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showInkAnnotation="0" codeName="ThisWorkbook" defaultThemeVersion="124226"/>
  <mc:AlternateContent xmlns:mc="http://schemas.openxmlformats.org/markup-compatibility/2006">
    <mc:Choice Requires="x15">
      <x15ac:absPath xmlns:x15ac="http://schemas.microsoft.com/office/spreadsheetml/2010/11/ac" url="https://energiforetagensverige-my.sharepoint.com/personal/kalle_lindholm_energiforetagen_se/Documents/KLM/Löpande/Tillfälligt/"/>
    </mc:Choice>
  </mc:AlternateContent>
  <xr:revisionPtr revIDLastSave="0" documentId="8_{754B6B77-E722-41B5-8D21-7C6BA793A5F5}" xr6:coauthVersionLast="47" xr6:coauthVersionMax="47" xr10:uidLastSave="{00000000-0000-0000-0000-000000000000}"/>
  <workbookProtection workbookPassword="DE46" lockStructure="1"/>
  <bookViews>
    <workbookView xWindow="-110" yWindow="-110" windowWidth="19420" windowHeight="10420" tabRatio="818" firstSheet="19" activeTab="19" xr2:uid="{00000000-000D-0000-FFFF-FFFF00000000}"/>
  </bookViews>
  <sheets>
    <sheet name="Egen hetvattenprod" sheetId="9" state="hidden" r:id="rId1"/>
    <sheet name="Köpt hetvatten" sheetId="7" state="hidden" r:id="rId2"/>
    <sheet name="Kraftvärmeprod" sheetId="8" state="hidden" r:id="rId3"/>
    <sheet name="Allokerad kvv" sheetId="11" state="hidden" r:id="rId4"/>
    <sheet name="Justerad allokering" sheetId="12" state="hidden" r:id="rId5"/>
    <sheet name="Slutlig allokering" sheetId="17" state="hidden" r:id="rId6"/>
    <sheet name="Allokerat till el" sheetId="25" state="hidden" r:id="rId7"/>
    <sheet name="Spillvärme" sheetId="4" state="hidden" r:id="rId8"/>
    <sheet name="Miljö" sheetId="5" state="hidden" r:id="rId9"/>
    <sheet name="Leveranser" sheetId="6" state="hidden" r:id="rId10"/>
    <sheet name="Tillförd energi" sheetId="18" state="hidden" r:id="rId11"/>
    <sheet name="Totalt" sheetId="20" state="hidden" r:id="rId12"/>
    <sheet name="Sammanfattning bränslen" sheetId="21" state="hidden" r:id="rId13"/>
    <sheet name="Miljövärden kval.gr 140603" sheetId="1" state="hidden" r:id="rId14"/>
    <sheet name="Miljövärden urval för publ" sheetId="14" state="hidden" r:id="rId15"/>
    <sheet name="Miljövärden för publ företag" sheetId="16" state="hidden" r:id="rId16"/>
    <sheet name="Miljövärden för publ nät" sheetId="15" state="hidden" r:id="rId17"/>
    <sheet name="Underlagsinformation" sheetId="22" state="hidden" r:id="rId18"/>
    <sheet name="Underlag till diagram" sheetId="23" state="hidden" r:id="rId19"/>
    <sheet name="Redovisning för kunder" sheetId="24" r:id="rId20"/>
    <sheet name="Emissionsfaktorer" sheetId="3" r:id="rId21"/>
  </sheets>
  <definedNames>
    <definedName name="_xlnm._FilterDatabase" localSheetId="0" hidden="1">'Egen hetvattenprod'!$A$1:$AV$476</definedName>
    <definedName name="_xlnm._FilterDatabase" localSheetId="2" hidden="1">Kraftvärmeprod!$A$1:$AG$476</definedName>
    <definedName name="_xlnm._FilterDatabase" localSheetId="1" hidden="1">'Köpt hetvatten'!$A$1:$AD$476</definedName>
    <definedName name="_xlnm._FilterDatabase" localSheetId="9" hidden="1">Leveranser!$A$1:$U$476</definedName>
    <definedName name="_xlnm._FilterDatabase" localSheetId="8" hidden="1">Miljö!$A$1:$W$476</definedName>
    <definedName name="_xlnm._FilterDatabase" localSheetId="13" hidden="1">'Miljövärden kval.gr 140603'!$A$2:$BL$475</definedName>
    <definedName name="_xlnm._FilterDatabase" localSheetId="14" hidden="1">'Miljövärden urval för publ'!$A$2:$U$476</definedName>
    <definedName name="_xlnm._FilterDatabase" localSheetId="11" hidden="1">Totalt!$A$1:$BH$474</definedName>
    <definedName name="Nätlista_2012" localSheetId="15">'Miljövärden för publ nät'!$J$3:$J$467</definedName>
    <definedName name="Nätlista_2012" localSheetId="19">'Miljövärden för publ nät'!$J$3:$J$467</definedName>
    <definedName name="Nätlista_2012" localSheetId="12">'Miljövärden för publ nät'!$J$3:$J$467</definedName>
    <definedName name="Nätlista_2012" localSheetId="11">'Miljövärden för publ nät'!$J$3:$J$467</definedName>
    <definedName name="Nätlista_2012" localSheetId="18">'Miljövärden för publ nät'!$J$3:$J$467</definedName>
    <definedName name="Nätlista_2012" localSheetId="17">'Miljövärden för publ nät'!$J$3:$J$467</definedName>
    <definedName name="Nätlista_2012">'Miljövärden för publ nät'!$J$3:$J$467</definedName>
    <definedName name="Nätlista_2013">'Miljövärden för publ nät'!$J$3:$J$487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23" l="1"/>
  <c r="A8" i="23" s="1"/>
  <c r="AE476" i="5"/>
  <c r="AD476" i="5"/>
  <c r="AC476" i="5"/>
  <c r="AE475" i="5"/>
  <c r="AD475" i="5"/>
  <c r="AC475" i="5"/>
  <c r="AE474" i="5"/>
  <c r="AD474" i="5"/>
  <c r="AC474" i="5"/>
  <c r="AE473" i="5"/>
  <c r="AD473" i="5"/>
  <c r="AC473" i="5"/>
  <c r="AE472" i="5"/>
  <c r="AD472" i="5"/>
  <c r="AC472" i="5"/>
  <c r="AE471" i="5"/>
  <c r="AD471" i="5"/>
  <c r="AC471" i="5"/>
  <c r="AE470" i="5"/>
  <c r="AD470" i="5"/>
  <c r="AC470" i="5"/>
  <c r="AE469" i="5"/>
  <c r="AD469" i="5"/>
  <c r="AC469" i="5"/>
  <c r="AE468" i="5"/>
  <c r="AD468" i="5"/>
  <c r="AC468" i="5"/>
  <c r="AE467" i="5"/>
  <c r="AD467" i="5"/>
  <c r="AC467" i="5"/>
  <c r="AE466" i="5"/>
  <c r="AD466" i="5"/>
  <c r="AC466" i="5"/>
  <c r="AE465" i="5"/>
  <c r="AD465" i="5"/>
  <c r="AC465" i="5"/>
  <c r="AE464" i="5"/>
  <c r="AD464" i="5"/>
  <c r="AC464" i="5"/>
  <c r="AE463" i="5"/>
  <c r="AD463" i="5"/>
  <c r="AC463" i="5"/>
  <c r="AE462" i="5"/>
  <c r="AD462" i="5"/>
  <c r="AC462" i="5"/>
  <c r="AE461" i="5"/>
  <c r="AD461" i="5"/>
  <c r="AC461" i="5"/>
  <c r="AE460" i="5"/>
  <c r="AD460" i="5"/>
  <c r="AC460" i="5"/>
  <c r="AE459" i="5"/>
  <c r="AD459" i="5"/>
  <c r="AC459" i="5"/>
  <c r="AE458" i="5"/>
  <c r="AD458" i="5"/>
  <c r="AC458" i="5"/>
  <c r="AE457" i="5"/>
  <c r="AD457" i="5"/>
  <c r="AC457" i="5"/>
  <c r="AE456" i="5"/>
  <c r="AD456" i="5"/>
  <c r="AC456" i="5"/>
  <c r="AE455" i="5"/>
  <c r="AD455" i="5"/>
  <c r="AC455" i="5"/>
  <c r="AE454" i="5"/>
  <c r="AD454" i="5"/>
  <c r="AC454" i="5"/>
  <c r="AE453" i="5"/>
  <c r="AD453" i="5"/>
  <c r="AC453" i="5"/>
  <c r="AE452" i="5"/>
  <c r="AD452" i="5"/>
  <c r="AC452" i="5"/>
  <c r="AE451" i="5"/>
  <c r="AD451" i="5"/>
  <c r="AC451" i="5"/>
  <c r="AE450" i="5"/>
  <c r="AD450" i="5"/>
  <c r="AC450" i="5"/>
  <c r="AE449" i="5"/>
  <c r="AD449" i="5"/>
  <c r="AC449" i="5"/>
  <c r="AE448" i="5"/>
  <c r="AD448" i="5"/>
  <c r="AC448" i="5"/>
  <c r="AE447" i="5"/>
  <c r="AD447" i="5"/>
  <c r="AC447" i="5"/>
  <c r="AE446" i="5"/>
  <c r="AD446" i="5"/>
  <c r="AC446" i="5"/>
  <c r="AE445" i="5"/>
  <c r="AD445" i="5"/>
  <c r="AC445" i="5"/>
  <c r="AE444" i="5"/>
  <c r="AD444" i="5"/>
  <c r="AC444" i="5"/>
  <c r="AE443" i="5"/>
  <c r="AD443" i="5"/>
  <c r="AC443" i="5"/>
  <c r="AE442" i="5"/>
  <c r="AD442" i="5"/>
  <c r="AC442" i="5"/>
  <c r="AE441" i="5"/>
  <c r="AD441" i="5"/>
  <c r="AC441" i="5"/>
  <c r="AE440" i="5"/>
  <c r="AD440" i="5"/>
  <c r="AC440" i="5"/>
  <c r="AE439" i="5"/>
  <c r="AD439" i="5"/>
  <c r="AC439" i="5"/>
  <c r="AE438" i="5"/>
  <c r="AD438" i="5"/>
  <c r="AC438" i="5"/>
  <c r="AE437" i="5"/>
  <c r="AD437" i="5"/>
  <c r="AC437" i="5"/>
  <c r="AE436" i="5"/>
  <c r="AD436" i="5"/>
  <c r="AC436" i="5"/>
  <c r="AE435" i="5"/>
  <c r="AD435" i="5"/>
  <c r="AC435" i="5"/>
  <c r="AE434" i="5"/>
  <c r="AD434" i="5"/>
  <c r="AC434" i="5"/>
  <c r="AE433" i="5"/>
  <c r="AD433" i="5"/>
  <c r="AC433" i="5"/>
  <c r="AE432" i="5"/>
  <c r="AD432" i="5"/>
  <c r="AC432" i="5"/>
  <c r="AE431" i="5"/>
  <c r="AD431" i="5"/>
  <c r="AC431" i="5"/>
  <c r="AE430" i="5"/>
  <c r="AD430" i="5"/>
  <c r="AC430" i="5"/>
  <c r="AE429" i="5"/>
  <c r="AD429" i="5"/>
  <c r="AC429" i="5"/>
  <c r="AE428" i="5"/>
  <c r="AD428" i="5"/>
  <c r="AC428" i="5"/>
  <c r="AE427" i="5"/>
  <c r="AD427" i="5"/>
  <c r="AC427" i="5"/>
  <c r="AE426" i="5"/>
  <c r="AD426" i="5"/>
  <c r="AC426" i="5"/>
  <c r="AE425" i="5"/>
  <c r="AD425" i="5"/>
  <c r="AC425" i="5"/>
  <c r="AE424" i="5"/>
  <c r="AD424" i="5"/>
  <c r="AC424" i="5"/>
  <c r="AE423" i="5"/>
  <c r="AD423" i="5"/>
  <c r="AC423" i="5"/>
  <c r="AE422" i="5"/>
  <c r="AD422" i="5"/>
  <c r="AC422" i="5"/>
  <c r="AE421" i="5"/>
  <c r="AD421" i="5"/>
  <c r="AC421" i="5"/>
  <c r="AE420" i="5"/>
  <c r="AD420" i="5"/>
  <c r="AC420" i="5"/>
  <c r="AE419" i="5"/>
  <c r="AD419" i="5"/>
  <c r="AC419" i="5"/>
  <c r="AE418" i="5"/>
  <c r="AD418" i="5"/>
  <c r="AC418" i="5"/>
  <c r="AE417" i="5"/>
  <c r="AD417" i="5"/>
  <c r="AC417" i="5"/>
  <c r="AE416" i="5"/>
  <c r="AD416" i="5"/>
  <c r="AC416" i="5"/>
  <c r="AE415" i="5"/>
  <c r="AD415" i="5"/>
  <c r="AC415" i="5"/>
  <c r="AE414" i="5"/>
  <c r="AD414" i="5"/>
  <c r="AC414" i="5"/>
  <c r="AE413" i="5"/>
  <c r="AD413" i="5"/>
  <c r="AC413" i="5"/>
  <c r="AE412" i="5"/>
  <c r="AD412" i="5"/>
  <c r="AC412" i="5"/>
  <c r="AE411" i="5"/>
  <c r="AD411" i="5"/>
  <c r="AC411" i="5"/>
  <c r="AE410" i="5"/>
  <c r="AD410" i="5"/>
  <c r="AC410" i="5"/>
  <c r="AE409" i="5"/>
  <c r="AD409" i="5"/>
  <c r="AC409" i="5"/>
  <c r="AE408" i="5"/>
  <c r="AD408" i="5"/>
  <c r="AC408" i="5"/>
  <c r="AE407" i="5"/>
  <c r="AD407" i="5"/>
  <c r="AC407" i="5"/>
  <c r="AE406" i="5"/>
  <c r="AD406" i="5"/>
  <c r="AC406" i="5"/>
  <c r="AE405" i="5"/>
  <c r="AD405" i="5"/>
  <c r="AC405" i="5"/>
  <c r="AE404" i="5"/>
  <c r="AD404" i="5"/>
  <c r="AC404" i="5"/>
  <c r="AE403" i="5"/>
  <c r="AD403" i="5"/>
  <c r="AC403" i="5"/>
  <c r="AE402" i="5"/>
  <c r="AD402" i="5"/>
  <c r="AC402" i="5"/>
  <c r="AE401" i="5"/>
  <c r="AD401" i="5"/>
  <c r="AC401" i="5"/>
  <c r="AE400" i="5"/>
  <c r="AD400" i="5"/>
  <c r="AC400" i="5"/>
  <c r="AE399" i="5"/>
  <c r="AD399" i="5"/>
  <c r="AC399" i="5"/>
  <c r="AE398" i="5"/>
  <c r="AD398" i="5"/>
  <c r="AC398" i="5"/>
  <c r="AE397" i="5"/>
  <c r="AD397" i="5"/>
  <c r="AC397" i="5"/>
  <c r="AE396" i="5"/>
  <c r="AD396" i="5"/>
  <c r="AC396" i="5"/>
  <c r="AE395" i="5"/>
  <c r="AD395" i="5"/>
  <c r="AC395" i="5"/>
  <c r="AE394" i="5"/>
  <c r="AD394" i="5"/>
  <c r="AC394" i="5"/>
  <c r="AE393" i="5"/>
  <c r="AD393" i="5"/>
  <c r="AC393" i="5"/>
  <c r="AE392" i="5"/>
  <c r="AD392" i="5"/>
  <c r="AC392" i="5"/>
  <c r="AE391" i="5"/>
  <c r="AD391" i="5"/>
  <c r="AC391" i="5"/>
  <c r="AE390" i="5"/>
  <c r="AD390" i="5"/>
  <c r="AC390" i="5"/>
  <c r="AE389" i="5"/>
  <c r="AD389" i="5"/>
  <c r="AC389" i="5"/>
  <c r="AE388" i="5"/>
  <c r="AD388" i="5"/>
  <c r="AC388" i="5"/>
  <c r="AE387" i="5"/>
  <c r="AD387" i="5"/>
  <c r="AC387" i="5"/>
  <c r="AE386" i="5"/>
  <c r="AD386" i="5"/>
  <c r="AC386" i="5"/>
  <c r="AE385" i="5"/>
  <c r="AD385" i="5"/>
  <c r="AC385" i="5"/>
  <c r="AE384" i="5"/>
  <c r="AD384" i="5"/>
  <c r="AC384" i="5"/>
  <c r="AE383" i="5"/>
  <c r="AD383" i="5"/>
  <c r="AC383" i="5"/>
  <c r="AE382" i="5"/>
  <c r="AD382" i="5"/>
  <c r="AC382" i="5"/>
  <c r="AE381" i="5"/>
  <c r="AD381" i="5"/>
  <c r="AC381" i="5"/>
  <c r="AE380" i="5"/>
  <c r="AD380" i="5"/>
  <c r="AC380" i="5"/>
  <c r="AE379" i="5"/>
  <c r="AD379" i="5"/>
  <c r="AC379" i="5"/>
  <c r="AE378" i="5"/>
  <c r="AD378" i="5"/>
  <c r="AC378" i="5"/>
  <c r="AE377" i="5"/>
  <c r="AD377" i="5"/>
  <c r="AC377" i="5"/>
  <c r="AE376" i="5"/>
  <c r="AD376" i="5"/>
  <c r="AC376" i="5"/>
  <c r="AE375" i="5"/>
  <c r="AD375" i="5"/>
  <c r="AC375" i="5"/>
  <c r="AE374" i="5"/>
  <c r="AD374" i="5"/>
  <c r="AC374" i="5"/>
  <c r="AE373" i="5"/>
  <c r="AD373" i="5"/>
  <c r="AC373" i="5"/>
  <c r="AE372" i="5"/>
  <c r="AD372" i="5"/>
  <c r="AC372" i="5"/>
  <c r="AE371" i="5"/>
  <c r="AD371" i="5"/>
  <c r="AC371" i="5"/>
  <c r="AE370" i="5"/>
  <c r="AD370" i="5"/>
  <c r="AC370" i="5"/>
  <c r="AE369" i="5"/>
  <c r="AD369" i="5"/>
  <c r="AC369" i="5"/>
  <c r="AE368" i="5"/>
  <c r="AD368" i="5"/>
  <c r="AC368" i="5"/>
  <c r="AE367" i="5"/>
  <c r="AD367" i="5"/>
  <c r="AC367" i="5"/>
  <c r="AE366" i="5"/>
  <c r="AD366" i="5"/>
  <c r="AC366" i="5"/>
  <c r="AE365" i="5"/>
  <c r="AD365" i="5"/>
  <c r="AC365" i="5"/>
  <c r="AE364" i="5"/>
  <c r="AD364" i="5"/>
  <c r="AC364" i="5"/>
  <c r="AE363" i="5"/>
  <c r="AD363" i="5"/>
  <c r="AC363" i="5"/>
  <c r="AE362" i="5"/>
  <c r="AD362" i="5"/>
  <c r="AC362" i="5"/>
  <c r="AE361" i="5"/>
  <c r="AD361" i="5"/>
  <c r="AC361" i="5"/>
  <c r="AE360" i="5"/>
  <c r="AD360" i="5"/>
  <c r="AC360" i="5"/>
  <c r="AE359" i="5"/>
  <c r="AD359" i="5"/>
  <c r="AC359" i="5"/>
  <c r="AE358" i="5"/>
  <c r="AD358" i="5"/>
  <c r="AC358" i="5"/>
  <c r="AE357" i="5"/>
  <c r="AD357" i="5"/>
  <c r="AC357" i="5"/>
  <c r="AE356" i="5"/>
  <c r="AD356" i="5"/>
  <c r="AC356" i="5"/>
  <c r="AE355" i="5"/>
  <c r="AD355" i="5"/>
  <c r="AC355" i="5"/>
  <c r="AE354" i="5"/>
  <c r="AD354" i="5"/>
  <c r="AC354" i="5"/>
  <c r="AE353" i="5"/>
  <c r="AD353" i="5"/>
  <c r="AC353" i="5"/>
  <c r="AE352" i="5"/>
  <c r="AD352" i="5"/>
  <c r="AC352" i="5"/>
  <c r="AE351" i="5"/>
  <c r="AD351" i="5"/>
  <c r="AC351" i="5"/>
  <c r="AE350" i="5"/>
  <c r="AD350" i="5"/>
  <c r="AC350" i="5"/>
  <c r="AE349" i="5"/>
  <c r="AD349" i="5"/>
  <c r="AC349" i="5"/>
  <c r="AE348" i="5"/>
  <c r="AD348" i="5"/>
  <c r="AC348" i="5"/>
  <c r="AE347" i="5"/>
  <c r="AD347" i="5"/>
  <c r="AC347" i="5"/>
  <c r="AE346" i="5"/>
  <c r="AD346" i="5"/>
  <c r="AC346" i="5"/>
  <c r="AE345" i="5"/>
  <c r="AD345" i="5"/>
  <c r="AC345" i="5"/>
  <c r="AE344" i="5"/>
  <c r="AD344" i="5"/>
  <c r="AC344" i="5"/>
  <c r="AE343" i="5"/>
  <c r="AD343" i="5"/>
  <c r="AC343" i="5"/>
  <c r="AE342" i="5"/>
  <c r="AD342" i="5"/>
  <c r="AC342" i="5"/>
  <c r="AE341" i="5"/>
  <c r="AD341" i="5"/>
  <c r="AC341" i="5"/>
  <c r="AE340" i="5"/>
  <c r="AD340" i="5"/>
  <c r="AC340" i="5"/>
  <c r="AE339" i="5"/>
  <c r="AD339" i="5"/>
  <c r="AC339" i="5"/>
  <c r="AE338" i="5"/>
  <c r="AD338" i="5"/>
  <c r="AC338" i="5"/>
  <c r="AE337" i="5"/>
  <c r="AD337" i="5"/>
  <c r="AC337" i="5"/>
  <c r="AE336" i="5"/>
  <c r="AD336" i="5"/>
  <c r="AC336" i="5"/>
  <c r="AE335" i="5"/>
  <c r="AD335" i="5"/>
  <c r="AC335" i="5"/>
  <c r="AE334" i="5"/>
  <c r="AD334" i="5"/>
  <c r="AC334" i="5"/>
  <c r="AE333" i="5"/>
  <c r="AD333" i="5"/>
  <c r="AC333" i="5"/>
  <c r="AE332" i="5"/>
  <c r="AD332" i="5"/>
  <c r="AC332" i="5"/>
  <c r="AE331" i="5"/>
  <c r="AD331" i="5"/>
  <c r="AC331" i="5"/>
  <c r="AE330" i="5"/>
  <c r="AD330" i="5"/>
  <c r="AC330" i="5"/>
  <c r="AE329" i="5"/>
  <c r="AD329" i="5"/>
  <c r="AC329" i="5"/>
  <c r="AE328" i="5"/>
  <c r="AD328" i="5"/>
  <c r="AC328" i="5"/>
  <c r="AE327" i="5"/>
  <c r="AD327" i="5"/>
  <c r="AC327" i="5"/>
  <c r="AE326" i="5"/>
  <c r="AD326" i="5"/>
  <c r="AC326" i="5"/>
  <c r="AE325" i="5"/>
  <c r="AD325" i="5"/>
  <c r="AC325" i="5"/>
  <c r="AE324" i="5"/>
  <c r="AD324" i="5"/>
  <c r="AC324" i="5"/>
  <c r="AE323" i="5"/>
  <c r="AD323" i="5"/>
  <c r="AC323" i="5"/>
  <c r="AE322" i="5"/>
  <c r="AD322" i="5"/>
  <c r="AC322" i="5"/>
  <c r="AE321" i="5"/>
  <c r="AD321" i="5"/>
  <c r="AC321" i="5"/>
  <c r="AE320" i="5"/>
  <c r="AD320" i="5"/>
  <c r="AC320" i="5"/>
  <c r="AE319" i="5"/>
  <c r="AD319" i="5"/>
  <c r="AC319" i="5"/>
  <c r="AE318" i="5"/>
  <c r="AD318" i="5"/>
  <c r="AC318" i="5"/>
  <c r="AE317" i="5"/>
  <c r="AD317" i="5"/>
  <c r="AC317" i="5"/>
  <c r="AE316" i="5"/>
  <c r="AD316" i="5"/>
  <c r="AC316" i="5"/>
  <c r="AE315" i="5"/>
  <c r="AD315" i="5"/>
  <c r="AC315" i="5"/>
  <c r="AE314" i="5"/>
  <c r="AD314" i="5"/>
  <c r="AC314" i="5"/>
  <c r="AE313" i="5"/>
  <c r="AD313" i="5"/>
  <c r="AC313" i="5"/>
  <c r="AE312" i="5"/>
  <c r="AD312" i="5"/>
  <c r="AC312" i="5"/>
  <c r="AE311" i="5"/>
  <c r="AD311" i="5"/>
  <c r="AC311" i="5"/>
  <c r="AE310" i="5"/>
  <c r="AD310" i="5"/>
  <c r="AC310" i="5"/>
  <c r="AE309" i="5"/>
  <c r="AD309" i="5"/>
  <c r="AC309" i="5"/>
  <c r="AE308" i="5"/>
  <c r="AD308" i="5"/>
  <c r="AC308" i="5"/>
  <c r="AE307" i="5"/>
  <c r="AD307" i="5"/>
  <c r="AC307" i="5"/>
  <c r="AE306" i="5"/>
  <c r="AD306" i="5"/>
  <c r="AC306" i="5"/>
  <c r="AE305" i="5"/>
  <c r="AD305" i="5"/>
  <c r="AC305" i="5"/>
  <c r="AE304" i="5"/>
  <c r="AD304" i="5"/>
  <c r="AC304" i="5"/>
  <c r="AE303" i="5"/>
  <c r="AD303" i="5"/>
  <c r="AC303" i="5"/>
  <c r="AE302" i="5"/>
  <c r="AD302" i="5"/>
  <c r="AC302" i="5"/>
  <c r="AE301" i="5"/>
  <c r="AD301" i="5"/>
  <c r="AC301" i="5"/>
  <c r="AE300" i="5"/>
  <c r="AD300" i="5"/>
  <c r="AC300" i="5"/>
  <c r="AE299" i="5"/>
  <c r="AD299" i="5"/>
  <c r="AC299" i="5"/>
  <c r="AE298" i="5"/>
  <c r="AD298" i="5"/>
  <c r="AC298" i="5"/>
  <c r="AE297" i="5"/>
  <c r="AD297" i="5"/>
  <c r="AC297" i="5"/>
  <c r="AE296" i="5"/>
  <c r="AD296" i="5"/>
  <c r="AC296" i="5"/>
  <c r="AE295" i="5"/>
  <c r="AD295" i="5"/>
  <c r="AC295" i="5"/>
  <c r="AE294" i="5"/>
  <c r="AD294" i="5"/>
  <c r="AC294" i="5"/>
  <c r="AE293" i="5"/>
  <c r="AD293" i="5"/>
  <c r="AC293" i="5"/>
  <c r="AE292" i="5"/>
  <c r="AD292" i="5"/>
  <c r="AC292" i="5"/>
  <c r="AE291" i="5"/>
  <c r="AD291" i="5"/>
  <c r="AC291" i="5"/>
  <c r="AE290" i="5"/>
  <c r="AD290" i="5"/>
  <c r="AC290" i="5"/>
  <c r="AE289" i="5"/>
  <c r="AD289" i="5"/>
  <c r="AC289" i="5"/>
  <c r="AE288" i="5"/>
  <c r="AD288" i="5"/>
  <c r="AC288" i="5"/>
  <c r="AE287" i="5"/>
  <c r="AD287" i="5"/>
  <c r="AC287" i="5"/>
  <c r="AE286" i="5"/>
  <c r="AD286" i="5"/>
  <c r="AC286" i="5"/>
  <c r="AE285" i="5"/>
  <c r="AD285" i="5"/>
  <c r="AC285" i="5"/>
  <c r="AE284" i="5"/>
  <c r="AD284" i="5"/>
  <c r="AC284" i="5"/>
  <c r="AE283" i="5"/>
  <c r="AD283" i="5"/>
  <c r="AC283" i="5"/>
  <c r="AE282" i="5"/>
  <c r="AD282" i="5"/>
  <c r="AC282" i="5"/>
  <c r="AE281" i="5"/>
  <c r="AD281" i="5"/>
  <c r="AC281" i="5"/>
  <c r="AE280" i="5"/>
  <c r="AD280" i="5"/>
  <c r="AC280" i="5"/>
  <c r="AE279" i="5"/>
  <c r="AD279" i="5"/>
  <c r="AC279" i="5"/>
  <c r="AE278" i="5"/>
  <c r="AD278" i="5"/>
  <c r="AC278" i="5"/>
  <c r="AE277" i="5"/>
  <c r="AD277" i="5"/>
  <c r="AC277" i="5"/>
  <c r="AE276" i="5"/>
  <c r="AD276" i="5"/>
  <c r="AC276" i="5"/>
  <c r="AE275" i="5"/>
  <c r="AD275" i="5"/>
  <c r="AC275" i="5"/>
  <c r="AE274" i="5"/>
  <c r="AD274" i="5"/>
  <c r="AC274" i="5"/>
  <c r="AE273" i="5"/>
  <c r="AD273" i="5"/>
  <c r="AC273" i="5"/>
  <c r="AE272" i="5"/>
  <c r="AD272" i="5"/>
  <c r="AC272" i="5"/>
  <c r="AE271" i="5"/>
  <c r="AD271" i="5"/>
  <c r="AC271" i="5"/>
  <c r="AE270" i="5"/>
  <c r="AD270" i="5"/>
  <c r="AC270" i="5"/>
  <c r="AE269" i="5"/>
  <c r="AD269" i="5"/>
  <c r="AC269" i="5"/>
  <c r="AE268" i="5"/>
  <c r="AD268" i="5"/>
  <c r="AC268" i="5"/>
  <c r="AE267" i="5"/>
  <c r="AD267" i="5"/>
  <c r="AC267" i="5"/>
  <c r="AE266" i="5"/>
  <c r="AD266" i="5"/>
  <c r="AC266" i="5"/>
  <c r="AE265" i="5"/>
  <c r="AD265" i="5"/>
  <c r="AC265" i="5"/>
  <c r="AE264" i="5"/>
  <c r="AD264" i="5"/>
  <c r="AC264" i="5"/>
  <c r="AE263" i="5"/>
  <c r="AD263" i="5"/>
  <c r="AC263" i="5"/>
  <c r="AE262" i="5"/>
  <c r="AD262" i="5"/>
  <c r="AC262" i="5"/>
  <c r="AE261" i="5"/>
  <c r="AD261" i="5"/>
  <c r="AC261" i="5"/>
  <c r="AE260" i="5"/>
  <c r="AD260" i="5"/>
  <c r="AC260" i="5"/>
  <c r="AE259" i="5"/>
  <c r="AD259" i="5"/>
  <c r="AC259" i="5"/>
  <c r="AE258" i="5"/>
  <c r="AD258" i="5"/>
  <c r="AC258" i="5"/>
  <c r="AE257" i="5"/>
  <c r="AD257" i="5"/>
  <c r="AC257" i="5"/>
  <c r="AE256" i="5"/>
  <c r="AD256" i="5"/>
  <c r="AC256" i="5"/>
  <c r="AE255" i="5"/>
  <c r="AD255" i="5"/>
  <c r="AC255" i="5"/>
  <c r="AE254" i="5"/>
  <c r="AD254" i="5"/>
  <c r="AC254" i="5"/>
  <c r="AE253" i="5"/>
  <c r="AD253" i="5"/>
  <c r="AC253" i="5"/>
  <c r="AE252" i="5"/>
  <c r="AD252" i="5"/>
  <c r="AC252" i="5"/>
  <c r="AE251" i="5"/>
  <c r="AD251" i="5"/>
  <c r="AC251" i="5"/>
  <c r="AE250" i="5"/>
  <c r="AD250" i="5"/>
  <c r="AC250" i="5"/>
  <c r="AE249" i="5"/>
  <c r="AD249" i="5"/>
  <c r="AC249" i="5"/>
  <c r="AE248" i="5"/>
  <c r="AD248" i="5"/>
  <c r="AC248" i="5"/>
  <c r="AE247" i="5"/>
  <c r="AD247" i="5"/>
  <c r="AC247" i="5"/>
  <c r="AE246" i="5"/>
  <c r="AD246" i="5"/>
  <c r="AC246" i="5"/>
  <c r="AE245" i="5"/>
  <c r="AD245" i="5"/>
  <c r="AC245" i="5"/>
  <c r="AE244" i="5"/>
  <c r="AD244" i="5"/>
  <c r="AC244" i="5"/>
  <c r="AE243" i="5"/>
  <c r="AD243" i="5"/>
  <c r="AC243" i="5"/>
  <c r="AE242" i="5"/>
  <c r="AD242" i="5"/>
  <c r="AC242" i="5"/>
  <c r="AE241" i="5"/>
  <c r="AD241" i="5"/>
  <c r="AC241" i="5"/>
  <c r="AE240" i="5"/>
  <c r="AD240" i="5"/>
  <c r="AC240" i="5"/>
  <c r="AE239" i="5"/>
  <c r="AD239" i="5"/>
  <c r="AC239" i="5"/>
  <c r="AE238" i="5"/>
  <c r="AD238" i="5"/>
  <c r="AC238" i="5"/>
  <c r="AE237" i="5"/>
  <c r="AD237" i="5"/>
  <c r="AC237" i="5"/>
  <c r="AE236" i="5"/>
  <c r="AD236" i="5"/>
  <c r="AC236" i="5"/>
  <c r="AE235" i="5"/>
  <c r="AD235" i="5"/>
  <c r="AC235" i="5"/>
  <c r="AE234" i="5"/>
  <c r="AD234" i="5"/>
  <c r="AC234" i="5"/>
  <c r="AE233" i="5"/>
  <c r="AD233" i="5"/>
  <c r="AC233" i="5"/>
  <c r="AE232" i="5"/>
  <c r="AD232" i="5"/>
  <c r="AC232" i="5"/>
  <c r="AE231" i="5"/>
  <c r="AD231" i="5"/>
  <c r="AC231" i="5"/>
  <c r="AE230" i="5"/>
  <c r="AD230" i="5"/>
  <c r="AC230" i="5"/>
  <c r="AE229" i="5"/>
  <c r="AD229" i="5"/>
  <c r="AC229" i="5"/>
  <c r="AE228" i="5"/>
  <c r="AD228" i="5"/>
  <c r="AC228" i="5"/>
  <c r="AE227" i="5"/>
  <c r="AD227" i="5"/>
  <c r="AC227" i="5"/>
  <c r="AE226" i="5"/>
  <c r="AD226" i="5"/>
  <c r="AC226" i="5"/>
  <c r="AE225" i="5"/>
  <c r="AD225" i="5"/>
  <c r="AC225" i="5"/>
  <c r="AE224" i="5"/>
  <c r="AD224" i="5"/>
  <c r="AC224" i="5"/>
  <c r="AE223" i="5"/>
  <c r="AD223" i="5"/>
  <c r="AC223" i="5"/>
  <c r="AE222" i="5"/>
  <c r="AD222" i="5"/>
  <c r="AC222" i="5"/>
  <c r="AE221" i="5"/>
  <c r="AD221" i="5"/>
  <c r="AC221" i="5"/>
  <c r="AE220" i="5"/>
  <c r="AD220" i="5"/>
  <c r="AC220" i="5"/>
  <c r="AE219" i="5"/>
  <c r="AD219" i="5"/>
  <c r="AC219" i="5"/>
  <c r="AE218" i="5"/>
  <c r="AD218" i="5"/>
  <c r="AC218" i="5"/>
  <c r="AE217" i="5"/>
  <c r="AD217" i="5"/>
  <c r="AC217" i="5"/>
  <c r="AE216" i="5"/>
  <c r="AD216" i="5"/>
  <c r="AC216" i="5"/>
  <c r="AE215" i="5"/>
  <c r="AD215" i="5"/>
  <c r="AC215" i="5"/>
  <c r="AE214" i="5"/>
  <c r="AD214" i="5"/>
  <c r="AC214" i="5"/>
  <c r="AE213" i="5"/>
  <c r="AD213" i="5"/>
  <c r="AC213" i="5"/>
  <c r="AE212" i="5"/>
  <c r="AD212" i="5"/>
  <c r="AC212" i="5"/>
  <c r="AE211" i="5"/>
  <c r="AD211" i="5"/>
  <c r="AC211" i="5"/>
  <c r="AE210" i="5"/>
  <c r="AD210" i="5"/>
  <c r="AC210" i="5"/>
  <c r="AE209" i="5"/>
  <c r="AD209" i="5"/>
  <c r="AC209" i="5"/>
  <c r="AE208" i="5"/>
  <c r="AD208" i="5"/>
  <c r="AC208" i="5"/>
  <c r="AE207" i="5"/>
  <c r="AD207" i="5"/>
  <c r="AC207" i="5"/>
  <c r="AE206" i="5"/>
  <c r="AD206" i="5"/>
  <c r="AC206" i="5"/>
  <c r="AE205" i="5"/>
  <c r="AD205" i="5"/>
  <c r="AC205" i="5"/>
  <c r="AE204" i="5"/>
  <c r="AD204" i="5"/>
  <c r="AC204" i="5"/>
  <c r="AE203" i="5"/>
  <c r="AD203" i="5"/>
  <c r="AC203" i="5"/>
  <c r="AE202" i="5"/>
  <c r="AD202" i="5"/>
  <c r="AC202" i="5"/>
  <c r="AE201" i="5"/>
  <c r="AD201" i="5"/>
  <c r="AC201" i="5"/>
  <c r="AE200" i="5"/>
  <c r="AD200" i="5"/>
  <c r="AC200" i="5"/>
  <c r="AE199" i="5"/>
  <c r="AD199" i="5"/>
  <c r="AC199" i="5"/>
  <c r="AE198" i="5"/>
  <c r="AD198" i="5"/>
  <c r="AC198" i="5"/>
  <c r="AE197" i="5"/>
  <c r="AD197" i="5"/>
  <c r="AC197" i="5"/>
  <c r="AE196" i="5"/>
  <c r="AD196" i="5"/>
  <c r="AC196" i="5"/>
  <c r="AE195" i="5"/>
  <c r="AD195" i="5"/>
  <c r="AC195" i="5"/>
  <c r="AE194" i="5"/>
  <c r="AD194" i="5"/>
  <c r="AC194" i="5"/>
  <c r="AE193" i="5"/>
  <c r="AD193" i="5"/>
  <c r="AC193" i="5"/>
  <c r="AE192" i="5"/>
  <c r="AD192" i="5"/>
  <c r="AC192" i="5"/>
  <c r="AE191" i="5"/>
  <c r="AD191" i="5"/>
  <c r="AC191" i="5"/>
  <c r="AE190" i="5"/>
  <c r="AD190" i="5"/>
  <c r="AC190" i="5"/>
  <c r="AE189" i="5"/>
  <c r="AD189" i="5"/>
  <c r="AC189" i="5"/>
  <c r="AE188" i="5"/>
  <c r="AD188" i="5"/>
  <c r="AC188" i="5"/>
  <c r="AE187" i="5"/>
  <c r="AD187" i="5"/>
  <c r="AC187" i="5"/>
  <c r="AE186" i="5"/>
  <c r="AD186" i="5"/>
  <c r="AC186" i="5"/>
  <c r="AE185" i="5"/>
  <c r="AD185" i="5"/>
  <c r="AC185" i="5"/>
  <c r="AE184" i="5"/>
  <c r="AD184" i="5"/>
  <c r="AC184" i="5"/>
  <c r="AE183" i="5"/>
  <c r="AD183" i="5"/>
  <c r="AC183" i="5"/>
  <c r="AE182" i="5"/>
  <c r="AD182" i="5"/>
  <c r="AC182" i="5"/>
  <c r="AE181" i="5"/>
  <c r="AD181" i="5"/>
  <c r="AC181" i="5"/>
  <c r="AE180" i="5"/>
  <c r="AD180" i="5"/>
  <c r="AC180" i="5"/>
  <c r="AE179" i="5"/>
  <c r="AD179" i="5"/>
  <c r="AC179" i="5"/>
  <c r="AE178" i="5"/>
  <c r="AD178" i="5"/>
  <c r="AC178" i="5"/>
  <c r="AE177" i="5"/>
  <c r="AD177" i="5"/>
  <c r="AC177" i="5"/>
  <c r="AE176" i="5"/>
  <c r="AD176" i="5"/>
  <c r="AC176" i="5"/>
  <c r="AE175" i="5"/>
  <c r="AD175" i="5"/>
  <c r="AC175" i="5"/>
  <c r="AE174" i="5"/>
  <c r="AD174" i="5"/>
  <c r="AC174" i="5"/>
  <c r="AE173" i="5"/>
  <c r="AD173" i="5"/>
  <c r="AC173" i="5"/>
  <c r="AE172" i="5"/>
  <c r="AD172" i="5"/>
  <c r="AC172" i="5"/>
  <c r="AE171" i="5"/>
  <c r="AD171" i="5"/>
  <c r="AC171" i="5"/>
  <c r="AE170" i="5"/>
  <c r="AD170" i="5"/>
  <c r="AC170" i="5"/>
  <c r="AE169" i="5"/>
  <c r="AD169" i="5"/>
  <c r="AC169" i="5"/>
  <c r="AE168" i="5"/>
  <c r="AD168" i="5"/>
  <c r="AC168" i="5"/>
  <c r="AE167" i="5"/>
  <c r="AD167" i="5"/>
  <c r="AC167" i="5"/>
  <c r="AE166" i="5"/>
  <c r="AD166" i="5"/>
  <c r="AC166" i="5"/>
  <c r="AE165" i="5"/>
  <c r="AD165" i="5"/>
  <c r="AC165" i="5"/>
  <c r="AE164" i="5"/>
  <c r="AD164" i="5"/>
  <c r="AC164" i="5"/>
  <c r="AE163" i="5"/>
  <c r="AD163" i="5"/>
  <c r="AC163" i="5"/>
  <c r="AE162" i="5"/>
  <c r="AD162" i="5"/>
  <c r="AC162" i="5"/>
  <c r="AE161" i="5"/>
  <c r="AD161" i="5"/>
  <c r="AC161" i="5"/>
  <c r="AE160" i="5"/>
  <c r="AD160" i="5"/>
  <c r="AC160" i="5"/>
  <c r="AE159" i="5"/>
  <c r="AD159" i="5"/>
  <c r="AC159" i="5"/>
  <c r="AE158" i="5"/>
  <c r="AD158" i="5"/>
  <c r="AC158" i="5"/>
  <c r="AE157" i="5"/>
  <c r="AD157" i="5"/>
  <c r="AC157" i="5"/>
  <c r="AE156" i="5"/>
  <c r="AD156" i="5"/>
  <c r="AC156" i="5"/>
  <c r="AE155" i="5"/>
  <c r="AD155" i="5"/>
  <c r="AC155" i="5"/>
  <c r="AE154" i="5"/>
  <c r="AD154" i="5"/>
  <c r="AC154" i="5"/>
  <c r="AE153" i="5"/>
  <c r="AD153" i="5"/>
  <c r="AC153" i="5"/>
  <c r="AE152" i="5"/>
  <c r="AD152" i="5"/>
  <c r="AC152" i="5"/>
  <c r="AE151" i="5"/>
  <c r="AD151" i="5"/>
  <c r="AC151" i="5"/>
  <c r="AE150" i="5"/>
  <c r="AD150" i="5"/>
  <c r="AC150" i="5"/>
  <c r="AE149" i="5"/>
  <c r="AD149" i="5"/>
  <c r="AC149" i="5"/>
  <c r="AE148" i="5"/>
  <c r="AD148" i="5"/>
  <c r="AC148" i="5"/>
  <c r="AE147" i="5"/>
  <c r="AD147" i="5"/>
  <c r="AC147" i="5"/>
  <c r="AE146" i="5"/>
  <c r="AD146" i="5"/>
  <c r="AC146" i="5"/>
  <c r="AE145" i="5"/>
  <c r="AD145" i="5"/>
  <c r="AC145" i="5"/>
  <c r="AE144" i="5"/>
  <c r="AD144" i="5"/>
  <c r="AC144" i="5"/>
  <c r="AE143" i="5"/>
  <c r="AD143" i="5"/>
  <c r="AC143" i="5"/>
  <c r="AE142" i="5"/>
  <c r="AD142" i="5"/>
  <c r="AC142" i="5"/>
  <c r="AE141" i="5"/>
  <c r="AD141" i="5"/>
  <c r="AC141" i="5"/>
  <c r="AE140" i="5"/>
  <c r="AD140" i="5"/>
  <c r="AC140" i="5"/>
  <c r="AE139" i="5"/>
  <c r="AD139" i="5"/>
  <c r="AC139" i="5"/>
  <c r="AE138" i="5"/>
  <c r="AD138" i="5"/>
  <c r="AC138" i="5"/>
  <c r="AE137" i="5"/>
  <c r="AD137" i="5"/>
  <c r="AC137" i="5"/>
  <c r="AE136" i="5"/>
  <c r="AD136" i="5"/>
  <c r="AC136" i="5"/>
  <c r="AE135" i="5"/>
  <c r="AD135" i="5"/>
  <c r="AC135" i="5"/>
  <c r="AE134" i="5"/>
  <c r="AD134" i="5"/>
  <c r="AC134" i="5"/>
  <c r="AE133" i="5"/>
  <c r="AD133" i="5"/>
  <c r="AC133" i="5"/>
  <c r="AE132" i="5"/>
  <c r="AD132" i="5"/>
  <c r="AC132" i="5"/>
  <c r="AE131" i="5"/>
  <c r="AD131" i="5"/>
  <c r="AC131" i="5"/>
  <c r="AE130" i="5"/>
  <c r="AD130" i="5"/>
  <c r="AC130" i="5"/>
  <c r="AE129" i="5"/>
  <c r="AD129" i="5"/>
  <c r="AC129" i="5"/>
  <c r="AE128" i="5"/>
  <c r="AD128" i="5"/>
  <c r="AC128" i="5"/>
  <c r="AE127" i="5"/>
  <c r="AD127" i="5"/>
  <c r="AC127" i="5"/>
  <c r="AE126" i="5"/>
  <c r="AD126" i="5"/>
  <c r="AC126" i="5"/>
  <c r="AE125" i="5"/>
  <c r="AD125" i="5"/>
  <c r="AC125" i="5"/>
  <c r="AE124" i="5"/>
  <c r="AD124" i="5"/>
  <c r="AC124" i="5"/>
  <c r="AE123" i="5"/>
  <c r="AD123" i="5"/>
  <c r="AC123" i="5"/>
  <c r="AE122" i="5"/>
  <c r="AD122" i="5"/>
  <c r="AC122" i="5"/>
  <c r="AE121" i="5"/>
  <c r="AD121" i="5"/>
  <c r="AC121" i="5"/>
  <c r="AE120" i="5"/>
  <c r="AD120" i="5"/>
  <c r="AC120" i="5"/>
  <c r="AE119" i="5"/>
  <c r="AD119" i="5"/>
  <c r="AC119" i="5"/>
  <c r="AE118" i="5"/>
  <c r="AD118" i="5"/>
  <c r="AC118" i="5"/>
  <c r="AE117" i="5"/>
  <c r="AD117" i="5"/>
  <c r="AC117" i="5"/>
  <c r="AE116" i="5"/>
  <c r="AD116" i="5"/>
  <c r="AC116" i="5"/>
  <c r="AE115" i="5"/>
  <c r="AD115" i="5"/>
  <c r="AC115" i="5"/>
  <c r="AE114" i="5"/>
  <c r="AD114" i="5"/>
  <c r="AC114" i="5"/>
  <c r="AE113" i="5"/>
  <c r="AD113" i="5"/>
  <c r="AC113" i="5"/>
  <c r="AE112" i="5"/>
  <c r="AD112" i="5"/>
  <c r="AC112" i="5"/>
  <c r="AE111" i="5"/>
  <c r="AD111" i="5"/>
  <c r="AC111" i="5"/>
  <c r="AE110" i="5"/>
  <c r="AD110" i="5"/>
  <c r="AC110" i="5"/>
  <c r="AE109" i="5"/>
  <c r="AD109" i="5"/>
  <c r="AC109" i="5"/>
  <c r="AE108" i="5"/>
  <c r="AD108" i="5"/>
  <c r="AC108" i="5"/>
  <c r="AE107" i="5"/>
  <c r="AD107" i="5"/>
  <c r="AC107" i="5"/>
  <c r="AE106" i="5"/>
  <c r="AD106" i="5"/>
  <c r="AC106" i="5"/>
  <c r="AE105" i="5"/>
  <c r="AD105" i="5"/>
  <c r="AC105" i="5"/>
  <c r="AE104" i="5"/>
  <c r="AD104" i="5"/>
  <c r="AC104" i="5"/>
  <c r="AE103" i="5"/>
  <c r="AD103" i="5"/>
  <c r="AC103" i="5"/>
  <c r="AE102" i="5"/>
  <c r="AD102" i="5"/>
  <c r="AC102" i="5"/>
  <c r="AE101" i="5"/>
  <c r="AD101" i="5"/>
  <c r="AC101" i="5"/>
  <c r="AE100" i="5"/>
  <c r="AD100" i="5"/>
  <c r="AC100" i="5"/>
  <c r="AE99" i="5"/>
  <c r="AD99" i="5"/>
  <c r="AC99" i="5"/>
  <c r="AE98" i="5"/>
  <c r="AD98" i="5"/>
  <c r="AC98" i="5"/>
  <c r="AE97" i="5"/>
  <c r="AD97" i="5"/>
  <c r="AC97" i="5"/>
  <c r="AE96" i="5"/>
  <c r="AD96" i="5"/>
  <c r="AC96" i="5"/>
  <c r="AE95" i="5"/>
  <c r="AD95" i="5"/>
  <c r="AC95" i="5"/>
  <c r="AE94" i="5"/>
  <c r="AD94" i="5"/>
  <c r="AC94" i="5"/>
  <c r="AE93" i="5"/>
  <c r="AD93" i="5"/>
  <c r="AC93" i="5"/>
  <c r="AE92" i="5"/>
  <c r="AD92" i="5"/>
  <c r="AC92" i="5"/>
  <c r="AE91" i="5"/>
  <c r="AD91" i="5"/>
  <c r="AC91" i="5"/>
  <c r="AE90" i="5"/>
  <c r="AD90" i="5"/>
  <c r="AC90" i="5"/>
  <c r="AE89" i="5"/>
  <c r="AD89" i="5"/>
  <c r="AC89" i="5"/>
  <c r="AE88" i="5"/>
  <c r="AD88" i="5"/>
  <c r="AC88" i="5"/>
  <c r="AE87" i="5"/>
  <c r="AD87" i="5"/>
  <c r="AC87" i="5"/>
  <c r="AE86" i="5"/>
  <c r="AD86" i="5"/>
  <c r="AC86" i="5"/>
  <c r="AE85" i="5"/>
  <c r="AD85" i="5"/>
  <c r="AC85" i="5"/>
  <c r="AE84" i="5"/>
  <c r="AD84" i="5"/>
  <c r="AC84" i="5"/>
  <c r="AE83" i="5"/>
  <c r="AD83" i="5"/>
  <c r="AC83" i="5"/>
  <c r="AE82" i="5"/>
  <c r="AD82" i="5"/>
  <c r="AC82" i="5"/>
  <c r="AE81" i="5"/>
  <c r="AD81" i="5"/>
  <c r="AC81" i="5"/>
  <c r="AE80" i="5"/>
  <c r="AD80" i="5"/>
  <c r="AC80" i="5"/>
  <c r="AE79" i="5"/>
  <c r="AD79" i="5"/>
  <c r="AC79" i="5"/>
  <c r="AE78" i="5"/>
  <c r="AD78" i="5"/>
  <c r="AC78" i="5"/>
  <c r="AE77" i="5"/>
  <c r="AD77" i="5"/>
  <c r="AC77" i="5"/>
  <c r="AE76" i="5"/>
  <c r="AD76" i="5"/>
  <c r="AC76" i="5"/>
  <c r="AE75" i="5"/>
  <c r="AD75" i="5"/>
  <c r="AC75" i="5"/>
  <c r="AE74" i="5"/>
  <c r="AD74" i="5"/>
  <c r="AC74" i="5"/>
  <c r="AE73" i="5"/>
  <c r="AD73" i="5"/>
  <c r="AC73" i="5"/>
  <c r="AE72" i="5"/>
  <c r="AD72" i="5"/>
  <c r="AC72" i="5"/>
  <c r="AE71" i="5"/>
  <c r="AD71" i="5"/>
  <c r="AC71" i="5"/>
  <c r="AE70" i="5"/>
  <c r="AD70" i="5"/>
  <c r="AC70" i="5"/>
  <c r="AE69" i="5"/>
  <c r="AD69" i="5"/>
  <c r="AC69" i="5"/>
  <c r="AE68" i="5"/>
  <c r="AD68" i="5"/>
  <c r="AC68" i="5"/>
  <c r="AE67" i="5"/>
  <c r="AD67" i="5"/>
  <c r="AC67" i="5"/>
  <c r="AE66" i="5"/>
  <c r="AD66" i="5"/>
  <c r="AC66" i="5"/>
  <c r="AE65" i="5"/>
  <c r="AD65" i="5"/>
  <c r="AC65" i="5"/>
  <c r="AE64" i="5"/>
  <c r="AD64" i="5"/>
  <c r="AC64" i="5"/>
  <c r="AE63" i="5"/>
  <c r="AD63" i="5"/>
  <c r="AC63" i="5"/>
  <c r="AE62" i="5"/>
  <c r="AD62" i="5"/>
  <c r="AC62" i="5"/>
  <c r="AE61" i="5"/>
  <c r="AD61" i="5"/>
  <c r="AC61" i="5"/>
  <c r="AE60" i="5"/>
  <c r="AD60" i="5"/>
  <c r="AC60" i="5"/>
  <c r="AE59" i="5"/>
  <c r="AD59" i="5"/>
  <c r="AC59" i="5"/>
  <c r="AE58" i="5"/>
  <c r="AD58" i="5"/>
  <c r="AC58" i="5"/>
  <c r="AE57" i="5"/>
  <c r="AD57" i="5"/>
  <c r="AC57" i="5"/>
  <c r="AE56" i="5"/>
  <c r="AD56" i="5"/>
  <c r="AC56" i="5"/>
  <c r="AE55" i="5"/>
  <c r="AD55" i="5"/>
  <c r="AC55" i="5"/>
  <c r="AE54" i="5"/>
  <c r="AD54" i="5"/>
  <c r="AC54" i="5"/>
  <c r="AE53" i="5"/>
  <c r="AD53" i="5"/>
  <c r="AC53" i="5"/>
  <c r="AE52" i="5"/>
  <c r="AD52" i="5"/>
  <c r="AC52" i="5"/>
  <c r="AE51" i="5"/>
  <c r="AD51" i="5"/>
  <c r="AC51" i="5"/>
  <c r="AE50" i="5"/>
  <c r="AD50" i="5"/>
  <c r="AC50" i="5"/>
  <c r="AE49" i="5"/>
  <c r="AD49" i="5"/>
  <c r="AC49" i="5"/>
  <c r="AE48" i="5"/>
  <c r="AD48" i="5"/>
  <c r="AC48" i="5"/>
  <c r="AE47" i="5"/>
  <c r="AD47" i="5"/>
  <c r="AC47" i="5"/>
  <c r="AE46" i="5"/>
  <c r="AD46" i="5"/>
  <c r="AC46" i="5"/>
  <c r="AE45" i="5"/>
  <c r="AD45" i="5"/>
  <c r="AC45" i="5"/>
  <c r="AE44" i="5"/>
  <c r="AD44" i="5"/>
  <c r="AC44" i="5"/>
  <c r="AE43" i="5"/>
  <c r="AD43" i="5"/>
  <c r="AC43" i="5"/>
  <c r="AE42" i="5"/>
  <c r="AD42" i="5"/>
  <c r="AC42" i="5"/>
  <c r="AE41" i="5"/>
  <c r="AD41" i="5"/>
  <c r="AC41" i="5"/>
  <c r="AE40" i="5"/>
  <c r="AD40" i="5"/>
  <c r="AC40" i="5"/>
  <c r="AE39" i="5"/>
  <c r="AD39" i="5"/>
  <c r="AC39" i="5"/>
  <c r="AE38" i="5"/>
  <c r="AD38" i="5"/>
  <c r="AC38" i="5"/>
  <c r="AE37" i="5"/>
  <c r="AD37" i="5"/>
  <c r="AC37" i="5"/>
  <c r="AE36" i="5"/>
  <c r="AD36" i="5"/>
  <c r="AC36" i="5"/>
  <c r="AE35" i="5"/>
  <c r="AD35" i="5"/>
  <c r="AC35" i="5"/>
  <c r="AE34" i="5"/>
  <c r="AD34" i="5"/>
  <c r="AC34" i="5"/>
  <c r="AE33" i="5"/>
  <c r="AD33" i="5"/>
  <c r="AC33" i="5"/>
  <c r="AE32" i="5"/>
  <c r="AD32" i="5"/>
  <c r="AC32" i="5"/>
  <c r="AE31" i="5"/>
  <c r="AD31" i="5"/>
  <c r="AC31" i="5"/>
  <c r="AE30" i="5"/>
  <c r="AD30" i="5"/>
  <c r="AC30" i="5"/>
  <c r="AE29" i="5"/>
  <c r="AD29" i="5"/>
  <c r="AC29" i="5"/>
  <c r="AE28" i="5"/>
  <c r="AD28" i="5"/>
  <c r="AC28" i="5"/>
  <c r="AE27" i="5"/>
  <c r="AD27" i="5"/>
  <c r="AC27" i="5"/>
  <c r="AE26" i="5"/>
  <c r="AD26" i="5"/>
  <c r="AC26" i="5"/>
  <c r="AE25" i="5"/>
  <c r="AD25" i="5"/>
  <c r="AC25" i="5"/>
  <c r="AE24" i="5"/>
  <c r="AD24" i="5"/>
  <c r="AC24" i="5"/>
  <c r="AE23" i="5"/>
  <c r="AD23" i="5"/>
  <c r="AC23" i="5"/>
  <c r="AE22" i="5"/>
  <c r="AD22" i="5"/>
  <c r="AC22" i="5"/>
  <c r="AE21" i="5"/>
  <c r="AD21" i="5"/>
  <c r="AC21" i="5"/>
  <c r="AE20" i="5"/>
  <c r="AD20" i="5"/>
  <c r="AC20" i="5"/>
  <c r="AE19" i="5"/>
  <c r="AD19" i="5"/>
  <c r="AC19" i="5"/>
  <c r="AE18" i="5"/>
  <c r="AD18" i="5"/>
  <c r="AC18" i="5"/>
  <c r="AE17" i="5"/>
  <c r="AD17" i="5"/>
  <c r="AC17" i="5"/>
  <c r="AE16" i="5"/>
  <c r="AD16" i="5"/>
  <c r="AC16" i="5"/>
  <c r="AE15" i="5"/>
  <c r="AD15" i="5"/>
  <c r="AC15" i="5"/>
  <c r="AE14" i="5"/>
  <c r="AD14" i="5"/>
  <c r="AC14" i="5"/>
  <c r="AE13" i="5"/>
  <c r="AD13" i="5"/>
  <c r="AC13" i="5"/>
  <c r="AE12" i="5"/>
  <c r="AD12" i="5"/>
  <c r="AC12" i="5"/>
  <c r="AE11" i="5"/>
  <c r="AD11" i="5"/>
  <c r="AC11" i="5"/>
  <c r="AE10" i="5"/>
  <c r="AD10" i="5"/>
  <c r="AC10" i="5"/>
  <c r="AE9" i="5"/>
  <c r="AD9" i="5"/>
  <c r="AC9" i="5"/>
  <c r="AE8" i="5"/>
  <c r="AD8" i="5"/>
  <c r="AC8" i="5"/>
  <c r="AE7" i="5"/>
  <c r="AD7" i="5"/>
  <c r="AC7" i="5"/>
  <c r="AE6" i="5"/>
  <c r="AD6" i="5"/>
  <c r="AC6" i="5"/>
  <c r="AE5" i="5"/>
  <c r="AD5" i="5"/>
  <c r="AC5" i="5"/>
  <c r="AE4" i="5"/>
  <c r="AD4" i="5"/>
  <c r="AC4" i="5"/>
  <c r="AE3" i="5"/>
  <c r="AD3" i="5"/>
  <c r="AC3" i="5"/>
  <c r="AE2" i="5"/>
  <c r="AD2" i="5"/>
  <c r="AC2" i="5"/>
  <c r="C3" i="20"/>
  <c r="D3" i="20"/>
  <c r="E3" i="20"/>
  <c r="F3" i="20"/>
  <c r="G3" i="20"/>
  <c r="H3" i="20"/>
  <c r="I3" i="20"/>
  <c r="J3" i="20"/>
  <c r="K3" i="20"/>
  <c r="L3" i="20"/>
  <c r="M3" i="20"/>
  <c r="N3" i="20"/>
  <c r="O3" i="20"/>
  <c r="P3" i="20"/>
  <c r="Q3" i="20"/>
  <c r="R3" i="20"/>
  <c r="S3" i="20"/>
  <c r="T3" i="20"/>
  <c r="U3" i="20"/>
  <c r="V3" i="20"/>
  <c r="W3" i="20"/>
  <c r="X3" i="20"/>
  <c r="Y3" i="20"/>
  <c r="Z3" i="20"/>
  <c r="AA3" i="20"/>
  <c r="AC3" i="20"/>
  <c r="AD3" i="20"/>
  <c r="AF3" i="20"/>
  <c r="AH3" i="20"/>
  <c r="C4" i="20"/>
  <c r="D4" i="20"/>
  <c r="E4" i="20"/>
  <c r="F4" i="20"/>
  <c r="G4" i="20"/>
  <c r="H4" i="20"/>
  <c r="I4" i="20"/>
  <c r="J4" i="20"/>
  <c r="K4" i="20"/>
  <c r="L4" i="20"/>
  <c r="M4" i="20"/>
  <c r="N4" i="20"/>
  <c r="O4" i="20"/>
  <c r="P4" i="20"/>
  <c r="Q4" i="20"/>
  <c r="R4" i="20"/>
  <c r="S4" i="20"/>
  <c r="T4" i="20"/>
  <c r="U4" i="20"/>
  <c r="V4" i="20"/>
  <c r="W4" i="20"/>
  <c r="X4" i="20"/>
  <c r="Y4" i="20"/>
  <c r="Z4" i="20"/>
  <c r="AA4" i="20"/>
  <c r="AC4" i="20"/>
  <c r="AD4" i="20"/>
  <c r="AF4" i="20"/>
  <c r="AH4" i="20"/>
  <c r="C5" i="20"/>
  <c r="D5" i="20"/>
  <c r="E5" i="20"/>
  <c r="F5" i="20"/>
  <c r="G5" i="20"/>
  <c r="H5" i="20"/>
  <c r="I5" i="20"/>
  <c r="J5" i="20"/>
  <c r="K5" i="20"/>
  <c r="L5" i="20"/>
  <c r="M5" i="20"/>
  <c r="N5" i="20"/>
  <c r="O5" i="20"/>
  <c r="P5" i="20"/>
  <c r="Q5" i="20"/>
  <c r="R5" i="20"/>
  <c r="S5" i="20"/>
  <c r="T5" i="20"/>
  <c r="U5" i="20"/>
  <c r="V5" i="20"/>
  <c r="W5" i="20"/>
  <c r="X5" i="20"/>
  <c r="Y5" i="20"/>
  <c r="Z5" i="20"/>
  <c r="AA5" i="20"/>
  <c r="AC5" i="20"/>
  <c r="AD5" i="20"/>
  <c r="AF5" i="20"/>
  <c r="AH5" i="20"/>
  <c r="C6" i="20"/>
  <c r="D6" i="20"/>
  <c r="E6" i="20"/>
  <c r="F6" i="20"/>
  <c r="G6" i="20"/>
  <c r="H6" i="20"/>
  <c r="I6" i="20"/>
  <c r="J6" i="20"/>
  <c r="K6" i="20"/>
  <c r="L6" i="20"/>
  <c r="M6" i="20"/>
  <c r="N6" i="20"/>
  <c r="O6" i="20"/>
  <c r="P6" i="20"/>
  <c r="Q6" i="20"/>
  <c r="R6" i="20"/>
  <c r="S6" i="20"/>
  <c r="T6" i="20"/>
  <c r="U6" i="20"/>
  <c r="V6" i="20"/>
  <c r="W6" i="20"/>
  <c r="X6" i="20"/>
  <c r="Y6" i="20"/>
  <c r="Z6" i="20"/>
  <c r="AA6" i="20"/>
  <c r="AC6" i="20"/>
  <c r="AD6" i="20"/>
  <c r="AF6" i="20"/>
  <c r="AH6" i="20"/>
  <c r="C7" i="20"/>
  <c r="D7" i="20"/>
  <c r="E7" i="20"/>
  <c r="F7" i="20"/>
  <c r="G7" i="20"/>
  <c r="H7" i="20"/>
  <c r="I7" i="20"/>
  <c r="J7" i="20"/>
  <c r="K7" i="20"/>
  <c r="L7" i="20"/>
  <c r="M7" i="20"/>
  <c r="N7" i="20"/>
  <c r="O7" i="20"/>
  <c r="P7" i="20"/>
  <c r="Q7" i="20"/>
  <c r="R7" i="20"/>
  <c r="S7" i="20"/>
  <c r="T7" i="20"/>
  <c r="U7" i="20"/>
  <c r="V7" i="20"/>
  <c r="W7" i="20"/>
  <c r="X7" i="20"/>
  <c r="Y7" i="20"/>
  <c r="Z7" i="20"/>
  <c r="AA7" i="20"/>
  <c r="AC7" i="20"/>
  <c r="AD7" i="20"/>
  <c r="AF7" i="20"/>
  <c r="AH7" i="20"/>
  <c r="C8" i="20"/>
  <c r="D8" i="20"/>
  <c r="E8" i="20"/>
  <c r="F8" i="20"/>
  <c r="G8" i="20"/>
  <c r="H8" i="20"/>
  <c r="I8" i="20"/>
  <c r="J8" i="20"/>
  <c r="K8" i="20"/>
  <c r="L8" i="20"/>
  <c r="M8" i="20"/>
  <c r="N8" i="20"/>
  <c r="O8" i="20"/>
  <c r="P8" i="20"/>
  <c r="Q8" i="20"/>
  <c r="R8" i="20"/>
  <c r="S8" i="20"/>
  <c r="T8" i="20"/>
  <c r="U8" i="20"/>
  <c r="V8" i="20"/>
  <c r="W8" i="20"/>
  <c r="X8" i="20"/>
  <c r="Y8" i="20"/>
  <c r="Z8" i="20"/>
  <c r="AA8" i="20"/>
  <c r="AC8" i="20"/>
  <c r="AD8" i="20"/>
  <c r="AF8" i="20"/>
  <c r="AH8" i="20"/>
  <c r="C9" i="20"/>
  <c r="D9" i="20"/>
  <c r="E9" i="20"/>
  <c r="F9" i="20"/>
  <c r="G9" i="20"/>
  <c r="H9" i="20"/>
  <c r="I9" i="20"/>
  <c r="J9" i="20"/>
  <c r="K9" i="20"/>
  <c r="L9" i="20"/>
  <c r="M9" i="20"/>
  <c r="N9" i="20"/>
  <c r="O9" i="20"/>
  <c r="P9" i="20"/>
  <c r="Q9" i="20"/>
  <c r="R9" i="20"/>
  <c r="S9" i="20"/>
  <c r="T9" i="20"/>
  <c r="U9" i="20"/>
  <c r="V9" i="20"/>
  <c r="W9" i="20"/>
  <c r="X9" i="20"/>
  <c r="Y9" i="20"/>
  <c r="Z9" i="20"/>
  <c r="AA9" i="20"/>
  <c r="AC9" i="20"/>
  <c r="AD9" i="20"/>
  <c r="AF9" i="20"/>
  <c r="AH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C10" i="20"/>
  <c r="AD10" i="20"/>
  <c r="AF10" i="20"/>
  <c r="AH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C11" i="20"/>
  <c r="AD11" i="20"/>
  <c r="AF11" i="20"/>
  <c r="AH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C12" i="20"/>
  <c r="AD12" i="20"/>
  <c r="AF12" i="20"/>
  <c r="AH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C13" i="20"/>
  <c r="AD13" i="20"/>
  <c r="AF13" i="20"/>
  <c r="AH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C14" i="20"/>
  <c r="AD14" i="20"/>
  <c r="AF14" i="20"/>
  <c r="AH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C15" i="20"/>
  <c r="AD15" i="20"/>
  <c r="AF15" i="20"/>
  <c r="AH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C16" i="20"/>
  <c r="AD16" i="20"/>
  <c r="AF16" i="20"/>
  <c r="AH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C17" i="20"/>
  <c r="AD17" i="20"/>
  <c r="AF17" i="20"/>
  <c r="AH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C18" i="20"/>
  <c r="AD18" i="20"/>
  <c r="AF18" i="20"/>
  <c r="AH18"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C26" i="20"/>
  <c r="AD26" i="20"/>
  <c r="AF26" i="20"/>
  <c r="AH26"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C35" i="20"/>
  <c r="AD35" i="20"/>
  <c r="AF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C36" i="20"/>
  <c r="AD36" i="20"/>
  <c r="AF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C37" i="20"/>
  <c r="AD37" i="20"/>
  <c r="AF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C38" i="20"/>
  <c r="AD38" i="20"/>
  <c r="AF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C39" i="20"/>
  <c r="AD39" i="20"/>
  <c r="AF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C40" i="20"/>
  <c r="AD40" i="20"/>
  <c r="AF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C41" i="20"/>
  <c r="AD41" i="20"/>
  <c r="AF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C42" i="20"/>
  <c r="AD42" i="20"/>
  <c r="AF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C43" i="20"/>
  <c r="AD43" i="20"/>
  <c r="AF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C44" i="20"/>
  <c r="AD44" i="20"/>
  <c r="AF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C45" i="20"/>
  <c r="AD45" i="20"/>
  <c r="AF45" i="20"/>
  <c r="AH45"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C46" i="20"/>
  <c r="AD46" i="20"/>
  <c r="AF46" i="20"/>
  <c r="AH46"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C47" i="20"/>
  <c r="AD47" i="20"/>
  <c r="AF47" i="20"/>
  <c r="AH47"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C48" i="20"/>
  <c r="AD48" i="20"/>
  <c r="AF48" i="20"/>
  <c r="AH48"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C49" i="20"/>
  <c r="AD49" i="20"/>
  <c r="AF49" i="20"/>
  <c r="AH49"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C50" i="20"/>
  <c r="AD50" i="20"/>
  <c r="AF50" i="20"/>
  <c r="AH50"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C51" i="20"/>
  <c r="AD51" i="20"/>
  <c r="AF51" i="20"/>
  <c r="AH51"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C52" i="20"/>
  <c r="AD52" i="20"/>
  <c r="AF52" i="20"/>
  <c r="AH52"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C53" i="20"/>
  <c r="AD53" i="20"/>
  <c r="AF53" i="20"/>
  <c r="AH53"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C54" i="20"/>
  <c r="AD54" i="20"/>
  <c r="AF54" i="20"/>
  <c r="AH54"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C55" i="20"/>
  <c r="AD55" i="20"/>
  <c r="AF55" i="20"/>
  <c r="AH55"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C56" i="20"/>
  <c r="AD56" i="20"/>
  <c r="AF56" i="20"/>
  <c r="AH56"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C57" i="20"/>
  <c r="AD57" i="20"/>
  <c r="AF57" i="20"/>
  <c r="AH57"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C58" i="20"/>
  <c r="AD58" i="20"/>
  <c r="AF58" i="20"/>
  <c r="AH58"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C59" i="20"/>
  <c r="AD59" i="20"/>
  <c r="AF59" i="20"/>
  <c r="AH59"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C60" i="20"/>
  <c r="AD60" i="20"/>
  <c r="AF60" i="20"/>
  <c r="AH60"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C61" i="20"/>
  <c r="AD61" i="20"/>
  <c r="AF61" i="20"/>
  <c r="AH61"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C62" i="20"/>
  <c r="AD62" i="20"/>
  <c r="AF62" i="20"/>
  <c r="AH62"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C63" i="20"/>
  <c r="AD63" i="20"/>
  <c r="AF63" i="20"/>
  <c r="AH63"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C64" i="20"/>
  <c r="AD64" i="20"/>
  <c r="AF64" i="20"/>
  <c r="AH64"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C65" i="20"/>
  <c r="AD65" i="20"/>
  <c r="AF65" i="20"/>
  <c r="AH65"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C66" i="20"/>
  <c r="AD66" i="20"/>
  <c r="AF66" i="20"/>
  <c r="AH66"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C67" i="20"/>
  <c r="AD67" i="20"/>
  <c r="AF67" i="20"/>
  <c r="AH67"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C68" i="20"/>
  <c r="AD68" i="20"/>
  <c r="AF68" i="20"/>
  <c r="AH68"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C69" i="20"/>
  <c r="AD69" i="20"/>
  <c r="AF69" i="20"/>
  <c r="AH69"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C70" i="20"/>
  <c r="AD70" i="20"/>
  <c r="AF70" i="20"/>
  <c r="AH70"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C71" i="20"/>
  <c r="AD71" i="20"/>
  <c r="AF71" i="20"/>
  <c r="AH71"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C72" i="20"/>
  <c r="AD72" i="20"/>
  <c r="AF72" i="20"/>
  <c r="AH72"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C73" i="20"/>
  <c r="AD73" i="20"/>
  <c r="AF73" i="20"/>
  <c r="AH73"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C74" i="20"/>
  <c r="AD74" i="20"/>
  <c r="AF74" i="20"/>
  <c r="AH74"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C75" i="20"/>
  <c r="AD75" i="20"/>
  <c r="AF75" i="20"/>
  <c r="AH75"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C76" i="20"/>
  <c r="AD76" i="20"/>
  <c r="AF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C77" i="20"/>
  <c r="AD77" i="20"/>
  <c r="AF77" i="20"/>
  <c r="AH77"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C78" i="20"/>
  <c r="AD78" i="20"/>
  <c r="AF78" i="20"/>
  <c r="AH78"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C79" i="20"/>
  <c r="AD79" i="20"/>
  <c r="AF79" i="20"/>
  <c r="AH79"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C80" i="20"/>
  <c r="AD80" i="20"/>
  <c r="AF80" i="20"/>
  <c r="AH80"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C81" i="20"/>
  <c r="AD81" i="20"/>
  <c r="AF81" i="20"/>
  <c r="AH81"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C82" i="20"/>
  <c r="AD82" i="20"/>
  <c r="AF82" i="20"/>
  <c r="AH82"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C83" i="20"/>
  <c r="AD83" i="20"/>
  <c r="AF83" i="20"/>
  <c r="AH83"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C84" i="20"/>
  <c r="AD84" i="20"/>
  <c r="AF84" i="20"/>
  <c r="AH84"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C85" i="20"/>
  <c r="AD85" i="20"/>
  <c r="AF85" i="20"/>
  <c r="AH85"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BE86" i="20" s="1"/>
  <c r="AC86" i="20"/>
  <c r="AD86" i="20"/>
  <c r="AF86" i="20"/>
  <c r="AH86"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C87" i="20"/>
  <c r="AD87" i="20"/>
  <c r="AF87" i="20"/>
  <c r="AH87"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BE88" i="20" s="1"/>
  <c r="AC88" i="20"/>
  <c r="AD88" i="20"/>
  <c r="AF88" i="20"/>
  <c r="AH88"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C89" i="20"/>
  <c r="AD89" i="20"/>
  <c r="AF89" i="20"/>
  <c r="AH89"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BE90" i="20" s="1"/>
  <c r="AC90" i="20"/>
  <c r="AD90" i="20"/>
  <c r="AF90" i="20"/>
  <c r="AH90"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C91" i="20"/>
  <c r="AD91" i="20"/>
  <c r="AF91" i="20"/>
  <c r="AH91"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BE92" i="20" s="1"/>
  <c r="AC92" i="20"/>
  <c r="AD92" i="20"/>
  <c r="AF92" i="20"/>
  <c r="AH92"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C93" i="20"/>
  <c r="AD93" i="20"/>
  <c r="AF93" i="20"/>
  <c r="AH93"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BE94" i="20" s="1"/>
  <c r="AC94" i="20"/>
  <c r="AD94" i="20"/>
  <c r="AF94" i="20"/>
  <c r="AH94"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C95" i="20"/>
  <c r="AD95" i="20"/>
  <c r="AF95" i="20"/>
  <c r="AH95"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BE96" i="20" s="1"/>
  <c r="AC96" i="20"/>
  <c r="AD96" i="20"/>
  <c r="AF96" i="20"/>
  <c r="AH96"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C97" i="20"/>
  <c r="AD97" i="20"/>
  <c r="AF97" i="20"/>
  <c r="AH97"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BE98" i="20" s="1"/>
  <c r="AC98" i="20"/>
  <c r="AD98" i="20"/>
  <c r="AF98" i="20"/>
  <c r="AH98"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C99" i="20"/>
  <c r="AD99" i="20"/>
  <c r="AF99" i="20"/>
  <c r="AH99"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BE100" i="20" s="1"/>
  <c r="AC100" i="20"/>
  <c r="AD100" i="20"/>
  <c r="AF100" i="20"/>
  <c r="AH100"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C101" i="20"/>
  <c r="AD101" i="20"/>
  <c r="AF101" i="20"/>
  <c r="AH101"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BE102" i="20" s="1"/>
  <c r="AC102" i="20"/>
  <c r="AD102" i="20"/>
  <c r="AF102" i="20"/>
  <c r="AH102"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C103" i="20"/>
  <c r="AD103" i="20"/>
  <c r="AF103" i="20"/>
  <c r="AH103"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BE104" i="20" s="1"/>
  <c r="AC104" i="20"/>
  <c r="AD104" i="20"/>
  <c r="AF104" i="20"/>
  <c r="AH104"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C105" i="20"/>
  <c r="AD105" i="20"/>
  <c r="AF105" i="20"/>
  <c r="AH105"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BE106" i="20" s="1"/>
  <c r="AC106" i="20"/>
  <c r="AD106" i="20"/>
  <c r="AF106" i="20"/>
  <c r="AH106"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C107" i="20"/>
  <c r="AD107" i="20"/>
  <c r="AF107" i="20"/>
  <c r="AH107"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BE108" i="20" s="1"/>
  <c r="AC108" i="20"/>
  <c r="AD108" i="20"/>
  <c r="AF108" i="20"/>
  <c r="AH108"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C109" i="20"/>
  <c r="AD109" i="20"/>
  <c r="AF109" i="20"/>
  <c r="AH109"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BE110" i="20" s="1"/>
  <c r="AC110" i="20"/>
  <c r="AD110" i="20"/>
  <c r="AF110" i="20"/>
  <c r="AH110"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C111" i="20"/>
  <c r="AD111" i="20"/>
  <c r="AF111" i="20"/>
  <c r="AH111"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BE112" i="20" s="1"/>
  <c r="AC112" i="20"/>
  <c r="AD112" i="20"/>
  <c r="AF112" i="20"/>
  <c r="AH112"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C113" i="20"/>
  <c r="AD113" i="20"/>
  <c r="AF113" i="20"/>
  <c r="AH113"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BE114" i="20" s="1"/>
  <c r="AC114" i="20"/>
  <c r="AD114" i="20"/>
  <c r="AF114" i="20"/>
  <c r="AH114"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C115" i="20"/>
  <c r="AD115" i="20"/>
  <c r="AF115" i="20"/>
  <c r="AH115"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BE116" i="20" s="1"/>
  <c r="AC116" i="20"/>
  <c r="AD116" i="20"/>
  <c r="AF116" i="20"/>
  <c r="AH116"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C117" i="20"/>
  <c r="AD117" i="20"/>
  <c r="AF117" i="20"/>
  <c r="AH117"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BE118" i="20" s="1"/>
  <c r="AC118" i="20"/>
  <c r="AD118" i="20"/>
  <c r="AF118" i="20"/>
  <c r="AH118"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C119" i="20"/>
  <c r="AD119" i="20"/>
  <c r="AF119" i="20"/>
  <c r="AH119"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BE120" i="20" s="1"/>
  <c r="AC120" i="20"/>
  <c r="AD120" i="20"/>
  <c r="AF120" i="20"/>
  <c r="AH120"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C121" i="20"/>
  <c r="AD121" i="20"/>
  <c r="AF121" i="20"/>
  <c r="AH121"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BE122" i="20" s="1"/>
  <c r="AC122" i="20"/>
  <c r="AD122" i="20"/>
  <c r="AF122" i="20"/>
  <c r="AH122"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C123" i="20"/>
  <c r="AD123" i="20"/>
  <c r="AF123" i="20"/>
  <c r="AH123" i="20"/>
  <c r="C124" i="20"/>
  <c r="D124" i="20"/>
  <c r="E124" i="20"/>
  <c r="F124" i="20"/>
  <c r="G124" i="20"/>
  <c r="H124" i="20"/>
  <c r="I124" i="20"/>
  <c r="J124" i="20"/>
  <c r="K124" i="20"/>
  <c r="L124" i="20"/>
  <c r="M124" i="20"/>
  <c r="N124" i="20"/>
  <c r="O124" i="20"/>
  <c r="P124" i="20"/>
  <c r="Q124" i="20"/>
  <c r="R124" i="20"/>
  <c r="S124" i="20"/>
  <c r="T124" i="20"/>
  <c r="U124" i="20"/>
  <c r="V124" i="20"/>
  <c r="W124" i="20"/>
  <c r="BA124" i="20" s="1"/>
  <c r="X124" i="20"/>
  <c r="Y124" i="20"/>
  <c r="Z124" i="20"/>
  <c r="AA124" i="20"/>
  <c r="BE124" i="20" s="1"/>
  <c r="AC124" i="20"/>
  <c r="AD124" i="20"/>
  <c r="AF124" i="20"/>
  <c r="AH124"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C125" i="20"/>
  <c r="AD125" i="20"/>
  <c r="AF125" i="20"/>
  <c r="AH125"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BE126" i="20" s="1"/>
  <c r="AC126" i="20"/>
  <c r="AD126" i="20"/>
  <c r="AF126" i="20"/>
  <c r="AH126"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C127" i="20"/>
  <c r="AD127" i="20"/>
  <c r="AF127" i="20"/>
  <c r="AH127" i="20"/>
  <c r="C128" i="20"/>
  <c r="D128" i="20"/>
  <c r="E128" i="20"/>
  <c r="F128" i="20"/>
  <c r="G128" i="20"/>
  <c r="H128" i="20"/>
  <c r="I128" i="20"/>
  <c r="J128" i="20"/>
  <c r="K128" i="20"/>
  <c r="L128" i="20"/>
  <c r="M128" i="20"/>
  <c r="N128" i="20"/>
  <c r="O128" i="20"/>
  <c r="P128" i="20"/>
  <c r="Q128" i="20"/>
  <c r="R128" i="20"/>
  <c r="S128" i="20"/>
  <c r="T128" i="20"/>
  <c r="U128" i="20"/>
  <c r="V128" i="20"/>
  <c r="W128" i="20"/>
  <c r="BA128" i="20" s="1"/>
  <c r="X128" i="20"/>
  <c r="Y128" i="20"/>
  <c r="Z128" i="20"/>
  <c r="AA128" i="20"/>
  <c r="BE128" i="20" s="1"/>
  <c r="AC128" i="20"/>
  <c r="AD128" i="20"/>
  <c r="AF128" i="20"/>
  <c r="AH128"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C129" i="20"/>
  <c r="AD129" i="20"/>
  <c r="AF129" i="20"/>
  <c r="AH129"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BE130" i="20" s="1"/>
  <c r="AC130" i="20"/>
  <c r="AD130" i="20"/>
  <c r="AF130" i="20"/>
  <c r="AH130"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C131" i="20"/>
  <c r="AD131" i="20"/>
  <c r="AF131" i="20"/>
  <c r="AH131" i="20"/>
  <c r="C132" i="20"/>
  <c r="D132" i="20"/>
  <c r="E132" i="20"/>
  <c r="F132" i="20"/>
  <c r="G132" i="20"/>
  <c r="H132" i="20"/>
  <c r="I132" i="20"/>
  <c r="J132" i="20"/>
  <c r="K132" i="20"/>
  <c r="L132" i="20"/>
  <c r="M132" i="20"/>
  <c r="N132" i="20"/>
  <c r="O132" i="20"/>
  <c r="P132" i="20"/>
  <c r="Q132" i="20"/>
  <c r="R132" i="20"/>
  <c r="S132" i="20"/>
  <c r="T132" i="20"/>
  <c r="U132" i="20"/>
  <c r="V132" i="20"/>
  <c r="W132" i="20"/>
  <c r="BA132" i="20" s="1"/>
  <c r="X132" i="20"/>
  <c r="Y132" i="20"/>
  <c r="Z132" i="20"/>
  <c r="AA132" i="20"/>
  <c r="BE132" i="20" s="1"/>
  <c r="AC132" i="20"/>
  <c r="AD132" i="20"/>
  <c r="AF132" i="20"/>
  <c r="AH132"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C133" i="20"/>
  <c r="AD133" i="20"/>
  <c r="AF133" i="20"/>
  <c r="AH133"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BE134" i="20" s="1"/>
  <c r="AC134" i="20"/>
  <c r="AD134" i="20"/>
  <c r="AF134" i="20"/>
  <c r="AH134"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C135" i="20"/>
  <c r="AD135" i="20"/>
  <c r="AF135" i="20"/>
  <c r="AH135" i="20"/>
  <c r="C136" i="20"/>
  <c r="D136" i="20"/>
  <c r="E136" i="20"/>
  <c r="F136" i="20"/>
  <c r="G136" i="20"/>
  <c r="H136" i="20"/>
  <c r="I136" i="20"/>
  <c r="J136" i="20"/>
  <c r="K136" i="20"/>
  <c r="L136" i="20"/>
  <c r="M136" i="20"/>
  <c r="N136" i="20"/>
  <c r="O136" i="20"/>
  <c r="P136" i="20"/>
  <c r="Q136" i="20"/>
  <c r="R136" i="20"/>
  <c r="S136" i="20"/>
  <c r="T136" i="20"/>
  <c r="U136" i="20"/>
  <c r="V136" i="20"/>
  <c r="W136" i="20"/>
  <c r="BA136" i="20" s="1"/>
  <c r="X136" i="20"/>
  <c r="Y136" i="20"/>
  <c r="Z136" i="20"/>
  <c r="AA136" i="20"/>
  <c r="BE136" i="20" s="1"/>
  <c r="AC136" i="20"/>
  <c r="AD136" i="20"/>
  <c r="AF136" i="20"/>
  <c r="AH136"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C137" i="20"/>
  <c r="AD137" i="20"/>
  <c r="AF137" i="20"/>
  <c r="AH137"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BE138" i="20" s="1"/>
  <c r="AC138" i="20"/>
  <c r="AD138" i="20"/>
  <c r="AF138" i="20"/>
  <c r="AH138"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C139" i="20"/>
  <c r="AD139" i="20"/>
  <c r="AF139" i="20"/>
  <c r="AH139" i="20"/>
  <c r="C140" i="20"/>
  <c r="D140" i="20"/>
  <c r="E140" i="20"/>
  <c r="F140" i="20"/>
  <c r="G140" i="20"/>
  <c r="H140" i="20"/>
  <c r="I140" i="20"/>
  <c r="J140" i="20"/>
  <c r="K140" i="20"/>
  <c r="L140" i="20"/>
  <c r="M140" i="20"/>
  <c r="N140" i="20"/>
  <c r="O140" i="20"/>
  <c r="P140" i="20"/>
  <c r="Q140" i="20"/>
  <c r="R140" i="20"/>
  <c r="S140" i="20"/>
  <c r="T140" i="20"/>
  <c r="U140" i="20"/>
  <c r="V140" i="20"/>
  <c r="W140" i="20"/>
  <c r="BA140" i="20" s="1"/>
  <c r="X140" i="20"/>
  <c r="Y140" i="20"/>
  <c r="Z140" i="20"/>
  <c r="AA140" i="20"/>
  <c r="BE140" i="20" s="1"/>
  <c r="AC140" i="20"/>
  <c r="AD140" i="20"/>
  <c r="AF140" i="20"/>
  <c r="AH140"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C141" i="20"/>
  <c r="AD141" i="20"/>
  <c r="AF141" i="20"/>
  <c r="AH141"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BE142" i="20" s="1"/>
  <c r="AC142" i="20"/>
  <c r="AD142" i="20"/>
  <c r="BF142" i="20" s="1"/>
  <c r="AF142" i="20"/>
  <c r="AH142"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C143" i="20"/>
  <c r="AD143" i="20"/>
  <c r="AF143" i="20"/>
  <c r="AH143" i="20"/>
  <c r="C144" i="20"/>
  <c r="D144" i="20"/>
  <c r="E144" i="20"/>
  <c r="F144" i="20"/>
  <c r="G144" i="20"/>
  <c r="H144" i="20"/>
  <c r="I144" i="20"/>
  <c r="J144" i="20"/>
  <c r="K144" i="20"/>
  <c r="L144" i="20"/>
  <c r="M144" i="20"/>
  <c r="N144" i="20"/>
  <c r="O144" i="20"/>
  <c r="P144" i="20"/>
  <c r="Q144" i="20"/>
  <c r="R144" i="20"/>
  <c r="S144" i="20"/>
  <c r="T144" i="20"/>
  <c r="U144" i="20"/>
  <c r="V144" i="20"/>
  <c r="W144" i="20"/>
  <c r="BA144" i="20" s="1"/>
  <c r="X144" i="20"/>
  <c r="Y144" i="20"/>
  <c r="Z144" i="20"/>
  <c r="AA144" i="20"/>
  <c r="BE144" i="20" s="1"/>
  <c r="AC144" i="20"/>
  <c r="AD144" i="20"/>
  <c r="BF144" i="20" s="1"/>
  <c r="AF144" i="20"/>
  <c r="AH144"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C145" i="20"/>
  <c r="AD145" i="20"/>
  <c r="AF145" i="20"/>
  <c r="AH145" i="20"/>
  <c r="C146" i="20"/>
  <c r="D146" i="20"/>
  <c r="E146" i="20"/>
  <c r="F146" i="20"/>
  <c r="G146" i="20"/>
  <c r="H146" i="20"/>
  <c r="I146" i="20"/>
  <c r="J146" i="20"/>
  <c r="K146" i="20"/>
  <c r="L146" i="20"/>
  <c r="M146" i="20"/>
  <c r="N146" i="20"/>
  <c r="O146" i="20"/>
  <c r="P146" i="20"/>
  <c r="Q146" i="20"/>
  <c r="R146" i="20"/>
  <c r="S146" i="20"/>
  <c r="T146" i="20"/>
  <c r="U146" i="20"/>
  <c r="V146" i="20"/>
  <c r="W146" i="20"/>
  <c r="BA146" i="20" s="1"/>
  <c r="X146" i="20"/>
  <c r="Y146" i="20"/>
  <c r="Z146" i="20"/>
  <c r="AA146" i="20"/>
  <c r="BE146" i="20" s="1"/>
  <c r="AC146" i="20"/>
  <c r="AD146" i="20"/>
  <c r="BF146" i="20" s="1"/>
  <c r="AF146" i="20"/>
  <c r="AH146"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C147" i="20"/>
  <c r="AD147" i="20"/>
  <c r="AF147" i="20"/>
  <c r="AH147" i="20"/>
  <c r="C148" i="20"/>
  <c r="D148" i="20"/>
  <c r="E148" i="20"/>
  <c r="F148" i="20"/>
  <c r="G148" i="20"/>
  <c r="H148" i="20"/>
  <c r="I148" i="20"/>
  <c r="J148" i="20"/>
  <c r="K148" i="20"/>
  <c r="L148" i="20"/>
  <c r="M148" i="20"/>
  <c r="N148" i="20"/>
  <c r="O148" i="20"/>
  <c r="P148" i="20"/>
  <c r="Q148" i="20"/>
  <c r="R148" i="20"/>
  <c r="S148" i="20"/>
  <c r="T148" i="20"/>
  <c r="U148" i="20"/>
  <c r="V148" i="20"/>
  <c r="W148" i="20"/>
  <c r="BA148" i="20" s="1"/>
  <c r="X148" i="20"/>
  <c r="Y148" i="20"/>
  <c r="Z148" i="20"/>
  <c r="AA148" i="20"/>
  <c r="BE148" i="20" s="1"/>
  <c r="AC148" i="20"/>
  <c r="AD148" i="20"/>
  <c r="BF148" i="20" s="1"/>
  <c r="AF148" i="20"/>
  <c r="AH148"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C149" i="20"/>
  <c r="AD149" i="20"/>
  <c r="AF149" i="20"/>
  <c r="AH149" i="20"/>
  <c r="C150" i="20"/>
  <c r="D150" i="20"/>
  <c r="E150" i="20"/>
  <c r="F150" i="20"/>
  <c r="G150" i="20"/>
  <c r="H150" i="20"/>
  <c r="I150" i="20"/>
  <c r="J150" i="20"/>
  <c r="K150" i="20"/>
  <c r="L150" i="20"/>
  <c r="M150" i="20"/>
  <c r="N150" i="20"/>
  <c r="O150" i="20"/>
  <c r="P150" i="20"/>
  <c r="Q150" i="20"/>
  <c r="R150" i="20"/>
  <c r="S150" i="20"/>
  <c r="T150" i="20"/>
  <c r="U150" i="20"/>
  <c r="V150" i="20"/>
  <c r="W150" i="20"/>
  <c r="BA150" i="20" s="1"/>
  <c r="X150" i="20"/>
  <c r="Y150" i="20"/>
  <c r="Z150" i="20"/>
  <c r="AA150" i="20"/>
  <c r="BE150" i="20" s="1"/>
  <c r="AC150" i="20"/>
  <c r="AD150" i="20"/>
  <c r="BF150" i="20" s="1"/>
  <c r="AF150" i="20"/>
  <c r="AH150"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C151" i="20"/>
  <c r="AD151" i="20"/>
  <c r="AF151" i="20"/>
  <c r="AH151" i="20"/>
  <c r="C152" i="20"/>
  <c r="D152" i="20"/>
  <c r="E152" i="20"/>
  <c r="F152" i="20"/>
  <c r="G152" i="20"/>
  <c r="H152" i="20"/>
  <c r="I152" i="20"/>
  <c r="J152" i="20"/>
  <c r="K152" i="20"/>
  <c r="L152" i="20"/>
  <c r="M152" i="20"/>
  <c r="N152" i="20"/>
  <c r="O152" i="20"/>
  <c r="P152" i="20"/>
  <c r="Q152" i="20"/>
  <c r="R152" i="20"/>
  <c r="S152" i="20"/>
  <c r="T152" i="20"/>
  <c r="U152" i="20"/>
  <c r="V152" i="20"/>
  <c r="W152" i="20"/>
  <c r="BA152" i="20" s="1"/>
  <c r="X152" i="20"/>
  <c r="Y152" i="20"/>
  <c r="Z152" i="20"/>
  <c r="AA152" i="20"/>
  <c r="AC152" i="20"/>
  <c r="AD152" i="20"/>
  <c r="BF152" i="20" s="1"/>
  <c r="AF152" i="20"/>
  <c r="AH152"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C153" i="20"/>
  <c r="AD153" i="20"/>
  <c r="AF153" i="20"/>
  <c r="AH153"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BE154" i="20" s="1"/>
  <c r="AC154" i="20"/>
  <c r="AD154" i="20"/>
  <c r="BF154" i="20" s="1"/>
  <c r="AF154" i="20"/>
  <c r="AH154"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C155" i="20"/>
  <c r="AD155" i="20"/>
  <c r="AF155" i="20"/>
  <c r="AH155" i="20"/>
  <c r="C156" i="20"/>
  <c r="D156" i="20"/>
  <c r="E156" i="20"/>
  <c r="F156" i="20"/>
  <c r="G156" i="20"/>
  <c r="H156" i="20"/>
  <c r="I156" i="20"/>
  <c r="J156" i="20"/>
  <c r="K156" i="20"/>
  <c r="L156" i="20"/>
  <c r="M156" i="20"/>
  <c r="N156" i="20"/>
  <c r="O156" i="20"/>
  <c r="P156" i="20"/>
  <c r="Q156" i="20"/>
  <c r="R156" i="20"/>
  <c r="S156" i="20"/>
  <c r="T156" i="20"/>
  <c r="U156" i="20"/>
  <c r="V156" i="20"/>
  <c r="W156" i="20"/>
  <c r="BA156" i="20" s="1"/>
  <c r="X156" i="20"/>
  <c r="Y156" i="20"/>
  <c r="Z156" i="20"/>
  <c r="AA156" i="20"/>
  <c r="BE156" i="20" s="1"/>
  <c r="AC156" i="20"/>
  <c r="AD156" i="20"/>
  <c r="BF156" i="20" s="1"/>
  <c r="AF156" i="20"/>
  <c r="AH156"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C157" i="20"/>
  <c r="AD157" i="20"/>
  <c r="AF157" i="20"/>
  <c r="AH157" i="20"/>
  <c r="C158" i="20"/>
  <c r="D158" i="20"/>
  <c r="E158" i="20"/>
  <c r="F158" i="20"/>
  <c r="G158" i="20"/>
  <c r="H158" i="20"/>
  <c r="I158" i="20"/>
  <c r="J158" i="20"/>
  <c r="K158" i="20"/>
  <c r="L158" i="20"/>
  <c r="M158" i="20"/>
  <c r="N158" i="20"/>
  <c r="O158" i="20"/>
  <c r="P158" i="20"/>
  <c r="Q158" i="20"/>
  <c r="R158" i="20"/>
  <c r="S158" i="20"/>
  <c r="T158" i="20"/>
  <c r="U158" i="20"/>
  <c r="V158" i="20"/>
  <c r="W158" i="20"/>
  <c r="BA158" i="20" s="1"/>
  <c r="X158" i="20"/>
  <c r="Y158" i="20"/>
  <c r="Z158" i="20"/>
  <c r="AA158" i="20"/>
  <c r="BE158" i="20" s="1"/>
  <c r="AB158" i="20"/>
  <c r="AC158" i="20"/>
  <c r="AD158" i="20"/>
  <c r="AF158" i="20"/>
  <c r="AH158"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C159" i="20"/>
  <c r="AD159" i="20"/>
  <c r="AF159" i="20"/>
  <c r="AH159" i="20"/>
  <c r="C160" i="20"/>
  <c r="D160" i="20"/>
  <c r="E160" i="20"/>
  <c r="F160" i="20"/>
  <c r="G160" i="20"/>
  <c r="H160" i="20"/>
  <c r="I160" i="20"/>
  <c r="J160" i="20"/>
  <c r="K160" i="20"/>
  <c r="L160" i="20"/>
  <c r="M160" i="20"/>
  <c r="N160" i="20"/>
  <c r="O160" i="20"/>
  <c r="P160" i="20"/>
  <c r="Q160" i="20"/>
  <c r="R160" i="20"/>
  <c r="S160" i="20"/>
  <c r="T160" i="20"/>
  <c r="U160" i="20"/>
  <c r="V160" i="20"/>
  <c r="W160" i="20"/>
  <c r="BA160" i="20" s="1"/>
  <c r="X160" i="20"/>
  <c r="Y160" i="20"/>
  <c r="Z160" i="20"/>
  <c r="AA160" i="20"/>
  <c r="BE160" i="20" s="1"/>
  <c r="AC160" i="20"/>
  <c r="AD160" i="20"/>
  <c r="AF160" i="20"/>
  <c r="AH160"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C161" i="20"/>
  <c r="AD161" i="20"/>
  <c r="AF161" i="20"/>
  <c r="AH161" i="20"/>
  <c r="C162" i="20"/>
  <c r="D162" i="20"/>
  <c r="E162" i="20"/>
  <c r="F162" i="20"/>
  <c r="G162" i="20"/>
  <c r="H162" i="20"/>
  <c r="I162" i="20"/>
  <c r="J162" i="20"/>
  <c r="K162" i="20"/>
  <c r="L162" i="20"/>
  <c r="M162" i="20"/>
  <c r="N162" i="20"/>
  <c r="O162" i="20"/>
  <c r="P162" i="20"/>
  <c r="Q162" i="20"/>
  <c r="R162" i="20"/>
  <c r="S162" i="20"/>
  <c r="T162" i="20"/>
  <c r="U162" i="20"/>
  <c r="V162" i="20"/>
  <c r="W162" i="20"/>
  <c r="BA162" i="20" s="1"/>
  <c r="X162" i="20"/>
  <c r="Y162" i="20"/>
  <c r="Z162" i="20"/>
  <c r="AA162" i="20"/>
  <c r="BE162" i="20" s="1"/>
  <c r="AC162" i="20"/>
  <c r="AD162" i="20"/>
  <c r="AF162" i="20"/>
  <c r="AH162" i="20"/>
  <c r="C235" i="20"/>
  <c r="D235"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C235" i="20"/>
  <c r="AD235" i="20"/>
  <c r="AF235" i="20"/>
  <c r="AH235" i="20"/>
  <c r="C163" i="20"/>
  <c r="D163" i="20"/>
  <c r="E163" i="20"/>
  <c r="F163" i="20"/>
  <c r="G163" i="20"/>
  <c r="H163" i="20"/>
  <c r="I163" i="20"/>
  <c r="J163" i="20"/>
  <c r="K163" i="20"/>
  <c r="L163" i="20"/>
  <c r="M163" i="20"/>
  <c r="N163" i="20"/>
  <c r="O163" i="20"/>
  <c r="P163" i="20"/>
  <c r="Q163" i="20"/>
  <c r="R163" i="20"/>
  <c r="S163" i="20"/>
  <c r="T163" i="20"/>
  <c r="U163" i="20"/>
  <c r="V163" i="20"/>
  <c r="W163" i="20"/>
  <c r="BA163" i="20" s="1"/>
  <c r="X163" i="20"/>
  <c r="Y163" i="20"/>
  <c r="Z163" i="20"/>
  <c r="AA163" i="20"/>
  <c r="BE163" i="20" s="1"/>
  <c r="AC163" i="20"/>
  <c r="AD163" i="20"/>
  <c r="BF163" i="20" s="1"/>
  <c r="AF163" i="20"/>
  <c r="AH163"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C164" i="20"/>
  <c r="AD164" i="20"/>
  <c r="AF164" i="20"/>
  <c r="AH164" i="20"/>
  <c r="C165" i="20"/>
  <c r="D165" i="20"/>
  <c r="E165" i="20"/>
  <c r="F165" i="20"/>
  <c r="G165" i="20"/>
  <c r="H165" i="20"/>
  <c r="I165" i="20"/>
  <c r="J165" i="20"/>
  <c r="K165" i="20"/>
  <c r="L165" i="20"/>
  <c r="M165" i="20"/>
  <c r="N165" i="20"/>
  <c r="O165" i="20"/>
  <c r="P165" i="20"/>
  <c r="Q165" i="20"/>
  <c r="R165" i="20"/>
  <c r="S165" i="20"/>
  <c r="T165" i="20"/>
  <c r="U165" i="20"/>
  <c r="V165" i="20"/>
  <c r="W165" i="20"/>
  <c r="BA165" i="20" s="1"/>
  <c r="X165" i="20"/>
  <c r="Y165" i="20"/>
  <c r="Z165" i="20"/>
  <c r="AA165" i="20"/>
  <c r="BE165" i="20" s="1"/>
  <c r="AC165" i="20"/>
  <c r="AD165" i="20"/>
  <c r="BF165" i="20" s="1"/>
  <c r="AF165" i="20"/>
  <c r="AH165"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C166" i="20"/>
  <c r="AD166" i="20"/>
  <c r="AF166" i="20"/>
  <c r="AH166" i="20"/>
  <c r="C167" i="20"/>
  <c r="D167" i="20"/>
  <c r="E167" i="20"/>
  <c r="F167" i="20"/>
  <c r="G167" i="20"/>
  <c r="H167" i="20"/>
  <c r="I167" i="20"/>
  <c r="J167" i="20"/>
  <c r="K167" i="20"/>
  <c r="L167" i="20"/>
  <c r="M167" i="20"/>
  <c r="N167" i="20"/>
  <c r="O167" i="20"/>
  <c r="P167" i="20"/>
  <c r="Q167" i="20"/>
  <c r="R167" i="20"/>
  <c r="S167" i="20"/>
  <c r="T167" i="20"/>
  <c r="U167" i="20"/>
  <c r="V167" i="20"/>
  <c r="W167" i="20"/>
  <c r="BA167" i="20" s="1"/>
  <c r="X167" i="20"/>
  <c r="Y167" i="20"/>
  <c r="Z167" i="20"/>
  <c r="AA167" i="20"/>
  <c r="BE167" i="20" s="1"/>
  <c r="AC167" i="20"/>
  <c r="AD167" i="20"/>
  <c r="BF167" i="20" s="1"/>
  <c r="AF167" i="20"/>
  <c r="AH167"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C168" i="20"/>
  <c r="AD168" i="20"/>
  <c r="AF168" i="20"/>
  <c r="AH168" i="20"/>
  <c r="C169" i="20"/>
  <c r="D169" i="20"/>
  <c r="E169" i="20"/>
  <c r="F169" i="20"/>
  <c r="G169" i="20"/>
  <c r="H169" i="20"/>
  <c r="I169" i="20"/>
  <c r="J169" i="20"/>
  <c r="K169" i="20"/>
  <c r="L169" i="20"/>
  <c r="M169" i="20"/>
  <c r="N169" i="20"/>
  <c r="O169" i="20"/>
  <c r="P169" i="20"/>
  <c r="Q169" i="20"/>
  <c r="R169" i="20"/>
  <c r="S169" i="20"/>
  <c r="T169" i="20"/>
  <c r="U169" i="20"/>
  <c r="V169" i="20"/>
  <c r="W169" i="20"/>
  <c r="BA169" i="20" s="1"/>
  <c r="X169" i="20"/>
  <c r="Y169" i="20"/>
  <c r="Z169" i="20"/>
  <c r="AA169" i="20"/>
  <c r="BE169" i="20" s="1"/>
  <c r="AC169" i="20"/>
  <c r="AD169" i="20"/>
  <c r="BF169" i="20" s="1"/>
  <c r="AF169" i="20"/>
  <c r="AH169"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C170" i="20"/>
  <c r="AD170" i="20"/>
  <c r="AF170" i="20"/>
  <c r="AH170" i="20"/>
  <c r="C171" i="20"/>
  <c r="D171" i="20"/>
  <c r="E171" i="20"/>
  <c r="F171" i="20"/>
  <c r="G171" i="20"/>
  <c r="H171" i="20"/>
  <c r="I171" i="20"/>
  <c r="J171" i="20"/>
  <c r="K171" i="20"/>
  <c r="L171" i="20"/>
  <c r="M171" i="20"/>
  <c r="N171" i="20"/>
  <c r="O171" i="20"/>
  <c r="P171" i="20"/>
  <c r="Q171" i="20"/>
  <c r="R171" i="20"/>
  <c r="S171" i="20"/>
  <c r="T171" i="20"/>
  <c r="U171" i="20"/>
  <c r="V171" i="20"/>
  <c r="W171" i="20"/>
  <c r="BA171" i="20" s="1"/>
  <c r="X171" i="20"/>
  <c r="Y171" i="20"/>
  <c r="Z171" i="20"/>
  <c r="AA171" i="20"/>
  <c r="BE171" i="20" s="1"/>
  <c r="AC171" i="20"/>
  <c r="AD171" i="20"/>
  <c r="BF171" i="20" s="1"/>
  <c r="AF171" i="20"/>
  <c r="AH171"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C172" i="20"/>
  <c r="AD172" i="20"/>
  <c r="AF172" i="20"/>
  <c r="AH172"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BE173" i="20" s="1"/>
  <c r="AC173" i="20"/>
  <c r="AD173" i="20"/>
  <c r="BF173" i="20" s="1"/>
  <c r="AF173" i="20"/>
  <c r="AH173"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C174" i="20"/>
  <c r="AD174" i="20"/>
  <c r="AF174" i="20"/>
  <c r="AH174" i="20"/>
  <c r="C175" i="20"/>
  <c r="D175" i="20"/>
  <c r="E175" i="20"/>
  <c r="F175" i="20"/>
  <c r="G175" i="20"/>
  <c r="H175" i="20"/>
  <c r="I175" i="20"/>
  <c r="J175" i="20"/>
  <c r="K175" i="20"/>
  <c r="L175" i="20"/>
  <c r="M175" i="20"/>
  <c r="N175" i="20"/>
  <c r="O175" i="20"/>
  <c r="P175" i="20"/>
  <c r="Q175" i="20"/>
  <c r="R175" i="20"/>
  <c r="S175" i="20"/>
  <c r="T175" i="20"/>
  <c r="U175" i="20"/>
  <c r="V175" i="20"/>
  <c r="W175" i="20"/>
  <c r="BA175" i="20" s="1"/>
  <c r="X175" i="20"/>
  <c r="Y175" i="20"/>
  <c r="Z175" i="20"/>
  <c r="AA175" i="20"/>
  <c r="BE175" i="20" s="1"/>
  <c r="AC175" i="20"/>
  <c r="AD175" i="20"/>
  <c r="BF175" i="20" s="1"/>
  <c r="AF175" i="20"/>
  <c r="AH175"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C176" i="20"/>
  <c r="AD176" i="20"/>
  <c r="AF176" i="20"/>
  <c r="AH176"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BE177" i="20" s="1"/>
  <c r="AC177" i="20"/>
  <c r="AD177" i="20"/>
  <c r="BF177" i="20" s="1"/>
  <c r="AF177" i="20"/>
  <c r="AH177"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C178" i="20"/>
  <c r="AD178" i="20"/>
  <c r="AF178" i="20"/>
  <c r="AH178" i="20"/>
  <c r="C179" i="20"/>
  <c r="D179" i="20"/>
  <c r="E179" i="20"/>
  <c r="F179" i="20"/>
  <c r="G179" i="20"/>
  <c r="H179" i="20"/>
  <c r="I179" i="20"/>
  <c r="J179" i="20"/>
  <c r="K179" i="20"/>
  <c r="L179" i="20"/>
  <c r="M179" i="20"/>
  <c r="N179" i="20"/>
  <c r="O179" i="20"/>
  <c r="P179" i="20"/>
  <c r="Q179" i="20"/>
  <c r="R179" i="20"/>
  <c r="S179" i="20"/>
  <c r="T179" i="20"/>
  <c r="U179" i="20"/>
  <c r="V179" i="20"/>
  <c r="W179" i="20"/>
  <c r="BA179" i="20" s="1"/>
  <c r="X179" i="20"/>
  <c r="Y179" i="20"/>
  <c r="Z179" i="20"/>
  <c r="AA179" i="20"/>
  <c r="BE179" i="20" s="1"/>
  <c r="AC179" i="20"/>
  <c r="AD179" i="20"/>
  <c r="BF179" i="20" s="1"/>
  <c r="AF179" i="20"/>
  <c r="AH179"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BE180" i="20" s="1"/>
  <c r="AC180" i="20"/>
  <c r="AD180" i="20"/>
  <c r="AF180" i="20"/>
  <c r="AH180" i="20"/>
  <c r="C181" i="20"/>
  <c r="D181" i="20"/>
  <c r="E181" i="20"/>
  <c r="F181" i="20"/>
  <c r="G181" i="20"/>
  <c r="H181" i="20"/>
  <c r="I181" i="20"/>
  <c r="J181" i="20"/>
  <c r="K181" i="20"/>
  <c r="L181" i="20"/>
  <c r="M181" i="20"/>
  <c r="N181" i="20"/>
  <c r="O181" i="20"/>
  <c r="P181" i="20"/>
  <c r="Q181" i="20"/>
  <c r="R181" i="20"/>
  <c r="S181" i="20"/>
  <c r="T181" i="20"/>
  <c r="U181" i="20"/>
  <c r="V181" i="20"/>
  <c r="W181" i="20"/>
  <c r="BA181" i="20" s="1"/>
  <c r="X181" i="20"/>
  <c r="Y181" i="20"/>
  <c r="Z181" i="20"/>
  <c r="AA181" i="20"/>
  <c r="BE181" i="20" s="1"/>
  <c r="AC181" i="20"/>
  <c r="AD181" i="20"/>
  <c r="BF181" i="20" s="1"/>
  <c r="AF181" i="20"/>
  <c r="AH181"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C182" i="20"/>
  <c r="AD182" i="20"/>
  <c r="AF182" i="20"/>
  <c r="AH182" i="20"/>
  <c r="C183" i="20"/>
  <c r="D183" i="20"/>
  <c r="E183" i="20"/>
  <c r="F183" i="20"/>
  <c r="G183" i="20"/>
  <c r="H183" i="20"/>
  <c r="I183" i="20"/>
  <c r="J183" i="20"/>
  <c r="K183" i="20"/>
  <c r="L183" i="20"/>
  <c r="M183" i="20"/>
  <c r="N183" i="20"/>
  <c r="O183" i="20"/>
  <c r="P183" i="20"/>
  <c r="Q183" i="20"/>
  <c r="R183" i="20"/>
  <c r="S183" i="20"/>
  <c r="T183" i="20"/>
  <c r="U183" i="20"/>
  <c r="V183" i="20"/>
  <c r="W183" i="20"/>
  <c r="BA183" i="20" s="1"/>
  <c r="X183" i="20"/>
  <c r="Y183" i="20"/>
  <c r="Z183" i="20"/>
  <c r="AA183" i="20"/>
  <c r="BE183" i="20" s="1"/>
  <c r="AC183" i="20"/>
  <c r="AD183" i="20"/>
  <c r="BF183" i="20" s="1"/>
  <c r="AF183" i="20"/>
  <c r="AH183"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C184" i="20"/>
  <c r="AD184" i="20"/>
  <c r="AF184" i="20"/>
  <c r="AH184" i="20"/>
  <c r="C185" i="20"/>
  <c r="D185" i="20"/>
  <c r="E185" i="20"/>
  <c r="F185" i="20"/>
  <c r="G185" i="20"/>
  <c r="H185" i="20"/>
  <c r="I185" i="20"/>
  <c r="J185" i="20"/>
  <c r="K185" i="20"/>
  <c r="L185" i="20"/>
  <c r="M185" i="20"/>
  <c r="N185" i="20"/>
  <c r="O185" i="20"/>
  <c r="P185" i="20"/>
  <c r="Q185" i="20"/>
  <c r="R185" i="20"/>
  <c r="S185" i="20"/>
  <c r="T185" i="20"/>
  <c r="U185" i="20"/>
  <c r="V185" i="20"/>
  <c r="W185" i="20"/>
  <c r="BA185" i="20" s="1"/>
  <c r="X185" i="20"/>
  <c r="Y185" i="20"/>
  <c r="Z185" i="20"/>
  <c r="AA185" i="20"/>
  <c r="AC185" i="20"/>
  <c r="AD185" i="20"/>
  <c r="BF185" i="20" s="1"/>
  <c r="AF185" i="20"/>
  <c r="AH185"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C186" i="20"/>
  <c r="AD186" i="20"/>
  <c r="BF186" i="20" s="1"/>
  <c r="AF186" i="20"/>
  <c r="AH186" i="20"/>
  <c r="C187" i="20"/>
  <c r="D187" i="20"/>
  <c r="E187" i="20"/>
  <c r="F187" i="20"/>
  <c r="G187" i="20"/>
  <c r="H187" i="20"/>
  <c r="I187" i="20"/>
  <c r="J187" i="20"/>
  <c r="K187" i="20"/>
  <c r="L187" i="20"/>
  <c r="M187" i="20"/>
  <c r="N187" i="20"/>
  <c r="O187" i="20"/>
  <c r="P187" i="20"/>
  <c r="Q187" i="20"/>
  <c r="R187" i="20"/>
  <c r="S187" i="20"/>
  <c r="T187" i="20"/>
  <c r="U187" i="20"/>
  <c r="V187" i="20"/>
  <c r="W187" i="20"/>
  <c r="BA187" i="20" s="1"/>
  <c r="X187" i="20"/>
  <c r="Y187" i="20"/>
  <c r="Z187" i="20"/>
  <c r="AA187" i="20"/>
  <c r="BE187" i="20" s="1"/>
  <c r="AC187" i="20"/>
  <c r="AD187" i="20"/>
  <c r="BF187" i="20" s="1"/>
  <c r="AF187" i="20"/>
  <c r="AH187"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BE188" i="20" s="1"/>
  <c r="AC188" i="20"/>
  <c r="AD188" i="20"/>
  <c r="AF188" i="20"/>
  <c r="AH188" i="20"/>
  <c r="C189" i="20"/>
  <c r="D189" i="20"/>
  <c r="E189" i="20"/>
  <c r="F189" i="20"/>
  <c r="G189" i="20"/>
  <c r="H189" i="20"/>
  <c r="I189" i="20"/>
  <c r="J189" i="20"/>
  <c r="K189" i="20"/>
  <c r="L189" i="20"/>
  <c r="M189" i="20"/>
  <c r="N189" i="20"/>
  <c r="O189" i="20"/>
  <c r="P189" i="20"/>
  <c r="Q189" i="20"/>
  <c r="R189" i="20"/>
  <c r="S189" i="20"/>
  <c r="T189" i="20"/>
  <c r="U189" i="20"/>
  <c r="V189" i="20"/>
  <c r="W189" i="20"/>
  <c r="BA189" i="20" s="1"/>
  <c r="X189" i="20"/>
  <c r="Y189" i="20"/>
  <c r="Z189" i="20"/>
  <c r="AA189" i="20"/>
  <c r="BE189" i="20" s="1"/>
  <c r="AC189" i="20"/>
  <c r="AD189" i="20"/>
  <c r="BF189" i="20" s="1"/>
  <c r="AF189" i="20"/>
  <c r="AH189"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C190" i="20"/>
  <c r="AD190" i="20"/>
  <c r="AF190" i="20"/>
  <c r="AH190" i="20"/>
  <c r="C191" i="20"/>
  <c r="D191" i="20"/>
  <c r="E191" i="20"/>
  <c r="F191" i="20"/>
  <c r="G191" i="20"/>
  <c r="H191" i="20"/>
  <c r="I191" i="20"/>
  <c r="J191" i="20"/>
  <c r="K191" i="20"/>
  <c r="L191" i="20"/>
  <c r="M191" i="20"/>
  <c r="N191" i="20"/>
  <c r="O191" i="20"/>
  <c r="P191" i="20"/>
  <c r="Q191" i="20"/>
  <c r="R191" i="20"/>
  <c r="S191" i="20"/>
  <c r="T191" i="20"/>
  <c r="U191" i="20"/>
  <c r="V191" i="20"/>
  <c r="W191" i="20"/>
  <c r="BA191" i="20" s="1"/>
  <c r="X191" i="20"/>
  <c r="Y191" i="20"/>
  <c r="Z191" i="20"/>
  <c r="AA191" i="20"/>
  <c r="BE191" i="20" s="1"/>
  <c r="AC191" i="20"/>
  <c r="AD191" i="20"/>
  <c r="AF191" i="20"/>
  <c r="AH191" i="20"/>
  <c r="C192" i="20"/>
  <c r="D192" i="20"/>
  <c r="E192" i="20"/>
  <c r="F192" i="20"/>
  <c r="G192" i="20"/>
  <c r="H192" i="20"/>
  <c r="I192" i="20"/>
  <c r="J192" i="20"/>
  <c r="K192" i="20"/>
  <c r="L192" i="20"/>
  <c r="M192" i="20"/>
  <c r="N192" i="20"/>
  <c r="O192" i="20"/>
  <c r="P192" i="20"/>
  <c r="Q192" i="20"/>
  <c r="R192" i="20"/>
  <c r="S192" i="20"/>
  <c r="T192" i="20"/>
  <c r="U192" i="20"/>
  <c r="V192" i="20"/>
  <c r="W192" i="20"/>
  <c r="BA192" i="20" s="1"/>
  <c r="X192" i="20"/>
  <c r="Y192" i="20"/>
  <c r="Z192" i="20"/>
  <c r="AA192" i="20"/>
  <c r="AC192" i="20"/>
  <c r="AD192" i="20"/>
  <c r="AF192" i="20"/>
  <c r="AH192" i="20"/>
  <c r="C193" i="20"/>
  <c r="D193" i="20"/>
  <c r="E193" i="20"/>
  <c r="F193" i="20"/>
  <c r="G193" i="20"/>
  <c r="H193" i="20"/>
  <c r="I193" i="20"/>
  <c r="J193" i="20"/>
  <c r="K193" i="20"/>
  <c r="L193" i="20"/>
  <c r="M193" i="20"/>
  <c r="N193" i="20"/>
  <c r="O193" i="20"/>
  <c r="P193" i="20"/>
  <c r="Q193" i="20"/>
  <c r="R193" i="20"/>
  <c r="S193" i="20"/>
  <c r="T193" i="20"/>
  <c r="U193" i="20"/>
  <c r="V193" i="20"/>
  <c r="W193" i="20"/>
  <c r="BA193" i="20" s="1"/>
  <c r="X193" i="20"/>
  <c r="Y193" i="20"/>
  <c r="Z193" i="20"/>
  <c r="AA193" i="20"/>
  <c r="BE193" i="20" s="1"/>
  <c r="AC193" i="20"/>
  <c r="AD193" i="20"/>
  <c r="BF193" i="20" s="1"/>
  <c r="AF193" i="20"/>
  <c r="AH193"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C194" i="20"/>
  <c r="AD194" i="20"/>
  <c r="BF194" i="20" s="1"/>
  <c r="AF194" i="20"/>
  <c r="AH194" i="20"/>
  <c r="C195" i="20"/>
  <c r="D195" i="20"/>
  <c r="E195" i="20"/>
  <c r="F195" i="20"/>
  <c r="G195" i="20"/>
  <c r="H195" i="20"/>
  <c r="I195" i="20"/>
  <c r="J195" i="20"/>
  <c r="K195" i="20"/>
  <c r="L195" i="20"/>
  <c r="M195" i="20"/>
  <c r="N195" i="20"/>
  <c r="O195" i="20"/>
  <c r="P195" i="20"/>
  <c r="Q195" i="20"/>
  <c r="R195" i="20"/>
  <c r="S195" i="20"/>
  <c r="T195" i="20"/>
  <c r="U195" i="20"/>
  <c r="V195" i="20"/>
  <c r="W195" i="20"/>
  <c r="BA195" i="20" s="1"/>
  <c r="X195" i="20"/>
  <c r="Y195" i="20"/>
  <c r="Z195" i="20"/>
  <c r="AA195" i="20"/>
  <c r="BE195" i="20" s="1"/>
  <c r="AC195" i="20"/>
  <c r="AD195" i="20"/>
  <c r="BF195" i="20" s="1"/>
  <c r="AF195" i="20"/>
  <c r="AH195" i="20"/>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BE196" i="20" s="1"/>
  <c r="AC196" i="20"/>
  <c r="AD196" i="20"/>
  <c r="AF196" i="20"/>
  <c r="AH196" i="20"/>
  <c r="C197" i="20"/>
  <c r="D197" i="20"/>
  <c r="E197" i="20"/>
  <c r="F197" i="20"/>
  <c r="G197" i="20"/>
  <c r="H197" i="20"/>
  <c r="I197" i="20"/>
  <c r="J197" i="20"/>
  <c r="K197" i="20"/>
  <c r="L197" i="20"/>
  <c r="M197" i="20"/>
  <c r="N197" i="20"/>
  <c r="O197" i="20"/>
  <c r="P197" i="20"/>
  <c r="Q197" i="20"/>
  <c r="R197" i="20"/>
  <c r="S197" i="20"/>
  <c r="T197" i="20"/>
  <c r="U197" i="20"/>
  <c r="V197" i="20"/>
  <c r="W197" i="20"/>
  <c r="BA197" i="20" s="1"/>
  <c r="X197" i="20"/>
  <c r="Y197" i="20"/>
  <c r="Z197" i="20"/>
  <c r="AA197" i="20"/>
  <c r="BE197" i="20" s="1"/>
  <c r="AC197" i="20"/>
  <c r="AD197" i="20"/>
  <c r="BF197" i="20" s="1"/>
  <c r="AF197" i="20"/>
  <c r="AH197" i="20"/>
  <c r="C198" i="20"/>
  <c r="D198" i="20"/>
  <c r="E198" i="20"/>
  <c r="F198" i="20"/>
  <c r="G198" i="20"/>
  <c r="H198" i="20"/>
  <c r="I198" i="20"/>
  <c r="J198" i="20"/>
  <c r="K198" i="20"/>
  <c r="L198" i="20"/>
  <c r="M198" i="20"/>
  <c r="N198" i="20"/>
  <c r="O198" i="20"/>
  <c r="P198" i="20"/>
  <c r="Q198" i="20"/>
  <c r="R198" i="20"/>
  <c r="S198" i="20"/>
  <c r="T198" i="20"/>
  <c r="U198" i="20"/>
  <c r="V198" i="20"/>
  <c r="W198" i="20"/>
  <c r="BA198" i="20" s="1"/>
  <c r="X198" i="20"/>
  <c r="Y198" i="20"/>
  <c r="Z198" i="20"/>
  <c r="AA198" i="20"/>
  <c r="AC198" i="20"/>
  <c r="AD198" i="20"/>
  <c r="BF198" i="20" s="1"/>
  <c r="AF198" i="20"/>
  <c r="AH198" i="20"/>
  <c r="C199" i="20"/>
  <c r="D199" i="20"/>
  <c r="E199" i="20"/>
  <c r="F199" i="20"/>
  <c r="G199" i="20"/>
  <c r="H199" i="20"/>
  <c r="I199" i="20"/>
  <c r="J199" i="20"/>
  <c r="K199" i="20"/>
  <c r="L199" i="20"/>
  <c r="M199" i="20"/>
  <c r="N199" i="20"/>
  <c r="O199" i="20"/>
  <c r="P199" i="20"/>
  <c r="Q199" i="20"/>
  <c r="R199" i="20"/>
  <c r="S199" i="20"/>
  <c r="T199" i="20"/>
  <c r="U199" i="20"/>
  <c r="V199" i="20"/>
  <c r="W199" i="20"/>
  <c r="BA199" i="20" s="1"/>
  <c r="X199" i="20"/>
  <c r="Y199" i="20"/>
  <c r="Z199" i="20"/>
  <c r="AA199" i="20"/>
  <c r="BE199" i="20" s="1"/>
  <c r="AC199" i="20"/>
  <c r="AD199" i="20"/>
  <c r="BF199" i="20" s="1"/>
  <c r="AF199" i="20"/>
  <c r="AH199" i="20"/>
  <c r="C200" i="20"/>
  <c r="D200" i="20"/>
  <c r="E200" i="20"/>
  <c r="F200" i="20"/>
  <c r="G200" i="20"/>
  <c r="H200" i="20"/>
  <c r="I200" i="20"/>
  <c r="J200" i="20"/>
  <c r="K200" i="20"/>
  <c r="L200" i="20"/>
  <c r="M200" i="20"/>
  <c r="N200" i="20"/>
  <c r="O200" i="20"/>
  <c r="P200" i="20"/>
  <c r="Q200" i="20"/>
  <c r="R200" i="20"/>
  <c r="S200" i="20"/>
  <c r="T200" i="20"/>
  <c r="U200" i="20"/>
  <c r="V200" i="20"/>
  <c r="W200" i="20"/>
  <c r="X200" i="20"/>
  <c r="Y200" i="20"/>
  <c r="Z200" i="20"/>
  <c r="AA200" i="20"/>
  <c r="BE200" i="20" s="1"/>
  <c r="AC200" i="20"/>
  <c r="AD200" i="20"/>
  <c r="BF200" i="20" s="1"/>
  <c r="AF200" i="20"/>
  <c r="AH200" i="20"/>
  <c r="C201" i="20"/>
  <c r="D201" i="20"/>
  <c r="E201" i="20"/>
  <c r="F201" i="20"/>
  <c r="G201" i="20"/>
  <c r="H201" i="20"/>
  <c r="I201" i="20"/>
  <c r="J201" i="20"/>
  <c r="K201" i="20"/>
  <c r="L201" i="20"/>
  <c r="M201" i="20"/>
  <c r="N201" i="20"/>
  <c r="O201" i="20"/>
  <c r="P201" i="20"/>
  <c r="Q201" i="20"/>
  <c r="R201" i="20"/>
  <c r="S201" i="20"/>
  <c r="T201" i="20"/>
  <c r="U201" i="20"/>
  <c r="V201" i="20"/>
  <c r="W201" i="20"/>
  <c r="BA201" i="20" s="1"/>
  <c r="X201" i="20"/>
  <c r="Y201" i="20"/>
  <c r="Z201" i="20"/>
  <c r="AA201" i="20"/>
  <c r="BE201" i="20" s="1"/>
  <c r="AC201" i="20"/>
  <c r="AD201" i="20"/>
  <c r="BF201" i="20" s="1"/>
  <c r="AF201" i="20"/>
  <c r="AH201" i="20"/>
  <c r="C202" i="20"/>
  <c r="D202" i="20"/>
  <c r="E202" i="20"/>
  <c r="F202" i="20"/>
  <c r="G202" i="20"/>
  <c r="H202" i="20"/>
  <c r="I202" i="20"/>
  <c r="J202" i="20"/>
  <c r="K202" i="20"/>
  <c r="L202" i="20"/>
  <c r="M202" i="20"/>
  <c r="N202" i="20"/>
  <c r="O202" i="20"/>
  <c r="P202" i="20"/>
  <c r="Q202" i="20"/>
  <c r="R202" i="20"/>
  <c r="S202" i="20"/>
  <c r="T202" i="20"/>
  <c r="U202" i="20"/>
  <c r="V202" i="20"/>
  <c r="W202" i="20"/>
  <c r="BA202" i="20" s="1"/>
  <c r="X202" i="20"/>
  <c r="Y202" i="20"/>
  <c r="Z202" i="20"/>
  <c r="AA202" i="20"/>
  <c r="AC202" i="20"/>
  <c r="AD202" i="20"/>
  <c r="AF202" i="20"/>
  <c r="AH202" i="20"/>
  <c r="C203" i="20"/>
  <c r="D203" i="20"/>
  <c r="E203" i="20"/>
  <c r="F203" i="20"/>
  <c r="G203" i="20"/>
  <c r="H203" i="20"/>
  <c r="I203" i="20"/>
  <c r="J203" i="20"/>
  <c r="K203" i="20"/>
  <c r="L203" i="20"/>
  <c r="M203" i="20"/>
  <c r="N203" i="20"/>
  <c r="O203" i="20"/>
  <c r="P203" i="20"/>
  <c r="Q203" i="20"/>
  <c r="R203" i="20"/>
  <c r="S203" i="20"/>
  <c r="T203" i="20"/>
  <c r="U203" i="20"/>
  <c r="V203" i="20"/>
  <c r="W203" i="20"/>
  <c r="BA203" i="20" s="1"/>
  <c r="X203" i="20"/>
  <c r="Y203" i="20"/>
  <c r="Z203" i="20"/>
  <c r="AA203" i="20"/>
  <c r="BE203" i="20" s="1"/>
  <c r="AC203" i="20"/>
  <c r="AD203" i="20"/>
  <c r="BF203" i="20" s="1"/>
  <c r="AF203" i="20"/>
  <c r="AH203" i="20"/>
  <c r="C204" i="20"/>
  <c r="D204" i="20"/>
  <c r="E204" i="20"/>
  <c r="F204" i="20"/>
  <c r="G204" i="20"/>
  <c r="H204" i="20"/>
  <c r="I204" i="20"/>
  <c r="J204" i="20"/>
  <c r="K204" i="20"/>
  <c r="L204" i="20"/>
  <c r="M204" i="20"/>
  <c r="N204" i="20"/>
  <c r="O204" i="20"/>
  <c r="P204" i="20"/>
  <c r="Q204" i="20"/>
  <c r="R204" i="20"/>
  <c r="S204" i="20"/>
  <c r="T204" i="20"/>
  <c r="U204" i="20"/>
  <c r="V204" i="20"/>
  <c r="W204" i="20"/>
  <c r="X204" i="20"/>
  <c r="Y204" i="20"/>
  <c r="Z204" i="20"/>
  <c r="AA204" i="20"/>
  <c r="BE204" i="20" s="1"/>
  <c r="AC204" i="20"/>
  <c r="AD204" i="20"/>
  <c r="AF204" i="20"/>
  <c r="AH204" i="20"/>
  <c r="C205" i="20"/>
  <c r="D205" i="20"/>
  <c r="E205" i="20"/>
  <c r="F205" i="20"/>
  <c r="G205" i="20"/>
  <c r="H205" i="20"/>
  <c r="I205" i="20"/>
  <c r="J205" i="20"/>
  <c r="K205" i="20"/>
  <c r="L205" i="20"/>
  <c r="M205" i="20"/>
  <c r="N205" i="20"/>
  <c r="O205" i="20"/>
  <c r="P205" i="20"/>
  <c r="Q205" i="20"/>
  <c r="R205" i="20"/>
  <c r="S205" i="20"/>
  <c r="T205" i="20"/>
  <c r="U205" i="20"/>
  <c r="V205" i="20"/>
  <c r="W205" i="20"/>
  <c r="BA205" i="20" s="1"/>
  <c r="X205" i="20"/>
  <c r="Y205" i="20"/>
  <c r="Z205" i="20"/>
  <c r="AA205" i="20"/>
  <c r="BE205" i="20" s="1"/>
  <c r="AC205" i="20"/>
  <c r="AD205" i="20"/>
  <c r="BF205" i="20" s="1"/>
  <c r="AF205" i="20"/>
  <c r="AH205" i="20"/>
  <c r="C206" i="20"/>
  <c r="D206" i="20"/>
  <c r="E206" i="20"/>
  <c r="F206" i="20"/>
  <c r="G206" i="20"/>
  <c r="H206" i="20"/>
  <c r="I206" i="20"/>
  <c r="J206" i="20"/>
  <c r="K206" i="20"/>
  <c r="L206" i="20"/>
  <c r="M206" i="20"/>
  <c r="N206" i="20"/>
  <c r="O206" i="20"/>
  <c r="P206" i="20"/>
  <c r="Q206" i="20"/>
  <c r="R206" i="20"/>
  <c r="S206" i="20"/>
  <c r="T206" i="20"/>
  <c r="U206" i="20"/>
  <c r="V206" i="20"/>
  <c r="W206" i="20"/>
  <c r="BA206" i="20" s="1"/>
  <c r="X206" i="20"/>
  <c r="Y206" i="20"/>
  <c r="Z206" i="20"/>
  <c r="AA206" i="20"/>
  <c r="BE206" i="20" s="1"/>
  <c r="AC206" i="20"/>
  <c r="AD206" i="20"/>
  <c r="BF206" i="20" s="1"/>
  <c r="AF206" i="20"/>
  <c r="AH206" i="20"/>
  <c r="C207" i="20"/>
  <c r="D207" i="20"/>
  <c r="E207" i="20"/>
  <c r="F207" i="20"/>
  <c r="G207" i="20"/>
  <c r="H207" i="20"/>
  <c r="I207" i="20"/>
  <c r="J207" i="20"/>
  <c r="K207" i="20"/>
  <c r="L207" i="20"/>
  <c r="M207" i="20"/>
  <c r="N207" i="20"/>
  <c r="O207" i="20"/>
  <c r="P207" i="20"/>
  <c r="Q207" i="20"/>
  <c r="R207" i="20"/>
  <c r="S207" i="20"/>
  <c r="T207" i="20"/>
  <c r="U207" i="20"/>
  <c r="V207" i="20"/>
  <c r="W207" i="20"/>
  <c r="X207" i="20"/>
  <c r="Y207" i="20"/>
  <c r="Z207" i="20"/>
  <c r="AA207" i="20"/>
  <c r="AC207" i="20"/>
  <c r="AD207" i="20"/>
  <c r="BF207" i="20" s="1"/>
  <c r="AF207" i="20"/>
  <c r="AH207" i="20"/>
  <c r="C208" i="20"/>
  <c r="D208" i="20"/>
  <c r="E208" i="20"/>
  <c r="F208" i="20"/>
  <c r="G208" i="20"/>
  <c r="H208" i="20"/>
  <c r="I208" i="20"/>
  <c r="J208" i="20"/>
  <c r="K208" i="20"/>
  <c r="L208" i="20"/>
  <c r="M208" i="20"/>
  <c r="N208" i="20"/>
  <c r="O208" i="20"/>
  <c r="P208" i="20"/>
  <c r="Q208" i="20"/>
  <c r="R208" i="20"/>
  <c r="S208" i="20"/>
  <c r="T208" i="20"/>
  <c r="U208" i="20"/>
  <c r="V208" i="20"/>
  <c r="W208" i="20"/>
  <c r="X208" i="20"/>
  <c r="Y208" i="20"/>
  <c r="Z208" i="20"/>
  <c r="AA208" i="20"/>
  <c r="AC208" i="20"/>
  <c r="AD208" i="20"/>
  <c r="AF208" i="20"/>
  <c r="AH208" i="20"/>
  <c r="C209" i="20"/>
  <c r="D209" i="20"/>
  <c r="E209" i="20"/>
  <c r="F209" i="20"/>
  <c r="G209" i="20"/>
  <c r="H209" i="20"/>
  <c r="I209" i="20"/>
  <c r="J209" i="20"/>
  <c r="K209" i="20"/>
  <c r="L209" i="20"/>
  <c r="M209" i="20"/>
  <c r="N209" i="20"/>
  <c r="O209" i="20"/>
  <c r="P209" i="20"/>
  <c r="Q209" i="20"/>
  <c r="R209" i="20"/>
  <c r="S209" i="20"/>
  <c r="T209" i="20"/>
  <c r="U209" i="20"/>
  <c r="V209" i="20"/>
  <c r="W209" i="20"/>
  <c r="BA209" i="20" s="1"/>
  <c r="X209" i="20"/>
  <c r="Y209" i="20"/>
  <c r="Z209" i="20"/>
  <c r="AA209" i="20"/>
  <c r="BE209" i="20" s="1"/>
  <c r="AC209" i="20"/>
  <c r="AD209" i="20"/>
  <c r="BF209" i="20" s="1"/>
  <c r="AF209" i="20"/>
  <c r="AH209" i="20"/>
  <c r="C210" i="20"/>
  <c r="D210" i="20"/>
  <c r="E210" i="20"/>
  <c r="F210" i="20"/>
  <c r="G210" i="20"/>
  <c r="H210" i="20"/>
  <c r="I210" i="20"/>
  <c r="J210" i="20"/>
  <c r="K210" i="20"/>
  <c r="L210" i="20"/>
  <c r="M210" i="20"/>
  <c r="N210" i="20"/>
  <c r="O210" i="20"/>
  <c r="P210" i="20"/>
  <c r="Q210" i="20"/>
  <c r="R210" i="20"/>
  <c r="S210" i="20"/>
  <c r="T210" i="20"/>
  <c r="U210" i="20"/>
  <c r="V210" i="20"/>
  <c r="W210" i="20"/>
  <c r="BA210" i="20" s="1"/>
  <c r="X210" i="20"/>
  <c r="Y210" i="20"/>
  <c r="Z210" i="20"/>
  <c r="AA210" i="20"/>
  <c r="BE210" i="20" s="1"/>
  <c r="AC210" i="20"/>
  <c r="AD210" i="20"/>
  <c r="BF210" i="20" s="1"/>
  <c r="AF210" i="20"/>
  <c r="AH210" i="20"/>
  <c r="C211" i="20"/>
  <c r="D211" i="20"/>
  <c r="E211" i="20"/>
  <c r="F211" i="20"/>
  <c r="G211" i="20"/>
  <c r="H211" i="20"/>
  <c r="I211" i="20"/>
  <c r="J211" i="20"/>
  <c r="K211" i="20"/>
  <c r="L211" i="20"/>
  <c r="M211" i="20"/>
  <c r="N211" i="20"/>
  <c r="O211" i="20"/>
  <c r="P211" i="20"/>
  <c r="Q211" i="20"/>
  <c r="R211" i="20"/>
  <c r="S211" i="20"/>
  <c r="T211" i="20"/>
  <c r="U211" i="20"/>
  <c r="V211" i="20"/>
  <c r="W211" i="20"/>
  <c r="BA211" i="20" s="1"/>
  <c r="X211" i="20"/>
  <c r="Y211" i="20"/>
  <c r="Z211" i="20"/>
  <c r="AA211" i="20"/>
  <c r="BE211" i="20" s="1"/>
  <c r="AC211" i="20"/>
  <c r="AD211" i="20"/>
  <c r="BF211" i="20" s="1"/>
  <c r="AF211" i="20"/>
  <c r="AH211" i="20"/>
  <c r="C212" i="20"/>
  <c r="D212"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C212" i="20"/>
  <c r="AD212" i="20"/>
  <c r="BF212" i="20" s="1"/>
  <c r="AF212" i="20"/>
  <c r="AH212" i="20"/>
  <c r="C213" i="20"/>
  <c r="D213" i="20"/>
  <c r="E213" i="20"/>
  <c r="F213" i="20"/>
  <c r="G213" i="20"/>
  <c r="H213" i="20"/>
  <c r="I213" i="20"/>
  <c r="J213" i="20"/>
  <c r="K213" i="20"/>
  <c r="L213" i="20"/>
  <c r="M213" i="20"/>
  <c r="N213" i="20"/>
  <c r="O213" i="20"/>
  <c r="P213" i="20"/>
  <c r="Q213" i="20"/>
  <c r="R213" i="20"/>
  <c r="S213" i="20"/>
  <c r="T213" i="20"/>
  <c r="U213" i="20"/>
  <c r="V213" i="20"/>
  <c r="W213" i="20"/>
  <c r="BA213" i="20" s="1"/>
  <c r="X213" i="20"/>
  <c r="Y213" i="20"/>
  <c r="Z213" i="20"/>
  <c r="AA213" i="20"/>
  <c r="BE213" i="20" s="1"/>
  <c r="AC213" i="20"/>
  <c r="AD213" i="20"/>
  <c r="BF213" i="20" s="1"/>
  <c r="AF213" i="20"/>
  <c r="AH213" i="20"/>
  <c r="C214" i="20"/>
  <c r="D214" i="20"/>
  <c r="E214" i="20"/>
  <c r="F214" i="20"/>
  <c r="G214" i="20"/>
  <c r="H214" i="20"/>
  <c r="I214" i="20"/>
  <c r="J214" i="20"/>
  <c r="K214" i="20"/>
  <c r="L214" i="20"/>
  <c r="M214" i="20"/>
  <c r="N214" i="20"/>
  <c r="O214" i="20"/>
  <c r="P214" i="20"/>
  <c r="Q214" i="20"/>
  <c r="R214" i="20"/>
  <c r="S214" i="20"/>
  <c r="T214" i="20"/>
  <c r="U214" i="20"/>
  <c r="V214" i="20"/>
  <c r="W214" i="20"/>
  <c r="BA214" i="20" s="1"/>
  <c r="X214" i="20"/>
  <c r="Y214" i="20"/>
  <c r="Z214" i="20"/>
  <c r="AA214" i="20"/>
  <c r="BE214" i="20" s="1"/>
  <c r="AC214" i="20"/>
  <c r="AD214" i="20"/>
  <c r="AF214" i="20"/>
  <c r="AH214" i="20"/>
  <c r="C215" i="20"/>
  <c r="D215" i="20"/>
  <c r="E215" i="20"/>
  <c r="F215" i="20"/>
  <c r="G215" i="20"/>
  <c r="H215" i="20"/>
  <c r="I215" i="20"/>
  <c r="J215" i="20"/>
  <c r="K215" i="20"/>
  <c r="L215" i="20"/>
  <c r="M215" i="20"/>
  <c r="N215" i="20"/>
  <c r="O215" i="20"/>
  <c r="P215" i="20"/>
  <c r="Q215" i="20"/>
  <c r="R215" i="20"/>
  <c r="S215" i="20"/>
  <c r="T215" i="20"/>
  <c r="U215" i="20"/>
  <c r="V215" i="20"/>
  <c r="W215" i="20"/>
  <c r="BA215" i="20" s="1"/>
  <c r="X215" i="20"/>
  <c r="Y215" i="20"/>
  <c r="Z215" i="20"/>
  <c r="AA215" i="20"/>
  <c r="BE215" i="20" s="1"/>
  <c r="AC215" i="20"/>
  <c r="AD215" i="20"/>
  <c r="BF215" i="20" s="1"/>
  <c r="AF215" i="20"/>
  <c r="AH215" i="20"/>
  <c r="C216" i="20"/>
  <c r="D216"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BE216" i="20" s="1"/>
  <c r="AC216" i="20"/>
  <c r="AD216" i="20"/>
  <c r="BF216" i="20" s="1"/>
  <c r="AF216" i="20"/>
  <c r="AH216" i="20"/>
  <c r="C217" i="20"/>
  <c r="D217"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BE217" i="20" s="1"/>
  <c r="AC217" i="20"/>
  <c r="AD217" i="20"/>
  <c r="BF217" i="20" s="1"/>
  <c r="AF217" i="20"/>
  <c r="AH217" i="20"/>
  <c r="C218" i="20"/>
  <c r="D218" i="20"/>
  <c r="E218" i="20"/>
  <c r="F218" i="20"/>
  <c r="G218" i="20"/>
  <c r="H218" i="20"/>
  <c r="I218" i="20"/>
  <c r="J218" i="20"/>
  <c r="K218" i="20"/>
  <c r="L218" i="20"/>
  <c r="M218" i="20"/>
  <c r="N218" i="20"/>
  <c r="O218" i="20"/>
  <c r="P218" i="20"/>
  <c r="Q218" i="20"/>
  <c r="R218" i="20"/>
  <c r="S218" i="20"/>
  <c r="T218" i="20"/>
  <c r="U218" i="20"/>
  <c r="V218" i="20"/>
  <c r="W218" i="20"/>
  <c r="BA218" i="20" s="1"/>
  <c r="X218" i="20"/>
  <c r="Y218" i="20"/>
  <c r="Z218" i="20"/>
  <c r="AA218" i="20"/>
  <c r="AC218" i="20"/>
  <c r="AD218" i="20"/>
  <c r="BF218" i="20" s="1"/>
  <c r="AF218" i="20"/>
  <c r="AH218" i="20"/>
  <c r="C219" i="20"/>
  <c r="D219" i="20"/>
  <c r="E219" i="20"/>
  <c r="F219" i="20"/>
  <c r="G219" i="20"/>
  <c r="H219" i="20"/>
  <c r="I219" i="20"/>
  <c r="J219" i="20"/>
  <c r="K219" i="20"/>
  <c r="L219" i="20"/>
  <c r="M219" i="20"/>
  <c r="N219" i="20"/>
  <c r="O219" i="20"/>
  <c r="P219" i="20"/>
  <c r="Q219" i="20"/>
  <c r="R219" i="20"/>
  <c r="S219" i="20"/>
  <c r="T219" i="20"/>
  <c r="U219" i="20"/>
  <c r="V219" i="20"/>
  <c r="W219" i="20"/>
  <c r="BA219" i="20" s="1"/>
  <c r="X219" i="20"/>
  <c r="Y219" i="20"/>
  <c r="Z219" i="20"/>
  <c r="AA219" i="20"/>
  <c r="BE219" i="20" s="1"/>
  <c r="AC219" i="20"/>
  <c r="AD219" i="20"/>
  <c r="BF219" i="20" s="1"/>
  <c r="AF219" i="20"/>
  <c r="AH219" i="20"/>
  <c r="C220" i="20"/>
  <c r="D220"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C220" i="20"/>
  <c r="AD220" i="20"/>
  <c r="BF220" i="20" s="1"/>
  <c r="AF220" i="20"/>
  <c r="AH220" i="20"/>
  <c r="C221" i="20"/>
  <c r="D221" i="20"/>
  <c r="E221" i="20"/>
  <c r="F221" i="20"/>
  <c r="G221" i="20"/>
  <c r="H221" i="20"/>
  <c r="I221" i="20"/>
  <c r="J221" i="20"/>
  <c r="K221" i="20"/>
  <c r="L221" i="20"/>
  <c r="M221" i="20"/>
  <c r="N221" i="20"/>
  <c r="O221" i="20"/>
  <c r="P221" i="20"/>
  <c r="Q221" i="20"/>
  <c r="R221" i="20"/>
  <c r="S221" i="20"/>
  <c r="T221" i="20"/>
  <c r="U221" i="20"/>
  <c r="V221" i="20"/>
  <c r="W221" i="20"/>
  <c r="BA221" i="20" s="1"/>
  <c r="X221" i="20"/>
  <c r="Y221" i="20"/>
  <c r="Z221" i="20"/>
  <c r="AA221" i="20"/>
  <c r="BE221" i="20" s="1"/>
  <c r="AC221" i="20"/>
  <c r="AD221" i="20"/>
  <c r="BF221" i="20" s="1"/>
  <c r="AF221" i="20"/>
  <c r="AH221" i="20"/>
  <c r="C222" i="20"/>
  <c r="D222" i="20"/>
  <c r="E222" i="20"/>
  <c r="F222" i="20"/>
  <c r="G222" i="20"/>
  <c r="H222" i="20"/>
  <c r="I222" i="20"/>
  <c r="J222" i="20"/>
  <c r="K222" i="20"/>
  <c r="L222" i="20"/>
  <c r="M222" i="20"/>
  <c r="N222" i="20"/>
  <c r="O222" i="20"/>
  <c r="P222" i="20"/>
  <c r="Q222" i="20"/>
  <c r="R222" i="20"/>
  <c r="S222" i="20"/>
  <c r="T222" i="20"/>
  <c r="U222" i="20"/>
  <c r="V222" i="20"/>
  <c r="W222" i="20"/>
  <c r="BA222" i="20" s="1"/>
  <c r="X222" i="20"/>
  <c r="Y222" i="20"/>
  <c r="Z222" i="20"/>
  <c r="AA222" i="20"/>
  <c r="BE222" i="20" s="1"/>
  <c r="AC222" i="20"/>
  <c r="AD222" i="20"/>
  <c r="AF222" i="20"/>
  <c r="AH222" i="20"/>
  <c r="C223" i="20"/>
  <c r="D223" i="20"/>
  <c r="E223" i="20"/>
  <c r="F223" i="20"/>
  <c r="G223" i="20"/>
  <c r="H223" i="20"/>
  <c r="I223" i="20"/>
  <c r="J223" i="20"/>
  <c r="K223" i="20"/>
  <c r="L223" i="20"/>
  <c r="M223" i="20"/>
  <c r="N223" i="20"/>
  <c r="O223" i="20"/>
  <c r="P223" i="20"/>
  <c r="Q223" i="20"/>
  <c r="R223" i="20"/>
  <c r="S223" i="20"/>
  <c r="T223" i="20"/>
  <c r="U223" i="20"/>
  <c r="V223" i="20"/>
  <c r="W223" i="20"/>
  <c r="BA223" i="20" s="1"/>
  <c r="X223" i="20"/>
  <c r="Y223" i="20"/>
  <c r="Z223" i="20"/>
  <c r="AA223" i="20"/>
  <c r="BE223" i="20" s="1"/>
  <c r="AC223" i="20"/>
  <c r="AD223" i="20"/>
  <c r="BF223" i="20" s="1"/>
  <c r="AF223" i="20"/>
  <c r="AH223" i="20"/>
  <c r="C224" i="20"/>
  <c r="D224"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C224" i="20"/>
  <c r="AD224" i="20"/>
  <c r="BF224" i="20" s="1"/>
  <c r="AF224" i="20"/>
  <c r="AH224" i="20"/>
  <c r="C225" i="20"/>
  <c r="D225"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BE225" i="20" s="1"/>
  <c r="AC225" i="20"/>
  <c r="AD225" i="20"/>
  <c r="BF225" i="20" s="1"/>
  <c r="AF225" i="20"/>
  <c r="AH225" i="20"/>
  <c r="C226" i="20"/>
  <c r="D226" i="20"/>
  <c r="E226" i="20"/>
  <c r="F226" i="20"/>
  <c r="G226" i="20"/>
  <c r="H226" i="20"/>
  <c r="I226" i="20"/>
  <c r="J226" i="20"/>
  <c r="K226" i="20"/>
  <c r="L226" i="20"/>
  <c r="M226" i="20"/>
  <c r="N226" i="20"/>
  <c r="O226" i="20"/>
  <c r="P226" i="20"/>
  <c r="Q226" i="20"/>
  <c r="R226" i="20"/>
  <c r="S226" i="20"/>
  <c r="T226" i="20"/>
  <c r="U226" i="20"/>
  <c r="V226" i="20"/>
  <c r="W226" i="20"/>
  <c r="BA226" i="20" s="1"/>
  <c r="X226" i="20"/>
  <c r="Y226" i="20"/>
  <c r="Z226" i="20"/>
  <c r="AA226" i="20"/>
  <c r="AC226" i="20"/>
  <c r="AD226" i="20"/>
  <c r="BF226" i="20" s="1"/>
  <c r="AF226" i="20"/>
  <c r="AH226" i="20"/>
  <c r="C227" i="20"/>
  <c r="D227" i="20"/>
  <c r="E227" i="20"/>
  <c r="F227" i="20"/>
  <c r="G227" i="20"/>
  <c r="H227" i="20"/>
  <c r="I227" i="20"/>
  <c r="J227" i="20"/>
  <c r="K227" i="20"/>
  <c r="L227" i="20"/>
  <c r="M227" i="20"/>
  <c r="N227" i="20"/>
  <c r="O227" i="20"/>
  <c r="P227" i="20"/>
  <c r="Q227" i="20"/>
  <c r="R227" i="20"/>
  <c r="S227" i="20"/>
  <c r="T227" i="20"/>
  <c r="U227" i="20"/>
  <c r="V227" i="20"/>
  <c r="W227" i="20"/>
  <c r="BA227" i="20" s="1"/>
  <c r="X227" i="20"/>
  <c r="Y227" i="20"/>
  <c r="Z227" i="20"/>
  <c r="AA227" i="20"/>
  <c r="BE227" i="20" s="1"/>
  <c r="AC227" i="20"/>
  <c r="AD227" i="20"/>
  <c r="BF227" i="20" s="1"/>
  <c r="AF227" i="20"/>
  <c r="AH227" i="20"/>
  <c r="C228" i="20"/>
  <c r="D228"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C228" i="20"/>
  <c r="AD228" i="20"/>
  <c r="BF228" i="20" s="1"/>
  <c r="AF228" i="20"/>
  <c r="AH228" i="20"/>
  <c r="C229" i="20"/>
  <c r="D229" i="20"/>
  <c r="E229" i="20"/>
  <c r="F229" i="20"/>
  <c r="G229" i="20"/>
  <c r="H229" i="20"/>
  <c r="I229" i="20"/>
  <c r="J229" i="20"/>
  <c r="K229" i="20"/>
  <c r="L229" i="20"/>
  <c r="M229" i="20"/>
  <c r="N229" i="20"/>
  <c r="O229" i="20"/>
  <c r="P229" i="20"/>
  <c r="Q229" i="20"/>
  <c r="R229" i="20"/>
  <c r="S229" i="20"/>
  <c r="T229" i="20"/>
  <c r="U229" i="20"/>
  <c r="V229" i="20"/>
  <c r="W229" i="20"/>
  <c r="BA229" i="20" s="1"/>
  <c r="X229" i="20"/>
  <c r="Y229" i="20"/>
  <c r="Z229" i="20"/>
  <c r="AA229" i="20"/>
  <c r="BE229" i="20" s="1"/>
  <c r="AC229" i="20"/>
  <c r="AD229" i="20"/>
  <c r="BF229" i="20" s="1"/>
  <c r="AF229" i="20"/>
  <c r="AH229" i="20"/>
  <c r="C230" i="20"/>
  <c r="D230" i="20"/>
  <c r="E230" i="20"/>
  <c r="F230" i="20"/>
  <c r="G230" i="20"/>
  <c r="H230" i="20"/>
  <c r="I230" i="20"/>
  <c r="J230" i="20"/>
  <c r="K230" i="20"/>
  <c r="L230" i="20"/>
  <c r="M230" i="20"/>
  <c r="N230" i="20"/>
  <c r="O230" i="20"/>
  <c r="P230" i="20"/>
  <c r="Q230" i="20"/>
  <c r="R230" i="20"/>
  <c r="S230" i="20"/>
  <c r="T230" i="20"/>
  <c r="U230" i="20"/>
  <c r="V230" i="20"/>
  <c r="W230" i="20"/>
  <c r="BA230" i="20" s="1"/>
  <c r="X230" i="20"/>
  <c r="Y230" i="20"/>
  <c r="Z230" i="20"/>
  <c r="AA230" i="20"/>
  <c r="BE230" i="20" s="1"/>
  <c r="AC230" i="20"/>
  <c r="AD230" i="20"/>
  <c r="AF230" i="20"/>
  <c r="AH230" i="20"/>
  <c r="C231" i="20"/>
  <c r="D231" i="20"/>
  <c r="E231" i="20"/>
  <c r="F231" i="20"/>
  <c r="G231" i="20"/>
  <c r="H231" i="20"/>
  <c r="I231" i="20"/>
  <c r="J231" i="20"/>
  <c r="K231" i="20"/>
  <c r="L231" i="20"/>
  <c r="M231" i="20"/>
  <c r="N231" i="20"/>
  <c r="O231" i="20"/>
  <c r="P231" i="20"/>
  <c r="Q231" i="20"/>
  <c r="R231" i="20"/>
  <c r="S231" i="20"/>
  <c r="T231" i="20"/>
  <c r="U231" i="20"/>
  <c r="V231" i="20"/>
  <c r="W231" i="20"/>
  <c r="BA231" i="20" s="1"/>
  <c r="X231" i="20"/>
  <c r="Y231" i="20"/>
  <c r="Z231" i="20"/>
  <c r="AA231" i="20"/>
  <c r="BE231" i="20" s="1"/>
  <c r="AC231" i="20"/>
  <c r="AD231" i="20"/>
  <c r="BF231" i="20" s="1"/>
  <c r="AF231" i="20"/>
  <c r="AH231" i="20"/>
  <c r="C232" i="20"/>
  <c r="D232"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C232" i="20"/>
  <c r="AD232" i="20"/>
  <c r="BF232" i="20" s="1"/>
  <c r="AF232" i="20"/>
  <c r="AH232" i="20"/>
  <c r="C233" i="20"/>
  <c r="D233" i="20"/>
  <c r="E233" i="20"/>
  <c r="F233" i="20"/>
  <c r="G233" i="20"/>
  <c r="H233" i="20"/>
  <c r="I233" i="20"/>
  <c r="J233" i="20"/>
  <c r="K233" i="20"/>
  <c r="L233" i="20"/>
  <c r="M233" i="20"/>
  <c r="N233" i="20"/>
  <c r="O233" i="20"/>
  <c r="P233" i="20"/>
  <c r="Q233" i="20"/>
  <c r="R233" i="20"/>
  <c r="S233" i="20"/>
  <c r="T233" i="20"/>
  <c r="U233" i="20"/>
  <c r="V233" i="20"/>
  <c r="W233" i="20"/>
  <c r="BA233" i="20" s="1"/>
  <c r="X233" i="20"/>
  <c r="Y233" i="20"/>
  <c r="Z233" i="20"/>
  <c r="AA233" i="20"/>
  <c r="BE233" i="20" s="1"/>
  <c r="AC233" i="20"/>
  <c r="AD233" i="20"/>
  <c r="BF233" i="20" s="1"/>
  <c r="AF233" i="20"/>
  <c r="AH233" i="20"/>
  <c r="C234" i="20"/>
  <c r="D234" i="20"/>
  <c r="E234" i="20"/>
  <c r="F234" i="20"/>
  <c r="G234" i="20"/>
  <c r="H234" i="20"/>
  <c r="I234" i="20"/>
  <c r="J234" i="20"/>
  <c r="K234" i="20"/>
  <c r="L234" i="20"/>
  <c r="M234" i="20"/>
  <c r="N234" i="20"/>
  <c r="O234" i="20"/>
  <c r="P234" i="20"/>
  <c r="Q234" i="20"/>
  <c r="R234" i="20"/>
  <c r="S234" i="20"/>
  <c r="T234" i="20"/>
  <c r="U234" i="20"/>
  <c r="V234" i="20"/>
  <c r="W234" i="20"/>
  <c r="BA234" i="20" s="1"/>
  <c r="X234" i="20"/>
  <c r="Y234" i="20"/>
  <c r="Z234" i="20"/>
  <c r="AA234" i="20"/>
  <c r="AC234" i="20"/>
  <c r="AD234" i="20"/>
  <c r="BF234" i="20" s="1"/>
  <c r="AF234" i="20"/>
  <c r="AH234" i="20"/>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BE236" i="20" s="1"/>
  <c r="AC236" i="20"/>
  <c r="AD236" i="20"/>
  <c r="BF236" i="20" s="1"/>
  <c r="AF236" i="20"/>
  <c r="AH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C237" i="20"/>
  <c r="AD237" i="20"/>
  <c r="BF237" i="20" s="1"/>
  <c r="AF237" i="20"/>
  <c r="AH237" i="20"/>
  <c r="C238" i="20"/>
  <c r="D238" i="20"/>
  <c r="E238" i="20"/>
  <c r="F238" i="20"/>
  <c r="G238" i="20"/>
  <c r="H238" i="20"/>
  <c r="I238" i="20"/>
  <c r="J238" i="20"/>
  <c r="K238" i="20"/>
  <c r="L238" i="20"/>
  <c r="M238" i="20"/>
  <c r="N238" i="20"/>
  <c r="O238" i="20"/>
  <c r="P238" i="20"/>
  <c r="Q238" i="20"/>
  <c r="R238" i="20"/>
  <c r="S238" i="20"/>
  <c r="T238" i="20"/>
  <c r="U238" i="20"/>
  <c r="V238" i="20"/>
  <c r="W238" i="20"/>
  <c r="BA238" i="20" s="1"/>
  <c r="X238" i="20"/>
  <c r="Y238" i="20"/>
  <c r="Z238" i="20"/>
  <c r="AA238" i="20"/>
  <c r="BE238" i="20" s="1"/>
  <c r="AC238" i="20"/>
  <c r="AD238" i="20"/>
  <c r="BF238" i="20" s="1"/>
  <c r="AF238" i="20"/>
  <c r="AH238" i="20"/>
  <c r="C239" i="20"/>
  <c r="D239" i="20"/>
  <c r="E239" i="20"/>
  <c r="F239" i="20"/>
  <c r="G239" i="20"/>
  <c r="H239" i="20"/>
  <c r="I239" i="20"/>
  <c r="J239" i="20"/>
  <c r="K239" i="20"/>
  <c r="L239" i="20"/>
  <c r="M239" i="20"/>
  <c r="N239" i="20"/>
  <c r="O239" i="20"/>
  <c r="P239" i="20"/>
  <c r="Q239" i="20"/>
  <c r="R239" i="20"/>
  <c r="S239" i="20"/>
  <c r="T239" i="20"/>
  <c r="U239" i="20"/>
  <c r="V239" i="20"/>
  <c r="W239" i="20"/>
  <c r="BA239" i="20" s="1"/>
  <c r="X239" i="20"/>
  <c r="Y239" i="20"/>
  <c r="Z239" i="20"/>
  <c r="AA239" i="20"/>
  <c r="AC239" i="20"/>
  <c r="AD239" i="20"/>
  <c r="BF239" i="20" s="1"/>
  <c r="AF239" i="20"/>
  <c r="AH239" i="20"/>
  <c r="C240" i="20"/>
  <c r="D240" i="20"/>
  <c r="E240" i="20"/>
  <c r="F240" i="20"/>
  <c r="G240" i="20"/>
  <c r="H240" i="20"/>
  <c r="I240" i="20"/>
  <c r="J240" i="20"/>
  <c r="K240" i="20"/>
  <c r="L240" i="20"/>
  <c r="M240" i="20"/>
  <c r="N240" i="20"/>
  <c r="O240" i="20"/>
  <c r="P240" i="20"/>
  <c r="Q240" i="20"/>
  <c r="R240" i="20"/>
  <c r="S240" i="20"/>
  <c r="T240" i="20"/>
  <c r="U240" i="20"/>
  <c r="V240" i="20"/>
  <c r="W240" i="20"/>
  <c r="BA240" i="20" s="1"/>
  <c r="X240" i="20"/>
  <c r="Y240" i="20"/>
  <c r="Z240" i="20"/>
  <c r="AA240" i="20"/>
  <c r="BE240" i="20" s="1"/>
  <c r="AC240" i="20"/>
  <c r="AD240" i="20"/>
  <c r="BF240" i="20" s="1"/>
  <c r="AF240" i="20"/>
  <c r="AH240" i="20"/>
  <c r="C241" i="20"/>
  <c r="D241"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BE241" i="20" s="1"/>
  <c r="AC241" i="20"/>
  <c r="AD241" i="20"/>
  <c r="BF241" i="20" s="1"/>
  <c r="AF241" i="20"/>
  <c r="AH241" i="20"/>
  <c r="C242" i="20"/>
  <c r="D242" i="20"/>
  <c r="E242" i="20"/>
  <c r="F242" i="20"/>
  <c r="G242" i="20"/>
  <c r="H242" i="20"/>
  <c r="I242" i="20"/>
  <c r="J242" i="20"/>
  <c r="K242" i="20"/>
  <c r="L242" i="20"/>
  <c r="M242" i="20"/>
  <c r="N242" i="20"/>
  <c r="O242" i="20"/>
  <c r="P242" i="20"/>
  <c r="Q242" i="20"/>
  <c r="R242" i="20"/>
  <c r="S242" i="20"/>
  <c r="T242" i="20"/>
  <c r="U242" i="20"/>
  <c r="V242" i="20"/>
  <c r="W242" i="20"/>
  <c r="BA242" i="20" s="1"/>
  <c r="X242" i="20"/>
  <c r="Y242" i="20"/>
  <c r="Z242" i="20"/>
  <c r="AA242" i="20"/>
  <c r="AC242" i="20"/>
  <c r="AD242" i="20"/>
  <c r="BF242" i="20" s="1"/>
  <c r="AF242" i="20"/>
  <c r="AH242" i="20"/>
  <c r="C243" i="20"/>
  <c r="D243" i="20"/>
  <c r="E243" i="20"/>
  <c r="F243" i="20"/>
  <c r="G243" i="20"/>
  <c r="H243" i="20"/>
  <c r="I243" i="20"/>
  <c r="J243" i="20"/>
  <c r="K243" i="20"/>
  <c r="L243" i="20"/>
  <c r="M243" i="20"/>
  <c r="N243" i="20"/>
  <c r="O243" i="20"/>
  <c r="P243" i="20"/>
  <c r="Q243" i="20"/>
  <c r="R243" i="20"/>
  <c r="S243" i="20"/>
  <c r="T243" i="20"/>
  <c r="U243" i="20"/>
  <c r="V243" i="20"/>
  <c r="W243" i="20"/>
  <c r="BA243" i="20" s="1"/>
  <c r="X243" i="20"/>
  <c r="Y243" i="20"/>
  <c r="Z243" i="20"/>
  <c r="AA243" i="20"/>
  <c r="BE243" i="20" s="1"/>
  <c r="AC243" i="20"/>
  <c r="AD243" i="20"/>
  <c r="AF243" i="20"/>
  <c r="AH243" i="20"/>
  <c r="C244" i="20"/>
  <c r="D244" i="20"/>
  <c r="E244" i="20"/>
  <c r="F244" i="20"/>
  <c r="G244" i="20"/>
  <c r="H244" i="20"/>
  <c r="I244" i="20"/>
  <c r="J244" i="20"/>
  <c r="K244" i="20"/>
  <c r="L244" i="20"/>
  <c r="M244" i="20"/>
  <c r="N244" i="20"/>
  <c r="O244" i="20"/>
  <c r="P244" i="20"/>
  <c r="Q244" i="20"/>
  <c r="R244" i="20"/>
  <c r="S244" i="20"/>
  <c r="T244" i="20"/>
  <c r="U244" i="20"/>
  <c r="V244" i="20"/>
  <c r="W244" i="20"/>
  <c r="BA244" i="20" s="1"/>
  <c r="X244" i="20"/>
  <c r="Y244" i="20"/>
  <c r="Z244" i="20"/>
  <c r="AA244" i="20"/>
  <c r="BE244" i="20" s="1"/>
  <c r="AC244" i="20"/>
  <c r="AD244" i="20"/>
  <c r="BF244" i="20" s="1"/>
  <c r="AF244" i="20"/>
  <c r="AH244" i="20"/>
  <c r="C245" i="20"/>
  <c r="D245"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C245" i="20"/>
  <c r="AD245" i="20"/>
  <c r="BF245" i="20" s="1"/>
  <c r="AF245" i="20"/>
  <c r="AH245" i="20"/>
  <c r="C246" i="20"/>
  <c r="D246" i="20"/>
  <c r="E246" i="20"/>
  <c r="F246" i="20"/>
  <c r="G246" i="20"/>
  <c r="H246" i="20"/>
  <c r="I246" i="20"/>
  <c r="J246" i="20"/>
  <c r="K246" i="20"/>
  <c r="L246" i="20"/>
  <c r="M246" i="20"/>
  <c r="N246" i="20"/>
  <c r="O246" i="20"/>
  <c r="P246" i="20"/>
  <c r="Q246" i="20"/>
  <c r="R246" i="20"/>
  <c r="S246" i="20"/>
  <c r="T246" i="20"/>
  <c r="U246" i="20"/>
  <c r="V246" i="20"/>
  <c r="W246" i="20"/>
  <c r="BA246" i="20" s="1"/>
  <c r="X246" i="20"/>
  <c r="Y246" i="20"/>
  <c r="Z246" i="20"/>
  <c r="AA246" i="20"/>
  <c r="BE246" i="20" s="1"/>
  <c r="AC246" i="20"/>
  <c r="AD246" i="20"/>
  <c r="BF246" i="20" s="1"/>
  <c r="AF246" i="20"/>
  <c r="AH246" i="20"/>
  <c r="C247" i="20"/>
  <c r="D247" i="20"/>
  <c r="E247" i="20"/>
  <c r="F247" i="20"/>
  <c r="G247" i="20"/>
  <c r="H247" i="20"/>
  <c r="I247" i="20"/>
  <c r="J247" i="20"/>
  <c r="K247" i="20"/>
  <c r="L247" i="20"/>
  <c r="M247" i="20"/>
  <c r="N247" i="20"/>
  <c r="O247" i="20"/>
  <c r="P247" i="20"/>
  <c r="Q247" i="20"/>
  <c r="R247" i="20"/>
  <c r="S247" i="20"/>
  <c r="T247" i="20"/>
  <c r="U247" i="20"/>
  <c r="V247" i="20"/>
  <c r="W247" i="20"/>
  <c r="BA247" i="20" s="1"/>
  <c r="X247" i="20"/>
  <c r="Y247" i="20"/>
  <c r="Z247" i="20"/>
  <c r="AA247" i="20"/>
  <c r="BE247" i="20" s="1"/>
  <c r="AC247" i="20"/>
  <c r="AD247" i="20"/>
  <c r="BF247" i="20" s="1"/>
  <c r="AF247" i="20"/>
  <c r="AH247" i="20"/>
  <c r="C248" i="20"/>
  <c r="D248" i="20"/>
  <c r="E248" i="20"/>
  <c r="F248" i="20"/>
  <c r="G248" i="20"/>
  <c r="H248" i="20"/>
  <c r="I248" i="20"/>
  <c r="J248" i="20"/>
  <c r="K248" i="20"/>
  <c r="L248" i="20"/>
  <c r="M248" i="20"/>
  <c r="N248" i="20"/>
  <c r="O248" i="20"/>
  <c r="P248" i="20"/>
  <c r="Q248" i="20"/>
  <c r="R248" i="20"/>
  <c r="S248" i="20"/>
  <c r="T248" i="20"/>
  <c r="U248" i="20"/>
  <c r="V248" i="20"/>
  <c r="W248" i="20"/>
  <c r="BA248" i="20" s="1"/>
  <c r="X248" i="20"/>
  <c r="Y248" i="20"/>
  <c r="Z248" i="20"/>
  <c r="AA248" i="20"/>
  <c r="BE248" i="20" s="1"/>
  <c r="AC248" i="20"/>
  <c r="AD248" i="20"/>
  <c r="BF248" i="20" s="1"/>
  <c r="AF248" i="20"/>
  <c r="AH248" i="20"/>
  <c r="C249" i="20"/>
  <c r="D249" i="20"/>
  <c r="E249" i="20"/>
  <c r="F249" i="20"/>
  <c r="G249" i="20"/>
  <c r="H249" i="20"/>
  <c r="I249" i="20"/>
  <c r="J249" i="20"/>
  <c r="K249" i="20"/>
  <c r="L249" i="20"/>
  <c r="M249" i="20"/>
  <c r="N249" i="20"/>
  <c r="O249" i="20"/>
  <c r="P249" i="20"/>
  <c r="Q249" i="20"/>
  <c r="R249" i="20"/>
  <c r="S249" i="20"/>
  <c r="T249" i="20"/>
  <c r="U249" i="20"/>
  <c r="V249" i="20"/>
  <c r="W249" i="20"/>
  <c r="BA249" i="20" s="1"/>
  <c r="X249" i="20"/>
  <c r="Y249" i="20"/>
  <c r="Z249" i="20"/>
  <c r="AA249" i="20"/>
  <c r="AC249" i="20"/>
  <c r="AD249" i="20"/>
  <c r="BF249" i="20" s="1"/>
  <c r="AF249" i="20"/>
  <c r="AH249" i="20"/>
  <c r="C250" i="20"/>
  <c r="D250" i="20"/>
  <c r="E250" i="20"/>
  <c r="F250" i="20"/>
  <c r="G250" i="20"/>
  <c r="H250" i="20"/>
  <c r="I250" i="20"/>
  <c r="J250" i="20"/>
  <c r="K250" i="20"/>
  <c r="L250" i="20"/>
  <c r="M250" i="20"/>
  <c r="N250" i="20"/>
  <c r="O250" i="20"/>
  <c r="P250" i="20"/>
  <c r="Q250" i="20"/>
  <c r="R250" i="20"/>
  <c r="S250" i="20"/>
  <c r="T250" i="20"/>
  <c r="U250" i="20"/>
  <c r="V250" i="20"/>
  <c r="W250" i="20"/>
  <c r="BA250" i="20" s="1"/>
  <c r="X250" i="20"/>
  <c r="Y250" i="20"/>
  <c r="Z250" i="20"/>
  <c r="AA250" i="20"/>
  <c r="BE250" i="20" s="1"/>
  <c r="AC250" i="20"/>
  <c r="AD250" i="20"/>
  <c r="BF250" i="20" s="1"/>
  <c r="AF250" i="20"/>
  <c r="AH250" i="20"/>
  <c r="C251" i="20"/>
  <c r="D251" i="20"/>
  <c r="E251" i="20"/>
  <c r="F251" i="20"/>
  <c r="G251" i="20"/>
  <c r="H251" i="20"/>
  <c r="I251" i="20"/>
  <c r="K251" i="20"/>
  <c r="L251" i="20"/>
  <c r="M251" i="20"/>
  <c r="N251" i="20"/>
  <c r="O251" i="20"/>
  <c r="P251" i="20"/>
  <c r="Q251" i="20"/>
  <c r="R251" i="20"/>
  <c r="S251" i="20"/>
  <c r="T251" i="20"/>
  <c r="U251" i="20"/>
  <c r="V251" i="20"/>
  <c r="W251" i="20"/>
  <c r="X251" i="20"/>
  <c r="Y251" i="20"/>
  <c r="Z251" i="20"/>
  <c r="AA251" i="20"/>
  <c r="AC251" i="20"/>
  <c r="AD251" i="20"/>
  <c r="BF251" i="20" s="1"/>
  <c r="AF251" i="20"/>
  <c r="AH251" i="20"/>
  <c r="C252" i="20"/>
  <c r="D252" i="20"/>
  <c r="E252" i="20"/>
  <c r="F252" i="20"/>
  <c r="G252" i="20"/>
  <c r="H252" i="20"/>
  <c r="I252" i="20"/>
  <c r="J252" i="20"/>
  <c r="K252" i="20"/>
  <c r="L252" i="20"/>
  <c r="M252" i="20"/>
  <c r="N252" i="20"/>
  <c r="O252" i="20"/>
  <c r="P252" i="20"/>
  <c r="Q252" i="20"/>
  <c r="R252" i="20"/>
  <c r="S252" i="20"/>
  <c r="T252" i="20"/>
  <c r="U252" i="20"/>
  <c r="V252" i="20"/>
  <c r="W252" i="20"/>
  <c r="BA252" i="20" s="1"/>
  <c r="X252" i="20"/>
  <c r="Y252" i="20"/>
  <c r="Z252" i="20"/>
  <c r="AA252" i="20"/>
  <c r="BE252" i="20" s="1"/>
  <c r="AC252" i="20"/>
  <c r="AD252" i="20"/>
  <c r="BF252" i="20" s="1"/>
  <c r="AF252" i="20"/>
  <c r="AH252" i="20"/>
  <c r="C253" i="20"/>
  <c r="D253"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BE253" i="20" s="1"/>
  <c r="AC253" i="20"/>
  <c r="AD253" i="20"/>
  <c r="BF253" i="20" s="1"/>
  <c r="AF253" i="20"/>
  <c r="AH253" i="20"/>
  <c r="C254" i="20"/>
  <c r="D254" i="20"/>
  <c r="E254" i="20"/>
  <c r="F254" i="20"/>
  <c r="G254" i="20"/>
  <c r="H254" i="20"/>
  <c r="I254" i="20"/>
  <c r="J254" i="20"/>
  <c r="K254" i="20"/>
  <c r="L254" i="20"/>
  <c r="M254" i="20"/>
  <c r="N254" i="20"/>
  <c r="O254" i="20"/>
  <c r="P254" i="20"/>
  <c r="Q254" i="20"/>
  <c r="R254" i="20"/>
  <c r="S254" i="20"/>
  <c r="T254" i="20"/>
  <c r="U254" i="20"/>
  <c r="V254" i="20"/>
  <c r="W254" i="20"/>
  <c r="BA254" i="20" s="1"/>
  <c r="X254" i="20"/>
  <c r="Y254" i="20"/>
  <c r="Z254" i="20"/>
  <c r="AA254" i="20"/>
  <c r="BE254" i="20" s="1"/>
  <c r="AC254" i="20"/>
  <c r="AD254" i="20"/>
  <c r="AF254" i="20"/>
  <c r="AH254" i="20"/>
  <c r="C255" i="20"/>
  <c r="D255" i="20"/>
  <c r="E255" i="20"/>
  <c r="F255" i="20"/>
  <c r="G255" i="20"/>
  <c r="H255" i="20"/>
  <c r="I255" i="20"/>
  <c r="J255" i="20"/>
  <c r="K255" i="20"/>
  <c r="L255" i="20"/>
  <c r="M255" i="20"/>
  <c r="N255" i="20"/>
  <c r="O255" i="20"/>
  <c r="P255" i="20"/>
  <c r="Q255" i="20"/>
  <c r="R255" i="20"/>
  <c r="S255" i="20"/>
  <c r="T255" i="20"/>
  <c r="U255" i="20"/>
  <c r="V255" i="20"/>
  <c r="W255" i="20"/>
  <c r="BA255" i="20" s="1"/>
  <c r="X255" i="20"/>
  <c r="Y255" i="20"/>
  <c r="Z255" i="20"/>
  <c r="AA255" i="20"/>
  <c r="BE255" i="20" s="1"/>
  <c r="AC255" i="20"/>
  <c r="AD255" i="20"/>
  <c r="BF255" i="20" s="1"/>
  <c r="AF255" i="20"/>
  <c r="AH255" i="20"/>
  <c r="C256" i="20"/>
  <c r="D256" i="20"/>
  <c r="E256" i="20"/>
  <c r="F256" i="20"/>
  <c r="G256" i="20"/>
  <c r="H256" i="20"/>
  <c r="I256" i="20"/>
  <c r="J256" i="20"/>
  <c r="K256" i="20"/>
  <c r="L256" i="20"/>
  <c r="M256" i="20"/>
  <c r="N256" i="20"/>
  <c r="O256" i="20"/>
  <c r="P256" i="20"/>
  <c r="Q256" i="20"/>
  <c r="R256" i="20"/>
  <c r="S256" i="20"/>
  <c r="T256" i="20"/>
  <c r="U256" i="20"/>
  <c r="V256" i="20"/>
  <c r="W256" i="20"/>
  <c r="BA256" i="20" s="1"/>
  <c r="X256" i="20"/>
  <c r="Y256" i="20"/>
  <c r="Z256" i="20"/>
  <c r="AA256" i="20"/>
  <c r="BE256" i="20" s="1"/>
  <c r="AC256" i="20"/>
  <c r="AD256" i="20"/>
  <c r="BF256" i="20" s="1"/>
  <c r="AF256" i="20"/>
  <c r="AH256" i="20"/>
  <c r="C257" i="20"/>
  <c r="D257" i="20"/>
  <c r="E257" i="20"/>
  <c r="F257" i="20"/>
  <c r="G257" i="20"/>
  <c r="H257" i="20"/>
  <c r="I257" i="20"/>
  <c r="J257" i="20"/>
  <c r="K257" i="20"/>
  <c r="L257" i="20"/>
  <c r="M257" i="20"/>
  <c r="N257" i="20"/>
  <c r="O257" i="20"/>
  <c r="P257" i="20"/>
  <c r="Q257" i="20"/>
  <c r="R257" i="20"/>
  <c r="S257" i="20"/>
  <c r="T257" i="20"/>
  <c r="U257" i="20"/>
  <c r="V257" i="20"/>
  <c r="W257" i="20"/>
  <c r="BA257" i="20" s="1"/>
  <c r="X257" i="20"/>
  <c r="Y257" i="20"/>
  <c r="Z257" i="20"/>
  <c r="AA257" i="20"/>
  <c r="BE257" i="20" s="1"/>
  <c r="AC257" i="20"/>
  <c r="AD257" i="20"/>
  <c r="BF257" i="20" s="1"/>
  <c r="AF257" i="20"/>
  <c r="AH257" i="20"/>
  <c r="C258" i="20"/>
  <c r="D258" i="20"/>
  <c r="E258" i="20"/>
  <c r="F258" i="20"/>
  <c r="G258" i="20"/>
  <c r="H258" i="20"/>
  <c r="I258" i="20"/>
  <c r="J258" i="20"/>
  <c r="K258" i="20"/>
  <c r="L258" i="20"/>
  <c r="M258" i="20"/>
  <c r="N258" i="20"/>
  <c r="O258" i="20"/>
  <c r="P258" i="20"/>
  <c r="Q258" i="20"/>
  <c r="R258" i="20"/>
  <c r="S258" i="20"/>
  <c r="T258" i="20"/>
  <c r="U258" i="20"/>
  <c r="V258" i="20"/>
  <c r="W258" i="20"/>
  <c r="BA258" i="20" s="1"/>
  <c r="X258" i="20"/>
  <c r="Y258" i="20"/>
  <c r="Z258" i="20"/>
  <c r="AA258" i="20"/>
  <c r="BE258" i="20" s="1"/>
  <c r="AC258" i="20"/>
  <c r="AD258" i="20"/>
  <c r="BF258" i="20" s="1"/>
  <c r="AF258" i="20"/>
  <c r="AH258" i="20"/>
  <c r="C259" i="20"/>
  <c r="D259" i="20"/>
  <c r="E259" i="20"/>
  <c r="F259" i="20"/>
  <c r="G259" i="20"/>
  <c r="H259" i="20"/>
  <c r="I259" i="20"/>
  <c r="J259" i="20"/>
  <c r="K259" i="20"/>
  <c r="L259" i="20"/>
  <c r="M259" i="20"/>
  <c r="N259" i="20"/>
  <c r="O259" i="20"/>
  <c r="P259" i="20"/>
  <c r="Q259" i="20"/>
  <c r="R259" i="20"/>
  <c r="S259" i="20"/>
  <c r="T259" i="20"/>
  <c r="U259" i="20"/>
  <c r="V259" i="20"/>
  <c r="W259" i="20"/>
  <c r="BA259" i="20" s="1"/>
  <c r="X259" i="20"/>
  <c r="Y259" i="20"/>
  <c r="Z259" i="20"/>
  <c r="AA259" i="20"/>
  <c r="BE259" i="20" s="1"/>
  <c r="AC259" i="20"/>
  <c r="AD259" i="20"/>
  <c r="BF259" i="20" s="1"/>
  <c r="AF259" i="20"/>
  <c r="AH259" i="20"/>
  <c r="C260" i="20"/>
  <c r="D260" i="20"/>
  <c r="E260" i="20"/>
  <c r="F260" i="20"/>
  <c r="G260" i="20"/>
  <c r="H260" i="20"/>
  <c r="I260" i="20"/>
  <c r="J260" i="20"/>
  <c r="K260" i="20"/>
  <c r="L260" i="20"/>
  <c r="M260" i="20"/>
  <c r="N260" i="20"/>
  <c r="O260" i="20"/>
  <c r="P260" i="20"/>
  <c r="Q260" i="20"/>
  <c r="R260" i="20"/>
  <c r="S260" i="20"/>
  <c r="T260" i="20"/>
  <c r="U260" i="20"/>
  <c r="V260" i="20"/>
  <c r="W260" i="20"/>
  <c r="BA260" i="20" s="1"/>
  <c r="X260" i="20"/>
  <c r="Y260" i="20"/>
  <c r="Z260" i="20"/>
  <c r="AA260" i="20"/>
  <c r="BE260" i="20" s="1"/>
  <c r="AC260" i="20"/>
  <c r="AD260" i="20"/>
  <c r="AF260" i="20"/>
  <c r="AH260" i="20"/>
  <c r="C261" i="20"/>
  <c r="D261" i="20"/>
  <c r="E261" i="20"/>
  <c r="F261" i="20"/>
  <c r="G261" i="20"/>
  <c r="H261" i="20"/>
  <c r="I261" i="20"/>
  <c r="J261" i="20"/>
  <c r="K261" i="20"/>
  <c r="L261" i="20"/>
  <c r="M261" i="20"/>
  <c r="N261" i="20"/>
  <c r="O261" i="20"/>
  <c r="P261" i="20"/>
  <c r="Q261" i="20"/>
  <c r="R261" i="20"/>
  <c r="S261" i="20"/>
  <c r="T261" i="20"/>
  <c r="U261" i="20"/>
  <c r="V261" i="20"/>
  <c r="W261" i="20"/>
  <c r="BA261" i="20" s="1"/>
  <c r="X261" i="20"/>
  <c r="Y261" i="20"/>
  <c r="Z261" i="20"/>
  <c r="AA261" i="20"/>
  <c r="BE261" i="20" s="1"/>
  <c r="AC261" i="20"/>
  <c r="AD261" i="20"/>
  <c r="BF261" i="20" s="1"/>
  <c r="AF261" i="20"/>
  <c r="AH261" i="20"/>
  <c r="C262" i="20"/>
  <c r="D262" i="20"/>
  <c r="E262" i="20"/>
  <c r="F262" i="20"/>
  <c r="G262" i="20"/>
  <c r="H262" i="20"/>
  <c r="I262" i="20"/>
  <c r="J262" i="20"/>
  <c r="K262" i="20"/>
  <c r="L262" i="20"/>
  <c r="M262" i="20"/>
  <c r="N262" i="20"/>
  <c r="O262" i="20"/>
  <c r="P262" i="20"/>
  <c r="Q262" i="20"/>
  <c r="R262" i="20"/>
  <c r="S262" i="20"/>
  <c r="T262" i="20"/>
  <c r="U262" i="20"/>
  <c r="V262" i="20"/>
  <c r="W262" i="20"/>
  <c r="BA262" i="20" s="1"/>
  <c r="X262" i="20"/>
  <c r="Y262" i="20"/>
  <c r="Z262" i="20"/>
  <c r="AA262" i="20"/>
  <c r="BE262" i="20" s="1"/>
  <c r="AC262" i="20"/>
  <c r="AD262" i="20"/>
  <c r="AF262" i="20"/>
  <c r="AH262" i="20"/>
  <c r="C263" i="20"/>
  <c r="D263" i="20"/>
  <c r="E263" i="20"/>
  <c r="F263" i="20"/>
  <c r="G263" i="20"/>
  <c r="H263" i="20"/>
  <c r="I263" i="20"/>
  <c r="J263" i="20"/>
  <c r="K263" i="20"/>
  <c r="L263" i="20"/>
  <c r="M263" i="20"/>
  <c r="N263" i="20"/>
  <c r="O263" i="20"/>
  <c r="P263" i="20"/>
  <c r="Q263" i="20"/>
  <c r="R263" i="20"/>
  <c r="S263" i="20"/>
  <c r="T263" i="20"/>
  <c r="U263" i="20"/>
  <c r="V263" i="20"/>
  <c r="W263" i="20"/>
  <c r="BA263" i="20" s="1"/>
  <c r="X263" i="20"/>
  <c r="Y263" i="20"/>
  <c r="Z263" i="20"/>
  <c r="AA263" i="20"/>
  <c r="BE263" i="20" s="1"/>
  <c r="AC263" i="20"/>
  <c r="AD263" i="20"/>
  <c r="BF263" i="20" s="1"/>
  <c r="AF263" i="20"/>
  <c r="AH263" i="20"/>
  <c r="C264" i="20"/>
  <c r="D264" i="20"/>
  <c r="E264" i="20"/>
  <c r="F264" i="20"/>
  <c r="G264" i="20"/>
  <c r="H264" i="20"/>
  <c r="I264" i="20"/>
  <c r="J264" i="20"/>
  <c r="K264" i="20"/>
  <c r="L264" i="20"/>
  <c r="M264" i="20"/>
  <c r="N264" i="20"/>
  <c r="O264" i="20"/>
  <c r="P264" i="20"/>
  <c r="Q264" i="20"/>
  <c r="R264" i="20"/>
  <c r="S264" i="20"/>
  <c r="T264" i="20"/>
  <c r="U264" i="20"/>
  <c r="V264" i="20"/>
  <c r="W264" i="20"/>
  <c r="BA264" i="20" s="1"/>
  <c r="X264" i="20"/>
  <c r="Y264" i="20"/>
  <c r="Z264" i="20"/>
  <c r="AA264" i="20"/>
  <c r="BE264" i="20" s="1"/>
  <c r="AC264" i="20"/>
  <c r="AD264" i="20"/>
  <c r="BF264" i="20" s="1"/>
  <c r="AF264" i="20"/>
  <c r="AH264" i="20"/>
  <c r="C265" i="20"/>
  <c r="D265" i="20"/>
  <c r="E265" i="20"/>
  <c r="F265" i="20"/>
  <c r="G265" i="20"/>
  <c r="H265" i="20"/>
  <c r="I265" i="20"/>
  <c r="J265" i="20"/>
  <c r="K265" i="20"/>
  <c r="L265" i="20"/>
  <c r="M265" i="20"/>
  <c r="N265" i="20"/>
  <c r="O265" i="20"/>
  <c r="P265" i="20"/>
  <c r="Q265" i="20"/>
  <c r="R265" i="20"/>
  <c r="S265" i="20"/>
  <c r="T265" i="20"/>
  <c r="U265" i="20"/>
  <c r="V265" i="20"/>
  <c r="W265" i="20"/>
  <c r="BA265" i="20" s="1"/>
  <c r="X265" i="20"/>
  <c r="Y265" i="20"/>
  <c r="Z265" i="20"/>
  <c r="AA265" i="20"/>
  <c r="BE265" i="20" s="1"/>
  <c r="AC265" i="20"/>
  <c r="AD265" i="20"/>
  <c r="BF265" i="20" s="1"/>
  <c r="AF265" i="20"/>
  <c r="AH265" i="20"/>
  <c r="C266" i="20"/>
  <c r="D266" i="20"/>
  <c r="E266" i="20"/>
  <c r="F266" i="20"/>
  <c r="G266" i="20"/>
  <c r="H266" i="20"/>
  <c r="I266" i="20"/>
  <c r="J266" i="20"/>
  <c r="K266" i="20"/>
  <c r="L266" i="20"/>
  <c r="M266" i="20"/>
  <c r="N266" i="20"/>
  <c r="O266" i="20"/>
  <c r="P266" i="20"/>
  <c r="Q266" i="20"/>
  <c r="R266" i="20"/>
  <c r="S266" i="20"/>
  <c r="T266" i="20"/>
  <c r="U266" i="20"/>
  <c r="V266" i="20"/>
  <c r="W266" i="20"/>
  <c r="BA266" i="20" s="1"/>
  <c r="X266" i="20"/>
  <c r="Y266" i="20"/>
  <c r="Z266" i="20"/>
  <c r="AA266" i="20"/>
  <c r="BE266" i="20" s="1"/>
  <c r="AC266" i="20"/>
  <c r="AD266" i="20"/>
  <c r="AF266" i="20"/>
  <c r="AH266" i="20"/>
  <c r="C267" i="20"/>
  <c r="D267" i="20"/>
  <c r="E267" i="20"/>
  <c r="F267" i="20"/>
  <c r="G267" i="20"/>
  <c r="H267" i="20"/>
  <c r="I267" i="20"/>
  <c r="J267" i="20"/>
  <c r="K267" i="20"/>
  <c r="L267" i="20"/>
  <c r="M267" i="20"/>
  <c r="N267" i="20"/>
  <c r="O267" i="20"/>
  <c r="P267" i="20"/>
  <c r="Q267" i="20"/>
  <c r="R267" i="20"/>
  <c r="S267" i="20"/>
  <c r="T267" i="20"/>
  <c r="U267" i="20"/>
  <c r="V267" i="20"/>
  <c r="W267" i="20"/>
  <c r="BA267" i="20" s="1"/>
  <c r="X267" i="20"/>
  <c r="Y267" i="20"/>
  <c r="Z267" i="20"/>
  <c r="AA267" i="20"/>
  <c r="BE267" i="20" s="1"/>
  <c r="AC267" i="20"/>
  <c r="AD267" i="20"/>
  <c r="BF267" i="20" s="1"/>
  <c r="AF267" i="20"/>
  <c r="AH267" i="20"/>
  <c r="C268" i="20"/>
  <c r="D268" i="20"/>
  <c r="E268" i="20"/>
  <c r="F268" i="20"/>
  <c r="G268" i="20"/>
  <c r="H268" i="20"/>
  <c r="I268" i="20"/>
  <c r="J268" i="20"/>
  <c r="K268" i="20"/>
  <c r="L268" i="20"/>
  <c r="M268" i="20"/>
  <c r="N268" i="20"/>
  <c r="O268" i="20"/>
  <c r="P268" i="20"/>
  <c r="Q268" i="20"/>
  <c r="R268" i="20"/>
  <c r="S268" i="20"/>
  <c r="T268" i="20"/>
  <c r="U268" i="20"/>
  <c r="V268" i="20"/>
  <c r="W268" i="20"/>
  <c r="BA268" i="20" s="1"/>
  <c r="X268" i="20"/>
  <c r="Y268" i="20"/>
  <c r="Z268" i="20"/>
  <c r="AA268" i="20"/>
  <c r="BE268" i="20" s="1"/>
  <c r="AC268" i="20"/>
  <c r="AD268" i="20"/>
  <c r="AF268" i="20"/>
  <c r="AH268" i="20"/>
  <c r="C269" i="20"/>
  <c r="D269" i="20"/>
  <c r="E269" i="20"/>
  <c r="F269" i="20"/>
  <c r="G269" i="20"/>
  <c r="H269" i="20"/>
  <c r="I269" i="20"/>
  <c r="J269" i="20"/>
  <c r="K269" i="20"/>
  <c r="L269" i="20"/>
  <c r="M269" i="20"/>
  <c r="N269" i="20"/>
  <c r="O269" i="20"/>
  <c r="P269" i="20"/>
  <c r="Q269" i="20"/>
  <c r="R269" i="20"/>
  <c r="S269" i="20"/>
  <c r="T269" i="20"/>
  <c r="U269" i="20"/>
  <c r="V269" i="20"/>
  <c r="W269" i="20"/>
  <c r="BA269" i="20" s="1"/>
  <c r="X269" i="20"/>
  <c r="Y269" i="20"/>
  <c r="Z269" i="20"/>
  <c r="AA269" i="20"/>
  <c r="BE269" i="20" s="1"/>
  <c r="AC269" i="20"/>
  <c r="AD269" i="20"/>
  <c r="BF269" i="20" s="1"/>
  <c r="AF269" i="20"/>
  <c r="AH269" i="20"/>
  <c r="C270" i="20"/>
  <c r="D270" i="20"/>
  <c r="E270" i="20"/>
  <c r="F270" i="20"/>
  <c r="G270" i="20"/>
  <c r="H270" i="20"/>
  <c r="I270" i="20"/>
  <c r="J270" i="20"/>
  <c r="K270" i="20"/>
  <c r="L270" i="20"/>
  <c r="M270" i="20"/>
  <c r="N270" i="20"/>
  <c r="O270" i="20"/>
  <c r="P270" i="20"/>
  <c r="Q270" i="20"/>
  <c r="R270" i="20"/>
  <c r="S270" i="20"/>
  <c r="T270" i="20"/>
  <c r="U270" i="20"/>
  <c r="V270" i="20"/>
  <c r="W270" i="20"/>
  <c r="BA270" i="20" s="1"/>
  <c r="X270" i="20"/>
  <c r="Y270" i="20"/>
  <c r="Z270" i="20"/>
  <c r="AA270" i="20"/>
  <c r="BE270" i="20" s="1"/>
  <c r="AC270" i="20"/>
  <c r="AD270" i="20"/>
  <c r="AF270" i="20"/>
  <c r="AH270" i="20"/>
  <c r="C271" i="20"/>
  <c r="D271" i="20"/>
  <c r="E271" i="20"/>
  <c r="F271" i="20"/>
  <c r="G271" i="20"/>
  <c r="H271" i="20"/>
  <c r="I271" i="20"/>
  <c r="J271" i="20"/>
  <c r="K271" i="20"/>
  <c r="L271" i="20"/>
  <c r="M271" i="20"/>
  <c r="N271" i="20"/>
  <c r="O271" i="20"/>
  <c r="P271" i="20"/>
  <c r="Q271" i="20"/>
  <c r="R271" i="20"/>
  <c r="S271" i="20"/>
  <c r="T271" i="20"/>
  <c r="U271" i="20"/>
  <c r="V271" i="20"/>
  <c r="W271" i="20"/>
  <c r="BA271" i="20" s="1"/>
  <c r="X271" i="20"/>
  <c r="Y271" i="20"/>
  <c r="Z271" i="20"/>
  <c r="AA271" i="20"/>
  <c r="BE271" i="20" s="1"/>
  <c r="AC271" i="20"/>
  <c r="AD271" i="20"/>
  <c r="BF271" i="20" s="1"/>
  <c r="AF271" i="20"/>
  <c r="AH271" i="20"/>
  <c r="C272" i="20"/>
  <c r="D272" i="20"/>
  <c r="E272" i="20"/>
  <c r="F272" i="20"/>
  <c r="G272" i="20"/>
  <c r="H272" i="20"/>
  <c r="I272" i="20"/>
  <c r="J272" i="20"/>
  <c r="K272" i="20"/>
  <c r="L272" i="20"/>
  <c r="M272" i="20"/>
  <c r="N272" i="20"/>
  <c r="O272" i="20"/>
  <c r="P272" i="20"/>
  <c r="Q272" i="20"/>
  <c r="R272" i="20"/>
  <c r="S272" i="20"/>
  <c r="T272" i="20"/>
  <c r="U272" i="20"/>
  <c r="V272" i="20"/>
  <c r="W272" i="20"/>
  <c r="BA272" i="20" s="1"/>
  <c r="X272" i="20"/>
  <c r="Y272" i="20"/>
  <c r="Z272" i="20"/>
  <c r="AA272" i="20"/>
  <c r="BE272" i="20" s="1"/>
  <c r="AC272" i="20"/>
  <c r="AD272" i="20"/>
  <c r="BF272" i="20" s="1"/>
  <c r="AF272" i="20"/>
  <c r="AH272" i="20"/>
  <c r="C273" i="20"/>
  <c r="D273" i="20"/>
  <c r="E273" i="20"/>
  <c r="F273" i="20"/>
  <c r="G273" i="20"/>
  <c r="H273" i="20"/>
  <c r="I273" i="20"/>
  <c r="J273" i="20"/>
  <c r="K273" i="20"/>
  <c r="L273" i="20"/>
  <c r="M273" i="20"/>
  <c r="N273" i="20"/>
  <c r="O273" i="20"/>
  <c r="P273" i="20"/>
  <c r="Q273" i="20"/>
  <c r="R273" i="20"/>
  <c r="S273" i="20"/>
  <c r="T273" i="20"/>
  <c r="U273" i="20"/>
  <c r="V273" i="20"/>
  <c r="W273" i="20"/>
  <c r="BA273" i="20" s="1"/>
  <c r="X273" i="20"/>
  <c r="Y273" i="20"/>
  <c r="Z273" i="20"/>
  <c r="AA273" i="20"/>
  <c r="BE273" i="20" s="1"/>
  <c r="AC273" i="20"/>
  <c r="AD273" i="20"/>
  <c r="BF273" i="20" s="1"/>
  <c r="AF273" i="20"/>
  <c r="AH273" i="20"/>
  <c r="C274" i="20"/>
  <c r="D274" i="20"/>
  <c r="E274" i="20"/>
  <c r="F274" i="20"/>
  <c r="G274" i="20"/>
  <c r="H274" i="20"/>
  <c r="I274" i="20"/>
  <c r="J274" i="20"/>
  <c r="K274" i="20"/>
  <c r="L274" i="20"/>
  <c r="M274" i="20"/>
  <c r="N274" i="20"/>
  <c r="O274" i="20"/>
  <c r="P274" i="20"/>
  <c r="Q274" i="20"/>
  <c r="R274" i="20"/>
  <c r="S274" i="20"/>
  <c r="T274" i="20"/>
  <c r="U274" i="20"/>
  <c r="V274" i="20"/>
  <c r="W274" i="20"/>
  <c r="BA274" i="20" s="1"/>
  <c r="X274" i="20"/>
  <c r="Y274" i="20"/>
  <c r="Z274" i="20"/>
  <c r="AA274" i="20"/>
  <c r="BE274" i="20" s="1"/>
  <c r="AC274" i="20"/>
  <c r="AD274" i="20"/>
  <c r="AF274" i="20"/>
  <c r="AH274" i="20"/>
  <c r="C275" i="20"/>
  <c r="D275" i="20"/>
  <c r="E275" i="20"/>
  <c r="F275" i="20"/>
  <c r="G275" i="20"/>
  <c r="H275" i="20"/>
  <c r="I275" i="20"/>
  <c r="J275" i="20"/>
  <c r="K275" i="20"/>
  <c r="L275" i="20"/>
  <c r="M275" i="20"/>
  <c r="N275" i="20"/>
  <c r="O275" i="20"/>
  <c r="P275" i="20"/>
  <c r="Q275" i="20"/>
  <c r="R275" i="20"/>
  <c r="S275" i="20"/>
  <c r="T275" i="20"/>
  <c r="U275" i="20"/>
  <c r="V275" i="20"/>
  <c r="W275" i="20"/>
  <c r="BA275" i="20" s="1"/>
  <c r="X275" i="20"/>
  <c r="Y275" i="20"/>
  <c r="Z275" i="20"/>
  <c r="AA275" i="20"/>
  <c r="BE275" i="20" s="1"/>
  <c r="AC275" i="20"/>
  <c r="AD275" i="20"/>
  <c r="BF275" i="20" s="1"/>
  <c r="AF275" i="20"/>
  <c r="AH275" i="20"/>
  <c r="C276" i="20"/>
  <c r="D276" i="20"/>
  <c r="E276" i="20"/>
  <c r="F276" i="20"/>
  <c r="G276" i="20"/>
  <c r="H276" i="20"/>
  <c r="I276" i="20"/>
  <c r="J276" i="20"/>
  <c r="K276" i="20"/>
  <c r="L276" i="20"/>
  <c r="M276" i="20"/>
  <c r="N276" i="20"/>
  <c r="O276" i="20"/>
  <c r="P276" i="20"/>
  <c r="Q276" i="20"/>
  <c r="R276" i="20"/>
  <c r="S276" i="20"/>
  <c r="T276" i="20"/>
  <c r="U276" i="20"/>
  <c r="V276" i="20"/>
  <c r="W276" i="20"/>
  <c r="BA276" i="20" s="1"/>
  <c r="X276" i="20"/>
  <c r="Y276" i="20"/>
  <c r="Z276" i="20"/>
  <c r="AA276" i="20"/>
  <c r="BE276" i="20" s="1"/>
  <c r="AC276" i="20"/>
  <c r="AD276" i="20"/>
  <c r="AF276" i="20"/>
  <c r="AH276" i="20"/>
  <c r="C277" i="20"/>
  <c r="D277" i="20"/>
  <c r="E277" i="20"/>
  <c r="F277" i="20"/>
  <c r="G277" i="20"/>
  <c r="H277" i="20"/>
  <c r="I277" i="20"/>
  <c r="J277" i="20"/>
  <c r="K277" i="20"/>
  <c r="L277" i="20"/>
  <c r="M277" i="20"/>
  <c r="N277" i="20"/>
  <c r="O277" i="20"/>
  <c r="P277" i="20"/>
  <c r="Q277" i="20"/>
  <c r="R277" i="20"/>
  <c r="S277" i="20"/>
  <c r="T277" i="20"/>
  <c r="U277" i="20"/>
  <c r="V277" i="20"/>
  <c r="W277" i="20"/>
  <c r="BA277" i="20" s="1"/>
  <c r="X277" i="20"/>
  <c r="Y277" i="20"/>
  <c r="Z277" i="20"/>
  <c r="AA277" i="20"/>
  <c r="BE277" i="20" s="1"/>
  <c r="AC277" i="20"/>
  <c r="AD277" i="20"/>
  <c r="BF277" i="20" s="1"/>
  <c r="AF277" i="20"/>
  <c r="AH277" i="20"/>
  <c r="C278" i="20"/>
  <c r="D278" i="20"/>
  <c r="E278" i="20"/>
  <c r="F278" i="20"/>
  <c r="G278" i="20"/>
  <c r="H278" i="20"/>
  <c r="I278" i="20"/>
  <c r="J278" i="20"/>
  <c r="K278" i="20"/>
  <c r="L278" i="20"/>
  <c r="M278" i="20"/>
  <c r="N278" i="20"/>
  <c r="O278" i="20"/>
  <c r="P278" i="20"/>
  <c r="Q278" i="20"/>
  <c r="R278" i="20"/>
  <c r="S278" i="20"/>
  <c r="T278" i="20"/>
  <c r="U278" i="20"/>
  <c r="V278" i="20"/>
  <c r="W278" i="20"/>
  <c r="BA278" i="20" s="1"/>
  <c r="X278" i="20"/>
  <c r="Y278" i="20"/>
  <c r="Z278" i="20"/>
  <c r="AA278" i="20"/>
  <c r="BE278" i="20" s="1"/>
  <c r="AC278" i="20"/>
  <c r="AD278" i="20"/>
  <c r="BF278" i="20" s="1"/>
  <c r="AF278" i="20"/>
  <c r="AH278" i="20"/>
  <c r="C279" i="20"/>
  <c r="D279" i="20"/>
  <c r="E279" i="20"/>
  <c r="F279" i="20"/>
  <c r="G279" i="20"/>
  <c r="H279" i="20"/>
  <c r="I279" i="20"/>
  <c r="J279" i="20"/>
  <c r="K279" i="20"/>
  <c r="L279" i="20"/>
  <c r="M279" i="20"/>
  <c r="N279" i="20"/>
  <c r="O279" i="20"/>
  <c r="P279" i="20"/>
  <c r="Q279" i="20"/>
  <c r="R279" i="20"/>
  <c r="S279" i="20"/>
  <c r="T279" i="20"/>
  <c r="U279" i="20"/>
  <c r="V279" i="20"/>
  <c r="W279" i="20"/>
  <c r="BA279" i="20" s="1"/>
  <c r="X279" i="20"/>
  <c r="Y279" i="20"/>
  <c r="Z279" i="20"/>
  <c r="AA279" i="20"/>
  <c r="BE279" i="20" s="1"/>
  <c r="AC279" i="20"/>
  <c r="AD279" i="20"/>
  <c r="BF279" i="20" s="1"/>
  <c r="AF279" i="20"/>
  <c r="AH279" i="20"/>
  <c r="C280" i="20"/>
  <c r="D280" i="20"/>
  <c r="E280" i="20"/>
  <c r="F280" i="20"/>
  <c r="G280" i="20"/>
  <c r="H280" i="20"/>
  <c r="I280" i="20"/>
  <c r="J280" i="20"/>
  <c r="K280" i="20"/>
  <c r="L280" i="20"/>
  <c r="M280" i="20"/>
  <c r="N280" i="20"/>
  <c r="O280" i="20"/>
  <c r="P280" i="20"/>
  <c r="Q280" i="20"/>
  <c r="R280" i="20"/>
  <c r="S280" i="20"/>
  <c r="T280" i="20"/>
  <c r="U280" i="20"/>
  <c r="V280" i="20"/>
  <c r="W280" i="20"/>
  <c r="BA280" i="20" s="1"/>
  <c r="X280" i="20"/>
  <c r="Y280" i="20"/>
  <c r="Z280" i="20"/>
  <c r="AA280" i="20"/>
  <c r="BE280" i="20" s="1"/>
  <c r="AC280" i="20"/>
  <c r="AD280" i="20"/>
  <c r="BF280" i="20" s="1"/>
  <c r="AF280" i="20"/>
  <c r="AH280" i="20"/>
  <c r="C281" i="20"/>
  <c r="D281" i="20"/>
  <c r="E281" i="20"/>
  <c r="F281" i="20"/>
  <c r="G281" i="20"/>
  <c r="H281" i="20"/>
  <c r="I281" i="20"/>
  <c r="J281" i="20"/>
  <c r="K281" i="20"/>
  <c r="L281" i="20"/>
  <c r="M281" i="20"/>
  <c r="N281" i="20"/>
  <c r="O281" i="20"/>
  <c r="P281" i="20"/>
  <c r="Q281" i="20"/>
  <c r="R281" i="20"/>
  <c r="S281" i="20"/>
  <c r="T281" i="20"/>
  <c r="U281" i="20"/>
  <c r="V281" i="20"/>
  <c r="W281" i="20"/>
  <c r="BA281" i="20" s="1"/>
  <c r="X281" i="20"/>
  <c r="Y281" i="20"/>
  <c r="Z281" i="20"/>
  <c r="AA281" i="20"/>
  <c r="BE281" i="20" s="1"/>
  <c r="AC281" i="20"/>
  <c r="AD281" i="20"/>
  <c r="BF281" i="20" s="1"/>
  <c r="AF281" i="20"/>
  <c r="AH281" i="20"/>
  <c r="C282" i="20"/>
  <c r="D282" i="20"/>
  <c r="E282" i="20"/>
  <c r="F282" i="20"/>
  <c r="G282" i="20"/>
  <c r="H282" i="20"/>
  <c r="I282" i="20"/>
  <c r="J282" i="20"/>
  <c r="K282" i="20"/>
  <c r="L282" i="20"/>
  <c r="M282" i="20"/>
  <c r="N282" i="20"/>
  <c r="O282" i="20"/>
  <c r="P282" i="20"/>
  <c r="Q282" i="20"/>
  <c r="R282" i="20"/>
  <c r="S282" i="20"/>
  <c r="T282" i="20"/>
  <c r="U282" i="20"/>
  <c r="V282" i="20"/>
  <c r="W282" i="20"/>
  <c r="BA282" i="20" s="1"/>
  <c r="X282" i="20"/>
  <c r="Y282" i="20"/>
  <c r="Z282" i="20"/>
  <c r="AA282" i="20"/>
  <c r="BE282" i="20" s="1"/>
  <c r="AC282" i="20"/>
  <c r="AD282" i="20"/>
  <c r="AF282" i="20"/>
  <c r="AH282" i="20"/>
  <c r="C283" i="20"/>
  <c r="D283" i="20"/>
  <c r="E283" i="20"/>
  <c r="F283" i="20"/>
  <c r="G283" i="20"/>
  <c r="H283" i="20"/>
  <c r="I283" i="20"/>
  <c r="J283" i="20"/>
  <c r="K283" i="20"/>
  <c r="L283" i="20"/>
  <c r="M283" i="20"/>
  <c r="N283" i="20"/>
  <c r="O283" i="20"/>
  <c r="P283" i="20"/>
  <c r="Q283" i="20"/>
  <c r="R283" i="20"/>
  <c r="S283" i="20"/>
  <c r="T283" i="20"/>
  <c r="U283" i="20"/>
  <c r="V283" i="20"/>
  <c r="W283" i="20"/>
  <c r="BA283" i="20" s="1"/>
  <c r="X283" i="20"/>
  <c r="Y283" i="20"/>
  <c r="Z283" i="20"/>
  <c r="AA283" i="20"/>
  <c r="BE283" i="20" s="1"/>
  <c r="AC283" i="20"/>
  <c r="AD283" i="20"/>
  <c r="BF283" i="20" s="1"/>
  <c r="AF283" i="20"/>
  <c r="AH283" i="20"/>
  <c r="C284" i="20"/>
  <c r="D284" i="20"/>
  <c r="E284" i="20"/>
  <c r="F284" i="20"/>
  <c r="G284" i="20"/>
  <c r="H284" i="20"/>
  <c r="I284" i="20"/>
  <c r="J284" i="20"/>
  <c r="K284" i="20"/>
  <c r="L284" i="20"/>
  <c r="M284" i="20"/>
  <c r="N284" i="20"/>
  <c r="O284" i="20"/>
  <c r="P284" i="20"/>
  <c r="Q284" i="20"/>
  <c r="R284" i="20"/>
  <c r="S284" i="20"/>
  <c r="T284" i="20"/>
  <c r="U284" i="20"/>
  <c r="V284" i="20"/>
  <c r="W284" i="20"/>
  <c r="BA284" i="20" s="1"/>
  <c r="X284" i="20"/>
  <c r="Y284" i="20"/>
  <c r="Z284" i="20"/>
  <c r="AA284" i="20"/>
  <c r="BE284" i="20" s="1"/>
  <c r="AC284" i="20"/>
  <c r="AD284" i="20"/>
  <c r="BF284" i="20" s="1"/>
  <c r="AF284" i="20"/>
  <c r="AH284" i="20"/>
  <c r="C285" i="20"/>
  <c r="D285" i="20"/>
  <c r="E285" i="20"/>
  <c r="F285" i="20"/>
  <c r="G285" i="20"/>
  <c r="H285" i="20"/>
  <c r="I285" i="20"/>
  <c r="J285" i="20"/>
  <c r="K285" i="20"/>
  <c r="L285" i="20"/>
  <c r="M285" i="20"/>
  <c r="N285" i="20"/>
  <c r="O285" i="20"/>
  <c r="P285" i="20"/>
  <c r="Q285" i="20"/>
  <c r="R285" i="20"/>
  <c r="S285" i="20"/>
  <c r="T285" i="20"/>
  <c r="U285" i="20"/>
  <c r="V285" i="20"/>
  <c r="W285" i="20"/>
  <c r="BA285" i="20" s="1"/>
  <c r="X285" i="20"/>
  <c r="Y285" i="20"/>
  <c r="Z285" i="20"/>
  <c r="AA285" i="20"/>
  <c r="BE285" i="20" s="1"/>
  <c r="AC285" i="20"/>
  <c r="AD285" i="20"/>
  <c r="BF285" i="20" s="1"/>
  <c r="AF285" i="20"/>
  <c r="AH285" i="20"/>
  <c r="C286" i="20"/>
  <c r="D286" i="20"/>
  <c r="E286" i="20"/>
  <c r="F286" i="20"/>
  <c r="G286" i="20"/>
  <c r="H286" i="20"/>
  <c r="I286" i="20"/>
  <c r="J286" i="20"/>
  <c r="K286" i="20"/>
  <c r="L286" i="20"/>
  <c r="M286" i="20"/>
  <c r="N286" i="20"/>
  <c r="O286" i="20"/>
  <c r="P286" i="20"/>
  <c r="Q286" i="20"/>
  <c r="R286" i="20"/>
  <c r="S286" i="20"/>
  <c r="T286" i="20"/>
  <c r="U286" i="20"/>
  <c r="V286" i="20"/>
  <c r="W286" i="20"/>
  <c r="BA286" i="20" s="1"/>
  <c r="X286" i="20"/>
  <c r="Y286" i="20"/>
  <c r="Z286" i="20"/>
  <c r="AA286" i="20"/>
  <c r="BE286" i="20" s="1"/>
  <c r="AC286" i="20"/>
  <c r="AD286" i="20"/>
  <c r="BF286" i="20" s="1"/>
  <c r="AF286" i="20"/>
  <c r="AH286" i="20"/>
  <c r="C287" i="20"/>
  <c r="D287" i="20"/>
  <c r="E287" i="20"/>
  <c r="F287" i="20"/>
  <c r="G287" i="20"/>
  <c r="H287" i="20"/>
  <c r="I287" i="20"/>
  <c r="J287" i="20"/>
  <c r="K287" i="20"/>
  <c r="L287" i="20"/>
  <c r="M287" i="20"/>
  <c r="N287" i="20"/>
  <c r="O287" i="20"/>
  <c r="P287" i="20"/>
  <c r="Q287" i="20"/>
  <c r="R287" i="20"/>
  <c r="S287" i="20"/>
  <c r="T287" i="20"/>
  <c r="U287" i="20"/>
  <c r="V287" i="20"/>
  <c r="W287" i="20"/>
  <c r="BA287" i="20" s="1"/>
  <c r="X287" i="20"/>
  <c r="Y287" i="20"/>
  <c r="Z287" i="20"/>
  <c r="AA287" i="20"/>
  <c r="BE287" i="20" s="1"/>
  <c r="AC287" i="20"/>
  <c r="AD287" i="20"/>
  <c r="BF287" i="20" s="1"/>
  <c r="AF287" i="20"/>
  <c r="AH287" i="20"/>
  <c r="C288" i="20"/>
  <c r="D288" i="20"/>
  <c r="E288" i="20"/>
  <c r="F288" i="20"/>
  <c r="G288" i="20"/>
  <c r="H288" i="20"/>
  <c r="I288" i="20"/>
  <c r="J288" i="20"/>
  <c r="K288" i="20"/>
  <c r="L288" i="20"/>
  <c r="M288" i="20"/>
  <c r="N288" i="20"/>
  <c r="O288" i="20"/>
  <c r="P288" i="20"/>
  <c r="Q288" i="20"/>
  <c r="R288" i="20"/>
  <c r="S288" i="20"/>
  <c r="T288" i="20"/>
  <c r="U288" i="20"/>
  <c r="V288" i="20"/>
  <c r="W288" i="20"/>
  <c r="BA288" i="20" s="1"/>
  <c r="X288" i="20"/>
  <c r="Y288" i="20"/>
  <c r="Z288" i="20"/>
  <c r="AA288" i="20"/>
  <c r="BE288" i="20" s="1"/>
  <c r="AC288" i="20"/>
  <c r="AD288" i="20"/>
  <c r="BF288" i="20" s="1"/>
  <c r="AF288" i="20"/>
  <c r="AH288" i="20"/>
  <c r="C289" i="20"/>
  <c r="D289" i="20"/>
  <c r="E289" i="20"/>
  <c r="F289" i="20"/>
  <c r="G289" i="20"/>
  <c r="H289" i="20"/>
  <c r="I289" i="20"/>
  <c r="J289" i="20"/>
  <c r="K289" i="20"/>
  <c r="L289" i="20"/>
  <c r="M289" i="20"/>
  <c r="N289" i="20"/>
  <c r="O289" i="20"/>
  <c r="P289" i="20"/>
  <c r="Q289" i="20"/>
  <c r="R289" i="20"/>
  <c r="S289" i="20"/>
  <c r="T289" i="20"/>
  <c r="U289" i="20"/>
  <c r="V289" i="20"/>
  <c r="W289" i="20"/>
  <c r="BA289" i="20" s="1"/>
  <c r="X289" i="20"/>
  <c r="Y289" i="20"/>
  <c r="Z289" i="20"/>
  <c r="AA289" i="20"/>
  <c r="BE289" i="20" s="1"/>
  <c r="AC289" i="20"/>
  <c r="AD289" i="20"/>
  <c r="BF289" i="20" s="1"/>
  <c r="AF289" i="20"/>
  <c r="AH289" i="20"/>
  <c r="C290" i="20"/>
  <c r="D290" i="20"/>
  <c r="E290" i="20"/>
  <c r="F290" i="20"/>
  <c r="G290" i="20"/>
  <c r="H290" i="20"/>
  <c r="I290" i="20"/>
  <c r="J290" i="20"/>
  <c r="K290" i="20"/>
  <c r="L290" i="20"/>
  <c r="M290" i="20"/>
  <c r="N290" i="20"/>
  <c r="O290" i="20"/>
  <c r="P290" i="20"/>
  <c r="Q290" i="20"/>
  <c r="R290" i="20"/>
  <c r="S290" i="20"/>
  <c r="T290" i="20"/>
  <c r="U290" i="20"/>
  <c r="V290" i="20"/>
  <c r="W290" i="20"/>
  <c r="BA290" i="20" s="1"/>
  <c r="X290" i="20"/>
  <c r="Y290" i="20"/>
  <c r="Z290" i="20"/>
  <c r="AA290" i="20"/>
  <c r="BE290" i="20" s="1"/>
  <c r="AC290" i="20"/>
  <c r="AD290" i="20"/>
  <c r="BF290" i="20" s="1"/>
  <c r="AF290" i="20"/>
  <c r="AH290" i="20"/>
  <c r="C291" i="20"/>
  <c r="D291" i="20"/>
  <c r="E291" i="20"/>
  <c r="F291" i="20"/>
  <c r="G291" i="20"/>
  <c r="H291" i="20"/>
  <c r="I291" i="20"/>
  <c r="J291" i="20"/>
  <c r="K291" i="20"/>
  <c r="L291" i="20"/>
  <c r="M291" i="20"/>
  <c r="N291" i="20"/>
  <c r="O291" i="20"/>
  <c r="P291" i="20"/>
  <c r="Q291" i="20"/>
  <c r="R291" i="20"/>
  <c r="S291" i="20"/>
  <c r="T291" i="20"/>
  <c r="U291" i="20"/>
  <c r="V291" i="20"/>
  <c r="W291" i="20"/>
  <c r="BA291" i="20" s="1"/>
  <c r="X291" i="20"/>
  <c r="Y291" i="20"/>
  <c r="Z291" i="20"/>
  <c r="AA291" i="20"/>
  <c r="BE291" i="20" s="1"/>
  <c r="AC291" i="20"/>
  <c r="AD291" i="20"/>
  <c r="BF291" i="20" s="1"/>
  <c r="AF291" i="20"/>
  <c r="AH291" i="20"/>
  <c r="C292" i="20"/>
  <c r="D292" i="20"/>
  <c r="E292" i="20"/>
  <c r="F292" i="20"/>
  <c r="G292" i="20"/>
  <c r="H292" i="20"/>
  <c r="I292" i="20"/>
  <c r="J292" i="20"/>
  <c r="K292" i="20"/>
  <c r="L292" i="20"/>
  <c r="M292" i="20"/>
  <c r="N292" i="20"/>
  <c r="O292" i="20"/>
  <c r="P292" i="20"/>
  <c r="Q292" i="20"/>
  <c r="R292" i="20"/>
  <c r="S292" i="20"/>
  <c r="T292" i="20"/>
  <c r="U292" i="20"/>
  <c r="V292" i="20"/>
  <c r="W292" i="20"/>
  <c r="BA292" i="20" s="1"/>
  <c r="X292" i="20"/>
  <c r="Y292" i="20"/>
  <c r="Z292" i="20"/>
  <c r="AA292" i="20"/>
  <c r="BE292" i="20" s="1"/>
  <c r="AC292" i="20"/>
  <c r="AD292" i="20"/>
  <c r="BF292" i="20" s="1"/>
  <c r="AF292" i="20"/>
  <c r="AH292" i="20"/>
  <c r="C293" i="20"/>
  <c r="D293" i="20"/>
  <c r="E293" i="20"/>
  <c r="F293" i="20"/>
  <c r="G293" i="20"/>
  <c r="H293" i="20"/>
  <c r="I293" i="20"/>
  <c r="J293" i="20"/>
  <c r="K293" i="20"/>
  <c r="L293" i="20"/>
  <c r="M293" i="20"/>
  <c r="N293" i="20"/>
  <c r="O293" i="20"/>
  <c r="P293" i="20"/>
  <c r="Q293" i="20"/>
  <c r="R293" i="20"/>
  <c r="S293" i="20"/>
  <c r="T293" i="20"/>
  <c r="U293" i="20"/>
  <c r="V293" i="20"/>
  <c r="W293" i="20"/>
  <c r="BA293" i="20" s="1"/>
  <c r="X293" i="20"/>
  <c r="Y293" i="20"/>
  <c r="Z293" i="20"/>
  <c r="AA293" i="20"/>
  <c r="BE293" i="20" s="1"/>
  <c r="AC293" i="20"/>
  <c r="AD293" i="20"/>
  <c r="BF293" i="20" s="1"/>
  <c r="AF293" i="20"/>
  <c r="AH293" i="20"/>
  <c r="C294" i="20"/>
  <c r="D294" i="20"/>
  <c r="E294" i="20"/>
  <c r="F294" i="20"/>
  <c r="G294" i="20"/>
  <c r="H294" i="20"/>
  <c r="I294" i="20"/>
  <c r="J294" i="20"/>
  <c r="K294" i="20"/>
  <c r="L294" i="20"/>
  <c r="M294" i="20"/>
  <c r="N294" i="20"/>
  <c r="O294" i="20"/>
  <c r="P294" i="20"/>
  <c r="Q294" i="20"/>
  <c r="R294" i="20"/>
  <c r="S294" i="20"/>
  <c r="T294" i="20"/>
  <c r="U294" i="20"/>
  <c r="V294" i="20"/>
  <c r="W294" i="20"/>
  <c r="BA294" i="20" s="1"/>
  <c r="X294" i="20"/>
  <c r="Y294" i="20"/>
  <c r="Z294" i="20"/>
  <c r="AA294" i="20"/>
  <c r="BE294" i="20" s="1"/>
  <c r="AC294" i="20"/>
  <c r="AD294" i="20"/>
  <c r="BF294" i="20" s="1"/>
  <c r="AF294" i="20"/>
  <c r="AH294" i="20"/>
  <c r="C295" i="20"/>
  <c r="D295" i="20"/>
  <c r="E295" i="20"/>
  <c r="F295" i="20"/>
  <c r="G295" i="20"/>
  <c r="H295" i="20"/>
  <c r="I295" i="20"/>
  <c r="J295" i="20"/>
  <c r="K295" i="20"/>
  <c r="L295" i="20"/>
  <c r="M295" i="20"/>
  <c r="N295" i="20"/>
  <c r="O295" i="20"/>
  <c r="P295" i="20"/>
  <c r="Q295" i="20"/>
  <c r="R295" i="20"/>
  <c r="S295" i="20"/>
  <c r="T295" i="20"/>
  <c r="U295" i="20"/>
  <c r="V295" i="20"/>
  <c r="W295" i="20"/>
  <c r="BA295" i="20" s="1"/>
  <c r="X295" i="20"/>
  <c r="Y295" i="20"/>
  <c r="Z295" i="20"/>
  <c r="AA295" i="20"/>
  <c r="BE295" i="20" s="1"/>
  <c r="AC295" i="20"/>
  <c r="AD295" i="20"/>
  <c r="BF295" i="20" s="1"/>
  <c r="AF295" i="20"/>
  <c r="AH295" i="20"/>
  <c r="C296" i="20"/>
  <c r="D296" i="20"/>
  <c r="E296" i="20"/>
  <c r="F296" i="20"/>
  <c r="G296" i="20"/>
  <c r="H296" i="20"/>
  <c r="I296" i="20"/>
  <c r="J296" i="20"/>
  <c r="K296" i="20"/>
  <c r="L296" i="20"/>
  <c r="M296" i="20"/>
  <c r="N296" i="20"/>
  <c r="O296" i="20"/>
  <c r="P296" i="20"/>
  <c r="Q296" i="20"/>
  <c r="R296" i="20"/>
  <c r="S296" i="20"/>
  <c r="T296" i="20"/>
  <c r="U296" i="20"/>
  <c r="V296" i="20"/>
  <c r="W296" i="20"/>
  <c r="BA296" i="20" s="1"/>
  <c r="X296" i="20"/>
  <c r="Y296" i="20"/>
  <c r="Z296" i="20"/>
  <c r="AA296" i="20"/>
  <c r="BE296" i="20" s="1"/>
  <c r="AC296" i="20"/>
  <c r="AD296" i="20"/>
  <c r="BF296" i="20" s="1"/>
  <c r="AF296" i="20"/>
  <c r="AH296" i="20"/>
  <c r="C297" i="20"/>
  <c r="D297" i="20"/>
  <c r="E297" i="20"/>
  <c r="F297" i="20"/>
  <c r="G297" i="20"/>
  <c r="H297" i="20"/>
  <c r="I297" i="20"/>
  <c r="J297" i="20"/>
  <c r="K297" i="20"/>
  <c r="L297" i="20"/>
  <c r="M297" i="20"/>
  <c r="N297" i="20"/>
  <c r="O297" i="20"/>
  <c r="P297" i="20"/>
  <c r="Q297" i="20"/>
  <c r="R297" i="20"/>
  <c r="S297" i="20"/>
  <c r="T297" i="20"/>
  <c r="U297" i="20"/>
  <c r="V297" i="20"/>
  <c r="W297" i="20"/>
  <c r="BA297" i="20" s="1"/>
  <c r="X297" i="20"/>
  <c r="Y297" i="20"/>
  <c r="Z297" i="20"/>
  <c r="AA297" i="20"/>
  <c r="BE297" i="20" s="1"/>
  <c r="AC297" i="20"/>
  <c r="AD297" i="20"/>
  <c r="BF297" i="20" s="1"/>
  <c r="AF297" i="20"/>
  <c r="AH297" i="20"/>
  <c r="C298" i="20"/>
  <c r="D298" i="20"/>
  <c r="E298" i="20"/>
  <c r="F298" i="20"/>
  <c r="G298" i="20"/>
  <c r="H298" i="20"/>
  <c r="I298" i="20"/>
  <c r="J298" i="20"/>
  <c r="K298" i="20"/>
  <c r="L298" i="20"/>
  <c r="M298" i="20"/>
  <c r="N298" i="20"/>
  <c r="O298" i="20"/>
  <c r="P298" i="20"/>
  <c r="Q298" i="20"/>
  <c r="R298" i="20"/>
  <c r="S298" i="20"/>
  <c r="T298" i="20"/>
  <c r="U298" i="20"/>
  <c r="V298" i="20"/>
  <c r="W298" i="20"/>
  <c r="BA298" i="20" s="1"/>
  <c r="X298" i="20"/>
  <c r="Y298" i="20"/>
  <c r="Z298" i="20"/>
  <c r="AA298" i="20"/>
  <c r="BE298" i="20" s="1"/>
  <c r="AC298" i="20"/>
  <c r="AD298" i="20"/>
  <c r="AF298" i="20"/>
  <c r="AH298" i="20"/>
  <c r="C299" i="20"/>
  <c r="D299" i="20"/>
  <c r="E299" i="20"/>
  <c r="F299" i="20"/>
  <c r="G299" i="20"/>
  <c r="H299" i="20"/>
  <c r="I299" i="20"/>
  <c r="J299" i="20"/>
  <c r="K299" i="20"/>
  <c r="L299" i="20"/>
  <c r="M299" i="20"/>
  <c r="N299" i="20"/>
  <c r="O299" i="20"/>
  <c r="P299" i="20"/>
  <c r="Q299" i="20"/>
  <c r="R299" i="20"/>
  <c r="S299" i="20"/>
  <c r="T299" i="20"/>
  <c r="U299" i="20"/>
  <c r="V299" i="20"/>
  <c r="W299" i="20"/>
  <c r="BA299" i="20" s="1"/>
  <c r="X299" i="20"/>
  <c r="Y299" i="20"/>
  <c r="Z299" i="20"/>
  <c r="AA299" i="20"/>
  <c r="BE299" i="20" s="1"/>
  <c r="AC299" i="20"/>
  <c r="AD299" i="20"/>
  <c r="BF299" i="20" s="1"/>
  <c r="AF299" i="20"/>
  <c r="AH299" i="20"/>
  <c r="C300" i="20"/>
  <c r="D300" i="20"/>
  <c r="E300" i="20"/>
  <c r="F300" i="20"/>
  <c r="G300" i="20"/>
  <c r="H300" i="20"/>
  <c r="I300" i="20"/>
  <c r="J300" i="20"/>
  <c r="K300" i="20"/>
  <c r="L300" i="20"/>
  <c r="M300" i="20"/>
  <c r="N300" i="20"/>
  <c r="O300" i="20"/>
  <c r="P300" i="20"/>
  <c r="Q300" i="20"/>
  <c r="R300" i="20"/>
  <c r="S300" i="20"/>
  <c r="T300" i="20"/>
  <c r="U300" i="20"/>
  <c r="V300" i="20"/>
  <c r="W300" i="20"/>
  <c r="BA300" i="20" s="1"/>
  <c r="X300" i="20"/>
  <c r="Y300" i="20"/>
  <c r="Z300" i="20"/>
  <c r="AA300" i="20"/>
  <c r="BE300" i="20" s="1"/>
  <c r="AC300" i="20"/>
  <c r="AD300" i="20"/>
  <c r="BF300" i="20" s="1"/>
  <c r="AF300" i="20"/>
  <c r="AH300" i="20"/>
  <c r="C301" i="20"/>
  <c r="D301" i="20"/>
  <c r="E301" i="20"/>
  <c r="F301" i="20"/>
  <c r="G301" i="20"/>
  <c r="H301" i="20"/>
  <c r="I301" i="20"/>
  <c r="J301" i="20"/>
  <c r="K301" i="20"/>
  <c r="L301" i="20"/>
  <c r="M301" i="20"/>
  <c r="N301" i="20"/>
  <c r="O301" i="20"/>
  <c r="P301" i="20"/>
  <c r="Q301" i="20"/>
  <c r="R301" i="20"/>
  <c r="S301" i="20"/>
  <c r="T301" i="20"/>
  <c r="U301" i="20"/>
  <c r="V301" i="20"/>
  <c r="W301" i="20"/>
  <c r="BA301" i="20" s="1"/>
  <c r="X301" i="20"/>
  <c r="Y301" i="20"/>
  <c r="Z301" i="20"/>
  <c r="AA301" i="20"/>
  <c r="BE301" i="20" s="1"/>
  <c r="AC301" i="20"/>
  <c r="AD301" i="20"/>
  <c r="BF301" i="20" s="1"/>
  <c r="AF301" i="20"/>
  <c r="AH301" i="20"/>
  <c r="C302" i="20"/>
  <c r="D302" i="20"/>
  <c r="E302" i="20"/>
  <c r="F302" i="20"/>
  <c r="G302" i="20"/>
  <c r="H302" i="20"/>
  <c r="I302" i="20"/>
  <c r="J302" i="20"/>
  <c r="K302" i="20"/>
  <c r="L302" i="20"/>
  <c r="M302" i="20"/>
  <c r="N302" i="20"/>
  <c r="O302" i="20"/>
  <c r="P302" i="20"/>
  <c r="Q302" i="20"/>
  <c r="R302" i="20"/>
  <c r="S302" i="20"/>
  <c r="T302" i="20"/>
  <c r="U302" i="20"/>
  <c r="V302" i="20"/>
  <c r="W302" i="20"/>
  <c r="BA302" i="20" s="1"/>
  <c r="X302" i="20"/>
  <c r="Y302" i="20"/>
  <c r="Z302" i="20"/>
  <c r="AA302" i="20"/>
  <c r="BE302" i="20" s="1"/>
  <c r="AC302" i="20"/>
  <c r="AD302" i="20"/>
  <c r="AF302" i="20"/>
  <c r="AH302" i="20"/>
  <c r="C303" i="20"/>
  <c r="D303" i="20"/>
  <c r="E303" i="20"/>
  <c r="F303" i="20"/>
  <c r="G303" i="20"/>
  <c r="H303" i="20"/>
  <c r="I303" i="20"/>
  <c r="J303" i="20"/>
  <c r="K303" i="20"/>
  <c r="L303" i="20"/>
  <c r="M303" i="20"/>
  <c r="N303" i="20"/>
  <c r="O303" i="20"/>
  <c r="P303" i="20"/>
  <c r="Q303" i="20"/>
  <c r="R303" i="20"/>
  <c r="S303" i="20"/>
  <c r="T303" i="20"/>
  <c r="U303" i="20"/>
  <c r="V303" i="20"/>
  <c r="W303" i="20"/>
  <c r="BA303" i="20" s="1"/>
  <c r="X303" i="20"/>
  <c r="Y303" i="20"/>
  <c r="Z303" i="20"/>
  <c r="AA303" i="20"/>
  <c r="BE303" i="20" s="1"/>
  <c r="AC303" i="20"/>
  <c r="AD303" i="20"/>
  <c r="BF303" i="20" s="1"/>
  <c r="AF303" i="20"/>
  <c r="AH303" i="20"/>
  <c r="C304" i="20"/>
  <c r="D304" i="20"/>
  <c r="E304" i="20"/>
  <c r="F304" i="20"/>
  <c r="G304" i="20"/>
  <c r="H304" i="20"/>
  <c r="I304" i="20"/>
  <c r="J304" i="20"/>
  <c r="K304" i="20"/>
  <c r="L304" i="20"/>
  <c r="M304" i="20"/>
  <c r="N304" i="20"/>
  <c r="O304" i="20"/>
  <c r="P304" i="20"/>
  <c r="Q304" i="20"/>
  <c r="R304" i="20"/>
  <c r="S304" i="20"/>
  <c r="T304" i="20"/>
  <c r="U304" i="20"/>
  <c r="V304" i="20"/>
  <c r="W304" i="20"/>
  <c r="BA304" i="20" s="1"/>
  <c r="X304" i="20"/>
  <c r="Y304" i="20"/>
  <c r="Z304" i="20"/>
  <c r="AA304" i="20"/>
  <c r="BE304" i="20" s="1"/>
  <c r="AC304" i="20"/>
  <c r="AD304" i="20"/>
  <c r="AF304" i="20"/>
  <c r="AH304" i="20"/>
  <c r="C305" i="20"/>
  <c r="D305" i="20"/>
  <c r="E305" i="20"/>
  <c r="F305" i="20"/>
  <c r="G305" i="20"/>
  <c r="H305" i="20"/>
  <c r="I305" i="20"/>
  <c r="J305" i="20"/>
  <c r="K305" i="20"/>
  <c r="L305" i="20"/>
  <c r="M305" i="20"/>
  <c r="N305" i="20"/>
  <c r="O305" i="20"/>
  <c r="P305" i="20"/>
  <c r="Q305" i="20"/>
  <c r="R305" i="20"/>
  <c r="S305" i="20"/>
  <c r="T305" i="20"/>
  <c r="U305" i="20"/>
  <c r="V305" i="20"/>
  <c r="W305" i="20"/>
  <c r="BA305" i="20" s="1"/>
  <c r="X305" i="20"/>
  <c r="Y305" i="20"/>
  <c r="Z305" i="20"/>
  <c r="AA305" i="20"/>
  <c r="BE305" i="20" s="1"/>
  <c r="AC305" i="20"/>
  <c r="AD305" i="20"/>
  <c r="BF305" i="20" s="1"/>
  <c r="AF305" i="20"/>
  <c r="AH305" i="20"/>
  <c r="C306" i="20"/>
  <c r="D306" i="20"/>
  <c r="E306" i="20"/>
  <c r="F306" i="20"/>
  <c r="G306" i="20"/>
  <c r="H306" i="20"/>
  <c r="I306" i="20"/>
  <c r="J306" i="20"/>
  <c r="K306" i="20"/>
  <c r="L306" i="20"/>
  <c r="M306" i="20"/>
  <c r="N306" i="20"/>
  <c r="O306" i="20"/>
  <c r="P306" i="20"/>
  <c r="Q306" i="20"/>
  <c r="R306" i="20"/>
  <c r="S306" i="20"/>
  <c r="T306" i="20"/>
  <c r="U306" i="20"/>
  <c r="V306" i="20"/>
  <c r="W306" i="20"/>
  <c r="BA306" i="20" s="1"/>
  <c r="X306" i="20"/>
  <c r="Y306" i="20"/>
  <c r="Z306" i="20"/>
  <c r="AA306" i="20"/>
  <c r="BE306" i="20" s="1"/>
  <c r="AC306" i="20"/>
  <c r="AD306" i="20"/>
  <c r="BF306" i="20" s="1"/>
  <c r="AF306" i="20"/>
  <c r="AH306" i="20"/>
  <c r="C307" i="20"/>
  <c r="D307" i="20"/>
  <c r="E307" i="20"/>
  <c r="F307" i="20"/>
  <c r="G307" i="20"/>
  <c r="H307" i="20"/>
  <c r="I307" i="20"/>
  <c r="J307" i="20"/>
  <c r="K307" i="20"/>
  <c r="L307" i="20"/>
  <c r="M307" i="20"/>
  <c r="N307" i="20"/>
  <c r="O307" i="20"/>
  <c r="P307" i="20"/>
  <c r="Q307" i="20"/>
  <c r="R307" i="20"/>
  <c r="S307" i="20"/>
  <c r="T307" i="20"/>
  <c r="U307" i="20"/>
  <c r="V307" i="20"/>
  <c r="W307" i="20"/>
  <c r="BA307" i="20" s="1"/>
  <c r="X307" i="20"/>
  <c r="Y307" i="20"/>
  <c r="Z307" i="20"/>
  <c r="AA307" i="20"/>
  <c r="BE307" i="20" s="1"/>
  <c r="AC307" i="20"/>
  <c r="AD307" i="20"/>
  <c r="BF307" i="20" s="1"/>
  <c r="AF307" i="20"/>
  <c r="AH307" i="20"/>
  <c r="C308" i="20"/>
  <c r="D308" i="20"/>
  <c r="E308" i="20"/>
  <c r="F308" i="20"/>
  <c r="G308" i="20"/>
  <c r="H308" i="20"/>
  <c r="I308" i="20"/>
  <c r="J308" i="20"/>
  <c r="K308" i="20"/>
  <c r="L308" i="20"/>
  <c r="M308" i="20"/>
  <c r="N308" i="20"/>
  <c r="O308" i="20"/>
  <c r="P308" i="20"/>
  <c r="Q308" i="20"/>
  <c r="R308" i="20"/>
  <c r="S308" i="20"/>
  <c r="T308" i="20"/>
  <c r="U308" i="20"/>
  <c r="V308" i="20"/>
  <c r="W308" i="20"/>
  <c r="BA308" i="20" s="1"/>
  <c r="X308" i="20"/>
  <c r="Y308" i="20"/>
  <c r="Z308" i="20"/>
  <c r="AA308" i="20"/>
  <c r="BE308" i="20" s="1"/>
  <c r="AC308" i="20"/>
  <c r="AD308" i="20"/>
  <c r="BF308" i="20" s="1"/>
  <c r="AF308" i="20"/>
  <c r="AH308" i="20"/>
  <c r="C309" i="20"/>
  <c r="D309" i="20"/>
  <c r="E309" i="20"/>
  <c r="F309" i="20"/>
  <c r="G309" i="20"/>
  <c r="H309" i="20"/>
  <c r="I309" i="20"/>
  <c r="J309" i="20"/>
  <c r="K309" i="20"/>
  <c r="L309" i="20"/>
  <c r="M309" i="20"/>
  <c r="N309" i="20"/>
  <c r="O309" i="20"/>
  <c r="P309" i="20"/>
  <c r="Q309" i="20"/>
  <c r="R309" i="20"/>
  <c r="S309" i="20"/>
  <c r="T309" i="20"/>
  <c r="U309" i="20"/>
  <c r="V309" i="20"/>
  <c r="W309" i="20"/>
  <c r="BA309" i="20" s="1"/>
  <c r="X309" i="20"/>
  <c r="Y309" i="20"/>
  <c r="Z309" i="20"/>
  <c r="AA309" i="20"/>
  <c r="BE309" i="20" s="1"/>
  <c r="AC309" i="20"/>
  <c r="AD309" i="20"/>
  <c r="BF309" i="20" s="1"/>
  <c r="AF309" i="20"/>
  <c r="AH309" i="20"/>
  <c r="C310" i="20"/>
  <c r="D310" i="20"/>
  <c r="E310" i="20"/>
  <c r="F310" i="20"/>
  <c r="G310" i="20"/>
  <c r="H310" i="20"/>
  <c r="I310" i="20"/>
  <c r="J310" i="20"/>
  <c r="K310" i="20"/>
  <c r="L310" i="20"/>
  <c r="M310" i="20"/>
  <c r="N310" i="20"/>
  <c r="O310" i="20"/>
  <c r="P310" i="20"/>
  <c r="Q310" i="20"/>
  <c r="R310" i="20"/>
  <c r="S310" i="20"/>
  <c r="T310" i="20"/>
  <c r="U310" i="20"/>
  <c r="V310" i="20"/>
  <c r="W310" i="20"/>
  <c r="BA310" i="20" s="1"/>
  <c r="X310" i="20"/>
  <c r="Y310" i="20"/>
  <c r="Z310" i="20"/>
  <c r="AA310" i="20"/>
  <c r="BE310" i="20" s="1"/>
  <c r="AC310" i="20"/>
  <c r="AD310" i="20"/>
  <c r="BF310" i="20" s="1"/>
  <c r="AF310" i="20"/>
  <c r="AH310" i="20"/>
  <c r="C311" i="20"/>
  <c r="D311" i="20"/>
  <c r="E311" i="20"/>
  <c r="F311" i="20"/>
  <c r="G311" i="20"/>
  <c r="H311" i="20"/>
  <c r="I311" i="20"/>
  <c r="J311" i="20"/>
  <c r="K311" i="20"/>
  <c r="L311" i="20"/>
  <c r="M311" i="20"/>
  <c r="N311" i="20"/>
  <c r="O311" i="20"/>
  <c r="P311" i="20"/>
  <c r="Q311" i="20"/>
  <c r="R311" i="20"/>
  <c r="S311" i="20"/>
  <c r="T311" i="20"/>
  <c r="U311" i="20"/>
  <c r="V311" i="20"/>
  <c r="W311" i="20"/>
  <c r="BA311" i="20" s="1"/>
  <c r="X311" i="20"/>
  <c r="Y311" i="20"/>
  <c r="Z311" i="20"/>
  <c r="AA311" i="20"/>
  <c r="BE311" i="20" s="1"/>
  <c r="AC311" i="20"/>
  <c r="AD311" i="20"/>
  <c r="BF311" i="20" s="1"/>
  <c r="AF311" i="20"/>
  <c r="AH311" i="20"/>
  <c r="C312" i="20"/>
  <c r="D312" i="20"/>
  <c r="E312" i="20"/>
  <c r="F312" i="20"/>
  <c r="G312" i="20"/>
  <c r="H312" i="20"/>
  <c r="I312" i="20"/>
  <c r="J312" i="20"/>
  <c r="K312" i="20"/>
  <c r="L312" i="20"/>
  <c r="M312" i="20"/>
  <c r="N312" i="20"/>
  <c r="O312" i="20"/>
  <c r="P312" i="20"/>
  <c r="Q312" i="20"/>
  <c r="R312" i="20"/>
  <c r="S312" i="20"/>
  <c r="T312" i="20"/>
  <c r="U312" i="20"/>
  <c r="V312" i="20"/>
  <c r="W312" i="20"/>
  <c r="BA312" i="20" s="1"/>
  <c r="X312" i="20"/>
  <c r="Y312" i="20"/>
  <c r="Z312" i="20"/>
  <c r="AA312" i="20"/>
  <c r="BE312" i="20" s="1"/>
  <c r="AC312" i="20"/>
  <c r="AD312" i="20"/>
  <c r="BF312" i="20" s="1"/>
  <c r="AF312" i="20"/>
  <c r="AH312" i="20"/>
  <c r="C313" i="20"/>
  <c r="D313" i="20"/>
  <c r="E313" i="20"/>
  <c r="F313" i="20"/>
  <c r="G313" i="20"/>
  <c r="H313" i="20"/>
  <c r="I313" i="20"/>
  <c r="J313" i="20"/>
  <c r="K313" i="20"/>
  <c r="L313" i="20"/>
  <c r="M313" i="20"/>
  <c r="N313" i="20"/>
  <c r="O313" i="20"/>
  <c r="P313" i="20"/>
  <c r="Q313" i="20"/>
  <c r="R313" i="20"/>
  <c r="S313" i="20"/>
  <c r="T313" i="20"/>
  <c r="U313" i="20"/>
  <c r="V313" i="20"/>
  <c r="W313" i="20"/>
  <c r="BA313" i="20" s="1"/>
  <c r="X313" i="20"/>
  <c r="Y313" i="20"/>
  <c r="Z313" i="20"/>
  <c r="AA313" i="20"/>
  <c r="BE313" i="20" s="1"/>
  <c r="AC313" i="20"/>
  <c r="AD313" i="20"/>
  <c r="BF313" i="20" s="1"/>
  <c r="AF313" i="20"/>
  <c r="AH313" i="20"/>
  <c r="C314" i="20"/>
  <c r="D314" i="20"/>
  <c r="E314" i="20"/>
  <c r="F314" i="20"/>
  <c r="G314" i="20"/>
  <c r="H314" i="20"/>
  <c r="I314" i="20"/>
  <c r="J314" i="20"/>
  <c r="K314" i="20"/>
  <c r="L314" i="20"/>
  <c r="M314" i="20"/>
  <c r="N314" i="20"/>
  <c r="O314" i="20"/>
  <c r="P314" i="20"/>
  <c r="Q314" i="20"/>
  <c r="R314" i="20"/>
  <c r="S314" i="20"/>
  <c r="T314" i="20"/>
  <c r="U314" i="20"/>
  <c r="V314" i="20"/>
  <c r="W314" i="20"/>
  <c r="BA314" i="20" s="1"/>
  <c r="X314" i="20"/>
  <c r="Y314" i="20"/>
  <c r="Z314" i="20"/>
  <c r="AA314" i="20"/>
  <c r="BE314" i="20" s="1"/>
  <c r="AC314" i="20"/>
  <c r="AD314" i="20"/>
  <c r="BF314" i="20" s="1"/>
  <c r="AF314" i="20"/>
  <c r="AH314" i="20"/>
  <c r="C315" i="20"/>
  <c r="D315" i="20"/>
  <c r="E315" i="20"/>
  <c r="F315" i="20"/>
  <c r="G315" i="20"/>
  <c r="H315" i="20"/>
  <c r="I315" i="20"/>
  <c r="J315" i="20"/>
  <c r="K315" i="20"/>
  <c r="L315" i="20"/>
  <c r="M315" i="20"/>
  <c r="N315" i="20"/>
  <c r="O315" i="20"/>
  <c r="P315" i="20"/>
  <c r="Q315" i="20"/>
  <c r="R315" i="20"/>
  <c r="S315" i="20"/>
  <c r="T315" i="20"/>
  <c r="U315" i="20"/>
  <c r="V315" i="20"/>
  <c r="W315" i="20"/>
  <c r="BA315" i="20" s="1"/>
  <c r="X315" i="20"/>
  <c r="Y315" i="20"/>
  <c r="Z315" i="20"/>
  <c r="AA315" i="20"/>
  <c r="BE315" i="20" s="1"/>
  <c r="AC315" i="20"/>
  <c r="AD315" i="20"/>
  <c r="BF315" i="20" s="1"/>
  <c r="AF315" i="20"/>
  <c r="AH315" i="20"/>
  <c r="C316" i="20"/>
  <c r="D316" i="20"/>
  <c r="E316" i="20"/>
  <c r="F316" i="20"/>
  <c r="G316" i="20"/>
  <c r="H316" i="20"/>
  <c r="I316" i="20"/>
  <c r="J316" i="20"/>
  <c r="K316" i="20"/>
  <c r="L316" i="20"/>
  <c r="M316" i="20"/>
  <c r="N316" i="20"/>
  <c r="O316" i="20"/>
  <c r="P316" i="20"/>
  <c r="Q316" i="20"/>
  <c r="R316" i="20"/>
  <c r="S316" i="20"/>
  <c r="T316" i="20"/>
  <c r="U316" i="20"/>
  <c r="V316" i="20"/>
  <c r="W316" i="20"/>
  <c r="BA316" i="20" s="1"/>
  <c r="X316" i="20"/>
  <c r="Y316" i="20"/>
  <c r="Z316" i="20"/>
  <c r="AA316" i="20"/>
  <c r="BE316" i="20" s="1"/>
  <c r="AC316" i="20"/>
  <c r="AD316" i="20"/>
  <c r="BF316" i="20" s="1"/>
  <c r="AF316" i="20"/>
  <c r="AH316" i="20"/>
  <c r="C317" i="20"/>
  <c r="D317" i="20"/>
  <c r="E317" i="20"/>
  <c r="F317" i="20"/>
  <c r="G317" i="20"/>
  <c r="H317" i="20"/>
  <c r="I317" i="20"/>
  <c r="J317" i="20"/>
  <c r="K317" i="20"/>
  <c r="L317" i="20"/>
  <c r="M317" i="20"/>
  <c r="N317" i="20"/>
  <c r="O317" i="20"/>
  <c r="P317" i="20"/>
  <c r="Q317" i="20"/>
  <c r="R317" i="20"/>
  <c r="S317" i="20"/>
  <c r="T317" i="20"/>
  <c r="U317" i="20"/>
  <c r="V317" i="20"/>
  <c r="W317" i="20"/>
  <c r="BA317" i="20" s="1"/>
  <c r="X317" i="20"/>
  <c r="Y317" i="20"/>
  <c r="Z317" i="20"/>
  <c r="AA317" i="20"/>
  <c r="BE317" i="20" s="1"/>
  <c r="AC317" i="20"/>
  <c r="AD317" i="20"/>
  <c r="BF317" i="20" s="1"/>
  <c r="AF317" i="20"/>
  <c r="AH317" i="20"/>
  <c r="C318" i="20"/>
  <c r="D318" i="20"/>
  <c r="E318" i="20"/>
  <c r="F318" i="20"/>
  <c r="G318" i="20"/>
  <c r="H318" i="20"/>
  <c r="I318" i="20"/>
  <c r="J318" i="20"/>
  <c r="K318" i="20"/>
  <c r="L318" i="20"/>
  <c r="M318" i="20"/>
  <c r="N318" i="20"/>
  <c r="O318" i="20"/>
  <c r="P318" i="20"/>
  <c r="Q318" i="20"/>
  <c r="R318" i="20"/>
  <c r="S318" i="20"/>
  <c r="T318" i="20"/>
  <c r="U318" i="20"/>
  <c r="V318" i="20"/>
  <c r="W318" i="20"/>
  <c r="BA318" i="20" s="1"/>
  <c r="X318" i="20"/>
  <c r="Y318" i="20"/>
  <c r="Z318" i="20"/>
  <c r="AA318" i="20"/>
  <c r="BE318" i="20" s="1"/>
  <c r="AC318" i="20"/>
  <c r="AD318" i="20"/>
  <c r="BF318" i="20" s="1"/>
  <c r="AF318" i="20"/>
  <c r="AH318" i="20"/>
  <c r="C319" i="20"/>
  <c r="D319" i="20"/>
  <c r="E319" i="20"/>
  <c r="F319" i="20"/>
  <c r="G319" i="20"/>
  <c r="H319" i="20"/>
  <c r="I319" i="20"/>
  <c r="J319" i="20"/>
  <c r="K319" i="20"/>
  <c r="L319" i="20"/>
  <c r="M319" i="20"/>
  <c r="N319" i="20"/>
  <c r="O319" i="20"/>
  <c r="P319" i="20"/>
  <c r="Q319" i="20"/>
  <c r="R319" i="20"/>
  <c r="S319" i="20"/>
  <c r="T319" i="20"/>
  <c r="U319" i="20"/>
  <c r="V319" i="20"/>
  <c r="W319" i="20"/>
  <c r="BA319" i="20" s="1"/>
  <c r="X319" i="20"/>
  <c r="Y319" i="20"/>
  <c r="Z319" i="20"/>
  <c r="AA319" i="20"/>
  <c r="BE319" i="20" s="1"/>
  <c r="AC319" i="20"/>
  <c r="AD319" i="20"/>
  <c r="BF319" i="20" s="1"/>
  <c r="AF319" i="20"/>
  <c r="AH319" i="20"/>
  <c r="C320" i="20"/>
  <c r="D320" i="20"/>
  <c r="E320" i="20"/>
  <c r="F320" i="20"/>
  <c r="G320" i="20"/>
  <c r="H320" i="20"/>
  <c r="I320" i="20"/>
  <c r="J320" i="20"/>
  <c r="K320" i="20"/>
  <c r="L320" i="20"/>
  <c r="M320" i="20"/>
  <c r="N320" i="20"/>
  <c r="O320" i="20"/>
  <c r="P320" i="20"/>
  <c r="Q320" i="20"/>
  <c r="R320" i="20"/>
  <c r="S320" i="20"/>
  <c r="T320" i="20"/>
  <c r="U320" i="20"/>
  <c r="V320" i="20"/>
  <c r="W320" i="20"/>
  <c r="BA320" i="20" s="1"/>
  <c r="X320" i="20"/>
  <c r="Y320" i="20"/>
  <c r="Z320" i="20"/>
  <c r="AA320" i="20"/>
  <c r="BE320" i="20" s="1"/>
  <c r="AC320" i="20"/>
  <c r="AD320" i="20"/>
  <c r="BF320" i="20" s="1"/>
  <c r="AF320" i="20"/>
  <c r="AH320" i="20"/>
  <c r="C321" i="20"/>
  <c r="D321" i="20"/>
  <c r="E321" i="20"/>
  <c r="F321" i="20"/>
  <c r="G321" i="20"/>
  <c r="H321" i="20"/>
  <c r="I321" i="20"/>
  <c r="J321" i="20"/>
  <c r="K321" i="20"/>
  <c r="L321" i="20"/>
  <c r="M321" i="20"/>
  <c r="N321" i="20"/>
  <c r="O321" i="20"/>
  <c r="P321" i="20"/>
  <c r="Q321" i="20"/>
  <c r="R321" i="20"/>
  <c r="S321" i="20"/>
  <c r="T321" i="20"/>
  <c r="U321" i="20"/>
  <c r="V321" i="20"/>
  <c r="W321" i="20"/>
  <c r="BA321" i="20" s="1"/>
  <c r="X321" i="20"/>
  <c r="Y321" i="20"/>
  <c r="Z321" i="20"/>
  <c r="AA321" i="20"/>
  <c r="BE321" i="20" s="1"/>
  <c r="AC321" i="20"/>
  <c r="AD321" i="20"/>
  <c r="BF321" i="20" s="1"/>
  <c r="AF321" i="20"/>
  <c r="AH321" i="20"/>
  <c r="C322" i="20"/>
  <c r="D322" i="20"/>
  <c r="E322" i="20"/>
  <c r="F322" i="20"/>
  <c r="G322" i="20"/>
  <c r="H322" i="20"/>
  <c r="I322" i="20"/>
  <c r="J322" i="20"/>
  <c r="K322" i="20"/>
  <c r="L322" i="20"/>
  <c r="M322" i="20"/>
  <c r="N322" i="20"/>
  <c r="O322" i="20"/>
  <c r="P322" i="20"/>
  <c r="Q322" i="20"/>
  <c r="R322" i="20"/>
  <c r="S322" i="20"/>
  <c r="T322" i="20"/>
  <c r="U322" i="20"/>
  <c r="V322" i="20"/>
  <c r="W322" i="20"/>
  <c r="BA322" i="20" s="1"/>
  <c r="X322" i="20"/>
  <c r="Y322" i="20"/>
  <c r="Z322" i="20"/>
  <c r="AA322" i="20"/>
  <c r="BE322" i="20" s="1"/>
  <c r="AC322" i="20"/>
  <c r="AD322" i="20"/>
  <c r="AF322" i="20"/>
  <c r="AH322" i="20"/>
  <c r="C323" i="20"/>
  <c r="D323" i="20"/>
  <c r="E323" i="20"/>
  <c r="F323" i="20"/>
  <c r="G323" i="20"/>
  <c r="H323" i="20"/>
  <c r="I323" i="20"/>
  <c r="J323" i="20"/>
  <c r="K323" i="20"/>
  <c r="L323" i="20"/>
  <c r="M323" i="20"/>
  <c r="N323" i="20"/>
  <c r="O323" i="20"/>
  <c r="P323" i="20"/>
  <c r="Q323" i="20"/>
  <c r="R323" i="20"/>
  <c r="S323" i="20"/>
  <c r="T323" i="20"/>
  <c r="U323" i="20"/>
  <c r="V323" i="20"/>
  <c r="W323" i="20"/>
  <c r="BA323" i="20" s="1"/>
  <c r="X323" i="20"/>
  <c r="Y323" i="20"/>
  <c r="Z323" i="20"/>
  <c r="AA323" i="20"/>
  <c r="BE323" i="20" s="1"/>
  <c r="AC323" i="20"/>
  <c r="AD323" i="20"/>
  <c r="BF323" i="20" s="1"/>
  <c r="AF323" i="20"/>
  <c r="AH323" i="20"/>
  <c r="C324" i="20"/>
  <c r="D324" i="20"/>
  <c r="E324" i="20"/>
  <c r="F324" i="20"/>
  <c r="G324" i="20"/>
  <c r="H324" i="20"/>
  <c r="I324" i="20"/>
  <c r="J324" i="20"/>
  <c r="K324" i="20"/>
  <c r="L324" i="20"/>
  <c r="M324" i="20"/>
  <c r="N324" i="20"/>
  <c r="O324" i="20"/>
  <c r="P324" i="20"/>
  <c r="Q324" i="20"/>
  <c r="R324" i="20"/>
  <c r="S324" i="20"/>
  <c r="T324" i="20"/>
  <c r="U324" i="20"/>
  <c r="V324" i="20"/>
  <c r="W324" i="20"/>
  <c r="BA324" i="20" s="1"/>
  <c r="X324" i="20"/>
  <c r="Y324" i="20"/>
  <c r="Z324" i="20"/>
  <c r="AA324" i="20"/>
  <c r="BE324" i="20" s="1"/>
  <c r="AC324" i="20"/>
  <c r="AD324" i="20"/>
  <c r="BF324" i="20" s="1"/>
  <c r="AF324" i="20"/>
  <c r="AH324" i="20"/>
  <c r="C325" i="20"/>
  <c r="D325" i="20"/>
  <c r="E325" i="20"/>
  <c r="F325" i="20"/>
  <c r="G325" i="20"/>
  <c r="H325" i="20"/>
  <c r="I325" i="20"/>
  <c r="J325" i="20"/>
  <c r="K325" i="20"/>
  <c r="L325" i="20"/>
  <c r="M325" i="20"/>
  <c r="N325" i="20"/>
  <c r="O325" i="20"/>
  <c r="P325" i="20"/>
  <c r="Q325" i="20"/>
  <c r="R325" i="20"/>
  <c r="S325" i="20"/>
  <c r="T325" i="20"/>
  <c r="U325" i="20"/>
  <c r="V325" i="20"/>
  <c r="W325" i="20"/>
  <c r="BA325" i="20" s="1"/>
  <c r="X325" i="20"/>
  <c r="Y325" i="20"/>
  <c r="Z325" i="20"/>
  <c r="AA325" i="20"/>
  <c r="BE325" i="20" s="1"/>
  <c r="AC325" i="20"/>
  <c r="AD325" i="20"/>
  <c r="BF325" i="20" s="1"/>
  <c r="AF325" i="20"/>
  <c r="AH325" i="20"/>
  <c r="C326" i="20"/>
  <c r="D326" i="20"/>
  <c r="E326" i="20"/>
  <c r="F326" i="20"/>
  <c r="G326" i="20"/>
  <c r="H326" i="20"/>
  <c r="I326" i="20"/>
  <c r="J326" i="20"/>
  <c r="K326" i="20"/>
  <c r="L326" i="20"/>
  <c r="M326" i="20"/>
  <c r="N326" i="20"/>
  <c r="O326" i="20"/>
  <c r="P326" i="20"/>
  <c r="Q326" i="20"/>
  <c r="R326" i="20"/>
  <c r="S326" i="20"/>
  <c r="T326" i="20"/>
  <c r="U326" i="20"/>
  <c r="V326" i="20"/>
  <c r="W326" i="20"/>
  <c r="BA326" i="20" s="1"/>
  <c r="X326" i="20"/>
  <c r="Y326" i="20"/>
  <c r="Z326" i="20"/>
  <c r="AA326" i="20"/>
  <c r="BE326" i="20" s="1"/>
  <c r="AC326" i="20"/>
  <c r="AD326" i="20"/>
  <c r="BF326" i="20" s="1"/>
  <c r="AF326" i="20"/>
  <c r="AH326" i="20"/>
  <c r="C327" i="20"/>
  <c r="D327" i="20"/>
  <c r="E327" i="20"/>
  <c r="F327" i="20"/>
  <c r="G327" i="20"/>
  <c r="H327" i="20"/>
  <c r="I327" i="20"/>
  <c r="J327" i="20"/>
  <c r="K327" i="20"/>
  <c r="L327" i="20"/>
  <c r="M327" i="20"/>
  <c r="N327" i="20"/>
  <c r="O327" i="20"/>
  <c r="P327" i="20"/>
  <c r="Q327" i="20"/>
  <c r="R327" i="20"/>
  <c r="S327" i="20"/>
  <c r="T327" i="20"/>
  <c r="U327" i="20"/>
  <c r="V327" i="20"/>
  <c r="W327" i="20"/>
  <c r="BA327" i="20" s="1"/>
  <c r="X327" i="20"/>
  <c r="Y327" i="20"/>
  <c r="Z327" i="20"/>
  <c r="AA327" i="20"/>
  <c r="BE327" i="20" s="1"/>
  <c r="AC327" i="20"/>
  <c r="AD327" i="20"/>
  <c r="BF327" i="20" s="1"/>
  <c r="AF327" i="20"/>
  <c r="AH327" i="20"/>
  <c r="C328" i="20"/>
  <c r="D328" i="20"/>
  <c r="E328" i="20"/>
  <c r="F328" i="20"/>
  <c r="G328" i="20"/>
  <c r="H328" i="20"/>
  <c r="I328" i="20"/>
  <c r="J328" i="20"/>
  <c r="K328" i="20"/>
  <c r="L328" i="20"/>
  <c r="M328" i="20"/>
  <c r="N328" i="20"/>
  <c r="O328" i="20"/>
  <c r="P328" i="20"/>
  <c r="Q328" i="20"/>
  <c r="R328" i="20"/>
  <c r="S328" i="20"/>
  <c r="T328" i="20"/>
  <c r="U328" i="20"/>
  <c r="V328" i="20"/>
  <c r="W328" i="20"/>
  <c r="BA328" i="20" s="1"/>
  <c r="X328" i="20"/>
  <c r="Y328" i="20"/>
  <c r="Z328" i="20"/>
  <c r="AA328" i="20"/>
  <c r="BE328" i="20" s="1"/>
  <c r="AC328" i="20"/>
  <c r="AD328" i="20"/>
  <c r="BF328" i="20" s="1"/>
  <c r="AF328" i="20"/>
  <c r="AH328" i="20"/>
  <c r="C329" i="20"/>
  <c r="D329" i="20"/>
  <c r="E329" i="20"/>
  <c r="F329" i="20"/>
  <c r="G329" i="20"/>
  <c r="H329" i="20"/>
  <c r="I329" i="20"/>
  <c r="J329" i="20"/>
  <c r="K329" i="20"/>
  <c r="L329" i="20"/>
  <c r="M329" i="20"/>
  <c r="N329" i="20"/>
  <c r="O329" i="20"/>
  <c r="P329" i="20"/>
  <c r="Q329" i="20"/>
  <c r="R329" i="20"/>
  <c r="S329" i="20"/>
  <c r="T329" i="20"/>
  <c r="U329" i="20"/>
  <c r="V329" i="20"/>
  <c r="W329" i="20"/>
  <c r="BA329" i="20" s="1"/>
  <c r="X329" i="20"/>
  <c r="Y329" i="20"/>
  <c r="Z329" i="20"/>
  <c r="AA329" i="20"/>
  <c r="BE329" i="20" s="1"/>
  <c r="AC329" i="20"/>
  <c r="AD329" i="20"/>
  <c r="BF329" i="20" s="1"/>
  <c r="AF329" i="20"/>
  <c r="AH329" i="20"/>
  <c r="C330" i="20"/>
  <c r="D330" i="20"/>
  <c r="E330" i="20"/>
  <c r="F330" i="20"/>
  <c r="G330" i="20"/>
  <c r="H330" i="20"/>
  <c r="I330" i="20"/>
  <c r="J330" i="20"/>
  <c r="K330" i="20"/>
  <c r="L330" i="20"/>
  <c r="M330" i="20"/>
  <c r="N330" i="20"/>
  <c r="O330" i="20"/>
  <c r="P330" i="20"/>
  <c r="Q330" i="20"/>
  <c r="R330" i="20"/>
  <c r="S330" i="20"/>
  <c r="T330" i="20"/>
  <c r="U330" i="20"/>
  <c r="V330" i="20"/>
  <c r="W330" i="20"/>
  <c r="BA330" i="20" s="1"/>
  <c r="X330" i="20"/>
  <c r="Y330" i="20"/>
  <c r="Z330" i="20"/>
  <c r="AA330" i="20"/>
  <c r="BE330" i="20" s="1"/>
  <c r="AC330" i="20"/>
  <c r="AD330" i="20"/>
  <c r="BF330" i="20" s="1"/>
  <c r="AF330" i="20"/>
  <c r="AH330" i="20"/>
  <c r="C331" i="20"/>
  <c r="D331" i="20"/>
  <c r="E331" i="20"/>
  <c r="F331" i="20"/>
  <c r="G331" i="20"/>
  <c r="H331" i="20"/>
  <c r="I331" i="20"/>
  <c r="J331" i="20"/>
  <c r="K331" i="20"/>
  <c r="L331" i="20"/>
  <c r="M331" i="20"/>
  <c r="N331" i="20"/>
  <c r="O331" i="20"/>
  <c r="P331" i="20"/>
  <c r="Q331" i="20"/>
  <c r="R331" i="20"/>
  <c r="S331" i="20"/>
  <c r="T331" i="20"/>
  <c r="U331" i="20"/>
  <c r="V331" i="20"/>
  <c r="W331" i="20"/>
  <c r="BA331" i="20" s="1"/>
  <c r="X331" i="20"/>
  <c r="Y331" i="20"/>
  <c r="Z331" i="20"/>
  <c r="AA331" i="20"/>
  <c r="BE331" i="20" s="1"/>
  <c r="AC331" i="20"/>
  <c r="AD331" i="20"/>
  <c r="BF331" i="20" s="1"/>
  <c r="AF331" i="20"/>
  <c r="AH331" i="20"/>
  <c r="C332" i="20"/>
  <c r="D332" i="20"/>
  <c r="E332" i="20"/>
  <c r="F332" i="20"/>
  <c r="G332" i="20"/>
  <c r="H332" i="20"/>
  <c r="I332" i="20"/>
  <c r="J332" i="20"/>
  <c r="K332" i="20"/>
  <c r="L332" i="20"/>
  <c r="M332" i="20"/>
  <c r="N332" i="20"/>
  <c r="O332" i="20"/>
  <c r="P332" i="20"/>
  <c r="Q332" i="20"/>
  <c r="R332" i="20"/>
  <c r="S332" i="20"/>
  <c r="T332" i="20"/>
  <c r="U332" i="20"/>
  <c r="V332" i="20"/>
  <c r="W332" i="20"/>
  <c r="BA332" i="20" s="1"/>
  <c r="X332" i="20"/>
  <c r="Y332" i="20"/>
  <c r="Z332" i="20"/>
  <c r="AA332" i="20"/>
  <c r="BE332" i="20" s="1"/>
  <c r="AC332" i="20"/>
  <c r="AD332" i="20"/>
  <c r="BF332" i="20" s="1"/>
  <c r="AF332" i="20"/>
  <c r="AH332" i="20"/>
  <c r="C333" i="20"/>
  <c r="D333" i="20"/>
  <c r="E333" i="20"/>
  <c r="F333" i="20"/>
  <c r="G333" i="20"/>
  <c r="H333" i="20"/>
  <c r="I333" i="20"/>
  <c r="J333" i="20"/>
  <c r="K333" i="20"/>
  <c r="L333" i="20"/>
  <c r="M333" i="20"/>
  <c r="N333" i="20"/>
  <c r="O333" i="20"/>
  <c r="P333" i="20"/>
  <c r="Q333" i="20"/>
  <c r="R333" i="20"/>
  <c r="S333" i="20"/>
  <c r="T333" i="20"/>
  <c r="U333" i="20"/>
  <c r="V333" i="20"/>
  <c r="W333" i="20"/>
  <c r="BA333" i="20" s="1"/>
  <c r="X333" i="20"/>
  <c r="Y333" i="20"/>
  <c r="Z333" i="20"/>
  <c r="AA333" i="20"/>
  <c r="BE333" i="20" s="1"/>
  <c r="AC333" i="20"/>
  <c r="AD333" i="20"/>
  <c r="BF333" i="20" s="1"/>
  <c r="AF333" i="20"/>
  <c r="AH333" i="20"/>
  <c r="C334" i="20"/>
  <c r="D334" i="20"/>
  <c r="E334" i="20"/>
  <c r="F334" i="20"/>
  <c r="G334" i="20"/>
  <c r="H334" i="20"/>
  <c r="I334" i="20"/>
  <c r="J334" i="20"/>
  <c r="K334" i="20"/>
  <c r="L334" i="20"/>
  <c r="M334" i="20"/>
  <c r="N334" i="20"/>
  <c r="O334" i="20"/>
  <c r="P334" i="20"/>
  <c r="Q334" i="20"/>
  <c r="R334" i="20"/>
  <c r="S334" i="20"/>
  <c r="T334" i="20"/>
  <c r="U334" i="20"/>
  <c r="V334" i="20"/>
  <c r="W334" i="20"/>
  <c r="BA334" i="20" s="1"/>
  <c r="X334" i="20"/>
  <c r="Y334" i="20"/>
  <c r="Z334" i="20"/>
  <c r="AA334" i="20"/>
  <c r="BE334" i="20" s="1"/>
  <c r="AC334" i="20"/>
  <c r="AD334" i="20"/>
  <c r="BF334" i="20" s="1"/>
  <c r="AF334" i="20"/>
  <c r="AH334" i="20"/>
  <c r="C335" i="20"/>
  <c r="D335" i="20"/>
  <c r="E335" i="20"/>
  <c r="F335" i="20"/>
  <c r="G335" i="20"/>
  <c r="H335" i="20"/>
  <c r="I335" i="20"/>
  <c r="J335" i="20"/>
  <c r="K335" i="20"/>
  <c r="L335" i="20"/>
  <c r="M335" i="20"/>
  <c r="N335" i="20"/>
  <c r="O335" i="20"/>
  <c r="P335" i="20"/>
  <c r="Q335" i="20"/>
  <c r="R335" i="20"/>
  <c r="S335" i="20"/>
  <c r="T335" i="20"/>
  <c r="U335" i="20"/>
  <c r="V335" i="20"/>
  <c r="W335" i="20"/>
  <c r="BA335" i="20" s="1"/>
  <c r="X335" i="20"/>
  <c r="Y335" i="20"/>
  <c r="Z335" i="20"/>
  <c r="AA335" i="20"/>
  <c r="BE335" i="20" s="1"/>
  <c r="AC335" i="20"/>
  <c r="AD335" i="20"/>
  <c r="BF335" i="20" s="1"/>
  <c r="AF335" i="20"/>
  <c r="AH335" i="20"/>
  <c r="C336" i="20"/>
  <c r="D336" i="20"/>
  <c r="E336" i="20"/>
  <c r="F336" i="20"/>
  <c r="G336" i="20"/>
  <c r="H336" i="20"/>
  <c r="I336" i="20"/>
  <c r="J336" i="20"/>
  <c r="K336" i="20"/>
  <c r="L336" i="20"/>
  <c r="M336" i="20"/>
  <c r="N336" i="20"/>
  <c r="O336" i="20"/>
  <c r="P336" i="20"/>
  <c r="Q336" i="20"/>
  <c r="R336" i="20"/>
  <c r="S336" i="20"/>
  <c r="T336" i="20"/>
  <c r="U336" i="20"/>
  <c r="V336" i="20"/>
  <c r="W336" i="20"/>
  <c r="BA336" i="20" s="1"/>
  <c r="X336" i="20"/>
  <c r="Y336" i="20"/>
  <c r="Z336" i="20"/>
  <c r="AA336" i="20"/>
  <c r="BE336" i="20" s="1"/>
  <c r="AC336" i="20"/>
  <c r="AD336" i="20"/>
  <c r="BF336" i="20" s="1"/>
  <c r="AF336" i="20"/>
  <c r="AH336" i="20"/>
  <c r="C337" i="20"/>
  <c r="D337" i="20"/>
  <c r="E337" i="20"/>
  <c r="F337" i="20"/>
  <c r="G337" i="20"/>
  <c r="H337" i="20"/>
  <c r="I337" i="20"/>
  <c r="J337" i="20"/>
  <c r="K337" i="20"/>
  <c r="L337" i="20"/>
  <c r="M337" i="20"/>
  <c r="N337" i="20"/>
  <c r="O337" i="20"/>
  <c r="P337" i="20"/>
  <c r="Q337" i="20"/>
  <c r="R337" i="20"/>
  <c r="S337" i="20"/>
  <c r="T337" i="20"/>
  <c r="U337" i="20"/>
  <c r="V337" i="20"/>
  <c r="W337" i="20"/>
  <c r="BA337" i="20" s="1"/>
  <c r="X337" i="20"/>
  <c r="Y337" i="20"/>
  <c r="Z337" i="20"/>
  <c r="AA337" i="20"/>
  <c r="BE337" i="20" s="1"/>
  <c r="AC337" i="20"/>
  <c r="AD337" i="20"/>
  <c r="BF337" i="20" s="1"/>
  <c r="AF337" i="20"/>
  <c r="AH337" i="20"/>
  <c r="C338" i="20"/>
  <c r="D338" i="20"/>
  <c r="E338" i="20"/>
  <c r="F338" i="20"/>
  <c r="G338" i="20"/>
  <c r="H338" i="20"/>
  <c r="I338" i="20"/>
  <c r="J338" i="20"/>
  <c r="K338" i="20"/>
  <c r="L338" i="20"/>
  <c r="M338" i="20"/>
  <c r="N338" i="20"/>
  <c r="O338" i="20"/>
  <c r="P338" i="20"/>
  <c r="Q338" i="20"/>
  <c r="R338" i="20"/>
  <c r="S338" i="20"/>
  <c r="T338" i="20"/>
  <c r="U338" i="20"/>
  <c r="V338" i="20"/>
  <c r="W338" i="20"/>
  <c r="BA338" i="20" s="1"/>
  <c r="X338" i="20"/>
  <c r="Y338" i="20"/>
  <c r="Z338" i="20"/>
  <c r="AA338" i="20"/>
  <c r="BE338" i="20" s="1"/>
  <c r="AC338" i="20"/>
  <c r="AD338" i="20"/>
  <c r="BF338" i="20" s="1"/>
  <c r="AF338" i="20"/>
  <c r="AH338" i="20"/>
  <c r="C339" i="20"/>
  <c r="D339" i="20"/>
  <c r="E339" i="20"/>
  <c r="F339" i="20"/>
  <c r="G339" i="20"/>
  <c r="H339" i="20"/>
  <c r="I339" i="20"/>
  <c r="J339" i="20"/>
  <c r="K339" i="20"/>
  <c r="L339" i="20"/>
  <c r="M339" i="20"/>
  <c r="N339" i="20"/>
  <c r="O339" i="20"/>
  <c r="P339" i="20"/>
  <c r="Q339" i="20"/>
  <c r="R339" i="20"/>
  <c r="S339" i="20"/>
  <c r="T339" i="20"/>
  <c r="U339" i="20"/>
  <c r="V339" i="20"/>
  <c r="W339" i="20"/>
  <c r="BA339" i="20" s="1"/>
  <c r="X339" i="20"/>
  <c r="Y339" i="20"/>
  <c r="Z339" i="20"/>
  <c r="AA339" i="20"/>
  <c r="BE339" i="20" s="1"/>
  <c r="AC339" i="20"/>
  <c r="AD339" i="20"/>
  <c r="BF339" i="20" s="1"/>
  <c r="AF339" i="20"/>
  <c r="AH339" i="20"/>
  <c r="C340" i="20"/>
  <c r="D340" i="20"/>
  <c r="E340" i="20"/>
  <c r="F340" i="20"/>
  <c r="G340" i="20"/>
  <c r="H340" i="20"/>
  <c r="I340" i="20"/>
  <c r="J340" i="20"/>
  <c r="K340" i="20"/>
  <c r="L340" i="20"/>
  <c r="M340" i="20"/>
  <c r="N340" i="20"/>
  <c r="O340" i="20"/>
  <c r="P340" i="20"/>
  <c r="Q340" i="20"/>
  <c r="R340" i="20"/>
  <c r="S340" i="20"/>
  <c r="T340" i="20"/>
  <c r="U340" i="20"/>
  <c r="V340" i="20"/>
  <c r="W340" i="20"/>
  <c r="BA340" i="20" s="1"/>
  <c r="X340" i="20"/>
  <c r="Y340" i="20"/>
  <c r="Z340" i="20"/>
  <c r="AA340" i="20"/>
  <c r="BE340" i="20" s="1"/>
  <c r="AC340" i="20"/>
  <c r="AD340" i="20"/>
  <c r="BF340" i="20" s="1"/>
  <c r="AF340" i="20"/>
  <c r="AH340" i="20"/>
  <c r="C341" i="20"/>
  <c r="D341" i="20"/>
  <c r="E341" i="20"/>
  <c r="F341" i="20"/>
  <c r="G341" i="20"/>
  <c r="H341" i="20"/>
  <c r="I341" i="20"/>
  <c r="J341" i="20"/>
  <c r="K341" i="20"/>
  <c r="L341" i="20"/>
  <c r="M341" i="20"/>
  <c r="N341" i="20"/>
  <c r="O341" i="20"/>
  <c r="P341" i="20"/>
  <c r="Q341" i="20"/>
  <c r="R341" i="20"/>
  <c r="S341" i="20"/>
  <c r="T341" i="20"/>
  <c r="U341" i="20"/>
  <c r="V341" i="20"/>
  <c r="W341" i="20"/>
  <c r="BA341" i="20" s="1"/>
  <c r="X341" i="20"/>
  <c r="Y341" i="20"/>
  <c r="Z341" i="20"/>
  <c r="AA341" i="20"/>
  <c r="BE341" i="20" s="1"/>
  <c r="AC341" i="20"/>
  <c r="AD341" i="20"/>
  <c r="BF341" i="20" s="1"/>
  <c r="AF341" i="20"/>
  <c r="AH341" i="20"/>
  <c r="C342" i="20"/>
  <c r="D342" i="20"/>
  <c r="E342" i="20"/>
  <c r="F342" i="20"/>
  <c r="G342" i="20"/>
  <c r="H342" i="20"/>
  <c r="I342" i="20"/>
  <c r="J342" i="20"/>
  <c r="K342" i="20"/>
  <c r="L342" i="20"/>
  <c r="M342" i="20"/>
  <c r="N342" i="20"/>
  <c r="O342" i="20"/>
  <c r="P342" i="20"/>
  <c r="Q342" i="20"/>
  <c r="R342" i="20"/>
  <c r="S342" i="20"/>
  <c r="T342" i="20"/>
  <c r="U342" i="20"/>
  <c r="V342" i="20"/>
  <c r="W342" i="20"/>
  <c r="BA342" i="20" s="1"/>
  <c r="X342" i="20"/>
  <c r="Y342" i="20"/>
  <c r="Z342" i="20"/>
  <c r="AA342" i="20"/>
  <c r="BE342" i="20" s="1"/>
  <c r="AC342" i="20"/>
  <c r="AD342" i="20"/>
  <c r="BF342" i="20" s="1"/>
  <c r="AF342" i="20"/>
  <c r="AH342" i="20"/>
  <c r="C343" i="20"/>
  <c r="D343" i="20"/>
  <c r="E343" i="20"/>
  <c r="F343" i="20"/>
  <c r="G343" i="20"/>
  <c r="H343" i="20"/>
  <c r="I343" i="20"/>
  <c r="J343" i="20"/>
  <c r="K343" i="20"/>
  <c r="L343" i="20"/>
  <c r="M343" i="20"/>
  <c r="N343" i="20"/>
  <c r="O343" i="20"/>
  <c r="P343" i="20"/>
  <c r="Q343" i="20"/>
  <c r="R343" i="20"/>
  <c r="S343" i="20"/>
  <c r="T343" i="20"/>
  <c r="U343" i="20"/>
  <c r="V343" i="20"/>
  <c r="W343" i="20"/>
  <c r="BA343" i="20" s="1"/>
  <c r="X343" i="20"/>
  <c r="Y343" i="20"/>
  <c r="Z343" i="20"/>
  <c r="AA343" i="20"/>
  <c r="BE343" i="20" s="1"/>
  <c r="AC343" i="20"/>
  <c r="AD343" i="20"/>
  <c r="BF343" i="20" s="1"/>
  <c r="AF343" i="20"/>
  <c r="AH343" i="20"/>
  <c r="C344" i="20"/>
  <c r="D344" i="20"/>
  <c r="E344" i="20"/>
  <c r="F344" i="20"/>
  <c r="G344" i="20"/>
  <c r="H344" i="20"/>
  <c r="I344" i="20"/>
  <c r="J344" i="20"/>
  <c r="K344" i="20"/>
  <c r="L344" i="20"/>
  <c r="M344" i="20"/>
  <c r="N344" i="20"/>
  <c r="O344" i="20"/>
  <c r="P344" i="20"/>
  <c r="Q344" i="20"/>
  <c r="R344" i="20"/>
  <c r="S344" i="20"/>
  <c r="T344" i="20"/>
  <c r="U344" i="20"/>
  <c r="V344" i="20"/>
  <c r="W344" i="20"/>
  <c r="BA344" i="20" s="1"/>
  <c r="X344" i="20"/>
  <c r="Y344" i="20"/>
  <c r="Z344" i="20"/>
  <c r="AA344" i="20"/>
  <c r="BE344" i="20" s="1"/>
  <c r="AC344" i="20"/>
  <c r="AD344" i="20"/>
  <c r="BF344" i="20" s="1"/>
  <c r="AF344" i="20"/>
  <c r="AH344" i="20"/>
  <c r="C345" i="20"/>
  <c r="D345" i="20"/>
  <c r="E345" i="20"/>
  <c r="F345" i="20"/>
  <c r="G345" i="20"/>
  <c r="H345" i="20"/>
  <c r="I345" i="20"/>
  <c r="J345" i="20"/>
  <c r="K345" i="20"/>
  <c r="L345" i="20"/>
  <c r="M345" i="20"/>
  <c r="N345" i="20"/>
  <c r="O345" i="20"/>
  <c r="P345" i="20"/>
  <c r="Q345" i="20"/>
  <c r="R345" i="20"/>
  <c r="S345" i="20"/>
  <c r="T345" i="20"/>
  <c r="U345" i="20"/>
  <c r="V345" i="20"/>
  <c r="W345" i="20"/>
  <c r="BA345" i="20" s="1"/>
  <c r="X345" i="20"/>
  <c r="Y345" i="20"/>
  <c r="Z345" i="20"/>
  <c r="AA345" i="20"/>
  <c r="BE345" i="20" s="1"/>
  <c r="AC345" i="20"/>
  <c r="AD345" i="20"/>
  <c r="BF345" i="20" s="1"/>
  <c r="AF345" i="20"/>
  <c r="AH345" i="20"/>
  <c r="C346" i="20"/>
  <c r="D346" i="20"/>
  <c r="E346" i="20"/>
  <c r="F346" i="20"/>
  <c r="G346" i="20"/>
  <c r="H346" i="20"/>
  <c r="I346" i="20"/>
  <c r="J346" i="20"/>
  <c r="K346" i="20"/>
  <c r="L346" i="20"/>
  <c r="M346" i="20"/>
  <c r="N346" i="20"/>
  <c r="O346" i="20"/>
  <c r="P346" i="20"/>
  <c r="Q346" i="20"/>
  <c r="R346" i="20"/>
  <c r="S346" i="20"/>
  <c r="T346" i="20"/>
  <c r="U346" i="20"/>
  <c r="V346" i="20"/>
  <c r="W346" i="20"/>
  <c r="BA346" i="20" s="1"/>
  <c r="X346" i="20"/>
  <c r="Y346" i="20"/>
  <c r="Z346" i="20"/>
  <c r="AA346" i="20"/>
  <c r="BE346" i="20" s="1"/>
  <c r="AC346" i="20"/>
  <c r="AD346" i="20"/>
  <c r="BF346" i="20" s="1"/>
  <c r="AF346" i="20"/>
  <c r="AH346" i="20"/>
  <c r="C347" i="20"/>
  <c r="D347" i="20"/>
  <c r="E347" i="20"/>
  <c r="F347" i="20"/>
  <c r="G347" i="20"/>
  <c r="H347" i="20"/>
  <c r="I347" i="20"/>
  <c r="J347" i="20"/>
  <c r="K347" i="20"/>
  <c r="L347" i="20"/>
  <c r="M347" i="20"/>
  <c r="N347" i="20"/>
  <c r="O347" i="20"/>
  <c r="P347" i="20"/>
  <c r="Q347" i="20"/>
  <c r="R347" i="20"/>
  <c r="S347" i="20"/>
  <c r="T347" i="20"/>
  <c r="U347" i="20"/>
  <c r="V347" i="20"/>
  <c r="W347" i="20"/>
  <c r="BA347" i="20" s="1"/>
  <c r="X347" i="20"/>
  <c r="Y347" i="20"/>
  <c r="Z347" i="20"/>
  <c r="AA347" i="20"/>
  <c r="BE347" i="20" s="1"/>
  <c r="AC347" i="20"/>
  <c r="AD347" i="20"/>
  <c r="BF347" i="20" s="1"/>
  <c r="AF347" i="20"/>
  <c r="AH347" i="20"/>
  <c r="C348" i="20"/>
  <c r="D348" i="20"/>
  <c r="E348" i="20"/>
  <c r="F348" i="20"/>
  <c r="G348" i="20"/>
  <c r="H348" i="20"/>
  <c r="I348" i="20"/>
  <c r="J348" i="20"/>
  <c r="K348" i="20"/>
  <c r="L348" i="20"/>
  <c r="M348" i="20"/>
  <c r="N348" i="20"/>
  <c r="O348" i="20"/>
  <c r="P348" i="20"/>
  <c r="Q348" i="20"/>
  <c r="R348" i="20"/>
  <c r="S348" i="20"/>
  <c r="T348" i="20"/>
  <c r="U348" i="20"/>
  <c r="V348" i="20"/>
  <c r="W348" i="20"/>
  <c r="BA348" i="20" s="1"/>
  <c r="X348" i="20"/>
  <c r="Y348" i="20"/>
  <c r="Z348" i="20"/>
  <c r="AA348" i="20"/>
  <c r="BE348" i="20" s="1"/>
  <c r="AC348" i="20"/>
  <c r="AD348" i="20"/>
  <c r="BF348" i="20" s="1"/>
  <c r="AF348" i="20"/>
  <c r="AH348" i="20"/>
  <c r="C349" i="20"/>
  <c r="D349" i="20"/>
  <c r="E349" i="20"/>
  <c r="F349" i="20"/>
  <c r="G349" i="20"/>
  <c r="H349" i="20"/>
  <c r="I349" i="20"/>
  <c r="J349" i="20"/>
  <c r="K349" i="20"/>
  <c r="L349" i="20"/>
  <c r="M349" i="20"/>
  <c r="N349" i="20"/>
  <c r="O349" i="20"/>
  <c r="P349" i="20"/>
  <c r="Q349" i="20"/>
  <c r="R349" i="20"/>
  <c r="S349" i="20"/>
  <c r="T349" i="20"/>
  <c r="U349" i="20"/>
  <c r="V349" i="20"/>
  <c r="W349" i="20"/>
  <c r="BA349" i="20" s="1"/>
  <c r="X349" i="20"/>
  <c r="Y349" i="20"/>
  <c r="Z349" i="20"/>
  <c r="AA349" i="20"/>
  <c r="BE349" i="20" s="1"/>
  <c r="AC349" i="20"/>
  <c r="AD349" i="20"/>
  <c r="BF349" i="20" s="1"/>
  <c r="AF349" i="20"/>
  <c r="AH349" i="20"/>
  <c r="C350" i="20"/>
  <c r="D350" i="20"/>
  <c r="E350" i="20"/>
  <c r="F350" i="20"/>
  <c r="G350" i="20"/>
  <c r="H350" i="20"/>
  <c r="I350" i="20"/>
  <c r="J350" i="20"/>
  <c r="K350" i="20"/>
  <c r="L350" i="20"/>
  <c r="M350" i="20"/>
  <c r="N350" i="20"/>
  <c r="O350" i="20"/>
  <c r="P350" i="20"/>
  <c r="Q350" i="20"/>
  <c r="R350" i="20"/>
  <c r="S350" i="20"/>
  <c r="T350" i="20"/>
  <c r="U350" i="20"/>
  <c r="V350" i="20"/>
  <c r="W350" i="20"/>
  <c r="BA350" i="20" s="1"/>
  <c r="X350" i="20"/>
  <c r="Y350" i="20"/>
  <c r="Z350" i="20"/>
  <c r="AA350" i="20"/>
  <c r="BE350" i="20" s="1"/>
  <c r="AC350" i="20"/>
  <c r="AD350" i="20"/>
  <c r="BF350" i="20" s="1"/>
  <c r="AF350" i="20"/>
  <c r="AH350" i="20"/>
  <c r="C351" i="20"/>
  <c r="D351" i="20"/>
  <c r="E351" i="20"/>
  <c r="F351" i="20"/>
  <c r="G351" i="20"/>
  <c r="H351" i="20"/>
  <c r="I351" i="20"/>
  <c r="J351" i="20"/>
  <c r="K351" i="20"/>
  <c r="L351" i="20"/>
  <c r="M351" i="20"/>
  <c r="N351" i="20"/>
  <c r="O351" i="20"/>
  <c r="P351" i="20"/>
  <c r="Q351" i="20"/>
  <c r="R351" i="20"/>
  <c r="S351" i="20"/>
  <c r="T351" i="20"/>
  <c r="U351" i="20"/>
  <c r="V351" i="20"/>
  <c r="W351" i="20"/>
  <c r="BA351" i="20" s="1"/>
  <c r="X351" i="20"/>
  <c r="Y351" i="20"/>
  <c r="Z351" i="20"/>
  <c r="AA351" i="20"/>
  <c r="BE351" i="20" s="1"/>
  <c r="AC351" i="20"/>
  <c r="AD351" i="20"/>
  <c r="BF351" i="20" s="1"/>
  <c r="AF351" i="20"/>
  <c r="AH351" i="20"/>
  <c r="C352" i="20"/>
  <c r="D352" i="20"/>
  <c r="E352" i="20"/>
  <c r="F352" i="20"/>
  <c r="G352" i="20"/>
  <c r="H352" i="20"/>
  <c r="I352" i="20"/>
  <c r="J352" i="20"/>
  <c r="K352" i="20"/>
  <c r="L352" i="20"/>
  <c r="M352" i="20"/>
  <c r="N352" i="20"/>
  <c r="O352" i="20"/>
  <c r="P352" i="20"/>
  <c r="Q352" i="20"/>
  <c r="R352" i="20"/>
  <c r="S352" i="20"/>
  <c r="T352" i="20"/>
  <c r="U352" i="20"/>
  <c r="V352" i="20"/>
  <c r="W352" i="20"/>
  <c r="BA352" i="20" s="1"/>
  <c r="X352" i="20"/>
  <c r="Y352" i="20"/>
  <c r="Z352" i="20"/>
  <c r="AA352" i="20"/>
  <c r="BE352" i="20" s="1"/>
  <c r="AC352" i="20"/>
  <c r="AD352" i="20"/>
  <c r="BF352" i="20" s="1"/>
  <c r="AF352" i="20"/>
  <c r="AH352" i="20"/>
  <c r="C353" i="20"/>
  <c r="D353" i="20"/>
  <c r="E353" i="20"/>
  <c r="F353" i="20"/>
  <c r="G353" i="20"/>
  <c r="H353" i="20"/>
  <c r="I353" i="20"/>
  <c r="J353" i="20"/>
  <c r="K353" i="20"/>
  <c r="L353" i="20"/>
  <c r="M353" i="20"/>
  <c r="N353" i="20"/>
  <c r="O353" i="20"/>
  <c r="P353" i="20"/>
  <c r="Q353" i="20"/>
  <c r="R353" i="20"/>
  <c r="S353" i="20"/>
  <c r="T353" i="20"/>
  <c r="U353" i="20"/>
  <c r="V353" i="20"/>
  <c r="W353" i="20"/>
  <c r="BA353" i="20" s="1"/>
  <c r="X353" i="20"/>
  <c r="Y353" i="20"/>
  <c r="Z353" i="20"/>
  <c r="AA353" i="20"/>
  <c r="BE353" i="20" s="1"/>
  <c r="AC353" i="20"/>
  <c r="AD353" i="20"/>
  <c r="BF353" i="20" s="1"/>
  <c r="AF353" i="20"/>
  <c r="AH353" i="20"/>
  <c r="C354" i="20"/>
  <c r="D354" i="20"/>
  <c r="E354" i="20"/>
  <c r="F354" i="20"/>
  <c r="G354" i="20"/>
  <c r="H354" i="20"/>
  <c r="I354" i="20"/>
  <c r="J354" i="20"/>
  <c r="K354" i="20"/>
  <c r="L354" i="20"/>
  <c r="M354" i="20"/>
  <c r="N354" i="20"/>
  <c r="O354" i="20"/>
  <c r="P354" i="20"/>
  <c r="Q354" i="20"/>
  <c r="R354" i="20"/>
  <c r="S354" i="20"/>
  <c r="T354" i="20"/>
  <c r="U354" i="20"/>
  <c r="V354" i="20"/>
  <c r="W354" i="20"/>
  <c r="BA354" i="20" s="1"/>
  <c r="X354" i="20"/>
  <c r="Y354" i="20"/>
  <c r="Z354" i="20"/>
  <c r="AA354" i="20"/>
  <c r="BE354" i="20" s="1"/>
  <c r="AC354" i="20"/>
  <c r="AD354" i="20"/>
  <c r="BF354" i="20" s="1"/>
  <c r="AF354" i="20"/>
  <c r="AH354" i="20"/>
  <c r="C355" i="20"/>
  <c r="D355" i="20"/>
  <c r="E355" i="20"/>
  <c r="F355" i="20"/>
  <c r="G355" i="20"/>
  <c r="H355" i="20"/>
  <c r="I355" i="20"/>
  <c r="J355" i="20"/>
  <c r="K355" i="20"/>
  <c r="L355" i="20"/>
  <c r="M355" i="20"/>
  <c r="N355" i="20"/>
  <c r="O355" i="20"/>
  <c r="P355" i="20"/>
  <c r="Q355" i="20"/>
  <c r="R355" i="20"/>
  <c r="S355" i="20"/>
  <c r="T355" i="20"/>
  <c r="U355" i="20"/>
  <c r="V355" i="20"/>
  <c r="W355" i="20"/>
  <c r="BA355" i="20" s="1"/>
  <c r="X355" i="20"/>
  <c r="Y355" i="20"/>
  <c r="Z355" i="20"/>
  <c r="AA355" i="20"/>
  <c r="BE355" i="20" s="1"/>
  <c r="AC355" i="20"/>
  <c r="AD355" i="20"/>
  <c r="BF355" i="20" s="1"/>
  <c r="AF355" i="20"/>
  <c r="AH355" i="20"/>
  <c r="C356" i="20"/>
  <c r="D356" i="20"/>
  <c r="E356" i="20"/>
  <c r="F356" i="20"/>
  <c r="G356" i="20"/>
  <c r="H356" i="20"/>
  <c r="I356" i="20"/>
  <c r="J356" i="20"/>
  <c r="K356" i="20"/>
  <c r="L356" i="20"/>
  <c r="M356" i="20"/>
  <c r="N356" i="20"/>
  <c r="O356" i="20"/>
  <c r="P356" i="20"/>
  <c r="Q356" i="20"/>
  <c r="R356" i="20"/>
  <c r="S356" i="20"/>
  <c r="T356" i="20"/>
  <c r="U356" i="20"/>
  <c r="V356" i="20"/>
  <c r="W356" i="20"/>
  <c r="BA356" i="20" s="1"/>
  <c r="X356" i="20"/>
  <c r="Y356" i="20"/>
  <c r="Z356" i="20"/>
  <c r="AA356" i="20"/>
  <c r="BE356" i="20" s="1"/>
  <c r="AC356" i="20"/>
  <c r="AD356" i="20"/>
  <c r="BF356" i="20" s="1"/>
  <c r="AF356" i="20"/>
  <c r="AH356" i="20"/>
  <c r="C357" i="20"/>
  <c r="D357" i="20"/>
  <c r="E357" i="20"/>
  <c r="F357" i="20"/>
  <c r="G357" i="20"/>
  <c r="H357" i="20"/>
  <c r="I357" i="20"/>
  <c r="J357" i="20"/>
  <c r="K357" i="20"/>
  <c r="L357" i="20"/>
  <c r="M357" i="20"/>
  <c r="N357" i="20"/>
  <c r="O357" i="20"/>
  <c r="P357" i="20"/>
  <c r="Q357" i="20"/>
  <c r="R357" i="20"/>
  <c r="S357" i="20"/>
  <c r="T357" i="20"/>
  <c r="U357" i="20"/>
  <c r="V357" i="20"/>
  <c r="W357" i="20"/>
  <c r="BA357" i="20" s="1"/>
  <c r="X357" i="20"/>
  <c r="Y357" i="20"/>
  <c r="Z357" i="20"/>
  <c r="AA357" i="20"/>
  <c r="BE357" i="20" s="1"/>
  <c r="AC357" i="20"/>
  <c r="AD357" i="20"/>
  <c r="BF357" i="20" s="1"/>
  <c r="AF357" i="20"/>
  <c r="AH357" i="20"/>
  <c r="C358" i="20"/>
  <c r="D358" i="20"/>
  <c r="E358" i="20"/>
  <c r="F358" i="20"/>
  <c r="G358" i="20"/>
  <c r="H358" i="20"/>
  <c r="I358" i="20"/>
  <c r="J358" i="20"/>
  <c r="K358" i="20"/>
  <c r="L358" i="20"/>
  <c r="M358" i="20"/>
  <c r="N358" i="20"/>
  <c r="O358" i="20"/>
  <c r="P358" i="20"/>
  <c r="Q358" i="20"/>
  <c r="R358" i="20"/>
  <c r="S358" i="20"/>
  <c r="T358" i="20"/>
  <c r="U358" i="20"/>
  <c r="V358" i="20"/>
  <c r="W358" i="20"/>
  <c r="BA358" i="20" s="1"/>
  <c r="X358" i="20"/>
  <c r="Y358" i="20"/>
  <c r="Z358" i="20"/>
  <c r="AA358" i="20"/>
  <c r="BE358" i="20" s="1"/>
  <c r="AC358" i="20"/>
  <c r="AD358" i="20"/>
  <c r="BF358" i="20" s="1"/>
  <c r="AF358" i="20"/>
  <c r="AH358" i="20"/>
  <c r="C359" i="20"/>
  <c r="D359" i="20"/>
  <c r="E359" i="20"/>
  <c r="F359" i="20"/>
  <c r="G359" i="20"/>
  <c r="H359" i="20"/>
  <c r="I359" i="20"/>
  <c r="J359" i="20"/>
  <c r="K359" i="20"/>
  <c r="L359" i="20"/>
  <c r="M359" i="20"/>
  <c r="N359" i="20"/>
  <c r="O359" i="20"/>
  <c r="P359" i="20"/>
  <c r="Q359" i="20"/>
  <c r="R359" i="20"/>
  <c r="S359" i="20"/>
  <c r="T359" i="20"/>
  <c r="U359" i="20"/>
  <c r="V359" i="20"/>
  <c r="W359" i="20"/>
  <c r="BA359" i="20" s="1"/>
  <c r="X359" i="20"/>
  <c r="Y359" i="20"/>
  <c r="Z359" i="20"/>
  <c r="AA359" i="20"/>
  <c r="BE359" i="20" s="1"/>
  <c r="AC359" i="20"/>
  <c r="AD359" i="20"/>
  <c r="BF359" i="20" s="1"/>
  <c r="AF359" i="20"/>
  <c r="AH359" i="20"/>
  <c r="C360" i="20"/>
  <c r="D360" i="20"/>
  <c r="E360" i="20"/>
  <c r="F360" i="20"/>
  <c r="G360" i="20"/>
  <c r="H360" i="20"/>
  <c r="I360" i="20"/>
  <c r="J360" i="20"/>
  <c r="K360" i="20"/>
  <c r="L360" i="20"/>
  <c r="M360" i="20"/>
  <c r="N360" i="20"/>
  <c r="O360" i="20"/>
  <c r="P360" i="20"/>
  <c r="Q360" i="20"/>
  <c r="R360" i="20"/>
  <c r="S360" i="20"/>
  <c r="T360" i="20"/>
  <c r="U360" i="20"/>
  <c r="V360" i="20"/>
  <c r="W360" i="20"/>
  <c r="BA360" i="20" s="1"/>
  <c r="X360" i="20"/>
  <c r="Y360" i="20"/>
  <c r="Z360" i="20"/>
  <c r="AA360" i="20"/>
  <c r="BE360" i="20" s="1"/>
  <c r="AC360" i="20"/>
  <c r="AD360" i="20"/>
  <c r="BF360" i="20" s="1"/>
  <c r="AF360" i="20"/>
  <c r="AH360" i="20"/>
  <c r="C361" i="20"/>
  <c r="D361" i="20"/>
  <c r="E361" i="20"/>
  <c r="F361" i="20"/>
  <c r="G361" i="20"/>
  <c r="H361" i="20"/>
  <c r="I361" i="20"/>
  <c r="J361" i="20"/>
  <c r="K361" i="20"/>
  <c r="L361" i="20"/>
  <c r="M361" i="20"/>
  <c r="N361" i="20"/>
  <c r="O361" i="20"/>
  <c r="P361" i="20"/>
  <c r="Q361" i="20"/>
  <c r="R361" i="20"/>
  <c r="S361" i="20"/>
  <c r="T361" i="20"/>
  <c r="U361" i="20"/>
  <c r="V361" i="20"/>
  <c r="W361" i="20"/>
  <c r="BA361" i="20" s="1"/>
  <c r="X361" i="20"/>
  <c r="Y361" i="20"/>
  <c r="Z361" i="20"/>
  <c r="AA361" i="20"/>
  <c r="BE361" i="20" s="1"/>
  <c r="AC361" i="20"/>
  <c r="AD361" i="20"/>
  <c r="BF361" i="20" s="1"/>
  <c r="AF361" i="20"/>
  <c r="AH361" i="20"/>
  <c r="C362" i="20"/>
  <c r="D362" i="20"/>
  <c r="E362" i="20"/>
  <c r="F362" i="20"/>
  <c r="G362" i="20"/>
  <c r="H362" i="20"/>
  <c r="I362" i="20"/>
  <c r="J362" i="20"/>
  <c r="K362" i="20"/>
  <c r="L362" i="20"/>
  <c r="M362" i="20"/>
  <c r="N362" i="20"/>
  <c r="O362" i="20"/>
  <c r="P362" i="20"/>
  <c r="Q362" i="20"/>
  <c r="R362" i="20"/>
  <c r="S362" i="20"/>
  <c r="T362" i="20"/>
  <c r="U362" i="20"/>
  <c r="V362" i="20"/>
  <c r="W362" i="20"/>
  <c r="BA362" i="20" s="1"/>
  <c r="X362" i="20"/>
  <c r="Y362" i="20"/>
  <c r="Z362" i="20"/>
  <c r="AA362" i="20"/>
  <c r="BE362" i="20" s="1"/>
  <c r="AC362" i="20"/>
  <c r="AD362" i="20"/>
  <c r="BF362" i="20" s="1"/>
  <c r="AF362" i="20"/>
  <c r="AH362" i="20"/>
  <c r="C363" i="20"/>
  <c r="D363" i="20"/>
  <c r="E363" i="20"/>
  <c r="F363" i="20"/>
  <c r="G363" i="20"/>
  <c r="H363" i="20"/>
  <c r="I363" i="20"/>
  <c r="J363" i="20"/>
  <c r="K363" i="20"/>
  <c r="L363" i="20"/>
  <c r="M363" i="20"/>
  <c r="N363" i="20"/>
  <c r="O363" i="20"/>
  <c r="P363" i="20"/>
  <c r="Q363" i="20"/>
  <c r="R363" i="20"/>
  <c r="S363" i="20"/>
  <c r="T363" i="20"/>
  <c r="U363" i="20"/>
  <c r="V363" i="20"/>
  <c r="W363" i="20"/>
  <c r="BA363" i="20" s="1"/>
  <c r="X363" i="20"/>
  <c r="Y363" i="20"/>
  <c r="Z363" i="20"/>
  <c r="AA363" i="20"/>
  <c r="BE363" i="20" s="1"/>
  <c r="AC363" i="20"/>
  <c r="AD363" i="20"/>
  <c r="BF363" i="20" s="1"/>
  <c r="AF363" i="20"/>
  <c r="AH363" i="20"/>
  <c r="C364" i="20"/>
  <c r="D364" i="20"/>
  <c r="E364" i="20"/>
  <c r="F364" i="20"/>
  <c r="G364" i="20"/>
  <c r="H364" i="20"/>
  <c r="I364" i="20"/>
  <c r="J364" i="20"/>
  <c r="K364" i="20"/>
  <c r="L364" i="20"/>
  <c r="M364" i="20"/>
  <c r="N364" i="20"/>
  <c r="O364" i="20"/>
  <c r="P364" i="20"/>
  <c r="Q364" i="20"/>
  <c r="R364" i="20"/>
  <c r="S364" i="20"/>
  <c r="T364" i="20"/>
  <c r="U364" i="20"/>
  <c r="V364" i="20"/>
  <c r="W364" i="20"/>
  <c r="BA364" i="20" s="1"/>
  <c r="X364" i="20"/>
  <c r="Y364" i="20"/>
  <c r="Z364" i="20"/>
  <c r="AA364" i="20"/>
  <c r="BE364" i="20" s="1"/>
  <c r="AC364" i="20"/>
  <c r="AD364" i="20"/>
  <c r="BF364" i="20" s="1"/>
  <c r="AF364" i="20"/>
  <c r="AH364" i="20"/>
  <c r="C365" i="20"/>
  <c r="D365" i="20"/>
  <c r="E365" i="20"/>
  <c r="F365" i="20"/>
  <c r="G365" i="20"/>
  <c r="H365" i="20"/>
  <c r="I365" i="20"/>
  <c r="J365" i="20"/>
  <c r="K365" i="20"/>
  <c r="L365" i="20"/>
  <c r="M365" i="20"/>
  <c r="N365" i="20"/>
  <c r="O365" i="20"/>
  <c r="P365" i="20"/>
  <c r="Q365" i="20"/>
  <c r="R365" i="20"/>
  <c r="S365" i="20"/>
  <c r="T365" i="20"/>
  <c r="U365" i="20"/>
  <c r="V365" i="20"/>
  <c r="W365" i="20"/>
  <c r="X365" i="20"/>
  <c r="Y365" i="20"/>
  <c r="Z365" i="20"/>
  <c r="AA365" i="20"/>
  <c r="BE365" i="20" s="1"/>
  <c r="AC365" i="20"/>
  <c r="AD365" i="20"/>
  <c r="BF365" i="20" s="1"/>
  <c r="AF365" i="20"/>
  <c r="AH365" i="20"/>
  <c r="C366" i="20"/>
  <c r="D366" i="20"/>
  <c r="E366" i="20"/>
  <c r="F366" i="20"/>
  <c r="G366" i="20"/>
  <c r="H366" i="20"/>
  <c r="I366" i="20"/>
  <c r="J366" i="20"/>
  <c r="K366" i="20"/>
  <c r="L366" i="20"/>
  <c r="M366" i="20"/>
  <c r="N366" i="20"/>
  <c r="O366" i="20"/>
  <c r="P366" i="20"/>
  <c r="Q366" i="20"/>
  <c r="R366" i="20"/>
  <c r="S366" i="20"/>
  <c r="T366" i="20"/>
  <c r="U366" i="20"/>
  <c r="V366" i="20"/>
  <c r="W366" i="20"/>
  <c r="BA366" i="20" s="1"/>
  <c r="X366" i="20"/>
  <c r="Y366" i="20"/>
  <c r="Z366" i="20"/>
  <c r="AA366" i="20"/>
  <c r="BE366" i="20" s="1"/>
  <c r="AC366" i="20"/>
  <c r="AD366" i="20"/>
  <c r="BF366" i="20" s="1"/>
  <c r="AF366" i="20"/>
  <c r="AH366" i="20"/>
  <c r="C367" i="20"/>
  <c r="D367" i="20"/>
  <c r="E367" i="20"/>
  <c r="F367" i="20"/>
  <c r="G367" i="20"/>
  <c r="H367" i="20"/>
  <c r="I367" i="20"/>
  <c r="J367" i="20"/>
  <c r="K367" i="20"/>
  <c r="L367" i="20"/>
  <c r="M367" i="20"/>
  <c r="N367" i="20"/>
  <c r="O367" i="20"/>
  <c r="P367" i="20"/>
  <c r="Q367" i="20"/>
  <c r="R367" i="20"/>
  <c r="S367" i="20"/>
  <c r="T367" i="20"/>
  <c r="U367" i="20"/>
  <c r="V367" i="20"/>
  <c r="W367" i="20"/>
  <c r="BA367" i="20" s="1"/>
  <c r="X367" i="20"/>
  <c r="Y367" i="20"/>
  <c r="Z367" i="20"/>
  <c r="AA367" i="20"/>
  <c r="BE367" i="20" s="1"/>
  <c r="AC367" i="20"/>
  <c r="AD367" i="20"/>
  <c r="BF367" i="20" s="1"/>
  <c r="AF367" i="20"/>
  <c r="AH367" i="20"/>
  <c r="C368" i="20"/>
  <c r="D368" i="20"/>
  <c r="E368" i="20"/>
  <c r="F368" i="20"/>
  <c r="G368" i="20"/>
  <c r="H368" i="20"/>
  <c r="I368" i="20"/>
  <c r="J368" i="20"/>
  <c r="K368" i="20"/>
  <c r="L368" i="20"/>
  <c r="M368" i="20"/>
  <c r="N368" i="20"/>
  <c r="O368" i="20"/>
  <c r="P368" i="20"/>
  <c r="Q368" i="20"/>
  <c r="R368" i="20"/>
  <c r="S368" i="20"/>
  <c r="T368" i="20"/>
  <c r="U368" i="20"/>
  <c r="V368" i="20"/>
  <c r="W368" i="20"/>
  <c r="BA368" i="20" s="1"/>
  <c r="X368" i="20"/>
  <c r="Y368" i="20"/>
  <c r="Z368" i="20"/>
  <c r="AA368" i="20"/>
  <c r="BE368" i="20" s="1"/>
  <c r="AC368" i="20"/>
  <c r="AD368" i="20"/>
  <c r="BF368" i="20" s="1"/>
  <c r="AF368" i="20"/>
  <c r="AH368" i="20"/>
  <c r="C369" i="20"/>
  <c r="D369" i="20"/>
  <c r="E369" i="20"/>
  <c r="F369" i="20"/>
  <c r="G369" i="20"/>
  <c r="H369" i="20"/>
  <c r="I369" i="20"/>
  <c r="J369" i="20"/>
  <c r="K369" i="20"/>
  <c r="L369" i="20"/>
  <c r="M369" i="20"/>
  <c r="N369" i="20"/>
  <c r="O369" i="20"/>
  <c r="P369" i="20"/>
  <c r="Q369" i="20"/>
  <c r="R369" i="20"/>
  <c r="S369" i="20"/>
  <c r="T369" i="20"/>
  <c r="U369" i="20"/>
  <c r="V369" i="20"/>
  <c r="W369" i="20"/>
  <c r="BA369" i="20" s="1"/>
  <c r="X369" i="20"/>
  <c r="Y369" i="20"/>
  <c r="Z369" i="20"/>
  <c r="AA369" i="20"/>
  <c r="BE369" i="20" s="1"/>
  <c r="AC369" i="20"/>
  <c r="AD369" i="20"/>
  <c r="BF369" i="20" s="1"/>
  <c r="AF369" i="20"/>
  <c r="AH369" i="20"/>
  <c r="C370" i="20"/>
  <c r="D370" i="20"/>
  <c r="E370" i="20"/>
  <c r="F370" i="20"/>
  <c r="G370" i="20"/>
  <c r="H370" i="20"/>
  <c r="I370" i="20"/>
  <c r="J370" i="20"/>
  <c r="K370" i="20"/>
  <c r="L370" i="20"/>
  <c r="M370" i="20"/>
  <c r="N370" i="20"/>
  <c r="O370" i="20"/>
  <c r="P370" i="20"/>
  <c r="Q370" i="20"/>
  <c r="R370" i="20"/>
  <c r="S370" i="20"/>
  <c r="T370" i="20"/>
  <c r="U370" i="20"/>
  <c r="V370" i="20"/>
  <c r="W370" i="20"/>
  <c r="BA370" i="20" s="1"/>
  <c r="X370" i="20"/>
  <c r="Y370" i="20"/>
  <c r="Z370" i="20"/>
  <c r="AA370" i="20"/>
  <c r="BE370" i="20" s="1"/>
  <c r="AC370" i="20"/>
  <c r="AD370" i="20"/>
  <c r="BF370" i="20" s="1"/>
  <c r="AF370" i="20"/>
  <c r="AH370" i="20"/>
  <c r="C371" i="20"/>
  <c r="D371" i="20"/>
  <c r="E371" i="20"/>
  <c r="F371" i="20"/>
  <c r="G371" i="20"/>
  <c r="H371" i="20"/>
  <c r="I371" i="20"/>
  <c r="J371" i="20"/>
  <c r="K371" i="20"/>
  <c r="L371" i="20"/>
  <c r="M371" i="20"/>
  <c r="N371" i="20"/>
  <c r="O371" i="20"/>
  <c r="P371" i="20"/>
  <c r="Q371" i="20"/>
  <c r="R371" i="20"/>
  <c r="S371" i="20"/>
  <c r="T371" i="20"/>
  <c r="U371" i="20"/>
  <c r="V371" i="20"/>
  <c r="W371" i="20"/>
  <c r="BA371" i="20" s="1"/>
  <c r="X371" i="20"/>
  <c r="Y371" i="20"/>
  <c r="Z371" i="20"/>
  <c r="AA371" i="20"/>
  <c r="BE371" i="20" s="1"/>
  <c r="AC371" i="20"/>
  <c r="AD371" i="20"/>
  <c r="BF371" i="20" s="1"/>
  <c r="AF371" i="20"/>
  <c r="AH371" i="20"/>
  <c r="C372" i="20"/>
  <c r="D372" i="20"/>
  <c r="E372" i="20"/>
  <c r="F372" i="20"/>
  <c r="G372" i="20"/>
  <c r="H372" i="20"/>
  <c r="I372" i="20"/>
  <c r="J372" i="20"/>
  <c r="K372" i="20"/>
  <c r="L372" i="20"/>
  <c r="M372" i="20"/>
  <c r="N372" i="20"/>
  <c r="O372" i="20"/>
  <c r="P372" i="20"/>
  <c r="Q372" i="20"/>
  <c r="R372" i="20"/>
  <c r="S372" i="20"/>
  <c r="T372" i="20"/>
  <c r="U372" i="20"/>
  <c r="V372" i="20"/>
  <c r="W372" i="20"/>
  <c r="BA372" i="20" s="1"/>
  <c r="X372" i="20"/>
  <c r="Y372" i="20"/>
  <c r="Z372" i="20"/>
  <c r="AA372" i="20"/>
  <c r="BE372" i="20" s="1"/>
  <c r="AC372" i="20"/>
  <c r="AD372" i="20"/>
  <c r="BF372" i="20" s="1"/>
  <c r="AF372" i="20"/>
  <c r="AH372" i="20"/>
  <c r="C373" i="20"/>
  <c r="D373" i="20"/>
  <c r="E373" i="20"/>
  <c r="F373" i="20"/>
  <c r="G373" i="20"/>
  <c r="H373" i="20"/>
  <c r="I373" i="20"/>
  <c r="J373" i="20"/>
  <c r="K373" i="20"/>
  <c r="L373" i="20"/>
  <c r="M373" i="20"/>
  <c r="N373" i="20"/>
  <c r="O373" i="20"/>
  <c r="P373" i="20"/>
  <c r="Q373" i="20"/>
  <c r="R373" i="20"/>
  <c r="S373" i="20"/>
  <c r="T373" i="20"/>
  <c r="U373" i="20"/>
  <c r="V373" i="20"/>
  <c r="W373" i="20"/>
  <c r="BA373" i="20" s="1"/>
  <c r="X373" i="20"/>
  <c r="Y373" i="20"/>
  <c r="Z373" i="20"/>
  <c r="AA373" i="20"/>
  <c r="BE373" i="20" s="1"/>
  <c r="AC373" i="20"/>
  <c r="AD373" i="20"/>
  <c r="BF373" i="20" s="1"/>
  <c r="AF373" i="20"/>
  <c r="AH373" i="20"/>
  <c r="C374" i="20"/>
  <c r="D374" i="20"/>
  <c r="E374" i="20"/>
  <c r="F374" i="20"/>
  <c r="G374" i="20"/>
  <c r="H374" i="20"/>
  <c r="I374" i="20"/>
  <c r="J374" i="20"/>
  <c r="K374" i="20"/>
  <c r="L374" i="20"/>
  <c r="M374" i="20"/>
  <c r="N374" i="20"/>
  <c r="O374" i="20"/>
  <c r="P374" i="20"/>
  <c r="Q374" i="20"/>
  <c r="R374" i="20"/>
  <c r="S374" i="20"/>
  <c r="T374" i="20"/>
  <c r="U374" i="20"/>
  <c r="V374" i="20"/>
  <c r="W374" i="20"/>
  <c r="BA374" i="20" s="1"/>
  <c r="X374" i="20"/>
  <c r="Y374" i="20"/>
  <c r="Z374" i="20"/>
  <c r="AA374" i="20"/>
  <c r="BE374" i="20" s="1"/>
  <c r="AC374" i="20"/>
  <c r="AD374" i="20"/>
  <c r="BF374" i="20" s="1"/>
  <c r="AF374" i="20"/>
  <c r="AH374" i="20"/>
  <c r="C375" i="20"/>
  <c r="D375" i="20"/>
  <c r="E375" i="20"/>
  <c r="F375" i="20"/>
  <c r="G375" i="20"/>
  <c r="H375" i="20"/>
  <c r="I375" i="20"/>
  <c r="J375" i="20"/>
  <c r="K375" i="20"/>
  <c r="L375" i="20"/>
  <c r="M375" i="20"/>
  <c r="N375" i="20"/>
  <c r="O375" i="20"/>
  <c r="P375" i="20"/>
  <c r="Q375" i="20"/>
  <c r="R375" i="20"/>
  <c r="S375" i="20"/>
  <c r="T375" i="20"/>
  <c r="U375" i="20"/>
  <c r="V375" i="20"/>
  <c r="W375" i="20"/>
  <c r="BA375" i="20" s="1"/>
  <c r="X375" i="20"/>
  <c r="Y375" i="20"/>
  <c r="Z375" i="20"/>
  <c r="AA375" i="20"/>
  <c r="BE375" i="20" s="1"/>
  <c r="AC375" i="20"/>
  <c r="AD375" i="20"/>
  <c r="BF375" i="20" s="1"/>
  <c r="AF375" i="20"/>
  <c r="AH375" i="20"/>
  <c r="C376" i="20"/>
  <c r="D376" i="20"/>
  <c r="E376" i="20"/>
  <c r="F376" i="20"/>
  <c r="G376" i="20"/>
  <c r="H376" i="20"/>
  <c r="I376" i="20"/>
  <c r="J376" i="20"/>
  <c r="K376" i="20"/>
  <c r="L376" i="20"/>
  <c r="M376" i="20"/>
  <c r="N376" i="20"/>
  <c r="O376" i="20"/>
  <c r="P376" i="20"/>
  <c r="Q376" i="20"/>
  <c r="R376" i="20"/>
  <c r="S376" i="20"/>
  <c r="T376" i="20"/>
  <c r="U376" i="20"/>
  <c r="V376" i="20"/>
  <c r="W376" i="20"/>
  <c r="BA376" i="20" s="1"/>
  <c r="X376" i="20"/>
  <c r="Y376" i="20"/>
  <c r="Z376" i="20"/>
  <c r="AA376" i="20"/>
  <c r="BE376" i="20" s="1"/>
  <c r="AC376" i="20"/>
  <c r="AD376" i="20"/>
  <c r="BF376" i="20" s="1"/>
  <c r="AF376" i="20"/>
  <c r="AH376" i="20"/>
  <c r="C377" i="20"/>
  <c r="D377" i="20"/>
  <c r="E377" i="20"/>
  <c r="F377" i="20"/>
  <c r="G377" i="20"/>
  <c r="H377" i="20"/>
  <c r="I377" i="20"/>
  <c r="J377" i="20"/>
  <c r="K377" i="20"/>
  <c r="L377" i="20"/>
  <c r="M377" i="20"/>
  <c r="N377" i="20"/>
  <c r="O377" i="20"/>
  <c r="P377" i="20"/>
  <c r="Q377" i="20"/>
  <c r="R377" i="20"/>
  <c r="S377" i="20"/>
  <c r="T377" i="20"/>
  <c r="U377" i="20"/>
  <c r="V377" i="20"/>
  <c r="W377" i="20"/>
  <c r="BA377" i="20" s="1"/>
  <c r="X377" i="20"/>
  <c r="Y377" i="20"/>
  <c r="Z377" i="20"/>
  <c r="AA377" i="20"/>
  <c r="BE377" i="20" s="1"/>
  <c r="AC377" i="20"/>
  <c r="AD377" i="20"/>
  <c r="BF377" i="20" s="1"/>
  <c r="AF377" i="20"/>
  <c r="AH377" i="20"/>
  <c r="C378" i="20"/>
  <c r="D378" i="20"/>
  <c r="E378" i="20"/>
  <c r="F378" i="20"/>
  <c r="G378" i="20"/>
  <c r="H378" i="20"/>
  <c r="I378" i="20"/>
  <c r="J378" i="20"/>
  <c r="K378" i="20"/>
  <c r="L378" i="20"/>
  <c r="M378" i="20"/>
  <c r="N378" i="20"/>
  <c r="O378" i="20"/>
  <c r="P378" i="20"/>
  <c r="Q378" i="20"/>
  <c r="R378" i="20"/>
  <c r="S378" i="20"/>
  <c r="T378" i="20"/>
  <c r="U378" i="20"/>
  <c r="V378" i="20"/>
  <c r="W378" i="20"/>
  <c r="BA378" i="20" s="1"/>
  <c r="X378" i="20"/>
  <c r="Y378" i="20"/>
  <c r="Z378" i="20"/>
  <c r="AA378" i="20"/>
  <c r="BE378" i="20" s="1"/>
  <c r="AC378" i="20"/>
  <c r="AD378" i="20"/>
  <c r="BF378" i="20" s="1"/>
  <c r="AF378" i="20"/>
  <c r="AH378" i="20"/>
  <c r="C379" i="20"/>
  <c r="D379" i="20"/>
  <c r="E379" i="20"/>
  <c r="F379" i="20"/>
  <c r="G379" i="20"/>
  <c r="H379" i="20"/>
  <c r="I379" i="20"/>
  <c r="J379" i="20"/>
  <c r="K379" i="20"/>
  <c r="L379" i="20"/>
  <c r="M379" i="20"/>
  <c r="N379" i="20"/>
  <c r="O379" i="20"/>
  <c r="P379" i="20"/>
  <c r="Q379" i="20"/>
  <c r="R379" i="20"/>
  <c r="S379" i="20"/>
  <c r="T379" i="20"/>
  <c r="U379" i="20"/>
  <c r="V379" i="20"/>
  <c r="W379" i="20"/>
  <c r="BA379" i="20" s="1"/>
  <c r="X379" i="20"/>
  <c r="Y379" i="20"/>
  <c r="Z379" i="20"/>
  <c r="AA379" i="20"/>
  <c r="BE379" i="20" s="1"/>
  <c r="AC379" i="20"/>
  <c r="AD379" i="20"/>
  <c r="BF379" i="20" s="1"/>
  <c r="AF379" i="20"/>
  <c r="AH379" i="20"/>
  <c r="C380" i="20"/>
  <c r="D380" i="20"/>
  <c r="E380" i="20"/>
  <c r="F380" i="20"/>
  <c r="G380" i="20"/>
  <c r="H380" i="20"/>
  <c r="I380" i="20"/>
  <c r="J380" i="20"/>
  <c r="K380" i="20"/>
  <c r="L380" i="20"/>
  <c r="M380" i="20"/>
  <c r="N380" i="20"/>
  <c r="O380" i="20"/>
  <c r="P380" i="20"/>
  <c r="Q380" i="20"/>
  <c r="R380" i="20"/>
  <c r="S380" i="20"/>
  <c r="T380" i="20"/>
  <c r="U380" i="20"/>
  <c r="V380" i="20"/>
  <c r="W380" i="20"/>
  <c r="BA380" i="20" s="1"/>
  <c r="X380" i="20"/>
  <c r="Y380" i="20"/>
  <c r="Z380" i="20"/>
  <c r="AA380" i="20"/>
  <c r="BE380" i="20" s="1"/>
  <c r="AC380" i="20"/>
  <c r="AD380" i="20"/>
  <c r="BF380" i="20" s="1"/>
  <c r="AF380" i="20"/>
  <c r="AH380" i="20"/>
  <c r="C381" i="20"/>
  <c r="D381" i="20"/>
  <c r="E381" i="20"/>
  <c r="F381" i="20"/>
  <c r="G381" i="20"/>
  <c r="H381" i="20"/>
  <c r="I381" i="20"/>
  <c r="J381" i="20"/>
  <c r="K381" i="20"/>
  <c r="L381" i="20"/>
  <c r="M381" i="20"/>
  <c r="N381" i="20"/>
  <c r="O381" i="20"/>
  <c r="P381" i="20"/>
  <c r="Q381" i="20"/>
  <c r="R381" i="20"/>
  <c r="S381" i="20"/>
  <c r="T381" i="20"/>
  <c r="U381" i="20"/>
  <c r="V381" i="20"/>
  <c r="W381" i="20"/>
  <c r="BA381" i="20" s="1"/>
  <c r="X381" i="20"/>
  <c r="Y381" i="20"/>
  <c r="Z381" i="20"/>
  <c r="AA381" i="20"/>
  <c r="BE381" i="20" s="1"/>
  <c r="AC381" i="20"/>
  <c r="AD381" i="20"/>
  <c r="BF381" i="20" s="1"/>
  <c r="AF381" i="20"/>
  <c r="AH381" i="20"/>
  <c r="C382" i="20"/>
  <c r="D382" i="20"/>
  <c r="E382" i="20"/>
  <c r="F382" i="20"/>
  <c r="G382" i="20"/>
  <c r="H382" i="20"/>
  <c r="I382" i="20"/>
  <c r="J382" i="20"/>
  <c r="K382" i="20"/>
  <c r="L382" i="20"/>
  <c r="M382" i="20"/>
  <c r="N382" i="20"/>
  <c r="O382" i="20"/>
  <c r="P382" i="20"/>
  <c r="Q382" i="20"/>
  <c r="R382" i="20"/>
  <c r="S382" i="20"/>
  <c r="T382" i="20"/>
  <c r="U382" i="20"/>
  <c r="V382" i="20"/>
  <c r="W382" i="20"/>
  <c r="BA382" i="20" s="1"/>
  <c r="X382" i="20"/>
  <c r="Y382" i="20"/>
  <c r="Z382" i="20"/>
  <c r="AA382" i="20"/>
  <c r="BE382" i="20" s="1"/>
  <c r="AC382" i="20"/>
  <c r="AD382" i="20"/>
  <c r="BF382" i="20" s="1"/>
  <c r="AF382" i="20"/>
  <c r="AH382" i="20"/>
  <c r="C383" i="20"/>
  <c r="D383" i="20"/>
  <c r="E383" i="20"/>
  <c r="F383" i="20"/>
  <c r="G383" i="20"/>
  <c r="H383" i="20"/>
  <c r="I383" i="20"/>
  <c r="J383" i="20"/>
  <c r="K383" i="20"/>
  <c r="L383" i="20"/>
  <c r="M383" i="20"/>
  <c r="N383" i="20"/>
  <c r="O383" i="20"/>
  <c r="P383" i="20"/>
  <c r="Q383" i="20"/>
  <c r="R383" i="20"/>
  <c r="S383" i="20"/>
  <c r="T383" i="20"/>
  <c r="U383" i="20"/>
  <c r="V383" i="20"/>
  <c r="W383" i="20"/>
  <c r="BA383" i="20" s="1"/>
  <c r="X383" i="20"/>
  <c r="Y383" i="20"/>
  <c r="Z383" i="20"/>
  <c r="AA383" i="20"/>
  <c r="BE383" i="20" s="1"/>
  <c r="AC383" i="20"/>
  <c r="AD383" i="20"/>
  <c r="BF383" i="20" s="1"/>
  <c r="AF383" i="20"/>
  <c r="AH383" i="20"/>
  <c r="C384" i="20"/>
  <c r="D384" i="20"/>
  <c r="E384" i="20"/>
  <c r="F384" i="20"/>
  <c r="G384" i="20"/>
  <c r="H384" i="20"/>
  <c r="I384" i="20"/>
  <c r="J384" i="20"/>
  <c r="K384" i="20"/>
  <c r="L384" i="20"/>
  <c r="M384" i="20"/>
  <c r="N384" i="20"/>
  <c r="O384" i="20"/>
  <c r="P384" i="20"/>
  <c r="Q384" i="20"/>
  <c r="R384" i="20"/>
  <c r="S384" i="20"/>
  <c r="T384" i="20"/>
  <c r="U384" i="20"/>
  <c r="V384" i="20"/>
  <c r="W384" i="20"/>
  <c r="BA384" i="20" s="1"/>
  <c r="X384" i="20"/>
  <c r="Y384" i="20"/>
  <c r="Z384" i="20"/>
  <c r="AA384" i="20"/>
  <c r="BE384" i="20" s="1"/>
  <c r="AC384" i="20"/>
  <c r="AD384" i="20"/>
  <c r="BF384" i="20" s="1"/>
  <c r="AF384" i="20"/>
  <c r="AH384" i="20"/>
  <c r="C385" i="20"/>
  <c r="D385" i="20"/>
  <c r="E385" i="20"/>
  <c r="F385" i="20"/>
  <c r="G385" i="20"/>
  <c r="H385" i="20"/>
  <c r="I385" i="20"/>
  <c r="J385" i="20"/>
  <c r="K385" i="20"/>
  <c r="L385" i="20"/>
  <c r="M385" i="20"/>
  <c r="N385" i="20"/>
  <c r="O385" i="20"/>
  <c r="P385" i="20"/>
  <c r="Q385" i="20"/>
  <c r="R385" i="20"/>
  <c r="S385" i="20"/>
  <c r="T385" i="20"/>
  <c r="U385" i="20"/>
  <c r="V385" i="20"/>
  <c r="W385" i="20"/>
  <c r="BA385" i="20" s="1"/>
  <c r="X385" i="20"/>
  <c r="Y385" i="20"/>
  <c r="Z385" i="20"/>
  <c r="AA385" i="20"/>
  <c r="BE385" i="20" s="1"/>
  <c r="AC385" i="20"/>
  <c r="AD385" i="20"/>
  <c r="BF385" i="20" s="1"/>
  <c r="AF385" i="20"/>
  <c r="AH385" i="20"/>
  <c r="C386" i="20"/>
  <c r="D386" i="20"/>
  <c r="E386" i="20"/>
  <c r="F386" i="20"/>
  <c r="G386" i="20"/>
  <c r="H386" i="20"/>
  <c r="I386" i="20"/>
  <c r="J386" i="20"/>
  <c r="K386" i="20"/>
  <c r="L386" i="20"/>
  <c r="M386" i="20"/>
  <c r="N386" i="20"/>
  <c r="O386" i="20"/>
  <c r="P386" i="20"/>
  <c r="Q386" i="20"/>
  <c r="R386" i="20"/>
  <c r="S386" i="20"/>
  <c r="T386" i="20"/>
  <c r="U386" i="20"/>
  <c r="V386" i="20"/>
  <c r="W386" i="20"/>
  <c r="BA386" i="20" s="1"/>
  <c r="X386" i="20"/>
  <c r="Y386" i="20"/>
  <c r="Z386" i="20"/>
  <c r="AA386" i="20"/>
  <c r="BE386" i="20" s="1"/>
  <c r="AC386" i="20"/>
  <c r="AD386" i="20"/>
  <c r="BF386" i="20" s="1"/>
  <c r="AF386" i="20"/>
  <c r="AH386" i="20"/>
  <c r="C387" i="20"/>
  <c r="D387" i="20"/>
  <c r="E387" i="20"/>
  <c r="F387" i="20"/>
  <c r="G387" i="20"/>
  <c r="H387" i="20"/>
  <c r="I387" i="20"/>
  <c r="J387" i="20"/>
  <c r="K387" i="20"/>
  <c r="L387" i="20"/>
  <c r="M387" i="20"/>
  <c r="N387" i="20"/>
  <c r="O387" i="20"/>
  <c r="P387" i="20"/>
  <c r="Q387" i="20"/>
  <c r="R387" i="20"/>
  <c r="S387" i="20"/>
  <c r="T387" i="20"/>
  <c r="U387" i="20"/>
  <c r="V387" i="20"/>
  <c r="W387" i="20"/>
  <c r="BA387" i="20" s="1"/>
  <c r="X387" i="20"/>
  <c r="Y387" i="20"/>
  <c r="Z387" i="20"/>
  <c r="AA387" i="20"/>
  <c r="BE387" i="20" s="1"/>
  <c r="AC387" i="20"/>
  <c r="AD387" i="20"/>
  <c r="BF387" i="20" s="1"/>
  <c r="AF387" i="20"/>
  <c r="AH387" i="20"/>
  <c r="C388" i="20"/>
  <c r="D388" i="20"/>
  <c r="E388" i="20"/>
  <c r="F388" i="20"/>
  <c r="G388" i="20"/>
  <c r="H388" i="20"/>
  <c r="I388" i="20"/>
  <c r="J388" i="20"/>
  <c r="K388" i="20"/>
  <c r="L388" i="20"/>
  <c r="M388" i="20"/>
  <c r="N388" i="20"/>
  <c r="O388" i="20"/>
  <c r="P388" i="20"/>
  <c r="Q388" i="20"/>
  <c r="R388" i="20"/>
  <c r="S388" i="20"/>
  <c r="T388" i="20"/>
  <c r="U388" i="20"/>
  <c r="V388" i="20"/>
  <c r="W388" i="20"/>
  <c r="BA388" i="20" s="1"/>
  <c r="X388" i="20"/>
  <c r="Y388" i="20"/>
  <c r="Z388" i="20"/>
  <c r="AA388" i="20"/>
  <c r="BE388" i="20" s="1"/>
  <c r="AC388" i="20"/>
  <c r="AD388" i="20"/>
  <c r="BF388" i="20" s="1"/>
  <c r="AF388" i="20"/>
  <c r="AH388" i="20"/>
  <c r="C389" i="20"/>
  <c r="D389" i="20"/>
  <c r="E389" i="20"/>
  <c r="F389" i="20"/>
  <c r="G389" i="20"/>
  <c r="H389" i="20"/>
  <c r="I389" i="20"/>
  <c r="J389" i="20"/>
  <c r="K389" i="20"/>
  <c r="L389" i="20"/>
  <c r="M389" i="20"/>
  <c r="N389" i="20"/>
  <c r="O389" i="20"/>
  <c r="P389" i="20"/>
  <c r="Q389" i="20"/>
  <c r="R389" i="20"/>
  <c r="S389" i="20"/>
  <c r="T389" i="20"/>
  <c r="U389" i="20"/>
  <c r="V389" i="20"/>
  <c r="W389" i="20"/>
  <c r="BA389" i="20" s="1"/>
  <c r="X389" i="20"/>
  <c r="Y389" i="20"/>
  <c r="Z389" i="20"/>
  <c r="AA389" i="20"/>
  <c r="BE389" i="20" s="1"/>
  <c r="AC389" i="20"/>
  <c r="AD389" i="20"/>
  <c r="BF389" i="20" s="1"/>
  <c r="AF389" i="20"/>
  <c r="AH389" i="20"/>
  <c r="C390" i="20"/>
  <c r="D390" i="20"/>
  <c r="E390" i="20"/>
  <c r="F390" i="20"/>
  <c r="G390" i="20"/>
  <c r="H390" i="20"/>
  <c r="I390" i="20"/>
  <c r="J390" i="20"/>
  <c r="K390" i="20"/>
  <c r="L390" i="20"/>
  <c r="M390" i="20"/>
  <c r="N390" i="20"/>
  <c r="O390" i="20"/>
  <c r="P390" i="20"/>
  <c r="Q390" i="20"/>
  <c r="R390" i="20"/>
  <c r="S390" i="20"/>
  <c r="T390" i="20"/>
  <c r="U390" i="20"/>
  <c r="V390" i="20"/>
  <c r="W390" i="20"/>
  <c r="BA390" i="20" s="1"/>
  <c r="X390" i="20"/>
  <c r="Y390" i="20"/>
  <c r="Z390" i="20"/>
  <c r="AA390" i="20"/>
  <c r="BE390" i="20" s="1"/>
  <c r="AC390" i="20"/>
  <c r="AD390" i="20"/>
  <c r="BF390" i="20" s="1"/>
  <c r="AF390" i="20"/>
  <c r="AH390" i="20"/>
  <c r="C391" i="20"/>
  <c r="D391" i="20"/>
  <c r="E391" i="20"/>
  <c r="F391" i="20"/>
  <c r="G391" i="20"/>
  <c r="H391" i="20"/>
  <c r="I391" i="20"/>
  <c r="J391" i="20"/>
  <c r="K391" i="20"/>
  <c r="L391" i="20"/>
  <c r="M391" i="20"/>
  <c r="N391" i="20"/>
  <c r="O391" i="20"/>
  <c r="P391" i="20"/>
  <c r="Q391" i="20"/>
  <c r="R391" i="20"/>
  <c r="S391" i="20"/>
  <c r="T391" i="20"/>
  <c r="U391" i="20"/>
  <c r="V391" i="20"/>
  <c r="W391" i="20"/>
  <c r="BA391" i="20" s="1"/>
  <c r="X391" i="20"/>
  <c r="Y391" i="20"/>
  <c r="Z391" i="20"/>
  <c r="AA391" i="20"/>
  <c r="BE391" i="20" s="1"/>
  <c r="AC391" i="20"/>
  <c r="AD391" i="20"/>
  <c r="BF391" i="20" s="1"/>
  <c r="AF391" i="20"/>
  <c r="AH391" i="20"/>
  <c r="C392" i="20"/>
  <c r="D392" i="20"/>
  <c r="E392" i="20"/>
  <c r="F392" i="20"/>
  <c r="G392" i="20"/>
  <c r="H392" i="20"/>
  <c r="I392" i="20"/>
  <c r="J392" i="20"/>
  <c r="K392" i="20"/>
  <c r="L392" i="20"/>
  <c r="M392" i="20"/>
  <c r="N392" i="20"/>
  <c r="O392" i="20"/>
  <c r="P392" i="20"/>
  <c r="Q392" i="20"/>
  <c r="R392" i="20"/>
  <c r="S392" i="20"/>
  <c r="T392" i="20"/>
  <c r="U392" i="20"/>
  <c r="V392" i="20"/>
  <c r="W392" i="20"/>
  <c r="BA392" i="20" s="1"/>
  <c r="X392" i="20"/>
  <c r="Y392" i="20"/>
  <c r="Z392" i="20"/>
  <c r="AA392" i="20"/>
  <c r="BE392" i="20" s="1"/>
  <c r="AC392" i="20"/>
  <c r="AD392" i="20"/>
  <c r="BF392" i="20" s="1"/>
  <c r="AF392" i="20"/>
  <c r="AH392" i="20"/>
  <c r="C393" i="20"/>
  <c r="D393" i="20"/>
  <c r="E393" i="20"/>
  <c r="F393" i="20"/>
  <c r="G393" i="20"/>
  <c r="H393" i="20"/>
  <c r="I393" i="20"/>
  <c r="J393" i="20"/>
  <c r="K393" i="20"/>
  <c r="L393" i="20"/>
  <c r="M393" i="20"/>
  <c r="N393" i="20"/>
  <c r="O393" i="20"/>
  <c r="P393" i="20"/>
  <c r="Q393" i="20"/>
  <c r="R393" i="20"/>
  <c r="S393" i="20"/>
  <c r="T393" i="20"/>
  <c r="U393" i="20"/>
  <c r="V393" i="20"/>
  <c r="W393" i="20"/>
  <c r="BA393" i="20" s="1"/>
  <c r="X393" i="20"/>
  <c r="Y393" i="20"/>
  <c r="Z393" i="20"/>
  <c r="AA393" i="20"/>
  <c r="BE393" i="20" s="1"/>
  <c r="AC393" i="20"/>
  <c r="AD393" i="20"/>
  <c r="BF393" i="20" s="1"/>
  <c r="AF393" i="20"/>
  <c r="AH393" i="20"/>
  <c r="C394" i="20"/>
  <c r="D394" i="20"/>
  <c r="E394" i="20"/>
  <c r="F394" i="20"/>
  <c r="G394" i="20"/>
  <c r="H394" i="20"/>
  <c r="I394" i="20"/>
  <c r="J394" i="20"/>
  <c r="K394" i="20"/>
  <c r="L394" i="20"/>
  <c r="M394" i="20"/>
  <c r="N394" i="20"/>
  <c r="O394" i="20"/>
  <c r="P394" i="20"/>
  <c r="Q394" i="20"/>
  <c r="R394" i="20"/>
  <c r="S394" i="20"/>
  <c r="T394" i="20"/>
  <c r="U394" i="20"/>
  <c r="V394" i="20"/>
  <c r="W394" i="20"/>
  <c r="BA394" i="20" s="1"/>
  <c r="X394" i="20"/>
  <c r="Y394" i="20"/>
  <c r="Z394" i="20"/>
  <c r="AA394" i="20"/>
  <c r="BE394" i="20" s="1"/>
  <c r="AC394" i="20"/>
  <c r="AD394" i="20"/>
  <c r="BF394" i="20" s="1"/>
  <c r="AF394" i="20"/>
  <c r="AH394" i="20"/>
  <c r="C395" i="20"/>
  <c r="D395" i="20"/>
  <c r="E395" i="20"/>
  <c r="F395" i="20"/>
  <c r="G395" i="20"/>
  <c r="H395" i="20"/>
  <c r="I395" i="20"/>
  <c r="J395" i="20"/>
  <c r="K395" i="20"/>
  <c r="L395" i="20"/>
  <c r="M395" i="20"/>
  <c r="N395" i="20"/>
  <c r="O395" i="20"/>
  <c r="P395" i="20"/>
  <c r="Q395" i="20"/>
  <c r="R395" i="20"/>
  <c r="S395" i="20"/>
  <c r="T395" i="20"/>
  <c r="U395" i="20"/>
  <c r="V395" i="20"/>
  <c r="W395" i="20"/>
  <c r="BA395" i="20" s="1"/>
  <c r="X395" i="20"/>
  <c r="Y395" i="20"/>
  <c r="Z395" i="20"/>
  <c r="AA395" i="20"/>
  <c r="BE395" i="20" s="1"/>
  <c r="AC395" i="20"/>
  <c r="AD395" i="20"/>
  <c r="BF395" i="20" s="1"/>
  <c r="AF395" i="20"/>
  <c r="AH395" i="20"/>
  <c r="C396" i="20"/>
  <c r="D396" i="20"/>
  <c r="E396" i="20"/>
  <c r="F396" i="20"/>
  <c r="G396" i="20"/>
  <c r="H396" i="20"/>
  <c r="I396" i="20"/>
  <c r="J396" i="20"/>
  <c r="K396" i="20"/>
  <c r="L396" i="20"/>
  <c r="M396" i="20"/>
  <c r="N396" i="20"/>
  <c r="O396" i="20"/>
  <c r="P396" i="20"/>
  <c r="Q396" i="20"/>
  <c r="R396" i="20"/>
  <c r="S396" i="20"/>
  <c r="T396" i="20"/>
  <c r="U396" i="20"/>
  <c r="V396" i="20"/>
  <c r="W396" i="20"/>
  <c r="BA396" i="20" s="1"/>
  <c r="X396" i="20"/>
  <c r="Y396" i="20"/>
  <c r="Z396" i="20"/>
  <c r="AA396" i="20"/>
  <c r="BE396" i="20" s="1"/>
  <c r="AC396" i="20"/>
  <c r="AD396" i="20"/>
  <c r="BF396" i="20" s="1"/>
  <c r="AF396" i="20"/>
  <c r="AH396" i="20"/>
  <c r="C397" i="20"/>
  <c r="D397" i="20"/>
  <c r="E397" i="20"/>
  <c r="F397" i="20"/>
  <c r="G397" i="20"/>
  <c r="H397" i="20"/>
  <c r="I397" i="20"/>
  <c r="J397" i="20"/>
  <c r="K397" i="20"/>
  <c r="L397" i="20"/>
  <c r="M397" i="20"/>
  <c r="N397" i="20"/>
  <c r="O397" i="20"/>
  <c r="P397" i="20"/>
  <c r="Q397" i="20"/>
  <c r="R397" i="20"/>
  <c r="S397" i="20"/>
  <c r="T397" i="20"/>
  <c r="U397" i="20"/>
  <c r="V397" i="20"/>
  <c r="W397" i="20"/>
  <c r="BA397" i="20" s="1"/>
  <c r="X397" i="20"/>
  <c r="Y397" i="20"/>
  <c r="Z397" i="20"/>
  <c r="AA397" i="20"/>
  <c r="BE397" i="20" s="1"/>
  <c r="AC397" i="20"/>
  <c r="AD397" i="20"/>
  <c r="BF397" i="20" s="1"/>
  <c r="AF397" i="20"/>
  <c r="AH397" i="20"/>
  <c r="C398" i="20"/>
  <c r="D398" i="20"/>
  <c r="E398" i="20"/>
  <c r="F398" i="20"/>
  <c r="G398" i="20"/>
  <c r="H398" i="20"/>
  <c r="I398" i="20"/>
  <c r="J398" i="20"/>
  <c r="K398" i="20"/>
  <c r="L398" i="20"/>
  <c r="M398" i="20"/>
  <c r="N398" i="20"/>
  <c r="O398" i="20"/>
  <c r="P398" i="20"/>
  <c r="Q398" i="20"/>
  <c r="R398" i="20"/>
  <c r="S398" i="20"/>
  <c r="T398" i="20"/>
  <c r="U398" i="20"/>
  <c r="V398" i="20"/>
  <c r="W398" i="20"/>
  <c r="BA398" i="20" s="1"/>
  <c r="X398" i="20"/>
  <c r="Y398" i="20"/>
  <c r="Z398" i="20"/>
  <c r="AA398" i="20"/>
  <c r="BE398" i="20" s="1"/>
  <c r="AC398" i="20"/>
  <c r="AD398" i="20"/>
  <c r="BF398" i="20" s="1"/>
  <c r="AF398" i="20"/>
  <c r="AH398" i="20"/>
  <c r="C399" i="20"/>
  <c r="D399" i="20"/>
  <c r="E399" i="20"/>
  <c r="F399" i="20"/>
  <c r="G399" i="20"/>
  <c r="H399" i="20"/>
  <c r="I399" i="20"/>
  <c r="J399" i="20"/>
  <c r="K399" i="20"/>
  <c r="L399" i="20"/>
  <c r="M399" i="20"/>
  <c r="N399" i="20"/>
  <c r="O399" i="20"/>
  <c r="P399" i="20"/>
  <c r="Q399" i="20"/>
  <c r="R399" i="20"/>
  <c r="S399" i="20"/>
  <c r="T399" i="20"/>
  <c r="U399" i="20"/>
  <c r="V399" i="20"/>
  <c r="W399" i="20"/>
  <c r="BA399" i="20" s="1"/>
  <c r="X399" i="20"/>
  <c r="Y399" i="20"/>
  <c r="Z399" i="20"/>
  <c r="AA399" i="20"/>
  <c r="BE399" i="20" s="1"/>
  <c r="AC399" i="20"/>
  <c r="AD399" i="20"/>
  <c r="BF399" i="20" s="1"/>
  <c r="AF399" i="20"/>
  <c r="AH399" i="20"/>
  <c r="C400" i="20"/>
  <c r="D400" i="20"/>
  <c r="E400" i="20"/>
  <c r="F400" i="20"/>
  <c r="G400" i="20"/>
  <c r="H400" i="20"/>
  <c r="I400" i="20"/>
  <c r="J400" i="20"/>
  <c r="K400" i="20"/>
  <c r="L400" i="20"/>
  <c r="M400" i="20"/>
  <c r="N400" i="20"/>
  <c r="O400" i="20"/>
  <c r="P400" i="20"/>
  <c r="Q400" i="20"/>
  <c r="R400" i="20"/>
  <c r="S400" i="20"/>
  <c r="T400" i="20"/>
  <c r="U400" i="20"/>
  <c r="V400" i="20"/>
  <c r="W400" i="20"/>
  <c r="BA400" i="20" s="1"/>
  <c r="X400" i="20"/>
  <c r="Y400" i="20"/>
  <c r="Z400" i="20"/>
  <c r="AA400" i="20"/>
  <c r="BE400" i="20" s="1"/>
  <c r="AC400" i="20"/>
  <c r="AD400" i="20"/>
  <c r="BF400" i="20" s="1"/>
  <c r="AF400" i="20"/>
  <c r="AH400" i="20"/>
  <c r="C401" i="20"/>
  <c r="D401" i="20"/>
  <c r="E401" i="20"/>
  <c r="F401" i="20"/>
  <c r="G401" i="20"/>
  <c r="H401" i="20"/>
  <c r="I401" i="20"/>
  <c r="J401" i="20"/>
  <c r="K401" i="20"/>
  <c r="L401" i="20"/>
  <c r="M401" i="20"/>
  <c r="N401" i="20"/>
  <c r="O401" i="20"/>
  <c r="P401" i="20"/>
  <c r="Q401" i="20"/>
  <c r="R401" i="20"/>
  <c r="S401" i="20"/>
  <c r="T401" i="20"/>
  <c r="U401" i="20"/>
  <c r="V401" i="20"/>
  <c r="W401" i="20"/>
  <c r="BA401" i="20" s="1"/>
  <c r="X401" i="20"/>
  <c r="Y401" i="20"/>
  <c r="Z401" i="20"/>
  <c r="AA401" i="20"/>
  <c r="BE401" i="20" s="1"/>
  <c r="AC401" i="20"/>
  <c r="AD401" i="20"/>
  <c r="BF401" i="20" s="1"/>
  <c r="AF401" i="20"/>
  <c r="AH401" i="20"/>
  <c r="C402" i="20"/>
  <c r="D402" i="20"/>
  <c r="E402" i="20"/>
  <c r="F402" i="20"/>
  <c r="G402" i="20"/>
  <c r="H402" i="20"/>
  <c r="I402" i="20"/>
  <c r="J402" i="20"/>
  <c r="K402" i="20"/>
  <c r="L402" i="20"/>
  <c r="M402" i="20"/>
  <c r="N402" i="20"/>
  <c r="O402" i="20"/>
  <c r="P402" i="20"/>
  <c r="Q402" i="20"/>
  <c r="R402" i="20"/>
  <c r="S402" i="20"/>
  <c r="T402" i="20"/>
  <c r="U402" i="20"/>
  <c r="V402" i="20"/>
  <c r="W402" i="20"/>
  <c r="BA402" i="20" s="1"/>
  <c r="X402" i="20"/>
  <c r="Y402" i="20"/>
  <c r="Z402" i="20"/>
  <c r="AA402" i="20"/>
  <c r="BE402" i="20" s="1"/>
  <c r="AC402" i="20"/>
  <c r="AD402" i="20"/>
  <c r="BF402" i="20" s="1"/>
  <c r="AF402" i="20"/>
  <c r="AH402" i="20"/>
  <c r="C403" i="20"/>
  <c r="D403" i="20"/>
  <c r="E403" i="20"/>
  <c r="F403" i="20"/>
  <c r="G403" i="20"/>
  <c r="H403" i="20"/>
  <c r="I403" i="20"/>
  <c r="J403" i="20"/>
  <c r="K403" i="20"/>
  <c r="L403" i="20"/>
  <c r="M403" i="20"/>
  <c r="N403" i="20"/>
  <c r="O403" i="20"/>
  <c r="P403" i="20"/>
  <c r="Q403" i="20"/>
  <c r="R403" i="20"/>
  <c r="S403" i="20"/>
  <c r="T403" i="20"/>
  <c r="U403" i="20"/>
  <c r="V403" i="20"/>
  <c r="W403" i="20"/>
  <c r="BA403" i="20" s="1"/>
  <c r="X403" i="20"/>
  <c r="Y403" i="20"/>
  <c r="Z403" i="20"/>
  <c r="AA403" i="20"/>
  <c r="BE403" i="20" s="1"/>
  <c r="AC403" i="20"/>
  <c r="AD403" i="20"/>
  <c r="BF403" i="20" s="1"/>
  <c r="AF403" i="20"/>
  <c r="AH403" i="20"/>
  <c r="C404" i="20"/>
  <c r="D404" i="20"/>
  <c r="E404" i="20"/>
  <c r="F404" i="20"/>
  <c r="G404" i="20"/>
  <c r="H404" i="20"/>
  <c r="I404" i="20"/>
  <c r="J404" i="20"/>
  <c r="K404" i="20"/>
  <c r="L404" i="20"/>
  <c r="M404" i="20"/>
  <c r="N404" i="20"/>
  <c r="O404" i="20"/>
  <c r="P404" i="20"/>
  <c r="Q404" i="20"/>
  <c r="R404" i="20"/>
  <c r="S404" i="20"/>
  <c r="T404" i="20"/>
  <c r="U404" i="20"/>
  <c r="V404" i="20"/>
  <c r="W404" i="20"/>
  <c r="BA404" i="20" s="1"/>
  <c r="X404" i="20"/>
  <c r="Y404" i="20"/>
  <c r="Z404" i="20"/>
  <c r="AA404" i="20"/>
  <c r="BE404" i="20" s="1"/>
  <c r="AC404" i="20"/>
  <c r="AD404" i="20"/>
  <c r="BF404" i="20" s="1"/>
  <c r="AF404" i="20"/>
  <c r="AH404" i="20"/>
  <c r="C405" i="20"/>
  <c r="D405" i="20"/>
  <c r="E405" i="20"/>
  <c r="F405" i="20"/>
  <c r="G405" i="20"/>
  <c r="H405" i="20"/>
  <c r="I405" i="20"/>
  <c r="J405" i="20"/>
  <c r="K405" i="20"/>
  <c r="L405" i="20"/>
  <c r="M405" i="20"/>
  <c r="N405" i="20"/>
  <c r="O405" i="20"/>
  <c r="P405" i="20"/>
  <c r="Q405" i="20"/>
  <c r="R405" i="20"/>
  <c r="S405" i="20"/>
  <c r="T405" i="20"/>
  <c r="U405" i="20"/>
  <c r="V405" i="20"/>
  <c r="W405" i="20"/>
  <c r="BA405" i="20" s="1"/>
  <c r="X405" i="20"/>
  <c r="Y405" i="20"/>
  <c r="Z405" i="20"/>
  <c r="AA405" i="20"/>
  <c r="BE405" i="20" s="1"/>
  <c r="AC405" i="20"/>
  <c r="AD405" i="20"/>
  <c r="BF405" i="20" s="1"/>
  <c r="AF405" i="20"/>
  <c r="AH405" i="20"/>
  <c r="C406" i="20"/>
  <c r="D406" i="20"/>
  <c r="E406" i="20"/>
  <c r="F406" i="20"/>
  <c r="G406" i="20"/>
  <c r="H406" i="20"/>
  <c r="I406" i="20"/>
  <c r="J406" i="20"/>
  <c r="K406" i="20"/>
  <c r="L406" i="20"/>
  <c r="M406" i="20"/>
  <c r="N406" i="20"/>
  <c r="O406" i="20"/>
  <c r="P406" i="20"/>
  <c r="Q406" i="20"/>
  <c r="R406" i="20"/>
  <c r="S406" i="20"/>
  <c r="T406" i="20"/>
  <c r="U406" i="20"/>
  <c r="V406" i="20"/>
  <c r="W406" i="20"/>
  <c r="BA406" i="20" s="1"/>
  <c r="X406" i="20"/>
  <c r="Y406" i="20"/>
  <c r="Z406" i="20"/>
  <c r="AA406" i="20"/>
  <c r="BE406" i="20" s="1"/>
  <c r="AC406" i="20"/>
  <c r="AD406" i="20"/>
  <c r="BF406" i="20" s="1"/>
  <c r="AF406" i="20"/>
  <c r="AH406" i="20"/>
  <c r="C407" i="20"/>
  <c r="D407" i="20"/>
  <c r="E407" i="20"/>
  <c r="F407" i="20"/>
  <c r="G407" i="20"/>
  <c r="H407" i="20"/>
  <c r="I407" i="20"/>
  <c r="J407" i="20"/>
  <c r="K407" i="20"/>
  <c r="L407" i="20"/>
  <c r="M407" i="20"/>
  <c r="N407" i="20"/>
  <c r="O407" i="20"/>
  <c r="P407" i="20"/>
  <c r="Q407" i="20"/>
  <c r="R407" i="20"/>
  <c r="S407" i="20"/>
  <c r="T407" i="20"/>
  <c r="U407" i="20"/>
  <c r="V407" i="20"/>
  <c r="W407" i="20"/>
  <c r="BA407" i="20" s="1"/>
  <c r="X407" i="20"/>
  <c r="Y407" i="20"/>
  <c r="Z407" i="20"/>
  <c r="AA407" i="20"/>
  <c r="BE407" i="20" s="1"/>
  <c r="AC407" i="20"/>
  <c r="AD407" i="20"/>
  <c r="BF407" i="20" s="1"/>
  <c r="AF407" i="20"/>
  <c r="AH407" i="20"/>
  <c r="C408" i="20"/>
  <c r="D408" i="20"/>
  <c r="E408" i="20"/>
  <c r="F408" i="20"/>
  <c r="G408" i="20"/>
  <c r="H408" i="20"/>
  <c r="I408" i="20"/>
  <c r="J408" i="20"/>
  <c r="K408" i="20"/>
  <c r="L408" i="20"/>
  <c r="M408" i="20"/>
  <c r="N408" i="20"/>
  <c r="O408" i="20"/>
  <c r="P408" i="20"/>
  <c r="Q408" i="20"/>
  <c r="R408" i="20"/>
  <c r="S408" i="20"/>
  <c r="T408" i="20"/>
  <c r="U408" i="20"/>
  <c r="V408" i="20"/>
  <c r="W408" i="20"/>
  <c r="BA408" i="20" s="1"/>
  <c r="X408" i="20"/>
  <c r="Y408" i="20"/>
  <c r="Z408" i="20"/>
  <c r="AA408" i="20"/>
  <c r="BE408" i="20" s="1"/>
  <c r="AC408" i="20"/>
  <c r="AD408" i="20"/>
  <c r="BF408" i="20" s="1"/>
  <c r="AF408" i="20"/>
  <c r="AH408" i="20"/>
  <c r="C409" i="20"/>
  <c r="D409" i="20"/>
  <c r="E409" i="20"/>
  <c r="F409" i="20"/>
  <c r="G409" i="20"/>
  <c r="H409" i="20"/>
  <c r="I409" i="20"/>
  <c r="J409" i="20"/>
  <c r="K409" i="20"/>
  <c r="L409" i="20"/>
  <c r="M409" i="20"/>
  <c r="N409" i="20"/>
  <c r="O409" i="20"/>
  <c r="P409" i="20"/>
  <c r="Q409" i="20"/>
  <c r="R409" i="20"/>
  <c r="S409" i="20"/>
  <c r="T409" i="20"/>
  <c r="U409" i="20"/>
  <c r="V409" i="20"/>
  <c r="W409" i="20"/>
  <c r="BA409" i="20" s="1"/>
  <c r="X409" i="20"/>
  <c r="Y409" i="20"/>
  <c r="Z409" i="20"/>
  <c r="AA409" i="20"/>
  <c r="BE409" i="20" s="1"/>
  <c r="AC409" i="20"/>
  <c r="AD409" i="20"/>
  <c r="BF409" i="20" s="1"/>
  <c r="AF409" i="20"/>
  <c r="AH409" i="20"/>
  <c r="C410" i="20"/>
  <c r="D410" i="20"/>
  <c r="E410" i="20"/>
  <c r="F410" i="20"/>
  <c r="G410" i="20"/>
  <c r="H410" i="20"/>
  <c r="I410" i="20"/>
  <c r="J410" i="20"/>
  <c r="K410" i="20"/>
  <c r="L410" i="20"/>
  <c r="M410" i="20"/>
  <c r="N410" i="20"/>
  <c r="O410" i="20"/>
  <c r="P410" i="20"/>
  <c r="Q410" i="20"/>
  <c r="R410" i="20"/>
  <c r="S410" i="20"/>
  <c r="T410" i="20"/>
  <c r="U410" i="20"/>
  <c r="V410" i="20"/>
  <c r="W410" i="20"/>
  <c r="X410" i="20"/>
  <c r="Y410" i="20"/>
  <c r="Z410" i="20"/>
  <c r="AA410" i="20"/>
  <c r="BE410" i="20" s="1"/>
  <c r="AC410" i="20"/>
  <c r="AD410" i="20"/>
  <c r="BF410" i="20" s="1"/>
  <c r="AF410" i="20"/>
  <c r="AH410" i="20"/>
  <c r="C411" i="20"/>
  <c r="D411" i="20"/>
  <c r="E411" i="20"/>
  <c r="F411" i="20"/>
  <c r="G411" i="20"/>
  <c r="H411" i="20"/>
  <c r="I411" i="20"/>
  <c r="J411" i="20"/>
  <c r="K411" i="20"/>
  <c r="L411" i="20"/>
  <c r="M411" i="20"/>
  <c r="N411" i="20"/>
  <c r="O411" i="20"/>
  <c r="P411" i="20"/>
  <c r="Q411" i="20"/>
  <c r="R411" i="20"/>
  <c r="S411" i="20"/>
  <c r="T411" i="20"/>
  <c r="U411" i="20"/>
  <c r="V411" i="20"/>
  <c r="W411" i="20"/>
  <c r="BA411" i="20" s="1"/>
  <c r="X411" i="20"/>
  <c r="Y411" i="20"/>
  <c r="Z411" i="20"/>
  <c r="AA411" i="20"/>
  <c r="BE411" i="20" s="1"/>
  <c r="AC411" i="20"/>
  <c r="AD411" i="20"/>
  <c r="BF411" i="20" s="1"/>
  <c r="AF411" i="20"/>
  <c r="AH411" i="20"/>
  <c r="C412" i="20"/>
  <c r="D412" i="20"/>
  <c r="E412" i="20"/>
  <c r="F412" i="20"/>
  <c r="G412" i="20"/>
  <c r="H412" i="20"/>
  <c r="I412" i="20"/>
  <c r="J412" i="20"/>
  <c r="K412" i="20"/>
  <c r="L412" i="20"/>
  <c r="M412" i="20"/>
  <c r="N412" i="20"/>
  <c r="O412" i="20"/>
  <c r="P412" i="20"/>
  <c r="Q412" i="20"/>
  <c r="R412" i="20"/>
  <c r="S412" i="20"/>
  <c r="T412" i="20"/>
  <c r="U412" i="20"/>
  <c r="V412" i="20"/>
  <c r="W412" i="20"/>
  <c r="BA412" i="20" s="1"/>
  <c r="X412" i="20"/>
  <c r="Y412" i="20"/>
  <c r="Z412" i="20"/>
  <c r="AA412" i="20"/>
  <c r="BE412" i="20" s="1"/>
  <c r="AC412" i="20"/>
  <c r="AD412" i="20"/>
  <c r="BF412" i="20" s="1"/>
  <c r="AF412" i="20"/>
  <c r="AH412" i="20"/>
  <c r="C413" i="20"/>
  <c r="D413" i="20"/>
  <c r="E413" i="20"/>
  <c r="F413" i="20"/>
  <c r="G413" i="20"/>
  <c r="H413" i="20"/>
  <c r="I413" i="20"/>
  <c r="J413" i="20"/>
  <c r="K413" i="20"/>
  <c r="L413" i="20"/>
  <c r="M413" i="20"/>
  <c r="N413" i="20"/>
  <c r="O413" i="20"/>
  <c r="P413" i="20"/>
  <c r="Q413" i="20"/>
  <c r="R413" i="20"/>
  <c r="S413" i="20"/>
  <c r="T413" i="20"/>
  <c r="U413" i="20"/>
  <c r="V413" i="20"/>
  <c r="W413" i="20"/>
  <c r="BA413" i="20" s="1"/>
  <c r="X413" i="20"/>
  <c r="Y413" i="20"/>
  <c r="Z413" i="20"/>
  <c r="AA413" i="20"/>
  <c r="BE413" i="20" s="1"/>
  <c r="AC413" i="20"/>
  <c r="AD413" i="20"/>
  <c r="BF413" i="20" s="1"/>
  <c r="AF413" i="20"/>
  <c r="AH413" i="20"/>
  <c r="C414" i="20"/>
  <c r="D414" i="20"/>
  <c r="E414" i="20"/>
  <c r="F414" i="20"/>
  <c r="G414" i="20"/>
  <c r="H414" i="20"/>
  <c r="I414" i="20"/>
  <c r="J414" i="20"/>
  <c r="K414" i="20"/>
  <c r="L414" i="20"/>
  <c r="M414" i="20"/>
  <c r="N414" i="20"/>
  <c r="O414" i="20"/>
  <c r="P414" i="20"/>
  <c r="Q414" i="20"/>
  <c r="R414" i="20"/>
  <c r="S414" i="20"/>
  <c r="T414" i="20"/>
  <c r="U414" i="20"/>
  <c r="V414" i="20"/>
  <c r="W414" i="20"/>
  <c r="BA414" i="20" s="1"/>
  <c r="X414" i="20"/>
  <c r="Y414" i="20"/>
  <c r="Z414" i="20"/>
  <c r="AA414" i="20"/>
  <c r="BE414" i="20" s="1"/>
  <c r="AC414" i="20"/>
  <c r="AD414" i="20"/>
  <c r="BF414" i="20" s="1"/>
  <c r="AF414" i="20"/>
  <c r="AH414" i="20"/>
  <c r="C415" i="20"/>
  <c r="D415" i="20"/>
  <c r="E415" i="20"/>
  <c r="F415" i="20"/>
  <c r="G415" i="20"/>
  <c r="H415" i="20"/>
  <c r="I415" i="20"/>
  <c r="J415" i="20"/>
  <c r="K415" i="20"/>
  <c r="L415" i="20"/>
  <c r="M415" i="20"/>
  <c r="N415" i="20"/>
  <c r="O415" i="20"/>
  <c r="P415" i="20"/>
  <c r="Q415" i="20"/>
  <c r="R415" i="20"/>
  <c r="S415" i="20"/>
  <c r="T415" i="20"/>
  <c r="U415" i="20"/>
  <c r="V415" i="20"/>
  <c r="W415" i="20"/>
  <c r="BA415" i="20" s="1"/>
  <c r="X415" i="20"/>
  <c r="Y415" i="20"/>
  <c r="Z415" i="20"/>
  <c r="AA415" i="20"/>
  <c r="BE415" i="20" s="1"/>
  <c r="AC415" i="20"/>
  <c r="AD415" i="20"/>
  <c r="BF415" i="20" s="1"/>
  <c r="AF415" i="20"/>
  <c r="AH415" i="20"/>
  <c r="C416" i="20"/>
  <c r="D416" i="20"/>
  <c r="E416" i="20"/>
  <c r="F416" i="20"/>
  <c r="G416" i="20"/>
  <c r="H416" i="20"/>
  <c r="I416" i="20"/>
  <c r="J416" i="20"/>
  <c r="K416" i="20"/>
  <c r="L416" i="20"/>
  <c r="M416" i="20"/>
  <c r="N416" i="20"/>
  <c r="O416" i="20"/>
  <c r="P416" i="20"/>
  <c r="Q416" i="20"/>
  <c r="R416" i="20"/>
  <c r="S416" i="20"/>
  <c r="T416" i="20"/>
  <c r="U416" i="20"/>
  <c r="V416" i="20"/>
  <c r="W416" i="20"/>
  <c r="BA416" i="20" s="1"/>
  <c r="X416" i="20"/>
  <c r="Y416" i="20"/>
  <c r="Z416" i="20"/>
  <c r="AA416" i="20"/>
  <c r="BE416" i="20" s="1"/>
  <c r="AC416" i="20"/>
  <c r="AD416" i="20"/>
  <c r="BF416" i="20" s="1"/>
  <c r="AF416" i="20"/>
  <c r="AH416" i="20"/>
  <c r="C417" i="20"/>
  <c r="D417" i="20"/>
  <c r="E417" i="20"/>
  <c r="F417" i="20"/>
  <c r="G417" i="20"/>
  <c r="H417" i="20"/>
  <c r="I417" i="20"/>
  <c r="J417" i="20"/>
  <c r="K417" i="20"/>
  <c r="L417" i="20"/>
  <c r="M417" i="20"/>
  <c r="N417" i="20"/>
  <c r="O417" i="20"/>
  <c r="P417" i="20"/>
  <c r="Q417" i="20"/>
  <c r="R417" i="20"/>
  <c r="S417" i="20"/>
  <c r="T417" i="20"/>
  <c r="U417" i="20"/>
  <c r="V417" i="20"/>
  <c r="W417" i="20"/>
  <c r="BA417" i="20" s="1"/>
  <c r="X417" i="20"/>
  <c r="Y417" i="20"/>
  <c r="Z417" i="20"/>
  <c r="AA417" i="20"/>
  <c r="BE417" i="20" s="1"/>
  <c r="AC417" i="20"/>
  <c r="AD417" i="20"/>
  <c r="BF417" i="20" s="1"/>
  <c r="AF417" i="20"/>
  <c r="AH417" i="20"/>
  <c r="C418" i="20"/>
  <c r="D418" i="20"/>
  <c r="E418" i="20"/>
  <c r="F418" i="20"/>
  <c r="G418" i="20"/>
  <c r="H418" i="20"/>
  <c r="I418" i="20"/>
  <c r="J418" i="20"/>
  <c r="K418" i="20"/>
  <c r="L418" i="20"/>
  <c r="M418" i="20"/>
  <c r="N418" i="20"/>
  <c r="O418" i="20"/>
  <c r="P418" i="20"/>
  <c r="Q418" i="20"/>
  <c r="R418" i="20"/>
  <c r="S418" i="20"/>
  <c r="T418" i="20"/>
  <c r="U418" i="20"/>
  <c r="V418" i="20"/>
  <c r="W418" i="20"/>
  <c r="BA418" i="20" s="1"/>
  <c r="X418" i="20"/>
  <c r="Y418" i="20"/>
  <c r="Z418" i="20"/>
  <c r="AA418" i="20"/>
  <c r="BE418" i="20" s="1"/>
  <c r="AC418" i="20"/>
  <c r="AD418" i="20"/>
  <c r="BF418" i="20" s="1"/>
  <c r="AF418" i="20"/>
  <c r="AH418" i="20"/>
  <c r="C419" i="20"/>
  <c r="D419" i="20"/>
  <c r="E419" i="20"/>
  <c r="F419" i="20"/>
  <c r="G419" i="20"/>
  <c r="H419" i="20"/>
  <c r="I419" i="20"/>
  <c r="J419" i="20"/>
  <c r="K419" i="20"/>
  <c r="L419" i="20"/>
  <c r="M419" i="20"/>
  <c r="N419" i="20"/>
  <c r="O419" i="20"/>
  <c r="P419" i="20"/>
  <c r="Q419" i="20"/>
  <c r="R419" i="20"/>
  <c r="S419" i="20"/>
  <c r="T419" i="20"/>
  <c r="U419" i="20"/>
  <c r="V419" i="20"/>
  <c r="W419" i="20"/>
  <c r="BA419" i="20" s="1"/>
  <c r="X419" i="20"/>
  <c r="Y419" i="20"/>
  <c r="Z419" i="20"/>
  <c r="AA419" i="20"/>
  <c r="BE419" i="20" s="1"/>
  <c r="AC419" i="20"/>
  <c r="AD419" i="20"/>
  <c r="BF419" i="20" s="1"/>
  <c r="AF419" i="20"/>
  <c r="AH419" i="20"/>
  <c r="C420" i="20"/>
  <c r="D420" i="20"/>
  <c r="E420" i="20"/>
  <c r="F420" i="20"/>
  <c r="G420" i="20"/>
  <c r="H420" i="20"/>
  <c r="I420" i="20"/>
  <c r="J420" i="20"/>
  <c r="K420" i="20"/>
  <c r="L420" i="20"/>
  <c r="M420" i="20"/>
  <c r="N420" i="20"/>
  <c r="O420" i="20"/>
  <c r="P420" i="20"/>
  <c r="Q420" i="20"/>
  <c r="R420" i="20"/>
  <c r="S420" i="20"/>
  <c r="T420" i="20"/>
  <c r="U420" i="20"/>
  <c r="V420" i="20"/>
  <c r="W420" i="20"/>
  <c r="BA420" i="20" s="1"/>
  <c r="X420" i="20"/>
  <c r="Y420" i="20"/>
  <c r="Z420" i="20"/>
  <c r="AA420" i="20"/>
  <c r="BE420" i="20" s="1"/>
  <c r="AC420" i="20"/>
  <c r="AD420" i="20"/>
  <c r="BF420" i="20" s="1"/>
  <c r="AF420" i="20"/>
  <c r="AH420" i="20"/>
  <c r="C421" i="20"/>
  <c r="D421" i="20"/>
  <c r="E421" i="20"/>
  <c r="F421" i="20"/>
  <c r="G421" i="20"/>
  <c r="H421" i="20"/>
  <c r="I421" i="20"/>
  <c r="J421" i="20"/>
  <c r="K421" i="20"/>
  <c r="L421" i="20"/>
  <c r="M421" i="20"/>
  <c r="N421" i="20"/>
  <c r="O421" i="20"/>
  <c r="P421" i="20"/>
  <c r="Q421" i="20"/>
  <c r="R421" i="20"/>
  <c r="S421" i="20"/>
  <c r="T421" i="20"/>
  <c r="U421" i="20"/>
  <c r="V421" i="20"/>
  <c r="W421" i="20"/>
  <c r="BA421" i="20" s="1"/>
  <c r="X421" i="20"/>
  <c r="Y421" i="20"/>
  <c r="Z421" i="20"/>
  <c r="AA421" i="20"/>
  <c r="BE421" i="20" s="1"/>
  <c r="AC421" i="20"/>
  <c r="AD421" i="20"/>
  <c r="BF421" i="20" s="1"/>
  <c r="AF421" i="20"/>
  <c r="AH421" i="20"/>
  <c r="C422" i="20"/>
  <c r="D422" i="20"/>
  <c r="E422" i="20"/>
  <c r="F422" i="20"/>
  <c r="G422" i="20"/>
  <c r="H422" i="20"/>
  <c r="I422" i="20"/>
  <c r="J422" i="20"/>
  <c r="K422" i="20"/>
  <c r="L422" i="20"/>
  <c r="M422" i="20"/>
  <c r="N422" i="20"/>
  <c r="O422" i="20"/>
  <c r="P422" i="20"/>
  <c r="Q422" i="20"/>
  <c r="R422" i="20"/>
  <c r="S422" i="20"/>
  <c r="T422" i="20"/>
  <c r="U422" i="20"/>
  <c r="V422" i="20"/>
  <c r="W422" i="20"/>
  <c r="BA422" i="20" s="1"/>
  <c r="X422" i="20"/>
  <c r="Y422" i="20"/>
  <c r="Z422" i="20"/>
  <c r="AA422" i="20"/>
  <c r="BE422" i="20" s="1"/>
  <c r="AC422" i="20"/>
  <c r="AD422" i="20"/>
  <c r="BF422" i="20" s="1"/>
  <c r="AF422" i="20"/>
  <c r="AH422" i="20"/>
  <c r="C423" i="20"/>
  <c r="D423" i="20"/>
  <c r="E423" i="20"/>
  <c r="F423" i="20"/>
  <c r="G423" i="20"/>
  <c r="H423" i="20"/>
  <c r="I423" i="20"/>
  <c r="J423" i="20"/>
  <c r="K423" i="20"/>
  <c r="L423" i="20"/>
  <c r="M423" i="20"/>
  <c r="N423" i="20"/>
  <c r="O423" i="20"/>
  <c r="P423" i="20"/>
  <c r="Q423" i="20"/>
  <c r="R423" i="20"/>
  <c r="S423" i="20"/>
  <c r="T423" i="20"/>
  <c r="U423" i="20"/>
  <c r="V423" i="20"/>
  <c r="W423" i="20"/>
  <c r="BA423" i="20" s="1"/>
  <c r="X423" i="20"/>
  <c r="Y423" i="20"/>
  <c r="Z423" i="20"/>
  <c r="AA423" i="20"/>
  <c r="BE423" i="20" s="1"/>
  <c r="AC423" i="20"/>
  <c r="AD423" i="20"/>
  <c r="BF423" i="20" s="1"/>
  <c r="AF423" i="20"/>
  <c r="AH423" i="20"/>
  <c r="C424" i="20"/>
  <c r="D424" i="20"/>
  <c r="E424" i="20"/>
  <c r="F424" i="20"/>
  <c r="G424" i="20"/>
  <c r="H424" i="20"/>
  <c r="I424" i="20"/>
  <c r="J424" i="20"/>
  <c r="K424" i="20"/>
  <c r="L424" i="20"/>
  <c r="M424" i="20"/>
  <c r="N424" i="20"/>
  <c r="O424" i="20"/>
  <c r="P424" i="20"/>
  <c r="Q424" i="20"/>
  <c r="R424" i="20"/>
  <c r="S424" i="20"/>
  <c r="T424" i="20"/>
  <c r="U424" i="20"/>
  <c r="V424" i="20"/>
  <c r="W424" i="20"/>
  <c r="BA424" i="20" s="1"/>
  <c r="X424" i="20"/>
  <c r="Y424" i="20"/>
  <c r="Z424" i="20"/>
  <c r="AA424" i="20"/>
  <c r="BE424" i="20" s="1"/>
  <c r="AC424" i="20"/>
  <c r="AD424" i="20"/>
  <c r="BF424" i="20" s="1"/>
  <c r="AF424" i="20"/>
  <c r="AH424" i="20"/>
  <c r="C425" i="20"/>
  <c r="D425" i="20"/>
  <c r="E425" i="20"/>
  <c r="F425" i="20"/>
  <c r="G425" i="20"/>
  <c r="H425" i="20"/>
  <c r="I425" i="20"/>
  <c r="J425" i="20"/>
  <c r="K425" i="20"/>
  <c r="L425" i="20"/>
  <c r="M425" i="20"/>
  <c r="N425" i="20"/>
  <c r="O425" i="20"/>
  <c r="P425" i="20"/>
  <c r="Q425" i="20"/>
  <c r="R425" i="20"/>
  <c r="S425" i="20"/>
  <c r="T425" i="20"/>
  <c r="U425" i="20"/>
  <c r="V425" i="20"/>
  <c r="W425" i="20"/>
  <c r="BA425" i="20" s="1"/>
  <c r="X425" i="20"/>
  <c r="Y425" i="20"/>
  <c r="Z425" i="20"/>
  <c r="AA425" i="20"/>
  <c r="BE425" i="20" s="1"/>
  <c r="AC425" i="20"/>
  <c r="AD425" i="20"/>
  <c r="BF425" i="20" s="1"/>
  <c r="AF425" i="20"/>
  <c r="AH425" i="20"/>
  <c r="C426" i="20"/>
  <c r="D426" i="20"/>
  <c r="E426" i="20"/>
  <c r="F426" i="20"/>
  <c r="G426" i="20"/>
  <c r="H426" i="20"/>
  <c r="I426" i="20"/>
  <c r="J426" i="20"/>
  <c r="K426" i="20"/>
  <c r="L426" i="20"/>
  <c r="M426" i="20"/>
  <c r="N426" i="20"/>
  <c r="O426" i="20"/>
  <c r="P426" i="20"/>
  <c r="Q426" i="20"/>
  <c r="R426" i="20"/>
  <c r="S426" i="20"/>
  <c r="T426" i="20"/>
  <c r="U426" i="20"/>
  <c r="V426" i="20"/>
  <c r="W426" i="20"/>
  <c r="BA426" i="20" s="1"/>
  <c r="X426" i="20"/>
  <c r="Y426" i="20"/>
  <c r="Z426" i="20"/>
  <c r="AA426" i="20"/>
  <c r="BE426" i="20" s="1"/>
  <c r="AC426" i="20"/>
  <c r="AD426" i="20"/>
  <c r="BF426" i="20" s="1"/>
  <c r="AF426" i="20"/>
  <c r="AH426" i="20"/>
  <c r="C427" i="20"/>
  <c r="D427" i="20"/>
  <c r="E427" i="20"/>
  <c r="F427" i="20"/>
  <c r="G427" i="20"/>
  <c r="H427" i="20"/>
  <c r="I427" i="20"/>
  <c r="J427" i="20"/>
  <c r="K427" i="20"/>
  <c r="L427" i="20"/>
  <c r="M427" i="20"/>
  <c r="N427" i="20"/>
  <c r="O427" i="20"/>
  <c r="P427" i="20"/>
  <c r="Q427" i="20"/>
  <c r="R427" i="20"/>
  <c r="S427" i="20"/>
  <c r="T427" i="20"/>
  <c r="U427" i="20"/>
  <c r="V427" i="20"/>
  <c r="W427" i="20"/>
  <c r="BA427" i="20" s="1"/>
  <c r="X427" i="20"/>
  <c r="Y427" i="20"/>
  <c r="Z427" i="20"/>
  <c r="AA427" i="20"/>
  <c r="BE427" i="20" s="1"/>
  <c r="AC427" i="20"/>
  <c r="AD427" i="20"/>
  <c r="BF427" i="20" s="1"/>
  <c r="AF427" i="20"/>
  <c r="AH427" i="20"/>
  <c r="C428" i="20"/>
  <c r="D428" i="20"/>
  <c r="E428" i="20"/>
  <c r="F428" i="20"/>
  <c r="G428" i="20"/>
  <c r="H428" i="20"/>
  <c r="I428" i="20"/>
  <c r="J428" i="20"/>
  <c r="K428" i="20"/>
  <c r="L428" i="20"/>
  <c r="M428" i="20"/>
  <c r="N428" i="20"/>
  <c r="O428" i="20"/>
  <c r="P428" i="20"/>
  <c r="Q428" i="20"/>
  <c r="R428" i="20"/>
  <c r="S428" i="20"/>
  <c r="T428" i="20"/>
  <c r="U428" i="20"/>
  <c r="V428" i="20"/>
  <c r="W428" i="20"/>
  <c r="BA428" i="20" s="1"/>
  <c r="X428" i="20"/>
  <c r="Y428" i="20"/>
  <c r="Z428" i="20"/>
  <c r="AA428" i="20"/>
  <c r="BE428" i="20" s="1"/>
  <c r="AC428" i="20"/>
  <c r="AD428" i="20"/>
  <c r="BF428" i="20" s="1"/>
  <c r="AF428" i="20"/>
  <c r="AH428" i="20"/>
  <c r="C429" i="20"/>
  <c r="D429" i="20"/>
  <c r="E429" i="20"/>
  <c r="F429" i="20"/>
  <c r="G429" i="20"/>
  <c r="H429" i="20"/>
  <c r="I429" i="20"/>
  <c r="J429" i="20"/>
  <c r="K429" i="20"/>
  <c r="L429" i="20"/>
  <c r="M429" i="20"/>
  <c r="N429" i="20"/>
  <c r="O429" i="20"/>
  <c r="P429" i="20"/>
  <c r="Q429" i="20"/>
  <c r="R429" i="20"/>
  <c r="S429" i="20"/>
  <c r="T429" i="20"/>
  <c r="U429" i="20"/>
  <c r="V429" i="20"/>
  <c r="W429" i="20"/>
  <c r="BA429" i="20" s="1"/>
  <c r="X429" i="20"/>
  <c r="Y429" i="20"/>
  <c r="Z429" i="20"/>
  <c r="AA429" i="20"/>
  <c r="BE429" i="20" s="1"/>
  <c r="AC429" i="20"/>
  <c r="AD429" i="20"/>
  <c r="BF429" i="20" s="1"/>
  <c r="AF429" i="20"/>
  <c r="AH429" i="20"/>
  <c r="C430" i="20"/>
  <c r="D430" i="20"/>
  <c r="E430" i="20"/>
  <c r="F430" i="20"/>
  <c r="G430" i="20"/>
  <c r="H430" i="20"/>
  <c r="I430" i="20"/>
  <c r="J430" i="20"/>
  <c r="K430" i="20"/>
  <c r="L430" i="20"/>
  <c r="M430" i="20"/>
  <c r="N430" i="20"/>
  <c r="O430" i="20"/>
  <c r="P430" i="20"/>
  <c r="Q430" i="20"/>
  <c r="R430" i="20"/>
  <c r="S430" i="20"/>
  <c r="T430" i="20"/>
  <c r="U430" i="20"/>
  <c r="V430" i="20"/>
  <c r="W430" i="20"/>
  <c r="BA430" i="20" s="1"/>
  <c r="X430" i="20"/>
  <c r="Y430" i="20"/>
  <c r="Z430" i="20"/>
  <c r="AA430" i="20"/>
  <c r="BE430" i="20" s="1"/>
  <c r="AC430" i="20"/>
  <c r="AD430" i="20"/>
  <c r="BF430" i="20" s="1"/>
  <c r="AF430" i="20"/>
  <c r="AH430" i="20"/>
  <c r="C431" i="20"/>
  <c r="D431" i="20"/>
  <c r="E431" i="20"/>
  <c r="F431" i="20"/>
  <c r="G431" i="20"/>
  <c r="H431" i="20"/>
  <c r="I431" i="20"/>
  <c r="J431" i="20"/>
  <c r="K431" i="20"/>
  <c r="L431" i="20"/>
  <c r="M431" i="20"/>
  <c r="N431" i="20"/>
  <c r="O431" i="20"/>
  <c r="P431" i="20"/>
  <c r="Q431" i="20"/>
  <c r="R431" i="20"/>
  <c r="S431" i="20"/>
  <c r="T431" i="20"/>
  <c r="U431" i="20"/>
  <c r="V431" i="20"/>
  <c r="W431" i="20"/>
  <c r="BA431" i="20" s="1"/>
  <c r="X431" i="20"/>
  <c r="Y431" i="20"/>
  <c r="Z431" i="20"/>
  <c r="AA431" i="20"/>
  <c r="BE431" i="20" s="1"/>
  <c r="AC431" i="20"/>
  <c r="AD431" i="20"/>
  <c r="BF431" i="20" s="1"/>
  <c r="AF431" i="20"/>
  <c r="AH431" i="20"/>
  <c r="C432" i="20"/>
  <c r="D432" i="20"/>
  <c r="E432" i="20"/>
  <c r="F432" i="20"/>
  <c r="G432" i="20"/>
  <c r="H432" i="20"/>
  <c r="I432" i="20"/>
  <c r="J432" i="20"/>
  <c r="K432" i="20"/>
  <c r="L432" i="20"/>
  <c r="M432" i="20"/>
  <c r="N432" i="20"/>
  <c r="O432" i="20"/>
  <c r="P432" i="20"/>
  <c r="Q432" i="20"/>
  <c r="R432" i="20"/>
  <c r="S432" i="20"/>
  <c r="T432" i="20"/>
  <c r="U432" i="20"/>
  <c r="V432" i="20"/>
  <c r="W432" i="20"/>
  <c r="BA432" i="20" s="1"/>
  <c r="X432" i="20"/>
  <c r="Y432" i="20"/>
  <c r="Z432" i="20"/>
  <c r="AA432" i="20"/>
  <c r="BE432" i="20" s="1"/>
  <c r="AC432" i="20"/>
  <c r="AD432" i="20"/>
  <c r="BF432" i="20" s="1"/>
  <c r="AF432" i="20"/>
  <c r="AH432" i="20"/>
  <c r="C433" i="20"/>
  <c r="D433" i="20"/>
  <c r="E433" i="20"/>
  <c r="F433" i="20"/>
  <c r="G433" i="20"/>
  <c r="H433" i="20"/>
  <c r="I433" i="20"/>
  <c r="J433" i="20"/>
  <c r="K433" i="20"/>
  <c r="L433" i="20"/>
  <c r="M433" i="20"/>
  <c r="N433" i="20"/>
  <c r="O433" i="20"/>
  <c r="P433" i="20"/>
  <c r="Q433" i="20"/>
  <c r="R433" i="20"/>
  <c r="S433" i="20"/>
  <c r="T433" i="20"/>
  <c r="U433" i="20"/>
  <c r="V433" i="20"/>
  <c r="W433" i="20"/>
  <c r="BA433" i="20" s="1"/>
  <c r="X433" i="20"/>
  <c r="Y433" i="20"/>
  <c r="Z433" i="20"/>
  <c r="AA433" i="20"/>
  <c r="BE433" i="20" s="1"/>
  <c r="AC433" i="20"/>
  <c r="AD433" i="20"/>
  <c r="BF433" i="20" s="1"/>
  <c r="AF433" i="20"/>
  <c r="AH433" i="20"/>
  <c r="C434" i="20"/>
  <c r="D434" i="20"/>
  <c r="E434" i="20"/>
  <c r="F434" i="20"/>
  <c r="G434" i="20"/>
  <c r="H434" i="20"/>
  <c r="I434" i="20"/>
  <c r="J434" i="20"/>
  <c r="K434" i="20"/>
  <c r="L434" i="20"/>
  <c r="M434" i="20"/>
  <c r="N434" i="20"/>
  <c r="O434" i="20"/>
  <c r="P434" i="20"/>
  <c r="Q434" i="20"/>
  <c r="R434" i="20"/>
  <c r="S434" i="20"/>
  <c r="T434" i="20"/>
  <c r="U434" i="20"/>
  <c r="V434" i="20"/>
  <c r="W434" i="20"/>
  <c r="BA434" i="20" s="1"/>
  <c r="X434" i="20"/>
  <c r="Y434" i="20"/>
  <c r="Z434" i="20"/>
  <c r="AA434" i="20"/>
  <c r="BE434" i="20" s="1"/>
  <c r="AC434" i="20"/>
  <c r="AD434" i="20"/>
  <c r="BF434" i="20" s="1"/>
  <c r="AF434" i="20"/>
  <c r="AH434" i="20"/>
  <c r="C435" i="20"/>
  <c r="D435" i="20"/>
  <c r="E435" i="20"/>
  <c r="F435" i="20"/>
  <c r="G435" i="20"/>
  <c r="H435" i="20"/>
  <c r="I435" i="20"/>
  <c r="J435" i="20"/>
  <c r="K435" i="20"/>
  <c r="L435" i="20"/>
  <c r="M435" i="20"/>
  <c r="N435" i="20"/>
  <c r="O435" i="20"/>
  <c r="P435" i="20"/>
  <c r="Q435" i="20"/>
  <c r="R435" i="20"/>
  <c r="S435" i="20"/>
  <c r="T435" i="20"/>
  <c r="U435" i="20"/>
  <c r="V435" i="20"/>
  <c r="W435" i="20"/>
  <c r="BA435" i="20" s="1"/>
  <c r="X435" i="20"/>
  <c r="Y435" i="20"/>
  <c r="Z435" i="20"/>
  <c r="AA435" i="20"/>
  <c r="BE435" i="20" s="1"/>
  <c r="AC435" i="20"/>
  <c r="AD435" i="20"/>
  <c r="BF435" i="20" s="1"/>
  <c r="AF435" i="20"/>
  <c r="AH435" i="20"/>
  <c r="C436" i="20"/>
  <c r="D436" i="20"/>
  <c r="E436" i="20"/>
  <c r="F436" i="20"/>
  <c r="G436" i="20"/>
  <c r="H436" i="20"/>
  <c r="I436" i="20"/>
  <c r="J436" i="20"/>
  <c r="K436" i="20"/>
  <c r="L436" i="20"/>
  <c r="M436" i="20"/>
  <c r="N436" i="20"/>
  <c r="O436" i="20"/>
  <c r="P436" i="20"/>
  <c r="Q436" i="20"/>
  <c r="R436" i="20"/>
  <c r="S436" i="20"/>
  <c r="T436" i="20"/>
  <c r="U436" i="20"/>
  <c r="V436" i="20"/>
  <c r="W436" i="20"/>
  <c r="BA436" i="20" s="1"/>
  <c r="X436" i="20"/>
  <c r="Y436" i="20"/>
  <c r="Z436" i="20"/>
  <c r="AA436" i="20"/>
  <c r="BE436" i="20" s="1"/>
  <c r="AC436" i="20"/>
  <c r="AD436" i="20"/>
  <c r="BF436" i="20" s="1"/>
  <c r="AF436" i="20"/>
  <c r="AH436" i="20"/>
  <c r="C437" i="20"/>
  <c r="D437" i="20"/>
  <c r="E437" i="20"/>
  <c r="F437" i="20"/>
  <c r="G437" i="20"/>
  <c r="H437" i="20"/>
  <c r="I437" i="20"/>
  <c r="J437" i="20"/>
  <c r="K437" i="20"/>
  <c r="L437" i="20"/>
  <c r="M437" i="20"/>
  <c r="N437" i="20"/>
  <c r="O437" i="20"/>
  <c r="P437" i="20"/>
  <c r="Q437" i="20"/>
  <c r="R437" i="20"/>
  <c r="S437" i="20"/>
  <c r="T437" i="20"/>
  <c r="U437" i="20"/>
  <c r="V437" i="20"/>
  <c r="W437" i="20"/>
  <c r="BA437" i="20" s="1"/>
  <c r="X437" i="20"/>
  <c r="Y437" i="20"/>
  <c r="Z437" i="20"/>
  <c r="AA437" i="20"/>
  <c r="BE437" i="20" s="1"/>
  <c r="AC437" i="20"/>
  <c r="AD437" i="20"/>
  <c r="BF437" i="20" s="1"/>
  <c r="AF437" i="20"/>
  <c r="AH437" i="20"/>
  <c r="C438" i="20"/>
  <c r="D438" i="20"/>
  <c r="E438" i="20"/>
  <c r="F438" i="20"/>
  <c r="G438" i="20"/>
  <c r="H438" i="20"/>
  <c r="I438" i="20"/>
  <c r="J438" i="20"/>
  <c r="K438" i="20"/>
  <c r="L438" i="20"/>
  <c r="M438" i="20"/>
  <c r="N438" i="20"/>
  <c r="O438" i="20"/>
  <c r="P438" i="20"/>
  <c r="Q438" i="20"/>
  <c r="R438" i="20"/>
  <c r="S438" i="20"/>
  <c r="T438" i="20"/>
  <c r="U438" i="20"/>
  <c r="V438" i="20"/>
  <c r="W438" i="20"/>
  <c r="BA438" i="20" s="1"/>
  <c r="X438" i="20"/>
  <c r="Y438" i="20"/>
  <c r="Z438" i="20"/>
  <c r="AA438" i="20"/>
  <c r="BE438" i="20" s="1"/>
  <c r="AC438" i="20"/>
  <c r="AD438" i="20"/>
  <c r="BF438" i="20" s="1"/>
  <c r="AF438" i="20"/>
  <c r="AH438" i="20"/>
  <c r="C439" i="20"/>
  <c r="D439" i="20"/>
  <c r="E439" i="20"/>
  <c r="F439" i="20"/>
  <c r="G439" i="20"/>
  <c r="H439" i="20"/>
  <c r="I439" i="20"/>
  <c r="J439" i="20"/>
  <c r="K439" i="20"/>
  <c r="L439" i="20"/>
  <c r="M439" i="20"/>
  <c r="N439" i="20"/>
  <c r="O439" i="20"/>
  <c r="P439" i="20"/>
  <c r="Q439" i="20"/>
  <c r="R439" i="20"/>
  <c r="S439" i="20"/>
  <c r="T439" i="20"/>
  <c r="U439" i="20"/>
  <c r="V439" i="20"/>
  <c r="W439" i="20"/>
  <c r="BA439" i="20" s="1"/>
  <c r="X439" i="20"/>
  <c r="Y439" i="20"/>
  <c r="Z439" i="20"/>
  <c r="AA439" i="20"/>
  <c r="BE439" i="20" s="1"/>
  <c r="AC439" i="20"/>
  <c r="AD439" i="20"/>
  <c r="BF439" i="20" s="1"/>
  <c r="AF439" i="20"/>
  <c r="AH439" i="20"/>
  <c r="C440" i="20"/>
  <c r="D440" i="20"/>
  <c r="E440" i="20"/>
  <c r="F440" i="20"/>
  <c r="G440" i="20"/>
  <c r="H440" i="20"/>
  <c r="I440" i="20"/>
  <c r="J440" i="20"/>
  <c r="K440" i="20"/>
  <c r="L440" i="20"/>
  <c r="M440" i="20"/>
  <c r="N440" i="20"/>
  <c r="O440" i="20"/>
  <c r="P440" i="20"/>
  <c r="Q440" i="20"/>
  <c r="R440" i="20"/>
  <c r="S440" i="20"/>
  <c r="T440" i="20"/>
  <c r="U440" i="20"/>
  <c r="V440" i="20"/>
  <c r="W440" i="20"/>
  <c r="BA440" i="20" s="1"/>
  <c r="X440" i="20"/>
  <c r="Y440" i="20"/>
  <c r="Z440" i="20"/>
  <c r="AA440" i="20"/>
  <c r="BE440" i="20" s="1"/>
  <c r="AC440" i="20"/>
  <c r="AD440" i="20"/>
  <c r="BF440" i="20" s="1"/>
  <c r="AF440" i="20"/>
  <c r="AH440" i="20"/>
  <c r="C441" i="20"/>
  <c r="D441" i="20"/>
  <c r="E441" i="20"/>
  <c r="F441" i="20"/>
  <c r="G441" i="20"/>
  <c r="H441" i="20"/>
  <c r="I441" i="20"/>
  <c r="J441" i="20"/>
  <c r="K441" i="20"/>
  <c r="L441" i="20"/>
  <c r="M441" i="20"/>
  <c r="N441" i="20"/>
  <c r="O441" i="20"/>
  <c r="P441" i="20"/>
  <c r="Q441" i="20"/>
  <c r="R441" i="20"/>
  <c r="S441" i="20"/>
  <c r="T441" i="20"/>
  <c r="U441" i="20"/>
  <c r="V441" i="20"/>
  <c r="W441" i="20"/>
  <c r="BA441" i="20" s="1"/>
  <c r="X441" i="20"/>
  <c r="Y441" i="20"/>
  <c r="Z441" i="20"/>
  <c r="AA441" i="20"/>
  <c r="BE441" i="20" s="1"/>
  <c r="AC441" i="20"/>
  <c r="AD441" i="20"/>
  <c r="BF441" i="20" s="1"/>
  <c r="AF441" i="20"/>
  <c r="AH441" i="20"/>
  <c r="C442" i="20"/>
  <c r="D442" i="20"/>
  <c r="E442" i="20"/>
  <c r="F442" i="20"/>
  <c r="G442" i="20"/>
  <c r="H442" i="20"/>
  <c r="I442" i="20"/>
  <c r="J442" i="20"/>
  <c r="K442" i="20"/>
  <c r="L442" i="20"/>
  <c r="M442" i="20"/>
  <c r="N442" i="20"/>
  <c r="O442" i="20"/>
  <c r="P442" i="20"/>
  <c r="Q442" i="20"/>
  <c r="R442" i="20"/>
  <c r="S442" i="20"/>
  <c r="T442" i="20"/>
  <c r="U442" i="20"/>
  <c r="V442" i="20"/>
  <c r="W442" i="20"/>
  <c r="BA442" i="20" s="1"/>
  <c r="X442" i="20"/>
  <c r="Y442" i="20"/>
  <c r="Z442" i="20"/>
  <c r="AA442" i="20"/>
  <c r="BE442" i="20" s="1"/>
  <c r="AC442" i="20"/>
  <c r="AD442" i="20"/>
  <c r="BF442" i="20" s="1"/>
  <c r="AF442" i="20"/>
  <c r="AH442" i="20"/>
  <c r="C443" i="20"/>
  <c r="D443" i="20"/>
  <c r="E443" i="20"/>
  <c r="F443" i="20"/>
  <c r="G443" i="20"/>
  <c r="H443" i="20"/>
  <c r="I443" i="20"/>
  <c r="J443" i="20"/>
  <c r="K443" i="20"/>
  <c r="L443" i="20"/>
  <c r="M443" i="20"/>
  <c r="N443" i="20"/>
  <c r="O443" i="20"/>
  <c r="P443" i="20"/>
  <c r="Q443" i="20"/>
  <c r="R443" i="20"/>
  <c r="S443" i="20"/>
  <c r="T443" i="20"/>
  <c r="U443" i="20"/>
  <c r="V443" i="20"/>
  <c r="W443" i="20"/>
  <c r="BA443" i="20" s="1"/>
  <c r="X443" i="20"/>
  <c r="Y443" i="20"/>
  <c r="Z443" i="20"/>
  <c r="AA443" i="20"/>
  <c r="BE443" i="20" s="1"/>
  <c r="AC443" i="20"/>
  <c r="AD443" i="20"/>
  <c r="BF443" i="20" s="1"/>
  <c r="AF443" i="20"/>
  <c r="AH443" i="20"/>
  <c r="C444" i="20"/>
  <c r="D444" i="20"/>
  <c r="E444" i="20"/>
  <c r="F444" i="20"/>
  <c r="G444" i="20"/>
  <c r="H444" i="20"/>
  <c r="I444" i="20"/>
  <c r="J444" i="20"/>
  <c r="K444" i="20"/>
  <c r="L444" i="20"/>
  <c r="M444" i="20"/>
  <c r="N444" i="20"/>
  <c r="O444" i="20"/>
  <c r="P444" i="20"/>
  <c r="Q444" i="20"/>
  <c r="R444" i="20"/>
  <c r="S444" i="20"/>
  <c r="T444" i="20"/>
  <c r="U444" i="20"/>
  <c r="V444" i="20"/>
  <c r="W444" i="20"/>
  <c r="BA444" i="20" s="1"/>
  <c r="X444" i="20"/>
  <c r="Y444" i="20"/>
  <c r="Z444" i="20"/>
  <c r="AA444" i="20"/>
  <c r="BE444" i="20" s="1"/>
  <c r="AC444" i="20"/>
  <c r="AD444" i="20"/>
  <c r="BF444" i="20" s="1"/>
  <c r="AF444" i="20"/>
  <c r="AH444" i="20"/>
  <c r="C445" i="20"/>
  <c r="D445" i="20"/>
  <c r="E445" i="20"/>
  <c r="F445" i="20"/>
  <c r="G445" i="20"/>
  <c r="H445" i="20"/>
  <c r="I445" i="20"/>
  <c r="J445" i="20"/>
  <c r="K445" i="20"/>
  <c r="L445" i="20"/>
  <c r="M445" i="20"/>
  <c r="N445" i="20"/>
  <c r="O445" i="20"/>
  <c r="P445" i="20"/>
  <c r="Q445" i="20"/>
  <c r="R445" i="20"/>
  <c r="S445" i="20"/>
  <c r="T445" i="20"/>
  <c r="U445" i="20"/>
  <c r="V445" i="20"/>
  <c r="W445" i="20"/>
  <c r="BA445" i="20" s="1"/>
  <c r="X445" i="20"/>
  <c r="Y445" i="20"/>
  <c r="Z445" i="20"/>
  <c r="AA445" i="20"/>
  <c r="BE445" i="20" s="1"/>
  <c r="AC445" i="20"/>
  <c r="AD445" i="20"/>
  <c r="BF445" i="20" s="1"/>
  <c r="AF445" i="20"/>
  <c r="AH445" i="20"/>
  <c r="C446" i="20"/>
  <c r="D446" i="20"/>
  <c r="E446" i="20"/>
  <c r="F446" i="20"/>
  <c r="G446" i="20"/>
  <c r="H446" i="20"/>
  <c r="I446" i="20"/>
  <c r="J446" i="20"/>
  <c r="K446" i="20"/>
  <c r="L446" i="20"/>
  <c r="M446" i="20"/>
  <c r="N446" i="20"/>
  <c r="O446" i="20"/>
  <c r="P446" i="20"/>
  <c r="Q446" i="20"/>
  <c r="R446" i="20"/>
  <c r="S446" i="20"/>
  <c r="T446" i="20"/>
  <c r="U446" i="20"/>
  <c r="V446" i="20"/>
  <c r="W446" i="20"/>
  <c r="BA446" i="20" s="1"/>
  <c r="X446" i="20"/>
  <c r="Y446" i="20"/>
  <c r="Z446" i="20"/>
  <c r="AA446" i="20"/>
  <c r="BE446" i="20" s="1"/>
  <c r="AC446" i="20"/>
  <c r="AD446" i="20"/>
  <c r="BF446" i="20" s="1"/>
  <c r="AF446" i="20"/>
  <c r="AH446" i="20"/>
  <c r="C447" i="20"/>
  <c r="D447" i="20"/>
  <c r="E447" i="20"/>
  <c r="F447" i="20"/>
  <c r="G447" i="20"/>
  <c r="H447" i="20"/>
  <c r="I447" i="20"/>
  <c r="J447" i="20"/>
  <c r="K447" i="20"/>
  <c r="L447" i="20"/>
  <c r="M447" i="20"/>
  <c r="N447" i="20"/>
  <c r="O447" i="20"/>
  <c r="P447" i="20"/>
  <c r="Q447" i="20"/>
  <c r="R447" i="20"/>
  <c r="S447" i="20"/>
  <c r="T447" i="20"/>
  <c r="U447" i="20"/>
  <c r="V447" i="20"/>
  <c r="W447" i="20"/>
  <c r="BA447" i="20" s="1"/>
  <c r="X447" i="20"/>
  <c r="Y447" i="20"/>
  <c r="Z447" i="20"/>
  <c r="AA447" i="20"/>
  <c r="BE447" i="20" s="1"/>
  <c r="AC447" i="20"/>
  <c r="AD447" i="20"/>
  <c r="BF447" i="20" s="1"/>
  <c r="AF447" i="20"/>
  <c r="AH447" i="20"/>
  <c r="C448" i="20"/>
  <c r="D448" i="20"/>
  <c r="E448" i="20"/>
  <c r="F448" i="20"/>
  <c r="G448" i="20"/>
  <c r="H448" i="20"/>
  <c r="I448" i="20"/>
  <c r="J448" i="20"/>
  <c r="K448" i="20"/>
  <c r="L448" i="20"/>
  <c r="M448" i="20"/>
  <c r="N448" i="20"/>
  <c r="O448" i="20"/>
  <c r="P448" i="20"/>
  <c r="Q448" i="20"/>
  <c r="R448" i="20"/>
  <c r="S448" i="20"/>
  <c r="T448" i="20"/>
  <c r="U448" i="20"/>
  <c r="V448" i="20"/>
  <c r="W448" i="20"/>
  <c r="BA448" i="20" s="1"/>
  <c r="X448" i="20"/>
  <c r="Y448" i="20"/>
  <c r="Z448" i="20"/>
  <c r="AA448" i="20"/>
  <c r="BE448" i="20" s="1"/>
  <c r="AC448" i="20"/>
  <c r="AD448" i="20"/>
  <c r="BF448" i="20" s="1"/>
  <c r="AF448" i="20"/>
  <c r="AH448" i="20"/>
  <c r="C449" i="20"/>
  <c r="D449" i="20"/>
  <c r="E449" i="20"/>
  <c r="F449" i="20"/>
  <c r="G449" i="20"/>
  <c r="H449" i="20"/>
  <c r="I449" i="20"/>
  <c r="J449" i="20"/>
  <c r="K449" i="20"/>
  <c r="L449" i="20"/>
  <c r="M449" i="20"/>
  <c r="N449" i="20"/>
  <c r="O449" i="20"/>
  <c r="P449" i="20"/>
  <c r="Q449" i="20"/>
  <c r="R449" i="20"/>
  <c r="S449" i="20"/>
  <c r="T449" i="20"/>
  <c r="U449" i="20"/>
  <c r="V449" i="20"/>
  <c r="W449" i="20"/>
  <c r="BA449" i="20" s="1"/>
  <c r="X449" i="20"/>
  <c r="Y449" i="20"/>
  <c r="Z449" i="20"/>
  <c r="AA449" i="20"/>
  <c r="BE449" i="20" s="1"/>
  <c r="AC449" i="20"/>
  <c r="AD449" i="20"/>
  <c r="BF449" i="20" s="1"/>
  <c r="AF449" i="20"/>
  <c r="AH449" i="20"/>
  <c r="C450" i="20"/>
  <c r="D450" i="20"/>
  <c r="E450" i="20"/>
  <c r="F450" i="20"/>
  <c r="G450" i="20"/>
  <c r="H450" i="20"/>
  <c r="I450" i="20"/>
  <c r="J450" i="20"/>
  <c r="K450" i="20"/>
  <c r="L450" i="20"/>
  <c r="M450" i="20"/>
  <c r="N450" i="20"/>
  <c r="O450" i="20"/>
  <c r="P450" i="20"/>
  <c r="Q450" i="20"/>
  <c r="R450" i="20"/>
  <c r="S450" i="20"/>
  <c r="T450" i="20"/>
  <c r="U450" i="20"/>
  <c r="V450" i="20"/>
  <c r="W450" i="20"/>
  <c r="BA450" i="20" s="1"/>
  <c r="X450" i="20"/>
  <c r="Y450" i="20"/>
  <c r="Z450" i="20"/>
  <c r="AA450" i="20"/>
  <c r="BE450" i="20" s="1"/>
  <c r="AC450" i="20"/>
  <c r="AD450" i="20"/>
  <c r="BF450" i="20" s="1"/>
  <c r="AF450" i="20"/>
  <c r="AH450" i="20"/>
  <c r="C451" i="20"/>
  <c r="D451" i="20"/>
  <c r="E451" i="20"/>
  <c r="F451" i="20"/>
  <c r="G451" i="20"/>
  <c r="H451" i="20"/>
  <c r="I451" i="20"/>
  <c r="J451" i="20"/>
  <c r="K451" i="20"/>
  <c r="L451" i="20"/>
  <c r="M451" i="20"/>
  <c r="N451" i="20"/>
  <c r="O451" i="20"/>
  <c r="P451" i="20"/>
  <c r="Q451" i="20"/>
  <c r="R451" i="20"/>
  <c r="S451" i="20"/>
  <c r="T451" i="20"/>
  <c r="U451" i="20"/>
  <c r="V451" i="20"/>
  <c r="W451" i="20"/>
  <c r="BA451" i="20" s="1"/>
  <c r="X451" i="20"/>
  <c r="Y451" i="20"/>
  <c r="Z451" i="20"/>
  <c r="AA451" i="20"/>
  <c r="BE451" i="20" s="1"/>
  <c r="AC451" i="20"/>
  <c r="AD451" i="20"/>
  <c r="BF451" i="20" s="1"/>
  <c r="AF451" i="20"/>
  <c r="AH451" i="20"/>
  <c r="C452" i="20"/>
  <c r="D452" i="20"/>
  <c r="E452" i="20"/>
  <c r="F452" i="20"/>
  <c r="G452" i="20"/>
  <c r="H452" i="20"/>
  <c r="I452" i="20"/>
  <c r="J452" i="20"/>
  <c r="K452" i="20"/>
  <c r="L452" i="20"/>
  <c r="M452" i="20"/>
  <c r="N452" i="20"/>
  <c r="O452" i="20"/>
  <c r="P452" i="20"/>
  <c r="Q452" i="20"/>
  <c r="R452" i="20"/>
  <c r="S452" i="20"/>
  <c r="T452" i="20"/>
  <c r="U452" i="20"/>
  <c r="V452" i="20"/>
  <c r="W452" i="20"/>
  <c r="BA452" i="20" s="1"/>
  <c r="X452" i="20"/>
  <c r="Y452" i="20"/>
  <c r="Z452" i="20"/>
  <c r="AA452" i="20"/>
  <c r="BE452" i="20" s="1"/>
  <c r="AC452" i="20"/>
  <c r="AD452" i="20"/>
  <c r="BF452" i="20" s="1"/>
  <c r="AF452" i="20"/>
  <c r="AH452" i="20"/>
  <c r="C453" i="20"/>
  <c r="D453" i="20"/>
  <c r="E453" i="20"/>
  <c r="F453" i="20"/>
  <c r="G453" i="20"/>
  <c r="H453" i="20"/>
  <c r="I453" i="20"/>
  <c r="J453" i="20"/>
  <c r="K453" i="20"/>
  <c r="L453" i="20"/>
  <c r="M453" i="20"/>
  <c r="N453" i="20"/>
  <c r="O453" i="20"/>
  <c r="P453" i="20"/>
  <c r="Q453" i="20"/>
  <c r="R453" i="20"/>
  <c r="S453" i="20"/>
  <c r="T453" i="20"/>
  <c r="U453" i="20"/>
  <c r="V453" i="20"/>
  <c r="W453" i="20"/>
  <c r="BA453" i="20" s="1"/>
  <c r="X453" i="20"/>
  <c r="Y453" i="20"/>
  <c r="Z453" i="20"/>
  <c r="AA453" i="20"/>
  <c r="BE453" i="20" s="1"/>
  <c r="AC453" i="20"/>
  <c r="AD453" i="20"/>
  <c r="BF453" i="20" s="1"/>
  <c r="AF453" i="20"/>
  <c r="AH453" i="20"/>
  <c r="C454" i="20"/>
  <c r="D454" i="20"/>
  <c r="E454" i="20"/>
  <c r="F454" i="20"/>
  <c r="G454" i="20"/>
  <c r="H454" i="20"/>
  <c r="I454" i="20"/>
  <c r="J454" i="20"/>
  <c r="K454" i="20"/>
  <c r="L454" i="20"/>
  <c r="M454" i="20"/>
  <c r="N454" i="20"/>
  <c r="O454" i="20"/>
  <c r="P454" i="20"/>
  <c r="Q454" i="20"/>
  <c r="R454" i="20"/>
  <c r="S454" i="20"/>
  <c r="T454" i="20"/>
  <c r="U454" i="20"/>
  <c r="V454" i="20"/>
  <c r="W454" i="20"/>
  <c r="BA454" i="20" s="1"/>
  <c r="X454" i="20"/>
  <c r="Y454" i="20"/>
  <c r="Z454" i="20"/>
  <c r="AA454" i="20"/>
  <c r="BE454" i="20" s="1"/>
  <c r="AC454" i="20"/>
  <c r="AD454" i="20"/>
  <c r="BF454" i="20" s="1"/>
  <c r="AF454" i="20"/>
  <c r="AH454" i="20"/>
  <c r="C455" i="20"/>
  <c r="D455" i="20"/>
  <c r="E455" i="20"/>
  <c r="F455" i="20"/>
  <c r="G455" i="20"/>
  <c r="H455" i="20"/>
  <c r="I455" i="20"/>
  <c r="J455" i="20"/>
  <c r="K455" i="20"/>
  <c r="L455" i="20"/>
  <c r="M455" i="20"/>
  <c r="N455" i="20"/>
  <c r="O455" i="20"/>
  <c r="P455" i="20"/>
  <c r="Q455" i="20"/>
  <c r="R455" i="20"/>
  <c r="S455" i="20"/>
  <c r="T455" i="20"/>
  <c r="U455" i="20"/>
  <c r="V455" i="20"/>
  <c r="W455" i="20"/>
  <c r="BA455" i="20" s="1"/>
  <c r="X455" i="20"/>
  <c r="Y455" i="20"/>
  <c r="Z455" i="20"/>
  <c r="AA455" i="20"/>
  <c r="BE455" i="20" s="1"/>
  <c r="AC455" i="20"/>
  <c r="AD455" i="20"/>
  <c r="BF455" i="20" s="1"/>
  <c r="AF455" i="20"/>
  <c r="AH455" i="20"/>
  <c r="C456" i="20"/>
  <c r="D456" i="20"/>
  <c r="E456" i="20"/>
  <c r="F456" i="20"/>
  <c r="G456" i="20"/>
  <c r="H456" i="20"/>
  <c r="I456" i="20"/>
  <c r="J456" i="20"/>
  <c r="K456" i="20"/>
  <c r="L456" i="20"/>
  <c r="M456" i="20"/>
  <c r="N456" i="20"/>
  <c r="O456" i="20"/>
  <c r="P456" i="20"/>
  <c r="Q456" i="20"/>
  <c r="R456" i="20"/>
  <c r="S456" i="20"/>
  <c r="T456" i="20"/>
  <c r="U456" i="20"/>
  <c r="V456" i="20"/>
  <c r="W456" i="20"/>
  <c r="BA456" i="20" s="1"/>
  <c r="X456" i="20"/>
  <c r="Y456" i="20"/>
  <c r="Z456" i="20"/>
  <c r="AA456" i="20"/>
  <c r="BE456" i="20" s="1"/>
  <c r="AC456" i="20"/>
  <c r="AD456" i="20"/>
  <c r="BF456" i="20" s="1"/>
  <c r="AF456" i="20"/>
  <c r="AH456" i="20"/>
  <c r="C457" i="20"/>
  <c r="D457" i="20"/>
  <c r="E457" i="20"/>
  <c r="F457" i="20"/>
  <c r="G457" i="20"/>
  <c r="H457" i="20"/>
  <c r="I457" i="20"/>
  <c r="J457" i="20"/>
  <c r="K457" i="20"/>
  <c r="L457" i="20"/>
  <c r="M457" i="20"/>
  <c r="N457" i="20"/>
  <c r="O457" i="20"/>
  <c r="P457" i="20"/>
  <c r="Q457" i="20"/>
  <c r="R457" i="20"/>
  <c r="S457" i="20"/>
  <c r="T457" i="20"/>
  <c r="U457" i="20"/>
  <c r="V457" i="20"/>
  <c r="W457" i="20"/>
  <c r="BA457" i="20" s="1"/>
  <c r="X457" i="20"/>
  <c r="Y457" i="20"/>
  <c r="Z457" i="20"/>
  <c r="AA457" i="20"/>
  <c r="BE457" i="20" s="1"/>
  <c r="AC457" i="20"/>
  <c r="AD457" i="20"/>
  <c r="BF457" i="20" s="1"/>
  <c r="AF457" i="20"/>
  <c r="AH457" i="20"/>
  <c r="C458" i="20"/>
  <c r="D458" i="20"/>
  <c r="E458" i="20"/>
  <c r="F458" i="20"/>
  <c r="G458" i="20"/>
  <c r="H458" i="20"/>
  <c r="I458" i="20"/>
  <c r="J458" i="20"/>
  <c r="K458" i="20"/>
  <c r="L458" i="20"/>
  <c r="M458" i="20"/>
  <c r="N458" i="20"/>
  <c r="O458" i="20"/>
  <c r="P458" i="20"/>
  <c r="Q458" i="20"/>
  <c r="R458" i="20"/>
  <c r="S458" i="20"/>
  <c r="T458" i="20"/>
  <c r="U458" i="20"/>
  <c r="V458" i="20"/>
  <c r="W458" i="20"/>
  <c r="BA458" i="20" s="1"/>
  <c r="X458" i="20"/>
  <c r="Y458" i="20"/>
  <c r="Z458" i="20"/>
  <c r="AA458" i="20"/>
  <c r="BE458" i="20" s="1"/>
  <c r="AC458" i="20"/>
  <c r="AD458" i="20"/>
  <c r="BF458" i="20" s="1"/>
  <c r="AF458" i="20"/>
  <c r="AH458" i="20"/>
  <c r="C459" i="20"/>
  <c r="D459" i="20"/>
  <c r="E459" i="20"/>
  <c r="F459" i="20"/>
  <c r="G459" i="20"/>
  <c r="H459" i="20"/>
  <c r="I459" i="20"/>
  <c r="J459" i="20"/>
  <c r="K459" i="20"/>
  <c r="L459" i="20"/>
  <c r="M459" i="20"/>
  <c r="N459" i="20"/>
  <c r="O459" i="20"/>
  <c r="P459" i="20"/>
  <c r="Q459" i="20"/>
  <c r="R459" i="20"/>
  <c r="S459" i="20"/>
  <c r="T459" i="20"/>
  <c r="U459" i="20"/>
  <c r="V459" i="20"/>
  <c r="W459" i="20"/>
  <c r="BA459" i="20" s="1"/>
  <c r="X459" i="20"/>
  <c r="Y459" i="20"/>
  <c r="Z459" i="20"/>
  <c r="AA459" i="20"/>
  <c r="BE459" i="20" s="1"/>
  <c r="AC459" i="20"/>
  <c r="AD459" i="20"/>
  <c r="BF459" i="20" s="1"/>
  <c r="AF459" i="20"/>
  <c r="AH459" i="20"/>
  <c r="C460" i="20"/>
  <c r="D460" i="20"/>
  <c r="E460" i="20"/>
  <c r="F460" i="20"/>
  <c r="G460" i="20"/>
  <c r="H460" i="20"/>
  <c r="I460" i="20"/>
  <c r="J460" i="20"/>
  <c r="K460" i="20"/>
  <c r="L460" i="20"/>
  <c r="M460" i="20"/>
  <c r="N460" i="20"/>
  <c r="O460" i="20"/>
  <c r="P460" i="20"/>
  <c r="Q460" i="20"/>
  <c r="R460" i="20"/>
  <c r="S460" i="20"/>
  <c r="T460" i="20"/>
  <c r="U460" i="20"/>
  <c r="V460" i="20"/>
  <c r="W460" i="20"/>
  <c r="BA460" i="20" s="1"/>
  <c r="X460" i="20"/>
  <c r="Y460" i="20"/>
  <c r="Z460" i="20"/>
  <c r="AA460" i="20"/>
  <c r="BE460" i="20" s="1"/>
  <c r="AC460" i="20"/>
  <c r="AD460" i="20"/>
  <c r="BF460" i="20" s="1"/>
  <c r="AF460" i="20"/>
  <c r="AH460" i="20"/>
  <c r="C461" i="20"/>
  <c r="D461" i="20"/>
  <c r="E461" i="20"/>
  <c r="F461" i="20"/>
  <c r="G461" i="20"/>
  <c r="H461" i="20"/>
  <c r="I461" i="20"/>
  <c r="J461" i="20"/>
  <c r="K461" i="20"/>
  <c r="L461" i="20"/>
  <c r="M461" i="20"/>
  <c r="N461" i="20"/>
  <c r="O461" i="20"/>
  <c r="P461" i="20"/>
  <c r="Q461" i="20"/>
  <c r="R461" i="20"/>
  <c r="S461" i="20"/>
  <c r="T461" i="20"/>
  <c r="U461" i="20"/>
  <c r="V461" i="20"/>
  <c r="W461" i="20"/>
  <c r="BA461" i="20" s="1"/>
  <c r="X461" i="20"/>
  <c r="Y461" i="20"/>
  <c r="Z461" i="20"/>
  <c r="AA461" i="20"/>
  <c r="BE461" i="20" s="1"/>
  <c r="AC461" i="20"/>
  <c r="AD461" i="20"/>
  <c r="BF461" i="20" s="1"/>
  <c r="AF461" i="20"/>
  <c r="AH461" i="20"/>
  <c r="C462" i="20"/>
  <c r="D462" i="20"/>
  <c r="E462" i="20"/>
  <c r="F462" i="20"/>
  <c r="G462" i="20"/>
  <c r="H462" i="20"/>
  <c r="I462" i="20"/>
  <c r="J462" i="20"/>
  <c r="K462" i="20"/>
  <c r="L462" i="20"/>
  <c r="M462" i="20"/>
  <c r="N462" i="20"/>
  <c r="O462" i="20"/>
  <c r="P462" i="20"/>
  <c r="Q462" i="20"/>
  <c r="R462" i="20"/>
  <c r="S462" i="20"/>
  <c r="T462" i="20"/>
  <c r="U462" i="20"/>
  <c r="V462" i="20"/>
  <c r="W462" i="20"/>
  <c r="BA462" i="20" s="1"/>
  <c r="X462" i="20"/>
  <c r="Y462" i="20"/>
  <c r="Z462" i="20"/>
  <c r="AA462" i="20"/>
  <c r="BE462" i="20" s="1"/>
  <c r="AC462" i="20"/>
  <c r="AD462" i="20"/>
  <c r="BF462" i="20" s="1"/>
  <c r="AF462" i="20"/>
  <c r="AH462" i="20"/>
  <c r="C463" i="20"/>
  <c r="D463" i="20"/>
  <c r="E463" i="20"/>
  <c r="F463" i="20"/>
  <c r="G463" i="20"/>
  <c r="H463" i="20"/>
  <c r="I463" i="20"/>
  <c r="J463" i="20"/>
  <c r="K463" i="20"/>
  <c r="L463" i="20"/>
  <c r="M463" i="20"/>
  <c r="N463" i="20"/>
  <c r="O463" i="20"/>
  <c r="P463" i="20"/>
  <c r="Q463" i="20"/>
  <c r="R463" i="20"/>
  <c r="S463" i="20"/>
  <c r="T463" i="20"/>
  <c r="U463" i="20"/>
  <c r="V463" i="20"/>
  <c r="W463" i="20"/>
  <c r="BA463" i="20" s="1"/>
  <c r="X463" i="20"/>
  <c r="Y463" i="20"/>
  <c r="Z463" i="20"/>
  <c r="AA463" i="20"/>
  <c r="BE463" i="20" s="1"/>
  <c r="AC463" i="20"/>
  <c r="AD463" i="20"/>
  <c r="BF463" i="20" s="1"/>
  <c r="AF463" i="20"/>
  <c r="AH463" i="20"/>
  <c r="C464" i="20"/>
  <c r="D464" i="20"/>
  <c r="E464" i="20"/>
  <c r="F464" i="20"/>
  <c r="G464" i="20"/>
  <c r="H464" i="20"/>
  <c r="I464" i="20"/>
  <c r="J464" i="20"/>
  <c r="K464" i="20"/>
  <c r="L464" i="20"/>
  <c r="M464" i="20"/>
  <c r="N464" i="20"/>
  <c r="O464" i="20"/>
  <c r="P464" i="20"/>
  <c r="Q464" i="20"/>
  <c r="R464" i="20"/>
  <c r="S464" i="20"/>
  <c r="T464" i="20"/>
  <c r="U464" i="20"/>
  <c r="V464" i="20"/>
  <c r="W464" i="20"/>
  <c r="BA464" i="20" s="1"/>
  <c r="X464" i="20"/>
  <c r="Y464" i="20"/>
  <c r="Z464" i="20"/>
  <c r="AA464" i="20"/>
  <c r="BE464" i="20" s="1"/>
  <c r="AC464" i="20"/>
  <c r="AD464" i="20"/>
  <c r="BF464" i="20" s="1"/>
  <c r="AF464" i="20"/>
  <c r="AH464" i="20"/>
  <c r="C465" i="20"/>
  <c r="D465" i="20"/>
  <c r="E465" i="20"/>
  <c r="F465" i="20"/>
  <c r="G465" i="20"/>
  <c r="H465" i="20"/>
  <c r="I465" i="20"/>
  <c r="J465" i="20"/>
  <c r="K465" i="20"/>
  <c r="L465" i="20"/>
  <c r="M465" i="20"/>
  <c r="N465" i="20"/>
  <c r="O465" i="20"/>
  <c r="P465" i="20"/>
  <c r="Q465" i="20"/>
  <c r="R465" i="20"/>
  <c r="S465" i="20"/>
  <c r="T465" i="20"/>
  <c r="U465" i="20"/>
  <c r="V465" i="20"/>
  <c r="W465" i="20"/>
  <c r="BA465" i="20" s="1"/>
  <c r="X465" i="20"/>
  <c r="Y465" i="20"/>
  <c r="Z465" i="20"/>
  <c r="AA465" i="20"/>
  <c r="BE465" i="20" s="1"/>
  <c r="AC465" i="20"/>
  <c r="AD465" i="20"/>
  <c r="BF465" i="20" s="1"/>
  <c r="AF465" i="20"/>
  <c r="AH465" i="20"/>
  <c r="C466" i="20"/>
  <c r="D466" i="20"/>
  <c r="E466" i="20"/>
  <c r="F466" i="20"/>
  <c r="G466" i="20"/>
  <c r="H466" i="20"/>
  <c r="I466" i="20"/>
  <c r="J466" i="20"/>
  <c r="K466" i="20"/>
  <c r="L466" i="20"/>
  <c r="M466" i="20"/>
  <c r="N466" i="20"/>
  <c r="O466" i="20"/>
  <c r="P466" i="20"/>
  <c r="Q466" i="20"/>
  <c r="R466" i="20"/>
  <c r="S466" i="20"/>
  <c r="T466" i="20"/>
  <c r="U466" i="20"/>
  <c r="V466" i="20"/>
  <c r="W466" i="20"/>
  <c r="BA466" i="20" s="1"/>
  <c r="X466" i="20"/>
  <c r="Y466" i="20"/>
  <c r="Z466" i="20"/>
  <c r="AA466" i="20"/>
  <c r="BE466" i="20" s="1"/>
  <c r="AC466" i="20"/>
  <c r="AD466" i="20"/>
  <c r="BF466" i="20" s="1"/>
  <c r="AF466" i="20"/>
  <c r="AH466" i="20"/>
  <c r="C467" i="20"/>
  <c r="D467" i="20"/>
  <c r="E467" i="20"/>
  <c r="F467" i="20"/>
  <c r="G467" i="20"/>
  <c r="H467" i="20"/>
  <c r="I467" i="20"/>
  <c r="J467" i="20"/>
  <c r="K467" i="20"/>
  <c r="L467" i="20"/>
  <c r="M467" i="20"/>
  <c r="N467" i="20"/>
  <c r="O467" i="20"/>
  <c r="P467" i="20"/>
  <c r="Q467" i="20"/>
  <c r="R467" i="20"/>
  <c r="S467" i="20"/>
  <c r="T467" i="20"/>
  <c r="U467" i="20"/>
  <c r="V467" i="20"/>
  <c r="W467" i="20"/>
  <c r="BA467" i="20" s="1"/>
  <c r="X467" i="20"/>
  <c r="Y467" i="20"/>
  <c r="Z467" i="20"/>
  <c r="AA467" i="20"/>
  <c r="BE467" i="20" s="1"/>
  <c r="AC467" i="20"/>
  <c r="AD467" i="20"/>
  <c r="BF467" i="20" s="1"/>
  <c r="AF467" i="20"/>
  <c r="AH467" i="20"/>
  <c r="C468" i="20"/>
  <c r="D468" i="20"/>
  <c r="E468" i="20"/>
  <c r="F468" i="20"/>
  <c r="G468" i="20"/>
  <c r="H468" i="20"/>
  <c r="I468" i="20"/>
  <c r="J468" i="20"/>
  <c r="K468" i="20"/>
  <c r="L468" i="20"/>
  <c r="M468" i="20"/>
  <c r="N468" i="20"/>
  <c r="O468" i="20"/>
  <c r="P468" i="20"/>
  <c r="Q468" i="20"/>
  <c r="R468" i="20"/>
  <c r="S468" i="20"/>
  <c r="T468" i="20"/>
  <c r="U468" i="20"/>
  <c r="V468" i="20"/>
  <c r="W468" i="20"/>
  <c r="BA468" i="20" s="1"/>
  <c r="X468" i="20"/>
  <c r="Y468" i="20"/>
  <c r="Z468" i="20"/>
  <c r="AA468" i="20"/>
  <c r="BE468" i="20" s="1"/>
  <c r="AC468" i="20"/>
  <c r="AD468" i="20"/>
  <c r="BF468" i="20" s="1"/>
  <c r="AF468" i="20"/>
  <c r="AH468" i="20"/>
  <c r="C469" i="20"/>
  <c r="D469" i="20"/>
  <c r="E469" i="20"/>
  <c r="F469" i="20"/>
  <c r="G469" i="20"/>
  <c r="H469" i="20"/>
  <c r="I469" i="20"/>
  <c r="J469" i="20"/>
  <c r="K469" i="20"/>
  <c r="L469" i="20"/>
  <c r="M469" i="20"/>
  <c r="N469" i="20"/>
  <c r="O469" i="20"/>
  <c r="P469" i="20"/>
  <c r="Q469" i="20"/>
  <c r="R469" i="20"/>
  <c r="S469" i="20"/>
  <c r="T469" i="20"/>
  <c r="U469" i="20"/>
  <c r="V469" i="20"/>
  <c r="W469" i="20"/>
  <c r="BA469" i="20" s="1"/>
  <c r="X469" i="20"/>
  <c r="Y469" i="20"/>
  <c r="Z469" i="20"/>
  <c r="AA469" i="20"/>
  <c r="BE469" i="20" s="1"/>
  <c r="AC469" i="20"/>
  <c r="AD469" i="20"/>
  <c r="BF469" i="20" s="1"/>
  <c r="AF469" i="20"/>
  <c r="AH469" i="20"/>
  <c r="C470" i="20"/>
  <c r="D470" i="20"/>
  <c r="E470" i="20"/>
  <c r="F470" i="20"/>
  <c r="G470" i="20"/>
  <c r="H470" i="20"/>
  <c r="I470" i="20"/>
  <c r="J470" i="20"/>
  <c r="K470" i="20"/>
  <c r="L470" i="20"/>
  <c r="M470" i="20"/>
  <c r="N470" i="20"/>
  <c r="O470" i="20"/>
  <c r="P470" i="20"/>
  <c r="Q470" i="20"/>
  <c r="R470" i="20"/>
  <c r="S470" i="20"/>
  <c r="T470" i="20"/>
  <c r="U470" i="20"/>
  <c r="V470" i="20"/>
  <c r="W470" i="20"/>
  <c r="BA470" i="20" s="1"/>
  <c r="X470" i="20"/>
  <c r="Y470" i="20"/>
  <c r="Z470" i="20"/>
  <c r="AA470" i="20"/>
  <c r="BE470" i="20" s="1"/>
  <c r="AC470" i="20"/>
  <c r="AD470" i="20"/>
  <c r="BF470" i="20" s="1"/>
  <c r="AF470" i="20"/>
  <c r="AH470" i="20"/>
  <c r="C471" i="20"/>
  <c r="D471" i="20"/>
  <c r="E471" i="20"/>
  <c r="F471" i="20"/>
  <c r="G471" i="20"/>
  <c r="H471" i="20"/>
  <c r="I471" i="20"/>
  <c r="J471" i="20"/>
  <c r="K471" i="20"/>
  <c r="L471" i="20"/>
  <c r="M471" i="20"/>
  <c r="N471" i="20"/>
  <c r="O471" i="20"/>
  <c r="P471" i="20"/>
  <c r="Q471" i="20"/>
  <c r="R471" i="20"/>
  <c r="S471" i="20"/>
  <c r="T471" i="20"/>
  <c r="U471" i="20"/>
  <c r="V471" i="20"/>
  <c r="W471" i="20"/>
  <c r="BA471" i="20" s="1"/>
  <c r="X471" i="20"/>
  <c r="Y471" i="20"/>
  <c r="Z471" i="20"/>
  <c r="AA471" i="20"/>
  <c r="BE471" i="20" s="1"/>
  <c r="AC471" i="20"/>
  <c r="AD471" i="20"/>
  <c r="BF471" i="20" s="1"/>
  <c r="AF471" i="20"/>
  <c r="AH471" i="20"/>
  <c r="C472" i="20"/>
  <c r="D472" i="20"/>
  <c r="E472" i="20"/>
  <c r="F472" i="20"/>
  <c r="G472" i="20"/>
  <c r="H472" i="20"/>
  <c r="I472" i="20"/>
  <c r="J472" i="20"/>
  <c r="K472" i="20"/>
  <c r="L472" i="20"/>
  <c r="M472" i="20"/>
  <c r="N472" i="20"/>
  <c r="O472" i="20"/>
  <c r="P472" i="20"/>
  <c r="Q472" i="20"/>
  <c r="R472" i="20"/>
  <c r="S472" i="20"/>
  <c r="T472" i="20"/>
  <c r="U472" i="20"/>
  <c r="V472" i="20"/>
  <c r="W472" i="20"/>
  <c r="BA472" i="20" s="1"/>
  <c r="X472" i="20"/>
  <c r="Y472" i="20"/>
  <c r="Z472" i="20"/>
  <c r="AA472" i="20"/>
  <c r="BE472" i="20" s="1"/>
  <c r="AC472" i="20"/>
  <c r="AD472" i="20"/>
  <c r="BF472" i="20" s="1"/>
  <c r="AF472" i="20"/>
  <c r="AH472" i="20"/>
  <c r="C473" i="20"/>
  <c r="D473" i="20"/>
  <c r="E473" i="20"/>
  <c r="F473" i="20"/>
  <c r="G473" i="20"/>
  <c r="H473" i="20"/>
  <c r="I473" i="20"/>
  <c r="J473" i="20"/>
  <c r="K473" i="20"/>
  <c r="L473" i="20"/>
  <c r="M473" i="20"/>
  <c r="N473" i="20"/>
  <c r="O473" i="20"/>
  <c r="P473" i="20"/>
  <c r="Q473" i="20"/>
  <c r="R473" i="20"/>
  <c r="S473" i="20"/>
  <c r="T473" i="20"/>
  <c r="U473" i="20"/>
  <c r="V473" i="20"/>
  <c r="W473" i="20"/>
  <c r="BA473" i="20" s="1"/>
  <c r="X473" i="20"/>
  <c r="Y473" i="20"/>
  <c r="Z473" i="20"/>
  <c r="AA473" i="20"/>
  <c r="BE473" i="20" s="1"/>
  <c r="AC473" i="20"/>
  <c r="AD473" i="20"/>
  <c r="BF473" i="20" s="1"/>
  <c r="AF473" i="20"/>
  <c r="AH473" i="20"/>
  <c r="C474" i="20"/>
  <c r="D474" i="20"/>
  <c r="E474" i="20"/>
  <c r="F474" i="20"/>
  <c r="G474" i="20"/>
  <c r="H474" i="20"/>
  <c r="I474" i="20"/>
  <c r="J474" i="20"/>
  <c r="K474" i="20"/>
  <c r="L474" i="20"/>
  <c r="M474" i="20"/>
  <c r="N474" i="20"/>
  <c r="O474" i="20"/>
  <c r="P474" i="20"/>
  <c r="Q474" i="20"/>
  <c r="R474" i="20"/>
  <c r="S474" i="20"/>
  <c r="T474" i="20"/>
  <c r="U474" i="20"/>
  <c r="V474" i="20"/>
  <c r="W474" i="20"/>
  <c r="BA474" i="20" s="1"/>
  <c r="X474" i="20"/>
  <c r="Y474" i="20"/>
  <c r="Z474" i="20"/>
  <c r="AA474" i="20"/>
  <c r="BE474" i="20" s="1"/>
  <c r="AC474" i="20"/>
  <c r="AD474" i="20"/>
  <c r="BF474" i="20" s="1"/>
  <c r="AF474" i="20"/>
  <c r="AH474" i="20"/>
  <c r="C2" i="20"/>
  <c r="D2" i="20"/>
  <c r="E2" i="20"/>
  <c r="F2" i="20"/>
  <c r="G2" i="20"/>
  <c r="H2" i="20"/>
  <c r="I2" i="20"/>
  <c r="J2" i="20"/>
  <c r="K2" i="20"/>
  <c r="L2" i="20"/>
  <c r="M2" i="20"/>
  <c r="N2" i="20"/>
  <c r="O2" i="20"/>
  <c r="P2" i="20"/>
  <c r="Q2" i="20"/>
  <c r="R2" i="20"/>
  <c r="S2" i="20"/>
  <c r="T2" i="20"/>
  <c r="U2" i="20"/>
  <c r="V2" i="20"/>
  <c r="W2" i="20"/>
  <c r="X2" i="20"/>
  <c r="Y2" i="20"/>
  <c r="Z2" i="20"/>
  <c r="AA2" i="20"/>
  <c r="AC2" i="20"/>
  <c r="AD2" i="20"/>
  <c r="BF2" i="20" s="1"/>
  <c r="AF2" i="20"/>
  <c r="AH2" i="20"/>
  <c r="C460" i="17"/>
  <c r="E461" i="25"/>
  <c r="D460" i="17"/>
  <c r="E460" i="17"/>
  <c r="G461" i="25"/>
  <c r="F460" i="17"/>
  <c r="H461" i="25" s="1"/>
  <c r="G460" i="17"/>
  <c r="I461" i="25"/>
  <c r="H460" i="17"/>
  <c r="J461" i="25" s="1"/>
  <c r="I460" i="17"/>
  <c r="K461" i="25" s="1"/>
  <c r="J460" i="17"/>
  <c r="L461" i="25" s="1"/>
  <c r="K460" i="17"/>
  <c r="M461" i="25"/>
  <c r="L460" i="17"/>
  <c r="N461" i="25" s="1"/>
  <c r="M460" i="17"/>
  <c r="O461" i="25"/>
  <c r="N460" i="17"/>
  <c r="P461" i="25" s="1"/>
  <c r="O460" i="17"/>
  <c r="Q461" i="25"/>
  <c r="P460" i="17"/>
  <c r="R461" i="25" s="1"/>
  <c r="Q460" i="17"/>
  <c r="S461" i="25"/>
  <c r="R460" i="17"/>
  <c r="T461" i="25" s="1"/>
  <c r="S460" i="17"/>
  <c r="U461" i="25"/>
  <c r="T460" i="17"/>
  <c r="V461" i="25" s="1"/>
  <c r="U460" i="17"/>
  <c r="W461" i="25"/>
  <c r="V460" i="17"/>
  <c r="X461" i="25" s="1"/>
  <c r="W460" i="17"/>
  <c r="Y461" i="25"/>
  <c r="X460" i="17"/>
  <c r="Z461" i="25" s="1"/>
  <c r="Y460" i="17"/>
  <c r="AA461" i="25" s="1"/>
  <c r="Z460" i="17"/>
  <c r="AB461" i="25" s="1"/>
  <c r="C27" i="17"/>
  <c r="E28" i="25"/>
  <c r="D27" i="17"/>
  <c r="E27" i="17"/>
  <c r="G28" i="25"/>
  <c r="F27" i="17"/>
  <c r="H28" i="25" s="1"/>
  <c r="G27" i="17"/>
  <c r="I28" i="25"/>
  <c r="H27" i="17"/>
  <c r="J28" i="25" s="1"/>
  <c r="I27" i="17"/>
  <c r="K28" i="25"/>
  <c r="J27" i="17"/>
  <c r="L28" i="25" s="1"/>
  <c r="K27" i="17"/>
  <c r="M28" i="25"/>
  <c r="L27" i="17"/>
  <c r="N28" i="25" s="1"/>
  <c r="M27" i="17"/>
  <c r="O28" i="25"/>
  <c r="N27" i="17"/>
  <c r="P28" i="25" s="1"/>
  <c r="O27" i="17"/>
  <c r="Q28" i="25"/>
  <c r="P27" i="17"/>
  <c r="R28" i="25" s="1"/>
  <c r="Q27" i="17"/>
  <c r="S28" i="25" s="1"/>
  <c r="R27" i="17"/>
  <c r="T28" i="25" s="1"/>
  <c r="S27" i="17"/>
  <c r="U28" i="25"/>
  <c r="T27" i="17"/>
  <c r="V28" i="25" s="1"/>
  <c r="U27" i="17"/>
  <c r="W28" i="25"/>
  <c r="V27" i="17"/>
  <c r="X28" i="25" s="1"/>
  <c r="W27" i="17"/>
  <c r="Y28" i="25"/>
  <c r="X27" i="17"/>
  <c r="Z28" i="25" s="1"/>
  <c r="Y27" i="17"/>
  <c r="AA28" i="25"/>
  <c r="Z27" i="17"/>
  <c r="AB28" i="25" s="1"/>
  <c r="C28" i="17"/>
  <c r="E29" i="25"/>
  <c r="D28" i="17"/>
  <c r="E28" i="17"/>
  <c r="G29" i="25"/>
  <c r="F28" i="17"/>
  <c r="H29" i="25" s="1"/>
  <c r="G28" i="17"/>
  <c r="I29" i="25"/>
  <c r="H28" i="17"/>
  <c r="J29" i="25" s="1"/>
  <c r="I28" i="17"/>
  <c r="K29" i="25" s="1"/>
  <c r="J28" i="17"/>
  <c r="L29" i="25" s="1"/>
  <c r="K28" i="17"/>
  <c r="M29" i="25"/>
  <c r="L28" i="17"/>
  <c r="N29" i="25" s="1"/>
  <c r="M28" i="17"/>
  <c r="O29" i="25"/>
  <c r="N28" i="17"/>
  <c r="P29" i="25" s="1"/>
  <c r="O28" i="17"/>
  <c r="Q29" i="25"/>
  <c r="P28" i="17"/>
  <c r="R29" i="25" s="1"/>
  <c r="Q28" i="17"/>
  <c r="S29" i="25"/>
  <c r="R28" i="17"/>
  <c r="T29" i="25" s="1"/>
  <c r="S28" i="17"/>
  <c r="U29" i="25"/>
  <c r="T28" i="17"/>
  <c r="V29" i="25" s="1"/>
  <c r="U28" i="17"/>
  <c r="W29" i="25"/>
  <c r="V28" i="17"/>
  <c r="X29" i="25" s="1"/>
  <c r="W28" i="17"/>
  <c r="Y29" i="25"/>
  <c r="X28" i="17"/>
  <c r="Z29" i="25" s="1"/>
  <c r="Y28" i="17"/>
  <c r="AA29" i="25" s="1"/>
  <c r="Z28" i="17"/>
  <c r="AB29" i="25" s="1"/>
  <c r="C29" i="17"/>
  <c r="E30" i="25"/>
  <c r="D29" i="17"/>
  <c r="E29" i="17"/>
  <c r="G30" i="25"/>
  <c r="F29" i="17"/>
  <c r="H30" i="25" s="1"/>
  <c r="G29" i="17"/>
  <c r="I30" i="25"/>
  <c r="H29" i="17"/>
  <c r="J30" i="25" s="1"/>
  <c r="I29" i="17"/>
  <c r="K30" i="25"/>
  <c r="J29" i="17"/>
  <c r="L30" i="25" s="1"/>
  <c r="K29" i="17"/>
  <c r="M30" i="25"/>
  <c r="L29" i="17"/>
  <c r="N30" i="25" s="1"/>
  <c r="M29" i="17"/>
  <c r="O30" i="25" s="1"/>
  <c r="N29" i="17"/>
  <c r="P30" i="25" s="1"/>
  <c r="O29" i="17"/>
  <c r="Q30" i="25"/>
  <c r="P29" i="17"/>
  <c r="R30" i="25" s="1"/>
  <c r="Q29" i="17"/>
  <c r="S30" i="25" s="1"/>
  <c r="R29" i="17"/>
  <c r="T30" i="25" s="1"/>
  <c r="S29" i="17"/>
  <c r="U30" i="25"/>
  <c r="T29" i="17"/>
  <c r="V30" i="25" s="1"/>
  <c r="U29" i="17"/>
  <c r="W30" i="25"/>
  <c r="V29" i="17"/>
  <c r="X30" i="25" s="1"/>
  <c r="W29" i="17"/>
  <c r="Y30" i="25"/>
  <c r="X29" i="17"/>
  <c r="Z30" i="25" s="1"/>
  <c r="Y29" i="17"/>
  <c r="AA30" i="25"/>
  <c r="Z29" i="17"/>
  <c r="AB30" i="25" s="1"/>
  <c r="C30" i="17"/>
  <c r="E31" i="25"/>
  <c r="D30" i="17"/>
  <c r="E30" i="17"/>
  <c r="G31" i="25" s="1"/>
  <c r="F30" i="17"/>
  <c r="H31" i="25" s="1"/>
  <c r="G30" i="17"/>
  <c r="I31" i="25"/>
  <c r="H30" i="17"/>
  <c r="J31" i="25" s="1"/>
  <c r="I30" i="17"/>
  <c r="K31" i="25" s="1"/>
  <c r="J30" i="17"/>
  <c r="L31" i="25" s="1"/>
  <c r="K30" i="17"/>
  <c r="M31" i="25"/>
  <c r="L30" i="17"/>
  <c r="N31" i="25" s="1"/>
  <c r="M30" i="17"/>
  <c r="O31" i="25"/>
  <c r="N30" i="17"/>
  <c r="P31" i="25" s="1"/>
  <c r="O30" i="17"/>
  <c r="Q31" i="25"/>
  <c r="P30" i="17"/>
  <c r="R31" i="25" s="1"/>
  <c r="Q30" i="17"/>
  <c r="S31" i="25"/>
  <c r="R30" i="17"/>
  <c r="T31" i="25" s="1"/>
  <c r="S30" i="17"/>
  <c r="U31" i="25"/>
  <c r="T30" i="17"/>
  <c r="V31" i="25" s="1"/>
  <c r="U30" i="17"/>
  <c r="W31" i="25" s="1"/>
  <c r="V30" i="17"/>
  <c r="X31" i="25" s="1"/>
  <c r="W30" i="17"/>
  <c r="Y31" i="25"/>
  <c r="X30" i="17"/>
  <c r="Z31" i="25" s="1"/>
  <c r="Y30" i="17"/>
  <c r="AA31" i="25" s="1"/>
  <c r="Z30" i="17"/>
  <c r="AB31" i="25" s="1"/>
  <c r="C31" i="17"/>
  <c r="E32" i="25"/>
  <c r="D31" i="17"/>
  <c r="E31" i="17"/>
  <c r="G32" i="25"/>
  <c r="F31" i="17"/>
  <c r="H32" i="25" s="1"/>
  <c r="G31" i="17"/>
  <c r="I32" i="25"/>
  <c r="H31" i="17"/>
  <c r="J32" i="25" s="1"/>
  <c r="I31" i="17"/>
  <c r="K32" i="25"/>
  <c r="J31" i="17"/>
  <c r="L32" i="25" s="1"/>
  <c r="K31" i="17"/>
  <c r="M32" i="25"/>
  <c r="L31" i="17"/>
  <c r="N32" i="25" s="1"/>
  <c r="M31" i="17"/>
  <c r="O32" i="25" s="1"/>
  <c r="N31" i="17"/>
  <c r="P32" i="25" s="1"/>
  <c r="O31" i="17"/>
  <c r="Q32" i="25"/>
  <c r="P31" i="17"/>
  <c r="R32" i="25" s="1"/>
  <c r="Q31" i="17"/>
  <c r="S32" i="25" s="1"/>
  <c r="R31" i="17"/>
  <c r="T32" i="25" s="1"/>
  <c r="S31" i="17"/>
  <c r="U32" i="25"/>
  <c r="T31" i="17"/>
  <c r="V32" i="25" s="1"/>
  <c r="U31" i="17"/>
  <c r="W32" i="25"/>
  <c r="V31" i="17"/>
  <c r="X32" i="25" s="1"/>
  <c r="W31" i="17"/>
  <c r="Y32" i="25"/>
  <c r="X31" i="17"/>
  <c r="Z32" i="25" s="1"/>
  <c r="Y31" i="17"/>
  <c r="AA32" i="25"/>
  <c r="Z31" i="17"/>
  <c r="AB32" i="25" s="1"/>
  <c r="C32" i="17"/>
  <c r="E33" i="25"/>
  <c r="D32" i="17"/>
  <c r="E32" i="17"/>
  <c r="G33" i="25" s="1"/>
  <c r="F32" i="17"/>
  <c r="H33" i="25" s="1"/>
  <c r="G32" i="17"/>
  <c r="I33" i="25"/>
  <c r="H32" i="17"/>
  <c r="J33" i="25" s="1"/>
  <c r="I32" i="17"/>
  <c r="K33" i="25" s="1"/>
  <c r="J32" i="17"/>
  <c r="L33" i="25" s="1"/>
  <c r="K32" i="17"/>
  <c r="M33" i="25"/>
  <c r="L32" i="17"/>
  <c r="N33" i="25" s="1"/>
  <c r="M32" i="17"/>
  <c r="O33" i="25"/>
  <c r="N32" i="17"/>
  <c r="P33" i="25" s="1"/>
  <c r="O32" i="17"/>
  <c r="Q33" i="25"/>
  <c r="P32" i="17"/>
  <c r="R33" i="25" s="1"/>
  <c r="Q32" i="17"/>
  <c r="S33" i="25"/>
  <c r="R32" i="17"/>
  <c r="T33" i="25" s="1"/>
  <c r="S32" i="17"/>
  <c r="U33" i="25"/>
  <c r="T32" i="17"/>
  <c r="V33" i="25" s="1"/>
  <c r="U32" i="17"/>
  <c r="W33" i="25" s="1"/>
  <c r="V32" i="17"/>
  <c r="X33" i="25" s="1"/>
  <c r="W32" i="17"/>
  <c r="Y33" i="25"/>
  <c r="X32" i="17"/>
  <c r="Z33" i="25" s="1"/>
  <c r="Y32" i="17"/>
  <c r="AA33" i="25" s="1"/>
  <c r="Z32" i="17"/>
  <c r="AB33" i="25" s="1"/>
  <c r="C33" i="17"/>
  <c r="E34" i="25"/>
  <c r="D33" i="17"/>
  <c r="E33" i="17"/>
  <c r="G34" i="25"/>
  <c r="F33" i="17"/>
  <c r="H34" i="25" s="1"/>
  <c r="G33" i="17"/>
  <c r="I34" i="25"/>
  <c r="H33" i="17"/>
  <c r="J34" i="25" s="1"/>
  <c r="I33" i="17"/>
  <c r="K34" i="25"/>
  <c r="J33" i="17"/>
  <c r="L34" i="25" s="1"/>
  <c r="K33" i="17"/>
  <c r="M34" i="25"/>
  <c r="L33" i="17"/>
  <c r="N34" i="25" s="1"/>
  <c r="M33" i="17"/>
  <c r="O34" i="25" s="1"/>
  <c r="N33" i="17"/>
  <c r="P34" i="25" s="1"/>
  <c r="O33" i="17"/>
  <c r="Q34" i="25"/>
  <c r="P33" i="17"/>
  <c r="R34" i="25" s="1"/>
  <c r="Q33" i="17"/>
  <c r="S34" i="25" s="1"/>
  <c r="R33" i="17"/>
  <c r="T34" i="25" s="1"/>
  <c r="S33" i="17"/>
  <c r="U34" i="25"/>
  <c r="T33" i="17"/>
  <c r="V34" i="25" s="1"/>
  <c r="U33" i="17"/>
  <c r="W34" i="25"/>
  <c r="V33" i="17"/>
  <c r="X34" i="25" s="1"/>
  <c r="W33" i="17"/>
  <c r="Y34" i="25"/>
  <c r="X33" i="17"/>
  <c r="Z34" i="25" s="1"/>
  <c r="Y33" i="17"/>
  <c r="AA34" i="25"/>
  <c r="Z33" i="17"/>
  <c r="AB34" i="25" s="1"/>
  <c r="C34" i="17"/>
  <c r="E35" i="25"/>
  <c r="D34" i="17"/>
  <c r="E34" i="17"/>
  <c r="G35" i="25" s="1"/>
  <c r="F34" i="17"/>
  <c r="H35" i="25" s="1"/>
  <c r="G34" i="17"/>
  <c r="I35" i="25"/>
  <c r="H34" i="17"/>
  <c r="J35" i="25" s="1"/>
  <c r="I34" i="17"/>
  <c r="K35" i="25" s="1"/>
  <c r="J34" i="17"/>
  <c r="L35" i="25" s="1"/>
  <c r="K34" i="17"/>
  <c r="M35" i="25"/>
  <c r="L34" i="17"/>
  <c r="N35" i="25" s="1"/>
  <c r="M34" i="17"/>
  <c r="O35" i="25"/>
  <c r="N34" i="17"/>
  <c r="P35" i="25" s="1"/>
  <c r="O34" i="17"/>
  <c r="Q35" i="25"/>
  <c r="P34" i="17"/>
  <c r="R35" i="25" s="1"/>
  <c r="Q34" i="17"/>
  <c r="S35" i="25"/>
  <c r="R34" i="17"/>
  <c r="T35" i="25" s="1"/>
  <c r="S34" i="17"/>
  <c r="U35" i="25"/>
  <c r="T34" i="17"/>
  <c r="V35" i="25" s="1"/>
  <c r="U34" i="17"/>
  <c r="W35" i="25" s="1"/>
  <c r="V34" i="17"/>
  <c r="X35" i="25" s="1"/>
  <c r="W34" i="17"/>
  <c r="Y35" i="25"/>
  <c r="X34" i="17"/>
  <c r="Z35" i="25" s="1"/>
  <c r="Y34" i="17"/>
  <c r="AA35" i="25" s="1"/>
  <c r="Z34" i="17"/>
  <c r="AB35" i="25" s="1"/>
  <c r="C35" i="17"/>
  <c r="E36" i="25"/>
  <c r="D35" i="17"/>
  <c r="E35" i="17"/>
  <c r="G36" i="25"/>
  <c r="F35" i="17"/>
  <c r="H36" i="25" s="1"/>
  <c r="G35" i="17"/>
  <c r="I36" i="25"/>
  <c r="H35" i="17"/>
  <c r="J36" i="25" s="1"/>
  <c r="I35" i="17"/>
  <c r="K36" i="25"/>
  <c r="J35" i="17"/>
  <c r="L36" i="25" s="1"/>
  <c r="K35" i="17"/>
  <c r="M36" i="25"/>
  <c r="L35" i="17"/>
  <c r="N36" i="25" s="1"/>
  <c r="M35" i="17"/>
  <c r="O36" i="25" s="1"/>
  <c r="N35" i="17"/>
  <c r="P36" i="25" s="1"/>
  <c r="O35" i="17"/>
  <c r="Q36" i="25"/>
  <c r="P35" i="17"/>
  <c r="R36" i="25" s="1"/>
  <c r="Q35" i="17"/>
  <c r="S36" i="25" s="1"/>
  <c r="R35" i="17"/>
  <c r="T36" i="25" s="1"/>
  <c r="S35" i="17"/>
  <c r="U36" i="25"/>
  <c r="T35" i="17"/>
  <c r="V36" i="25" s="1"/>
  <c r="U35" i="17"/>
  <c r="W36" i="25"/>
  <c r="V35" i="17"/>
  <c r="X36" i="25" s="1"/>
  <c r="W35" i="17"/>
  <c r="Y36" i="25"/>
  <c r="X35" i="17"/>
  <c r="Z36" i="25" s="1"/>
  <c r="Y35" i="17"/>
  <c r="AA36" i="25"/>
  <c r="Z35" i="17"/>
  <c r="AB36" i="25" s="1"/>
  <c r="C36" i="17"/>
  <c r="E37" i="25"/>
  <c r="D36" i="17"/>
  <c r="E36" i="17"/>
  <c r="G37" i="25" s="1"/>
  <c r="F36" i="17"/>
  <c r="H37" i="25" s="1"/>
  <c r="G36" i="17"/>
  <c r="I37" i="25"/>
  <c r="H36" i="17"/>
  <c r="J37" i="25" s="1"/>
  <c r="I36" i="17"/>
  <c r="K37" i="25" s="1"/>
  <c r="J36" i="17"/>
  <c r="L37" i="25" s="1"/>
  <c r="K36" i="17"/>
  <c r="M37" i="25"/>
  <c r="L36" i="17"/>
  <c r="N37" i="25" s="1"/>
  <c r="M36" i="17"/>
  <c r="O37" i="25"/>
  <c r="N36" i="17"/>
  <c r="P37" i="25" s="1"/>
  <c r="O36" i="17"/>
  <c r="Q37" i="25"/>
  <c r="P36" i="17"/>
  <c r="R37" i="25" s="1"/>
  <c r="Q36" i="17"/>
  <c r="S37" i="25"/>
  <c r="R36" i="17"/>
  <c r="T37" i="25" s="1"/>
  <c r="S36" i="17"/>
  <c r="U37" i="25"/>
  <c r="T36" i="17"/>
  <c r="V37" i="25" s="1"/>
  <c r="U36" i="17"/>
  <c r="W37" i="25" s="1"/>
  <c r="V36" i="17"/>
  <c r="X37" i="25" s="1"/>
  <c r="W36" i="17"/>
  <c r="Y37" i="25"/>
  <c r="X36" i="17"/>
  <c r="Z37" i="25" s="1"/>
  <c r="Y36" i="17"/>
  <c r="AA37" i="25" s="1"/>
  <c r="Z36" i="17"/>
  <c r="AB37" i="25" s="1"/>
  <c r="C37" i="17"/>
  <c r="E38" i="25" s="1"/>
  <c r="D37" i="17"/>
  <c r="E37" i="17"/>
  <c r="G38" i="25"/>
  <c r="F37" i="17"/>
  <c r="H38" i="25" s="1"/>
  <c r="G37" i="17"/>
  <c r="I38" i="25"/>
  <c r="H37" i="17"/>
  <c r="J38" i="25" s="1"/>
  <c r="I37" i="17"/>
  <c r="K38" i="25"/>
  <c r="J37" i="17"/>
  <c r="L38" i="25" s="1"/>
  <c r="K37" i="17"/>
  <c r="M38" i="25"/>
  <c r="L37" i="17"/>
  <c r="N38" i="25" s="1"/>
  <c r="M37" i="17"/>
  <c r="O38" i="25" s="1"/>
  <c r="N37" i="17"/>
  <c r="P38" i="25" s="1"/>
  <c r="O37" i="17"/>
  <c r="Q38" i="25"/>
  <c r="P37" i="17"/>
  <c r="R38" i="25" s="1"/>
  <c r="Q37" i="17"/>
  <c r="S38" i="25" s="1"/>
  <c r="R37" i="17"/>
  <c r="T38" i="25" s="1"/>
  <c r="S37" i="17"/>
  <c r="U38" i="25" s="1"/>
  <c r="T37" i="17"/>
  <c r="V38" i="25" s="1"/>
  <c r="U37" i="17"/>
  <c r="W38" i="25"/>
  <c r="V37" i="17"/>
  <c r="X38" i="25" s="1"/>
  <c r="W37" i="17"/>
  <c r="Y38" i="25"/>
  <c r="X37" i="17"/>
  <c r="Z38" i="25" s="1"/>
  <c r="Y37" i="17"/>
  <c r="AA38" i="25"/>
  <c r="Z37" i="17"/>
  <c r="AB38" i="25" s="1"/>
  <c r="C38" i="17"/>
  <c r="E39" i="25"/>
  <c r="D38" i="17"/>
  <c r="E38" i="17"/>
  <c r="G39" i="25" s="1"/>
  <c r="F38" i="17"/>
  <c r="H39" i="25" s="1"/>
  <c r="G38" i="17"/>
  <c r="I39" i="25"/>
  <c r="H38" i="17"/>
  <c r="J39" i="25" s="1"/>
  <c r="I38" i="17"/>
  <c r="K39" i="25" s="1"/>
  <c r="J38" i="17"/>
  <c r="L39" i="25" s="1"/>
  <c r="K38" i="17"/>
  <c r="M39" i="25" s="1"/>
  <c r="L38" i="17"/>
  <c r="N39" i="25" s="1"/>
  <c r="M38" i="17"/>
  <c r="O39" i="25"/>
  <c r="N38" i="17"/>
  <c r="P39" i="25" s="1"/>
  <c r="O38" i="17"/>
  <c r="Q39" i="25"/>
  <c r="P38" i="17"/>
  <c r="R39" i="25" s="1"/>
  <c r="Q38" i="17"/>
  <c r="S39" i="25"/>
  <c r="R38" i="17"/>
  <c r="T39" i="25" s="1"/>
  <c r="S38" i="17"/>
  <c r="U39" i="25"/>
  <c r="T38" i="17"/>
  <c r="V39" i="25" s="1"/>
  <c r="U38" i="17"/>
  <c r="W39" i="25" s="1"/>
  <c r="V38" i="17"/>
  <c r="X39" i="25" s="1"/>
  <c r="W38" i="17"/>
  <c r="Y39" i="25"/>
  <c r="X38" i="17"/>
  <c r="Z39" i="25" s="1"/>
  <c r="Y38" i="17"/>
  <c r="AA39" i="25" s="1"/>
  <c r="Z38" i="17"/>
  <c r="AB39" i="25" s="1"/>
  <c r="C39" i="17"/>
  <c r="E40" i="25" s="1"/>
  <c r="D39" i="17"/>
  <c r="E39" i="17"/>
  <c r="G40" i="25"/>
  <c r="F39" i="17"/>
  <c r="H40" i="25" s="1"/>
  <c r="G39" i="17"/>
  <c r="I40" i="25"/>
  <c r="H39" i="17"/>
  <c r="J40" i="25" s="1"/>
  <c r="I39" i="17"/>
  <c r="K40" i="25"/>
  <c r="J39" i="17"/>
  <c r="L40" i="25" s="1"/>
  <c r="K39" i="17"/>
  <c r="M40" i="25"/>
  <c r="L39" i="17"/>
  <c r="N40" i="25" s="1"/>
  <c r="M39" i="17"/>
  <c r="O40" i="25" s="1"/>
  <c r="N39" i="17"/>
  <c r="P40" i="25" s="1"/>
  <c r="O39" i="17"/>
  <c r="Q40" i="25"/>
  <c r="P39" i="17"/>
  <c r="R40" i="25" s="1"/>
  <c r="Q39" i="17"/>
  <c r="S40" i="25" s="1"/>
  <c r="R39" i="17"/>
  <c r="T40" i="25" s="1"/>
  <c r="S39" i="17"/>
  <c r="U40" i="25" s="1"/>
  <c r="T39" i="17"/>
  <c r="V40" i="25" s="1"/>
  <c r="U39" i="17"/>
  <c r="W40" i="25"/>
  <c r="V39" i="17"/>
  <c r="X40" i="25" s="1"/>
  <c r="W39" i="17"/>
  <c r="Y40" i="25"/>
  <c r="X39" i="17"/>
  <c r="Z40" i="25" s="1"/>
  <c r="Y39" i="17"/>
  <c r="AA40" i="25"/>
  <c r="Z39" i="17"/>
  <c r="AB40" i="25" s="1"/>
  <c r="C40" i="17"/>
  <c r="E41" i="25"/>
  <c r="D40" i="17"/>
  <c r="E40" i="17"/>
  <c r="G41" i="25" s="1"/>
  <c r="F40" i="17"/>
  <c r="H41" i="25" s="1"/>
  <c r="G40" i="17"/>
  <c r="I41" i="25"/>
  <c r="H40" i="17"/>
  <c r="J41" i="25" s="1"/>
  <c r="I40" i="17"/>
  <c r="K41" i="25" s="1"/>
  <c r="J40" i="17"/>
  <c r="L41" i="25" s="1"/>
  <c r="K40" i="17"/>
  <c r="M41" i="25" s="1"/>
  <c r="L40" i="17"/>
  <c r="N41" i="25" s="1"/>
  <c r="M40" i="17"/>
  <c r="O41" i="25"/>
  <c r="N40" i="17"/>
  <c r="P41" i="25" s="1"/>
  <c r="O40" i="17"/>
  <c r="Q41" i="25"/>
  <c r="P40" i="17"/>
  <c r="R41" i="25" s="1"/>
  <c r="Q40" i="17"/>
  <c r="S41" i="25"/>
  <c r="R40" i="17"/>
  <c r="T41" i="25" s="1"/>
  <c r="S40" i="17"/>
  <c r="U41" i="25"/>
  <c r="T40" i="17"/>
  <c r="V41" i="25" s="1"/>
  <c r="U40" i="17"/>
  <c r="W41" i="25" s="1"/>
  <c r="V40" i="17"/>
  <c r="X41" i="25" s="1"/>
  <c r="W40" i="17"/>
  <c r="Y41" i="25"/>
  <c r="X40" i="17"/>
  <c r="Z41" i="25" s="1"/>
  <c r="Y40" i="17"/>
  <c r="AA41" i="25" s="1"/>
  <c r="Z40" i="17"/>
  <c r="AB41" i="25" s="1"/>
  <c r="C41" i="17"/>
  <c r="E42" i="25" s="1"/>
  <c r="D41" i="17"/>
  <c r="E41" i="17"/>
  <c r="G42" i="25"/>
  <c r="F41" i="17"/>
  <c r="H42" i="25" s="1"/>
  <c r="G41" i="17"/>
  <c r="I42" i="25"/>
  <c r="H41" i="17"/>
  <c r="J42" i="25" s="1"/>
  <c r="I41" i="17"/>
  <c r="K42" i="25"/>
  <c r="J41" i="17"/>
  <c r="L42" i="25" s="1"/>
  <c r="K41" i="17"/>
  <c r="M42" i="25"/>
  <c r="L41" i="17"/>
  <c r="N42" i="25" s="1"/>
  <c r="M41" i="17"/>
  <c r="O42" i="25" s="1"/>
  <c r="N41" i="17"/>
  <c r="P42" i="25" s="1"/>
  <c r="O41" i="17"/>
  <c r="Q42" i="25"/>
  <c r="P41" i="17"/>
  <c r="R42" i="25" s="1"/>
  <c r="Q41" i="17"/>
  <c r="S42" i="25" s="1"/>
  <c r="R41" i="17"/>
  <c r="T42" i="25" s="1"/>
  <c r="S41" i="17"/>
  <c r="U42" i="25" s="1"/>
  <c r="T41" i="17"/>
  <c r="V42" i="25" s="1"/>
  <c r="U41" i="17"/>
  <c r="W42" i="25"/>
  <c r="V41" i="17"/>
  <c r="X42" i="25" s="1"/>
  <c r="W41" i="17"/>
  <c r="Y42" i="25"/>
  <c r="X41" i="17"/>
  <c r="Z42" i="25" s="1"/>
  <c r="Y41" i="17"/>
  <c r="AA42" i="25"/>
  <c r="Z41" i="17"/>
  <c r="AB42" i="25" s="1"/>
  <c r="C42" i="17"/>
  <c r="E43" i="25"/>
  <c r="D42" i="17"/>
  <c r="E42" i="17"/>
  <c r="G43" i="25" s="1"/>
  <c r="F42" i="17"/>
  <c r="H43" i="25" s="1"/>
  <c r="G42" i="17"/>
  <c r="I43" i="25"/>
  <c r="H42" i="17"/>
  <c r="J43" i="25" s="1"/>
  <c r="I42" i="17"/>
  <c r="K43" i="25" s="1"/>
  <c r="J42" i="17"/>
  <c r="L43" i="25" s="1"/>
  <c r="K42" i="17"/>
  <c r="M43" i="25" s="1"/>
  <c r="L42" i="17"/>
  <c r="N43" i="25" s="1"/>
  <c r="M42" i="17"/>
  <c r="O43" i="25"/>
  <c r="N42" i="17"/>
  <c r="P43" i="25" s="1"/>
  <c r="O42" i="17"/>
  <c r="Q43" i="25"/>
  <c r="P42" i="17"/>
  <c r="R43" i="25" s="1"/>
  <c r="Q42" i="17"/>
  <c r="S43" i="25"/>
  <c r="R42" i="17"/>
  <c r="T43" i="25" s="1"/>
  <c r="S42" i="17"/>
  <c r="U43" i="25"/>
  <c r="T42" i="17"/>
  <c r="V43" i="25" s="1"/>
  <c r="U42" i="17"/>
  <c r="W43" i="25" s="1"/>
  <c r="V42" i="17"/>
  <c r="X43" i="25" s="1"/>
  <c r="W42" i="17"/>
  <c r="Y43" i="25"/>
  <c r="X42" i="17"/>
  <c r="Z43" i="25" s="1"/>
  <c r="Y42" i="17"/>
  <c r="AA43" i="25" s="1"/>
  <c r="Z42" i="17"/>
  <c r="AB43" i="25" s="1"/>
  <c r="C43" i="17"/>
  <c r="E44" i="25" s="1"/>
  <c r="D43" i="17"/>
  <c r="E43" i="17"/>
  <c r="G44" i="25"/>
  <c r="F43" i="17"/>
  <c r="H44" i="25" s="1"/>
  <c r="G43" i="17"/>
  <c r="I44" i="25"/>
  <c r="H43" i="17"/>
  <c r="J44" i="25" s="1"/>
  <c r="I43" i="17"/>
  <c r="K44" i="25"/>
  <c r="J43" i="17"/>
  <c r="L44" i="25" s="1"/>
  <c r="K43" i="17"/>
  <c r="M44" i="25"/>
  <c r="L43" i="17"/>
  <c r="N44" i="25" s="1"/>
  <c r="M43" i="17"/>
  <c r="O44" i="25" s="1"/>
  <c r="N43" i="17"/>
  <c r="P44" i="25" s="1"/>
  <c r="O43" i="17"/>
  <c r="Q44" i="25"/>
  <c r="P43" i="17"/>
  <c r="R44" i="25" s="1"/>
  <c r="Q43" i="17"/>
  <c r="S44" i="25" s="1"/>
  <c r="R43" i="17"/>
  <c r="T44" i="25" s="1"/>
  <c r="S43" i="17"/>
  <c r="U44" i="25" s="1"/>
  <c r="T43" i="17"/>
  <c r="V44" i="25" s="1"/>
  <c r="U43" i="17"/>
  <c r="W44" i="25"/>
  <c r="V43" i="17"/>
  <c r="X44" i="25" s="1"/>
  <c r="W43" i="17"/>
  <c r="Y44" i="25"/>
  <c r="X43" i="17"/>
  <c r="Z44" i="25" s="1"/>
  <c r="Y43" i="17"/>
  <c r="AA44" i="25"/>
  <c r="Z43" i="17"/>
  <c r="AB44" i="25" s="1"/>
  <c r="C44" i="17"/>
  <c r="E45" i="25"/>
  <c r="D44" i="17"/>
  <c r="E44" i="17"/>
  <c r="G45" i="25" s="1"/>
  <c r="F44" i="17"/>
  <c r="H45" i="25" s="1"/>
  <c r="G44" i="17"/>
  <c r="I45" i="25"/>
  <c r="H44" i="17"/>
  <c r="J45" i="25" s="1"/>
  <c r="I44" i="17"/>
  <c r="K45" i="25" s="1"/>
  <c r="J44" i="17"/>
  <c r="L45" i="25" s="1"/>
  <c r="K44" i="17"/>
  <c r="M45" i="25" s="1"/>
  <c r="L44" i="17"/>
  <c r="N45" i="25" s="1"/>
  <c r="M44" i="17"/>
  <c r="O45" i="25"/>
  <c r="N44" i="17"/>
  <c r="P45" i="25" s="1"/>
  <c r="O44" i="17"/>
  <c r="Q45" i="25"/>
  <c r="P44" i="17"/>
  <c r="R45" i="25" s="1"/>
  <c r="Q44" i="17"/>
  <c r="S45" i="25"/>
  <c r="R44" i="17"/>
  <c r="T45" i="25" s="1"/>
  <c r="S44" i="17"/>
  <c r="U45" i="25"/>
  <c r="T44" i="17"/>
  <c r="V45" i="25" s="1"/>
  <c r="U44" i="17"/>
  <c r="W45" i="25" s="1"/>
  <c r="V44" i="17"/>
  <c r="X45" i="25" s="1"/>
  <c r="W44" i="17"/>
  <c r="Y45" i="25"/>
  <c r="X44" i="17"/>
  <c r="Z45" i="25" s="1"/>
  <c r="Y44" i="17"/>
  <c r="AA45" i="25" s="1"/>
  <c r="Z44" i="17"/>
  <c r="AB45" i="25" s="1"/>
  <c r="C45" i="17"/>
  <c r="E46" i="25" s="1"/>
  <c r="D45" i="17"/>
  <c r="E45" i="17"/>
  <c r="G46" i="25"/>
  <c r="F45" i="17"/>
  <c r="H46" i="25" s="1"/>
  <c r="G45" i="17"/>
  <c r="I46" i="25"/>
  <c r="H45" i="17"/>
  <c r="J46" i="25" s="1"/>
  <c r="I45" i="17"/>
  <c r="K46" i="25" s="1"/>
  <c r="J45" i="17"/>
  <c r="L46" i="25" s="1"/>
  <c r="K45" i="17"/>
  <c r="M46" i="25"/>
  <c r="L45" i="17"/>
  <c r="N46" i="25" s="1"/>
  <c r="M45" i="17"/>
  <c r="O46" i="25" s="1"/>
  <c r="N45" i="17"/>
  <c r="P46" i="25" s="1"/>
  <c r="O45" i="17"/>
  <c r="Q46" i="25"/>
  <c r="P45" i="17"/>
  <c r="R46" i="25" s="1"/>
  <c r="Q45" i="17"/>
  <c r="S46" i="25" s="1"/>
  <c r="R45" i="17"/>
  <c r="T46" i="25" s="1"/>
  <c r="S45" i="17"/>
  <c r="U46" i="25" s="1"/>
  <c r="T45" i="17"/>
  <c r="V46" i="25" s="1"/>
  <c r="U45" i="17"/>
  <c r="W46" i="25"/>
  <c r="V45" i="17"/>
  <c r="X46" i="25" s="1"/>
  <c r="W45" i="17"/>
  <c r="Y46" i="25"/>
  <c r="X45" i="17"/>
  <c r="Z46" i="25" s="1"/>
  <c r="Y45" i="17"/>
  <c r="AA46" i="25" s="1"/>
  <c r="Z45" i="17"/>
  <c r="AB46" i="25" s="1"/>
  <c r="C46" i="17"/>
  <c r="E47" i="25" s="1"/>
  <c r="D46" i="17"/>
  <c r="F47" i="25"/>
  <c r="E46" i="17"/>
  <c r="G47" i="25" s="1"/>
  <c r="F46" i="17"/>
  <c r="H47" i="25"/>
  <c r="G46" i="17"/>
  <c r="I47" i="25"/>
  <c r="H46" i="17"/>
  <c r="J47" i="25"/>
  <c r="I46" i="17"/>
  <c r="K47" i="25" s="1"/>
  <c r="J46" i="17"/>
  <c r="L47" i="25"/>
  <c r="K46" i="17"/>
  <c r="M47" i="25" s="1"/>
  <c r="L46" i="17"/>
  <c r="N47" i="25"/>
  <c r="M46" i="17"/>
  <c r="O47" i="25" s="1"/>
  <c r="N46" i="17"/>
  <c r="P47" i="25"/>
  <c r="O46" i="17"/>
  <c r="Q47" i="25"/>
  <c r="P46" i="17"/>
  <c r="R47" i="25"/>
  <c r="Q46" i="17"/>
  <c r="S47" i="25" s="1"/>
  <c r="R46" i="17"/>
  <c r="T47" i="25"/>
  <c r="S46" i="17"/>
  <c r="U47" i="25" s="1"/>
  <c r="T46" i="17"/>
  <c r="V47" i="25"/>
  <c r="U46" i="17"/>
  <c r="W47" i="25" s="1"/>
  <c r="V46" i="17"/>
  <c r="X47" i="25"/>
  <c r="W46" i="17"/>
  <c r="Y47" i="25" s="1"/>
  <c r="X46" i="17"/>
  <c r="Z47" i="25"/>
  <c r="Y46" i="17"/>
  <c r="AA47" i="25" s="1"/>
  <c r="Z46" i="17"/>
  <c r="AB47" i="25"/>
  <c r="C47" i="17"/>
  <c r="E48" i="25"/>
  <c r="D47" i="17"/>
  <c r="E47" i="17"/>
  <c r="G48" i="25"/>
  <c r="F47" i="17"/>
  <c r="H48" i="25" s="1"/>
  <c r="G47" i="17"/>
  <c r="I48" i="25"/>
  <c r="H47" i="17"/>
  <c r="J48" i="25" s="1"/>
  <c r="I47" i="17"/>
  <c r="K48" i="25" s="1"/>
  <c r="J47" i="17"/>
  <c r="L48" i="25" s="1"/>
  <c r="K47" i="17"/>
  <c r="M48" i="25" s="1"/>
  <c r="L47" i="17"/>
  <c r="N48" i="25" s="1"/>
  <c r="M47" i="17"/>
  <c r="O48" i="25"/>
  <c r="N47" i="17"/>
  <c r="P48" i="25" s="1"/>
  <c r="O47" i="17"/>
  <c r="Q48" i="25"/>
  <c r="P47" i="17"/>
  <c r="R48" i="25" s="1"/>
  <c r="Q47" i="17"/>
  <c r="S48" i="25" s="1"/>
  <c r="R47" i="17"/>
  <c r="T48" i="25" s="1"/>
  <c r="S47" i="17"/>
  <c r="U48" i="25"/>
  <c r="T47" i="17"/>
  <c r="V48" i="25" s="1"/>
  <c r="U47" i="17"/>
  <c r="W48" i="25"/>
  <c r="V47" i="17"/>
  <c r="X48" i="25" s="1"/>
  <c r="W47" i="17"/>
  <c r="Y48" i="25"/>
  <c r="X47" i="17"/>
  <c r="Z48" i="25" s="1"/>
  <c r="Y47" i="17"/>
  <c r="AA48" i="25" s="1"/>
  <c r="Z47" i="17"/>
  <c r="AB48" i="25" s="1"/>
  <c r="C48" i="17"/>
  <c r="E49" i="25" s="1"/>
  <c r="D48" i="17"/>
  <c r="F49" i="25"/>
  <c r="E48" i="17"/>
  <c r="G49" i="25"/>
  <c r="F48" i="17"/>
  <c r="H49" i="25"/>
  <c r="G48" i="17"/>
  <c r="I49" i="25" s="1"/>
  <c r="H48" i="17"/>
  <c r="J49" i="25"/>
  <c r="I48" i="17"/>
  <c r="K49" i="25" s="1"/>
  <c r="J48" i="17"/>
  <c r="L49" i="25"/>
  <c r="K48" i="17"/>
  <c r="M49" i="25" s="1"/>
  <c r="L48" i="17"/>
  <c r="N49" i="25"/>
  <c r="M48" i="17"/>
  <c r="O49" i="25" s="1"/>
  <c r="N48" i="17"/>
  <c r="P49" i="25"/>
  <c r="O48" i="17"/>
  <c r="Q49" i="25" s="1"/>
  <c r="P48" i="17"/>
  <c r="R49" i="25"/>
  <c r="Q48" i="17"/>
  <c r="S49" i="25"/>
  <c r="R48" i="17"/>
  <c r="T49" i="25"/>
  <c r="S48" i="17"/>
  <c r="U49" i="25" s="1"/>
  <c r="T48" i="17"/>
  <c r="V49" i="25"/>
  <c r="U48" i="17"/>
  <c r="W49" i="25"/>
  <c r="V48" i="17"/>
  <c r="X49" i="25"/>
  <c r="W48" i="17"/>
  <c r="Y49" i="25" s="1"/>
  <c r="X48" i="17"/>
  <c r="Z49" i="25"/>
  <c r="Y48" i="17"/>
  <c r="AA49" i="25" s="1"/>
  <c r="Z48" i="17"/>
  <c r="AB49" i="25"/>
  <c r="C49" i="17"/>
  <c r="E50" i="25" s="1"/>
  <c r="D49" i="17"/>
  <c r="E49" i="17"/>
  <c r="G50" i="25" s="1"/>
  <c r="F49" i="17"/>
  <c r="H50" i="25" s="1"/>
  <c r="G49" i="17"/>
  <c r="I50" i="25"/>
  <c r="H49" i="17"/>
  <c r="J50" i="25" s="1"/>
  <c r="I49" i="17"/>
  <c r="K50" i="25" s="1"/>
  <c r="J49" i="17"/>
  <c r="L50" i="25" s="1"/>
  <c r="K49" i="17"/>
  <c r="M50" i="25" s="1"/>
  <c r="L49" i="17"/>
  <c r="N50" i="25" s="1"/>
  <c r="M49" i="17"/>
  <c r="O50" i="25"/>
  <c r="N49" i="17"/>
  <c r="P50" i="25" s="1"/>
  <c r="O49" i="17"/>
  <c r="Q50" i="25"/>
  <c r="P49" i="17"/>
  <c r="R50" i="25" s="1"/>
  <c r="Q49" i="17"/>
  <c r="S50" i="25" s="1"/>
  <c r="R49" i="17"/>
  <c r="T50" i="25" s="1"/>
  <c r="S49" i="17"/>
  <c r="U50" i="25" s="1"/>
  <c r="T49" i="17"/>
  <c r="V50" i="25" s="1"/>
  <c r="U49" i="17"/>
  <c r="W50" i="25" s="1"/>
  <c r="V49" i="17"/>
  <c r="X50" i="25" s="1"/>
  <c r="W49" i="17"/>
  <c r="Y50" i="25"/>
  <c r="X49" i="17"/>
  <c r="Z50" i="25" s="1"/>
  <c r="Y49" i="17"/>
  <c r="AA50" i="25" s="1"/>
  <c r="Z49" i="17"/>
  <c r="AB50" i="25" s="1"/>
  <c r="C50" i="17"/>
  <c r="E51" i="25" s="1"/>
  <c r="D50" i="17"/>
  <c r="F51" i="25"/>
  <c r="E50" i="17"/>
  <c r="G51" i="25"/>
  <c r="F50" i="17"/>
  <c r="H51" i="25"/>
  <c r="G50" i="17"/>
  <c r="I51" i="25" s="1"/>
  <c r="H50" i="17"/>
  <c r="J51" i="25"/>
  <c r="I50" i="17"/>
  <c r="K51" i="25"/>
  <c r="J50" i="17"/>
  <c r="L51" i="25"/>
  <c r="K50" i="17"/>
  <c r="M51" i="25" s="1"/>
  <c r="L50" i="17"/>
  <c r="N51" i="25"/>
  <c r="M50" i="17"/>
  <c r="O51" i="25"/>
  <c r="N50" i="17"/>
  <c r="P51" i="25"/>
  <c r="O50" i="17"/>
  <c r="Q51" i="25" s="1"/>
  <c r="P50" i="17"/>
  <c r="R51" i="25"/>
  <c r="Q50" i="17"/>
  <c r="S51" i="25"/>
  <c r="R50" i="17"/>
  <c r="T51" i="25"/>
  <c r="S50" i="17"/>
  <c r="U51" i="25" s="1"/>
  <c r="T50" i="17"/>
  <c r="V51" i="25"/>
  <c r="U50" i="17"/>
  <c r="W51" i="25"/>
  <c r="V50" i="17"/>
  <c r="X51" i="25"/>
  <c r="W50" i="17"/>
  <c r="Y51" i="25" s="1"/>
  <c r="X50" i="17"/>
  <c r="Z51" i="25"/>
  <c r="Y50" i="17"/>
  <c r="AA51" i="25"/>
  <c r="Z50" i="17"/>
  <c r="AB51" i="25"/>
  <c r="C51" i="17"/>
  <c r="E52" i="25" s="1"/>
  <c r="D51" i="17"/>
  <c r="E51" i="17"/>
  <c r="G52" i="25" s="1"/>
  <c r="F51" i="17"/>
  <c r="H52" i="25" s="1"/>
  <c r="G51" i="17"/>
  <c r="I52" i="25"/>
  <c r="H51" i="17"/>
  <c r="J52" i="25" s="1"/>
  <c r="I51" i="17"/>
  <c r="K52" i="25" s="1"/>
  <c r="J51" i="17"/>
  <c r="L52" i="25" s="1"/>
  <c r="K51" i="17"/>
  <c r="M52" i="25" s="1"/>
  <c r="L51" i="17"/>
  <c r="N52" i="25" s="1"/>
  <c r="M51" i="17"/>
  <c r="O52" i="25"/>
  <c r="N51" i="17"/>
  <c r="P52" i="25" s="1"/>
  <c r="O51" i="17"/>
  <c r="Q52" i="25"/>
  <c r="P51" i="17"/>
  <c r="R52" i="25" s="1"/>
  <c r="Q51" i="17"/>
  <c r="S52" i="25" s="1"/>
  <c r="R51" i="17"/>
  <c r="T52" i="25" s="1"/>
  <c r="S51" i="17"/>
  <c r="U52" i="25"/>
  <c r="T51" i="17"/>
  <c r="V52" i="25" s="1"/>
  <c r="U51" i="17"/>
  <c r="W52" i="25" s="1"/>
  <c r="V51" i="17"/>
  <c r="X52" i="25" s="1"/>
  <c r="W51" i="17"/>
  <c r="Y52" i="25"/>
  <c r="X51" i="17"/>
  <c r="Z52" i="25" s="1"/>
  <c r="Y51" i="17"/>
  <c r="AA52" i="25" s="1"/>
  <c r="Z51" i="17"/>
  <c r="AB52" i="25" s="1"/>
  <c r="C52" i="17"/>
  <c r="E53" i="25" s="1"/>
  <c r="D52" i="17"/>
  <c r="F53" i="25"/>
  <c r="E52" i="17"/>
  <c r="G53" i="25" s="1"/>
  <c r="F52" i="17"/>
  <c r="H53" i="25"/>
  <c r="G52" i="17"/>
  <c r="I53" i="25" s="1"/>
  <c r="H52" i="17"/>
  <c r="J53" i="25"/>
  <c r="I52" i="17"/>
  <c r="K53" i="25" s="1"/>
  <c r="J52" i="17"/>
  <c r="L53" i="25"/>
  <c r="K52" i="17"/>
  <c r="M53" i="25" s="1"/>
  <c r="L52" i="17"/>
  <c r="N53" i="25"/>
  <c r="M52" i="17"/>
  <c r="O53" i="25" s="1"/>
  <c r="N52" i="17"/>
  <c r="P53" i="25"/>
  <c r="O52" i="17"/>
  <c r="Q53" i="25" s="1"/>
  <c r="P52" i="17"/>
  <c r="R53" i="25"/>
  <c r="Q52" i="17"/>
  <c r="S53" i="25" s="1"/>
  <c r="R52" i="17"/>
  <c r="T53" i="25"/>
  <c r="S52" i="17"/>
  <c r="U53" i="25" s="1"/>
  <c r="T52" i="17"/>
  <c r="V53" i="25"/>
  <c r="U52" i="17"/>
  <c r="W53" i="25" s="1"/>
  <c r="V52" i="17"/>
  <c r="X53" i="25"/>
  <c r="W52" i="17"/>
  <c r="Y53" i="25" s="1"/>
  <c r="X52" i="17"/>
  <c r="Z53" i="25"/>
  <c r="Y52" i="17"/>
  <c r="AA53" i="25" s="1"/>
  <c r="Z52" i="17"/>
  <c r="AB53" i="25"/>
  <c r="C53" i="17"/>
  <c r="E54" i="25" s="1"/>
  <c r="D53" i="17"/>
  <c r="E53" i="17"/>
  <c r="G54" i="25"/>
  <c r="F53" i="17"/>
  <c r="H54" i="25" s="1"/>
  <c r="G53" i="17"/>
  <c r="I54" i="25"/>
  <c r="H53" i="17"/>
  <c r="J54" i="25" s="1"/>
  <c r="I53" i="17"/>
  <c r="K54" i="25" s="1"/>
  <c r="J53" i="17"/>
  <c r="L54" i="25" s="1"/>
  <c r="K53" i="17"/>
  <c r="M54" i="25"/>
  <c r="L53" i="17"/>
  <c r="N54" i="25" s="1"/>
  <c r="M53" i="17"/>
  <c r="O54" i="25"/>
  <c r="N53" i="17"/>
  <c r="P54" i="25" s="1"/>
  <c r="O53" i="17"/>
  <c r="Q54" i="25"/>
  <c r="P53" i="17"/>
  <c r="R54" i="25" s="1"/>
  <c r="Q53" i="17"/>
  <c r="S54" i="25" s="1"/>
  <c r="R53" i="17"/>
  <c r="T54" i="25" s="1"/>
  <c r="S53" i="17"/>
  <c r="U54" i="25"/>
  <c r="T53" i="17"/>
  <c r="V54" i="25" s="1"/>
  <c r="U53" i="17"/>
  <c r="W54" i="25"/>
  <c r="V53" i="17"/>
  <c r="X54" i="25" s="1"/>
  <c r="W53" i="17"/>
  <c r="Y54" i="25"/>
  <c r="X53" i="17"/>
  <c r="Z54" i="25" s="1"/>
  <c r="Y53" i="17"/>
  <c r="AA54" i="25" s="1"/>
  <c r="Z53" i="17"/>
  <c r="AB54" i="25" s="1"/>
  <c r="C54" i="17"/>
  <c r="E55" i="25"/>
  <c r="D54" i="17"/>
  <c r="F55" i="25"/>
  <c r="E54" i="17"/>
  <c r="G55" i="25"/>
  <c r="F54" i="17"/>
  <c r="H55" i="25"/>
  <c r="G54" i="17"/>
  <c r="I55" i="25"/>
  <c r="H54" i="17"/>
  <c r="J55" i="25"/>
  <c r="I54" i="17"/>
  <c r="K55" i="25"/>
  <c r="J54" i="17"/>
  <c r="L55" i="25"/>
  <c r="K54" i="17"/>
  <c r="M55" i="25"/>
  <c r="L54" i="17"/>
  <c r="N55" i="25"/>
  <c r="M54" i="17"/>
  <c r="O55" i="25"/>
  <c r="N54" i="17"/>
  <c r="P55" i="25"/>
  <c r="O54" i="17"/>
  <c r="Q55" i="25"/>
  <c r="P54" i="17"/>
  <c r="R55" i="25"/>
  <c r="Q54" i="17"/>
  <c r="S55" i="25"/>
  <c r="R54" i="17"/>
  <c r="T55" i="25"/>
  <c r="S54" i="17"/>
  <c r="U55" i="25"/>
  <c r="T54" i="17"/>
  <c r="V55" i="25"/>
  <c r="U54" i="17"/>
  <c r="W55" i="25"/>
  <c r="V54" i="17"/>
  <c r="X55" i="25"/>
  <c r="W54" i="17"/>
  <c r="Y55" i="25"/>
  <c r="X54" i="17"/>
  <c r="Z55" i="25"/>
  <c r="Y54" i="17"/>
  <c r="AA55" i="25"/>
  <c r="Z54" i="17"/>
  <c r="AB55" i="25"/>
  <c r="C55" i="17"/>
  <c r="E56" i="25"/>
  <c r="D55" i="17"/>
  <c r="E55" i="17"/>
  <c r="G56" i="25" s="1"/>
  <c r="F55" i="17"/>
  <c r="H56" i="25" s="1"/>
  <c r="G55" i="17"/>
  <c r="I56" i="25"/>
  <c r="H55" i="17"/>
  <c r="J56" i="25" s="1"/>
  <c r="I55" i="17"/>
  <c r="K56" i="25" s="1"/>
  <c r="J55" i="17"/>
  <c r="L56" i="25" s="1"/>
  <c r="K55" i="17"/>
  <c r="M56" i="25" s="1"/>
  <c r="L55" i="17"/>
  <c r="N56" i="25" s="1"/>
  <c r="M55" i="17"/>
  <c r="O56" i="25"/>
  <c r="N55" i="17"/>
  <c r="P56" i="25" s="1"/>
  <c r="O55" i="17"/>
  <c r="Q56" i="25"/>
  <c r="P55" i="17"/>
  <c r="R56" i="25" s="1"/>
  <c r="Q55" i="17"/>
  <c r="S56" i="25" s="1"/>
  <c r="R55" i="17"/>
  <c r="T56" i="25" s="1"/>
  <c r="S55" i="17"/>
  <c r="U56" i="25"/>
  <c r="T55" i="17"/>
  <c r="V56" i="25" s="1"/>
  <c r="U55" i="17"/>
  <c r="W56" i="25" s="1"/>
  <c r="V55" i="17"/>
  <c r="X56" i="25" s="1"/>
  <c r="W55" i="17"/>
  <c r="Y56" i="25"/>
  <c r="X55" i="17"/>
  <c r="Z56" i="25" s="1"/>
  <c r="Y55" i="17"/>
  <c r="AA56" i="25" s="1"/>
  <c r="Z55" i="17"/>
  <c r="AB56" i="25" s="1"/>
  <c r="C56" i="17"/>
  <c r="E57" i="25" s="1"/>
  <c r="D56" i="17"/>
  <c r="F57" i="25"/>
  <c r="E56" i="17"/>
  <c r="G57" i="25" s="1"/>
  <c r="F56" i="17"/>
  <c r="H57" i="25"/>
  <c r="G56" i="17"/>
  <c r="I57" i="25" s="1"/>
  <c r="H56" i="17"/>
  <c r="J57" i="25"/>
  <c r="I56" i="17"/>
  <c r="K57" i="25" s="1"/>
  <c r="J56" i="17"/>
  <c r="L57" i="25"/>
  <c r="K56" i="17"/>
  <c r="M57" i="25" s="1"/>
  <c r="L56" i="17"/>
  <c r="N57" i="25"/>
  <c r="M56" i="17"/>
  <c r="O57" i="25" s="1"/>
  <c r="N56" i="17"/>
  <c r="P57" i="25"/>
  <c r="O56" i="17"/>
  <c r="Q57" i="25" s="1"/>
  <c r="P56" i="17"/>
  <c r="R57" i="25"/>
  <c r="Q56" i="17"/>
  <c r="S57" i="25" s="1"/>
  <c r="R56" i="17"/>
  <c r="T57" i="25"/>
  <c r="S56" i="17"/>
  <c r="U57" i="25" s="1"/>
  <c r="T56" i="17"/>
  <c r="V57" i="25"/>
  <c r="U56" i="17"/>
  <c r="W57" i="25" s="1"/>
  <c r="V56" i="17"/>
  <c r="X57" i="25"/>
  <c r="W56" i="17"/>
  <c r="Y57" i="25" s="1"/>
  <c r="X56" i="17"/>
  <c r="Z57" i="25"/>
  <c r="Y56" i="17"/>
  <c r="AA57" i="25" s="1"/>
  <c r="Z56" i="17"/>
  <c r="AB57" i="25" s="1"/>
  <c r="AE56" i="17"/>
  <c r="AG56" i="17" s="1"/>
  <c r="AH56" i="17" s="1"/>
  <c r="AG57" i="25" s="1"/>
  <c r="C57" i="17"/>
  <c r="E58" i="25"/>
  <c r="D57" i="17"/>
  <c r="F58" i="25" s="1"/>
  <c r="E57" i="17"/>
  <c r="G58" i="25" s="1"/>
  <c r="F57" i="17"/>
  <c r="H58" i="25" s="1"/>
  <c r="G57" i="17"/>
  <c r="I58" i="25"/>
  <c r="H57" i="17"/>
  <c r="J58" i="25" s="1"/>
  <c r="I57" i="17"/>
  <c r="K58" i="25" s="1"/>
  <c r="J57" i="17"/>
  <c r="L58" i="25" s="1"/>
  <c r="K57" i="17"/>
  <c r="M58" i="25"/>
  <c r="L57" i="17"/>
  <c r="N58" i="25"/>
  <c r="M57" i="17"/>
  <c r="O58" i="25" s="1"/>
  <c r="N57" i="17"/>
  <c r="P58" i="25" s="1"/>
  <c r="O57" i="17"/>
  <c r="Q58" i="25"/>
  <c r="P57" i="17"/>
  <c r="R58" i="25"/>
  <c r="Q57" i="17"/>
  <c r="S58" i="25" s="1"/>
  <c r="R57" i="17"/>
  <c r="T58" i="25" s="1"/>
  <c r="S57" i="17"/>
  <c r="U58" i="25"/>
  <c r="T57" i="17"/>
  <c r="V58" i="25"/>
  <c r="U57" i="17"/>
  <c r="W58" i="25" s="1"/>
  <c r="V57" i="17"/>
  <c r="X58" i="25" s="1"/>
  <c r="W57" i="17"/>
  <c r="Y58" i="25"/>
  <c r="X57" i="17"/>
  <c r="Z58" i="25"/>
  <c r="Y57" i="17"/>
  <c r="AA58" i="25" s="1"/>
  <c r="Z57" i="17"/>
  <c r="AB58" i="25" s="1"/>
  <c r="C58" i="17"/>
  <c r="E59" i="25"/>
  <c r="D58" i="17"/>
  <c r="AE58" i="17" s="1"/>
  <c r="AG58" i="17" s="1"/>
  <c r="AH58" i="17" s="1"/>
  <c r="AG59" i="25" s="1"/>
  <c r="F59" i="25"/>
  <c r="E58" i="17"/>
  <c r="G59" i="25"/>
  <c r="F58" i="17"/>
  <c r="H59" i="25"/>
  <c r="G58" i="17"/>
  <c r="I59" i="25"/>
  <c r="H58" i="17"/>
  <c r="J59" i="25"/>
  <c r="I58" i="17"/>
  <c r="K59" i="25"/>
  <c r="J58" i="17"/>
  <c r="L59" i="25"/>
  <c r="K58" i="17"/>
  <c r="M59" i="25"/>
  <c r="L58" i="17"/>
  <c r="N59" i="25"/>
  <c r="M58" i="17"/>
  <c r="O59" i="25"/>
  <c r="N58" i="17"/>
  <c r="P59" i="25"/>
  <c r="O58" i="17"/>
  <c r="Q59" i="25"/>
  <c r="P58" i="17"/>
  <c r="R59" i="25"/>
  <c r="Q58" i="17"/>
  <c r="S59" i="25"/>
  <c r="R58" i="17"/>
  <c r="T59" i="25"/>
  <c r="S58" i="17"/>
  <c r="U59" i="25"/>
  <c r="T58" i="17"/>
  <c r="V59" i="25"/>
  <c r="U58" i="17"/>
  <c r="W59" i="25"/>
  <c r="V58" i="17"/>
  <c r="X59" i="25"/>
  <c r="W58" i="17"/>
  <c r="Y59" i="25"/>
  <c r="X58" i="17"/>
  <c r="Z59" i="25"/>
  <c r="Y58" i="17"/>
  <c r="AA59" i="25"/>
  <c r="Z58" i="17"/>
  <c r="AB59" i="25"/>
  <c r="C59" i="17"/>
  <c r="E60" i="25"/>
  <c r="D59" i="17"/>
  <c r="F60" i="25"/>
  <c r="E59" i="17"/>
  <c r="G60" i="25"/>
  <c r="F59" i="17"/>
  <c r="H60" i="25"/>
  <c r="G59" i="17"/>
  <c r="I60" i="25"/>
  <c r="H59" i="17"/>
  <c r="J60" i="25"/>
  <c r="I59" i="17"/>
  <c r="K60" i="25"/>
  <c r="J59" i="17"/>
  <c r="L60" i="25"/>
  <c r="K59" i="17"/>
  <c r="M60" i="25"/>
  <c r="L59" i="17"/>
  <c r="N60" i="25"/>
  <c r="M59" i="17"/>
  <c r="O60" i="25"/>
  <c r="N59" i="17"/>
  <c r="P60" i="25"/>
  <c r="O59" i="17"/>
  <c r="Q60" i="25"/>
  <c r="P59" i="17"/>
  <c r="R60" i="25"/>
  <c r="Q59" i="17"/>
  <c r="S60" i="25"/>
  <c r="R59" i="17"/>
  <c r="T60" i="25"/>
  <c r="S59" i="17"/>
  <c r="U60" i="25"/>
  <c r="T59" i="17"/>
  <c r="V60" i="25"/>
  <c r="U59" i="17"/>
  <c r="W60" i="25"/>
  <c r="V59" i="17"/>
  <c r="X60" i="25"/>
  <c r="W59" i="17"/>
  <c r="Y60" i="25"/>
  <c r="X59" i="17"/>
  <c r="Z60" i="25"/>
  <c r="Y59" i="17"/>
  <c r="AA60" i="25"/>
  <c r="Z59" i="17"/>
  <c r="AB60" i="25"/>
  <c r="AE59" i="17"/>
  <c r="AG59" i="17"/>
  <c r="AH59" i="17" s="1"/>
  <c r="AG60" i="25" s="1"/>
  <c r="C60" i="17"/>
  <c r="E61" i="25"/>
  <c r="D60" i="17"/>
  <c r="F61" i="25"/>
  <c r="E60" i="17"/>
  <c r="G61" i="25"/>
  <c r="F60" i="17"/>
  <c r="H61" i="25"/>
  <c r="G60" i="17"/>
  <c r="I61" i="25"/>
  <c r="H60" i="17"/>
  <c r="J61" i="25"/>
  <c r="I60" i="17"/>
  <c r="K61" i="25"/>
  <c r="J60" i="17"/>
  <c r="L61" i="25"/>
  <c r="K60" i="17"/>
  <c r="M61" i="25"/>
  <c r="L60" i="17"/>
  <c r="N61" i="25"/>
  <c r="M60" i="17"/>
  <c r="O61" i="25"/>
  <c r="N60" i="17"/>
  <c r="P61" i="25"/>
  <c r="O60" i="17"/>
  <c r="Q61" i="25"/>
  <c r="P60" i="17"/>
  <c r="R61" i="25"/>
  <c r="Q60" i="17"/>
  <c r="S61" i="25"/>
  <c r="R60" i="17"/>
  <c r="AE60" i="17" s="1"/>
  <c r="AG60" i="17" s="1"/>
  <c r="AH60" i="17" s="1"/>
  <c r="AG61" i="25" s="1"/>
  <c r="T61" i="25"/>
  <c r="S60" i="17"/>
  <c r="U61" i="25"/>
  <c r="T60" i="17"/>
  <c r="V61" i="25"/>
  <c r="U60" i="17"/>
  <c r="W61" i="25"/>
  <c r="V60" i="17"/>
  <c r="X61" i="25"/>
  <c r="W60" i="17"/>
  <c r="Y61" i="25"/>
  <c r="X60" i="17"/>
  <c r="Z61" i="25"/>
  <c r="Y60" i="17"/>
  <c r="AA61" i="25"/>
  <c r="Z60" i="17"/>
  <c r="AB61" i="25"/>
  <c r="C61" i="17"/>
  <c r="E62" i="25"/>
  <c r="D61" i="17"/>
  <c r="AE61" i="17" s="1"/>
  <c r="AG61" i="17" s="1"/>
  <c r="AH61" i="17" s="1"/>
  <c r="AG62" i="25" s="1"/>
  <c r="F62" i="25"/>
  <c r="E61" i="17"/>
  <c r="G62" i="25"/>
  <c r="F61" i="17"/>
  <c r="H62" i="25"/>
  <c r="G61" i="17"/>
  <c r="I62" i="25"/>
  <c r="H61" i="17"/>
  <c r="J62" i="25"/>
  <c r="I61" i="17"/>
  <c r="K62" i="25"/>
  <c r="J61" i="17"/>
  <c r="L62" i="25"/>
  <c r="K61" i="17"/>
  <c r="M62" i="25"/>
  <c r="L61" i="17"/>
  <c r="N62" i="25"/>
  <c r="M61" i="17"/>
  <c r="O62" i="25"/>
  <c r="N61" i="17"/>
  <c r="P62" i="25"/>
  <c r="O61" i="17"/>
  <c r="Q62" i="25"/>
  <c r="P61" i="17"/>
  <c r="R62" i="25"/>
  <c r="Q61" i="17"/>
  <c r="S62" i="25"/>
  <c r="R61" i="17"/>
  <c r="T62" i="25"/>
  <c r="S61" i="17"/>
  <c r="U62" i="25"/>
  <c r="T61" i="17"/>
  <c r="V62" i="25"/>
  <c r="U61" i="17"/>
  <c r="W62" i="25"/>
  <c r="V61" i="17"/>
  <c r="X62" i="25"/>
  <c r="W61" i="17"/>
  <c r="Y62" i="25"/>
  <c r="X61" i="17"/>
  <c r="Z62" i="25"/>
  <c r="Y61" i="17"/>
  <c r="AA62" i="25"/>
  <c r="Z61" i="17"/>
  <c r="AB62" i="25"/>
  <c r="C62" i="17"/>
  <c r="E63" i="25"/>
  <c r="D62" i="17"/>
  <c r="AE62" i="17" s="1"/>
  <c r="AG62" i="17" s="1"/>
  <c r="AH62" i="17" s="1"/>
  <c r="AG63" i="25" s="1"/>
  <c r="F63" i="25"/>
  <c r="E62" i="17"/>
  <c r="G63" i="25"/>
  <c r="F62" i="17"/>
  <c r="H63" i="25"/>
  <c r="G62" i="17"/>
  <c r="I63" i="25"/>
  <c r="H62" i="17"/>
  <c r="J63" i="25"/>
  <c r="I62" i="17"/>
  <c r="K63" i="25"/>
  <c r="J62" i="17"/>
  <c r="L63" i="25"/>
  <c r="K62" i="17"/>
  <c r="M63" i="25"/>
  <c r="L62" i="17"/>
  <c r="N63" i="25"/>
  <c r="M62" i="17"/>
  <c r="O63" i="25"/>
  <c r="N62" i="17"/>
  <c r="P63" i="25"/>
  <c r="O62" i="17"/>
  <c r="Q63" i="25"/>
  <c r="P62" i="17"/>
  <c r="R63" i="25"/>
  <c r="Q62" i="17"/>
  <c r="S63" i="25"/>
  <c r="R62" i="17"/>
  <c r="T63" i="25"/>
  <c r="S62" i="17"/>
  <c r="U63" i="25"/>
  <c r="T62" i="17"/>
  <c r="V63" i="25"/>
  <c r="U62" i="17"/>
  <c r="W63" i="25"/>
  <c r="V62" i="17"/>
  <c r="X63" i="25"/>
  <c r="W62" i="17"/>
  <c r="Y63" i="25"/>
  <c r="X62" i="17"/>
  <c r="Z63" i="25"/>
  <c r="Y62" i="17"/>
  <c r="AA63" i="25"/>
  <c r="Z62" i="17"/>
  <c r="AB63" i="25"/>
  <c r="C63" i="17"/>
  <c r="E64" i="25"/>
  <c r="D63" i="17"/>
  <c r="F64" i="25"/>
  <c r="E63" i="17"/>
  <c r="G64" i="25"/>
  <c r="F63" i="17"/>
  <c r="H64" i="25"/>
  <c r="G63" i="17"/>
  <c r="I64" i="25"/>
  <c r="H63" i="17"/>
  <c r="J64" i="25"/>
  <c r="I63" i="17"/>
  <c r="K64" i="25"/>
  <c r="J63" i="17"/>
  <c r="L64" i="25"/>
  <c r="K63" i="17"/>
  <c r="M64" i="25"/>
  <c r="L63" i="17"/>
  <c r="N64" i="25"/>
  <c r="M63" i="17"/>
  <c r="O64" i="25"/>
  <c r="N63" i="17"/>
  <c r="P64" i="25"/>
  <c r="O63" i="17"/>
  <c r="Q64" i="25"/>
  <c r="P63" i="17"/>
  <c r="R64" i="25"/>
  <c r="Q63" i="17"/>
  <c r="S64" i="25"/>
  <c r="R63" i="17"/>
  <c r="T64" i="25"/>
  <c r="S63" i="17"/>
  <c r="U64" i="25"/>
  <c r="T63" i="17"/>
  <c r="V64" i="25"/>
  <c r="U63" i="17"/>
  <c r="W64" i="25"/>
  <c r="V63" i="17"/>
  <c r="X64" i="25"/>
  <c r="W63" i="17"/>
  <c r="Y64" i="25"/>
  <c r="X63" i="17"/>
  <c r="Z64" i="25"/>
  <c r="Y63" i="17"/>
  <c r="AA64" i="25"/>
  <c r="Z63" i="17"/>
  <c r="AB64" i="25"/>
  <c r="AE63" i="17"/>
  <c r="AG63" i="17"/>
  <c r="AH63" i="17" s="1"/>
  <c r="AG64" i="25" s="1"/>
  <c r="C64" i="17"/>
  <c r="E65" i="25"/>
  <c r="D64" i="17"/>
  <c r="F65" i="25"/>
  <c r="E64" i="17"/>
  <c r="G65" i="25"/>
  <c r="F64" i="17"/>
  <c r="H65" i="25"/>
  <c r="G64" i="17"/>
  <c r="I65" i="25"/>
  <c r="H64" i="17"/>
  <c r="J65" i="25"/>
  <c r="I64" i="17"/>
  <c r="K65" i="25"/>
  <c r="J64" i="17"/>
  <c r="L65" i="25"/>
  <c r="K64" i="17"/>
  <c r="M65" i="25"/>
  <c r="L64" i="17"/>
  <c r="N65" i="25"/>
  <c r="M64" i="17"/>
  <c r="O65" i="25"/>
  <c r="N64" i="17"/>
  <c r="AE64" i="17" s="1"/>
  <c r="AG64" i="17" s="1"/>
  <c r="AH64" i="17" s="1"/>
  <c r="AG65" i="25" s="1"/>
  <c r="P65" i="25"/>
  <c r="O64" i="17"/>
  <c r="Q65" i="25"/>
  <c r="P64" i="17"/>
  <c r="R65" i="25"/>
  <c r="Q64" i="17"/>
  <c r="S65" i="25"/>
  <c r="R64" i="17"/>
  <c r="T65" i="25"/>
  <c r="S64" i="17"/>
  <c r="U65" i="25"/>
  <c r="T64" i="17"/>
  <c r="V65" i="25"/>
  <c r="U64" i="17"/>
  <c r="W65" i="25"/>
  <c r="V64" i="17"/>
  <c r="X65" i="25"/>
  <c r="W64" i="17"/>
  <c r="Y65" i="25"/>
  <c r="X64" i="17"/>
  <c r="Z65" i="25"/>
  <c r="Y64" i="17"/>
  <c r="AA65" i="25"/>
  <c r="Z64" i="17"/>
  <c r="AB65" i="25"/>
  <c r="C65" i="17"/>
  <c r="E66" i="25"/>
  <c r="D65" i="17"/>
  <c r="AE65" i="17" s="1"/>
  <c r="AG65" i="17" s="1"/>
  <c r="AH65" i="17" s="1"/>
  <c r="AG66" i="25" s="1"/>
  <c r="F66" i="25"/>
  <c r="E65" i="17"/>
  <c r="G66" i="25"/>
  <c r="F65" i="17"/>
  <c r="H66" i="25"/>
  <c r="G65" i="17"/>
  <c r="I66" i="25"/>
  <c r="H65" i="17"/>
  <c r="J66" i="25"/>
  <c r="I65" i="17"/>
  <c r="K66" i="25"/>
  <c r="J65" i="17"/>
  <c r="L66" i="25"/>
  <c r="K65" i="17"/>
  <c r="M66" i="25"/>
  <c r="L65" i="17"/>
  <c r="N66" i="25"/>
  <c r="M65" i="17"/>
  <c r="O66" i="25"/>
  <c r="N65" i="17"/>
  <c r="P66" i="25"/>
  <c r="O65" i="17"/>
  <c r="Q66" i="25"/>
  <c r="P65" i="17"/>
  <c r="R66" i="25"/>
  <c r="Q65" i="17"/>
  <c r="S66" i="25"/>
  <c r="R65" i="17"/>
  <c r="T66" i="25"/>
  <c r="S65" i="17"/>
  <c r="U66" i="25"/>
  <c r="T65" i="17"/>
  <c r="V66" i="25"/>
  <c r="U65" i="17"/>
  <c r="W66" i="25"/>
  <c r="V65" i="17"/>
  <c r="X66" i="25"/>
  <c r="W65" i="17"/>
  <c r="Y66" i="25"/>
  <c r="X65" i="17"/>
  <c r="Z66" i="25"/>
  <c r="Y65" i="17"/>
  <c r="AA66" i="25"/>
  <c r="Z65" i="17"/>
  <c r="AB66" i="25"/>
  <c r="C66" i="17"/>
  <c r="E67" i="25"/>
  <c r="D66" i="17"/>
  <c r="AE66" i="17" s="1"/>
  <c r="AG66" i="17" s="1"/>
  <c r="AH66" i="17" s="1"/>
  <c r="AG67" i="25" s="1"/>
  <c r="F67" i="25"/>
  <c r="E66" i="17"/>
  <c r="G67" i="25"/>
  <c r="F66" i="17"/>
  <c r="H67" i="25"/>
  <c r="G66" i="17"/>
  <c r="I67" i="25"/>
  <c r="H66" i="17"/>
  <c r="J67" i="25"/>
  <c r="I66" i="17"/>
  <c r="K67" i="25"/>
  <c r="J66" i="17"/>
  <c r="L67" i="25"/>
  <c r="K66" i="17"/>
  <c r="M67" i="25"/>
  <c r="L66" i="17"/>
  <c r="N67" i="25"/>
  <c r="M66" i="17"/>
  <c r="O67" i="25"/>
  <c r="N66" i="17"/>
  <c r="P67" i="25"/>
  <c r="O66" i="17"/>
  <c r="Q67" i="25"/>
  <c r="P66" i="17"/>
  <c r="R67" i="25"/>
  <c r="Q66" i="17"/>
  <c r="S67" i="25"/>
  <c r="R66" i="17"/>
  <c r="T67" i="25"/>
  <c r="S66" i="17"/>
  <c r="U67" i="25"/>
  <c r="T66" i="17"/>
  <c r="V67" i="25"/>
  <c r="U66" i="17"/>
  <c r="W67" i="25"/>
  <c r="V66" i="17"/>
  <c r="X67" i="25"/>
  <c r="W66" i="17"/>
  <c r="Y67" i="25"/>
  <c r="X66" i="17"/>
  <c r="Z67" i="25"/>
  <c r="Y66" i="17"/>
  <c r="AA67" i="25"/>
  <c r="Z66" i="17"/>
  <c r="AB67" i="25"/>
  <c r="C67" i="17"/>
  <c r="E68" i="25"/>
  <c r="D67" i="17"/>
  <c r="F68" i="25"/>
  <c r="E67" i="17"/>
  <c r="G68" i="25"/>
  <c r="F67" i="17"/>
  <c r="H68" i="25"/>
  <c r="G67" i="17"/>
  <c r="I68" i="25"/>
  <c r="H67" i="17"/>
  <c r="J68" i="25"/>
  <c r="I67" i="17"/>
  <c r="K68" i="25"/>
  <c r="J67" i="17"/>
  <c r="L68" i="25"/>
  <c r="K67" i="17"/>
  <c r="M68" i="25"/>
  <c r="L67" i="17"/>
  <c r="N68" i="25"/>
  <c r="M67" i="17"/>
  <c r="O68" i="25"/>
  <c r="N67" i="17"/>
  <c r="P68" i="25"/>
  <c r="O67" i="17"/>
  <c r="Q68" i="25"/>
  <c r="P67" i="17"/>
  <c r="R68" i="25"/>
  <c r="Q67" i="17"/>
  <c r="S68" i="25"/>
  <c r="R67" i="17"/>
  <c r="T68" i="25"/>
  <c r="S67" i="17"/>
  <c r="U68" i="25"/>
  <c r="T67" i="17"/>
  <c r="V68" i="25"/>
  <c r="U67" i="17"/>
  <c r="W68" i="25"/>
  <c r="V67" i="17"/>
  <c r="X68" i="25"/>
  <c r="W67" i="17"/>
  <c r="Y68" i="25"/>
  <c r="X67" i="17"/>
  <c r="Z68" i="25"/>
  <c r="Y67" i="17"/>
  <c r="AA68" i="25"/>
  <c r="Z67" i="17"/>
  <c r="AB68" i="25"/>
  <c r="AE67" i="17"/>
  <c r="AG67" i="17"/>
  <c r="AH67" i="17" s="1"/>
  <c r="AG68" i="25" s="1"/>
  <c r="C68" i="17"/>
  <c r="E69" i="25"/>
  <c r="D68" i="17"/>
  <c r="F69" i="25"/>
  <c r="E68" i="17"/>
  <c r="G69" i="25"/>
  <c r="F68" i="17"/>
  <c r="H69" i="25"/>
  <c r="G68" i="17"/>
  <c r="I69" i="25"/>
  <c r="H68" i="17"/>
  <c r="J69" i="25"/>
  <c r="I68" i="17"/>
  <c r="K69" i="25"/>
  <c r="J68" i="17"/>
  <c r="L69" i="25"/>
  <c r="K68" i="17"/>
  <c r="M69" i="25"/>
  <c r="L68" i="17"/>
  <c r="N69" i="25"/>
  <c r="M68" i="17"/>
  <c r="O69" i="25"/>
  <c r="N68" i="17"/>
  <c r="AE68" i="17" s="1"/>
  <c r="AG68" i="17" s="1"/>
  <c r="AH68" i="17" s="1"/>
  <c r="AG69" i="25" s="1"/>
  <c r="P69" i="25"/>
  <c r="O68" i="17"/>
  <c r="Q69" i="25"/>
  <c r="P68" i="17"/>
  <c r="R69" i="25"/>
  <c r="Q68" i="17"/>
  <c r="S69" i="25"/>
  <c r="R68" i="17"/>
  <c r="T69" i="25"/>
  <c r="S68" i="17"/>
  <c r="U69" i="25"/>
  <c r="T68" i="17"/>
  <c r="V69" i="25"/>
  <c r="U68" i="17"/>
  <c r="W69" i="25"/>
  <c r="V68" i="17"/>
  <c r="X69" i="25"/>
  <c r="W68" i="17"/>
  <c r="Y69" i="25"/>
  <c r="X68" i="17"/>
  <c r="Z69" i="25"/>
  <c r="Y68" i="17"/>
  <c r="AA69" i="25"/>
  <c r="Z68" i="17"/>
  <c r="AB69" i="25"/>
  <c r="C69" i="17"/>
  <c r="E70" i="25"/>
  <c r="D69" i="17"/>
  <c r="AE69" i="17" s="1"/>
  <c r="AG69" i="17" s="1"/>
  <c r="AH69" i="17" s="1"/>
  <c r="AG70" i="25" s="1"/>
  <c r="F70" i="25"/>
  <c r="E69" i="17"/>
  <c r="G70" i="25"/>
  <c r="F69" i="17"/>
  <c r="H70" i="25"/>
  <c r="G69" i="17"/>
  <c r="I70" i="25"/>
  <c r="H69" i="17"/>
  <c r="J70" i="25"/>
  <c r="I69" i="17"/>
  <c r="K70" i="25"/>
  <c r="J69" i="17"/>
  <c r="L70" i="25"/>
  <c r="K69" i="17"/>
  <c r="M70" i="25"/>
  <c r="L69" i="17"/>
  <c r="N70" i="25"/>
  <c r="M69" i="17"/>
  <c r="O70" i="25"/>
  <c r="N69" i="17"/>
  <c r="P70" i="25"/>
  <c r="O69" i="17"/>
  <c r="Q70" i="25"/>
  <c r="P69" i="17"/>
  <c r="R70" i="25"/>
  <c r="Q69" i="17"/>
  <c r="S70" i="25"/>
  <c r="R69" i="17"/>
  <c r="T70" i="25"/>
  <c r="S69" i="17"/>
  <c r="U70" i="25"/>
  <c r="T69" i="17"/>
  <c r="V70" i="25"/>
  <c r="U69" i="17"/>
  <c r="W70" i="25"/>
  <c r="V69" i="17"/>
  <c r="X70" i="25"/>
  <c r="W69" i="17"/>
  <c r="Y70" i="25"/>
  <c r="X69" i="17"/>
  <c r="Z70" i="25"/>
  <c r="Y69" i="17"/>
  <c r="AA70" i="25"/>
  <c r="Z69" i="17"/>
  <c r="AB70" i="25"/>
  <c r="C70" i="17"/>
  <c r="E71" i="25"/>
  <c r="D70" i="17"/>
  <c r="AE70" i="17" s="1"/>
  <c r="AG70" i="17" s="1"/>
  <c r="AH70" i="17" s="1"/>
  <c r="AG71" i="25" s="1"/>
  <c r="F71" i="25"/>
  <c r="E70" i="17"/>
  <c r="G71" i="25"/>
  <c r="F70" i="17"/>
  <c r="H71" i="25"/>
  <c r="G70" i="17"/>
  <c r="I71" i="25"/>
  <c r="H70" i="17"/>
  <c r="J71" i="25"/>
  <c r="I70" i="17"/>
  <c r="K71" i="25"/>
  <c r="J70" i="17"/>
  <c r="L71" i="25"/>
  <c r="K70" i="17"/>
  <c r="M71" i="25"/>
  <c r="L70" i="17"/>
  <c r="N71" i="25"/>
  <c r="M70" i="17"/>
  <c r="O71" i="25"/>
  <c r="N70" i="17"/>
  <c r="P71" i="25"/>
  <c r="O70" i="17"/>
  <c r="Q71" i="25"/>
  <c r="P70" i="17"/>
  <c r="R71" i="25"/>
  <c r="Q70" i="17"/>
  <c r="S71" i="25"/>
  <c r="R70" i="17"/>
  <c r="T71" i="25"/>
  <c r="S70" i="17"/>
  <c r="U71" i="25"/>
  <c r="T70" i="17"/>
  <c r="V71" i="25"/>
  <c r="U70" i="17"/>
  <c r="W71" i="25"/>
  <c r="V70" i="17"/>
  <c r="X71" i="25"/>
  <c r="W70" i="17"/>
  <c r="Y71" i="25"/>
  <c r="X70" i="17"/>
  <c r="Z71" i="25"/>
  <c r="Y70" i="17"/>
  <c r="AA71" i="25"/>
  <c r="Z70" i="17"/>
  <c r="AB71" i="25"/>
  <c r="C71" i="17"/>
  <c r="E72" i="25"/>
  <c r="D71" i="17"/>
  <c r="F72" i="25"/>
  <c r="E71" i="17"/>
  <c r="G72" i="25"/>
  <c r="F71" i="17"/>
  <c r="H72" i="25"/>
  <c r="G71" i="17"/>
  <c r="I72" i="25"/>
  <c r="H71" i="17"/>
  <c r="J72" i="25"/>
  <c r="I71" i="17"/>
  <c r="K72" i="25"/>
  <c r="J71" i="17"/>
  <c r="L72" i="25"/>
  <c r="K71" i="17"/>
  <c r="M72" i="25"/>
  <c r="L71" i="17"/>
  <c r="N72" i="25"/>
  <c r="M71" i="17"/>
  <c r="O72" i="25"/>
  <c r="N71" i="17"/>
  <c r="P72" i="25"/>
  <c r="O71" i="17"/>
  <c r="Q72" i="25"/>
  <c r="P71" i="17"/>
  <c r="R72" i="25"/>
  <c r="Q71" i="17"/>
  <c r="S72" i="25"/>
  <c r="R71" i="17"/>
  <c r="T72" i="25"/>
  <c r="S71" i="17"/>
  <c r="U72" i="25"/>
  <c r="T71" i="17"/>
  <c r="V72" i="25"/>
  <c r="U71" i="17"/>
  <c r="W72" i="25"/>
  <c r="V71" i="17"/>
  <c r="X72" i="25"/>
  <c r="W71" i="17"/>
  <c r="Y72" i="25"/>
  <c r="X71" i="17"/>
  <c r="Z72" i="25"/>
  <c r="Y71" i="17"/>
  <c r="AA72" i="25"/>
  <c r="Z71" i="17"/>
  <c r="AB72" i="25"/>
  <c r="AE71" i="17"/>
  <c r="AG71" i="17"/>
  <c r="AH71" i="17" s="1"/>
  <c r="AG72" i="25" s="1"/>
  <c r="C72" i="17"/>
  <c r="E73" i="25"/>
  <c r="D72" i="17"/>
  <c r="F73" i="25"/>
  <c r="E72" i="17"/>
  <c r="G73" i="25"/>
  <c r="F72" i="17"/>
  <c r="H73" i="25"/>
  <c r="G72" i="17"/>
  <c r="I73" i="25"/>
  <c r="H72" i="17"/>
  <c r="J73" i="25"/>
  <c r="I72" i="17"/>
  <c r="K73" i="25"/>
  <c r="J72" i="17"/>
  <c r="L73" i="25"/>
  <c r="K72" i="17"/>
  <c r="M73" i="25"/>
  <c r="L72" i="17"/>
  <c r="N73" i="25"/>
  <c r="M72" i="17"/>
  <c r="O73" i="25"/>
  <c r="N72" i="17"/>
  <c r="AE72" i="17" s="1"/>
  <c r="AG72" i="17" s="1"/>
  <c r="AH72" i="17" s="1"/>
  <c r="AG73" i="25" s="1"/>
  <c r="P73" i="25"/>
  <c r="O72" i="17"/>
  <c r="Q73" i="25"/>
  <c r="P72" i="17"/>
  <c r="R73" i="25"/>
  <c r="Q72" i="17"/>
  <c r="S73" i="25"/>
  <c r="R72" i="17"/>
  <c r="T73" i="25"/>
  <c r="S72" i="17"/>
  <c r="U73" i="25"/>
  <c r="T72" i="17"/>
  <c r="V73" i="25"/>
  <c r="U72" i="17"/>
  <c r="W73" i="25"/>
  <c r="V72" i="17"/>
  <c r="X73" i="25"/>
  <c r="W72" i="17"/>
  <c r="Y73" i="25"/>
  <c r="X72" i="17"/>
  <c r="Z73" i="25"/>
  <c r="Y72" i="17"/>
  <c r="AA73" i="25"/>
  <c r="Z72" i="17"/>
  <c r="AB73" i="25"/>
  <c r="C73" i="17"/>
  <c r="E74" i="25"/>
  <c r="D73" i="17"/>
  <c r="AE73" i="17" s="1"/>
  <c r="AG73" i="17" s="1"/>
  <c r="AH73" i="17" s="1"/>
  <c r="AG74" i="25" s="1"/>
  <c r="F74" i="25"/>
  <c r="E73" i="17"/>
  <c r="G74" i="25"/>
  <c r="F73" i="17"/>
  <c r="H74" i="25"/>
  <c r="G73" i="17"/>
  <c r="I74" i="25"/>
  <c r="H73" i="17"/>
  <c r="J74" i="25"/>
  <c r="I73" i="17"/>
  <c r="K74" i="25"/>
  <c r="J73" i="17"/>
  <c r="L74" i="25"/>
  <c r="K73" i="17"/>
  <c r="M74" i="25"/>
  <c r="L73" i="17"/>
  <c r="N74" i="25"/>
  <c r="M73" i="17"/>
  <c r="O74" i="25"/>
  <c r="N73" i="17"/>
  <c r="P74" i="25"/>
  <c r="O73" i="17"/>
  <c r="Q74" i="25"/>
  <c r="P73" i="17"/>
  <c r="R74" i="25"/>
  <c r="Q73" i="17"/>
  <c r="S74" i="25"/>
  <c r="R73" i="17"/>
  <c r="T74" i="25"/>
  <c r="S73" i="17"/>
  <c r="U74" i="25"/>
  <c r="T73" i="17"/>
  <c r="V74" i="25"/>
  <c r="U73" i="17"/>
  <c r="W74" i="25"/>
  <c r="V73" i="17"/>
  <c r="X74" i="25"/>
  <c r="W73" i="17"/>
  <c r="Y74" i="25"/>
  <c r="X73" i="17"/>
  <c r="Z74" i="25"/>
  <c r="Y73" i="17"/>
  <c r="AA74" i="25"/>
  <c r="Z73" i="17"/>
  <c r="AB74" i="25"/>
  <c r="C74" i="17"/>
  <c r="E75" i="25"/>
  <c r="D74" i="17"/>
  <c r="AE74" i="17" s="1"/>
  <c r="AG74" i="17" s="1"/>
  <c r="AH74" i="17" s="1"/>
  <c r="AG75" i="25" s="1"/>
  <c r="F75" i="25"/>
  <c r="E74" i="17"/>
  <c r="G75" i="25"/>
  <c r="F74" i="17"/>
  <c r="H75" i="25"/>
  <c r="G74" i="17"/>
  <c r="I75" i="25"/>
  <c r="H74" i="17"/>
  <c r="J75" i="25"/>
  <c r="I74" i="17"/>
  <c r="K75" i="25"/>
  <c r="J74" i="17"/>
  <c r="L75" i="25"/>
  <c r="K74" i="17"/>
  <c r="M75" i="25"/>
  <c r="L74" i="17"/>
  <c r="N75" i="25"/>
  <c r="M74" i="17"/>
  <c r="O75" i="25"/>
  <c r="N74" i="17"/>
  <c r="P75" i="25"/>
  <c r="O74" i="17"/>
  <c r="Q75" i="25"/>
  <c r="P74" i="17"/>
  <c r="R75" i="25"/>
  <c r="Q74" i="17"/>
  <c r="S75" i="25"/>
  <c r="R74" i="17"/>
  <c r="T75" i="25"/>
  <c r="S74" i="17"/>
  <c r="U75" i="25"/>
  <c r="T74" i="17"/>
  <c r="V75" i="25"/>
  <c r="U74" i="17"/>
  <c r="W75" i="25"/>
  <c r="V74" i="17"/>
  <c r="X75" i="25"/>
  <c r="W74" i="17"/>
  <c r="Y75" i="25"/>
  <c r="X74" i="17"/>
  <c r="Z75" i="25"/>
  <c r="Y74" i="17"/>
  <c r="AA75" i="25"/>
  <c r="Z74" i="17"/>
  <c r="AB75" i="25"/>
  <c r="C75" i="17"/>
  <c r="E76" i="25"/>
  <c r="D75" i="17"/>
  <c r="F76" i="25"/>
  <c r="E75" i="17"/>
  <c r="G76" i="25"/>
  <c r="F75" i="17"/>
  <c r="H76" i="25"/>
  <c r="G75" i="17"/>
  <c r="I76" i="25"/>
  <c r="H75" i="17"/>
  <c r="J76" i="25"/>
  <c r="I75" i="17"/>
  <c r="K76" i="25"/>
  <c r="J75" i="17"/>
  <c r="L76" i="25"/>
  <c r="K75" i="17"/>
  <c r="M76" i="25"/>
  <c r="L75" i="17"/>
  <c r="N76" i="25"/>
  <c r="M75" i="17"/>
  <c r="O76" i="25"/>
  <c r="N75" i="17"/>
  <c r="P76" i="25"/>
  <c r="O75" i="17"/>
  <c r="Q76" i="25"/>
  <c r="P75" i="17"/>
  <c r="R76" i="25"/>
  <c r="Q75" i="17"/>
  <c r="S76" i="25"/>
  <c r="R75" i="17"/>
  <c r="T76" i="25"/>
  <c r="S75" i="17"/>
  <c r="U76" i="25"/>
  <c r="T75" i="17"/>
  <c r="V76" i="25"/>
  <c r="U75" i="17"/>
  <c r="W76" i="25"/>
  <c r="V75" i="17"/>
  <c r="X76" i="25"/>
  <c r="W75" i="17"/>
  <c r="Y76" i="25"/>
  <c r="X75" i="17"/>
  <c r="Z76" i="25"/>
  <c r="Y75" i="17"/>
  <c r="AA76" i="25"/>
  <c r="Z75" i="17"/>
  <c r="AB76" i="25"/>
  <c r="AE75" i="17"/>
  <c r="AG75" i="17"/>
  <c r="AH75" i="17" s="1"/>
  <c r="AG76" i="25" s="1"/>
  <c r="C76" i="17"/>
  <c r="E77" i="25"/>
  <c r="D76" i="17"/>
  <c r="F77" i="25"/>
  <c r="E76" i="17"/>
  <c r="G77" i="25"/>
  <c r="F76" i="17"/>
  <c r="H77" i="25"/>
  <c r="G76" i="17"/>
  <c r="I77" i="25"/>
  <c r="H76" i="17"/>
  <c r="J77" i="25"/>
  <c r="I76" i="17"/>
  <c r="K77" i="25"/>
  <c r="J76" i="17"/>
  <c r="L77" i="25"/>
  <c r="K76" i="17"/>
  <c r="M77" i="25"/>
  <c r="L76" i="17"/>
  <c r="N77" i="25"/>
  <c r="M76" i="17"/>
  <c r="O77" i="25"/>
  <c r="N76" i="17"/>
  <c r="P77" i="25"/>
  <c r="O76" i="17"/>
  <c r="Q77" i="25"/>
  <c r="P76" i="17"/>
  <c r="R77" i="25"/>
  <c r="Q76" i="17"/>
  <c r="S77" i="25"/>
  <c r="R76" i="17"/>
  <c r="AE76" i="17" s="1"/>
  <c r="AG76" i="17" s="1"/>
  <c r="AH76" i="17" s="1"/>
  <c r="AG77" i="25" s="1"/>
  <c r="T77" i="25"/>
  <c r="S76" i="17"/>
  <c r="U77" i="25"/>
  <c r="T76" i="17"/>
  <c r="V77" i="25"/>
  <c r="U76" i="17"/>
  <c r="W77" i="25"/>
  <c r="V76" i="17"/>
  <c r="X77" i="25"/>
  <c r="W76" i="17"/>
  <c r="Y77" i="25"/>
  <c r="X76" i="17"/>
  <c r="Z77" i="25"/>
  <c r="Y76" i="17"/>
  <c r="AA77" i="25"/>
  <c r="Z76" i="17"/>
  <c r="AB77" i="25"/>
  <c r="C77" i="17"/>
  <c r="E78" i="25"/>
  <c r="D77" i="17"/>
  <c r="AE77" i="17" s="1"/>
  <c r="AG77" i="17" s="1"/>
  <c r="AH77" i="17" s="1"/>
  <c r="AG78" i="25" s="1"/>
  <c r="F78" i="25"/>
  <c r="E77" i="17"/>
  <c r="G78" i="25"/>
  <c r="F77" i="17"/>
  <c r="H78" i="25"/>
  <c r="G77" i="17"/>
  <c r="I78" i="25"/>
  <c r="H77" i="17"/>
  <c r="J78" i="25"/>
  <c r="I77" i="17"/>
  <c r="K78" i="25"/>
  <c r="J77" i="17"/>
  <c r="L78" i="25"/>
  <c r="K77" i="17"/>
  <c r="M78" i="25"/>
  <c r="L77" i="17"/>
  <c r="N78" i="25"/>
  <c r="M77" i="17"/>
  <c r="O78" i="25"/>
  <c r="N77" i="17"/>
  <c r="P78" i="25"/>
  <c r="O77" i="17"/>
  <c r="Q78" i="25"/>
  <c r="P77" i="17"/>
  <c r="R78" i="25"/>
  <c r="Q77" i="17"/>
  <c r="S78" i="25"/>
  <c r="R77" i="17"/>
  <c r="T78" i="25"/>
  <c r="S77" i="17"/>
  <c r="U78" i="25"/>
  <c r="T77" i="17"/>
  <c r="V78" i="25"/>
  <c r="U77" i="17"/>
  <c r="W78" i="25"/>
  <c r="V77" i="17"/>
  <c r="X78" i="25"/>
  <c r="W77" i="17"/>
  <c r="Y78" i="25"/>
  <c r="X77" i="17"/>
  <c r="Z78" i="25"/>
  <c r="Y77" i="17"/>
  <c r="AA78" i="25"/>
  <c r="Z77" i="17"/>
  <c r="AB78" i="25"/>
  <c r="C78" i="17"/>
  <c r="E79" i="25"/>
  <c r="D78" i="17"/>
  <c r="AE78" i="17" s="1"/>
  <c r="AG78" i="17" s="1"/>
  <c r="AH78" i="17" s="1"/>
  <c r="AG79" i="25" s="1"/>
  <c r="F79" i="25"/>
  <c r="E78" i="17"/>
  <c r="G79" i="25"/>
  <c r="F78" i="17"/>
  <c r="H79" i="25"/>
  <c r="G78" i="17"/>
  <c r="I79" i="25"/>
  <c r="H78" i="17"/>
  <c r="J79" i="25"/>
  <c r="I78" i="17"/>
  <c r="K79" i="25"/>
  <c r="J78" i="17"/>
  <c r="L79" i="25"/>
  <c r="K78" i="17"/>
  <c r="M79" i="25"/>
  <c r="L78" i="17"/>
  <c r="N79" i="25"/>
  <c r="M78" i="17"/>
  <c r="O79" i="25"/>
  <c r="N78" i="17"/>
  <c r="P79" i="25"/>
  <c r="O78" i="17"/>
  <c r="Q79" i="25"/>
  <c r="P78" i="17"/>
  <c r="R79" i="25"/>
  <c r="Q78" i="17"/>
  <c r="S79" i="25"/>
  <c r="R78" i="17"/>
  <c r="T79" i="25"/>
  <c r="S78" i="17"/>
  <c r="U79" i="25"/>
  <c r="T78" i="17"/>
  <c r="V79" i="25"/>
  <c r="U78" i="17"/>
  <c r="W79" i="25"/>
  <c r="V78" i="17"/>
  <c r="X79" i="25"/>
  <c r="W78" i="17"/>
  <c r="Y79" i="25"/>
  <c r="X78" i="17"/>
  <c r="Z79" i="25"/>
  <c r="Y78" i="17"/>
  <c r="AA79" i="25"/>
  <c r="Z78" i="17"/>
  <c r="AB79" i="25"/>
  <c r="C79" i="17"/>
  <c r="E80" i="25"/>
  <c r="D79" i="17"/>
  <c r="F80" i="25"/>
  <c r="E79" i="17"/>
  <c r="G80" i="25"/>
  <c r="F79" i="17"/>
  <c r="H80" i="25"/>
  <c r="G79" i="17"/>
  <c r="I80" i="25"/>
  <c r="H79" i="17"/>
  <c r="J80" i="25"/>
  <c r="I79" i="17"/>
  <c r="K80" i="25"/>
  <c r="J79" i="17"/>
  <c r="L80" i="25"/>
  <c r="K79" i="17"/>
  <c r="M80" i="25"/>
  <c r="L79" i="17"/>
  <c r="N80" i="25"/>
  <c r="M79" i="17"/>
  <c r="O80" i="25"/>
  <c r="N79" i="17"/>
  <c r="P80" i="25"/>
  <c r="O79" i="17"/>
  <c r="Q80" i="25"/>
  <c r="P79" i="17"/>
  <c r="R80" i="25"/>
  <c r="Q79" i="17"/>
  <c r="S80" i="25"/>
  <c r="R79" i="17"/>
  <c r="T80" i="25"/>
  <c r="S79" i="17"/>
  <c r="U80" i="25"/>
  <c r="T79" i="17"/>
  <c r="V80" i="25"/>
  <c r="U79" i="17"/>
  <c r="W80" i="25"/>
  <c r="V79" i="17"/>
  <c r="X80" i="25"/>
  <c r="W79" i="17"/>
  <c r="Y80" i="25"/>
  <c r="X79" i="17"/>
  <c r="Z80" i="25"/>
  <c r="Y79" i="17"/>
  <c r="AA80" i="25"/>
  <c r="Z79" i="17"/>
  <c r="AB80" i="25"/>
  <c r="AE79" i="17"/>
  <c r="AG79" i="17"/>
  <c r="AH79" i="17" s="1"/>
  <c r="AG80" i="25" s="1"/>
  <c r="C80" i="17"/>
  <c r="E81" i="25"/>
  <c r="D80" i="17"/>
  <c r="F81" i="25"/>
  <c r="E80" i="17"/>
  <c r="G81" i="25"/>
  <c r="F80" i="17"/>
  <c r="H81" i="25"/>
  <c r="G80" i="17"/>
  <c r="I81" i="25"/>
  <c r="H80" i="17"/>
  <c r="J81" i="25"/>
  <c r="I80" i="17"/>
  <c r="K81" i="25"/>
  <c r="J80" i="17"/>
  <c r="L81" i="25"/>
  <c r="K80" i="17"/>
  <c r="M81" i="25"/>
  <c r="L80" i="17"/>
  <c r="N81" i="25"/>
  <c r="M80" i="17"/>
  <c r="O81" i="25"/>
  <c r="N80" i="17"/>
  <c r="AE80" i="17" s="1"/>
  <c r="AG80" i="17" s="1"/>
  <c r="AH80" i="17" s="1"/>
  <c r="AG81" i="25" s="1"/>
  <c r="P81" i="25"/>
  <c r="O80" i="17"/>
  <c r="Q81" i="25"/>
  <c r="P80" i="17"/>
  <c r="R81" i="25"/>
  <c r="Q80" i="17"/>
  <c r="S81" i="25"/>
  <c r="R80" i="17"/>
  <c r="T81" i="25"/>
  <c r="S80" i="17"/>
  <c r="U81" i="25"/>
  <c r="T80" i="17"/>
  <c r="V81" i="25"/>
  <c r="U80" i="17"/>
  <c r="W81" i="25"/>
  <c r="V80" i="17"/>
  <c r="X81" i="25"/>
  <c r="W80" i="17"/>
  <c r="Y81" i="25"/>
  <c r="X80" i="17"/>
  <c r="Z81" i="25"/>
  <c r="Y80" i="17"/>
  <c r="AA81" i="25"/>
  <c r="Z80" i="17"/>
  <c r="AB81" i="25"/>
  <c r="C81" i="17"/>
  <c r="E82" i="25"/>
  <c r="D81" i="17"/>
  <c r="AE81" i="17" s="1"/>
  <c r="AG81" i="17" s="1"/>
  <c r="AH81" i="17" s="1"/>
  <c r="AG82" i="25" s="1"/>
  <c r="F82" i="25"/>
  <c r="E81" i="17"/>
  <c r="G82" i="25"/>
  <c r="F81" i="17"/>
  <c r="H82" i="25"/>
  <c r="G81" i="17"/>
  <c r="I82" i="25"/>
  <c r="H81" i="17"/>
  <c r="J82" i="25"/>
  <c r="I81" i="17"/>
  <c r="K82" i="25"/>
  <c r="J81" i="17"/>
  <c r="L82" i="25"/>
  <c r="K81" i="17"/>
  <c r="M82" i="25"/>
  <c r="L81" i="17"/>
  <c r="N82" i="25"/>
  <c r="M81" i="17"/>
  <c r="O82" i="25"/>
  <c r="N81" i="17"/>
  <c r="P82" i="25"/>
  <c r="O81" i="17"/>
  <c r="Q82" i="25"/>
  <c r="P81" i="17"/>
  <c r="R82" i="25"/>
  <c r="Q81" i="17"/>
  <c r="S82" i="25"/>
  <c r="R81" i="17"/>
  <c r="T82" i="25"/>
  <c r="S81" i="17"/>
  <c r="U82" i="25"/>
  <c r="T81" i="17"/>
  <c r="V82" i="25"/>
  <c r="U81" i="17"/>
  <c r="W82" i="25"/>
  <c r="V81" i="17"/>
  <c r="X82" i="25"/>
  <c r="W81" i="17"/>
  <c r="Y82" i="25"/>
  <c r="X81" i="17"/>
  <c r="Z82" i="25"/>
  <c r="Y81" i="17"/>
  <c r="AA82" i="25"/>
  <c r="Z81" i="17"/>
  <c r="AB82" i="25"/>
  <c r="C82" i="17"/>
  <c r="E83" i="25"/>
  <c r="D82" i="17"/>
  <c r="AE82" i="17" s="1"/>
  <c r="AG82" i="17" s="1"/>
  <c r="AH82" i="17" s="1"/>
  <c r="AG83" i="25" s="1"/>
  <c r="F83" i="25"/>
  <c r="E82" i="17"/>
  <c r="G83" i="25"/>
  <c r="F82" i="17"/>
  <c r="H83" i="25"/>
  <c r="G82" i="17"/>
  <c r="I83" i="25"/>
  <c r="H82" i="17"/>
  <c r="J83" i="25"/>
  <c r="I82" i="17"/>
  <c r="K83" i="25"/>
  <c r="J82" i="17"/>
  <c r="L83" i="25"/>
  <c r="K82" i="17"/>
  <c r="M83" i="25"/>
  <c r="L82" i="17"/>
  <c r="N83" i="25"/>
  <c r="M82" i="17"/>
  <c r="O83" i="25"/>
  <c r="N82" i="17"/>
  <c r="P83" i="25"/>
  <c r="O82" i="17"/>
  <c r="Q83" i="25"/>
  <c r="P82" i="17"/>
  <c r="R83" i="25"/>
  <c r="Q82" i="17"/>
  <c r="S83" i="25"/>
  <c r="R82" i="17"/>
  <c r="T83" i="25"/>
  <c r="S82" i="17"/>
  <c r="U83" i="25"/>
  <c r="T82" i="17"/>
  <c r="V83" i="25"/>
  <c r="U82" i="17"/>
  <c r="W83" i="25"/>
  <c r="V82" i="17"/>
  <c r="X83" i="25"/>
  <c r="W82" i="17"/>
  <c r="Y83" i="25"/>
  <c r="X82" i="17"/>
  <c r="Z83" i="25"/>
  <c r="Y82" i="17"/>
  <c r="AA83" i="25"/>
  <c r="Z82" i="17"/>
  <c r="AB83" i="25"/>
  <c r="C83" i="17"/>
  <c r="E84" i="25"/>
  <c r="D83" i="17"/>
  <c r="F84" i="25"/>
  <c r="E83" i="17"/>
  <c r="G84" i="25"/>
  <c r="F83" i="17"/>
  <c r="H84" i="25"/>
  <c r="G83" i="17"/>
  <c r="I84" i="25"/>
  <c r="H83" i="17"/>
  <c r="J84" i="25"/>
  <c r="I83" i="17"/>
  <c r="K84" i="25"/>
  <c r="J83" i="17"/>
  <c r="L84" i="25"/>
  <c r="K83" i="17"/>
  <c r="M84" i="25"/>
  <c r="L83" i="17"/>
  <c r="N84" i="25"/>
  <c r="M83" i="17"/>
  <c r="O84" i="25"/>
  <c r="N83" i="17"/>
  <c r="P84" i="25"/>
  <c r="O83" i="17"/>
  <c r="Q84" i="25"/>
  <c r="P83" i="17"/>
  <c r="R84" i="25"/>
  <c r="Q83" i="17"/>
  <c r="S84" i="25"/>
  <c r="R83" i="17"/>
  <c r="T84" i="25"/>
  <c r="S83" i="17"/>
  <c r="U84" i="25"/>
  <c r="T83" i="17"/>
  <c r="V84" i="25"/>
  <c r="U83" i="17"/>
  <c r="W84" i="25"/>
  <c r="V83" i="17"/>
  <c r="X84" i="25"/>
  <c r="W83" i="17"/>
  <c r="Y84" i="25"/>
  <c r="X83" i="17"/>
  <c r="Z84" i="25"/>
  <c r="Y83" i="17"/>
  <c r="AA84" i="25"/>
  <c r="Z83" i="17"/>
  <c r="AB84" i="25"/>
  <c r="AE83" i="17"/>
  <c r="AG83" i="17"/>
  <c r="AH83" i="17" s="1"/>
  <c r="AG84" i="25" s="1"/>
  <c r="C84" i="17"/>
  <c r="E85" i="25"/>
  <c r="D84" i="17"/>
  <c r="F85" i="25"/>
  <c r="E84" i="17"/>
  <c r="G85" i="25"/>
  <c r="F84" i="17"/>
  <c r="AE84" i="17" s="1"/>
  <c r="AG84" i="17" s="1"/>
  <c r="AH84" i="17" s="1"/>
  <c r="AG85" i="25" s="1"/>
  <c r="H85" i="25"/>
  <c r="G84" i="17"/>
  <c r="I85" i="25"/>
  <c r="H84" i="17"/>
  <c r="J85" i="25"/>
  <c r="I84" i="17"/>
  <c r="K85" i="25"/>
  <c r="J84" i="17"/>
  <c r="L85" i="25"/>
  <c r="K84" i="17"/>
  <c r="M85" i="25"/>
  <c r="L84" i="17"/>
  <c r="N85" i="25"/>
  <c r="M84" i="17"/>
  <c r="O85" i="25"/>
  <c r="N84" i="17"/>
  <c r="P85" i="25"/>
  <c r="O84" i="17"/>
  <c r="Q85" i="25"/>
  <c r="P84" i="17"/>
  <c r="R85" i="25"/>
  <c r="Q84" i="17"/>
  <c r="S85" i="25"/>
  <c r="R84" i="17"/>
  <c r="T85" i="25"/>
  <c r="S84" i="17"/>
  <c r="U85" i="25"/>
  <c r="T84" i="17"/>
  <c r="V85" i="25"/>
  <c r="U84" i="17"/>
  <c r="W85" i="25"/>
  <c r="V84" i="17"/>
  <c r="X85" i="25"/>
  <c r="W84" i="17"/>
  <c r="Y85" i="25"/>
  <c r="X84" i="17"/>
  <c r="Z85" i="25"/>
  <c r="Y84" i="17"/>
  <c r="AA85" i="25"/>
  <c r="Z84" i="17"/>
  <c r="AB85" i="25"/>
  <c r="C85" i="17"/>
  <c r="E86" i="25"/>
  <c r="D85" i="17"/>
  <c r="AE85" i="17" s="1"/>
  <c r="AG85" i="17" s="1"/>
  <c r="AH85" i="17" s="1"/>
  <c r="AG86" i="25" s="1"/>
  <c r="F86" i="25"/>
  <c r="E85" i="17"/>
  <c r="G86" i="25"/>
  <c r="F85" i="17"/>
  <c r="H86" i="25"/>
  <c r="G85" i="17"/>
  <c r="I86" i="25"/>
  <c r="H85" i="17"/>
  <c r="J86" i="25"/>
  <c r="I85" i="17"/>
  <c r="K86" i="25"/>
  <c r="J85" i="17"/>
  <c r="L86" i="25"/>
  <c r="K85" i="17"/>
  <c r="M86" i="25"/>
  <c r="L85" i="17"/>
  <c r="N86" i="25"/>
  <c r="M85" i="17"/>
  <c r="O86" i="25"/>
  <c r="N85" i="17"/>
  <c r="P86" i="25"/>
  <c r="O85" i="17"/>
  <c r="Q86" i="25"/>
  <c r="P85" i="17"/>
  <c r="R86" i="25"/>
  <c r="Q85" i="17"/>
  <c r="S86" i="25"/>
  <c r="R85" i="17"/>
  <c r="T86" i="25"/>
  <c r="S85" i="17"/>
  <c r="U86" i="25"/>
  <c r="T85" i="17"/>
  <c r="V86" i="25"/>
  <c r="U85" i="17"/>
  <c r="W86" i="25"/>
  <c r="V85" i="17"/>
  <c r="X86" i="25"/>
  <c r="W85" i="17"/>
  <c r="Y86" i="25"/>
  <c r="X85" i="17"/>
  <c r="Z86" i="25"/>
  <c r="Y85" i="17"/>
  <c r="AA86" i="25"/>
  <c r="Z85" i="17"/>
  <c r="AB86" i="25"/>
  <c r="C86" i="17"/>
  <c r="E87" i="25"/>
  <c r="D86" i="17"/>
  <c r="AE86" i="17" s="1"/>
  <c r="AG86" i="17" s="1"/>
  <c r="AH86" i="17" s="1"/>
  <c r="AG87" i="25" s="1"/>
  <c r="F87" i="25"/>
  <c r="E86" i="17"/>
  <c r="G87" i="25"/>
  <c r="F86" i="17"/>
  <c r="H87" i="25"/>
  <c r="G86" i="17"/>
  <c r="I87" i="25"/>
  <c r="H86" i="17"/>
  <c r="J87" i="25"/>
  <c r="I86" i="17"/>
  <c r="K87" i="25"/>
  <c r="J86" i="17"/>
  <c r="L87" i="25"/>
  <c r="K86" i="17"/>
  <c r="M87" i="25"/>
  <c r="L86" i="17"/>
  <c r="N87" i="25"/>
  <c r="M86" i="17"/>
  <c r="O87" i="25"/>
  <c r="N86" i="17"/>
  <c r="P87" i="25"/>
  <c r="O86" i="17"/>
  <c r="Q87" i="25"/>
  <c r="P86" i="17"/>
  <c r="R87" i="25"/>
  <c r="Q86" i="17"/>
  <c r="S87" i="25"/>
  <c r="R86" i="17"/>
  <c r="T87" i="25"/>
  <c r="S86" i="17"/>
  <c r="U87" i="25"/>
  <c r="T86" i="17"/>
  <c r="V87" i="25"/>
  <c r="U86" i="17"/>
  <c r="W87" i="25"/>
  <c r="V86" i="17"/>
  <c r="X87" i="25"/>
  <c r="W86" i="17"/>
  <c r="Y87" i="25"/>
  <c r="X86" i="17"/>
  <c r="Z87" i="25"/>
  <c r="Y86" i="17"/>
  <c r="AA87" i="25"/>
  <c r="Z86" i="17"/>
  <c r="AB87" i="25"/>
  <c r="C87" i="17"/>
  <c r="E88" i="25"/>
  <c r="D87" i="17"/>
  <c r="F88" i="25"/>
  <c r="E87" i="17"/>
  <c r="G88" i="25"/>
  <c r="F87" i="17"/>
  <c r="H88" i="25"/>
  <c r="G87" i="17"/>
  <c r="I88" i="25"/>
  <c r="H87" i="17"/>
  <c r="J88" i="25"/>
  <c r="I87" i="17"/>
  <c r="K88" i="25"/>
  <c r="J87" i="17"/>
  <c r="L88" i="25"/>
  <c r="K87" i="17"/>
  <c r="M88" i="25"/>
  <c r="L87" i="17"/>
  <c r="N88" i="25"/>
  <c r="M87" i="17"/>
  <c r="O88" i="25"/>
  <c r="N87" i="17"/>
  <c r="P88" i="25"/>
  <c r="O87" i="17"/>
  <c r="Q88" i="25"/>
  <c r="P87" i="17"/>
  <c r="R88" i="25"/>
  <c r="Q87" i="17"/>
  <c r="S88" i="25"/>
  <c r="R87" i="17"/>
  <c r="T88" i="25"/>
  <c r="S87" i="17"/>
  <c r="U88" i="25"/>
  <c r="T87" i="17"/>
  <c r="V88" i="25"/>
  <c r="U87" i="17"/>
  <c r="W88" i="25"/>
  <c r="V87" i="17"/>
  <c r="X88" i="25"/>
  <c r="W87" i="17"/>
  <c r="Y88" i="25"/>
  <c r="X87" i="17"/>
  <c r="Z88" i="25"/>
  <c r="Y87" i="17"/>
  <c r="AA88" i="25"/>
  <c r="Z87" i="17"/>
  <c r="AB88" i="25"/>
  <c r="AE87" i="17"/>
  <c r="AG87" i="17"/>
  <c r="AH87" i="17" s="1"/>
  <c r="AG88" i="25" s="1"/>
  <c r="C88" i="17"/>
  <c r="E89" i="25"/>
  <c r="D88" i="17"/>
  <c r="F89" i="25"/>
  <c r="E88" i="17"/>
  <c r="G89" i="25"/>
  <c r="F88" i="17"/>
  <c r="AE88" i="17" s="1"/>
  <c r="AG88" i="17" s="1"/>
  <c r="AH88" i="17" s="1"/>
  <c r="AG89" i="25" s="1"/>
  <c r="H89" i="25"/>
  <c r="G88" i="17"/>
  <c r="I89" i="25"/>
  <c r="H88" i="17"/>
  <c r="J89" i="25"/>
  <c r="I88" i="17"/>
  <c r="K89" i="25"/>
  <c r="J88" i="17"/>
  <c r="L89" i="25"/>
  <c r="K88" i="17"/>
  <c r="M89" i="25"/>
  <c r="L88" i="17"/>
  <c r="N89" i="25"/>
  <c r="M88" i="17"/>
  <c r="O89" i="25"/>
  <c r="N88" i="17"/>
  <c r="P89" i="25"/>
  <c r="O88" i="17"/>
  <c r="Q89" i="25"/>
  <c r="P88" i="17"/>
  <c r="R89" i="25"/>
  <c r="Q88" i="17"/>
  <c r="S89" i="25"/>
  <c r="R88" i="17"/>
  <c r="T89" i="25"/>
  <c r="S88" i="17"/>
  <c r="U89" i="25"/>
  <c r="T88" i="17"/>
  <c r="V89" i="25"/>
  <c r="U88" i="17"/>
  <c r="W89" i="25"/>
  <c r="V88" i="17"/>
  <c r="X89" i="25"/>
  <c r="W88" i="17"/>
  <c r="Y89" i="25"/>
  <c r="X88" i="17"/>
  <c r="Z89" i="25"/>
  <c r="Y88" i="17"/>
  <c r="AA89" i="25"/>
  <c r="Z88" i="17"/>
  <c r="AB89" i="25"/>
  <c r="C89" i="17"/>
  <c r="E90" i="25"/>
  <c r="D89" i="17"/>
  <c r="AE89" i="17" s="1"/>
  <c r="AG89" i="17" s="1"/>
  <c r="AH89" i="17" s="1"/>
  <c r="AG90" i="25" s="1"/>
  <c r="F90" i="25"/>
  <c r="E89" i="17"/>
  <c r="G90" i="25"/>
  <c r="F89" i="17"/>
  <c r="H90" i="25"/>
  <c r="G89" i="17"/>
  <c r="I90" i="25"/>
  <c r="H89" i="17"/>
  <c r="J90" i="25"/>
  <c r="I89" i="17"/>
  <c r="K90" i="25"/>
  <c r="J89" i="17"/>
  <c r="L90" i="25"/>
  <c r="K89" i="17"/>
  <c r="M90" i="25"/>
  <c r="L89" i="17"/>
  <c r="N90" i="25"/>
  <c r="M89" i="17"/>
  <c r="O90" i="25"/>
  <c r="N89" i="17"/>
  <c r="P90" i="25"/>
  <c r="O89" i="17"/>
  <c r="Q90" i="25"/>
  <c r="P89" i="17"/>
  <c r="R90" i="25"/>
  <c r="Q89" i="17"/>
  <c r="S90" i="25"/>
  <c r="R89" i="17"/>
  <c r="T90" i="25"/>
  <c r="S89" i="17"/>
  <c r="U90" i="25"/>
  <c r="T89" i="17"/>
  <c r="V90" i="25"/>
  <c r="U89" i="17"/>
  <c r="W90" i="25"/>
  <c r="V89" i="17"/>
  <c r="X90" i="25"/>
  <c r="W89" i="17"/>
  <c r="Y90" i="25"/>
  <c r="X89" i="17"/>
  <c r="Z90" i="25"/>
  <c r="Y89" i="17"/>
  <c r="AA90" i="25"/>
  <c r="Z89" i="17"/>
  <c r="AB90" i="25"/>
  <c r="C90" i="17"/>
  <c r="E91" i="25"/>
  <c r="D90" i="17"/>
  <c r="AE90" i="17" s="1"/>
  <c r="AG90" i="17" s="1"/>
  <c r="AH90" i="17" s="1"/>
  <c r="AG91" i="25" s="1"/>
  <c r="F91" i="25"/>
  <c r="E90" i="17"/>
  <c r="G91" i="25"/>
  <c r="F90" i="17"/>
  <c r="H91" i="25"/>
  <c r="G90" i="17"/>
  <c r="I91" i="25"/>
  <c r="H90" i="17"/>
  <c r="J91" i="25"/>
  <c r="I90" i="17"/>
  <c r="K91" i="25"/>
  <c r="J90" i="17"/>
  <c r="L91" i="25"/>
  <c r="K90" i="17"/>
  <c r="M91" i="25"/>
  <c r="L90" i="17"/>
  <c r="N91" i="25"/>
  <c r="M90" i="17"/>
  <c r="O91" i="25"/>
  <c r="N90" i="17"/>
  <c r="P91" i="25"/>
  <c r="O90" i="17"/>
  <c r="Q91" i="25"/>
  <c r="P90" i="17"/>
  <c r="R91" i="25"/>
  <c r="Q90" i="17"/>
  <c r="S91" i="25"/>
  <c r="R90" i="17"/>
  <c r="T91" i="25"/>
  <c r="S90" i="17"/>
  <c r="U91" i="25"/>
  <c r="T90" i="17"/>
  <c r="V91" i="25"/>
  <c r="U90" i="17"/>
  <c r="W91" i="25"/>
  <c r="V90" i="17"/>
  <c r="X91" i="25"/>
  <c r="W90" i="17"/>
  <c r="Y91" i="25"/>
  <c r="X90" i="17"/>
  <c r="Z91" i="25"/>
  <c r="Y90" i="17"/>
  <c r="AA91" i="25"/>
  <c r="Z90" i="17"/>
  <c r="AB91" i="25"/>
  <c r="C91" i="17"/>
  <c r="E92" i="25"/>
  <c r="D91" i="17"/>
  <c r="F92" i="25"/>
  <c r="E91" i="17"/>
  <c r="G92" i="25"/>
  <c r="F91" i="17"/>
  <c r="H92" i="25"/>
  <c r="G91" i="17"/>
  <c r="I92" i="25"/>
  <c r="H91" i="17"/>
  <c r="J92" i="25"/>
  <c r="I91" i="17"/>
  <c r="K92" i="25"/>
  <c r="J91" i="17"/>
  <c r="L92" i="25"/>
  <c r="K91" i="17"/>
  <c r="M92" i="25"/>
  <c r="L91" i="17"/>
  <c r="N92" i="25"/>
  <c r="M91" i="17"/>
  <c r="O92" i="25"/>
  <c r="N91" i="17"/>
  <c r="P92" i="25"/>
  <c r="O91" i="17"/>
  <c r="Q92" i="25"/>
  <c r="P91" i="17"/>
  <c r="R92" i="25"/>
  <c r="Q91" i="17"/>
  <c r="S92" i="25"/>
  <c r="R91" i="17"/>
  <c r="T92" i="25"/>
  <c r="S91" i="17"/>
  <c r="U92" i="25"/>
  <c r="T91" i="17"/>
  <c r="V92" i="25"/>
  <c r="U91" i="17"/>
  <c r="W92" i="25"/>
  <c r="V91" i="17"/>
  <c r="X92" i="25"/>
  <c r="W91" i="17"/>
  <c r="Y92" i="25"/>
  <c r="X91" i="17"/>
  <c r="Z92" i="25"/>
  <c r="Y91" i="17"/>
  <c r="AA92" i="25"/>
  <c r="Z91" i="17"/>
  <c r="AB92" i="25"/>
  <c r="AE91" i="17"/>
  <c r="AG91" i="17"/>
  <c r="AH91" i="17" s="1"/>
  <c r="AG92" i="25" s="1"/>
  <c r="C92" i="17"/>
  <c r="E93" i="25"/>
  <c r="D92" i="17"/>
  <c r="F93" i="25"/>
  <c r="E92" i="17"/>
  <c r="G93" i="25"/>
  <c r="F92" i="17"/>
  <c r="AE92" i="17" s="1"/>
  <c r="AG92" i="17" s="1"/>
  <c r="AH92" i="17" s="1"/>
  <c r="AG93" i="25" s="1"/>
  <c r="H93" i="25"/>
  <c r="G92" i="17"/>
  <c r="I93" i="25"/>
  <c r="H92" i="17"/>
  <c r="J93" i="25"/>
  <c r="I92" i="17"/>
  <c r="K93" i="25"/>
  <c r="J92" i="17"/>
  <c r="L93" i="25"/>
  <c r="K92" i="17"/>
  <c r="M93" i="25"/>
  <c r="L92" i="17"/>
  <c r="N93" i="25"/>
  <c r="M92" i="17"/>
  <c r="O93" i="25"/>
  <c r="N92" i="17"/>
  <c r="P93" i="25"/>
  <c r="O92" i="17"/>
  <c r="Q93" i="25"/>
  <c r="P92" i="17"/>
  <c r="R93" i="25"/>
  <c r="Q92" i="17"/>
  <c r="S93" i="25"/>
  <c r="R92" i="17"/>
  <c r="T93" i="25"/>
  <c r="S92" i="17"/>
  <c r="U93" i="25"/>
  <c r="T92" i="17"/>
  <c r="V93" i="25"/>
  <c r="U92" i="17"/>
  <c r="W93" i="25"/>
  <c r="V92" i="17"/>
  <c r="X93" i="25"/>
  <c r="W92" i="17"/>
  <c r="Y93" i="25"/>
  <c r="X92" i="17"/>
  <c r="Z93" i="25"/>
  <c r="Y92" i="17"/>
  <c r="AA93" i="25"/>
  <c r="Z92" i="17"/>
  <c r="AB93" i="25"/>
  <c r="C93" i="17"/>
  <c r="E94" i="25"/>
  <c r="D93" i="17"/>
  <c r="AE93" i="17" s="1"/>
  <c r="AG93" i="17" s="1"/>
  <c r="AH93" i="17" s="1"/>
  <c r="AG94" i="25" s="1"/>
  <c r="F94" i="25"/>
  <c r="E93" i="17"/>
  <c r="G94" i="25"/>
  <c r="F93" i="17"/>
  <c r="H94" i="25"/>
  <c r="G93" i="17"/>
  <c r="I94" i="25"/>
  <c r="H93" i="17"/>
  <c r="J94" i="25"/>
  <c r="I93" i="17"/>
  <c r="K94" i="25"/>
  <c r="J93" i="17"/>
  <c r="L94" i="25"/>
  <c r="K93" i="17"/>
  <c r="M94" i="25"/>
  <c r="L93" i="17"/>
  <c r="N94" i="25"/>
  <c r="M93" i="17"/>
  <c r="O94" i="25"/>
  <c r="N93" i="17"/>
  <c r="P94" i="25"/>
  <c r="O93" i="17"/>
  <c r="Q94" i="25"/>
  <c r="P93" i="17"/>
  <c r="R94" i="25"/>
  <c r="Q93" i="17"/>
  <c r="S94" i="25"/>
  <c r="R93" i="17"/>
  <c r="T94" i="25"/>
  <c r="S93" i="17"/>
  <c r="U94" i="25"/>
  <c r="T93" i="17"/>
  <c r="V94" i="25"/>
  <c r="U93" i="17"/>
  <c r="W94" i="25"/>
  <c r="V93" i="17"/>
  <c r="X94" i="25"/>
  <c r="W93" i="17"/>
  <c r="Y94" i="25"/>
  <c r="X93" i="17"/>
  <c r="Z94" i="25"/>
  <c r="Y93" i="17"/>
  <c r="AA94" i="25"/>
  <c r="Z93" i="17"/>
  <c r="AB94" i="25"/>
  <c r="C94" i="17"/>
  <c r="E95" i="25"/>
  <c r="D94" i="17"/>
  <c r="AE94" i="17" s="1"/>
  <c r="AG94" i="17" s="1"/>
  <c r="AH94" i="17" s="1"/>
  <c r="AG95" i="25" s="1"/>
  <c r="F95" i="25"/>
  <c r="E94" i="17"/>
  <c r="G95" i="25"/>
  <c r="F94" i="17"/>
  <c r="H95" i="25"/>
  <c r="G94" i="17"/>
  <c r="I95" i="25"/>
  <c r="H94" i="17"/>
  <c r="J95" i="25"/>
  <c r="I94" i="17"/>
  <c r="K95" i="25"/>
  <c r="J94" i="17"/>
  <c r="L95" i="25"/>
  <c r="K94" i="17"/>
  <c r="M95" i="25"/>
  <c r="L94" i="17"/>
  <c r="N95" i="25"/>
  <c r="M94" i="17"/>
  <c r="O95" i="25"/>
  <c r="N94" i="17"/>
  <c r="P95" i="25"/>
  <c r="O94" i="17"/>
  <c r="Q95" i="25"/>
  <c r="P94" i="17"/>
  <c r="R95" i="25"/>
  <c r="Q94" i="17"/>
  <c r="S95" i="25"/>
  <c r="R94" i="17"/>
  <c r="T95" i="25"/>
  <c r="S94" i="17"/>
  <c r="U95" i="25"/>
  <c r="T94" i="17"/>
  <c r="V95" i="25"/>
  <c r="U94" i="17"/>
  <c r="W95" i="25"/>
  <c r="V94" i="17"/>
  <c r="X95" i="25"/>
  <c r="W94" i="17"/>
  <c r="Y95" i="25"/>
  <c r="X94" i="17"/>
  <c r="Z95" i="25"/>
  <c r="Y94" i="17"/>
  <c r="AA95" i="25"/>
  <c r="Z94" i="17"/>
  <c r="AB95" i="25"/>
  <c r="C95" i="17"/>
  <c r="E96" i="25"/>
  <c r="D95" i="17"/>
  <c r="F96" i="25"/>
  <c r="E95" i="17"/>
  <c r="G96" i="25"/>
  <c r="F95" i="17"/>
  <c r="H96" i="25"/>
  <c r="G95" i="17"/>
  <c r="I96" i="25"/>
  <c r="H95" i="17"/>
  <c r="J96" i="25"/>
  <c r="I95" i="17"/>
  <c r="K96" i="25"/>
  <c r="J95" i="17"/>
  <c r="L96" i="25"/>
  <c r="K95" i="17"/>
  <c r="M96" i="25"/>
  <c r="L95" i="17"/>
  <c r="N96" i="25"/>
  <c r="M95" i="17"/>
  <c r="O96" i="25"/>
  <c r="N95" i="17"/>
  <c r="P96" i="25"/>
  <c r="O95" i="17"/>
  <c r="Q96" i="25"/>
  <c r="P95" i="17"/>
  <c r="R96" i="25"/>
  <c r="Q95" i="17"/>
  <c r="S96" i="25"/>
  <c r="R95" i="17"/>
  <c r="T96" i="25"/>
  <c r="S95" i="17"/>
  <c r="U96" i="25"/>
  <c r="T95" i="17"/>
  <c r="V96" i="25"/>
  <c r="U95" i="17"/>
  <c r="W96" i="25"/>
  <c r="V95" i="17"/>
  <c r="X96" i="25"/>
  <c r="W95" i="17"/>
  <c r="Y96" i="25"/>
  <c r="X95" i="17"/>
  <c r="Z96" i="25"/>
  <c r="Y95" i="17"/>
  <c r="AA96" i="25"/>
  <c r="Z95" i="17"/>
  <c r="AB96" i="25"/>
  <c r="AE95" i="17"/>
  <c r="AG95" i="17"/>
  <c r="AH95" i="17" s="1"/>
  <c r="AG96" i="25" s="1"/>
  <c r="C96" i="17"/>
  <c r="E97" i="25"/>
  <c r="D96" i="17"/>
  <c r="F97" i="25"/>
  <c r="E96" i="17"/>
  <c r="G97" i="25"/>
  <c r="F96" i="17"/>
  <c r="H97" i="25"/>
  <c r="G96" i="17"/>
  <c r="I97" i="25"/>
  <c r="H96" i="17"/>
  <c r="J97" i="25"/>
  <c r="I96" i="17"/>
  <c r="K97" i="25"/>
  <c r="J96" i="17"/>
  <c r="L97" i="25"/>
  <c r="K96" i="17"/>
  <c r="M97" i="25"/>
  <c r="L96" i="17"/>
  <c r="N97" i="25"/>
  <c r="M96" i="17"/>
  <c r="O97" i="25"/>
  <c r="N96" i="17"/>
  <c r="P97" i="25"/>
  <c r="O96" i="17"/>
  <c r="Q97" i="25"/>
  <c r="P96" i="17"/>
  <c r="R97" i="25"/>
  <c r="Q96" i="17"/>
  <c r="S97" i="25"/>
  <c r="R96" i="17"/>
  <c r="T97" i="25"/>
  <c r="S96" i="17"/>
  <c r="U97" i="25"/>
  <c r="T96" i="17"/>
  <c r="V97" i="25"/>
  <c r="U96" i="17"/>
  <c r="W97" i="25"/>
  <c r="V96" i="17"/>
  <c r="AE96" i="17" s="1"/>
  <c r="AG96" i="17" s="1"/>
  <c r="AH96" i="17" s="1"/>
  <c r="AG97" i="25" s="1"/>
  <c r="X97" i="25"/>
  <c r="W96" i="17"/>
  <c r="Y97" i="25"/>
  <c r="X96" i="17"/>
  <c r="Z97" i="25"/>
  <c r="Y96" i="17"/>
  <c r="AA97" i="25"/>
  <c r="Z96" i="17"/>
  <c r="AB97" i="25"/>
  <c r="C97" i="17"/>
  <c r="E98" i="25"/>
  <c r="D97" i="17"/>
  <c r="AE97" i="17" s="1"/>
  <c r="AG97" i="17" s="1"/>
  <c r="AH97" i="17" s="1"/>
  <c r="AG98" i="25" s="1"/>
  <c r="F98" i="25"/>
  <c r="E97" i="17"/>
  <c r="G98" i="25"/>
  <c r="F97" i="17"/>
  <c r="H98" i="25"/>
  <c r="G97" i="17"/>
  <c r="I98" i="25"/>
  <c r="H97" i="17"/>
  <c r="J98" i="25"/>
  <c r="I97" i="17"/>
  <c r="K98" i="25"/>
  <c r="J97" i="17"/>
  <c r="L98" i="25"/>
  <c r="K97" i="17"/>
  <c r="M98" i="25"/>
  <c r="L97" i="17"/>
  <c r="N98" i="25"/>
  <c r="M97" i="17"/>
  <c r="O98" i="25"/>
  <c r="N97" i="17"/>
  <c r="P98" i="25"/>
  <c r="O97" i="17"/>
  <c r="Q98" i="25"/>
  <c r="P97" i="17"/>
  <c r="R98" i="25"/>
  <c r="Q97" i="17"/>
  <c r="S98" i="25"/>
  <c r="R97" i="17"/>
  <c r="T98" i="25"/>
  <c r="S97" i="17"/>
  <c r="U98" i="25"/>
  <c r="T97" i="17"/>
  <c r="V98" i="25"/>
  <c r="U97" i="17"/>
  <c r="W98" i="25"/>
  <c r="V97" i="17"/>
  <c r="X98" i="25"/>
  <c r="W97" i="17"/>
  <c r="Y98" i="25"/>
  <c r="X97" i="17"/>
  <c r="Z98" i="25"/>
  <c r="Y97" i="17"/>
  <c r="AA98" i="25"/>
  <c r="Z97" i="17"/>
  <c r="AB98" i="25"/>
  <c r="C98" i="17"/>
  <c r="E99" i="25"/>
  <c r="D98" i="17"/>
  <c r="AE98" i="17" s="1"/>
  <c r="AG98" i="17" s="1"/>
  <c r="AH98" i="17" s="1"/>
  <c r="AG99" i="25" s="1"/>
  <c r="F99" i="25"/>
  <c r="E98" i="17"/>
  <c r="G99" i="25"/>
  <c r="F98" i="17"/>
  <c r="H99" i="25"/>
  <c r="G98" i="17"/>
  <c r="I99" i="25"/>
  <c r="H98" i="17"/>
  <c r="J99" i="25"/>
  <c r="I98" i="17"/>
  <c r="K99" i="25"/>
  <c r="J98" i="17"/>
  <c r="L99" i="25"/>
  <c r="K98" i="17"/>
  <c r="M99" i="25"/>
  <c r="L98" i="17"/>
  <c r="N99" i="25"/>
  <c r="M98" i="17"/>
  <c r="O99" i="25"/>
  <c r="N98" i="17"/>
  <c r="P99" i="25"/>
  <c r="O98" i="17"/>
  <c r="Q99" i="25"/>
  <c r="P98" i="17"/>
  <c r="R99" i="25"/>
  <c r="Q98" i="17"/>
  <c r="S99" i="25"/>
  <c r="R98" i="17"/>
  <c r="T99" i="25"/>
  <c r="S98" i="17"/>
  <c r="U99" i="25"/>
  <c r="T98" i="17"/>
  <c r="V99" i="25"/>
  <c r="U98" i="17"/>
  <c r="W99" i="25"/>
  <c r="V98" i="17"/>
  <c r="X99" i="25"/>
  <c r="W98" i="17"/>
  <c r="Y99" i="25"/>
  <c r="X98" i="17"/>
  <c r="Z99" i="25"/>
  <c r="Y98" i="17"/>
  <c r="AA99" i="25"/>
  <c r="Z98" i="17"/>
  <c r="AB99" i="25"/>
  <c r="C99" i="17"/>
  <c r="E100" i="25"/>
  <c r="D99" i="17"/>
  <c r="F100" i="25"/>
  <c r="E99" i="17"/>
  <c r="G100" i="25"/>
  <c r="F99" i="17"/>
  <c r="H100" i="25"/>
  <c r="G99" i="17"/>
  <c r="I100" i="25"/>
  <c r="H99" i="17"/>
  <c r="J100" i="25"/>
  <c r="I99" i="17"/>
  <c r="K100" i="25"/>
  <c r="J99" i="17"/>
  <c r="L100" i="25"/>
  <c r="K99" i="17"/>
  <c r="M100" i="25"/>
  <c r="L99" i="17"/>
  <c r="N100" i="25"/>
  <c r="M99" i="17"/>
  <c r="O100" i="25"/>
  <c r="N99" i="17"/>
  <c r="P100" i="25"/>
  <c r="O99" i="17"/>
  <c r="Q100" i="25"/>
  <c r="P99" i="17"/>
  <c r="R100" i="25"/>
  <c r="Q99" i="17"/>
  <c r="S100" i="25"/>
  <c r="R99" i="17"/>
  <c r="T100" i="25"/>
  <c r="S99" i="17"/>
  <c r="U100" i="25"/>
  <c r="T99" i="17"/>
  <c r="V100" i="25"/>
  <c r="U99" i="17"/>
  <c r="W100" i="25"/>
  <c r="V99" i="17"/>
  <c r="X100" i="25"/>
  <c r="W99" i="17"/>
  <c r="Y100" i="25"/>
  <c r="X99" i="17"/>
  <c r="Z100" i="25"/>
  <c r="Y99" i="17"/>
  <c r="AA100" i="25"/>
  <c r="Z99" i="17"/>
  <c r="AB100" i="25"/>
  <c r="AE99" i="17"/>
  <c r="AG99" i="17"/>
  <c r="AH99" i="17" s="1"/>
  <c r="AG100" i="25" s="1"/>
  <c r="C100" i="17"/>
  <c r="E101" i="25"/>
  <c r="D100" i="17"/>
  <c r="F101" i="25"/>
  <c r="E100" i="17"/>
  <c r="G101" i="25"/>
  <c r="F100" i="17"/>
  <c r="H101" i="25"/>
  <c r="G100" i="17"/>
  <c r="I101" i="25"/>
  <c r="H100" i="17"/>
  <c r="J101" i="25"/>
  <c r="I100" i="17"/>
  <c r="K101" i="25"/>
  <c r="J100" i="17"/>
  <c r="L101" i="25"/>
  <c r="K100" i="17"/>
  <c r="M101" i="25"/>
  <c r="L100" i="17"/>
  <c r="N101" i="25"/>
  <c r="M100" i="17"/>
  <c r="O101" i="25"/>
  <c r="N100" i="17"/>
  <c r="AE100" i="17" s="1"/>
  <c r="AG100" i="17" s="1"/>
  <c r="AH100" i="17" s="1"/>
  <c r="AG101" i="25" s="1"/>
  <c r="P101" i="25"/>
  <c r="O100" i="17"/>
  <c r="Q101" i="25"/>
  <c r="P100" i="17"/>
  <c r="R101" i="25"/>
  <c r="Q100" i="17"/>
  <c r="S101" i="25"/>
  <c r="R100" i="17"/>
  <c r="T101" i="25"/>
  <c r="S100" i="17"/>
  <c r="U101" i="25"/>
  <c r="T100" i="17"/>
  <c r="V101" i="25"/>
  <c r="U100" i="17"/>
  <c r="W101" i="25"/>
  <c r="V100" i="17"/>
  <c r="X101" i="25"/>
  <c r="W100" i="17"/>
  <c r="Y101" i="25"/>
  <c r="X100" i="17"/>
  <c r="Z101" i="25"/>
  <c r="Y100" i="17"/>
  <c r="AA101" i="25"/>
  <c r="Z100" i="17"/>
  <c r="AB101" i="25"/>
  <c r="C101" i="17"/>
  <c r="E102" i="25"/>
  <c r="D101" i="17"/>
  <c r="AE101" i="17" s="1"/>
  <c r="AG101" i="17" s="1"/>
  <c r="AH101" i="17" s="1"/>
  <c r="AG102" i="25" s="1"/>
  <c r="F102" i="25"/>
  <c r="E101" i="17"/>
  <c r="G102" i="25"/>
  <c r="F101" i="17"/>
  <c r="H102" i="25"/>
  <c r="G101" i="17"/>
  <c r="I102" i="25"/>
  <c r="H101" i="17"/>
  <c r="J102" i="25"/>
  <c r="I101" i="17"/>
  <c r="K102" i="25"/>
  <c r="J101" i="17"/>
  <c r="L102" i="25"/>
  <c r="K101" i="17"/>
  <c r="M102" i="25"/>
  <c r="L101" i="17"/>
  <c r="N102" i="25"/>
  <c r="M101" i="17"/>
  <c r="O102" i="25"/>
  <c r="N101" i="17"/>
  <c r="P102" i="25"/>
  <c r="O101" i="17"/>
  <c r="Q102" i="25"/>
  <c r="P101" i="17"/>
  <c r="R102" i="25"/>
  <c r="Q101" i="17"/>
  <c r="S102" i="25"/>
  <c r="R101" i="17"/>
  <c r="T102" i="25"/>
  <c r="S101" i="17"/>
  <c r="U102" i="25"/>
  <c r="T101" i="17"/>
  <c r="V102" i="25"/>
  <c r="U101" i="17"/>
  <c r="W102" i="25"/>
  <c r="V101" i="17"/>
  <c r="X102" i="25"/>
  <c r="W101" i="17"/>
  <c r="Y102" i="25"/>
  <c r="X101" i="17"/>
  <c r="Z102" i="25"/>
  <c r="Y101" i="17"/>
  <c r="AA102" i="25"/>
  <c r="Z101" i="17"/>
  <c r="AB102" i="25"/>
  <c r="C102" i="17"/>
  <c r="E103" i="25"/>
  <c r="D102" i="17"/>
  <c r="AE102" i="17" s="1"/>
  <c r="AG102" i="17" s="1"/>
  <c r="AH102" i="17" s="1"/>
  <c r="AG103" i="25" s="1"/>
  <c r="F103" i="25"/>
  <c r="E102" i="17"/>
  <c r="G103" i="25"/>
  <c r="F102" i="17"/>
  <c r="H103" i="25"/>
  <c r="G102" i="17"/>
  <c r="I103" i="25"/>
  <c r="H102" i="17"/>
  <c r="J103" i="25"/>
  <c r="I102" i="17"/>
  <c r="K103" i="25"/>
  <c r="J102" i="17"/>
  <c r="L103" i="25"/>
  <c r="K102" i="17"/>
  <c r="M103" i="25"/>
  <c r="L102" i="17"/>
  <c r="N103" i="25"/>
  <c r="M102" i="17"/>
  <c r="O103" i="25"/>
  <c r="N102" i="17"/>
  <c r="P103" i="25"/>
  <c r="O102" i="17"/>
  <c r="Q103" i="25"/>
  <c r="P102" i="17"/>
  <c r="R103" i="25"/>
  <c r="Q102" i="17"/>
  <c r="S103" i="25"/>
  <c r="R102" i="17"/>
  <c r="T103" i="25"/>
  <c r="S102" i="17"/>
  <c r="U103" i="25"/>
  <c r="T102" i="17"/>
  <c r="V103" i="25"/>
  <c r="U102" i="17"/>
  <c r="W103" i="25"/>
  <c r="V102" i="17"/>
  <c r="X103" i="25"/>
  <c r="W102" i="17"/>
  <c r="Y103" i="25"/>
  <c r="X102" i="17"/>
  <c r="Z103" i="25"/>
  <c r="Y102" i="17"/>
  <c r="AA103" i="25"/>
  <c r="Z102" i="17"/>
  <c r="AB103" i="25"/>
  <c r="C103" i="17"/>
  <c r="E104" i="25"/>
  <c r="D103" i="17"/>
  <c r="F104" i="25"/>
  <c r="E103" i="17"/>
  <c r="G104" i="25"/>
  <c r="F103" i="17"/>
  <c r="H104" i="25"/>
  <c r="G103" i="17"/>
  <c r="I104" i="25"/>
  <c r="H103" i="17"/>
  <c r="J104" i="25"/>
  <c r="I103" i="17"/>
  <c r="K104" i="25"/>
  <c r="J103" i="17"/>
  <c r="L104" i="25"/>
  <c r="K103" i="17"/>
  <c r="M104" i="25"/>
  <c r="L103" i="17"/>
  <c r="N104" i="25"/>
  <c r="M103" i="17"/>
  <c r="O104" i="25"/>
  <c r="N103" i="17"/>
  <c r="P104" i="25"/>
  <c r="O103" i="17"/>
  <c r="Q104" i="25"/>
  <c r="P103" i="17"/>
  <c r="R104" i="25"/>
  <c r="Q103" i="17"/>
  <c r="S104" i="25"/>
  <c r="R103" i="17"/>
  <c r="T104" i="25"/>
  <c r="S103" i="17"/>
  <c r="U104" i="25"/>
  <c r="T103" i="17"/>
  <c r="V104" i="25"/>
  <c r="U103" i="17"/>
  <c r="W104" i="25"/>
  <c r="V103" i="17"/>
  <c r="X104" i="25"/>
  <c r="W103" i="17"/>
  <c r="Y104" i="25"/>
  <c r="X103" i="17"/>
  <c r="Z104" i="25"/>
  <c r="Y103" i="17"/>
  <c r="AA104" i="25"/>
  <c r="Z103" i="17"/>
  <c r="AB104" i="25"/>
  <c r="AE103" i="17"/>
  <c r="AG103" i="17"/>
  <c r="AH103" i="17" s="1"/>
  <c r="AG104" i="25" s="1"/>
  <c r="C104" i="17"/>
  <c r="E105" i="25"/>
  <c r="D104" i="17"/>
  <c r="F105" i="25"/>
  <c r="E104" i="17"/>
  <c r="G105" i="25"/>
  <c r="F104" i="17"/>
  <c r="H105" i="25"/>
  <c r="G104" i="17"/>
  <c r="I105" i="25"/>
  <c r="H104" i="17"/>
  <c r="J105" i="25"/>
  <c r="I104" i="17"/>
  <c r="K105" i="25"/>
  <c r="J104" i="17"/>
  <c r="L105" i="25"/>
  <c r="K104" i="17"/>
  <c r="M105" i="25"/>
  <c r="L104" i="17"/>
  <c r="N105" i="25"/>
  <c r="M104" i="17"/>
  <c r="O105" i="25"/>
  <c r="N104" i="17"/>
  <c r="AE104" i="17" s="1"/>
  <c r="AG104" i="17" s="1"/>
  <c r="AH104" i="17" s="1"/>
  <c r="AG105" i="25" s="1"/>
  <c r="P105" i="25"/>
  <c r="O104" i="17"/>
  <c r="Q105" i="25"/>
  <c r="P104" i="17"/>
  <c r="R105" i="25"/>
  <c r="Q104" i="17"/>
  <c r="S105" i="25"/>
  <c r="R104" i="17"/>
  <c r="T105" i="25"/>
  <c r="S104" i="17"/>
  <c r="U105" i="25"/>
  <c r="T104" i="17"/>
  <c r="V105" i="25"/>
  <c r="U104" i="17"/>
  <c r="W105" i="25"/>
  <c r="V104" i="17"/>
  <c r="X105" i="25"/>
  <c r="W104" i="17"/>
  <c r="Y105" i="25"/>
  <c r="X104" i="17"/>
  <c r="Z105" i="25"/>
  <c r="Y104" i="17"/>
  <c r="AA105" i="25"/>
  <c r="Z104" i="17"/>
  <c r="AB105" i="25"/>
  <c r="C105" i="17"/>
  <c r="E106" i="25"/>
  <c r="D105" i="17"/>
  <c r="AE105" i="17" s="1"/>
  <c r="AG105" i="17" s="1"/>
  <c r="AH105" i="17" s="1"/>
  <c r="AG106" i="25" s="1"/>
  <c r="F106" i="25"/>
  <c r="E105" i="17"/>
  <c r="G106" i="25"/>
  <c r="F105" i="17"/>
  <c r="H106" i="25"/>
  <c r="G105" i="17"/>
  <c r="I106" i="25"/>
  <c r="H105" i="17"/>
  <c r="J106" i="25"/>
  <c r="I105" i="17"/>
  <c r="K106" i="25"/>
  <c r="J105" i="17"/>
  <c r="L106" i="25"/>
  <c r="K105" i="17"/>
  <c r="M106" i="25"/>
  <c r="L105" i="17"/>
  <c r="N106" i="25"/>
  <c r="M105" i="17"/>
  <c r="O106" i="25"/>
  <c r="N105" i="17"/>
  <c r="P106" i="25"/>
  <c r="O105" i="17"/>
  <c r="Q106" i="25"/>
  <c r="P105" i="17"/>
  <c r="R106" i="25"/>
  <c r="Q105" i="17"/>
  <c r="S106" i="25"/>
  <c r="R105" i="17"/>
  <c r="T106" i="25"/>
  <c r="S105" i="17"/>
  <c r="U106" i="25"/>
  <c r="T105" i="17"/>
  <c r="V106" i="25"/>
  <c r="U105" i="17"/>
  <c r="W106" i="25"/>
  <c r="V105" i="17"/>
  <c r="X106" i="25"/>
  <c r="W105" i="17"/>
  <c r="Y106" i="25"/>
  <c r="X105" i="17"/>
  <c r="Z106" i="25"/>
  <c r="Y105" i="17"/>
  <c r="AA106" i="25"/>
  <c r="Z105" i="17"/>
  <c r="AB106" i="25"/>
  <c r="C106" i="17"/>
  <c r="E107" i="25"/>
  <c r="D106" i="17"/>
  <c r="AE106" i="17" s="1"/>
  <c r="AG106" i="17" s="1"/>
  <c r="AH106" i="17" s="1"/>
  <c r="AG107" i="25" s="1"/>
  <c r="F107" i="25"/>
  <c r="E106" i="17"/>
  <c r="G107" i="25"/>
  <c r="F106" i="17"/>
  <c r="H107" i="25"/>
  <c r="G106" i="17"/>
  <c r="I107" i="25"/>
  <c r="H106" i="17"/>
  <c r="J107" i="25"/>
  <c r="I106" i="17"/>
  <c r="K107" i="25"/>
  <c r="J106" i="17"/>
  <c r="L107" i="25"/>
  <c r="K106" i="17"/>
  <c r="M107" i="25"/>
  <c r="L106" i="17"/>
  <c r="N107" i="25"/>
  <c r="M106" i="17"/>
  <c r="O107" i="25"/>
  <c r="N106" i="17"/>
  <c r="P107" i="25"/>
  <c r="O106" i="17"/>
  <c r="Q107" i="25"/>
  <c r="P106" i="17"/>
  <c r="R107" i="25"/>
  <c r="Q106" i="17"/>
  <c r="S107" i="25"/>
  <c r="R106" i="17"/>
  <c r="T107" i="25"/>
  <c r="S106" i="17"/>
  <c r="U107" i="25"/>
  <c r="T106" i="17"/>
  <c r="V107" i="25"/>
  <c r="U106" i="17"/>
  <c r="W107" i="25"/>
  <c r="V106" i="17"/>
  <c r="X107" i="25"/>
  <c r="W106" i="17"/>
  <c r="Y107" i="25"/>
  <c r="X106" i="17"/>
  <c r="Z107" i="25"/>
  <c r="Y106" i="17"/>
  <c r="AA107" i="25"/>
  <c r="Z106" i="17"/>
  <c r="AB107" i="25"/>
  <c r="C107" i="17"/>
  <c r="E108" i="25"/>
  <c r="D107" i="17"/>
  <c r="F108" i="25"/>
  <c r="E107" i="17"/>
  <c r="G108" i="25"/>
  <c r="F107" i="17"/>
  <c r="H108" i="25"/>
  <c r="G107" i="17"/>
  <c r="I108" i="25"/>
  <c r="H107" i="17"/>
  <c r="J108" i="25"/>
  <c r="I107" i="17"/>
  <c r="K108" i="25"/>
  <c r="J107" i="17"/>
  <c r="L108" i="25"/>
  <c r="K107" i="17"/>
  <c r="M108" i="25"/>
  <c r="L107" i="17"/>
  <c r="N108" i="25"/>
  <c r="M107" i="17"/>
  <c r="O108" i="25"/>
  <c r="N107" i="17"/>
  <c r="P108" i="25"/>
  <c r="O107" i="17"/>
  <c r="Q108" i="25"/>
  <c r="P107" i="17"/>
  <c r="R108" i="25"/>
  <c r="Q107" i="17"/>
  <c r="S108" i="25"/>
  <c r="R107" i="17"/>
  <c r="T108" i="25"/>
  <c r="S107" i="17"/>
  <c r="U108" i="25"/>
  <c r="T107" i="17"/>
  <c r="V108" i="25"/>
  <c r="U107" i="17"/>
  <c r="W108" i="25"/>
  <c r="V107" i="17"/>
  <c r="X108" i="25"/>
  <c r="W107" i="17"/>
  <c r="Y108" i="25"/>
  <c r="X107" i="17"/>
  <c r="Z108" i="25"/>
  <c r="Y107" i="17"/>
  <c r="AA108" i="25"/>
  <c r="Z107" i="17"/>
  <c r="AB108" i="25"/>
  <c r="AE107" i="17"/>
  <c r="AG107" i="17"/>
  <c r="AH107" i="17" s="1"/>
  <c r="AG108" i="25" s="1"/>
  <c r="C108" i="17"/>
  <c r="E109" i="25"/>
  <c r="D108" i="17"/>
  <c r="F109" i="25"/>
  <c r="E108" i="17"/>
  <c r="G109" i="25"/>
  <c r="F108" i="17"/>
  <c r="H109" i="25"/>
  <c r="G108" i="17"/>
  <c r="I109" i="25"/>
  <c r="H108" i="17"/>
  <c r="J109" i="25"/>
  <c r="I108" i="17"/>
  <c r="K109" i="25"/>
  <c r="J108" i="17"/>
  <c r="L109" i="25"/>
  <c r="K108" i="17"/>
  <c r="M109" i="25"/>
  <c r="L108" i="17"/>
  <c r="N109" i="25"/>
  <c r="M108" i="17"/>
  <c r="O109" i="25"/>
  <c r="N108" i="17"/>
  <c r="P109" i="25"/>
  <c r="O108" i="17"/>
  <c r="Q109" i="25"/>
  <c r="P108" i="17"/>
  <c r="R109" i="25"/>
  <c r="Q108" i="17"/>
  <c r="S109" i="25"/>
  <c r="R108" i="17"/>
  <c r="T109" i="25"/>
  <c r="S108" i="17"/>
  <c r="U109" i="25"/>
  <c r="T108" i="17"/>
  <c r="V109" i="25"/>
  <c r="U108" i="17"/>
  <c r="W109" i="25"/>
  <c r="V108" i="17"/>
  <c r="AE108" i="17" s="1"/>
  <c r="AG108" i="17" s="1"/>
  <c r="AH108" i="17" s="1"/>
  <c r="AG109" i="25" s="1"/>
  <c r="X109" i="25"/>
  <c r="W108" i="17"/>
  <c r="Y109" i="25"/>
  <c r="X108" i="17"/>
  <c r="Z109" i="25"/>
  <c r="Y108" i="17"/>
  <c r="AA109" i="25"/>
  <c r="Z108" i="17"/>
  <c r="AB109" i="25"/>
  <c r="C109" i="17"/>
  <c r="E110" i="25"/>
  <c r="D109" i="17"/>
  <c r="AE109" i="17" s="1"/>
  <c r="AG109" i="17" s="1"/>
  <c r="AH109" i="17" s="1"/>
  <c r="AG110" i="25" s="1"/>
  <c r="F110" i="25"/>
  <c r="E109" i="17"/>
  <c r="G110" i="25"/>
  <c r="F109" i="17"/>
  <c r="H110" i="25"/>
  <c r="G109" i="17"/>
  <c r="I110" i="25"/>
  <c r="H109" i="17"/>
  <c r="J110" i="25"/>
  <c r="I109" i="17"/>
  <c r="K110" i="25"/>
  <c r="J109" i="17"/>
  <c r="L110" i="25"/>
  <c r="K109" i="17"/>
  <c r="M110" i="25"/>
  <c r="L109" i="17"/>
  <c r="N110" i="25"/>
  <c r="M109" i="17"/>
  <c r="O110" i="25"/>
  <c r="N109" i="17"/>
  <c r="P110" i="25"/>
  <c r="O109" i="17"/>
  <c r="Q110" i="25"/>
  <c r="P109" i="17"/>
  <c r="R110" i="25"/>
  <c r="Q109" i="17"/>
  <c r="S110" i="25"/>
  <c r="R109" i="17"/>
  <c r="T110" i="25"/>
  <c r="S109" i="17"/>
  <c r="U110" i="25"/>
  <c r="T109" i="17"/>
  <c r="V110" i="25"/>
  <c r="U109" i="17"/>
  <c r="W110" i="25"/>
  <c r="V109" i="17"/>
  <c r="X110" i="25"/>
  <c r="W109" i="17"/>
  <c r="Y110" i="25"/>
  <c r="X109" i="17"/>
  <c r="Z110" i="25"/>
  <c r="Y109" i="17"/>
  <c r="AA110" i="25"/>
  <c r="Z109" i="17"/>
  <c r="AB110" i="25"/>
  <c r="C110" i="17"/>
  <c r="E111" i="25"/>
  <c r="D110" i="17"/>
  <c r="AE110" i="17" s="1"/>
  <c r="AG110" i="17" s="1"/>
  <c r="AH110" i="17" s="1"/>
  <c r="AG111" i="25" s="1"/>
  <c r="F111" i="25"/>
  <c r="E110" i="17"/>
  <c r="G111" i="25"/>
  <c r="F110" i="17"/>
  <c r="H111" i="25"/>
  <c r="G110" i="17"/>
  <c r="I111" i="25"/>
  <c r="H110" i="17"/>
  <c r="J111" i="25"/>
  <c r="I110" i="17"/>
  <c r="K111" i="25"/>
  <c r="J110" i="17"/>
  <c r="L111" i="25"/>
  <c r="K110" i="17"/>
  <c r="M111" i="25"/>
  <c r="L110" i="17"/>
  <c r="N111" i="25"/>
  <c r="M110" i="17"/>
  <c r="O111" i="25"/>
  <c r="N110" i="17"/>
  <c r="P111" i="25"/>
  <c r="O110" i="17"/>
  <c r="Q111" i="25"/>
  <c r="P110" i="17"/>
  <c r="R111" i="25"/>
  <c r="Q110" i="17"/>
  <c r="S111" i="25"/>
  <c r="R110" i="17"/>
  <c r="T111" i="25"/>
  <c r="S110" i="17"/>
  <c r="U111" i="25"/>
  <c r="T110" i="17"/>
  <c r="V111" i="25"/>
  <c r="U110" i="17"/>
  <c r="W111" i="25"/>
  <c r="V110" i="17"/>
  <c r="X111" i="25"/>
  <c r="W110" i="17"/>
  <c r="Y111" i="25"/>
  <c r="X110" i="17"/>
  <c r="Z111" i="25"/>
  <c r="Y110" i="17"/>
  <c r="AA111" i="25"/>
  <c r="Z110" i="17"/>
  <c r="AB111" i="25"/>
  <c r="C111" i="17"/>
  <c r="E112" i="25"/>
  <c r="D111" i="17"/>
  <c r="F112" i="25"/>
  <c r="E111" i="17"/>
  <c r="G112" i="25"/>
  <c r="F111" i="17"/>
  <c r="H112" i="25"/>
  <c r="G111" i="17"/>
  <c r="I112" i="25"/>
  <c r="H111" i="17"/>
  <c r="J112" i="25"/>
  <c r="I111" i="17"/>
  <c r="K112" i="25"/>
  <c r="J111" i="17"/>
  <c r="L112" i="25"/>
  <c r="K111" i="17"/>
  <c r="M112" i="25"/>
  <c r="L111" i="17"/>
  <c r="N112" i="25"/>
  <c r="M111" i="17"/>
  <c r="O112" i="25"/>
  <c r="N111" i="17"/>
  <c r="P112" i="25"/>
  <c r="O111" i="17"/>
  <c r="Q112" i="25"/>
  <c r="P111" i="17"/>
  <c r="R112" i="25"/>
  <c r="Q111" i="17"/>
  <c r="S112" i="25"/>
  <c r="R111" i="17"/>
  <c r="T112" i="25"/>
  <c r="S111" i="17"/>
  <c r="U112" i="25"/>
  <c r="T111" i="17"/>
  <c r="V112" i="25"/>
  <c r="U111" i="17"/>
  <c r="W112" i="25"/>
  <c r="V111" i="17"/>
  <c r="X112" i="25"/>
  <c r="W111" i="17"/>
  <c r="Y112" i="25"/>
  <c r="X111" i="17"/>
  <c r="Z112" i="25"/>
  <c r="Y111" i="17"/>
  <c r="AA112" i="25"/>
  <c r="Z111" i="17"/>
  <c r="AB112" i="25"/>
  <c r="AE111" i="17"/>
  <c r="AG111" i="17"/>
  <c r="AH111" i="17" s="1"/>
  <c r="AG112" i="25" s="1"/>
  <c r="C112" i="17"/>
  <c r="E113" i="25"/>
  <c r="D112" i="17"/>
  <c r="F113" i="25"/>
  <c r="E112" i="17"/>
  <c r="G113" i="25"/>
  <c r="F112" i="17"/>
  <c r="H113" i="25"/>
  <c r="G112" i="17"/>
  <c r="I113" i="25"/>
  <c r="H112" i="17"/>
  <c r="J113" i="25"/>
  <c r="I112" i="17"/>
  <c r="K113" i="25"/>
  <c r="J112" i="17"/>
  <c r="L113" i="25"/>
  <c r="K112" i="17"/>
  <c r="M113" i="25"/>
  <c r="L112" i="17"/>
  <c r="N113" i="25"/>
  <c r="M112" i="17"/>
  <c r="O113" i="25"/>
  <c r="N112" i="17"/>
  <c r="P113" i="25"/>
  <c r="O112" i="17"/>
  <c r="Q113" i="25"/>
  <c r="P112" i="17"/>
  <c r="R113" i="25"/>
  <c r="Q112" i="17"/>
  <c r="S113" i="25"/>
  <c r="R112" i="17"/>
  <c r="T113" i="25"/>
  <c r="S112" i="17"/>
  <c r="U113" i="25"/>
  <c r="T112" i="17"/>
  <c r="V113" i="25"/>
  <c r="U112" i="17"/>
  <c r="W113" i="25"/>
  <c r="V112" i="17"/>
  <c r="AE112" i="17" s="1"/>
  <c r="AG112" i="17" s="1"/>
  <c r="AH112" i="17" s="1"/>
  <c r="AG113" i="25" s="1"/>
  <c r="X113" i="25"/>
  <c r="W112" i="17"/>
  <c r="Y113" i="25"/>
  <c r="X112" i="17"/>
  <c r="Z113" i="25"/>
  <c r="Y112" i="17"/>
  <c r="AA113" i="25"/>
  <c r="Z112" i="17"/>
  <c r="AB113" i="25"/>
  <c r="C113" i="17"/>
  <c r="E114" i="25"/>
  <c r="D113" i="17"/>
  <c r="AE113" i="17" s="1"/>
  <c r="AG113" i="17" s="1"/>
  <c r="AH113" i="17" s="1"/>
  <c r="AG114" i="25" s="1"/>
  <c r="F114" i="25"/>
  <c r="E113" i="17"/>
  <c r="G114" i="25"/>
  <c r="F113" i="17"/>
  <c r="H114" i="25"/>
  <c r="G113" i="17"/>
  <c r="I114" i="25"/>
  <c r="H113" i="17"/>
  <c r="J114" i="25"/>
  <c r="I113" i="17"/>
  <c r="K114" i="25"/>
  <c r="J113" i="17"/>
  <c r="L114" i="25"/>
  <c r="K113" i="17"/>
  <c r="M114" i="25"/>
  <c r="L113" i="17"/>
  <c r="N114" i="25"/>
  <c r="M113" i="17"/>
  <c r="O114" i="25"/>
  <c r="N113" i="17"/>
  <c r="P114" i="25"/>
  <c r="O113" i="17"/>
  <c r="Q114" i="25"/>
  <c r="P113" i="17"/>
  <c r="R114" i="25"/>
  <c r="Q113" i="17"/>
  <c r="S114" i="25"/>
  <c r="R113" i="17"/>
  <c r="T114" i="25"/>
  <c r="S113" i="17"/>
  <c r="U114" i="25"/>
  <c r="T113" i="17"/>
  <c r="V114" i="25"/>
  <c r="U113" i="17"/>
  <c r="W114" i="25"/>
  <c r="V113" i="17"/>
  <c r="X114" i="25"/>
  <c r="W113" i="17"/>
  <c r="Y114" i="25"/>
  <c r="X113" i="17"/>
  <c r="Z114" i="25"/>
  <c r="Y113" i="17"/>
  <c r="AA114" i="25"/>
  <c r="Z113" i="17"/>
  <c r="AB114" i="25"/>
  <c r="C114" i="17"/>
  <c r="E115" i="25"/>
  <c r="D114" i="17"/>
  <c r="AE114" i="17" s="1"/>
  <c r="AG114" i="17" s="1"/>
  <c r="AH114" i="17" s="1"/>
  <c r="AG115" i="25" s="1"/>
  <c r="F115" i="25"/>
  <c r="E114" i="17"/>
  <c r="G115" i="25"/>
  <c r="F114" i="17"/>
  <c r="H115" i="25"/>
  <c r="G114" i="17"/>
  <c r="I115" i="25"/>
  <c r="H114" i="17"/>
  <c r="J115" i="25"/>
  <c r="I114" i="17"/>
  <c r="K115" i="25"/>
  <c r="J114" i="17"/>
  <c r="L115" i="25"/>
  <c r="K114" i="17"/>
  <c r="M115" i="25"/>
  <c r="L114" i="17"/>
  <c r="N115" i="25"/>
  <c r="M114" i="17"/>
  <c r="O115" i="25"/>
  <c r="N114" i="17"/>
  <c r="P115" i="25"/>
  <c r="O114" i="17"/>
  <c r="Q115" i="25"/>
  <c r="P114" i="17"/>
  <c r="R115" i="25"/>
  <c r="Q114" i="17"/>
  <c r="S115" i="25"/>
  <c r="R114" i="17"/>
  <c r="T115" i="25"/>
  <c r="S114" i="17"/>
  <c r="U115" i="25"/>
  <c r="T114" i="17"/>
  <c r="V115" i="25"/>
  <c r="U114" i="17"/>
  <c r="W115" i="25"/>
  <c r="V114" i="17"/>
  <c r="X115" i="25"/>
  <c r="W114" i="17"/>
  <c r="Y115" i="25"/>
  <c r="X114" i="17"/>
  <c r="Z115" i="25"/>
  <c r="Y114" i="17"/>
  <c r="AA115" i="25"/>
  <c r="Z114" i="17"/>
  <c r="AB115" i="25"/>
  <c r="C115" i="17"/>
  <c r="E116" i="25"/>
  <c r="D115" i="17"/>
  <c r="F116" i="25"/>
  <c r="E115" i="17"/>
  <c r="G116" i="25"/>
  <c r="F115" i="17"/>
  <c r="H116" i="25"/>
  <c r="G115" i="17"/>
  <c r="I116" i="25"/>
  <c r="H115" i="17"/>
  <c r="J116" i="25"/>
  <c r="I115" i="17"/>
  <c r="K116" i="25"/>
  <c r="J115" i="17"/>
  <c r="L116" i="25"/>
  <c r="K115" i="17"/>
  <c r="M116" i="25"/>
  <c r="L115" i="17"/>
  <c r="N116" i="25"/>
  <c r="M115" i="17"/>
  <c r="O116" i="25"/>
  <c r="N115" i="17"/>
  <c r="P116" i="25"/>
  <c r="O115" i="17"/>
  <c r="Q116" i="25"/>
  <c r="P115" i="17"/>
  <c r="R116" i="25"/>
  <c r="Q115" i="17"/>
  <c r="S116" i="25"/>
  <c r="R115" i="17"/>
  <c r="T116" i="25"/>
  <c r="S115" i="17"/>
  <c r="U116" i="25"/>
  <c r="T115" i="17"/>
  <c r="V116" i="25"/>
  <c r="U115" i="17"/>
  <c r="W116" i="25"/>
  <c r="V115" i="17"/>
  <c r="X116" i="25"/>
  <c r="W115" i="17"/>
  <c r="Y116" i="25"/>
  <c r="X115" i="17"/>
  <c r="Z116" i="25"/>
  <c r="Y115" i="17"/>
  <c r="AA116" i="25"/>
  <c r="Z115" i="17"/>
  <c r="AB116" i="25"/>
  <c r="AE115" i="17"/>
  <c r="AG115" i="17"/>
  <c r="AH115" i="17" s="1"/>
  <c r="AG116" i="25" s="1"/>
  <c r="C116" i="17"/>
  <c r="E117" i="25"/>
  <c r="D116" i="17"/>
  <c r="F117" i="25"/>
  <c r="E116" i="17"/>
  <c r="G117" i="25"/>
  <c r="F116" i="17"/>
  <c r="H117" i="25"/>
  <c r="G116" i="17"/>
  <c r="I117" i="25"/>
  <c r="H116" i="17"/>
  <c r="J117" i="25"/>
  <c r="I116" i="17"/>
  <c r="K117" i="25"/>
  <c r="J116" i="17"/>
  <c r="L117" i="25"/>
  <c r="K116" i="17"/>
  <c r="M117" i="25"/>
  <c r="L116" i="17"/>
  <c r="N117" i="25"/>
  <c r="M116" i="17"/>
  <c r="O117" i="25"/>
  <c r="N116" i="17"/>
  <c r="P117" i="25"/>
  <c r="O116" i="17"/>
  <c r="Q117" i="25"/>
  <c r="P116" i="17"/>
  <c r="R117" i="25"/>
  <c r="Q116" i="17"/>
  <c r="S117" i="25"/>
  <c r="R116" i="17"/>
  <c r="AE116" i="17" s="1"/>
  <c r="AG116" i="17" s="1"/>
  <c r="AH116" i="17" s="1"/>
  <c r="AG117" i="25" s="1"/>
  <c r="T117" i="25"/>
  <c r="S116" i="17"/>
  <c r="U117" i="25"/>
  <c r="T116" i="17"/>
  <c r="V117" i="25"/>
  <c r="U116" i="17"/>
  <c r="W117" i="25"/>
  <c r="V116" i="17"/>
  <c r="X117" i="25"/>
  <c r="W116" i="17"/>
  <c r="Y117" i="25"/>
  <c r="X116" i="17"/>
  <c r="Z117" i="25"/>
  <c r="Y116" i="17"/>
  <c r="AA117" i="25"/>
  <c r="Z116" i="17"/>
  <c r="AB117" i="25"/>
  <c r="C117" i="17"/>
  <c r="E118" i="25"/>
  <c r="D117" i="17"/>
  <c r="AE117" i="17" s="1"/>
  <c r="AG117" i="17" s="1"/>
  <c r="AH117" i="17" s="1"/>
  <c r="AG118" i="25" s="1"/>
  <c r="F118" i="25"/>
  <c r="E117" i="17"/>
  <c r="G118" i="25"/>
  <c r="F117" i="17"/>
  <c r="H118" i="25"/>
  <c r="G117" i="17"/>
  <c r="I118" i="25"/>
  <c r="H117" i="17"/>
  <c r="J118" i="25"/>
  <c r="I117" i="17"/>
  <c r="K118" i="25"/>
  <c r="J117" i="17"/>
  <c r="L118" i="25"/>
  <c r="K117" i="17"/>
  <c r="M118" i="25"/>
  <c r="L117" i="17"/>
  <c r="N118" i="25"/>
  <c r="M117" i="17"/>
  <c r="O118" i="25"/>
  <c r="N117" i="17"/>
  <c r="P118" i="25"/>
  <c r="O117" i="17"/>
  <c r="Q118" i="25"/>
  <c r="P117" i="17"/>
  <c r="R118" i="25"/>
  <c r="Q117" i="17"/>
  <c r="S118" i="25"/>
  <c r="R117" i="17"/>
  <c r="T118" i="25"/>
  <c r="S117" i="17"/>
  <c r="U118" i="25"/>
  <c r="T117" i="17"/>
  <c r="V118" i="25"/>
  <c r="U117" i="17"/>
  <c r="W118" i="25"/>
  <c r="V117" i="17"/>
  <c r="X118" i="25"/>
  <c r="W117" i="17"/>
  <c r="Y118" i="25"/>
  <c r="X117" i="17"/>
  <c r="Z118" i="25"/>
  <c r="Y117" i="17"/>
  <c r="AA118" i="25"/>
  <c r="Z117" i="17"/>
  <c r="AB118" i="25"/>
  <c r="C118" i="17"/>
  <c r="E119" i="25"/>
  <c r="D118" i="17"/>
  <c r="AE118" i="17" s="1"/>
  <c r="AG118" i="17" s="1"/>
  <c r="AH118" i="17" s="1"/>
  <c r="AG119" i="25" s="1"/>
  <c r="F119" i="25"/>
  <c r="E118" i="17"/>
  <c r="G119" i="25"/>
  <c r="F118" i="17"/>
  <c r="H119" i="25"/>
  <c r="G118" i="17"/>
  <c r="I119" i="25"/>
  <c r="H118" i="17"/>
  <c r="J119" i="25"/>
  <c r="I118" i="17"/>
  <c r="K119" i="25"/>
  <c r="J118" i="17"/>
  <c r="L119" i="25"/>
  <c r="K118" i="17"/>
  <c r="M119" i="25"/>
  <c r="L118" i="17"/>
  <c r="N119" i="25"/>
  <c r="M118" i="17"/>
  <c r="O119" i="25"/>
  <c r="N118" i="17"/>
  <c r="P119" i="25"/>
  <c r="O118" i="17"/>
  <c r="Q119" i="25"/>
  <c r="P118" i="17"/>
  <c r="R119" i="25"/>
  <c r="Q118" i="17"/>
  <c r="S119" i="25"/>
  <c r="R118" i="17"/>
  <c r="T119" i="25"/>
  <c r="S118" i="17"/>
  <c r="U119" i="25"/>
  <c r="T118" i="17"/>
  <c r="V119" i="25"/>
  <c r="U118" i="17"/>
  <c r="W119" i="25"/>
  <c r="V118" i="17"/>
  <c r="X119" i="25"/>
  <c r="W118" i="17"/>
  <c r="Y119" i="25"/>
  <c r="X118" i="17"/>
  <c r="Z119" i="25"/>
  <c r="Y118" i="17"/>
  <c r="AA119" i="25"/>
  <c r="Z118" i="17"/>
  <c r="AB119" i="25"/>
  <c r="C119" i="17"/>
  <c r="E120" i="25"/>
  <c r="D119" i="17"/>
  <c r="F120" i="25"/>
  <c r="E119" i="17"/>
  <c r="G120" i="25"/>
  <c r="F119" i="17"/>
  <c r="H120" i="25"/>
  <c r="G119" i="17"/>
  <c r="I120" i="25"/>
  <c r="H119" i="17"/>
  <c r="J120" i="25"/>
  <c r="I119" i="17"/>
  <c r="K120" i="25"/>
  <c r="J119" i="17"/>
  <c r="L120" i="25"/>
  <c r="K119" i="17"/>
  <c r="M120" i="25"/>
  <c r="L119" i="17"/>
  <c r="N120" i="25"/>
  <c r="M119" i="17"/>
  <c r="O120" i="25"/>
  <c r="N119" i="17"/>
  <c r="P120" i="25"/>
  <c r="O119" i="17"/>
  <c r="Q120" i="25"/>
  <c r="P119" i="17"/>
  <c r="R120" i="25"/>
  <c r="Q119" i="17"/>
  <c r="S120" i="25"/>
  <c r="R119" i="17"/>
  <c r="T120" i="25"/>
  <c r="S119" i="17"/>
  <c r="U120" i="25"/>
  <c r="T119" i="17"/>
  <c r="V120" i="25"/>
  <c r="U119" i="17"/>
  <c r="W120" i="25"/>
  <c r="V119" i="17"/>
  <c r="X120" i="25"/>
  <c r="W119" i="17"/>
  <c r="Y120" i="25"/>
  <c r="X119" i="17"/>
  <c r="Z120" i="25"/>
  <c r="Y119" i="17"/>
  <c r="AA120" i="25"/>
  <c r="Z119" i="17"/>
  <c r="AB120" i="25"/>
  <c r="AE119" i="17"/>
  <c r="AG119" i="17"/>
  <c r="AH119" i="17" s="1"/>
  <c r="AG120" i="25" s="1"/>
  <c r="C120" i="17"/>
  <c r="E121" i="25"/>
  <c r="D120" i="17"/>
  <c r="F121" i="25"/>
  <c r="E120" i="17"/>
  <c r="G121" i="25"/>
  <c r="F120" i="17"/>
  <c r="H121" i="25"/>
  <c r="G120" i="17"/>
  <c r="I121" i="25"/>
  <c r="H120" i="17"/>
  <c r="J121" i="25"/>
  <c r="I120" i="17"/>
  <c r="K121" i="25"/>
  <c r="J120" i="17"/>
  <c r="L121" i="25"/>
  <c r="K120" i="17"/>
  <c r="M121" i="25"/>
  <c r="L120" i="17"/>
  <c r="N121" i="25"/>
  <c r="M120" i="17"/>
  <c r="O121" i="25"/>
  <c r="N120" i="17"/>
  <c r="P121" i="25"/>
  <c r="O120" i="17"/>
  <c r="Q121" i="25"/>
  <c r="P120" i="17"/>
  <c r="R121" i="25"/>
  <c r="Q120" i="17"/>
  <c r="S121" i="25"/>
  <c r="R120" i="17"/>
  <c r="AE120" i="17" s="1"/>
  <c r="AG120" i="17" s="1"/>
  <c r="AH120" i="17" s="1"/>
  <c r="AG121" i="25" s="1"/>
  <c r="T121" i="25"/>
  <c r="S120" i="17"/>
  <c r="U121" i="25"/>
  <c r="T120" i="17"/>
  <c r="V121" i="25"/>
  <c r="U120" i="17"/>
  <c r="W121" i="25"/>
  <c r="V120" i="17"/>
  <c r="X121" i="25"/>
  <c r="W120" i="17"/>
  <c r="Y121" i="25"/>
  <c r="X120" i="17"/>
  <c r="Z121" i="25"/>
  <c r="Y120" i="17"/>
  <c r="AA121" i="25"/>
  <c r="Z120" i="17"/>
  <c r="AB121" i="25"/>
  <c r="C121" i="17"/>
  <c r="E122" i="25"/>
  <c r="D121" i="17"/>
  <c r="AE121" i="17" s="1"/>
  <c r="AG121" i="17" s="1"/>
  <c r="AH121" i="17" s="1"/>
  <c r="AG122" i="25" s="1"/>
  <c r="F122" i="25"/>
  <c r="E121" i="17"/>
  <c r="G122" i="25"/>
  <c r="F121" i="17"/>
  <c r="H122" i="25"/>
  <c r="G121" i="17"/>
  <c r="I122" i="25"/>
  <c r="H121" i="17"/>
  <c r="J122" i="25"/>
  <c r="I121" i="17"/>
  <c r="K122" i="25"/>
  <c r="J121" i="17"/>
  <c r="L122" i="25"/>
  <c r="K121" i="17"/>
  <c r="M122" i="25"/>
  <c r="L121" i="17"/>
  <c r="N122" i="25"/>
  <c r="M121" i="17"/>
  <c r="O122" i="25"/>
  <c r="N121" i="17"/>
  <c r="P122" i="25"/>
  <c r="O121" i="17"/>
  <c r="Q122" i="25"/>
  <c r="P121" i="17"/>
  <c r="R122" i="25"/>
  <c r="Q121" i="17"/>
  <c r="S122" i="25"/>
  <c r="R121" i="17"/>
  <c r="T122" i="25"/>
  <c r="S121" i="17"/>
  <c r="U122" i="25"/>
  <c r="T121" i="17"/>
  <c r="V122" i="25"/>
  <c r="U121" i="17"/>
  <c r="W122" i="25"/>
  <c r="V121" i="17"/>
  <c r="X122" i="25"/>
  <c r="W121" i="17"/>
  <c r="Y122" i="25"/>
  <c r="X121" i="17"/>
  <c r="Z122" i="25"/>
  <c r="Y121" i="17"/>
  <c r="AA122" i="25"/>
  <c r="Z121" i="17"/>
  <c r="AB122" i="25"/>
  <c r="C122" i="17"/>
  <c r="E123" i="25"/>
  <c r="D122" i="17"/>
  <c r="AE122" i="17" s="1"/>
  <c r="AG122" i="17" s="1"/>
  <c r="AH122" i="17" s="1"/>
  <c r="AG123" i="25" s="1"/>
  <c r="F123" i="25"/>
  <c r="E122" i="17"/>
  <c r="G123" i="25"/>
  <c r="F122" i="17"/>
  <c r="H123" i="25"/>
  <c r="G122" i="17"/>
  <c r="I123" i="25"/>
  <c r="H122" i="17"/>
  <c r="J123" i="25"/>
  <c r="I122" i="17"/>
  <c r="K123" i="25"/>
  <c r="J122" i="17"/>
  <c r="L123" i="25"/>
  <c r="K122" i="17"/>
  <c r="M123" i="25"/>
  <c r="L122" i="17"/>
  <c r="N123" i="25"/>
  <c r="M122" i="17"/>
  <c r="O123" i="25"/>
  <c r="N122" i="17"/>
  <c r="P123" i="25"/>
  <c r="O122" i="17"/>
  <c r="Q123" i="25"/>
  <c r="P122" i="17"/>
  <c r="R123" i="25"/>
  <c r="Q122" i="17"/>
  <c r="S123" i="25"/>
  <c r="R122" i="17"/>
  <c r="T123" i="25"/>
  <c r="S122" i="17"/>
  <c r="U123" i="25"/>
  <c r="T122" i="17"/>
  <c r="V123" i="25"/>
  <c r="U122" i="17"/>
  <c r="W123" i="25"/>
  <c r="V122" i="17"/>
  <c r="X123" i="25"/>
  <c r="W122" i="17"/>
  <c r="Y123" i="25"/>
  <c r="X122" i="17"/>
  <c r="Z123" i="25"/>
  <c r="Y122" i="17"/>
  <c r="AA123" i="25"/>
  <c r="Z122" i="17"/>
  <c r="AB123" i="25"/>
  <c r="C123" i="17"/>
  <c r="E124" i="25"/>
  <c r="D123" i="17"/>
  <c r="F124" i="25"/>
  <c r="E123" i="17"/>
  <c r="G124" i="25"/>
  <c r="F123" i="17"/>
  <c r="H124" i="25"/>
  <c r="G123" i="17"/>
  <c r="I124" i="25"/>
  <c r="H123" i="17"/>
  <c r="J124" i="25"/>
  <c r="I123" i="17"/>
  <c r="K124" i="25"/>
  <c r="J123" i="17"/>
  <c r="L124" i="25"/>
  <c r="K123" i="17"/>
  <c r="M124" i="25"/>
  <c r="L123" i="17"/>
  <c r="N124" i="25"/>
  <c r="M123" i="17"/>
  <c r="O124" i="25"/>
  <c r="N123" i="17"/>
  <c r="P124" i="25"/>
  <c r="O123" i="17"/>
  <c r="Q124" i="25"/>
  <c r="P123" i="17"/>
  <c r="R124" i="25"/>
  <c r="Q123" i="17"/>
  <c r="S124" i="25"/>
  <c r="R123" i="17"/>
  <c r="T124" i="25"/>
  <c r="S123" i="17"/>
  <c r="U124" i="25"/>
  <c r="T123" i="17"/>
  <c r="V124" i="25"/>
  <c r="U123" i="17"/>
  <c r="W124" i="25"/>
  <c r="V123" i="17"/>
  <c r="X124" i="25"/>
  <c r="W123" i="17"/>
  <c r="Y124" i="25"/>
  <c r="X123" i="17"/>
  <c r="Z124" i="25"/>
  <c r="Y123" i="17"/>
  <c r="AA124" i="25"/>
  <c r="Z123" i="17"/>
  <c r="AB124" i="25"/>
  <c r="AE123" i="17"/>
  <c r="AG123" i="17"/>
  <c r="AH123" i="17" s="1"/>
  <c r="AG124" i="25" s="1"/>
  <c r="C124" i="17"/>
  <c r="E125" i="25"/>
  <c r="D124" i="17"/>
  <c r="F125" i="25"/>
  <c r="E124" i="17"/>
  <c r="G125" i="25"/>
  <c r="F124" i="17"/>
  <c r="H125" i="25"/>
  <c r="G124" i="17"/>
  <c r="I125" i="25"/>
  <c r="H124" i="17"/>
  <c r="J125" i="25"/>
  <c r="I124" i="17"/>
  <c r="K125" i="25"/>
  <c r="J124" i="17"/>
  <c r="L125" i="25"/>
  <c r="K124" i="17"/>
  <c r="M125" i="25"/>
  <c r="L124" i="17"/>
  <c r="N125" i="25"/>
  <c r="M124" i="17"/>
  <c r="O125" i="25"/>
  <c r="N124" i="17"/>
  <c r="P125" i="25"/>
  <c r="O124" i="17"/>
  <c r="Q125" i="25"/>
  <c r="P124" i="17"/>
  <c r="R125" i="25"/>
  <c r="Q124" i="17"/>
  <c r="S125" i="25"/>
  <c r="R124" i="17"/>
  <c r="T125" i="25"/>
  <c r="S124" i="17"/>
  <c r="U125" i="25"/>
  <c r="T124" i="17"/>
  <c r="V125" i="25"/>
  <c r="U124" i="17"/>
  <c r="W125" i="25"/>
  <c r="V124" i="17"/>
  <c r="AE124" i="17" s="1"/>
  <c r="AG124" i="17" s="1"/>
  <c r="AH124" i="17" s="1"/>
  <c r="AG125" i="25" s="1"/>
  <c r="X125" i="25"/>
  <c r="W124" i="17"/>
  <c r="Y125" i="25"/>
  <c r="X124" i="17"/>
  <c r="Z125" i="25"/>
  <c r="Y124" i="17"/>
  <c r="AA125" i="25"/>
  <c r="Z124" i="17"/>
  <c r="AB125" i="25"/>
  <c r="C125" i="17"/>
  <c r="E126" i="25"/>
  <c r="D125" i="17"/>
  <c r="AE125" i="17" s="1"/>
  <c r="AG125" i="17" s="1"/>
  <c r="AH125" i="17" s="1"/>
  <c r="AG126" i="25" s="1"/>
  <c r="F126" i="25"/>
  <c r="E125" i="17"/>
  <c r="G126" i="25"/>
  <c r="F125" i="17"/>
  <c r="H126" i="25"/>
  <c r="G125" i="17"/>
  <c r="I126" i="25"/>
  <c r="H125" i="17"/>
  <c r="J126" i="25"/>
  <c r="I125" i="17"/>
  <c r="K126" i="25"/>
  <c r="J125" i="17"/>
  <c r="L126" i="25"/>
  <c r="K125" i="17"/>
  <c r="M126" i="25"/>
  <c r="L125" i="17"/>
  <c r="N126" i="25"/>
  <c r="M125" i="17"/>
  <c r="O126" i="25"/>
  <c r="N125" i="17"/>
  <c r="P126" i="25"/>
  <c r="O125" i="17"/>
  <c r="Q126" i="25"/>
  <c r="P125" i="17"/>
  <c r="R126" i="25"/>
  <c r="Q125" i="17"/>
  <c r="S126" i="25"/>
  <c r="R125" i="17"/>
  <c r="T126" i="25"/>
  <c r="S125" i="17"/>
  <c r="U126" i="25"/>
  <c r="T125" i="17"/>
  <c r="V126" i="25"/>
  <c r="U125" i="17"/>
  <c r="W126" i="25"/>
  <c r="V125" i="17"/>
  <c r="X126" i="25"/>
  <c r="W125" i="17"/>
  <c r="Y126" i="25"/>
  <c r="X125" i="17"/>
  <c r="Z126" i="25"/>
  <c r="Y125" i="17"/>
  <c r="AA126" i="25"/>
  <c r="Z125" i="17"/>
  <c r="AB126" i="25"/>
  <c r="C126" i="17"/>
  <c r="E127" i="25"/>
  <c r="D126" i="17"/>
  <c r="F127" i="25"/>
  <c r="E126" i="17"/>
  <c r="G127" i="25"/>
  <c r="F126" i="17"/>
  <c r="H127" i="25"/>
  <c r="G126" i="17"/>
  <c r="I127" i="25"/>
  <c r="H126" i="17"/>
  <c r="J127" i="25"/>
  <c r="I126" i="17"/>
  <c r="K127" i="25"/>
  <c r="J126" i="17"/>
  <c r="L127" i="25"/>
  <c r="K126" i="17"/>
  <c r="M127" i="25"/>
  <c r="L126" i="17"/>
  <c r="N127" i="25"/>
  <c r="M126" i="17"/>
  <c r="O127" i="25"/>
  <c r="N126" i="17"/>
  <c r="P127" i="25"/>
  <c r="O126" i="17"/>
  <c r="Q127" i="25"/>
  <c r="P126" i="17"/>
  <c r="AE126" i="17" s="1"/>
  <c r="AG126" i="17" s="1"/>
  <c r="AH126" i="17" s="1"/>
  <c r="AG127" i="25" s="1"/>
  <c r="R127" i="25"/>
  <c r="Q126" i="17"/>
  <c r="S127" i="25"/>
  <c r="R126" i="17"/>
  <c r="T127" i="25"/>
  <c r="S126" i="17"/>
  <c r="U127" i="25"/>
  <c r="T126" i="17"/>
  <c r="V127" i="25"/>
  <c r="U126" i="17"/>
  <c r="W127" i="25"/>
  <c r="V126" i="17"/>
  <c r="X127" i="25"/>
  <c r="W126" i="17"/>
  <c r="Y127" i="25"/>
  <c r="X126" i="17"/>
  <c r="Z127" i="25"/>
  <c r="Y126" i="17"/>
  <c r="AA127" i="25"/>
  <c r="Z126" i="17"/>
  <c r="AB127" i="25"/>
  <c r="C127" i="17"/>
  <c r="E128" i="25"/>
  <c r="D127" i="17"/>
  <c r="F128" i="25"/>
  <c r="E127" i="17"/>
  <c r="G128" i="25"/>
  <c r="F127" i="17"/>
  <c r="H128" i="25"/>
  <c r="G127" i="17"/>
  <c r="I128" i="25"/>
  <c r="H127" i="17"/>
  <c r="J128" i="25"/>
  <c r="I127" i="17"/>
  <c r="K128" i="25"/>
  <c r="J127" i="17"/>
  <c r="L128" i="25"/>
  <c r="K127" i="17"/>
  <c r="M128" i="25"/>
  <c r="L127" i="17"/>
  <c r="N128" i="25"/>
  <c r="M127" i="17"/>
  <c r="O128" i="25"/>
  <c r="N127" i="17"/>
  <c r="P128" i="25"/>
  <c r="O127" i="17"/>
  <c r="Q128" i="25"/>
  <c r="P127" i="17"/>
  <c r="R128" i="25"/>
  <c r="Q127" i="17"/>
  <c r="S128" i="25"/>
  <c r="R127" i="17"/>
  <c r="T128" i="25"/>
  <c r="S127" i="17"/>
  <c r="U128" i="25"/>
  <c r="T127" i="17"/>
  <c r="V128" i="25"/>
  <c r="U127" i="17"/>
  <c r="W128" i="25"/>
  <c r="V127" i="17"/>
  <c r="X128" i="25"/>
  <c r="W127" i="17"/>
  <c r="Y128" i="25"/>
  <c r="X127" i="17"/>
  <c r="Z128" i="25"/>
  <c r="Y127" i="17"/>
  <c r="AA128" i="25"/>
  <c r="Z127" i="17"/>
  <c r="AB128" i="25"/>
  <c r="AE127" i="17"/>
  <c r="AG127" i="17"/>
  <c r="AH127" i="17" s="1"/>
  <c r="AG128" i="25" s="1"/>
  <c r="C128" i="17"/>
  <c r="E129" i="25"/>
  <c r="D128" i="17"/>
  <c r="F129" i="25"/>
  <c r="E128" i="17"/>
  <c r="G129" i="25"/>
  <c r="F128" i="17"/>
  <c r="AE128" i="17" s="1"/>
  <c r="AG128" i="17" s="1"/>
  <c r="AH128" i="17" s="1"/>
  <c r="AG129" i="25" s="1"/>
  <c r="H129" i="25"/>
  <c r="G128" i="17"/>
  <c r="I129" i="25"/>
  <c r="H128" i="17"/>
  <c r="J129" i="25"/>
  <c r="I128" i="17"/>
  <c r="K129" i="25"/>
  <c r="J128" i="17"/>
  <c r="L129" i="25"/>
  <c r="K128" i="17"/>
  <c r="M129" i="25"/>
  <c r="L128" i="17"/>
  <c r="N129" i="25"/>
  <c r="M128" i="17"/>
  <c r="O129" i="25"/>
  <c r="N128" i="17"/>
  <c r="P129" i="25"/>
  <c r="O128" i="17"/>
  <c r="Q129" i="25"/>
  <c r="P128" i="17"/>
  <c r="R129" i="25"/>
  <c r="Q128" i="17"/>
  <c r="S129" i="25"/>
  <c r="R128" i="17"/>
  <c r="T129" i="25"/>
  <c r="S128" i="17"/>
  <c r="U129" i="25"/>
  <c r="T128" i="17"/>
  <c r="V129" i="25"/>
  <c r="U128" i="17"/>
  <c r="W129" i="25"/>
  <c r="V128" i="17"/>
  <c r="X129" i="25"/>
  <c r="W128" i="17"/>
  <c r="Y129" i="25"/>
  <c r="X128" i="17"/>
  <c r="Z129" i="25"/>
  <c r="Y128" i="17"/>
  <c r="AA129" i="25"/>
  <c r="Z128" i="17"/>
  <c r="AB129" i="25"/>
  <c r="C129" i="17"/>
  <c r="E130" i="25"/>
  <c r="D129" i="17"/>
  <c r="AE129" i="17" s="1"/>
  <c r="AG129" i="17" s="1"/>
  <c r="AH129" i="17" s="1"/>
  <c r="AG130" i="25" s="1"/>
  <c r="F130" i="25"/>
  <c r="E129" i="17"/>
  <c r="G130" i="25"/>
  <c r="F129" i="17"/>
  <c r="H130" i="25"/>
  <c r="G129" i="17"/>
  <c r="I130" i="25"/>
  <c r="H129" i="17"/>
  <c r="J130" i="25"/>
  <c r="I129" i="17"/>
  <c r="K130" i="25"/>
  <c r="J129" i="17"/>
  <c r="L130" i="25"/>
  <c r="K129" i="17"/>
  <c r="M130" i="25"/>
  <c r="L129" i="17"/>
  <c r="N130" i="25"/>
  <c r="M129" i="17"/>
  <c r="O130" i="25"/>
  <c r="N129" i="17"/>
  <c r="P130" i="25"/>
  <c r="O129" i="17"/>
  <c r="Q130" i="25"/>
  <c r="P129" i="17"/>
  <c r="R130" i="25"/>
  <c r="Q129" i="17"/>
  <c r="S130" i="25"/>
  <c r="R129" i="17"/>
  <c r="T130" i="25"/>
  <c r="S129" i="17"/>
  <c r="U130" i="25"/>
  <c r="T129" i="17"/>
  <c r="V130" i="25"/>
  <c r="U129" i="17"/>
  <c r="W130" i="25"/>
  <c r="V129" i="17"/>
  <c r="X130" i="25"/>
  <c r="W129" i="17"/>
  <c r="Y130" i="25"/>
  <c r="X129" i="17"/>
  <c r="Z130" i="25"/>
  <c r="Y129" i="17"/>
  <c r="AA130" i="25"/>
  <c r="Z129" i="17"/>
  <c r="AB130" i="25"/>
  <c r="C130" i="17"/>
  <c r="E131" i="25"/>
  <c r="D130" i="17"/>
  <c r="F131" i="25"/>
  <c r="E130" i="17"/>
  <c r="G131" i="25"/>
  <c r="F130" i="17"/>
  <c r="H131" i="25"/>
  <c r="G130" i="17"/>
  <c r="I131" i="25"/>
  <c r="H130" i="17"/>
  <c r="J131" i="25"/>
  <c r="I130" i="17"/>
  <c r="K131" i="25"/>
  <c r="J130" i="17"/>
  <c r="L131" i="25"/>
  <c r="K130" i="17"/>
  <c r="M131" i="25"/>
  <c r="L130" i="17"/>
  <c r="AE130" i="17" s="1"/>
  <c r="AG130" i="17" s="1"/>
  <c r="AH130" i="17" s="1"/>
  <c r="AG131" i="25" s="1"/>
  <c r="N131" i="25"/>
  <c r="M130" i="17"/>
  <c r="O131" i="25"/>
  <c r="N130" i="17"/>
  <c r="P131" i="25"/>
  <c r="O130" i="17"/>
  <c r="Q131" i="25"/>
  <c r="P130" i="17"/>
  <c r="R131" i="25"/>
  <c r="Q130" i="17"/>
  <c r="S131" i="25"/>
  <c r="R130" i="17"/>
  <c r="T131" i="25"/>
  <c r="S130" i="17"/>
  <c r="U131" i="25"/>
  <c r="T130" i="17"/>
  <c r="V131" i="25"/>
  <c r="U130" i="17"/>
  <c r="W131" i="25"/>
  <c r="V130" i="17"/>
  <c r="X131" i="25"/>
  <c r="W130" i="17"/>
  <c r="Y131" i="25"/>
  <c r="X130" i="17"/>
  <c r="Z131" i="25"/>
  <c r="Y130" i="17"/>
  <c r="AA131" i="25"/>
  <c r="Z130" i="17"/>
  <c r="AB131" i="25"/>
  <c r="C131" i="17"/>
  <c r="E132" i="25"/>
  <c r="D131" i="17"/>
  <c r="F132" i="25"/>
  <c r="E131" i="17"/>
  <c r="G132" i="25"/>
  <c r="F131" i="17"/>
  <c r="H132" i="25"/>
  <c r="G131" i="17"/>
  <c r="I132" i="25"/>
  <c r="H131" i="17"/>
  <c r="J132" i="25"/>
  <c r="I131" i="17"/>
  <c r="K132" i="25"/>
  <c r="J131" i="17"/>
  <c r="L132" i="25"/>
  <c r="K131" i="17"/>
  <c r="M132" i="25"/>
  <c r="L131" i="17"/>
  <c r="N132" i="25"/>
  <c r="M131" i="17"/>
  <c r="O132" i="25"/>
  <c r="N131" i="17"/>
  <c r="P132" i="25"/>
  <c r="O131" i="17"/>
  <c r="Q132" i="25"/>
  <c r="P131" i="17"/>
  <c r="R132" i="25"/>
  <c r="Q131" i="17"/>
  <c r="S132" i="25"/>
  <c r="R131" i="17"/>
  <c r="T132" i="25"/>
  <c r="S131" i="17"/>
  <c r="U132" i="25"/>
  <c r="T131" i="17"/>
  <c r="V132" i="25"/>
  <c r="U131" i="17"/>
  <c r="W132" i="25"/>
  <c r="V131" i="17"/>
  <c r="X132" i="25"/>
  <c r="W131" i="17"/>
  <c r="Y132" i="25"/>
  <c r="X131" i="17"/>
  <c r="Z132" i="25"/>
  <c r="Y131" i="17"/>
  <c r="AA132" i="25"/>
  <c r="Z131" i="17"/>
  <c r="AB132" i="25"/>
  <c r="AE131" i="17"/>
  <c r="AG131" i="17"/>
  <c r="AH131" i="17" s="1"/>
  <c r="AG132" i="25" s="1"/>
  <c r="C132" i="17"/>
  <c r="E133" i="25"/>
  <c r="D132" i="17"/>
  <c r="F133" i="25"/>
  <c r="E132" i="17"/>
  <c r="G133" i="25"/>
  <c r="F132" i="17"/>
  <c r="H133" i="25"/>
  <c r="G132" i="17"/>
  <c r="I133" i="25"/>
  <c r="H132" i="17"/>
  <c r="J133" i="25"/>
  <c r="I132" i="17"/>
  <c r="K133" i="25"/>
  <c r="J132" i="17"/>
  <c r="L133" i="25"/>
  <c r="K132" i="17"/>
  <c r="M133" i="25"/>
  <c r="L132" i="17"/>
  <c r="N133" i="25"/>
  <c r="M132" i="17"/>
  <c r="O133" i="25"/>
  <c r="N132" i="17"/>
  <c r="P133" i="25"/>
  <c r="O132" i="17"/>
  <c r="Q133" i="25"/>
  <c r="P132" i="17"/>
  <c r="R133" i="25"/>
  <c r="Q132" i="17"/>
  <c r="S133" i="25"/>
  <c r="R132" i="17"/>
  <c r="AE132" i="17" s="1"/>
  <c r="AG132" i="17" s="1"/>
  <c r="AH132" i="17" s="1"/>
  <c r="AG133" i="25" s="1"/>
  <c r="T133" i="25"/>
  <c r="S132" i="17"/>
  <c r="U133" i="25"/>
  <c r="T132" i="17"/>
  <c r="V133" i="25"/>
  <c r="U132" i="17"/>
  <c r="W133" i="25"/>
  <c r="V132" i="17"/>
  <c r="X133" i="25"/>
  <c r="W132" i="17"/>
  <c r="Y133" i="25"/>
  <c r="X132" i="17"/>
  <c r="Z133" i="25"/>
  <c r="Y132" i="17"/>
  <c r="AA133" i="25"/>
  <c r="Z132" i="17"/>
  <c r="AB133" i="25"/>
  <c r="C133" i="17"/>
  <c r="E134" i="25"/>
  <c r="D133" i="17"/>
  <c r="AE133" i="17" s="1"/>
  <c r="AG133" i="17" s="1"/>
  <c r="AH133" i="17" s="1"/>
  <c r="AG134" i="25" s="1"/>
  <c r="F134" i="25"/>
  <c r="E133" i="17"/>
  <c r="G134" i="25"/>
  <c r="F133" i="17"/>
  <c r="H134" i="25"/>
  <c r="G133" i="17"/>
  <c r="I134" i="25"/>
  <c r="H133" i="17"/>
  <c r="J134" i="25"/>
  <c r="I133" i="17"/>
  <c r="K134" i="25"/>
  <c r="J133" i="17"/>
  <c r="L134" i="25"/>
  <c r="K133" i="17"/>
  <c r="M134" i="25"/>
  <c r="L133" i="17"/>
  <c r="N134" i="25"/>
  <c r="M133" i="17"/>
  <c r="O134" i="25"/>
  <c r="N133" i="17"/>
  <c r="P134" i="25"/>
  <c r="O133" i="17"/>
  <c r="Q134" i="25"/>
  <c r="P133" i="17"/>
  <c r="R134" i="25"/>
  <c r="Q133" i="17"/>
  <c r="S134" i="25"/>
  <c r="R133" i="17"/>
  <c r="T134" i="25"/>
  <c r="S133" i="17"/>
  <c r="U134" i="25"/>
  <c r="T133" i="17"/>
  <c r="V134" i="25"/>
  <c r="U133" i="17"/>
  <c r="W134" i="25"/>
  <c r="V133" i="17"/>
  <c r="X134" i="25"/>
  <c r="W133" i="17"/>
  <c r="Y134" i="25"/>
  <c r="X133" i="17"/>
  <c r="Z134" i="25"/>
  <c r="Y133" i="17"/>
  <c r="AA134" i="25"/>
  <c r="Z133" i="17"/>
  <c r="AB134" i="25"/>
  <c r="C134" i="17"/>
  <c r="E135" i="25"/>
  <c r="D134" i="17"/>
  <c r="F135" i="25"/>
  <c r="E134" i="17"/>
  <c r="G135" i="25"/>
  <c r="F134" i="17"/>
  <c r="H135" i="25"/>
  <c r="G134" i="17"/>
  <c r="I135" i="25"/>
  <c r="H134" i="17"/>
  <c r="J135" i="25"/>
  <c r="I134" i="17"/>
  <c r="K135" i="25"/>
  <c r="J134" i="17"/>
  <c r="L135" i="25"/>
  <c r="K134" i="17"/>
  <c r="M135" i="25"/>
  <c r="L134" i="17"/>
  <c r="AE134" i="17" s="1"/>
  <c r="AG134" i="17" s="1"/>
  <c r="AH134" i="17" s="1"/>
  <c r="AG135" i="25" s="1"/>
  <c r="N135" i="25"/>
  <c r="M134" i="17"/>
  <c r="O135" i="25"/>
  <c r="N134" i="17"/>
  <c r="P135" i="25"/>
  <c r="O134" i="17"/>
  <c r="Q135" i="25"/>
  <c r="P134" i="17"/>
  <c r="R135" i="25"/>
  <c r="Q134" i="17"/>
  <c r="S135" i="25"/>
  <c r="R134" i="17"/>
  <c r="T135" i="25"/>
  <c r="S134" i="17"/>
  <c r="U135" i="25"/>
  <c r="T134" i="17"/>
  <c r="V135" i="25"/>
  <c r="U134" i="17"/>
  <c r="W135" i="25"/>
  <c r="V134" i="17"/>
  <c r="X135" i="25"/>
  <c r="W134" i="17"/>
  <c r="Y135" i="25"/>
  <c r="X134" i="17"/>
  <c r="Z135" i="25"/>
  <c r="Y134" i="17"/>
  <c r="AA135" i="25"/>
  <c r="Z134" i="17"/>
  <c r="AB135" i="25"/>
  <c r="C135" i="17"/>
  <c r="E136" i="25"/>
  <c r="D135" i="17"/>
  <c r="F136" i="25"/>
  <c r="E135" i="17"/>
  <c r="G136" i="25"/>
  <c r="F135" i="17"/>
  <c r="H136" i="25"/>
  <c r="G135" i="17"/>
  <c r="I136" i="25"/>
  <c r="H135" i="17"/>
  <c r="J136" i="25"/>
  <c r="I135" i="17"/>
  <c r="K136" i="25"/>
  <c r="J135" i="17"/>
  <c r="L136" i="25"/>
  <c r="K135" i="17"/>
  <c r="M136" i="25"/>
  <c r="L135" i="17"/>
  <c r="N136" i="25"/>
  <c r="M135" i="17"/>
  <c r="O136" i="25"/>
  <c r="N135" i="17"/>
  <c r="P136" i="25"/>
  <c r="O135" i="17"/>
  <c r="Q136" i="25"/>
  <c r="P135" i="17"/>
  <c r="R136" i="25"/>
  <c r="Q135" i="17"/>
  <c r="S136" i="25"/>
  <c r="R135" i="17"/>
  <c r="T136" i="25"/>
  <c r="S135" i="17"/>
  <c r="U136" i="25"/>
  <c r="T135" i="17"/>
  <c r="V136" i="25"/>
  <c r="U135" i="17"/>
  <c r="W136" i="25"/>
  <c r="V135" i="17"/>
  <c r="X136" i="25"/>
  <c r="W135" i="17"/>
  <c r="Y136" i="25"/>
  <c r="X135" i="17"/>
  <c r="Z136" i="25"/>
  <c r="Y135" i="17"/>
  <c r="AA136" i="25"/>
  <c r="Z135" i="17"/>
  <c r="AB136" i="25"/>
  <c r="AE135" i="17"/>
  <c r="AG135" i="17"/>
  <c r="AH135" i="17" s="1"/>
  <c r="AG136" i="25" s="1"/>
  <c r="C136" i="17"/>
  <c r="E137" i="25"/>
  <c r="D136" i="17"/>
  <c r="F137" i="25"/>
  <c r="E136" i="17"/>
  <c r="G137" i="25"/>
  <c r="F136" i="17"/>
  <c r="AE136" i="17" s="1"/>
  <c r="AG136" i="17" s="1"/>
  <c r="AH136" i="17" s="1"/>
  <c r="AG137" i="25" s="1"/>
  <c r="H137" i="25"/>
  <c r="G136" i="17"/>
  <c r="I137" i="25"/>
  <c r="H136" i="17"/>
  <c r="J137" i="25"/>
  <c r="I136" i="17"/>
  <c r="K137" i="25"/>
  <c r="J136" i="17"/>
  <c r="L137" i="25"/>
  <c r="K136" i="17"/>
  <c r="M137" i="25"/>
  <c r="L136" i="17"/>
  <c r="N137" i="25"/>
  <c r="M136" i="17"/>
  <c r="O137" i="25"/>
  <c r="N136" i="17"/>
  <c r="P137" i="25"/>
  <c r="O136" i="17"/>
  <c r="Q137" i="25"/>
  <c r="P136" i="17"/>
  <c r="R137" i="25"/>
  <c r="Q136" i="17"/>
  <c r="S137" i="25"/>
  <c r="R136" i="17"/>
  <c r="T137" i="25"/>
  <c r="S136" i="17"/>
  <c r="U137" i="25"/>
  <c r="T136" i="17"/>
  <c r="V137" i="25"/>
  <c r="U136" i="17"/>
  <c r="W137" i="25"/>
  <c r="V136" i="17"/>
  <c r="X137" i="25"/>
  <c r="W136" i="17"/>
  <c r="Y137" i="25"/>
  <c r="X136" i="17"/>
  <c r="Z137" i="25"/>
  <c r="Y136" i="17"/>
  <c r="AA137" i="25"/>
  <c r="Z136" i="17"/>
  <c r="AB137" i="25"/>
  <c r="C137" i="17"/>
  <c r="E138" i="25"/>
  <c r="D137" i="17"/>
  <c r="AE137" i="17" s="1"/>
  <c r="AG137" i="17" s="1"/>
  <c r="AH137" i="17" s="1"/>
  <c r="AG138" i="25" s="1"/>
  <c r="F138" i="25"/>
  <c r="E137" i="17"/>
  <c r="G138" i="25"/>
  <c r="F137" i="17"/>
  <c r="H138" i="25"/>
  <c r="G137" i="17"/>
  <c r="I138" i="25"/>
  <c r="H137" i="17"/>
  <c r="J138" i="25"/>
  <c r="I137" i="17"/>
  <c r="K138" i="25"/>
  <c r="J137" i="17"/>
  <c r="L138" i="25"/>
  <c r="K137" i="17"/>
  <c r="M138" i="25"/>
  <c r="L137" i="17"/>
  <c r="N138" i="25"/>
  <c r="M137" i="17"/>
  <c r="O138" i="25"/>
  <c r="N137" i="17"/>
  <c r="P138" i="25"/>
  <c r="O137" i="17"/>
  <c r="Q138" i="25"/>
  <c r="P137" i="17"/>
  <c r="R138" i="25"/>
  <c r="Q137" i="17"/>
  <c r="S138" i="25"/>
  <c r="R137" i="17"/>
  <c r="T138" i="25"/>
  <c r="S137" i="17"/>
  <c r="U138" i="25"/>
  <c r="T137" i="17"/>
  <c r="V138" i="25"/>
  <c r="U137" i="17"/>
  <c r="W138" i="25"/>
  <c r="V137" i="17"/>
  <c r="X138" i="25"/>
  <c r="W137" i="17"/>
  <c r="Y138" i="25"/>
  <c r="X137" i="17"/>
  <c r="Z138" i="25"/>
  <c r="Y137" i="17"/>
  <c r="AA138" i="25"/>
  <c r="Z137" i="17"/>
  <c r="AB138" i="25"/>
  <c r="C138" i="17"/>
  <c r="E139" i="25"/>
  <c r="D138" i="17"/>
  <c r="F139" i="25"/>
  <c r="E138" i="17"/>
  <c r="G139" i="25"/>
  <c r="F138" i="17"/>
  <c r="H139" i="25"/>
  <c r="G138" i="17"/>
  <c r="I139" i="25"/>
  <c r="H138" i="17"/>
  <c r="J139" i="25"/>
  <c r="I138" i="17"/>
  <c r="K139" i="25"/>
  <c r="J138" i="17"/>
  <c r="L139" i="25"/>
  <c r="K138" i="17"/>
  <c r="M139" i="25"/>
  <c r="L138" i="17"/>
  <c r="N139" i="25"/>
  <c r="M138" i="17"/>
  <c r="O139" i="25"/>
  <c r="N138" i="17"/>
  <c r="P139" i="25"/>
  <c r="O138" i="17"/>
  <c r="Q139" i="25"/>
  <c r="P138" i="17"/>
  <c r="AE138" i="17" s="1"/>
  <c r="AG138" i="17" s="1"/>
  <c r="AH138" i="17" s="1"/>
  <c r="AG139" i="25" s="1"/>
  <c r="R139" i="25"/>
  <c r="Q138" i="17"/>
  <c r="S139" i="25"/>
  <c r="R138" i="17"/>
  <c r="T139" i="25"/>
  <c r="S138" i="17"/>
  <c r="U139" i="25"/>
  <c r="T138" i="17"/>
  <c r="V139" i="25"/>
  <c r="U138" i="17"/>
  <c r="W139" i="25"/>
  <c r="V138" i="17"/>
  <c r="X139" i="25"/>
  <c r="W138" i="17"/>
  <c r="Y139" i="25"/>
  <c r="X138" i="17"/>
  <c r="Z139" i="25"/>
  <c r="Y138" i="17"/>
  <c r="AA139" i="25"/>
  <c r="Z138" i="17"/>
  <c r="AB139" i="25"/>
  <c r="C139" i="17"/>
  <c r="E140" i="25"/>
  <c r="D139" i="17"/>
  <c r="F140" i="25"/>
  <c r="E139" i="17"/>
  <c r="G140" i="25"/>
  <c r="F139" i="17"/>
  <c r="H140" i="25"/>
  <c r="G139" i="17"/>
  <c r="I140" i="25"/>
  <c r="H139" i="17"/>
  <c r="J140" i="25"/>
  <c r="I139" i="17"/>
  <c r="K140" i="25"/>
  <c r="J139" i="17"/>
  <c r="L140" i="25"/>
  <c r="K139" i="17"/>
  <c r="M140" i="25"/>
  <c r="L139" i="17"/>
  <c r="N140" i="25"/>
  <c r="M139" i="17"/>
  <c r="O140" i="25"/>
  <c r="N139" i="17"/>
  <c r="P140" i="25"/>
  <c r="O139" i="17"/>
  <c r="Q140" i="25"/>
  <c r="P139" i="17"/>
  <c r="R140" i="25"/>
  <c r="Q139" i="17"/>
  <c r="S140" i="25"/>
  <c r="R139" i="17"/>
  <c r="T140" i="25"/>
  <c r="S139" i="17"/>
  <c r="U140" i="25"/>
  <c r="T139" i="17"/>
  <c r="V140" i="25"/>
  <c r="U139" i="17"/>
  <c r="W140" i="25"/>
  <c r="V139" i="17"/>
  <c r="X140" i="25"/>
  <c r="W139" i="17"/>
  <c r="Y140" i="25"/>
  <c r="X139" i="17"/>
  <c r="Z140" i="25"/>
  <c r="Y139" i="17"/>
  <c r="AA140" i="25"/>
  <c r="Z139" i="17"/>
  <c r="AB140" i="25"/>
  <c r="AE139" i="17"/>
  <c r="AG139" i="17"/>
  <c r="AH139" i="17" s="1"/>
  <c r="AG140" i="25" s="1"/>
  <c r="C140" i="17"/>
  <c r="E141" i="25"/>
  <c r="D140" i="17"/>
  <c r="F141" i="25"/>
  <c r="E140" i="17"/>
  <c r="G141" i="25"/>
  <c r="F140" i="17"/>
  <c r="H141" i="25"/>
  <c r="G140" i="17"/>
  <c r="I141" i="25"/>
  <c r="H140" i="17"/>
  <c r="J141" i="25"/>
  <c r="I140" i="17"/>
  <c r="K141" i="25"/>
  <c r="J140" i="17"/>
  <c r="L141" i="25"/>
  <c r="K140" i="17"/>
  <c r="M141" i="25"/>
  <c r="L140" i="17"/>
  <c r="N141" i="25"/>
  <c r="M140" i="17"/>
  <c r="O141" i="25"/>
  <c r="N140" i="17"/>
  <c r="P141" i="25"/>
  <c r="O140" i="17"/>
  <c r="Q141" i="25"/>
  <c r="P140" i="17"/>
  <c r="R141" i="25"/>
  <c r="Q140" i="17"/>
  <c r="S141" i="25"/>
  <c r="R140" i="17"/>
  <c r="T141" i="25"/>
  <c r="S140" i="17"/>
  <c r="U141" i="25"/>
  <c r="T140" i="17"/>
  <c r="V141" i="25"/>
  <c r="U140" i="17"/>
  <c r="W141" i="25"/>
  <c r="V140" i="17"/>
  <c r="AE140" i="17" s="1"/>
  <c r="AG140" i="17" s="1"/>
  <c r="AH140" i="17" s="1"/>
  <c r="AG141" i="25" s="1"/>
  <c r="X141" i="25"/>
  <c r="W140" i="17"/>
  <c r="Y141" i="25"/>
  <c r="X140" i="17"/>
  <c r="Z141" i="25"/>
  <c r="Y140" i="17"/>
  <c r="AA141" i="25"/>
  <c r="Z140" i="17"/>
  <c r="AB141" i="25"/>
  <c r="C141" i="17"/>
  <c r="E142" i="25"/>
  <c r="D141" i="17"/>
  <c r="AE141" i="17" s="1"/>
  <c r="AG141" i="17" s="1"/>
  <c r="AH141" i="17" s="1"/>
  <c r="AG142" i="25" s="1"/>
  <c r="F142" i="25"/>
  <c r="E141" i="17"/>
  <c r="G142" i="25"/>
  <c r="F141" i="17"/>
  <c r="H142" i="25"/>
  <c r="G141" i="17"/>
  <c r="I142" i="25"/>
  <c r="H141" i="17"/>
  <c r="J142" i="25"/>
  <c r="I141" i="17"/>
  <c r="K142" i="25"/>
  <c r="J141" i="17"/>
  <c r="L142" i="25"/>
  <c r="K141" i="17"/>
  <c r="M142" i="25"/>
  <c r="L141" i="17"/>
  <c r="N142" i="25"/>
  <c r="M141" i="17"/>
  <c r="O142" i="25"/>
  <c r="N141" i="17"/>
  <c r="P142" i="25"/>
  <c r="O141" i="17"/>
  <c r="Q142" i="25"/>
  <c r="P141" i="17"/>
  <c r="R142" i="25"/>
  <c r="Q141" i="17"/>
  <c r="S142" i="25"/>
  <c r="R141" i="17"/>
  <c r="T142" i="25"/>
  <c r="S141" i="17"/>
  <c r="U142" i="25"/>
  <c r="T141" i="17"/>
  <c r="V142" i="25"/>
  <c r="U141" i="17"/>
  <c r="W142" i="25"/>
  <c r="V141" i="17"/>
  <c r="X142" i="25"/>
  <c r="W141" i="17"/>
  <c r="Y142" i="25"/>
  <c r="X141" i="17"/>
  <c r="Z142" i="25"/>
  <c r="Y141" i="17"/>
  <c r="AA142" i="25"/>
  <c r="Z141" i="17"/>
  <c r="AB142" i="25"/>
  <c r="C142" i="17"/>
  <c r="E143" i="25"/>
  <c r="D142" i="17"/>
  <c r="F143" i="25"/>
  <c r="E142" i="17"/>
  <c r="G143" i="25"/>
  <c r="F142" i="17"/>
  <c r="H143" i="25"/>
  <c r="G142" i="17"/>
  <c r="I143" i="25"/>
  <c r="H142" i="17"/>
  <c r="J143" i="25"/>
  <c r="I142" i="17"/>
  <c r="K143" i="25"/>
  <c r="J142" i="17"/>
  <c r="L143" i="25"/>
  <c r="K142" i="17"/>
  <c r="M143" i="25"/>
  <c r="L142" i="17"/>
  <c r="N143" i="25"/>
  <c r="M142" i="17"/>
  <c r="O143" i="25"/>
  <c r="N142" i="17"/>
  <c r="P143" i="25"/>
  <c r="O142" i="17"/>
  <c r="Q143" i="25"/>
  <c r="P142" i="17"/>
  <c r="AE142" i="17" s="1"/>
  <c r="AG142" i="17" s="1"/>
  <c r="AH142" i="17" s="1"/>
  <c r="AG143" i="25" s="1"/>
  <c r="R143" i="25"/>
  <c r="Q142" i="17"/>
  <c r="S143" i="25"/>
  <c r="R142" i="17"/>
  <c r="T143" i="25"/>
  <c r="S142" i="17"/>
  <c r="U143" i="25"/>
  <c r="T142" i="17"/>
  <c r="V143" i="25"/>
  <c r="U142" i="17"/>
  <c r="W143" i="25"/>
  <c r="V142" i="17"/>
  <c r="X143" i="25"/>
  <c r="W142" i="17"/>
  <c r="Y143" i="25"/>
  <c r="X142" i="17"/>
  <c r="Z143" i="25"/>
  <c r="Y142" i="17"/>
  <c r="AA143" i="25"/>
  <c r="Z142" i="17"/>
  <c r="AB143" i="25"/>
  <c r="C143" i="17"/>
  <c r="E144" i="25"/>
  <c r="D143" i="17"/>
  <c r="F144" i="25"/>
  <c r="E143" i="17"/>
  <c r="G144" i="25"/>
  <c r="F143" i="17"/>
  <c r="H144" i="25"/>
  <c r="G143" i="17"/>
  <c r="I144" i="25"/>
  <c r="H143" i="17"/>
  <c r="J144" i="25"/>
  <c r="I143" i="17"/>
  <c r="K144" i="25"/>
  <c r="J143" i="17"/>
  <c r="L144" i="25"/>
  <c r="K143" i="17"/>
  <c r="M144" i="25"/>
  <c r="L143" i="17"/>
  <c r="N144" i="25"/>
  <c r="M143" i="17"/>
  <c r="O144" i="25"/>
  <c r="N143" i="17"/>
  <c r="P144" i="25"/>
  <c r="O143" i="17"/>
  <c r="Q144" i="25"/>
  <c r="P143" i="17"/>
  <c r="R144" i="25"/>
  <c r="Q143" i="17"/>
  <c r="S144" i="25"/>
  <c r="R143" i="17"/>
  <c r="T144" i="25"/>
  <c r="S143" i="17"/>
  <c r="U144" i="25"/>
  <c r="T143" i="17"/>
  <c r="V144" i="25"/>
  <c r="U143" i="17"/>
  <c r="W144" i="25"/>
  <c r="V143" i="17"/>
  <c r="X144" i="25"/>
  <c r="W143" i="17"/>
  <c r="Y144" i="25"/>
  <c r="X143" i="17"/>
  <c r="Z144" i="25"/>
  <c r="Y143" i="17"/>
  <c r="AA144" i="25"/>
  <c r="Z143" i="17"/>
  <c r="AB144" i="25"/>
  <c r="AE143" i="17"/>
  <c r="AG143" i="17"/>
  <c r="AH143" i="17" s="1"/>
  <c r="AG144" i="25" s="1"/>
  <c r="C144" i="17"/>
  <c r="E145" i="25"/>
  <c r="D144" i="17"/>
  <c r="F145" i="25"/>
  <c r="E144" i="17"/>
  <c r="G145" i="25"/>
  <c r="F144" i="17"/>
  <c r="H145" i="25"/>
  <c r="G144" i="17"/>
  <c r="I145" i="25"/>
  <c r="H144" i="17"/>
  <c r="J145" i="25"/>
  <c r="I144" i="17"/>
  <c r="K145" i="25"/>
  <c r="J144" i="17"/>
  <c r="L145" i="25"/>
  <c r="K144" i="17"/>
  <c r="M145" i="25"/>
  <c r="L144" i="17"/>
  <c r="N145" i="25"/>
  <c r="M144" i="17"/>
  <c r="O145" i="25"/>
  <c r="N144" i="17"/>
  <c r="P145" i="25"/>
  <c r="O144" i="17"/>
  <c r="Q145" i="25"/>
  <c r="P144" i="17"/>
  <c r="R145" i="25"/>
  <c r="Q144" i="17"/>
  <c r="S145" i="25"/>
  <c r="R144" i="17"/>
  <c r="T145" i="25"/>
  <c r="S144" i="17"/>
  <c r="U145" i="25"/>
  <c r="T144" i="17"/>
  <c r="V145" i="25"/>
  <c r="U144" i="17"/>
  <c r="W145" i="25"/>
  <c r="V144" i="17"/>
  <c r="AE144" i="17" s="1"/>
  <c r="AG144" i="17" s="1"/>
  <c r="AH144" i="17" s="1"/>
  <c r="AG145" i="25" s="1"/>
  <c r="X145" i="25"/>
  <c r="W144" i="17"/>
  <c r="Y145" i="25"/>
  <c r="X144" i="17"/>
  <c r="Z145" i="25"/>
  <c r="Y144" i="17"/>
  <c r="AA145" i="25"/>
  <c r="Z144" i="17"/>
  <c r="AB145" i="25"/>
  <c r="C145" i="17"/>
  <c r="E146" i="25"/>
  <c r="D145" i="17"/>
  <c r="AE145" i="17" s="1"/>
  <c r="AG145" i="17" s="1"/>
  <c r="AH145" i="17" s="1"/>
  <c r="AG146" i="25" s="1"/>
  <c r="F146" i="25"/>
  <c r="E145" i="17"/>
  <c r="G146" i="25"/>
  <c r="F145" i="17"/>
  <c r="H146" i="25"/>
  <c r="G145" i="17"/>
  <c r="I146" i="25"/>
  <c r="H145" i="17"/>
  <c r="J146" i="25"/>
  <c r="I145" i="17"/>
  <c r="K146" i="25"/>
  <c r="J145" i="17"/>
  <c r="L146" i="25"/>
  <c r="K145" i="17"/>
  <c r="M146" i="25"/>
  <c r="L145" i="17"/>
  <c r="N146" i="25"/>
  <c r="M145" i="17"/>
  <c r="O146" i="25"/>
  <c r="N145" i="17"/>
  <c r="P146" i="25"/>
  <c r="O145" i="17"/>
  <c r="Q146" i="25"/>
  <c r="P145" i="17"/>
  <c r="R146" i="25"/>
  <c r="Q145" i="17"/>
  <c r="S146" i="25"/>
  <c r="R145" i="17"/>
  <c r="T146" i="25"/>
  <c r="S145" i="17"/>
  <c r="U146" i="25"/>
  <c r="T145" i="17"/>
  <c r="V146" i="25"/>
  <c r="U145" i="17"/>
  <c r="W146" i="25"/>
  <c r="V145" i="17"/>
  <c r="X146" i="25"/>
  <c r="W145" i="17"/>
  <c r="Y146" i="25"/>
  <c r="X145" i="17"/>
  <c r="Z146" i="25"/>
  <c r="Y145" i="17"/>
  <c r="AA146" i="25"/>
  <c r="Z145" i="17"/>
  <c r="AB146" i="25"/>
  <c r="C146" i="17"/>
  <c r="E147" i="25"/>
  <c r="D146" i="17"/>
  <c r="F147" i="25"/>
  <c r="E146" i="17"/>
  <c r="G147" i="25"/>
  <c r="F146" i="17"/>
  <c r="H147" i="25"/>
  <c r="G146" i="17"/>
  <c r="I147" i="25"/>
  <c r="H146" i="17"/>
  <c r="J147" i="25"/>
  <c r="I146" i="17"/>
  <c r="K147" i="25"/>
  <c r="J146" i="17"/>
  <c r="L147" i="25"/>
  <c r="K146" i="17"/>
  <c r="M147" i="25"/>
  <c r="L146" i="17"/>
  <c r="N147" i="25"/>
  <c r="M146" i="17"/>
  <c r="O147" i="25"/>
  <c r="N146" i="17"/>
  <c r="P147" i="25"/>
  <c r="O146" i="17"/>
  <c r="Q147" i="25"/>
  <c r="P146" i="17"/>
  <c r="R147" i="25"/>
  <c r="Q146" i="17"/>
  <c r="S147" i="25"/>
  <c r="R146" i="17"/>
  <c r="T147" i="25"/>
  <c r="S146" i="17"/>
  <c r="U147" i="25"/>
  <c r="T146" i="17"/>
  <c r="AE146" i="17" s="1"/>
  <c r="AG146" i="17" s="1"/>
  <c r="AH146" i="17" s="1"/>
  <c r="AG147" i="25" s="1"/>
  <c r="V147" i="25"/>
  <c r="U146" i="17"/>
  <c r="W147" i="25"/>
  <c r="V146" i="17"/>
  <c r="X147" i="25"/>
  <c r="W146" i="17"/>
  <c r="Y147" i="25"/>
  <c r="X146" i="17"/>
  <c r="Z147" i="25"/>
  <c r="Y146" i="17"/>
  <c r="AA147" i="25"/>
  <c r="Z146" i="17"/>
  <c r="AB147" i="25"/>
  <c r="C147" i="17"/>
  <c r="E148" i="25"/>
  <c r="D147" i="17"/>
  <c r="F148" i="25"/>
  <c r="E147" i="17"/>
  <c r="G148" i="25"/>
  <c r="F147" i="17"/>
  <c r="H148" i="25"/>
  <c r="G147" i="17"/>
  <c r="I148" i="25"/>
  <c r="H147" i="17"/>
  <c r="J148" i="25"/>
  <c r="I147" i="17"/>
  <c r="K148" i="25"/>
  <c r="J147" i="17"/>
  <c r="L148" i="25"/>
  <c r="K147" i="17"/>
  <c r="M148" i="25"/>
  <c r="L147" i="17"/>
  <c r="N148" i="25"/>
  <c r="M147" i="17"/>
  <c r="O148" i="25"/>
  <c r="N147" i="17"/>
  <c r="P148" i="25"/>
  <c r="O147" i="17"/>
  <c r="Q148" i="25"/>
  <c r="P147" i="17"/>
  <c r="R148" i="25"/>
  <c r="Q147" i="17"/>
  <c r="S148" i="25"/>
  <c r="R147" i="17"/>
  <c r="T148" i="25"/>
  <c r="S147" i="17"/>
  <c r="U148" i="25"/>
  <c r="T147" i="17"/>
  <c r="V148" i="25"/>
  <c r="U147" i="17"/>
  <c r="W148" i="25"/>
  <c r="V147" i="17"/>
  <c r="X148" i="25"/>
  <c r="W147" i="17"/>
  <c r="Y148" i="25"/>
  <c r="X147" i="17"/>
  <c r="Z148" i="25"/>
  <c r="Y147" i="17"/>
  <c r="AA148" i="25"/>
  <c r="Z147" i="17"/>
  <c r="AB148" i="25"/>
  <c r="AE147" i="17"/>
  <c r="AG147" i="17"/>
  <c r="AH147" i="17" s="1"/>
  <c r="AG148" i="25" s="1"/>
  <c r="C148" i="17"/>
  <c r="E149" i="25"/>
  <c r="D148" i="17"/>
  <c r="F149" i="25"/>
  <c r="E148" i="17"/>
  <c r="G149" i="25"/>
  <c r="F148" i="17"/>
  <c r="H149" i="25"/>
  <c r="G148" i="17"/>
  <c r="I149" i="25"/>
  <c r="H148" i="17"/>
  <c r="J149" i="25"/>
  <c r="I148" i="17"/>
  <c r="K149" i="25"/>
  <c r="J148" i="17"/>
  <c r="AE148" i="17" s="1"/>
  <c r="AG148" i="17" s="1"/>
  <c r="AH148" i="17" s="1"/>
  <c r="AG149" i="25" s="1"/>
  <c r="L149" i="25"/>
  <c r="K148" i="17"/>
  <c r="M149" i="25"/>
  <c r="L148" i="17"/>
  <c r="N149" i="25"/>
  <c r="M148" i="17"/>
  <c r="O149" i="25"/>
  <c r="N148" i="17"/>
  <c r="P149" i="25"/>
  <c r="O148" i="17"/>
  <c r="Q149" i="25"/>
  <c r="P148" i="17"/>
  <c r="R149" i="25"/>
  <c r="Q148" i="17"/>
  <c r="S149" i="25"/>
  <c r="R148" i="17"/>
  <c r="T149" i="25"/>
  <c r="S148" i="17"/>
  <c r="U149" i="25"/>
  <c r="T148" i="17"/>
  <c r="V149" i="25"/>
  <c r="U148" i="17"/>
  <c r="W149" i="25"/>
  <c r="V148" i="17"/>
  <c r="X149" i="25"/>
  <c r="W148" i="17"/>
  <c r="Y149" i="25"/>
  <c r="X148" i="17"/>
  <c r="Z149" i="25"/>
  <c r="Y148" i="17"/>
  <c r="AA149" i="25"/>
  <c r="Z148" i="17"/>
  <c r="AB149" i="25"/>
  <c r="C149" i="17"/>
  <c r="E150" i="25"/>
  <c r="D149" i="17"/>
  <c r="AE149" i="17" s="1"/>
  <c r="AG149" i="17" s="1"/>
  <c r="AH149" i="17" s="1"/>
  <c r="AG150" i="25" s="1"/>
  <c r="F150" i="25"/>
  <c r="E149" i="17"/>
  <c r="G150" i="25"/>
  <c r="F149" i="17"/>
  <c r="H150" i="25"/>
  <c r="G149" i="17"/>
  <c r="I150" i="25"/>
  <c r="H149" i="17"/>
  <c r="J150" i="25"/>
  <c r="I149" i="17"/>
  <c r="K150" i="25"/>
  <c r="J149" i="17"/>
  <c r="L150" i="25"/>
  <c r="K149" i="17"/>
  <c r="M150" i="25"/>
  <c r="L149" i="17"/>
  <c r="N150" i="25"/>
  <c r="M149" i="17"/>
  <c r="O150" i="25"/>
  <c r="N149" i="17"/>
  <c r="P150" i="25"/>
  <c r="O149" i="17"/>
  <c r="Q150" i="25"/>
  <c r="P149" i="17"/>
  <c r="R150" i="25"/>
  <c r="Q149" i="17"/>
  <c r="S150" i="25"/>
  <c r="R149" i="17"/>
  <c r="T150" i="25"/>
  <c r="S149" i="17"/>
  <c r="U150" i="25"/>
  <c r="T149" i="17"/>
  <c r="V150" i="25"/>
  <c r="U149" i="17"/>
  <c r="W150" i="25"/>
  <c r="V149" i="17"/>
  <c r="X150" i="25"/>
  <c r="W149" i="17"/>
  <c r="Y150" i="25"/>
  <c r="X149" i="17"/>
  <c r="Z150" i="25"/>
  <c r="Y149" i="17"/>
  <c r="AA150" i="25"/>
  <c r="Z149" i="17"/>
  <c r="AB150" i="25"/>
  <c r="C150" i="17"/>
  <c r="E151" i="25"/>
  <c r="D150" i="17"/>
  <c r="F151" i="25"/>
  <c r="E150" i="17"/>
  <c r="G151" i="25"/>
  <c r="F150" i="17"/>
  <c r="H151" i="25"/>
  <c r="G150" i="17"/>
  <c r="I151" i="25"/>
  <c r="H150" i="17"/>
  <c r="J151" i="25"/>
  <c r="I150" i="17"/>
  <c r="K151" i="25"/>
  <c r="J150" i="17"/>
  <c r="L151" i="25"/>
  <c r="K150" i="17"/>
  <c r="M151" i="25"/>
  <c r="L150" i="17"/>
  <c r="N151" i="25"/>
  <c r="M150" i="17"/>
  <c r="O151" i="25"/>
  <c r="N150" i="17"/>
  <c r="P151" i="25"/>
  <c r="O150" i="17"/>
  <c r="Q151" i="25"/>
  <c r="P150" i="17"/>
  <c r="R151" i="25"/>
  <c r="Q150" i="17"/>
  <c r="S151" i="25"/>
  <c r="R150" i="17"/>
  <c r="T151" i="25"/>
  <c r="S150" i="17"/>
  <c r="U151" i="25"/>
  <c r="T150" i="17"/>
  <c r="AE150" i="17" s="1"/>
  <c r="AG150" i="17" s="1"/>
  <c r="AH150" i="17" s="1"/>
  <c r="AG151" i="25" s="1"/>
  <c r="V151" i="25"/>
  <c r="U150" i="17"/>
  <c r="W151" i="25"/>
  <c r="V150" i="17"/>
  <c r="X151" i="25"/>
  <c r="W150" i="17"/>
  <c r="Y151" i="25"/>
  <c r="X150" i="17"/>
  <c r="Z151" i="25"/>
  <c r="Y150" i="17"/>
  <c r="AA151" i="25"/>
  <c r="Z150" i="17"/>
  <c r="AB151" i="25"/>
  <c r="C151" i="17"/>
  <c r="E152" i="25"/>
  <c r="D151" i="17"/>
  <c r="F152" i="25"/>
  <c r="E151" i="17"/>
  <c r="G152" i="25"/>
  <c r="F151" i="17"/>
  <c r="H152" i="25"/>
  <c r="G151" i="17"/>
  <c r="I152" i="25"/>
  <c r="H151" i="17"/>
  <c r="J152" i="25"/>
  <c r="I151" i="17"/>
  <c r="K152" i="25"/>
  <c r="J151" i="17"/>
  <c r="L152" i="25"/>
  <c r="K151" i="17"/>
  <c r="M152" i="25"/>
  <c r="L151" i="17"/>
  <c r="N152" i="25"/>
  <c r="M151" i="17"/>
  <c r="O152" i="25"/>
  <c r="N151" i="17"/>
  <c r="P152" i="25"/>
  <c r="O151" i="17"/>
  <c r="Q152" i="25"/>
  <c r="P151" i="17"/>
  <c r="R152" i="25"/>
  <c r="Q151" i="17"/>
  <c r="S152" i="25"/>
  <c r="R151" i="17"/>
  <c r="T152" i="25"/>
  <c r="S151" i="17"/>
  <c r="U152" i="25"/>
  <c r="T151" i="17"/>
  <c r="V152" i="25"/>
  <c r="U151" i="17"/>
  <c r="W152" i="25"/>
  <c r="V151" i="17"/>
  <c r="X152" i="25"/>
  <c r="W151" i="17"/>
  <c r="Y152" i="25"/>
  <c r="X151" i="17"/>
  <c r="Z152" i="25"/>
  <c r="Y151" i="17"/>
  <c r="AA152" i="25"/>
  <c r="Z151" i="17"/>
  <c r="AB152" i="25"/>
  <c r="AE151" i="17"/>
  <c r="AG151" i="17"/>
  <c r="AH151" i="17" s="1"/>
  <c r="AG152" i="25" s="1"/>
  <c r="C152" i="17"/>
  <c r="E153" i="25"/>
  <c r="D152" i="17"/>
  <c r="F153" i="25"/>
  <c r="E152" i="17"/>
  <c r="G153" i="25"/>
  <c r="F152" i="17"/>
  <c r="H153" i="25"/>
  <c r="G152" i="17"/>
  <c r="I153" i="25"/>
  <c r="H152" i="17"/>
  <c r="J153" i="25"/>
  <c r="I152" i="17"/>
  <c r="K153" i="25"/>
  <c r="J152" i="17"/>
  <c r="L153" i="25"/>
  <c r="K152" i="17"/>
  <c r="M153" i="25"/>
  <c r="L152" i="17"/>
  <c r="N153" i="25"/>
  <c r="M152" i="17"/>
  <c r="O153" i="25"/>
  <c r="N152" i="17"/>
  <c r="P153" i="25"/>
  <c r="O152" i="17"/>
  <c r="Q153" i="25"/>
  <c r="P152" i="17"/>
  <c r="R153" i="25"/>
  <c r="Q152" i="17"/>
  <c r="S153" i="25"/>
  <c r="R152" i="17"/>
  <c r="T153" i="25"/>
  <c r="S152" i="17"/>
  <c r="U153" i="25"/>
  <c r="T152" i="17"/>
  <c r="V153" i="25"/>
  <c r="U152" i="17"/>
  <c r="W153" i="25"/>
  <c r="V152" i="17"/>
  <c r="AE152" i="17" s="1"/>
  <c r="AG152" i="17" s="1"/>
  <c r="AH152" i="17" s="1"/>
  <c r="AG153" i="25" s="1"/>
  <c r="X153" i="25"/>
  <c r="W152" i="17"/>
  <c r="Y153" i="25"/>
  <c r="X152" i="17"/>
  <c r="Z153" i="25"/>
  <c r="Y152" i="17"/>
  <c r="AA153" i="25"/>
  <c r="Z152" i="17"/>
  <c r="AB153" i="25"/>
  <c r="C153" i="17"/>
  <c r="E154" i="25"/>
  <c r="D153" i="17"/>
  <c r="AE153" i="17" s="1"/>
  <c r="AG153" i="17" s="1"/>
  <c r="AH153" i="17" s="1"/>
  <c r="AG154" i="25" s="1"/>
  <c r="F154" i="25"/>
  <c r="E153" i="17"/>
  <c r="G154" i="25"/>
  <c r="F153" i="17"/>
  <c r="H154" i="25"/>
  <c r="G153" i="17"/>
  <c r="I154" i="25"/>
  <c r="H153" i="17"/>
  <c r="J154" i="25"/>
  <c r="I153" i="17"/>
  <c r="K154" i="25"/>
  <c r="J153" i="17"/>
  <c r="L154" i="25"/>
  <c r="K153" i="17"/>
  <c r="M154" i="25"/>
  <c r="L153" i="17"/>
  <c r="N154" i="25"/>
  <c r="M153" i="17"/>
  <c r="O154" i="25"/>
  <c r="N153" i="17"/>
  <c r="P154" i="25"/>
  <c r="O153" i="17"/>
  <c r="Q154" i="25"/>
  <c r="P153" i="17"/>
  <c r="R154" i="25"/>
  <c r="Q153" i="17"/>
  <c r="S154" i="25"/>
  <c r="R153" i="17"/>
  <c r="T154" i="25"/>
  <c r="S153" i="17"/>
  <c r="U154" i="25"/>
  <c r="T153" i="17"/>
  <c r="V154" i="25"/>
  <c r="U153" i="17"/>
  <c r="W154" i="25"/>
  <c r="V153" i="17"/>
  <c r="X154" i="25"/>
  <c r="W153" i="17"/>
  <c r="Y154" i="25"/>
  <c r="X153" i="17"/>
  <c r="Z154" i="25"/>
  <c r="Y153" i="17"/>
  <c r="AA154" i="25"/>
  <c r="Z153" i="17"/>
  <c r="AB154" i="25"/>
  <c r="C154" i="17"/>
  <c r="E155" i="25"/>
  <c r="D154" i="17"/>
  <c r="F155" i="25"/>
  <c r="E154" i="17"/>
  <c r="G155" i="25"/>
  <c r="F154" i="17"/>
  <c r="H155" i="25"/>
  <c r="G154" i="17"/>
  <c r="I155" i="25"/>
  <c r="H154" i="17"/>
  <c r="J155" i="25"/>
  <c r="I154" i="17"/>
  <c r="K155" i="25"/>
  <c r="J154" i="17"/>
  <c r="L155" i="25"/>
  <c r="K154" i="17"/>
  <c r="M155" i="25"/>
  <c r="L154" i="17"/>
  <c r="N155" i="25"/>
  <c r="M154" i="17"/>
  <c r="O155" i="25"/>
  <c r="N154" i="17"/>
  <c r="P155" i="25"/>
  <c r="O154" i="17"/>
  <c r="Q155" i="25" s="1"/>
  <c r="P154" i="17"/>
  <c r="R155" i="25" s="1"/>
  <c r="Q154" i="17"/>
  <c r="S155" i="25" s="1"/>
  <c r="R154" i="17"/>
  <c r="T155" i="25"/>
  <c r="S154" i="17"/>
  <c r="U155" i="25" s="1"/>
  <c r="T154" i="17"/>
  <c r="V155" i="25" s="1"/>
  <c r="U154" i="17"/>
  <c r="W155" i="25" s="1"/>
  <c r="V154" i="17"/>
  <c r="X155" i="25"/>
  <c r="W154" i="17"/>
  <c r="Y155" i="25" s="1"/>
  <c r="X154" i="17"/>
  <c r="Z155" i="25" s="1"/>
  <c r="Y154" i="17"/>
  <c r="AA155" i="25" s="1"/>
  <c r="Z154" i="17"/>
  <c r="AB155" i="25"/>
  <c r="C155" i="17"/>
  <c r="E156" i="25" s="1"/>
  <c r="D155" i="17"/>
  <c r="F156" i="25" s="1"/>
  <c r="E155" i="17"/>
  <c r="G156" i="25" s="1"/>
  <c r="F155" i="17"/>
  <c r="H156" i="25"/>
  <c r="G155" i="17"/>
  <c r="I156" i="25" s="1"/>
  <c r="H155" i="17"/>
  <c r="J156" i="25" s="1"/>
  <c r="I155" i="17"/>
  <c r="K156" i="25" s="1"/>
  <c r="J155" i="17"/>
  <c r="L156" i="25"/>
  <c r="K155" i="17"/>
  <c r="M156" i="25" s="1"/>
  <c r="L155" i="17"/>
  <c r="N156" i="25" s="1"/>
  <c r="M155" i="17"/>
  <c r="O156" i="25" s="1"/>
  <c r="N155" i="17"/>
  <c r="P156" i="25"/>
  <c r="O155" i="17"/>
  <c r="Q156" i="25" s="1"/>
  <c r="P155" i="17"/>
  <c r="R156" i="25" s="1"/>
  <c r="Q155" i="17"/>
  <c r="S156" i="25" s="1"/>
  <c r="R155" i="17"/>
  <c r="T156" i="25"/>
  <c r="S155" i="17"/>
  <c r="U156" i="25" s="1"/>
  <c r="T155" i="17"/>
  <c r="V156" i="25" s="1"/>
  <c r="U155" i="17"/>
  <c r="W156" i="25" s="1"/>
  <c r="V155" i="17"/>
  <c r="X156" i="25"/>
  <c r="W155" i="17"/>
  <c r="Y156" i="25" s="1"/>
  <c r="X155" i="17"/>
  <c r="Z156" i="25" s="1"/>
  <c r="Y155" i="17"/>
  <c r="AA156" i="25" s="1"/>
  <c r="Z155" i="17"/>
  <c r="AB156" i="25"/>
  <c r="C156" i="17"/>
  <c r="E157" i="25" s="1"/>
  <c r="D156" i="17"/>
  <c r="F157" i="25"/>
  <c r="E156" i="17"/>
  <c r="G157" i="25" s="1"/>
  <c r="F156" i="17"/>
  <c r="H157" i="25" s="1"/>
  <c r="G156" i="17"/>
  <c r="I157" i="25" s="1"/>
  <c r="H156" i="17"/>
  <c r="J157" i="25"/>
  <c r="I156" i="17"/>
  <c r="K157" i="25" s="1"/>
  <c r="J156" i="17"/>
  <c r="L157" i="25" s="1"/>
  <c r="K156" i="17"/>
  <c r="M157" i="25" s="1"/>
  <c r="L156" i="17"/>
  <c r="N157" i="25"/>
  <c r="M156" i="17"/>
  <c r="O157" i="25" s="1"/>
  <c r="N156" i="17"/>
  <c r="P157" i="25" s="1"/>
  <c r="O156" i="17"/>
  <c r="Q157" i="25" s="1"/>
  <c r="P156" i="17"/>
  <c r="R157" i="25"/>
  <c r="Q156" i="17"/>
  <c r="S157" i="25" s="1"/>
  <c r="R156" i="17"/>
  <c r="T157" i="25" s="1"/>
  <c r="S156" i="17"/>
  <c r="U157" i="25" s="1"/>
  <c r="T156" i="17"/>
  <c r="V157" i="25"/>
  <c r="U156" i="17"/>
  <c r="W157" i="25" s="1"/>
  <c r="V156" i="17"/>
  <c r="X157" i="25" s="1"/>
  <c r="W156" i="17"/>
  <c r="Y157" i="25" s="1"/>
  <c r="X156" i="17"/>
  <c r="Z157" i="25"/>
  <c r="Y156" i="17"/>
  <c r="AA157" i="25" s="1"/>
  <c r="Z156" i="17"/>
  <c r="AB157" i="25" s="1"/>
  <c r="C157" i="17"/>
  <c r="E158" i="25" s="1"/>
  <c r="D157" i="17"/>
  <c r="F158" i="25"/>
  <c r="E157" i="17"/>
  <c r="G158" i="25" s="1"/>
  <c r="F157" i="17"/>
  <c r="H158" i="25" s="1"/>
  <c r="G157" i="17"/>
  <c r="I158" i="25" s="1"/>
  <c r="H157" i="17"/>
  <c r="J158" i="25"/>
  <c r="I157" i="17"/>
  <c r="K158" i="25" s="1"/>
  <c r="J157" i="17"/>
  <c r="L158" i="25" s="1"/>
  <c r="K157" i="17"/>
  <c r="M158" i="25" s="1"/>
  <c r="L157" i="17"/>
  <c r="N158" i="25"/>
  <c r="M157" i="17"/>
  <c r="O158" i="25" s="1"/>
  <c r="N157" i="17"/>
  <c r="P158" i="25" s="1"/>
  <c r="O157" i="17"/>
  <c r="Q158" i="25" s="1"/>
  <c r="P157" i="17"/>
  <c r="R158" i="25"/>
  <c r="Q157" i="17"/>
  <c r="S158" i="25" s="1"/>
  <c r="R157" i="17"/>
  <c r="T158" i="25" s="1"/>
  <c r="S157" i="17"/>
  <c r="U158" i="25" s="1"/>
  <c r="T157" i="17"/>
  <c r="V158" i="25"/>
  <c r="U157" i="17"/>
  <c r="W158" i="25" s="1"/>
  <c r="V157" i="17"/>
  <c r="X158" i="25" s="1"/>
  <c r="W157" i="17"/>
  <c r="Y158" i="25" s="1"/>
  <c r="X157" i="17"/>
  <c r="Z158" i="25"/>
  <c r="Y157" i="17"/>
  <c r="AA158" i="25" s="1"/>
  <c r="Z157" i="17"/>
  <c r="AB158" i="25" s="1"/>
  <c r="C158" i="17"/>
  <c r="E159" i="25" s="1"/>
  <c r="D158" i="17"/>
  <c r="F159" i="25"/>
  <c r="E158" i="17"/>
  <c r="G159" i="25" s="1"/>
  <c r="F158" i="17"/>
  <c r="H159" i="25" s="1"/>
  <c r="G158" i="17"/>
  <c r="I159" i="25" s="1"/>
  <c r="H158" i="17"/>
  <c r="J159" i="25"/>
  <c r="I158" i="17"/>
  <c r="K159" i="25" s="1"/>
  <c r="J158" i="17"/>
  <c r="L159" i="25" s="1"/>
  <c r="K158" i="17"/>
  <c r="M159" i="25" s="1"/>
  <c r="L158" i="17"/>
  <c r="N159" i="25"/>
  <c r="M158" i="17"/>
  <c r="O159" i="25" s="1"/>
  <c r="N158" i="17"/>
  <c r="P159" i="25" s="1"/>
  <c r="O158" i="17"/>
  <c r="Q159" i="25" s="1"/>
  <c r="P158" i="17"/>
  <c r="R159" i="25"/>
  <c r="Q158" i="17"/>
  <c r="S159" i="25" s="1"/>
  <c r="R158" i="17"/>
  <c r="T159" i="25" s="1"/>
  <c r="S158" i="17"/>
  <c r="U159" i="25" s="1"/>
  <c r="T158" i="17"/>
  <c r="V159" i="25"/>
  <c r="U158" i="17"/>
  <c r="W159" i="25" s="1"/>
  <c r="V158" i="17"/>
  <c r="X159" i="25" s="1"/>
  <c r="W158" i="17"/>
  <c r="Y159" i="25" s="1"/>
  <c r="X158" i="17"/>
  <c r="Z159" i="25"/>
  <c r="Y158" i="17"/>
  <c r="AA159" i="25" s="1"/>
  <c r="Z158" i="17"/>
  <c r="AB159" i="25" s="1"/>
  <c r="C159" i="17"/>
  <c r="E160" i="25" s="1"/>
  <c r="D159" i="17"/>
  <c r="F160" i="25"/>
  <c r="E159" i="17"/>
  <c r="G160" i="25" s="1"/>
  <c r="F159" i="17"/>
  <c r="H160" i="25" s="1"/>
  <c r="G159" i="17"/>
  <c r="I160" i="25" s="1"/>
  <c r="H159" i="17"/>
  <c r="J160" i="25"/>
  <c r="I159" i="17"/>
  <c r="K160" i="25" s="1"/>
  <c r="J159" i="17"/>
  <c r="L160" i="25" s="1"/>
  <c r="K159" i="17"/>
  <c r="M160" i="25" s="1"/>
  <c r="L159" i="17"/>
  <c r="N160" i="25"/>
  <c r="M159" i="17"/>
  <c r="O160" i="25" s="1"/>
  <c r="N159" i="17"/>
  <c r="P160" i="25" s="1"/>
  <c r="O159" i="17"/>
  <c r="Q160" i="25" s="1"/>
  <c r="P159" i="17"/>
  <c r="R160" i="25"/>
  <c r="Q159" i="17"/>
  <c r="S160" i="25" s="1"/>
  <c r="R159" i="17"/>
  <c r="T160" i="25" s="1"/>
  <c r="S159" i="17"/>
  <c r="U160" i="25" s="1"/>
  <c r="T159" i="17"/>
  <c r="V160" i="25"/>
  <c r="U159" i="17"/>
  <c r="W160" i="25" s="1"/>
  <c r="V159" i="17"/>
  <c r="X160" i="25" s="1"/>
  <c r="W159" i="17"/>
  <c r="Y160" i="25" s="1"/>
  <c r="X159" i="17"/>
  <c r="Z160" i="25"/>
  <c r="Y159" i="17"/>
  <c r="AA160" i="25" s="1"/>
  <c r="Z159" i="17"/>
  <c r="AB160" i="25" s="1"/>
  <c r="C160" i="17"/>
  <c r="E161" i="25" s="1"/>
  <c r="D160" i="17"/>
  <c r="F161" i="25" s="1"/>
  <c r="E160" i="17"/>
  <c r="G161" i="25" s="1"/>
  <c r="F160" i="17"/>
  <c r="H161" i="25"/>
  <c r="G160" i="17"/>
  <c r="I161" i="25" s="1"/>
  <c r="H160" i="17"/>
  <c r="J161" i="25" s="1"/>
  <c r="I160" i="17"/>
  <c r="K161" i="25" s="1"/>
  <c r="J160" i="17"/>
  <c r="L161" i="25"/>
  <c r="K160" i="17"/>
  <c r="M161" i="25" s="1"/>
  <c r="L160" i="17"/>
  <c r="N161" i="25" s="1"/>
  <c r="M160" i="17"/>
  <c r="O161" i="25" s="1"/>
  <c r="N160" i="17"/>
  <c r="P161" i="25"/>
  <c r="O160" i="17"/>
  <c r="Q161" i="25" s="1"/>
  <c r="P160" i="17"/>
  <c r="R161" i="25" s="1"/>
  <c r="Q160" i="17"/>
  <c r="S161" i="25" s="1"/>
  <c r="R160" i="17"/>
  <c r="T161" i="25"/>
  <c r="S160" i="17"/>
  <c r="U161" i="25" s="1"/>
  <c r="T160" i="17"/>
  <c r="V161" i="25" s="1"/>
  <c r="U160" i="17"/>
  <c r="W161" i="25" s="1"/>
  <c r="V160" i="17"/>
  <c r="X161" i="25"/>
  <c r="W160" i="17"/>
  <c r="Y161" i="25" s="1"/>
  <c r="X160" i="17"/>
  <c r="Z161" i="25" s="1"/>
  <c r="Y160" i="17"/>
  <c r="AA161" i="25" s="1"/>
  <c r="Z160" i="17"/>
  <c r="AB161" i="25"/>
  <c r="C161" i="17"/>
  <c r="E162" i="25" s="1"/>
  <c r="D161" i="17"/>
  <c r="F162" i="25" s="1"/>
  <c r="E161" i="17"/>
  <c r="G162" i="25" s="1"/>
  <c r="F161" i="17"/>
  <c r="H162" i="25"/>
  <c r="G161" i="17"/>
  <c r="I162" i="25" s="1"/>
  <c r="H161" i="17"/>
  <c r="J162" i="25" s="1"/>
  <c r="I161" i="17"/>
  <c r="K162" i="25" s="1"/>
  <c r="J161" i="17"/>
  <c r="L162" i="25"/>
  <c r="K161" i="17"/>
  <c r="M162" i="25" s="1"/>
  <c r="L161" i="17"/>
  <c r="N162" i="25" s="1"/>
  <c r="M161" i="17"/>
  <c r="O162" i="25" s="1"/>
  <c r="N161" i="17"/>
  <c r="P162" i="25"/>
  <c r="O161" i="17"/>
  <c r="Q162" i="25" s="1"/>
  <c r="P161" i="17"/>
  <c r="R162" i="25" s="1"/>
  <c r="Q161" i="17"/>
  <c r="S162" i="25" s="1"/>
  <c r="R161" i="17"/>
  <c r="T162" i="25"/>
  <c r="S161" i="17"/>
  <c r="U162" i="25" s="1"/>
  <c r="T161" i="17"/>
  <c r="V162" i="25" s="1"/>
  <c r="U161" i="17"/>
  <c r="W162" i="25" s="1"/>
  <c r="V161" i="17"/>
  <c r="X162" i="25"/>
  <c r="W161" i="17"/>
  <c r="Y162" i="25" s="1"/>
  <c r="X161" i="17"/>
  <c r="Z162" i="25" s="1"/>
  <c r="Y161" i="17"/>
  <c r="AA162" i="25" s="1"/>
  <c r="Z161" i="17"/>
  <c r="AB162" i="25"/>
  <c r="C162" i="17"/>
  <c r="E163" i="25" s="1"/>
  <c r="D162" i="17"/>
  <c r="F163" i="25" s="1"/>
  <c r="E162" i="17"/>
  <c r="G163" i="25" s="1"/>
  <c r="F162" i="17"/>
  <c r="H163" i="25"/>
  <c r="G162" i="17"/>
  <c r="I163" i="25" s="1"/>
  <c r="H162" i="17"/>
  <c r="J163" i="25" s="1"/>
  <c r="I162" i="17"/>
  <c r="K163" i="25" s="1"/>
  <c r="J162" i="17"/>
  <c r="L163" i="25"/>
  <c r="K162" i="17"/>
  <c r="M163" i="25" s="1"/>
  <c r="L162" i="17"/>
  <c r="N163" i="25" s="1"/>
  <c r="M162" i="17"/>
  <c r="O163" i="25" s="1"/>
  <c r="N162" i="17"/>
  <c r="P163" i="25"/>
  <c r="O162" i="17"/>
  <c r="Q163" i="25" s="1"/>
  <c r="P162" i="17"/>
  <c r="R163" i="25" s="1"/>
  <c r="Q162" i="17"/>
  <c r="S163" i="25" s="1"/>
  <c r="R162" i="17"/>
  <c r="T163" i="25"/>
  <c r="S162" i="17"/>
  <c r="U163" i="25" s="1"/>
  <c r="T162" i="17"/>
  <c r="V163" i="25" s="1"/>
  <c r="U162" i="17"/>
  <c r="W163" i="25" s="1"/>
  <c r="V162" i="17"/>
  <c r="X163" i="25"/>
  <c r="W162" i="17"/>
  <c r="Y163" i="25" s="1"/>
  <c r="X162" i="17"/>
  <c r="Z163" i="25" s="1"/>
  <c r="Y162" i="17"/>
  <c r="AA163" i="25" s="1"/>
  <c r="Z162" i="17"/>
  <c r="AB163" i="25"/>
  <c r="C163" i="17"/>
  <c r="E164" i="25" s="1"/>
  <c r="D163" i="17"/>
  <c r="F164" i="25" s="1"/>
  <c r="E163" i="17"/>
  <c r="G164" i="25" s="1"/>
  <c r="F163" i="17"/>
  <c r="H164" i="25"/>
  <c r="G163" i="17"/>
  <c r="I164" i="25" s="1"/>
  <c r="H163" i="17"/>
  <c r="J164" i="25" s="1"/>
  <c r="I163" i="17"/>
  <c r="K164" i="25" s="1"/>
  <c r="J163" i="17"/>
  <c r="L164" i="25"/>
  <c r="K163" i="17"/>
  <c r="M164" i="25" s="1"/>
  <c r="L163" i="17"/>
  <c r="N164" i="25" s="1"/>
  <c r="M163" i="17"/>
  <c r="O164" i="25" s="1"/>
  <c r="N163" i="17"/>
  <c r="P164" i="25"/>
  <c r="O163" i="17"/>
  <c r="Q164" i="25" s="1"/>
  <c r="P163" i="17"/>
  <c r="R164" i="25" s="1"/>
  <c r="Q163" i="17"/>
  <c r="S164" i="25" s="1"/>
  <c r="R163" i="17"/>
  <c r="T164" i="25"/>
  <c r="S163" i="17"/>
  <c r="U164" i="25" s="1"/>
  <c r="T163" i="17"/>
  <c r="V164" i="25" s="1"/>
  <c r="U163" i="17"/>
  <c r="W164" i="25" s="1"/>
  <c r="V163" i="17"/>
  <c r="X164" i="25"/>
  <c r="W163" i="17"/>
  <c r="Y164" i="25" s="1"/>
  <c r="X163" i="17"/>
  <c r="Z164" i="25" s="1"/>
  <c r="Y163" i="17"/>
  <c r="AA164" i="25" s="1"/>
  <c r="Z163" i="17"/>
  <c r="AB164" i="25"/>
  <c r="C164" i="17"/>
  <c r="E165" i="25" s="1"/>
  <c r="D164" i="17"/>
  <c r="F165" i="25"/>
  <c r="E164" i="17"/>
  <c r="G165" i="25" s="1"/>
  <c r="F164" i="17"/>
  <c r="H165" i="25" s="1"/>
  <c r="G164" i="17"/>
  <c r="I165" i="25" s="1"/>
  <c r="H164" i="17"/>
  <c r="J165" i="25"/>
  <c r="I164" i="17"/>
  <c r="K165" i="25" s="1"/>
  <c r="J164" i="17"/>
  <c r="L165" i="25" s="1"/>
  <c r="K164" i="17"/>
  <c r="M165" i="25" s="1"/>
  <c r="L164" i="17"/>
  <c r="N165" i="25"/>
  <c r="M164" i="17"/>
  <c r="O165" i="25" s="1"/>
  <c r="N164" i="17"/>
  <c r="P165" i="25" s="1"/>
  <c r="O164" i="17"/>
  <c r="Q165" i="25" s="1"/>
  <c r="P164" i="17"/>
  <c r="R165" i="25"/>
  <c r="Q164" i="17"/>
  <c r="S165" i="25" s="1"/>
  <c r="R164" i="17"/>
  <c r="T165" i="25" s="1"/>
  <c r="S164" i="17"/>
  <c r="U165" i="25" s="1"/>
  <c r="T164" i="17"/>
  <c r="V165" i="25"/>
  <c r="U164" i="17"/>
  <c r="W165" i="25" s="1"/>
  <c r="V164" i="17"/>
  <c r="X165" i="25" s="1"/>
  <c r="W164" i="17"/>
  <c r="Y165" i="25" s="1"/>
  <c r="X164" i="17"/>
  <c r="Z165" i="25"/>
  <c r="Y164" i="17"/>
  <c r="AA165" i="25" s="1"/>
  <c r="Z164" i="17"/>
  <c r="AB165" i="25" s="1"/>
  <c r="C165" i="17"/>
  <c r="E166" i="25" s="1"/>
  <c r="D165" i="17"/>
  <c r="F166" i="25"/>
  <c r="E165" i="17"/>
  <c r="G166" i="25" s="1"/>
  <c r="F165" i="17"/>
  <c r="H166" i="25" s="1"/>
  <c r="G165" i="17"/>
  <c r="I166" i="25" s="1"/>
  <c r="H165" i="17"/>
  <c r="J166" i="25"/>
  <c r="I165" i="17"/>
  <c r="K166" i="25" s="1"/>
  <c r="J165" i="17"/>
  <c r="L166" i="25" s="1"/>
  <c r="K165" i="17"/>
  <c r="M166" i="25" s="1"/>
  <c r="L165" i="17"/>
  <c r="N166" i="25"/>
  <c r="M165" i="17"/>
  <c r="O166" i="25" s="1"/>
  <c r="N165" i="17"/>
  <c r="P166" i="25" s="1"/>
  <c r="O165" i="17"/>
  <c r="Q166" i="25" s="1"/>
  <c r="P165" i="17"/>
  <c r="R166" i="25"/>
  <c r="Q165" i="17"/>
  <c r="S166" i="25" s="1"/>
  <c r="R165" i="17"/>
  <c r="T166" i="25" s="1"/>
  <c r="S165" i="17"/>
  <c r="U166" i="25" s="1"/>
  <c r="T165" i="17"/>
  <c r="V166" i="25"/>
  <c r="U165" i="17"/>
  <c r="W166" i="25" s="1"/>
  <c r="V165" i="17"/>
  <c r="X166" i="25" s="1"/>
  <c r="W165" i="17"/>
  <c r="Y166" i="25" s="1"/>
  <c r="X165" i="17"/>
  <c r="Z166" i="25"/>
  <c r="Y165" i="17"/>
  <c r="AA166" i="25" s="1"/>
  <c r="Z165" i="17"/>
  <c r="AB166" i="25" s="1"/>
  <c r="C166" i="17"/>
  <c r="E167" i="25" s="1"/>
  <c r="D166" i="17"/>
  <c r="F167" i="25"/>
  <c r="E166" i="17"/>
  <c r="G167" i="25" s="1"/>
  <c r="F166" i="17"/>
  <c r="H167" i="25" s="1"/>
  <c r="G166" i="17"/>
  <c r="I167" i="25" s="1"/>
  <c r="H166" i="17"/>
  <c r="J167" i="25"/>
  <c r="I166" i="17"/>
  <c r="K167" i="25" s="1"/>
  <c r="J166" i="17"/>
  <c r="L167" i="25" s="1"/>
  <c r="K166" i="17"/>
  <c r="M167" i="25" s="1"/>
  <c r="L166" i="17"/>
  <c r="N167" i="25"/>
  <c r="M166" i="17"/>
  <c r="O167" i="25" s="1"/>
  <c r="N166" i="17"/>
  <c r="P167" i="25" s="1"/>
  <c r="O166" i="17"/>
  <c r="Q167" i="25" s="1"/>
  <c r="P166" i="17"/>
  <c r="R167" i="25"/>
  <c r="Q166" i="17"/>
  <c r="S167" i="25" s="1"/>
  <c r="R166" i="17"/>
  <c r="T167" i="25" s="1"/>
  <c r="S166" i="17"/>
  <c r="U167" i="25" s="1"/>
  <c r="T166" i="17"/>
  <c r="V167" i="25"/>
  <c r="U166" i="17"/>
  <c r="W167" i="25" s="1"/>
  <c r="V166" i="17"/>
  <c r="X167" i="25" s="1"/>
  <c r="W166" i="17"/>
  <c r="Y167" i="25" s="1"/>
  <c r="X166" i="17"/>
  <c r="Z167" i="25"/>
  <c r="Y166" i="17"/>
  <c r="AA167" i="25" s="1"/>
  <c r="Z166" i="17"/>
  <c r="AB167" i="25" s="1"/>
  <c r="C167" i="17"/>
  <c r="E168" i="25" s="1"/>
  <c r="D167" i="17"/>
  <c r="F168" i="25"/>
  <c r="E167" i="17"/>
  <c r="G168" i="25" s="1"/>
  <c r="F167" i="17"/>
  <c r="H168" i="25" s="1"/>
  <c r="G167" i="17"/>
  <c r="I168" i="25" s="1"/>
  <c r="H167" i="17"/>
  <c r="J168" i="25"/>
  <c r="I167" i="17"/>
  <c r="K168" i="25" s="1"/>
  <c r="J167" i="17"/>
  <c r="L168" i="25" s="1"/>
  <c r="K167" i="17"/>
  <c r="M168" i="25" s="1"/>
  <c r="L167" i="17"/>
  <c r="N168" i="25"/>
  <c r="M167" i="17"/>
  <c r="O168" i="25" s="1"/>
  <c r="N167" i="17"/>
  <c r="P168" i="25" s="1"/>
  <c r="O167" i="17"/>
  <c r="Q168" i="25" s="1"/>
  <c r="P167" i="17"/>
  <c r="R168" i="25"/>
  <c r="Q167" i="17"/>
  <c r="S168" i="25" s="1"/>
  <c r="R167" i="17"/>
  <c r="T168" i="25" s="1"/>
  <c r="S167" i="17"/>
  <c r="U168" i="25" s="1"/>
  <c r="T167" i="17"/>
  <c r="V168" i="25"/>
  <c r="U167" i="17"/>
  <c r="W168" i="25" s="1"/>
  <c r="V167" i="17"/>
  <c r="X168" i="25" s="1"/>
  <c r="W167" i="17"/>
  <c r="Y168" i="25" s="1"/>
  <c r="X167" i="17"/>
  <c r="Z168" i="25"/>
  <c r="Y167" i="17"/>
  <c r="AA168" i="25" s="1"/>
  <c r="Z167" i="17"/>
  <c r="AB168" i="25" s="1"/>
  <c r="C168" i="17"/>
  <c r="E169" i="25" s="1"/>
  <c r="D168" i="17"/>
  <c r="F169" i="25" s="1"/>
  <c r="E168" i="17"/>
  <c r="G169" i="25" s="1"/>
  <c r="F168" i="17"/>
  <c r="H169" i="25"/>
  <c r="G168" i="17"/>
  <c r="I169" i="25" s="1"/>
  <c r="H168" i="17"/>
  <c r="J169" i="25" s="1"/>
  <c r="I168" i="17"/>
  <c r="K169" i="25" s="1"/>
  <c r="J168" i="17"/>
  <c r="L169" i="25"/>
  <c r="K168" i="17"/>
  <c r="M169" i="25" s="1"/>
  <c r="L168" i="17"/>
  <c r="N169" i="25" s="1"/>
  <c r="M168" i="17"/>
  <c r="O169" i="25" s="1"/>
  <c r="N168" i="17"/>
  <c r="P169" i="25"/>
  <c r="O168" i="17"/>
  <c r="Q169" i="25" s="1"/>
  <c r="P168" i="17"/>
  <c r="R169" i="25" s="1"/>
  <c r="Q168" i="17"/>
  <c r="S169" i="25" s="1"/>
  <c r="R168" i="17"/>
  <c r="T169" i="25"/>
  <c r="S168" i="17"/>
  <c r="U169" i="25" s="1"/>
  <c r="T168" i="17"/>
  <c r="V169" i="25" s="1"/>
  <c r="U168" i="17"/>
  <c r="W169" i="25" s="1"/>
  <c r="V168" i="17"/>
  <c r="X169" i="25"/>
  <c r="W168" i="17"/>
  <c r="Y169" i="25" s="1"/>
  <c r="X168" i="17"/>
  <c r="Z169" i="25" s="1"/>
  <c r="Y168" i="17"/>
  <c r="AA169" i="25" s="1"/>
  <c r="Z168" i="17"/>
  <c r="AB169" i="25"/>
  <c r="C169" i="17"/>
  <c r="E170" i="25" s="1"/>
  <c r="D169" i="17"/>
  <c r="F170" i="25" s="1"/>
  <c r="E169" i="17"/>
  <c r="G170" i="25" s="1"/>
  <c r="F169" i="17"/>
  <c r="H170" i="25"/>
  <c r="G169" i="17"/>
  <c r="I170" i="25" s="1"/>
  <c r="H169" i="17"/>
  <c r="J170" i="25" s="1"/>
  <c r="I169" i="17"/>
  <c r="K170" i="25" s="1"/>
  <c r="J169" i="17"/>
  <c r="L170" i="25"/>
  <c r="K169" i="17"/>
  <c r="M170" i="25" s="1"/>
  <c r="L169" i="17"/>
  <c r="N170" i="25" s="1"/>
  <c r="M169" i="17"/>
  <c r="O170" i="25" s="1"/>
  <c r="N169" i="17"/>
  <c r="P170" i="25"/>
  <c r="O169" i="17"/>
  <c r="Q170" i="25" s="1"/>
  <c r="P169" i="17"/>
  <c r="R170" i="25" s="1"/>
  <c r="Q169" i="17"/>
  <c r="S170" i="25" s="1"/>
  <c r="R169" i="17"/>
  <c r="T170" i="25"/>
  <c r="S169" i="17"/>
  <c r="U170" i="25" s="1"/>
  <c r="T169" i="17"/>
  <c r="V170" i="25" s="1"/>
  <c r="U169" i="17"/>
  <c r="W170" i="25" s="1"/>
  <c r="V169" i="17"/>
  <c r="X170" i="25"/>
  <c r="W169" i="17"/>
  <c r="Y170" i="25" s="1"/>
  <c r="X169" i="17"/>
  <c r="Z170" i="25" s="1"/>
  <c r="Y169" i="17"/>
  <c r="AA170" i="25" s="1"/>
  <c r="Z169" i="17"/>
  <c r="AB170" i="25"/>
  <c r="C170" i="17"/>
  <c r="E171" i="25" s="1"/>
  <c r="D170" i="17"/>
  <c r="F171" i="25" s="1"/>
  <c r="E170" i="17"/>
  <c r="G171" i="25" s="1"/>
  <c r="F170" i="17"/>
  <c r="H171" i="25"/>
  <c r="G170" i="17"/>
  <c r="I171" i="25" s="1"/>
  <c r="H170" i="17"/>
  <c r="J171" i="25" s="1"/>
  <c r="I170" i="17"/>
  <c r="K171" i="25" s="1"/>
  <c r="J170" i="17"/>
  <c r="L171" i="25"/>
  <c r="K170" i="17"/>
  <c r="M171" i="25" s="1"/>
  <c r="L170" i="17"/>
  <c r="N171" i="25" s="1"/>
  <c r="M170" i="17"/>
  <c r="O171" i="25" s="1"/>
  <c r="N170" i="17"/>
  <c r="P171" i="25"/>
  <c r="O170" i="17"/>
  <c r="Q171" i="25" s="1"/>
  <c r="P170" i="17"/>
  <c r="R171" i="25" s="1"/>
  <c r="Q170" i="17"/>
  <c r="S171" i="25" s="1"/>
  <c r="R170" i="17"/>
  <c r="T171" i="25"/>
  <c r="S170" i="17"/>
  <c r="U171" i="25" s="1"/>
  <c r="T170" i="17"/>
  <c r="V171" i="25" s="1"/>
  <c r="U170" i="17"/>
  <c r="W171" i="25" s="1"/>
  <c r="V170" i="17"/>
  <c r="X171" i="25"/>
  <c r="W170" i="17"/>
  <c r="Y171" i="25" s="1"/>
  <c r="X170" i="17"/>
  <c r="Z171" i="25" s="1"/>
  <c r="Y170" i="17"/>
  <c r="AA171" i="25" s="1"/>
  <c r="Z170" i="17"/>
  <c r="AB171" i="25"/>
  <c r="C171" i="17"/>
  <c r="E172" i="25" s="1"/>
  <c r="D171" i="17"/>
  <c r="F172" i="25" s="1"/>
  <c r="E171" i="17"/>
  <c r="G172" i="25" s="1"/>
  <c r="F171" i="17"/>
  <c r="H172" i="25"/>
  <c r="G171" i="17"/>
  <c r="I172" i="25" s="1"/>
  <c r="H171" i="17"/>
  <c r="J172" i="25" s="1"/>
  <c r="I171" i="17"/>
  <c r="K172" i="25" s="1"/>
  <c r="J171" i="17"/>
  <c r="L172" i="25"/>
  <c r="K171" i="17"/>
  <c r="M172" i="25" s="1"/>
  <c r="L171" i="17"/>
  <c r="N172" i="25" s="1"/>
  <c r="M171" i="17"/>
  <c r="O172" i="25" s="1"/>
  <c r="N171" i="17"/>
  <c r="P172" i="25"/>
  <c r="O171" i="17"/>
  <c r="Q172" i="25" s="1"/>
  <c r="P171" i="17"/>
  <c r="R172" i="25" s="1"/>
  <c r="Q171" i="17"/>
  <c r="S172" i="25" s="1"/>
  <c r="R171" i="17"/>
  <c r="T172" i="25"/>
  <c r="S171" i="17"/>
  <c r="U172" i="25" s="1"/>
  <c r="T171" i="17"/>
  <c r="V172" i="25" s="1"/>
  <c r="U171" i="17"/>
  <c r="W172" i="25" s="1"/>
  <c r="V171" i="17"/>
  <c r="X172" i="25"/>
  <c r="W171" i="17"/>
  <c r="Y172" i="25" s="1"/>
  <c r="X171" i="17"/>
  <c r="Z172" i="25" s="1"/>
  <c r="Y171" i="17"/>
  <c r="AA172" i="25" s="1"/>
  <c r="Z171" i="17"/>
  <c r="AB172" i="25"/>
  <c r="C172" i="17"/>
  <c r="E173" i="25" s="1"/>
  <c r="D172" i="17"/>
  <c r="F173" i="25"/>
  <c r="E172" i="17"/>
  <c r="G173" i="25" s="1"/>
  <c r="F172" i="17"/>
  <c r="H173" i="25" s="1"/>
  <c r="G172" i="17"/>
  <c r="I173" i="25" s="1"/>
  <c r="H172" i="17"/>
  <c r="J173" i="25"/>
  <c r="I172" i="17"/>
  <c r="K173" i="25" s="1"/>
  <c r="J172" i="17"/>
  <c r="L173" i="25" s="1"/>
  <c r="K172" i="17"/>
  <c r="M173" i="25" s="1"/>
  <c r="L172" i="17"/>
  <c r="N173" i="25"/>
  <c r="M172" i="17"/>
  <c r="O173" i="25" s="1"/>
  <c r="N172" i="17"/>
  <c r="P173" i="25" s="1"/>
  <c r="O172" i="17"/>
  <c r="Q173" i="25" s="1"/>
  <c r="P172" i="17"/>
  <c r="R173" i="25"/>
  <c r="Q172" i="17"/>
  <c r="S173" i="25" s="1"/>
  <c r="R172" i="17"/>
  <c r="T173" i="25" s="1"/>
  <c r="S172" i="17"/>
  <c r="U173" i="25" s="1"/>
  <c r="T172" i="17"/>
  <c r="V173" i="25"/>
  <c r="U172" i="17"/>
  <c r="W173" i="25" s="1"/>
  <c r="V172" i="17"/>
  <c r="X173" i="25" s="1"/>
  <c r="W172" i="17"/>
  <c r="Y173" i="25" s="1"/>
  <c r="X172" i="17"/>
  <c r="Z173" i="25"/>
  <c r="Y172" i="17"/>
  <c r="AA173" i="25" s="1"/>
  <c r="Z172" i="17"/>
  <c r="AB173" i="25" s="1"/>
  <c r="C173" i="17"/>
  <c r="E174" i="25" s="1"/>
  <c r="D173" i="17"/>
  <c r="F174" i="25"/>
  <c r="E173" i="17"/>
  <c r="G174" i="25" s="1"/>
  <c r="F173" i="17"/>
  <c r="H174" i="25" s="1"/>
  <c r="G173" i="17"/>
  <c r="I174" i="25" s="1"/>
  <c r="H173" i="17"/>
  <c r="J174" i="25"/>
  <c r="I173" i="17"/>
  <c r="K174" i="25" s="1"/>
  <c r="J173" i="17"/>
  <c r="L174" i="25" s="1"/>
  <c r="K173" i="17"/>
  <c r="M174" i="25" s="1"/>
  <c r="L173" i="17"/>
  <c r="N174" i="25"/>
  <c r="M173" i="17"/>
  <c r="O174" i="25" s="1"/>
  <c r="N173" i="17"/>
  <c r="P174" i="25" s="1"/>
  <c r="O173" i="17"/>
  <c r="Q174" i="25" s="1"/>
  <c r="P173" i="17"/>
  <c r="R174" i="25"/>
  <c r="Q173" i="17"/>
  <c r="S174" i="25" s="1"/>
  <c r="R173" i="17"/>
  <c r="T174" i="25" s="1"/>
  <c r="S173" i="17"/>
  <c r="U174" i="25" s="1"/>
  <c r="T173" i="17"/>
  <c r="V174" i="25"/>
  <c r="U173" i="17"/>
  <c r="W174" i="25" s="1"/>
  <c r="V173" i="17"/>
  <c r="X174" i="25" s="1"/>
  <c r="W173" i="17"/>
  <c r="Y174" i="25" s="1"/>
  <c r="X173" i="17"/>
  <c r="Z174" i="25"/>
  <c r="Y173" i="17"/>
  <c r="AA174" i="25" s="1"/>
  <c r="Z173" i="17"/>
  <c r="AB174" i="25" s="1"/>
  <c r="C174" i="17"/>
  <c r="E175" i="25" s="1"/>
  <c r="D174" i="17"/>
  <c r="F175" i="25"/>
  <c r="E174" i="17"/>
  <c r="G175" i="25" s="1"/>
  <c r="F174" i="17"/>
  <c r="H175" i="25" s="1"/>
  <c r="G174" i="17"/>
  <c r="I175" i="25" s="1"/>
  <c r="H174" i="17"/>
  <c r="J175" i="25"/>
  <c r="I174" i="17"/>
  <c r="K175" i="25" s="1"/>
  <c r="J174" i="17"/>
  <c r="L175" i="25" s="1"/>
  <c r="K174" i="17"/>
  <c r="M175" i="25" s="1"/>
  <c r="L174" i="17"/>
  <c r="N175" i="25"/>
  <c r="M174" i="17"/>
  <c r="O175" i="25" s="1"/>
  <c r="N174" i="17"/>
  <c r="P175" i="25" s="1"/>
  <c r="O174" i="17"/>
  <c r="Q175" i="25" s="1"/>
  <c r="P174" i="17"/>
  <c r="R175" i="25"/>
  <c r="Q174" i="17"/>
  <c r="S175" i="25" s="1"/>
  <c r="R174" i="17"/>
  <c r="T175" i="25" s="1"/>
  <c r="S174" i="17"/>
  <c r="U175" i="25" s="1"/>
  <c r="T174" i="17"/>
  <c r="V175" i="25"/>
  <c r="U174" i="17"/>
  <c r="W175" i="25" s="1"/>
  <c r="V174" i="17"/>
  <c r="X175" i="25" s="1"/>
  <c r="W174" i="17"/>
  <c r="Y175" i="25" s="1"/>
  <c r="X174" i="17"/>
  <c r="Z175" i="25"/>
  <c r="Y174" i="17"/>
  <c r="AA175" i="25" s="1"/>
  <c r="Z174" i="17"/>
  <c r="AB175" i="25" s="1"/>
  <c r="C175" i="17"/>
  <c r="E176" i="25" s="1"/>
  <c r="D175" i="17"/>
  <c r="F176" i="25"/>
  <c r="E175" i="17"/>
  <c r="G176" i="25" s="1"/>
  <c r="F175" i="17"/>
  <c r="H176" i="25" s="1"/>
  <c r="G175" i="17"/>
  <c r="I176" i="25" s="1"/>
  <c r="H175" i="17"/>
  <c r="J176" i="25"/>
  <c r="I175" i="17"/>
  <c r="K176" i="25" s="1"/>
  <c r="J175" i="17"/>
  <c r="L176" i="25" s="1"/>
  <c r="K175" i="17"/>
  <c r="M176" i="25" s="1"/>
  <c r="L175" i="17"/>
  <c r="N176" i="25"/>
  <c r="M175" i="17"/>
  <c r="O176" i="25" s="1"/>
  <c r="N175" i="17"/>
  <c r="P176" i="25" s="1"/>
  <c r="O175" i="17"/>
  <c r="Q176" i="25" s="1"/>
  <c r="P175" i="17"/>
  <c r="R176" i="25"/>
  <c r="Q175" i="17"/>
  <c r="S176" i="25" s="1"/>
  <c r="R175" i="17"/>
  <c r="T176" i="25" s="1"/>
  <c r="S175" i="17"/>
  <c r="U176" i="25" s="1"/>
  <c r="T175" i="17"/>
  <c r="V176" i="25"/>
  <c r="U175" i="17"/>
  <c r="W176" i="25" s="1"/>
  <c r="V175" i="17"/>
  <c r="X176" i="25" s="1"/>
  <c r="W175" i="17"/>
  <c r="Y176" i="25" s="1"/>
  <c r="X175" i="17"/>
  <c r="Z176" i="25"/>
  <c r="Y175" i="17"/>
  <c r="AA176" i="25" s="1"/>
  <c r="Z175" i="17"/>
  <c r="AB176" i="25" s="1"/>
  <c r="C176" i="17"/>
  <c r="E177" i="25" s="1"/>
  <c r="D176" i="17"/>
  <c r="F177" i="25" s="1"/>
  <c r="E176" i="17"/>
  <c r="G177" i="25" s="1"/>
  <c r="F176" i="17"/>
  <c r="H177" i="25"/>
  <c r="G176" i="17"/>
  <c r="I177" i="25" s="1"/>
  <c r="H176" i="17"/>
  <c r="J177" i="25" s="1"/>
  <c r="I176" i="17"/>
  <c r="K177" i="25" s="1"/>
  <c r="J176" i="17"/>
  <c r="L177" i="25"/>
  <c r="K176" i="17"/>
  <c r="M177" i="25" s="1"/>
  <c r="L176" i="17"/>
  <c r="N177" i="25" s="1"/>
  <c r="M176" i="17"/>
  <c r="O177" i="25" s="1"/>
  <c r="N176" i="17"/>
  <c r="P177" i="25"/>
  <c r="O176" i="17"/>
  <c r="Q177" i="25" s="1"/>
  <c r="P176" i="17"/>
  <c r="R177" i="25" s="1"/>
  <c r="Q176" i="17"/>
  <c r="S177" i="25" s="1"/>
  <c r="R176" i="17"/>
  <c r="T177" i="25"/>
  <c r="S176" i="17"/>
  <c r="U177" i="25" s="1"/>
  <c r="T176" i="17"/>
  <c r="V177" i="25" s="1"/>
  <c r="U176" i="17"/>
  <c r="W177" i="25" s="1"/>
  <c r="V176" i="17"/>
  <c r="X177" i="25"/>
  <c r="W176" i="17"/>
  <c r="Y177" i="25" s="1"/>
  <c r="X176" i="17"/>
  <c r="Z177" i="25" s="1"/>
  <c r="Y176" i="17"/>
  <c r="AA177" i="25" s="1"/>
  <c r="Z176" i="17"/>
  <c r="AB177" i="25"/>
  <c r="C177" i="17"/>
  <c r="E178" i="25" s="1"/>
  <c r="D177" i="17"/>
  <c r="F178" i="25" s="1"/>
  <c r="E177" i="17"/>
  <c r="G178" i="25" s="1"/>
  <c r="F177" i="17"/>
  <c r="H178" i="25"/>
  <c r="G177" i="17"/>
  <c r="I178" i="25" s="1"/>
  <c r="H177" i="17"/>
  <c r="J178" i="25" s="1"/>
  <c r="I177" i="17"/>
  <c r="K178" i="25" s="1"/>
  <c r="J177" i="17"/>
  <c r="L178" i="25"/>
  <c r="K177" i="17"/>
  <c r="M178" i="25" s="1"/>
  <c r="L177" i="17"/>
  <c r="N178" i="25" s="1"/>
  <c r="M177" i="17"/>
  <c r="O178" i="25" s="1"/>
  <c r="N177" i="17"/>
  <c r="P178" i="25"/>
  <c r="O177" i="17"/>
  <c r="Q178" i="25" s="1"/>
  <c r="P177" i="17"/>
  <c r="R178" i="25" s="1"/>
  <c r="Q177" i="17"/>
  <c r="S178" i="25" s="1"/>
  <c r="R177" i="17"/>
  <c r="T178" i="25"/>
  <c r="S177" i="17"/>
  <c r="U178" i="25" s="1"/>
  <c r="T177" i="17"/>
  <c r="V178" i="25" s="1"/>
  <c r="U177" i="17"/>
  <c r="W178" i="25" s="1"/>
  <c r="V177" i="17"/>
  <c r="X178" i="25"/>
  <c r="W177" i="17"/>
  <c r="Y178" i="25" s="1"/>
  <c r="X177" i="17"/>
  <c r="Z178" i="25" s="1"/>
  <c r="Y177" i="17"/>
  <c r="AA178" i="25" s="1"/>
  <c r="Z177" i="17"/>
  <c r="AB178" i="25"/>
  <c r="C178" i="17"/>
  <c r="E179" i="25" s="1"/>
  <c r="D178" i="17"/>
  <c r="F179" i="25" s="1"/>
  <c r="E178" i="17"/>
  <c r="G179" i="25" s="1"/>
  <c r="F178" i="17"/>
  <c r="H179" i="25"/>
  <c r="G178" i="17"/>
  <c r="I179" i="25" s="1"/>
  <c r="H178" i="17"/>
  <c r="J179" i="25" s="1"/>
  <c r="I178" i="17"/>
  <c r="K179" i="25" s="1"/>
  <c r="J178" i="17"/>
  <c r="L179" i="25"/>
  <c r="K178" i="17"/>
  <c r="M179" i="25" s="1"/>
  <c r="L178" i="17"/>
  <c r="N179" i="25" s="1"/>
  <c r="M178" i="17"/>
  <c r="O179" i="25" s="1"/>
  <c r="N178" i="17"/>
  <c r="P179" i="25"/>
  <c r="O178" i="17"/>
  <c r="Q179" i="25" s="1"/>
  <c r="P178" i="17"/>
  <c r="R179" i="25" s="1"/>
  <c r="Q178" i="17"/>
  <c r="S179" i="25" s="1"/>
  <c r="R178" i="17"/>
  <c r="T179" i="25"/>
  <c r="S178" i="17"/>
  <c r="U179" i="25" s="1"/>
  <c r="T178" i="17"/>
  <c r="V179" i="25" s="1"/>
  <c r="U178" i="17"/>
  <c r="W179" i="25" s="1"/>
  <c r="V178" i="17"/>
  <c r="X179" i="25"/>
  <c r="W178" i="17"/>
  <c r="Y179" i="25" s="1"/>
  <c r="X178" i="17"/>
  <c r="Z179" i="25" s="1"/>
  <c r="Y178" i="17"/>
  <c r="AA179" i="25" s="1"/>
  <c r="Z178" i="17"/>
  <c r="AB179" i="25"/>
  <c r="C179" i="17"/>
  <c r="E180" i="25" s="1"/>
  <c r="D179" i="17"/>
  <c r="E179" i="17"/>
  <c r="G180" i="25" s="1"/>
  <c r="F179" i="17"/>
  <c r="H180" i="25"/>
  <c r="G179" i="17"/>
  <c r="I180" i="25" s="1"/>
  <c r="H179" i="17"/>
  <c r="J180" i="25" s="1"/>
  <c r="I179" i="17"/>
  <c r="K180" i="25" s="1"/>
  <c r="J179" i="17"/>
  <c r="L180" i="25"/>
  <c r="K179" i="17"/>
  <c r="M180" i="25" s="1"/>
  <c r="L179" i="17"/>
  <c r="N180" i="25" s="1"/>
  <c r="M179" i="17"/>
  <c r="O180" i="25" s="1"/>
  <c r="N179" i="17"/>
  <c r="P180" i="25"/>
  <c r="O179" i="17"/>
  <c r="Q180" i="25" s="1"/>
  <c r="P179" i="17"/>
  <c r="R180" i="25" s="1"/>
  <c r="Q179" i="17"/>
  <c r="S180" i="25" s="1"/>
  <c r="R179" i="17"/>
  <c r="T180" i="25"/>
  <c r="S179" i="17"/>
  <c r="U180" i="25" s="1"/>
  <c r="T179" i="17"/>
  <c r="V180" i="25" s="1"/>
  <c r="U179" i="17"/>
  <c r="W180" i="25" s="1"/>
  <c r="V179" i="17"/>
  <c r="X180" i="25"/>
  <c r="W179" i="17"/>
  <c r="Y180" i="25" s="1"/>
  <c r="X179" i="17"/>
  <c r="Z180" i="25" s="1"/>
  <c r="Y179" i="17"/>
  <c r="AA180" i="25" s="1"/>
  <c r="Z179" i="17"/>
  <c r="AB180" i="25"/>
  <c r="C180" i="17"/>
  <c r="E181" i="25" s="1"/>
  <c r="D180" i="17"/>
  <c r="F181" i="25"/>
  <c r="E180" i="17"/>
  <c r="G181" i="25" s="1"/>
  <c r="F180" i="17"/>
  <c r="H181" i="25" s="1"/>
  <c r="G180" i="17"/>
  <c r="I181" i="25" s="1"/>
  <c r="H180" i="17"/>
  <c r="J181" i="25"/>
  <c r="I180" i="17"/>
  <c r="K181" i="25" s="1"/>
  <c r="J180" i="17"/>
  <c r="L181" i="25" s="1"/>
  <c r="K180" i="17"/>
  <c r="M181" i="25" s="1"/>
  <c r="L180" i="17"/>
  <c r="N181" i="25"/>
  <c r="M180" i="17"/>
  <c r="O181" i="25" s="1"/>
  <c r="N180" i="17"/>
  <c r="P181" i="25" s="1"/>
  <c r="O180" i="17"/>
  <c r="Q181" i="25" s="1"/>
  <c r="P180" i="17"/>
  <c r="R181" i="25"/>
  <c r="Q180" i="17"/>
  <c r="S181" i="25" s="1"/>
  <c r="R180" i="17"/>
  <c r="T181" i="25" s="1"/>
  <c r="S180" i="17"/>
  <c r="U181" i="25" s="1"/>
  <c r="T180" i="17"/>
  <c r="V181" i="25"/>
  <c r="U180" i="17"/>
  <c r="W181" i="25" s="1"/>
  <c r="V180" i="17"/>
  <c r="X181" i="25" s="1"/>
  <c r="W180" i="17"/>
  <c r="Y181" i="25" s="1"/>
  <c r="X180" i="17"/>
  <c r="Z181" i="25"/>
  <c r="Y180" i="17"/>
  <c r="AA181" i="25" s="1"/>
  <c r="Z180" i="17"/>
  <c r="AB181" i="25" s="1"/>
  <c r="C181" i="17"/>
  <c r="E182" i="25" s="1"/>
  <c r="D181" i="17"/>
  <c r="F182" i="25"/>
  <c r="E181" i="17"/>
  <c r="G182" i="25" s="1"/>
  <c r="F181" i="17"/>
  <c r="H182" i="25" s="1"/>
  <c r="G181" i="17"/>
  <c r="I182" i="25" s="1"/>
  <c r="H181" i="17"/>
  <c r="J182" i="25"/>
  <c r="I181" i="17"/>
  <c r="K182" i="25" s="1"/>
  <c r="J181" i="17"/>
  <c r="L182" i="25" s="1"/>
  <c r="K181" i="17"/>
  <c r="M182" i="25" s="1"/>
  <c r="L181" i="17"/>
  <c r="N182" i="25"/>
  <c r="M181" i="17"/>
  <c r="O182" i="25" s="1"/>
  <c r="N181" i="17"/>
  <c r="P182" i="25" s="1"/>
  <c r="O181" i="17"/>
  <c r="Q182" i="25" s="1"/>
  <c r="P181" i="17"/>
  <c r="R182" i="25"/>
  <c r="Q181" i="17"/>
  <c r="S182" i="25" s="1"/>
  <c r="R181" i="17"/>
  <c r="T182" i="25" s="1"/>
  <c r="S181" i="17"/>
  <c r="U182" i="25" s="1"/>
  <c r="T181" i="17"/>
  <c r="V182" i="25"/>
  <c r="U181" i="17"/>
  <c r="W182" i="25" s="1"/>
  <c r="V181" i="17"/>
  <c r="X182" i="25" s="1"/>
  <c r="W181" i="17"/>
  <c r="Y182" i="25" s="1"/>
  <c r="X181" i="17"/>
  <c r="Z182" i="25"/>
  <c r="Y181" i="17"/>
  <c r="AA182" i="25" s="1"/>
  <c r="Z181" i="17"/>
  <c r="AB182" i="25" s="1"/>
  <c r="C182" i="17"/>
  <c r="E183" i="25" s="1"/>
  <c r="D182" i="17"/>
  <c r="F183" i="25"/>
  <c r="E182" i="17"/>
  <c r="G183" i="25" s="1"/>
  <c r="F182" i="17"/>
  <c r="H183" i="25" s="1"/>
  <c r="G182" i="17"/>
  <c r="I183" i="25" s="1"/>
  <c r="H182" i="17"/>
  <c r="J183" i="25" s="1"/>
  <c r="I182" i="17"/>
  <c r="K183" i="25" s="1"/>
  <c r="J182" i="17"/>
  <c r="L183" i="25" s="1"/>
  <c r="K182" i="17"/>
  <c r="M183" i="25" s="1"/>
  <c r="L182" i="17"/>
  <c r="N183" i="25"/>
  <c r="M182" i="17"/>
  <c r="O183" i="25" s="1"/>
  <c r="N182" i="17"/>
  <c r="P183" i="25" s="1"/>
  <c r="O182" i="17"/>
  <c r="Q183" i="25" s="1"/>
  <c r="P182" i="17"/>
  <c r="R183" i="25"/>
  <c r="Q182" i="17"/>
  <c r="S183" i="25" s="1"/>
  <c r="R182" i="17"/>
  <c r="T183" i="25"/>
  <c r="S182" i="17"/>
  <c r="U183" i="25" s="1"/>
  <c r="T182" i="17"/>
  <c r="V183" i="25"/>
  <c r="U182" i="17"/>
  <c r="W183" i="25" s="1"/>
  <c r="V182" i="17"/>
  <c r="X183" i="25"/>
  <c r="W182" i="17"/>
  <c r="Y183" i="25" s="1"/>
  <c r="X182" i="17"/>
  <c r="Z183" i="25" s="1"/>
  <c r="Y182" i="17"/>
  <c r="AA183" i="25" s="1"/>
  <c r="Z182" i="17"/>
  <c r="AB183" i="25"/>
  <c r="C183" i="17"/>
  <c r="E184" i="25" s="1"/>
  <c r="D183" i="17"/>
  <c r="F184" i="25" s="1"/>
  <c r="E183" i="17"/>
  <c r="G184" i="25" s="1"/>
  <c r="F183" i="17"/>
  <c r="H184" i="25" s="1"/>
  <c r="G183" i="17"/>
  <c r="I184" i="25" s="1"/>
  <c r="H183" i="17"/>
  <c r="J184" i="25"/>
  <c r="I183" i="17"/>
  <c r="K184" i="25" s="1"/>
  <c r="J183" i="17"/>
  <c r="L184" i="25" s="1"/>
  <c r="K183" i="17"/>
  <c r="M184" i="25" s="1"/>
  <c r="L183" i="17"/>
  <c r="N184" i="25"/>
  <c r="M183" i="17"/>
  <c r="O184" i="25" s="1"/>
  <c r="N183" i="17"/>
  <c r="P184" i="25" s="1"/>
  <c r="O183" i="17"/>
  <c r="Q184" i="25" s="1"/>
  <c r="P183" i="17"/>
  <c r="R184" i="25"/>
  <c r="Q183" i="17"/>
  <c r="S184" i="25" s="1"/>
  <c r="R183" i="17"/>
  <c r="T184" i="25" s="1"/>
  <c r="S183" i="17"/>
  <c r="U184" i="25" s="1"/>
  <c r="T183" i="17"/>
  <c r="V184" i="25"/>
  <c r="U183" i="17"/>
  <c r="W184" i="25" s="1"/>
  <c r="V183" i="17"/>
  <c r="X184" i="25" s="1"/>
  <c r="W183" i="17"/>
  <c r="Y184" i="25" s="1"/>
  <c r="X183" i="17"/>
  <c r="Z184" i="25" s="1"/>
  <c r="Y183" i="17"/>
  <c r="AA184" i="25" s="1"/>
  <c r="Z183" i="17"/>
  <c r="AB184" i="25" s="1"/>
  <c r="C184" i="17"/>
  <c r="E185" i="25"/>
  <c r="D184" i="17"/>
  <c r="F185" i="25" s="1"/>
  <c r="E184" i="17"/>
  <c r="G185" i="25" s="1"/>
  <c r="F184" i="17"/>
  <c r="H185" i="25" s="1"/>
  <c r="G184" i="17"/>
  <c r="I185" i="25"/>
  <c r="H184" i="17"/>
  <c r="J185" i="25" s="1"/>
  <c r="I184" i="17"/>
  <c r="K185" i="25" s="1"/>
  <c r="J184" i="17"/>
  <c r="L185" i="25" s="1"/>
  <c r="K184" i="17"/>
  <c r="M185" i="25"/>
  <c r="L184" i="17"/>
  <c r="N185" i="25" s="1"/>
  <c r="M184" i="17"/>
  <c r="O185" i="25" s="1"/>
  <c r="N184" i="17"/>
  <c r="P185" i="25" s="1"/>
  <c r="O184" i="17"/>
  <c r="Q185" i="25"/>
  <c r="P184" i="17"/>
  <c r="R185" i="25" s="1"/>
  <c r="Q184" i="17"/>
  <c r="S185" i="25" s="1"/>
  <c r="R184" i="17"/>
  <c r="T185" i="25" s="1"/>
  <c r="S184" i="17"/>
  <c r="U185" i="25"/>
  <c r="T184" i="17"/>
  <c r="V185" i="25" s="1"/>
  <c r="U184" i="17"/>
  <c r="W185" i="25" s="1"/>
  <c r="V184" i="17"/>
  <c r="X185" i="25" s="1"/>
  <c r="W184" i="17"/>
  <c r="Y185" i="25"/>
  <c r="X184" i="17"/>
  <c r="Z185" i="25" s="1"/>
  <c r="Y184" i="17"/>
  <c r="AA185" i="25" s="1"/>
  <c r="Z184" i="17"/>
  <c r="AB185" i="25" s="1"/>
  <c r="C185" i="17"/>
  <c r="E186" i="25"/>
  <c r="D185" i="17"/>
  <c r="F186" i="25"/>
  <c r="E185" i="17"/>
  <c r="G186" i="25"/>
  <c r="F185" i="17"/>
  <c r="H186" i="25"/>
  <c r="G185" i="17"/>
  <c r="I186" i="25"/>
  <c r="H185" i="17"/>
  <c r="J186" i="25"/>
  <c r="I185" i="17"/>
  <c r="K186" i="25"/>
  <c r="J185" i="17"/>
  <c r="L186" i="25"/>
  <c r="K185" i="17"/>
  <c r="M186" i="25"/>
  <c r="L185" i="17"/>
  <c r="N186" i="25"/>
  <c r="M185" i="17"/>
  <c r="AE185" i="17" s="1"/>
  <c r="AG185" i="17" s="1"/>
  <c r="AH185" i="17" s="1"/>
  <c r="AG186" i="25" s="1"/>
  <c r="O186" i="25"/>
  <c r="N185" i="17"/>
  <c r="P186" i="25"/>
  <c r="O185" i="17"/>
  <c r="Q186" i="25"/>
  <c r="P185" i="17"/>
  <c r="R186" i="25"/>
  <c r="Q185" i="17"/>
  <c r="S186" i="25"/>
  <c r="R185" i="17"/>
  <c r="T186" i="25"/>
  <c r="S185" i="17"/>
  <c r="U186" i="25"/>
  <c r="T185" i="17"/>
  <c r="V186" i="25"/>
  <c r="U185" i="17"/>
  <c r="W186" i="25"/>
  <c r="V185" i="17"/>
  <c r="X186" i="25"/>
  <c r="W185" i="17"/>
  <c r="Y186" i="25"/>
  <c r="X185" i="17"/>
  <c r="Z186" i="25"/>
  <c r="Y185" i="17"/>
  <c r="AA186" i="25"/>
  <c r="Z185" i="17"/>
  <c r="AB186" i="25"/>
  <c r="C186" i="17"/>
  <c r="E187" i="25"/>
  <c r="D186" i="17"/>
  <c r="F187" i="25"/>
  <c r="E186" i="17"/>
  <c r="G187" i="25"/>
  <c r="F186" i="17"/>
  <c r="H187" i="25"/>
  <c r="G186" i="17"/>
  <c r="I187" i="25"/>
  <c r="H186" i="17"/>
  <c r="AE186" i="17" s="1"/>
  <c r="AG186" i="17" s="1"/>
  <c r="AH186" i="17" s="1"/>
  <c r="AG187" i="25" s="1"/>
  <c r="J187" i="25"/>
  <c r="I186" i="17"/>
  <c r="K187" i="25"/>
  <c r="J186" i="17"/>
  <c r="L187" i="25"/>
  <c r="K186" i="17"/>
  <c r="M187" i="25"/>
  <c r="L186" i="17"/>
  <c r="N187" i="25"/>
  <c r="M186" i="17"/>
  <c r="O187" i="25"/>
  <c r="N186" i="17"/>
  <c r="P187" i="25"/>
  <c r="O186" i="17"/>
  <c r="Q187" i="25"/>
  <c r="P186" i="17"/>
  <c r="R187" i="25"/>
  <c r="Q186" i="17"/>
  <c r="S187" i="25"/>
  <c r="R186" i="17"/>
  <c r="T187" i="25"/>
  <c r="S186" i="17"/>
  <c r="U187" i="25"/>
  <c r="T186" i="17"/>
  <c r="V187" i="25"/>
  <c r="U186" i="17"/>
  <c r="W187" i="25"/>
  <c r="V186" i="17"/>
  <c r="X187" i="25"/>
  <c r="W186" i="17"/>
  <c r="Y187" i="25"/>
  <c r="X186" i="17"/>
  <c r="Z187" i="25"/>
  <c r="Y186" i="17"/>
  <c r="AA187" i="25"/>
  <c r="Z186" i="17"/>
  <c r="AB187" i="25"/>
  <c r="C187" i="17"/>
  <c r="E188" i="25"/>
  <c r="D187" i="17"/>
  <c r="F188" i="25"/>
  <c r="E187" i="17"/>
  <c r="G188" i="25"/>
  <c r="F187" i="17"/>
  <c r="H188" i="25"/>
  <c r="G187" i="17"/>
  <c r="I188" i="25"/>
  <c r="H187" i="17"/>
  <c r="J188" i="25"/>
  <c r="I187" i="17"/>
  <c r="K188" i="25"/>
  <c r="J187" i="17"/>
  <c r="L188" i="25"/>
  <c r="K187" i="17"/>
  <c r="M188" i="25"/>
  <c r="L187" i="17"/>
  <c r="N188" i="25"/>
  <c r="M187" i="17"/>
  <c r="O188" i="25"/>
  <c r="N187" i="17"/>
  <c r="P188" i="25"/>
  <c r="O187" i="17"/>
  <c r="Q188" i="25"/>
  <c r="P187" i="17"/>
  <c r="R188" i="25"/>
  <c r="Q187" i="17"/>
  <c r="S188" i="25"/>
  <c r="R187" i="17"/>
  <c r="T188" i="25"/>
  <c r="S187" i="17"/>
  <c r="U188" i="25"/>
  <c r="T187" i="17"/>
  <c r="V188" i="25"/>
  <c r="U187" i="17"/>
  <c r="W188" i="25"/>
  <c r="V187" i="17"/>
  <c r="X188" i="25"/>
  <c r="W187" i="17"/>
  <c r="Y188" i="25"/>
  <c r="X187" i="17"/>
  <c r="Z188" i="25"/>
  <c r="Y187" i="17"/>
  <c r="AA188" i="25"/>
  <c r="Z187" i="17"/>
  <c r="AB188" i="25"/>
  <c r="AE187" i="17"/>
  <c r="AG187" i="17"/>
  <c r="AH187" i="17" s="1"/>
  <c r="AG188" i="25" s="1"/>
  <c r="C188" i="17"/>
  <c r="E189" i="25"/>
  <c r="D188" i="17"/>
  <c r="AE188" i="17" s="1"/>
  <c r="AG188" i="17" s="1"/>
  <c r="AH188" i="17" s="1"/>
  <c r="AG189" i="25" s="1"/>
  <c r="F189" i="25"/>
  <c r="E188" i="17"/>
  <c r="G189" i="25"/>
  <c r="F188" i="17"/>
  <c r="H189" i="25"/>
  <c r="G188" i="17"/>
  <c r="I189" i="25"/>
  <c r="H188" i="17"/>
  <c r="J189" i="25"/>
  <c r="I188" i="17"/>
  <c r="K189" i="25"/>
  <c r="J188" i="17"/>
  <c r="L189" i="25"/>
  <c r="K188" i="17"/>
  <c r="M189" i="25"/>
  <c r="L188" i="17"/>
  <c r="N189" i="25"/>
  <c r="M188" i="17"/>
  <c r="O189" i="25"/>
  <c r="N188" i="17"/>
  <c r="P189" i="25"/>
  <c r="O188" i="17"/>
  <c r="Q189" i="25"/>
  <c r="P188" i="17"/>
  <c r="R189" i="25"/>
  <c r="Q188" i="17"/>
  <c r="S189" i="25"/>
  <c r="R188" i="17"/>
  <c r="T189" i="25"/>
  <c r="S188" i="17"/>
  <c r="U189" i="25"/>
  <c r="T188" i="17"/>
  <c r="V189" i="25"/>
  <c r="U188" i="17"/>
  <c r="W189" i="25"/>
  <c r="V188" i="17"/>
  <c r="X189" i="25"/>
  <c r="W188" i="17"/>
  <c r="Y189" i="25"/>
  <c r="X188" i="17"/>
  <c r="Z189" i="25"/>
  <c r="Y188" i="17"/>
  <c r="AA189" i="25"/>
  <c r="Z188" i="17"/>
  <c r="AB189" i="25"/>
  <c r="C189" i="17"/>
  <c r="E190" i="25"/>
  <c r="D189" i="17"/>
  <c r="F190" i="25"/>
  <c r="E189" i="17"/>
  <c r="G190" i="25"/>
  <c r="F189" i="17"/>
  <c r="H190" i="25"/>
  <c r="G189" i="17"/>
  <c r="I190" i="25"/>
  <c r="H189" i="17"/>
  <c r="J190" i="25"/>
  <c r="I189" i="17"/>
  <c r="K190" i="25"/>
  <c r="J189" i="17"/>
  <c r="L190" i="25"/>
  <c r="K189" i="17"/>
  <c r="M190" i="25"/>
  <c r="L189" i="17"/>
  <c r="N190" i="25"/>
  <c r="M189" i="17"/>
  <c r="O190" i="25"/>
  <c r="N189" i="17"/>
  <c r="P190" i="25"/>
  <c r="O189" i="17"/>
  <c r="Q190" i="25"/>
  <c r="P189" i="17"/>
  <c r="R190" i="25"/>
  <c r="Q189" i="17"/>
  <c r="AE189" i="17" s="1"/>
  <c r="AG189" i="17" s="1"/>
  <c r="AH189" i="17" s="1"/>
  <c r="AG190" i="25" s="1"/>
  <c r="S190" i="25"/>
  <c r="R189" i="17"/>
  <c r="T190" i="25"/>
  <c r="S189" i="17"/>
  <c r="U190" i="25"/>
  <c r="T189" i="17"/>
  <c r="V190" i="25"/>
  <c r="U189" i="17"/>
  <c r="W190" i="25"/>
  <c r="V189" i="17"/>
  <c r="X190" i="25"/>
  <c r="W189" i="17"/>
  <c r="Y190" i="25"/>
  <c r="X189" i="17"/>
  <c r="Z190" i="25"/>
  <c r="Y189" i="17"/>
  <c r="AA190" i="25"/>
  <c r="Z189" i="17"/>
  <c r="AB190" i="25"/>
  <c r="C190" i="17"/>
  <c r="E191" i="25"/>
  <c r="D190" i="17"/>
  <c r="F191" i="25"/>
  <c r="E190" i="17"/>
  <c r="G191" i="25"/>
  <c r="F190" i="17"/>
  <c r="H191" i="25"/>
  <c r="G190" i="17"/>
  <c r="I191" i="25"/>
  <c r="H190" i="17"/>
  <c r="AE190" i="17" s="1"/>
  <c r="AG190" i="17" s="1"/>
  <c r="AH190" i="17" s="1"/>
  <c r="AG191" i="25" s="1"/>
  <c r="J191" i="25"/>
  <c r="I190" i="17"/>
  <c r="K191" i="25"/>
  <c r="J190" i="17"/>
  <c r="L191" i="25"/>
  <c r="K190" i="17"/>
  <c r="M191" i="25"/>
  <c r="L190" i="17"/>
  <c r="N191" i="25"/>
  <c r="M190" i="17"/>
  <c r="O191" i="25"/>
  <c r="N190" i="17"/>
  <c r="P191" i="25"/>
  <c r="O190" i="17"/>
  <c r="Q191" i="25"/>
  <c r="P190" i="17"/>
  <c r="R191" i="25"/>
  <c r="Q190" i="17"/>
  <c r="S191" i="25"/>
  <c r="R190" i="17"/>
  <c r="T191" i="25"/>
  <c r="S190" i="17"/>
  <c r="U191" i="25"/>
  <c r="T190" i="17"/>
  <c r="V191" i="25"/>
  <c r="U190" i="17"/>
  <c r="W191" i="25"/>
  <c r="V190" i="17"/>
  <c r="X191" i="25"/>
  <c r="W190" i="17"/>
  <c r="Y191" i="25"/>
  <c r="X190" i="17"/>
  <c r="Z191" i="25"/>
  <c r="Y190" i="17"/>
  <c r="AA191" i="25"/>
  <c r="Z190" i="17"/>
  <c r="AB191" i="25"/>
  <c r="C191" i="17"/>
  <c r="E192" i="25"/>
  <c r="D191" i="17"/>
  <c r="F192" i="25"/>
  <c r="E191" i="17"/>
  <c r="G192" i="25"/>
  <c r="F191" i="17"/>
  <c r="H192" i="25"/>
  <c r="G191" i="17"/>
  <c r="I192" i="25"/>
  <c r="H191" i="17"/>
  <c r="J192" i="25"/>
  <c r="I191" i="17"/>
  <c r="K192" i="25"/>
  <c r="J191" i="17"/>
  <c r="L192" i="25"/>
  <c r="K191" i="17"/>
  <c r="M192" i="25"/>
  <c r="L191" i="17"/>
  <c r="N192" i="25"/>
  <c r="M191" i="17"/>
  <c r="O192" i="25"/>
  <c r="N191" i="17"/>
  <c r="P192" i="25"/>
  <c r="O191" i="17"/>
  <c r="Q192" i="25"/>
  <c r="P191" i="17"/>
  <c r="R192" i="25"/>
  <c r="Q191" i="17"/>
  <c r="S192" i="25"/>
  <c r="R191" i="17"/>
  <c r="T192" i="25"/>
  <c r="S191" i="17"/>
  <c r="U192" i="25"/>
  <c r="T191" i="17"/>
  <c r="V192" i="25"/>
  <c r="U191" i="17"/>
  <c r="W192" i="25"/>
  <c r="V191" i="17"/>
  <c r="X192" i="25"/>
  <c r="W191" i="17"/>
  <c r="Y192" i="25"/>
  <c r="X191" i="17"/>
  <c r="Z192" i="25"/>
  <c r="Y191" i="17"/>
  <c r="AA192" i="25"/>
  <c r="Z191" i="17"/>
  <c r="AB192" i="25"/>
  <c r="AE191" i="17"/>
  <c r="AG191" i="17"/>
  <c r="AH191" i="17" s="1"/>
  <c r="AG192" i="25" s="1"/>
  <c r="C192" i="17"/>
  <c r="E193" i="25"/>
  <c r="D192" i="17"/>
  <c r="AE192" i="17" s="1"/>
  <c r="AG192" i="17" s="1"/>
  <c r="AH192" i="17" s="1"/>
  <c r="AG193" i="25" s="1"/>
  <c r="F193" i="25"/>
  <c r="E192" i="17"/>
  <c r="G193" i="25"/>
  <c r="F192" i="17"/>
  <c r="H193" i="25"/>
  <c r="G192" i="17"/>
  <c r="I193" i="25"/>
  <c r="H192" i="17"/>
  <c r="J193" i="25"/>
  <c r="I192" i="17"/>
  <c r="K193" i="25"/>
  <c r="J192" i="17"/>
  <c r="L193" i="25"/>
  <c r="K192" i="17"/>
  <c r="M193" i="25"/>
  <c r="L192" i="17"/>
  <c r="N193" i="25"/>
  <c r="M192" i="17"/>
  <c r="O193" i="25"/>
  <c r="N192" i="17"/>
  <c r="P193" i="25"/>
  <c r="O192" i="17"/>
  <c r="Q193" i="25"/>
  <c r="P192" i="17"/>
  <c r="R193" i="25"/>
  <c r="Q192" i="17"/>
  <c r="S193" i="25"/>
  <c r="R192" i="17"/>
  <c r="T193" i="25"/>
  <c r="S192" i="17"/>
  <c r="U193" i="25"/>
  <c r="T192" i="17"/>
  <c r="V193" i="25"/>
  <c r="U192" i="17"/>
  <c r="W193" i="25"/>
  <c r="V192" i="17"/>
  <c r="X193" i="25"/>
  <c r="W192" i="17"/>
  <c r="Y193" i="25"/>
  <c r="X192" i="17"/>
  <c r="Z193" i="25"/>
  <c r="Y192" i="17"/>
  <c r="AA193" i="25"/>
  <c r="Z192" i="17"/>
  <c r="AB193" i="25"/>
  <c r="C193" i="17"/>
  <c r="E194" i="25"/>
  <c r="D193" i="17"/>
  <c r="F194" i="25"/>
  <c r="E193" i="17"/>
  <c r="AE193" i="17" s="1"/>
  <c r="AG193" i="17" s="1"/>
  <c r="AH193" i="17" s="1"/>
  <c r="AG194" i="25" s="1"/>
  <c r="G194" i="25"/>
  <c r="F193" i="17"/>
  <c r="H194" i="25"/>
  <c r="G193" i="17"/>
  <c r="I194" i="25"/>
  <c r="H193" i="17"/>
  <c r="J194" i="25"/>
  <c r="I193" i="17"/>
  <c r="K194" i="25"/>
  <c r="J193" i="17"/>
  <c r="L194" i="25"/>
  <c r="K193" i="17"/>
  <c r="M194" i="25"/>
  <c r="L193" i="17"/>
  <c r="N194" i="25"/>
  <c r="M193" i="17"/>
  <c r="O194" i="25"/>
  <c r="N193" i="17"/>
  <c r="P194" i="25"/>
  <c r="O193" i="17"/>
  <c r="Q194" i="25"/>
  <c r="P193" i="17"/>
  <c r="R194" i="25"/>
  <c r="Q193" i="17"/>
  <c r="S194" i="25"/>
  <c r="R193" i="17"/>
  <c r="T194" i="25"/>
  <c r="S193" i="17"/>
  <c r="U194" i="25"/>
  <c r="T193" i="17"/>
  <c r="V194" i="25"/>
  <c r="U193" i="17"/>
  <c r="W194" i="25"/>
  <c r="V193" i="17"/>
  <c r="X194" i="25"/>
  <c r="W193" i="17"/>
  <c r="Y194" i="25"/>
  <c r="X193" i="17"/>
  <c r="Z194" i="25"/>
  <c r="Y193" i="17"/>
  <c r="AA194" i="25"/>
  <c r="Z193" i="17"/>
  <c r="AB194" i="25"/>
  <c r="C194" i="17"/>
  <c r="E195" i="25"/>
  <c r="D194" i="17"/>
  <c r="AE194" i="17" s="1"/>
  <c r="AG194" i="17" s="1"/>
  <c r="AH194" i="17" s="1"/>
  <c r="AG195" i="25" s="1"/>
  <c r="F195" i="25"/>
  <c r="E194" i="17"/>
  <c r="G195" i="25"/>
  <c r="F194" i="17"/>
  <c r="H195" i="25"/>
  <c r="G194" i="17"/>
  <c r="I195" i="25"/>
  <c r="H194" i="17"/>
  <c r="J195" i="25"/>
  <c r="I194" i="17"/>
  <c r="K195" i="25"/>
  <c r="J194" i="17"/>
  <c r="L195" i="25"/>
  <c r="K194" i="17"/>
  <c r="M195" i="25"/>
  <c r="L194" i="17"/>
  <c r="N195" i="25"/>
  <c r="M194" i="17"/>
  <c r="O195" i="25"/>
  <c r="N194" i="17"/>
  <c r="P195" i="25"/>
  <c r="O194" i="17"/>
  <c r="Q195" i="25"/>
  <c r="P194" i="17"/>
  <c r="R195" i="25"/>
  <c r="Q194" i="17"/>
  <c r="S195" i="25"/>
  <c r="R194" i="17"/>
  <c r="T195" i="25"/>
  <c r="S194" i="17"/>
  <c r="U195" i="25"/>
  <c r="T194" i="17"/>
  <c r="V195" i="25"/>
  <c r="U194" i="17"/>
  <c r="W195" i="25"/>
  <c r="V194" i="17"/>
  <c r="X195" i="25"/>
  <c r="W194" i="17"/>
  <c r="Y195" i="25"/>
  <c r="X194" i="17"/>
  <c r="Z195" i="25"/>
  <c r="Y194" i="17"/>
  <c r="AA195" i="25"/>
  <c r="Z194" i="17"/>
  <c r="AB195" i="25"/>
  <c r="C195" i="17"/>
  <c r="E196" i="25"/>
  <c r="D195" i="17"/>
  <c r="F196" i="25"/>
  <c r="E195" i="17"/>
  <c r="G196" i="25"/>
  <c r="F195" i="17"/>
  <c r="H196" i="25"/>
  <c r="G195" i="17"/>
  <c r="I196" i="25"/>
  <c r="H195" i="17"/>
  <c r="J196" i="25"/>
  <c r="I195" i="17"/>
  <c r="K196" i="25"/>
  <c r="J195" i="17"/>
  <c r="L196" i="25"/>
  <c r="K195" i="17"/>
  <c r="M196" i="25"/>
  <c r="L195" i="17"/>
  <c r="N196" i="25"/>
  <c r="M195" i="17"/>
  <c r="O196" i="25"/>
  <c r="N195" i="17"/>
  <c r="P196" i="25"/>
  <c r="O195" i="17"/>
  <c r="Q196" i="25"/>
  <c r="P195" i="17"/>
  <c r="R196" i="25"/>
  <c r="Q195" i="17"/>
  <c r="S196" i="25"/>
  <c r="R195" i="17"/>
  <c r="T196" i="25"/>
  <c r="S195" i="17"/>
  <c r="U196" i="25"/>
  <c r="T195" i="17"/>
  <c r="V196" i="25"/>
  <c r="U195" i="17"/>
  <c r="W196" i="25"/>
  <c r="V195" i="17"/>
  <c r="X196" i="25"/>
  <c r="W195" i="17"/>
  <c r="Y196" i="25"/>
  <c r="X195" i="17"/>
  <c r="Z196" i="25"/>
  <c r="Y195" i="17"/>
  <c r="AA196" i="25"/>
  <c r="Z195" i="17"/>
  <c r="AB196" i="25"/>
  <c r="AE195" i="17"/>
  <c r="AG195" i="17"/>
  <c r="AH195" i="17" s="1"/>
  <c r="AG196" i="25" s="1"/>
  <c r="C196" i="17"/>
  <c r="E197" i="25"/>
  <c r="D196" i="17"/>
  <c r="AE196" i="17" s="1"/>
  <c r="AG196" i="17" s="1"/>
  <c r="AH196" i="17" s="1"/>
  <c r="AG197" i="25" s="1"/>
  <c r="F197" i="25"/>
  <c r="E196" i="17"/>
  <c r="G197" i="25"/>
  <c r="F196" i="17"/>
  <c r="H197" i="25"/>
  <c r="G196" i="17"/>
  <c r="I197" i="25"/>
  <c r="H196" i="17"/>
  <c r="J197" i="25"/>
  <c r="I196" i="17"/>
  <c r="K197" i="25"/>
  <c r="J196" i="17"/>
  <c r="L197" i="25"/>
  <c r="K196" i="17"/>
  <c r="M197" i="25"/>
  <c r="L196" i="17"/>
  <c r="N197" i="25"/>
  <c r="M196" i="17"/>
  <c r="O197" i="25"/>
  <c r="N196" i="17"/>
  <c r="P197" i="25"/>
  <c r="O196" i="17"/>
  <c r="Q197" i="25"/>
  <c r="P196" i="17"/>
  <c r="R197" i="25"/>
  <c r="Q196" i="17"/>
  <c r="S197" i="25"/>
  <c r="R196" i="17"/>
  <c r="T197" i="25"/>
  <c r="S196" i="17"/>
  <c r="U197" i="25"/>
  <c r="T196" i="17"/>
  <c r="V197" i="25"/>
  <c r="U196" i="17"/>
  <c r="W197" i="25"/>
  <c r="V196" i="17"/>
  <c r="X197" i="25"/>
  <c r="W196" i="17"/>
  <c r="Y197" i="25"/>
  <c r="X196" i="17"/>
  <c r="Z197" i="25"/>
  <c r="Y196" i="17"/>
  <c r="AA197" i="25"/>
  <c r="Z196" i="17"/>
  <c r="AB197" i="25"/>
  <c r="C197" i="17"/>
  <c r="E198" i="25"/>
  <c r="D197" i="17"/>
  <c r="F198" i="25"/>
  <c r="E197" i="17"/>
  <c r="AE197" i="17" s="1"/>
  <c r="AG197" i="17" s="1"/>
  <c r="AH197" i="17" s="1"/>
  <c r="AG198" i="25" s="1"/>
  <c r="G198" i="25"/>
  <c r="F197" i="17"/>
  <c r="H198" i="25"/>
  <c r="G197" i="17"/>
  <c r="I198" i="25"/>
  <c r="H197" i="17"/>
  <c r="J198" i="25"/>
  <c r="I197" i="17"/>
  <c r="K198" i="25"/>
  <c r="J197" i="17"/>
  <c r="L198" i="25"/>
  <c r="K197" i="17"/>
  <c r="M198" i="25"/>
  <c r="L197" i="17"/>
  <c r="N198" i="25"/>
  <c r="M197" i="17"/>
  <c r="O198" i="25"/>
  <c r="N197" i="17"/>
  <c r="P198" i="25"/>
  <c r="O197" i="17"/>
  <c r="Q198" i="25"/>
  <c r="P197" i="17"/>
  <c r="R198" i="25"/>
  <c r="Q197" i="17"/>
  <c r="S198" i="25"/>
  <c r="R197" i="17"/>
  <c r="T198" i="25"/>
  <c r="S197" i="17"/>
  <c r="U198" i="25"/>
  <c r="T197" i="17"/>
  <c r="V198" i="25"/>
  <c r="U197" i="17"/>
  <c r="W198" i="25"/>
  <c r="V197" i="17"/>
  <c r="X198" i="25"/>
  <c r="W197" i="17"/>
  <c r="Y198" i="25"/>
  <c r="X197" i="17"/>
  <c r="Z198" i="25"/>
  <c r="Y197" i="17"/>
  <c r="AA198" i="25"/>
  <c r="Z197" i="17"/>
  <c r="AB198" i="25"/>
  <c r="C198" i="17"/>
  <c r="E199" i="25"/>
  <c r="D198" i="17"/>
  <c r="F199" i="25"/>
  <c r="E198" i="17"/>
  <c r="G199" i="25"/>
  <c r="F198" i="17"/>
  <c r="H199" i="25"/>
  <c r="G198" i="17"/>
  <c r="I199" i="25"/>
  <c r="H198" i="17"/>
  <c r="AE198" i="17" s="1"/>
  <c r="AG198" i="17" s="1"/>
  <c r="AH198" i="17" s="1"/>
  <c r="AG199" i="25" s="1"/>
  <c r="J199" i="25"/>
  <c r="I198" i="17"/>
  <c r="K199" i="25"/>
  <c r="J198" i="17"/>
  <c r="L199" i="25"/>
  <c r="K198" i="17"/>
  <c r="M199" i="25"/>
  <c r="L198" i="17"/>
  <c r="N199" i="25"/>
  <c r="M198" i="17"/>
  <c r="O199" i="25"/>
  <c r="N198" i="17"/>
  <c r="P199" i="25"/>
  <c r="O198" i="17"/>
  <c r="Q199" i="25"/>
  <c r="P198" i="17"/>
  <c r="R199" i="25"/>
  <c r="Q198" i="17"/>
  <c r="S199" i="25"/>
  <c r="R198" i="17"/>
  <c r="T199" i="25"/>
  <c r="S198" i="17"/>
  <c r="U199" i="25"/>
  <c r="T198" i="17"/>
  <c r="V199" i="25"/>
  <c r="U198" i="17"/>
  <c r="W199" i="25"/>
  <c r="V198" i="17"/>
  <c r="X199" i="25"/>
  <c r="W198" i="17"/>
  <c r="Y199" i="25"/>
  <c r="X198" i="17"/>
  <c r="Z199" i="25"/>
  <c r="Y198" i="17"/>
  <c r="AA199" i="25"/>
  <c r="Z198" i="17"/>
  <c r="AB199" i="25"/>
  <c r="C199" i="17"/>
  <c r="E200" i="25"/>
  <c r="D199" i="17"/>
  <c r="F200" i="25"/>
  <c r="E199" i="17"/>
  <c r="G200" i="25"/>
  <c r="F199" i="17"/>
  <c r="H200" i="25"/>
  <c r="G199" i="17"/>
  <c r="I200" i="25"/>
  <c r="H199" i="17"/>
  <c r="J200" i="25"/>
  <c r="I199" i="17"/>
  <c r="K200" i="25"/>
  <c r="J199" i="17"/>
  <c r="L200" i="25"/>
  <c r="K199" i="17"/>
  <c r="M200" i="25"/>
  <c r="L199" i="17"/>
  <c r="N200" i="25"/>
  <c r="M199" i="17"/>
  <c r="O200" i="25"/>
  <c r="N199" i="17"/>
  <c r="P200" i="25"/>
  <c r="O199" i="17"/>
  <c r="Q200" i="25"/>
  <c r="P199" i="17"/>
  <c r="R200" i="25"/>
  <c r="Q199" i="17"/>
  <c r="S200" i="25"/>
  <c r="R199" i="17"/>
  <c r="T200" i="25"/>
  <c r="S199" i="17"/>
  <c r="U200" i="25"/>
  <c r="T199" i="17"/>
  <c r="V200" i="25"/>
  <c r="U199" i="17"/>
  <c r="W200" i="25"/>
  <c r="V199" i="17"/>
  <c r="X200" i="25"/>
  <c r="W199" i="17"/>
  <c r="Y200" i="25"/>
  <c r="X199" i="17"/>
  <c r="Z200" i="25"/>
  <c r="Y199" i="17"/>
  <c r="AA200" i="25"/>
  <c r="Z199" i="17"/>
  <c r="AB200" i="25"/>
  <c r="AE199" i="17"/>
  <c r="AG199" i="17"/>
  <c r="AH199" i="17" s="1"/>
  <c r="AG200" i="25" s="1"/>
  <c r="C200" i="17"/>
  <c r="E201" i="25"/>
  <c r="D200" i="17"/>
  <c r="AE200" i="17" s="1"/>
  <c r="AG200" i="17" s="1"/>
  <c r="AH200" i="17" s="1"/>
  <c r="AG201" i="25" s="1"/>
  <c r="F201" i="25"/>
  <c r="E200" i="17"/>
  <c r="G201" i="25"/>
  <c r="F200" i="17"/>
  <c r="H201" i="25"/>
  <c r="G200" i="17"/>
  <c r="I201" i="25"/>
  <c r="H200" i="17"/>
  <c r="J201" i="25"/>
  <c r="I200" i="17"/>
  <c r="K201" i="25"/>
  <c r="J200" i="17"/>
  <c r="L201" i="25"/>
  <c r="K200" i="17"/>
  <c r="M201" i="25"/>
  <c r="L200" i="17"/>
  <c r="N201" i="25"/>
  <c r="M200" i="17"/>
  <c r="O201" i="25"/>
  <c r="N200" i="17"/>
  <c r="P201" i="25"/>
  <c r="O200" i="17"/>
  <c r="Q201" i="25"/>
  <c r="P200" i="17"/>
  <c r="R201" i="25"/>
  <c r="Q200" i="17"/>
  <c r="S201" i="25"/>
  <c r="R200" i="17"/>
  <c r="T201" i="25"/>
  <c r="S200" i="17"/>
  <c r="U201" i="25"/>
  <c r="T200" i="17"/>
  <c r="V201" i="25"/>
  <c r="U200" i="17"/>
  <c r="W201" i="25"/>
  <c r="V200" i="17"/>
  <c r="X201" i="25"/>
  <c r="W200" i="17"/>
  <c r="Y201" i="25"/>
  <c r="X200" i="17"/>
  <c r="Z201" i="25"/>
  <c r="Y200" i="17"/>
  <c r="AA201" i="25"/>
  <c r="Z200" i="17"/>
  <c r="AB201" i="25"/>
  <c r="C201" i="17"/>
  <c r="E202" i="25" s="1"/>
  <c r="D201" i="17"/>
  <c r="AE201" i="17" s="1"/>
  <c r="AG201" i="17" s="1"/>
  <c r="AH201" i="17" s="1"/>
  <c r="AG202" i="25" s="1"/>
  <c r="E201" i="17"/>
  <c r="G202" i="25" s="1"/>
  <c r="F201" i="17"/>
  <c r="H202" i="25"/>
  <c r="G201" i="17"/>
  <c r="I202" i="25" s="1"/>
  <c r="H201" i="17"/>
  <c r="J202" i="25" s="1"/>
  <c r="I201" i="17"/>
  <c r="K202" i="25" s="1"/>
  <c r="J201" i="17"/>
  <c r="L202" i="25"/>
  <c r="K201" i="17"/>
  <c r="M202" i="25" s="1"/>
  <c r="L201" i="17"/>
  <c r="N202" i="25" s="1"/>
  <c r="M201" i="17"/>
  <c r="O202" i="25" s="1"/>
  <c r="N201" i="17"/>
  <c r="P202" i="25"/>
  <c r="O201" i="17"/>
  <c r="Q202" i="25" s="1"/>
  <c r="P201" i="17"/>
  <c r="R202" i="25" s="1"/>
  <c r="Q201" i="17"/>
  <c r="S202" i="25" s="1"/>
  <c r="R201" i="17"/>
  <c r="T202" i="25"/>
  <c r="S201" i="17"/>
  <c r="U202" i="25" s="1"/>
  <c r="T201" i="17"/>
  <c r="V202" i="25" s="1"/>
  <c r="U201" i="17"/>
  <c r="W202" i="25" s="1"/>
  <c r="V201" i="17"/>
  <c r="X202" i="25"/>
  <c r="W201" i="17"/>
  <c r="Y202" i="25" s="1"/>
  <c r="X201" i="17"/>
  <c r="Z202" i="25" s="1"/>
  <c r="Y201" i="17"/>
  <c r="AA202" i="25" s="1"/>
  <c r="Z201" i="17"/>
  <c r="AB202" i="25"/>
  <c r="C202" i="17"/>
  <c r="E203" i="25" s="1"/>
  <c r="D202" i="17"/>
  <c r="F203" i="25" s="1"/>
  <c r="E202" i="17"/>
  <c r="G203" i="25" s="1"/>
  <c r="F202" i="17"/>
  <c r="H203" i="25" s="1"/>
  <c r="G202" i="17"/>
  <c r="I203" i="25" s="1"/>
  <c r="H202" i="17"/>
  <c r="J203" i="25" s="1"/>
  <c r="I202" i="17"/>
  <c r="K203" i="25" s="1"/>
  <c r="J202" i="17"/>
  <c r="L203" i="25" s="1"/>
  <c r="K202" i="17"/>
  <c r="M203" i="25" s="1"/>
  <c r="L202" i="17"/>
  <c r="N203" i="25" s="1"/>
  <c r="M202" i="17"/>
  <c r="O203" i="25" s="1"/>
  <c r="N202" i="17"/>
  <c r="P203" i="25" s="1"/>
  <c r="O202" i="17"/>
  <c r="Q203" i="25" s="1"/>
  <c r="P202" i="17"/>
  <c r="R203" i="25" s="1"/>
  <c r="Q202" i="17"/>
  <c r="S203" i="25" s="1"/>
  <c r="R202" i="17"/>
  <c r="T203" i="25" s="1"/>
  <c r="S202" i="17"/>
  <c r="U203" i="25" s="1"/>
  <c r="T202" i="17"/>
  <c r="V203" i="25" s="1"/>
  <c r="U202" i="17"/>
  <c r="W203" i="25" s="1"/>
  <c r="V202" i="17"/>
  <c r="X203" i="25" s="1"/>
  <c r="W202" i="17"/>
  <c r="Y203" i="25" s="1"/>
  <c r="X202" i="17"/>
  <c r="Z203" i="25" s="1"/>
  <c r="Y202" i="17"/>
  <c r="AA203" i="25" s="1"/>
  <c r="Z202" i="17"/>
  <c r="AB203" i="25" s="1"/>
  <c r="AE202" i="17"/>
  <c r="AG202" i="17" s="1"/>
  <c r="AH202" i="17" s="1"/>
  <c r="AG203" i="25" s="1"/>
  <c r="C203" i="17"/>
  <c r="E204" i="25" s="1"/>
  <c r="D203" i="17"/>
  <c r="F204" i="25"/>
  <c r="E203" i="17"/>
  <c r="G204" i="25" s="1"/>
  <c r="F203" i="17"/>
  <c r="H204" i="25" s="1"/>
  <c r="G203" i="17"/>
  <c r="I204" i="25" s="1"/>
  <c r="H203" i="17"/>
  <c r="J204" i="25"/>
  <c r="I203" i="17"/>
  <c r="K204" i="25" s="1"/>
  <c r="J203" i="17"/>
  <c r="L204" i="25" s="1"/>
  <c r="K203" i="17"/>
  <c r="M204" i="25" s="1"/>
  <c r="L203" i="17"/>
  <c r="N204" i="25"/>
  <c r="M203" i="17"/>
  <c r="O204" i="25" s="1"/>
  <c r="N203" i="17"/>
  <c r="P204" i="25" s="1"/>
  <c r="O203" i="17"/>
  <c r="Q204" i="25" s="1"/>
  <c r="P203" i="17"/>
  <c r="R204" i="25"/>
  <c r="Q203" i="17"/>
  <c r="S204" i="25" s="1"/>
  <c r="R203" i="17"/>
  <c r="T204" i="25" s="1"/>
  <c r="S203" i="17"/>
  <c r="U204" i="25" s="1"/>
  <c r="T203" i="17"/>
  <c r="V204" i="25"/>
  <c r="U203" i="17"/>
  <c r="W204" i="25" s="1"/>
  <c r="V203" i="17"/>
  <c r="X204" i="25" s="1"/>
  <c r="W203" i="17"/>
  <c r="Y204" i="25" s="1"/>
  <c r="X203" i="17"/>
  <c r="Z204" i="25"/>
  <c r="Y203" i="17"/>
  <c r="AA204" i="25" s="1"/>
  <c r="Z203" i="17"/>
  <c r="AB204" i="25" s="1"/>
  <c r="C204" i="17"/>
  <c r="E205" i="25"/>
  <c r="D204" i="17"/>
  <c r="F205" i="25"/>
  <c r="E204" i="17"/>
  <c r="G205" i="25"/>
  <c r="F204" i="17"/>
  <c r="H205" i="25"/>
  <c r="G204" i="17"/>
  <c r="I205" i="25"/>
  <c r="H204" i="17"/>
  <c r="J205" i="25"/>
  <c r="I204" i="17"/>
  <c r="K205" i="25"/>
  <c r="J204" i="17"/>
  <c r="L205" i="25"/>
  <c r="K204" i="17"/>
  <c r="M205" i="25"/>
  <c r="L204" i="17"/>
  <c r="N205" i="25"/>
  <c r="M204" i="17"/>
  <c r="O205" i="25"/>
  <c r="N204" i="17"/>
  <c r="P205" i="25"/>
  <c r="O204" i="17"/>
  <c r="Q205" i="25"/>
  <c r="P204" i="17"/>
  <c r="R205" i="25"/>
  <c r="Q204" i="17"/>
  <c r="S205" i="25"/>
  <c r="R204" i="17"/>
  <c r="T205" i="25"/>
  <c r="S204" i="17"/>
  <c r="U205" i="25"/>
  <c r="T204" i="17"/>
  <c r="V205" i="25"/>
  <c r="U204" i="17"/>
  <c r="W205" i="25"/>
  <c r="V204" i="17"/>
  <c r="X205" i="25"/>
  <c r="W204" i="17"/>
  <c r="Y205" i="25"/>
  <c r="X204" i="17"/>
  <c r="Z205" i="25"/>
  <c r="Y204" i="17"/>
  <c r="AA205" i="25"/>
  <c r="Z204" i="17"/>
  <c r="AB205" i="25"/>
  <c r="AE204" i="17"/>
  <c r="AG204" i="17"/>
  <c r="AH204" i="17" s="1"/>
  <c r="AG205" i="25" s="1"/>
  <c r="C205" i="17"/>
  <c r="E206" i="25" s="1"/>
  <c r="D205" i="17"/>
  <c r="F206" i="25" s="1"/>
  <c r="E205" i="17"/>
  <c r="G206" i="25" s="1"/>
  <c r="F205" i="17"/>
  <c r="H206" i="25"/>
  <c r="G205" i="17"/>
  <c r="I206" i="25" s="1"/>
  <c r="H205" i="17"/>
  <c r="J206" i="25" s="1"/>
  <c r="I205" i="17"/>
  <c r="K206" i="25" s="1"/>
  <c r="J205" i="17"/>
  <c r="L206" i="25"/>
  <c r="K205" i="17"/>
  <c r="M206" i="25" s="1"/>
  <c r="L205" i="17"/>
  <c r="N206" i="25" s="1"/>
  <c r="M205" i="17"/>
  <c r="O206" i="25" s="1"/>
  <c r="N205" i="17"/>
  <c r="P206" i="25"/>
  <c r="O205" i="17"/>
  <c r="Q206" i="25" s="1"/>
  <c r="P205" i="17"/>
  <c r="R206" i="25" s="1"/>
  <c r="Q205" i="17"/>
  <c r="S206" i="25" s="1"/>
  <c r="R205" i="17"/>
  <c r="T206" i="25"/>
  <c r="S205" i="17"/>
  <c r="U206" i="25" s="1"/>
  <c r="T205" i="17"/>
  <c r="V206" i="25" s="1"/>
  <c r="U205" i="17"/>
  <c r="W206" i="25" s="1"/>
  <c r="V205" i="17"/>
  <c r="X206" i="25"/>
  <c r="W205" i="17"/>
  <c r="Y206" i="25" s="1"/>
  <c r="X205" i="17"/>
  <c r="Z206" i="25" s="1"/>
  <c r="Y205" i="17"/>
  <c r="AA206" i="25" s="1"/>
  <c r="Z205" i="17"/>
  <c r="AB206" i="25"/>
  <c r="C206" i="17"/>
  <c r="E207" i="25" s="1"/>
  <c r="D206" i="17"/>
  <c r="F207" i="25" s="1"/>
  <c r="E206" i="17"/>
  <c r="G207" i="25" s="1"/>
  <c r="F206" i="17"/>
  <c r="H207" i="25" s="1"/>
  <c r="G206" i="17"/>
  <c r="I207" i="25" s="1"/>
  <c r="H206" i="17"/>
  <c r="J207" i="25" s="1"/>
  <c r="I206" i="17"/>
  <c r="K207" i="25" s="1"/>
  <c r="J206" i="17"/>
  <c r="L207" i="25" s="1"/>
  <c r="K206" i="17"/>
  <c r="M207" i="25" s="1"/>
  <c r="L206" i="17"/>
  <c r="N207" i="25" s="1"/>
  <c r="M206" i="17"/>
  <c r="O207" i="25" s="1"/>
  <c r="N206" i="17"/>
  <c r="P207" i="25" s="1"/>
  <c r="O206" i="17"/>
  <c r="Q207" i="25" s="1"/>
  <c r="P206" i="17"/>
  <c r="R207" i="25" s="1"/>
  <c r="Q206" i="17"/>
  <c r="S207" i="25" s="1"/>
  <c r="R206" i="17"/>
  <c r="T207" i="25" s="1"/>
  <c r="S206" i="17"/>
  <c r="U207" i="25" s="1"/>
  <c r="T206" i="17"/>
  <c r="V207" i="25" s="1"/>
  <c r="U206" i="17"/>
  <c r="W207" i="25" s="1"/>
  <c r="V206" i="17"/>
  <c r="X207" i="25" s="1"/>
  <c r="W206" i="17"/>
  <c r="Y207" i="25" s="1"/>
  <c r="X206" i="17"/>
  <c r="Z207" i="25" s="1"/>
  <c r="Y206" i="17"/>
  <c r="AA207" i="25" s="1"/>
  <c r="Z206" i="17"/>
  <c r="AB207" i="25" s="1"/>
  <c r="C207" i="17"/>
  <c r="E208" i="25" s="1"/>
  <c r="D207" i="17"/>
  <c r="F208" i="25"/>
  <c r="E207" i="17"/>
  <c r="G208" i="25" s="1"/>
  <c r="F207" i="17"/>
  <c r="H208" i="25" s="1"/>
  <c r="G207" i="17"/>
  <c r="I208" i="25" s="1"/>
  <c r="H207" i="17"/>
  <c r="J208" i="25"/>
  <c r="I207" i="17"/>
  <c r="K208" i="25" s="1"/>
  <c r="J207" i="17"/>
  <c r="L208" i="25" s="1"/>
  <c r="K207" i="17"/>
  <c r="M208" i="25" s="1"/>
  <c r="L207" i="17"/>
  <c r="N208" i="25"/>
  <c r="M207" i="17"/>
  <c r="O208" i="25" s="1"/>
  <c r="N207" i="17"/>
  <c r="P208" i="25" s="1"/>
  <c r="O207" i="17"/>
  <c r="Q208" i="25" s="1"/>
  <c r="P207" i="17"/>
  <c r="R208" i="25"/>
  <c r="Q207" i="17"/>
  <c r="S208" i="25" s="1"/>
  <c r="R207" i="17"/>
  <c r="T208" i="25" s="1"/>
  <c r="S207" i="17"/>
  <c r="U208" i="25" s="1"/>
  <c r="T207" i="17"/>
  <c r="V208" i="25"/>
  <c r="U207" i="17"/>
  <c r="W208" i="25" s="1"/>
  <c r="V207" i="17"/>
  <c r="X208" i="25" s="1"/>
  <c r="W207" i="17"/>
  <c r="Y208" i="25" s="1"/>
  <c r="X207" i="17"/>
  <c r="Z208" i="25"/>
  <c r="Y207" i="17"/>
  <c r="AA208" i="25" s="1"/>
  <c r="Z207" i="17"/>
  <c r="AB208" i="25" s="1"/>
  <c r="AE207" i="17"/>
  <c r="AG207" i="17" s="1"/>
  <c r="AH207" i="17" s="1"/>
  <c r="AG208" i="25" s="1"/>
  <c r="C208" i="17"/>
  <c r="E209" i="25"/>
  <c r="D208" i="17"/>
  <c r="F209" i="25"/>
  <c r="E208" i="17"/>
  <c r="G209" i="25"/>
  <c r="F208" i="17"/>
  <c r="H209" i="25"/>
  <c r="G208" i="17"/>
  <c r="I209" i="25"/>
  <c r="H208" i="17"/>
  <c r="J209" i="25"/>
  <c r="I208" i="17"/>
  <c r="K209" i="25"/>
  <c r="J208" i="17"/>
  <c r="L209" i="25"/>
  <c r="K208" i="17"/>
  <c r="M209" i="25"/>
  <c r="L208" i="17"/>
  <c r="N209" i="25"/>
  <c r="M208" i="17"/>
  <c r="O209" i="25"/>
  <c r="N208" i="17"/>
  <c r="P209" i="25"/>
  <c r="O208" i="17"/>
  <c r="Q209" i="25"/>
  <c r="P208" i="17"/>
  <c r="AE208" i="17" s="1"/>
  <c r="AG208" i="17" s="1"/>
  <c r="AH208" i="17" s="1"/>
  <c r="AG209" i="25" s="1"/>
  <c r="R209" i="25"/>
  <c r="Q208" i="17"/>
  <c r="S209" i="25"/>
  <c r="R208" i="17"/>
  <c r="T209" i="25"/>
  <c r="S208" i="17"/>
  <c r="U209" i="25"/>
  <c r="T208" i="17"/>
  <c r="V209" i="25"/>
  <c r="U208" i="17"/>
  <c r="W209" i="25"/>
  <c r="V208" i="17"/>
  <c r="X209" i="25"/>
  <c r="W208" i="17"/>
  <c r="Y209" i="25"/>
  <c r="X208" i="17"/>
  <c r="Z209" i="25"/>
  <c r="Y208" i="17"/>
  <c r="AA209" i="25"/>
  <c r="Z208" i="17"/>
  <c r="AB209" i="25"/>
  <c r="C209" i="17"/>
  <c r="E210" i="25" s="1"/>
  <c r="D209" i="17"/>
  <c r="F210" i="25" s="1"/>
  <c r="E209" i="17"/>
  <c r="G210" i="25" s="1"/>
  <c r="F209" i="17"/>
  <c r="H210" i="25"/>
  <c r="G209" i="17"/>
  <c r="I210" i="25" s="1"/>
  <c r="H209" i="17"/>
  <c r="J210" i="25" s="1"/>
  <c r="I209" i="17"/>
  <c r="K210" i="25" s="1"/>
  <c r="J209" i="17"/>
  <c r="L210" i="25"/>
  <c r="K209" i="17"/>
  <c r="M210" i="25" s="1"/>
  <c r="L209" i="17"/>
  <c r="N210" i="25" s="1"/>
  <c r="M209" i="17"/>
  <c r="O210" i="25" s="1"/>
  <c r="N209" i="17"/>
  <c r="P210" i="25"/>
  <c r="O209" i="17"/>
  <c r="Q210" i="25" s="1"/>
  <c r="P209" i="17"/>
  <c r="R210" i="25" s="1"/>
  <c r="Q209" i="17"/>
  <c r="S210" i="25" s="1"/>
  <c r="R209" i="17"/>
  <c r="T210" i="25"/>
  <c r="S209" i="17"/>
  <c r="U210" i="25" s="1"/>
  <c r="T209" i="17"/>
  <c r="V210" i="25" s="1"/>
  <c r="U209" i="17"/>
  <c r="W210" i="25" s="1"/>
  <c r="V209" i="17"/>
  <c r="X210" i="25"/>
  <c r="W209" i="17"/>
  <c r="Y210" i="25" s="1"/>
  <c r="X209" i="17"/>
  <c r="Z210" i="25" s="1"/>
  <c r="Y209" i="17"/>
  <c r="AA210" i="25" s="1"/>
  <c r="Z209" i="17"/>
  <c r="AB210" i="25"/>
  <c r="C210" i="17"/>
  <c r="E211" i="25" s="1"/>
  <c r="D210" i="17"/>
  <c r="F211" i="25" s="1"/>
  <c r="E210" i="17"/>
  <c r="G211" i="25" s="1"/>
  <c r="F210" i="17"/>
  <c r="H211" i="25" s="1"/>
  <c r="G210" i="17"/>
  <c r="I211" i="25" s="1"/>
  <c r="H210" i="17"/>
  <c r="J211" i="25" s="1"/>
  <c r="I210" i="17"/>
  <c r="K211" i="25" s="1"/>
  <c r="J210" i="17"/>
  <c r="L211" i="25" s="1"/>
  <c r="K210" i="17"/>
  <c r="M211" i="25" s="1"/>
  <c r="L210" i="17"/>
  <c r="N211" i="25" s="1"/>
  <c r="M210" i="17"/>
  <c r="O211" i="25" s="1"/>
  <c r="N210" i="17"/>
  <c r="P211" i="25" s="1"/>
  <c r="O210" i="17"/>
  <c r="Q211" i="25" s="1"/>
  <c r="P210" i="17"/>
  <c r="R211" i="25" s="1"/>
  <c r="Q210" i="17"/>
  <c r="S211" i="25" s="1"/>
  <c r="R210" i="17"/>
  <c r="T211" i="25" s="1"/>
  <c r="S210" i="17"/>
  <c r="U211" i="25" s="1"/>
  <c r="T210" i="17"/>
  <c r="V211" i="25" s="1"/>
  <c r="U210" i="17"/>
  <c r="W211" i="25" s="1"/>
  <c r="V210" i="17"/>
  <c r="X211" i="25" s="1"/>
  <c r="W210" i="17"/>
  <c r="Y211" i="25" s="1"/>
  <c r="X210" i="17"/>
  <c r="Z211" i="25" s="1"/>
  <c r="Y210" i="17"/>
  <c r="AA211" i="25" s="1"/>
  <c r="Z210" i="17"/>
  <c r="AB211" i="25" s="1"/>
  <c r="C211" i="17"/>
  <c r="E212" i="25" s="1"/>
  <c r="D211" i="17"/>
  <c r="F212" i="25"/>
  <c r="E211" i="17"/>
  <c r="G212" i="25" s="1"/>
  <c r="F211" i="17"/>
  <c r="H212" i="25" s="1"/>
  <c r="G211" i="17"/>
  <c r="I212" i="25" s="1"/>
  <c r="H211" i="17"/>
  <c r="J212" i="25"/>
  <c r="I211" i="17"/>
  <c r="K212" i="25" s="1"/>
  <c r="J211" i="17"/>
  <c r="L212" i="25" s="1"/>
  <c r="K211" i="17"/>
  <c r="M212" i="25" s="1"/>
  <c r="L211" i="17"/>
  <c r="N212" i="25"/>
  <c r="M211" i="17"/>
  <c r="O212" i="25" s="1"/>
  <c r="N211" i="17"/>
  <c r="P212" i="25" s="1"/>
  <c r="O211" i="17"/>
  <c r="Q212" i="25" s="1"/>
  <c r="P211" i="17"/>
  <c r="R212" i="25"/>
  <c r="Q211" i="17"/>
  <c r="S212" i="25" s="1"/>
  <c r="R211" i="17"/>
  <c r="T212" i="25" s="1"/>
  <c r="S211" i="17"/>
  <c r="U212" i="25" s="1"/>
  <c r="T211" i="17"/>
  <c r="V212" i="25"/>
  <c r="U211" i="17"/>
  <c r="W212" i="25" s="1"/>
  <c r="V211" i="17"/>
  <c r="X212" i="25" s="1"/>
  <c r="W211" i="17"/>
  <c r="Y212" i="25" s="1"/>
  <c r="X211" i="17"/>
  <c r="Z212" i="25"/>
  <c r="Y211" i="17"/>
  <c r="AA212" i="25" s="1"/>
  <c r="Z211" i="17"/>
  <c r="AB212" i="25" s="1"/>
  <c r="C212" i="17"/>
  <c r="E213" i="25"/>
  <c r="D212" i="17"/>
  <c r="F213" i="25"/>
  <c r="E212" i="17"/>
  <c r="G213" i="25"/>
  <c r="F212" i="17"/>
  <c r="H213" i="25"/>
  <c r="G212" i="17"/>
  <c r="I213" i="25"/>
  <c r="H212" i="17"/>
  <c r="J213" i="25"/>
  <c r="I212" i="17"/>
  <c r="K213" i="25"/>
  <c r="J212" i="17"/>
  <c r="L213" i="25"/>
  <c r="K212" i="17"/>
  <c r="M213" i="25"/>
  <c r="L212" i="17"/>
  <c r="N213" i="25"/>
  <c r="M212" i="17"/>
  <c r="O213" i="25"/>
  <c r="N212" i="17"/>
  <c r="P213" i="25"/>
  <c r="O212" i="17"/>
  <c r="Q213" i="25"/>
  <c r="P212" i="17"/>
  <c r="R213" i="25"/>
  <c r="Q212" i="17"/>
  <c r="AE212" i="17" s="1"/>
  <c r="AG212" i="17" s="1"/>
  <c r="AH212" i="17" s="1"/>
  <c r="AG213" i="25" s="1"/>
  <c r="S213" i="25"/>
  <c r="R212" i="17"/>
  <c r="T213" i="25"/>
  <c r="S212" i="17"/>
  <c r="U213" i="25"/>
  <c r="T212" i="17"/>
  <c r="V213" i="25"/>
  <c r="U212" i="17"/>
  <c r="W213" i="25"/>
  <c r="V212" i="17"/>
  <c r="X213" i="25"/>
  <c r="W212" i="17"/>
  <c r="Y213" i="25"/>
  <c r="X212" i="17"/>
  <c r="Z213" i="25"/>
  <c r="Y212" i="17"/>
  <c r="AA213" i="25"/>
  <c r="Z212" i="17"/>
  <c r="AB213" i="25"/>
  <c r="C213" i="17"/>
  <c r="E214" i="25" s="1"/>
  <c r="D213" i="17"/>
  <c r="F214" i="25" s="1"/>
  <c r="E213" i="17"/>
  <c r="G214" i="25" s="1"/>
  <c r="F213" i="17"/>
  <c r="H214" i="25"/>
  <c r="G213" i="17"/>
  <c r="I214" i="25" s="1"/>
  <c r="H213" i="17"/>
  <c r="J214" i="25" s="1"/>
  <c r="I213" i="17"/>
  <c r="K214" i="25" s="1"/>
  <c r="J213" i="17"/>
  <c r="L214" i="25"/>
  <c r="K213" i="17"/>
  <c r="M214" i="25" s="1"/>
  <c r="L213" i="17"/>
  <c r="N214" i="25" s="1"/>
  <c r="M213" i="17"/>
  <c r="O214" i="25" s="1"/>
  <c r="N213" i="17"/>
  <c r="P214" i="25"/>
  <c r="O213" i="17"/>
  <c r="Q214" i="25" s="1"/>
  <c r="P213" i="17"/>
  <c r="R214" i="25" s="1"/>
  <c r="Q213" i="17"/>
  <c r="S214" i="25" s="1"/>
  <c r="R213" i="17"/>
  <c r="T214" i="25"/>
  <c r="S213" i="17"/>
  <c r="U214" i="25" s="1"/>
  <c r="T213" i="17"/>
  <c r="V214" i="25" s="1"/>
  <c r="U213" i="17"/>
  <c r="W214" i="25" s="1"/>
  <c r="V213" i="17"/>
  <c r="X214" i="25"/>
  <c r="W213" i="17"/>
  <c r="Y214" i="25" s="1"/>
  <c r="X213" i="17"/>
  <c r="Z214" i="25" s="1"/>
  <c r="Y213" i="17"/>
  <c r="AA214" i="25" s="1"/>
  <c r="Z213" i="17"/>
  <c r="AB214" i="25"/>
  <c r="C214" i="17"/>
  <c r="E215" i="25" s="1"/>
  <c r="D214" i="17"/>
  <c r="AE214" i="17" s="1"/>
  <c r="AG214" i="17" s="1"/>
  <c r="AH214" i="17" s="1"/>
  <c r="AG215" i="25" s="1"/>
  <c r="E214" i="17"/>
  <c r="G215" i="25" s="1"/>
  <c r="F214" i="17"/>
  <c r="H215" i="25" s="1"/>
  <c r="G214" i="17"/>
  <c r="I215" i="25" s="1"/>
  <c r="H214" i="17"/>
  <c r="J215" i="25" s="1"/>
  <c r="I214" i="17"/>
  <c r="K215" i="25" s="1"/>
  <c r="J214" i="17"/>
  <c r="L215" i="25" s="1"/>
  <c r="K214" i="17"/>
  <c r="M215" i="25" s="1"/>
  <c r="L214" i="17"/>
  <c r="N215" i="25" s="1"/>
  <c r="M214" i="17"/>
  <c r="O215" i="25" s="1"/>
  <c r="N214" i="17"/>
  <c r="P215" i="25" s="1"/>
  <c r="O214" i="17"/>
  <c r="Q215" i="25" s="1"/>
  <c r="P214" i="17"/>
  <c r="R215" i="25" s="1"/>
  <c r="Q214" i="17"/>
  <c r="S215" i="25" s="1"/>
  <c r="R214" i="17"/>
  <c r="T215" i="25" s="1"/>
  <c r="S214" i="17"/>
  <c r="U215" i="25" s="1"/>
  <c r="T214" i="17"/>
  <c r="V215" i="25" s="1"/>
  <c r="U214" i="17"/>
  <c r="W215" i="25" s="1"/>
  <c r="V214" i="17"/>
  <c r="X215" i="25" s="1"/>
  <c r="W214" i="17"/>
  <c r="Y215" i="25" s="1"/>
  <c r="X214" i="17"/>
  <c r="Z215" i="25" s="1"/>
  <c r="Y214" i="17"/>
  <c r="AA215" i="25" s="1"/>
  <c r="Z214" i="17"/>
  <c r="AB215" i="25" s="1"/>
  <c r="C215" i="17"/>
  <c r="E216" i="25" s="1"/>
  <c r="D215" i="17"/>
  <c r="F216" i="25"/>
  <c r="E215" i="17"/>
  <c r="G216" i="25" s="1"/>
  <c r="F215" i="17"/>
  <c r="H216" i="25" s="1"/>
  <c r="G215" i="17"/>
  <c r="I216" i="25" s="1"/>
  <c r="H215" i="17"/>
  <c r="J216" i="25"/>
  <c r="I215" i="17"/>
  <c r="K216" i="25" s="1"/>
  <c r="J215" i="17"/>
  <c r="L216" i="25" s="1"/>
  <c r="K215" i="17"/>
  <c r="M216" i="25" s="1"/>
  <c r="L215" i="17"/>
  <c r="N216" i="25"/>
  <c r="M215" i="17"/>
  <c r="O216" i="25" s="1"/>
  <c r="N215" i="17"/>
  <c r="P216" i="25" s="1"/>
  <c r="O215" i="17"/>
  <c r="Q216" i="25" s="1"/>
  <c r="P215" i="17"/>
  <c r="R216" i="25"/>
  <c r="Q215" i="17"/>
  <c r="S216" i="25" s="1"/>
  <c r="R215" i="17"/>
  <c r="T216" i="25" s="1"/>
  <c r="S215" i="17"/>
  <c r="U216" i="25" s="1"/>
  <c r="T215" i="17"/>
  <c r="V216" i="25"/>
  <c r="U215" i="17"/>
  <c r="W216" i="25" s="1"/>
  <c r="V215" i="17"/>
  <c r="X216" i="25" s="1"/>
  <c r="W215" i="17"/>
  <c r="Y216" i="25" s="1"/>
  <c r="X215" i="17"/>
  <c r="Z216" i="25" s="1"/>
  <c r="Y215" i="17"/>
  <c r="AA216" i="25" s="1"/>
  <c r="Z215" i="17"/>
  <c r="AB216" i="25" s="1"/>
  <c r="C216" i="17"/>
  <c r="E217" i="25"/>
  <c r="D216" i="17"/>
  <c r="F217" i="25"/>
  <c r="E216" i="17"/>
  <c r="G217" i="25"/>
  <c r="F216" i="17"/>
  <c r="H217" i="25"/>
  <c r="G216" i="17"/>
  <c r="I217" i="25"/>
  <c r="H216" i="17"/>
  <c r="AE216" i="17" s="1"/>
  <c r="AG216" i="17" s="1"/>
  <c r="AH216" i="17" s="1"/>
  <c r="AG217" i="25" s="1"/>
  <c r="J217" i="25"/>
  <c r="I216" i="17"/>
  <c r="K217" i="25"/>
  <c r="J216" i="17"/>
  <c r="L217" i="25"/>
  <c r="K216" i="17"/>
  <c r="M217" i="25"/>
  <c r="L216" i="17"/>
  <c r="N217" i="25"/>
  <c r="M216" i="17"/>
  <c r="O217" i="25"/>
  <c r="N216" i="17"/>
  <c r="P217" i="25"/>
  <c r="O216" i="17"/>
  <c r="Q217" i="25"/>
  <c r="P216" i="17"/>
  <c r="R217" i="25"/>
  <c r="Q216" i="17"/>
  <c r="S217" i="25"/>
  <c r="R216" i="17"/>
  <c r="T217" i="25"/>
  <c r="S216" i="17"/>
  <c r="U217" i="25"/>
  <c r="T216" i="17"/>
  <c r="V217" i="25"/>
  <c r="U216" i="17"/>
  <c r="W217" i="25"/>
  <c r="V216" i="17"/>
  <c r="X217" i="25"/>
  <c r="W216" i="17"/>
  <c r="Y217" i="25"/>
  <c r="X216" i="17"/>
  <c r="Z217" i="25"/>
  <c r="Y216" i="17"/>
  <c r="AA217" i="25"/>
  <c r="Z216" i="17"/>
  <c r="AB217" i="25"/>
  <c r="C217" i="17"/>
  <c r="E218" i="25" s="1"/>
  <c r="D217" i="17"/>
  <c r="F218" i="25" s="1"/>
  <c r="E217" i="17"/>
  <c r="G218" i="25" s="1"/>
  <c r="F217" i="17"/>
  <c r="H218" i="25"/>
  <c r="G217" i="17"/>
  <c r="I218" i="25" s="1"/>
  <c r="H217" i="17"/>
  <c r="J218" i="25" s="1"/>
  <c r="I217" i="17"/>
  <c r="K218" i="25" s="1"/>
  <c r="J217" i="17"/>
  <c r="L218" i="25"/>
  <c r="K217" i="17"/>
  <c r="M218" i="25" s="1"/>
  <c r="L217" i="17"/>
  <c r="N218" i="25" s="1"/>
  <c r="M217" i="17"/>
  <c r="O218" i="25" s="1"/>
  <c r="N217" i="17"/>
  <c r="P218" i="25"/>
  <c r="O217" i="17"/>
  <c r="Q218" i="25" s="1"/>
  <c r="P217" i="17"/>
  <c r="R218" i="25" s="1"/>
  <c r="Q217" i="17"/>
  <c r="S218" i="25" s="1"/>
  <c r="R217" i="17"/>
  <c r="T218" i="25"/>
  <c r="S217" i="17"/>
  <c r="U218" i="25" s="1"/>
  <c r="T217" i="17"/>
  <c r="V218" i="25" s="1"/>
  <c r="U217" i="17"/>
  <c r="W218" i="25" s="1"/>
  <c r="V217" i="17"/>
  <c r="X218" i="25"/>
  <c r="W217" i="17"/>
  <c r="Y218" i="25" s="1"/>
  <c r="X217" i="17"/>
  <c r="Z218" i="25" s="1"/>
  <c r="Y217" i="17"/>
  <c r="AA218" i="25" s="1"/>
  <c r="Z217" i="17"/>
  <c r="AB218" i="25"/>
  <c r="C218" i="17"/>
  <c r="E219" i="25" s="1"/>
  <c r="D218" i="17"/>
  <c r="F219" i="25" s="1"/>
  <c r="E218" i="17"/>
  <c r="G219" i="25" s="1"/>
  <c r="F218" i="17"/>
  <c r="H219" i="25" s="1"/>
  <c r="G218" i="17"/>
  <c r="I219" i="25" s="1"/>
  <c r="H218" i="17"/>
  <c r="J219" i="25" s="1"/>
  <c r="I218" i="17"/>
  <c r="K219" i="25" s="1"/>
  <c r="J218" i="17"/>
  <c r="L219" i="25" s="1"/>
  <c r="K218" i="17"/>
  <c r="M219" i="25" s="1"/>
  <c r="L218" i="17"/>
  <c r="N219" i="25" s="1"/>
  <c r="M218" i="17"/>
  <c r="O219" i="25" s="1"/>
  <c r="N218" i="17"/>
  <c r="P219" i="25" s="1"/>
  <c r="O218" i="17"/>
  <c r="Q219" i="25" s="1"/>
  <c r="P218" i="17"/>
  <c r="R219" i="25" s="1"/>
  <c r="Q218" i="17"/>
  <c r="S219" i="25" s="1"/>
  <c r="R218" i="17"/>
  <c r="T219" i="25" s="1"/>
  <c r="S218" i="17"/>
  <c r="U219" i="25" s="1"/>
  <c r="T218" i="17"/>
  <c r="V219" i="25" s="1"/>
  <c r="U218" i="17"/>
  <c r="W219" i="25" s="1"/>
  <c r="V218" i="17"/>
  <c r="X219" i="25" s="1"/>
  <c r="W218" i="17"/>
  <c r="Y219" i="25" s="1"/>
  <c r="X218" i="17"/>
  <c r="Z219" i="25" s="1"/>
  <c r="Y218" i="17"/>
  <c r="AA219" i="25" s="1"/>
  <c r="Z218" i="17"/>
  <c r="AB219" i="25" s="1"/>
  <c r="C219" i="17"/>
  <c r="E220" i="25" s="1"/>
  <c r="D219" i="17"/>
  <c r="F220" i="25"/>
  <c r="E219" i="17"/>
  <c r="G220" i="25" s="1"/>
  <c r="F219" i="17"/>
  <c r="H220" i="25" s="1"/>
  <c r="G219" i="17"/>
  <c r="I220" i="25" s="1"/>
  <c r="H219" i="17"/>
  <c r="J220" i="25"/>
  <c r="I219" i="17"/>
  <c r="K220" i="25" s="1"/>
  <c r="J219" i="17"/>
  <c r="L220" i="25" s="1"/>
  <c r="K219" i="17"/>
  <c r="M220" i="25" s="1"/>
  <c r="L219" i="17"/>
  <c r="N220" i="25"/>
  <c r="M219" i="17"/>
  <c r="O220" i="25" s="1"/>
  <c r="N219" i="17"/>
  <c r="P220" i="25" s="1"/>
  <c r="O219" i="17"/>
  <c r="Q220" i="25" s="1"/>
  <c r="P219" i="17"/>
  <c r="R220" i="25"/>
  <c r="Q219" i="17"/>
  <c r="S220" i="25" s="1"/>
  <c r="R219" i="17"/>
  <c r="T220" i="25" s="1"/>
  <c r="S219" i="17"/>
  <c r="U220" i="25" s="1"/>
  <c r="T219" i="17"/>
  <c r="V220" i="25"/>
  <c r="U219" i="17"/>
  <c r="W220" i="25" s="1"/>
  <c r="V219" i="17"/>
  <c r="X220" i="25" s="1"/>
  <c r="W219" i="17"/>
  <c r="Y220" i="25" s="1"/>
  <c r="X219" i="17"/>
  <c r="Z220" i="25"/>
  <c r="Y219" i="17"/>
  <c r="AA220" i="25" s="1"/>
  <c r="Z219" i="17"/>
  <c r="AB220" i="25" s="1"/>
  <c r="C220" i="17"/>
  <c r="E221" i="25"/>
  <c r="D220" i="17"/>
  <c r="F221" i="25"/>
  <c r="E220" i="17"/>
  <c r="AE220" i="17" s="1"/>
  <c r="AG220" i="17" s="1"/>
  <c r="AH220" i="17" s="1"/>
  <c r="AG221" i="25" s="1"/>
  <c r="G221" i="25"/>
  <c r="F220" i="17"/>
  <c r="H221" i="25"/>
  <c r="G220" i="17"/>
  <c r="I221" i="25"/>
  <c r="H220" i="17"/>
  <c r="J221" i="25"/>
  <c r="I220" i="17"/>
  <c r="K221" i="25"/>
  <c r="J220" i="17"/>
  <c r="L221" i="25"/>
  <c r="K220" i="17"/>
  <c r="M221" i="25"/>
  <c r="L220" i="17"/>
  <c r="N221" i="25"/>
  <c r="M220" i="17"/>
  <c r="O221" i="25"/>
  <c r="N220" i="17"/>
  <c r="P221" i="25"/>
  <c r="O220" i="17"/>
  <c r="Q221" i="25"/>
  <c r="P220" i="17"/>
  <c r="R221" i="25"/>
  <c r="Q220" i="17"/>
  <c r="S221" i="25"/>
  <c r="R220" i="17"/>
  <c r="T221" i="25"/>
  <c r="S220" i="17"/>
  <c r="U221" i="25"/>
  <c r="T220" i="17"/>
  <c r="V221" i="25"/>
  <c r="U220" i="17"/>
  <c r="W221" i="25"/>
  <c r="V220" i="17"/>
  <c r="X221" i="25"/>
  <c r="W220" i="17"/>
  <c r="Y221" i="25"/>
  <c r="X220" i="17"/>
  <c r="Z221" i="25"/>
  <c r="Y220" i="17"/>
  <c r="AA221" i="25"/>
  <c r="Z220" i="17"/>
  <c r="AB221" i="25"/>
  <c r="C221" i="17"/>
  <c r="E222" i="25" s="1"/>
  <c r="D221" i="17"/>
  <c r="F222" i="25" s="1"/>
  <c r="E221" i="17"/>
  <c r="G222" i="25" s="1"/>
  <c r="F221" i="17"/>
  <c r="H222" i="25"/>
  <c r="G221" i="17"/>
  <c r="I222" i="25" s="1"/>
  <c r="H221" i="17"/>
  <c r="J222" i="25" s="1"/>
  <c r="I221" i="17"/>
  <c r="K222" i="25" s="1"/>
  <c r="J221" i="17"/>
  <c r="L222" i="25"/>
  <c r="K221" i="17"/>
  <c r="M222" i="25" s="1"/>
  <c r="L221" i="17"/>
  <c r="N222" i="25" s="1"/>
  <c r="M221" i="17"/>
  <c r="O222" i="25" s="1"/>
  <c r="N221" i="17"/>
  <c r="P222" i="25"/>
  <c r="O221" i="17"/>
  <c r="Q222" i="25" s="1"/>
  <c r="P221" i="17"/>
  <c r="R222" i="25" s="1"/>
  <c r="Q221" i="17"/>
  <c r="S222" i="25" s="1"/>
  <c r="R221" i="17"/>
  <c r="T222" i="25"/>
  <c r="S221" i="17"/>
  <c r="U222" i="25" s="1"/>
  <c r="T221" i="17"/>
  <c r="V222" i="25" s="1"/>
  <c r="U221" i="17"/>
  <c r="W222" i="25" s="1"/>
  <c r="V221" i="17"/>
  <c r="X222" i="25"/>
  <c r="W221" i="17"/>
  <c r="Y222" i="25" s="1"/>
  <c r="X221" i="17"/>
  <c r="Z222" i="25" s="1"/>
  <c r="Y221" i="17"/>
  <c r="AA222" i="25" s="1"/>
  <c r="Z221" i="17"/>
  <c r="AB222" i="25"/>
  <c r="C222" i="17"/>
  <c r="E223" i="25" s="1"/>
  <c r="D222" i="17"/>
  <c r="AE222" i="17" s="1"/>
  <c r="AG222" i="17" s="1"/>
  <c r="AH222" i="17" s="1"/>
  <c r="AG223" i="25" s="1"/>
  <c r="E222" i="17"/>
  <c r="G223" i="25" s="1"/>
  <c r="F222" i="17"/>
  <c r="H223" i="25" s="1"/>
  <c r="G222" i="17"/>
  <c r="I223" i="25" s="1"/>
  <c r="H222" i="17"/>
  <c r="J223" i="25" s="1"/>
  <c r="I222" i="17"/>
  <c r="K223" i="25" s="1"/>
  <c r="J222" i="17"/>
  <c r="L223" i="25" s="1"/>
  <c r="K222" i="17"/>
  <c r="M223" i="25" s="1"/>
  <c r="L222" i="17"/>
  <c r="N223" i="25" s="1"/>
  <c r="M222" i="17"/>
  <c r="O223" i="25" s="1"/>
  <c r="N222" i="17"/>
  <c r="P223" i="25" s="1"/>
  <c r="O222" i="17"/>
  <c r="Q223" i="25" s="1"/>
  <c r="P222" i="17"/>
  <c r="R223" i="25" s="1"/>
  <c r="Q222" i="17"/>
  <c r="S223" i="25" s="1"/>
  <c r="R222" i="17"/>
  <c r="T223" i="25" s="1"/>
  <c r="S222" i="17"/>
  <c r="U223" i="25" s="1"/>
  <c r="T222" i="17"/>
  <c r="V223" i="25" s="1"/>
  <c r="U222" i="17"/>
  <c r="W223" i="25" s="1"/>
  <c r="V222" i="17"/>
  <c r="X223" i="25" s="1"/>
  <c r="W222" i="17"/>
  <c r="Y223" i="25" s="1"/>
  <c r="X222" i="17"/>
  <c r="Z223" i="25" s="1"/>
  <c r="Y222" i="17"/>
  <c r="AA223" i="25" s="1"/>
  <c r="Z222" i="17"/>
  <c r="AB223" i="25" s="1"/>
  <c r="C223" i="17"/>
  <c r="E224" i="25" s="1"/>
  <c r="D223" i="17"/>
  <c r="F224" i="25"/>
  <c r="E223" i="17"/>
  <c r="G224" i="25" s="1"/>
  <c r="F223" i="17"/>
  <c r="H224" i="25" s="1"/>
  <c r="G223" i="17"/>
  <c r="I224" i="25" s="1"/>
  <c r="H223" i="17"/>
  <c r="J224" i="25"/>
  <c r="I223" i="17"/>
  <c r="K224" i="25" s="1"/>
  <c r="J223" i="17"/>
  <c r="L224" i="25" s="1"/>
  <c r="K223" i="17"/>
  <c r="M224" i="25" s="1"/>
  <c r="L223" i="17"/>
  <c r="N224" i="25"/>
  <c r="M223" i="17"/>
  <c r="O224" i="25" s="1"/>
  <c r="N223" i="17"/>
  <c r="P224" i="25" s="1"/>
  <c r="O223" i="17"/>
  <c r="Q224" i="25" s="1"/>
  <c r="P223" i="17"/>
  <c r="R224" i="25"/>
  <c r="Q223" i="17"/>
  <c r="S224" i="25" s="1"/>
  <c r="R223" i="17"/>
  <c r="T224" i="25" s="1"/>
  <c r="S223" i="17"/>
  <c r="U224" i="25" s="1"/>
  <c r="T223" i="17"/>
  <c r="V224" i="25"/>
  <c r="U223" i="17"/>
  <c r="W224" i="25" s="1"/>
  <c r="V223" i="17"/>
  <c r="X224" i="25" s="1"/>
  <c r="W223" i="17"/>
  <c r="Y224" i="25" s="1"/>
  <c r="X223" i="17"/>
  <c r="Z224" i="25"/>
  <c r="Y223" i="17"/>
  <c r="AA224" i="25" s="1"/>
  <c r="Z223" i="17"/>
  <c r="AB224" i="25" s="1"/>
  <c r="AE223" i="17"/>
  <c r="AG223" i="17" s="1"/>
  <c r="AH223" i="17" s="1"/>
  <c r="AG224" i="25" s="1"/>
  <c r="C224" i="17"/>
  <c r="E225" i="25"/>
  <c r="D224" i="17"/>
  <c r="F225" i="25"/>
  <c r="E224" i="17"/>
  <c r="G225" i="25"/>
  <c r="F224" i="17"/>
  <c r="AE224" i="17" s="1"/>
  <c r="AG224" i="17" s="1"/>
  <c r="AH224" i="17" s="1"/>
  <c r="AG225" i="25" s="1"/>
  <c r="H225" i="25"/>
  <c r="G224" i="17"/>
  <c r="I225" i="25"/>
  <c r="H224" i="17"/>
  <c r="J225" i="25"/>
  <c r="I224" i="17"/>
  <c r="K225" i="25"/>
  <c r="J224" i="17"/>
  <c r="L225" i="25"/>
  <c r="K224" i="17"/>
  <c r="M225" i="25"/>
  <c r="L224" i="17"/>
  <c r="N225" i="25"/>
  <c r="M224" i="17"/>
  <c r="O225" i="25"/>
  <c r="N224" i="17"/>
  <c r="P225" i="25"/>
  <c r="O224" i="17"/>
  <c r="Q225" i="25"/>
  <c r="P224" i="17"/>
  <c r="R225" i="25"/>
  <c r="Q224" i="17"/>
  <c r="S225" i="25"/>
  <c r="R224" i="17"/>
  <c r="T225" i="25"/>
  <c r="S224" i="17"/>
  <c r="U225" i="25"/>
  <c r="T224" i="17"/>
  <c r="V225" i="25"/>
  <c r="U224" i="17"/>
  <c r="W225" i="25"/>
  <c r="V224" i="17"/>
  <c r="X225" i="25"/>
  <c r="W224" i="17"/>
  <c r="Y225" i="25"/>
  <c r="X224" i="17"/>
  <c r="Z225" i="25"/>
  <c r="Y224" i="17"/>
  <c r="AA225" i="25"/>
  <c r="Z224" i="17"/>
  <c r="AB225" i="25"/>
  <c r="C225" i="17"/>
  <c r="E226" i="25" s="1"/>
  <c r="D225" i="17"/>
  <c r="E225" i="17"/>
  <c r="G226" i="25" s="1"/>
  <c r="F225" i="17"/>
  <c r="H226" i="25"/>
  <c r="G225" i="17"/>
  <c r="I226" i="25" s="1"/>
  <c r="H225" i="17"/>
  <c r="J226" i="25" s="1"/>
  <c r="I225" i="17"/>
  <c r="K226" i="25" s="1"/>
  <c r="J225" i="17"/>
  <c r="L226" i="25"/>
  <c r="K225" i="17"/>
  <c r="M226" i="25" s="1"/>
  <c r="L225" i="17"/>
  <c r="N226" i="25" s="1"/>
  <c r="M225" i="17"/>
  <c r="O226" i="25" s="1"/>
  <c r="N225" i="17"/>
  <c r="P226" i="25"/>
  <c r="O225" i="17"/>
  <c r="Q226" i="25" s="1"/>
  <c r="P225" i="17"/>
  <c r="R226" i="25" s="1"/>
  <c r="Q225" i="17"/>
  <c r="S226" i="25" s="1"/>
  <c r="R225" i="17"/>
  <c r="T226" i="25"/>
  <c r="S225" i="17"/>
  <c r="U226" i="25" s="1"/>
  <c r="T225" i="17"/>
  <c r="V226" i="25" s="1"/>
  <c r="U225" i="17"/>
  <c r="W226" i="25" s="1"/>
  <c r="V225" i="17"/>
  <c r="X226" i="25"/>
  <c r="W225" i="17"/>
  <c r="Y226" i="25" s="1"/>
  <c r="X225" i="17"/>
  <c r="Z226" i="25" s="1"/>
  <c r="Y225" i="17"/>
  <c r="AA226" i="25" s="1"/>
  <c r="Z225" i="17"/>
  <c r="AB226" i="25"/>
  <c r="C226" i="17"/>
  <c r="E227" i="25" s="1"/>
  <c r="D226" i="17"/>
  <c r="F227" i="25" s="1"/>
  <c r="E226" i="17"/>
  <c r="G227" i="25" s="1"/>
  <c r="F226" i="17"/>
  <c r="H227" i="25" s="1"/>
  <c r="G226" i="17"/>
  <c r="I227" i="25" s="1"/>
  <c r="H226" i="17"/>
  <c r="J227" i="25" s="1"/>
  <c r="I226" i="17"/>
  <c r="K227" i="25" s="1"/>
  <c r="J226" i="17"/>
  <c r="L227" i="25" s="1"/>
  <c r="K226" i="17"/>
  <c r="M227" i="25" s="1"/>
  <c r="L226" i="17"/>
  <c r="N227" i="25" s="1"/>
  <c r="M226" i="17"/>
  <c r="O227" i="25" s="1"/>
  <c r="N226" i="17"/>
  <c r="P227" i="25" s="1"/>
  <c r="O226" i="17"/>
  <c r="Q227" i="25" s="1"/>
  <c r="P226" i="17"/>
  <c r="R227" i="25" s="1"/>
  <c r="Q226" i="17"/>
  <c r="S227" i="25" s="1"/>
  <c r="R226" i="17"/>
  <c r="T227" i="25" s="1"/>
  <c r="S226" i="17"/>
  <c r="U227" i="25" s="1"/>
  <c r="T226" i="17"/>
  <c r="V227" i="25" s="1"/>
  <c r="U226" i="17"/>
  <c r="W227" i="25" s="1"/>
  <c r="V226" i="17"/>
  <c r="X227" i="25" s="1"/>
  <c r="W226" i="17"/>
  <c r="Y227" i="25" s="1"/>
  <c r="X226" i="17"/>
  <c r="Z227" i="25" s="1"/>
  <c r="Y226" i="17"/>
  <c r="AA227" i="25" s="1"/>
  <c r="Z226" i="17"/>
  <c r="AB227" i="25" s="1"/>
  <c r="C227" i="17"/>
  <c r="E228" i="25" s="1"/>
  <c r="D227" i="17"/>
  <c r="F228" i="25" s="1"/>
  <c r="E227" i="17"/>
  <c r="G228" i="25" s="1"/>
  <c r="F227" i="17"/>
  <c r="H228" i="25" s="1"/>
  <c r="G227" i="17"/>
  <c r="I228" i="25" s="1"/>
  <c r="H227" i="17"/>
  <c r="J228" i="25" s="1"/>
  <c r="I227" i="17"/>
  <c r="K228" i="25"/>
  <c r="J227" i="17"/>
  <c r="L228" i="25" s="1"/>
  <c r="K227" i="17"/>
  <c r="M228" i="25" s="1"/>
  <c r="L227" i="17"/>
  <c r="N228" i="25" s="1"/>
  <c r="M227" i="17"/>
  <c r="O228" i="25" s="1"/>
  <c r="N227" i="17"/>
  <c r="P228" i="25" s="1"/>
  <c r="O227" i="17"/>
  <c r="Q228" i="25" s="1"/>
  <c r="P227" i="17"/>
  <c r="R228" i="25" s="1"/>
  <c r="Q227" i="17"/>
  <c r="S228" i="25"/>
  <c r="R227" i="17"/>
  <c r="T228" i="25" s="1"/>
  <c r="S227" i="17"/>
  <c r="U228" i="25" s="1"/>
  <c r="T227" i="17"/>
  <c r="V228" i="25" s="1"/>
  <c r="U227" i="17"/>
  <c r="W228" i="25" s="1"/>
  <c r="V227" i="17"/>
  <c r="X228" i="25" s="1"/>
  <c r="W227" i="17"/>
  <c r="Y228" i="25" s="1"/>
  <c r="X227" i="17"/>
  <c r="Z228" i="25" s="1"/>
  <c r="Y227" i="17"/>
  <c r="AA228" i="25" s="1"/>
  <c r="Z227" i="17"/>
  <c r="AB228" i="25" s="1"/>
  <c r="C228" i="17"/>
  <c r="E229" i="25" s="1"/>
  <c r="D228" i="17"/>
  <c r="F229" i="25" s="1"/>
  <c r="E228" i="17"/>
  <c r="G229" i="25" s="1"/>
  <c r="F228" i="17"/>
  <c r="H229" i="25"/>
  <c r="G228" i="17"/>
  <c r="I229" i="25" s="1"/>
  <c r="H228" i="17"/>
  <c r="J229" i="25" s="1"/>
  <c r="I228" i="17"/>
  <c r="K229" i="25" s="1"/>
  <c r="J228" i="17"/>
  <c r="L229" i="25"/>
  <c r="K228" i="17"/>
  <c r="M229" i="25" s="1"/>
  <c r="L228" i="17"/>
  <c r="N229" i="25" s="1"/>
  <c r="M228" i="17"/>
  <c r="O229" i="25" s="1"/>
  <c r="N228" i="17"/>
  <c r="P229" i="25"/>
  <c r="O228" i="17"/>
  <c r="Q229" i="25" s="1"/>
  <c r="P228" i="17"/>
  <c r="R229" i="25" s="1"/>
  <c r="Q228" i="17"/>
  <c r="S229" i="25" s="1"/>
  <c r="R228" i="17"/>
  <c r="T229" i="25"/>
  <c r="S228" i="17"/>
  <c r="U229" i="25" s="1"/>
  <c r="T228" i="17"/>
  <c r="V229" i="25" s="1"/>
  <c r="U228" i="17"/>
  <c r="W229" i="25" s="1"/>
  <c r="V228" i="17"/>
  <c r="X229" i="25"/>
  <c r="W228" i="17"/>
  <c r="Y229" i="25" s="1"/>
  <c r="X228" i="17"/>
  <c r="Z229" i="25" s="1"/>
  <c r="Y228" i="17"/>
  <c r="AA229" i="25" s="1"/>
  <c r="Z228" i="17"/>
  <c r="AB229" i="25"/>
  <c r="C229" i="17"/>
  <c r="E230" i="25" s="1"/>
  <c r="D229" i="17"/>
  <c r="F230" i="25" s="1"/>
  <c r="E229" i="17"/>
  <c r="G230" i="25" s="1"/>
  <c r="F229" i="17"/>
  <c r="H230" i="25" s="1"/>
  <c r="G229" i="17"/>
  <c r="I230" i="25" s="1"/>
  <c r="H229" i="17"/>
  <c r="J230" i="25" s="1"/>
  <c r="I229" i="17"/>
  <c r="K230" i="25" s="1"/>
  <c r="J229" i="17"/>
  <c r="L230" i="25" s="1"/>
  <c r="K229" i="17"/>
  <c r="M230" i="25" s="1"/>
  <c r="L229" i="17"/>
  <c r="N230" i="25" s="1"/>
  <c r="M229" i="17"/>
  <c r="O230" i="25" s="1"/>
  <c r="N229" i="17"/>
  <c r="P230" i="25" s="1"/>
  <c r="O229" i="17"/>
  <c r="Q230" i="25" s="1"/>
  <c r="P229" i="17"/>
  <c r="R230" i="25" s="1"/>
  <c r="Q229" i="17"/>
  <c r="S230" i="25" s="1"/>
  <c r="R229" i="17"/>
  <c r="T230" i="25" s="1"/>
  <c r="S229" i="17"/>
  <c r="U230" i="25" s="1"/>
  <c r="T229" i="17"/>
  <c r="V230" i="25" s="1"/>
  <c r="U229" i="17"/>
  <c r="W230" i="25" s="1"/>
  <c r="V229" i="17"/>
  <c r="X230" i="25" s="1"/>
  <c r="W229" i="17"/>
  <c r="Y230" i="25" s="1"/>
  <c r="X229" i="17"/>
  <c r="Z230" i="25" s="1"/>
  <c r="Y229" i="17"/>
  <c r="AA230" i="25" s="1"/>
  <c r="Z229" i="17"/>
  <c r="AB230" i="25" s="1"/>
  <c r="C230" i="17"/>
  <c r="E231" i="25" s="1"/>
  <c r="D230" i="17"/>
  <c r="F231" i="25" s="1"/>
  <c r="E230" i="17"/>
  <c r="G231" i="25" s="1"/>
  <c r="F230" i="17"/>
  <c r="H231" i="25" s="1"/>
  <c r="G230" i="17"/>
  <c r="I231" i="25" s="1"/>
  <c r="H230" i="17"/>
  <c r="J231" i="25" s="1"/>
  <c r="I230" i="17"/>
  <c r="K231" i="25" s="1"/>
  <c r="J230" i="17"/>
  <c r="L231" i="25" s="1"/>
  <c r="K230" i="17"/>
  <c r="M231" i="25" s="1"/>
  <c r="L230" i="17"/>
  <c r="N231" i="25" s="1"/>
  <c r="M230" i="17"/>
  <c r="O231" i="25" s="1"/>
  <c r="N230" i="17"/>
  <c r="P231" i="25" s="1"/>
  <c r="O230" i="17"/>
  <c r="Q231" i="25" s="1"/>
  <c r="P230" i="17"/>
  <c r="R231" i="25" s="1"/>
  <c r="Q230" i="17"/>
  <c r="S231" i="25" s="1"/>
  <c r="R230" i="17"/>
  <c r="T231" i="25" s="1"/>
  <c r="S230" i="17"/>
  <c r="U231" i="25" s="1"/>
  <c r="T230" i="17"/>
  <c r="V231" i="25" s="1"/>
  <c r="U230" i="17"/>
  <c r="W231" i="25" s="1"/>
  <c r="V230" i="17"/>
  <c r="X231" i="25" s="1"/>
  <c r="W230" i="17"/>
  <c r="Y231" i="25" s="1"/>
  <c r="X230" i="17"/>
  <c r="Z231" i="25" s="1"/>
  <c r="Y230" i="17"/>
  <c r="AA231" i="25" s="1"/>
  <c r="Z230" i="17"/>
  <c r="AB231" i="25" s="1"/>
  <c r="C231" i="17"/>
  <c r="E232" i="25" s="1"/>
  <c r="D231" i="17"/>
  <c r="F232" i="25" s="1"/>
  <c r="E231" i="17"/>
  <c r="G232" i="25" s="1"/>
  <c r="F231" i="17"/>
  <c r="H232" i="25" s="1"/>
  <c r="G231" i="17"/>
  <c r="I232" i="25" s="1"/>
  <c r="H231" i="17"/>
  <c r="J232" i="25" s="1"/>
  <c r="I231" i="17"/>
  <c r="K232" i="25" s="1"/>
  <c r="J231" i="17"/>
  <c r="L232" i="25" s="1"/>
  <c r="K231" i="17"/>
  <c r="M232" i="25" s="1"/>
  <c r="L231" i="17"/>
  <c r="N232" i="25" s="1"/>
  <c r="M231" i="17"/>
  <c r="O232" i="25" s="1"/>
  <c r="N231" i="17"/>
  <c r="P232" i="25" s="1"/>
  <c r="O231" i="17"/>
  <c r="Q232" i="25" s="1"/>
  <c r="P231" i="17"/>
  <c r="R232" i="25" s="1"/>
  <c r="Q231" i="17"/>
  <c r="S232" i="25" s="1"/>
  <c r="R231" i="17"/>
  <c r="T232" i="25" s="1"/>
  <c r="S231" i="17"/>
  <c r="U232" i="25" s="1"/>
  <c r="T231" i="17"/>
  <c r="V232" i="25" s="1"/>
  <c r="U231" i="17"/>
  <c r="W232" i="25" s="1"/>
  <c r="V231" i="17"/>
  <c r="X232" i="25" s="1"/>
  <c r="W231" i="17"/>
  <c r="Y232" i="25" s="1"/>
  <c r="X231" i="17"/>
  <c r="Z232" i="25" s="1"/>
  <c r="Y231" i="17"/>
  <c r="AA232" i="25" s="1"/>
  <c r="Z231" i="17"/>
  <c r="AB232" i="25" s="1"/>
  <c r="C232" i="17"/>
  <c r="E233" i="25" s="1"/>
  <c r="D232" i="17"/>
  <c r="F233" i="25" s="1"/>
  <c r="E232" i="17"/>
  <c r="G233" i="25" s="1"/>
  <c r="F232" i="17"/>
  <c r="H233" i="25" s="1"/>
  <c r="G232" i="17"/>
  <c r="I233" i="25" s="1"/>
  <c r="H232" i="17"/>
  <c r="J233" i="25" s="1"/>
  <c r="I232" i="17"/>
  <c r="K233" i="25" s="1"/>
  <c r="J232" i="17"/>
  <c r="L233" i="25" s="1"/>
  <c r="K232" i="17"/>
  <c r="M233" i="25" s="1"/>
  <c r="L232" i="17"/>
  <c r="N233" i="25" s="1"/>
  <c r="M232" i="17"/>
  <c r="O233" i="25" s="1"/>
  <c r="N232" i="17"/>
  <c r="P233" i="25" s="1"/>
  <c r="O232" i="17"/>
  <c r="Q233" i="25" s="1"/>
  <c r="P232" i="17"/>
  <c r="R233" i="25" s="1"/>
  <c r="Q232" i="17"/>
  <c r="S233" i="25" s="1"/>
  <c r="R232" i="17"/>
  <c r="T233" i="25" s="1"/>
  <c r="S232" i="17"/>
  <c r="U233" i="25" s="1"/>
  <c r="T232" i="17"/>
  <c r="V233" i="25" s="1"/>
  <c r="U232" i="17"/>
  <c r="W233" i="25" s="1"/>
  <c r="V232" i="17"/>
  <c r="X233" i="25" s="1"/>
  <c r="W232" i="17"/>
  <c r="Y233" i="25" s="1"/>
  <c r="X232" i="17"/>
  <c r="Z233" i="25" s="1"/>
  <c r="Y232" i="17"/>
  <c r="AA233" i="25" s="1"/>
  <c r="Z232" i="17"/>
  <c r="AB233" i="25" s="1"/>
  <c r="C233" i="17"/>
  <c r="E234" i="25" s="1"/>
  <c r="D233" i="17"/>
  <c r="F234" i="25" s="1"/>
  <c r="E233" i="17"/>
  <c r="G234" i="25" s="1"/>
  <c r="F233" i="17"/>
  <c r="H234" i="25" s="1"/>
  <c r="G233" i="17"/>
  <c r="I234" i="25" s="1"/>
  <c r="H233" i="17"/>
  <c r="J234" i="25" s="1"/>
  <c r="I233" i="17"/>
  <c r="K234" i="25" s="1"/>
  <c r="J233" i="17"/>
  <c r="L234" i="25" s="1"/>
  <c r="K233" i="17"/>
  <c r="M234" i="25" s="1"/>
  <c r="L233" i="17"/>
  <c r="N234" i="25" s="1"/>
  <c r="M233" i="17"/>
  <c r="O234" i="25" s="1"/>
  <c r="N233" i="17"/>
  <c r="P234" i="25" s="1"/>
  <c r="O233" i="17"/>
  <c r="Q234" i="25" s="1"/>
  <c r="P233" i="17"/>
  <c r="R234" i="25" s="1"/>
  <c r="Q233" i="17"/>
  <c r="S234" i="25" s="1"/>
  <c r="R233" i="17"/>
  <c r="T234" i="25" s="1"/>
  <c r="S233" i="17"/>
  <c r="U234" i="25" s="1"/>
  <c r="T233" i="17"/>
  <c r="V234" i="25" s="1"/>
  <c r="U233" i="17"/>
  <c r="W234" i="25" s="1"/>
  <c r="V233" i="17"/>
  <c r="X234" i="25" s="1"/>
  <c r="W233" i="17"/>
  <c r="Y234" i="25" s="1"/>
  <c r="X233" i="17"/>
  <c r="Z234" i="25" s="1"/>
  <c r="Y233" i="17"/>
  <c r="AA234" i="25" s="1"/>
  <c r="Z233" i="17"/>
  <c r="AB234" i="25" s="1"/>
  <c r="C234" i="17"/>
  <c r="E235" i="25" s="1"/>
  <c r="D234" i="17"/>
  <c r="F235" i="25" s="1"/>
  <c r="E234" i="17"/>
  <c r="G235" i="25" s="1"/>
  <c r="F234" i="17"/>
  <c r="H235" i="25" s="1"/>
  <c r="G234" i="17"/>
  <c r="I235" i="25" s="1"/>
  <c r="H234" i="17"/>
  <c r="J235" i="25" s="1"/>
  <c r="I234" i="17"/>
  <c r="K235" i="25" s="1"/>
  <c r="J234" i="17"/>
  <c r="L235" i="25" s="1"/>
  <c r="K234" i="17"/>
  <c r="M235" i="25" s="1"/>
  <c r="L234" i="17"/>
  <c r="N235" i="25" s="1"/>
  <c r="M234" i="17"/>
  <c r="O235" i="25" s="1"/>
  <c r="N234" i="17"/>
  <c r="P235" i="25" s="1"/>
  <c r="O234" i="17"/>
  <c r="Q235" i="25" s="1"/>
  <c r="P234" i="17"/>
  <c r="R235" i="25" s="1"/>
  <c r="Q234" i="17"/>
  <c r="S235" i="25" s="1"/>
  <c r="R234" i="17"/>
  <c r="T235" i="25" s="1"/>
  <c r="S234" i="17"/>
  <c r="U235" i="25" s="1"/>
  <c r="T234" i="17"/>
  <c r="V235" i="25" s="1"/>
  <c r="U234" i="17"/>
  <c r="W235" i="25" s="1"/>
  <c r="V234" i="17"/>
  <c r="X235" i="25" s="1"/>
  <c r="W234" i="17"/>
  <c r="Y235" i="25" s="1"/>
  <c r="X234" i="17"/>
  <c r="Z235" i="25" s="1"/>
  <c r="Y234" i="17"/>
  <c r="AA235" i="25" s="1"/>
  <c r="Z234" i="17"/>
  <c r="AB235" i="25" s="1"/>
  <c r="C235" i="17"/>
  <c r="E236" i="25" s="1"/>
  <c r="D235" i="17"/>
  <c r="F236" i="25" s="1"/>
  <c r="E235" i="17"/>
  <c r="G236" i="25" s="1"/>
  <c r="F235" i="17"/>
  <c r="H236" i="25" s="1"/>
  <c r="G235" i="17"/>
  <c r="I236" i="25" s="1"/>
  <c r="H235" i="17"/>
  <c r="J236" i="25" s="1"/>
  <c r="I235" i="17"/>
  <c r="K236" i="25" s="1"/>
  <c r="J235" i="17"/>
  <c r="L236" i="25" s="1"/>
  <c r="K235" i="17"/>
  <c r="M236" i="25" s="1"/>
  <c r="L235" i="17"/>
  <c r="N236" i="25" s="1"/>
  <c r="M235" i="17"/>
  <c r="O236" i="25" s="1"/>
  <c r="N235" i="17"/>
  <c r="P236" i="25" s="1"/>
  <c r="O235" i="17"/>
  <c r="Q236" i="25" s="1"/>
  <c r="P235" i="17"/>
  <c r="R236" i="25" s="1"/>
  <c r="Q235" i="17"/>
  <c r="S236" i="25" s="1"/>
  <c r="R235" i="17"/>
  <c r="T236" i="25" s="1"/>
  <c r="S235" i="17"/>
  <c r="U236" i="25" s="1"/>
  <c r="T235" i="17"/>
  <c r="V236" i="25" s="1"/>
  <c r="U235" i="17"/>
  <c r="W236" i="25" s="1"/>
  <c r="V235" i="17"/>
  <c r="X236" i="25" s="1"/>
  <c r="W235" i="17"/>
  <c r="Y236" i="25" s="1"/>
  <c r="X235" i="17"/>
  <c r="Z236" i="25" s="1"/>
  <c r="Y235" i="17"/>
  <c r="AA236" i="25" s="1"/>
  <c r="Z235" i="17"/>
  <c r="AB236" i="25" s="1"/>
  <c r="C236" i="17"/>
  <c r="E237" i="25" s="1"/>
  <c r="D236" i="17"/>
  <c r="F237" i="25" s="1"/>
  <c r="E236" i="17"/>
  <c r="G237" i="25" s="1"/>
  <c r="F236" i="17"/>
  <c r="H237" i="25" s="1"/>
  <c r="G236" i="17"/>
  <c r="I237" i="25" s="1"/>
  <c r="H236" i="17"/>
  <c r="J237" i="25" s="1"/>
  <c r="I236" i="17"/>
  <c r="K237" i="25" s="1"/>
  <c r="J236" i="17"/>
  <c r="L237" i="25" s="1"/>
  <c r="K236" i="17"/>
  <c r="M237" i="25" s="1"/>
  <c r="L236" i="17"/>
  <c r="N237" i="25" s="1"/>
  <c r="M236" i="17"/>
  <c r="O237" i="25" s="1"/>
  <c r="N236" i="17"/>
  <c r="P237" i="25" s="1"/>
  <c r="O236" i="17"/>
  <c r="Q237" i="25" s="1"/>
  <c r="P236" i="17"/>
  <c r="R237" i="25" s="1"/>
  <c r="Q236" i="17"/>
  <c r="S237" i="25" s="1"/>
  <c r="R236" i="17"/>
  <c r="T237" i="25" s="1"/>
  <c r="S236" i="17"/>
  <c r="U237" i="25" s="1"/>
  <c r="T236" i="17"/>
  <c r="V237" i="25" s="1"/>
  <c r="U236" i="17"/>
  <c r="W237" i="25" s="1"/>
  <c r="V236" i="17"/>
  <c r="X237" i="25"/>
  <c r="W236" i="17"/>
  <c r="Y237" i="25" s="1"/>
  <c r="X236" i="17"/>
  <c r="Z237" i="25" s="1"/>
  <c r="Y236" i="17"/>
  <c r="AA237" i="25" s="1"/>
  <c r="Z236" i="17"/>
  <c r="AB237" i="25"/>
  <c r="C237" i="17"/>
  <c r="E238" i="25" s="1"/>
  <c r="D237" i="17"/>
  <c r="F238" i="25" s="1"/>
  <c r="E237" i="17"/>
  <c r="G238" i="25" s="1"/>
  <c r="F237" i="17"/>
  <c r="H238" i="25"/>
  <c r="G237" i="17"/>
  <c r="I238" i="25" s="1"/>
  <c r="H237" i="17"/>
  <c r="J238" i="25" s="1"/>
  <c r="I237" i="17"/>
  <c r="K238" i="25" s="1"/>
  <c r="J237" i="17"/>
  <c r="L238" i="25"/>
  <c r="K237" i="17"/>
  <c r="M238" i="25" s="1"/>
  <c r="L237" i="17"/>
  <c r="N238" i="25" s="1"/>
  <c r="M237" i="17"/>
  <c r="O238" i="25" s="1"/>
  <c r="N237" i="17"/>
  <c r="P238" i="25"/>
  <c r="O237" i="17"/>
  <c r="Q238" i="25" s="1"/>
  <c r="P237" i="17"/>
  <c r="R238" i="25" s="1"/>
  <c r="Q237" i="17"/>
  <c r="S238" i="25" s="1"/>
  <c r="R237" i="17"/>
  <c r="T238" i="25"/>
  <c r="S237" i="17"/>
  <c r="U238" i="25" s="1"/>
  <c r="T237" i="17"/>
  <c r="V238" i="25" s="1"/>
  <c r="U237" i="17"/>
  <c r="W238" i="25" s="1"/>
  <c r="V237" i="17"/>
  <c r="X238" i="25"/>
  <c r="W237" i="17"/>
  <c r="Y238" i="25" s="1"/>
  <c r="X237" i="17"/>
  <c r="Z238" i="25" s="1"/>
  <c r="Y237" i="17"/>
  <c r="AA238" i="25" s="1"/>
  <c r="Z237" i="17"/>
  <c r="AB238" i="25"/>
  <c r="C238" i="17"/>
  <c r="E239" i="25" s="1"/>
  <c r="D238" i="17"/>
  <c r="F239" i="25" s="1"/>
  <c r="E238" i="17"/>
  <c r="G239" i="25" s="1"/>
  <c r="F238" i="17"/>
  <c r="H239" i="25"/>
  <c r="G238" i="17"/>
  <c r="I239" i="25" s="1"/>
  <c r="H238" i="17"/>
  <c r="J239" i="25" s="1"/>
  <c r="I238" i="17"/>
  <c r="K239" i="25" s="1"/>
  <c r="J238" i="17"/>
  <c r="L239" i="25"/>
  <c r="K238" i="17"/>
  <c r="M239" i="25" s="1"/>
  <c r="L238" i="17"/>
  <c r="N239" i="25" s="1"/>
  <c r="M238" i="17"/>
  <c r="O239" i="25" s="1"/>
  <c r="N238" i="17"/>
  <c r="P239" i="25"/>
  <c r="O238" i="17"/>
  <c r="Q239" i="25" s="1"/>
  <c r="P238" i="17"/>
  <c r="R239" i="25" s="1"/>
  <c r="Q238" i="17"/>
  <c r="S239" i="25" s="1"/>
  <c r="R238" i="17"/>
  <c r="T239" i="25"/>
  <c r="S238" i="17"/>
  <c r="U239" i="25" s="1"/>
  <c r="T238" i="17"/>
  <c r="V239" i="25" s="1"/>
  <c r="U238" i="17"/>
  <c r="W239" i="25" s="1"/>
  <c r="V238" i="17"/>
  <c r="X239" i="25"/>
  <c r="W238" i="17"/>
  <c r="Y239" i="25" s="1"/>
  <c r="X238" i="17"/>
  <c r="Z239" i="25" s="1"/>
  <c r="Y238" i="17"/>
  <c r="AA239" i="25" s="1"/>
  <c r="Z238" i="17"/>
  <c r="AB239" i="25"/>
  <c r="C239" i="17"/>
  <c r="E240" i="25" s="1"/>
  <c r="D239" i="17"/>
  <c r="F240" i="25" s="1"/>
  <c r="E239" i="17"/>
  <c r="G240" i="25" s="1"/>
  <c r="F239" i="17"/>
  <c r="H240" i="25"/>
  <c r="G239" i="17"/>
  <c r="I240" i="25" s="1"/>
  <c r="H239" i="17"/>
  <c r="J240" i="25" s="1"/>
  <c r="I239" i="17"/>
  <c r="K240" i="25" s="1"/>
  <c r="J239" i="17"/>
  <c r="L240" i="25"/>
  <c r="K239" i="17"/>
  <c r="M240" i="25" s="1"/>
  <c r="L239" i="17"/>
  <c r="N240" i="25" s="1"/>
  <c r="M239" i="17"/>
  <c r="O240" i="25" s="1"/>
  <c r="N239" i="17"/>
  <c r="P240" i="25"/>
  <c r="O239" i="17"/>
  <c r="Q240" i="25" s="1"/>
  <c r="P239" i="17"/>
  <c r="R240" i="25" s="1"/>
  <c r="Q239" i="17"/>
  <c r="S240" i="25" s="1"/>
  <c r="R239" i="17"/>
  <c r="T240" i="25"/>
  <c r="S239" i="17"/>
  <c r="U240" i="25" s="1"/>
  <c r="T239" i="17"/>
  <c r="V240" i="25" s="1"/>
  <c r="U239" i="17"/>
  <c r="W240" i="25" s="1"/>
  <c r="V239" i="17"/>
  <c r="X240" i="25"/>
  <c r="W239" i="17"/>
  <c r="Y240" i="25" s="1"/>
  <c r="X239" i="17"/>
  <c r="Z240" i="25" s="1"/>
  <c r="Y239" i="17"/>
  <c r="AA240" i="25" s="1"/>
  <c r="Z239" i="17"/>
  <c r="AB240" i="25"/>
  <c r="C240" i="17"/>
  <c r="E241" i="25" s="1"/>
  <c r="D240" i="17"/>
  <c r="F241" i="25" s="1"/>
  <c r="E240" i="17"/>
  <c r="G241" i="25" s="1"/>
  <c r="F240" i="17"/>
  <c r="H241" i="25"/>
  <c r="G240" i="17"/>
  <c r="I241" i="25" s="1"/>
  <c r="H240" i="17"/>
  <c r="J241" i="25" s="1"/>
  <c r="I240" i="17"/>
  <c r="K241" i="25" s="1"/>
  <c r="J240" i="17"/>
  <c r="L241" i="25"/>
  <c r="K240" i="17"/>
  <c r="M241" i="25" s="1"/>
  <c r="L240" i="17"/>
  <c r="N241" i="25" s="1"/>
  <c r="M240" i="17"/>
  <c r="O241" i="25" s="1"/>
  <c r="N240" i="17"/>
  <c r="P241" i="25"/>
  <c r="O240" i="17"/>
  <c r="Q241" i="25" s="1"/>
  <c r="P240" i="17"/>
  <c r="R241" i="25" s="1"/>
  <c r="Q240" i="17"/>
  <c r="S241" i="25" s="1"/>
  <c r="R240" i="17"/>
  <c r="T241" i="25"/>
  <c r="S240" i="17"/>
  <c r="U241" i="25" s="1"/>
  <c r="T240" i="17"/>
  <c r="V241" i="25" s="1"/>
  <c r="U240" i="17"/>
  <c r="W241" i="25" s="1"/>
  <c r="V240" i="17"/>
  <c r="X241" i="25"/>
  <c r="W240" i="17"/>
  <c r="Y241" i="25" s="1"/>
  <c r="X240" i="17"/>
  <c r="Z241" i="25" s="1"/>
  <c r="Y240" i="17"/>
  <c r="AA241" i="25" s="1"/>
  <c r="Z240" i="17"/>
  <c r="AB241" i="25"/>
  <c r="C241" i="17"/>
  <c r="E242" i="25" s="1"/>
  <c r="D241" i="17"/>
  <c r="F242" i="25" s="1"/>
  <c r="E241" i="17"/>
  <c r="G242" i="25" s="1"/>
  <c r="F241" i="17"/>
  <c r="H242" i="25"/>
  <c r="G241" i="17"/>
  <c r="I242" i="25" s="1"/>
  <c r="H241" i="17"/>
  <c r="J242" i="25" s="1"/>
  <c r="I241" i="17"/>
  <c r="K242" i="25" s="1"/>
  <c r="J241" i="17"/>
  <c r="L242" i="25"/>
  <c r="K241" i="17"/>
  <c r="M242" i="25" s="1"/>
  <c r="L241" i="17"/>
  <c r="N242" i="25" s="1"/>
  <c r="M241" i="17"/>
  <c r="O242" i="25" s="1"/>
  <c r="N241" i="17"/>
  <c r="P242" i="25"/>
  <c r="O241" i="17"/>
  <c r="Q242" i="25" s="1"/>
  <c r="P241" i="17"/>
  <c r="R242" i="25" s="1"/>
  <c r="Q241" i="17"/>
  <c r="S242" i="25" s="1"/>
  <c r="R241" i="17"/>
  <c r="T242" i="25"/>
  <c r="S241" i="17"/>
  <c r="U242" i="25" s="1"/>
  <c r="T241" i="17"/>
  <c r="V242" i="25" s="1"/>
  <c r="U241" i="17"/>
  <c r="W242" i="25" s="1"/>
  <c r="V241" i="17"/>
  <c r="X242" i="25"/>
  <c r="W241" i="17"/>
  <c r="Y242" i="25" s="1"/>
  <c r="X241" i="17"/>
  <c r="Z242" i="25" s="1"/>
  <c r="Y241" i="17"/>
  <c r="AA242" i="25" s="1"/>
  <c r="Z241" i="17"/>
  <c r="AB242" i="25"/>
  <c r="C242" i="17"/>
  <c r="E243" i="25"/>
  <c r="D242" i="17"/>
  <c r="F243" i="25" s="1"/>
  <c r="E242" i="17"/>
  <c r="G243" i="25" s="1"/>
  <c r="F242" i="17"/>
  <c r="H243" i="25"/>
  <c r="G242" i="17"/>
  <c r="I243" i="25"/>
  <c r="H242" i="17"/>
  <c r="J243" i="25" s="1"/>
  <c r="I242" i="17"/>
  <c r="K243" i="25" s="1"/>
  <c r="J242" i="17"/>
  <c r="L243" i="25"/>
  <c r="K242" i="17"/>
  <c r="M243" i="25"/>
  <c r="L242" i="17"/>
  <c r="N243" i="25" s="1"/>
  <c r="M242" i="17"/>
  <c r="O243" i="25" s="1"/>
  <c r="N242" i="17"/>
  <c r="P243" i="25"/>
  <c r="O242" i="17"/>
  <c r="Q243" i="25" s="1"/>
  <c r="P242" i="17"/>
  <c r="R243" i="25" s="1"/>
  <c r="Q242" i="17"/>
  <c r="S243" i="25"/>
  <c r="R242" i="17"/>
  <c r="T243" i="25"/>
  <c r="S242" i="17"/>
  <c r="U243" i="25" s="1"/>
  <c r="T242" i="17"/>
  <c r="V243" i="25" s="1"/>
  <c r="U242" i="17"/>
  <c r="W243" i="25" s="1"/>
  <c r="V242" i="17"/>
  <c r="X243" i="25"/>
  <c r="W242" i="17"/>
  <c r="Y243" i="25"/>
  <c r="X242" i="17"/>
  <c r="Z243" i="25" s="1"/>
  <c r="Y242" i="17"/>
  <c r="AA243" i="25"/>
  <c r="Z242" i="17"/>
  <c r="AB243" i="25"/>
  <c r="C243" i="17"/>
  <c r="E244" i="25"/>
  <c r="D243" i="17"/>
  <c r="F244" i="25" s="1"/>
  <c r="E243" i="17"/>
  <c r="G244" i="25" s="1"/>
  <c r="F243" i="17"/>
  <c r="H244" i="25"/>
  <c r="G243" i="17"/>
  <c r="I244" i="25" s="1"/>
  <c r="H243" i="17"/>
  <c r="J244" i="25"/>
  <c r="I243" i="17"/>
  <c r="K244" i="25" s="1"/>
  <c r="J243" i="17"/>
  <c r="L244" i="25"/>
  <c r="K243" i="17"/>
  <c r="M244" i="25" s="1"/>
  <c r="L243" i="17"/>
  <c r="N244" i="25"/>
  <c r="M243" i="17"/>
  <c r="O244" i="25" s="1"/>
  <c r="N243" i="17"/>
  <c r="P244" i="25"/>
  <c r="O243" i="17"/>
  <c r="Q244" i="25" s="1"/>
  <c r="P243" i="17"/>
  <c r="R244" i="25"/>
  <c r="Q243" i="17"/>
  <c r="S244" i="25" s="1"/>
  <c r="R243" i="17"/>
  <c r="T244" i="25" s="1"/>
  <c r="S243" i="17"/>
  <c r="U244" i="25" s="1"/>
  <c r="T243" i="17"/>
  <c r="V244" i="25"/>
  <c r="U243" i="17"/>
  <c r="W244" i="25" s="1"/>
  <c r="V243" i="17"/>
  <c r="X244" i="25" s="1"/>
  <c r="W243" i="17"/>
  <c r="Y244" i="25" s="1"/>
  <c r="X243" i="17"/>
  <c r="Z244" i="25"/>
  <c r="Y243" i="17"/>
  <c r="AA244" i="25" s="1"/>
  <c r="Z243" i="17"/>
  <c r="AB244" i="25" s="1"/>
  <c r="C244" i="17"/>
  <c r="E245" i="25" s="1"/>
  <c r="D244" i="17"/>
  <c r="F245" i="25"/>
  <c r="E244" i="17"/>
  <c r="G245" i="25" s="1"/>
  <c r="F244" i="17"/>
  <c r="H245" i="25" s="1"/>
  <c r="G244" i="17"/>
  <c r="I245" i="25" s="1"/>
  <c r="H244" i="17"/>
  <c r="J245" i="25"/>
  <c r="I244" i="17"/>
  <c r="K245" i="25" s="1"/>
  <c r="J244" i="17"/>
  <c r="L245" i="25" s="1"/>
  <c r="K244" i="17"/>
  <c r="M245" i="25" s="1"/>
  <c r="L244" i="17"/>
  <c r="N245" i="25"/>
  <c r="M244" i="17"/>
  <c r="O245" i="25" s="1"/>
  <c r="N244" i="17"/>
  <c r="P245" i="25" s="1"/>
  <c r="O244" i="17"/>
  <c r="Q245" i="25" s="1"/>
  <c r="P244" i="17"/>
  <c r="R245" i="25"/>
  <c r="Q244" i="17"/>
  <c r="S245" i="25" s="1"/>
  <c r="R244" i="17"/>
  <c r="T245" i="25" s="1"/>
  <c r="S244" i="17"/>
  <c r="U245" i="25" s="1"/>
  <c r="T244" i="17"/>
  <c r="V245" i="25"/>
  <c r="U244" i="17"/>
  <c r="W245" i="25" s="1"/>
  <c r="V244" i="17"/>
  <c r="X245" i="25" s="1"/>
  <c r="W244" i="17"/>
  <c r="Y245" i="25" s="1"/>
  <c r="X244" i="17"/>
  <c r="Z245" i="25"/>
  <c r="Y244" i="17"/>
  <c r="AA245" i="25" s="1"/>
  <c r="Z244" i="17"/>
  <c r="AB245" i="25" s="1"/>
  <c r="C245" i="17"/>
  <c r="E246" i="25" s="1"/>
  <c r="D245" i="17"/>
  <c r="F246" i="25"/>
  <c r="E245" i="17"/>
  <c r="G246" i="25" s="1"/>
  <c r="F245" i="17"/>
  <c r="H246" i="25" s="1"/>
  <c r="G245" i="17"/>
  <c r="I246" i="25" s="1"/>
  <c r="H245" i="17"/>
  <c r="J246" i="25"/>
  <c r="I245" i="17"/>
  <c r="K246" i="25" s="1"/>
  <c r="J245" i="17"/>
  <c r="L246" i="25" s="1"/>
  <c r="K245" i="17"/>
  <c r="M246" i="25" s="1"/>
  <c r="L245" i="17"/>
  <c r="N246" i="25"/>
  <c r="M245" i="17"/>
  <c r="O246" i="25" s="1"/>
  <c r="N245" i="17"/>
  <c r="P246" i="25" s="1"/>
  <c r="O245" i="17"/>
  <c r="Q246" i="25" s="1"/>
  <c r="P245" i="17"/>
  <c r="R246" i="25"/>
  <c r="Q245" i="17"/>
  <c r="S246" i="25" s="1"/>
  <c r="R245" i="17"/>
  <c r="T246" i="25" s="1"/>
  <c r="S245" i="17"/>
  <c r="U246" i="25" s="1"/>
  <c r="T245" i="17"/>
  <c r="V246" i="25"/>
  <c r="U245" i="17"/>
  <c r="W246" i="25" s="1"/>
  <c r="V245" i="17"/>
  <c r="X246" i="25" s="1"/>
  <c r="W245" i="17"/>
  <c r="Y246" i="25" s="1"/>
  <c r="X245" i="17"/>
  <c r="Z246" i="25"/>
  <c r="Y245" i="17"/>
  <c r="AA246" i="25" s="1"/>
  <c r="Z245" i="17"/>
  <c r="AB246" i="25" s="1"/>
  <c r="C246" i="17"/>
  <c r="E247" i="25" s="1"/>
  <c r="D246" i="17"/>
  <c r="F247" i="25"/>
  <c r="E246" i="17"/>
  <c r="G247" i="25" s="1"/>
  <c r="F246" i="17"/>
  <c r="H247" i="25" s="1"/>
  <c r="G246" i="17"/>
  <c r="I247" i="25" s="1"/>
  <c r="H246" i="17"/>
  <c r="J247" i="25"/>
  <c r="I246" i="17"/>
  <c r="K247" i="25" s="1"/>
  <c r="J246" i="17"/>
  <c r="L247" i="25" s="1"/>
  <c r="K246" i="17"/>
  <c r="M247" i="25" s="1"/>
  <c r="L246" i="17"/>
  <c r="N247" i="25"/>
  <c r="M246" i="17"/>
  <c r="O247" i="25" s="1"/>
  <c r="N246" i="17"/>
  <c r="P247" i="25" s="1"/>
  <c r="O246" i="17"/>
  <c r="Q247" i="25" s="1"/>
  <c r="P246" i="17"/>
  <c r="R247" i="25"/>
  <c r="Q246" i="17"/>
  <c r="S247" i="25" s="1"/>
  <c r="R246" i="17"/>
  <c r="S246" i="17"/>
  <c r="U247" i="25" s="1"/>
  <c r="T246" i="17"/>
  <c r="V247" i="25"/>
  <c r="U246" i="17"/>
  <c r="W247" i="25" s="1"/>
  <c r="V246" i="17"/>
  <c r="X247" i="25" s="1"/>
  <c r="W246" i="17"/>
  <c r="Y247" i="25" s="1"/>
  <c r="X246" i="17"/>
  <c r="Z247" i="25"/>
  <c r="Y246" i="17"/>
  <c r="AA247" i="25" s="1"/>
  <c r="Z246" i="17"/>
  <c r="AB247" i="25" s="1"/>
  <c r="C247" i="17"/>
  <c r="E248" i="25" s="1"/>
  <c r="D247" i="17"/>
  <c r="F248" i="25"/>
  <c r="E247" i="17"/>
  <c r="G248" i="25" s="1"/>
  <c r="F247" i="17"/>
  <c r="H248" i="25" s="1"/>
  <c r="G247" i="17"/>
  <c r="I248" i="25" s="1"/>
  <c r="H247" i="17"/>
  <c r="J248" i="25"/>
  <c r="I247" i="17"/>
  <c r="K248" i="25" s="1"/>
  <c r="J247" i="17"/>
  <c r="L248" i="25" s="1"/>
  <c r="K247" i="17"/>
  <c r="M248" i="25" s="1"/>
  <c r="L247" i="17"/>
  <c r="N248" i="25"/>
  <c r="M247" i="17"/>
  <c r="O248" i="25" s="1"/>
  <c r="N247" i="17"/>
  <c r="P248" i="25" s="1"/>
  <c r="O247" i="17"/>
  <c r="Q248" i="25" s="1"/>
  <c r="P247" i="17"/>
  <c r="R248" i="25"/>
  <c r="Q247" i="17"/>
  <c r="S248" i="25" s="1"/>
  <c r="R247" i="17"/>
  <c r="T248" i="25" s="1"/>
  <c r="S247" i="17"/>
  <c r="U248" i="25" s="1"/>
  <c r="T247" i="17"/>
  <c r="V248" i="25"/>
  <c r="U247" i="17"/>
  <c r="W248" i="25" s="1"/>
  <c r="V247" i="17"/>
  <c r="X248" i="25" s="1"/>
  <c r="W247" i="17"/>
  <c r="Y248" i="25" s="1"/>
  <c r="X247" i="17"/>
  <c r="Z248" i="25"/>
  <c r="Y247" i="17"/>
  <c r="AA248" i="25" s="1"/>
  <c r="Z247" i="17"/>
  <c r="AB248" i="25" s="1"/>
  <c r="C248" i="17"/>
  <c r="E249" i="25" s="1"/>
  <c r="D248" i="17"/>
  <c r="F249" i="25"/>
  <c r="E248" i="17"/>
  <c r="G249" i="25" s="1"/>
  <c r="F248" i="17"/>
  <c r="G248" i="17"/>
  <c r="I249" i="25" s="1"/>
  <c r="H248" i="17"/>
  <c r="J249" i="25"/>
  <c r="I248" i="17"/>
  <c r="K249" i="25" s="1"/>
  <c r="J248" i="17"/>
  <c r="L249" i="25" s="1"/>
  <c r="K248" i="17"/>
  <c r="M249" i="25" s="1"/>
  <c r="L248" i="17"/>
  <c r="N249" i="25"/>
  <c r="M248" i="17"/>
  <c r="O249" i="25" s="1"/>
  <c r="N248" i="17"/>
  <c r="P249" i="25" s="1"/>
  <c r="O248" i="17"/>
  <c r="Q249" i="25" s="1"/>
  <c r="P248" i="17"/>
  <c r="R249" i="25"/>
  <c r="Q248" i="17"/>
  <c r="S249" i="25" s="1"/>
  <c r="R248" i="17"/>
  <c r="T249" i="25" s="1"/>
  <c r="S248" i="17"/>
  <c r="U249" i="25" s="1"/>
  <c r="T248" i="17"/>
  <c r="V249" i="25"/>
  <c r="U248" i="17"/>
  <c r="W249" i="25" s="1"/>
  <c r="V248" i="17"/>
  <c r="X249" i="25" s="1"/>
  <c r="W248" i="17"/>
  <c r="Y249" i="25" s="1"/>
  <c r="X248" i="17"/>
  <c r="Z249" i="25"/>
  <c r="Y248" i="17"/>
  <c r="AA249" i="25" s="1"/>
  <c r="Z248" i="17"/>
  <c r="AB249" i="25" s="1"/>
  <c r="C249" i="17"/>
  <c r="E250" i="25" s="1"/>
  <c r="D249" i="17"/>
  <c r="F250" i="25"/>
  <c r="E249" i="17"/>
  <c r="G250" i="25" s="1"/>
  <c r="F249" i="17"/>
  <c r="H250" i="25" s="1"/>
  <c r="G249" i="17"/>
  <c r="I250" i="25" s="1"/>
  <c r="H249" i="17"/>
  <c r="J250" i="25"/>
  <c r="I249" i="17"/>
  <c r="K250" i="25"/>
  <c r="J249" i="17"/>
  <c r="L250" i="25" s="1"/>
  <c r="K249" i="17"/>
  <c r="M250" i="25" s="1"/>
  <c r="L249" i="17"/>
  <c r="N250" i="25"/>
  <c r="M249" i="17"/>
  <c r="O250" i="25"/>
  <c r="N249" i="17"/>
  <c r="P250" i="25" s="1"/>
  <c r="O249" i="17"/>
  <c r="Q250" i="25" s="1"/>
  <c r="P249" i="17"/>
  <c r="R250" i="25"/>
  <c r="Q249" i="17"/>
  <c r="S250" i="25"/>
  <c r="R249" i="17"/>
  <c r="T250" i="25" s="1"/>
  <c r="S249" i="17"/>
  <c r="U250" i="25" s="1"/>
  <c r="T249" i="17"/>
  <c r="V250" i="25"/>
  <c r="U249" i="17"/>
  <c r="W250" i="25"/>
  <c r="V249" i="17"/>
  <c r="X250" i="25" s="1"/>
  <c r="W249" i="17"/>
  <c r="Y250" i="25" s="1"/>
  <c r="X249" i="17"/>
  <c r="Z250" i="25"/>
  <c r="Y249" i="17"/>
  <c r="AA250" i="25"/>
  <c r="Z249" i="17"/>
  <c r="AB250" i="25" s="1"/>
  <c r="C250" i="17"/>
  <c r="E251" i="25" s="1"/>
  <c r="D250" i="17"/>
  <c r="F251" i="25"/>
  <c r="E250" i="17"/>
  <c r="G251" i="25"/>
  <c r="F250" i="17"/>
  <c r="H251" i="25" s="1"/>
  <c r="G250" i="17"/>
  <c r="I251" i="25" s="1"/>
  <c r="H250" i="17"/>
  <c r="J251" i="25"/>
  <c r="I250" i="17"/>
  <c r="K251" i="25"/>
  <c r="J250" i="17"/>
  <c r="L251" i="25" s="1"/>
  <c r="K250" i="17"/>
  <c r="M251" i="25" s="1"/>
  <c r="L250" i="17"/>
  <c r="N251" i="25"/>
  <c r="M250" i="17"/>
  <c r="O251" i="25"/>
  <c r="N250" i="17"/>
  <c r="O250" i="17"/>
  <c r="Q251" i="25" s="1"/>
  <c r="P250" i="17"/>
  <c r="R251" i="25"/>
  <c r="Q250" i="17"/>
  <c r="S251" i="25"/>
  <c r="R250" i="17"/>
  <c r="T251" i="25" s="1"/>
  <c r="S250" i="17"/>
  <c r="U251" i="25" s="1"/>
  <c r="T250" i="17"/>
  <c r="V251" i="25"/>
  <c r="U250" i="17"/>
  <c r="W251" i="25"/>
  <c r="V250" i="17"/>
  <c r="X251" i="25" s="1"/>
  <c r="W250" i="17"/>
  <c r="Y251" i="25" s="1"/>
  <c r="X250" i="17"/>
  <c r="Z251" i="25"/>
  <c r="Y250" i="17"/>
  <c r="AA251" i="25"/>
  <c r="Z250" i="17"/>
  <c r="AB251" i="25" s="1"/>
  <c r="C251" i="17"/>
  <c r="E252" i="25" s="1"/>
  <c r="D251" i="17"/>
  <c r="F252" i="25"/>
  <c r="E251" i="17"/>
  <c r="G252" i="25"/>
  <c r="F251" i="17"/>
  <c r="H252" i="25" s="1"/>
  <c r="G251" i="17"/>
  <c r="I252" i="25" s="1"/>
  <c r="H251" i="17"/>
  <c r="J252" i="25"/>
  <c r="I251" i="17"/>
  <c r="K252" i="25"/>
  <c r="J251" i="17"/>
  <c r="L252" i="25" s="1"/>
  <c r="K251" i="17"/>
  <c r="M252" i="25" s="1"/>
  <c r="L251" i="17"/>
  <c r="N252" i="25"/>
  <c r="M251" i="17"/>
  <c r="O252" i="25"/>
  <c r="N251" i="17"/>
  <c r="P252" i="25" s="1"/>
  <c r="O251" i="17"/>
  <c r="Q252" i="25" s="1"/>
  <c r="P251" i="17"/>
  <c r="R252" i="25"/>
  <c r="Q251" i="17"/>
  <c r="S252" i="25"/>
  <c r="R251" i="17"/>
  <c r="S251" i="17"/>
  <c r="U252" i="25" s="1"/>
  <c r="T251" i="17"/>
  <c r="V252" i="25"/>
  <c r="U251" i="17"/>
  <c r="W252" i="25"/>
  <c r="V251" i="17"/>
  <c r="X252" i="25" s="1"/>
  <c r="W251" i="17"/>
  <c r="Y252" i="25" s="1"/>
  <c r="X251" i="17"/>
  <c r="Z252" i="25"/>
  <c r="Y251" i="17"/>
  <c r="AA252" i="25"/>
  <c r="Z251" i="17"/>
  <c r="AB252" i="25" s="1"/>
  <c r="C252" i="17"/>
  <c r="E253" i="25" s="1"/>
  <c r="D252" i="17"/>
  <c r="F253" i="25"/>
  <c r="E252" i="17"/>
  <c r="G253" i="25"/>
  <c r="F252" i="17"/>
  <c r="H253" i="25" s="1"/>
  <c r="G252" i="17"/>
  <c r="I253" i="25" s="1"/>
  <c r="H252" i="17"/>
  <c r="J253" i="25"/>
  <c r="I252" i="17"/>
  <c r="K253" i="25"/>
  <c r="J252" i="17"/>
  <c r="K252" i="17"/>
  <c r="M253" i="25" s="1"/>
  <c r="L252" i="17"/>
  <c r="N253" i="25"/>
  <c r="M252" i="17"/>
  <c r="O253" i="25"/>
  <c r="N252" i="17"/>
  <c r="P253" i="25" s="1"/>
  <c r="O252" i="17"/>
  <c r="Q253" i="25" s="1"/>
  <c r="P252" i="17"/>
  <c r="R253" i="25"/>
  <c r="Q252" i="17"/>
  <c r="S253" i="25"/>
  <c r="R252" i="17"/>
  <c r="T253" i="25" s="1"/>
  <c r="S252" i="17"/>
  <c r="U253" i="25" s="1"/>
  <c r="T252" i="17"/>
  <c r="V253" i="25"/>
  <c r="U252" i="17"/>
  <c r="W253" i="25"/>
  <c r="V252" i="17"/>
  <c r="X253" i="25" s="1"/>
  <c r="W252" i="17"/>
  <c r="Y253" i="25" s="1"/>
  <c r="X252" i="17"/>
  <c r="Z253" i="25"/>
  <c r="Y252" i="17"/>
  <c r="AA253" i="25"/>
  <c r="Z252" i="17"/>
  <c r="AB253" i="25" s="1"/>
  <c r="C253" i="17"/>
  <c r="E254" i="25" s="1"/>
  <c r="D253" i="17"/>
  <c r="F254" i="25"/>
  <c r="E253" i="17"/>
  <c r="G254" i="25"/>
  <c r="F253" i="17"/>
  <c r="H254" i="25" s="1"/>
  <c r="G253" i="17"/>
  <c r="I254" i="25" s="1"/>
  <c r="H253" i="17"/>
  <c r="J254" i="25"/>
  <c r="I253" i="17"/>
  <c r="K254" i="25"/>
  <c r="J253" i="17"/>
  <c r="L254" i="25" s="1"/>
  <c r="K253" i="17"/>
  <c r="M254" i="25" s="1"/>
  <c r="L253" i="17"/>
  <c r="N254" i="25"/>
  <c r="M253" i="17"/>
  <c r="O254" i="25"/>
  <c r="N253" i="17"/>
  <c r="P254" i="25" s="1"/>
  <c r="O253" i="17"/>
  <c r="Q254" i="25" s="1"/>
  <c r="P253" i="17"/>
  <c r="R254" i="25"/>
  <c r="Q253" i="17"/>
  <c r="S254" i="25"/>
  <c r="R253" i="17"/>
  <c r="T254" i="25" s="1"/>
  <c r="S253" i="17"/>
  <c r="U254" i="25" s="1"/>
  <c r="T253" i="17"/>
  <c r="V254" i="25"/>
  <c r="U253" i="17"/>
  <c r="W254" i="25"/>
  <c r="V253" i="17"/>
  <c r="X254" i="25" s="1"/>
  <c r="W253" i="17"/>
  <c r="Y254" i="25" s="1"/>
  <c r="X253" i="17"/>
  <c r="Z254" i="25"/>
  <c r="Y253" i="17"/>
  <c r="AA254" i="25"/>
  <c r="Z253" i="17"/>
  <c r="AB254" i="25" s="1"/>
  <c r="C254" i="17"/>
  <c r="E255" i="25" s="1"/>
  <c r="D254" i="17"/>
  <c r="F255" i="25"/>
  <c r="E254" i="17"/>
  <c r="G255" i="25"/>
  <c r="F254" i="17"/>
  <c r="H255" i="25" s="1"/>
  <c r="G254" i="17"/>
  <c r="I255" i="25" s="1"/>
  <c r="H254" i="17"/>
  <c r="J255" i="25"/>
  <c r="I254" i="17"/>
  <c r="K255" i="25"/>
  <c r="J254" i="17"/>
  <c r="L255" i="25" s="1"/>
  <c r="K254" i="17"/>
  <c r="M255" i="25" s="1"/>
  <c r="L254" i="17"/>
  <c r="N255" i="25"/>
  <c r="M254" i="17"/>
  <c r="O255" i="25"/>
  <c r="N254" i="17"/>
  <c r="P255" i="25" s="1"/>
  <c r="O254" i="17"/>
  <c r="Q255" i="25" s="1"/>
  <c r="P254" i="17"/>
  <c r="R255" i="25"/>
  <c r="Q254" i="17"/>
  <c r="S255" i="25"/>
  <c r="R254" i="17"/>
  <c r="T255" i="25" s="1"/>
  <c r="S254" i="17"/>
  <c r="U255" i="25" s="1"/>
  <c r="T254" i="17"/>
  <c r="V255" i="25"/>
  <c r="U254" i="17"/>
  <c r="W255" i="25"/>
  <c r="V254" i="17"/>
  <c r="X255" i="25" s="1"/>
  <c r="W254" i="17"/>
  <c r="Y255" i="25" s="1"/>
  <c r="X254" i="17"/>
  <c r="Z255" i="25"/>
  <c r="Y254" i="17"/>
  <c r="AA255" i="25"/>
  <c r="Z254" i="17"/>
  <c r="AB255" i="25" s="1"/>
  <c r="C255" i="17"/>
  <c r="E256" i="25" s="1"/>
  <c r="D255" i="17"/>
  <c r="F256" i="25"/>
  <c r="E255" i="17"/>
  <c r="G256" i="25"/>
  <c r="F255" i="17"/>
  <c r="H256" i="25" s="1"/>
  <c r="G255" i="17"/>
  <c r="I256" i="25" s="1"/>
  <c r="H255" i="17"/>
  <c r="J256" i="25"/>
  <c r="I255" i="17"/>
  <c r="K256" i="25"/>
  <c r="J255" i="17"/>
  <c r="L256" i="25" s="1"/>
  <c r="K255" i="17"/>
  <c r="M256" i="25" s="1"/>
  <c r="L255" i="17"/>
  <c r="N256" i="25"/>
  <c r="M255" i="17"/>
  <c r="O256" i="25"/>
  <c r="N255" i="17"/>
  <c r="O255" i="17"/>
  <c r="Q256" i="25" s="1"/>
  <c r="P255" i="17"/>
  <c r="R256" i="25"/>
  <c r="Q255" i="17"/>
  <c r="S256" i="25"/>
  <c r="R255" i="17"/>
  <c r="T256" i="25" s="1"/>
  <c r="S255" i="17"/>
  <c r="U256" i="25" s="1"/>
  <c r="T255" i="17"/>
  <c r="V256" i="25"/>
  <c r="U255" i="17"/>
  <c r="W256" i="25"/>
  <c r="V255" i="17"/>
  <c r="X256" i="25" s="1"/>
  <c r="W255" i="17"/>
  <c r="Y256" i="25" s="1"/>
  <c r="X255" i="17"/>
  <c r="Z256" i="25"/>
  <c r="Y255" i="17"/>
  <c r="AA256" i="25"/>
  <c r="Z255" i="17"/>
  <c r="AB256" i="25" s="1"/>
  <c r="C256" i="17"/>
  <c r="E257" i="25" s="1"/>
  <c r="D256" i="17"/>
  <c r="F257" i="25"/>
  <c r="E256" i="17"/>
  <c r="G257" i="25"/>
  <c r="F256" i="17"/>
  <c r="H257" i="25" s="1"/>
  <c r="G256" i="17"/>
  <c r="I257" i="25" s="1"/>
  <c r="H256" i="17"/>
  <c r="J257" i="25"/>
  <c r="I256" i="17"/>
  <c r="K257" i="25"/>
  <c r="J256" i="17"/>
  <c r="L257" i="25" s="1"/>
  <c r="K256" i="17"/>
  <c r="M257" i="25" s="1"/>
  <c r="L256" i="17"/>
  <c r="N257" i="25"/>
  <c r="M256" i="17"/>
  <c r="O257" i="25"/>
  <c r="N256" i="17"/>
  <c r="P257" i="25" s="1"/>
  <c r="O256" i="17"/>
  <c r="Q257" i="25" s="1"/>
  <c r="P256" i="17"/>
  <c r="R257" i="25"/>
  <c r="Q256" i="17"/>
  <c r="S257" i="25"/>
  <c r="R256" i="17"/>
  <c r="T257" i="25" s="1"/>
  <c r="S256" i="17"/>
  <c r="U257" i="25" s="1"/>
  <c r="T256" i="17"/>
  <c r="V257" i="25"/>
  <c r="U256" i="17"/>
  <c r="W257" i="25"/>
  <c r="V256" i="17"/>
  <c r="X257" i="25" s="1"/>
  <c r="W256" i="17"/>
  <c r="Y257" i="25" s="1"/>
  <c r="X256" i="17"/>
  <c r="Z257" i="25"/>
  <c r="Y256" i="17"/>
  <c r="AA257" i="25"/>
  <c r="Z256" i="17"/>
  <c r="AB257" i="25" s="1"/>
  <c r="C257" i="17"/>
  <c r="E258" i="25" s="1"/>
  <c r="D257" i="17"/>
  <c r="F258" i="25"/>
  <c r="E257" i="17"/>
  <c r="G258" i="25"/>
  <c r="F257" i="17"/>
  <c r="H258" i="25" s="1"/>
  <c r="G257" i="17"/>
  <c r="I258" i="25" s="1"/>
  <c r="H257" i="17"/>
  <c r="J258" i="25"/>
  <c r="I257" i="17"/>
  <c r="K258" i="25"/>
  <c r="J257" i="17"/>
  <c r="L258" i="25" s="1"/>
  <c r="K257" i="17"/>
  <c r="M258" i="25" s="1"/>
  <c r="L257" i="17"/>
  <c r="N258" i="25"/>
  <c r="M257" i="17"/>
  <c r="O258" i="25"/>
  <c r="N257" i="17"/>
  <c r="P258" i="25" s="1"/>
  <c r="O257" i="17"/>
  <c r="Q258" i="25" s="1"/>
  <c r="P257" i="17"/>
  <c r="R258" i="25"/>
  <c r="Q257" i="17"/>
  <c r="S258" i="25"/>
  <c r="R257" i="17"/>
  <c r="S257" i="17"/>
  <c r="U258" i="25" s="1"/>
  <c r="T257" i="17"/>
  <c r="V258" i="25"/>
  <c r="U257" i="17"/>
  <c r="W258" i="25"/>
  <c r="V257" i="17"/>
  <c r="X258" i="25" s="1"/>
  <c r="W257" i="17"/>
  <c r="Y258" i="25" s="1"/>
  <c r="X257" i="17"/>
  <c r="Z258" i="25"/>
  <c r="Y257" i="17"/>
  <c r="AA258" i="25"/>
  <c r="Z257" i="17"/>
  <c r="AB258" i="25" s="1"/>
  <c r="C258" i="17"/>
  <c r="E259" i="25" s="1"/>
  <c r="D258" i="17"/>
  <c r="F259" i="25"/>
  <c r="E258" i="17"/>
  <c r="G259" i="25"/>
  <c r="F258" i="17"/>
  <c r="H259" i="25" s="1"/>
  <c r="G258" i="17"/>
  <c r="I259" i="25" s="1"/>
  <c r="H258" i="17"/>
  <c r="J259" i="25"/>
  <c r="I258" i="17"/>
  <c r="K259" i="25"/>
  <c r="J258" i="17"/>
  <c r="L259" i="25" s="1"/>
  <c r="K258" i="17"/>
  <c r="M259" i="25" s="1"/>
  <c r="L258" i="17"/>
  <c r="N259" i="25"/>
  <c r="M258" i="17"/>
  <c r="O259" i="25"/>
  <c r="N258" i="17"/>
  <c r="P259" i="25" s="1"/>
  <c r="O258" i="17"/>
  <c r="Q259" i="25" s="1"/>
  <c r="P258" i="17"/>
  <c r="R259" i="25"/>
  <c r="Q258" i="17"/>
  <c r="S259" i="25"/>
  <c r="R258" i="17"/>
  <c r="S258" i="17"/>
  <c r="U259" i="25" s="1"/>
  <c r="T258" i="17"/>
  <c r="V259" i="25"/>
  <c r="U258" i="17"/>
  <c r="W259" i="25"/>
  <c r="V258" i="17"/>
  <c r="X259" i="25" s="1"/>
  <c r="W258" i="17"/>
  <c r="Y259" i="25" s="1"/>
  <c r="X258" i="17"/>
  <c r="Z259" i="25"/>
  <c r="Y258" i="17"/>
  <c r="AA259" i="25"/>
  <c r="Z258" i="17"/>
  <c r="AB259" i="25" s="1"/>
  <c r="C259" i="17"/>
  <c r="E260" i="25" s="1"/>
  <c r="D259" i="17"/>
  <c r="F260" i="25"/>
  <c r="E259" i="17"/>
  <c r="G260" i="25"/>
  <c r="F259" i="17"/>
  <c r="H260" i="25" s="1"/>
  <c r="G259" i="17"/>
  <c r="I260" i="25" s="1"/>
  <c r="H259" i="17"/>
  <c r="J260" i="25"/>
  <c r="I259" i="17"/>
  <c r="K260" i="25"/>
  <c r="J259" i="17"/>
  <c r="L260" i="25" s="1"/>
  <c r="K259" i="17"/>
  <c r="M260" i="25" s="1"/>
  <c r="L259" i="17"/>
  <c r="N260" i="25"/>
  <c r="M259" i="17"/>
  <c r="O260" i="25"/>
  <c r="N259" i="17"/>
  <c r="P260" i="25" s="1"/>
  <c r="O259" i="17"/>
  <c r="Q260" i="25" s="1"/>
  <c r="P259" i="17"/>
  <c r="R260" i="25"/>
  <c r="Q259" i="17"/>
  <c r="S260" i="25"/>
  <c r="R259" i="17"/>
  <c r="S259" i="17"/>
  <c r="U260" i="25" s="1"/>
  <c r="T259" i="17"/>
  <c r="V260" i="25"/>
  <c r="U259" i="17"/>
  <c r="W260" i="25"/>
  <c r="V259" i="17"/>
  <c r="X260" i="25" s="1"/>
  <c r="W259" i="17"/>
  <c r="Y260" i="25" s="1"/>
  <c r="X259" i="17"/>
  <c r="Z260" i="25"/>
  <c r="Y259" i="17"/>
  <c r="AA260" i="25"/>
  <c r="Z259" i="17"/>
  <c r="AB260" i="25" s="1"/>
  <c r="C260" i="17"/>
  <c r="E261" i="25" s="1"/>
  <c r="D260" i="17"/>
  <c r="F261" i="25"/>
  <c r="E260" i="17"/>
  <c r="G261" i="25"/>
  <c r="F260" i="17"/>
  <c r="H261" i="25" s="1"/>
  <c r="G260" i="17"/>
  <c r="I261" i="25" s="1"/>
  <c r="H260" i="17"/>
  <c r="J261" i="25"/>
  <c r="I260" i="17"/>
  <c r="K261" i="25"/>
  <c r="J260" i="17"/>
  <c r="L261" i="25" s="1"/>
  <c r="K260" i="17"/>
  <c r="M261" i="25" s="1"/>
  <c r="L260" i="17"/>
  <c r="N261" i="25"/>
  <c r="M260" i="17"/>
  <c r="O261" i="25"/>
  <c r="N260" i="17"/>
  <c r="P261" i="25" s="1"/>
  <c r="O260" i="17"/>
  <c r="Q261" i="25" s="1"/>
  <c r="P260" i="17"/>
  <c r="R261" i="25"/>
  <c r="Q260" i="17"/>
  <c r="S261" i="25"/>
  <c r="R260" i="17"/>
  <c r="T261" i="25" s="1"/>
  <c r="S260" i="17"/>
  <c r="U261" i="25" s="1"/>
  <c r="T260" i="17"/>
  <c r="V261" i="25"/>
  <c r="U260" i="17"/>
  <c r="W261" i="25"/>
  <c r="V260" i="17"/>
  <c r="X261" i="25" s="1"/>
  <c r="W260" i="17"/>
  <c r="Y261" i="25" s="1"/>
  <c r="X260" i="17"/>
  <c r="Z261" i="25"/>
  <c r="Y260" i="17"/>
  <c r="AA261" i="25"/>
  <c r="Z260" i="17"/>
  <c r="AB261" i="25" s="1"/>
  <c r="C261" i="17"/>
  <c r="E262" i="25" s="1"/>
  <c r="D261" i="17"/>
  <c r="F262" i="25"/>
  <c r="E261" i="17"/>
  <c r="G262" i="25"/>
  <c r="F261" i="17"/>
  <c r="H262" i="25" s="1"/>
  <c r="G261" i="17"/>
  <c r="I262" i="25" s="1"/>
  <c r="H261" i="17"/>
  <c r="J262" i="25"/>
  <c r="I261" i="17"/>
  <c r="K262" i="25"/>
  <c r="J261" i="17"/>
  <c r="L262" i="25" s="1"/>
  <c r="K261" i="17"/>
  <c r="M262" i="25" s="1"/>
  <c r="L261" i="17"/>
  <c r="N262" i="25"/>
  <c r="M261" i="17"/>
  <c r="O262" i="25"/>
  <c r="N261" i="17"/>
  <c r="P262" i="25" s="1"/>
  <c r="O261" i="17"/>
  <c r="Q262" i="25" s="1"/>
  <c r="P261" i="17"/>
  <c r="R262" i="25"/>
  <c r="Q261" i="17"/>
  <c r="S262" i="25"/>
  <c r="R261" i="17"/>
  <c r="T262" i="25" s="1"/>
  <c r="S261" i="17"/>
  <c r="U262" i="25" s="1"/>
  <c r="T261" i="17"/>
  <c r="V262" i="25"/>
  <c r="U261" i="17"/>
  <c r="W262" i="25"/>
  <c r="V261" i="17"/>
  <c r="X262" i="25" s="1"/>
  <c r="W261" i="17"/>
  <c r="Y262" i="25" s="1"/>
  <c r="X261" i="17"/>
  <c r="Z262" i="25"/>
  <c r="Y261" i="17"/>
  <c r="AA262" i="25"/>
  <c r="Z261" i="17"/>
  <c r="AB262" i="25" s="1"/>
  <c r="C262" i="17"/>
  <c r="E263" i="25" s="1"/>
  <c r="D262" i="17"/>
  <c r="F263" i="25"/>
  <c r="E262" i="17"/>
  <c r="G263" i="25"/>
  <c r="F262" i="17"/>
  <c r="H263" i="25" s="1"/>
  <c r="G262" i="17"/>
  <c r="I263" i="25" s="1"/>
  <c r="H262" i="17"/>
  <c r="J263" i="25"/>
  <c r="I262" i="17"/>
  <c r="K263" i="25"/>
  <c r="J262" i="17"/>
  <c r="L263" i="25" s="1"/>
  <c r="K262" i="17"/>
  <c r="M263" i="25" s="1"/>
  <c r="L262" i="17"/>
  <c r="N263" i="25"/>
  <c r="M262" i="17"/>
  <c r="O263" i="25"/>
  <c r="N262" i="17"/>
  <c r="O262" i="17"/>
  <c r="Q263" i="25" s="1"/>
  <c r="P262" i="17"/>
  <c r="R263" i="25"/>
  <c r="Q262" i="17"/>
  <c r="S263" i="25"/>
  <c r="R262" i="17"/>
  <c r="T263" i="25" s="1"/>
  <c r="S262" i="17"/>
  <c r="U263" i="25" s="1"/>
  <c r="T262" i="17"/>
  <c r="V263" i="25"/>
  <c r="U262" i="17"/>
  <c r="W263" i="25"/>
  <c r="V262" i="17"/>
  <c r="X263" i="25" s="1"/>
  <c r="W262" i="17"/>
  <c r="Y263" i="25" s="1"/>
  <c r="X262" i="17"/>
  <c r="Z263" i="25"/>
  <c r="Y262" i="17"/>
  <c r="AA263" i="25"/>
  <c r="Z262" i="17"/>
  <c r="AB263" i="25" s="1"/>
  <c r="C263" i="17"/>
  <c r="E264" i="25" s="1"/>
  <c r="D263" i="17"/>
  <c r="F264" i="25"/>
  <c r="E263" i="17"/>
  <c r="G264" i="25"/>
  <c r="F263" i="17"/>
  <c r="H264" i="25" s="1"/>
  <c r="G263" i="17"/>
  <c r="I264" i="25" s="1"/>
  <c r="H263" i="17"/>
  <c r="J264" i="25"/>
  <c r="I263" i="17"/>
  <c r="K264" i="25"/>
  <c r="J263" i="17"/>
  <c r="L264" i="25" s="1"/>
  <c r="K263" i="17"/>
  <c r="M264" i="25" s="1"/>
  <c r="L263" i="17"/>
  <c r="N264" i="25"/>
  <c r="M263" i="17"/>
  <c r="O264" i="25"/>
  <c r="N263" i="17"/>
  <c r="P264" i="25" s="1"/>
  <c r="O263" i="17"/>
  <c r="Q264" i="25" s="1"/>
  <c r="P263" i="17"/>
  <c r="R264" i="25"/>
  <c r="Q263" i="17"/>
  <c r="S264" i="25"/>
  <c r="R263" i="17"/>
  <c r="T264" i="25" s="1"/>
  <c r="S263" i="17"/>
  <c r="U264" i="25" s="1"/>
  <c r="T263" i="17"/>
  <c r="V264" i="25"/>
  <c r="U263" i="17"/>
  <c r="W264" i="25"/>
  <c r="V263" i="17"/>
  <c r="X264" i="25" s="1"/>
  <c r="W263" i="17"/>
  <c r="Y264" i="25" s="1"/>
  <c r="X263" i="17"/>
  <c r="Z264" i="25"/>
  <c r="Y263" i="17"/>
  <c r="AA264" i="25"/>
  <c r="Z263" i="17"/>
  <c r="AB264" i="25" s="1"/>
  <c r="C264" i="17"/>
  <c r="E265" i="25" s="1"/>
  <c r="D264" i="17"/>
  <c r="F265" i="25"/>
  <c r="E264" i="17"/>
  <c r="G265" i="25"/>
  <c r="F264" i="17"/>
  <c r="H265" i="25" s="1"/>
  <c r="G264" i="17"/>
  <c r="I265" i="25" s="1"/>
  <c r="H264" i="17"/>
  <c r="J265" i="25"/>
  <c r="I264" i="17"/>
  <c r="K265" i="25"/>
  <c r="J264" i="17"/>
  <c r="L265" i="25" s="1"/>
  <c r="K264" i="17"/>
  <c r="M265" i="25" s="1"/>
  <c r="L264" i="17"/>
  <c r="N265" i="25"/>
  <c r="M264" i="17"/>
  <c r="O265" i="25"/>
  <c r="N264" i="17"/>
  <c r="P265" i="25" s="1"/>
  <c r="O264" i="17"/>
  <c r="Q265" i="25" s="1"/>
  <c r="P264" i="17"/>
  <c r="R265" i="25"/>
  <c r="Q264" i="17"/>
  <c r="S265" i="25"/>
  <c r="R264" i="17"/>
  <c r="T265" i="25" s="1"/>
  <c r="S264" i="17"/>
  <c r="U265" i="25" s="1"/>
  <c r="T264" i="17"/>
  <c r="V265" i="25"/>
  <c r="U264" i="17"/>
  <c r="W265" i="25"/>
  <c r="V264" i="17"/>
  <c r="X265" i="25" s="1"/>
  <c r="W264" i="17"/>
  <c r="Y265" i="25" s="1"/>
  <c r="X264" i="17"/>
  <c r="Z265" i="25"/>
  <c r="Y264" i="17"/>
  <c r="AA265" i="25"/>
  <c r="Z264" i="17"/>
  <c r="AB265" i="25" s="1"/>
  <c r="C265" i="17"/>
  <c r="E266" i="25" s="1"/>
  <c r="D265" i="17"/>
  <c r="F266" i="25"/>
  <c r="E265" i="17"/>
  <c r="G266" i="25"/>
  <c r="F265" i="17"/>
  <c r="H266" i="25" s="1"/>
  <c r="G265" i="17"/>
  <c r="I266" i="25" s="1"/>
  <c r="H265" i="17"/>
  <c r="J266" i="25"/>
  <c r="I265" i="17"/>
  <c r="K266" i="25"/>
  <c r="J265" i="17"/>
  <c r="L266" i="25" s="1"/>
  <c r="K265" i="17"/>
  <c r="M266" i="25" s="1"/>
  <c r="L265" i="17"/>
  <c r="N266" i="25"/>
  <c r="M265" i="17"/>
  <c r="O266" i="25"/>
  <c r="N265" i="17"/>
  <c r="P266" i="25" s="1"/>
  <c r="O265" i="17"/>
  <c r="Q266" i="25" s="1"/>
  <c r="P265" i="17"/>
  <c r="R266" i="25"/>
  <c r="Q265" i="17"/>
  <c r="S266" i="25"/>
  <c r="R265" i="17"/>
  <c r="S265" i="17"/>
  <c r="U266" i="25" s="1"/>
  <c r="T265" i="17"/>
  <c r="V266" i="25"/>
  <c r="U265" i="17"/>
  <c r="W266" i="25"/>
  <c r="V265" i="17"/>
  <c r="X266" i="25" s="1"/>
  <c r="W265" i="17"/>
  <c r="Y266" i="25" s="1"/>
  <c r="X265" i="17"/>
  <c r="Z266" i="25"/>
  <c r="Y265" i="17"/>
  <c r="AA266" i="25"/>
  <c r="Z265" i="17"/>
  <c r="AB266" i="25" s="1"/>
  <c r="C266" i="17"/>
  <c r="E267" i="25" s="1"/>
  <c r="D266" i="17"/>
  <c r="F267" i="25"/>
  <c r="E266" i="17"/>
  <c r="G267" i="25"/>
  <c r="F266" i="17"/>
  <c r="H267" i="25" s="1"/>
  <c r="G266" i="17"/>
  <c r="I267" i="25" s="1"/>
  <c r="H266" i="17"/>
  <c r="J267" i="25"/>
  <c r="I266" i="17"/>
  <c r="K267" i="25"/>
  <c r="J266" i="17"/>
  <c r="L267" i="25" s="1"/>
  <c r="K266" i="17"/>
  <c r="M267" i="25" s="1"/>
  <c r="L266" i="17"/>
  <c r="N267" i="25"/>
  <c r="M266" i="17"/>
  <c r="O267" i="25"/>
  <c r="N266" i="17"/>
  <c r="P267" i="25" s="1"/>
  <c r="O266" i="17"/>
  <c r="Q267" i="25" s="1"/>
  <c r="P266" i="17"/>
  <c r="R267" i="25"/>
  <c r="Q266" i="17"/>
  <c r="S267" i="25"/>
  <c r="R266" i="17"/>
  <c r="T267" i="25" s="1"/>
  <c r="S266" i="17"/>
  <c r="U267" i="25" s="1"/>
  <c r="T266" i="17"/>
  <c r="V267" i="25"/>
  <c r="U266" i="17"/>
  <c r="W267" i="25"/>
  <c r="V266" i="17"/>
  <c r="X267" i="25" s="1"/>
  <c r="W266" i="17"/>
  <c r="Y267" i="25" s="1"/>
  <c r="X266" i="17"/>
  <c r="Z267" i="25"/>
  <c r="Y266" i="17"/>
  <c r="AA267" i="25"/>
  <c r="Z266" i="17"/>
  <c r="AB267" i="25" s="1"/>
  <c r="C267" i="17"/>
  <c r="E268" i="25" s="1"/>
  <c r="D267" i="17"/>
  <c r="F268" i="25"/>
  <c r="E267" i="17"/>
  <c r="G268" i="25"/>
  <c r="F267" i="17"/>
  <c r="H268" i="25" s="1"/>
  <c r="G267" i="17"/>
  <c r="I268" i="25" s="1"/>
  <c r="H267" i="17"/>
  <c r="J268" i="25"/>
  <c r="I267" i="17"/>
  <c r="K268" i="25"/>
  <c r="J267" i="17"/>
  <c r="L268" i="25" s="1"/>
  <c r="K267" i="17"/>
  <c r="M268" i="25" s="1"/>
  <c r="L267" i="17"/>
  <c r="N268" i="25"/>
  <c r="M267" i="17"/>
  <c r="O268" i="25"/>
  <c r="N267" i="17"/>
  <c r="P268" i="25" s="1"/>
  <c r="O267" i="17"/>
  <c r="Q268" i="25" s="1"/>
  <c r="P267" i="17"/>
  <c r="R268" i="25"/>
  <c r="Q267" i="17"/>
  <c r="S268" i="25"/>
  <c r="R267" i="17"/>
  <c r="T268" i="25" s="1"/>
  <c r="S267" i="17"/>
  <c r="U268" i="25" s="1"/>
  <c r="T267" i="17"/>
  <c r="V268" i="25"/>
  <c r="U267" i="17"/>
  <c r="W268" i="25"/>
  <c r="V267" i="17"/>
  <c r="X268" i="25" s="1"/>
  <c r="W267" i="17"/>
  <c r="Y268" i="25" s="1"/>
  <c r="X267" i="17"/>
  <c r="Z268" i="25"/>
  <c r="Y267" i="17"/>
  <c r="AA268" i="25"/>
  <c r="Z267" i="17"/>
  <c r="AB268" i="25" s="1"/>
  <c r="C268" i="17"/>
  <c r="E269" i="25" s="1"/>
  <c r="D268" i="17"/>
  <c r="F269" i="25"/>
  <c r="E268" i="17"/>
  <c r="G269" i="25"/>
  <c r="F268" i="17"/>
  <c r="H269" i="25" s="1"/>
  <c r="G268" i="17"/>
  <c r="I269" i="25" s="1"/>
  <c r="H268" i="17"/>
  <c r="J269" i="25"/>
  <c r="I268" i="17"/>
  <c r="K269" i="25"/>
  <c r="J268" i="17"/>
  <c r="L269" i="25" s="1"/>
  <c r="K268" i="17"/>
  <c r="M269" i="25" s="1"/>
  <c r="L268" i="17"/>
  <c r="N269" i="25"/>
  <c r="M268" i="17"/>
  <c r="O269" i="25"/>
  <c r="N268" i="17"/>
  <c r="P269" i="25" s="1"/>
  <c r="O268" i="17"/>
  <c r="Q269" i="25" s="1"/>
  <c r="P268" i="17"/>
  <c r="R269" i="25"/>
  <c r="Q268" i="17"/>
  <c r="S269" i="25"/>
  <c r="R268" i="17"/>
  <c r="T269" i="25" s="1"/>
  <c r="S268" i="17"/>
  <c r="U269" i="25" s="1"/>
  <c r="T268" i="17"/>
  <c r="V269" i="25"/>
  <c r="U268" i="17"/>
  <c r="W269" i="25"/>
  <c r="V268" i="17"/>
  <c r="X269" i="25" s="1"/>
  <c r="W268" i="17"/>
  <c r="Y269" i="25" s="1"/>
  <c r="X268" i="17"/>
  <c r="Z269" i="25"/>
  <c r="Y268" i="17"/>
  <c r="AA269" i="25"/>
  <c r="Z268" i="17"/>
  <c r="AB269" i="25" s="1"/>
  <c r="C269" i="17"/>
  <c r="E270" i="25" s="1"/>
  <c r="D269" i="17"/>
  <c r="F270" i="25"/>
  <c r="E269" i="17"/>
  <c r="G270" i="25"/>
  <c r="F269" i="17"/>
  <c r="H270" i="25" s="1"/>
  <c r="G269" i="17"/>
  <c r="I270" i="25" s="1"/>
  <c r="H269" i="17"/>
  <c r="J270" i="25"/>
  <c r="I269" i="17"/>
  <c r="K270" i="25"/>
  <c r="J269" i="17"/>
  <c r="L270" i="25" s="1"/>
  <c r="K269" i="17"/>
  <c r="M270" i="25" s="1"/>
  <c r="L269" i="17"/>
  <c r="N270" i="25" s="1"/>
  <c r="M269" i="17"/>
  <c r="O270" i="25"/>
  <c r="N269" i="17"/>
  <c r="P270" i="25" s="1"/>
  <c r="O269" i="17"/>
  <c r="Q270" i="25" s="1"/>
  <c r="P269" i="17"/>
  <c r="R270" i="25" s="1"/>
  <c r="Q269" i="17"/>
  <c r="S270" i="25"/>
  <c r="R269" i="17"/>
  <c r="T270" i="25" s="1"/>
  <c r="S269" i="17"/>
  <c r="U270" i="25" s="1"/>
  <c r="T269" i="17"/>
  <c r="V270" i="25" s="1"/>
  <c r="U269" i="17"/>
  <c r="W270" i="25"/>
  <c r="V269" i="17"/>
  <c r="X270" i="25" s="1"/>
  <c r="W269" i="17"/>
  <c r="Y270" i="25" s="1"/>
  <c r="X269" i="17"/>
  <c r="Z270" i="25"/>
  <c r="Y269" i="17"/>
  <c r="AA270" i="25"/>
  <c r="Z269" i="17"/>
  <c r="AB270" i="25" s="1"/>
  <c r="C270" i="17"/>
  <c r="E271" i="25" s="1"/>
  <c r="D270" i="17"/>
  <c r="F271" i="25" s="1"/>
  <c r="E270" i="17"/>
  <c r="G271" i="25"/>
  <c r="F270" i="17"/>
  <c r="H271" i="25" s="1"/>
  <c r="G270" i="17"/>
  <c r="I271" i="25" s="1"/>
  <c r="H270" i="17"/>
  <c r="J271" i="25" s="1"/>
  <c r="I270" i="17"/>
  <c r="K271" i="25"/>
  <c r="J270" i="17"/>
  <c r="L271" i="25" s="1"/>
  <c r="K270" i="17"/>
  <c r="M271" i="25" s="1"/>
  <c r="L270" i="17"/>
  <c r="N271" i="25" s="1"/>
  <c r="M270" i="17"/>
  <c r="O271" i="25"/>
  <c r="N270" i="17"/>
  <c r="O270" i="17"/>
  <c r="Q271" i="25" s="1"/>
  <c r="P270" i="17"/>
  <c r="R271" i="25"/>
  <c r="Q270" i="17"/>
  <c r="S271" i="25"/>
  <c r="R270" i="17"/>
  <c r="T271" i="25" s="1"/>
  <c r="S270" i="17"/>
  <c r="U271" i="25" s="1"/>
  <c r="T270" i="17"/>
  <c r="V271" i="25" s="1"/>
  <c r="U270" i="17"/>
  <c r="W271" i="25"/>
  <c r="V270" i="17"/>
  <c r="X271" i="25" s="1"/>
  <c r="W270" i="17"/>
  <c r="Y271" i="25" s="1"/>
  <c r="X270" i="17"/>
  <c r="Z271" i="25" s="1"/>
  <c r="Y270" i="17"/>
  <c r="AA271" i="25"/>
  <c r="Z270" i="17"/>
  <c r="AB271" i="25" s="1"/>
  <c r="C271" i="17"/>
  <c r="E272" i="25" s="1"/>
  <c r="D271" i="17"/>
  <c r="F272" i="25" s="1"/>
  <c r="E271" i="17"/>
  <c r="G272" i="25"/>
  <c r="F271" i="17"/>
  <c r="H272" i="25" s="1"/>
  <c r="G271" i="17"/>
  <c r="I272" i="25" s="1"/>
  <c r="H271" i="17"/>
  <c r="J272" i="25"/>
  <c r="I271" i="17"/>
  <c r="K272" i="25"/>
  <c r="J271" i="17"/>
  <c r="L272" i="25" s="1"/>
  <c r="K271" i="17"/>
  <c r="M272" i="25"/>
  <c r="L271" i="17"/>
  <c r="N272" i="25" s="1"/>
  <c r="M271" i="17"/>
  <c r="O272" i="25"/>
  <c r="N271" i="17"/>
  <c r="P272" i="25" s="1"/>
  <c r="O271" i="17"/>
  <c r="Q272" i="25" s="1"/>
  <c r="P271" i="17"/>
  <c r="R272" i="25" s="1"/>
  <c r="Q271" i="17"/>
  <c r="S272" i="25"/>
  <c r="R271" i="17"/>
  <c r="T272" i="25" s="1"/>
  <c r="S271" i="17"/>
  <c r="U272" i="25" s="1"/>
  <c r="T271" i="17"/>
  <c r="V272" i="25" s="1"/>
  <c r="U271" i="17"/>
  <c r="W272" i="25"/>
  <c r="V271" i="17"/>
  <c r="X272" i="25" s="1"/>
  <c r="W271" i="17"/>
  <c r="Y272" i="25" s="1"/>
  <c r="X271" i="17"/>
  <c r="Z272" i="25" s="1"/>
  <c r="Y271" i="17"/>
  <c r="AA272" i="25"/>
  <c r="Z271" i="17"/>
  <c r="AB272" i="25" s="1"/>
  <c r="C272" i="17"/>
  <c r="E273" i="25" s="1"/>
  <c r="D272" i="17"/>
  <c r="F273" i="25" s="1"/>
  <c r="E272" i="17"/>
  <c r="G273" i="25"/>
  <c r="F272" i="17"/>
  <c r="H273" i="25" s="1"/>
  <c r="G272" i="17"/>
  <c r="I273" i="25" s="1"/>
  <c r="H272" i="17"/>
  <c r="J273" i="25" s="1"/>
  <c r="I272" i="17"/>
  <c r="K273" i="25"/>
  <c r="J272" i="17"/>
  <c r="L273" i="25" s="1"/>
  <c r="K272" i="17"/>
  <c r="M273" i="25" s="1"/>
  <c r="L272" i="17"/>
  <c r="N273" i="25"/>
  <c r="M272" i="17"/>
  <c r="O273" i="25"/>
  <c r="N272" i="17"/>
  <c r="P273" i="25" s="1"/>
  <c r="O272" i="17"/>
  <c r="Q273" i="25" s="1"/>
  <c r="P272" i="17"/>
  <c r="R273" i="25"/>
  <c r="Q272" i="17"/>
  <c r="S273" i="25"/>
  <c r="R272" i="17"/>
  <c r="T273" i="25" s="1"/>
  <c r="S272" i="17"/>
  <c r="U273" i="25" s="1"/>
  <c r="T272" i="17"/>
  <c r="V273" i="25"/>
  <c r="U272" i="17"/>
  <c r="W273" i="25"/>
  <c r="V272" i="17"/>
  <c r="X273" i="25" s="1"/>
  <c r="W272" i="17"/>
  <c r="Y273" i="25" s="1"/>
  <c r="X272" i="17"/>
  <c r="Z273" i="25"/>
  <c r="Y272" i="17"/>
  <c r="AA273" i="25"/>
  <c r="Z272" i="17"/>
  <c r="AB273" i="25" s="1"/>
  <c r="C273" i="17"/>
  <c r="E274" i="25" s="1"/>
  <c r="D273" i="17"/>
  <c r="F274" i="25"/>
  <c r="E273" i="17"/>
  <c r="G274" i="25"/>
  <c r="F273" i="17"/>
  <c r="H274" i="25" s="1"/>
  <c r="G273" i="17"/>
  <c r="I274" i="25" s="1"/>
  <c r="H273" i="17"/>
  <c r="J274" i="25"/>
  <c r="I273" i="17"/>
  <c r="K274" i="25"/>
  <c r="J273" i="17"/>
  <c r="L274" i="25" s="1"/>
  <c r="K273" i="17"/>
  <c r="M274" i="25" s="1"/>
  <c r="L273" i="17"/>
  <c r="N274" i="25"/>
  <c r="M273" i="17"/>
  <c r="O274" i="25"/>
  <c r="N273" i="17"/>
  <c r="P274" i="25" s="1"/>
  <c r="O273" i="17"/>
  <c r="Q274" i="25" s="1"/>
  <c r="P273" i="17"/>
  <c r="R274" i="25"/>
  <c r="Q273" i="17"/>
  <c r="S274" i="25"/>
  <c r="R273" i="17"/>
  <c r="T274" i="25" s="1"/>
  <c r="S273" i="17"/>
  <c r="U274" i="25" s="1"/>
  <c r="T273" i="17"/>
  <c r="V274" i="25"/>
  <c r="U273" i="17"/>
  <c r="W274" i="25"/>
  <c r="V273" i="17"/>
  <c r="X274" i="25" s="1"/>
  <c r="W273" i="17"/>
  <c r="Y274" i="25" s="1"/>
  <c r="X273" i="17"/>
  <c r="Z274" i="25"/>
  <c r="Y273" i="17"/>
  <c r="AA274" i="25"/>
  <c r="Z273" i="17"/>
  <c r="AB274" i="25" s="1"/>
  <c r="C274" i="17"/>
  <c r="E275" i="25" s="1"/>
  <c r="D274" i="17"/>
  <c r="F275" i="25"/>
  <c r="E274" i="17"/>
  <c r="G275" i="25"/>
  <c r="F274" i="17"/>
  <c r="H275" i="25" s="1"/>
  <c r="G274" i="17"/>
  <c r="I275" i="25" s="1"/>
  <c r="H274" i="17"/>
  <c r="J275" i="25"/>
  <c r="I274" i="17"/>
  <c r="K275" i="25"/>
  <c r="J274" i="17"/>
  <c r="L275" i="25" s="1"/>
  <c r="K274" i="17"/>
  <c r="M275" i="25" s="1"/>
  <c r="L274" i="17"/>
  <c r="N275" i="25"/>
  <c r="M274" i="17"/>
  <c r="O275" i="25"/>
  <c r="N274" i="17"/>
  <c r="P275" i="25" s="1"/>
  <c r="O274" i="17"/>
  <c r="Q275" i="25" s="1"/>
  <c r="P274" i="17"/>
  <c r="R275" i="25"/>
  <c r="Q274" i="17"/>
  <c r="S275" i="25"/>
  <c r="R274" i="17"/>
  <c r="T275" i="25" s="1"/>
  <c r="S274" i="17"/>
  <c r="U275" i="25" s="1"/>
  <c r="T274" i="17"/>
  <c r="V275" i="25"/>
  <c r="U274" i="17"/>
  <c r="W275" i="25"/>
  <c r="V274" i="17"/>
  <c r="X275" i="25" s="1"/>
  <c r="W274" i="17"/>
  <c r="Y275" i="25" s="1"/>
  <c r="X274" i="17"/>
  <c r="Z275" i="25"/>
  <c r="Y274" i="17"/>
  <c r="AA275" i="25"/>
  <c r="Z274" i="17"/>
  <c r="AB275" i="25" s="1"/>
  <c r="C275" i="17"/>
  <c r="E276" i="25" s="1"/>
  <c r="D275" i="17"/>
  <c r="F276" i="25"/>
  <c r="E275" i="17"/>
  <c r="G276" i="25"/>
  <c r="F275" i="17"/>
  <c r="H276" i="25" s="1"/>
  <c r="G275" i="17"/>
  <c r="I276" i="25" s="1"/>
  <c r="H275" i="17"/>
  <c r="J276" i="25"/>
  <c r="I275" i="17"/>
  <c r="K276" i="25"/>
  <c r="J275" i="17"/>
  <c r="L276" i="25" s="1"/>
  <c r="K275" i="17"/>
  <c r="M276" i="25" s="1"/>
  <c r="L275" i="17"/>
  <c r="N276" i="25"/>
  <c r="M275" i="17"/>
  <c r="O276" i="25"/>
  <c r="N275" i="17"/>
  <c r="P276" i="25" s="1"/>
  <c r="O275" i="17"/>
  <c r="Q276" i="25" s="1"/>
  <c r="P275" i="17"/>
  <c r="R276" i="25"/>
  <c r="Q275" i="17"/>
  <c r="S276" i="25"/>
  <c r="R275" i="17"/>
  <c r="T276" i="25" s="1"/>
  <c r="S275" i="17"/>
  <c r="U276" i="25" s="1"/>
  <c r="T275" i="17"/>
  <c r="V276" i="25"/>
  <c r="U275" i="17"/>
  <c r="W276" i="25"/>
  <c r="V275" i="17"/>
  <c r="X276" i="25" s="1"/>
  <c r="W275" i="17"/>
  <c r="Y276" i="25" s="1"/>
  <c r="X275" i="17"/>
  <c r="Z276" i="25"/>
  <c r="Y275" i="17"/>
  <c r="AA276" i="25"/>
  <c r="Z275" i="17"/>
  <c r="AB276" i="25" s="1"/>
  <c r="C276" i="17"/>
  <c r="E277" i="25" s="1"/>
  <c r="D276" i="17"/>
  <c r="F277" i="25"/>
  <c r="E276" i="17"/>
  <c r="G277" i="25"/>
  <c r="F276" i="17"/>
  <c r="H277" i="25" s="1"/>
  <c r="G276" i="17"/>
  <c r="I277" i="25" s="1"/>
  <c r="H276" i="17"/>
  <c r="J277" i="25"/>
  <c r="I276" i="17"/>
  <c r="K277" i="25"/>
  <c r="J276" i="17"/>
  <c r="L277" i="25" s="1"/>
  <c r="K276" i="17"/>
  <c r="M277" i="25" s="1"/>
  <c r="L276" i="17"/>
  <c r="N277" i="25"/>
  <c r="M276" i="17"/>
  <c r="O277" i="25"/>
  <c r="N276" i="17"/>
  <c r="P277" i="25" s="1"/>
  <c r="O276" i="17"/>
  <c r="Q277" i="25" s="1"/>
  <c r="P276" i="17"/>
  <c r="R277" i="25"/>
  <c r="Q276" i="17"/>
  <c r="S277" i="25"/>
  <c r="R276" i="17"/>
  <c r="T277" i="25" s="1"/>
  <c r="S276" i="17"/>
  <c r="U277" i="25" s="1"/>
  <c r="T276" i="17"/>
  <c r="V277" i="25"/>
  <c r="U276" i="17"/>
  <c r="W277" i="25"/>
  <c r="V276" i="17"/>
  <c r="X277" i="25" s="1"/>
  <c r="W276" i="17"/>
  <c r="Y277" i="25" s="1"/>
  <c r="X276" i="17"/>
  <c r="Z277" i="25"/>
  <c r="Y276" i="17"/>
  <c r="AA277" i="25"/>
  <c r="Z276" i="17"/>
  <c r="AB277" i="25" s="1"/>
  <c r="C277" i="17"/>
  <c r="E278" i="25" s="1"/>
  <c r="D277" i="17"/>
  <c r="F278" i="25"/>
  <c r="E277" i="17"/>
  <c r="G278" i="25"/>
  <c r="F277" i="17"/>
  <c r="H278" i="25" s="1"/>
  <c r="G277" i="17"/>
  <c r="I278" i="25" s="1"/>
  <c r="H277" i="17"/>
  <c r="J278" i="25"/>
  <c r="I277" i="17"/>
  <c r="K278" i="25"/>
  <c r="J277" i="17"/>
  <c r="L278" i="25" s="1"/>
  <c r="K277" i="17"/>
  <c r="M278" i="25" s="1"/>
  <c r="L277" i="17"/>
  <c r="N278" i="25"/>
  <c r="M277" i="17"/>
  <c r="O278" i="25"/>
  <c r="N277" i="17"/>
  <c r="P278" i="25" s="1"/>
  <c r="O277" i="17"/>
  <c r="Q278" i="25" s="1"/>
  <c r="P277" i="17"/>
  <c r="R278" i="25"/>
  <c r="Q277" i="17"/>
  <c r="S278" i="25"/>
  <c r="R277" i="17"/>
  <c r="T278" i="25" s="1"/>
  <c r="S277" i="17"/>
  <c r="U278" i="25" s="1"/>
  <c r="T277" i="17"/>
  <c r="V278" i="25"/>
  <c r="U277" i="17"/>
  <c r="W278" i="25"/>
  <c r="V277" i="17"/>
  <c r="X278" i="25" s="1"/>
  <c r="W277" i="17"/>
  <c r="Y278" i="25" s="1"/>
  <c r="X277" i="17"/>
  <c r="Z278" i="25"/>
  <c r="Y277" i="17"/>
  <c r="AA278" i="25"/>
  <c r="Z277" i="17"/>
  <c r="AB278" i="25" s="1"/>
  <c r="C278" i="17"/>
  <c r="E279" i="25" s="1"/>
  <c r="D278" i="17"/>
  <c r="F279" i="25"/>
  <c r="E278" i="17"/>
  <c r="G279" i="25"/>
  <c r="F278" i="17"/>
  <c r="H279" i="25"/>
  <c r="G278" i="17"/>
  <c r="I279" i="25"/>
  <c r="H278" i="17"/>
  <c r="J279" i="25"/>
  <c r="I278" i="17"/>
  <c r="K279" i="25"/>
  <c r="J278" i="17"/>
  <c r="L279" i="25"/>
  <c r="K278" i="17"/>
  <c r="M279" i="25"/>
  <c r="L278" i="17"/>
  <c r="N279" i="25"/>
  <c r="M278" i="17"/>
  <c r="O279" i="25"/>
  <c r="N278" i="17"/>
  <c r="P279" i="25"/>
  <c r="O278" i="17"/>
  <c r="Q279" i="25"/>
  <c r="P278" i="17"/>
  <c r="R279" i="25"/>
  <c r="Q278" i="17"/>
  <c r="S279" i="25"/>
  <c r="R278" i="17"/>
  <c r="T279" i="25"/>
  <c r="S278" i="17"/>
  <c r="U279" i="25"/>
  <c r="T278" i="17"/>
  <c r="V279" i="25"/>
  <c r="U278" i="17"/>
  <c r="W279" i="25"/>
  <c r="V278" i="17"/>
  <c r="X279" i="25"/>
  <c r="W278" i="17"/>
  <c r="Y279" i="25"/>
  <c r="X278" i="17"/>
  <c r="Z279" i="25"/>
  <c r="Y278" i="17"/>
  <c r="AA279" i="25"/>
  <c r="Z278" i="17"/>
  <c r="AB279" i="25"/>
  <c r="C279" i="17"/>
  <c r="E280" i="25"/>
  <c r="D279" i="17"/>
  <c r="F280" i="25"/>
  <c r="E279" i="17"/>
  <c r="G280" i="25"/>
  <c r="F279" i="17"/>
  <c r="H280" i="25"/>
  <c r="G279" i="17"/>
  <c r="I280" i="25"/>
  <c r="H279" i="17"/>
  <c r="J280" i="25"/>
  <c r="I279" i="17"/>
  <c r="K280" i="25"/>
  <c r="J279" i="17"/>
  <c r="L280" i="25"/>
  <c r="K279" i="17"/>
  <c r="M280" i="25"/>
  <c r="L279" i="17"/>
  <c r="N280" i="25"/>
  <c r="M279" i="17"/>
  <c r="O280" i="25"/>
  <c r="N279" i="17"/>
  <c r="P280" i="25"/>
  <c r="O279" i="17"/>
  <c r="Q280" i="25"/>
  <c r="P279" i="17"/>
  <c r="R280" i="25"/>
  <c r="Q279" i="17"/>
  <c r="S280" i="25"/>
  <c r="R279" i="17"/>
  <c r="T280" i="25"/>
  <c r="S279" i="17"/>
  <c r="U280" i="25"/>
  <c r="T279" i="17"/>
  <c r="V280" i="25"/>
  <c r="U279" i="17"/>
  <c r="W280" i="25"/>
  <c r="V279" i="17"/>
  <c r="X280" i="25"/>
  <c r="W279" i="17"/>
  <c r="Y280" i="25"/>
  <c r="X279" i="17"/>
  <c r="Z280" i="25"/>
  <c r="Y279" i="17"/>
  <c r="AA280" i="25"/>
  <c r="Z279" i="17"/>
  <c r="AB280" i="25"/>
  <c r="C280" i="17"/>
  <c r="E281" i="25"/>
  <c r="D280" i="17"/>
  <c r="F281" i="25"/>
  <c r="E280" i="17"/>
  <c r="G281" i="25"/>
  <c r="F280" i="17"/>
  <c r="H281" i="25"/>
  <c r="G280" i="17"/>
  <c r="I281" i="25"/>
  <c r="H280" i="17"/>
  <c r="J281" i="25"/>
  <c r="I280" i="17"/>
  <c r="K281" i="25"/>
  <c r="J280" i="17"/>
  <c r="L281" i="25"/>
  <c r="K280" i="17"/>
  <c r="M281" i="25"/>
  <c r="L280" i="17"/>
  <c r="N281" i="25"/>
  <c r="M280" i="17"/>
  <c r="O281" i="25"/>
  <c r="N280" i="17"/>
  <c r="P281" i="25"/>
  <c r="O280" i="17"/>
  <c r="Q281" i="25"/>
  <c r="P280" i="17"/>
  <c r="R281" i="25"/>
  <c r="Q280" i="17"/>
  <c r="S281" i="25"/>
  <c r="R280" i="17"/>
  <c r="T281" i="25"/>
  <c r="S280" i="17"/>
  <c r="U281" i="25"/>
  <c r="T280" i="17"/>
  <c r="V281" i="25"/>
  <c r="U280" i="17"/>
  <c r="W281" i="25"/>
  <c r="V280" i="17"/>
  <c r="X281" i="25"/>
  <c r="W280" i="17"/>
  <c r="Y281" i="25"/>
  <c r="X280" i="17"/>
  <c r="Z281" i="25"/>
  <c r="Y280" i="17"/>
  <c r="AA281" i="25"/>
  <c r="Z280" i="17"/>
  <c r="AB281" i="25"/>
  <c r="C281" i="17"/>
  <c r="E282" i="25"/>
  <c r="D281" i="17"/>
  <c r="F282" i="25"/>
  <c r="E281" i="17"/>
  <c r="G282" i="25"/>
  <c r="F281" i="17"/>
  <c r="H282" i="25"/>
  <c r="G281" i="17"/>
  <c r="I282" i="25"/>
  <c r="H281" i="17"/>
  <c r="J282" i="25"/>
  <c r="I281" i="17"/>
  <c r="K282" i="25"/>
  <c r="J281" i="17"/>
  <c r="L282" i="25"/>
  <c r="K281" i="17"/>
  <c r="M282" i="25"/>
  <c r="L281" i="17"/>
  <c r="N282" i="25"/>
  <c r="M281" i="17"/>
  <c r="O282" i="25"/>
  <c r="N281" i="17"/>
  <c r="P282" i="25"/>
  <c r="O281" i="17"/>
  <c r="Q282" i="25"/>
  <c r="P281" i="17"/>
  <c r="R282" i="25"/>
  <c r="Q281" i="17"/>
  <c r="S282" i="25"/>
  <c r="R281" i="17"/>
  <c r="T282" i="25"/>
  <c r="S281" i="17"/>
  <c r="U282" i="25"/>
  <c r="T281" i="17"/>
  <c r="V282" i="25"/>
  <c r="U281" i="17"/>
  <c r="W282" i="25"/>
  <c r="V281" i="17"/>
  <c r="X282" i="25"/>
  <c r="W281" i="17"/>
  <c r="Y282" i="25"/>
  <c r="X281" i="17"/>
  <c r="Z282" i="25"/>
  <c r="Y281" i="17"/>
  <c r="AA282" i="25"/>
  <c r="Z281" i="17"/>
  <c r="AB282" i="25"/>
  <c r="C282" i="17"/>
  <c r="E283" i="25"/>
  <c r="D282" i="17"/>
  <c r="F283" i="25"/>
  <c r="E282" i="17"/>
  <c r="G283" i="25"/>
  <c r="F282" i="17"/>
  <c r="H283" i="25"/>
  <c r="G282" i="17"/>
  <c r="I283" i="25"/>
  <c r="H282" i="17"/>
  <c r="J283" i="25"/>
  <c r="I282" i="17"/>
  <c r="K283" i="25"/>
  <c r="J282" i="17"/>
  <c r="L283" i="25"/>
  <c r="K282" i="17"/>
  <c r="M283" i="25"/>
  <c r="L282" i="17"/>
  <c r="N283" i="25"/>
  <c r="M282" i="17"/>
  <c r="O283" i="25"/>
  <c r="N282" i="17"/>
  <c r="P283" i="25"/>
  <c r="O282" i="17"/>
  <c r="Q283" i="25"/>
  <c r="P282" i="17"/>
  <c r="R283" i="25"/>
  <c r="Q282" i="17"/>
  <c r="S283" i="25"/>
  <c r="R282" i="17"/>
  <c r="T283" i="25"/>
  <c r="S282" i="17"/>
  <c r="U283" i="25"/>
  <c r="T282" i="17"/>
  <c r="V283" i="25"/>
  <c r="U282" i="17"/>
  <c r="W283" i="25"/>
  <c r="V282" i="17"/>
  <c r="X283" i="25"/>
  <c r="W282" i="17"/>
  <c r="Y283" i="25"/>
  <c r="X282" i="17"/>
  <c r="Z283" i="25"/>
  <c r="Y282" i="17"/>
  <c r="AA283" i="25"/>
  <c r="Z282" i="17"/>
  <c r="AB283" i="25"/>
  <c r="C283" i="17"/>
  <c r="E284" i="25"/>
  <c r="D283" i="17"/>
  <c r="F284" i="25"/>
  <c r="E283" i="17"/>
  <c r="G284" i="25"/>
  <c r="F283" i="17"/>
  <c r="H284" i="25"/>
  <c r="G283" i="17"/>
  <c r="I284" i="25"/>
  <c r="H283" i="17"/>
  <c r="J284" i="25"/>
  <c r="I283" i="17"/>
  <c r="K284" i="25"/>
  <c r="J283" i="17"/>
  <c r="L284" i="25"/>
  <c r="K283" i="17"/>
  <c r="M284" i="25"/>
  <c r="L283" i="17"/>
  <c r="N284" i="25"/>
  <c r="M283" i="17"/>
  <c r="O284" i="25"/>
  <c r="N283" i="17"/>
  <c r="P284" i="25"/>
  <c r="O283" i="17"/>
  <c r="Q284" i="25"/>
  <c r="P283" i="17"/>
  <c r="R284" i="25"/>
  <c r="Q283" i="17"/>
  <c r="S284" i="25"/>
  <c r="R283" i="17"/>
  <c r="T284" i="25"/>
  <c r="S283" i="17"/>
  <c r="U284" i="25"/>
  <c r="T283" i="17"/>
  <c r="V284" i="25"/>
  <c r="U283" i="17"/>
  <c r="W284" i="25"/>
  <c r="V283" i="17"/>
  <c r="X284" i="25"/>
  <c r="W283" i="17"/>
  <c r="Y284" i="25"/>
  <c r="X283" i="17"/>
  <c r="Z284" i="25"/>
  <c r="Y283" i="17"/>
  <c r="AA284" i="25"/>
  <c r="Z283" i="17"/>
  <c r="AB284" i="25"/>
  <c r="C284" i="17"/>
  <c r="E285" i="25"/>
  <c r="D284" i="17"/>
  <c r="F285" i="25"/>
  <c r="E284" i="17"/>
  <c r="G285" i="25"/>
  <c r="F284" i="17"/>
  <c r="H285" i="25"/>
  <c r="G284" i="17"/>
  <c r="I285" i="25"/>
  <c r="H284" i="17"/>
  <c r="J285" i="25"/>
  <c r="I284" i="17"/>
  <c r="K285" i="25"/>
  <c r="J284" i="17"/>
  <c r="L285" i="25"/>
  <c r="K284" i="17"/>
  <c r="M285" i="25"/>
  <c r="L284" i="17"/>
  <c r="N285" i="25"/>
  <c r="M284" i="17"/>
  <c r="O285" i="25"/>
  <c r="N284" i="17"/>
  <c r="P285" i="25"/>
  <c r="O284" i="17"/>
  <c r="Q285" i="25"/>
  <c r="P284" i="17"/>
  <c r="R285" i="25"/>
  <c r="Q284" i="17"/>
  <c r="S285" i="25"/>
  <c r="R284" i="17"/>
  <c r="T285" i="25"/>
  <c r="S284" i="17"/>
  <c r="U285" i="25"/>
  <c r="T284" i="17"/>
  <c r="V285" i="25"/>
  <c r="U284" i="17"/>
  <c r="W285" i="25"/>
  <c r="V284" i="17"/>
  <c r="X285" i="25"/>
  <c r="W284" i="17"/>
  <c r="Y285" i="25"/>
  <c r="X284" i="17"/>
  <c r="Z285" i="25"/>
  <c r="Y284" i="17"/>
  <c r="AA285" i="25"/>
  <c r="Z284" i="17"/>
  <c r="AB285" i="25"/>
  <c r="C285" i="17"/>
  <c r="E286" i="25"/>
  <c r="D285" i="17"/>
  <c r="F286" i="25"/>
  <c r="E285" i="17"/>
  <c r="G286" i="25"/>
  <c r="F285" i="17"/>
  <c r="H286" i="25"/>
  <c r="G285" i="17"/>
  <c r="I286" i="25"/>
  <c r="H285" i="17"/>
  <c r="J286" i="25"/>
  <c r="I285" i="17"/>
  <c r="K286" i="25"/>
  <c r="J285" i="17"/>
  <c r="L286" i="25"/>
  <c r="K285" i="17"/>
  <c r="M286" i="25"/>
  <c r="L285" i="17"/>
  <c r="N286" i="25"/>
  <c r="M285" i="17"/>
  <c r="O286" i="25"/>
  <c r="N285" i="17"/>
  <c r="P286" i="25"/>
  <c r="O285" i="17"/>
  <c r="Q286" i="25"/>
  <c r="P285" i="17"/>
  <c r="R286" i="25"/>
  <c r="Q285" i="17"/>
  <c r="S286" i="25"/>
  <c r="R285" i="17"/>
  <c r="T286" i="25"/>
  <c r="S285" i="17"/>
  <c r="U286" i="25"/>
  <c r="T285" i="17"/>
  <c r="V286" i="25"/>
  <c r="U285" i="17"/>
  <c r="W286" i="25"/>
  <c r="V285" i="17"/>
  <c r="X286" i="25"/>
  <c r="W285" i="17"/>
  <c r="Y286" i="25"/>
  <c r="X285" i="17"/>
  <c r="Z286" i="25"/>
  <c r="Y285" i="17"/>
  <c r="AA286" i="25"/>
  <c r="Z285" i="17"/>
  <c r="AB286" i="25"/>
  <c r="C286" i="17"/>
  <c r="E287" i="25"/>
  <c r="D286" i="17"/>
  <c r="F287" i="25"/>
  <c r="E286" i="17"/>
  <c r="G287" i="25"/>
  <c r="F286" i="17"/>
  <c r="H287" i="25"/>
  <c r="G286" i="17"/>
  <c r="I287" i="25"/>
  <c r="H286" i="17"/>
  <c r="J287" i="25"/>
  <c r="I286" i="17"/>
  <c r="K287" i="25"/>
  <c r="J286" i="17"/>
  <c r="L287" i="25"/>
  <c r="K286" i="17"/>
  <c r="M287" i="25"/>
  <c r="L286" i="17"/>
  <c r="N287" i="25"/>
  <c r="M286" i="17"/>
  <c r="O287" i="25"/>
  <c r="N286" i="17"/>
  <c r="P287" i="25"/>
  <c r="O286" i="17"/>
  <c r="Q287" i="25"/>
  <c r="P286" i="17"/>
  <c r="R287" i="25"/>
  <c r="Q286" i="17"/>
  <c r="S287" i="25"/>
  <c r="R286" i="17"/>
  <c r="T287" i="25"/>
  <c r="S286" i="17"/>
  <c r="U287" i="25"/>
  <c r="T286" i="17"/>
  <c r="V287" i="25"/>
  <c r="U286" i="17"/>
  <c r="W287" i="25"/>
  <c r="V286" i="17"/>
  <c r="X287" i="25"/>
  <c r="W286" i="17"/>
  <c r="Y287" i="25"/>
  <c r="X286" i="17"/>
  <c r="Z287" i="25"/>
  <c r="Y286" i="17"/>
  <c r="AA287" i="25"/>
  <c r="Z286" i="17"/>
  <c r="AB287" i="25"/>
  <c r="C287" i="17"/>
  <c r="E288" i="25"/>
  <c r="D287" i="17"/>
  <c r="F288" i="25"/>
  <c r="E287" i="17"/>
  <c r="G288" i="25"/>
  <c r="F287" i="17"/>
  <c r="H288" i="25"/>
  <c r="G287" i="17"/>
  <c r="I288" i="25"/>
  <c r="H287" i="17"/>
  <c r="J288" i="25"/>
  <c r="I287" i="17"/>
  <c r="K288" i="25"/>
  <c r="J287" i="17"/>
  <c r="L288" i="25"/>
  <c r="K287" i="17"/>
  <c r="M288" i="25"/>
  <c r="L287" i="17"/>
  <c r="N288" i="25"/>
  <c r="M287" i="17"/>
  <c r="O288" i="25"/>
  <c r="N287" i="17"/>
  <c r="P288" i="25"/>
  <c r="O287" i="17"/>
  <c r="Q288" i="25"/>
  <c r="P287" i="17"/>
  <c r="R288" i="25"/>
  <c r="Q287" i="17"/>
  <c r="S288" i="25"/>
  <c r="R287" i="17"/>
  <c r="T288" i="25"/>
  <c r="S287" i="17"/>
  <c r="U288" i="25"/>
  <c r="T287" i="17"/>
  <c r="V288" i="25"/>
  <c r="U287" i="17"/>
  <c r="W288" i="25"/>
  <c r="V287" i="17"/>
  <c r="X288" i="25"/>
  <c r="W287" i="17"/>
  <c r="Y288" i="25"/>
  <c r="X287" i="17"/>
  <c r="Z288" i="25"/>
  <c r="Y287" i="17"/>
  <c r="AA288" i="25"/>
  <c r="Z287" i="17"/>
  <c r="AB288" i="25"/>
  <c r="C288" i="17"/>
  <c r="E289" i="25"/>
  <c r="D288" i="17"/>
  <c r="F289" i="25"/>
  <c r="E288" i="17"/>
  <c r="G289" i="25"/>
  <c r="F288" i="17"/>
  <c r="H289" i="25"/>
  <c r="G288" i="17"/>
  <c r="I289" i="25"/>
  <c r="H288" i="17"/>
  <c r="J289" i="25"/>
  <c r="I288" i="17"/>
  <c r="K289" i="25"/>
  <c r="J288" i="17"/>
  <c r="L289" i="25"/>
  <c r="K288" i="17"/>
  <c r="M289" i="25"/>
  <c r="L288" i="17"/>
  <c r="N289" i="25"/>
  <c r="M288" i="17"/>
  <c r="O289" i="25"/>
  <c r="N288" i="17"/>
  <c r="P289" i="25"/>
  <c r="O288" i="17"/>
  <c r="Q289" i="25"/>
  <c r="P288" i="17"/>
  <c r="R289" i="25"/>
  <c r="Q288" i="17"/>
  <c r="S289" i="25"/>
  <c r="R288" i="17"/>
  <c r="T289" i="25"/>
  <c r="S288" i="17"/>
  <c r="U289" i="25"/>
  <c r="T288" i="17"/>
  <c r="V289" i="25"/>
  <c r="U288" i="17"/>
  <c r="W289" i="25"/>
  <c r="V288" i="17"/>
  <c r="X289" i="25"/>
  <c r="W288" i="17"/>
  <c r="Y289" i="25"/>
  <c r="X288" i="17"/>
  <c r="Z289" i="25"/>
  <c r="Y288" i="17"/>
  <c r="AA289" i="25"/>
  <c r="Z288" i="17"/>
  <c r="AB289" i="25"/>
  <c r="C289" i="17"/>
  <c r="E290" i="25"/>
  <c r="D289" i="17"/>
  <c r="F290" i="25"/>
  <c r="E289" i="17"/>
  <c r="G290" i="25"/>
  <c r="F289" i="17"/>
  <c r="H290" i="25"/>
  <c r="G289" i="17"/>
  <c r="I290" i="25"/>
  <c r="H289" i="17"/>
  <c r="J290" i="25"/>
  <c r="I289" i="17"/>
  <c r="K290" i="25"/>
  <c r="J289" i="17"/>
  <c r="L290" i="25"/>
  <c r="K289" i="17"/>
  <c r="M290" i="25"/>
  <c r="L289" i="17"/>
  <c r="N290" i="25"/>
  <c r="M289" i="17"/>
  <c r="O290" i="25"/>
  <c r="N289" i="17"/>
  <c r="P290" i="25"/>
  <c r="O289" i="17"/>
  <c r="Q290" i="25"/>
  <c r="P289" i="17"/>
  <c r="R290" i="25"/>
  <c r="Q289" i="17"/>
  <c r="S290" i="25"/>
  <c r="R289" i="17"/>
  <c r="T290" i="25"/>
  <c r="S289" i="17"/>
  <c r="U290" i="25"/>
  <c r="T289" i="17"/>
  <c r="V290" i="25"/>
  <c r="U289" i="17"/>
  <c r="W290" i="25"/>
  <c r="V289" i="17"/>
  <c r="X290" i="25"/>
  <c r="W289" i="17"/>
  <c r="Y290" i="25"/>
  <c r="X289" i="17"/>
  <c r="Z290" i="25"/>
  <c r="Y289" i="17"/>
  <c r="AA290" i="25"/>
  <c r="Z289" i="17"/>
  <c r="AB290" i="25"/>
  <c r="C290" i="17"/>
  <c r="E291" i="25"/>
  <c r="D290" i="17"/>
  <c r="F291" i="25"/>
  <c r="E290" i="17"/>
  <c r="G291" i="25"/>
  <c r="F290" i="17"/>
  <c r="H291" i="25"/>
  <c r="G290" i="17"/>
  <c r="I291" i="25"/>
  <c r="H290" i="17"/>
  <c r="J291" i="25"/>
  <c r="I290" i="17"/>
  <c r="K291" i="25"/>
  <c r="J290" i="17"/>
  <c r="L291" i="25"/>
  <c r="K290" i="17"/>
  <c r="M291" i="25"/>
  <c r="L290" i="17"/>
  <c r="N291" i="25"/>
  <c r="M290" i="17"/>
  <c r="O291" i="25"/>
  <c r="N290" i="17"/>
  <c r="P291" i="25"/>
  <c r="O290" i="17"/>
  <c r="Q291" i="25"/>
  <c r="P290" i="17"/>
  <c r="R291" i="25"/>
  <c r="Q290" i="17"/>
  <c r="S291" i="25"/>
  <c r="R290" i="17"/>
  <c r="T291" i="25"/>
  <c r="S290" i="17"/>
  <c r="U291" i="25"/>
  <c r="T290" i="17"/>
  <c r="V291" i="25"/>
  <c r="U290" i="17"/>
  <c r="W291" i="25"/>
  <c r="V290" i="17"/>
  <c r="X291" i="25"/>
  <c r="W290" i="17"/>
  <c r="Y291" i="25"/>
  <c r="X290" i="17"/>
  <c r="Z291" i="25"/>
  <c r="Y290" i="17"/>
  <c r="AA291" i="25"/>
  <c r="Z290" i="17"/>
  <c r="AB291" i="25"/>
  <c r="C291" i="17"/>
  <c r="E292" i="25"/>
  <c r="D291" i="17"/>
  <c r="F292" i="25"/>
  <c r="E291" i="17"/>
  <c r="G292" i="25"/>
  <c r="F291" i="17"/>
  <c r="H292" i="25"/>
  <c r="G291" i="17"/>
  <c r="I292" i="25"/>
  <c r="H291" i="17"/>
  <c r="J292" i="25"/>
  <c r="I291" i="17"/>
  <c r="K292" i="25"/>
  <c r="J291" i="17"/>
  <c r="L292" i="25"/>
  <c r="K291" i="17"/>
  <c r="M292" i="25"/>
  <c r="L291" i="17"/>
  <c r="N292" i="25"/>
  <c r="M291" i="17"/>
  <c r="O292" i="25"/>
  <c r="N291" i="17"/>
  <c r="P292" i="25"/>
  <c r="O291" i="17"/>
  <c r="Q292" i="25"/>
  <c r="P291" i="17"/>
  <c r="R292" i="25"/>
  <c r="Q291" i="17"/>
  <c r="S292" i="25"/>
  <c r="R291" i="17"/>
  <c r="T292" i="25"/>
  <c r="S291" i="17"/>
  <c r="U292" i="25"/>
  <c r="T291" i="17"/>
  <c r="V292" i="25"/>
  <c r="U291" i="17"/>
  <c r="W292" i="25"/>
  <c r="V291" i="17"/>
  <c r="X292" i="25"/>
  <c r="W291" i="17"/>
  <c r="Y292" i="25"/>
  <c r="X291" i="17"/>
  <c r="Z292" i="25"/>
  <c r="Y291" i="17"/>
  <c r="AA292" i="25"/>
  <c r="Z291" i="17"/>
  <c r="AB292" i="25"/>
  <c r="C292" i="17"/>
  <c r="E293" i="25"/>
  <c r="D292" i="17"/>
  <c r="F293" i="25"/>
  <c r="E292" i="17"/>
  <c r="G293" i="25"/>
  <c r="F292" i="17"/>
  <c r="H293" i="25"/>
  <c r="G292" i="17"/>
  <c r="I293" i="25"/>
  <c r="H292" i="17"/>
  <c r="J293" i="25"/>
  <c r="I292" i="17"/>
  <c r="K293" i="25"/>
  <c r="J292" i="17"/>
  <c r="L293" i="25"/>
  <c r="K292" i="17"/>
  <c r="M293" i="25"/>
  <c r="L292" i="17"/>
  <c r="N293" i="25"/>
  <c r="M292" i="17"/>
  <c r="O293" i="25"/>
  <c r="N292" i="17"/>
  <c r="P293" i="25"/>
  <c r="O292" i="17"/>
  <c r="Q293" i="25"/>
  <c r="P292" i="17"/>
  <c r="R293" i="25"/>
  <c r="Q292" i="17"/>
  <c r="S293" i="25"/>
  <c r="R292" i="17"/>
  <c r="T293" i="25"/>
  <c r="S292" i="17"/>
  <c r="U293" i="25"/>
  <c r="T292" i="17"/>
  <c r="V293" i="25"/>
  <c r="U292" i="17"/>
  <c r="W293" i="25"/>
  <c r="V292" i="17"/>
  <c r="X293" i="25"/>
  <c r="W292" i="17"/>
  <c r="Y293" i="25"/>
  <c r="X292" i="17"/>
  <c r="Z293" i="25"/>
  <c r="Y292" i="17"/>
  <c r="AA293" i="25"/>
  <c r="Z292" i="17"/>
  <c r="AB293" i="25"/>
  <c r="C293" i="17"/>
  <c r="E294" i="25"/>
  <c r="D293" i="17"/>
  <c r="F294" i="25"/>
  <c r="E293" i="17"/>
  <c r="G294" i="25"/>
  <c r="F293" i="17"/>
  <c r="H294" i="25"/>
  <c r="G293" i="17"/>
  <c r="I294" i="25"/>
  <c r="H293" i="17"/>
  <c r="J294" i="25"/>
  <c r="I293" i="17"/>
  <c r="K294" i="25"/>
  <c r="J293" i="17"/>
  <c r="L294" i="25"/>
  <c r="K293" i="17"/>
  <c r="M294" i="25"/>
  <c r="L293" i="17"/>
  <c r="N294" i="25"/>
  <c r="M293" i="17"/>
  <c r="O294" i="25"/>
  <c r="N293" i="17"/>
  <c r="P294" i="25"/>
  <c r="O293" i="17"/>
  <c r="Q294" i="25"/>
  <c r="P293" i="17"/>
  <c r="R294" i="25"/>
  <c r="Q293" i="17"/>
  <c r="S294" i="25"/>
  <c r="R293" i="17"/>
  <c r="T294" i="25"/>
  <c r="S293" i="17"/>
  <c r="U294" i="25"/>
  <c r="T293" i="17"/>
  <c r="V294" i="25"/>
  <c r="U293" i="17"/>
  <c r="W294" i="25"/>
  <c r="V293" i="17"/>
  <c r="X294" i="25"/>
  <c r="W293" i="17"/>
  <c r="Y294" i="25"/>
  <c r="X293" i="17"/>
  <c r="Z294" i="25"/>
  <c r="Y293" i="17"/>
  <c r="AA294" i="25"/>
  <c r="Z293" i="17"/>
  <c r="AB294" i="25"/>
  <c r="C294" i="17"/>
  <c r="E295" i="25"/>
  <c r="D294" i="17"/>
  <c r="F295" i="25"/>
  <c r="E294" i="17"/>
  <c r="G295" i="25"/>
  <c r="F294" i="17"/>
  <c r="H295" i="25"/>
  <c r="G294" i="17"/>
  <c r="I295" i="25"/>
  <c r="H294" i="17"/>
  <c r="J295" i="25"/>
  <c r="I294" i="17"/>
  <c r="K295" i="25"/>
  <c r="J294" i="17"/>
  <c r="L295" i="25"/>
  <c r="K294" i="17"/>
  <c r="M295" i="25"/>
  <c r="L294" i="17"/>
  <c r="N295" i="25"/>
  <c r="M294" i="17"/>
  <c r="O295" i="25"/>
  <c r="N294" i="17"/>
  <c r="P295" i="25"/>
  <c r="O294" i="17"/>
  <c r="Q295" i="25"/>
  <c r="P294" i="17"/>
  <c r="R295" i="25"/>
  <c r="Q294" i="17"/>
  <c r="S295" i="25"/>
  <c r="R294" i="17"/>
  <c r="T295" i="25"/>
  <c r="S294" i="17"/>
  <c r="U295" i="25"/>
  <c r="T294" i="17"/>
  <c r="V295" i="25"/>
  <c r="U294" i="17"/>
  <c r="W295" i="25"/>
  <c r="V294" i="17"/>
  <c r="X295" i="25"/>
  <c r="W294" i="17"/>
  <c r="Y295" i="25"/>
  <c r="X294" i="17"/>
  <c r="Z295" i="25"/>
  <c r="Y294" i="17"/>
  <c r="AA295" i="25"/>
  <c r="Z294" i="17"/>
  <c r="AB295" i="25"/>
  <c r="C295" i="17"/>
  <c r="E296" i="25"/>
  <c r="D295" i="17"/>
  <c r="F296" i="25"/>
  <c r="E295" i="17"/>
  <c r="G296" i="25"/>
  <c r="F295" i="17"/>
  <c r="H296" i="25"/>
  <c r="G295" i="17"/>
  <c r="I296" i="25"/>
  <c r="H295" i="17"/>
  <c r="J296" i="25"/>
  <c r="I295" i="17"/>
  <c r="K296" i="25"/>
  <c r="J295" i="17"/>
  <c r="L296" i="25"/>
  <c r="K295" i="17"/>
  <c r="M296" i="25"/>
  <c r="L295" i="17"/>
  <c r="N296" i="25"/>
  <c r="M295" i="17"/>
  <c r="O296" i="25"/>
  <c r="N295" i="17"/>
  <c r="P296" i="25"/>
  <c r="O295" i="17"/>
  <c r="Q296" i="25"/>
  <c r="P295" i="17"/>
  <c r="R296" i="25"/>
  <c r="Q295" i="17"/>
  <c r="S296" i="25"/>
  <c r="R295" i="17"/>
  <c r="T296" i="25"/>
  <c r="S295" i="17"/>
  <c r="U296" i="25"/>
  <c r="T295" i="17"/>
  <c r="V296" i="25"/>
  <c r="U295" i="17"/>
  <c r="W296" i="25"/>
  <c r="V295" i="17"/>
  <c r="X296" i="25"/>
  <c r="W295" i="17"/>
  <c r="Y296" i="25"/>
  <c r="X295" i="17"/>
  <c r="Z296" i="25"/>
  <c r="Y295" i="17"/>
  <c r="AA296" i="25"/>
  <c r="Z295" i="17"/>
  <c r="AB296" i="25"/>
  <c r="C296" i="17"/>
  <c r="E297" i="25"/>
  <c r="D296" i="17"/>
  <c r="F297" i="25"/>
  <c r="E296" i="17"/>
  <c r="G297" i="25"/>
  <c r="F296" i="17"/>
  <c r="H297" i="25"/>
  <c r="G296" i="17"/>
  <c r="I297" i="25"/>
  <c r="H296" i="17"/>
  <c r="J297" i="25"/>
  <c r="I296" i="17"/>
  <c r="K297" i="25"/>
  <c r="J296" i="17"/>
  <c r="L297" i="25"/>
  <c r="K296" i="17"/>
  <c r="M297" i="25"/>
  <c r="L296" i="17"/>
  <c r="N297" i="25"/>
  <c r="M296" i="17"/>
  <c r="O297" i="25"/>
  <c r="N296" i="17"/>
  <c r="P297" i="25"/>
  <c r="O296" i="17"/>
  <c r="Q297" i="25"/>
  <c r="P296" i="17"/>
  <c r="R297" i="25"/>
  <c r="Q296" i="17"/>
  <c r="S297" i="25"/>
  <c r="R296" i="17"/>
  <c r="T297" i="25"/>
  <c r="S296" i="17"/>
  <c r="U297" i="25"/>
  <c r="T296" i="17"/>
  <c r="V297" i="25"/>
  <c r="U296" i="17"/>
  <c r="W297" i="25"/>
  <c r="V296" i="17"/>
  <c r="X297" i="25"/>
  <c r="W296" i="17"/>
  <c r="Y297" i="25"/>
  <c r="X296" i="17"/>
  <c r="Z297" i="25"/>
  <c r="Y296" i="17"/>
  <c r="AA297" i="25"/>
  <c r="Z296" i="17"/>
  <c r="AB297" i="25"/>
  <c r="C297" i="17"/>
  <c r="E298" i="25"/>
  <c r="D297" i="17"/>
  <c r="F298" i="25"/>
  <c r="E297" i="17"/>
  <c r="G298" i="25"/>
  <c r="F297" i="17"/>
  <c r="H298" i="25"/>
  <c r="G297" i="17"/>
  <c r="I298" i="25"/>
  <c r="H297" i="17"/>
  <c r="J298" i="25"/>
  <c r="I297" i="17"/>
  <c r="K298" i="25"/>
  <c r="J297" i="17"/>
  <c r="L298" i="25"/>
  <c r="K297" i="17"/>
  <c r="M298" i="25"/>
  <c r="L297" i="17"/>
  <c r="N298" i="25"/>
  <c r="M297" i="17"/>
  <c r="O298" i="25"/>
  <c r="N297" i="17"/>
  <c r="P298" i="25"/>
  <c r="O297" i="17"/>
  <c r="Q298" i="25"/>
  <c r="P297" i="17"/>
  <c r="R298" i="25"/>
  <c r="Q297" i="17"/>
  <c r="S298" i="25"/>
  <c r="R297" i="17"/>
  <c r="T298" i="25"/>
  <c r="S297" i="17"/>
  <c r="U298" i="25"/>
  <c r="T297" i="17"/>
  <c r="V298" i="25"/>
  <c r="U297" i="17"/>
  <c r="W298" i="25"/>
  <c r="V297" i="17"/>
  <c r="X298" i="25"/>
  <c r="W297" i="17"/>
  <c r="Y298" i="25"/>
  <c r="X297" i="17"/>
  <c r="Z298" i="25"/>
  <c r="Y297" i="17"/>
  <c r="AA298" i="25"/>
  <c r="Z297" i="17"/>
  <c r="AB298" i="25"/>
  <c r="C298" i="17"/>
  <c r="E299" i="25"/>
  <c r="D298" i="17"/>
  <c r="F299" i="25"/>
  <c r="E298" i="17"/>
  <c r="G299" i="25"/>
  <c r="F298" i="17"/>
  <c r="H299" i="25"/>
  <c r="G298" i="17"/>
  <c r="I299" i="25"/>
  <c r="H298" i="17"/>
  <c r="J299" i="25"/>
  <c r="I298" i="17"/>
  <c r="K299" i="25"/>
  <c r="J298" i="17"/>
  <c r="L299" i="25"/>
  <c r="K298" i="17"/>
  <c r="M299" i="25"/>
  <c r="L298" i="17"/>
  <c r="N299" i="25"/>
  <c r="M298" i="17"/>
  <c r="O299" i="25"/>
  <c r="N298" i="17"/>
  <c r="P299" i="25"/>
  <c r="O298" i="17"/>
  <c r="Q299" i="25"/>
  <c r="P298" i="17"/>
  <c r="R299" i="25"/>
  <c r="Q298" i="17"/>
  <c r="S299" i="25"/>
  <c r="R298" i="17"/>
  <c r="T299" i="25"/>
  <c r="S298" i="17"/>
  <c r="U299" i="25"/>
  <c r="T298" i="17"/>
  <c r="V299" i="25"/>
  <c r="U298" i="17"/>
  <c r="W299" i="25"/>
  <c r="V298" i="17"/>
  <c r="X299" i="25"/>
  <c r="W298" i="17"/>
  <c r="Y299" i="25"/>
  <c r="X298" i="17"/>
  <c r="Z299" i="25"/>
  <c r="Y298" i="17"/>
  <c r="AA299" i="25"/>
  <c r="Z298" i="17"/>
  <c r="AB299" i="25"/>
  <c r="C299" i="17"/>
  <c r="E300" i="25"/>
  <c r="D299" i="17"/>
  <c r="F300" i="25"/>
  <c r="E299" i="17"/>
  <c r="G300" i="25"/>
  <c r="F299" i="17"/>
  <c r="H300" i="25"/>
  <c r="G299" i="17"/>
  <c r="I300" i="25"/>
  <c r="H299" i="17"/>
  <c r="J300" i="25"/>
  <c r="I299" i="17"/>
  <c r="K300" i="25"/>
  <c r="J299" i="17"/>
  <c r="L300" i="25"/>
  <c r="K299" i="17"/>
  <c r="M300" i="25"/>
  <c r="L299" i="17"/>
  <c r="N300" i="25"/>
  <c r="M299" i="17"/>
  <c r="O300" i="25"/>
  <c r="N299" i="17"/>
  <c r="P300" i="25"/>
  <c r="O299" i="17"/>
  <c r="Q300" i="25"/>
  <c r="P299" i="17"/>
  <c r="R300" i="25"/>
  <c r="Q299" i="17"/>
  <c r="S300" i="25"/>
  <c r="R299" i="17"/>
  <c r="T300" i="25"/>
  <c r="S299" i="17"/>
  <c r="U300" i="25"/>
  <c r="T299" i="17"/>
  <c r="V300" i="25"/>
  <c r="U299" i="17"/>
  <c r="W300" i="25"/>
  <c r="V299" i="17"/>
  <c r="X300" i="25"/>
  <c r="W299" i="17"/>
  <c r="Y300" i="25"/>
  <c r="X299" i="17"/>
  <c r="Z300" i="25"/>
  <c r="Y299" i="17"/>
  <c r="AA300" i="25"/>
  <c r="Z299" i="17"/>
  <c r="AB300" i="25"/>
  <c r="C300" i="17"/>
  <c r="E301" i="25"/>
  <c r="D300" i="17"/>
  <c r="F301" i="25"/>
  <c r="E300" i="17"/>
  <c r="G301" i="25"/>
  <c r="F300" i="17"/>
  <c r="H301" i="25"/>
  <c r="G300" i="17"/>
  <c r="I301" i="25"/>
  <c r="H300" i="17"/>
  <c r="J301" i="25"/>
  <c r="I300" i="17"/>
  <c r="K301" i="25"/>
  <c r="J300" i="17"/>
  <c r="L301" i="25"/>
  <c r="K300" i="17"/>
  <c r="M301" i="25"/>
  <c r="L300" i="17"/>
  <c r="N301" i="25"/>
  <c r="M300" i="17"/>
  <c r="O301" i="25"/>
  <c r="N300" i="17"/>
  <c r="P301" i="25"/>
  <c r="O300" i="17"/>
  <c r="Q301" i="25"/>
  <c r="P300" i="17"/>
  <c r="R301" i="25"/>
  <c r="Q300" i="17"/>
  <c r="S301" i="25"/>
  <c r="R300" i="17"/>
  <c r="T301" i="25"/>
  <c r="S300" i="17"/>
  <c r="U301" i="25"/>
  <c r="T300" i="17"/>
  <c r="V301" i="25"/>
  <c r="U300" i="17"/>
  <c r="W301" i="25"/>
  <c r="V300" i="17"/>
  <c r="X301" i="25"/>
  <c r="W300" i="17"/>
  <c r="Y301" i="25"/>
  <c r="X300" i="17"/>
  <c r="Z301" i="25"/>
  <c r="Y300" i="17"/>
  <c r="AA301" i="25"/>
  <c r="Z300" i="17"/>
  <c r="AB301" i="25"/>
  <c r="C301" i="17"/>
  <c r="E302" i="25"/>
  <c r="D301" i="17"/>
  <c r="F302" i="25"/>
  <c r="E301" i="17"/>
  <c r="G302" i="25"/>
  <c r="F301" i="17"/>
  <c r="H302" i="25"/>
  <c r="G301" i="17"/>
  <c r="I302" i="25"/>
  <c r="H301" i="17"/>
  <c r="J302" i="25"/>
  <c r="I301" i="17"/>
  <c r="K302" i="25"/>
  <c r="J301" i="17"/>
  <c r="L302" i="25"/>
  <c r="K301" i="17"/>
  <c r="M302" i="25"/>
  <c r="L301" i="17"/>
  <c r="N302" i="25"/>
  <c r="M301" i="17"/>
  <c r="O302" i="25"/>
  <c r="N301" i="17"/>
  <c r="P302" i="25"/>
  <c r="O301" i="17"/>
  <c r="Q302" i="25"/>
  <c r="P301" i="17"/>
  <c r="R302" i="25"/>
  <c r="Q301" i="17"/>
  <c r="S302" i="25"/>
  <c r="R301" i="17"/>
  <c r="T302" i="25"/>
  <c r="S301" i="17"/>
  <c r="U302" i="25"/>
  <c r="T301" i="17"/>
  <c r="V302" i="25"/>
  <c r="U301" i="17"/>
  <c r="W302" i="25"/>
  <c r="V301" i="17"/>
  <c r="X302" i="25"/>
  <c r="W301" i="17"/>
  <c r="Y302" i="25"/>
  <c r="X301" i="17"/>
  <c r="Z302" i="25"/>
  <c r="Y301" i="17"/>
  <c r="AA302" i="25"/>
  <c r="Z301" i="17"/>
  <c r="AB302" i="25"/>
  <c r="C302" i="17"/>
  <c r="E303" i="25"/>
  <c r="D302" i="17"/>
  <c r="F303" i="25"/>
  <c r="E302" i="17"/>
  <c r="G303" i="25"/>
  <c r="F302" i="17"/>
  <c r="H303" i="25"/>
  <c r="G302" i="17"/>
  <c r="I303" i="25"/>
  <c r="H302" i="17"/>
  <c r="J303" i="25"/>
  <c r="I302" i="17"/>
  <c r="K303" i="25"/>
  <c r="J302" i="17"/>
  <c r="L303" i="25"/>
  <c r="K302" i="17"/>
  <c r="M303" i="25"/>
  <c r="L302" i="17"/>
  <c r="N303" i="25"/>
  <c r="M302" i="17"/>
  <c r="O303" i="25"/>
  <c r="N302" i="17"/>
  <c r="P303" i="25"/>
  <c r="O302" i="17"/>
  <c r="Q303" i="25"/>
  <c r="P302" i="17"/>
  <c r="R303" i="25"/>
  <c r="Q302" i="17"/>
  <c r="S303" i="25"/>
  <c r="R302" i="17"/>
  <c r="T303" i="25"/>
  <c r="S302" i="17"/>
  <c r="U303" i="25"/>
  <c r="T302" i="17"/>
  <c r="V303" i="25"/>
  <c r="U302" i="17"/>
  <c r="W303" i="25"/>
  <c r="V302" i="17"/>
  <c r="X303" i="25"/>
  <c r="W302" i="17"/>
  <c r="Y303" i="25"/>
  <c r="X302" i="17"/>
  <c r="Z303" i="25"/>
  <c r="Y302" i="17"/>
  <c r="AA303" i="25"/>
  <c r="Z302" i="17"/>
  <c r="AB303" i="25"/>
  <c r="C303" i="17"/>
  <c r="E304" i="25"/>
  <c r="D303" i="17"/>
  <c r="F304" i="25"/>
  <c r="E303" i="17"/>
  <c r="G304" i="25"/>
  <c r="F303" i="17"/>
  <c r="H304" i="25"/>
  <c r="G303" i="17"/>
  <c r="I304" i="25"/>
  <c r="H303" i="17"/>
  <c r="J304" i="25"/>
  <c r="I303" i="17"/>
  <c r="K304" i="25"/>
  <c r="J303" i="17"/>
  <c r="L304" i="25"/>
  <c r="K303" i="17"/>
  <c r="M304" i="25"/>
  <c r="L303" i="17"/>
  <c r="N304" i="25"/>
  <c r="M303" i="17"/>
  <c r="O304" i="25"/>
  <c r="N303" i="17"/>
  <c r="P304" i="25"/>
  <c r="O303" i="17"/>
  <c r="Q304" i="25"/>
  <c r="P303" i="17"/>
  <c r="R304" i="25"/>
  <c r="Q303" i="17"/>
  <c r="S304" i="25"/>
  <c r="R303" i="17"/>
  <c r="T304" i="25"/>
  <c r="S303" i="17"/>
  <c r="U304" i="25"/>
  <c r="T303" i="17"/>
  <c r="V304" i="25"/>
  <c r="U303" i="17"/>
  <c r="W304" i="25"/>
  <c r="V303" i="17"/>
  <c r="X304" i="25"/>
  <c r="W303" i="17"/>
  <c r="Y304" i="25"/>
  <c r="X303" i="17"/>
  <c r="Z304" i="25"/>
  <c r="Y303" i="17"/>
  <c r="AA304" i="25"/>
  <c r="Z303" i="17"/>
  <c r="AB304" i="25"/>
  <c r="C304" i="17"/>
  <c r="E305" i="25"/>
  <c r="D304" i="17"/>
  <c r="F305" i="25"/>
  <c r="E304" i="17"/>
  <c r="G305" i="25"/>
  <c r="F304" i="17"/>
  <c r="H305" i="25"/>
  <c r="G304" i="17"/>
  <c r="I305" i="25"/>
  <c r="H304" i="17"/>
  <c r="J305" i="25"/>
  <c r="I304" i="17"/>
  <c r="K305" i="25"/>
  <c r="J304" i="17"/>
  <c r="L305" i="25"/>
  <c r="K304" i="17"/>
  <c r="M305" i="25"/>
  <c r="L304" i="17"/>
  <c r="N305" i="25"/>
  <c r="M304" i="17"/>
  <c r="O305" i="25"/>
  <c r="N304" i="17"/>
  <c r="P305" i="25"/>
  <c r="O304" i="17"/>
  <c r="Q305" i="25"/>
  <c r="P304" i="17"/>
  <c r="R305" i="25"/>
  <c r="Q304" i="17"/>
  <c r="S305" i="25"/>
  <c r="R304" i="17"/>
  <c r="T305" i="25"/>
  <c r="S304" i="17"/>
  <c r="U305" i="25"/>
  <c r="T304" i="17"/>
  <c r="V305" i="25"/>
  <c r="U304" i="17"/>
  <c r="W305" i="25"/>
  <c r="V304" i="17"/>
  <c r="X305" i="25"/>
  <c r="W304" i="17"/>
  <c r="Y305" i="25"/>
  <c r="X304" i="17"/>
  <c r="Z305" i="25"/>
  <c r="Y304" i="17"/>
  <c r="AA305" i="25"/>
  <c r="Z304" i="17"/>
  <c r="AB305" i="25"/>
  <c r="C305" i="17"/>
  <c r="E306" i="25"/>
  <c r="D305" i="17"/>
  <c r="F306" i="25"/>
  <c r="E305" i="17"/>
  <c r="G306" i="25"/>
  <c r="F305" i="17"/>
  <c r="H306" i="25"/>
  <c r="G305" i="17"/>
  <c r="I306" i="25"/>
  <c r="H305" i="17"/>
  <c r="J306" i="25"/>
  <c r="I305" i="17"/>
  <c r="K306" i="25"/>
  <c r="J305" i="17"/>
  <c r="L306" i="25"/>
  <c r="K305" i="17"/>
  <c r="M306" i="25"/>
  <c r="L305" i="17"/>
  <c r="N306" i="25"/>
  <c r="M305" i="17"/>
  <c r="O306" i="25"/>
  <c r="N305" i="17"/>
  <c r="P306" i="25"/>
  <c r="O305" i="17"/>
  <c r="Q306" i="25"/>
  <c r="P305" i="17"/>
  <c r="R306" i="25"/>
  <c r="Q305" i="17"/>
  <c r="S306" i="25"/>
  <c r="R305" i="17"/>
  <c r="T306" i="25"/>
  <c r="S305" i="17"/>
  <c r="U306" i="25"/>
  <c r="T305" i="17"/>
  <c r="V306" i="25"/>
  <c r="U305" i="17"/>
  <c r="W306" i="25"/>
  <c r="V305" i="17"/>
  <c r="X306" i="25"/>
  <c r="W305" i="17"/>
  <c r="Y306" i="25"/>
  <c r="X305" i="17"/>
  <c r="Z306" i="25"/>
  <c r="Y305" i="17"/>
  <c r="AA306" i="25"/>
  <c r="Z305" i="17"/>
  <c r="AB306" i="25"/>
  <c r="C306" i="17"/>
  <c r="E307" i="25"/>
  <c r="D306" i="17"/>
  <c r="F307" i="25"/>
  <c r="E306" i="17"/>
  <c r="G307" i="25"/>
  <c r="F306" i="17"/>
  <c r="H307" i="25"/>
  <c r="G306" i="17"/>
  <c r="I307" i="25"/>
  <c r="H306" i="17"/>
  <c r="J307" i="25"/>
  <c r="I306" i="17"/>
  <c r="K307" i="25"/>
  <c r="J306" i="17"/>
  <c r="L307" i="25"/>
  <c r="K306" i="17"/>
  <c r="M307" i="25"/>
  <c r="L306" i="17"/>
  <c r="N307" i="25"/>
  <c r="M306" i="17"/>
  <c r="O307" i="25"/>
  <c r="N306" i="17"/>
  <c r="P307" i="25"/>
  <c r="O306" i="17"/>
  <c r="Q307" i="25"/>
  <c r="P306" i="17"/>
  <c r="R307" i="25"/>
  <c r="Q306" i="17"/>
  <c r="S307" i="25"/>
  <c r="R306" i="17"/>
  <c r="T307" i="25"/>
  <c r="S306" i="17"/>
  <c r="U307" i="25"/>
  <c r="T306" i="17"/>
  <c r="V307" i="25"/>
  <c r="U306" i="17"/>
  <c r="W307" i="25"/>
  <c r="V306" i="17"/>
  <c r="X307" i="25"/>
  <c r="W306" i="17"/>
  <c r="Y307" i="25"/>
  <c r="X306" i="17"/>
  <c r="Z307" i="25"/>
  <c r="Y306" i="17"/>
  <c r="AA307" i="25"/>
  <c r="Z306" i="17"/>
  <c r="AB307" i="25"/>
  <c r="C307" i="17"/>
  <c r="E308" i="25"/>
  <c r="D307" i="17"/>
  <c r="F308" i="25"/>
  <c r="E307" i="17"/>
  <c r="G308" i="25"/>
  <c r="F307" i="17"/>
  <c r="H308" i="25"/>
  <c r="G307" i="17"/>
  <c r="I308" i="25"/>
  <c r="H307" i="17"/>
  <c r="J308" i="25"/>
  <c r="I307" i="17"/>
  <c r="K308" i="25"/>
  <c r="J307" i="17"/>
  <c r="L308" i="25"/>
  <c r="K307" i="17"/>
  <c r="M308" i="25"/>
  <c r="L307" i="17"/>
  <c r="N308" i="25"/>
  <c r="M307" i="17"/>
  <c r="O308" i="25"/>
  <c r="N307" i="17"/>
  <c r="P308" i="25"/>
  <c r="O307" i="17"/>
  <c r="Q308" i="25"/>
  <c r="P307" i="17"/>
  <c r="R308" i="25"/>
  <c r="Q307" i="17"/>
  <c r="S308" i="25"/>
  <c r="R307" i="17"/>
  <c r="T308" i="25"/>
  <c r="S307" i="17"/>
  <c r="U308" i="25"/>
  <c r="T307" i="17"/>
  <c r="V308" i="25"/>
  <c r="U307" i="17"/>
  <c r="W308" i="25"/>
  <c r="V307" i="17"/>
  <c r="X308" i="25"/>
  <c r="W307" i="17"/>
  <c r="Y308" i="25"/>
  <c r="X307" i="17"/>
  <c r="Z308" i="25"/>
  <c r="Y307" i="17"/>
  <c r="AA308" i="25"/>
  <c r="Z307" i="17"/>
  <c r="AE307" i="17" s="1"/>
  <c r="AG307" i="17" s="1"/>
  <c r="AH307" i="17" s="1"/>
  <c r="AG308" i="25" s="1"/>
  <c r="AB308" i="25"/>
  <c r="C308" i="17"/>
  <c r="E309" i="25"/>
  <c r="D308" i="17"/>
  <c r="F309" i="25"/>
  <c r="E308" i="17"/>
  <c r="G309" i="25"/>
  <c r="F308" i="17"/>
  <c r="H309" i="25"/>
  <c r="G308" i="17"/>
  <c r="I309" i="25"/>
  <c r="H308" i="17"/>
  <c r="J309" i="25"/>
  <c r="I308" i="17"/>
  <c r="K309" i="25"/>
  <c r="J308" i="17"/>
  <c r="L309" i="25"/>
  <c r="K308" i="17"/>
  <c r="M309" i="25"/>
  <c r="L308" i="17"/>
  <c r="N309" i="25"/>
  <c r="M308" i="17"/>
  <c r="O309" i="25"/>
  <c r="N308" i="17"/>
  <c r="P309" i="25"/>
  <c r="O308" i="17"/>
  <c r="Q309" i="25"/>
  <c r="P308" i="17"/>
  <c r="R309" i="25"/>
  <c r="Q308" i="17"/>
  <c r="S309" i="25"/>
  <c r="R308" i="17"/>
  <c r="T309" i="25"/>
  <c r="S308" i="17"/>
  <c r="U309" i="25"/>
  <c r="T308" i="17"/>
  <c r="V309" i="25"/>
  <c r="U308" i="17"/>
  <c r="W309" i="25"/>
  <c r="V308" i="17"/>
  <c r="X309" i="25"/>
  <c r="W308" i="17"/>
  <c r="Y309" i="25"/>
  <c r="X308" i="17"/>
  <c r="Z309" i="25"/>
  <c r="Y308" i="17"/>
  <c r="AA309" i="25"/>
  <c r="Z308" i="17"/>
  <c r="AB309" i="25"/>
  <c r="C309" i="17"/>
  <c r="E310" i="25"/>
  <c r="D309" i="17"/>
  <c r="F310" i="25"/>
  <c r="E309" i="17"/>
  <c r="G310" i="25"/>
  <c r="F309" i="17"/>
  <c r="H310" i="25"/>
  <c r="G309" i="17"/>
  <c r="I310" i="25"/>
  <c r="H309" i="17"/>
  <c r="J310" i="25"/>
  <c r="I309" i="17"/>
  <c r="K310" i="25"/>
  <c r="J309" i="17"/>
  <c r="L310" i="25"/>
  <c r="K309" i="17"/>
  <c r="M310" i="25"/>
  <c r="L309" i="17"/>
  <c r="N310" i="25"/>
  <c r="M309" i="17"/>
  <c r="O310" i="25"/>
  <c r="N309" i="17"/>
  <c r="P310" i="25"/>
  <c r="O309" i="17"/>
  <c r="Q310" i="25"/>
  <c r="P309" i="17"/>
  <c r="R310" i="25"/>
  <c r="Q309" i="17"/>
  <c r="S310" i="25"/>
  <c r="R309" i="17"/>
  <c r="T310" i="25"/>
  <c r="S309" i="17"/>
  <c r="U310" i="25"/>
  <c r="T309" i="17"/>
  <c r="V310" i="25"/>
  <c r="U309" i="17"/>
  <c r="W310" i="25"/>
  <c r="V309" i="17"/>
  <c r="X310" i="25"/>
  <c r="W309" i="17"/>
  <c r="Y310" i="25"/>
  <c r="X309" i="17"/>
  <c r="Z310" i="25"/>
  <c r="Y309" i="17"/>
  <c r="AA310" i="25"/>
  <c r="Z309" i="17"/>
  <c r="AB310" i="25"/>
  <c r="C310" i="17"/>
  <c r="E311" i="25"/>
  <c r="D310" i="17"/>
  <c r="F311" i="25"/>
  <c r="E310" i="17"/>
  <c r="G311" i="25"/>
  <c r="F310" i="17"/>
  <c r="H311" i="25"/>
  <c r="G310" i="17"/>
  <c r="I311" i="25"/>
  <c r="H310" i="17"/>
  <c r="J311" i="25"/>
  <c r="I310" i="17"/>
  <c r="K311" i="25"/>
  <c r="J310" i="17"/>
  <c r="L311" i="25"/>
  <c r="K310" i="17"/>
  <c r="M311" i="25"/>
  <c r="L310" i="17"/>
  <c r="N311" i="25"/>
  <c r="M310" i="17"/>
  <c r="O311" i="25"/>
  <c r="N310" i="17"/>
  <c r="P311" i="25"/>
  <c r="O310" i="17"/>
  <c r="Q311" i="25"/>
  <c r="P310" i="17"/>
  <c r="R311" i="25"/>
  <c r="Q310" i="17"/>
  <c r="S311" i="25"/>
  <c r="R310" i="17"/>
  <c r="T311" i="25"/>
  <c r="S310" i="17"/>
  <c r="U311" i="25"/>
  <c r="T310" i="17"/>
  <c r="V311" i="25"/>
  <c r="U310" i="17"/>
  <c r="W311" i="25"/>
  <c r="V310" i="17"/>
  <c r="X311" i="25"/>
  <c r="W310" i="17"/>
  <c r="Y311" i="25"/>
  <c r="X310" i="17"/>
  <c r="Z311" i="25"/>
  <c r="Y310" i="17"/>
  <c r="AA311" i="25"/>
  <c r="Z310" i="17"/>
  <c r="AB311" i="25"/>
  <c r="C311" i="17"/>
  <c r="E312" i="25"/>
  <c r="D311" i="17"/>
  <c r="F312" i="25"/>
  <c r="E311" i="17"/>
  <c r="G312" i="25"/>
  <c r="F311" i="17"/>
  <c r="H312" i="25"/>
  <c r="G311" i="17"/>
  <c r="I312" i="25"/>
  <c r="H311" i="17"/>
  <c r="J312" i="25"/>
  <c r="I311" i="17"/>
  <c r="K312" i="25"/>
  <c r="J311" i="17"/>
  <c r="L312" i="25"/>
  <c r="K311" i="17"/>
  <c r="M312" i="25"/>
  <c r="L311" i="17"/>
  <c r="N312" i="25"/>
  <c r="M311" i="17"/>
  <c r="O312" i="25"/>
  <c r="N311" i="17"/>
  <c r="P312" i="25"/>
  <c r="O311" i="17"/>
  <c r="Q312" i="25"/>
  <c r="P311" i="17"/>
  <c r="R312" i="25"/>
  <c r="Q311" i="17"/>
  <c r="S312" i="25"/>
  <c r="R311" i="17"/>
  <c r="T312" i="25"/>
  <c r="S311" i="17"/>
  <c r="U312" i="25"/>
  <c r="T311" i="17"/>
  <c r="V312" i="25"/>
  <c r="U311" i="17"/>
  <c r="W312" i="25"/>
  <c r="V311" i="17"/>
  <c r="X312" i="25"/>
  <c r="W311" i="17"/>
  <c r="Y312" i="25"/>
  <c r="X311" i="17"/>
  <c r="Z312" i="25"/>
  <c r="Y311" i="17"/>
  <c r="AA312" i="25"/>
  <c r="Z311" i="17"/>
  <c r="AE311" i="17" s="1"/>
  <c r="AG311" i="17" s="1"/>
  <c r="AH311" i="17" s="1"/>
  <c r="AG312" i="25" s="1"/>
  <c r="AB312" i="25"/>
  <c r="C312" i="17"/>
  <c r="E313" i="25"/>
  <c r="D312" i="17"/>
  <c r="F313" i="25"/>
  <c r="E312" i="17"/>
  <c r="G313" i="25"/>
  <c r="F312" i="17"/>
  <c r="H313" i="25"/>
  <c r="G312" i="17"/>
  <c r="I313" i="25"/>
  <c r="H312" i="17"/>
  <c r="J313" i="25"/>
  <c r="I312" i="17"/>
  <c r="K313" i="25"/>
  <c r="J312" i="17"/>
  <c r="L313" i="25"/>
  <c r="K312" i="17"/>
  <c r="M313" i="25"/>
  <c r="L312" i="17"/>
  <c r="N313" i="25"/>
  <c r="M312" i="17"/>
  <c r="O313" i="25"/>
  <c r="N312" i="17"/>
  <c r="P313" i="25"/>
  <c r="O312" i="17"/>
  <c r="Q313" i="25"/>
  <c r="P312" i="17"/>
  <c r="R313" i="25"/>
  <c r="Q312" i="17"/>
  <c r="S313" i="25"/>
  <c r="R312" i="17"/>
  <c r="T313" i="25"/>
  <c r="S312" i="17"/>
  <c r="U313" i="25"/>
  <c r="T312" i="17"/>
  <c r="V313" i="25"/>
  <c r="U312" i="17"/>
  <c r="W313" i="25"/>
  <c r="V312" i="17"/>
  <c r="X313" i="25"/>
  <c r="W312" i="17"/>
  <c r="Y313" i="25"/>
  <c r="X312" i="17"/>
  <c r="Z313" i="25"/>
  <c r="Y312" i="17"/>
  <c r="AA313" i="25"/>
  <c r="Z312" i="17"/>
  <c r="AB313" i="25"/>
  <c r="C313" i="17"/>
  <c r="E314" i="25"/>
  <c r="D313" i="17"/>
  <c r="F314" i="25"/>
  <c r="E313" i="17"/>
  <c r="G314" i="25"/>
  <c r="F313" i="17"/>
  <c r="H314" i="25"/>
  <c r="G313" i="17"/>
  <c r="I314" i="25"/>
  <c r="H313" i="17"/>
  <c r="J314" i="25"/>
  <c r="I313" i="17"/>
  <c r="K314" i="25"/>
  <c r="J313" i="17"/>
  <c r="L314" i="25"/>
  <c r="K313" i="17"/>
  <c r="M314" i="25"/>
  <c r="L313" i="17"/>
  <c r="N314" i="25"/>
  <c r="M313" i="17"/>
  <c r="O314" i="25"/>
  <c r="N313" i="17"/>
  <c r="P314" i="25"/>
  <c r="O313" i="17"/>
  <c r="Q314" i="25"/>
  <c r="P313" i="17"/>
  <c r="R314" i="25"/>
  <c r="Q313" i="17"/>
  <c r="S314" i="25"/>
  <c r="R313" i="17"/>
  <c r="T314" i="25"/>
  <c r="S313" i="17"/>
  <c r="U314" i="25"/>
  <c r="T313" i="17"/>
  <c r="V314" i="25"/>
  <c r="U313" i="17"/>
  <c r="W314" i="25"/>
  <c r="V313" i="17"/>
  <c r="X314" i="25"/>
  <c r="W313" i="17"/>
  <c r="Y314" i="25"/>
  <c r="X313" i="17"/>
  <c r="Z314" i="25"/>
  <c r="Y313" i="17"/>
  <c r="AA314" i="25"/>
  <c r="Z313" i="17"/>
  <c r="AE313" i="17" s="1"/>
  <c r="AG313" i="17" s="1"/>
  <c r="AH313" i="17" s="1"/>
  <c r="AG314" i="25" s="1"/>
  <c r="AB314" i="25"/>
  <c r="C314" i="17"/>
  <c r="E315" i="25"/>
  <c r="D314" i="17"/>
  <c r="F315" i="25"/>
  <c r="E314" i="17"/>
  <c r="G315" i="25"/>
  <c r="F314" i="17"/>
  <c r="H315" i="25"/>
  <c r="G314" i="17"/>
  <c r="I315" i="25"/>
  <c r="H314" i="17"/>
  <c r="J315" i="25"/>
  <c r="I314" i="17"/>
  <c r="K315" i="25"/>
  <c r="J314" i="17"/>
  <c r="L315" i="25"/>
  <c r="K314" i="17"/>
  <c r="M315" i="25"/>
  <c r="L314" i="17"/>
  <c r="N315" i="25"/>
  <c r="M314" i="17"/>
  <c r="O315" i="25"/>
  <c r="N314" i="17"/>
  <c r="P315" i="25"/>
  <c r="O314" i="17"/>
  <c r="Q315" i="25"/>
  <c r="P314" i="17"/>
  <c r="R315" i="25"/>
  <c r="Q314" i="17"/>
  <c r="S315" i="25"/>
  <c r="R314" i="17"/>
  <c r="T315" i="25"/>
  <c r="S314" i="17"/>
  <c r="U315" i="25"/>
  <c r="T314" i="17"/>
  <c r="V315" i="25"/>
  <c r="U314" i="17"/>
  <c r="W315" i="25"/>
  <c r="V314" i="17"/>
  <c r="X315" i="25"/>
  <c r="W314" i="17"/>
  <c r="Y315" i="25"/>
  <c r="X314" i="17"/>
  <c r="Z315" i="25"/>
  <c r="Y314" i="17"/>
  <c r="AA315" i="25"/>
  <c r="Z314" i="17"/>
  <c r="AB315" i="25"/>
  <c r="C315" i="17"/>
  <c r="E316" i="25"/>
  <c r="D315" i="17"/>
  <c r="F316" i="25"/>
  <c r="E315" i="17"/>
  <c r="G316" i="25"/>
  <c r="F315" i="17"/>
  <c r="H316" i="25"/>
  <c r="G315" i="17"/>
  <c r="I316" i="25"/>
  <c r="H315" i="17"/>
  <c r="J316" i="25"/>
  <c r="I315" i="17"/>
  <c r="K316" i="25"/>
  <c r="J315" i="17"/>
  <c r="L316" i="25"/>
  <c r="K315" i="17"/>
  <c r="M316" i="25"/>
  <c r="L315" i="17"/>
  <c r="N316" i="25"/>
  <c r="M315" i="17"/>
  <c r="O316" i="25"/>
  <c r="N315" i="17"/>
  <c r="P316" i="25"/>
  <c r="O315" i="17"/>
  <c r="Q316" i="25"/>
  <c r="P315" i="17"/>
  <c r="R316" i="25"/>
  <c r="Q315" i="17"/>
  <c r="S316" i="25"/>
  <c r="R315" i="17"/>
  <c r="T316" i="25"/>
  <c r="S315" i="17"/>
  <c r="U316" i="25"/>
  <c r="T315" i="17"/>
  <c r="V316" i="25"/>
  <c r="U315" i="17"/>
  <c r="W316" i="25"/>
  <c r="V315" i="17"/>
  <c r="X316" i="25"/>
  <c r="W315" i="17"/>
  <c r="Y316" i="25"/>
  <c r="X315" i="17"/>
  <c r="Z316" i="25"/>
  <c r="Y315" i="17"/>
  <c r="AA316" i="25"/>
  <c r="Z315" i="17"/>
  <c r="AB316" i="25"/>
  <c r="C316" i="17"/>
  <c r="E317" i="25"/>
  <c r="D316" i="17"/>
  <c r="F317" i="25"/>
  <c r="E316" i="17"/>
  <c r="G317" i="25"/>
  <c r="F316" i="17"/>
  <c r="H317" i="25"/>
  <c r="G316" i="17"/>
  <c r="I317" i="25"/>
  <c r="H316" i="17"/>
  <c r="J317" i="25"/>
  <c r="I316" i="17"/>
  <c r="K317" i="25"/>
  <c r="J316" i="17"/>
  <c r="L317" i="25"/>
  <c r="K316" i="17"/>
  <c r="M317" i="25"/>
  <c r="L316" i="17"/>
  <c r="N317" i="25"/>
  <c r="M316" i="17"/>
  <c r="O317" i="25"/>
  <c r="N316" i="17"/>
  <c r="P317" i="25"/>
  <c r="O316" i="17"/>
  <c r="Q317" i="25"/>
  <c r="P316" i="17"/>
  <c r="R317" i="25"/>
  <c r="Q316" i="17"/>
  <c r="S317" i="25"/>
  <c r="R316" i="17"/>
  <c r="T317" i="25"/>
  <c r="S316" i="17"/>
  <c r="U317" i="25"/>
  <c r="T316" i="17"/>
  <c r="V317" i="25"/>
  <c r="U316" i="17"/>
  <c r="W317" i="25"/>
  <c r="V316" i="17"/>
  <c r="X317" i="25"/>
  <c r="W316" i="17"/>
  <c r="Y317" i="25"/>
  <c r="X316" i="17"/>
  <c r="Z317" i="25"/>
  <c r="Y316" i="17"/>
  <c r="AA317" i="25"/>
  <c r="Z316" i="17"/>
  <c r="AE316" i="17" s="1"/>
  <c r="AG316" i="17" s="1"/>
  <c r="AH316" i="17" s="1"/>
  <c r="AG317" i="25" s="1"/>
  <c r="AB317" i="25"/>
  <c r="C317" i="17"/>
  <c r="E318" i="25"/>
  <c r="D317" i="17"/>
  <c r="F318" i="25"/>
  <c r="E317" i="17"/>
  <c r="G318" i="25"/>
  <c r="F317" i="17"/>
  <c r="H318" i="25"/>
  <c r="G317" i="17"/>
  <c r="I318" i="25"/>
  <c r="H317" i="17"/>
  <c r="J318" i="25"/>
  <c r="I317" i="17"/>
  <c r="K318" i="25"/>
  <c r="J317" i="17"/>
  <c r="L318" i="25"/>
  <c r="K317" i="17"/>
  <c r="M318" i="25"/>
  <c r="L317" i="17"/>
  <c r="N318" i="25"/>
  <c r="M317" i="17"/>
  <c r="O318" i="25"/>
  <c r="N317" i="17"/>
  <c r="P318" i="25"/>
  <c r="O317" i="17"/>
  <c r="Q318" i="25"/>
  <c r="P317" i="17"/>
  <c r="R318" i="25"/>
  <c r="Q317" i="17"/>
  <c r="S318" i="25"/>
  <c r="R317" i="17"/>
  <c r="T318" i="25"/>
  <c r="S317" i="17"/>
  <c r="U318" i="25"/>
  <c r="T317" i="17"/>
  <c r="V318" i="25"/>
  <c r="U317" i="17"/>
  <c r="W318" i="25"/>
  <c r="V317" i="17"/>
  <c r="X318" i="25"/>
  <c r="W317" i="17"/>
  <c r="Y318" i="25"/>
  <c r="X317" i="17"/>
  <c r="Z318" i="25"/>
  <c r="Y317" i="17"/>
  <c r="AA318" i="25"/>
  <c r="Z317" i="17"/>
  <c r="AE317" i="17" s="1"/>
  <c r="AG317" i="17" s="1"/>
  <c r="AH317" i="17" s="1"/>
  <c r="AG318" i="25" s="1"/>
  <c r="AB318" i="25"/>
  <c r="C318" i="17"/>
  <c r="E319" i="25"/>
  <c r="D318" i="17"/>
  <c r="F319" i="25"/>
  <c r="E318" i="17"/>
  <c r="G319" i="25"/>
  <c r="F318" i="17"/>
  <c r="H319" i="25"/>
  <c r="G318" i="17"/>
  <c r="I319" i="25"/>
  <c r="H318" i="17"/>
  <c r="J319" i="25"/>
  <c r="I318" i="17"/>
  <c r="K319" i="25"/>
  <c r="J318" i="17"/>
  <c r="L319" i="25"/>
  <c r="K318" i="17"/>
  <c r="M319" i="25"/>
  <c r="L318" i="17"/>
  <c r="N319" i="25"/>
  <c r="M318" i="17"/>
  <c r="O319" i="25"/>
  <c r="N318" i="17"/>
  <c r="P319" i="25"/>
  <c r="O318" i="17"/>
  <c r="Q319" i="25"/>
  <c r="P318" i="17"/>
  <c r="R319" i="25"/>
  <c r="Q318" i="17"/>
  <c r="S319" i="25"/>
  <c r="R318" i="17"/>
  <c r="T319" i="25"/>
  <c r="S318" i="17"/>
  <c r="U319" i="25"/>
  <c r="T318" i="17"/>
  <c r="V319" i="25"/>
  <c r="U318" i="17"/>
  <c r="W319" i="25"/>
  <c r="V318" i="17"/>
  <c r="X319" i="25"/>
  <c r="W318" i="17"/>
  <c r="Y319" i="25"/>
  <c r="X318" i="17"/>
  <c r="Z319" i="25"/>
  <c r="Y318" i="17"/>
  <c r="AA319" i="25"/>
  <c r="Z318" i="17"/>
  <c r="AE318" i="17" s="1"/>
  <c r="AG318" i="17" s="1"/>
  <c r="AH318" i="17" s="1"/>
  <c r="AG319" i="25" s="1"/>
  <c r="AB319" i="25"/>
  <c r="C319" i="17"/>
  <c r="E320" i="25"/>
  <c r="D319" i="17"/>
  <c r="F320" i="25"/>
  <c r="E319" i="17"/>
  <c r="G320" i="25"/>
  <c r="F319" i="17"/>
  <c r="H320" i="25"/>
  <c r="G319" i="17"/>
  <c r="I320" i="25"/>
  <c r="H319" i="17"/>
  <c r="J320" i="25"/>
  <c r="I319" i="17"/>
  <c r="K320" i="25"/>
  <c r="J319" i="17"/>
  <c r="L320" i="25"/>
  <c r="K319" i="17"/>
  <c r="M320" i="25"/>
  <c r="L319" i="17"/>
  <c r="N320" i="25"/>
  <c r="M319" i="17"/>
  <c r="O320" i="25"/>
  <c r="N319" i="17"/>
  <c r="P320" i="25"/>
  <c r="O319" i="17"/>
  <c r="Q320" i="25"/>
  <c r="P319" i="17"/>
  <c r="R320" i="25"/>
  <c r="Q319" i="17"/>
  <c r="S320" i="25"/>
  <c r="R319" i="17"/>
  <c r="T320" i="25"/>
  <c r="S319" i="17"/>
  <c r="U320" i="25"/>
  <c r="T319" i="17"/>
  <c r="V320" i="25"/>
  <c r="U319" i="17"/>
  <c r="W320" i="25"/>
  <c r="V319" i="17"/>
  <c r="X320" i="25"/>
  <c r="W319" i="17"/>
  <c r="Y320" i="25"/>
  <c r="X319" i="17"/>
  <c r="Z320" i="25"/>
  <c r="Y319" i="17"/>
  <c r="AA320" i="25"/>
  <c r="Z319" i="17"/>
  <c r="AB320" i="25"/>
  <c r="C320" i="17"/>
  <c r="E321" i="25"/>
  <c r="D320" i="17"/>
  <c r="F321" i="25"/>
  <c r="E320" i="17"/>
  <c r="G321" i="25"/>
  <c r="F320" i="17"/>
  <c r="H321" i="25"/>
  <c r="G320" i="17"/>
  <c r="I321" i="25"/>
  <c r="H320" i="17"/>
  <c r="J321" i="25"/>
  <c r="I320" i="17"/>
  <c r="K321" i="25"/>
  <c r="J320" i="17"/>
  <c r="L321" i="25"/>
  <c r="K320" i="17"/>
  <c r="M321" i="25"/>
  <c r="L320" i="17"/>
  <c r="N321" i="25"/>
  <c r="M320" i="17"/>
  <c r="O321" i="25"/>
  <c r="N320" i="17"/>
  <c r="P321" i="25"/>
  <c r="O320" i="17"/>
  <c r="Q321" i="25"/>
  <c r="P320" i="17"/>
  <c r="R321" i="25"/>
  <c r="Q320" i="17"/>
  <c r="S321" i="25"/>
  <c r="R320" i="17"/>
  <c r="T321" i="25"/>
  <c r="S320" i="17"/>
  <c r="U321" i="25"/>
  <c r="T320" i="17"/>
  <c r="V321" i="25"/>
  <c r="U320" i="17"/>
  <c r="W321" i="25"/>
  <c r="V320" i="17"/>
  <c r="X321" i="25"/>
  <c r="W320" i="17"/>
  <c r="Y321" i="25"/>
  <c r="X320" i="17"/>
  <c r="Z321" i="25"/>
  <c r="Y320" i="17"/>
  <c r="AA321" i="25"/>
  <c r="Z320" i="17"/>
  <c r="AB321" i="25"/>
  <c r="C321" i="17"/>
  <c r="E322" i="25"/>
  <c r="D321" i="17"/>
  <c r="F322" i="25"/>
  <c r="E321" i="17"/>
  <c r="G322" i="25"/>
  <c r="F321" i="17"/>
  <c r="H322" i="25"/>
  <c r="G321" i="17"/>
  <c r="I322" i="25"/>
  <c r="H321" i="17"/>
  <c r="J322" i="25"/>
  <c r="I321" i="17"/>
  <c r="K322" i="25"/>
  <c r="J321" i="17"/>
  <c r="L322" i="25"/>
  <c r="K321" i="17"/>
  <c r="M322" i="25"/>
  <c r="L321" i="17"/>
  <c r="N322" i="25"/>
  <c r="M321" i="17"/>
  <c r="O322" i="25"/>
  <c r="N321" i="17"/>
  <c r="P322" i="25"/>
  <c r="O321" i="17"/>
  <c r="Q322" i="25"/>
  <c r="P321" i="17"/>
  <c r="R322" i="25"/>
  <c r="Q321" i="17"/>
  <c r="S322" i="25"/>
  <c r="R321" i="17"/>
  <c r="T322" i="25"/>
  <c r="S321" i="17"/>
  <c r="U322" i="25"/>
  <c r="T321" i="17"/>
  <c r="V322" i="25"/>
  <c r="U321" i="17"/>
  <c r="W322" i="25"/>
  <c r="V321" i="17"/>
  <c r="X322" i="25"/>
  <c r="W321" i="17"/>
  <c r="Y322" i="25"/>
  <c r="X321" i="17"/>
  <c r="Z322" i="25"/>
  <c r="Y321" i="17"/>
  <c r="AA322" i="25"/>
  <c r="Z321" i="17"/>
  <c r="AE321" i="17" s="1"/>
  <c r="AG321" i="17" s="1"/>
  <c r="AH321" i="17" s="1"/>
  <c r="AG322" i="25" s="1"/>
  <c r="AB322" i="25"/>
  <c r="C322" i="17"/>
  <c r="E323" i="25"/>
  <c r="D322" i="17"/>
  <c r="F323" i="25"/>
  <c r="E322" i="17"/>
  <c r="G323" i="25"/>
  <c r="F322" i="17"/>
  <c r="H323" i="25"/>
  <c r="G322" i="17"/>
  <c r="I323" i="25"/>
  <c r="H322" i="17"/>
  <c r="J323" i="25"/>
  <c r="I322" i="17"/>
  <c r="K323" i="25"/>
  <c r="J322" i="17"/>
  <c r="L323" i="25"/>
  <c r="K322" i="17"/>
  <c r="M323" i="25"/>
  <c r="L322" i="17"/>
  <c r="N323" i="25"/>
  <c r="M322" i="17"/>
  <c r="O323" i="25"/>
  <c r="N322" i="17"/>
  <c r="P323" i="25"/>
  <c r="O322" i="17"/>
  <c r="Q323" i="25"/>
  <c r="P322" i="17"/>
  <c r="R323" i="25"/>
  <c r="Q322" i="17"/>
  <c r="S323" i="25"/>
  <c r="R322" i="17"/>
  <c r="T323" i="25"/>
  <c r="S322" i="17"/>
  <c r="U323" i="25"/>
  <c r="T322" i="17"/>
  <c r="V323" i="25"/>
  <c r="U322" i="17"/>
  <c r="W323" i="25"/>
  <c r="V322" i="17"/>
  <c r="X323" i="25"/>
  <c r="W322" i="17"/>
  <c r="Y323" i="25"/>
  <c r="X322" i="17"/>
  <c r="Z323" i="25"/>
  <c r="Y322" i="17"/>
  <c r="AA323" i="25"/>
  <c r="Z322" i="17"/>
  <c r="AE322" i="17" s="1"/>
  <c r="AG322" i="17" s="1"/>
  <c r="AH322" i="17" s="1"/>
  <c r="AG323" i="25" s="1"/>
  <c r="AB323" i="25"/>
  <c r="C323" i="17"/>
  <c r="E324" i="25"/>
  <c r="D323" i="17"/>
  <c r="F324" i="25"/>
  <c r="E323" i="17"/>
  <c r="G324" i="25"/>
  <c r="F323" i="17"/>
  <c r="H324" i="25"/>
  <c r="G323" i="17"/>
  <c r="I324" i="25"/>
  <c r="H323" i="17"/>
  <c r="J324" i="25"/>
  <c r="I323" i="17"/>
  <c r="K324" i="25"/>
  <c r="J323" i="17"/>
  <c r="L324" i="25"/>
  <c r="K323" i="17"/>
  <c r="M324" i="25"/>
  <c r="L323" i="17"/>
  <c r="N324" i="25"/>
  <c r="M323" i="17"/>
  <c r="O324" i="25"/>
  <c r="N323" i="17"/>
  <c r="P324" i="25"/>
  <c r="O323" i="17"/>
  <c r="Q324" i="25"/>
  <c r="P323" i="17"/>
  <c r="R324" i="25"/>
  <c r="Q323" i="17"/>
  <c r="S324" i="25"/>
  <c r="R323" i="17"/>
  <c r="T324" i="25"/>
  <c r="S323" i="17"/>
  <c r="U324" i="25"/>
  <c r="T323" i="17"/>
  <c r="V324" i="25"/>
  <c r="U323" i="17"/>
  <c r="W324" i="25"/>
  <c r="V323" i="17"/>
  <c r="X324" i="25"/>
  <c r="W323" i="17"/>
  <c r="Y324" i="25"/>
  <c r="X323" i="17"/>
  <c r="Z324" i="25"/>
  <c r="Y323" i="17"/>
  <c r="AA324" i="25"/>
  <c r="Z323" i="17"/>
  <c r="AE323" i="17" s="1"/>
  <c r="AG323" i="17" s="1"/>
  <c r="AH323" i="17" s="1"/>
  <c r="AG324" i="25" s="1"/>
  <c r="AB324" i="25"/>
  <c r="C324" i="17"/>
  <c r="E325" i="25"/>
  <c r="D324" i="17"/>
  <c r="F325" i="25"/>
  <c r="E324" i="17"/>
  <c r="G325" i="25"/>
  <c r="F324" i="17"/>
  <c r="H325" i="25"/>
  <c r="G324" i="17"/>
  <c r="I325" i="25"/>
  <c r="H324" i="17"/>
  <c r="J325" i="25"/>
  <c r="I324" i="17"/>
  <c r="K325" i="25"/>
  <c r="J324" i="17"/>
  <c r="L325" i="25"/>
  <c r="K324" i="17"/>
  <c r="M325" i="25"/>
  <c r="L324" i="17"/>
  <c r="N325" i="25"/>
  <c r="M324" i="17"/>
  <c r="O325" i="25"/>
  <c r="N324" i="17"/>
  <c r="P325" i="25"/>
  <c r="O324" i="17"/>
  <c r="Q325" i="25"/>
  <c r="P324" i="17"/>
  <c r="R325" i="25"/>
  <c r="Q324" i="17"/>
  <c r="S325" i="25"/>
  <c r="R324" i="17"/>
  <c r="T325" i="25"/>
  <c r="S324" i="17"/>
  <c r="U325" i="25"/>
  <c r="T324" i="17"/>
  <c r="V325" i="25"/>
  <c r="U324" i="17"/>
  <c r="W325" i="25"/>
  <c r="V324" i="17"/>
  <c r="X325" i="25"/>
  <c r="W324" i="17"/>
  <c r="Y325" i="25"/>
  <c r="X324" i="17"/>
  <c r="Z325" i="25"/>
  <c r="Y324" i="17"/>
  <c r="AA325" i="25"/>
  <c r="Z324" i="17"/>
  <c r="AE324" i="17" s="1"/>
  <c r="AG324" i="17" s="1"/>
  <c r="AH324" i="17" s="1"/>
  <c r="AG325" i="25" s="1"/>
  <c r="AB325" i="25"/>
  <c r="C325" i="17"/>
  <c r="E326" i="25"/>
  <c r="D325" i="17"/>
  <c r="F326" i="25"/>
  <c r="E325" i="17"/>
  <c r="G326" i="25"/>
  <c r="F325" i="17"/>
  <c r="H326" i="25"/>
  <c r="G325" i="17"/>
  <c r="I326" i="25"/>
  <c r="H325" i="17"/>
  <c r="J326" i="25"/>
  <c r="I325" i="17"/>
  <c r="K326" i="25"/>
  <c r="J325" i="17"/>
  <c r="L326" i="25"/>
  <c r="K325" i="17"/>
  <c r="M326" i="25"/>
  <c r="L325" i="17"/>
  <c r="N326" i="25"/>
  <c r="M325" i="17"/>
  <c r="O326" i="25"/>
  <c r="N325" i="17"/>
  <c r="P326" i="25"/>
  <c r="O325" i="17"/>
  <c r="Q326" i="25"/>
  <c r="P325" i="17"/>
  <c r="R326" i="25"/>
  <c r="Q325" i="17"/>
  <c r="S326" i="25"/>
  <c r="R325" i="17"/>
  <c r="T326" i="25"/>
  <c r="S325" i="17"/>
  <c r="U326" i="25"/>
  <c r="T325" i="17"/>
  <c r="V326" i="25"/>
  <c r="U325" i="17"/>
  <c r="W326" i="25"/>
  <c r="V325" i="17"/>
  <c r="X326" i="25"/>
  <c r="W325" i="17"/>
  <c r="Y326" i="25"/>
  <c r="X325" i="17"/>
  <c r="Z326" i="25"/>
  <c r="Y325" i="17"/>
  <c r="AA326" i="25"/>
  <c r="Z325" i="17"/>
  <c r="AE325" i="17" s="1"/>
  <c r="AG325" i="17" s="1"/>
  <c r="AH325" i="17" s="1"/>
  <c r="AG326" i="25" s="1"/>
  <c r="AB326" i="25"/>
  <c r="C326" i="17"/>
  <c r="E327" i="25"/>
  <c r="D326" i="17"/>
  <c r="F327" i="25"/>
  <c r="E326" i="17"/>
  <c r="G327" i="25"/>
  <c r="F326" i="17"/>
  <c r="H327" i="25"/>
  <c r="G326" i="17"/>
  <c r="I327" i="25"/>
  <c r="H326" i="17"/>
  <c r="J327" i="25"/>
  <c r="I326" i="17"/>
  <c r="K327" i="25"/>
  <c r="J326" i="17"/>
  <c r="L327" i="25"/>
  <c r="K326" i="17"/>
  <c r="M327" i="25"/>
  <c r="L326" i="17"/>
  <c r="N327" i="25"/>
  <c r="M326" i="17"/>
  <c r="O327" i="25"/>
  <c r="N326" i="17"/>
  <c r="P327" i="25"/>
  <c r="O326" i="17"/>
  <c r="Q327" i="25"/>
  <c r="P326" i="17"/>
  <c r="R327" i="25"/>
  <c r="Q326" i="17"/>
  <c r="S327" i="25"/>
  <c r="R326" i="17"/>
  <c r="T327" i="25"/>
  <c r="S326" i="17"/>
  <c r="U327" i="25"/>
  <c r="T326" i="17"/>
  <c r="V327" i="25"/>
  <c r="U326" i="17"/>
  <c r="W327" i="25"/>
  <c r="V326" i="17"/>
  <c r="X327" i="25"/>
  <c r="W326" i="17"/>
  <c r="Y327" i="25"/>
  <c r="X326" i="17"/>
  <c r="Z327" i="25"/>
  <c r="Y326" i="17"/>
  <c r="AA327" i="25"/>
  <c r="Z326" i="17"/>
  <c r="AE326" i="17" s="1"/>
  <c r="AG326" i="17" s="1"/>
  <c r="AH326" i="17" s="1"/>
  <c r="AG327" i="25" s="1"/>
  <c r="AB327" i="25"/>
  <c r="C327" i="17"/>
  <c r="E328" i="25"/>
  <c r="D327" i="17"/>
  <c r="F328" i="25"/>
  <c r="E327" i="17"/>
  <c r="G328" i="25"/>
  <c r="F327" i="17"/>
  <c r="H328" i="25"/>
  <c r="G327" i="17"/>
  <c r="I328" i="25"/>
  <c r="H327" i="17"/>
  <c r="J328" i="25"/>
  <c r="I327" i="17"/>
  <c r="K328" i="25"/>
  <c r="J327" i="17"/>
  <c r="L328" i="25"/>
  <c r="K327" i="17"/>
  <c r="M328" i="25"/>
  <c r="L327" i="17"/>
  <c r="N328" i="25"/>
  <c r="M327" i="17"/>
  <c r="O328" i="25"/>
  <c r="N327" i="17"/>
  <c r="P328" i="25"/>
  <c r="O327" i="17"/>
  <c r="Q328" i="25"/>
  <c r="P327" i="17"/>
  <c r="R328" i="25"/>
  <c r="Q327" i="17"/>
  <c r="S328" i="25"/>
  <c r="R327" i="17"/>
  <c r="T328" i="25"/>
  <c r="S327" i="17"/>
  <c r="U328" i="25"/>
  <c r="T327" i="17"/>
  <c r="V328" i="25"/>
  <c r="U327" i="17"/>
  <c r="W328" i="25"/>
  <c r="V327" i="17"/>
  <c r="X328" i="25"/>
  <c r="W327" i="17"/>
  <c r="Y328" i="25"/>
  <c r="X327" i="17"/>
  <c r="Z328" i="25"/>
  <c r="Y327" i="17"/>
  <c r="AA328" i="25"/>
  <c r="Z327" i="17"/>
  <c r="AE327" i="17" s="1"/>
  <c r="AG327" i="17" s="1"/>
  <c r="AH327" i="17" s="1"/>
  <c r="AG328" i="25" s="1"/>
  <c r="AB328" i="25"/>
  <c r="C328" i="17"/>
  <c r="E329" i="25"/>
  <c r="D328" i="17"/>
  <c r="F329" i="25"/>
  <c r="E328" i="17"/>
  <c r="G329" i="25"/>
  <c r="F328" i="17"/>
  <c r="H329" i="25"/>
  <c r="G328" i="17"/>
  <c r="I329" i="25"/>
  <c r="H328" i="17"/>
  <c r="J329" i="25"/>
  <c r="I328" i="17"/>
  <c r="K329" i="25"/>
  <c r="J328" i="17"/>
  <c r="L329" i="25"/>
  <c r="K328" i="17"/>
  <c r="M329" i="25"/>
  <c r="L328" i="17"/>
  <c r="N329" i="25"/>
  <c r="M328" i="17"/>
  <c r="O329" i="25"/>
  <c r="N328" i="17"/>
  <c r="P329" i="25"/>
  <c r="O328" i="17"/>
  <c r="Q329" i="25"/>
  <c r="P328" i="17"/>
  <c r="R329" i="25"/>
  <c r="Q328" i="17"/>
  <c r="S329" i="25"/>
  <c r="R328" i="17"/>
  <c r="T329" i="25"/>
  <c r="S328" i="17"/>
  <c r="U329" i="25"/>
  <c r="T328" i="17"/>
  <c r="V329" i="25"/>
  <c r="U328" i="17"/>
  <c r="W329" i="25"/>
  <c r="V328" i="17"/>
  <c r="X329" i="25"/>
  <c r="W328" i="17"/>
  <c r="Y329" i="25"/>
  <c r="X328" i="17"/>
  <c r="Z329" i="25"/>
  <c r="Y328" i="17"/>
  <c r="AA329" i="25"/>
  <c r="Z328" i="17"/>
  <c r="AB329" i="25"/>
  <c r="C329" i="17"/>
  <c r="E330" i="25"/>
  <c r="D329" i="17"/>
  <c r="F330" i="25"/>
  <c r="E329" i="17"/>
  <c r="G330" i="25"/>
  <c r="F329" i="17"/>
  <c r="H330" i="25"/>
  <c r="G329" i="17"/>
  <c r="I330" i="25"/>
  <c r="H329" i="17"/>
  <c r="J330" i="25"/>
  <c r="I329" i="17"/>
  <c r="K330" i="25"/>
  <c r="J329" i="17"/>
  <c r="L330" i="25"/>
  <c r="K329" i="17"/>
  <c r="M330" i="25"/>
  <c r="L329" i="17"/>
  <c r="N330" i="25"/>
  <c r="M329" i="17"/>
  <c r="O330" i="25"/>
  <c r="N329" i="17"/>
  <c r="P330" i="25"/>
  <c r="O329" i="17"/>
  <c r="Q330" i="25"/>
  <c r="P329" i="17"/>
  <c r="R330" i="25"/>
  <c r="Q329" i="17"/>
  <c r="S330" i="25"/>
  <c r="R329" i="17"/>
  <c r="T330" i="25"/>
  <c r="S329" i="17"/>
  <c r="U330" i="25"/>
  <c r="T329" i="17"/>
  <c r="V330" i="25"/>
  <c r="U329" i="17"/>
  <c r="W330" i="25"/>
  <c r="V329" i="17"/>
  <c r="X330" i="25"/>
  <c r="W329" i="17"/>
  <c r="Y330" i="25"/>
  <c r="X329" i="17"/>
  <c r="Z330" i="25"/>
  <c r="Y329" i="17"/>
  <c r="AA330" i="25"/>
  <c r="Z329" i="17"/>
  <c r="AB330" i="25"/>
  <c r="C330" i="17"/>
  <c r="E331" i="25"/>
  <c r="D330" i="17"/>
  <c r="F331" i="25"/>
  <c r="E330" i="17"/>
  <c r="G331" i="25"/>
  <c r="F330" i="17"/>
  <c r="H331" i="25"/>
  <c r="G330" i="17"/>
  <c r="I331" i="25"/>
  <c r="H330" i="17"/>
  <c r="J331" i="25"/>
  <c r="I330" i="17"/>
  <c r="K331" i="25"/>
  <c r="J330" i="17"/>
  <c r="L331" i="25"/>
  <c r="K330" i="17"/>
  <c r="M331" i="25"/>
  <c r="L330" i="17"/>
  <c r="N331" i="25"/>
  <c r="M330" i="17"/>
  <c r="O331" i="25"/>
  <c r="N330" i="17"/>
  <c r="P331" i="25"/>
  <c r="O330" i="17"/>
  <c r="Q331" i="25"/>
  <c r="P330" i="17"/>
  <c r="R331" i="25"/>
  <c r="Q330" i="17"/>
  <c r="S331" i="25"/>
  <c r="R330" i="17"/>
  <c r="T331" i="25"/>
  <c r="S330" i="17"/>
  <c r="U331" i="25"/>
  <c r="T330" i="17"/>
  <c r="V331" i="25"/>
  <c r="U330" i="17"/>
  <c r="W331" i="25"/>
  <c r="V330" i="17"/>
  <c r="X331" i="25"/>
  <c r="W330" i="17"/>
  <c r="Y331" i="25"/>
  <c r="X330" i="17"/>
  <c r="Z331" i="25"/>
  <c r="Y330" i="17"/>
  <c r="AA331" i="25"/>
  <c r="Z330" i="17"/>
  <c r="AE330" i="17" s="1"/>
  <c r="AG330" i="17" s="1"/>
  <c r="AH330" i="17" s="1"/>
  <c r="AG331" i="25" s="1"/>
  <c r="AB331" i="25"/>
  <c r="C331" i="17"/>
  <c r="E332" i="25"/>
  <c r="D331" i="17"/>
  <c r="F332" i="25"/>
  <c r="E331" i="17"/>
  <c r="G332" i="25"/>
  <c r="F331" i="17"/>
  <c r="H332" i="25"/>
  <c r="G331" i="17"/>
  <c r="I332" i="25"/>
  <c r="H331" i="17"/>
  <c r="J332" i="25"/>
  <c r="I331" i="17"/>
  <c r="K332" i="25"/>
  <c r="J331" i="17"/>
  <c r="L332" i="25"/>
  <c r="K331" i="17"/>
  <c r="M332" i="25"/>
  <c r="L331" i="17"/>
  <c r="N332" i="25"/>
  <c r="M331" i="17"/>
  <c r="O332" i="25"/>
  <c r="N331" i="17"/>
  <c r="P332" i="25"/>
  <c r="O331" i="17"/>
  <c r="Q332" i="25"/>
  <c r="P331" i="17"/>
  <c r="R332" i="25"/>
  <c r="Q331" i="17"/>
  <c r="S332" i="25"/>
  <c r="R331" i="17"/>
  <c r="T332" i="25"/>
  <c r="S331" i="17"/>
  <c r="U332" i="25"/>
  <c r="T331" i="17"/>
  <c r="V332" i="25"/>
  <c r="U331" i="17"/>
  <c r="W332" i="25"/>
  <c r="V331" i="17"/>
  <c r="X332" i="25"/>
  <c r="W331" i="17"/>
  <c r="Y332" i="25"/>
  <c r="X331" i="17"/>
  <c r="Z332" i="25"/>
  <c r="Y331" i="17"/>
  <c r="AA332" i="25"/>
  <c r="Z331" i="17"/>
  <c r="AE331" i="17" s="1"/>
  <c r="AG331" i="17" s="1"/>
  <c r="AH331" i="17" s="1"/>
  <c r="AG332" i="25" s="1"/>
  <c r="AB332" i="25"/>
  <c r="C332" i="17"/>
  <c r="E333" i="25"/>
  <c r="D332" i="17"/>
  <c r="F333" i="25"/>
  <c r="E332" i="17"/>
  <c r="G333" i="25"/>
  <c r="F332" i="17"/>
  <c r="AE332" i="17" s="1"/>
  <c r="AG332" i="17" s="1"/>
  <c r="AH332" i="17" s="1"/>
  <c r="AG333" i="25" s="1"/>
  <c r="H333" i="25"/>
  <c r="G332" i="17"/>
  <c r="I333" i="25"/>
  <c r="H332" i="17"/>
  <c r="J333" i="25"/>
  <c r="I332" i="17"/>
  <c r="K333" i="25"/>
  <c r="J332" i="17"/>
  <c r="L333" i="25"/>
  <c r="K332" i="17"/>
  <c r="M333" i="25"/>
  <c r="L332" i="17"/>
  <c r="N333" i="25"/>
  <c r="M332" i="17"/>
  <c r="O333" i="25"/>
  <c r="N332" i="17"/>
  <c r="P333" i="25"/>
  <c r="O332" i="17"/>
  <c r="Q333" i="25"/>
  <c r="P332" i="17"/>
  <c r="R333" i="25"/>
  <c r="Q332" i="17"/>
  <c r="S333" i="25"/>
  <c r="R332" i="17"/>
  <c r="T333" i="25"/>
  <c r="S332" i="17"/>
  <c r="U333" i="25"/>
  <c r="T332" i="17"/>
  <c r="V333" i="25"/>
  <c r="U332" i="17"/>
  <c r="W333" i="25"/>
  <c r="V332" i="17"/>
  <c r="X333" i="25"/>
  <c r="W332" i="17"/>
  <c r="Y333" i="25"/>
  <c r="X332" i="17"/>
  <c r="Z333" i="25"/>
  <c r="Y332" i="17"/>
  <c r="AA333" i="25"/>
  <c r="Z332" i="17"/>
  <c r="AB333" i="25"/>
  <c r="C333" i="17"/>
  <c r="E334" i="25"/>
  <c r="D333" i="17"/>
  <c r="F334" i="25"/>
  <c r="E333" i="17"/>
  <c r="AE333" i="17" s="1"/>
  <c r="AG333" i="17" s="1"/>
  <c r="AH333" i="17" s="1"/>
  <c r="AG334" i="25" s="1"/>
  <c r="G334" i="25"/>
  <c r="F333" i="17"/>
  <c r="H334" i="25"/>
  <c r="G333" i="17"/>
  <c r="I334" i="25"/>
  <c r="H333" i="17"/>
  <c r="J334" i="25"/>
  <c r="I333" i="17"/>
  <c r="K334" i="25"/>
  <c r="J333" i="17"/>
  <c r="L334" i="25"/>
  <c r="K333" i="17"/>
  <c r="M334" i="25"/>
  <c r="L333" i="17"/>
  <c r="N334" i="25"/>
  <c r="M333" i="17"/>
  <c r="O334" i="25"/>
  <c r="N333" i="17"/>
  <c r="P334" i="25"/>
  <c r="O333" i="17"/>
  <c r="Q334" i="25"/>
  <c r="P333" i="17"/>
  <c r="R334" i="25"/>
  <c r="Q333" i="17"/>
  <c r="S334" i="25"/>
  <c r="R333" i="17"/>
  <c r="T334" i="25"/>
  <c r="S333" i="17"/>
  <c r="U334" i="25"/>
  <c r="T333" i="17"/>
  <c r="V334" i="25"/>
  <c r="U333" i="17"/>
  <c r="W334" i="25"/>
  <c r="V333" i="17"/>
  <c r="X334" i="25"/>
  <c r="W333" i="17"/>
  <c r="Y334" i="25"/>
  <c r="X333" i="17"/>
  <c r="Z334" i="25"/>
  <c r="Y333" i="17"/>
  <c r="AA334" i="25"/>
  <c r="Z333" i="17"/>
  <c r="AB334" i="25"/>
  <c r="C334" i="17"/>
  <c r="E335" i="25"/>
  <c r="D334" i="17"/>
  <c r="AE334" i="17" s="1"/>
  <c r="AG334" i="17" s="1"/>
  <c r="AH334" i="17" s="1"/>
  <c r="AG335" i="25" s="1"/>
  <c r="F335" i="25"/>
  <c r="E334" i="17"/>
  <c r="G335" i="25"/>
  <c r="F334" i="17"/>
  <c r="H335" i="25"/>
  <c r="G334" i="17"/>
  <c r="I335" i="25"/>
  <c r="H334" i="17"/>
  <c r="J335" i="25"/>
  <c r="I334" i="17"/>
  <c r="K335" i="25"/>
  <c r="J334" i="17"/>
  <c r="L335" i="25"/>
  <c r="K334" i="17"/>
  <c r="M335" i="25"/>
  <c r="L334" i="17"/>
  <c r="N335" i="25"/>
  <c r="M334" i="17"/>
  <c r="O335" i="25"/>
  <c r="N334" i="17"/>
  <c r="P335" i="25"/>
  <c r="O334" i="17"/>
  <c r="Q335" i="25"/>
  <c r="P334" i="17"/>
  <c r="R335" i="25"/>
  <c r="Q334" i="17"/>
  <c r="S335" i="25"/>
  <c r="R334" i="17"/>
  <c r="T335" i="25"/>
  <c r="S334" i="17"/>
  <c r="U335" i="25"/>
  <c r="T334" i="17"/>
  <c r="V335" i="25"/>
  <c r="U334" i="17"/>
  <c r="W335" i="25"/>
  <c r="V334" i="17"/>
  <c r="X335" i="25"/>
  <c r="W334" i="17"/>
  <c r="Y335" i="25"/>
  <c r="X334" i="17"/>
  <c r="Z335" i="25"/>
  <c r="Y334" i="17"/>
  <c r="AA335" i="25"/>
  <c r="Z334" i="17"/>
  <c r="AB335" i="25"/>
  <c r="C335" i="17"/>
  <c r="E336" i="25"/>
  <c r="D335" i="17"/>
  <c r="F336" i="25"/>
  <c r="E335" i="17"/>
  <c r="G336" i="25"/>
  <c r="F335" i="17"/>
  <c r="H336" i="25"/>
  <c r="G335" i="17"/>
  <c r="I336" i="25"/>
  <c r="H335" i="17"/>
  <c r="J336" i="25"/>
  <c r="I335" i="17"/>
  <c r="K336" i="25"/>
  <c r="J335" i="17"/>
  <c r="L336" i="25"/>
  <c r="K335" i="17"/>
  <c r="M336" i="25"/>
  <c r="L335" i="17"/>
  <c r="N336" i="25"/>
  <c r="M335" i="17"/>
  <c r="O336" i="25"/>
  <c r="N335" i="17"/>
  <c r="P336" i="25"/>
  <c r="O335" i="17"/>
  <c r="Q336" i="25"/>
  <c r="P335" i="17"/>
  <c r="R336" i="25"/>
  <c r="Q335" i="17"/>
  <c r="S336" i="25"/>
  <c r="R335" i="17"/>
  <c r="T336" i="25"/>
  <c r="S335" i="17"/>
  <c r="U336" i="25"/>
  <c r="T335" i="17"/>
  <c r="V336" i="25"/>
  <c r="U335" i="17"/>
  <c r="W336" i="25"/>
  <c r="V335" i="17"/>
  <c r="X336" i="25"/>
  <c r="W335" i="17"/>
  <c r="Y336" i="25"/>
  <c r="X335" i="17"/>
  <c r="Z336" i="25"/>
  <c r="Y335" i="17"/>
  <c r="AA336" i="25"/>
  <c r="Z335" i="17"/>
  <c r="AB336" i="25"/>
  <c r="AE335" i="17"/>
  <c r="AG335" i="17"/>
  <c r="AH335" i="17" s="1"/>
  <c r="AG336" i="25" s="1"/>
  <c r="C336" i="17"/>
  <c r="E337" i="25"/>
  <c r="D336" i="17"/>
  <c r="F337" i="25"/>
  <c r="E336" i="17"/>
  <c r="G337" i="25"/>
  <c r="F336" i="17"/>
  <c r="AE336" i="17" s="1"/>
  <c r="AG336" i="17" s="1"/>
  <c r="AH336" i="17" s="1"/>
  <c r="AG337" i="25" s="1"/>
  <c r="H337" i="25"/>
  <c r="G336" i="17"/>
  <c r="I337" i="25"/>
  <c r="H336" i="17"/>
  <c r="J337" i="25"/>
  <c r="I336" i="17"/>
  <c r="K337" i="25"/>
  <c r="J336" i="17"/>
  <c r="L337" i="25"/>
  <c r="K336" i="17"/>
  <c r="M337" i="25"/>
  <c r="L336" i="17"/>
  <c r="N337" i="25"/>
  <c r="M336" i="17"/>
  <c r="O337" i="25"/>
  <c r="N336" i="17"/>
  <c r="P337" i="25"/>
  <c r="O336" i="17"/>
  <c r="Q337" i="25"/>
  <c r="P336" i="17"/>
  <c r="R337" i="25"/>
  <c r="Q336" i="17"/>
  <c r="S337" i="25"/>
  <c r="R336" i="17"/>
  <c r="T337" i="25"/>
  <c r="S336" i="17"/>
  <c r="U337" i="25"/>
  <c r="T336" i="17"/>
  <c r="V337" i="25"/>
  <c r="U336" i="17"/>
  <c r="W337" i="25"/>
  <c r="V336" i="17"/>
  <c r="X337" i="25"/>
  <c r="W336" i="17"/>
  <c r="Y337" i="25"/>
  <c r="X336" i="17"/>
  <c r="Z337" i="25"/>
  <c r="Y336" i="17"/>
  <c r="AA337" i="25"/>
  <c r="Z336" i="17"/>
  <c r="AB337" i="25"/>
  <c r="C337" i="17"/>
  <c r="E338" i="25"/>
  <c r="D337" i="17"/>
  <c r="F338" i="25"/>
  <c r="E337" i="17"/>
  <c r="AE337" i="17" s="1"/>
  <c r="AG337" i="17" s="1"/>
  <c r="AH337" i="17" s="1"/>
  <c r="AG338" i="25" s="1"/>
  <c r="G338" i="25"/>
  <c r="F337" i="17"/>
  <c r="H338" i="25"/>
  <c r="G337" i="17"/>
  <c r="I338" i="25"/>
  <c r="H337" i="17"/>
  <c r="J338" i="25"/>
  <c r="I337" i="17"/>
  <c r="K338" i="25"/>
  <c r="J337" i="17"/>
  <c r="L338" i="25"/>
  <c r="K337" i="17"/>
  <c r="M338" i="25"/>
  <c r="L337" i="17"/>
  <c r="N338" i="25"/>
  <c r="M337" i="17"/>
  <c r="O338" i="25"/>
  <c r="N337" i="17"/>
  <c r="P338" i="25"/>
  <c r="O337" i="17"/>
  <c r="Q338" i="25"/>
  <c r="P337" i="17"/>
  <c r="R338" i="25"/>
  <c r="Q337" i="17"/>
  <c r="S338" i="25"/>
  <c r="R337" i="17"/>
  <c r="T338" i="25"/>
  <c r="S337" i="17"/>
  <c r="U338" i="25"/>
  <c r="T337" i="17"/>
  <c r="V338" i="25"/>
  <c r="U337" i="17"/>
  <c r="W338" i="25"/>
  <c r="V337" i="17"/>
  <c r="X338" i="25"/>
  <c r="W337" i="17"/>
  <c r="Y338" i="25"/>
  <c r="X337" i="17"/>
  <c r="Z338" i="25"/>
  <c r="Y337" i="17"/>
  <c r="AA338" i="25"/>
  <c r="Z337" i="17"/>
  <c r="AB338" i="25"/>
  <c r="C338" i="17"/>
  <c r="E339" i="25"/>
  <c r="D338" i="17"/>
  <c r="AE338" i="17" s="1"/>
  <c r="AG338" i="17" s="1"/>
  <c r="AH338" i="17" s="1"/>
  <c r="AG339" i="25" s="1"/>
  <c r="F339" i="25"/>
  <c r="E338" i="17"/>
  <c r="G339" i="25"/>
  <c r="F338" i="17"/>
  <c r="H339" i="25"/>
  <c r="G338" i="17"/>
  <c r="I339" i="25"/>
  <c r="H338" i="17"/>
  <c r="J339" i="25"/>
  <c r="I338" i="17"/>
  <c r="K339" i="25"/>
  <c r="J338" i="17"/>
  <c r="L339" i="25"/>
  <c r="K338" i="17"/>
  <c r="M339" i="25"/>
  <c r="L338" i="17"/>
  <c r="N339" i="25"/>
  <c r="M338" i="17"/>
  <c r="O339" i="25"/>
  <c r="N338" i="17"/>
  <c r="P339" i="25"/>
  <c r="O338" i="17"/>
  <c r="Q339" i="25"/>
  <c r="P338" i="17"/>
  <c r="R339" i="25"/>
  <c r="Q338" i="17"/>
  <c r="S339" i="25"/>
  <c r="R338" i="17"/>
  <c r="T339" i="25"/>
  <c r="S338" i="17"/>
  <c r="U339" i="25"/>
  <c r="T338" i="17"/>
  <c r="V339" i="25"/>
  <c r="U338" i="17"/>
  <c r="W339" i="25"/>
  <c r="V338" i="17"/>
  <c r="X339" i="25"/>
  <c r="W338" i="17"/>
  <c r="Y339" i="25"/>
  <c r="X338" i="17"/>
  <c r="Z339" i="25"/>
  <c r="Y338" i="17"/>
  <c r="AA339" i="25"/>
  <c r="Z338" i="17"/>
  <c r="AB339" i="25"/>
  <c r="C339" i="17"/>
  <c r="E340" i="25"/>
  <c r="D339" i="17"/>
  <c r="F340" i="25"/>
  <c r="E339" i="17"/>
  <c r="G340" i="25"/>
  <c r="F339" i="17"/>
  <c r="H340" i="25"/>
  <c r="G339" i="17"/>
  <c r="I340" i="25"/>
  <c r="H339" i="17"/>
  <c r="J340" i="25"/>
  <c r="I339" i="17"/>
  <c r="K340" i="25"/>
  <c r="J339" i="17"/>
  <c r="L340" i="25"/>
  <c r="K339" i="17"/>
  <c r="M340" i="25"/>
  <c r="L339" i="17"/>
  <c r="N340" i="25"/>
  <c r="M339" i="17"/>
  <c r="O340" i="25"/>
  <c r="N339" i="17"/>
  <c r="P340" i="25"/>
  <c r="O339" i="17"/>
  <c r="Q340" i="25"/>
  <c r="P339" i="17"/>
  <c r="R340" i="25"/>
  <c r="Q339" i="17"/>
  <c r="S340" i="25"/>
  <c r="R339" i="17"/>
  <c r="T340" i="25"/>
  <c r="S339" i="17"/>
  <c r="U340" i="25"/>
  <c r="T339" i="17"/>
  <c r="V340" i="25"/>
  <c r="U339" i="17"/>
  <c r="W340" i="25"/>
  <c r="V339" i="17"/>
  <c r="X340" i="25"/>
  <c r="W339" i="17"/>
  <c r="Y340" i="25"/>
  <c r="X339" i="17"/>
  <c r="Z340" i="25"/>
  <c r="Y339" i="17"/>
  <c r="AA340" i="25"/>
  <c r="Z339" i="17"/>
  <c r="AB340" i="25"/>
  <c r="AE339" i="17"/>
  <c r="AG339" i="17"/>
  <c r="AH339" i="17" s="1"/>
  <c r="AG340" i="25" s="1"/>
  <c r="C340" i="17"/>
  <c r="E341" i="25"/>
  <c r="D340" i="17"/>
  <c r="F341" i="25"/>
  <c r="E340" i="17"/>
  <c r="G341" i="25"/>
  <c r="F340" i="17"/>
  <c r="AE340" i="17" s="1"/>
  <c r="AG340" i="17" s="1"/>
  <c r="AH340" i="17" s="1"/>
  <c r="AG341" i="25" s="1"/>
  <c r="H341" i="25"/>
  <c r="G340" i="17"/>
  <c r="I341" i="25"/>
  <c r="H340" i="17"/>
  <c r="J341" i="25"/>
  <c r="I340" i="17"/>
  <c r="K341" i="25"/>
  <c r="J340" i="17"/>
  <c r="L341" i="25"/>
  <c r="K340" i="17"/>
  <c r="M341" i="25"/>
  <c r="L340" i="17"/>
  <c r="N341" i="25"/>
  <c r="M340" i="17"/>
  <c r="O341" i="25"/>
  <c r="N340" i="17"/>
  <c r="P341" i="25"/>
  <c r="O340" i="17"/>
  <c r="Q341" i="25"/>
  <c r="P340" i="17"/>
  <c r="R341" i="25"/>
  <c r="Q340" i="17"/>
  <c r="S341" i="25"/>
  <c r="R340" i="17"/>
  <c r="T341" i="25"/>
  <c r="S340" i="17"/>
  <c r="U341" i="25"/>
  <c r="T340" i="17"/>
  <c r="V341" i="25"/>
  <c r="U340" i="17"/>
  <c r="W341" i="25"/>
  <c r="V340" i="17"/>
  <c r="X341" i="25"/>
  <c r="W340" i="17"/>
  <c r="Y341" i="25"/>
  <c r="X340" i="17"/>
  <c r="Z341" i="25"/>
  <c r="Y340" i="17"/>
  <c r="AA341" i="25"/>
  <c r="Z340" i="17"/>
  <c r="AB341" i="25"/>
  <c r="C341" i="17"/>
  <c r="E342" i="25"/>
  <c r="D341" i="17"/>
  <c r="F342" i="25"/>
  <c r="E341" i="17"/>
  <c r="AE341" i="17" s="1"/>
  <c r="AG341" i="17" s="1"/>
  <c r="AH341" i="17" s="1"/>
  <c r="AG342" i="25" s="1"/>
  <c r="G342" i="25"/>
  <c r="F341" i="17"/>
  <c r="H342" i="25"/>
  <c r="G341" i="17"/>
  <c r="I342" i="25"/>
  <c r="H341" i="17"/>
  <c r="J342" i="25"/>
  <c r="I341" i="17"/>
  <c r="K342" i="25"/>
  <c r="J341" i="17"/>
  <c r="L342" i="25"/>
  <c r="K341" i="17"/>
  <c r="M342" i="25"/>
  <c r="L341" i="17"/>
  <c r="N342" i="25"/>
  <c r="M341" i="17"/>
  <c r="O342" i="25"/>
  <c r="N341" i="17"/>
  <c r="P342" i="25"/>
  <c r="O341" i="17"/>
  <c r="Q342" i="25"/>
  <c r="P341" i="17"/>
  <c r="R342" i="25"/>
  <c r="Q341" i="17"/>
  <c r="S342" i="25"/>
  <c r="R341" i="17"/>
  <c r="T342" i="25"/>
  <c r="S341" i="17"/>
  <c r="U342" i="25"/>
  <c r="T341" i="17"/>
  <c r="V342" i="25"/>
  <c r="U341" i="17"/>
  <c r="W342" i="25"/>
  <c r="V341" i="17"/>
  <c r="X342" i="25"/>
  <c r="W341" i="17"/>
  <c r="Y342" i="25"/>
  <c r="X341" i="17"/>
  <c r="Z342" i="25"/>
  <c r="Y341" i="17"/>
  <c r="AA342" i="25"/>
  <c r="Z341" i="17"/>
  <c r="AB342" i="25"/>
  <c r="C342" i="17"/>
  <c r="E343" i="25"/>
  <c r="D342" i="17"/>
  <c r="AE342" i="17" s="1"/>
  <c r="AG342" i="17" s="1"/>
  <c r="AH342" i="17" s="1"/>
  <c r="AG343" i="25" s="1"/>
  <c r="F343" i="25"/>
  <c r="E342" i="17"/>
  <c r="G343" i="25"/>
  <c r="F342" i="17"/>
  <c r="H343" i="25"/>
  <c r="G342" i="17"/>
  <c r="I343" i="25"/>
  <c r="H342" i="17"/>
  <c r="J343" i="25"/>
  <c r="I342" i="17"/>
  <c r="K343" i="25"/>
  <c r="J342" i="17"/>
  <c r="L343" i="25"/>
  <c r="K342" i="17"/>
  <c r="M343" i="25"/>
  <c r="L342" i="17"/>
  <c r="N343" i="25"/>
  <c r="M342" i="17"/>
  <c r="O343" i="25"/>
  <c r="N342" i="17"/>
  <c r="P343" i="25"/>
  <c r="O342" i="17"/>
  <c r="Q343" i="25"/>
  <c r="P342" i="17"/>
  <c r="R343" i="25"/>
  <c r="Q342" i="17"/>
  <c r="S343" i="25"/>
  <c r="R342" i="17"/>
  <c r="T343" i="25"/>
  <c r="S342" i="17"/>
  <c r="U343" i="25"/>
  <c r="T342" i="17"/>
  <c r="V343" i="25"/>
  <c r="U342" i="17"/>
  <c r="W343" i="25"/>
  <c r="V342" i="17"/>
  <c r="X343" i="25"/>
  <c r="W342" i="17"/>
  <c r="Y343" i="25"/>
  <c r="X342" i="17"/>
  <c r="Z343" i="25"/>
  <c r="Y342" i="17"/>
  <c r="AA343" i="25"/>
  <c r="Z342" i="17"/>
  <c r="AB343" i="25"/>
  <c r="C343" i="17"/>
  <c r="E344" i="25"/>
  <c r="D343" i="17"/>
  <c r="F344" i="25"/>
  <c r="E343" i="17"/>
  <c r="G344" i="25"/>
  <c r="F343" i="17"/>
  <c r="H344" i="25"/>
  <c r="G343" i="17"/>
  <c r="I344" i="25"/>
  <c r="H343" i="17"/>
  <c r="J344" i="25"/>
  <c r="I343" i="17"/>
  <c r="K344" i="25"/>
  <c r="J343" i="17"/>
  <c r="L344" i="25"/>
  <c r="K343" i="17"/>
  <c r="M344" i="25"/>
  <c r="L343" i="17"/>
  <c r="N344" i="25"/>
  <c r="M343" i="17"/>
  <c r="O344" i="25"/>
  <c r="N343" i="17"/>
  <c r="P344" i="25"/>
  <c r="O343" i="17"/>
  <c r="Q344" i="25"/>
  <c r="P343" i="17"/>
  <c r="R344" i="25"/>
  <c r="Q343" i="17"/>
  <c r="S344" i="25"/>
  <c r="R343" i="17"/>
  <c r="T344" i="25"/>
  <c r="S343" i="17"/>
  <c r="U344" i="25"/>
  <c r="T343" i="17"/>
  <c r="V344" i="25"/>
  <c r="U343" i="17"/>
  <c r="W344" i="25"/>
  <c r="V343" i="17"/>
  <c r="X344" i="25"/>
  <c r="W343" i="17"/>
  <c r="Y344" i="25"/>
  <c r="X343" i="17"/>
  <c r="Z344" i="25"/>
  <c r="Y343" i="17"/>
  <c r="AA344" i="25"/>
  <c r="Z343" i="17"/>
  <c r="AB344" i="25"/>
  <c r="AE343" i="17"/>
  <c r="AG343" i="17"/>
  <c r="AH343" i="17" s="1"/>
  <c r="AG344" i="25" s="1"/>
  <c r="C344" i="17"/>
  <c r="E345" i="25"/>
  <c r="D344" i="17"/>
  <c r="F345" i="25"/>
  <c r="E344" i="17"/>
  <c r="G345" i="25"/>
  <c r="F344" i="17"/>
  <c r="AE344" i="17" s="1"/>
  <c r="AG344" i="17" s="1"/>
  <c r="AH344" i="17" s="1"/>
  <c r="AG345" i="25" s="1"/>
  <c r="H345" i="25"/>
  <c r="G344" i="17"/>
  <c r="I345" i="25"/>
  <c r="H344" i="17"/>
  <c r="J345" i="25"/>
  <c r="I344" i="17"/>
  <c r="K345" i="25"/>
  <c r="J344" i="17"/>
  <c r="L345" i="25"/>
  <c r="K344" i="17"/>
  <c r="M345" i="25"/>
  <c r="L344" i="17"/>
  <c r="N345" i="25"/>
  <c r="M344" i="17"/>
  <c r="O345" i="25"/>
  <c r="N344" i="17"/>
  <c r="P345" i="25"/>
  <c r="O344" i="17"/>
  <c r="Q345" i="25"/>
  <c r="P344" i="17"/>
  <c r="R345" i="25"/>
  <c r="Q344" i="17"/>
  <c r="S345" i="25"/>
  <c r="R344" i="17"/>
  <c r="T345" i="25"/>
  <c r="S344" i="17"/>
  <c r="U345" i="25"/>
  <c r="T344" i="17"/>
  <c r="V345" i="25"/>
  <c r="U344" i="17"/>
  <c r="W345" i="25"/>
  <c r="V344" i="17"/>
  <c r="X345" i="25"/>
  <c r="W344" i="17"/>
  <c r="Y345" i="25"/>
  <c r="X344" i="17"/>
  <c r="Z345" i="25"/>
  <c r="Y344" i="17"/>
  <c r="AA345" i="25"/>
  <c r="Z344" i="17"/>
  <c r="AB345" i="25"/>
  <c r="C345" i="17"/>
  <c r="E346" i="25"/>
  <c r="D345" i="17"/>
  <c r="F346" i="25"/>
  <c r="E345" i="17"/>
  <c r="AE345" i="17" s="1"/>
  <c r="AG345" i="17" s="1"/>
  <c r="AH345" i="17" s="1"/>
  <c r="AG346" i="25" s="1"/>
  <c r="G346" i="25"/>
  <c r="F345" i="17"/>
  <c r="H346" i="25"/>
  <c r="G345" i="17"/>
  <c r="I346" i="25"/>
  <c r="H345" i="17"/>
  <c r="J346" i="25"/>
  <c r="I345" i="17"/>
  <c r="K346" i="25"/>
  <c r="J345" i="17"/>
  <c r="L346" i="25"/>
  <c r="K345" i="17"/>
  <c r="M346" i="25"/>
  <c r="L345" i="17"/>
  <c r="N346" i="25"/>
  <c r="M345" i="17"/>
  <c r="O346" i="25"/>
  <c r="N345" i="17"/>
  <c r="P346" i="25"/>
  <c r="O345" i="17"/>
  <c r="Q346" i="25"/>
  <c r="P345" i="17"/>
  <c r="R346" i="25"/>
  <c r="Q345" i="17"/>
  <c r="S346" i="25"/>
  <c r="R345" i="17"/>
  <c r="T346" i="25"/>
  <c r="S345" i="17"/>
  <c r="U346" i="25"/>
  <c r="T345" i="17"/>
  <c r="V346" i="25"/>
  <c r="U345" i="17"/>
  <c r="W346" i="25"/>
  <c r="V345" i="17"/>
  <c r="X346" i="25"/>
  <c r="W345" i="17"/>
  <c r="Y346" i="25"/>
  <c r="X345" i="17"/>
  <c r="Z346" i="25"/>
  <c r="Y345" i="17"/>
  <c r="AA346" i="25"/>
  <c r="Z345" i="17"/>
  <c r="AB346" i="25"/>
  <c r="C346" i="17"/>
  <c r="E347" i="25"/>
  <c r="D346" i="17"/>
  <c r="AE346" i="17" s="1"/>
  <c r="AG346" i="17" s="1"/>
  <c r="AH346" i="17" s="1"/>
  <c r="AG347" i="25" s="1"/>
  <c r="F347" i="25"/>
  <c r="E346" i="17"/>
  <c r="G347" i="25"/>
  <c r="F346" i="17"/>
  <c r="H347" i="25"/>
  <c r="G346" i="17"/>
  <c r="I347" i="25"/>
  <c r="H346" i="17"/>
  <c r="J347" i="25"/>
  <c r="I346" i="17"/>
  <c r="K347" i="25"/>
  <c r="J346" i="17"/>
  <c r="L347" i="25"/>
  <c r="K346" i="17"/>
  <c r="M347" i="25"/>
  <c r="L346" i="17"/>
  <c r="N347" i="25"/>
  <c r="M346" i="17"/>
  <c r="O347" i="25"/>
  <c r="N346" i="17"/>
  <c r="P347" i="25"/>
  <c r="O346" i="17"/>
  <c r="Q347" i="25"/>
  <c r="P346" i="17"/>
  <c r="R347" i="25"/>
  <c r="Q346" i="17"/>
  <c r="S347" i="25"/>
  <c r="R346" i="17"/>
  <c r="T347" i="25"/>
  <c r="S346" i="17"/>
  <c r="U347" i="25"/>
  <c r="T346" i="17"/>
  <c r="V347" i="25"/>
  <c r="U346" i="17"/>
  <c r="W347" i="25"/>
  <c r="V346" i="17"/>
  <c r="X347" i="25"/>
  <c r="W346" i="17"/>
  <c r="Y347" i="25"/>
  <c r="X346" i="17"/>
  <c r="Z347" i="25"/>
  <c r="Y346" i="17"/>
  <c r="AA347" i="25"/>
  <c r="Z346" i="17"/>
  <c r="AB347" i="25"/>
  <c r="C347" i="17"/>
  <c r="E348" i="25"/>
  <c r="D347" i="17"/>
  <c r="F348" i="25"/>
  <c r="E347" i="17"/>
  <c r="G348" i="25"/>
  <c r="F347" i="17"/>
  <c r="H348" i="25"/>
  <c r="G347" i="17"/>
  <c r="I348" i="25"/>
  <c r="H347" i="17"/>
  <c r="J348" i="25"/>
  <c r="I347" i="17"/>
  <c r="K348" i="25"/>
  <c r="J347" i="17"/>
  <c r="L348" i="25"/>
  <c r="K347" i="17"/>
  <c r="M348" i="25"/>
  <c r="L347" i="17"/>
  <c r="N348" i="25"/>
  <c r="M347" i="17"/>
  <c r="O348" i="25"/>
  <c r="N347" i="17"/>
  <c r="P348" i="25"/>
  <c r="O347" i="17"/>
  <c r="Q348" i="25"/>
  <c r="P347" i="17"/>
  <c r="R348" i="25"/>
  <c r="Q347" i="17"/>
  <c r="S348" i="25"/>
  <c r="R347" i="17"/>
  <c r="T348" i="25"/>
  <c r="S347" i="17"/>
  <c r="U348" i="25"/>
  <c r="T347" i="17"/>
  <c r="V348" i="25"/>
  <c r="U347" i="17"/>
  <c r="W348" i="25"/>
  <c r="V347" i="17"/>
  <c r="X348" i="25"/>
  <c r="W347" i="17"/>
  <c r="Y348" i="25"/>
  <c r="X347" i="17"/>
  <c r="Z348" i="25"/>
  <c r="Y347" i="17"/>
  <c r="AA348" i="25"/>
  <c r="Z347" i="17"/>
  <c r="AB348" i="25"/>
  <c r="AE347" i="17"/>
  <c r="AG347" i="17"/>
  <c r="AH347" i="17" s="1"/>
  <c r="AG348" i="25" s="1"/>
  <c r="C348" i="17"/>
  <c r="E349" i="25"/>
  <c r="D348" i="17"/>
  <c r="F349" i="25"/>
  <c r="E348" i="17"/>
  <c r="G349" i="25"/>
  <c r="F348" i="17"/>
  <c r="AE348" i="17" s="1"/>
  <c r="AG348" i="17" s="1"/>
  <c r="AH348" i="17" s="1"/>
  <c r="AG349" i="25" s="1"/>
  <c r="H349" i="25"/>
  <c r="G348" i="17"/>
  <c r="I349" i="25"/>
  <c r="H348" i="17"/>
  <c r="J349" i="25"/>
  <c r="I348" i="17"/>
  <c r="K349" i="25"/>
  <c r="J348" i="17"/>
  <c r="L349" i="25"/>
  <c r="K348" i="17"/>
  <c r="M349" i="25"/>
  <c r="L348" i="17"/>
  <c r="N349" i="25"/>
  <c r="M348" i="17"/>
  <c r="O349" i="25"/>
  <c r="N348" i="17"/>
  <c r="P349" i="25"/>
  <c r="O348" i="17"/>
  <c r="Q349" i="25"/>
  <c r="P348" i="17"/>
  <c r="R349" i="25"/>
  <c r="Q348" i="17"/>
  <c r="S349" i="25"/>
  <c r="R348" i="17"/>
  <c r="T349" i="25"/>
  <c r="S348" i="17"/>
  <c r="U349" i="25"/>
  <c r="T348" i="17"/>
  <c r="V349" i="25"/>
  <c r="U348" i="17"/>
  <c r="W349" i="25"/>
  <c r="V348" i="17"/>
  <c r="X349" i="25"/>
  <c r="W348" i="17"/>
  <c r="Y349" i="25"/>
  <c r="X348" i="17"/>
  <c r="Z349" i="25"/>
  <c r="Y348" i="17"/>
  <c r="AA349" i="25"/>
  <c r="Z348" i="17"/>
  <c r="AB349" i="25"/>
  <c r="C349" i="17"/>
  <c r="E350" i="25"/>
  <c r="D349" i="17"/>
  <c r="F350" i="25"/>
  <c r="E349" i="17"/>
  <c r="AE349" i="17" s="1"/>
  <c r="AG349" i="17" s="1"/>
  <c r="AH349" i="17" s="1"/>
  <c r="AG350" i="25" s="1"/>
  <c r="G350" i="25"/>
  <c r="F349" i="17"/>
  <c r="H350" i="25"/>
  <c r="G349" i="17"/>
  <c r="I350" i="25"/>
  <c r="H349" i="17"/>
  <c r="J350" i="25"/>
  <c r="I349" i="17"/>
  <c r="K350" i="25"/>
  <c r="J349" i="17"/>
  <c r="L350" i="25"/>
  <c r="K349" i="17"/>
  <c r="M350" i="25"/>
  <c r="L349" i="17"/>
  <c r="N350" i="25"/>
  <c r="M349" i="17"/>
  <c r="O350" i="25"/>
  <c r="N349" i="17"/>
  <c r="P350" i="25"/>
  <c r="O349" i="17"/>
  <c r="Q350" i="25"/>
  <c r="P349" i="17"/>
  <c r="R350" i="25"/>
  <c r="Q349" i="17"/>
  <c r="S350" i="25"/>
  <c r="R349" i="17"/>
  <c r="T350" i="25"/>
  <c r="S349" i="17"/>
  <c r="U350" i="25"/>
  <c r="T349" i="17"/>
  <c r="V350" i="25"/>
  <c r="U349" i="17"/>
  <c r="W350" i="25"/>
  <c r="V349" i="17"/>
  <c r="X350" i="25"/>
  <c r="W349" i="17"/>
  <c r="Y350" i="25"/>
  <c r="X349" i="17"/>
  <c r="Z350" i="25"/>
  <c r="Y349" i="17"/>
  <c r="AA350" i="25"/>
  <c r="Z349" i="17"/>
  <c r="AB350" i="25"/>
  <c r="C350" i="17"/>
  <c r="E351" i="25"/>
  <c r="D350" i="17"/>
  <c r="AE350" i="17" s="1"/>
  <c r="AG350" i="17" s="1"/>
  <c r="AH350" i="17" s="1"/>
  <c r="AG351" i="25" s="1"/>
  <c r="F351" i="25"/>
  <c r="E350" i="17"/>
  <c r="G351" i="25"/>
  <c r="F350" i="17"/>
  <c r="H351" i="25"/>
  <c r="G350" i="17"/>
  <c r="I351" i="25"/>
  <c r="H350" i="17"/>
  <c r="J351" i="25"/>
  <c r="I350" i="17"/>
  <c r="K351" i="25"/>
  <c r="J350" i="17"/>
  <c r="L351" i="25"/>
  <c r="K350" i="17"/>
  <c r="M351" i="25"/>
  <c r="L350" i="17"/>
  <c r="N351" i="25"/>
  <c r="M350" i="17"/>
  <c r="O351" i="25"/>
  <c r="N350" i="17"/>
  <c r="P351" i="25"/>
  <c r="O350" i="17"/>
  <c r="Q351" i="25"/>
  <c r="P350" i="17"/>
  <c r="R351" i="25"/>
  <c r="Q350" i="17"/>
  <c r="S351" i="25"/>
  <c r="R350" i="17"/>
  <c r="T351" i="25"/>
  <c r="S350" i="17"/>
  <c r="U351" i="25"/>
  <c r="T350" i="17"/>
  <c r="V351" i="25"/>
  <c r="U350" i="17"/>
  <c r="W351" i="25"/>
  <c r="V350" i="17"/>
  <c r="X351" i="25"/>
  <c r="W350" i="17"/>
  <c r="Y351" i="25"/>
  <c r="X350" i="17"/>
  <c r="Z351" i="25"/>
  <c r="Y350" i="17"/>
  <c r="AA351" i="25"/>
  <c r="Z350" i="17"/>
  <c r="AB351" i="25"/>
  <c r="C351" i="17"/>
  <c r="E352" i="25"/>
  <c r="D351" i="17"/>
  <c r="F352" i="25"/>
  <c r="E351" i="17"/>
  <c r="G352" i="25"/>
  <c r="F351" i="17"/>
  <c r="H352" i="25"/>
  <c r="G351" i="17"/>
  <c r="I352" i="25"/>
  <c r="H351" i="17"/>
  <c r="J352" i="25"/>
  <c r="I351" i="17"/>
  <c r="K352" i="25"/>
  <c r="J351" i="17"/>
  <c r="L352" i="25"/>
  <c r="K351" i="17"/>
  <c r="M352" i="25"/>
  <c r="L351" i="17"/>
  <c r="N352" i="25"/>
  <c r="M351" i="17"/>
  <c r="O352" i="25"/>
  <c r="N351" i="17"/>
  <c r="P352" i="25"/>
  <c r="O351" i="17"/>
  <c r="Q352" i="25"/>
  <c r="P351" i="17"/>
  <c r="R352" i="25"/>
  <c r="Q351" i="17"/>
  <c r="S352" i="25"/>
  <c r="R351" i="17"/>
  <c r="T352" i="25"/>
  <c r="S351" i="17"/>
  <c r="U352" i="25"/>
  <c r="T351" i="17"/>
  <c r="V352" i="25"/>
  <c r="U351" i="17"/>
  <c r="W352" i="25"/>
  <c r="V351" i="17"/>
  <c r="X352" i="25"/>
  <c r="W351" i="17"/>
  <c r="Y352" i="25"/>
  <c r="X351" i="17"/>
  <c r="Z352" i="25"/>
  <c r="Y351" i="17"/>
  <c r="AA352" i="25"/>
  <c r="Z351" i="17"/>
  <c r="AB352" i="25"/>
  <c r="AE351" i="17"/>
  <c r="AG351" i="17"/>
  <c r="AH351" i="17" s="1"/>
  <c r="AG352" i="25" s="1"/>
  <c r="C352" i="17"/>
  <c r="E353" i="25"/>
  <c r="D352" i="17"/>
  <c r="F353" i="25"/>
  <c r="E352" i="17"/>
  <c r="G353" i="25"/>
  <c r="F352" i="17"/>
  <c r="AE352" i="17" s="1"/>
  <c r="AG352" i="17" s="1"/>
  <c r="AH352" i="17" s="1"/>
  <c r="AG353" i="25" s="1"/>
  <c r="H353" i="25"/>
  <c r="G352" i="17"/>
  <c r="I353" i="25"/>
  <c r="H352" i="17"/>
  <c r="J353" i="25"/>
  <c r="I352" i="17"/>
  <c r="K353" i="25"/>
  <c r="J352" i="17"/>
  <c r="L353" i="25"/>
  <c r="K352" i="17"/>
  <c r="M353" i="25"/>
  <c r="L352" i="17"/>
  <c r="N353" i="25"/>
  <c r="M352" i="17"/>
  <c r="O353" i="25"/>
  <c r="N352" i="17"/>
  <c r="P353" i="25"/>
  <c r="O352" i="17"/>
  <c r="Q353" i="25"/>
  <c r="P352" i="17"/>
  <c r="R353" i="25"/>
  <c r="Q352" i="17"/>
  <c r="S353" i="25"/>
  <c r="R352" i="17"/>
  <c r="T353" i="25"/>
  <c r="S352" i="17"/>
  <c r="U353" i="25"/>
  <c r="T352" i="17"/>
  <c r="V353" i="25"/>
  <c r="U352" i="17"/>
  <c r="W353" i="25"/>
  <c r="V352" i="17"/>
  <c r="X353" i="25"/>
  <c r="W352" i="17"/>
  <c r="Y353" i="25"/>
  <c r="X352" i="17"/>
  <c r="Z353" i="25"/>
  <c r="Y352" i="17"/>
  <c r="AA353" i="25"/>
  <c r="Z352" i="17"/>
  <c r="AB353" i="25"/>
  <c r="C353" i="17"/>
  <c r="E354" i="25"/>
  <c r="D353" i="17"/>
  <c r="F354" i="25"/>
  <c r="E353" i="17"/>
  <c r="AE353" i="17" s="1"/>
  <c r="AG353" i="17" s="1"/>
  <c r="AH353" i="17" s="1"/>
  <c r="AG354" i="25" s="1"/>
  <c r="G354" i="25"/>
  <c r="F353" i="17"/>
  <c r="H354" i="25"/>
  <c r="G353" i="17"/>
  <c r="I354" i="25"/>
  <c r="H353" i="17"/>
  <c r="J354" i="25"/>
  <c r="I353" i="17"/>
  <c r="K354" i="25"/>
  <c r="J353" i="17"/>
  <c r="L354" i="25"/>
  <c r="K353" i="17"/>
  <c r="M354" i="25"/>
  <c r="L353" i="17"/>
  <c r="N354" i="25"/>
  <c r="M353" i="17"/>
  <c r="O354" i="25"/>
  <c r="N353" i="17"/>
  <c r="P354" i="25"/>
  <c r="O353" i="17"/>
  <c r="Q354" i="25"/>
  <c r="P353" i="17"/>
  <c r="R354" i="25"/>
  <c r="Q353" i="17"/>
  <c r="S354" i="25"/>
  <c r="R353" i="17"/>
  <c r="T354" i="25"/>
  <c r="S353" i="17"/>
  <c r="U354" i="25"/>
  <c r="T353" i="17"/>
  <c r="V354" i="25"/>
  <c r="U353" i="17"/>
  <c r="W354" i="25"/>
  <c r="V353" i="17"/>
  <c r="X354" i="25"/>
  <c r="W353" i="17"/>
  <c r="Y354" i="25"/>
  <c r="X353" i="17"/>
  <c r="Z354" i="25"/>
  <c r="Y353" i="17"/>
  <c r="AA354" i="25"/>
  <c r="Z353" i="17"/>
  <c r="AB354" i="25"/>
  <c r="C354" i="17"/>
  <c r="E355" i="25"/>
  <c r="D354" i="17"/>
  <c r="AE354" i="17" s="1"/>
  <c r="AG354" i="17" s="1"/>
  <c r="AH354" i="17" s="1"/>
  <c r="AG355" i="25" s="1"/>
  <c r="F355" i="25"/>
  <c r="E354" i="17"/>
  <c r="G355" i="25"/>
  <c r="F354" i="17"/>
  <c r="H355" i="25"/>
  <c r="G354" i="17"/>
  <c r="I355" i="25"/>
  <c r="H354" i="17"/>
  <c r="J355" i="25"/>
  <c r="I354" i="17"/>
  <c r="K355" i="25"/>
  <c r="J354" i="17"/>
  <c r="L355" i="25"/>
  <c r="K354" i="17"/>
  <c r="M355" i="25"/>
  <c r="L354" i="17"/>
  <c r="N355" i="25"/>
  <c r="M354" i="17"/>
  <c r="O355" i="25"/>
  <c r="N354" i="17"/>
  <c r="P355" i="25"/>
  <c r="O354" i="17"/>
  <c r="Q355" i="25"/>
  <c r="P354" i="17"/>
  <c r="R355" i="25"/>
  <c r="Q354" i="17"/>
  <c r="S355" i="25"/>
  <c r="R354" i="17"/>
  <c r="T355" i="25"/>
  <c r="S354" i="17"/>
  <c r="U355" i="25"/>
  <c r="T354" i="17"/>
  <c r="V355" i="25"/>
  <c r="U354" i="17"/>
  <c r="W355" i="25"/>
  <c r="V354" i="17"/>
  <c r="X355" i="25"/>
  <c r="W354" i="17"/>
  <c r="Y355" i="25"/>
  <c r="X354" i="17"/>
  <c r="Z355" i="25"/>
  <c r="Y354" i="17"/>
  <c r="AA355" i="25"/>
  <c r="Z354" i="17"/>
  <c r="AB355" i="25"/>
  <c r="C355" i="17"/>
  <c r="E356" i="25"/>
  <c r="D355" i="17"/>
  <c r="F356" i="25"/>
  <c r="E355" i="17"/>
  <c r="G356" i="25"/>
  <c r="F355" i="17"/>
  <c r="H356" i="25"/>
  <c r="G355" i="17"/>
  <c r="I356" i="25"/>
  <c r="H355" i="17"/>
  <c r="J356" i="25"/>
  <c r="I355" i="17"/>
  <c r="K356" i="25"/>
  <c r="J355" i="17"/>
  <c r="L356" i="25"/>
  <c r="K355" i="17"/>
  <c r="M356" i="25"/>
  <c r="L355" i="17"/>
  <c r="N356" i="25"/>
  <c r="M355" i="17"/>
  <c r="O356" i="25"/>
  <c r="N355" i="17"/>
  <c r="P356" i="25"/>
  <c r="O355" i="17"/>
  <c r="Q356" i="25"/>
  <c r="P355" i="17"/>
  <c r="R356" i="25"/>
  <c r="Q355" i="17"/>
  <c r="S356" i="25"/>
  <c r="R355" i="17"/>
  <c r="T356" i="25"/>
  <c r="S355" i="17"/>
  <c r="U356" i="25"/>
  <c r="T355" i="17"/>
  <c r="V356" i="25"/>
  <c r="U355" i="17"/>
  <c r="W356" i="25"/>
  <c r="V355" i="17"/>
  <c r="X356" i="25"/>
  <c r="W355" i="17"/>
  <c r="Y356" i="25"/>
  <c r="X355" i="17"/>
  <c r="Z356" i="25"/>
  <c r="Y355" i="17"/>
  <c r="AA356" i="25"/>
  <c r="Z355" i="17"/>
  <c r="AB356" i="25"/>
  <c r="AE355" i="17"/>
  <c r="AG355" i="17"/>
  <c r="AH355" i="17" s="1"/>
  <c r="AG356" i="25" s="1"/>
  <c r="C356" i="17"/>
  <c r="E357" i="25"/>
  <c r="D356" i="17"/>
  <c r="F357" i="25"/>
  <c r="E356" i="17"/>
  <c r="G357" i="25"/>
  <c r="F356" i="17"/>
  <c r="AE356" i="17" s="1"/>
  <c r="AG356" i="17" s="1"/>
  <c r="AH356" i="17" s="1"/>
  <c r="AG357" i="25" s="1"/>
  <c r="H357" i="25"/>
  <c r="G356" i="17"/>
  <c r="I357" i="25"/>
  <c r="H356" i="17"/>
  <c r="J357" i="25"/>
  <c r="I356" i="17"/>
  <c r="K357" i="25"/>
  <c r="J356" i="17"/>
  <c r="L357" i="25"/>
  <c r="K356" i="17"/>
  <c r="M357" i="25"/>
  <c r="L356" i="17"/>
  <c r="N357" i="25"/>
  <c r="M356" i="17"/>
  <c r="O357" i="25"/>
  <c r="N356" i="17"/>
  <c r="P357" i="25"/>
  <c r="O356" i="17"/>
  <c r="Q357" i="25"/>
  <c r="P356" i="17"/>
  <c r="R357" i="25"/>
  <c r="Q356" i="17"/>
  <c r="S357" i="25"/>
  <c r="R356" i="17"/>
  <c r="T357" i="25"/>
  <c r="S356" i="17"/>
  <c r="U357" i="25"/>
  <c r="T356" i="17"/>
  <c r="V357" i="25"/>
  <c r="U356" i="17"/>
  <c r="W357" i="25"/>
  <c r="V356" i="17"/>
  <c r="X357" i="25"/>
  <c r="W356" i="17"/>
  <c r="Y357" i="25"/>
  <c r="X356" i="17"/>
  <c r="Z357" i="25"/>
  <c r="Y356" i="17"/>
  <c r="AA357" i="25"/>
  <c r="Z356" i="17"/>
  <c r="AB357" i="25"/>
  <c r="C357" i="17"/>
  <c r="E358" i="25"/>
  <c r="D357" i="17"/>
  <c r="F358" i="25"/>
  <c r="E357" i="17"/>
  <c r="AE357" i="17" s="1"/>
  <c r="AG357" i="17" s="1"/>
  <c r="AH357" i="17" s="1"/>
  <c r="AG358" i="25" s="1"/>
  <c r="G358" i="25"/>
  <c r="F357" i="17"/>
  <c r="H358" i="25"/>
  <c r="G357" i="17"/>
  <c r="I358" i="25"/>
  <c r="H357" i="17"/>
  <c r="J358" i="25"/>
  <c r="I357" i="17"/>
  <c r="K358" i="25"/>
  <c r="J357" i="17"/>
  <c r="L358" i="25"/>
  <c r="K357" i="17"/>
  <c r="M358" i="25"/>
  <c r="L357" i="17"/>
  <c r="N358" i="25"/>
  <c r="M357" i="17"/>
  <c r="O358" i="25"/>
  <c r="N357" i="17"/>
  <c r="P358" i="25"/>
  <c r="O357" i="17"/>
  <c r="Q358" i="25"/>
  <c r="P357" i="17"/>
  <c r="R358" i="25"/>
  <c r="Q357" i="17"/>
  <c r="S358" i="25"/>
  <c r="R357" i="17"/>
  <c r="T358" i="25"/>
  <c r="S357" i="17"/>
  <c r="U358" i="25"/>
  <c r="T357" i="17"/>
  <c r="V358" i="25"/>
  <c r="U357" i="17"/>
  <c r="W358" i="25"/>
  <c r="V357" i="17"/>
  <c r="X358" i="25"/>
  <c r="W357" i="17"/>
  <c r="Y358" i="25"/>
  <c r="X357" i="17"/>
  <c r="Z358" i="25"/>
  <c r="Y357" i="17"/>
  <c r="AA358" i="25"/>
  <c r="Z357" i="17"/>
  <c r="AB358" i="25"/>
  <c r="C358" i="17"/>
  <c r="E359" i="25"/>
  <c r="D358" i="17"/>
  <c r="AE358" i="17" s="1"/>
  <c r="AG358" i="17" s="1"/>
  <c r="AH358" i="17" s="1"/>
  <c r="AG359" i="25" s="1"/>
  <c r="F359" i="25"/>
  <c r="E358" i="17"/>
  <c r="G359" i="25"/>
  <c r="F358" i="17"/>
  <c r="H359" i="25"/>
  <c r="G358" i="17"/>
  <c r="I359" i="25"/>
  <c r="H358" i="17"/>
  <c r="J359" i="25"/>
  <c r="I358" i="17"/>
  <c r="K359" i="25"/>
  <c r="J358" i="17"/>
  <c r="L359" i="25"/>
  <c r="K358" i="17"/>
  <c r="M359" i="25"/>
  <c r="L358" i="17"/>
  <c r="N359" i="25"/>
  <c r="M358" i="17"/>
  <c r="O359" i="25"/>
  <c r="N358" i="17"/>
  <c r="P359" i="25"/>
  <c r="O358" i="17"/>
  <c r="Q359" i="25"/>
  <c r="P358" i="17"/>
  <c r="R359" i="25"/>
  <c r="Q358" i="17"/>
  <c r="S359" i="25"/>
  <c r="R358" i="17"/>
  <c r="T359" i="25"/>
  <c r="S358" i="17"/>
  <c r="U359" i="25"/>
  <c r="T358" i="17"/>
  <c r="V359" i="25"/>
  <c r="U358" i="17"/>
  <c r="W359" i="25"/>
  <c r="V358" i="17"/>
  <c r="X359" i="25"/>
  <c r="W358" i="17"/>
  <c r="Y359" i="25"/>
  <c r="X358" i="17"/>
  <c r="Z359" i="25"/>
  <c r="Y358" i="17"/>
  <c r="AA359" i="25"/>
  <c r="Z358" i="17"/>
  <c r="AB359" i="25"/>
  <c r="C359" i="17"/>
  <c r="E360" i="25"/>
  <c r="D359" i="17"/>
  <c r="F360" i="25"/>
  <c r="E359" i="17"/>
  <c r="G360" i="25"/>
  <c r="F359" i="17"/>
  <c r="H360" i="25"/>
  <c r="G359" i="17"/>
  <c r="I360" i="25"/>
  <c r="H359" i="17"/>
  <c r="J360" i="25"/>
  <c r="I359" i="17"/>
  <c r="K360" i="25"/>
  <c r="J359" i="17"/>
  <c r="L360" i="25"/>
  <c r="K359" i="17"/>
  <c r="M360" i="25"/>
  <c r="L359" i="17"/>
  <c r="N360" i="25"/>
  <c r="M359" i="17"/>
  <c r="O360" i="25"/>
  <c r="N359" i="17"/>
  <c r="P360" i="25"/>
  <c r="O359" i="17"/>
  <c r="Q360" i="25"/>
  <c r="P359" i="17"/>
  <c r="R360" i="25"/>
  <c r="Q359" i="17"/>
  <c r="S360" i="25"/>
  <c r="R359" i="17"/>
  <c r="T360" i="25"/>
  <c r="S359" i="17"/>
  <c r="U360" i="25"/>
  <c r="T359" i="17"/>
  <c r="V360" i="25"/>
  <c r="U359" i="17"/>
  <c r="W360" i="25"/>
  <c r="V359" i="17"/>
  <c r="X360" i="25"/>
  <c r="W359" i="17"/>
  <c r="Y360" i="25"/>
  <c r="X359" i="17"/>
  <c r="Z360" i="25"/>
  <c r="Y359" i="17"/>
  <c r="AA360" i="25"/>
  <c r="Z359" i="17"/>
  <c r="AB360" i="25"/>
  <c r="AE359" i="17"/>
  <c r="AG359" i="17"/>
  <c r="AH359" i="17" s="1"/>
  <c r="AG360" i="25" s="1"/>
  <c r="C360" i="17"/>
  <c r="E361" i="25"/>
  <c r="D360" i="17"/>
  <c r="F361" i="25"/>
  <c r="E360" i="17"/>
  <c r="G361" i="25"/>
  <c r="F360" i="17"/>
  <c r="AE360" i="17" s="1"/>
  <c r="AG360" i="17" s="1"/>
  <c r="AH360" i="17" s="1"/>
  <c r="AG361" i="25" s="1"/>
  <c r="H361" i="25"/>
  <c r="G360" i="17"/>
  <c r="I361" i="25"/>
  <c r="H360" i="17"/>
  <c r="J361" i="25"/>
  <c r="I360" i="17"/>
  <c r="K361" i="25"/>
  <c r="J360" i="17"/>
  <c r="L361" i="25"/>
  <c r="K360" i="17"/>
  <c r="M361" i="25"/>
  <c r="L360" i="17"/>
  <c r="N361" i="25"/>
  <c r="M360" i="17"/>
  <c r="O361" i="25"/>
  <c r="N360" i="17"/>
  <c r="P361" i="25"/>
  <c r="O360" i="17"/>
  <c r="Q361" i="25"/>
  <c r="P360" i="17"/>
  <c r="R361" i="25"/>
  <c r="Q360" i="17"/>
  <c r="S361" i="25"/>
  <c r="R360" i="17"/>
  <c r="T361" i="25"/>
  <c r="S360" i="17"/>
  <c r="U361" i="25"/>
  <c r="T360" i="17"/>
  <c r="V361" i="25"/>
  <c r="U360" i="17"/>
  <c r="W361" i="25"/>
  <c r="V360" i="17"/>
  <c r="X361" i="25"/>
  <c r="W360" i="17"/>
  <c r="Y361" i="25"/>
  <c r="X360" i="17"/>
  <c r="Z361" i="25"/>
  <c r="Y360" i="17"/>
  <c r="AA361" i="25"/>
  <c r="Z360" i="17"/>
  <c r="AB361" i="25"/>
  <c r="C361" i="17"/>
  <c r="E362" i="25"/>
  <c r="D361" i="17"/>
  <c r="F362" i="25"/>
  <c r="E361" i="17"/>
  <c r="AE361" i="17" s="1"/>
  <c r="AG361" i="17" s="1"/>
  <c r="AH361" i="17" s="1"/>
  <c r="AG362" i="25" s="1"/>
  <c r="G362" i="25"/>
  <c r="F361" i="17"/>
  <c r="H362" i="25"/>
  <c r="G361" i="17"/>
  <c r="I362" i="25"/>
  <c r="H361" i="17"/>
  <c r="J362" i="25"/>
  <c r="I361" i="17"/>
  <c r="K362" i="25"/>
  <c r="J361" i="17"/>
  <c r="L362" i="25"/>
  <c r="K361" i="17"/>
  <c r="M362" i="25"/>
  <c r="L361" i="17"/>
  <c r="N362" i="25"/>
  <c r="M361" i="17"/>
  <c r="O362" i="25"/>
  <c r="N361" i="17"/>
  <c r="P362" i="25"/>
  <c r="O361" i="17"/>
  <c r="Q362" i="25"/>
  <c r="P361" i="17"/>
  <c r="R362" i="25"/>
  <c r="Q361" i="17"/>
  <c r="S362" i="25"/>
  <c r="R361" i="17"/>
  <c r="T362" i="25"/>
  <c r="S361" i="17"/>
  <c r="U362" i="25"/>
  <c r="T361" i="17"/>
  <c r="V362" i="25"/>
  <c r="U361" i="17"/>
  <c r="W362" i="25"/>
  <c r="V361" i="17"/>
  <c r="X362" i="25"/>
  <c r="W361" i="17"/>
  <c r="Y362" i="25"/>
  <c r="X361" i="17"/>
  <c r="Z362" i="25"/>
  <c r="Y361" i="17"/>
  <c r="AA362" i="25"/>
  <c r="Z361" i="17"/>
  <c r="AB362" i="25"/>
  <c r="C362" i="17"/>
  <c r="E363" i="25"/>
  <c r="D362" i="17"/>
  <c r="AE362" i="17" s="1"/>
  <c r="AG362" i="17" s="1"/>
  <c r="AH362" i="17" s="1"/>
  <c r="AG363" i="25" s="1"/>
  <c r="F363" i="25"/>
  <c r="E362" i="17"/>
  <c r="G363" i="25"/>
  <c r="F362" i="17"/>
  <c r="H363" i="25"/>
  <c r="G362" i="17"/>
  <c r="I363" i="25"/>
  <c r="H362" i="17"/>
  <c r="J363" i="25"/>
  <c r="I362" i="17"/>
  <c r="K363" i="25"/>
  <c r="J362" i="17"/>
  <c r="L363" i="25"/>
  <c r="K362" i="17"/>
  <c r="M363" i="25"/>
  <c r="L362" i="17"/>
  <c r="N363" i="25"/>
  <c r="M362" i="17"/>
  <c r="O363" i="25"/>
  <c r="N362" i="17"/>
  <c r="P363" i="25"/>
  <c r="O362" i="17"/>
  <c r="Q363" i="25"/>
  <c r="P362" i="17"/>
  <c r="R363" i="25"/>
  <c r="Q362" i="17"/>
  <c r="S363" i="25"/>
  <c r="R362" i="17"/>
  <c r="T363" i="25"/>
  <c r="S362" i="17"/>
  <c r="U363" i="25"/>
  <c r="T362" i="17"/>
  <c r="V363" i="25"/>
  <c r="U362" i="17"/>
  <c r="W363" i="25"/>
  <c r="V362" i="17"/>
  <c r="X363" i="25"/>
  <c r="W362" i="17"/>
  <c r="Y363" i="25"/>
  <c r="X362" i="17"/>
  <c r="Z363" i="25"/>
  <c r="Y362" i="17"/>
  <c r="AA363" i="25"/>
  <c r="Z362" i="17"/>
  <c r="AB363" i="25"/>
  <c r="C363" i="17"/>
  <c r="E364" i="25"/>
  <c r="D363" i="17"/>
  <c r="F364" i="25"/>
  <c r="E363" i="17"/>
  <c r="G364" i="25"/>
  <c r="F363" i="17"/>
  <c r="H364" i="25"/>
  <c r="G363" i="17"/>
  <c r="I364" i="25"/>
  <c r="H363" i="17"/>
  <c r="J364" i="25"/>
  <c r="I363" i="17"/>
  <c r="K364" i="25"/>
  <c r="J363" i="17"/>
  <c r="L364" i="25"/>
  <c r="K363" i="17"/>
  <c r="M364" i="25"/>
  <c r="L363" i="17"/>
  <c r="N364" i="25"/>
  <c r="M363" i="17"/>
  <c r="O364" i="25"/>
  <c r="N363" i="17"/>
  <c r="P364" i="25"/>
  <c r="O363" i="17"/>
  <c r="Q364" i="25"/>
  <c r="P363" i="17"/>
  <c r="R364" i="25"/>
  <c r="Q363" i="17"/>
  <c r="S364" i="25"/>
  <c r="R363" i="17"/>
  <c r="T364" i="25"/>
  <c r="S363" i="17"/>
  <c r="U364" i="25"/>
  <c r="T363" i="17"/>
  <c r="V364" i="25"/>
  <c r="U363" i="17"/>
  <c r="W364" i="25"/>
  <c r="V363" i="17"/>
  <c r="X364" i="25"/>
  <c r="W363" i="17"/>
  <c r="Y364" i="25"/>
  <c r="X363" i="17"/>
  <c r="Z364" i="25"/>
  <c r="Y363" i="17"/>
  <c r="AA364" i="25"/>
  <c r="Z363" i="17"/>
  <c r="AB364" i="25"/>
  <c r="AE363" i="17"/>
  <c r="AG363" i="17"/>
  <c r="AH363" i="17" s="1"/>
  <c r="AG364" i="25" s="1"/>
  <c r="C364" i="17"/>
  <c r="E365" i="25"/>
  <c r="D364" i="17"/>
  <c r="F365" i="25"/>
  <c r="E364" i="17"/>
  <c r="G365" i="25"/>
  <c r="F364" i="17"/>
  <c r="AE364" i="17" s="1"/>
  <c r="AG364" i="17" s="1"/>
  <c r="AH364" i="17" s="1"/>
  <c r="AG365" i="25" s="1"/>
  <c r="H365" i="25"/>
  <c r="G364" i="17"/>
  <c r="I365" i="25"/>
  <c r="H364" i="17"/>
  <c r="J365" i="25"/>
  <c r="I364" i="17"/>
  <c r="K365" i="25"/>
  <c r="J364" i="17"/>
  <c r="L365" i="25"/>
  <c r="K364" i="17"/>
  <c r="M365" i="25"/>
  <c r="L364" i="17"/>
  <c r="N365" i="25"/>
  <c r="M364" i="17"/>
  <c r="O365" i="25"/>
  <c r="N364" i="17"/>
  <c r="P365" i="25"/>
  <c r="O364" i="17"/>
  <c r="Q365" i="25"/>
  <c r="P364" i="17"/>
  <c r="R365" i="25"/>
  <c r="Q364" i="17"/>
  <c r="S365" i="25"/>
  <c r="R364" i="17"/>
  <c r="T365" i="25"/>
  <c r="S364" i="17"/>
  <c r="U365" i="25"/>
  <c r="T364" i="17"/>
  <c r="V365" i="25"/>
  <c r="U364" i="17"/>
  <c r="W365" i="25"/>
  <c r="V364" i="17"/>
  <c r="X365" i="25"/>
  <c r="W364" i="17"/>
  <c r="Y365" i="25"/>
  <c r="X364" i="17"/>
  <c r="Z365" i="25"/>
  <c r="Y364" i="17"/>
  <c r="AA365" i="25"/>
  <c r="Z364" i="17"/>
  <c r="AB365" i="25"/>
  <c r="C365" i="17"/>
  <c r="E366" i="25"/>
  <c r="D365" i="17"/>
  <c r="F366" i="25"/>
  <c r="E365" i="17"/>
  <c r="AE365" i="17" s="1"/>
  <c r="AG365" i="17" s="1"/>
  <c r="AH365" i="17" s="1"/>
  <c r="AG366" i="25" s="1"/>
  <c r="G366" i="25"/>
  <c r="F365" i="17"/>
  <c r="H366" i="25"/>
  <c r="G365" i="17"/>
  <c r="I366" i="25"/>
  <c r="H365" i="17"/>
  <c r="J366" i="25"/>
  <c r="I365" i="17"/>
  <c r="K366" i="25"/>
  <c r="J365" i="17"/>
  <c r="L366" i="25"/>
  <c r="K365" i="17"/>
  <c r="M366" i="25"/>
  <c r="L365" i="17"/>
  <c r="N366" i="25"/>
  <c r="M365" i="17"/>
  <c r="O366" i="25"/>
  <c r="N365" i="17"/>
  <c r="P366" i="25"/>
  <c r="O365" i="17"/>
  <c r="Q366" i="25"/>
  <c r="P365" i="17"/>
  <c r="R366" i="25"/>
  <c r="Q365" i="17"/>
  <c r="S366" i="25"/>
  <c r="R365" i="17"/>
  <c r="T366" i="25"/>
  <c r="S365" i="17"/>
  <c r="U366" i="25"/>
  <c r="T365" i="17"/>
  <c r="V366" i="25"/>
  <c r="U365" i="17"/>
  <c r="W366" i="25"/>
  <c r="V365" i="17"/>
  <c r="X366" i="25"/>
  <c r="W365" i="17"/>
  <c r="Y366" i="25"/>
  <c r="X365" i="17"/>
  <c r="Z366" i="25"/>
  <c r="Y365" i="17"/>
  <c r="AA366" i="25"/>
  <c r="Z365" i="17"/>
  <c r="AB366" i="25"/>
  <c r="C366" i="17"/>
  <c r="E367" i="25"/>
  <c r="D366" i="17"/>
  <c r="AE366" i="17" s="1"/>
  <c r="AG366" i="17" s="1"/>
  <c r="AH366" i="17" s="1"/>
  <c r="AG367" i="25" s="1"/>
  <c r="F367" i="25"/>
  <c r="E366" i="17"/>
  <c r="G367" i="25"/>
  <c r="F366" i="17"/>
  <c r="H367" i="25"/>
  <c r="G366" i="17"/>
  <c r="I367" i="25"/>
  <c r="H366" i="17"/>
  <c r="J367" i="25"/>
  <c r="I366" i="17"/>
  <c r="K367" i="25"/>
  <c r="J366" i="17"/>
  <c r="L367" i="25"/>
  <c r="K366" i="17"/>
  <c r="M367" i="25"/>
  <c r="L366" i="17"/>
  <c r="N367" i="25"/>
  <c r="M366" i="17"/>
  <c r="O367" i="25"/>
  <c r="N366" i="17"/>
  <c r="P367" i="25"/>
  <c r="O366" i="17"/>
  <c r="Q367" i="25"/>
  <c r="P366" i="17"/>
  <c r="R367" i="25"/>
  <c r="Q366" i="17"/>
  <c r="S367" i="25"/>
  <c r="R366" i="17"/>
  <c r="T367" i="25"/>
  <c r="S366" i="17"/>
  <c r="U367" i="25"/>
  <c r="T366" i="17"/>
  <c r="V367" i="25"/>
  <c r="U366" i="17"/>
  <c r="W367" i="25"/>
  <c r="V366" i="17"/>
  <c r="X367" i="25"/>
  <c r="W366" i="17"/>
  <c r="Y367" i="25"/>
  <c r="X366" i="17"/>
  <c r="Z367" i="25"/>
  <c r="Y366" i="17"/>
  <c r="AA367" i="25"/>
  <c r="Z366" i="17"/>
  <c r="AB367" i="25"/>
  <c r="C367" i="17"/>
  <c r="E368" i="25"/>
  <c r="D367" i="17"/>
  <c r="F368" i="25"/>
  <c r="E367" i="17"/>
  <c r="G368" i="25"/>
  <c r="F367" i="17"/>
  <c r="H368" i="25"/>
  <c r="G367" i="17"/>
  <c r="I368" i="25"/>
  <c r="H367" i="17"/>
  <c r="J368" i="25"/>
  <c r="I367" i="17"/>
  <c r="K368" i="25"/>
  <c r="J367" i="17"/>
  <c r="L368" i="25"/>
  <c r="K367" i="17"/>
  <c r="M368" i="25"/>
  <c r="L367" i="17"/>
  <c r="N368" i="25"/>
  <c r="M367" i="17"/>
  <c r="O368" i="25"/>
  <c r="N367" i="17"/>
  <c r="P368" i="25"/>
  <c r="O367" i="17"/>
  <c r="Q368" i="25"/>
  <c r="P367" i="17"/>
  <c r="R368" i="25"/>
  <c r="Q367" i="17"/>
  <c r="S368" i="25"/>
  <c r="R367" i="17"/>
  <c r="T368" i="25"/>
  <c r="S367" i="17"/>
  <c r="U368" i="25"/>
  <c r="T367" i="17"/>
  <c r="V368" i="25"/>
  <c r="U367" i="17"/>
  <c r="W368" i="25"/>
  <c r="V367" i="17"/>
  <c r="X368" i="25"/>
  <c r="W367" i="17"/>
  <c r="Y368" i="25"/>
  <c r="X367" i="17"/>
  <c r="Z368" i="25"/>
  <c r="Y367" i="17"/>
  <c r="AA368" i="25"/>
  <c r="Z367" i="17"/>
  <c r="AB368" i="25"/>
  <c r="AE367" i="17"/>
  <c r="AG367" i="17"/>
  <c r="AH367" i="17" s="1"/>
  <c r="AG368" i="25" s="1"/>
  <c r="C368" i="17"/>
  <c r="E369" i="25"/>
  <c r="D368" i="17"/>
  <c r="F369" i="25"/>
  <c r="E368" i="17"/>
  <c r="G369" i="25"/>
  <c r="F368" i="17"/>
  <c r="AE368" i="17" s="1"/>
  <c r="AG368" i="17" s="1"/>
  <c r="AH368" i="17" s="1"/>
  <c r="AG369" i="25" s="1"/>
  <c r="H369" i="25"/>
  <c r="G368" i="17"/>
  <c r="I369" i="25"/>
  <c r="H368" i="17"/>
  <c r="J369" i="25"/>
  <c r="I368" i="17"/>
  <c r="K369" i="25"/>
  <c r="J368" i="17"/>
  <c r="L369" i="25"/>
  <c r="K368" i="17"/>
  <c r="M369" i="25"/>
  <c r="L368" i="17"/>
  <c r="N369" i="25"/>
  <c r="M368" i="17"/>
  <c r="O369" i="25"/>
  <c r="N368" i="17"/>
  <c r="P369" i="25"/>
  <c r="O368" i="17"/>
  <c r="Q369" i="25"/>
  <c r="P368" i="17"/>
  <c r="R369" i="25"/>
  <c r="Q368" i="17"/>
  <c r="S369" i="25"/>
  <c r="R368" i="17"/>
  <c r="T369" i="25"/>
  <c r="S368" i="17"/>
  <c r="U369" i="25"/>
  <c r="T368" i="17"/>
  <c r="V369" i="25"/>
  <c r="U368" i="17"/>
  <c r="W369" i="25"/>
  <c r="V368" i="17"/>
  <c r="X369" i="25"/>
  <c r="W368" i="17"/>
  <c r="Y369" i="25"/>
  <c r="X368" i="17"/>
  <c r="Z369" i="25"/>
  <c r="Y368" i="17"/>
  <c r="AA369" i="25"/>
  <c r="Z368" i="17"/>
  <c r="AB369" i="25"/>
  <c r="C369" i="17"/>
  <c r="E370" i="25"/>
  <c r="D369" i="17"/>
  <c r="F370" i="25"/>
  <c r="E369" i="17"/>
  <c r="AE369" i="17" s="1"/>
  <c r="AG369" i="17" s="1"/>
  <c r="AH369" i="17" s="1"/>
  <c r="AG370" i="25" s="1"/>
  <c r="G370" i="25"/>
  <c r="F369" i="17"/>
  <c r="H370" i="25"/>
  <c r="G369" i="17"/>
  <c r="I370" i="25"/>
  <c r="H369" i="17"/>
  <c r="J370" i="25"/>
  <c r="I369" i="17"/>
  <c r="K370" i="25"/>
  <c r="J369" i="17"/>
  <c r="L370" i="25"/>
  <c r="K369" i="17"/>
  <c r="M370" i="25"/>
  <c r="L369" i="17"/>
  <c r="N370" i="25"/>
  <c r="M369" i="17"/>
  <c r="O370" i="25"/>
  <c r="N369" i="17"/>
  <c r="P370" i="25"/>
  <c r="O369" i="17"/>
  <c r="Q370" i="25"/>
  <c r="P369" i="17"/>
  <c r="R370" i="25"/>
  <c r="Q369" i="17"/>
  <c r="S370" i="25"/>
  <c r="R369" i="17"/>
  <c r="T370" i="25"/>
  <c r="S369" i="17"/>
  <c r="U370" i="25"/>
  <c r="T369" i="17"/>
  <c r="V370" i="25"/>
  <c r="U369" i="17"/>
  <c r="W370" i="25"/>
  <c r="V369" i="17"/>
  <c r="X370" i="25"/>
  <c r="W369" i="17"/>
  <c r="Y370" i="25"/>
  <c r="X369" i="17"/>
  <c r="Z370" i="25"/>
  <c r="Y369" i="17"/>
  <c r="AA370" i="25"/>
  <c r="Z369" i="17"/>
  <c r="AB370" i="25"/>
  <c r="C370" i="17"/>
  <c r="E371" i="25"/>
  <c r="D370" i="17"/>
  <c r="AE370" i="17" s="1"/>
  <c r="AG370" i="17" s="1"/>
  <c r="AH370" i="17" s="1"/>
  <c r="AG371" i="25" s="1"/>
  <c r="F371" i="25"/>
  <c r="E370" i="17"/>
  <c r="G371" i="25"/>
  <c r="F370" i="17"/>
  <c r="H371" i="25"/>
  <c r="G370" i="17"/>
  <c r="I371" i="25"/>
  <c r="H370" i="17"/>
  <c r="J371" i="25"/>
  <c r="I370" i="17"/>
  <c r="K371" i="25"/>
  <c r="J370" i="17"/>
  <c r="L371" i="25"/>
  <c r="K370" i="17"/>
  <c r="M371" i="25"/>
  <c r="L370" i="17"/>
  <c r="N371" i="25"/>
  <c r="M370" i="17"/>
  <c r="O371" i="25"/>
  <c r="N370" i="17"/>
  <c r="P371" i="25"/>
  <c r="O370" i="17"/>
  <c r="Q371" i="25"/>
  <c r="P370" i="17"/>
  <c r="R371" i="25"/>
  <c r="Q370" i="17"/>
  <c r="S371" i="25"/>
  <c r="R370" i="17"/>
  <c r="T371" i="25"/>
  <c r="S370" i="17"/>
  <c r="U371" i="25"/>
  <c r="T370" i="17"/>
  <c r="V371" i="25"/>
  <c r="U370" i="17"/>
  <c r="W371" i="25"/>
  <c r="V370" i="17"/>
  <c r="X371" i="25"/>
  <c r="W370" i="17"/>
  <c r="Y371" i="25"/>
  <c r="X370" i="17"/>
  <c r="Z371" i="25"/>
  <c r="Y370" i="17"/>
  <c r="AA371" i="25"/>
  <c r="Z370" i="17"/>
  <c r="AB371" i="25"/>
  <c r="C371" i="17"/>
  <c r="E372" i="25"/>
  <c r="D371" i="17"/>
  <c r="F372" i="25"/>
  <c r="E371" i="17"/>
  <c r="G372" i="25"/>
  <c r="F371" i="17"/>
  <c r="H372" i="25"/>
  <c r="G371" i="17"/>
  <c r="I372" i="25"/>
  <c r="H371" i="17"/>
  <c r="J372" i="25"/>
  <c r="I371" i="17"/>
  <c r="K372" i="25"/>
  <c r="J371" i="17"/>
  <c r="L372" i="25"/>
  <c r="K371" i="17"/>
  <c r="M372" i="25"/>
  <c r="L371" i="17"/>
  <c r="N372" i="25"/>
  <c r="M371" i="17"/>
  <c r="O372" i="25"/>
  <c r="N371" i="17"/>
  <c r="P372" i="25"/>
  <c r="O371" i="17"/>
  <c r="Q372" i="25"/>
  <c r="P371" i="17"/>
  <c r="R372" i="25"/>
  <c r="Q371" i="17"/>
  <c r="S372" i="25"/>
  <c r="R371" i="17"/>
  <c r="T372" i="25"/>
  <c r="S371" i="17"/>
  <c r="U372" i="25"/>
  <c r="T371" i="17"/>
  <c r="V372" i="25"/>
  <c r="U371" i="17"/>
  <c r="W372" i="25"/>
  <c r="V371" i="17"/>
  <c r="X372" i="25"/>
  <c r="W371" i="17"/>
  <c r="Y372" i="25"/>
  <c r="X371" i="17"/>
  <c r="Z372" i="25"/>
  <c r="Y371" i="17"/>
  <c r="AA372" i="25"/>
  <c r="Z371" i="17"/>
  <c r="AB372" i="25"/>
  <c r="AE371" i="17"/>
  <c r="AG371" i="17"/>
  <c r="AH371" i="17" s="1"/>
  <c r="AG372" i="25" s="1"/>
  <c r="C372" i="17"/>
  <c r="E373" i="25" s="1"/>
  <c r="D372" i="17"/>
  <c r="F373" i="25" s="1"/>
  <c r="E372" i="17"/>
  <c r="G373" i="25" s="1"/>
  <c r="F372" i="17"/>
  <c r="H373" i="25" s="1"/>
  <c r="G372" i="17"/>
  <c r="I373" i="25" s="1"/>
  <c r="H372" i="17"/>
  <c r="J373" i="25" s="1"/>
  <c r="I372" i="17"/>
  <c r="K373" i="25" s="1"/>
  <c r="J372" i="17"/>
  <c r="L373" i="25" s="1"/>
  <c r="K372" i="17"/>
  <c r="M373" i="25" s="1"/>
  <c r="L372" i="17"/>
  <c r="N373" i="25" s="1"/>
  <c r="M372" i="17"/>
  <c r="O373" i="25" s="1"/>
  <c r="N372" i="17"/>
  <c r="P373" i="25" s="1"/>
  <c r="O372" i="17"/>
  <c r="Q373" i="25" s="1"/>
  <c r="P372" i="17"/>
  <c r="R373" i="25" s="1"/>
  <c r="Q372" i="17"/>
  <c r="S373" i="25" s="1"/>
  <c r="R372" i="17"/>
  <c r="T373" i="25" s="1"/>
  <c r="S372" i="17"/>
  <c r="U373" i="25" s="1"/>
  <c r="T372" i="17"/>
  <c r="V373" i="25" s="1"/>
  <c r="U372" i="17"/>
  <c r="W373" i="25" s="1"/>
  <c r="V372" i="17"/>
  <c r="X373" i="25" s="1"/>
  <c r="W372" i="17"/>
  <c r="Y373" i="25" s="1"/>
  <c r="X372" i="17"/>
  <c r="Z373" i="25" s="1"/>
  <c r="Y372" i="17"/>
  <c r="AA373" i="25" s="1"/>
  <c r="Z372" i="17"/>
  <c r="AB373" i="25" s="1"/>
  <c r="C373" i="17"/>
  <c r="E374" i="25" s="1"/>
  <c r="D373" i="17"/>
  <c r="F374" i="25" s="1"/>
  <c r="E373" i="17"/>
  <c r="AE373" i="17" s="1"/>
  <c r="AG373" i="17" s="1"/>
  <c r="AH373" i="17" s="1"/>
  <c r="AG374" i="25" s="1"/>
  <c r="F373" i="17"/>
  <c r="H374" i="25" s="1"/>
  <c r="G373" i="17"/>
  <c r="I374" i="25" s="1"/>
  <c r="H373" i="17"/>
  <c r="J374" i="25" s="1"/>
  <c r="I373" i="17"/>
  <c r="K374" i="25" s="1"/>
  <c r="J373" i="17"/>
  <c r="L374" i="25" s="1"/>
  <c r="K373" i="17"/>
  <c r="M374" i="25" s="1"/>
  <c r="L373" i="17"/>
  <c r="N374" i="25" s="1"/>
  <c r="M373" i="17"/>
  <c r="O374" i="25" s="1"/>
  <c r="N373" i="17"/>
  <c r="P374" i="25" s="1"/>
  <c r="O373" i="17"/>
  <c r="Q374" i="25" s="1"/>
  <c r="P373" i="17"/>
  <c r="R374" i="25" s="1"/>
  <c r="Q373" i="17"/>
  <c r="S374" i="25" s="1"/>
  <c r="R373" i="17"/>
  <c r="T374" i="25" s="1"/>
  <c r="S373" i="17"/>
  <c r="U374" i="25" s="1"/>
  <c r="T373" i="17"/>
  <c r="V374" i="25" s="1"/>
  <c r="U373" i="17"/>
  <c r="W374" i="25" s="1"/>
  <c r="V373" i="17"/>
  <c r="X374" i="25" s="1"/>
  <c r="W373" i="17"/>
  <c r="Y374" i="25" s="1"/>
  <c r="X373" i="17"/>
  <c r="Z374" i="25" s="1"/>
  <c r="Y373" i="17"/>
  <c r="AA374" i="25" s="1"/>
  <c r="Z373" i="17"/>
  <c r="AB374" i="25" s="1"/>
  <c r="C374" i="17"/>
  <c r="E375" i="25" s="1"/>
  <c r="D374" i="17"/>
  <c r="F375" i="25" s="1"/>
  <c r="E374" i="17"/>
  <c r="G375" i="25" s="1"/>
  <c r="F374" i="17"/>
  <c r="H375" i="25" s="1"/>
  <c r="G374" i="17"/>
  <c r="I375" i="25" s="1"/>
  <c r="H374" i="17"/>
  <c r="AE374" i="17" s="1"/>
  <c r="AG374" i="17" s="1"/>
  <c r="AH374" i="17" s="1"/>
  <c r="AG375" i="25" s="1"/>
  <c r="I374" i="17"/>
  <c r="K375" i="25" s="1"/>
  <c r="J374" i="17"/>
  <c r="L375" i="25" s="1"/>
  <c r="K374" i="17"/>
  <c r="M375" i="25" s="1"/>
  <c r="L374" i="17"/>
  <c r="N375" i="25" s="1"/>
  <c r="M374" i="17"/>
  <c r="O375" i="25" s="1"/>
  <c r="N374" i="17"/>
  <c r="P375" i="25" s="1"/>
  <c r="O374" i="17"/>
  <c r="Q375" i="25" s="1"/>
  <c r="P374" i="17"/>
  <c r="R375" i="25" s="1"/>
  <c r="Q374" i="17"/>
  <c r="S375" i="25" s="1"/>
  <c r="R374" i="17"/>
  <c r="T375" i="25" s="1"/>
  <c r="S374" i="17"/>
  <c r="U375" i="25" s="1"/>
  <c r="T374" i="17"/>
  <c r="V375" i="25" s="1"/>
  <c r="U374" i="17"/>
  <c r="W375" i="25" s="1"/>
  <c r="V374" i="17"/>
  <c r="X375" i="25" s="1"/>
  <c r="W374" i="17"/>
  <c r="Y375" i="25" s="1"/>
  <c r="X374" i="17"/>
  <c r="Z375" i="25" s="1"/>
  <c r="Y374" i="17"/>
  <c r="AA375" i="25" s="1"/>
  <c r="Z374" i="17"/>
  <c r="AB375" i="25" s="1"/>
  <c r="C375" i="17"/>
  <c r="E376" i="25" s="1"/>
  <c r="D375" i="17"/>
  <c r="F376" i="25" s="1"/>
  <c r="E375" i="17"/>
  <c r="G376" i="25" s="1"/>
  <c r="F375" i="17"/>
  <c r="H376" i="25" s="1"/>
  <c r="G375" i="17"/>
  <c r="I376" i="25" s="1"/>
  <c r="H375" i="17"/>
  <c r="J376" i="25" s="1"/>
  <c r="I375" i="17"/>
  <c r="K376" i="25" s="1"/>
  <c r="J375" i="17"/>
  <c r="L376" i="25" s="1"/>
  <c r="K375" i="17"/>
  <c r="M376" i="25" s="1"/>
  <c r="L375" i="17"/>
  <c r="N376" i="25" s="1"/>
  <c r="M375" i="17"/>
  <c r="O376" i="25" s="1"/>
  <c r="N375" i="17"/>
  <c r="P376" i="25" s="1"/>
  <c r="O375" i="17"/>
  <c r="Q376" i="25" s="1"/>
  <c r="P375" i="17"/>
  <c r="R376" i="25" s="1"/>
  <c r="Q375" i="17"/>
  <c r="S376" i="25" s="1"/>
  <c r="R375" i="17"/>
  <c r="T376" i="25" s="1"/>
  <c r="S375" i="17"/>
  <c r="U376" i="25" s="1"/>
  <c r="T375" i="17"/>
  <c r="V376" i="25" s="1"/>
  <c r="U375" i="17"/>
  <c r="W376" i="25" s="1"/>
  <c r="V375" i="17"/>
  <c r="X376" i="25" s="1"/>
  <c r="W375" i="17"/>
  <c r="Y376" i="25" s="1"/>
  <c r="X375" i="17"/>
  <c r="Z376" i="25" s="1"/>
  <c r="Y375" i="17"/>
  <c r="AA376" i="25" s="1"/>
  <c r="Z375" i="17"/>
  <c r="AB376" i="25" s="1"/>
  <c r="AE375" i="17"/>
  <c r="AG375" i="17" s="1"/>
  <c r="AH375" i="17" s="1"/>
  <c r="AG376" i="25" s="1"/>
  <c r="C376" i="17"/>
  <c r="E377" i="25"/>
  <c r="D376" i="17"/>
  <c r="F377" i="25"/>
  <c r="E376" i="17"/>
  <c r="AE376" i="17" s="1"/>
  <c r="AG376" i="17" s="1"/>
  <c r="AH376" i="17" s="1"/>
  <c r="AG377" i="25" s="1"/>
  <c r="G377" i="25"/>
  <c r="F376" i="17"/>
  <c r="H377" i="25"/>
  <c r="G376" i="17"/>
  <c r="I377" i="25"/>
  <c r="H376" i="17"/>
  <c r="J377" i="25"/>
  <c r="I376" i="17"/>
  <c r="K377" i="25"/>
  <c r="J376" i="17"/>
  <c r="L377" i="25"/>
  <c r="K376" i="17"/>
  <c r="M377" i="25"/>
  <c r="L376" i="17"/>
  <c r="N377" i="25"/>
  <c r="M376" i="17"/>
  <c r="O377" i="25"/>
  <c r="N376" i="17"/>
  <c r="P377" i="25"/>
  <c r="O376" i="17"/>
  <c r="Q377" i="25"/>
  <c r="P376" i="17"/>
  <c r="R377" i="25"/>
  <c r="Q376" i="17"/>
  <c r="S377" i="25"/>
  <c r="R376" i="17"/>
  <c r="T377" i="25"/>
  <c r="S376" i="17"/>
  <c r="U377" i="25"/>
  <c r="T376" i="17"/>
  <c r="V377" i="25"/>
  <c r="U376" i="17"/>
  <c r="W377" i="25"/>
  <c r="V376" i="17"/>
  <c r="X377" i="25"/>
  <c r="W376" i="17"/>
  <c r="Y377" i="25"/>
  <c r="X376" i="17"/>
  <c r="Z377" i="25"/>
  <c r="Y376" i="17"/>
  <c r="AA377" i="25"/>
  <c r="Z376" i="17"/>
  <c r="AB377" i="25"/>
  <c r="C377" i="17"/>
  <c r="E378" i="25"/>
  <c r="D377" i="17"/>
  <c r="AE377" i="17" s="1"/>
  <c r="AG377" i="17" s="1"/>
  <c r="AH377" i="17" s="1"/>
  <c r="AG378" i="25" s="1"/>
  <c r="F378" i="25"/>
  <c r="E377" i="17"/>
  <c r="G378" i="25"/>
  <c r="F377" i="17"/>
  <c r="H378" i="25"/>
  <c r="G377" i="17"/>
  <c r="I378" i="25"/>
  <c r="H377" i="17"/>
  <c r="J378" i="25"/>
  <c r="I377" i="17"/>
  <c r="K378" i="25"/>
  <c r="J377" i="17"/>
  <c r="L378" i="25"/>
  <c r="K377" i="17"/>
  <c r="M378" i="25"/>
  <c r="L377" i="17"/>
  <c r="N378" i="25"/>
  <c r="M377" i="17"/>
  <c r="O378" i="25"/>
  <c r="N377" i="17"/>
  <c r="P378" i="25"/>
  <c r="O377" i="17"/>
  <c r="Q378" i="25"/>
  <c r="P377" i="17"/>
  <c r="R378" i="25"/>
  <c r="Q377" i="17"/>
  <c r="S378" i="25"/>
  <c r="R377" i="17"/>
  <c r="T378" i="25"/>
  <c r="S377" i="17"/>
  <c r="U378" i="25"/>
  <c r="T377" i="17"/>
  <c r="V378" i="25"/>
  <c r="U377" i="17"/>
  <c r="W378" i="25"/>
  <c r="V377" i="17"/>
  <c r="X378" i="25"/>
  <c r="W377" i="17"/>
  <c r="Y378" i="25"/>
  <c r="X377" i="17"/>
  <c r="Z378" i="25"/>
  <c r="Y377" i="17"/>
  <c r="AA378" i="25"/>
  <c r="Z377" i="17"/>
  <c r="AB378" i="25"/>
  <c r="C378" i="17"/>
  <c r="E379" i="25"/>
  <c r="D378" i="17"/>
  <c r="F379" i="25"/>
  <c r="E378" i="17"/>
  <c r="G379" i="25"/>
  <c r="F378" i="17"/>
  <c r="H379" i="25"/>
  <c r="G378" i="17"/>
  <c r="I379" i="25"/>
  <c r="H378" i="17"/>
  <c r="J379" i="25"/>
  <c r="I378" i="17"/>
  <c r="K379" i="25"/>
  <c r="J378" i="17"/>
  <c r="L379" i="25"/>
  <c r="K378" i="17"/>
  <c r="M379" i="25"/>
  <c r="L378" i="17"/>
  <c r="N379" i="25"/>
  <c r="M378" i="17"/>
  <c r="O379" i="25"/>
  <c r="N378" i="17"/>
  <c r="P379" i="25"/>
  <c r="O378" i="17"/>
  <c r="Q379" i="25"/>
  <c r="P378" i="17"/>
  <c r="R379" i="25"/>
  <c r="Q378" i="17"/>
  <c r="S379" i="25"/>
  <c r="R378" i="17"/>
  <c r="T379" i="25"/>
  <c r="S378" i="17"/>
  <c r="U379" i="25"/>
  <c r="T378" i="17"/>
  <c r="V379" i="25"/>
  <c r="U378" i="17"/>
  <c r="W379" i="25"/>
  <c r="V378" i="17"/>
  <c r="X379" i="25"/>
  <c r="W378" i="17"/>
  <c r="Y379" i="25"/>
  <c r="X378" i="17"/>
  <c r="Z379" i="25"/>
  <c r="Y378" i="17"/>
  <c r="AA379" i="25"/>
  <c r="Z378" i="17"/>
  <c r="AB379" i="25"/>
  <c r="AE378" i="17"/>
  <c r="AG378" i="17"/>
  <c r="AH378" i="17" s="1"/>
  <c r="AG379" i="25" s="1"/>
  <c r="C379" i="17"/>
  <c r="E380" i="25"/>
  <c r="D379" i="17"/>
  <c r="F380" i="25"/>
  <c r="E379" i="17"/>
  <c r="G380" i="25"/>
  <c r="F379" i="17"/>
  <c r="AE379" i="17" s="1"/>
  <c r="AG379" i="17" s="1"/>
  <c r="AH379" i="17" s="1"/>
  <c r="AG380" i="25" s="1"/>
  <c r="H380" i="25"/>
  <c r="G379" i="17"/>
  <c r="I380" i="25"/>
  <c r="H379" i="17"/>
  <c r="J380" i="25"/>
  <c r="I379" i="17"/>
  <c r="K380" i="25"/>
  <c r="J379" i="17"/>
  <c r="L380" i="25"/>
  <c r="K379" i="17"/>
  <c r="M380" i="25"/>
  <c r="L379" i="17"/>
  <c r="N380" i="25"/>
  <c r="M379" i="17"/>
  <c r="O380" i="25"/>
  <c r="N379" i="17"/>
  <c r="P380" i="25"/>
  <c r="O379" i="17"/>
  <c r="Q380" i="25"/>
  <c r="P379" i="17"/>
  <c r="R380" i="25"/>
  <c r="Q379" i="17"/>
  <c r="S380" i="25"/>
  <c r="R379" i="17"/>
  <c r="T380" i="25"/>
  <c r="S379" i="17"/>
  <c r="U380" i="25"/>
  <c r="T379" i="17"/>
  <c r="V380" i="25"/>
  <c r="U379" i="17"/>
  <c r="W380" i="25"/>
  <c r="V379" i="17"/>
  <c r="X380" i="25"/>
  <c r="W379" i="17"/>
  <c r="Y380" i="25"/>
  <c r="X379" i="17"/>
  <c r="Z380" i="25"/>
  <c r="Y379" i="17"/>
  <c r="AA380" i="25"/>
  <c r="Z379" i="17"/>
  <c r="AB380" i="25"/>
  <c r="C380" i="17"/>
  <c r="E381" i="25" s="1"/>
  <c r="D380" i="17"/>
  <c r="F381" i="25" s="1"/>
  <c r="E380" i="17"/>
  <c r="G381" i="25" s="1"/>
  <c r="F380" i="17"/>
  <c r="H381" i="25" s="1"/>
  <c r="G380" i="17"/>
  <c r="I381" i="25" s="1"/>
  <c r="H380" i="17"/>
  <c r="J381" i="25" s="1"/>
  <c r="I380" i="17"/>
  <c r="AE380" i="17" s="1"/>
  <c r="AG380" i="17" s="1"/>
  <c r="AH380" i="17" s="1"/>
  <c r="AG381" i="25" s="1"/>
  <c r="J380" i="17"/>
  <c r="L381" i="25" s="1"/>
  <c r="K380" i="17"/>
  <c r="M381" i="25" s="1"/>
  <c r="L380" i="17"/>
  <c r="N381" i="25" s="1"/>
  <c r="M380" i="17"/>
  <c r="O381" i="25" s="1"/>
  <c r="N380" i="17"/>
  <c r="P381" i="25" s="1"/>
  <c r="O380" i="17"/>
  <c r="Q381" i="25" s="1"/>
  <c r="P380" i="17"/>
  <c r="R381" i="25" s="1"/>
  <c r="Q380" i="17"/>
  <c r="S381" i="25" s="1"/>
  <c r="R380" i="17"/>
  <c r="T381" i="25" s="1"/>
  <c r="S380" i="17"/>
  <c r="U381" i="25" s="1"/>
  <c r="T380" i="17"/>
  <c r="V381" i="25" s="1"/>
  <c r="U380" i="17"/>
  <c r="W381" i="25" s="1"/>
  <c r="V380" i="17"/>
  <c r="X381" i="25" s="1"/>
  <c r="W380" i="17"/>
  <c r="Y381" i="25" s="1"/>
  <c r="X380" i="17"/>
  <c r="Z381" i="25" s="1"/>
  <c r="Y380" i="17"/>
  <c r="AA381" i="25" s="1"/>
  <c r="Z380" i="17"/>
  <c r="AB381" i="25" s="1"/>
  <c r="C381" i="17"/>
  <c r="E382" i="25" s="1"/>
  <c r="D381" i="17"/>
  <c r="F382" i="25" s="1"/>
  <c r="E381" i="17"/>
  <c r="G382" i="25" s="1"/>
  <c r="F381" i="17"/>
  <c r="H382" i="25" s="1"/>
  <c r="G381" i="17"/>
  <c r="I382" i="25" s="1"/>
  <c r="H381" i="17"/>
  <c r="J382" i="25" s="1"/>
  <c r="I381" i="17"/>
  <c r="K382" i="25" s="1"/>
  <c r="J381" i="17"/>
  <c r="L382" i="25" s="1"/>
  <c r="K381" i="17"/>
  <c r="M382" i="25" s="1"/>
  <c r="L381" i="17"/>
  <c r="AE381" i="17" s="1"/>
  <c r="AG381" i="17" s="1"/>
  <c r="AH381" i="17" s="1"/>
  <c r="AG382" i="25" s="1"/>
  <c r="M381" i="17"/>
  <c r="O382" i="25" s="1"/>
  <c r="N381" i="17"/>
  <c r="P382" i="25" s="1"/>
  <c r="O381" i="17"/>
  <c r="Q382" i="25" s="1"/>
  <c r="P381" i="17"/>
  <c r="R382" i="25" s="1"/>
  <c r="Q381" i="17"/>
  <c r="S382" i="25" s="1"/>
  <c r="R381" i="17"/>
  <c r="T382" i="25" s="1"/>
  <c r="S381" i="17"/>
  <c r="U382" i="25" s="1"/>
  <c r="T381" i="17"/>
  <c r="V382" i="25" s="1"/>
  <c r="U381" i="17"/>
  <c r="W382" i="25" s="1"/>
  <c r="V381" i="17"/>
  <c r="X382" i="25" s="1"/>
  <c r="W381" i="17"/>
  <c r="Y382" i="25" s="1"/>
  <c r="X381" i="17"/>
  <c r="Z382" i="25" s="1"/>
  <c r="Y381" i="17"/>
  <c r="AA382" i="25" s="1"/>
  <c r="Z381" i="17"/>
  <c r="AB382" i="25" s="1"/>
  <c r="C382" i="17"/>
  <c r="E383" i="25" s="1"/>
  <c r="D382" i="17"/>
  <c r="F383" i="25" s="1"/>
  <c r="E382" i="17"/>
  <c r="G383" i="25" s="1"/>
  <c r="F382" i="17"/>
  <c r="H383" i="25" s="1"/>
  <c r="G382" i="17"/>
  <c r="I383" i="25" s="1"/>
  <c r="H382" i="17"/>
  <c r="J383" i="25" s="1"/>
  <c r="I382" i="17"/>
  <c r="K383" i="25" s="1"/>
  <c r="J382" i="17"/>
  <c r="L383" i="25" s="1"/>
  <c r="K382" i="17"/>
  <c r="M383" i="25" s="1"/>
  <c r="L382" i="17"/>
  <c r="N383" i="25" s="1"/>
  <c r="M382" i="17"/>
  <c r="O383" i="25" s="1"/>
  <c r="N382" i="17"/>
  <c r="P383" i="25" s="1"/>
  <c r="O382" i="17"/>
  <c r="Q383" i="25" s="1"/>
  <c r="P382" i="17"/>
  <c r="R383" i="25" s="1"/>
  <c r="Q382" i="17"/>
  <c r="S383" i="25" s="1"/>
  <c r="R382" i="17"/>
  <c r="T383" i="25" s="1"/>
  <c r="S382" i="17"/>
  <c r="U383" i="25" s="1"/>
  <c r="T382" i="17"/>
  <c r="V383" i="25" s="1"/>
  <c r="U382" i="17"/>
  <c r="W383" i="25" s="1"/>
  <c r="V382" i="17"/>
  <c r="X383" i="25" s="1"/>
  <c r="W382" i="17"/>
  <c r="Y383" i="25" s="1"/>
  <c r="X382" i="17"/>
  <c r="Z383" i="25" s="1"/>
  <c r="Y382" i="17"/>
  <c r="AA383" i="25" s="1"/>
  <c r="Z382" i="17"/>
  <c r="AB383" i="25" s="1"/>
  <c r="AE382" i="17"/>
  <c r="AG382" i="17" s="1"/>
  <c r="AH382" i="17" s="1"/>
  <c r="AG383" i="25" s="1"/>
  <c r="C383" i="17"/>
  <c r="E384" i="25" s="1"/>
  <c r="D383" i="17"/>
  <c r="F384" i="25" s="1"/>
  <c r="E383" i="17"/>
  <c r="G384" i="25" s="1"/>
  <c r="F383" i="17"/>
  <c r="H384" i="25" s="1"/>
  <c r="G383" i="17"/>
  <c r="I384" i="25" s="1"/>
  <c r="H383" i="17"/>
  <c r="J384" i="25" s="1"/>
  <c r="I383" i="17"/>
  <c r="K384" i="25" s="1"/>
  <c r="J383" i="17"/>
  <c r="L384" i="25" s="1"/>
  <c r="K383" i="17"/>
  <c r="M384" i="25" s="1"/>
  <c r="L383" i="17"/>
  <c r="N384" i="25" s="1"/>
  <c r="M383" i="17"/>
  <c r="O384" i="25" s="1"/>
  <c r="N383" i="17"/>
  <c r="P384" i="25" s="1"/>
  <c r="O383" i="17"/>
  <c r="Q384" i="25" s="1"/>
  <c r="P383" i="17"/>
  <c r="R384" i="25" s="1"/>
  <c r="Q383" i="17"/>
  <c r="S384" i="25" s="1"/>
  <c r="R383" i="17"/>
  <c r="T384" i="25" s="1"/>
  <c r="S383" i="17"/>
  <c r="U384" i="25" s="1"/>
  <c r="T383" i="17"/>
  <c r="V384" i="25" s="1"/>
  <c r="U383" i="17"/>
  <c r="W384" i="25" s="1"/>
  <c r="V383" i="17"/>
  <c r="X384" i="25" s="1"/>
  <c r="W383" i="17"/>
  <c r="Y384" i="25" s="1"/>
  <c r="X383" i="17"/>
  <c r="Z384" i="25" s="1"/>
  <c r="Y383" i="17"/>
  <c r="AA384" i="25" s="1"/>
  <c r="Z383" i="17"/>
  <c r="AB384" i="25" s="1"/>
  <c r="C384" i="17"/>
  <c r="E385" i="25"/>
  <c r="D384" i="17"/>
  <c r="AE384" i="17" s="1"/>
  <c r="AG384" i="17" s="1"/>
  <c r="AH384" i="17" s="1"/>
  <c r="AG385" i="25" s="1"/>
  <c r="F385" i="25"/>
  <c r="E384" i="17"/>
  <c r="G385" i="25"/>
  <c r="F384" i="17"/>
  <c r="H385" i="25"/>
  <c r="G384" i="17"/>
  <c r="I385" i="25"/>
  <c r="H384" i="17"/>
  <c r="J385" i="25"/>
  <c r="I384" i="17"/>
  <c r="K385" i="25"/>
  <c r="J384" i="17"/>
  <c r="L385" i="25"/>
  <c r="K384" i="17"/>
  <c r="M385" i="25"/>
  <c r="L384" i="17"/>
  <c r="N385" i="25"/>
  <c r="M384" i="17"/>
  <c r="O385" i="25"/>
  <c r="N384" i="17"/>
  <c r="P385" i="25"/>
  <c r="O384" i="17"/>
  <c r="Q385" i="25"/>
  <c r="P384" i="17"/>
  <c r="R385" i="25"/>
  <c r="Q384" i="17"/>
  <c r="S385" i="25"/>
  <c r="R384" i="17"/>
  <c r="T385" i="25"/>
  <c r="S384" i="17"/>
  <c r="U385" i="25"/>
  <c r="T384" i="17"/>
  <c r="V385" i="25"/>
  <c r="U384" i="17"/>
  <c r="W385" i="25"/>
  <c r="V384" i="17"/>
  <c r="X385" i="25"/>
  <c r="W384" i="17"/>
  <c r="Y385" i="25"/>
  <c r="X384" i="17"/>
  <c r="Z385" i="25"/>
  <c r="Y384" i="17"/>
  <c r="AA385" i="25"/>
  <c r="Z384" i="17"/>
  <c r="AB385" i="25"/>
  <c r="C385" i="17"/>
  <c r="E386" i="25"/>
  <c r="D385" i="17"/>
  <c r="F386" i="25"/>
  <c r="E385" i="17"/>
  <c r="G386" i="25"/>
  <c r="F385" i="17"/>
  <c r="H386" i="25"/>
  <c r="G385" i="17"/>
  <c r="I386" i="25"/>
  <c r="H385" i="17"/>
  <c r="J386" i="25"/>
  <c r="I385" i="17"/>
  <c r="K386" i="25"/>
  <c r="J385" i="17"/>
  <c r="L386" i="25"/>
  <c r="K385" i="17"/>
  <c r="M386" i="25"/>
  <c r="L385" i="17"/>
  <c r="N386" i="25"/>
  <c r="M385" i="17"/>
  <c r="O386" i="25"/>
  <c r="N385" i="17"/>
  <c r="P386" i="25"/>
  <c r="O385" i="17"/>
  <c r="Q386" i="25"/>
  <c r="P385" i="17"/>
  <c r="R386" i="25"/>
  <c r="Q385" i="17"/>
  <c r="S386" i="25"/>
  <c r="R385" i="17"/>
  <c r="T386" i="25"/>
  <c r="S385" i="17"/>
  <c r="U386" i="25"/>
  <c r="T385" i="17"/>
  <c r="V386" i="25"/>
  <c r="U385" i="17"/>
  <c r="W386" i="25" s="1"/>
  <c r="V385" i="17"/>
  <c r="X386" i="25" s="1"/>
  <c r="W385" i="17"/>
  <c r="Y386" i="25" s="1"/>
  <c r="X385" i="17"/>
  <c r="Z386" i="25"/>
  <c r="Y385" i="17"/>
  <c r="AA386" i="25" s="1"/>
  <c r="Z385" i="17"/>
  <c r="AB386" i="25" s="1"/>
  <c r="C386" i="17"/>
  <c r="E387" i="25"/>
  <c r="D386" i="17"/>
  <c r="F387" i="25" s="1"/>
  <c r="E386" i="17"/>
  <c r="G387" i="25" s="1"/>
  <c r="F386" i="17"/>
  <c r="H387" i="25" s="1"/>
  <c r="G386" i="17"/>
  <c r="I387" i="25"/>
  <c r="H386" i="17"/>
  <c r="J387" i="25" s="1"/>
  <c r="I386" i="17"/>
  <c r="K387" i="25" s="1"/>
  <c r="J386" i="17"/>
  <c r="L387" i="25" s="1"/>
  <c r="K386" i="17"/>
  <c r="M387" i="25"/>
  <c r="L386" i="17"/>
  <c r="N387" i="25" s="1"/>
  <c r="M386" i="17"/>
  <c r="O387" i="25" s="1"/>
  <c r="N386" i="17"/>
  <c r="P387" i="25" s="1"/>
  <c r="O386" i="17"/>
  <c r="Q387" i="25"/>
  <c r="P386" i="17"/>
  <c r="R387" i="25" s="1"/>
  <c r="Q386" i="17"/>
  <c r="S387" i="25" s="1"/>
  <c r="R386" i="17"/>
  <c r="T387" i="25" s="1"/>
  <c r="S386" i="17"/>
  <c r="U387" i="25"/>
  <c r="T386" i="17"/>
  <c r="V387" i="25" s="1"/>
  <c r="U386" i="17"/>
  <c r="W387" i="25" s="1"/>
  <c r="V386" i="17"/>
  <c r="X387" i="25" s="1"/>
  <c r="W386" i="17"/>
  <c r="Y387" i="25"/>
  <c r="X386" i="17"/>
  <c r="Z387" i="25" s="1"/>
  <c r="Y386" i="17"/>
  <c r="AA387" i="25" s="1"/>
  <c r="Z386" i="17"/>
  <c r="AB387" i="25" s="1"/>
  <c r="C387" i="17"/>
  <c r="E388" i="25"/>
  <c r="D387" i="17"/>
  <c r="F388" i="25" s="1"/>
  <c r="E387" i="17"/>
  <c r="G388" i="25" s="1"/>
  <c r="F387" i="17"/>
  <c r="H388" i="25" s="1"/>
  <c r="G387" i="17"/>
  <c r="I388" i="25"/>
  <c r="H387" i="17"/>
  <c r="J388" i="25" s="1"/>
  <c r="I387" i="17"/>
  <c r="K388" i="25" s="1"/>
  <c r="J387" i="17"/>
  <c r="L388" i="25" s="1"/>
  <c r="K387" i="17"/>
  <c r="M388" i="25"/>
  <c r="L387" i="17"/>
  <c r="N388" i="25" s="1"/>
  <c r="M387" i="17"/>
  <c r="O388" i="25" s="1"/>
  <c r="N387" i="17"/>
  <c r="P388" i="25" s="1"/>
  <c r="O387" i="17"/>
  <c r="Q388" i="25"/>
  <c r="P387" i="17"/>
  <c r="R388" i="25" s="1"/>
  <c r="Q387" i="17"/>
  <c r="S388" i="25" s="1"/>
  <c r="R387" i="17"/>
  <c r="T388" i="25" s="1"/>
  <c r="S387" i="17"/>
  <c r="U388" i="25"/>
  <c r="T387" i="17"/>
  <c r="V388" i="25" s="1"/>
  <c r="U387" i="17"/>
  <c r="W388" i="25" s="1"/>
  <c r="V387" i="17"/>
  <c r="X388" i="25" s="1"/>
  <c r="W387" i="17"/>
  <c r="Y388" i="25"/>
  <c r="X387" i="17"/>
  <c r="Z388" i="25" s="1"/>
  <c r="Y387" i="17"/>
  <c r="AA388" i="25" s="1"/>
  <c r="Z387" i="17"/>
  <c r="AB388" i="25" s="1"/>
  <c r="C388" i="17"/>
  <c r="E389" i="25"/>
  <c r="D388" i="17"/>
  <c r="F389" i="25" s="1"/>
  <c r="E388" i="17"/>
  <c r="G389" i="25" s="1"/>
  <c r="F388" i="17"/>
  <c r="H389" i="25" s="1"/>
  <c r="G388" i="17"/>
  <c r="I389" i="25"/>
  <c r="H388" i="17"/>
  <c r="J389" i="25" s="1"/>
  <c r="I388" i="17"/>
  <c r="K389" i="25" s="1"/>
  <c r="J388" i="17"/>
  <c r="L389" i="25" s="1"/>
  <c r="K388" i="17"/>
  <c r="M389" i="25"/>
  <c r="L388" i="17"/>
  <c r="N389" i="25" s="1"/>
  <c r="M388" i="17"/>
  <c r="O389" i="25" s="1"/>
  <c r="N388" i="17"/>
  <c r="P389" i="25" s="1"/>
  <c r="O388" i="17"/>
  <c r="Q389" i="25"/>
  <c r="P388" i="17"/>
  <c r="R389" i="25" s="1"/>
  <c r="Q388" i="17"/>
  <c r="S389" i="25" s="1"/>
  <c r="R388" i="17"/>
  <c r="T389" i="25" s="1"/>
  <c r="S388" i="17"/>
  <c r="U389" i="25"/>
  <c r="T388" i="17"/>
  <c r="V389" i="25" s="1"/>
  <c r="U388" i="17"/>
  <c r="W389" i="25" s="1"/>
  <c r="V388" i="17"/>
  <c r="X389" i="25" s="1"/>
  <c r="W388" i="17"/>
  <c r="Y389" i="25"/>
  <c r="X388" i="17"/>
  <c r="Z389" i="25" s="1"/>
  <c r="Y388" i="17"/>
  <c r="AA389" i="25" s="1"/>
  <c r="Z388" i="17"/>
  <c r="AB389" i="25" s="1"/>
  <c r="C389" i="17"/>
  <c r="E390" i="25"/>
  <c r="D389" i="17"/>
  <c r="F390" i="25" s="1"/>
  <c r="E389" i="17"/>
  <c r="G390" i="25" s="1"/>
  <c r="F389" i="17"/>
  <c r="H390" i="25" s="1"/>
  <c r="G389" i="17"/>
  <c r="I390" i="25"/>
  <c r="H389" i="17"/>
  <c r="J390" i="25" s="1"/>
  <c r="I389" i="17"/>
  <c r="K390" i="25" s="1"/>
  <c r="J389" i="17"/>
  <c r="L390" i="25" s="1"/>
  <c r="K389" i="17"/>
  <c r="M390" i="25"/>
  <c r="L389" i="17"/>
  <c r="N390" i="25" s="1"/>
  <c r="M389" i="17"/>
  <c r="O390" i="25" s="1"/>
  <c r="N389" i="17"/>
  <c r="P390" i="25" s="1"/>
  <c r="O389" i="17"/>
  <c r="Q390" i="25"/>
  <c r="P389" i="17"/>
  <c r="R390" i="25" s="1"/>
  <c r="Q389" i="17"/>
  <c r="S390" i="25" s="1"/>
  <c r="R389" i="17"/>
  <c r="T390" i="25" s="1"/>
  <c r="S389" i="17"/>
  <c r="U390" i="25"/>
  <c r="T389" i="17"/>
  <c r="V390" i="25" s="1"/>
  <c r="U389" i="17"/>
  <c r="W390" i="25" s="1"/>
  <c r="V389" i="17"/>
  <c r="X390" i="25" s="1"/>
  <c r="W389" i="17"/>
  <c r="Y390" i="25"/>
  <c r="X389" i="17"/>
  <c r="Z390" i="25" s="1"/>
  <c r="Y389" i="17"/>
  <c r="AA390" i="25" s="1"/>
  <c r="Z389" i="17"/>
  <c r="AB390" i="25" s="1"/>
  <c r="C390" i="17"/>
  <c r="E391" i="25"/>
  <c r="D390" i="17"/>
  <c r="F391" i="25" s="1"/>
  <c r="E390" i="17"/>
  <c r="G391" i="25" s="1"/>
  <c r="F390" i="17"/>
  <c r="H391" i="25" s="1"/>
  <c r="G390" i="17"/>
  <c r="I391" i="25"/>
  <c r="H390" i="17"/>
  <c r="J391" i="25" s="1"/>
  <c r="I390" i="17"/>
  <c r="K391" i="25" s="1"/>
  <c r="J390" i="17"/>
  <c r="L391" i="25" s="1"/>
  <c r="K390" i="17"/>
  <c r="M391" i="25"/>
  <c r="L390" i="17"/>
  <c r="N391" i="25" s="1"/>
  <c r="M390" i="17"/>
  <c r="O391" i="25" s="1"/>
  <c r="N390" i="17"/>
  <c r="P391" i="25" s="1"/>
  <c r="O390" i="17"/>
  <c r="Q391" i="25"/>
  <c r="P390" i="17"/>
  <c r="R391" i="25" s="1"/>
  <c r="Q390" i="17"/>
  <c r="S391" i="25" s="1"/>
  <c r="R390" i="17"/>
  <c r="T391" i="25" s="1"/>
  <c r="S390" i="17"/>
  <c r="U391" i="25"/>
  <c r="T390" i="17"/>
  <c r="V391" i="25" s="1"/>
  <c r="U390" i="17"/>
  <c r="W391" i="25" s="1"/>
  <c r="V390" i="17"/>
  <c r="X391" i="25" s="1"/>
  <c r="W390" i="17"/>
  <c r="Y391" i="25"/>
  <c r="X390" i="17"/>
  <c r="Z391" i="25" s="1"/>
  <c r="Y390" i="17"/>
  <c r="AA391" i="25" s="1"/>
  <c r="Z390" i="17"/>
  <c r="AB391" i="25" s="1"/>
  <c r="C391" i="17"/>
  <c r="E392" i="25"/>
  <c r="D391" i="17"/>
  <c r="F392" i="25" s="1"/>
  <c r="E391" i="17"/>
  <c r="G392" i="25" s="1"/>
  <c r="F391" i="17"/>
  <c r="H392" i="25" s="1"/>
  <c r="G391" i="17"/>
  <c r="I392" i="25"/>
  <c r="H391" i="17"/>
  <c r="J392" i="25" s="1"/>
  <c r="I391" i="17"/>
  <c r="K392" i="25" s="1"/>
  <c r="J391" i="17"/>
  <c r="L392" i="25" s="1"/>
  <c r="K391" i="17"/>
  <c r="M392" i="25"/>
  <c r="L391" i="17"/>
  <c r="N392" i="25" s="1"/>
  <c r="M391" i="17"/>
  <c r="O392" i="25" s="1"/>
  <c r="N391" i="17"/>
  <c r="P392" i="25" s="1"/>
  <c r="O391" i="17"/>
  <c r="Q392" i="25"/>
  <c r="P391" i="17"/>
  <c r="R392" i="25" s="1"/>
  <c r="Q391" i="17"/>
  <c r="S392" i="25" s="1"/>
  <c r="R391" i="17"/>
  <c r="T392" i="25" s="1"/>
  <c r="S391" i="17"/>
  <c r="U392" i="25"/>
  <c r="T391" i="17"/>
  <c r="V392" i="25" s="1"/>
  <c r="U391" i="17"/>
  <c r="W392" i="25" s="1"/>
  <c r="V391" i="17"/>
  <c r="X392" i="25" s="1"/>
  <c r="W391" i="17"/>
  <c r="Y392" i="25"/>
  <c r="X391" i="17"/>
  <c r="Z392" i="25" s="1"/>
  <c r="Y391" i="17"/>
  <c r="AA392" i="25" s="1"/>
  <c r="Z391" i="17"/>
  <c r="AB392" i="25" s="1"/>
  <c r="C392" i="17"/>
  <c r="E393" i="25"/>
  <c r="D392" i="17"/>
  <c r="F393" i="25" s="1"/>
  <c r="E392" i="17"/>
  <c r="G393" i="25" s="1"/>
  <c r="F392" i="17"/>
  <c r="H393" i="25" s="1"/>
  <c r="G392" i="17"/>
  <c r="I393" i="25"/>
  <c r="H392" i="17"/>
  <c r="J393" i="25" s="1"/>
  <c r="I392" i="17"/>
  <c r="K393" i="25" s="1"/>
  <c r="J392" i="17"/>
  <c r="L393" i="25" s="1"/>
  <c r="K392" i="17"/>
  <c r="M393" i="25"/>
  <c r="L392" i="17"/>
  <c r="N393" i="25"/>
  <c r="M392" i="17"/>
  <c r="O393" i="25"/>
  <c r="N392" i="17"/>
  <c r="P393" i="25"/>
  <c r="O392" i="17"/>
  <c r="Q393" i="25"/>
  <c r="P392" i="17"/>
  <c r="R393" i="25"/>
  <c r="Q392" i="17"/>
  <c r="S393" i="25"/>
  <c r="R392" i="17"/>
  <c r="T393" i="25"/>
  <c r="S392" i="17"/>
  <c r="U393" i="25"/>
  <c r="T392" i="17"/>
  <c r="V393" i="25"/>
  <c r="U392" i="17"/>
  <c r="W393" i="25"/>
  <c r="V392" i="17"/>
  <c r="X393" i="25"/>
  <c r="W392" i="17"/>
  <c r="Y393" i="25"/>
  <c r="X392" i="17"/>
  <c r="Z393" i="25"/>
  <c r="Y392" i="17"/>
  <c r="AA393" i="25"/>
  <c r="Z392" i="17"/>
  <c r="AB393" i="25"/>
  <c r="C393" i="17"/>
  <c r="E394" i="25"/>
  <c r="D393" i="17"/>
  <c r="F394" i="25"/>
  <c r="E393" i="17"/>
  <c r="G394" i="25"/>
  <c r="F393" i="17"/>
  <c r="H394" i="25"/>
  <c r="G393" i="17"/>
  <c r="I394" i="25"/>
  <c r="H393" i="17"/>
  <c r="J394" i="25"/>
  <c r="I393" i="17"/>
  <c r="K394" i="25"/>
  <c r="J393" i="17"/>
  <c r="L394" i="25"/>
  <c r="K393" i="17"/>
  <c r="M394" i="25"/>
  <c r="L393" i="17"/>
  <c r="N394" i="25"/>
  <c r="M393" i="17"/>
  <c r="O394" i="25"/>
  <c r="N393" i="17"/>
  <c r="P394" i="25"/>
  <c r="O393" i="17"/>
  <c r="Q394" i="25"/>
  <c r="P393" i="17"/>
  <c r="R394" i="25"/>
  <c r="Q393" i="17"/>
  <c r="S394" i="25"/>
  <c r="R393" i="17"/>
  <c r="T394" i="25"/>
  <c r="S393" i="17"/>
  <c r="U394" i="25"/>
  <c r="T393" i="17"/>
  <c r="V394" i="25"/>
  <c r="U393" i="17"/>
  <c r="W394" i="25"/>
  <c r="V393" i="17"/>
  <c r="X394" i="25"/>
  <c r="W393" i="17"/>
  <c r="Y394" i="25"/>
  <c r="X393" i="17"/>
  <c r="Z394" i="25"/>
  <c r="Y393" i="17"/>
  <c r="AA394" i="25"/>
  <c r="Z393" i="17"/>
  <c r="AB394" i="25"/>
  <c r="C394" i="17"/>
  <c r="E395" i="25"/>
  <c r="D394" i="17"/>
  <c r="F395" i="25"/>
  <c r="E394" i="17"/>
  <c r="G395" i="25"/>
  <c r="F394" i="17"/>
  <c r="H395" i="25"/>
  <c r="G394" i="17"/>
  <c r="I395" i="25"/>
  <c r="H394" i="17"/>
  <c r="J395" i="25"/>
  <c r="I394" i="17"/>
  <c r="K395" i="25"/>
  <c r="J394" i="17"/>
  <c r="L395" i="25"/>
  <c r="K394" i="17"/>
  <c r="M395" i="25"/>
  <c r="L394" i="17"/>
  <c r="N395" i="25"/>
  <c r="M394" i="17"/>
  <c r="O395" i="25"/>
  <c r="N394" i="17"/>
  <c r="P395" i="25"/>
  <c r="O394" i="17"/>
  <c r="Q395" i="25"/>
  <c r="P394" i="17"/>
  <c r="R395" i="25"/>
  <c r="Q394" i="17"/>
  <c r="S395" i="25"/>
  <c r="R394" i="17"/>
  <c r="T395" i="25"/>
  <c r="S394" i="17"/>
  <c r="U395" i="25"/>
  <c r="T394" i="17"/>
  <c r="V395" i="25"/>
  <c r="U394" i="17"/>
  <c r="W395" i="25"/>
  <c r="V394" i="17"/>
  <c r="X395" i="25"/>
  <c r="W394" i="17"/>
  <c r="Y395" i="25"/>
  <c r="X394" i="17"/>
  <c r="Z395" i="25"/>
  <c r="Y394" i="17"/>
  <c r="AA395" i="25"/>
  <c r="Z394" i="17"/>
  <c r="AB395" i="25"/>
  <c r="C395" i="17"/>
  <c r="E396" i="25"/>
  <c r="D395" i="17"/>
  <c r="F396" i="25"/>
  <c r="E395" i="17"/>
  <c r="G396" i="25"/>
  <c r="F395" i="17"/>
  <c r="H396" i="25"/>
  <c r="G395" i="17"/>
  <c r="I396" i="25"/>
  <c r="H395" i="17"/>
  <c r="J396" i="25"/>
  <c r="I395" i="17"/>
  <c r="K396" i="25"/>
  <c r="J395" i="17"/>
  <c r="L396" i="25"/>
  <c r="K395" i="17"/>
  <c r="M396" i="25"/>
  <c r="L395" i="17"/>
  <c r="N396" i="25"/>
  <c r="M395" i="17"/>
  <c r="O396" i="25"/>
  <c r="N395" i="17"/>
  <c r="P396" i="25"/>
  <c r="O395" i="17"/>
  <c r="Q396" i="25"/>
  <c r="P395" i="17"/>
  <c r="R396" i="25"/>
  <c r="Q395" i="17"/>
  <c r="S396" i="25"/>
  <c r="R395" i="17"/>
  <c r="T396" i="25"/>
  <c r="S395" i="17"/>
  <c r="U396" i="25"/>
  <c r="T395" i="17"/>
  <c r="V396" i="25"/>
  <c r="U395" i="17"/>
  <c r="W396" i="25"/>
  <c r="V395" i="17"/>
  <c r="X396" i="25"/>
  <c r="W395" i="17"/>
  <c r="Y396" i="25"/>
  <c r="X395" i="17"/>
  <c r="Z396" i="25"/>
  <c r="Y395" i="17"/>
  <c r="AA396" i="25"/>
  <c r="Z395" i="17"/>
  <c r="AE395" i="17" s="1"/>
  <c r="AG395" i="17" s="1"/>
  <c r="AH395" i="17" s="1"/>
  <c r="AG396" i="25" s="1"/>
  <c r="AB396" i="25"/>
  <c r="C396" i="17"/>
  <c r="E397" i="25"/>
  <c r="D396" i="17"/>
  <c r="F397" i="25"/>
  <c r="E396" i="17"/>
  <c r="G397" i="25"/>
  <c r="F396" i="17"/>
  <c r="H397" i="25"/>
  <c r="G396" i="17"/>
  <c r="I397" i="25"/>
  <c r="H396" i="17"/>
  <c r="J397" i="25"/>
  <c r="I396" i="17"/>
  <c r="K397" i="25"/>
  <c r="J396" i="17"/>
  <c r="L397" i="25"/>
  <c r="K396" i="17"/>
  <c r="M397" i="25"/>
  <c r="L396" i="17"/>
  <c r="N397" i="25"/>
  <c r="M396" i="17"/>
  <c r="O397" i="25"/>
  <c r="N396" i="17"/>
  <c r="P397" i="25"/>
  <c r="O396" i="17"/>
  <c r="Q397" i="25"/>
  <c r="P396" i="17"/>
  <c r="R397" i="25"/>
  <c r="Q396" i="17"/>
  <c r="S397" i="25"/>
  <c r="R396" i="17"/>
  <c r="T397" i="25"/>
  <c r="S396" i="17"/>
  <c r="U397" i="25"/>
  <c r="T396" i="17"/>
  <c r="V397" i="25"/>
  <c r="U396" i="17"/>
  <c r="W397" i="25"/>
  <c r="V396" i="17"/>
  <c r="X397" i="25"/>
  <c r="W396" i="17"/>
  <c r="Y397" i="25"/>
  <c r="X396" i="17"/>
  <c r="Z397" i="25"/>
  <c r="Y396" i="17"/>
  <c r="AA397" i="25"/>
  <c r="Z396" i="17"/>
  <c r="AE396" i="17" s="1"/>
  <c r="AG396" i="17" s="1"/>
  <c r="AH396" i="17" s="1"/>
  <c r="AG397" i="25" s="1"/>
  <c r="AB397" i="25"/>
  <c r="C397" i="17"/>
  <c r="E398" i="25"/>
  <c r="D397" i="17"/>
  <c r="F398" i="25"/>
  <c r="E397" i="17"/>
  <c r="G398" i="25"/>
  <c r="F397" i="17"/>
  <c r="H398" i="25"/>
  <c r="G397" i="17"/>
  <c r="I398" i="25"/>
  <c r="H397" i="17"/>
  <c r="J398" i="25"/>
  <c r="I397" i="17"/>
  <c r="K398" i="25"/>
  <c r="J397" i="17"/>
  <c r="L398" i="25"/>
  <c r="K397" i="17"/>
  <c r="M398" i="25"/>
  <c r="L397" i="17"/>
  <c r="N398" i="25"/>
  <c r="M397" i="17"/>
  <c r="O398" i="25"/>
  <c r="N397" i="17"/>
  <c r="P398" i="25"/>
  <c r="O397" i="17"/>
  <c r="Q398" i="25"/>
  <c r="P397" i="17"/>
  <c r="R398" i="25"/>
  <c r="Q397" i="17"/>
  <c r="S398" i="25"/>
  <c r="R397" i="17"/>
  <c r="T398" i="25"/>
  <c r="S397" i="17"/>
  <c r="U398" i="25"/>
  <c r="T397" i="17"/>
  <c r="V398" i="25"/>
  <c r="U397" i="17"/>
  <c r="W398" i="25"/>
  <c r="V397" i="17"/>
  <c r="X398" i="25"/>
  <c r="W397" i="17"/>
  <c r="Y398" i="25"/>
  <c r="X397" i="17"/>
  <c r="Z398" i="25"/>
  <c r="Y397" i="17"/>
  <c r="AA398" i="25"/>
  <c r="Z397" i="17"/>
  <c r="AE397" i="17" s="1"/>
  <c r="AG397" i="17" s="1"/>
  <c r="AH397" i="17" s="1"/>
  <c r="AG398" i="25" s="1"/>
  <c r="AB398" i="25"/>
  <c r="C398" i="17"/>
  <c r="E399" i="25"/>
  <c r="D398" i="17"/>
  <c r="F399" i="25"/>
  <c r="E398" i="17"/>
  <c r="G399" i="25"/>
  <c r="F398" i="17"/>
  <c r="H399" i="25"/>
  <c r="G398" i="17"/>
  <c r="I399" i="25"/>
  <c r="H398" i="17"/>
  <c r="J399" i="25"/>
  <c r="I398" i="17"/>
  <c r="K399" i="25"/>
  <c r="J398" i="17"/>
  <c r="L399" i="25"/>
  <c r="K398" i="17"/>
  <c r="M399" i="25"/>
  <c r="L398" i="17"/>
  <c r="N399" i="25"/>
  <c r="M398" i="17"/>
  <c r="O399" i="25"/>
  <c r="N398" i="17"/>
  <c r="P399" i="25"/>
  <c r="O398" i="17"/>
  <c r="Q399" i="25"/>
  <c r="P398" i="17"/>
  <c r="R399" i="25"/>
  <c r="Q398" i="17"/>
  <c r="S399" i="25"/>
  <c r="R398" i="17"/>
  <c r="T399" i="25"/>
  <c r="S398" i="17"/>
  <c r="U399" i="25"/>
  <c r="T398" i="17"/>
  <c r="V399" i="25"/>
  <c r="U398" i="17"/>
  <c r="W399" i="25"/>
  <c r="V398" i="17"/>
  <c r="X399" i="25"/>
  <c r="W398" i="17"/>
  <c r="Y399" i="25"/>
  <c r="X398" i="17"/>
  <c r="Z399" i="25"/>
  <c r="Y398" i="17"/>
  <c r="AA399" i="25"/>
  <c r="Z398" i="17"/>
  <c r="AE398" i="17" s="1"/>
  <c r="AG398" i="17" s="1"/>
  <c r="AH398" i="17" s="1"/>
  <c r="AG399" i="25" s="1"/>
  <c r="AB399" i="25"/>
  <c r="C399" i="17"/>
  <c r="E400" i="25"/>
  <c r="D399" i="17"/>
  <c r="F400" i="25"/>
  <c r="E399" i="17"/>
  <c r="G400" i="25"/>
  <c r="F399" i="17"/>
  <c r="H400" i="25"/>
  <c r="G399" i="17"/>
  <c r="I400" i="25"/>
  <c r="H399" i="17"/>
  <c r="J400" i="25"/>
  <c r="I399" i="17"/>
  <c r="K400" i="25"/>
  <c r="J399" i="17"/>
  <c r="L400" i="25"/>
  <c r="K399" i="17"/>
  <c r="M400" i="25"/>
  <c r="L399" i="17"/>
  <c r="N400" i="25"/>
  <c r="M399" i="17"/>
  <c r="O400" i="25"/>
  <c r="N399" i="17"/>
  <c r="P400" i="25"/>
  <c r="O399" i="17"/>
  <c r="Q400" i="25"/>
  <c r="P399" i="17"/>
  <c r="R400" i="25"/>
  <c r="Q399" i="17"/>
  <c r="S400" i="25"/>
  <c r="R399" i="17"/>
  <c r="T400" i="25"/>
  <c r="S399" i="17"/>
  <c r="U400" i="25"/>
  <c r="T399" i="17"/>
  <c r="V400" i="25"/>
  <c r="U399" i="17"/>
  <c r="W400" i="25"/>
  <c r="V399" i="17"/>
  <c r="X400" i="25"/>
  <c r="W399" i="17"/>
  <c r="Y400" i="25"/>
  <c r="X399" i="17"/>
  <c r="Z400" i="25"/>
  <c r="Y399" i="17"/>
  <c r="AA400" i="25"/>
  <c r="Z399" i="17"/>
  <c r="AE399" i="17" s="1"/>
  <c r="AG399" i="17" s="1"/>
  <c r="AH399" i="17" s="1"/>
  <c r="AG400" i="25" s="1"/>
  <c r="AB400" i="25"/>
  <c r="C400" i="17"/>
  <c r="E401" i="25"/>
  <c r="D400" i="17"/>
  <c r="F401" i="25"/>
  <c r="E400" i="17"/>
  <c r="G401" i="25"/>
  <c r="F400" i="17"/>
  <c r="H401" i="25"/>
  <c r="G400" i="17"/>
  <c r="I401" i="25"/>
  <c r="H400" i="17"/>
  <c r="J401" i="25"/>
  <c r="I400" i="17"/>
  <c r="K401" i="25"/>
  <c r="J400" i="17"/>
  <c r="L401" i="25"/>
  <c r="K400" i="17"/>
  <c r="M401" i="25"/>
  <c r="L400" i="17"/>
  <c r="N401" i="25"/>
  <c r="M400" i="17"/>
  <c r="O401" i="25"/>
  <c r="N400" i="17"/>
  <c r="P401" i="25"/>
  <c r="O400" i="17"/>
  <c r="Q401" i="25"/>
  <c r="P400" i="17"/>
  <c r="R401" i="25"/>
  <c r="Q400" i="17"/>
  <c r="S401" i="25"/>
  <c r="R400" i="17"/>
  <c r="T401" i="25"/>
  <c r="S400" i="17"/>
  <c r="U401" i="25"/>
  <c r="T400" i="17"/>
  <c r="V401" i="25"/>
  <c r="U400" i="17"/>
  <c r="W401" i="25"/>
  <c r="V400" i="17"/>
  <c r="X401" i="25"/>
  <c r="W400" i="17"/>
  <c r="Y401" i="25"/>
  <c r="X400" i="17"/>
  <c r="Z401" i="25"/>
  <c r="Y400" i="17"/>
  <c r="AA401" i="25"/>
  <c r="Z400" i="17"/>
  <c r="AE400" i="17" s="1"/>
  <c r="AG400" i="17" s="1"/>
  <c r="AH400" i="17" s="1"/>
  <c r="AG401" i="25" s="1"/>
  <c r="AB401" i="25"/>
  <c r="C401" i="17"/>
  <c r="E402" i="25"/>
  <c r="D401" i="17"/>
  <c r="F402" i="25"/>
  <c r="E401" i="17"/>
  <c r="G402" i="25"/>
  <c r="F401" i="17"/>
  <c r="H402" i="25"/>
  <c r="G401" i="17"/>
  <c r="I402" i="25"/>
  <c r="H401" i="17"/>
  <c r="J402" i="25"/>
  <c r="I401" i="17"/>
  <c r="K402" i="25"/>
  <c r="J401" i="17"/>
  <c r="L402" i="25"/>
  <c r="K401" i="17"/>
  <c r="M402" i="25"/>
  <c r="L401" i="17"/>
  <c r="N402" i="25"/>
  <c r="M401" i="17"/>
  <c r="O402" i="25"/>
  <c r="N401" i="17"/>
  <c r="P402" i="25"/>
  <c r="O401" i="17"/>
  <c r="Q402" i="25"/>
  <c r="P401" i="17"/>
  <c r="R402" i="25"/>
  <c r="Q401" i="17"/>
  <c r="S402" i="25"/>
  <c r="R401" i="17"/>
  <c r="T402" i="25"/>
  <c r="S401" i="17"/>
  <c r="U402" i="25"/>
  <c r="T401" i="17"/>
  <c r="V402" i="25"/>
  <c r="U401" i="17"/>
  <c r="W402" i="25"/>
  <c r="V401" i="17"/>
  <c r="X402" i="25"/>
  <c r="W401" i="17"/>
  <c r="Y402" i="25"/>
  <c r="X401" i="17"/>
  <c r="Z402" i="25"/>
  <c r="Y401" i="17"/>
  <c r="AA402" i="25"/>
  <c r="Z401" i="17"/>
  <c r="AE401" i="17" s="1"/>
  <c r="AG401" i="17" s="1"/>
  <c r="AH401" i="17" s="1"/>
  <c r="AG402" i="25" s="1"/>
  <c r="AB402" i="25"/>
  <c r="C402" i="17"/>
  <c r="E403" i="25"/>
  <c r="D402" i="17"/>
  <c r="F403" i="25"/>
  <c r="E402" i="17"/>
  <c r="G403" i="25"/>
  <c r="F402" i="17"/>
  <c r="H403" i="25"/>
  <c r="G402" i="17"/>
  <c r="I403" i="25"/>
  <c r="H402" i="17"/>
  <c r="J403" i="25"/>
  <c r="I402" i="17"/>
  <c r="K403" i="25"/>
  <c r="J402" i="17"/>
  <c r="L403" i="25"/>
  <c r="K402" i="17"/>
  <c r="M403" i="25"/>
  <c r="L402" i="17"/>
  <c r="N403" i="25"/>
  <c r="M402" i="17"/>
  <c r="O403" i="25"/>
  <c r="N402" i="17"/>
  <c r="P403" i="25"/>
  <c r="O402" i="17"/>
  <c r="Q403" i="25"/>
  <c r="P402" i="17"/>
  <c r="R403" i="25"/>
  <c r="Q402" i="17"/>
  <c r="S403" i="25"/>
  <c r="R402" i="17"/>
  <c r="T403" i="25"/>
  <c r="S402" i="17"/>
  <c r="U403" i="25"/>
  <c r="T402" i="17"/>
  <c r="V403" i="25"/>
  <c r="U402" i="17"/>
  <c r="W403" i="25"/>
  <c r="V402" i="17"/>
  <c r="X403" i="25"/>
  <c r="W402" i="17"/>
  <c r="Y403" i="25"/>
  <c r="X402" i="17"/>
  <c r="Z403" i="25"/>
  <c r="Y402" i="17"/>
  <c r="AA403" i="25"/>
  <c r="Z402" i="17"/>
  <c r="AE402" i="17" s="1"/>
  <c r="AG402" i="17" s="1"/>
  <c r="AH402" i="17" s="1"/>
  <c r="AG403" i="25" s="1"/>
  <c r="AB403" i="25"/>
  <c r="C403" i="17"/>
  <c r="E404" i="25"/>
  <c r="D403" i="17"/>
  <c r="F404" i="25"/>
  <c r="E403" i="17"/>
  <c r="G404" i="25"/>
  <c r="F403" i="17"/>
  <c r="H404" i="25"/>
  <c r="G403" i="17"/>
  <c r="I404" i="25"/>
  <c r="H403" i="17"/>
  <c r="J404" i="25"/>
  <c r="I403" i="17"/>
  <c r="K404" i="25"/>
  <c r="J403" i="17"/>
  <c r="AE403" i="17" s="1"/>
  <c r="AG403" i="17" s="1"/>
  <c r="AH403" i="17" s="1"/>
  <c r="AG404" i="25" s="1"/>
  <c r="L404" i="25"/>
  <c r="K403" i="17"/>
  <c r="M404" i="25"/>
  <c r="L403" i="17"/>
  <c r="N404" i="25"/>
  <c r="M403" i="17"/>
  <c r="O404" i="25"/>
  <c r="N403" i="17"/>
  <c r="P404" i="25"/>
  <c r="O403" i="17"/>
  <c r="Q404" i="25"/>
  <c r="P403" i="17"/>
  <c r="R404" i="25"/>
  <c r="Q403" i="17"/>
  <c r="S404" i="25"/>
  <c r="R403" i="17"/>
  <c r="T404" i="25"/>
  <c r="S403" i="17"/>
  <c r="U404" i="25"/>
  <c r="T403" i="17"/>
  <c r="V404" i="25"/>
  <c r="U403" i="17"/>
  <c r="W404" i="25"/>
  <c r="V403" i="17"/>
  <c r="X404" i="25"/>
  <c r="W403" i="17"/>
  <c r="Y404" i="25"/>
  <c r="X403" i="17"/>
  <c r="Z404" i="25"/>
  <c r="Y403" i="17"/>
  <c r="AA404" i="25"/>
  <c r="Z403" i="17"/>
  <c r="AB404" i="25"/>
  <c r="C404" i="17"/>
  <c r="E405" i="25"/>
  <c r="D404" i="17"/>
  <c r="F405" i="25"/>
  <c r="E404" i="17"/>
  <c r="AE404" i="17" s="1"/>
  <c r="AG404" i="17" s="1"/>
  <c r="AH404" i="17" s="1"/>
  <c r="AG405" i="25" s="1"/>
  <c r="G405" i="25"/>
  <c r="F404" i="17"/>
  <c r="H405" i="25"/>
  <c r="G404" i="17"/>
  <c r="I405" i="25"/>
  <c r="H404" i="17"/>
  <c r="J405" i="25"/>
  <c r="I404" i="17"/>
  <c r="K405" i="25"/>
  <c r="J404" i="17"/>
  <c r="L405" i="25"/>
  <c r="K404" i="17"/>
  <c r="M405" i="25"/>
  <c r="L404" i="17"/>
  <c r="N405" i="25"/>
  <c r="M404" i="17"/>
  <c r="O405" i="25"/>
  <c r="N404" i="17"/>
  <c r="P405" i="25"/>
  <c r="O404" i="17"/>
  <c r="Q405" i="25"/>
  <c r="P404" i="17"/>
  <c r="R405" i="25"/>
  <c r="Q404" i="17"/>
  <c r="S405" i="25"/>
  <c r="R404" i="17"/>
  <c r="T405" i="25"/>
  <c r="S404" i="17"/>
  <c r="U405" i="25"/>
  <c r="T404" i="17"/>
  <c r="V405" i="25"/>
  <c r="U404" i="17"/>
  <c r="W405" i="25"/>
  <c r="V404" i="17"/>
  <c r="X405" i="25"/>
  <c r="W404" i="17"/>
  <c r="Y405" i="25"/>
  <c r="X404" i="17"/>
  <c r="Z405" i="25"/>
  <c r="Y404" i="17"/>
  <c r="AA405" i="25"/>
  <c r="Z404" i="17"/>
  <c r="AB405" i="25"/>
  <c r="C405" i="17"/>
  <c r="E406" i="25"/>
  <c r="D405" i="17"/>
  <c r="AE405" i="17" s="1"/>
  <c r="AG405" i="17" s="1"/>
  <c r="AH405" i="17" s="1"/>
  <c r="AG406" i="25" s="1"/>
  <c r="F406" i="25"/>
  <c r="E405" i="17"/>
  <c r="G406" i="25"/>
  <c r="F405" i="17"/>
  <c r="H406" i="25"/>
  <c r="G405" i="17"/>
  <c r="I406" i="25"/>
  <c r="H405" i="17"/>
  <c r="J406" i="25"/>
  <c r="I405" i="17"/>
  <c r="K406" i="25"/>
  <c r="J405" i="17"/>
  <c r="L406" i="25"/>
  <c r="K405" i="17"/>
  <c r="M406" i="25"/>
  <c r="L405" i="17"/>
  <c r="N406" i="25"/>
  <c r="M405" i="17"/>
  <c r="O406" i="25"/>
  <c r="N405" i="17"/>
  <c r="P406" i="25"/>
  <c r="O405" i="17"/>
  <c r="Q406" i="25"/>
  <c r="P405" i="17"/>
  <c r="R406" i="25"/>
  <c r="Q405" i="17"/>
  <c r="S406" i="25"/>
  <c r="R405" i="17"/>
  <c r="T406" i="25"/>
  <c r="S405" i="17"/>
  <c r="U406" i="25"/>
  <c r="T405" i="17"/>
  <c r="V406" i="25"/>
  <c r="U405" i="17"/>
  <c r="W406" i="25"/>
  <c r="V405" i="17"/>
  <c r="X406" i="25"/>
  <c r="W405" i="17"/>
  <c r="Y406" i="25"/>
  <c r="X405" i="17"/>
  <c r="Z406" i="25"/>
  <c r="Y405" i="17"/>
  <c r="AA406" i="25"/>
  <c r="Z405" i="17"/>
  <c r="AB406" i="25"/>
  <c r="C406" i="17"/>
  <c r="E407" i="25"/>
  <c r="D406" i="17"/>
  <c r="F407" i="25"/>
  <c r="E406" i="17"/>
  <c r="G407" i="25"/>
  <c r="F406" i="17"/>
  <c r="H407" i="25"/>
  <c r="G406" i="17"/>
  <c r="I407" i="25"/>
  <c r="H406" i="17"/>
  <c r="J407" i="25"/>
  <c r="I406" i="17"/>
  <c r="K407" i="25"/>
  <c r="J406" i="17"/>
  <c r="L407" i="25"/>
  <c r="K406" i="17"/>
  <c r="M407" i="25"/>
  <c r="L406" i="17"/>
  <c r="N407" i="25"/>
  <c r="M406" i="17"/>
  <c r="O407" i="25"/>
  <c r="N406" i="17"/>
  <c r="P407" i="25"/>
  <c r="O406" i="17"/>
  <c r="Q407" i="25"/>
  <c r="P406" i="17"/>
  <c r="R407" i="25"/>
  <c r="Q406" i="17"/>
  <c r="S407" i="25"/>
  <c r="R406" i="17"/>
  <c r="T407" i="25"/>
  <c r="S406" i="17"/>
  <c r="U407" i="25"/>
  <c r="T406" i="17"/>
  <c r="V407" i="25"/>
  <c r="U406" i="17"/>
  <c r="W407" i="25"/>
  <c r="V406" i="17"/>
  <c r="X407" i="25"/>
  <c r="W406" i="17"/>
  <c r="Y407" i="25"/>
  <c r="X406" i="17"/>
  <c r="Z407" i="25"/>
  <c r="Y406" i="17"/>
  <c r="AA407" i="25"/>
  <c r="Z406" i="17"/>
  <c r="AB407" i="25"/>
  <c r="AE406" i="17"/>
  <c r="AG406" i="17"/>
  <c r="AH406" i="17" s="1"/>
  <c r="AG407" i="25" s="1"/>
  <c r="C407" i="17"/>
  <c r="E408" i="25"/>
  <c r="D407" i="17"/>
  <c r="F408" i="25"/>
  <c r="E407" i="17"/>
  <c r="G408" i="25"/>
  <c r="F407" i="17"/>
  <c r="H408" i="25"/>
  <c r="G407" i="17"/>
  <c r="I408" i="25"/>
  <c r="H407" i="17"/>
  <c r="J408" i="25"/>
  <c r="I407" i="17"/>
  <c r="K408" i="25"/>
  <c r="J407" i="17"/>
  <c r="AE407" i="17" s="1"/>
  <c r="AG407" i="17" s="1"/>
  <c r="AH407" i="17" s="1"/>
  <c r="AG408" i="25" s="1"/>
  <c r="L408" i="25"/>
  <c r="K407" i="17"/>
  <c r="M408" i="25"/>
  <c r="L407" i="17"/>
  <c r="N408" i="25"/>
  <c r="M407" i="17"/>
  <c r="O408" i="25"/>
  <c r="N407" i="17"/>
  <c r="P408" i="25"/>
  <c r="O407" i="17"/>
  <c r="Q408" i="25"/>
  <c r="P407" i="17"/>
  <c r="R408" i="25"/>
  <c r="Q407" i="17"/>
  <c r="S408" i="25"/>
  <c r="R407" i="17"/>
  <c r="T408" i="25"/>
  <c r="S407" i="17"/>
  <c r="U408" i="25"/>
  <c r="T407" i="17"/>
  <c r="V408" i="25"/>
  <c r="U407" i="17"/>
  <c r="W408" i="25"/>
  <c r="V407" i="17"/>
  <c r="X408" i="25"/>
  <c r="W407" i="17"/>
  <c r="Y408" i="25"/>
  <c r="X407" i="17"/>
  <c r="Z408" i="25"/>
  <c r="Y407" i="17"/>
  <c r="AA408" i="25"/>
  <c r="Z407" i="17"/>
  <c r="AB408" i="25"/>
  <c r="C408" i="17"/>
  <c r="E409" i="25"/>
  <c r="D408" i="17"/>
  <c r="F409" i="25"/>
  <c r="E408" i="17"/>
  <c r="AE408" i="17" s="1"/>
  <c r="AG408" i="17" s="1"/>
  <c r="AH408" i="17" s="1"/>
  <c r="AG409" i="25" s="1"/>
  <c r="G409" i="25"/>
  <c r="F408" i="17"/>
  <c r="H409" i="25"/>
  <c r="G408" i="17"/>
  <c r="I409" i="25"/>
  <c r="H408" i="17"/>
  <c r="J409" i="25"/>
  <c r="I408" i="17"/>
  <c r="K409" i="25"/>
  <c r="J408" i="17"/>
  <c r="L409" i="25"/>
  <c r="K408" i="17"/>
  <c r="M409" i="25"/>
  <c r="L408" i="17"/>
  <c r="N409" i="25"/>
  <c r="M408" i="17"/>
  <c r="O409" i="25"/>
  <c r="N408" i="17"/>
  <c r="P409" i="25"/>
  <c r="O408" i="17"/>
  <c r="Q409" i="25"/>
  <c r="P408" i="17"/>
  <c r="R409" i="25"/>
  <c r="Q408" i="17"/>
  <c r="S409" i="25"/>
  <c r="R408" i="17"/>
  <c r="T409" i="25"/>
  <c r="S408" i="17"/>
  <c r="U409" i="25"/>
  <c r="T408" i="17"/>
  <c r="V409" i="25"/>
  <c r="U408" i="17"/>
  <c r="W409" i="25"/>
  <c r="V408" i="17"/>
  <c r="X409" i="25"/>
  <c r="W408" i="17"/>
  <c r="Y409" i="25" s="1"/>
  <c r="X408" i="17"/>
  <c r="Z409" i="25" s="1"/>
  <c r="Y408" i="17"/>
  <c r="AA409" i="25" s="1"/>
  <c r="Z408" i="17"/>
  <c r="AB409" i="25"/>
  <c r="C409" i="17"/>
  <c r="E410" i="25" s="1"/>
  <c r="D409" i="17"/>
  <c r="F410" i="25"/>
  <c r="E409" i="17"/>
  <c r="G410" i="25" s="1"/>
  <c r="F409" i="17"/>
  <c r="H410" i="25" s="1"/>
  <c r="G409" i="17"/>
  <c r="I410" i="25" s="1"/>
  <c r="H409" i="17"/>
  <c r="J410" i="25"/>
  <c r="I409" i="17"/>
  <c r="K410" i="25" s="1"/>
  <c r="J409" i="17"/>
  <c r="L410" i="25" s="1"/>
  <c r="K409" i="17"/>
  <c r="M410" i="25" s="1"/>
  <c r="L409" i="17"/>
  <c r="N410" i="25"/>
  <c r="M409" i="17"/>
  <c r="O410" i="25" s="1"/>
  <c r="N409" i="17"/>
  <c r="P410" i="25" s="1"/>
  <c r="O409" i="17"/>
  <c r="Q410" i="25" s="1"/>
  <c r="P409" i="17"/>
  <c r="R410" i="25"/>
  <c r="Q409" i="17"/>
  <c r="S410" i="25" s="1"/>
  <c r="R409" i="17"/>
  <c r="T410" i="25" s="1"/>
  <c r="S409" i="17"/>
  <c r="U410" i="25" s="1"/>
  <c r="T409" i="17"/>
  <c r="V410" i="25"/>
  <c r="U409" i="17"/>
  <c r="W410" i="25" s="1"/>
  <c r="V409" i="17"/>
  <c r="X410" i="25" s="1"/>
  <c r="W409" i="17"/>
  <c r="Y410" i="25" s="1"/>
  <c r="X409" i="17"/>
  <c r="Z410" i="25"/>
  <c r="Y409" i="17"/>
  <c r="AA410" i="25" s="1"/>
  <c r="Z409" i="17"/>
  <c r="AB410" i="25" s="1"/>
  <c r="C410" i="17"/>
  <c r="E411" i="25" s="1"/>
  <c r="D410" i="17"/>
  <c r="F411" i="25" s="1"/>
  <c r="E410" i="17"/>
  <c r="G411" i="25" s="1"/>
  <c r="F410" i="17"/>
  <c r="H411" i="25"/>
  <c r="G410" i="17"/>
  <c r="I411" i="25" s="1"/>
  <c r="H410" i="17"/>
  <c r="J411" i="25" s="1"/>
  <c r="I410" i="17"/>
  <c r="K411" i="25" s="1"/>
  <c r="J410" i="17"/>
  <c r="L411" i="25"/>
  <c r="K410" i="17"/>
  <c r="M411" i="25" s="1"/>
  <c r="L410" i="17"/>
  <c r="N411" i="25" s="1"/>
  <c r="M410" i="17"/>
  <c r="O411" i="25" s="1"/>
  <c r="N410" i="17"/>
  <c r="P411" i="25"/>
  <c r="O410" i="17"/>
  <c r="Q411" i="25" s="1"/>
  <c r="P410" i="17"/>
  <c r="R411" i="25" s="1"/>
  <c r="Q410" i="17"/>
  <c r="S411" i="25" s="1"/>
  <c r="R410" i="17"/>
  <c r="T411" i="25"/>
  <c r="S410" i="17"/>
  <c r="U411" i="25" s="1"/>
  <c r="T410" i="17"/>
  <c r="V411" i="25" s="1"/>
  <c r="U410" i="17"/>
  <c r="W411" i="25" s="1"/>
  <c r="V410" i="17"/>
  <c r="X411" i="25"/>
  <c r="W410" i="17"/>
  <c r="Y411" i="25" s="1"/>
  <c r="X410" i="17"/>
  <c r="Z411" i="25" s="1"/>
  <c r="Y410" i="17"/>
  <c r="AA411" i="25" s="1"/>
  <c r="Z410" i="17"/>
  <c r="AB411" i="25"/>
  <c r="C411" i="17"/>
  <c r="E412" i="25" s="1"/>
  <c r="D411" i="17"/>
  <c r="F412" i="25"/>
  <c r="E411" i="17"/>
  <c r="G412" i="25" s="1"/>
  <c r="F411" i="17"/>
  <c r="H412" i="25" s="1"/>
  <c r="G411" i="17"/>
  <c r="I412" i="25" s="1"/>
  <c r="H411" i="17"/>
  <c r="J412" i="25"/>
  <c r="I411" i="17"/>
  <c r="K412" i="25" s="1"/>
  <c r="J411" i="17"/>
  <c r="L412" i="25" s="1"/>
  <c r="K411" i="17"/>
  <c r="M412" i="25" s="1"/>
  <c r="L411" i="17"/>
  <c r="N412" i="25"/>
  <c r="M411" i="17"/>
  <c r="O412" i="25" s="1"/>
  <c r="N411" i="17"/>
  <c r="P412" i="25" s="1"/>
  <c r="O411" i="17"/>
  <c r="Q412" i="25" s="1"/>
  <c r="P411" i="17"/>
  <c r="R412" i="25"/>
  <c r="Q411" i="17"/>
  <c r="S412" i="25" s="1"/>
  <c r="R411" i="17"/>
  <c r="T412" i="25" s="1"/>
  <c r="S411" i="17"/>
  <c r="U412" i="25" s="1"/>
  <c r="T411" i="17"/>
  <c r="V412" i="25"/>
  <c r="U411" i="17"/>
  <c r="W412" i="25" s="1"/>
  <c r="V411" i="17"/>
  <c r="X412" i="25" s="1"/>
  <c r="W411" i="17"/>
  <c r="Y412" i="25" s="1"/>
  <c r="X411" i="17"/>
  <c r="Z412" i="25"/>
  <c r="Y411" i="17"/>
  <c r="AA412" i="25" s="1"/>
  <c r="Z411" i="17"/>
  <c r="AB412" i="25" s="1"/>
  <c r="AE411" i="17"/>
  <c r="AG411" i="17" s="1"/>
  <c r="AH411" i="17" s="1"/>
  <c r="AG412" i="25" s="1"/>
  <c r="C412" i="17"/>
  <c r="E413" i="25" s="1"/>
  <c r="D412" i="17"/>
  <c r="F413" i="25" s="1"/>
  <c r="E412" i="17"/>
  <c r="G413" i="25" s="1"/>
  <c r="F412" i="17"/>
  <c r="H413" i="25"/>
  <c r="G412" i="17"/>
  <c r="I413" i="25" s="1"/>
  <c r="H412" i="17"/>
  <c r="J413" i="25" s="1"/>
  <c r="I412" i="17"/>
  <c r="K413" i="25" s="1"/>
  <c r="J412" i="17"/>
  <c r="L413" i="25"/>
  <c r="K412" i="17"/>
  <c r="M413" i="25" s="1"/>
  <c r="L412" i="17"/>
  <c r="N413" i="25" s="1"/>
  <c r="M412" i="17"/>
  <c r="O413" i="25" s="1"/>
  <c r="N412" i="17"/>
  <c r="P413" i="25"/>
  <c r="O412" i="17"/>
  <c r="Q413" i="25" s="1"/>
  <c r="P412" i="17"/>
  <c r="R413" i="25" s="1"/>
  <c r="Q412" i="17"/>
  <c r="S413" i="25" s="1"/>
  <c r="R412" i="17"/>
  <c r="T413" i="25"/>
  <c r="S412" i="17"/>
  <c r="U413" i="25" s="1"/>
  <c r="T412" i="17"/>
  <c r="V413" i="25" s="1"/>
  <c r="U412" i="17"/>
  <c r="W413" i="25" s="1"/>
  <c r="V412" i="17"/>
  <c r="X413" i="25"/>
  <c r="W412" i="17"/>
  <c r="Y413" i="25" s="1"/>
  <c r="X412" i="17"/>
  <c r="Z413" i="25" s="1"/>
  <c r="Y412" i="17"/>
  <c r="AA413" i="25" s="1"/>
  <c r="Z412" i="17"/>
  <c r="AB413" i="25"/>
  <c r="C413" i="17"/>
  <c r="E414" i="25" s="1"/>
  <c r="D413" i="17"/>
  <c r="F414" i="25"/>
  <c r="E413" i="17"/>
  <c r="G414" i="25" s="1"/>
  <c r="F413" i="17"/>
  <c r="H414" i="25" s="1"/>
  <c r="G413" i="17"/>
  <c r="I414" i="25" s="1"/>
  <c r="H413" i="17"/>
  <c r="J414" i="25"/>
  <c r="I413" i="17"/>
  <c r="K414" i="25" s="1"/>
  <c r="J413" i="17"/>
  <c r="L414" i="25" s="1"/>
  <c r="K413" i="17"/>
  <c r="M414" i="25" s="1"/>
  <c r="L413" i="17"/>
  <c r="N414" i="25"/>
  <c r="M413" i="17"/>
  <c r="O414" i="25" s="1"/>
  <c r="N413" i="17"/>
  <c r="P414" i="25" s="1"/>
  <c r="O413" i="17"/>
  <c r="Q414" i="25" s="1"/>
  <c r="P413" i="17"/>
  <c r="R414" i="25"/>
  <c r="Q413" i="17"/>
  <c r="S414" i="25" s="1"/>
  <c r="R413" i="17"/>
  <c r="T414" i="25" s="1"/>
  <c r="S413" i="17"/>
  <c r="U414" i="25" s="1"/>
  <c r="T413" i="17"/>
  <c r="V414" i="25"/>
  <c r="U413" i="17"/>
  <c r="W414" i="25" s="1"/>
  <c r="V413" i="17"/>
  <c r="X414" i="25" s="1"/>
  <c r="W413" i="17"/>
  <c r="Y414" i="25" s="1"/>
  <c r="X413" i="17"/>
  <c r="Z414" i="25"/>
  <c r="Y413" i="17"/>
  <c r="AA414" i="25" s="1"/>
  <c r="Z413" i="17"/>
  <c r="AB414" i="25" s="1"/>
  <c r="C414" i="17"/>
  <c r="E415" i="25" s="1"/>
  <c r="D414" i="17"/>
  <c r="F415" i="25" s="1"/>
  <c r="E414" i="17"/>
  <c r="G415" i="25" s="1"/>
  <c r="F414" i="17"/>
  <c r="H415" i="25"/>
  <c r="G414" i="17"/>
  <c r="I415" i="25" s="1"/>
  <c r="H414" i="17"/>
  <c r="J415" i="25" s="1"/>
  <c r="I414" i="17"/>
  <c r="K415" i="25" s="1"/>
  <c r="J414" i="17"/>
  <c r="L415" i="25"/>
  <c r="K414" i="17"/>
  <c r="M415" i="25" s="1"/>
  <c r="L414" i="17"/>
  <c r="N415" i="25" s="1"/>
  <c r="M414" i="17"/>
  <c r="O415" i="25" s="1"/>
  <c r="N414" i="17"/>
  <c r="P415" i="25"/>
  <c r="O414" i="17"/>
  <c r="Q415" i="25" s="1"/>
  <c r="P414" i="17"/>
  <c r="R415" i="25" s="1"/>
  <c r="Q414" i="17"/>
  <c r="S415" i="25" s="1"/>
  <c r="R414" i="17"/>
  <c r="T415" i="25"/>
  <c r="S414" i="17"/>
  <c r="U415" i="25" s="1"/>
  <c r="T414" i="17"/>
  <c r="V415" i="25" s="1"/>
  <c r="U414" i="17"/>
  <c r="W415" i="25" s="1"/>
  <c r="V414" i="17"/>
  <c r="X415" i="25"/>
  <c r="W414" i="17"/>
  <c r="Y415" i="25" s="1"/>
  <c r="X414" i="17"/>
  <c r="Z415" i="25" s="1"/>
  <c r="Y414" i="17"/>
  <c r="AA415" i="25" s="1"/>
  <c r="Z414" i="17"/>
  <c r="AB415" i="25"/>
  <c r="C415" i="17"/>
  <c r="E416" i="25" s="1"/>
  <c r="D415" i="17"/>
  <c r="F416" i="25"/>
  <c r="E415" i="17"/>
  <c r="G416" i="25" s="1"/>
  <c r="F415" i="17"/>
  <c r="H416" i="25" s="1"/>
  <c r="G415" i="17"/>
  <c r="I416" i="25" s="1"/>
  <c r="H415" i="17"/>
  <c r="J416" i="25"/>
  <c r="I415" i="17"/>
  <c r="K416" i="25" s="1"/>
  <c r="J415" i="17"/>
  <c r="L416" i="25" s="1"/>
  <c r="K415" i="17"/>
  <c r="M416" i="25" s="1"/>
  <c r="L415" i="17"/>
  <c r="N416" i="25"/>
  <c r="M415" i="17"/>
  <c r="O416" i="25" s="1"/>
  <c r="N415" i="17"/>
  <c r="P416" i="25" s="1"/>
  <c r="O415" i="17"/>
  <c r="Q416" i="25" s="1"/>
  <c r="P415" i="17"/>
  <c r="R416" i="25"/>
  <c r="Q415" i="17"/>
  <c r="S416" i="25" s="1"/>
  <c r="R415" i="17"/>
  <c r="T416" i="25" s="1"/>
  <c r="S415" i="17"/>
  <c r="U416" i="25" s="1"/>
  <c r="T415" i="17"/>
  <c r="V416" i="25"/>
  <c r="U415" i="17"/>
  <c r="W416" i="25" s="1"/>
  <c r="V415" i="17"/>
  <c r="X416" i="25" s="1"/>
  <c r="W415" i="17"/>
  <c r="Y416" i="25" s="1"/>
  <c r="X415" i="17"/>
  <c r="Z416" i="25"/>
  <c r="Y415" i="17"/>
  <c r="AA416" i="25" s="1"/>
  <c r="Z415" i="17"/>
  <c r="AB416" i="25" s="1"/>
  <c r="C416" i="17"/>
  <c r="E417" i="25" s="1"/>
  <c r="D416" i="17"/>
  <c r="F417" i="25" s="1"/>
  <c r="E416" i="17"/>
  <c r="G417" i="25" s="1"/>
  <c r="F416" i="17"/>
  <c r="H417" i="25"/>
  <c r="G416" i="17"/>
  <c r="I417" i="25" s="1"/>
  <c r="H416" i="17"/>
  <c r="J417" i="25" s="1"/>
  <c r="I416" i="17"/>
  <c r="K417" i="25" s="1"/>
  <c r="J416" i="17"/>
  <c r="L417" i="25"/>
  <c r="K416" i="17"/>
  <c r="M417" i="25" s="1"/>
  <c r="L416" i="17"/>
  <c r="N417" i="25" s="1"/>
  <c r="M416" i="17"/>
  <c r="O417" i="25" s="1"/>
  <c r="N416" i="17"/>
  <c r="P417" i="25"/>
  <c r="O416" i="17"/>
  <c r="Q417" i="25" s="1"/>
  <c r="P416" i="17"/>
  <c r="R417" i="25" s="1"/>
  <c r="Q416" i="17"/>
  <c r="S417" i="25" s="1"/>
  <c r="R416" i="17"/>
  <c r="T417" i="25"/>
  <c r="S416" i="17"/>
  <c r="U417" i="25" s="1"/>
  <c r="T416" i="17"/>
  <c r="V417" i="25" s="1"/>
  <c r="U416" i="17"/>
  <c r="W417" i="25" s="1"/>
  <c r="V416" i="17"/>
  <c r="X417" i="25"/>
  <c r="W416" i="17"/>
  <c r="Y417" i="25" s="1"/>
  <c r="X416" i="17"/>
  <c r="Z417" i="25" s="1"/>
  <c r="Y416" i="17"/>
  <c r="AA417" i="25" s="1"/>
  <c r="Z416" i="17"/>
  <c r="AB417" i="25"/>
  <c r="C417" i="17"/>
  <c r="E418" i="25" s="1"/>
  <c r="D417" i="17"/>
  <c r="F418" i="25"/>
  <c r="E417" i="17"/>
  <c r="G418" i="25" s="1"/>
  <c r="F417" i="17"/>
  <c r="H418" i="25" s="1"/>
  <c r="G417" i="17"/>
  <c r="I418" i="25" s="1"/>
  <c r="H417" i="17"/>
  <c r="J418" i="25"/>
  <c r="I417" i="17"/>
  <c r="K418" i="25" s="1"/>
  <c r="J417" i="17"/>
  <c r="L418" i="25" s="1"/>
  <c r="K417" i="17"/>
  <c r="M418" i="25" s="1"/>
  <c r="L417" i="17"/>
  <c r="N418" i="25"/>
  <c r="M417" i="17"/>
  <c r="O418" i="25" s="1"/>
  <c r="N417" i="17"/>
  <c r="P418" i="25" s="1"/>
  <c r="O417" i="17"/>
  <c r="Q418" i="25" s="1"/>
  <c r="P417" i="17"/>
  <c r="R418" i="25"/>
  <c r="Q417" i="17"/>
  <c r="S418" i="25" s="1"/>
  <c r="R417" i="17"/>
  <c r="T418" i="25" s="1"/>
  <c r="S417" i="17"/>
  <c r="U418" i="25" s="1"/>
  <c r="T417" i="17"/>
  <c r="V418" i="25"/>
  <c r="U417" i="17"/>
  <c r="W418" i="25" s="1"/>
  <c r="V417" i="17"/>
  <c r="X418" i="25" s="1"/>
  <c r="W417" i="17"/>
  <c r="Y418" i="25" s="1"/>
  <c r="X417" i="17"/>
  <c r="Z418" i="25"/>
  <c r="Y417" i="17"/>
  <c r="AA418" i="25" s="1"/>
  <c r="Z417" i="17"/>
  <c r="AB418" i="25" s="1"/>
  <c r="C418" i="17"/>
  <c r="E419" i="25" s="1"/>
  <c r="D418" i="17"/>
  <c r="F419" i="25" s="1"/>
  <c r="E418" i="17"/>
  <c r="G419" i="25" s="1"/>
  <c r="F418" i="17"/>
  <c r="H419" i="25"/>
  <c r="G418" i="17"/>
  <c r="I419" i="25" s="1"/>
  <c r="H418" i="17"/>
  <c r="J419" i="25" s="1"/>
  <c r="I418" i="17"/>
  <c r="K419" i="25" s="1"/>
  <c r="J418" i="17"/>
  <c r="L419" i="25"/>
  <c r="K418" i="17"/>
  <c r="M419" i="25" s="1"/>
  <c r="L418" i="17"/>
  <c r="N419" i="25" s="1"/>
  <c r="M418" i="17"/>
  <c r="O419" i="25" s="1"/>
  <c r="N418" i="17"/>
  <c r="P419" i="25"/>
  <c r="O418" i="17"/>
  <c r="Q419" i="25" s="1"/>
  <c r="P418" i="17"/>
  <c r="R419" i="25" s="1"/>
  <c r="Q418" i="17"/>
  <c r="S419" i="25" s="1"/>
  <c r="R418" i="17"/>
  <c r="T419" i="25"/>
  <c r="S418" i="17"/>
  <c r="U419" i="25" s="1"/>
  <c r="T418" i="17"/>
  <c r="V419" i="25" s="1"/>
  <c r="U418" i="17"/>
  <c r="W419" i="25" s="1"/>
  <c r="V418" i="17"/>
  <c r="X419" i="25"/>
  <c r="W418" i="17"/>
  <c r="Y419" i="25" s="1"/>
  <c r="X418" i="17"/>
  <c r="Z419" i="25" s="1"/>
  <c r="Y418" i="17"/>
  <c r="AA419" i="25" s="1"/>
  <c r="Z418" i="17"/>
  <c r="AB419" i="25"/>
  <c r="C419" i="17"/>
  <c r="E420" i="25" s="1"/>
  <c r="D419" i="17"/>
  <c r="F420" i="25"/>
  <c r="E419" i="17"/>
  <c r="G420" i="25" s="1"/>
  <c r="F419" i="17"/>
  <c r="H420" i="25" s="1"/>
  <c r="G419" i="17"/>
  <c r="I420" i="25" s="1"/>
  <c r="H419" i="17"/>
  <c r="J420" i="25"/>
  <c r="I419" i="17"/>
  <c r="K420" i="25" s="1"/>
  <c r="J419" i="17"/>
  <c r="L420" i="25" s="1"/>
  <c r="K419" i="17"/>
  <c r="M420" i="25" s="1"/>
  <c r="L419" i="17"/>
  <c r="N420" i="25"/>
  <c r="M419" i="17"/>
  <c r="O420" i="25" s="1"/>
  <c r="N419" i="17"/>
  <c r="P420" i="25" s="1"/>
  <c r="O419" i="17"/>
  <c r="Q420" i="25" s="1"/>
  <c r="P419" i="17"/>
  <c r="R420" i="25"/>
  <c r="Q419" i="17"/>
  <c r="S420" i="25" s="1"/>
  <c r="R419" i="17"/>
  <c r="T420" i="25" s="1"/>
  <c r="S419" i="17"/>
  <c r="U420" i="25" s="1"/>
  <c r="T419" i="17"/>
  <c r="V420" i="25"/>
  <c r="U419" i="17"/>
  <c r="W420" i="25" s="1"/>
  <c r="V419" i="17"/>
  <c r="X420" i="25" s="1"/>
  <c r="W419" i="17"/>
  <c r="Y420" i="25" s="1"/>
  <c r="X419" i="17"/>
  <c r="Z420" i="25"/>
  <c r="Y419" i="17"/>
  <c r="AA420" i="25" s="1"/>
  <c r="Z419" i="17"/>
  <c r="AB420" i="25" s="1"/>
  <c r="AE419" i="17"/>
  <c r="AG419" i="17" s="1"/>
  <c r="AH419" i="17" s="1"/>
  <c r="AG420" i="25" s="1"/>
  <c r="C420" i="17"/>
  <c r="E421" i="25" s="1"/>
  <c r="D420" i="17"/>
  <c r="F421" i="25" s="1"/>
  <c r="E420" i="17"/>
  <c r="G421" i="25" s="1"/>
  <c r="F420" i="17"/>
  <c r="H421" i="25"/>
  <c r="G420" i="17"/>
  <c r="I421" i="25" s="1"/>
  <c r="H420" i="17"/>
  <c r="J421" i="25" s="1"/>
  <c r="I420" i="17"/>
  <c r="K421" i="25" s="1"/>
  <c r="J420" i="17"/>
  <c r="L421" i="25"/>
  <c r="K420" i="17"/>
  <c r="M421" i="25" s="1"/>
  <c r="L420" i="17"/>
  <c r="N421" i="25" s="1"/>
  <c r="M420" i="17"/>
  <c r="O421" i="25" s="1"/>
  <c r="N420" i="17"/>
  <c r="P421" i="25"/>
  <c r="O420" i="17"/>
  <c r="Q421" i="25" s="1"/>
  <c r="P420" i="17"/>
  <c r="R421" i="25" s="1"/>
  <c r="Q420" i="17"/>
  <c r="S421" i="25" s="1"/>
  <c r="R420" i="17"/>
  <c r="T421" i="25"/>
  <c r="S420" i="17"/>
  <c r="U421" i="25" s="1"/>
  <c r="T420" i="17"/>
  <c r="V421" i="25" s="1"/>
  <c r="U420" i="17"/>
  <c r="W421" i="25" s="1"/>
  <c r="V420" i="17"/>
  <c r="X421" i="25"/>
  <c r="W420" i="17"/>
  <c r="Y421" i="25" s="1"/>
  <c r="X420" i="17"/>
  <c r="Z421" i="25" s="1"/>
  <c r="Y420" i="17"/>
  <c r="AA421" i="25" s="1"/>
  <c r="Z420" i="17"/>
  <c r="AB421" i="25"/>
  <c r="C421" i="17"/>
  <c r="E422" i="25" s="1"/>
  <c r="D421" i="17"/>
  <c r="F422" i="25"/>
  <c r="E421" i="17"/>
  <c r="G422" i="25" s="1"/>
  <c r="F421" i="17"/>
  <c r="H422" i="25" s="1"/>
  <c r="G421" i="17"/>
  <c r="I422" i="25" s="1"/>
  <c r="H421" i="17"/>
  <c r="J422" i="25"/>
  <c r="I421" i="17"/>
  <c r="K422" i="25" s="1"/>
  <c r="J421" i="17"/>
  <c r="L422" i="25" s="1"/>
  <c r="K421" i="17"/>
  <c r="M422" i="25" s="1"/>
  <c r="L421" i="17"/>
  <c r="N422" i="25"/>
  <c r="M421" i="17"/>
  <c r="O422" i="25" s="1"/>
  <c r="N421" i="17"/>
  <c r="P422" i="25" s="1"/>
  <c r="O421" i="17"/>
  <c r="Q422" i="25" s="1"/>
  <c r="P421" i="17"/>
  <c r="R422" i="25"/>
  <c r="Q421" i="17"/>
  <c r="S422" i="25" s="1"/>
  <c r="R421" i="17"/>
  <c r="T422" i="25" s="1"/>
  <c r="S421" i="17"/>
  <c r="U422" i="25" s="1"/>
  <c r="T421" i="17"/>
  <c r="V422" i="25"/>
  <c r="U421" i="17"/>
  <c r="W422" i="25" s="1"/>
  <c r="V421" i="17"/>
  <c r="X422" i="25" s="1"/>
  <c r="W421" i="17"/>
  <c r="Y422" i="25" s="1"/>
  <c r="X421" i="17"/>
  <c r="Z422" i="25"/>
  <c r="Y421" i="17"/>
  <c r="AA422" i="25" s="1"/>
  <c r="Z421" i="17"/>
  <c r="AB422" i="25" s="1"/>
  <c r="C422" i="17"/>
  <c r="E423" i="25" s="1"/>
  <c r="D422" i="17"/>
  <c r="F423" i="25" s="1"/>
  <c r="E422" i="17"/>
  <c r="G423" i="25" s="1"/>
  <c r="F422" i="17"/>
  <c r="H423" i="25"/>
  <c r="G422" i="17"/>
  <c r="I423" i="25" s="1"/>
  <c r="H422" i="17"/>
  <c r="J423" i="25" s="1"/>
  <c r="I422" i="17"/>
  <c r="K423" i="25" s="1"/>
  <c r="J422" i="17"/>
  <c r="L423" i="25"/>
  <c r="K422" i="17"/>
  <c r="M423" i="25" s="1"/>
  <c r="L422" i="17"/>
  <c r="N423" i="25" s="1"/>
  <c r="M422" i="17"/>
  <c r="O423" i="25" s="1"/>
  <c r="N422" i="17"/>
  <c r="P423" i="25"/>
  <c r="O422" i="17"/>
  <c r="Q423" i="25" s="1"/>
  <c r="P422" i="17"/>
  <c r="R423" i="25" s="1"/>
  <c r="Q422" i="17"/>
  <c r="S423" i="25" s="1"/>
  <c r="R422" i="17"/>
  <c r="T423" i="25"/>
  <c r="S422" i="17"/>
  <c r="U423" i="25" s="1"/>
  <c r="T422" i="17"/>
  <c r="V423" i="25" s="1"/>
  <c r="U422" i="17"/>
  <c r="W423" i="25" s="1"/>
  <c r="V422" i="17"/>
  <c r="X423" i="25"/>
  <c r="W422" i="17"/>
  <c r="Y423" i="25" s="1"/>
  <c r="X422" i="17"/>
  <c r="Z423" i="25" s="1"/>
  <c r="Y422" i="17"/>
  <c r="AA423" i="25" s="1"/>
  <c r="Z422" i="17"/>
  <c r="AB423" i="25"/>
  <c r="C423" i="17"/>
  <c r="E424" i="25" s="1"/>
  <c r="D423" i="17"/>
  <c r="F424" i="25"/>
  <c r="E423" i="17"/>
  <c r="G424" i="25" s="1"/>
  <c r="F423" i="17"/>
  <c r="H424" i="25" s="1"/>
  <c r="G423" i="17"/>
  <c r="I424" i="25" s="1"/>
  <c r="H423" i="17"/>
  <c r="J424" i="25"/>
  <c r="I423" i="17"/>
  <c r="K424" i="25" s="1"/>
  <c r="J423" i="17"/>
  <c r="L424" i="25" s="1"/>
  <c r="K423" i="17"/>
  <c r="M424" i="25" s="1"/>
  <c r="L423" i="17"/>
  <c r="N424" i="25"/>
  <c r="M423" i="17"/>
  <c r="O424" i="25" s="1"/>
  <c r="N423" i="17"/>
  <c r="P424" i="25" s="1"/>
  <c r="O423" i="17"/>
  <c r="Q424" i="25" s="1"/>
  <c r="P423" i="17"/>
  <c r="R424" i="25"/>
  <c r="Q423" i="17"/>
  <c r="S424" i="25" s="1"/>
  <c r="R423" i="17"/>
  <c r="T424" i="25" s="1"/>
  <c r="S423" i="17"/>
  <c r="U424" i="25" s="1"/>
  <c r="T423" i="17"/>
  <c r="V424" i="25"/>
  <c r="U423" i="17"/>
  <c r="W424" i="25" s="1"/>
  <c r="V423" i="17"/>
  <c r="X424" i="25" s="1"/>
  <c r="W423" i="17"/>
  <c r="Y424" i="25" s="1"/>
  <c r="X423" i="17"/>
  <c r="Z424" i="25"/>
  <c r="Y423" i="17"/>
  <c r="AA424" i="25" s="1"/>
  <c r="Z423" i="17"/>
  <c r="AB424" i="25" s="1"/>
  <c r="C424" i="17"/>
  <c r="E425" i="25" s="1"/>
  <c r="D424" i="17"/>
  <c r="F425" i="25" s="1"/>
  <c r="E424" i="17"/>
  <c r="G425" i="25" s="1"/>
  <c r="F424" i="17"/>
  <c r="H425" i="25"/>
  <c r="G424" i="17"/>
  <c r="I425" i="25" s="1"/>
  <c r="H424" i="17"/>
  <c r="J425" i="25" s="1"/>
  <c r="I424" i="17"/>
  <c r="K425" i="25" s="1"/>
  <c r="J424" i="17"/>
  <c r="L425" i="25"/>
  <c r="K424" i="17"/>
  <c r="M425" i="25" s="1"/>
  <c r="L424" i="17"/>
  <c r="N425" i="25" s="1"/>
  <c r="M424" i="17"/>
  <c r="O425" i="25" s="1"/>
  <c r="N424" i="17"/>
  <c r="P425" i="25"/>
  <c r="O424" i="17"/>
  <c r="Q425" i="25" s="1"/>
  <c r="P424" i="17"/>
  <c r="R425" i="25" s="1"/>
  <c r="Q424" i="17"/>
  <c r="S425" i="25" s="1"/>
  <c r="R424" i="17"/>
  <c r="T425" i="25"/>
  <c r="S424" i="17"/>
  <c r="U425" i="25" s="1"/>
  <c r="T424" i="17"/>
  <c r="V425" i="25" s="1"/>
  <c r="U424" i="17"/>
  <c r="W425" i="25" s="1"/>
  <c r="V424" i="17"/>
  <c r="X425" i="25"/>
  <c r="W424" i="17"/>
  <c r="Y425" i="25" s="1"/>
  <c r="X424" i="17"/>
  <c r="Z425" i="25" s="1"/>
  <c r="Y424" i="17"/>
  <c r="AA425" i="25" s="1"/>
  <c r="Z424" i="17"/>
  <c r="AB425" i="25"/>
  <c r="C425" i="17"/>
  <c r="E426" i="25" s="1"/>
  <c r="D425" i="17"/>
  <c r="F426" i="25"/>
  <c r="E425" i="17"/>
  <c r="G426" i="25" s="1"/>
  <c r="F425" i="17"/>
  <c r="H426" i="25" s="1"/>
  <c r="G425" i="17"/>
  <c r="I426" i="25" s="1"/>
  <c r="H425" i="17"/>
  <c r="J426" i="25"/>
  <c r="I425" i="17"/>
  <c r="K426" i="25" s="1"/>
  <c r="J425" i="17"/>
  <c r="L426" i="25" s="1"/>
  <c r="K425" i="17"/>
  <c r="M426" i="25" s="1"/>
  <c r="L425" i="17"/>
  <c r="N426" i="25"/>
  <c r="M425" i="17"/>
  <c r="O426" i="25" s="1"/>
  <c r="N425" i="17"/>
  <c r="P426" i="25" s="1"/>
  <c r="O425" i="17"/>
  <c r="Q426" i="25" s="1"/>
  <c r="P425" i="17"/>
  <c r="R426" i="25"/>
  <c r="Q425" i="17"/>
  <c r="S426" i="25" s="1"/>
  <c r="R425" i="17"/>
  <c r="T426" i="25" s="1"/>
  <c r="S425" i="17"/>
  <c r="U426" i="25" s="1"/>
  <c r="T425" i="17"/>
  <c r="V426" i="25"/>
  <c r="U425" i="17"/>
  <c r="W426" i="25" s="1"/>
  <c r="V425" i="17"/>
  <c r="X426" i="25" s="1"/>
  <c r="W425" i="17"/>
  <c r="Y426" i="25" s="1"/>
  <c r="X425" i="17"/>
  <c r="Z426" i="25"/>
  <c r="Y425" i="17"/>
  <c r="AA426" i="25" s="1"/>
  <c r="Z425" i="17"/>
  <c r="AB426" i="25" s="1"/>
  <c r="C426" i="17"/>
  <c r="E427" i="25" s="1"/>
  <c r="D426" i="17"/>
  <c r="F427" i="25" s="1"/>
  <c r="E426" i="17"/>
  <c r="G427" i="25" s="1"/>
  <c r="F426" i="17"/>
  <c r="H427" i="25"/>
  <c r="G426" i="17"/>
  <c r="I427" i="25" s="1"/>
  <c r="H426" i="17"/>
  <c r="J427" i="25" s="1"/>
  <c r="I426" i="17"/>
  <c r="K427" i="25" s="1"/>
  <c r="J426" i="17"/>
  <c r="L427" i="25"/>
  <c r="K426" i="17"/>
  <c r="M427" i="25" s="1"/>
  <c r="L426" i="17"/>
  <c r="N427" i="25" s="1"/>
  <c r="M426" i="17"/>
  <c r="O427" i="25" s="1"/>
  <c r="N426" i="17"/>
  <c r="P427" i="25"/>
  <c r="O426" i="17"/>
  <c r="Q427" i="25" s="1"/>
  <c r="P426" i="17"/>
  <c r="R427" i="25" s="1"/>
  <c r="Q426" i="17"/>
  <c r="S427" i="25" s="1"/>
  <c r="R426" i="17"/>
  <c r="T427" i="25"/>
  <c r="S426" i="17"/>
  <c r="U427" i="25" s="1"/>
  <c r="T426" i="17"/>
  <c r="V427" i="25" s="1"/>
  <c r="U426" i="17"/>
  <c r="W427" i="25" s="1"/>
  <c r="V426" i="17"/>
  <c r="X427" i="25"/>
  <c r="W426" i="17"/>
  <c r="Y427" i="25" s="1"/>
  <c r="X426" i="17"/>
  <c r="Z427" i="25" s="1"/>
  <c r="Y426" i="17"/>
  <c r="AA427" i="25" s="1"/>
  <c r="Z426" i="17"/>
  <c r="AB427" i="25"/>
  <c r="C427" i="17"/>
  <c r="E428" i="25" s="1"/>
  <c r="D427" i="17"/>
  <c r="F428" i="25"/>
  <c r="E427" i="17"/>
  <c r="G428" i="25" s="1"/>
  <c r="F427" i="17"/>
  <c r="H428" i="25" s="1"/>
  <c r="G427" i="17"/>
  <c r="I428" i="25" s="1"/>
  <c r="H427" i="17"/>
  <c r="J428" i="25"/>
  <c r="I427" i="17"/>
  <c r="K428" i="25" s="1"/>
  <c r="J427" i="17"/>
  <c r="L428" i="25" s="1"/>
  <c r="K427" i="17"/>
  <c r="M428" i="25" s="1"/>
  <c r="L427" i="17"/>
  <c r="N428" i="25"/>
  <c r="M427" i="17"/>
  <c r="O428" i="25" s="1"/>
  <c r="N427" i="17"/>
  <c r="P428" i="25" s="1"/>
  <c r="O427" i="17"/>
  <c r="Q428" i="25" s="1"/>
  <c r="P427" i="17"/>
  <c r="R428" i="25"/>
  <c r="Q427" i="17"/>
  <c r="S428" i="25" s="1"/>
  <c r="R427" i="17"/>
  <c r="T428" i="25" s="1"/>
  <c r="S427" i="17"/>
  <c r="U428" i="25" s="1"/>
  <c r="T427" i="17"/>
  <c r="V428" i="25"/>
  <c r="U427" i="17"/>
  <c r="W428" i="25" s="1"/>
  <c r="V427" i="17"/>
  <c r="X428" i="25" s="1"/>
  <c r="W427" i="17"/>
  <c r="Y428" i="25" s="1"/>
  <c r="X427" i="17"/>
  <c r="Z428" i="25"/>
  <c r="Y427" i="17"/>
  <c r="AA428" i="25" s="1"/>
  <c r="Z427" i="17"/>
  <c r="AB428" i="25" s="1"/>
  <c r="AE427" i="17"/>
  <c r="AG427" i="17" s="1"/>
  <c r="AH427" i="17" s="1"/>
  <c r="AG428" i="25" s="1"/>
  <c r="C428" i="17"/>
  <c r="E429" i="25" s="1"/>
  <c r="D428" i="17"/>
  <c r="F429" i="25" s="1"/>
  <c r="E428" i="17"/>
  <c r="G429" i="25" s="1"/>
  <c r="F428" i="17"/>
  <c r="H429" i="25"/>
  <c r="G428" i="17"/>
  <c r="I429" i="25" s="1"/>
  <c r="H428" i="17"/>
  <c r="J429" i="25" s="1"/>
  <c r="I428" i="17"/>
  <c r="K429" i="25" s="1"/>
  <c r="J428" i="17"/>
  <c r="L429" i="25"/>
  <c r="K428" i="17"/>
  <c r="M429" i="25" s="1"/>
  <c r="L428" i="17"/>
  <c r="N429" i="25" s="1"/>
  <c r="M428" i="17"/>
  <c r="O429" i="25" s="1"/>
  <c r="N428" i="17"/>
  <c r="P429" i="25"/>
  <c r="O428" i="17"/>
  <c r="Q429" i="25" s="1"/>
  <c r="P428" i="17"/>
  <c r="R429" i="25" s="1"/>
  <c r="Q428" i="17"/>
  <c r="S429" i="25" s="1"/>
  <c r="R428" i="17"/>
  <c r="T429" i="25"/>
  <c r="S428" i="17"/>
  <c r="U429" i="25" s="1"/>
  <c r="T428" i="17"/>
  <c r="V429" i="25" s="1"/>
  <c r="U428" i="17"/>
  <c r="W429" i="25" s="1"/>
  <c r="V428" i="17"/>
  <c r="X429" i="25"/>
  <c r="W428" i="17"/>
  <c r="Y429" i="25" s="1"/>
  <c r="X428" i="17"/>
  <c r="Z429" i="25" s="1"/>
  <c r="Y428" i="17"/>
  <c r="AA429" i="25" s="1"/>
  <c r="Z428" i="17"/>
  <c r="AB429" i="25"/>
  <c r="C429" i="17"/>
  <c r="E430" i="25" s="1"/>
  <c r="D429" i="17"/>
  <c r="F430" i="25"/>
  <c r="E429" i="17"/>
  <c r="G430" i="25" s="1"/>
  <c r="F429" i="17"/>
  <c r="H430" i="25" s="1"/>
  <c r="G429" i="17"/>
  <c r="I430" i="25" s="1"/>
  <c r="H429" i="17"/>
  <c r="J430" i="25"/>
  <c r="I429" i="17"/>
  <c r="K430" i="25" s="1"/>
  <c r="J429" i="17"/>
  <c r="L430" i="25" s="1"/>
  <c r="K429" i="17"/>
  <c r="M430" i="25" s="1"/>
  <c r="L429" i="17"/>
  <c r="N430" i="25"/>
  <c r="M429" i="17"/>
  <c r="O430" i="25" s="1"/>
  <c r="N429" i="17"/>
  <c r="P430" i="25" s="1"/>
  <c r="O429" i="17"/>
  <c r="Q430" i="25" s="1"/>
  <c r="P429" i="17"/>
  <c r="R430" i="25"/>
  <c r="Q429" i="17"/>
  <c r="S430" i="25" s="1"/>
  <c r="R429" i="17"/>
  <c r="T430" i="25" s="1"/>
  <c r="S429" i="17"/>
  <c r="U430" i="25" s="1"/>
  <c r="T429" i="17"/>
  <c r="V430" i="25"/>
  <c r="U429" i="17"/>
  <c r="W430" i="25" s="1"/>
  <c r="V429" i="17"/>
  <c r="X430" i="25" s="1"/>
  <c r="W429" i="17"/>
  <c r="Y430" i="25" s="1"/>
  <c r="X429" i="17"/>
  <c r="Z430" i="25"/>
  <c r="Y429" i="17"/>
  <c r="AA430" i="25" s="1"/>
  <c r="Z429" i="17"/>
  <c r="AB430" i="25" s="1"/>
  <c r="C430" i="17"/>
  <c r="E431" i="25" s="1"/>
  <c r="D430" i="17"/>
  <c r="F431" i="25" s="1"/>
  <c r="E430" i="17"/>
  <c r="G431" i="25" s="1"/>
  <c r="F430" i="17"/>
  <c r="H431" i="25"/>
  <c r="G430" i="17"/>
  <c r="I431" i="25" s="1"/>
  <c r="H430" i="17"/>
  <c r="J431" i="25" s="1"/>
  <c r="I430" i="17"/>
  <c r="K431" i="25" s="1"/>
  <c r="J430" i="17"/>
  <c r="L431" i="25"/>
  <c r="K430" i="17"/>
  <c r="M431" i="25" s="1"/>
  <c r="L430" i="17"/>
  <c r="N431" i="25" s="1"/>
  <c r="M430" i="17"/>
  <c r="O431" i="25" s="1"/>
  <c r="N430" i="17"/>
  <c r="P431" i="25"/>
  <c r="O430" i="17"/>
  <c r="Q431" i="25" s="1"/>
  <c r="P430" i="17"/>
  <c r="R431" i="25" s="1"/>
  <c r="Q430" i="17"/>
  <c r="S431" i="25" s="1"/>
  <c r="R430" i="17"/>
  <c r="T431" i="25"/>
  <c r="S430" i="17"/>
  <c r="U431" i="25" s="1"/>
  <c r="T430" i="17"/>
  <c r="V431" i="25" s="1"/>
  <c r="U430" i="17"/>
  <c r="W431" i="25" s="1"/>
  <c r="V430" i="17"/>
  <c r="X431" i="25"/>
  <c r="W430" i="17"/>
  <c r="Y431" i="25" s="1"/>
  <c r="X430" i="17"/>
  <c r="Z431" i="25" s="1"/>
  <c r="Y430" i="17"/>
  <c r="AA431" i="25" s="1"/>
  <c r="Z430" i="17"/>
  <c r="AB431" i="25"/>
  <c r="C431" i="17"/>
  <c r="E432" i="25" s="1"/>
  <c r="D431" i="17"/>
  <c r="F432" i="25"/>
  <c r="E431" i="17"/>
  <c r="G432" i="25" s="1"/>
  <c r="F431" i="17"/>
  <c r="H432" i="25" s="1"/>
  <c r="G431" i="17"/>
  <c r="I432" i="25" s="1"/>
  <c r="H431" i="17"/>
  <c r="J432" i="25"/>
  <c r="I431" i="17"/>
  <c r="K432" i="25" s="1"/>
  <c r="J431" i="17"/>
  <c r="L432" i="25" s="1"/>
  <c r="K431" i="17"/>
  <c r="M432" i="25" s="1"/>
  <c r="L431" i="17"/>
  <c r="N432" i="25"/>
  <c r="M431" i="17"/>
  <c r="O432" i="25" s="1"/>
  <c r="N431" i="17"/>
  <c r="P432" i="25" s="1"/>
  <c r="O431" i="17"/>
  <c r="Q432" i="25" s="1"/>
  <c r="P431" i="17"/>
  <c r="R432" i="25"/>
  <c r="Q431" i="17"/>
  <c r="S432" i="25" s="1"/>
  <c r="R431" i="17"/>
  <c r="T432" i="25" s="1"/>
  <c r="S431" i="17"/>
  <c r="U432" i="25" s="1"/>
  <c r="T431" i="17"/>
  <c r="V432" i="25"/>
  <c r="U431" i="17"/>
  <c r="W432" i="25" s="1"/>
  <c r="V431" i="17"/>
  <c r="X432" i="25" s="1"/>
  <c r="W431" i="17"/>
  <c r="Y432" i="25" s="1"/>
  <c r="X431" i="17"/>
  <c r="Z432" i="25"/>
  <c r="Y431" i="17"/>
  <c r="AA432" i="25" s="1"/>
  <c r="Z431" i="17"/>
  <c r="AB432" i="25" s="1"/>
  <c r="C432" i="17"/>
  <c r="E433" i="25" s="1"/>
  <c r="D432" i="17"/>
  <c r="F433" i="25" s="1"/>
  <c r="E432" i="17"/>
  <c r="G433" i="25" s="1"/>
  <c r="F432" i="17"/>
  <c r="H433" i="25"/>
  <c r="G432" i="17"/>
  <c r="I433" i="25" s="1"/>
  <c r="H432" i="17"/>
  <c r="J433" i="25" s="1"/>
  <c r="I432" i="17"/>
  <c r="K433" i="25" s="1"/>
  <c r="J432" i="17"/>
  <c r="L433" i="25"/>
  <c r="K432" i="17"/>
  <c r="M433" i="25" s="1"/>
  <c r="L432" i="17"/>
  <c r="N433" i="25" s="1"/>
  <c r="M432" i="17"/>
  <c r="O433" i="25" s="1"/>
  <c r="N432" i="17"/>
  <c r="P433" i="25"/>
  <c r="O432" i="17"/>
  <c r="Q433" i="25" s="1"/>
  <c r="P432" i="17"/>
  <c r="R433" i="25" s="1"/>
  <c r="Q432" i="17"/>
  <c r="S433" i="25" s="1"/>
  <c r="R432" i="17"/>
  <c r="T433" i="25"/>
  <c r="S432" i="17"/>
  <c r="U433" i="25" s="1"/>
  <c r="T432" i="17"/>
  <c r="V433" i="25" s="1"/>
  <c r="U432" i="17"/>
  <c r="W433" i="25" s="1"/>
  <c r="V432" i="17"/>
  <c r="X433" i="25"/>
  <c r="W432" i="17"/>
  <c r="Y433" i="25" s="1"/>
  <c r="X432" i="17"/>
  <c r="Z433" i="25" s="1"/>
  <c r="Y432" i="17"/>
  <c r="AA433" i="25" s="1"/>
  <c r="Z432" i="17"/>
  <c r="AB433" i="25"/>
  <c r="C433" i="17"/>
  <c r="E434" i="25" s="1"/>
  <c r="D433" i="17"/>
  <c r="F434" i="25"/>
  <c r="E433" i="17"/>
  <c r="G434" i="25" s="1"/>
  <c r="F433" i="17"/>
  <c r="H434" i="25" s="1"/>
  <c r="G433" i="17"/>
  <c r="I434" i="25" s="1"/>
  <c r="H433" i="17"/>
  <c r="J434" i="25"/>
  <c r="I433" i="17"/>
  <c r="K434" i="25" s="1"/>
  <c r="J433" i="17"/>
  <c r="L434" i="25" s="1"/>
  <c r="K433" i="17"/>
  <c r="M434" i="25" s="1"/>
  <c r="L433" i="17"/>
  <c r="N434" i="25"/>
  <c r="M433" i="17"/>
  <c r="O434" i="25" s="1"/>
  <c r="N433" i="17"/>
  <c r="P434" i="25" s="1"/>
  <c r="O433" i="17"/>
  <c r="Q434" i="25" s="1"/>
  <c r="P433" i="17"/>
  <c r="R434" i="25"/>
  <c r="Q433" i="17"/>
  <c r="S434" i="25" s="1"/>
  <c r="R433" i="17"/>
  <c r="T434" i="25" s="1"/>
  <c r="S433" i="17"/>
  <c r="U434" i="25" s="1"/>
  <c r="T433" i="17"/>
  <c r="V434" i="25"/>
  <c r="U433" i="17"/>
  <c r="W434" i="25" s="1"/>
  <c r="V433" i="17"/>
  <c r="X434" i="25" s="1"/>
  <c r="W433" i="17"/>
  <c r="Y434" i="25" s="1"/>
  <c r="X433" i="17"/>
  <c r="Z434" i="25"/>
  <c r="Y433" i="17"/>
  <c r="AA434" i="25" s="1"/>
  <c r="Z433" i="17"/>
  <c r="AB434" i="25" s="1"/>
  <c r="C434" i="17"/>
  <c r="E435" i="25" s="1"/>
  <c r="D434" i="17"/>
  <c r="F435" i="25" s="1"/>
  <c r="E434" i="17"/>
  <c r="G435" i="25" s="1"/>
  <c r="F434" i="17"/>
  <c r="H435" i="25"/>
  <c r="G434" i="17"/>
  <c r="I435" i="25" s="1"/>
  <c r="H434" i="17"/>
  <c r="J435" i="25" s="1"/>
  <c r="I434" i="17"/>
  <c r="K435" i="25" s="1"/>
  <c r="J434" i="17"/>
  <c r="L435" i="25"/>
  <c r="K434" i="17"/>
  <c r="M435" i="25" s="1"/>
  <c r="L434" i="17"/>
  <c r="N435" i="25" s="1"/>
  <c r="M434" i="17"/>
  <c r="O435" i="25" s="1"/>
  <c r="N434" i="17"/>
  <c r="P435" i="25"/>
  <c r="O434" i="17"/>
  <c r="Q435" i="25" s="1"/>
  <c r="P434" i="17"/>
  <c r="R435" i="25" s="1"/>
  <c r="Q434" i="17"/>
  <c r="S435" i="25" s="1"/>
  <c r="R434" i="17"/>
  <c r="T435" i="25"/>
  <c r="S434" i="17"/>
  <c r="U435" i="25" s="1"/>
  <c r="T434" i="17"/>
  <c r="V435" i="25" s="1"/>
  <c r="U434" i="17"/>
  <c r="W435" i="25" s="1"/>
  <c r="V434" i="17"/>
  <c r="X435" i="25"/>
  <c r="W434" i="17"/>
  <c r="Y435" i="25" s="1"/>
  <c r="X434" i="17"/>
  <c r="Z435" i="25" s="1"/>
  <c r="Y434" i="17"/>
  <c r="AA435" i="25" s="1"/>
  <c r="Z434" i="17"/>
  <c r="AB435" i="25"/>
  <c r="C435" i="17"/>
  <c r="E436" i="25" s="1"/>
  <c r="D435" i="17"/>
  <c r="F436" i="25"/>
  <c r="E435" i="17"/>
  <c r="G436" i="25" s="1"/>
  <c r="F435" i="17"/>
  <c r="H436" i="25" s="1"/>
  <c r="G435" i="17"/>
  <c r="I436" i="25" s="1"/>
  <c r="H435" i="17"/>
  <c r="J436" i="25"/>
  <c r="I435" i="17"/>
  <c r="K436" i="25" s="1"/>
  <c r="J435" i="17"/>
  <c r="L436" i="25" s="1"/>
  <c r="K435" i="17"/>
  <c r="M436" i="25" s="1"/>
  <c r="L435" i="17"/>
  <c r="N436" i="25"/>
  <c r="M435" i="17"/>
  <c r="O436" i="25" s="1"/>
  <c r="N435" i="17"/>
  <c r="P436" i="25" s="1"/>
  <c r="O435" i="17"/>
  <c r="Q436" i="25" s="1"/>
  <c r="P435" i="17"/>
  <c r="R436" i="25"/>
  <c r="Q435" i="17"/>
  <c r="S436" i="25" s="1"/>
  <c r="R435" i="17"/>
  <c r="T436" i="25" s="1"/>
  <c r="S435" i="17"/>
  <c r="U436" i="25" s="1"/>
  <c r="T435" i="17"/>
  <c r="V436" i="25"/>
  <c r="U435" i="17"/>
  <c r="W436" i="25" s="1"/>
  <c r="V435" i="17"/>
  <c r="X436" i="25" s="1"/>
  <c r="W435" i="17"/>
  <c r="Y436" i="25" s="1"/>
  <c r="X435" i="17"/>
  <c r="Z436" i="25"/>
  <c r="Y435" i="17"/>
  <c r="AA436" i="25" s="1"/>
  <c r="Z435" i="17"/>
  <c r="AB436" i="25" s="1"/>
  <c r="AE435" i="17"/>
  <c r="AG435" i="17" s="1"/>
  <c r="AH435" i="17" s="1"/>
  <c r="AG436" i="25" s="1"/>
  <c r="C436" i="17"/>
  <c r="E437" i="25" s="1"/>
  <c r="D436" i="17"/>
  <c r="F437" i="25" s="1"/>
  <c r="E436" i="17"/>
  <c r="G437" i="25" s="1"/>
  <c r="F436" i="17"/>
  <c r="H437" i="25"/>
  <c r="G436" i="17"/>
  <c r="I437" i="25" s="1"/>
  <c r="H436" i="17"/>
  <c r="J437" i="25" s="1"/>
  <c r="I436" i="17"/>
  <c r="K437" i="25" s="1"/>
  <c r="J436" i="17"/>
  <c r="L437" i="25"/>
  <c r="K436" i="17"/>
  <c r="M437" i="25" s="1"/>
  <c r="L436" i="17"/>
  <c r="N437" i="25" s="1"/>
  <c r="M436" i="17"/>
  <c r="O437" i="25" s="1"/>
  <c r="N436" i="17"/>
  <c r="P437" i="25"/>
  <c r="O436" i="17"/>
  <c r="Q437" i="25" s="1"/>
  <c r="P436" i="17"/>
  <c r="R437" i="25" s="1"/>
  <c r="Q436" i="17"/>
  <c r="S437" i="25" s="1"/>
  <c r="R436" i="17"/>
  <c r="T437" i="25"/>
  <c r="S436" i="17"/>
  <c r="U437" i="25" s="1"/>
  <c r="T436" i="17"/>
  <c r="V437" i="25" s="1"/>
  <c r="U436" i="17"/>
  <c r="W437" i="25" s="1"/>
  <c r="V436" i="17"/>
  <c r="X437" i="25"/>
  <c r="W436" i="17"/>
  <c r="Y437" i="25" s="1"/>
  <c r="X436" i="17"/>
  <c r="Z437" i="25" s="1"/>
  <c r="Y436" i="17"/>
  <c r="AA437" i="25" s="1"/>
  <c r="Z436" i="17"/>
  <c r="AB437" i="25"/>
  <c r="C437" i="17"/>
  <c r="E438" i="25" s="1"/>
  <c r="D437" i="17"/>
  <c r="F438" i="25"/>
  <c r="E437" i="17"/>
  <c r="G438" i="25" s="1"/>
  <c r="F437" i="17"/>
  <c r="H438" i="25" s="1"/>
  <c r="G437" i="17"/>
  <c r="I438" i="25" s="1"/>
  <c r="H437" i="17"/>
  <c r="J438" i="25"/>
  <c r="I437" i="17"/>
  <c r="K438" i="25" s="1"/>
  <c r="J437" i="17"/>
  <c r="L438" i="25" s="1"/>
  <c r="K437" i="17"/>
  <c r="M438" i="25" s="1"/>
  <c r="L437" i="17"/>
  <c r="N438" i="25"/>
  <c r="M437" i="17"/>
  <c r="O438" i="25" s="1"/>
  <c r="N437" i="17"/>
  <c r="P438" i="25" s="1"/>
  <c r="O437" i="17"/>
  <c r="Q438" i="25" s="1"/>
  <c r="P437" i="17"/>
  <c r="R438" i="25"/>
  <c r="Q437" i="17"/>
  <c r="S438" i="25" s="1"/>
  <c r="R437" i="17"/>
  <c r="T438" i="25" s="1"/>
  <c r="S437" i="17"/>
  <c r="U438" i="25" s="1"/>
  <c r="T437" i="17"/>
  <c r="V438" i="25"/>
  <c r="U437" i="17"/>
  <c r="W438" i="25" s="1"/>
  <c r="V437" i="17"/>
  <c r="X438" i="25" s="1"/>
  <c r="W437" i="17"/>
  <c r="Y438" i="25" s="1"/>
  <c r="X437" i="17"/>
  <c r="Z438" i="25"/>
  <c r="Y437" i="17"/>
  <c r="AA438" i="25" s="1"/>
  <c r="Z437" i="17"/>
  <c r="AB438" i="25" s="1"/>
  <c r="C438" i="17"/>
  <c r="E439" i="25" s="1"/>
  <c r="D438" i="17"/>
  <c r="F439" i="25" s="1"/>
  <c r="E438" i="17"/>
  <c r="G439" i="25" s="1"/>
  <c r="F438" i="17"/>
  <c r="H439" i="25"/>
  <c r="G438" i="17"/>
  <c r="I439" i="25" s="1"/>
  <c r="H438" i="17"/>
  <c r="J439" i="25" s="1"/>
  <c r="I438" i="17"/>
  <c r="K439" i="25" s="1"/>
  <c r="J438" i="17"/>
  <c r="L439" i="25"/>
  <c r="K438" i="17"/>
  <c r="M439" i="25" s="1"/>
  <c r="L438" i="17"/>
  <c r="N439" i="25" s="1"/>
  <c r="M438" i="17"/>
  <c r="O439" i="25" s="1"/>
  <c r="N438" i="17"/>
  <c r="P439" i="25"/>
  <c r="O438" i="17"/>
  <c r="Q439" i="25" s="1"/>
  <c r="P438" i="17"/>
  <c r="R439" i="25" s="1"/>
  <c r="Q438" i="17"/>
  <c r="S439" i="25" s="1"/>
  <c r="R438" i="17"/>
  <c r="T439" i="25"/>
  <c r="S438" i="17"/>
  <c r="U439" i="25" s="1"/>
  <c r="T438" i="17"/>
  <c r="V439" i="25" s="1"/>
  <c r="U438" i="17"/>
  <c r="W439" i="25" s="1"/>
  <c r="V438" i="17"/>
  <c r="X439" i="25"/>
  <c r="W438" i="17"/>
  <c r="Y439" i="25" s="1"/>
  <c r="X438" i="17"/>
  <c r="Z439" i="25" s="1"/>
  <c r="Y438" i="17"/>
  <c r="AA439" i="25" s="1"/>
  <c r="Z438" i="17"/>
  <c r="AB439" i="25"/>
  <c r="C439" i="17"/>
  <c r="E440" i="25" s="1"/>
  <c r="D439" i="17"/>
  <c r="F440" i="25"/>
  <c r="E439" i="17"/>
  <c r="G440" i="25" s="1"/>
  <c r="F439" i="17"/>
  <c r="H440" i="25" s="1"/>
  <c r="G439" i="17"/>
  <c r="I440" i="25" s="1"/>
  <c r="H439" i="17"/>
  <c r="J440" i="25"/>
  <c r="I439" i="17"/>
  <c r="K440" i="25" s="1"/>
  <c r="J439" i="17"/>
  <c r="L440" i="25" s="1"/>
  <c r="K439" i="17"/>
  <c r="M440" i="25" s="1"/>
  <c r="L439" i="17"/>
  <c r="N440" i="25"/>
  <c r="M439" i="17"/>
  <c r="O440" i="25" s="1"/>
  <c r="N439" i="17"/>
  <c r="P440" i="25" s="1"/>
  <c r="O439" i="17"/>
  <c r="Q440" i="25" s="1"/>
  <c r="P439" i="17"/>
  <c r="R440" i="25"/>
  <c r="Q439" i="17"/>
  <c r="S440" i="25" s="1"/>
  <c r="R439" i="17"/>
  <c r="T440" i="25" s="1"/>
  <c r="S439" i="17"/>
  <c r="U440" i="25" s="1"/>
  <c r="T439" i="17"/>
  <c r="V440" i="25"/>
  <c r="U439" i="17"/>
  <c r="W440" i="25" s="1"/>
  <c r="V439" i="17"/>
  <c r="X440" i="25" s="1"/>
  <c r="W439" i="17"/>
  <c r="Y440" i="25" s="1"/>
  <c r="X439" i="17"/>
  <c r="Z440" i="25"/>
  <c r="Y439" i="17"/>
  <c r="AA440" i="25" s="1"/>
  <c r="Z439" i="17"/>
  <c r="AB440" i="25" s="1"/>
  <c r="C440" i="17"/>
  <c r="E441" i="25" s="1"/>
  <c r="D440" i="17"/>
  <c r="F441" i="25" s="1"/>
  <c r="E440" i="17"/>
  <c r="G441" i="25" s="1"/>
  <c r="F440" i="17"/>
  <c r="H441" i="25"/>
  <c r="G440" i="17"/>
  <c r="I441" i="25" s="1"/>
  <c r="H440" i="17"/>
  <c r="J441" i="25" s="1"/>
  <c r="I440" i="17"/>
  <c r="K441" i="25" s="1"/>
  <c r="J440" i="17"/>
  <c r="L441" i="25"/>
  <c r="K440" i="17"/>
  <c r="M441" i="25" s="1"/>
  <c r="L440" i="17"/>
  <c r="N441" i="25" s="1"/>
  <c r="M440" i="17"/>
  <c r="O441" i="25" s="1"/>
  <c r="N440" i="17"/>
  <c r="P441" i="25"/>
  <c r="O440" i="17"/>
  <c r="Q441" i="25" s="1"/>
  <c r="P440" i="17"/>
  <c r="R441" i="25" s="1"/>
  <c r="Q440" i="17"/>
  <c r="S441" i="25" s="1"/>
  <c r="R440" i="17"/>
  <c r="T441" i="25"/>
  <c r="S440" i="17"/>
  <c r="U441" i="25" s="1"/>
  <c r="T440" i="17"/>
  <c r="V441" i="25" s="1"/>
  <c r="U440" i="17"/>
  <c r="W441" i="25" s="1"/>
  <c r="V440" i="17"/>
  <c r="X441" i="25"/>
  <c r="W440" i="17"/>
  <c r="Y441" i="25" s="1"/>
  <c r="X440" i="17"/>
  <c r="Z441" i="25" s="1"/>
  <c r="Y440" i="17"/>
  <c r="AA441" i="25" s="1"/>
  <c r="Z440" i="17"/>
  <c r="AB441" i="25"/>
  <c r="C441" i="17"/>
  <c r="E442" i="25" s="1"/>
  <c r="D441" i="17"/>
  <c r="F442" i="25"/>
  <c r="E441" i="17"/>
  <c r="G442" i="25" s="1"/>
  <c r="F441" i="17"/>
  <c r="H442" i="25" s="1"/>
  <c r="G441" i="17"/>
  <c r="I442" i="25" s="1"/>
  <c r="H441" i="17"/>
  <c r="J442" i="25"/>
  <c r="I441" i="17"/>
  <c r="K442" i="25" s="1"/>
  <c r="J441" i="17"/>
  <c r="L442" i="25" s="1"/>
  <c r="K441" i="17"/>
  <c r="M442" i="25" s="1"/>
  <c r="L441" i="17"/>
  <c r="N442" i="25"/>
  <c r="M441" i="17"/>
  <c r="O442" i="25" s="1"/>
  <c r="N441" i="17"/>
  <c r="P442" i="25" s="1"/>
  <c r="O441" i="17"/>
  <c r="Q442" i="25" s="1"/>
  <c r="P441" i="17"/>
  <c r="R442" i="25"/>
  <c r="Q441" i="17"/>
  <c r="S442" i="25" s="1"/>
  <c r="R441" i="17"/>
  <c r="T442" i="25" s="1"/>
  <c r="S441" i="17"/>
  <c r="U442" i="25" s="1"/>
  <c r="T441" i="17"/>
  <c r="V442" i="25"/>
  <c r="U441" i="17"/>
  <c r="W442" i="25" s="1"/>
  <c r="V441" i="17"/>
  <c r="X442" i="25" s="1"/>
  <c r="W441" i="17"/>
  <c r="Y442" i="25" s="1"/>
  <c r="X441" i="17"/>
  <c r="Z442" i="25"/>
  <c r="Y441" i="17"/>
  <c r="AA442" i="25" s="1"/>
  <c r="Z441" i="17"/>
  <c r="AB442" i="25" s="1"/>
  <c r="C442" i="17"/>
  <c r="E443" i="25" s="1"/>
  <c r="D442" i="17"/>
  <c r="F443" i="25" s="1"/>
  <c r="E442" i="17"/>
  <c r="G443" i="25" s="1"/>
  <c r="F442" i="17"/>
  <c r="H443" i="25"/>
  <c r="G442" i="17"/>
  <c r="I443" i="25" s="1"/>
  <c r="H442" i="17"/>
  <c r="J443" i="25" s="1"/>
  <c r="I442" i="17"/>
  <c r="K443" i="25" s="1"/>
  <c r="J442" i="17"/>
  <c r="L443" i="25"/>
  <c r="K442" i="17"/>
  <c r="M443" i="25" s="1"/>
  <c r="L442" i="17"/>
  <c r="N443" i="25" s="1"/>
  <c r="M442" i="17"/>
  <c r="O443" i="25" s="1"/>
  <c r="N442" i="17"/>
  <c r="P443" i="25"/>
  <c r="O442" i="17"/>
  <c r="Q443" i="25" s="1"/>
  <c r="P442" i="17"/>
  <c r="R443" i="25" s="1"/>
  <c r="Q442" i="17"/>
  <c r="S443" i="25" s="1"/>
  <c r="R442" i="17"/>
  <c r="T443" i="25"/>
  <c r="S442" i="17"/>
  <c r="U443" i="25" s="1"/>
  <c r="T442" i="17"/>
  <c r="V443" i="25" s="1"/>
  <c r="U442" i="17"/>
  <c r="W443" i="25" s="1"/>
  <c r="V442" i="17"/>
  <c r="X443" i="25"/>
  <c r="W442" i="17"/>
  <c r="Y443" i="25" s="1"/>
  <c r="X442" i="17"/>
  <c r="Z443" i="25" s="1"/>
  <c r="Y442" i="17"/>
  <c r="AA443" i="25" s="1"/>
  <c r="Z442" i="17"/>
  <c r="AB443" i="25"/>
  <c r="C443" i="17"/>
  <c r="E444" i="25" s="1"/>
  <c r="D443" i="17"/>
  <c r="F444" i="25"/>
  <c r="E443" i="17"/>
  <c r="G444" i="25" s="1"/>
  <c r="F443" i="17"/>
  <c r="H444" i="25" s="1"/>
  <c r="G443" i="17"/>
  <c r="I444" i="25" s="1"/>
  <c r="H443" i="17"/>
  <c r="J444" i="25"/>
  <c r="I443" i="17"/>
  <c r="K444" i="25" s="1"/>
  <c r="J443" i="17"/>
  <c r="L444" i="25" s="1"/>
  <c r="K443" i="17"/>
  <c r="M444" i="25" s="1"/>
  <c r="L443" i="17"/>
  <c r="N444" i="25"/>
  <c r="M443" i="17"/>
  <c r="O444" i="25" s="1"/>
  <c r="N443" i="17"/>
  <c r="P444" i="25" s="1"/>
  <c r="O443" i="17"/>
  <c r="Q444" i="25" s="1"/>
  <c r="P443" i="17"/>
  <c r="R444" i="25"/>
  <c r="Q443" i="17"/>
  <c r="S444" i="25" s="1"/>
  <c r="R443" i="17"/>
  <c r="T444" i="25" s="1"/>
  <c r="S443" i="17"/>
  <c r="U444" i="25" s="1"/>
  <c r="T443" i="17"/>
  <c r="V444" i="25"/>
  <c r="U443" i="17"/>
  <c r="W444" i="25" s="1"/>
  <c r="V443" i="17"/>
  <c r="X444" i="25" s="1"/>
  <c r="W443" i="17"/>
  <c r="Y444" i="25" s="1"/>
  <c r="X443" i="17"/>
  <c r="Z444" i="25"/>
  <c r="Y443" i="17"/>
  <c r="AA444" i="25" s="1"/>
  <c r="Z443" i="17"/>
  <c r="AB444" i="25" s="1"/>
  <c r="C444" i="17"/>
  <c r="E445" i="25" s="1"/>
  <c r="D444" i="17"/>
  <c r="F445" i="25"/>
  <c r="E444" i="17"/>
  <c r="G445" i="25" s="1"/>
  <c r="F444" i="17"/>
  <c r="H445" i="25" s="1"/>
  <c r="G444" i="17"/>
  <c r="I445" i="25" s="1"/>
  <c r="H444" i="17"/>
  <c r="J445" i="25"/>
  <c r="I444" i="17"/>
  <c r="K445" i="25" s="1"/>
  <c r="J444" i="17"/>
  <c r="L445" i="25" s="1"/>
  <c r="K444" i="17"/>
  <c r="M445" i="25" s="1"/>
  <c r="L444" i="17"/>
  <c r="N445" i="25"/>
  <c r="M444" i="17"/>
  <c r="O445" i="25" s="1"/>
  <c r="N444" i="17"/>
  <c r="P445" i="25" s="1"/>
  <c r="O444" i="17"/>
  <c r="Q445" i="25" s="1"/>
  <c r="P444" i="17"/>
  <c r="R445" i="25"/>
  <c r="Q444" i="17"/>
  <c r="S445" i="25" s="1"/>
  <c r="R444" i="17"/>
  <c r="T445" i="25" s="1"/>
  <c r="S444" i="17"/>
  <c r="U445" i="25" s="1"/>
  <c r="T444" i="17"/>
  <c r="V445" i="25"/>
  <c r="U444" i="17"/>
  <c r="W445" i="25" s="1"/>
  <c r="V444" i="17"/>
  <c r="X445" i="25" s="1"/>
  <c r="W444" i="17"/>
  <c r="Y445" i="25" s="1"/>
  <c r="X444" i="17"/>
  <c r="Z445" i="25"/>
  <c r="Y444" i="17"/>
  <c r="AA445" i="25" s="1"/>
  <c r="Z444" i="17"/>
  <c r="AB445" i="25" s="1"/>
  <c r="C445" i="17"/>
  <c r="E446" i="25"/>
  <c r="D445" i="17"/>
  <c r="AE445" i="17" s="1"/>
  <c r="AG445" i="17" s="1"/>
  <c r="AH445" i="17" s="1"/>
  <c r="AG446" i="25" s="1"/>
  <c r="F446" i="25"/>
  <c r="E445" i="17"/>
  <c r="G446" i="25"/>
  <c r="F445" i="17"/>
  <c r="H446" i="25"/>
  <c r="G445" i="17"/>
  <c r="I446" i="25"/>
  <c r="H445" i="17"/>
  <c r="J446" i="25"/>
  <c r="I445" i="17"/>
  <c r="K446" i="25"/>
  <c r="J445" i="17"/>
  <c r="L446" i="25"/>
  <c r="K445" i="17"/>
  <c r="M446" i="25"/>
  <c r="L445" i="17"/>
  <c r="N446" i="25"/>
  <c r="M445" i="17"/>
  <c r="O446" i="25"/>
  <c r="N445" i="17"/>
  <c r="P446" i="25"/>
  <c r="O445" i="17"/>
  <c r="Q446" i="25"/>
  <c r="P445" i="17"/>
  <c r="R446" i="25"/>
  <c r="Q445" i="17"/>
  <c r="S446" i="25"/>
  <c r="R445" i="17"/>
  <c r="T446" i="25"/>
  <c r="S445" i="17"/>
  <c r="U446" i="25"/>
  <c r="T445" i="17"/>
  <c r="V446" i="25"/>
  <c r="U445" i="17"/>
  <c r="W446" i="25"/>
  <c r="V445" i="17"/>
  <c r="X446" i="25"/>
  <c r="W445" i="17"/>
  <c r="Y446" i="25"/>
  <c r="X445" i="17"/>
  <c r="Z446" i="25"/>
  <c r="Y445" i="17"/>
  <c r="AA446" i="25"/>
  <c r="Z445" i="17"/>
  <c r="AB446" i="25"/>
  <c r="C446" i="17"/>
  <c r="E447" i="25"/>
  <c r="D446" i="17"/>
  <c r="F447" i="25"/>
  <c r="E446" i="17"/>
  <c r="G447" i="25"/>
  <c r="F446" i="17"/>
  <c r="H447" i="25"/>
  <c r="G446" i="17"/>
  <c r="I447" i="25"/>
  <c r="H446" i="17"/>
  <c r="J447" i="25"/>
  <c r="I446" i="17"/>
  <c r="K447" i="25"/>
  <c r="J446" i="17"/>
  <c r="L447" i="25"/>
  <c r="K446" i="17"/>
  <c r="M447" i="25"/>
  <c r="L446" i="17"/>
  <c r="N447" i="25"/>
  <c r="M446" i="17"/>
  <c r="O447" i="25"/>
  <c r="N446" i="17"/>
  <c r="P447" i="25"/>
  <c r="O446" i="17"/>
  <c r="Q447" i="25"/>
  <c r="P446" i="17"/>
  <c r="R447" i="25"/>
  <c r="Q446" i="17"/>
  <c r="S447" i="25"/>
  <c r="R446" i="17"/>
  <c r="T447" i="25"/>
  <c r="S446" i="17"/>
  <c r="U447" i="25"/>
  <c r="T446" i="17"/>
  <c r="V447" i="25"/>
  <c r="U446" i="17"/>
  <c r="W447" i="25"/>
  <c r="V446" i="17"/>
  <c r="X447" i="25"/>
  <c r="W446" i="17"/>
  <c r="Y447" i="25"/>
  <c r="X446" i="17"/>
  <c r="Z447" i="25"/>
  <c r="Y446" i="17"/>
  <c r="AA447" i="25"/>
  <c r="Z446" i="17"/>
  <c r="AB447" i="25"/>
  <c r="AE446" i="17"/>
  <c r="AG446" i="17"/>
  <c r="AH446" i="17" s="1"/>
  <c r="AG447" i="25" s="1"/>
  <c r="C447" i="17"/>
  <c r="E448" i="25"/>
  <c r="D447" i="17"/>
  <c r="F448" i="25"/>
  <c r="E447" i="17"/>
  <c r="G448" i="25"/>
  <c r="F447" i="17"/>
  <c r="H448" i="25"/>
  <c r="G447" i="17"/>
  <c r="I448" i="25"/>
  <c r="H447" i="17"/>
  <c r="J448" i="25"/>
  <c r="I447" i="17"/>
  <c r="K448" i="25"/>
  <c r="J447" i="17"/>
  <c r="L448" i="25"/>
  <c r="K447" i="17"/>
  <c r="M448" i="25"/>
  <c r="L447" i="17"/>
  <c r="N448" i="25"/>
  <c r="M447" i="17"/>
  <c r="O448" i="25"/>
  <c r="N447" i="17"/>
  <c r="P448" i="25"/>
  <c r="O447" i="17"/>
  <c r="Q448" i="25"/>
  <c r="P447" i="17"/>
  <c r="R448" i="25"/>
  <c r="Q447" i="17"/>
  <c r="S448" i="25"/>
  <c r="R447" i="17"/>
  <c r="T448" i="25"/>
  <c r="S447" i="17"/>
  <c r="U448" i="25"/>
  <c r="T447" i="17"/>
  <c r="V448" i="25"/>
  <c r="U447" i="17"/>
  <c r="W448" i="25"/>
  <c r="V447" i="17"/>
  <c r="X448" i="25"/>
  <c r="W447" i="17"/>
  <c r="Y448" i="25"/>
  <c r="X447" i="17"/>
  <c r="Z448" i="25"/>
  <c r="Y447" i="17"/>
  <c r="AA448" i="25"/>
  <c r="Z447" i="17"/>
  <c r="AB448" i="25"/>
  <c r="C448" i="17"/>
  <c r="E449" i="25"/>
  <c r="D448" i="17"/>
  <c r="F449" i="25"/>
  <c r="E448" i="17"/>
  <c r="G449" i="25"/>
  <c r="F448" i="17"/>
  <c r="H449" i="25"/>
  <c r="G448" i="17"/>
  <c r="I449" i="25"/>
  <c r="H448" i="17"/>
  <c r="J449" i="25"/>
  <c r="I448" i="17"/>
  <c r="K449" i="25"/>
  <c r="J448" i="17"/>
  <c r="L449" i="25"/>
  <c r="K448" i="17"/>
  <c r="M449" i="25"/>
  <c r="L448" i="17"/>
  <c r="N449" i="25"/>
  <c r="M448" i="17"/>
  <c r="O449" i="25"/>
  <c r="N448" i="17"/>
  <c r="P449" i="25"/>
  <c r="O448" i="17"/>
  <c r="Q449" i="25"/>
  <c r="P448" i="17"/>
  <c r="R449" i="25"/>
  <c r="Q448" i="17"/>
  <c r="S449" i="25"/>
  <c r="R448" i="17"/>
  <c r="T449" i="25"/>
  <c r="S448" i="17"/>
  <c r="U449" i="25"/>
  <c r="T448" i="17"/>
  <c r="V449" i="25"/>
  <c r="U448" i="17"/>
  <c r="W449" i="25"/>
  <c r="V448" i="17"/>
  <c r="X449" i="25"/>
  <c r="W448" i="17"/>
  <c r="Y449" i="25"/>
  <c r="X448" i="17"/>
  <c r="Z449" i="25"/>
  <c r="Y448" i="17"/>
  <c r="AA449" i="25"/>
  <c r="Z448" i="17"/>
  <c r="AB449" i="25"/>
  <c r="C449" i="17"/>
  <c r="E450" i="25"/>
  <c r="D449" i="17"/>
  <c r="F450" i="25"/>
  <c r="E449" i="17"/>
  <c r="G450" i="25"/>
  <c r="F449" i="17"/>
  <c r="H450" i="25"/>
  <c r="G449" i="17"/>
  <c r="I450" i="25"/>
  <c r="H449" i="17"/>
  <c r="J450" i="25"/>
  <c r="I449" i="17"/>
  <c r="K450" i="25"/>
  <c r="J449" i="17"/>
  <c r="L450" i="25"/>
  <c r="K449" i="17"/>
  <c r="M450" i="25"/>
  <c r="L449" i="17"/>
  <c r="N450" i="25"/>
  <c r="M449" i="17"/>
  <c r="O450" i="25"/>
  <c r="N449" i="17"/>
  <c r="P450" i="25"/>
  <c r="O449" i="17"/>
  <c r="Q450" i="25"/>
  <c r="P449" i="17"/>
  <c r="R450" i="25"/>
  <c r="Q449" i="17"/>
  <c r="S450" i="25"/>
  <c r="R449" i="17"/>
  <c r="T450" i="25"/>
  <c r="S449" i="17"/>
  <c r="U450" i="25"/>
  <c r="T449" i="17"/>
  <c r="V450" i="25"/>
  <c r="U449" i="17"/>
  <c r="W450" i="25"/>
  <c r="V449" i="17"/>
  <c r="X450" i="25"/>
  <c r="W449" i="17"/>
  <c r="Y450" i="25"/>
  <c r="X449" i="17"/>
  <c r="Z450" i="25"/>
  <c r="Y449" i="17"/>
  <c r="AA450" i="25"/>
  <c r="Z449" i="17"/>
  <c r="AB450" i="25"/>
  <c r="C450" i="17"/>
  <c r="E451" i="25"/>
  <c r="D450" i="17"/>
  <c r="F451" i="25"/>
  <c r="E450" i="17"/>
  <c r="G451" i="25"/>
  <c r="F450" i="17"/>
  <c r="H451" i="25"/>
  <c r="G450" i="17"/>
  <c r="I451" i="25"/>
  <c r="H450" i="17"/>
  <c r="J451" i="25"/>
  <c r="I450" i="17"/>
  <c r="K451" i="25"/>
  <c r="J450" i="17"/>
  <c r="L451" i="25"/>
  <c r="K450" i="17"/>
  <c r="M451" i="25"/>
  <c r="L450" i="17"/>
  <c r="N451" i="25"/>
  <c r="M450" i="17"/>
  <c r="O451" i="25"/>
  <c r="N450" i="17"/>
  <c r="P451" i="25"/>
  <c r="O450" i="17"/>
  <c r="Q451" i="25"/>
  <c r="P450" i="17"/>
  <c r="R451" i="25"/>
  <c r="Q450" i="17"/>
  <c r="S451" i="25"/>
  <c r="R450" i="17"/>
  <c r="T451" i="25"/>
  <c r="S450" i="17"/>
  <c r="U451" i="25"/>
  <c r="T450" i="17"/>
  <c r="V451" i="25"/>
  <c r="U450" i="17"/>
  <c r="W451" i="25"/>
  <c r="V450" i="17"/>
  <c r="X451" i="25"/>
  <c r="W450" i="17"/>
  <c r="Y451" i="25"/>
  <c r="X450" i="17"/>
  <c r="Z451" i="25"/>
  <c r="Y450" i="17"/>
  <c r="AA451" i="25"/>
  <c r="Z450" i="17"/>
  <c r="AB451" i="25"/>
  <c r="C451" i="17"/>
  <c r="E452" i="25"/>
  <c r="D451" i="17"/>
  <c r="F452" i="25"/>
  <c r="E451" i="17"/>
  <c r="G452" i="25"/>
  <c r="F451" i="17"/>
  <c r="H452" i="25"/>
  <c r="G451" i="17"/>
  <c r="I452" i="25"/>
  <c r="H451" i="17"/>
  <c r="J452" i="25"/>
  <c r="I451" i="17"/>
  <c r="K452" i="25"/>
  <c r="J451" i="17"/>
  <c r="L452" i="25"/>
  <c r="K451" i="17"/>
  <c r="M452" i="25"/>
  <c r="L451" i="17"/>
  <c r="N452" i="25"/>
  <c r="M451" i="17"/>
  <c r="O452" i="25"/>
  <c r="N451" i="17"/>
  <c r="P452" i="25"/>
  <c r="O451" i="17"/>
  <c r="Q452" i="25"/>
  <c r="P451" i="17"/>
  <c r="R452" i="25"/>
  <c r="Q451" i="17"/>
  <c r="S452" i="25"/>
  <c r="R451" i="17"/>
  <c r="T452" i="25"/>
  <c r="S451" i="17"/>
  <c r="U452" i="25"/>
  <c r="T451" i="17"/>
  <c r="V452" i="25"/>
  <c r="U451" i="17"/>
  <c r="W452" i="25"/>
  <c r="V451" i="17"/>
  <c r="X452" i="25"/>
  <c r="W451" i="17"/>
  <c r="Y452" i="25"/>
  <c r="X451" i="17"/>
  <c r="Z452" i="25"/>
  <c r="Y451" i="17"/>
  <c r="AA452" i="25"/>
  <c r="Z451" i="17"/>
  <c r="AB452" i="25"/>
  <c r="C452" i="17"/>
  <c r="E453" i="25"/>
  <c r="D452" i="17"/>
  <c r="F453" i="25"/>
  <c r="E452" i="17"/>
  <c r="G453" i="25"/>
  <c r="F452" i="17"/>
  <c r="H453" i="25"/>
  <c r="G452" i="17"/>
  <c r="I453" i="25"/>
  <c r="H452" i="17"/>
  <c r="J453" i="25"/>
  <c r="I452" i="17"/>
  <c r="K453" i="25"/>
  <c r="J452" i="17"/>
  <c r="L453" i="25"/>
  <c r="K452" i="17"/>
  <c r="M453" i="25"/>
  <c r="L452" i="17"/>
  <c r="N453" i="25"/>
  <c r="M452" i="17"/>
  <c r="O453" i="25"/>
  <c r="N452" i="17"/>
  <c r="P453" i="25"/>
  <c r="O452" i="17"/>
  <c r="Q453" i="25"/>
  <c r="P452" i="17"/>
  <c r="R453" i="25"/>
  <c r="Q452" i="17"/>
  <c r="S453" i="25"/>
  <c r="R452" i="17"/>
  <c r="T453" i="25"/>
  <c r="S452" i="17"/>
  <c r="U453" i="25"/>
  <c r="T452" i="17"/>
  <c r="V453" i="25"/>
  <c r="U452" i="17"/>
  <c r="W453" i="25"/>
  <c r="V452" i="17"/>
  <c r="X453" i="25"/>
  <c r="W452" i="17"/>
  <c r="Y453" i="25"/>
  <c r="X452" i="17"/>
  <c r="Z453" i="25"/>
  <c r="Y452" i="17"/>
  <c r="AA453" i="25"/>
  <c r="Z452" i="17"/>
  <c r="AB453" i="25"/>
  <c r="C453" i="17"/>
  <c r="E454" i="25"/>
  <c r="D453" i="17"/>
  <c r="F454" i="25"/>
  <c r="E453" i="17"/>
  <c r="G454" i="25"/>
  <c r="F453" i="17"/>
  <c r="H454" i="25"/>
  <c r="G453" i="17"/>
  <c r="I454" i="25"/>
  <c r="H453" i="17"/>
  <c r="J454" i="25"/>
  <c r="I453" i="17"/>
  <c r="K454" i="25"/>
  <c r="J453" i="17"/>
  <c r="L454" i="25"/>
  <c r="K453" i="17"/>
  <c r="M454" i="25"/>
  <c r="L453" i="17"/>
  <c r="N454" i="25"/>
  <c r="M453" i="17"/>
  <c r="O454" i="25"/>
  <c r="N453" i="17"/>
  <c r="P454" i="25"/>
  <c r="O453" i="17"/>
  <c r="Q454" i="25"/>
  <c r="P453" i="17"/>
  <c r="R454" i="25"/>
  <c r="Q453" i="17"/>
  <c r="S454" i="25"/>
  <c r="R453" i="17"/>
  <c r="T454" i="25"/>
  <c r="S453" i="17"/>
  <c r="U454" i="25"/>
  <c r="T453" i="17"/>
  <c r="V454" i="25"/>
  <c r="U453" i="17"/>
  <c r="W454" i="25"/>
  <c r="V453" i="17"/>
  <c r="X454" i="25"/>
  <c r="W453" i="17"/>
  <c r="Y454" i="25"/>
  <c r="X453" i="17"/>
  <c r="Z454" i="25"/>
  <c r="Y453" i="17"/>
  <c r="AA454" i="25"/>
  <c r="Z453" i="17"/>
  <c r="AB454" i="25"/>
  <c r="C454" i="17"/>
  <c r="E455" i="25"/>
  <c r="D454" i="17"/>
  <c r="F455" i="25"/>
  <c r="E454" i="17"/>
  <c r="G455" i="25"/>
  <c r="F454" i="17"/>
  <c r="H455" i="25"/>
  <c r="G454" i="17"/>
  <c r="I455" i="25"/>
  <c r="H454" i="17"/>
  <c r="J455" i="25"/>
  <c r="I454" i="17"/>
  <c r="K455" i="25"/>
  <c r="J454" i="17"/>
  <c r="L455" i="25"/>
  <c r="K454" i="17"/>
  <c r="M455" i="25"/>
  <c r="L454" i="17"/>
  <c r="N455" i="25"/>
  <c r="M454" i="17"/>
  <c r="O455" i="25"/>
  <c r="N454" i="17"/>
  <c r="P455" i="25"/>
  <c r="O454" i="17"/>
  <c r="Q455" i="25"/>
  <c r="P454" i="17"/>
  <c r="R455" i="25"/>
  <c r="Q454" i="17"/>
  <c r="S455" i="25"/>
  <c r="R454" i="17"/>
  <c r="T455" i="25"/>
  <c r="S454" i="17"/>
  <c r="U455" i="25"/>
  <c r="T454" i="17"/>
  <c r="V455" i="25"/>
  <c r="U454" i="17"/>
  <c r="W455" i="25"/>
  <c r="V454" i="17"/>
  <c r="X455" i="25"/>
  <c r="W454" i="17"/>
  <c r="Y455" i="25"/>
  <c r="X454" i="17"/>
  <c r="Z455" i="25"/>
  <c r="Y454" i="17"/>
  <c r="AA455" i="25"/>
  <c r="Z454" i="17"/>
  <c r="AB455" i="25"/>
  <c r="C455" i="17"/>
  <c r="E456" i="25"/>
  <c r="D455" i="17"/>
  <c r="F456" i="25"/>
  <c r="E455" i="17"/>
  <c r="G456" i="25"/>
  <c r="F455" i="17"/>
  <c r="H456" i="25"/>
  <c r="G455" i="17"/>
  <c r="I456" i="25"/>
  <c r="H455" i="17"/>
  <c r="J456" i="25"/>
  <c r="I455" i="17"/>
  <c r="K456" i="25"/>
  <c r="J455" i="17"/>
  <c r="L456" i="25"/>
  <c r="K455" i="17"/>
  <c r="M456" i="25"/>
  <c r="L455" i="17"/>
  <c r="N456" i="25"/>
  <c r="M455" i="17"/>
  <c r="O456" i="25"/>
  <c r="N455" i="17"/>
  <c r="P456" i="25"/>
  <c r="O455" i="17"/>
  <c r="Q456" i="25"/>
  <c r="P455" i="17"/>
  <c r="R456" i="25"/>
  <c r="Q455" i="17"/>
  <c r="S456" i="25"/>
  <c r="R455" i="17"/>
  <c r="T456" i="25"/>
  <c r="S455" i="17"/>
  <c r="U456" i="25"/>
  <c r="T455" i="17"/>
  <c r="V456" i="25"/>
  <c r="U455" i="17"/>
  <c r="W456" i="25"/>
  <c r="V455" i="17"/>
  <c r="X456" i="25"/>
  <c r="W455" i="17"/>
  <c r="Y456" i="25"/>
  <c r="X455" i="17"/>
  <c r="Z456" i="25"/>
  <c r="Y455" i="17"/>
  <c r="AA456" i="25"/>
  <c r="Z455" i="17"/>
  <c r="AB456" i="25"/>
  <c r="C456" i="17"/>
  <c r="E457" i="25"/>
  <c r="D456" i="17"/>
  <c r="F457" i="25"/>
  <c r="E456" i="17"/>
  <c r="G457" i="25"/>
  <c r="F456" i="17"/>
  <c r="H457" i="25"/>
  <c r="G456" i="17"/>
  <c r="I457" i="25"/>
  <c r="H456" i="17"/>
  <c r="J457" i="25"/>
  <c r="I456" i="17"/>
  <c r="K457" i="25"/>
  <c r="J456" i="17"/>
  <c r="L457" i="25"/>
  <c r="K456" i="17"/>
  <c r="M457" i="25"/>
  <c r="L456" i="17"/>
  <c r="N457" i="25"/>
  <c r="M456" i="17"/>
  <c r="O457" i="25"/>
  <c r="N456" i="17"/>
  <c r="P457" i="25"/>
  <c r="O456" i="17"/>
  <c r="Q457" i="25"/>
  <c r="P456" i="17"/>
  <c r="R457" i="25"/>
  <c r="Q456" i="17"/>
  <c r="S457" i="25"/>
  <c r="R456" i="17"/>
  <c r="T457" i="25"/>
  <c r="S456" i="17"/>
  <c r="U457" i="25"/>
  <c r="T456" i="17"/>
  <c r="V457" i="25"/>
  <c r="U456" i="17"/>
  <c r="W457" i="25"/>
  <c r="V456" i="17"/>
  <c r="X457" i="25"/>
  <c r="W456" i="17"/>
  <c r="Y457" i="25"/>
  <c r="X456" i="17"/>
  <c r="Z457" i="25"/>
  <c r="Y456" i="17"/>
  <c r="AA457" i="25"/>
  <c r="Z456" i="17"/>
  <c r="AB457" i="25"/>
  <c r="C457" i="17"/>
  <c r="E458" i="25"/>
  <c r="D457" i="17"/>
  <c r="F458" i="25"/>
  <c r="E457" i="17"/>
  <c r="G458" i="25"/>
  <c r="F457" i="17"/>
  <c r="H458" i="25"/>
  <c r="G457" i="17"/>
  <c r="I458" i="25"/>
  <c r="H457" i="17"/>
  <c r="J458" i="25"/>
  <c r="I457" i="17"/>
  <c r="K458" i="25"/>
  <c r="J457" i="17"/>
  <c r="L458" i="25"/>
  <c r="K457" i="17"/>
  <c r="M458" i="25"/>
  <c r="L457" i="17"/>
  <c r="N458" i="25"/>
  <c r="M457" i="17"/>
  <c r="O458" i="25"/>
  <c r="N457" i="17"/>
  <c r="P458" i="25"/>
  <c r="O457" i="17"/>
  <c r="Q458" i="25"/>
  <c r="P457" i="17"/>
  <c r="R458" i="25"/>
  <c r="Q457" i="17"/>
  <c r="S458" i="25"/>
  <c r="R457" i="17"/>
  <c r="T458" i="25"/>
  <c r="S457" i="17"/>
  <c r="U458" i="25"/>
  <c r="T457" i="17"/>
  <c r="V458" i="25"/>
  <c r="U457" i="17"/>
  <c r="W458" i="25"/>
  <c r="V457" i="17"/>
  <c r="X458" i="25"/>
  <c r="W457" i="17"/>
  <c r="Y458" i="25"/>
  <c r="X457" i="17"/>
  <c r="Z458" i="25"/>
  <c r="Y457" i="17"/>
  <c r="AA458" i="25"/>
  <c r="Z457" i="17"/>
  <c r="AB458" i="25"/>
  <c r="C458" i="17"/>
  <c r="E459" i="25"/>
  <c r="D458" i="17"/>
  <c r="F459" i="25"/>
  <c r="E458" i="17"/>
  <c r="G459" i="25"/>
  <c r="F458" i="17"/>
  <c r="H459" i="25"/>
  <c r="G458" i="17"/>
  <c r="I459" i="25"/>
  <c r="H458" i="17"/>
  <c r="J459" i="25"/>
  <c r="I458" i="17"/>
  <c r="K459" i="25"/>
  <c r="J458" i="17"/>
  <c r="L459" i="25"/>
  <c r="K458" i="17"/>
  <c r="M459" i="25"/>
  <c r="L458" i="17"/>
  <c r="N459" i="25"/>
  <c r="M458" i="17"/>
  <c r="O459" i="25"/>
  <c r="N458" i="17"/>
  <c r="P459" i="25"/>
  <c r="O458" i="17"/>
  <c r="Q459" i="25"/>
  <c r="P458" i="17"/>
  <c r="R459" i="25"/>
  <c r="Q458" i="17"/>
  <c r="S459" i="25"/>
  <c r="R458" i="17"/>
  <c r="T459" i="25"/>
  <c r="S458" i="17"/>
  <c r="U459" i="25"/>
  <c r="T458" i="17"/>
  <c r="V459" i="25"/>
  <c r="U458" i="17"/>
  <c r="W459" i="25"/>
  <c r="V458" i="17"/>
  <c r="X459" i="25"/>
  <c r="W458" i="17"/>
  <c r="Y459" i="25"/>
  <c r="X458" i="17"/>
  <c r="Z459" i="25"/>
  <c r="Y458" i="17"/>
  <c r="AA459" i="25"/>
  <c r="Z458" i="17"/>
  <c r="AB459" i="25"/>
  <c r="C459" i="17"/>
  <c r="E460" i="25"/>
  <c r="D459" i="17"/>
  <c r="F460" i="25"/>
  <c r="E459" i="17"/>
  <c r="G460" i="25"/>
  <c r="F459" i="17"/>
  <c r="H460" i="25"/>
  <c r="G459" i="17"/>
  <c r="I460" i="25"/>
  <c r="H459" i="17"/>
  <c r="J460" i="25"/>
  <c r="I459" i="17"/>
  <c r="K460" i="25"/>
  <c r="J459" i="17"/>
  <c r="L460" i="25"/>
  <c r="K459" i="17"/>
  <c r="M460" i="25"/>
  <c r="L459" i="17"/>
  <c r="N460" i="25"/>
  <c r="M459" i="17"/>
  <c r="O460" i="25"/>
  <c r="N459" i="17"/>
  <c r="P460" i="25"/>
  <c r="O459" i="17"/>
  <c r="Q460" i="25"/>
  <c r="P459" i="17"/>
  <c r="R460" i="25"/>
  <c r="Q459" i="17"/>
  <c r="S460" i="25"/>
  <c r="R459" i="17"/>
  <c r="T460" i="25"/>
  <c r="S459" i="17"/>
  <c r="U460" i="25"/>
  <c r="T459" i="17"/>
  <c r="V460" i="25"/>
  <c r="U459" i="17"/>
  <c r="W460" i="25"/>
  <c r="V459" i="17"/>
  <c r="X460" i="25"/>
  <c r="W459" i="17"/>
  <c r="Y460" i="25"/>
  <c r="X459" i="17"/>
  <c r="Z460" i="25"/>
  <c r="Y459" i="17"/>
  <c r="AA460" i="25"/>
  <c r="Z459" i="17"/>
  <c r="AB460" i="25"/>
  <c r="C4" i="17"/>
  <c r="E5" i="25"/>
  <c r="D4" i="17"/>
  <c r="F5" i="25"/>
  <c r="E4" i="17"/>
  <c r="G5" i="25"/>
  <c r="F4" i="17"/>
  <c r="H5" i="25"/>
  <c r="G4" i="17"/>
  <c r="I5" i="25"/>
  <c r="H4" i="17"/>
  <c r="J5" i="25"/>
  <c r="I4" i="17"/>
  <c r="K5" i="25"/>
  <c r="J4" i="17"/>
  <c r="L5" i="25"/>
  <c r="K4" i="17"/>
  <c r="M5" i="25"/>
  <c r="L4" i="17"/>
  <c r="N5" i="25"/>
  <c r="M4" i="17"/>
  <c r="O5" i="25"/>
  <c r="N4" i="17"/>
  <c r="P5" i="25"/>
  <c r="O4" i="17"/>
  <c r="Q5" i="25"/>
  <c r="P4" i="17"/>
  <c r="R5" i="25"/>
  <c r="Q4" i="17"/>
  <c r="S5" i="25"/>
  <c r="R4" i="17"/>
  <c r="T5" i="25"/>
  <c r="S4" i="17"/>
  <c r="U5" i="25"/>
  <c r="T4" i="17"/>
  <c r="V5" i="25"/>
  <c r="U4" i="17"/>
  <c r="W5" i="25"/>
  <c r="V4" i="17"/>
  <c r="X5" i="25"/>
  <c r="W4" i="17"/>
  <c r="Y5" i="25"/>
  <c r="X4" i="17"/>
  <c r="Z5" i="25"/>
  <c r="Y4" i="17"/>
  <c r="AA5" i="25"/>
  <c r="Z4" i="17"/>
  <c r="AB5" i="25"/>
  <c r="C5" i="17"/>
  <c r="E6" i="25"/>
  <c r="D5" i="17"/>
  <c r="F6" i="25"/>
  <c r="E5" i="17"/>
  <c r="G6" i="25"/>
  <c r="F5" i="17"/>
  <c r="H6" i="25"/>
  <c r="G5" i="17"/>
  <c r="I6" i="25"/>
  <c r="H5" i="17"/>
  <c r="J6" i="25"/>
  <c r="I5" i="17"/>
  <c r="K6" i="25"/>
  <c r="J5" i="17"/>
  <c r="L6" i="25"/>
  <c r="K5" i="17"/>
  <c r="M6" i="25"/>
  <c r="L5" i="17"/>
  <c r="N6" i="25"/>
  <c r="M5" i="17"/>
  <c r="O6" i="25"/>
  <c r="N5" i="17"/>
  <c r="P6" i="25"/>
  <c r="O5" i="17"/>
  <c r="Q6" i="25"/>
  <c r="P5" i="17"/>
  <c r="R6" i="25"/>
  <c r="Q5" i="17"/>
  <c r="S6" i="25"/>
  <c r="R5" i="17"/>
  <c r="T6" i="25"/>
  <c r="S5" i="17"/>
  <c r="U6" i="25"/>
  <c r="T5" i="17"/>
  <c r="V6" i="25"/>
  <c r="U5" i="17"/>
  <c r="W6" i="25"/>
  <c r="V5" i="17"/>
  <c r="X6" i="25"/>
  <c r="W5" i="17"/>
  <c r="Y6" i="25"/>
  <c r="X5" i="17"/>
  <c r="Z6" i="25"/>
  <c r="Y5" i="17"/>
  <c r="AA6" i="25"/>
  <c r="Z5" i="17"/>
  <c r="AB6" i="25"/>
  <c r="C6" i="17"/>
  <c r="E7" i="25"/>
  <c r="D6" i="17"/>
  <c r="F7" i="25"/>
  <c r="E6" i="17"/>
  <c r="G7" i="25"/>
  <c r="F6" i="17"/>
  <c r="H7" i="25"/>
  <c r="G6" i="17"/>
  <c r="I7" i="25"/>
  <c r="H6" i="17"/>
  <c r="J7" i="25"/>
  <c r="I6" i="17"/>
  <c r="K7" i="25"/>
  <c r="J6" i="17"/>
  <c r="L7" i="25"/>
  <c r="K6" i="17"/>
  <c r="M7" i="25"/>
  <c r="L6" i="17"/>
  <c r="N7" i="25"/>
  <c r="M6" i="17"/>
  <c r="O7" i="25"/>
  <c r="N6" i="17"/>
  <c r="P7" i="25"/>
  <c r="O6" i="17"/>
  <c r="Q7" i="25"/>
  <c r="P6" i="17"/>
  <c r="R7" i="25"/>
  <c r="Q6" i="17"/>
  <c r="S7" i="25"/>
  <c r="R6" i="17"/>
  <c r="T7" i="25"/>
  <c r="S6" i="17"/>
  <c r="U7" i="25"/>
  <c r="T6" i="17"/>
  <c r="V7" i="25"/>
  <c r="U6" i="17"/>
  <c r="W7" i="25"/>
  <c r="V6" i="17"/>
  <c r="X7" i="25"/>
  <c r="W6" i="17"/>
  <c r="Y7" i="25"/>
  <c r="X6" i="17"/>
  <c r="Z7" i="25"/>
  <c r="Y6" i="17"/>
  <c r="AA7" i="25"/>
  <c r="Z6" i="17"/>
  <c r="AB7" i="25"/>
  <c r="C7" i="17"/>
  <c r="E8" i="25"/>
  <c r="D7" i="17"/>
  <c r="F8" i="25"/>
  <c r="E7" i="17"/>
  <c r="G8" i="25"/>
  <c r="F7" i="17"/>
  <c r="H8" i="25"/>
  <c r="G7" i="17"/>
  <c r="I8" i="25"/>
  <c r="H7" i="17"/>
  <c r="J8" i="25"/>
  <c r="I7" i="17"/>
  <c r="K8" i="25"/>
  <c r="J7" i="17"/>
  <c r="L8" i="25"/>
  <c r="K7" i="17"/>
  <c r="M8" i="25"/>
  <c r="L7" i="17"/>
  <c r="N8" i="25"/>
  <c r="M7" i="17"/>
  <c r="O8" i="25"/>
  <c r="N7" i="17"/>
  <c r="P8" i="25"/>
  <c r="O7" i="17"/>
  <c r="Q8" i="25"/>
  <c r="P7" i="17"/>
  <c r="R8" i="25"/>
  <c r="Q7" i="17"/>
  <c r="S8" i="25"/>
  <c r="R7" i="17"/>
  <c r="T8" i="25"/>
  <c r="S7" i="17"/>
  <c r="U8" i="25"/>
  <c r="T7" i="17"/>
  <c r="V8" i="25"/>
  <c r="U7" i="17"/>
  <c r="W8" i="25"/>
  <c r="V7" i="17"/>
  <c r="X8" i="25"/>
  <c r="W7" i="17"/>
  <c r="Y8" i="25"/>
  <c r="X7" i="17"/>
  <c r="Z8" i="25"/>
  <c r="Y7" i="17"/>
  <c r="AA8" i="25"/>
  <c r="Z7" i="17"/>
  <c r="AB8" i="25"/>
  <c r="C8" i="17"/>
  <c r="E9" i="25"/>
  <c r="D8" i="17"/>
  <c r="F9" i="25"/>
  <c r="E8" i="17"/>
  <c r="G9" i="25"/>
  <c r="F8" i="17"/>
  <c r="H9" i="25"/>
  <c r="G8" i="17"/>
  <c r="I9" i="25"/>
  <c r="H8" i="17"/>
  <c r="J9" i="25"/>
  <c r="I8" i="17"/>
  <c r="K9" i="25"/>
  <c r="J8" i="17"/>
  <c r="L9" i="25"/>
  <c r="K8" i="17"/>
  <c r="M9" i="25"/>
  <c r="L8" i="17"/>
  <c r="N9" i="25"/>
  <c r="M8" i="17"/>
  <c r="O9" i="25"/>
  <c r="N8" i="17"/>
  <c r="P9" i="25"/>
  <c r="O8" i="17"/>
  <c r="Q9" i="25"/>
  <c r="P8" i="17"/>
  <c r="R9" i="25"/>
  <c r="Q8" i="17"/>
  <c r="S9" i="25"/>
  <c r="R8" i="17"/>
  <c r="T9" i="25"/>
  <c r="S8" i="17"/>
  <c r="U9" i="25"/>
  <c r="T8" i="17"/>
  <c r="V9" i="25"/>
  <c r="U8" i="17"/>
  <c r="W9" i="25"/>
  <c r="V8" i="17"/>
  <c r="X9" i="25"/>
  <c r="W8" i="17"/>
  <c r="Y9" i="25"/>
  <c r="X8" i="17"/>
  <c r="Z9" i="25"/>
  <c r="Y8" i="17"/>
  <c r="AA9" i="25"/>
  <c r="Z8" i="17"/>
  <c r="AB9" i="25"/>
  <c r="C9" i="17"/>
  <c r="E10" i="25"/>
  <c r="D9" i="17"/>
  <c r="F10" i="25"/>
  <c r="E9" i="17"/>
  <c r="G10" i="25"/>
  <c r="F9" i="17"/>
  <c r="H10" i="25"/>
  <c r="G9" i="17"/>
  <c r="I10" i="25"/>
  <c r="H9" i="17"/>
  <c r="J10" i="25"/>
  <c r="I9" i="17"/>
  <c r="K10" i="25"/>
  <c r="J9" i="17"/>
  <c r="L10" i="25"/>
  <c r="K9" i="17"/>
  <c r="M10" i="25"/>
  <c r="L9" i="17"/>
  <c r="N10" i="25"/>
  <c r="M9" i="17"/>
  <c r="O10" i="25"/>
  <c r="N9" i="17"/>
  <c r="P10" i="25"/>
  <c r="O9" i="17"/>
  <c r="Q10" i="25"/>
  <c r="P9" i="17"/>
  <c r="R10" i="25"/>
  <c r="Q9" i="17"/>
  <c r="S10" i="25"/>
  <c r="R9" i="17"/>
  <c r="T10" i="25"/>
  <c r="S9" i="17"/>
  <c r="U10" i="25"/>
  <c r="T9" i="17"/>
  <c r="V10" i="25"/>
  <c r="U9" i="17"/>
  <c r="W10" i="25"/>
  <c r="V9" i="17"/>
  <c r="X10" i="25"/>
  <c r="W9" i="17"/>
  <c r="Y10" i="25"/>
  <c r="X9" i="17"/>
  <c r="Z10" i="25"/>
  <c r="Y9" i="17"/>
  <c r="AA10" i="25"/>
  <c r="Z9" i="17"/>
  <c r="AB10" i="25"/>
  <c r="C10" i="17"/>
  <c r="E11" i="25"/>
  <c r="D10" i="17"/>
  <c r="F11" i="25"/>
  <c r="E10" i="17"/>
  <c r="G11" i="25"/>
  <c r="F10" i="17"/>
  <c r="H11" i="25"/>
  <c r="G10" i="17"/>
  <c r="I11" i="25"/>
  <c r="H10" i="17"/>
  <c r="J11" i="25"/>
  <c r="I10" i="17"/>
  <c r="K11" i="25"/>
  <c r="J10" i="17"/>
  <c r="L11" i="25"/>
  <c r="K10" i="17"/>
  <c r="M11" i="25"/>
  <c r="L10" i="17"/>
  <c r="N11" i="25"/>
  <c r="M10" i="17"/>
  <c r="O11" i="25"/>
  <c r="N10" i="17"/>
  <c r="P11" i="25"/>
  <c r="O10" i="17"/>
  <c r="Q11" i="25"/>
  <c r="P10" i="17"/>
  <c r="R11" i="25"/>
  <c r="Q10" i="17"/>
  <c r="S11" i="25"/>
  <c r="R10" i="17"/>
  <c r="T11" i="25"/>
  <c r="S10" i="17"/>
  <c r="U11" i="25"/>
  <c r="T10" i="17"/>
  <c r="V11" i="25"/>
  <c r="U10" i="17"/>
  <c r="W11" i="25"/>
  <c r="V10" i="17"/>
  <c r="X11" i="25"/>
  <c r="W10" i="17"/>
  <c r="Y11" i="25"/>
  <c r="X10" i="17"/>
  <c r="Z11" i="25"/>
  <c r="Y10" i="17"/>
  <c r="AA11" i="25"/>
  <c r="Z10" i="17"/>
  <c r="AB11" i="25"/>
  <c r="C11" i="17"/>
  <c r="E12" i="25"/>
  <c r="D11" i="17"/>
  <c r="F12" i="25"/>
  <c r="E11" i="17"/>
  <c r="G12" i="25"/>
  <c r="F11" i="17"/>
  <c r="H12" i="25"/>
  <c r="G11" i="17"/>
  <c r="I12" i="25"/>
  <c r="H11" i="17"/>
  <c r="J12" i="25"/>
  <c r="I11" i="17"/>
  <c r="K12" i="25"/>
  <c r="J11" i="17"/>
  <c r="L12" i="25"/>
  <c r="K11" i="17"/>
  <c r="M12" i="25"/>
  <c r="L11" i="17"/>
  <c r="N12" i="25"/>
  <c r="M11" i="17"/>
  <c r="O12" i="25"/>
  <c r="N11" i="17"/>
  <c r="P12" i="25"/>
  <c r="O11" i="17"/>
  <c r="Q12" i="25"/>
  <c r="P11" i="17"/>
  <c r="R12" i="25"/>
  <c r="Q11" i="17"/>
  <c r="S12" i="25"/>
  <c r="R11" i="17"/>
  <c r="T12" i="25"/>
  <c r="S11" i="17"/>
  <c r="U12" i="25"/>
  <c r="T11" i="17"/>
  <c r="V12" i="25"/>
  <c r="U11" i="17"/>
  <c r="W12" i="25"/>
  <c r="V11" i="17"/>
  <c r="X12" i="25"/>
  <c r="W11" i="17"/>
  <c r="Y12" i="25"/>
  <c r="X11" i="17"/>
  <c r="Z12" i="25"/>
  <c r="Y11" i="17"/>
  <c r="AA12" i="25"/>
  <c r="Z11" i="17"/>
  <c r="AB12" i="25"/>
  <c r="C12" i="17"/>
  <c r="E13" i="25"/>
  <c r="D12" i="17"/>
  <c r="F13" i="25"/>
  <c r="E12" i="17"/>
  <c r="G13" i="25"/>
  <c r="F12" i="17"/>
  <c r="H13" i="25"/>
  <c r="G12" i="17"/>
  <c r="I13" i="25"/>
  <c r="H12" i="17"/>
  <c r="J13" i="25"/>
  <c r="I12" i="17"/>
  <c r="K13" i="25"/>
  <c r="J12" i="17"/>
  <c r="L13" i="25"/>
  <c r="K12" i="17"/>
  <c r="M13" i="25"/>
  <c r="L12" i="17"/>
  <c r="N13" i="25"/>
  <c r="M12" i="17"/>
  <c r="O13" i="25"/>
  <c r="N12" i="17"/>
  <c r="P13" i="25"/>
  <c r="O12" i="17"/>
  <c r="Q13" i="25"/>
  <c r="P12" i="17"/>
  <c r="R13" i="25"/>
  <c r="Q12" i="17"/>
  <c r="S13" i="25"/>
  <c r="R12" i="17"/>
  <c r="T13" i="25"/>
  <c r="S12" i="17"/>
  <c r="U13" i="25"/>
  <c r="T12" i="17"/>
  <c r="V13" i="25"/>
  <c r="U12" i="17"/>
  <c r="W13" i="25"/>
  <c r="V12" i="17"/>
  <c r="X13" i="25"/>
  <c r="W12" i="17"/>
  <c r="Y13" i="25"/>
  <c r="X12" i="17"/>
  <c r="Z13" i="25"/>
  <c r="Y12" i="17"/>
  <c r="AA13" i="25"/>
  <c r="Z12" i="17"/>
  <c r="AB13" i="25"/>
  <c r="C13" i="17"/>
  <c r="E14" i="25"/>
  <c r="D13" i="17"/>
  <c r="F14" i="25"/>
  <c r="E13" i="17"/>
  <c r="G14" i="25"/>
  <c r="F13" i="17"/>
  <c r="H14" i="25"/>
  <c r="G13" i="17"/>
  <c r="I14" i="25"/>
  <c r="H13" i="17"/>
  <c r="J14" i="25"/>
  <c r="I13" i="17"/>
  <c r="K14" i="25"/>
  <c r="J13" i="17"/>
  <c r="L14" i="25"/>
  <c r="K13" i="17"/>
  <c r="M14" i="25"/>
  <c r="L13" i="17"/>
  <c r="N14" i="25"/>
  <c r="M13" i="17"/>
  <c r="O14" i="25"/>
  <c r="N13" i="17"/>
  <c r="P14" i="25"/>
  <c r="O13" i="17"/>
  <c r="Q14" i="25"/>
  <c r="P13" i="17"/>
  <c r="R14" i="25"/>
  <c r="Q13" i="17"/>
  <c r="S14" i="25"/>
  <c r="R13" i="17"/>
  <c r="T14" i="25"/>
  <c r="S13" i="17"/>
  <c r="U14" i="25"/>
  <c r="T13" i="17"/>
  <c r="V14" i="25"/>
  <c r="U13" i="17"/>
  <c r="W14" i="25"/>
  <c r="V13" i="17"/>
  <c r="X14" i="25"/>
  <c r="W13" i="17"/>
  <c r="Y14" i="25"/>
  <c r="X13" i="17"/>
  <c r="Z14" i="25"/>
  <c r="Y13" i="17"/>
  <c r="AA14" i="25"/>
  <c r="Z13" i="17"/>
  <c r="AB14" i="25"/>
  <c r="C14" i="17"/>
  <c r="E15" i="25"/>
  <c r="D14" i="17"/>
  <c r="F15" i="25"/>
  <c r="E14" i="17"/>
  <c r="G15" i="25"/>
  <c r="F14" i="17"/>
  <c r="H15" i="25"/>
  <c r="G14" i="17"/>
  <c r="I15" i="25"/>
  <c r="H14" i="17"/>
  <c r="J15" i="25"/>
  <c r="I14" i="17"/>
  <c r="K15" i="25"/>
  <c r="J14" i="17"/>
  <c r="L15" i="25"/>
  <c r="K14" i="17"/>
  <c r="M15" i="25"/>
  <c r="L14" i="17"/>
  <c r="N15" i="25"/>
  <c r="M14" i="17"/>
  <c r="O15" i="25"/>
  <c r="N14" i="17"/>
  <c r="P15" i="25"/>
  <c r="O14" i="17"/>
  <c r="Q15" i="25"/>
  <c r="P14" i="17"/>
  <c r="R15" i="25"/>
  <c r="Q14" i="17"/>
  <c r="S15" i="25"/>
  <c r="R14" i="17"/>
  <c r="T15" i="25"/>
  <c r="S14" i="17"/>
  <c r="U15" i="25"/>
  <c r="T14" i="17"/>
  <c r="V15" i="25"/>
  <c r="U14" i="17"/>
  <c r="W15" i="25"/>
  <c r="V14" i="17"/>
  <c r="X15" i="25"/>
  <c r="W14" i="17"/>
  <c r="Y15" i="25"/>
  <c r="X14" i="17"/>
  <c r="Z15" i="25"/>
  <c r="Y14" i="17"/>
  <c r="AA15" i="25"/>
  <c r="Z14" i="17"/>
  <c r="AB15" i="25"/>
  <c r="C15" i="17"/>
  <c r="E16" i="25"/>
  <c r="D15" i="17"/>
  <c r="F16" i="25"/>
  <c r="E15" i="17"/>
  <c r="G16" i="25"/>
  <c r="F15" i="17"/>
  <c r="H16" i="25"/>
  <c r="G15" i="17"/>
  <c r="I16" i="25"/>
  <c r="H15" i="17"/>
  <c r="J16" i="25"/>
  <c r="I15" i="17"/>
  <c r="K16" i="25"/>
  <c r="J15" i="17"/>
  <c r="L16" i="25"/>
  <c r="K15" i="17"/>
  <c r="M16" i="25"/>
  <c r="L15" i="17"/>
  <c r="N16" i="25"/>
  <c r="M15" i="17"/>
  <c r="O16" i="25"/>
  <c r="N15" i="17"/>
  <c r="P16" i="25"/>
  <c r="O15" i="17"/>
  <c r="Q16" i="25"/>
  <c r="P15" i="17"/>
  <c r="R16" i="25"/>
  <c r="Q15" i="17"/>
  <c r="S16" i="25"/>
  <c r="R15" i="17"/>
  <c r="T16" i="25"/>
  <c r="S15" i="17"/>
  <c r="U16" i="25"/>
  <c r="T15" i="17"/>
  <c r="V16" i="25"/>
  <c r="U15" i="17"/>
  <c r="W16" i="25"/>
  <c r="V15" i="17"/>
  <c r="X16" i="25"/>
  <c r="W15" i="17"/>
  <c r="Y16" i="25"/>
  <c r="X15" i="17"/>
  <c r="Z16" i="25"/>
  <c r="Y15" i="17"/>
  <c r="AA16" i="25"/>
  <c r="Z15" i="17"/>
  <c r="AB16" i="25"/>
  <c r="C16" i="17"/>
  <c r="E17" i="25"/>
  <c r="D16" i="17"/>
  <c r="F17" i="25"/>
  <c r="E16" i="17"/>
  <c r="G17" i="25"/>
  <c r="F16" i="17"/>
  <c r="H17" i="25"/>
  <c r="G16" i="17"/>
  <c r="I17" i="25"/>
  <c r="H16" i="17"/>
  <c r="J17" i="25"/>
  <c r="I16" i="17"/>
  <c r="K17" i="25"/>
  <c r="J16" i="17"/>
  <c r="L17" i="25"/>
  <c r="K16" i="17"/>
  <c r="M17" i="25"/>
  <c r="L16" i="17"/>
  <c r="N17" i="25"/>
  <c r="M16" i="17"/>
  <c r="O17" i="25"/>
  <c r="N16" i="17"/>
  <c r="P17" i="25"/>
  <c r="O16" i="17"/>
  <c r="Q17" i="25"/>
  <c r="P16" i="17"/>
  <c r="R17" i="25"/>
  <c r="Q16" i="17"/>
  <c r="S17" i="25"/>
  <c r="R16" i="17"/>
  <c r="T17" i="25"/>
  <c r="S16" i="17"/>
  <c r="U17" i="25"/>
  <c r="T16" i="17"/>
  <c r="V17" i="25"/>
  <c r="U16" i="17"/>
  <c r="W17" i="25"/>
  <c r="V16" i="17"/>
  <c r="X17" i="25"/>
  <c r="W16" i="17"/>
  <c r="Y17" i="25"/>
  <c r="X16" i="17"/>
  <c r="Z17" i="25"/>
  <c r="Y16" i="17"/>
  <c r="AA17" i="25"/>
  <c r="Z16" i="17"/>
  <c r="AB17" i="25"/>
  <c r="C17" i="17"/>
  <c r="E18" i="25"/>
  <c r="D17" i="17"/>
  <c r="F18" i="25"/>
  <c r="E17" i="17"/>
  <c r="G18" i="25"/>
  <c r="F17" i="17"/>
  <c r="H18" i="25"/>
  <c r="G17" i="17"/>
  <c r="I18" i="25"/>
  <c r="H17" i="17"/>
  <c r="J18" i="25"/>
  <c r="I17" i="17"/>
  <c r="K18" i="25"/>
  <c r="J17" i="17"/>
  <c r="L18" i="25"/>
  <c r="K17" i="17"/>
  <c r="M18" i="25"/>
  <c r="L17" i="17"/>
  <c r="N18" i="25"/>
  <c r="M17" i="17"/>
  <c r="O18" i="25"/>
  <c r="N17" i="17"/>
  <c r="P18" i="25"/>
  <c r="O17" i="17"/>
  <c r="Q18" i="25"/>
  <c r="P17" i="17"/>
  <c r="R18" i="25"/>
  <c r="Q17" i="17"/>
  <c r="S18" i="25"/>
  <c r="R17" i="17"/>
  <c r="T18" i="25"/>
  <c r="S17" i="17"/>
  <c r="U18" i="25"/>
  <c r="T17" i="17"/>
  <c r="V18" i="25"/>
  <c r="U17" i="17"/>
  <c r="W18" i="25"/>
  <c r="V17" i="17"/>
  <c r="X18" i="25"/>
  <c r="W17" i="17"/>
  <c r="Y18" i="25"/>
  <c r="X17" i="17"/>
  <c r="Z18" i="25"/>
  <c r="Y17" i="17"/>
  <c r="AA18" i="25"/>
  <c r="Z17" i="17"/>
  <c r="AB18" i="25"/>
  <c r="C18" i="17"/>
  <c r="E19" i="25"/>
  <c r="D18" i="17"/>
  <c r="F19" i="25"/>
  <c r="E18" i="17"/>
  <c r="G19" i="25"/>
  <c r="F18" i="17"/>
  <c r="H19" i="25"/>
  <c r="G18" i="17"/>
  <c r="I19" i="25"/>
  <c r="H18" i="17"/>
  <c r="J19" i="25"/>
  <c r="I18" i="17"/>
  <c r="K19" i="25"/>
  <c r="J18" i="17"/>
  <c r="L19" i="25"/>
  <c r="K18" i="17"/>
  <c r="M19" i="25"/>
  <c r="L18" i="17"/>
  <c r="N19" i="25"/>
  <c r="M18" i="17"/>
  <c r="O19" i="25"/>
  <c r="N18" i="17"/>
  <c r="P19" i="25"/>
  <c r="O18" i="17"/>
  <c r="Q19" i="25"/>
  <c r="P18" i="17"/>
  <c r="R19" i="25"/>
  <c r="Q18" i="17"/>
  <c r="S19" i="25"/>
  <c r="R18" i="17"/>
  <c r="T19" i="25"/>
  <c r="S18" i="17"/>
  <c r="U19" i="25"/>
  <c r="T18" i="17"/>
  <c r="V19" i="25"/>
  <c r="U18" i="17"/>
  <c r="W19" i="25"/>
  <c r="V18" i="17"/>
  <c r="X19" i="25"/>
  <c r="W18" i="17"/>
  <c r="Y19" i="25"/>
  <c r="X18" i="17"/>
  <c r="Z19" i="25"/>
  <c r="Y18" i="17"/>
  <c r="AA19" i="25"/>
  <c r="Z18" i="17"/>
  <c r="AB19" i="25"/>
  <c r="C19" i="17"/>
  <c r="E20" i="25"/>
  <c r="D19" i="17"/>
  <c r="F20" i="25"/>
  <c r="E19" i="17"/>
  <c r="G20" i="25"/>
  <c r="F19" i="17"/>
  <c r="H20" i="25"/>
  <c r="G19" i="17"/>
  <c r="I20" i="25"/>
  <c r="H19" i="17"/>
  <c r="J20" i="25"/>
  <c r="I19" i="17"/>
  <c r="K20" i="25"/>
  <c r="J19" i="17"/>
  <c r="L20" i="25"/>
  <c r="K19" i="17"/>
  <c r="M20" i="25"/>
  <c r="L19" i="17"/>
  <c r="N20" i="25"/>
  <c r="M19" i="17"/>
  <c r="O20" i="25"/>
  <c r="N19" i="17"/>
  <c r="P20" i="25"/>
  <c r="O19" i="17"/>
  <c r="Q20" i="25"/>
  <c r="P19" i="17"/>
  <c r="R20" i="25"/>
  <c r="Q19" i="17"/>
  <c r="S20" i="25"/>
  <c r="R19" i="17"/>
  <c r="T20" i="25"/>
  <c r="S19" i="17"/>
  <c r="U20" i="25"/>
  <c r="T19" i="17"/>
  <c r="V20" i="25"/>
  <c r="U19" i="17"/>
  <c r="W20" i="25"/>
  <c r="V19" i="17"/>
  <c r="X20" i="25"/>
  <c r="W19" i="17"/>
  <c r="Y20" i="25"/>
  <c r="X19" i="17"/>
  <c r="Z20" i="25"/>
  <c r="Y19" i="17"/>
  <c r="AA20" i="25"/>
  <c r="Z19" i="17"/>
  <c r="AB20" i="25"/>
  <c r="C20" i="17"/>
  <c r="E21" i="25"/>
  <c r="D20" i="17"/>
  <c r="F21" i="25"/>
  <c r="E20" i="17"/>
  <c r="G21" i="25"/>
  <c r="F20" i="17"/>
  <c r="H21" i="25"/>
  <c r="G20" i="17"/>
  <c r="I21" i="25"/>
  <c r="H20" i="17"/>
  <c r="J21" i="25"/>
  <c r="I20" i="17"/>
  <c r="K21" i="25"/>
  <c r="J20" i="17"/>
  <c r="L21" i="25"/>
  <c r="K20" i="17"/>
  <c r="M21" i="25"/>
  <c r="L20" i="17"/>
  <c r="N21" i="25"/>
  <c r="M20" i="17"/>
  <c r="O21" i="25"/>
  <c r="N20" i="17"/>
  <c r="P21" i="25"/>
  <c r="O20" i="17"/>
  <c r="Q21" i="25"/>
  <c r="P20" i="17"/>
  <c r="R21" i="25"/>
  <c r="Q20" i="17"/>
  <c r="S21" i="25"/>
  <c r="R20" i="17"/>
  <c r="T21" i="25"/>
  <c r="S20" i="17"/>
  <c r="U21" i="25"/>
  <c r="T20" i="17"/>
  <c r="V21" i="25"/>
  <c r="U20" i="17"/>
  <c r="W21" i="25"/>
  <c r="V20" i="17"/>
  <c r="X21" i="25"/>
  <c r="W20" i="17"/>
  <c r="Y21" i="25"/>
  <c r="X20" i="17"/>
  <c r="Z21" i="25"/>
  <c r="Y20" i="17"/>
  <c r="AA21" i="25"/>
  <c r="Z20" i="17"/>
  <c r="AB21" i="25"/>
  <c r="C21" i="17"/>
  <c r="E22" i="25"/>
  <c r="D21" i="17"/>
  <c r="F22" i="25"/>
  <c r="E21" i="17"/>
  <c r="G22" i="25"/>
  <c r="F21" i="17"/>
  <c r="H22" i="25"/>
  <c r="G21" i="17"/>
  <c r="I22" i="25"/>
  <c r="H21" i="17"/>
  <c r="J22" i="25"/>
  <c r="I21" i="17"/>
  <c r="K22" i="25"/>
  <c r="J21" i="17"/>
  <c r="L22" i="25"/>
  <c r="K21" i="17"/>
  <c r="M22" i="25"/>
  <c r="L21" i="17"/>
  <c r="N22" i="25"/>
  <c r="M21" i="17"/>
  <c r="O22" i="25"/>
  <c r="N21" i="17"/>
  <c r="P22" i="25"/>
  <c r="O21" i="17"/>
  <c r="Q22" i="25"/>
  <c r="P21" i="17"/>
  <c r="R22" i="25"/>
  <c r="Q21" i="17"/>
  <c r="S22" i="25"/>
  <c r="R21" i="17"/>
  <c r="T22" i="25"/>
  <c r="S21" i="17"/>
  <c r="U22" i="25"/>
  <c r="T21" i="17"/>
  <c r="V22" i="25"/>
  <c r="U21" i="17"/>
  <c r="W22" i="25"/>
  <c r="V21" i="17"/>
  <c r="X22" i="25"/>
  <c r="W21" i="17"/>
  <c r="Y22" i="25"/>
  <c r="X21" i="17"/>
  <c r="Z22" i="25"/>
  <c r="Y21" i="17"/>
  <c r="AA22" i="25"/>
  <c r="Z21" i="17"/>
  <c r="AB22" i="25"/>
  <c r="C22" i="17"/>
  <c r="E23" i="25"/>
  <c r="D22" i="17"/>
  <c r="F23" i="25"/>
  <c r="E22" i="17"/>
  <c r="G23" i="25"/>
  <c r="F22" i="17"/>
  <c r="H23" i="25"/>
  <c r="G22" i="17"/>
  <c r="I23" i="25"/>
  <c r="H22" i="17"/>
  <c r="J23" i="25"/>
  <c r="I22" i="17"/>
  <c r="K23" i="25"/>
  <c r="J22" i="17"/>
  <c r="L23" i="25"/>
  <c r="K22" i="17"/>
  <c r="M23" i="25"/>
  <c r="L22" i="17"/>
  <c r="N23" i="25"/>
  <c r="M22" i="17"/>
  <c r="O23" i="25"/>
  <c r="N22" i="17"/>
  <c r="P23" i="25"/>
  <c r="O22" i="17"/>
  <c r="Q23" i="25"/>
  <c r="P22" i="17"/>
  <c r="R23" i="25"/>
  <c r="Q22" i="17"/>
  <c r="S23" i="25"/>
  <c r="R22" i="17"/>
  <c r="T23" i="25"/>
  <c r="S22" i="17"/>
  <c r="U23" i="25"/>
  <c r="T22" i="17"/>
  <c r="V23" i="25"/>
  <c r="U22" i="17"/>
  <c r="W23" i="25"/>
  <c r="V22" i="17"/>
  <c r="X23" i="25"/>
  <c r="W22" i="17"/>
  <c r="Y23" i="25"/>
  <c r="X22" i="17"/>
  <c r="Z23" i="25"/>
  <c r="Y22" i="17"/>
  <c r="AA23" i="25"/>
  <c r="Z22" i="17"/>
  <c r="AB23" i="25"/>
  <c r="C23" i="17"/>
  <c r="E24" i="25"/>
  <c r="D23" i="17"/>
  <c r="F24" i="25"/>
  <c r="E23" i="17"/>
  <c r="G24" i="25"/>
  <c r="F23" i="17"/>
  <c r="H24" i="25"/>
  <c r="G23" i="17"/>
  <c r="I24" i="25"/>
  <c r="H23" i="17"/>
  <c r="J24" i="25"/>
  <c r="I23" i="17"/>
  <c r="K24" i="25"/>
  <c r="J23" i="17"/>
  <c r="L24" i="25"/>
  <c r="K23" i="17"/>
  <c r="M24" i="25"/>
  <c r="L23" i="17"/>
  <c r="N24" i="25"/>
  <c r="M23" i="17"/>
  <c r="O24" i="25"/>
  <c r="N23" i="17"/>
  <c r="P24" i="25"/>
  <c r="O23" i="17"/>
  <c r="Q24" i="25"/>
  <c r="P23" i="17"/>
  <c r="R24" i="25"/>
  <c r="Q23" i="17"/>
  <c r="S24" i="25"/>
  <c r="R23" i="17"/>
  <c r="T24" i="25"/>
  <c r="S23" i="17"/>
  <c r="U24" i="25"/>
  <c r="T23" i="17"/>
  <c r="V24" i="25"/>
  <c r="U23" i="17"/>
  <c r="W24" i="25"/>
  <c r="V23" i="17"/>
  <c r="X24" i="25"/>
  <c r="W23" i="17"/>
  <c r="Y24" i="25"/>
  <c r="X23" i="17"/>
  <c r="Z24" i="25"/>
  <c r="Y23" i="17"/>
  <c r="AA24" i="25"/>
  <c r="Z23" i="17"/>
  <c r="AB24" i="25"/>
  <c r="C24" i="17"/>
  <c r="E25" i="25"/>
  <c r="D24" i="17"/>
  <c r="F25" i="25"/>
  <c r="E24" i="17"/>
  <c r="G25" i="25"/>
  <c r="F24" i="17"/>
  <c r="H25" i="25"/>
  <c r="G24" i="17"/>
  <c r="I25" i="25"/>
  <c r="H24" i="17"/>
  <c r="J25" i="25"/>
  <c r="I24" i="17"/>
  <c r="K25" i="25"/>
  <c r="J24" i="17"/>
  <c r="L25" i="25"/>
  <c r="K24" i="17"/>
  <c r="M25" i="25"/>
  <c r="L24" i="17"/>
  <c r="N25" i="25"/>
  <c r="M24" i="17"/>
  <c r="O25" i="25"/>
  <c r="N24" i="17"/>
  <c r="P25" i="25"/>
  <c r="O24" i="17"/>
  <c r="Q25" i="25"/>
  <c r="P24" i="17"/>
  <c r="R25" i="25"/>
  <c r="Q24" i="17"/>
  <c r="S25" i="25"/>
  <c r="R24" i="17"/>
  <c r="T25" i="25"/>
  <c r="S24" i="17"/>
  <c r="U25" i="25"/>
  <c r="T24" i="17"/>
  <c r="V25" i="25"/>
  <c r="U24" i="17"/>
  <c r="W25" i="25"/>
  <c r="V24" i="17"/>
  <c r="X25" i="25"/>
  <c r="W24" i="17"/>
  <c r="Y25" i="25"/>
  <c r="X24" i="17"/>
  <c r="Z25" i="25"/>
  <c r="Y24" i="17"/>
  <c r="AA25" i="25"/>
  <c r="Z24" i="17"/>
  <c r="AB25" i="25"/>
  <c r="C25" i="17"/>
  <c r="E26" i="25"/>
  <c r="D25" i="17"/>
  <c r="F26" i="25"/>
  <c r="E25" i="17"/>
  <c r="G26" i="25"/>
  <c r="F25" i="17"/>
  <c r="H26" i="25"/>
  <c r="G25" i="17"/>
  <c r="I26" i="25"/>
  <c r="H25" i="17"/>
  <c r="J26" i="25"/>
  <c r="I25" i="17"/>
  <c r="K26" i="25"/>
  <c r="J25" i="17"/>
  <c r="L26" i="25"/>
  <c r="K25" i="17"/>
  <c r="M26" i="25"/>
  <c r="L25" i="17"/>
  <c r="N26" i="25"/>
  <c r="M25" i="17"/>
  <c r="O26" i="25"/>
  <c r="N25" i="17"/>
  <c r="P26" i="25"/>
  <c r="O25" i="17"/>
  <c r="Q26" i="25"/>
  <c r="P25" i="17"/>
  <c r="R26" i="25"/>
  <c r="Q25" i="17"/>
  <c r="S26" i="25"/>
  <c r="R25" i="17"/>
  <c r="T26" i="25"/>
  <c r="S25" i="17"/>
  <c r="U26" i="25"/>
  <c r="T25" i="17"/>
  <c r="V26" i="25"/>
  <c r="U25" i="17"/>
  <c r="W26" i="25"/>
  <c r="V25" i="17"/>
  <c r="X26" i="25"/>
  <c r="W25" i="17"/>
  <c r="Y26" i="25"/>
  <c r="X25" i="17"/>
  <c r="Z26" i="25"/>
  <c r="Y25" i="17"/>
  <c r="AA26" i="25"/>
  <c r="Z25" i="17"/>
  <c r="AB26" i="25"/>
  <c r="C26" i="17"/>
  <c r="E27" i="25"/>
  <c r="D26" i="17"/>
  <c r="F27" i="25"/>
  <c r="E26" i="17"/>
  <c r="G27" i="25"/>
  <c r="F26" i="17"/>
  <c r="H27" i="25"/>
  <c r="G26" i="17"/>
  <c r="I27" i="25"/>
  <c r="H26" i="17"/>
  <c r="J27" i="25"/>
  <c r="I26" i="17"/>
  <c r="K27" i="25"/>
  <c r="J26" i="17"/>
  <c r="L27" i="25"/>
  <c r="K26" i="17"/>
  <c r="M27" i="25"/>
  <c r="L26" i="17"/>
  <c r="N27" i="25"/>
  <c r="M26" i="17"/>
  <c r="O27" i="25"/>
  <c r="N26" i="17"/>
  <c r="P27" i="25"/>
  <c r="O26" i="17"/>
  <c r="Q27" i="25"/>
  <c r="P26" i="17"/>
  <c r="R27" i="25"/>
  <c r="Q26" i="17"/>
  <c r="S27" i="25"/>
  <c r="R26" i="17"/>
  <c r="T27" i="25"/>
  <c r="S26" i="17"/>
  <c r="U27" i="25"/>
  <c r="T26" i="17"/>
  <c r="V27" i="25"/>
  <c r="U26" i="17"/>
  <c r="W27" i="25"/>
  <c r="V26" i="17"/>
  <c r="X27" i="25"/>
  <c r="W26" i="17"/>
  <c r="Y27" i="25"/>
  <c r="X26" i="17"/>
  <c r="Z27" i="25"/>
  <c r="Y26" i="17"/>
  <c r="AA27" i="25"/>
  <c r="Z26" i="17"/>
  <c r="AB27" i="25"/>
  <c r="C3" i="17"/>
  <c r="E4" i="25"/>
  <c r="D3" i="17"/>
  <c r="F4" i="25"/>
  <c r="E3" i="17"/>
  <c r="G4" i="25"/>
  <c r="F3" i="17"/>
  <c r="H4" i="25"/>
  <c r="G3" i="17"/>
  <c r="I4" i="25"/>
  <c r="H3" i="17"/>
  <c r="J4" i="25"/>
  <c r="I3" i="17"/>
  <c r="K4" i="25"/>
  <c r="J3" i="17"/>
  <c r="L4" i="25"/>
  <c r="K3" i="17"/>
  <c r="M4" i="25"/>
  <c r="L3" i="17"/>
  <c r="N4" i="25"/>
  <c r="M3" i="17"/>
  <c r="O4" i="25"/>
  <c r="N3" i="17"/>
  <c r="P4" i="25"/>
  <c r="O3" i="17"/>
  <c r="Q4" i="25"/>
  <c r="P3" i="17"/>
  <c r="R4" i="25"/>
  <c r="Q3" i="17"/>
  <c r="S4" i="25"/>
  <c r="R3" i="17"/>
  <c r="T4" i="25"/>
  <c r="S3" i="17"/>
  <c r="U4" i="25"/>
  <c r="T3" i="17"/>
  <c r="V4" i="25"/>
  <c r="U3" i="17"/>
  <c r="W4" i="25"/>
  <c r="V3" i="17"/>
  <c r="X4" i="25"/>
  <c r="W3" i="17"/>
  <c r="Y4" i="25"/>
  <c r="X3" i="17"/>
  <c r="Z4" i="25"/>
  <c r="Y3" i="17"/>
  <c r="AA4" i="25"/>
  <c r="Z3" i="17"/>
  <c r="AB4" i="25"/>
  <c r="AI56" i="17"/>
  <c r="AI57" i="25"/>
  <c r="AI58" i="17"/>
  <c r="AI59" i="25"/>
  <c r="AI59" i="17"/>
  <c r="AI60" i="25"/>
  <c r="AI60" i="17"/>
  <c r="AI61" i="25"/>
  <c r="AI61" i="17"/>
  <c r="AI62" i="25"/>
  <c r="AI62" i="17"/>
  <c r="AI63" i="25"/>
  <c r="AI63" i="17"/>
  <c r="AI64" i="25"/>
  <c r="AI64" i="17"/>
  <c r="AI65" i="25"/>
  <c r="AI65" i="17"/>
  <c r="AI66" i="25"/>
  <c r="AI67" i="17"/>
  <c r="AI68" i="25"/>
  <c r="AI68" i="17"/>
  <c r="AI69" i="25"/>
  <c r="AI69" i="17"/>
  <c r="AI70" i="25"/>
  <c r="AI70" i="17"/>
  <c r="AI71" i="25"/>
  <c r="AI71" i="17"/>
  <c r="AI72" i="25"/>
  <c r="AI72" i="17"/>
  <c r="AI73" i="25"/>
  <c r="AI73" i="17"/>
  <c r="AI74" i="25"/>
  <c r="AI74" i="17"/>
  <c r="AI75" i="25"/>
  <c r="AI75" i="17"/>
  <c r="AI76" i="25"/>
  <c r="AI77" i="17"/>
  <c r="AI78" i="25"/>
  <c r="AI78" i="17"/>
  <c r="AI79" i="25"/>
  <c r="AI79" i="17"/>
  <c r="AI80" i="25"/>
  <c r="AI80" i="17"/>
  <c r="AI81" i="25"/>
  <c r="AI81" i="17"/>
  <c r="AI82" i="25"/>
  <c r="AI82" i="17"/>
  <c r="AI83" i="25"/>
  <c r="AI84" i="17"/>
  <c r="AI85" i="25"/>
  <c r="AI85" i="17"/>
  <c r="AI86" i="25"/>
  <c r="AI86" i="17"/>
  <c r="AI87" i="25"/>
  <c r="AI87" i="17"/>
  <c r="AI88" i="25"/>
  <c r="AI88" i="17"/>
  <c r="AI89" i="25"/>
  <c r="AI89" i="17"/>
  <c r="AI90" i="25"/>
  <c r="AI90" i="17"/>
  <c r="AI91" i="25"/>
  <c r="AI91" i="17"/>
  <c r="AI92" i="25"/>
  <c r="AI92" i="17"/>
  <c r="AI93" i="25"/>
  <c r="AI93" i="17"/>
  <c r="AI94" i="25"/>
  <c r="AI94" i="17"/>
  <c r="AI95" i="25"/>
  <c r="AI95" i="17"/>
  <c r="AI96" i="25"/>
  <c r="AI96" i="17"/>
  <c r="AI97" i="25"/>
  <c r="AI97" i="17"/>
  <c r="AI98" i="25"/>
  <c r="AI98" i="17"/>
  <c r="AI99" i="25"/>
  <c r="AI99" i="17"/>
  <c r="AI100" i="25"/>
  <c r="AI100" i="17"/>
  <c r="AI101" i="25"/>
  <c r="AI101" i="17"/>
  <c r="AI102" i="25"/>
  <c r="AI102" i="17"/>
  <c r="AI103" i="25"/>
  <c r="AI103" i="17"/>
  <c r="AI104" i="25"/>
  <c r="AI104" i="17"/>
  <c r="AI105" i="25"/>
  <c r="AI105" i="17"/>
  <c r="AI106" i="25"/>
  <c r="AI106" i="17"/>
  <c r="AI107" i="25"/>
  <c r="AI107" i="17"/>
  <c r="AI108" i="25"/>
  <c r="AI108" i="17"/>
  <c r="AI109" i="25"/>
  <c r="AI110" i="17"/>
  <c r="AI111" i="25"/>
  <c r="AI111" i="17"/>
  <c r="AI112" i="25"/>
  <c r="AI112" i="17"/>
  <c r="AI113" i="25"/>
  <c r="AI113" i="17"/>
  <c r="AI114" i="25"/>
  <c r="AI114" i="17"/>
  <c r="AI115" i="25"/>
  <c r="AI115" i="17"/>
  <c r="AI116" i="25"/>
  <c r="AI116" i="17"/>
  <c r="AI117" i="25"/>
  <c r="AI117" i="17"/>
  <c r="AI118" i="25"/>
  <c r="AI118" i="17"/>
  <c r="AI119" i="25"/>
  <c r="AI119" i="17"/>
  <c r="AI120" i="25"/>
  <c r="AI121" i="17"/>
  <c r="AI122" i="25"/>
  <c r="AI122" i="17"/>
  <c r="AI123" i="25"/>
  <c r="AI123" i="17"/>
  <c r="AI124" i="25"/>
  <c r="AI124" i="17"/>
  <c r="AI125" i="25"/>
  <c r="AI125" i="17"/>
  <c r="AI126" i="25"/>
  <c r="AI126" i="17"/>
  <c r="AI127" i="25"/>
  <c r="AI127" i="17"/>
  <c r="AI128" i="25"/>
  <c r="AI129" i="17"/>
  <c r="AI130" i="25"/>
  <c r="AI130" i="17"/>
  <c r="AI131" i="25"/>
  <c r="AI131" i="17"/>
  <c r="AI132" i="25"/>
  <c r="AI133" i="17"/>
  <c r="AI134" i="25"/>
  <c r="AI134" i="17"/>
  <c r="AI135" i="25"/>
  <c r="AI135" i="17"/>
  <c r="AI136" i="25"/>
  <c r="AI136" i="17"/>
  <c r="AI137" i="25"/>
  <c r="AI137" i="17"/>
  <c r="AI138" i="25"/>
  <c r="AI138" i="17"/>
  <c r="AI139" i="25"/>
  <c r="AI140" i="17"/>
  <c r="AI141" i="25"/>
  <c r="AI141" i="17"/>
  <c r="AI142" i="25"/>
  <c r="AI142" i="17"/>
  <c r="AI143" i="25"/>
  <c r="AI143" i="17"/>
  <c r="AI144" i="25"/>
  <c r="AI145" i="17"/>
  <c r="AI146" i="25"/>
  <c r="AI146" i="17"/>
  <c r="AI147" i="25"/>
  <c r="AI147" i="17"/>
  <c r="AI148" i="25"/>
  <c r="AI148" i="17"/>
  <c r="AI149" i="25"/>
  <c r="AI149" i="17"/>
  <c r="AI150" i="25"/>
  <c r="AI150" i="17"/>
  <c r="AI151" i="25"/>
  <c r="AI151" i="17"/>
  <c r="AI152" i="25"/>
  <c r="AI152" i="17"/>
  <c r="AI153" i="25"/>
  <c r="AI153" i="17"/>
  <c r="AI154" i="25"/>
  <c r="AI185" i="17"/>
  <c r="AI186" i="25"/>
  <c r="AI186" i="17"/>
  <c r="AI187" i="25"/>
  <c r="AI187" i="17"/>
  <c r="AI188" i="25"/>
  <c r="AI189" i="17"/>
  <c r="AI190" i="25"/>
  <c r="AI190" i="17"/>
  <c r="AI191" i="25"/>
  <c r="AI191" i="17"/>
  <c r="AI192" i="25"/>
  <c r="AI193" i="17"/>
  <c r="AI194" i="25"/>
  <c r="AI194" i="17"/>
  <c r="AI195" i="25"/>
  <c r="AI196" i="17"/>
  <c r="AI197" i="25"/>
  <c r="AI197" i="17"/>
  <c r="AI198" i="25"/>
  <c r="AI199" i="17"/>
  <c r="AI200" i="25"/>
  <c r="AI200" i="17"/>
  <c r="AI201" i="25"/>
  <c r="AI201" i="17"/>
  <c r="AI202" i="25"/>
  <c r="AI204" i="17"/>
  <c r="AI205" i="25"/>
  <c r="AI207" i="17"/>
  <c r="AI208" i="25"/>
  <c r="AI212" i="17"/>
  <c r="AI213" i="25"/>
  <c r="AI214" i="17"/>
  <c r="AI215" i="25"/>
  <c r="AI216" i="17"/>
  <c r="AI217" i="25"/>
  <c r="AI220" i="17"/>
  <c r="AI221" i="25"/>
  <c r="AI222" i="17"/>
  <c r="AI223" i="25"/>
  <c r="AI223" i="17"/>
  <c r="AI224" i="25"/>
  <c r="AI224" i="17"/>
  <c r="AI225" i="25"/>
  <c r="AI311" i="17"/>
  <c r="AI312" i="25"/>
  <c r="AI313" i="17"/>
  <c r="AI314" i="25"/>
  <c r="AI317" i="17"/>
  <c r="AI318" i="25"/>
  <c r="AI318" i="17"/>
  <c r="AI319" i="25"/>
  <c r="AI321" i="17"/>
  <c r="AI322" i="25"/>
  <c r="AI322" i="17"/>
  <c r="AI323" i="25"/>
  <c r="AI323" i="17"/>
  <c r="AI324" i="25"/>
  <c r="AI325" i="17"/>
  <c r="AI326" i="25"/>
  <c r="AI326" i="17"/>
  <c r="AI327" i="25"/>
  <c r="AI327" i="17"/>
  <c r="AI328" i="25"/>
  <c r="AI331" i="17"/>
  <c r="AI332" i="25"/>
  <c r="AI332" i="17"/>
  <c r="AI333" i="25"/>
  <c r="AI333" i="17"/>
  <c r="AI334" i="25"/>
  <c r="AI334" i="17"/>
  <c r="AI335" i="25"/>
  <c r="AI336" i="17"/>
  <c r="AI337" i="25"/>
  <c r="AI337" i="17"/>
  <c r="AI338" i="25"/>
  <c r="AI338" i="17"/>
  <c r="AI339" i="25"/>
  <c r="AI339" i="17"/>
  <c r="AI340" i="25"/>
  <c r="AI340" i="17"/>
  <c r="AI341" i="25"/>
  <c r="AI341" i="17"/>
  <c r="AI342" i="25"/>
  <c r="AI342" i="17"/>
  <c r="AI343" i="25"/>
  <c r="AI343" i="17"/>
  <c r="AI344" i="25"/>
  <c r="AI344" i="17"/>
  <c r="AI345" i="25"/>
  <c r="AI346" i="17"/>
  <c r="AI347" i="25"/>
  <c r="AI347" i="17"/>
  <c r="AI348" i="25"/>
  <c r="AI349" i="17"/>
  <c r="AI350" i="25"/>
  <c r="AI350" i="17"/>
  <c r="AI351" i="25"/>
  <c r="AI352" i="17"/>
  <c r="AI353" i="25"/>
  <c r="AI353" i="17"/>
  <c r="AI354" i="25"/>
  <c r="AI355" i="17"/>
  <c r="AI356" i="25"/>
  <c r="AI357" i="17"/>
  <c r="AI358" i="25"/>
  <c r="AI358" i="17"/>
  <c r="AI359" i="25"/>
  <c r="AI359" i="17"/>
  <c r="AI360" i="25"/>
  <c r="AI360" i="17"/>
  <c r="AI361" i="25"/>
  <c r="AI361" i="17"/>
  <c r="AI362" i="25"/>
  <c r="AI363" i="17"/>
  <c r="AI364" i="25"/>
  <c r="AI364" i="17"/>
  <c r="AI365" i="25"/>
  <c r="AI365" i="17"/>
  <c r="AI366" i="25"/>
  <c r="AI367" i="17"/>
  <c r="AI368" i="25"/>
  <c r="AI369" i="17"/>
  <c r="AI370" i="25"/>
  <c r="AI370" i="17"/>
  <c r="AI371" i="25"/>
  <c r="AI373" i="17"/>
  <c r="AI374" i="25"/>
  <c r="AI374" i="17"/>
  <c r="AI375" i="25"/>
  <c r="AI375" i="17"/>
  <c r="AI376" i="25"/>
  <c r="AI376" i="17"/>
  <c r="AI377" i="25"/>
  <c r="AI377" i="17"/>
  <c r="AI378" i="25"/>
  <c r="AI379" i="17"/>
  <c r="AI380" i="25"/>
  <c r="AI380" i="17"/>
  <c r="AI381" i="25"/>
  <c r="AI381" i="17"/>
  <c r="AI382" i="25"/>
  <c r="AI382" i="17"/>
  <c r="AI383" i="25"/>
  <c r="AI384" i="17"/>
  <c r="AI385" i="25"/>
  <c r="AI395" i="17"/>
  <c r="AI396" i="25"/>
  <c r="AI397" i="17"/>
  <c r="AI398" i="25"/>
  <c r="AI398" i="17"/>
  <c r="AI399" i="25"/>
  <c r="AI399" i="17"/>
  <c r="AI400" i="25"/>
  <c r="AI400" i="17"/>
  <c r="AI401" i="25"/>
  <c r="AI401" i="17"/>
  <c r="AI402" i="25"/>
  <c r="AI403" i="17"/>
  <c r="AI404" i="25"/>
  <c r="AI404" i="17"/>
  <c r="AI405" i="25"/>
  <c r="AI405" i="17"/>
  <c r="AI406" i="25"/>
  <c r="AI406" i="17"/>
  <c r="AI407" i="25"/>
  <c r="AI407" i="17"/>
  <c r="AI408" i="25"/>
  <c r="AI408" i="17"/>
  <c r="AI409" i="25"/>
  <c r="AI411" i="17"/>
  <c r="AI412" i="25"/>
  <c r="AI419" i="17"/>
  <c r="AI420" i="25"/>
  <c r="AI427" i="17"/>
  <c r="AI428" i="25"/>
  <c r="AI435" i="17"/>
  <c r="AI436" i="25"/>
  <c r="AI445" i="17"/>
  <c r="AI446" i="25"/>
  <c r="AI446" i="17"/>
  <c r="AI447"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 i="25"/>
  <c r="D158" i="22"/>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2" i="5"/>
  <c r="AJ158" i="8"/>
  <c r="AQ158" i="8"/>
  <c r="AI144" i="17" s="1"/>
  <c r="G158" i="22"/>
  <c r="H463" i="22"/>
  <c r="H158" i="22"/>
  <c r="S69" i="14"/>
  <c r="D4" i="15" s="1"/>
  <c r="E4" i="15" s="1"/>
  <c r="S128" i="14"/>
  <c r="S130" i="14"/>
  <c r="D6" i="15" s="1"/>
  <c r="S8" i="14"/>
  <c r="S9" i="14"/>
  <c r="D8" i="15" s="1"/>
  <c r="S452" i="14"/>
  <c r="D9" i="15" s="1"/>
  <c r="S273" i="14"/>
  <c r="D10" i="15" s="1"/>
  <c r="S12" i="14"/>
  <c r="S45" i="14"/>
  <c r="D12" i="15" s="1"/>
  <c r="S13" i="14"/>
  <c r="S14" i="14"/>
  <c r="D14" i="15" s="1"/>
  <c r="S401" i="14"/>
  <c r="S256" i="14"/>
  <c r="S426" i="14"/>
  <c r="D17" i="15" s="1"/>
  <c r="S204" i="14"/>
  <c r="D18" i="15"/>
  <c r="S205" i="14"/>
  <c r="D19" i="15" s="1"/>
  <c r="S70" i="14"/>
  <c r="S15" i="14"/>
  <c r="D21" i="15" s="1"/>
  <c r="S16" i="14"/>
  <c r="D22" i="15" s="1"/>
  <c r="S161" i="14"/>
  <c r="S389" i="14"/>
  <c r="S153" i="14"/>
  <c r="S227" i="14"/>
  <c r="S470" i="14"/>
  <c r="D27" i="15" s="1"/>
  <c r="S162" i="14"/>
  <c r="D28" i="15" s="1"/>
  <c r="S71" i="14"/>
  <c r="S274" i="14"/>
  <c r="D30" i="15" s="1"/>
  <c r="S312" i="14"/>
  <c r="D31" i="15" s="1"/>
  <c r="S46" i="14"/>
  <c r="D32" i="15" s="1"/>
  <c r="S136" i="14"/>
  <c r="S368" i="14"/>
  <c r="D34" i="15" s="1"/>
  <c r="S48" i="14"/>
  <c r="S50" i="14"/>
  <c r="S17" i="14"/>
  <c r="D37" i="15" s="1"/>
  <c r="S18" i="14"/>
  <c r="D38" i="15" s="1"/>
  <c r="S19" i="14"/>
  <c r="S27" i="14"/>
  <c r="D53" i="15"/>
  <c r="S53" i="14"/>
  <c r="S72" i="14"/>
  <c r="D57" i="15" s="1"/>
  <c r="S455" i="14"/>
  <c r="D58" i="15" s="1"/>
  <c r="S471" i="14"/>
  <c r="D59" i="15" s="1"/>
  <c r="S73" i="14"/>
  <c r="D60" i="15" s="1"/>
  <c r="S131" i="14"/>
  <c r="D61" i="15" s="1"/>
  <c r="S74" i="14"/>
  <c r="D62" i="15" s="1"/>
  <c r="S55" i="14"/>
  <c r="D63" i="15" s="1"/>
  <c r="S200" i="14"/>
  <c r="S56" i="14"/>
  <c r="D65" i="15" s="1"/>
  <c r="S302" i="14"/>
  <c r="D66" i="15" s="1"/>
  <c r="S313" i="14"/>
  <c r="D67" i="15" s="1"/>
  <c r="S314" i="14"/>
  <c r="D68" i="15" s="1"/>
  <c r="S58" i="14"/>
  <c r="D69" i="15" s="1"/>
  <c r="S315" i="14"/>
  <c r="S75" i="14"/>
  <c r="D71" i="15" s="1"/>
  <c r="S427" i="14"/>
  <c r="S36" i="14"/>
  <c r="D73" i="15" s="1"/>
  <c r="S76" i="14"/>
  <c r="S77" i="14"/>
  <c r="D75" i="15" s="1"/>
  <c r="S428" i="14"/>
  <c r="D76" i="15" s="1"/>
  <c r="S78" i="14"/>
  <c r="D77" i="15" s="1"/>
  <c r="S402" i="14"/>
  <c r="S228" i="14"/>
  <c r="D79" i="15" s="1"/>
  <c r="S123" i="14"/>
  <c r="S129" i="14"/>
  <c r="D81" i="15" s="1"/>
  <c r="S415" i="14"/>
  <c r="D82" i="15" s="1"/>
  <c r="S184" i="14"/>
  <c r="D83" i="15" s="1"/>
  <c r="S124" i="14"/>
  <c r="D84" i="15" s="1"/>
  <c r="S127" i="14"/>
  <c r="D85" i="15" s="1"/>
  <c r="S132" i="14"/>
  <c r="S135" i="14"/>
  <c r="D87" i="15" s="1"/>
  <c r="S143" i="14"/>
  <c r="S217" i="14"/>
  <c r="D89" i="15" s="1"/>
  <c r="S448" i="14"/>
  <c r="D90" i="15" s="1"/>
  <c r="S150" i="14"/>
  <c r="D91" i="15" s="1"/>
  <c r="S147" i="14"/>
  <c r="D92" i="15" s="1"/>
  <c r="S154" i="14"/>
  <c r="D93" i="15" s="1"/>
  <c r="S286" i="14"/>
  <c r="S157" i="14"/>
  <c r="D95" i="15" s="1"/>
  <c r="S59" i="14"/>
  <c r="S287" i="14"/>
  <c r="D97" i="15" s="1"/>
  <c r="S79" i="14"/>
  <c r="D98" i="15" s="1"/>
  <c r="S148" i="14"/>
  <c r="D99" i="15" s="1"/>
  <c r="S236" i="14"/>
  <c r="S163" i="14"/>
  <c r="S37" i="14"/>
  <c r="D101" i="15" s="1"/>
  <c r="S164" i="14"/>
  <c r="D102" i="15" s="1"/>
  <c r="S137" i="14"/>
  <c r="D103" i="15" s="1"/>
  <c r="S54" i="14"/>
  <c r="S257" i="14"/>
  <c r="S460" i="14"/>
  <c r="D106" i="15" s="1"/>
  <c r="S418" i="14"/>
  <c r="D107" i="15" s="1"/>
  <c r="S244" i="14"/>
  <c r="D108" i="15" s="1"/>
  <c r="S138" i="14"/>
  <c r="D109" i="15" s="1"/>
  <c r="S249" i="14"/>
  <c r="S453" i="14"/>
  <c r="D111" i="15" s="1"/>
  <c r="D112" i="15"/>
  <c r="S169" i="14"/>
  <c r="D113" i="15" s="1"/>
  <c r="S288" i="14"/>
  <c r="D114" i="15" s="1"/>
  <c r="S429" i="14"/>
  <c r="D115" i="15" s="1"/>
  <c r="S155" i="14"/>
  <c r="D116" i="15" s="1"/>
  <c r="S430" i="14"/>
  <c r="D117" i="15" s="1"/>
  <c r="S237" i="14"/>
  <c r="D118" i="15" s="1"/>
  <c r="S449" i="14"/>
  <c r="D119" i="15" s="1"/>
  <c r="S206" i="14"/>
  <c r="D120" i="15"/>
  <c r="S229" i="14"/>
  <c r="D121" i="15" s="1"/>
  <c r="S419" i="14"/>
  <c r="D122" i="15" s="1"/>
  <c r="S431" i="14"/>
  <c r="D123" i="15" s="1"/>
  <c r="S189" i="14"/>
  <c r="D124" i="15" s="1"/>
  <c r="S403" i="14"/>
  <c r="D125" i="15" s="1"/>
  <c r="S177" i="14"/>
  <c r="D126" i="15" s="1"/>
  <c r="S387" i="14"/>
  <c r="D127" i="15" s="1"/>
  <c r="S178" i="14"/>
  <c r="D128" i="15" s="1"/>
  <c r="S179" i="14"/>
  <c r="D129" i="15" s="1"/>
  <c r="S180" i="14"/>
  <c r="D130" i="15" s="1"/>
  <c r="S181" i="14"/>
  <c r="D131" i="15" s="1"/>
  <c r="S183" i="14"/>
  <c r="D132" i="15" s="1"/>
  <c r="S185" i="14"/>
  <c r="D133" i="15" s="1"/>
  <c r="S263" i="14"/>
  <c r="D134" i="15" s="1"/>
  <c r="S269" i="14"/>
  <c r="D135" i="15" s="1"/>
  <c r="S187" i="14"/>
  <c r="D136" i="15" s="1"/>
  <c r="S285" i="14"/>
  <c r="D137" i="15" s="1"/>
  <c r="S472" i="14"/>
  <c r="D138" i="15" s="1"/>
  <c r="S404" i="14"/>
  <c r="D139" i="15" s="1"/>
  <c r="S305" i="14"/>
  <c r="D140" i="15" s="1"/>
  <c r="S139" i="14"/>
  <c r="D141" i="15" s="1"/>
  <c r="S190" i="14"/>
  <c r="D142" i="15" s="1"/>
  <c r="S38" i="14"/>
  <c r="D143" i="15" s="1"/>
  <c r="S464" i="14"/>
  <c r="D144" i="15" s="1"/>
  <c r="S173" i="14"/>
  <c r="D145" i="15" s="1"/>
  <c r="S170" i="14"/>
  <c r="D146" i="15" s="1"/>
  <c r="S171" i="14"/>
  <c r="D147" i="15" s="1"/>
  <c r="S194" i="14"/>
  <c r="D148" i="15" s="1"/>
  <c r="S465" i="14"/>
  <c r="D149" i="15" s="1"/>
  <c r="S432" i="14"/>
  <c r="D150" i="15" s="1"/>
  <c r="S390" i="14"/>
  <c r="D151" i="15" s="1"/>
  <c r="S416" i="14"/>
  <c r="D152" i="15" s="1"/>
  <c r="S230" i="14"/>
  <c r="D153" i="15" s="1"/>
  <c r="S364" i="14"/>
  <c r="D154" i="15" s="1"/>
  <c r="S433" i="14"/>
  <c r="D155" i="15" s="1"/>
  <c r="S473" i="14"/>
  <c r="D156" i="15"/>
  <c r="S65" i="14"/>
  <c r="D157" i="15" s="1"/>
  <c r="S220" i="14"/>
  <c r="D158" i="15" s="1"/>
  <c r="S221" i="14"/>
  <c r="D159" i="15" s="1"/>
  <c r="S222" i="14"/>
  <c r="D160" i="15" s="1"/>
  <c r="S258" i="14"/>
  <c r="D161" i="15" s="1"/>
  <c r="S80" i="14"/>
  <c r="D162" i="15" s="1"/>
  <c r="S144" i="14"/>
  <c r="D163" i="15" s="1"/>
  <c r="S434" i="14"/>
  <c r="D164" i="15" s="1"/>
  <c r="S182" i="14"/>
  <c r="D165" i="15" s="1"/>
  <c r="S195" i="14"/>
  <c r="D166" i="15" s="1"/>
  <c r="S196" i="14"/>
  <c r="D167" i="15" s="1"/>
  <c r="S198" i="14"/>
  <c r="D168" i="15" s="1"/>
  <c r="S81" i="14"/>
  <c r="D169" i="15" s="1"/>
  <c r="S289" i="14"/>
  <c r="D170" i="15" s="1"/>
  <c r="S391" i="14"/>
  <c r="D171" i="15" s="1"/>
  <c r="S290" i="14"/>
  <c r="D172" i="15" s="1"/>
  <c r="S435" i="14"/>
  <c r="D173" i="15" s="1"/>
  <c r="S125" i="14"/>
  <c r="D174" i="15" s="1"/>
  <c r="S456" i="14"/>
  <c r="D175" i="15" s="1"/>
  <c r="S63" i="14"/>
  <c r="D176" i="15" s="1"/>
  <c r="S199" i="14"/>
  <c r="D177" i="15" s="1"/>
  <c r="S165" i="14"/>
  <c r="D178" i="15" s="1"/>
  <c r="S82" i="14"/>
  <c r="D179" i="15" s="1"/>
  <c r="S3" i="14"/>
  <c r="D180" i="15" s="1"/>
  <c r="S83" i="14"/>
  <c r="D181" i="15" s="1"/>
  <c r="S374" i="14"/>
  <c r="D182" i="15" s="1"/>
  <c r="S250" i="14"/>
  <c r="D183" i="15" s="1"/>
  <c r="S207" i="14"/>
  <c r="D184" i="15" s="1"/>
  <c r="S316" i="14"/>
  <c r="D185" i="15" s="1"/>
  <c r="S405" i="14"/>
  <c r="D186" i="15" s="1"/>
  <c r="S210" i="14"/>
  <c r="D187" i="15" s="1"/>
  <c r="S84" i="14"/>
  <c r="D188" i="15" s="1"/>
  <c r="S291" i="14"/>
  <c r="D189" i="15" s="1"/>
  <c r="S212" i="14"/>
  <c r="D190" i="15" s="1"/>
  <c r="S4" i="14"/>
  <c r="D191" i="15" s="1"/>
  <c r="S213" i="14"/>
  <c r="D192" i="15" s="1"/>
  <c r="S215" i="14"/>
  <c r="D193" i="15" s="1"/>
  <c r="S369" i="14"/>
  <c r="D194" i="15" s="1"/>
  <c r="S216" i="14"/>
  <c r="D195" i="15" s="1"/>
  <c r="S47" i="14"/>
  <c r="D196" i="15" s="1"/>
  <c r="S366" i="14"/>
  <c r="D197" i="15" s="1"/>
  <c r="S370" i="14"/>
  <c r="D198" i="15" s="1"/>
  <c r="S174" i="14"/>
  <c r="D199" i="15" s="1"/>
  <c r="S218" i="14"/>
  <c r="D200" i="15" s="1"/>
  <c r="S406" i="14"/>
  <c r="D201" i="15" s="1"/>
  <c r="S224" i="14"/>
  <c r="D202" i="15" s="1"/>
  <c r="S436" i="14"/>
  <c r="D203" i="15" s="1"/>
  <c r="S60" i="14"/>
  <c r="D204" i="15" s="1"/>
  <c r="S317" i="14"/>
  <c r="D205" i="15" s="1"/>
  <c r="S219" i="14"/>
  <c r="D206" i="15" s="1"/>
  <c r="S437" i="14"/>
  <c r="D207" i="15" s="1"/>
  <c r="S201" i="14"/>
  <c r="D208" i="15" s="1"/>
  <c r="S339" i="14"/>
  <c r="D209" i="15" s="1"/>
  <c r="S85" i="14"/>
  <c r="D210" i="15" s="1"/>
  <c r="S264" i="14"/>
  <c r="D211" i="15" s="1"/>
  <c r="S223" i="14"/>
  <c r="D212" i="15" s="1"/>
  <c r="S66" i="14"/>
  <c r="D213" i="15" s="1"/>
  <c r="S145" i="14"/>
  <c r="D214" i="15" s="1"/>
  <c r="S348" i="14"/>
  <c r="D215" i="15" s="1"/>
  <c r="S231" i="14"/>
  <c r="D216" i="15" s="1"/>
  <c r="S318" i="14"/>
  <c r="D217" i="15" s="1"/>
  <c r="S57" i="14"/>
  <c r="D218" i="15" s="1"/>
  <c r="S225" i="14"/>
  <c r="D219" i="15" s="1"/>
  <c r="S86" i="14"/>
  <c r="D220" i="15" s="1"/>
  <c r="S87" i="14"/>
  <c r="D221" i="15" s="1"/>
  <c r="S226" i="14"/>
  <c r="D222" i="15" s="1"/>
  <c r="S88" i="14"/>
  <c r="D223" i="15" s="1"/>
  <c r="S235" i="14"/>
  <c r="D224" i="15" s="1"/>
  <c r="S64" i="14"/>
  <c r="D225" i="15" s="1"/>
  <c r="S238" i="14"/>
  <c r="D226" i="15" s="1"/>
  <c r="S240" i="14"/>
  <c r="D227" i="15" s="1"/>
  <c r="S319" i="14"/>
  <c r="D228" i="15" s="1"/>
  <c r="S89" i="14"/>
  <c r="D229" i="15" s="1"/>
  <c r="S242" i="14"/>
  <c r="D230" i="15" s="1"/>
  <c r="S243" i="14"/>
  <c r="D231" i="15" s="1"/>
  <c r="S245" i="14"/>
  <c r="D232" i="15" s="1"/>
  <c r="S371" i="14"/>
  <c r="D233" i="15" s="1"/>
  <c r="S461" i="14"/>
  <c r="D234" i="15" s="1"/>
  <c r="S248" i="14"/>
  <c r="D235" i="15" s="1"/>
  <c r="S90" i="14"/>
  <c r="D236" i="15" s="1"/>
  <c r="S384" i="14"/>
  <c r="D237" i="15" s="1"/>
  <c r="S251" i="14"/>
  <c r="D238" i="15" s="1"/>
  <c r="S361" i="14"/>
  <c r="D239" i="15" s="1"/>
  <c r="S450" i="14"/>
  <c r="D240" i="15" s="1"/>
  <c r="S252" i="14"/>
  <c r="D241" i="15" s="1"/>
  <c r="S320" i="14"/>
  <c r="D242" i="15" s="1"/>
  <c r="S423" i="14"/>
  <c r="D243" i="15" s="1"/>
  <c r="S241" i="14"/>
  <c r="D244" i="15" s="1"/>
  <c r="S133" i="14"/>
  <c r="D245" i="15" s="1"/>
  <c r="S140" i="14"/>
  <c r="D246" i="15" s="1"/>
  <c r="S191" i="14"/>
  <c r="D247" i="15" s="1"/>
  <c r="S49" i="14"/>
  <c r="D248" i="15" s="1"/>
  <c r="S321" i="14"/>
  <c r="D249" i="15" s="1"/>
  <c r="S254" i="14"/>
  <c r="D250" i="15" s="1"/>
  <c r="S91" i="14"/>
  <c r="D251" i="15" s="1"/>
  <c r="S255" i="14"/>
  <c r="D252" i="15" s="1"/>
  <c r="S322" i="14"/>
  <c r="D253" i="15" s="1"/>
  <c r="S126" i="14"/>
  <c r="D254" i="15" s="1"/>
  <c r="S424" i="14"/>
  <c r="D255" i="15" s="1"/>
  <c r="S92" i="14"/>
  <c r="D256" i="15" s="1"/>
  <c r="S349" i="14"/>
  <c r="D257" i="15" s="1"/>
  <c r="S259" i="14"/>
  <c r="D258" i="15" s="1"/>
  <c r="S260" i="14"/>
  <c r="D259" i="15" s="1"/>
  <c r="S10" i="14"/>
  <c r="D260" i="15" s="1"/>
  <c r="S474" i="14"/>
  <c r="D261" i="15" s="1"/>
  <c r="S93" i="14"/>
  <c r="D262" i="15" s="1"/>
  <c r="S306" i="14"/>
  <c r="D263" i="15" s="1"/>
  <c r="S407" i="14"/>
  <c r="D264" i="15" s="1"/>
  <c r="S261" i="14"/>
  <c r="D265" i="15" s="1"/>
  <c r="S385" i="14"/>
  <c r="D266" i="15" s="1"/>
  <c r="S262" i="14"/>
  <c r="D267" i="15" s="1"/>
  <c r="S266" i="14"/>
  <c r="D268" i="15" s="1"/>
  <c r="S267" i="14"/>
  <c r="D269" i="15" s="1"/>
  <c r="S94" i="14"/>
  <c r="D270" i="15" s="1"/>
  <c r="S95" i="14"/>
  <c r="D271" i="15" s="1"/>
  <c r="S96" i="14"/>
  <c r="D272" i="15" s="1"/>
  <c r="S451" i="14"/>
  <c r="D273" i="15" s="1"/>
  <c r="S97" i="14"/>
  <c r="D274" i="15" s="1"/>
  <c r="S208" i="14"/>
  <c r="D275" i="15" s="1"/>
  <c r="S281" i="14"/>
  <c r="D276" i="15" s="1"/>
  <c r="S98" i="14"/>
  <c r="D277" i="15" s="1"/>
  <c r="S39" i="14"/>
  <c r="D278" i="15" s="1"/>
  <c r="S270" i="14"/>
  <c r="D279" i="15" s="1"/>
  <c r="S323" i="14"/>
  <c r="D280" i="15" s="1"/>
  <c r="S272" i="14"/>
  <c r="D281" i="15" s="1"/>
  <c r="S211" i="14"/>
  <c r="D282" i="15" s="1"/>
  <c r="S375" i="14"/>
  <c r="D283" i="15" s="1"/>
  <c r="S408" i="14"/>
  <c r="D284" i="15" s="1"/>
  <c r="S438" i="14"/>
  <c r="D285" i="15" s="1"/>
  <c r="S275" i="14"/>
  <c r="D286" i="15" s="1"/>
  <c r="S439" i="14"/>
  <c r="D287" i="15" s="1"/>
  <c r="S141" i="14"/>
  <c r="D288" i="15"/>
  <c r="S5" i="14"/>
  <c r="D289" i="15" s="1"/>
  <c r="S40" i="14"/>
  <c r="D290" i="15" s="1"/>
  <c r="S99" i="14"/>
  <c r="D291" i="15" s="1"/>
  <c r="S276" i="14"/>
  <c r="D292" i="15" s="1"/>
  <c r="S51" i="14"/>
  <c r="D293" i="15" s="1"/>
  <c r="S100" i="14"/>
  <c r="D294" i="15" s="1"/>
  <c r="S158" i="14"/>
  <c r="D295" i="15" s="1"/>
  <c r="S277" i="14"/>
  <c r="D296" i="15" s="1"/>
  <c r="S278" i="14"/>
  <c r="D297" i="15" s="1"/>
  <c r="S280" i="14"/>
  <c r="D298" i="15" s="1"/>
  <c r="S282" i="14"/>
  <c r="D299" i="15" s="1"/>
  <c r="S353" i="14"/>
  <c r="D300" i="15" s="1"/>
  <c r="S142" i="14"/>
  <c r="D301" i="15" s="1"/>
  <c r="S172" i="14"/>
  <c r="D302" i="15" s="1"/>
  <c r="S271" i="14"/>
  <c r="D303" i="15" s="1"/>
  <c r="S324" i="14"/>
  <c r="D304" i="15" s="1"/>
  <c r="S303" i="14"/>
  <c r="D305" i="15" s="1"/>
  <c r="S283" i="14"/>
  <c r="D306" i="15" s="1"/>
  <c r="S457" i="14"/>
  <c r="D307" i="15" s="1"/>
  <c r="S101" i="14"/>
  <c r="D308" i="15" s="1"/>
  <c r="S102" i="14"/>
  <c r="D309" i="15" s="1"/>
  <c r="S446" i="14"/>
  <c r="D310" i="15" s="1"/>
  <c r="S253" i="14"/>
  <c r="D311" i="15" s="1"/>
  <c r="S304" i="14"/>
  <c r="D312" i="15" s="1"/>
  <c r="S6" i="14"/>
  <c r="D313" i="15" s="1"/>
  <c r="S357" i="14"/>
  <c r="D314" i="15" s="1"/>
  <c r="S307" i="14"/>
  <c r="D315" i="15" s="1"/>
  <c r="S409" i="14"/>
  <c r="D316" i="15" s="1"/>
  <c r="S310" i="14"/>
  <c r="D317" i="15" s="1"/>
  <c r="S469" i="14"/>
  <c r="D318" i="15" s="1"/>
  <c r="S284" i="14"/>
  <c r="D319" i="15" s="1"/>
  <c r="S292" i="14"/>
  <c r="D320" i="15" s="1"/>
  <c r="S359" i="14"/>
  <c r="D321" i="15" s="1"/>
  <c r="S311" i="14"/>
  <c r="D322" i="15" s="1"/>
  <c r="S325" i="14"/>
  <c r="D323" i="15" s="1"/>
  <c r="S394" i="14"/>
  <c r="D324" i="15" s="1"/>
  <c r="S103" i="14"/>
  <c r="D325" i="15" s="1"/>
  <c r="S188" i="14"/>
  <c r="D326" i="15" s="1"/>
  <c r="S330" i="14"/>
  <c r="D327" i="15" s="1"/>
  <c r="S232" i="14"/>
  <c r="D328" i="15" s="1"/>
  <c r="S41" i="14"/>
  <c r="D329" i="15" s="1"/>
  <c r="S214" i="14"/>
  <c r="D330" i="15" s="1"/>
  <c r="S104" i="14"/>
  <c r="D331" i="15" s="1"/>
  <c r="S372" i="14"/>
  <c r="D332" i="15" s="1"/>
  <c r="S166" i="14"/>
  <c r="D333" i="15" s="1"/>
  <c r="S331" i="14"/>
  <c r="D334" i="15" s="1"/>
  <c r="S175" i="14"/>
  <c r="D335" i="15" s="1"/>
  <c r="S335" i="14"/>
  <c r="D336" i="15" s="1"/>
  <c r="S105" i="14"/>
  <c r="D337" i="15" s="1"/>
  <c r="S337" i="14"/>
  <c r="D338" i="15" s="1"/>
  <c r="S246" i="14"/>
  <c r="D339" i="15" s="1"/>
  <c r="S192" i="14"/>
  <c r="D340" i="15" s="1"/>
  <c r="S106" i="14"/>
  <c r="D341" i="15" s="1"/>
  <c r="S239" i="14"/>
  <c r="D342" i="15" s="1"/>
  <c r="S209" i="14"/>
  <c r="D343" i="15" s="1"/>
  <c r="S149" i="14"/>
  <c r="D344" i="15" s="1"/>
  <c r="S343" i="14"/>
  <c r="D345" i="15" s="1"/>
  <c r="S159" i="14"/>
  <c r="D346" i="15" s="1"/>
  <c r="S344" i="14"/>
  <c r="D347" i="15" s="1"/>
  <c r="S420" i="14"/>
  <c r="D348" i="15" s="1"/>
  <c r="S293" i="14"/>
  <c r="D349" i="15" s="1"/>
  <c r="S326" i="14"/>
  <c r="D350" i="15"/>
  <c r="S410" i="14"/>
  <c r="D351" i="15" s="1"/>
  <c r="S167" i="14"/>
  <c r="D352" i="15" s="1"/>
  <c r="S345" i="14"/>
  <c r="D353" i="15" s="1"/>
  <c r="S107" i="14"/>
  <c r="D354" i="15" s="1"/>
  <c r="S7" i="14"/>
  <c r="D355" i="15" s="1"/>
  <c r="S440" i="14"/>
  <c r="D356" i="15" s="1"/>
  <c r="S332" i="14"/>
  <c r="D357" i="15" s="1"/>
  <c r="S346" i="14"/>
  <c r="D358" i="15" s="1"/>
  <c r="S268" i="14"/>
  <c r="D359" i="15" s="1"/>
  <c r="S350" i="14"/>
  <c r="D360" i="15"/>
  <c r="S294" i="14"/>
  <c r="D361" i="15" s="1"/>
  <c r="S186" i="14"/>
  <c r="D362" i="15" s="1"/>
  <c r="S354" i="14"/>
  <c r="D363" i="15" s="1"/>
  <c r="S108" i="14"/>
  <c r="D364" i="15" s="1"/>
  <c r="S67" i="14"/>
  <c r="D365" i="15" s="1"/>
  <c r="S109" i="14"/>
  <c r="D366" i="15" s="1"/>
  <c r="S338" i="14"/>
  <c r="D367" i="15" s="1"/>
  <c r="S156" i="14"/>
  <c r="D368" i="15" s="1"/>
  <c r="S441" i="14"/>
  <c r="D369" i="15" s="1"/>
  <c r="S193" i="14"/>
  <c r="D370" i="15" s="1"/>
  <c r="S392" i="14"/>
  <c r="D371" i="15" s="1"/>
  <c r="S358" i="14"/>
  <c r="D372" i="15" s="1"/>
  <c r="S362" i="14"/>
  <c r="D373" i="15" s="1"/>
  <c r="S336" i="14"/>
  <c r="D374" i="15" s="1"/>
  <c r="S360" i="14"/>
  <c r="D375" i="15" s="1"/>
  <c r="S42" i="14"/>
  <c r="D376" i="15" s="1"/>
  <c r="S363" i="14"/>
  <c r="D377" i="15" s="1"/>
  <c r="S110" i="14"/>
  <c r="D378" i="15" s="1"/>
  <c r="S376" i="14"/>
  <c r="D379" i="15" s="1"/>
  <c r="S365" i="14"/>
  <c r="D380" i="15" s="1"/>
  <c r="S421" i="14"/>
  <c r="D381" i="15" s="1"/>
  <c r="S442" i="14"/>
  <c r="D382" i="15" s="1"/>
  <c r="S377" i="14"/>
  <c r="D383" i="15" s="1"/>
  <c r="S333" i="14"/>
  <c r="D384" i="15" s="1"/>
  <c r="S378" i="14"/>
  <c r="D385" i="15" s="1"/>
  <c r="S334" i="14"/>
  <c r="D386" i="15" s="1"/>
  <c r="S111" i="14"/>
  <c r="D387" i="15" s="1"/>
  <c r="S61" i="14"/>
  <c r="D388" i="15" s="1"/>
  <c r="S295" i="14"/>
  <c r="D389" i="15" s="1"/>
  <c r="S443" i="14"/>
  <c r="D390" i="15" s="1"/>
  <c r="S52" i="14"/>
  <c r="D391" i="15" s="1"/>
  <c r="S380" i="14"/>
  <c r="D392" i="15" s="1"/>
  <c r="S381" i="14"/>
  <c r="D393" i="15" s="1"/>
  <c r="S382" i="14"/>
  <c r="D394" i="15" s="1"/>
  <c r="S383" i="14"/>
  <c r="D395" i="15" s="1"/>
  <c r="S340" i="14"/>
  <c r="D396" i="15" s="1"/>
  <c r="S397" i="14"/>
  <c r="D397" i="15"/>
  <c r="S351" i="14"/>
  <c r="D398" i="15" s="1"/>
  <c r="S398" i="14"/>
  <c r="D399" i="15" s="1"/>
  <c r="S197" i="14"/>
  <c r="D400" i="15" s="1"/>
  <c r="S160" i="14"/>
  <c r="D401" i="15" s="1"/>
  <c r="S112" i="14"/>
  <c r="D402" i="15" s="1"/>
  <c r="S308" i="14"/>
  <c r="D403" i="15"/>
  <c r="S425" i="14"/>
  <c r="D404" i="15" s="1"/>
  <c r="S386" i="14"/>
  <c r="D405" i="15" s="1"/>
  <c r="S151" i="14"/>
  <c r="D406" i="15" s="1"/>
  <c r="S388" i="14"/>
  <c r="D407" i="15" s="1"/>
  <c r="S393" i="14"/>
  <c r="D408" i="15" s="1"/>
  <c r="S411" i="14"/>
  <c r="D409" i="15" s="1"/>
  <c r="S327" i="14"/>
  <c r="D410" i="15" s="1"/>
  <c r="S296" i="14"/>
  <c r="D411" i="15" s="1"/>
  <c r="S395" i="14"/>
  <c r="D412" i="15" s="1"/>
  <c r="S341" i="14"/>
  <c r="D413" i="15"/>
  <c r="S168" i="14"/>
  <c r="D414" i="15" s="1"/>
  <c r="S113" i="14"/>
  <c r="D415" i="15" s="1"/>
  <c r="S297" i="14"/>
  <c r="D416" i="15" s="1"/>
  <c r="S396" i="14"/>
  <c r="D417" i="15" s="1"/>
  <c r="S399" i="14"/>
  <c r="D418" i="15" s="1"/>
  <c r="S114" i="14"/>
  <c r="D419" i="15" s="1"/>
  <c r="S400" i="14"/>
  <c r="D420" i="15" s="1"/>
  <c r="S247" i="14"/>
  <c r="D421" i="15" s="1"/>
  <c r="S466" i="14"/>
  <c r="D422" i="15" s="1"/>
  <c r="S152" i="14"/>
  <c r="D423" i="15" s="1"/>
  <c r="S417" i="14"/>
  <c r="D424" i="15" s="1"/>
  <c r="S115" i="14"/>
  <c r="D425" i="15" s="1"/>
  <c r="S422" i="14"/>
  <c r="D426" i="15" s="1"/>
  <c r="S328" i="14"/>
  <c r="D427" i="15" s="1"/>
  <c r="S298" i="14"/>
  <c r="D428" i="15" s="1"/>
  <c r="S355" i="14"/>
  <c r="D429" i="15" s="1"/>
  <c r="S176" i="14"/>
  <c r="D430" i="15" s="1"/>
  <c r="S11" i="14"/>
  <c r="D431" i="15" s="1"/>
  <c r="S134" i="14"/>
  <c r="D432" i="15" s="1"/>
  <c r="S367" i="14"/>
  <c r="D433" i="15"/>
  <c r="S299" i="14"/>
  <c r="D434" i="15" s="1"/>
  <c r="S412" i="14"/>
  <c r="D435" i="15" s="1"/>
  <c r="S43" i="14"/>
  <c r="D436" i="15" s="1"/>
  <c r="S116" i="14"/>
  <c r="D437" i="15" s="1"/>
  <c r="S117" i="14"/>
  <c r="D438" i="15" s="1"/>
  <c r="S118" i="14"/>
  <c r="D439" i="15" s="1"/>
  <c r="S447" i="14"/>
  <c r="D440" i="15" s="1"/>
  <c r="S300" i="14"/>
  <c r="D441" i="15" s="1"/>
  <c r="S119" i="14"/>
  <c r="D442" i="15" s="1"/>
  <c r="S454" i="14"/>
  <c r="D443" i="15" s="1"/>
  <c r="S265" i="14"/>
  <c r="D444" i="15" s="1"/>
  <c r="S356" i="14"/>
  <c r="D445" i="15" s="1"/>
  <c r="S458" i="14"/>
  <c r="D446" i="15" s="1"/>
  <c r="S459" i="14"/>
  <c r="D447" i="15" s="1"/>
  <c r="S62" i="14"/>
  <c r="D448" i="15" s="1"/>
  <c r="S347" i="14"/>
  <c r="D449" i="15" s="1"/>
  <c r="S342" i="14"/>
  <c r="D450" i="15" s="1"/>
  <c r="S462" i="14"/>
  <c r="D451" i="15" s="1"/>
  <c r="S329" i="14"/>
  <c r="D452" i="15" s="1"/>
  <c r="S202" i="14"/>
  <c r="D453" i="15" s="1"/>
  <c r="S120" i="14"/>
  <c r="D454" i="15" s="1"/>
  <c r="S279" i="14"/>
  <c r="D455" i="15" s="1"/>
  <c r="S68" i="14"/>
  <c r="D456" i="15" s="1"/>
  <c r="S373" i="14"/>
  <c r="D457" i="15" s="1"/>
  <c r="S121" i="14"/>
  <c r="D458" i="15" s="1"/>
  <c r="S301" i="14"/>
  <c r="D459" i="15" s="1"/>
  <c r="S44" i="14"/>
  <c r="D460" i="15" s="1"/>
  <c r="S463" i="14"/>
  <c r="D461" i="15" s="1"/>
  <c r="S467" i="14"/>
  <c r="D462" i="15" s="1"/>
  <c r="S146" i="14"/>
  <c r="D463" i="15" s="1"/>
  <c r="S233" i="14"/>
  <c r="D464" i="15" s="1"/>
  <c r="S379" i="14"/>
  <c r="D465" i="15" s="1"/>
  <c r="S444" i="14"/>
  <c r="D466" i="15" s="1"/>
  <c r="S468" i="14"/>
  <c r="D467" i="15" s="1"/>
  <c r="S475" i="14"/>
  <c r="D468" i="15" s="1"/>
  <c r="S234" i="14"/>
  <c r="D469" i="15"/>
  <c r="S203" i="14"/>
  <c r="D470" i="15" s="1"/>
  <c r="S309" i="14"/>
  <c r="D471" i="15" s="1"/>
  <c r="S122" i="14"/>
  <c r="D472" i="15" s="1"/>
  <c r="S413" i="14"/>
  <c r="D473" i="15" s="1"/>
  <c r="S414" i="14"/>
  <c r="D474" i="15" s="1"/>
  <c r="S352" i="14"/>
  <c r="D475" i="15" s="1"/>
  <c r="S445" i="14"/>
  <c r="D476" i="15" s="1"/>
  <c r="C8" i="24"/>
  <c r="BF158" i="20"/>
  <c r="K4" i="23"/>
  <c r="W4" i="23"/>
  <c r="AA4" i="23"/>
  <c r="BA3" i="20"/>
  <c r="BA4" i="20"/>
  <c r="BA5" i="20"/>
  <c r="BA6" i="20"/>
  <c r="BA7" i="20"/>
  <c r="BA8" i="20"/>
  <c r="BA9" i="20"/>
  <c r="BA10" i="20"/>
  <c r="BA11" i="20"/>
  <c r="BA12" i="20"/>
  <c r="BA13" i="20"/>
  <c r="BA14" i="20"/>
  <c r="BA15" i="20"/>
  <c r="BA16" i="20"/>
  <c r="BA17" i="20"/>
  <c r="BA18" i="20"/>
  <c r="W19" i="20"/>
  <c r="BA19" i="20" s="1"/>
  <c r="W20" i="20"/>
  <c r="BA20" i="20" s="1"/>
  <c r="W21" i="20"/>
  <c r="BA21" i="20" s="1"/>
  <c r="W22" i="20"/>
  <c r="BA22" i="20" s="1"/>
  <c r="W23" i="20"/>
  <c r="BA23" i="20" s="1"/>
  <c r="W24" i="20"/>
  <c r="BA24" i="20" s="1"/>
  <c r="W25" i="20"/>
  <c r="BA25" i="20" s="1"/>
  <c r="BA26" i="20"/>
  <c r="W27" i="20"/>
  <c r="BA27" i="20" s="1"/>
  <c r="W28" i="20"/>
  <c r="BA28" i="20" s="1"/>
  <c r="W29" i="20"/>
  <c r="BA29" i="20" s="1"/>
  <c r="W30" i="20"/>
  <c r="W31" i="20"/>
  <c r="BA31" i="20" s="1"/>
  <c r="W32" i="20"/>
  <c r="BA32" i="20" s="1"/>
  <c r="W33" i="20"/>
  <c r="BA33" i="20" s="1"/>
  <c r="W34" i="20"/>
  <c r="BA34" i="20" s="1"/>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5" i="20"/>
  <c r="BA126" i="20"/>
  <c r="BA127" i="20"/>
  <c r="BA129" i="20"/>
  <c r="BA130" i="20"/>
  <c r="BA131" i="20"/>
  <c r="BA133" i="20"/>
  <c r="BA134" i="20"/>
  <c r="BA135" i="20"/>
  <c r="BA137" i="20"/>
  <c r="BA138" i="20"/>
  <c r="BA139" i="20"/>
  <c r="BA141" i="20"/>
  <c r="BA142" i="20"/>
  <c r="BA143" i="20"/>
  <c r="BA145" i="20"/>
  <c r="BA147" i="20"/>
  <c r="BA149" i="20"/>
  <c r="BA151" i="20"/>
  <c r="BA153" i="20"/>
  <c r="BA154" i="20"/>
  <c r="BA155" i="20"/>
  <c r="BA157" i="20"/>
  <c r="BA159" i="20"/>
  <c r="BA161" i="20"/>
  <c r="BA164" i="20"/>
  <c r="BA166" i="20"/>
  <c r="BA168" i="20"/>
  <c r="BA170" i="20"/>
  <c r="BA172" i="20"/>
  <c r="BA173" i="20"/>
  <c r="BA174" i="20"/>
  <c r="BA176" i="20"/>
  <c r="BA177" i="20"/>
  <c r="BA178" i="20"/>
  <c r="BA180" i="20"/>
  <c r="BA182" i="20"/>
  <c r="BA184" i="20"/>
  <c r="BA186" i="20"/>
  <c r="BA188" i="20"/>
  <c r="BA190" i="20"/>
  <c r="BA194" i="20"/>
  <c r="BA196" i="20"/>
  <c r="BA200" i="20"/>
  <c r="BA204" i="20"/>
  <c r="BA207" i="20"/>
  <c r="BA208" i="20"/>
  <c r="BA212" i="20"/>
  <c r="BA216" i="20"/>
  <c r="BA217" i="20"/>
  <c r="BA220" i="20"/>
  <c r="BA224" i="20"/>
  <c r="BA225" i="20"/>
  <c r="BA228" i="20"/>
  <c r="BA232" i="20"/>
  <c r="BA235" i="20"/>
  <c r="BA236" i="20"/>
  <c r="BA237" i="20"/>
  <c r="BA241" i="20"/>
  <c r="BA245" i="20"/>
  <c r="BA251" i="20"/>
  <c r="BA253" i="20"/>
  <c r="O4" i="23"/>
  <c r="X4" i="23"/>
  <c r="BE7" i="20"/>
  <c r="BC7" i="20"/>
  <c r="BB7" i="20"/>
  <c r="BF7" i="20"/>
  <c r="H459" i="22"/>
  <c r="H460" i="22"/>
  <c r="H461" i="22"/>
  <c r="H462" i="22"/>
  <c r="H464" i="22"/>
  <c r="H465" i="22"/>
  <c r="H466" i="22"/>
  <c r="H467" i="22"/>
  <c r="H468" i="22"/>
  <c r="H469" i="22"/>
  <c r="H470" i="22"/>
  <c r="H471" i="22"/>
  <c r="H472" i="22"/>
  <c r="H473" i="22"/>
  <c r="H474" i="22"/>
  <c r="H458"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2" i="22"/>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2" i="22"/>
  <c r="J459" i="22"/>
  <c r="J460" i="22"/>
  <c r="J461" i="22"/>
  <c r="J462" i="22"/>
  <c r="J463" i="22"/>
  <c r="J464" i="22"/>
  <c r="J465" i="22"/>
  <c r="J466" i="22"/>
  <c r="J467" i="22"/>
  <c r="J468" i="22"/>
  <c r="J469" i="22"/>
  <c r="J470" i="22"/>
  <c r="J471" i="22"/>
  <c r="J472" i="22"/>
  <c r="J473" i="22"/>
  <c r="J474" i="22"/>
  <c r="AJ3" i="8"/>
  <c r="AQ3" i="8"/>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AJ45" i="8"/>
  <c r="AQ45" i="8" s="1"/>
  <c r="F46" i="22"/>
  <c r="F47" i="22"/>
  <c r="F48" i="22"/>
  <c r="AJ49" i="8"/>
  <c r="AQ49" i="8"/>
  <c r="F50" i="22"/>
  <c r="F51" i="22"/>
  <c r="AJ52" i="8"/>
  <c r="AQ52" i="8"/>
  <c r="F53" i="22"/>
  <c r="F54" i="22"/>
  <c r="F55" i="22"/>
  <c r="F56" i="22"/>
  <c r="F57" i="22"/>
  <c r="F58" i="22"/>
  <c r="AJ59" i="8"/>
  <c r="AQ59" i="8"/>
  <c r="F60" i="22"/>
  <c r="F61" i="22"/>
  <c r="F62" i="22"/>
  <c r="F63" i="22"/>
  <c r="F64" i="22"/>
  <c r="F65" i="22"/>
  <c r="F66" i="22"/>
  <c r="F67" i="22"/>
  <c r="F68" i="22"/>
  <c r="F69" i="22"/>
  <c r="F70" i="22"/>
  <c r="F71" i="22"/>
  <c r="F72" i="22"/>
  <c r="F73" i="22"/>
  <c r="F74" i="22"/>
  <c r="F75" i="22"/>
  <c r="F76" i="22"/>
  <c r="F77" i="22"/>
  <c r="F78" i="22"/>
  <c r="F79" i="22"/>
  <c r="AJ80" i="8"/>
  <c r="AQ80" i="8"/>
  <c r="AI66" i="17" s="1"/>
  <c r="F81" i="22"/>
  <c r="F82" i="22"/>
  <c r="F83" i="22"/>
  <c r="F84" i="22"/>
  <c r="F85" i="22"/>
  <c r="F86" i="22"/>
  <c r="F87" i="22"/>
  <c r="F88" i="22"/>
  <c r="F89" i="22"/>
  <c r="AJ90" i="8"/>
  <c r="AQ90" i="8"/>
  <c r="AI76" i="17" s="1"/>
  <c r="F91" i="22"/>
  <c r="F92" i="22"/>
  <c r="F93" i="22"/>
  <c r="F94" i="22"/>
  <c r="F95" i="22"/>
  <c r="F96" i="22"/>
  <c r="AJ97" i="8"/>
  <c r="AQ97" i="8" s="1"/>
  <c r="AI83" i="17" s="1"/>
  <c r="AI84" i="25" s="1"/>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AJ123" i="8"/>
  <c r="AQ123" i="8" s="1"/>
  <c r="AI109" i="17" s="1"/>
  <c r="AI110" i="25" s="1"/>
  <c r="F124" i="22"/>
  <c r="F125" i="22"/>
  <c r="F126" i="22"/>
  <c r="F127" i="22"/>
  <c r="F128" i="22"/>
  <c r="F129" i="22"/>
  <c r="F130" i="22"/>
  <c r="F131" i="22"/>
  <c r="F132" i="22"/>
  <c r="F133" i="22"/>
  <c r="AJ134" i="8"/>
  <c r="AQ134" i="8"/>
  <c r="AI120" i="17" s="1"/>
  <c r="F135" i="22"/>
  <c r="F136" i="22"/>
  <c r="F137" i="22"/>
  <c r="F138" i="22"/>
  <c r="F139" i="22"/>
  <c r="F140" i="22"/>
  <c r="F141" i="22"/>
  <c r="AJ142" i="8"/>
  <c r="AQ142" i="8"/>
  <c r="AI128" i="17" s="1"/>
  <c r="F143" i="22"/>
  <c r="F144" i="22"/>
  <c r="F145" i="22"/>
  <c r="AJ146" i="8"/>
  <c r="AQ146" i="8"/>
  <c r="AI132" i="17" s="1"/>
  <c r="F147" i="22"/>
  <c r="F148" i="22"/>
  <c r="F149" i="22"/>
  <c r="F150" i="22"/>
  <c r="F151" i="22"/>
  <c r="F152" i="22"/>
  <c r="AJ153" i="8"/>
  <c r="AQ153" i="8" s="1"/>
  <c r="AI139" i="17" s="1"/>
  <c r="AI140" i="25" s="1"/>
  <c r="F154" i="22"/>
  <c r="F155" i="22"/>
  <c r="F156" i="22"/>
  <c r="F157" i="22"/>
  <c r="F159" i="22"/>
  <c r="F160" i="22"/>
  <c r="F161" i="22"/>
  <c r="F162" i="22"/>
  <c r="F163" i="22"/>
  <c r="F164" i="22"/>
  <c r="F165" i="22"/>
  <c r="F166" i="22"/>
  <c r="F167" i="22"/>
  <c r="F168" i="22"/>
  <c r="F169" i="22"/>
  <c r="F170" i="22"/>
  <c r="F171" i="22"/>
  <c r="F172" i="22"/>
  <c r="F173" i="22"/>
  <c r="F174" i="22"/>
  <c r="F175" i="22"/>
  <c r="AJ176" i="8"/>
  <c r="AQ176" i="8" s="1"/>
  <c r="AJ177" i="8"/>
  <c r="AQ177" i="8" s="1"/>
  <c r="AJ178" i="8"/>
  <c r="AQ178" i="8"/>
  <c r="AJ179" i="8"/>
  <c r="AQ179" i="8"/>
  <c r="F180" i="22"/>
  <c r="F181" i="22"/>
  <c r="F182" i="22"/>
  <c r="F183" i="22"/>
  <c r="F184" i="22"/>
  <c r="F185" i="22"/>
  <c r="AJ186" i="8"/>
  <c r="AQ186" i="8"/>
  <c r="F187" i="22"/>
  <c r="F188" i="22"/>
  <c r="AJ189" i="8"/>
  <c r="AQ189" i="8"/>
  <c r="F190" i="22"/>
  <c r="F191" i="22"/>
  <c r="AJ192" i="8"/>
  <c r="AQ192" i="8" s="1"/>
  <c r="F193" i="22"/>
  <c r="AJ194" i="8"/>
  <c r="AQ194" i="8"/>
  <c r="AJ195" i="8"/>
  <c r="AQ195" i="8"/>
  <c r="F196" i="22"/>
  <c r="F197" i="22"/>
  <c r="F198" i="22"/>
  <c r="F199" i="22"/>
  <c r="F200" i="22"/>
  <c r="F201" i="22"/>
  <c r="AJ202" i="8"/>
  <c r="AQ202" i="8"/>
  <c r="AI188" i="17" s="1"/>
  <c r="F203" i="22"/>
  <c r="F204" i="22"/>
  <c r="F205" i="22"/>
  <c r="AJ206" i="8"/>
  <c r="AQ206" i="8"/>
  <c r="AI192" i="17" s="1"/>
  <c r="F207" i="22"/>
  <c r="F208" i="22"/>
  <c r="AJ209" i="8"/>
  <c r="AQ209" i="8" s="1"/>
  <c r="AI195" i="17" s="1"/>
  <c r="AI196" i="25" s="1"/>
  <c r="F209" i="22"/>
  <c r="F210" i="22"/>
  <c r="F211" i="22"/>
  <c r="AJ212" i="8"/>
  <c r="AQ212" i="8"/>
  <c r="AI198" i="17" s="1"/>
  <c r="F213" i="22"/>
  <c r="F214" i="22"/>
  <c r="F215" i="22"/>
  <c r="AJ216" i="8"/>
  <c r="AQ216" i="8"/>
  <c r="AI202" i="17" s="1"/>
  <c r="F217" i="22"/>
  <c r="F218" i="22"/>
  <c r="F219" i="22"/>
  <c r="F220" i="22"/>
  <c r="F221" i="22"/>
  <c r="AJ222" i="8"/>
  <c r="AQ222" i="8"/>
  <c r="AI208" i="17" s="1"/>
  <c r="F223" i="22"/>
  <c r="F224" i="22"/>
  <c r="AJ225" i="8"/>
  <c r="AQ225" i="8" s="1"/>
  <c r="F226" i="22"/>
  <c r="F227" i="22"/>
  <c r="F228" i="22"/>
  <c r="F229" i="22"/>
  <c r="F230" i="22"/>
  <c r="F231" i="22"/>
  <c r="F232" i="22"/>
  <c r="F233" i="22"/>
  <c r="F234" i="22"/>
  <c r="F235" i="22"/>
  <c r="F236" i="22"/>
  <c r="F237" i="22"/>
  <c r="F238" i="22"/>
  <c r="F239" i="22"/>
  <c r="F240" i="22"/>
  <c r="AJ241" i="8"/>
  <c r="AQ241" i="8" s="1"/>
  <c r="F242" i="22"/>
  <c r="F243" i="22"/>
  <c r="F244" i="22"/>
  <c r="F245" i="22"/>
  <c r="F246" i="22"/>
  <c r="AJ247" i="8"/>
  <c r="AQ247" i="8" s="1"/>
  <c r="F248" i="22"/>
  <c r="F249" i="22"/>
  <c r="F250" i="22"/>
  <c r="F251" i="22"/>
  <c r="F252" i="22"/>
  <c r="F253" i="22"/>
  <c r="F254" i="22"/>
  <c r="AJ255" i="8"/>
  <c r="AQ255" i="8" s="1"/>
  <c r="F256" i="22"/>
  <c r="F257" i="22"/>
  <c r="F258" i="22"/>
  <c r="F259" i="22"/>
  <c r="F260" i="22"/>
  <c r="F261" i="22"/>
  <c r="F262" i="22"/>
  <c r="F263" i="22"/>
  <c r="AJ264" i="8"/>
  <c r="AQ264" i="8"/>
  <c r="AJ265" i="8"/>
  <c r="AQ265" i="8" s="1"/>
  <c r="AJ266" i="8"/>
  <c r="AQ266" i="8"/>
  <c r="F267" i="22"/>
  <c r="F268" i="22"/>
  <c r="AJ269" i="8"/>
  <c r="AQ269" i="8" s="1"/>
  <c r="F270" i="22"/>
  <c r="AJ271" i="8"/>
  <c r="AQ271" i="8" s="1"/>
  <c r="F272" i="22"/>
  <c r="F273" i="22"/>
  <c r="AJ274" i="8"/>
  <c r="AQ274" i="8"/>
  <c r="F275" i="22"/>
  <c r="AJ276" i="8"/>
  <c r="AQ276" i="8"/>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AJ306" i="8"/>
  <c r="AQ306" i="8"/>
  <c r="F307" i="22"/>
  <c r="F308" i="22"/>
  <c r="AJ309" i="8"/>
  <c r="AQ309" i="8" s="1"/>
  <c r="F310" i="22"/>
  <c r="F311" i="22"/>
  <c r="F312" i="22"/>
  <c r="F313" i="22"/>
  <c r="F314" i="22"/>
  <c r="F315" i="22"/>
  <c r="F316" i="22"/>
  <c r="F317" i="22"/>
  <c r="F318" i="22"/>
  <c r="AJ319" i="8"/>
  <c r="AQ319" i="8" s="1"/>
  <c r="F320" i="22"/>
  <c r="AJ321" i="8"/>
  <c r="AQ321" i="8" s="1"/>
  <c r="AI307" i="17" s="1"/>
  <c r="AI308" i="25" s="1"/>
  <c r="F321" i="22"/>
  <c r="F322" i="22"/>
  <c r="F323" i="22"/>
  <c r="AJ324" i="8"/>
  <c r="AQ324" i="8"/>
  <c r="F325" i="22"/>
  <c r="F326" i="22"/>
  <c r="F327" i="22"/>
  <c r="F328" i="22"/>
  <c r="F329" i="22"/>
  <c r="AJ330" i="8"/>
  <c r="AQ330" i="8"/>
  <c r="AI316" i="17" s="1"/>
  <c r="F331" i="22"/>
  <c r="F332" i="22"/>
  <c r="F333" i="22"/>
  <c r="F334" i="22"/>
  <c r="F335" i="22"/>
  <c r="F336" i="22"/>
  <c r="F337" i="22"/>
  <c r="AJ338" i="8"/>
  <c r="AQ338" i="8"/>
  <c r="AI324" i="17" s="1"/>
  <c r="F339" i="22"/>
  <c r="F340" i="22"/>
  <c r="F341" i="22"/>
  <c r="F342" i="22"/>
  <c r="F343" i="22"/>
  <c r="AJ344" i="8"/>
  <c r="AQ344" i="8"/>
  <c r="AI330" i="17" s="1"/>
  <c r="F345" i="22"/>
  <c r="F346" i="22"/>
  <c r="F347" i="22"/>
  <c r="F348" i="22"/>
  <c r="AJ349" i="8"/>
  <c r="AQ349" i="8" s="1"/>
  <c r="AI335" i="17" s="1"/>
  <c r="AI336" i="25" s="1"/>
  <c r="F350" i="22"/>
  <c r="F351" i="22"/>
  <c r="F352" i="22"/>
  <c r="F353" i="22"/>
  <c r="F354" i="22"/>
  <c r="F355" i="22"/>
  <c r="F356" i="22"/>
  <c r="F357" i="22"/>
  <c r="F358" i="22"/>
  <c r="AJ359" i="8"/>
  <c r="AQ359" i="8" s="1"/>
  <c r="AI345" i="17" s="1"/>
  <c r="AI346" i="25" s="1"/>
  <c r="F359" i="22"/>
  <c r="F360" i="22"/>
  <c r="F361" i="22"/>
  <c r="AJ362" i="8"/>
  <c r="AQ362" i="8"/>
  <c r="AI348" i="17" s="1"/>
  <c r="F363" i="22"/>
  <c r="F364" i="22"/>
  <c r="AJ365" i="8"/>
  <c r="AQ365" i="8" s="1"/>
  <c r="AI351" i="17" s="1"/>
  <c r="AI352" i="25" s="1"/>
  <c r="F365" i="22"/>
  <c r="F366" i="22"/>
  <c r="F367" i="22"/>
  <c r="AJ368" i="8"/>
  <c r="AQ368" i="8"/>
  <c r="AI354" i="17" s="1"/>
  <c r="F369" i="22"/>
  <c r="AJ370" i="8"/>
  <c r="AQ370" i="8"/>
  <c r="AI356" i="17" s="1"/>
  <c r="F371" i="22"/>
  <c r="F372" i="22"/>
  <c r="F373" i="22"/>
  <c r="F374" i="22"/>
  <c r="F375" i="22"/>
  <c r="AJ376" i="8"/>
  <c r="AQ376" i="8"/>
  <c r="AI362" i="17" s="1"/>
  <c r="F377" i="22"/>
  <c r="F378" i="22"/>
  <c r="F379" i="22"/>
  <c r="AJ381" i="8"/>
  <c r="AQ381" i="8"/>
  <c r="AI366" i="17" s="1"/>
  <c r="F381" i="22"/>
  <c r="AJ383" i="8"/>
  <c r="AQ383" i="8"/>
  <c r="AI368" i="17" s="1"/>
  <c r="F383" i="22"/>
  <c r="F384" i="22"/>
  <c r="AJ387" i="8"/>
  <c r="AQ387" i="8" s="1"/>
  <c r="AI371" i="17" s="1"/>
  <c r="AI372" i="25" s="1"/>
  <c r="F385" i="22"/>
  <c r="F386" i="22"/>
  <c r="F387" i="22"/>
  <c r="F388" i="22"/>
  <c r="F389" i="22"/>
  <c r="F390" i="22"/>
  <c r="F391" i="22"/>
  <c r="AJ394" i="8"/>
  <c r="AQ394" i="8"/>
  <c r="AI378" i="17" s="1"/>
  <c r="F393" i="22"/>
  <c r="F394" i="22"/>
  <c r="F395" i="22"/>
  <c r="F396" i="22"/>
  <c r="F397" i="22"/>
  <c r="F398" i="22"/>
  <c r="F399" i="22"/>
  <c r="F400" i="22"/>
  <c r="AJ403" i="8"/>
  <c r="AQ403" i="8" s="1"/>
  <c r="F402" i="22"/>
  <c r="F403" i="22"/>
  <c r="F404" i="22"/>
  <c r="F405" i="22"/>
  <c r="AJ408" i="8"/>
  <c r="AQ408" i="8" s="1"/>
  <c r="AJ409" i="8"/>
  <c r="AQ409" i="8"/>
  <c r="F408" i="22"/>
  <c r="F409" i="22"/>
  <c r="AJ412" i="8"/>
  <c r="AQ412" i="8" s="1"/>
  <c r="AI396" i="17" s="1"/>
  <c r="AI397" i="25" s="1"/>
  <c r="F411" i="22"/>
  <c r="F412" i="22"/>
  <c r="F413" i="22"/>
  <c r="F414" i="22"/>
  <c r="F415" i="22"/>
  <c r="AJ418" i="8"/>
  <c r="AQ418" i="8" s="1"/>
  <c r="AI402" i="17" s="1"/>
  <c r="AI403" i="25" s="1"/>
  <c r="F416" i="22"/>
  <c r="F417" i="22"/>
  <c r="F418" i="22"/>
  <c r="F419" i="22"/>
  <c r="F420" i="22"/>
  <c r="F421" i="22"/>
  <c r="F422" i="22"/>
  <c r="F423" i="22"/>
  <c r="F424" i="22"/>
  <c r="F425" i="22"/>
  <c r="F426" i="22"/>
  <c r="F427" i="22"/>
  <c r="F428" i="22"/>
  <c r="F429" i="22"/>
  <c r="F430" i="22"/>
  <c r="AJ433" i="8"/>
  <c r="AQ433" i="8"/>
  <c r="AJ434" i="8"/>
  <c r="AQ434" i="8" s="1"/>
  <c r="F433" i="22"/>
  <c r="F434" i="22"/>
  <c r="F435" i="22"/>
  <c r="F436" i="22"/>
  <c r="AJ439" i="8"/>
  <c r="AQ439" i="8"/>
  <c r="F438" i="22"/>
  <c r="F439" i="22"/>
  <c r="F440" i="22"/>
  <c r="F441" i="22"/>
  <c r="F442" i="22"/>
  <c r="F443" i="22"/>
  <c r="F444" i="22"/>
  <c r="F445" i="22"/>
  <c r="F446" i="22"/>
  <c r="F447" i="22"/>
  <c r="F448" i="22"/>
  <c r="F449" i="22"/>
  <c r="F450" i="22"/>
  <c r="F451" i="22"/>
  <c r="F452" i="22"/>
  <c r="F453" i="22"/>
  <c r="F454" i="22"/>
  <c r="F455" i="22"/>
  <c r="F456" i="22"/>
  <c r="AJ459" i="8"/>
  <c r="AQ459" i="8"/>
  <c r="F458" i="22"/>
  <c r="F459" i="22"/>
  <c r="F460" i="22"/>
  <c r="F461" i="22"/>
  <c r="F462" i="22"/>
  <c r="AJ465" i="8"/>
  <c r="AQ465" i="8" s="1"/>
  <c r="F464" i="22"/>
  <c r="F465" i="22"/>
  <c r="F466" i="22"/>
  <c r="F467" i="22"/>
  <c r="F468" i="22"/>
  <c r="F469" i="22"/>
  <c r="F470" i="22"/>
  <c r="F471" i="22"/>
  <c r="F472" i="22"/>
  <c r="F473" i="22"/>
  <c r="AJ476" i="8"/>
  <c r="AQ476" i="8" s="1"/>
  <c r="AJ4" i="8"/>
  <c r="AQ4" i="8" s="1"/>
  <c r="AJ5" i="8"/>
  <c r="AQ5" i="8" s="1"/>
  <c r="AJ6" i="8"/>
  <c r="AQ6" i="8"/>
  <c r="AJ7" i="8"/>
  <c r="AQ7" i="8" s="1"/>
  <c r="AJ8" i="8"/>
  <c r="AQ8" i="8" s="1"/>
  <c r="AJ9" i="8"/>
  <c r="AQ9" i="8" s="1"/>
  <c r="AJ10" i="8"/>
  <c r="AQ10" i="8" s="1"/>
  <c r="AJ11" i="8"/>
  <c r="AQ11" i="8" s="1"/>
  <c r="AJ12" i="8"/>
  <c r="AQ12" i="8" s="1"/>
  <c r="AJ13" i="8"/>
  <c r="AQ13" i="8" s="1"/>
  <c r="AJ14" i="8"/>
  <c r="AQ14" i="8"/>
  <c r="AJ15" i="8"/>
  <c r="AQ15" i="8" s="1"/>
  <c r="AJ16" i="8"/>
  <c r="AQ16" i="8" s="1"/>
  <c r="AJ17" i="8"/>
  <c r="AQ17" i="8" s="1"/>
  <c r="AJ18" i="8"/>
  <c r="AQ18" i="8" s="1"/>
  <c r="AJ19" i="8"/>
  <c r="AQ19" i="8" s="1"/>
  <c r="AJ20" i="8"/>
  <c r="AQ20" i="8" s="1"/>
  <c r="AJ21" i="8"/>
  <c r="AQ21" i="8" s="1"/>
  <c r="AJ22" i="8"/>
  <c r="AQ22" i="8"/>
  <c r="AJ23" i="8"/>
  <c r="AQ23" i="8" s="1"/>
  <c r="AJ24" i="8"/>
  <c r="AQ24" i="8" s="1"/>
  <c r="AJ25" i="8"/>
  <c r="AQ25" i="8" s="1"/>
  <c r="AJ26" i="8"/>
  <c r="AQ26" i="8" s="1"/>
  <c r="AJ27" i="8"/>
  <c r="AQ27" i="8" s="1"/>
  <c r="AJ28" i="8"/>
  <c r="AQ28" i="8" s="1"/>
  <c r="AJ29" i="8"/>
  <c r="AQ29" i="8" s="1"/>
  <c r="AJ30" i="8"/>
  <c r="AQ30" i="8"/>
  <c r="AJ31" i="8"/>
  <c r="AQ31" i="8" s="1"/>
  <c r="AJ32" i="8"/>
  <c r="AQ32" i="8" s="1"/>
  <c r="AJ33" i="8"/>
  <c r="AQ33" i="8" s="1"/>
  <c r="AJ34" i="8"/>
  <c r="AQ34" i="8" s="1"/>
  <c r="AJ35" i="8"/>
  <c r="AQ35" i="8" s="1"/>
  <c r="AJ36" i="8"/>
  <c r="AQ36" i="8" s="1"/>
  <c r="AJ37" i="8"/>
  <c r="AQ37" i="8" s="1"/>
  <c r="AJ38" i="8"/>
  <c r="AQ38" i="8"/>
  <c r="AJ39" i="8"/>
  <c r="AQ39" i="8" s="1"/>
  <c r="AJ40" i="8"/>
  <c r="AQ40" i="8" s="1"/>
  <c r="AJ41" i="8"/>
  <c r="AQ41" i="8" s="1"/>
  <c r="AJ42" i="8"/>
  <c r="AQ42" i="8" s="1"/>
  <c r="AJ43" i="8"/>
  <c r="AQ43" i="8" s="1"/>
  <c r="AJ44" i="8"/>
  <c r="AQ44" i="8" s="1"/>
  <c r="AJ46" i="8"/>
  <c r="AQ46" i="8" s="1"/>
  <c r="AJ47" i="8"/>
  <c r="AQ47" i="8"/>
  <c r="AJ48" i="8"/>
  <c r="AQ48" i="8" s="1"/>
  <c r="AJ50" i="8"/>
  <c r="AQ50" i="8" s="1"/>
  <c r="AJ51" i="8"/>
  <c r="AQ51" i="8" s="1"/>
  <c r="AJ53" i="8"/>
  <c r="AQ53" i="8" s="1"/>
  <c r="AJ54" i="8"/>
  <c r="AQ54" i="8" s="1"/>
  <c r="AJ55" i="8"/>
  <c r="AQ55" i="8" s="1"/>
  <c r="AJ56" i="8"/>
  <c r="AQ56" i="8" s="1"/>
  <c r="AJ57" i="8"/>
  <c r="AQ57" i="8"/>
  <c r="AJ58" i="8"/>
  <c r="AQ58" i="8" s="1"/>
  <c r="AJ60" i="8"/>
  <c r="AQ60" i="8" s="1"/>
  <c r="AJ61" i="8"/>
  <c r="AQ61" i="8" s="1"/>
  <c r="AJ62" i="8"/>
  <c r="AQ62" i="8" s="1"/>
  <c r="AJ63" i="8"/>
  <c r="AQ63" i="8" s="1"/>
  <c r="AJ64" i="8"/>
  <c r="AQ64" i="8" s="1"/>
  <c r="AJ65" i="8"/>
  <c r="AQ65" i="8" s="1"/>
  <c r="AJ66" i="8"/>
  <c r="AQ66" i="8"/>
  <c r="AJ67" i="8"/>
  <c r="AQ67" i="8" s="1"/>
  <c r="AJ68" i="8"/>
  <c r="AQ68" i="8" s="1"/>
  <c r="AJ69" i="8"/>
  <c r="AQ69" i="8" s="1"/>
  <c r="AJ70" i="8"/>
  <c r="AQ70" i="8" s="1"/>
  <c r="AJ71" i="8"/>
  <c r="AQ71" i="8" s="1"/>
  <c r="AJ72" i="8"/>
  <c r="AQ72" i="8" s="1"/>
  <c r="AJ73" i="8"/>
  <c r="AQ73" i="8" s="1"/>
  <c r="AJ74" i="8"/>
  <c r="AQ74" i="8"/>
  <c r="AJ75" i="8"/>
  <c r="AQ75" i="8" s="1"/>
  <c r="AJ76" i="8"/>
  <c r="AQ76" i="8" s="1"/>
  <c r="AJ77" i="8"/>
  <c r="AQ77" i="8" s="1"/>
  <c r="AJ78" i="8"/>
  <c r="AQ78" i="8" s="1"/>
  <c r="AJ79" i="8"/>
  <c r="AQ79" i="8" s="1"/>
  <c r="AJ81" i="8"/>
  <c r="AQ81" i="8" s="1"/>
  <c r="AJ82" i="8"/>
  <c r="AQ82" i="8" s="1"/>
  <c r="AJ83" i="8"/>
  <c r="AQ83" i="8"/>
  <c r="AJ84" i="8"/>
  <c r="AQ84" i="8" s="1"/>
  <c r="AJ85" i="8"/>
  <c r="AQ85" i="8" s="1"/>
  <c r="AJ86" i="8"/>
  <c r="AQ86" i="8" s="1"/>
  <c r="AJ87" i="8"/>
  <c r="AQ87" i="8" s="1"/>
  <c r="AJ88" i="8"/>
  <c r="AQ88" i="8" s="1"/>
  <c r="AJ89" i="8"/>
  <c r="AQ89" i="8" s="1"/>
  <c r="AJ91" i="8"/>
  <c r="AQ91" i="8" s="1"/>
  <c r="AJ92" i="8"/>
  <c r="AQ92" i="8"/>
  <c r="AJ93" i="8"/>
  <c r="AQ93" i="8" s="1"/>
  <c r="AJ94" i="8"/>
  <c r="AQ94" i="8" s="1"/>
  <c r="AJ95" i="8"/>
  <c r="AQ95" i="8" s="1"/>
  <c r="AJ96" i="8"/>
  <c r="AQ96" i="8" s="1"/>
  <c r="AJ98" i="8"/>
  <c r="AQ98" i="8" s="1"/>
  <c r="AJ99" i="8"/>
  <c r="AQ99" i="8" s="1"/>
  <c r="AJ100" i="8"/>
  <c r="AQ100" i="8" s="1"/>
  <c r="AJ101" i="8"/>
  <c r="AQ101" i="8"/>
  <c r="AJ102" i="8"/>
  <c r="AQ102" i="8" s="1"/>
  <c r="AJ103" i="8"/>
  <c r="AQ103" i="8" s="1"/>
  <c r="AJ104" i="8"/>
  <c r="AQ104" i="8" s="1"/>
  <c r="AJ105" i="8"/>
  <c r="AQ105" i="8" s="1"/>
  <c r="AJ106" i="8"/>
  <c r="AQ106" i="8" s="1"/>
  <c r="AJ107" i="8"/>
  <c r="AQ107" i="8" s="1"/>
  <c r="AJ108" i="8"/>
  <c r="AQ108" i="8" s="1"/>
  <c r="AJ109" i="8"/>
  <c r="AQ109" i="8"/>
  <c r="AJ110" i="8"/>
  <c r="AQ110" i="8" s="1"/>
  <c r="AJ111" i="8"/>
  <c r="AQ111" i="8" s="1"/>
  <c r="AJ112" i="8"/>
  <c r="AQ112" i="8" s="1"/>
  <c r="AJ113" i="8"/>
  <c r="AQ113" i="8" s="1"/>
  <c r="AJ114" i="8"/>
  <c r="AQ114" i="8" s="1"/>
  <c r="AJ115" i="8"/>
  <c r="AQ115" i="8" s="1"/>
  <c r="AJ116" i="8"/>
  <c r="AQ116" i="8" s="1"/>
  <c r="AJ117" i="8"/>
  <c r="AQ117" i="8"/>
  <c r="AJ118" i="8"/>
  <c r="AQ118" i="8" s="1"/>
  <c r="AJ119" i="8"/>
  <c r="AQ119" i="8" s="1"/>
  <c r="AJ120" i="8"/>
  <c r="AQ120" i="8" s="1"/>
  <c r="AJ121" i="8"/>
  <c r="AQ121" i="8" s="1"/>
  <c r="AJ122" i="8"/>
  <c r="AQ122" i="8" s="1"/>
  <c r="AJ124" i="8"/>
  <c r="AQ124" i="8" s="1"/>
  <c r="AJ125" i="8"/>
  <c r="AQ125" i="8" s="1"/>
  <c r="AJ126" i="8"/>
  <c r="AQ126" i="8"/>
  <c r="AJ127" i="8"/>
  <c r="AQ127" i="8" s="1"/>
  <c r="AJ128" i="8"/>
  <c r="AQ128" i="8" s="1"/>
  <c r="AJ129" i="8"/>
  <c r="AQ129" i="8" s="1"/>
  <c r="AJ130" i="8"/>
  <c r="AQ130" i="8" s="1"/>
  <c r="AJ131" i="8"/>
  <c r="AQ131" i="8" s="1"/>
  <c r="AJ132" i="8"/>
  <c r="AQ132" i="8" s="1"/>
  <c r="AJ133" i="8"/>
  <c r="AQ133" i="8" s="1"/>
  <c r="AJ135" i="8"/>
  <c r="AQ135" i="8"/>
  <c r="AJ136" i="8"/>
  <c r="AQ136" i="8" s="1"/>
  <c r="AJ137" i="8"/>
  <c r="AQ137" i="8" s="1"/>
  <c r="AJ138" i="8"/>
  <c r="AQ138" i="8" s="1"/>
  <c r="AJ139" i="8"/>
  <c r="AQ139" i="8" s="1"/>
  <c r="AJ140" i="8"/>
  <c r="AQ140" i="8" s="1"/>
  <c r="AJ141" i="8"/>
  <c r="AQ141" i="8" s="1"/>
  <c r="AJ143" i="8"/>
  <c r="AQ143" i="8" s="1"/>
  <c r="AJ144" i="8"/>
  <c r="AQ144" i="8"/>
  <c r="AJ145" i="8"/>
  <c r="AQ145" i="8" s="1"/>
  <c r="AJ147" i="8"/>
  <c r="AQ147" i="8" s="1"/>
  <c r="AJ148" i="8"/>
  <c r="AQ148" i="8" s="1"/>
  <c r="AJ149" i="8"/>
  <c r="AQ149" i="8" s="1"/>
  <c r="AJ150" i="8"/>
  <c r="AQ150" i="8" s="1"/>
  <c r="AJ151" i="8"/>
  <c r="AQ151" i="8" s="1"/>
  <c r="AJ152" i="8"/>
  <c r="AQ152" i="8" s="1"/>
  <c r="AJ154" i="8"/>
  <c r="AQ154" i="8"/>
  <c r="AJ155" i="8"/>
  <c r="AQ155" i="8" s="1"/>
  <c r="AJ156" i="8"/>
  <c r="AQ156" i="8" s="1"/>
  <c r="AJ157" i="8"/>
  <c r="AQ157" i="8" s="1"/>
  <c r="AJ159" i="8"/>
  <c r="AQ159" i="8" s="1"/>
  <c r="AJ160" i="8"/>
  <c r="AQ160" i="8" s="1"/>
  <c r="AJ161" i="8"/>
  <c r="AQ161" i="8" s="1"/>
  <c r="AJ162" i="8"/>
  <c r="AQ162" i="8" s="1"/>
  <c r="AJ163" i="8"/>
  <c r="AQ163" i="8"/>
  <c r="AJ164" i="8"/>
  <c r="AQ164" i="8" s="1"/>
  <c r="AJ165" i="8"/>
  <c r="AQ165" i="8" s="1"/>
  <c r="AJ166" i="8"/>
  <c r="AQ166" i="8" s="1"/>
  <c r="AJ167" i="8"/>
  <c r="AQ167" i="8" s="1"/>
  <c r="AJ168" i="8"/>
  <c r="AQ168" i="8" s="1"/>
  <c r="AJ169" i="8"/>
  <c r="AQ169" i="8" s="1"/>
  <c r="AJ170" i="8"/>
  <c r="AQ170" i="8" s="1"/>
  <c r="AJ171" i="8"/>
  <c r="AQ171" i="8"/>
  <c r="AJ172" i="8"/>
  <c r="AQ172" i="8" s="1"/>
  <c r="AJ173" i="8"/>
  <c r="AQ173" i="8" s="1"/>
  <c r="AJ174" i="8"/>
  <c r="AQ174" i="8" s="1"/>
  <c r="AJ175" i="8"/>
  <c r="AQ175" i="8" s="1"/>
  <c r="AJ180" i="8"/>
  <c r="AQ180" i="8" s="1"/>
  <c r="AJ181" i="8"/>
  <c r="AQ181" i="8" s="1"/>
  <c r="AJ182" i="8"/>
  <c r="AQ182" i="8" s="1"/>
  <c r="AJ183" i="8"/>
  <c r="AQ183" i="8"/>
  <c r="AJ184" i="8"/>
  <c r="AQ184" i="8" s="1"/>
  <c r="AJ185" i="8"/>
  <c r="AQ185" i="8" s="1"/>
  <c r="AJ187" i="8"/>
  <c r="AQ187" i="8" s="1"/>
  <c r="AJ188" i="8"/>
  <c r="AQ188" i="8" s="1"/>
  <c r="AJ190" i="8"/>
  <c r="AQ190" i="8" s="1"/>
  <c r="AJ191" i="8"/>
  <c r="AQ191" i="8" s="1"/>
  <c r="AJ193" i="8"/>
  <c r="AQ193" i="8" s="1"/>
  <c r="AJ196" i="8"/>
  <c r="AQ196" i="8"/>
  <c r="AJ197" i="8"/>
  <c r="AQ197" i="8" s="1"/>
  <c r="AJ198" i="8"/>
  <c r="AQ198" i="8" s="1"/>
  <c r="AJ199" i="8"/>
  <c r="AQ199" i="8" s="1"/>
  <c r="AJ200" i="8"/>
  <c r="AQ200" i="8" s="1"/>
  <c r="AJ201" i="8"/>
  <c r="AQ201" i="8" s="1"/>
  <c r="AJ203" i="8"/>
  <c r="AQ203" i="8" s="1"/>
  <c r="AJ204" i="8"/>
  <c r="AQ204" i="8" s="1"/>
  <c r="AJ205" i="8"/>
  <c r="AQ205" i="8"/>
  <c r="AJ207" i="8"/>
  <c r="AQ207" i="8" s="1"/>
  <c r="AJ208" i="8"/>
  <c r="AQ208" i="8" s="1"/>
  <c r="AJ210" i="8"/>
  <c r="AQ210" i="8" s="1"/>
  <c r="AJ211" i="8"/>
  <c r="AQ211" i="8" s="1"/>
  <c r="AJ213" i="8"/>
  <c r="AQ213" i="8" s="1"/>
  <c r="AJ214" i="8"/>
  <c r="AQ214" i="8" s="1"/>
  <c r="AJ215" i="8"/>
  <c r="AQ215" i="8" s="1"/>
  <c r="AJ217" i="8"/>
  <c r="AQ217" i="8"/>
  <c r="AJ218" i="8"/>
  <c r="AQ218" i="8" s="1"/>
  <c r="AJ219" i="8"/>
  <c r="AQ219" i="8" s="1"/>
  <c r="AJ220" i="8"/>
  <c r="AQ220" i="8" s="1"/>
  <c r="AJ221" i="8"/>
  <c r="AQ221" i="8" s="1"/>
  <c r="AJ223" i="8"/>
  <c r="AQ223" i="8" s="1"/>
  <c r="AJ224" i="8"/>
  <c r="AQ224" i="8" s="1"/>
  <c r="AJ226" i="8"/>
  <c r="AQ226" i="8" s="1"/>
  <c r="AJ227" i="8"/>
  <c r="AQ227" i="8"/>
  <c r="AJ228" i="8"/>
  <c r="AQ228" i="8" s="1"/>
  <c r="AJ229" i="8"/>
  <c r="AQ229" i="8" s="1"/>
  <c r="AJ230" i="8"/>
  <c r="AQ230" i="8" s="1"/>
  <c r="AJ231" i="8"/>
  <c r="AQ231" i="8" s="1"/>
  <c r="AJ232" i="8"/>
  <c r="AQ232" i="8" s="1"/>
  <c r="AJ233" i="8"/>
  <c r="AQ233" i="8" s="1"/>
  <c r="AJ234" i="8"/>
  <c r="AQ234" i="8" s="1"/>
  <c r="AJ235" i="8"/>
  <c r="AQ235" i="8"/>
  <c r="AJ236" i="8"/>
  <c r="AQ236" i="8" s="1"/>
  <c r="AJ237" i="8"/>
  <c r="AQ237" i="8" s="1"/>
  <c r="AJ238" i="8"/>
  <c r="AQ238" i="8" s="1"/>
  <c r="AJ239" i="8"/>
  <c r="AQ239" i="8" s="1"/>
  <c r="AJ240" i="8"/>
  <c r="AQ240" i="8" s="1"/>
  <c r="AJ242" i="8"/>
  <c r="AQ242" i="8" s="1"/>
  <c r="AJ243" i="8"/>
  <c r="AQ243" i="8" s="1"/>
  <c r="AJ244" i="8"/>
  <c r="AQ244" i="8"/>
  <c r="AJ245" i="8"/>
  <c r="AQ245" i="8" s="1"/>
  <c r="AJ246" i="8"/>
  <c r="AQ246" i="8" s="1"/>
  <c r="AJ248" i="8"/>
  <c r="AQ248" i="8" s="1"/>
  <c r="AJ249" i="8"/>
  <c r="AQ249" i="8" s="1"/>
  <c r="AJ250" i="8"/>
  <c r="AQ250" i="8" s="1"/>
  <c r="AJ251" i="8"/>
  <c r="AQ251" i="8" s="1"/>
  <c r="AJ252" i="8"/>
  <c r="AQ252" i="8" s="1"/>
  <c r="AJ253" i="8"/>
  <c r="AQ253" i="8"/>
  <c r="AJ254" i="8"/>
  <c r="AQ254" i="8" s="1"/>
  <c r="AJ256" i="8"/>
  <c r="AQ256" i="8" s="1"/>
  <c r="AJ257" i="8"/>
  <c r="AQ257" i="8" s="1"/>
  <c r="AJ258" i="8"/>
  <c r="AQ258" i="8" s="1"/>
  <c r="AJ259" i="8"/>
  <c r="AQ259" i="8" s="1"/>
  <c r="AJ260" i="8"/>
  <c r="AQ260" i="8" s="1"/>
  <c r="AJ261" i="8"/>
  <c r="AQ261" i="8" s="1"/>
  <c r="AJ262" i="8"/>
  <c r="AQ262" i="8"/>
  <c r="AJ263" i="8"/>
  <c r="AQ263" i="8" s="1"/>
  <c r="AJ267" i="8"/>
  <c r="AQ267" i="8" s="1"/>
  <c r="AJ268" i="8"/>
  <c r="AQ268" i="8" s="1"/>
  <c r="AJ270" i="8"/>
  <c r="AQ270" i="8" s="1"/>
  <c r="AJ272" i="8"/>
  <c r="AQ272" i="8" s="1"/>
  <c r="AJ273" i="8"/>
  <c r="AQ273" i="8" s="1"/>
  <c r="AJ275" i="8"/>
  <c r="AQ275" i="8" s="1"/>
  <c r="AJ277" i="8"/>
  <c r="AQ277" i="8"/>
  <c r="AJ278" i="8"/>
  <c r="AQ278" i="8" s="1"/>
  <c r="AJ279" i="8"/>
  <c r="AQ279" i="8" s="1"/>
  <c r="AJ280" i="8"/>
  <c r="AQ280" i="8" s="1"/>
  <c r="AJ281" i="8"/>
  <c r="AQ281" i="8" s="1"/>
  <c r="AJ282" i="8"/>
  <c r="AQ282" i="8" s="1"/>
  <c r="AJ283" i="8"/>
  <c r="AQ283" i="8" s="1"/>
  <c r="AJ284" i="8"/>
  <c r="AQ284" i="8" s="1"/>
  <c r="AJ285" i="8"/>
  <c r="AQ285" i="8"/>
  <c r="AJ286" i="8"/>
  <c r="AQ286" i="8" s="1"/>
  <c r="AJ287" i="8"/>
  <c r="AQ287" i="8" s="1"/>
  <c r="AJ288" i="8"/>
  <c r="AQ288" i="8" s="1"/>
  <c r="AJ289" i="8"/>
  <c r="AQ289" i="8" s="1"/>
  <c r="AJ290" i="8"/>
  <c r="AQ290" i="8" s="1"/>
  <c r="AJ291" i="8"/>
  <c r="AQ291" i="8" s="1"/>
  <c r="AJ292" i="8"/>
  <c r="AQ292" i="8" s="1"/>
  <c r="AJ293" i="8"/>
  <c r="AQ293" i="8"/>
  <c r="AJ294" i="8"/>
  <c r="AQ294" i="8" s="1"/>
  <c r="AJ295" i="8"/>
  <c r="AQ295" i="8" s="1"/>
  <c r="AJ296" i="8"/>
  <c r="AQ296" i="8" s="1"/>
  <c r="AJ297" i="8"/>
  <c r="AQ297" i="8" s="1"/>
  <c r="AJ298" i="8"/>
  <c r="AQ298" i="8" s="1"/>
  <c r="AJ299" i="8"/>
  <c r="AQ299" i="8" s="1"/>
  <c r="AJ300" i="8"/>
  <c r="AQ300" i="8" s="1"/>
  <c r="AJ301" i="8"/>
  <c r="AQ301" i="8"/>
  <c r="AJ302" i="8"/>
  <c r="AQ302" i="8" s="1"/>
  <c r="AJ303" i="8"/>
  <c r="AQ303" i="8" s="1"/>
  <c r="AJ304" i="8"/>
  <c r="AQ304" i="8" s="1"/>
  <c r="AJ305" i="8"/>
  <c r="AQ305" i="8" s="1"/>
  <c r="AJ307" i="8"/>
  <c r="AQ307" i="8" s="1"/>
  <c r="AJ308" i="8"/>
  <c r="AQ308" i="8" s="1"/>
  <c r="AJ310" i="8"/>
  <c r="AQ310" i="8" s="1"/>
  <c r="AJ311" i="8"/>
  <c r="AQ311" i="8"/>
  <c r="AJ312" i="8"/>
  <c r="AQ312" i="8" s="1"/>
  <c r="AJ313" i="8"/>
  <c r="AQ313" i="8" s="1"/>
  <c r="AJ314" i="8"/>
  <c r="AQ314" i="8" s="1"/>
  <c r="AJ315" i="8"/>
  <c r="AQ315" i="8" s="1"/>
  <c r="AJ316" i="8"/>
  <c r="AQ316" i="8" s="1"/>
  <c r="AJ317" i="8"/>
  <c r="AQ317" i="8" s="1"/>
  <c r="AJ318" i="8"/>
  <c r="AQ318" i="8" s="1"/>
  <c r="AJ320" i="8"/>
  <c r="AQ320" i="8"/>
  <c r="AJ322" i="8"/>
  <c r="AQ322" i="8" s="1"/>
  <c r="AJ323" i="8"/>
  <c r="AQ323" i="8" s="1"/>
  <c r="AJ325" i="8"/>
  <c r="AQ325" i="8" s="1"/>
  <c r="AJ326" i="8"/>
  <c r="AQ326" i="8" s="1"/>
  <c r="AJ327" i="8"/>
  <c r="AQ327" i="8" s="1"/>
  <c r="AJ328" i="8"/>
  <c r="AQ328" i="8" s="1"/>
  <c r="AJ329" i="8"/>
  <c r="AQ329" i="8" s="1"/>
  <c r="AJ331" i="8"/>
  <c r="AQ331" i="8"/>
  <c r="AJ332" i="8"/>
  <c r="AQ332" i="8" s="1"/>
  <c r="AJ333" i="8"/>
  <c r="AQ333" i="8" s="1"/>
  <c r="AJ334" i="8"/>
  <c r="AQ334" i="8" s="1"/>
  <c r="AJ335" i="8"/>
  <c r="AQ335" i="8" s="1"/>
  <c r="AJ336" i="8"/>
  <c r="AQ336" i="8" s="1"/>
  <c r="AJ337" i="8"/>
  <c r="AQ337" i="8" s="1"/>
  <c r="AJ339" i="8"/>
  <c r="AQ339" i="8" s="1"/>
  <c r="AJ340" i="8"/>
  <c r="AQ340" i="8"/>
  <c r="AJ341" i="8"/>
  <c r="AQ341" i="8" s="1"/>
  <c r="AJ342" i="8"/>
  <c r="AQ342" i="8" s="1"/>
  <c r="AJ343" i="8"/>
  <c r="AQ343" i="8" s="1"/>
  <c r="AJ345" i="8"/>
  <c r="AQ345" i="8" s="1"/>
  <c r="AJ346" i="8"/>
  <c r="AQ346" i="8" s="1"/>
  <c r="AJ347" i="8"/>
  <c r="AQ347" i="8" s="1"/>
  <c r="AJ348" i="8"/>
  <c r="AQ348" i="8" s="1"/>
  <c r="AJ350" i="8"/>
  <c r="AQ350" i="8"/>
  <c r="AJ351" i="8"/>
  <c r="AQ351" i="8" s="1"/>
  <c r="AJ352" i="8"/>
  <c r="AQ352" i="8" s="1"/>
  <c r="AJ353" i="8"/>
  <c r="AQ353" i="8" s="1"/>
  <c r="AJ354" i="8"/>
  <c r="AQ354" i="8" s="1"/>
  <c r="AJ355" i="8"/>
  <c r="AQ355" i="8" s="1"/>
  <c r="AJ356" i="8"/>
  <c r="AQ356" i="8" s="1"/>
  <c r="AJ357" i="8"/>
  <c r="AQ357" i="8" s="1"/>
  <c r="AJ358" i="8"/>
  <c r="AQ358" i="8"/>
  <c r="AJ360" i="8"/>
  <c r="AQ360" i="8" s="1"/>
  <c r="AJ361" i="8"/>
  <c r="AQ361" i="8" s="1"/>
  <c r="AJ363" i="8"/>
  <c r="AQ363" i="8" s="1"/>
  <c r="AJ364" i="8"/>
  <c r="AQ364" i="8" s="1"/>
  <c r="AJ366" i="8"/>
  <c r="AQ366" i="8" s="1"/>
  <c r="AJ367" i="8"/>
  <c r="AQ367" i="8" s="1"/>
  <c r="AJ369" i="8"/>
  <c r="AQ369" i="8" s="1"/>
  <c r="AJ371" i="8"/>
  <c r="AQ371" i="8"/>
  <c r="AJ372" i="8"/>
  <c r="AQ372" i="8" s="1"/>
  <c r="AJ373" i="8"/>
  <c r="AQ373" i="8" s="1"/>
  <c r="AJ374" i="8"/>
  <c r="AQ374" i="8" s="1"/>
  <c r="AJ375" i="8"/>
  <c r="AQ375" i="8" s="1"/>
  <c r="AJ377" i="8"/>
  <c r="AQ377" i="8" s="1"/>
  <c r="AJ378" i="8"/>
  <c r="AQ378" i="8" s="1"/>
  <c r="AJ379" i="8"/>
  <c r="AQ379" i="8" s="1"/>
  <c r="AJ380" i="8"/>
  <c r="AQ380" i="8"/>
  <c r="AJ382" i="8"/>
  <c r="AQ382" i="8" s="1"/>
  <c r="AJ384" i="8"/>
  <c r="AQ384" i="8" s="1"/>
  <c r="AJ385" i="8"/>
  <c r="AQ385" i="8" s="1"/>
  <c r="AJ386" i="8"/>
  <c r="AQ386" i="8" s="1"/>
  <c r="AJ388" i="8"/>
  <c r="AQ388" i="8" s="1"/>
  <c r="AJ389" i="8"/>
  <c r="AQ389" i="8" s="1"/>
  <c r="AJ390" i="8"/>
  <c r="AQ390" i="8" s="1"/>
  <c r="AJ391" i="8"/>
  <c r="AQ391" i="8"/>
  <c r="AJ392" i="8"/>
  <c r="AQ392" i="8" s="1"/>
  <c r="AJ393" i="8"/>
  <c r="AQ393" i="8" s="1"/>
  <c r="AJ395" i="8"/>
  <c r="AQ395" i="8" s="1"/>
  <c r="AJ396" i="8"/>
  <c r="AQ396" i="8" s="1"/>
  <c r="AJ397" i="8"/>
  <c r="AQ397" i="8" s="1"/>
  <c r="AJ398" i="8"/>
  <c r="AQ398" i="8" s="1"/>
  <c r="AJ399" i="8"/>
  <c r="AQ399" i="8" s="1"/>
  <c r="AJ400" i="8"/>
  <c r="AQ400" i="8"/>
  <c r="AJ401" i="8"/>
  <c r="AQ401" i="8" s="1"/>
  <c r="AJ402" i="8"/>
  <c r="AQ402" i="8" s="1"/>
  <c r="AJ404" i="8"/>
  <c r="AQ404" i="8" s="1"/>
  <c r="AJ405" i="8"/>
  <c r="AQ405" i="8" s="1"/>
  <c r="AJ406" i="8"/>
  <c r="AQ406" i="8" s="1"/>
  <c r="AJ407" i="8"/>
  <c r="AQ407" i="8" s="1"/>
  <c r="AJ410" i="8"/>
  <c r="AQ410" i="8" s="1"/>
  <c r="AJ411" i="8"/>
  <c r="AQ411" i="8"/>
  <c r="AJ413" i="8"/>
  <c r="AQ413" i="8" s="1"/>
  <c r="AJ414" i="8"/>
  <c r="AQ414" i="8" s="1"/>
  <c r="AJ415" i="8"/>
  <c r="AQ415" i="8" s="1"/>
  <c r="AJ416" i="8"/>
  <c r="AQ416" i="8" s="1"/>
  <c r="AJ417" i="8"/>
  <c r="AQ417" i="8" s="1"/>
  <c r="AJ419" i="8"/>
  <c r="AQ419" i="8" s="1"/>
  <c r="AJ420" i="8"/>
  <c r="AQ420" i="8" s="1"/>
  <c r="AJ421" i="8"/>
  <c r="AQ421" i="8"/>
  <c r="AJ422" i="8"/>
  <c r="AQ422" i="8" s="1"/>
  <c r="AJ423" i="8"/>
  <c r="AQ423" i="8" s="1"/>
  <c r="AJ424" i="8"/>
  <c r="AQ424" i="8" s="1"/>
  <c r="AJ425" i="8"/>
  <c r="AQ425" i="8" s="1"/>
  <c r="AJ426" i="8"/>
  <c r="AQ426" i="8" s="1"/>
  <c r="AJ427" i="8"/>
  <c r="AQ427" i="8" s="1"/>
  <c r="AJ428" i="8"/>
  <c r="AQ428" i="8" s="1"/>
  <c r="AJ429" i="8"/>
  <c r="AQ429" i="8"/>
  <c r="AJ430" i="8"/>
  <c r="AQ430" i="8" s="1"/>
  <c r="AJ431" i="8"/>
  <c r="AQ431" i="8" s="1"/>
  <c r="AJ432" i="8"/>
  <c r="AQ432" i="8" s="1"/>
  <c r="AJ435" i="8"/>
  <c r="AQ435" i="8" s="1"/>
  <c r="AJ436" i="8"/>
  <c r="AQ436" i="8" s="1"/>
  <c r="AJ437" i="8"/>
  <c r="AQ437" i="8" s="1"/>
  <c r="AJ438" i="8"/>
  <c r="AQ438" i="8" s="1"/>
  <c r="AJ440" i="8"/>
  <c r="AQ440" i="8"/>
  <c r="AJ441" i="8"/>
  <c r="AQ441" i="8" s="1"/>
  <c r="AJ442" i="8"/>
  <c r="AQ442" i="8" s="1"/>
  <c r="AJ443" i="8"/>
  <c r="AQ443" i="8" s="1"/>
  <c r="AJ444" i="8"/>
  <c r="AQ444" i="8" s="1"/>
  <c r="AJ445" i="8"/>
  <c r="AQ445" i="8" s="1"/>
  <c r="AJ446" i="8"/>
  <c r="AQ446" i="8" s="1"/>
  <c r="AJ447" i="8"/>
  <c r="AQ447" i="8" s="1"/>
  <c r="AJ448" i="8"/>
  <c r="AQ448" i="8"/>
  <c r="AJ449" i="8"/>
  <c r="AQ449" i="8" s="1"/>
  <c r="AJ450" i="8"/>
  <c r="AQ450" i="8" s="1"/>
  <c r="AJ451" i="8"/>
  <c r="AQ451" i="8" s="1"/>
  <c r="AJ452" i="8"/>
  <c r="AQ452" i="8" s="1"/>
  <c r="AJ453" i="8"/>
  <c r="AQ453" i="8" s="1"/>
  <c r="AJ454" i="8"/>
  <c r="AQ454" i="8" s="1"/>
  <c r="AJ455" i="8"/>
  <c r="AQ455" i="8" s="1"/>
  <c r="AJ456" i="8"/>
  <c r="AQ456" i="8"/>
  <c r="AJ457" i="8"/>
  <c r="AQ457" i="8" s="1"/>
  <c r="AJ458" i="8"/>
  <c r="AQ458" i="8" s="1"/>
  <c r="AJ460" i="8"/>
  <c r="AQ460" i="8" s="1"/>
  <c r="AJ461" i="8"/>
  <c r="AQ461" i="8" s="1"/>
  <c r="AJ462" i="8"/>
  <c r="AQ462" i="8" s="1"/>
  <c r="AJ463" i="8"/>
  <c r="AQ463" i="8" s="1"/>
  <c r="AJ464" i="8"/>
  <c r="AQ464" i="8" s="1"/>
  <c r="AJ466" i="8"/>
  <c r="AQ466" i="8"/>
  <c r="AJ467" i="8"/>
  <c r="AQ467" i="8" s="1"/>
  <c r="AJ468" i="8"/>
  <c r="AQ468" i="8" s="1"/>
  <c r="AJ469" i="8"/>
  <c r="AQ469" i="8" s="1"/>
  <c r="AJ470" i="8"/>
  <c r="AQ470" i="8" s="1"/>
  <c r="AJ471" i="8"/>
  <c r="AQ471" i="8" s="1"/>
  <c r="AJ472" i="8"/>
  <c r="AQ472" i="8" s="1"/>
  <c r="AJ473" i="8"/>
  <c r="AQ473" i="8" s="1"/>
  <c r="AJ474" i="8"/>
  <c r="AQ474" i="8"/>
  <c r="AJ475" i="8"/>
  <c r="AQ475" i="8" s="1"/>
  <c r="AJ2" i="8"/>
  <c r="AQ2" i="8" s="1"/>
  <c r="F2" i="22"/>
  <c r="D459" i="22"/>
  <c r="D460" i="22"/>
  <c r="D461" i="22"/>
  <c r="D462" i="22"/>
  <c r="D463" i="22"/>
  <c r="D464" i="22"/>
  <c r="D465" i="22"/>
  <c r="D466" i="22"/>
  <c r="D467" i="22"/>
  <c r="D468" i="22"/>
  <c r="D469" i="22"/>
  <c r="D470" i="22"/>
  <c r="D471" i="22"/>
  <c r="D472" i="22"/>
  <c r="D473" i="22"/>
  <c r="D474"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2"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J3" i="22"/>
  <c r="J2" i="22"/>
  <c r="AK4" i="18"/>
  <c r="AK6" i="18"/>
  <c r="AK9" i="18"/>
  <c r="AK12" i="18"/>
  <c r="AK14" i="18"/>
  <c r="AK20" i="18"/>
  <c r="AK21" i="18"/>
  <c r="AK22" i="18"/>
  <c r="AK23" i="18"/>
  <c r="AK25" i="18"/>
  <c r="AK28" i="18"/>
  <c r="AK30" i="18"/>
  <c r="AK31" i="18"/>
  <c r="AK36" i="18"/>
  <c r="AK38" i="18"/>
  <c r="AK41" i="18"/>
  <c r="AK44" i="18"/>
  <c r="AK46" i="18"/>
  <c r="AK52" i="18"/>
  <c r="AK54" i="18"/>
  <c r="AK55" i="18"/>
  <c r="AK57" i="18"/>
  <c r="AK60" i="18"/>
  <c r="AK62" i="18"/>
  <c r="AK63" i="18"/>
  <c r="AK68" i="18"/>
  <c r="AK70" i="18"/>
  <c r="AK73" i="18"/>
  <c r="AK76" i="18"/>
  <c r="AK78" i="18"/>
  <c r="AK84" i="18"/>
  <c r="AK86" i="18"/>
  <c r="AK87" i="18"/>
  <c r="AK89" i="18"/>
  <c r="AK92" i="18"/>
  <c r="AK94" i="18"/>
  <c r="AK95" i="18"/>
  <c r="AK100" i="18"/>
  <c r="AK102" i="18"/>
  <c r="AK105" i="18"/>
  <c r="AK108" i="18"/>
  <c r="AK110" i="18"/>
  <c r="AK116" i="18"/>
  <c r="AK118" i="18"/>
  <c r="AK121" i="18"/>
  <c r="AK124" i="18"/>
  <c r="AK126" i="18"/>
  <c r="AK132" i="18"/>
  <c r="AK134" i="18"/>
  <c r="AK137" i="18"/>
  <c r="AK140" i="18"/>
  <c r="AK142" i="18"/>
  <c r="AK143" i="18"/>
  <c r="AK148" i="18"/>
  <c r="AK149" i="18"/>
  <c r="AK151" i="18"/>
  <c r="AK153" i="18"/>
  <c r="AK157" i="18"/>
  <c r="AK159" i="18"/>
  <c r="AK161" i="18"/>
  <c r="AK165" i="18"/>
  <c r="AK167" i="18"/>
  <c r="AK169" i="18"/>
  <c r="AK173" i="18"/>
  <c r="AK175" i="18"/>
  <c r="AK180" i="18"/>
  <c r="AK181" i="18"/>
  <c r="AK183" i="18"/>
  <c r="AK185" i="18"/>
  <c r="AK189" i="18"/>
  <c r="AK190" i="18"/>
  <c r="AK191" i="18"/>
  <c r="AK196" i="18"/>
  <c r="AK197" i="18"/>
  <c r="AK199" i="18"/>
  <c r="AK201" i="18"/>
  <c r="AK205" i="18"/>
  <c r="AK206" i="18"/>
  <c r="AK207" i="18"/>
  <c r="AK212" i="18"/>
  <c r="AK213" i="18"/>
  <c r="AK215" i="18"/>
  <c r="AK217" i="18"/>
  <c r="AK221" i="18"/>
  <c r="AK222" i="18"/>
  <c r="AK223" i="18"/>
  <c r="AK228" i="18"/>
  <c r="AK229" i="18"/>
  <c r="AK231" i="18"/>
  <c r="AK233" i="18"/>
  <c r="AK237" i="18"/>
  <c r="AK238" i="18"/>
  <c r="AK239" i="18"/>
  <c r="AK244" i="18"/>
  <c r="AK245" i="18"/>
  <c r="AK247" i="18"/>
  <c r="AK249" i="18"/>
  <c r="AK253" i="18"/>
  <c r="AK254" i="18"/>
  <c r="AK255" i="18"/>
  <c r="AK260" i="18"/>
  <c r="AK261" i="18"/>
  <c r="AK263" i="18"/>
  <c r="AK265" i="18"/>
  <c r="AK269" i="18"/>
  <c r="AK270" i="18"/>
  <c r="AK271" i="18"/>
  <c r="AK276" i="18"/>
  <c r="AK277" i="18"/>
  <c r="AK279" i="18"/>
  <c r="AK281" i="18"/>
  <c r="AK285" i="18"/>
  <c r="AK286" i="18"/>
  <c r="AK287" i="18"/>
  <c r="AK292" i="18"/>
  <c r="AK293" i="18"/>
  <c r="AK295" i="18"/>
  <c r="AK297" i="18"/>
  <c r="AK301" i="18"/>
  <c r="AK302" i="18"/>
  <c r="AK303" i="18"/>
  <c r="AK308" i="18"/>
  <c r="AK309" i="18"/>
  <c r="AK311" i="18"/>
  <c r="AK313" i="18"/>
  <c r="AK317" i="18"/>
  <c r="AK318" i="18"/>
  <c r="AK319" i="18"/>
  <c r="AK324" i="18"/>
  <c r="AK325" i="18"/>
  <c r="AK327" i="18"/>
  <c r="AK329" i="18"/>
  <c r="AK333" i="18"/>
  <c r="AK334" i="18"/>
  <c r="AK341" i="18"/>
  <c r="AK345" i="18"/>
  <c r="AK349" i="18"/>
  <c r="AK350" i="18"/>
  <c r="AK357" i="18"/>
  <c r="AK361" i="18"/>
  <c r="AK365" i="18"/>
  <c r="AK366" i="18"/>
  <c r="AK373" i="18"/>
  <c r="AK377" i="18"/>
  <c r="AK381" i="18"/>
  <c r="AK389" i="18"/>
  <c r="AK393" i="18"/>
  <c r="AK409" i="18"/>
  <c r="AK413" i="18"/>
  <c r="F29" i="21"/>
  <c r="AE482" i="20"/>
  <c r="AH19" i="20"/>
  <c r="AH20" i="20"/>
  <c r="AH21" i="20"/>
  <c r="AH22" i="20"/>
  <c r="AH23" i="20"/>
  <c r="AH24" i="20"/>
  <c r="AH25" i="20"/>
  <c r="AH27" i="20"/>
  <c r="AH28" i="20"/>
  <c r="AH29" i="20"/>
  <c r="AH30" i="20"/>
  <c r="AH31" i="20"/>
  <c r="AH32" i="20"/>
  <c r="AH33" i="20"/>
  <c r="AH34" i="20"/>
  <c r="Q3" i="18"/>
  <c r="AB3" i="20" s="1"/>
  <c r="Q4" i="18"/>
  <c r="AB4" i="20" s="1"/>
  <c r="Q5" i="18"/>
  <c r="AB5" i="20" s="1"/>
  <c r="Q6" i="18"/>
  <c r="AB6" i="20" s="1"/>
  <c r="Q7" i="18"/>
  <c r="AB7" i="20" s="1"/>
  <c r="Q8" i="18"/>
  <c r="Q9" i="18"/>
  <c r="AB9" i="20" s="1"/>
  <c r="Q10" i="18"/>
  <c r="Q11" i="18"/>
  <c r="AB11" i="20" s="1"/>
  <c r="Q12" i="18"/>
  <c r="AB12" i="20" s="1"/>
  <c r="Q13" i="18"/>
  <c r="AB13" i="20" s="1"/>
  <c r="Q14" i="18"/>
  <c r="AB14" i="20" s="1"/>
  <c r="Q15" i="18"/>
  <c r="AB15" i="20" s="1"/>
  <c r="Q16" i="18"/>
  <c r="Q17" i="18"/>
  <c r="AB17" i="20" s="1"/>
  <c r="Q18" i="18"/>
  <c r="AB20" i="20" s="1"/>
  <c r="Q19" i="18"/>
  <c r="AB26" i="20" s="1"/>
  <c r="Q20" i="18"/>
  <c r="AB35" i="20" s="1"/>
  <c r="Q21" i="18"/>
  <c r="AB36" i="20" s="1"/>
  <c r="Q22" i="18"/>
  <c r="AB37" i="20" s="1"/>
  <c r="Q23" i="18"/>
  <c r="AB38" i="20" s="1"/>
  <c r="Q24" i="18"/>
  <c r="Q25" i="18"/>
  <c r="AB40" i="20" s="1"/>
  <c r="Q26" i="18"/>
  <c r="Q27" i="18"/>
  <c r="AB42" i="20" s="1"/>
  <c r="Q28" i="18"/>
  <c r="AB43" i="20" s="1"/>
  <c r="Q29" i="18"/>
  <c r="AB44" i="20" s="1"/>
  <c r="Q30" i="18"/>
  <c r="AB45" i="20" s="1"/>
  <c r="Q31" i="18"/>
  <c r="AB46" i="20" s="1"/>
  <c r="Q32" i="18"/>
  <c r="Q33" i="18"/>
  <c r="AB48" i="20" s="1"/>
  <c r="Q34" i="18"/>
  <c r="Q35" i="18"/>
  <c r="AB50" i="20" s="1"/>
  <c r="Q36" i="18"/>
  <c r="AB51" i="20" s="1"/>
  <c r="Q37" i="18"/>
  <c r="AB52" i="20" s="1"/>
  <c r="Q38" i="18"/>
  <c r="AB53" i="20" s="1"/>
  <c r="Q39" i="18"/>
  <c r="AB54" i="20" s="1"/>
  <c r="Q40" i="18"/>
  <c r="Q41" i="18"/>
  <c r="AB56" i="20" s="1"/>
  <c r="Q42" i="18"/>
  <c r="Q43" i="18"/>
  <c r="AB58" i="20" s="1"/>
  <c r="Q44" i="18"/>
  <c r="AB59" i="20" s="1"/>
  <c r="Q45" i="18"/>
  <c r="AB60" i="20" s="1"/>
  <c r="Q46" i="18"/>
  <c r="AB61" i="20" s="1"/>
  <c r="Q47" i="18"/>
  <c r="AB62" i="20" s="1"/>
  <c r="Q48" i="18"/>
  <c r="Q49" i="18"/>
  <c r="AB64" i="20" s="1"/>
  <c r="Q50" i="18"/>
  <c r="Q51" i="18"/>
  <c r="AB66" i="20" s="1"/>
  <c r="Q52" i="18"/>
  <c r="AB67" i="20" s="1"/>
  <c r="Q53" i="18"/>
  <c r="AB68" i="20" s="1"/>
  <c r="Q54" i="18"/>
  <c r="AB69" i="20" s="1"/>
  <c r="Q55" i="18"/>
  <c r="AB70" i="20" s="1"/>
  <c r="Q56" i="18"/>
  <c r="Q57" i="18"/>
  <c r="AB72" i="20" s="1"/>
  <c r="Q58" i="18"/>
  <c r="Q59" i="18"/>
  <c r="AB74" i="20" s="1"/>
  <c r="Q60" i="18"/>
  <c r="AB75" i="20" s="1"/>
  <c r="Q61" i="18"/>
  <c r="AB76" i="20" s="1"/>
  <c r="Q62" i="18"/>
  <c r="AB77" i="20" s="1"/>
  <c r="Q63" i="18"/>
  <c r="AB78" i="20" s="1"/>
  <c r="Q64" i="18"/>
  <c r="Q65" i="18"/>
  <c r="AB80" i="20" s="1"/>
  <c r="Q66" i="18"/>
  <c r="Q67" i="18"/>
  <c r="AB82" i="20" s="1"/>
  <c r="Q68" i="18"/>
  <c r="AB83" i="20" s="1"/>
  <c r="Q69" i="18"/>
  <c r="AB84" i="20" s="1"/>
  <c r="Q70" i="18"/>
  <c r="AB85" i="20" s="1"/>
  <c r="Q71" i="18"/>
  <c r="AB86" i="20" s="1"/>
  <c r="Q72" i="18"/>
  <c r="Q73" i="18"/>
  <c r="AB88" i="20" s="1"/>
  <c r="Q74" i="18"/>
  <c r="Q75" i="18"/>
  <c r="AB90" i="20" s="1"/>
  <c r="Q76" i="18"/>
  <c r="AB91" i="20" s="1"/>
  <c r="Q77" i="18"/>
  <c r="AB92" i="20" s="1"/>
  <c r="Q78" i="18"/>
  <c r="AB93" i="20" s="1"/>
  <c r="Q79" i="18"/>
  <c r="AB94" i="20" s="1"/>
  <c r="Q80" i="18"/>
  <c r="Q81" i="18"/>
  <c r="AB96" i="20" s="1"/>
  <c r="Q82" i="18"/>
  <c r="Q83" i="18"/>
  <c r="AB98" i="20" s="1"/>
  <c r="Q84" i="18"/>
  <c r="AB99" i="20" s="1"/>
  <c r="Q85" i="18"/>
  <c r="AB100" i="20" s="1"/>
  <c r="Q86" i="18"/>
  <c r="AB101" i="20" s="1"/>
  <c r="Q87" i="18"/>
  <c r="AB102" i="20" s="1"/>
  <c r="Q88" i="18"/>
  <c r="Q89" i="18"/>
  <c r="AB104" i="20" s="1"/>
  <c r="Q90" i="18"/>
  <c r="Q91" i="18"/>
  <c r="AB106" i="20" s="1"/>
  <c r="Q92" i="18"/>
  <c r="AB107" i="20" s="1"/>
  <c r="Q93" i="18"/>
  <c r="AB108" i="20" s="1"/>
  <c r="Q94" i="18"/>
  <c r="AB109" i="20" s="1"/>
  <c r="Q95" i="18"/>
  <c r="AB110" i="20" s="1"/>
  <c r="Q96" i="18"/>
  <c r="Q97" i="18"/>
  <c r="AB112" i="20" s="1"/>
  <c r="Q98" i="18"/>
  <c r="Q99" i="18"/>
  <c r="AB114" i="20" s="1"/>
  <c r="Q100" i="18"/>
  <c r="AB115" i="20" s="1"/>
  <c r="Q101" i="18"/>
  <c r="AB116" i="20" s="1"/>
  <c r="Q102" i="18"/>
  <c r="AB117" i="20" s="1"/>
  <c r="Q103" i="18"/>
  <c r="AB118" i="20" s="1"/>
  <c r="Q104" i="18"/>
  <c r="Q105" i="18"/>
  <c r="AB120" i="20" s="1"/>
  <c r="Q106" i="18"/>
  <c r="Q107" i="18"/>
  <c r="AB122" i="20" s="1"/>
  <c r="Q108" i="18"/>
  <c r="AB123" i="20" s="1"/>
  <c r="Q109" i="18"/>
  <c r="AB124" i="20" s="1"/>
  <c r="Q110" i="18"/>
  <c r="AB125" i="20" s="1"/>
  <c r="Q111" i="18"/>
  <c r="AB126" i="20" s="1"/>
  <c r="Q112" i="18"/>
  <c r="Q113" i="18"/>
  <c r="AB128" i="20" s="1"/>
  <c r="Q114" i="18"/>
  <c r="Q115" i="18"/>
  <c r="AB130" i="20" s="1"/>
  <c r="Q116" i="18"/>
  <c r="AB131" i="20" s="1"/>
  <c r="Q117" i="18"/>
  <c r="AB132" i="20" s="1"/>
  <c r="Q118" i="18"/>
  <c r="AB133" i="20" s="1"/>
  <c r="Q119" i="18"/>
  <c r="AB134" i="20" s="1"/>
  <c r="Q120" i="18"/>
  <c r="Q121" i="18"/>
  <c r="AB136" i="20" s="1"/>
  <c r="Q122" i="18"/>
  <c r="Q123" i="18"/>
  <c r="AB138" i="20" s="1"/>
  <c r="Q124" i="18"/>
  <c r="AB139" i="20" s="1"/>
  <c r="Q125" i="18"/>
  <c r="AB140" i="20" s="1"/>
  <c r="Q126" i="18"/>
  <c r="AB141" i="20" s="1"/>
  <c r="Q127" i="18"/>
  <c r="AB142" i="20" s="1"/>
  <c r="Q128" i="18"/>
  <c r="Q129" i="18"/>
  <c r="AB144" i="20" s="1"/>
  <c r="Q130" i="18"/>
  <c r="Q131" i="18"/>
  <c r="AB146" i="20" s="1"/>
  <c r="Q132" i="18"/>
  <c r="AB147" i="20" s="1"/>
  <c r="Q133" i="18"/>
  <c r="AB148" i="20" s="1"/>
  <c r="Q134" i="18"/>
  <c r="AB149" i="20" s="1"/>
  <c r="Q135" i="18"/>
  <c r="AB150" i="20" s="1"/>
  <c r="Q136" i="18"/>
  <c r="Q137" i="18"/>
  <c r="AB152" i="20" s="1"/>
  <c r="Q138" i="18"/>
  <c r="Q139" i="18"/>
  <c r="AB154" i="20" s="1"/>
  <c r="Q140" i="18"/>
  <c r="AB155" i="20" s="1"/>
  <c r="Q141" i="18"/>
  <c r="AB156" i="20" s="1"/>
  <c r="Q142" i="18"/>
  <c r="AB157" i="20" s="1"/>
  <c r="Q144" i="18"/>
  <c r="Q145" i="18"/>
  <c r="AB160" i="20" s="1"/>
  <c r="Q146" i="18"/>
  <c r="Q147" i="18"/>
  <c r="AB162" i="20" s="1"/>
  <c r="Q148" i="18"/>
  <c r="AB163" i="20" s="1"/>
  <c r="Q149" i="18"/>
  <c r="AB164" i="20" s="1"/>
  <c r="Q150" i="18"/>
  <c r="Q151" i="18"/>
  <c r="AB166" i="20" s="1"/>
  <c r="Q152" i="18"/>
  <c r="Q153" i="18"/>
  <c r="AB168" i="20" s="1"/>
  <c r="Q154" i="18"/>
  <c r="Q155" i="18"/>
  <c r="AB170" i="20" s="1"/>
  <c r="Q156" i="18"/>
  <c r="AB171" i="20" s="1"/>
  <c r="Q157" i="18"/>
  <c r="AB172" i="20" s="1"/>
  <c r="Q158" i="18"/>
  <c r="Q159" i="18"/>
  <c r="AB174" i="20" s="1"/>
  <c r="Q160" i="18"/>
  <c r="Q161" i="18"/>
  <c r="AB176" i="20" s="1"/>
  <c r="Q162" i="18"/>
  <c r="Q163" i="18"/>
  <c r="AB178" i="20" s="1"/>
  <c r="Q164" i="18"/>
  <c r="AB179" i="20" s="1"/>
  <c r="Q165" i="18"/>
  <c r="AB180" i="20" s="1"/>
  <c r="Q166" i="18"/>
  <c r="Q167" i="18"/>
  <c r="AB182" i="20" s="1"/>
  <c r="Q168" i="18"/>
  <c r="Q169" i="18"/>
  <c r="AB184" i="20" s="1"/>
  <c r="Q170" i="18"/>
  <c r="Q171" i="18"/>
  <c r="AB186" i="20" s="1"/>
  <c r="Q172" i="18"/>
  <c r="AB187" i="20" s="1"/>
  <c r="Q173" i="18"/>
  <c r="AB188" i="20" s="1"/>
  <c r="Q174" i="18"/>
  <c r="Q175" i="18"/>
  <c r="AB190" i="20" s="1"/>
  <c r="Q176" i="18"/>
  <c r="Q177" i="18"/>
  <c r="AB192" i="20" s="1"/>
  <c r="Q178" i="18"/>
  <c r="Q179" i="18"/>
  <c r="AB194" i="20" s="1"/>
  <c r="Q180" i="18"/>
  <c r="AB195" i="20" s="1"/>
  <c r="Q181" i="18"/>
  <c r="AB196" i="20" s="1"/>
  <c r="Q182" i="18"/>
  <c r="AB197" i="20" s="1"/>
  <c r="Q183" i="18"/>
  <c r="AB198" i="20" s="1"/>
  <c r="Q184" i="18"/>
  <c r="Q185" i="18"/>
  <c r="AB200" i="20" s="1"/>
  <c r="Q186" i="18"/>
  <c r="Q187" i="18"/>
  <c r="AB202" i="20" s="1"/>
  <c r="Q188" i="18"/>
  <c r="AB203" i="20" s="1"/>
  <c r="Q189" i="18"/>
  <c r="AB204" i="20" s="1"/>
  <c r="Q190" i="18"/>
  <c r="AB205" i="20" s="1"/>
  <c r="Q191" i="18"/>
  <c r="AB206" i="20" s="1"/>
  <c r="Q192" i="18"/>
  <c r="Q193" i="18"/>
  <c r="AB208" i="20" s="1"/>
  <c r="Q194" i="18"/>
  <c r="Q195" i="18"/>
  <c r="AB210" i="20" s="1"/>
  <c r="Q196" i="18"/>
  <c r="AB211" i="20" s="1"/>
  <c r="Q197" i="18"/>
  <c r="AB212" i="20" s="1"/>
  <c r="Q198" i="18"/>
  <c r="AB213" i="20" s="1"/>
  <c r="Q199" i="18"/>
  <c r="AB214" i="20" s="1"/>
  <c r="Q200" i="18"/>
  <c r="Q201" i="18"/>
  <c r="AB216" i="20" s="1"/>
  <c r="Q202" i="18"/>
  <c r="Q203" i="18"/>
  <c r="AB218" i="20" s="1"/>
  <c r="Q204" i="18"/>
  <c r="AB219" i="20" s="1"/>
  <c r="Q205" i="18"/>
  <c r="AB220" i="20" s="1"/>
  <c r="Q206" i="18"/>
  <c r="AB221" i="20" s="1"/>
  <c r="Q207" i="18"/>
  <c r="AB222" i="20" s="1"/>
  <c r="Q208" i="18"/>
  <c r="Q209" i="18"/>
  <c r="AB224" i="20" s="1"/>
  <c r="Q210" i="18"/>
  <c r="Q211" i="18"/>
  <c r="AB226" i="20" s="1"/>
  <c r="Q212" i="18"/>
  <c r="AB227" i="20" s="1"/>
  <c r="Q213" i="18"/>
  <c r="AB228" i="20" s="1"/>
  <c r="Q214" i="18"/>
  <c r="AB229" i="20" s="1"/>
  <c r="Q215" i="18"/>
  <c r="AB230" i="20" s="1"/>
  <c r="Q216" i="18"/>
  <c r="Q217" i="18"/>
  <c r="AB232" i="20" s="1"/>
  <c r="Q218" i="18"/>
  <c r="Q219" i="18"/>
  <c r="AB234" i="20" s="1"/>
  <c r="Q220" i="18"/>
  <c r="AB235" i="20" s="1"/>
  <c r="Q221" i="18"/>
  <c r="AB236" i="20" s="1"/>
  <c r="Q222" i="18"/>
  <c r="AB237" i="20" s="1"/>
  <c r="Q223" i="18"/>
  <c r="AB238" i="20" s="1"/>
  <c r="Q224" i="18"/>
  <c r="Q225" i="18"/>
  <c r="AB240" i="20" s="1"/>
  <c r="Q226" i="18"/>
  <c r="Q227" i="18"/>
  <c r="AB242" i="20" s="1"/>
  <c r="Q228" i="18"/>
  <c r="AB243" i="20" s="1"/>
  <c r="Q229" i="18"/>
  <c r="AB244" i="20" s="1"/>
  <c r="Q230" i="18"/>
  <c r="AB245" i="20" s="1"/>
  <c r="Q231" i="18"/>
  <c r="AB246" i="20" s="1"/>
  <c r="Q232" i="18"/>
  <c r="Q233" i="18"/>
  <c r="AB248" i="20" s="1"/>
  <c r="Q234" i="18"/>
  <c r="Q235" i="18"/>
  <c r="AB250" i="20" s="1"/>
  <c r="Q236" i="18"/>
  <c r="AB251" i="20" s="1"/>
  <c r="Q237" i="18"/>
  <c r="AB252" i="20" s="1"/>
  <c r="Q238" i="18"/>
  <c r="AB253" i="20" s="1"/>
  <c r="Q239" i="18"/>
  <c r="AB254" i="20" s="1"/>
  <c r="Q240" i="18"/>
  <c r="Q241" i="18"/>
  <c r="AB256" i="20" s="1"/>
  <c r="Q242" i="18"/>
  <c r="Q243" i="18"/>
  <c r="AB258" i="20" s="1"/>
  <c r="Q244" i="18"/>
  <c r="AB259" i="20" s="1"/>
  <c r="Q245" i="18"/>
  <c r="AB260" i="20" s="1"/>
  <c r="Q246" i="18"/>
  <c r="AB261" i="20" s="1"/>
  <c r="Q247" i="18"/>
  <c r="AB262" i="20" s="1"/>
  <c r="Q248" i="18"/>
  <c r="Q249" i="18"/>
  <c r="AB264" i="20" s="1"/>
  <c r="Q250" i="18"/>
  <c r="Q251" i="18"/>
  <c r="AB266" i="20" s="1"/>
  <c r="Q252" i="18"/>
  <c r="AB267" i="20" s="1"/>
  <c r="Q253" i="18"/>
  <c r="AB268" i="20" s="1"/>
  <c r="Q254" i="18"/>
  <c r="AB269" i="20" s="1"/>
  <c r="Q255" i="18"/>
  <c r="AB270" i="20" s="1"/>
  <c r="Q256" i="18"/>
  <c r="Q257" i="18"/>
  <c r="AB272" i="20" s="1"/>
  <c r="Q258" i="18"/>
  <c r="Q259" i="18"/>
  <c r="AB274" i="20" s="1"/>
  <c r="Q260" i="18"/>
  <c r="AB275" i="20" s="1"/>
  <c r="Q261" i="18"/>
  <c r="AB276" i="20" s="1"/>
  <c r="Q262" i="18"/>
  <c r="AB277" i="20" s="1"/>
  <c r="Q263" i="18"/>
  <c r="AB278" i="20" s="1"/>
  <c r="Q264" i="18"/>
  <c r="Q265" i="18"/>
  <c r="AB280" i="20" s="1"/>
  <c r="Q266" i="18"/>
  <c r="Q267" i="18"/>
  <c r="AB282" i="20" s="1"/>
  <c r="Q268" i="18"/>
  <c r="AB283" i="20" s="1"/>
  <c r="Q269" i="18"/>
  <c r="AB284" i="20" s="1"/>
  <c r="Q270" i="18"/>
  <c r="AB285" i="20" s="1"/>
  <c r="Q271" i="18"/>
  <c r="AB286" i="20" s="1"/>
  <c r="Q272" i="18"/>
  <c r="Q273" i="18"/>
  <c r="AB288" i="20" s="1"/>
  <c r="Q274" i="18"/>
  <c r="Q275" i="18"/>
  <c r="AB290" i="20" s="1"/>
  <c r="Q276" i="18"/>
  <c r="AB291" i="20" s="1"/>
  <c r="Q277" i="18"/>
  <c r="AB292" i="20" s="1"/>
  <c r="Q278" i="18"/>
  <c r="AB293" i="20" s="1"/>
  <c r="Q279" i="18"/>
  <c r="AB294" i="20" s="1"/>
  <c r="Q280" i="18"/>
  <c r="Q281" i="18"/>
  <c r="AB296" i="20" s="1"/>
  <c r="Q282" i="18"/>
  <c r="Q283" i="18"/>
  <c r="AB298" i="20" s="1"/>
  <c r="Q284" i="18"/>
  <c r="AB299" i="20" s="1"/>
  <c r="Q285" i="18"/>
  <c r="AB300" i="20" s="1"/>
  <c r="Q286" i="18"/>
  <c r="AB301" i="20" s="1"/>
  <c r="Q287" i="18"/>
  <c r="AB302" i="20" s="1"/>
  <c r="Q288" i="18"/>
  <c r="Q289" i="18"/>
  <c r="AB304" i="20" s="1"/>
  <c r="Q290" i="18"/>
  <c r="Q291" i="18"/>
  <c r="AB306" i="20" s="1"/>
  <c r="Q292" i="18"/>
  <c r="AB307" i="20" s="1"/>
  <c r="Q293" i="18"/>
  <c r="AB308" i="20" s="1"/>
  <c r="Q294" i="18"/>
  <c r="AB309" i="20" s="1"/>
  <c r="Q295" i="18"/>
  <c r="AB310" i="20" s="1"/>
  <c r="Q296" i="18"/>
  <c r="Q297" i="18"/>
  <c r="AB312" i="20" s="1"/>
  <c r="Q298" i="18"/>
  <c r="Q299" i="18"/>
  <c r="AB314" i="20" s="1"/>
  <c r="Q300" i="18"/>
  <c r="AB315" i="20" s="1"/>
  <c r="Q301" i="18"/>
  <c r="AB316" i="20" s="1"/>
  <c r="Q302" i="18"/>
  <c r="AB317" i="20" s="1"/>
  <c r="Q303" i="18"/>
  <c r="AB318" i="20" s="1"/>
  <c r="Q304" i="18"/>
  <c r="Q305" i="18"/>
  <c r="AB320" i="20" s="1"/>
  <c r="Q306" i="18"/>
  <c r="Q307" i="18"/>
  <c r="AB322" i="20" s="1"/>
  <c r="Q308" i="18"/>
  <c r="AB323" i="20" s="1"/>
  <c r="Q309" i="18"/>
  <c r="AB324" i="20" s="1"/>
  <c r="Q310" i="18"/>
  <c r="AB325" i="20" s="1"/>
  <c r="Q311" i="18"/>
  <c r="AB326" i="20" s="1"/>
  <c r="Q312" i="18"/>
  <c r="Q313" i="18"/>
  <c r="AB328" i="20" s="1"/>
  <c r="Q314" i="18"/>
  <c r="Q315" i="18"/>
  <c r="AB330" i="20" s="1"/>
  <c r="Q316" i="18"/>
  <c r="AB331" i="20" s="1"/>
  <c r="Q317" i="18"/>
  <c r="AB332" i="20" s="1"/>
  <c r="Q318" i="18"/>
  <c r="AB333" i="20" s="1"/>
  <c r="Q319" i="18"/>
  <c r="AB334" i="20" s="1"/>
  <c r="Q320" i="18"/>
  <c r="Q321" i="18"/>
  <c r="AB336" i="20" s="1"/>
  <c r="Q322" i="18"/>
  <c r="Q323" i="18"/>
  <c r="AB338" i="20" s="1"/>
  <c r="Q324" i="18"/>
  <c r="AB339" i="20" s="1"/>
  <c r="Q325" i="18"/>
  <c r="AB340" i="20" s="1"/>
  <c r="Q326" i="18"/>
  <c r="AB341" i="20" s="1"/>
  <c r="Q327" i="18"/>
  <c r="AB342" i="20" s="1"/>
  <c r="Q328" i="18"/>
  <c r="Q329" i="18"/>
  <c r="AB344" i="20" s="1"/>
  <c r="Q330" i="18"/>
  <c r="Q331" i="18"/>
  <c r="AB346" i="20" s="1"/>
  <c r="Q332" i="18"/>
  <c r="AB347" i="20" s="1"/>
  <c r="Q333" i="18"/>
  <c r="AB348" i="20" s="1"/>
  <c r="Q334" i="18"/>
  <c r="AB349" i="20" s="1"/>
  <c r="Q335" i="18"/>
  <c r="AB350" i="20" s="1"/>
  <c r="Q336" i="18"/>
  <c r="Q337" i="18"/>
  <c r="AB352" i="20" s="1"/>
  <c r="Q338" i="18"/>
  <c r="Q339" i="18"/>
  <c r="AB354" i="20" s="1"/>
  <c r="Q340" i="18"/>
  <c r="AB355" i="20" s="1"/>
  <c r="Q341" i="18"/>
  <c r="AB356" i="20" s="1"/>
  <c r="Q342" i="18"/>
  <c r="AB357" i="20" s="1"/>
  <c r="Q343" i="18"/>
  <c r="AB358" i="20" s="1"/>
  <c r="Q344" i="18"/>
  <c r="Q345" i="18"/>
  <c r="AB360" i="20" s="1"/>
  <c r="Q346" i="18"/>
  <c r="Q347" i="18"/>
  <c r="AB362" i="20" s="1"/>
  <c r="Q348" i="18"/>
  <c r="AB363" i="20" s="1"/>
  <c r="Q349" i="18"/>
  <c r="AB364" i="20" s="1"/>
  <c r="Q350" i="18"/>
  <c r="AB365" i="20" s="1"/>
  <c r="Q351" i="18"/>
  <c r="AB366" i="20" s="1"/>
  <c r="Q352" i="18"/>
  <c r="Q353" i="18"/>
  <c r="AB368" i="20" s="1"/>
  <c r="Q354" i="18"/>
  <c r="Q355" i="18"/>
  <c r="AB370" i="20" s="1"/>
  <c r="Q356" i="18"/>
  <c r="AB371" i="20" s="1"/>
  <c r="Q357" i="18"/>
  <c r="AB372" i="20" s="1"/>
  <c r="Q358" i="18"/>
  <c r="AB373" i="20" s="1"/>
  <c r="Q359" i="18"/>
  <c r="AB374" i="20" s="1"/>
  <c r="Q360" i="18"/>
  <c r="Q361" i="18"/>
  <c r="AB376" i="20" s="1"/>
  <c r="Q362" i="18"/>
  <c r="Q363" i="18"/>
  <c r="AB378" i="20" s="1"/>
  <c r="Q364" i="18"/>
  <c r="AB379" i="20" s="1"/>
  <c r="Q365" i="18"/>
  <c r="AB380" i="20" s="1"/>
  <c r="Q366" i="18"/>
  <c r="AB381" i="20" s="1"/>
  <c r="Q367" i="18"/>
  <c r="AB382" i="20" s="1"/>
  <c r="Q368" i="18"/>
  <c r="Q369" i="18"/>
  <c r="AB384" i="20" s="1"/>
  <c r="Q370" i="18"/>
  <c r="Q371" i="18"/>
  <c r="AB386" i="20" s="1"/>
  <c r="Q372" i="18"/>
  <c r="AB387" i="20" s="1"/>
  <c r="Q373" i="18"/>
  <c r="AB388" i="20" s="1"/>
  <c r="Q374" i="18"/>
  <c r="AB389" i="20" s="1"/>
  <c r="Q375" i="18"/>
  <c r="AB390" i="20" s="1"/>
  <c r="Q376" i="18"/>
  <c r="Q377" i="18"/>
  <c r="AB392" i="20" s="1"/>
  <c r="Q378" i="18"/>
  <c r="Q379" i="18"/>
  <c r="AB394" i="20" s="1"/>
  <c r="Q380" i="18"/>
  <c r="AB395" i="20" s="1"/>
  <c r="Q381" i="18"/>
  <c r="AB396" i="20" s="1"/>
  <c r="Q382" i="18"/>
  <c r="AB397" i="20" s="1"/>
  <c r="Q383" i="18"/>
  <c r="AB398" i="20" s="1"/>
  <c r="Q384" i="18"/>
  <c r="Q385" i="18"/>
  <c r="AB400" i="20" s="1"/>
  <c r="Q386" i="18"/>
  <c r="Q387" i="18"/>
  <c r="AB402" i="20" s="1"/>
  <c r="Q388" i="18"/>
  <c r="AB403" i="20" s="1"/>
  <c r="Q389" i="18"/>
  <c r="AB404" i="20" s="1"/>
  <c r="Q390" i="18"/>
  <c r="AB405" i="20" s="1"/>
  <c r="Q391" i="18"/>
  <c r="AB406" i="20" s="1"/>
  <c r="Q392" i="18"/>
  <c r="Q393" i="18"/>
  <c r="AB408" i="20" s="1"/>
  <c r="Q394" i="18"/>
  <c r="Q395" i="18"/>
  <c r="AB410" i="20" s="1"/>
  <c r="Q396" i="18"/>
  <c r="AB411" i="20" s="1"/>
  <c r="Q397" i="18"/>
  <c r="AB412" i="20" s="1"/>
  <c r="Q398" i="18"/>
  <c r="AB413" i="20" s="1"/>
  <c r="Q399" i="18"/>
  <c r="AB414" i="20" s="1"/>
  <c r="Q400" i="18"/>
  <c r="Q401" i="18"/>
  <c r="AB416" i="20" s="1"/>
  <c r="Q402" i="18"/>
  <c r="Q403" i="18"/>
  <c r="AB418" i="20" s="1"/>
  <c r="Q404" i="18"/>
  <c r="AB419" i="20" s="1"/>
  <c r="Q405" i="18"/>
  <c r="AB420" i="20" s="1"/>
  <c r="Q406" i="18"/>
  <c r="AB421" i="20" s="1"/>
  <c r="Q407" i="18"/>
  <c r="AB422" i="20" s="1"/>
  <c r="Q408" i="18"/>
  <c r="Q409" i="18"/>
  <c r="AB424" i="20" s="1"/>
  <c r="Q410" i="18"/>
  <c r="Q411" i="18"/>
  <c r="AB426" i="20" s="1"/>
  <c r="Q412" i="18"/>
  <c r="AB427" i="20" s="1"/>
  <c r="Q413" i="18"/>
  <c r="AB428" i="20" s="1"/>
  <c r="Q414" i="18"/>
  <c r="AB429" i="20" s="1"/>
  <c r="Q415" i="18"/>
  <c r="AB430" i="20" s="1"/>
  <c r="Q416" i="18"/>
  <c r="Q417" i="18"/>
  <c r="AB432" i="20" s="1"/>
  <c r="Q418" i="18"/>
  <c r="Q419" i="18"/>
  <c r="AB434" i="20" s="1"/>
  <c r="Q420" i="18"/>
  <c r="AB435" i="20" s="1"/>
  <c r="Q421" i="18"/>
  <c r="AB436" i="20" s="1"/>
  <c r="Q422" i="18"/>
  <c r="AB437" i="20" s="1"/>
  <c r="Q423" i="18"/>
  <c r="AB438" i="20" s="1"/>
  <c r="Q424" i="18"/>
  <c r="Q425" i="18"/>
  <c r="AB440" i="20" s="1"/>
  <c r="Q426" i="18"/>
  <c r="Q427" i="18"/>
  <c r="AB442" i="20" s="1"/>
  <c r="Q428" i="18"/>
  <c r="AB443" i="20" s="1"/>
  <c r="Q429" i="18"/>
  <c r="AB444" i="20" s="1"/>
  <c r="Q430" i="18"/>
  <c r="AB445" i="20" s="1"/>
  <c r="Q431" i="18"/>
  <c r="AB446" i="20" s="1"/>
  <c r="Q432" i="18"/>
  <c r="Q433" i="18"/>
  <c r="AB448" i="20" s="1"/>
  <c r="Q434" i="18"/>
  <c r="Q435" i="18"/>
  <c r="AB450" i="20" s="1"/>
  <c r="Q436" i="18"/>
  <c r="AB451" i="20" s="1"/>
  <c r="Q437" i="18"/>
  <c r="AB452" i="20" s="1"/>
  <c r="Q438" i="18"/>
  <c r="AB453" i="20" s="1"/>
  <c r="Q439" i="18"/>
  <c r="AB454" i="20" s="1"/>
  <c r="Q440" i="18"/>
  <c r="Q441" i="18"/>
  <c r="AB456" i="20" s="1"/>
  <c r="Q442" i="18"/>
  <c r="Q443" i="18"/>
  <c r="AB458" i="20" s="1"/>
  <c r="Q444" i="18"/>
  <c r="AB459" i="20" s="1"/>
  <c r="Q445" i="18"/>
  <c r="AB460" i="20" s="1"/>
  <c r="Q446" i="18"/>
  <c r="AB461" i="20" s="1"/>
  <c r="Q447" i="18"/>
  <c r="AB462" i="20" s="1"/>
  <c r="Q448" i="18"/>
  <c r="Q449" i="18"/>
  <c r="AB464" i="20" s="1"/>
  <c r="Q450" i="18"/>
  <c r="Q451" i="18"/>
  <c r="AB466" i="20" s="1"/>
  <c r="Q452" i="18"/>
  <c r="AB467" i="20" s="1"/>
  <c r="Q453" i="18"/>
  <c r="AB468" i="20" s="1"/>
  <c r="Q454" i="18"/>
  <c r="AB469" i="20" s="1"/>
  <c r="Q455" i="18"/>
  <c r="AB470" i="20" s="1"/>
  <c r="Q456" i="18"/>
  <c r="Q457" i="18"/>
  <c r="AB472" i="20" s="1"/>
  <c r="Q458" i="18"/>
  <c r="Q459" i="18"/>
  <c r="AB474" i="20" s="1"/>
  <c r="Q460" i="18"/>
  <c r="AK460" i="18" s="1"/>
  <c r="Q2" i="18"/>
  <c r="AB2" i="20" s="1"/>
  <c r="BE3" i="20"/>
  <c r="BF3" i="20"/>
  <c r="BE4" i="20"/>
  <c r="BF4" i="20"/>
  <c r="BE5" i="20"/>
  <c r="BF5" i="20"/>
  <c r="BE6" i="20"/>
  <c r="BF6" i="20"/>
  <c r="BE8" i="20"/>
  <c r="BF8" i="20"/>
  <c r="BE9" i="20"/>
  <c r="BF9" i="20"/>
  <c r="BE10" i="20"/>
  <c r="BF10" i="20"/>
  <c r="BE11" i="20"/>
  <c r="BF11" i="20"/>
  <c r="BE12" i="20"/>
  <c r="BF12" i="20"/>
  <c r="BE13" i="20"/>
  <c r="BF13" i="20"/>
  <c r="BE14" i="20"/>
  <c r="BF14" i="20"/>
  <c r="BE15" i="20"/>
  <c r="BF15" i="20"/>
  <c r="BE16" i="20"/>
  <c r="BF16" i="20"/>
  <c r="BE17" i="20"/>
  <c r="BF17" i="20"/>
  <c r="BE18" i="20"/>
  <c r="BF18" i="20"/>
  <c r="C19" i="20"/>
  <c r="D19" i="20"/>
  <c r="E19" i="20"/>
  <c r="F19" i="20"/>
  <c r="G19" i="20"/>
  <c r="H19" i="20"/>
  <c r="I19" i="20"/>
  <c r="J19" i="20"/>
  <c r="K19" i="20"/>
  <c r="L19" i="20"/>
  <c r="M19" i="20"/>
  <c r="N19" i="20"/>
  <c r="O19" i="20"/>
  <c r="P19" i="20"/>
  <c r="Q19" i="20"/>
  <c r="R19" i="20"/>
  <c r="S19" i="20"/>
  <c r="T19" i="20"/>
  <c r="U19" i="20"/>
  <c r="V19" i="20"/>
  <c r="X19" i="20"/>
  <c r="Y19" i="20"/>
  <c r="Z19" i="20"/>
  <c r="AA19" i="20"/>
  <c r="BE19" i="20" s="1"/>
  <c r="AB19" i="20"/>
  <c r="AC19" i="20"/>
  <c r="AD19" i="20"/>
  <c r="BF19" i="20" s="1"/>
  <c r="AF19" i="20"/>
  <c r="C20" i="20"/>
  <c r="D20" i="20"/>
  <c r="E20" i="20"/>
  <c r="F20" i="20"/>
  <c r="G20" i="20"/>
  <c r="H20" i="20"/>
  <c r="I20" i="20"/>
  <c r="J20" i="20"/>
  <c r="K20" i="20"/>
  <c r="L20" i="20"/>
  <c r="M20" i="20"/>
  <c r="N20" i="20"/>
  <c r="O20" i="20"/>
  <c r="P20" i="20"/>
  <c r="Q20" i="20"/>
  <c r="R20" i="20"/>
  <c r="S20" i="20"/>
  <c r="T20" i="20"/>
  <c r="U20" i="20"/>
  <c r="V20" i="20"/>
  <c r="X20" i="20"/>
  <c r="Y20" i="20"/>
  <c r="Z20" i="20"/>
  <c r="AA20" i="20"/>
  <c r="BE20" i="20" s="1"/>
  <c r="AC20" i="20"/>
  <c r="AD20" i="20"/>
  <c r="AF20" i="20"/>
  <c r="C21" i="20"/>
  <c r="D21" i="20"/>
  <c r="E21" i="20"/>
  <c r="F21" i="20"/>
  <c r="G21" i="20"/>
  <c r="H21" i="20"/>
  <c r="I21" i="20"/>
  <c r="J21" i="20"/>
  <c r="K21" i="20"/>
  <c r="L21" i="20"/>
  <c r="M21" i="20"/>
  <c r="N21" i="20"/>
  <c r="O21" i="20"/>
  <c r="P21" i="20"/>
  <c r="Q21" i="20"/>
  <c r="R21" i="20"/>
  <c r="S21" i="20"/>
  <c r="T21" i="20"/>
  <c r="U21" i="20"/>
  <c r="V21" i="20"/>
  <c r="X21" i="20"/>
  <c r="Y21" i="20"/>
  <c r="Z21" i="20"/>
  <c r="AA21" i="20"/>
  <c r="BE21" i="20" s="1"/>
  <c r="AB21" i="20"/>
  <c r="AC21" i="20"/>
  <c r="AD21" i="20"/>
  <c r="BF21" i="20" s="1"/>
  <c r="AF21" i="20"/>
  <c r="C22" i="20"/>
  <c r="D22" i="20"/>
  <c r="E22" i="20"/>
  <c r="F22" i="20"/>
  <c r="G22" i="20"/>
  <c r="H22" i="20"/>
  <c r="I22" i="20"/>
  <c r="J22" i="20"/>
  <c r="K22" i="20"/>
  <c r="L22" i="20"/>
  <c r="M22" i="20"/>
  <c r="N22" i="20"/>
  <c r="O22" i="20"/>
  <c r="P22" i="20"/>
  <c r="Q22" i="20"/>
  <c r="R22" i="20"/>
  <c r="S22" i="20"/>
  <c r="T22" i="20"/>
  <c r="U22" i="20"/>
  <c r="V22" i="20"/>
  <c r="X22" i="20"/>
  <c r="Y22" i="20"/>
  <c r="Z22" i="20"/>
  <c r="AA22" i="20"/>
  <c r="BE22" i="20" s="1"/>
  <c r="AC22" i="20"/>
  <c r="AD22" i="20"/>
  <c r="BF22" i="20" s="1"/>
  <c r="AF22" i="20"/>
  <c r="C23" i="20"/>
  <c r="D23" i="20"/>
  <c r="E23" i="20"/>
  <c r="F23" i="20"/>
  <c r="G23" i="20"/>
  <c r="H23" i="20"/>
  <c r="I23" i="20"/>
  <c r="J23" i="20"/>
  <c r="K23" i="20"/>
  <c r="L23" i="20"/>
  <c r="M23" i="20"/>
  <c r="N23" i="20"/>
  <c r="O23" i="20"/>
  <c r="P23" i="20"/>
  <c r="Q23" i="20"/>
  <c r="R23" i="20"/>
  <c r="S23" i="20"/>
  <c r="T23" i="20"/>
  <c r="U23" i="20"/>
  <c r="V23" i="20"/>
  <c r="X23" i="20"/>
  <c r="Y23" i="20"/>
  <c r="Z23" i="20"/>
  <c r="AA23" i="20"/>
  <c r="BE23" i="20" s="1"/>
  <c r="AB23" i="20"/>
  <c r="AC23" i="20"/>
  <c r="AD23" i="20"/>
  <c r="BF23" i="20" s="1"/>
  <c r="AF23" i="20"/>
  <c r="C24" i="20"/>
  <c r="D24" i="20"/>
  <c r="E24" i="20"/>
  <c r="F24" i="20"/>
  <c r="G24" i="20"/>
  <c r="H24" i="20"/>
  <c r="I24" i="20"/>
  <c r="J24" i="20"/>
  <c r="K24" i="20"/>
  <c r="L24" i="20"/>
  <c r="M24" i="20"/>
  <c r="N24" i="20"/>
  <c r="O24" i="20"/>
  <c r="P24" i="20"/>
  <c r="Q24" i="20"/>
  <c r="R24" i="20"/>
  <c r="S24" i="20"/>
  <c r="T24" i="20"/>
  <c r="U24" i="20"/>
  <c r="V24" i="20"/>
  <c r="X24" i="20"/>
  <c r="Y24" i="20"/>
  <c r="Z24" i="20"/>
  <c r="AA24" i="20"/>
  <c r="BE24" i="20" s="1"/>
  <c r="AC24" i="20"/>
  <c r="AD24" i="20"/>
  <c r="BF24" i="20" s="1"/>
  <c r="AF24" i="20"/>
  <c r="C25" i="20"/>
  <c r="D25" i="20"/>
  <c r="E25" i="20"/>
  <c r="F25" i="20"/>
  <c r="G25" i="20"/>
  <c r="H25" i="20"/>
  <c r="I25" i="20"/>
  <c r="J25" i="20"/>
  <c r="K25" i="20"/>
  <c r="L25" i="20"/>
  <c r="M25" i="20"/>
  <c r="N25" i="20"/>
  <c r="O25" i="20"/>
  <c r="P25" i="20"/>
  <c r="Q25" i="20"/>
  <c r="R25" i="20"/>
  <c r="S25" i="20"/>
  <c r="T25" i="20"/>
  <c r="U25" i="20"/>
  <c r="V25" i="20"/>
  <c r="X25" i="20"/>
  <c r="Y25" i="20"/>
  <c r="Z25" i="20"/>
  <c r="AA25" i="20"/>
  <c r="BE25" i="20" s="1"/>
  <c r="AB25" i="20"/>
  <c r="AC25" i="20"/>
  <c r="AD25" i="20"/>
  <c r="BF25" i="20" s="1"/>
  <c r="AF25" i="20"/>
  <c r="BE26" i="20"/>
  <c r="BF26" i="20"/>
  <c r="C27" i="20"/>
  <c r="D27" i="20"/>
  <c r="E27" i="20"/>
  <c r="F27" i="20"/>
  <c r="G27" i="20"/>
  <c r="H27" i="20"/>
  <c r="I27" i="20"/>
  <c r="J27" i="20"/>
  <c r="K27" i="20"/>
  <c r="L27" i="20"/>
  <c r="M27" i="20"/>
  <c r="N27" i="20"/>
  <c r="O27" i="20"/>
  <c r="P27" i="20"/>
  <c r="Q27" i="20"/>
  <c r="R27" i="20"/>
  <c r="S27" i="20"/>
  <c r="T27" i="20"/>
  <c r="U27" i="20"/>
  <c r="V27" i="20"/>
  <c r="X27" i="20"/>
  <c r="Y27" i="20"/>
  <c r="Z27" i="20"/>
  <c r="AA27" i="20"/>
  <c r="BE27" i="20" s="1"/>
  <c r="AB27" i="20"/>
  <c r="AC27" i="20"/>
  <c r="AD27" i="20"/>
  <c r="BF27" i="20" s="1"/>
  <c r="AF27" i="20"/>
  <c r="C28" i="20"/>
  <c r="D28" i="20"/>
  <c r="E28" i="20"/>
  <c r="F28" i="20"/>
  <c r="G28" i="20"/>
  <c r="H28" i="20"/>
  <c r="I28" i="20"/>
  <c r="J28" i="20"/>
  <c r="K28" i="20"/>
  <c r="L28" i="20"/>
  <c r="M28" i="20"/>
  <c r="N28" i="20"/>
  <c r="O28" i="20"/>
  <c r="P28" i="20"/>
  <c r="Q28" i="20"/>
  <c r="R28" i="20"/>
  <c r="S28" i="20"/>
  <c r="T28" i="20"/>
  <c r="U28" i="20"/>
  <c r="V28" i="20"/>
  <c r="X28" i="20"/>
  <c r="Y28" i="20"/>
  <c r="Z28" i="20"/>
  <c r="AA28" i="20"/>
  <c r="BE28" i="20" s="1"/>
  <c r="AB28" i="20"/>
  <c r="AC28" i="20"/>
  <c r="AD28" i="20"/>
  <c r="BF28" i="20" s="1"/>
  <c r="AF28" i="20"/>
  <c r="C29" i="20"/>
  <c r="D29" i="20"/>
  <c r="E29" i="20"/>
  <c r="F29" i="20"/>
  <c r="G29" i="20"/>
  <c r="H29" i="20"/>
  <c r="I29" i="20"/>
  <c r="J29" i="20"/>
  <c r="K29" i="20"/>
  <c r="L29" i="20"/>
  <c r="M29" i="20"/>
  <c r="N29" i="20"/>
  <c r="O29" i="20"/>
  <c r="P29" i="20"/>
  <c r="Q29" i="20"/>
  <c r="R29" i="20"/>
  <c r="S29" i="20"/>
  <c r="T29" i="20"/>
  <c r="U29" i="20"/>
  <c r="V29" i="20"/>
  <c r="X29" i="20"/>
  <c r="Y29" i="20"/>
  <c r="Z29" i="20"/>
  <c r="AA29" i="20"/>
  <c r="BE29" i="20" s="1"/>
  <c r="AB29" i="20"/>
  <c r="AC29" i="20"/>
  <c r="AD29" i="20"/>
  <c r="BF29" i="20" s="1"/>
  <c r="AF29" i="20"/>
  <c r="C30" i="20"/>
  <c r="D30" i="20"/>
  <c r="E30" i="20"/>
  <c r="F30" i="20"/>
  <c r="G30" i="20"/>
  <c r="H30" i="20"/>
  <c r="I30" i="20"/>
  <c r="J30" i="20"/>
  <c r="K30" i="20"/>
  <c r="L30" i="20"/>
  <c r="M30" i="20"/>
  <c r="N30" i="20"/>
  <c r="O30" i="20"/>
  <c r="P30" i="20"/>
  <c r="Q30" i="20"/>
  <c r="R30" i="20"/>
  <c r="S30" i="20"/>
  <c r="T30" i="20"/>
  <c r="U30" i="20"/>
  <c r="V30" i="20"/>
  <c r="X30" i="20"/>
  <c r="Y30" i="20"/>
  <c r="Z30" i="20"/>
  <c r="AA30" i="20"/>
  <c r="BE30" i="20" s="1"/>
  <c r="AB30" i="20"/>
  <c r="AC30" i="20"/>
  <c r="AD30" i="20"/>
  <c r="BF30" i="20" s="1"/>
  <c r="AF30" i="20"/>
  <c r="C31" i="20"/>
  <c r="D31" i="20"/>
  <c r="E31" i="20"/>
  <c r="F31" i="20"/>
  <c r="G31" i="20"/>
  <c r="H31" i="20"/>
  <c r="I31" i="20"/>
  <c r="J31" i="20"/>
  <c r="K31" i="20"/>
  <c r="L31" i="20"/>
  <c r="M31" i="20"/>
  <c r="N31" i="20"/>
  <c r="O31" i="20"/>
  <c r="P31" i="20"/>
  <c r="Q31" i="20"/>
  <c r="R31" i="20"/>
  <c r="S31" i="20"/>
  <c r="T31" i="20"/>
  <c r="U31" i="20"/>
  <c r="V31" i="20"/>
  <c r="X31" i="20"/>
  <c r="Y31" i="20"/>
  <c r="Z31" i="20"/>
  <c r="AA31" i="20"/>
  <c r="BE31" i="20" s="1"/>
  <c r="AB31" i="20"/>
  <c r="AC31" i="20"/>
  <c r="AD31" i="20"/>
  <c r="BF31" i="20" s="1"/>
  <c r="AF31" i="20"/>
  <c r="C32" i="20"/>
  <c r="D32" i="20"/>
  <c r="E32" i="20"/>
  <c r="F32" i="20"/>
  <c r="G32" i="20"/>
  <c r="H32" i="20"/>
  <c r="I32" i="20"/>
  <c r="J32" i="20"/>
  <c r="K32" i="20"/>
  <c r="L32" i="20"/>
  <c r="M32" i="20"/>
  <c r="N32" i="20"/>
  <c r="O32" i="20"/>
  <c r="P32" i="20"/>
  <c r="Q32" i="20"/>
  <c r="R32" i="20"/>
  <c r="S32" i="20"/>
  <c r="T32" i="20"/>
  <c r="U32" i="20"/>
  <c r="V32" i="20"/>
  <c r="X32" i="20"/>
  <c r="Y32" i="20"/>
  <c r="Z32" i="20"/>
  <c r="AA32" i="20"/>
  <c r="BE32" i="20" s="1"/>
  <c r="AB32" i="20"/>
  <c r="AC32" i="20"/>
  <c r="AD32" i="20"/>
  <c r="BF32" i="20" s="1"/>
  <c r="AF32" i="20"/>
  <c r="C33" i="20"/>
  <c r="D33" i="20"/>
  <c r="E33" i="20"/>
  <c r="F33" i="20"/>
  <c r="G33" i="20"/>
  <c r="H33" i="20"/>
  <c r="I33" i="20"/>
  <c r="J33" i="20"/>
  <c r="K33" i="20"/>
  <c r="L33" i="20"/>
  <c r="M33" i="20"/>
  <c r="N33" i="20"/>
  <c r="O33" i="20"/>
  <c r="P33" i="20"/>
  <c r="Q33" i="20"/>
  <c r="R33" i="20"/>
  <c r="S33" i="20"/>
  <c r="T33" i="20"/>
  <c r="U33" i="20"/>
  <c r="V33" i="20"/>
  <c r="X33" i="20"/>
  <c r="Y33" i="20"/>
  <c r="Z33" i="20"/>
  <c r="AA33" i="20"/>
  <c r="BE33" i="20" s="1"/>
  <c r="AB33" i="20"/>
  <c r="AC33" i="20"/>
  <c r="AD33" i="20"/>
  <c r="BF33" i="20" s="1"/>
  <c r="AF33" i="20"/>
  <c r="C34" i="20"/>
  <c r="D34" i="20"/>
  <c r="E34" i="20"/>
  <c r="F34" i="20"/>
  <c r="G34" i="20"/>
  <c r="H34" i="20"/>
  <c r="I34" i="20"/>
  <c r="J34" i="20"/>
  <c r="K34" i="20"/>
  <c r="L34" i="20"/>
  <c r="M34" i="20"/>
  <c r="N34" i="20"/>
  <c r="O34" i="20"/>
  <c r="P34" i="20"/>
  <c r="Q34" i="20"/>
  <c r="R34" i="20"/>
  <c r="S34" i="20"/>
  <c r="T34" i="20"/>
  <c r="U34" i="20"/>
  <c r="V34" i="20"/>
  <c r="X34" i="20"/>
  <c r="Y34" i="20"/>
  <c r="Z34" i="20"/>
  <c r="AA34" i="20"/>
  <c r="AB34" i="20"/>
  <c r="AC34" i="20"/>
  <c r="AD34" i="20"/>
  <c r="BF34" i="20" s="1"/>
  <c r="AF34" i="20"/>
  <c r="BE35" i="20"/>
  <c r="BF35" i="20"/>
  <c r="BE36" i="20"/>
  <c r="BF36" i="20"/>
  <c r="BE37" i="20"/>
  <c r="BF37" i="20"/>
  <c r="BE38" i="20"/>
  <c r="BF38" i="20"/>
  <c r="BE39" i="20"/>
  <c r="BF39" i="20"/>
  <c r="BE40" i="20"/>
  <c r="BF40" i="20"/>
  <c r="BE41" i="20"/>
  <c r="BF41" i="20"/>
  <c r="BE42" i="20"/>
  <c r="BF42" i="20"/>
  <c r="BE43" i="20"/>
  <c r="BF43" i="20"/>
  <c r="BE44" i="20"/>
  <c r="BF44" i="20"/>
  <c r="BE45" i="20"/>
  <c r="BF45" i="20"/>
  <c r="BE46" i="20"/>
  <c r="BF46" i="20"/>
  <c r="BE47" i="20"/>
  <c r="BF47" i="20"/>
  <c r="BE48" i="20"/>
  <c r="BF48" i="20"/>
  <c r="BE49" i="20"/>
  <c r="BF49" i="20"/>
  <c r="BE50" i="20"/>
  <c r="BF50" i="20"/>
  <c r="BE51" i="20"/>
  <c r="BF51" i="20"/>
  <c r="BE52" i="20"/>
  <c r="BF52" i="20"/>
  <c r="BE53" i="20"/>
  <c r="BF53" i="20"/>
  <c r="BE54" i="20"/>
  <c r="BF54" i="20"/>
  <c r="BE55" i="20"/>
  <c r="BF55" i="20"/>
  <c r="BE56" i="20"/>
  <c r="BF56" i="20"/>
  <c r="BE57" i="20"/>
  <c r="BF57" i="20"/>
  <c r="BE58" i="20"/>
  <c r="BF58" i="20"/>
  <c r="BE59" i="20"/>
  <c r="BF59" i="20"/>
  <c r="BE60" i="20"/>
  <c r="BF60" i="20"/>
  <c r="BE61" i="20"/>
  <c r="BF61" i="20"/>
  <c r="BE62" i="20"/>
  <c r="BF62" i="20"/>
  <c r="BE63" i="20"/>
  <c r="BF63" i="20"/>
  <c r="BE64" i="20"/>
  <c r="BF64" i="20"/>
  <c r="BE65" i="20"/>
  <c r="BF65" i="20"/>
  <c r="BE66" i="20"/>
  <c r="BF66" i="20"/>
  <c r="BE67" i="20"/>
  <c r="BF67" i="20"/>
  <c r="BE68" i="20"/>
  <c r="BF68" i="20"/>
  <c r="BE69" i="20"/>
  <c r="BF69" i="20"/>
  <c r="BE70" i="20"/>
  <c r="BF70" i="20"/>
  <c r="BE71" i="20"/>
  <c r="BF71" i="20"/>
  <c r="BE72" i="20"/>
  <c r="BF72" i="20"/>
  <c r="BE73" i="20"/>
  <c r="BF73" i="20"/>
  <c r="BE74" i="20"/>
  <c r="BF74" i="20"/>
  <c r="BE75" i="20"/>
  <c r="BF75" i="20"/>
  <c r="BE76" i="20"/>
  <c r="BF76" i="20"/>
  <c r="BE77" i="20"/>
  <c r="BF77" i="20"/>
  <c r="BE78" i="20"/>
  <c r="BF78" i="20"/>
  <c r="BE79" i="20"/>
  <c r="BF79" i="20"/>
  <c r="BE80" i="20"/>
  <c r="BF80" i="20"/>
  <c r="BE81" i="20"/>
  <c r="BF81" i="20"/>
  <c r="BE82" i="20"/>
  <c r="BF82" i="20"/>
  <c r="BE83" i="20"/>
  <c r="BF83" i="20"/>
  <c r="BE84" i="20"/>
  <c r="BF84" i="20"/>
  <c r="BE85" i="20"/>
  <c r="BF85" i="20"/>
  <c r="BF86" i="20"/>
  <c r="BE87" i="20"/>
  <c r="BF87" i="20"/>
  <c r="BF88" i="20"/>
  <c r="BE89" i="20"/>
  <c r="BF89" i="20"/>
  <c r="BF90" i="20"/>
  <c r="BE91" i="20"/>
  <c r="BF91" i="20"/>
  <c r="BF92" i="20"/>
  <c r="BE93" i="20"/>
  <c r="BF93" i="20"/>
  <c r="BF94" i="20"/>
  <c r="BE95" i="20"/>
  <c r="BF95" i="20"/>
  <c r="BF96" i="20"/>
  <c r="BE97" i="20"/>
  <c r="BF97" i="20"/>
  <c r="BF98" i="20"/>
  <c r="BE99" i="20"/>
  <c r="BF99" i="20"/>
  <c r="BF100" i="20"/>
  <c r="BE101" i="20"/>
  <c r="BF101" i="20"/>
  <c r="BF102" i="20"/>
  <c r="BE103" i="20"/>
  <c r="BF103" i="20"/>
  <c r="BF104" i="20"/>
  <c r="BE105" i="20"/>
  <c r="BF105" i="20"/>
  <c r="BF106" i="20"/>
  <c r="BE107" i="20"/>
  <c r="BF107" i="20"/>
  <c r="BF108" i="20"/>
  <c r="BE109" i="20"/>
  <c r="BF109" i="20"/>
  <c r="BF110" i="20"/>
  <c r="BE111" i="20"/>
  <c r="BF111" i="20"/>
  <c r="BF112" i="20"/>
  <c r="BE113" i="20"/>
  <c r="BF113" i="20"/>
  <c r="BF114" i="20"/>
  <c r="BE115" i="20"/>
  <c r="BF115" i="20"/>
  <c r="BF116" i="20"/>
  <c r="BE117" i="20"/>
  <c r="BF117" i="20"/>
  <c r="BF118" i="20"/>
  <c r="BE119" i="20"/>
  <c r="BF119" i="20"/>
  <c r="BF120" i="20"/>
  <c r="BE121" i="20"/>
  <c r="BF121" i="20"/>
  <c r="BF122" i="20"/>
  <c r="BE123" i="20"/>
  <c r="BF123" i="20"/>
  <c r="BF124" i="20"/>
  <c r="BE125" i="20"/>
  <c r="BF125" i="20"/>
  <c r="BF126" i="20"/>
  <c r="BE127" i="20"/>
  <c r="BF127" i="20"/>
  <c r="BF128" i="20"/>
  <c r="BE129" i="20"/>
  <c r="BF129" i="20"/>
  <c r="BF130" i="20"/>
  <c r="BE131" i="20"/>
  <c r="BF131" i="20"/>
  <c r="BF132" i="20"/>
  <c r="BE133" i="20"/>
  <c r="BF133" i="20"/>
  <c r="BF134" i="20"/>
  <c r="BE135" i="20"/>
  <c r="BF135" i="20"/>
  <c r="BF136" i="20"/>
  <c r="BE137" i="20"/>
  <c r="BF137" i="20"/>
  <c r="BF138" i="20"/>
  <c r="BE139" i="20"/>
  <c r="BF139" i="20"/>
  <c r="BF140" i="20"/>
  <c r="BE141" i="20"/>
  <c r="BF141" i="20"/>
  <c r="BE143" i="20"/>
  <c r="BF143" i="20"/>
  <c r="BE145" i="20"/>
  <c r="BF145" i="20"/>
  <c r="BE147" i="20"/>
  <c r="BF147" i="20"/>
  <c r="BE149" i="20"/>
  <c r="BF149" i="20"/>
  <c r="BE151" i="20"/>
  <c r="BF151" i="20"/>
  <c r="BE152" i="20"/>
  <c r="BE153" i="20"/>
  <c r="BF153" i="20"/>
  <c r="BE155" i="20"/>
  <c r="BF155" i="20"/>
  <c r="BE157" i="20"/>
  <c r="BF157" i="20"/>
  <c r="BE159" i="20"/>
  <c r="BF159" i="20"/>
  <c r="BF160" i="20"/>
  <c r="BE161" i="20"/>
  <c r="BF161" i="20"/>
  <c r="BF162" i="20"/>
  <c r="BE164" i="20"/>
  <c r="BF164" i="20"/>
  <c r="BE166" i="20"/>
  <c r="BF166" i="20"/>
  <c r="BE168" i="20"/>
  <c r="BF168" i="20"/>
  <c r="BE170" i="20"/>
  <c r="BF170" i="20"/>
  <c r="BE172" i="20"/>
  <c r="BF172" i="20"/>
  <c r="BE174" i="20"/>
  <c r="BF174" i="20"/>
  <c r="BE176" i="20"/>
  <c r="BF176" i="20"/>
  <c r="BE178" i="20"/>
  <c r="BF178" i="20"/>
  <c r="BF180" i="20"/>
  <c r="BE182" i="20"/>
  <c r="BF182" i="20"/>
  <c r="BE184" i="20"/>
  <c r="BF184" i="20"/>
  <c r="BE185" i="20"/>
  <c r="BE186" i="20"/>
  <c r="BF188" i="20"/>
  <c r="BE190" i="20"/>
  <c r="BF190" i="20"/>
  <c r="BF191" i="20"/>
  <c r="BE192" i="20"/>
  <c r="BF192" i="20"/>
  <c r="BE194" i="20"/>
  <c r="BF196" i="20"/>
  <c r="BE198" i="20"/>
  <c r="BE202" i="20"/>
  <c r="BF202" i="20"/>
  <c r="BF204" i="20"/>
  <c r="BE207" i="20"/>
  <c r="BE208" i="20"/>
  <c r="BF208" i="20"/>
  <c r="BE212" i="20"/>
  <c r="BF214" i="20"/>
  <c r="BE218" i="20"/>
  <c r="BE220" i="20"/>
  <c r="BF222" i="20"/>
  <c r="BE224" i="20"/>
  <c r="BE226" i="20"/>
  <c r="BE228" i="20"/>
  <c r="BF230" i="20"/>
  <c r="BE232" i="20"/>
  <c r="BE234" i="20"/>
  <c r="BE235" i="20"/>
  <c r="BF235" i="20"/>
  <c r="BE237" i="20"/>
  <c r="BE239" i="20"/>
  <c r="BE242" i="20"/>
  <c r="BF243" i="20"/>
  <c r="BE245" i="20"/>
  <c r="BE249" i="20"/>
  <c r="BE251" i="20"/>
  <c r="BF254" i="20"/>
  <c r="BF260" i="20"/>
  <c r="BF262" i="20"/>
  <c r="BF266" i="20"/>
  <c r="BF268" i="20"/>
  <c r="BF270" i="20"/>
  <c r="BF274" i="20"/>
  <c r="BF276" i="20"/>
  <c r="BF282" i="20"/>
  <c r="BF298" i="20"/>
  <c r="BF302" i="20"/>
  <c r="BF304" i="20"/>
  <c r="BF322" i="20"/>
  <c r="E26" i="21"/>
  <c r="E29" i="21"/>
  <c r="C29" i="21" s="1"/>
  <c r="E28" i="21"/>
  <c r="AZ180" i="20"/>
  <c r="E180" i="22" s="1"/>
  <c r="AZ10" i="20"/>
  <c r="E10" i="22" s="1"/>
  <c r="AZ42" i="20"/>
  <c r="E42" i="22" s="1"/>
  <c r="AZ89" i="20"/>
  <c r="E89" i="22" s="1"/>
  <c r="AZ88" i="20"/>
  <c r="E88" i="22" s="1"/>
  <c r="AZ81" i="20"/>
  <c r="E81" i="22" s="1"/>
  <c r="AZ79" i="20"/>
  <c r="E79" i="22" s="1"/>
  <c r="AZ73" i="20"/>
  <c r="E73" i="22" s="1"/>
  <c r="AZ72" i="20"/>
  <c r="E72" i="22" s="1"/>
  <c r="AZ71" i="20"/>
  <c r="E71" i="22" s="1"/>
  <c r="AZ65" i="20"/>
  <c r="E65" i="22" s="1"/>
  <c r="AZ64" i="20"/>
  <c r="E64" i="22" s="1"/>
  <c r="AZ63" i="20"/>
  <c r="E63" i="22" s="1"/>
  <c r="AZ57" i="20"/>
  <c r="E57" i="22" s="1"/>
  <c r="AZ56" i="20"/>
  <c r="E56" i="22" s="1"/>
  <c r="AZ55" i="20"/>
  <c r="E55" i="22" s="1"/>
  <c r="AZ49" i="20"/>
  <c r="E49" i="22" s="1"/>
  <c r="AZ47" i="20"/>
  <c r="E47" i="22" s="1"/>
  <c r="AZ41" i="20"/>
  <c r="E41" i="22" s="1"/>
  <c r="AZ40" i="20"/>
  <c r="E40" i="22" s="1"/>
  <c r="AZ39" i="20"/>
  <c r="E39" i="22" s="1"/>
  <c r="AZ17" i="20"/>
  <c r="E17" i="22" s="1"/>
  <c r="AZ13" i="20"/>
  <c r="E13" i="22" s="1"/>
  <c r="AZ9" i="20"/>
  <c r="E9" i="22" s="1"/>
  <c r="AZ5" i="20"/>
  <c r="E5" i="22" s="1"/>
  <c r="AZ173" i="20"/>
  <c r="E173" i="22" s="1"/>
  <c r="AZ162" i="20"/>
  <c r="E162" i="22" s="1"/>
  <c r="AZ141" i="20"/>
  <c r="E141" i="22" s="1"/>
  <c r="BC141" i="20"/>
  <c r="BC126" i="20"/>
  <c r="AZ118" i="20"/>
  <c r="E118" i="22" s="1"/>
  <c r="BC110" i="20"/>
  <c r="BC102" i="20"/>
  <c r="AZ86" i="20"/>
  <c r="E86" i="22" s="1"/>
  <c r="BC86" i="20"/>
  <c r="BC78" i="20"/>
  <c r="AZ70" i="20"/>
  <c r="E70" i="22" s="1"/>
  <c r="BC70" i="20"/>
  <c r="AZ26" i="20"/>
  <c r="E32" i="22" s="1"/>
  <c r="AZ18" i="20"/>
  <c r="BB11" i="20"/>
  <c r="AZ142" i="20"/>
  <c r="E142" i="22" s="1"/>
  <c r="AZ137" i="20"/>
  <c r="E137" i="22" s="1"/>
  <c r="AZ127" i="20"/>
  <c r="E127" i="22" s="1"/>
  <c r="AZ121" i="20"/>
  <c r="E121" i="22" s="1"/>
  <c r="AZ119" i="20"/>
  <c r="E119" i="22" s="1"/>
  <c r="AZ112" i="20"/>
  <c r="E112" i="22" s="1"/>
  <c r="AZ105" i="20"/>
  <c r="E105" i="22" s="1"/>
  <c r="BC104" i="20"/>
  <c r="AZ95" i="20"/>
  <c r="E95" i="22" s="1"/>
  <c r="BC65" i="20"/>
  <c r="BC64" i="20"/>
  <c r="BC57" i="20"/>
  <c r="BC56" i="20"/>
  <c r="BC55" i="20"/>
  <c r="BC48" i="20"/>
  <c r="BC47" i="20"/>
  <c r="BB43" i="20"/>
  <c r="BC40" i="20"/>
  <c r="BC39" i="20"/>
  <c r="BB36" i="20"/>
  <c r="BC17" i="20"/>
  <c r="BC13" i="20"/>
  <c r="BC9" i="20"/>
  <c r="BC5" i="20"/>
  <c r="BB4" i="20"/>
  <c r="BC116" i="20"/>
  <c r="AZ50" i="20"/>
  <c r="E50" i="22" s="1"/>
  <c r="BB107" i="20"/>
  <c r="AZ106" i="20"/>
  <c r="E106" i="22" s="1"/>
  <c r="AZ90" i="20"/>
  <c r="E90" i="22" s="1"/>
  <c r="BB84" i="20"/>
  <c r="AZ74" i="20"/>
  <c r="E74" i="22" s="1"/>
  <c r="BB68" i="20"/>
  <c r="BB59" i="20"/>
  <c r="AZ14" i="20"/>
  <c r="E14" i="22" s="1"/>
  <c r="AZ6" i="20"/>
  <c r="E6" i="22" s="1"/>
  <c r="BB190" i="20"/>
  <c r="BH165" i="20"/>
  <c r="BB147" i="20"/>
  <c r="BB136" i="20"/>
  <c r="BH130" i="20"/>
  <c r="BB129" i="20"/>
  <c r="AZ266" i="20"/>
  <c r="E266" i="22" s="1"/>
  <c r="BB235" i="20"/>
  <c r="BB139" i="20"/>
  <c r="BB132" i="20"/>
  <c r="BB127" i="20"/>
  <c r="BB120" i="20"/>
  <c r="BB119" i="20"/>
  <c r="BH114" i="20"/>
  <c r="BB111" i="20"/>
  <c r="BH106" i="20"/>
  <c r="BB105" i="20"/>
  <c r="BB103" i="20"/>
  <c r="BH98" i="20"/>
  <c r="BB97" i="20"/>
  <c r="BB95" i="20"/>
  <c r="BH90" i="20"/>
  <c r="BB89" i="20"/>
  <c r="BB87" i="20"/>
  <c r="BH82" i="20"/>
  <c r="BB81" i="20"/>
  <c r="BB80" i="20"/>
  <c r="BB79" i="20"/>
  <c r="BH74" i="20"/>
  <c r="BB73" i="20"/>
  <c r="BB72" i="20"/>
  <c r="BB71" i="20"/>
  <c r="BH66" i="20"/>
  <c r="BB65" i="20"/>
  <c r="BB64" i="20"/>
  <c r="BB63" i="20"/>
  <c r="AZ62" i="20"/>
  <c r="E62" i="22" s="1"/>
  <c r="BC62" i="20"/>
  <c r="BH58" i="20"/>
  <c r="BB57" i="20"/>
  <c r="BB56" i="20"/>
  <c r="BB55" i="20"/>
  <c r="AZ54" i="20"/>
  <c r="E54" i="22" s="1"/>
  <c r="BC54" i="20"/>
  <c r="BH50" i="20"/>
  <c r="BB49" i="20"/>
  <c r="BB48" i="20"/>
  <c r="BB47" i="20"/>
  <c r="AZ46" i="20"/>
  <c r="E46" i="22" s="1"/>
  <c r="BC46" i="20"/>
  <c r="BB44" i="20"/>
  <c r="BH42" i="20"/>
  <c r="BB41" i="20"/>
  <c r="BB40" i="20"/>
  <c r="BB39" i="20"/>
  <c r="AZ38" i="20"/>
  <c r="E38" i="22" s="1"/>
  <c r="BC38" i="20"/>
  <c r="BB35" i="20"/>
  <c r="BH26" i="20"/>
  <c r="BH18" i="20"/>
  <c r="BB17" i="20"/>
  <c r="AZ16" i="20"/>
  <c r="E16" i="22" s="1"/>
  <c r="BC16" i="20"/>
  <c r="BH14" i="20"/>
  <c r="BB13" i="20"/>
  <c r="AZ12" i="20"/>
  <c r="E12" i="22" s="1"/>
  <c r="BC12" i="20"/>
  <c r="BB12" i="20"/>
  <c r="BH10" i="20"/>
  <c r="BB9" i="20"/>
  <c r="AZ8" i="20"/>
  <c r="E8" i="22" s="1"/>
  <c r="BC8" i="20"/>
  <c r="BH6" i="20"/>
  <c r="BB5" i="20"/>
  <c r="AZ4" i="20"/>
  <c r="E4" i="22" s="1"/>
  <c r="BC4" i="20"/>
  <c r="BB3" i="20"/>
  <c r="AZ208" i="20"/>
  <c r="E208" i="22" s="1"/>
  <c r="BB188" i="20"/>
  <c r="BH179" i="20"/>
  <c r="AZ166" i="20"/>
  <c r="E166" i="22" s="1"/>
  <c r="AZ160" i="20"/>
  <c r="E160" i="22" s="1"/>
  <c r="BB157" i="20"/>
  <c r="BH152" i="20"/>
  <c r="BC150" i="20"/>
  <c r="AZ144" i="20"/>
  <c r="E144" i="22" s="1"/>
  <c r="BC144" i="20"/>
  <c r="BB140" i="20"/>
  <c r="AZ139" i="20"/>
  <c r="E139" i="22" s="1"/>
  <c r="BH136" i="20"/>
  <c r="BH135" i="20"/>
  <c r="BC133" i="20"/>
  <c r="AZ132" i="20"/>
  <c r="E132" i="22" s="1"/>
  <c r="BC131" i="20"/>
  <c r="BH129" i="20"/>
  <c r="BH128" i="20"/>
  <c r="BB126" i="20"/>
  <c r="AZ125" i="20"/>
  <c r="E125" i="22" s="1"/>
  <c r="BC125" i="20"/>
  <c r="BC124" i="20"/>
  <c r="AZ123" i="20"/>
  <c r="E123" i="22" s="1"/>
  <c r="BC123" i="20"/>
  <c r="BH120" i="20"/>
  <c r="BH119" i="20"/>
  <c r="BB118" i="20"/>
  <c r="BC117" i="20"/>
  <c r="AZ116" i="20"/>
  <c r="E116" i="22" s="1"/>
  <c r="AZ115" i="20"/>
  <c r="E115" i="22" s="1"/>
  <c r="BH113" i="20"/>
  <c r="BH112" i="20"/>
  <c r="BH111" i="20"/>
  <c r="AZ109" i="20"/>
  <c r="E109" i="22" s="1"/>
  <c r="BC109" i="20"/>
  <c r="AZ108" i="20"/>
  <c r="E108" i="22" s="1"/>
  <c r="AZ107" i="20"/>
  <c r="E107" i="22" s="1"/>
  <c r="BC107" i="20"/>
  <c r="BH105" i="20"/>
  <c r="BH103" i="20"/>
  <c r="BB102" i="20"/>
  <c r="BB51" i="20"/>
  <c r="AZ175" i="20"/>
  <c r="E175" i="22" s="1"/>
  <c r="BC164" i="20"/>
  <c r="BH162" i="20"/>
  <c r="BC154" i="20"/>
  <c r="BH151" i="20"/>
  <c r="BH146" i="20"/>
  <c r="AZ143" i="20"/>
  <c r="E143" i="22" s="1"/>
  <c r="BC143" i="20"/>
  <c r="BC138" i="20"/>
  <c r="BH134" i="20"/>
  <c r="AZ130" i="20"/>
  <c r="E130" i="22" s="1"/>
  <c r="BC130" i="20"/>
  <c r="BH126" i="20"/>
  <c r="BB124" i="20"/>
  <c r="BC122" i="20"/>
  <c r="BH118" i="20"/>
  <c r="BB115" i="20"/>
  <c r="AZ114" i="20"/>
  <c r="E114" i="22" s="1"/>
  <c r="BC114" i="20"/>
  <c r="BB109" i="20"/>
  <c r="BB108" i="20"/>
  <c r="BC106" i="20"/>
  <c r="BB101" i="20"/>
  <c r="BB99" i="20"/>
  <c r="AZ98" i="20"/>
  <c r="E98" i="22" s="1"/>
  <c r="BH94" i="20"/>
  <c r="BB93" i="20"/>
  <c r="BB92" i="20"/>
  <c r="BH86" i="20"/>
  <c r="BB85" i="20"/>
  <c r="BB83" i="20"/>
  <c r="AZ82" i="20"/>
  <c r="E82" i="22" s="1"/>
  <c r="BC82" i="20"/>
  <c r="BH78" i="20"/>
  <c r="BB77" i="20"/>
  <c r="BB76" i="20"/>
  <c r="BC74" i="20"/>
  <c r="BH70" i="20"/>
  <c r="BB69" i="20"/>
  <c r="BB67" i="20"/>
  <c r="AZ66" i="20"/>
  <c r="E66" i="22" s="1"/>
  <c r="BC66" i="20"/>
  <c r="BH62" i="20"/>
  <c r="BB61" i="20"/>
  <c r="BB60" i="20"/>
  <c r="BC58" i="20"/>
  <c r="BB15" i="20"/>
  <c r="AZ184" i="20"/>
  <c r="E184" i="22" s="1"/>
  <c r="BH171" i="20"/>
  <c r="AZ168" i="20"/>
  <c r="E168" i="22" s="1"/>
  <c r="BC168" i="20"/>
  <c r="BH161" i="20"/>
  <c r="BB154" i="20"/>
  <c r="BC153" i="20"/>
  <c r="BB149" i="20"/>
  <c r="BC147" i="20"/>
  <c r="BH145" i="20"/>
  <c r="BB143" i="20"/>
  <c r="BC142" i="20"/>
  <c r="BH139" i="20"/>
  <c r="BC137" i="20"/>
  <c r="BC136" i="20"/>
  <c r="BC135" i="20"/>
  <c r="BH132" i="20"/>
  <c r="BH131" i="20"/>
  <c r="BB130" i="20"/>
  <c r="BC128" i="20"/>
  <c r="BC127" i="20"/>
  <c r="BH125" i="20"/>
  <c r="BH123" i="20"/>
  <c r="BB122" i="20"/>
  <c r="BC121" i="20"/>
  <c r="BC119" i="20"/>
  <c r="BH117" i="20"/>
  <c r="BH116" i="20"/>
  <c r="BB114" i="20"/>
  <c r="BC113" i="20"/>
  <c r="BC112" i="20"/>
  <c r="BH109" i="20"/>
  <c r="BH108" i="20"/>
  <c r="BH107" i="20"/>
  <c r="BC105" i="20"/>
  <c r="BC103" i="20"/>
  <c r="BH101" i="20"/>
  <c r="BH99" i="20"/>
  <c r="BB98" i="20"/>
  <c r="BC97" i="20"/>
  <c r="BC95" i="20"/>
  <c r="BH93" i="20"/>
  <c r="BH92" i="20"/>
  <c r="BB90" i="20"/>
  <c r="BC89" i="20"/>
  <c r="BC88" i="20"/>
  <c r="BH85" i="20"/>
  <c r="BH84" i="20"/>
  <c r="BH83" i="20"/>
  <c r="BB82" i="20"/>
  <c r="BC81" i="20"/>
  <c r="BC80" i="20"/>
  <c r="BC79" i="20"/>
  <c r="BH77" i="20"/>
  <c r="BH76" i="20"/>
  <c r="BH75" i="20"/>
  <c r="BB74" i="20"/>
  <c r="BC73" i="20"/>
  <c r="BC72" i="20"/>
  <c r="BC71" i="20"/>
  <c r="BH69" i="20"/>
  <c r="BH68" i="20"/>
  <c r="BH67" i="20"/>
  <c r="BB66" i="20"/>
  <c r="BH61" i="20"/>
  <c r="BH60" i="20"/>
  <c r="BH59" i="20"/>
  <c r="BB58" i="20"/>
  <c r="BH53" i="20"/>
  <c r="BH52" i="20"/>
  <c r="BH51" i="20"/>
  <c r="BB50" i="20"/>
  <c r="BH45" i="20"/>
  <c r="BH44" i="20"/>
  <c r="BH43" i="20"/>
  <c r="BB42" i="20"/>
  <c r="BH37" i="20"/>
  <c r="BH36" i="20"/>
  <c r="BH35" i="20"/>
  <c r="BB26" i="20"/>
  <c r="BB18" i="20"/>
  <c r="BH15" i="20"/>
  <c r="BB14" i="20"/>
  <c r="BH11" i="20"/>
  <c r="BB10" i="20"/>
  <c r="BH7" i="20"/>
  <c r="BB6" i="20"/>
  <c r="BH3" i="20"/>
  <c r="AZ101" i="20"/>
  <c r="E101" i="22" s="1"/>
  <c r="AZ100" i="20"/>
  <c r="E100" i="22" s="1"/>
  <c r="BC100" i="20"/>
  <c r="AZ99" i="20"/>
  <c r="E99" i="22" s="1"/>
  <c r="BH97" i="20"/>
  <c r="BH96" i="20"/>
  <c r="BH95" i="20"/>
  <c r="AZ93" i="20"/>
  <c r="E93" i="22" s="1"/>
  <c r="BC93" i="20"/>
  <c r="AZ92" i="20"/>
  <c r="E92" i="22" s="1"/>
  <c r="AZ91" i="20"/>
  <c r="E91" i="22" s="1"/>
  <c r="BC91" i="20"/>
  <c r="BH89" i="20"/>
  <c r="BH87" i="20"/>
  <c r="BB86" i="20"/>
  <c r="AZ85" i="20"/>
  <c r="E85" i="22" s="1"/>
  <c r="BC85" i="20"/>
  <c r="AZ84" i="20"/>
  <c r="E84" i="22" s="1"/>
  <c r="BC84" i="20"/>
  <c r="AZ83" i="20"/>
  <c r="E83" i="22" s="1"/>
  <c r="BC83" i="20"/>
  <c r="BH81" i="20"/>
  <c r="BH80" i="20"/>
  <c r="BH79" i="20"/>
  <c r="BB78" i="20"/>
  <c r="AZ77" i="20"/>
  <c r="E77" i="22" s="1"/>
  <c r="BC77" i="20"/>
  <c r="AZ76" i="20"/>
  <c r="E76" i="22" s="1"/>
  <c r="BC76" i="20"/>
  <c r="AZ75" i="20"/>
  <c r="E75" i="22" s="1"/>
  <c r="BC75" i="20"/>
  <c r="BH73" i="20"/>
  <c r="BH72" i="20"/>
  <c r="BH71" i="20"/>
  <c r="BB70" i="20"/>
  <c r="AZ69" i="20"/>
  <c r="E69" i="22" s="1"/>
  <c r="BC69" i="20"/>
  <c r="AZ68" i="20"/>
  <c r="E68" i="22" s="1"/>
  <c r="BC68" i="20"/>
  <c r="AZ67" i="20"/>
  <c r="E67" i="22" s="1"/>
  <c r="BC67" i="20"/>
  <c r="BH65" i="20"/>
  <c r="BH64" i="20"/>
  <c r="BH63" i="20"/>
  <c r="BB62" i="20"/>
  <c r="AZ61" i="20"/>
  <c r="E61" i="22" s="1"/>
  <c r="BC61" i="20"/>
  <c r="AZ60" i="20"/>
  <c r="E60" i="22" s="1"/>
  <c r="BC60" i="20"/>
  <c r="AZ59" i="20"/>
  <c r="E59" i="22" s="1"/>
  <c r="BC59" i="20"/>
  <c r="BH57" i="20"/>
  <c r="BH56" i="20"/>
  <c r="BH55" i="20"/>
  <c r="BB54" i="20"/>
  <c r="AZ53" i="20"/>
  <c r="E53" i="22" s="1"/>
  <c r="BC53" i="20"/>
  <c r="AZ52" i="20"/>
  <c r="E52" i="22" s="1"/>
  <c r="BC52" i="20"/>
  <c r="AZ51" i="20"/>
  <c r="E51" i="22" s="1"/>
  <c r="BC51" i="20"/>
  <c r="AZ45" i="20"/>
  <c r="E45" i="22" s="1"/>
  <c r="AZ37" i="20"/>
  <c r="E37" i="22" s="1"/>
  <c r="BB16" i="20"/>
  <c r="BB8" i="20"/>
  <c r="BH49" i="20"/>
  <c r="BH48" i="20"/>
  <c r="BH47" i="20"/>
  <c r="BB46" i="20"/>
  <c r="BC45" i="20"/>
  <c r="AZ44" i="20"/>
  <c r="E44" i="22" s="1"/>
  <c r="BC44" i="20"/>
  <c r="AZ43" i="20"/>
  <c r="E43" i="22" s="1"/>
  <c r="BC43" i="20"/>
  <c r="BH41" i="20"/>
  <c r="BH40" i="20"/>
  <c r="BH39" i="20"/>
  <c r="BB38" i="20"/>
  <c r="BC37" i="20"/>
  <c r="AZ36" i="20"/>
  <c r="E36" i="22" s="1"/>
  <c r="BC36" i="20"/>
  <c r="AZ35" i="20"/>
  <c r="E35" i="22" s="1"/>
  <c r="BC35" i="20"/>
  <c r="BH17" i="20"/>
  <c r="AZ15" i="20"/>
  <c r="E15" i="22" s="1"/>
  <c r="BC15" i="20"/>
  <c r="BH13" i="20"/>
  <c r="AZ11" i="20"/>
  <c r="E11" i="22" s="1"/>
  <c r="BC11" i="20"/>
  <c r="BH9" i="20"/>
  <c r="AZ7" i="20"/>
  <c r="E7" i="22" s="1"/>
  <c r="BH5" i="20"/>
  <c r="AZ3" i="20"/>
  <c r="E3" i="22" s="1"/>
  <c r="BC3" i="20"/>
  <c r="BH54" i="20"/>
  <c r="BB53" i="20"/>
  <c r="BC50" i="20"/>
  <c r="BH46" i="20"/>
  <c r="BB45" i="20"/>
  <c r="BC42" i="20"/>
  <c r="BH38" i="20"/>
  <c r="BB37" i="20"/>
  <c r="BC26" i="20"/>
  <c r="BC18" i="20"/>
  <c r="BH16" i="20"/>
  <c r="BC14" i="20"/>
  <c r="BH12" i="20"/>
  <c r="BC10" i="20"/>
  <c r="BH8" i="20"/>
  <c r="BC6" i="20"/>
  <c r="BH4" i="20"/>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69" i="20"/>
  <c r="AU470" i="20"/>
  <c r="AU471" i="20"/>
  <c r="AU472" i="20"/>
  <c r="AU473" i="20"/>
  <c r="AU474" i="20"/>
  <c r="AU2" i="20"/>
  <c r="AJ474" i="20"/>
  <c r="AK474" i="20" s="1"/>
  <c r="AP474" i="20"/>
  <c r="K475" i="14" s="1"/>
  <c r="AR474" i="20"/>
  <c r="AJ452" i="20"/>
  <c r="AK452" i="20" s="1"/>
  <c r="AP452" i="20"/>
  <c r="K453" i="14" s="1"/>
  <c r="AR452" i="20"/>
  <c r="AJ453" i="20"/>
  <c r="AK453" i="20" s="1"/>
  <c r="AP453" i="20"/>
  <c r="K454" i="14" s="1"/>
  <c r="AR453" i="20"/>
  <c r="AJ454" i="20"/>
  <c r="AK454" i="20" s="1"/>
  <c r="AP454" i="20"/>
  <c r="K455" i="14" s="1"/>
  <c r="AR454" i="20"/>
  <c r="AJ455" i="20"/>
  <c r="AK455" i="20" s="1"/>
  <c r="AP455" i="20"/>
  <c r="K456" i="14" s="1"/>
  <c r="AR455" i="20"/>
  <c r="AJ456" i="20"/>
  <c r="AK456" i="20" s="1"/>
  <c r="AP456" i="20"/>
  <c r="K457" i="14" s="1"/>
  <c r="AR456" i="20"/>
  <c r="AJ457" i="20"/>
  <c r="AK457" i="20" s="1"/>
  <c r="AP457" i="20"/>
  <c r="K458" i="14" s="1"/>
  <c r="AR457" i="20"/>
  <c r="AJ458" i="20"/>
  <c r="AK458" i="20" s="1"/>
  <c r="AP458" i="20"/>
  <c r="K459" i="14" s="1"/>
  <c r="AR458" i="20"/>
  <c r="AJ459" i="20"/>
  <c r="AP459" i="20"/>
  <c r="K460" i="14" s="1"/>
  <c r="AR459" i="20"/>
  <c r="AJ460" i="20"/>
  <c r="AP460" i="20"/>
  <c r="K461" i="14" s="1"/>
  <c r="AR460" i="20"/>
  <c r="AJ461" i="20"/>
  <c r="AP461" i="20"/>
  <c r="K462" i="14" s="1"/>
  <c r="AR461" i="20"/>
  <c r="AJ462" i="20"/>
  <c r="AP462" i="20"/>
  <c r="K463" i="14" s="1"/>
  <c r="AR462" i="20"/>
  <c r="AJ463" i="20"/>
  <c r="AK463" i="20" s="1"/>
  <c r="AP463" i="20"/>
  <c r="K464" i="14" s="1"/>
  <c r="AR463" i="20"/>
  <c r="AJ464" i="20"/>
  <c r="AK464" i="20" s="1"/>
  <c r="AP464" i="20"/>
  <c r="K465" i="14" s="1"/>
  <c r="AR464" i="20"/>
  <c r="AJ465" i="20"/>
  <c r="AK465" i="20" s="1"/>
  <c r="AP465" i="20"/>
  <c r="K466" i="14" s="1"/>
  <c r="AR465" i="20"/>
  <c r="AJ466" i="20"/>
  <c r="AK466" i="20" s="1"/>
  <c r="AP466" i="20"/>
  <c r="K467" i="14" s="1"/>
  <c r="AR466"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291" i="20"/>
  <c r="AR292" i="20"/>
  <c r="AR293" i="20"/>
  <c r="AR294" i="20"/>
  <c r="AR295" i="20"/>
  <c r="AR296" i="20"/>
  <c r="AR297" i="20"/>
  <c r="AR298" i="20"/>
  <c r="AR299" i="20"/>
  <c r="AR300" i="20"/>
  <c r="AR301" i="20"/>
  <c r="AR302" i="20"/>
  <c r="AR303" i="20"/>
  <c r="AR304" i="20"/>
  <c r="AR305" i="20"/>
  <c r="AR306" i="20"/>
  <c r="AR307" i="20"/>
  <c r="AR308" i="20"/>
  <c r="AR309" i="20"/>
  <c r="AR310" i="20"/>
  <c r="AR311" i="20"/>
  <c r="AR312" i="20"/>
  <c r="AR313" i="20"/>
  <c r="AR314" i="20"/>
  <c r="AR315" i="20"/>
  <c r="AR316" i="20"/>
  <c r="AR317" i="20"/>
  <c r="AR318" i="20"/>
  <c r="AR319" i="20"/>
  <c r="AR320" i="20"/>
  <c r="AR321" i="20"/>
  <c r="AR322" i="20"/>
  <c r="AR323" i="20"/>
  <c r="AR324" i="20"/>
  <c r="AR325" i="20"/>
  <c r="AR326" i="20"/>
  <c r="AR327" i="20"/>
  <c r="AR328" i="20"/>
  <c r="AR329" i="20"/>
  <c r="AR330" i="20"/>
  <c r="AR331" i="20"/>
  <c r="AR332" i="20"/>
  <c r="AR333" i="20"/>
  <c r="AR334" i="20"/>
  <c r="AR335" i="20"/>
  <c r="AR336" i="20"/>
  <c r="AR337" i="20"/>
  <c r="AR338" i="20"/>
  <c r="AR339" i="20"/>
  <c r="AR340" i="20"/>
  <c r="AR341" i="20"/>
  <c r="AR342" i="20"/>
  <c r="AR343" i="20"/>
  <c r="AR344" i="20"/>
  <c r="AR345" i="20"/>
  <c r="AR346" i="20"/>
  <c r="AR347" i="20"/>
  <c r="AR348" i="20"/>
  <c r="AR349" i="20"/>
  <c r="AR350" i="20"/>
  <c r="AR351" i="20"/>
  <c r="AR352" i="20"/>
  <c r="AR353" i="20"/>
  <c r="AR354" i="20"/>
  <c r="AR355" i="20"/>
  <c r="AR356" i="20"/>
  <c r="AR357" i="20"/>
  <c r="AR358" i="20"/>
  <c r="AR359" i="20"/>
  <c r="AR360" i="20"/>
  <c r="AR361" i="20"/>
  <c r="AR362" i="20"/>
  <c r="AR363" i="20"/>
  <c r="AR364" i="20"/>
  <c r="AR365" i="20"/>
  <c r="AR366" i="20"/>
  <c r="AR367" i="20"/>
  <c r="AR368" i="20"/>
  <c r="AR369" i="20"/>
  <c r="AR370" i="20"/>
  <c r="AR371" i="20"/>
  <c r="AR372" i="20"/>
  <c r="AR373" i="20"/>
  <c r="AR374" i="20"/>
  <c r="AR375" i="20"/>
  <c r="AR376" i="20"/>
  <c r="AR377" i="20"/>
  <c r="AR378" i="20"/>
  <c r="AR379" i="20"/>
  <c r="AR380" i="20"/>
  <c r="AR381" i="20"/>
  <c r="AR382" i="20"/>
  <c r="AR383" i="20"/>
  <c r="AR384" i="20"/>
  <c r="AR385" i="20"/>
  <c r="AR386" i="20"/>
  <c r="AR387" i="20"/>
  <c r="AR388" i="20"/>
  <c r="AR389" i="20"/>
  <c r="AR390" i="20"/>
  <c r="AR391" i="20"/>
  <c r="AR392" i="20"/>
  <c r="AR393" i="20"/>
  <c r="AR394" i="20"/>
  <c r="AR395" i="20"/>
  <c r="AR396" i="20"/>
  <c r="AR397" i="20"/>
  <c r="AR398" i="20"/>
  <c r="AR399" i="20"/>
  <c r="AR400" i="20"/>
  <c r="AR401" i="20"/>
  <c r="AR402" i="20"/>
  <c r="AR403" i="20"/>
  <c r="AR404" i="20"/>
  <c r="AR405" i="20"/>
  <c r="AR406" i="20"/>
  <c r="AR407" i="20"/>
  <c r="AR408" i="20"/>
  <c r="AR409" i="20"/>
  <c r="AR410" i="20"/>
  <c r="AR411" i="20"/>
  <c r="AR412" i="20"/>
  <c r="AR413" i="20"/>
  <c r="AR414" i="20"/>
  <c r="AR415" i="20"/>
  <c r="AR416" i="20"/>
  <c r="AR417" i="20"/>
  <c r="AR418" i="20"/>
  <c r="AR419" i="20"/>
  <c r="AR420" i="20"/>
  <c r="AR421" i="20"/>
  <c r="AR422" i="20"/>
  <c r="AR423" i="20"/>
  <c r="AR424" i="20"/>
  <c r="AR425" i="20"/>
  <c r="AR426" i="20"/>
  <c r="AR427" i="20"/>
  <c r="AR428" i="20"/>
  <c r="AR429" i="20"/>
  <c r="AR430" i="20"/>
  <c r="AR431" i="20"/>
  <c r="AR432" i="20"/>
  <c r="AR433" i="20"/>
  <c r="AR434" i="20"/>
  <c r="AR435" i="20"/>
  <c r="AR436" i="20"/>
  <c r="AR437" i="20"/>
  <c r="AR438" i="20"/>
  <c r="AR439" i="20"/>
  <c r="AR440" i="20"/>
  <c r="AR441" i="20"/>
  <c r="AR442" i="20"/>
  <c r="AR443" i="20"/>
  <c r="AR444" i="20"/>
  <c r="AR445" i="20"/>
  <c r="AR446" i="20"/>
  <c r="AR447" i="20"/>
  <c r="AR448" i="20"/>
  <c r="AR449" i="20"/>
  <c r="AR450" i="20"/>
  <c r="AR451" i="20"/>
  <c r="AR467" i="20"/>
  <c r="AR468" i="20"/>
  <c r="AR469" i="20"/>
  <c r="AR470" i="20"/>
  <c r="AR471" i="20"/>
  <c r="AR472" i="20"/>
  <c r="AR473" i="20"/>
  <c r="AR2" i="20"/>
  <c r="AQ13" i="20"/>
  <c r="AQ36" i="20"/>
  <c r="AQ39" i="20"/>
  <c r="AQ49" i="20"/>
  <c r="AQ52" i="20"/>
  <c r="AQ61" i="20"/>
  <c r="AQ65" i="20"/>
  <c r="AQ77" i="20"/>
  <c r="AQ87" i="20"/>
  <c r="AQ100" i="20"/>
  <c r="AQ103" i="20"/>
  <c r="AQ113" i="20"/>
  <c r="AQ116" i="20"/>
  <c r="AQ125" i="20"/>
  <c r="AQ129" i="20"/>
  <c r="AQ141" i="20"/>
  <c r="AQ151" i="20"/>
  <c r="AQ168" i="20"/>
  <c r="AQ190" i="20"/>
  <c r="AQ200" i="20"/>
  <c r="AQ208" i="20"/>
  <c r="AQ216" i="20"/>
  <c r="AQ224" i="20"/>
  <c r="AQ232" i="20"/>
  <c r="AQ240" i="20"/>
  <c r="AQ248" i="20"/>
  <c r="AQ256" i="20"/>
  <c r="AQ264" i="20"/>
  <c r="AQ272" i="20"/>
  <c r="AQ280" i="20"/>
  <c r="AQ288" i="20"/>
  <c r="AQ296" i="20"/>
  <c r="AQ304" i="20"/>
  <c r="AQ307" i="20"/>
  <c r="AQ312" i="20"/>
  <c r="AQ315" i="20"/>
  <c r="AQ320" i="20"/>
  <c r="AQ322" i="20"/>
  <c r="AQ323" i="20"/>
  <c r="AQ328" i="20"/>
  <c r="AQ330" i="20"/>
  <c r="AQ331" i="20"/>
  <c r="AQ336" i="20"/>
  <c r="AQ338" i="20"/>
  <c r="AQ339" i="20"/>
  <c r="AQ344" i="20"/>
  <c r="AQ346" i="20"/>
  <c r="AQ347" i="20"/>
  <c r="AQ352" i="20"/>
  <c r="AQ354" i="20"/>
  <c r="AQ355" i="20"/>
  <c r="AQ360" i="20"/>
  <c r="AQ362" i="20"/>
  <c r="AQ363" i="20"/>
  <c r="AQ366" i="20"/>
  <c r="AQ368" i="20"/>
  <c r="AQ370" i="20"/>
  <c r="AQ371" i="20"/>
  <c r="AQ374" i="20"/>
  <c r="AQ376" i="20"/>
  <c r="AQ378" i="20"/>
  <c r="AQ384" i="20"/>
  <c r="AQ386" i="20"/>
  <c r="AQ390" i="20"/>
  <c r="AQ392" i="20"/>
  <c r="AQ394" i="20"/>
  <c r="AQ398" i="20"/>
  <c r="AQ400" i="20"/>
  <c r="AQ402" i="20"/>
  <c r="AQ406" i="20"/>
  <c r="AQ408" i="20"/>
  <c r="AQ410" i="20"/>
  <c r="AQ414" i="20"/>
  <c r="AQ416" i="20"/>
  <c r="AQ418" i="20"/>
  <c r="AQ422" i="20"/>
  <c r="AQ424" i="20"/>
  <c r="AQ426" i="20"/>
  <c r="AQ430" i="20"/>
  <c r="AQ432" i="20"/>
  <c r="AQ434" i="20"/>
  <c r="AQ438" i="20"/>
  <c r="AQ440" i="20"/>
  <c r="AQ442" i="20"/>
  <c r="AQ446" i="20"/>
  <c r="AQ448" i="20"/>
  <c r="AQ449" i="20"/>
  <c r="AQ450" i="20"/>
  <c r="AQ468" i="20"/>
  <c r="AQ473" i="20"/>
  <c r="V3" i="6"/>
  <c r="AQ3" i="20" s="1"/>
  <c r="V4" i="6"/>
  <c r="AQ4" i="20" s="1"/>
  <c r="V5" i="6"/>
  <c r="AQ5" i="20" s="1"/>
  <c r="V6" i="6"/>
  <c r="AQ6" i="20" s="1"/>
  <c r="V7" i="6"/>
  <c r="AQ7" i="20" s="1"/>
  <c r="V8" i="6"/>
  <c r="AQ8" i="20" s="1"/>
  <c r="V9" i="6"/>
  <c r="AQ9" i="20" s="1"/>
  <c r="V10" i="6"/>
  <c r="AQ10" i="20" s="1"/>
  <c r="V11" i="6"/>
  <c r="AQ11" i="20" s="1"/>
  <c r="V12" i="6"/>
  <c r="AQ12" i="20" s="1"/>
  <c r="V13" i="6"/>
  <c r="V14" i="6"/>
  <c r="AQ14" i="20" s="1"/>
  <c r="V15" i="6"/>
  <c r="AQ15" i="20" s="1"/>
  <c r="V16" i="6"/>
  <c r="AQ16" i="20" s="1"/>
  <c r="V17" i="6"/>
  <c r="AQ17" i="20" s="1"/>
  <c r="V18" i="6"/>
  <c r="AQ18" i="20" s="1"/>
  <c r="V19" i="6"/>
  <c r="V20" i="6"/>
  <c r="V21" i="6"/>
  <c r="V22" i="6"/>
  <c r="V23" i="6"/>
  <c r="V24" i="6"/>
  <c r="V25" i="6"/>
  <c r="V26" i="6"/>
  <c r="AQ28" i="20" s="1"/>
  <c r="V27" i="6"/>
  <c r="V28" i="6"/>
  <c r="V29" i="6"/>
  <c r="V30" i="6"/>
  <c r="V31" i="6"/>
  <c r="V32" i="6"/>
  <c r="V33" i="6"/>
  <c r="V34" i="6"/>
  <c r="V35" i="6"/>
  <c r="AQ35" i="20" s="1"/>
  <c r="V36" i="6"/>
  <c r="V37" i="6"/>
  <c r="AQ37" i="20" s="1"/>
  <c r="V38" i="6"/>
  <c r="AQ38" i="20" s="1"/>
  <c r="V39" i="6"/>
  <c r="V40" i="6"/>
  <c r="AQ40" i="20" s="1"/>
  <c r="V41" i="6"/>
  <c r="AQ41" i="20" s="1"/>
  <c r="V42" i="6"/>
  <c r="AQ42" i="20" s="1"/>
  <c r="V43" i="6"/>
  <c r="AQ43" i="20" s="1"/>
  <c r="V44" i="6"/>
  <c r="AQ44" i="20" s="1"/>
  <c r="V45" i="6"/>
  <c r="AQ45" i="20" s="1"/>
  <c r="V46" i="6"/>
  <c r="AQ46" i="20" s="1"/>
  <c r="V47" i="6"/>
  <c r="AQ47" i="20" s="1"/>
  <c r="V48" i="6"/>
  <c r="AQ48" i="20" s="1"/>
  <c r="V49" i="6"/>
  <c r="V50" i="6"/>
  <c r="AQ50" i="20" s="1"/>
  <c r="V51" i="6"/>
  <c r="AQ51" i="20" s="1"/>
  <c r="V52" i="6"/>
  <c r="V53" i="6"/>
  <c r="AQ53" i="20" s="1"/>
  <c r="V54" i="6"/>
  <c r="AQ54" i="20" s="1"/>
  <c r="V55" i="6"/>
  <c r="AQ55" i="20" s="1"/>
  <c r="V56" i="6"/>
  <c r="AQ56" i="20" s="1"/>
  <c r="V57" i="6"/>
  <c r="AQ57" i="20" s="1"/>
  <c r="V58" i="6"/>
  <c r="AQ58" i="20" s="1"/>
  <c r="V59" i="6"/>
  <c r="AQ59" i="20" s="1"/>
  <c r="V60" i="6"/>
  <c r="AQ60" i="20" s="1"/>
  <c r="V61" i="6"/>
  <c r="V62" i="6"/>
  <c r="AQ62" i="20" s="1"/>
  <c r="V63" i="6"/>
  <c r="AQ63" i="20" s="1"/>
  <c r="V64" i="6"/>
  <c r="AQ64" i="20" s="1"/>
  <c r="V65" i="6"/>
  <c r="V66" i="6"/>
  <c r="AQ66" i="20" s="1"/>
  <c r="V67" i="6"/>
  <c r="AQ67" i="20" s="1"/>
  <c r="V68" i="6"/>
  <c r="AQ68" i="20" s="1"/>
  <c r="V69" i="6"/>
  <c r="AQ69" i="20" s="1"/>
  <c r="V70" i="6"/>
  <c r="AQ70" i="20" s="1"/>
  <c r="V71" i="6"/>
  <c r="AQ71" i="20" s="1"/>
  <c r="V72" i="6"/>
  <c r="AQ72" i="20" s="1"/>
  <c r="V73" i="6"/>
  <c r="AQ73" i="20" s="1"/>
  <c r="V74" i="6"/>
  <c r="AQ74" i="20" s="1"/>
  <c r="V75" i="6"/>
  <c r="AQ75" i="20" s="1"/>
  <c r="V76" i="6"/>
  <c r="AQ76" i="20" s="1"/>
  <c r="V77" i="6"/>
  <c r="V78" i="6"/>
  <c r="AQ78" i="20" s="1"/>
  <c r="V79" i="6"/>
  <c r="AQ79" i="20" s="1"/>
  <c r="V80" i="6"/>
  <c r="AQ80" i="20" s="1"/>
  <c r="V81" i="6"/>
  <c r="AQ81" i="20" s="1"/>
  <c r="V82" i="6"/>
  <c r="AQ82" i="20" s="1"/>
  <c r="V83" i="6"/>
  <c r="AQ83" i="20" s="1"/>
  <c r="V84" i="6"/>
  <c r="AQ84" i="20" s="1"/>
  <c r="V85" i="6"/>
  <c r="AQ85" i="20" s="1"/>
  <c r="V86" i="6"/>
  <c r="AQ86" i="20" s="1"/>
  <c r="V87" i="6"/>
  <c r="V88" i="6"/>
  <c r="AQ88" i="20" s="1"/>
  <c r="V89" i="6"/>
  <c r="AQ89" i="20" s="1"/>
  <c r="V90" i="6"/>
  <c r="AQ90" i="20" s="1"/>
  <c r="V91" i="6"/>
  <c r="AQ91" i="20" s="1"/>
  <c r="V92" i="6"/>
  <c r="AQ92" i="20" s="1"/>
  <c r="V93" i="6"/>
  <c r="AQ93" i="20" s="1"/>
  <c r="V94" i="6"/>
  <c r="AQ94" i="20" s="1"/>
  <c r="V95" i="6"/>
  <c r="AQ95" i="20" s="1"/>
  <c r="V96" i="6"/>
  <c r="AQ96" i="20" s="1"/>
  <c r="V97" i="6"/>
  <c r="AQ97" i="20" s="1"/>
  <c r="V98" i="6"/>
  <c r="AQ98" i="20" s="1"/>
  <c r="V99" i="6"/>
  <c r="AQ99" i="20" s="1"/>
  <c r="V100" i="6"/>
  <c r="V101" i="6"/>
  <c r="AQ101" i="20" s="1"/>
  <c r="V102" i="6"/>
  <c r="AQ102" i="20" s="1"/>
  <c r="V103" i="6"/>
  <c r="V104" i="6"/>
  <c r="AQ104" i="20" s="1"/>
  <c r="V105" i="6"/>
  <c r="AQ105" i="20" s="1"/>
  <c r="V106" i="6"/>
  <c r="AQ106" i="20" s="1"/>
  <c r="V107" i="6"/>
  <c r="AQ107" i="20" s="1"/>
  <c r="V108" i="6"/>
  <c r="AQ108" i="20" s="1"/>
  <c r="V109" i="6"/>
  <c r="AQ109" i="20" s="1"/>
  <c r="V110" i="6"/>
  <c r="AQ110" i="20" s="1"/>
  <c r="V111" i="6"/>
  <c r="AQ111" i="20" s="1"/>
  <c r="V112" i="6"/>
  <c r="AQ112" i="20" s="1"/>
  <c r="V113" i="6"/>
  <c r="V114" i="6"/>
  <c r="AQ114" i="20" s="1"/>
  <c r="V115" i="6"/>
  <c r="AQ115" i="20" s="1"/>
  <c r="V116" i="6"/>
  <c r="V117" i="6"/>
  <c r="AQ117" i="20" s="1"/>
  <c r="V118" i="6"/>
  <c r="AQ118" i="20" s="1"/>
  <c r="V119" i="6"/>
  <c r="AQ119" i="20" s="1"/>
  <c r="V120" i="6"/>
  <c r="AQ120" i="20" s="1"/>
  <c r="V121" i="6"/>
  <c r="AQ121" i="20" s="1"/>
  <c r="V122" i="6"/>
  <c r="AQ122" i="20" s="1"/>
  <c r="V123" i="6"/>
  <c r="AQ123" i="20" s="1"/>
  <c r="V124" i="6"/>
  <c r="AQ124" i="20" s="1"/>
  <c r="V125" i="6"/>
  <c r="V126" i="6"/>
  <c r="AQ126" i="20" s="1"/>
  <c r="V127" i="6"/>
  <c r="AQ127" i="20" s="1"/>
  <c r="V128" i="6"/>
  <c r="AQ128" i="20" s="1"/>
  <c r="V129" i="6"/>
  <c r="V130" i="6"/>
  <c r="AQ130" i="20" s="1"/>
  <c r="V131" i="6"/>
  <c r="AQ131" i="20" s="1"/>
  <c r="V132" i="6"/>
  <c r="AQ132" i="20" s="1"/>
  <c r="V133" i="6"/>
  <c r="AQ133" i="20" s="1"/>
  <c r="V134" i="6"/>
  <c r="AQ134" i="20" s="1"/>
  <c r="V135" i="6"/>
  <c r="AQ135" i="20" s="1"/>
  <c r="V136" i="6"/>
  <c r="AQ136" i="20" s="1"/>
  <c r="V137" i="6"/>
  <c r="AQ137" i="20" s="1"/>
  <c r="V138" i="6"/>
  <c r="AQ138" i="20" s="1"/>
  <c r="V139" i="6"/>
  <c r="AQ139" i="20" s="1"/>
  <c r="V140" i="6"/>
  <c r="AQ140" i="20" s="1"/>
  <c r="V141" i="6"/>
  <c r="V142" i="6"/>
  <c r="AQ142" i="20" s="1"/>
  <c r="V143" i="6"/>
  <c r="AQ143" i="20" s="1"/>
  <c r="V144" i="6"/>
  <c r="AQ144" i="20" s="1"/>
  <c r="V145" i="6"/>
  <c r="AQ145" i="20" s="1"/>
  <c r="V146" i="6"/>
  <c r="AQ146" i="20" s="1"/>
  <c r="V147" i="6"/>
  <c r="AQ147" i="20" s="1"/>
  <c r="V148" i="6"/>
  <c r="AQ148" i="20" s="1"/>
  <c r="V149" i="6"/>
  <c r="AQ149" i="20" s="1"/>
  <c r="V150" i="6"/>
  <c r="AQ150" i="20" s="1"/>
  <c r="V151" i="6"/>
  <c r="V152" i="6"/>
  <c r="AQ152" i="20" s="1"/>
  <c r="V153" i="6"/>
  <c r="AQ153" i="20" s="1"/>
  <c r="V154" i="6"/>
  <c r="AQ154" i="20" s="1"/>
  <c r="V155" i="6"/>
  <c r="AQ155" i="20" s="1"/>
  <c r="V156" i="6"/>
  <c r="AQ156" i="20" s="1"/>
  <c r="V157" i="6"/>
  <c r="AQ157" i="20" s="1"/>
  <c r="V158" i="6"/>
  <c r="AQ158" i="20" s="1"/>
  <c r="V159" i="6"/>
  <c r="AQ159" i="20" s="1"/>
  <c r="V160" i="6"/>
  <c r="AQ160" i="20" s="1"/>
  <c r="V161" i="6"/>
  <c r="AQ161" i="20" s="1"/>
  <c r="V162" i="6"/>
  <c r="AQ162" i="20" s="1"/>
  <c r="V163" i="6"/>
  <c r="AQ163" i="20" s="1"/>
  <c r="V164" i="6"/>
  <c r="AQ164" i="20" s="1"/>
  <c r="V165" i="6"/>
  <c r="AQ165" i="20" s="1"/>
  <c r="V166" i="6"/>
  <c r="AQ166" i="20" s="1"/>
  <c r="V167" i="6"/>
  <c r="AQ167" i="20" s="1"/>
  <c r="V168" i="6"/>
  <c r="V169" i="6"/>
  <c r="AQ169" i="20" s="1"/>
  <c r="V170" i="6"/>
  <c r="AQ170" i="20" s="1"/>
  <c r="V171" i="6"/>
  <c r="AQ171" i="20" s="1"/>
  <c r="V172" i="6"/>
  <c r="AQ172" i="20" s="1"/>
  <c r="V173" i="6"/>
  <c r="AQ173" i="20" s="1"/>
  <c r="V174" i="6"/>
  <c r="AQ174" i="20" s="1"/>
  <c r="V175" i="6"/>
  <c r="AQ175" i="20" s="1"/>
  <c r="V176" i="6"/>
  <c r="AQ176" i="20" s="1"/>
  <c r="V177" i="6"/>
  <c r="AQ177" i="20" s="1"/>
  <c r="V178" i="6"/>
  <c r="AQ178" i="20" s="1"/>
  <c r="V179" i="6"/>
  <c r="AQ179" i="20" s="1"/>
  <c r="V180" i="6"/>
  <c r="AQ180" i="20" s="1"/>
  <c r="V181" i="6"/>
  <c r="AQ181" i="20" s="1"/>
  <c r="V182" i="6"/>
  <c r="AQ182" i="20" s="1"/>
  <c r="V183" i="6"/>
  <c r="AQ183" i="20" s="1"/>
  <c r="V184" i="6"/>
  <c r="AQ184" i="20" s="1"/>
  <c r="V185" i="6"/>
  <c r="AQ185" i="20" s="1"/>
  <c r="V186" i="6"/>
  <c r="AQ186" i="20" s="1"/>
  <c r="V187" i="6"/>
  <c r="AQ187" i="20" s="1"/>
  <c r="V188" i="6"/>
  <c r="AQ188" i="20" s="1"/>
  <c r="V189" i="6"/>
  <c r="AQ189" i="20" s="1"/>
  <c r="V190" i="6"/>
  <c r="V191" i="6"/>
  <c r="AQ191" i="20" s="1"/>
  <c r="V192" i="6"/>
  <c r="AQ192" i="20" s="1"/>
  <c r="V193" i="6"/>
  <c r="AQ193" i="20" s="1"/>
  <c r="V194" i="6"/>
  <c r="AQ194" i="20" s="1"/>
  <c r="V195" i="6"/>
  <c r="AQ195" i="20" s="1"/>
  <c r="V196" i="6"/>
  <c r="AQ196" i="20" s="1"/>
  <c r="V197" i="6"/>
  <c r="AQ197" i="20" s="1"/>
  <c r="V198" i="6"/>
  <c r="AQ198" i="20" s="1"/>
  <c r="V199" i="6"/>
  <c r="AQ199" i="20" s="1"/>
  <c r="V200" i="6"/>
  <c r="V201" i="6"/>
  <c r="AQ201" i="20" s="1"/>
  <c r="V202" i="6"/>
  <c r="AQ202" i="20" s="1"/>
  <c r="V203" i="6"/>
  <c r="AQ203" i="20" s="1"/>
  <c r="V204" i="6"/>
  <c r="AQ204" i="20" s="1"/>
  <c r="V205" i="6"/>
  <c r="AQ205" i="20" s="1"/>
  <c r="V206" i="6"/>
  <c r="AQ206" i="20" s="1"/>
  <c r="V207" i="6"/>
  <c r="AQ207" i="20" s="1"/>
  <c r="V208" i="6"/>
  <c r="V209" i="6"/>
  <c r="AQ209" i="20" s="1"/>
  <c r="V210" i="6"/>
  <c r="AQ210" i="20" s="1"/>
  <c r="V211" i="6"/>
  <c r="AQ211" i="20" s="1"/>
  <c r="V212" i="6"/>
  <c r="AQ212" i="20" s="1"/>
  <c r="V213" i="6"/>
  <c r="AQ213" i="20" s="1"/>
  <c r="V214" i="6"/>
  <c r="AQ214" i="20" s="1"/>
  <c r="V215" i="6"/>
  <c r="AQ215" i="20" s="1"/>
  <c r="V216" i="6"/>
  <c r="V217" i="6"/>
  <c r="AQ217" i="20" s="1"/>
  <c r="V218" i="6"/>
  <c r="AQ218" i="20" s="1"/>
  <c r="V219" i="6"/>
  <c r="AQ219" i="20" s="1"/>
  <c r="V220" i="6"/>
  <c r="AQ220" i="20" s="1"/>
  <c r="V221" i="6"/>
  <c r="AQ221" i="20" s="1"/>
  <c r="V222" i="6"/>
  <c r="AQ222" i="20" s="1"/>
  <c r="V223" i="6"/>
  <c r="AQ223" i="20" s="1"/>
  <c r="V224" i="6"/>
  <c r="V225" i="6"/>
  <c r="AQ225" i="20" s="1"/>
  <c r="V226" i="6"/>
  <c r="AQ226" i="20" s="1"/>
  <c r="V227" i="6"/>
  <c r="AQ227" i="20" s="1"/>
  <c r="V228" i="6"/>
  <c r="AQ228" i="20" s="1"/>
  <c r="V229" i="6"/>
  <c r="AQ229" i="20" s="1"/>
  <c r="V230" i="6"/>
  <c r="AQ230" i="20" s="1"/>
  <c r="V231" i="6"/>
  <c r="AQ231" i="20" s="1"/>
  <c r="V232" i="6"/>
  <c r="V233" i="6"/>
  <c r="AQ233" i="20" s="1"/>
  <c r="V234" i="6"/>
  <c r="AQ234" i="20" s="1"/>
  <c r="V235" i="6"/>
  <c r="AQ235" i="20" s="1"/>
  <c r="V236" i="6"/>
  <c r="AQ236" i="20" s="1"/>
  <c r="V237" i="6"/>
  <c r="AQ237" i="20" s="1"/>
  <c r="V238" i="6"/>
  <c r="AQ238" i="20" s="1"/>
  <c r="V239" i="6"/>
  <c r="AQ239" i="20" s="1"/>
  <c r="V240" i="6"/>
  <c r="V241" i="6"/>
  <c r="AQ241" i="20" s="1"/>
  <c r="V242" i="6"/>
  <c r="AQ242" i="20" s="1"/>
  <c r="V243" i="6"/>
  <c r="AQ243" i="20" s="1"/>
  <c r="V244" i="6"/>
  <c r="AQ244" i="20" s="1"/>
  <c r="V245" i="6"/>
  <c r="AQ245" i="20" s="1"/>
  <c r="V246" i="6"/>
  <c r="AQ246" i="20" s="1"/>
  <c r="V247" i="6"/>
  <c r="AQ247" i="20" s="1"/>
  <c r="V248" i="6"/>
  <c r="V249" i="6"/>
  <c r="AQ249" i="20" s="1"/>
  <c r="V250" i="6"/>
  <c r="AQ250" i="20" s="1"/>
  <c r="V251" i="6"/>
  <c r="AQ251" i="20" s="1"/>
  <c r="V252" i="6"/>
  <c r="AQ252" i="20" s="1"/>
  <c r="V253" i="6"/>
  <c r="AQ253" i="20" s="1"/>
  <c r="V254" i="6"/>
  <c r="AQ254" i="20" s="1"/>
  <c r="V255" i="6"/>
  <c r="AQ255" i="20" s="1"/>
  <c r="V256" i="6"/>
  <c r="V257" i="6"/>
  <c r="AQ257" i="20" s="1"/>
  <c r="V258" i="6"/>
  <c r="AQ258" i="20" s="1"/>
  <c r="V259" i="6"/>
  <c r="AQ259" i="20" s="1"/>
  <c r="V260" i="6"/>
  <c r="AQ260" i="20" s="1"/>
  <c r="V261" i="6"/>
  <c r="AQ261" i="20" s="1"/>
  <c r="V262" i="6"/>
  <c r="AQ262" i="20" s="1"/>
  <c r="V263" i="6"/>
  <c r="AQ263" i="20" s="1"/>
  <c r="V264" i="6"/>
  <c r="V265" i="6"/>
  <c r="AQ265" i="20" s="1"/>
  <c r="V266" i="6"/>
  <c r="AQ266" i="20" s="1"/>
  <c r="V267" i="6"/>
  <c r="AQ267" i="20" s="1"/>
  <c r="V268" i="6"/>
  <c r="AQ268" i="20" s="1"/>
  <c r="V269" i="6"/>
  <c r="AQ269" i="20" s="1"/>
  <c r="V270" i="6"/>
  <c r="AQ270" i="20" s="1"/>
  <c r="V271" i="6"/>
  <c r="AQ271" i="20" s="1"/>
  <c r="V272" i="6"/>
  <c r="V273" i="6"/>
  <c r="AQ273" i="20" s="1"/>
  <c r="V274" i="6"/>
  <c r="AQ274" i="20" s="1"/>
  <c r="V275" i="6"/>
  <c r="AQ275" i="20" s="1"/>
  <c r="V276" i="6"/>
  <c r="AQ276" i="20" s="1"/>
  <c r="V277" i="6"/>
  <c r="AQ277" i="20" s="1"/>
  <c r="V278" i="6"/>
  <c r="AQ278" i="20" s="1"/>
  <c r="V279" i="6"/>
  <c r="AQ279" i="20" s="1"/>
  <c r="V280" i="6"/>
  <c r="V281" i="6"/>
  <c r="AQ281" i="20" s="1"/>
  <c r="V282" i="6"/>
  <c r="AQ282" i="20" s="1"/>
  <c r="V283" i="6"/>
  <c r="AQ283" i="20" s="1"/>
  <c r="V284" i="6"/>
  <c r="AQ284" i="20" s="1"/>
  <c r="V285" i="6"/>
  <c r="AQ285" i="20" s="1"/>
  <c r="V286" i="6"/>
  <c r="AQ286" i="20" s="1"/>
  <c r="V287" i="6"/>
  <c r="AQ287" i="20" s="1"/>
  <c r="V288" i="6"/>
  <c r="V289" i="6"/>
  <c r="AQ289" i="20" s="1"/>
  <c r="V290" i="6"/>
  <c r="AQ290" i="20" s="1"/>
  <c r="V291" i="6"/>
  <c r="AQ291" i="20" s="1"/>
  <c r="V292" i="6"/>
  <c r="AQ292" i="20" s="1"/>
  <c r="V293" i="6"/>
  <c r="AQ293" i="20" s="1"/>
  <c r="V294" i="6"/>
  <c r="AQ294" i="20" s="1"/>
  <c r="V295" i="6"/>
  <c r="AQ295" i="20" s="1"/>
  <c r="V296" i="6"/>
  <c r="V297" i="6"/>
  <c r="AQ297" i="20" s="1"/>
  <c r="V298" i="6"/>
  <c r="AQ298" i="20" s="1"/>
  <c r="V299" i="6"/>
  <c r="AQ299" i="20" s="1"/>
  <c r="V300" i="6"/>
  <c r="AQ300" i="20" s="1"/>
  <c r="V301" i="6"/>
  <c r="AQ301" i="20" s="1"/>
  <c r="V302" i="6"/>
  <c r="AQ302" i="20" s="1"/>
  <c r="V303" i="6"/>
  <c r="AQ303" i="20" s="1"/>
  <c r="V304" i="6"/>
  <c r="V305" i="6"/>
  <c r="AQ305" i="20" s="1"/>
  <c r="V306" i="6"/>
  <c r="AQ306" i="20" s="1"/>
  <c r="V307" i="6"/>
  <c r="V308" i="6"/>
  <c r="AQ308" i="20" s="1"/>
  <c r="V309" i="6"/>
  <c r="AQ309" i="20" s="1"/>
  <c r="V310" i="6"/>
  <c r="AQ310" i="20" s="1"/>
  <c r="V311" i="6"/>
  <c r="AQ311" i="20" s="1"/>
  <c r="V312" i="6"/>
  <c r="V313" i="6"/>
  <c r="AQ313" i="20" s="1"/>
  <c r="V314" i="6"/>
  <c r="AQ314" i="20" s="1"/>
  <c r="V315" i="6"/>
  <c r="V316" i="6"/>
  <c r="AQ316" i="20" s="1"/>
  <c r="V317" i="6"/>
  <c r="AQ317" i="20" s="1"/>
  <c r="V318" i="6"/>
  <c r="AQ318" i="20" s="1"/>
  <c r="V319" i="6"/>
  <c r="AQ319" i="20" s="1"/>
  <c r="V320" i="6"/>
  <c r="V321" i="6"/>
  <c r="AQ321" i="20" s="1"/>
  <c r="V322" i="6"/>
  <c r="V323" i="6"/>
  <c r="V324" i="6"/>
  <c r="AQ324" i="20" s="1"/>
  <c r="V325" i="6"/>
  <c r="AQ325" i="20" s="1"/>
  <c r="V326" i="6"/>
  <c r="AQ326" i="20" s="1"/>
  <c r="V327" i="6"/>
  <c r="AQ327" i="20" s="1"/>
  <c r="V328" i="6"/>
  <c r="V329" i="6"/>
  <c r="AQ329" i="20" s="1"/>
  <c r="V330" i="6"/>
  <c r="V331" i="6"/>
  <c r="V332" i="6"/>
  <c r="AQ332" i="20" s="1"/>
  <c r="V333" i="6"/>
  <c r="AQ333" i="20" s="1"/>
  <c r="V334" i="6"/>
  <c r="AQ334" i="20" s="1"/>
  <c r="V335" i="6"/>
  <c r="AQ335" i="20" s="1"/>
  <c r="V336" i="6"/>
  <c r="V337" i="6"/>
  <c r="AQ337" i="20" s="1"/>
  <c r="V338" i="6"/>
  <c r="V339" i="6"/>
  <c r="V340" i="6"/>
  <c r="AQ340" i="20" s="1"/>
  <c r="V341" i="6"/>
  <c r="AQ341" i="20" s="1"/>
  <c r="V342" i="6"/>
  <c r="AQ342" i="20" s="1"/>
  <c r="V343" i="6"/>
  <c r="AQ343" i="20" s="1"/>
  <c r="V344" i="6"/>
  <c r="V345" i="6"/>
  <c r="AQ345" i="20" s="1"/>
  <c r="V346" i="6"/>
  <c r="V347" i="6"/>
  <c r="V348" i="6"/>
  <c r="AQ348" i="20" s="1"/>
  <c r="V349" i="6"/>
  <c r="AQ349" i="20" s="1"/>
  <c r="V350" i="6"/>
  <c r="AQ350" i="20" s="1"/>
  <c r="V351" i="6"/>
  <c r="AQ351" i="20" s="1"/>
  <c r="V352" i="6"/>
  <c r="V353" i="6"/>
  <c r="AQ353" i="20" s="1"/>
  <c r="V354" i="6"/>
  <c r="V355" i="6"/>
  <c r="V356" i="6"/>
  <c r="AQ356" i="20" s="1"/>
  <c r="V357" i="6"/>
  <c r="AQ357" i="20" s="1"/>
  <c r="V358" i="6"/>
  <c r="AQ358" i="20" s="1"/>
  <c r="V359" i="6"/>
  <c r="AQ359" i="20" s="1"/>
  <c r="V360" i="6"/>
  <c r="V361" i="6"/>
  <c r="AQ361" i="20" s="1"/>
  <c r="V362" i="6"/>
  <c r="V363" i="6"/>
  <c r="V364" i="6"/>
  <c r="AQ364" i="20" s="1"/>
  <c r="V365" i="6"/>
  <c r="AQ365" i="20" s="1"/>
  <c r="V366" i="6"/>
  <c r="V367" i="6"/>
  <c r="AQ367" i="20" s="1"/>
  <c r="V368" i="6"/>
  <c r="V369" i="6"/>
  <c r="AQ369" i="20" s="1"/>
  <c r="V370" i="6"/>
  <c r="V371" i="6"/>
  <c r="V372" i="6"/>
  <c r="AQ372" i="20" s="1"/>
  <c r="V373" i="6"/>
  <c r="AQ373" i="20" s="1"/>
  <c r="V374" i="6"/>
  <c r="V375" i="6"/>
  <c r="AQ375" i="20" s="1"/>
  <c r="V376" i="6"/>
  <c r="V377" i="6"/>
  <c r="AQ377" i="20" s="1"/>
  <c r="V378" i="6"/>
  <c r="V379" i="6"/>
  <c r="V380" i="6"/>
  <c r="AQ379" i="20" s="1"/>
  <c r="V381" i="6"/>
  <c r="AQ380" i="20" s="1"/>
  <c r="V382" i="6"/>
  <c r="AQ381" i="20" s="1"/>
  <c r="V383" i="6"/>
  <c r="AQ382" i="20" s="1"/>
  <c r="V384" i="6"/>
  <c r="V385" i="6"/>
  <c r="AQ383" i="20" s="1"/>
  <c r="V386" i="6"/>
  <c r="V387" i="6"/>
  <c r="AQ385" i="20" s="1"/>
  <c r="V388" i="6"/>
  <c r="V389" i="6"/>
  <c r="AQ387" i="20" s="1"/>
  <c r="V390" i="6"/>
  <c r="AQ388" i="20" s="1"/>
  <c r="V391" i="6"/>
  <c r="AQ389" i="20" s="1"/>
  <c r="V392" i="6"/>
  <c r="V393" i="6"/>
  <c r="AQ391" i="20" s="1"/>
  <c r="V394" i="6"/>
  <c r="V395" i="6"/>
  <c r="AQ393" i="20" s="1"/>
  <c r="V396" i="6"/>
  <c r="V397" i="6"/>
  <c r="AQ395" i="20" s="1"/>
  <c r="V398" i="6"/>
  <c r="AQ396" i="20" s="1"/>
  <c r="V399" i="6"/>
  <c r="AQ397" i="20" s="1"/>
  <c r="V400" i="6"/>
  <c r="V401" i="6"/>
  <c r="AQ399" i="20" s="1"/>
  <c r="V402" i="6"/>
  <c r="V403" i="6"/>
  <c r="AQ401" i="20" s="1"/>
  <c r="V404" i="6"/>
  <c r="V405" i="6"/>
  <c r="AQ403" i="20" s="1"/>
  <c r="V406" i="6"/>
  <c r="AQ404" i="20" s="1"/>
  <c r="V407" i="6"/>
  <c r="AQ405" i="20" s="1"/>
  <c r="V408" i="6"/>
  <c r="V409" i="6"/>
  <c r="AQ407" i="20" s="1"/>
  <c r="V410" i="6"/>
  <c r="V411" i="6"/>
  <c r="AQ409" i="20" s="1"/>
  <c r="V412" i="6"/>
  <c r="V413" i="6"/>
  <c r="AQ411" i="20" s="1"/>
  <c r="V414" i="6"/>
  <c r="AQ412" i="20" s="1"/>
  <c r="V415" i="6"/>
  <c r="AQ413" i="20" s="1"/>
  <c r="V416" i="6"/>
  <c r="V417" i="6"/>
  <c r="AQ415" i="20" s="1"/>
  <c r="V418" i="6"/>
  <c r="V419" i="6"/>
  <c r="AQ417" i="20" s="1"/>
  <c r="V420" i="6"/>
  <c r="V421" i="6"/>
  <c r="AQ419" i="20" s="1"/>
  <c r="V422" i="6"/>
  <c r="AQ420" i="20" s="1"/>
  <c r="V423" i="6"/>
  <c r="AQ421" i="20" s="1"/>
  <c r="V424" i="6"/>
  <c r="V425" i="6"/>
  <c r="AQ423" i="20" s="1"/>
  <c r="V426" i="6"/>
  <c r="V427" i="6"/>
  <c r="AQ425" i="20" s="1"/>
  <c r="V428" i="6"/>
  <c r="V429" i="6"/>
  <c r="AQ427" i="20" s="1"/>
  <c r="V430" i="6"/>
  <c r="AQ428" i="20" s="1"/>
  <c r="V431" i="6"/>
  <c r="AQ429" i="20" s="1"/>
  <c r="V432" i="6"/>
  <c r="V433" i="6"/>
  <c r="AQ431" i="20" s="1"/>
  <c r="V434" i="6"/>
  <c r="V435" i="6"/>
  <c r="AQ433" i="20" s="1"/>
  <c r="V436" i="6"/>
  <c r="V437" i="6"/>
  <c r="AQ435" i="20" s="1"/>
  <c r="V438" i="6"/>
  <c r="AQ436" i="20" s="1"/>
  <c r="V439" i="6"/>
  <c r="AQ437" i="20" s="1"/>
  <c r="V440" i="6"/>
  <c r="V441" i="6"/>
  <c r="AQ439" i="20" s="1"/>
  <c r="V442" i="6"/>
  <c r="V443" i="6"/>
  <c r="AQ441" i="20" s="1"/>
  <c r="V444" i="6"/>
  <c r="V445" i="6"/>
  <c r="AQ443" i="20" s="1"/>
  <c r="V446" i="6"/>
  <c r="AQ444" i="20" s="1"/>
  <c r="V447" i="6"/>
  <c r="AQ445" i="20" s="1"/>
  <c r="V448" i="6"/>
  <c r="V449" i="6"/>
  <c r="AQ447" i="20" s="1"/>
  <c r="V450" i="6"/>
  <c r="V451" i="6"/>
  <c r="V452" i="6"/>
  <c r="V453" i="6"/>
  <c r="AQ451" i="20" s="1"/>
  <c r="V454" i="6"/>
  <c r="AQ452" i="20" s="1"/>
  <c r="V455" i="6"/>
  <c r="AQ453" i="20" s="1"/>
  <c r="V456" i="6"/>
  <c r="AQ454" i="20" s="1"/>
  <c r="V457" i="6"/>
  <c r="AQ455" i="20" s="1"/>
  <c r="V458" i="6"/>
  <c r="AQ456" i="20" s="1"/>
  <c r="V459" i="6"/>
  <c r="AQ457" i="20" s="1"/>
  <c r="V460" i="6"/>
  <c r="AQ458" i="20" s="1"/>
  <c r="V461" i="6"/>
  <c r="AQ459" i="20" s="1"/>
  <c r="V462" i="6"/>
  <c r="AQ460" i="20" s="1"/>
  <c r="V463" i="6"/>
  <c r="AQ461" i="20" s="1"/>
  <c r="V464" i="6"/>
  <c r="AQ462" i="20" s="1"/>
  <c r="V465" i="6"/>
  <c r="AQ463" i="20" s="1"/>
  <c r="V466" i="6"/>
  <c r="AQ464" i="20" s="1"/>
  <c r="V467" i="6"/>
  <c r="AQ465" i="20" s="1"/>
  <c r="V468" i="6"/>
  <c r="AQ466" i="20" s="1"/>
  <c r="V469" i="6"/>
  <c r="AQ467" i="20" s="1"/>
  <c r="V470" i="6"/>
  <c r="V471" i="6"/>
  <c r="AQ469" i="20" s="1"/>
  <c r="V472" i="6"/>
  <c r="AQ470" i="20" s="1"/>
  <c r="V473" i="6"/>
  <c r="AQ471" i="20" s="1"/>
  <c r="V474" i="6"/>
  <c r="AQ472" i="20" s="1"/>
  <c r="V475" i="6"/>
  <c r="V476" i="6"/>
  <c r="AQ474" i="20" s="1"/>
  <c r="V2" i="6"/>
  <c r="AQ2" i="20" s="1"/>
  <c r="AJ3" i="20"/>
  <c r="AK3" i="20" s="1"/>
  <c r="AJ4" i="20"/>
  <c r="AK4" i="20" s="1"/>
  <c r="AJ5" i="20"/>
  <c r="AJ6" i="20"/>
  <c r="AK6" i="20" s="1"/>
  <c r="AJ7" i="20"/>
  <c r="AK7" i="20" s="1"/>
  <c r="AJ8" i="20"/>
  <c r="AJ9" i="20"/>
  <c r="AJ10" i="20"/>
  <c r="AJ11" i="20"/>
  <c r="AK11" i="20" s="1"/>
  <c r="AJ12" i="20"/>
  <c r="AJ13" i="20"/>
  <c r="AK13" i="20" s="1"/>
  <c r="AJ14" i="20"/>
  <c r="AK14" i="20" s="1"/>
  <c r="AJ15" i="20"/>
  <c r="AK15" i="20" s="1"/>
  <c r="AJ16" i="20"/>
  <c r="AJ17" i="20"/>
  <c r="AJ18" i="20"/>
  <c r="AJ19" i="20"/>
  <c r="AJ20" i="20"/>
  <c r="AJ21" i="20"/>
  <c r="AJ22" i="20"/>
  <c r="AJ23" i="20"/>
  <c r="AJ24" i="20"/>
  <c r="AJ25" i="20"/>
  <c r="AJ26" i="20"/>
  <c r="AJ27" i="20"/>
  <c r="AJ28" i="20"/>
  <c r="AJ29" i="20"/>
  <c r="AJ30" i="20"/>
  <c r="AJ31" i="20"/>
  <c r="AJ32" i="20"/>
  <c r="AJ33" i="20"/>
  <c r="AJ34" i="20"/>
  <c r="AJ35" i="20"/>
  <c r="AK35" i="20" s="1"/>
  <c r="AJ36" i="20"/>
  <c r="AK36" i="20" s="1"/>
  <c r="AJ37" i="20"/>
  <c r="AK37" i="20" s="1"/>
  <c r="AJ38" i="20"/>
  <c r="AK38" i="20" s="1"/>
  <c r="AJ39" i="20"/>
  <c r="AK39" i="20" s="1"/>
  <c r="AJ40" i="20"/>
  <c r="AK40" i="20" s="1"/>
  <c r="AJ41" i="20"/>
  <c r="AK41" i="20" s="1"/>
  <c r="AJ42" i="20"/>
  <c r="AK42" i="20" s="1"/>
  <c r="AJ43" i="20"/>
  <c r="AK43" i="20" s="1"/>
  <c r="AJ44" i="20"/>
  <c r="AK44" i="20" s="1"/>
  <c r="AJ45" i="20"/>
  <c r="AK45" i="20" s="1"/>
  <c r="AJ46" i="20"/>
  <c r="AK46" i="20" s="1"/>
  <c r="AJ47" i="20"/>
  <c r="AJ48" i="20"/>
  <c r="AJ49" i="20"/>
  <c r="AK49" i="20" s="1"/>
  <c r="AJ50" i="20"/>
  <c r="AK50" i="20" s="1"/>
  <c r="AJ51" i="20"/>
  <c r="AK51" i="20" s="1"/>
  <c r="AJ52" i="20"/>
  <c r="AK52" i="20" s="1"/>
  <c r="AJ53" i="20"/>
  <c r="AK53" i="20" s="1"/>
  <c r="AJ54" i="20"/>
  <c r="AK54" i="20" s="1"/>
  <c r="AJ55" i="20"/>
  <c r="AJ56" i="20"/>
  <c r="AJ57" i="20"/>
  <c r="AJ58" i="20"/>
  <c r="AK58" i="20" s="1"/>
  <c r="AJ59" i="20"/>
  <c r="AK59" i="20" s="1"/>
  <c r="AJ60" i="20"/>
  <c r="AJ61" i="20"/>
  <c r="AJ62" i="20"/>
  <c r="AK62" i="20" s="1"/>
  <c r="AJ63" i="20"/>
  <c r="AK63" i="20" s="1"/>
  <c r="AJ64" i="20"/>
  <c r="AK64" i="20" s="1"/>
  <c r="AJ65" i="20"/>
  <c r="AK65" i="20" s="1"/>
  <c r="AJ66" i="20"/>
  <c r="AK66" i="20" s="1"/>
  <c r="AJ67" i="20"/>
  <c r="AK67" i="20" s="1"/>
  <c r="AJ68" i="20"/>
  <c r="AJ69" i="20"/>
  <c r="AK69" i="20" s="1"/>
  <c r="AJ70" i="20"/>
  <c r="AK70" i="20" s="1"/>
  <c r="AJ71" i="20"/>
  <c r="AK71" i="20" s="1"/>
  <c r="AJ72" i="20"/>
  <c r="AK72" i="20" s="1"/>
  <c r="AJ73" i="20"/>
  <c r="AK73" i="20" s="1"/>
  <c r="AJ74" i="20"/>
  <c r="AJ75" i="20"/>
  <c r="AJ76" i="20"/>
  <c r="AJ77" i="20"/>
  <c r="AJ78" i="20"/>
  <c r="AK78" i="20" s="1"/>
  <c r="AJ79" i="20"/>
  <c r="AJ80" i="20"/>
  <c r="AJ81" i="20"/>
  <c r="AJ82" i="20"/>
  <c r="AJ83" i="20"/>
  <c r="AJ84" i="20"/>
  <c r="AJ85" i="20"/>
  <c r="AK85" i="20" s="1"/>
  <c r="AJ86" i="20"/>
  <c r="AK86" i="20" s="1"/>
  <c r="AJ87" i="20"/>
  <c r="AK87" i="20" s="1"/>
  <c r="AJ88" i="20"/>
  <c r="AK88" i="20" s="1"/>
  <c r="AJ89" i="20"/>
  <c r="AJ90" i="20"/>
  <c r="AK90" i="20" s="1"/>
  <c r="AJ91" i="20"/>
  <c r="AK91" i="20" s="1"/>
  <c r="AJ92" i="20"/>
  <c r="AJ93" i="20"/>
  <c r="AK93" i="20" s="1"/>
  <c r="AJ94" i="20"/>
  <c r="AK94" i="20" s="1"/>
  <c r="AJ95" i="20"/>
  <c r="AJ96" i="20"/>
  <c r="AJ97" i="20"/>
  <c r="AJ98" i="20"/>
  <c r="AJ99" i="20"/>
  <c r="AK99" i="20" s="1"/>
  <c r="AJ100" i="20"/>
  <c r="AJ101" i="20"/>
  <c r="AK101" i="20" s="1"/>
  <c r="AJ102" i="20"/>
  <c r="AJ103" i="20"/>
  <c r="AJ104" i="20"/>
  <c r="AJ105" i="20"/>
  <c r="AK105" i="20" s="1"/>
  <c r="AJ106" i="20"/>
  <c r="AK106" i="20" s="1"/>
  <c r="AJ107" i="20"/>
  <c r="AK107" i="20" s="1"/>
  <c r="AJ108" i="20"/>
  <c r="AJ109" i="20"/>
  <c r="AJ110" i="20"/>
  <c r="AJ111" i="20"/>
  <c r="AJ112" i="20"/>
  <c r="AJ113" i="20"/>
  <c r="AJ114" i="20"/>
  <c r="AJ115" i="20"/>
  <c r="AJ116" i="20"/>
  <c r="AJ117" i="20"/>
  <c r="AJ118" i="20"/>
  <c r="AJ119" i="20"/>
  <c r="AK119" i="20" s="1"/>
  <c r="AJ120" i="20"/>
  <c r="AK120" i="20" s="1"/>
  <c r="AJ121" i="20"/>
  <c r="AJ122" i="20"/>
  <c r="AJ123" i="20"/>
  <c r="AJ124" i="20"/>
  <c r="AJ125" i="20"/>
  <c r="AJ126" i="20"/>
  <c r="AJ127" i="20"/>
  <c r="AK127" i="20" s="1"/>
  <c r="AJ128" i="20"/>
  <c r="AK128" i="20" s="1"/>
  <c r="AJ129" i="20"/>
  <c r="AJ130" i="20"/>
  <c r="AJ131" i="20"/>
  <c r="AK131" i="20" s="1"/>
  <c r="AJ132" i="20"/>
  <c r="AJ133" i="20"/>
  <c r="AJ134" i="20"/>
  <c r="AK134" i="20" s="1"/>
  <c r="AJ135" i="20"/>
  <c r="AJ136" i="20"/>
  <c r="AJ137" i="20"/>
  <c r="AJ138" i="20"/>
  <c r="AJ139" i="20"/>
  <c r="AJ140" i="20"/>
  <c r="AJ141" i="20"/>
  <c r="AJ142" i="20"/>
  <c r="AK142" i="20" s="1"/>
  <c r="AJ143" i="20"/>
  <c r="AJ144" i="20"/>
  <c r="AK144" i="20" s="1"/>
  <c r="AJ145" i="20"/>
  <c r="AK145" i="20" s="1"/>
  <c r="AJ146" i="20"/>
  <c r="AJ147" i="20"/>
  <c r="AK147" i="20" s="1"/>
  <c r="AJ148" i="20"/>
  <c r="AK148" i="20" s="1"/>
  <c r="AJ149" i="20"/>
  <c r="AK149" i="20" s="1"/>
  <c r="AJ150" i="20"/>
  <c r="AK150" i="20" s="1"/>
  <c r="AJ151" i="20"/>
  <c r="AK151" i="20" s="1"/>
  <c r="AJ152" i="20"/>
  <c r="AK152" i="20" s="1"/>
  <c r="AJ153" i="20"/>
  <c r="AK153" i="20" s="1"/>
  <c r="AJ154" i="20"/>
  <c r="AK154" i="20" s="1"/>
  <c r="AJ155" i="20"/>
  <c r="AK155" i="20" s="1"/>
  <c r="AJ156" i="20"/>
  <c r="AJ157" i="20"/>
  <c r="AJ158" i="20"/>
  <c r="AK158" i="20" s="1"/>
  <c r="AJ159" i="20"/>
  <c r="AK159" i="20" s="1"/>
  <c r="AJ160" i="20"/>
  <c r="AJ161" i="20"/>
  <c r="AJ162" i="20"/>
  <c r="AJ163" i="20"/>
  <c r="AJ164" i="20"/>
  <c r="AJ165" i="20"/>
  <c r="AJ166" i="20"/>
  <c r="AJ167" i="20"/>
  <c r="AJ168" i="20"/>
  <c r="AJ169" i="20"/>
  <c r="AJ170" i="20"/>
  <c r="AJ171" i="20"/>
  <c r="AJ172" i="20"/>
  <c r="AK172" i="20" s="1"/>
  <c r="AJ173" i="20"/>
  <c r="AK173" i="20" s="1"/>
  <c r="AJ174" i="20"/>
  <c r="AK174" i="20" s="1"/>
  <c r="AJ175" i="20"/>
  <c r="AK175" i="20" s="1"/>
  <c r="AJ176" i="20"/>
  <c r="AK176" i="20" s="1"/>
  <c r="AJ177" i="20"/>
  <c r="AK177" i="20" s="1"/>
  <c r="AJ178" i="20"/>
  <c r="AK178" i="20" s="1"/>
  <c r="AJ179" i="20"/>
  <c r="AK179" i="20" s="1"/>
  <c r="AJ180" i="20"/>
  <c r="AJ181" i="20"/>
  <c r="AJ182" i="20"/>
  <c r="AK182" i="20" s="1"/>
  <c r="AJ183" i="20"/>
  <c r="AK183" i="20" s="1"/>
  <c r="AJ184" i="20"/>
  <c r="AK184" i="20" s="1"/>
  <c r="AJ185" i="20"/>
  <c r="AJ186" i="20"/>
  <c r="AK186" i="20" s="1"/>
  <c r="AJ187" i="20"/>
  <c r="AJ188" i="20"/>
  <c r="AJ189" i="20"/>
  <c r="AJ190" i="20"/>
  <c r="AJ191" i="20"/>
  <c r="AJ192" i="20"/>
  <c r="AJ193" i="20"/>
  <c r="AK193" i="20" s="1"/>
  <c r="AJ194" i="20"/>
  <c r="AK194" i="20" s="1"/>
  <c r="AJ195" i="20"/>
  <c r="AK195" i="20" s="1"/>
  <c r="AJ196" i="20"/>
  <c r="AK196" i="20" s="1"/>
  <c r="AJ197" i="20"/>
  <c r="AK197" i="20" s="1"/>
  <c r="AJ198" i="20"/>
  <c r="AK198" i="20" s="1"/>
  <c r="AJ199" i="20"/>
  <c r="AJ200" i="20"/>
  <c r="AK200" i="20" s="1"/>
  <c r="AJ201" i="20"/>
  <c r="AJ202" i="20"/>
  <c r="AJ203" i="20"/>
  <c r="AK203" i="20" s="1"/>
  <c r="AJ204" i="20"/>
  <c r="AJ205" i="20"/>
  <c r="AK205" i="20" s="1"/>
  <c r="AJ206" i="20"/>
  <c r="AK206" i="20" s="1"/>
  <c r="AJ207" i="20"/>
  <c r="AJ208" i="20"/>
  <c r="AK208" i="20" s="1"/>
  <c r="AJ209" i="20"/>
  <c r="AK209" i="20" s="1"/>
  <c r="AJ210" i="20"/>
  <c r="AJ211" i="20"/>
  <c r="AJ212" i="20"/>
  <c r="AK212" i="20" s="1"/>
  <c r="AJ213" i="20"/>
  <c r="AJ214" i="20"/>
  <c r="AJ215" i="20"/>
  <c r="AK215" i="20" s="1"/>
  <c r="AJ216" i="20"/>
  <c r="AK216" i="20" s="1"/>
  <c r="AJ217" i="20"/>
  <c r="AK217" i="20" s="1"/>
  <c r="AJ218" i="20"/>
  <c r="AJ219" i="20"/>
  <c r="AK219" i="20" s="1"/>
  <c r="AJ220" i="20"/>
  <c r="AK220" i="20" s="1"/>
  <c r="AJ221" i="20"/>
  <c r="AK221" i="20" s="1"/>
  <c r="AJ222" i="20"/>
  <c r="AJ223" i="20"/>
  <c r="AJ224" i="20"/>
  <c r="AJ225" i="20"/>
  <c r="AK225" i="20" s="1"/>
  <c r="AJ226" i="20"/>
  <c r="AK226" i="20" s="1"/>
  <c r="AJ227" i="20"/>
  <c r="AK227" i="20" s="1"/>
  <c r="AJ228" i="20"/>
  <c r="AK228" i="20" s="1"/>
  <c r="AJ229" i="20"/>
  <c r="AK229" i="20" s="1"/>
  <c r="AJ230" i="20"/>
  <c r="AK230" i="20" s="1"/>
  <c r="AJ231" i="20"/>
  <c r="AK231" i="20" s="1"/>
  <c r="AJ232" i="20"/>
  <c r="AK232" i="20" s="1"/>
  <c r="AJ233" i="20"/>
  <c r="AK233" i="20" s="1"/>
  <c r="AJ234" i="20"/>
  <c r="AK234" i="20" s="1"/>
  <c r="AJ235" i="20"/>
  <c r="AJ236" i="20"/>
  <c r="AK236" i="20" s="1"/>
  <c r="AJ237" i="20"/>
  <c r="AK237" i="20" s="1"/>
  <c r="AJ238" i="20"/>
  <c r="AK238" i="20" s="1"/>
  <c r="AJ239" i="20"/>
  <c r="AJ240" i="20"/>
  <c r="AK240" i="20" s="1"/>
  <c r="AJ241" i="20"/>
  <c r="AK241" i="20" s="1"/>
  <c r="AJ242" i="20"/>
  <c r="AJ243" i="20"/>
  <c r="AK243" i="20" s="1"/>
  <c r="AJ244" i="20"/>
  <c r="AK244" i="20" s="1"/>
  <c r="AJ245" i="20"/>
  <c r="AJ246" i="20"/>
  <c r="AK246" i="20" s="1"/>
  <c r="AJ247" i="20"/>
  <c r="AJ248" i="20"/>
  <c r="AK248" i="20" s="1"/>
  <c r="AJ249" i="20"/>
  <c r="AK249" i="20" s="1"/>
  <c r="AJ250" i="20"/>
  <c r="AK250" i="20" s="1"/>
  <c r="AJ251" i="20"/>
  <c r="AK251" i="20" s="1"/>
  <c r="AJ252" i="20"/>
  <c r="AK252" i="20" s="1"/>
  <c r="AJ253" i="20"/>
  <c r="AJ254" i="20"/>
  <c r="AK254" i="20" s="1"/>
  <c r="AJ255" i="20"/>
  <c r="AK255" i="20" s="1"/>
  <c r="AJ256" i="20"/>
  <c r="AK256" i="20" s="1"/>
  <c r="AJ257" i="20"/>
  <c r="AK257" i="20" s="1"/>
  <c r="AJ258" i="20"/>
  <c r="AJ259" i="20"/>
  <c r="AJ260" i="20"/>
  <c r="AJ261" i="20"/>
  <c r="AJ262" i="20"/>
  <c r="AJ263" i="20"/>
  <c r="AK263" i="20" s="1"/>
  <c r="AJ264" i="20"/>
  <c r="AK264" i="20" s="1"/>
  <c r="AJ265" i="20"/>
  <c r="AK265" i="20" s="1"/>
  <c r="AJ266" i="20"/>
  <c r="AJ267" i="20"/>
  <c r="AK267" i="20" s="1"/>
  <c r="AJ268" i="20"/>
  <c r="AK268" i="20" s="1"/>
  <c r="AJ269" i="20"/>
  <c r="AK269" i="20" s="1"/>
  <c r="AJ270" i="20"/>
  <c r="AK270" i="20" s="1"/>
  <c r="AJ271" i="20"/>
  <c r="AK271" i="20" s="1"/>
  <c r="AJ272" i="20"/>
  <c r="AK272" i="20" s="1"/>
  <c r="AJ273" i="20"/>
  <c r="AK273" i="20" s="1"/>
  <c r="AJ274" i="20"/>
  <c r="AK274" i="20" s="1"/>
  <c r="AJ275" i="20"/>
  <c r="AK275" i="20" s="1"/>
  <c r="AJ276" i="20"/>
  <c r="AK276" i="20" s="1"/>
  <c r="AJ277" i="20"/>
  <c r="AJ278" i="20"/>
  <c r="AK278" i="20" s="1"/>
  <c r="AJ279" i="20"/>
  <c r="AK279" i="20" s="1"/>
  <c r="AJ280" i="20"/>
  <c r="AK280" i="20" s="1"/>
  <c r="AJ281" i="20"/>
  <c r="AK281" i="20" s="1"/>
  <c r="AJ282" i="20"/>
  <c r="AK282" i="20" s="1"/>
  <c r="AJ283" i="20"/>
  <c r="AJ284" i="20"/>
  <c r="AK284" i="20" s="1"/>
  <c r="AJ285" i="20"/>
  <c r="AK285" i="20" s="1"/>
  <c r="AJ286" i="20"/>
  <c r="AK286" i="20" s="1"/>
  <c r="AJ287" i="20"/>
  <c r="AK287" i="20" s="1"/>
  <c r="AJ288" i="20"/>
  <c r="AK288" i="20" s="1"/>
  <c r="AJ289" i="20"/>
  <c r="AK289" i="20" s="1"/>
  <c r="AJ290" i="20"/>
  <c r="AJ291" i="20"/>
  <c r="AK291" i="20" s="1"/>
  <c r="AJ292" i="20"/>
  <c r="AK292" i="20" s="1"/>
  <c r="AJ293" i="20"/>
  <c r="AK293" i="20" s="1"/>
  <c r="AJ294" i="20"/>
  <c r="AK294" i="20" s="1"/>
  <c r="AJ295" i="20"/>
  <c r="AK295" i="20" s="1"/>
  <c r="AJ296" i="20"/>
  <c r="AK296" i="20" s="1"/>
  <c r="AJ297" i="20"/>
  <c r="AK297" i="20" s="1"/>
  <c r="AJ298" i="20"/>
  <c r="AJ299" i="20"/>
  <c r="AJ300" i="20"/>
  <c r="AK300" i="20" s="1"/>
  <c r="AJ301" i="20"/>
  <c r="AJ302" i="20"/>
  <c r="AJ303" i="20"/>
  <c r="AK303" i="20" s="1"/>
  <c r="AJ304" i="20"/>
  <c r="AJ305" i="20"/>
  <c r="AJ306" i="20"/>
  <c r="AK306" i="20" s="1"/>
  <c r="AJ307" i="20"/>
  <c r="AJ308" i="20"/>
  <c r="AJ309" i="20"/>
  <c r="AK309" i="20" s="1"/>
  <c r="AJ310" i="20"/>
  <c r="AK310" i="20" s="1"/>
  <c r="AJ311" i="20"/>
  <c r="AK311" i="20" s="1"/>
  <c r="AJ312" i="20"/>
  <c r="AK312" i="20" s="1"/>
  <c r="AJ313" i="20"/>
  <c r="AK313" i="20" s="1"/>
  <c r="AJ314" i="20"/>
  <c r="AK314" i="20" s="1"/>
  <c r="AJ315" i="20"/>
  <c r="AK315" i="20" s="1"/>
  <c r="AJ316" i="20"/>
  <c r="AJ317" i="20"/>
  <c r="AK317" i="20" s="1"/>
  <c r="AJ318" i="20"/>
  <c r="AK318" i="20" s="1"/>
  <c r="AJ319" i="20"/>
  <c r="AK319" i="20" s="1"/>
  <c r="AJ320" i="20"/>
  <c r="AK320" i="20" s="1"/>
  <c r="AJ321" i="20"/>
  <c r="AK321" i="20" s="1"/>
  <c r="AJ322" i="20"/>
  <c r="AK322" i="20" s="1"/>
  <c r="AJ323" i="20"/>
  <c r="AK323" i="20" s="1"/>
  <c r="AJ324" i="20"/>
  <c r="AK324" i="20" s="1"/>
  <c r="AJ325" i="20"/>
  <c r="AK325" i="20" s="1"/>
  <c r="AJ326" i="20"/>
  <c r="AJ327" i="20"/>
  <c r="AK327" i="20" s="1"/>
  <c r="AJ328" i="20"/>
  <c r="AK328" i="20" s="1"/>
  <c r="AJ329" i="20"/>
  <c r="AK329" i="20" s="1"/>
  <c r="AJ330" i="20"/>
  <c r="AK330" i="20" s="1"/>
  <c r="AJ331" i="20"/>
  <c r="AK331" i="20" s="1"/>
  <c r="AJ332" i="20"/>
  <c r="AK332" i="20" s="1"/>
  <c r="AJ333" i="20"/>
  <c r="AK333" i="20" s="1"/>
  <c r="AJ334" i="20"/>
  <c r="AJ335" i="20"/>
  <c r="AJ336" i="20"/>
  <c r="AJ337" i="20"/>
  <c r="AK337" i="20" s="1"/>
  <c r="AJ338" i="20"/>
  <c r="AK338" i="20" s="1"/>
  <c r="AJ339" i="20"/>
  <c r="AK339" i="20" s="1"/>
  <c r="AJ340" i="20"/>
  <c r="AK340" i="20" s="1"/>
  <c r="AJ341" i="20"/>
  <c r="AK341" i="20" s="1"/>
  <c r="AJ342" i="20"/>
  <c r="AK342" i="20" s="1"/>
  <c r="AJ343" i="20"/>
  <c r="AK343" i="20" s="1"/>
  <c r="AJ344" i="20"/>
  <c r="AK344" i="20" s="1"/>
  <c r="AJ345" i="20"/>
  <c r="AJ346" i="20"/>
  <c r="AJ347" i="20"/>
  <c r="AK347" i="20" s="1"/>
  <c r="AJ348" i="20"/>
  <c r="AK348" i="20" s="1"/>
  <c r="AJ349" i="20"/>
  <c r="AK349" i="20" s="1"/>
  <c r="AJ350" i="20"/>
  <c r="AJ351" i="20"/>
  <c r="AK351" i="20" s="1"/>
  <c r="AJ352" i="20"/>
  <c r="AJ353" i="20"/>
  <c r="AJ354" i="20"/>
  <c r="AJ355" i="20"/>
  <c r="AJ356" i="20"/>
  <c r="AJ357" i="20"/>
  <c r="AK357" i="20" s="1"/>
  <c r="AJ358" i="20"/>
  <c r="AJ359" i="20"/>
  <c r="AK359" i="20" s="1"/>
  <c r="AJ360" i="20"/>
  <c r="AK360" i="20" s="1"/>
  <c r="AJ361" i="20"/>
  <c r="AJ362" i="20"/>
  <c r="AK362" i="20" s="1"/>
  <c r="AJ363" i="20"/>
  <c r="AJ364" i="20"/>
  <c r="AJ365" i="20"/>
  <c r="AK365" i="20" s="1"/>
  <c r="AJ366" i="20"/>
  <c r="AK366" i="20" s="1"/>
  <c r="AJ367" i="20"/>
  <c r="AK367" i="20" s="1"/>
  <c r="AJ368" i="20"/>
  <c r="AK368" i="20" s="1"/>
  <c r="AJ369" i="20"/>
  <c r="AK369" i="20" s="1"/>
  <c r="AJ370" i="20"/>
  <c r="AK370" i="20" s="1"/>
  <c r="AJ371" i="20"/>
  <c r="AK371" i="20" s="1"/>
  <c r="AJ372" i="20"/>
  <c r="AK372" i="20" s="1"/>
  <c r="AJ373" i="20"/>
  <c r="AJ374" i="20"/>
  <c r="AJ375" i="20"/>
  <c r="AJ376" i="20"/>
  <c r="AK376" i="20" s="1"/>
  <c r="AJ377" i="20"/>
  <c r="AK377" i="20" s="1"/>
  <c r="AJ378" i="20"/>
  <c r="AK378" i="20" s="1"/>
  <c r="AJ379" i="20"/>
  <c r="AJ380" i="20"/>
  <c r="AK380" i="20" s="1"/>
  <c r="AJ381" i="20"/>
  <c r="AK381" i="20" s="1"/>
  <c r="AJ382" i="20"/>
  <c r="AK382" i="20" s="1"/>
  <c r="AJ383" i="20"/>
  <c r="AK383" i="20" s="1"/>
  <c r="AJ384" i="20"/>
  <c r="AK384" i="20" s="1"/>
  <c r="AJ385" i="20"/>
  <c r="AK385" i="20" s="1"/>
  <c r="AJ386" i="20"/>
  <c r="AK386" i="20" s="1"/>
  <c r="AJ387" i="20"/>
  <c r="AK387" i="20" s="1"/>
  <c r="AJ388" i="20"/>
  <c r="AK388" i="20" s="1"/>
  <c r="AJ389" i="20"/>
  <c r="AJ390" i="20"/>
  <c r="AK390" i="20" s="1"/>
  <c r="AJ391" i="20"/>
  <c r="AK391" i="20" s="1"/>
  <c r="AJ392" i="20"/>
  <c r="AK392" i="20" s="1"/>
  <c r="AJ393" i="20"/>
  <c r="AJ394" i="20"/>
  <c r="AJ395" i="20"/>
  <c r="AK395" i="20" s="1"/>
  <c r="AJ396" i="20"/>
  <c r="AK396" i="20" s="1"/>
  <c r="AJ397" i="20"/>
  <c r="AK397" i="20" s="1"/>
  <c r="AJ398" i="20"/>
  <c r="AK398" i="20" s="1"/>
  <c r="AJ399" i="20"/>
  <c r="AK399" i="20" s="1"/>
  <c r="AJ400" i="20"/>
  <c r="AK400" i="20" s="1"/>
  <c r="AJ401" i="20"/>
  <c r="AK401" i="20" s="1"/>
  <c r="AJ402" i="20"/>
  <c r="AK402" i="20" s="1"/>
  <c r="AJ403" i="20"/>
  <c r="AK403" i="20" s="1"/>
  <c r="AJ404" i="20"/>
  <c r="AK404" i="20" s="1"/>
  <c r="AJ405" i="20"/>
  <c r="AK405" i="20" s="1"/>
  <c r="AJ406" i="20"/>
  <c r="AK406" i="20" s="1"/>
  <c r="AJ407" i="20"/>
  <c r="AK407" i="20" s="1"/>
  <c r="AJ408" i="20"/>
  <c r="AJ409" i="20"/>
  <c r="AK409" i="20" s="1"/>
  <c r="AJ410" i="20"/>
  <c r="AK410" i="20" s="1"/>
  <c r="AJ411" i="20"/>
  <c r="AK411" i="20" s="1"/>
  <c r="AJ412" i="20"/>
  <c r="AJ413" i="20"/>
  <c r="AK413" i="20" s="1"/>
  <c r="AJ414" i="20"/>
  <c r="AK414" i="20" s="1"/>
  <c r="AJ415" i="20"/>
  <c r="AK415" i="20" s="1"/>
  <c r="AJ416" i="20"/>
  <c r="AK416" i="20" s="1"/>
  <c r="AJ417" i="20"/>
  <c r="AJ418" i="20"/>
  <c r="AK418" i="20" s="1"/>
  <c r="AJ419" i="20"/>
  <c r="AK419" i="20" s="1"/>
  <c r="AJ420" i="20"/>
  <c r="AK420" i="20" s="1"/>
  <c r="AJ421" i="20"/>
  <c r="AK421" i="20" s="1"/>
  <c r="AJ422" i="20"/>
  <c r="AK422" i="20" s="1"/>
  <c r="AJ423" i="20"/>
  <c r="AJ424" i="20"/>
  <c r="AK424" i="20" s="1"/>
  <c r="AJ425" i="20"/>
  <c r="AK425" i="20" s="1"/>
  <c r="AJ426" i="20"/>
  <c r="AK426" i="20" s="1"/>
  <c r="AJ427" i="20"/>
  <c r="AJ428" i="20"/>
  <c r="AK428" i="20" s="1"/>
  <c r="AJ429" i="20"/>
  <c r="AK429" i="20" s="1"/>
  <c r="AJ430" i="20"/>
  <c r="AK430" i="20" s="1"/>
  <c r="AJ431" i="20"/>
  <c r="AK431" i="20" s="1"/>
  <c r="AJ432" i="20"/>
  <c r="AK432" i="20" s="1"/>
  <c r="AJ433" i="20"/>
  <c r="AK433" i="20" s="1"/>
  <c r="AJ434" i="20"/>
  <c r="AK434" i="20" s="1"/>
  <c r="AJ435" i="20"/>
  <c r="AK435" i="20" s="1"/>
  <c r="AJ436" i="20"/>
  <c r="AK436" i="20" s="1"/>
  <c r="AJ437" i="20"/>
  <c r="AK437" i="20" s="1"/>
  <c r="AJ438" i="20"/>
  <c r="AK438" i="20" s="1"/>
  <c r="AJ439" i="20"/>
  <c r="AK439" i="20" s="1"/>
  <c r="AJ440" i="20"/>
  <c r="AK440" i="20" s="1"/>
  <c r="AJ441" i="20"/>
  <c r="AK441" i="20" s="1"/>
  <c r="AJ442" i="20"/>
  <c r="AK442" i="20" s="1"/>
  <c r="AJ443" i="20"/>
  <c r="AJ444" i="20"/>
  <c r="AJ445" i="20"/>
  <c r="AJ446" i="20"/>
  <c r="AK446" i="20" s="1"/>
  <c r="AJ447" i="20"/>
  <c r="AK447" i="20" s="1"/>
  <c r="AJ448" i="20"/>
  <c r="AK448" i="20" s="1"/>
  <c r="AJ449" i="20"/>
  <c r="AK449" i="20" s="1"/>
  <c r="AJ450" i="20"/>
  <c r="AJ451" i="20"/>
  <c r="AK451" i="20" s="1"/>
  <c r="AJ467" i="20"/>
  <c r="AJ468" i="20"/>
  <c r="AK468" i="20" s="1"/>
  <c r="AJ469" i="20"/>
  <c r="AK469" i="20" s="1"/>
  <c r="AJ470" i="20"/>
  <c r="AJ471" i="20"/>
  <c r="AJ472" i="20"/>
  <c r="AJ473" i="20"/>
  <c r="AK473" i="20" s="1"/>
  <c r="AJ2" i="20"/>
  <c r="AK2" i="20" s="1"/>
  <c r="AP3" i="20"/>
  <c r="K4" i="14" s="1"/>
  <c r="AP4" i="20"/>
  <c r="K5" i="14" s="1"/>
  <c r="AP5" i="20"/>
  <c r="K6" i="14" s="1"/>
  <c r="AP6" i="20"/>
  <c r="K7" i="14" s="1"/>
  <c r="AP7" i="20"/>
  <c r="K8" i="14" s="1"/>
  <c r="AP8" i="20"/>
  <c r="K9" i="14" s="1"/>
  <c r="AP9" i="20"/>
  <c r="K10" i="14" s="1"/>
  <c r="AP10" i="20"/>
  <c r="K11" i="14" s="1"/>
  <c r="AP11" i="20"/>
  <c r="K12" i="14" s="1"/>
  <c r="AP12" i="20"/>
  <c r="K13" i="14" s="1"/>
  <c r="AP13" i="20"/>
  <c r="K14" i="14" s="1"/>
  <c r="AP14" i="20"/>
  <c r="K15" i="14" s="1"/>
  <c r="AP15" i="20"/>
  <c r="K16" i="14" s="1"/>
  <c r="AP16" i="20"/>
  <c r="K17" i="14" s="1"/>
  <c r="AP17" i="20"/>
  <c r="K18" i="14" s="1"/>
  <c r="AP18" i="20"/>
  <c r="K25" i="14" s="1"/>
  <c r="AP19" i="20"/>
  <c r="AP20" i="20"/>
  <c r="AP21" i="20"/>
  <c r="AP22" i="20"/>
  <c r="AP23" i="20"/>
  <c r="AP24" i="20"/>
  <c r="AP25" i="20"/>
  <c r="AP26" i="20"/>
  <c r="K30" i="14" s="1"/>
  <c r="AP27" i="20"/>
  <c r="AP28" i="20"/>
  <c r="AP29" i="20"/>
  <c r="AP30" i="20"/>
  <c r="AP31" i="20"/>
  <c r="AP32" i="20"/>
  <c r="AP33" i="20"/>
  <c r="AP34" i="20"/>
  <c r="AP35" i="20"/>
  <c r="K36" i="14" s="1"/>
  <c r="AP36" i="20"/>
  <c r="K37" i="14" s="1"/>
  <c r="AP37" i="20"/>
  <c r="K38" i="14" s="1"/>
  <c r="AP38" i="20"/>
  <c r="K39" i="14" s="1"/>
  <c r="AP39" i="20"/>
  <c r="K40" i="14" s="1"/>
  <c r="AP40" i="20"/>
  <c r="K41" i="14" s="1"/>
  <c r="AP41" i="20"/>
  <c r="K42" i="14" s="1"/>
  <c r="AP42" i="20"/>
  <c r="K43" i="14" s="1"/>
  <c r="AP43" i="20"/>
  <c r="K44" i="14" s="1"/>
  <c r="AP44" i="20"/>
  <c r="K45" i="14" s="1"/>
  <c r="AP45" i="20"/>
  <c r="K46" i="14" s="1"/>
  <c r="AP46" i="20"/>
  <c r="K47" i="14" s="1"/>
  <c r="AP47" i="20"/>
  <c r="K48" i="14" s="1"/>
  <c r="AP48" i="20"/>
  <c r="K49" i="14" s="1"/>
  <c r="AP49" i="20"/>
  <c r="K50" i="14" s="1"/>
  <c r="AP50" i="20"/>
  <c r="K51" i="14" s="1"/>
  <c r="AP51" i="20"/>
  <c r="K52" i="14" s="1"/>
  <c r="AP52" i="20"/>
  <c r="K53" i="14" s="1"/>
  <c r="AP53" i="20"/>
  <c r="K54" i="14" s="1"/>
  <c r="AP54" i="20"/>
  <c r="K55" i="14" s="1"/>
  <c r="AP55" i="20"/>
  <c r="K56" i="14" s="1"/>
  <c r="AP56" i="20"/>
  <c r="K57" i="14" s="1"/>
  <c r="AP57" i="20"/>
  <c r="K58" i="14" s="1"/>
  <c r="AP58" i="20"/>
  <c r="K59" i="14" s="1"/>
  <c r="AP59" i="20"/>
  <c r="K60" i="14" s="1"/>
  <c r="AP60" i="20"/>
  <c r="K61" i="14" s="1"/>
  <c r="AP61" i="20"/>
  <c r="K62" i="14" s="1"/>
  <c r="AP62" i="20"/>
  <c r="K63" i="14" s="1"/>
  <c r="AP63" i="20"/>
  <c r="K64" i="14" s="1"/>
  <c r="AP64" i="20"/>
  <c r="K65" i="14" s="1"/>
  <c r="AP65" i="20"/>
  <c r="K66" i="14" s="1"/>
  <c r="AP66" i="20"/>
  <c r="K67" i="14" s="1"/>
  <c r="AP67" i="20"/>
  <c r="K68" i="14" s="1"/>
  <c r="AP68" i="20"/>
  <c r="K69" i="14" s="1"/>
  <c r="AP69" i="20"/>
  <c r="K70" i="14" s="1"/>
  <c r="AP70" i="20"/>
  <c r="K71" i="14" s="1"/>
  <c r="AP71" i="20"/>
  <c r="K72" i="14" s="1"/>
  <c r="AP72" i="20"/>
  <c r="K73" i="14" s="1"/>
  <c r="AP73" i="20"/>
  <c r="K74" i="14" s="1"/>
  <c r="AP74" i="20"/>
  <c r="K75" i="14" s="1"/>
  <c r="AP75" i="20"/>
  <c r="K76" i="14" s="1"/>
  <c r="AP76" i="20"/>
  <c r="K77" i="14" s="1"/>
  <c r="AP77" i="20"/>
  <c r="K78" i="14" s="1"/>
  <c r="AP78" i="20"/>
  <c r="K79" i="14" s="1"/>
  <c r="AP79" i="20"/>
  <c r="K80" i="14" s="1"/>
  <c r="AP80" i="20"/>
  <c r="K81" i="14" s="1"/>
  <c r="AP81" i="20"/>
  <c r="K82" i="14" s="1"/>
  <c r="AP82" i="20"/>
  <c r="K83" i="14" s="1"/>
  <c r="AP83" i="20"/>
  <c r="K84" i="14" s="1"/>
  <c r="AP84" i="20"/>
  <c r="K85" i="14" s="1"/>
  <c r="AP85" i="20"/>
  <c r="K86" i="14" s="1"/>
  <c r="AP86" i="20"/>
  <c r="K87" i="14" s="1"/>
  <c r="AP87" i="20"/>
  <c r="K88" i="14" s="1"/>
  <c r="AP88" i="20"/>
  <c r="K89" i="14" s="1"/>
  <c r="AP89" i="20"/>
  <c r="K90" i="14" s="1"/>
  <c r="AP90" i="20"/>
  <c r="K91" i="14" s="1"/>
  <c r="AP91" i="20"/>
  <c r="K92" i="14" s="1"/>
  <c r="AP92" i="20"/>
  <c r="K93" i="14" s="1"/>
  <c r="AP93" i="20"/>
  <c r="K94" i="14" s="1"/>
  <c r="AP94" i="20"/>
  <c r="K95" i="14" s="1"/>
  <c r="AP95" i="20"/>
  <c r="K96" i="14" s="1"/>
  <c r="AP96" i="20"/>
  <c r="K97" i="14" s="1"/>
  <c r="AP97" i="20"/>
  <c r="K98" i="14" s="1"/>
  <c r="AP98" i="20"/>
  <c r="K99" i="14" s="1"/>
  <c r="AP99" i="20"/>
  <c r="K100" i="14" s="1"/>
  <c r="AP100" i="20"/>
  <c r="K101" i="14" s="1"/>
  <c r="AP101" i="20"/>
  <c r="K102" i="14" s="1"/>
  <c r="AP102" i="20"/>
  <c r="K103" i="14" s="1"/>
  <c r="AP103" i="20"/>
  <c r="K104" i="14" s="1"/>
  <c r="AP104" i="20"/>
  <c r="K105" i="14" s="1"/>
  <c r="AP105" i="20"/>
  <c r="K106" i="14" s="1"/>
  <c r="AP106" i="20"/>
  <c r="K107" i="14" s="1"/>
  <c r="AP107" i="20"/>
  <c r="K108" i="14" s="1"/>
  <c r="AP108" i="20"/>
  <c r="K109" i="14" s="1"/>
  <c r="AP109" i="20"/>
  <c r="K110" i="14" s="1"/>
  <c r="AP110" i="20"/>
  <c r="K111" i="14" s="1"/>
  <c r="AP111" i="20"/>
  <c r="K112" i="14" s="1"/>
  <c r="AP112" i="20"/>
  <c r="K113" i="14" s="1"/>
  <c r="AP113" i="20"/>
  <c r="K114" i="14" s="1"/>
  <c r="AP114" i="20"/>
  <c r="K115" i="14" s="1"/>
  <c r="AP115" i="20"/>
  <c r="K116" i="14" s="1"/>
  <c r="AP116" i="20"/>
  <c r="K117" i="14" s="1"/>
  <c r="AP117" i="20"/>
  <c r="K118" i="14" s="1"/>
  <c r="AP118" i="20"/>
  <c r="K119" i="14" s="1"/>
  <c r="AP119" i="20"/>
  <c r="K120" i="14" s="1"/>
  <c r="AP120" i="20"/>
  <c r="K121" i="14" s="1"/>
  <c r="AP121" i="20"/>
  <c r="K122" i="14" s="1"/>
  <c r="AP122" i="20"/>
  <c r="K123" i="14" s="1"/>
  <c r="AP123" i="20"/>
  <c r="K124" i="14" s="1"/>
  <c r="AP124" i="20"/>
  <c r="K125" i="14" s="1"/>
  <c r="AP125" i="20"/>
  <c r="K126" i="14" s="1"/>
  <c r="AP126" i="20"/>
  <c r="K127" i="14" s="1"/>
  <c r="AP127" i="20"/>
  <c r="K128" i="14" s="1"/>
  <c r="AP128" i="20"/>
  <c r="K129" i="14" s="1"/>
  <c r="AP129" i="20"/>
  <c r="K130" i="14" s="1"/>
  <c r="AP130" i="20"/>
  <c r="K131" i="14" s="1"/>
  <c r="AP131" i="20"/>
  <c r="K132" i="14" s="1"/>
  <c r="AP132" i="20"/>
  <c r="K133" i="14" s="1"/>
  <c r="AP133" i="20"/>
  <c r="K134" i="14" s="1"/>
  <c r="AP134" i="20"/>
  <c r="K135" i="14" s="1"/>
  <c r="AP135" i="20"/>
  <c r="K136" i="14" s="1"/>
  <c r="AP136" i="20"/>
  <c r="K137" i="14" s="1"/>
  <c r="AP137" i="20"/>
  <c r="K138" i="14" s="1"/>
  <c r="AP138" i="20"/>
  <c r="K139" i="14" s="1"/>
  <c r="AP139" i="20"/>
  <c r="K140" i="14" s="1"/>
  <c r="AP140" i="20"/>
  <c r="K141" i="14" s="1"/>
  <c r="AP141" i="20"/>
  <c r="K142" i="14" s="1"/>
  <c r="AP142" i="20"/>
  <c r="K143" i="14" s="1"/>
  <c r="AP143" i="20"/>
  <c r="K144" i="14" s="1"/>
  <c r="AP144" i="20"/>
  <c r="K145" i="14" s="1"/>
  <c r="AP145" i="20"/>
  <c r="K146" i="14" s="1"/>
  <c r="AP146" i="20"/>
  <c r="K147" i="14" s="1"/>
  <c r="AP147" i="20"/>
  <c r="K148" i="14" s="1"/>
  <c r="AP148" i="20"/>
  <c r="K149" i="14" s="1"/>
  <c r="AP149" i="20"/>
  <c r="K150" i="14" s="1"/>
  <c r="AP150" i="20"/>
  <c r="K151" i="14" s="1"/>
  <c r="AP151" i="20"/>
  <c r="K152" i="14" s="1"/>
  <c r="AP152" i="20"/>
  <c r="K153" i="14" s="1"/>
  <c r="AP153" i="20"/>
  <c r="K154" i="14" s="1"/>
  <c r="AP154" i="20"/>
  <c r="K155" i="14" s="1"/>
  <c r="AP155" i="20"/>
  <c r="K156" i="14" s="1"/>
  <c r="AP156" i="20"/>
  <c r="K157" i="14" s="1"/>
  <c r="AP157" i="20"/>
  <c r="K158" i="14" s="1"/>
  <c r="AP158" i="20"/>
  <c r="K159" i="14" s="1"/>
  <c r="AP159" i="20"/>
  <c r="K160" i="14" s="1"/>
  <c r="AP160" i="20"/>
  <c r="K161" i="14" s="1"/>
  <c r="AP161" i="20"/>
  <c r="K162" i="14" s="1"/>
  <c r="AP162" i="20"/>
  <c r="K163" i="14" s="1"/>
  <c r="AP163" i="20"/>
  <c r="K164" i="14" s="1"/>
  <c r="AP164" i="20"/>
  <c r="K165" i="14" s="1"/>
  <c r="AP165" i="20"/>
  <c r="K166" i="14" s="1"/>
  <c r="AP166" i="20"/>
  <c r="K167" i="14" s="1"/>
  <c r="AP167" i="20"/>
  <c r="K168" i="14" s="1"/>
  <c r="AP168" i="20"/>
  <c r="K169" i="14" s="1"/>
  <c r="AP169" i="20"/>
  <c r="K170" i="14" s="1"/>
  <c r="AP170" i="20"/>
  <c r="K171" i="14" s="1"/>
  <c r="AP171" i="20"/>
  <c r="K172" i="14" s="1"/>
  <c r="AP172" i="20"/>
  <c r="K173" i="14" s="1"/>
  <c r="AP173" i="20"/>
  <c r="K174" i="14" s="1"/>
  <c r="AP174" i="20"/>
  <c r="K175" i="14" s="1"/>
  <c r="AP175" i="20"/>
  <c r="K176" i="14" s="1"/>
  <c r="AP176" i="20"/>
  <c r="K177" i="14" s="1"/>
  <c r="AP177" i="20"/>
  <c r="K178" i="14" s="1"/>
  <c r="AP178" i="20"/>
  <c r="K179" i="14" s="1"/>
  <c r="AP179" i="20"/>
  <c r="K180" i="14" s="1"/>
  <c r="AP180" i="20"/>
  <c r="K181" i="14" s="1"/>
  <c r="AP181" i="20"/>
  <c r="K182" i="14" s="1"/>
  <c r="AP182" i="20"/>
  <c r="K183" i="14" s="1"/>
  <c r="AP183" i="20"/>
  <c r="K184" i="14" s="1"/>
  <c r="AP184" i="20"/>
  <c r="K185" i="14" s="1"/>
  <c r="AP185" i="20"/>
  <c r="K186" i="14" s="1"/>
  <c r="AP186" i="20"/>
  <c r="K187" i="14" s="1"/>
  <c r="AP187" i="20"/>
  <c r="K188" i="14" s="1"/>
  <c r="AP188" i="20"/>
  <c r="K189" i="14" s="1"/>
  <c r="AP189" i="20"/>
  <c r="K190" i="14" s="1"/>
  <c r="AP190" i="20"/>
  <c r="K191" i="14" s="1"/>
  <c r="AP191" i="20"/>
  <c r="K192" i="14" s="1"/>
  <c r="AP192" i="20"/>
  <c r="K193" i="14" s="1"/>
  <c r="AP193" i="20"/>
  <c r="K194" i="14" s="1"/>
  <c r="AP194" i="20"/>
  <c r="K195" i="14" s="1"/>
  <c r="AP195" i="20"/>
  <c r="K196" i="14" s="1"/>
  <c r="AP196" i="20"/>
  <c r="K197" i="14" s="1"/>
  <c r="AP197" i="20"/>
  <c r="K198" i="14" s="1"/>
  <c r="AP198" i="20"/>
  <c r="K199" i="14" s="1"/>
  <c r="AP199" i="20"/>
  <c r="K200" i="14" s="1"/>
  <c r="AP200" i="20"/>
  <c r="K201" i="14" s="1"/>
  <c r="AP201" i="20"/>
  <c r="K202" i="14" s="1"/>
  <c r="AP202" i="20"/>
  <c r="K203" i="14" s="1"/>
  <c r="AP203" i="20"/>
  <c r="K204" i="14" s="1"/>
  <c r="AP204" i="20"/>
  <c r="K205" i="14" s="1"/>
  <c r="AP205" i="20"/>
  <c r="K206" i="14" s="1"/>
  <c r="AP206" i="20"/>
  <c r="K207" i="14" s="1"/>
  <c r="AP207" i="20"/>
  <c r="K208" i="14" s="1"/>
  <c r="AP208" i="20"/>
  <c r="K209" i="14" s="1"/>
  <c r="AP209" i="20"/>
  <c r="K210" i="14" s="1"/>
  <c r="AP210" i="20"/>
  <c r="K211" i="14" s="1"/>
  <c r="AP211" i="20"/>
  <c r="K212" i="14" s="1"/>
  <c r="AP212" i="20"/>
  <c r="K213" i="14" s="1"/>
  <c r="AP213" i="20"/>
  <c r="K214" i="14" s="1"/>
  <c r="AP214" i="20"/>
  <c r="K215" i="14" s="1"/>
  <c r="AP215" i="20"/>
  <c r="K216" i="14" s="1"/>
  <c r="AP216" i="20"/>
  <c r="K217" i="14" s="1"/>
  <c r="AP217" i="20"/>
  <c r="K218" i="14" s="1"/>
  <c r="AP218" i="20"/>
  <c r="K219" i="14" s="1"/>
  <c r="AP219" i="20"/>
  <c r="K220" i="14" s="1"/>
  <c r="AP220" i="20"/>
  <c r="K221" i="14" s="1"/>
  <c r="AP221" i="20"/>
  <c r="K222" i="14" s="1"/>
  <c r="AP222" i="20"/>
  <c r="K223" i="14" s="1"/>
  <c r="AP223" i="20"/>
  <c r="K224" i="14" s="1"/>
  <c r="AP224" i="20"/>
  <c r="K225" i="14" s="1"/>
  <c r="AP225" i="20"/>
  <c r="K226" i="14" s="1"/>
  <c r="AP226" i="20"/>
  <c r="K227" i="14" s="1"/>
  <c r="AP227" i="20"/>
  <c r="K228" i="14" s="1"/>
  <c r="AP228" i="20"/>
  <c r="K229" i="14" s="1"/>
  <c r="AP229" i="20"/>
  <c r="K230" i="14" s="1"/>
  <c r="AP230" i="20"/>
  <c r="K231" i="14" s="1"/>
  <c r="AP231" i="20"/>
  <c r="K232" i="14" s="1"/>
  <c r="AP232" i="20"/>
  <c r="K233" i="14" s="1"/>
  <c r="AP233" i="20"/>
  <c r="K234" i="14" s="1"/>
  <c r="AP234" i="20"/>
  <c r="K235" i="14" s="1"/>
  <c r="AP235" i="20"/>
  <c r="K236" i="14" s="1"/>
  <c r="AP236" i="20"/>
  <c r="K237" i="14" s="1"/>
  <c r="AP237" i="20"/>
  <c r="K238" i="14" s="1"/>
  <c r="AP238" i="20"/>
  <c r="K239" i="14" s="1"/>
  <c r="AP239" i="20"/>
  <c r="K240" i="14" s="1"/>
  <c r="AP240" i="20"/>
  <c r="K241" i="14" s="1"/>
  <c r="AP241" i="20"/>
  <c r="K242" i="14" s="1"/>
  <c r="AP242" i="20"/>
  <c r="K243" i="14" s="1"/>
  <c r="AP243" i="20"/>
  <c r="K244" i="14" s="1"/>
  <c r="AP244" i="20"/>
  <c r="K245" i="14" s="1"/>
  <c r="AP245" i="20"/>
  <c r="K246" i="14" s="1"/>
  <c r="AP246" i="20"/>
  <c r="K247" i="14" s="1"/>
  <c r="AP247" i="20"/>
  <c r="K248" i="14" s="1"/>
  <c r="AP248" i="20"/>
  <c r="K249" i="14" s="1"/>
  <c r="AP249" i="20"/>
  <c r="K250" i="14" s="1"/>
  <c r="AP250" i="20"/>
  <c r="K251" i="14" s="1"/>
  <c r="AP251" i="20"/>
  <c r="K252" i="14" s="1"/>
  <c r="AP252" i="20"/>
  <c r="K253" i="14" s="1"/>
  <c r="AP253" i="20"/>
  <c r="K254" i="14" s="1"/>
  <c r="AP254" i="20"/>
  <c r="K255" i="14" s="1"/>
  <c r="AP255" i="20"/>
  <c r="K256" i="14" s="1"/>
  <c r="AP256" i="20"/>
  <c r="K257" i="14" s="1"/>
  <c r="AP257" i="20"/>
  <c r="K258" i="14" s="1"/>
  <c r="AP258" i="20"/>
  <c r="K259" i="14" s="1"/>
  <c r="AP259" i="20"/>
  <c r="K260" i="14" s="1"/>
  <c r="AP260" i="20"/>
  <c r="K261" i="14" s="1"/>
  <c r="AP261" i="20"/>
  <c r="K262" i="14" s="1"/>
  <c r="AP262" i="20"/>
  <c r="K263" i="14" s="1"/>
  <c r="AP263" i="20"/>
  <c r="K264" i="14" s="1"/>
  <c r="AP264" i="20"/>
  <c r="K265" i="14" s="1"/>
  <c r="AP265" i="20"/>
  <c r="K266" i="14" s="1"/>
  <c r="AP266" i="20"/>
  <c r="K267" i="14" s="1"/>
  <c r="AP267" i="20"/>
  <c r="K268" i="14" s="1"/>
  <c r="AP268" i="20"/>
  <c r="K269" i="14" s="1"/>
  <c r="AP269" i="20"/>
  <c r="K270" i="14" s="1"/>
  <c r="AP270" i="20"/>
  <c r="K271" i="14" s="1"/>
  <c r="AP271" i="20"/>
  <c r="K272" i="14" s="1"/>
  <c r="AP272" i="20"/>
  <c r="K273" i="14" s="1"/>
  <c r="AP273" i="20"/>
  <c r="K274" i="14" s="1"/>
  <c r="AP274" i="20"/>
  <c r="K275" i="14" s="1"/>
  <c r="AP275" i="20"/>
  <c r="K276" i="14" s="1"/>
  <c r="AP276" i="20"/>
  <c r="K277" i="14" s="1"/>
  <c r="AP277" i="20"/>
  <c r="K278" i="14" s="1"/>
  <c r="AP278" i="20"/>
  <c r="K279" i="14" s="1"/>
  <c r="AP279" i="20"/>
  <c r="K280" i="14" s="1"/>
  <c r="AP280" i="20"/>
  <c r="K281" i="14" s="1"/>
  <c r="AP281" i="20"/>
  <c r="K282" i="14" s="1"/>
  <c r="AP282" i="20"/>
  <c r="K283" i="14" s="1"/>
  <c r="AP283" i="20"/>
  <c r="K284" i="14" s="1"/>
  <c r="AP284" i="20"/>
  <c r="K285" i="14" s="1"/>
  <c r="AP285" i="20"/>
  <c r="K286" i="14" s="1"/>
  <c r="AP286" i="20"/>
  <c r="K287" i="14" s="1"/>
  <c r="AP287" i="20"/>
  <c r="K288" i="14" s="1"/>
  <c r="AP288" i="20"/>
  <c r="K289" i="14" s="1"/>
  <c r="AP289" i="20"/>
  <c r="K290" i="14" s="1"/>
  <c r="AP290" i="20"/>
  <c r="K291" i="14" s="1"/>
  <c r="AP291" i="20"/>
  <c r="K292" i="14" s="1"/>
  <c r="AP292" i="20"/>
  <c r="K293" i="14" s="1"/>
  <c r="AP293" i="20"/>
  <c r="K294" i="14" s="1"/>
  <c r="AP294" i="20"/>
  <c r="K295" i="14" s="1"/>
  <c r="AP295" i="20"/>
  <c r="K296" i="14" s="1"/>
  <c r="AP296" i="20"/>
  <c r="K297" i="14" s="1"/>
  <c r="AP297" i="20"/>
  <c r="K298" i="14" s="1"/>
  <c r="AP298" i="20"/>
  <c r="K299" i="14" s="1"/>
  <c r="AP299" i="20"/>
  <c r="K300" i="14" s="1"/>
  <c r="AP300" i="20"/>
  <c r="K301" i="14" s="1"/>
  <c r="AP301" i="20"/>
  <c r="K302" i="14" s="1"/>
  <c r="AP302" i="20"/>
  <c r="K303" i="14" s="1"/>
  <c r="AP303" i="20"/>
  <c r="K304" i="14" s="1"/>
  <c r="AP304" i="20"/>
  <c r="K305" i="14" s="1"/>
  <c r="AP305" i="20"/>
  <c r="K306" i="14" s="1"/>
  <c r="AP306" i="20"/>
  <c r="K307" i="14" s="1"/>
  <c r="AP307" i="20"/>
  <c r="K308" i="14" s="1"/>
  <c r="AP308" i="20"/>
  <c r="K309" i="14" s="1"/>
  <c r="AP309" i="20"/>
  <c r="K310" i="14" s="1"/>
  <c r="AP310" i="20"/>
  <c r="K311" i="14" s="1"/>
  <c r="AP311" i="20"/>
  <c r="K312" i="14" s="1"/>
  <c r="AP312" i="20"/>
  <c r="K313" i="14" s="1"/>
  <c r="AP313" i="20"/>
  <c r="K314" i="14" s="1"/>
  <c r="AP314" i="20"/>
  <c r="K315" i="14" s="1"/>
  <c r="AP315" i="20"/>
  <c r="K316" i="14" s="1"/>
  <c r="AP316" i="20"/>
  <c r="K317" i="14" s="1"/>
  <c r="AP317" i="20"/>
  <c r="K318" i="14" s="1"/>
  <c r="AP318" i="20"/>
  <c r="K319" i="14" s="1"/>
  <c r="AP319" i="20"/>
  <c r="K320" i="14" s="1"/>
  <c r="AP320" i="20"/>
  <c r="K321" i="14" s="1"/>
  <c r="AP321" i="20"/>
  <c r="K322" i="14" s="1"/>
  <c r="AP322" i="20"/>
  <c r="K323" i="14" s="1"/>
  <c r="AP323" i="20"/>
  <c r="K324" i="14" s="1"/>
  <c r="AP324" i="20"/>
  <c r="K325" i="14" s="1"/>
  <c r="AP325" i="20"/>
  <c r="K326" i="14" s="1"/>
  <c r="AP326" i="20"/>
  <c r="K327" i="14" s="1"/>
  <c r="AP327" i="20"/>
  <c r="K328" i="14" s="1"/>
  <c r="AP328" i="20"/>
  <c r="K329" i="14" s="1"/>
  <c r="AP329" i="20"/>
  <c r="K330" i="14" s="1"/>
  <c r="AP330" i="20"/>
  <c r="K331" i="14" s="1"/>
  <c r="AP331" i="20"/>
  <c r="K332" i="14" s="1"/>
  <c r="AP332" i="20"/>
  <c r="K333" i="14" s="1"/>
  <c r="AP333" i="20"/>
  <c r="K334" i="14" s="1"/>
  <c r="AP334" i="20"/>
  <c r="K335" i="14" s="1"/>
  <c r="AP335" i="20"/>
  <c r="K336" i="14" s="1"/>
  <c r="AP336" i="20"/>
  <c r="K337" i="14" s="1"/>
  <c r="AP337" i="20"/>
  <c r="K338" i="14" s="1"/>
  <c r="AP338" i="20"/>
  <c r="K339" i="14" s="1"/>
  <c r="AP339" i="20"/>
  <c r="K340" i="14" s="1"/>
  <c r="AP340" i="20"/>
  <c r="K341" i="14" s="1"/>
  <c r="AP341" i="20"/>
  <c r="K342" i="14" s="1"/>
  <c r="AP342" i="20"/>
  <c r="K343" i="14" s="1"/>
  <c r="AP343" i="20"/>
  <c r="K344" i="14" s="1"/>
  <c r="AP344" i="20"/>
  <c r="K345" i="14" s="1"/>
  <c r="AP345" i="20"/>
  <c r="K346" i="14" s="1"/>
  <c r="AP346" i="20"/>
  <c r="K347" i="14" s="1"/>
  <c r="AP347" i="20"/>
  <c r="K348" i="14" s="1"/>
  <c r="AP348" i="20"/>
  <c r="K349" i="14" s="1"/>
  <c r="AP349" i="20"/>
  <c r="K350" i="14" s="1"/>
  <c r="AP350" i="20"/>
  <c r="K351" i="14" s="1"/>
  <c r="AP351" i="20"/>
  <c r="K352" i="14" s="1"/>
  <c r="AP352" i="20"/>
  <c r="K353" i="14" s="1"/>
  <c r="AP353" i="20"/>
  <c r="K354" i="14" s="1"/>
  <c r="AP354" i="20"/>
  <c r="K355" i="14" s="1"/>
  <c r="AP355" i="20"/>
  <c r="K356" i="14" s="1"/>
  <c r="AP356" i="20"/>
  <c r="K357" i="14" s="1"/>
  <c r="AP357" i="20"/>
  <c r="K358" i="14" s="1"/>
  <c r="AP358" i="20"/>
  <c r="K359" i="14" s="1"/>
  <c r="AP359" i="20"/>
  <c r="K360" i="14" s="1"/>
  <c r="AP360" i="20"/>
  <c r="K361" i="14" s="1"/>
  <c r="AP361" i="20"/>
  <c r="K362" i="14" s="1"/>
  <c r="AP362" i="20"/>
  <c r="K363" i="14" s="1"/>
  <c r="AP363" i="20"/>
  <c r="K364" i="14" s="1"/>
  <c r="AP364" i="20"/>
  <c r="K365" i="14" s="1"/>
  <c r="AP365" i="20"/>
  <c r="K366" i="14" s="1"/>
  <c r="AP366" i="20"/>
  <c r="K367" i="14" s="1"/>
  <c r="AP367" i="20"/>
  <c r="K368" i="14" s="1"/>
  <c r="AP368" i="20"/>
  <c r="K369" i="14" s="1"/>
  <c r="AP369" i="20"/>
  <c r="K370" i="14" s="1"/>
  <c r="AP370" i="20"/>
  <c r="K371" i="14" s="1"/>
  <c r="AP371" i="20"/>
  <c r="K372" i="14" s="1"/>
  <c r="AP372" i="20"/>
  <c r="K373" i="14" s="1"/>
  <c r="AP373" i="20"/>
  <c r="K374" i="14" s="1"/>
  <c r="AP374" i="20"/>
  <c r="K375" i="14" s="1"/>
  <c r="AP375" i="20"/>
  <c r="K376" i="14" s="1"/>
  <c r="AP376" i="20"/>
  <c r="K377" i="14" s="1"/>
  <c r="AP377" i="20"/>
  <c r="K378" i="14" s="1"/>
  <c r="AP378" i="20"/>
  <c r="K379" i="14" s="1"/>
  <c r="AP379" i="20"/>
  <c r="K380" i="14" s="1"/>
  <c r="AP380" i="20"/>
  <c r="K381" i="14" s="1"/>
  <c r="AP381" i="20"/>
  <c r="K382" i="14" s="1"/>
  <c r="AP382" i="20"/>
  <c r="K383" i="14" s="1"/>
  <c r="AP383" i="20"/>
  <c r="K384" i="14" s="1"/>
  <c r="AP384" i="20"/>
  <c r="K385" i="14" s="1"/>
  <c r="AP385" i="20"/>
  <c r="K386" i="14" s="1"/>
  <c r="AP386" i="20"/>
  <c r="K387" i="14" s="1"/>
  <c r="AP387" i="20"/>
  <c r="K388" i="14" s="1"/>
  <c r="AP388" i="20"/>
  <c r="K389" i="14" s="1"/>
  <c r="AP389" i="20"/>
  <c r="K390" i="14" s="1"/>
  <c r="AP390" i="20"/>
  <c r="K391" i="14" s="1"/>
  <c r="AP391" i="20"/>
  <c r="K392" i="14" s="1"/>
  <c r="AP392" i="20"/>
  <c r="K393" i="14" s="1"/>
  <c r="AP393" i="20"/>
  <c r="K394" i="14" s="1"/>
  <c r="AP394" i="20"/>
  <c r="K395" i="14" s="1"/>
  <c r="AP395" i="20"/>
  <c r="K396" i="14" s="1"/>
  <c r="AP396" i="20"/>
  <c r="K397" i="14" s="1"/>
  <c r="AP397" i="20"/>
  <c r="K398" i="14" s="1"/>
  <c r="AP398" i="20"/>
  <c r="K399" i="14" s="1"/>
  <c r="AP399" i="20"/>
  <c r="K400" i="14" s="1"/>
  <c r="AP400" i="20"/>
  <c r="K401" i="14" s="1"/>
  <c r="AP401" i="20"/>
  <c r="K402" i="14" s="1"/>
  <c r="AP402" i="20"/>
  <c r="K403" i="14" s="1"/>
  <c r="AP403" i="20"/>
  <c r="K404" i="14" s="1"/>
  <c r="AP404" i="20"/>
  <c r="K405" i="14" s="1"/>
  <c r="AP405" i="20"/>
  <c r="K406" i="14" s="1"/>
  <c r="AP406" i="20"/>
  <c r="K407" i="14" s="1"/>
  <c r="AP407" i="20"/>
  <c r="K408" i="14" s="1"/>
  <c r="AP408" i="20"/>
  <c r="K409" i="14" s="1"/>
  <c r="AP409" i="20"/>
  <c r="K410" i="14" s="1"/>
  <c r="AP410" i="20"/>
  <c r="K411" i="14" s="1"/>
  <c r="AP411" i="20"/>
  <c r="K412" i="14" s="1"/>
  <c r="AP412" i="20"/>
  <c r="K413" i="14" s="1"/>
  <c r="AP413" i="20"/>
  <c r="K414" i="14" s="1"/>
  <c r="AP414" i="20"/>
  <c r="K415" i="14" s="1"/>
  <c r="AP415" i="20"/>
  <c r="K416" i="14" s="1"/>
  <c r="AP416" i="20"/>
  <c r="K417" i="14" s="1"/>
  <c r="AP417" i="20"/>
  <c r="K418" i="14" s="1"/>
  <c r="AP418" i="20"/>
  <c r="K419" i="14" s="1"/>
  <c r="AP419" i="20"/>
  <c r="K420" i="14" s="1"/>
  <c r="AP420" i="20"/>
  <c r="K421" i="14" s="1"/>
  <c r="AP421" i="20"/>
  <c r="K422" i="14" s="1"/>
  <c r="AP422" i="20"/>
  <c r="K423" i="14" s="1"/>
  <c r="AP423" i="20"/>
  <c r="K424" i="14" s="1"/>
  <c r="AP424" i="20"/>
  <c r="K425" i="14" s="1"/>
  <c r="AP425" i="20"/>
  <c r="K426" i="14" s="1"/>
  <c r="AP426" i="20"/>
  <c r="K427" i="14" s="1"/>
  <c r="AP427" i="20"/>
  <c r="K428" i="14" s="1"/>
  <c r="AP428" i="20"/>
  <c r="K429" i="14" s="1"/>
  <c r="AP429" i="20"/>
  <c r="K430" i="14" s="1"/>
  <c r="AP430" i="20"/>
  <c r="K431" i="14" s="1"/>
  <c r="AP431" i="20"/>
  <c r="K432" i="14" s="1"/>
  <c r="AP432" i="20"/>
  <c r="K433" i="14" s="1"/>
  <c r="AP433" i="20"/>
  <c r="K434" i="14" s="1"/>
  <c r="AP434" i="20"/>
  <c r="K435" i="14" s="1"/>
  <c r="AP435" i="20"/>
  <c r="K436" i="14" s="1"/>
  <c r="AP436" i="20"/>
  <c r="K437" i="14" s="1"/>
  <c r="AP437" i="20"/>
  <c r="K438" i="14" s="1"/>
  <c r="AP438" i="20"/>
  <c r="K439" i="14" s="1"/>
  <c r="AP439" i="20"/>
  <c r="K440" i="14" s="1"/>
  <c r="AP440" i="20"/>
  <c r="K441" i="14" s="1"/>
  <c r="AP441" i="20"/>
  <c r="K442" i="14" s="1"/>
  <c r="AP442" i="20"/>
  <c r="K443" i="14" s="1"/>
  <c r="AP443" i="20"/>
  <c r="K444" i="14" s="1"/>
  <c r="AP444" i="20"/>
  <c r="K445" i="14" s="1"/>
  <c r="AP445" i="20"/>
  <c r="K446" i="14" s="1"/>
  <c r="AP446" i="20"/>
  <c r="K447" i="14" s="1"/>
  <c r="AP447" i="20"/>
  <c r="K448" i="14" s="1"/>
  <c r="AP448" i="20"/>
  <c r="K449" i="14" s="1"/>
  <c r="AP449" i="20"/>
  <c r="K450" i="14" s="1"/>
  <c r="AP450" i="20"/>
  <c r="K451" i="14" s="1"/>
  <c r="AP451" i="20"/>
  <c r="K452" i="14" s="1"/>
  <c r="AP467" i="20"/>
  <c r="K468" i="14" s="1"/>
  <c r="AP468" i="20"/>
  <c r="K469" i="14" s="1"/>
  <c r="AP469" i="20"/>
  <c r="K470" i="14" s="1"/>
  <c r="AP470" i="20"/>
  <c r="K471" i="14" s="1"/>
  <c r="AP471" i="20"/>
  <c r="K472" i="14" s="1"/>
  <c r="AP472" i="20"/>
  <c r="K473" i="14" s="1"/>
  <c r="AP473" i="20"/>
  <c r="K474" i="14" s="1"/>
  <c r="AP2" i="20"/>
  <c r="K3" i="14" s="1"/>
  <c r="AI482" i="20"/>
  <c r="AK201" i="20"/>
  <c r="AE461" i="17"/>
  <c r="AE462" i="17"/>
  <c r="AE463" i="17"/>
  <c r="AL6" i="20"/>
  <c r="AL10" i="20"/>
  <c r="S476" i="14"/>
  <c r="S20" i="14"/>
  <c r="S21" i="14"/>
  <c r="S22" i="14"/>
  <c r="S23" i="14"/>
  <c r="S24" i="14"/>
  <c r="S25" i="14"/>
  <c r="S26" i="14"/>
  <c r="S28" i="14"/>
  <c r="S29" i="14"/>
  <c r="S30" i="14"/>
  <c r="S31" i="14"/>
  <c r="S32" i="14"/>
  <c r="S33" i="14"/>
  <c r="S34" i="14"/>
  <c r="S35" i="14"/>
  <c r="AL473" i="20"/>
  <c r="AL472" i="20"/>
  <c r="AL471" i="20"/>
  <c r="AL470" i="20"/>
  <c r="AL469" i="20"/>
  <c r="AL468" i="20"/>
  <c r="AL467" i="20"/>
  <c r="AL466" i="20"/>
  <c r="AL465" i="20"/>
  <c r="AL464" i="20"/>
  <c r="AL463" i="20"/>
  <c r="AL462" i="20"/>
  <c r="AL461" i="20"/>
  <c r="O461" i="1"/>
  <c r="AL460" i="20"/>
  <c r="AL459" i="20"/>
  <c r="AL458" i="20"/>
  <c r="AL457" i="20"/>
  <c r="AL456" i="20"/>
  <c r="AL455" i="20"/>
  <c r="AL454" i="20"/>
  <c r="AL453" i="20"/>
  <c r="AL452" i="20"/>
  <c r="AL451" i="20"/>
  <c r="AL450" i="20"/>
  <c r="AL449" i="20"/>
  <c r="AL448" i="20"/>
  <c r="AL447" i="20"/>
  <c r="AL446" i="20"/>
  <c r="AL445" i="20"/>
  <c r="AL444" i="20"/>
  <c r="AL443" i="20"/>
  <c r="AL442" i="20"/>
  <c r="AL441" i="20"/>
  <c r="AL440" i="20"/>
  <c r="AL439" i="20"/>
  <c r="AL438" i="20"/>
  <c r="AL437" i="20"/>
  <c r="AL436" i="20"/>
  <c r="AL435" i="20"/>
  <c r="AL434" i="20"/>
  <c r="AL433" i="20"/>
  <c r="AL432" i="20"/>
  <c r="AL431" i="20"/>
  <c r="AL430" i="20"/>
  <c r="AL429" i="20"/>
  <c r="AL428" i="20"/>
  <c r="AL427" i="20"/>
  <c r="AL426" i="20"/>
  <c r="AL425" i="20"/>
  <c r="AL424" i="20"/>
  <c r="AL423" i="20"/>
  <c r="AL422" i="20"/>
  <c r="AL421" i="20"/>
  <c r="O421" i="1"/>
  <c r="AL420" i="20"/>
  <c r="AL419" i="20"/>
  <c r="AL418" i="20"/>
  <c r="AL417" i="20"/>
  <c r="O417" i="1"/>
  <c r="AL416" i="20"/>
  <c r="AL415" i="20"/>
  <c r="AL414" i="20"/>
  <c r="AL413" i="20"/>
  <c r="O413" i="1"/>
  <c r="AL412" i="20"/>
  <c r="AL411" i="20"/>
  <c r="AL410" i="20"/>
  <c r="AL409" i="20"/>
  <c r="AL408" i="20"/>
  <c r="AL407" i="20"/>
  <c r="AL406" i="20"/>
  <c r="AL405" i="20"/>
  <c r="AL404" i="20"/>
  <c r="AL403" i="20"/>
  <c r="AL402" i="20"/>
  <c r="AL401" i="20"/>
  <c r="AL400" i="20"/>
  <c r="AL399" i="20"/>
  <c r="O399" i="1"/>
  <c r="AL398" i="20"/>
  <c r="AL397" i="20"/>
  <c r="O397" i="1"/>
  <c r="AL396" i="20"/>
  <c r="AL395" i="20"/>
  <c r="AL394" i="20"/>
  <c r="AL393" i="20"/>
  <c r="O393" i="1"/>
  <c r="AL392" i="20"/>
  <c r="AL391" i="20"/>
  <c r="AL390" i="20"/>
  <c r="AL389" i="20"/>
  <c r="O389" i="1"/>
  <c r="AL388" i="20"/>
  <c r="AL387" i="20"/>
  <c r="AL386" i="20"/>
  <c r="AL385" i="20"/>
  <c r="O385" i="1"/>
  <c r="AL384" i="20"/>
  <c r="AL383" i="20"/>
  <c r="O383" i="1"/>
  <c r="AL382" i="20"/>
  <c r="AL381" i="20"/>
  <c r="O381" i="1"/>
  <c r="AL380" i="20"/>
  <c r="AL379" i="20"/>
  <c r="AL378" i="20"/>
  <c r="AL377" i="20"/>
  <c r="O377" i="1"/>
  <c r="AL376" i="20"/>
  <c r="AL375" i="20"/>
  <c r="AL374" i="20"/>
  <c r="AL373" i="20"/>
  <c r="O373" i="1"/>
  <c r="AL372" i="20"/>
  <c r="AL371" i="20"/>
  <c r="O371" i="1"/>
  <c r="AL370" i="20"/>
  <c r="AL369" i="20"/>
  <c r="O369" i="1"/>
  <c r="AL368" i="20"/>
  <c r="AL367" i="20"/>
  <c r="AL366" i="20"/>
  <c r="AL365" i="20"/>
  <c r="O365" i="1"/>
  <c r="AL364" i="20"/>
  <c r="AL363" i="20"/>
  <c r="O363" i="1"/>
  <c r="AL362" i="20"/>
  <c r="AL361" i="20"/>
  <c r="O361" i="1"/>
  <c r="AL360" i="20"/>
  <c r="AL359" i="20"/>
  <c r="AL358" i="20"/>
  <c r="AL357" i="20"/>
  <c r="AL356" i="20"/>
  <c r="AL355" i="20"/>
  <c r="AL354" i="20"/>
  <c r="AL353" i="20"/>
  <c r="O353" i="1"/>
  <c r="AL352" i="20"/>
  <c r="AL351" i="20"/>
  <c r="O351" i="1"/>
  <c r="AL350" i="20"/>
  <c r="AL349" i="20"/>
  <c r="AL348" i="20"/>
  <c r="AL347" i="20"/>
  <c r="O347" i="1"/>
  <c r="AL346" i="20"/>
  <c r="AL345" i="20"/>
  <c r="AL344" i="20"/>
  <c r="AL343" i="20"/>
  <c r="AL342" i="20"/>
  <c r="AL341" i="20"/>
  <c r="AL340" i="20"/>
  <c r="AL339" i="20"/>
  <c r="AL338" i="20"/>
  <c r="AL337" i="20"/>
  <c r="O337" i="1"/>
  <c r="AL336" i="20"/>
  <c r="AL335" i="20"/>
  <c r="AL334" i="20"/>
  <c r="AL333" i="20"/>
  <c r="AL332" i="20"/>
  <c r="AL331" i="20"/>
  <c r="AL330" i="20"/>
  <c r="AL329" i="20"/>
  <c r="AL328" i="20"/>
  <c r="AL327" i="20"/>
  <c r="AL326" i="20"/>
  <c r="AL325" i="20"/>
  <c r="AL324" i="20"/>
  <c r="AL323" i="20"/>
  <c r="AL322" i="20"/>
  <c r="AL321" i="20"/>
  <c r="AL320" i="20"/>
  <c r="AL319" i="20"/>
  <c r="AL318" i="20"/>
  <c r="AL317" i="20"/>
  <c r="AL316" i="20"/>
  <c r="AL315" i="20"/>
  <c r="AL314" i="20"/>
  <c r="AL313" i="20"/>
  <c r="AL312" i="20"/>
  <c r="AL311" i="20"/>
  <c r="AL310" i="20"/>
  <c r="AL309" i="20"/>
  <c r="AL308" i="20"/>
  <c r="AL307" i="20"/>
  <c r="AL306" i="20"/>
  <c r="AL305" i="20"/>
  <c r="AL304" i="20"/>
  <c r="AL303" i="20"/>
  <c r="AL302" i="20"/>
  <c r="AL301" i="20"/>
  <c r="AL300" i="20"/>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7" i="20"/>
  <c r="AL266" i="20"/>
  <c r="AL265" i="20"/>
  <c r="AL264" i="20"/>
  <c r="AL263" i="20"/>
  <c r="AL262" i="20"/>
  <c r="AL261" i="20"/>
  <c r="AL260" i="20"/>
  <c r="AL259" i="20"/>
  <c r="AL258" i="20"/>
  <c r="AL257" i="20"/>
  <c r="AL256" i="20"/>
  <c r="AL255" i="20"/>
  <c r="AL254" i="20"/>
  <c r="AL253" i="20"/>
  <c r="AL252" i="20"/>
  <c r="AL251" i="20"/>
  <c r="AL250" i="20"/>
  <c r="AL249" i="20"/>
  <c r="AL248" i="20"/>
  <c r="AL247" i="20"/>
  <c r="AL246" i="20"/>
  <c r="AL245" i="20"/>
  <c r="AL244" i="20"/>
  <c r="AL243" i="20"/>
  <c r="AL242" i="20"/>
  <c r="AL241" i="20"/>
  <c r="AL240" i="20"/>
  <c r="AL239" i="20"/>
  <c r="AL238" i="20"/>
  <c r="AL237" i="20"/>
  <c r="AL236" i="20"/>
  <c r="AL235" i="20"/>
  <c r="AL234" i="20"/>
  <c r="AL233" i="20"/>
  <c r="AL232" i="20"/>
  <c r="AL231" i="20"/>
  <c r="AL230" i="20"/>
  <c r="AL229" i="20"/>
  <c r="AL228" i="20"/>
  <c r="AL227" i="20"/>
  <c r="AL226" i="20"/>
  <c r="AL225" i="20"/>
  <c r="AL224" i="20"/>
  <c r="AL223" i="20"/>
  <c r="AL222" i="20"/>
  <c r="AL221" i="20"/>
  <c r="AL220" i="20"/>
  <c r="AL219" i="20"/>
  <c r="AL218" i="20"/>
  <c r="AL217" i="20"/>
  <c r="AL216" i="20"/>
  <c r="AL215" i="20"/>
  <c r="AL214" i="20"/>
  <c r="AL213" i="20"/>
  <c r="AL212" i="20"/>
  <c r="AL211" i="20"/>
  <c r="AL210" i="20"/>
  <c r="AL209" i="20"/>
  <c r="AL208" i="20"/>
  <c r="AL207" i="20"/>
  <c r="AL206" i="20"/>
  <c r="AL205" i="20"/>
  <c r="AL204" i="20"/>
  <c r="AL203" i="20"/>
  <c r="AL202" i="20"/>
  <c r="AL201" i="20"/>
  <c r="AL200" i="20"/>
  <c r="AL199" i="20"/>
  <c r="AL198" i="20"/>
  <c r="AL197" i="20"/>
  <c r="AL196" i="20"/>
  <c r="AL195" i="20"/>
  <c r="AL194" i="20"/>
  <c r="AL193" i="20"/>
  <c r="AL192" i="20"/>
  <c r="AL191" i="20"/>
  <c r="AL190" i="20"/>
  <c r="AL189" i="20"/>
  <c r="AL188" i="20"/>
  <c r="AL187" i="20"/>
  <c r="AL186" i="20"/>
  <c r="AL185" i="20"/>
  <c r="AL184" i="20"/>
  <c r="AL183" i="20"/>
  <c r="AL182" i="20"/>
  <c r="AL181" i="20"/>
  <c r="AL180" i="20"/>
  <c r="AL179" i="20"/>
  <c r="AL178" i="20"/>
  <c r="AL177" i="20"/>
  <c r="AL176" i="20"/>
  <c r="AL175" i="20"/>
  <c r="AL174" i="20"/>
  <c r="AL173" i="20"/>
  <c r="AL172" i="20"/>
  <c r="AL171" i="20"/>
  <c r="AL170" i="20"/>
  <c r="AL169" i="20"/>
  <c r="AL168" i="20"/>
  <c r="AL167" i="20"/>
  <c r="AL166" i="20"/>
  <c r="AL165" i="20"/>
  <c r="AL164" i="20"/>
  <c r="AL163" i="20"/>
  <c r="AL162" i="20"/>
  <c r="AL161" i="20"/>
  <c r="AL160" i="20"/>
  <c r="AL159" i="20"/>
  <c r="AL158" i="20"/>
  <c r="AL157" i="20"/>
  <c r="AL156" i="20"/>
  <c r="AL155" i="20"/>
  <c r="AL154" i="20"/>
  <c r="AL153" i="20"/>
  <c r="AL152" i="20"/>
  <c r="AL151" i="20"/>
  <c r="AL150" i="20"/>
  <c r="AL149" i="20"/>
  <c r="AL148" i="20"/>
  <c r="AL147" i="20"/>
  <c r="AL146" i="20"/>
  <c r="AL145" i="20"/>
  <c r="AL144" i="20"/>
  <c r="AL143" i="20"/>
  <c r="AL142" i="20"/>
  <c r="AL141" i="20"/>
  <c r="AL140" i="20"/>
  <c r="AL139" i="20"/>
  <c r="AL138" i="20"/>
  <c r="AL137" i="20"/>
  <c r="AL136" i="20"/>
  <c r="AL135" i="20"/>
  <c r="AL134" i="20"/>
  <c r="AL133" i="20"/>
  <c r="AL132" i="20"/>
  <c r="AL131" i="20"/>
  <c r="AL130" i="20"/>
  <c r="AL129" i="20"/>
  <c r="AL128" i="20"/>
  <c r="AL127" i="20"/>
  <c r="AL126" i="20"/>
  <c r="AL125" i="20"/>
  <c r="AL124" i="20"/>
  <c r="AL123" i="20"/>
  <c r="AL122" i="20"/>
  <c r="AL121" i="20"/>
  <c r="AL120" i="20"/>
  <c r="AL119" i="20"/>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AL60" i="20"/>
  <c r="AL59" i="20"/>
  <c r="AL58" i="20"/>
  <c r="AL57" i="20"/>
  <c r="AL56" i="20"/>
  <c r="AL55" i="20"/>
  <c r="AL54" i="20"/>
  <c r="AL53" i="20"/>
  <c r="AL52" i="20"/>
  <c r="AL51" i="20"/>
  <c r="AL50" i="20"/>
  <c r="AL49" i="20"/>
  <c r="AL48" i="20"/>
  <c r="AL47" i="20"/>
  <c r="AL46" i="20"/>
  <c r="AL45" i="20"/>
  <c r="AL44" i="20"/>
  <c r="AL43" i="20"/>
  <c r="AL42" i="20"/>
  <c r="AL41" i="20"/>
  <c r="AL40" i="20"/>
  <c r="AL39" i="20"/>
  <c r="AL38" i="20"/>
  <c r="AL37" i="20"/>
  <c r="AL36" i="20"/>
  <c r="AL35" i="20"/>
  <c r="AL29" i="20"/>
  <c r="AL33" i="20"/>
  <c r="AL26" i="20"/>
  <c r="AL30" i="20"/>
  <c r="AL34" i="20"/>
  <c r="AL27" i="20"/>
  <c r="AL31" i="20"/>
  <c r="AL28" i="20"/>
  <c r="AL32" i="20"/>
  <c r="AL21" i="20"/>
  <c r="AL25" i="20"/>
  <c r="AL18" i="20"/>
  <c r="AL22" i="20"/>
  <c r="AL19" i="20"/>
  <c r="AL23" i="20"/>
  <c r="AL20" i="20"/>
  <c r="AL24" i="20"/>
  <c r="AL17" i="20"/>
  <c r="AL16" i="20"/>
  <c r="AL15" i="20"/>
  <c r="AL14" i="20"/>
  <c r="AL13" i="20"/>
  <c r="AL12" i="20"/>
  <c r="AL11" i="20"/>
  <c r="AL9" i="20"/>
  <c r="AL8" i="20"/>
  <c r="AL7" i="20"/>
  <c r="AL5" i="20"/>
  <c r="AL4" i="20"/>
  <c r="AL3" i="20"/>
  <c r="AL474" i="20"/>
  <c r="AL2" i="20"/>
  <c r="O450" i="1"/>
  <c r="O442" i="1"/>
  <c r="O434" i="1"/>
  <c r="O426" i="1"/>
  <c r="O422" i="1"/>
  <c r="O418" i="1"/>
  <c r="O414" i="1"/>
  <c r="O410" i="1"/>
  <c r="O394" i="1"/>
  <c r="O390" i="1"/>
  <c r="O386" i="1"/>
  <c r="O382" i="1"/>
  <c r="O378" i="1"/>
  <c r="O374" i="1"/>
  <c r="O370" i="1"/>
  <c r="O366" i="1"/>
  <c r="O362" i="1"/>
  <c r="O358" i="1"/>
  <c r="O354" i="1"/>
  <c r="O350" i="1"/>
  <c r="O346" i="1"/>
  <c r="O342" i="1"/>
  <c r="O338" i="1"/>
  <c r="O326" i="1"/>
  <c r="O322" i="1"/>
  <c r="O238" i="1"/>
  <c r="O222" i="1"/>
  <c r="O214" i="1"/>
  <c r="O210" i="1"/>
  <c r="O206" i="1"/>
  <c r="O202" i="1"/>
  <c r="O166" i="1"/>
  <c r="O162" i="1"/>
  <c r="O158" i="1"/>
  <c r="O154" i="1"/>
  <c r="O150" i="1"/>
  <c r="O146" i="1"/>
  <c r="O142" i="1"/>
  <c r="O138" i="1"/>
  <c r="O134" i="1"/>
  <c r="O130" i="1"/>
  <c r="O126" i="1"/>
  <c r="O122" i="1"/>
  <c r="O118" i="1"/>
  <c r="O114" i="1"/>
  <c r="O110" i="1"/>
  <c r="O106" i="1"/>
  <c r="O102" i="1"/>
  <c r="O98" i="1"/>
  <c r="O94" i="1"/>
  <c r="O90" i="1"/>
  <c r="O86" i="1"/>
  <c r="O82" i="1"/>
  <c r="O78" i="1"/>
  <c r="O74" i="1"/>
  <c r="O420" i="1"/>
  <c r="O419" i="1"/>
  <c r="O416" i="1"/>
  <c r="O415" i="1"/>
  <c r="O412" i="1"/>
  <c r="O396" i="1"/>
  <c r="O392" i="1"/>
  <c r="O391" i="1"/>
  <c r="O388" i="1"/>
  <c r="O380" i="1"/>
  <c r="O376" i="1"/>
  <c r="O375" i="1"/>
  <c r="O368" i="1"/>
  <c r="O357" i="1"/>
  <c r="O352" i="1"/>
  <c r="O348" i="1"/>
  <c r="O340" i="1"/>
  <c r="O332" i="1"/>
  <c r="O328" i="1"/>
  <c r="O239" i="1"/>
  <c r="O235" i="1"/>
  <c r="O231" i="1"/>
  <c r="O227" i="1"/>
  <c r="O223" i="1"/>
  <c r="O217" i="1"/>
  <c r="O212" i="1"/>
  <c r="O209" i="1"/>
  <c r="O204" i="1"/>
  <c r="O201" i="1"/>
  <c r="O200" i="1"/>
  <c r="O168" i="1"/>
  <c r="O164" i="1"/>
  <c r="O163" i="1"/>
  <c r="O161" i="1"/>
  <c r="O159" i="1"/>
  <c r="O157" i="1"/>
  <c r="O156" i="1"/>
  <c r="O153" i="1"/>
  <c r="O148" i="1"/>
  <c r="O147" i="1"/>
  <c r="O144" i="1"/>
  <c r="O143" i="1"/>
  <c r="O140" i="1"/>
  <c r="O137" i="1"/>
  <c r="O135" i="1"/>
  <c r="O132" i="1"/>
  <c r="O131" i="1"/>
  <c r="O127" i="1"/>
  <c r="O123" i="1"/>
  <c r="O120" i="1"/>
  <c r="O116" i="1"/>
  <c r="O115" i="1"/>
  <c r="O113" i="1"/>
  <c r="O112" i="1"/>
  <c r="O109" i="1"/>
  <c r="O107" i="1"/>
  <c r="O104" i="1"/>
  <c r="O103" i="1"/>
  <c r="O100" i="1"/>
  <c r="O96" i="1"/>
  <c r="O95" i="1"/>
  <c r="O92" i="1"/>
  <c r="O89" i="1"/>
  <c r="O84" i="1"/>
  <c r="O81" i="1"/>
  <c r="O80" i="1"/>
  <c r="O77" i="1"/>
  <c r="O76" i="1"/>
  <c r="O460" i="1"/>
  <c r="O411" i="1"/>
  <c r="O372" i="1"/>
  <c r="O367" i="1"/>
  <c r="O364" i="1"/>
  <c r="O360" i="1"/>
  <c r="O355" i="1"/>
  <c r="O349" i="1"/>
  <c r="O345" i="1"/>
  <c r="O341" i="1"/>
  <c r="O333" i="1"/>
  <c r="O216" i="1"/>
  <c r="O213" i="1"/>
  <c r="O211" i="1"/>
  <c r="O207" i="1"/>
  <c r="O167" i="1"/>
  <c r="O155" i="1"/>
  <c r="O152" i="1"/>
  <c r="O141" i="1"/>
  <c r="O136" i="1"/>
  <c r="O128" i="1"/>
  <c r="O125" i="1"/>
  <c r="O121" i="1"/>
  <c r="O117" i="1"/>
  <c r="O111" i="1"/>
  <c r="O105" i="1"/>
  <c r="O101" i="1"/>
  <c r="O93" i="1"/>
  <c r="O87" i="1"/>
  <c r="O79" i="1"/>
  <c r="O73" i="1"/>
  <c r="O71" i="1"/>
  <c r="O423" i="1"/>
  <c r="O395" i="1"/>
  <c r="O384" i="1"/>
  <c r="O379" i="1"/>
  <c r="O359" i="1"/>
  <c r="O356" i="1"/>
  <c r="O339" i="1"/>
  <c r="O336" i="1"/>
  <c r="O331" i="1"/>
  <c r="O237" i="1"/>
  <c r="O229" i="1"/>
  <c r="O219" i="1"/>
  <c r="O215" i="1"/>
  <c r="O208" i="1"/>
  <c r="O205" i="1"/>
  <c r="O203" i="1"/>
  <c r="O165" i="1"/>
  <c r="O160" i="1"/>
  <c r="O151" i="1"/>
  <c r="O149" i="1"/>
  <c r="O145" i="1"/>
  <c r="O139" i="1"/>
  <c r="O133" i="1"/>
  <c r="O129" i="1"/>
  <c r="O124" i="1"/>
  <c r="O119" i="1"/>
  <c r="O108" i="1"/>
  <c r="O99" i="1"/>
  <c r="O97" i="1"/>
  <c r="O91" i="1"/>
  <c r="O88" i="1"/>
  <c r="O85" i="1"/>
  <c r="O83" i="1"/>
  <c r="O75" i="1"/>
  <c r="U3" i="14"/>
  <c r="C5" i="16" s="1"/>
  <c r="G5" i="16" s="1"/>
  <c r="AZ4" i="1"/>
  <c r="AZ3" i="1"/>
  <c r="AE144" i="12"/>
  <c r="N159" i="1"/>
  <c r="U471" i="6"/>
  <c r="V470" i="1"/>
  <c r="U472" i="6"/>
  <c r="U473" i="6"/>
  <c r="V472" i="1"/>
  <c r="U474" i="6"/>
  <c r="U475" i="6"/>
  <c r="V474" i="1" s="1"/>
  <c r="U476" i="6"/>
  <c r="V475" i="1"/>
  <c r="L4" i="1"/>
  <c r="W4" i="1"/>
  <c r="L5" i="1"/>
  <c r="W5" i="1"/>
  <c r="L6" i="1"/>
  <c r="W6" i="1"/>
  <c r="AA6" i="1" s="1"/>
  <c r="L7" i="1"/>
  <c r="W7" i="1"/>
  <c r="L8" i="1"/>
  <c r="W8" i="1"/>
  <c r="AA8" i="1" s="1"/>
  <c r="L9" i="1"/>
  <c r="W9" i="1"/>
  <c r="AA9" i="1" s="1"/>
  <c r="L10" i="1"/>
  <c r="W10" i="1"/>
  <c r="AA10" i="1" s="1"/>
  <c r="L11" i="1"/>
  <c r="W11" i="1"/>
  <c r="AA11" i="1" s="1"/>
  <c r="L12" i="1"/>
  <c r="W12" i="1"/>
  <c r="L13" i="1"/>
  <c r="W13" i="1"/>
  <c r="AA13" i="1" s="1"/>
  <c r="L14" i="1"/>
  <c r="W14" i="1"/>
  <c r="L15" i="1"/>
  <c r="W15" i="1"/>
  <c r="AA15" i="1" s="1"/>
  <c r="L16" i="1"/>
  <c r="W16" i="1"/>
  <c r="L17" i="1"/>
  <c r="W17" i="1"/>
  <c r="AA17" i="1" s="1"/>
  <c r="L18" i="1"/>
  <c r="W18" i="1"/>
  <c r="AA18" i="1" s="1"/>
  <c r="L19" i="1"/>
  <c r="W19" i="1"/>
  <c r="AA19" i="1" s="1"/>
  <c r="L20" i="1"/>
  <c r="W20" i="1"/>
  <c r="AA20" i="1" s="1"/>
  <c r="L21" i="1"/>
  <c r="W21" i="1"/>
  <c r="AA21" i="1" s="1"/>
  <c r="L22" i="1"/>
  <c r="W22" i="1"/>
  <c r="AA22" i="1" s="1"/>
  <c r="L23" i="1"/>
  <c r="W23" i="1"/>
  <c r="AA23" i="1" s="1"/>
  <c r="L24" i="1"/>
  <c r="W24" i="1"/>
  <c r="AA24" i="1" s="1"/>
  <c r="L25" i="1"/>
  <c r="W25" i="1"/>
  <c r="AA25" i="1" s="1"/>
  <c r="L26" i="1"/>
  <c r="W26" i="1"/>
  <c r="AA26" i="1" s="1"/>
  <c r="L27" i="1"/>
  <c r="W27" i="1"/>
  <c r="AA27" i="1" s="1"/>
  <c r="L28" i="1"/>
  <c r="W28" i="1"/>
  <c r="AA28" i="1" s="1"/>
  <c r="L29" i="1"/>
  <c r="W29" i="1"/>
  <c r="AA29" i="1" s="1"/>
  <c r="L30" i="1"/>
  <c r="W30" i="1"/>
  <c r="AA30" i="1" s="1"/>
  <c r="L31" i="1"/>
  <c r="W31" i="1"/>
  <c r="AA31" i="1" s="1"/>
  <c r="L32" i="1"/>
  <c r="W32" i="1"/>
  <c r="AA32" i="1" s="1"/>
  <c r="L33" i="1"/>
  <c r="W33" i="1"/>
  <c r="AA33" i="1" s="1"/>
  <c r="L34" i="1"/>
  <c r="W34" i="1"/>
  <c r="AA34" i="1" s="1"/>
  <c r="L35" i="1"/>
  <c r="W35" i="1"/>
  <c r="AA35" i="1" s="1"/>
  <c r="L36" i="1"/>
  <c r="W36" i="1"/>
  <c r="AA36" i="1" s="1"/>
  <c r="L37" i="1"/>
  <c r="W37" i="1"/>
  <c r="L38" i="1"/>
  <c r="W38" i="1"/>
  <c r="AA38" i="1" s="1"/>
  <c r="L39" i="1"/>
  <c r="W39" i="1"/>
  <c r="L40" i="1"/>
  <c r="W40" i="1"/>
  <c r="AA40" i="1" s="1"/>
  <c r="L41" i="1"/>
  <c r="W41" i="1"/>
  <c r="L42" i="1"/>
  <c r="W42" i="1"/>
  <c r="AA42" i="1" s="1"/>
  <c r="L43" i="1"/>
  <c r="W43" i="1"/>
  <c r="L44" i="1"/>
  <c r="W44" i="1"/>
  <c r="AA44" i="1" s="1"/>
  <c r="L45" i="1"/>
  <c r="W45" i="1"/>
  <c r="L46" i="1"/>
  <c r="W46" i="1"/>
  <c r="L47" i="1"/>
  <c r="W47" i="1"/>
  <c r="L48" i="1"/>
  <c r="W48" i="1"/>
  <c r="L49" i="1"/>
  <c r="W49" i="1"/>
  <c r="AA49" i="1" s="1"/>
  <c r="L50" i="1"/>
  <c r="W50" i="1"/>
  <c r="L51" i="1"/>
  <c r="W51" i="1"/>
  <c r="AA51" i="1" s="1"/>
  <c r="L52" i="1"/>
  <c r="W52" i="1"/>
  <c r="L53" i="1"/>
  <c r="W53" i="1"/>
  <c r="AA53" i="1" s="1"/>
  <c r="L54" i="1"/>
  <c r="W54" i="1"/>
  <c r="AA54" i="1" s="1"/>
  <c r="L55" i="1"/>
  <c r="W55" i="1"/>
  <c r="L56" i="1"/>
  <c r="W56" i="1"/>
  <c r="AA56" i="1" s="1"/>
  <c r="L57" i="1"/>
  <c r="W57" i="1"/>
  <c r="AA57" i="1" s="1"/>
  <c r="L58" i="1"/>
  <c r="W58" i="1"/>
  <c r="AA58" i="1" s="1"/>
  <c r="L59" i="1"/>
  <c r="W59" i="1"/>
  <c r="L60" i="1"/>
  <c r="W60" i="1"/>
  <c r="L61" i="1"/>
  <c r="W61" i="1"/>
  <c r="AA61" i="1" s="1"/>
  <c r="L62" i="1"/>
  <c r="W62" i="1"/>
  <c r="AA62" i="1" s="1"/>
  <c r="L63" i="1"/>
  <c r="W63" i="1"/>
  <c r="AA63" i="1" s="1"/>
  <c r="L64" i="1"/>
  <c r="W64" i="1"/>
  <c r="L65" i="1"/>
  <c r="W65" i="1"/>
  <c r="AA65" i="1" s="1"/>
  <c r="L66" i="1"/>
  <c r="W66" i="1"/>
  <c r="L67" i="1"/>
  <c r="W67" i="1"/>
  <c r="L68" i="1"/>
  <c r="W68" i="1"/>
  <c r="L69" i="1"/>
  <c r="W69" i="1"/>
  <c r="AA69" i="1" s="1"/>
  <c r="L70" i="1"/>
  <c r="W70" i="1"/>
  <c r="AA70" i="1" s="1"/>
  <c r="L71" i="1"/>
  <c r="W71" i="1"/>
  <c r="L72" i="1"/>
  <c r="W72" i="1"/>
  <c r="L73" i="1"/>
  <c r="W73" i="1"/>
  <c r="L74" i="1"/>
  <c r="W74" i="1"/>
  <c r="L75" i="1"/>
  <c r="W75" i="1"/>
  <c r="L76" i="1"/>
  <c r="W76" i="1"/>
  <c r="AA76" i="1" s="1"/>
  <c r="L77" i="1"/>
  <c r="W77" i="1"/>
  <c r="L78" i="1"/>
  <c r="W78" i="1"/>
  <c r="AA78" i="1" s="1"/>
  <c r="L79" i="1"/>
  <c r="W79" i="1"/>
  <c r="L80" i="1"/>
  <c r="W80" i="1"/>
  <c r="AA80" i="1" s="1"/>
  <c r="L81" i="1"/>
  <c r="W81" i="1"/>
  <c r="L82" i="1"/>
  <c r="W82" i="1"/>
  <c r="AA82" i="1" s="1"/>
  <c r="L83" i="1"/>
  <c r="W83" i="1"/>
  <c r="L84" i="1"/>
  <c r="W84" i="1"/>
  <c r="AA84" i="1" s="1"/>
  <c r="L85" i="1"/>
  <c r="W85" i="1"/>
  <c r="L86" i="1"/>
  <c r="W86" i="1"/>
  <c r="L87" i="1"/>
  <c r="W87" i="1"/>
  <c r="AA87" i="1" s="1"/>
  <c r="L88" i="1"/>
  <c r="W88" i="1"/>
  <c r="AA88" i="1" s="1"/>
  <c r="L89" i="1"/>
  <c r="W89" i="1"/>
  <c r="L90" i="1"/>
  <c r="W90" i="1"/>
  <c r="AA90" i="1" s="1"/>
  <c r="L91" i="1"/>
  <c r="W91" i="1"/>
  <c r="L92" i="1"/>
  <c r="W92" i="1"/>
  <c r="L93" i="1"/>
  <c r="W93" i="1"/>
  <c r="L94" i="1"/>
  <c r="W94" i="1"/>
  <c r="L95" i="1"/>
  <c r="W95" i="1"/>
  <c r="L96" i="1"/>
  <c r="W96" i="1"/>
  <c r="AA96" i="1" s="1"/>
  <c r="L97" i="1"/>
  <c r="W97" i="1"/>
  <c r="AA97" i="1" s="1"/>
  <c r="L98" i="1"/>
  <c r="W98" i="1"/>
  <c r="AA98" i="1" s="1"/>
  <c r="L99" i="1"/>
  <c r="W99" i="1"/>
  <c r="AA99" i="1" s="1"/>
  <c r="L100" i="1"/>
  <c r="W100" i="1"/>
  <c r="L101" i="1"/>
  <c r="W101" i="1"/>
  <c r="AA101" i="1" s="1"/>
  <c r="L102" i="1"/>
  <c r="W102" i="1"/>
  <c r="L103" i="1"/>
  <c r="W103" i="1"/>
  <c r="AA103" i="1" s="1"/>
  <c r="L104" i="1"/>
  <c r="W104" i="1"/>
  <c r="AA104" i="1" s="1"/>
  <c r="L105" i="1"/>
  <c r="W105" i="1"/>
  <c r="AA105" i="1" s="1"/>
  <c r="L106" i="1"/>
  <c r="W106" i="1"/>
  <c r="L107" i="1"/>
  <c r="W107" i="1"/>
  <c r="L108" i="1"/>
  <c r="W108" i="1"/>
  <c r="L109" i="1"/>
  <c r="W109" i="1"/>
  <c r="AA109" i="1" s="1"/>
  <c r="L110" i="1"/>
  <c r="W110" i="1"/>
  <c r="AA110" i="1" s="1"/>
  <c r="L111" i="1"/>
  <c r="W111" i="1"/>
  <c r="AA111" i="1" s="1"/>
  <c r="L112" i="1"/>
  <c r="W112" i="1"/>
  <c r="L113" i="1"/>
  <c r="W113" i="1"/>
  <c r="L114" i="1"/>
  <c r="W114" i="1"/>
  <c r="AA114" i="1" s="1"/>
  <c r="L115" i="1"/>
  <c r="W115" i="1"/>
  <c r="AA115" i="1" s="1"/>
  <c r="L116" i="1"/>
  <c r="W116" i="1"/>
  <c r="AA116" i="1" s="1"/>
  <c r="L117" i="1"/>
  <c r="W117" i="1"/>
  <c r="AA117" i="1" s="1"/>
  <c r="L118" i="1"/>
  <c r="W118" i="1"/>
  <c r="AA118" i="1" s="1"/>
  <c r="L119" i="1"/>
  <c r="W119" i="1"/>
  <c r="AA119" i="1" s="1"/>
  <c r="L120" i="1"/>
  <c r="W120" i="1"/>
  <c r="AA120" i="1" s="1"/>
  <c r="L121" i="1"/>
  <c r="W121" i="1"/>
  <c r="L122" i="1"/>
  <c r="W122" i="1"/>
  <c r="AA122" i="1" s="1"/>
  <c r="L123" i="1"/>
  <c r="W123" i="1"/>
  <c r="AA123" i="1" s="1"/>
  <c r="L124" i="1"/>
  <c r="W124" i="1"/>
  <c r="L125" i="1"/>
  <c r="W125" i="1"/>
  <c r="AA125" i="1" s="1"/>
  <c r="L126" i="1"/>
  <c r="W126" i="1"/>
  <c r="L127" i="1"/>
  <c r="W127" i="1"/>
  <c r="L128" i="1"/>
  <c r="W128" i="1"/>
  <c r="AA128" i="1" s="1"/>
  <c r="L129" i="1"/>
  <c r="W129" i="1"/>
  <c r="L130" i="1"/>
  <c r="W130" i="1"/>
  <c r="AA130" i="1" s="1"/>
  <c r="L131" i="1"/>
  <c r="W131" i="1"/>
  <c r="AA131" i="1" s="1"/>
  <c r="L132" i="1"/>
  <c r="W132" i="1"/>
  <c r="L133" i="1"/>
  <c r="W133" i="1"/>
  <c r="AA133" i="1" s="1"/>
  <c r="L134" i="1"/>
  <c r="W134" i="1"/>
  <c r="AA134" i="1" s="1"/>
  <c r="L135" i="1"/>
  <c r="W135" i="1"/>
  <c r="L136" i="1"/>
  <c r="W136" i="1"/>
  <c r="L137" i="1"/>
  <c r="W137" i="1"/>
  <c r="L138" i="1"/>
  <c r="W138" i="1"/>
  <c r="L139" i="1"/>
  <c r="W139" i="1"/>
  <c r="AA139" i="1" s="1"/>
  <c r="L140" i="1"/>
  <c r="W140" i="1"/>
  <c r="AA140" i="1" s="1"/>
  <c r="L141" i="1"/>
  <c r="W141" i="1"/>
  <c r="L142" i="1"/>
  <c r="W142" i="1"/>
  <c r="L143" i="1"/>
  <c r="W143" i="1"/>
  <c r="L144" i="1"/>
  <c r="W144" i="1"/>
  <c r="AA144" i="1" s="1"/>
  <c r="L145" i="1"/>
  <c r="W145" i="1"/>
  <c r="AA145" i="1" s="1"/>
  <c r="L146" i="1"/>
  <c r="W146" i="1"/>
  <c r="AA146" i="1" s="1"/>
  <c r="L147" i="1"/>
  <c r="W147" i="1"/>
  <c r="L148" i="1"/>
  <c r="W148" i="1"/>
  <c r="L149" i="1"/>
  <c r="W149" i="1"/>
  <c r="L150" i="1"/>
  <c r="W150" i="1"/>
  <c r="L151" i="1"/>
  <c r="W151" i="1"/>
  <c r="AA151" i="1" s="1"/>
  <c r="L152" i="1"/>
  <c r="W152" i="1"/>
  <c r="L153" i="1"/>
  <c r="W153" i="1"/>
  <c r="L154" i="1"/>
  <c r="W154" i="1"/>
  <c r="L155" i="1"/>
  <c r="W155" i="1"/>
  <c r="AA155" i="1" s="1"/>
  <c r="L156" i="1"/>
  <c r="W156" i="1"/>
  <c r="L157" i="1"/>
  <c r="W157" i="1"/>
  <c r="L158" i="1"/>
  <c r="W158" i="1"/>
  <c r="AA158" i="1" s="1"/>
  <c r="W159" i="1"/>
  <c r="L160" i="1"/>
  <c r="W160" i="1"/>
  <c r="AA160" i="1" s="1"/>
  <c r="L161" i="1"/>
  <c r="W161" i="1"/>
  <c r="AA161" i="1" s="1"/>
  <c r="L162" i="1"/>
  <c r="W162" i="1"/>
  <c r="AA162" i="1" s="1"/>
  <c r="L163" i="1"/>
  <c r="W163" i="1"/>
  <c r="AA163" i="1" s="1"/>
  <c r="L164" i="1"/>
  <c r="W164" i="1"/>
  <c r="AA164" i="1" s="1"/>
  <c r="L165" i="1"/>
  <c r="W165" i="1"/>
  <c r="AA165" i="1" s="1"/>
  <c r="L166" i="1"/>
  <c r="W166" i="1"/>
  <c r="AA166" i="1" s="1"/>
  <c r="L167" i="1"/>
  <c r="W167" i="1"/>
  <c r="AA167" i="1" s="1"/>
  <c r="L168" i="1"/>
  <c r="W168" i="1"/>
  <c r="AA168" i="1" s="1"/>
  <c r="L169" i="1"/>
  <c r="W169" i="1"/>
  <c r="AA169" i="1" s="1"/>
  <c r="L170" i="1"/>
  <c r="W170" i="1"/>
  <c r="AA170" i="1" s="1"/>
  <c r="L171" i="1"/>
  <c r="W171" i="1"/>
  <c r="AA171" i="1" s="1"/>
  <c r="L172" i="1"/>
  <c r="W172" i="1"/>
  <c r="AA172" i="1" s="1"/>
  <c r="L173" i="1"/>
  <c r="W173" i="1"/>
  <c r="AA173" i="1" s="1"/>
  <c r="L174" i="1"/>
  <c r="W174" i="1"/>
  <c r="AA174" i="1" s="1"/>
  <c r="L175" i="1"/>
  <c r="W175" i="1"/>
  <c r="L176" i="1"/>
  <c r="W176" i="1"/>
  <c r="L177" i="1"/>
  <c r="W177" i="1"/>
  <c r="AA177" i="1" s="1"/>
  <c r="L178" i="1"/>
  <c r="W178" i="1"/>
  <c r="L179" i="1"/>
  <c r="W179" i="1"/>
  <c r="L180" i="1"/>
  <c r="W180" i="1"/>
  <c r="L181" i="1"/>
  <c r="W181" i="1"/>
  <c r="L182" i="1"/>
  <c r="W182" i="1"/>
  <c r="AA182" i="1" s="1"/>
  <c r="L183" i="1"/>
  <c r="W183" i="1"/>
  <c r="L184" i="1"/>
  <c r="W184" i="1"/>
  <c r="AA184" i="1" s="1"/>
  <c r="L185" i="1"/>
  <c r="W185" i="1"/>
  <c r="L186" i="1"/>
  <c r="W186" i="1"/>
  <c r="L187" i="1"/>
  <c r="W187" i="1"/>
  <c r="AA187" i="1" s="1"/>
  <c r="L188" i="1"/>
  <c r="W188" i="1"/>
  <c r="AA188" i="1" s="1"/>
  <c r="L189" i="1"/>
  <c r="W189" i="1"/>
  <c r="AA189" i="1" s="1"/>
  <c r="L190" i="1"/>
  <c r="W190" i="1"/>
  <c r="AA190" i="1" s="1"/>
  <c r="L191" i="1"/>
  <c r="W191" i="1"/>
  <c r="AA191" i="1" s="1"/>
  <c r="L192" i="1"/>
  <c r="W192" i="1"/>
  <c r="AA192" i="1" s="1"/>
  <c r="L193" i="1"/>
  <c r="W193" i="1"/>
  <c r="L194" i="1"/>
  <c r="W194" i="1"/>
  <c r="AA194" i="1" s="1"/>
  <c r="L195" i="1"/>
  <c r="W195" i="1"/>
  <c r="AA195" i="1" s="1"/>
  <c r="L196" i="1"/>
  <c r="W196" i="1"/>
  <c r="L197" i="1"/>
  <c r="W197" i="1"/>
  <c r="AA197" i="1" s="1"/>
  <c r="L198" i="1"/>
  <c r="W198" i="1"/>
  <c r="AA198" i="1" s="1"/>
  <c r="L199" i="1"/>
  <c r="W199" i="1"/>
  <c r="L200" i="1"/>
  <c r="W200" i="1"/>
  <c r="AA200" i="1" s="1"/>
  <c r="L201" i="1"/>
  <c r="W201" i="1"/>
  <c r="L202" i="1"/>
  <c r="W202" i="1"/>
  <c r="L203" i="1"/>
  <c r="W203" i="1"/>
  <c r="L204" i="1"/>
  <c r="W204" i="1"/>
  <c r="AA204" i="1" s="1"/>
  <c r="L205" i="1"/>
  <c r="W205" i="1"/>
  <c r="AA205" i="1" s="1"/>
  <c r="L206" i="1"/>
  <c r="W206" i="1"/>
  <c r="L207" i="1"/>
  <c r="W207" i="1"/>
  <c r="L208" i="1"/>
  <c r="W208" i="1"/>
  <c r="AA208" i="1" s="1"/>
  <c r="L209" i="1"/>
  <c r="W209" i="1"/>
  <c r="L210" i="1"/>
  <c r="W210" i="1"/>
  <c r="L211" i="1"/>
  <c r="W211" i="1"/>
  <c r="AA211" i="1" s="1"/>
  <c r="L212" i="1"/>
  <c r="W212" i="1"/>
  <c r="AA212" i="1" s="1"/>
  <c r="L213" i="1"/>
  <c r="W213" i="1"/>
  <c r="AA213" i="1" s="1"/>
  <c r="L214" i="1"/>
  <c r="W214" i="1"/>
  <c r="AA214" i="1" s="1"/>
  <c r="L215" i="1"/>
  <c r="W215" i="1"/>
  <c r="AA215" i="1" s="1"/>
  <c r="L216" i="1"/>
  <c r="W216" i="1"/>
  <c r="L217" i="1"/>
  <c r="W217" i="1"/>
  <c r="L218" i="1"/>
  <c r="W218" i="1"/>
  <c r="L219" i="1"/>
  <c r="W219" i="1"/>
  <c r="L220" i="1"/>
  <c r="W220" i="1"/>
  <c r="L221" i="1"/>
  <c r="W221" i="1"/>
  <c r="AA221" i="1" s="1"/>
  <c r="L222" i="1"/>
  <c r="W222" i="1"/>
  <c r="L223" i="1"/>
  <c r="W223" i="1"/>
  <c r="AA223" i="1" s="1"/>
  <c r="L224" i="1"/>
  <c r="W224" i="1"/>
  <c r="AA224" i="1" s="1"/>
  <c r="L225" i="1"/>
  <c r="W225" i="1"/>
  <c r="L226" i="1"/>
  <c r="W226" i="1"/>
  <c r="L227" i="1"/>
  <c r="W227" i="1"/>
  <c r="L228" i="1"/>
  <c r="W228" i="1"/>
  <c r="L229" i="1"/>
  <c r="W229" i="1"/>
  <c r="L230" i="1"/>
  <c r="W230" i="1"/>
  <c r="L231" i="1"/>
  <c r="W231" i="1"/>
  <c r="L232" i="1"/>
  <c r="W232" i="1"/>
  <c r="L233" i="1"/>
  <c r="W233" i="1"/>
  <c r="L234" i="1"/>
  <c r="W234" i="1"/>
  <c r="AA234" i="1" s="1"/>
  <c r="L235" i="1"/>
  <c r="W235" i="1"/>
  <c r="L236" i="1"/>
  <c r="W236" i="1"/>
  <c r="AA236" i="1" s="1"/>
  <c r="L237" i="1"/>
  <c r="W237" i="1"/>
  <c r="AA237" i="1" s="1"/>
  <c r="L238" i="1"/>
  <c r="W238" i="1"/>
  <c r="AA238" i="1" s="1"/>
  <c r="L239" i="1"/>
  <c r="W239" i="1"/>
  <c r="AA239" i="1" s="1"/>
  <c r="L240" i="1"/>
  <c r="W240" i="1"/>
  <c r="AA240" i="1" s="1"/>
  <c r="L241" i="1"/>
  <c r="W241" i="1"/>
  <c r="AA241" i="1" s="1"/>
  <c r="L242" i="1"/>
  <c r="W242" i="1"/>
  <c r="L243" i="1"/>
  <c r="W243" i="1"/>
  <c r="L244" i="1"/>
  <c r="W244" i="1"/>
  <c r="L245" i="1"/>
  <c r="W245" i="1"/>
  <c r="L246" i="1"/>
  <c r="W246" i="1"/>
  <c r="AA246" i="1" s="1"/>
  <c r="L247" i="1"/>
  <c r="W247" i="1"/>
  <c r="AA247" i="1" s="1"/>
  <c r="L248" i="1"/>
  <c r="W248" i="1"/>
  <c r="L249" i="1"/>
  <c r="W249" i="1"/>
  <c r="L250" i="1"/>
  <c r="W250" i="1"/>
  <c r="L251" i="1"/>
  <c r="W251" i="1"/>
  <c r="L252" i="1"/>
  <c r="W252" i="1"/>
  <c r="L253" i="1"/>
  <c r="W253" i="1"/>
  <c r="L254" i="1"/>
  <c r="W254" i="1"/>
  <c r="AA254" i="1" s="1"/>
  <c r="L255" i="1"/>
  <c r="W255" i="1"/>
  <c r="L256" i="1"/>
  <c r="W256" i="1"/>
  <c r="L257" i="1"/>
  <c r="W257" i="1"/>
  <c r="L258" i="1"/>
  <c r="W258" i="1"/>
  <c r="L259" i="1"/>
  <c r="W259" i="1"/>
  <c r="AA259" i="1" s="1"/>
  <c r="L260" i="1"/>
  <c r="W260" i="1"/>
  <c r="AA260" i="1" s="1"/>
  <c r="L261" i="1"/>
  <c r="W261" i="1"/>
  <c r="AA261" i="1" s="1"/>
  <c r="L262" i="1"/>
  <c r="W262" i="1"/>
  <c r="AA262" i="1" s="1"/>
  <c r="L263" i="1"/>
  <c r="W263" i="1"/>
  <c r="AA263" i="1" s="1"/>
  <c r="L264" i="1"/>
  <c r="W264" i="1"/>
  <c r="L265" i="1"/>
  <c r="W265" i="1"/>
  <c r="L266" i="1"/>
  <c r="W266" i="1"/>
  <c r="L267" i="1"/>
  <c r="W267" i="1"/>
  <c r="AA267" i="1" s="1"/>
  <c r="L268" i="1"/>
  <c r="W268" i="1"/>
  <c r="L269" i="1"/>
  <c r="W269" i="1"/>
  <c r="AA269" i="1" s="1"/>
  <c r="L270" i="1"/>
  <c r="W270" i="1"/>
  <c r="L271" i="1"/>
  <c r="W271" i="1"/>
  <c r="L272" i="1"/>
  <c r="W272" i="1"/>
  <c r="L273" i="1"/>
  <c r="W273" i="1"/>
  <c r="L274" i="1"/>
  <c r="W274" i="1"/>
  <c r="L275" i="1"/>
  <c r="W275" i="1"/>
  <c r="L276" i="1"/>
  <c r="W276" i="1"/>
  <c r="L277" i="1"/>
  <c r="W277" i="1"/>
  <c r="L278" i="1"/>
  <c r="W278" i="1"/>
  <c r="L279" i="1"/>
  <c r="W279" i="1"/>
  <c r="L280" i="1"/>
  <c r="W280" i="1"/>
  <c r="L281" i="1"/>
  <c r="W281" i="1"/>
  <c r="L282" i="1"/>
  <c r="W282" i="1"/>
  <c r="L283" i="1"/>
  <c r="W283" i="1"/>
  <c r="L284" i="1"/>
  <c r="W284" i="1"/>
  <c r="L285" i="1"/>
  <c r="W285" i="1"/>
  <c r="L286" i="1"/>
  <c r="W286" i="1"/>
  <c r="L287" i="1"/>
  <c r="W287" i="1"/>
  <c r="L288" i="1"/>
  <c r="W288" i="1"/>
  <c r="L289" i="1"/>
  <c r="W289" i="1"/>
  <c r="L290" i="1"/>
  <c r="W290" i="1"/>
  <c r="AA290" i="1" s="1"/>
  <c r="L291" i="1"/>
  <c r="W291" i="1"/>
  <c r="AA291" i="1" s="1"/>
  <c r="L292" i="1"/>
  <c r="W292" i="1"/>
  <c r="L293" i="1"/>
  <c r="W293" i="1"/>
  <c r="AA293" i="1" s="1"/>
  <c r="L294" i="1"/>
  <c r="W294" i="1"/>
  <c r="L295" i="1"/>
  <c r="W295" i="1"/>
  <c r="L296" i="1"/>
  <c r="W296" i="1"/>
  <c r="L297" i="1"/>
  <c r="W297" i="1"/>
  <c r="AA297" i="1" s="1"/>
  <c r="L298" i="1"/>
  <c r="W298" i="1"/>
  <c r="AA298" i="1" s="1"/>
  <c r="L299" i="1"/>
  <c r="W299" i="1"/>
  <c r="AA299" i="1" s="1"/>
  <c r="L300" i="1"/>
  <c r="W300" i="1"/>
  <c r="AA300" i="1" s="1"/>
  <c r="L301" i="1"/>
  <c r="W301" i="1"/>
  <c r="L302" i="1"/>
  <c r="W302" i="1"/>
  <c r="L303" i="1"/>
  <c r="W303" i="1"/>
  <c r="L304" i="1"/>
  <c r="W304" i="1"/>
  <c r="AA304" i="1" s="1"/>
  <c r="L305" i="1"/>
  <c r="W305" i="1"/>
  <c r="AA305" i="1" s="1"/>
  <c r="L306" i="1"/>
  <c r="W306" i="1"/>
  <c r="AA306" i="1" s="1"/>
  <c r="L307" i="1"/>
  <c r="W307" i="1"/>
  <c r="AA307" i="1" s="1"/>
  <c r="L308" i="1"/>
  <c r="W308" i="1"/>
  <c r="AA308" i="1" s="1"/>
  <c r="L309" i="1"/>
  <c r="W309" i="1"/>
  <c r="AA309" i="1" s="1"/>
  <c r="L310" i="1"/>
  <c r="W310" i="1"/>
  <c r="AA310" i="1" s="1"/>
  <c r="L311" i="1"/>
  <c r="W311" i="1"/>
  <c r="L312" i="1"/>
  <c r="W312" i="1"/>
  <c r="L313" i="1"/>
  <c r="W313" i="1"/>
  <c r="L314" i="1"/>
  <c r="W314" i="1"/>
  <c r="L315" i="1"/>
  <c r="W315" i="1"/>
  <c r="L316" i="1"/>
  <c r="W316" i="1"/>
  <c r="AA316" i="1" s="1"/>
  <c r="L317" i="1"/>
  <c r="W317" i="1"/>
  <c r="AA317" i="1" s="1"/>
  <c r="L318" i="1"/>
  <c r="W318" i="1"/>
  <c r="AA318" i="1" s="1"/>
  <c r="L319" i="1"/>
  <c r="W319" i="1"/>
  <c r="L320" i="1"/>
  <c r="W320" i="1"/>
  <c r="L321" i="1"/>
  <c r="W321" i="1"/>
  <c r="L322" i="1"/>
  <c r="W322" i="1"/>
  <c r="L323" i="1"/>
  <c r="W323" i="1"/>
  <c r="AA323" i="1" s="1"/>
  <c r="L324" i="1"/>
  <c r="W324" i="1"/>
  <c r="AA324" i="1" s="1"/>
  <c r="L325" i="1"/>
  <c r="W325" i="1"/>
  <c r="L326" i="1"/>
  <c r="W326" i="1"/>
  <c r="L327" i="1"/>
  <c r="W327" i="1"/>
  <c r="AA327" i="1" s="1"/>
  <c r="L328" i="1"/>
  <c r="W328" i="1"/>
  <c r="AA328" i="1" s="1"/>
  <c r="L329" i="1"/>
  <c r="W329" i="1"/>
  <c r="L330" i="1"/>
  <c r="W330" i="1"/>
  <c r="L331" i="1"/>
  <c r="W331" i="1"/>
  <c r="L332" i="1"/>
  <c r="W332" i="1"/>
  <c r="AA332" i="1" s="1"/>
  <c r="L333" i="1"/>
  <c r="W333" i="1"/>
  <c r="AA333" i="1" s="1"/>
  <c r="L334" i="1"/>
  <c r="W334" i="1"/>
  <c r="AA334" i="1" s="1"/>
  <c r="L335" i="1"/>
  <c r="W335" i="1"/>
  <c r="AA335" i="1" s="1"/>
  <c r="L336" i="1"/>
  <c r="W336" i="1"/>
  <c r="AA336" i="1" s="1"/>
  <c r="L337" i="1"/>
  <c r="W337" i="1"/>
  <c r="L338" i="1"/>
  <c r="W338" i="1"/>
  <c r="L339" i="1"/>
  <c r="W339" i="1"/>
  <c r="L340" i="1"/>
  <c r="W340" i="1"/>
  <c r="L341" i="1"/>
  <c r="W341" i="1"/>
  <c r="L342" i="1"/>
  <c r="W342" i="1"/>
  <c r="AA342" i="1" s="1"/>
  <c r="L343" i="1"/>
  <c r="W343" i="1"/>
  <c r="AA343" i="1" s="1"/>
  <c r="L344" i="1"/>
  <c r="W344" i="1"/>
  <c r="L345" i="1"/>
  <c r="W345" i="1"/>
  <c r="L346" i="1"/>
  <c r="W346" i="1"/>
  <c r="AA346" i="1" s="1"/>
  <c r="L347" i="1"/>
  <c r="W347" i="1"/>
  <c r="AA347" i="1" s="1"/>
  <c r="L348" i="1"/>
  <c r="W348" i="1"/>
  <c r="L349" i="1"/>
  <c r="W349" i="1"/>
  <c r="AA349" i="1" s="1"/>
  <c r="L350" i="1"/>
  <c r="W350" i="1"/>
  <c r="L351" i="1"/>
  <c r="W351" i="1"/>
  <c r="AA351" i="1" s="1"/>
  <c r="L352" i="1"/>
  <c r="W352" i="1"/>
  <c r="L353" i="1"/>
  <c r="W353" i="1"/>
  <c r="L354" i="1"/>
  <c r="W354" i="1"/>
  <c r="L355" i="1"/>
  <c r="W355" i="1"/>
  <c r="AA355" i="1" s="1"/>
  <c r="L356" i="1"/>
  <c r="W356" i="1"/>
  <c r="L357" i="1"/>
  <c r="W357" i="1"/>
  <c r="L358" i="1"/>
  <c r="W358" i="1"/>
  <c r="AA358" i="1" s="1"/>
  <c r="L359" i="1"/>
  <c r="W359" i="1"/>
  <c r="AA359" i="1" s="1"/>
  <c r="L360" i="1"/>
  <c r="W360" i="1"/>
  <c r="L361" i="1"/>
  <c r="W361" i="1"/>
  <c r="AA361" i="1" s="1"/>
  <c r="L362" i="1"/>
  <c r="W362" i="1"/>
  <c r="AA362" i="1" s="1"/>
  <c r="L363" i="1"/>
  <c r="W363" i="1"/>
  <c r="L364" i="1"/>
  <c r="W364" i="1"/>
  <c r="L365" i="1"/>
  <c r="W365" i="1"/>
  <c r="L366" i="1"/>
  <c r="W366" i="1"/>
  <c r="AA366" i="1" s="1"/>
  <c r="L367" i="1"/>
  <c r="W367" i="1"/>
  <c r="AA367" i="1" s="1"/>
  <c r="L368" i="1"/>
  <c r="W368" i="1"/>
  <c r="AA368" i="1" s="1"/>
  <c r="L369" i="1"/>
  <c r="W369" i="1"/>
  <c r="L370" i="1"/>
  <c r="W370" i="1"/>
  <c r="L371" i="1"/>
  <c r="W371" i="1"/>
  <c r="L372" i="1"/>
  <c r="W372" i="1"/>
  <c r="L373" i="1"/>
  <c r="W373" i="1"/>
  <c r="L374" i="1"/>
  <c r="W374" i="1"/>
  <c r="AA374" i="1" s="1"/>
  <c r="L375" i="1"/>
  <c r="W375" i="1"/>
  <c r="AA375" i="1" s="1"/>
  <c r="L376" i="1"/>
  <c r="W376" i="1"/>
  <c r="AA376" i="1" s="1"/>
  <c r="L377" i="1"/>
  <c r="W377" i="1"/>
  <c r="L378" i="1"/>
  <c r="W378" i="1"/>
  <c r="L379" i="1"/>
  <c r="W379" i="1"/>
  <c r="L380" i="1"/>
  <c r="W380" i="1"/>
  <c r="L381" i="1"/>
  <c r="W381" i="1"/>
  <c r="L382" i="1"/>
  <c r="W382" i="1"/>
  <c r="AA382" i="1" s="1"/>
  <c r="L383" i="1"/>
  <c r="W383" i="1"/>
  <c r="L384" i="1"/>
  <c r="W384" i="1"/>
  <c r="L385" i="1"/>
  <c r="W385" i="1"/>
  <c r="L386" i="1"/>
  <c r="W386" i="1"/>
  <c r="AA386" i="1" s="1"/>
  <c r="L387" i="1"/>
  <c r="W387" i="1"/>
  <c r="AA387" i="1" s="1"/>
  <c r="L388" i="1"/>
  <c r="W388" i="1"/>
  <c r="AA388" i="1" s="1"/>
  <c r="L389" i="1"/>
  <c r="W389" i="1"/>
  <c r="AA389" i="1" s="1"/>
  <c r="L390" i="1"/>
  <c r="W390" i="1"/>
  <c r="AA390" i="1" s="1"/>
  <c r="L391" i="1"/>
  <c r="W391" i="1"/>
  <c r="AA391" i="1" s="1"/>
  <c r="L392" i="1"/>
  <c r="W392" i="1"/>
  <c r="AA392" i="1" s="1"/>
  <c r="L393" i="1"/>
  <c r="W393" i="1"/>
  <c r="L394" i="1"/>
  <c r="W394" i="1"/>
  <c r="AA394" i="1" s="1"/>
  <c r="L395" i="1"/>
  <c r="W395" i="1"/>
  <c r="AA395" i="1" s="1"/>
  <c r="L396" i="1"/>
  <c r="W396" i="1"/>
  <c r="AA396" i="1" s="1"/>
  <c r="L397" i="1"/>
  <c r="W397" i="1"/>
  <c r="L398" i="1"/>
  <c r="W398" i="1"/>
  <c r="L399" i="1"/>
  <c r="W399" i="1"/>
  <c r="L400" i="1"/>
  <c r="W400" i="1"/>
  <c r="AA400" i="1" s="1"/>
  <c r="L401" i="1"/>
  <c r="W401" i="1"/>
  <c r="L402" i="1"/>
  <c r="W402" i="1"/>
  <c r="L403" i="1"/>
  <c r="W403" i="1"/>
  <c r="L404" i="1"/>
  <c r="W404" i="1"/>
  <c r="L405" i="1"/>
  <c r="W405" i="1"/>
  <c r="AA405" i="1" s="1"/>
  <c r="L406" i="1"/>
  <c r="W406" i="1"/>
  <c r="AA406" i="1" s="1"/>
  <c r="L407" i="1"/>
  <c r="W407" i="1"/>
  <c r="AA407" i="1" s="1"/>
  <c r="L408" i="1"/>
  <c r="W408" i="1"/>
  <c r="AA408" i="1" s="1"/>
  <c r="L409" i="1"/>
  <c r="W409" i="1"/>
  <c r="L410" i="1"/>
  <c r="W410" i="1"/>
  <c r="AA410" i="1" s="1"/>
  <c r="L411" i="1"/>
  <c r="W411" i="1"/>
  <c r="L412" i="1"/>
  <c r="W412" i="1"/>
  <c r="AA412" i="1" s="1"/>
  <c r="L413" i="1"/>
  <c r="W413" i="1"/>
  <c r="AA413" i="1" s="1"/>
  <c r="L414" i="1"/>
  <c r="W414" i="1"/>
  <c r="L415" i="1"/>
  <c r="W415" i="1"/>
  <c r="AA415" i="1" s="1"/>
  <c r="L416" i="1"/>
  <c r="W416" i="1"/>
  <c r="L417" i="1"/>
  <c r="W417" i="1"/>
  <c r="AA417" i="1" s="1"/>
  <c r="L418" i="1"/>
  <c r="W418" i="1"/>
  <c r="L419" i="1"/>
  <c r="W419" i="1"/>
  <c r="L420" i="1"/>
  <c r="W420" i="1"/>
  <c r="AA420" i="1" s="1"/>
  <c r="L421" i="1"/>
  <c r="W421" i="1"/>
  <c r="L422" i="1"/>
  <c r="W422" i="1"/>
  <c r="L423" i="1"/>
  <c r="W423" i="1"/>
  <c r="L424" i="1"/>
  <c r="W424" i="1"/>
  <c r="L425" i="1"/>
  <c r="W425" i="1"/>
  <c r="AA425" i="1" s="1"/>
  <c r="L426" i="1"/>
  <c r="W426" i="1"/>
  <c r="L427" i="1"/>
  <c r="W427" i="1"/>
  <c r="AA427" i="1" s="1"/>
  <c r="L428" i="1"/>
  <c r="W428" i="1"/>
  <c r="L429" i="1"/>
  <c r="W429" i="1"/>
  <c r="L430" i="1"/>
  <c r="W430" i="1"/>
  <c r="L431" i="1"/>
  <c r="W431" i="1"/>
  <c r="AA431" i="1" s="1"/>
  <c r="L432" i="1"/>
  <c r="W432" i="1"/>
  <c r="L433" i="1"/>
  <c r="W433" i="1"/>
  <c r="AA433" i="1" s="1"/>
  <c r="L434" i="1"/>
  <c r="W434" i="1"/>
  <c r="L435" i="1"/>
  <c r="W435" i="1"/>
  <c r="L436" i="1"/>
  <c r="W436" i="1"/>
  <c r="L437" i="1"/>
  <c r="W437" i="1"/>
  <c r="AA437" i="1" s="1"/>
  <c r="L438" i="1"/>
  <c r="W438" i="1"/>
  <c r="L439" i="1"/>
  <c r="W439" i="1"/>
  <c r="L440" i="1"/>
  <c r="W440" i="1"/>
  <c r="AA440" i="1" s="1"/>
  <c r="L441" i="1"/>
  <c r="W441" i="1"/>
  <c r="AA441" i="1" s="1"/>
  <c r="L442" i="1"/>
  <c r="W442" i="1"/>
  <c r="L443" i="1"/>
  <c r="W443" i="1"/>
  <c r="AA443" i="1" s="1"/>
  <c r="L444" i="1"/>
  <c r="W444" i="1"/>
  <c r="AA444" i="1" s="1"/>
  <c r="L445" i="1"/>
  <c r="W445" i="1"/>
  <c r="AA445" i="1" s="1"/>
  <c r="L446" i="1"/>
  <c r="W446" i="1"/>
  <c r="L447" i="1"/>
  <c r="W447" i="1"/>
  <c r="L448" i="1"/>
  <c r="W448" i="1"/>
  <c r="L449" i="1"/>
  <c r="W449" i="1"/>
  <c r="L450" i="1"/>
  <c r="W450" i="1"/>
  <c r="AA450" i="1" s="1"/>
  <c r="L451" i="1"/>
  <c r="W451" i="1"/>
  <c r="L452" i="1"/>
  <c r="W452" i="1"/>
  <c r="L453" i="1"/>
  <c r="W453" i="1"/>
  <c r="L454" i="1"/>
  <c r="W454" i="1"/>
  <c r="AA454" i="1" s="1"/>
  <c r="L455" i="1"/>
  <c r="W455" i="1"/>
  <c r="AA455" i="1" s="1"/>
  <c r="L456" i="1"/>
  <c r="W456" i="1"/>
  <c r="AA456" i="1" s="1"/>
  <c r="L457" i="1"/>
  <c r="W457" i="1"/>
  <c r="L458" i="1"/>
  <c r="W458" i="1"/>
  <c r="L459" i="1"/>
  <c r="W459" i="1"/>
  <c r="AA459" i="1" s="1"/>
  <c r="L460" i="1"/>
  <c r="W460" i="1"/>
  <c r="AA460" i="1" s="1"/>
  <c r="L461" i="1"/>
  <c r="W461" i="1"/>
  <c r="AA461" i="1" s="1"/>
  <c r="L462" i="1"/>
  <c r="W462" i="1"/>
  <c r="AA462" i="1" s="1"/>
  <c r="L463" i="1"/>
  <c r="W463" i="1"/>
  <c r="AA463" i="1" s="1"/>
  <c r="L464" i="1"/>
  <c r="W464" i="1"/>
  <c r="L465" i="1"/>
  <c r="W465" i="1"/>
  <c r="AA465" i="1" s="1"/>
  <c r="L466" i="1"/>
  <c r="W466" i="1"/>
  <c r="L467" i="1"/>
  <c r="W467" i="1"/>
  <c r="L468" i="1"/>
  <c r="W468" i="1"/>
  <c r="AA468" i="1" s="1"/>
  <c r="L469" i="1"/>
  <c r="W469" i="1"/>
  <c r="L470" i="1"/>
  <c r="W470" i="1"/>
  <c r="L471" i="1"/>
  <c r="V471" i="1"/>
  <c r="W471" i="1"/>
  <c r="L472" i="1"/>
  <c r="W472" i="1"/>
  <c r="L473" i="1"/>
  <c r="V473" i="1"/>
  <c r="W473" i="1"/>
  <c r="L474" i="1"/>
  <c r="W474" i="1"/>
  <c r="L475" i="1"/>
  <c r="W475" i="1"/>
  <c r="AA475" i="1" s="1"/>
  <c r="W3" i="1"/>
  <c r="AA3" i="1" s="1"/>
  <c r="L3" i="1"/>
  <c r="U470" i="6"/>
  <c r="V469" i="1"/>
  <c r="U469" i="6"/>
  <c r="V468" i="1" s="1"/>
  <c r="U468" i="6"/>
  <c r="V467" i="1" s="1"/>
  <c r="U467" i="6"/>
  <c r="V466" i="1"/>
  <c r="U466" i="6"/>
  <c r="V465" i="1"/>
  <c r="U465" i="6"/>
  <c r="V464" i="1" s="1"/>
  <c r="U464" i="6"/>
  <c r="V463" i="1" s="1"/>
  <c r="AQ463" i="1" s="1"/>
  <c r="U463" i="6"/>
  <c r="V462" i="1"/>
  <c r="AQ462" i="1" s="1"/>
  <c r="U462" i="6"/>
  <c r="V461" i="1" s="1"/>
  <c r="AQ461" i="1" s="1"/>
  <c r="U461" i="6"/>
  <c r="V460" i="1" s="1"/>
  <c r="AQ460" i="1" s="1"/>
  <c r="U460" i="6"/>
  <c r="V459" i="1" s="1"/>
  <c r="U459" i="6"/>
  <c r="V458" i="1"/>
  <c r="U458" i="6"/>
  <c r="V457" i="1"/>
  <c r="U457" i="6"/>
  <c r="V456" i="1" s="1"/>
  <c r="U456" i="6"/>
  <c r="V455" i="1" s="1"/>
  <c r="U455" i="6"/>
  <c r="V454" i="1"/>
  <c r="U454" i="6"/>
  <c r="V453" i="1" s="1"/>
  <c r="U453" i="6"/>
  <c r="V452" i="1" s="1"/>
  <c r="U452" i="6"/>
  <c r="V451" i="1"/>
  <c r="U451" i="6"/>
  <c r="V450" i="1"/>
  <c r="U450" i="6"/>
  <c r="V449" i="1" s="1"/>
  <c r="U449" i="6"/>
  <c r="V448" i="1"/>
  <c r="U448" i="6"/>
  <c r="V447" i="1" s="1"/>
  <c r="U447" i="6"/>
  <c r="V446" i="1" s="1"/>
  <c r="U446" i="6"/>
  <c r="V445" i="1" s="1"/>
  <c r="AQ445" i="1" s="1"/>
  <c r="U445" i="6"/>
  <c r="V444" i="1" s="1"/>
  <c r="AQ444" i="1" s="1"/>
  <c r="U444" i="6"/>
  <c r="V443" i="1" s="1"/>
  <c r="U443" i="6"/>
  <c r="V442" i="1" s="1"/>
  <c r="U442" i="6"/>
  <c r="V441" i="1"/>
  <c r="U441" i="6"/>
  <c r="V440" i="1"/>
  <c r="U440" i="6"/>
  <c r="V439" i="1" s="1"/>
  <c r="U439" i="6"/>
  <c r="V438" i="1"/>
  <c r="U438" i="6"/>
  <c r="V437" i="1" s="1"/>
  <c r="U437" i="6"/>
  <c r="V436" i="1" s="1"/>
  <c r="U436" i="6"/>
  <c r="V435" i="1" s="1"/>
  <c r="U435" i="6"/>
  <c r="V434" i="1" s="1"/>
  <c r="U434" i="6"/>
  <c r="V433" i="1" s="1"/>
  <c r="U433" i="6"/>
  <c r="V432" i="1"/>
  <c r="U432" i="6"/>
  <c r="V431" i="1"/>
  <c r="U431" i="6"/>
  <c r="V430" i="1" s="1"/>
  <c r="U430" i="6"/>
  <c r="V429" i="1"/>
  <c r="U429" i="6"/>
  <c r="V428" i="1"/>
  <c r="U428" i="6"/>
  <c r="V427" i="1" s="1"/>
  <c r="U427" i="6"/>
  <c r="V426" i="1" s="1"/>
  <c r="U426" i="6"/>
  <c r="V425" i="1" s="1"/>
  <c r="U425" i="6"/>
  <c r="V424" i="1"/>
  <c r="U424" i="6"/>
  <c r="V423" i="1"/>
  <c r="U423" i="6"/>
  <c r="V422" i="1"/>
  <c r="U422" i="6"/>
  <c r="V421" i="1" s="1"/>
  <c r="U421" i="6"/>
  <c r="V420" i="1" s="1"/>
  <c r="U420" i="6"/>
  <c r="V419" i="1"/>
  <c r="U419" i="6"/>
  <c r="V418" i="1" s="1"/>
  <c r="U418" i="6"/>
  <c r="V417" i="1" s="1"/>
  <c r="U417" i="6"/>
  <c r="V416" i="1"/>
  <c r="U416" i="6"/>
  <c r="V415" i="1"/>
  <c r="U415" i="6"/>
  <c r="V414" i="1" s="1"/>
  <c r="U414" i="6"/>
  <c r="V413" i="1" s="1"/>
  <c r="AQ413" i="1" s="1"/>
  <c r="U413" i="6"/>
  <c r="V412" i="1"/>
  <c r="U412" i="6"/>
  <c r="V411" i="1"/>
  <c r="U411" i="6"/>
  <c r="V410" i="1"/>
  <c r="U410" i="6"/>
  <c r="V409" i="1" s="1"/>
  <c r="U409" i="6"/>
  <c r="V408" i="1"/>
  <c r="U408" i="6"/>
  <c r="V407" i="1"/>
  <c r="U407" i="6"/>
  <c r="V406" i="1" s="1"/>
  <c r="U406" i="6"/>
  <c r="V405" i="1" s="1"/>
  <c r="U405" i="6"/>
  <c r="V404" i="1"/>
  <c r="U404" i="6"/>
  <c r="V403" i="1" s="1"/>
  <c r="U403" i="6"/>
  <c r="V402" i="1"/>
  <c r="U402" i="6"/>
  <c r="V401" i="1"/>
  <c r="U401" i="6"/>
  <c r="V400" i="1" s="1"/>
  <c r="U400" i="6"/>
  <c r="V399" i="1" s="1"/>
  <c r="U399" i="6"/>
  <c r="V398" i="1"/>
  <c r="U398" i="6"/>
  <c r="V397" i="1" s="1"/>
  <c r="U397" i="6"/>
  <c r="V396" i="1"/>
  <c r="U396" i="6"/>
  <c r="V395" i="1" s="1"/>
  <c r="AQ395" i="1" s="1"/>
  <c r="U395" i="6"/>
  <c r="V394" i="1" s="1"/>
  <c r="AQ394" i="1" s="1"/>
  <c r="U394" i="6"/>
  <c r="V393" i="1" s="1"/>
  <c r="U393" i="6"/>
  <c r="V392" i="1" s="1"/>
  <c r="U392" i="6"/>
  <c r="V391" i="1" s="1"/>
  <c r="U391" i="6"/>
  <c r="V390" i="1" s="1"/>
  <c r="AQ390" i="1" s="1"/>
  <c r="U390" i="6"/>
  <c r="V389" i="1" s="1"/>
  <c r="U389" i="6"/>
  <c r="V388" i="1" s="1"/>
  <c r="U388" i="6"/>
  <c r="V387" i="1"/>
  <c r="U387" i="6"/>
  <c r="V386" i="1"/>
  <c r="U386" i="6"/>
  <c r="V385" i="1" s="1"/>
  <c r="U385" i="6"/>
  <c r="V384" i="1"/>
  <c r="U384" i="6"/>
  <c r="U383" i="6"/>
  <c r="V383" i="1"/>
  <c r="U382" i="6"/>
  <c r="V382" i="1"/>
  <c r="U381" i="6"/>
  <c r="V381" i="1" s="1"/>
  <c r="U380" i="6"/>
  <c r="V380" i="1" s="1"/>
  <c r="U379" i="6"/>
  <c r="U378" i="6"/>
  <c r="V379" i="1" s="1"/>
  <c r="U377" i="6"/>
  <c r="V378" i="1"/>
  <c r="U376" i="6"/>
  <c r="V377" i="1"/>
  <c r="U375" i="6"/>
  <c r="V376" i="1" s="1"/>
  <c r="U374" i="6"/>
  <c r="V375" i="1" s="1"/>
  <c r="AQ375" i="1" s="1"/>
  <c r="U373" i="6"/>
  <c r="V374" i="1" s="1"/>
  <c r="AQ374" i="1" s="1"/>
  <c r="U372" i="6"/>
  <c r="V373" i="1" s="1"/>
  <c r="U371" i="6"/>
  <c r="V372" i="1" s="1"/>
  <c r="U370" i="6"/>
  <c r="V371" i="1"/>
  <c r="U369" i="6"/>
  <c r="V370" i="1"/>
  <c r="U368" i="6"/>
  <c r="V369" i="1"/>
  <c r="U367" i="6"/>
  <c r="V368" i="1" s="1"/>
  <c r="U366" i="6"/>
  <c r="V367" i="1" s="1"/>
  <c r="U365" i="6"/>
  <c r="V366" i="1"/>
  <c r="U364" i="6"/>
  <c r="V365" i="1" s="1"/>
  <c r="U363" i="6"/>
  <c r="V364" i="1" s="1"/>
  <c r="U362" i="6"/>
  <c r="V363" i="1"/>
  <c r="U361" i="6"/>
  <c r="V362" i="1"/>
  <c r="AQ362" i="1"/>
  <c r="U360" i="6"/>
  <c r="V361" i="1" s="1"/>
  <c r="U359" i="6"/>
  <c r="V360" i="1" s="1"/>
  <c r="U358" i="6"/>
  <c r="V359" i="1" s="1"/>
  <c r="AQ359" i="1" s="1"/>
  <c r="U357" i="6"/>
  <c r="V358" i="1"/>
  <c r="U356" i="6"/>
  <c r="V357" i="1"/>
  <c r="U355" i="6"/>
  <c r="V356" i="1"/>
  <c r="U354" i="6"/>
  <c r="V355" i="1" s="1"/>
  <c r="U353" i="6"/>
  <c r="V354" i="1"/>
  <c r="U352" i="6"/>
  <c r="V353" i="1"/>
  <c r="U351" i="6"/>
  <c r="V352" i="1" s="1"/>
  <c r="U350" i="6"/>
  <c r="V351" i="1"/>
  <c r="AQ351" i="1" s="1"/>
  <c r="U349" i="6"/>
  <c r="V350" i="1"/>
  <c r="U348" i="6"/>
  <c r="V349" i="1" s="1"/>
  <c r="U347" i="6"/>
  <c r="V348" i="1" s="1"/>
  <c r="U346" i="6"/>
  <c r="V347" i="1" s="1"/>
  <c r="AQ347" i="1" s="1"/>
  <c r="U345" i="6"/>
  <c r="V346" i="1" s="1"/>
  <c r="AQ346" i="1" s="1"/>
  <c r="U344" i="6"/>
  <c r="V345" i="1"/>
  <c r="U343" i="6"/>
  <c r="V344" i="1"/>
  <c r="U342" i="6"/>
  <c r="V343" i="1" s="1"/>
  <c r="U341" i="6"/>
  <c r="V342" i="1"/>
  <c r="U340" i="6"/>
  <c r="V341" i="1"/>
  <c r="U339" i="6"/>
  <c r="V340" i="1"/>
  <c r="U338" i="6"/>
  <c r="V339" i="1" s="1"/>
  <c r="U337" i="6"/>
  <c r="V338" i="1"/>
  <c r="U336" i="6"/>
  <c r="V337" i="1"/>
  <c r="U335" i="6"/>
  <c r="V336" i="1"/>
  <c r="AQ336" i="1" s="1"/>
  <c r="U334" i="6"/>
  <c r="V335" i="1" s="1"/>
  <c r="AQ335" i="1" s="1"/>
  <c r="U333" i="6"/>
  <c r="V334" i="1"/>
  <c r="U332" i="6"/>
  <c r="V333" i="1" s="1"/>
  <c r="AQ333" i="1" s="1"/>
  <c r="U331" i="6"/>
  <c r="V332" i="1"/>
  <c r="AQ332" i="1" s="1"/>
  <c r="U330" i="6"/>
  <c r="V331" i="1" s="1"/>
  <c r="U329" i="6"/>
  <c r="V330" i="1" s="1"/>
  <c r="U328" i="6"/>
  <c r="V329" i="1"/>
  <c r="U327" i="6"/>
  <c r="V328" i="1"/>
  <c r="U326" i="6"/>
  <c r="V327" i="1"/>
  <c r="U325" i="6"/>
  <c r="V326" i="1" s="1"/>
  <c r="U324" i="6"/>
  <c r="V325" i="1"/>
  <c r="U323" i="6"/>
  <c r="V324" i="1"/>
  <c r="U322" i="6"/>
  <c r="V323" i="1" s="1"/>
  <c r="U321" i="6"/>
  <c r="V322" i="1"/>
  <c r="U320" i="6"/>
  <c r="V321" i="1"/>
  <c r="U319" i="6"/>
  <c r="V320" i="1" s="1"/>
  <c r="U318" i="6"/>
  <c r="V319" i="1" s="1"/>
  <c r="U317" i="6"/>
  <c r="V318" i="1"/>
  <c r="U316" i="6"/>
  <c r="V317" i="1" s="1"/>
  <c r="AQ317" i="1" s="1"/>
  <c r="U315" i="6"/>
  <c r="V316" i="1" s="1"/>
  <c r="U314" i="6"/>
  <c r="V315" i="1"/>
  <c r="U313" i="6"/>
  <c r="V314" i="1"/>
  <c r="U312" i="6"/>
  <c r="V313" i="1"/>
  <c r="U311" i="6"/>
  <c r="V312" i="1" s="1"/>
  <c r="U310" i="6"/>
  <c r="V311" i="1" s="1"/>
  <c r="U309" i="6"/>
  <c r="V310" i="1"/>
  <c r="U308" i="6"/>
  <c r="V309" i="1" s="1"/>
  <c r="AQ309" i="1" s="1"/>
  <c r="U307" i="6"/>
  <c r="V308" i="1" s="1"/>
  <c r="AQ308" i="1" s="1"/>
  <c r="U306" i="6"/>
  <c r="V307" i="1"/>
  <c r="U305" i="6"/>
  <c r="V306" i="1"/>
  <c r="AQ306" i="1" s="1"/>
  <c r="U304" i="6"/>
  <c r="V305" i="1"/>
  <c r="AQ305" i="1" s="1"/>
  <c r="U303" i="6"/>
  <c r="V304" i="1" s="1"/>
  <c r="U302" i="6"/>
  <c r="V303" i="1"/>
  <c r="U301" i="6"/>
  <c r="V302" i="1" s="1"/>
  <c r="U300" i="6"/>
  <c r="V301" i="1"/>
  <c r="U299" i="6"/>
  <c r="V300" i="1" s="1"/>
  <c r="AQ300" i="1" s="1"/>
  <c r="U298" i="6"/>
  <c r="V299" i="1" s="1"/>
  <c r="AQ299" i="1" s="1"/>
  <c r="U297" i="6"/>
  <c r="V298" i="1" s="1"/>
  <c r="U296" i="6"/>
  <c r="V297" i="1"/>
  <c r="U295" i="6"/>
  <c r="V296" i="1" s="1"/>
  <c r="U294" i="6"/>
  <c r="V295" i="1" s="1"/>
  <c r="U293" i="6"/>
  <c r="V294" i="1"/>
  <c r="U292" i="6"/>
  <c r="V293" i="1"/>
  <c r="U291" i="6"/>
  <c r="V292" i="1" s="1"/>
  <c r="U290" i="6"/>
  <c r="V291" i="1"/>
  <c r="AQ291" i="1" s="1"/>
  <c r="U289" i="6"/>
  <c r="V290" i="1"/>
  <c r="U288" i="6"/>
  <c r="V289" i="1"/>
  <c r="U287" i="6"/>
  <c r="V288" i="1" s="1"/>
  <c r="U286" i="6"/>
  <c r="V287" i="1" s="1"/>
  <c r="U285" i="6"/>
  <c r="V286" i="1"/>
  <c r="U284" i="6"/>
  <c r="V285" i="1" s="1"/>
  <c r="U283" i="6"/>
  <c r="V284" i="1"/>
  <c r="U282" i="6"/>
  <c r="V283" i="1" s="1"/>
  <c r="U281" i="6"/>
  <c r="V282" i="1"/>
  <c r="U280" i="6"/>
  <c r="V281" i="1" s="1"/>
  <c r="U279" i="6"/>
  <c r="V280" i="1"/>
  <c r="U278" i="6"/>
  <c r="V279" i="1" s="1"/>
  <c r="U277" i="6"/>
  <c r="V278" i="1"/>
  <c r="U276" i="6"/>
  <c r="V277" i="1"/>
  <c r="U275" i="6"/>
  <c r="V276" i="1"/>
  <c r="U274" i="6"/>
  <c r="V275" i="1" s="1"/>
  <c r="U273" i="6"/>
  <c r="V274" i="1" s="1"/>
  <c r="U272" i="6"/>
  <c r="V273" i="1"/>
  <c r="U271" i="6"/>
  <c r="V272" i="1" s="1"/>
  <c r="U270" i="6"/>
  <c r="V271" i="1"/>
  <c r="U269" i="6"/>
  <c r="V270" i="1"/>
  <c r="U268" i="6"/>
  <c r="V269" i="1"/>
  <c r="U267" i="6"/>
  <c r="V268" i="1" s="1"/>
  <c r="U266" i="6"/>
  <c r="V267" i="1"/>
  <c r="U265" i="6"/>
  <c r="V266" i="1"/>
  <c r="U264" i="6"/>
  <c r="V265" i="1"/>
  <c r="U263" i="6"/>
  <c r="V264" i="1" s="1"/>
  <c r="U262" i="6"/>
  <c r="V263" i="1" s="1"/>
  <c r="AQ263" i="1" s="1"/>
  <c r="U261" i="6"/>
  <c r="V262" i="1" s="1"/>
  <c r="AQ262" i="1" s="1"/>
  <c r="U260" i="6"/>
  <c r="V261" i="1"/>
  <c r="AQ261" i="1" s="1"/>
  <c r="U259" i="6"/>
  <c r="V260" i="1" s="1"/>
  <c r="U258" i="6"/>
  <c r="V259" i="1" s="1"/>
  <c r="U257" i="6"/>
  <c r="V258" i="1" s="1"/>
  <c r="U256" i="6"/>
  <c r="V257" i="1" s="1"/>
  <c r="U255" i="6"/>
  <c r="V256" i="1"/>
  <c r="U254" i="6"/>
  <c r="V255" i="1"/>
  <c r="U253" i="6"/>
  <c r="V254" i="1" s="1"/>
  <c r="AQ254" i="1" s="1"/>
  <c r="U252" i="6"/>
  <c r="V253" i="1" s="1"/>
  <c r="U251" i="6"/>
  <c r="V252" i="1"/>
  <c r="U250" i="6"/>
  <c r="V251" i="1" s="1"/>
  <c r="U249" i="6"/>
  <c r="V250" i="1"/>
  <c r="U248" i="6"/>
  <c r="V249" i="1" s="1"/>
  <c r="U247" i="6"/>
  <c r="V248" i="1"/>
  <c r="U246" i="6"/>
  <c r="V247" i="1" s="1"/>
  <c r="U245" i="6"/>
  <c r="V246" i="1"/>
  <c r="AQ246" i="1"/>
  <c r="U244" i="6"/>
  <c r="V245" i="1"/>
  <c r="U243" i="6"/>
  <c r="V244" i="1"/>
  <c r="U242" i="6"/>
  <c r="V243" i="1" s="1"/>
  <c r="U241" i="6"/>
  <c r="V242" i="1"/>
  <c r="U240" i="6"/>
  <c r="V241" i="1"/>
  <c r="U239" i="6"/>
  <c r="V240" i="1"/>
  <c r="AQ240" i="1" s="1"/>
  <c r="U238" i="6"/>
  <c r="V239" i="1" s="1"/>
  <c r="U237" i="6"/>
  <c r="V238" i="1"/>
  <c r="U236" i="6"/>
  <c r="V237" i="1" s="1"/>
  <c r="U235" i="6"/>
  <c r="U234" i="6"/>
  <c r="V235" i="1" s="1"/>
  <c r="U233" i="6"/>
  <c r="V234" i="1" s="1"/>
  <c r="U232" i="6"/>
  <c r="V233" i="1"/>
  <c r="U231" i="6"/>
  <c r="V232" i="1" s="1"/>
  <c r="U230" i="6"/>
  <c r="V231" i="1" s="1"/>
  <c r="U229" i="6"/>
  <c r="V230" i="1" s="1"/>
  <c r="U228" i="6"/>
  <c r="V229" i="1"/>
  <c r="U227" i="6"/>
  <c r="V228" i="1" s="1"/>
  <c r="U226" i="6"/>
  <c r="V227" i="1" s="1"/>
  <c r="U225" i="6"/>
  <c r="V226" i="1"/>
  <c r="U224" i="6"/>
  <c r="V225" i="1"/>
  <c r="U223" i="6"/>
  <c r="V224" i="1" s="1"/>
  <c r="U222" i="6"/>
  <c r="V223" i="1" s="1"/>
  <c r="U221" i="6"/>
  <c r="V222" i="1"/>
  <c r="U220" i="6"/>
  <c r="V221" i="1" s="1"/>
  <c r="U219" i="6"/>
  <c r="V220" i="1"/>
  <c r="U218" i="6"/>
  <c r="V219" i="1" s="1"/>
  <c r="U217" i="6"/>
  <c r="V218" i="1"/>
  <c r="U216" i="6"/>
  <c r="V217" i="1" s="1"/>
  <c r="U215" i="6"/>
  <c r="V216" i="1"/>
  <c r="U214" i="6"/>
  <c r="V215" i="1" s="1"/>
  <c r="AQ215" i="1" s="1"/>
  <c r="U213" i="6"/>
  <c r="V214" i="1"/>
  <c r="AQ214" i="1" s="1"/>
  <c r="U212" i="6"/>
  <c r="V213" i="1"/>
  <c r="U211" i="6"/>
  <c r="V212" i="1" s="1"/>
  <c r="U210" i="6"/>
  <c r="V211" i="1" s="1"/>
  <c r="AQ211" i="1" s="1"/>
  <c r="U209" i="6"/>
  <c r="V210" i="1"/>
  <c r="U208" i="6"/>
  <c r="V209" i="1" s="1"/>
  <c r="U207" i="6"/>
  <c r="V208" i="1"/>
  <c r="AQ208" i="1" s="1"/>
  <c r="U206" i="6"/>
  <c r="V207" i="1" s="1"/>
  <c r="U205" i="6"/>
  <c r="V206" i="1"/>
  <c r="U204" i="6"/>
  <c r="V205" i="1" s="1"/>
  <c r="AQ205" i="1" s="1"/>
  <c r="U203" i="6"/>
  <c r="V204" i="1" s="1"/>
  <c r="U202" i="6"/>
  <c r="V203" i="1" s="1"/>
  <c r="U201" i="6"/>
  <c r="V202" i="1"/>
  <c r="U200" i="6"/>
  <c r="V201" i="1"/>
  <c r="U199" i="6"/>
  <c r="V200" i="1" s="1"/>
  <c r="AQ200" i="1" s="1"/>
  <c r="U198" i="6"/>
  <c r="V199" i="1" s="1"/>
  <c r="U197" i="6"/>
  <c r="V198" i="1"/>
  <c r="U196" i="6"/>
  <c r="V197" i="1" s="1"/>
  <c r="U195" i="6"/>
  <c r="V196" i="1"/>
  <c r="U194" i="6"/>
  <c r="V195" i="1" s="1"/>
  <c r="U193" i="6"/>
  <c r="V194" i="1" s="1"/>
  <c r="U192" i="6"/>
  <c r="V193" i="1"/>
  <c r="U191" i="6"/>
  <c r="V192" i="1"/>
  <c r="U190" i="6"/>
  <c r="V191" i="1" s="1"/>
  <c r="U189" i="6"/>
  <c r="V190" i="1"/>
  <c r="U188" i="6"/>
  <c r="V189" i="1"/>
  <c r="AQ189" i="1" s="1"/>
  <c r="U187" i="6"/>
  <c r="V188" i="1"/>
  <c r="U186" i="6"/>
  <c r="V187" i="1" s="1"/>
  <c r="U185" i="6"/>
  <c r="V186" i="1"/>
  <c r="U184" i="6"/>
  <c r="V185" i="1"/>
  <c r="U183" i="6"/>
  <c r="V184" i="1"/>
  <c r="U182" i="6"/>
  <c r="V183" i="1" s="1"/>
  <c r="U181" i="6"/>
  <c r="V182" i="1" s="1"/>
  <c r="U180" i="6"/>
  <c r="V181" i="1"/>
  <c r="U179" i="6"/>
  <c r="V180" i="1" s="1"/>
  <c r="U178" i="6"/>
  <c r="V179" i="1"/>
  <c r="U177" i="6"/>
  <c r="V178" i="1" s="1"/>
  <c r="U176" i="6"/>
  <c r="V177" i="1"/>
  <c r="U175" i="6"/>
  <c r="V176" i="1" s="1"/>
  <c r="U174" i="6"/>
  <c r="V175" i="1" s="1"/>
  <c r="U173" i="6"/>
  <c r="V174" i="1" s="1"/>
  <c r="U172" i="6"/>
  <c r="V173" i="1"/>
  <c r="U171" i="6"/>
  <c r="V172" i="1"/>
  <c r="U170" i="6"/>
  <c r="V171" i="1" s="1"/>
  <c r="U169" i="6"/>
  <c r="V170" i="1"/>
  <c r="AQ170" i="1" s="1"/>
  <c r="U168" i="6"/>
  <c r="V169" i="1" s="1"/>
  <c r="U167" i="6"/>
  <c r="V168" i="1"/>
  <c r="AQ168" i="1"/>
  <c r="U166" i="6"/>
  <c r="V167" i="1"/>
  <c r="AQ167" i="1" s="1"/>
  <c r="U165" i="6"/>
  <c r="V166" i="1" s="1"/>
  <c r="AQ166" i="1" s="1"/>
  <c r="U164" i="6"/>
  <c r="V165" i="1"/>
  <c r="AQ165" i="1" s="1"/>
  <c r="U163" i="6"/>
  <c r="V164" i="1" s="1"/>
  <c r="AQ164" i="1" s="1"/>
  <c r="U162" i="6"/>
  <c r="V163" i="1" s="1"/>
  <c r="AQ163" i="1" s="1"/>
  <c r="U161" i="6"/>
  <c r="V162" i="1" s="1"/>
  <c r="AQ162" i="1" s="1"/>
  <c r="U160" i="6"/>
  <c r="V161" i="1"/>
  <c r="AQ161" i="1" s="1"/>
  <c r="U159" i="6"/>
  <c r="V160" i="1"/>
  <c r="U158" i="6"/>
  <c r="V159" i="1" s="1"/>
  <c r="U157" i="6"/>
  <c r="V158" i="1" s="1"/>
  <c r="AQ158" i="1" s="1"/>
  <c r="U156" i="6"/>
  <c r="V157" i="1"/>
  <c r="U155" i="6"/>
  <c r="V156" i="1" s="1"/>
  <c r="U154" i="6"/>
  <c r="V155" i="1"/>
  <c r="U153" i="6"/>
  <c r="V154" i="1" s="1"/>
  <c r="U152" i="6"/>
  <c r="V153" i="1"/>
  <c r="U151" i="6"/>
  <c r="V152" i="1" s="1"/>
  <c r="U150" i="6"/>
  <c r="V151" i="1"/>
  <c r="U149" i="6"/>
  <c r="V150" i="1" s="1"/>
  <c r="U148" i="6"/>
  <c r="V149" i="1"/>
  <c r="U147" i="6"/>
  <c r="V148" i="1" s="1"/>
  <c r="U146" i="6"/>
  <c r="V147" i="1" s="1"/>
  <c r="U145" i="6"/>
  <c r="V146" i="1" s="1"/>
  <c r="U144" i="6"/>
  <c r="V145" i="1" s="1"/>
  <c r="U143" i="6"/>
  <c r="V144" i="1" s="1"/>
  <c r="AQ144" i="1" s="1"/>
  <c r="U142" i="6"/>
  <c r="V143" i="1" s="1"/>
  <c r="U141" i="6"/>
  <c r="V142" i="1"/>
  <c r="U140" i="6"/>
  <c r="V141" i="1" s="1"/>
  <c r="U139" i="6"/>
  <c r="V140" i="1"/>
  <c r="U138" i="6"/>
  <c r="V139" i="1" s="1"/>
  <c r="U137" i="6"/>
  <c r="V138" i="1"/>
  <c r="U136" i="6"/>
  <c r="V137" i="1" s="1"/>
  <c r="U135" i="6"/>
  <c r="V136" i="1"/>
  <c r="U134" i="6"/>
  <c r="V135" i="1" s="1"/>
  <c r="U133" i="6"/>
  <c r="V134" i="1"/>
  <c r="AQ134" i="1"/>
  <c r="U132" i="6"/>
  <c r="V133" i="1" s="1"/>
  <c r="AQ133" i="1" s="1"/>
  <c r="U131" i="6"/>
  <c r="V132" i="1"/>
  <c r="U130" i="6"/>
  <c r="V131" i="1" s="1"/>
  <c r="AQ131" i="1" s="1"/>
  <c r="U129" i="6"/>
  <c r="V130" i="1"/>
  <c r="AQ130" i="1" s="1"/>
  <c r="U128" i="6"/>
  <c r="V129" i="1" s="1"/>
  <c r="U127" i="6"/>
  <c r="V128" i="1" s="1"/>
  <c r="U126" i="6"/>
  <c r="V127" i="1" s="1"/>
  <c r="U125" i="6"/>
  <c r="V126" i="1"/>
  <c r="U124" i="6"/>
  <c r="V125" i="1" s="1"/>
  <c r="U123" i="6"/>
  <c r="V124" i="1" s="1"/>
  <c r="U122" i="6"/>
  <c r="V123" i="1" s="1"/>
  <c r="U121" i="6"/>
  <c r="V122" i="1"/>
  <c r="AQ122" i="1"/>
  <c r="U120" i="6"/>
  <c r="V121" i="1" s="1"/>
  <c r="U119" i="6"/>
  <c r="V120" i="1"/>
  <c r="U118" i="6"/>
  <c r="V119" i="1" s="1"/>
  <c r="AQ119" i="1" s="1"/>
  <c r="U117" i="6"/>
  <c r="V118" i="1"/>
  <c r="AQ118" i="1"/>
  <c r="U116" i="6"/>
  <c r="V117" i="1" s="1"/>
  <c r="AQ117" i="1" s="1"/>
  <c r="U115" i="6"/>
  <c r="V116" i="1"/>
  <c r="AQ116" i="1" s="1"/>
  <c r="U114" i="6"/>
  <c r="V115" i="1" s="1"/>
  <c r="AQ115" i="1" s="1"/>
  <c r="U113" i="6"/>
  <c r="V114" i="1"/>
  <c r="AQ114" i="1" s="1"/>
  <c r="U112" i="6"/>
  <c r="V113" i="1" s="1"/>
  <c r="U111" i="6"/>
  <c r="V112" i="1" s="1"/>
  <c r="U110" i="6"/>
  <c r="V111" i="1"/>
  <c r="AQ111" i="1" s="1"/>
  <c r="U109" i="6"/>
  <c r="V110" i="1" s="1"/>
  <c r="AQ110" i="1" s="1"/>
  <c r="U108" i="6"/>
  <c r="V109" i="1"/>
  <c r="AQ109" i="1" s="1"/>
  <c r="U107" i="6"/>
  <c r="V108" i="1" s="1"/>
  <c r="U106" i="6"/>
  <c r="V107" i="1"/>
  <c r="U105" i="6"/>
  <c r="V106" i="1" s="1"/>
  <c r="U104" i="6"/>
  <c r="V105" i="1"/>
  <c r="AQ105" i="1" s="1"/>
  <c r="U103" i="6"/>
  <c r="V104" i="1"/>
  <c r="AQ104" i="1" s="1"/>
  <c r="U102" i="6"/>
  <c r="V103" i="1" s="1"/>
  <c r="AQ103" i="1" s="1"/>
  <c r="U101" i="6"/>
  <c r="V102" i="1"/>
  <c r="U100" i="6"/>
  <c r="V101" i="1"/>
  <c r="AQ101" i="1" s="1"/>
  <c r="U99" i="6"/>
  <c r="V100" i="1" s="1"/>
  <c r="U98" i="6"/>
  <c r="V99" i="1"/>
  <c r="AQ99" i="1" s="1"/>
  <c r="U97" i="6"/>
  <c r="V98" i="1" s="1"/>
  <c r="U96" i="6"/>
  <c r="V97" i="1" s="1"/>
  <c r="AQ97" i="1" s="1"/>
  <c r="U95" i="6"/>
  <c r="V96" i="1"/>
  <c r="AQ96" i="1"/>
  <c r="U94" i="6"/>
  <c r="V95" i="1"/>
  <c r="U93" i="6"/>
  <c r="V94" i="1"/>
  <c r="U92" i="6"/>
  <c r="V93" i="1" s="1"/>
  <c r="U91" i="6"/>
  <c r="V92" i="1"/>
  <c r="U90" i="6"/>
  <c r="V91" i="1" s="1"/>
  <c r="U89" i="6"/>
  <c r="V90" i="1" s="1"/>
  <c r="AQ90" i="1" s="1"/>
  <c r="U88" i="6"/>
  <c r="V89" i="1" s="1"/>
  <c r="U87" i="6"/>
  <c r="V88" i="1"/>
  <c r="U86" i="6"/>
  <c r="V87" i="1" s="1"/>
  <c r="U85" i="6"/>
  <c r="V86" i="1" s="1"/>
  <c r="U84" i="6"/>
  <c r="V85" i="1" s="1"/>
  <c r="U83" i="6"/>
  <c r="V84" i="1"/>
  <c r="AQ84" i="1"/>
  <c r="U82" i="6"/>
  <c r="V83" i="1"/>
  <c r="U81" i="6"/>
  <c r="V82" i="1"/>
  <c r="AQ82" i="1" s="1"/>
  <c r="U80" i="6"/>
  <c r="V81" i="1" s="1"/>
  <c r="U79" i="6"/>
  <c r="V80" i="1"/>
  <c r="AQ80" i="1" s="1"/>
  <c r="U78" i="6"/>
  <c r="V79" i="1" s="1"/>
  <c r="U77" i="6"/>
  <c r="V78" i="1" s="1"/>
  <c r="AQ78" i="1" s="1"/>
  <c r="U76" i="6"/>
  <c r="V77" i="1"/>
  <c r="U75" i="6"/>
  <c r="V76" i="1" s="1"/>
  <c r="AQ76" i="1" s="1"/>
  <c r="U74" i="6"/>
  <c r="V75" i="1" s="1"/>
  <c r="U73" i="6"/>
  <c r="V74" i="1" s="1"/>
  <c r="U72" i="6"/>
  <c r="V73" i="1"/>
  <c r="U71" i="6"/>
  <c r="V72" i="1" s="1"/>
  <c r="U70" i="6"/>
  <c r="V71" i="1" s="1"/>
  <c r="U69" i="6"/>
  <c r="V70" i="1" s="1"/>
  <c r="U68" i="6"/>
  <c r="V69" i="1"/>
  <c r="AQ69" i="1"/>
  <c r="U67" i="6"/>
  <c r="V68" i="1"/>
  <c r="U66" i="6"/>
  <c r="V67" i="1"/>
  <c r="U65" i="6"/>
  <c r="V66" i="1" s="1"/>
  <c r="U64" i="6"/>
  <c r="V65" i="1"/>
  <c r="U63" i="6"/>
  <c r="V64" i="1"/>
  <c r="U62" i="6"/>
  <c r="V63" i="1" s="1"/>
  <c r="U61" i="6"/>
  <c r="V62" i="1" s="1"/>
  <c r="AQ62" i="1" s="1"/>
  <c r="U60" i="6"/>
  <c r="V61" i="1"/>
  <c r="AQ61" i="1" s="1"/>
  <c r="U59" i="6"/>
  <c r="V60" i="1"/>
  <c r="U58" i="6"/>
  <c r="V59" i="1" s="1"/>
  <c r="U57" i="6"/>
  <c r="V58" i="1" s="1"/>
  <c r="U56" i="6"/>
  <c r="V57" i="1"/>
  <c r="AQ57" i="1" s="1"/>
  <c r="U55" i="6"/>
  <c r="V56" i="1" s="1"/>
  <c r="AQ56" i="1" s="1"/>
  <c r="U54" i="6"/>
  <c r="V55" i="1"/>
  <c r="U53" i="6"/>
  <c r="V54" i="1" s="1"/>
  <c r="U52" i="6"/>
  <c r="V53" i="1"/>
  <c r="U51" i="6"/>
  <c r="V52" i="1"/>
  <c r="U50" i="6"/>
  <c r="V51" i="1"/>
  <c r="U49" i="6"/>
  <c r="V50" i="1" s="1"/>
  <c r="U48" i="6"/>
  <c r="V49" i="1"/>
  <c r="U47" i="6"/>
  <c r="V48" i="1"/>
  <c r="U46" i="6"/>
  <c r="V47" i="1" s="1"/>
  <c r="U45" i="6"/>
  <c r="V46" i="1" s="1"/>
  <c r="U44" i="6"/>
  <c r="V45" i="1"/>
  <c r="U43" i="6"/>
  <c r="V44" i="1" s="1"/>
  <c r="U42" i="6"/>
  <c r="V43" i="1" s="1"/>
  <c r="U41" i="6"/>
  <c r="V42" i="1"/>
  <c r="U40" i="6"/>
  <c r="V41" i="1" s="1"/>
  <c r="U39" i="6"/>
  <c r="V40" i="1"/>
  <c r="U38" i="6"/>
  <c r="V39" i="1"/>
  <c r="U37" i="6"/>
  <c r="V38" i="1"/>
  <c r="U36" i="6"/>
  <c r="V37" i="1" s="1"/>
  <c r="U35" i="6"/>
  <c r="V36" i="1"/>
  <c r="U34" i="6"/>
  <c r="U33" i="6"/>
  <c r="U32" i="6"/>
  <c r="U31" i="6"/>
  <c r="U30" i="6"/>
  <c r="U29" i="6"/>
  <c r="U28" i="6"/>
  <c r="U27" i="6"/>
  <c r="U26" i="6"/>
  <c r="V35" i="1" s="1"/>
  <c r="AQ35" i="1" s="1"/>
  <c r="V29" i="1"/>
  <c r="AQ29" i="1" s="1"/>
  <c r="U25" i="6"/>
  <c r="U24" i="6"/>
  <c r="U23" i="6"/>
  <c r="U22" i="6"/>
  <c r="U21" i="6"/>
  <c r="U20" i="6"/>
  <c r="U19" i="6"/>
  <c r="U18" i="6"/>
  <c r="V19" i="1" s="1"/>
  <c r="AQ19" i="1" s="1"/>
  <c r="U17" i="6"/>
  <c r="V18" i="1" s="1"/>
  <c r="AQ18" i="1" s="1"/>
  <c r="U16" i="6"/>
  <c r="V17" i="1"/>
  <c r="AQ17" i="1" s="1"/>
  <c r="U15" i="6"/>
  <c r="V16" i="1"/>
  <c r="U14" i="6"/>
  <c r="V15" i="1" s="1"/>
  <c r="U13" i="6"/>
  <c r="V14" i="1" s="1"/>
  <c r="U12" i="6"/>
  <c r="V13" i="1"/>
  <c r="AQ13" i="1" s="1"/>
  <c r="U11" i="6"/>
  <c r="V12" i="1" s="1"/>
  <c r="U10" i="6"/>
  <c r="V11" i="1" s="1"/>
  <c r="AQ11" i="1" s="1"/>
  <c r="U9" i="6"/>
  <c r="V10" i="1" s="1"/>
  <c r="AQ10" i="1" s="1"/>
  <c r="U8" i="6"/>
  <c r="V9" i="1"/>
  <c r="AQ9" i="1" s="1"/>
  <c r="U7" i="6"/>
  <c r="V8" i="1" s="1"/>
  <c r="U6" i="6"/>
  <c r="V7" i="1" s="1"/>
  <c r="U5" i="6"/>
  <c r="V6" i="1"/>
  <c r="AQ6" i="1" s="1"/>
  <c r="U4" i="6"/>
  <c r="V5" i="1" s="1"/>
  <c r="U3" i="6"/>
  <c r="V4" i="1" s="1"/>
  <c r="U2" i="6"/>
  <c r="V3" i="1" s="1"/>
  <c r="V471" i="5"/>
  <c r="R470" i="1" s="1"/>
  <c r="S470" i="1" s="1"/>
  <c r="W471" i="5"/>
  <c r="T470" i="1" s="1"/>
  <c r="V472" i="5"/>
  <c r="R471" i="1" s="1"/>
  <c r="S471" i="1" s="1"/>
  <c r="W472" i="5"/>
  <c r="T471" i="1" s="1"/>
  <c r="V473" i="5"/>
  <c r="R472" i="1" s="1"/>
  <c r="S472" i="1" s="1"/>
  <c r="W473" i="5"/>
  <c r="T472" i="1" s="1"/>
  <c r="V474" i="5"/>
  <c r="R473" i="1" s="1"/>
  <c r="S473" i="1" s="1"/>
  <c r="W474" i="5"/>
  <c r="T473" i="1" s="1"/>
  <c r="V475" i="5"/>
  <c r="R474" i="1" s="1"/>
  <c r="S474" i="1" s="1"/>
  <c r="W475" i="5"/>
  <c r="T474" i="1" s="1"/>
  <c r="V476" i="5"/>
  <c r="R475" i="1" s="1"/>
  <c r="S475" i="1" s="1"/>
  <c r="W476" i="5"/>
  <c r="T475" i="1" s="1"/>
  <c r="W470" i="5"/>
  <c r="T469" i="1" s="1"/>
  <c r="V470" i="5"/>
  <c r="R469" i="1" s="1"/>
  <c r="W469" i="5"/>
  <c r="T468" i="1" s="1"/>
  <c r="V469" i="5"/>
  <c r="R468" i="1" s="1"/>
  <c r="S468" i="1" s="1"/>
  <c r="W468" i="5"/>
  <c r="T467" i="1" s="1"/>
  <c r="V468" i="5"/>
  <c r="R467" i="1" s="1"/>
  <c r="S467" i="1" s="1"/>
  <c r="W467" i="5"/>
  <c r="T466" i="1" s="1"/>
  <c r="V467" i="5"/>
  <c r="R466" i="1" s="1"/>
  <c r="W466" i="5"/>
  <c r="T465" i="1" s="1"/>
  <c r="V466" i="5"/>
  <c r="R465" i="1" s="1"/>
  <c r="S465" i="1" s="1"/>
  <c r="W465" i="5"/>
  <c r="T464" i="1" s="1"/>
  <c r="V465" i="5"/>
  <c r="R464" i="1" s="1"/>
  <c r="S464" i="1" s="1"/>
  <c r="W464" i="5"/>
  <c r="T463" i="1" s="1"/>
  <c r="V464" i="5"/>
  <c r="R463" i="1" s="1"/>
  <c r="W463" i="5"/>
  <c r="T462" i="1" s="1"/>
  <c r="V463" i="5"/>
  <c r="R462" i="1" s="1"/>
  <c r="S462" i="1" s="1"/>
  <c r="W462" i="5"/>
  <c r="T461" i="1" s="1"/>
  <c r="V462" i="5"/>
  <c r="R461" i="1" s="1"/>
  <c r="W461" i="5"/>
  <c r="T460" i="1" s="1"/>
  <c r="V461" i="5"/>
  <c r="R460" i="1" s="1"/>
  <c r="W460" i="5"/>
  <c r="T459" i="1" s="1"/>
  <c r="V460" i="5"/>
  <c r="R459" i="1" s="1"/>
  <c r="S459" i="1" s="1"/>
  <c r="W459" i="5"/>
  <c r="T458" i="1" s="1"/>
  <c r="V459" i="5"/>
  <c r="R458" i="1" s="1"/>
  <c r="S458" i="1" s="1"/>
  <c r="W458" i="5"/>
  <c r="T457" i="1" s="1"/>
  <c r="V458" i="5"/>
  <c r="R457" i="1" s="1"/>
  <c r="S457" i="1" s="1"/>
  <c r="W457" i="5"/>
  <c r="T456" i="1" s="1"/>
  <c r="V457" i="5"/>
  <c r="R456" i="1" s="1"/>
  <c r="S456" i="1" s="1"/>
  <c r="W456" i="5"/>
  <c r="T455" i="1" s="1"/>
  <c r="V456" i="5"/>
  <c r="R455" i="1" s="1"/>
  <c r="W455" i="5"/>
  <c r="T454" i="1" s="1"/>
  <c r="V455" i="5"/>
  <c r="R454" i="1" s="1"/>
  <c r="W454" i="5"/>
  <c r="T453" i="1" s="1"/>
  <c r="V454" i="5"/>
  <c r="R453" i="1" s="1"/>
  <c r="W453" i="5"/>
  <c r="T452" i="1" s="1"/>
  <c r="V453" i="5"/>
  <c r="R452" i="1" s="1"/>
  <c r="W452" i="5"/>
  <c r="T451" i="1" s="1"/>
  <c r="V452" i="5"/>
  <c r="R451" i="1" s="1"/>
  <c r="S451" i="1" s="1"/>
  <c r="W451" i="5"/>
  <c r="T450" i="1" s="1"/>
  <c r="V451" i="5"/>
  <c r="R450" i="1" s="1"/>
  <c r="S450" i="1" s="1"/>
  <c r="W450" i="5"/>
  <c r="T449" i="1" s="1"/>
  <c r="V450" i="5"/>
  <c r="R449" i="1" s="1"/>
  <c r="S449" i="1" s="1"/>
  <c r="W449" i="5"/>
  <c r="T448" i="1" s="1"/>
  <c r="V449" i="5"/>
  <c r="R448" i="1" s="1"/>
  <c r="W448" i="5"/>
  <c r="T447" i="1" s="1"/>
  <c r="V448" i="5"/>
  <c r="R447" i="1" s="1"/>
  <c r="W447" i="5"/>
  <c r="T446" i="1" s="1"/>
  <c r="V447" i="5"/>
  <c r="R446" i="1" s="1"/>
  <c r="W446" i="5"/>
  <c r="T445" i="1" s="1"/>
  <c r="V446" i="5"/>
  <c r="R445" i="1" s="1"/>
  <c r="W445" i="5"/>
  <c r="T444" i="1" s="1"/>
  <c r="V445" i="5"/>
  <c r="R444" i="1" s="1"/>
  <c r="W444" i="5"/>
  <c r="T443" i="1" s="1"/>
  <c r="V444" i="5"/>
  <c r="R443" i="1" s="1"/>
  <c r="S443" i="1" s="1"/>
  <c r="W443" i="5"/>
  <c r="T442" i="1" s="1"/>
  <c r="V443" i="5"/>
  <c r="R442" i="1" s="1"/>
  <c r="W442" i="5"/>
  <c r="T441" i="1" s="1"/>
  <c r="V442" i="5"/>
  <c r="R441" i="1" s="1"/>
  <c r="W441" i="5"/>
  <c r="T440" i="1" s="1"/>
  <c r="V441" i="5"/>
  <c r="R440" i="1" s="1"/>
  <c r="W440" i="5"/>
  <c r="T439" i="1" s="1"/>
  <c r="V440" i="5"/>
  <c r="R439" i="1" s="1"/>
  <c r="S439" i="1" s="1"/>
  <c r="W439" i="5"/>
  <c r="T438" i="1" s="1"/>
  <c r="V439" i="5"/>
  <c r="R438" i="1" s="1"/>
  <c r="S438" i="1" s="1"/>
  <c r="W438" i="5"/>
  <c r="T437" i="1" s="1"/>
  <c r="V438" i="5"/>
  <c r="R437" i="1" s="1"/>
  <c r="S437" i="1" s="1"/>
  <c r="W437" i="5"/>
  <c r="T436" i="1" s="1"/>
  <c r="V437" i="5"/>
  <c r="R436" i="1" s="1"/>
  <c r="W436" i="5"/>
  <c r="T435" i="1" s="1"/>
  <c r="V436" i="5"/>
  <c r="R435" i="1" s="1"/>
  <c r="W435" i="5"/>
  <c r="T434" i="1" s="1"/>
  <c r="V435" i="5"/>
  <c r="R434" i="1" s="1"/>
  <c r="W434" i="5"/>
  <c r="T433" i="1" s="1"/>
  <c r="V434" i="5"/>
  <c r="R433" i="1" s="1"/>
  <c r="W433" i="5"/>
  <c r="T432" i="1" s="1"/>
  <c r="V433" i="5"/>
  <c r="R432" i="1" s="1"/>
  <c r="S432" i="1" s="1"/>
  <c r="W432" i="5"/>
  <c r="T431" i="1" s="1"/>
  <c r="V432" i="5"/>
  <c r="R431" i="1" s="1"/>
  <c r="S431" i="1" s="1"/>
  <c r="W431" i="5"/>
  <c r="T430" i="1" s="1"/>
  <c r="V431" i="5"/>
  <c r="R430" i="1" s="1"/>
  <c r="S430" i="1" s="1"/>
  <c r="W430" i="5"/>
  <c r="T429" i="1" s="1"/>
  <c r="V430" i="5"/>
  <c r="R429" i="1" s="1"/>
  <c r="W429" i="5"/>
  <c r="T428" i="1" s="1"/>
  <c r="V429" i="5"/>
  <c r="R428" i="1" s="1"/>
  <c r="S428" i="1" s="1"/>
  <c r="W428" i="5"/>
  <c r="T427" i="1" s="1"/>
  <c r="V428" i="5"/>
  <c r="R427" i="1" s="1"/>
  <c r="W427" i="5"/>
  <c r="T426" i="1" s="1"/>
  <c r="V427" i="5"/>
  <c r="R426" i="1" s="1"/>
  <c r="W426" i="5"/>
  <c r="T425" i="1" s="1"/>
  <c r="V426" i="5"/>
  <c r="R425" i="1" s="1"/>
  <c r="W425" i="5"/>
  <c r="T424" i="1" s="1"/>
  <c r="V425" i="5"/>
  <c r="R424" i="1" s="1"/>
  <c r="S424" i="1" s="1"/>
  <c r="W424" i="5"/>
  <c r="T423" i="1" s="1"/>
  <c r="V424" i="5"/>
  <c r="R423" i="1" s="1"/>
  <c r="S423" i="1" s="1"/>
  <c r="W423" i="5"/>
  <c r="T422" i="1" s="1"/>
  <c r="V423" i="5"/>
  <c r="R422" i="1" s="1"/>
  <c r="S422" i="1" s="1"/>
  <c r="W422" i="5"/>
  <c r="T421" i="1" s="1"/>
  <c r="V422" i="5"/>
  <c r="R421" i="1" s="1"/>
  <c r="S421" i="1" s="1"/>
  <c r="W421" i="5"/>
  <c r="T420" i="1" s="1"/>
  <c r="V421" i="5"/>
  <c r="R420" i="1" s="1"/>
  <c r="W420" i="5"/>
  <c r="T419" i="1" s="1"/>
  <c r="V420" i="5"/>
  <c r="R419" i="1" s="1"/>
  <c r="W419" i="5"/>
  <c r="T418" i="1" s="1"/>
  <c r="V419" i="5"/>
  <c r="R418" i="1" s="1"/>
  <c r="W418" i="5"/>
  <c r="T417" i="1" s="1"/>
  <c r="V418" i="5"/>
  <c r="R417" i="1" s="1"/>
  <c r="S417" i="1" s="1"/>
  <c r="W417" i="5"/>
  <c r="T416" i="1" s="1"/>
  <c r="V417" i="5"/>
  <c r="R416" i="1" s="1"/>
  <c r="S416" i="1" s="1"/>
  <c r="W416" i="5"/>
  <c r="T415" i="1" s="1"/>
  <c r="V416" i="5"/>
  <c r="R415" i="1" s="1"/>
  <c r="W415" i="5"/>
  <c r="T414" i="1" s="1"/>
  <c r="V415" i="5"/>
  <c r="R414" i="1" s="1"/>
  <c r="W414" i="5"/>
  <c r="T413" i="1" s="1"/>
  <c r="V414" i="5"/>
  <c r="R413" i="1" s="1"/>
  <c r="W413" i="5"/>
  <c r="T412" i="1" s="1"/>
  <c r="V413" i="5"/>
  <c r="R412" i="1" s="1"/>
  <c r="W412" i="5"/>
  <c r="T411" i="1" s="1"/>
  <c r="V412" i="5"/>
  <c r="R411" i="1" s="1"/>
  <c r="S411" i="1" s="1"/>
  <c r="W411" i="5"/>
  <c r="T410" i="1" s="1"/>
  <c r="V411" i="5"/>
  <c r="R410" i="1" s="1"/>
  <c r="S410" i="1" s="1"/>
  <c r="W410" i="5"/>
  <c r="T409" i="1" s="1"/>
  <c r="V410" i="5"/>
  <c r="R409" i="1" s="1"/>
  <c r="W409" i="5"/>
  <c r="T408" i="1" s="1"/>
  <c r="V409" i="5"/>
  <c r="R408" i="1" s="1"/>
  <c r="W408" i="5"/>
  <c r="T407" i="1" s="1"/>
  <c r="V408" i="5"/>
  <c r="R407" i="1" s="1"/>
  <c r="S407" i="1" s="1"/>
  <c r="W407" i="5"/>
  <c r="T406" i="1" s="1"/>
  <c r="V407" i="5"/>
  <c r="R406" i="1" s="1"/>
  <c r="W406" i="5"/>
  <c r="T405" i="1" s="1"/>
  <c r="V406" i="5"/>
  <c r="R405" i="1" s="1"/>
  <c r="W405" i="5"/>
  <c r="T404" i="1" s="1"/>
  <c r="V405" i="5"/>
  <c r="R404" i="1" s="1"/>
  <c r="S404" i="1" s="1"/>
  <c r="W404" i="5"/>
  <c r="T403" i="1" s="1"/>
  <c r="V404" i="5"/>
  <c r="R403" i="1" s="1"/>
  <c r="W403" i="5"/>
  <c r="T402" i="1" s="1"/>
  <c r="V403" i="5"/>
  <c r="R402" i="1" s="1"/>
  <c r="S402" i="1" s="1"/>
  <c r="W402" i="5"/>
  <c r="T401" i="1" s="1"/>
  <c r="V402" i="5"/>
  <c r="R401" i="1" s="1"/>
  <c r="W401" i="5"/>
  <c r="T400" i="1" s="1"/>
  <c r="V401" i="5"/>
  <c r="R400" i="1" s="1"/>
  <c r="S400" i="1" s="1"/>
  <c r="W400" i="5"/>
  <c r="T399" i="1" s="1"/>
  <c r="V400" i="5"/>
  <c r="R399" i="1" s="1"/>
  <c r="S399" i="1" s="1"/>
  <c r="W399" i="5"/>
  <c r="T398" i="1" s="1"/>
  <c r="V399" i="5"/>
  <c r="R398" i="1" s="1"/>
  <c r="W398" i="5"/>
  <c r="T397" i="1" s="1"/>
  <c r="V398" i="5"/>
  <c r="R397" i="1" s="1"/>
  <c r="W397" i="5"/>
  <c r="T396" i="1" s="1"/>
  <c r="V397" i="5"/>
  <c r="R396" i="1" s="1"/>
  <c r="S396" i="1" s="1"/>
  <c r="W396" i="5"/>
  <c r="T395" i="1" s="1"/>
  <c r="V396" i="5"/>
  <c r="R395" i="1" s="1"/>
  <c r="W395" i="5"/>
  <c r="T394" i="1" s="1"/>
  <c r="V395" i="5"/>
  <c r="R394" i="1" s="1"/>
  <c r="W394" i="5"/>
  <c r="T393" i="1" s="1"/>
  <c r="V394" i="5"/>
  <c r="R393" i="1" s="1"/>
  <c r="S393" i="1" s="1"/>
  <c r="W393" i="5"/>
  <c r="T392" i="1" s="1"/>
  <c r="V393" i="5"/>
  <c r="R392" i="1" s="1"/>
  <c r="S392" i="1" s="1"/>
  <c r="W392" i="5"/>
  <c r="T391" i="1" s="1"/>
  <c r="V392" i="5"/>
  <c r="R391" i="1" s="1"/>
  <c r="W391" i="5"/>
  <c r="T390" i="1" s="1"/>
  <c r="V391" i="5"/>
  <c r="R390" i="1" s="1"/>
  <c r="W390" i="5"/>
  <c r="T389" i="1" s="1"/>
  <c r="V390" i="5"/>
  <c r="R389" i="1" s="1"/>
  <c r="W389" i="5"/>
  <c r="T388" i="1" s="1"/>
  <c r="V389" i="5"/>
  <c r="R388" i="1" s="1"/>
  <c r="S388" i="1" s="1"/>
  <c r="W388" i="5"/>
  <c r="T387" i="1" s="1"/>
  <c r="V388" i="5"/>
  <c r="R387" i="1" s="1"/>
  <c r="S387" i="1" s="1"/>
  <c r="W387" i="5"/>
  <c r="T386" i="1" s="1"/>
  <c r="V387" i="5"/>
  <c r="R386" i="1" s="1"/>
  <c r="S386" i="1" s="1"/>
  <c r="W386" i="5"/>
  <c r="T385" i="1" s="1"/>
  <c r="V386" i="5"/>
  <c r="R385" i="1" s="1"/>
  <c r="S385" i="1" s="1"/>
  <c r="W385" i="5"/>
  <c r="T384" i="1" s="1"/>
  <c r="V385" i="5"/>
  <c r="R384" i="1" s="1"/>
  <c r="S384" i="1" s="1"/>
  <c r="W384" i="5"/>
  <c r="V384" i="5"/>
  <c r="W383" i="5"/>
  <c r="T383" i="1" s="1"/>
  <c r="V383" i="5"/>
  <c r="R383" i="1" s="1"/>
  <c r="W382" i="5"/>
  <c r="T382" i="1" s="1"/>
  <c r="V382" i="5"/>
  <c r="R382" i="1" s="1"/>
  <c r="S382" i="1" s="1"/>
  <c r="W381" i="5"/>
  <c r="T381" i="1" s="1"/>
  <c r="V381" i="5"/>
  <c r="R381" i="1" s="1"/>
  <c r="S381" i="1" s="1"/>
  <c r="W380" i="5"/>
  <c r="T380" i="1" s="1"/>
  <c r="V380" i="5"/>
  <c r="R380" i="1" s="1"/>
  <c r="W379" i="5"/>
  <c r="V379" i="5"/>
  <c r="W378" i="5"/>
  <c r="T379" i="1" s="1"/>
  <c r="V378" i="5"/>
  <c r="R379" i="1" s="1"/>
  <c r="S379" i="1" s="1"/>
  <c r="W377" i="5"/>
  <c r="T378" i="1" s="1"/>
  <c r="V377" i="5"/>
  <c r="R378" i="1" s="1"/>
  <c r="S378" i="1" s="1"/>
  <c r="W376" i="5"/>
  <c r="T377" i="1" s="1"/>
  <c r="V376" i="5"/>
  <c r="R377" i="1" s="1"/>
  <c r="S377" i="1" s="1"/>
  <c r="W375" i="5"/>
  <c r="T376" i="1" s="1"/>
  <c r="V375" i="5"/>
  <c r="R376" i="1" s="1"/>
  <c r="W374" i="5"/>
  <c r="T375" i="1" s="1"/>
  <c r="V374" i="5"/>
  <c r="R375" i="1" s="1"/>
  <c r="W373" i="5"/>
  <c r="T374" i="1" s="1"/>
  <c r="V373" i="5"/>
  <c r="R374" i="1" s="1"/>
  <c r="W372" i="5"/>
  <c r="T373" i="1" s="1"/>
  <c r="V372" i="5"/>
  <c r="R373" i="1" s="1"/>
  <c r="S373" i="1" s="1"/>
  <c r="W371" i="5"/>
  <c r="T372" i="1" s="1"/>
  <c r="V371" i="5"/>
  <c r="R372" i="1" s="1"/>
  <c r="S372" i="1" s="1"/>
  <c r="W370" i="5"/>
  <c r="T371" i="1" s="1"/>
  <c r="V370" i="5"/>
  <c r="R371" i="1" s="1"/>
  <c r="S371" i="1" s="1"/>
  <c r="W369" i="5"/>
  <c r="T370" i="1" s="1"/>
  <c r="V369" i="5"/>
  <c r="R370" i="1" s="1"/>
  <c r="S370" i="1" s="1"/>
  <c r="W368" i="5"/>
  <c r="T369" i="1" s="1"/>
  <c r="V368" i="5"/>
  <c r="R369" i="1" s="1"/>
  <c r="W367" i="5"/>
  <c r="T368" i="1" s="1"/>
  <c r="V367" i="5"/>
  <c r="R368" i="1" s="1"/>
  <c r="W366" i="5"/>
  <c r="T367" i="1" s="1"/>
  <c r="V366" i="5"/>
  <c r="R367" i="1" s="1"/>
  <c r="W365" i="5"/>
  <c r="T366" i="1" s="1"/>
  <c r="V365" i="5"/>
  <c r="R366" i="1" s="1"/>
  <c r="W364" i="5"/>
  <c r="T365" i="1" s="1"/>
  <c r="V364" i="5"/>
  <c r="R365" i="1" s="1"/>
  <c r="W363" i="5"/>
  <c r="T364" i="1" s="1"/>
  <c r="V363" i="5"/>
  <c r="R364" i="1" s="1"/>
  <c r="W362" i="5"/>
  <c r="T363" i="1" s="1"/>
  <c r="V362" i="5"/>
  <c r="R363" i="1" s="1"/>
  <c r="W361" i="5"/>
  <c r="T362" i="1" s="1"/>
  <c r="V361" i="5"/>
  <c r="R362" i="1" s="1"/>
  <c r="S362" i="1" s="1"/>
  <c r="W360" i="5"/>
  <c r="T361" i="1" s="1"/>
  <c r="V360" i="5"/>
  <c r="R361" i="1" s="1"/>
  <c r="S361" i="1" s="1"/>
  <c r="W359" i="5"/>
  <c r="T360" i="1" s="1"/>
  <c r="V359" i="5"/>
  <c r="R360" i="1" s="1"/>
  <c r="S360" i="1" s="1"/>
  <c r="W358" i="5"/>
  <c r="T359" i="1" s="1"/>
  <c r="V358" i="5"/>
  <c r="R359" i="1" s="1"/>
  <c r="W357" i="5"/>
  <c r="T358" i="1" s="1"/>
  <c r="V357" i="5"/>
  <c r="R358" i="1" s="1"/>
  <c r="S358" i="1" s="1"/>
  <c r="W356" i="5"/>
  <c r="T357" i="1" s="1"/>
  <c r="V356" i="5"/>
  <c r="R357" i="1" s="1"/>
  <c r="S357" i="1" s="1"/>
  <c r="W355" i="5"/>
  <c r="T356" i="1" s="1"/>
  <c r="V355" i="5"/>
  <c r="R356" i="1" s="1"/>
  <c r="S356" i="1" s="1"/>
  <c r="W354" i="5"/>
  <c r="T355" i="1" s="1"/>
  <c r="V354" i="5"/>
  <c r="R355" i="1" s="1"/>
  <c r="W353" i="5"/>
  <c r="T354" i="1" s="1"/>
  <c r="V353" i="5"/>
  <c r="R354" i="1" s="1"/>
  <c r="W352" i="5"/>
  <c r="T353" i="1" s="1"/>
  <c r="V352" i="5"/>
  <c r="R353" i="1" s="1"/>
  <c r="S353" i="1" s="1"/>
  <c r="W351" i="5"/>
  <c r="T352" i="1" s="1"/>
  <c r="V351" i="5"/>
  <c r="R352" i="1" s="1"/>
  <c r="W350" i="5"/>
  <c r="T351" i="1" s="1"/>
  <c r="V350" i="5"/>
  <c r="R351" i="1" s="1"/>
  <c r="S351" i="1" s="1"/>
  <c r="W349" i="5"/>
  <c r="T350" i="1" s="1"/>
  <c r="V349" i="5"/>
  <c r="R350" i="1" s="1"/>
  <c r="W348" i="5"/>
  <c r="T349" i="1" s="1"/>
  <c r="V348" i="5"/>
  <c r="R349" i="1" s="1"/>
  <c r="W347" i="5"/>
  <c r="T348" i="1" s="1"/>
  <c r="V347" i="5"/>
  <c r="R348" i="1" s="1"/>
  <c r="W346" i="5"/>
  <c r="T347" i="1" s="1"/>
  <c r="V346" i="5"/>
  <c r="R347" i="1" s="1"/>
  <c r="W345" i="5"/>
  <c r="T346" i="1" s="1"/>
  <c r="V345" i="5"/>
  <c r="R346" i="1" s="1"/>
  <c r="W344" i="5"/>
  <c r="T345" i="1" s="1"/>
  <c r="V344" i="5"/>
  <c r="R345" i="1" s="1"/>
  <c r="W343" i="5"/>
  <c r="T344" i="1" s="1"/>
  <c r="V343" i="5"/>
  <c r="R344" i="1" s="1"/>
  <c r="S344" i="1" s="1"/>
  <c r="W342" i="5"/>
  <c r="T343" i="1" s="1"/>
  <c r="V342" i="5"/>
  <c r="R343" i="1" s="1"/>
  <c r="S343" i="1" s="1"/>
  <c r="W341" i="5"/>
  <c r="T342" i="1" s="1"/>
  <c r="V341" i="5"/>
  <c r="R342" i="1" s="1"/>
  <c r="W340" i="5"/>
  <c r="T341" i="1" s="1"/>
  <c r="V340" i="5"/>
  <c r="R341" i="1" s="1"/>
  <c r="W339" i="5"/>
  <c r="T340" i="1" s="1"/>
  <c r="V339" i="5"/>
  <c r="R340" i="1" s="1"/>
  <c r="W338" i="5"/>
  <c r="T339" i="1" s="1"/>
  <c r="V338" i="5"/>
  <c r="R339" i="1" s="1"/>
  <c r="S339" i="1" s="1"/>
  <c r="W337" i="5"/>
  <c r="T338" i="1" s="1"/>
  <c r="V337" i="5"/>
  <c r="R338" i="1" s="1"/>
  <c r="S338" i="1" s="1"/>
  <c r="W336" i="5"/>
  <c r="T337" i="1" s="1"/>
  <c r="V336" i="5"/>
  <c r="R337" i="1" s="1"/>
  <c r="S337" i="1" s="1"/>
  <c r="W335" i="5"/>
  <c r="T336" i="1" s="1"/>
  <c r="V335" i="5"/>
  <c r="R336" i="1" s="1"/>
  <c r="S336" i="1" s="1"/>
  <c r="W334" i="5"/>
  <c r="T335" i="1" s="1"/>
  <c r="V334" i="5"/>
  <c r="R335" i="1" s="1"/>
  <c r="W333" i="5"/>
  <c r="T334" i="1" s="1"/>
  <c r="V333" i="5"/>
  <c r="R334" i="1" s="1"/>
  <c r="S334" i="1" s="1"/>
  <c r="W332" i="5"/>
  <c r="T333" i="1" s="1"/>
  <c r="V332" i="5"/>
  <c r="R333" i="1" s="1"/>
  <c r="S333" i="1" s="1"/>
  <c r="W331" i="5"/>
  <c r="T332" i="1" s="1"/>
  <c r="V331" i="5"/>
  <c r="R332" i="1" s="1"/>
  <c r="W330" i="5"/>
  <c r="T331" i="1" s="1"/>
  <c r="V330" i="5"/>
  <c r="R331" i="1" s="1"/>
  <c r="S331" i="1" s="1"/>
  <c r="W329" i="5"/>
  <c r="T330" i="1" s="1"/>
  <c r="V329" i="5"/>
  <c r="R330" i="1" s="1"/>
  <c r="W328" i="5"/>
  <c r="T329" i="1" s="1"/>
  <c r="V328" i="5"/>
  <c r="R329" i="1" s="1"/>
  <c r="W327" i="5"/>
  <c r="T328" i="1" s="1"/>
  <c r="V327" i="5"/>
  <c r="R328" i="1" s="1"/>
  <c r="W326" i="5"/>
  <c r="T327" i="1" s="1"/>
  <c r="V326" i="5"/>
  <c r="R327" i="1" s="1"/>
  <c r="S327" i="1" s="1"/>
  <c r="W325" i="5"/>
  <c r="T326" i="1" s="1"/>
  <c r="V325" i="5"/>
  <c r="R326" i="1" s="1"/>
  <c r="S326" i="1" s="1"/>
  <c r="W324" i="5"/>
  <c r="T325" i="1" s="1"/>
  <c r="V324" i="5"/>
  <c r="R325" i="1" s="1"/>
  <c r="S325" i="1" s="1"/>
  <c r="W323" i="5"/>
  <c r="T324" i="1" s="1"/>
  <c r="V323" i="5"/>
  <c r="R324" i="1" s="1"/>
  <c r="S324" i="1" s="1"/>
  <c r="W322" i="5"/>
  <c r="T323" i="1" s="1"/>
  <c r="V322" i="5"/>
  <c r="R323" i="1" s="1"/>
  <c r="S323" i="1" s="1"/>
  <c r="W321" i="5"/>
  <c r="T322" i="1" s="1"/>
  <c r="V321" i="5"/>
  <c r="R322" i="1" s="1"/>
  <c r="W320" i="5"/>
  <c r="T321" i="1" s="1"/>
  <c r="V320" i="5"/>
  <c r="R321" i="1" s="1"/>
  <c r="W319" i="5"/>
  <c r="T320" i="1" s="1"/>
  <c r="V319" i="5"/>
  <c r="R320" i="1" s="1"/>
  <c r="S320" i="1" s="1"/>
  <c r="W318" i="5"/>
  <c r="T319" i="1" s="1"/>
  <c r="V318" i="5"/>
  <c r="R319" i="1" s="1"/>
  <c r="S319" i="1" s="1"/>
  <c r="W317" i="5"/>
  <c r="T318" i="1" s="1"/>
  <c r="V317" i="5"/>
  <c r="R318" i="1" s="1"/>
  <c r="W316" i="5"/>
  <c r="T317" i="1" s="1"/>
  <c r="V316" i="5"/>
  <c r="R317" i="1" s="1"/>
  <c r="W315" i="5"/>
  <c r="T316" i="1" s="1"/>
  <c r="V315" i="5"/>
  <c r="R316" i="1" s="1"/>
  <c r="W314" i="5"/>
  <c r="T315" i="1" s="1"/>
  <c r="V314" i="5"/>
  <c r="R315" i="1" s="1"/>
  <c r="S315" i="1" s="1"/>
  <c r="W313" i="5"/>
  <c r="T314" i="1" s="1"/>
  <c r="V313" i="5"/>
  <c r="R314" i="1" s="1"/>
  <c r="S314" i="1" s="1"/>
  <c r="W312" i="5"/>
  <c r="T313" i="1" s="1"/>
  <c r="V312" i="5"/>
  <c r="R313" i="1" s="1"/>
  <c r="S313" i="1" s="1"/>
  <c r="W311" i="5"/>
  <c r="T312" i="1" s="1"/>
  <c r="V311" i="5"/>
  <c r="R312" i="1" s="1"/>
  <c r="W310" i="5"/>
  <c r="T311" i="1" s="1"/>
  <c r="V310" i="5"/>
  <c r="R311" i="1" s="1"/>
  <c r="S311" i="1" s="1"/>
  <c r="W309" i="5"/>
  <c r="T310" i="1" s="1"/>
  <c r="V309" i="5"/>
  <c r="R310" i="1" s="1"/>
  <c r="S310" i="1" s="1"/>
  <c r="W308" i="5"/>
  <c r="T309" i="1" s="1"/>
  <c r="V308" i="5"/>
  <c r="R309" i="1" s="1"/>
  <c r="W307" i="5"/>
  <c r="T308" i="1" s="1"/>
  <c r="V307" i="5"/>
  <c r="R308" i="1" s="1"/>
  <c r="W306" i="5"/>
  <c r="T307" i="1" s="1"/>
  <c r="V306" i="5"/>
  <c r="R307" i="1" s="1"/>
  <c r="S307" i="1" s="1"/>
  <c r="W305" i="5"/>
  <c r="T306" i="1" s="1"/>
  <c r="V305" i="5"/>
  <c r="R306" i="1" s="1"/>
  <c r="S306" i="1" s="1"/>
  <c r="W304" i="5"/>
  <c r="T305" i="1" s="1"/>
  <c r="V304" i="5"/>
  <c r="R305" i="1" s="1"/>
  <c r="S305" i="1" s="1"/>
  <c r="W303" i="5"/>
  <c r="T304" i="1" s="1"/>
  <c r="V303" i="5"/>
  <c r="R304" i="1" s="1"/>
  <c r="S304" i="1" s="1"/>
  <c r="W302" i="5"/>
  <c r="T303" i="1" s="1"/>
  <c r="V302" i="5"/>
  <c r="R303" i="1" s="1"/>
  <c r="S303" i="1" s="1"/>
  <c r="W301" i="5"/>
  <c r="T302" i="1" s="1"/>
  <c r="V301" i="5"/>
  <c r="R302" i="1" s="1"/>
  <c r="W300" i="5"/>
  <c r="T301" i="1" s="1"/>
  <c r="V300" i="5"/>
  <c r="R301" i="1" s="1"/>
  <c r="S301" i="1" s="1"/>
  <c r="W299" i="5"/>
  <c r="T300" i="1" s="1"/>
  <c r="V299" i="5"/>
  <c r="R300" i="1" s="1"/>
  <c r="W298" i="5"/>
  <c r="T299" i="1" s="1"/>
  <c r="V298" i="5"/>
  <c r="R299" i="1" s="1"/>
  <c r="W297" i="5"/>
  <c r="T298" i="1" s="1"/>
  <c r="V297" i="5"/>
  <c r="R298" i="1" s="1"/>
  <c r="W296" i="5"/>
  <c r="T297" i="1" s="1"/>
  <c r="V296" i="5"/>
  <c r="R297" i="1" s="1"/>
  <c r="S297" i="1" s="1"/>
  <c r="W295" i="5"/>
  <c r="T296" i="1" s="1"/>
  <c r="V295" i="5"/>
  <c r="R296" i="1" s="1"/>
  <c r="W294" i="5"/>
  <c r="T295" i="1" s="1"/>
  <c r="V294" i="5"/>
  <c r="R295" i="1" s="1"/>
  <c r="S295" i="1" s="1"/>
  <c r="W293" i="5"/>
  <c r="T294" i="1" s="1"/>
  <c r="V293" i="5"/>
  <c r="R294" i="1" s="1"/>
  <c r="W292" i="5"/>
  <c r="T293" i="1" s="1"/>
  <c r="V292" i="5"/>
  <c r="R293" i="1" s="1"/>
  <c r="S293" i="1" s="1"/>
  <c r="W291" i="5"/>
  <c r="T292" i="1" s="1"/>
  <c r="V291" i="5"/>
  <c r="R292" i="1" s="1"/>
  <c r="S292" i="1" s="1"/>
  <c r="W290" i="5"/>
  <c r="T291" i="1" s="1"/>
  <c r="V290" i="5"/>
  <c r="R291" i="1" s="1"/>
  <c r="W289" i="5"/>
  <c r="T290" i="1" s="1"/>
  <c r="V289" i="5"/>
  <c r="R290" i="1" s="1"/>
  <c r="W288" i="5"/>
  <c r="T289" i="1"/>
  <c r="V288" i="5"/>
  <c r="R289" i="1" s="1"/>
  <c r="S289" i="1" s="1"/>
  <c r="W287" i="5"/>
  <c r="T288" i="1" s="1"/>
  <c r="V287" i="5"/>
  <c r="R288" i="1" s="1"/>
  <c r="S288" i="1" s="1"/>
  <c r="W286" i="5"/>
  <c r="T287" i="1" s="1"/>
  <c r="V286" i="5"/>
  <c r="R287" i="1" s="1"/>
  <c r="S287" i="1" s="1"/>
  <c r="W285" i="5"/>
  <c r="T286" i="1" s="1"/>
  <c r="V285" i="5"/>
  <c r="R286" i="1"/>
  <c r="S286" i="1" s="1"/>
  <c r="W284" i="5"/>
  <c r="T285" i="1" s="1"/>
  <c r="V284" i="5"/>
  <c r="R285" i="1" s="1"/>
  <c r="S285" i="1" s="1"/>
  <c r="W283" i="5"/>
  <c r="T284" i="1"/>
  <c r="V283" i="5"/>
  <c r="R284" i="1" s="1"/>
  <c r="W282" i="5"/>
  <c r="T283" i="1" s="1"/>
  <c r="V282" i="5"/>
  <c r="R283" i="1" s="1"/>
  <c r="W281" i="5"/>
  <c r="T282" i="1" s="1"/>
  <c r="V281" i="5"/>
  <c r="R282" i="1" s="1"/>
  <c r="W280" i="5"/>
  <c r="T281" i="1" s="1"/>
  <c r="V280" i="5"/>
  <c r="R281" i="1" s="1"/>
  <c r="S281" i="1" s="1"/>
  <c r="W279" i="5"/>
  <c r="T280" i="1" s="1"/>
  <c r="V279" i="5"/>
  <c r="R280" i="1" s="1"/>
  <c r="W278" i="5"/>
  <c r="T279" i="1" s="1"/>
  <c r="V278" i="5"/>
  <c r="R279" i="1" s="1"/>
  <c r="W277" i="5"/>
  <c r="T278" i="1" s="1"/>
  <c r="V277" i="5"/>
  <c r="R278" i="1" s="1"/>
  <c r="S278" i="1" s="1"/>
  <c r="W276" i="5"/>
  <c r="T277" i="1" s="1"/>
  <c r="V276" i="5"/>
  <c r="R277" i="1" s="1"/>
  <c r="W275" i="5"/>
  <c r="T276" i="1" s="1"/>
  <c r="V275" i="5"/>
  <c r="R276" i="1" s="1"/>
  <c r="S276" i="1" s="1"/>
  <c r="W274" i="5"/>
  <c r="T275" i="1" s="1"/>
  <c r="V274" i="5"/>
  <c r="R275" i="1" s="1"/>
  <c r="S275" i="1" s="1"/>
  <c r="W273" i="5"/>
  <c r="T274" i="1" s="1"/>
  <c r="V273" i="5"/>
  <c r="R274" i="1" s="1"/>
  <c r="S274" i="1" s="1"/>
  <c r="W272" i="5"/>
  <c r="T273" i="1" s="1"/>
  <c r="V272" i="5"/>
  <c r="R273" i="1" s="1"/>
  <c r="W271" i="5"/>
  <c r="T272" i="1" s="1"/>
  <c r="V271" i="5"/>
  <c r="R272" i="1" s="1"/>
  <c r="W270" i="5"/>
  <c r="T271" i="1" s="1"/>
  <c r="V270" i="5"/>
  <c r="R271" i="1" s="1"/>
  <c r="S271" i="1" s="1"/>
  <c r="W269" i="5"/>
  <c r="T270" i="1" s="1"/>
  <c r="V269" i="5"/>
  <c r="R270" i="1" s="1"/>
  <c r="S270" i="1" s="1"/>
  <c r="W268" i="5"/>
  <c r="T269" i="1" s="1"/>
  <c r="V268" i="5"/>
  <c r="R269" i="1" s="1"/>
  <c r="S269" i="1" s="1"/>
  <c r="W267" i="5"/>
  <c r="T268" i="1" s="1"/>
  <c r="V267" i="5"/>
  <c r="R268" i="1" s="1"/>
  <c r="S268" i="1" s="1"/>
  <c r="W266" i="5"/>
  <c r="T267" i="1" s="1"/>
  <c r="V266" i="5"/>
  <c r="R267" i="1" s="1"/>
  <c r="W265" i="5"/>
  <c r="T266" i="1" s="1"/>
  <c r="V265" i="5"/>
  <c r="R266" i="1" s="1"/>
  <c r="S266" i="1" s="1"/>
  <c r="W264" i="5"/>
  <c r="T265" i="1" s="1"/>
  <c r="V264" i="5"/>
  <c r="R265" i="1" s="1"/>
  <c r="S265" i="1" s="1"/>
  <c r="W263" i="5"/>
  <c r="T264" i="1" s="1"/>
  <c r="V263" i="5"/>
  <c r="R264" i="1" s="1"/>
  <c r="S264" i="1" s="1"/>
  <c r="W262" i="5"/>
  <c r="T263" i="1" s="1"/>
  <c r="V262" i="5"/>
  <c r="R263" i="1" s="1"/>
  <c r="W261" i="5"/>
  <c r="T262" i="1" s="1"/>
  <c r="V261" i="5"/>
  <c r="R262" i="1" s="1"/>
  <c r="W260" i="5"/>
  <c r="T261" i="1" s="1"/>
  <c r="V260" i="5"/>
  <c r="R261" i="1" s="1"/>
  <c r="W259" i="5"/>
  <c r="T260" i="1" s="1"/>
  <c r="V259" i="5"/>
  <c r="R260" i="1" s="1"/>
  <c r="W258" i="5"/>
  <c r="T259" i="1" s="1"/>
  <c r="V258" i="5"/>
  <c r="R259" i="1" s="1"/>
  <c r="W257" i="5"/>
  <c r="T258" i="1" s="1"/>
  <c r="V257" i="5"/>
  <c r="R258" i="1" s="1"/>
  <c r="S258" i="1" s="1"/>
  <c r="W256" i="5"/>
  <c r="T257" i="1" s="1"/>
  <c r="V256" i="5"/>
  <c r="R257" i="1" s="1"/>
  <c r="S257" i="1" s="1"/>
  <c r="W255" i="5"/>
  <c r="T256" i="1" s="1"/>
  <c r="V255" i="5"/>
  <c r="R256" i="1" s="1"/>
  <c r="S256" i="1" s="1"/>
  <c r="W254" i="5"/>
  <c r="T255" i="1" s="1"/>
  <c r="V254" i="5"/>
  <c r="R255" i="1" s="1"/>
  <c r="W253" i="5"/>
  <c r="T254" i="1" s="1"/>
  <c r="V253" i="5"/>
  <c r="R254" i="1" s="1"/>
  <c r="W252" i="5"/>
  <c r="T253" i="1" s="1"/>
  <c r="V252" i="5"/>
  <c r="R253" i="1" s="1"/>
  <c r="S253" i="1" s="1"/>
  <c r="W251" i="5"/>
  <c r="T252" i="1" s="1"/>
  <c r="V251" i="5"/>
  <c r="R252" i="1" s="1"/>
  <c r="S252" i="1" s="1"/>
  <c r="W250" i="5"/>
  <c r="T251" i="1" s="1"/>
  <c r="V250" i="5"/>
  <c r="R251" i="1" s="1"/>
  <c r="W249" i="5"/>
  <c r="T250" i="1" s="1"/>
  <c r="V249" i="5"/>
  <c r="R250" i="1" s="1"/>
  <c r="W248" i="5"/>
  <c r="T249" i="1" s="1"/>
  <c r="V248" i="5"/>
  <c r="R249" i="1" s="1"/>
  <c r="W247" i="5"/>
  <c r="T248" i="1" s="1"/>
  <c r="V247" i="5"/>
  <c r="R248" i="1" s="1"/>
  <c r="W246" i="5"/>
  <c r="T247" i="1" s="1"/>
  <c r="V246" i="5"/>
  <c r="R247" i="1" s="1"/>
  <c r="W245" i="5"/>
  <c r="T246" i="1" s="1"/>
  <c r="V245" i="5"/>
  <c r="R246" i="1" s="1"/>
  <c r="S246" i="1" s="1"/>
  <c r="W244" i="5"/>
  <c r="T245" i="1" s="1"/>
  <c r="V244" i="5"/>
  <c r="R245" i="1" s="1"/>
  <c r="W243" i="5"/>
  <c r="T244" i="1" s="1"/>
  <c r="V243" i="5"/>
  <c r="R244" i="1" s="1"/>
  <c r="W242" i="5"/>
  <c r="T243" i="1" s="1"/>
  <c r="V242" i="5"/>
  <c r="R243" i="1" s="1"/>
  <c r="W241" i="5"/>
  <c r="T242" i="1" s="1"/>
  <c r="V241" i="5"/>
  <c r="R242" i="1" s="1"/>
  <c r="S242" i="1" s="1"/>
  <c r="W240" i="5"/>
  <c r="T241" i="1" s="1"/>
  <c r="V240" i="5"/>
  <c r="R241" i="1" s="1"/>
  <c r="S241" i="1" s="1"/>
  <c r="W239" i="5"/>
  <c r="T240" i="1" s="1"/>
  <c r="V239" i="5"/>
  <c r="R240" i="1" s="1"/>
  <c r="W238" i="5"/>
  <c r="T239" i="1" s="1"/>
  <c r="V238" i="5"/>
  <c r="R239" i="1" s="1"/>
  <c r="W237" i="5"/>
  <c r="T238" i="1" s="1"/>
  <c r="V237" i="5"/>
  <c r="R238" i="1" s="1"/>
  <c r="S238" i="1" s="1"/>
  <c r="W236" i="5"/>
  <c r="T237" i="1" s="1"/>
  <c r="V236" i="5"/>
  <c r="R237" i="1" s="1"/>
  <c r="S237" i="1" s="1"/>
  <c r="W235" i="5"/>
  <c r="W162" i="5"/>
  <c r="V235" i="5"/>
  <c r="V162" i="5"/>
  <c r="R163" i="1" s="1"/>
  <c r="W234" i="5"/>
  <c r="T235" i="1" s="1"/>
  <c r="V234" i="5"/>
  <c r="R235" i="1" s="1"/>
  <c r="W233" i="5"/>
  <c r="T234" i="1" s="1"/>
  <c r="V233" i="5"/>
  <c r="R234" i="1" s="1"/>
  <c r="S234" i="1" s="1"/>
  <c r="W232" i="5"/>
  <c r="T233" i="1" s="1"/>
  <c r="V232" i="5"/>
  <c r="R233" i="1" s="1"/>
  <c r="S233" i="1" s="1"/>
  <c r="W231" i="5"/>
  <c r="T232" i="1" s="1"/>
  <c r="V231" i="5"/>
  <c r="R232" i="1" s="1"/>
  <c r="W230" i="5"/>
  <c r="T231" i="1" s="1"/>
  <c r="V230" i="5"/>
  <c r="R231" i="1" s="1"/>
  <c r="S231" i="1" s="1"/>
  <c r="W229" i="5"/>
  <c r="T230" i="1" s="1"/>
  <c r="V229" i="5"/>
  <c r="R230" i="1" s="1"/>
  <c r="W228" i="5"/>
  <c r="T229" i="1" s="1"/>
  <c r="V228" i="5"/>
  <c r="R229" i="1" s="1"/>
  <c r="S229" i="1" s="1"/>
  <c r="W227" i="5"/>
  <c r="T228" i="1" s="1"/>
  <c r="V227" i="5"/>
  <c r="R228" i="1" s="1"/>
  <c r="S228" i="1" s="1"/>
  <c r="W226" i="5"/>
  <c r="T227" i="1" s="1"/>
  <c r="V226" i="5"/>
  <c r="R227" i="1" s="1"/>
  <c r="S227" i="1" s="1"/>
  <c r="W225" i="5"/>
  <c r="T226" i="1" s="1"/>
  <c r="V225" i="5"/>
  <c r="R226" i="1" s="1"/>
  <c r="W224" i="5"/>
  <c r="T225" i="1" s="1"/>
  <c r="V224" i="5"/>
  <c r="R225" i="1" s="1"/>
  <c r="W223" i="5"/>
  <c r="T224" i="1" s="1"/>
  <c r="V223" i="5"/>
  <c r="R224" i="1" s="1"/>
  <c r="W222" i="5"/>
  <c r="T223" i="1" s="1"/>
  <c r="V222" i="5"/>
  <c r="R223" i="1" s="1"/>
  <c r="W221" i="5"/>
  <c r="T222" i="1" s="1"/>
  <c r="V221" i="5"/>
  <c r="R222" i="1" s="1"/>
  <c r="S222" i="1" s="1"/>
  <c r="W220" i="5"/>
  <c r="T221" i="1" s="1"/>
  <c r="V220" i="5"/>
  <c r="R221" i="1" s="1"/>
  <c r="W219" i="5"/>
  <c r="T220" i="1" s="1"/>
  <c r="V219" i="5"/>
  <c r="R220" i="1" s="1"/>
  <c r="S220" i="1" s="1"/>
  <c r="W218" i="5"/>
  <c r="T219" i="1" s="1"/>
  <c r="V218" i="5"/>
  <c r="R219" i="1" s="1"/>
  <c r="W217" i="5"/>
  <c r="T218" i="1" s="1"/>
  <c r="V217" i="5"/>
  <c r="R218" i="1" s="1"/>
  <c r="S218" i="1" s="1"/>
  <c r="W216" i="5"/>
  <c r="T217" i="1" s="1"/>
  <c r="V216" i="5"/>
  <c r="R217" i="1" s="1"/>
  <c r="S217" i="1" s="1"/>
  <c r="W215" i="5"/>
  <c r="T216" i="1" s="1"/>
  <c r="V215" i="5"/>
  <c r="R216" i="1" s="1"/>
  <c r="W214" i="5"/>
  <c r="T215" i="1" s="1"/>
  <c r="V214" i="5"/>
  <c r="R215" i="1" s="1"/>
  <c r="W213" i="5"/>
  <c r="T214" i="1" s="1"/>
  <c r="V213" i="5"/>
  <c r="R214" i="1" s="1"/>
  <c r="W212" i="5"/>
  <c r="T213" i="1" s="1"/>
  <c r="V212" i="5"/>
  <c r="R213" i="1" s="1"/>
  <c r="W211" i="5"/>
  <c r="T212" i="1" s="1"/>
  <c r="V211" i="5"/>
  <c r="R212" i="1" s="1"/>
  <c r="W210" i="5"/>
  <c r="T211" i="1" s="1"/>
  <c r="V210" i="5"/>
  <c r="R211" i="1" s="1"/>
  <c r="W209" i="5"/>
  <c r="T210" i="1" s="1"/>
  <c r="V209" i="5"/>
  <c r="R210" i="1" s="1"/>
  <c r="S210" i="1" s="1"/>
  <c r="W208" i="5"/>
  <c r="T209" i="1" s="1"/>
  <c r="V208" i="5"/>
  <c r="R209" i="1" s="1"/>
  <c r="S209" i="1" s="1"/>
  <c r="W207" i="5"/>
  <c r="T208" i="1" s="1"/>
  <c r="V207" i="5"/>
  <c r="R208" i="1" s="1"/>
  <c r="W206" i="5"/>
  <c r="T207" i="1" s="1"/>
  <c r="V206" i="5"/>
  <c r="R207" i="1" s="1"/>
  <c r="W205" i="5"/>
  <c r="T206" i="1" s="1"/>
  <c r="V205" i="5"/>
  <c r="R206" i="1" s="1"/>
  <c r="S206" i="1" s="1"/>
  <c r="W204" i="5"/>
  <c r="T205" i="1" s="1"/>
  <c r="V204" i="5"/>
  <c r="R205" i="1" s="1"/>
  <c r="W203" i="5"/>
  <c r="T204" i="1" s="1"/>
  <c r="V203" i="5"/>
  <c r="R204" i="1" s="1"/>
  <c r="S204" i="1" s="1"/>
  <c r="W202" i="5"/>
  <c r="T203" i="1" s="1"/>
  <c r="V202" i="5"/>
  <c r="R203" i="1" s="1"/>
  <c r="W201" i="5"/>
  <c r="T202" i="1" s="1"/>
  <c r="V201" i="5"/>
  <c r="R202" i="1" s="1"/>
  <c r="S202" i="1" s="1"/>
  <c r="W200" i="5"/>
  <c r="T201" i="1" s="1"/>
  <c r="V200" i="5"/>
  <c r="R201" i="1" s="1"/>
  <c r="S201" i="1" s="1"/>
  <c r="W199" i="5"/>
  <c r="T200" i="1" s="1"/>
  <c r="V199" i="5"/>
  <c r="R200" i="1" s="1"/>
  <c r="W198" i="5"/>
  <c r="T199" i="1" s="1"/>
  <c r="V198" i="5"/>
  <c r="R199" i="1" s="1"/>
  <c r="W197" i="5"/>
  <c r="T198" i="1" s="1"/>
  <c r="V197" i="5"/>
  <c r="R198" i="1" s="1"/>
  <c r="S198" i="1" s="1"/>
  <c r="W196" i="5"/>
  <c r="T197" i="1" s="1"/>
  <c r="V196" i="5"/>
  <c r="R197" i="1" s="1"/>
  <c r="S197" i="1" s="1"/>
  <c r="W195" i="5"/>
  <c r="T196" i="1" s="1"/>
  <c r="V195" i="5"/>
  <c r="R196" i="1" s="1"/>
  <c r="S196" i="1" s="1"/>
  <c r="W194" i="5"/>
  <c r="T195" i="1" s="1"/>
  <c r="V194" i="5"/>
  <c r="R195" i="1" s="1"/>
  <c r="W193" i="5"/>
  <c r="T194" i="1" s="1"/>
  <c r="V193" i="5"/>
  <c r="R194" i="1" s="1"/>
  <c r="S194" i="1" s="1"/>
  <c r="W192" i="5"/>
  <c r="T193" i="1" s="1"/>
  <c r="V192" i="5"/>
  <c r="R193" i="1" s="1"/>
  <c r="S193" i="1" s="1"/>
  <c r="W191" i="5"/>
  <c r="T192" i="1" s="1"/>
  <c r="V191" i="5"/>
  <c r="R192" i="1" s="1"/>
  <c r="W190" i="5"/>
  <c r="T191" i="1" s="1"/>
  <c r="V190" i="5"/>
  <c r="R191" i="1" s="1"/>
  <c r="W189" i="5"/>
  <c r="T190" i="1" s="1"/>
  <c r="V189" i="5"/>
  <c r="R190" i="1" s="1"/>
  <c r="W188" i="5"/>
  <c r="T189" i="1" s="1"/>
  <c r="V188" i="5"/>
  <c r="R189" i="1" s="1"/>
  <c r="S189" i="1" s="1"/>
  <c r="W187" i="5"/>
  <c r="T188" i="1" s="1"/>
  <c r="V187" i="5"/>
  <c r="R188" i="1" s="1"/>
  <c r="W186" i="5"/>
  <c r="T187" i="1" s="1"/>
  <c r="V186" i="5"/>
  <c r="R187" i="1" s="1"/>
  <c r="S187" i="1" s="1"/>
  <c r="W185" i="5"/>
  <c r="T186" i="1" s="1"/>
  <c r="V185" i="5"/>
  <c r="R186" i="1" s="1"/>
  <c r="W184" i="5"/>
  <c r="T185" i="1" s="1"/>
  <c r="V184" i="5"/>
  <c r="R185" i="1" s="1"/>
  <c r="W183" i="5"/>
  <c r="T184" i="1" s="1"/>
  <c r="V183" i="5"/>
  <c r="R184" i="1" s="1"/>
  <c r="W182" i="5"/>
  <c r="T183" i="1" s="1"/>
  <c r="V182" i="5"/>
  <c r="R183" i="1" s="1"/>
  <c r="S183" i="1" s="1"/>
  <c r="W181" i="5"/>
  <c r="T182" i="1" s="1"/>
  <c r="V181" i="5"/>
  <c r="R182" i="1" s="1"/>
  <c r="W180" i="5"/>
  <c r="T181" i="1" s="1"/>
  <c r="V180" i="5"/>
  <c r="R181" i="1" s="1"/>
  <c r="W179" i="5"/>
  <c r="T180" i="1" s="1"/>
  <c r="V179" i="5"/>
  <c r="R180" i="1" s="1"/>
  <c r="W178" i="5"/>
  <c r="T179" i="1" s="1"/>
  <c r="V178" i="5"/>
  <c r="R179" i="1" s="1"/>
  <c r="W177" i="5"/>
  <c r="T178" i="1" s="1"/>
  <c r="V177" i="5"/>
  <c r="R178" i="1" s="1"/>
  <c r="W176" i="5"/>
  <c r="T177" i="1" s="1"/>
  <c r="V176" i="5"/>
  <c r="R177" i="1" s="1"/>
  <c r="W175" i="5"/>
  <c r="T176" i="1" s="1"/>
  <c r="V175" i="5"/>
  <c r="R176" i="1" s="1"/>
  <c r="S176" i="1" s="1"/>
  <c r="W174" i="5"/>
  <c r="T175" i="1" s="1"/>
  <c r="V174" i="5"/>
  <c r="R175" i="1" s="1"/>
  <c r="W173" i="5"/>
  <c r="T174" i="1" s="1"/>
  <c r="V173" i="5"/>
  <c r="R174" i="1" s="1"/>
  <c r="S174" i="1" s="1"/>
  <c r="W172" i="5"/>
  <c r="T173" i="1" s="1"/>
  <c r="V172" i="5"/>
  <c r="R173" i="1" s="1"/>
  <c r="S173" i="1" s="1"/>
  <c r="W171" i="5"/>
  <c r="T172" i="1" s="1"/>
  <c r="V171" i="5"/>
  <c r="R172" i="1" s="1"/>
  <c r="S172" i="1" s="1"/>
  <c r="W170" i="5"/>
  <c r="T171" i="1" s="1"/>
  <c r="V170" i="5"/>
  <c r="R171" i="1" s="1"/>
  <c r="W169" i="5"/>
  <c r="T170" i="1" s="1"/>
  <c r="V169" i="5"/>
  <c r="R170" i="1" s="1"/>
  <c r="W168" i="5"/>
  <c r="T169" i="1" s="1"/>
  <c r="V168" i="5"/>
  <c r="R169" i="1" s="1"/>
  <c r="W167" i="5"/>
  <c r="T168" i="1" s="1"/>
  <c r="V167" i="5"/>
  <c r="R168" i="1" s="1"/>
  <c r="S168" i="1" s="1"/>
  <c r="W166" i="5"/>
  <c r="T167" i="1" s="1"/>
  <c r="V166" i="5"/>
  <c r="R167" i="1" s="1"/>
  <c r="W165" i="5"/>
  <c r="T166" i="1" s="1"/>
  <c r="V165" i="5"/>
  <c r="R166" i="1" s="1"/>
  <c r="W164" i="5"/>
  <c r="T165" i="1" s="1"/>
  <c r="V164" i="5"/>
  <c r="R165" i="1" s="1"/>
  <c r="W163" i="5"/>
  <c r="T164" i="1" s="1"/>
  <c r="V163" i="5"/>
  <c r="R164" i="1" s="1"/>
  <c r="T163" i="1"/>
  <c r="W161" i="5"/>
  <c r="T162" i="1" s="1"/>
  <c r="V161" i="5"/>
  <c r="R162" i="1" s="1"/>
  <c r="W160" i="5"/>
  <c r="T161" i="1" s="1"/>
  <c r="V160" i="5"/>
  <c r="R161" i="1" s="1"/>
  <c r="W159" i="5"/>
  <c r="T160" i="1" s="1"/>
  <c r="V159" i="5"/>
  <c r="R160" i="1" s="1"/>
  <c r="S160" i="1" s="1"/>
  <c r="W158" i="5"/>
  <c r="T159" i="1" s="1"/>
  <c r="V158" i="5"/>
  <c r="R159" i="1" s="1"/>
  <c r="W157" i="5"/>
  <c r="T158" i="1" s="1"/>
  <c r="V157" i="5"/>
  <c r="R158" i="1" s="1"/>
  <c r="W156" i="5"/>
  <c r="T157" i="1" s="1"/>
  <c r="V156" i="5"/>
  <c r="R157" i="1" s="1"/>
  <c r="S157" i="1" s="1"/>
  <c r="W155" i="5"/>
  <c r="T156" i="1" s="1"/>
  <c r="V155" i="5"/>
  <c r="R156" i="1" s="1"/>
  <c r="W154" i="5"/>
  <c r="T155" i="1" s="1"/>
  <c r="V154" i="5"/>
  <c r="R155" i="1" s="1"/>
  <c r="W153" i="5"/>
  <c r="T154" i="1" s="1"/>
  <c r="V153" i="5"/>
  <c r="R154" i="1" s="1"/>
  <c r="S154" i="1" s="1"/>
  <c r="W152" i="5"/>
  <c r="T153" i="1" s="1"/>
  <c r="V152" i="5"/>
  <c r="R153" i="1" s="1"/>
  <c r="S153" i="1" s="1"/>
  <c r="W151" i="5"/>
  <c r="T152" i="1" s="1"/>
  <c r="V151" i="5"/>
  <c r="R152" i="1" s="1"/>
  <c r="W150" i="5"/>
  <c r="T151" i="1" s="1"/>
  <c r="V150" i="5"/>
  <c r="R151" i="1" s="1"/>
  <c r="W149" i="5"/>
  <c r="T150" i="1" s="1"/>
  <c r="V149" i="5"/>
  <c r="R150" i="1" s="1"/>
  <c r="S150" i="1" s="1"/>
  <c r="W148" i="5"/>
  <c r="T149" i="1" s="1"/>
  <c r="V148" i="5"/>
  <c r="R149" i="1" s="1"/>
  <c r="S149" i="1" s="1"/>
  <c r="W147" i="5"/>
  <c r="T148" i="1" s="1"/>
  <c r="V147" i="5"/>
  <c r="R148" i="1" s="1"/>
  <c r="W146" i="5"/>
  <c r="T147" i="1" s="1"/>
  <c r="V146" i="5"/>
  <c r="R147" i="1" s="1"/>
  <c r="W145" i="5"/>
  <c r="T146" i="1" s="1"/>
  <c r="V145" i="5"/>
  <c r="R146" i="1" s="1"/>
  <c r="W144" i="5"/>
  <c r="T145" i="1" s="1"/>
  <c r="V144" i="5"/>
  <c r="R145" i="1" s="1"/>
  <c r="S145" i="1" s="1"/>
  <c r="W143" i="5"/>
  <c r="T144" i="1" s="1"/>
  <c r="V143" i="5"/>
  <c r="R144" i="1" s="1"/>
  <c r="W142" i="5"/>
  <c r="T143" i="1" s="1"/>
  <c r="V142" i="5"/>
  <c r="R143" i="1" s="1"/>
  <c r="S143" i="1" s="1"/>
  <c r="W141" i="5"/>
  <c r="T142" i="1" s="1"/>
  <c r="V141" i="5"/>
  <c r="R142" i="1" s="1"/>
  <c r="S142" i="1" s="1"/>
  <c r="W140" i="5"/>
  <c r="T141" i="1" s="1"/>
  <c r="V140" i="5"/>
  <c r="R141" i="1" s="1"/>
  <c r="W139" i="5"/>
  <c r="T140" i="1" s="1"/>
  <c r="V139" i="5"/>
  <c r="R140" i="1" s="1"/>
  <c r="S140" i="1" s="1"/>
  <c r="W138" i="5"/>
  <c r="T139" i="1" s="1"/>
  <c r="V138" i="5"/>
  <c r="R139" i="1" s="1"/>
  <c r="W137" i="5"/>
  <c r="T138" i="1" s="1"/>
  <c r="V137" i="5"/>
  <c r="R138" i="1" s="1"/>
  <c r="S138" i="1" s="1"/>
  <c r="W136" i="5"/>
  <c r="T137" i="1" s="1"/>
  <c r="V136" i="5"/>
  <c r="R137" i="1" s="1"/>
  <c r="W135" i="5"/>
  <c r="T136" i="1" s="1"/>
  <c r="V135" i="5"/>
  <c r="R136" i="1" s="1"/>
  <c r="S136" i="1" s="1"/>
  <c r="W134" i="5"/>
  <c r="T135" i="1" s="1"/>
  <c r="V134" i="5"/>
  <c r="R135" i="1" s="1"/>
  <c r="W133" i="5"/>
  <c r="T134" i="1" s="1"/>
  <c r="V133" i="5"/>
  <c r="R134" i="1" s="1"/>
  <c r="S134" i="1" s="1"/>
  <c r="W132" i="5"/>
  <c r="T133" i="1" s="1"/>
  <c r="V132" i="5"/>
  <c r="R133" i="1" s="1"/>
  <c r="W131" i="5"/>
  <c r="T132" i="1" s="1"/>
  <c r="V131" i="5"/>
  <c r="R132" i="1" s="1"/>
  <c r="W130" i="5"/>
  <c r="T131" i="1" s="1"/>
  <c r="V130" i="5"/>
  <c r="R131" i="1" s="1"/>
  <c r="S131" i="1" s="1"/>
  <c r="W129" i="5"/>
  <c r="T130" i="1" s="1"/>
  <c r="V129" i="5"/>
  <c r="R130" i="1" s="1"/>
  <c r="W128" i="5"/>
  <c r="T129" i="1" s="1"/>
  <c r="V128" i="5"/>
  <c r="R129" i="1" s="1"/>
  <c r="W127" i="5"/>
  <c r="T128" i="1" s="1"/>
  <c r="V127" i="5"/>
  <c r="R128" i="1" s="1"/>
  <c r="S128" i="1" s="1"/>
  <c r="W126" i="5"/>
  <c r="T127" i="1" s="1"/>
  <c r="V126" i="5"/>
  <c r="R127" i="1" s="1"/>
  <c r="W125" i="5"/>
  <c r="T126" i="1" s="1"/>
  <c r="V125" i="5"/>
  <c r="R126" i="1" s="1"/>
  <c r="S126" i="1" s="1"/>
  <c r="W124" i="5"/>
  <c r="T125" i="1" s="1"/>
  <c r="V124" i="5"/>
  <c r="R125" i="1" s="1"/>
  <c r="W123" i="5"/>
  <c r="T124" i="1" s="1"/>
  <c r="V123" i="5"/>
  <c r="R124" i="1" s="1"/>
  <c r="W122" i="5"/>
  <c r="T123" i="1" s="1"/>
  <c r="V122" i="5"/>
  <c r="R123" i="1" s="1"/>
  <c r="W121" i="5"/>
  <c r="T122" i="1" s="1"/>
  <c r="V121" i="5"/>
  <c r="R122" i="1" s="1"/>
  <c r="W120" i="5"/>
  <c r="T121" i="1" s="1"/>
  <c r="V120" i="5"/>
  <c r="R121" i="1" s="1"/>
  <c r="W119" i="5"/>
  <c r="T120" i="1" s="1"/>
  <c r="V119" i="5"/>
  <c r="R120" i="1" s="1"/>
  <c r="S120" i="1" s="1"/>
  <c r="W118" i="5"/>
  <c r="T119" i="1" s="1"/>
  <c r="V118" i="5"/>
  <c r="R119" i="1" s="1"/>
  <c r="W117" i="5"/>
  <c r="T118" i="1" s="1"/>
  <c r="V117" i="5"/>
  <c r="R118" i="1" s="1"/>
  <c r="S118" i="1" s="1"/>
  <c r="W116" i="5"/>
  <c r="T117" i="1" s="1"/>
  <c r="V116" i="5"/>
  <c r="R117" i="1" s="1"/>
  <c r="W115" i="5"/>
  <c r="T116" i="1" s="1"/>
  <c r="V115" i="5"/>
  <c r="R116" i="1" s="1"/>
  <c r="S116" i="1" s="1"/>
  <c r="W114" i="5"/>
  <c r="T115" i="1" s="1"/>
  <c r="V114" i="5"/>
  <c r="R115" i="1" s="1"/>
  <c r="W113" i="5"/>
  <c r="T114" i="1" s="1"/>
  <c r="V113" i="5"/>
  <c r="R114" i="1" s="1"/>
  <c r="S114" i="1" s="1"/>
  <c r="W112" i="5"/>
  <c r="T113" i="1" s="1"/>
  <c r="V112" i="5"/>
  <c r="R113" i="1" s="1"/>
  <c r="W111" i="5"/>
  <c r="T112" i="1" s="1"/>
  <c r="V111" i="5"/>
  <c r="R112" i="1" s="1"/>
  <c r="W110" i="5"/>
  <c r="T111" i="1" s="1"/>
  <c r="V110" i="5"/>
  <c r="R111" i="1" s="1"/>
  <c r="S111" i="1" s="1"/>
  <c r="W109" i="5"/>
  <c r="T110" i="1" s="1"/>
  <c r="V109" i="5"/>
  <c r="R110" i="1" s="1"/>
  <c r="W108" i="5"/>
  <c r="T109" i="1" s="1"/>
  <c r="V108" i="5"/>
  <c r="R109" i="1" s="1"/>
  <c r="S109" i="1" s="1"/>
  <c r="W107" i="5"/>
  <c r="T108" i="1" s="1"/>
  <c r="V107" i="5"/>
  <c r="R108" i="1" s="1"/>
  <c r="S108" i="1" s="1"/>
  <c r="W106" i="5"/>
  <c r="T107" i="1" s="1"/>
  <c r="V106" i="5"/>
  <c r="R107" i="1" s="1"/>
  <c r="W105" i="5"/>
  <c r="T106" i="1" s="1"/>
  <c r="V105" i="5"/>
  <c r="R106" i="1" s="1"/>
  <c r="S106" i="1" s="1"/>
  <c r="W104" i="5"/>
  <c r="T105" i="1" s="1"/>
  <c r="V104" i="5"/>
  <c r="R105" i="1" s="1"/>
  <c r="W103" i="5"/>
  <c r="T104" i="1" s="1"/>
  <c r="V103" i="5"/>
  <c r="R104" i="1" s="1"/>
  <c r="S104" i="1" s="1"/>
  <c r="W102" i="5"/>
  <c r="T103" i="1" s="1"/>
  <c r="V102" i="5"/>
  <c r="R103" i="1" s="1"/>
  <c r="W101" i="5"/>
  <c r="T102" i="1" s="1"/>
  <c r="V101" i="5"/>
  <c r="R102" i="1" s="1"/>
  <c r="S102" i="1" s="1"/>
  <c r="W100" i="5"/>
  <c r="T101" i="1" s="1"/>
  <c r="V100" i="5"/>
  <c r="R101" i="1" s="1"/>
  <c r="S101" i="1" s="1"/>
  <c r="W99" i="5"/>
  <c r="T100" i="1" s="1"/>
  <c r="V99" i="5"/>
  <c r="R100" i="1" s="1"/>
  <c r="W98" i="5"/>
  <c r="T99" i="1" s="1"/>
  <c r="V98" i="5"/>
  <c r="R99" i="1" s="1"/>
  <c r="S99" i="1" s="1"/>
  <c r="W97" i="5"/>
  <c r="T98" i="1" s="1"/>
  <c r="V97" i="5"/>
  <c r="R98" i="1" s="1"/>
  <c r="W96" i="5"/>
  <c r="T97" i="1" s="1"/>
  <c r="V96" i="5"/>
  <c r="R97" i="1" s="1"/>
  <c r="W95" i="5"/>
  <c r="T96" i="1" s="1"/>
  <c r="V95" i="5"/>
  <c r="R96" i="1" s="1"/>
  <c r="S96" i="1" s="1"/>
  <c r="W94" i="5"/>
  <c r="T95" i="1" s="1"/>
  <c r="V94" i="5"/>
  <c r="R95" i="1" s="1"/>
  <c r="W93" i="5"/>
  <c r="T94" i="1" s="1"/>
  <c r="V93" i="5"/>
  <c r="R94" i="1" s="1"/>
  <c r="S94" i="1" s="1"/>
  <c r="W92" i="5"/>
  <c r="T93" i="1" s="1"/>
  <c r="V92" i="5"/>
  <c r="R93" i="1" s="1"/>
  <c r="W91" i="5"/>
  <c r="T92" i="1" s="1"/>
  <c r="V91" i="5"/>
  <c r="R92" i="1" s="1"/>
  <c r="W90" i="5"/>
  <c r="T91" i="1" s="1"/>
  <c r="V90" i="5"/>
  <c r="R91" i="1" s="1"/>
  <c r="S91" i="1" s="1"/>
  <c r="W89" i="5"/>
  <c r="T90" i="1" s="1"/>
  <c r="V89" i="5"/>
  <c r="R90" i="1" s="1"/>
  <c r="W88" i="5"/>
  <c r="T89" i="1" s="1"/>
  <c r="V88" i="5"/>
  <c r="R89" i="1" s="1"/>
  <c r="W87" i="5"/>
  <c r="T88" i="1" s="1"/>
  <c r="V87" i="5"/>
  <c r="R88" i="1" s="1"/>
  <c r="S88" i="1" s="1"/>
  <c r="W86" i="5"/>
  <c r="T87" i="1" s="1"/>
  <c r="V86" i="5"/>
  <c r="R87" i="1" s="1"/>
  <c r="S87" i="1" s="1"/>
  <c r="W85" i="5"/>
  <c r="T86" i="1" s="1"/>
  <c r="V85" i="5"/>
  <c r="R86" i="1" s="1"/>
  <c r="W84" i="5"/>
  <c r="T85" i="1" s="1"/>
  <c r="V84" i="5"/>
  <c r="R85" i="1" s="1"/>
  <c r="W83" i="5"/>
  <c r="T84" i="1" s="1"/>
  <c r="V83" i="5"/>
  <c r="R84" i="1" s="1"/>
  <c r="S84" i="1" s="1"/>
  <c r="W82" i="5"/>
  <c r="T83" i="1" s="1"/>
  <c r="V82" i="5"/>
  <c r="R83" i="1" s="1"/>
  <c r="W81" i="5"/>
  <c r="T82" i="1" s="1"/>
  <c r="V81" i="5"/>
  <c r="R82" i="1" s="1"/>
  <c r="W80" i="5"/>
  <c r="T81" i="1" s="1"/>
  <c r="V80" i="5"/>
  <c r="R81" i="1" s="1"/>
  <c r="W79" i="5"/>
  <c r="T80" i="1" s="1"/>
  <c r="V79" i="5"/>
  <c r="R80" i="1" s="1"/>
  <c r="S80" i="1" s="1"/>
  <c r="W78" i="5"/>
  <c r="T79" i="1" s="1"/>
  <c r="V78" i="5"/>
  <c r="R79" i="1" s="1"/>
  <c r="W77" i="5"/>
  <c r="T78" i="1" s="1"/>
  <c r="V77" i="5"/>
  <c r="R78" i="1" s="1"/>
  <c r="W76" i="5"/>
  <c r="T77" i="1" s="1"/>
  <c r="V76" i="5"/>
  <c r="R77" i="1" s="1"/>
  <c r="W75" i="5"/>
  <c r="T76" i="1" s="1"/>
  <c r="V75" i="5"/>
  <c r="R76" i="1" s="1"/>
  <c r="W74" i="5"/>
  <c r="T75" i="1" s="1"/>
  <c r="V74" i="5"/>
  <c r="R75" i="1" s="1"/>
  <c r="W73" i="5"/>
  <c r="T74" i="1" s="1"/>
  <c r="V73" i="5"/>
  <c r="R74" i="1" s="1"/>
  <c r="W72" i="5"/>
  <c r="T73" i="1" s="1"/>
  <c r="V72" i="5"/>
  <c r="R73" i="1" s="1"/>
  <c r="S73" i="1" s="1"/>
  <c r="W71" i="5"/>
  <c r="T72" i="1" s="1"/>
  <c r="V71" i="5"/>
  <c r="R72" i="1" s="1"/>
  <c r="W70" i="5"/>
  <c r="T71" i="1" s="1"/>
  <c r="V70" i="5"/>
  <c r="R71" i="1" s="1"/>
  <c r="S71" i="1" s="1"/>
  <c r="W69" i="5"/>
  <c r="T70" i="1" s="1"/>
  <c r="V69" i="5"/>
  <c r="R70" i="1" s="1"/>
  <c r="W68" i="5"/>
  <c r="T69" i="1" s="1"/>
  <c r="V68" i="5"/>
  <c r="R69" i="1" s="1"/>
  <c r="S69" i="1" s="1"/>
  <c r="W67" i="5"/>
  <c r="T68" i="1" s="1"/>
  <c r="V67" i="5"/>
  <c r="R68" i="1" s="1"/>
  <c r="S68" i="1" s="1"/>
  <c r="W66" i="5"/>
  <c r="T67" i="1" s="1"/>
  <c r="V66" i="5"/>
  <c r="R67" i="1" s="1"/>
  <c r="S67" i="1" s="1"/>
  <c r="W65" i="5"/>
  <c r="T66" i="1" s="1"/>
  <c r="V65" i="5"/>
  <c r="R66" i="1" s="1"/>
  <c r="W64" i="5"/>
  <c r="T65" i="1" s="1"/>
  <c r="V64" i="5"/>
  <c r="R65" i="1" s="1"/>
  <c r="S65" i="1" s="1"/>
  <c r="W63" i="5"/>
  <c r="T64" i="1" s="1"/>
  <c r="V63" i="5"/>
  <c r="R64" i="1" s="1"/>
  <c r="S64" i="1" s="1"/>
  <c r="W62" i="5"/>
  <c r="T63" i="1" s="1"/>
  <c r="V62" i="5"/>
  <c r="R63" i="1" s="1"/>
  <c r="S63" i="1" s="1"/>
  <c r="W61" i="5"/>
  <c r="T62" i="1" s="1"/>
  <c r="V61" i="5"/>
  <c r="R62" i="1" s="1"/>
  <c r="W60" i="5"/>
  <c r="T61" i="1" s="1"/>
  <c r="V60" i="5"/>
  <c r="R61" i="1" s="1"/>
  <c r="W59" i="5"/>
  <c r="T60" i="1" s="1"/>
  <c r="V59" i="5"/>
  <c r="R60" i="1" s="1"/>
  <c r="W58" i="5"/>
  <c r="T59" i="1" s="1"/>
  <c r="V58" i="5"/>
  <c r="R59" i="1" s="1"/>
  <c r="W57" i="5"/>
  <c r="T58" i="1" s="1"/>
  <c r="V57" i="5"/>
  <c r="R58" i="1" s="1"/>
  <c r="W56" i="5"/>
  <c r="T57" i="1" s="1"/>
  <c r="V56" i="5"/>
  <c r="R57" i="1" s="1"/>
  <c r="W55" i="5"/>
  <c r="T56" i="1" s="1"/>
  <c r="V55" i="5"/>
  <c r="R56" i="1" s="1"/>
  <c r="W54" i="5"/>
  <c r="T55" i="1" s="1"/>
  <c r="V54" i="5"/>
  <c r="R55" i="1" s="1"/>
  <c r="W53" i="5"/>
  <c r="T54" i="1" s="1"/>
  <c r="V53" i="5"/>
  <c r="R54" i="1" s="1"/>
  <c r="S54" i="1" s="1"/>
  <c r="W52" i="5"/>
  <c r="T53" i="1" s="1"/>
  <c r="V52" i="5"/>
  <c r="R53" i="1" s="1"/>
  <c r="S53" i="1" s="1"/>
  <c r="W51" i="5"/>
  <c r="T52" i="1" s="1"/>
  <c r="V51" i="5"/>
  <c r="R52" i="1" s="1"/>
  <c r="W50" i="5"/>
  <c r="T51" i="1" s="1"/>
  <c r="V50" i="5"/>
  <c r="R51" i="1" s="1"/>
  <c r="S51" i="1" s="1"/>
  <c r="W49" i="5"/>
  <c r="T50" i="1" s="1"/>
  <c r="V49" i="5"/>
  <c r="R50" i="1" s="1"/>
  <c r="S50" i="1" s="1"/>
  <c r="W48" i="5"/>
  <c r="T49" i="1" s="1"/>
  <c r="V48" i="5"/>
  <c r="R49" i="1" s="1"/>
  <c r="W47" i="5"/>
  <c r="T48" i="1" s="1"/>
  <c r="V47" i="5"/>
  <c r="R48" i="1" s="1"/>
  <c r="W46" i="5"/>
  <c r="T47" i="1" s="1"/>
  <c r="V46" i="5"/>
  <c r="R47" i="1" s="1"/>
  <c r="W45" i="5"/>
  <c r="T46" i="1" s="1"/>
  <c r="V45" i="5"/>
  <c r="R46" i="1" s="1"/>
  <c r="W44" i="5"/>
  <c r="T45" i="1" s="1"/>
  <c r="V44" i="5"/>
  <c r="R45" i="1" s="1"/>
  <c r="S45" i="1" s="1"/>
  <c r="W43" i="5"/>
  <c r="T44" i="1" s="1"/>
  <c r="V43" i="5"/>
  <c r="R44" i="1" s="1"/>
  <c r="W42" i="5"/>
  <c r="T43" i="1" s="1"/>
  <c r="V42" i="5"/>
  <c r="R43" i="1" s="1"/>
  <c r="W41" i="5"/>
  <c r="T42" i="1" s="1"/>
  <c r="V41" i="5"/>
  <c r="R42" i="1" s="1"/>
  <c r="S42" i="1" s="1"/>
  <c r="W40" i="5"/>
  <c r="T41" i="1" s="1"/>
  <c r="V40" i="5"/>
  <c r="R41" i="1" s="1"/>
  <c r="W39" i="5"/>
  <c r="T40" i="1" s="1"/>
  <c r="V39" i="5"/>
  <c r="R40" i="1" s="1"/>
  <c r="S40" i="1" s="1"/>
  <c r="W38" i="5"/>
  <c r="T39" i="1" s="1"/>
  <c r="V38" i="5"/>
  <c r="R39" i="1" s="1"/>
  <c r="W37" i="5"/>
  <c r="T38" i="1" s="1"/>
  <c r="V37" i="5"/>
  <c r="R38" i="1" s="1"/>
  <c r="S38" i="1" s="1"/>
  <c r="W36" i="5"/>
  <c r="T37" i="1" s="1"/>
  <c r="V36" i="5"/>
  <c r="R37" i="1" s="1"/>
  <c r="W35" i="5"/>
  <c r="T36" i="1" s="1"/>
  <c r="V35" i="5"/>
  <c r="R36" i="1" s="1"/>
  <c r="S36" i="1" s="1"/>
  <c r="W34" i="5"/>
  <c r="V34" i="5"/>
  <c r="W33" i="5"/>
  <c r="V33" i="5"/>
  <c r="W32" i="5"/>
  <c r="V32" i="5"/>
  <c r="W31" i="5"/>
  <c r="V31" i="5"/>
  <c r="W30" i="5"/>
  <c r="V30" i="5"/>
  <c r="W29" i="5"/>
  <c r="V29" i="5"/>
  <c r="W28" i="5"/>
  <c r="V28" i="5"/>
  <c r="W27" i="5"/>
  <c r="V27" i="5"/>
  <c r="W26" i="5"/>
  <c r="T28" i="1" s="1"/>
  <c r="V26" i="5"/>
  <c r="R29" i="1" s="1"/>
  <c r="W25" i="5"/>
  <c r="V25" i="5"/>
  <c r="W24" i="5"/>
  <c r="V24" i="5"/>
  <c r="W23" i="5"/>
  <c r="V23" i="5"/>
  <c r="W22" i="5"/>
  <c r="V22" i="5"/>
  <c r="W21" i="5"/>
  <c r="V21" i="5"/>
  <c r="W20" i="5"/>
  <c r="V20" i="5"/>
  <c r="W19" i="5"/>
  <c r="V19" i="5"/>
  <c r="W18" i="5"/>
  <c r="T21" i="1" s="1"/>
  <c r="V18" i="5"/>
  <c r="R22" i="1" s="1"/>
  <c r="W17" i="5"/>
  <c r="T18" i="1" s="1"/>
  <c r="V17" i="5"/>
  <c r="R18" i="1" s="1"/>
  <c r="W16" i="5"/>
  <c r="T17" i="1" s="1"/>
  <c r="V16" i="5"/>
  <c r="R17" i="1" s="1"/>
  <c r="W15" i="5"/>
  <c r="T16" i="1" s="1"/>
  <c r="V15" i="5"/>
  <c r="R16" i="1" s="1"/>
  <c r="W14" i="5"/>
  <c r="T15" i="1" s="1"/>
  <c r="V14" i="5"/>
  <c r="R15" i="1" s="1"/>
  <c r="S15" i="1" s="1"/>
  <c r="W13" i="5"/>
  <c r="T14" i="1" s="1"/>
  <c r="V13" i="5"/>
  <c r="R14" i="1" s="1"/>
  <c r="W12" i="5"/>
  <c r="T13" i="1" s="1"/>
  <c r="V12" i="5"/>
  <c r="R13" i="1" s="1"/>
  <c r="W11" i="5"/>
  <c r="T12" i="1" s="1"/>
  <c r="V11" i="5"/>
  <c r="R12" i="1" s="1"/>
  <c r="W10" i="5"/>
  <c r="T11" i="1" s="1"/>
  <c r="V10" i="5"/>
  <c r="R11" i="1" s="1"/>
  <c r="W9" i="5"/>
  <c r="T10" i="1" s="1"/>
  <c r="V9" i="5"/>
  <c r="R10" i="1" s="1"/>
  <c r="W8" i="5"/>
  <c r="T9" i="1" s="1"/>
  <c r="V8" i="5"/>
  <c r="R9" i="1" s="1"/>
  <c r="W7" i="5"/>
  <c r="T8" i="1" s="1"/>
  <c r="V7" i="5"/>
  <c r="R8" i="1" s="1"/>
  <c r="W6" i="5"/>
  <c r="T7" i="1" s="1"/>
  <c r="V6" i="5"/>
  <c r="R7" i="1" s="1"/>
  <c r="S7" i="1" s="1"/>
  <c r="W5" i="5"/>
  <c r="T6" i="1" s="1"/>
  <c r="V5" i="5"/>
  <c r="R6" i="1" s="1"/>
  <c r="W4" i="5"/>
  <c r="T5" i="1" s="1"/>
  <c r="V4" i="5"/>
  <c r="R5" i="1" s="1"/>
  <c r="S5" i="1" s="1"/>
  <c r="W3" i="5"/>
  <c r="T4" i="1" s="1"/>
  <c r="V3" i="5"/>
  <c r="R4" i="1" s="1"/>
  <c r="W2" i="5"/>
  <c r="T3" i="1" s="1"/>
  <c r="V2" i="5"/>
  <c r="R3" i="1" s="1"/>
  <c r="S3" i="1" s="1"/>
  <c r="O471" i="4"/>
  <c r="Q470" i="1" s="1"/>
  <c r="O472" i="4"/>
  <c r="Q471" i="1" s="1"/>
  <c r="O473" i="4"/>
  <c r="Q472" i="1" s="1"/>
  <c r="O474" i="4"/>
  <c r="Q473" i="1" s="1"/>
  <c r="O475" i="4"/>
  <c r="Q474" i="1" s="1"/>
  <c r="O476" i="4"/>
  <c r="Q475" i="1" s="1"/>
  <c r="O470" i="4"/>
  <c r="Q469" i="1" s="1"/>
  <c r="O469" i="4"/>
  <c r="Q468" i="1" s="1"/>
  <c r="O468" i="4"/>
  <c r="Q467" i="1" s="1"/>
  <c r="O467" i="4"/>
  <c r="Q466" i="1" s="1"/>
  <c r="O466" i="4"/>
  <c r="Q465" i="1" s="1"/>
  <c r="O465" i="4"/>
  <c r="Q464" i="1" s="1"/>
  <c r="O464" i="4"/>
  <c r="Q463" i="1" s="1"/>
  <c r="O463" i="4"/>
  <c r="Q462" i="1" s="1"/>
  <c r="O462" i="4"/>
  <c r="Q461" i="1" s="1"/>
  <c r="O461" i="4"/>
  <c r="Q460" i="1" s="1"/>
  <c r="O460" i="4"/>
  <c r="Q459" i="1" s="1"/>
  <c r="O459" i="4"/>
  <c r="Q458" i="1" s="1"/>
  <c r="O458" i="4"/>
  <c r="Q457" i="1" s="1"/>
  <c r="O457" i="4"/>
  <c r="Q456" i="1" s="1"/>
  <c r="O456" i="4"/>
  <c r="Q455" i="1" s="1"/>
  <c r="O455" i="4"/>
  <c r="Q454" i="1" s="1"/>
  <c r="O454" i="4"/>
  <c r="Q453" i="1" s="1"/>
  <c r="O453" i="4"/>
  <c r="Q452" i="1" s="1"/>
  <c r="O452" i="4"/>
  <c r="Q451" i="1" s="1"/>
  <c r="O451" i="4"/>
  <c r="Q450" i="1" s="1"/>
  <c r="O450" i="4"/>
  <c r="Q449" i="1" s="1"/>
  <c r="O449" i="4"/>
  <c r="Q448" i="1" s="1"/>
  <c r="O448" i="4"/>
  <c r="Q447" i="1" s="1"/>
  <c r="O447" i="4"/>
  <c r="Q446" i="1" s="1"/>
  <c r="O446" i="4"/>
  <c r="Q445" i="1" s="1"/>
  <c r="O445" i="4"/>
  <c r="Q444" i="1" s="1"/>
  <c r="O444" i="4"/>
  <c r="Q443" i="1" s="1"/>
  <c r="O443" i="4"/>
  <c r="Q442" i="1" s="1"/>
  <c r="O442" i="4"/>
  <c r="Q441" i="1" s="1"/>
  <c r="O441" i="4"/>
  <c r="Q440" i="1" s="1"/>
  <c r="O440" i="4"/>
  <c r="Q439" i="1" s="1"/>
  <c r="O439" i="4"/>
  <c r="Q438" i="1" s="1"/>
  <c r="O438" i="4"/>
  <c r="Q437" i="1" s="1"/>
  <c r="O437" i="4"/>
  <c r="Q436" i="1" s="1"/>
  <c r="O436" i="4"/>
  <c r="Q435" i="1" s="1"/>
  <c r="O435" i="4"/>
  <c r="Q434" i="1" s="1"/>
  <c r="O434" i="4"/>
  <c r="Q433" i="1" s="1"/>
  <c r="O433" i="4"/>
  <c r="Q432" i="1" s="1"/>
  <c r="O432" i="4"/>
  <c r="Q431" i="1" s="1"/>
  <c r="O431" i="4"/>
  <c r="Q430" i="1" s="1"/>
  <c r="O430" i="4"/>
  <c r="Q429" i="1" s="1"/>
  <c r="O429" i="4"/>
  <c r="Q428" i="1" s="1"/>
  <c r="O428" i="4"/>
  <c r="Q427" i="1" s="1"/>
  <c r="O427" i="4"/>
  <c r="Q426" i="1" s="1"/>
  <c r="O426" i="4"/>
  <c r="Q425" i="1" s="1"/>
  <c r="O425" i="4"/>
  <c r="Q424" i="1" s="1"/>
  <c r="O424" i="4"/>
  <c r="Q423" i="1" s="1"/>
  <c r="O423" i="4"/>
  <c r="Q422" i="1" s="1"/>
  <c r="O422" i="4"/>
  <c r="Q421" i="1" s="1"/>
  <c r="O421" i="4"/>
  <c r="Q420" i="1" s="1"/>
  <c r="O420" i="4"/>
  <c r="Q419" i="1" s="1"/>
  <c r="O419" i="4"/>
  <c r="Q418" i="1" s="1"/>
  <c r="O418" i="4"/>
  <c r="Q417" i="1" s="1"/>
  <c r="O417" i="4"/>
  <c r="Q416" i="1" s="1"/>
  <c r="O416" i="4"/>
  <c r="Q415" i="1" s="1"/>
  <c r="O415" i="4"/>
  <c r="Q414" i="1" s="1"/>
  <c r="O414" i="4"/>
  <c r="Q413" i="1" s="1"/>
  <c r="O413" i="4"/>
  <c r="Q412" i="1" s="1"/>
  <c r="O412" i="4"/>
  <c r="Q411" i="1" s="1"/>
  <c r="O411" i="4"/>
  <c r="Q410" i="1" s="1"/>
  <c r="O410" i="4"/>
  <c r="Q409" i="1" s="1"/>
  <c r="O409" i="4"/>
  <c r="Q408" i="1" s="1"/>
  <c r="O408" i="4"/>
  <c r="Q407" i="1" s="1"/>
  <c r="O407" i="4"/>
  <c r="Q406" i="1" s="1"/>
  <c r="O406" i="4"/>
  <c r="Q405" i="1" s="1"/>
  <c r="O405" i="4"/>
  <c r="Q404" i="1" s="1"/>
  <c r="O404" i="4"/>
  <c r="Q403" i="1" s="1"/>
  <c r="O403" i="4"/>
  <c r="Q402" i="1" s="1"/>
  <c r="O402" i="4"/>
  <c r="Q401" i="1" s="1"/>
  <c r="O401" i="4"/>
  <c r="Q400" i="1" s="1"/>
  <c r="O400" i="4"/>
  <c r="Q399" i="1" s="1"/>
  <c r="O399" i="4"/>
  <c r="Q398" i="1" s="1"/>
  <c r="O398" i="4"/>
  <c r="Q397" i="1" s="1"/>
  <c r="O397" i="4"/>
  <c r="Q396" i="1" s="1"/>
  <c r="O396" i="4"/>
  <c r="Q395" i="1" s="1"/>
  <c r="O395" i="4"/>
  <c r="Q394" i="1" s="1"/>
  <c r="O394" i="4"/>
  <c r="Q393" i="1" s="1"/>
  <c r="O393" i="4"/>
  <c r="Q392" i="1" s="1"/>
  <c r="O392" i="4"/>
  <c r="Q391" i="1" s="1"/>
  <c r="O391" i="4"/>
  <c r="Q390" i="1" s="1"/>
  <c r="O390" i="4"/>
  <c r="Q389" i="1" s="1"/>
  <c r="O389" i="4"/>
  <c r="Q388" i="1" s="1"/>
  <c r="O388" i="4"/>
  <c r="Q387" i="1" s="1"/>
  <c r="O387" i="4"/>
  <c r="Q386" i="1" s="1"/>
  <c r="O386" i="4"/>
  <c r="Q385" i="1" s="1"/>
  <c r="O385" i="4"/>
  <c r="Q384" i="1" s="1"/>
  <c r="O384" i="4"/>
  <c r="O383" i="4"/>
  <c r="Q383" i="1" s="1"/>
  <c r="O382" i="4"/>
  <c r="Q382" i="1" s="1"/>
  <c r="O381" i="4"/>
  <c r="Q381" i="1" s="1"/>
  <c r="O380" i="4"/>
  <c r="Q380" i="1" s="1"/>
  <c r="O379" i="4"/>
  <c r="O378" i="4"/>
  <c r="Q379" i="1" s="1"/>
  <c r="O377" i="4"/>
  <c r="Q378" i="1" s="1"/>
  <c r="O376" i="4"/>
  <c r="Q377" i="1" s="1"/>
  <c r="O375" i="4"/>
  <c r="Q376" i="1" s="1"/>
  <c r="O374" i="4"/>
  <c r="Q375" i="1" s="1"/>
  <c r="O373" i="4"/>
  <c r="Q374" i="1" s="1"/>
  <c r="O372" i="4"/>
  <c r="Q373" i="1" s="1"/>
  <c r="O371" i="4"/>
  <c r="Q372" i="1" s="1"/>
  <c r="O370" i="4"/>
  <c r="Q371" i="1" s="1"/>
  <c r="O369" i="4"/>
  <c r="Q370" i="1" s="1"/>
  <c r="O368" i="4"/>
  <c r="Q369" i="1" s="1"/>
  <c r="O367" i="4"/>
  <c r="Q368" i="1" s="1"/>
  <c r="O366" i="4"/>
  <c r="Q367" i="1" s="1"/>
  <c r="O365" i="4"/>
  <c r="Q366" i="1" s="1"/>
  <c r="O364" i="4"/>
  <c r="Q365" i="1" s="1"/>
  <c r="O363" i="4"/>
  <c r="Q364" i="1" s="1"/>
  <c r="O362" i="4"/>
  <c r="Q363" i="1" s="1"/>
  <c r="O361" i="4"/>
  <c r="Q362" i="1" s="1"/>
  <c r="O360" i="4"/>
  <c r="Q361" i="1" s="1"/>
  <c r="O359" i="4"/>
  <c r="Q360" i="1" s="1"/>
  <c r="O358" i="4"/>
  <c r="Q359" i="1" s="1"/>
  <c r="O357" i="4"/>
  <c r="Q358" i="1" s="1"/>
  <c r="O356" i="4"/>
  <c r="Q357" i="1" s="1"/>
  <c r="O355" i="4"/>
  <c r="Q356" i="1" s="1"/>
  <c r="O354" i="4"/>
  <c r="Q355" i="1" s="1"/>
  <c r="O353" i="4"/>
  <c r="Q354" i="1" s="1"/>
  <c r="O352" i="4"/>
  <c r="Q353" i="1" s="1"/>
  <c r="O351" i="4"/>
  <c r="Q352" i="1" s="1"/>
  <c r="O350" i="4"/>
  <c r="Q351" i="1" s="1"/>
  <c r="O349" i="4"/>
  <c r="Q350" i="1" s="1"/>
  <c r="O348" i="4"/>
  <c r="Q349" i="1" s="1"/>
  <c r="O347" i="4"/>
  <c r="Q348" i="1" s="1"/>
  <c r="O346" i="4"/>
  <c r="Q347" i="1" s="1"/>
  <c r="O345" i="4"/>
  <c r="Q346" i="1" s="1"/>
  <c r="O344" i="4"/>
  <c r="Q345" i="1" s="1"/>
  <c r="O343" i="4"/>
  <c r="Q344" i="1" s="1"/>
  <c r="O342" i="4"/>
  <c r="Q343" i="1" s="1"/>
  <c r="O341" i="4"/>
  <c r="Q342" i="1" s="1"/>
  <c r="O340" i="4"/>
  <c r="Q341" i="1" s="1"/>
  <c r="O339" i="4"/>
  <c r="Q340" i="1" s="1"/>
  <c r="O338" i="4"/>
  <c r="Q339" i="1" s="1"/>
  <c r="O337" i="4"/>
  <c r="Q338" i="1" s="1"/>
  <c r="O336" i="4"/>
  <c r="Q337" i="1" s="1"/>
  <c r="O335" i="4"/>
  <c r="Q336" i="1" s="1"/>
  <c r="O334" i="4"/>
  <c r="Q335" i="1" s="1"/>
  <c r="O333" i="4"/>
  <c r="Q334" i="1" s="1"/>
  <c r="O332" i="4"/>
  <c r="Q333" i="1" s="1"/>
  <c r="O331" i="4"/>
  <c r="Q332" i="1" s="1"/>
  <c r="O330" i="4"/>
  <c r="Q331" i="1" s="1"/>
  <c r="O329" i="4"/>
  <c r="Q330" i="1" s="1"/>
  <c r="O328" i="4"/>
  <c r="Q329" i="1" s="1"/>
  <c r="O327" i="4"/>
  <c r="Q328" i="1" s="1"/>
  <c r="O326" i="4"/>
  <c r="Q327" i="1" s="1"/>
  <c r="O325" i="4"/>
  <c r="Q326" i="1" s="1"/>
  <c r="O324" i="4"/>
  <c r="Q325" i="1" s="1"/>
  <c r="O323" i="4"/>
  <c r="Q324" i="1" s="1"/>
  <c r="O322" i="4"/>
  <c r="Q323" i="1" s="1"/>
  <c r="O321" i="4"/>
  <c r="Q322" i="1" s="1"/>
  <c r="O320" i="4"/>
  <c r="Q321" i="1" s="1"/>
  <c r="O319" i="4"/>
  <c r="Q320" i="1" s="1"/>
  <c r="O318" i="4"/>
  <c r="Q319" i="1" s="1"/>
  <c r="O317" i="4"/>
  <c r="Q318" i="1" s="1"/>
  <c r="O316" i="4"/>
  <c r="Q317" i="1" s="1"/>
  <c r="O315" i="4"/>
  <c r="Q316" i="1" s="1"/>
  <c r="O314" i="4"/>
  <c r="Q315" i="1" s="1"/>
  <c r="O313" i="4"/>
  <c r="Q314" i="1" s="1"/>
  <c r="O312" i="4"/>
  <c r="Q313" i="1" s="1"/>
  <c r="O311" i="4"/>
  <c r="Q312" i="1" s="1"/>
  <c r="O310" i="4"/>
  <c r="Q311" i="1" s="1"/>
  <c r="O309" i="4"/>
  <c r="Q310" i="1" s="1"/>
  <c r="O308" i="4"/>
  <c r="Q309" i="1" s="1"/>
  <c r="O307" i="4"/>
  <c r="Q308" i="1" s="1"/>
  <c r="O306" i="4"/>
  <c r="Q307" i="1" s="1"/>
  <c r="O305" i="4"/>
  <c r="Q306" i="1" s="1"/>
  <c r="O304" i="4"/>
  <c r="Q305" i="1" s="1"/>
  <c r="O303" i="4"/>
  <c r="Q304" i="1" s="1"/>
  <c r="O302" i="4"/>
  <c r="Q303" i="1" s="1"/>
  <c r="O301" i="4"/>
  <c r="Q302" i="1" s="1"/>
  <c r="O300" i="4"/>
  <c r="Q301" i="1" s="1"/>
  <c r="O299" i="4"/>
  <c r="Q300" i="1" s="1"/>
  <c r="O298" i="4"/>
  <c r="Q299" i="1" s="1"/>
  <c r="O297" i="4"/>
  <c r="Q298" i="1" s="1"/>
  <c r="O296" i="4"/>
  <c r="Q297" i="1" s="1"/>
  <c r="O295" i="4"/>
  <c r="Q296" i="1" s="1"/>
  <c r="O294" i="4"/>
  <c r="Q295" i="1" s="1"/>
  <c r="O293" i="4"/>
  <c r="Q294" i="1" s="1"/>
  <c r="O292" i="4"/>
  <c r="Q293" i="1" s="1"/>
  <c r="O291" i="4"/>
  <c r="Q292" i="1" s="1"/>
  <c r="O290" i="4"/>
  <c r="Q291" i="1" s="1"/>
  <c r="O289" i="4"/>
  <c r="Q290" i="1" s="1"/>
  <c r="O288" i="4"/>
  <c r="Q289" i="1" s="1"/>
  <c r="O287" i="4"/>
  <c r="Q288" i="1" s="1"/>
  <c r="O286" i="4"/>
  <c r="Q287" i="1" s="1"/>
  <c r="O285" i="4"/>
  <c r="Q286" i="1" s="1"/>
  <c r="O284" i="4"/>
  <c r="Q285" i="1" s="1"/>
  <c r="O283" i="4"/>
  <c r="Q284" i="1" s="1"/>
  <c r="O282" i="4"/>
  <c r="Q283" i="1" s="1"/>
  <c r="O281" i="4"/>
  <c r="Q282" i="1" s="1"/>
  <c r="O280" i="4"/>
  <c r="Q281" i="1" s="1"/>
  <c r="O279" i="4"/>
  <c r="Q280" i="1" s="1"/>
  <c r="O278" i="4"/>
  <c r="Q279" i="1" s="1"/>
  <c r="O277" i="4"/>
  <c r="Q278" i="1" s="1"/>
  <c r="O276" i="4"/>
  <c r="Q277" i="1" s="1"/>
  <c r="O275" i="4"/>
  <c r="Q276" i="1" s="1"/>
  <c r="O274" i="4"/>
  <c r="Q275" i="1" s="1"/>
  <c r="O273" i="4"/>
  <c r="Q274" i="1" s="1"/>
  <c r="O272" i="4"/>
  <c r="Q273" i="1" s="1"/>
  <c r="O271" i="4"/>
  <c r="Q272" i="1" s="1"/>
  <c r="O270" i="4"/>
  <c r="Q271" i="1" s="1"/>
  <c r="O269" i="4"/>
  <c r="Q270" i="1" s="1"/>
  <c r="O268" i="4"/>
  <c r="Q269" i="1" s="1"/>
  <c r="O267" i="4"/>
  <c r="Q268" i="1" s="1"/>
  <c r="O266" i="4"/>
  <c r="Q267" i="1" s="1"/>
  <c r="O265" i="4"/>
  <c r="Q266" i="1" s="1"/>
  <c r="O264" i="4"/>
  <c r="Q265" i="1" s="1"/>
  <c r="O263" i="4"/>
  <c r="Q264" i="1" s="1"/>
  <c r="O262" i="4"/>
  <c r="Q263" i="1" s="1"/>
  <c r="O261" i="4"/>
  <c r="Q262" i="1" s="1"/>
  <c r="O260" i="4"/>
  <c r="Q261" i="1" s="1"/>
  <c r="O259" i="4"/>
  <c r="Q260" i="1" s="1"/>
  <c r="O258" i="4"/>
  <c r="Q259" i="1" s="1"/>
  <c r="O257" i="4"/>
  <c r="Q258" i="1" s="1"/>
  <c r="O256" i="4"/>
  <c r="Q257" i="1" s="1"/>
  <c r="O255" i="4"/>
  <c r="Q256" i="1" s="1"/>
  <c r="O254" i="4"/>
  <c r="Q255" i="1" s="1"/>
  <c r="O253" i="4"/>
  <c r="Q254" i="1" s="1"/>
  <c r="O252" i="4"/>
  <c r="Q253" i="1" s="1"/>
  <c r="O251" i="4"/>
  <c r="Q252" i="1" s="1"/>
  <c r="O250" i="4"/>
  <c r="Q251" i="1" s="1"/>
  <c r="O249" i="4"/>
  <c r="Q250" i="1" s="1"/>
  <c r="O248" i="4"/>
  <c r="Q249" i="1" s="1"/>
  <c r="O247" i="4"/>
  <c r="Q248" i="1" s="1"/>
  <c r="O246" i="4"/>
  <c r="Q247" i="1" s="1"/>
  <c r="O245" i="4"/>
  <c r="Q246" i="1" s="1"/>
  <c r="O244" i="4"/>
  <c r="Q245" i="1" s="1"/>
  <c r="O243" i="4"/>
  <c r="Q244" i="1" s="1"/>
  <c r="O242" i="4"/>
  <c r="Q243" i="1" s="1"/>
  <c r="O241" i="4"/>
  <c r="Q242" i="1" s="1"/>
  <c r="O240" i="4"/>
  <c r="Q241" i="1" s="1"/>
  <c r="O239" i="4"/>
  <c r="Q240" i="1" s="1"/>
  <c r="O238" i="4"/>
  <c r="Q239" i="1" s="1"/>
  <c r="O237" i="4"/>
  <c r="Q238" i="1" s="1"/>
  <c r="O236" i="4"/>
  <c r="Q237" i="1" s="1"/>
  <c r="O235" i="4"/>
  <c r="Q236" i="1" s="1"/>
  <c r="O234" i="4"/>
  <c r="Q235" i="1" s="1"/>
  <c r="O233" i="4"/>
  <c r="Q234" i="1" s="1"/>
  <c r="O232" i="4"/>
  <c r="Q233" i="1" s="1"/>
  <c r="O231" i="4"/>
  <c r="Q232" i="1" s="1"/>
  <c r="O230" i="4"/>
  <c r="Q231" i="1" s="1"/>
  <c r="O229" i="4"/>
  <c r="Q230" i="1" s="1"/>
  <c r="O228" i="4"/>
  <c r="Q229" i="1" s="1"/>
  <c r="O227" i="4"/>
  <c r="Q228" i="1" s="1"/>
  <c r="O226" i="4"/>
  <c r="Q227" i="1" s="1"/>
  <c r="O225" i="4"/>
  <c r="Q226" i="1" s="1"/>
  <c r="O224" i="4"/>
  <c r="Q225" i="1" s="1"/>
  <c r="O223" i="4"/>
  <c r="Q224" i="1" s="1"/>
  <c r="O222" i="4"/>
  <c r="Q223" i="1" s="1"/>
  <c r="O221" i="4"/>
  <c r="Q222" i="1" s="1"/>
  <c r="O220" i="4"/>
  <c r="Q221" i="1" s="1"/>
  <c r="O219" i="4"/>
  <c r="Q220" i="1" s="1"/>
  <c r="O218" i="4"/>
  <c r="Q219" i="1" s="1"/>
  <c r="O217" i="4"/>
  <c r="Q218" i="1" s="1"/>
  <c r="O216" i="4"/>
  <c r="Q217" i="1" s="1"/>
  <c r="O215" i="4"/>
  <c r="Q216" i="1" s="1"/>
  <c r="O214" i="4"/>
  <c r="Q215" i="1" s="1"/>
  <c r="O213" i="4"/>
  <c r="Q214" i="1" s="1"/>
  <c r="O212" i="4"/>
  <c r="Q213" i="1" s="1"/>
  <c r="O211" i="4"/>
  <c r="Q212" i="1" s="1"/>
  <c r="O210" i="4"/>
  <c r="Q211" i="1" s="1"/>
  <c r="O209" i="4"/>
  <c r="Q210" i="1" s="1"/>
  <c r="O208" i="4"/>
  <c r="Q209" i="1" s="1"/>
  <c r="O207" i="4"/>
  <c r="Q208" i="1" s="1"/>
  <c r="O206" i="4"/>
  <c r="Q207" i="1" s="1"/>
  <c r="O205" i="4"/>
  <c r="Q206" i="1" s="1"/>
  <c r="O204" i="4"/>
  <c r="Q205" i="1" s="1"/>
  <c r="O203" i="4"/>
  <c r="Q204" i="1" s="1"/>
  <c r="O202" i="4"/>
  <c r="Q203" i="1" s="1"/>
  <c r="O201" i="4"/>
  <c r="Q202" i="1" s="1"/>
  <c r="O200" i="4"/>
  <c r="Q201" i="1" s="1"/>
  <c r="O199" i="4"/>
  <c r="Q200" i="1" s="1"/>
  <c r="O198" i="4"/>
  <c r="Q199" i="1" s="1"/>
  <c r="O197" i="4"/>
  <c r="Q198" i="1" s="1"/>
  <c r="O196" i="4"/>
  <c r="Q197" i="1" s="1"/>
  <c r="O195" i="4"/>
  <c r="Q196" i="1" s="1"/>
  <c r="O194" i="4"/>
  <c r="Q195" i="1" s="1"/>
  <c r="O193" i="4"/>
  <c r="Q194" i="1" s="1"/>
  <c r="O192" i="4"/>
  <c r="Q193" i="1" s="1"/>
  <c r="O191" i="4"/>
  <c r="Q192" i="1" s="1"/>
  <c r="O190" i="4"/>
  <c r="Q191" i="1" s="1"/>
  <c r="O189" i="4"/>
  <c r="Q190" i="1" s="1"/>
  <c r="O188" i="4"/>
  <c r="Q189" i="1" s="1"/>
  <c r="O187" i="4"/>
  <c r="Q188" i="1" s="1"/>
  <c r="O186" i="4"/>
  <c r="Q187" i="1" s="1"/>
  <c r="O185" i="4"/>
  <c r="Q186" i="1" s="1"/>
  <c r="O184" i="4"/>
  <c r="Q185" i="1" s="1"/>
  <c r="O183" i="4"/>
  <c r="Q184" i="1" s="1"/>
  <c r="O182" i="4"/>
  <c r="Q183" i="1" s="1"/>
  <c r="O181" i="4"/>
  <c r="Q182" i="1" s="1"/>
  <c r="O180" i="4"/>
  <c r="Q181" i="1" s="1"/>
  <c r="O179" i="4"/>
  <c r="Q180" i="1" s="1"/>
  <c r="O178" i="4"/>
  <c r="Q179" i="1" s="1"/>
  <c r="O177" i="4"/>
  <c r="Q178" i="1" s="1"/>
  <c r="O176" i="4"/>
  <c r="Q177" i="1" s="1"/>
  <c r="O175" i="4"/>
  <c r="Q176" i="1" s="1"/>
  <c r="O174" i="4"/>
  <c r="Q175" i="1" s="1"/>
  <c r="O173" i="4"/>
  <c r="Q174" i="1" s="1"/>
  <c r="O172" i="4"/>
  <c r="Q173" i="1" s="1"/>
  <c r="O171" i="4"/>
  <c r="Q172" i="1" s="1"/>
  <c r="O170" i="4"/>
  <c r="Q171" i="1" s="1"/>
  <c r="O169" i="4"/>
  <c r="Q170" i="1" s="1"/>
  <c r="O168" i="4"/>
  <c r="Q169" i="1" s="1"/>
  <c r="O167" i="4"/>
  <c r="Q168" i="1" s="1"/>
  <c r="O166" i="4"/>
  <c r="Q167" i="1" s="1"/>
  <c r="O165" i="4"/>
  <c r="Q166" i="1" s="1"/>
  <c r="O164" i="4"/>
  <c r="Q165" i="1" s="1"/>
  <c r="O163" i="4"/>
  <c r="Q164" i="1" s="1"/>
  <c r="O162" i="4"/>
  <c r="Q163" i="1" s="1"/>
  <c r="O161" i="4"/>
  <c r="Q162" i="1" s="1"/>
  <c r="O160" i="4"/>
  <c r="Q161" i="1" s="1"/>
  <c r="O159" i="4"/>
  <c r="Q160" i="1" s="1"/>
  <c r="O158" i="4"/>
  <c r="Q159" i="1" s="1"/>
  <c r="O157" i="4"/>
  <c r="Q158" i="1" s="1"/>
  <c r="O156" i="4"/>
  <c r="Q157" i="1" s="1"/>
  <c r="O155" i="4"/>
  <c r="Q156" i="1" s="1"/>
  <c r="O154" i="4"/>
  <c r="Q155" i="1" s="1"/>
  <c r="O153" i="4"/>
  <c r="Q154" i="1" s="1"/>
  <c r="O152" i="4"/>
  <c r="Q153" i="1" s="1"/>
  <c r="O151" i="4"/>
  <c r="Q152" i="1" s="1"/>
  <c r="O150" i="4"/>
  <c r="Q151" i="1" s="1"/>
  <c r="O149" i="4"/>
  <c r="Q150" i="1" s="1"/>
  <c r="O148" i="4"/>
  <c r="Q149" i="1" s="1"/>
  <c r="O147" i="4"/>
  <c r="Q148" i="1" s="1"/>
  <c r="O146" i="4"/>
  <c r="Q147" i="1" s="1"/>
  <c r="O145" i="4"/>
  <c r="Q146" i="1" s="1"/>
  <c r="O144" i="4"/>
  <c r="Q145" i="1" s="1"/>
  <c r="O143" i="4"/>
  <c r="Q144" i="1" s="1"/>
  <c r="O142" i="4"/>
  <c r="Q143" i="1" s="1"/>
  <c r="O141" i="4"/>
  <c r="Q142" i="1" s="1"/>
  <c r="O140" i="4"/>
  <c r="Q141" i="1" s="1"/>
  <c r="O139" i="4"/>
  <c r="Q140" i="1" s="1"/>
  <c r="O138" i="4"/>
  <c r="Q139" i="1" s="1"/>
  <c r="O137" i="4"/>
  <c r="Q138" i="1" s="1"/>
  <c r="O136" i="4"/>
  <c r="Q137" i="1" s="1"/>
  <c r="O135" i="4"/>
  <c r="Q136" i="1" s="1"/>
  <c r="O134" i="4"/>
  <c r="Q135" i="1" s="1"/>
  <c r="O133" i="4"/>
  <c r="Q134" i="1" s="1"/>
  <c r="O132" i="4"/>
  <c r="Q133" i="1" s="1"/>
  <c r="O131" i="4"/>
  <c r="Q132" i="1" s="1"/>
  <c r="O130" i="4"/>
  <c r="Q131" i="1" s="1"/>
  <c r="O129" i="4"/>
  <c r="Q130" i="1" s="1"/>
  <c r="O128" i="4"/>
  <c r="Q129" i="1" s="1"/>
  <c r="O127" i="4"/>
  <c r="Q128" i="1" s="1"/>
  <c r="O126" i="4"/>
  <c r="Q127" i="1" s="1"/>
  <c r="O125" i="4"/>
  <c r="Q126" i="1" s="1"/>
  <c r="O124" i="4"/>
  <c r="Q125" i="1" s="1"/>
  <c r="O123" i="4"/>
  <c r="Q124" i="1" s="1"/>
  <c r="O122" i="4"/>
  <c r="Q123" i="1" s="1"/>
  <c r="O121" i="4"/>
  <c r="Q122" i="1" s="1"/>
  <c r="O120" i="4"/>
  <c r="Q121" i="1" s="1"/>
  <c r="O119" i="4"/>
  <c r="Q120" i="1" s="1"/>
  <c r="O118" i="4"/>
  <c r="Q119" i="1" s="1"/>
  <c r="O117" i="4"/>
  <c r="Q118" i="1" s="1"/>
  <c r="O116" i="4"/>
  <c r="Q117" i="1" s="1"/>
  <c r="O115" i="4"/>
  <c r="Q116" i="1" s="1"/>
  <c r="O114" i="4"/>
  <c r="Q115" i="1" s="1"/>
  <c r="O113" i="4"/>
  <c r="Q114" i="1" s="1"/>
  <c r="O112" i="4"/>
  <c r="Q113" i="1" s="1"/>
  <c r="O111" i="4"/>
  <c r="Q112" i="1" s="1"/>
  <c r="O110" i="4"/>
  <c r="Q111" i="1" s="1"/>
  <c r="O109" i="4"/>
  <c r="Q110" i="1" s="1"/>
  <c r="O108" i="4"/>
  <c r="Q109" i="1" s="1"/>
  <c r="O107" i="4"/>
  <c r="Q108" i="1" s="1"/>
  <c r="O106" i="4"/>
  <c r="Q107" i="1" s="1"/>
  <c r="O105" i="4"/>
  <c r="Q106" i="1" s="1"/>
  <c r="O104" i="4"/>
  <c r="Q105" i="1" s="1"/>
  <c r="O103" i="4"/>
  <c r="Q104" i="1" s="1"/>
  <c r="O102" i="4"/>
  <c r="Q103" i="1" s="1"/>
  <c r="O101" i="4"/>
  <c r="Q102" i="1" s="1"/>
  <c r="O100" i="4"/>
  <c r="Q101" i="1" s="1"/>
  <c r="O99" i="4"/>
  <c r="Q100" i="1" s="1"/>
  <c r="O98" i="4"/>
  <c r="Q99" i="1" s="1"/>
  <c r="O97" i="4"/>
  <c r="Q98" i="1" s="1"/>
  <c r="O96" i="4"/>
  <c r="Q97" i="1" s="1"/>
  <c r="O95" i="4"/>
  <c r="Q96" i="1" s="1"/>
  <c r="O94" i="4"/>
  <c r="Q95" i="1" s="1"/>
  <c r="O93" i="4"/>
  <c r="Q94" i="1" s="1"/>
  <c r="O92" i="4"/>
  <c r="Q93" i="1" s="1"/>
  <c r="O91" i="4"/>
  <c r="Q92" i="1" s="1"/>
  <c r="O90" i="4"/>
  <c r="Q91" i="1" s="1"/>
  <c r="O89" i="4"/>
  <c r="Q90" i="1" s="1"/>
  <c r="O88" i="4"/>
  <c r="Q89" i="1" s="1"/>
  <c r="O87" i="4"/>
  <c r="Q88" i="1" s="1"/>
  <c r="O86" i="4"/>
  <c r="Q87" i="1" s="1"/>
  <c r="O85" i="4"/>
  <c r="Q86" i="1" s="1"/>
  <c r="O84" i="4"/>
  <c r="Q85" i="1" s="1"/>
  <c r="O83" i="4"/>
  <c r="Q84" i="1" s="1"/>
  <c r="O82" i="4"/>
  <c r="Q83" i="1" s="1"/>
  <c r="O81" i="4"/>
  <c r="Q82" i="1" s="1"/>
  <c r="O80" i="4"/>
  <c r="Q81" i="1" s="1"/>
  <c r="O79" i="4"/>
  <c r="Q80" i="1" s="1"/>
  <c r="O78" i="4"/>
  <c r="Q79" i="1" s="1"/>
  <c r="O77" i="4"/>
  <c r="Q78" i="1" s="1"/>
  <c r="O76" i="4"/>
  <c r="Q77" i="1" s="1"/>
  <c r="O75" i="4"/>
  <c r="Q76" i="1" s="1"/>
  <c r="O74" i="4"/>
  <c r="Q75" i="1" s="1"/>
  <c r="O73" i="4"/>
  <c r="Q74" i="1" s="1"/>
  <c r="O72" i="4"/>
  <c r="Q73" i="1" s="1"/>
  <c r="O71" i="4"/>
  <c r="Q72" i="1" s="1"/>
  <c r="O70" i="4"/>
  <c r="Q71" i="1" s="1"/>
  <c r="O69" i="4"/>
  <c r="Q70" i="1" s="1"/>
  <c r="O68" i="4"/>
  <c r="Q69" i="1" s="1"/>
  <c r="O67" i="4"/>
  <c r="Q68" i="1" s="1"/>
  <c r="O66" i="4"/>
  <c r="Q67" i="1" s="1"/>
  <c r="O65" i="4"/>
  <c r="Q66" i="1" s="1"/>
  <c r="O64" i="4"/>
  <c r="Q65" i="1" s="1"/>
  <c r="O63" i="4"/>
  <c r="Q64" i="1" s="1"/>
  <c r="O62" i="4"/>
  <c r="Q63" i="1" s="1"/>
  <c r="O61" i="4"/>
  <c r="Q62" i="1" s="1"/>
  <c r="O60" i="4"/>
  <c r="Q61" i="1" s="1"/>
  <c r="O59" i="4"/>
  <c r="Q60" i="1" s="1"/>
  <c r="O58" i="4"/>
  <c r="Q59" i="1" s="1"/>
  <c r="O57" i="4"/>
  <c r="Q58" i="1" s="1"/>
  <c r="O56" i="4"/>
  <c r="Q57" i="1" s="1"/>
  <c r="O55" i="4"/>
  <c r="Q56" i="1" s="1"/>
  <c r="O54" i="4"/>
  <c r="Q55" i="1" s="1"/>
  <c r="O53" i="4"/>
  <c r="Q54" i="1" s="1"/>
  <c r="O52" i="4"/>
  <c r="Q53" i="1" s="1"/>
  <c r="O51" i="4"/>
  <c r="Q52" i="1" s="1"/>
  <c r="O50" i="4"/>
  <c r="Q51" i="1" s="1"/>
  <c r="O49" i="4"/>
  <c r="Q50" i="1" s="1"/>
  <c r="O48" i="4"/>
  <c r="Q49" i="1" s="1"/>
  <c r="O47" i="4"/>
  <c r="Q48" i="1" s="1"/>
  <c r="O46" i="4"/>
  <c r="Q47" i="1" s="1"/>
  <c r="O45" i="4"/>
  <c r="Q46" i="1" s="1"/>
  <c r="O44" i="4"/>
  <c r="Q45" i="1" s="1"/>
  <c r="O43" i="4"/>
  <c r="Q44" i="1" s="1"/>
  <c r="O42" i="4"/>
  <c r="Q43" i="1" s="1"/>
  <c r="O41" i="4"/>
  <c r="Q42" i="1" s="1"/>
  <c r="O40" i="4"/>
  <c r="Q41" i="1" s="1"/>
  <c r="O39" i="4"/>
  <c r="Q40" i="1" s="1"/>
  <c r="O38" i="4"/>
  <c r="Q39" i="1" s="1"/>
  <c r="O37" i="4"/>
  <c r="Q38" i="1" s="1"/>
  <c r="O36" i="4"/>
  <c r="Q37" i="1" s="1"/>
  <c r="O35" i="4"/>
  <c r="Q36" i="1" s="1"/>
  <c r="O34" i="4"/>
  <c r="O33" i="4"/>
  <c r="O32" i="4"/>
  <c r="O31" i="4"/>
  <c r="O30" i="4"/>
  <c r="O29" i="4"/>
  <c r="O28" i="4"/>
  <c r="O27" i="4"/>
  <c r="O26" i="4"/>
  <c r="O25" i="4"/>
  <c r="O24" i="4"/>
  <c r="O23" i="4"/>
  <c r="O22" i="4"/>
  <c r="O21" i="4"/>
  <c r="O20" i="4"/>
  <c r="O19" i="4"/>
  <c r="O18" i="4"/>
  <c r="O17" i="4"/>
  <c r="Q18" i="1" s="1"/>
  <c r="O16" i="4"/>
  <c r="Q17" i="1" s="1"/>
  <c r="O15" i="4"/>
  <c r="Q16" i="1" s="1"/>
  <c r="O14" i="4"/>
  <c r="Q15" i="1" s="1"/>
  <c r="O13" i="4"/>
  <c r="Q14" i="1" s="1"/>
  <c r="O12" i="4"/>
  <c r="Q13" i="1" s="1"/>
  <c r="O11" i="4"/>
  <c r="Q12" i="1" s="1"/>
  <c r="O10" i="4"/>
  <c r="Q11" i="1" s="1"/>
  <c r="O9" i="4"/>
  <c r="Q10" i="1" s="1"/>
  <c r="O8" i="4"/>
  <c r="Q9" i="1" s="1"/>
  <c r="O7" i="4"/>
  <c r="Q8" i="1" s="1"/>
  <c r="O6" i="4"/>
  <c r="Q7" i="1" s="1"/>
  <c r="O5" i="4"/>
  <c r="Q6" i="1" s="1"/>
  <c r="O4" i="4"/>
  <c r="Q5" i="1" s="1"/>
  <c r="O3" i="4"/>
  <c r="Q4" i="1" s="1"/>
  <c r="O2" i="4"/>
  <c r="Q3" i="1" s="1"/>
  <c r="AE451" i="11"/>
  <c r="M466" i="1" s="1"/>
  <c r="AE452" i="11"/>
  <c r="M467" i="1" s="1"/>
  <c r="AE453" i="11"/>
  <c r="M468" i="1" s="1"/>
  <c r="AE454" i="11"/>
  <c r="M469" i="1" s="1"/>
  <c r="AE455" i="11"/>
  <c r="M470" i="1" s="1"/>
  <c r="AE456" i="11"/>
  <c r="M471" i="1" s="1"/>
  <c r="AE457" i="11"/>
  <c r="M472" i="1" s="1"/>
  <c r="AE458" i="11"/>
  <c r="M473" i="1" s="1"/>
  <c r="AE459" i="11"/>
  <c r="M474" i="1" s="1"/>
  <c r="AE460" i="11"/>
  <c r="M475" i="1" s="1"/>
  <c r="AE461" i="11"/>
  <c r="AE462" i="11"/>
  <c r="AE451" i="12"/>
  <c r="N466" i="1" s="1"/>
  <c r="AE452" i="12"/>
  <c r="N467" i="1" s="1"/>
  <c r="AE453" i="12"/>
  <c r="N468" i="1" s="1"/>
  <c r="AE454" i="12"/>
  <c r="N469" i="1" s="1"/>
  <c r="AE455" i="12"/>
  <c r="N470" i="1" s="1"/>
  <c r="AE456" i="12"/>
  <c r="N471" i="1" s="1"/>
  <c r="AE457" i="12"/>
  <c r="N472" i="1" s="1"/>
  <c r="AE458" i="12"/>
  <c r="N473" i="1" s="1"/>
  <c r="AE459" i="12"/>
  <c r="N474" i="1" s="1"/>
  <c r="AE460" i="12"/>
  <c r="N475" i="1" s="1"/>
  <c r="AE461" i="12"/>
  <c r="AE462" i="12"/>
  <c r="AE450" i="12"/>
  <c r="N465" i="1" s="1"/>
  <c r="AE449" i="12"/>
  <c r="N464" i="1" s="1"/>
  <c r="AE448" i="12"/>
  <c r="N463" i="1" s="1"/>
  <c r="AE447" i="12"/>
  <c r="N462" i="1" s="1"/>
  <c r="AE446" i="12"/>
  <c r="N461" i="1" s="1"/>
  <c r="AE445" i="12"/>
  <c r="N460" i="1" s="1"/>
  <c r="AE444" i="12"/>
  <c r="N459" i="1" s="1"/>
  <c r="AE443" i="12"/>
  <c r="N458" i="1" s="1"/>
  <c r="AE442" i="12"/>
  <c r="N457" i="1" s="1"/>
  <c r="AE441" i="12"/>
  <c r="N456" i="1" s="1"/>
  <c r="AE440" i="12"/>
  <c r="N455" i="1" s="1"/>
  <c r="AE439" i="12"/>
  <c r="N454" i="1" s="1"/>
  <c r="AE438" i="12"/>
  <c r="N453" i="1" s="1"/>
  <c r="AE437" i="12"/>
  <c r="N452" i="1" s="1"/>
  <c r="AE436" i="12"/>
  <c r="N451" i="1" s="1"/>
  <c r="AE435" i="12"/>
  <c r="N450" i="1" s="1"/>
  <c r="AE434" i="12"/>
  <c r="N449" i="1" s="1"/>
  <c r="AE433" i="12"/>
  <c r="N448" i="1" s="1"/>
  <c r="AE432" i="12"/>
  <c r="N447" i="1" s="1"/>
  <c r="AE431" i="12"/>
  <c r="N446" i="1" s="1"/>
  <c r="AE430" i="12"/>
  <c r="N445" i="1" s="1"/>
  <c r="AE429" i="12"/>
  <c r="N444" i="1" s="1"/>
  <c r="AE428" i="12"/>
  <c r="N443" i="1" s="1"/>
  <c r="AE427" i="12"/>
  <c r="N442" i="1" s="1"/>
  <c r="AE426" i="12"/>
  <c r="N441" i="1" s="1"/>
  <c r="AE425" i="12"/>
  <c r="N440" i="1" s="1"/>
  <c r="AE424" i="12"/>
  <c r="N439" i="1" s="1"/>
  <c r="AE423" i="12"/>
  <c r="N438" i="1" s="1"/>
  <c r="AE422" i="12"/>
  <c r="N437" i="1" s="1"/>
  <c r="AE421" i="12"/>
  <c r="N436" i="1" s="1"/>
  <c r="AE420" i="12"/>
  <c r="N435" i="1" s="1"/>
  <c r="AE419" i="12"/>
  <c r="N434" i="1" s="1"/>
  <c r="AE418" i="12"/>
  <c r="N433" i="1" s="1"/>
  <c r="AE417" i="12"/>
  <c r="N432" i="1" s="1"/>
  <c r="AE416" i="12"/>
  <c r="N431" i="1" s="1"/>
  <c r="AE415" i="12"/>
  <c r="N430" i="1" s="1"/>
  <c r="AE414" i="12"/>
  <c r="N429" i="1" s="1"/>
  <c r="AE413" i="12"/>
  <c r="N428" i="1" s="1"/>
  <c r="AE412" i="12"/>
  <c r="N427" i="1" s="1"/>
  <c r="AE411" i="12"/>
  <c r="N426" i="1" s="1"/>
  <c r="AE410" i="12"/>
  <c r="N425" i="1" s="1"/>
  <c r="AE409" i="12"/>
  <c r="N424" i="1" s="1"/>
  <c r="AE408" i="12"/>
  <c r="N423" i="1" s="1"/>
  <c r="AE407" i="12"/>
  <c r="N422" i="1" s="1"/>
  <c r="AE406" i="12"/>
  <c r="N421" i="1" s="1"/>
  <c r="AE405" i="12"/>
  <c r="N420" i="1" s="1"/>
  <c r="AE404" i="12"/>
  <c r="N419" i="1" s="1"/>
  <c r="AE403" i="12"/>
  <c r="N418" i="1" s="1"/>
  <c r="AE402" i="12"/>
  <c r="N417" i="1" s="1"/>
  <c r="AE401" i="12"/>
  <c r="N416" i="1" s="1"/>
  <c r="AE400" i="12"/>
  <c r="N415" i="1" s="1"/>
  <c r="AE399" i="12"/>
  <c r="N414" i="1" s="1"/>
  <c r="AE398" i="12"/>
  <c r="N413" i="1" s="1"/>
  <c r="AE397" i="12"/>
  <c r="N412" i="1" s="1"/>
  <c r="AE396" i="12"/>
  <c r="N411" i="1" s="1"/>
  <c r="AE395" i="12"/>
  <c r="N410" i="1" s="1"/>
  <c r="AE394" i="12"/>
  <c r="N409" i="1" s="1"/>
  <c r="AE393" i="12"/>
  <c r="N408" i="1" s="1"/>
  <c r="AE392" i="12"/>
  <c r="N407" i="1" s="1"/>
  <c r="AE391" i="12"/>
  <c r="N406" i="1" s="1"/>
  <c r="AE390" i="12"/>
  <c r="N405" i="1" s="1"/>
  <c r="AE389" i="12"/>
  <c r="N404" i="1" s="1"/>
  <c r="AE388" i="12"/>
  <c r="N403" i="1" s="1"/>
  <c r="AE387" i="12"/>
  <c r="N402" i="1" s="1"/>
  <c r="AE386" i="12"/>
  <c r="N401" i="1" s="1"/>
  <c r="AE385" i="12"/>
  <c r="N400" i="1" s="1"/>
  <c r="AE384" i="12"/>
  <c r="N399" i="1" s="1"/>
  <c r="AE383" i="12"/>
  <c r="N398" i="1" s="1"/>
  <c r="AE382" i="12"/>
  <c r="N397" i="1" s="1"/>
  <c r="AE381" i="12"/>
  <c r="N396" i="1" s="1"/>
  <c r="AE380" i="12"/>
  <c r="N395" i="1" s="1"/>
  <c r="AE379" i="12"/>
  <c r="N394" i="1" s="1"/>
  <c r="AE378" i="12"/>
  <c r="N393" i="1" s="1"/>
  <c r="AE377" i="12"/>
  <c r="N392" i="1" s="1"/>
  <c r="AE376" i="12"/>
  <c r="N391" i="1" s="1"/>
  <c r="AE375" i="12"/>
  <c r="N390" i="1" s="1"/>
  <c r="AE374" i="12"/>
  <c r="N389" i="1" s="1"/>
  <c r="AE373" i="12"/>
  <c r="N388" i="1" s="1"/>
  <c r="AE372" i="12"/>
  <c r="N387" i="1" s="1"/>
  <c r="AE371" i="12"/>
  <c r="N386" i="1" s="1"/>
  <c r="AE370" i="12"/>
  <c r="N385" i="1" s="1"/>
  <c r="AE369" i="12"/>
  <c r="N384" i="1" s="1"/>
  <c r="AE368" i="12"/>
  <c r="N383" i="1" s="1"/>
  <c r="AE367" i="12"/>
  <c r="N382" i="1" s="1"/>
  <c r="AE366" i="12"/>
  <c r="N381" i="1" s="1"/>
  <c r="AE365" i="12"/>
  <c r="N380" i="1" s="1"/>
  <c r="AE364" i="12"/>
  <c r="N379" i="1" s="1"/>
  <c r="AE363" i="12"/>
  <c r="N378" i="1" s="1"/>
  <c r="AE362" i="12"/>
  <c r="N377" i="1" s="1"/>
  <c r="AE361" i="12"/>
  <c r="N376" i="1" s="1"/>
  <c r="AE360" i="12"/>
  <c r="N375" i="1" s="1"/>
  <c r="AE359" i="12"/>
  <c r="N374" i="1" s="1"/>
  <c r="AE358" i="12"/>
  <c r="N373" i="1" s="1"/>
  <c r="AE357" i="12"/>
  <c r="N372" i="1" s="1"/>
  <c r="AE356" i="12"/>
  <c r="N371" i="1" s="1"/>
  <c r="AE355" i="12"/>
  <c r="N370" i="1" s="1"/>
  <c r="AE354" i="12"/>
  <c r="N369" i="1" s="1"/>
  <c r="AE353" i="12"/>
  <c r="N368" i="1" s="1"/>
  <c r="AE352" i="12"/>
  <c r="N367" i="1" s="1"/>
  <c r="AE351" i="12"/>
  <c r="N366" i="1" s="1"/>
  <c r="AE350" i="12"/>
  <c r="N365" i="1" s="1"/>
  <c r="AE349" i="12"/>
  <c r="N364" i="1" s="1"/>
  <c r="AE348" i="12"/>
  <c r="N363" i="1" s="1"/>
  <c r="AE347" i="12"/>
  <c r="N362" i="1" s="1"/>
  <c r="AE346" i="12"/>
  <c r="N361" i="1" s="1"/>
  <c r="AE345" i="12"/>
  <c r="N360" i="1" s="1"/>
  <c r="AE344" i="12"/>
  <c r="N359" i="1" s="1"/>
  <c r="AE343" i="12"/>
  <c r="N358" i="1" s="1"/>
  <c r="AE342" i="12"/>
  <c r="N357" i="1" s="1"/>
  <c r="AE341" i="12"/>
  <c r="N356" i="1" s="1"/>
  <c r="AE340" i="12"/>
  <c r="N355" i="1" s="1"/>
  <c r="AE339" i="12"/>
  <c r="N354" i="1" s="1"/>
  <c r="AE338" i="12"/>
  <c r="N353" i="1" s="1"/>
  <c r="AE337" i="12"/>
  <c r="N352" i="1" s="1"/>
  <c r="AE336" i="12"/>
  <c r="N351" i="1" s="1"/>
  <c r="AE335" i="12"/>
  <c r="N350" i="1" s="1"/>
  <c r="AE334" i="12"/>
  <c r="N349" i="1" s="1"/>
  <c r="AE333" i="12"/>
  <c r="N348" i="1" s="1"/>
  <c r="AE332" i="12"/>
  <c r="N347" i="1" s="1"/>
  <c r="AE331" i="12"/>
  <c r="N346" i="1" s="1"/>
  <c r="AE330" i="12"/>
  <c r="N345" i="1" s="1"/>
  <c r="AE329" i="12"/>
  <c r="N344" i="1" s="1"/>
  <c r="AE328" i="12"/>
  <c r="N343" i="1" s="1"/>
  <c r="AE327" i="12"/>
  <c r="N342" i="1" s="1"/>
  <c r="AE326" i="12"/>
  <c r="N341" i="1" s="1"/>
  <c r="AE325" i="12"/>
  <c r="N340" i="1" s="1"/>
  <c r="AE324" i="12"/>
  <c r="N339" i="1" s="1"/>
  <c r="AE323" i="12"/>
  <c r="N338" i="1" s="1"/>
  <c r="AE322" i="12"/>
  <c r="N337" i="1" s="1"/>
  <c r="AE321" i="12"/>
  <c r="N336" i="1" s="1"/>
  <c r="AE320" i="12"/>
  <c r="N335" i="1" s="1"/>
  <c r="AE319" i="12"/>
  <c r="N334" i="1" s="1"/>
  <c r="AE318" i="12"/>
  <c r="N333" i="1" s="1"/>
  <c r="AE317" i="12"/>
  <c r="N332" i="1" s="1"/>
  <c r="AE316" i="12"/>
  <c r="N331" i="1" s="1"/>
  <c r="AE315" i="12"/>
  <c r="N330" i="1" s="1"/>
  <c r="AE314" i="12"/>
  <c r="N329" i="1" s="1"/>
  <c r="AE313" i="12"/>
  <c r="N328" i="1" s="1"/>
  <c r="AE312" i="12"/>
  <c r="N327" i="1" s="1"/>
  <c r="AE311" i="12"/>
  <c r="N326" i="1" s="1"/>
  <c r="AE310" i="12"/>
  <c r="N325" i="1" s="1"/>
  <c r="AE309" i="12"/>
  <c r="N324" i="1" s="1"/>
  <c r="AE308" i="12"/>
  <c r="N323" i="1" s="1"/>
  <c r="AE307" i="12"/>
  <c r="N322" i="1" s="1"/>
  <c r="AE306" i="12"/>
  <c r="N321" i="1" s="1"/>
  <c r="AE305" i="12"/>
  <c r="N320" i="1" s="1"/>
  <c r="AE304" i="12"/>
  <c r="N319" i="1" s="1"/>
  <c r="AE303" i="12"/>
  <c r="N318" i="1" s="1"/>
  <c r="AE302" i="12"/>
  <c r="N317" i="1" s="1"/>
  <c r="AE301" i="12"/>
  <c r="N316" i="1" s="1"/>
  <c r="AE300" i="12"/>
  <c r="N315" i="1" s="1"/>
  <c r="AE299" i="12"/>
  <c r="N314" i="1" s="1"/>
  <c r="AE298" i="12"/>
  <c r="N313" i="1" s="1"/>
  <c r="AE297" i="12"/>
  <c r="N312" i="1" s="1"/>
  <c r="AE296" i="12"/>
  <c r="N311" i="1" s="1"/>
  <c r="AE295" i="12"/>
  <c r="N310" i="1" s="1"/>
  <c r="AE294" i="12"/>
  <c r="N309" i="1" s="1"/>
  <c r="AE293" i="12"/>
  <c r="N308" i="1" s="1"/>
  <c r="AE292" i="12"/>
  <c r="N307" i="1" s="1"/>
  <c r="AE291" i="12"/>
  <c r="N306" i="1" s="1"/>
  <c r="AE290" i="12"/>
  <c r="N305" i="1" s="1"/>
  <c r="AE289" i="12"/>
  <c r="N304" i="1" s="1"/>
  <c r="AE288" i="12"/>
  <c r="N303" i="1" s="1"/>
  <c r="AE287" i="12"/>
  <c r="N302" i="1" s="1"/>
  <c r="AE286" i="12"/>
  <c r="N301" i="1" s="1"/>
  <c r="AE285" i="12"/>
  <c r="N300" i="1" s="1"/>
  <c r="AE284" i="12"/>
  <c r="N299" i="1" s="1"/>
  <c r="AE283" i="12"/>
  <c r="N298" i="1" s="1"/>
  <c r="AE282" i="12"/>
  <c r="N297" i="1" s="1"/>
  <c r="AE281" i="12"/>
  <c r="N296" i="1" s="1"/>
  <c r="AE280" i="12"/>
  <c r="N295" i="1" s="1"/>
  <c r="AE279" i="12"/>
  <c r="N294" i="1" s="1"/>
  <c r="AE278" i="12"/>
  <c r="N293" i="1" s="1"/>
  <c r="AE277" i="12"/>
  <c r="N292" i="1" s="1"/>
  <c r="AE276" i="12"/>
  <c r="N291" i="1" s="1"/>
  <c r="AE275" i="12"/>
  <c r="N290" i="1" s="1"/>
  <c r="AE274" i="12"/>
  <c r="N289" i="1" s="1"/>
  <c r="AE273" i="12"/>
  <c r="N288" i="1" s="1"/>
  <c r="AE272" i="12"/>
  <c r="N287" i="1" s="1"/>
  <c r="AE271" i="12"/>
  <c r="N286" i="1" s="1"/>
  <c r="AE270" i="12"/>
  <c r="N285" i="1" s="1"/>
  <c r="AE269" i="12"/>
  <c r="N284" i="1" s="1"/>
  <c r="AE268" i="12"/>
  <c r="N283" i="1" s="1"/>
  <c r="AE267" i="12"/>
  <c r="N282" i="1" s="1"/>
  <c r="AE266" i="12"/>
  <c r="N281" i="1" s="1"/>
  <c r="AE265" i="12"/>
  <c r="N280" i="1" s="1"/>
  <c r="AE264" i="12"/>
  <c r="N279" i="1" s="1"/>
  <c r="AE263" i="12"/>
  <c r="N278" i="1" s="1"/>
  <c r="AE262" i="12"/>
  <c r="N277" i="1" s="1"/>
  <c r="AE261" i="12"/>
  <c r="N276" i="1" s="1"/>
  <c r="AE260" i="12"/>
  <c r="N275" i="1" s="1"/>
  <c r="AE259" i="12"/>
  <c r="N274" i="1" s="1"/>
  <c r="AE258" i="12"/>
  <c r="N273" i="1" s="1"/>
  <c r="AE257" i="12"/>
  <c r="N272" i="1" s="1"/>
  <c r="AE256" i="12"/>
  <c r="N271" i="1" s="1"/>
  <c r="AE255" i="12"/>
  <c r="N270" i="1" s="1"/>
  <c r="AE254" i="12"/>
  <c r="N269" i="1" s="1"/>
  <c r="AE253" i="12"/>
  <c r="N268" i="1" s="1"/>
  <c r="AE252" i="12"/>
  <c r="N267" i="1" s="1"/>
  <c r="AE251" i="12"/>
  <c r="N266" i="1" s="1"/>
  <c r="AE250" i="12"/>
  <c r="AE249" i="12"/>
  <c r="N264" i="1" s="1"/>
  <c r="AE248" i="12"/>
  <c r="N263" i="1" s="1"/>
  <c r="AE247" i="12"/>
  <c r="N262" i="1" s="1"/>
  <c r="AE246" i="12"/>
  <c r="N261" i="1" s="1"/>
  <c r="AE245" i="12"/>
  <c r="N260" i="1" s="1"/>
  <c r="AE244" i="12"/>
  <c r="N259" i="1" s="1"/>
  <c r="AE243" i="12"/>
  <c r="N258" i="1" s="1"/>
  <c r="AE242" i="12"/>
  <c r="N257" i="1" s="1"/>
  <c r="AE241" i="12"/>
  <c r="N256" i="1" s="1"/>
  <c r="AE240" i="12"/>
  <c r="N255" i="1" s="1"/>
  <c r="AE239" i="12"/>
  <c r="N254" i="1" s="1"/>
  <c r="AE238" i="12"/>
  <c r="N253" i="1" s="1"/>
  <c r="AE237" i="12"/>
  <c r="N252" i="1" s="1"/>
  <c r="AE236" i="12"/>
  <c r="N251" i="1" s="1"/>
  <c r="AE235" i="12"/>
  <c r="N250" i="1" s="1"/>
  <c r="AE234" i="12"/>
  <c r="N249" i="1" s="1"/>
  <c r="AE233" i="12"/>
  <c r="N248" i="1" s="1"/>
  <c r="AE232" i="12"/>
  <c r="N247" i="1" s="1"/>
  <c r="AE231" i="12"/>
  <c r="N246" i="1" s="1"/>
  <c r="AE230" i="12"/>
  <c r="N245" i="1" s="1"/>
  <c r="AE229" i="12"/>
  <c r="N244" i="1" s="1"/>
  <c r="AE228" i="12"/>
  <c r="N243" i="1" s="1"/>
  <c r="AE227" i="12"/>
  <c r="N242" i="1" s="1"/>
  <c r="AE226" i="12"/>
  <c r="N241" i="1" s="1"/>
  <c r="AE225" i="12"/>
  <c r="N240" i="1" s="1"/>
  <c r="AE224" i="12"/>
  <c r="N239" i="1" s="1"/>
  <c r="AE223" i="12"/>
  <c r="N238" i="1" s="1"/>
  <c r="AE222" i="12"/>
  <c r="N237" i="1" s="1"/>
  <c r="AE221" i="12"/>
  <c r="N236" i="1" s="1"/>
  <c r="AE220" i="12"/>
  <c r="N235" i="1" s="1"/>
  <c r="AE219" i="12"/>
  <c r="N234" i="1" s="1"/>
  <c r="AE218" i="12"/>
  <c r="N233" i="1" s="1"/>
  <c r="AE217" i="12"/>
  <c r="N232" i="1" s="1"/>
  <c r="AE216" i="12"/>
  <c r="N231" i="1" s="1"/>
  <c r="AE215" i="12"/>
  <c r="N230" i="1" s="1"/>
  <c r="AE214" i="12"/>
  <c r="N229" i="1" s="1"/>
  <c r="AE213" i="12"/>
  <c r="N228" i="1" s="1"/>
  <c r="AE212" i="12"/>
  <c r="N227" i="1" s="1"/>
  <c r="AE211" i="12"/>
  <c r="N226" i="1" s="1"/>
  <c r="AE210" i="12"/>
  <c r="N225" i="1" s="1"/>
  <c r="AE209" i="12"/>
  <c r="N224" i="1" s="1"/>
  <c r="AE208" i="12"/>
  <c r="N223" i="1" s="1"/>
  <c r="AE207" i="12"/>
  <c r="N222" i="1" s="1"/>
  <c r="AE206" i="12"/>
  <c r="N221" i="1" s="1"/>
  <c r="AE205" i="12"/>
  <c r="N220" i="1" s="1"/>
  <c r="AE204" i="12"/>
  <c r="N219" i="1" s="1"/>
  <c r="AE203" i="12"/>
  <c r="N218" i="1" s="1"/>
  <c r="AE202" i="12"/>
  <c r="N217" i="1" s="1"/>
  <c r="AE201" i="12"/>
  <c r="N216" i="1" s="1"/>
  <c r="AE200" i="12"/>
  <c r="N215" i="1" s="1"/>
  <c r="AE199" i="12"/>
  <c r="N214" i="1" s="1"/>
  <c r="AE198" i="12"/>
  <c r="N213" i="1" s="1"/>
  <c r="AE197" i="12"/>
  <c r="N212" i="1" s="1"/>
  <c r="AE196" i="12"/>
  <c r="N211" i="1" s="1"/>
  <c r="AE195" i="12"/>
  <c r="N210" i="1" s="1"/>
  <c r="AE194" i="12"/>
  <c r="N209" i="1" s="1"/>
  <c r="AE193" i="12"/>
  <c r="N208" i="1" s="1"/>
  <c r="AE192" i="12"/>
  <c r="N207" i="1" s="1"/>
  <c r="AE191" i="12"/>
  <c r="N206" i="1" s="1"/>
  <c r="AE190" i="12"/>
  <c r="N205" i="1" s="1"/>
  <c r="AE189" i="12"/>
  <c r="N204" i="1" s="1"/>
  <c r="AE188" i="12"/>
  <c r="N203" i="1" s="1"/>
  <c r="AE187" i="12"/>
  <c r="N202" i="1" s="1"/>
  <c r="AE186" i="12"/>
  <c r="N201" i="1" s="1"/>
  <c r="AE185" i="12"/>
  <c r="N200" i="1" s="1"/>
  <c r="AE184" i="12"/>
  <c r="N199" i="1" s="1"/>
  <c r="AE183" i="12"/>
  <c r="N198" i="1" s="1"/>
  <c r="AE182" i="12"/>
  <c r="N197" i="1" s="1"/>
  <c r="AE181" i="12"/>
  <c r="N196" i="1" s="1"/>
  <c r="AE180" i="12"/>
  <c r="N195" i="1" s="1"/>
  <c r="AE179" i="12"/>
  <c r="N194" i="1" s="1"/>
  <c r="AE178" i="12"/>
  <c r="N193" i="1" s="1"/>
  <c r="AE177" i="12"/>
  <c r="N192" i="1" s="1"/>
  <c r="AE176" i="12"/>
  <c r="N191" i="1" s="1"/>
  <c r="AE175" i="12"/>
  <c r="N190" i="1" s="1"/>
  <c r="AE174" i="12"/>
  <c r="N189" i="1" s="1"/>
  <c r="AE173" i="12"/>
  <c r="N188" i="1" s="1"/>
  <c r="AE172" i="12"/>
  <c r="N187" i="1" s="1"/>
  <c r="AE171" i="12"/>
  <c r="N186" i="1" s="1"/>
  <c r="AE170" i="12"/>
  <c r="N185" i="1" s="1"/>
  <c r="AE169" i="12"/>
  <c r="N184" i="1" s="1"/>
  <c r="AE168" i="12"/>
  <c r="N183" i="1" s="1"/>
  <c r="AE167" i="12"/>
  <c r="N182" i="1" s="1"/>
  <c r="AE166" i="12"/>
  <c r="N181" i="1" s="1"/>
  <c r="AE165" i="12"/>
  <c r="N180" i="1" s="1"/>
  <c r="AE164" i="12"/>
  <c r="N179" i="1" s="1"/>
  <c r="AE163" i="12"/>
  <c r="N178" i="1" s="1"/>
  <c r="AE162" i="12"/>
  <c r="N177" i="1" s="1"/>
  <c r="AE161" i="12"/>
  <c r="N176" i="1" s="1"/>
  <c r="AE160" i="12"/>
  <c r="N175" i="1" s="1"/>
  <c r="AE159" i="12"/>
  <c r="N174" i="1" s="1"/>
  <c r="AE158" i="12"/>
  <c r="N173" i="1" s="1"/>
  <c r="AE157" i="12"/>
  <c r="N172" i="1" s="1"/>
  <c r="AE156" i="12"/>
  <c r="N171" i="1" s="1"/>
  <c r="AE155" i="12"/>
  <c r="N170" i="1" s="1"/>
  <c r="AE154" i="12"/>
  <c r="N169" i="1" s="1"/>
  <c r="AE153" i="12"/>
  <c r="N168" i="1" s="1"/>
  <c r="AE152" i="12"/>
  <c r="N167" i="1" s="1"/>
  <c r="AE151" i="12"/>
  <c r="N166" i="1" s="1"/>
  <c r="AE150" i="12"/>
  <c r="N165" i="1" s="1"/>
  <c r="AE149" i="12"/>
  <c r="N164" i="1" s="1"/>
  <c r="AE148" i="12"/>
  <c r="N163" i="1" s="1"/>
  <c r="AE147" i="12"/>
  <c r="N162" i="1" s="1"/>
  <c r="AE146" i="12"/>
  <c r="N161" i="1" s="1"/>
  <c r="AE145" i="12"/>
  <c r="N160" i="1" s="1"/>
  <c r="AE143" i="12"/>
  <c r="N158" i="1" s="1"/>
  <c r="AE142" i="12"/>
  <c r="N157" i="1" s="1"/>
  <c r="AE141" i="12"/>
  <c r="N156" i="1" s="1"/>
  <c r="AE140" i="12"/>
  <c r="N155" i="1" s="1"/>
  <c r="AE139" i="12"/>
  <c r="N154" i="1" s="1"/>
  <c r="AE138" i="12"/>
  <c r="N153" i="1" s="1"/>
  <c r="AE137" i="12"/>
  <c r="N152" i="1" s="1"/>
  <c r="AE136" i="12"/>
  <c r="N151" i="1" s="1"/>
  <c r="AE135" i="12"/>
  <c r="N150" i="1" s="1"/>
  <c r="AE134" i="12"/>
  <c r="N149" i="1" s="1"/>
  <c r="AE133" i="12"/>
  <c r="N148" i="1" s="1"/>
  <c r="AE132" i="12"/>
  <c r="N147" i="1" s="1"/>
  <c r="AE131" i="12"/>
  <c r="N146" i="1" s="1"/>
  <c r="AE130" i="12"/>
  <c r="N145" i="1" s="1"/>
  <c r="AE129" i="12"/>
  <c r="N144" i="1" s="1"/>
  <c r="AE128" i="12"/>
  <c r="N143" i="1" s="1"/>
  <c r="AE127" i="12"/>
  <c r="N142" i="1" s="1"/>
  <c r="AE126" i="12"/>
  <c r="N141" i="1" s="1"/>
  <c r="AE125" i="12"/>
  <c r="N140" i="1" s="1"/>
  <c r="AE124" i="12"/>
  <c r="N139" i="1" s="1"/>
  <c r="AE123" i="12"/>
  <c r="N138" i="1" s="1"/>
  <c r="AE122" i="12"/>
  <c r="N137" i="1" s="1"/>
  <c r="AE121" i="12"/>
  <c r="N136" i="1" s="1"/>
  <c r="AE120" i="12"/>
  <c r="N135" i="1" s="1"/>
  <c r="AE119" i="12"/>
  <c r="N134" i="1" s="1"/>
  <c r="AE118" i="12"/>
  <c r="N133" i="1" s="1"/>
  <c r="AE117" i="12"/>
  <c r="N132" i="1" s="1"/>
  <c r="AE116" i="12"/>
  <c r="N131" i="1" s="1"/>
  <c r="AE115" i="12"/>
  <c r="N130" i="1" s="1"/>
  <c r="AE114" i="12"/>
  <c r="N129" i="1" s="1"/>
  <c r="AE113" i="12"/>
  <c r="N128" i="1" s="1"/>
  <c r="AE112" i="12"/>
  <c r="N127" i="1" s="1"/>
  <c r="AE111" i="12"/>
  <c r="N126" i="1" s="1"/>
  <c r="AE110" i="12"/>
  <c r="N125" i="1" s="1"/>
  <c r="AE109" i="12"/>
  <c r="N124" i="1" s="1"/>
  <c r="AE108" i="12"/>
  <c r="N123" i="1" s="1"/>
  <c r="AE107" i="12"/>
  <c r="N122" i="1" s="1"/>
  <c r="AE106" i="12"/>
  <c r="N121" i="1" s="1"/>
  <c r="AE105" i="12"/>
  <c r="N120" i="1" s="1"/>
  <c r="AE104" i="12"/>
  <c r="N119" i="1" s="1"/>
  <c r="AE103" i="12"/>
  <c r="N118" i="1" s="1"/>
  <c r="AE102" i="12"/>
  <c r="N117" i="1" s="1"/>
  <c r="AE101" i="12"/>
  <c r="N116" i="1" s="1"/>
  <c r="AE100" i="12"/>
  <c r="N115" i="1" s="1"/>
  <c r="AE99" i="12"/>
  <c r="N114" i="1" s="1"/>
  <c r="AE98" i="12"/>
  <c r="N113" i="1" s="1"/>
  <c r="AE97" i="12"/>
  <c r="N112" i="1" s="1"/>
  <c r="AE96" i="12"/>
  <c r="N111" i="1" s="1"/>
  <c r="AE95" i="12"/>
  <c r="N110" i="1" s="1"/>
  <c r="AE94" i="12"/>
  <c r="N109" i="1" s="1"/>
  <c r="AE93" i="12"/>
  <c r="N108" i="1" s="1"/>
  <c r="AE92" i="12"/>
  <c r="N107" i="1" s="1"/>
  <c r="AE91" i="12"/>
  <c r="N106" i="1" s="1"/>
  <c r="AE90" i="12"/>
  <c r="N105" i="1" s="1"/>
  <c r="AE89" i="12"/>
  <c r="N104" i="1" s="1"/>
  <c r="AE88" i="12"/>
  <c r="N103" i="1" s="1"/>
  <c r="AE87" i="12"/>
  <c r="N102" i="1" s="1"/>
  <c r="AE86" i="12"/>
  <c r="N101" i="1" s="1"/>
  <c r="AE85" i="12"/>
  <c r="N100" i="1" s="1"/>
  <c r="AE84" i="12"/>
  <c r="N99" i="1" s="1"/>
  <c r="AE83" i="12"/>
  <c r="N98" i="1" s="1"/>
  <c r="AE82" i="12"/>
  <c r="N97" i="1" s="1"/>
  <c r="AE81" i="12"/>
  <c r="N96" i="1" s="1"/>
  <c r="AE80" i="12"/>
  <c r="N95" i="1" s="1"/>
  <c r="AE79" i="12"/>
  <c r="N94" i="1" s="1"/>
  <c r="AE78" i="12"/>
  <c r="N93" i="1" s="1"/>
  <c r="AE77" i="12"/>
  <c r="N92" i="1" s="1"/>
  <c r="AE76" i="12"/>
  <c r="N91" i="1" s="1"/>
  <c r="AE75" i="12"/>
  <c r="N90" i="1" s="1"/>
  <c r="AE74" i="12"/>
  <c r="N89" i="1" s="1"/>
  <c r="AE73" i="12"/>
  <c r="N88" i="1" s="1"/>
  <c r="AE72" i="12"/>
  <c r="N87" i="1" s="1"/>
  <c r="AE71" i="12"/>
  <c r="N86" i="1" s="1"/>
  <c r="AE70" i="12"/>
  <c r="N85" i="1" s="1"/>
  <c r="AE69" i="12"/>
  <c r="N84" i="1" s="1"/>
  <c r="AE68" i="12"/>
  <c r="N83" i="1" s="1"/>
  <c r="AE67" i="12"/>
  <c r="N82" i="1" s="1"/>
  <c r="AE66" i="12"/>
  <c r="N81" i="1" s="1"/>
  <c r="AE65" i="12"/>
  <c r="N80" i="1" s="1"/>
  <c r="AE64" i="12"/>
  <c r="N79" i="1" s="1"/>
  <c r="AE63" i="12"/>
  <c r="N78" i="1" s="1"/>
  <c r="AE62" i="12"/>
  <c r="N77" i="1" s="1"/>
  <c r="AE61" i="12"/>
  <c r="N76" i="1" s="1"/>
  <c r="AE60" i="12"/>
  <c r="N75" i="1" s="1"/>
  <c r="AE59" i="12"/>
  <c r="N74" i="1" s="1"/>
  <c r="AE58" i="12"/>
  <c r="N73" i="1" s="1"/>
  <c r="AE57" i="12"/>
  <c r="N72" i="1" s="1"/>
  <c r="AE56" i="12"/>
  <c r="N71" i="1" s="1"/>
  <c r="AE55" i="12"/>
  <c r="N70" i="1" s="1"/>
  <c r="AE54" i="12"/>
  <c r="N69" i="1" s="1"/>
  <c r="AE53" i="12"/>
  <c r="N68" i="1" s="1"/>
  <c r="AE52" i="12"/>
  <c r="N67" i="1" s="1"/>
  <c r="AE51" i="12"/>
  <c r="N66" i="1" s="1"/>
  <c r="AE50" i="12"/>
  <c r="N65" i="1" s="1"/>
  <c r="AE49" i="12"/>
  <c r="N64" i="1" s="1"/>
  <c r="AE48" i="12"/>
  <c r="N63" i="1" s="1"/>
  <c r="AE47" i="12"/>
  <c r="N62" i="1" s="1"/>
  <c r="AE46" i="12"/>
  <c r="N61" i="1" s="1"/>
  <c r="AE45" i="12"/>
  <c r="N60" i="1" s="1"/>
  <c r="AE44" i="12"/>
  <c r="N59" i="1" s="1"/>
  <c r="AE43" i="12"/>
  <c r="N58" i="1" s="1"/>
  <c r="AE42" i="12"/>
  <c r="N57" i="1" s="1"/>
  <c r="AE41" i="12"/>
  <c r="N56" i="1" s="1"/>
  <c r="AE40" i="12"/>
  <c r="N55" i="1" s="1"/>
  <c r="AE39" i="12"/>
  <c r="N54" i="1" s="1"/>
  <c r="AE38" i="12"/>
  <c r="N53" i="1" s="1"/>
  <c r="AE37" i="12"/>
  <c r="N52" i="1" s="1"/>
  <c r="AE36" i="12"/>
  <c r="N51" i="1" s="1"/>
  <c r="AE35" i="12"/>
  <c r="N50" i="1" s="1"/>
  <c r="AE34" i="12"/>
  <c r="N49" i="1" s="1"/>
  <c r="AE33" i="12"/>
  <c r="N48" i="1" s="1"/>
  <c r="AE32" i="12"/>
  <c r="N47" i="1" s="1"/>
  <c r="AE31" i="12"/>
  <c r="N46" i="1" s="1"/>
  <c r="AE30" i="12"/>
  <c r="N45" i="1" s="1"/>
  <c r="AE29" i="12"/>
  <c r="N44" i="1" s="1"/>
  <c r="AE28" i="12"/>
  <c r="N43" i="1" s="1"/>
  <c r="AE27" i="12"/>
  <c r="N42" i="1" s="1"/>
  <c r="AE26" i="12"/>
  <c r="N41" i="1" s="1"/>
  <c r="AE25" i="12"/>
  <c r="N40" i="1" s="1"/>
  <c r="AE24" i="12"/>
  <c r="N39" i="1" s="1"/>
  <c r="AE23" i="12"/>
  <c r="N38" i="1" s="1"/>
  <c r="AE22" i="12"/>
  <c r="N37" i="1" s="1"/>
  <c r="AE21" i="12"/>
  <c r="N36" i="1" s="1"/>
  <c r="AE20" i="12"/>
  <c r="AE19" i="12"/>
  <c r="AE18" i="12"/>
  <c r="N18" i="1" s="1"/>
  <c r="AE17" i="12"/>
  <c r="N17" i="1" s="1"/>
  <c r="AE16" i="12"/>
  <c r="N16" i="1" s="1"/>
  <c r="AE15" i="12"/>
  <c r="N15" i="1" s="1"/>
  <c r="AE14" i="12"/>
  <c r="N14" i="1" s="1"/>
  <c r="AE13" i="12"/>
  <c r="N13" i="1" s="1"/>
  <c r="AE12" i="12"/>
  <c r="N12" i="1" s="1"/>
  <c r="AE11" i="12"/>
  <c r="N11" i="1" s="1"/>
  <c r="AE10" i="12"/>
  <c r="N10" i="1" s="1"/>
  <c r="AE9" i="12"/>
  <c r="N9" i="1" s="1"/>
  <c r="AE8" i="12"/>
  <c r="N8" i="1" s="1"/>
  <c r="AE7" i="12"/>
  <c r="N7" i="1" s="1"/>
  <c r="AE6" i="12"/>
  <c r="N6" i="1" s="1"/>
  <c r="AE5" i="12"/>
  <c r="N5" i="1" s="1"/>
  <c r="AE4" i="12"/>
  <c r="N4" i="1" s="1"/>
  <c r="AE3" i="12"/>
  <c r="N3" i="1" s="1"/>
  <c r="AE2" i="12"/>
  <c r="AE450" i="11"/>
  <c r="M465" i="1" s="1"/>
  <c r="AE449" i="11"/>
  <c r="M464" i="1" s="1"/>
  <c r="AE448" i="11"/>
  <c r="M463" i="1" s="1"/>
  <c r="AE447" i="11"/>
  <c r="M462" i="1" s="1"/>
  <c r="AE446" i="11"/>
  <c r="M461" i="1" s="1"/>
  <c r="AE445" i="11"/>
  <c r="M460" i="1" s="1"/>
  <c r="AE444" i="11"/>
  <c r="M459" i="1" s="1"/>
  <c r="AE443" i="11"/>
  <c r="M458" i="1" s="1"/>
  <c r="AE442" i="11"/>
  <c r="M457" i="1" s="1"/>
  <c r="AE441" i="11"/>
  <c r="M456" i="1" s="1"/>
  <c r="AE440" i="11"/>
  <c r="M455" i="1" s="1"/>
  <c r="AE439" i="11"/>
  <c r="M454" i="1" s="1"/>
  <c r="AE438" i="11"/>
  <c r="M453" i="1" s="1"/>
  <c r="AE437" i="11"/>
  <c r="M452" i="1" s="1"/>
  <c r="AE436" i="11"/>
  <c r="M451" i="1" s="1"/>
  <c r="AE435" i="11"/>
  <c r="M450" i="1" s="1"/>
  <c r="AE434" i="11"/>
  <c r="M449" i="1" s="1"/>
  <c r="AE433" i="11"/>
  <c r="M448" i="1" s="1"/>
  <c r="AE432" i="11"/>
  <c r="M447" i="1" s="1"/>
  <c r="AE431" i="11"/>
  <c r="M446" i="1" s="1"/>
  <c r="AE430" i="11"/>
  <c r="M445" i="1" s="1"/>
  <c r="AE429" i="11"/>
  <c r="M444" i="1" s="1"/>
  <c r="AE428" i="11"/>
  <c r="M443" i="1" s="1"/>
  <c r="AE427" i="11"/>
  <c r="M442" i="1" s="1"/>
  <c r="AE426" i="11"/>
  <c r="M441" i="1" s="1"/>
  <c r="AE425" i="11"/>
  <c r="M440" i="1" s="1"/>
  <c r="AE424" i="11"/>
  <c r="M439" i="1" s="1"/>
  <c r="AE423" i="11"/>
  <c r="M438" i="1" s="1"/>
  <c r="AE422" i="11"/>
  <c r="M437" i="1" s="1"/>
  <c r="AE421" i="11"/>
  <c r="M436" i="1" s="1"/>
  <c r="AE420" i="11"/>
  <c r="M435" i="1" s="1"/>
  <c r="AE419" i="11"/>
  <c r="M434" i="1" s="1"/>
  <c r="AE418" i="11"/>
  <c r="M433" i="1" s="1"/>
  <c r="AE417" i="11"/>
  <c r="M432" i="1" s="1"/>
  <c r="AE416" i="11"/>
  <c r="M431" i="1" s="1"/>
  <c r="AE415" i="11"/>
  <c r="M430" i="1" s="1"/>
  <c r="AE414" i="11"/>
  <c r="M429" i="1" s="1"/>
  <c r="AE413" i="11"/>
  <c r="M428" i="1" s="1"/>
  <c r="AE412" i="11"/>
  <c r="M427" i="1" s="1"/>
  <c r="AE411" i="11"/>
  <c r="M426" i="1" s="1"/>
  <c r="AE410" i="11"/>
  <c r="M425" i="1" s="1"/>
  <c r="AE409" i="11"/>
  <c r="M424" i="1" s="1"/>
  <c r="AE408" i="11"/>
  <c r="M423" i="1" s="1"/>
  <c r="AE407" i="11"/>
  <c r="M422" i="1" s="1"/>
  <c r="AE406" i="11"/>
  <c r="M421" i="1" s="1"/>
  <c r="AE405" i="11"/>
  <c r="M420" i="1" s="1"/>
  <c r="AE404" i="11"/>
  <c r="M419" i="1" s="1"/>
  <c r="AE403" i="11"/>
  <c r="M418" i="1" s="1"/>
  <c r="AE402" i="11"/>
  <c r="M417" i="1" s="1"/>
  <c r="AE401" i="11"/>
  <c r="M416" i="1" s="1"/>
  <c r="AE400" i="11"/>
  <c r="M415" i="1" s="1"/>
  <c r="AE399" i="11"/>
  <c r="M414" i="1" s="1"/>
  <c r="AE398" i="11"/>
  <c r="M413" i="1" s="1"/>
  <c r="AE397" i="11"/>
  <c r="M412" i="1" s="1"/>
  <c r="AE396" i="11"/>
  <c r="M411" i="1" s="1"/>
  <c r="AE395" i="11"/>
  <c r="M410" i="1" s="1"/>
  <c r="AE394" i="11"/>
  <c r="M409" i="1" s="1"/>
  <c r="AE393" i="11"/>
  <c r="M408" i="1" s="1"/>
  <c r="AE392" i="11"/>
  <c r="M407" i="1" s="1"/>
  <c r="AE391" i="11"/>
  <c r="M406" i="1" s="1"/>
  <c r="AE390" i="11"/>
  <c r="M405" i="1" s="1"/>
  <c r="AE389" i="11"/>
  <c r="M404" i="1" s="1"/>
  <c r="AE388" i="11"/>
  <c r="M403" i="1" s="1"/>
  <c r="AE387" i="11"/>
  <c r="M402" i="1" s="1"/>
  <c r="AE386" i="11"/>
  <c r="M401" i="1" s="1"/>
  <c r="AE385" i="11"/>
  <c r="M400" i="1" s="1"/>
  <c r="AE384" i="11"/>
  <c r="M399" i="1" s="1"/>
  <c r="AE383" i="11"/>
  <c r="M398" i="1" s="1"/>
  <c r="AE382" i="11"/>
  <c r="M397" i="1" s="1"/>
  <c r="AE381" i="11"/>
  <c r="M396" i="1" s="1"/>
  <c r="AE380" i="11"/>
  <c r="M395" i="1" s="1"/>
  <c r="AE379" i="11"/>
  <c r="M394" i="1" s="1"/>
  <c r="AE378" i="11"/>
  <c r="M393" i="1" s="1"/>
  <c r="AE377" i="11"/>
  <c r="M392" i="1" s="1"/>
  <c r="AE376" i="11"/>
  <c r="M391" i="1" s="1"/>
  <c r="AE375" i="11"/>
  <c r="M390" i="1" s="1"/>
  <c r="AE374" i="11"/>
  <c r="M389" i="1" s="1"/>
  <c r="AE373" i="11"/>
  <c r="M388" i="1" s="1"/>
  <c r="AE372" i="11"/>
  <c r="M387" i="1" s="1"/>
  <c r="AE371" i="11"/>
  <c r="M386" i="1" s="1"/>
  <c r="AE370" i="11"/>
  <c r="M385" i="1" s="1"/>
  <c r="AE369" i="11"/>
  <c r="M384" i="1" s="1"/>
  <c r="AE368" i="11"/>
  <c r="M383" i="1" s="1"/>
  <c r="AE367" i="11"/>
  <c r="M382" i="1" s="1"/>
  <c r="AE366" i="11"/>
  <c r="M381" i="1" s="1"/>
  <c r="AE365" i="11"/>
  <c r="M380" i="1" s="1"/>
  <c r="AE364" i="11"/>
  <c r="M379" i="1" s="1"/>
  <c r="AE363" i="11"/>
  <c r="M378" i="1" s="1"/>
  <c r="AE362" i="11"/>
  <c r="M377" i="1" s="1"/>
  <c r="AE361" i="11"/>
  <c r="M376" i="1" s="1"/>
  <c r="AE360" i="11"/>
  <c r="M375" i="1" s="1"/>
  <c r="AE359" i="11"/>
  <c r="M374" i="1" s="1"/>
  <c r="AE358" i="11"/>
  <c r="M373" i="1" s="1"/>
  <c r="AE357" i="11"/>
  <c r="M372" i="1" s="1"/>
  <c r="AE356" i="11"/>
  <c r="M371" i="1" s="1"/>
  <c r="AE355" i="11"/>
  <c r="M370" i="1" s="1"/>
  <c r="AE354" i="11"/>
  <c r="M369" i="1" s="1"/>
  <c r="AE353" i="11"/>
  <c r="M368" i="1" s="1"/>
  <c r="AE352" i="11"/>
  <c r="M367" i="1" s="1"/>
  <c r="AE351" i="11"/>
  <c r="M366" i="1" s="1"/>
  <c r="AE350" i="11"/>
  <c r="M365" i="1" s="1"/>
  <c r="AE349" i="11"/>
  <c r="M364" i="1" s="1"/>
  <c r="AE348" i="11"/>
  <c r="M363" i="1" s="1"/>
  <c r="AE347" i="11"/>
  <c r="M362" i="1" s="1"/>
  <c r="AE346" i="11"/>
  <c r="M361" i="1" s="1"/>
  <c r="AE345" i="11"/>
  <c r="M360" i="1" s="1"/>
  <c r="AE344" i="11"/>
  <c r="M359" i="1" s="1"/>
  <c r="AE343" i="11"/>
  <c r="M358" i="1" s="1"/>
  <c r="AE342" i="11"/>
  <c r="M357" i="1" s="1"/>
  <c r="AE341" i="11"/>
  <c r="M356" i="1" s="1"/>
  <c r="AE340" i="11"/>
  <c r="M355" i="1" s="1"/>
  <c r="AE339" i="11"/>
  <c r="M354" i="1" s="1"/>
  <c r="AE338" i="11"/>
  <c r="M353" i="1" s="1"/>
  <c r="AE337" i="11"/>
  <c r="M352" i="1" s="1"/>
  <c r="AE336" i="11"/>
  <c r="M351" i="1" s="1"/>
  <c r="AE335" i="11"/>
  <c r="M350" i="1" s="1"/>
  <c r="AE334" i="11"/>
  <c r="M349" i="1" s="1"/>
  <c r="AE333" i="11"/>
  <c r="M348" i="1" s="1"/>
  <c r="AE332" i="11"/>
  <c r="M347" i="1" s="1"/>
  <c r="AE331" i="11"/>
  <c r="M346" i="1" s="1"/>
  <c r="AE330" i="11"/>
  <c r="M345" i="1" s="1"/>
  <c r="AE329" i="11"/>
  <c r="M344" i="1" s="1"/>
  <c r="AE328" i="11"/>
  <c r="M343" i="1" s="1"/>
  <c r="AE327" i="11"/>
  <c r="M342" i="1" s="1"/>
  <c r="AE326" i="11"/>
  <c r="M341" i="1" s="1"/>
  <c r="AE325" i="11"/>
  <c r="M340" i="1" s="1"/>
  <c r="AE324" i="11"/>
  <c r="M339" i="1" s="1"/>
  <c r="AE323" i="11"/>
  <c r="M338" i="1" s="1"/>
  <c r="AE322" i="11"/>
  <c r="M337" i="1" s="1"/>
  <c r="AE321" i="11"/>
  <c r="M336" i="1" s="1"/>
  <c r="AE320" i="11"/>
  <c r="M335" i="1" s="1"/>
  <c r="AE319" i="11"/>
  <c r="M334" i="1" s="1"/>
  <c r="AE318" i="11"/>
  <c r="M333" i="1" s="1"/>
  <c r="AE317" i="11"/>
  <c r="M332" i="1" s="1"/>
  <c r="AE316" i="11"/>
  <c r="M331" i="1" s="1"/>
  <c r="AE315" i="11"/>
  <c r="M330" i="1" s="1"/>
  <c r="AE314" i="11"/>
  <c r="M329" i="1" s="1"/>
  <c r="AE313" i="11"/>
  <c r="M328" i="1" s="1"/>
  <c r="AE312" i="11"/>
  <c r="M327" i="1" s="1"/>
  <c r="AE311" i="11"/>
  <c r="M326" i="1" s="1"/>
  <c r="AE310" i="11"/>
  <c r="M325" i="1" s="1"/>
  <c r="AE309" i="11"/>
  <c r="M324" i="1" s="1"/>
  <c r="AE308" i="11"/>
  <c r="M323" i="1" s="1"/>
  <c r="AE307" i="11"/>
  <c r="M322" i="1" s="1"/>
  <c r="AE306" i="11"/>
  <c r="M321" i="1" s="1"/>
  <c r="AE305" i="11"/>
  <c r="M320" i="1" s="1"/>
  <c r="AE304" i="11"/>
  <c r="M319" i="1" s="1"/>
  <c r="AE303" i="11"/>
  <c r="M318" i="1" s="1"/>
  <c r="AE302" i="11"/>
  <c r="M317" i="1" s="1"/>
  <c r="AE301" i="11"/>
  <c r="M316" i="1" s="1"/>
  <c r="AE300" i="11"/>
  <c r="M315" i="1" s="1"/>
  <c r="AE299" i="11"/>
  <c r="M314" i="1" s="1"/>
  <c r="AE298" i="11"/>
  <c r="M313" i="1" s="1"/>
  <c r="AE297" i="11"/>
  <c r="M312" i="1" s="1"/>
  <c r="AE296" i="11"/>
  <c r="M311" i="1" s="1"/>
  <c r="AE295" i="11"/>
  <c r="M310" i="1" s="1"/>
  <c r="AE294" i="11"/>
  <c r="M309" i="1" s="1"/>
  <c r="AE293" i="11"/>
  <c r="M308" i="1" s="1"/>
  <c r="AE292" i="11"/>
  <c r="M307" i="1" s="1"/>
  <c r="AE291" i="11"/>
  <c r="M306" i="1" s="1"/>
  <c r="AE290" i="11"/>
  <c r="M305" i="1" s="1"/>
  <c r="AE289" i="11"/>
  <c r="M304" i="1" s="1"/>
  <c r="AE288" i="11"/>
  <c r="M303" i="1" s="1"/>
  <c r="AE287" i="11"/>
  <c r="M302" i="1" s="1"/>
  <c r="AE286" i="11"/>
  <c r="M301" i="1" s="1"/>
  <c r="AE285" i="11"/>
  <c r="M300" i="1" s="1"/>
  <c r="AE284" i="11"/>
  <c r="M299" i="1" s="1"/>
  <c r="AE283" i="11"/>
  <c r="M298" i="1" s="1"/>
  <c r="AE282" i="11"/>
  <c r="M297" i="1" s="1"/>
  <c r="AE281" i="11"/>
  <c r="M296" i="1" s="1"/>
  <c r="AE280" i="11"/>
  <c r="M295" i="1" s="1"/>
  <c r="AE279" i="11"/>
  <c r="M294" i="1" s="1"/>
  <c r="AE278" i="11"/>
  <c r="M293" i="1" s="1"/>
  <c r="AE277" i="11"/>
  <c r="M292" i="1" s="1"/>
  <c r="AE276" i="11"/>
  <c r="M291" i="1" s="1"/>
  <c r="AE275" i="11"/>
  <c r="M290" i="1" s="1"/>
  <c r="AE274" i="11"/>
  <c r="M289" i="1" s="1"/>
  <c r="AE273" i="11"/>
  <c r="M288" i="1" s="1"/>
  <c r="AE272" i="11"/>
  <c r="M287" i="1" s="1"/>
  <c r="AE271" i="11"/>
  <c r="M286" i="1" s="1"/>
  <c r="AE270" i="11"/>
  <c r="M285" i="1" s="1"/>
  <c r="AE269" i="11"/>
  <c r="M284" i="1" s="1"/>
  <c r="AE268" i="11"/>
  <c r="M283" i="1" s="1"/>
  <c r="AE267" i="11"/>
  <c r="M282" i="1" s="1"/>
  <c r="AE266" i="11"/>
  <c r="M281" i="1" s="1"/>
  <c r="AE265" i="11"/>
  <c r="M280" i="1" s="1"/>
  <c r="AE264" i="11"/>
  <c r="M279" i="1" s="1"/>
  <c r="AE263" i="11"/>
  <c r="M278" i="1" s="1"/>
  <c r="AE262" i="11"/>
  <c r="M277" i="1" s="1"/>
  <c r="AE261" i="11"/>
  <c r="M276" i="1" s="1"/>
  <c r="AE260" i="11"/>
  <c r="M275" i="1" s="1"/>
  <c r="AE259" i="11"/>
  <c r="M274" i="1" s="1"/>
  <c r="AE258" i="11"/>
  <c r="M273" i="1" s="1"/>
  <c r="AE257" i="11"/>
  <c r="M272" i="1" s="1"/>
  <c r="AE256" i="11"/>
  <c r="M271" i="1" s="1"/>
  <c r="AE255" i="11"/>
  <c r="M270" i="1" s="1"/>
  <c r="AE254" i="11"/>
  <c r="M269" i="1" s="1"/>
  <c r="AE253" i="11"/>
  <c r="M268" i="1" s="1"/>
  <c r="AE252" i="11"/>
  <c r="M267" i="1" s="1"/>
  <c r="AE251" i="11"/>
  <c r="M266" i="1" s="1"/>
  <c r="AE250" i="11"/>
  <c r="M265" i="1" s="1"/>
  <c r="AE249" i="11"/>
  <c r="M264" i="1" s="1"/>
  <c r="AE248" i="11"/>
  <c r="M263" i="1" s="1"/>
  <c r="AE247" i="11"/>
  <c r="M262" i="1" s="1"/>
  <c r="AE246" i="11"/>
  <c r="M261" i="1" s="1"/>
  <c r="AE245" i="11"/>
  <c r="M260" i="1" s="1"/>
  <c r="AE244" i="11"/>
  <c r="M259" i="1" s="1"/>
  <c r="AE243" i="11"/>
  <c r="M258" i="1" s="1"/>
  <c r="AE242" i="11"/>
  <c r="M257" i="1" s="1"/>
  <c r="AE241" i="11"/>
  <c r="M256" i="1" s="1"/>
  <c r="AE240" i="11"/>
  <c r="M255" i="1" s="1"/>
  <c r="AE239" i="11"/>
  <c r="M254" i="1" s="1"/>
  <c r="AE238" i="11"/>
  <c r="M253" i="1" s="1"/>
  <c r="AE237" i="11"/>
  <c r="M252" i="1" s="1"/>
  <c r="AE236" i="11"/>
  <c r="M251" i="1" s="1"/>
  <c r="AE235" i="11"/>
  <c r="M250" i="1" s="1"/>
  <c r="AE234" i="11"/>
  <c r="M249" i="1" s="1"/>
  <c r="AE233" i="11"/>
  <c r="M248" i="1" s="1"/>
  <c r="AE232" i="11"/>
  <c r="M247" i="1" s="1"/>
  <c r="AE231" i="11"/>
  <c r="M246" i="1" s="1"/>
  <c r="AE230" i="11"/>
  <c r="M245" i="1" s="1"/>
  <c r="AE229" i="11"/>
  <c r="M244" i="1" s="1"/>
  <c r="AE228" i="11"/>
  <c r="M243" i="1" s="1"/>
  <c r="AE227" i="11"/>
  <c r="M242" i="1" s="1"/>
  <c r="AE226" i="11"/>
  <c r="M241" i="1" s="1"/>
  <c r="AE225" i="11"/>
  <c r="M240" i="1" s="1"/>
  <c r="AE224" i="11"/>
  <c r="M239" i="1" s="1"/>
  <c r="AE223" i="11"/>
  <c r="M238" i="1" s="1"/>
  <c r="AE222" i="11"/>
  <c r="M237" i="1" s="1"/>
  <c r="AE221" i="11"/>
  <c r="M236" i="1" s="1"/>
  <c r="AE220" i="11"/>
  <c r="M235" i="1" s="1"/>
  <c r="AE219" i="11"/>
  <c r="M234" i="1" s="1"/>
  <c r="AE218" i="11"/>
  <c r="M233" i="1" s="1"/>
  <c r="AE217" i="11"/>
  <c r="M232" i="1" s="1"/>
  <c r="AE216" i="11"/>
  <c r="M231" i="1" s="1"/>
  <c r="AE215" i="11"/>
  <c r="M230" i="1" s="1"/>
  <c r="AE214" i="11"/>
  <c r="M229" i="1" s="1"/>
  <c r="AE213" i="11"/>
  <c r="M228" i="1" s="1"/>
  <c r="AE212" i="11"/>
  <c r="M227" i="1" s="1"/>
  <c r="AE211" i="11"/>
  <c r="M226" i="1" s="1"/>
  <c r="AE210" i="11"/>
  <c r="M225" i="1" s="1"/>
  <c r="AE209" i="11"/>
  <c r="M224" i="1" s="1"/>
  <c r="AE208" i="11"/>
  <c r="M223" i="1" s="1"/>
  <c r="AE207" i="11"/>
  <c r="M222" i="1" s="1"/>
  <c r="AE206" i="11"/>
  <c r="M221" i="1" s="1"/>
  <c r="AE205" i="11"/>
  <c r="M220" i="1" s="1"/>
  <c r="AE204" i="11"/>
  <c r="M219" i="1" s="1"/>
  <c r="AE203" i="11"/>
  <c r="M218" i="1" s="1"/>
  <c r="AE202" i="11"/>
  <c r="M217" i="1" s="1"/>
  <c r="AE201" i="11"/>
  <c r="M216" i="1" s="1"/>
  <c r="AE200" i="11"/>
  <c r="M215" i="1" s="1"/>
  <c r="AE199" i="11"/>
  <c r="M214" i="1" s="1"/>
  <c r="AE198" i="11"/>
  <c r="M213" i="1" s="1"/>
  <c r="AE197" i="11"/>
  <c r="M212" i="1" s="1"/>
  <c r="AE196" i="11"/>
  <c r="M211" i="1" s="1"/>
  <c r="AE195" i="11"/>
  <c r="M210" i="1" s="1"/>
  <c r="AE194" i="11"/>
  <c r="M209" i="1" s="1"/>
  <c r="AE193" i="11"/>
  <c r="M208" i="1" s="1"/>
  <c r="AE192" i="11"/>
  <c r="M207" i="1" s="1"/>
  <c r="AE191" i="11"/>
  <c r="M206" i="1" s="1"/>
  <c r="AE190" i="11"/>
  <c r="M205" i="1" s="1"/>
  <c r="AE189" i="11"/>
  <c r="M204" i="1" s="1"/>
  <c r="AE188" i="11"/>
  <c r="M203" i="1" s="1"/>
  <c r="AE187" i="11"/>
  <c r="M202" i="1" s="1"/>
  <c r="AE186" i="11"/>
  <c r="M201" i="1" s="1"/>
  <c r="AE185" i="11"/>
  <c r="M200" i="1" s="1"/>
  <c r="AE184" i="11"/>
  <c r="M199" i="1" s="1"/>
  <c r="AE183" i="11"/>
  <c r="M198" i="1" s="1"/>
  <c r="AE182" i="11"/>
  <c r="M197" i="1" s="1"/>
  <c r="AE181" i="11"/>
  <c r="M196" i="1" s="1"/>
  <c r="AE180" i="11"/>
  <c r="M195" i="1" s="1"/>
  <c r="AE179" i="11"/>
  <c r="M194" i="1" s="1"/>
  <c r="AE178" i="11"/>
  <c r="M193" i="1" s="1"/>
  <c r="AE177" i="11"/>
  <c r="M192" i="1" s="1"/>
  <c r="AE176" i="11"/>
  <c r="M191" i="1" s="1"/>
  <c r="AE175" i="11"/>
  <c r="M190" i="1" s="1"/>
  <c r="AE174" i="11"/>
  <c r="M189" i="1" s="1"/>
  <c r="AE173" i="11"/>
  <c r="M188" i="1" s="1"/>
  <c r="AE172" i="11"/>
  <c r="M187" i="1" s="1"/>
  <c r="AE171" i="11"/>
  <c r="M186" i="1" s="1"/>
  <c r="AE170" i="11"/>
  <c r="M185" i="1" s="1"/>
  <c r="AE169" i="11"/>
  <c r="M184" i="1" s="1"/>
  <c r="AE168" i="11"/>
  <c r="M183" i="1" s="1"/>
  <c r="AE167" i="11"/>
  <c r="M182" i="1" s="1"/>
  <c r="AE166" i="11"/>
  <c r="M181" i="1" s="1"/>
  <c r="AE165" i="11"/>
  <c r="M180" i="1" s="1"/>
  <c r="AE164" i="11"/>
  <c r="M179" i="1" s="1"/>
  <c r="AE163" i="11"/>
  <c r="M178" i="1" s="1"/>
  <c r="AE162" i="11"/>
  <c r="M177" i="1" s="1"/>
  <c r="AE161" i="11"/>
  <c r="M176" i="1" s="1"/>
  <c r="AE160" i="11"/>
  <c r="M175" i="1" s="1"/>
  <c r="AE159" i="11"/>
  <c r="M174" i="1" s="1"/>
  <c r="AE158" i="11"/>
  <c r="M173" i="1" s="1"/>
  <c r="AE157" i="11"/>
  <c r="M172" i="1" s="1"/>
  <c r="AE156" i="11"/>
  <c r="M171" i="1" s="1"/>
  <c r="AE155" i="11"/>
  <c r="M170" i="1" s="1"/>
  <c r="AE154" i="11"/>
  <c r="M169" i="1" s="1"/>
  <c r="AE153" i="11"/>
  <c r="M168" i="1" s="1"/>
  <c r="AE152" i="11"/>
  <c r="M167" i="1" s="1"/>
  <c r="AE151" i="11"/>
  <c r="M166" i="1" s="1"/>
  <c r="AE150" i="11"/>
  <c r="M165" i="1" s="1"/>
  <c r="AE149" i="11"/>
  <c r="M164" i="1" s="1"/>
  <c r="AE148" i="11"/>
  <c r="M163" i="1" s="1"/>
  <c r="AE147" i="11"/>
  <c r="M162" i="1" s="1"/>
  <c r="AE146" i="11"/>
  <c r="M161" i="1" s="1"/>
  <c r="AE145" i="11"/>
  <c r="M160" i="1" s="1"/>
  <c r="AE144" i="11"/>
  <c r="M159" i="1" s="1"/>
  <c r="AE143" i="11"/>
  <c r="M158" i="1" s="1"/>
  <c r="AE142" i="11"/>
  <c r="M157" i="1" s="1"/>
  <c r="AE141" i="11"/>
  <c r="M156" i="1" s="1"/>
  <c r="AE140" i="11"/>
  <c r="M155" i="1" s="1"/>
  <c r="AE139" i="11"/>
  <c r="M154" i="1" s="1"/>
  <c r="AE138" i="11"/>
  <c r="M153" i="1" s="1"/>
  <c r="AE137" i="11"/>
  <c r="M152" i="1" s="1"/>
  <c r="AE136" i="11"/>
  <c r="M151" i="1" s="1"/>
  <c r="AE135" i="11"/>
  <c r="M150" i="1" s="1"/>
  <c r="AE134" i="11"/>
  <c r="M149" i="1" s="1"/>
  <c r="AE133" i="11"/>
  <c r="M148" i="1" s="1"/>
  <c r="AE132" i="11"/>
  <c r="M147" i="1" s="1"/>
  <c r="AE131" i="11"/>
  <c r="M146" i="1" s="1"/>
  <c r="AE130" i="11"/>
  <c r="M145" i="1" s="1"/>
  <c r="AE129" i="11"/>
  <c r="M144" i="1" s="1"/>
  <c r="AE128" i="11"/>
  <c r="M143" i="1" s="1"/>
  <c r="AE127" i="11"/>
  <c r="M142" i="1" s="1"/>
  <c r="AE126" i="11"/>
  <c r="M141" i="1" s="1"/>
  <c r="AE125" i="11"/>
  <c r="M140" i="1" s="1"/>
  <c r="AE124" i="11"/>
  <c r="M139" i="1" s="1"/>
  <c r="AE123" i="11"/>
  <c r="M138" i="1" s="1"/>
  <c r="AE122" i="11"/>
  <c r="M137" i="1" s="1"/>
  <c r="AE121" i="11"/>
  <c r="M136" i="1" s="1"/>
  <c r="AE120" i="11"/>
  <c r="M135" i="1" s="1"/>
  <c r="AE119" i="11"/>
  <c r="M134" i="1" s="1"/>
  <c r="AE118" i="11"/>
  <c r="M133" i="1" s="1"/>
  <c r="AE117" i="11"/>
  <c r="M132" i="1" s="1"/>
  <c r="AE116" i="11"/>
  <c r="M131" i="1" s="1"/>
  <c r="AE115" i="11"/>
  <c r="M130" i="1" s="1"/>
  <c r="AE114" i="11"/>
  <c r="M129" i="1" s="1"/>
  <c r="AE113" i="11"/>
  <c r="M128" i="1" s="1"/>
  <c r="AE112" i="11"/>
  <c r="M127" i="1" s="1"/>
  <c r="AE111" i="11"/>
  <c r="M126" i="1" s="1"/>
  <c r="AE110" i="11"/>
  <c r="M125" i="1" s="1"/>
  <c r="AE109" i="11"/>
  <c r="M124" i="1" s="1"/>
  <c r="AE108" i="11"/>
  <c r="M123" i="1" s="1"/>
  <c r="AE107" i="11"/>
  <c r="M122" i="1" s="1"/>
  <c r="AE106" i="11"/>
  <c r="M121" i="1" s="1"/>
  <c r="AE105" i="11"/>
  <c r="M120" i="1" s="1"/>
  <c r="AE104" i="11"/>
  <c r="M119" i="1" s="1"/>
  <c r="AE103" i="11"/>
  <c r="M118" i="1" s="1"/>
  <c r="AE102" i="11"/>
  <c r="M117" i="1" s="1"/>
  <c r="AE101" i="11"/>
  <c r="M116" i="1" s="1"/>
  <c r="AE100" i="11"/>
  <c r="M115" i="1" s="1"/>
  <c r="AE99" i="11"/>
  <c r="M114" i="1" s="1"/>
  <c r="AE98" i="11"/>
  <c r="M113" i="1" s="1"/>
  <c r="AE97" i="11"/>
  <c r="M112" i="1" s="1"/>
  <c r="AE96" i="11"/>
  <c r="M111" i="1" s="1"/>
  <c r="AE95" i="11"/>
  <c r="M110" i="1" s="1"/>
  <c r="AE94" i="11"/>
  <c r="M109" i="1" s="1"/>
  <c r="AE93" i="11"/>
  <c r="M108" i="1" s="1"/>
  <c r="AE92" i="11"/>
  <c r="M107" i="1" s="1"/>
  <c r="AE91" i="11"/>
  <c r="M106" i="1" s="1"/>
  <c r="AE90" i="11"/>
  <c r="M105" i="1" s="1"/>
  <c r="AE89" i="11"/>
  <c r="M104" i="1" s="1"/>
  <c r="AE88" i="11"/>
  <c r="M103" i="1" s="1"/>
  <c r="AE87" i="11"/>
  <c r="M102" i="1" s="1"/>
  <c r="AE86" i="11"/>
  <c r="M101" i="1" s="1"/>
  <c r="AE85" i="11"/>
  <c r="M100" i="1" s="1"/>
  <c r="AE84" i="11"/>
  <c r="M99" i="1" s="1"/>
  <c r="AE83" i="11"/>
  <c r="M98" i="1" s="1"/>
  <c r="AE82" i="11"/>
  <c r="M97" i="1" s="1"/>
  <c r="AE81" i="11"/>
  <c r="M96" i="1" s="1"/>
  <c r="AE80" i="11"/>
  <c r="M95" i="1" s="1"/>
  <c r="AE79" i="11"/>
  <c r="M94" i="1" s="1"/>
  <c r="AE78" i="11"/>
  <c r="M93" i="1" s="1"/>
  <c r="AE77" i="11"/>
  <c r="M92" i="1" s="1"/>
  <c r="AE76" i="11"/>
  <c r="M91" i="1" s="1"/>
  <c r="AE75" i="11"/>
  <c r="M90" i="1" s="1"/>
  <c r="AE74" i="11"/>
  <c r="M89" i="1" s="1"/>
  <c r="AE73" i="11"/>
  <c r="M88" i="1" s="1"/>
  <c r="AE72" i="11"/>
  <c r="M87" i="1" s="1"/>
  <c r="AE71" i="11"/>
  <c r="M86" i="1" s="1"/>
  <c r="AE70" i="11"/>
  <c r="M85" i="1" s="1"/>
  <c r="AE69" i="11"/>
  <c r="M84" i="1" s="1"/>
  <c r="AE68" i="11"/>
  <c r="M83" i="1" s="1"/>
  <c r="AE67" i="11"/>
  <c r="M82" i="1" s="1"/>
  <c r="AE66" i="11"/>
  <c r="M81" i="1" s="1"/>
  <c r="AE65" i="11"/>
  <c r="M80" i="1" s="1"/>
  <c r="AE64" i="11"/>
  <c r="M79" i="1" s="1"/>
  <c r="AE63" i="11"/>
  <c r="M78" i="1" s="1"/>
  <c r="AE62" i="11"/>
  <c r="M77" i="1" s="1"/>
  <c r="AE61" i="11"/>
  <c r="M76" i="1" s="1"/>
  <c r="AE60" i="11"/>
  <c r="M75" i="1" s="1"/>
  <c r="AE59" i="11"/>
  <c r="M74" i="1" s="1"/>
  <c r="AE58" i="11"/>
  <c r="M73" i="1" s="1"/>
  <c r="AE57" i="11"/>
  <c r="M72" i="1" s="1"/>
  <c r="AE56" i="11"/>
  <c r="M71" i="1" s="1"/>
  <c r="AE55" i="11"/>
  <c r="M70" i="1" s="1"/>
  <c r="AE54" i="11"/>
  <c r="M69" i="1" s="1"/>
  <c r="AE53" i="11"/>
  <c r="M68" i="1" s="1"/>
  <c r="AE52" i="11"/>
  <c r="M67" i="1" s="1"/>
  <c r="AE51" i="11"/>
  <c r="M66" i="1" s="1"/>
  <c r="AE50" i="11"/>
  <c r="M65" i="1" s="1"/>
  <c r="AE49" i="11"/>
  <c r="M64" i="1" s="1"/>
  <c r="AE48" i="11"/>
  <c r="M63" i="1" s="1"/>
  <c r="AE47" i="11"/>
  <c r="M62" i="1" s="1"/>
  <c r="AE46" i="11"/>
  <c r="M61" i="1" s="1"/>
  <c r="AE45" i="11"/>
  <c r="M60" i="1" s="1"/>
  <c r="AE44" i="11"/>
  <c r="M59" i="1" s="1"/>
  <c r="AE43" i="11"/>
  <c r="M58" i="1" s="1"/>
  <c r="AE42" i="11"/>
  <c r="M57" i="1" s="1"/>
  <c r="AE41" i="11"/>
  <c r="M56" i="1" s="1"/>
  <c r="AE40" i="11"/>
  <c r="M55" i="1" s="1"/>
  <c r="AE39" i="11"/>
  <c r="M54" i="1" s="1"/>
  <c r="AE38" i="11"/>
  <c r="M53" i="1" s="1"/>
  <c r="AE37" i="11"/>
  <c r="M52" i="1" s="1"/>
  <c r="AE36" i="11"/>
  <c r="M51" i="1" s="1"/>
  <c r="AE35" i="11"/>
  <c r="M50" i="1" s="1"/>
  <c r="AE34" i="11"/>
  <c r="M49" i="1" s="1"/>
  <c r="AE33" i="11"/>
  <c r="M48" i="1" s="1"/>
  <c r="AE32" i="11"/>
  <c r="M47" i="1" s="1"/>
  <c r="AE31" i="11"/>
  <c r="M46" i="1" s="1"/>
  <c r="AE30" i="11"/>
  <c r="M45" i="1" s="1"/>
  <c r="AE29" i="11"/>
  <c r="M44" i="1" s="1"/>
  <c r="AE28" i="11"/>
  <c r="M43" i="1" s="1"/>
  <c r="AE27" i="11"/>
  <c r="M42" i="1" s="1"/>
  <c r="AE26" i="11"/>
  <c r="M41" i="1" s="1"/>
  <c r="AE25" i="11"/>
  <c r="M40" i="1" s="1"/>
  <c r="AE24" i="11"/>
  <c r="M39" i="1" s="1"/>
  <c r="AE23" i="11"/>
  <c r="M38" i="1" s="1"/>
  <c r="AE22" i="11"/>
  <c r="M37" i="1" s="1"/>
  <c r="AE21" i="11"/>
  <c r="M36" i="1" s="1"/>
  <c r="AE20" i="11"/>
  <c r="M35" i="1" s="1"/>
  <c r="AE19" i="11"/>
  <c r="AE18" i="11"/>
  <c r="M18" i="1" s="1"/>
  <c r="AE17" i="11"/>
  <c r="M17" i="1" s="1"/>
  <c r="AE16" i="11"/>
  <c r="M16" i="1" s="1"/>
  <c r="AE15" i="11"/>
  <c r="M15" i="1" s="1"/>
  <c r="AE14" i="11"/>
  <c r="M14" i="1" s="1"/>
  <c r="AE13" i="11"/>
  <c r="M13" i="1" s="1"/>
  <c r="AE12" i="11"/>
  <c r="M12" i="1" s="1"/>
  <c r="AE11" i="11"/>
  <c r="M11" i="1" s="1"/>
  <c r="AE10" i="11"/>
  <c r="M10" i="1" s="1"/>
  <c r="AE9" i="11"/>
  <c r="M9" i="1" s="1"/>
  <c r="AE8" i="11"/>
  <c r="M8" i="1" s="1"/>
  <c r="AE7" i="11"/>
  <c r="M7" i="1" s="1"/>
  <c r="AE6" i="11"/>
  <c r="M6" i="1" s="1"/>
  <c r="AE5" i="11"/>
  <c r="M5" i="1" s="1"/>
  <c r="AE4" i="11"/>
  <c r="M4" i="1" s="1"/>
  <c r="AE3" i="11"/>
  <c r="M3" i="1" s="1"/>
  <c r="AE2" i="11"/>
  <c r="AL469" i="8"/>
  <c r="AN469" i="8" s="1"/>
  <c r="AM469" i="8"/>
  <c r="AL470" i="8"/>
  <c r="AM470" i="8"/>
  <c r="AL471" i="8"/>
  <c r="AM471" i="8"/>
  <c r="AN471" i="8"/>
  <c r="AL472" i="8"/>
  <c r="AN472" i="8" s="1"/>
  <c r="AM472" i="8"/>
  <c r="AL473" i="8"/>
  <c r="AM473" i="8"/>
  <c r="AN473" i="8"/>
  <c r="AL474" i="8"/>
  <c r="AN474" i="8" s="1"/>
  <c r="AM474" i="8"/>
  <c r="AL475" i="8"/>
  <c r="AN475" i="8" s="1"/>
  <c r="AM475" i="8"/>
  <c r="AL476" i="8"/>
  <c r="AM476" i="8"/>
  <c r="AN476" i="8"/>
  <c r="AM468" i="8"/>
  <c r="AN468" i="8" s="1"/>
  <c r="AL468" i="8"/>
  <c r="AM467" i="8"/>
  <c r="AL467" i="8"/>
  <c r="AM466" i="8"/>
  <c r="AL466" i="8"/>
  <c r="AN466" i="8"/>
  <c r="AM465" i="8"/>
  <c r="AN465" i="8" s="1"/>
  <c r="AL465" i="8"/>
  <c r="AM464" i="8"/>
  <c r="AL464" i="8"/>
  <c r="AN464" i="8"/>
  <c r="AM463" i="8"/>
  <c r="AL463" i="8"/>
  <c r="AN463" i="8"/>
  <c r="AM462" i="8"/>
  <c r="AL462" i="8"/>
  <c r="AN462" i="8" s="1"/>
  <c r="AM461" i="8"/>
  <c r="AL461" i="8"/>
  <c r="AN461" i="8" s="1"/>
  <c r="AM460" i="8"/>
  <c r="AL460" i="8"/>
  <c r="AN460" i="8" s="1"/>
  <c r="AM459" i="8"/>
  <c r="AL459" i="8"/>
  <c r="AM458" i="8"/>
  <c r="AL458" i="8"/>
  <c r="AN458" i="8" s="1"/>
  <c r="AM457" i="8"/>
  <c r="AL457" i="8"/>
  <c r="AN457" i="8" s="1"/>
  <c r="AM456" i="8"/>
  <c r="AN456" i="8" s="1"/>
  <c r="AL456" i="8"/>
  <c r="AM455" i="8"/>
  <c r="AL455" i="8"/>
  <c r="AN455" i="8"/>
  <c r="AM454" i="8"/>
  <c r="AN454" i="8" s="1"/>
  <c r="AL454" i="8"/>
  <c r="AM453" i="8"/>
  <c r="AL453" i="8"/>
  <c r="AN453" i="8"/>
  <c r="AM452" i="8"/>
  <c r="AL452" i="8"/>
  <c r="AN452" i="8"/>
  <c r="AM451" i="8"/>
  <c r="AL451" i="8"/>
  <c r="AN451" i="8" s="1"/>
  <c r="AM450" i="8"/>
  <c r="AL450" i="8"/>
  <c r="AN450" i="8"/>
  <c r="AM449" i="8"/>
  <c r="AL449" i="8"/>
  <c r="AN449" i="8"/>
  <c r="AM448" i="8"/>
  <c r="AN448" i="8" s="1"/>
  <c r="AL448" i="8"/>
  <c r="AM447" i="8"/>
  <c r="AL447" i="8"/>
  <c r="AN447" i="8" s="1"/>
  <c r="AM446" i="8"/>
  <c r="AL446" i="8"/>
  <c r="AN446" i="8" s="1"/>
  <c r="AM445" i="8"/>
  <c r="AL445" i="8"/>
  <c r="AN445" i="8" s="1"/>
  <c r="AM444" i="8"/>
  <c r="AL444" i="8"/>
  <c r="AN444" i="8"/>
  <c r="AM443" i="8"/>
  <c r="AL443" i="8"/>
  <c r="AM442" i="8"/>
  <c r="AL442" i="8"/>
  <c r="AN442" i="8" s="1"/>
  <c r="AM441" i="8"/>
  <c r="AL441" i="8"/>
  <c r="AN441" i="8"/>
  <c r="AM440" i="8"/>
  <c r="AN440" i="8" s="1"/>
  <c r="AL440" i="8"/>
  <c r="AM439" i="8"/>
  <c r="AL439" i="8"/>
  <c r="AN439" i="8"/>
  <c r="AM438" i="8"/>
  <c r="AL438" i="8"/>
  <c r="AN438" i="8"/>
  <c r="AM437" i="8"/>
  <c r="AL437" i="8"/>
  <c r="AN437" i="8" s="1"/>
  <c r="AM436" i="8"/>
  <c r="AL436" i="8"/>
  <c r="AN436" i="8" s="1"/>
  <c r="AM435" i="8"/>
  <c r="AL435" i="8"/>
  <c r="AN435" i="8" s="1"/>
  <c r="AM434" i="8"/>
  <c r="AL434" i="8"/>
  <c r="AN434" i="8" s="1"/>
  <c r="AM433" i="8"/>
  <c r="AL433" i="8"/>
  <c r="AN433" i="8" s="1"/>
  <c r="AM432" i="8"/>
  <c r="AN432" i="8" s="1"/>
  <c r="AL432" i="8"/>
  <c r="AM431" i="8"/>
  <c r="AL431" i="8"/>
  <c r="AN431" i="8" s="1"/>
  <c r="AM430" i="8"/>
  <c r="AL430" i="8"/>
  <c r="AN430" i="8"/>
  <c r="AM429" i="8"/>
  <c r="AL429" i="8"/>
  <c r="AN429" i="8"/>
  <c r="AM428" i="8"/>
  <c r="AL428" i="8"/>
  <c r="AN428" i="8"/>
  <c r="AM427" i="8"/>
  <c r="AL427" i="8"/>
  <c r="AN427" i="8" s="1"/>
  <c r="AM426" i="8"/>
  <c r="AN426" i="8" s="1"/>
  <c r="AL426" i="8"/>
  <c r="AM425" i="8"/>
  <c r="AL425" i="8"/>
  <c r="AN425" i="8"/>
  <c r="AM424" i="8"/>
  <c r="AL424" i="8"/>
  <c r="AN424" i="8"/>
  <c r="AM423" i="8"/>
  <c r="AL423" i="8"/>
  <c r="AN423" i="8" s="1"/>
  <c r="AM422" i="8"/>
  <c r="AL422" i="8"/>
  <c r="AN422" i="8" s="1"/>
  <c r="AM421" i="8"/>
  <c r="AL421" i="8"/>
  <c r="AN421" i="8" s="1"/>
  <c r="AM420" i="8"/>
  <c r="AL420" i="8"/>
  <c r="AN420" i="8" s="1"/>
  <c r="AM419" i="8"/>
  <c r="AL419" i="8"/>
  <c r="AM418" i="8"/>
  <c r="AL418" i="8"/>
  <c r="AN418" i="8" s="1"/>
  <c r="AM417" i="8"/>
  <c r="AL417" i="8"/>
  <c r="AN417" i="8" s="1"/>
  <c r="AM416" i="8"/>
  <c r="AL416" i="8"/>
  <c r="AN416" i="8"/>
  <c r="AM415" i="8"/>
  <c r="AN415" i="8" s="1"/>
  <c r="AL415" i="8"/>
  <c r="AM414" i="8"/>
  <c r="AL414" i="8"/>
  <c r="AN414" i="8"/>
  <c r="AM413" i="8"/>
  <c r="AL413" i="8"/>
  <c r="AN413" i="8"/>
  <c r="AM412" i="8"/>
  <c r="AL412" i="8"/>
  <c r="AN412" i="8" s="1"/>
  <c r="AM411" i="8"/>
  <c r="AL411" i="8"/>
  <c r="AN411" i="8" s="1"/>
  <c r="AM410" i="8"/>
  <c r="AL410" i="8"/>
  <c r="AN410" i="8"/>
  <c r="AM409" i="8"/>
  <c r="AL409" i="8"/>
  <c r="AN409" i="8" s="1"/>
  <c r="AM408" i="8"/>
  <c r="AL408" i="8"/>
  <c r="AN408" i="8"/>
  <c r="AM407" i="8"/>
  <c r="AL407" i="8"/>
  <c r="AN407" i="8" s="1"/>
  <c r="AM406" i="8"/>
  <c r="AL406" i="8"/>
  <c r="AN406" i="8" s="1"/>
  <c r="AM405" i="8"/>
  <c r="AL405" i="8"/>
  <c r="AN405" i="8"/>
  <c r="AM404" i="8"/>
  <c r="AN404" i="8" s="1"/>
  <c r="AL404" i="8"/>
  <c r="AM403" i="8"/>
  <c r="AL403" i="8"/>
  <c r="AM402" i="8"/>
  <c r="AL402" i="8"/>
  <c r="AN402" i="8"/>
  <c r="AM401" i="8"/>
  <c r="AN401" i="8" s="1"/>
  <c r="AL401" i="8"/>
  <c r="AM400" i="8"/>
  <c r="AL400" i="8"/>
  <c r="AN400" i="8"/>
  <c r="AM399" i="8"/>
  <c r="AL399" i="8"/>
  <c r="AN399" i="8"/>
  <c r="AM398" i="8"/>
  <c r="AL398" i="8"/>
  <c r="AN398" i="8" s="1"/>
  <c r="AM397" i="8"/>
  <c r="AL397" i="8"/>
  <c r="AN397" i="8" s="1"/>
  <c r="AM396" i="8"/>
  <c r="AL396" i="8"/>
  <c r="AN396" i="8" s="1"/>
  <c r="AM395" i="8"/>
  <c r="AL395" i="8"/>
  <c r="AM394" i="8"/>
  <c r="AL394" i="8"/>
  <c r="AN394" i="8" s="1"/>
  <c r="AM393" i="8"/>
  <c r="AL393" i="8"/>
  <c r="AN393" i="8" s="1"/>
  <c r="AM392" i="8"/>
  <c r="AN392" i="8" s="1"/>
  <c r="AL392" i="8"/>
  <c r="AM391" i="8"/>
  <c r="AL391" i="8"/>
  <c r="AN391" i="8"/>
  <c r="AM390" i="8"/>
  <c r="AN390" i="8" s="1"/>
  <c r="AL390" i="8"/>
  <c r="AM389" i="8"/>
  <c r="AL389" i="8"/>
  <c r="AN389" i="8"/>
  <c r="AM388" i="8"/>
  <c r="AL388" i="8"/>
  <c r="AN388" i="8"/>
  <c r="AM387" i="8"/>
  <c r="AL387" i="8"/>
  <c r="AN387" i="8" s="1"/>
  <c r="AM386" i="8"/>
  <c r="AL386" i="8"/>
  <c r="AN386" i="8"/>
  <c r="AM385" i="8"/>
  <c r="AL385" i="8"/>
  <c r="AN385" i="8"/>
  <c r="AM384" i="8"/>
  <c r="AN384" i="8" s="1"/>
  <c r="AL384" i="8"/>
  <c r="AM383" i="8"/>
  <c r="AL383" i="8"/>
  <c r="AN383" i="8" s="1"/>
  <c r="AM382" i="8"/>
  <c r="AL382" i="8"/>
  <c r="AN382" i="8" s="1"/>
  <c r="AM381" i="8"/>
  <c r="AL381" i="8"/>
  <c r="AN381" i="8" s="1"/>
  <c r="AM380" i="8"/>
  <c r="AL380" i="8"/>
  <c r="AN380" i="8"/>
  <c r="AM379" i="8"/>
  <c r="AL379" i="8"/>
  <c r="AM378" i="8"/>
  <c r="AL378" i="8"/>
  <c r="AN378" i="8" s="1"/>
  <c r="AM377" i="8"/>
  <c r="AL377" i="8"/>
  <c r="AN377" i="8"/>
  <c r="AM376" i="8"/>
  <c r="AN376" i="8" s="1"/>
  <c r="AL376" i="8"/>
  <c r="AM375" i="8"/>
  <c r="AL375" i="8"/>
  <c r="AN375" i="8"/>
  <c r="AM374" i="8"/>
  <c r="AL374" i="8"/>
  <c r="AN374" i="8"/>
  <c r="AM373" i="8"/>
  <c r="AL373" i="8"/>
  <c r="AN373" i="8" s="1"/>
  <c r="AM372" i="8"/>
  <c r="AL372" i="8"/>
  <c r="AN372" i="8" s="1"/>
  <c r="AM371" i="8"/>
  <c r="AL371" i="8"/>
  <c r="AN371" i="8" s="1"/>
  <c r="AM370" i="8"/>
  <c r="AL370" i="8"/>
  <c r="AN370" i="8" s="1"/>
  <c r="AM369" i="8"/>
  <c r="AL369" i="8"/>
  <c r="AN369" i="8" s="1"/>
  <c r="AM368" i="8"/>
  <c r="AN368" i="8" s="1"/>
  <c r="AL368" i="8"/>
  <c r="AM367" i="8"/>
  <c r="AL367" i="8"/>
  <c r="AN367" i="8" s="1"/>
  <c r="AM366" i="8"/>
  <c r="AL366" i="8"/>
  <c r="AN366" i="8"/>
  <c r="AM365" i="8"/>
  <c r="AL365" i="8"/>
  <c r="AN365" i="8"/>
  <c r="AM364" i="8"/>
  <c r="AL364" i="8"/>
  <c r="AN364" i="8"/>
  <c r="AM363" i="8"/>
  <c r="AL363" i="8"/>
  <c r="AN363" i="8" s="1"/>
  <c r="AM362" i="8"/>
  <c r="AN362" i="8" s="1"/>
  <c r="AL362" i="8"/>
  <c r="AM361" i="8"/>
  <c r="AL361" i="8"/>
  <c r="AN361" i="8"/>
  <c r="AM360" i="8"/>
  <c r="AL360" i="8"/>
  <c r="AN360" i="8"/>
  <c r="AM359" i="8"/>
  <c r="AL359" i="8"/>
  <c r="AN359" i="8" s="1"/>
  <c r="AM358" i="8"/>
  <c r="AL358" i="8"/>
  <c r="AN358" i="8" s="1"/>
  <c r="AM357" i="8"/>
  <c r="AL357" i="8"/>
  <c r="AN357" i="8" s="1"/>
  <c r="AM356" i="8"/>
  <c r="AL356" i="8"/>
  <c r="AN356" i="8" s="1"/>
  <c r="AM355" i="8"/>
  <c r="AL355" i="8"/>
  <c r="AM354" i="8"/>
  <c r="AL354" i="8"/>
  <c r="AN354" i="8" s="1"/>
  <c r="AM353" i="8"/>
  <c r="AL353" i="8"/>
  <c r="AN353" i="8" s="1"/>
  <c r="AM352" i="8"/>
  <c r="AL352" i="8"/>
  <c r="AN352" i="8"/>
  <c r="AM351" i="8"/>
  <c r="AN351" i="8" s="1"/>
  <c r="AL351" i="8"/>
  <c r="AM350" i="8"/>
  <c r="AL350" i="8"/>
  <c r="AN350" i="8"/>
  <c r="AM349" i="8"/>
  <c r="AL349" i="8"/>
  <c r="AN349" i="8"/>
  <c r="AM348" i="8"/>
  <c r="AL348" i="8"/>
  <c r="AN348" i="8" s="1"/>
  <c r="AM347" i="8"/>
  <c r="AL347" i="8"/>
  <c r="AN347" i="8" s="1"/>
  <c r="AM346" i="8"/>
  <c r="AL346" i="8"/>
  <c r="AN346" i="8"/>
  <c r="AM345" i="8"/>
  <c r="AL345" i="8"/>
  <c r="AN345" i="8" s="1"/>
  <c r="AM344" i="8"/>
  <c r="AL344" i="8"/>
  <c r="AN344" i="8"/>
  <c r="AM343" i="8"/>
  <c r="AL343" i="8"/>
  <c r="AN343" i="8" s="1"/>
  <c r="AM342" i="8"/>
  <c r="AL342" i="8"/>
  <c r="AN342" i="8" s="1"/>
  <c r="AM341" i="8"/>
  <c r="AL341" i="8"/>
  <c r="AN341" i="8"/>
  <c r="AM340" i="8"/>
  <c r="AN340" i="8" s="1"/>
  <c r="AL340" i="8"/>
  <c r="AM339" i="8"/>
  <c r="AL339" i="8"/>
  <c r="AM338" i="8"/>
  <c r="AL338" i="8"/>
  <c r="AN338" i="8"/>
  <c r="AM337" i="8"/>
  <c r="AN337" i="8" s="1"/>
  <c r="AL337" i="8"/>
  <c r="AM336" i="8"/>
  <c r="AL336" i="8"/>
  <c r="AN336" i="8"/>
  <c r="AM335" i="8"/>
  <c r="AL335" i="8"/>
  <c r="AN335" i="8"/>
  <c r="AM334" i="8"/>
  <c r="AL334" i="8"/>
  <c r="AN334" i="8" s="1"/>
  <c r="AM333" i="8"/>
  <c r="AL333" i="8"/>
  <c r="AN333" i="8" s="1"/>
  <c r="AM332" i="8"/>
  <c r="AL332" i="8"/>
  <c r="AN332" i="8" s="1"/>
  <c r="AM331" i="8"/>
  <c r="AL331" i="8"/>
  <c r="AM330" i="8"/>
  <c r="AL330" i="8"/>
  <c r="AN330" i="8" s="1"/>
  <c r="AM329" i="8"/>
  <c r="AL329" i="8"/>
  <c r="AN329" i="8" s="1"/>
  <c r="AM328" i="8"/>
  <c r="AN328" i="8" s="1"/>
  <c r="AL328" i="8"/>
  <c r="AM327" i="8"/>
  <c r="AL327" i="8"/>
  <c r="AN327" i="8"/>
  <c r="AM326" i="8"/>
  <c r="AN326" i="8" s="1"/>
  <c r="AL326" i="8"/>
  <c r="AM325" i="8"/>
  <c r="AL325" i="8"/>
  <c r="AN325" i="8"/>
  <c r="AM324" i="8"/>
  <c r="AL324" i="8"/>
  <c r="AN324" i="8"/>
  <c r="AM323" i="8"/>
  <c r="AL323" i="8"/>
  <c r="AN323" i="8" s="1"/>
  <c r="AM322" i="8"/>
  <c r="AL322" i="8"/>
  <c r="AN322" i="8"/>
  <c r="AM321" i="8"/>
  <c r="AL321" i="8"/>
  <c r="AN321" i="8"/>
  <c r="AM320" i="8"/>
  <c r="AN320" i="8" s="1"/>
  <c r="AL320" i="8"/>
  <c r="AM319" i="8"/>
  <c r="AL319" i="8"/>
  <c r="AN319" i="8" s="1"/>
  <c r="AM318" i="8"/>
  <c r="AL318" i="8"/>
  <c r="AN318" i="8" s="1"/>
  <c r="AM317" i="8"/>
  <c r="AL317" i="8"/>
  <c r="AN317" i="8" s="1"/>
  <c r="AM316" i="8"/>
  <c r="AL316" i="8"/>
  <c r="AN316" i="8"/>
  <c r="AM315" i="8"/>
  <c r="AL315" i="8"/>
  <c r="AM314" i="8"/>
  <c r="AL314" i="8"/>
  <c r="AN314" i="8" s="1"/>
  <c r="AL313" i="8"/>
  <c r="AM313" i="8"/>
  <c r="AN313" i="8"/>
  <c r="AL312" i="8"/>
  <c r="AN312" i="8" s="1"/>
  <c r="AM312" i="8"/>
  <c r="AL311" i="8"/>
  <c r="AM311" i="8"/>
  <c r="AN311" i="8"/>
  <c r="AL310" i="8"/>
  <c r="AM310" i="8"/>
  <c r="AN310" i="8"/>
  <c r="AL309" i="8"/>
  <c r="AN309" i="8" s="1"/>
  <c r="AM309" i="8"/>
  <c r="AL308" i="8"/>
  <c r="AM308" i="8"/>
  <c r="AN308" i="8" s="1"/>
  <c r="AL307" i="8"/>
  <c r="AN307" i="8" s="1"/>
  <c r="AM307" i="8"/>
  <c r="AL306" i="8"/>
  <c r="AN306" i="8" s="1"/>
  <c r="AM306" i="8"/>
  <c r="AL305" i="8"/>
  <c r="AM305" i="8"/>
  <c r="AN305" i="8"/>
  <c r="AL304" i="8"/>
  <c r="AN304" i="8" s="1"/>
  <c r="AM304" i="8"/>
  <c r="AL303" i="8"/>
  <c r="AM303" i="8"/>
  <c r="AN303" i="8"/>
  <c r="AL302" i="8"/>
  <c r="AM302" i="8"/>
  <c r="AN302" i="8"/>
  <c r="AL301" i="8"/>
  <c r="AN301" i="8" s="1"/>
  <c r="AM301" i="8"/>
  <c r="AL300" i="8"/>
  <c r="AM300" i="8"/>
  <c r="AN300" i="8" s="1"/>
  <c r="AL299" i="8"/>
  <c r="AN299" i="8" s="1"/>
  <c r="AM299" i="8"/>
  <c r="AL298" i="8"/>
  <c r="AN298" i="8" s="1"/>
  <c r="AM298" i="8"/>
  <c r="AL297" i="8"/>
  <c r="AM297" i="8"/>
  <c r="AN297" i="8"/>
  <c r="AL296" i="8"/>
  <c r="AN296" i="8" s="1"/>
  <c r="AM296" i="8"/>
  <c r="AL295" i="8"/>
  <c r="AM295" i="8"/>
  <c r="AN295" i="8"/>
  <c r="AL294" i="8"/>
  <c r="AM294" i="8"/>
  <c r="AN294" i="8"/>
  <c r="AL293" i="8"/>
  <c r="AN293" i="8" s="1"/>
  <c r="AM293" i="8"/>
  <c r="AL292" i="8"/>
  <c r="AM292" i="8"/>
  <c r="AN292" i="8" s="1"/>
  <c r="AL291" i="8"/>
  <c r="AN291" i="8" s="1"/>
  <c r="AM291" i="8"/>
  <c r="AL290" i="8"/>
  <c r="AN290" i="8" s="1"/>
  <c r="AM290" i="8"/>
  <c r="AL289" i="8"/>
  <c r="AM289" i="8"/>
  <c r="AN289" i="8"/>
  <c r="AL288" i="8"/>
  <c r="AN288" i="8" s="1"/>
  <c r="AM288" i="8"/>
  <c r="AL287" i="8"/>
  <c r="AM287" i="8"/>
  <c r="AN287" i="8"/>
  <c r="AL286" i="8"/>
  <c r="AM286" i="8"/>
  <c r="AN286" i="8"/>
  <c r="AL285" i="8"/>
  <c r="AN285" i="8" s="1"/>
  <c r="AM285" i="8"/>
  <c r="AL284" i="8"/>
  <c r="AM284" i="8"/>
  <c r="AN284" i="8" s="1"/>
  <c r="AL283" i="8"/>
  <c r="AN283" i="8" s="1"/>
  <c r="AM283" i="8"/>
  <c r="AL282" i="8"/>
  <c r="AN282" i="8" s="1"/>
  <c r="AM282" i="8"/>
  <c r="AL281" i="8"/>
  <c r="AM281" i="8"/>
  <c r="AN281" i="8"/>
  <c r="AL280" i="8"/>
  <c r="AN280" i="8" s="1"/>
  <c r="AM280" i="8"/>
  <c r="AL279" i="8"/>
  <c r="AM279" i="8"/>
  <c r="AN279" i="8"/>
  <c r="AL278" i="8"/>
  <c r="AM278" i="8"/>
  <c r="AN278" i="8"/>
  <c r="AL277" i="8"/>
  <c r="AN277" i="8" s="1"/>
  <c r="AM277" i="8"/>
  <c r="AL276" i="8"/>
  <c r="AM276" i="8"/>
  <c r="AN276" i="8" s="1"/>
  <c r="AL275" i="8"/>
  <c r="AN275" i="8" s="1"/>
  <c r="AM275" i="8"/>
  <c r="AL274" i="8"/>
  <c r="AN274" i="8" s="1"/>
  <c r="AM274" i="8"/>
  <c r="AL273" i="8"/>
  <c r="AM273" i="8"/>
  <c r="AN273" i="8"/>
  <c r="AL272" i="8"/>
  <c r="AN272" i="8" s="1"/>
  <c r="AM272" i="8"/>
  <c r="AL271" i="8"/>
  <c r="AM271" i="8"/>
  <c r="AN271" i="8"/>
  <c r="AL270" i="8"/>
  <c r="AM270" i="8"/>
  <c r="AN270" i="8"/>
  <c r="AL269" i="8"/>
  <c r="AN269" i="8" s="1"/>
  <c r="AM269" i="8"/>
  <c r="AL268" i="8"/>
  <c r="AM268" i="8"/>
  <c r="AN268" i="8" s="1"/>
  <c r="AL267" i="8"/>
  <c r="AN267" i="8" s="1"/>
  <c r="AM267" i="8"/>
  <c r="AL266" i="8"/>
  <c r="AN266" i="8" s="1"/>
  <c r="AM266" i="8"/>
  <c r="AL265" i="8"/>
  <c r="AM265" i="8"/>
  <c r="AN265" i="8"/>
  <c r="AL264" i="8"/>
  <c r="AN264" i="8" s="1"/>
  <c r="AM264" i="8"/>
  <c r="AL263" i="8"/>
  <c r="AM263" i="8"/>
  <c r="AN263" i="8"/>
  <c r="AL262" i="8"/>
  <c r="AM262" i="8"/>
  <c r="AN262" i="8"/>
  <c r="AL261" i="8"/>
  <c r="AN261" i="8" s="1"/>
  <c r="AM261" i="8"/>
  <c r="AL260" i="8"/>
  <c r="AM260" i="8"/>
  <c r="AN260" i="8" s="1"/>
  <c r="AL259" i="8"/>
  <c r="AN259" i="8" s="1"/>
  <c r="AM259" i="8"/>
  <c r="AL258" i="8"/>
  <c r="AN258" i="8" s="1"/>
  <c r="AM258" i="8"/>
  <c r="AL257" i="8"/>
  <c r="AM257" i="8"/>
  <c r="AN257" i="8"/>
  <c r="AL256" i="8"/>
  <c r="AN256" i="8" s="1"/>
  <c r="AM256" i="8"/>
  <c r="AL255" i="8"/>
  <c r="AM255" i="8"/>
  <c r="AN255" i="8"/>
  <c r="AL254" i="8"/>
  <c r="AM254" i="8"/>
  <c r="AN254" i="8"/>
  <c r="AL253" i="8"/>
  <c r="AN253" i="8" s="1"/>
  <c r="AM253" i="8"/>
  <c r="AL252" i="8"/>
  <c r="AM252" i="8"/>
  <c r="AN252" i="8" s="1"/>
  <c r="AL251" i="8"/>
  <c r="AN251" i="8" s="1"/>
  <c r="AM251" i="8"/>
  <c r="AL250" i="8"/>
  <c r="AN250" i="8" s="1"/>
  <c r="AM250" i="8"/>
  <c r="AL249" i="8"/>
  <c r="AM249" i="8"/>
  <c r="AN249" i="8"/>
  <c r="AL248" i="8"/>
  <c r="AN248" i="8" s="1"/>
  <c r="AM248" i="8"/>
  <c r="AL247" i="8"/>
  <c r="AM247" i="8"/>
  <c r="AN247" i="8"/>
  <c r="AL246" i="8"/>
  <c r="AM246" i="8"/>
  <c r="AN246" i="8"/>
  <c r="AL245" i="8"/>
  <c r="AN245" i="8" s="1"/>
  <c r="AM245" i="8"/>
  <c r="AL244" i="8"/>
  <c r="AM244" i="8"/>
  <c r="AN244" i="8" s="1"/>
  <c r="AL243" i="8"/>
  <c r="AN243" i="8" s="1"/>
  <c r="AM243" i="8"/>
  <c r="AL242" i="8"/>
  <c r="AN242" i="8" s="1"/>
  <c r="AM242" i="8"/>
  <c r="AL241" i="8"/>
  <c r="AM241" i="8"/>
  <c r="AN241" i="8"/>
  <c r="AL240" i="8"/>
  <c r="AN240" i="8" s="1"/>
  <c r="AM240" i="8"/>
  <c r="AL239" i="8"/>
  <c r="AM239" i="8"/>
  <c r="AN239" i="8"/>
  <c r="AL238" i="8"/>
  <c r="AM238" i="8"/>
  <c r="AN238" i="8"/>
  <c r="AL237" i="8"/>
  <c r="AN237" i="8" s="1"/>
  <c r="AM237" i="8"/>
  <c r="AL236" i="8"/>
  <c r="AM236" i="8"/>
  <c r="AN236" i="8" s="1"/>
  <c r="AL235" i="8"/>
  <c r="AN235" i="8" s="1"/>
  <c r="AM235" i="8"/>
  <c r="AL234" i="8"/>
  <c r="AN234" i="8" s="1"/>
  <c r="AM234" i="8"/>
  <c r="AL233" i="8"/>
  <c r="AM233" i="8"/>
  <c r="AN233" i="8"/>
  <c r="AL232" i="8"/>
  <c r="AN232" i="8" s="1"/>
  <c r="AM232" i="8"/>
  <c r="AL231" i="8"/>
  <c r="AM231" i="8"/>
  <c r="AN231" i="8"/>
  <c r="AL230" i="8"/>
  <c r="AM230" i="8"/>
  <c r="AN230" i="8"/>
  <c r="AL229" i="8"/>
  <c r="AN229" i="8" s="1"/>
  <c r="AM229" i="8"/>
  <c r="AL228" i="8"/>
  <c r="AM228" i="8"/>
  <c r="AN228" i="8" s="1"/>
  <c r="AL227" i="8"/>
  <c r="AN227" i="8" s="1"/>
  <c r="AM227" i="8"/>
  <c r="AL226" i="8"/>
  <c r="AN226" i="8" s="1"/>
  <c r="AM226" i="8"/>
  <c r="AL225" i="8"/>
  <c r="AM225" i="8"/>
  <c r="AN225" i="8"/>
  <c r="AL224" i="8"/>
  <c r="AN224" i="8" s="1"/>
  <c r="AM224" i="8"/>
  <c r="AL223" i="8"/>
  <c r="AM223" i="8"/>
  <c r="AN223" i="8"/>
  <c r="AL222" i="8"/>
  <c r="AM222" i="8"/>
  <c r="AN222" i="8"/>
  <c r="AL221" i="8"/>
  <c r="AN221" i="8" s="1"/>
  <c r="AM221" i="8"/>
  <c r="AL220" i="8"/>
  <c r="AM220" i="8"/>
  <c r="AN220" i="8" s="1"/>
  <c r="AL219" i="8"/>
  <c r="AN219" i="8" s="1"/>
  <c r="AM219" i="8"/>
  <c r="AL218" i="8"/>
  <c r="AN218" i="8" s="1"/>
  <c r="AM218" i="8"/>
  <c r="AL217" i="8"/>
  <c r="AM217" i="8"/>
  <c r="AN217" i="8"/>
  <c r="AL216" i="8"/>
  <c r="AN216" i="8" s="1"/>
  <c r="AM216" i="8"/>
  <c r="AL215" i="8"/>
  <c r="AM215" i="8"/>
  <c r="AN215" i="8"/>
  <c r="AL214" i="8"/>
  <c r="AM214" i="8"/>
  <c r="AN214" i="8"/>
  <c r="AL213" i="8"/>
  <c r="AN213" i="8" s="1"/>
  <c r="AM213" i="8"/>
  <c r="AL212" i="8"/>
  <c r="AM212" i="8"/>
  <c r="AN212" i="8" s="1"/>
  <c r="AL211" i="8"/>
  <c r="AN211" i="8" s="1"/>
  <c r="AM211" i="8"/>
  <c r="AL210" i="8"/>
  <c r="AN210" i="8" s="1"/>
  <c r="AM210" i="8"/>
  <c r="AL209" i="8"/>
  <c r="AM209" i="8"/>
  <c r="AN209" i="8"/>
  <c r="AL208" i="8"/>
  <c r="AN208" i="8" s="1"/>
  <c r="AM208" i="8"/>
  <c r="AL207" i="8"/>
  <c r="AM207" i="8"/>
  <c r="AN207" i="8"/>
  <c r="AL206" i="8"/>
  <c r="AM206" i="8"/>
  <c r="AN206" i="8"/>
  <c r="AL205" i="8"/>
  <c r="AN205" i="8" s="1"/>
  <c r="AM205" i="8"/>
  <c r="AL204" i="8"/>
  <c r="AM204" i="8"/>
  <c r="AN204" i="8" s="1"/>
  <c r="AL203" i="8"/>
  <c r="AN203" i="8" s="1"/>
  <c r="AM203" i="8"/>
  <c r="AL202" i="8"/>
  <c r="AN202" i="8" s="1"/>
  <c r="AM202" i="8"/>
  <c r="AL201" i="8"/>
  <c r="AM201" i="8"/>
  <c r="AN201" i="8"/>
  <c r="AL200" i="8"/>
  <c r="AN200" i="8" s="1"/>
  <c r="AM200" i="8"/>
  <c r="AL199" i="8"/>
  <c r="AM199" i="8"/>
  <c r="AN199" i="8"/>
  <c r="AL198" i="8"/>
  <c r="AM198" i="8"/>
  <c r="AN198" i="8"/>
  <c r="AL197" i="8"/>
  <c r="AN197" i="8" s="1"/>
  <c r="AM197" i="8"/>
  <c r="AL196" i="8"/>
  <c r="AM196" i="8"/>
  <c r="AN196" i="8" s="1"/>
  <c r="AL195" i="8"/>
  <c r="AN195" i="8" s="1"/>
  <c r="AM195" i="8"/>
  <c r="AL194" i="8"/>
  <c r="AN194" i="8" s="1"/>
  <c r="AM194" i="8"/>
  <c r="AL193" i="8"/>
  <c r="AM193" i="8"/>
  <c r="AN193" i="8"/>
  <c r="AL192" i="8"/>
  <c r="AN192" i="8" s="1"/>
  <c r="AM192" i="8"/>
  <c r="AL191" i="8"/>
  <c r="AM191" i="8"/>
  <c r="AN191" i="8"/>
  <c r="AL190" i="8"/>
  <c r="AM190" i="8"/>
  <c r="AN190" i="8"/>
  <c r="AL189" i="8"/>
  <c r="AN189" i="8" s="1"/>
  <c r="AM189" i="8"/>
  <c r="AL188" i="8"/>
  <c r="AM188" i="8"/>
  <c r="AN188" i="8" s="1"/>
  <c r="AL187" i="8"/>
  <c r="AN187" i="8" s="1"/>
  <c r="AM187" i="8"/>
  <c r="AL186" i="8"/>
  <c r="AN186" i="8" s="1"/>
  <c r="AM186" i="8"/>
  <c r="AL185" i="8"/>
  <c r="AM185" i="8"/>
  <c r="AN185" i="8"/>
  <c r="AL184" i="8"/>
  <c r="AN184" i="8" s="1"/>
  <c r="AM184" i="8"/>
  <c r="AL183" i="8"/>
  <c r="AM183" i="8"/>
  <c r="AN183" i="8"/>
  <c r="AL182" i="8"/>
  <c r="AM182" i="8"/>
  <c r="AN182" i="8"/>
  <c r="AL181" i="8"/>
  <c r="AN181" i="8" s="1"/>
  <c r="AM181" i="8"/>
  <c r="AL180" i="8"/>
  <c r="AM180" i="8"/>
  <c r="AN180" i="8" s="1"/>
  <c r="AL179" i="8"/>
  <c r="AN179" i="8" s="1"/>
  <c r="AM179" i="8"/>
  <c r="AL178" i="8"/>
  <c r="AN178" i="8" s="1"/>
  <c r="AM178" i="8"/>
  <c r="AL177" i="8"/>
  <c r="AM177" i="8"/>
  <c r="AN177" i="8"/>
  <c r="AL176" i="8"/>
  <c r="AN176" i="8" s="1"/>
  <c r="AM176" i="8"/>
  <c r="AL175" i="8"/>
  <c r="AM175" i="8"/>
  <c r="AN175" i="8"/>
  <c r="AL174" i="8"/>
  <c r="AM174" i="8"/>
  <c r="AN174" i="8"/>
  <c r="AL173" i="8"/>
  <c r="AN173" i="8" s="1"/>
  <c r="AM173" i="8"/>
  <c r="AL172" i="8"/>
  <c r="AM172" i="8"/>
  <c r="AN172" i="8" s="1"/>
  <c r="AL171" i="8"/>
  <c r="AN171" i="8" s="1"/>
  <c r="AM171" i="8"/>
  <c r="AL170" i="8"/>
  <c r="AN170" i="8" s="1"/>
  <c r="AM170" i="8"/>
  <c r="AL169" i="8"/>
  <c r="AM169" i="8"/>
  <c r="AN169" i="8"/>
  <c r="AL168" i="8"/>
  <c r="AN168" i="8" s="1"/>
  <c r="AM168" i="8"/>
  <c r="AL167" i="8"/>
  <c r="AM167" i="8"/>
  <c r="AN167" i="8"/>
  <c r="AL166" i="8"/>
  <c r="AM166" i="8"/>
  <c r="AN166" i="8"/>
  <c r="AL165" i="8"/>
  <c r="AN165" i="8" s="1"/>
  <c r="AM165" i="8"/>
  <c r="AL164" i="8"/>
  <c r="AM164" i="8"/>
  <c r="AN164" i="8" s="1"/>
  <c r="AL163" i="8"/>
  <c r="AN163" i="8" s="1"/>
  <c r="AM163" i="8"/>
  <c r="AL162" i="8"/>
  <c r="AN162" i="8" s="1"/>
  <c r="AM162" i="8"/>
  <c r="AL161" i="8"/>
  <c r="AM161" i="8"/>
  <c r="AN161" i="8"/>
  <c r="AL160" i="8"/>
  <c r="AN160" i="8" s="1"/>
  <c r="AM160" i="8"/>
  <c r="AL159" i="8"/>
  <c r="AM159" i="8"/>
  <c r="AN159" i="8"/>
  <c r="AM158" i="8"/>
  <c r="AL158" i="8"/>
  <c r="L159" i="1"/>
  <c r="AL157" i="8"/>
  <c r="AN157" i="8" s="1"/>
  <c r="AM157" i="8"/>
  <c r="AL156" i="8"/>
  <c r="AM156" i="8"/>
  <c r="AN156" i="8" s="1"/>
  <c r="AL155" i="8"/>
  <c r="AN155" i="8" s="1"/>
  <c r="AM155" i="8"/>
  <c r="AL154" i="8"/>
  <c r="AN154" i="8" s="1"/>
  <c r="AM154" i="8"/>
  <c r="AL153" i="8"/>
  <c r="AM153" i="8"/>
  <c r="AN153" i="8"/>
  <c r="AL152" i="8"/>
  <c r="AN152" i="8" s="1"/>
  <c r="AM152" i="8"/>
  <c r="AL151" i="8"/>
  <c r="AM151" i="8"/>
  <c r="AN151" i="8"/>
  <c r="AL150" i="8"/>
  <c r="AM150" i="8"/>
  <c r="AN150" i="8"/>
  <c r="AL149" i="8"/>
  <c r="AN149" i="8" s="1"/>
  <c r="AM149" i="8"/>
  <c r="AL148" i="8"/>
  <c r="AM148" i="8"/>
  <c r="AN148" i="8" s="1"/>
  <c r="AL147" i="8"/>
  <c r="AN147" i="8" s="1"/>
  <c r="AM147" i="8"/>
  <c r="AL146" i="8"/>
  <c r="AN146" i="8" s="1"/>
  <c r="AM146" i="8"/>
  <c r="AL145" i="8"/>
  <c r="AM145" i="8"/>
  <c r="AN145" i="8"/>
  <c r="AL144" i="8"/>
  <c r="AN144" i="8" s="1"/>
  <c r="AM144" i="8"/>
  <c r="AL143" i="8"/>
  <c r="AM143" i="8"/>
  <c r="AN143" i="8"/>
  <c r="AL142" i="8"/>
  <c r="AM142" i="8"/>
  <c r="AN142" i="8"/>
  <c r="AL141" i="8"/>
  <c r="AN141" i="8" s="1"/>
  <c r="AM141" i="8"/>
  <c r="AL140" i="8"/>
  <c r="AM140" i="8"/>
  <c r="AN140" i="8" s="1"/>
  <c r="AL139" i="8"/>
  <c r="AN139" i="8" s="1"/>
  <c r="AM139" i="8"/>
  <c r="AL138" i="8"/>
  <c r="AN138" i="8" s="1"/>
  <c r="AM138" i="8"/>
  <c r="AL137" i="8"/>
  <c r="AM137" i="8"/>
  <c r="AN137" i="8"/>
  <c r="AL136" i="8"/>
  <c r="AN136" i="8" s="1"/>
  <c r="AM136" i="8"/>
  <c r="AL135" i="8"/>
  <c r="AM135" i="8"/>
  <c r="AN135" i="8"/>
  <c r="AL134" i="8"/>
  <c r="AM134" i="8"/>
  <c r="AN134" i="8"/>
  <c r="AL133" i="8"/>
  <c r="AN133" i="8" s="1"/>
  <c r="AM133" i="8"/>
  <c r="AL132" i="8"/>
  <c r="AM132" i="8"/>
  <c r="AN132" i="8" s="1"/>
  <c r="AL131" i="8"/>
  <c r="AN131" i="8" s="1"/>
  <c r="AM131" i="8"/>
  <c r="AL130" i="8"/>
  <c r="AN130" i="8" s="1"/>
  <c r="AM130" i="8"/>
  <c r="AL129" i="8"/>
  <c r="AM129" i="8"/>
  <c r="AN129" i="8"/>
  <c r="AL128" i="8"/>
  <c r="AN128" i="8" s="1"/>
  <c r="AM128" i="8"/>
  <c r="AL127" i="8"/>
  <c r="AM127" i="8"/>
  <c r="AN127" i="8"/>
  <c r="AL126" i="8"/>
  <c r="AM126" i="8"/>
  <c r="AN126" i="8"/>
  <c r="AL125" i="8"/>
  <c r="AN125" i="8" s="1"/>
  <c r="AM125" i="8"/>
  <c r="AL124" i="8"/>
  <c r="AM124" i="8"/>
  <c r="AN124" i="8" s="1"/>
  <c r="AL123" i="8"/>
  <c r="AN123" i="8" s="1"/>
  <c r="AM123" i="8"/>
  <c r="AL122" i="8"/>
  <c r="AN122" i="8" s="1"/>
  <c r="AM122" i="8"/>
  <c r="AL121" i="8"/>
  <c r="AM121" i="8"/>
  <c r="AN121" i="8"/>
  <c r="AL120" i="8"/>
  <c r="AN120" i="8" s="1"/>
  <c r="AM120" i="8"/>
  <c r="AL119" i="8"/>
  <c r="AM119" i="8"/>
  <c r="AN119" i="8"/>
  <c r="AL118" i="8"/>
  <c r="AM118" i="8"/>
  <c r="AN118" i="8"/>
  <c r="AL117" i="8"/>
  <c r="AN117" i="8" s="1"/>
  <c r="AM117" i="8"/>
  <c r="AL116" i="8"/>
  <c r="AM116" i="8"/>
  <c r="AN116" i="8" s="1"/>
  <c r="AL115" i="8"/>
  <c r="AN115" i="8" s="1"/>
  <c r="AM115" i="8"/>
  <c r="AL114" i="8"/>
  <c r="AN114" i="8" s="1"/>
  <c r="AM114" i="8"/>
  <c r="AL113" i="8"/>
  <c r="AM113" i="8"/>
  <c r="AN113" i="8"/>
  <c r="AL112" i="8"/>
  <c r="AN112" i="8" s="1"/>
  <c r="AM112" i="8"/>
  <c r="AL111" i="8"/>
  <c r="AM111" i="8"/>
  <c r="AN111" i="8"/>
  <c r="AL110" i="8"/>
  <c r="AM110" i="8"/>
  <c r="AN110" i="8"/>
  <c r="AL109" i="8"/>
  <c r="AN109" i="8" s="1"/>
  <c r="AM109" i="8"/>
  <c r="AL108" i="8"/>
  <c r="AM108" i="8"/>
  <c r="AN108" i="8" s="1"/>
  <c r="AL107" i="8"/>
  <c r="AN107" i="8" s="1"/>
  <c r="AM107" i="8"/>
  <c r="AL106" i="8"/>
  <c r="AN106" i="8" s="1"/>
  <c r="AM106" i="8"/>
  <c r="AL105" i="8"/>
  <c r="AM105" i="8"/>
  <c r="AN105" i="8"/>
  <c r="AL104" i="8"/>
  <c r="AN104" i="8" s="1"/>
  <c r="AM104" i="8"/>
  <c r="AL103" i="8"/>
  <c r="AM103" i="8"/>
  <c r="AN103" i="8"/>
  <c r="AL102" i="8"/>
  <c r="AM102" i="8"/>
  <c r="AN102" i="8"/>
  <c r="AL101" i="8"/>
  <c r="AN101" i="8" s="1"/>
  <c r="AM101" i="8"/>
  <c r="AL100" i="8"/>
  <c r="AM100" i="8"/>
  <c r="AN100" i="8" s="1"/>
  <c r="AL99" i="8"/>
  <c r="AN99" i="8" s="1"/>
  <c r="AM99" i="8"/>
  <c r="AL98" i="8"/>
  <c r="AN98" i="8" s="1"/>
  <c r="AM98" i="8"/>
  <c r="AL97" i="8"/>
  <c r="AM97" i="8"/>
  <c r="AN97" i="8"/>
  <c r="AL96" i="8"/>
  <c r="AN96" i="8" s="1"/>
  <c r="AM96" i="8"/>
  <c r="AL95" i="8"/>
  <c r="AM95" i="8"/>
  <c r="AN95" i="8"/>
  <c r="AL94" i="8"/>
  <c r="AM94" i="8"/>
  <c r="AN94" i="8"/>
  <c r="AL93" i="8"/>
  <c r="AN93" i="8" s="1"/>
  <c r="AM93" i="8"/>
  <c r="AL92" i="8"/>
  <c r="AM92" i="8"/>
  <c r="AN92" i="8" s="1"/>
  <c r="AL91" i="8"/>
  <c r="AN91" i="8" s="1"/>
  <c r="AM91" i="8"/>
  <c r="AL90" i="8"/>
  <c r="AN90" i="8" s="1"/>
  <c r="AM90" i="8"/>
  <c r="AL89" i="8"/>
  <c r="AM89" i="8"/>
  <c r="AN89" i="8"/>
  <c r="AL88" i="8"/>
  <c r="AN88" i="8" s="1"/>
  <c r="AM88" i="8"/>
  <c r="AL87" i="8"/>
  <c r="AM87" i="8"/>
  <c r="AN87" i="8"/>
  <c r="AL86" i="8"/>
  <c r="AM86" i="8"/>
  <c r="AN86" i="8"/>
  <c r="AL85" i="8"/>
  <c r="AN85" i="8" s="1"/>
  <c r="AM85" i="8"/>
  <c r="AL84" i="8"/>
  <c r="AM84" i="8"/>
  <c r="AN84" i="8" s="1"/>
  <c r="AL83" i="8"/>
  <c r="AN83" i="8" s="1"/>
  <c r="AM83" i="8"/>
  <c r="AL82" i="8"/>
  <c r="AN82" i="8" s="1"/>
  <c r="AM82" i="8"/>
  <c r="AL81" i="8"/>
  <c r="AM81" i="8"/>
  <c r="AN81" i="8"/>
  <c r="AL80" i="8"/>
  <c r="AN80" i="8" s="1"/>
  <c r="AM80" i="8"/>
  <c r="AL79" i="8"/>
  <c r="AM79" i="8"/>
  <c r="AN79" i="8"/>
  <c r="AL78" i="8"/>
  <c r="AM78" i="8"/>
  <c r="AN78" i="8"/>
  <c r="AL77" i="8"/>
  <c r="AN77" i="8" s="1"/>
  <c r="AM77" i="8"/>
  <c r="AL76" i="8"/>
  <c r="AM76" i="8"/>
  <c r="AN76" i="8" s="1"/>
  <c r="AL75" i="8"/>
  <c r="AN75" i="8" s="1"/>
  <c r="AM75" i="8"/>
  <c r="AL74" i="8"/>
  <c r="AN74" i="8" s="1"/>
  <c r="AM74" i="8"/>
  <c r="AL73" i="8"/>
  <c r="AM73" i="8"/>
  <c r="AN73" i="8"/>
  <c r="AL72" i="8"/>
  <c r="AN72" i="8" s="1"/>
  <c r="AM72" i="8"/>
  <c r="AL71" i="8"/>
  <c r="AM71" i="8"/>
  <c r="AN71" i="8"/>
  <c r="AL70" i="8"/>
  <c r="AM70" i="8"/>
  <c r="AN70" i="8"/>
  <c r="AL69" i="8"/>
  <c r="AN69" i="8" s="1"/>
  <c r="AM69" i="8"/>
  <c r="AL68" i="8"/>
  <c r="AM68" i="8"/>
  <c r="AN68" i="8" s="1"/>
  <c r="AL67" i="8"/>
  <c r="AN67" i="8" s="1"/>
  <c r="AM67" i="8"/>
  <c r="AL66" i="8"/>
  <c r="AN66" i="8" s="1"/>
  <c r="AM66" i="8"/>
  <c r="AL65" i="8"/>
  <c r="AM65" i="8"/>
  <c r="AN65" i="8"/>
  <c r="AL64" i="8"/>
  <c r="AN64" i="8" s="1"/>
  <c r="AM64" i="8"/>
  <c r="AL63" i="8"/>
  <c r="AM63" i="8"/>
  <c r="AN63" i="8"/>
  <c r="AL62" i="8"/>
  <c r="AM62" i="8"/>
  <c r="AN62" i="8"/>
  <c r="AL61" i="8"/>
  <c r="AN61" i="8" s="1"/>
  <c r="AM61" i="8"/>
  <c r="AL60" i="8"/>
  <c r="AM60" i="8"/>
  <c r="AN60" i="8" s="1"/>
  <c r="AL59" i="8"/>
  <c r="AN59" i="8" s="1"/>
  <c r="AM59" i="8"/>
  <c r="AL58" i="8"/>
  <c r="AN58" i="8" s="1"/>
  <c r="AM58" i="8"/>
  <c r="AL57" i="8"/>
  <c r="AM57" i="8"/>
  <c r="AN57" i="8"/>
  <c r="AL56" i="8"/>
  <c r="AN56" i="8" s="1"/>
  <c r="AM56" i="8"/>
  <c r="AL55" i="8"/>
  <c r="AM55" i="8"/>
  <c r="AN55" i="8"/>
  <c r="AL54" i="8"/>
  <c r="AM54" i="8"/>
  <c r="AN54" i="8"/>
  <c r="AL53" i="8"/>
  <c r="AN53" i="8" s="1"/>
  <c r="AM53" i="8"/>
  <c r="AL52" i="8"/>
  <c r="AM52" i="8"/>
  <c r="AN52" i="8" s="1"/>
  <c r="AL51" i="8"/>
  <c r="AN51" i="8" s="1"/>
  <c r="AM51" i="8"/>
  <c r="AL50" i="8"/>
  <c r="AN50" i="8" s="1"/>
  <c r="AM50" i="8"/>
  <c r="AL49" i="8"/>
  <c r="AM49" i="8"/>
  <c r="AN49" i="8"/>
  <c r="AL48" i="8"/>
  <c r="AN48" i="8" s="1"/>
  <c r="AM48" i="8"/>
  <c r="AL47" i="8"/>
  <c r="AM47" i="8"/>
  <c r="AN47" i="8"/>
  <c r="AL46" i="8"/>
  <c r="AM46" i="8"/>
  <c r="AN46" i="8"/>
  <c r="AL45" i="8"/>
  <c r="AN45" i="8" s="1"/>
  <c r="AM45" i="8"/>
  <c r="AL44" i="8"/>
  <c r="AM44" i="8"/>
  <c r="AN44" i="8" s="1"/>
  <c r="AL43" i="8"/>
  <c r="AN43" i="8" s="1"/>
  <c r="AM43" i="8"/>
  <c r="AL42" i="8"/>
  <c r="AN42" i="8" s="1"/>
  <c r="AM42" i="8"/>
  <c r="AL41" i="8"/>
  <c r="AM41" i="8"/>
  <c r="AN41" i="8"/>
  <c r="AL40" i="8"/>
  <c r="AN40" i="8" s="1"/>
  <c r="AM40" i="8"/>
  <c r="AL39" i="8"/>
  <c r="AM39" i="8"/>
  <c r="AN39" i="8"/>
  <c r="AL38" i="8"/>
  <c r="AM38" i="8"/>
  <c r="AN38" i="8"/>
  <c r="AL37" i="8"/>
  <c r="AN37" i="8" s="1"/>
  <c r="AM37" i="8"/>
  <c r="AL36" i="8"/>
  <c r="AM36" i="8"/>
  <c r="AN36" i="8" s="1"/>
  <c r="AL35" i="8"/>
  <c r="AN35" i="8" s="1"/>
  <c r="AM35" i="8"/>
  <c r="AL34" i="8"/>
  <c r="AN34" i="8" s="1"/>
  <c r="AM34" i="8"/>
  <c r="AL33" i="8"/>
  <c r="AM33" i="8"/>
  <c r="AN33" i="8"/>
  <c r="AL32" i="8"/>
  <c r="AN32" i="8" s="1"/>
  <c r="AM32" i="8"/>
  <c r="AL31" i="8"/>
  <c r="AM31" i="8"/>
  <c r="AN31" i="8"/>
  <c r="AL30" i="8"/>
  <c r="AM30" i="8"/>
  <c r="AN30" i="8"/>
  <c r="AL29" i="8"/>
  <c r="AN29" i="8" s="1"/>
  <c r="AM29" i="8"/>
  <c r="AL28" i="8"/>
  <c r="AM28" i="8"/>
  <c r="AN28" i="8" s="1"/>
  <c r="AL27" i="8"/>
  <c r="AN27" i="8" s="1"/>
  <c r="AM27" i="8"/>
  <c r="AL26" i="8"/>
  <c r="AN26" i="8" s="1"/>
  <c r="AM26" i="8"/>
  <c r="AL25" i="8"/>
  <c r="AM25" i="8"/>
  <c r="AN25" i="8"/>
  <c r="AL24" i="8"/>
  <c r="AN24" i="8" s="1"/>
  <c r="AM24" i="8"/>
  <c r="AL23" i="8"/>
  <c r="AM23" i="8"/>
  <c r="AN23" i="8"/>
  <c r="AL22" i="8"/>
  <c r="AM22" i="8"/>
  <c r="AN22" i="8"/>
  <c r="AL21" i="8"/>
  <c r="AN21" i="8" s="1"/>
  <c r="AM21" i="8"/>
  <c r="AL20" i="8"/>
  <c r="AM20" i="8"/>
  <c r="AN20" i="8" s="1"/>
  <c r="AL19" i="8"/>
  <c r="AN19" i="8" s="1"/>
  <c r="AM19" i="8"/>
  <c r="AL18" i="8"/>
  <c r="AN18" i="8" s="1"/>
  <c r="AM18" i="8"/>
  <c r="AL17" i="8"/>
  <c r="AM17" i="8"/>
  <c r="AN17" i="8"/>
  <c r="AL16" i="8"/>
  <c r="AN16" i="8" s="1"/>
  <c r="AM16" i="8"/>
  <c r="AL15" i="8"/>
  <c r="AM15" i="8"/>
  <c r="AN15" i="8"/>
  <c r="AL14" i="8"/>
  <c r="AM14" i="8"/>
  <c r="AN14" i="8"/>
  <c r="AL13" i="8"/>
  <c r="AN13" i="8" s="1"/>
  <c r="AM13" i="8"/>
  <c r="AL12" i="8"/>
  <c r="AM12" i="8"/>
  <c r="AN12" i="8" s="1"/>
  <c r="AL11" i="8"/>
  <c r="AN11" i="8" s="1"/>
  <c r="AM11" i="8"/>
  <c r="AL10" i="8"/>
  <c r="AN10" i="8" s="1"/>
  <c r="AM10" i="8"/>
  <c r="AL9" i="8"/>
  <c r="AM9" i="8"/>
  <c r="AN9" i="8"/>
  <c r="AL8" i="8"/>
  <c r="AN8" i="8" s="1"/>
  <c r="AM8" i="8"/>
  <c r="AL7" i="8"/>
  <c r="AM7" i="8"/>
  <c r="AN7" i="8"/>
  <c r="AL6" i="8"/>
  <c r="AM6" i="8"/>
  <c r="AN6" i="8"/>
  <c r="AL5" i="8"/>
  <c r="AN5" i="8" s="1"/>
  <c r="AM5" i="8"/>
  <c r="AL4" i="8"/>
  <c r="AM4" i="8"/>
  <c r="AN4" i="8" s="1"/>
  <c r="AL3" i="8"/>
  <c r="AN3" i="8" s="1"/>
  <c r="AM3" i="8"/>
  <c r="AL2" i="8"/>
  <c r="AN2" i="8" s="1"/>
  <c r="AM2" i="8"/>
  <c r="Y469" i="7"/>
  <c r="Y470" i="7"/>
  <c r="AC470" i="7"/>
  <c r="Y471" i="7"/>
  <c r="AC471" i="7" s="1"/>
  <c r="Y472" i="7"/>
  <c r="AC472" i="7" s="1"/>
  <c r="Y473" i="7"/>
  <c r="Y474" i="7"/>
  <c r="AC474" i="7" s="1"/>
  <c r="Y475" i="7"/>
  <c r="AC475" i="7"/>
  <c r="AD475" i="7" s="1"/>
  <c r="Y476" i="7"/>
  <c r="AC476" i="7"/>
  <c r="Y468" i="7"/>
  <c r="Y467" i="7"/>
  <c r="AC467" i="7"/>
  <c r="Y466" i="7"/>
  <c r="AC466" i="7"/>
  <c r="Y465" i="7"/>
  <c r="AC465" i="7" s="1"/>
  <c r="Y464" i="7"/>
  <c r="Y463" i="7"/>
  <c r="AC463" i="7" s="1"/>
  <c r="Y462" i="7"/>
  <c r="AC462" i="7" s="1"/>
  <c r="Y461" i="7"/>
  <c r="AC461" i="7"/>
  <c r="AD461" i="7" s="1"/>
  <c r="Y460" i="7"/>
  <c r="Y459" i="7"/>
  <c r="AC459" i="7" s="1"/>
  <c r="Y458" i="7"/>
  <c r="AC458" i="7"/>
  <c r="Y457" i="7"/>
  <c r="AC457" i="7"/>
  <c r="Y456" i="7"/>
  <c r="AC456" i="7" s="1"/>
  <c r="Y455" i="7"/>
  <c r="AC455" i="7"/>
  <c r="Y454" i="7"/>
  <c r="AC454" i="7" s="1"/>
  <c r="Y453" i="7"/>
  <c r="AC453" i="7" s="1"/>
  <c r="Y452" i="7"/>
  <c r="AC452" i="7"/>
  <c r="P451" i="1" s="1"/>
  <c r="Y451" i="7"/>
  <c r="AC451" i="7" s="1"/>
  <c r="Y450" i="7"/>
  <c r="AC450" i="7"/>
  <c r="Y449" i="7"/>
  <c r="AC449" i="7"/>
  <c r="Y448" i="7"/>
  <c r="AC448" i="7" s="1"/>
  <c r="Y447" i="7"/>
  <c r="AC447" i="7" s="1"/>
  <c r="Y446" i="7"/>
  <c r="AC446" i="7" s="1"/>
  <c r="Y445" i="7"/>
  <c r="AC445" i="7" s="1"/>
  <c r="Y444" i="7"/>
  <c r="Y443" i="7"/>
  <c r="AC443" i="7" s="1"/>
  <c r="Y442" i="7"/>
  <c r="AC442" i="7" s="1"/>
  <c r="Y441" i="7"/>
  <c r="AC441" i="7"/>
  <c r="Y440" i="7"/>
  <c r="Y439" i="7"/>
  <c r="AC439" i="7"/>
  <c r="AD439" i="7" s="1"/>
  <c r="Y438" i="7"/>
  <c r="AC438" i="7" s="1"/>
  <c r="Y437" i="7"/>
  <c r="AC437" i="7" s="1"/>
  <c r="Y436" i="7"/>
  <c r="Y435" i="7"/>
  <c r="AC435" i="7"/>
  <c r="Y434" i="7"/>
  <c r="AC434" i="7" s="1"/>
  <c r="Y433" i="7"/>
  <c r="AC433" i="7" s="1"/>
  <c r="Y432" i="7"/>
  <c r="Y431" i="7"/>
  <c r="AC431" i="7" s="1"/>
  <c r="Y430" i="7"/>
  <c r="Y429" i="7"/>
  <c r="AC429" i="7" s="1"/>
  <c r="Y428" i="7"/>
  <c r="Y427" i="7"/>
  <c r="AC427" i="7" s="1"/>
  <c r="Y426" i="7"/>
  <c r="AC426" i="7" s="1"/>
  <c r="Y425" i="7"/>
  <c r="AC425" i="7"/>
  <c r="AD425" i="7" s="1"/>
  <c r="Y424" i="7"/>
  <c r="Y423" i="7"/>
  <c r="AC423" i="7" s="1"/>
  <c r="Y422" i="7"/>
  <c r="AC422" i="7"/>
  <c r="Y421" i="7"/>
  <c r="AC421" i="7"/>
  <c r="Y420" i="7"/>
  <c r="Y419" i="7"/>
  <c r="Y418" i="7"/>
  <c r="AC418" i="7" s="1"/>
  <c r="Y417" i="7"/>
  <c r="AC417" i="7"/>
  <c r="Y416" i="7"/>
  <c r="Y415" i="7"/>
  <c r="AC415" i="7"/>
  <c r="AD415" i="7" s="1"/>
  <c r="Y414" i="7"/>
  <c r="AC414" i="7" s="1"/>
  <c r="Y413" i="7"/>
  <c r="AC413" i="7" s="1"/>
  <c r="Y412" i="7"/>
  <c r="Y411" i="7"/>
  <c r="AC411" i="7"/>
  <c r="Y410" i="7"/>
  <c r="AC410" i="7" s="1"/>
  <c r="Y409" i="7"/>
  <c r="AC409" i="7" s="1"/>
  <c r="Y408" i="7"/>
  <c r="Y407" i="7"/>
  <c r="AC407" i="7" s="1"/>
  <c r="Y406" i="7"/>
  <c r="AC406" i="7"/>
  <c r="AD406" i="7" s="1"/>
  <c r="Y405" i="7"/>
  <c r="Y404" i="7"/>
  <c r="Y403" i="7"/>
  <c r="AC403" i="7" s="1"/>
  <c r="Y402" i="7"/>
  <c r="AC402" i="7" s="1"/>
  <c r="Y401" i="7"/>
  <c r="AC401" i="7"/>
  <c r="AD401" i="7" s="1"/>
  <c r="Y400" i="7"/>
  <c r="AC400" i="7" s="1"/>
  <c r="Y399" i="7"/>
  <c r="AC399" i="7"/>
  <c r="Y398" i="7"/>
  <c r="AC398" i="7"/>
  <c r="P397" i="1" s="1"/>
  <c r="Y397" i="7"/>
  <c r="AC397" i="7" s="1"/>
  <c r="Y396" i="7"/>
  <c r="Y395" i="7"/>
  <c r="AC395" i="7" s="1"/>
  <c r="Y394" i="7"/>
  <c r="AC394" i="7" s="1"/>
  <c r="Y393" i="7"/>
  <c r="AC393" i="7"/>
  <c r="AD393" i="7" s="1"/>
  <c r="Y392" i="7"/>
  <c r="Y391" i="7"/>
  <c r="AC391" i="7" s="1"/>
  <c r="Y390" i="7"/>
  <c r="AC390" i="7"/>
  <c r="P389" i="1" s="1"/>
  <c r="Y389" i="7"/>
  <c r="AC389" i="7"/>
  <c r="P388" i="1"/>
  <c r="Y388" i="7"/>
  <c r="Y387" i="7"/>
  <c r="AC387" i="7" s="1"/>
  <c r="Y386" i="7"/>
  <c r="AC386" i="7"/>
  <c r="Y385" i="7"/>
  <c r="Y384" i="7"/>
  <c r="AC384" i="7"/>
  <c r="AD384" i="7" s="1"/>
  <c r="Y383" i="7"/>
  <c r="AC383" i="7" s="1"/>
  <c r="Y382" i="7"/>
  <c r="Y381" i="7"/>
  <c r="AC381" i="7" s="1"/>
  <c r="Y380" i="7"/>
  <c r="Y379" i="7"/>
  <c r="AC379" i="7" s="1"/>
  <c r="AD379" i="7" s="1"/>
  <c r="Y378" i="7"/>
  <c r="Y377" i="7"/>
  <c r="AC377" i="7"/>
  <c r="Y376" i="7"/>
  <c r="AC376" i="7"/>
  <c r="Y375" i="7"/>
  <c r="AC375" i="7" s="1"/>
  <c r="Y374" i="7"/>
  <c r="Y373" i="7"/>
  <c r="AC373" i="7" s="1"/>
  <c r="Y372" i="7"/>
  <c r="AC372" i="7" s="1"/>
  <c r="Y371" i="7"/>
  <c r="AC371" i="7"/>
  <c r="AD371" i="7" s="1"/>
  <c r="Y370" i="7"/>
  <c r="Y369" i="7"/>
  <c r="AC369" i="7" s="1"/>
  <c r="Y368" i="7"/>
  <c r="AC368" i="7"/>
  <c r="Y367" i="7"/>
  <c r="AC367" i="7"/>
  <c r="Y366" i="7"/>
  <c r="AC366" i="7" s="1"/>
  <c r="Y365" i="7"/>
  <c r="AC365" i="7" s="1"/>
  <c r="Y364" i="7"/>
  <c r="AC364" i="7" s="1"/>
  <c r="Y363" i="7"/>
  <c r="AC363" i="7" s="1"/>
  <c r="Y362" i="7"/>
  <c r="Y361" i="7"/>
  <c r="AC361" i="7" s="1"/>
  <c r="Y360" i="7"/>
  <c r="AC360" i="7" s="1"/>
  <c r="Y359" i="7"/>
  <c r="AC359" i="7"/>
  <c r="Y358" i="7"/>
  <c r="Y357" i="7"/>
  <c r="AC357" i="7"/>
  <c r="AD357" i="7" s="1"/>
  <c r="Y356" i="7"/>
  <c r="AC356" i="7" s="1"/>
  <c r="Y355" i="7"/>
  <c r="AC355" i="7" s="1"/>
  <c r="Y354" i="7"/>
  <c r="Y353" i="7"/>
  <c r="AC353" i="7"/>
  <c r="Y352" i="7"/>
  <c r="AC352" i="7" s="1"/>
  <c r="Y351" i="7"/>
  <c r="AC351" i="7" s="1"/>
  <c r="Y350" i="7"/>
  <c r="Y349" i="7"/>
  <c r="AC349" i="7" s="1"/>
  <c r="Y348" i="7"/>
  <c r="AC348" i="7"/>
  <c r="AD348" i="7" s="1"/>
  <c r="Y347" i="7"/>
  <c r="AC347" i="7" s="1"/>
  <c r="Y346" i="7"/>
  <c r="Y345" i="7"/>
  <c r="AC345" i="7"/>
  <c r="Y344" i="7"/>
  <c r="Y343" i="7"/>
  <c r="Y342" i="7"/>
  <c r="AC342" i="7" s="1"/>
  <c r="Y341" i="7"/>
  <c r="AC341" i="7" s="1"/>
  <c r="Y340" i="7"/>
  <c r="Y339" i="7"/>
  <c r="Y338" i="7"/>
  <c r="Y337" i="7"/>
  <c r="Y336" i="7"/>
  <c r="AC336" i="7"/>
  <c r="AD336" i="7" s="1"/>
  <c r="Y335" i="7"/>
  <c r="Y334" i="7"/>
  <c r="Y333" i="7"/>
  <c r="Y332" i="7"/>
  <c r="Y331" i="7"/>
  <c r="AC331" i="7" s="1"/>
  <c r="Y330" i="7"/>
  <c r="AC330" i="7"/>
  <c r="AD330" i="7" s="1"/>
  <c r="Y329" i="7"/>
  <c r="Y328" i="7"/>
  <c r="Y327" i="7"/>
  <c r="Y326" i="7"/>
  <c r="Y325" i="7"/>
  <c r="AC325" i="7" s="1"/>
  <c r="Y324" i="7"/>
  <c r="Y323" i="7"/>
  <c r="AC323" i="7" s="1"/>
  <c r="Y322" i="7"/>
  <c r="Y321" i="7"/>
  <c r="Y320" i="7"/>
  <c r="AC320" i="7" s="1"/>
  <c r="Y319" i="7"/>
  <c r="Y318" i="7"/>
  <c r="Y317" i="7"/>
  <c r="Y316" i="7"/>
  <c r="Y315" i="7"/>
  <c r="AC315" i="7" s="1"/>
  <c r="Y314" i="7"/>
  <c r="AC314" i="7" s="1"/>
  <c r="Y313" i="7"/>
  <c r="Y312" i="7"/>
  <c r="Y311" i="7"/>
  <c r="Y310" i="7"/>
  <c r="AC310" i="7" s="1"/>
  <c r="Y309" i="7"/>
  <c r="AC309" i="7" s="1"/>
  <c r="Y308" i="7"/>
  <c r="Y307" i="7"/>
  <c r="Y306" i="7"/>
  <c r="Y305" i="7"/>
  <c r="Y304" i="7"/>
  <c r="AC304" i="7"/>
  <c r="AD304" i="7" s="1"/>
  <c r="Y303" i="7"/>
  <c r="Y302" i="7"/>
  <c r="Y301" i="7"/>
  <c r="Y300" i="7"/>
  <c r="Y299" i="7"/>
  <c r="AC299" i="7" s="1"/>
  <c r="Y298" i="7"/>
  <c r="AC298" i="7"/>
  <c r="AD298" i="7" s="1"/>
  <c r="Y297" i="7"/>
  <c r="Y296" i="7"/>
  <c r="Y295" i="7"/>
  <c r="Y294" i="7"/>
  <c r="Y293" i="7"/>
  <c r="Y292" i="7"/>
  <c r="Y291" i="7"/>
  <c r="Y290" i="7"/>
  <c r="Y289" i="7"/>
  <c r="Y288" i="7"/>
  <c r="AC288" i="7" s="1"/>
  <c r="Y287" i="7"/>
  <c r="Y286" i="7"/>
  <c r="Y285" i="7"/>
  <c r="Y284" i="7"/>
  <c r="Y283" i="7"/>
  <c r="AC283" i="7" s="1"/>
  <c r="Y282" i="7"/>
  <c r="AC282" i="7" s="1"/>
  <c r="Y281" i="7"/>
  <c r="Y280" i="7"/>
  <c r="Y279" i="7"/>
  <c r="AC279" i="7"/>
  <c r="P280" i="1"/>
  <c r="Y278" i="7"/>
  <c r="Y277" i="7"/>
  <c r="AC277" i="7" s="1"/>
  <c r="Y276" i="7"/>
  <c r="Y275" i="7"/>
  <c r="Y274" i="7"/>
  <c r="Y273" i="7"/>
  <c r="Y272" i="7"/>
  <c r="AC272" i="7" s="1"/>
  <c r="Y271" i="7"/>
  <c r="Y270" i="7"/>
  <c r="Y269" i="7"/>
  <c r="Y268" i="7"/>
  <c r="Y267" i="7"/>
  <c r="AC267" i="7"/>
  <c r="Y266" i="7"/>
  <c r="AC266" i="7" s="1"/>
  <c r="Y265" i="7"/>
  <c r="Y264" i="7"/>
  <c r="Y263" i="7"/>
  <c r="Y262" i="7"/>
  <c r="Y261" i="7"/>
  <c r="AC261" i="7"/>
  <c r="AD261" i="7" s="1"/>
  <c r="Y260" i="7"/>
  <c r="AC260" i="7" s="1"/>
  <c r="Y259" i="7"/>
  <c r="Y258" i="7"/>
  <c r="Y257" i="7"/>
  <c r="Y256" i="7"/>
  <c r="AC256" i="7"/>
  <c r="Y255" i="7"/>
  <c r="Y254" i="7"/>
  <c r="Y253" i="7"/>
  <c r="Y252" i="7"/>
  <c r="Y251" i="7"/>
  <c r="Y250" i="7"/>
  <c r="AC250" i="7" s="1"/>
  <c r="Y249" i="7"/>
  <c r="Y248" i="7"/>
  <c r="Y247" i="7"/>
  <c r="Y246" i="7"/>
  <c r="AC246" i="7" s="1"/>
  <c r="Y245" i="7"/>
  <c r="AC245" i="7" s="1"/>
  <c r="Y244" i="7"/>
  <c r="Y243" i="7"/>
  <c r="Y242" i="7"/>
  <c r="Y241" i="7"/>
  <c r="Y240" i="7"/>
  <c r="AC240" i="7"/>
  <c r="AD240" i="7" s="1"/>
  <c r="Y239" i="7"/>
  <c r="Y238" i="7"/>
  <c r="Y237" i="7"/>
  <c r="Y236" i="7"/>
  <c r="Y235" i="7"/>
  <c r="AC235" i="7" s="1"/>
  <c r="Y234" i="7"/>
  <c r="AC234" i="7"/>
  <c r="AD234" i="7" s="1"/>
  <c r="Y233" i="7"/>
  <c r="Y232" i="7"/>
  <c r="Y231" i="7"/>
  <c r="Y230" i="7"/>
  <c r="Y229" i="7"/>
  <c r="AC229" i="7" s="1"/>
  <c r="Y228" i="7"/>
  <c r="Y227" i="7"/>
  <c r="AC227" i="7" s="1"/>
  <c r="Y226" i="7"/>
  <c r="Y225" i="7"/>
  <c r="Y224" i="7"/>
  <c r="AC224" i="7" s="1"/>
  <c r="Y223" i="7"/>
  <c r="Y222" i="7"/>
  <c r="Y221" i="7"/>
  <c r="Y220" i="7"/>
  <c r="Y219" i="7"/>
  <c r="AC219" i="7" s="1"/>
  <c r="Y218" i="7"/>
  <c r="AC218" i="7" s="1"/>
  <c r="Y217" i="7"/>
  <c r="Y216" i="7"/>
  <c r="Y215" i="7"/>
  <c r="Y214" i="7"/>
  <c r="Y213" i="7"/>
  <c r="AC213" i="7" s="1"/>
  <c r="Y212" i="7"/>
  <c r="AC212" i="7" s="1"/>
  <c r="Y211" i="7"/>
  <c r="Y210" i="7"/>
  <c r="Y209" i="7"/>
  <c r="Y208" i="7"/>
  <c r="AC208" i="7" s="1"/>
  <c r="Y207" i="7"/>
  <c r="Y206" i="7"/>
  <c r="Y205" i="7"/>
  <c r="Y204" i="7"/>
  <c r="Y203" i="7"/>
  <c r="AC203" i="7"/>
  <c r="AD203" i="7" s="1"/>
  <c r="Y202" i="7"/>
  <c r="AC202" i="7" s="1"/>
  <c r="Y201" i="7"/>
  <c r="Y200" i="7"/>
  <c r="Y199" i="7"/>
  <c r="Y198" i="7"/>
  <c r="Y197" i="7"/>
  <c r="AC197" i="7"/>
  <c r="AD197" i="7" s="1"/>
  <c r="Y196" i="7"/>
  <c r="Y195" i="7"/>
  <c r="Y194" i="7"/>
  <c r="Y193" i="7"/>
  <c r="Y192" i="7"/>
  <c r="AC192" i="7" s="1"/>
  <c r="Y191" i="7"/>
  <c r="Y190" i="7"/>
  <c r="Y189" i="7"/>
  <c r="Y188" i="7"/>
  <c r="Y187" i="7"/>
  <c r="AC187" i="7" s="1"/>
  <c r="Y186" i="7"/>
  <c r="AC186" i="7" s="1"/>
  <c r="Y185" i="7"/>
  <c r="Y184" i="7"/>
  <c r="AC184" i="7" s="1"/>
  <c r="Y183" i="7"/>
  <c r="Y182" i="7"/>
  <c r="Y181" i="7"/>
  <c r="AC181" i="7" s="1"/>
  <c r="Y180" i="7"/>
  <c r="AC180" i="7" s="1"/>
  <c r="Y179" i="7"/>
  <c r="AC179" i="7" s="1"/>
  <c r="Y178" i="7"/>
  <c r="AC178" i="7" s="1"/>
  <c r="Y177" i="7"/>
  <c r="Y176" i="7"/>
  <c r="AC176" i="7" s="1"/>
  <c r="Y175" i="7"/>
  <c r="AC175" i="7"/>
  <c r="AD175" i="7" s="1"/>
  <c r="Y174" i="7"/>
  <c r="Y173" i="7"/>
  <c r="AC173" i="7" s="1"/>
  <c r="Y172" i="7"/>
  <c r="Y171" i="7"/>
  <c r="AC171" i="7"/>
  <c r="AD171" i="7" s="1"/>
  <c r="Y170" i="7"/>
  <c r="AC170" i="7" s="1"/>
  <c r="Y169" i="7"/>
  <c r="Y168" i="7"/>
  <c r="Y167" i="7"/>
  <c r="Y166" i="7"/>
  <c r="Y165" i="7"/>
  <c r="AC165" i="7"/>
  <c r="AD165" i="7" s="1"/>
  <c r="Y164" i="7"/>
  <c r="Y163" i="7"/>
  <c r="Y162" i="7"/>
  <c r="Y161" i="7"/>
  <c r="Y160" i="7"/>
  <c r="AC160" i="7" s="1"/>
  <c r="Y159" i="7"/>
  <c r="Y158" i="7"/>
  <c r="AC158" i="7" s="1"/>
  <c r="Y157" i="7"/>
  <c r="Y156" i="7"/>
  <c r="Y155" i="7"/>
  <c r="AC155" i="7" s="1"/>
  <c r="Y154" i="7"/>
  <c r="AC154" i="7" s="1"/>
  <c r="Y153" i="7"/>
  <c r="Y152" i="7"/>
  <c r="AC152" i="7" s="1"/>
  <c r="Y151" i="7"/>
  <c r="Y150" i="7"/>
  <c r="Y149" i="7"/>
  <c r="AC149" i="7" s="1"/>
  <c r="Y148" i="7"/>
  <c r="Y147" i="7"/>
  <c r="Y146" i="7"/>
  <c r="Y145" i="7"/>
  <c r="Y144" i="7"/>
  <c r="AC144" i="7" s="1"/>
  <c r="Y143" i="7"/>
  <c r="Y142" i="7"/>
  <c r="Y141" i="7"/>
  <c r="Y140" i="7"/>
  <c r="Y139" i="7"/>
  <c r="AC139" i="7"/>
  <c r="AD139" i="7" s="1"/>
  <c r="Y138" i="7"/>
  <c r="AC138" i="7" s="1"/>
  <c r="Y137" i="7"/>
  <c r="Y136" i="7"/>
  <c r="Y135" i="7"/>
  <c r="Y134" i="7"/>
  <c r="Y133" i="7"/>
  <c r="AC133" i="7"/>
  <c r="AD133" i="7" s="1"/>
  <c r="Y132" i="7"/>
  <c r="Y131" i="7"/>
  <c r="Y130" i="7"/>
  <c r="Y129" i="7"/>
  <c r="Y128" i="7"/>
  <c r="AC128" i="7" s="1"/>
  <c r="Y127" i="7"/>
  <c r="Y126" i="7"/>
  <c r="AC126" i="7" s="1"/>
  <c r="Y125" i="7"/>
  <c r="Y124" i="7"/>
  <c r="Y123" i="7"/>
  <c r="AC123" i="7" s="1"/>
  <c r="Y122" i="7"/>
  <c r="AC122" i="7" s="1"/>
  <c r="Y121" i="7"/>
  <c r="AC121" i="7" s="1"/>
  <c r="Y120" i="7"/>
  <c r="AC120" i="7" s="1"/>
  <c r="Y119" i="7"/>
  <c r="Y118" i="7"/>
  <c r="Y117" i="7"/>
  <c r="AC117" i="7" s="1"/>
  <c r="Y116" i="7"/>
  <c r="Y115" i="7"/>
  <c r="Y114" i="7"/>
  <c r="Y113" i="7"/>
  <c r="Y112" i="7"/>
  <c r="AC112" i="7" s="1"/>
  <c r="Y111" i="7"/>
  <c r="Y110" i="7"/>
  <c r="Y109" i="7"/>
  <c r="Y108" i="7"/>
  <c r="Y107" i="7"/>
  <c r="AC107" i="7"/>
  <c r="AD107" i="7" s="1"/>
  <c r="Y106" i="7"/>
  <c r="AC106" i="7" s="1"/>
  <c r="Y105" i="7"/>
  <c r="Y104" i="7"/>
  <c r="Y103" i="7"/>
  <c r="Y102" i="7"/>
  <c r="Y101" i="7"/>
  <c r="AC101" i="7"/>
  <c r="AD101" i="7" s="1"/>
  <c r="Y100" i="7"/>
  <c r="Y99" i="7"/>
  <c r="Y98" i="7"/>
  <c r="Y97" i="7"/>
  <c r="Y96" i="7"/>
  <c r="AC96" i="7" s="1"/>
  <c r="Y95" i="7"/>
  <c r="Y94" i="7"/>
  <c r="Y93" i="7"/>
  <c r="Y92" i="7"/>
  <c r="Y91" i="7"/>
  <c r="AC91" i="7" s="1"/>
  <c r="Y90" i="7"/>
  <c r="AC90" i="7" s="1"/>
  <c r="Y89" i="7"/>
  <c r="AC89" i="7" s="1"/>
  <c r="Y88" i="7"/>
  <c r="AC88" i="7" s="1"/>
  <c r="Y87" i="7"/>
  <c r="Y86" i="7"/>
  <c r="Y85" i="7"/>
  <c r="AC85" i="7" s="1"/>
  <c r="Y84" i="7"/>
  <c r="Y83" i="7"/>
  <c r="Y82" i="7"/>
  <c r="AC82" i="7" s="1"/>
  <c r="Y81" i="7"/>
  <c r="Y80" i="7"/>
  <c r="AC80" i="7" s="1"/>
  <c r="Y79" i="7"/>
  <c r="Y78" i="7"/>
  <c r="Y77" i="7"/>
  <c r="Y76" i="7"/>
  <c r="AC76" i="7" s="1"/>
  <c r="Y75" i="7"/>
  <c r="AC75" i="7" s="1"/>
  <c r="Y74" i="7"/>
  <c r="AC74" i="7"/>
  <c r="Y73" i="7"/>
  <c r="Y72" i="7"/>
  <c r="Y71" i="7"/>
  <c r="Y70" i="7"/>
  <c r="Y69" i="7"/>
  <c r="AC69" i="7" s="1"/>
  <c r="Y68" i="7"/>
  <c r="Y67" i="7"/>
  <c r="Y66" i="7"/>
  <c r="Y65" i="7"/>
  <c r="Y64" i="7"/>
  <c r="AC64" i="7"/>
  <c r="AD64" i="7" s="1"/>
  <c r="Y63" i="7"/>
  <c r="AC63" i="7" s="1"/>
  <c r="Y62" i="7"/>
  <c r="AC62" i="7" s="1"/>
  <c r="Y61" i="7"/>
  <c r="Y60" i="7"/>
  <c r="Y59" i="7"/>
  <c r="AC59" i="7"/>
  <c r="AD59" i="7" s="1"/>
  <c r="Y58" i="7"/>
  <c r="AC58" i="7" s="1"/>
  <c r="Y57" i="7"/>
  <c r="Y56" i="7"/>
  <c r="Y55" i="7"/>
  <c r="Y54" i="7"/>
  <c r="Y53" i="7"/>
  <c r="Y52" i="7"/>
  <c r="Y51" i="7"/>
  <c r="Y50" i="7"/>
  <c r="AC50" i="7" s="1"/>
  <c r="Y49" i="7"/>
  <c r="AC49" i="7"/>
  <c r="Y48" i="7"/>
  <c r="Y47" i="7"/>
  <c r="Y46" i="7"/>
  <c r="Y45" i="7"/>
  <c r="AC45" i="7" s="1"/>
  <c r="Y44" i="7"/>
  <c r="AC44" i="7" s="1"/>
  <c r="Y43" i="7"/>
  <c r="Y42" i="7"/>
  <c r="Y41" i="7"/>
  <c r="Y40" i="7"/>
  <c r="Y39" i="7"/>
  <c r="AC39" i="7"/>
  <c r="Y38" i="7"/>
  <c r="AC38" i="7" s="1"/>
  <c r="Y37" i="7"/>
  <c r="Y36" i="7"/>
  <c r="Y35" i="7"/>
  <c r="Y34" i="7"/>
  <c r="AC34" i="7" s="1"/>
  <c r="AD34" i="7" s="1"/>
  <c r="Y33" i="7"/>
  <c r="AC33" i="7" s="1"/>
  <c r="AD33" i="7" s="1"/>
  <c r="Y32" i="7"/>
  <c r="AC32" i="7" s="1"/>
  <c r="AD32" i="7" s="1"/>
  <c r="Y31" i="7"/>
  <c r="AC31" i="7"/>
  <c r="AD31" i="7"/>
  <c r="Y30" i="7"/>
  <c r="AC30" i="7" s="1"/>
  <c r="AD30" i="7" s="1"/>
  <c r="Y29" i="7"/>
  <c r="AC29" i="7"/>
  <c r="AD29" i="7" s="1"/>
  <c r="Y28" i="7"/>
  <c r="AC28" i="7"/>
  <c r="AD28" i="7" s="1"/>
  <c r="Y27" i="7"/>
  <c r="AC27" i="7"/>
  <c r="AD27" i="7" s="1"/>
  <c r="Y26" i="7"/>
  <c r="Y25" i="7"/>
  <c r="AC25" i="7"/>
  <c r="AD25" i="7"/>
  <c r="Y24" i="7"/>
  <c r="AC24" i="7" s="1"/>
  <c r="AD24" i="7" s="1"/>
  <c r="Y23" i="7"/>
  <c r="AC23" i="7"/>
  <c r="AD23" i="7" s="1"/>
  <c r="Y22" i="7"/>
  <c r="AC22" i="7"/>
  <c r="AD22" i="7" s="1"/>
  <c r="Y21" i="7"/>
  <c r="AC21" i="7"/>
  <c r="AD21" i="7" s="1"/>
  <c r="Y20" i="7"/>
  <c r="AC20" i="7" s="1"/>
  <c r="AD20" i="7" s="1"/>
  <c r="Y19" i="7"/>
  <c r="AC19" i="7" s="1"/>
  <c r="AD19" i="7" s="1"/>
  <c r="Y18" i="7"/>
  <c r="Y17" i="7"/>
  <c r="AC17" i="7"/>
  <c r="Y16" i="7"/>
  <c r="Y15" i="7"/>
  <c r="Y14" i="7"/>
  <c r="Y13" i="7"/>
  <c r="Y12" i="7"/>
  <c r="AC12" i="7"/>
  <c r="Y11" i="7"/>
  <c r="Y10" i="7"/>
  <c r="Y9" i="7"/>
  <c r="Y8" i="7"/>
  <c r="Y7" i="7"/>
  <c r="AC7" i="7" s="1"/>
  <c r="Y6" i="7"/>
  <c r="AC6" i="7"/>
  <c r="Y5" i="7"/>
  <c r="Y4" i="7"/>
  <c r="Y3" i="7"/>
  <c r="Y2" i="7"/>
  <c r="AC2" i="7" s="1"/>
  <c r="AE6" i="1"/>
  <c r="AM6" i="1" s="1"/>
  <c r="AE9" i="1"/>
  <c r="AE10" i="1"/>
  <c r="AE11" i="1"/>
  <c r="AE13" i="1"/>
  <c r="AE17" i="1"/>
  <c r="AE18" i="1"/>
  <c r="AE19" i="1"/>
  <c r="AE20" i="1"/>
  <c r="AM20" i="1" s="1"/>
  <c r="AE21" i="1"/>
  <c r="AE22" i="1"/>
  <c r="AE23" i="1"/>
  <c r="AE24" i="1"/>
  <c r="AE25" i="1"/>
  <c r="AE26" i="1"/>
  <c r="AE27" i="1"/>
  <c r="AE28" i="1"/>
  <c r="AM28" i="1" s="1"/>
  <c r="AE29" i="1"/>
  <c r="AE30" i="1"/>
  <c r="AE31" i="1"/>
  <c r="AE32" i="1"/>
  <c r="AE33" i="1"/>
  <c r="AM33" i="1" s="1"/>
  <c r="AE34" i="1"/>
  <c r="AE35" i="1"/>
  <c r="AE55" i="1"/>
  <c r="AM55" i="1" s="1"/>
  <c r="AE56" i="1"/>
  <c r="AE57" i="1"/>
  <c r="AE58" i="1"/>
  <c r="AE61" i="1"/>
  <c r="AE62" i="1"/>
  <c r="AM62" i="1" s="1"/>
  <c r="AE69" i="1"/>
  <c r="AE76" i="1"/>
  <c r="AM76" i="1" s="1"/>
  <c r="AE78" i="1"/>
  <c r="AM78" i="1" s="1"/>
  <c r="AE80" i="1"/>
  <c r="AE82" i="1"/>
  <c r="AE83" i="1"/>
  <c r="AE84" i="1"/>
  <c r="AE90" i="1"/>
  <c r="AE96" i="1"/>
  <c r="AE97" i="1"/>
  <c r="AE99" i="1"/>
  <c r="AM99" i="1" s="1"/>
  <c r="AE101" i="1"/>
  <c r="AE103" i="1"/>
  <c r="AE104" i="1"/>
  <c r="AE105" i="1"/>
  <c r="AE109" i="1"/>
  <c r="AE110" i="1"/>
  <c r="AE111" i="1"/>
  <c r="AM111" i="1" s="1"/>
  <c r="AE112" i="1"/>
  <c r="AM112" i="1" s="1"/>
  <c r="AE113" i="1"/>
  <c r="AE114" i="1"/>
  <c r="AE115" i="1"/>
  <c r="AE116" i="1"/>
  <c r="AE117" i="1"/>
  <c r="AM117" i="1" s="1"/>
  <c r="AE118" i="1"/>
  <c r="AE119" i="1"/>
  <c r="AM119" i="1" s="1"/>
  <c r="AE122" i="1"/>
  <c r="AM122" i="1" s="1"/>
  <c r="AE129" i="1"/>
  <c r="AE130" i="1"/>
  <c r="AE131" i="1"/>
  <c r="AE133" i="1"/>
  <c r="AE134" i="1"/>
  <c r="AM134" i="1" s="1"/>
  <c r="AE144" i="1"/>
  <c r="AE147" i="1"/>
  <c r="AE158" i="1"/>
  <c r="AM158" i="1" s="1"/>
  <c r="AE161" i="1"/>
  <c r="AE162" i="1"/>
  <c r="AE163" i="1"/>
  <c r="AE164" i="1"/>
  <c r="AE165" i="1"/>
  <c r="AE166" i="1"/>
  <c r="AE167" i="1"/>
  <c r="AM167" i="1" s="1"/>
  <c r="AE168" i="1"/>
  <c r="AM168" i="1" s="1"/>
  <c r="AE170" i="1"/>
  <c r="AE188" i="1"/>
  <c r="AE189" i="1"/>
  <c r="AE200" i="1"/>
  <c r="AE205" i="1"/>
  <c r="AE208" i="1"/>
  <c r="AE211" i="1"/>
  <c r="AE214" i="1"/>
  <c r="AM214" i="1" s="1"/>
  <c r="AE215" i="1"/>
  <c r="AE216" i="1"/>
  <c r="AE219" i="1"/>
  <c r="AE236" i="1"/>
  <c r="AE240" i="1"/>
  <c r="AE246" i="1"/>
  <c r="AE252" i="1"/>
  <c r="AE253" i="1"/>
  <c r="AM253" i="1" s="1"/>
  <c r="AE254" i="1"/>
  <c r="AM254" i="1" s="1"/>
  <c r="AE258" i="1"/>
  <c r="AE261" i="1"/>
  <c r="AE262" i="1"/>
  <c r="AE263" i="1"/>
  <c r="AE289" i="1"/>
  <c r="AE290" i="1"/>
  <c r="AE291" i="1"/>
  <c r="AM291" i="1" s="1"/>
  <c r="AE292" i="1"/>
  <c r="AE295" i="1"/>
  <c r="AE299" i="1"/>
  <c r="AE300" i="1"/>
  <c r="AE305" i="1"/>
  <c r="AE306" i="1"/>
  <c r="AE308" i="1"/>
  <c r="AE309" i="1"/>
  <c r="AM309" i="1" s="1"/>
  <c r="AE311" i="1"/>
  <c r="AE317" i="1"/>
  <c r="AE334" i="1"/>
  <c r="AE335" i="1"/>
  <c r="AE336" i="1"/>
  <c r="AE337" i="1"/>
  <c r="AE346" i="1"/>
  <c r="AE347" i="1"/>
  <c r="AM347" i="1" s="1"/>
  <c r="AE351" i="1"/>
  <c r="AE359" i="1"/>
  <c r="AE362" i="1"/>
  <c r="AE364" i="1"/>
  <c r="AE374" i="1"/>
  <c r="AE375" i="1"/>
  <c r="AE390" i="1"/>
  <c r="AE394" i="1"/>
  <c r="AM394" i="1" s="1"/>
  <c r="AE395" i="1"/>
  <c r="AM395" i="1" s="1"/>
  <c r="AE402" i="1"/>
  <c r="AE403" i="1"/>
  <c r="AE404" i="1"/>
  <c r="AE405" i="1"/>
  <c r="AE406" i="1"/>
  <c r="AE409" i="1"/>
  <c r="AE410" i="1"/>
  <c r="AM410" i="1" s="1"/>
  <c r="AE411" i="1"/>
  <c r="AE413" i="1"/>
  <c r="AE414" i="1"/>
  <c r="AE418" i="1"/>
  <c r="AE444" i="1"/>
  <c r="AE445" i="1"/>
  <c r="AE460" i="1"/>
  <c r="AM460" i="1" s="1"/>
  <c r="AE461" i="1"/>
  <c r="AM461" i="1" s="1"/>
  <c r="AE462" i="1"/>
  <c r="AE463" i="1"/>
  <c r="AN158" i="8"/>
  <c r="V236" i="1"/>
  <c r="V23" i="1"/>
  <c r="AQ23" i="1" s="1"/>
  <c r="AW23" i="1" s="1"/>
  <c r="V27" i="1"/>
  <c r="AQ27" i="1"/>
  <c r="AW27" i="1" s="1"/>
  <c r="AD390" i="7"/>
  <c r="AD398" i="7"/>
  <c r="P405" i="1"/>
  <c r="AD422" i="7"/>
  <c r="P421" i="1"/>
  <c r="AD39" i="7"/>
  <c r="P40" i="1"/>
  <c r="P140" i="1"/>
  <c r="AD359" i="7"/>
  <c r="P360" i="1"/>
  <c r="AD367" i="7"/>
  <c r="P368" i="1"/>
  <c r="AD399" i="7"/>
  <c r="P398" i="1"/>
  <c r="AD455" i="7"/>
  <c r="P454" i="1"/>
  <c r="AD470" i="7"/>
  <c r="P469" i="1"/>
  <c r="AD12" i="7"/>
  <c r="P13" i="1"/>
  <c r="P65" i="1"/>
  <c r="AD256" i="7"/>
  <c r="P257" i="1"/>
  <c r="P337" i="1"/>
  <c r="P349" i="1"/>
  <c r="AD368" i="7"/>
  <c r="P369" i="1"/>
  <c r="AD376" i="7"/>
  <c r="P377" i="1"/>
  <c r="AD6" i="7"/>
  <c r="P7" i="1"/>
  <c r="AD74" i="7"/>
  <c r="P75" i="1"/>
  <c r="P235" i="1"/>
  <c r="AD386" i="7"/>
  <c r="P385" i="1"/>
  <c r="AD450" i="7"/>
  <c r="P449" i="1"/>
  <c r="AD458" i="7"/>
  <c r="P457" i="1"/>
  <c r="AD466" i="7"/>
  <c r="P465" i="1"/>
  <c r="P60" i="1"/>
  <c r="P204" i="1"/>
  <c r="AD267" i="7"/>
  <c r="P268" i="1"/>
  <c r="P372" i="1"/>
  <c r="AD411" i="7"/>
  <c r="P410" i="1"/>
  <c r="AD435" i="7"/>
  <c r="P434" i="1"/>
  <c r="AD467" i="7"/>
  <c r="P466" i="1"/>
  <c r="AD17" i="7"/>
  <c r="P18" i="1"/>
  <c r="AD49" i="7"/>
  <c r="P50" i="1"/>
  <c r="P102" i="1"/>
  <c r="P134" i="1"/>
  <c r="P166" i="1"/>
  <c r="P198" i="1"/>
  <c r="P262" i="1"/>
  <c r="AD345" i="7"/>
  <c r="P346" i="1"/>
  <c r="AD353" i="7"/>
  <c r="P354" i="1"/>
  <c r="P358" i="1"/>
  <c r="AD377" i="7"/>
  <c r="P378" i="1"/>
  <c r="P392" i="1"/>
  <c r="P400" i="1"/>
  <c r="AD417" i="7"/>
  <c r="P416" i="1"/>
  <c r="AD421" i="7"/>
  <c r="P420" i="1"/>
  <c r="P424" i="1"/>
  <c r="AD441" i="7"/>
  <c r="P440" i="1"/>
  <c r="AD449" i="7"/>
  <c r="P448" i="1"/>
  <c r="AD457" i="7"/>
  <c r="P456" i="1"/>
  <c r="P460" i="1"/>
  <c r="AD476" i="7"/>
  <c r="P475" i="1"/>
  <c r="AC344" i="7"/>
  <c r="AC293" i="7"/>
  <c r="AC405" i="7"/>
  <c r="AC430" i="7"/>
  <c r="AC251" i="7"/>
  <c r="AC419" i="7"/>
  <c r="AC18" i="7"/>
  <c r="AD18" i="7" s="1"/>
  <c r="AC42" i="7"/>
  <c r="AC46" i="7"/>
  <c r="AC54" i="7"/>
  <c r="AC94" i="7"/>
  <c r="AC98" i="7"/>
  <c r="AC102" i="7"/>
  <c r="AD102" i="7" s="1"/>
  <c r="AC110" i="7"/>
  <c r="AC114" i="7"/>
  <c r="AC130" i="7"/>
  <c r="AC134" i="7"/>
  <c r="AC142" i="7"/>
  <c r="AC146" i="7"/>
  <c r="AC150" i="7"/>
  <c r="AD150" i="7" s="1"/>
  <c r="AC162" i="7"/>
  <c r="AC174" i="7"/>
  <c r="AC182" i="7"/>
  <c r="AC206" i="7"/>
  <c r="AC210" i="7"/>
  <c r="AC214" i="7"/>
  <c r="AD214" i="7" s="1"/>
  <c r="AC254" i="7"/>
  <c r="AC258" i="7"/>
  <c r="AC262" i="7"/>
  <c r="AC270" i="7"/>
  <c r="AC274" i="7"/>
  <c r="AC278" i="7"/>
  <c r="AC286" i="7"/>
  <c r="AC290" i="7"/>
  <c r="AD290" i="7" s="1"/>
  <c r="AC294" i="7"/>
  <c r="AC302" i="7"/>
  <c r="AC334" i="7"/>
  <c r="AC338" i="7"/>
  <c r="AC346" i="7"/>
  <c r="AC350" i="7"/>
  <c r="AC354" i="7"/>
  <c r="AD354" i="7" s="1"/>
  <c r="AC358" i="7"/>
  <c r="AC362" i="7"/>
  <c r="AC370" i="7"/>
  <c r="AC374" i="7"/>
  <c r="AC378" i="7"/>
  <c r="AC382" i="7"/>
  <c r="AC3" i="7"/>
  <c r="AD3" i="7" s="1"/>
  <c r="AC11" i="7"/>
  <c r="AC15" i="7"/>
  <c r="AC35" i="7"/>
  <c r="AC47" i="7"/>
  <c r="AC67" i="7"/>
  <c r="AC71" i="7"/>
  <c r="AC127" i="7"/>
  <c r="AD127" i="7" s="1"/>
  <c r="AC131" i="7"/>
  <c r="AC135" i="7"/>
  <c r="AC143" i="7"/>
  <c r="AC147" i="7"/>
  <c r="AC151" i="7"/>
  <c r="AC223" i="7"/>
  <c r="AC239" i="7"/>
  <c r="AC243" i="7"/>
  <c r="AD243" i="7" s="1"/>
  <c r="AC247" i="7"/>
  <c r="AC255" i="7"/>
  <c r="AC287" i="7"/>
  <c r="AC335" i="7"/>
  <c r="AC343" i="7"/>
  <c r="AC5" i="7"/>
  <c r="AC9" i="7"/>
  <c r="AC13" i="7"/>
  <c r="AD13" i="7" s="1"/>
  <c r="AC37" i="7"/>
  <c r="AC41" i="7"/>
  <c r="AC53" i="7"/>
  <c r="AC57" i="7"/>
  <c r="AC61" i="7"/>
  <c r="AC65" i="7"/>
  <c r="AC73" i="7"/>
  <c r="AD73" i="7" s="1"/>
  <c r="AC77" i="7"/>
  <c r="AC81" i="7"/>
  <c r="AC93" i="7"/>
  <c r="AC97" i="7"/>
  <c r="AC105" i="7"/>
  <c r="AC109" i="7"/>
  <c r="AC113" i="7"/>
  <c r="AD113" i="7" s="1"/>
  <c r="AC125" i="7"/>
  <c r="AC129" i="7"/>
  <c r="AC137" i="7"/>
  <c r="AC141" i="7"/>
  <c r="AC145" i="7"/>
  <c r="AC153" i="7"/>
  <c r="AC157" i="7"/>
  <c r="AD157" i="7" s="1"/>
  <c r="AC161" i="7"/>
  <c r="AC169" i="7"/>
  <c r="AC177" i="7"/>
  <c r="AC185" i="7"/>
  <c r="AC189" i="7"/>
  <c r="AC193" i="7"/>
  <c r="AC201" i="7"/>
  <c r="AD201" i="7" s="1"/>
  <c r="AC205" i="7"/>
  <c r="AC209" i="7"/>
  <c r="AC217" i="7"/>
  <c r="AC221" i="7"/>
  <c r="AC225" i="7"/>
  <c r="AC233" i="7"/>
  <c r="AC237" i="7"/>
  <c r="AC241" i="7"/>
  <c r="AD241" i="7" s="1"/>
  <c r="AC249" i="7"/>
  <c r="AC253" i="7"/>
  <c r="AC257" i="7"/>
  <c r="AC265" i="7"/>
  <c r="AC269" i="7"/>
  <c r="AC273" i="7"/>
  <c r="AC281" i="7"/>
  <c r="AC285" i="7"/>
  <c r="AD285" i="7" s="1"/>
  <c r="AC289" i="7"/>
  <c r="AC297" i="7"/>
  <c r="AC301" i="7"/>
  <c r="AC305" i="7"/>
  <c r="AC313" i="7"/>
  <c r="AC317" i="7"/>
  <c r="AC321" i="7"/>
  <c r="AC329" i="7"/>
  <c r="AD329" i="7" s="1"/>
  <c r="AC333" i="7"/>
  <c r="AC337" i="7"/>
  <c r="AC385" i="7"/>
  <c r="AD389" i="7"/>
  <c r="AC14" i="7"/>
  <c r="AC66" i="7"/>
  <c r="AC70" i="7"/>
  <c r="AD70" i="7" s="1"/>
  <c r="AC78" i="7"/>
  <c r="AC86" i="7"/>
  <c r="AC118" i="7"/>
  <c r="AC166" i="7"/>
  <c r="AC238" i="7"/>
  <c r="AC242" i="7"/>
  <c r="AC306" i="7"/>
  <c r="AD306" i="7" s="1"/>
  <c r="AC51" i="7"/>
  <c r="AC111" i="7"/>
  <c r="AC119" i="7"/>
  <c r="AC183" i="7"/>
  <c r="AC191" i="7"/>
  <c r="AC195" i="7"/>
  <c r="AD195" i="7" s="1"/>
  <c r="AC199" i="7"/>
  <c r="AC207" i="7"/>
  <c r="AC211" i="7"/>
  <c r="AC215" i="7"/>
  <c r="AC231" i="7"/>
  <c r="AC10" i="7"/>
  <c r="AC26" i="7"/>
  <c r="P29" i="1" s="1"/>
  <c r="AC190" i="7"/>
  <c r="AC194" i="7"/>
  <c r="AC198" i="7"/>
  <c r="AC222" i="7"/>
  <c r="AC226" i="7"/>
  <c r="AC230" i="7"/>
  <c r="AC318" i="7"/>
  <c r="AD318" i="7" s="1"/>
  <c r="AC322" i="7"/>
  <c r="AC326" i="7"/>
  <c r="AC43" i="7"/>
  <c r="AC55" i="7"/>
  <c r="AC79" i="7"/>
  <c r="AC83" i="7"/>
  <c r="AC87" i="7"/>
  <c r="AC95" i="7"/>
  <c r="AD95" i="7" s="1"/>
  <c r="AC99" i="7"/>
  <c r="AC103" i="7"/>
  <c r="AC115" i="7"/>
  <c r="AC159" i="7"/>
  <c r="AC163" i="7"/>
  <c r="AC167" i="7"/>
  <c r="AC259" i="7"/>
  <c r="AD259" i="7" s="1"/>
  <c r="AC263" i="7"/>
  <c r="AC271" i="7"/>
  <c r="AC275" i="7"/>
  <c r="AD279" i="7"/>
  <c r="AC291" i="7"/>
  <c r="AC295" i="7"/>
  <c r="AC303" i="7"/>
  <c r="AC307" i="7"/>
  <c r="AD307" i="7" s="1"/>
  <c r="AC311" i="7"/>
  <c r="AC319" i="7"/>
  <c r="AC327" i="7"/>
  <c r="AC339" i="7"/>
  <c r="AC4" i="7"/>
  <c r="AC8" i="7"/>
  <c r="AC16" i="7"/>
  <c r="AD16" i="7" s="1"/>
  <c r="AC36" i="7"/>
  <c r="AC40" i="7"/>
  <c r="AC48" i="7"/>
  <c r="AC52" i="7"/>
  <c r="AC56" i="7"/>
  <c r="AC60" i="7"/>
  <c r="AC68" i="7"/>
  <c r="AC72" i="7"/>
  <c r="AD72" i="7" s="1"/>
  <c r="AC84" i="7"/>
  <c r="AC92" i="7"/>
  <c r="AC100" i="7"/>
  <c r="AC104" i="7"/>
  <c r="AC108" i="7"/>
  <c r="AC116" i="7"/>
  <c r="AD116" i="7" s="1"/>
  <c r="AC124" i="7"/>
  <c r="AC132" i="7"/>
  <c r="AC136" i="7"/>
  <c r="AC140" i="7"/>
  <c r="AC148" i="7"/>
  <c r="AC156" i="7"/>
  <c r="AD156" i="7" s="1"/>
  <c r="AC164" i="7"/>
  <c r="AC168" i="7"/>
  <c r="AC172" i="7"/>
  <c r="AC188" i="7"/>
  <c r="AC196" i="7"/>
  <c r="AC200" i="7"/>
  <c r="AD200" i="7" s="1"/>
  <c r="AC204" i="7"/>
  <c r="AC216" i="7"/>
  <c r="AC220" i="7"/>
  <c r="AC228" i="7"/>
  <c r="AC232" i="7"/>
  <c r="AC236" i="7"/>
  <c r="AC244" i="7"/>
  <c r="AD244" i="7" s="1"/>
  <c r="AC248" i="7"/>
  <c r="AC252" i="7"/>
  <c r="AC264" i="7"/>
  <c r="AC268" i="7"/>
  <c r="AC276" i="7"/>
  <c r="AC280" i="7"/>
  <c r="AC284" i="7"/>
  <c r="AD284" i="7" s="1"/>
  <c r="AC292" i="7"/>
  <c r="AC296" i="7"/>
  <c r="AC300" i="7"/>
  <c r="AC308" i="7"/>
  <c r="AC312" i="7"/>
  <c r="AC316" i="7"/>
  <c r="AC324" i="7"/>
  <c r="AC328" i="7"/>
  <c r="AD328" i="7" s="1"/>
  <c r="AC332" i="7"/>
  <c r="AC340" i="7"/>
  <c r="AC380" i="7"/>
  <c r="AC388" i="7"/>
  <c r="AC392" i="7"/>
  <c r="AC396" i="7"/>
  <c r="AC404" i="7"/>
  <c r="AD404" i="7" s="1"/>
  <c r="AC408" i="7"/>
  <c r="AC412" i="7"/>
  <c r="AC416" i="7"/>
  <c r="AC420" i="7"/>
  <c r="AC424" i="7"/>
  <c r="AC428" i="7"/>
  <c r="AC432" i="7"/>
  <c r="AC436" i="7"/>
  <c r="AD436" i="7" s="1"/>
  <c r="AC440" i="7"/>
  <c r="AC444" i="7"/>
  <c r="AD452" i="7"/>
  <c r="AC460" i="7"/>
  <c r="AC464" i="7"/>
  <c r="AC468" i="7"/>
  <c r="AD468" i="7" s="1"/>
  <c r="AC473" i="7"/>
  <c r="AC469" i="7"/>
  <c r="V22" i="1"/>
  <c r="AQ22" i="1"/>
  <c r="AW22" i="1" s="1"/>
  <c r="V26" i="1"/>
  <c r="AQ26" i="1"/>
  <c r="AW26" i="1" s="1"/>
  <c r="V20" i="1"/>
  <c r="AQ20" i="1"/>
  <c r="AW20" i="1" s="1"/>
  <c r="V24" i="1"/>
  <c r="AQ24" i="1"/>
  <c r="AW24" i="1" s="1"/>
  <c r="V30" i="1"/>
  <c r="AQ30" i="1"/>
  <c r="AW30" i="1" s="1"/>
  <c r="V34" i="1"/>
  <c r="AQ34" i="1"/>
  <c r="AW34" i="1" s="1"/>
  <c r="V28" i="1"/>
  <c r="AQ28" i="1"/>
  <c r="AW28" i="1" s="1"/>
  <c r="V32" i="1"/>
  <c r="AQ32" i="1"/>
  <c r="AW32" i="1" s="1"/>
  <c r="V33" i="1"/>
  <c r="AQ33" i="1"/>
  <c r="AW33" i="1" s="1"/>
  <c r="V25" i="1"/>
  <c r="AQ25" i="1"/>
  <c r="AW25" i="1" s="1"/>
  <c r="AQ334" i="1"/>
  <c r="AW334" i="1" s="1"/>
  <c r="AQ310" i="1"/>
  <c r="AQ190" i="1"/>
  <c r="AQ63" i="1"/>
  <c r="AM362" i="1"/>
  <c r="AM308" i="1"/>
  <c r="AM261" i="1"/>
  <c r="AM211" i="1"/>
  <c r="AM147" i="1"/>
  <c r="AM104" i="1"/>
  <c r="AM35" i="1"/>
  <c r="AM11" i="1"/>
  <c r="AM406" i="1"/>
  <c r="AM462" i="1"/>
  <c r="AM444" i="1"/>
  <c r="AM411" i="1"/>
  <c r="AM405" i="1"/>
  <c r="AM374" i="1"/>
  <c r="AM351" i="1"/>
  <c r="AM336" i="1"/>
  <c r="AM311" i="1"/>
  <c r="AM305" i="1"/>
  <c r="AM292" i="1"/>
  <c r="AM263" i="1"/>
  <c r="AM240" i="1"/>
  <c r="AM215" i="1"/>
  <c r="AM205" i="1"/>
  <c r="AM165" i="1"/>
  <c r="AM161" i="1"/>
  <c r="AM129" i="1"/>
  <c r="AM113" i="1"/>
  <c r="AM109" i="1"/>
  <c r="AM101" i="1"/>
  <c r="AM90" i="1"/>
  <c r="AM80" i="1"/>
  <c r="AM56" i="1"/>
  <c r="AM29" i="1"/>
  <c r="AM25" i="1"/>
  <c r="AM21" i="1"/>
  <c r="AM17" i="1"/>
  <c r="AM9" i="1"/>
  <c r="AM418" i="1"/>
  <c r="AM404" i="1"/>
  <c r="AM364" i="1"/>
  <c r="AM335" i="1"/>
  <c r="AM300" i="1"/>
  <c r="AM262" i="1"/>
  <c r="AM236" i="1"/>
  <c r="AM200" i="1"/>
  <c r="AM164" i="1"/>
  <c r="AM133" i="1"/>
  <c r="AM116" i="1"/>
  <c r="AM105" i="1"/>
  <c r="AM84" i="1"/>
  <c r="AM61" i="1"/>
  <c r="AM32" i="1"/>
  <c r="AM24" i="1"/>
  <c r="AM13" i="1"/>
  <c r="AM414" i="1"/>
  <c r="AM390" i="1"/>
  <c r="AM334" i="1"/>
  <c r="AM290" i="1"/>
  <c r="AM219" i="1"/>
  <c r="AM131" i="1"/>
  <c r="AM83" i="1"/>
  <c r="AM31" i="1"/>
  <c r="AM19" i="1"/>
  <c r="AM403" i="1"/>
  <c r="AM189" i="1"/>
  <c r="AM463" i="1"/>
  <c r="AM413" i="1"/>
  <c r="AM375" i="1"/>
  <c r="AM337" i="1"/>
  <c r="AM306" i="1"/>
  <c r="AM289" i="1"/>
  <c r="AM246" i="1"/>
  <c r="AM208" i="1"/>
  <c r="AM166" i="1"/>
  <c r="AM144" i="1"/>
  <c r="AM118" i="1"/>
  <c r="AM103" i="1"/>
  <c r="AM82" i="1"/>
  <c r="AM57" i="1"/>
  <c r="AM30" i="1"/>
  <c r="AM22" i="1"/>
  <c r="AM18" i="1"/>
  <c r="AQ425" i="1"/>
  <c r="AQ237" i="1"/>
  <c r="AM409" i="1"/>
  <c r="AM346" i="1"/>
  <c r="AM299" i="1"/>
  <c r="AM252" i="1"/>
  <c r="AM163" i="1"/>
  <c r="AM115" i="1"/>
  <c r="AM97" i="1"/>
  <c r="AM58" i="1"/>
  <c r="AM27" i="1"/>
  <c r="AM23" i="1"/>
  <c r="AM445" i="1"/>
  <c r="AM402" i="1"/>
  <c r="AM359" i="1"/>
  <c r="AM317" i="1"/>
  <c r="AM295" i="1"/>
  <c r="AM258" i="1"/>
  <c r="AM216" i="1"/>
  <c r="AM188" i="1"/>
  <c r="AM162" i="1"/>
  <c r="AM130" i="1"/>
  <c r="AM114" i="1"/>
  <c r="AM110" i="1"/>
  <c r="AM96" i="1"/>
  <c r="AM69" i="1"/>
  <c r="AM34" i="1"/>
  <c r="AM26" i="1"/>
  <c r="AM10" i="1"/>
  <c r="AQ417" i="1"/>
  <c r="AM170" i="1"/>
  <c r="AQ188" i="1"/>
  <c r="AW188" i="1" s="1"/>
  <c r="AQ184" i="1"/>
  <c r="AQ187" i="1"/>
  <c r="AQ155" i="1"/>
  <c r="AM472" i="9"/>
  <c r="K471" i="1"/>
  <c r="AN472" i="9"/>
  <c r="AO472" i="9"/>
  <c r="AM473" i="9"/>
  <c r="K472" i="1"/>
  <c r="AN473" i="9"/>
  <c r="AM474" i="9"/>
  <c r="K473" i="1" s="1"/>
  <c r="AN474" i="9"/>
  <c r="AM475" i="9"/>
  <c r="K474" i="1"/>
  <c r="AN475" i="9"/>
  <c r="AM476" i="9"/>
  <c r="K475" i="1" s="1"/>
  <c r="AN476" i="9"/>
  <c r="AN471" i="9"/>
  <c r="AM471" i="9"/>
  <c r="K470" i="1" s="1"/>
  <c r="AN470" i="9"/>
  <c r="AM470" i="9"/>
  <c r="K469" i="1"/>
  <c r="AN469" i="9"/>
  <c r="AM469" i="9"/>
  <c r="K468" i="1" s="1"/>
  <c r="AN468" i="9"/>
  <c r="AM468" i="9"/>
  <c r="K467" i="1"/>
  <c r="AN467" i="9"/>
  <c r="AM467" i="9"/>
  <c r="K466" i="1" s="1"/>
  <c r="AN466" i="9"/>
  <c r="AM466" i="9"/>
  <c r="K465" i="1"/>
  <c r="AN465" i="9"/>
  <c r="AM465" i="9"/>
  <c r="K464" i="1" s="1"/>
  <c r="AN464" i="9"/>
  <c r="AM464" i="9"/>
  <c r="K463" i="1"/>
  <c r="AN463" i="9"/>
  <c r="AM463" i="9"/>
  <c r="K462" i="1" s="1"/>
  <c r="AN462" i="9"/>
  <c r="AM462" i="9"/>
  <c r="K461" i="1"/>
  <c r="AN461" i="9"/>
  <c r="AM461" i="9"/>
  <c r="K460" i="1" s="1"/>
  <c r="AN460" i="9"/>
  <c r="AM460" i="9"/>
  <c r="K459" i="1"/>
  <c r="AN459" i="9"/>
  <c r="AM459" i="9"/>
  <c r="K458" i="1" s="1"/>
  <c r="AN458" i="9"/>
  <c r="AM458" i="9"/>
  <c r="K457" i="1"/>
  <c r="AN457" i="9"/>
  <c r="AM457" i="9"/>
  <c r="K456" i="1" s="1"/>
  <c r="AN456" i="9"/>
  <c r="AM456" i="9"/>
  <c r="K455" i="1"/>
  <c r="AN455" i="9"/>
  <c r="AM455" i="9"/>
  <c r="K454" i="1" s="1"/>
  <c r="AN454" i="9"/>
  <c r="AM454" i="9"/>
  <c r="K453" i="1"/>
  <c r="AN453" i="9"/>
  <c r="AM453" i="9"/>
  <c r="K452" i="1" s="1"/>
  <c r="AN452" i="9"/>
  <c r="AM452" i="9"/>
  <c r="K451" i="1"/>
  <c r="AN451" i="9"/>
  <c r="AM451" i="9"/>
  <c r="K450" i="1" s="1"/>
  <c r="AN450" i="9"/>
  <c r="AM450" i="9"/>
  <c r="K449" i="1"/>
  <c r="AN449" i="9"/>
  <c r="AM449" i="9"/>
  <c r="K448" i="1" s="1"/>
  <c r="AN448" i="9"/>
  <c r="AM448" i="9"/>
  <c r="K447" i="1"/>
  <c r="AN447" i="9"/>
  <c r="AM447" i="9"/>
  <c r="K446" i="1" s="1"/>
  <c r="AN446" i="9"/>
  <c r="AM446" i="9"/>
  <c r="K445" i="1"/>
  <c r="AN445" i="9"/>
  <c r="AM445" i="9"/>
  <c r="K444" i="1" s="1"/>
  <c r="AN444" i="9"/>
  <c r="AM444" i="9"/>
  <c r="K443" i="1"/>
  <c r="AN443" i="9"/>
  <c r="AM443" i="9"/>
  <c r="K442" i="1" s="1"/>
  <c r="AN442" i="9"/>
  <c r="AM442" i="9"/>
  <c r="K441" i="1"/>
  <c r="AN441" i="9"/>
  <c r="AM441" i="9"/>
  <c r="K440" i="1" s="1"/>
  <c r="AN440" i="9"/>
  <c r="AM440" i="9"/>
  <c r="K439" i="1"/>
  <c r="AN439" i="9"/>
  <c r="AM439" i="9"/>
  <c r="K438" i="1" s="1"/>
  <c r="AN438" i="9"/>
  <c r="AM438" i="9"/>
  <c r="K437" i="1"/>
  <c r="AN437" i="9"/>
  <c r="AM437" i="9"/>
  <c r="K436" i="1" s="1"/>
  <c r="AN436" i="9"/>
  <c r="AM436" i="9"/>
  <c r="K435" i="1"/>
  <c r="AN435" i="9"/>
  <c r="AM435" i="9"/>
  <c r="K434" i="1" s="1"/>
  <c r="AN434" i="9"/>
  <c r="AM434" i="9"/>
  <c r="K433" i="1"/>
  <c r="AN433" i="9"/>
  <c r="AM433" i="9"/>
  <c r="K432" i="1" s="1"/>
  <c r="AN432" i="9"/>
  <c r="AM432" i="9"/>
  <c r="K431" i="1"/>
  <c r="AN431" i="9"/>
  <c r="AM431" i="9"/>
  <c r="K430" i="1" s="1"/>
  <c r="AN430" i="9"/>
  <c r="AM430" i="9"/>
  <c r="K429" i="1"/>
  <c r="AN429" i="9"/>
  <c r="AM429" i="9"/>
  <c r="K428" i="1" s="1"/>
  <c r="AN428" i="9"/>
  <c r="AM428" i="9"/>
  <c r="K427" i="1"/>
  <c r="AN427" i="9"/>
  <c r="AM427" i="9"/>
  <c r="K426" i="1" s="1"/>
  <c r="AN426" i="9"/>
  <c r="AM426" i="9"/>
  <c r="K425" i="1"/>
  <c r="AN425" i="9"/>
  <c r="AM425" i="9"/>
  <c r="K424" i="1" s="1"/>
  <c r="AN424" i="9"/>
  <c r="AM424" i="9"/>
  <c r="K423" i="1"/>
  <c r="AN423" i="9"/>
  <c r="AM423" i="9"/>
  <c r="K422" i="1" s="1"/>
  <c r="AN422" i="9"/>
  <c r="AM422" i="9"/>
  <c r="K421" i="1"/>
  <c r="AN421" i="9"/>
  <c r="AM421" i="9"/>
  <c r="K420" i="1" s="1"/>
  <c r="AN420" i="9"/>
  <c r="AM420" i="9"/>
  <c r="K419" i="1"/>
  <c r="AN419" i="9"/>
  <c r="AM419" i="9"/>
  <c r="K418" i="1" s="1"/>
  <c r="AN418" i="9"/>
  <c r="AM418" i="9"/>
  <c r="K417" i="1"/>
  <c r="AN417" i="9"/>
  <c r="AM417" i="9"/>
  <c r="K416" i="1" s="1"/>
  <c r="AN416" i="9"/>
  <c r="AM416" i="9"/>
  <c r="K415" i="1"/>
  <c r="AN415" i="9"/>
  <c r="AM415" i="9"/>
  <c r="K414" i="1" s="1"/>
  <c r="AN414" i="9"/>
  <c r="AM414" i="9"/>
  <c r="K413" i="1"/>
  <c r="AN413" i="9"/>
  <c r="AM413" i="9"/>
  <c r="K412" i="1" s="1"/>
  <c r="AN412" i="9"/>
  <c r="AM412" i="9"/>
  <c r="K411" i="1"/>
  <c r="AN411" i="9"/>
  <c r="AM411" i="9"/>
  <c r="K410" i="1" s="1"/>
  <c r="AN410" i="9"/>
  <c r="AM410" i="9"/>
  <c r="K409" i="1"/>
  <c r="AN409" i="9"/>
  <c r="AM409" i="9"/>
  <c r="K408" i="1" s="1"/>
  <c r="AN408" i="9"/>
  <c r="AM408" i="9"/>
  <c r="K407" i="1"/>
  <c r="AN407" i="9"/>
  <c r="AM407" i="9"/>
  <c r="K406" i="1" s="1"/>
  <c r="AN406" i="9"/>
  <c r="AM406" i="9"/>
  <c r="K405" i="1"/>
  <c r="AN405" i="9"/>
  <c r="AM405" i="9"/>
  <c r="K404" i="1" s="1"/>
  <c r="AN404" i="9"/>
  <c r="AM404" i="9"/>
  <c r="K403" i="1"/>
  <c r="AN403" i="9"/>
  <c r="AM403" i="9"/>
  <c r="K402" i="1" s="1"/>
  <c r="AN402" i="9"/>
  <c r="AM402" i="9"/>
  <c r="K401" i="1"/>
  <c r="AN401" i="9"/>
  <c r="AM401" i="9"/>
  <c r="K400" i="1" s="1"/>
  <c r="AN400" i="9"/>
  <c r="AM400" i="9"/>
  <c r="K399" i="1"/>
  <c r="AN399" i="9"/>
  <c r="AM399" i="9"/>
  <c r="K398" i="1" s="1"/>
  <c r="AN398" i="9"/>
  <c r="AM398" i="9"/>
  <c r="K397" i="1"/>
  <c r="AN397" i="9"/>
  <c r="AM397" i="9"/>
  <c r="K396" i="1" s="1"/>
  <c r="AN396" i="9"/>
  <c r="AM396" i="9"/>
  <c r="K395" i="1"/>
  <c r="AN395" i="9"/>
  <c r="AM395" i="9"/>
  <c r="K394" i="1" s="1"/>
  <c r="AN394" i="9"/>
  <c r="AM394" i="9"/>
  <c r="K393" i="1"/>
  <c r="AN393" i="9"/>
  <c r="AM393" i="9"/>
  <c r="K392" i="1" s="1"/>
  <c r="AN392" i="9"/>
  <c r="AM392" i="9"/>
  <c r="K391" i="1"/>
  <c r="AN391" i="9"/>
  <c r="AM391" i="9"/>
  <c r="K390" i="1" s="1"/>
  <c r="AN390" i="9"/>
  <c r="AM390" i="9"/>
  <c r="K389" i="1"/>
  <c r="AN389" i="9"/>
  <c r="AM389" i="9"/>
  <c r="K388" i="1" s="1"/>
  <c r="AN388" i="9"/>
  <c r="AM388" i="9"/>
  <c r="K387" i="1"/>
  <c r="AN387" i="9"/>
  <c r="AM387" i="9"/>
  <c r="K386" i="1" s="1"/>
  <c r="AN386" i="9"/>
  <c r="AM386" i="9"/>
  <c r="K385" i="1"/>
  <c r="AN385" i="9"/>
  <c r="AM385" i="9"/>
  <c r="K384" i="1" s="1"/>
  <c r="AN384" i="9"/>
  <c r="AM384" i="9"/>
  <c r="AN383" i="9"/>
  <c r="AM383" i="9"/>
  <c r="K383" i="1"/>
  <c r="AN382" i="9"/>
  <c r="AM382" i="9"/>
  <c r="K382" i="1" s="1"/>
  <c r="AN381" i="9"/>
  <c r="AM381" i="9"/>
  <c r="K381" i="1"/>
  <c r="AN380" i="9"/>
  <c r="AM380" i="9"/>
  <c r="K380" i="1" s="1"/>
  <c r="AN379" i="9"/>
  <c r="AM379" i="9"/>
  <c r="AN378" i="9"/>
  <c r="AM378" i="9"/>
  <c r="K379" i="1"/>
  <c r="AN377" i="9"/>
  <c r="AM377" i="9"/>
  <c r="K378" i="1" s="1"/>
  <c r="AN376" i="9"/>
  <c r="AM376" i="9"/>
  <c r="K377" i="1"/>
  <c r="AN375" i="9"/>
  <c r="AM375" i="9"/>
  <c r="K376" i="1" s="1"/>
  <c r="AN374" i="9"/>
  <c r="AM374" i="9"/>
  <c r="K375" i="1"/>
  <c r="AN373" i="9"/>
  <c r="AM373" i="9"/>
  <c r="K374" i="1" s="1"/>
  <c r="AN372" i="9"/>
  <c r="AM372" i="9"/>
  <c r="K373" i="1"/>
  <c r="AN371" i="9"/>
  <c r="AM371" i="9"/>
  <c r="K372" i="1" s="1"/>
  <c r="AN370" i="9"/>
  <c r="AM370" i="9"/>
  <c r="K371" i="1"/>
  <c r="AN369" i="9"/>
  <c r="AM369" i="9"/>
  <c r="K370" i="1" s="1"/>
  <c r="AN368" i="9"/>
  <c r="AM368" i="9"/>
  <c r="K369" i="1"/>
  <c r="AN367" i="9"/>
  <c r="AM367" i="9"/>
  <c r="K368" i="1" s="1"/>
  <c r="AN366" i="9"/>
  <c r="AM366" i="9"/>
  <c r="K367" i="1"/>
  <c r="AN365" i="9"/>
  <c r="AM365" i="9"/>
  <c r="K366" i="1" s="1"/>
  <c r="AN364" i="9"/>
  <c r="AM364" i="9"/>
  <c r="K365" i="1"/>
  <c r="AN363" i="9"/>
  <c r="AM363" i="9"/>
  <c r="K364" i="1" s="1"/>
  <c r="AN362" i="9"/>
  <c r="AM362" i="9"/>
  <c r="K363" i="1"/>
  <c r="AN361" i="9"/>
  <c r="AM361" i="9"/>
  <c r="K362" i="1" s="1"/>
  <c r="AN360" i="9"/>
  <c r="AM360" i="9"/>
  <c r="K361" i="1"/>
  <c r="AN359" i="9"/>
  <c r="AM359" i="9"/>
  <c r="K360" i="1" s="1"/>
  <c r="AN358" i="9"/>
  <c r="AM358" i="9"/>
  <c r="K359" i="1"/>
  <c r="AN357" i="9"/>
  <c r="AM357" i="9"/>
  <c r="K358" i="1" s="1"/>
  <c r="AN356" i="9"/>
  <c r="AM356" i="9"/>
  <c r="K357" i="1"/>
  <c r="AN355" i="9"/>
  <c r="AM355" i="9"/>
  <c r="K356" i="1" s="1"/>
  <c r="AN354" i="9"/>
  <c r="AM354" i="9"/>
  <c r="K355" i="1"/>
  <c r="AN353" i="9"/>
  <c r="AM353" i="9"/>
  <c r="K354" i="1" s="1"/>
  <c r="AN352" i="9"/>
  <c r="AM352" i="9"/>
  <c r="K353" i="1"/>
  <c r="AN351" i="9"/>
  <c r="AM351" i="9"/>
  <c r="K352" i="1" s="1"/>
  <c r="AN350" i="9"/>
  <c r="AM350" i="9"/>
  <c r="K351" i="1"/>
  <c r="AN349" i="9"/>
  <c r="AM349" i="9"/>
  <c r="K350" i="1" s="1"/>
  <c r="AN348" i="9"/>
  <c r="AM348" i="9"/>
  <c r="K349" i="1"/>
  <c r="AN347" i="9"/>
  <c r="AM347" i="9"/>
  <c r="K348" i="1" s="1"/>
  <c r="AN346" i="9"/>
  <c r="AM346" i="9"/>
  <c r="K347" i="1"/>
  <c r="AN345" i="9"/>
  <c r="AM345" i="9"/>
  <c r="K346" i="1" s="1"/>
  <c r="AN344" i="9"/>
  <c r="AM344" i="9"/>
  <c r="K345" i="1"/>
  <c r="AN343" i="9"/>
  <c r="AM343" i="9"/>
  <c r="K344" i="1" s="1"/>
  <c r="AN342" i="9"/>
  <c r="AM342" i="9"/>
  <c r="K343" i="1"/>
  <c r="AN341" i="9"/>
  <c r="AM341" i="9"/>
  <c r="K342" i="1" s="1"/>
  <c r="AN340" i="9"/>
  <c r="AM340" i="9"/>
  <c r="K341" i="1"/>
  <c r="AN339" i="9"/>
  <c r="AM339" i="9"/>
  <c r="K340" i="1" s="1"/>
  <c r="AN338" i="9"/>
  <c r="AM338" i="9"/>
  <c r="K339" i="1"/>
  <c r="AN337" i="9"/>
  <c r="AM337" i="9"/>
  <c r="K338" i="1" s="1"/>
  <c r="AN336" i="9"/>
  <c r="AM336" i="9"/>
  <c r="K337" i="1"/>
  <c r="AN335" i="9"/>
  <c r="AM335" i="9"/>
  <c r="K336" i="1" s="1"/>
  <c r="AN334" i="9"/>
  <c r="AM334" i="9"/>
  <c r="K335" i="1"/>
  <c r="AN333" i="9"/>
  <c r="AM333" i="9"/>
  <c r="K334" i="1" s="1"/>
  <c r="AN332" i="9"/>
  <c r="AM332" i="9"/>
  <c r="K333" i="1"/>
  <c r="AN331" i="9"/>
  <c r="AM331" i="9"/>
  <c r="K332" i="1" s="1"/>
  <c r="AN330" i="9"/>
  <c r="AM330" i="9"/>
  <c r="K331" i="1"/>
  <c r="AN329" i="9"/>
  <c r="AM329" i="9"/>
  <c r="K330" i="1" s="1"/>
  <c r="AN328" i="9"/>
  <c r="AM328" i="9"/>
  <c r="K329" i="1"/>
  <c r="AN327" i="9"/>
  <c r="AM327" i="9"/>
  <c r="K328" i="1" s="1"/>
  <c r="AN326" i="9"/>
  <c r="AM326" i="9"/>
  <c r="K327" i="1"/>
  <c r="AN325" i="9"/>
  <c r="AM325" i="9"/>
  <c r="K326" i="1" s="1"/>
  <c r="AN324" i="9"/>
  <c r="AM324" i="9"/>
  <c r="K325" i="1"/>
  <c r="AN323" i="9"/>
  <c r="AM323" i="9"/>
  <c r="K324" i="1" s="1"/>
  <c r="AN322" i="9"/>
  <c r="AM322" i="9"/>
  <c r="K323" i="1"/>
  <c r="AN321" i="9"/>
  <c r="AM321" i="9"/>
  <c r="K322" i="1" s="1"/>
  <c r="AN320" i="9"/>
  <c r="AM320" i="9"/>
  <c r="K321" i="1"/>
  <c r="AN319" i="9"/>
  <c r="AM319" i="9"/>
  <c r="K320" i="1" s="1"/>
  <c r="AN318" i="9"/>
  <c r="AM318" i="9"/>
  <c r="K319" i="1"/>
  <c r="AN317" i="9"/>
  <c r="AM317" i="9"/>
  <c r="K318" i="1" s="1"/>
  <c r="AN316" i="9"/>
  <c r="AM316" i="9"/>
  <c r="K317" i="1"/>
  <c r="AN315" i="9"/>
  <c r="AM315" i="9"/>
  <c r="K316" i="1" s="1"/>
  <c r="AN314" i="9"/>
  <c r="AM314" i="9"/>
  <c r="K315" i="1"/>
  <c r="AN313" i="9"/>
  <c r="AM313" i="9"/>
  <c r="K314" i="1" s="1"/>
  <c r="AN312" i="9"/>
  <c r="AM312" i="9"/>
  <c r="K313" i="1"/>
  <c r="AN311" i="9"/>
  <c r="AM311" i="9"/>
  <c r="K312" i="1" s="1"/>
  <c r="AN310" i="9"/>
  <c r="AM310" i="9"/>
  <c r="K311" i="1"/>
  <c r="AN309" i="9"/>
  <c r="AM309" i="9"/>
  <c r="K310" i="1" s="1"/>
  <c r="AN308" i="9"/>
  <c r="AM308" i="9"/>
  <c r="K309" i="1"/>
  <c r="AN307" i="9"/>
  <c r="AM307" i="9"/>
  <c r="K308" i="1" s="1"/>
  <c r="AN306" i="9"/>
  <c r="AM306" i="9"/>
  <c r="K307" i="1"/>
  <c r="AN305" i="9"/>
  <c r="AM305" i="9"/>
  <c r="K306" i="1" s="1"/>
  <c r="AN304" i="9"/>
  <c r="AM304" i="9"/>
  <c r="K305" i="1"/>
  <c r="AN303" i="9"/>
  <c r="AM303" i="9"/>
  <c r="K304" i="1" s="1"/>
  <c r="AN302" i="9"/>
  <c r="AM302" i="9"/>
  <c r="K303" i="1"/>
  <c r="AN301" i="9"/>
  <c r="AM301" i="9"/>
  <c r="K302" i="1" s="1"/>
  <c r="AN300" i="9"/>
  <c r="AM300" i="9"/>
  <c r="K301" i="1"/>
  <c r="AN299" i="9"/>
  <c r="AM299" i="9"/>
  <c r="K300" i="1" s="1"/>
  <c r="AN298" i="9"/>
  <c r="AM298" i="9"/>
  <c r="K299" i="1"/>
  <c r="AN297" i="9"/>
  <c r="AM297" i="9"/>
  <c r="K298" i="1" s="1"/>
  <c r="AN296" i="9"/>
  <c r="AM296" i="9"/>
  <c r="K297" i="1"/>
  <c r="AN295" i="9"/>
  <c r="AM295" i="9"/>
  <c r="K296" i="1" s="1"/>
  <c r="AN294" i="9"/>
  <c r="AM294" i="9"/>
  <c r="K295" i="1"/>
  <c r="AN293" i="9"/>
  <c r="AM293" i="9"/>
  <c r="K294" i="1" s="1"/>
  <c r="AN292" i="9"/>
  <c r="AM292" i="9"/>
  <c r="K293" i="1"/>
  <c r="AN291" i="9"/>
  <c r="AM291" i="9"/>
  <c r="K292" i="1" s="1"/>
  <c r="AN290" i="9"/>
  <c r="AM290" i="9"/>
  <c r="K291" i="1"/>
  <c r="AN289" i="9"/>
  <c r="AM289" i="9"/>
  <c r="K290" i="1" s="1"/>
  <c r="AN288" i="9"/>
  <c r="AM288" i="9"/>
  <c r="K289" i="1"/>
  <c r="AN287" i="9"/>
  <c r="AM287" i="9"/>
  <c r="K288" i="1" s="1"/>
  <c r="AN286" i="9"/>
  <c r="AM286" i="9"/>
  <c r="K287" i="1"/>
  <c r="AN285" i="9"/>
  <c r="AM285" i="9"/>
  <c r="K286" i="1" s="1"/>
  <c r="AN284" i="9"/>
  <c r="AM284" i="9"/>
  <c r="K285" i="1"/>
  <c r="AN283" i="9"/>
  <c r="AM283" i="9"/>
  <c r="K284" i="1" s="1"/>
  <c r="AN282" i="9"/>
  <c r="AM282" i="9"/>
  <c r="K283" i="1"/>
  <c r="AN281" i="9"/>
  <c r="AM281" i="9"/>
  <c r="K282" i="1" s="1"/>
  <c r="AN280" i="9"/>
  <c r="AM280" i="9"/>
  <c r="K281" i="1"/>
  <c r="AN279" i="9"/>
  <c r="AM279" i="9"/>
  <c r="K280" i="1" s="1"/>
  <c r="AN278" i="9"/>
  <c r="AM278" i="9"/>
  <c r="K279" i="1"/>
  <c r="AN277" i="9"/>
  <c r="AM277" i="9"/>
  <c r="K278" i="1" s="1"/>
  <c r="AN276" i="9"/>
  <c r="AM276" i="9"/>
  <c r="K277" i="1"/>
  <c r="AN275" i="9"/>
  <c r="AM275" i="9"/>
  <c r="AO275" i="9" s="1"/>
  <c r="AN274" i="9"/>
  <c r="AM274" i="9"/>
  <c r="K275" i="1"/>
  <c r="AN273" i="9"/>
  <c r="AM273" i="9"/>
  <c r="K274" i="1" s="1"/>
  <c r="AN272" i="9"/>
  <c r="AM272" i="9"/>
  <c r="K273" i="1"/>
  <c r="AN271" i="9"/>
  <c r="AM271" i="9"/>
  <c r="K272" i="1" s="1"/>
  <c r="AN270" i="9"/>
  <c r="AM270" i="9"/>
  <c r="K271" i="1"/>
  <c r="AN269" i="9"/>
  <c r="AM269" i="9"/>
  <c r="K270" i="1" s="1"/>
  <c r="AN268" i="9"/>
  <c r="AM268" i="9"/>
  <c r="AN267" i="9"/>
  <c r="AM267" i="9"/>
  <c r="K268" i="1"/>
  <c r="AN266" i="9"/>
  <c r="AM266" i="9"/>
  <c r="K267" i="1" s="1"/>
  <c r="AN265" i="9"/>
  <c r="AM265" i="9"/>
  <c r="K266" i="1"/>
  <c r="AN264" i="9"/>
  <c r="AM264" i="9"/>
  <c r="K265" i="1" s="1"/>
  <c r="AN263" i="9"/>
  <c r="AM263" i="9"/>
  <c r="K264" i="1"/>
  <c r="AN262" i="9"/>
  <c r="AM262" i="9"/>
  <c r="K263" i="1" s="1"/>
  <c r="AN261" i="9"/>
  <c r="AM261" i="9"/>
  <c r="K262" i="1"/>
  <c r="AN260" i="9"/>
  <c r="AM260" i="9"/>
  <c r="K261" i="1" s="1"/>
  <c r="AN259" i="9"/>
  <c r="AM259" i="9"/>
  <c r="K260" i="1"/>
  <c r="AN258" i="9"/>
  <c r="AM258" i="9"/>
  <c r="K259" i="1" s="1"/>
  <c r="AN257" i="9"/>
  <c r="AM257" i="9"/>
  <c r="K258" i="1"/>
  <c r="AN256" i="9"/>
  <c r="AM256" i="9"/>
  <c r="AO256" i="9" s="1"/>
  <c r="AN255" i="9"/>
  <c r="AM255" i="9"/>
  <c r="K256" i="1" s="1"/>
  <c r="AN254" i="9"/>
  <c r="AM254" i="9"/>
  <c r="K255" i="1"/>
  <c r="AN253" i="9"/>
  <c r="AM253" i="9"/>
  <c r="K254" i="1" s="1"/>
  <c r="AN252" i="9"/>
  <c r="AM252" i="9"/>
  <c r="K253" i="1"/>
  <c r="AN251" i="9"/>
  <c r="AM251" i="9"/>
  <c r="K252" i="1" s="1"/>
  <c r="AN250" i="9"/>
  <c r="AM250" i="9"/>
  <c r="K251" i="1"/>
  <c r="AN249" i="9"/>
  <c r="AM249" i="9"/>
  <c r="K250" i="1" s="1"/>
  <c r="AN248" i="9"/>
  <c r="AM248" i="9"/>
  <c r="K249" i="1"/>
  <c r="AN247" i="9"/>
  <c r="AM247" i="9"/>
  <c r="K248" i="1" s="1"/>
  <c r="AN246" i="9"/>
  <c r="AM246" i="9"/>
  <c r="K247" i="1"/>
  <c r="AN245" i="9"/>
  <c r="AM245" i="9"/>
  <c r="K246" i="1" s="1"/>
  <c r="AN244" i="9"/>
  <c r="AM244" i="9"/>
  <c r="K245" i="1"/>
  <c r="AN243" i="9"/>
  <c r="AM243" i="9"/>
  <c r="K244" i="1" s="1"/>
  <c r="AN242" i="9"/>
  <c r="AO242" i="9" s="1"/>
  <c r="AM242" i="9"/>
  <c r="K243" i="1"/>
  <c r="AN241" i="9"/>
  <c r="AM241" i="9"/>
  <c r="K242" i="1" s="1"/>
  <c r="AN240" i="9"/>
  <c r="AM240" i="9"/>
  <c r="K241" i="1"/>
  <c r="AN239" i="9"/>
  <c r="AM239" i="9"/>
  <c r="K240" i="1" s="1"/>
  <c r="AN238" i="9"/>
  <c r="AM238" i="9"/>
  <c r="K239" i="1"/>
  <c r="AN237" i="9"/>
  <c r="AM237" i="9"/>
  <c r="K238" i="1" s="1"/>
  <c r="AN236" i="9"/>
  <c r="AM236" i="9"/>
  <c r="K237" i="1"/>
  <c r="AN235" i="9"/>
  <c r="AM235" i="9"/>
  <c r="K236" i="1" s="1"/>
  <c r="AN234" i="9"/>
  <c r="AM234" i="9"/>
  <c r="K235" i="1"/>
  <c r="AN233" i="9"/>
  <c r="AM233" i="9"/>
  <c r="K234" i="1" s="1"/>
  <c r="AN232" i="9"/>
  <c r="AM232" i="9"/>
  <c r="K233" i="1"/>
  <c r="AN231" i="9"/>
  <c r="AM231" i="9"/>
  <c r="K232" i="1" s="1"/>
  <c r="AN230" i="9"/>
  <c r="AM230" i="9"/>
  <c r="K231" i="1"/>
  <c r="AN229" i="9"/>
  <c r="AM229" i="9"/>
  <c r="K230" i="1" s="1"/>
  <c r="AN228" i="9"/>
  <c r="AM228" i="9"/>
  <c r="K229" i="1"/>
  <c r="AN227" i="9"/>
  <c r="AM227" i="9"/>
  <c r="K228" i="1" s="1"/>
  <c r="AN226" i="9"/>
  <c r="AO226" i="9" s="1"/>
  <c r="AM226" i="9"/>
  <c r="K227" i="1"/>
  <c r="AN225" i="9"/>
  <c r="AM225" i="9"/>
  <c r="K226" i="1" s="1"/>
  <c r="AN224" i="9"/>
  <c r="AM224" i="9"/>
  <c r="K225" i="1"/>
  <c r="AN223" i="9"/>
  <c r="AM223" i="9"/>
  <c r="K224" i="1" s="1"/>
  <c r="AN222" i="9"/>
  <c r="AM222" i="9"/>
  <c r="K223" i="1"/>
  <c r="AN221" i="9"/>
  <c r="AM221" i="9"/>
  <c r="AO221" i="9" s="1"/>
  <c r="AN220" i="9"/>
  <c r="AM220" i="9"/>
  <c r="K221" i="1"/>
  <c r="AN219" i="9"/>
  <c r="AM219" i="9"/>
  <c r="K220" i="1" s="1"/>
  <c r="AN218" i="9"/>
  <c r="AM218" i="9"/>
  <c r="K219" i="1"/>
  <c r="AN217" i="9"/>
  <c r="AM217" i="9"/>
  <c r="K218" i="1" s="1"/>
  <c r="AN216" i="9"/>
  <c r="AM216" i="9"/>
  <c r="K217" i="1"/>
  <c r="AN215" i="9"/>
  <c r="AM215" i="9"/>
  <c r="K216" i="1" s="1"/>
  <c r="AN214" i="9"/>
  <c r="AM214" i="9"/>
  <c r="K215" i="1"/>
  <c r="AN213" i="9"/>
  <c r="AM213" i="9"/>
  <c r="K214" i="1" s="1"/>
  <c r="AN212" i="9"/>
  <c r="AM212" i="9"/>
  <c r="K213" i="1"/>
  <c r="AN211" i="9"/>
  <c r="AM211" i="9"/>
  <c r="K212" i="1" s="1"/>
  <c r="AN210" i="9"/>
  <c r="AO210" i="9" s="1"/>
  <c r="AM210" i="9"/>
  <c r="K211" i="1"/>
  <c r="AN209" i="9"/>
  <c r="AM209" i="9"/>
  <c r="K210" i="1" s="1"/>
  <c r="AN208" i="9"/>
  <c r="AM208" i="9"/>
  <c r="AN207" i="9"/>
  <c r="AO207" i="9" s="1"/>
  <c r="AM207" i="9"/>
  <c r="K208" i="1"/>
  <c r="AN206" i="9"/>
  <c r="AM206" i="9"/>
  <c r="K207" i="1" s="1"/>
  <c r="AN205" i="9"/>
  <c r="AM205" i="9"/>
  <c r="K206" i="1"/>
  <c r="AN204" i="9"/>
  <c r="AM204" i="9"/>
  <c r="K205" i="1" s="1"/>
  <c r="AN203" i="9"/>
  <c r="AM203" i="9"/>
  <c r="K204" i="1"/>
  <c r="AN202" i="9"/>
  <c r="AM202" i="9"/>
  <c r="K203" i="1" s="1"/>
  <c r="AN201" i="9"/>
  <c r="AM201" i="9"/>
  <c r="K202" i="1"/>
  <c r="AN200" i="9"/>
  <c r="AM200" i="9"/>
  <c r="K201" i="1" s="1"/>
  <c r="AN199" i="9"/>
  <c r="AM199" i="9"/>
  <c r="K200" i="1"/>
  <c r="AN198" i="9"/>
  <c r="AM198" i="9"/>
  <c r="K199" i="1" s="1"/>
  <c r="AN197" i="9"/>
  <c r="AM197" i="9"/>
  <c r="K198" i="1"/>
  <c r="AN196" i="9"/>
  <c r="AM196" i="9"/>
  <c r="K197" i="1" s="1"/>
  <c r="AN195" i="9"/>
  <c r="AM195" i="9"/>
  <c r="K196" i="1"/>
  <c r="AN194" i="9"/>
  <c r="AM194" i="9"/>
  <c r="AO194" i="9" s="1"/>
  <c r="AN193" i="9"/>
  <c r="AM193" i="9"/>
  <c r="K194" i="1"/>
  <c r="AN192" i="9"/>
  <c r="AM192" i="9"/>
  <c r="K193" i="1" s="1"/>
  <c r="AN191" i="9"/>
  <c r="AM191" i="9"/>
  <c r="K192" i="1"/>
  <c r="AN190" i="9"/>
  <c r="AM190" i="9"/>
  <c r="K191" i="1" s="1"/>
  <c r="AN189" i="9"/>
  <c r="AM189" i="9"/>
  <c r="K190" i="1"/>
  <c r="AN188" i="9"/>
  <c r="AM188" i="9"/>
  <c r="K189" i="1" s="1"/>
  <c r="AN187" i="9"/>
  <c r="AM187" i="9"/>
  <c r="K188" i="1"/>
  <c r="AN186" i="9"/>
  <c r="AM186" i="9"/>
  <c r="K187" i="1" s="1"/>
  <c r="AN185" i="9"/>
  <c r="AM185" i="9"/>
  <c r="K186" i="1"/>
  <c r="AN184" i="9"/>
  <c r="AM184" i="9"/>
  <c r="K185" i="1" s="1"/>
  <c r="AN183" i="9"/>
  <c r="AO183" i="9" s="1"/>
  <c r="AM183" i="9"/>
  <c r="K184" i="1"/>
  <c r="AN182" i="9"/>
  <c r="AM182" i="9"/>
  <c r="K183" i="1" s="1"/>
  <c r="AN181" i="9"/>
  <c r="AM181" i="9"/>
  <c r="K182" i="1"/>
  <c r="AN180" i="9"/>
  <c r="AM180" i="9"/>
  <c r="K181" i="1" s="1"/>
  <c r="AN179" i="9"/>
  <c r="AM179" i="9"/>
  <c r="K180" i="1"/>
  <c r="AN178" i="9"/>
  <c r="AM178" i="9"/>
  <c r="AO178" i="9" s="1"/>
  <c r="AN177" i="9"/>
  <c r="AM177" i="9"/>
  <c r="K178" i="1"/>
  <c r="AN176" i="9"/>
  <c r="AM176" i="9"/>
  <c r="K177" i="1" s="1"/>
  <c r="AN175" i="9"/>
  <c r="AO175" i="9" s="1"/>
  <c r="AM175" i="9"/>
  <c r="K176" i="1"/>
  <c r="AN174" i="9"/>
  <c r="AM174" i="9"/>
  <c r="K175" i="1" s="1"/>
  <c r="AN173" i="9"/>
  <c r="AM173" i="9"/>
  <c r="K174" i="1"/>
  <c r="AN172" i="9"/>
  <c r="AM172" i="9"/>
  <c r="K173" i="1" s="1"/>
  <c r="AN171" i="9"/>
  <c r="AM171" i="9"/>
  <c r="K172" i="1"/>
  <c r="AN170" i="9"/>
  <c r="AM170" i="9"/>
  <c r="K171" i="1" s="1"/>
  <c r="AN169" i="9"/>
  <c r="AM169" i="9"/>
  <c r="K170" i="1"/>
  <c r="AN168" i="9"/>
  <c r="AM168" i="9"/>
  <c r="K169" i="1" s="1"/>
  <c r="AN167" i="9"/>
  <c r="AO167" i="9" s="1"/>
  <c r="AM167" i="9"/>
  <c r="K168" i="1"/>
  <c r="AN166" i="9"/>
  <c r="AM166" i="9"/>
  <c r="K167" i="1" s="1"/>
  <c r="AN165" i="9"/>
  <c r="AM165" i="9"/>
  <c r="K166" i="1"/>
  <c r="AN164" i="9"/>
  <c r="AM164" i="9"/>
  <c r="K165" i="1" s="1"/>
  <c r="AN163" i="9"/>
  <c r="AM163" i="9"/>
  <c r="K164" i="1"/>
  <c r="AN162" i="9"/>
  <c r="AM162" i="9"/>
  <c r="K163" i="1" s="1"/>
  <c r="AN161" i="9"/>
  <c r="AM161" i="9"/>
  <c r="K162" i="1"/>
  <c r="AN160" i="9"/>
  <c r="AM160" i="9"/>
  <c r="K161" i="1" s="1"/>
  <c r="AN159" i="9"/>
  <c r="AM159" i="9"/>
  <c r="K160" i="1"/>
  <c r="AN158" i="9"/>
  <c r="AM158" i="9"/>
  <c r="K159" i="1" s="1"/>
  <c r="AN157" i="9"/>
  <c r="AM157" i="9"/>
  <c r="K158" i="1"/>
  <c r="AN156" i="9"/>
  <c r="AM156" i="9"/>
  <c r="K157" i="1" s="1"/>
  <c r="AN155" i="9"/>
  <c r="AM155" i="9"/>
  <c r="K156" i="1"/>
  <c r="AN154" i="9"/>
  <c r="AM154" i="9"/>
  <c r="AO154" i="9" s="1"/>
  <c r="AN153" i="9"/>
  <c r="AM153" i="9"/>
  <c r="K154" i="1" s="1"/>
  <c r="AN152" i="9"/>
  <c r="AM152" i="9"/>
  <c r="K153" i="1"/>
  <c r="AN151" i="9"/>
  <c r="AM151" i="9"/>
  <c r="K152" i="1" s="1"/>
  <c r="AN150" i="9"/>
  <c r="AM150" i="9"/>
  <c r="K151" i="1"/>
  <c r="AN149" i="9"/>
  <c r="AM149" i="9"/>
  <c r="K150" i="1" s="1"/>
  <c r="AN148" i="9"/>
  <c r="AO148" i="9" s="1"/>
  <c r="AM148" i="9"/>
  <c r="K149" i="1"/>
  <c r="AN147" i="9"/>
  <c r="AM147" i="9"/>
  <c r="K148" i="1" s="1"/>
  <c r="AN146" i="9"/>
  <c r="AM146" i="9"/>
  <c r="K147" i="1"/>
  <c r="AN145" i="9"/>
  <c r="AM145" i="9"/>
  <c r="K146" i="1" s="1"/>
  <c r="AN144" i="9"/>
  <c r="AM144" i="9"/>
  <c r="K145" i="1"/>
  <c r="AN143" i="9"/>
  <c r="AM143" i="9"/>
  <c r="AO143" i="9" s="1"/>
  <c r="AN142" i="9"/>
  <c r="AM142" i="9"/>
  <c r="K143" i="1"/>
  <c r="AN141" i="9"/>
  <c r="AM141" i="9"/>
  <c r="K142" i="1" s="1"/>
  <c r="AN140" i="9"/>
  <c r="AO140" i="9" s="1"/>
  <c r="AM140" i="9"/>
  <c r="K141" i="1"/>
  <c r="AN139" i="9"/>
  <c r="AM139" i="9"/>
  <c r="K140" i="1" s="1"/>
  <c r="AN138" i="9"/>
  <c r="AM138" i="9"/>
  <c r="K139" i="1"/>
  <c r="AN137" i="9"/>
  <c r="AM137" i="9"/>
  <c r="K138" i="1" s="1"/>
  <c r="AN136" i="9"/>
  <c r="AM136" i="9"/>
  <c r="AN135" i="9"/>
  <c r="AM135" i="9"/>
  <c r="K136" i="1"/>
  <c r="AN134" i="9"/>
  <c r="AM134" i="9"/>
  <c r="AN133" i="9"/>
  <c r="AM133" i="9"/>
  <c r="K134" i="1" s="1"/>
  <c r="AN132" i="9"/>
  <c r="AM132" i="9"/>
  <c r="K133" i="1"/>
  <c r="AN131" i="9"/>
  <c r="AM131" i="9"/>
  <c r="K132" i="1" s="1"/>
  <c r="AN130" i="9"/>
  <c r="AM130" i="9"/>
  <c r="AN129" i="9"/>
  <c r="AM129" i="9"/>
  <c r="K130" i="1"/>
  <c r="AN128" i="9"/>
  <c r="AM128" i="9"/>
  <c r="K129" i="1" s="1"/>
  <c r="AN127" i="9"/>
  <c r="AM127" i="9"/>
  <c r="K128" i="1"/>
  <c r="AN126" i="9"/>
  <c r="AM126" i="9"/>
  <c r="K127" i="1" s="1"/>
  <c r="AN125" i="9"/>
  <c r="AM125" i="9"/>
  <c r="K126" i="1"/>
  <c r="AN124" i="9"/>
  <c r="AM124" i="9"/>
  <c r="AN123" i="9"/>
  <c r="AM123" i="9"/>
  <c r="K124" i="1" s="1"/>
  <c r="AN122" i="9"/>
  <c r="AM122" i="9"/>
  <c r="AN121" i="9"/>
  <c r="AM121" i="9"/>
  <c r="K122" i="1"/>
  <c r="AN120" i="9"/>
  <c r="AM120" i="9"/>
  <c r="K121" i="1" s="1"/>
  <c r="AN119" i="9"/>
  <c r="AM119" i="9"/>
  <c r="K120" i="1"/>
  <c r="AN118" i="9"/>
  <c r="AM118" i="9"/>
  <c r="K119" i="1" s="1"/>
  <c r="AN117" i="9"/>
  <c r="AO117" i="9" s="1"/>
  <c r="AM117" i="9"/>
  <c r="K118" i="1"/>
  <c r="AN116" i="9"/>
  <c r="AM116" i="9"/>
  <c r="K117" i="1" s="1"/>
  <c r="AN115" i="9"/>
  <c r="AM115" i="9"/>
  <c r="K116" i="1"/>
  <c r="AN114" i="9"/>
  <c r="AM114" i="9"/>
  <c r="K115" i="1" s="1"/>
  <c r="AN113" i="9"/>
  <c r="AM113" i="9"/>
  <c r="K114" i="1"/>
  <c r="AN112" i="9"/>
  <c r="AM112" i="9"/>
  <c r="K113" i="1" s="1"/>
  <c r="AN111" i="9"/>
  <c r="AM111" i="9"/>
  <c r="K112" i="1"/>
  <c r="AN110" i="9"/>
  <c r="AM110" i="9"/>
  <c r="K111" i="1" s="1"/>
  <c r="AN109" i="9"/>
  <c r="AO109" i="9" s="1"/>
  <c r="AM109" i="9"/>
  <c r="K110" i="1"/>
  <c r="AN108" i="9"/>
  <c r="AM108" i="9"/>
  <c r="K109" i="1" s="1"/>
  <c r="AN107" i="9"/>
  <c r="AM107" i="9"/>
  <c r="K108" i="1"/>
  <c r="AN106" i="9"/>
  <c r="AM106" i="9"/>
  <c r="K107" i="1" s="1"/>
  <c r="AN105" i="9"/>
  <c r="AM105" i="9"/>
  <c r="K106" i="1"/>
  <c r="AN104" i="9"/>
  <c r="AM104" i="9"/>
  <c r="K105" i="1" s="1"/>
  <c r="AN103" i="9"/>
  <c r="AM103" i="9"/>
  <c r="K104" i="1"/>
  <c r="AN102" i="9"/>
  <c r="AM102" i="9"/>
  <c r="K103" i="1" s="1"/>
  <c r="AN101" i="9"/>
  <c r="AM101" i="9"/>
  <c r="K102" i="1"/>
  <c r="AN100" i="9"/>
  <c r="AM100" i="9"/>
  <c r="K101" i="1" s="1"/>
  <c r="AN99" i="9"/>
  <c r="AM99" i="9"/>
  <c r="K100" i="1"/>
  <c r="AN98" i="9"/>
  <c r="AM98" i="9"/>
  <c r="AN97" i="9"/>
  <c r="AM97" i="9"/>
  <c r="K98" i="1" s="1"/>
  <c r="AN96" i="9"/>
  <c r="AM96" i="9"/>
  <c r="K97" i="1"/>
  <c r="AN95" i="9"/>
  <c r="AM95" i="9"/>
  <c r="AO95" i="9" s="1"/>
  <c r="AN94" i="9"/>
  <c r="AM94" i="9"/>
  <c r="AN93" i="9"/>
  <c r="AM93" i="9"/>
  <c r="K94" i="1"/>
  <c r="AN92" i="9"/>
  <c r="AM92" i="9"/>
  <c r="K93" i="1" s="1"/>
  <c r="AN91" i="9"/>
  <c r="AM91" i="9"/>
  <c r="K92" i="1"/>
  <c r="AN90" i="9"/>
  <c r="AM90" i="9"/>
  <c r="AO90" i="9" s="1"/>
  <c r="AN89" i="9"/>
  <c r="AM89" i="9"/>
  <c r="K90" i="1" s="1"/>
  <c r="AN88" i="9"/>
  <c r="AM88" i="9"/>
  <c r="K89" i="1"/>
  <c r="AN87" i="9"/>
  <c r="AM87" i="9"/>
  <c r="K88" i="1" s="1"/>
  <c r="AN86" i="9"/>
  <c r="AM86" i="9"/>
  <c r="K87" i="1"/>
  <c r="AN85" i="9"/>
  <c r="AM85" i="9"/>
  <c r="K86" i="1" s="1"/>
  <c r="AN84" i="9"/>
  <c r="AO84" i="9" s="1"/>
  <c r="AM84" i="9"/>
  <c r="K85" i="1"/>
  <c r="AN83" i="9"/>
  <c r="AM83" i="9"/>
  <c r="K84" i="1" s="1"/>
  <c r="AN82" i="9"/>
  <c r="AM82" i="9"/>
  <c r="AN81" i="9"/>
  <c r="AO81" i="9" s="1"/>
  <c r="AM81" i="9"/>
  <c r="K82" i="1"/>
  <c r="AN80" i="9"/>
  <c r="AM80" i="9"/>
  <c r="K81" i="1" s="1"/>
  <c r="AN79" i="9"/>
  <c r="AM79" i="9"/>
  <c r="K80" i="1"/>
  <c r="AN78" i="9"/>
  <c r="AM78" i="9"/>
  <c r="AN77" i="9"/>
  <c r="AM77" i="9"/>
  <c r="K78" i="1" s="1"/>
  <c r="AN76" i="9"/>
  <c r="AM76" i="9"/>
  <c r="K77" i="1"/>
  <c r="AN75" i="9"/>
  <c r="AM75" i="9"/>
  <c r="AO75" i="9" s="1"/>
  <c r="AN74" i="9"/>
  <c r="AM74" i="9"/>
  <c r="AN73" i="9"/>
  <c r="AM73" i="9"/>
  <c r="K74" i="1"/>
  <c r="AN72" i="9"/>
  <c r="AM72" i="9"/>
  <c r="K73" i="1" s="1"/>
  <c r="AN71" i="9"/>
  <c r="AM71" i="9"/>
  <c r="K72" i="1"/>
  <c r="AN70" i="9"/>
  <c r="AM70" i="9"/>
  <c r="K71" i="1" s="1"/>
  <c r="AN69" i="9"/>
  <c r="AM69" i="9"/>
  <c r="K70" i="1"/>
  <c r="AN68" i="9"/>
  <c r="AM68" i="9"/>
  <c r="K69" i="1" s="1"/>
  <c r="AN67" i="9"/>
  <c r="AO67" i="9" s="1"/>
  <c r="AM67" i="9"/>
  <c r="K68" i="1"/>
  <c r="AN66" i="9"/>
  <c r="AM66" i="9"/>
  <c r="K67" i="1" s="1"/>
  <c r="AN65" i="9"/>
  <c r="AM65" i="9"/>
  <c r="K66" i="1"/>
  <c r="AN64" i="9"/>
  <c r="AM64" i="9"/>
  <c r="K65" i="1" s="1"/>
  <c r="AN63" i="9"/>
  <c r="AM63" i="9"/>
  <c r="K64" i="1"/>
  <c r="AN62" i="9"/>
  <c r="AM62" i="9"/>
  <c r="AO62" i="9" s="1"/>
  <c r="AN61" i="9"/>
  <c r="AO61" i="9" s="1"/>
  <c r="AM61" i="9"/>
  <c r="K62" i="1"/>
  <c r="AN60" i="9"/>
  <c r="AM60" i="9"/>
  <c r="K61" i="1" s="1"/>
  <c r="AN59" i="9"/>
  <c r="AM59" i="9"/>
  <c r="K60" i="1"/>
  <c r="AN58" i="9"/>
  <c r="AM58" i="9"/>
  <c r="K59" i="1" s="1"/>
  <c r="AN57" i="9"/>
  <c r="AM57" i="9"/>
  <c r="K58" i="1"/>
  <c r="AN56" i="9"/>
  <c r="AM56" i="9"/>
  <c r="K57" i="1" s="1"/>
  <c r="AN55" i="9"/>
  <c r="AM55" i="9"/>
  <c r="K56" i="1"/>
  <c r="AN54" i="9"/>
  <c r="AM54" i="9"/>
  <c r="AO54" i="9" s="1"/>
  <c r="AN53" i="9"/>
  <c r="AM53" i="9"/>
  <c r="K54" i="1"/>
  <c r="AN52" i="9"/>
  <c r="AM52" i="9"/>
  <c r="K53" i="1" s="1"/>
  <c r="AN51" i="9"/>
  <c r="AM51" i="9"/>
  <c r="K52" i="1"/>
  <c r="AN50" i="9"/>
  <c r="AM50" i="9"/>
  <c r="K51" i="1" s="1"/>
  <c r="AN49" i="9"/>
  <c r="AM49" i="9"/>
  <c r="K50" i="1"/>
  <c r="AN48" i="9"/>
  <c r="AM48" i="9"/>
  <c r="AO48" i="9" s="1"/>
  <c r="AN47" i="9"/>
  <c r="AM47" i="9"/>
  <c r="K48" i="1"/>
  <c r="AN46" i="9"/>
  <c r="AM46" i="9"/>
  <c r="K47" i="1" s="1"/>
  <c r="AN45" i="9"/>
  <c r="AO45" i="9" s="1"/>
  <c r="AM45" i="9"/>
  <c r="K46" i="1"/>
  <c r="AN44" i="9"/>
  <c r="AM44" i="9"/>
  <c r="K45" i="1" s="1"/>
  <c r="AN43" i="9"/>
  <c r="AO43" i="9" s="1"/>
  <c r="AM43" i="9"/>
  <c r="K44" i="1"/>
  <c r="AN42" i="9"/>
  <c r="AM42" i="9"/>
  <c r="K43" i="1" s="1"/>
  <c r="AN41" i="9"/>
  <c r="AM41" i="9"/>
  <c r="K42" i="1"/>
  <c r="AN40" i="9"/>
  <c r="AM40" i="9"/>
  <c r="AO40" i="9" s="1"/>
  <c r="AN39" i="9"/>
  <c r="AM39" i="9"/>
  <c r="K40" i="1"/>
  <c r="AN38" i="9"/>
  <c r="AM38" i="9"/>
  <c r="K39" i="1" s="1"/>
  <c r="AN37" i="9"/>
  <c r="AO37" i="9" s="1"/>
  <c r="AM37" i="9"/>
  <c r="K38" i="1"/>
  <c r="AN36" i="9"/>
  <c r="AM36" i="9"/>
  <c r="K37" i="1" s="1"/>
  <c r="AN35" i="9"/>
  <c r="AM35" i="9"/>
  <c r="K36" i="1"/>
  <c r="AN34" i="9"/>
  <c r="AM34" i="9"/>
  <c r="AN33" i="9"/>
  <c r="AM33" i="9"/>
  <c r="AN32" i="9"/>
  <c r="AM32" i="9"/>
  <c r="AO32" i="9" s="1"/>
  <c r="AN31" i="9"/>
  <c r="AM31" i="9"/>
  <c r="AN30" i="9"/>
  <c r="AM30" i="9"/>
  <c r="AN29" i="9"/>
  <c r="AM29" i="9"/>
  <c r="AN28" i="9"/>
  <c r="AM28" i="9"/>
  <c r="AO28" i="9" s="1"/>
  <c r="AN27" i="9"/>
  <c r="AM27" i="9"/>
  <c r="AN26" i="9"/>
  <c r="AM26" i="9"/>
  <c r="AN25" i="9"/>
  <c r="AM25" i="9"/>
  <c r="AN24" i="9"/>
  <c r="AM24" i="9"/>
  <c r="AO24" i="9" s="1"/>
  <c r="AN23" i="9"/>
  <c r="AM23" i="9"/>
  <c r="AN22" i="9"/>
  <c r="AM22" i="9"/>
  <c r="AN21" i="9"/>
  <c r="AM21" i="9"/>
  <c r="AN20" i="9"/>
  <c r="AM20" i="9"/>
  <c r="AO20" i="9" s="1"/>
  <c r="AN19" i="9"/>
  <c r="AM19" i="9"/>
  <c r="AN18" i="9"/>
  <c r="AM18" i="9"/>
  <c r="AN17" i="9"/>
  <c r="AM17" i="9"/>
  <c r="K18" i="1" s="1"/>
  <c r="AN16" i="9"/>
  <c r="AO16" i="9" s="1"/>
  <c r="AM16" i="9"/>
  <c r="K17" i="1"/>
  <c r="AN15" i="9"/>
  <c r="AM15" i="9"/>
  <c r="K16" i="1" s="1"/>
  <c r="AN14" i="9"/>
  <c r="AM14" i="9"/>
  <c r="K15" i="1"/>
  <c r="AN13" i="9"/>
  <c r="AM13" i="9"/>
  <c r="AO13" i="9" s="1"/>
  <c r="AN12" i="9"/>
  <c r="AM12" i="9"/>
  <c r="K13" i="1"/>
  <c r="AN11" i="9"/>
  <c r="AM11" i="9"/>
  <c r="K12" i="1" s="1"/>
  <c r="AN10" i="9"/>
  <c r="AM10" i="9"/>
  <c r="K11" i="1"/>
  <c r="AN9" i="9"/>
  <c r="AM9" i="9"/>
  <c r="K10" i="1" s="1"/>
  <c r="AN8" i="9"/>
  <c r="AO8" i="9" s="1"/>
  <c r="AM8" i="9"/>
  <c r="K9" i="1"/>
  <c r="AN7" i="9"/>
  <c r="AM7" i="9"/>
  <c r="K8" i="1" s="1"/>
  <c r="AN6" i="9"/>
  <c r="AM6" i="9"/>
  <c r="K7" i="1"/>
  <c r="AN5" i="9"/>
  <c r="AM5" i="9"/>
  <c r="AO5" i="9" s="1"/>
  <c r="AN4" i="9"/>
  <c r="AM4" i="9"/>
  <c r="K5" i="1"/>
  <c r="AN3" i="9"/>
  <c r="AM3" i="9"/>
  <c r="K4" i="1" s="1"/>
  <c r="AN2" i="9"/>
  <c r="AM2" i="9"/>
  <c r="K3" i="1"/>
  <c r="P467" i="1"/>
  <c r="P435" i="1"/>
  <c r="P403" i="1"/>
  <c r="P329" i="1"/>
  <c r="P285" i="1"/>
  <c r="AD220" i="7"/>
  <c r="P221" i="1"/>
  <c r="AD136" i="7"/>
  <c r="P137" i="1"/>
  <c r="AD92" i="7"/>
  <c r="P93" i="1"/>
  <c r="P17" i="1"/>
  <c r="AD327" i="7"/>
  <c r="P328" i="1"/>
  <c r="P308" i="1"/>
  <c r="AD159" i="7"/>
  <c r="P160" i="1"/>
  <c r="AD55" i="7"/>
  <c r="P56" i="1"/>
  <c r="P28" i="1"/>
  <c r="P27" i="1"/>
  <c r="P35" i="1"/>
  <c r="P34" i="1"/>
  <c r="P33" i="1"/>
  <c r="P196" i="1"/>
  <c r="P307" i="1"/>
  <c r="P286" i="1"/>
  <c r="AD221" i="7"/>
  <c r="P222" i="1"/>
  <c r="AD177" i="7"/>
  <c r="P178" i="1"/>
  <c r="AD137" i="7"/>
  <c r="P138" i="1"/>
  <c r="AD93" i="7"/>
  <c r="P94" i="1"/>
  <c r="AD53" i="7"/>
  <c r="P54" i="1"/>
  <c r="AD335" i="7"/>
  <c r="P336" i="1"/>
  <c r="AD147" i="7"/>
  <c r="P148" i="1"/>
  <c r="AD47" i="7"/>
  <c r="P48" i="1"/>
  <c r="AD370" i="7"/>
  <c r="P371" i="1"/>
  <c r="P355" i="1"/>
  <c r="AD270" i="7"/>
  <c r="P271" i="1"/>
  <c r="P215" i="1"/>
  <c r="AD130" i="7"/>
  <c r="P131" i="1"/>
  <c r="AD416" i="7"/>
  <c r="P415" i="1"/>
  <c r="AD380" i="7"/>
  <c r="P380" i="1"/>
  <c r="AD300" i="7"/>
  <c r="P301" i="1"/>
  <c r="AD216" i="7"/>
  <c r="P217" i="1"/>
  <c r="AD172" i="7"/>
  <c r="P173" i="1"/>
  <c r="AD108" i="7"/>
  <c r="P109" i="1"/>
  <c r="AD68" i="7"/>
  <c r="P69" i="1"/>
  <c r="AD275" i="7"/>
  <c r="P276" i="1"/>
  <c r="AD115" i="7"/>
  <c r="P116" i="1"/>
  <c r="AD43" i="7"/>
  <c r="P44" i="1"/>
  <c r="AD194" i="7"/>
  <c r="P195" i="1"/>
  <c r="AD191" i="7"/>
  <c r="P192" i="1"/>
  <c r="AD66" i="7"/>
  <c r="P67" i="1"/>
  <c r="AD321" i="7"/>
  <c r="P322" i="1"/>
  <c r="AD281" i="7"/>
  <c r="P282" i="1"/>
  <c r="AD217" i="7"/>
  <c r="P218" i="1"/>
  <c r="AD129" i="7"/>
  <c r="P130" i="1"/>
  <c r="AD9" i="7"/>
  <c r="P10" i="1"/>
  <c r="AD239" i="7"/>
  <c r="P240" i="1"/>
  <c r="AD35" i="7"/>
  <c r="P36" i="1"/>
  <c r="AD334" i="7"/>
  <c r="P335" i="1"/>
  <c r="AD286" i="7"/>
  <c r="P287" i="1"/>
  <c r="AD210" i="7"/>
  <c r="P211" i="1"/>
  <c r="AD146" i="7"/>
  <c r="P147" i="1"/>
  <c r="AD98" i="7"/>
  <c r="P99" i="1"/>
  <c r="AD419" i="7"/>
  <c r="P418" i="1"/>
  <c r="AD84" i="7"/>
  <c r="P85" i="1"/>
  <c r="AD420" i="7"/>
  <c r="P419" i="1"/>
  <c r="AD388" i="7"/>
  <c r="P387" i="1"/>
  <c r="AD308" i="7"/>
  <c r="P309" i="1"/>
  <c r="AD264" i="7"/>
  <c r="P265" i="1"/>
  <c r="P245" i="1"/>
  <c r="P201" i="1"/>
  <c r="P157" i="1"/>
  <c r="P117" i="1"/>
  <c r="P73" i="1"/>
  <c r="AD52" i="7"/>
  <c r="P53" i="1"/>
  <c r="P260" i="1"/>
  <c r="P96" i="1"/>
  <c r="P319" i="1"/>
  <c r="AD198" i="7"/>
  <c r="P199" i="1"/>
  <c r="AD215" i="7"/>
  <c r="P216" i="1"/>
  <c r="AD119" i="7"/>
  <c r="P120" i="1"/>
  <c r="AD166" i="7"/>
  <c r="P167" i="1"/>
  <c r="P71" i="1"/>
  <c r="P330" i="1"/>
  <c r="AD305" i="7"/>
  <c r="P306" i="1"/>
  <c r="AD265" i="7"/>
  <c r="P266" i="1"/>
  <c r="P242" i="1"/>
  <c r="P202" i="1"/>
  <c r="P158" i="1"/>
  <c r="P114" i="1"/>
  <c r="P74" i="1"/>
  <c r="P14" i="1"/>
  <c r="P244" i="1"/>
  <c r="P128" i="1"/>
  <c r="P4" i="1"/>
  <c r="AD338" i="7"/>
  <c r="P339" i="1"/>
  <c r="P291" i="1"/>
  <c r="P151" i="1"/>
  <c r="P103" i="1"/>
  <c r="AD54" i="7"/>
  <c r="P55" i="1"/>
  <c r="P20" i="1"/>
  <c r="P19" i="1"/>
  <c r="P21" i="1"/>
  <c r="P22" i="1"/>
  <c r="AD405" i="7"/>
  <c r="P404" i="1"/>
  <c r="AD464" i="7"/>
  <c r="P463" i="1"/>
  <c r="AD432" i="7"/>
  <c r="P431" i="1"/>
  <c r="AD324" i="7"/>
  <c r="P325" i="1"/>
  <c r="AD280" i="7"/>
  <c r="P281" i="1"/>
  <c r="AD236" i="7"/>
  <c r="P237" i="1"/>
  <c r="AD196" i="7"/>
  <c r="P197" i="1"/>
  <c r="AD132" i="7"/>
  <c r="P133" i="1"/>
  <c r="AD48" i="7"/>
  <c r="P49" i="1"/>
  <c r="AD8" i="7"/>
  <c r="P9" i="1"/>
  <c r="AD303" i="7"/>
  <c r="P304" i="1"/>
  <c r="AD87" i="7"/>
  <c r="P88" i="1"/>
  <c r="AD230" i="7"/>
  <c r="P231" i="1"/>
  <c r="AD10" i="7"/>
  <c r="P11" i="1"/>
  <c r="AD211" i="7"/>
  <c r="P212" i="1"/>
  <c r="AD111" i="7"/>
  <c r="P112" i="1"/>
  <c r="AD118" i="7"/>
  <c r="P119" i="1"/>
  <c r="AD385" i="7"/>
  <c r="P384" i="1"/>
  <c r="AD301" i="7"/>
  <c r="P302" i="1"/>
  <c r="AD257" i="7"/>
  <c r="P258" i="1"/>
  <c r="AD237" i="7"/>
  <c r="P238" i="1"/>
  <c r="AD193" i="7"/>
  <c r="P194" i="1"/>
  <c r="AD153" i="7"/>
  <c r="P154" i="1"/>
  <c r="AD109" i="7"/>
  <c r="P110" i="1"/>
  <c r="AD65" i="7"/>
  <c r="P66" i="1"/>
  <c r="AD287" i="7"/>
  <c r="P288" i="1"/>
  <c r="AD143" i="7"/>
  <c r="P144" i="1"/>
  <c r="AD71" i="7"/>
  <c r="P72" i="1"/>
  <c r="AD382" i="7"/>
  <c r="P382" i="1"/>
  <c r="AD350" i="7"/>
  <c r="P351" i="1"/>
  <c r="AD262" i="7"/>
  <c r="P263" i="1"/>
  <c r="AD174" i="7"/>
  <c r="P175" i="1"/>
  <c r="AD293" i="7"/>
  <c r="P294" i="1"/>
  <c r="AD469" i="7"/>
  <c r="P468" i="1"/>
  <c r="AD460" i="7"/>
  <c r="P459" i="1"/>
  <c r="AD444" i="7"/>
  <c r="P443" i="1"/>
  <c r="AD428" i="7"/>
  <c r="P427" i="1"/>
  <c r="AD412" i="7"/>
  <c r="P411" i="1"/>
  <c r="AD396" i="7"/>
  <c r="P395" i="1"/>
  <c r="AD340" i="7"/>
  <c r="P341" i="1"/>
  <c r="AD316" i="7"/>
  <c r="P317" i="1"/>
  <c r="AD296" i="7"/>
  <c r="P297" i="1"/>
  <c r="AD276" i="7"/>
  <c r="P277" i="1"/>
  <c r="AD252" i="7"/>
  <c r="P253" i="1"/>
  <c r="AD232" i="7"/>
  <c r="P233" i="1"/>
  <c r="AD188" i="7"/>
  <c r="P189" i="1"/>
  <c r="AD168" i="7"/>
  <c r="P169" i="1"/>
  <c r="AD148" i="7"/>
  <c r="P149" i="1"/>
  <c r="AD124" i="7"/>
  <c r="P125" i="1"/>
  <c r="AD104" i="7"/>
  <c r="P105" i="1"/>
  <c r="AD60" i="7"/>
  <c r="P61" i="1"/>
  <c r="AD40" i="7"/>
  <c r="P41" i="1"/>
  <c r="AD4" i="7"/>
  <c r="P5" i="1"/>
  <c r="AD319" i="7"/>
  <c r="P320" i="1"/>
  <c r="AD295" i="7"/>
  <c r="P296" i="1"/>
  <c r="AD271" i="7"/>
  <c r="P272" i="1"/>
  <c r="AD167" i="7"/>
  <c r="P168" i="1"/>
  <c r="AD103" i="7"/>
  <c r="P104" i="1"/>
  <c r="AD83" i="7"/>
  <c r="P84" i="1"/>
  <c r="AD326" i="7"/>
  <c r="P327" i="1"/>
  <c r="AD226" i="7"/>
  <c r="P227" i="1"/>
  <c r="AD190" i="7"/>
  <c r="P191" i="1"/>
  <c r="AD231" i="7"/>
  <c r="P232" i="1"/>
  <c r="AD207" i="7"/>
  <c r="P208" i="1"/>
  <c r="AD183" i="7"/>
  <c r="P184" i="1"/>
  <c r="AD51" i="7"/>
  <c r="P52" i="1"/>
  <c r="AD242" i="7"/>
  <c r="P243" i="1"/>
  <c r="AD86" i="7"/>
  <c r="P87" i="1"/>
  <c r="AD14" i="7"/>
  <c r="P15" i="1"/>
  <c r="AD337" i="7"/>
  <c r="P338" i="1"/>
  <c r="AD317" i="7"/>
  <c r="P318" i="1"/>
  <c r="AD297" i="7"/>
  <c r="P298" i="1"/>
  <c r="AD273" i="7"/>
  <c r="P274" i="1"/>
  <c r="AD253" i="7"/>
  <c r="P254" i="1"/>
  <c r="AD233" i="7"/>
  <c r="P234" i="1"/>
  <c r="AD209" i="7"/>
  <c r="P210" i="1"/>
  <c r="AD189" i="7"/>
  <c r="P190" i="1"/>
  <c r="AD169" i="7"/>
  <c r="P170" i="1"/>
  <c r="AD145" i="7"/>
  <c r="P146" i="1"/>
  <c r="AD125" i="7"/>
  <c r="P126" i="1"/>
  <c r="AD105" i="7"/>
  <c r="P106" i="1"/>
  <c r="AD81" i="7"/>
  <c r="P82" i="1"/>
  <c r="AD61" i="7"/>
  <c r="P62" i="1"/>
  <c r="AD41" i="7"/>
  <c r="P42" i="1"/>
  <c r="AD5" i="7"/>
  <c r="P6" i="1"/>
  <c r="AD255" i="7"/>
  <c r="P256" i="1"/>
  <c r="AD223" i="7"/>
  <c r="P224" i="1"/>
  <c r="AD135" i="7"/>
  <c r="P136" i="1"/>
  <c r="AD67" i="7"/>
  <c r="P68" i="1"/>
  <c r="AD15" i="7"/>
  <c r="P16" i="1"/>
  <c r="AD378" i="7"/>
  <c r="P379" i="1"/>
  <c r="AD362" i="7"/>
  <c r="P363" i="1"/>
  <c r="AD346" i="7"/>
  <c r="P347" i="1"/>
  <c r="AD302" i="7"/>
  <c r="P303" i="1"/>
  <c r="AD278" i="7"/>
  <c r="P279" i="1"/>
  <c r="AD258" i="7"/>
  <c r="P259" i="1"/>
  <c r="AD206" i="7"/>
  <c r="P207" i="1"/>
  <c r="AD162" i="7"/>
  <c r="P163" i="1"/>
  <c r="AD142" i="7"/>
  <c r="P143" i="1"/>
  <c r="AD114" i="7"/>
  <c r="P115" i="1"/>
  <c r="AD94" i="7"/>
  <c r="P95" i="1"/>
  <c r="AD46" i="7"/>
  <c r="P47" i="1"/>
  <c r="AD251" i="7"/>
  <c r="P252" i="1"/>
  <c r="AD344" i="7"/>
  <c r="P345" i="1"/>
  <c r="AD473" i="7"/>
  <c r="P472" i="1"/>
  <c r="AD440" i="7"/>
  <c r="P439" i="1"/>
  <c r="AD424" i="7"/>
  <c r="P423" i="1"/>
  <c r="AD408" i="7"/>
  <c r="P407" i="1"/>
  <c r="AD392" i="7"/>
  <c r="P391" i="1"/>
  <c r="AD332" i="7"/>
  <c r="P333" i="1"/>
  <c r="AD312" i="7"/>
  <c r="P313" i="1"/>
  <c r="AD292" i="7"/>
  <c r="P293" i="1"/>
  <c r="AD268" i="7"/>
  <c r="P269" i="1"/>
  <c r="AD248" i="7"/>
  <c r="P249" i="1"/>
  <c r="AD228" i="7"/>
  <c r="P229" i="1"/>
  <c r="AD204" i="7"/>
  <c r="P205" i="1"/>
  <c r="AD164" i="7"/>
  <c r="P165" i="1"/>
  <c r="AD140" i="7"/>
  <c r="P141" i="1"/>
  <c r="AD100" i="7"/>
  <c r="P101" i="1"/>
  <c r="AD56" i="7"/>
  <c r="P57" i="1"/>
  <c r="AD36" i="7"/>
  <c r="P37" i="1"/>
  <c r="AD339" i="7"/>
  <c r="P340" i="1"/>
  <c r="AD311" i="7"/>
  <c r="P312" i="1"/>
  <c r="AD291" i="7"/>
  <c r="P292" i="1"/>
  <c r="AD263" i="7"/>
  <c r="P264" i="1"/>
  <c r="AD163" i="7"/>
  <c r="P164" i="1"/>
  <c r="AD99" i="7"/>
  <c r="P100" i="1"/>
  <c r="AD79" i="7"/>
  <c r="P80" i="1"/>
  <c r="AD322" i="7"/>
  <c r="P323" i="1"/>
  <c r="AD222" i="7"/>
  <c r="P223" i="1"/>
  <c r="AD199" i="7"/>
  <c r="P200" i="1"/>
  <c r="AD238" i="7"/>
  <c r="P239" i="1"/>
  <c r="AD78" i="7"/>
  <c r="P79" i="1"/>
  <c r="AD333" i="7"/>
  <c r="P334" i="1"/>
  <c r="AD313" i="7"/>
  <c r="P314" i="1"/>
  <c r="AD289" i="7"/>
  <c r="P290" i="1"/>
  <c r="AD269" i="7"/>
  <c r="P270" i="1"/>
  <c r="AD249" i="7"/>
  <c r="P250" i="1"/>
  <c r="AD225" i="7"/>
  <c r="P226" i="1"/>
  <c r="AD205" i="7"/>
  <c r="P206" i="1"/>
  <c r="AD185" i="7"/>
  <c r="P186" i="1"/>
  <c r="AD161" i="7"/>
  <c r="P162" i="1"/>
  <c r="AD141" i="7"/>
  <c r="P142" i="1"/>
  <c r="AD97" i="7"/>
  <c r="P98" i="1"/>
  <c r="AD77" i="7"/>
  <c r="P78" i="1"/>
  <c r="AD57" i="7"/>
  <c r="P58" i="1"/>
  <c r="AD37" i="7"/>
  <c r="P38" i="1"/>
  <c r="AD343" i="7"/>
  <c r="P344" i="1"/>
  <c r="AD247" i="7"/>
  <c r="P248" i="1"/>
  <c r="AD151" i="7"/>
  <c r="P152" i="1"/>
  <c r="AD131" i="7"/>
  <c r="P132" i="1"/>
  <c r="AD11" i="7"/>
  <c r="P12" i="1"/>
  <c r="AD374" i="7"/>
  <c r="P375" i="1"/>
  <c r="AD358" i="7"/>
  <c r="P359" i="1"/>
  <c r="AD294" i="7"/>
  <c r="P295" i="1"/>
  <c r="AD274" i="7"/>
  <c r="P275" i="1"/>
  <c r="AD254" i="7"/>
  <c r="P255" i="1"/>
  <c r="AD182" i="7"/>
  <c r="P183" i="1"/>
  <c r="AD134" i="7"/>
  <c r="P135" i="1"/>
  <c r="AD110" i="7"/>
  <c r="P111" i="1"/>
  <c r="AD42" i="7"/>
  <c r="P43" i="1"/>
  <c r="AD430" i="7"/>
  <c r="P429" i="1"/>
  <c r="AO125" i="9"/>
  <c r="AO199" i="9"/>
  <c r="AO201" i="9"/>
  <c r="AO225" i="9"/>
  <c r="AO265" i="9"/>
  <c r="AO311" i="9"/>
  <c r="AO319" i="9"/>
  <c r="AO343" i="9"/>
  <c r="AO409" i="9"/>
  <c r="AO415" i="9"/>
  <c r="AO474" i="9"/>
  <c r="K20" i="1"/>
  <c r="K21" i="1"/>
  <c r="K22" i="1"/>
  <c r="K23" i="1"/>
  <c r="K19" i="1"/>
  <c r="K24" i="1"/>
  <c r="K25" i="1"/>
  <c r="K26" i="1"/>
  <c r="K32" i="1"/>
  <c r="K33" i="1"/>
  <c r="K34" i="1"/>
  <c r="K35" i="1"/>
  <c r="K27" i="1"/>
  <c r="K28" i="1"/>
  <c r="K29" i="1"/>
  <c r="K30" i="1"/>
  <c r="K31" i="1"/>
  <c r="AO74" i="9"/>
  <c r="K75" i="1"/>
  <c r="AO78" i="9"/>
  <c r="K79" i="1"/>
  <c r="AO82" i="9"/>
  <c r="K83" i="1"/>
  <c r="AO94" i="9"/>
  <c r="K95" i="1"/>
  <c r="AO98" i="9"/>
  <c r="K99" i="1"/>
  <c r="AO122" i="9"/>
  <c r="K123" i="1"/>
  <c r="AO124" i="9"/>
  <c r="K125" i="1"/>
  <c r="AO130" i="9"/>
  <c r="K131" i="1"/>
  <c r="AO134" i="9"/>
  <c r="K135" i="1"/>
  <c r="AO136" i="9"/>
  <c r="K137" i="1"/>
  <c r="K155" i="1"/>
  <c r="AO208" i="9"/>
  <c r="K209" i="1"/>
  <c r="K257" i="1"/>
  <c r="AO268" i="9"/>
  <c r="K269" i="1"/>
  <c r="AO370" i="9"/>
  <c r="AO394" i="9"/>
  <c r="AO442" i="9"/>
  <c r="AO373" i="9"/>
  <c r="AO385" i="9"/>
  <c r="AO407" i="9"/>
  <c r="AO44" i="9"/>
  <c r="AO100" i="9"/>
  <c r="AO321" i="9"/>
  <c r="AO329" i="9"/>
  <c r="AO51" i="9"/>
  <c r="AO55" i="9"/>
  <c r="AO59" i="9"/>
  <c r="AO87" i="9"/>
  <c r="AO91" i="9"/>
  <c r="AO99" i="9"/>
  <c r="AO147" i="9"/>
  <c r="AO151" i="9"/>
  <c r="AO153" i="9"/>
  <c r="AO163" i="9"/>
  <c r="AO171" i="9"/>
  <c r="AO189" i="9"/>
  <c r="AO197" i="9"/>
  <c r="AO228" i="9"/>
  <c r="AO236" i="9"/>
  <c r="AO284" i="9"/>
  <c r="AO286" i="9"/>
  <c r="AO292" i="9"/>
  <c r="AO296" i="9"/>
  <c r="AO300" i="9"/>
  <c r="AO302" i="9"/>
  <c r="AO306" i="9"/>
  <c r="AO310" i="9"/>
  <c r="AO345" i="9"/>
  <c r="AO357" i="9"/>
  <c r="AO359" i="9"/>
  <c r="AO363" i="9"/>
  <c r="AO391" i="9"/>
  <c r="AO448" i="9"/>
  <c r="AO464" i="9"/>
  <c r="AO470" i="9"/>
  <c r="AO52" i="9"/>
  <c r="AO237" i="9"/>
  <c r="AO239" i="9"/>
  <c r="AO241" i="9"/>
  <c r="AO269" i="9"/>
  <c r="AO273" i="9"/>
  <c r="AO283" i="9"/>
  <c r="AO285" i="9"/>
  <c r="AO289" i="9"/>
  <c r="AO295" i="9"/>
  <c r="AO305" i="9"/>
  <c r="AO364" i="9"/>
  <c r="AO366" i="9"/>
  <c r="AO388" i="9"/>
  <c r="AO325" i="9"/>
  <c r="AO155" i="9"/>
  <c r="AO2" i="9"/>
  <c r="AO4" i="9"/>
  <c r="AO6" i="9"/>
  <c r="AO10" i="9"/>
  <c r="AO12" i="9"/>
  <c r="AO14" i="9"/>
  <c r="AO18" i="9"/>
  <c r="AO58" i="9"/>
  <c r="AO66" i="9"/>
  <c r="AO233" i="9"/>
  <c r="AO68" i="9"/>
  <c r="AO127" i="9"/>
  <c r="AO131" i="9"/>
  <c r="AO135" i="9"/>
  <c r="AO137" i="9"/>
  <c r="AO244" i="9"/>
  <c r="AO330" i="9"/>
  <c r="AO334" i="9"/>
  <c r="AO340" i="9"/>
  <c r="AO342" i="9"/>
  <c r="AO387" i="9"/>
  <c r="AO402" i="9"/>
  <c r="AO406" i="9"/>
  <c r="AO435" i="9"/>
  <c r="AO439" i="9"/>
  <c r="AO466" i="9"/>
  <c r="AO104" i="9"/>
  <c r="AO108" i="9"/>
  <c r="AO112" i="9"/>
  <c r="AO116" i="9"/>
  <c r="AO159" i="9"/>
  <c r="AO307" i="9"/>
  <c r="AO322" i="9"/>
  <c r="AO327" i="9"/>
  <c r="AO346" i="9"/>
  <c r="AO350" i="9"/>
  <c r="AO354" i="9"/>
  <c r="AO356" i="9"/>
  <c r="AO362" i="9"/>
  <c r="AO393" i="9"/>
  <c r="AO410" i="9"/>
  <c r="AO418" i="9"/>
  <c r="AO422" i="9"/>
  <c r="AO426" i="9"/>
  <c r="AO430" i="9"/>
  <c r="AO449" i="9"/>
  <c r="AO457" i="9"/>
  <c r="AO77" i="9"/>
  <c r="AO103" i="9"/>
  <c r="AO107" i="9"/>
  <c r="AO115" i="9"/>
  <c r="AO119" i="9"/>
  <c r="AO123" i="9"/>
  <c r="AO156" i="9"/>
  <c r="AO158" i="9"/>
  <c r="AO177" i="9"/>
  <c r="AO181" i="9"/>
  <c r="AO185" i="9"/>
  <c r="AO209" i="9"/>
  <c r="AO261" i="9"/>
  <c r="AO270" i="9"/>
  <c r="AO280" i="9"/>
  <c r="AO288" i="9"/>
  <c r="AO313" i="9"/>
  <c r="AO331" i="9"/>
  <c r="AO335" i="9"/>
  <c r="AO337" i="9"/>
  <c r="AO353" i="9"/>
  <c r="AO355" i="9"/>
  <c r="AO374" i="9"/>
  <c r="AO434" i="9"/>
  <c r="AO438" i="9"/>
  <c r="AO452" i="9"/>
  <c r="AO460" i="9"/>
  <c r="AO462" i="9"/>
  <c r="AO165" i="9"/>
  <c r="AO232" i="9"/>
  <c r="AO390" i="9"/>
  <c r="AO60" i="9"/>
  <c r="AO64" i="9"/>
  <c r="AO72" i="9"/>
  <c r="AO76" i="9"/>
  <c r="AO80" i="9"/>
  <c r="AO144" i="9"/>
  <c r="AO152" i="9"/>
  <c r="AO157" i="9"/>
  <c r="AO187" i="9"/>
  <c r="AO212" i="9"/>
  <c r="AO476" i="9"/>
  <c r="AO93" i="9"/>
  <c r="AO120" i="9"/>
  <c r="AO161" i="9"/>
  <c r="AO169" i="9"/>
  <c r="AO277" i="9"/>
  <c r="AO56" i="9"/>
  <c r="AO139" i="9"/>
  <c r="AO293" i="9"/>
  <c r="AO297" i="9"/>
  <c r="AO301" i="9"/>
  <c r="AO333" i="9"/>
  <c r="AO347" i="9"/>
  <c r="AO349" i="9"/>
  <c r="AO436" i="9"/>
  <c r="AO441" i="9"/>
  <c r="AO450" i="9"/>
  <c r="AO454" i="9"/>
  <c r="AO22" i="9"/>
  <c r="AO26" i="9"/>
  <c r="AO30" i="9"/>
  <c r="AO34" i="9"/>
  <c r="AO36" i="9"/>
  <c r="AO38" i="9"/>
  <c r="AO42" i="9"/>
  <c r="AO50" i="9"/>
  <c r="AO71" i="9"/>
  <c r="AO83" i="9"/>
  <c r="AO88" i="9"/>
  <c r="AO92" i="9"/>
  <c r="AO96" i="9"/>
  <c r="AO106" i="9"/>
  <c r="AO110" i="9"/>
  <c r="AO114" i="9"/>
  <c r="AO129" i="9"/>
  <c r="AO133" i="9"/>
  <c r="AO138" i="9"/>
  <c r="AO142" i="9"/>
  <c r="AO145" i="9"/>
  <c r="AO149" i="9"/>
  <c r="AO160" i="9"/>
  <c r="AO164" i="9"/>
  <c r="AO168" i="9"/>
  <c r="AO173" i="9"/>
  <c r="AO193" i="9"/>
  <c r="AO204" i="9"/>
  <c r="AO206" i="9"/>
  <c r="AO216" i="9"/>
  <c r="AO220" i="9"/>
  <c r="AO222" i="9"/>
  <c r="AO231" i="9"/>
  <c r="AO246" i="9"/>
  <c r="AO252" i="9"/>
  <c r="AO254" i="9"/>
  <c r="AO260" i="9"/>
  <c r="AO272" i="9"/>
  <c r="AO276" i="9"/>
  <c r="AO303" i="9"/>
  <c r="AO314" i="9"/>
  <c r="AO318" i="9"/>
  <c r="AO323" i="9"/>
  <c r="AO339" i="9"/>
  <c r="AO351" i="9"/>
  <c r="AO368" i="9"/>
  <c r="AO375" i="9"/>
  <c r="AO377" i="9"/>
  <c r="AO379" i="9"/>
  <c r="AO381" i="9"/>
  <c r="AO392" i="9"/>
  <c r="AO399" i="9"/>
  <c r="AO403" i="9"/>
  <c r="AO408" i="9"/>
  <c r="AO412" i="9"/>
  <c r="AO420" i="9"/>
  <c r="AO423" i="9"/>
  <c r="AO440" i="9"/>
  <c r="AO447" i="9"/>
  <c r="AO456" i="9"/>
  <c r="AO465" i="9"/>
  <c r="AO179" i="9"/>
  <c r="AO203" i="9"/>
  <c r="AO205" i="9"/>
  <c r="AO219" i="9"/>
  <c r="AO223" i="9"/>
  <c r="AO240" i="9"/>
  <c r="AO251" i="9"/>
  <c r="AO253" i="9"/>
  <c r="AO255" i="9"/>
  <c r="AO259" i="9"/>
  <c r="AO287" i="9"/>
  <c r="AO317" i="9"/>
  <c r="AO365" i="9"/>
  <c r="AO376" i="9"/>
  <c r="AO378" i="9"/>
  <c r="AO400" i="9"/>
  <c r="AO404" i="9"/>
  <c r="AO424" i="9"/>
  <c r="AO428" i="9"/>
  <c r="AO468" i="9"/>
  <c r="AO473" i="9"/>
  <c r="AO49" i="9"/>
  <c r="AO97" i="9"/>
  <c r="AO217" i="9"/>
  <c r="AO224" i="9"/>
  <c r="AO238" i="9"/>
  <c r="AO336" i="9"/>
  <c r="AO53" i="9"/>
  <c r="AO69" i="9"/>
  <c r="AO85" i="9"/>
  <c r="AO101" i="9"/>
  <c r="AO126" i="9"/>
  <c r="AO132" i="9"/>
  <c r="AO150" i="9"/>
  <c r="AO166" i="9"/>
  <c r="AO195" i="9"/>
  <c r="AO214" i="9"/>
  <c r="AO249" i="9"/>
  <c r="AO257" i="9"/>
  <c r="AO315" i="9"/>
  <c r="AO384" i="9"/>
  <c r="AO458" i="9"/>
  <c r="AO65" i="9"/>
  <c r="AO113" i="9"/>
  <c r="AO341" i="9"/>
  <c r="AO360" i="9"/>
  <c r="AO398" i="9"/>
  <c r="AO3" i="9"/>
  <c r="AO7" i="9"/>
  <c r="AO9" i="9"/>
  <c r="AO11" i="9"/>
  <c r="AO15" i="9"/>
  <c r="AO17" i="9"/>
  <c r="AO19" i="9"/>
  <c r="AO21" i="9"/>
  <c r="AO23" i="9"/>
  <c r="AO25" i="9"/>
  <c r="AO27" i="9"/>
  <c r="AO29" i="9"/>
  <c r="AO31" i="9"/>
  <c r="AO33" i="9"/>
  <c r="AO35" i="9"/>
  <c r="AO39" i="9"/>
  <c r="AO41" i="9"/>
  <c r="AO47" i="9"/>
  <c r="AO57" i="9"/>
  <c r="AO63" i="9"/>
  <c r="AO70" i="9"/>
  <c r="AO73" i="9"/>
  <c r="AO79" i="9"/>
  <c r="AO86" i="9"/>
  <c r="AO89" i="9"/>
  <c r="AO102" i="9"/>
  <c r="AO105" i="9"/>
  <c r="AO111" i="9"/>
  <c r="AO118" i="9"/>
  <c r="AO121" i="9"/>
  <c r="AO128" i="9"/>
  <c r="AO141" i="9"/>
  <c r="AO146" i="9"/>
  <c r="AO162" i="9"/>
  <c r="AO227" i="9"/>
  <c r="AO263" i="9"/>
  <c r="AO191" i="9"/>
  <c r="AO235" i="9"/>
  <c r="AO248" i="9"/>
  <c r="AO271" i="9"/>
  <c r="AO278" i="9"/>
  <c r="AO281" i="9"/>
  <c r="AO291" i="9"/>
  <c r="AO299" i="9"/>
  <c r="AO304" i="9"/>
  <c r="AO309" i="9"/>
  <c r="AO328" i="9"/>
  <c r="AO338" i="9"/>
  <c r="AO348" i="9"/>
  <c r="AO371" i="9"/>
  <c r="AO380" i="9"/>
  <c r="AO386" i="9"/>
  <c r="AO414" i="9"/>
  <c r="AO416" i="9"/>
  <c r="AO419" i="9"/>
  <c r="AO425" i="9"/>
  <c r="AO431" i="9"/>
  <c r="AO446" i="9"/>
  <c r="AO267" i="9"/>
  <c r="AO372" i="9"/>
  <c r="AO396" i="9"/>
  <c r="AO432" i="9"/>
  <c r="AO444" i="9"/>
  <c r="AO475" i="9"/>
  <c r="AO211" i="9"/>
  <c r="AO215" i="9"/>
  <c r="AO230" i="9"/>
  <c r="AO243" i="9"/>
  <c r="AO247" i="9"/>
  <c r="AO262" i="9"/>
  <c r="AO279" i="9"/>
  <c r="AO294" i="9"/>
  <c r="AO326" i="9"/>
  <c r="AO332" i="9"/>
  <c r="AO344" i="9"/>
  <c r="AO352" i="9"/>
  <c r="AO358" i="9"/>
  <c r="AO361" i="9"/>
  <c r="AO367" i="9"/>
  <c r="AO369" i="9"/>
  <c r="AO382" i="9"/>
  <c r="AO383" i="9"/>
  <c r="AO395" i="9"/>
  <c r="AO401" i="9"/>
  <c r="AO411" i="9"/>
  <c r="AO417" i="9"/>
  <c r="AO427" i="9"/>
  <c r="AO433" i="9"/>
  <c r="AO443" i="9"/>
  <c r="AO455" i="9"/>
  <c r="AO463" i="9"/>
  <c r="AO471" i="9"/>
  <c r="AO202" i="9"/>
  <c r="AO218" i="9"/>
  <c r="AO234" i="9"/>
  <c r="AO250" i="9"/>
  <c r="AO258" i="9"/>
  <c r="AO266" i="9"/>
  <c r="AO274" i="9"/>
  <c r="AO282" i="9"/>
  <c r="AO290" i="9"/>
  <c r="AO451" i="9"/>
  <c r="AO459" i="9"/>
  <c r="AO467" i="9"/>
  <c r="AO172" i="9"/>
  <c r="AO174" i="9"/>
  <c r="AO176" i="9"/>
  <c r="AO180" i="9"/>
  <c r="AO182" i="9"/>
  <c r="AO184" i="9"/>
  <c r="AO188" i="9"/>
  <c r="AO190" i="9"/>
  <c r="AO192" i="9"/>
  <c r="AO196" i="9"/>
  <c r="AO198" i="9"/>
  <c r="AO200" i="9"/>
  <c r="AO308" i="9"/>
  <c r="AO312" i="9"/>
  <c r="AO316" i="9"/>
  <c r="AO320" i="9"/>
  <c r="AO324" i="9"/>
  <c r="AO298" i="9"/>
  <c r="AO389" i="9"/>
  <c r="AO397" i="9"/>
  <c r="AO405" i="9"/>
  <c r="AO413" i="9"/>
  <c r="AO421" i="9"/>
  <c r="AO429" i="9"/>
  <c r="AO437" i="9"/>
  <c r="AO445" i="9"/>
  <c r="AO453" i="9"/>
  <c r="AO461" i="9"/>
  <c r="AO469" i="9"/>
  <c r="AE93" i="1"/>
  <c r="AW93" i="1" s="1"/>
  <c r="AE98" i="1"/>
  <c r="AE123" i="1"/>
  <c r="AY123" i="1" s="1"/>
  <c r="BB123" i="1" s="1"/>
  <c r="AE137" i="1"/>
  <c r="AE140" i="1"/>
  <c r="AM140" i="1" s="1"/>
  <c r="AE141" i="1"/>
  <c r="AW141" i="1" s="1"/>
  <c r="AE142" i="1"/>
  <c r="AM142" i="1" s="1"/>
  <c r="AE149" i="1"/>
  <c r="AM149" i="1" s="1"/>
  <c r="AE186" i="1"/>
  <c r="AW186" i="1" s="1"/>
  <c r="AE199" i="1"/>
  <c r="AE223" i="1"/>
  <c r="AW223" i="1" s="1"/>
  <c r="AE242" i="1"/>
  <c r="AE243" i="1"/>
  <c r="AM243" i="1" s="1"/>
  <c r="AE244" i="1"/>
  <c r="AW244" i="1" s="1"/>
  <c r="AE245" i="1"/>
  <c r="AW245" i="1" s="1"/>
  <c r="AE247" i="1"/>
  <c r="AW247" i="1" s="1"/>
  <c r="AE280" i="1"/>
  <c r="AM280" i="1" s="1"/>
  <c r="AE284" i="1"/>
  <c r="AE285" i="1"/>
  <c r="AM285" i="1" s="1"/>
  <c r="AE287" i="1"/>
  <c r="AE313" i="1"/>
  <c r="AW313" i="1" s="1"/>
  <c r="AE314" i="1"/>
  <c r="AW314" i="1" s="1"/>
  <c r="AE323" i="1"/>
  <c r="AW323" i="1" s="1"/>
  <c r="AE353" i="1"/>
  <c r="AM353" i="1" s="1"/>
  <c r="AE355" i="1"/>
  <c r="AM355" i="1" s="1"/>
  <c r="AE357" i="1"/>
  <c r="AE360" i="1"/>
  <c r="AM360" i="1" s="1"/>
  <c r="AE363" i="1"/>
  <c r="AW363" i="1" s="1"/>
  <c r="AE380" i="1"/>
  <c r="AW380" i="1" s="1"/>
  <c r="AE398" i="1"/>
  <c r="AM398" i="1" s="1"/>
  <c r="AE452" i="1"/>
  <c r="AM452" i="1" s="1"/>
  <c r="AM357" i="1"/>
  <c r="AY357" i="1"/>
  <c r="BB357" i="1" s="1"/>
  <c r="AW357" i="1"/>
  <c r="AO357" i="1"/>
  <c r="AY353" i="1"/>
  <c r="BB353" i="1" s="1"/>
  <c r="AW353" i="1"/>
  <c r="AO353" i="1"/>
  <c r="AY285" i="1"/>
  <c r="BB285" i="1" s="1"/>
  <c r="AO285" i="1"/>
  <c r="AY149" i="1"/>
  <c r="BB149" i="1" s="1"/>
  <c r="AW149" i="1"/>
  <c r="AO149" i="1"/>
  <c r="AY141" i="1"/>
  <c r="BB141" i="1" s="1"/>
  <c r="AO141" i="1"/>
  <c r="AM137" i="1"/>
  <c r="AY137" i="1"/>
  <c r="BB137" i="1" s="1"/>
  <c r="AW137" i="1"/>
  <c r="AO137" i="1"/>
  <c r="AY93" i="1"/>
  <c r="BB93" i="1" s="1"/>
  <c r="AY452" i="1"/>
  <c r="BB452" i="1" s="1"/>
  <c r="AO452" i="1"/>
  <c r="AY360" i="1"/>
  <c r="BB360" i="1" s="1"/>
  <c r="AO360" i="1"/>
  <c r="AM284" i="1"/>
  <c r="AY284" i="1"/>
  <c r="BB284" i="1" s="1"/>
  <c r="AW284" i="1"/>
  <c r="AO284" i="1"/>
  <c r="AY280" i="1"/>
  <c r="BB280" i="1" s="1"/>
  <c r="AO280" i="1"/>
  <c r="AY244" i="1"/>
  <c r="BB244" i="1" s="1"/>
  <c r="AO244" i="1"/>
  <c r="AY140" i="1"/>
  <c r="BB140" i="1" s="1"/>
  <c r="AM363" i="1"/>
  <c r="AY363" i="1"/>
  <c r="BB363" i="1" s="1"/>
  <c r="AO363" i="1"/>
  <c r="AY355" i="1"/>
  <c r="BB355" i="1" s="1"/>
  <c r="AO355" i="1"/>
  <c r="AM287" i="1"/>
  <c r="AY287" i="1"/>
  <c r="BB287" i="1" s="1"/>
  <c r="AW287" i="1"/>
  <c r="AO287" i="1"/>
  <c r="AM247" i="1"/>
  <c r="AY247" i="1"/>
  <c r="BB247" i="1" s="1"/>
  <c r="AO247" i="1"/>
  <c r="AY243" i="1"/>
  <c r="BB243" i="1" s="1"/>
  <c r="AY223" i="1"/>
  <c r="BB223" i="1" s="1"/>
  <c r="AO223" i="1"/>
  <c r="AM199" i="1"/>
  <c r="AY199" i="1"/>
  <c r="BB199" i="1" s="1"/>
  <c r="AW199" i="1"/>
  <c r="AO199" i="1"/>
  <c r="AW123" i="1"/>
  <c r="AO123" i="1"/>
  <c r="AY398" i="1"/>
  <c r="BB398" i="1" s="1"/>
  <c r="AW398" i="1"/>
  <c r="AO398" i="1"/>
  <c r="AY314" i="1"/>
  <c r="BB314" i="1" s="1"/>
  <c r="AO314" i="1"/>
  <c r="AM242" i="1"/>
  <c r="AY242" i="1"/>
  <c r="BB242" i="1" s="1"/>
  <c r="AW242" i="1"/>
  <c r="AO242" i="1"/>
  <c r="AY186" i="1"/>
  <c r="BB186" i="1" s="1"/>
  <c r="AY142" i="1"/>
  <c r="BB142" i="1" s="1"/>
  <c r="AO142" i="1"/>
  <c r="AM98" i="1"/>
  <c r="AY98" i="1"/>
  <c r="BB98" i="1" s="1"/>
  <c r="AW98" i="1"/>
  <c r="AO98" i="1"/>
  <c r="AE370" i="1"/>
  <c r="AE12" i="1"/>
  <c r="AM12" i="1" s="1"/>
  <c r="AE60" i="1"/>
  <c r="AE333" i="1"/>
  <c r="AY333" i="1" s="1"/>
  <c r="BB333" i="1" s="1"/>
  <c r="AE157" i="1"/>
  <c r="AE217" i="1"/>
  <c r="AW217" i="1" s="1"/>
  <c r="AE475" i="1"/>
  <c r="AE471" i="1"/>
  <c r="AY471" i="1" s="1"/>
  <c r="BB471" i="1" s="1"/>
  <c r="AE467" i="1"/>
  <c r="AE459" i="1"/>
  <c r="AM459" i="1" s="1"/>
  <c r="AE455" i="1"/>
  <c r="AE451" i="1"/>
  <c r="AY451" i="1" s="1"/>
  <c r="BB451" i="1" s="1"/>
  <c r="AE447" i="1"/>
  <c r="AE443" i="1"/>
  <c r="AW443" i="1" s="1"/>
  <c r="AE439" i="1"/>
  <c r="AE435" i="1"/>
  <c r="AY435" i="1" s="1"/>
  <c r="BB435" i="1" s="1"/>
  <c r="AE431" i="1"/>
  <c r="AE427" i="1"/>
  <c r="AM427" i="1" s="1"/>
  <c r="AE423" i="1"/>
  <c r="AE419" i="1"/>
  <c r="AY419" i="1" s="1"/>
  <c r="BB419" i="1" s="1"/>
  <c r="AE415" i="1"/>
  <c r="AE407" i="1"/>
  <c r="AW407" i="1" s="1"/>
  <c r="AE399" i="1"/>
  <c r="AE391" i="1"/>
  <c r="AY391" i="1" s="1"/>
  <c r="BB391" i="1" s="1"/>
  <c r="AE387" i="1"/>
  <c r="AE383" i="1"/>
  <c r="AM383" i="1" s="1"/>
  <c r="AE379" i="1"/>
  <c r="AE371" i="1"/>
  <c r="AY371" i="1" s="1"/>
  <c r="BB371" i="1" s="1"/>
  <c r="AE367" i="1"/>
  <c r="AE343" i="1"/>
  <c r="AW343" i="1" s="1"/>
  <c r="AE339" i="1"/>
  <c r="AE331" i="1"/>
  <c r="AY331" i="1" s="1"/>
  <c r="BB331" i="1" s="1"/>
  <c r="AE327" i="1"/>
  <c r="AE319" i="1"/>
  <c r="AM319" i="1" s="1"/>
  <c r="AE315" i="1"/>
  <c r="AE307" i="1"/>
  <c r="AY307" i="1" s="1"/>
  <c r="BB307" i="1" s="1"/>
  <c r="AE303" i="1"/>
  <c r="AE283" i="1"/>
  <c r="AW283" i="1" s="1"/>
  <c r="AE279" i="1"/>
  <c r="AE275" i="1"/>
  <c r="AY275" i="1" s="1"/>
  <c r="BB275" i="1" s="1"/>
  <c r="AE271" i="1"/>
  <c r="AE267" i="1"/>
  <c r="AM267" i="1" s="1"/>
  <c r="AE259" i="1"/>
  <c r="AE255" i="1"/>
  <c r="AY255" i="1" s="1"/>
  <c r="BB255" i="1" s="1"/>
  <c r="AE251" i="1"/>
  <c r="AE239" i="1"/>
  <c r="AW239" i="1" s="1"/>
  <c r="AE235" i="1"/>
  <c r="AE231" i="1"/>
  <c r="AY231" i="1" s="1"/>
  <c r="BB231" i="1" s="1"/>
  <c r="AE227" i="1"/>
  <c r="AE207" i="1"/>
  <c r="AM207" i="1" s="1"/>
  <c r="AE203" i="1"/>
  <c r="AE195" i="1"/>
  <c r="AY195" i="1" s="1"/>
  <c r="BB195" i="1" s="1"/>
  <c r="AE191" i="1"/>
  <c r="AE187" i="1"/>
  <c r="AW187" i="1" s="1"/>
  <c r="AE183" i="1"/>
  <c r="AE179" i="1"/>
  <c r="AY179" i="1" s="1"/>
  <c r="BB179" i="1" s="1"/>
  <c r="AE175" i="1"/>
  <c r="AE171" i="1"/>
  <c r="AM171" i="1" s="1"/>
  <c r="AE159" i="1"/>
  <c r="AE155" i="1"/>
  <c r="AW155" i="1" s="1"/>
  <c r="AE151" i="1"/>
  <c r="AO151" i="1" s="1"/>
  <c r="AE143" i="1"/>
  <c r="AW143" i="1" s="1"/>
  <c r="AE139" i="1"/>
  <c r="AE135" i="1"/>
  <c r="AY135" i="1" s="1"/>
  <c r="BB135" i="1" s="1"/>
  <c r="AE127" i="1"/>
  <c r="AE107" i="1"/>
  <c r="AM107" i="1" s="1"/>
  <c r="AE95" i="1"/>
  <c r="AE91" i="1"/>
  <c r="AY91" i="1" s="1"/>
  <c r="BB91" i="1" s="1"/>
  <c r="AE87" i="1"/>
  <c r="AO87" i="1" s="1"/>
  <c r="AE79" i="1"/>
  <c r="AW79" i="1" s="1"/>
  <c r="AE75" i="1"/>
  <c r="AE71" i="1"/>
  <c r="AM71" i="1" s="1"/>
  <c r="AE67" i="1"/>
  <c r="AE63" i="1"/>
  <c r="AM63" i="1" s="1"/>
  <c r="AE59" i="1"/>
  <c r="AE51" i="1"/>
  <c r="AW51" i="1" s="1"/>
  <c r="AE47" i="1"/>
  <c r="AO47" i="1" s="1"/>
  <c r="AE43" i="1"/>
  <c r="AW43" i="1" s="1"/>
  <c r="AE39" i="1"/>
  <c r="AE15" i="1"/>
  <c r="AM15" i="1" s="1"/>
  <c r="AE7" i="1"/>
  <c r="AE474" i="1"/>
  <c r="AM474" i="1" s="1"/>
  <c r="AE470" i="1"/>
  <c r="AE454" i="1"/>
  <c r="AW454" i="1" s="1"/>
  <c r="AE446" i="1"/>
  <c r="AO446" i="1" s="1"/>
  <c r="AE438" i="1"/>
  <c r="AW438" i="1" s="1"/>
  <c r="AE426" i="1"/>
  <c r="AE378" i="1"/>
  <c r="AM378" i="1" s="1"/>
  <c r="AE366" i="1"/>
  <c r="AE354" i="1"/>
  <c r="AM354" i="1" s="1"/>
  <c r="AE342" i="1"/>
  <c r="AE330" i="1"/>
  <c r="AW330" i="1" s="1"/>
  <c r="AE326" i="1"/>
  <c r="AO326" i="1" s="1"/>
  <c r="AE318" i="1"/>
  <c r="AW318" i="1" s="1"/>
  <c r="AE310" i="1"/>
  <c r="AE302" i="1"/>
  <c r="AM302" i="1" s="1"/>
  <c r="AE294" i="1"/>
  <c r="AE282" i="1"/>
  <c r="AM282" i="1" s="1"/>
  <c r="AE274" i="1"/>
  <c r="AE270" i="1"/>
  <c r="AW270" i="1" s="1"/>
  <c r="AE250" i="1"/>
  <c r="AO250" i="1" s="1"/>
  <c r="AE238" i="1"/>
  <c r="AW238" i="1" s="1"/>
  <c r="AE234" i="1"/>
  <c r="AE226" i="1"/>
  <c r="AM226" i="1" s="1"/>
  <c r="AE218" i="1"/>
  <c r="AE210" i="1"/>
  <c r="AM210" i="1" s="1"/>
  <c r="AE202" i="1"/>
  <c r="AE198" i="1"/>
  <c r="AW198" i="1" s="1"/>
  <c r="AE178" i="1"/>
  <c r="AO178" i="1" s="1"/>
  <c r="AE174" i="1"/>
  <c r="AW174" i="1" s="1"/>
  <c r="AE154" i="1"/>
  <c r="AE150" i="1"/>
  <c r="AM150" i="1" s="1"/>
  <c r="AE102" i="1"/>
  <c r="AE94" i="1"/>
  <c r="AM94" i="1" s="1"/>
  <c r="AE74" i="1"/>
  <c r="AE50" i="1"/>
  <c r="AW50" i="1" s="1"/>
  <c r="AE42" i="1"/>
  <c r="AO42" i="1" s="1"/>
  <c r="AE473" i="1"/>
  <c r="AW473" i="1" s="1"/>
  <c r="AE469" i="1"/>
  <c r="AE465" i="1"/>
  <c r="AM465" i="1" s="1"/>
  <c r="AE457" i="1"/>
  <c r="AE453" i="1"/>
  <c r="AM453" i="1" s="1"/>
  <c r="AE449" i="1"/>
  <c r="AW449" i="1" s="1"/>
  <c r="AE441" i="1"/>
  <c r="AW441" i="1" s="1"/>
  <c r="AE437" i="1"/>
  <c r="AO437" i="1" s="1"/>
  <c r="AE433" i="1"/>
  <c r="AW433" i="1" s="1"/>
  <c r="AE429" i="1"/>
  <c r="AE425" i="1"/>
  <c r="AM425" i="1" s="1"/>
  <c r="AE421" i="1"/>
  <c r="AE417" i="1"/>
  <c r="AM417" i="1" s="1"/>
  <c r="AE401" i="1"/>
  <c r="AW401" i="1" s="1"/>
  <c r="AE397" i="1"/>
  <c r="AW397" i="1" s="1"/>
  <c r="AE393" i="1"/>
  <c r="AO393" i="1" s="1"/>
  <c r="AE389" i="1"/>
  <c r="AW389" i="1" s="1"/>
  <c r="AE385" i="1"/>
  <c r="AE381" i="1"/>
  <c r="AM381" i="1" s="1"/>
  <c r="AE377" i="1"/>
  <c r="AE373" i="1"/>
  <c r="AM373" i="1" s="1"/>
  <c r="AE369" i="1"/>
  <c r="AW369" i="1" s="1"/>
  <c r="AE365" i="1"/>
  <c r="AW365" i="1" s="1"/>
  <c r="AE361" i="1"/>
  <c r="AO361" i="1" s="1"/>
  <c r="AE349" i="1"/>
  <c r="AO349" i="1" s="1"/>
  <c r="AE345" i="1"/>
  <c r="AE341" i="1"/>
  <c r="AM341" i="1" s="1"/>
  <c r="AE329" i="1"/>
  <c r="AE325" i="1"/>
  <c r="AM325" i="1" s="1"/>
  <c r="AE321" i="1"/>
  <c r="AW321" i="1" s="1"/>
  <c r="AE301" i="1"/>
  <c r="AW301" i="1" s="1"/>
  <c r="AE297" i="1"/>
  <c r="AO297" i="1" s="1"/>
  <c r="AE293" i="1"/>
  <c r="AW293" i="1" s="1"/>
  <c r="AE281" i="1"/>
  <c r="AE277" i="1"/>
  <c r="AM277" i="1" s="1"/>
  <c r="AE273" i="1"/>
  <c r="AE269" i="1"/>
  <c r="AM269" i="1" s="1"/>
  <c r="AE265" i="1"/>
  <c r="AW265" i="1" s="1"/>
  <c r="AE257" i="1"/>
  <c r="AW257" i="1" s="1"/>
  <c r="AE249" i="1"/>
  <c r="AO249" i="1" s="1"/>
  <c r="AE241" i="1"/>
  <c r="AW241" i="1" s="1"/>
  <c r="AE237" i="1"/>
  <c r="AE233" i="1"/>
  <c r="AM233" i="1" s="1"/>
  <c r="AE229" i="1"/>
  <c r="AE225" i="1"/>
  <c r="AM225" i="1" s="1"/>
  <c r="AE221" i="1"/>
  <c r="AW221" i="1" s="1"/>
  <c r="AE213" i="1"/>
  <c r="AW213" i="1" s="1"/>
  <c r="AE209" i="1"/>
  <c r="AO209" i="1" s="1"/>
  <c r="AE201" i="1"/>
  <c r="AM201" i="1" s="1"/>
  <c r="AE197" i="1"/>
  <c r="AE193" i="1"/>
  <c r="AM193" i="1" s="1"/>
  <c r="AE185" i="1"/>
  <c r="AE181" i="1"/>
  <c r="AO181" i="1" s="1"/>
  <c r="AE177" i="1"/>
  <c r="AW177" i="1" s="1"/>
  <c r="AE173" i="1"/>
  <c r="AW173" i="1" s="1"/>
  <c r="AE169" i="1"/>
  <c r="AO169" i="1" s="1"/>
  <c r="AE153" i="1"/>
  <c r="AM153" i="1" s="1"/>
  <c r="AE145" i="1"/>
  <c r="AE125" i="1"/>
  <c r="AM125" i="1" s="1"/>
  <c r="AE121" i="1"/>
  <c r="AE89" i="1"/>
  <c r="AO89" i="1" s="1"/>
  <c r="AE85" i="1"/>
  <c r="AW85" i="1" s="1"/>
  <c r="AE81" i="1"/>
  <c r="AW81" i="1" s="1"/>
  <c r="AE77" i="1"/>
  <c r="AO77" i="1" s="1"/>
  <c r="AE73" i="1"/>
  <c r="AM73" i="1" s="1"/>
  <c r="AE65" i="1"/>
  <c r="AE53" i="1"/>
  <c r="AM53" i="1" s="1"/>
  <c r="AE49" i="1"/>
  <c r="AE45" i="1"/>
  <c r="AO45" i="1" s="1"/>
  <c r="AE41" i="1"/>
  <c r="AW41" i="1" s="1"/>
  <c r="AE37" i="1"/>
  <c r="AW37" i="1" s="1"/>
  <c r="AE5" i="1"/>
  <c r="AO5" i="1" s="1"/>
  <c r="AE466" i="1"/>
  <c r="AM466" i="1" s="1"/>
  <c r="AE458" i="1"/>
  <c r="AE450" i="1"/>
  <c r="AM450" i="1" s="1"/>
  <c r="AE442" i="1"/>
  <c r="AE434" i="1"/>
  <c r="AO434" i="1" s="1"/>
  <c r="AE430" i="1"/>
  <c r="AW430" i="1" s="1"/>
  <c r="AE422" i="1"/>
  <c r="AW422" i="1" s="1"/>
  <c r="AE386" i="1"/>
  <c r="AO386" i="1" s="1"/>
  <c r="AE382" i="1"/>
  <c r="AM382" i="1" s="1"/>
  <c r="AE358" i="1"/>
  <c r="AE350" i="1"/>
  <c r="AE338" i="1"/>
  <c r="AE322" i="1"/>
  <c r="AO322" i="1" s="1"/>
  <c r="AE298" i="1"/>
  <c r="AW298" i="1" s="1"/>
  <c r="AE286" i="1"/>
  <c r="AM286" i="1" s="1"/>
  <c r="AE278" i="1"/>
  <c r="AO278" i="1" s="1"/>
  <c r="AE266" i="1"/>
  <c r="AM266" i="1" s="1"/>
  <c r="AE230" i="1"/>
  <c r="AE222" i="1"/>
  <c r="AO222" i="1" s="1"/>
  <c r="AE206" i="1"/>
  <c r="AE194" i="1"/>
  <c r="AO194" i="1" s="1"/>
  <c r="AE190" i="1"/>
  <c r="AW190" i="1" s="1"/>
  <c r="AE182" i="1"/>
  <c r="AM182" i="1" s="1"/>
  <c r="AE146" i="1"/>
  <c r="AO146" i="1" s="1"/>
  <c r="AE138" i="1"/>
  <c r="AM138" i="1" s="1"/>
  <c r="AE126" i="1"/>
  <c r="AE106" i="1"/>
  <c r="AO106" i="1" s="1"/>
  <c r="AE86" i="1"/>
  <c r="AE70" i="1"/>
  <c r="AM70" i="1" s="1"/>
  <c r="AE66" i="1"/>
  <c r="AW66" i="1" s="1"/>
  <c r="AE54" i="1"/>
  <c r="AM54" i="1" s="1"/>
  <c r="AE46" i="1"/>
  <c r="AO46" i="1" s="1"/>
  <c r="AE38" i="1"/>
  <c r="AM38" i="1" s="1"/>
  <c r="AE14" i="1"/>
  <c r="AE3" i="1"/>
  <c r="AO3" i="1" s="1"/>
  <c r="AE472" i="1"/>
  <c r="AE468" i="1"/>
  <c r="AM468" i="1" s="1"/>
  <c r="AE464" i="1"/>
  <c r="AW464" i="1" s="1"/>
  <c r="AE456" i="1"/>
  <c r="AM456" i="1" s="1"/>
  <c r="AE448" i="1"/>
  <c r="AO448" i="1" s="1"/>
  <c r="AE440" i="1"/>
  <c r="AM440" i="1" s="1"/>
  <c r="AE436" i="1"/>
  <c r="AE432" i="1"/>
  <c r="AW432" i="1" s="1"/>
  <c r="AE428" i="1"/>
  <c r="AE424" i="1"/>
  <c r="AM424" i="1" s="1"/>
  <c r="AE420" i="1"/>
  <c r="AW420" i="1" s="1"/>
  <c r="AE416" i="1"/>
  <c r="AM416" i="1" s="1"/>
  <c r="AE412" i="1"/>
  <c r="AO412" i="1" s="1"/>
  <c r="AE408" i="1"/>
  <c r="AM408" i="1" s="1"/>
  <c r="AE400" i="1"/>
  <c r="AE396" i="1"/>
  <c r="AW396" i="1" s="1"/>
  <c r="AE392" i="1"/>
  <c r="AE388" i="1"/>
  <c r="AM388" i="1" s="1"/>
  <c r="AE384" i="1"/>
  <c r="AW384" i="1" s="1"/>
  <c r="AE376" i="1"/>
  <c r="AM376" i="1" s="1"/>
  <c r="AE372" i="1"/>
  <c r="AO372" i="1" s="1"/>
  <c r="AE368" i="1"/>
  <c r="AM368" i="1" s="1"/>
  <c r="AE356" i="1"/>
  <c r="AE352" i="1"/>
  <c r="AW352" i="1" s="1"/>
  <c r="AE348" i="1"/>
  <c r="AE344" i="1"/>
  <c r="AM344" i="1" s="1"/>
  <c r="AE340" i="1"/>
  <c r="AW340" i="1" s="1"/>
  <c r="AE332" i="1"/>
  <c r="AM332" i="1" s="1"/>
  <c r="AE328" i="1"/>
  <c r="AW328" i="1" s="1"/>
  <c r="AE324" i="1"/>
  <c r="AM324" i="1" s="1"/>
  <c r="AE320" i="1"/>
  <c r="AE316" i="1"/>
  <c r="AW316" i="1" s="1"/>
  <c r="AE312" i="1"/>
  <c r="AE304" i="1"/>
  <c r="AM304" i="1" s="1"/>
  <c r="AE296" i="1"/>
  <c r="AW296" i="1" s="1"/>
  <c r="AE288" i="1"/>
  <c r="AM288" i="1" s="1"/>
  <c r="AE276" i="1"/>
  <c r="AW276" i="1" s="1"/>
  <c r="AE272" i="1"/>
  <c r="AM272" i="1" s="1"/>
  <c r="AE268" i="1"/>
  <c r="AE264" i="1"/>
  <c r="AW264" i="1" s="1"/>
  <c r="AE260" i="1"/>
  <c r="AE256" i="1"/>
  <c r="AM256" i="1" s="1"/>
  <c r="AE248" i="1"/>
  <c r="AO248" i="1" s="1"/>
  <c r="AE232" i="1"/>
  <c r="AM232" i="1" s="1"/>
  <c r="AE228" i="1"/>
  <c r="AO228" i="1" s="1"/>
  <c r="AE224" i="1"/>
  <c r="AM224" i="1" s="1"/>
  <c r="AE220" i="1"/>
  <c r="AE212" i="1"/>
  <c r="AW212" i="1" s="1"/>
  <c r="AE204" i="1"/>
  <c r="AE196" i="1"/>
  <c r="AM196" i="1" s="1"/>
  <c r="AE192" i="1"/>
  <c r="AW192" i="1" s="1"/>
  <c r="AE184" i="1"/>
  <c r="AM184" i="1" s="1"/>
  <c r="AE180" i="1"/>
  <c r="AW180" i="1" s="1"/>
  <c r="AE176" i="1"/>
  <c r="AE172" i="1"/>
  <c r="AE160" i="1"/>
  <c r="AW160" i="1" s="1"/>
  <c r="AE156" i="1"/>
  <c r="AE152" i="1"/>
  <c r="AY152" i="1" s="1"/>
  <c r="BB152" i="1" s="1"/>
  <c r="AE148" i="1"/>
  <c r="AW148" i="1" s="1"/>
  <c r="AE136" i="1"/>
  <c r="AM136" i="1" s="1"/>
  <c r="AE132" i="1"/>
  <c r="AW132" i="1" s="1"/>
  <c r="AE128" i="1"/>
  <c r="AY128" i="1" s="1"/>
  <c r="BB128" i="1" s="1"/>
  <c r="AE124" i="1"/>
  <c r="AE120" i="1"/>
  <c r="AW120" i="1" s="1"/>
  <c r="AE108" i="1"/>
  <c r="AO108" i="1" s="1"/>
  <c r="AE100" i="1"/>
  <c r="AY100" i="1" s="1"/>
  <c r="BB100" i="1" s="1"/>
  <c r="AE92" i="1"/>
  <c r="AW92" i="1" s="1"/>
  <c r="AE88" i="1"/>
  <c r="AM88" i="1" s="1"/>
  <c r="AE72" i="1"/>
  <c r="AY72" i="1" s="1"/>
  <c r="BB72" i="1" s="1"/>
  <c r="AE68" i="1"/>
  <c r="AY68" i="1" s="1"/>
  <c r="BB68" i="1" s="1"/>
  <c r="AE64" i="1"/>
  <c r="AE52" i="1"/>
  <c r="AW52" i="1" s="1"/>
  <c r="AE48" i="1"/>
  <c r="AE44" i="1"/>
  <c r="AY44" i="1" s="1"/>
  <c r="BB44" i="1" s="1"/>
  <c r="AE40" i="1"/>
  <c r="AW40" i="1" s="1"/>
  <c r="AE36" i="1"/>
  <c r="AM36" i="1" s="1"/>
  <c r="AE16" i="1"/>
  <c r="AE8" i="1"/>
  <c r="AM8" i="1" s="1"/>
  <c r="AE4" i="1"/>
  <c r="AY8" i="1"/>
  <c r="BB8" i="1" s="1"/>
  <c r="AM108" i="1"/>
  <c r="AY108" i="1"/>
  <c r="BB108" i="1" s="1"/>
  <c r="AW108" i="1"/>
  <c r="AM204" i="1"/>
  <c r="AY204" i="1"/>
  <c r="BB204" i="1" s="1"/>
  <c r="AW204" i="1"/>
  <c r="AO204" i="1"/>
  <c r="AM228" i="1"/>
  <c r="AY228" i="1"/>
  <c r="BB228" i="1" s="1"/>
  <c r="AW228" i="1"/>
  <c r="AM260" i="1"/>
  <c r="AY260" i="1"/>
  <c r="BB260" i="1" s="1"/>
  <c r="AW260" i="1"/>
  <c r="AO260" i="1"/>
  <c r="AM276" i="1"/>
  <c r="AY276" i="1"/>
  <c r="BB276" i="1" s="1"/>
  <c r="AO276" i="1"/>
  <c r="AM312" i="1"/>
  <c r="AY312" i="1"/>
  <c r="BB312" i="1" s="1"/>
  <c r="AW312" i="1"/>
  <c r="AO312" i="1"/>
  <c r="AM328" i="1"/>
  <c r="AY328" i="1"/>
  <c r="BB328" i="1" s="1"/>
  <c r="AO328" i="1"/>
  <c r="AM348" i="1"/>
  <c r="AY348" i="1"/>
  <c r="BB348" i="1" s="1"/>
  <c r="AW348" i="1"/>
  <c r="AO348" i="1"/>
  <c r="AM372" i="1"/>
  <c r="AY372" i="1"/>
  <c r="BB372" i="1" s="1"/>
  <c r="AW372" i="1"/>
  <c r="AM392" i="1"/>
  <c r="AY392" i="1"/>
  <c r="BB392" i="1" s="1"/>
  <c r="AO392" i="1"/>
  <c r="AW392" i="1"/>
  <c r="AM412" i="1"/>
  <c r="AY412" i="1"/>
  <c r="BB412" i="1" s="1"/>
  <c r="AW412" i="1"/>
  <c r="AM428" i="1"/>
  <c r="AY428" i="1"/>
  <c r="BB428" i="1" s="1"/>
  <c r="AW428" i="1"/>
  <c r="AO428" i="1"/>
  <c r="AM448" i="1"/>
  <c r="AY448" i="1"/>
  <c r="BB448" i="1" s="1"/>
  <c r="AW448" i="1"/>
  <c r="AM472" i="1"/>
  <c r="AY472" i="1"/>
  <c r="BB472" i="1" s="1"/>
  <c r="AW472" i="1"/>
  <c r="AO472" i="1"/>
  <c r="AM46" i="1"/>
  <c r="AY46" i="1"/>
  <c r="BB46" i="1" s="1"/>
  <c r="AW46" i="1"/>
  <c r="AM86" i="1"/>
  <c r="AY86" i="1"/>
  <c r="BB86" i="1" s="1"/>
  <c r="AW86" i="1"/>
  <c r="AO86" i="1"/>
  <c r="AM146" i="1"/>
  <c r="AY146" i="1"/>
  <c r="BB146" i="1" s="1"/>
  <c r="AW146" i="1"/>
  <c r="AM206" i="1"/>
  <c r="AY206" i="1"/>
  <c r="BB206" i="1" s="1"/>
  <c r="AW206" i="1"/>
  <c r="AO206" i="1"/>
  <c r="AM278" i="1"/>
  <c r="AY278" i="1"/>
  <c r="BB278" i="1" s="1"/>
  <c r="AW278" i="1"/>
  <c r="AM338" i="1"/>
  <c r="AY338" i="1"/>
  <c r="BB338" i="1" s="1"/>
  <c r="AW338" i="1"/>
  <c r="AO338" i="1"/>
  <c r="AM386" i="1"/>
  <c r="AY386" i="1"/>
  <c r="BB386" i="1" s="1"/>
  <c r="AW386" i="1"/>
  <c r="AM442" i="1"/>
  <c r="AY442" i="1"/>
  <c r="BB442" i="1" s="1"/>
  <c r="AW442" i="1"/>
  <c r="AO442" i="1"/>
  <c r="AM5" i="1"/>
  <c r="AY5" i="1"/>
  <c r="BB5" i="1" s="1"/>
  <c r="AW5" i="1"/>
  <c r="AM49" i="1"/>
  <c r="AY49" i="1"/>
  <c r="BB49" i="1" s="1"/>
  <c r="AW49" i="1"/>
  <c r="AO49" i="1"/>
  <c r="AM77" i="1"/>
  <c r="AY77" i="1"/>
  <c r="BB77" i="1" s="1"/>
  <c r="AW77" i="1"/>
  <c r="AM121" i="1"/>
  <c r="AY121" i="1"/>
  <c r="BB121" i="1" s="1"/>
  <c r="AW121" i="1"/>
  <c r="AO121" i="1"/>
  <c r="AM169" i="1"/>
  <c r="AY169" i="1"/>
  <c r="BB169" i="1" s="1"/>
  <c r="AW169" i="1"/>
  <c r="AM185" i="1"/>
  <c r="AY185" i="1"/>
  <c r="BB185" i="1" s="1"/>
  <c r="AW185" i="1"/>
  <c r="AO185" i="1"/>
  <c r="AM209" i="1"/>
  <c r="AY209" i="1"/>
  <c r="BB209" i="1" s="1"/>
  <c r="AW209" i="1"/>
  <c r="AM229" i="1"/>
  <c r="AY229" i="1"/>
  <c r="BB229" i="1" s="1"/>
  <c r="AW229" i="1"/>
  <c r="AO229" i="1"/>
  <c r="AM249" i="1"/>
  <c r="AY249" i="1"/>
  <c r="BB249" i="1" s="1"/>
  <c r="AW249" i="1"/>
  <c r="AM273" i="1"/>
  <c r="AY273" i="1"/>
  <c r="BB273" i="1" s="1"/>
  <c r="AW273" i="1"/>
  <c r="AO273" i="1"/>
  <c r="AM297" i="1"/>
  <c r="AY297" i="1"/>
  <c r="BB297" i="1" s="1"/>
  <c r="AW297" i="1"/>
  <c r="AM329" i="1"/>
  <c r="AY329" i="1"/>
  <c r="BB329" i="1" s="1"/>
  <c r="AW329" i="1"/>
  <c r="AO329" i="1"/>
  <c r="AM361" i="1"/>
  <c r="AY361" i="1"/>
  <c r="BB361" i="1" s="1"/>
  <c r="AW361" i="1"/>
  <c r="AM377" i="1"/>
  <c r="AY377" i="1"/>
  <c r="BB377" i="1" s="1"/>
  <c r="AW377" i="1"/>
  <c r="AO377" i="1"/>
  <c r="AM393" i="1"/>
  <c r="AY393" i="1"/>
  <c r="BB393" i="1" s="1"/>
  <c r="AW393" i="1"/>
  <c r="AM421" i="1"/>
  <c r="AY421" i="1"/>
  <c r="BB421" i="1" s="1"/>
  <c r="AW421" i="1"/>
  <c r="AO421" i="1"/>
  <c r="AM437" i="1"/>
  <c r="AY437" i="1"/>
  <c r="BB437" i="1" s="1"/>
  <c r="AW437" i="1"/>
  <c r="AM457" i="1"/>
  <c r="AY457" i="1"/>
  <c r="BB457" i="1" s="1"/>
  <c r="AW457" i="1"/>
  <c r="AO457" i="1"/>
  <c r="AM42" i="1"/>
  <c r="AY42" i="1"/>
  <c r="BB42" i="1" s="1"/>
  <c r="AW42" i="1"/>
  <c r="AM102" i="1"/>
  <c r="AY102" i="1"/>
  <c r="BB102" i="1" s="1"/>
  <c r="AW102" i="1"/>
  <c r="AO102" i="1"/>
  <c r="AM178" i="1"/>
  <c r="AY178" i="1"/>
  <c r="BB178" i="1" s="1"/>
  <c r="AW178" i="1"/>
  <c r="AM218" i="1"/>
  <c r="AY218" i="1"/>
  <c r="BB218" i="1" s="1"/>
  <c r="AW218" i="1"/>
  <c r="AO218" i="1"/>
  <c r="AM250" i="1"/>
  <c r="AY250" i="1"/>
  <c r="BB250" i="1" s="1"/>
  <c r="AW250" i="1"/>
  <c r="AM294" i="1"/>
  <c r="AY294" i="1"/>
  <c r="BB294" i="1" s="1"/>
  <c r="AW294" i="1"/>
  <c r="AO294" i="1"/>
  <c r="AM326" i="1"/>
  <c r="AY326" i="1"/>
  <c r="BB326" i="1" s="1"/>
  <c r="AW326" i="1"/>
  <c r="AM366" i="1"/>
  <c r="AY366" i="1"/>
  <c r="BB366" i="1" s="1"/>
  <c r="AW366" i="1"/>
  <c r="AO366" i="1"/>
  <c r="AM446" i="1"/>
  <c r="AY446" i="1"/>
  <c r="BB446" i="1" s="1"/>
  <c r="AW446" i="1"/>
  <c r="AM7" i="1"/>
  <c r="AY7" i="1"/>
  <c r="BB7" i="1" s="1"/>
  <c r="AW7" i="1"/>
  <c r="AO7" i="1"/>
  <c r="AM47" i="1"/>
  <c r="AY47" i="1"/>
  <c r="BB47" i="1" s="1"/>
  <c r="AW47" i="1"/>
  <c r="AM67" i="1"/>
  <c r="AW67" i="1"/>
  <c r="AY67" i="1"/>
  <c r="BB67" i="1" s="1"/>
  <c r="AO67" i="1"/>
  <c r="AM87" i="1"/>
  <c r="AY87" i="1"/>
  <c r="BB87" i="1" s="1"/>
  <c r="AW87" i="1"/>
  <c r="AM127" i="1"/>
  <c r="AY127" i="1"/>
  <c r="BB127" i="1" s="1"/>
  <c r="AW127" i="1"/>
  <c r="AO127" i="1"/>
  <c r="AM151" i="1"/>
  <c r="AY151" i="1"/>
  <c r="BB151" i="1" s="1"/>
  <c r="AW151" i="1"/>
  <c r="AM175" i="1"/>
  <c r="AM191" i="1"/>
  <c r="AY191" i="1"/>
  <c r="BB191" i="1" s="1"/>
  <c r="AW191" i="1"/>
  <c r="AO191" i="1"/>
  <c r="AM227" i="1"/>
  <c r="AY227" i="1"/>
  <c r="BB227" i="1" s="1"/>
  <c r="AW227" i="1"/>
  <c r="AO227" i="1"/>
  <c r="AM251" i="1"/>
  <c r="AW251" i="1"/>
  <c r="AY251" i="1"/>
  <c r="BB251" i="1" s="1"/>
  <c r="AO251" i="1"/>
  <c r="AM271" i="1"/>
  <c r="AY271" i="1"/>
  <c r="BB271" i="1" s="1"/>
  <c r="AW271" i="1"/>
  <c r="AO271" i="1"/>
  <c r="AM303" i="1"/>
  <c r="AY303" i="1"/>
  <c r="BB303" i="1" s="1"/>
  <c r="AW303" i="1"/>
  <c r="AO303" i="1"/>
  <c r="AM327" i="1"/>
  <c r="AY327" i="1"/>
  <c r="BB327" i="1" s="1"/>
  <c r="AW327" i="1"/>
  <c r="AO327" i="1"/>
  <c r="AM367" i="1"/>
  <c r="AY367" i="1"/>
  <c r="BB367" i="1" s="1"/>
  <c r="AW367" i="1"/>
  <c r="AO367" i="1"/>
  <c r="AM387" i="1"/>
  <c r="AY387" i="1"/>
  <c r="BB387" i="1" s="1"/>
  <c r="AW387" i="1"/>
  <c r="AO387" i="1"/>
  <c r="AM415" i="1"/>
  <c r="AY415" i="1"/>
  <c r="BB415" i="1" s="1"/>
  <c r="AW415" i="1"/>
  <c r="AO415" i="1"/>
  <c r="AM431" i="1"/>
  <c r="AY431" i="1"/>
  <c r="BB431" i="1" s="1"/>
  <c r="AW431" i="1"/>
  <c r="AO431" i="1"/>
  <c r="AM447" i="1"/>
  <c r="AY447" i="1"/>
  <c r="BB447" i="1" s="1"/>
  <c r="AW447" i="1"/>
  <c r="AO447" i="1"/>
  <c r="AM467" i="1"/>
  <c r="AY467" i="1"/>
  <c r="BB467" i="1" s="1"/>
  <c r="AW467" i="1"/>
  <c r="AO467" i="1"/>
  <c r="AM157" i="1"/>
  <c r="AY157" i="1"/>
  <c r="BB157" i="1" s="1"/>
  <c r="AO157" i="1"/>
  <c r="AW157" i="1"/>
  <c r="AM370" i="1"/>
  <c r="AY370" i="1"/>
  <c r="BB370" i="1" s="1"/>
  <c r="AW370" i="1"/>
  <c r="AO370" i="1"/>
  <c r="AM48" i="1"/>
  <c r="AY48" i="1"/>
  <c r="BB48" i="1" s="1"/>
  <c r="AW48" i="1"/>
  <c r="AO48" i="1"/>
  <c r="AM132" i="1"/>
  <c r="AY132" i="1"/>
  <c r="BB132" i="1" s="1"/>
  <c r="AO132" i="1"/>
  <c r="AM156" i="1"/>
  <c r="AY156" i="1"/>
  <c r="BB156" i="1" s="1"/>
  <c r="AW156" i="1"/>
  <c r="AO156" i="1"/>
  <c r="AM180" i="1"/>
  <c r="AY180" i="1"/>
  <c r="BB180" i="1" s="1"/>
  <c r="AO180" i="1"/>
  <c r="AW36" i="1"/>
  <c r="AO36" i="1"/>
  <c r="AY52" i="1"/>
  <c r="BB52" i="1" s="1"/>
  <c r="AO52" i="1"/>
  <c r="AY88" i="1"/>
  <c r="BB88" i="1" s="1"/>
  <c r="AO88" i="1"/>
  <c r="AY120" i="1"/>
  <c r="BB120" i="1" s="1"/>
  <c r="AO120" i="1"/>
  <c r="AY136" i="1"/>
  <c r="BB136" i="1" s="1"/>
  <c r="AO136" i="1"/>
  <c r="AY160" i="1"/>
  <c r="BB160" i="1" s="1"/>
  <c r="AO160" i="1"/>
  <c r="AY184" i="1"/>
  <c r="BB184" i="1" s="1"/>
  <c r="AO184" i="1"/>
  <c r="AY212" i="1"/>
  <c r="BB212" i="1" s="1"/>
  <c r="AO212" i="1"/>
  <c r="AY232" i="1"/>
  <c r="BB232" i="1" s="1"/>
  <c r="AO232" i="1"/>
  <c r="AY264" i="1"/>
  <c r="BB264" i="1" s="1"/>
  <c r="AO264" i="1"/>
  <c r="AY288" i="1"/>
  <c r="BB288" i="1" s="1"/>
  <c r="AO288" i="1"/>
  <c r="AY316" i="1"/>
  <c r="BB316" i="1" s="1"/>
  <c r="AO316" i="1"/>
  <c r="AY332" i="1"/>
  <c r="BB332" i="1" s="1"/>
  <c r="AO332" i="1"/>
  <c r="AY352" i="1"/>
  <c r="BB352" i="1" s="1"/>
  <c r="AO352" i="1"/>
  <c r="AW376" i="1"/>
  <c r="AO376" i="1"/>
  <c r="AY396" i="1"/>
  <c r="BB396" i="1" s="1"/>
  <c r="AO396" i="1"/>
  <c r="AY416" i="1"/>
  <c r="BB416" i="1" s="1"/>
  <c r="AO416" i="1"/>
  <c r="AY432" i="1"/>
  <c r="BB432" i="1" s="1"/>
  <c r="AO432" i="1"/>
  <c r="AY456" i="1"/>
  <c r="BB456" i="1" s="1"/>
  <c r="AW456" i="1"/>
  <c r="AW3" i="1"/>
  <c r="AW54" i="1"/>
  <c r="AM106" i="1"/>
  <c r="AW106" i="1"/>
  <c r="AW182" i="1"/>
  <c r="AM222" i="1"/>
  <c r="AW222" i="1"/>
  <c r="AW286" i="1"/>
  <c r="AM350" i="1"/>
  <c r="AY450" i="1"/>
  <c r="BB450" i="1" s="1"/>
  <c r="AO450" i="1"/>
  <c r="AY53" i="1"/>
  <c r="BB53" i="1" s="1"/>
  <c r="AO53" i="1"/>
  <c r="AY125" i="1"/>
  <c r="BB125" i="1" s="1"/>
  <c r="AO125" i="1"/>
  <c r="AY193" i="1"/>
  <c r="BB193" i="1" s="1"/>
  <c r="AO193" i="1"/>
  <c r="AY233" i="1"/>
  <c r="BB233" i="1" s="1"/>
  <c r="AW233" i="1"/>
  <c r="AY277" i="1"/>
  <c r="BB277" i="1" s="1"/>
  <c r="AO277" i="1"/>
  <c r="AY341" i="1"/>
  <c r="BB341" i="1" s="1"/>
  <c r="AO341" i="1"/>
  <c r="AY381" i="1"/>
  <c r="BB381" i="1" s="1"/>
  <c r="AW381" i="1"/>
  <c r="AY425" i="1"/>
  <c r="BB425" i="1" s="1"/>
  <c r="AO425" i="1"/>
  <c r="AY465" i="1"/>
  <c r="BB465" i="1" s="1"/>
  <c r="AO465" i="1"/>
  <c r="AY150" i="1"/>
  <c r="BB150" i="1" s="1"/>
  <c r="AO150" i="1"/>
  <c r="AY226" i="1"/>
  <c r="BB226" i="1" s="1"/>
  <c r="AO226" i="1"/>
  <c r="AY302" i="1"/>
  <c r="BB302" i="1" s="1"/>
  <c r="AO302" i="1"/>
  <c r="AY378" i="1"/>
  <c r="BB378" i="1" s="1"/>
  <c r="AO378" i="1"/>
  <c r="AY15" i="1"/>
  <c r="BB15" i="1" s="1"/>
  <c r="AO15" i="1"/>
  <c r="AM91" i="1"/>
  <c r="AW91" i="1"/>
  <c r="AM135" i="1"/>
  <c r="AW135" i="1"/>
  <c r="AM155" i="1"/>
  <c r="AO155" i="1"/>
  <c r="AM179" i="1"/>
  <c r="AO179" i="1"/>
  <c r="AM195" i="1"/>
  <c r="AW195" i="1"/>
  <c r="AM231" i="1"/>
  <c r="AW231" i="1"/>
  <c r="AM255" i="1"/>
  <c r="AW255" i="1"/>
  <c r="AM275" i="1"/>
  <c r="AW275" i="1"/>
  <c r="AM307" i="1"/>
  <c r="AW307" i="1"/>
  <c r="AM331" i="1"/>
  <c r="AW331" i="1"/>
  <c r="AM371" i="1"/>
  <c r="AW371" i="1"/>
  <c r="AM391" i="1"/>
  <c r="AW391" i="1"/>
  <c r="AM419" i="1"/>
  <c r="AW419" i="1"/>
  <c r="AM435" i="1"/>
  <c r="AW435" i="1"/>
  <c r="AM451" i="1"/>
  <c r="AW451" i="1"/>
  <c r="AM471" i="1"/>
  <c r="AW471" i="1"/>
  <c r="AM333" i="1"/>
  <c r="AW333" i="1"/>
  <c r="AM16" i="1"/>
  <c r="AW16" i="1"/>
  <c r="AY16" i="1"/>
  <c r="BB16" i="1" s="1"/>
  <c r="AO16" i="1"/>
  <c r="AM72" i="1"/>
  <c r="AW72" i="1"/>
  <c r="AO72" i="1"/>
  <c r="AW4" i="1"/>
  <c r="AY4" i="1"/>
  <c r="BB4" i="1" s="1"/>
  <c r="AO4" i="1"/>
  <c r="AM40" i="1"/>
  <c r="AY40" i="1"/>
  <c r="BB40" i="1" s="1"/>
  <c r="AO40" i="1"/>
  <c r="AM64" i="1"/>
  <c r="AY64" i="1"/>
  <c r="BB64" i="1" s="1"/>
  <c r="AW64" i="1"/>
  <c r="AO64" i="1"/>
  <c r="AM92" i="1"/>
  <c r="AY92" i="1"/>
  <c r="BB92" i="1" s="1"/>
  <c r="AO92" i="1"/>
  <c r="AM124" i="1"/>
  <c r="AY124" i="1"/>
  <c r="BB124" i="1" s="1"/>
  <c r="AW124" i="1"/>
  <c r="AO124" i="1"/>
  <c r="AM148" i="1"/>
  <c r="AY148" i="1"/>
  <c r="BB148" i="1" s="1"/>
  <c r="AO148" i="1"/>
  <c r="AM172" i="1"/>
  <c r="AY172" i="1"/>
  <c r="BB172" i="1" s="1"/>
  <c r="AW172" i="1"/>
  <c r="AO172" i="1"/>
  <c r="AM192" i="1"/>
  <c r="AY192" i="1"/>
  <c r="BB192" i="1" s="1"/>
  <c r="AO192" i="1"/>
  <c r="AM220" i="1"/>
  <c r="AY220" i="1"/>
  <c r="BB220" i="1" s="1"/>
  <c r="AW220" i="1"/>
  <c r="AO220" i="1"/>
  <c r="AM248" i="1"/>
  <c r="AY248" i="1"/>
  <c r="BB248" i="1" s="1"/>
  <c r="AW248" i="1"/>
  <c r="AM268" i="1"/>
  <c r="AY268" i="1"/>
  <c r="BB268" i="1" s="1"/>
  <c r="AW268" i="1"/>
  <c r="AO268" i="1"/>
  <c r="AM296" i="1"/>
  <c r="AY296" i="1"/>
  <c r="BB296" i="1" s="1"/>
  <c r="AO296" i="1"/>
  <c r="AM320" i="1"/>
  <c r="AY320" i="1"/>
  <c r="BB320" i="1" s="1"/>
  <c r="AW320" i="1"/>
  <c r="AO320" i="1"/>
  <c r="AM340" i="1"/>
  <c r="AY340" i="1"/>
  <c r="BB340" i="1" s="1"/>
  <c r="AO340" i="1"/>
  <c r="AM356" i="1"/>
  <c r="AY356" i="1"/>
  <c r="BB356" i="1" s="1"/>
  <c r="AW356" i="1"/>
  <c r="AO356" i="1"/>
  <c r="AM384" i="1"/>
  <c r="AY384" i="1"/>
  <c r="BB384" i="1" s="1"/>
  <c r="AO384" i="1"/>
  <c r="AM400" i="1"/>
  <c r="AY400" i="1"/>
  <c r="BB400" i="1" s="1"/>
  <c r="AW400" i="1"/>
  <c r="AO400" i="1"/>
  <c r="AM420" i="1"/>
  <c r="AY420" i="1"/>
  <c r="BB420" i="1" s="1"/>
  <c r="AO420" i="1"/>
  <c r="AM436" i="1"/>
  <c r="AY436" i="1"/>
  <c r="BB436" i="1" s="1"/>
  <c r="AW436" i="1"/>
  <c r="AO436" i="1"/>
  <c r="AM464" i="1"/>
  <c r="AY464" i="1"/>
  <c r="BB464" i="1" s="1"/>
  <c r="AO464" i="1"/>
  <c r="AM14" i="1"/>
  <c r="AY14" i="1"/>
  <c r="BB14" i="1" s="1"/>
  <c r="AW14" i="1"/>
  <c r="AO14" i="1"/>
  <c r="AM66" i="1"/>
  <c r="AY66" i="1"/>
  <c r="BB66" i="1" s="1"/>
  <c r="AO66" i="1"/>
  <c r="AM126" i="1"/>
  <c r="AY126" i="1"/>
  <c r="BB126" i="1" s="1"/>
  <c r="AW126" i="1"/>
  <c r="AO126" i="1"/>
  <c r="AM190" i="1"/>
  <c r="AY190" i="1"/>
  <c r="BB190" i="1" s="1"/>
  <c r="AO190" i="1"/>
  <c r="AM230" i="1"/>
  <c r="AY230" i="1"/>
  <c r="BB230" i="1" s="1"/>
  <c r="AW230" i="1"/>
  <c r="AO230" i="1"/>
  <c r="AM298" i="1"/>
  <c r="AY298" i="1"/>
  <c r="BB298" i="1" s="1"/>
  <c r="AO298" i="1"/>
  <c r="AM358" i="1"/>
  <c r="AY358" i="1"/>
  <c r="BB358" i="1" s="1"/>
  <c r="AW358" i="1"/>
  <c r="AO358" i="1"/>
  <c r="AM430" i="1"/>
  <c r="AY430" i="1"/>
  <c r="BB430" i="1" s="1"/>
  <c r="AO430" i="1"/>
  <c r="AM458" i="1"/>
  <c r="AY458" i="1"/>
  <c r="BB458" i="1" s="1"/>
  <c r="AW458" i="1"/>
  <c r="AO458" i="1"/>
  <c r="AM41" i="1"/>
  <c r="AY41" i="1"/>
  <c r="BB41" i="1" s="1"/>
  <c r="AO41" i="1"/>
  <c r="AM65" i="1"/>
  <c r="AY65" i="1"/>
  <c r="BB65" i="1" s="1"/>
  <c r="AW65" i="1"/>
  <c r="AO65" i="1"/>
  <c r="AM85" i="1"/>
  <c r="AY85" i="1"/>
  <c r="BB85" i="1" s="1"/>
  <c r="AO85" i="1"/>
  <c r="AM145" i="1"/>
  <c r="AY145" i="1"/>
  <c r="BB145" i="1" s="1"/>
  <c r="AW145" i="1"/>
  <c r="AO145" i="1"/>
  <c r="AM177" i="1"/>
  <c r="AY177" i="1"/>
  <c r="BB177" i="1" s="1"/>
  <c r="AO177" i="1"/>
  <c r="AM197" i="1"/>
  <c r="AY197" i="1"/>
  <c r="BB197" i="1" s="1"/>
  <c r="AW197" i="1"/>
  <c r="AO197" i="1"/>
  <c r="AM221" i="1"/>
  <c r="AY221" i="1"/>
  <c r="BB221" i="1" s="1"/>
  <c r="AO221" i="1"/>
  <c r="AM237" i="1"/>
  <c r="AY237" i="1"/>
  <c r="BB237" i="1" s="1"/>
  <c r="AW237" i="1"/>
  <c r="AO237" i="1"/>
  <c r="AM265" i="1"/>
  <c r="AY265" i="1"/>
  <c r="BB265" i="1" s="1"/>
  <c r="AO265" i="1"/>
  <c r="AM281" i="1"/>
  <c r="AY281" i="1"/>
  <c r="BB281" i="1" s="1"/>
  <c r="AW281" i="1"/>
  <c r="AO281" i="1"/>
  <c r="AM321" i="1"/>
  <c r="AY321" i="1"/>
  <c r="BB321" i="1" s="1"/>
  <c r="AO321" i="1"/>
  <c r="AM345" i="1"/>
  <c r="AY345" i="1"/>
  <c r="BB345" i="1" s="1"/>
  <c r="AW345" i="1"/>
  <c r="AO345" i="1"/>
  <c r="AM369" i="1"/>
  <c r="AY369" i="1"/>
  <c r="BB369" i="1" s="1"/>
  <c r="AO369" i="1"/>
  <c r="AM385" i="1"/>
  <c r="AY385" i="1"/>
  <c r="BB385" i="1" s="1"/>
  <c r="AW385" i="1"/>
  <c r="AO385" i="1"/>
  <c r="AM401" i="1"/>
  <c r="AY401" i="1"/>
  <c r="BB401" i="1" s="1"/>
  <c r="AO401" i="1"/>
  <c r="AM429" i="1"/>
  <c r="AY429" i="1"/>
  <c r="BB429" i="1" s="1"/>
  <c r="AW429" i="1"/>
  <c r="AO429" i="1"/>
  <c r="AM449" i="1"/>
  <c r="AY449" i="1"/>
  <c r="BB449" i="1" s="1"/>
  <c r="AO449" i="1"/>
  <c r="AM469" i="1"/>
  <c r="AY469" i="1"/>
  <c r="BB469" i="1" s="1"/>
  <c r="AW469" i="1"/>
  <c r="AO469" i="1"/>
  <c r="AM74" i="1"/>
  <c r="AM154" i="1"/>
  <c r="AY154" i="1"/>
  <c r="BB154" i="1" s="1"/>
  <c r="AW154" i="1"/>
  <c r="AO154" i="1"/>
  <c r="AM202" i="1"/>
  <c r="AY202" i="1"/>
  <c r="BB202" i="1" s="1"/>
  <c r="AW202" i="1"/>
  <c r="AO202" i="1"/>
  <c r="AM234" i="1"/>
  <c r="AY234" i="1"/>
  <c r="BB234" i="1" s="1"/>
  <c r="AW234" i="1"/>
  <c r="AO234" i="1"/>
  <c r="AM274" i="1"/>
  <c r="AY274" i="1"/>
  <c r="BB274" i="1" s="1"/>
  <c r="AW274" i="1"/>
  <c r="AO274" i="1"/>
  <c r="AM310" i="1"/>
  <c r="AY310" i="1"/>
  <c r="BB310" i="1" s="1"/>
  <c r="AW310" i="1"/>
  <c r="AO310" i="1"/>
  <c r="AM342" i="1"/>
  <c r="AY342" i="1"/>
  <c r="BB342" i="1" s="1"/>
  <c r="AW342" i="1"/>
  <c r="AO342" i="1"/>
  <c r="AM426" i="1"/>
  <c r="AY426" i="1"/>
  <c r="BB426" i="1" s="1"/>
  <c r="AW426" i="1"/>
  <c r="AO426" i="1"/>
  <c r="AM470" i="1"/>
  <c r="AY470" i="1"/>
  <c r="BB470" i="1" s="1"/>
  <c r="AW470" i="1"/>
  <c r="AO470" i="1"/>
  <c r="AM39" i="1"/>
  <c r="AY39" i="1"/>
  <c r="BB39" i="1" s="1"/>
  <c r="AW39" i="1"/>
  <c r="AO39" i="1"/>
  <c r="AM59" i="1"/>
  <c r="AW59" i="1"/>
  <c r="AY59" i="1"/>
  <c r="BB59" i="1" s="1"/>
  <c r="AO59" i="1"/>
  <c r="AM75" i="1"/>
  <c r="AY75" i="1"/>
  <c r="BB75" i="1" s="1"/>
  <c r="AW75" i="1"/>
  <c r="AO75" i="1"/>
  <c r="AM95" i="1"/>
  <c r="AY95" i="1"/>
  <c r="BB95" i="1" s="1"/>
  <c r="AW95" i="1"/>
  <c r="AO95" i="1"/>
  <c r="AM139" i="1"/>
  <c r="AY139" i="1"/>
  <c r="BB139" i="1" s="1"/>
  <c r="AW139" i="1"/>
  <c r="AO139" i="1"/>
  <c r="AM159" i="1"/>
  <c r="AY159" i="1"/>
  <c r="BB159" i="1" s="1"/>
  <c r="AW159" i="1"/>
  <c r="AO159" i="1"/>
  <c r="AM183" i="1"/>
  <c r="AY183" i="1"/>
  <c r="BB183" i="1" s="1"/>
  <c r="AW183" i="1"/>
  <c r="AO183" i="1"/>
  <c r="AM203" i="1"/>
  <c r="AY203" i="1"/>
  <c r="BB203" i="1" s="1"/>
  <c r="AW203" i="1"/>
  <c r="AO203" i="1"/>
  <c r="AM235" i="1"/>
  <c r="AY235" i="1"/>
  <c r="BB235" i="1" s="1"/>
  <c r="AW235" i="1"/>
  <c r="AO235" i="1"/>
  <c r="AM259" i="1"/>
  <c r="AY259" i="1"/>
  <c r="BB259" i="1" s="1"/>
  <c r="AW259" i="1"/>
  <c r="AO259" i="1"/>
  <c r="AM279" i="1"/>
  <c r="AY279" i="1"/>
  <c r="BB279" i="1" s="1"/>
  <c r="AW279" i="1"/>
  <c r="AO279" i="1"/>
  <c r="AM315" i="1"/>
  <c r="AW315" i="1"/>
  <c r="AY315" i="1"/>
  <c r="BB315" i="1" s="1"/>
  <c r="AO315" i="1"/>
  <c r="AM339" i="1"/>
  <c r="AY339" i="1"/>
  <c r="BB339" i="1" s="1"/>
  <c r="AW339" i="1"/>
  <c r="AO339" i="1"/>
  <c r="AM379" i="1"/>
  <c r="AY379" i="1"/>
  <c r="BB379" i="1" s="1"/>
  <c r="AW379" i="1"/>
  <c r="AO379" i="1"/>
  <c r="AM399" i="1"/>
  <c r="AY399" i="1"/>
  <c r="BB399" i="1" s="1"/>
  <c r="AW399" i="1"/>
  <c r="AO399" i="1"/>
  <c r="AM423" i="1"/>
  <c r="AY423" i="1"/>
  <c r="BB423" i="1" s="1"/>
  <c r="AW423" i="1"/>
  <c r="AO423" i="1"/>
  <c r="AM439" i="1"/>
  <c r="AY439" i="1"/>
  <c r="BB439" i="1" s="1"/>
  <c r="AW439" i="1"/>
  <c r="AO439" i="1"/>
  <c r="AM455" i="1"/>
  <c r="AY455" i="1"/>
  <c r="BB455" i="1" s="1"/>
  <c r="AW455" i="1"/>
  <c r="AO455" i="1"/>
  <c r="AM475" i="1"/>
  <c r="AY475" i="1"/>
  <c r="BB475" i="1" s="1"/>
  <c r="AW475" i="1"/>
  <c r="AO475" i="1"/>
  <c r="AM60" i="1"/>
  <c r="AY60" i="1"/>
  <c r="BB60" i="1" s="1"/>
  <c r="AW60" i="1"/>
  <c r="AO60" i="1"/>
  <c r="AM68" i="1"/>
  <c r="AM100" i="1"/>
  <c r="AM128" i="1"/>
  <c r="AM152" i="1"/>
  <c r="AM176" i="1"/>
  <c r="AO196" i="1"/>
  <c r="AY224" i="1"/>
  <c r="BB224" i="1" s="1"/>
  <c r="AO224" i="1"/>
  <c r="AO256" i="1"/>
  <c r="AY272" i="1"/>
  <c r="BB272" i="1" s="1"/>
  <c r="AO272" i="1"/>
  <c r="AW304" i="1"/>
  <c r="AY324" i="1"/>
  <c r="BB324" i="1" s="1"/>
  <c r="AO324" i="1"/>
  <c r="AO344" i="1"/>
  <c r="AY368" i="1"/>
  <c r="BB368" i="1" s="1"/>
  <c r="AO368" i="1"/>
  <c r="AO388" i="1"/>
  <c r="AY408" i="1"/>
  <c r="BB408" i="1" s="1"/>
  <c r="AO408" i="1"/>
  <c r="AW424" i="1"/>
  <c r="AY440" i="1"/>
  <c r="BB440" i="1" s="1"/>
  <c r="AO440" i="1"/>
  <c r="AO468" i="1"/>
  <c r="AY38" i="1"/>
  <c r="BB38" i="1" s="1"/>
  <c r="AO38" i="1"/>
  <c r="AW138" i="1"/>
  <c r="AW266" i="1"/>
  <c r="AW382" i="1"/>
  <c r="AW466" i="1"/>
  <c r="AW73" i="1"/>
  <c r="AW153" i="1"/>
  <c r="AW201" i="1"/>
  <c r="AY241" i="1"/>
  <c r="BB241" i="1" s="1"/>
  <c r="AY269" i="1"/>
  <c r="BB269" i="1" s="1"/>
  <c r="AY293" i="1"/>
  <c r="BB293" i="1" s="1"/>
  <c r="AY325" i="1"/>
  <c r="BB325" i="1" s="1"/>
  <c r="AY349" i="1"/>
  <c r="BB349" i="1" s="1"/>
  <c r="AY373" i="1"/>
  <c r="BB373" i="1" s="1"/>
  <c r="AY389" i="1"/>
  <c r="BB389" i="1" s="1"/>
  <c r="AY417" i="1"/>
  <c r="BB417" i="1" s="1"/>
  <c r="AY433" i="1"/>
  <c r="BB433" i="1" s="1"/>
  <c r="AY453" i="1"/>
  <c r="BB453" i="1" s="1"/>
  <c r="AY473" i="1"/>
  <c r="BB473" i="1" s="1"/>
  <c r="AY94" i="1"/>
  <c r="BB94" i="1" s="1"/>
  <c r="AY174" i="1"/>
  <c r="BB174" i="1" s="1"/>
  <c r="AY210" i="1"/>
  <c r="BB210" i="1" s="1"/>
  <c r="AY238" i="1"/>
  <c r="BB238" i="1" s="1"/>
  <c r="AY282" i="1"/>
  <c r="BB282" i="1" s="1"/>
  <c r="AY318" i="1"/>
  <c r="BB318" i="1" s="1"/>
  <c r="AY354" i="1"/>
  <c r="BB354" i="1" s="1"/>
  <c r="AY438" i="1"/>
  <c r="BB438" i="1" s="1"/>
  <c r="AY474" i="1"/>
  <c r="BB474" i="1" s="1"/>
  <c r="AY43" i="1"/>
  <c r="BB43" i="1" s="1"/>
  <c r="AY63" i="1"/>
  <c r="BB63" i="1" s="1"/>
  <c r="AY79" i="1"/>
  <c r="BB79" i="1" s="1"/>
  <c r="AY107" i="1"/>
  <c r="BB107" i="1" s="1"/>
  <c r="AY143" i="1"/>
  <c r="BB143" i="1" s="1"/>
  <c r="AY171" i="1"/>
  <c r="BB171" i="1" s="1"/>
  <c r="AY187" i="1"/>
  <c r="BB187" i="1" s="1"/>
  <c r="AY207" i="1"/>
  <c r="BB207" i="1" s="1"/>
  <c r="AY239" i="1"/>
  <c r="BB239" i="1" s="1"/>
  <c r="AY267" i="1"/>
  <c r="BB267" i="1" s="1"/>
  <c r="AY283" i="1"/>
  <c r="BB283" i="1" s="1"/>
  <c r="AY319" i="1"/>
  <c r="BB319" i="1" s="1"/>
  <c r="AY343" i="1"/>
  <c r="BB343" i="1" s="1"/>
  <c r="AY383" i="1"/>
  <c r="BB383" i="1" s="1"/>
  <c r="AY407" i="1"/>
  <c r="BB407" i="1" s="1"/>
  <c r="AY427" i="1"/>
  <c r="BB427" i="1" s="1"/>
  <c r="AY443" i="1"/>
  <c r="BB443" i="1" s="1"/>
  <c r="AY459" i="1"/>
  <c r="BB459" i="1" s="1"/>
  <c r="AY217" i="1"/>
  <c r="BB217" i="1" s="1"/>
  <c r="AW12" i="1"/>
  <c r="AM4" i="1"/>
  <c r="AD75" i="7" l="1"/>
  <c r="P76" i="1"/>
  <c r="AD91" i="7"/>
  <c r="P92" i="1"/>
  <c r="AD106" i="7"/>
  <c r="P107" i="1"/>
  <c r="P122" i="1"/>
  <c r="AD121" i="7"/>
  <c r="P174" i="1"/>
  <c r="AD173" i="7"/>
  <c r="P181" i="1"/>
  <c r="AD180" i="7"/>
  <c r="AD218" i="7"/>
  <c r="P219" i="1"/>
  <c r="AD277" i="7"/>
  <c r="P278" i="1"/>
  <c r="AD283" i="7"/>
  <c r="P284" i="1"/>
  <c r="AD349" i="7"/>
  <c r="P350" i="1"/>
  <c r="AD356" i="7"/>
  <c r="P357" i="1"/>
  <c r="AD375" i="7"/>
  <c r="P376" i="1"/>
  <c r="AD381" i="7"/>
  <c r="P381" i="1"/>
  <c r="AD387" i="7"/>
  <c r="P386" i="1"/>
  <c r="AD429" i="7"/>
  <c r="P428" i="1"/>
  <c r="AD442" i="7"/>
  <c r="P441" i="1"/>
  <c r="AD474" i="7"/>
  <c r="P473" i="1"/>
  <c r="AD62" i="7"/>
  <c r="P63" i="1"/>
  <c r="AD69" i="7"/>
  <c r="P70" i="1"/>
  <c r="AD76" i="7"/>
  <c r="P77" i="1"/>
  <c r="AD122" i="7"/>
  <c r="P123" i="1"/>
  <c r="AD144" i="7"/>
  <c r="P145" i="1"/>
  <c r="P153" i="1"/>
  <c r="AD152" i="7"/>
  <c r="AD160" i="7"/>
  <c r="P161" i="1"/>
  <c r="AD181" i="7"/>
  <c r="P182" i="1"/>
  <c r="AD219" i="7"/>
  <c r="P220" i="1"/>
  <c r="AD227" i="7"/>
  <c r="P228" i="1"/>
  <c r="AD299" i="7"/>
  <c r="P300" i="1"/>
  <c r="AD314" i="7"/>
  <c r="P315" i="1"/>
  <c r="AD363" i="7"/>
  <c r="P364" i="1"/>
  <c r="AD369" i="7"/>
  <c r="P370" i="1"/>
  <c r="AD423" i="7"/>
  <c r="P422" i="1"/>
  <c r="AD437" i="7"/>
  <c r="P436" i="1"/>
  <c r="AD443" i="7"/>
  <c r="P442" i="1"/>
  <c r="AD63" i="7"/>
  <c r="P64" i="1"/>
  <c r="AD85" i="7"/>
  <c r="P86" i="1"/>
  <c r="AD123" i="7"/>
  <c r="P124" i="1"/>
  <c r="AD138" i="7"/>
  <c r="P139" i="1"/>
  <c r="P213" i="1"/>
  <c r="AD212" i="7"/>
  <c r="AD235" i="7"/>
  <c r="P236" i="1"/>
  <c r="AD250" i="7"/>
  <c r="P251" i="1"/>
  <c r="AD315" i="7"/>
  <c r="P316" i="1"/>
  <c r="AD323" i="7"/>
  <c r="P324" i="1"/>
  <c r="AD351" i="7"/>
  <c r="P352" i="1"/>
  <c r="AD364" i="7"/>
  <c r="P365" i="1"/>
  <c r="AD383" i="7"/>
  <c r="P383" i="1"/>
  <c r="AD418" i="7"/>
  <c r="P417" i="1"/>
  <c r="AD431" i="7"/>
  <c r="P430" i="1"/>
  <c r="AD438" i="7"/>
  <c r="P437" i="1"/>
  <c r="AD456" i="7"/>
  <c r="P455" i="1"/>
  <c r="AD472" i="7"/>
  <c r="P471" i="1"/>
  <c r="AD7" i="7"/>
  <c r="P8" i="1"/>
  <c r="AD154" i="7"/>
  <c r="P155" i="1"/>
  <c r="AD213" i="7"/>
  <c r="P214" i="1"/>
  <c r="AD229" i="7"/>
  <c r="P230" i="1"/>
  <c r="AD272" i="7"/>
  <c r="P273" i="1"/>
  <c r="AD331" i="7"/>
  <c r="P332" i="1"/>
  <c r="AD352" i="7"/>
  <c r="P353" i="1"/>
  <c r="AD365" i="7"/>
  <c r="P366" i="1"/>
  <c r="AD394" i="7"/>
  <c r="P393" i="1"/>
  <c r="AD400" i="7"/>
  <c r="P399" i="1"/>
  <c r="AD413" i="7"/>
  <c r="P412" i="1"/>
  <c r="AD445" i="7"/>
  <c r="P444" i="1"/>
  <c r="AD451" i="7"/>
  <c r="P450" i="1"/>
  <c r="AD462" i="7"/>
  <c r="P461" i="1"/>
  <c r="AD471" i="7"/>
  <c r="P470" i="1"/>
  <c r="AD50" i="7"/>
  <c r="P51" i="1"/>
  <c r="AD58" i="7"/>
  <c r="P59" i="1"/>
  <c r="AD117" i="7"/>
  <c r="P118" i="1"/>
  <c r="AD155" i="7"/>
  <c r="P156" i="1"/>
  <c r="AD170" i="7"/>
  <c r="P171" i="1"/>
  <c r="AD176" i="7"/>
  <c r="P177" i="1"/>
  <c r="AD184" i="7"/>
  <c r="P185" i="1"/>
  <c r="AD192" i="7"/>
  <c r="P193" i="1"/>
  <c r="AD266" i="7"/>
  <c r="P267" i="1"/>
  <c r="AD309" i="7"/>
  <c r="P310" i="1"/>
  <c r="AD325" i="7"/>
  <c r="P326" i="1"/>
  <c r="P367" i="1"/>
  <c r="AD366" i="7"/>
  <c r="AD395" i="7"/>
  <c r="P394" i="1"/>
  <c r="AD407" i="7"/>
  <c r="P406" i="1"/>
  <c r="AD414" i="7"/>
  <c r="P413" i="1"/>
  <c r="AD433" i="7"/>
  <c r="P432" i="1"/>
  <c r="AD446" i="7"/>
  <c r="P445" i="1"/>
  <c r="AD463" i="7"/>
  <c r="P462" i="1"/>
  <c r="AD2" i="7"/>
  <c r="P3" i="1"/>
  <c r="AD44" i="7"/>
  <c r="P45" i="1"/>
  <c r="AD80" i="7"/>
  <c r="P81" i="1"/>
  <c r="AD88" i="7"/>
  <c r="P89" i="1"/>
  <c r="AD96" i="7"/>
  <c r="P97" i="1"/>
  <c r="AD126" i="7"/>
  <c r="P127" i="1"/>
  <c r="AD245" i="7"/>
  <c r="P246" i="1"/>
  <c r="AD260" i="7"/>
  <c r="P261" i="1"/>
  <c r="AD288" i="7"/>
  <c r="P289" i="1"/>
  <c r="AD310" i="7"/>
  <c r="P311" i="1"/>
  <c r="AD347" i="7"/>
  <c r="P348" i="1"/>
  <c r="AD372" i="7"/>
  <c r="P373" i="1"/>
  <c r="AD426" i="7"/>
  <c r="P425" i="1"/>
  <c r="AD434" i="7"/>
  <c r="P433" i="1"/>
  <c r="AD447" i="7"/>
  <c r="P446" i="1"/>
  <c r="AD38" i="7"/>
  <c r="P39" i="1"/>
  <c r="P46" i="1"/>
  <c r="AD45" i="7"/>
  <c r="AD89" i="7"/>
  <c r="P90" i="1"/>
  <c r="AD149" i="7"/>
  <c r="P150" i="1"/>
  <c r="P179" i="1"/>
  <c r="AD178" i="7"/>
  <c r="AD186" i="7"/>
  <c r="P187" i="1"/>
  <c r="AD208" i="7"/>
  <c r="P209" i="1"/>
  <c r="AD224" i="7"/>
  <c r="P225" i="1"/>
  <c r="AD246" i="7"/>
  <c r="P247" i="1"/>
  <c r="AD341" i="7"/>
  <c r="P342" i="1"/>
  <c r="AD360" i="7"/>
  <c r="P361" i="1"/>
  <c r="AD373" i="7"/>
  <c r="P374" i="1"/>
  <c r="AD397" i="7"/>
  <c r="P396" i="1"/>
  <c r="AD402" i="7"/>
  <c r="P401" i="1"/>
  <c r="AD409" i="7"/>
  <c r="P408" i="1"/>
  <c r="AD427" i="7"/>
  <c r="P426" i="1"/>
  <c r="AD448" i="7"/>
  <c r="P447" i="1"/>
  <c r="AD453" i="7"/>
  <c r="P452" i="1"/>
  <c r="AD465" i="7"/>
  <c r="P464" i="1"/>
  <c r="AD82" i="7"/>
  <c r="P83" i="1"/>
  <c r="AD90" i="7"/>
  <c r="P91" i="1"/>
  <c r="AD112" i="7"/>
  <c r="P113" i="1"/>
  <c r="P121" i="1"/>
  <c r="AD120" i="7"/>
  <c r="AD128" i="7"/>
  <c r="P129" i="1"/>
  <c r="AD158" i="7"/>
  <c r="P159" i="1"/>
  <c r="AD179" i="7"/>
  <c r="P180" i="1"/>
  <c r="AD187" i="7"/>
  <c r="P188" i="1"/>
  <c r="AD202" i="7"/>
  <c r="P203" i="1"/>
  <c r="AD282" i="7"/>
  <c r="P283" i="1"/>
  <c r="AD320" i="7"/>
  <c r="P321" i="1"/>
  <c r="AD342" i="7"/>
  <c r="P343" i="1"/>
  <c r="AD355" i="7"/>
  <c r="P356" i="1"/>
  <c r="AD361" i="7"/>
  <c r="P362" i="1"/>
  <c r="AD391" i="7"/>
  <c r="P390" i="1"/>
  <c r="AD403" i="7"/>
  <c r="P402" i="1"/>
  <c r="AD410" i="7"/>
  <c r="P409" i="1"/>
  <c r="AD454" i="7"/>
  <c r="P453" i="1"/>
  <c r="AD459" i="7"/>
  <c r="P458" i="1"/>
  <c r="AW89" i="1"/>
  <c r="AW322" i="1"/>
  <c r="AY51" i="1"/>
  <c r="BB51" i="1" s="1"/>
  <c r="AY330" i="1"/>
  <c r="BB330" i="1" s="1"/>
  <c r="AY50" i="1"/>
  <c r="BB50" i="1" s="1"/>
  <c r="AY365" i="1"/>
  <c r="BB365" i="1" s="1"/>
  <c r="AY173" i="1"/>
  <c r="BB173" i="1" s="1"/>
  <c r="P438" i="1"/>
  <c r="P172" i="1"/>
  <c r="P108" i="1"/>
  <c r="AN339" i="8"/>
  <c r="AN403" i="8"/>
  <c r="AN467" i="8"/>
  <c r="AN470" i="8"/>
  <c r="AW97" i="1"/>
  <c r="AW162" i="1"/>
  <c r="AW215" i="1"/>
  <c r="AW306" i="1"/>
  <c r="AW346" i="1"/>
  <c r="AW395" i="1"/>
  <c r="AW444" i="1"/>
  <c r="AW462" i="1"/>
  <c r="AW181" i="1"/>
  <c r="AW45" i="1"/>
  <c r="AW434" i="1"/>
  <c r="AW194" i="1"/>
  <c r="AM44" i="1"/>
  <c r="AY454" i="1"/>
  <c r="BB454" i="1" s="1"/>
  <c r="AY270" i="1"/>
  <c r="BB270" i="1" s="1"/>
  <c r="AY198" i="1"/>
  <c r="BB198" i="1" s="1"/>
  <c r="AY441" i="1"/>
  <c r="BB441" i="1" s="1"/>
  <c r="AY397" i="1"/>
  <c r="BB397" i="1" s="1"/>
  <c r="AY301" i="1"/>
  <c r="BB301" i="1" s="1"/>
  <c r="AY257" i="1"/>
  <c r="BB257" i="1" s="1"/>
  <c r="AY213" i="1"/>
  <c r="BB213" i="1" s="1"/>
  <c r="AY81" i="1"/>
  <c r="BB81" i="1" s="1"/>
  <c r="AY37" i="1"/>
  <c r="BB37" i="1" s="1"/>
  <c r="AY422" i="1"/>
  <c r="BB422" i="1" s="1"/>
  <c r="AY323" i="1"/>
  <c r="BB323" i="1" s="1"/>
  <c r="AY380" i="1"/>
  <c r="BB380" i="1" s="1"/>
  <c r="AY245" i="1"/>
  <c r="BB245" i="1" s="1"/>
  <c r="AY313" i="1"/>
  <c r="BB313" i="1" s="1"/>
  <c r="AM3" i="1"/>
  <c r="AM217" i="1"/>
  <c r="AM443" i="1"/>
  <c r="AM407" i="1"/>
  <c r="AM343" i="1"/>
  <c r="AM283" i="1"/>
  <c r="AM239" i="1"/>
  <c r="AM187" i="1"/>
  <c r="AM143" i="1"/>
  <c r="AM79" i="1"/>
  <c r="AM43" i="1"/>
  <c r="AM438" i="1"/>
  <c r="AM318" i="1"/>
  <c r="AM238" i="1"/>
  <c r="AM174" i="1"/>
  <c r="AM473" i="1"/>
  <c r="AM433" i="1"/>
  <c r="AM389" i="1"/>
  <c r="AM349" i="1"/>
  <c r="AM293" i="1"/>
  <c r="AM241" i="1"/>
  <c r="AY181" i="1"/>
  <c r="BB181" i="1" s="1"/>
  <c r="AY89" i="1"/>
  <c r="BB89" i="1" s="1"/>
  <c r="AY45" i="1"/>
  <c r="BB45" i="1" s="1"/>
  <c r="AY434" i="1"/>
  <c r="BB434" i="1" s="1"/>
  <c r="AY322" i="1"/>
  <c r="BB322" i="1" s="1"/>
  <c r="AY194" i="1"/>
  <c r="BB194" i="1" s="1"/>
  <c r="AW38" i="1"/>
  <c r="AW440" i="1"/>
  <c r="AW408" i="1"/>
  <c r="AW368" i="1"/>
  <c r="AW324" i="1"/>
  <c r="AW272" i="1"/>
  <c r="AW224" i="1"/>
  <c r="AO152" i="1"/>
  <c r="AO100" i="1"/>
  <c r="AO333" i="1"/>
  <c r="AO451" i="1"/>
  <c r="AO419" i="1"/>
  <c r="AO371" i="1"/>
  <c r="AO307" i="1"/>
  <c r="AO255" i="1"/>
  <c r="AO195" i="1"/>
  <c r="AY155" i="1"/>
  <c r="BB155" i="1" s="1"/>
  <c r="AO91" i="1"/>
  <c r="AM51" i="1"/>
  <c r="AM454" i="1"/>
  <c r="AM330" i="1"/>
  <c r="AM270" i="1"/>
  <c r="AM198" i="1"/>
  <c r="AM50" i="1"/>
  <c r="AM441" i="1"/>
  <c r="AM397" i="1"/>
  <c r="AM365" i="1"/>
  <c r="AM301" i="1"/>
  <c r="AM257" i="1"/>
  <c r="AM213" i="1"/>
  <c r="AM173" i="1"/>
  <c r="AM81" i="1"/>
  <c r="AM37" i="1"/>
  <c r="AM422" i="1"/>
  <c r="AY222" i="1"/>
  <c r="BB222" i="1" s="1"/>
  <c r="AY106" i="1"/>
  <c r="BB106" i="1" s="1"/>
  <c r="AY3" i="1"/>
  <c r="BB3" i="1" s="1"/>
  <c r="AM432" i="1"/>
  <c r="AM396" i="1"/>
  <c r="AM352" i="1"/>
  <c r="AM316" i="1"/>
  <c r="AM264" i="1"/>
  <c r="AM212" i="1"/>
  <c r="AM160" i="1"/>
  <c r="AM120" i="1"/>
  <c r="AM52" i="1"/>
  <c r="AM186" i="1"/>
  <c r="AM314" i="1"/>
  <c r="AM123" i="1"/>
  <c r="AM223" i="1"/>
  <c r="AM323" i="1"/>
  <c r="AM244" i="1"/>
  <c r="AM380" i="1"/>
  <c r="AM93" i="1"/>
  <c r="AM141" i="1"/>
  <c r="AM245" i="1"/>
  <c r="AM313" i="1"/>
  <c r="AO186" i="9"/>
  <c r="AO170" i="9"/>
  <c r="AO213" i="9"/>
  <c r="AO46" i="9"/>
  <c r="AO245" i="9"/>
  <c r="AO229" i="9"/>
  <c r="P26" i="1"/>
  <c r="P31" i="1"/>
  <c r="K6" i="1"/>
  <c r="K14" i="1"/>
  <c r="K41" i="1"/>
  <c r="K49" i="1"/>
  <c r="K76" i="1"/>
  <c r="K96" i="1"/>
  <c r="AN331" i="8"/>
  <c r="AN395" i="8"/>
  <c r="AN459" i="8"/>
  <c r="AW9" i="1"/>
  <c r="AW56" i="1"/>
  <c r="AW114" i="1"/>
  <c r="AW163" i="1"/>
  <c r="AW189" i="1"/>
  <c r="AW205" i="1"/>
  <c r="AW317" i="1"/>
  <c r="AW347" i="1"/>
  <c r="AW445" i="1"/>
  <c r="AO459" i="1"/>
  <c r="AO383" i="1"/>
  <c r="AO267" i="1"/>
  <c r="AW171" i="1"/>
  <c r="AO63" i="1"/>
  <c r="AO354" i="1"/>
  <c r="AO210" i="1"/>
  <c r="AO453" i="1"/>
  <c r="AO417" i="1"/>
  <c r="AO325" i="1"/>
  <c r="AO269" i="1"/>
  <c r="AM89" i="1"/>
  <c r="AM45" i="1"/>
  <c r="AM434" i="1"/>
  <c r="AM322" i="1"/>
  <c r="AM194" i="1"/>
  <c r="AO140" i="1"/>
  <c r="P331" i="1"/>
  <c r="AW62" i="1"/>
  <c r="AW78" i="1"/>
  <c r="AW99" i="1"/>
  <c r="AW119" i="1"/>
  <c r="AW158" i="1"/>
  <c r="AW164" i="1"/>
  <c r="AW200" i="1"/>
  <c r="AW211" i="1"/>
  <c r="AW254" i="1"/>
  <c r="AW374" i="1"/>
  <c r="AW463" i="1"/>
  <c r="AO12" i="1"/>
  <c r="AO427" i="1"/>
  <c r="AO319" i="1"/>
  <c r="AO207" i="1"/>
  <c r="AW107" i="1"/>
  <c r="AO474" i="1"/>
  <c r="AO282" i="1"/>
  <c r="AO94" i="1"/>
  <c r="AO373" i="1"/>
  <c r="AM181" i="1"/>
  <c r="AW152" i="1"/>
  <c r="AW100" i="1"/>
  <c r="AO243" i="1"/>
  <c r="AY12" i="1"/>
  <c r="BB12" i="1" s="1"/>
  <c r="AW459" i="1"/>
  <c r="AW427" i="1"/>
  <c r="AW383" i="1"/>
  <c r="AW319" i="1"/>
  <c r="AW267" i="1"/>
  <c r="AW207" i="1"/>
  <c r="AO171" i="1"/>
  <c r="AO107" i="1"/>
  <c r="AW63" i="1"/>
  <c r="AW474" i="1"/>
  <c r="AW354" i="1"/>
  <c r="AW282" i="1"/>
  <c r="AW210" i="1"/>
  <c r="AW94" i="1"/>
  <c r="AW453" i="1"/>
  <c r="AW417" i="1"/>
  <c r="AW373" i="1"/>
  <c r="AW325" i="1"/>
  <c r="AW269" i="1"/>
  <c r="AO201" i="1"/>
  <c r="AO153" i="1"/>
  <c r="AO73" i="1"/>
  <c r="AO466" i="1"/>
  <c r="AO382" i="1"/>
  <c r="AO266" i="1"/>
  <c r="AO138" i="1"/>
  <c r="AW15" i="1"/>
  <c r="AW378" i="1"/>
  <c r="AW302" i="1"/>
  <c r="AW226" i="1"/>
  <c r="AW150" i="1"/>
  <c r="AW465" i="1"/>
  <c r="AW425" i="1"/>
  <c r="AO381" i="1"/>
  <c r="AW341" i="1"/>
  <c r="AW277" i="1"/>
  <c r="AO233" i="1"/>
  <c r="AW193" i="1"/>
  <c r="AW125" i="1"/>
  <c r="AW53" i="1"/>
  <c r="AW450" i="1"/>
  <c r="AO286" i="1"/>
  <c r="AO182" i="1"/>
  <c r="AO54" i="1"/>
  <c r="AO456" i="1"/>
  <c r="AW416" i="1"/>
  <c r="AY376" i="1"/>
  <c r="BB376" i="1" s="1"/>
  <c r="AW332" i="1"/>
  <c r="AW288" i="1"/>
  <c r="AW232" i="1"/>
  <c r="AW184" i="1"/>
  <c r="AW136" i="1"/>
  <c r="AW88" i="1"/>
  <c r="AY36" i="1"/>
  <c r="BB36" i="1" s="1"/>
  <c r="AO8" i="1"/>
  <c r="AW142" i="1"/>
  <c r="AW243" i="1"/>
  <c r="AW355" i="1"/>
  <c r="AW140" i="1"/>
  <c r="AW280" i="1"/>
  <c r="AW360" i="1"/>
  <c r="AW452" i="1"/>
  <c r="AW285" i="1"/>
  <c r="AO264" i="9"/>
  <c r="P23" i="1"/>
  <c r="P32" i="1"/>
  <c r="K55" i="1"/>
  <c r="K63" i="1"/>
  <c r="K144" i="1"/>
  <c r="K179" i="1"/>
  <c r="K195" i="1"/>
  <c r="K222" i="1"/>
  <c r="K276" i="1"/>
  <c r="P176" i="1"/>
  <c r="AN315" i="8"/>
  <c r="AN379" i="8"/>
  <c r="AN443" i="8"/>
  <c r="AW10" i="1"/>
  <c r="AW115" i="1"/>
  <c r="AW375" i="1"/>
  <c r="AW390" i="1"/>
  <c r="AW11" i="1"/>
  <c r="AW80" i="1"/>
  <c r="AW90" i="1"/>
  <c r="AW105" i="1"/>
  <c r="AW110" i="1"/>
  <c r="AW116" i="1"/>
  <c r="AW308" i="1"/>
  <c r="AW359" i="1"/>
  <c r="AW413" i="1"/>
  <c r="AY201" i="1"/>
  <c r="BB201" i="1" s="1"/>
  <c r="AY153" i="1"/>
  <c r="BB153" i="1" s="1"/>
  <c r="AY73" i="1"/>
  <c r="BB73" i="1" s="1"/>
  <c r="AY466" i="1"/>
  <c r="BB466" i="1" s="1"/>
  <c r="AY382" i="1"/>
  <c r="BB382" i="1" s="1"/>
  <c r="AY266" i="1"/>
  <c r="BB266" i="1" s="1"/>
  <c r="AY138" i="1"/>
  <c r="BB138" i="1" s="1"/>
  <c r="AW468" i="1"/>
  <c r="AY424" i="1"/>
  <c r="BB424" i="1" s="1"/>
  <c r="AW388" i="1"/>
  <c r="AW344" i="1"/>
  <c r="AO304" i="1"/>
  <c r="AW256" i="1"/>
  <c r="AW196" i="1"/>
  <c r="AO128" i="1"/>
  <c r="AO68" i="1"/>
  <c r="AO44" i="1"/>
  <c r="AO471" i="1"/>
  <c r="AO435" i="1"/>
  <c r="AO391" i="1"/>
  <c r="AO331" i="1"/>
  <c r="AO275" i="1"/>
  <c r="AO231" i="1"/>
  <c r="AW179" i="1"/>
  <c r="AO135" i="1"/>
  <c r="AY286" i="1"/>
  <c r="BB286" i="1" s="1"/>
  <c r="AY182" i="1"/>
  <c r="BB182" i="1" s="1"/>
  <c r="AY54" i="1"/>
  <c r="BB54" i="1" s="1"/>
  <c r="AW8" i="1"/>
  <c r="P24" i="1"/>
  <c r="P30" i="1"/>
  <c r="AD26" i="7"/>
  <c r="M20" i="1"/>
  <c r="M22" i="1"/>
  <c r="M24" i="1"/>
  <c r="M26" i="1"/>
  <c r="M19" i="1"/>
  <c r="M21" i="1"/>
  <c r="M23" i="1"/>
  <c r="M25" i="1"/>
  <c r="AW166" i="1"/>
  <c r="AW262" i="1"/>
  <c r="AW309" i="1"/>
  <c r="AW335" i="1"/>
  <c r="AO443" i="1"/>
  <c r="AO283" i="1"/>
  <c r="AO143" i="1"/>
  <c r="AO43" i="1"/>
  <c r="AO238" i="1"/>
  <c r="AO433" i="1"/>
  <c r="AW349" i="1"/>
  <c r="AY388" i="1"/>
  <c r="BB388" i="1" s="1"/>
  <c r="AY304" i="1"/>
  <c r="BB304" i="1" s="1"/>
  <c r="AY196" i="1"/>
  <c r="BB196" i="1" s="1"/>
  <c r="AW68" i="1"/>
  <c r="AO454" i="1"/>
  <c r="AO198" i="1"/>
  <c r="AO441" i="1"/>
  <c r="AO365" i="1"/>
  <c r="AO213" i="1"/>
  <c r="AO81" i="1"/>
  <c r="AO186" i="1"/>
  <c r="AO323" i="1"/>
  <c r="AO93" i="1"/>
  <c r="K91" i="1"/>
  <c r="P305" i="1"/>
  <c r="P241" i="1"/>
  <c r="P414" i="1"/>
  <c r="P474" i="1"/>
  <c r="P299" i="1"/>
  <c r="AN355" i="8"/>
  <c r="AN419" i="8"/>
  <c r="AW18" i="1"/>
  <c r="AW117" i="1"/>
  <c r="AW133" i="1"/>
  <c r="AW263" i="1"/>
  <c r="AW299" i="1"/>
  <c r="AW351" i="1"/>
  <c r="AW460" i="1"/>
  <c r="AO217" i="1"/>
  <c r="AO407" i="1"/>
  <c r="AO343" i="1"/>
  <c r="AO239" i="1"/>
  <c r="AO187" i="1"/>
  <c r="AO79" i="1"/>
  <c r="AO438" i="1"/>
  <c r="AO318" i="1"/>
  <c r="AO174" i="1"/>
  <c r="AO473" i="1"/>
  <c r="AO389" i="1"/>
  <c r="AO293" i="1"/>
  <c r="AO241" i="1"/>
  <c r="AY468" i="1"/>
  <c r="BB468" i="1" s="1"/>
  <c r="AO424" i="1"/>
  <c r="AY344" i="1"/>
  <c r="BB344" i="1" s="1"/>
  <c r="AY256" i="1"/>
  <c r="BB256" i="1" s="1"/>
  <c r="AW128" i="1"/>
  <c r="AW44" i="1"/>
  <c r="AO51" i="1"/>
  <c r="AO330" i="1"/>
  <c r="AO270" i="1"/>
  <c r="AO50" i="1"/>
  <c r="AO397" i="1"/>
  <c r="AO301" i="1"/>
  <c r="AO257" i="1"/>
  <c r="AO173" i="1"/>
  <c r="AO37" i="1"/>
  <c r="AO422" i="1"/>
  <c r="AO380" i="1"/>
  <c r="AO245" i="1"/>
  <c r="AO313" i="1"/>
  <c r="P25" i="1"/>
  <c r="N27" i="1"/>
  <c r="N35" i="1"/>
  <c r="N28" i="1"/>
  <c r="N29" i="1"/>
  <c r="N30" i="1"/>
  <c r="N31" i="1"/>
  <c r="N32" i="1"/>
  <c r="N33" i="1"/>
  <c r="N34" i="1"/>
  <c r="AW76" i="1"/>
  <c r="AW144" i="1"/>
  <c r="AW300" i="1"/>
  <c r="AW394" i="1"/>
  <c r="AW461" i="1"/>
  <c r="S112" i="1"/>
  <c r="S144" i="1"/>
  <c r="S302" i="1"/>
  <c r="S346" i="1"/>
  <c r="S374" i="1"/>
  <c r="S444" i="1"/>
  <c r="S460" i="1"/>
  <c r="S205" i="1"/>
  <c r="S260" i="1"/>
  <c r="AW131" i="1"/>
  <c r="AW161" i="1"/>
  <c r="AW168" i="1"/>
  <c r="AW214" i="1"/>
  <c r="AW362" i="1"/>
  <c r="Q20" i="1"/>
  <c r="Q22" i="1"/>
  <c r="Q24" i="1"/>
  <c r="Q26" i="1"/>
  <c r="Q19" i="1"/>
  <c r="Q21" i="1"/>
  <c r="Q23" i="1"/>
  <c r="Q25" i="1"/>
  <c r="Q33" i="1"/>
  <c r="Q35" i="1"/>
  <c r="Q28" i="1"/>
  <c r="Q30" i="1"/>
  <c r="Q32" i="1"/>
  <c r="Q34" i="1"/>
  <c r="Q27" i="1"/>
  <c r="Q29" i="1"/>
  <c r="Q31" i="1"/>
  <c r="S97" i="1"/>
  <c r="S117" i="1"/>
  <c r="S125" i="1"/>
  <c r="S137" i="1"/>
  <c r="S335" i="1"/>
  <c r="S347" i="1"/>
  <c r="S359" i="1"/>
  <c r="S375" i="1"/>
  <c r="S409" i="1"/>
  <c r="S413" i="1"/>
  <c r="S445" i="1"/>
  <c r="S461" i="1"/>
  <c r="AW82" i="1"/>
  <c r="AW101" i="1"/>
  <c r="AW109" i="1"/>
  <c r="AW165" i="1"/>
  <c r="AW240" i="1"/>
  <c r="AW261" i="1"/>
  <c r="AW336" i="1"/>
  <c r="M28" i="1"/>
  <c r="M30" i="1"/>
  <c r="M32" i="1"/>
  <c r="M34" i="1"/>
  <c r="M27" i="1"/>
  <c r="M29" i="1"/>
  <c r="M31" i="1"/>
  <c r="N19" i="1"/>
  <c r="N26" i="1"/>
  <c r="N20" i="1"/>
  <c r="N21" i="1"/>
  <c r="N22" i="1"/>
  <c r="N23" i="1"/>
  <c r="N24" i="1"/>
  <c r="N25" i="1"/>
  <c r="S166" i="1"/>
  <c r="V21" i="1"/>
  <c r="AQ21" i="1" s="1"/>
  <c r="AW21" i="1" s="1"/>
  <c r="AW291" i="1"/>
  <c r="S98" i="1"/>
  <c r="S110" i="1"/>
  <c r="S158" i="1"/>
  <c r="S162" i="1"/>
  <c r="S364" i="1"/>
  <c r="S376" i="1"/>
  <c r="S390" i="1"/>
  <c r="S394" i="1"/>
  <c r="S446" i="1"/>
  <c r="AW19" i="1"/>
  <c r="AW29" i="1"/>
  <c r="V31" i="1"/>
  <c r="AQ31" i="1" s="1"/>
  <c r="AW31" i="1" s="1"/>
  <c r="S11" i="1"/>
  <c r="S171" i="1"/>
  <c r="S191" i="1"/>
  <c r="S211" i="1"/>
  <c r="S219" i="1"/>
  <c r="S223" i="1"/>
  <c r="S262" i="1"/>
  <c r="AW35" i="1"/>
  <c r="S115" i="1"/>
  <c r="S119" i="1"/>
  <c r="S127" i="1"/>
  <c r="S139" i="1"/>
  <c r="S147" i="1"/>
  <c r="S317" i="1"/>
  <c r="S380" i="1"/>
  <c r="S395" i="1"/>
  <c r="AW17" i="1"/>
  <c r="AW61" i="1"/>
  <c r="AW69" i="1"/>
  <c r="AW84" i="1"/>
  <c r="AW96" i="1"/>
  <c r="AW103" i="1"/>
  <c r="AW118" i="1"/>
  <c r="AW122" i="1"/>
  <c r="AW134" i="1"/>
  <c r="AW170" i="1"/>
  <c r="AW208" i="1"/>
  <c r="AW246" i="1"/>
  <c r="AW305" i="1"/>
  <c r="S56" i="1"/>
  <c r="S212" i="1"/>
  <c r="S163" i="1"/>
  <c r="S259" i="1"/>
  <c r="S263" i="1"/>
  <c r="AW6" i="1"/>
  <c r="AW13" i="1"/>
  <c r="AW57" i="1"/>
  <c r="AW104" i="1"/>
  <c r="AW111" i="1"/>
  <c r="AW130" i="1"/>
  <c r="AW167" i="1"/>
  <c r="M33" i="1"/>
  <c r="AQ23" i="20"/>
  <c r="AQ34" i="20"/>
  <c r="AQ21" i="20"/>
  <c r="AQ33" i="20"/>
  <c r="AQ20" i="20"/>
  <c r="AK471" i="20"/>
  <c r="AK408" i="20"/>
  <c r="AK352" i="20"/>
  <c r="AK336" i="20"/>
  <c r="AK304" i="20"/>
  <c r="AK224" i="20"/>
  <c r="AK192" i="20"/>
  <c r="AK168" i="20"/>
  <c r="AK160" i="20"/>
  <c r="AK136" i="20"/>
  <c r="AK112" i="20"/>
  <c r="AK104" i="20"/>
  <c r="AK96" i="20"/>
  <c r="AK80" i="20"/>
  <c r="AK56" i="20"/>
  <c r="AK48" i="20"/>
  <c r="AK32" i="20"/>
  <c r="AK24" i="20"/>
  <c r="AK16" i="20"/>
  <c r="AK8" i="20"/>
  <c r="AQ31" i="20"/>
  <c r="AQ29" i="20"/>
  <c r="AQ27" i="20"/>
  <c r="AQ30" i="20"/>
  <c r="AQ32" i="20"/>
  <c r="AQ19" i="20"/>
  <c r="AQ22" i="20"/>
  <c r="AQ482" i="20" s="1"/>
  <c r="AQ24" i="20"/>
  <c r="AQ26" i="20"/>
  <c r="AK467" i="20"/>
  <c r="AK444" i="20"/>
  <c r="AK412" i="20"/>
  <c r="AK364" i="20"/>
  <c r="AK356" i="20"/>
  <c r="AK316" i="20"/>
  <c r="AK308" i="20"/>
  <c r="AK260" i="20"/>
  <c r="AK204" i="20"/>
  <c r="AK188" i="20"/>
  <c r="AK180" i="20"/>
  <c r="AK164" i="20"/>
  <c r="AK156" i="20"/>
  <c r="AK140" i="20"/>
  <c r="AK132" i="20"/>
  <c r="AK124" i="20"/>
  <c r="AK116" i="20"/>
  <c r="AK108" i="20"/>
  <c r="AK100" i="20"/>
  <c r="AK92" i="20"/>
  <c r="AK84" i="20"/>
  <c r="AK76" i="20"/>
  <c r="AK68" i="20"/>
  <c r="AK60" i="20"/>
  <c r="AK28" i="20"/>
  <c r="AK20" i="20"/>
  <c r="AK12" i="20"/>
  <c r="AQ25" i="20"/>
  <c r="AB473" i="20"/>
  <c r="AK458" i="18"/>
  <c r="AB465" i="20"/>
  <c r="AK450" i="18"/>
  <c r="AB457" i="20"/>
  <c r="AK442" i="18"/>
  <c r="AB449" i="20"/>
  <c r="AK434" i="18"/>
  <c r="AB441" i="20"/>
  <c r="AK426" i="18"/>
  <c r="AB433" i="20"/>
  <c r="AK418" i="18"/>
  <c r="AB425" i="20"/>
  <c r="AK410" i="18"/>
  <c r="AB417" i="20"/>
  <c r="AK402" i="18"/>
  <c r="AB409" i="20"/>
  <c r="AK394" i="18"/>
  <c r="AB401" i="20"/>
  <c r="AK386" i="18"/>
  <c r="AB393" i="20"/>
  <c r="AK378" i="18"/>
  <c r="AB385" i="20"/>
  <c r="AK370" i="18"/>
  <c r="AB377" i="20"/>
  <c r="AK362" i="18"/>
  <c r="AB369" i="20"/>
  <c r="AK354" i="18"/>
  <c r="AB361" i="20"/>
  <c r="AK346" i="18"/>
  <c r="AB353" i="20"/>
  <c r="AK338" i="18"/>
  <c r="AB345" i="20"/>
  <c r="AK330" i="18"/>
  <c r="AB337" i="20"/>
  <c r="AK322" i="18"/>
  <c r="AB329" i="20"/>
  <c r="AK314" i="18"/>
  <c r="AB321" i="20"/>
  <c r="AK306" i="18"/>
  <c r="AB313" i="20"/>
  <c r="AK298" i="18"/>
  <c r="AB305" i="20"/>
  <c r="AK290" i="18"/>
  <c r="AB297" i="20"/>
  <c r="AK282" i="18"/>
  <c r="AB289" i="20"/>
  <c r="AK274" i="18"/>
  <c r="AB281" i="20"/>
  <c r="AK266" i="18"/>
  <c r="AB273" i="20"/>
  <c r="AK258" i="18"/>
  <c r="AB265" i="20"/>
  <c r="AK250" i="18"/>
  <c r="AB257" i="20"/>
  <c r="AK242" i="18"/>
  <c r="AB249" i="20"/>
  <c r="AK234" i="18"/>
  <c r="AB241" i="20"/>
  <c r="AK226" i="18"/>
  <c r="AB233" i="20"/>
  <c r="AK218" i="18"/>
  <c r="AB225" i="20"/>
  <c r="AK210" i="18"/>
  <c r="AB217" i="20"/>
  <c r="AK202" i="18"/>
  <c r="AB209" i="20"/>
  <c r="AK194" i="18"/>
  <c r="AB201" i="20"/>
  <c r="AK186" i="18"/>
  <c r="AB193" i="20"/>
  <c r="AK178" i="18"/>
  <c r="AB185" i="20"/>
  <c r="AK170" i="18"/>
  <c r="AB177" i="20"/>
  <c r="AK162" i="18"/>
  <c r="AB169" i="20"/>
  <c r="AK154" i="18"/>
  <c r="AB161" i="20"/>
  <c r="AK146" i="18"/>
  <c r="AK2" i="18"/>
  <c r="AK451" i="18"/>
  <c r="AK439" i="18"/>
  <c r="AK429" i="18"/>
  <c r="AK419" i="18"/>
  <c r="AK407" i="18"/>
  <c r="AK397" i="18"/>
  <c r="AK387" i="18"/>
  <c r="AK375" i="18"/>
  <c r="AK355" i="18"/>
  <c r="AK343" i="18"/>
  <c r="AK323" i="18"/>
  <c r="AK291" i="18"/>
  <c r="AK259" i="18"/>
  <c r="AK227" i="18"/>
  <c r="AK195" i="18"/>
  <c r="AK172" i="18"/>
  <c r="AK147" i="18"/>
  <c r="AK135" i="18"/>
  <c r="AK125" i="18"/>
  <c r="AK115" i="18"/>
  <c r="AK103" i="18"/>
  <c r="AK93" i="18"/>
  <c r="AK83" i="18"/>
  <c r="AK71" i="18"/>
  <c r="AK61" i="18"/>
  <c r="AK51" i="18"/>
  <c r="AK39" i="18"/>
  <c r="AK29" i="18"/>
  <c r="AK19" i="18"/>
  <c r="AK7" i="18"/>
  <c r="F349" i="22"/>
  <c r="B29" i="21"/>
  <c r="AB151" i="20"/>
  <c r="AK136" i="18"/>
  <c r="AB143" i="20"/>
  <c r="AK128" i="18"/>
  <c r="AB135" i="20"/>
  <c r="AK120" i="18"/>
  <c r="AB127" i="20"/>
  <c r="AK112" i="18"/>
  <c r="AB119" i="20"/>
  <c r="AK104" i="18"/>
  <c r="AB111" i="20"/>
  <c r="AK96" i="18"/>
  <c r="AB103" i="20"/>
  <c r="AK88" i="18"/>
  <c r="AB95" i="20"/>
  <c r="AK80" i="18"/>
  <c r="AB87" i="20"/>
  <c r="AK72" i="18"/>
  <c r="AB79" i="20"/>
  <c r="AK64" i="18"/>
  <c r="AB71" i="20"/>
  <c r="AK56" i="18"/>
  <c r="AB63" i="20"/>
  <c r="AK48" i="18"/>
  <c r="AB55" i="20"/>
  <c r="AK40" i="18"/>
  <c r="AB47" i="20"/>
  <c r="AK32" i="18"/>
  <c r="AB39" i="20"/>
  <c r="AK24" i="18"/>
  <c r="AB16" i="20"/>
  <c r="AK16" i="18"/>
  <c r="AB8" i="20"/>
  <c r="AK8" i="18"/>
  <c r="AK449" i="18"/>
  <c r="AK438" i="18"/>
  <c r="AK428" i="18"/>
  <c r="AK417" i="18"/>
  <c r="AK406" i="18"/>
  <c r="AK396" i="18"/>
  <c r="AK385" i="18"/>
  <c r="AK374" i="18"/>
  <c r="AK364" i="18"/>
  <c r="AK353" i="18"/>
  <c r="AK342" i="18"/>
  <c r="AK332" i="18"/>
  <c r="AK321" i="18"/>
  <c r="AK310" i="18"/>
  <c r="AK300" i="18"/>
  <c r="AK289" i="18"/>
  <c r="AK278" i="18"/>
  <c r="AK268" i="18"/>
  <c r="AK257" i="18"/>
  <c r="AK246" i="18"/>
  <c r="AK236" i="18"/>
  <c r="AK225" i="18"/>
  <c r="AK214" i="18"/>
  <c r="AK204" i="18"/>
  <c r="AK193" i="18"/>
  <c r="AK182" i="18"/>
  <c r="AK171" i="18"/>
  <c r="AK145" i="18"/>
  <c r="AK113" i="18"/>
  <c r="AK81" i="18"/>
  <c r="AK49" i="18"/>
  <c r="AK17" i="18"/>
  <c r="AI355" i="25"/>
  <c r="F368" i="22"/>
  <c r="AI349" i="25"/>
  <c r="F362" i="22"/>
  <c r="F142" i="22"/>
  <c r="AI129" i="25"/>
  <c r="F90" i="22"/>
  <c r="AI77" i="25"/>
  <c r="AB24" i="20"/>
  <c r="AB22" i="20"/>
  <c r="AB471" i="20"/>
  <c r="AK456" i="18"/>
  <c r="AB463" i="20"/>
  <c r="AK448" i="18"/>
  <c r="AB455" i="20"/>
  <c r="AK440" i="18"/>
  <c r="AB447" i="20"/>
  <c r="AK432" i="18"/>
  <c r="AB439" i="20"/>
  <c r="AK424" i="18"/>
  <c r="AB431" i="20"/>
  <c r="AK416" i="18"/>
  <c r="AB423" i="20"/>
  <c r="AK408" i="18"/>
  <c r="AB415" i="20"/>
  <c r="AK400" i="18"/>
  <c r="AB407" i="20"/>
  <c r="AK392" i="18"/>
  <c r="AB399" i="20"/>
  <c r="AK384" i="18"/>
  <c r="AB391" i="20"/>
  <c r="AK376" i="18"/>
  <c r="AB383" i="20"/>
  <c r="AK368" i="18"/>
  <c r="AB375" i="20"/>
  <c r="AK360" i="18"/>
  <c r="AB367" i="20"/>
  <c r="AK352" i="18"/>
  <c r="AB359" i="20"/>
  <c r="AK344" i="18"/>
  <c r="AB351" i="20"/>
  <c r="AK336" i="18"/>
  <c r="AB343" i="20"/>
  <c r="AK328" i="18"/>
  <c r="AB335" i="20"/>
  <c r="AK320" i="18"/>
  <c r="AB327" i="20"/>
  <c r="AK312" i="18"/>
  <c r="AB319" i="20"/>
  <c r="AK304" i="18"/>
  <c r="AB311" i="20"/>
  <c r="AK296" i="18"/>
  <c r="AB303" i="20"/>
  <c r="AK288" i="18"/>
  <c r="AB295" i="20"/>
  <c r="AK280" i="18"/>
  <c r="AB287" i="20"/>
  <c r="AK272" i="18"/>
  <c r="AB279" i="20"/>
  <c r="AK264" i="18"/>
  <c r="AB271" i="20"/>
  <c r="AK256" i="18"/>
  <c r="AB263" i="20"/>
  <c r="AK248" i="18"/>
  <c r="AB255" i="20"/>
  <c r="AK240" i="18"/>
  <c r="AB247" i="20"/>
  <c r="AK232" i="18"/>
  <c r="AB239" i="20"/>
  <c r="AK224" i="18"/>
  <c r="AB231" i="20"/>
  <c r="AK216" i="18"/>
  <c r="AB223" i="20"/>
  <c r="AK208" i="18"/>
  <c r="AB215" i="20"/>
  <c r="AK200" i="18"/>
  <c r="AB207" i="20"/>
  <c r="AK192" i="18"/>
  <c r="AB199" i="20"/>
  <c r="AK184" i="18"/>
  <c r="AB191" i="20"/>
  <c r="AK176" i="18"/>
  <c r="AB183" i="20"/>
  <c r="AK168" i="18"/>
  <c r="AB175" i="20"/>
  <c r="AK160" i="18"/>
  <c r="AB167" i="20"/>
  <c r="AK152" i="18"/>
  <c r="AB159" i="20"/>
  <c r="AK144" i="18"/>
  <c r="AK459" i="18"/>
  <c r="AK447" i="18"/>
  <c r="AK437" i="18"/>
  <c r="AK427" i="18"/>
  <c r="AK415" i="18"/>
  <c r="AK405" i="18"/>
  <c r="AK395" i="18"/>
  <c r="AK383" i="18"/>
  <c r="AK363" i="18"/>
  <c r="AK351" i="18"/>
  <c r="AK331" i="18"/>
  <c r="AK299" i="18"/>
  <c r="AK267" i="18"/>
  <c r="AK235" i="18"/>
  <c r="AK203" i="18"/>
  <c r="AK156" i="18"/>
  <c r="AK133" i="18"/>
  <c r="AK123" i="18"/>
  <c r="AK111" i="18"/>
  <c r="AK101" i="18"/>
  <c r="AK91" i="18"/>
  <c r="AK79" i="18"/>
  <c r="AK69" i="18"/>
  <c r="AK59" i="18"/>
  <c r="AK47" i="18"/>
  <c r="AK37" i="18"/>
  <c r="AK27" i="18"/>
  <c r="AK15" i="18"/>
  <c r="AK5" i="18"/>
  <c r="F380" i="22"/>
  <c r="AI367" i="25"/>
  <c r="F216" i="22"/>
  <c r="AI203" i="25"/>
  <c r="F134" i="22"/>
  <c r="AI121" i="25"/>
  <c r="F158" i="22"/>
  <c r="AI145" i="25"/>
  <c r="AK457" i="18"/>
  <c r="AK446" i="18"/>
  <c r="AK436" i="18"/>
  <c r="AK425" i="18"/>
  <c r="AK414" i="18"/>
  <c r="AK404" i="18"/>
  <c r="AK382" i="18"/>
  <c r="AK372" i="18"/>
  <c r="AK340" i="18"/>
  <c r="AK155" i="18"/>
  <c r="F392" i="22"/>
  <c r="AI379" i="25"/>
  <c r="AI209" i="25"/>
  <c r="F222" i="22"/>
  <c r="AB189" i="20"/>
  <c r="AK174" i="18"/>
  <c r="AB181" i="20"/>
  <c r="AK166" i="18"/>
  <c r="AB173" i="20"/>
  <c r="AK158" i="18"/>
  <c r="AB165" i="20"/>
  <c r="AK150" i="18"/>
  <c r="AK455" i="18"/>
  <c r="AK445" i="18"/>
  <c r="AK435" i="18"/>
  <c r="AK423" i="18"/>
  <c r="AK403" i="18"/>
  <c r="AK391" i="18"/>
  <c r="AK371" i="18"/>
  <c r="AK359" i="18"/>
  <c r="AK339" i="18"/>
  <c r="AK307" i="18"/>
  <c r="AK275" i="18"/>
  <c r="AK243" i="18"/>
  <c r="AK211" i="18"/>
  <c r="AK179" i="18"/>
  <c r="AK141" i="18"/>
  <c r="AK131" i="18"/>
  <c r="AK119" i="18"/>
  <c r="AK109" i="18"/>
  <c r="AK99" i="18"/>
  <c r="AK77" i="18"/>
  <c r="AK67" i="18"/>
  <c r="AK45" i="18"/>
  <c r="AK35" i="18"/>
  <c r="AK13" i="18"/>
  <c r="AK3" i="18"/>
  <c r="AI189" i="25"/>
  <c r="F202" i="22"/>
  <c r="F153" i="22"/>
  <c r="F146" i="22"/>
  <c r="AI133" i="25"/>
  <c r="F80" i="22"/>
  <c r="AI67" i="25"/>
  <c r="AK454" i="18"/>
  <c r="AK444" i="18"/>
  <c r="AK433" i="18"/>
  <c r="AK422" i="18"/>
  <c r="AK412" i="18"/>
  <c r="AK401" i="18"/>
  <c r="AK390" i="18"/>
  <c r="AK380" i="18"/>
  <c r="AK369" i="18"/>
  <c r="AK358" i="18"/>
  <c r="AK348" i="18"/>
  <c r="AK337" i="18"/>
  <c r="AK326" i="18"/>
  <c r="AK316" i="18"/>
  <c r="AK305" i="18"/>
  <c r="AK294" i="18"/>
  <c r="AK284" i="18"/>
  <c r="AK273" i="18"/>
  <c r="AK262" i="18"/>
  <c r="AK252" i="18"/>
  <c r="AK241" i="18"/>
  <c r="AK230" i="18"/>
  <c r="AK220" i="18"/>
  <c r="AK209" i="18"/>
  <c r="AK198" i="18"/>
  <c r="AK188" i="18"/>
  <c r="AK177" i="18"/>
  <c r="AK164" i="18"/>
  <c r="AK129" i="18"/>
  <c r="AK97" i="18"/>
  <c r="AK65" i="18"/>
  <c r="AK33" i="18"/>
  <c r="AI325" i="25"/>
  <c r="F338" i="22"/>
  <c r="AK453" i="18"/>
  <c r="AK443" i="18"/>
  <c r="AK431" i="18"/>
  <c r="AK421" i="18"/>
  <c r="AK411" i="18"/>
  <c r="AK399" i="18"/>
  <c r="AK379" i="18"/>
  <c r="AK367" i="18"/>
  <c r="AK347" i="18"/>
  <c r="AK335" i="18"/>
  <c r="AK315" i="18"/>
  <c r="AK283" i="18"/>
  <c r="AK251" i="18"/>
  <c r="AK219" i="18"/>
  <c r="AK187" i="18"/>
  <c r="AK163" i="18"/>
  <c r="AK139" i="18"/>
  <c r="AK127" i="18"/>
  <c r="AK117" i="18"/>
  <c r="AK107" i="18"/>
  <c r="AK85" i="18"/>
  <c r="AK75" i="18"/>
  <c r="AK53" i="18"/>
  <c r="AK43" i="18"/>
  <c r="AK11" i="18"/>
  <c r="F410" i="22"/>
  <c r="AI357" i="25"/>
  <c r="F370" i="22"/>
  <c r="F344" i="22"/>
  <c r="AI331" i="25"/>
  <c r="AI317" i="25"/>
  <c r="F330" i="22"/>
  <c r="F123" i="22"/>
  <c r="AB153" i="20"/>
  <c r="AK138" i="18"/>
  <c r="AB145" i="20"/>
  <c r="AK130" i="18"/>
  <c r="AB137" i="20"/>
  <c r="AK122" i="18"/>
  <c r="AB129" i="20"/>
  <c r="AK114" i="18"/>
  <c r="AB121" i="20"/>
  <c r="AK106" i="18"/>
  <c r="AB113" i="20"/>
  <c r="AK98" i="18"/>
  <c r="AB105" i="20"/>
  <c r="AK90" i="18"/>
  <c r="AB97" i="20"/>
  <c r="AK82" i="18"/>
  <c r="AB89" i="20"/>
  <c r="AK74" i="18"/>
  <c r="AB81" i="20"/>
  <c r="AK66" i="18"/>
  <c r="AB73" i="20"/>
  <c r="AK58" i="18"/>
  <c r="AB65" i="20"/>
  <c r="AK50" i="18"/>
  <c r="AB57" i="20"/>
  <c r="AK42" i="18"/>
  <c r="AB49" i="20"/>
  <c r="AK34" i="18"/>
  <c r="AB41" i="20"/>
  <c r="AK26" i="18"/>
  <c r="AB18" i="20"/>
  <c r="AK18" i="18"/>
  <c r="AB10" i="20"/>
  <c r="AK10" i="18"/>
  <c r="AK452" i="18"/>
  <c r="AK441" i="18"/>
  <c r="AK430" i="18"/>
  <c r="AK420" i="18"/>
  <c r="AK398" i="18"/>
  <c r="AK388" i="18"/>
  <c r="AK356" i="18"/>
  <c r="AI369" i="25"/>
  <c r="F382" i="22"/>
  <c r="F376" i="22"/>
  <c r="AI363" i="25"/>
  <c r="AI199" i="25"/>
  <c r="F212" i="22"/>
  <c r="AI193" i="25"/>
  <c r="F206" i="22"/>
  <c r="AE459" i="17"/>
  <c r="AE458" i="17"/>
  <c r="O473" i="1" s="1"/>
  <c r="U473" i="1" s="1"/>
  <c r="Y473" i="1" s="1"/>
  <c r="AE3" i="17"/>
  <c r="AE26" i="17"/>
  <c r="AG26" i="17" s="1"/>
  <c r="AH26" i="17" s="1"/>
  <c r="AE25" i="17"/>
  <c r="AE24" i="17"/>
  <c r="AG24" i="17" s="1"/>
  <c r="AH24" i="17" s="1"/>
  <c r="AE23" i="17"/>
  <c r="AE22" i="17"/>
  <c r="AG22" i="17" s="1"/>
  <c r="AH22" i="17" s="1"/>
  <c r="AE21" i="17"/>
  <c r="AG21" i="17" s="1"/>
  <c r="AH21" i="17" s="1"/>
  <c r="AE20" i="17"/>
  <c r="AG20" i="17" s="1"/>
  <c r="AH20" i="17" s="1"/>
  <c r="AE19" i="17"/>
  <c r="O21" i="1" s="1"/>
  <c r="AE18" i="17"/>
  <c r="O18" i="1" s="1"/>
  <c r="U18" i="1" s="1"/>
  <c r="Y18" i="1" s="1"/>
  <c r="AO18" i="1" s="1"/>
  <c r="AY18" i="1" s="1"/>
  <c r="BB18" i="1" s="1"/>
  <c r="AE17" i="17"/>
  <c r="AE16" i="17"/>
  <c r="O16" i="1" s="1"/>
  <c r="U16" i="1" s="1"/>
  <c r="Y16" i="1" s="1"/>
  <c r="AE15" i="17"/>
  <c r="AE14" i="17"/>
  <c r="O14" i="1" s="1"/>
  <c r="U14" i="1" s="1"/>
  <c r="Y14" i="1" s="1"/>
  <c r="AE13" i="17"/>
  <c r="O13" i="1" s="1"/>
  <c r="U13" i="1" s="1"/>
  <c r="Y13" i="1" s="1"/>
  <c r="AO13" i="1" s="1"/>
  <c r="AY13" i="1" s="1"/>
  <c r="BB13" i="1" s="1"/>
  <c r="AE12" i="17"/>
  <c r="O12" i="1" s="1"/>
  <c r="U12" i="1" s="1"/>
  <c r="Y12" i="1" s="1"/>
  <c r="AE11" i="17"/>
  <c r="AE10" i="17"/>
  <c r="O10" i="1" s="1"/>
  <c r="U10" i="1" s="1"/>
  <c r="Y10" i="1" s="1"/>
  <c r="AO10" i="1" s="1"/>
  <c r="AY10" i="1" s="1"/>
  <c r="BB10" i="1" s="1"/>
  <c r="AE9" i="17"/>
  <c r="AE437" i="17"/>
  <c r="AE429" i="17"/>
  <c r="AE421" i="17"/>
  <c r="AE413" i="17"/>
  <c r="AE383" i="17"/>
  <c r="AE372" i="17"/>
  <c r="AE440" i="17"/>
  <c r="AE432" i="17"/>
  <c r="AE424" i="17"/>
  <c r="AE416" i="17"/>
  <c r="N382" i="25"/>
  <c r="AE382" i="25" s="1"/>
  <c r="AK382" i="25" s="1"/>
  <c r="K381" i="25"/>
  <c r="J375" i="25"/>
  <c r="G374" i="25"/>
  <c r="AE452" i="17"/>
  <c r="O467" i="1" s="1"/>
  <c r="U467" i="1" s="1"/>
  <c r="Y467" i="1" s="1"/>
  <c r="AE450" i="17"/>
  <c r="AE438" i="17"/>
  <c r="AE430" i="17"/>
  <c r="AE422" i="17"/>
  <c r="AE414" i="17"/>
  <c r="AE392" i="17"/>
  <c r="AE310" i="17"/>
  <c r="AE309" i="17"/>
  <c r="AE306" i="17"/>
  <c r="AE305" i="17"/>
  <c r="AE304" i="17"/>
  <c r="AE299" i="17"/>
  <c r="AE297" i="17"/>
  <c r="AE295" i="17"/>
  <c r="AE293" i="17"/>
  <c r="AE290" i="17"/>
  <c r="AE288" i="17"/>
  <c r="AE287" i="17"/>
  <c r="AE286" i="17"/>
  <c r="AE285" i="17"/>
  <c r="AE284" i="17"/>
  <c r="AE283" i="17"/>
  <c r="AE282" i="17"/>
  <c r="AE279" i="17"/>
  <c r="AE277" i="17"/>
  <c r="AE275" i="17"/>
  <c r="AE274" i="17"/>
  <c r="AE272" i="17"/>
  <c r="AE271" i="17"/>
  <c r="AE269" i="17"/>
  <c r="AE441" i="17"/>
  <c r="AE433" i="17"/>
  <c r="AE425" i="17"/>
  <c r="AE417" i="17"/>
  <c r="AE409" i="17"/>
  <c r="AE436" i="17"/>
  <c r="AE428" i="17"/>
  <c r="AE420" i="17"/>
  <c r="AE412" i="17"/>
  <c r="AE265" i="17"/>
  <c r="T266" i="25"/>
  <c r="AE444" i="17"/>
  <c r="AE439" i="17"/>
  <c r="AE431" i="17"/>
  <c r="AE423" i="17"/>
  <c r="AE415" i="17"/>
  <c r="AE385" i="17"/>
  <c r="AE8" i="17"/>
  <c r="O8" i="1" s="1"/>
  <c r="U8" i="1" s="1"/>
  <c r="Y8" i="1" s="1"/>
  <c r="AE7" i="17"/>
  <c r="AE6" i="17"/>
  <c r="O6" i="1" s="1"/>
  <c r="U6" i="1" s="1"/>
  <c r="Y6" i="1" s="1"/>
  <c r="AO6" i="1" s="1"/>
  <c r="AY6" i="1" s="1"/>
  <c r="BB6" i="1" s="1"/>
  <c r="AE5" i="17"/>
  <c r="AE4" i="17"/>
  <c r="O4" i="1" s="1"/>
  <c r="U4" i="1" s="1"/>
  <c r="Y4" i="1" s="1"/>
  <c r="AE457" i="17"/>
  <c r="O472" i="1" s="1"/>
  <c r="U472" i="1" s="1"/>
  <c r="Y472" i="1" s="1"/>
  <c r="AE456" i="17"/>
  <c r="O471" i="1" s="1"/>
  <c r="U471" i="1" s="1"/>
  <c r="Y471" i="1" s="1"/>
  <c r="AE455" i="17"/>
  <c r="AE454" i="17"/>
  <c r="O469" i="1" s="1"/>
  <c r="U469" i="1" s="1"/>
  <c r="Y469" i="1" s="1"/>
  <c r="AE453" i="17"/>
  <c r="AE451" i="17"/>
  <c r="O466" i="1" s="1"/>
  <c r="U466" i="1" s="1"/>
  <c r="Y466" i="1" s="1"/>
  <c r="AE449" i="17"/>
  <c r="AE448" i="17"/>
  <c r="O463" i="1" s="1"/>
  <c r="U463" i="1" s="1"/>
  <c r="Y463" i="1" s="1"/>
  <c r="AO463" i="1" s="1"/>
  <c r="AY463" i="1" s="1"/>
  <c r="BB463" i="1" s="1"/>
  <c r="AE447" i="17"/>
  <c r="AE442" i="17"/>
  <c r="AE434" i="17"/>
  <c r="AE426" i="17"/>
  <c r="AE418" i="17"/>
  <c r="AE410" i="17"/>
  <c r="AE394" i="17"/>
  <c r="AE393" i="17"/>
  <c r="AE329" i="17"/>
  <c r="AE328" i="17"/>
  <c r="AE320" i="17"/>
  <c r="AE319" i="17"/>
  <c r="AE315" i="17"/>
  <c r="AE314" i="17"/>
  <c r="AE312" i="17"/>
  <c r="AE308" i="17"/>
  <c r="AE303" i="17"/>
  <c r="AE302" i="17"/>
  <c r="AE301" i="17"/>
  <c r="AE300" i="17"/>
  <c r="AE298" i="17"/>
  <c r="AE296" i="17"/>
  <c r="AE294" i="17"/>
  <c r="AE292" i="17"/>
  <c r="AE291" i="17"/>
  <c r="AE289" i="17"/>
  <c r="AE281" i="17"/>
  <c r="AE280" i="17"/>
  <c r="AE278" i="17"/>
  <c r="AE276" i="17"/>
  <c r="AE273" i="17"/>
  <c r="AE270" i="17"/>
  <c r="P271" i="25"/>
  <c r="AE262" i="17"/>
  <c r="P263" i="25"/>
  <c r="AE259" i="17"/>
  <c r="AE258" i="17"/>
  <c r="AE257" i="17"/>
  <c r="AE255" i="17"/>
  <c r="AE252" i="17"/>
  <c r="AE251" i="17"/>
  <c r="AE250" i="17"/>
  <c r="AE248" i="17"/>
  <c r="AE246" i="17"/>
  <c r="AE268" i="17"/>
  <c r="AE267" i="17"/>
  <c r="AE266" i="17"/>
  <c r="AE264" i="17"/>
  <c r="AE263" i="17"/>
  <c r="AE261" i="17"/>
  <c r="AE260" i="17"/>
  <c r="AE256" i="17"/>
  <c r="AE254" i="17"/>
  <c r="AE253" i="17"/>
  <c r="AE249" i="17"/>
  <c r="AE247" i="17"/>
  <c r="AE245" i="17"/>
  <c r="AE244" i="17"/>
  <c r="AE243" i="17"/>
  <c r="T260" i="25"/>
  <c r="AE260" i="25" s="1"/>
  <c r="T259" i="25"/>
  <c r="T258" i="25"/>
  <c r="AE258" i="25" s="1"/>
  <c r="P256" i="25"/>
  <c r="L253" i="25"/>
  <c r="AE253" i="25" s="1"/>
  <c r="T252" i="25"/>
  <c r="AE252" i="25" s="1"/>
  <c r="P251" i="25"/>
  <c r="AE251" i="25" s="1"/>
  <c r="H249" i="25"/>
  <c r="T247" i="25"/>
  <c r="AE241" i="17"/>
  <c r="AE238" i="17"/>
  <c r="AE235" i="17"/>
  <c r="AE233" i="17"/>
  <c r="AE232" i="17"/>
  <c r="AE231" i="17"/>
  <c r="AE230" i="17"/>
  <c r="AE229" i="17"/>
  <c r="AE225" i="17"/>
  <c r="AE242" i="17"/>
  <c r="AE240" i="17"/>
  <c r="AE239" i="17"/>
  <c r="AE237" i="17"/>
  <c r="AE236" i="17"/>
  <c r="AE234" i="17"/>
  <c r="AE227" i="17"/>
  <c r="AE226" i="17"/>
  <c r="AE206" i="17"/>
  <c r="AE203" i="17"/>
  <c r="F226" i="25"/>
  <c r="F223" i="25"/>
  <c r="AE223" i="25" s="1"/>
  <c r="AK223" i="25" s="1"/>
  <c r="F215" i="25"/>
  <c r="AE215" i="25" s="1"/>
  <c r="AK215" i="25" s="1"/>
  <c r="AE205" i="17"/>
  <c r="F202" i="25"/>
  <c r="AE202" i="25" s="1"/>
  <c r="AK202" i="25" s="1"/>
  <c r="AE179" i="17"/>
  <c r="F180" i="25"/>
  <c r="AE180" i="25" s="1"/>
  <c r="AE218" i="17"/>
  <c r="AE210" i="17"/>
  <c r="AE184" i="17"/>
  <c r="AE228" i="17"/>
  <c r="AE217" i="17"/>
  <c r="AE209" i="17"/>
  <c r="AE219" i="17"/>
  <c r="AE215" i="17"/>
  <c r="AE211" i="17"/>
  <c r="AE221" i="17"/>
  <c r="AE213" i="17"/>
  <c r="AE175" i="17"/>
  <c r="AE171" i="17"/>
  <c r="AE167" i="17"/>
  <c r="AE57" i="17"/>
  <c r="AE163" i="17"/>
  <c r="AE159" i="17"/>
  <c r="AE155" i="17"/>
  <c r="AG3" i="17"/>
  <c r="AH3" i="17" s="1"/>
  <c r="O3" i="1"/>
  <c r="O41" i="1"/>
  <c r="AG25" i="17"/>
  <c r="AH25" i="17" s="1"/>
  <c r="O40" i="1"/>
  <c r="O39" i="1"/>
  <c r="AG23" i="17"/>
  <c r="AH23" i="17" s="1"/>
  <c r="O38" i="1"/>
  <c r="O36" i="1"/>
  <c r="O27" i="1"/>
  <c r="O34" i="1"/>
  <c r="O29" i="1"/>
  <c r="O28" i="1"/>
  <c r="AG19" i="17"/>
  <c r="AH19" i="17" s="1"/>
  <c r="O26" i="1"/>
  <c r="O25" i="1"/>
  <c r="O22" i="1"/>
  <c r="O23" i="1"/>
  <c r="O19" i="1"/>
  <c r="O20" i="1"/>
  <c r="AG18" i="17"/>
  <c r="AH18" i="17" s="1"/>
  <c r="AG17" i="17"/>
  <c r="AH17" i="17" s="1"/>
  <c r="O17" i="1"/>
  <c r="AG16" i="17"/>
  <c r="AH16" i="17" s="1"/>
  <c r="AG15" i="17"/>
  <c r="AH15" i="17" s="1"/>
  <c r="O15" i="1"/>
  <c r="AG14" i="17"/>
  <c r="AH14" i="17" s="1"/>
  <c r="AG13" i="17"/>
  <c r="AH13" i="17" s="1"/>
  <c r="AG12" i="17"/>
  <c r="AH12" i="17" s="1"/>
  <c r="AG11" i="17"/>
  <c r="AH11" i="17" s="1"/>
  <c r="O11" i="1"/>
  <c r="AG10" i="17"/>
  <c r="AH10" i="17" s="1"/>
  <c r="AG9" i="17"/>
  <c r="AH9" i="17" s="1"/>
  <c r="O9" i="1"/>
  <c r="AG8" i="17"/>
  <c r="AH8" i="17" s="1"/>
  <c r="AG7" i="17"/>
  <c r="AH7" i="17" s="1"/>
  <c r="O7" i="1"/>
  <c r="AG6" i="17"/>
  <c r="AH6" i="17" s="1"/>
  <c r="AG5" i="17"/>
  <c r="AH5" i="17" s="1"/>
  <c r="O5" i="1"/>
  <c r="AG4" i="17"/>
  <c r="AH4" i="17" s="1"/>
  <c r="AG459" i="17"/>
  <c r="AH459" i="17" s="1"/>
  <c r="O474" i="1"/>
  <c r="AG458" i="17"/>
  <c r="AH458" i="17" s="1"/>
  <c r="AG457" i="17"/>
  <c r="AH457" i="17" s="1"/>
  <c r="AG456" i="17"/>
  <c r="AH456" i="17" s="1"/>
  <c r="AG455" i="17"/>
  <c r="AH455" i="17" s="1"/>
  <c r="O470" i="1"/>
  <c r="AG454" i="17"/>
  <c r="AH454" i="17" s="1"/>
  <c r="AG453" i="17"/>
  <c r="AH453" i="17" s="1"/>
  <c r="O468" i="1"/>
  <c r="AG452" i="17"/>
  <c r="AH452" i="17" s="1"/>
  <c r="AG451" i="17"/>
  <c r="AH451" i="17" s="1"/>
  <c r="AG450" i="17"/>
  <c r="AH450" i="17" s="1"/>
  <c r="O465" i="1"/>
  <c r="AG449" i="17"/>
  <c r="AH449" i="17" s="1"/>
  <c r="O464" i="1"/>
  <c r="AG448" i="17"/>
  <c r="AH448" i="17" s="1"/>
  <c r="AG447" i="17"/>
  <c r="AH447" i="17" s="1"/>
  <c r="O462" i="1"/>
  <c r="S6" i="1"/>
  <c r="S10" i="1"/>
  <c r="S170" i="1"/>
  <c r="S182" i="1"/>
  <c r="S188" i="1"/>
  <c r="S214" i="1"/>
  <c r="S224" i="1"/>
  <c r="S261" i="1"/>
  <c r="S267" i="1"/>
  <c r="AE447" i="25"/>
  <c r="AK447" i="25" s="1"/>
  <c r="AE442" i="25"/>
  <c r="AE438" i="25"/>
  <c r="AE434" i="25"/>
  <c r="AE430" i="25"/>
  <c r="AE426" i="25"/>
  <c r="AE422" i="25"/>
  <c r="AE418" i="25"/>
  <c r="AE414" i="25"/>
  <c r="AE410" i="25"/>
  <c r="AQ432" i="1"/>
  <c r="AQ428" i="1"/>
  <c r="AE446" i="25"/>
  <c r="AK446" i="25" s="1"/>
  <c r="AE445" i="25"/>
  <c r="AE443" i="25"/>
  <c r="AE439" i="25"/>
  <c r="AE435" i="25"/>
  <c r="AE431" i="25"/>
  <c r="AE427" i="25"/>
  <c r="AE423" i="25"/>
  <c r="AE419" i="25"/>
  <c r="AE415" i="25"/>
  <c r="AE411" i="25"/>
  <c r="S49" i="1"/>
  <c r="S57" i="1"/>
  <c r="S165" i="1"/>
  <c r="S181" i="1"/>
  <c r="S203" i="1"/>
  <c r="S225" i="1"/>
  <c r="S240" i="1"/>
  <c r="S284" i="1"/>
  <c r="AQ435" i="1"/>
  <c r="AQ418" i="1"/>
  <c r="AW418" i="1" s="1"/>
  <c r="AQ411" i="1"/>
  <c r="AW411" i="1" s="1"/>
  <c r="AQ365" i="1"/>
  <c r="AQ340" i="1"/>
  <c r="AA268" i="1"/>
  <c r="AQ266" i="1"/>
  <c r="AE440" i="25"/>
  <c r="AE436" i="25"/>
  <c r="AK436" i="25" s="1"/>
  <c r="AE432" i="25"/>
  <c r="AE428" i="25"/>
  <c r="AK428" i="25" s="1"/>
  <c r="AE424" i="25"/>
  <c r="AE420" i="25"/>
  <c r="AK420" i="25" s="1"/>
  <c r="AE416" i="25"/>
  <c r="AE412" i="25"/>
  <c r="AK412" i="25" s="1"/>
  <c r="AQ464" i="1"/>
  <c r="AQ442" i="1"/>
  <c r="AQ225" i="1"/>
  <c r="AW225" i="1" s="1"/>
  <c r="AE4" i="25"/>
  <c r="AE27" i="25"/>
  <c r="AE26" i="25"/>
  <c r="AE25" i="25"/>
  <c r="AE24" i="25"/>
  <c r="AE23" i="25"/>
  <c r="AE22" i="25"/>
  <c r="AE21" i="25"/>
  <c r="AE20" i="25"/>
  <c r="AE19" i="25"/>
  <c r="AE18" i="25"/>
  <c r="AE17" i="25"/>
  <c r="AE16" i="25"/>
  <c r="AE15" i="25"/>
  <c r="AE14" i="25"/>
  <c r="AE13" i="25"/>
  <c r="AE12" i="25"/>
  <c r="AE11" i="25"/>
  <c r="AE10" i="25"/>
  <c r="AE9" i="25"/>
  <c r="AE8" i="25"/>
  <c r="AE7" i="25"/>
  <c r="AE6" i="25"/>
  <c r="AE5" i="25"/>
  <c r="AE460" i="25"/>
  <c r="AE459" i="25"/>
  <c r="AE458" i="25"/>
  <c r="AE457" i="25"/>
  <c r="AE456" i="25"/>
  <c r="AE455" i="25"/>
  <c r="AE454" i="25"/>
  <c r="AE453" i="25"/>
  <c r="AE452" i="25"/>
  <c r="AE451" i="25"/>
  <c r="AE450" i="25"/>
  <c r="AE449" i="25"/>
  <c r="AE448" i="25"/>
  <c r="AE443" i="17"/>
  <c r="AE444" i="25"/>
  <c r="AE441" i="25"/>
  <c r="AE437" i="25"/>
  <c r="AE433" i="25"/>
  <c r="AE429" i="25"/>
  <c r="AE425" i="25"/>
  <c r="AE421" i="25"/>
  <c r="AE417" i="25"/>
  <c r="AE413" i="25"/>
  <c r="AE391" i="17"/>
  <c r="AE390" i="17"/>
  <c r="AE389" i="17"/>
  <c r="AE388" i="17"/>
  <c r="AE387" i="17"/>
  <c r="AE386" i="17"/>
  <c r="AE384" i="25"/>
  <c r="AE380" i="25"/>
  <c r="AK380" i="25" s="1"/>
  <c r="AE376" i="25"/>
  <c r="AK376" i="25" s="1"/>
  <c r="AE220" i="25"/>
  <c r="AE212" i="25"/>
  <c r="AE204" i="25"/>
  <c r="AE409" i="25"/>
  <c r="AK409" i="25" s="1"/>
  <c r="AE408" i="25"/>
  <c r="AK408" i="25" s="1"/>
  <c r="AE407" i="25"/>
  <c r="AK407" i="25" s="1"/>
  <c r="AE406" i="25"/>
  <c r="AK406" i="25" s="1"/>
  <c r="AE405" i="25"/>
  <c r="AK405" i="25" s="1"/>
  <c r="AE404" i="25"/>
  <c r="AK404" i="25" s="1"/>
  <c r="AE403" i="25"/>
  <c r="AK403" i="25" s="1"/>
  <c r="AE402" i="25"/>
  <c r="AK402" i="25" s="1"/>
  <c r="AE401" i="25"/>
  <c r="AK401" i="25" s="1"/>
  <c r="AE400" i="25"/>
  <c r="AK400" i="25" s="1"/>
  <c r="AE399" i="25"/>
  <c r="AK399" i="25" s="1"/>
  <c r="AE398" i="25"/>
  <c r="AK398" i="25" s="1"/>
  <c r="AE397" i="25"/>
  <c r="AK397" i="25" s="1"/>
  <c r="AE396" i="25"/>
  <c r="AK396" i="25" s="1"/>
  <c r="AE395" i="25"/>
  <c r="AE394" i="25"/>
  <c r="AE393" i="25"/>
  <c r="AE392" i="25"/>
  <c r="AE391" i="25"/>
  <c r="AE390" i="25"/>
  <c r="AE389" i="25"/>
  <c r="AE388" i="25"/>
  <c r="AE387" i="25"/>
  <c r="AE383" i="25"/>
  <c r="AK383" i="25" s="1"/>
  <c r="AE379" i="25"/>
  <c r="AK379" i="25" s="1"/>
  <c r="AE226" i="25"/>
  <c r="AE218" i="25"/>
  <c r="AE210" i="25"/>
  <c r="AE386" i="25"/>
  <c r="AE378" i="25"/>
  <c r="AK378" i="25" s="1"/>
  <c r="AE224" i="25"/>
  <c r="AK224" i="25" s="1"/>
  <c r="AE216" i="25"/>
  <c r="AE208" i="25"/>
  <c r="AK208" i="25" s="1"/>
  <c r="AE385" i="25"/>
  <c r="AK385" i="25" s="1"/>
  <c r="AE381" i="25"/>
  <c r="AK381" i="25" s="1"/>
  <c r="AE377" i="25"/>
  <c r="AK377" i="25" s="1"/>
  <c r="AE222" i="25"/>
  <c r="AE214" i="25"/>
  <c r="AE206" i="25"/>
  <c r="AE375" i="25"/>
  <c r="AK375" i="25" s="1"/>
  <c r="AE374" i="25"/>
  <c r="AK374" i="25" s="1"/>
  <c r="AE373" i="25"/>
  <c r="AE372" i="25"/>
  <c r="AK372" i="25" s="1"/>
  <c r="AE371" i="25"/>
  <c r="AK371" i="25" s="1"/>
  <c r="AE370" i="25"/>
  <c r="AK370" i="25" s="1"/>
  <c r="AE369" i="25"/>
  <c r="AK369" i="25" s="1"/>
  <c r="AE368" i="25"/>
  <c r="AK368" i="25" s="1"/>
  <c r="AE367" i="25"/>
  <c r="AK367" i="25" s="1"/>
  <c r="AE366" i="25"/>
  <c r="AK366" i="25" s="1"/>
  <c r="AE365" i="25"/>
  <c r="AK365" i="25" s="1"/>
  <c r="AE364" i="25"/>
  <c r="AK364" i="25" s="1"/>
  <c r="AE363" i="25"/>
  <c r="AK363" i="25" s="1"/>
  <c r="AE362" i="25"/>
  <c r="AK362" i="25" s="1"/>
  <c r="AE361" i="25"/>
  <c r="AK361" i="25" s="1"/>
  <c r="AE360" i="25"/>
  <c r="AK360" i="25" s="1"/>
  <c r="AE359" i="25"/>
  <c r="AK359" i="25" s="1"/>
  <c r="AE358" i="25"/>
  <c r="AK358" i="25" s="1"/>
  <c r="AE357" i="25"/>
  <c r="AK357" i="25" s="1"/>
  <c r="AE356" i="25"/>
  <c r="AK356" i="25" s="1"/>
  <c r="AE355" i="25"/>
  <c r="AK355" i="25" s="1"/>
  <c r="AE354" i="25"/>
  <c r="AK354" i="25" s="1"/>
  <c r="AE353" i="25"/>
  <c r="AK353" i="25" s="1"/>
  <c r="AE352" i="25"/>
  <c r="AK352" i="25" s="1"/>
  <c r="AE351" i="25"/>
  <c r="AK351" i="25" s="1"/>
  <c r="AE350" i="25"/>
  <c r="AK350" i="25" s="1"/>
  <c r="AE349" i="25"/>
  <c r="AK349" i="25" s="1"/>
  <c r="AE348" i="25"/>
  <c r="AK348" i="25" s="1"/>
  <c r="AE347" i="25"/>
  <c r="AK347" i="25" s="1"/>
  <c r="AE346" i="25"/>
  <c r="AK346" i="25" s="1"/>
  <c r="AE345" i="25"/>
  <c r="AK345" i="25" s="1"/>
  <c r="AE344" i="25"/>
  <c r="AK344" i="25" s="1"/>
  <c r="AE343" i="25"/>
  <c r="AK343" i="25" s="1"/>
  <c r="AE342" i="25"/>
  <c r="AK342" i="25" s="1"/>
  <c r="AE341" i="25"/>
  <c r="AK341" i="25" s="1"/>
  <c r="AE340" i="25"/>
  <c r="AK340" i="25" s="1"/>
  <c r="AE339" i="25"/>
  <c r="AK339" i="25" s="1"/>
  <c r="AE338" i="25"/>
  <c r="AK338" i="25" s="1"/>
  <c r="AE337" i="25"/>
  <c r="AK337" i="25" s="1"/>
  <c r="AE336" i="25"/>
  <c r="AK336" i="25" s="1"/>
  <c r="AE335" i="25"/>
  <c r="AK335" i="25" s="1"/>
  <c r="AE334" i="25"/>
  <c r="AK334" i="25" s="1"/>
  <c r="AE333" i="25"/>
  <c r="AK333" i="25" s="1"/>
  <c r="AE332" i="25"/>
  <c r="AK332" i="25" s="1"/>
  <c r="AE331" i="25"/>
  <c r="AK331" i="25" s="1"/>
  <c r="AE330" i="25"/>
  <c r="AE329" i="25"/>
  <c r="AE328" i="25"/>
  <c r="AK328" i="25" s="1"/>
  <c r="AE327" i="25"/>
  <c r="AK327" i="25" s="1"/>
  <c r="AE326" i="25"/>
  <c r="AK326" i="25" s="1"/>
  <c r="AE325" i="25"/>
  <c r="AK325" i="25" s="1"/>
  <c r="AE324" i="25"/>
  <c r="AK324" i="25" s="1"/>
  <c r="AE323" i="25"/>
  <c r="AK323" i="25" s="1"/>
  <c r="AE322" i="25"/>
  <c r="AK322" i="25" s="1"/>
  <c r="AE321" i="25"/>
  <c r="AE320" i="25"/>
  <c r="AE319" i="25"/>
  <c r="AK319" i="25" s="1"/>
  <c r="AE318" i="25"/>
  <c r="AK318" i="25" s="1"/>
  <c r="AE317" i="25"/>
  <c r="AK317" i="25" s="1"/>
  <c r="AE316" i="25"/>
  <c r="AE315" i="25"/>
  <c r="AE314" i="25"/>
  <c r="AK314" i="25" s="1"/>
  <c r="AE313" i="25"/>
  <c r="AE312" i="25"/>
  <c r="AK312" i="25" s="1"/>
  <c r="AE311" i="25"/>
  <c r="AE310" i="25"/>
  <c r="AE309" i="25"/>
  <c r="AE308" i="25"/>
  <c r="AK308" i="25" s="1"/>
  <c r="AE307" i="25"/>
  <c r="AE306" i="25"/>
  <c r="AE305" i="25"/>
  <c r="AE304" i="25"/>
  <c r="AE303" i="25"/>
  <c r="AE302" i="25"/>
  <c r="AE301" i="25"/>
  <c r="AE300" i="25"/>
  <c r="AE299" i="25"/>
  <c r="AE298" i="25"/>
  <c r="AE297" i="25"/>
  <c r="AE296" i="25"/>
  <c r="AE295" i="25"/>
  <c r="AE294" i="25"/>
  <c r="AE293" i="25"/>
  <c r="AE292" i="25"/>
  <c r="AE291" i="25"/>
  <c r="AE290" i="25"/>
  <c r="AE289" i="25"/>
  <c r="AE288" i="25"/>
  <c r="AE287" i="25"/>
  <c r="AE286" i="25"/>
  <c r="AE285" i="25"/>
  <c r="AE284" i="25"/>
  <c r="AE283" i="25"/>
  <c r="AE282" i="25"/>
  <c r="AE281" i="25"/>
  <c r="AE280" i="25"/>
  <c r="AE279" i="25"/>
  <c r="AE278" i="25"/>
  <c r="AE277" i="25"/>
  <c r="AE276" i="25"/>
  <c r="AE275" i="25"/>
  <c r="AE274" i="25"/>
  <c r="AE273" i="25"/>
  <c r="AE272" i="25"/>
  <c r="AE271" i="25"/>
  <c r="AE270" i="25"/>
  <c r="AE269" i="25"/>
  <c r="AE268" i="25"/>
  <c r="AE267" i="25"/>
  <c r="AE266" i="25"/>
  <c r="AE265" i="25"/>
  <c r="AE264" i="25"/>
  <c r="AE263" i="25"/>
  <c r="AE262" i="25"/>
  <c r="AE261" i="25"/>
  <c r="AE259" i="25"/>
  <c r="AE257" i="25"/>
  <c r="AE256" i="25"/>
  <c r="AE255" i="25"/>
  <c r="AE254" i="25"/>
  <c r="AE250" i="25"/>
  <c r="AE249" i="25"/>
  <c r="AE248" i="25"/>
  <c r="AE247" i="25"/>
  <c r="AE246" i="25"/>
  <c r="AE245" i="25"/>
  <c r="AE244" i="25"/>
  <c r="AE243" i="25"/>
  <c r="AE242" i="25"/>
  <c r="AE241" i="25"/>
  <c r="AE240" i="25"/>
  <c r="AE239" i="25"/>
  <c r="AE238" i="25"/>
  <c r="AE237" i="25"/>
  <c r="AE236" i="25"/>
  <c r="AE235" i="25"/>
  <c r="AE234" i="25"/>
  <c r="AE233" i="25"/>
  <c r="AE232" i="25"/>
  <c r="AE231" i="25"/>
  <c r="AE230" i="25"/>
  <c r="AE229" i="25"/>
  <c r="AE225" i="25"/>
  <c r="AK225" i="25" s="1"/>
  <c r="AE221" i="25"/>
  <c r="AK221" i="25" s="1"/>
  <c r="AE217" i="25"/>
  <c r="AK217" i="25" s="1"/>
  <c r="AE213" i="25"/>
  <c r="AK213" i="25" s="1"/>
  <c r="AE209" i="25"/>
  <c r="AK209" i="25" s="1"/>
  <c r="AE205" i="25"/>
  <c r="AK205" i="25" s="1"/>
  <c r="AE201" i="25"/>
  <c r="AK201" i="25" s="1"/>
  <c r="AE199" i="25"/>
  <c r="AK199" i="25" s="1"/>
  <c r="AE197" i="25"/>
  <c r="AK197" i="25" s="1"/>
  <c r="AE195" i="25"/>
  <c r="AK195" i="25" s="1"/>
  <c r="AE193" i="25"/>
  <c r="AK193" i="25" s="1"/>
  <c r="AE191" i="25"/>
  <c r="AK191" i="25" s="1"/>
  <c r="AE189" i="25"/>
  <c r="AK189" i="25" s="1"/>
  <c r="AE187" i="25"/>
  <c r="AK187" i="25" s="1"/>
  <c r="AE185" i="25"/>
  <c r="AE184" i="25"/>
  <c r="AE176" i="25"/>
  <c r="AE172" i="25"/>
  <c r="AE168" i="25"/>
  <c r="AE164" i="25"/>
  <c r="AE160" i="25"/>
  <c r="AE156" i="25"/>
  <c r="AE228" i="25"/>
  <c r="AE183" i="17"/>
  <c r="AE180" i="17"/>
  <c r="AE181" i="25"/>
  <c r="AE176" i="17"/>
  <c r="AE177" i="25"/>
  <c r="AE172" i="17"/>
  <c r="AE173" i="25"/>
  <c r="AE168" i="17"/>
  <c r="AE169" i="25"/>
  <c r="AE164" i="17"/>
  <c r="AE165" i="25"/>
  <c r="AE160" i="17"/>
  <c r="AE161" i="25"/>
  <c r="AE156" i="17"/>
  <c r="AE157" i="25"/>
  <c r="AE227" i="25"/>
  <c r="AE219" i="25"/>
  <c r="AE211" i="25"/>
  <c r="AE207" i="25"/>
  <c r="AE203" i="25"/>
  <c r="AK203" i="25" s="1"/>
  <c r="AE200" i="25"/>
  <c r="AK200" i="25" s="1"/>
  <c r="AE198" i="25"/>
  <c r="AK198" i="25" s="1"/>
  <c r="AE196" i="25"/>
  <c r="AK196" i="25" s="1"/>
  <c r="AE194" i="25"/>
  <c r="AK194" i="25" s="1"/>
  <c r="AE192" i="25"/>
  <c r="AK192" i="25" s="1"/>
  <c r="AE190" i="25"/>
  <c r="AK190" i="25" s="1"/>
  <c r="AE188" i="25"/>
  <c r="AK188" i="25" s="1"/>
  <c r="AE186" i="25"/>
  <c r="AK186" i="25" s="1"/>
  <c r="AE181" i="17"/>
  <c r="AE182" i="25"/>
  <c r="AE177" i="17"/>
  <c r="AE178" i="25"/>
  <c r="AE173" i="17"/>
  <c r="AE174" i="25"/>
  <c r="AE169" i="17"/>
  <c r="AE170" i="25"/>
  <c r="AE165" i="17"/>
  <c r="AE166" i="25"/>
  <c r="AE161" i="17"/>
  <c r="AE162" i="25"/>
  <c r="AE157" i="17"/>
  <c r="AE158" i="25"/>
  <c r="AE182" i="17"/>
  <c r="AE183" i="25"/>
  <c r="AE178" i="17"/>
  <c r="AE179" i="25"/>
  <c r="AE174" i="17"/>
  <c r="AE175" i="25"/>
  <c r="AE170" i="17"/>
  <c r="AE171" i="25"/>
  <c r="AE166" i="17"/>
  <c r="AE167" i="25"/>
  <c r="AE162" i="17"/>
  <c r="AE163" i="25"/>
  <c r="AE158" i="17"/>
  <c r="AE159" i="25"/>
  <c r="AE154" i="17"/>
  <c r="AE155" i="25"/>
  <c r="AE154" i="25"/>
  <c r="AK154" i="25" s="1"/>
  <c r="AE153" i="25"/>
  <c r="AK153" i="25" s="1"/>
  <c r="AE152" i="25"/>
  <c r="AK152" i="25" s="1"/>
  <c r="AE151" i="25"/>
  <c r="AK151" i="25" s="1"/>
  <c r="AE150" i="25"/>
  <c r="AK150" i="25" s="1"/>
  <c r="AE149" i="25"/>
  <c r="AK149" i="25" s="1"/>
  <c r="AE148" i="25"/>
  <c r="AK148" i="25" s="1"/>
  <c r="AE147" i="25"/>
  <c r="AK147" i="25" s="1"/>
  <c r="AE146" i="25"/>
  <c r="AK146" i="25" s="1"/>
  <c r="AE145" i="25"/>
  <c r="AK145" i="25" s="1"/>
  <c r="AE144" i="25"/>
  <c r="AK144" i="25" s="1"/>
  <c r="AE143" i="25"/>
  <c r="AK143" i="25" s="1"/>
  <c r="AE142" i="25"/>
  <c r="AK142" i="25" s="1"/>
  <c r="AE141" i="25"/>
  <c r="AK141" i="25" s="1"/>
  <c r="AE140" i="25"/>
  <c r="AK140" i="25" s="1"/>
  <c r="AE139" i="25"/>
  <c r="AK139" i="25" s="1"/>
  <c r="AE138" i="25"/>
  <c r="AK138" i="25" s="1"/>
  <c r="AE137" i="25"/>
  <c r="AK137" i="25" s="1"/>
  <c r="AE136" i="25"/>
  <c r="AK136" i="25" s="1"/>
  <c r="AE135" i="25"/>
  <c r="AK135" i="25" s="1"/>
  <c r="AE134" i="25"/>
  <c r="AK134" i="25" s="1"/>
  <c r="AE133" i="25"/>
  <c r="AK133" i="25" s="1"/>
  <c r="AE132" i="25"/>
  <c r="AK132" i="25" s="1"/>
  <c r="AE131" i="25"/>
  <c r="AK131" i="25" s="1"/>
  <c r="AE130" i="25"/>
  <c r="AK130" i="25" s="1"/>
  <c r="AE129" i="25"/>
  <c r="AK129" i="25" s="1"/>
  <c r="AE128" i="25"/>
  <c r="AK128" i="25" s="1"/>
  <c r="AE127" i="25"/>
  <c r="AK127" i="25" s="1"/>
  <c r="AE126" i="25"/>
  <c r="AK126" i="25" s="1"/>
  <c r="AE125" i="25"/>
  <c r="AK125" i="25" s="1"/>
  <c r="AE124" i="25"/>
  <c r="AK124" i="25" s="1"/>
  <c r="AE123" i="25"/>
  <c r="AK123" i="25" s="1"/>
  <c r="AE122" i="25"/>
  <c r="AK122" i="25" s="1"/>
  <c r="AE121" i="25"/>
  <c r="AK121" i="25" s="1"/>
  <c r="AE120" i="25"/>
  <c r="AK120" i="25" s="1"/>
  <c r="AE119" i="25"/>
  <c r="AK119" i="25" s="1"/>
  <c r="AE118" i="25"/>
  <c r="AK118" i="25" s="1"/>
  <c r="AE117" i="25"/>
  <c r="AK117" i="25" s="1"/>
  <c r="AE116" i="25"/>
  <c r="AK116" i="25" s="1"/>
  <c r="AE115" i="25"/>
  <c r="AK115" i="25" s="1"/>
  <c r="AE114" i="25"/>
  <c r="AK114" i="25" s="1"/>
  <c r="AE113" i="25"/>
  <c r="AK113" i="25" s="1"/>
  <c r="AE112" i="25"/>
  <c r="AK112" i="25" s="1"/>
  <c r="AE111" i="25"/>
  <c r="AK111" i="25" s="1"/>
  <c r="AE110" i="25"/>
  <c r="AK110" i="25" s="1"/>
  <c r="AE109" i="25"/>
  <c r="AK109" i="25" s="1"/>
  <c r="AE108" i="25"/>
  <c r="AK108" i="25" s="1"/>
  <c r="AE107" i="25"/>
  <c r="AK107" i="25" s="1"/>
  <c r="AE106" i="25"/>
  <c r="AK106" i="25" s="1"/>
  <c r="AE105" i="25"/>
  <c r="AK105" i="25" s="1"/>
  <c r="AE104" i="25"/>
  <c r="AK104" i="25" s="1"/>
  <c r="AE103" i="25"/>
  <c r="AK103" i="25" s="1"/>
  <c r="AE102" i="25"/>
  <c r="AK102" i="25" s="1"/>
  <c r="AE101" i="25"/>
  <c r="AK101" i="25" s="1"/>
  <c r="AE100" i="25"/>
  <c r="AK100" i="25" s="1"/>
  <c r="AE99" i="25"/>
  <c r="AK99" i="25" s="1"/>
  <c r="AE98" i="25"/>
  <c r="AK98" i="25" s="1"/>
  <c r="AE97" i="25"/>
  <c r="AK97" i="25" s="1"/>
  <c r="AE96" i="25"/>
  <c r="AK96" i="25" s="1"/>
  <c r="AE95" i="25"/>
  <c r="AK95" i="25" s="1"/>
  <c r="AE94" i="25"/>
  <c r="AK94" i="25" s="1"/>
  <c r="AE93" i="25"/>
  <c r="AK93" i="25" s="1"/>
  <c r="AE92" i="25"/>
  <c r="AK92" i="25" s="1"/>
  <c r="AE91" i="25"/>
  <c r="AK91" i="25" s="1"/>
  <c r="AE90" i="25"/>
  <c r="AK90" i="25" s="1"/>
  <c r="AE89" i="25"/>
  <c r="AK89" i="25" s="1"/>
  <c r="AE88" i="25"/>
  <c r="AK88" i="25" s="1"/>
  <c r="AE87" i="25"/>
  <c r="AK87" i="25" s="1"/>
  <c r="AE86" i="25"/>
  <c r="AK86" i="25" s="1"/>
  <c r="AE85" i="25"/>
  <c r="AK85" i="25" s="1"/>
  <c r="AE84" i="25"/>
  <c r="AK84" i="25" s="1"/>
  <c r="AE83" i="25"/>
  <c r="AK83" i="25" s="1"/>
  <c r="AE82" i="25"/>
  <c r="AK82" i="25" s="1"/>
  <c r="AE81" i="25"/>
  <c r="AK81" i="25" s="1"/>
  <c r="AE80" i="25"/>
  <c r="AK80" i="25" s="1"/>
  <c r="AE79" i="25"/>
  <c r="AK79" i="25" s="1"/>
  <c r="AE78" i="25"/>
  <c r="AK78" i="25" s="1"/>
  <c r="AE77" i="25"/>
  <c r="AK77" i="25" s="1"/>
  <c r="AE76" i="25"/>
  <c r="AK76" i="25" s="1"/>
  <c r="AE75" i="25"/>
  <c r="AK75" i="25" s="1"/>
  <c r="AE74" i="25"/>
  <c r="AK74" i="25" s="1"/>
  <c r="AE73" i="25"/>
  <c r="AK73" i="25" s="1"/>
  <c r="AE72" i="25"/>
  <c r="AK72" i="25" s="1"/>
  <c r="AE71" i="25"/>
  <c r="AK71" i="25" s="1"/>
  <c r="AE70" i="25"/>
  <c r="AK70" i="25" s="1"/>
  <c r="AE69" i="25"/>
  <c r="AK69" i="25" s="1"/>
  <c r="AE68" i="25"/>
  <c r="AK68" i="25" s="1"/>
  <c r="AE67" i="25"/>
  <c r="AK67" i="25" s="1"/>
  <c r="AE66" i="25"/>
  <c r="AK66" i="25" s="1"/>
  <c r="AE65" i="25"/>
  <c r="AK65" i="25" s="1"/>
  <c r="AE64" i="25"/>
  <c r="AK64" i="25" s="1"/>
  <c r="AE63" i="25"/>
  <c r="AK63" i="25" s="1"/>
  <c r="AE62" i="25"/>
  <c r="AK62" i="25" s="1"/>
  <c r="AE61" i="25"/>
  <c r="AK61" i="25" s="1"/>
  <c r="AE60" i="25"/>
  <c r="AK60" i="25" s="1"/>
  <c r="AE59" i="25"/>
  <c r="AK59" i="25" s="1"/>
  <c r="AE58" i="25"/>
  <c r="AE57" i="25"/>
  <c r="AK57" i="25" s="1"/>
  <c r="AE53" i="17"/>
  <c r="AE53" i="25"/>
  <c r="AE49" i="17"/>
  <c r="AE49" i="25"/>
  <c r="AE38" i="25"/>
  <c r="AE45" i="17"/>
  <c r="F46" i="25"/>
  <c r="AE46" i="25" s="1"/>
  <c r="AE43" i="17"/>
  <c r="F44" i="25"/>
  <c r="AE44" i="25" s="1"/>
  <c r="AE41" i="17"/>
  <c r="F42" i="25"/>
  <c r="AE42" i="25" s="1"/>
  <c r="AE39" i="17"/>
  <c r="F40" i="25"/>
  <c r="AE40" i="25" s="1"/>
  <c r="AE37" i="17"/>
  <c r="F38" i="25"/>
  <c r="AE35" i="17"/>
  <c r="F36" i="25"/>
  <c r="AE36" i="25" s="1"/>
  <c r="AE33" i="17"/>
  <c r="F34" i="25"/>
  <c r="AE34" i="25" s="1"/>
  <c r="AE31" i="17"/>
  <c r="F32" i="25"/>
  <c r="AE32" i="25" s="1"/>
  <c r="AE29" i="17"/>
  <c r="F30" i="25"/>
  <c r="AE30" i="25" s="1"/>
  <c r="AE27" i="17"/>
  <c r="F28" i="25"/>
  <c r="AE28" i="25" s="1"/>
  <c r="F54" i="25"/>
  <c r="AE54" i="25" s="1"/>
  <c r="AE52" i="17"/>
  <c r="F50" i="25"/>
  <c r="AE48" i="17"/>
  <c r="AE48" i="25"/>
  <c r="AE55" i="17"/>
  <c r="AE55" i="25"/>
  <c r="AE51" i="17"/>
  <c r="AE51" i="25"/>
  <c r="AE47" i="17"/>
  <c r="AE47" i="25"/>
  <c r="AE44" i="17"/>
  <c r="F45" i="25"/>
  <c r="AE45" i="25" s="1"/>
  <c r="AE42" i="17"/>
  <c r="F43" i="25"/>
  <c r="AE43" i="25" s="1"/>
  <c r="AE40" i="17"/>
  <c r="F41" i="25"/>
  <c r="AE41" i="25" s="1"/>
  <c r="AE38" i="17"/>
  <c r="F39" i="25"/>
  <c r="AE39" i="25" s="1"/>
  <c r="AE36" i="17"/>
  <c r="F37" i="25"/>
  <c r="AE37" i="25" s="1"/>
  <c r="AE34" i="17"/>
  <c r="F35" i="25"/>
  <c r="AE35" i="25" s="1"/>
  <c r="AE32" i="17"/>
  <c r="F33" i="25"/>
  <c r="AE33" i="25" s="1"/>
  <c r="AE30" i="17"/>
  <c r="F31" i="25"/>
  <c r="AE31" i="25" s="1"/>
  <c r="AE28" i="17"/>
  <c r="F29" i="25"/>
  <c r="AE29" i="25" s="1"/>
  <c r="AE460" i="17"/>
  <c r="F461" i="25"/>
  <c r="AE461" i="25" s="1"/>
  <c r="F56" i="25"/>
  <c r="AE56" i="25" s="1"/>
  <c r="AE54" i="17"/>
  <c r="F52" i="25"/>
  <c r="AE52" i="25" s="1"/>
  <c r="AE50" i="17"/>
  <c r="AE50" i="25"/>
  <c r="F48" i="25"/>
  <c r="AE46" i="17"/>
  <c r="AZ228" i="20"/>
  <c r="E228" i="22" s="1"/>
  <c r="BB197" i="20"/>
  <c r="AL482" i="20"/>
  <c r="AK375" i="20"/>
  <c r="AK470" i="20"/>
  <c r="AK443" i="20"/>
  <c r="AK427" i="20"/>
  <c r="AK423" i="20"/>
  <c r="AK379" i="20"/>
  <c r="AK363" i="20"/>
  <c r="AK355" i="20"/>
  <c r="AK335" i="20"/>
  <c r="AK307" i="20"/>
  <c r="AK299" i="20"/>
  <c r="AK283" i="20"/>
  <c r="AK259" i="20"/>
  <c r="AK247" i="20"/>
  <c r="AK239" i="20"/>
  <c r="AK235" i="20"/>
  <c r="AK223" i="20"/>
  <c r="AK211" i="20"/>
  <c r="AK207" i="20"/>
  <c r="AK199" i="20"/>
  <c r="AK191" i="20"/>
  <c r="AK187" i="20"/>
  <c r="AK171" i="20"/>
  <c r="AK167" i="20"/>
  <c r="AK163" i="20"/>
  <c r="AK143" i="20"/>
  <c r="AK139" i="20"/>
  <c r="AK135" i="20"/>
  <c r="AK123" i="20"/>
  <c r="AK115" i="20"/>
  <c r="AK111" i="20"/>
  <c r="AK103" i="20"/>
  <c r="AK95" i="20"/>
  <c r="AK83" i="20"/>
  <c r="AK79" i="20"/>
  <c r="AK75" i="20"/>
  <c r="AK55" i="20"/>
  <c r="AK47" i="20"/>
  <c r="AK31" i="20"/>
  <c r="AK27" i="20"/>
  <c r="AK23" i="20"/>
  <c r="AK19" i="20"/>
  <c r="AZ251" i="20"/>
  <c r="E251" i="22" s="1"/>
  <c r="AZ249" i="20"/>
  <c r="E249" i="22" s="1"/>
  <c r="BB246" i="20"/>
  <c r="AZ245" i="20"/>
  <c r="E245" i="22" s="1"/>
  <c r="AZ243" i="20"/>
  <c r="E243" i="22" s="1"/>
  <c r="AZ237" i="20"/>
  <c r="E237" i="22" s="1"/>
  <c r="AZ234" i="20"/>
  <c r="E234" i="22" s="1"/>
  <c r="BC233" i="20"/>
  <c r="AZ230" i="20"/>
  <c r="E230" i="22" s="1"/>
  <c r="AZ226" i="20"/>
  <c r="E226" i="22" s="1"/>
  <c r="BB224" i="20"/>
  <c r="BB223" i="20"/>
  <c r="AZ220" i="20"/>
  <c r="E220" i="22" s="1"/>
  <c r="BC219" i="20"/>
  <c r="AZ217" i="20"/>
  <c r="E217" i="22" s="1"/>
  <c r="AZ216" i="20"/>
  <c r="E216" i="22" s="1"/>
  <c r="AZ214" i="20"/>
  <c r="E214" i="22" s="1"/>
  <c r="AZ212" i="20"/>
  <c r="E212" i="22" s="1"/>
  <c r="BB209" i="20"/>
  <c r="AZ206" i="20"/>
  <c r="E206" i="22" s="1"/>
  <c r="AZ204" i="20"/>
  <c r="E204" i="22" s="1"/>
  <c r="BB202" i="20"/>
  <c r="AZ200" i="20"/>
  <c r="E200" i="22" s="1"/>
  <c r="BC199" i="20"/>
  <c r="AZ198" i="20"/>
  <c r="E198" i="22" s="1"/>
  <c r="BC196" i="20"/>
  <c r="BB195" i="20"/>
  <c r="BH194" i="20"/>
  <c r="AZ192" i="20"/>
  <c r="E192" i="22" s="1"/>
  <c r="AZ190" i="20"/>
  <c r="E190" i="22" s="1"/>
  <c r="BC190" i="20"/>
  <c r="AZ188" i="20"/>
  <c r="E188" i="22" s="1"/>
  <c r="BB187" i="20"/>
  <c r="AZ186" i="20"/>
  <c r="E186" i="22" s="1"/>
  <c r="BC185" i="20"/>
  <c r="BC184" i="20"/>
  <c r="BB183" i="20"/>
  <c r="BC181" i="20"/>
  <c r="BC180" i="20"/>
  <c r="BB180" i="20"/>
  <c r="AZ179" i="20"/>
  <c r="E179" i="22" s="1"/>
  <c r="BC179" i="20"/>
  <c r="AZ178" i="20"/>
  <c r="E178" i="22" s="1"/>
  <c r="AZ176" i="20"/>
  <c r="E176" i="22" s="1"/>
  <c r="BB176" i="20"/>
  <c r="BC175" i="20"/>
  <c r="BB175" i="20"/>
  <c r="AZ174" i="20"/>
  <c r="E174" i="22" s="1"/>
  <c r="AZ172" i="20"/>
  <c r="E172" i="22" s="1"/>
  <c r="AZ171" i="20"/>
  <c r="E171" i="22" s="1"/>
  <c r="BB171" i="20"/>
  <c r="AZ170" i="20"/>
  <c r="E170" i="22" s="1"/>
  <c r="AZ164" i="20"/>
  <c r="E164" i="22" s="1"/>
  <c r="AZ235" i="20"/>
  <c r="E235" i="22" s="1"/>
  <c r="AZ161" i="20"/>
  <c r="E161" i="22" s="1"/>
  <c r="AZ159" i="20"/>
  <c r="E159" i="22" s="1"/>
  <c r="AZ157" i="20"/>
  <c r="E157" i="22" s="1"/>
  <c r="AZ155" i="20"/>
  <c r="E155" i="22" s="1"/>
  <c r="AZ153" i="20"/>
  <c r="E153" i="22" s="1"/>
  <c r="AZ151" i="20"/>
  <c r="E151" i="22" s="1"/>
  <c r="AZ149" i="20"/>
  <c r="E149" i="22" s="1"/>
  <c r="AZ147" i="20"/>
  <c r="E147" i="22" s="1"/>
  <c r="AZ145" i="20"/>
  <c r="E145" i="22" s="1"/>
  <c r="AZ135" i="20"/>
  <c r="E135" i="22" s="1"/>
  <c r="AZ133" i="20"/>
  <c r="E133" i="22" s="1"/>
  <c r="AK450" i="20"/>
  <c r="AK374" i="20"/>
  <c r="AK354" i="20"/>
  <c r="AK346" i="20"/>
  <c r="AK326" i="20"/>
  <c r="AK298" i="20"/>
  <c r="AK262" i="20"/>
  <c r="AK218" i="20"/>
  <c r="AK190" i="20"/>
  <c r="AK166" i="20"/>
  <c r="AK146" i="20"/>
  <c r="AK122" i="20"/>
  <c r="AK118" i="20"/>
  <c r="AK114" i="20"/>
  <c r="AK102" i="20"/>
  <c r="AK98" i="20"/>
  <c r="AK74" i="20"/>
  <c r="AK34" i="20"/>
  <c r="AK26" i="20"/>
  <c r="AK22" i="20"/>
  <c r="AK18" i="20"/>
  <c r="AK10" i="20"/>
  <c r="AK462" i="20"/>
  <c r="AK460" i="20"/>
  <c r="K27" i="14"/>
  <c r="K31" i="14"/>
  <c r="K35" i="14"/>
  <c r="K28" i="14"/>
  <c r="K32" i="14"/>
  <c r="K34" i="14"/>
  <c r="K29" i="14"/>
  <c r="K19" i="14"/>
  <c r="K23" i="14"/>
  <c r="K20" i="14"/>
  <c r="K24" i="14"/>
  <c r="K26" i="14"/>
  <c r="K21" i="14"/>
  <c r="AP482" i="20"/>
  <c r="AK394" i="20"/>
  <c r="AK358" i="20"/>
  <c r="AK350" i="20"/>
  <c r="AK334" i="20"/>
  <c r="AK302" i="20"/>
  <c r="AK290" i="20"/>
  <c r="AK266" i="20"/>
  <c r="AK258" i="20"/>
  <c r="AK242" i="20"/>
  <c r="AK222" i="20"/>
  <c r="AK214" i="20"/>
  <c r="AK210" i="20"/>
  <c r="AK202" i="20"/>
  <c r="AK170" i="20"/>
  <c r="AK162" i="20"/>
  <c r="AK138" i="20"/>
  <c r="AK130" i="20"/>
  <c r="AK126" i="20"/>
  <c r="AK110" i="20"/>
  <c r="AK82" i="20"/>
  <c r="AK30" i="20"/>
  <c r="AK461" i="20"/>
  <c r="AK459" i="20"/>
  <c r="AK472" i="20"/>
  <c r="AK445" i="20"/>
  <c r="AK417" i="20"/>
  <c r="AK393" i="20"/>
  <c r="AK389" i="20"/>
  <c r="AK373" i="20"/>
  <c r="AK361" i="20"/>
  <c r="AK353" i="20"/>
  <c r="AK345" i="20"/>
  <c r="AK305" i="20"/>
  <c r="AK301" i="20"/>
  <c r="AK277" i="20"/>
  <c r="AK261" i="20"/>
  <c r="AK253" i="20"/>
  <c r="AK245" i="20"/>
  <c r="AK213" i="20"/>
  <c r="AK189" i="20"/>
  <c r="AK185" i="20"/>
  <c r="AK181" i="20"/>
  <c r="AK169" i="20"/>
  <c r="AK165" i="20"/>
  <c r="AK161" i="20"/>
  <c r="AK157" i="20"/>
  <c r="AK141" i="20"/>
  <c r="AK137" i="20"/>
  <c r="AK133" i="20"/>
  <c r="AK129" i="20"/>
  <c r="AK125" i="20"/>
  <c r="AK121" i="20"/>
  <c r="AK117" i="20"/>
  <c r="AK113" i="20"/>
  <c r="AK109" i="20"/>
  <c r="AK97" i="20"/>
  <c r="AK89" i="20"/>
  <c r="AK81" i="20"/>
  <c r="AK77" i="20"/>
  <c r="AK61" i="20"/>
  <c r="AK57" i="20"/>
  <c r="AK33" i="20"/>
  <c r="AK29" i="20"/>
  <c r="AK25" i="20"/>
  <c r="AK21" i="20"/>
  <c r="AK17" i="20"/>
  <c r="AK9" i="20"/>
  <c r="AK5" i="20"/>
  <c r="BH224" i="20"/>
  <c r="K22" i="14"/>
  <c r="K33" i="14"/>
  <c r="AZ131" i="20"/>
  <c r="E131" i="22" s="1"/>
  <c r="AZ129" i="20"/>
  <c r="E129" i="22" s="1"/>
  <c r="AZ117" i="20"/>
  <c r="E117" i="22" s="1"/>
  <c r="AZ113" i="20"/>
  <c r="E113" i="22" s="1"/>
  <c r="AZ111" i="20"/>
  <c r="E111" i="22" s="1"/>
  <c r="AZ103" i="20"/>
  <c r="E103" i="22" s="1"/>
  <c r="AZ97" i="20"/>
  <c r="E97" i="22" s="1"/>
  <c r="AZ87" i="20"/>
  <c r="E87" i="22" s="1"/>
  <c r="BC280" i="20"/>
  <c r="BC170" i="20"/>
  <c r="BB170" i="20"/>
  <c r="AZ169" i="20"/>
  <c r="E169" i="22" s="1"/>
  <c r="BC169" i="20"/>
  <c r="AZ167" i="20"/>
  <c r="E167" i="22" s="1"/>
  <c r="BC167" i="20"/>
  <c r="BB167" i="20"/>
  <c r="BC166" i="20"/>
  <c r="AZ165" i="20"/>
  <c r="E165" i="22" s="1"/>
  <c r="BC165" i="20"/>
  <c r="BB165" i="20"/>
  <c r="BB164" i="20"/>
  <c r="AZ163" i="20"/>
  <c r="E163" i="22" s="1"/>
  <c r="BC163" i="20"/>
  <c r="BB163" i="20"/>
  <c r="BB162" i="20"/>
  <c r="BC161" i="20"/>
  <c r="BB161" i="20"/>
  <c r="BC160" i="20"/>
  <c r="BB160" i="20"/>
  <c r="BC159" i="20"/>
  <c r="BB159" i="20"/>
  <c r="BC158" i="20"/>
  <c r="BC157" i="20"/>
  <c r="AZ156" i="20"/>
  <c r="E156" i="22" s="1"/>
  <c r="BB156" i="20"/>
  <c r="BC155" i="20"/>
  <c r="BB155" i="20"/>
  <c r="AZ154" i="20"/>
  <c r="E154" i="22" s="1"/>
  <c r="BB153" i="20"/>
  <c r="AZ152" i="20"/>
  <c r="E152" i="22" s="1"/>
  <c r="BC152" i="20"/>
  <c r="BB152" i="20"/>
  <c r="BB151" i="20"/>
  <c r="AZ150" i="20"/>
  <c r="E150" i="22" s="1"/>
  <c r="BB150" i="20"/>
  <c r="BC149" i="20"/>
  <c r="BC148" i="20"/>
  <c r="AZ146" i="20"/>
  <c r="E146" i="22" s="1"/>
  <c r="BB146" i="20"/>
  <c r="BC145" i="20"/>
  <c r="BB145" i="20"/>
  <c r="BB144" i="20"/>
  <c r="BC140" i="20"/>
  <c r="BC139" i="20"/>
  <c r="AZ138" i="20"/>
  <c r="E138" i="22" s="1"/>
  <c r="BB138" i="20"/>
  <c r="AZ134" i="20"/>
  <c r="E134" i="22" s="1"/>
  <c r="BC134" i="20"/>
  <c r="BB134" i="20"/>
  <c r="BC132" i="20"/>
  <c r="BB131" i="20"/>
  <c r="BC129" i="20"/>
  <c r="AZ128" i="20"/>
  <c r="E128" i="22" s="1"/>
  <c r="BB128" i="20"/>
  <c r="BB125" i="20"/>
  <c r="AZ124" i="20"/>
  <c r="E124" i="22" s="1"/>
  <c r="BB123" i="20"/>
  <c r="BB121" i="20"/>
  <c r="AZ120" i="20"/>
  <c r="E120" i="22" s="1"/>
  <c r="BC120" i="20"/>
  <c r="BC118" i="20"/>
  <c r="BB117" i="20"/>
  <c r="BB116" i="20"/>
  <c r="BC115" i="20"/>
  <c r="BB113" i="20"/>
  <c r="BB112" i="20"/>
  <c r="BC111" i="20"/>
  <c r="BB110" i="20"/>
  <c r="BC108" i="20"/>
  <c r="BB106" i="20"/>
  <c r="BB104" i="20"/>
  <c r="AZ102" i="20"/>
  <c r="E102" i="22" s="1"/>
  <c r="BC101" i="20"/>
  <c r="BC99" i="20"/>
  <c r="BC98" i="20"/>
  <c r="BC96" i="20"/>
  <c r="BB96" i="20"/>
  <c r="BC94" i="20"/>
  <c r="BB94" i="20"/>
  <c r="BC92" i="20"/>
  <c r="BB91" i="20"/>
  <c r="BC90" i="20"/>
  <c r="BB88" i="20"/>
  <c r="BC87" i="20"/>
  <c r="BB242" i="20"/>
  <c r="BH215" i="20"/>
  <c r="BH214" i="20"/>
  <c r="BH206" i="20"/>
  <c r="BH192" i="20"/>
  <c r="BH183" i="20"/>
  <c r="BH167" i="20"/>
  <c r="BH166" i="20"/>
  <c r="BH235" i="20"/>
  <c r="BH147" i="20"/>
  <c r="BH127" i="20"/>
  <c r="BH124" i="20"/>
  <c r="BH122" i="20"/>
  <c r="BH115" i="20"/>
  <c r="BH110" i="20"/>
  <c r="BH104" i="20"/>
  <c r="BH102" i="20"/>
  <c r="BH100" i="20"/>
  <c r="BH88" i="20"/>
  <c r="AZ326" i="20"/>
  <c r="E326" i="22" s="1"/>
  <c r="BH293" i="20"/>
  <c r="BH232" i="20"/>
  <c r="BH223" i="20"/>
  <c r="BH199" i="20"/>
  <c r="BH195" i="20"/>
  <c r="BH189" i="20"/>
  <c r="BH188" i="20"/>
  <c r="BH185" i="20"/>
  <c r="BH181" i="20"/>
  <c r="BH178" i="20"/>
  <c r="BH175" i="20"/>
  <c r="BB174" i="20"/>
  <c r="BH174" i="20"/>
  <c r="BH172" i="20"/>
  <c r="BH168" i="20"/>
  <c r="BH163" i="20"/>
  <c r="BH160" i="20"/>
  <c r="BH158" i="20"/>
  <c r="BH157" i="20"/>
  <c r="BH156" i="20"/>
  <c r="BH154" i="20"/>
  <c r="BH150" i="20"/>
  <c r="BH148" i="20"/>
  <c r="BH144" i="20"/>
  <c r="BH143" i="20"/>
  <c r="BH142" i="20"/>
  <c r="BH141" i="20"/>
  <c r="BB141" i="20"/>
  <c r="BH140" i="20"/>
  <c r="BH138" i="20"/>
  <c r="BB137" i="20"/>
  <c r="BH137" i="20"/>
  <c r="BB133" i="20"/>
  <c r="BH133" i="20"/>
  <c r="BH155" i="20"/>
  <c r="BH176" i="20"/>
  <c r="BB166" i="20"/>
  <c r="BH153" i="20"/>
  <c r="BB172" i="20"/>
  <c r="D40" i="15"/>
  <c r="D44" i="15"/>
  <c r="D50" i="15"/>
  <c r="D52" i="15"/>
  <c r="D48" i="15"/>
  <c r="D49" i="15"/>
  <c r="BB178" i="20"/>
  <c r="BH164" i="20"/>
  <c r="D54" i="15"/>
  <c r="BC265" i="20"/>
  <c r="BH237" i="20"/>
  <c r="BB222" i="20"/>
  <c r="BH91" i="20"/>
  <c r="BH121" i="20"/>
  <c r="BC285" i="20"/>
  <c r="BB269" i="20"/>
  <c r="D100" i="15"/>
  <c r="BH276" i="20"/>
  <c r="BB266" i="20"/>
  <c r="B5" i="16"/>
  <c r="AI478" i="20"/>
  <c r="D45" i="15"/>
  <c r="T4" i="23"/>
  <c r="M4" i="23"/>
  <c r="AH4" i="23"/>
  <c r="X8" i="23" s="1"/>
  <c r="H4" i="23"/>
  <c r="H8" i="23" s="1"/>
  <c r="J4" i="23"/>
  <c r="AN4" i="23"/>
  <c r="Y8" i="23" s="1"/>
  <c r="AE4" i="23"/>
  <c r="S4" i="23"/>
  <c r="AJ4" i="23"/>
  <c r="N8" i="23" s="1"/>
  <c r="AC4" i="23"/>
  <c r="W8" i="23" s="1"/>
  <c r="Y4" i="23"/>
  <c r="R8" i="23" s="1"/>
  <c r="L4" i="23"/>
  <c r="L8" i="23" s="1"/>
  <c r="G4" i="23"/>
  <c r="G8" i="23" s="1"/>
  <c r="AD4" i="23"/>
  <c r="V8" i="23" s="1"/>
  <c r="Z4" i="23"/>
  <c r="V4" i="23"/>
  <c r="O8" i="23" s="1"/>
  <c r="I4" i="23"/>
  <c r="I8" i="23" s="1"/>
  <c r="E4" i="23"/>
  <c r="E8" i="23" s="1"/>
  <c r="AM4" i="23"/>
  <c r="S8" i="23" s="1"/>
  <c r="AB4" i="23"/>
  <c r="P4" i="23"/>
  <c r="AG4" i="23"/>
  <c r="AF4" i="23"/>
  <c r="K8" i="23" s="1"/>
  <c r="F4" i="23"/>
  <c r="U4" i="23"/>
  <c r="Q4" i="23"/>
  <c r="D4" i="23"/>
  <c r="AC478" i="20"/>
  <c r="G480" i="20"/>
  <c r="BC278" i="20"/>
  <c r="BB272" i="20"/>
  <c r="AZ442" i="20"/>
  <c r="E442" i="22" s="1"/>
  <c r="BC429" i="20"/>
  <c r="AZ422" i="20"/>
  <c r="E422" i="22" s="1"/>
  <c r="AZ420" i="20"/>
  <c r="E420" i="22" s="1"/>
  <c r="BC413" i="20"/>
  <c r="BC412" i="20"/>
  <c r="BC411" i="20"/>
  <c r="AZ405" i="20"/>
  <c r="E405" i="22" s="1"/>
  <c r="BC405" i="20"/>
  <c r="BC403" i="20"/>
  <c r="BB403" i="20"/>
  <c r="AZ399" i="20"/>
  <c r="E399" i="22" s="1"/>
  <c r="AZ398" i="20"/>
  <c r="E398" i="22" s="1"/>
  <c r="BC397" i="20"/>
  <c r="BB397" i="20"/>
  <c r="BB396" i="20"/>
  <c r="AZ391" i="20"/>
  <c r="E391" i="22" s="1"/>
  <c r="BB391" i="20"/>
  <c r="AZ390" i="20"/>
  <c r="E390" i="22" s="1"/>
  <c r="AZ389" i="20"/>
  <c r="E389" i="22" s="1"/>
  <c r="BC389" i="20"/>
  <c r="AZ388" i="20"/>
  <c r="E388" i="22" s="1"/>
  <c r="BB384" i="20"/>
  <c r="AZ383" i="20"/>
  <c r="E383" i="22" s="1"/>
  <c r="AZ382" i="20"/>
  <c r="E382" i="22" s="1"/>
  <c r="BC382" i="20"/>
  <c r="BC381" i="20"/>
  <c r="AZ380" i="20"/>
  <c r="E380" i="22" s="1"/>
  <c r="BC380" i="20"/>
  <c r="AZ377" i="20"/>
  <c r="E377" i="22" s="1"/>
  <c r="BB377" i="20"/>
  <c r="AZ376" i="20"/>
  <c r="E376" i="22" s="1"/>
  <c r="AZ375" i="20"/>
  <c r="E375" i="22" s="1"/>
  <c r="AZ373" i="20"/>
  <c r="E373" i="22" s="1"/>
  <c r="BB373" i="20"/>
  <c r="BB372" i="20"/>
  <c r="AZ370" i="20"/>
  <c r="E370" i="22" s="1"/>
  <c r="AZ369" i="20"/>
  <c r="E369" i="22" s="1"/>
  <c r="BC369" i="20"/>
  <c r="BC368" i="20"/>
  <c r="BB368" i="20"/>
  <c r="AZ366" i="20"/>
  <c r="E366" i="22" s="1"/>
  <c r="AZ363" i="20"/>
  <c r="E363" i="22" s="1"/>
  <c r="BC363" i="20"/>
  <c r="AZ362" i="20"/>
  <c r="E362" i="22" s="1"/>
  <c r="BB362" i="20"/>
  <c r="BC361" i="20"/>
  <c r="BB359" i="20"/>
  <c r="AZ357" i="20"/>
  <c r="E357" i="22" s="1"/>
  <c r="BB357" i="20"/>
  <c r="AZ356" i="20"/>
  <c r="E356" i="22" s="1"/>
  <c r="BB354" i="20"/>
  <c r="BB352" i="20"/>
  <c r="BB351" i="20"/>
  <c r="BC350" i="20"/>
  <c r="BB350" i="20"/>
  <c r="AZ349" i="20"/>
  <c r="E349" i="22" s="1"/>
  <c r="AZ348" i="20"/>
  <c r="E348" i="22" s="1"/>
  <c r="BB348" i="20"/>
  <c r="BC345" i="20"/>
  <c r="BC341" i="20"/>
  <c r="BC340" i="20"/>
  <c r="BB340" i="20"/>
  <c r="BB339" i="20"/>
  <c r="BC338" i="20"/>
  <c r="BB338" i="20"/>
  <c r="BC337" i="20"/>
  <c r="BC335" i="20"/>
  <c r="BB335" i="20"/>
  <c r="AZ334" i="20"/>
  <c r="E334" i="22" s="1"/>
  <c r="BC333" i="20"/>
  <c r="AZ330" i="20"/>
  <c r="E330" i="22" s="1"/>
  <c r="BC330" i="20"/>
  <c r="BB330" i="20"/>
  <c r="BC328" i="20"/>
  <c r="BB328" i="20"/>
  <c r="BC326" i="20"/>
  <c r="BB326" i="20"/>
  <c r="BC325" i="20"/>
  <c r="AZ324" i="20"/>
  <c r="E324" i="22" s="1"/>
  <c r="BC324" i="20"/>
  <c r="BC323" i="20"/>
  <c r="BB323" i="20"/>
  <c r="BC322" i="20"/>
  <c r="BB322" i="20"/>
  <c r="BC321" i="20"/>
  <c r="BB320" i="20"/>
  <c r="BC319" i="20"/>
  <c r="AZ318" i="20"/>
  <c r="E318" i="22" s="1"/>
  <c r="BC317" i="20"/>
  <c r="BB317" i="20"/>
  <c r="AZ316" i="20"/>
  <c r="E316" i="22" s="1"/>
  <c r="BC315" i="20"/>
  <c r="BB315" i="20"/>
  <c r="AZ314" i="20"/>
  <c r="E314" i="22" s="1"/>
  <c r="BC314" i="20"/>
  <c r="AZ313" i="20"/>
  <c r="E313" i="22" s="1"/>
  <c r="BC313" i="20"/>
  <c r="BC312" i="20"/>
  <c r="BB312" i="20"/>
  <c r="BC311" i="20"/>
  <c r="BB311" i="20"/>
  <c r="AZ310" i="20"/>
  <c r="E310" i="22" s="1"/>
  <c r="BC310" i="20"/>
  <c r="BB310" i="20"/>
  <c r="AZ309" i="20"/>
  <c r="E309" i="22" s="1"/>
  <c r="BC309" i="20"/>
  <c r="BB309" i="20"/>
  <c r="AZ308" i="20"/>
  <c r="E308" i="22" s="1"/>
  <c r="BC308" i="20"/>
  <c r="BB308" i="20"/>
  <c r="BC307" i="20"/>
  <c r="BC306" i="20"/>
  <c r="BB306" i="20"/>
  <c r="AZ305" i="20"/>
  <c r="E305" i="22" s="1"/>
  <c r="BC305" i="20"/>
  <c r="AZ304" i="20"/>
  <c r="E304" i="22" s="1"/>
  <c r="BC304" i="20"/>
  <c r="BB304" i="20"/>
  <c r="BC303" i="20"/>
  <c r="BB303" i="20"/>
  <c r="AZ302" i="20"/>
  <c r="E302" i="22" s="1"/>
  <c r="BC302" i="20"/>
  <c r="BB302" i="20"/>
  <c r="AZ301" i="20"/>
  <c r="E301" i="22" s="1"/>
  <c r="BC301" i="20"/>
  <c r="BB301" i="20"/>
  <c r="AZ300" i="20"/>
  <c r="E300" i="22" s="1"/>
  <c r="BC300" i="20"/>
  <c r="AZ299" i="20"/>
  <c r="E299" i="22" s="1"/>
  <c r="BC299" i="20"/>
  <c r="BB299" i="20"/>
  <c r="AZ298" i="20"/>
  <c r="E298" i="22" s="1"/>
  <c r="BC298" i="20"/>
  <c r="BB298" i="20"/>
  <c r="AZ297" i="20"/>
  <c r="E297" i="22" s="1"/>
  <c r="BC297" i="20"/>
  <c r="BB297" i="20"/>
  <c r="AZ296" i="20"/>
  <c r="E296" i="22" s="1"/>
  <c r="BC296" i="20"/>
  <c r="BB296" i="20"/>
  <c r="AZ295" i="20"/>
  <c r="E295" i="22" s="1"/>
  <c r="BC295" i="20"/>
  <c r="BB295" i="20"/>
  <c r="AZ294" i="20"/>
  <c r="E294" i="22" s="1"/>
  <c r="BC294" i="20"/>
  <c r="BB294" i="20"/>
  <c r="AZ293" i="20"/>
  <c r="E293" i="22" s="1"/>
  <c r="BC293" i="20"/>
  <c r="BB293" i="20"/>
  <c r="BC292" i="20"/>
  <c r="BB292" i="20"/>
  <c r="AZ291" i="20"/>
  <c r="E291" i="22" s="1"/>
  <c r="BC291" i="20"/>
  <c r="BB291" i="20"/>
  <c r="AZ290" i="20"/>
  <c r="E290" i="22" s="1"/>
  <c r="BC290" i="20"/>
  <c r="BB290" i="20"/>
  <c r="AZ289" i="20"/>
  <c r="E289" i="22" s="1"/>
  <c r="BB254" i="20"/>
  <c r="BC248" i="20"/>
  <c r="AZ247" i="20"/>
  <c r="E247" i="22" s="1"/>
  <c r="BC244" i="20"/>
  <c r="AZ241" i="20"/>
  <c r="E241" i="22" s="1"/>
  <c r="BC240" i="20"/>
  <c r="AZ239" i="20"/>
  <c r="E239" i="22" s="1"/>
  <c r="BB238" i="20"/>
  <c r="AZ232" i="20"/>
  <c r="E232" i="22" s="1"/>
  <c r="BC232" i="20"/>
  <c r="BC229" i="20"/>
  <c r="AZ224" i="20"/>
  <c r="E224" i="22" s="1"/>
  <c r="AZ222" i="20"/>
  <c r="E222" i="22" s="1"/>
  <c r="BH222" i="20"/>
  <c r="AZ218" i="20"/>
  <c r="E218" i="22" s="1"/>
  <c r="BB218" i="20"/>
  <c r="AZ211" i="20"/>
  <c r="E211" i="22" s="1"/>
  <c r="AZ210" i="20"/>
  <c r="E210" i="22" s="1"/>
  <c r="AQ297" i="1"/>
  <c r="BC289" i="20"/>
  <c r="BB289" i="20"/>
  <c r="AZ288" i="20"/>
  <c r="E288" i="22" s="1"/>
  <c r="BC288" i="20"/>
  <c r="BB288" i="20"/>
  <c r="AZ287" i="20"/>
  <c r="E287" i="22" s="1"/>
  <c r="BC287" i="20"/>
  <c r="BB287" i="20"/>
  <c r="AZ286" i="20"/>
  <c r="E286" i="22" s="1"/>
  <c r="BC286" i="20"/>
  <c r="BB286" i="20"/>
  <c r="AZ285" i="20"/>
  <c r="E285" i="22" s="1"/>
  <c r="AZ284" i="20"/>
  <c r="E284" i="22" s="1"/>
  <c r="BC284" i="20"/>
  <c r="BB284" i="20"/>
  <c r="AZ283" i="20"/>
  <c r="E283" i="22" s="1"/>
  <c r="BC283" i="20"/>
  <c r="BB283" i="20"/>
  <c r="AZ282" i="20"/>
  <c r="E282" i="22" s="1"/>
  <c r="BC282" i="20"/>
  <c r="BB282" i="20"/>
  <c r="AZ281" i="20"/>
  <c r="E281" i="22" s="1"/>
  <c r="AZ279" i="20"/>
  <c r="E279" i="22" s="1"/>
  <c r="AZ278" i="20"/>
  <c r="E278" i="22" s="1"/>
  <c r="BB278" i="20"/>
  <c r="AZ277" i="20"/>
  <c r="E277" i="22" s="1"/>
  <c r="BC277" i="20"/>
  <c r="BB277" i="20"/>
  <c r="AZ276" i="20"/>
  <c r="E276" i="22" s="1"/>
  <c r="BC276" i="20"/>
  <c r="BB276" i="20"/>
  <c r="AZ275" i="20"/>
  <c r="E275" i="22" s="1"/>
  <c r="BC275" i="20"/>
  <c r="BB275" i="20"/>
  <c r="AZ274" i="20"/>
  <c r="E274" i="22" s="1"/>
  <c r="BC274" i="20"/>
  <c r="BB274" i="20"/>
  <c r="AZ273" i="20"/>
  <c r="E273" i="22" s="1"/>
  <c r="BC273" i="20"/>
  <c r="BB273" i="20"/>
  <c r="AZ272" i="20"/>
  <c r="E272" i="22" s="1"/>
  <c r="BC272" i="20"/>
  <c r="AZ271" i="20"/>
  <c r="E271" i="22" s="1"/>
  <c r="BC271" i="20"/>
  <c r="BB271" i="20"/>
  <c r="AZ270" i="20"/>
  <c r="E270" i="22" s="1"/>
  <c r="BC270" i="20"/>
  <c r="BB270" i="20"/>
  <c r="AZ269" i="20"/>
  <c r="E269" i="22" s="1"/>
  <c r="BC269" i="20"/>
  <c r="AZ268" i="20"/>
  <c r="E268" i="22" s="1"/>
  <c r="BC268" i="20"/>
  <c r="BB268" i="20"/>
  <c r="AZ267" i="20"/>
  <c r="E267" i="22" s="1"/>
  <c r="BC267" i="20"/>
  <c r="BB267" i="20"/>
  <c r="BC266" i="20"/>
  <c r="AZ265" i="20"/>
  <c r="E265" i="22" s="1"/>
  <c r="BB265" i="20"/>
  <c r="AZ264" i="20"/>
  <c r="E264" i="22" s="1"/>
  <c r="BC264" i="20"/>
  <c r="BB264" i="20"/>
  <c r="AZ263" i="20"/>
  <c r="E263" i="22" s="1"/>
  <c r="BC263" i="20"/>
  <c r="AZ262" i="20"/>
  <c r="E262" i="22" s="1"/>
  <c r="BC262" i="20"/>
  <c r="BB262" i="20"/>
  <c r="AZ261" i="20"/>
  <c r="E261" i="22" s="1"/>
  <c r="BC261" i="20"/>
  <c r="AZ260" i="20"/>
  <c r="E260" i="22" s="1"/>
  <c r="BC260" i="20"/>
  <c r="BB260" i="20"/>
  <c r="AZ259" i="20"/>
  <c r="E259" i="22" s="1"/>
  <c r="BC259" i="20"/>
  <c r="BB259" i="20"/>
  <c r="AZ258" i="20"/>
  <c r="E258" i="22" s="1"/>
  <c r="BC258" i="20"/>
  <c r="BB258" i="20"/>
  <c r="AZ257" i="20"/>
  <c r="E257" i="22" s="1"/>
  <c r="BC257" i="20"/>
  <c r="AZ256" i="20"/>
  <c r="E256" i="22" s="1"/>
  <c r="BC256" i="20"/>
  <c r="BB256" i="20"/>
  <c r="AZ255" i="20"/>
  <c r="E255" i="22" s="1"/>
  <c r="AZ253" i="20"/>
  <c r="E253" i="22" s="1"/>
  <c r="BC208" i="20"/>
  <c r="BB207" i="20"/>
  <c r="BC205" i="20"/>
  <c r="BH205" i="20"/>
  <c r="BB203" i="20"/>
  <c r="AZ202" i="20"/>
  <c r="E202" i="22" s="1"/>
  <c r="BC201" i="20"/>
  <c r="BB201" i="20"/>
  <c r="BC200" i="20"/>
  <c r="AZ194" i="20"/>
  <c r="E194" i="22" s="1"/>
  <c r="BC192" i="20"/>
  <c r="BH187" i="20"/>
  <c r="AZ182" i="20"/>
  <c r="E182" i="22" s="1"/>
  <c r="AZ181" i="20"/>
  <c r="E181" i="22" s="1"/>
  <c r="BB181" i="20"/>
  <c r="AE477" i="20"/>
  <c r="AE479" i="20"/>
  <c r="BH290" i="20"/>
  <c r="BH258" i="20"/>
  <c r="BH236" i="20"/>
  <c r="BH211" i="20"/>
  <c r="BH200" i="20"/>
  <c r="BB193" i="20"/>
  <c r="BH193" i="20"/>
  <c r="BB263" i="20"/>
  <c r="BH240" i="20"/>
  <c r="D47" i="15"/>
  <c r="D51" i="15"/>
  <c r="D55" i="15"/>
  <c r="BC255" i="20"/>
  <c r="BB255" i="20"/>
  <c r="AZ254" i="20"/>
  <c r="E254" i="22" s="1"/>
  <c r="BC254" i="20"/>
  <c r="BC253" i="20"/>
  <c r="BB253" i="20"/>
  <c r="AZ252" i="20"/>
  <c r="E252" i="22" s="1"/>
  <c r="BC252" i="20"/>
  <c r="BB252" i="20"/>
  <c r="AZ250" i="20"/>
  <c r="E250" i="22" s="1"/>
  <c r="BC250" i="20"/>
  <c r="BC249" i="20"/>
  <c r="AZ248" i="20"/>
  <c r="E248" i="22" s="1"/>
  <c r="BC247" i="20"/>
  <c r="AZ246" i="20"/>
  <c r="E246" i="22" s="1"/>
  <c r="BC246" i="20"/>
  <c r="BC245" i="20"/>
  <c r="AZ244" i="20"/>
  <c r="E244" i="22" s="1"/>
  <c r="BB244" i="20"/>
  <c r="BC243" i="20"/>
  <c r="AZ242" i="20"/>
  <c r="E242" i="22" s="1"/>
  <c r="BC242" i="20"/>
  <c r="BC241" i="20"/>
  <c r="AZ240" i="20"/>
  <c r="E240" i="22" s="1"/>
  <c r="BB240" i="20"/>
  <c r="BC239" i="20"/>
  <c r="AZ238" i="20"/>
  <c r="E238" i="22" s="1"/>
  <c r="BC238" i="20"/>
  <c r="BC237" i="20"/>
  <c r="AZ236" i="20"/>
  <c r="E236" i="22" s="1"/>
  <c r="BC236" i="20"/>
  <c r="BB236" i="20"/>
  <c r="BC234" i="20"/>
  <c r="AZ233" i="20"/>
  <c r="E233" i="22" s="1"/>
  <c r="BB233" i="20"/>
  <c r="AZ231" i="20"/>
  <c r="E231" i="22" s="1"/>
  <c r="BC231" i="20"/>
  <c r="BC230" i="20"/>
  <c r="AZ229" i="20"/>
  <c r="E229" i="22" s="1"/>
  <c r="BB229" i="20"/>
  <c r="BC228" i="20"/>
  <c r="AZ227" i="20"/>
  <c r="E227" i="22" s="1"/>
  <c r="BC227" i="20"/>
  <c r="BB227" i="20"/>
  <c r="BC226" i="20"/>
  <c r="AZ225" i="20"/>
  <c r="E225" i="22" s="1"/>
  <c r="BC225" i="20"/>
  <c r="BB225" i="20"/>
  <c r="BC224" i="20"/>
  <c r="AZ223" i="20"/>
  <c r="E223" i="22" s="1"/>
  <c r="BC223" i="20"/>
  <c r="BC222" i="20"/>
  <c r="AZ221" i="20"/>
  <c r="E221" i="22" s="1"/>
  <c r="BC221" i="20"/>
  <c r="BB221" i="20"/>
  <c r="BC220" i="20"/>
  <c r="AZ219" i="20"/>
  <c r="E219" i="22" s="1"/>
  <c r="BC218" i="20"/>
  <c r="BC217" i="20"/>
  <c r="BC216" i="20"/>
  <c r="AZ215" i="20"/>
  <c r="E215" i="22" s="1"/>
  <c r="BC215" i="20"/>
  <c r="BB215" i="20"/>
  <c r="BC214" i="20"/>
  <c r="AZ213" i="20"/>
  <c r="E213" i="22" s="1"/>
  <c r="BC213" i="20"/>
  <c r="BB213" i="20"/>
  <c r="BB142" i="20"/>
  <c r="AZ140" i="20"/>
  <c r="E140" i="22" s="1"/>
  <c r="AZ136" i="20"/>
  <c r="E136" i="22" s="1"/>
  <c r="AZ126" i="20"/>
  <c r="E126" i="22" s="1"/>
  <c r="AZ122" i="20"/>
  <c r="E122" i="22" s="1"/>
  <c r="AZ110" i="20"/>
  <c r="E110" i="22" s="1"/>
  <c r="AZ104" i="20"/>
  <c r="E104" i="22" s="1"/>
  <c r="BB100" i="20"/>
  <c r="AZ96" i="20"/>
  <c r="E96" i="22" s="1"/>
  <c r="AZ94" i="20"/>
  <c r="E94" i="22" s="1"/>
  <c r="AZ80" i="20"/>
  <c r="E80" i="22" s="1"/>
  <c r="AZ78" i="20"/>
  <c r="E78" i="22" s="1"/>
  <c r="BC63" i="20"/>
  <c r="AZ58" i="20"/>
  <c r="E58" i="22" s="1"/>
  <c r="BB52" i="20"/>
  <c r="BC49" i="20"/>
  <c r="AZ48" i="20"/>
  <c r="E48" i="22" s="1"/>
  <c r="BC41" i="20"/>
  <c r="D104" i="15"/>
  <c r="D26" i="15"/>
  <c r="D16" i="15"/>
  <c r="D13" i="15"/>
  <c r="D7" i="15"/>
  <c r="D94" i="15"/>
  <c r="D86" i="15"/>
  <c r="D78" i="15"/>
  <c r="D70" i="15"/>
  <c r="D110" i="15"/>
  <c r="AE480" i="20"/>
  <c r="AP478" i="20"/>
  <c r="AI479" i="20"/>
  <c r="AQ478" i="20"/>
  <c r="AL478" i="20"/>
  <c r="AH480" i="20"/>
  <c r="AP479" i="20"/>
  <c r="AQ477" i="20"/>
  <c r="J480" i="20"/>
  <c r="D36" i="15"/>
  <c r="D33" i="15"/>
  <c r="D20" i="15"/>
  <c r="D5" i="15"/>
  <c r="Y480" i="20"/>
  <c r="U480" i="20"/>
  <c r="D96" i="15"/>
  <c r="D88" i="15"/>
  <c r="D80" i="15"/>
  <c r="D72" i="15"/>
  <c r="D64" i="15"/>
  <c r="D56" i="15"/>
  <c r="BB343" i="20"/>
  <c r="BH343" i="20"/>
  <c r="BH330" i="20"/>
  <c r="BH286" i="20"/>
  <c r="D15" i="15"/>
  <c r="R480" i="20"/>
  <c r="D25" i="15"/>
  <c r="U4" i="14"/>
  <c r="AE478" i="20"/>
  <c r="AP480" i="20"/>
  <c r="AQ480" i="20"/>
  <c r="AM478" i="20"/>
  <c r="T480" i="20"/>
  <c r="AQ479" i="20"/>
  <c r="AL480" i="20"/>
  <c r="AM480" i="20"/>
  <c r="AM479" i="20"/>
  <c r="AL479" i="20"/>
  <c r="AI480" i="20"/>
  <c r="AP477" i="20"/>
  <c r="H480" i="20"/>
  <c r="AL477" i="20"/>
  <c r="D105" i="15"/>
  <c r="D39" i="15"/>
  <c r="D43" i="15"/>
  <c r="D41" i="15"/>
  <c r="D46" i="15"/>
  <c r="D42" i="15"/>
  <c r="D24" i="15"/>
  <c r="D74" i="15"/>
  <c r="D29" i="15"/>
  <c r="D23" i="15"/>
  <c r="BB248" i="20"/>
  <c r="BH248" i="20"/>
  <c r="BH245" i="20"/>
  <c r="BB219" i="20"/>
  <c r="BH219" i="20"/>
  <c r="BB216" i="20"/>
  <c r="BB214" i="20"/>
  <c r="BH383" i="20"/>
  <c r="BH353" i="20"/>
  <c r="AZ336" i="20"/>
  <c r="E336" i="22" s="1"/>
  <c r="BB336" i="20"/>
  <c r="D35" i="15"/>
  <c r="D11" i="15"/>
  <c r="BC212" i="20"/>
  <c r="BC211" i="20"/>
  <c r="BB211" i="20"/>
  <c r="BC210" i="20"/>
  <c r="AZ209" i="20"/>
  <c r="E209" i="22" s="1"/>
  <c r="BC209" i="20"/>
  <c r="AZ207" i="20"/>
  <c r="E207" i="22" s="1"/>
  <c r="BC207" i="20"/>
  <c r="BC206" i="20"/>
  <c r="AZ205" i="20"/>
  <c r="E205" i="22" s="1"/>
  <c r="BB205" i="20"/>
  <c r="BC204" i="20"/>
  <c r="AZ203" i="20"/>
  <c r="E203" i="22" s="1"/>
  <c r="BC203" i="20"/>
  <c r="BC202" i="20"/>
  <c r="AZ201" i="20"/>
  <c r="E201" i="22" s="1"/>
  <c r="AZ199" i="20"/>
  <c r="E199" i="22" s="1"/>
  <c r="BB199" i="20"/>
  <c r="BC198" i="20"/>
  <c r="AZ197" i="20"/>
  <c r="E197" i="22" s="1"/>
  <c r="BC197" i="20"/>
  <c r="AZ195" i="20"/>
  <c r="E195" i="22" s="1"/>
  <c r="BC195" i="20"/>
  <c r="BC194" i="20"/>
  <c r="AZ193" i="20"/>
  <c r="E193" i="22" s="1"/>
  <c r="BC193" i="20"/>
  <c r="AZ191" i="20"/>
  <c r="E191" i="22" s="1"/>
  <c r="BC191" i="20"/>
  <c r="BB191" i="20"/>
  <c r="AZ189" i="20"/>
  <c r="E189" i="22" s="1"/>
  <c r="BC189" i="20"/>
  <c r="BB189" i="20"/>
  <c r="BC188" i="20"/>
  <c r="AZ187" i="20"/>
  <c r="E187" i="22" s="1"/>
  <c r="BC187" i="20"/>
  <c r="BC186" i="20"/>
  <c r="AZ185" i="20"/>
  <c r="E185" i="22" s="1"/>
  <c r="BB185" i="20"/>
  <c r="AZ183" i="20"/>
  <c r="E183" i="22" s="1"/>
  <c r="BC183" i="20"/>
  <c r="BC182" i="20"/>
  <c r="BB179" i="20"/>
  <c r="BC178" i="20"/>
  <c r="AZ177" i="20"/>
  <c r="E177" i="22" s="1"/>
  <c r="BC177" i="20"/>
  <c r="BB177" i="20"/>
  <c r="BC176" i="20"/>
  <c r="BC174" i="20"/>
  <c r="BC173" i="20"/>
  <c r="BB173" i="20"/>
  <c r="BC172" i="20"/>
  <c r="BC171" i="20"/>
  <c r="BB169" i="20"/>
  <c r="BC235" i="20"/>
  <c r="BC162" i="20"/>
  <c r="AZ158" i="20"/>
  <c r="E158" i="22" s="1"/>
  <c r="BB158" i="20"/>
  <c r="BC156" i="20"/>
  <c r="BC151" i="20"/>
  <c r="AZ148" i="20"/>
  <c r="E148" i="22" s="1"/>
  <c r="BB148" i="20"/>
  <c r="BC146" i="20"/>
  <c r="BB319" i="20"/>
  <c r="BB314" i="20"/>
  <c r="AZ292" i="20"/>
  <c r="E292" i="22" s="1"/>
  <c r="BC281" i="20"/>
  <c r="AZ280" i="20"/>
  <c r="E280" i="22" s="1"/>
  <c r="BB280" i="20"/>
  <c r="BC279" i="20"/>
  <c r="I480" i="20"/>
  <c r="BH263" i="20"/>
  <c r="BH243" i="20"/>
  <c r="BH242" i="20"/>
  <c r="BH238" i="20"/>
  <c r="BB230" i="20"/>
  <c r="BB210" i="20"/>
  <c r="BH209" i="20"/>
  <c r="BB208" i="20"/>
  <c r="BB206" i="20"/>
  <c r="BB198" i="20"/>
  <c r="BB186" i="20"/>
  <c r="BB184" i="20"/>
  <c r="BB182" i="20"/>
  <c r="AQ38" i="1"/>
  <c r="AQ194" i="1"/>
  <c r="AQ213" i="1"/>
  <c r="AQ8" i="1"/>
  <c r="AQ139" i="1"/>
  <c r="AQ70" i="1"/>
  <c r="AW70" i="1" s="1"/>
  <c r="AQ392" i="1"/>
  <c r="AQ221" i="1"/>
  <c r="AQ298" i="1"/>
  <c r="AQ40" i="1"/>
  <c r="U470" i="1"/>
  <c r="Y470" i="1" s="1"/>
  <c r="AD480" i="20"/>
  <c r="AA243" i="1"/>
  <c r="AQ243" i="1"/>
  <c r="AQ239" i="1"/>
  <c r="AA289" i="1"/>
  <c r="AQ289" i="1"/>
  <c r="AW289" i="1" s="1"/>
  <c r="AA244" i="1"/>
  <c r="AQ244" i="1"/>
  <c r="AA242" i="1"/>
  <c r="AQ242" i="1"/>
  <c r="AA102" i="1"/>
  <c r="AQ102" i="1"/>
  <c r="AA93" i="1"/>
  <c r="AQ93" i="1"/>
  <c r="AA288" i="1"/>
  <c r="AQ288" i="1"/>
  <c r="AA245" i="1"/>
  <c r="AQ245" i="1"/>
  <c r="AA94" i="1"/>
  <c r="AQ94" i="1"/>
  <c r="AQ241" i="1"/>
  <c r="AA379" i="1"/>
  <c r="AQ379" i="1"/>
  <c r="AA179" i="1"/>
  <c r="AQ179" i="1"/>
  <c r="AA55" i="1"/>
  <c r="AQ55" i="1"/>
  <c r="AW55" i="1" s="1"/>
  <c r="BH177" i="20"/>
  <c r="BH182" i="20"/>
  <c r="BH198" i="20"/>
  <c r="BH173" i="20"/>
  <c r="BH227" i="20"/>
  <c r="BH358" i="20"/>
  <c r="BH310" i="20"/>
  <c r="BH298" i="20"/>
  <c r="BB285" i="20"/>
  <c r="BH285" i="20"/>
  <c r="BH283" i="20"/>
  <c r="BH272" i="20"/>
  <c r="BH270" i="20"/>
  <c r="BH256" i="20"/>
  <c r="BH255" i="20"/>
  <c r="BH254" i="20"/>
  <c r="R4" i="23"/>
  <c r="BC251" i="20"/>
  <c r="AL4" i="23" s="1"/>
  <c r="BB243" i="20"/>
  <c r="BB232" i="20"/>
  <c r="BH216" i="20"/>
  <c r="BH210" i="20"/>
  <c r="BB200" i="20"/>
  <c r="BB196" i="20"/>
  <c r="BB194" i="20"/>
  <c r="BB192" i="20"/>
  <c r="BH191" i="20"/>
  <c r="BH184" i="20"/>
  <c r="BB168" i="20"/>
  <c r="BH159" i="20"/>
  <c r="BH149" i="20"/>
  <c r="BB135" i="20"/>
  <c r="BB75" i="20"/>
  <c r="AZ306" i="20"/>
  <c r="E306" i="22" s="1"/>
  <c r="BH305" i="20"/>
  <c r="AZ374" i="20"/>
  <c r="E374" i="22" s="1"/>
  <c r="J477" i="20"/>
  <c r="P480" i="20"/>
  <c r="AB480" i="20"/>
  <c r="X480" i="20"/>
  <c r="N480" i="20"/>
  <c r="AA411" i="1"/>
  <c r="AQ420" i="1"/>
  <c r="U231" i="1"/>
  <c r="Y231" i="1" s="1"/>
  <c r="U360" i="1"/>
  <c r="Y360" i="1" s="1"/>
  <c r="AQ212" i="1"/>
  <c r="AQ247" i="1"/>
  <c r="S426" i="1"/>
  <c r="U426" i="1"/>
  <c r="Y426" i="1" s="1"/>
  <c r="AA210" i="1"/>
  <c r="AQ210" i="1"/>
  <c r="AA181" i="1"/>
  <c r="AQ181" i="1"/>
  <c r="AA175" i="1"/>
  <c r="AQ175" i="1"/>
  <c r="AW175" i="1" s="1"/>
  <c r="U384" i="1"/>
  <c r="Y384" i="1" s="1"/>
  <c r="U358" i="1"/>
  <c r="Y358" i="1" s="1"/>
  <c r="AQ324" i="1"/>
  <c r="AQ343" i="1"/>
  <c r="AQ238" i="1"/>
  <c r="AA434" i="1"/>
  <c r="AQ434" i="1"/>
  <c r="AA352" i="1"/>
  <c r="AQ352" i="1"/>
  <c r="AA322" i="1"/>
  <c r="AQ322" i="1"/>
  <c r="AA319" i="1"/>
  <c r="AQ319" i="1"/>
  <c r="AA276" i="1"/>
  <c r="AQ276" i="1"/>
  <c r="AA129" i="1"/>
  <c r="AQ129" i="1"/>
  <c r="AW129" i="1" s="1"/>
  <c r="AA127" i="1"/>
  <c r="AQ127" i="1"/>
  <c r="U202" i="1"/>
  <c r="Y202" i="1" s="1"/>
  <c r="AA464" i="1"/>
  <c r="AQ151" i="1"/>
  <c r="AQ160" i="1"/>
  <c r="AQ367" i="1"/>
  <c r="AQ412" i="1"/>
  <c r="AQ433" i="1"/>
  <c r="AQ182" i="1"/>
  <c r="AQ366" i="1"/>
  <c r="AA438" i="1"/>
  <c r="AQ438" i="1"/>
  <c r="AA282" i="1"/>
  <c r="AQ282" i="1"/>
  <c r="AA207" i="1"/>
  <c r="AQ207" i="1"/>
  <c r="S226" i="1"/>
  <c r="AA369" i="1"/>
  <c r="AQ369" i="1"/>
  <c r="AA326" i="1"/>
  <c r="AQ326" i="1"/>
  <c r="AA279" i="1"/>
  <c r="AQ279" i="1"/>
  <c r="AA149" i="1"/>
  <c r="AQ149" i="1"/>
  <c r="AA52" i="1"/>
  <c r="AQ52" i="1"/>
  <c r="AQ204" i="1"/>
  <c r="AQ465" i="1"/>
  <c r="AQ177" i="1"/>
  <c r="U410" i="1"/>
  <c r="Y410" i="1" s="1"/>
  <c r="AO410" i="1" s="1"/>
  <c r="U416" i="1"/>
  <c r="Y416" i="1" s="1"/>
  <c r="AA337" i="1"/>
  <c r="AQ337" i="1"/>
  <c r="AW337" i="1" s="1"/>
  <c r="AA278" i="1"/>
  <c r="AQ278" i="1"/>
  <c r="BB300" i="20"/>
  <c r="BB325" i="20"/>
  <c r="BH325" i="20"/>
  <c r="BH294" i="20"/>
  <c r="BB281" i="20"/>
  <c r="BH281" i="20"/>
  <c r="BB279" i="20"/>
  <c r="BH279" i="20"/>
  <c r="BH278" i="20"/>
  <c r="BH277" i="20"/>
  <c r="BH274" i="20"/>
  <c r="BH269" i="20"/>
  <c r="BH268" i="20"/>
  <c r="BH265" i="20"/>
  <c r="BH261" i="20"/>
  <c r="BH257" i="20"/>
  <c r="BB257" i="20"/>
  <c r="BH252" i="20"/>
  <c r="N4" i="23"/>
  <c r="BB251" i="20"/>
  <c r="AK4" i="23" s="1"/>
  <c r="M8" i="23" s="1"/>
  <c r="BH250" i="20"/>
  <c r="BH249" i="20"/>
  <c r="BB249" i="20"/>
  <c r="BH247" i="20"/>
  <c r="BB247" i="20"/>
  <c r="BH246" i="20"/>
  <c r="BB245" i="20"/>
  <c r="BH244" i="20"/>
  <c r="BH241" i="20"/>
  <c r="BB241" i="20"/>
  <c r="BB239" i="20"/>
  <c r="BH239" i="20"/>
  <c r="BB237" i="20"/>
  <c r="BH234" i="20"/>
  <c r="BH233" i="20"/>
  <c r="BH231" i="20"/>
  <c r="BB231" i="20"/>
  <c r="BH230" i="20"/>
  <c r="BH229" i="20"/>
  <c r="BH228" i="20"/>
  <c r="BH226" i="20"/>
  <c r="BH225" i="20"/>
  <c r="BB220" i="20"/>
  <c r="BH220" i="20"/>
  <c r="BH218" i="20"/>
  <c r="BH217" i="20"/>
  <c r="BB217" i="20"/>
  <c r="BH212" i="20"/>
  <c r="BB212" i="20"/>
  <c r="BH208" i="20"/>
  <c r="BH207" i="20"/>
  <c r="BB204" i="20"/>
  <c r="BH203" i="20"/>
  <c r="BH202" i="20"/>
  <c r="BH201" i="20"/>
  <c r="BH197" i="20"/>
  <c r="BH196" i="20"/>
  <c r="BH190" i="20"/>
  <c r="BH186" i="20"/>
  <c r="BH180" i="20"/>
  <c r="BH170" i="20"/>
  <c r="BH169" i="20"/>
  <c r="AQ42" i="1"/>
  <c r="AQ140" i="1"/>
  <c r="AQ192" i="1"/>
  <c r="AQ427" i="1"/>
  <c r="AQ169" i="1"/>
  <c r="U96" i="1"/>
  <c r="Y96" i="1" s="1"/>
  <c r="AO96" i="1" s="1"/>
  <c r="AY96" i="1" s="1"/>
  <c r="BB96" i="1" s="1"/>
  <c r="BH204" i="20"/>
  <c r="BH221" i="20"/>
  <c r="BH253" i="20"/>
  <c r="BB226" i="20"/>
  <c r="BH213" i="20"/>
  <c r="BB228" i="20"/>
  <c r="BB250" i="20"/>
  <c r="BB261" i="20"/>
  <c r="S442" i="1"/>
  <c r="U442" i="1"/>
  <c r="Y442" i="1" s="1"/>
  <c r="AA470" i="1"/>
  <c r="AQ470" i="1"/>
  <c r="AA457" i="1"/>
  <c r="AQ457" i="1"/>
  <c r="AA47" i="1"/>
  <c r="AQ47" i="1"/>
  <c r="AQ456" i="1"/>
  <c r="AQ441" i="1"/>
  <c r="AQ389" i="1"/>
  <c r="U331" i="1"/>
  <c r="Y331" i="1" s="1"/>
  <c r="U382" i="1"/>
  <c r="Y382" i="1" s="1"/>
  <c r="U395" i="1"/>
  <c r="Y395" i="1" s="1"/>
  <c r="AO395" i="1" s="1"/>
  <c r="AY395" i="1" s="1"/>
  <c r="BB395" i="1" s="1"/>
  <c r="AQ195" i="1"/>
  <c r="AQ224" i="1"/>
  <c r="AQ407" i="1"/>
  <c r="AQ468" i="1"/>
  <c r="AQ388" i="1"/>
  <c r="AQ15" i="1"/>
  <c r="AQ146" i="1"/>
  <c r="AQ455" i="1"/>
  <c r="AQ293" i="1"/>
  <c r="AQ3" i="1"/>
  <c r="S192" i="1"/>
  <c r="AA472" i="1"/>
  <c r="AQ472" i="1"/>
  <c r="AA414" i="1"/>
  <c r="AQ414" i="1"/>
  <c r="AW414" i="1" s="1"/>
  <c r="AA354" i="1"/>
  <c r="AQ354" i="1"/>
  <c r="AA353" i="1"/>
  <c r="AQ353" i="1"/>
  <c r="AA295" i="1"/>
  <c r="AQ295" i="1"/>
  <c r="AW295" i="1" s="1"/>
  <c r="AA225" i="1"/>
  <c r="AA176" i="1"/>
  <c r="AQ176" i="1"/>
  <c r="AW176" i="1" s="1"/>
  <c r="AA153" i="1"/>
  <c r="AQ153" i="1"/>
  <c r="AA95" i="1"/>
  <c r="AQ95" i="1"/>
  <c r="E21" i="22"/>
  <c r="E18" i="22"/>
  <c r="BB428" i="20"/>
  <c r="AA469" i="1"/>
  <c r="AQ469" i="1"/>
  <c r="AA466" i="1"/>
  <c r="AQ466" i="1"/>
  <c r="BH375" i="20"/>
  <c r="BH367" i="20"/>
  <c r="BH335" i="20"/>
  <c r="BB331" i="20"/>
  <c r="BH331" i="20"/>
  <c r="BH329" i="20"/>
  <c r="BH327" i="20"/>
  <c r="AA270" i="1"/>
  <c r="AQ270" i="1"/>
  <c r="AQ172" i="1"/>
  <c r="AQ223" i="1"/>
  <c r="AQ386" i="1"/>
  <c r="AQ88" i="1"/>
  <c r="AQ173" i="1"/>
  <c r="U333" i="1"/>
  <c r="Y333" i="1" s="1"/>
  <c r="AA385" i="1"/>
  <c r="AQ385" i="1"/>
  <c r="AA196" i="1"/>
  <c r="AQ196" i="1"/>
  <c r="R30" i="1"/>
  <c r="S30" i="1" s="1"/>
  <c r="U339" i="1"/>
  <c r="Y339" i="1" s="1"/>
  <c r="U464" i="1"/>
  <c r="Y464" i="1" s="1"/>
  <c r="AQ53" i="1"/>
  <c r="AQ54" i="1"/>
  <c r="AQ128" i="1"/>
  <c r="AQ58" i="1"/>
  <c r="AW58" i="1" s="1"/>
  <c r="AQ387" i="1"/>
  <c r="AQ440" i="1"/>
  <c r="AQ87" i="1"/>
  <c r="AQ174" i="1"/>
  <c r="AQ406" i="1"/>
  <c r="AW406" i="1" s="1"/>
  <c r="AQ405" i="1"/>
  <c r="AW405" i="1" s="1"/>
  <c r="AQ459" i="1"/>
  <c r="R35" i="1"/>
  <c r="S35" i="1" s="1"/>
  <c r="U91" i="1"/>
  <c r="Y91" i="1" s="1"/>
  <c r="AA448" i="1"/>
  <c r="AQ448" i="1"/>
  <c r="AA428" i="1"/>
  <c r="AA418" i="1"/>
  <c r="AA64" i="1"/>
  <c r="AQ64" i="1"/>
  <c r="BH319" i="20"/>
  <c r="BH318" i="20"/>
  <c r="BH314" i="20"/>
  <c r="BH309" i="20"/>
  <c r="BH302" i="20"/>
  <c r="BH282" i="20"/>
  <c r="BB234" i="20"/>
  <c r="BH287" i="20"/>
  <c r="BH271" i="20"/>
  <c r="BH289" i="20"/>
  <c r="BH251" i="20"/>
  <c r="S239" i="1"/>
  <c r="U239" i="1"/>
  <c r="Y239" i="1" s="1"/>
  <c r="AA446" i="1"/>
  <c r="AQ446" i="1"/>
  <c r="AA372" i="1"/>
  <c r="AQ372" i="1"/>
  <c r="AA371" i="1"/>
  <c r="AQ371" i="1"/>
  <c r="AA284" i="1"/>
  <c r="AQ284" i="1"/>
  <c r="U386" i="1"/>
  <c r="Y386" i="1" s="1"/>
  <c r="U381" i="1"/>
  <c r="Y381" i="1" s="1"/>
  <c r="AQ260" i="1"/>
  <c r="AQ355" i="1"/>
  <c r="AQ358" i="1"/>
  <c r="U465" i="1"/>
  <c r="Y465" i="1" s="1"/>
  <c r="AA409" i="1"/>
  <c r="AQ409" i="1"/>
  <c r="AW409" i="1" s="1"/>
  <c r="AA393" i="1"/>
  <c r="AQ393" i="1"/>
  <c r="AA339" i="1"/>
  <c r="AQ339" i="1"/>
  <c r="AA338" i="1"/>
  <c r="AQ338" i="1"/>
  <c r="AA321" i="1"/>
  <c r="AQ321" i="1"/>
  <c r="AA253" i="1"/>
  <c r="AQ253" i="1"/>
  <c r="AW253" i="1" s="1"/>
  <c r="AA233" i="1"/>
  <c r="AQ233" i="1"/>
  <c r="AA228" i="1"/>
  <c r="AQ228" i="1"/>
  <c r="AA209" i="1"/>
  <c r="AQ209" i="1"/>
  <c r="AA206" i="1"/>
  <c r="AQ206" i="1"/>
  <c r="AA199" i="1"/>
  <c r="AQ199" i="1"/>
  <c r="AA159" i="1"/>
  <c r="AQ159" i="1"/>
  <c r="AA150" i="1"/>
  <c r="AQ150" i="1"/>
  <c r="AA92" i="1"/>
  <c r="AQ92" i="1"/>
  <c r="AA60" i="1"/>
  <c r="AQ60" i="1"/>
  <c r="E5" i="16"/>
  <c r="S8" i="1"/>
  <c r="S419" i="1"/>
  <c r="U419" i="1"/>
  <c r="Y419" i="1" s="1"/>
  <c r="BH416" i="20"/>
  <c r="BH413" i="20"/>
  <c r="BA410" i="20"/>
  <c r="W480" i="20"/>
  <c r="BH404" i="20"/>
  <c r="BH395" i="20"/>
  <c r="AF480" i="20"/>
  <c r="S479" i="20"/>
  <c r="AF478" i="20"/>
  <c r="S383" i="1"/>
  <c r="U383" i="1"/>
  <c r="Y383" i="1" s="1"/>
  <c r="U131" i="1"/>
  <c r="Y131" i="1" s="1"/>
  <c r="AO131" i="1" s="1"/>
  <c r="AY131" i="1" s="1"/>
  <c r="BB131" i="1" s="1"/>
  <c r="U127" i="1"/>
  <c r="Y127" i="1" s="1"/>
  <c r="AQ65" i="1"/>
  <c r="AQ259" i="1"/>
  <c r="AQ323" i="1"/>
  <c r="AQ431" i="1"/>
  <c r="AQ368" i="1"/>
  <c r="AQ36" i="1"/>
  <c r="U119" i="1"/>
  <c r="Y119" i="1" s="1"/>
  <c r="AO119" i="1" s="1"/>
  <c r="U353" i="1"/>
  <c r="Y353" i="1" s="1"/>
  <c r="U357" i="1"/>
  <c r="Y357" i="1" s="1"/>
  <c r="U359" i="1"/>
  <c r="Y359" i="1" s="1"/>
  <c r="AO359" i="1" s="1"/>
  <c r="AY359" i="1" s="1"/>
  <c r="BB359" i="1" s="1"/>
  <c r="U370" i="1"/>
  <c r="Y370" i="1" s="1"/>
  <c r="AA357" i="1"/>
  <c r="AQ357" i="1"/>
  <c r="AA344" i="1"/>
  <c r="AQ344" i="1"/>
  <c r="AA329" i="1"/>
  <c r="AQ329" i="1"/>
  <c r="AA283" i="1"/>
  <c r="AQ283" i="1"/>
  <c r="AA67" i="1"/>
  <c r="AQ67" i="1"/>
  <c r="AA66" i="1"/>
  <c r="AQ66" i="1"/>
  <c r="AA41" i="1"/>
  <c r="AQ41" i="1"/>
  <c r="AA39" i="1"/>
  <c r="AQ39" i="1"/>
  <c r="AC477" i="20"/>
  <c r="U110" i="1"/>
  <c r="Y110" i="1" s="1"/>
  <c r="AO110" i="1" s="1"/>
  <c r="AY110" i="1" s="1"/>
  <c r="BB110" i="1" s="1"/>
  <c r="U160" i="1"/>
  <c r="Y160" i="1" s="1"/>
  <c r="U162" i="1"/>
  <c r="Y162" i="1" s="1"/>
  <c r="AO162" i="1" s="1"/>
  <c r="AY162" i="1" s="1"/>
  <c r="BB162" i="1" s="1"/>
  <c r="U15" i="1"/>
  <c r="Y15" i="1" s="1"/>
  <c r="U116" i="1"/>
  <c r="Y116" i="1" s="1"/>
  <c r="AO116" i="1" s="1"/>
  <c r="U214" i="1"/>
  <c r="Y214" i="1" s="1"/>
  <c r="AO214" i="1" s="1"/>
  <c r="AY214" i="1" s="1"/>
  <c r="BB214" i="1" s="1"/>
  <c r="U238" i="1"/>
  <c r="Y238" i="1" s="1"/>
  <c r="U375" i="1"/>
  <c r="Y375" i="1" s="1"/>
  <c r="AO375" i="1" s="1"/>
  <c r="AY375" i="1" s="1"/>
  <c r="BB375" i="1" s="1"/>
  <c r="U377" i="1"/>
  <c r="Y377" i="1" s="1"/>
  <c r="U379" i="1"/>
  <c r="Y379" i="1" s="1"/>
  <c r="U380" i="1"/>
  <c r="Y380" i="1" s="1"/>
  <c r="BH297" i="20"/>
  <c r="BH352" i="20"/>
  <c r="BH341" i="20"/>
  <c r="BH334" i="20"/>
  <c r="BH333" i="20"/>
  <c r="BH315" i="20"/>
  <c r="BH313" i="20"/>
  <c r="BH312" i="20"/>
  <c r="BH311" i="20"/>
  <c r="BH308" i="20"/>
  <c r="BH307" i="20"/>
  <c r="BH306" i="20"/>
  <c r="BH304" i="20"/>
  <c r="BH303" i="20"/>
  <c r="BH300" i="20"/>
  <c r="BH299" i="20"/>
  <c r="BH296" i="20"/>
  <c r="BH295" i="20"/>
  <c r="BH292" i="20"/>
  <c r="BH291" i="20"/>
  <c r="BH288" i="20"/>
  <c r="BH284" i="20"/>
  <c r="BH280" i="20"/>
  <c r="BH275" i="20"/>
  <c r="BH273" i="20"/>
  <c r="BH267" i="20"/>
  <c r="BH266" i="20"/>
  <c r="BH264" i="20"/>
  <c r="BH262" i="20"/>
  <c r="BH260" i="20"/>
  <c r="BH259" i="20"/>
  <c r="AR480" i="20"/>
  <c r="BB375" i="20"/>
  <c r="U80" i="1"/>
  <c r="Y80" i="1" s="1"/>
  <c r="AO80" i="1" s="1"/>
  <c r="AY80" i="1" s="1"/>
  <c r="BB80" i="1" s="1"/>
  <c r="U154" i="1"/>
  <c r="Y154" i="1" s="1"/>
  <c r="U388" i="1"/>
  <c r="Y388" i="1" s="1"/>
  <c r="U394" i="1"/>
  <c r="Y394" i="1" s="1"/>
  <c r="AO394" i="1" s="1"/>
  <c r="AY394" i="1" s="1"/>
  <c r="BB394" i="1" s="1"/>
  <c r="U396" i="1"/>
  <c r="Y396" i="1" s="1"/>
  <c r="U399" i="1"/>
  <c r="Y399" i="1" s="1"/>
  <c r="U411" i="1"/>
  <c r="Y411" i="1" s="1"/>
  <c r="AO411" i="1" s="1"/>
  <c r="AY411" i="1" s="1"/>
  <c r="BB411" i="1" s="1"/>
  <c r="U413" i="1"/>
  <c r="Y413" i="1" s="1"/>
  <c r="AO413" i="1" s="1"/>
  <c r="AY413" i="1" s="1"/>
  <c r="BB413" i="1" s="1"/>
  <c r="U421" i="1"/>
  <c r="Y421" i="1" s="1"/>
  <c r="U423" i="1"/>
  <c r="Y423" i="1" s="1"/>
  <c r="U468" i="1"/>
  <c r="Y468" i="1" s="1"/>
  <c r="AA480" i="20"/>
  <c r="E22" i="22"/>
  <c r="BB307" i="20"/>
  <c r="BH301" i="20"/>
  <c r="BB341" i="20"/>
  <c r="D482" i="20"/>
  <c r="R478" i="20"/>
  <c r="N477" i="20"/>
  <c r="J478" i="20"/>
  <c r="BB472" i="20"/>
  <c r="F479" i="20"/>
  <c r="BH460" i="20"/>
  <c r="BC457" i="20"/>
  <c r="Z479" i="20"/>
  <c r="BB453" i="20"/>
  <c r="AZ449" i="20"/>
  <c r="E449" i="22" s="1"/>
  <c r="BH445" i="20"/>
  <c r="BH443" i="20"/>
  <c r="BC439" i="20"/>
  <c r="BC433" i="20"/>
  <c r="AZ431" i="20"/>
  <c r="E431" i="22" s="1"/>
  <c r="BC427" i="20"/>
  <c r="AZ425" i="20"/>
  <c r="E425" i="22" s="1"/>
  <c r="BC423" i="20"/>
  <c r="AZ421" i="20"/>
  <c r="E421" i="22" s="1"/>
  <c r="AZ417" i="20"/>
  <c r="E417" i="22" s="1"/>
  <c r="BC417" i="20"/>
  <c r="D480" i="20"/>
  <c r="AZ409" i="20"/>
  <c r="E409" i="22" s="1"/>
  <c r="BB409" i="20"/>
  <c r="AZ401" i="20"/>
  <c r="E401" i="22" s="1"/>
  <c r="BC399" i="20"/>
  <c r="BH399" i="20"/>
  <c r="BC395" i="20"/>
  <c r="BB395" i="20"/>
  <c r="AZ393" i="20"/>
  <c r="E393" i="22" s="1"/>
  <c r="BH391" i="20"/>
  <c r="BH389" i="20"/>
  <c r="BC388" i="20"/>
  <c r="BB387" i="20"/>
  <c r="BC386" i="20"/>
  <c r="BH386" i="20"/>
  <c r="AZ385" i="20"/>
  <c r="E385" i="22" s="1"/>
  <c r="BC385" i="20"/>
  <c r="BH385" i="20"/>
  <c r="BB381" i="20"/>
  <c r="AZ379" i="20"/>
  <c r="E379" i="22" s="1"/>
  <c r="BH379" i="20"/>
  <c r="BC378" i="20"/>
  <c r="BH377" i="20"/>
  <c r="BC373" i="20"/>
  <c r="BC370" i="20"/>
  <c r="BH369" i="20"/>
  <c r="BC365" i="20"/>
  <c r="BC364" i="20"/>
  <c r="BH362" i="20"/>
  <c r="AZ359" i="20"/>
  <c r="E359" i="22" s="1"/>
  <c r="BH356" i="20"/>
  <c r="BH355" i="20"/>
  <c r="BH347" i="20"/>
  <c r="BH345" i="20"/>
  <c r="BH344" i="20"/>
  <c r="C478" i="20"/>
  <c r="AZ462" i="20"/>
  <c r="E462" i="22" s="1"/>
  <c r="AZ434" i="20"/>
  <c r="E434" i="22" s="1"/>
  <c r="S79" i="1"/>
  <c r="U79" i="1"/>
  <c r="Y79" i="1" s="1"/>
  <c r="S429" i="1"/>
  <c r="S452" i="1"/>
  <c r="AQ360" i="1"/>
  <c r="AA360" i="1"/>
  <c r="S207" i="1"/>
  <c r="U207" i="1"/>
  <c r="Y207" i="1" s="1"/>
  <c r="S230" i="1"/>
  <c r="S434" i="1"/>
  <c r="U434" i="1"/>
  <c r="Y434" i="1" s="1"/>
  <c r="AA348" i="1"/>
  <c r="AQ348" i="1"/>
  <c r="AA312" i="1"/>
  <c r="AQ312" i="1"/>
  <c r="S215" i="1"/>
  <c r="U215" i="1"/>
  <c r="Y215" i="1" s="1"/>
  <c r="AO215" i="1" s="1"/>
  <c r="S440" i="1"/>
  <c r="AQ44" i="1"/>
  <c r="S312" i="1"/>
  <c r="S316" i="1"/>
  <c r="S328" i="1"/>
  <c r="U328" i="1"/>
  <c r="Y328" i="1" s="1"/>
  <c r="S330" i="1"/>
  <c r="S363" i="1"/>
  <c r="U363" i="1"/>
  <c r="Y363" i="1" s="1"/>
  <c r="U365" i="1"/>
  <c r="Y365" i="1" s="1"/>
  <c r="S365" i="1"/>
  <c r="S367" i="1"/>
  <c r="U367" i="1"/>
  <c r="Y367" i="1" s="1"/>
  <c r="S469" i="1"/>
  <c r="AA277" i="1"/>
  <c r="AQ277" i="1"/>
  <c r="AA275" i="1"/>
  <c r="AQ275" i="1"/>
  <c r="AA258" i="1"/>
  <c r="AQ258" i="1"/>
  <c r="AW258" i="1" s="1"/>
  <c r="AA257" i="1"/>
  <c r="AQ257" i="1"/>
  <c r="AA256" i="1"/>
  <c r="AQ256" i="1"/>
  <c r="AA255" i="1"/>
  <c r="AQ255" i="1"/>
  <c r="AA252" i="1"/>
  <c r="AQ252" i="1"/>
  <c r="AW252" i="1" s="1"/>
  <c r="AA232" i="1"/>
  <c r="AQ232" i="1"/>
  <c r="AA231" i="1"/>
  <c r="AQ231" i="1"/>
  <c r="AA229" i="1"/>
  <c r="AQ229" i="1"/>
  <c r="AA227" i="1"/>
  <c r="AQ227" i="1"/>
  <c r="AA226" i="1"/>
  <c r="AQ226" i="1"/>
  <c r="S299" i="1"/>
  <c r="S454" i="1"/>
  <c r="S124" i="1"/>
  <c r="U124" i="1"/>
  <c r="Y124" i="1" s="1"/>
  <c r="U120" i="1"/>
  <c r="Y120" i="1" s="1"/>
  <c r="T32" i="1"/>
  <c r="T27" i="1"/>
  <c r="T34" i="1"/>
  <c r="T29" i="1"/>
  <c r="U29" i="1" s="1"/>
  <c r="Y29" i="1" s="1"/>
  <c r="AO29" i="1" s="1"/>
  <c r="AY29" i="1" s="1"/>
  <c r="BB29" i="1" s="1"/>
  <c r="T31" i="1"/>
  <c r="U113" i="1"/>
  <c r="Y113" i="1" s="1"/>
  <c r="AO113" i="1" s="1"/>
  <c r="S113" i="1"/>
  <c r="S248" i="1"/>
  <c r="S389" i="1"/>
  <c r="U389" i="1"/>
  <c r="Y389" i="1" s="1"/>
  <c r="U418" i="1"/>
  <c r="Y418" i="1" s="1"/>
  <c r="AO418" i="1" s="1"/>
  <c r="AY418" i="1" s="1"/>
  <c r="BB418" i="1" s="1"/>
  <c r="S418" i="1"/>
  <c r="S420" i="1"/>
  <c r="U420" i="1"/>
  <c r="Y420" i="1" s="1"/>
  <c r="AA449" i="1"/>
  <c r="AQ449" i="1"/>
  <c r="AA424" i="1"/>
  <c r="AQ424" i="1"/>
  <c r="AA423" i="1"/>
  <c r="AQ423" i="1"/>
  <c r="AA422" i="1"/>
  <c r="AQ422" i="1"/>
  <c r="AA421" i="1"/>
  <c r="AQ421" i="1"/>
  <c r="AA399" i="1"/>
  <c r="AQ399" i="1"/>
  <c r="AA384" i="1"/>
  <c r="AQ384" i="1"/>
  <c r="AA381" i="1"/>
  <c r="AQ381" i="1"/>
  <c r="AA141" i="1"/>
  <c r="AQ141" i="1"/>
  <c r="AA138" i="1"/>
  <c r="AQ138" i="1"/>
  <c r="AA137" i="1"/>
  <c r="AQ137" i="1"/>
  <c r="AA136" i="1"/>
  <c r="AQ136" i="1"/>
  <c r="AA135" i="1"/>
  <c r="AQ135" i="1"/>
  <c r="AA113" i="1"/>
  <c r="AQ113" i="1"/>
  <c r="AW113" i="1" s="1"/>
  <c r="AA112" i="1"/>
  <c r="AQ112" i="1"/>
  <c r="AW112" i="1" s="1"/>
  <c r="AA108" i="1"/>
  <c r="AQ108" i="1"/>
  <c r="AA86" i="1"/>
  <c r="AQ86" i="1"/>
  <c r="AA85" i="1"/>
  <c r="AQ85" i="1"/>
  <c r="AA83" i="1"/>
  <c r="AQ83" i="1"/>
  <c r="AW83" i="1" s="1"/>
  <c r="AA81" i="1"/>
  <c r="AQ81" i="1"/>
  <c r="AA77" i="1"/>
  <c r="AQ77" i="1"/>
  <c r="AA46" i="1"/>
  <c r="AQ46" i="1"/>
  <c r="AA12" i="1"/>
  <c r="AQ12" i="1"/>
  <c r="Z482" i="20"/>
  <c r="BB470" i="20"/>
  <c r="BH430" i="20"/>
  <c r="BH424" i="20"/>
  <c r="BB416" i="20"/>
  <c r="BH411" i="20"/>
  <c r="BB411" i="20"/>
  <c r="BH410" i="20"/>
  <c r="T479" i="20"/>
  <c r="P477" i="20"/>
  <c r="U145" i="1"/>
  <c r="Y145" i="1" s="1"/>
  <c r="U217" i="1"/>
  <c r="Y217" i="1" s="1"/>
  <c r="V482" i="20"/>
  <c r="BH19" i="20"/>
  <c r="U393" i="1"/>
  <c r="Y393" i="1" s="1"/>
  <c r="U11" i="1"/>
  <c r="Y11" i="1" s="1"/>
  <c r="AO11" i="1" s="1"/>
  <c r="U133" i="1"/>
  <c r="Y133" i="1" s="1"/>
  <c r="AO133" i="1" s="1"/>
  <c r="U138" i="1"/>
  <c r="Y138" i="1" s="1"/>
  <c r="U364" i="1"/>
  <c r="Y364" i="1" s="1"/>
  <c r="AO364" i="1" s="1"/>
  <c r="AA365" i="1"/>
  <c r="U165" i="1"/>
  <c r="Y165" i="1" s="1"/>
  <c r="AO165" i="1" s="1"/>
  <c r="U104" i="1"/>
  <c r="Y104" i="1" s="1"/>
  <c r="AO104" i="1" s="1"/>
  <c r="AY104" i="1" s="1"/>
  <c r="BB104" i="1" s="1"/>
  <c r="U347" i="1"/>
  <c r="Y347" i="1" s="1"/>
  <c r="AO347" i="1" s="1"/>
  <c r="L477" i="20"/>
  <c r="BA2" i="20"/>
  <c r="W477" i="20"/>
  <c r="BB466" i="20"/>
  <c r="Y479" i="20"/>
  <c r="BH439" i="20"/>
  <c r="BC414" i="20"/>
  <c r="BC408" i="20"/>
  <c r="Y478" i="20"/>
  <c r="Q482" i="20"/>
  <c r="I477" i="20"/>
  <c r="E477" i="20"/>
  <c r="O479" i="20"/>
  <c r="AZ469" i="20"/>
  <c r="E469" i="22" s="1"/>
  <c r="BC461" i="20"/>
  <c r="BB461" i="20"/>
  <c r="AZ459" i="20"/>
  <c r="E459" i="22" s="1"/>
  <c r="BC458" i="20"/>
  <c r="AZ455" i="20"/>
  <c r="E455" i="22" s="1"/>
  <c r="BC455" i="20"/>
  <c r="BB454" i="20"/>
  <c r="BC453" i="20"/>
  <c r="BH453" i="20"/>
  <c r="I479" i="20"/>
  <c r="AZ450" i="20"/>
  <c r="E450" i="22" s="1"/>
  <c r="G478" i="20"/>
  <c r="BC449" i="20"/>
  <c r="AZ448" i="20"/>
  <c r="E448" i="22" s="1"/>
  <c r="AZ447" i="20"/>
  <c r="E447" i="22" s="1"/>
  <c r="BC447" i="20"/>
  <c r="AZ445" i="20"/>
  <c r="E445" i="22" s="1"/>
  <c r="BC445" i="20"/>
  <c r="BB445" i="20"/>
  <c r="AZ443" i="20"/>
  <c r="E443" i="22" s="1"/>
  <c r="BC442" i="20"/>
  <c r="AZ441" i="20"/>
  <c r="E441" i="22" s="1"/>
  <c r="BC441" i="20"/>
  <c r="BB440" i="20"/>
  <c r="AZ439" i="20"/>
  <c r="E439" i="22" s="1"/>
  <c r="AZ438" i="20"/>
  <c r="E438" i="22" s="1"/>
  <c r="BC438" i="20"/>
  <c r="AZ437" i="20"/>
  <c r="E437" i="22" s="1"/>
  <c r="BC437" i="20"/>
  <c r="AZ436" i="20"/>
  <c r="E436" i="22" s="1"/>
  <c r="AZ435" i="20"/>
  <c r="E435" i="22" s="1"/>
  <c r="AZ433" i="20"/>
  <c r="E433" i="22" s="1"/>
  <c r="BB432" i="20"/>
  <c r="AZ429" i="20"/>
  <c r="E429" i="22" s="1"/>
  <c r="AZ428" i="20"/>
  <c r="E428" i="22" s="1"/>
  <c r="AZ427" i="20"/>
  <c r="E427" i="22" s="1"/>
  <c r="BC425" i="20"/>
  <c r="AZ423" i="20"/>
  <c r="E423" i="22" s="1"/>
  <c r="BH423" i="20"/>
  <c r="BC422" i="20"/>
  <c r="BC421" i="20"/>
  <c r="AZ419" i="20"/>
  <c r="E419" i="22" s="1"/>
  <c r="BC419" i="20"/>
  <c r="BB417" i="20"/>
  <c r="AZ415" i="20"/>
  <c r="E415" i="22" s="1"/>
  <c r="BC415" i="20"/>
  <c r="BH415" i="20"/>
  <c r="AZ413" i="20"/>
  <c r="E413" i="22" s="1"/>
  <c r="AZ412" i="20"/>
  <c r="E412" i="22" s="1"/>
  <c r="AZ411" i="20"/>
  <c r="E411" i="22" s="1"/>
  <c r="BC409" i="20"/>
  <c r="BB408" i="20"/>
  <c r="BH408" i="20"/>
  <c r="AZ407" i="20"/>
  <c r="E407" i="22" s="1"/>
  <c r="BH407" i="20"/>
  <c r="AZ403" i="20"/>
  <c r="E403" i="22" s="1"/>
  <c r="BC401" i="20"/>
  <c r="BC398" i="20"/>
  <c r="AH477" i="20"/>
  <c r="AB477" i="20"/>
  <c r="L478" i="20"/>
  <c r="H478" i="20"/>
  <c r="D477" i="20"/>
  <c r="D479" i="20"/>
  <c r="AZ397" i="20"/>
  <c r="E397" i="22" s="1"/>
  <c r="AZ395" i="20"/>
  <c r="E395" i="22" s="1"/>
  <c r="BH394" i="20"/>
  <c r="BC393" i="20"/>
  <c r="BC391" i="20"/>
  <c r="AZ387" i="20"/>
  <c r="E387" i="22" s="1"/>
  <c r="BC387" i="20"/>
  <c r="BC383" i="20"/>
  <c r="AZ381" i="20"/>
  <c r="E381" i="22" s="1"/>
  <c r="BC379" i="20"/>
  <c r="BC377" i="20"/>
  <c r="BC375" i="20"/>
  <c r="AZ371" i="20"/>
  <c r="E371" i="22" s="1"/>
  <c r="BC371" i="20"/>
  <c r="AZ367" i="20"/>
  <c r="E367" i="22" s="1"/>
  <c r="BC367" i="20"/>
  <c r="AZ365" i="20"/>
  <c r="E365" i="22" s="1"/>
  <c r="BH364" i="20"/>
  <c r="AZ361" i="20"/>
  <c r="E361" i="22" s="1"/>
  <c r="AZ360" i="20"/>
  <c r="E360" i="22" s="1"/>
  <c r="AC480" i="20"/>
  <c r="BC359" i="20"/>
  <c r="E480" i="20"/>
  <c r="BB358" i="20"/>
  <c r="BC356" i="20"/>
  <c r="BB356" i="20"/>
  <c r="AZ355" i="20"/>
  <c r="E355" i="22" s="1"/>
  <c r="BB355" i="20"/>
  <c r="AZ353" i="20"/>
  <c r="E353" i="22" s="1"/>
  <c r="AZ351" i="20"/>
  <c r="E351" i="22" s="1"/>
  <c r="AZ347" i="20"/>
  <c r="E347" i="22" s="1"/>
  <c r="BB347" i="20"/>
  <c r="BC346" i="20"/>
  <c r="BB346" i="20"/>
  <c r="BH346" i="20"/>
  <c r="AZ345" i="20"/>
  <c r="E345" i="22" s="1"/>
  <c r="BC344" i="20"/>
  <c r="AZ343" i="20"/>
  <c r="E343" i="22" s="1"/>
  <c r="AZ341" i="20"/>
  <c r="E341" i="22" s="1"/>
  <c r="AZ340" i="20"/>
  <c r="E340" i="22" s="1"/>
  <c r="AZ339" i="20"/>
  <c r="E339" i="22" s="1"/>
  <c r="BC339" i="20"/>
  <c r="BH339" i="20"/>
  <c r="AZ338" i="20"/>
  <c r="E338" i="22" s="1"/>
  <c r="AZ337" i="20"/>
  <c r="E337" i="22" s="1"/>
  <c r="AZ335" i="20"/>
  <c r="E335" i="22" s="1"/>
  <c r="BC334" i="20"/>
  <c r="BB334" i="20"/>
  <c r="AZ333" i="20"/>
  <c r="E333" i="22" s="1"/>
  <c r="BB333" i="20"/>
  <c r="AZ332" i="20"/>
  <c r="E332" i="22" s="1"/>
  <c r="BB332" i="20"/>
  <c r="AZ331" i="20"/>
  <c r="E331" i="22" s="1"/>
  <c r="BC331" i="20"/>
  <c r="AZ329" i="20"/>
  <c r="E329" i="22" s="1"/>
  <c r="BC329" i="20"/>
  <c r="BB329" i="20"/>
  <c r="AZ328" i="20"/>
  <c r="E328" i="22" s="1"/>
  <c r="AZ327" i="20"/>
  <c r="E327" i="22" s="1"/>
  <c r="BC327" i="20"/>
  <c r="BB327" i="20"/>
  <c r="BH326" i="20"/>
  <c r="AZ325" i="20"/>
  <c r="E325" i="22" s="1"/>
  <c r="BB324" i="20"/>
  <c r="AZ323" i="20"/>
  <c r="E323" i="22" s="1"/>
  <c r="BH323" i="20"/>
  <c r="AZ322" i="20"/>
  <c r="E322" i="22" s="1"/>
  <c r="AZ321" i="20"/>
  <c r="E321" i="22" s="1"/>
  <c r="BB321" i="20"/>
  <c r="AZ320" i="20"/>
  <c r="E320" i="22" s="1"/>
  <c r="BC320" i="20"/>
  <c r="AZ319" i="20"/>
  <c r="E319" i="22" s="1"/>
  <c r="BC318" i="20"/>
  <c r="BB318" i="20"/>
  <c r="AZ317" i="20"/>
  <c r="E317" i="22" s="1"/>
  <c r="BH317" i="20"/>
  <c r="BC316" i="20"/>
  <c r="BB316" i="20"/>
  <c r="AZ315" i="20"/>
  <c r="E315" i="22" s="1"/>
  <c r="BB313" i="20"/>
  <c r="AZ312" i="20"/>
  <c r="E312" i="22" s="1"/>
  <c r="AZ311" i="20"/>
  <c r="E311" i="22" s="1"/>
  <c r="AZ307" i="20"/>
  <c r="E307" i="22" s="1"/>
  <c r="BB305" i="20"/>
  <c r="AZ303" i="20"/>
  <c r="E303" i="22" s="1"/>
  <c r="Z480" i="20"/>
  <c r="V480" i="20"/>
  <c r="F480" i="20"/>
  <c r="AQ316" i="1"/>
  <c r="AY119" i="1"/>
  <c r="BB119" i="1" s="1"/>
  <c r="S161" i="1"/>
  <c r="U161" i="1"/>
  <c r="Y161" i="1" s="1"/>
  <c r="AO161" i="1" s="1"/>
  <c r="S177" i="1"/>
  <c r="S243" i="1"/>
  <c r="S283" i="1"/>
  <c r="S406" i="1"/>
  <c r="S412" i="1"/>
  <c r="U412" i="1"/>
  <c r="Y412" i="1" s="1"/>
  <c r="S433" i="1"/>
  <c r="AQ202" i="1"/>
  <c r="AA202" i="1"/>
  <c r="AA178" i="1"/>
  <c r="AQ178" i="1"/>
  <c r="AA152" i="1"/>
  <c r="AQ152" i="1"/>
  <c r="AA147" i="1"/>
  <c r="AQ147" i="1"/>
  <c r="AW147" i="1" s="1"/>
  <c r="AA72" i="1"/>
  <c r="AQ72" i="1"/>
  <c r="AA71" i="1"/>
  <c r="AQ71" i="1"/>
  <c r="AW71" i="1" s="1"/>
  <c r="AA37" i="1"/>
  <c r="AQ37" i="1"/>
  <c r="AA7" i="1"/>
  <c r="AQ7" i="1"/>
  <c r="U201" i="1"/>
  <c r="Y201" i="1" s="1"/>
  <c r="U346" i="1"/>
  <c r="Y346" i="1" s="1"/>
  <c r="AO346" i="1" s="1"/>
  <c r="U338" i="1"/>
  <c r="Y338" i="1" s="1"/>
  <c r="U385" i="1"/>
  <c r="Y385" i="1" s="1"/>
  <c r="AQ400" i="1"/>
  <c r="S133" i="1"/>
  <c r="T35" i="1"/>
  <c r="U158" i="1"/>
  <c r="Y158" i="1" s="1"/>
  <c r="AO158" i="1" s="1"/>
  <c r="S249" i="1"/>
  <c r="S290" i="1"/>
  <c r="S151" i="1"/>
  <c r="U151" i="1"/>
  <c r="Y151" i="1" s="1"/>
  <c r="S332" i="1"/>
  <c r="U332" i="1"/>
  <c r="Y332" i="1" s="1"/>
  <c r="S398" i="1"/>
  <c r="S415" i="1"/>
  <c r="U415" i="1"/>
  <c r="Y415" i="1" s="1"/>
  <c r="AQ318" i="1"/>
  <c r="T30" i="1"/>
  <c r="T33" i="1"/>
  <c r="S141" i="1"/>
  <c r="U141" i="1"/>
  <c r="Y141" i="1" s="1"/>
  <c r="S282" i="1"/>
  <c r="S355" i="1"/>
  <c r="U355" i="1"/>
  <c r="Y355" i="1" s="1"/>
  <c r="S425" i="1"/>
  <c r="AA458" i="1"/>
  <c r="AQ458" i="1"/>
  <c r="AA285" i="1"/>
  <c r="AQ285" i="1"/>
  <c r="S244" i="1"/>
  <c r="S291" i="1"/>
  <c r="U337" i="1"/>
  <c r="Y337" i="1" s="1"/>
  <c r="AO337" i="1" s="1"/>
  <c r="AY337" i="1" s="1"/>
  <c r="BB337" i="1" s="1"/>
  <c r="U374" i="1"/>
  <c r="Y374" i="1" s="1"/>
  <c r="AO374" i="1" s="1"/>
  <c r="AY374" i="1" s="1"/>
  <c r="BB374" i="1" s="1"/>
  <c r="AA266" i="1"/>
  <c r="AQ49" i="1"/>
  <c r="AQ120" i="1"/>
  <c r="AQ171" i="1"/>
  <c r="AQ191" i="1"/>
  <c r="AQ475" i="1"/>
  <c r="AQ268" i="1"/>
  <c r="AQ304" i="1"/>
  <c r="AQ328" i="1"/>
  <c r="AQ376" i="1"/>
  <c r="AQ454" i="1"/>
  <c r="AQ197" i="1"/>
  <c r="AQ269" i="1"/>
  <c r="AQ361" i="1"/>
  <c r="AQ450" i="1"/>
  <c r="AQ267" i="1"/>
  <c r="AQ327" i="1"/>
  <c r="AQ391" i="1"/>
  <c r="AQ415" i="1"/>
  <c r="AQ396" i="1"/>
  <c r="AQ51" i="1"/>
  <c r="AQ123" i="1"/>
  <c r="AQ125" i="1"/>
  <c r="AQ145" i="1"/>
  <c r="AQ198" i="1"/>
  <c r="AQ234" i="1"/>
  <c r="AQ290" i="1"/>
  <c r="AW290" i="1" s="1"/>
  <c r="AQ342" i="1"/>
  <c r="AQ382" i="1"/>
  <c r="AQ410" i="1"/>
  <c r="AW410" i="1" s="1"/>
  <c r="AQ437" i="1"/>
  <c r="U87" i="1"/>
  <c r="Y87" i="1" s="1"/>
  <c r="U126" i="1"/>
  <c r="Y126" i="1" s="1"/>
  <c r="U128" i="1"/>
  <c r="Y128" i="1" s="1"/>
  <c r="U168" i="1"/>
  <c r="Y168" i="1" s="1"/>
  <c r="AO168" i="1" s="1"/>
  <c r="R236" i="1"/>
  <c r="S236" i="1" s="1"/>
  <c r="U356" i="1"/>
  <c r="Y356" i="1" s="1"/>
  <c r="U422" i="1"/>
  <c r="Y422" i="1" s="1"/>
  <c r="E478" i="20"/>
  <c r="E24" i="22"/>
  <c r="E20" i="22"/>
  <c r="O478" i="20"/>
  <c r="S477" i="20"/>
  <c r="BH463" i="20"/>
  <c r="BH452" i="20"/>
  <c r="G479" i="20"/>
  <c r="C479" i="20"/>
  <c r="O477" i="20"/>
  <c r="K478" i="20"/>
  <c r="BH438" i="20"/>
  <c r="BH428" i="20"/>
  <c r="BH422" i="20"/>
  <c r="BH419" i="20"/>
  <c r="BH402" i="20"/>
  <c r="BH378" i="20"/>
  <c r="BB371" i="20"/>
  <c r="BH371" i="20"/>
  <c r="BH370" i="20"/>
  <c r="K479" i="20"/>
  <c r="E479" i="20"/>
  <c r="U163" i="1"/>
  <c r="Y163" i="1" s="1"/>
  <c r="AO163" i="1" s="1"/>
  <c r="AY163" i="1" s="1"/>
  <c r="BB163" i="1" s="1"/>
  <c r="T236" i="1"/>
  <c r="U326" i="1"/>
  <c r="Y326" i="1" s="1"/>
  <c r="U336" i="1"/>
  <c r="Y336" i="1" s="1"/>
  <c r="AO336" i="1" s="1"/>
  <c r="AY336" i="1" s="1"/>
  <c r="BB336" i="1" s="1"/>
  <c r="U373" i="1"/>
  <c r="Y373" i="1" s="1"/>
  <c r="U378" i="1"/>
  <c r="Y378" i="1" s="1"/>
  <c r="U390" i="1"/>
  <c r="Y390" i="1" s="1"/>
  <c r="AO390" i="1" s="1"/>
  <c r="AY390" i="1" s="1"/>
  <c r="BB390" i="1" s="1"/>
  <c r="U462" i="1"/>
  <c r="Y462" i="1" s="1"/>
  <c r="AO462" i="1" s="1"/>
  <c r="Y482" i="20"/>
  <c r="E33" i="22"/>
  <c r="BF479" i="20"/>
  <c r="AH482" i="20"/>
  <c r="AH478" i="20"/>
  <c r="T478" i="20"/>
  <c r="T477" i="20"/>
  <c r="BB467" i="20"/>
  <c r="BC452" i="20"/>
  <c r="BH451" i="20"/>
  <c r="BB447" i="20"/>
  <c r="BB429" i="20"/>
  <c r="AB479" i="20"/>
  <c r="AD479" i="20"/>
  <c r="J479" i="20"/>
  <c r="Z477" i="20"/>
  <c r="BB385" i="20"/>
  <c r="BB379" i="20"/>
  <c r="BH373" i="20"/>
  <c r="BE480" i="20"/>
  <c r="BE2" i="20"/>
  <c r="BE478" i="20" s="1"/>
  <c r="AA478" i="20"/>
  <c r="BH455" i="20"/>
  <c r="AZ444" i="20"/>
  <c r="E444" i="22" s="1"/>
  <c r="BH437" i="20"/>
  <c r="BB434" i="20"/>
  <c r="AZ430" i="20"/>
  <c r="E430" i="22" s="1"/>
  <c r="BH427" i="20"/>
  <c r="BC424" i="20"/>
  <c r="BB420" i="20"/>
  <c r="BC418" i="20"/>
  <c r="BH417" i="20"/>
  <c r="BC410" i="20"/>
  <c r="BC480" i="20" s="1"/>
  <c r="BH409" i="20"/>
  <c r="BH403" i="20"/>
  <c r="BC402" i="20"/>
  <c r="BH401" i="20"/>
  <c r="AZ400" i="20"/>
  <c r="E400" i="22" s="1"/>
  <c r="BC394" i="20"/>
  <c r="BH393" i="20"/>
  <c r="BB388" i="20"/>
  <c r="BH387" i="20"/>
  <c r="AZ386" i="20"/>
  <c r="E386" i="22" s="1"/>
  <c r="BC384" i="20"/>
  <c r="BB380" i="20"/>
  <c r="K480" i="20"/>
  <c r="BH360" i="20"/>
  <c r="BH340" i="20"/>
  <c r="BH337" i="20"/>
  <c r="BH336" i="20"/>
  <c r="BH332" i="20"/>
  <c r="BH328" i="20"/>
  <c r="BH324" i="20"/>
  <c r="BH322" i="20"/>
  <c r="BH320" i="20"/>
  <c r="BH316" i="20"/>
  <c r="AZ378" i="20"/>
  <c r="E378" i="22" s="1"/>
  <c r="BC374" i="20"/>
  <c r="AZ372" i="20"/>
  <c r="E372" i="22" s="1"/>
  <c r="BC372" i="20"/>
  <c r="BB369" i="20"/>
  <c r="BB367" i="20"/>
  <c r="AZ354" i="20"/>
  <c r="E354" i="22" s="1"/>
  <c r="BH351" i="20"/>
  <c r="Z478" i="20"/>
  <c r="V478" i="20"/>
  <c r="F478" i="20"/>
  <c r="P479" i="20"/>
  <c r="BB452" i="20"/>
  <c r="BB378" i="20"/>
  <c r="BB376" i="20"/>
  <c r="BB374" i="20"/>
  <c r="BB370" i="20"/>
  <c r="BB366" i="20"/>
  <c r="BB364" i="20"/>
  <c r="S58" i="1"/>
  <c r="S83" i="1"/>
  <c r="U83" i="1"/>
  <c r="Y83" i="1" s="1"/>
  <c r="AO83" i="1" s="1"/>
  <c r="AY83" i="1" s="1"/>
  <c r="BB83" i="1" s="1"/>
  <c r="S55" i="1"/>
  <c r="S159" i="1"/>
  <c r="U159" i="1"/>
  <c r="Y159" i="1" s="1"/>
  <c r="U140" i="1"/>
  <c r="Y140" i="1" s="1"/>
  <c r="S245" i="1"/>
  <c r="AY215" i="1"/>
  <c r="BB215" i="1" s="1"/>
  <c r="U9" i="1"/>
  <c r="Y9" i="1" s="1"/>
  <c r="AO9" i="1" s="1"/>
  <c r="AY9" i="1" s="1"/>
  <c r="BB9" i="1" s="1"/>
  <c r="R19" i="1"/>
  <c r="R26" i="1"/>
  <c r="S26" i="1" s="1"/>
  <c r="R23" i="1"/>
  <c r="R28" i="1"/>
  <c r="S28" i="1" s="1"/>
  <c r="R34" i="1"/>
  <c r="R32" i="1"/>
  <c r="S107" i="1"/>
  <c r="U107" i="1"/>
  <c r="Y107" i="1" s="1"/>
  <c r="U157" i="1"/>
  <c r="Y157" i="1" s="1"/>
  <c r="S179" i="1"/>
  <c r="S186" i="1"/>
  <c r="S216" i="1"/>
  <c r="U216" i="1"/>
  <c r="Y216" i="1" s="1"/>
  <c r="AO216" i="1" s="1"/>
  <c r="S296" i="1"/>
  <c r="S298" i="1"/>
  <c r="S369" i="1"/>
  <c r="U369" i="1"/>
  <c r="Y369" i="1" s="1"/>
  <c r="S447" i="1"/>
  <c r="AA186" i="1"/>
  <c r="AQ186" i="1"/>
  <c r="AA185" i="1"/>
  <c r="AQ185" i="1"/>
  <c r="AA183" i="1"/>
  <c r="AQ183" i="1"/>
  <c r="AA107" i="1"/>
  <c r="AQ107" i="1"/>
  <c r="AA106" i="1"/>
  <c r="AQ106" i="1"/>
  <c r="AA79" i="1"/>
  <c r="AQ79" i="1"/>
  <c r="AA75" i="1"/>
  <c r="AQ75" i="1"/>
  <c r="AA45" i="1"/>
  <c r="AQ45" i="1"/>
  <c r="AA43" i="1"/>
  <c r="AQ43" i="1"/>
  <c r="U98" i="1"/>
  <c r="Y98" i="1" s="1"/>
  <c r="S72" i="1"/>
  <c r="S93" i="1"/>
  <c r="U93" i="1"/>
  <c r="Y93" i="1" s="1"/>
  <c r="S95" i="1"/>
  <c r="U95" i="1"/>
  <c r="Y95" i="1" s="1"/>
  <c r="AY165" i="1"/>
  <c r="BB165" i="1" s="1"/>
  <c r="U227" i="1"/>
  <c r="Y227" i="1" s="1"/>
  <c r="S44" i="1"/>
  <c r="S75" i="1"/>
  <c r="U75" i="1"/>
  <c r="Y75" i="1" s="1"/>
  <c r="S82" i="1"/>
  <c r="U82" i="1"/>
  <c r="Y82" i="1" s="1"/>
  <c r="AO82" i="1" s="1"/>
  <c r="AY82" i="1" s="1"/>
  <c r="BB82" i="1" s="1"/>
  <c r="S85" i="1"/>
  <c r="U85" i="1"/>
  <c r="Y85" i="1" s="1"/>
  <c r="S103" i="1"/>
  <c r="U103" i="1"/>
  <c r="Y103" i="1" s="1"/>
  <c r="AO103" i="1" s="1"/>
  <c r="AY103" i="1" s="1"/>
  <c r="BB103" i="1" s="1"/>
  <c r="S121" i="1"/>
  <c r="U121" i="1"/>
  <c r="Y121" i="1" s="1"/>
  <c r="S156" i="1"/>
  <c r="U156" i="1"/>
  <c r="Y156" i="1" s="1"/>
  <c r="S190" i="1"/>
  <c r="S342" i="1"/>
  <c r="U342" i="1"/>
  <c r="Y342" i="1" s="1"/>
  <c r="S401" i="1"/>
  <c r="S466" i="1"/>
  <c r="AA430" i="1"/>
  <c r="AQ430" i="1"/>
  <c r="AA429" i="1"/>
  <c r="AQ429" i="1"/>
  <c r="AA419" i="1"/>
  <c r="AQ419" i="1"/>
  <c r="AA220" i="1"/>
  <c r="AQ220" i="1"/>
  <c r="AQ219" i="1"/>
  <c r="AW219" i="1" s="1"/>
  <c r="AA219" i="1"/>
  <c r="AA218" i="1"/>
  <c r="AQ218" i="1"/>
  <c r="AA216" i="1"/>
  <c r="AQ216" i="1"/>
  <c r="AW216" i="1" s="1"/>
  <c r="S255" i="1"/>
  <c r="S272" i="1"/>
  <c r="S368" i="1"/>
  <c r="U368" i="1"/>
  <c r="Y368" i="1" s="1"/>
  <c r="S427" i="1"/>
  <c r="S435" i="1"/>
  <c r="AY462" i="1"/>
  <c r="BB462" i="1" s="1"/>
  <c r="AA453" i="1"/>
  <c r="AQ453" i="1"/>
  <c r="AA451" i="1"/>
  <c r="AQ451" i="1"/>
  <c r="AA439" i="1"/>
  <c r="AQ439" i="1"/>
  <c r="AQ251" i="1"/>
  <c r="AA251" i="1"/>
  <c r="S66" i="1"/>
  <c r="S74" i="1"/>
  <c r="U74" i="1"/>
  <c r="Y74" i="1" s="1"/>
  <c r="AO74" i="1" s="1"/>
  <c r="S184" i="1"/>
  <c r="S247" i="1"/>
  <c r="S254" i="1"/>
  <c r="S345" i="1"/>
  <c r="U345" i="1"/>
  <c r="Y345" i="1" s="1"/>
  <c r="S463" i="1"/>
  <c r="AA303" i="1"/>
  <c r="AQ303" i="1"/>
  <c r="AA302" i="1"/>
  <c r="AQ302" i="1"/>
  <c r="AA301" i="1"/>
  <c r="AQ301" i="1"/>
  <c r="AA294" i="1"/>
  <c r="AQ294" i="1"/>
  <c r="AA292" i="1"/>
  <c r="AQ292" i="1"/>
  <c r="AW292" i="1" s="1"/>
  <c r="AA274" i="1"/>
  <c r="AQ274" i="1"/>
  <c r="AA273" i="1"/>
  <c r="AQ273" i="1"/>
  <c r="AA272" i="1"/>
  <c r="AQ272" i="1"/>
  <c r="AA271" i="1"/>
  <c r="AQ271" i="1"/>
  <c r="AA265" i="1"/>
  <c r="AQ265" i="1"/>
  <c r="AA264" i="1"/>
  <c r="AQ264" i="1"/>
  <c r="S60" i="1"/>
  <c r="U81" i="1"/>
  <c r="Y81" i="1" s="1"/>
  <c r="S81" i="1"/>
  <c r="S105" i="1"/>
  <c r="U105" i="1"/>
  <c r="Y105" i="1" s="1"/>
  <c r="AO105" i="1" s="1"/>
  <c r="AY105" i="1" s="1"/>
  <c r="BB105" i="1" s="1"/>
  <c r="AY158" i="1"/>
  <c r="BB158" i="1" s="1"/>
  <c r="S164" i="1"/>
  <c r="U164" i="1"/>
  <c r="Y164" i="1" s="1"/>
  <c r="AO164" i="1" s="1"/>
  <c r="AY164" i="1" s="1"/>
  <c r="BB164" i="1" s="1"/>
  <c r="U209" i="1"/>
  <c r="Y209" i="1" s="1"/>
  <c r="U211" i="1"/>
  <c r="Y211" i="1" s="1"/>
  <c r="AO211" i="1" s="1"/>
  <c r="AY211" i="1" s="1"/>
  <c r="BB211" i="1" s="1"/>
  <c r="S250" i="1"/>
  <c r="S349" i="1"/>
  <c r="U349" i="1"/>
  <c r="Y349" i="1" s="1"/>
  <c r="U351" i="1"/>
  <c r="Y351" i="1" s="1"/>
  <c r="AO351" i="1" s="1"/>
  <c r="AY351" i="1" s="1"/>
  <c r="BB351" i="1" s="1"/>
  <c r="U376" i="1"/>
  <c r="Y376" i="1" s="1"/>
  <c r="S391" i="1"/>
  <c r="U391" i="1"/>
  <c r="Y391" i="1" s="1"/>
  <c r="S397" i="1"/>
  <c r="U397" i="1"/>
  <c r="Y397" i="1" s="1"/>
  <c r="S405" i="1"/>
  <c r="S436" i="1"/>
  <c r="S448" i="1"/>
  <c r="S455" i="1"/>
  <c r="AA447" i="1"/>
  <c r="AQ447" i="1"/>
  <c r="AA435" i="1"/>
  <c r="AA404" i="1"/>
  <c r="AQ404" i="1"/>
  <c r="AW404" i="1" s="1"/>
  <c r="AA403" i="1"/>
  <c r="AQ403" i="1"/>
  <c r="AW403" i="1" s="1"/>
  <c r="AA364" i="1"/>
  <c r="AQ364" i="1"/>
  <c r="AW364" i="1" s="1"/>
  <c r="AA363" i="1"/>
  <c r="AQ363" i="1"/>
  <c r="AA350" i="1"/>
  <c r="AQ350" i="1"/>
  <c r="AW350" i="1" s="1"/>
  <c r="AA340" i="1"/>
  <c r="AA331" i="1"/>
  <c r="AQ331" i="1"/>
  <c r="AA315" i="1"/>
  <c r="AQ315" i="1"/>
  <c r="AA314" i="1"/>
  <c r="AQ314" i="1"/>
  <c r="AA296" i="1"/>
  <c r="AQ296" i="1"/>
  <c r="AA281" i="1"/>
  <c r="AQ281" i="1"/>
  <c r="AA280" i="1"/>
  <c r="AQ280" i="1"/>
  <c r="AA143" i="1"/>
  <c r="AQ143" i="1"/>
  <c r="AA100" i="1"/>
  <c r="AQ100" i="1"/>
  <c r="AA91" i="1"/>
  <c r="AQ91" i="1"/>
  <c r="AA59" i="1"/>
  <c r="AQ59" i="1"/>
  <c r="AA14" i="1"/>
  <c r="AQ14" i="1"/>
  <c r="U84" i="1"/>
  <c r="Y84" i="1" s="1"/>
  <c r="AO84" i="1" s="1"/>
  <c r="AY84" i="1" s="1"/>
  <c r="BB84" i="1" s="1"/>
  <c r="U99" i="1"/>
  <c r="Y99" i="1" s="1"/>
  <c r="AO99" i="1" s="1"/>
  <c r="S130" i="1"/>
  <c r="U130" i="1"/>
  <c r="Y130" i="1" s="1"/>
  <c r="AO130" i="1" s="1"/>
  <c r="AY130" i="1" s="1"/>
  <c r="BB130" i="1" s="1"/>
  <c r="S132" i="1"/>
  <c r="U132" i="1"/>
  <c r="Y132" i="1" s="1"/>
  <c r="S178" i="1"/>
  <c r="S180" i="1"/>
  <c r="S199" i="1"/>
  <c r="S235" i="1"/>
  <c r="U235" i="1"/>
  <c r="Y235" i="1" s="1"/>
  <c r="S277" i="1"/>
  <c r="S294" i="1"/>
  <c r="S340" i="1"/>
  <c r="U340" i="1"/>
  <c r="Y340" i="1" s="1"/>
  <c r="S441" i="1"/>
  <c r="AA402" i="1"/>
  <c r="AQ402" i="1"/>
  <c r="AW402" i="1" s="1"/>
  <c r="AA373" i="1"/>
  <c r="AQ373" i="1"/>
  <c r="AA330" i="1"/>
  <c r="AQ330" i="1"/>
  <c r="AA325" i="1"/>
  <c r="AQ325" i="1"/>
  <c r="AA235" i="1"/>
  <c r="AQ235" i="1"/>
  <c r="AA222" i="1"/>
  <c r="AQ222" i="1"/>
  <c r="AA142" i="1"/>
  <c r="AQ142" i="1"/>
  <c r="AA126" i="1"/>
  <c r="AQ126" i="1"/>
  <c r="AA124" i="1"/>
  <c r="AQ124" i="1"/>
  <c r="AA121" i="1"/>
  <c r="AQ121" i="1"/>
  <c r="AA89" i="1"/>
  <c r="AQ89" i="1"/>
  <c r="AA50" i="1"/>
  <c r="AQ50" i="1"/>
  <c r="AA48" i="1"/>
  <c r="AQ48" i="1"/>
  <c r="D25" i="21"/>
  <c r="S280" i="1"/>
  <c r="S300" i="1"/>
  <c r="S414" i="1"/>
  <c r="U414" i="1"/>
  <c r="Y414" i="1" s="1"/>
  <c r="AO414" i="1" s="1"/>
  <c r="AY414" i="1" s="1"/>
  <c r="BB414" i="1" s="1"/>
  <c r="AA474" i="1"/>
  <c r="AQ474" i="1"/>
  <c r="AA397" i="1"/>
  <c r="AQ397" i="1"/>
  <c r="AA383" i="1"/>
  <c r="AQ383" i="1"/>
  <c r="AA378" i="1"/>
  <c r="AQ378" i="1"/>
  <c r="AA377" i="1"/>
  <c r="AQ377" i="1"/>
  <c r="AA320" i="1"/>
  <c r="AQ320" i="1"/>
  <c r="AA287" i="1"/>
  <c r="AQ287" i="1"/>
  <c r="AA248" i="1"/>
  <c r="AQ248" i="1"/>
  <c r="AA201" i="1"/>
  <c r="AQ201" i="1"/>
  <c r="AA180" i="1"/>
  <c r="AQ180" i="1"/>
  <c r="AA157" i="1"/>
  <c r="AQ157" i="1"/>
  <c r="AA156" i="1"/>
  <c r="AQ156" i="1"/>
  <c r="AA154" i="1"/>
  <c r="AQ154" i="1"/>
  <c r="AA132" i="1"/>
  <c r="AQ132" i="1"/>
  <c r="AA74" i="1"/>
  <c r="AQ74" i="1"/>
  <c r="AW74" i="1" s="1"/>
  <c r="AY74" i="1" s="1"/>
  <c r="BB74" i="1" s="1"/>
  <c r="AA73" i="1"/>
  <c r="AQ73" i="1"/>
  <c r="AA68" i="1"/>
  <c r="AQ68" i="1"/>
  <c r="AA16" i="1"/>
  <c r="AQ16" i="1"/>
  <c r="Y477" i="20"/>
  <c r="I478" i="20"/>
  <c r="E28" i="22"/>
  <c r="E27" i="22"/>
  <c r="R477" i="20"/>
  <c r="BC473" i="20"/>
  <c r="BC468" i="20"/>
  <c r="BB468" i="20"/>
  <c r="BC465" i="20"/>
  <c r="BB464" i="20"/>
  <c r="BC460" i="20"/>
  <c r="BB460" i="20"/>
  <c r="BB458" i="20"/>
  <c r="BB444" i="20"/>
  <c r="BC431" i="20"/>
  <c r="BB430" i="20"/>
  <c r="BB427" i="20"/>
  <c r="BB426" i="20"/>
  <c r="BB423" i="20"/>
  <c r="BB422" i="20"/>
  <c r="BB421" i="20"/>
  <c r="BC420" i="20"/>
  <c r="BB419" i="20"/>
  <c r="BB418" i="20"/>
  <c r="BB415" i="20"/>
  <c r="BB414" i="20"/>
  <c r="BB413" i="20"/>
  <c r="BB412" i="20"/>
  <c r="BB410" i="20"/>
  <c r="L480" i="20"/>
  <c r="BB406" i="20"/>
  <c r="BB404" i="20"/>
  <c r="BB402" i="20"/>
  <c r="BB398" i="20"/>
  <c r="BB394" i="20"/>
  <c r="AH479" i="20"/>
  <c r="BB392" i="20"/>
  <c r="BB390" i="20"/>
  <c r="BB386" i="20"/>
  <c r="BB382" i="20"/>
  <c r="M477" i="20"/>
  <c r="M478" i="20"/>
  <c r="BH456" i="20"/>
  <c r="BH454" i="20"/>
  <c r="BH450" i="20"/>
  <c r="BH426" i="20"/>
  <c r="BH420" i="20"/>
  <c r="BH418" i="20"/>
  <c r="BH414" i="20"/>
  <c r="BH412" i="20"/>
  <c r="BH406" i="20"/>
  <c r="BH400" i="20"/>
  <c r="BH396" i="20"/>
  <c r="BH392" i="20"/>
  <c r="BH390" i="20"/>
  <c r="BH388" i="20"/>
  <c r="BH384" i="20"/>
  <c r="BH382" i="20"/>
  <c r="BH380" i="20"/>
  <c r="U479" i="20"/>
  <c r="O480" i="20"/>
  <c r="C480" i="20"/>
  <c r="AA477" i="20"/>
  <c r="K477" i="20"/>
  <c r="C477" i="20"/>
  <c r="AF477" i="20"/>
  <c r="D20" i="21" s="1"/>
  <c r="BE479" i="20"/>
  <c r="AN19" i="20"/>
  <c r="AO19" i="20" s="1"/>
  <c r="AS19" i="20" s="1"/>
  <c r="P482" i="20"/>
  <c r="P478" i="20"/>
  <c r="BC470" i="20"/>
  <c r="AZ466" i="20"/>
  <c r="E466" i="22" s="1"/>
  <c r="BB465" i="20"/>
  <c r="BC462" i="20"/>
  <c r="BH459" i="20"/>
  <c r="AZ456" i="20"/>
  <c r="E456" i="22" s="1"/>
  <c r="AZ454" i="20"/>
  <c r="E454" i="22" s="1"/>
  <c r="BH447" i="20"/>
  <c r="AZ446" i="20"/>
  <c r="E446" i="22" s="1"/>
  <c r="BC446" i="20"/>
  <c r="BB439" i="20"/>
  <c r="BB435" i="20"/>
  <c r="BC432" i="20"/>
  <c r="BB431" i="20"/>
  <c r="BH429" i="20"/>
  <c r="BC428" i="20"/>
  <c r="AZ426" i="20"/>
  <c r="E426" i="22" s="1"/>
  <c r="BC426" i="20"/>
  <c r="BB425" i="20"/>
  <c r="BH421" i="20"/>
  <c r="AZ418" i="20"/>
  <c r="E418" i="22" s="1"/>
  <c r="BC416" i="20"/>
  <c r="AZ414" i="20"/>
  <c r="E414" i="22" s="1"/>
  <c r="AZ410" i="20"/>
  <c r="E410" i="22" s="1"/>
  <c r="BB407" i="20"/>
  <c r="BB399" i="20"/>
  <c r="BC396" i="20"/>
  <c r="AZ394" i="20"/>
  <c r="E394" i="22" s="1"/>
  <c r="AZ392" i="20"/>
  <c r="E392" i="22" s="1"/>
  <c r="V479" i="20"/>
  <c r="N479" i="20"/>
  <c r="BC390" i="20"/>
  <c r="BB389" i="20"/>
  <c r="L479" i="20"/>
  <c r="BB383" i="20"/>
  <c r="BH381" i="20"/>
  <c r="U102" i="1"/>
  <c r="Y102" i="1" s="1"/>
  <c r="U417" i="1"/>
  <c r="Y417" i="1" s="1"/>
  <c r="F5" i="16"/>
  <c r="H477" i="20"/>
  <c r="AB478" i="20"/>
  <c r="D478" i="20"/>
  <c r="Q479" i="20"/>
  <c r="AD477" i="20"/>
  <c r="F482" i="20"/>
  <c r="E26" i="22"/>
  <c r="BE477" i="20"/>
  <c r="AZ32" i="20"/>
  <c r="AZ27" i="20"/>
  <c r="L482" i="20"/>
  <c r="AN21" i="20"/>
  <c r="AO21" i="20" s="1"/>
  <c r="AS21" i="20" s="1"/>
  <c r="BB400" i="20"/>
  <c r="BB360" i="20"/>
  <c r="BB344" i="20"/>
  <c r="BB342" i="20"/>
  <c r="BH376" i="20"/>
  <c r="BH374" i="20"/>
  <c r="BH372" i="20"/>
  <c r="BH368" i="20"/>
  <c r="BH366" i="20"/>
  <c r="BH350" i="20"/>
  <c r="BH348" i="20"/>
  <c r="BH338" i="20"/>
  <c r="BC406" i="20"/>
  <c r="BB405" i="20"/>
  <c r="AZ404" i="20"/>
  <c r="E404" i="22" s="1"/>
  <c r="BH397" i="20"/>
  <c r="BC392" i="20"/>
  <c r="AZ384" i="20"/>
  <c r="E384" i="22" s="1"/>
  <c r="BC376" i="20"/>
  <c r="AZ368" i="20"/>
  <c r="E368" i="22" s="1"/>
  <c r="BB363" i="20"/>
  <c r="BC360" i="20"/>
  <c r="AZ358" i="20"/>
  <c r="E358" i="22" s="1"/>
  <c r="BC354" i="20"/>
  <c r="BH349" i="20"/>
  <c r="AZ344" i="20"/>
  <c r="E344" i="22" s="1"/>
  <c r="AZ342" i="20"/>
  <c r="E342" i="22" s="1"/>
  <c r="BC332" i="20"/>
  <c r="W478" i="20"/>
  <c r="BH321" i="20"/>
  <c r="BB349" i="20"/>
  <c r="BA480" i="20"/>
  <c r="BC20" i="20"/>
  <c r="AN187" i="20"/>
  <c r="AN256" i="20"/>
  <c r="AY11" i="1"/>
  <c r="BB11" i="1" s="1"/>
  <c r="AY347" i="1"/>
  <c r="BB347" i="1" s="1"/>
  <c r="S29" i="1"/>
  <c r="R27" i="1"/>
  <c r="S27" i="1" s="1"/>
  <c r="R33" i="1"/>
  <c r="S33" i="1" s="1"/>
  <c r="R31" i="1"/>
  <c r="S31" i="1" s="1"/>
  <c r="S453" i="1"/>
  <c r="T20" i="1"/>
  <c r="T22" i="1"/>
  <c r="U22" i="1" s="1"/>
  <c r="Y22" i="1" s="1"/>
  <c r="AO22" i="1" s="1"/>
  <c r="AY22" i="1" s="1"/>
  <c r="BB22" i="1" s="1"/>
  <c r="T25" i="1"/>
  <c r="T23" i="1"/>
  <c r="S213" i="1"/>
  <c r="U213" i="1"/>
  <c r="Y213" i="1" s="1"/>
  <c r="S308" i="1"/>
  <c r="S403" i="1"/>
  <c r="AY99" i="1"/>
  <c r="BB99" i="1" s="1"/>
  <c r="T24" i="1"/>
  <c r="T19" i="1"/>
  <c r="U19" i="1" s="1"/>
  <c r="Y19" i="1" s="1"/>
  <c r="AO19" i="1" s="1"/>
  <c r="AY19" i="1" s="1"/>
  <c r="BB19" i="1" s="1"/>
  <c r="U5" i="1"/>
  <c r="Y5" i="1" s="1"/>
  <c r="S221" i="1"/>
  <c r="AY133" i="1"/>
  <c r="BB133" i="1" s="1"/>
  <c r="U135" i="1"/>
  <c r="Y135" i="1" s="1"/>
  <c r="U136" i="1"/>
  <c r="Y136" i="1" s="1"/>
  <c r="U137" i="1"/>
  <c r="Y137" i="1" s="1"/>
  <c r="U139" i="1"/>
  <c r="Y139" i="1" s="1"/>
  <c r="U142" i="1"/>
  <c r="Y142" i="1" s="1"/>
  <c r="U203" i="1"/>
  <c r="Y203" i="1" s="1"/>
  <c r="U222" i="1"/>
  <c r="Y222" i="1" s="1"/>
  <c r="U205" i="1"/>
  <c r="Y205" i="1" s="1"/>
  <c r="AO205" i="1" s="1"/>
  <c r="AY205" i="1" s="1"/>
  <c r="BB205" i="1" s="1"/>
  <c r="U210" i="1"/>
  <c r="Y210" i="1" s="1"/>
  <c r="U371" i="1"/>
  <c r="Y371" i="1" s="1"/>
  <c r="U372" i="1"/>
  <c r="Y372" i="1" s="1"/>
  <c r="U125" i="1"/>
  <c r="Y125" i="1" s="1"/>
  <c r="U150" i="1"/>
  <c r="Y150" i="1" s="1"/>
  <c r="U153" i="1"/>
  <c r="Y153" i="1" s="1"/>
  <c r="U212" i="1"/>
  <c r="Y212" i="1" s="1"/>
  <c r="U223" i="1"/>
  <c r="Y223" i="1" s="1"/>
  <c r="AA442" i="1"/>
  <c r="AK477" i="20"/>
  <c r="AJ482" i="20"/>
  <c r="D5" i="16"/>
  <c r="D4" i="21"/>
  <c r="AJ478" i="20"/>
  <c r="AJ479" i="20"/>
  <c r="BB462" i="20"/>
  <c r="BH425" i="20"/>
  <c r="BB424" i="20"/>
  <c r="BH33" i="20"/>
  <c r="AN32" i="20"/>
  <c r="AO32" i="20" s="1"/>
  <c r="AS32" i="20" s="1"/>
  <c r="AN29" i="20"/>
  <c r="AO29" i="20" s="1"/>
  <c r="AS29" i="20" s="1"/>
  <c r="AN27" i="20"/>
  <c r="AO27" i="20" s="1"/>
  <c r="AS27" i="20" s="1"/>
  <c r="BH472" i="20"/>
  <c r="AZ467" i="20"/>
  <c r="E467" i="22" s="1"/>
  <c r="BC459" i="20"/>
  <c r="BH457" i="20"/>
  <c r="BC454" i="20"/>
  <c r="AZ451" i="20"/>
  <c r="E451" i="22" s="1"/>
  <c r="BC450" i="20"/>
  <c r="BH446" i="20"/>
  <c r="BC443" i="20"/>
  <c r="BB443" i="20"/>
  <c r="BH442" i="20"/>
  <c r="BH441" i="20"/>
  <c r="BB433" i="20"/>
  <c r="BH432" i="20"/>
  <c r="AK478" i="20"/>
  <c r="AK479" i="20"/>
  <c r="AR478" i="20"/>
  <c r="AR479" i="20"/>
  <c r="AR477" i="20"/>
  <c r="AZ472" i="20"/>
  <c r="E472" i="22" s="1"/>
  <c r="AZ470" i="20"/>
  <c r="E470" i="22" s="1"/>
  <c r="BB469" i="20"/>
  <c r="AZ468" i="20"/>
  <c r="E468" i="22" s="1"/>
  <c r="BH467" i="20"/>
  <c r="BC466" i="20"/>
  <c r="AZ458" i="20"/>
  <c r="E458" i="22" s="1"/>
  <c r="AK480" i="20"/>
  <c r="E34" i="22"/>
  <c r="BH462" i="20"/>
  <c r="BB25" i="20"/>
  <c r="AZ23" i="20"/>
  <c r="AN390" i="20"/>
  <c r="BH433" i="20"/>
  <c r="BC34" i="20"/>
  <c r="AN355" i="20"/>
  <c r="S478" i="20"/>
  <c r="G477" i="20"/>
  <c r="BC366" i="20"/>
  <c r="BB365" i="20"/>
  <c r="AZ364" i="20"/>
  <c r="E364" i="22" s="1"/>
  <c r="BC362" i="20"/>
  <c r="BB361" i="20"/>
  <c r="BC358" i="20"/>
  <c r="BC357" i="20"/>
  <c r="BC355" i="20"/>
  <c r="BC353" i="20"/>
  <c r="AZ352" i="20"/>
  <c r="E352" i="22" s="1"/>
  <c r="BC352" i="20"/>
  <c r="BC351" i="20"/>
  <c r="AZ350" i="20"/>
  <c r="E350" i="22" s="1"/>
  <c r="BC349" i="20"/>
  <c r="BC348" i="20"/>
  <c r="BC347" i="20"/>
  <c r="AZ346" i="20"/>
  <c r="E346" i="22" s="1"/>
  <c r="BC343" i="20"/>
  <c r="BC342" i="20"/>
  <c r="BC336" i="20"/>
  <c r="AN130" i="20"/>
  <c r="AN235" i="20"/>
  <c r="AN101" i="20"/>
  <c r="AN283" i="20"/>
  <c r="AZ196" i="20"/>
  <c r="E196" i="22" s="1"/>
  <c r="S34" i="1"/>
  <c r="U17" i="1"/>
  <c r="Y17" i="1" s="1"/>
  <c r="AO17" i="1" s="1"/>
  <c r="AY17" i="1" s="1"/>
  <c r="BB17" i="1" s="1"/>
  <c r="S17" i="1"/>
  <c r="R20" i="1"/>
  <c r="R24" i="1"/>
  <c r="R25" i="1"/>
  <c r="R21" i="1"/>
  <c r="U73" i="1"/>
  <c r="Y73" i="1" s="1"/>
  <c r="U143" i="1"/>
  <c r="Y143" i="1" s="1"/>
  <c r="S169" i="1"/>
  <c r="S19" i="1"/>
  <c r="S4" i="1"/>
  <c r="S13" i="1"/>
  <c r="S41" i="1"/>
  <c r="U41" i="1"/>
  <c r="Y41" i="1" s="1"/>
  <c r="S43" i="1"/>
  <c r="S46" i="1"/>
  <c r="S48" i="1"/>
  <c r="U76" i="1"/>
  <c r="Y76" i="1" s="1"/>
  <c r="AO76" i="1" s="1"/>
  <c r="AY76" i="1" s="1"/>
  <c r="BB76" i="1" s="1"/>
  <c r="S76" i="1"/>
  <c r="S78" i="1"/>
  <c r="U78" i="1"/>
  <c r="Y78" i="1" s="1"/>
  <c r="AO78" i="1" s="1"/>
  <c r="AY78" i="1" s="1"/>
  <c r="BB78" i="1" s="1"/>
  <c r="S89" i="1"/>
  <c r="U89" i="1"/>
  <c r="Y89" i="1" s="1"/>
  <c r="S92" i="1"/>
  <c r="U92" i="1"/>
  <c r="Y92" i="1" s="1"/>
  <c r="S123" i="1"/>
  <c r="U123" i="1"/>
  <c r="Y123" i="1" s="1"/>
  <c r="S208" i="1"/>
  <c r="U208" i="1"/>
  <c r="Y208" i="1" s="1"/>
  <c r="AO208" i="1" s="1"/>
  <c r="AY208" i="1" s="1"/>
  <c r="BB208" i="1" s="1"/>
  <c r="S32" i="1"/>
  <c r="S22" i="1"/>
  <c r="U7" i="1"/>
  <c r="Y7" i="1" s="1"/>
  <c r="S16" i="1"/>
  <c r="U36" i="1"/>
  <c r="Y36" i="1" s="1"/>
  <c r="U101" i="1"/>
  <c r="Y101" i="1" s="1"/>
  <c r="AO101" i="1" s="1"/>
  <c r="AY101" i="1" s="1"/>
  <c r="BB101" i="1" s="1"/>
  <c r="U144" i="1"/>
  <c r="Y144" i="1" s="1"/>
  <c r="AO144" i="1" s="1"/>
  <c r="AY144" i="1" s="1"/>
  <c r="BB144" i="1" s="1"/>
  <c r="AY346" i="1"/>
  <c r="BB346" i="1" s="1"/>
  <c r="S9" i="1"/>
  <c r="U28" i="1"/>
  <c r="Y28" i="1" s="1"/>
  <c r="AO28" i="1" s="1"/>
  <c r="AY28" i="1" s="1"/>
  <c r="BB28" i="1" s="1"/>
  <c r="S23" i="1"/>
  <c r="S12" i="1"/>
  <c r="S14" i="1"/>
  <c r="U39" i="1"/>
  <c r="Y39" i="1" s="1"/>
  <c r="S39" i="1"/>
  <c r="S52" i="1"/>
  <c r="S70" i="1"/>
  <c r="S77" i="1"/>
  <c r="U77" i="1"/>
  <c r="Y77" i="1" s="1"/>
  <c r="S86" i="1"/>
  <c r="U86" i="1"/>
  <c r="Y86" i="1" s="1"/>
  <c r="S100" i="1"/>
  <c r="U100" i="1"/>
  <c r="Y100" i="1" s="1"/>
  <c r="S122" i="1"/>
  <c r="U122" i="1"/>
  <c r="Y122" i="1" s="1"/>
  <c r="AO122" i="1" s="1"/>
  <c r="AY122" i="1" s="1"/>
  <c r="BB122" i="1" s="1"/>
  <c r="S129" i="1"/>
  <c r="U129" i="1"/>
  <c r="Y129" i="1" s="1"/>
  <c r="AO129" i="1" s="1"/>
  <c r="AY129" i="1" s="1"/>
  <c r="BB129" i="1" s="1"/>
  <c r="S167" i="1"/>
  <c r="U167" i="1"/>
  <c r="Y167" i="1" s="1"/>
  <c r="AO167" i="1" s="1"/>
  <c r="AY167" i="1" s="1"/>
  <c r="BB167" i="1" s="1"/>
  <c r="S175" i="1"/>
  <c r="S62" i="1"/>
  <c r="S37" i="1"/>
  <c r="S135" i="1"/>
  <c r="U149" i="1"/>
  <c r="Y149" i="1" s="1"/>
  <c r="U204" i="1"/>
  <c r="Y204" i="1" s="1"/>
  <c r="U237" i="1"/>
  <c r="Y237" i="1" s="1"/>
  <c r="S251" i="1"/>
  <c r="U362" i="1"/>
  <c r="Y362" i="1" s="1"/>
  <c r="AO362" i="1" s="1"/>
  <c r="AY362" i="1" s="1"/>
  <c r="BB362" i="1" s="1"/>
  <c r="U40" i="1"/>
  <c r="Y40" i="1" s="1"/>
  <c r="U148" i="1"/>
  <c r="Y148" i="1" s="1"/>
  <c r="S148" i="1"/>
  <c r="U38" i="1"/>
  <c r="Y38" i="1" s="1"/>
  <c r="AY116" i="1"/>
  <c r="BB116" i="1" s="1"/>
  <c r="AY168" i="1"/>
  <c r="BB168" i="1" s="1"/>
  <c r="AY161" i="1"/>
  <c r="BB161" i="1" s="1"/>
  <c r="T26" i="1"/>
  <c r="U219" i="1"/>
  <c r="Y219" i="1" s="1"/>
  <c r="AO219" i="1" s="1"/>
  <c r="AY219" i="1" s="1"/>
  <c r="BB219" i="1" s="1"/>
  <c r="S232" i="1"/>
  <c r="S318" i="1"/>
  <c r="U361" i="1"/>
  <c r="Y361" i="1" s="1"/>
  <c r="U108" i="1"/>
  <c r="Y108" i="1" s="1"/>
  <c r="U109" i="1"/>
  <c r="Y109" i="1" s="1"/>
  <c r="AO109" i="1" s="1"/>
  <c r="AY109" i="1" s="1"/>
  <c r="BB109" i="1" s="1"/>
  <c r="U111" i="1"/>
  <c r="Y111" i="1" s="1"/>
  <c r="AO111" i="1" s="1"/>
  <c r="AY111" i="1" s="1"/>
  <c r="BB111" i="1" s="1"/>
  <c r="U112" i="1"/>
  <c r="Y112" i="1" s="1"/>
  <c r="AO112" i="1" s="1"/>
  <c r="AY112" i="1" s="1"/>
  <c r="BB112" i="1" s="1"/>
  <c r="U114" i="1"/>
  <c r="Y114" i="1" s="1"/>
  <c r="AO114" i="1" s="1"/>
  <c r="AY114" i="1" s="1"/>
  <c r="BB114" i="1" s="1"/>
  <c r="U115" i="1"/>
  <c r="Y115" i="1" s="1"/>
  <c r="AO115" i="1" s="1"/>
  <c r="AY115" i="1" s="1"/>
  <c r="BB115" i="1" s="1"/>
  <c r="U117" i="1"/>
  <c r="Y117" i="1" s="1"/>
  <c r="AO117" i="1" s="1"/>
  <c r="AY117" i="1" s="1"/>
  <c r="BB117" i="1" s="1"/>
  <c r="U118" i="1"/>
  <c r="Y118" i="1" s="1"/>
  <c r="AO118" i="1" s="1"/>
  <c r="AY118" i="1" s="1"/>
  <c r="BB118" i="1" s="1"/>
  <c r="U166" i="1"/>
  <c r="Y166" i="1" s="1"/>
  <c r="AO166" i="1" s="1"/>
  <c r="AY166" i="1" s="1"/>
  <c r="BB166" i="1" s="1"/>
  <c r="U229" i="1"/>
  <c r="Y229" i="1" s="1"/>
  <c r="U392" i="1"/>
  <c r="Y392" i="1" s="1"/>
  <c r="U460" i="1"/>
  <c r="Y460" i="1" s="1"/>
  <c r="AO460" i="1" s="1"/>
  <c r="AY460" i="1" s="1"/>
  <c r="BB460" i="1" s="1"/>
  <c r="U461" i="1"/>
  <c r="Y461" i="1" s="1"/>
  <c r="AO461" i="1" s="1"/>
  <c r="AY461" i="1" s="1"/>
  <c r="BB461" i="1" s="1"/>
  <c r="AQ4" i="1"/>
  <c r="AA4" i="1"/>
  <c r="AA432" i="1"/>
  <c r="U450" i="1"/>
  <c r="Y450" i="1" s="1"/>
  <c r="U474" i="1"/>
  <c r="Y474" i="1" s="1"/>
  <c r="AK482" i="20"/>
  <c r="E19" i="22"/>
  <c r="E25" i="22"/>
  <c r="D5" i="21"/>
  <c r="AJ480" i="20"/>
  <c r="AJ477" i="20"/>
  <c r="E23" i="22"/>
  <c r="BF478" i="20"/>
  <c r="AZ31" i="20"/>
  <c r="BC31" i="20"/>
  <c r="BB31" i="20"/>
  <c r="AZ30" i="20"/>
  <c r="BC30" i="20"/>
  <c r="BB30" i="20"/>
  <c r="AN30" i="20"/>
  <c r="AO30" i="20" s="1"/>
  <c r="AS30" i="20" s="1"/>
  <c r="BB29" i="20"/>
  <c r="BB28" i="20"/>
  <c r="BC25" i="20"/>
  <c r="AZ24" i="20"/>
  <c r="AZ21" i="20"/>
  <c r="BF480" i="20"/>
  <c r="BC24" i="20"/>
  <c r="M482" i="20"/>
  <c r="BC23" i="20"/>
  <c r="BB23" i="20"/>
  <c r="BH23" i="20"/>
  <c r="AN23" i="20"/>
  <c r="AO23" i="20" s="1"/>
  <c r="AS23" i="20" s="1"/>
  <c r="AB482" i="20"/>
  <c r="BC22" i="20"/>
  <c r="BB22" i="20"/>
  <c r="BH22" i="20"/>
  <c r="AN22" i="20"/>
  <c r="AO22" i="20" s="1"/>
  <c r="AS22" i="20" s="1"/>
  <c r="BA478" i="20"/>
  <c r="T482" i="20"/>
  <c r="H482" i="20"/>
  <c r="BH470" i="20"/>
  <c r="BC469" i="20"/>
  <c r="BH469" i="20"/>
  <c r="Q480" i="20"/>
  <c r="M480" i="20"/>
  <c r="S480" i="20"/>
  <c r="BH359" i="20"/>
  <c r="BH480" i="20" s="1"/>
  <c r="BH357" i="20"/>
  <c r="BH354" i="20"/>
  <c r="BH342" i="20"/>
  <c r="AN81" i="20"/>
  <c r="AC479" i="20"/>
  <c r="AZ453" i="20"/>
  <c r="E453" i="22" s="1"/>
  <c r="M479" i="20"/>
  <c r="BC451" i="20"/>
  <c r="BB450" i="20"/>
  <c r="BB446" i="20"/>
  <c r="BB442" i="20"/>
  <c r="AZ440" i="20"/>
  <c r="E440" i="22" s="1"/>
  <c r="BB438" i="20"/>
  <c r="BB437" i="20"/>
  <c r="BC436" i="20"/>
  <c r="BB436" i="20"/>
  <c r="BC435" i="20"/>
  <c r="BC434" i="20"/>
  <c r="BH434" i="20"/>
  <c r="AZ432" i="20"/>
  <c r="E432" i="22" s="1"/>
  <c r="BH431" i="20"/>
  <c r="BC430" i="20"/>
  <c r="AZ408" i="20"/>
  <c r="E408" i="22" s="1"/>
  <c r="BC407" i="20"/>
  <c r="AZ406" i="20"/>
  <c r="E406" i="22" s="1"/>
  <c r="BH405" i="20"/>
  <c r="BC404" i="20"/>
  <c r="AZ402" i="20"/>
  <c r="E402" i="22" s="1"/>
  <c r="BB401" i="20"/>
  <c r="BC400" i="20"/>
  <c r="BH398" i="20"/>
  <c r="AZ396" i="20"/>
  <c r="E396" i="22" s="1"/>
  <c r="BB393" i="20"/>
  <c r="AN117" i="20"/>
  <c r="AN160" i="20"/>
  <c r="AN67" i="20"/>
  <c r="AN43" i="20"/>
  <c r="AN5" i="20"/>
  <c r="AZ465" i="20"/>
  <c r="E465" i="22" s="1"/>
  <c r="AZ461" i="20"/>
  <c r="E461" i="22" s="1"/>
  <c r="AZ457" i="20"/>
  <c r="E457" i="22" s="1"/>
  <c r="AZ424" i="20"/>
  <c r="E424" i="22" s="1"/>
  <c r="AN417" i="20"/>
  <c r="AZ416" i="20"/>
  <c r="E416" i="22" s="1"/>
  <c r="AA356" i="1"/>
  <c r="AQ356" i="1"/>
  <c r="U322" i="1"/>
  <c r="Y322" i="1" s="1"/>
  <c r="S322" i="1"/>
  <c r="AA467" i="1"/>
  <c r="AQ467" i="1"/>
  <c r="AA380" i="1"/>
  <c r="AQ380" i="1"/>
  <c r="AA217" i="1"/>
  <c r="AQ217" i="1"/>
  <c r="AA203" i="1"/>
  <c r="AQ203" i="1"/>
  <c r="U147" i="1"/>
  <c r="Y147" i="1" s="1"/>
  <c r="AO147" i="1" s="1"/>
  <c r="AQ98" i="1"/>
  <c r="AQ236" i="1"/>
  <c r="AW236" i="1" s="1"/>
  <c r="S341" i="1"/>
  <c r="U341" i="1"/>
  <c r="Y341" i="1" s="1"/>
  <c r="S350" i="1"/>
  <c r="U350" i="1"/>
  <c r="Y350" i="1" s="1"/>
  <c r="AO350" i="1" s="1"/>
  <c r="AY350" i="1" s="1"/>
  <c r="BB350" i="1" s="1"/>
  <c r="S352" i="1"/>
  <c r="U352" i="1"/>
  <c r="Y352" i="1" s="1"/>
  <c r="S354" i="1"/>
  <c r="U354" i="1"/>
  <c r="Y354" i="1" s="1"/>
  <c r="AA473" i="1"/>
  <c r="AQ473" i="1"/>
  <c r="AA452" i="1"/>
  <c r="AQ452" i="1"/>
  <c r="AA436" i="1"/>
  <c r="AQ436" i="1"/>
  <c r="AA426" i="1"/>
  <c r="AQ426" i="1"/>
  <c r="AA148" i="1"/>
  <c r="AQ148" i="1"/>
  <c r="S61" i="1"/>
  <c r="S146" i="1"/>
  <c r="U146" i="1"/>
  <c r="Y146" i="1" s="1"/>
  <c r="S273" i="1"/>
  <c r="AA5" i="1"/>
  <c r="AQ5" i="1"/>
  <c r="S18" i="1"/>
  <c r="S155" i="1"/>
  <c r="U155" i="1"/>
  <c r="Y155" i="1" s="1"/>
  <c r="S348" i="1"/>
  <c r="U348" i="1"/>
  <c r="Y348" i="1" s="1"/>
  <c r="AA345" i="1"/>
  <c r="AQ345" i="1"/>
  <c r="AA249" i="1"/>
  <c r="AQ249" i="1"/>
  <c r="AA193" i="1"/>
  <c r="AQ193" i="1"/>
  <c r="U106" i="1"/>
  <c r="Y106" i="1" s="1"/>
  <c r="U94" i="1"/>
  <c r="Y94" i="1" s="1"/>
  <c r="U134" i="1"/>
  <c r="Y134" i="1" s="1"/>
  <c r="AO134" i="1" s="1"/>
  <c r="AY134" i="1" s="1"/>
  <c r="BB134" i="1" s="1"/>
  <c r="AQ408" i="1"/>
  <c r="S47" i="1"/>
  <c r="S185" i="1"/>
  <c r="U206" i="1"/>
  <c r="Y206" i="1" s="1"/>
  <c r="U3" i="1"/>
  <c r="Y3" i="1" s="1"/>
  <c r="U88" i="1"/>
  <c r="Y88" i="1" s="1"/>
  <c r="U71" i="1"/>
  <c r="Y71" i="1" s="1"/>
  <c r="AO71" i="1" s="1"/>
  <c r="AY71" i="1" s="1"/>
  <c r="BB71" i="1" s="1"/>
  <c r="U97" i="1"/>
  <c r="Y97" i="1" s="1"/>
  <c r="AO97" i="1" s="1"/>
  <c r="AY97" i="1" s="1"/>
  <c r="BB97" i="1" s="1"/>
  <c r="AQ443" i="1"/>
  <c r="AQ307" i="1"/>
  <c r="AQ349" i="1"/>
  <c r="S59" i="1"/>
  <c r="U90" i="1"/>
  <c r="Y90" i="1" s="1"/>
  <c r="AO90" i="1" s="1"/>
  <c r="AY90" i="1" s="1"/>
  <c r="BB90" i="1" s="1"/>
  <c r="S90" i="1"/>
  <c r="S152" i="1"/>
  <c r="U152" i="1"/>
  <c r="Y152" i="1" s="1"/>
  <c r="S200" i="1"/>
  <c r="U200" i="1"/>
  <c r="Y200" i="1" s="1"/>
  <c r="AO200" i="1" s="1"/>
  <c r="AY200" i="1" s="1"/>
  <c r="BB200" i="1" s="1"/>
  <c r="S279" i="1"/>
  <c r="S195" i="1"/>
  <c r="S408" i="1"/>
  <c r="AA471" i="1"/>
  <c r="AQ471" i="1"/>
  <c r="AA398" i="1"/>
  <c r="AQ398" i="1"/>
  <c r="AA370" i="1"/>
  <c r="AQ370" i="1"/>
  <c r="AA313" i="1"/>
  <c r="AQ313" i="1"/>
  <c r="S309" i="1"/>
  <c r="S321" i="1"/>
  <c r="S329" i="1"/>
  <c r="S366" i="1"/>
  <c r="U366" i="1"/>
  <c r="Y366" i="1" s="1"/>
  <c r="AA416" i="1"/>
  <c r="AQ416" i="1"/>
  <c r="AA401" i="1"/>
  <c r="AQ401" i="1"/>
  <c r="AA341" i="1"/>
  <c r="AQ341" i="1"/>
  <c r="AA311" i="1"/>
  <c r="AQ311" i="1"/>
  <c r="AW311" i="1" s="1"/>
  <c r="AA286" i="1"/>
  <c r="AQ286" i="1"/>
  <c r="AA250" i="1"/>
  <c r="AQ250" i="1"/>
  <c r="AA230" i="1"/>
  <c r="AQ230" i="1"/>
  <c r="C73" i="24"/>
  <c r="G28" i="24" s="1"/>
  <c r="F8" i="23"/>
  <c r="J8" i="23"/>
  <c r="Q8" i="23"/>
  <c r="T8" i="23"/>
  <c r="P8" i="23"/>
  <c r="BF477" i="20"/>
  <c r="D16" i="21" s="1"/>
  <c r="C16" i="21" s="1"/>
  <c r="BH31" i="20"/>
  <c r="AN28" i="20"/>
  <c r="AO28" i="20" s="1"/>
  <c r="AS28" i="20" s="1"/>
  <c r="AN24" i="20"/>
  <c r="AO24" i="20" s="1"/>
  <c r="AS24" i="20" s="1"/>
  <c r="X478" i="20"/>
  <c r="X477" i="20"/>
  <c r="BB473" i="20"/>
  <c r="E482" i="20"/>
  <c r="BH34" i="20"/>
  <c r="AN34" i="20"/>
  <c r="AO34" i="20" s="1"/>
  <c r="AS34" i="20" s="1"/>
  <c r="BB32" i="20"/>
  <c r="J482" i="20"/>
  <c r="AZ19" i="20"/>
  <c r="BA30" i="20"/>
  <c r="W482" i="20"/>
  <c r="E29" i="22"/>
  <c r="E31" i="22"/>
  <c r="E30" i="22"/>
  <c r="R482" i="20"/>
  <c r="N482" i="20"/>
  <c r="AN33" i="20"/>
  <c r="AO33" i="20" s="1"/>
  <c r="AS33" i="20" s="1"/>
  <c r="BC27" i="20"/>
  <c r="BB27" i="20"/>
  <c r="AZ20" i="20"/>
  <c r="AN20" i="20"/>
  <c r="AO20" i="20" s="1"/>
  <c r="AS20" i="20" s="1"/>
  <c r="AN453" i="20"/>
  <c r="BH449" i="20"/>
  <c r="BH448" i="20"/>
  <c r="BH444" i="20"/>
  <c r="BB441" i="20"/>
  <c r="BC440" i="20"/>
  <c r="BH440" i="20"/>
  <c r="BH436" i="20"/>
  <c r="BH435" i="20"/>
  <c r="R479" i="20"/>
  <c r="BB459" i="20"/>
  <c r="X479" i="20"/>
  <c r="BB457" i="20"/>
  <c r="H479" i="20"/>
  <c r="BB455" i="20"/>
  <c r="BB451" i="20"/>
  <c r="BB449" i="20"/>
  <c r="BB448" i="20"/>
  <c r="K482" i="20"/>
  <c r="C482" i="20"/>
  <c r="AZ474" i="20"/>
  <c r="E474" i="22" s="1"/>
  <c r="BB474" i="20"/>
  <c r="BH468" i="20"/>
  <c r="BC467" i="20"/>
  <c r="BH466" i="20"/>
  <c r="BH465" i="20"/>
  <c r="AZ464" i="20"/>
  <c r="E464" i="22" s="1"/>
  <c r="BC464" i="20"/>
  <c r="BH464" i="20"/>
  <c r="BC463" i="20"/>
  <c r="AZ460" i="20"/>
  <c r="E460" i="22" s="1"/>
  <c r="BH458" i="20"/>
  <c r="BC456" i="20"/>
  <c r="BB456" i="20"/>
  <c r="BH474" i="20"/>
  <c r="BB34" i="20"/>
  <c r="BC33" i="20"/>
  <c r="BB33" i="20"/>
  <c r="AN31" i="20"/>
  <c r="AO31" i="20" s="1"/>
  <c r="AS31" i="20" s="1"/>
  <c r="BH30" i="20"/>
  <c r="AZ29" i="20"/>
  <c r="AZ28" i="20"/>
  <c r="BH27" i="20"/>
  <c r="BH25" i="20"/>
  <c r="AN25" i="20"/>
  <c r="AO25" i="20" s="1"/>
  <c r="AS25" i="20" s="1"/>
  <c r="AZ22" i="20"/>
  <c r="BB19" i="20"/>
  <c r="V477" i="20"/>
  <c r="N478" i="20"/>
  <c r="F477" i="20"/>
  <c r="AN366" i="20"/>
  <c r="AF479" i="20"/>
  <c r="AA479" i="20"/>
  <c r="BA365" i="20"/>
  <c r="W479" i="20"/>
  <c r="BH365" i="20"/>
  <c r="BH363" i="20"/>
  <c r="BH361" i="20"/>
  <c r="U477" i="20"/>
  <c r="Q478" i="20"/>
  <c r="AD478" i="20"/>
  <c r="AN408" i="20"/>
  <c r="AZ452" i="20"/>
  <c r="E452" i="22" s="1"/>
  <c r="BC448" i="20"/>
  <c r="BC444" i="20"/>
  <c r="Q477" i="20"/>
  <c r="U478" i="20"/>
  <c r="AN359" i="20"/>
  <c r="BB353" i="20"/>
  <c r="BB345" i="20"/>
  <c r="BB337" i="20"/>
  <c r="AN299" i="20"/>
  <c r="AN295" i="20"/>
  <c r="AN287" i="20"/>
  <c r="AN211" i="20"/>
  <c r="AN441" i="20"/>
  <c r="AN429" i="20"/>
  <c r="AN307" i="20"/>
  <c r="AN226" i="20"/>
  <c r="AN224" i="20"/>
  <c r="AN219" i="20"/>
  <c r="AN327" i="20"/>
  <c r="AN315" i="20"/>
  <c r="AN228" i="20"/>
  <c r="AN171" i="20"/>
  <c r="AN170" i="20"/>
  <c r="AN272" i="20"/>
  <c r="AN268" i="20"/>
  <c r="AN240" i="20"/>
  <c r="AN238" i="20"/>
  <c r="AN203" i="20"/>
  <c r="AN146" i="20"/>
  <c r="AN144" i="20"/>
  <c r="AN142" i="20"/>
  <c r="AN115" i="20"/>
  <c r="AN109" i="20"/>
  <c r="AN107" i="20"/>
  <c r="AN77" i="20"/>
  <c r="AN35" i="20"/>
  <c r="AN15" i="20"/>
  <c r="AN343" i="20"/>
  <c r="AN331" i="20"/>
  <c r="AN291" i="20"/>
  <c r="AN279" i="20"/>
  <c r="AN270" i="20"/>
  <c r="AN252" i="20"/>
  <c r="AN236" i="20"/>
  <c r="AN227" i="20"/>
  <c r="AN218" i="20"/>
  <c r="AN210" i="20"/>
  <c r="AN195" i="20"/>
  <c r="AN178" i="20"/>
  <c r="AN99" i="20"/>
  <c r="AN93" i="20"/>
  <c r="AN91" i="20"/>
  <c r="AN85" i="20"/>
  <c r="AN83" i="20"/>
  <c r="AN65" i="20"/>
  <c r="AN51" i="20"/>
  <c r="AN49" i="20"/>
  <c r="AZ2" i="20"/>
  <c r="E2" i="22" s="1"/>
  <c r="BC2" i="20"/>
  <c r="BC474" i="20"/>
  <c r="AZ473" i="20"/>
  <c r="E473" i="22" s="1"/>
  <c r="BC472" i="20"/>
  <c r="AZ471" i="20"/>
  <c r="E471" i="22" s="1"/>
  <c r="BC471" i="20"/>
  <c r="BB471" i="20"/>
  <c r="BH461" i="20"/>
  <c r="AN392" i="20"/>
  <c r="AN335" i="20"/>
  <c r="AN319" i="20"/>
  <c r="AN271" i="20"/>
  <c r="AN254" i="20"/>
  <c r="AN202" i="20"/>
  <c r="AN194" i="20"/>
  <c r="AN159" i="20"/>
  <c r="AN158" i="20"/>
  <c r="AN143" i="20"/>
  <c r="AN131" i="20"/>
  <c r="AN75" i="20"/>
  <c r="AN73" i="20"/>
  <c r="AN41" i="20"/>
  <c r="AN37" i="20"/>
  <c r="AN13" i="20"/>
  <c r="AZ463" i="20"/>
  <c r="E463" i="22" s="1"/>
  <c r="BB463" i="20"/>
  <c r="AN351" i="20"/>
  <c r="AN347" i="20"/>
  <c r="AN339" i="20"/>
  <c r="AN323" i="20"/>
  <c r="AN311" i="20"/>
  <c r="AN303" i="20"/>
  <c r="AN255" i="20"/>
  <c r="AN239" i="20"/>
  <c r="AN186" i="20"/>
  <c r="AN179" i="20"/>
  <c r="AN162" i="20"/>
  <c r="AN59" i="20"/>
  <c r="AN57" i="20"/>
  <c r="AN45" i="20"/>
  <c r="BE34" i="20"/>
  <c r="BE482" i="20" s="1"/>
  <c r="AA482" i="20"/>
  <c r="BH32" i="20"/>
  <c r="BH29" i="20"/>
  <c r="BH28" i="20"/>
  <c r="BH24" i="20"/>
  <c r="BB24" i="20"/>
  <c r="AC482" i="20"/>
  <c r="BB21" i="20"/>
  <c r="BH21" i="20"/>
  <c r="BF20" i="20"/>
  <c r="BF482" i="20" s="1"/>
  <c r="AD482" i="20"/>
  <c r="U482" i="20"/>
  <c r="BB20" i="20"/>
  <c r="BH20" i="20"/>
  <c r="I482" i="20"/>
  <c r="X482" i="20"/>
  <c r="BC19" i="20"/>
  <c r="S482" i="20"/>
  <c r="O482" i="20"/>
  <c r="G482" i="20"/>
  <c r="AZ34" i="20"/>
  <c r="BC32" i="20"/>
  <c r="BC28" i="20"/>
  <c r="BH2" i="20"/>
  <c r="BB2" i="20"/>
  <c r="BH473" i="20"/>
  <c r="AZ25" i="20"/>
  <c r="BC21" i="20"/>
  <c r="AN465" i="20"/>
  <c r="AN461" i="20"/>
  <c r="AN445" i="20"/>
  <c r="AN425" i="20"/>
  <c r="AN421" i="20"/>
  <c r="AN407" i="20"/>
  <c r="AN406" i="20"/>
  <c r="AN433" i="20"/>
  <c r="AN431" i="20"/>
  <c r="AN410" i="20"/>
  <c r="AN394" i="20"/>
  <c r="AN370" i="20"/>
  <c r="BH471" i="20"/>
  <c r="AN469" i="20"/>
  <c r="AN457" i="20"/>
  <c r="AN449" i="20"/>
  <c r="AN419" i="20"/>
  <c r="AN437" i="20"/>
  <c r="AN404" i="20"/>
  <c r="AN391" i="20"/>
  <c r="AN383" i="20"/>
  <c r="AN374" i="20"/>
  <c r="AN317" i="20"/>
  <c r="AN301" i="20"/>
  <c r="AN285" i="20"/>
  <c r="AN276" i="20"/>
  <c r="AN267" i="20"/>
  <c r="AN264" i="20"/>
  <c r="AN260" i="20"/>
  <c r="AN242" i="20"/>
  <c r="AN234" i="20"/>
  <c r="AN231" i="20"/>
  <c r="AN222" i="20"/>
  <c r="AN221" i="20"/>
  <c r="AN207" i="20"/>
  <c r="AN206" i="20"/>
  <c r="AN205" i="20"/>
  <c r="AN191" i="20"/>
  <c r="AN190" i="20"/>
  <c r="AN189" i="20"/>
  <c r="AN175" i="20"/>
  <c r="AN174" i="20"/>
  <c r="AN173" i="20"/>
  <c r="AN168" i="20"/>
  <c r="AN97" i="20"/>
  <c r="AN69" i="20"/>
  <c r="AN53" i="20"/>
  <c r="AN467" i="20"/>
  <c r="AN415" i="20"/>
  <c r="AN371" i="20"/>
  <c r="AN341" i="20"/>
  <c r="AN282" i="20"/>
  <c r="AN281" i="20"/>
  <c r="AN274" i="20"/>
  <c r="AN258" i="20"/>
  <c r="AN250" i="20"/>
  <c r="AN247" i="20"/>
  <c r="AN246" i="20"/>
  <c r="AN243" i="20"/>
  <c r="AN151" i="20"/>
  <c r="AN139" i="20"/>
  <c r="AN127" i="20"/>
  <c r="AN17" i="20"/>
  <c r="AN4" i="20"/>
  <c r="AZ33" i="20"/>
  <c r="BC29" i="20"/>
  <c r="AN463" i="20"/>
  <c r="AN451" i="20"/>
  <c r="AN399" i="20"/>
  <c r="AN388" i="20"/>
  <c r="AN384" i="20"/>
  <c r="AN369" i="20"/>
  <c r="AN349" i="20"/>
  <c r="AN325" i="20"/>
  <c r="AN284" i="20"/>
  <c r="AN278" i="20"/>
  <c r="AN277" i="20"/>
  <c r="AN275" i="20"/>
  <c r="AN266" i="20"/>
  <c r="AN263" i="20"/>
  <c r="AN262" i="20"/>
  <c r="AN259" i="20"/>
  <c r="AN232" i="20"/>
  <c r="AN223" i="20"/>
  <c r="AN215" i="20"/>
  <c r="AN214" i="20"/>
  <c r="AN213" i="20"/>
  <c r="AN199" i="20"/>
  <c r="AN198" i="20"/>
  <c r="AN197" i="20"/>
  <c r="AN183" i="20"/>
  <c r="AN182" i="20"/>
  <c r="AN181" i="20"/>
  <c r="AN167" i="20"/>
  <c r="AN135" i="20"/>
  <c r="AN105" i="20"/>
  <c r="AN89" i="20"/>
  <c r="AN61" i="20"/>
  <c r="AN473" i="20"/>
  <c r="AN447" i="20"/>
  <c r="AN435" i="20"/>
  <c r="AN400" i="20"/>
  <c r="AN398" i="20"/>
  <c r="AN378" i="20"/>
  <c r="AN363" i="20"/>
  <c r="AN333" i="20"/>
  <c r="AN280" i="20"/>
  <c r="AN251" i="20"/>
  <c r="AN248" i="20"/>
  <c r="AN244" i="20"/>
  <c r="AN230" i="20"/>
  <c r="AN156" i="20"/>
  <c r="AN140" i="20"/>
  <c r="AN136" i="20"/>
  <c r="AN9" i="20"/>
  <c r="B16" i="21"/>
  <c r="AZ480" i="20"/>
  <c r="AN474" i="20"/>
  <c r="E5" i="15"/>
  <c r="AN468" i="20"/>
  <c r="AN466" i="20"/>
  <c r="AN452" i="20"/>
  <c r="AN450" i="20"/>
  <c r="AN436" i="20"/>
  <c r="AN434" i="20"/>
  <c r="AN420" i="20"/>
  <c r="AN418" i="20"/>
  <c r="AN409" i="20"/>
  <c r="AN352" i="20"/>
  <c r="AN338" i="20"/>
  <c r="AN320" i="20"/>
  <c r="AN306" i="20"/>
  <c r="AN288" i="20"/>
  <c r="AN472" i="20"/>
  <c r="AN470" i="20"/>
  <c r="AN456" i="20"/>
  <c r="AN454" i="20"/>
  <c r="AN440" i="20"/>
  <c r="AN438" i="20"/>
  <c r="AN424" i="20"/>
  <c r="AN422" i="20"/>
  <c r="AN414" i="20"/>
  <c r="AN412" i="20"/>
  <c r="AN403" i="20"/>
  <c r="AN395" i="20"/>
  <c r="AN386" i="20"/>
  <c r="AN382" i="20"/>
  <c r="AN380" i="20"/>
  <c r="AN376" i="20"/>
  <c r="AN368" i="20"/>
  <c r="AN471" i="20"/>
  <c r="AN460" i="20"/>
  <c r="AN458" i="20"/>
  <c r="AN455" i="20"/>
  <c r="AN444" i="20"/>
  <c r="AN442" i="20"/>
  <c r="AN439" i="20"/>
  <c r="AN428" i="20"/>
  <c r="AN426" i="20"/>
  <c r="AN423" i="20"/>
  <c r="AN393" i="20"/>
  <c r="AN354" i="20"/>
  <c r="AN336" i="20"/>
  <c r="AN322" i="20"/>
  <c r="AN304" i="20"/>
  <c r="AN290" i="20"/>
  <c r="AN2" i="20"/>
  <c r="AN464" i="20"/>
  <c r="AN462" i="20"/>
  <c r="AN459" i="20"/>
  <c r="AN448" i="20"/>
  <c r="AN446" i="20"/>
  <c r="AN443" i="20"/>
  <c r="AN432" i="20"/>
  <c r="AN430" i="20"/>
  <c r="AN427" i="20"/>
  <c r="AN416" i="20"/>
  <c r="AN411" i="20"/>
  <c r="AN402" i="20"/>
  <c r="AN396" i="20"/>
  <c r="AN387" i="20"/>
  <c r="AN379" i="20"/>
  <c r="AN377" i="20"/>
  <c r="AN375" i="20"/>
  <c r="AN367" i="20"/>
  <c r="AN405" i="20"/>
  <c r="AN389" i="20"/>
  <c r="AN358" i="20"/>
  <c r="AN356" i="20"/>
  <c r="AN353" i="20"/>
  <c r="AN342" i="20"/>
  <c r="AN340" i="20"/>
  <c r="AN337" i="20"/>
  <c r="AN326" i="20"/>
  <c r="AN324" i="20"/>
  <c r="AN321" i="20"/>
  <c r="AN310" i="20"/>
  <c r="AN308" i="20"/>
  <c r="AN305" i="20"/>
  <c r="AN294" i="20"/>
  <c r="AN292" i="20"/>
  <c r="AN289" i="20"/>
  <c r="AN401" i="20"/>
  <c r="AN385" i="20"/>
  <c r="AN373" i="20"/>
  <c r="AN372" i="20"/>
  <c r="AN365" i="20"/>
  <c r="AN364" i="20"/>
  <c r="AN362" i="20"/>
  <c r="AN360" i="20"/>
  <c r="AN357" i="20"/>
  <c r="AN346" i="20"/>
  <c r="AN344" i="20"/>
  <c r="AN330" i="20"/>
  <c r="AN328" i="20"/>
  <c r="AN314" i="20"/>
  <c r="AN312" i="20"/>
  <c r="AN309" i="20"/>
  <c r="AN298" i="20"/>
  <c r="AN296" i="20"/>
  <c r="AN293" i="20"/>
  <c r="AN413" i="20"/>
  <c r="AN397" i="20"/>
  <c r="AN381" i="20"/>
  <c r="AN361" i="20"/>
  <c r="AN350" i="20"/>
  <c r="AN348" i="20"/>
  <c r="AN345" i="20"/>
  <c r="AN334" i="20"/>
  <c r="AN332" i="20"/>
  <c r="AN329" i="20"/>
  <c r="AN318" i="20"/>
  <c r="AN316" i="20"/>
  <c r="AN313" i="20"/>
  <c r="AN302" i="20"/>
  <c r="AN300" i="20"/>
  <c r="AN297" i="20"/>
  <c r="AN286" i="20"/>
  <c r="AN273" i="20"/>
  <c r="AN257" i="20"/>
  <c r="AN241" i="20"/>
  <c r="AN229" i="20"/>
  <c r="AN166" i="20"/>
  <c r="AN147" i="20"/>
  <c r="AN138" i="20"/>
  <c r="AN121" i="20"/>
  <c r="AN87" i="20"/>
  <c r="AN82" i="20"/>
  <c r="AN26" i="20"/>
  <c r="AN269" i="20"/>
  <c r="AN253" i="20"/>
  <c r="AN237" i="20"/>
  <c r="AN225" i="20"/>
  <c r="AN220" i="20"/>
  <c r="AN212" i="20"/>
  <c r="AN204" i="20"/>
  <c r="AN196" i="20"/>
  <c r="AN188" i="20"/>
  <c r="AN180" i="20"/>
  <c r="AN172" i="20"/>
  <c r="AN164" i="20"/>
  <c r="AN150" i="20"/>
  <c r="AN145" i="20"/>
  <c r="AN122" i="20"/>
  <c r="AN95" i="20"/>
  <c r="AN90" i="20"/>
  <c r="AN265" i="20"/>
  <c r="AN249" i="20"/>
  <c r="AN169" i="20"/>
  <c r="AN155" i="20"/>
  <c r="AN154" i="20"/>
  <c r="AN152" i="20"/>
  <c r="AN148" i="20"/>
  <c r="AN103" i="20"/>
  <c r="AN98" i="20"/>
  <c r="AN261" i="20"/>
  <c r="AN245" i="20"/>
  <c r="AN233" i="20"/>
  <c r="AN217" i="20"/>
  <c r="AN216" i="20"/>
  <c r="AN209" i="20"/>
  <c r="AN208" i="20"/>
  <c r="AN201" i="20"/>
  <c r="AN200" i="20"/>
  <c r="AN193" i="20"/>
  <c r="AN192" i="20"/>
  <c r="AN185" i="20"/>
  <c r="AN184" i="20"/>
  <c r="AN177" i="20"/>
  <c r="AN176" i="20"/>
  <c r="AN163" i="20"/>
  <c r="AN161" i="20"/>
  <c r="AN134" i="20"/>
  <c r="AN126" i="20"/>
  <c r="AN111" i="20"/>
  <c r="AN106" i="20"/>
  <c r="AN14" i="20"/>
  <c r="AN165" i="20"/>
  <c r="AN149" i="20"/>
  <c r="AN129" i="20"/>
  <c r="AN128" i="20"/>
  <c r="AN39" i="20"/>
  <c r="AN3" i="20"/>
  <c r="AN157" i="20"/>
  <c r="AN141" i="20"/>
  <c r="AN133" i="20"/>
  <c r="AN132" i="20"/>
  <c r="AN125" i="20"/>
  <c r="AN123" i="20"/>
  <c r="AN116" i="20"/>
  <c r="AN79" i="20"/>
  <c r="AN74" i="20"/>
  <c r="AN66" i="20"/>
  <c r="AN58" i="20"/>
  <c r="AN50" i="20"/>
  <c r="AN11" i="20"/>
  <c r="AN153" i="20"/>
  <c r="AN137" i="20"/>
  <c r="AN119" i="20"/>
  <c r="AN114" i="20"/>
  <c r="AN113" i="20"/>
  <c r="AN71" i="20"/>
  <c r="AN63" i="20"/>
  <c r="AN55" i="20"/>
  <c r="AN47" i="20"/>
  <c r="AN42" i="20"/>
  <c r="AN108" i="20"/>
  <c r="AN100" i="20"/>
  <c r="AN92" i="20"/>
  <c r="AN84" i="20"/>
  <c r="AN76" i="20"/>
  <c r="AN68" i="20"/>
  <c r="AN60" i="20"/>
  <c r="AN52" i="20"/>
  <c r="AN44" i="20"/>
  <c r="AN36" i="20"/>
  <c r="AN16" i="20"/>
  <c r="AN8" i="20"/>
  <c r="AN7" i="20"/>
  <c r="AN118" i="20"/>
  <c r="AN110" i="20"/>
  <c r="AN102" i="20"/>
  <c r="AN94" i="20"/>
  <c r="AN86" i="20"/>
  <c r="AN78" i="20"/>
  <c r="AN70" i="20"/>
  <c r="AN62" i="20"/>
  <c r="AN54" i="20"/>
  <c r="AN46" i="20"/>
  <c r="AN38" i="20"/>
  <c r="AN18" i="20"/>
  <c r="AN10" i="20"/>
  <c r="AN124" i="20"/>
  <c r="AN120" i="20"/>
  <c r="AN112" i="20"/>
  <c r="AN104" i="20"/>
  <c r="AN96" i="20"/>
  <c r="AN88" i="20"/>
  <c r="AN80" i="20"/>
  <c r="AN72" i="20"/>
  <c r="AN64" i="20"/>
  <c r="AN56" i="20"/>
  <c r="AN48" i="20"/>
  <c r="AN40" i="20"/>
  <c r="AN12" i="20"/>
  <c r="AN6" i="20"/>
  <c r="AG163" i="17" l="1"/>
  <c r="AH163" i="17" s="1"/>
  <c r="O178" i="1"/>
  <c r="U178" i="1" s="1"/>
  <c r="Y178" i="1" s="1"/>
  <c r="AG215" i="17"/>
  <c r="AH215" i="17" s="1"/>
  <c r="O230" i="1"/>
  <c r="U230" i="1" s="1"/>
  <c r="Y230" i="1" s="1"/>
  <c r="AG206" i="17"/>
  <c r="AH206" i="17" s="1"/>
  <c r="O221" i="1"/>
  <c r="U221" i="1" s="1"/>
  <c r="Y221" i="1" s="1"/>
  <c r="AG242" i="17"/>
  <c r="AH242" i="17" s="1"/>
  <c r="O257" i="1"/>
  <c r="U257" i="1" s="1"/>
  <c r="Y257" i="1" s="1"/>
  <c r="AG238" i="17"/>
  <c r="AH238" i="17" s="1"/>
  <c r="O253" i="1"/>
  <c r="U253" i="1" s="1"/>
  <c r="Y253" i="1" s="1"/>
  <c r="AO253" i="1" s="1"/>
  <c r="AG253" i="17"/>
  <c r="AH253" i="17" s="1"/>
  <c r="O268" i="1"/>
  <c r="U268" i="1" s="1"/>
  <c r="Y268" i="1" s="1"/>
  <c r="AG267" i="17"/>
  <c r="AH267" i="17" s="1"/>
  <c r="O282" i="1"/>
  <c r="U282" i="1" s="1"/>
  <c r="Y282" i="1" s="1"/>
  <c r="AG257" i="17"/>
  <c r="AH257" i="17" s="1"/>
  <c r="O272" i="1"/>
  <c r="U272" i="1" s="1"/>
  <c r="Y272" i="1" s="1"/>
  <c r="AG276" i="17"/>
  <c r="AH276" i="17" s="1"/>
  <c r="O291" i="1"/>
  <c r="U291" i="1" s="1"/>
  <c r="Y291" i="1" s="1"/>
  <c r="AO291" i="1" s="1"/>
  <c r="AY291" i="1" s="1"/>
  <c r="BB291" i="1" s="1"/>
  <c r="AG296" i="17"/>
  <c r="AH296" i="17" s="1"/>
  <c r="O311" i="1"/>
  <c r="U311" i="1" s="1"/>
  <c r="Y311" i="1" s="1"/>
  <c r="AO311" i="1" s="1"/>
  <c r="AG314" i="17"/>
  <c r="AH314" i="17" s="1"/>
  <c r="O329" i="1"/>
  <c r="U329" i="1" s="1"/>
  <c r="Y329" i="1" s="1"/>
  <c r="AG410" i="17"/>
  <c r="AH410" i="17" s="1"/>
  <c r="O425" i="1"/>
  <c r="U425" i="1" s="1"/>
  <c r="Y425" i="1" s="1"/>
  <c r="AG444" i="17"/>
  <c r="AH444" i="17" s="1"/>
  <c r="O459" i="1"/>
  <c r="U459" i="1" s="1"/>
  <c r="Y459" i="1" s="1"/>
  <c r="AG417" i="17"/>
  <c r="AH417" i="17" s="1"/>
  <c r="O432" i="1"/>
  <c r="U432" i="1" s="1"/>
  <c r="Y432" i="1" s="1"/>
  <c r="AG275" i="17"/>
  <c r="AH275" i="17" s="1"/>
  <c r="O290" i="1"/>
  <c r="U290" i="1" s="1"/>
  <c r="Y290" i="1" s="1"/>
  <c r="AO290" i="1" s="1"/>
  <c r="AG287" i="17"/>
  <c r="AH287" i="17" s="1"/>
  <c r="O302" i="1"/>
  <c r="U302" i="1" s="1"/>
  <c r="Y302" i="1" s="1"/>
  <c r="AG305" i="17"/>
  <c r="AH305" i="17" s="1"/>
  <c r="O320" i="1"/>
  <c r="U320" i="1" s="1"/>
  <c r="Y320" i="1" s="1"/>
  <c r="AG438" i="17"/>
  <c r="AH438" i="17" s="1"/>
  <c r="O453" i="1"/>
  <c r="U453" i="1" s="1"/>
  <c r="Y453" i="1" s="1"/>
  <c r="AG424" i="17"/>
  <c r="AH424" i="17" s="1"/>
  <c r="O439" i="1"/>
  <c r="U439" i="1" s="1"/>
  <c r="Y439" i="1" s="1"/>
  <c r="AG437" i="17"/>
  <c r="AH437" i="17" s="1"/>
  <c r="O452" i="1"/>
  <c r="U452" i="1" s="1"/>
  <c r="Y452" i="1" s="1"/>
  <c r="U27" i="1"/>
  <c r="Y27" i="1" s="1"/>
  <c r="AO27" i="1" s="1"/>
  <c r="AY27" i="1" s="1"/>
  <c r="BB27" i="1" s="1"/>
  <c r="AR485" i="20"/>
  <c r="O24" i="1"/>
  <c r="O35" i="1"/>
  <c r="U35" i="1" s="1"/>
  <c r="Y35" i="1" s="1"/>
  <c r="AO35" i="1" s="1"/>
  <c r="AY35" i="1" s="1"/>
  <c r="BB35" i="1" s="1"/>
  <c r="AG57" i="17"/>
  <c r="AH57" i="17" s="1"/>
  <c r="O72" i="1"/>
  <c r="U72" i="1" s="1"/>
  <c r="Y72" i="1" s="1"/>
  <c r="AG219" i="17"/>
  <c r="AH219" i="17" s="1"/>
  <c r="O234" i="1"/>
  <c r="U234" i="1" s="1"/>
  <c r="Y234" i="1" s="1"/>
  <c r="AG179" i="17"/>
  <c r="AH179" i="17" s="1"/>
  <c r="O194" i="1"/>
  <c r="U194" i="1" s="1"/>
  <c r="Y194" i="1" s="1"/>
  <c r="AG226" i="17"/>
  <c r="AH226" i="17" s="1"/>
  <c r="O241" i="1"/>
  <c r="U241" i="1" s="1"/>
  <c r="Y241" i="1" s="1"/>
  <c r="AG225" i="17"/>
  <c r="AH225" i="17" s="1"/>
  <c r="O240" i="1"/>
  <c r="U240" i="1" s="1"/>
  <c r="Y240" i="1" s="1"/>
  <c r="AO240" i="1" s="1"/>
  <c r="AY240" i="1" s="1"/>
  <c r="BB240" i="1" s="1"/>
  <c r="AG241" i="17"/>
  <c r="AH241" i="17" s="1"/>
  <c r="O256" i="1"/>
  <c r="U256" i="1" s="1"/>
  <c r="Y256" i="1" s="1"/>
  <c r="AG254" i="17"/>
  <c r="AH254" i="17" s="1"/>
  <c r="O269" i="1"/>
  <c r="U269" i="1" s="1"/>
  <c r="Y269" i="1" s="1"/>
  <c r="AG268" i="17"/>
  <c r="AH268" i="17" s="1"/>
  <c r="O283" i="1"/>
  <c r="U283" i="1" s="1"/>
  <c r="Y283" i="1" s="1"/>
  <c r="AG258" i="17"/>
  <c r="AH258" i="17" s="1"/>
  <c r="O273" i="1"/>
  <c r="U273" i="1" s="1"/>
  <c r="Y273" i="1" s="1"/>
  <c r="AG278" i="17"/>
  <c r="AH278" i="17" s="1"/>
  <c r="O293" i="1"/>
  <c r="U293" i="1" s="1"/>
  <c r="Y293" i="1" s="1"/>
  <c r="AG298" i="17"/>
  <c r="AH298" i="17" s="1"/>
  <c r="O313" i="1"/>
  <c r="U313" i="1" s="1"/>
  <c r="Y313" i="1" s="1"/>
  <c r="AG315" i="17"/>
  <c r="AH315" i="17" s="1"/>
  <c r="O330" i="1"/>
  <c r="U330" i="1" s="1"/>
  <c r="Y330" i="1" s="1"/>
  <c r="AG418" i="17"/>
  <c r="AH418" i="17" s="1"/>
  <c r="O433" i="1"/>
  <c r="U433" i="1" s="1"/>
  <c r="Y433" i="1" s="1"/>
  <c r="AG425" i="17"/>
  <c r="AH425" i="17" s="1"/>
  <c r="O440" i="1"/>
  <c r="U440" i="1" s="1"/>
  <c r="Y440" i="1" s="1"/>
  <c r="AG277" i="17"/>
  <c r="AH277" i="17" s="1"/>
  <c r="O292" i="1"/>
  <c r="U292" i="1" s="1"/>
  <c r="Y292" i="1" s="1"/>
  <c r="AO292" i="1" s="1"/>
  <c r="AG288" i="17"/>
  <c r="AH288" i="17" s="1"/>
  <c r="O303" i="1"/>
  <c r="U303" i="1" s="1"/>
  <c r="Y303" i="1" s="1"/>
  <c r="AG306" i="17"/>
  <c r="AH306" i="17" s="1"/>
  <c r="O321" i="1"/>
  <c r="U321" i="1" s="1"/>
  <c r="Y321" i="1" s="1"/>
  <c r="AG432" i="17"/>
  <c r="AH432" i="17" s="1"/>
  <c r="O447" i="1"/>
  <c r="U447" i="1" s="1"/>
  <c r="Y447" i="1" s="1"/>
  <c r="O30" i="1"/>
  <c r="O37" i="1"/>
  <c r="U37" i="1" s="1"/>
  <c r="Y37" i="1" s="1"/>
  <c r="AG167" i="17"/>
  <c r="AH167" i="17" s="1"/>
  <c r="O182" i="1"/>
  <c r="U182" i="1" s="1"/>
  <c r="Y182" i="1" s="1"/>
  <c r="AG209" i="17"/>
  <c r="AH209" i="17" s="1"/>
  <c r="O224" i="1"/>
  <c r="U224" i="1" s="1"/>
  <c r="Y224" i="1" s="1"/>
  <c r="AG227" i="17"/>
  <c r="AH227" i="17" s="1"/>
  <c r="O242" i="1"/>
  <c r="U242" i="1" s="1"/>
  <c r="Y242" i="1" s="1"/>
  <c r="AG229" i="17"/>
  <c r="AH229" i="17" s="1"/>
  <c r="O244" i="1"/>
  <c r="U244" i="1" s="1"/>
  <c r="Y244" i="1" s="1"/>
  <c r="AG256" i="17"/>
  <c r="AH256" i="17" s="1"/>
  <c r="O271" i="1"/>
  <c r="U271" i="1" s="1"/>
  <c r="Y271" i="1" s="1"/>
  <c r="AG246" i="17"/>
  <c r="AH246" i="17" s="1"/>
  <c r="O261" i="1"/>
  <c r="U261" i="1" s="1"/>
  <c r="Y261" i="1" s="1"/>
  <c r="AO261" i="1" s="1"/>
  <c r="AY261" i="1" s="1"/>
  <c r="BB261" i="1" s="1"/>
  <c r="AG259" i="17"/>
  <c r="AH259" i="17" s="1"/>
  <c r="O274" i="1"/>
  <c r="U274" i="1" s="1"/>
  <c r="Y274" i="1" s="1"/>
  <c r="AG280" i="17"/>
  <c r="AH280" i="17" s="1"/>
  <c r="O295" i="1"/>
  <c r="U295" i="1" s="1"/>
  <c r="Y295" i="1" s="1"/>
  <c r="AO295" i="1" s="1"/>
  <c r="AY295" i="1" s="1"/>
  <c r="BB295" i="1" s="1"/>
  <c r="AG300" i="17"/>
  <c r="AH300" i="17" s="1"/>
  <c r="O315" i="1"/>
  <c r="U315" i="1" s="1"/>
  <c r="Y315" i="1" s="1"/>
  <c r="AG319" i="17"/>
  <c r="AH319" i="17" s="1"/>
  <c r="O334" i="1"/>
  <c r="U334" i="1" s="1"/>
  <c r="Y334" i="1" s="1"/>
  <c r="AO334" i="1" s="1"/>
  <c r="AY334" i="1" s="1"/>
  <c r="BB334" i="1" s="1"/>
  <c r="AG426" i="17"/>
  <c r="AH426" i="17" s="1"/>
  <c r="O441" i="1"/>
  <c r="U441" i="1" s="1"/>
  <c r="Y441" i="1" s="1"/>
  <c r="AG265" i="17"/>
  <c r="AH265" i="17" s="1"/>
  <c r="O280" i="1"/>
  <c r="U280" i="1" s="1"/>
  <c r="Y280" i="1" s="1"/>
  <c r="AG433" i="17"/>
  <c r="AH433" i="17" s="1"/>
  <c r="O448" i="1"/>
  <c r="U448" i="1" s="1"/>
  <c r="Y448" i="1" s="1"/>
  <c r="AG279" i="17"/>
  <c r="AH279" i="17" s="1"/>
  <c r="O294" i="1"/>
  <c r="U294" i="1" s="1"/>
  <c r="Y294" i="1" s="1"/>
  <c r="AG290" i="17"/>
  <c r="AH290" i="17" s="1"/>
  <c r="O305" i="1"/>
  <c r="U305" i="1" s="1"/>
  <c r="Y305" i="1" s="1"/>
  <c r="AO305" i="1" s="1"/>
  <c r="AY305" i="1" s="1"/>
  <c r="BB305" i="1" s="1"/>
  <c r="AG309" i="17"/>
  <c r="AH309" i="17" s="1"/>
  <c r="O324" i="1"/>
  <c r="U324" i="1" s="1"/>
  <c r="Y324" i="1" s="1"/>
  <c r="AG440" i="17"/>
  <c r="AH440" i="17" s="1"/>
  <c r="O455" i="1"/>
  <c r="U455" i="1" s="1"/>
  <c r="Y455" i="1" s="1"/>
  <c r="U32" i="1"/>
  <c r="Y32" i="1" s="1"/>
  <c r="AO32" i="1" s="1"/>
  <c r="AY32" i="1" s="1"/>
  <c r="BB32" i="1" s="1"/>
  <c r="O32" i="1"/>
  <c r="AG171" i="17"/>
  <c r="AH171" i="17" s="1"/>
  <c r="O186" i="1"/>
  <c r="U186" i="1" s="1"/>
  <c r="Y186" i="1" s="1"/>
  <c r="AG217" i="17"/>
  <c r="AH217" i="17" s="1"/>
  <c r="O232" i="1"/>
  <c r="U232" i="1" s="1"/>
  <c r="Y232" i="1" s="1"/>
  <c r="AG205" i="17"/>
  <c r="AH205" i="17" s="1"/>
  <c r="O220" i="1"/>
  <c r="U220" i="1" s="1"/>
  <c r="Y220" i="1" s="1"/>
  <c r="AG234" i="17"/>
  <c r="AH234" i="17" s="1"/>
  <c r="O249" i="1"/>
  <c r="U249" i="1" s="1"/>
  <c r="Y249" i="1" s="1"/>
  <c r="AG230" i="17"/>
  <c r="AH230" i="17" s="1"/>
  <c r="O245" i="1"/>
  <c r="U245" i="1" s="1"/>
  <c r="Y245" i="1" s="1"/>
  <c r="AG243" i="17"/>
  <c r="AH243" i="17" s="1"/>
  <c r="O258" i="1"/>
  <c r="U258" i="1" s="1"/>
  <c r="Y258" i="1" s="1"/>
  <c r="AO258" i="1" s="1"/>
  <c r="AY258" i="1" s="1"/>
  <c r="BB258" i="1" s="1"/>
  <c r="AG260" i="17"/>
  <c r="AH260" i="17" s="1"/>
  <c r="O275" i="1"/>
  <c r="U275" i="1" s="1"/>
  <c r="Y275" i="1" s="1"/>
  <c r="AG248" i="17"/>
  <c r="AH248" i="17" s="1"/>
  <c r="O263" i="1"/>
  <c r="U263" i="1" s="1"/>
  <c r="Y263" i="1" s="1"/>
  <c r="AO263" i="1" s="1"/>
  <c r="AY263" i="1" s="1"/>
  <c r="BB263" i="1" s="1"/>
  <c r="AG281" i="17"/>
  <c r="AH281" i="17" s="1"/>
  <c r="O296" i="1"/>
  <c r="U296" i="1" s="1"/>
  <c r="Y296" i="1" s="1"/>
  <c r="AG301" i="17"/>
  <c r="AH301" i="17" s="1"/>
  <c r="O316" i="1"/>
  <c r="U316" i="1" s="1"/>
  <c r="Y316" i="1" s="1"/>
  <c r="AG320" i="17"/>
  <c r="AH320" i="17" s="1"/>
  <c r="O335" i="1"/>
  <c r="U335" i="1" s="1"/>
  <c r="Y335" i="1" s="1"/>
  <c r="AO335" i="1" s="1"/>
  <c r="AY335" i="1" s="1"/>
  <c r="BB335" i="1" s="1"/>
  <c r="AG434" i="17"/>
  <c r="AH434" i="17" s="1"/>
  <c r="O449" i="1"/>
  <c r="U449" i="1" s="1"/>
  <c r="Y449" i="1" s="1"/>
  <c r="AG385" i="17"/>
  <c r="AH385" i="17" s="1"/>
  <c r="O400" i="1"/>
  <c r="U400" i="1" s="1"/>
  <c r="Y400" i="1" s="1"/>
  <c r="AG412" i="17"/>
  <c r="AH412" i="17" s="1"/>
  <c r="O427" i="1"/>
  <c r="U427" i="1" s="1"/>
  <c r="Y427" i="1" s="1"/>
  <c r="AG441" i="17"/>
  <c r="AH441" i="17" s="1"/>
  <c r="O456" i="1"/>
  <c r="U456" i="1" s="1"/>
  <c r="Y456" i="1" s="1"/>
  <c r="AG282" i="17"/>
  <c r="AH282" i="17" s="1"/>
  <c r="O297" i="1"/>
  <c r="U297" i="1" s="1"/>
  <c r="Y297" i="1" s="1"/>
  <c r="AG293" i="17"/>
  <c r="AH293" i="17" s="1"/>
  <c r="O308" i="1"/>
  <c r="U308" i="1" s="1"/>
  <c r="Y308" i="1" s="1"/>
  <c r="AO308" i="1" s="1"/>
  <c r="AY308" i="1" s="1"/>
  <c r="BB308" i="1" s="1"/>
  <c r="AG310" i="17"/>
  <c r="AH310" i="17" s="1"/>
  <c r="O325" i="1"/>
  <c r="U325" i="1" s="1"/>
  <c r="Y325" i="1" s="1"/>
  <c r="AG372" i="17"/>
  <c r="AH372" i="17" s="1"/>
  <c r="O387" i="1"/>
  <c r="U387" i="1" s="1"/>
  <c r="Y387" i="1" s="1"/>
  <c r="AY292" i="1"/>
  <c r="BB292" i="1" s="1"/>
  <c r="AG175" i="17"/>
  <c r="AH175" i="17" s="1"/>
  <c r="O190" i="1"/>
  <c r="U190" i="1" s="1"/>
  <c r="Y190" i="1" s="1"/>
  <c r="AG228" i="17"/>
  <c r="AH228" i="17" s="1"/>
  <c r="O243" i="1"/>
  <c r="U243" i="1" s="1"/>
  <c r="Y243" i="1" s="1"/>
  <c r="AG236" i="17"/>
  <c r="AH236" i="17" s="1"/>
  <c r="O251" i="1"/>
  <c r="U251" i="1" s="1"/>
  <c r="Y251" i="1" s="1"/>
  <c r="AG231" i="17"/>
  <c r="AH231" i="17" s="1"/>
  <c r="O246" i="1"/>
  <c r="U246" i="1" s="1"/>
  <c r="Y246" i="1" s="1"/>
  <c r="AO246" i="1" s="1"/>
  <c r="AY246" i="1" s="1"/>
  <c r="BB246" i="1" s="1"/>
  <c r="AG244" i="17"/>
  <c r="AH244" i="17" s="1"/>
  <c r="O259" i="1"/>
  <c r="U259" i="1" s="1"/>
  <c r="Y259" i="1" s="1"/>
  <c r="AG261" i="17"/>
  <c r="AH261" i="17" s="1"/>
  <c r="O276" i="1"/>
  <c r="U276" i="1" s="1"/>
  <c r="Y276" i="1" s="1"/>
  <c r="AG250" i="17"/>
  <c r="AH250" i="17" s="1"/>
  <c r="O265" i="1"/>
  <c r="U265" i="1" s="1"/>
  <c r="Y265" i="1" s="1"/>
  <c r="AG262" i="17"/>
  <c r="AH262" i="17" s="1"/>
  <c r="O277" i="1"/>
  <c r="U277" i="1" s="1"/>
  <c r="Y277" i="1" s="1"/>
  <c r="AG289" i="17"/>
  <c r="AH289" i="17" s="1"/>
  <c r="O304" i="1"/>
  <c r="U304" i="1" s="1"/>
  <c r="Y304" i="1" s="1"/>
  <c r="AG302" i="17"/>
  <c r="AH302" i="17" s="1"/>
  <c r="O317" i="1"/>
  <c r="U317" i="1" s="1"/>
  <c r="Y317" i="1" s="1"/>
  <c r="AO317" i="1" s="1"/>
  <c r="AY317" i="1" s="1"/>
  <c r="BB317" i="1" s="1"/>
  <c r="AG328" i="17"/>
  <c r="AH328" i="17" s="1"/>
  <c r="O343" i="1"/>
  <c r="U343" i="1" s="1"/>
  <c r="Y343" i="1" s="1"/>
  <c r="AG442" i="17"/>
  <c r="AH442" i="17" s="1"/>
  <c r="O457" i="1"/>
  <c r="U457" i="1" s="1"/>
  <c r="Y457" i="1" s="1"/>
  <c r="AG415" i="17"/>
  <c r="AH415" i="17" s="1"/>
  <c r="O430" i="1"/>
  <c r="U430" i="1" s="1"/>
  <c r="Y430" i="1" s="1"/>
  <c r="AG420" i="17"/>
  <c r="AH420" i="17" s="1"/>
  <c r="O435" i="1"/>
  <c r="U435" i="1" s="1"/>
  <c r="Y435" i="1" s="1"/>
  <c r="AG269" i="17"/>
  <c r="AH269" i="17" s="1"/>
  <c r="O284" i="1"/>
  <c r="U284" i="1" s="1"/>
  <c r="Y284" i="1" s="1"/>
  <c r="AG283" i="17"/>
  <c r="AH283" i="17" s="1"/>
  <c r="O298" i="1"/>
  <c r="U298" i="1" s="1"/>
  <c r="Y298" i="1" s="1"/>
  <c r="AG295" i="17"/>
  <c r="AH295" i="17" s="1"/>
  <c r="O310" i="1"/>
  <c r="U310" i="1" s="1"/>
  <c r="Y310" i="1" s="1"/>
  <c r="AG392" i="17"/>
  <c r="AH392" i="17" s="1"/>
  <c r="O407" i="1"/>
  <c r="U407" i="1" s="1"/>
  <c r="Y407" i="1" s="1"/>
  <c r="AG383" i="17"/>
  <c r="AH383" i="17" s="1"/>
  <c r="O398" i="1"/>
  <c r="U398" i="1" s="1"/>
  <c r="Y398" i="1" s="1"/>
  <c r="AY113" i="1"/>
  <c r="BB113" i="1" s="1"/>
  <c r="O33" i="1"/>
  <c r="AG213" i="17"/>
  <c r="AH213" i="17" s="1"/>
  <c r="O228" i="1"/>
  <c r="U228" i="1" s="1"/>
  <c r="Y228" i="1" s="1"/>
  <c r="AG184" i="17"/>
  <c r="AH184" i="17" s="1"/>
  <c r="O199" i="1"/>
  <c r="U199" i="1" s="1"/>
  <c r="Y199" i="1" s="1"/>
  <c r="AG237" i="17"/>
  <c r="AH237" i="17" s="1"/>
  <c r="O252" i="1"/>
  <c r="U252" i="1" s="1"/>
  <c r="Y252" i="1" s="1"/>
  <c r="AO252" i="1" s="1"/>
  <c r="AY252" i="1" s="1"/>
  <c r="BB252" i="1" s="1"/>
  <c r="AG232" i="17"/>
  <c r="AH232" i="17" s="1"/>
  <c r="O247" i="1"/>
  <c r="U247" i="1" s="1"/>
  <c r="Y247" i="1" s="1"/>
  <c r="AG245" i="17"/>
  <c r="AH245" i="17" s="1"/>
  <c r="O260" i="1"/>
  <c r="U260" i="1" s="1"/>
  <c r="Y260" i="1" s="1"/>
  <c r="AG263" i="17"/>
  <c r="AH263" i="17" s="1"/>
  <c r="O278" i="1"/>
  <c r="U278" i="1" s="1"/>
  <c r="Y278" i="1" s="1"/>
  <c r="AG251" i="17"/>
  <c r="AH251" i="17" s="1"/>
  <c r="O266" i="1"/>
  <c r="U266" i="1" s="1"/>
  <c r="Y266" i="1" s="1"/>
  <c r="AG291" i="17"/>
  <c r="AH291" i="17" s="1"/>
  <c r="O306" i="1"/>
  <c r="U306" i="1" s="1"/>
  <c r="Y306" i="1" s="1"/>
  <c r="AO306" i="1" s="1"/>
  <c r="AY306" i="1" s="1"/>
  <c r="BB306" i="1" s="1"/>
  <c r="AG303" i="17"/>
  <c r="AH303" i="17" s="1"/>
  <c r="O318" i="1"/>
  <c r="U318" i="1" s="1"/>
  <c r="Y318" i="1" s="1"/>
  <c r="AG329" i="17"/>
  <c r="AH329" i="17" s="1"/>
  <c r="O344" i="1"/>
  <c r="U344" i="1" s="1"/>
  <c r="Y344" i="1" s="1"/>
  <c r="AG423" i="17"/>
  <c r="AH423" i="17" s="1"/>
  <c r="O438" i="1"/>
  <c r="U438" i="1" s="1"/>
  <c r="Y438" i="1" s="1"/>
  <c r="AG428" i="17"/>
  <c r="AH428" i="17" s="1"/>
  <c r="O443" i="1"/>
  <c r="U443" i="1" s="1"/>
  <c r="Y443" i="1" s="1"/>
  <c r="AG271" i="17"/>
  <c r="AH271" i="17" s="1"/>
  <c r="O286" i="1"/>
  <c r="U286" i="1" s="1"/>
  <c r="Y286" i="1" s="1"/>
  <c r="AG284" i="17"/>
  <c r="AH284" i="17" s="1"/>
  <c r="O299" i="1"/>
  <c r="U299" i="1" s="1"/>
  <c r="Y299" i="1" s="1"/>
  <c r="AO299" i="1" s="1"/>
  <c r="AY299" i="1" s="1"/>
  <c r="BB299" i="1" s="1"/>
  <c r="AG297" i="17"/>
  <c r="AH297" i="17" s="1"/>
  <c r="O312" i="1"/>
  <c r="U312" i="1" s="1"/>
  <c r="Y312" i="1" s="1"/>
  <c r="AG414" i="17"/>
  <c r="AH414" i="17" s="1"/>
  <c r="O429" i="1"/>
  <c r="U429" i="1" s="1"/>
  <c r="Y429" i="1" s="1"/>
  <c r="AG413" i="17"/>
  <c r="AH413" i="17" s="1"/>
  <c r="O428" i="1"/>
  <c r="U428" i="1" s="1"/>
  <c r="Y428" i="1" s="1"/>
  <c r="AG155" i="17"/>
  <c r="AH155" i="17" s="1"/>
  <c r="O170" i="1"/>
  <c r="U170" i="1" s="1"/>
  <c r="Y170" i="1" s="1"/>
  <c r="AO170" i="1" s="1"/>
  <c r="AY170" i="1" s="1"/>
  <c r="BB170" i="1" s="1"/>
  <c r="AG221" i="17"/>
  <c r="AH221" i="17" s="1"/>
  <c r="O236" i="1"/>
  <c r="AG210" i="17"/>
  <c r="AH210" i="17" s="1"/>
  <c r="O225" i="1"/>
  <c r="U225" i="1" s="1"/>
  <c r="Y225" i="1" s="1"/>
  <c r="AO225" i="1" s="1"/>
  <c r="AY225" i="1" s="1"/>
  <c r="BB225" i="1" s="1"/>
  <c r="AG239" i="17"/>
  <c r="AH239" i="17" s="1"/>
  <c r="O254" i="1"/>
  <c r="U254" i="1" s="1"/>
  <c r="Y254" i="1" s="1"/>
  <c r="AO254" i="1" s="1"/>
  <c r="AY254" i="1" s="1"/>
  <c r="BB254" i="1" s="1"/>
  <c r="AG233" i="17"/>
  <c r="AH233" i="17" s="1"/>
  <c r="O248" i="1"/>
  <c r="U248" i="1" s="1"/>
  <c r="Y248" i="1" s="1"/>
  <c r="AG247" i="17"/>
  <c r="AH247" i="17" s="1"/>
  <c r="O262" i="1"/>
  <c r="U262" i="1" s="1"/>
  <c r="Y262" i="1" s="1"/>
  <c r="AO262" i="1" s="1"/>
  <c r="AY262" i="1" s="1"/>
  <c r="BB262" i="1" s="1"/>
  <c r="AG264" i="17"/>
  <c r="AH264" i="17" s="1"/>
  <c r="O279" i="1"/>
  <c r="U279" i="1" s="1"/>
  <c r="Y279" i="1" s="1"/>
  <c r="AG252" i="17"/>
  <c r="AH252" i="17" s="1"/>
  <c r="O267" i="1"/>
  <c r="U267" i="1" s="1"/>
  <c r="Y267" i="1" s="1"/>
  <c r="AG270" i="17"/>
  <c r="AH270" i="17" s="1"/>
  <c r="O285" i="1"/>
  <c r="U285" i="1" s="1"/>
  <c r="Y285" i="1" s="1"/>
  <c r="AG292" i="17"/>
  <c r="AH292" i="17" s="1"/>
  <c r="O307" i="1"/>
  <c r="U307" i="1" s="1"/>
  <c r="Y307" i="1" s="1"/>
  <c r="AG308" i="17"/>
  <c r="AH308" i="17" s="1"/>
  <c r="O323" i="1"/>
  <c r="U323" i="1" s="1"/>
  <c r="Y323" i="1" s="1"/>
  <c r="AG393" i="17"/>
  <c r="AH393" i="17" s="1"/>
  <c r="O408" i="1"/>
  <c r="U408" i="1" s="1"/>
  <c r="Y408" i="1" s="1"/>
  <c r="AG431" i="17"/>
  <c r="AH431" i="17" s="1"/>
  <c r="O446" i="1"/>
  <c r="U446" i="1" s="1"/>
  <c r="Y446" i="1" s="1"/>
  <c r="AG436" i="17"/>
  <c r="AH436" i="17" s="1"/>
  <c r="O451" i="1"/>
  <c r="U451" i="1" s="1"/>
  <c r="Y451" i="1" s="1"/>
  <c r="AG272" i="17"/>
  <c r="AH272" i="17" s="1"/>
  <c r="O287" i="1"/>
  <c r="U287" i="1" s="1"/>
  <c r="Y287" i="1" s="1"/>
  <c r="AG285" i="17"/>
  <c r="AH285" i="17" s="1"/>
  <c r="O300" i="1"/>
  <c r="U300" i="1" s="1"/>
  <c r="Y300" i="1" s="1"/>
  <c r="AO300" i="1" s="1"/>
  <c r="AY300" i="1" s="1"/>
  <c r="BB300" i="1" s="1"/>
  <c r="AG299" i="17"/>
  <c r="AH299" i="17" s="1"/>
  <c r="O314" i="1"/>
  <c r="U314" i="1" s="1"/>
  <c r="Y314" i="1" s="1"/>
  <c r="AG422" i="17"/>
  <c r="AH422" i="17" s="1"/>
  <c r="O437" i="1"/>
  <c r="U437" i="1" s="1"/>
  <c r="Y437" i="1" s="1"/>
  <c r="AG421" i="17"/>
  <c r="AH421" i="17" s="1"/>
  <c r="O436" i="1"/>
  <c r="U436" i="1" s="1"/>
  <c r="Y436" i="1" s="1"/>
  <c r="AY311" i="1"/>
  <c r="BB311" i="1" s="1"/>
  <c r="O31" i="1"/>
  <c r="U31" i="1" s="1"/>
  <c r="Y31" i="1" s="1"/>
  <c r="AO31" i="1" s="1"/>
  <c r="AY31" i="1" s="1"/>
  <c r="BB31" i="1" s="1"/>
  <c r="AG159" i="17"/>
  <c r="AH159" i="17" s="1"/>
  <c r="O174" i="1"/>
  <c r="U174" i="1" s="1"/>
  <c r="Y174" i="1" s="1"/>
  <c r="AG211" i="17"/>
  <c r="AH211" i="17" s="1"/>
  <c r="O226" i="1"/>
  <c r="U226" i="1" s="1"/>
  <c r="Y226" i="1" s="1"/>
  <c r="AG218" i="17"/>
  <c r="AH218" i="17" s="1"/>
  <c r="O233" i="1"/>
  <c r="U233" i="1" s="1"/>
  <c r="Y233" i="1" s="1"/>
  <c r="AG203" i="17"/>
  <c r="AH203" i="17" s="1"/>
  <c r="O218" i="1"/>
  <c r="U218" i="1" s="1"/>
  <c r="Y218" i="1" s="1"/>
  <c r="AG240" i="17"/>
  <c r="AH240" i="17" s="1"/>
  <c r="O255" i="1"/>
  <c r="U255" i="1" s="1"/>
  <c r="Y255" i="1" s="1"/>
  <c r="AG235" i="17"/>
  <c r="AH235" i="17" s="1"/>
  <c r="O250" i="1"/>
  <c r="U250" i="1" s="1"/>
  <c r="Y250" i="1" s="1"/>
  <c r="AG249" i="17"/>
  <c r="AH249" i="17" s="1"/>
  <c r="O264" i="1"/>
  <c r="U264" i="1" s="1"/>
  <c r="Y264" i="1" s="1"/>
  <c r="AG266" i="17"/>
  <c r="AH266" i="17" s="1"/>
  <c r="O281" i="1"/>
  <c r="U281" i="1" s="1"/>
  <c r="Y281" i="1" s="1"/>
  <c r="AG255" i="17"/>
  <c r="AH255" i="17" s="1"/>
  <c r="O270" i="1"/>
  <c r="U270" i="1" s="1"/>
  <c r="Y270" i="1" s="1"/>
  <c r="AG273" i="17"/>
  <c r="AH273" i="17" s="1"/>
  <c r="O288" i="1"/>
  <c r="U288" i="1" s="1"/>
  <c r="Y288" i="1" s="1"/>
  <c r="AG294" i="17"/>
  <c r="AH294" i="17" s="1"/>
  <c r="O309" i="1"/>
  <c r="U309" i="1" s="1"/>
  <c r="Y309" i="1" s="1"/>
  <c r="AO309" i="1" s="1"/>
  <c r="AY309" i="1" s="1"/>
  <c r="BB309" i="1" s="1"/>
  <c r="AG312" i="17"/>
  <c r="AH312" i="17" s="1"/>
  <c r="O327" i="1"/>
  <c r="U327" i="1" s="1"/>
  <c r="Y327" i="1" s="1"/>
  <c r="AG394" i="17"/>
  <c r="AH394" i="17" s="1"/>
  <c r="O409" i="1"/>
  <c r="U409" i="1" s="1"/>
  <c r="Y409" i="1" s="1"/>
  <c r="AO409" i="1" s="1"/>
  <c r="AY409" i="1" s="1"/>
  <c r="BB409" i="1" s="1"/>
  <c r="AG439" i="17"/>
  <c r="AH439" i="17" s="1"/>
  <c r="O454" i="1"/>
  <c r="U454" i="1" s="1"/>
  <c r="Y454" i="1" s="1"/>
  <c r="AG409" i="17"/>
  <c r="AH409" i="17" s="1"/>
  <c r="O424" i="1"/>
  <c r="U424" i="1" s="1"/>
  <c r="Y424" i="1" s="1"/>
  <c r="AG274" i="17"/>
  <c r="AH274" i="17" s="1"/>
  <c r="O289" i="1"/>
  <c r="U289" i="1" s="1"/>
  <c r="Y289" i="1" s="1"/>
  <c r="AO289" i="1" s="1"/>
  <c r="AY289" i="1" s="1"/>
  <c r="BB289" i="1" s="1"/>
  <c r="AG286" i="17"/>
  <c r="AH286" i="17" s="1"/>
  <c r="O301" i="1"/>
  <c r="U301" i="1" s="1"/>
  <c r="Y301" i="1" s="1"/>
  <c r="AG304" i="17"/>
  <c r="AH304" i="17" s="1"/>
  <c r="O319" i="1"/>
  <c r="U319" i="1" s="1"/>
  <c r="Y319" i="1" s="1"/>
  <c r="AG430" i="17"/>
  <c r="AH430" i="17" s="1"/>
  <c r="O445" i="1"/>
  <c r="U445" i="1" s="1"/>
  <c r="Y445" i="1" s="1"/>
  <c r="AO445" i="1" s="1"/>
  <c r="AY445" i="1" s="1"/>
  <c r="BB445" i="1" s="1"/>
  <c r="AG416" i="17"/>
  <c r="AH416" i="17" s="1"/>
  <c r="O431" i="1"/>
  <c r="U431" i="1" s="1"/>
  <c r="Y431" i="1" s="1"/>
  <c r="AG429" i="17"/>
  <c r="AH429" i="17" s="1"/>
  <c r="O444" i="1"/>
  <c r="U444" i="1" s="1"/>
  <c r="Y444" i="1" s="1"/>
  <c r="AO444" i="1" s="1"/>
  <c r="AY444" i="1" s="1"/>
  <c r="BB444" i="1" s="1"/>
  <c r="AG54" i="17"/>
  <c r="AH54" i="17" s="1"/>
  <c r="O69" i="1"/>
  <c r="U69" i="1" s="1"/>
  <c r="Y69" i="1" s="1"/>
  <c r="AO69" i="1" s="1"/>
  <c r="AY69" i="1" s="1"/>
  <c r="BB69" i="1" s="1"/>
  <c r="AG29" i="17"/>
  <c r="AH29" i="17" s="1"/>
  <c r="O44" i="1"/>
  <c r="U44" i="1" s="1"/>
  <c r="Y44" i="1" s="1"/>
  <c r="AG33" i="17"/>
  <c r="AH33" i="17" s="1"/>
  <c r="O48" i="1"/>
  <c r="U48" i="1" s="1"/>
  <c r="Y48" i="1" s="1"/>
  <c r="AG37" i="17"/>
  <c r="AH37" i="17" s="1"/>
  <c r="O52" i="1"/>
  <c r="U52" i="1" s="1"/>
  <c r="Y52" i="1" s="1"/>
  <c r="AG41" i="17"/>
  <c r="AH41" i="17" s="1"/>
  <c r="O56" i="1"/>
  <c r="U56" i="1" s="1"/>
  <c r="Y56" i="1" s="1"/>
  <c r="AO56" i="1" s="1"/>
  <c r="AY56" i="1" s="1"/>
  <c r="BB56" i="1" s="1"/>
  <c r="AG45" i="17"/>
  <c r="AH45" i="17" s="1"/>
  <c r="O60" i="1"/>
  <c r="U60" i="1" s="1"/>
  <c r="Y60" i="1" s="1"/>
  <c r="AG49" i="17"/>
  <c r="AH49" i="17" s="1"/>
  <c r="O64" i="1"/>
  <c r="U64" i="1" s="1"/>
  <c r="Y64" i="1" s="1"/>
  <c r="AG158" i="17"/>
  <c r="AH158" i="17" s="1"/>
  <c r="O173" i="1"/>
  <c r="U173" i="1" s="1"/>
  <c r="Y173" i="1" s="1"/>
  <c r="AG166" i="17"/>
  <c r="AH166" i="17" s="1"/>
  <c r="O181" i="1"/>
  <c r="U181" i="1" s="1"/>
  <c r="Y181" i="1" s="1"/>
  <c r="AG174" i="17"/>
  <c r="AH174" i="17" s="1"/>
  <c r="O189" i="1"/>
  <c r="U189" i="1" s="1"/>
  <c r="Y189" i="1" s="1"/>
  <c r="AO189" i="1" s="1"/>
  <c r="AY189" i="1" s="1"/>
  <c r="BB189" i="1" s="1"/>
  <c r="AG182" i="17"/>
  <c r="AH182" i="17" s="1"/>
  <c r="O197" i="1"/>
  <c r="U197" i="1" s="1"/>
  <c r="Y197" i="1" s="1"/>
  <c r="AG161" i="17"/>
  <c r="AH161" i="17" s="1"/>
  <c r="O176" i="1"/>
  <c r="U176" i="1" s="1"/>
  <c r="Y176" i="1" s="1"/>
  <c r="AO176" i="1" s="1"/>
  <c r="AY176" i="1" s="1"/>
  <c r="BB176" i="1" s="1"/>
  <c r="AG169" i="17"/>
  <c r="AH169" i="17" s="1"/>
  <c r="O184" i="1"/>
  <c r="U184" i="1" s="1"/>
  <c r="Y184" i="1" s="1"/>
  <c r="AG177" i="17"/>
  <c r="AH177" i="17" s="1"/>
  <c r="O192" i="1"/>
  <c r="U192" i="1" s="1"/>
  <c r="Y192" i="1" s="1"/>
  <c r="AG183" i="17"/>
  <c r="AH183" i="17" s="1"/>
  <c r="O198" i="1"/>
  <c r="U198" i="1" s="1"/>
  <c r="Y198" i="1" s="1"/>
  <c r="AG387" i="17"/>
  <c r="AH387" i="17" s="1"/>
  <c r="O402" i="1"/>
  <c r="U402" i="1" s="1"/>
  <c r="Y402" i="1" s="1"/>
  <c r="AO402" i="1" s="1"/>
  <c r="AG391" i="17"/>
  <c r="AH391" i="17" s="1"/>
  <c r="O406" i="1"/>
  <c r="U406" i="1" s="1"/>
  <c r="Y406" i="1" s="1"/>
  <c r="AO406" i="1" s="1"/>
  <c r="AY406" i="1" s="1"/>
  <c r="BB406" i="1" s="1"/>
  <c r="AG20" i="25"/>
  <c r="AI19" i="17"/>
  <c r="AI20" i="25" s="1"/>
  <c r="AG22" i="25"/>
  <c r="AI21" i="17"/>
  <c r="AI22" i="25" s="1"/>
  <c r="AG24" i="25"/>
  <c r="AI23" i="17"/>
  <c r="AI24" i="25" s="1"/>
  <c r="AG26" i="25"/>
  <c r="AI25" i="17"/>
  <c r="AI26" i="25" s="1"/>
  <c r="AG4" i="25"/>
  <c r="AI3" i="17"/>
  <c r="AI4" i="25" s="1"/>
  <c r="AG460" i="17"/>
  <c r="AH460" i="17" s="1"/>
  <c r="O475" i="1"/>
  <c r="U475" i="1" s="1"/>
  <c r="Y475" i="1" s="1"/>
  <c r="AG30" i="17"/>
  <c r="AH30" i="17" s="1"/>
  <c r="O45" i="1"/>
  <c r="U45" i="1" s="1"/>
  <c r="Y45" i="1" s="1"/>
  <c r="AG34" i="17"/>
  <c r="AH34" i="17" s="1"/>
  <c r="O49" i="1"/>
  <c r="U49" i="1" s="1"/>
  <c r="Y49" i="1" s="1"/>
  <c r="AG38" i="17"/>
  <c r="AH38" i="17" s="1"/>
  <c r="O53" i="1"/>
  <c r="U53" i="1" s="1"/>
  <c r="Y53" i="1" s="1"/>
  <c r="AG42" i="17"/>
  <c r="AH42" i="17" s="1"/>
  <c r="O57" i="1"/>
  <c r="U57" i="1" s="1"/>
  <c r="Y57" i="1" s="1"/>
  <c r="AO57" i="1" s="1"/>
  <c r="AY57" i="1" s="1"/>
  <c r="BB57" i="1" s="1"/>
  <c r="AG51" i="17"/>
  <c r="AH51" i="17" s="1"/>
  <c r="O66" i="1"/>
  <c r="U66" i="1" s="1"/>
  <c r="Y66" i="1" s="1"/>
  <c r="AG48" i="17"/>
  <c r="AH48" i="17" s="1"/>
  <c r="O63" i="1"/>
  <c r="U63" i="1" s="1"/>
  <c r="Y63" i="1" s="1"/>
  <c r="AG156" i="17"/>
  <c r="AH156" i="17" s="1"/>
  <c r="O171" i="1"/>
  <c r="U171" i="1" s="1"/>
  <c r="Y171" i="1" s="1"/>
  <c r="AG164" i="17"/>
  <c r="AH164" i="17" s="1"/>
  <c r="O179" i="1"/>
  <c r="U179" i="1" s="1"/>
  <c r="Y179" i="1" s="1"/>
  <c r="AG172" i="17"/>
  <c r="AH172" i="17" s="1"/>
  <c r="O187" i="1"/>
  <c r="U187" i="1" s="1"/>
  <c r="Y187" i="1" s="1"/>
  <c r="AG180" i="17"/>
  <c r="AH180" i="17" s="1"/>
  <c r="O195" i="1"/>
  <c r="U195" i="1" s="1"/>
  <c r="Y195" i="1" s="1"/>
  <c r="AG386" i="17"/>
  <c r="AH386" i="17" s="1"/>
  <c r="O401" i="1"/>
  <c r="U401" i="1" s="1"/>
  <c r="Y401" i="1" s="1"/>
  <c r="AG390" i="17"/>
  <c r="AH390" i="17" s="1"/>
  <c r="O405" i="1"/>
  <c r="U405" i="1" s="1"/>
  <c r="Y405" i="1" s="1"/>
  <c r="AO405" i="1" s="1"/>
  <c r="AI448" i="17"/>
  <c r="AI449" i="25" s="1"/>
  <c r="AG449" i="25"/>
  <c r="AK449" i="25" s="1"/>
  <c r="AI450" i="17"/>
  <c r="AI451" i="25" s="1"/>
  <c r="AG451" i="25"/>
  <c r="AI452" i="17"/>
  <c r="AI453" i="25" s="1"/>
  <c r="AG453" i="25"/>
  <c r="AK453" i="25" s="1"/>
  <c r="AI454" i="17"/>
  <c r="AI455" i="25" s="1"/>
  <c r="AG455" i="25"/>
  <c r="AK455" i="25" s="1"/>
  <c r="AI456" i="17"/>
  <c r="AI457" i="25" s="1"/>
  <c r="AG457" i="25"/>
  <c r="AK457" i="25" s="1"/>
  <c r="AI458" i="17"/>
  <c r="AI459" i="25" s="1"/>
  <c r="AG459" i="25"/>
  <c r="AI4" i="17"/>
  <c r="AG5" i="25"/>
  <c r="AK5" i="25" s="1"/>
  <c r="AI6" i="17"/>
  <c r="AI7" i="25" s="1"/>
  <c r="AG7" i="25"/>
  <c r="AK7" i="25" s="1"/>
  <c r="AI8" i="17"/>
  <c r="AI9" i="25" s="1"/>
  <c r="AG9" i="25"/>
  <c r="AK9" i="25" s="1"/>
  <c r="AI10" i="17"/>
  <c r="AI11" i="25" s="1"/>
  <c r="AG11" i="25"/>
  <c r="AI12" i="17"/>
  <c r="AI13" i="25" s="1"/>
  <c r="AG13" i="25"/>
  <c r="AK13" i="25" s="1"/>
  <c r="AI14" i="17"/>
  <c r="AI15" i="25" s="1"/>
  <c r="AG15" i="25"/>
  <c r="AI16" i="17"/>
  <c r="AI17" i="25" s="1"/>
  <c r="AG17" i="25"/>
  <c r="AK17" i="25" s="1"/>
  <c r="AI18" i="17"/>
  <c r="AI19" i="25" s="1"/>
  <c r="AG19" i="25"/>
  <c r="BH479" i="20"/>
  <c r="AK20" i="25"/>
  <c r="AK24" i="25"/>
  <c r="AK4" i="25"/>
  <c r="AG46" i="17"/>
  <c r="AH46" i="17" s="1"/>
  <c r="O61" i="1"/>
  <c r="U61" i="1" s="1"/>
  <c r="Y61" i="1" s="1"/>
  <c r="AO61" i="1" s="1"/>
  <c r="AY61" i="1" s="1"/>
  <c r="BB61" i="1" s="1"/>
  <c r="AG52" i="17"/>
  <c r="AH52" i="17" s="1"/>
  <c r="O67" i="1"/>
  <c r="U67" i="1" s="1"/>
  <c r="Y67" i="1" s="1"/>
  <c r="AG27" i="17"/>
  <c r="AH27" i="17" s="1"/>
  <c r="O42" i="1"/>
  <c r="U42" i="1" s="1"/>
  <c r="Y42" i="1" s="1"/>
  <c r="AG31" i="17"/>
  <c r="AH31" i="17" s="1"/>
  <c r="O46" i="1"/>
  <c r="U46" i="1" s="1"/>
  <c r="Y46" i="1" s="1"/>
  <c r="AG35" i="17"/>
  <c r="AH35" i="17" s="1"/>
  <c r="O50" i="1"/>
  <c r="U50" i="1" s="1"/>
  <c r="Y50" i="1" s="1"/>
  <c r="AG39" i="17"/>
  <c r="AH39" i="17" s="1"/>
  <c r="O54" i="1"/>
  <c r="U54" i="1" s="1"/>
  <c r="Y54" i="1" s="1"/>
  <c r="AG43" i="17"/>
  <c r="AH43" i="17" s="1"/>
  <c r="O58" i="1"/>
  <c r="U58" i="1" s="1"/>
  <c r="Y58" i="1" s="1"/>
  <c r="AO58" i="1" s="1"/>
  <c r="AY58" i="1" s="1"/>
  <c r="BB58" i="1" s="1"/>
  <c r="AG53" i="17"/>
  <c r="AH53" i="17" s="1"/>
  <c r="O68" i="1"/>
  <c r="U68" i="1" s="1"/>
  <c r="Y68" i="1" s="1"/>
  <c r="AG154" i="17"/>
  <c r="AH154" i="17" s="1"/>
  <c r="O169" i="1"/>
  <c r="U169" i="1" s="1"/>
  <c r="Y169" i="1" s="1"/>
  <c r="AG162" i="17"/>
  <c r="AH162" i="17" s="1"/>
  <c r="O177" i="1"/>
  <c r="U177" i="1" s="1"/>
  <c r="Y177" i="1" s="1"/>
  <c r="AG170" i="17"/>
  <c r="AH170" i="17" s="1"/>
  <c r="O185" i="1"/>
  <c r="U185" i="1" s="1"/>
  <c r="Y185" i="1" s="1"/>
  <c r="AG178" i="17"/>
  <c r="AH178" i="17" s="1"/>
  <c r="O193" i="1"/>
  <c r="U193" i="1" s="1"/>
  <c r="Y193" i="1" s="1"/>
  <c r="AG157" i="17"/>
  <c r="AH157" i="17" s="1"/>
  <c r="O172" i="1"/>
  <c r="U172" i="1" s="1"/>
  <c r="Y172" i="1" s="1"/>
  <c r="AG165" i="17"/>
  <c r="AH165" i="17" s="1"/>
  <c r="O180" i="1"/>
  <c r="U180" i="1" s="1"/>
  <c r="Y180" i="1" s="1"/>
  <c r="AG173" i="17"/>
  <c r="AH173" i="17" s="1"/>
  <c r="O188" i="1"/>
  <c r="U188" i="1" s="1"/>
  <c r="Y188" i="1" s="1"/>
  <c r="AO188" i="1" s="1"/>
  <c r="AY188" i="1" s="1"/>
  <c r="BB188" i="1" s="1"/>
  <c r="AG181" i="17"/>
  <c r="AH181" i="17" s="1"/>
  <c r="O196" i="1"/>
  <c r="U196" i="1" s="1"/>
  <c r="Y196" i="1" s="1"/>
  <c r="AG389" i="17"/>
  <c r="AH389" i="17" s="1"/>
  <c r="O404" i="1"/>
  <c r="U404" i="1" s="1"/>
  <c r="Y404" i="1" s="1"/>
  <c r="AO404" i="1" s="1"/>
  <c r="AY404" i="1" s="1"/>
  <c r="BB404" i="1" s="1"/>
  <c r="AG443" i="17"/>
  <c r="AH443" i="17" s="1"/>
  <c r="O458" i="1"/>
  <c r="U458" i="1" s="1"/>
  <c r="Y458" i="1" s="1"/>
  <c r="AI20" i="17"/>
  <c r="AI21" i="25" s="1"/>
  <c r="AG21" i="25"/>
  <c r="AK21" i="25" s="1"/>
  <c r="AI22" i="17"/>
  <c r="AI23" i="25" s="1"/>
  <c r="AG23" i="25"/>
  <c r="AK23" i="25" s="1"/>
  <c r="AI24" i="17"/>
  <c r="AI25" i="25" s="1"/>
  <c r="AG25" i="25"/>
  <c r="AK25" i="25" s="1"/>
  <c r="AI26" i="17"/>
  <c r="AI27" i="25" s="1"/>
  <c r="AG27" i="25"/>
  <c r="AK27" i="25" s="1"/>
  <c r="AY402" i="1"/>
  <c r="BB402" i="1" s="1"/>
  <c r="AK451" i="25"/>
  <c r="AK459" i="25"/>
  <c r="AK11" i="25"/>
  <c r="AK15" i="25"/>
  <c r="AK19" i="25"/>
  <c r="AG50" i="17"/>
  <c r="AH50" i="17" s="1"/>
  <c r="O65" i="1"/>
  <c r="U65" i="1" s="1"/>
  <c r="Y65" i="1" s="1"/>
  <c r="AG28" i="17"/>
  <c r="AH28" i="17" s="1"/>
  <c r="O43" i="1"/>
  <c r="U43" i="1" s="1"/>
  <c r="Y43" i="1" s="1"/>
  <c r="AG32" i="17"/>
  <c r="AH32" i="17" s="1"/>
  <c r="O47" i="1"/>
  <c r="U47" i="1" s="1"/>
  <c r="Y47" i="1" s="1"/>
  <c r="AG36" i="17"/>
  <c r="AH36" i="17" s="1"/>
  <c r="O51" i="1"/>
  <c r="U51" i="1" s="1"/>
  <c r="Y51" i="1" s="1"/>
  <c r="AG40" i="17"/>
  <c r="AH40" i="17" s="1"/>
  <c r="O55" i="1"/>
  <c r="U55" i="1" s="1"/>
  <c r="Y55" i="1" s="1"/>
  <c r="AO55" i="1" s="1"/>
  <c r="AY55" i="1" s="1"/>
  <c r="BB55" i="1" s="1"/>
  <c r="AG44" i="17"/>
  <c r="AH44" i="17" s="1"/>
  <c r="O59" i="1"/>
  <c r="U59" i="1" s="1"/>
  <c r="Y59" i="1" s="1"/>
  <c r="AG47" i="17"/>
  <c r="AH47" i="17" s="1"/>
  <c r="O62" i="1"/>
  <c r="U62" i="1" s="1"/>
  <c r="Y62" i="1" s="1"/>
  <c r="AO62" i="1" s="1"/>
  <c r="AY62" i="1" s="1"/>
  <c r="BB62" i="1" s="1"/>
  <c r="AG55" i="17"/>
  <c r="AH55" i="17" s="1"/>
  <c r="O70" i="1"/>
  <c r="U70" i="1" s="1"/>
  <c r="Y70" i="1" s="1"/>
  <c r="AO70" i="1" s="1"/>
  <c r="AY70" i="1" s="1"/>
  <c r="BB70" i="1" s="1"/>
  <c r="AG160" i="17"/>
  <c r="AH160" i="17" s="1"/>
  <c r="O175" i="1"/>
  <c r="U175" i="1" s="1"/>
  <c r="Y175" i="1" s="1"/>
  <c r="AO175" i="1" s="1"/>
  <c r="AY175" i="1" s="1"/>
  <c r="BB175" i="1" s="1"/>
  <c r="AG168" i="17"/>
  <c r="AH168" i="17" s="1"/>
  <c r="O183" i="1"/>
  <c r="U183" i="1" s="1"/>
  <c r="Y183" i="1" s="1"/>
  <c r="AG176" i="17"/>
  <c r="AH176" i="17" s="1"/>
  <c r="O191" i="1"/>
  <c r="U191" i="1" s="1"/>
  <c r="Y191" i="1" s="1"/>
  <c r="AG388" i="17"/>
  <c r="AH388" i="17" s="1"/>
  <c r="O403" i="1"/>
  <c r="U403" i="1" s="1"/>
  <c r="Y403" i="1" s="1"/>
  <c r="AO403" i="1" s="1"/>
  <c r="AG448" i="25"/>
  <c r="AK448" i="25" s="1"/>
  <c r="AI447" i="17"/>
  <c r="AI448" i="25" s="1"/>
  <c r="AG450" i="25"/>
  <c r="AI449" i="17"/>
  <c r="AG452" i="25"/>
  <c r="AK452" i="25" s="1"/>
  <c r="AI451" i="17"/>
  <c r="AI452" i="25" s="1"/>
  <c r="AG454" i="25"/>
  <c r="AI453" i="17"/>
  <c r="AI454" i="25" s="1"/>
  <c r="AG456" i="25"/>
  <c r="AK456" i="25" s="1"/>
  <c r="AI455" i="17"/>
  <c r="AI456" i="25" s="1"/>
  <c r="AG458" i="25"/>
  <c r="AK458" i="25" s="1"/>
  <c r="AI457" i="17"/>
  <c r="AI458" i="25" s="1"/>
  <c r="AG460" i="25"/>
  <c r="AK460" i="25" s="1"/>
  <c r="AI459" i="17"/>
  <c r="AI460" i="25" s="1"/>
  <c r="AG6" i="25"/>
  <c r="AI5" i="17"/>
  <c r="AI6" i="25" s="1"/>
  <c r="AG8" i="25"/>
  <c r="AK8" i="25" s="1"/>
  <c r="AI7" i="17"/>
  <c r="AI8" i="25" s="1"/>
  <c r="AG10" i="25"/>
  <c r="AK10" i="25" s="1"/>
  <c r="AI9" i="17"/>
  <c r="AI10" i="25" s="1"/>
  <c r="AG12" i="25"/>
  <c r="AK12" i="25" s="1"/>
  <c r="AI11" i="17"/>
  <c r="AI12" i="25" s="1"/>
  <c r="AG14" i="25"/>
  <c r="AI13" i="17"/>
  <c r="AI14" i="25" s="1"/>
  <c r="AG16" i="25"/>
  <c r="AK16" i="25" s="1"/>
  <c r="AI15" i="17"/>
  <c r="AI16" i="25" s="1"/>
  <c r="AG18" i="25"/>
  <c r="AI17" i="17"/>
  <c r="AI18" i="25" s="1"/>
  <c r="AK450" i="25"/>
  <c r="AK454" i="25"/>
  <c r="AK6" i="25"/>
  <c r="AK14" i="25"/>
  <c r="AK18" i="25"/>
  <c r="AK22" i="25"/>
  <c r="AK26" i="25"/>
  <c r="D2" i="21"/>
  <c r="D19" i="21"/>
  <c r="BB480" i="20"/>
  <c r="BB479" i="20"/>
  <c r="BA482" i="20"/>
  <c r="AQ4" i="23"/>
  <c r="G32" i="24"/>
  <c r="G37" i="24"/>
  <c r="U8" i="23"/>
  <c r="G33" i="24"/>
  <c r="G34" i="24"/>
  <c r="G21" i="24"/>
  <c r="D8" i="23"/>
  <c r="BC482" i="20"/>
  <c r="AZ477" i="20"/>
  <c r="BC477" i="20"/>
  <c r="D8" i="21" s="1"/>
  <c r="C38" i="24"/>
  <c r="U5" i="14"/>
  <c r="C7" i="16" s="1"/>
  <c r="B6" i="16"/>
  <c r="C6" i="16"/>
  <c r="B7" i="16"/>
  <c r="D27" i="21"/>
  <c r="B27" i="21" s="1"/>
  <c r="U23" i="1"/>
  <c r="Y23" i="1" s="1"/>
  <c r="AO23" i="1" s="1"/>
  <c r="AY23" i="1" s="1"/>
  <c r="BB23" i="1" s="1"/>
  <c r="AY290" i="1"/>
  <c r="BB290" i="1" s="1"/>
  <c r="U34" i="1"/>
  <c r="Y34" i="1" s="1"/>
  <c r="AO34" i="1" s="1"/>
  <c r="AY34" i="1" s="1"/>
  <c r="BB34" i="1" s="1"/>
  <c r="AY253" i="1"/>
  <c r="BB253" i="1" s="1"/>
  <c r="U30" i="1"/>
  <c r="Y30" i="1" s="1"/>
  <c r="AO30" i="1" s="1"/>
  <c r="AY30" i="1" s="1"/>
  <c r="BB30" i="1" s="1"/>
  <c r="AY410" i="1"/>
  <c r="BB410" i="1" s="1"/>
  <c r="AY147" i="1"/>
  <c r="BB147" i="1" s="1"/>
  <c r="AY403" i="1"/>
  <c r="BB403" i="1" s="1"/>
  <c r="AY364" i="1"/>
  <c r="BB364" i="1" s="1"/>
  <c r="U26" i="1"/>
  <c r="Y26" i="1" s="1"/>
  <c r="AO26" i="1" s="1"/>
  <c r="AY26" i="1" s="1"/>
  <c r="BB26" i="1" s="1"/>
  <c r="U236" i="1"/>
  <c r="Y236" i="1" s="1"/>
  <c r="AO236" i="1" s="1"/>
  <c r="AY236" i="1" s="1"/>
  <c r="BB236" i="1" s="1"/>
  <c r="AY405" i="1"/>
  <c r="BB405" i="1" s="1"/>
  <c r="AZ478" i="20"/>
  <c r="BH477" i="20"/>
  <c r="BB477" i="20"/>
  <c r="D7" i="21" s="1"/>
  <c r="C7" i="21" s="1"/>
  <c r="D17" i="21"/>
  <c r="AO187" i="20"/>
  <c r="AM172" i="18"/>
  <c r="AP172" i="18" s="1"/>
  <c r="D23" i="21"/>
  <c r="D24" i="21"/>
  <c r="D6" i="21"/>
  <c r="D18" i="21"/>
  <c r="U33" i="1"/>
  <c r="Y33" i="1" s="1"/>
  <c r="AO33" i="1" s="1"/>
  <c r="AY33" i="1" s="1"/>
  <c r="BB33" i="1" s="1"/>
  <c r="AO256" i="20"/>
  <c r="AM241" i="18"/>
  <c r="AP241" i="18" s="1"/>
  <c r="C20" i="21"/>
  <c r="B20" i="21"/>
  <c r="B25" i="21"/>
  <c r="C25" i="21"/>
  <c r="AY216" i="1"/>
  <c r="BB216" i="1" s="1"/>
  <c r="AO101" i="20"/>
  <c r="AM86" i="18"/>
  <c r="AP86" i="18" s="1"/>
  <c r="AO390" i="20"/>
  <c r="AM375" i="18"/>
  <c r="AP375" i="18" s="1"/>
  <c r="AO235" i="20"/>
  <c r="AM220" i="18"/>
  <c r="AP220" i="18" s="1"/>
  <c r="AO355" i="20"/>
  <c r="AM340" i="18"/>
  <c r="AP340" i="18" s="1"/>
  <c r="B4" i="21"/>
  <c r="C4" i="21"/>
  <c r="BC479" i="20"/>
  <c r="AO130" i="20"/>
  <c r="AM115" i="18"/>
  <c r="AP115" i="18" s="1"/>
  <c r="AO283" i="20"/>
  <c r="AM268" i="18"/>
  <c r="AP268" i="18" s="1"/>
  <c r="D21" i="21"/>
  <c r="AO5" i="20"/>
  <c r="AM5" i="18"/>
  <c r="AP5" i="18" s="1"/>
  <c r="AO117" i="20"/>
  <c r="AM102" i="18"/>
  <c r="AP102" i="18" s="1"/>
  <c r="S20" i="1"/>
  <c r="U20" i="1"/>
  <c r="Y20" i="1" s="1"/>
  <c r="AO20" i="1" s="1"/>
  <c r="AY20" i="1" s="1"/>
  <c r="BB20" i="1" s="1"/>
  <c r="AO43" i="20"/>
  <c r="AM28" i="18"/>
  <c r="AP28" i="18" s="1"/>
  <c r="S21" i="1"/>
  <c r="U21" i="1"/>
  <c r="Y21" i="1" s="1"/>
  <c r="AO21" i="1" s="1"/>
  <c r="AY21" i="1" s="1"/>
  <c r="BB21" i="1" s="1"/>
  <c r="AO67" i="20"/>
  <c r="AM52" i="18"/>
  <c r="AP52" i="18" s="1"/>
  <c r="AO81" i="20"/>
  <c r="AM66" i="18"/>
  <c r="AP66" i="18" s="1"/>
  <c r="S25" i="1"/>
  <c r="U25" i="1"/>
  <c r="Y25" i="1" s="1"/>
  <c r="AO25" i="1" s="1"/>
  <c r="AY25" i="1" s="1"/>
  <c r="BB25" i="1" s="1"/>
  <c r="BC478" i="20"/>
  <c r="AO417" i="20"/>
  <c r="AM402" i="18"/>
  <c r="AP402" i="18" s="1"/>
  <c r="AO160" i="20"/>
  <c r="AM145" i="18"/>
  <c r="AP145" i="18" s="1"/>
  <c r="S24" i="1"/>
  <c r="U24" i="1"/>
  <c r="Y24" i="1" s="1"/>
  <c r="AO24" i="1" s="1"/>
  <c r="AY24" i="1" s="1"/>
  <c r="BB24" i="1" s="1"/>
  <c r="G24" i="24"/>
  <c r="G36" i="24"/>
  <c r="G30" i="24"/>
  <c r="G22" i="24"/>
  <c r="C18" i="24" s="1"/>
  <c r="G25" i="24"/>
  <c r="AO162" i="20"/>
  <c r="AM147" i="18"/>
  <c r="AP147" i="18" s="1"/>
  <c r="AO255" i="20"/>
  <c r="AM240" i="18"/>
  <c r="AP240" i="18" s="1"/>
  <c r="AO339" i="20"/>
  <c r="AM324" i="18"/>
  <c r="AP324" i="18" s="1"/>
  <c r="AO73" i="20"/>
  <c r="AM58" i="18"/>
  <c r="AP58" i="18" s="1"/>
  <c r="AO158" i="20"/>
  <c r="AM143" i="18"/>
  <c r="AP143" i="18" s="1"/>
  <c r="AO254" i="20"/>
  <c r="AM239" i="18"/>
  <c r="AP239" i="18" s="1"/>
  <c r="AO392" i="20"/>
  <c r="AM377" i="18"/>
  <c r="AP377" i="18" s="1"/>
  <c r="AO51" i="20"/>
  <c r="AM36" i="18"/>
  <c r="AP36" i="18" s="1"/>
  <c r="AO91" i="20"/>
  <c r="AM76" i="18"/>
  <c r="AP76" i="18" s="1"/>
  <c r="AO195" i="20"/>
  <c r="AM180" i="18"/>
  <c r="AP180" i="18" s="1"/>
  <c r="AO236" i="20"/>
  <c r="AM221" i="18"/>
  <c r="AP221" i="18" s="1"/>
  <c r="AO291" i="20"/>
  <c r="AM276" i="18"/>
  <c r="AP276" i="18" s="1"/>
  <c r="AO35" i="20"/>
  <c r="AM20" i="18"/>
  <c r="AP20" i="18" s="1"/>
  <c r="AO115" i="20"/>
  <c r="AM100" i="18"/>
  <c r="AP100" i="18" s="1"/>
  <c r="AO203" i="20"/>
  <c r="AM188" i="18"/>
  <c r="AP188" i="18" s="1"/>
  <c r="AO272" i="20"/>
  <c r="AM257" i="18"/>
  <c r="AP257" i="18" s="1"/>
  <c r="AO315" i="20"/>
  <c r="AM300" i="18"/>
  <c r="AP300" i="18" s="1"/>
  <c r="AO226" i="20"/>
  <c r="AM211" i="18"/>
  <c r="AP211" i="18" s="1"/>
  <c r="AO211" i="20"/>
  <c r="AM196" i="18"/>
  <c r="AP196" i="18" s="1"/>
  <c r="D11" i="21"/>
  <c r="AO366" i="20"/>
  <c r="AM351" i="18"/>
  <c r="AP351" i="18" s="1"/>
  <c r="AZ479" i="20"/>
  <c r="AO45" i="20"/>
  <c r="AM30" i="18"/>
  <c r="AP30" i="18" s="1"/>
  <c r="AO179" i="20"/>
  <c r="AM164" i="18"/>
  <c r="AP164" i="18" s="1"/>
  <c r="AO303" i="20"/>
  <c r="AM288" i="18"/>
  <c r="AP288" i="18" s="1"/>
  <c r="AO347" i="20"/>
  <c r="AM332" i="18"/>
  <c r="AP332" i="18" s="1"/>
  <c r="AO13" i="20"/>
  <c r="AM13" i="18"/>
  <c r="AP13" i="18" s="1"/>
  <c r="AO75" i="20"/>
  <c r="AM60" i="18"/>
  <c r="AP60" i="18" s="1"/>
  <c r="AO159" i="20"/>
  <c r="AM144" i="18"/>
  <c r="AP144" i="18" s="1"/>
  <c r="AO271" i="20"/>
  <c r="AM256" i="18"/>
  <c r="AP256" i="18" s="1"/>
  <c r="AO65" i="20"/>
  <c r="AM50" i="18"/>
  <c r="AP50" i="18" s="1"/>
  <c r="AO93" i="20"/>
  <c r="AM78" i="18"/>
  <c r="AP78" i="18" s="1"/>
  <c r="AO210" i="20"/>
  <c r="AM195" i="18"/>
  <c r="AP195" i="18" s="1"/>
  <c r="AO252" i="20"/>
  <c r="AM237" i="18"/>
  <c r="AP237" i="18" s="1"/>
  <c r="AO331" i="20"/>
  <c r="AM316" i="18"/>
  <c r="AP316" i="18" s="1"/>
  <c r="AO77" i="20"/>
  <c r="AM62" i="18"/>
  <c r="AP62" i="18" s="1"/>
  <c r="AO142" i="20"/>
  <c r="AM127" i="18"/>
  <c r="AP127" i="18" s="1"/>
  <c r="AO238" i="20"/>
  <c r="AM223" i="18"/>
  <c r="AP223" i="18" s="1"/>
  <c r="AO170" i="20"/>
  <c r="AM155" i="18"/>
  <c r="AP155" i="18" s="1"/>
  <c r="AO327" i="20"/>
  <c r="AM312" i="18"/>
  <c r="AP312" i="18" s="1"/>
  <c r="AO307" i="20"/>
  <c r="AM292" i="18"/>
  <c r="AP292" i="18" s="1"/>
  <c r="AO287" i="20"/>
  <c r="AM272" i="18"/>
  <c r="AP272" i="18" s="1"/>
  <c r="AO408" i="20"/>
  <c r="AM393" i="18"/>
  <c r="AP393" i="18" s="1"/>
  <c r="BA477" i="20"/>
  <c r="D9" i="21" s="1"/>
  <c r="BA479" i="20"/>
  <c r="D22" i="21"/>
  <c r="AZ482" i="20"/>
  <c r="AO57" i="20"/>
  <c r="AM42" i="18"/>
  <c r="AP42" i="18" s="1"/>
  <c r="AO186" i="20"/>
  <c r="AM171" i="18"/>
  <c r="AP171" i="18" s="1"/>
  <c r="AO311" i="20"/>
  <c r="AM296" i="18"/>
  <c r="AP296" i="18" s="1"/>
  <c r="AO351" i="20"/>
  <c r="AM336" i="18"/>
  <c r="AP336" i="18" s="1"/>
  <c r="AO37" i="20"/>
  <c r="AM22" i="18"/>
  <c r="AP22" i="18" s="1"/>
  <c r="AO131" i="20"/>
  <c r="AM116" i="18"/>
  <c r="AP116" i="18" s="1"/>
  <c r="AO194" i="20"/>
  <c r="AM179" i="18"/>
  <c r="AP179" i="18" s="1"/>
  <c r="AO319" i="20"/>
  <c r="AM304" i="18"/>
  <c r="AP304" i="18" s="1"/>
  <c r="AO83" i="20"/>
  <c r="AM68" i="18"/>
  <c r="AP68" i="18" s="1"/>
  <c r="AO99" i="20"/>
  <c r="AM84" i="18"/>
  <c r="AP84" i="18" s="1"/>
  <c r="AO218" i="20"/>
  <c r="AM203" i="18"/>
  <c r="AP203" i="18" s="1"/>
  <c r="AO270" i="20"/>
  <c r="AM255" i="18"/>
  <c r="AP255" i="18" s="1"/>
  <c r="AO343" i="20"/>
  <c r="AM328" i="18"/>
  <c r="AP328" i="18" s="1"/>
  <c r="AO107" i="20"/>
  <c r="AM92" i="18"/>
  <c r="AP92" i="18" s="1"/>
  <c r="AO144" i="20"/>
  <c r="AM129" i="18"/>
  <c r="AP129" i="18" s="1"/>
  <c r="AO240" i="20"/>
  <c r="AM225" i="18"/>
  <c r="AP225" i="18" s="1"/>
  <c r="AO171" i="20"/>
  <c r="AM156" i="18"/>
  <c r="AP156" i="18" s="1"/>
  <c r="AO219" i="20"/>
  <c r="AM204" i="18"/>
  <c r="AP204" i="18" s="1"/>
  <c r="AO429" i="20"/>
  <c r="AM414" i="18"/>
  <c r="AP414" i="18" s="1"/>
  <c r="AO295" i="20"/>
  <c r="AM280" i="18"/>
  <c r="AP280" i="18" s="1"/>
  <c r="AO453" i="20"/>
  <c r="AM438" i="18"/>
  <c r="AP438" i="18" s="1"/>
  <c r="D15" i="21"/>
  <c r="AO59" i="20"/>
  <c r="AM44" i="18"/>
  <c r="AP44" i="18" s="1"/>
  <c r="AO239" i="20"/>
  <c r="AM224" i="18"/>
  <c r="AP224" i="18" s="1"/>
  <c r="AO323" i="20"/>
  <c r="AM308" i="18"/>
  <c r="AP308" i="18" s="1"/>
  <c r="AO41" i="20"/>
  <c r="AM26" i="18"/>
  <c r="AP26" i="18" s="1"/>
  <c r="AO143" i="20"/>
  <c r="AM128" i="18"/>
  <c r="AP128" i="18" s="1"/>
  <c r="AO202" i="20"/>
  <c r="AM187" i="18"/>
  <c r="AP187" i="18" s="1"/>
  <c r="AO335" i="20"/>
  <c r="AM320" i="18"/>
  <c r="AP320" i="18" s="1"/>
  <c r="AO49" i="20"/>
  <c r="AM34" i="18"/>
  <c r="AP34" i="18" s="1"/>
  <c r="AO85" i="20"/>
  <c r="AM70" i="18"/>
  <c r="AP70" i="18" s="1"/>
  <c r="AO178" i="20"/>
  <c r="AM163" i="18"/>
  <c r="AP163" i="18" s="1"/>
  <c r="AO227" i="20"/>
  <c r="AM212" i="18"/>
  <c r="AP212" i="18" s="1"/>
  <c r="AO279" i="20"/>
  <c r="AM264" i="18"/>
  <c r="AP264" i="18" s="1"/>
  <c r="AO15" i="20"/>
  <c r="AM15" i="18"/>
  <c r="AP15" i="18" s="1"/>
  <c r="AO109" i="20"/>
  <c r="AM94" i="18"/>
  <c r="AP94" i="18" s="1"/>
  <c r="AO146" i="20"/>
  <c r="AM131" i="18"/>
  <c r="AP131" i="18" s="1"/>
  <c r="AO268" i="20"/>
  <c r="AM253" i="18"/>
  <c r="AP253" i="18" s="1"/>
  <c r="AO228" i="20"/>
  <c r="AM213" i="18"/>
  <c r="AP213" i="18" s="1"/>
  <c r="AO224" i="20"/>
  <c r="AM209" i="18"/>
  <c r="AP209" i="18" s="1"/>
  <c r="AO441" i="20"/>
  <c r="AM426" i="18"/>
  <c r="AP426" i="18" s="1"/>
  <c r="AO299" i="20"/>
  <c r="AM284" i="18"/>
  <c r="AP284" i="18" s="1"/>
  <c r="AO359" i="20"/>
  <c r="AM344" i="18"/>
  <c r="AP344" i="18" s="1"/>
  <c r="D12" i="21"/>
  <c r="AO9" i="20"/>
  <c r="AM9" i="18"/>
  <c r="AP9" i="18" s="1"/>
  <c r="AO230" i="20"/>
  <c r="AM215" i="18"/>
  <c r="AP215" i="18" s="1"/>
  <c r="AO280" i="20"/>
  <c r="AM265" i="18"/>
  <c r="AP265" i="18" s="1"/>
  <c r="AO398" i="20"/>
  <c r="AM383" i="18"/>
  <c r="AP383" i="18" s="1"/>
  <c r="AO473" i="20"/>
  <c r="AM458" i="18"/>
  <c r="AP458" i="18" s="1"/>
  <c r="AO135" i="20"/>
  <c r="AM120" i="18"/>
  <c r="AP120" i="18" s="1"/>
  <c r="AO183" i="20"/>
  <c r="AM168" i="18"/>
  <c r="AP168" i="18" s="1"/>
  <c r="AO213" i="20"/>
  <c r="AM198" i="18"/>
  <c r="AP198" i="18" s="1"/>
  <c r="AO232" i="20"/>
  <c r="AM217" i="18"/>
  <c r="AP217" i="18" s="1"/>
  <c r="AO266" i="20"/>
  <c r="AM251" i="18"/>
  <c r="AP251" i="18" s="1"/>
  <c r="AO284" i="20"/>
  <c r="AM269" i="18"/>
  <c r="AP269" i="18" s="1"/>
  <c r="AO384" i="20"/>
  <c r="AM369" i="18"/>
  <c r="AP369" i="18" s="1"/>
  <c r="AO463" i="20"/>
  <c r="AM448" i="18"/>
  <c r="AP448" i="18" s="1"/>
  <c r="AO4" i="20"/>
  <c r="AM4" i="18"/>
  <c r="AP4" i="18" s="1"/>
  <c r="AO151" i="20"/>
  <c r="AM136" i="18"/>
  <c r="AP136" i="18" s="1"/>
  <c r="AO250" i="20"/>
  <c r="AM235" i="18"/>
  <c r="AP235" i="18" s="1"/>
  <c r="AO282" i="20"/>
  <c r="AM267" i="18"/>
  <c r="AP267" i="18" s="1"/>
  <c r="AO467" i="20"/>
  <c r="AM452" i="18"/>
  <c r="AP452" i="18" s="1"/>
  <c r="AO168" i="20"/>
  <c r="AM153" i="18"/>
  <c r="AP153" i="18" s="1"/>
  <c r="AO189" i="20"/>
  <c r="AM174" i="18"/>
  <c r="AP174" i="18" s="1"/>
  <c r="AO206" i="20"/>
  <c r="AM191" i="18"/>
  <c r="AP191" i="18" s="1"/>
  <c r="AO231" i="20"/>
  <c r="AM216" i="18"/>
  <c r="AP216" i="18" s="1"/>
  <c r="AO264" i="20"/>
  <c r="AM249" i="18"/>
  <c r="AP249" i="18" s="1"/>
  <c r="AO301" i="20"/>
  <c r="AM286" i="18"/>
  <c r="AP286" i="18" s="1"/>
  <c r="AO391" i="20"/>
  <c r="AM376" i="18"/>
  <c r="AP376" i="18" s="1"/>
  <c r="AO449" i="20"/>
  <c r="AM434" i="18"/>
  <c r="AP434" i="18" s="1"/>
  <c r="AO394" i="20"/>
  <c r="AM379" i="18"/>
  <c r="AP379" i="18" s="1"/>
  <c r="AO406" i="20"/>
  <c r="AM391" i="18"/>
  <c r="AP391" i="18" s="1"/>
  <c r="AO445" i="20"/>
  <c r="AM430" i="18"/>
  <c r="AP430" i="18" s="1"/>
  <c r="BB478" i="20"/>
  <c r="BH478" i="20"/>
  <c r="AO136" i="20"/>
  <c r="AM121" i="18"/>
  <c r="AP121" i="18" s="1"/>
  <c r="AO244" i="20"/>
  <c r="AM229" i="18"/>
  <c r="AP229" i="18" s="1"/>
  <c r="AO333" i="20"/>
  <c r="AM318" i="18"/>
  <c r="AP318" i="18" s="1"/>
  <c r="AO400" i="20"/>
  <c r="AM385" i="18"/>
  <c r="AP385" i="18" s="1"/>
  <c r="AO61" i="20"/>
  <c r="AM46" i="18"/>
  <c r="AP46" i="18" s="1"/>
  <c r="AO167" i="20"/>
  <c r="AM152" i="18"/>
  <c r="AP152" i="18" s="1"/>
  <c r="AO197" i="20"/>
  <c r="AM182" i="18"/>
  <c r="AP182" i="18" s="1"/>
  <c r="AO214" i="20"/>
  <c r="AM199" i="18"/>
  <c r="AP199" i="18" s="1"/>
  <c r="AO259" i="20"/>
  <c r="AM244" i="18"/>
  <c r="AP244" i="18" s="1"/>
  <c r="AO275" i="20"/>
  <c r="AM260" i="18"/>
  <c r="AP260" i="18" s="1"/>
  <c r="AO325" i="20"/>
  <c r="AM310" i="18"/>
  <c r="AP310" i="18" s="1"/>
  <c r="AO388" i="20"/>
  <c r="AM373" i="18"/>
  <c r="AP373" i="18" s="1"/>
  <c r="AO17" i="20"/>
  <c r="AM17" i="18"/>
  <c r="AP17" i="18" s="1"/>
  <c r="AO243" i="20"/>
  <c r="AM228" i="18"/>
  <c r="AP228" i="18" s="1"/>
  <c r="AO258" i="20"/>
  <c r="AM243" i="18"/>
  <c r="AP243" i="18" s="1"/>
  <c r="AO341" i="20"/>
  <c r="AM326" i="18"/>
  <c r="AP326" i="18" s="1"/>
  <c r="AO53" i="20"/>
  <c r="AM38" i="18"/>
  <c r="AP38" i="18" s="1"/>
  <c r="AO173" i="20"/>
  <c r="AM158" i="18"/>
  <c r="AP158" i="18" s="1"/>
  <c r="AO190" i="20"/>
  <c r="AM175" i="18"/>
  <c r="AP175" i="18" s="1"/>
  <c r="AO207" i="20"/>
  <c r="AM192" i="18"/>
  <c r="AP192" i="18" s="1"/>
  <c r="AO234" i="20"/>
  <c r="AM219" i="18"/>
  <c r="AP219" i="18" s="1"/>
  <c r="AO267" i="20"/>
  <c r="AM252" i="18"/>
  <c r="AP252" i="18" s="1"/>
  <c r="AO317" i="20"/>
  <c r="AM302" i="18"/>
  <c r="AP302" i="18" s="1"/>
  <c r="AO404" i="20"/>
  <c r="AM389" i="18"/>
  <c r="AP389" i="18" s="1"/>
  <c r="AO457" i="20"/>
  <c r="AM442" i="18"/>
  <c r="AP442" i="18" s="1"/>
  <c r="AO410" i="20"/>
  <c r="AM395" i="18"/>
  <c r="AP395" i="18" s="1"/>
  <c r="AO407" i="20"/>
  <c r="AM392" i="18"/>
  <c r="AP392" i="18" s="1"/>
  <c r="AO461" i="20"/>
  <c r="AM446" i="18"/>
  <c r="AP446" i="18" s="1"/>
  <c r="BB482" i="20"/>
  <c r="AO140" i="20"/>
  <c r="AM125" i="18"/>
  <c r="AP125" i="18" s="1"/>
  <c r="AO248" i="20"/>
  <c r="AM233" i="18"/>
  <c r="AP233" i="18" s="1"/>
  <c r="AO363" i="20"/>
  <c r="AM348" i="18"/>
  <c r="AP348" i="18" s="1"/>
  <c r="AO435" i="20"/>
  <c r="AM420" i="18"/>
  <c r="AP420" i="18" s="1"/>
  <c r="AO89" i="20"/>
  <c r="AM74" i="18"/>
  <c r="AP74" i="18" s="1"/>
  <c r="AO181" i="20"/>
  <c r="AM166" i="18"/>
  <c r="AP166" i="18" s="1"/>
  <c r="AO198" i="20"/>
  <c r="AM183" i="18"/>
  <c r="AP183" i="18" s="1"/>
  <c r="AO215" i="20"/>
  <c r="AM200" i="18"/>
  <c r="AP200" i="18" s="1"/>
  <c r="AO262" i="20"/>
  <c r="AM247" i="18"/>
  <c r="AP247" i="18" s="1"/>
  <c r="AO277" i="20"/>
  <c r="AM262" i="18"/>
  <c r="AP262" i="18" s="1"/>
  <c r="AO349" i="20"/>
  <c r="AM334" i="18"/>
  <c r="AP334" i="18" s="1"/>
  <c r="AO399" i="20"/>
  <c r="AM384" i="18"/>
  <c r="AP384" i="18" s="1"/>
  <c r="AO127" i="20"/>
  <c r="AM112" i="18"/>
  <c r="AP112" i="18" s="1"/>
  <c r="AO246" i="20"/>
  <c r="AM231" i="18"/>
  <c r="AP231" i="18" s="1"/>
  <c r="AO274" i="20"/>
  <c r="AM259" i="18"/>
  <c r="AP259" i="18" s="1"/>
  <c r="AO371" i="20"/>
  <c r="AM356" i="18"/>
  <c r="AP356" i="18" s="1"/>
  <c r="AO69" i="20"/>
  <c r="AM54" i="18"/>
  <c r="AP54" i="18" s="1"/>
  <c r="AO174" i="20"/>
  <c r="AM159" i="18"/>
  <c r="AP159" i="18" s="1"/>
  <c r="AO191" i="20"/>
  <c r="AM176" i="18"/>
  <c r="AP176" i="18" s="1"/>
  <c r="AO221" i="20"/>
  <c r="AM206" i="18"/>
  <c r="AP206" i="18" s="1"/>
  <c r="AO242" i="20"/>
  <c r="AM227" i="18"/>
  <c r="AP227" i="18" s="1"/>
  <c r="AO276" i="20"/>
  <c r="AM261" i="18"/>
  <c r="AP261" i="18" s="1"/>
  <c r="AO374" i="20"/>
  <c r="AM359" i="18"/>
  <c r="AP359" i="18" s="1"/>
  <c r="AO437" i="20"/>
  <c r="AM422" i="18"/>
  <c r="AP422" i="18" s="1"/>
  <c r="AO469" i="20"/>
  <c r="AM454" i="18"/>
  <c r="AP454" i="18" s="1"/>
  <c r="AO431" i="20"/>
  <c r="AM416" i="18"/>
  <c r="AP416" i="18" s="1"/>
  <c r="AO421" i="20"/>
  <c r="AM406" i="18"/>
  <c r="AP406" i="18" s="1"/>
  <c r="AO465" i="20"/>
  <c r="AM450" i="18"/>
  <c r="AP450" i="18" s="1"/>
  <c r="AO156" i="20"/>
  <c r="AM141" i="18"/>
  <c r="AP141" i="18" s="1"/>
  <c r="AO251" i="20"/>
  <c r="G27" i="24" s="1"/>
  <c r="AM236" i="18"/>
  <c r="AP236" i="18" s="1"/>
  <c r="AO378" i="20"/>
  <c r="AM363" i="18"/>
  <c r="AP363" i="18" s="1"/>
  <c r="AO447" i="20"/>
  <c r="AM432" i="18"/>
  <c r="AP432" i="18" s="1"/>
  <c r="AO105" i="20"/>
  <c r="AM90" i="18"/>
  <c r="AP90" i="18" s="1"/>
  <c r="AO182" i="20"/>
  <c r="AM167" i="18"/>
  <c r="AP167" i="18" s="1"/>
  <c r="AO199" i="20"/>
  <c r="AM184" i="18"/>
  <c r="AP184" i="18" s="1"/>
  <c r="AO223" i="20"/>
  <c r="AM208" i="18"/>
  <c r="AP208" i="18" s="1"/>
  <c r="AO263" i="20"/>
  <c r="AM248" i="18"/>
  <c r="AP248" i="18" s="1"/>
  <c r="AO278" i="20"/>
  <c r="AM263" i="18"/>
  <c r="AP263" i="18" s="1"/>
  <c r="AO369" i="20"/>
  <c r="AM354" i="18"/>
  <c r="AP354" i="18" s="1"/>
  <c r="AO451" i="20"/>
  <c r="AM436" i="18"/>
  <c r="AP436" i="18" s="1"/>
  <c r="AO139" i="20"/>
  <c r="AM124" i="18"/>
  <c r="AP124" i="18" s="1"/>
  <c r="AO247" i="20"/>
  <c r="AM232" i="18"/>
  <c r="AP232" i="18" s="1"/>
  <c r="AO281" i="20"/>
  <c r="AM266" i="18"/>
  <c r="AP266" i="18" s="1"/>
  <c r="AO415" i="20"/>
  <c r="AM400" i="18"/>
  <c r="AP400" i="18" s="1"/>
  <c r="AO97" i="20"/>
  <c r="AM82" i="18"/>
  <c r="AP82" i="18" s="1"/>
  <c r="AO175" i="20"/>
  <c r="AM160" i="18"/>
  <c r="AP160" i="18" s="1"/>
  <c r="AO205" i="20"/>
  <c r="AM190" i="18"/>
  <c r="AP190" i="18" s="1"/>
  <c r="AO222" i="20"/>
  <c r="AM207" i="18"/>
  <c r="AP207" i="18" s="1"/>
  <c r="AO260" i="20"/>
  <c r="AM245" i="18"/>
  <c r="AP245" i="18" s="1"/>
  <c r="AO285" i="20"/>
  <c r="AM270" i="18"/>
  <c r="AP270" i="18" s="1"/>
  <c r="AO383" i="20"/>
  <c r="AM368" i="18"/>
  <c r="AP368" i="18" s="1"/>
  <c r="AO419" i="20"/>
  <c r="AM404" i="18"/>
  <c r="AP404" i="18" s="1"/>
  <c r="AO370" i="20"/>
  <c r="AM355" i="18"/>
  <c r="AP355" i="18" s="1"/>
  <c r="AO433" i="20"/>
  <c r="AM418" i="18"/>
  <c r="AP418" i="18" s="1"/>
  <c r="AO425" i="20"/>
  <c r="AM410" i="18"/>
  <c r="AP410" i="18" s="1"/>
  <c r="AO6" i="20"/>
  <c r="AM6" i="18"/>
  <c r="AP6" i="18" s="1"/>
  <c r="AO12" i="20"/>
  <c r="AM12" i="18"/>
  <c r="AP12" i="18" s="1"/>
  <c r="AO40" i="20"/>
  <c r="AM25" i="18"/>
  <c r="AP25" i="18" s="1"/>
  <c r="AO48" i="20"/>
  <c r="AM33" i="18"/>
  <c r="AP33" i="18" s="1"/>
  <c r="AO56" i="20"/>
  <c r="AM41" i="18"/>
  <c r="AP41" i="18" s="1"/>
  <c r="AO64" i="20"/>
  <c r="AM49" i="18"/>
  <c r="AP49" i="18" s="1"/>
  <c r="AO72" i="20"/>
  <c r="AM57" i="18"/>
  <c r="AP57" i="18" s="1"/>
  <c r="AO80" i="20"/>
  <c r="AM65" i="18"/>
  <c r="AP65" i="18" s="1"/>
  <c r="AN480" i="20"/>
  <c r="AO88" i="20"/>
  <c r="AM73" i="18"/>
  <c r="AP73" i="18" s="1"/>
  <c r="AO96" i="20"/>
  <c r="AM81" i="18"/>
  <c r="AP81" i="18" s="1"/>
  <c r="AO104" i="20"/>
  <c r="AM89" i="18"/>
  <c r="AP89" i="18" s="1"/>
  <c r="AO112" i="20"/>
  <c r="AM97" i="18"/>
  <c r="AP97" i="18" s="1"/>
  <c r="AO120" i="20"/>
  <c r="AM105" i="18"/>
  <c r="AP105" i="18" s="1"/>
  <c r="AO124" i="20"/>
  <c r="AM109" i="18"/>
  <c r="AP109" i="18" s="1"/>
  <c r="AO10" i="20"/>
  <c r="AM10" i="18"/>
  <c r="AP10" i="18" s="1"/>
  <c r="AO18" i="20"/>
  <c r="AM18" i="18"/>
  <c r="AP18" i="18" s="1"/>
  <c r="AO38" i="20"/>
  <c r="AM23" i="18"/>
  <c r="AP23" i="18" s="1"/>
  <c r="AO46" i="20"/>
  <c r="AM31" i="18"/>
  <c r="AP31" i="18" s="1"/>
  <c r="AO54" i="20"/>
  <c r="AM39" i="18"/>
  <c r="AP39" i="18" s="1"/>
  <c r="AO62" i="20"/>
  <c r="AM47" i="18"/>
  <c r="AP47" i="18" s="1"/>
  <c r="AO70" i="20"/>
  <c r="AM55" i="18"/>
  <c r="AP55" i="18" s="1"/>
  <c r="AO78" i="20"/>
  <c r="AM63" i="18"/>
  <c r="AP63" i="18" s="1"/>
  <c r="AO86" i="20"/>
  <c r="AM71" i="18"/>
  <c r="AP71" i="18" s="1"/>
  <c r="AO94" i="20"/>
  <c r="AM79" i="18"/>
  <c r="AP79" i="18" s="1"/>
  <c r="AO102" i="20"/>
  <c r="AM87" i="18"/>
  <c r="AP87" i="18" s="1"/>
  <c r="AO110" i="20"/>
  <c r="AM95" i="18"/>
  <c r="AP95" i="18" s="1"/>
  <c r="AO118" i="20"/>
  <c r="AM103" i="18"/>
  <c r="AP103" i="18" s="1"/>
  <c r="AO7" i="20"/>
  <c r="AM7" i="18"/>
  <c r="AP7" i="18" s="1"/>
  <c r="AO8" i="20"/>
  <c r="AM8" i="18"/>
  <c r="AP8" i="18" s="1"/>
  <c r="AO16" i="20"/>
  <c r="AM16" i="18"/>
  <c r="AP16" i="18" s="1"/>
  <c r="AO36" i="20"/>
  <c r="AM21" i="18"/>
  <c r="AP21" i="18" s="1"/>
  <c r="AO44" i="20"/>
  <c r="AM29" i="18"/>
  <c r="AP29" i="18" s="1"/>
  <c r="AO52" i="20"/>
  <c r="AM37" i="18"/>
  <c r="AP37" i="18" s="1"/>
  <c r="AO60" i="20"/>
  <c r="AM45" i="18"/>
  <c r="AP45" i="18" s="1"/>
  <c r="AO68" i="20"/>
  <c r="AM53" i="18"/>
  <c r="AP53" i="18" s="1"/>
  <c r="AO76" i="20"/>
  <c r="AM61" i="18"/>
  <c r="AP61" i="18" s="1"/>
  <c r="AO84" i="20"/>
  <c r="AM69" i="18"/>
  <c r="AP69" i="18" s="1"/>
  <c r="AO92" i="20"/>
  <c r="AM77" i="18"/>
  <c r="AP77" i="18" s="1"/>
  <c r="AO100" i="20"/>
  <c r="AM85" i="18"/>
  <c r="AP85" i="18" s="1"/>
  <c r="AO108" i="20"/>
  <c r="AM93" i="18"/>
  <c r="AP93" i="18" s="1"/>
  <c r="AO42" i="20"/>
  <c r="AM27" i="18"/>
  <c r="AP27" i="18" s="1"/>
  <c r="AO47" i="20"/>
  <c r="AM32" i="18"/>
  <c r="AP32" i="18" s="1"/>
  <c r="AO55" i="20"/>
  <c r="AM40" i="18"/>
  <c r="AP40" i="18" s="1"/>
  <c r="AO63" i="20"/>
  <c r="AM48" i="18"/>
  <c r="AP48" i="18" s="1"/>
  <c r="AO71" i="20"/>
  <c r="AM56" i="18"/>
  <c r="AP56" i="18" s="1"/>
  <c r="AO113" i="20"/>
  <c r="AM98" i="18"/>
  <c r="AP98" i="18" s="1"/>
  <c r="AO114" i="20"/>
  <c r="AM99" i="18"/>
  <c r="AP99" i="18" s="1"/>
  <c r="AO119" i="20"/>
  <c r="AM104" i="18"/>
  <c r="AP104" i="18" s="1"/>
  <c r="AO137" i="20"/>
  <c r="AM122" i="18"/>
  <c r="AP122" i="18" s="1"/>
  <c r="AO153" i="20"/>
  <c r="AM138" i="18"/>
  <c r="AP138" i="18" s="1"/>
  <c r="AO11" i="20"/>
  <c r="AM11" i="18"/>
  <c r="AP11" i="18" s="1"/>
  <c r="AO50" i="20"/>
  <c r="AM35" i="18"/>
  <c r="AP35" i="18" s="1"/>
  <c r="AO58" i="20"/>
  <c r="AM43" i="18"/>
  <c r="AP43" i="18" s="1"/>
  <c r="AO66" i="20"/>
  <c r="AM51" i="18"/>
  <c r="AP51" i="18" s="1"/>
  <c r="AO74" i="20"/>
  <c r="AM59" i="18"/>
  <c r="AP59" i="18" s="1"/>
  <c r="AO79" i="20"/>
  <c r="AM64" i="18"/>
  <c r="AP64" i="18" s="1"/>
  <c r="AO116" i="20"/>
  <c r="AM101" i="18"/>
  <c r="AP101" i="18" s="1"/>
  <c r="AO123" i="20"/>
  <c r="AM108" i="18"/>
  <c r="AP108" i="18" s="1"/>
  <c r="AO125" i="20"/>
  <c r="AM110" i="18"/>
  <c r="AP110" i="18" s="1"/>
  <c r="AO132" i="20"/>
  <c r="AM117" i="18"/>
  <c r="AP117" i="18" s="1"/>
  <c r="AO133" i="20"/>
  <c r="AM118" i="18"/>
  <c r="AP118" i="18" s="1"/>
  <c r="AO141" i="20"/>
  <c r="AM126" i="18"/>
  <c r="AP126" i="18" s="1"/>
  <c r="AO157" i="20"/>
  <c r="AM142" i="18"/>
  <c r="AP142" i="18" s="1"/>
  <c r="AO3" i="20"/>
  <c r="AN479" i="20"/>
  <c r="AM3" i="18"/>
  <c r="AP3" i="18" s="1"/>
  <c r="AO39" i="20"/>
  <c r="AM24" i="18"/>
  <c r="AP24" i="18" s="1"/>
  <c r="AO128" i="20"/>
  <c r="AM113" i="18"/>
  <c r="AP113" i="18" s="1"/>
  <c r="AO129" i="20"/>
  <c r="AM114" i="18"/>
  <c r="AP114" i="18" s="1"/>
  <c r="AO149" i="20"/>
  <c r="AM134" i="18"/>
  <c r="AP134" i="18" s="1"/>
  <c r="AO165" i="20"/>
  <c r="AM150" i="18"/>
  <c r="AP150" i="18" s="1"/>
  <c r="AO14" i="20"/>
  <c r="AM14" i="18"/>
  <c r="AP14" i="18" s="1"/>
  <c r="AO106" i="20"/>
  <c r="AM91" i="18"/>
  <c r="AP91" i="18" s="1"/>
  <c r="AO111" i="20"/>
  <c r="AM96" i="18"/>
  <c r="AP96" i="18" s="1"/>
  <c r="AO126" i="20"/>
  <c r="AM111" i="18"/>
  <c r="AP111" i="18" s="1"/>
  <c r="AO134" i="20"/>
  <c r="AM119" i="18"/>
  <c r="AP119" i="18" s="1"/>
  <c r="AO161" i="20"/>
  <c r="AM146" i="18"/>
  <c r="AP146" i="18" s="1"/>
  <c r="AO163" i="20"/>
  <c r="AM148" i="18"/>
  <c r="AP148" i="18" s="1"/>
  <c r="AO176" i="20"/>
  <c r="AM161" i="18"/>
  <c r="AP161" i="18" s="1"/>
  <c r="AO177" i="20"/>
  <c r="AM162" i="18"/>
  <c r="AP162" i="18" s="1"/>
  <c r="AO184" i="20"/>
  <c r="AM169" i="18"/>
  <c r="AP169" i="18" s="1"/>
  <c r="AO185" i="20"/>
  <c r="AM170" i="18"/>
  <c r="AP170" i="18" s="1"/>
  <c r="AO192" i="20"/>
  <c r="AM177" i="18"/>
  <c r="AP177" i="18" s="1"/>
  <c r="AO193" i="20"/>
  <c r="AM178" i="18"/>
  <c r="AP178" i="18" s="1"/>
  <c r="AO200" i="20"/>
  <c r="AM185" i="18"/>
  <c r="AP185" i="18" s="1"/>
  <c r="AO201" i="20"/>
  <c r="AM186" i="18"/>
  <c r="AP186" i="18" s="1"/>
  <c r="AO208" i="20"/>
  <c r="AM193" i="18"/>
  <c r="AP193" i="18" s="1"/>
  <c r="AO209" i="20"/>
  <c r="AM194" i="18"/>
  <c r="AP194" i="18" s="1"/>
  <c r="AO216" i="20"/>
  <c r="AM201" i="18"/>
  <c r="AP201" i="18" s="1"/>
  <c r="AO217" i="20"/>
  <c r="AM202" i="18"/>
  <c r="AP202" i="18" s="1"/>
  <c r="AO233" i="20"/>
  <c r="AM218" i="18"/>
  <c r="AP218" i="18" s="1"/>
  <c r="AO245" i="20"/>
  <c r="AM230" i="18"/>
  <c r="AP230" i="18" s="1"/>
  <c r="AO261" i="20"/>
  <c r="AM246" i="18"/>
  <c r="AP246" i="18" s="1"/>
  <c r="AO98" i="20"/>
  <c r="AM83" i="18"/>
  <c r="AP83" i="18" s="1"/>
  <c r="AO103" i="20"/>
  <c r="AM88" i="18"/>
  <c r="AP88" i="18" s="1"/>
  <c r="AO148" i="20"/>
  <c r="AM133" i="18"/>
  <c r="AP133" i="18" s="1"/>
  <c r="AO152" i="20"/>
  <c r="AM137" i="18"/>
  <c r="AP137" i="18" s="1"/>
  <c r="AO154" i="20"/>
  <c r="AM139" i="18"/>
  <c r="AP139" i="18" s="1"/>
  <c r="AO155" i="20"/>
  <c r="AM140" i="18"/>
  <c r="AP140" i="18" s="1"/>
  <c r="AO169" i="20"/>
  <c r="AM154" i="18"/>
  <c r="AP154" i="18" s="1"/>
  <c r="AO249" i="20"/>
  <c r="AM234" i="18"/>
  <c r="AP234" i="18" s="1"/>
  <c r="AO265" i="20"/>
  <c r="AM250" i="18"/>
  <c r="AP250" i="18" s="1"/>
  <c r="AO90" i="20"/>
  <c r="AM75" i="18"/>
  <c r="AP75" i="18" s="1"/>
  <c r="AO95" i="20"/>
  <c r="AM80" i="18"/>
  <c r="AP80" i="18" s="1"/>
  <c r="AO122" i="20"/>
  <c r="AM107" i="18"/>
  <c r="AP107" i="18" s="1"/>
  <c r="AO145" i="20"/>
  <c r="AM130" i="18"/>
  <c r="AP130" i="18" s="1"/>
  <c r="AO150" i="20"/>
  <c r="AM135" i="18"/>
  <c r="AP135" i="18" s="1"/>
  <c r="AO164" i="20"/>
  <c r="AM149" i="18"/>
  <c r="AP149" i="18" s="1"/>
  <c r="AO172" i="20"/>
  <c r="AM157" i="18"/>
  <c r="AP157" i="18" s="1"/>
  <c r="AO180" i="20"/>
  <c r="AM165" i="18"/>
  <c r="AP165" i="18" s="1"/>
  <c r="AO188" i="20"/>
  <c r="AM173" i="18"/>
  <c r="AP173" i="18" s="1"/>
  <c r="AO196" i="20"/>
  <c r="AM181" i="18"/>
  <c r="AP181" i="18" s="1"/>
  <c r="AO204" i="20"/>
  <c r="AM189" i="18"/>
  <c r="AP189" i="18" s="1"/>
  <c r="AO212" i="20"/>
  <c r="AM197" i="18"/>
  <c r="AP197" i="18" s="1"/>
  <c r="AO220" i="20"/>
  <c r="AM205" i="18"/>
  <c r="AP205" i="18" s="1"/>
  <c r="AO225" i="20"/>
  <c r="AM210" i="18"/>
  <c r="AP210" i="18" s="1"/>
  <c r="AO237" i="20"/>
  <c r="AM222" i="18"/>
  <c r="AP222" i="18" s="1"/>
  <c r="AO253" i="20"/>
  <c r="AM238" i="18"/>
  <c r="AP238" i="18" s="1"/>
  <c r="AO269" i="20"/>
  <c r="AM254" i="18"/>
  <c r="AP254" i="18" s="1"/>
  <c r="AO26" i="20"/>
  <c r="AM19" i="18"/>
  <c r="AP19" i="18" s="1"/>
  <c r="AO82" i="20"/>
  <c r="AM67" i="18"/>
  <c r="AP67" i="18" s="1"/>
  <c r="AO87" i="20"/>
  <c r="AM72" i="18"/>
  <c r="AP72" i="18" s="1"/>
  <c r="AO121" i="20"/>
  <c r="AM106" i="18"/>
  <c r="AP106" i="18" s="1"/>
  <c r="AO138" i="20"/>
  <c r="AM123" i="18"/>
  <c r="AP123" i="18" s="1"/>
  <c r="AO147" i="20"/>
  <c r="AM132" i="18"/>
  <c r="AP132" i="18" s="1"/>
  <c r="AO166" i="20"/>
  <c r="AM151" i="18"/>
  <c r="AP151" i="18" s="1"/>
  <c r="AO229" i="20"/>
  <c r="AM214" i="18"/>
  <c r="AP214" i="18" s="1"/>
  <c r="AO241" i="20"/>
  <c r="AM226" i="18"/>
  <c r="AP226" i="18" s="1"/>
  <c r="AO257" i="20"/>
  <c r="AM242" i="18"/>
  <c r="AP242" i="18" s="1"/>
  <c r="AO273" i="20"/>
  <c r="AM258" i="18"/>
  <c r="AP258" i="18" s="1"/>
  <c r="AO286" i="20"/>
  <c r="AM271" i="18"/>
  <c r="AP271" i="18" s="1"/>
  <c r="AO297" i="20"/>
  <c r="AM282" i="18"/>
  <c r="AP282" i="18" s="1"/>
  <c r="AO300" i="20"/>
  <c r="AM285" i="18"/>
  <c r="AP285" i="18" s="1"/>
  <c r="AO302" i="20"/>
  <c r="AM287" i="18"/>
  <c r="AP287" i="18" s="1"/>
  <c r="AO313" i="20"/>
  <c r="AM298" i="18"/>
  <c r="AP298" i="18" s="1"/>
  <c r="AO316" i="20"/>
  <c r="AM301" i="18"/>
  <c r="AP301" i="18" s="1"/>
  <c r="AO318" i="20"/>
  <c r="AM303" i="18"/>
  <c r="AP303" i="18" s="1"/>
  <c r="AO329" i="20"/>
  <c r="AM314" i="18"/>
  <c r="AP314" i="18" s="1"/>
  <c r="AO332" i="20"/>
  <c r="AM317" i="18"/>
  <c r="AP317" i="18" s="1"/>
  <c r="AO334" i="20"/>
  <c r="AM319" i="18"/>
  <c r="AP319" i="18" s="1"/>
  <c r="AO345" i="20"/>
  <c r="AM330" i="18"/>
  <c r="AP330" i="18" s="1"/>
  <c r="AO348" i="20"/>
  <c r="AM333" i="18"/>
  <c r="AP333" i="18" s="1"/>
  <c r="AO350" i="20"/>
  <c r="AM335" i="18"/>
  <c r="AP335" i="18" s="1"/>
  <c r="AO361" i="20"/>
  <c r="AM346" i="18"/>
  <c r="AP346" i="18" s="1"/>
  <c r="AO381" i="20"/>
  <c r="AM366" i="18"/>
  <c r="AP366" i="18" s="1"/>
  <c r="AO397" i="20"/>
  <c r="AM382" i="18"/>
  <c r="AP382" i="18" s="1"/>
  <c r="AO413" i="20"/>
  <c r="AM398" i="18"/>
  <c r="AP398" i="18" s="1"/>
  <c r="AO293" i="20"/>
  <c r="AM278" i="18"/>
  <c r="AP278" i="18" s="1"/>
  <c r="AO296" i="20"/>
  <c r="AM281" i="18"/>
  <c r="AP281" i="18" s="1"/>
  <c r="AO298" i="20"/>
  <c r="AM283" i="18"/>
  <c r="AP283" i="18" s="1"/>
  <c r="AO309" i="20"/>
  <c r="AM294" i="18"/>
  <c r="AP294" i="18" s="1"/>
  <c r="AO312" i="20"/>
  <c r="AM297" i="18"/>
  <c r="AP297" i="18" s="1"/>
  <c r="AO314" i="20"/>
  <c r="AM299" i="18"/>
  <c r="AP299" i="18" s="1"/>
  <c r="AO328" i="20"/>
  <c r="AM313" i="18"/>
  <c r="AP313" i="18" s="1"/>
  <c r="AO330" i="20"/>
  <c r="AM315" i="18"/>
  <c r="AP315" i="18" s="1"/>
  <c r="AO344" i="20"/>
  <c r="AM329" i="18"/>
  <c r="AP329" i="18" s="1"/>
  <c r="AO346" i="20"/>
  <c r="AM331" i="18"/>
  <c r="AP331" i="18" s="1"/>
  <c r="AO357" i="20"/>
  <c r="AM342" i="18"/>
  <c r="AP342" i="18" s="1"/>
  <c r="AO360" i="20"/>
  <c r="AM345" i="18"/>
  <c r="AP345" i="18" s="1"/>
  <c r="AO362" i="20"/>
  <c r="AM347" i="18"/>
  <c r="AP347" i="18" s="1"/>
  <c r="AO364" i="20"/>
  <c r="AM349" i="18"/>
  <c r="AP349" i="18" s="1"/>
  <c r="AO365" i="20"/>
  <c r="AM350" i="18"/>
  <c r="AP350" i="18" s="1"/>
  <c r="AO372" i="20"/>
  <c r="AM357" i="18"/>
  <c r="AP357" i="18" s="1"/>
  <c r="AO373" i="20"/>
  <c r="AM358" i="18"/>
  <c r="AP358" i="18" s="1"/>
  <c r="AO385" i="20"/>
  <c r="AM370" i="18"/>
  <c r="AP370" i="18" s="1"/>
  <c r="AO401" i="20"/>
  <c r="AM386" i="18"/>
  <c r="AP386" i="18" s="1"/>
  <c r="AO289" i="20"/>
  <c r="AM274" i="18"/>
  <c r="AP274" i="18" s="1"/>
  <c r="AO292" i="20"/>
  <c r="AM277" i="18"/>
  <c r="AP277" i="18" s="1"/>
  <c r="AO294" i="20"/>
  <c r="AM279" i="18"/>
  <c r="AP279" i="18" s="1"/>
  <c r="AO305" i="20"/>
  <c r="AM290" i="18"/>
  <c r="AP290" i="18" s="1"/>
  <c r="AO308" i="20"/>
  <c r="AM293" i="18"/>
  <c r="AP293" i="18" s="1"/>
  <c r="AO310" i="20"/>
  <c r="AM295" i="18"/>
  <c r="AP295" i="18" s="1"/>
  <c r="AO321" i="20"/>
  <c r="AM306" i="18"/>
  <c r="AP306" i="18" s="1"/>
  <c r="AO324" i="20"/>
  <c r="AM309" i="18"/>
  <c r="AP309" i="18" s="1"/>
  <c r="AO326" i="20"/>
  <c r="AM311" i="18"/>
  <c r="AP311" i="18" s="1"/>
  <c r="AO337" i="20"/>
  <c r="AM322" i="18"/>
  <c r="AP322" i="18" s="1"/>
  <c r="AO340" i="20"/>
  <c r="AM325" i="18"/>
  <c r="AP325" i="18" s="1"/>
  <c r="AO342" i="20"/>
  <c r="AM327" i="18"/>
  <c r="AP327" i="18" s="1"/>
  <c r="AO353" i="20"/>
  <c r="AM338" i="18"/>
  <c r="AP338" i="18" s="1"/>
  <c r="AO356" i="20"/>
  <c r="AM341" i="18"/>
  <c r="AP341" i="18" s="1"/>
  <c r="AO358" i="20"/>
  <c r="AM343" i="18"/>
  <c r="AP343" i="18" s="1"/>
  <c r="AO389" i="20"/>
  <c r="AM374" i="18"/>
  <c r="AP374" i="18" s="1"/>
  <c r="AO405" i="20"/>
  <c r="AM390" i="18"/>
  <c r="AP390" i="18" s="1"/>
  <c r="AO367" i="20"/>
  <c r="AM352" i="18"/>
  <c r="AP352" i="18" s="1"/>
  <c r="AO375" i="20"/>
  <c r="AM360" i="18"/>
  <c r="AP360" i="18" s="1"/>
  <c r="AO377" i="20"/>
  <c r="AM362" i="18"/>
  <c r="AP362" i="18" s="1"/>
  <c r="AO379" i="20"/>
  <c r="AM364" i="18"/>
  <c r="AP364" i="18" s="1"/>
  <c r="AO387" i="20"/>
  <c r="AM372" i="18"/>
  <c r="AP372" i="18" s="1"/>
  <c r="AO396" i="20"/>
  <c r="AM381" i="18"/>
  <c r="AP381" i="18" s="1"/>
  <c r="AO402" i="20"/>
  <c r="AM387" i="18"/>
  <c r="AP387" i="18" s="1"/>
  <c r="AO411" i="20"/>
  <c r="AM396" i="18"/>
  <c r="AP396" i="18" s="1"/>
  <c r="AO416" i="20"/>
  <c r="AM401" i="18"/>
  <c r="AP401" i="18" s="1"/>
  <c r="AO427" i="20"/>
  <c r="AM412" i="18"/>
  <c r="AP412" i="18" s="1"/>
  <c r="AO430" i="20"/>
  <c r="AM415" i="18"/>
  <c r="AP415" i="18" s="1"/>
  <c r="AO432" i="20"/>
  <c r="AM417" i="18"/>
  <c r="AP417" i="18" s="1"/>
  <c r="AO443" i="20"/>
  <c r="AM428" i="18"/>
  <c r="AP428" i="18" s="1"/>
  <c r="AO446" i="20"/>
  <c r="AM431" i="18"/>
  <c r="AP431" i="18" s="1"/>
  <c r="AO448" i="20"/>
  <c r="AM433" i="18"/>
  <c r="AP433" i="18" s="1"/>
  <c r="AO459" i="20"/>
  <c r="AM444" i="18"/>
  <c r="AP444" i="18" s="1"/>
  <c r="AO462" i="20"/>
  <c r="AM447" i="18"/>
  <c r="AP447" i="18" s="1"/>
  <c r="AO464" i="20"/>
  <c r="AM449" i="18"/>
  <c r="AP449" i="18" s="1"/>
  <c r="AO2" i="20"/>
  <c r="AN482" i="20"/>
  <c r="AN477" i="20"/>
  <c r="AM2" i="18"/>
  <c r="AP2" i="18" s="1"/>
  <c r="AN478" i="20"/>
  <c r="AO290" i="20"/>
  <c r="AM275" i="18"/>
  <c r="AP275" i="18" s="1"/>
  <c r="AO304" i="20"/>
  <c r="AM289" i="18"/>
  <c r="AP289" i="18" s="1"/>
  <c r="AO322" i="20"/>
  <c r="AM307" i="18"/>
  <c r="AP307" i="18" s="1"/>
  <c r="AO336" i="20"/>
  <c r="AM321" i="18"/>
  <c r="AP321" i="18" s="1"/>
  <c r="AO354" i="20"/>
  <c r="AM339" i="18"/>
  <c r="AP339" i="18" s="1"/>
  <c r="AO393" i="20"/>
  <c r="AM378" i="18"/>
  <c r="AP378" i="18" s="1"/>
  <c r="AO423" i="20"/>
  <c r="AM408" i="18"/>
  <c r="AP408" i="18" s="1"/>
  <c r="AO426" i="20"/>
  <c r="AM411" i="18"/>
  <c r="AP411" i="18" s="1"/>
  <c r="AO428" i="20"/>
  <c r="AM413" i="18"/>
  <c r="AP413" i="18" s="1"/>
  <c r="AO439" i="20"/>
  <c r="AM424" i="18"/>
  <c r="AP424" i="18" s="1"/>
  <c r="AO442" i="20"/>
  <c r="AM427" i="18"/>
  <c r="AP427" i="18" s="1"/>
  <c r="AO444" i="20"/>
  <c r="AM429" i="18"/>
  <c r="AP429" i="18" s="1"/>
  <c r="AO455" i="20"/>
  <c r="AM440" i="18"/>
  <c r="AP440" i="18" s="1"/>
  <c r="AO458" i="20"/>
  <c r="AM443" i="18"/>
  <c r="AP443" i="18" s="1"/>
  <c r="AO460" i="20"/>
  <c r="AM445" i="18"/>
  <c r="AP445" i="18" s="1"/>
  <c r="AO471" i="20"/>
  <c r="AM456" i="18"/>
  <c r="AP456" i="18" s="1"/>
  <c r="AO368" i="20"/>
  <c r="AM353" i="18"/>
  <c r="AP353" i="18" s="1"/>
  <c r="AO376" i="20"/>
  <c r="AM361" i="18"/>
  <c r="AP361" i="18" s="1"/>
  <c r="AO380" i="20"/>
  <c r="AM365" i="18"/>
  <c r="AP365" i="18" s="1"/>
  <c r="AO382" i="20"/>
  <c r="AM367" i="18"/>
  <c r="AP367" i="18" s="1"/>
  <c r="AO386" i="20"/>
  <c r="AM371" i="18"/>
  <c r="AP371" i="18" s="1"/>
  <c r="AO395" i="20"/>
  <c r="AM380" i="18"/>
  <c r="AP380" i="18" s="1"/>
  <c r="AO403" i="20"/>
  <c r="AM388" i="18"/>
  <c r="AP388" i="18" s="1"/>
  <c r="AO412" i="20"/>
  <c r="AM397" i="18"/>
  <c r="AP397" i="18" s="1"/>
  <c r="AO414" i="20"/>
  <c r="AM399" i="18"/>
  <c r="AP399" i="18" s="1"/>
  <c r="AO422" i="20"/>
  <c r="AM407" i="18"/>
  <c r="AP407" i="18" s="1"/>
  <c r="AO424" i="20"/>
  <c r="AM409" i="18"/>
  <c r="AP409" i="18" s="1"/>
  <c r="AO438" i="20"/>
  <c r="AM423" i="18"/>
  <c r="AP423" i="18" s="1"/>
  <c r="AO440" i="20"/>
  <c r="AM425" i="18"/>
  <c r="AP425" i="18" s="1"/>
  <c r="AO454" i="20"/>
  <c r="AM439" i="18"/>
  <c r="AP439" i="18" s="1"/>
  <c r="AO456" i="20"/>
  <c r="AM441" i="18"/>
  <c r="AP441" i="18" s="1"/>
  <c r="AO470" i="20"/>
  <c r="AM455" i="18"/>
  <c r="AP455" i="18" s="1"/>
  <c r="AO472" i="20"/>
  <c r="AM457" i="18"/>
  <c r="AP457" i="18" s="1"/>
  <c r="AO288" i="20"/>
  <c r="AM273" i="18"/>
  <c r="AP273" i="18" s="1"/>
  <c r="AO306" i="20"/>
  <c r="AM291" i="18"/>
  <c r="AP291" i="18" s="1"/>
  <c r="AO320" i="20"/>
  <c r="AM305" i="18"/>
  <c r="AP305" i="18" s="1"/>
  <c r="AO338" i="20"/>
  <c r="AM323" i="18"/>
  <c r="AP323" i="18" s="1"/>
  <c r="AO352" i="20"/>
  <c r="AM337" i="18"/>
  <c r="AP337" i="18" s="1"/>
  <c r="AO409" i="20"/>
  <c r="AM394" i="18"/>
  <c r="AP394" i="18" s="1"/>
  <c r="AO418" i="20"/>
  <c r="AM403" i="18"/>
  <c r="AP403" i="18" s="1"/>
  <c r="AO420" i="20"/>
  <c r="AM405" i="18"/>
  <c r="AP405" i="18" s="1"/>
  <c r="AO434" i="20"/>
  <c r="AM419" i="18"/>
  <c r="AP419" i="18" s="1"/>
  <c r="AO436" i="20"/>
  <c r="AM421" i="18"/>
  <c r="AP421" i="18" s="1"/>
  <c r="AO450" i="20"/>
  <c r="AM435" i="18"/>
  <c r="AP435" i="18" s="1"/>
  <c r="AO452" i="20"/>
  <c r="AM437" i="18"/>
  <c r="AP437" i="18" s="1"/>
  <c r="AO466" i="20"/>
  <c r="AM451" i="18"/>
  <c r="AP451" i="18" s="1"/>
  <c r="AO468" i="20"/>
  <c r="AM453" i="18"/>
  <c r="AP453" i="18" s="1"/>
  <c r="E6" i="15"/>
  <c r="J4" i="15"/>
  <c r="I4" i="15"/>
  <c r="AO474" i="20"/>
  <c r="AM459" i="18"/>
  <c r="AP459" i="18" s="1"/>
  <c r="B5" i="21"/>
  <c r="C5" i="21"/>
  <c r="B8" i="21"/>
  <c r="C8" i="21"/>
  <c r="AG305" i="25" l="1"/>
  <c r="AK305" i="25" s="1"/>
  <c r="AI304" i="17"/>
  <c r="AI305" i="25" s="1"/>
  <c r="AG440" i="25"/>
  <c r="AK440" i="25" s="1"/>
  <c r="AI439" i="17"/>
  <c r="AI440" i="25" s="1"/>
  <c r="AG274" i="25"/>
  <c r="AK274" i="25" s="1"/>
  <c r="AI273" i="17"/>
  <c r="AI274" i="25" s="1"/>
  <c r="AG236" i="25"/>
  <c r="AK236" i="25" s="1"/>
  <c r="AI235" i="17"/>
  <c r="AI236" i="25" s="1"/>
  <c r="AG212" i="25"/>
  <c r="AK212" i="25" s="1"/>
  <c r="AI211" i="17"/>
  <c r="AG422" i="25"/>
  <c r="AK422" i="25" s="1"/>
  <c r="AI421" i="17"/>
  <c r="AI422" i="25" s="1"/>
  <c r="AG273" i="25"/>
  <c r="AK273" i="25" s="1"/>
  <c r="AI272" i="17"/>
  <c r="AI273" i="25" s="1"/>
  <c r="AG309" i="25"/>
  <c r="AK309" i="25" s="1"/>
  <c r="AI308" i="17"/>
  <c r="AI309" i="25" s="1"/>
  <c r="AG265" i="25"/>
  <c r="AK265" i="25" s="1"/>
  <c r="AI264" i="17"/>
  <c r="AI265" i="25" s="1"/>
  <c r="AG211" i="25"/>
  <c r="AK211" i="25" s="1"/>
  <c r="AI210" i="17"/>
  <c r="AI211" i="25" s="1"/>
  <c r="AG294" i="25"/>
  <c r="AK294" i="25" s="1"/>
  <c r="AI293" i="17"/>
  <c r="AI294" i="25" s="1"/>
  <c r="AG386" i="25"/>
  <c r="AK386" i="25" s="1"/>
  <c r="AI385" i="17"/>
  <c r="AI386" i="25" s="1"/>
  <c r="AG282" i="25"/>
  <c r="AK282" i="25" s="1"/>
  <c r="AI281" i="17"/>
  <c r="AI282" i="25" s="1"/>
  <c r="AG231" i="25"/>
  <c r="AK231" i="25" s="1"/>
  <c r="AI230" i="17"/>
  <c r="AI231" i="25" s="1"/>
  <c r="AG172" i="25"/>
  <c r="AK172" i="25" s="1"/>
  <c r="AI171" i="17"/>
  <c r="AI172" i="25" s="1"/>
  <c r="AG441" i="25"/>
  <c r="AK441" i="25" s="1"/>
  <c r="AI440" i="17"/>
  <c r="AI441" i="25" s="1"/>
  <c r="AG434" i="25"/>
  <c r="AK434" i="25" s="1"/>
  <c r="AI433" i="17"/>
  <c r="AI434" i="25" s="1"/>
  <c r="AG301" i="25"/>
  <c r="AK301" i="25" s="1"/>
  <c r="AI300" i="17"/>
  <c r="AI301" i="25" s="1"/>
  <c r="AG257" i="25"/>
  <c r="AK257" i="25" s="1"/>
  <c r="AI256" i="17"/>
  <c r="AI257" i="25" s="1"/>
  <c r="AG168" i="25"/>
  <c r="AK168" i="25" s="1"/>
  <c r="AI167" i="17"/>
  <c r="AI168" i="25" s="1"/>
  <c r="AG285" i="25"/>
  <c r="AK285" i="25" s="1"/>
  <c r="AI284" i="17"/>
  <c r="AI285" i="25" s="1"/>
  <c r="AG330" i="25"/>
  <c r="AK330" i="25" s="1"/>
  <c r="AI329" i="17"/>
  <c r="AI330" i="25" s="1"/>
  <c r="AG264" i="25"/>
  <c r="AK264" i="25" s="1"/>
  <c r="AI263" i="17"/>
  <c r="AI264" i="25" s="1"/>
  <c r="AG185" i="25"/>
  <c r="AK185" i="25" s="1"/>
  <c r="AI184" i="17"/>
  <c r="AI185" i="25" s="1"/>
  <c r="AG284" i="25"/>
  <c r="AK284" i="25" s="1"/>
  <c r="AI283" i="17"/>
  <c r="AI284" i="25" s="1"/>
  <c r="AG443" i="25"/>
  <c r="AK443" i="25" s="1"/>
  <c r="AI442" i="17"/>
  <c r="AI443" i="25" s="1"/>
  <c r="AG263" i="25"/>
  <c r="AK263" i="25" s="1"/>
  <c r="AI262" i="17"/>
  <c r="AG232" i="25"/>
  <c r="AK232" i="25" s="1"/>
  <c r="AI231" i="17"/>
  <c r="AI232" i="25" s="1"/>
  <c r="AG289" i="25"/>
  <c r="AK289" i="25" s="1"/>
  <c r="AI288" i="17"/>
  <c r="AI289" i="25" s="1"/>
  <c r="AG316" i="25"/>
  <c r="AK316" i="25" s="1"/>
  <c r="AI315" i="17"/>
  <c r="AI316" i="25" s="1"/>
  <c r="AG269" i="25"/>
  <c r="AK269" i="25" s="1"/>
  <c r="AI268" i="17"/>
  <c r="AI269" i="25" s="1"/>
  <c r="AG227" i="25"/>
  <c r="AK227" i="25" s="1"/>
  <c r="AI226" i="17"/>
  <c r="AI227" i="25" s="1"/>
  <c r="AG438" i="25"/>
  <c r="AK438" i="25" s="1"/>
  <c r="AI437" i="17"/>
  <c r="AI438" i="25" s="1"/>
  <c r="AG288" i="25"/>
  <c r="AK288" i="25" s="1"/>
  <c r="AI287" i="17"/>
  <c r="AI288" i="25" s="1"/>
  <c r="AG411" i="25"/>
  <c r="AK411" i="25" s="1"/>
  <c r="AI410" i="17"/>
  <c r="AI411" i="25" s="1"/>
  <c r="AG258" i="25"/>
  <c r="AK258" i="25" s="1"/>
  <c r="AI257" i="17"/>
  <c r="AG243" i="25"/>
  <c r="AK243" i="25" s="1"/>
  <c r="AI242" i="17"/>
  <c r="AI243" i="25" s="1"/>
  <c r="AG430" i="25"/>
  <c r="AK430" i="25" s="1"/>
  <c r="AI429" i="17"/>
  <c r="AI430" i="25" s="1"/>
  <c r="AG287" i="25"/>
  <c r="AK287" i="25" s="1"/>
  <c r="AI286" i="17"/>
  <c r="AI287" i="25" s="1"/>
  <c r="AG395" i="25"/>
  <c r="AK395" i="25" s="1"/>
  <c r="AI394" i="17"/>
  <c r="AI395" i="25" s="1"/>
  <c r="AG256" i="25"/>
  <c r="AK256" i="25" s="1"/>
  <c r="AI255" i="17"/>
  <c r="AG241" i="25"/>
  <c r="AK241" i="25" s="1"/>
  <c r="AI240" i="17"/>
  <c r="AI241" i="25" s="1"/>
  <c r="AG160" i="25"/>
  <c r="AK160" i="25" s="1"/>
  <c r="AI159" i="17"/>
  <c r="AI160" i="25" s="1"/>
  <c r="AG423" i="25"/>
  <c r="AK423" i="25" s="1"/>
  <c r="AI422" i="17"/>
  <c r="AI423" i="25" s="1"/>
  <c r="AG437" i="25"/>
  <c r="AK437" i="25" s="1"/>
  <c r="AI436" i="17"/>
  <c r="AI437" i="25" s="1"/>
  <c r="AG293" i="25"/>
  <c r="AK293" i="25" s="1"/>
  <c r="AI292" i="17"/>
  <c r="AG248" i="25"/>
  <c r="AK248" i="25" s="1"/>
  <c r="AI247" i="17"/>
  <c r="AI248" i="25" s="1"/>
  <c r="AG222" i="25"/>
  <c r="AK222" i="25" s="1"/>
  <c r="AI221" i="17"/>
  <c r="AI222" i="25" s="1"/>
  <c r="AG283" i="25"/>
  <c r="AK283" i="25" s="1"/>
  <c r="AI282" i="17"/>
  <c r="AI283" i="25" s="1"/>
  <c r="AG435" i="25"/>
  <c r="AK435" i="25" s="1"/>
  <c r="AI434" i="17"/>
  <c r="AI435" i="25" s="1"/>
  <c r="AG249" i="25"/>
  <c r="AK249" i="25" s="1"/>
  <c r="AI248" i="17"/>
  <c r="AI249" i="25" s="1"/>
  <c r="AG235" i="25"/>
  <c r="AK235" i="25" s="1"/>
  <c r="AI234" i="17"/>
  <c r="AI235" i="25" s="1"/>
  <c r="AG310" i="25"/>
  <c r="AK310" i="25" s="1"/>
  <c r="AI309" i="17"/>
  <c r="AI310" i="25" s="1"/>
  <c r="AG266" i="25"/>
  <c r="AK266" i="25" s="1"/>
  <c r="AI265" i="17"/>
  <c r="AI266" i="25" s="1"/>
  <c r="AG281" i="25"/>
  <c r="AK281" i="25" s="1"/>
  <c r="AI280" i="17"/>
  <c r="AI281" i="25" s="1"/>
  <c r="AG230" i="25"/>
  <c r="AK230" i="25" s="1"/>
  <c r="AI229" i="17"/>
  <c r="AI230" i="25" s="1"/>
  <c r="AG414" i="25"/>
  <c r="AK414" i="25" s="1"/>
  <c r="AI413" i="17"/>
  <c r="AI414" i="25" s="1"/>
  <c r="AG272" i="25"/>
  <c r="AK272" i="25" s="1"/>
  <c r="AI271" i="17"/>
  <c r="AI272" i="25" s="1"/>
  <c r="AG304" i="25"/>
  <c r="AK304" i="25" s="1"/>
  <c r="AI303" i="17"/>
  <c r="AI304" i="25" s="1"/>
  <c r="AG246" i="25"/>
  <c r="AK246" i="25" s="1"/>
  <c r="AI245" i="17"/>
  <c r="AI246" i="25" s="1"/>
  <c r="AG214" i="25"/>
  <c r="AK214" i="25" s="1"/>
  <c r="AI213" i="17"/>
  <c r="AI214" i="25" s="1"/>
  <c r="AG384" i="25"/>
  <c r="AK384" i="25" s="1"/>
  <c r="AI383" i="17"/>
  <c r="AI384" i="25" s="1"/>
  <c r="AG270" i="25"/>
  <c r="AK270" i="25" s="1"/>
  <c r="AI269" i="17"/>
  <c r="AI270" i="25" s="1"/>
  <c r="AG329" i="25"/>
  <c r="AK329" i="25" s="1"/>
  <c r="AI328" i="17"/>
  <c r="AI329" i="25" s="1"/>
  <c r="AG251" i="25"/>
  <c r="AK251" i="25" s="1"/>
  <c r="AI250" i="17"/>
  <c r="AG237" i="25"/>
  <c r="AK237" i="25" s="1"/>
  <c r="AI236" i="17"/>
  <c r="AI237" i="25" s="1"/>
  <c r="AG278" i="25"/>
  <c r="AK278" i="25" s="1"/>
  <c r="AI277" i="17"/>
  <c r="AI278" i="25" s="1"/>
  <c r="AG299" i="25"/>
  <c r="AK299" i="25" s="1"/>
  <c r="AI298" i="17"/>
  <c r="AI299" i="25" s="1"/>
  <c r="AG255" i="25"/>
  <c r="AK255" i="25" s="1"/>
  <c r="AI254" i="17"/>
  <c r="AI255" i="25" s="1"/>
  <c r="AG180" i="25"/>
  <c r="AK180" i="25" s="1"/>
  <c r="AI179" i="17"/>
  <c r="AI180" i="25" s="1"/>
  <c r="AG425" i="25"/>
  <c r="AK425" i="25" s="1"/>
  <c r="AI424" i="17"/>
  <c r="AI425" i="25" s="1"/>
  <c r="AG276" i="25"/>
  <c r="AK276" i="25" s="1"/>
  <c r="AI275" i="17"/>
  <c r="AI276" i="25" s="1"/>
  <c r="AG315" i="25"/>
  <c r="AK315" i="25" s="1"/>
  <c r="AI314" i="17"/>
  <c r="AI315" i="25" s="1"/>
  <c r="AG268" i="25"/>
  <c r="AK268" i="25" s="1"/>
  <c r="AI267" i="17"/>
  <c r="AI268" i="25" s="1"/>
  <c r="AG207" i="25"/>
  <c r="AK207" i="25" s="1"/>
  <c r="AI206" i="17"/>
  <c r="AI207" i="25" s="1"/>
  <c r="AG417" i="25"/>
  <c r="AK417" i="25" s="1"/>
  <c r="AI416" i="17"/>
  <c r="AI417" i="25" s="1"/>
  <c r="AG275" i="25"/>
  <c r="AK275" i="25" s="1"/>
  <c r="AI274" i="17"/>
  <c r="AI275" i="25" s="1"/>
  <c r="AG313" i="25"/>
  <c r="AK313" i="25" s="1"/>
  <c r="AI312" i="17"/>
  <c r="AI313" i="25" s="1"/>
  <c r="AG267" i="25"/>
  <c r="AK267" i="25" s="1"/>
  <c r="AI266" i="17"/>
  <c r="AI267" i="25" s="1"/>
  <c r="AG204" i="25"/>
  <c r="AK204" i="25" s="1"/>
  <c r="AI203" i="17"/>
  <c r="AI204" i="25" s="1"/>
  <c r="AG300" i="25"/>
  <c r="AK300" i="25" s="1"/>
  <c r="AI299" i="17"/>
  <c r="AI300" i="25" s="1"/>
  <c r="AG432" i="25"/>
  <c r="AK432" i="25" s="1"/>
  <c r="AI431" i="17"/>
  <c r="AI432" i="25" s="1"/>
  <c r="AG271" i="25"/>
  <c r="AK271" i="25" s="1"/>
  <c r="AI270" i="17"/>
  <c r="AI271" i="25" s="1"/>
  <c r="AG234" i="25"/>
  <c r="AK234" i="25" s="1"/>
  <c r="AI233" i="17"/>
  <c r="AG156" i="25"/>
  <c r="AK156" i="25" s="1"/>
  <c r="AI155" i="17"/>
  <c r="AI156" i="25" s="1"/>
  <c r="AG373" i="25"/>
  <c r="AK373" i="25" s="1"/>
  <c r="AI372" i="17"/>
  <c r="AI373" i="25" s="1"/>
  <c r="AG442" i="25"/>
  <c r="AK442" i="25" s="1"/>
  <c r="AI441" i="17"/>
  <c r="AI442" i="25" s="1"/>
  <c r="AG321" i="25"/>
  <c r="AK321" i="25" s="1"/>
  <c r="AI320" i="17"/>
  <c r="AI321" i="25" s="1"/>
  <c r="AG261" i="25"/>
  <c r="AK261" i="25" s="1"/>
  <c r="AI260" i="17"/>
  <c r="AG206" i="25"/>
  <c r="AK206" i="25" s="1"/>
  <c r="AI205" i="17"/>
  <c r="AI206" i="25" s="1"/>
  <c r="AG291" i="25"/>
  <c r="AK291" i="25" s="1"/>
  <c r="AI290" i="17"/>
  <c r="AI291" i="25" s="1"/>
  <c r="AG427" i="25"/>
  <c r="AK427" i="25" s="1"/>
  <c r="AI426" i="17"/>
  <c r="AI427" i="25" s="1"/>
  <c r="AG260" i="25"/>
  <c r="AK260" i="25" s="1"/>
  <c r="AI259" i="17"/>
  <c r="AI260" i="25" s="1"/>
  <c r="AG228" i="25"/>
  <c r="AK228" i="25" s="1"/>
  <c r="AI227" i="17"/>
  <c r="B7" i="21"/>
  <c r="AG415" i="25"/>
  <c r="AK415" i="25" s="1"/>
  <c r="AI414" i="17"/>
  <c r="AI415" i="25" s="1"/>
  <c r="AG429" i="25"/>
  <c r="AK429" i="25" s="1"/>
  <c r="AI428" i="17"/>
  <c r="AI429" i="25" s="1"/>
  <c r="AG292" i="25"/>
  <c r="AK292" i="25" s="1"/>
  <c r="AI291" i="17"/>
  <c r="AI292" i="25" s="1"/>
  <c r="AG233" i="25"/>
  <c r="AK233" i="25" s="1"/>
  <c r="AI232" i="17"/>
  <c r="AI233" i="25" s="1"/>
  <c r="AG393" i="25"/>
  <c r="AK393" i="25" s="1"/>
  <c r="AI392" i="17"/>
  <c r="AG421" i="25"/>
  <c r="AK421" i="25" s="1"/>
  <c r="AI420" i="17"/>
  <c r="AI421" i="25" s="1"/>
  <c r="AG303" i="25"/>
  <c r="AK303" i="25" s="1"/>
  <c r="AI302" i="17"/>
  <c r="AI303" i="25" s="1"/>
  <c r="AG262" i="25"/>
  <c r="AK262" i="25" s="1"/>
  <c r="AI261" i="17"/>
  <c r="AI262" i="25" s="1"/>
  <c r="AG229" i="25"/>
  <c r="AK229" i="25" s="1"/>
  <c r="AI228" i="17"/>
  <c r="AI229" i="25" s="1"/>
  <c r="AG433" i="25"/>
  <c r="AK433" i="25" s="1"/>
  <c r="AI432" i="17"/>
  <c r="AI433" i="25" s="1"/>
  <c r="AG426" i="25"/>
  <c r="AK426" i="25" s="1"/>
  <c r="AI425" i="17"/>
  <c r="AI426" i="25" s="1"/>
  <c r="AG279" i="25"/>
  <c r="AK279" i="25" s="1"/>
  <c r="AI278" i="17"/>
  <c r="AI279" i="25" s="1"/>
  <c r="AG242" i="25"/>
  <c r="AK242" i="25" s="1"/>
  <c r="AI241" i="17"/>
  <c r="AG220" i="25"/>
  <c r="AK220" i="25" s="1"/>
  <c r="AI219" i="17"/>
  <c r="AI220" i="25" s="1"/>
  <c r="AG439" i="25"/>
  <c r="AK439" i="25" s="1"/>
  <c r="AI438" i="17"/>
  <c r="AI439" i="25" s="1"/>
  <c r="AG418" i="25"/>
  <c r="AK418" i="25" s="1"/>
  <c r="AI417" i="17"/>
  <c r="AG297" i="25"/>
  <c r="AK297" i="25" s="1"/>
  <c r="AI296" i="17"/>
  <c r="AI297" i="25" s="1"/>
  <c r="AG254" i="25"/>
  <c r="AK254" i="25" s="1"/>
  <c r="AI253" i="17"/>
  <c r="AI254" i="25" s="1"/>
  <c r="AG216" i="25"/>
  <c r="AK216" i="25" s="1"/>
  <c r="AI215" i="17"/>
  <c r="AI216" i="25" s="1"/>
  <c r="D26" i="21"/>
  <c r="D28" i="21" s="1"/>
  <c r="AG431" i="25"/>
  <c r="AK431" i="25" s="1"/>
  <c r="AI430" i="17"/>
  <c r="AI431" i="25" s="1"/>
  <c r="AG410" i="25"/>
  <c r="AK410" i="25" s="1"/>
  <c r="AI409" i="17"/>
  <c r="AI410" i="25" s="1"/>
  <c r="AG295" i="25"/>
  <c r="AK295" i="25" s="1"/>
  <c r="AI294" i="17"/>
  <c r="AI295" i="25" s="1"/>
  <c r="AG250" i="25"/>
  <c r="AK250" i="25" s="1"/>
  <c r="AI249" i="17"/>
  <c r="AI250" i="25" s="1"/>
  <c r="AG219" i="25"/>
  <c r="AK219" i="25" s="1"/>
  <c r="AI218" i="17"/>
  <c r="AI219" i="25" s="1"/>
  <c r="AG286" i="25"/>
  <c r="AK286" i="25" s="1"/>
  <c r="AI285" i="17"/>
  <c r="AI286" i="25" s="1"/>
  <c r="AG394" i="25"/>
  <c r="AK394" i="25" s="1"/>
  <c r="AI393" i="17"/>
  <c r="AG253" i="25"/>
  <c r="AK253" i="25" s="1"/>
  <c r="AI252" i="17"/>
  <c r="AG240" i="25"/>
  <c r="AK240" i="25" s="1"/>
  <c r="AI239" i="17"/>
  <c r="AI240" i="25" s="1"/>
  <c r="AG311" i="25"/>
  <c r="AK311" i="25" s="1"/>
  <c r="AI310" i="17"/>
  <c r="AG413" i="25"/>
  <c r="AK413" i="25" s="1"/>
  <c r="AI412" i="17"/>
  <c r="AI413" i="25" s="1"/>
  <c r="AG302" i="25"/>
  <c r="AK302" i="25" s="1"/>
  <c r="AI301" i="17"/>
  <c r="AI302" i="25" s="1"/>
  <c r="AG244" i="25"/>
  <c r="AK244" i="25" s="1"/>
  <c r="AI243" i="17"/>
  <c r="AI244" i="25" s="1"/>
  <c r="AG218" i="25"/>
  <c r="AK218" i="25" s="1"/>
  <c r="AI217" i="17"/>
  <c r="AI218" i="25" s="1"/>
  <c r="AG280" i="25"/>
  <c r="AK280" i="25" s="1"/>
  <c r="AI279" i="17"/>
  <c r="AI280" i="25" s="1"/>
  <c r="AG320" i="25"/>
  <c r="AK320" i="25" s="1"/>
  <c r="AI319" i="17"/>
  <c r="AI320" i="25" s="1"/>
  <c r="AG247" i="25"/>
  <c r="AK247" i="25" s="1"/>
  <c r="AI246" i="17"/>
  <c r="AI247" i="25" s="1"/>
  <c r="AG210" i="25"/>
  <c r="AK210" i="25" s="1"/>
  <c r="AI209" i="17"/>
  <c r="AI210" i="25" s="1"/>
  <c r="AG298" i="25"/>
  <c r="AK298" i="25" s="1"/>
  <c r="AI297" i="17"/>
  <c r="AI298" i="25" s="1"/>
  <c r="AG424" i="25"/>
  <c r="AK424" i="25" s="1"/>
  <c r="AI423" i="17"/>
  <c r="AG252" i="25"/>
  <c r="AK252" i="25" s="1"/>
  <c r="AI251" i="17"/>
  <c r="AG238" i="25"/>
  <c r="AK238" i="25" s="1"/>
  <c r="AI237" i="17"/>
  <c r="AI238" i="25" s="1"/>
  <c r="AG296" i="25"/>
  <c r="AK296" i="25" s="1"/>
  <c r="AI295" i="17"/>
  <c r="AG416" i="25"/>
  <c r="AK416" i="25" s="1"/>
  <c r="AI415" i="17"/>
  <c r="AI416" i="25" s="1"/>
  <c r="AG290" i="25"/>
  <c r="AK290" i="25" s="1"/>
  <c r="AI289" i="17"/>
  <c r="AI290" i="25" s="1"/>
  <c r="AG245" i="25"/>
  <c r="AK245" i="25" s="1"/>
  <c r="AI244" i="17"/>
  <c r="AI245" i="25" s="1"/>
  <c r="AG176" i="25"/>
  <c r="AK176" i="25" s="1"/>
  <c r="AI175" i="17"/>
  <c r="AG307" i="25"/>
  <c r="AK307" i="25" s="1"/>
  <c r="AI306" i="17"/>
  <c r="AI307" i="25" s="1"/>
  <c r="AG419" i="25"/>
  <c r="AK419" i="25" s="1"/>
  <c r="AI418" i="17"/>
  <c r="AG259" i="25"/>
  <c r="AK259" i="25" s="1"/>
  <c r="AI258" i="17"/>
  <c r="AI259" i="25" s="1"/>
  <c r="AG226" i="25"/>
  <c r="AK226" i="25" s="1"/>
  <c r="AI225" i="17"/>
  <c r="AI226" i="25" s="1"/>
  <c r="AG58" i="25"/>
  <c r="AK58" i="25" s="1"/>
  <c r="AI57" i="17"/>
  <c r="AI58" i="25" s="1"/>
  <c r="AG306" i="25"/>
  <c r="AK306" i="25" s="1"/>
  <c r="AI305" i="17"/>
  <c r="AG445" i="25"/>
  <c r="AK445" i="25" s="1"/>
  <c r="AI444" i="17"/>
  <c r="AI445" i="25" s="1"/>
  <c r="AG277" i="25"/>
  <c r="AK277" i="25" s="1"/>
  <c r="AI276" i="17"/>
  <c r="AI277" i="25" s="1"/>
  <c r="AG239" i="25"/>
  <c r="AK239" i="25" s="1"/>
  <c r="AI238" i="17"/>
  <c r="AI239" i="25" s="1"/>
  <c r="AG164" i="25"/>
  <c r="AK164" i="25" s="1"/>
  <c r="AI163" i="17"/>
  <c r="AI5" i="25"/>
  <c r="F3" i="22"/>
  <c r="AG390" i="25"/>
  <c r="AK390" i="25" s="1"/>
  <c r="AI389" i="17"/>
  <c r="AI390" i="25" s="1"/>
  <c r="AG174" i="25"/>
  <c r="AK174" i="25" s="1"/>
  <c r="AI173" i="17"/>
  <c r="AI174" i="25" s="1"/>
  <c r="AG158" i="25"/>
  <c r="AK158" i="25" s="1"/>
  <c r="AI157" i="17"/>
  <c r="AI158" i="25" s="1"/>
  <c r="AG171" i="25"/>
  <c r="AK171" i="25" s="1"/>
  <c r="AI170" i="17"/>
  <c r="AI171" i="25" s="1"/>
  <c r="AG155" i="25"/>
  <c r="AK155" i="25" s="1"/>
  <c r="AI154" i="17"/>
  <c r="AI155" i="25" s="1"/>
  <c r="AG44" i="25"/>
  <c r="AK44" i="25" s="1"/>
  <c r="AI43" i="17"/>
  <c r="AI44" i="25" s="1"/>
  <c r="AG36" i="25"/>
  <c r="AK36" i="25" s="1"/>
  <c r="AI35" i="17"/>
  <c r="AG28" i="25"/>
  <c r="AK28" i="25" s="1"/>
  <c r="AI27" i="17"/>
  <c r="AI28" i="25" s="1"/>
  <c r="AG47" i="25"/>
  <c r="AK47" i="25" s="1"/>
  <c r="AI46" i="17"/>
  <c r="AI47" i="25" s="1"/>
  <c r="AG387" i="25"/>
  <c r="AK387" i="25" s="1"/>
  <c r="AI386" i="17"/>
  <c r="AI387" i="25" s="1"/>
  <c r="AG173" i="25"/>
  <c r="AK173" i="25" s="1"/>
  <c r="AI172" i="17"/>
  <c r="AG157" i="25"/>
  <c r="AK157" i="25" s="1"/>
  <c r="AI156" i="17"/>
  <c r="AI157" i="25" s="1"/>
  <c r="AG52" i="25"/>
  <c r="AK52" i="25" s="1"/>
  <c r="AI51" i="17"/>
  <c r="AI52" i="25" s="1"/>
  <c r="AG39" i="25"/>
  <c r="AK39" i="25" s="1"/>
  <c r="AI38" i="17"/>
  <c r="AG31" i="25"/>
  <c r="AK31" i="25" s="1"/>
  <c r="AI30" i="17"/>
  <c r="AI31" i="25" s="1"/>
  <c r="AG177" i="25"/>
  <c r="AK177" i="25" s="1"/>
  <c r="AI176" i="17"/>
  <c r="AI177" i="25" s="1"/>
  <c r="AG161" i="25"/>
  <c r="AK161" i="25" s="1"/>
  <c r="AI160" i="17"/>
  <c r="AI161" i="25" s="1"/>
  <c r="AG48" i="25"/>
  <c r="AK48" i="25" s="1"/>
  <c r="AI47" i="17"/>
  <c r="AI48" i="25" s="1"/>
  <c r="AG41" i="25"/>
  <c r="AK41" i="25" s="1"/>
  <c r="AI40" i="17"/>
  <c r="AI41" i="25" s="1"/>
  <c r="AG33" i="25"/>
  <c r="AK33" i="25" s="1"/>
  <c r="AI32" i="17"/>
  <c r="AI33" i="25" s="1"/>
  <c r="AG51" i="25"/>
  <c r="AK51" i="25" s="1"/>
  <c r="AI50" i="17"/>
  <c r="AI51" i="25" s="1"/>
  <c r="AG388" i="25"/>
  <c r="AK388" i="25" s="1"/>
  <c r="AI387" i="17"/>
  <c r="AG178" i="25"/>
  <c r="AK178" i="25" s="1"/>
  <c r="AI177" i="17"/>
  <c r="AI178" i="25" s="1"/>
  <c r="AG162" i="25"/>
  <c r="AK162" i="25" s="1"/>
  <c r="AI161" i="17"/>
  <c r="AI162" i="25" s="1"/>
  <c r="AG175" i="25"/>
  <c r="AK175" i="25" s="1"/>
  <c r="AI174" i="17"/>
  <c r="AI175" i="25" s="1"/>
  <c r="AG159" i="25"/>
  <c r="AK159" i="25" s="1"/>
  <c r="AI158" i="17"/>
  <c r="AI159" i="25" s="1"/>
  <c r="AG46" i="25"/>
  <c r="AK46" i="25" s="1"/>
  <c r="AI45" i="17"/>
  <c r="AG38" i="25"/>
  <c r="AK38" i="25" s="1"/>
  <c r="AI37" i="17"/>
  <c r="AI38" i="25" s="1"/>
  <c r="AG30" i="25"/>
  <c r="AK30" i="25" s="1"/>
  <c r="AI29" i="17"/>
  <c r="AI30" i="25" s="1"/>
  <c r="AG444" i="25"/>
  <c r="AK444" i="25" s="1"/>
  <c r="AI443" i="17"/>
  <c r="AG182" i="25"/>
  <c r="AK182" i="25" s="1"/>
  <c r="AI181" i="17"/>
  <c r="AG166" i="25"/>
  <c r="AK166" i="25" s="1"/>
  <c r="AI165" i="17"/>
  <c r="AG179" i="25"/>
  <c r="AK179" i="25" s="1"/>
  <c r="AI178" i="17"/>
  <c r="AG163" i="25"/>
  <c r="AK163" i="25" s="1"/>
  <c r="AI162" i="17"/>
  <c r="AG54" i="25"/>
  <c r="AK54" i="25" s="1"/>
  <c r="AI53" i="17"/>
  <c r="AI54" i="25" s="1"/>
  <c r="AG40" i="25"/>
  <c r="AK40" i="25" s="1"/>
  <c r="AI39" i="17"/>
  <c r="AI40" i="25" s="1"/>
  <c r="AG32" i="25"/>
  <c r="AK32" i="25" s="1"/>
  <c r="AI31" i="17"/>
  <c r="AG53" i="25"/>
  <c r="AK53" i="25" s="1"/>
  <c r="AI52" i="17"/>
  <c r="AI53" i="25" s="1"/>
  <c r="AG391" i="25"/>
  <c r="AK391" i="25" s="1"/>
  <c r="AI390" i="17"/>
  <c r="AI391" i="25" s="1"/>
  <c r="AG181" i="25"/>
  <c r="AK181" i="25" s="1"/>
  <c r="AI180" i="17"/>
  <c r="AG165" i="25"/>
  <c r="AK165" i="25" s="1"/>
  <c r="AI164" i="17"/>
  <c r="AG49" i="25"/>
  <c r="AK49" i="25" s="1"/>
  <c r="AI48" i="17"/>
  <c r="AI49" i="25" s="1"/>
  <c r="AG43" i="25"/>
  <c r="AK43" i="25" s="1"/>
  <c r="AI42" i="17"/>
  <c r="AI43" i="25" s="1"/>
  <c r="AG35" i="25"/>
  <c r="AK35" i="25" s="1"/>
  <c r="AI34" i="17"/>
  <c r="AI35" i="25" s="1"/>
  <c r="AG461" i="25"/>
  <c r="AK461" i="25" s="1"/>
  <c r="AI460" i="17"/>
  <c r="AI450" i="25"/>
  <c r="F463" i="22"/>
  <c r="AG389" i="25"/>
  <c r="AK389" i="25" s="1"/>
  <c r="AI388" i="17"/>
  <c r="AI389" i="25" s="1"/>
  <c r="AG169" i="25"/>
  <c r="AK169" i="25" s="1"/>
  <c r="AI168" i="17"/>
  <c r="AI169" i="25" s="1"/>
  <c r="AG56" i="25"/>
  <c r="AK56" i="25" s="1"/>
  <c r="AI55" i="17"/>
  <c r="AI56" i="25" s="1"/>
  <c r="AG45" i="25"/>
  <c r="AK45" i="25" s="1"/>
  <c r="AI44" i="17"/>
  <c r="AI45" i="25" s="1"/>
  <c r="AG37" i="25"/>
  <c r="AK37" i="25" s="1"/>
  <c r="AI36" i="17"/>
  <c r="AI37" i="25" s="1"/>
  <c r="AG29" i="25"/>
  <c r="AK29" i="25" s="1"/>
  <c r="AI28" i="17"/>
  <c r="AI29" i="25" s="1"/>
  <c r="AG392" i="25"/>
  <c r="AK392" i="25" s="1"/>
  <c r="AI391" i="17"/>
  <c r="AI392" i="25" s="1"/>
  <c r="AG184" i="25"/>
  <c r="AK184" i="25" s="1"/>
  <c r="AI183" i="17"/>
  <c r="AI184" i="25" s="1"/>
  <c r="AG170" i="25"/>
  <c r="AK170" i="25" s="1"/>
  <c r="AI169" i="17"/>
  <c r="AI170" i="25" s="1"/>
  <c r="AG183" i="25"/>
  <c r="AK183" i="25" s="1"/>
  <c r="AI182" i="17"/>
  <c r="AI183" i="25" s="1"/>
  <c r="AG167" i="25"/>
  <c r="AK167" i="25" s="1"/>
  <c r="AI166" i="17"/>
  <c r="AI167" i="25" s="1"/>
  <c r="AG50" i="25"/>
  <c r="AK50" i="25" s="1"/>
  <c r="AI49" i="17"/>
  <c r="AI50" i="25" s="1"/>
  <c r="AG42" i="25"/>
  <c r="AK42" i="25" s="1"/>
  <c r="AI41" i="17"/>
  <c r="AI42" i="25" s="1"/>
  <c r="AG34" i="25"/>
  <c r="AK34" i="25" s="1"/>
  <c r="AI33" i="17"/>
  <c r="AI34" i="25" s="1"/>
  <c r="AG55" i="25"/>
  <c r="AK55" i="25" s="1"/>
  <c r="AI54" i="17"/>
  <c r="AI55" i="25" s="1"/>
  <c r="B19" i="21"/>
  <c r="C19" i="21"/>
  <c r="B2" i="21"/>
  <c r="C2" i="21"/>
  <c r="AB8" i="23"/>
  <c r="O10" i="23" s="1"/>
  <c r="M54" i="24" s="1"/>
  <c r="F7" i="16"/>
  <c r="G7" i="16"/>
  <c r="D7" i="16"/>
  <c r="E7" i="16"/>
  <c r="U6" i="14"/>
  <c r="D6" i="16"/>
  <c r="G6" i="16"/>
  <c r="F6" i="16"/>
  <c r="E6" i="16"/>
  <c r="C17" i="21"/>
  <c r="B17" i="21"/>
  <c r="J257" i="14"/>
  <c r="AS256" i="20"/>
  <c r="B6" i="21"/>
  <c r="C6" i="21"/>
  <c r="B23" i="21"/>
  <c r="C23" i="21"/>
  <c r="B24" i="21"/>
  <c r="C24" i="21"/>
  <c r="B18" i="21"/>
  <c r="C18" i="21"/>
  <c r="J188" i="14"/>
  <c r="AS187" i="20"/>
  <c r="J131" i="14"/>
  <c r="AS130" i="20"/>
  <c r="J356" i="14"/>
  <c r="AS355" i="20"/>
  <c r="J391" i="14"/>
  <c r="AS390" i="20"/>
  <c r="J284" i="14"/>
  <c r="AS283" i="20"/>
  <c r="B21" i="21"/>
  <c r="C21" i="21"/>
  <c r="J236" i="14"/>
  <c r="AS235" i="20"/>
  <c r="J102" i="14"/>
  <c r="AS101" i="20"/>
  <c r="J161" i="14"/>
  <c r="AS160" i="20"/>
  <c r="J68" i="14"/>
  <c r="AS67" i="20"/>
  <c r="J44" i="14"/>
  <c r="AS43" i="20"/>
  <c r="J118" i="14"/>
  <c r="AS117" i="20"/>
  <c r="J418" i="14"/>
  <c r="AS417" i="20"/>
  <c r="J82" i="14"/>
  <c r="AS81" i="20"/>
  <c r="J6" i="14"/>
  <c r="AS5" i="20"/>
  <c r="V10" i="23"/>
  <c r="M61" i="24" s="1"/>
  <c r="C26" i="21"/>
  <c r="B26" i="21"/>
  <c r="J360" i="14"/>
  <c r="AS359" i="20"/>
  <c r="J442" i="14"/>
  <c r="AS441" i="20"/>
  <c r="J229" i="14"/>
  <c r="AS228" i="20"/>
  <c r="J147" i="14"/>
  <c r="AS146" i="20"/>
  <c r="J16" i="14"/>
  <c r="AS15" i="20"/>
  <c r="J228" i="14"/>
  <c r="AS227" i="20"/>
  <c r="J86" i="14"/>
  <c r="AS85" i="20"/>
  <c r="J336" i="14"/>
  <c r="AS335" i="20"/>
  <c r="J144" i="14"/>
  <c r="AS143" i="20"/>
  <c r="J324" i="14"/>
  <c r="AS323" i="20"/>
  <c r="J60" i="14"/>
  <c r="AS59" i="20"/>
  <c r="J409" i="14"/>
  <c r="AS408" i="20"/>
  <c r="J308" i="14"/>
  <c r="AS307" i="20"/>
  <c r="J171" i="14"/>
  <c r="AS170" i="20"/>
  <c r="J143" i="14"/>
  <c r="AS142" i="20"/>
  <c r="J332" i="14"/>
  <c r="AS331" i="20"/>
  <c r="J211" i="14"/>
  <c r="AS210" i="20"/>
  <c r="J66" i="14"/>
  <c r="AS65" i="20"/>
  <c r="J160" i="14"/>
  <c r="AS159" i="20"/>
  <c r="J14" i="14"/>
  <c r="AS13" i="20"/>
  <c r="J304" i="14"/>
  <c r="AS303" i="20"/>
  <c r="J46" i="14"/>
  <c r="AS45" i="20"/>
  <c r="B12" i="21"/>
  <c r="C12" i="21"/>
  <c r="J454" i="14"/>
  <c r="AS453" i="20"/>
  <c r="J430" i="14"/>
  <c r="AS429" i="20"/>
  <c r="J172" i="14"/>
  <c r="AS171" i="20"/>
  <c r="J145" i="14"/>
  <c r="AS144" i="20"/>
  <c r="J344" i="14"/>
  <c r="AS343" i="20"/>
  <c r="J219" i="14"/>
  <c r="AS218" i="20"/>
  <c r="J84" i="14"/>
  <c r="AS83" i="20"/>
  <c r="J195" i="14"/>
  <c r="AS194" i="20"/>
  <c r="J38" i="14"/>
  <c r="AS37" i="20"/>
  <c r="J312" i="14"/>
  <c r="AS311" i="20"/>
  <c r="J58" i="14"/>
  <c r="AS57" i="20"/>
  <c r="B11" i="21"/>
  <c r="C11" i="21"/>
  <c r="J227" i="14"/>
  <c r="AS226" i="20"/>
  <c r="J273" i="14"/>
  <c r="AS272" i="20"/>
  <c r="J116" i="14"/>
  <c r="AS115" i="20"/>
  <c r="J292" i="14"/>
  <c r="AS291" i="20"/>
  <c r="J196" i="14"/>
  <c r="AS195" i="20"/>
  <c r="J52" i="14"/>
  <c r="AS51" i="20"/>
  <c r="J255" i="14"/>
  <c r="AS254" i="20"/>
  <c r="J74" i="14"/>
  <c r="AS73" i="20"/>
  <c r="J256" i="14"/>
  <c r="AS255" i="20"/>
  <c r="J300" i="14"/>
  <c r="AS299" i="20"/>
  <c r="J225" i="14"/>
  <c r="AS224" i="20"/>
  <c r="J269" i="14"/>
  <c r="AS268" i="20"/>
  <c r="J110" i="14"/>
  <c r="AS109" i="20"/>
  <c r="J280" i="14"/>
  <c r="AS279" i="20"/>
  <c r="J179" i="14"/>
  <c r="AS178" i="20"/>
  <c r="J50" i="14"/>
  <c r="AS49" i="20"/>
  <c r="J203" i="14"/>
  <c r="AS202" i="20"/>
  <c r="J42" i="14"/>
  <c r="AS41" i="20"/>
  <c r="J240" i="14"/>
  <c r="AS239" i="20"/>
  <c r="B9" i="21"/>
  <c r="C9" i="21"/>
  <c r="J288" i="14"/>
  <c r="AS287" i="20"/>
  <c r="J328" i="14"/>
  <c r="AS327" i="20"/>
  <c r="J239" i="14"/>
  <c r="AS238" i="20"/>
  <c r="J78" i="14"/>
  <c r="AS77" i="20"/>
  <c r="J253" i="14"/>
  <c r="AS252" i="20"/>
  <c r="J94" i="14"/>
  <c r="AS93" i="20"/>
  <c r="J272" i="14"/>
  <c r="AS271" i="20"/>
  <c r="J76" i="14"/>
  <c r="AS75" i="20"/>
  <c r="J348" i="14"/>
  <c r="AS347" i="20"/>
  <c r="J180" i="14"/>
  <c r="AS179" i="20"/>
  <c r="B15" i="21"/>
  <c r="C15" i="21"/>
  <c r="J296" i="14"/>
  <c r="AS295" i="20"/>
  <c r="J220" i="14"/>
  <c r="AS219" i="20"/>
  <c r="J241" i="14"/>
  <c r="AS240" i="20"/>
  <c r="J108" i="14"/>
  <c r="AS107" i="20"/>
  <c r="J271" i="14"/>
  <c r="AS270" i="20"/>
  <c r="J100" i="14"/>
  <c r="AS99" i="20"/>
  <c r="J320" i="14"/>
  <c r="AS319" i="20"/>
  <c r="J132" i="14"/>
  <c r="AS131" i="20"/>
  <c r="J352" i="14"/>
  <c r="AS351" i="20"/>
  <c r="J187" i="14"/>
  <c r="AS186" i="20"/>
  <c r="B22" i="21"/>
  <c r="C22" i="21"/>
  <c r="J367" i="14"/>
  <c r="AS366" i="20"/>
  <c r="J212" i="14"/>
  <c r="AS211" i="20"/>
  <c r="J316" i="14"/>
  <c r="AS315" i="20"/>
  <c r="J204" i="14"/>
  <c r="AS203" i="20"/>
  <c r="J36" i="14"/>
  <c r="AS35" i="20"/>
  <c r="J237" i="14"/>
  <c r="AS236" i="20"/>
  <c r="J92" i="14"/>
  <c r="AS91" i="20"/>
  <c r="J393" i="14"/>
  <c r="AS392" i="20"/>
  <c r="J159" i="14"/>
  <c r="AS158" i="20"/>
  <c r="J340" i="14"/>
  <c r="AS339" i="20"/>
  <c r="J163" i="14"/>
  <c r="AS162" i="20"/>
  <c r="J462" i="14"/>
  <c r="AS461" i="20"/>
  <c r="J411" i="14"/>
  <c r="AS410" i="20"/>
  <c r="J405" i="14"/>
  <c r="AS404" i="20"/>
  <c r="J268" i="14"/>
  <c r="AS267" i="20"/>
  <c r="J208" i="14"/>
  <c r="AS207" i="20"/>
  <c r="J174" i="14"/>
  <c r="AS173" i="20"/>
  <c r="J342" i="14"/>
  <c r="AS341" i="20"/>
  <c r="J244" i="14"/>
  <c r="AS243" i="20"/>
  <c r="J389" i="14"/>
  <c r="AS388" i="20"/>
  <c r="J276" i="14"/>
  <c r="AS275" i="20"/>
  <c r="J215" i="14"/>
  <c r="AS214" i="20"/>
  <c r="J168" i="14"/>
  <c r="AS167" i="20"/>
  <c r="J401" i="14"/>
  <c r="AS400" i="20"/>
  <c r="J245" i="14"/>
  <c r="AS244" i="20"/>
  <c r="J407" i="14"/>
  <c r="AS406" i="20"/>
  <c r="J450" i="14"/>
  <c r="AS449" i="20"/>
  <c r="J302" i="14"/>
  <c r="AS301" i="20"/>
  <c r="J232" i="14"/>
  <c r="AS231" i="20"/>
  <c r="J190" i="14"/>
  <c r="AS189" i="20"/>
  <c r="J468" i="14"/>
  <c r="AS467" i="20"/>
  <c r="J251" i="14"/>
  <c r="AS250" i="20"/>
  <c r="J5" i="14"/>
  <c r="AS4" i="20"/>
  <c r="J385" i="14"/>
  <c r="AS384" i="20"/>
  <c r="J267" i="14"/>
  <c r="AS266" i="20"/>
  <c r="J214" i="14"/>
  <c r="AS213" i="20"/>
  <c r="J136" i="14"/>
  <c r="AS135" i="20"/>
  <c r="J399" i="14"/>
  <c r="AS398" i="20"/>
  <c r="J231" i="14"/>
  <c r="AS230" i="20"/>
  <c r="J426" i="14"/>
  <c r="AS425" i="20"/>
  <c r="J371" i="14"/>
  <c r="AS370" i="20"/>
  <c r="J384" i="14"/>
  <c r="AS383" i="20"/>
  <c r="J261" i="14"/>
  <c r="AS260" i="20"/>
  <c r="J206" i="14"/>
  <c r="AS205" i="20"/>
  <c r="J98" i="14"/>
  <c r="AS97" i="20"/>
  <c r="J282" i="14"/>
  <c r="AS281" i="20"/>
  <c r="J140" i="14"/>
  <c r="AS139" i="20"/>
  <c r="J370" i="14"/>
  <c r="AS369" i="20"/>
  <c r="J264" i="14"/>
  <c r="AS263" i="20"/>
  <c r="J200" i="14"/>
  <c r="AS199" i="20"/>
  <c r="J106" i="14"/>
  <c r="AS105" i="20"/>
  <c r="J379" i="14"/>
  <c r="AS378" i="20"/>
  <c r="J157" i="14"/>
  <c r="AS156" i="20"/>
  <c r="J422" i="14"/>
  <c r="AS421" i="20"/>
  <c r="J470" i="14"/>
  <c r="AS469" i="20"/>
  <c r="J375" i="14"/>
  <c r="AS374" i="20"/>
  <c r="J243" i="14"/>
  <c r="AS242" i="20"/>
  <c r="J192" i="14"/>
  <c r="AS191" i="20"/>
  <c r="J70" i="14"/>
  <c r="AS69" i="20"/>
  <c r="J275" i="14"/>
  <c r="AS274" i="20"/>
  <c r="J128" i="14"/>
  <c r="AS127" i="20"/>
  <c r="J350" i="14"/>
  <c r="AS349" i="20"/>
  <c r="J263" i="14"/>
  <c r="AS262" i="20"/>
  <c r="J199" i="14"/>
  <c r="AS198" i="20"/>
  <c r="J90" i="14"/>
  <c r="AS89" i="20"/>
  <c r="J364" i="14"/>
  <c r="AS363" i="20"/>
  <c r="J141" i="14"/>
  <c r="AS140" i="20"/>
  <c r="J408" i="14"/>
  <c r="AS407" i="20"/>
  <c r="J458" i="14"/>
  <c r="AS457" i="20"/>
  <c r="J318" i="14"/>
  <c r="AS317" i="20"/>
  <c r="J235" i="14"/>
  <c r="AS234" i="20"/>
  <c r="J191" i="14"/>
  <c r="AS190" i="20"/>
  <c r="J54" i="14"/>
  <c r="AS53" i="20"/>
  <c r="J259" i="14"/>
  <c r="AS258" i="20"/>
  <c r="J18" i="14"/>
  <c r="AS17" i="20"/>
  <c r="J326" i="14"/>
  <c r="AS325" i="20"/>
  <c r="J260" i="14"/>
  <c r="AS259" i="20"/>
  <c r="J198" i="14"/>
  <c r="AS197" i="20"/>
  <c r="J62" i="14"/>
  <c r="AS61" i="20"/>
  <c r="J334" i="14"/>
  <c r="AS333" i="20"/>
  <c r="J137" i="14"/>
  <c r="AS136" i="20"/>
  <c r="J446" i="14"/>
  <c r="AS445" i="20"/>
  <c r="J395" i="14"/>
  <c r="AS394" i="20"/>
  <c r="J392" i="14"/>
  <c r="AS391" i="20"/>
  <c r="J265" i="14"/>
  <c r="AS264" i="20"/>
  <c r="J207" i="14"/>
  <c r="AS206" i="20"/>
  <c r="J169" i="14"/>
  <c r="AS168" i="20"/>
  <c r="J283" i="14"/>
  <c r="AS282" i="20"/>
  <c r="J152" i="14"/>
  <c r="AS151" i="20"/>
  <c r="J464" i="14"/>
  <c r="AS463" i="20"/>
  <c r="J285" i="14"/>
  <c r="AS284" i="20"/>
  <c r="J233" i="14"/>
  <c r="AS232" i="20"/>
  <c r="J184" i="14"/>
  <c r="AS183" i="20"/>
  <c r="J474" i="14"/>
  <c r="AS473" i="20"/>
  <c r="J281" i="14"/>
  <c r="AS280" i="20"/>
  <c r="J10" i="14"/>
  <c r="AS9" i="20"/>
  <c r="J434" i="14"/>
  <c r="AS433" i="20"/>
  <c r="J420" i="14"/>
  <c r="AS419" i="20"/>
  <c r="J286" i="14"/>
  <c r="AS285" i="20"/>
  <c r="J223" i="14"/>
  <c r="AS222" i="20"/>
  <c r="J176" i="14"/>
  <c r="AS175" i="20"/>
  <c r="J416" i="14"/>
  <c r="AS415" i="20"/>
  <c r="J248" i="14"/>
  <c r="AS247" i="20"/>
  <c r="J452" i="14"/>
  <c r="AS451" i="20"/>
  <c r="J279" i="14"/>
  <c r="AS278" i="20"/>
  <c r="J224" i="14"/>
  <c r="AS223" i="20"/>
  <c r="J183" i="14"/>
  <c r="AS182" i="20"/>
  <c r="J448" i="14"/>
  <c r="AS447" i="20"/>
  <c r="J252" i="14"/>
  <c r="AS251" i="20"/>
  <c r="J466" i="14"/>
  <c r="AS465" i="20"/>
  <c r="J432" i="14"/>
  <c r="AS431" i="20"/>
  <c r="J438" i="14"/>
  <c r="AS437" i="20"/>
  <c r="J277" i="14"/>
  <c r="AS276" i="20"/>
  <c r="J222" i="14"/>
  <c r="AS221" i="20"/>
  <c r="J175" i="14"/>
  <c r="AS174" i="20"/>
  <c r="J372" i="14"/>
  <c r="AS371" i="20"/>
  <c r="J247" i="14"/>
  <c r="AS246" i="20"/>
  <c r="J400" i="14"/>
  <c r="AS399" i="20"/>
  <c r="J278" i="14"/>
  <c r="AS277" i="20"/>
  <c r="J216" i="14"/>
  <c r="AS215" i="20"/>
  <c r="J182" i="14"/>
  <c r="AS181" i="20"/>
  <c r="J436" i="14"/>
  <c r="AS435" i="20"/>
  <c r="J249" i="14"/>
  <c r="AS248" i="20"/>
  <c r="E7" i="15"/>
  <c r="J5" i="15" s="1"/>
  <c r="J475" i="14"/>
  <c r="AS474" i="20"/>
  <c r="M4" i="15"/>
  <c r="L4" i="15"/>
  <c r="K4" i="15"/>
  <c r="N4" i="15"/>
  <c r="J469" i="14"/>
  <c r="AS468" i="20"/>
  <c r="J467" i="14"/>
  <c r="AS466" i="20"/>
  <c r="J453" i="14"/>
  <c r="AS452" i="20"/>
  <c r="J451" i="14"/>
  <c r="AS450" i="20"/>
  <c r="J437" i="14"/>
  <c r="AS436" i="20"/>
  <c r="J435" i="14"/>
  <c r="AS434" i="20"/>
  <c r="J421" i="14"/>
  <c r="AS420" i="20"/>
  <c r="J419" i="14"/>
  <c r="AS418" i="20"/>
  <c r="J410" i="14"/>
  <c r="AS409" i="20"/>
  <c r="J353" i="14"/>
  <c r="AS352" i="20"/>
  <c r="J339" i="14"/>
  <c r="AS338" i="20"/>
  <c r="J321" i="14"/>
  <c r="AS320" i="20"/>
  <c r="J307" i="14"/>
  <c r="AS306" i="20"/>
  <c r="J289" i="14"/>
  <c r="AS288" i="20"/>
  <c r="J473" i="14"/>
  <c r="AS472" i="20"/>
  <c r="J471" i="14"/>
  <c r="AS470" i="20"/>
  <c r="J457" i="14"/>
  <c r="AS456" i="20"/>
  <c r="J455" i="14"/>
  <c r="AS454" i="20"/>
  <c r="J441" i="14"/>
  <c r="AS440" i="20"/>
  <c r="J439" i="14"/>
  <c r="AS438" i="20"/>
  <c r="J425" i="14"/>
  <c r="AS424" i="20"/>
  <c r="J423" i="14"/>
  <c r="AS422" i="20"/>
  <c r="J415" i="14"/>
  <c r="AS414" i="20"/>
  <c r="J413" i="14"/>
  <c r="AS412" i="20"/>
  <c r="J404" i="14"/>
  <c r="AS403" i="20"/>
  <c r="J396" i="14"/>
  <c r="AS395" i="20"/>
  <c r="J387" i="14"/>
  <c r="AS386" i="20"/>
  <c r="J383" i="14"/>
  <c r="AS382" i="20"/>
  <c r="J381" i="14"/>
  <c r="AS380" i="20"/>
  <c r="J377" i="14"/>
  <c r="AS376" i="20"/>
  <c r="J369" i="14"/>
  <c r="AS368" i="20"/>
  <c r="J472" i="14"/>
  <c r="AS471" i="20"/>
  <c r="J461" i="14"/>
  <c r="AS460" i="20"/>
  <c r="J459" i="14"/>
  <c r="AS458" i="20"/>
  <c r="J456" i="14"/>
  <c r="AS455" i="20"/>
  <c r="J445" i="14"/>
  <c r="AS444" i="20"/>
  <c r="J443" i="14"/>
  <c r="AS442" i="20"/>
  <c r="J440" i="14"/>
  <c r="AS439" i="20"/>
  <c r="J429" i="14"/>
  <c r="AS428" i="20"/>
  <c r="J427" i="14"/>
  <c r="AS426" i="20"/>
  <c r="J424" i="14"/>
  <c r="AS423" i="20"/>
  <c r="J394" i="14"/>
  <c r="AS393" i="20"/>
  <c r="J355" i="14"/>
  <c r="AS354" i="20"/>
  <c r="J337" i="14"/>
  <c r="AS336" i="20"/>
  <c r="J323" i="14"/>
  <c r="AS322" i="20"/>
  <c r="J305" i="14"/>
  <c r="AS304" i="20"/>
  <c r="J291" i="14"/>
  <c r="AS290" i="20"/>
  <c r="J3" i="14"/>
  <c r="AS2" i="20"/>
  <c r="AO477" i="20"/>
  <c r="AS477" i="20" s="1"/>
  <c r="AO482" i="20"/>
  <c r="AS482" i="20" s="1"/>
  <c r="AO478" i="20"/>
  <c r="J465" i="14"/>
  <c r="AS464" i="20"/>
  <c r="J463" i="14"/>
  <c r="AS462" i="20"/>
  <c r="J460" i="14"/>
  <c r="AS459" i="20"/>
  <c r="J449" i="14"/>
  <c r="AS448" i="20"/>
  <c r="J447" i="14"/>
  <c r="AS446" i="20"/>
  <c r="J444" i="14"/>
  <c r="AS443" i="20"/>
  <c r="J433" i="14"/>
  <c r="AS432" i="20"/>
  <c r="J431" i="14"/>
  <c r="AS430" i="20"/>
  <c r="J428" i="14"/>
  <c r="AS427" i="20"/>
  <c r="J417" i="14"/>
  <c r="AS416" i="20"/>
  <c r="J412" i="14"/>
  <c r="AS411" i="20"/>
  <c r="J403" i="14"/>
  <c r="AS402" i="20"/>
  <c r="J397" i="14"/>
  <c r="AS396" i="20"/>
  <c r="J388" i="14"/>
  <c r="AS387" i="20"/>
  <c r="J380" i="14"/>
  <c r="AS379" i="20"/>
  <c r="J378" i="14"/>
  <c r="AS377" i="20"/>
  <c r="J376" i="14"/>
  <c r="AS375" i="20"/>
  <c r="J368" i="14"/>
  <c r="AS367" i="20"/>
  <c r="J406" i="14"/>
  <c r="AS405" i="20"/>
  <c r="J390" i="14"/>
  <c r="AS389" i="20"/>
  <c r="J359" i="14"/>
  <c r="AS358" i="20"/>
  <c r="J357" i="14"/>
  <c r="AS356" i="20"/>
  <c r="J354" i="14"/>
  <c r="AS353" i="20"/>
  <c r="J343" i="14"/>
  <c r="AS342" i="20"/>
  <c r="J341" i="14"/>
  <c r="AS340" i="20"/>
  <c r="J338" i="14"/>
  <c r="AS337" i="20"/>
  <c r="J327" i="14"/>
  <c r="AS326" i="20"/>
  <c r="J325" i="14"/>
  <c r="AS324" i="20"/>
  <c r="J322" i="14"/>
  <c r="AS321" i="20"/>
  <c r="J311" i="14"/>
  <c r="AS310" i="20"/>
  <c r="J309" i="14"/>
  <c r="AS308" i="20"/>
  <c r="J306" i="14"/>
  <c r="AS305" i="20"/>
  <c r="J295" i="14"/>
  <c r="AS294" i="20"/>
  <c r="J293" i="14"/>
  <c r="AS292" i="20"/>
  <c r="J290" i="14"/>
  <c r="AS289" i="20"/>
  <c r="J402" i="14"/>
  <c r="AS401" i="20"/>
  <c r="J386" i="14"/>
  <c r="AS385" i="20"/>
  <c r="J374" i="14"/>
  <c r="AS373" i="20"/>
  <c r="J373" i="14"/>
  <c r="AS372" i="20"/>
  <c r="J366" i="14"/>
  <c r="AS365" i="20"/>
  <c r="J365" i="14"/>
  <c r="AS364" i="20"/>
  <c r="J363" i="14"/>
  <c r="AS362" i="20"/>
  <c r="J361" i="14"/>
  <c r="AS360" i="20"/>
  <c r="J358" i="14"/>
  <c r="AS357" i="20"/>
  <c r="J347" i="14"/>
  <c r="AS346" i="20"/>
  <c r="J345" i="14"/>
  <c r="AS344" i="20"/>
  <c r="J331" i="14"/>
  <c r="AS330" i="20"/>
  <c r="J329" i="14"/>
  <c r="AS328" i="20"/>
  <c r="J315" i="14"/>
  <c r="AS314" i="20"/>
  <c r="J313" i="14"/>
  <c r="AS312" i="20"/>
  <c r="J310" i="14"/>
  <c r="AS309" i="20"/>
  <c r="J299" i="14"/>
  <c r="AS298" i="20"/>
  <c r="J297" i="14"/>
  <c r="AS296" i="20"/>
  <c r="J294" i="14"/>
  <c r="AS293" i="20"/>
  <c r="J414" i="14"/>
  <c r="AS413" i="20"/>
  <c r="J398" i="14"/>
  <c r="AS397" i="20"/>
  <c r="J382" i="14"/>
  <c r="AS381" i="20"/>
  <c r="J362" i="14"/>
  <c r="AS361" i="20"/>
  <c r="J351" i="14"/>
  <c r="AS350" i="20"/>
  <c r="J349" i="14"/>
  <c r="AS348" i="20"/>
  <c r="J346" i="14"/>
  <c r="AS345" i="20"/>
  <c r="J335" i="14"/>
  <c r="AS334" i="20"/>
  <c r="J333" i="14"/>
  <c r="AS332" i="20"/>
  <c r="J330" i="14"/>
  <c r="AS329" i="20"/>
  <c r="J319" i="14"/>
  <c r="AS318" i="20"/>
  <c r="J317" i="14"/>
  <c r="AS316" i="20"/>
  <c r="J314" i="14"/>
  <c r="AS313" i="20"/>
  <c r="J303" i="14"/>
  <c r="AS302" i="20"/>
  <c r="J301" i="14"/>
  <c r="AS300" i="20"/>
  <c r="J298" i="14"/>
  <c r="AS297" i="20"/>
  <c r="J287" i="14"/>
  <c r="AS286" i="20"/>
  <c r="J274" i="14"/>
  <c r="AS273" i="20"/>
  <c r="J258" i="14"/>
  <c r="AS257" i="20"/>
  <c r="J242" i="14"/>
  <c r="AS241" i="20"/>
  <c r="J230" i="14"/>
  <c r="AS229" i="20"/>
  <c r="J167" i="14"/>
  <c r="AS166" i="20"/>
  <c r="J148" i="14"/>
  <c r="AS147" i="20"/>
  <c r="J139" i="14"/>
  <c r="AS138" i="20"/>
  <c r="J122" i="14"/>
  <c r="AS121" i="20"/>
  <c r="J88" i="14"/>
  <c r="AS87" i="20"/>
  <c r="J83" i="14"/>
  <c r="AS82" i="20"/>
  <c r="J28" i="14"/>
  <c r="J32" i="14"/>
  <c r="J30" i="14"/>
  <c r="J34" i="14"/>
  <c r="J33" i="14"/>
  <c r="J27" i="14"/>
  <c r="J35" i="14"/>
  <c r="J29" i="14"/>
  <c r="J31" i="14"/>
  <c r="AS26" i="20"/>
  <c r="J270" i="14"/>
  <c r="AS269" i="20"/>
  <c r="J254" i="14"/>
  <c r="AS253" i="20"/>
  <c r="J238" i="14"/>
  <c r="AS237" i="20"/>
  <c r="J226" i="14"/>
  <c r="AS225" i="20"/>
  <c r="J221" i="14"/>
  <c r="AS220" i="20"/>
  <c r="J213" i="14"/>
  <c r="AS212" i="20"/>
  <c r="J205" i="14"/>
  <c r="AS204" i="20"/>
  <c r="J197" i="14"/>
  <c r="AS196" i="20"/>
  <c r="J189" i="14"/>
  <c r="AS188" i="20"/>
  <c r="J181" i="14"/>
  <c r="AS180" i="20"/>
  <c r="J173" i="14"/>
  <c r="AS172" i="20"/>
  <c r="J165" i="14"/>
  <c r="AS164" i="20"/>
  <c r="J151" i="14"/>
  <c r="AS150" i="20"/>
  <c r="J146" i="14"/>
  <c r="AS145" i="20"/>
  <c r="J123" i="14"/>
  <c r="AS122" i="20"/>
  <c r="J96" i="14"/>
  <c r="AS95" i="20"/>
  <c r="J91" i="14"/>
  <c r="AS90" i="20"/>
  <c r="J266" i="14"/>
  <c r="AS265" i="20"/>
  <c r="J250" i="14"/>
  <c r="AS249" i="20"/>
  <c r="J170" i="14"/>
  <c r="AS169" i="20"/>
  <c r="J156" i="14"/>
  <c r="AS155" i="20"/>
  <c r="J155" i="14"/>
  <c r="AS154" i="20"/>
  <c r="J153" i="14"/>
  <c r="AS152" i="20"/>
  <c r="J149" i="14"/>
  <c r="AS148" i="20"/>
  <c r="J104" i="14"/>
  <c r="AS103" i="20"/>
  <c r="J99" i="14"/>
  <c r="AS98" i="20"/>
  <c r="J262" i="14"/>
  <c r="AS261" i="20"/>
  <c r="J246" i="14"/>
  <c r="AS245" i="20"/>
  <c r="J234" i="14"/>
  <c r="AS233" i="20"/>
  <c r="J218" i="14"/>
  <c r="AS217" i="20"/>
  <c r="J217" i="14"/>
  <c r="AS216" i="20"/>
  <c r="J210" i="14"/>
  <c r="AS209" i="20"/>
  <c r="J209" i="14"/>
  <c r="AS208" i="20"/>
  <c r="J202" i="14"/>
  <c r="AS201" i="20"/>
  <c r="J201" i="14"/>
  <c r="AS200" i="20"/>
  <c r="J194" i="14"/>
  <c r="AS193" i="20"/>
  <c r="J193" i="14"/>
  <c r="AS192" i="20"/>
  <c r="J186" i="14"/>
  <c r="AS185" i="20"/>
  <c r="J185" i="14"/>
  <c r="AS184" i="20"/>
  <c r="J178" i="14"/>
  <c r="AS177" i="20"/>
  <c r="J177" i="14"/>
  <c r="AS176" i="20"/>
  <c r="J164" i="14"/>
  <c r="AS163" i="20"/>
  <c r="J162" i="14"/>
  <c r="AS161" i="20"/>
  <c r="J135" i="14"/>
  <c r="AS134" i="20"/>
  <c r="J127" i="14"/>
  <c r="AS126" i="20"/>
  <c r="J112" i="14"/>
  <c r="AS111" i="20"/>
  <c r="J107" i="14"/>
  <c r="AS106" i="20"/>
  <c r="J15" i="14"/>
  <c r="AS14" i="20"/>
  <c r="J166" i="14"/>
  <c r="AS165" i="20"/>
  <c r="J150" i="14"/>
  <c r="AS149" i="20"/>
  <c r="J130" i="14"/>
  <c r="AS129" i="20"/>
  <c r="J129" i="14"/>
  <c r="AS128" i="20"/>
  <c r="J40" i="14"/>
  <c r="AS39" i="20"/>
  <c r="J4" i="14"/>
  <c r="AS3" i="20"/>
  <c r="AO479" i="20"/>
  <c r="J158" i="14"/>
  <c r="AS157" i="20"/>
  <c r="J142" i="14"/>
  <c r="AS141" i="20"/>
  <c r="J134" i="14"/>
  <c r="AS133" i="20"/>
  <c r="J133" i="14"/>
  <c r="AS132" i="20"/>
  <c r="J126" i="14"/>
  <c r="AS125" i="20"/>
  <c r="J124" i="14"/>
  <c r="AS123" i="20"/>
  <c r="J117" i="14"/>
  <c r="AS116" i="20"/>
  <c r="J80" i="14"/>
  <c r="AS79" i="20"/>
  <c r="J75" i="14"/>
  <c r="AS74" i="20"/>
  <c r="J67" i="14"/>
  <c r="AS66" i="20"/>
  <c r="J59" i="14"/>
  <c r="AS58" i="20"/>
  <c r="J51" i="14"/>
  <c r="AS50" i="20"/>
  <c r="J12" i="14"/>
  <c r="AS11" i="20"/>
  <c r="J154" i="14"/>
  <c r="AS153" i="20"/>
  <c r="J138" i="14"/>
  <c r="AS137" i="20"/>
  <c r="J120" i="14"/>
  <c r="AS119" i="20"/>
  <c r="J115" i="14"/>
  <c r="AS114" i="20"/>
  <c r="J114" i="14"/>
  <c r="AS113" i="20"/>
  <c r="J72" i="14"/>
  <c r="AS71" i="20"/>
  <c r="J64" i="14"/>
  <c r="AS63" i="20"/>
  <c r="J56" i="14"/>
  <c r="AS55" i="20"/>
  <c r="J48" i="14"/>
  <c r="AS47" i="20"/>
  <c r="J43" i="14"/>
  <c r="AS42" i="20"/>
  <c r="J109" i="14"/>
  <c r="AS108" i="20"/>
  <c r="J101" i="14"/>
  <c r="AS100" i="20"/>
  <c r="J93" i="14"/>
  <c r="AS92" i="20"/>
  <c r="J85" i="14"/>
  <c r="AS84" i="20"/>
  <c r="J77" i="14"/>
  <c r="AS76" i="20"/>
  <c r="J69" i="14"/>
  <c r="AS68" i="20"/>
  <c r="J61" i="14"/>
  <c r="AS60" i="20"/>
  <c r="J53" i="14"/>
  <c r="AS52" i="20"/>
  <c r="J45" i="14"/>
  <c r="AS44" i="20"/>
  <c r="J37" i="14"/>
  <c r="AS36" i="20"/>
  <c r="J17" i="14"/>
  <c r="AS16" i="20"/>
  <c r="J9" i="14"/>
  <c r="AS8" i="20"/>
  <c r="J8" i="14"/>
  <c r="AS7" i="20"/>
  <c r="J119" i="14"/>
  <c r="AS118" i="20"/>
  <c r="J111" i="14"/>
  <c r="AS110" i="20"/>
  <c r="J103" i="14"/>
  <c r="AS102" i="20"/>
  <c r="J95" i="14"/>
  <c r="AS94" i="20"/>
  <c r="J87" i="14"/>
  <c r="AS86" i="20"/>
  <c r="J79" i="14"/>
  <c r="AS78" i="20"/>
  <c r="J71" i="14"/>
  <c r="AS70" i="20"/>
  <c r="J63" i="14"/>
  <c r="AS62" i="20"/>
  <c r="J55" i="14"/>
  <c r="AS54" i="20"/>
  <c r="J47" i="14"/>
  <c r="AS46" i="20"/>
  <c r="J39" i="14"/>
  <c r="AS38" i="20"/>
  <c r="J20" i="14"/>
  <c r="J24" i="14"/>
  <c r="J22" i="14"/>
  <c r="J26" i="14"/>
  <c r="J21" i="14"/>
  <c r="J23" i="14"/>
  <c r="J25" i="14"/>
  <c r="J19" i="14"/>
  <c r="AS18" i="20"/>
  <c r="J11" i="14"/>
  <c r="AS10" i="20"/>
  <c r="J125" i="14"/>
  <c r="AS124" i="20"/>
  <c r="J121" i="14"/>
  <c r="AS120" i="20"/>
  <c r="J113" i="14"/>
  <c r="AS112" i="20"/>
  <c r="J105" i="14"/>
  <c r="AS104" i="20"/>
  <c r="J97" i="14"/>
  <c r="AS96" i="20"/>
  <c r="J89" i="14"/>
  <c r="AS88" i="20"/>
  <c r="J81" i="14"/>
  <c r="AS80" i="20"/>
  <c r="AO480" i="20"/>
  <c r="J73" i="14"/>
  <c r="AS72" i="20"/>
  <c r="J65" i="14"/>
  <c r="AS64" i="20"/>
  <c r="J57" i="14"/>
  <c r="AS56" i="20"/>
  <c r="J49" i="14"/>
  <c r="AS48" i="20"/>
  <c r="J41" i="14"/>
  <c r="AS40" i="20"/>
  <c r="J13" i="14"/>
  <c r="AS12" i="20"/>
  <c r="J7" i="14"/>
  <c r="AS6" i="20"/>
  <c r="F324" i="22" l="1"/>
  <c r="AI311" i="25"/>
  <c r="AI234" i="25"/>
  <c r="F247" i="22"/>
  <c r="AI258" i="25"/>
  <c r="F271" i="22"/>
  <c r="AI242" i="25"/>
  <c r="F255" i="22"/>
  <c r="AI393" i="25"/>
  <c r="F406" i="22"/>
  <c r="AI164" i="25"/>
  <c r="F177" i="22"/>
  <c r="AI306" i="25"/>
  <c r="F319" i="22"/>
  <c r="AI419" i="25"/>
  <c r="F432" i="22"/>
  <c r="AI252" i="25"/>
  <c r="F265" i="22"/>
  <c r="F276" i="22"/>
  <c r="AI263" i="25"/>
  <c r="F431" i="22"/>
  <c r="AI418" i="25"/>
  <c r="AI424" i="25"/>
  <c r="F437" i="22"/>
  <c r="AI253" i="25"/>
  <c r="F266" i="22"/>
  <c r="AI228" i="25"/>
  <c r="F241" i="22"/>
  <c r="F306" i="22"/>
  <c r="AI293" i="25"/>
  <c r="F189" i="22"/>
  <c r="AI176" i="25"/>
  <c r="AI296" i="25"/>
  <c r="F309" i="22"/>
  <c r="F407" i="22"/>
  <c r="AI394" i="25"/>
  <c r="AI261" i="25"/>
  <c r="F274" i="22"/>
  <c r="F264" i="22"/>
  <c r="AI251" i="25"/>
  <c r="AI256" i="25"/>
  <c r="F269" i="22"/>
  <c r="AI212" i="25"/>
  <c r="F225" i="22"/>
  <c r="AI181" i="25"/>
  <c r="F194" i="22"/>
  <c r="AI163" i="25"/>
  <c r="F176" i="22"/>
  <c r="F179" i="22"/>
  <c r="AI166" i="25"/>
  <c r="AI444" i="25"/>
  <c r="F457" i="22"/>
  <c r="AI388" i="25"/>
  <c r="F401" i="22"/>
  <c r="AI39" i="25"/>
  <c r="F52" i="22"/>
  <c r="AI461" i="25"/>
  <c r="F474" i="22"/>
  <c r="AI165" i="25"/>
  <c r="F178" i="22"/>
  <c r="AI32" i="25"/>
  <c r="F45" i="22"/>
  <c r="AI179" i="25"/>
  <c r="F192" i="22"/>
  <c r="AI182" i="25"/>
  <c r="F195" i="22"/>
  <c r="AI46" i="25"/>
  <c r="F59" i="22"/>
  <c r="AI173" i="25"/>
  <c r="F186" i="22"/>
  <c r="F49" i="22"/>
  <c r="AI36" i="25"/>
  <c r="E10" i="23"/>
  <c r="M44" i="24" s="1"/>
  <c r="D10" i="23"/>
  <c r="M43" i="24" s="1"/>
  <c r="F10" i="23"/>
  <c r="M45" i="24" s="1"/>
  <c r="M10" i="23"/>
  <c r="M52" i="24" s="1"/>
  <c r="U10" i="23"/>
  <c r="M60" i="24" s="1"/>
  <c r="T10" i="23"/>
  <c r="M59" i="24" s="1"/>
  <c r="S10" i="23"/>
  <c r="M58" i="24" s="1"/>
  <c r="G10" i="23"/>
  <c r="M46" i="24" s="1"/>
  <c r="L10" i="23"/>
  <c r="M51" i="24" s="1"/>
  <c r="W10" i="23"/>
  <c r="M62" i="24" s="1"/>
  <c r="H10" i="23"/>
  <c r="M47" i="24" s="1"/>
  <c r="P10" i="23"/>
  <c r="M55" i="24" s="1"/>
  <c r="N10" i="23"/>
  <c r="M53" i="24" s="1"/>
  <c r="R10" i="23"/>
  <c r="M57" i="24" s="1"/>
  <c r="Y10" i="23"/>
  <c r="M64" i="24" s="1"/>
  <c r="I10" i="23"/>
  <c r="M48" i="24" s="1"/>
  <c r="Q10" i="23"/>
  <c r="M56" i="24" s="1"/>
  <c r="K10" i="23"/>
  <c r="M50" i="24" s="1"/>
  <c r="J10" i="23"/>
  <c r="M49" i="24" s="1"/>
  <c r="X10" i="23"/>
  <c r="M63" i="24" s="1"/>
  <c r="U7" i="14"/>
  <c r="B8" i="16" s="1"/>
  <c r="C8" i="16"/>
  <c r="AS480" i="20"/>
  <c r="E8" i="15"/>
  <c r="I5" i="15"/>
  <c r="AS478" i="20"/>
  <c r="M5" i="15"/>
  <c r="L5" i="15"/>
  <c r="N5" i="15"/>
  <c r="K5" i="15"/>
  <c r="AS479" i="20"/>
  <c r="G8" i="16" l="1"/>
  <c r="D8" i="16"/>
  <c r="E8" i="16"/>
  <c r="F8" i="16"/>
  <c r="U8" i="14"/>
  <c r="E9" i="15"/>
  <c r="U9" i="14" l="1"/>
  <c r="C9" i="16"/>
  <c r="B9" i="16"/>
  <c r="E10" i="15"/>
  <c r="I7" i="15" s="1"/>
  <c r="I6" i="15"/>
  <c r="J6" i="15"/>
  <c r="U10" i="14" l="1"/>
  <c r="G9" i="16"/>
  <c r="F9" i="16"/>
  <c r="D9" i="16"/>
  <c r="E9" i="16"/>
  <c r="J7" i="15"/>
  <c r="N6" i="15"/>
  <c r="L6" i="15"/>
  <c r="M6" i="15"/>
  <c r="K6" i="15"/>
  <c r="K7" i="15"/>
  <c r="N7" i="15"/>
  <c r="L7" i="15"/>
  <c r="M7" i="15"/>
  <c r="E11" i="15"/>
  <c r="U11" i="14" l="1"/>
  <c r="E12" i="15"/>
  <c r="I9" i="15" s="1"/>
  <c r="I8" i="15"/>
  <c r="J8" i="15"/>
  <c r="U12" i="14" l="1"/>
  <c r="J9" i="15"/>
  <c r="N9" i="15" s="1"/>
  <c r="K8" i="15"/>
  <c r="M8" i="15"/>
  <c r="L8" i="15"/>
  <c r="N8" i="15"/>
  <c r="E13" i="15"/>
  <c r="K9" i="15" l="1"/>
  <c r="M9" i="15"/>
  <c r="L9" i="15"/>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B269" i="16" s="1"/>
  <c r="B10" i="16"/>
  <c r="C10" i="16"/>
  <c r="E14" i="15"/>
  <c r="I10" i="15" s="1"/>
  <c r="C13" i="16" l="1"/>
  <c r="B13" i="16"/>
  <c r="C32" i="16"/>
  <c r="C30" i="16"/>
  <c r="B31" i="16"/>
  <c r="B38" i="16"/>
  <c r="B21" i="16"/>
  <c r="C24" i="16"/>
  <c r="B35" i="16"/>
  <c r="C25" i="16"/>
  <c r="D25" i="16" s="1"/>
  <c r="C62" i="16"/>
  <c r="B15" i="16"/>
  <c r="C42" i="16"/>
  <c r="C29" i="16"/>
  <c r="F29" i="16" s="1"/>
  <c r="B45" i="16"/>
  <c r="B22" i="16"/>
  <c r="B24" i="16"/>
  <c r="B28" i="16"/>
  <c r="B14" i="16"/>
  <c r="C66" i="16"/>
  <c r="C41" i="16"/>
  <c r="B451" i="16"/>
  <c r="C91" i="16"/>
  <c r="B454" i="16"/>
  <c r="C486" i="16"/>
  <c r="B141" i="16"/>
  <c r="C370" i="16"/>
  <c r="C86" i="16"/>
  <c r="B108" i="16"/>
  <c r="C111" i="16"/>
  <c r="F111" i="16" s="1"/>
  <c r="B384" i="16"/>
  <c r="B365" i="16"/>
  <c r="C365" i="16"/>
  <c r="C294" i="16"/>
  <c r="D294" i="16" s="1"/>
  <c r="C445" i="16"/>
  <c r="B72" i="16"/>
  <c r="B214" i="16"/>
  <c r="B216" i="16"/>
  <c r="B231" i="16"/>
  <c r="B134" i="16"/>
  <c r="C288" i="16"/>
  <c r="B423" i="16"/>
  <c r="B437" i="16"/>
  <c r="B181" i="16"/>
  <c r="C144" i="16"/>
  <c r="C61" i="16"/>
  <c r="G61" i="16" s="1"/>
  <c r="B486" i="16"/>
  <c r="C48" i="16"/>
  <c r="B321" i="16"/>
  <c r="C186" i="16"/>
  <c r="F186" i="16" s="1"/>
  <c r="C265" i="16"/>
  <c r="B200" i="16"/>
  <c r="C237" i="16"/>
  <c r="B258" i="16"/>
  <c r="B42" i="16"/>
  <c r="C310" i="16"/>
  <c r="B124" i="16"/>
  <c r="C16" i="16"/>
  <c r="F16" i="16" s="1"/>
  <c r="C57" i="16"/>
  <c r="B111" i="16"/>
  <c r="B103" i="16"/>
  <c r="C228" i="16"/>
  <c r="E228" i="16" s="1"/>
  <c r="B174" i="16"/>
  <c r="C88" i="16"/>
  <c r="B109" i="16"/>
  <c r="C110" i="16"/>
  <c r="F110" i="16" s="1"/>
  <c r="C275" i="16"/>
  <c r="C152" i="16"/>
  <c r="C114" i="16"/>
  <c r="B88" i="16"/>
  <c r="B152" i="16"/>
  <c r="C93" i="16"/>
  <c r="C118" i="16"/>
  <c r="B320" i="16"/>
  <c r="C36" i="16"/>
  <c r="B145" i="16"/>
  <c r="B60" i="16"/>
  <c r="B26" i="16"/>
  <c r="C210" i="16"/>
  <c r="C374" i="16"/>
  <c r="C402" i="16"/>
  <c r="B374" i="16"/>
  <c r="C271" i="16"/>
  <c r="C208" i="16"/>
  <c r="B195" i="16"/>
  <c r="B213" i="16"/>
  <c r="C27" i="16"/>
  <c r="B30" i="16"/>
  <c r="B129" i="16"/>
  <c r="B166" i="16"/>
  <c r="C291" i="16"/>
  <c r="B203" i="16"/>
  <c r="B77" i="16"/>
  <c r="B427" i="16"/>
  <c r="B90" i="16"/>
  <c r="B254" i="16"/>
  <c r="B95" i="16"/>
  <c r="B67" i="16"/>
  <c r="B106" i="16"/>
  <c r="B65" i="16"/>
  <c r="C171" i="16"/>
  <c r="B101" i="16"/>
  <c r="C216" i="16"/>
  <c r="C56" i="16"/>
  <c r="C225" i="16"/>
  <c r="C112" i="16"/>
  <c r="D112" i="16" s="1"/>
  <c r="C50" i="16"/>
  <c r="C230" i="16"/>
  <c r="C97" i="16"/>
  <c r="B469" i="16"/>
  <c r="C304" i="16"/>
  <c r="C377" i="16"/>
  <c r="D377" i="16" s="1"/>
  <c r="C420" i="16"/>
  <c r="D420" i="16" s="1"/>
  <c r="B415" i="16"/>
  <c r="B264" i="16"/>
  <c r="B405" i="16"/>
  <c r="C357" i="16"/>
  <c r="E357" i="16" s="1"/>
  <c r="B367" i="16"/>
  <c r="B445" i="16"/>
  <c r="B238" i="16"/>
  <c r="B383" i="16"/>
  <c r="C390" i="16"/>
  <c r="F390" i="16" s="1"/>
  <c r="B399" i="16"/>
  <c r="B208" i="16"/>
  <c r="B193" i="16"/>
  <c r="B284" i="16"/>
  <c r="C479" i="16"/>
  <c r="B401" i="16"/>
  <c r="C262" i="16"/>
  <c r="G262" i="16" s="1"/>
  <c r="C150" i="16"/>
  <c r="F150" i="16" s="1"/>
  <c r="C440" i="16"/>
  <c r="C342" i="16"/>
  <c r="D342" i="16" s="1"/>
  <c r="B167" i="16"/>
  <c r="B422" i="16"/>
  <c r="C214" i="16"/>
  <c r="B110" i="16"/>
  <c r="B138" i="16"/>
  <c r="C330" i="16"/>
  <c r="E330" i="16" s="1"/>
  <c r="C480" i="16"/>
  <c r="B135" i="16"/>
  <c r="B191" i="16"/>
  <c r="C94" i="16"/>
  <c r="G94" i="16" s="1"/>
  <c r="C74" i="16"/>
  <c r="C197" i="16"/>
  <c r="E197" i="16" s="1"/>
  <c r="B78" i="16"/>
  <c r="B130" i="16"/>
  <c r="B98" i="16"/>
  <c r="C199" i="16"/>
  <c r="G199" i="16" s="1"/>
  <c r="B81" i="16"/>
  <c r="B143" i="16"/>
  <c r="B400" i="16"/>
  <c r="C430" i="16"/>
  <c r="F430" i="16" s="1"/>
  <c r="C336" i="16"/>
  <c r="E336" i="16" s="1"/>
  <c r="B240" i="16"/>
  <c r="C121" i="16"/>
  <c r="B394" i="16"/>
  <c r="C96" i="16"/>
  <c r="D96" i="16" s="1"/>
  <c r="B358" i="16"/>
  <c r="C107" i="16"/>
  <c r="C145" i="16"/>
  <c r="D145" i="16" s="1"/>
  <c r="B43" i="16"/>
  <c r="C413" i="16"/>
  <c r="F413" i="16" s="1"/>
  <c r="B16" i="16"/>
  <c r="B387" i="16"/>
  <c r="C234" i="16"/>
  <c r="D234" i="16" s="1"/>
  <c r="C65" i="16"/>
  <c r="F65" i="16" s="1"/>
  <c r="B128" i="16"/>
  <c r="C18" i="16"/>
  <c r="E18" i="16" s="1"/>
  <c r="B280" i="16"/>
  <c r="C443" i="16"/>
  <c r="D443" i="16" s="1"/>
  <c r="B176" i="16"/>
  <c r="C335" i="16"/>
  <c r="E335" i="16" s="1"/>
  <c r="B482" i="16"/>
  <c r="C425" i="16"/>
  <c r="F425" i="16" s="1"/>
  <c r="C299" i="16"/>
  <c r="B426" i="16"/>
  <c r="C308" i="16"/>
  <c r="D308" i="16" s="1"/>
  <c r="B316" i="16"/>
  <c r="C403" i="16"/>
  <c r="C371" i="16"/>
  <c r="D371" i="16" s="1"/>
  <c r="B382" i="16"/>
  <c r="B350" i="16"/>
  <c r="C246" i="16"/>
  <c r="B432" i="16"/>
  <c r="B235" i="16"/>
  <c r="B293" i="16"/>
  <c r="C190" i="16"/>
  <c r="C258" i="16"/>
  <c r="F258" i="16" s="1"/>
  <c r="B428" i="16"/>
  <c r="B302" i="16"/>
  <c r="B417" i="16"/>
  <c r="C138" i="16"/>
  <c r="D138" i="16" s="1"/>
  <c r="C379" i="16"/>
  <c r="E379" i="16" s="1"/>
  <c r="B327" i="16"/>
  <c r="C229" i="16"/>
  <c r="B79" i="16"/>
  <c r="B161" i="16"/>
  <c r="B360" i="16"/>
  <c r="B226" i="16"/>
  <c r="C169" i="16"/>
  <c r="G169" i="16" s="1"/>
  <c r="B450" i="16"/>
  <c r="C372" i="16"/>
  <c r="D372" i="16" s="1"/>
  <c r="C354" i="16"/>
  <c r="B317" i="16"/>
  <c r="C466" i="16"/>
  <c r="E466" i="16" s="1"/>
  <c r="B117" i="16"/>
  <c r="B447" i="16"/>
  <c r="C132" i="16"/>
  <c r="F132" i="16" s="1"/>
  <c r="B127" i="16"/>
  <c r="B62" i="16"/>
  <c r="B234" i="16"/>
  <c r="B115" i="16"/>
  <c r="B230" i="16"/>
  <c r="B256" i="16"/>
  <c r="B71" i="16"/>
  <c r="C450" i="16"/>
  <c r="D450" i="16" s="1"/>
  <c r="C117" i="16"/>
  <c r="G117" i="16" s="1"/>
  <c r="C130" i="16"/>
  <c r="G130" i="16" s="1"/>
  <c r="C213" i="16"/>
  <c r="B481" i="16"/>
  <c r="C68" i="16"/>
  <c r="F68" i="16" s="1"/>
  <c r="B342" i="16"/>
  <c r="B159" i="16"/>
  <c r="B40" i="16"/>
  <c r="B44" i="16"/>
  <c r="C462" i="16"/>
  <c r="G462" i="16" s="1"/>
  <c r="C100" i="16"/>
  <c r="B236" i="16"/>
  <c r="C223" i="16"/>
  <c r="D223" i="16" s="1"/>
  <c r="C432" i="16"/>
  <c r="F432" i="16" s="1"/>
  <c r="C453" i="16"/>
  <c r="B107" i="16"/>
  <c r="C385" i="16"/>
  <c r="F385" i="16" s="1"/>
  <c r="C289" i="16"/>
  <c r="G289" i="16" s="1"/>
  <c r="C203" i="16"/>
  <c r="B232" i="16"/>
  <c r="B39" i="16"/>
  <c r="B446" i="16"/>
  <c r="C358" i="16"/>
  <c r="B287" i="16"/>
  <c r="C381" i="16"/>
  <c r="D381" i="16" s="1"/>
  <c r="B487" i="16"/>
  <c r="B408" i="16"/>
  <c r="C398" i="16"/>
  <c r="G398" i="16" s="1"/>
  <c r="B207" i="16"/>
  <c r="B194" i="16"/>
  <c r="B463" i="16"/>
  <c r="B255" i="16"/>
  <c r="C285" i="16"/>
  <c r="G285" i="16" s="1"/>
  <c r="C441" i="16"/>
  <c r="E441" i="16" s="1"/>
  <c r="C272" i="16"/>
  <c r="C189" i="16"/>
  <c r="D189" i="16" s="1"/>
  <c r="B253" i="16"/>
  <c r="C417" i="16"/>
  <c r="F417" i="16" s="1"/>
  <c r="B270" i="16"/>
  <c r="C180" i="16"/>
  <c r="G180" i="16" s="1"/>
  <c r="C133" i="16"/>
  <c r="F133" i="16" s="1"/>
  <c r="C421" i="16"/>
  <c r="F421" i="16" s="1"/>
  <c r="B412" i="16"/>
  <c r="B83" i="16"/>
  <c r="B410" i="16"/>
  <c r="B380" i="16"/>
  <c r="B298" i="16"/>
  <c r="C400" i="16"/>
  <c r="D400" i="16" s="1"/>
  <c r="C185" i="16"/>
  <c r="G185" i="16" s="1"/>
  <c r="B165" i="16"/>
  <c r="B243" i="16"/>
  <c r="B257" i="16"/>
  <c r="C160" i="16"/>
  <c r="E160" i="16" s="1"/>
  <c r="B182" i="16"/>
  <c r="C224" i="16"/>
  <c r="B149" i="16"/>
  <c r="B61" i="16"/>
  <c r="B199" i="16"/>
  <c r="B86" i="16"/>
  <c r="B246" i="16"/>
  <c r="B455" i="16"/>
  <c r="C54" i="16"/>
  <c r="F54" i="16" s="1"/>
  <c r="C136" i="16"/>
  <c r="C161" i="16"/>
  <c r="F161" i="16" s="1"/>
  <c r="C38" i="16"/>
  <c r="F38" i="16" s="1"/>
  <c r="C253" i="16"/>
  <c r="D253" i="16" s="1"/>
  <c r="B485" i="16"/>
  <c r="B205" i="16"/>
  <c r="C270" i="16"/>
  <c r="D270" i="16" s="1"/>
  <c r="B300" i="16"/>
  <c r="B17" i="16"/>
  <c r="C472" i="16"/>
  <c r="D472" i="16" s="1"/>
  <c r="B19" i="16"/>
  <c r="B154" i="16"/>
  <c r="B335" i="16"/>
  <c r="C52" i="16"/>
  <c r="D52" i="16" s="1"/>
  <c r="B286" i="16"/>
  <c r="B53" i="16"/>
  <c r="C321" i="16"/>
  <c r="F42" i="16"/>
  <c r="D42" i="16"/>
  <c r="E42" i="16"/>
  <c r="G42" i="16"/>
  <c r="E111" i="16"/>
  <c r="G272" i="16"/>
  <c r="F272" i="16"/>
  <c r="E272" i="16"/>
  <c r="D272" i="16"/>
  <c r="D180" i="16"/>
  <c r="F27" i="16"/>
  <c r="E27" i="16"/>
  <c r="D27" i="16"/>
  <c r="G27" i="16"/>
  <c r="G336" i="16"/>
  <c r="D136" i="16"/>
  <c r="E136" i="16"/>
  <c r="G136" i="16"/>
  <c r="F136" i="16"/>
  <c r="E50" i="16"/>
  <c r="F50" i="16"/>
  <c r="G50" i="16"/>
  <c r="D50" i="16"/>
  <c r="D445" i="16"/>
  <c r="F445" i="16"/>
  <c r="E445" i="16"/>
  <c r="G445" i="16"/>
  <c r="D275" i="16"/>
  <c r="E275" i="16"/>
  <c r="G275" i="16"/>
  <c r="F275" i="16"/>
  <c r="G370" i="16"/>
  <c r="E370" i="16"/>
  <c r="F370" i="16"/>
  <c r="D370" i="16"/>
  <c r="D152" i="16"/>
  <c r="E152" i="16"/>
  <c r="F152" i="16"/>
  <c r="G152" i="16"/>
  <c r="E291" i="16"/>
  <c r="F291" i="16"/>
  <c r="G291" i="16"/>
  <c r="D291" i="16"/>
  <c r="F114" i="16"/>
  <c r="G114" i="16"/>
  <c r="D114" i="16"/>
  <c r="E114" i="16"/>
  <c r="D288" i="16"/>
  <c r="G288" i="16"/>
  <c r="F288" i="16"/>
  <c r="E288" i="16"/>
  <c r="D144" i="16"/>
  <c r="F144" i="16"/>
  <c r="E144" i="16"/>
  <c r="G144" i="16"/>
  <c r="E61" i="16"/>
  <c r="D210" i="16"/>
  <c r="G210" i="16"/>
  <c r="F210" i="16"/>
  <c r="E210" i="16"/>
  <c r="G374" i="16"/>
  <c r="E374" i="16"/>
  <c r="D374" i="16"/>
  <c r="F374" i="16"/>
  <c r="D365" i="16"/>
  <c r="G365" i="16"/>
  <c r="F365" i="16"/>
  <c r="E365" i="16"/>
  <c r="D186" i="16"/>
  <c r="D402" i="16"/>
  <c r="F402" i="16"/>
  <c r="G402" i="16"/>
  <c r="E402" i="16"/>
  <c r="D216" i="16"/>
  <c r="E216" i="16"/>
  <c r="F216" i="16"/>
  <c r="G216" i="16"/>
  <c r="F265" i="16"/>
  <c r="G265" i="16"/>
  <c r="E265" i="16"/>
  <c r="D265" i="16"/>
  <c r="D271" i="16"/>
  <c r="G271" i="16"/>
  <c r="E271" i="16"/>
  <c r="F271" i="16"/>
  <c r="E294" i="16"/>
  <c r="G237" i="16"/>
  <c r="D237" i="16"/>
  <c r="E237" i="16"/>
  <c r="F237" i="16"/>
  <c r="B351" i="16"/>
  <c r="E185" i="16"/>
  <c r="B346" i="16"/>
  <c r="B341" i="16"/>
  <c r="B459" i="16"/>
  <c r="C292" i="16"/>
  <c r="G197" i="16"/>
  <c r="D197" i="16"/>
  <c r="C334" i="16"/>
  <c r="B359" i="16"/>
  <c r="G224" i="16"/>
  <c r="F224" i="16"/>
  <c r="D224" i="16"/>
  <c r="E224" i="16"/>
  <c r="C452" i="16"/>
  <c r="B309" i="16"/>
  <c r="C194" i="16"/>
  <c r="C361" i="16"/>
  <c r="C418" i="16"/>
  <c r="C481" i="16"/>
  <c r="C157" i="16"/>
  <c r="C339" i="16"/>
  <c r="F112" i="16"/>
  <c r="C447" i="16"/>
  <c r="B277" i="16"/>
  <c r="B344" i="16"/>
  <c r="C426" i="16"/>
  <c r="B331" i="16"/>
  <c r="C449" i="16"/>
  <c r="B366" i="16"/>
  <c r="C119" i="16"/>
  <c r="B218" i="16"/>
  <c r="C356" i="16"/>
  <c r="B92" i="16"/>
  <c r="B237" i="16"/>
  <c r="B125" i="16"/>
  <c r="C419" i="16"/>
  <c r="C139" i="16"/>
  <c r="C298" i="16"/>
  <c r="C273" i="16"/>
  <c r="B245" i="16"/>
  <c r="C165" i="16"/>
  <c r="C333" i="16"/>
  <c r="C242" i="16"/>
  <c r="C319" i="16"/>
  <c r="C376" i="16"/>
  <c r="B371" i="16"/>
  <c r="B168" i="16"/>
  <c r="B479" i="16"/>
  <c r="C467" i="16"/>
  <c r="B381" i="16"/>
  <c r="B85" i="16"/>
  <c r="C266" i="16"/>
  <c r="C174" i="16"/>
  <c r="C159" i="16"/>
  <c r="B225" i="16"/>
  <c r="B429" i="16"/>
  <c r="C435" i="16"/>
  <c r="C484" i="16"/>
  <c r="C416" i="16"/>
  <c r="B136" i="16"/>
  <c r="B449" i="16"/>
  <c r="C355" i="16"/>
  <c r="B289" i="16"/>
  <c r="B322" i="16"/>
  <c r="B442" i="16"/>
  <c r="B419" i="16"/>
  <c r="C280" i="16"/>
  <c r="B431" i="16"/>
  <c r="B461" i="16"/>
  <c r="C202" i="16"/>
  <c r="B339" i="16"/>
  <c r="B398" i="16"/>
  <c r="C200" i="16"/>
  <c r="C226" i="16"/>
  <c r="C338" i="16"/>
  <c r="B314" i="16"/>
  <c r="C235" i="16"/>
  <c r="C306" i="16"/>
  <c r="C315" i="16"/>
  <c r="C244" i="16"/>
  <c r="C322" i="16"/>
  <c r="B175" i="16"/>
  <c r="C302" i="16"/>
  <c r="B209" i="16"/>
  <c r="B271" i="16"/>
  <c r="E358" i="16"/>
  <c r="F358" i="16"/>
  <c r="D358" i="16"/>
  <c r="G358" i="16"/>
  <c r="D86" i="16"/>
  <c r="G86" i="16"/>
  <c r="F86" i="16"/>
  <c r="E86" i="16"/>
  <c r="D398" i="16"/>
  <c r="E398" i="16"/>
  <c r="E88" i="16"/>
  <c r="F88" i="16"/>
  <c r="G88" i="16"/>
  <c r="D88" i="16"/>
  <c r="F441" i="16"/>
  <c r="D133" i="16"/>
  <c r="E62" i="16"/>
  <c r="D62" i="16"/>
  <c r="F62" i="16"/>
  <c r="G62" i="16"/>
  <c r="D310" i="16"/>
  <c r="F310" i="16"/>
  <c r="E310" i="16"/>
  <c r="G310" i="16"/>
  <c r="F213" i="16"/>
  <c r="D213" i="16"/>
  <c r="E213" i="16"/>
  <c r="G213" i="16"/>
  <c r="E253" i="16"/>
  <c r="D228" i="16"/>
  <c r="E377" i="16"/>
  <c r="F377" i="16"/>
  <c r="F420" i="16"/>
  <c r="G357" i="16"/>
  <c r="E118" i="16"/>
  <c r="F118" i="16"/>
  <c r="G118" i="16"/>
  <c r="D118" i="16"/>
  <c r="D91" i="16"/>
  <c r="G91" i="16"/>
  <c r="E91" i="16"/>
  <c r="F91" i="16"/>
  <c r="D390" i="16"/>
  <c r="E30" i="16"/>
  <c r="D30" i="16"/>
  <c r="F30" i="16"/>
  <c r="G30" i="16"/>
  <c r="D479" i="16"/>
  <c r="G479" i="16"/>
  <c r="E479" i="16"/>
  <c r="F479" i="16"/>
  <c r="F262" i="16"/>
  <c r="E150" i="16"/>
  <c r="E440" i="16"/>
  <c r="F440" i="16"/>
  <c r="D440" i="16"/>
  <c r="G440" i="16"/>
  <c r="F342" i="16"/>
  <c r="G342" i="16"/>
  <c r="G214" i="16"/>
  <c r="D214" i="16"/>
  <c r="E214" i="16"/>
  <c r="F214" i="16"/>
  <c r="F330" i="16"/>
  <c r="F480" i="16"/>
  <c r="D480" i="16"/>
  <c r="G480" i="16"/>
  <c r="E480" i="16"/>
  <c r="F208" i="16"/>
  <c r="D208" i="16"/>
  <c r="E208" i="16"/>
  <c r="G208" i="16"/>
  <c r="B472" i="16"/>
  <c r="B403" i="16"/>
  <c r="F225" i="16"/>
  <c r="E225" i="16"/>
  <c r="G225" i="16"/>
  <c r="D225" i="16"/>
  <c r="C415" i="16"/>
  <c r="C388" i="16"/>
  <c r="B456" i="16"/>
  <c r="B323" i="16"/>
  <c r="B474" i="16"/>
  <c r="B363" i="16"/>
  <c r="B206" i="16"/>
  <c r="B318" i="16"/>
  <c r="C483" i="16"/>
  <c r="B211" i="16"/>
  <c r="D117" i="16"/>
  <c r="B295" i="16"/>
  <c r="E130" i="16"/>
  <c r="C201" i="16"/>
  <c r="B188" i="16"/>
  <c r="B319" i="16"/>
  <c r="B392" i="16"/>
  <c r="C293" i="16"/>
  <c r="B391" i="16"/>
  <c r="B189" i="16"/>
  <c r="B390" i="16"/>
  <c r="G38" i="16"/>
  <c r="B354" i="16"/>
  <c r="B156" i="16"/>
  <c r="C122" i="16"/>
  <c r="C434" i="16"/>
  <c r="B273" i="16"/>
  <c r="B142" i="16"/>
  <c r="B465" i="16"/>
  <c r="B186" i="16"/>
  <c r="B328" i="16"/>
  <c r="B386" i="16"/>
  <c r="B266" i="16"/>
  <c r="C305" i="16"/>
  <c r="B150" i="16"/>
  <c r="C260" i="16"/>
  <c r="B64" i="16"/>
  <c r="C134" i="16"/>
  <c r="B476" i="16"/>
  <c r="C427" i="16"/>
  <c r="C461" i="16"/>
  <c r="B75" i="16"/>
  <c r="C70" i="16"/>
  <c r="C151" i="16"/>
  <c r="B173" i="16"/>
  <c r="B171" i="16"/>
  <c r="B275" i="16"/>
  <c r="B299" i="16"/>
  <c r="B263" i="16"/>
  <c r="C394" i="16"/>
  <c r="C470" i="16"/>
  <c r="B296" i="16"/>
  <c r="B337" i="16"/>
  <c r="C325" i="16"/>
  <c r="C255" i="16"/>
  <c r="C146" i="16"/>
  <c r="B66" i="16"/>
  <c r="C80" i="16"/>
  <c r="C101" i="16"/>
  <c r="B282" i="16"/>
  <c r="C458" i="16"/>
  <c r="B48" i="16"/>
  <c r="B104" i="16"/>
  <c r="C269" i="16"/>
  <c r="B304" i="16"/>
  <c r="C31" i="16"/>
  <c r="B47" i="16"/>
  <c r="B385" i="16"/>
  <c r="B170" i="16"/>
  <c r="B97" i="16"/>
  <c r="B131" i="16"/>
  <c r="C198" i="16"/>
  <c r="C63" i="16"/>
  <c r="C436" i="16"/>
  <c r="B163" i="16"/>
  <c r="B172" i="16"/>
  <c r="E381" i="16"/>
  <c r="E93" i="16"/>
  <c r="G93" i="16"/>
  <c r="F93" i="16"/>
  <c r="D93" i="16"/>
  <c r="G189" i="16"/>
  <c r="E189" i="16"/>
  <c r="D417" i="16"/>
  <c r="G421" i="16"/>
  <c r="G400" i="16"/>
  <c r="E400" i="16"/>
  <c r="G466" i="16"/>
  <c r="F450" i="16"/>
  <c r="E450" i="16"/>
  <c r="E54" i="16"/>
  <c r="G161" i="16"/>
  <c r="E161" i="16"/>
  <c r="F462" i="16"/>
  <c r="D462" i="16"/>
  <c r="E299" i="16"/>
  <c r="D299" i="16"/>
  <c r="G299" i="16"/>
  <c r="F299" i="16"/>
  <c r="F308" i="16"/>
  <c r="F13" i="16"/>
  <c r="D13" i="16"/>
  <c r="E13" i="16"/>
  <c r="G13" i="16"/>
  <c r="F403" i="16"/>
  <c r="E403" i="16"/>
  <c r="G403" i="16"/>
  <c r="D403" i="16"/>
  <c r="F371" i="16"/>
  <c r="G371" i="16"/>
  <c r="D32" i="16"/>
  <c r="E32" i="16"/>
  <c r="G32" i="16"/>
  <c r="F32" i="16"/>
  <c r="F246" i="16"/>
  <c r="E246" i="16"/>
  <c r="G246" i="16"/>
  <c r="D246" i="16"/>
  <c r="E25" i="16"/>
  <c r="F25" i="16"/>
  <c r="E29" i="16"/>
  <c r="D29" i="16"/>
  <c r="G110" i="16"/>
  <c r="D110" i="16"/>
  <c r="G36" i="16"/>
  <c r="E36" i="16"/>
  <c r="F36" i="16"/>
  <c r="D36" i="16"/>
  <c r="F190" i="16"/>
  <c r="E190" i="16"/>
  <c r="G190" i="16"/>
  <c r="D190" i="16"/>
  <c r="E258" i="16"/>
  <c r="D258" i="16"/>
  <c r="G138" i="16"/>
  <c r="E138" i="16"/>
  <c r="G48" i="16"/>
  <c r="D48" i="16"/>
  <c r="E48" i="16"/>
  <c r="F48" i="16"/>
  <c r="D379" i="16"/>
  <c r="F24" i="16"/>
  <c r="D24" i="16"/>
  <c r="E24" i="16"/>
  <c r="G24" i="16"/>
  <c r="G229" i="16"/>
  <c r="F229" i="16"/>
  <c r="E229" i="16"/>
  <c r="D229" i="16"/>
  <c r="D66" i="16"/>
  <c r="G66" i="16"/>
  <c r="F66" i="16"/>
  <c r="E66" i="16"/>
  <c r="D56" i="16"/>
  <c r="G56" i="16"/>
  <c r="F56" i="16"/>
  <c r="E56" i="16"/>
  <c r="D169" i="16"/>
  <c r="E169" i="16"/>
  <c r="E372" i="16"/>
  <c r="F372" i="16"/>
  <c r="F354" i="16"/>
  <c r="D354" i="16"/>
  <c r="G354" i="16"/>
  <c r="E354" i="16"/>
  <c r="B438" i="16"/>
  <c r="E94" i="16"/>
  <c r="D94" i="16"/>
  <c r="C362" i="16"/>
  <c r="E74" i="16"/>
  <c r="F74" i="16"/>
  <c r="G74" i="16"/>
  <c r="D74" i="16"/>
  <c r="G132" i="16"/>
  <c r="D132" i="16"/>
  <c r="C331" i="16"/>
  <c r="B272" i="16"/>
  <c r="C290" i="16"/>
  <c r="C363" i="16"/>
  <c r="E199" i="16"/>
  <c r="D199" i="16"/>
  <c r="B220" i="16"/>
  <c r="B223" i="16"/>
  <c r="C456" i="16"/>
  <c r="C317" i="16"/>
  <c r="C408" i="16"/>
  <c r="B353" i="16"/>
  <c r="F41" i="16"/>
  <c r="E41" i="16"/>
  <c r="G41" i="16"/>
  <c r="D41" i="16"/>
  <c r="C401" i="16"/>
  <c r="B462" i="16"/>
  <c r="B192" i="16"/>
  <c r="C166" i="16"/>
  <c r="B239" i="16"/>
  <c r="E121" i="16"/>
  <c r="G121" i="16"/>
  <c r="D121" i="16"/>
  <c r="F121" i="16"/>
  <c r="B147" i="16"/>
  <c r="B333" i="16"/>
  <c r="G68" i="16"/>
  <c r="C369" i="16"/>
  <c r="F96" i="16"/>
  <c r="C324" i="16"/>
  <c r="C463" i="16"/>
  <c r="C352" i="16"/>
  <c r="C175" i="16"/>
  <c r="B278" i="16"/>
  <c r="C264" i="16"/>
  <c r="B112" i="16"/>
  <c r="C383" i="16"/>
  <c r="B70" i="16"/>
  <c r="B368" i="16"/>
  <c r="C422" i="16"/>
  <c r="C77" i="16"/>
  <c r="C240" i="16"/>
  <c r="C312" i="16"/>
  <c r="C72" i="16"/>
  <c r="C337" i="16"/>
  <c r="B421" i="16"/>
  <c r="C433" i="16"/>
  <c r="C113" i="16"/>
  <c r="C120" i="16"/>
  <c r="C170" i="16"/>
  <c r="C353" i="16"/>
  <c r="B336" i="16"/>
  <c r="C233" i="16"/>
  <c r="B63" i="16"/>
  <c r="C464" i="16"/>
  <c r="C274" i="16"/>
  <c r="C184" i="16"/>
  <c r="B229" i="16"/>
  <c r="C58" i="16"/>
  <c r="B364" i="16"/>
  <c r="C55" i="16"/>
  <c r="C248" i="16"/>
  <c r="B467" i="16"/>
  <c r="C49" i="16"/>
  <c r="C485" i="16"/>
  <c r="F10" i="16"/>
  <c r="G10" i="16"/>
  <c r="E10" i="16"/>
  <c r="D10" i="16"/>
  <c r="B58" i="16"/>
  <c r="B303" i="16"/>
  <c r="B222" i="16"/>
  <c r="C399" i="16"/>
  <c r="B94" i="16"/>
  <c r="C386" i="16"/>
  <c r="C164" i="16"/>
  <c r="B291" i="16"/>
  <c r="B464" i="16"/>
  <c r="B444" i="16"/>
  <c r="C87" i="16"/>
  <c r="B259" i="16"/>
  <c r="C241" i="16"/>
  <c r="C482" i="16"/>
  <c r="C116" i="16"/>
  <c r="C267" i="16"/>
  <c r="C243" i="16"/>
  <c r="F171" i="16"/>
  <c r="G171" i="16"/>
  <c r="E171" i="16"/>
  <c r="D171" i="16"/>
  <c r="D285" i="16"/>
  <c r="F486" i="16"/>
  <c r="E486" i="16"/>
  <c r="D486" i="16"/>
  <c r="G486" i="16"/>
  <c r="G430" i="16"/>
  <c r="D430" i="16"/>
  <c r="D16" i="16"/>
  <c r="G16" i="16"/>
  <c r="E16" i="16"/>
  <c r="D107" i="16"/>
  <c r="G107" i="16"/>
  <c r="E107" i="16"/>
  <c r="F107" i="16"/>
  <c r="G145" i="16"/>
  <c r="E145" i="16"/>
  <c r="G270" i="16"/>
  <c r="G57" i="16"/>
  <c r="E57" i="16"/>
  <c r="D57" i="16"/>
  <c r="F57" i="16"/>
  <c r="G413" i="16"/>
  <c r="E413" i="16"/>
  <c r="D413" i="16"/>
  <c r="D100" i="16"/>
  <c r="G100" i="16"/>
  <c r="E100" i="16"/>
  <c r="F100" i="16"/>
  <c r="E304" i="16"/>
  <c r="F304" i="16"/>
  <c r="G304" i="16"/>
  <c r="D304" i="16"/>
  <c r="G223" i="16"/>
  <c r="E472" i="16"/>
  <c r="G472" i="16"/>
  <c r="F234" i="16"/>
  <c r="E432" i="16"/>
  <c r="G432" i="16"/>
  <c r="D432" i="16"/>
  <c r="D230" i="16"/>
  <c r="E230" i="16"/>
  <c r="G230" i="16"/>
  <c r="F230" i="16"/>
  <c r="E65" i="16"/>
  <c r="D65" i="16"/>
  <c r="G65" i="16"/>
  <c r="F453" i="16"/>
  <c r="G453" i="16"/>
  <c r="D453" i="16"/>
  <c r="E453" i="16"/>
  <c r="D425" i="16"/>
  <c r="E425" i="16"/>
  <c r="G425" i="16"/>
  <c r="F18" i="16"/>
  <c r="D18" i="16"/>
  <c r="G385" i="16"/>
  <c r="F289" i="16"/>
  <c r="D289" i="16"/>
  <c r="E289" i="16"/>
  <c r="G52" i="16"/>
  <c r="E52" i="16"/>
  <c r="E97" i="16"/>
  <c r="G97" i="16"/>
  <c r="F97" i="16"/>
  <c r="D97" i="16"/>
  <c r="G443" i="16"/>
  <c r="E443" i="16"/>
  <c r="F443" i="16"/>
  <c r="D203" i="16"/>
  <c r="F203" i="16"/>
  <c r="G203" i="16"/>
  <c r="E203" i="16"/>
  <c r="G335" i="16"/>
  <c r="F335" i="16"/>
  <c r="G321" i="16"/>
  <c r="E321" i="16"/>
  <c r="F321" i="16"/>
  <c r="D321" i="16"/>
  <c r="B251" i="16"/>
  <c r="C67" i="16"/>
  <c r="B388" i="16"/>
  <c r="C76" i="16"/>
  <c r="C47" i="16"/>
  <c r="B123" i="16"/>
  <c r="C19" i="16"/>
  <c r="C143" i="16"/>
  <c r="B297" i="16"/>
  <c r="C245" i="16"/>
  <c r="C287" i="16"/>
  <c r="B361" i="16"/>
  <c r="B41" i="16"/>
  <c r="B196" i="16"/>
  <c r="C359" i="16"/>
  <c r="C332" i="16"/>
  <c r="C12" i="16"/>
  <c r="C411" i="16"/>
  <c r="B395" i="16"/>
  <c r="B146" i="16"/>
  <c r="C303" i="16"/>
  <c r="B93" i="16"/>
  <c r="C465" i="16"/>
  <c r="B414" i="16"/>
  <c r="B105" i="16"/>
  <c r="C268" i="16"/>
  <c r="B274" i="16"/>
  <c r="C14" i="16"/>
  <c r="C83" i="16"/>
  <c r="B197" i="16"/>
  <c r="B452" i="16"/>
  <c r="B132" i="16"/>
  <c r="C423" i="16"/>
  <c r="C59" i="16"/>
  <c r="C320" i="16"/>
  <c r="B379" i="16"/>
  <c r="C478" i="16"/>
  <c r="C396" i="16"/>
  <c r="C204" i="16"/>
  <c r="B343" i="16"/>
  <c r="C147" i="16"/>
  <c r="C123" i="16"/>
  <c r="C33" i="16"/>
  <c r="B324" i="16"/>
  <c r="C124" i="16"/>
  <c r="B55" i="16"/>
  <c r="C373" i="16"/>
  <c r="C37" i="16"/>
  <c r="C212" i="16"/>
  <c r="C474" i="16"/>
  <c r="C222" i="16"/>
  <c r="C11" i="16"/>
  <c r="C407" i="16"/>
  <c r="B260" i="16"/>
  <c r="B68" i="16"/>
  <c r="B169" i="16"/>
  <c r="C460" i="16"/>
  <c r="B370" i="16"/>
  <c r="C182" i="16"/>
  <c r="C207" i="16"/>
  <c r="B425" i="16"/>
  <c r="B233" i="16"/>
  <c r="B433" i="16"/>
  <c r="C193" i="16"/>
  <c r="B402" i="16"/>
  <c r="B18" i="16"/>
  <c r="B290" i="16"/>
  <c r="B268" i="16"/>
  <c r="C406" i="16"/>
  <c r="C173" i="16"/>
  <c r="C314" i="16"/>
  <c r="C471" i="16"/>
  <c r="B373" i="16"/>
  <c r="C350" i="16"/>
  <c r="C409" i="16"/>
  <c r="C487" i="16"/>
  <c r="C295" i="16"/>
  <c r="C22" i="16"/>
  <c r="C231" i="16"/>
  <c r="C211" i="16"/>
  <c r="B334" i="16"/>
  <c r="B74" i="16"/>
  <c r="B160" i="16"/>
  <c r="C140" i="16"/>
  <c r="C129" i="16"/>
  <c r="C178" i="16"/>
  <c r="C21" i="16"/>
  <c r="C341" i="16"/>
  <c r="C126" i="16"/>
  <c r="C380" i="16"/>
  <c r="B241" i="16"/>
  <c r="C15" i="16"/>
  <c r="C286" i="16"/>
  <c r="C221" i="16"/>
  <c r="C277" i="16"/>
  <c r="B50" i="16"/>
  <c r="B201" i="16"/>
  <c r="C141" i="16"/>
  <c r="C128" i="16"/>
  <c r="C327" i="16"/>
  <c r="B393" i="16"/>
  <c r="B310" i="16"/>
  <c r="C318" i="16"/>
  <c r="C405" i="16"/>
  <c r="B137" i="16"/>
  <c r="B87" i="16"/>
  <c r="C92" i="16"/>
  <c r="B352" i="16"/>
  <c r="C45" i="16"/>
  <c r="C382" i="16"/>
  <c r="C309" i="16"/>
  <c r="B51" i="16"/>
  <c r="C153" i="16"/>
  <c r="B36" i="16"/>
  <c r="C23" i="16"/>
  <c r="B252" i="16"/>
  <c r="B244" i="16"/>
  <c r="B164" i="16"/>
  <c r="C35" i="16"/>
  <c r="B210" i="16"/>
  <c r="C81" i="16"/>
  <c r="C125" i="16"/>
  <c r="C389" i="16"/>
  <c r="B158" i="16"/>
  <c r="C329" i="16"/>
  <c r="B406" i="16"/>
  <c r="B420" i="16"/>
  <c r="C127" i="16"/>
  <c r="C348" i="16"/>
  <c r="B12" i="16"/>
  <c r="B184" i="16"/>
  <c r="C300" i="16"/>
  <c r="B148" i="16"/>
  <c r="B118" i="16"/>
  <c r="C51" i="16"/>
  <c r="B466" i="16"/>
  <c r="C296" i="16"/>
  <c r="C468" i="16"/>
  <c r="C98" i="16"/>
  <c r="B313" i="16"/>
  <c r="C429" i="16"/>
  <c r="B265" i="16"/>
  <c r="B468" i="16"/>
  <c r="C64" i="16"/>
  <c r="C232" i="16"/>
  <c r="B187" i="16"/>
  <c r="C28" i="16"/>
  <c r="C218" i="16"/>
  <c r="C323" i="16"/>
  <c r="B73" i="16"/>
  <c r="B404" i="16"/>
  <c r="B247" i="16"/>
  <c r="B356" i="16"/>
  <c r="C40" i="16"/>
  <c r="C142" i="16"/>
  <c r="C284" i="16"/>
  <c r="B267" i="16"/>
  <c r="C191" i="16"/>
  <c r="B153" i="16"/>
  <c r="B113" i="16"/>
  <c r="B306" i="16"/>
  <c r="C476" i="16"/>
  <c r="C167" i="16"/>
  <c r="C261" i="16"/>
  <c r="B122" i="16"/>
  <c r="B185" i="16"/>
  <c r="C108" i="16"/>
  <c r="C135" i="16"/>
  <c r="C227" i="16"/>
  <c r="C254" i="16"/>
  <c r="C475" i="16"/>
  <c r="C177" i="16"/>
  <c r="B332" i="16"/>
  <c r="B84" i="16"/>
  <c r="C179" i="16"/>
  <c r="C442" i="16"/>
  <c r="B215" i="16"/>
  <c r="B276" i="16"/>
  <c r="C187" i="16"/>
  <c r="B121" i="16"/>
  <c r="C404" i="16"/>
  <c r="B198" i="16"/>
  <c r="B249" i="16"/>
  <c r="C172" i="16"/>
  <c r="B177" i="16"/>
  <c r="B349" i="16"/>
  <c r="C53" i="16"/>
  <c r="C455" i="16"/>
  <c r="B100" i="16"/>
  <c r="C384" i="16"/>
  <c r="C89" i="16"/>
  <c r="C428" i="16"/>
  <c r="C366" i="16"/>
  <c r="B227" i="16"/>
  <c r="B340" i="16"/>
  <c r="C263" i="16"/>
  <c r="C345" i="16"/>
  <c r="C154" i="16"/>
  <c r="C163" i="16"/>
  <c r="C34" i="16"/>
  <c r="C148" i="16"/>
  <c r="C220" i="16"/>
  <c r="B292" i="16"/>
  <c r="B250" i="16"/>
  <c r="B126" i="16"/>
  <c r="B434" i="16"/>
  <c r="B484" i="16"/>
  <c r="C131" i="16"/>
  <c r="C176" i="16"/>
  <c r="C137" i="16"/>
  <c r="B411" i="16"/>
  <c r="B338" i="16"/>
  <c r="B418" i="16"/>
  <c r="C44" i="16"/>
  <c r="C375" i="16"/>
  <c r="C351" i="16"/>
  <c r="B82" i="16"/>
  <c r="B96" i="16"/>
  <c r="C247" i="16"/>
  <c r="B155" i="16"/>
  <c r="B440" i="16"/>
  <c r="B59" i="16"/>
  <c r="B119" i="16"/>
  <c r="B375" i="16"/>
  <c r="C414" i="16"/>
  <c r="C95" i="16"/>
  <c r="C236" i="16"/>
  <c r="B315" i="16"/>
  <c r="B261" i="16"/>
  <c r="C439" i="16"/>
  <c r="B285" i="16"/>
  <c r="B453" i="16"/>
  <c r="C391" i="16"/>
  <c r="B443" i="16"/>
  <c r="B178" i="16"/>
  <c r="B29" i="16"/>
  <c r="B212" i="16"/>
  <c r="B99" i="16"/>
  <c r="B435" i="16"/>
  <c r="B430" i="16"/>
  <c r="C346" i="16"/>
  <c r="B46" i="16"/>
  <c r="B457" i="16"/>
  <c r="B248" i="16"/>
  <c r="B416" i="16"/>
  <c r="C99" i="16"/>
  <c r="B458" i="16"/>
  <c r="C238" i="16"/>
  <c r="B329" i="16"/>
  <c r="C79" i="16"/>
  <c r="C307" i="16"/>
  <c r="C215" i="16"/>
  <c r="C156" i="16"/>
  <c r="B228" i="16"/>
  <c r="B57" i="16"/>
  <c r="B326" i="16"/>
  <c r="C311" i="16"/>
  <c r="B283" i="16"/>
  <c r="B471" i="16"/>
  <c r="B54" i="16"/>
  <c r="C412" i="16"/>
  <c r="C115" i="16"/>
  <c r="C217" i="16"/>
  <c r="B27" i="16"/>
  <c r="C437" i="16"/>
  <c r="C387" i="16"/>
  <c r="B76" i="16"/>
  <c r="B441" i="16"/>
  <c r="C364" i="16"/>
  <c r="C257" i="16"/>
  <c r="C103" i="16"/>
  <c r="B377" i="16"/>
  <c r="C239" i="16"/>
  <c r="B20" i="16"/>
  <c r="C78" i="16"/>
  <c r="B369" i="16"/>
  <c r="B301" i="16"/>
  <c r="B52" i="16"/>
  <c r="B140" i="16"/>
  <c r="C459" i="16"/>
  <c r="C446" i="16"/>
  <c r="C20" i="16"/>
  <c r="B262" i="16"/>
  <c r="B389" i="16"/>
  <c r="C469" i="16"/>
  <c r="C448" i="16"/>
  <c r="B448" i="16"/>
  <c r="B224" i="16"/>
  <c r="B470" i="16"/>
  <c r="B102" i="16"/>
  <c r="B183" i="16"/>
  <c r="C39" i="16"/>
  <c r="B56" i="16"/>
  <c r="B439" i="16"/>
  <c r="B162" i="16"/>
  <c r="B33" i="16"/>
  <c r="C451" i="16"/>
  <c r="C378" i="16"/>
  <c r="C368" i="16"/>
  <c r="B157" i="16"/>
  <c r="C347" i="16"/>
  <c r="C393" i="16"/>
  <c r="C205" i="16"/>
  <c r="B151" i="16"/>
  <c r="C252" i="16"/>
  <c r="C395" i="16"/>
  <c r="C410" i="16"/>
  <c r="B477" i="16"/>
  <c r="C360" i="16"/>
  <c r="C431" i="16"/>
  <c r="B396" i="16"/>
  <c r="C105" i="16"/>
  <c r="C90" i="16"/>
  <c r="C109" i="16"/>
  <c r="B307" i="16"/>
  <c r="B357" i="16"/>
  <c r="C328" i="16"/>
  <c r="C69" i="16"/>
  <c r="B204" i="16"/>
  <c r="B409" i="16"/>
  <c r="B355" i="16"/>
  <c r="C84" i="16"/>
  <c r="B478" i="16"/>
  <c r="B397" i="16"/>
  <c r="B311" i="16"/>
  <c r="B49" i="16"/>
  <c r="C251" i="16"/>
  <c r="B288" i="16"/>
  <c r="B347" i="16"/>
  <c r="B372" i="16"/>
  <c r="B279" i="16"/>
  <c r="C82" i="16"/>
  <c r="B120" i="16"/>
  <c r="C102" i="16"/>
  <c r="B345" i="16"/>
  <c r="B424" i="16"/>
  <c r="B32" i="16"/>
  <c r="C60" i="16"/>
  <c r="B11" i="16"/>
  <c r="B221" i="16"/>
  <c r="C349" i="16"/>
  <c r="C195" i="16"/>
  <c r="C192" i="16"/>
  <c r="C279" i="16"/>
  <c r="B480" i="16"/>
  <c r="B37" i="16"/>
  <c r="B23" i="16"/>
  <c r="C206" i="16"/>
  <c r="C424" i="16"/>
  <c r="B91" i="16"/>
  <c r="B460" i="16"/>
  <c r="C276" i="16"/>
  <c r="C250" i="16"/>
  <c r="C209" i="16"/>
  <c r="C149" i="16"/>
  <c r="C46" i="16"/>
  <c r="C473" i="16"/>
  <c r="C71" i="16"/>
  <c r="B483" i="16"/>
  <c r="B473" i="16"/>
  <c r="B180" i="16"/>
  <c r="B312" i="16"/>
  <c r="B407" i="16"/>
  <c r="C158" i="16"/>
  <c r="B305" i="16"/>
  <c r="B294" i="16"/>
  <c r="C219" i="16"/>
  <c r="B69" i="16"/>
  <c r="B475" i="16"/>
  <c r="C278" i="16"/>
  <c r="C397" i="16"/>
  <c r="C343" i="16"/>
  <c r="C183" i="16"/>
  <c r="C297" i="16"/>
  <c r="C281" i="16"/>
  <c r="C104" i="16"/>
  <c r="B139" i="16"/>
  <c r="B281" i="16"/>
  <c r="C477" i="16"/>
  <c r="C326" i="16"/>
  <c r="C256" i="16"/>
  <c r="B202" i="16"/>
  <c r="C73" i="16"/>
  <c r="C392" i="16"/>
  <c r="B116" i="16"/>
  <c r="C85" i="16"/>
  <c r="B217" i="16"/>
  <c r="B80" i="16"/>
  <c r="B378" i="16"/>
  <c r="C340" i="16"/>
  <c r="C301" i="16"/>
  <c r="B114" i="16"/>
  <c r="C106" i="16"/>
  <c r="C26" i="16"/>
  <c r="B25" i="16"/>
  <c r="B190" i="16"/>
  <c r="C155" i="16"/>
  <c r="B242" i="16"/>
  <c r="C43" i="16"/>
  <c r="B325" i="16"/>
  <c r="B376" i="16"/>
  <c r="B436" i="16"/>
  <c r="C196" i="16"/>
  <c r="C444" i="16"/>
  <c r="C457" i="16"/>
  <c r="C249" i="16"/>
  <c r="B133" i="16"/>
  <c r="C75" i="16"/>
  <c r="B89" i="16"/>
  <c r="C344" i="16"/>
  <c r="B34" i="16"/>
  <c r="C259" i="16"/>
  <c r="B362" i="16"/>
  <c r="C282" i="16"/>
  <c r="C168" i="16"/>
  <c r="B308" i="16"/>
  <c r="C283" i="16"/>
  <c r="B144" i="16"/>
  <c r="C454" i="16"/>
  <c r="C162" i="16"/>
  <c r="B330" i="16"/>
  <c r="B219" i="16"/>
  <c r="B348" i="16"/>
  <c r="B413" i="16"/>
  <c r="C17" i="16"/>
  <c r="C367" i="16"/>
  <c r="C316" i="16"/>
  <c r="C313" i="16"/>
  <c r="C181" i="16"/>
  <c r="C188" i="16"/>
  <c r="B179" i="16"/>
  <c r="C438" i="16"/>
  <c r="J10" i="15"/>
  <c r="E15" i="15"/>
  <c r="F94" i="16" l="1"/>
  <c r="G372" i="16"/>
  <c r="E110" i="16"/>
  <c r="G29" i="16"/>
  <c r="G25" i="16"/>
  <c r="E462" i="16"/>
  <c r="G54" i="16"/>
  <c r="D421" i="16"/>
  <c r="E417" i="16"/>
  <c r="D130" i="16"/>
  <c r="G330" i="16"/>
  <c r="D150" i="16"/>
  <c r="G390" i="16"/>
  <c r="F228" i="16"/>
  <c r="F253" i="16"/>
  <c r="D441" i="16"/>
  <c r="E112" i="16"/>
  <c r="G294" i="16"/>
  <c r="E186" i="16"/>
  <c r="D61" i="16"/>
  <c r="F180" i="16"/>
  <c r="G111" i="16"/>
  <c r="D54" i="16"/>
  <c r="E421" i="16"/>
  <c r="G417" i="16"/>
  <c r="F130" i="16"/>
  <c r="D330" i="16"/>
  <c r="G150" i="16"/>
  <c r="E390" i="16"/>
  <c r="G228" i="16"/>
  <c r="G253" i="16"/>
  <c r="G441" i="16"/>
  <c r="G112" i="16"/>
  <c r="F294" i="16"/>
  <c r="G186" i="16"/>
  <c r="F61" i="16"/>
  <c r="D111" i="16"/>
  <c r="F160" i="16"/>
  <c r="E385" i="16"/>
  <c r="E270" i="16"/>
  <c r="E285" i="16"/>
  <c r="G96" i="16"/>
  <c r="E68" i="16"/>
  <c r="F379" i="16"/>
  <c r="F117" i="16"/>
  <c r="E262" i="16"/>
  <c r="G160" i="16"/>
  <c r="D335" i="16"/>
  <c r="F52" i="16"/>
  <c r="D385" i="16"/>
  <c r="G18" i="16"/>
  <c r="G234" i="16"/>
  <c r="F472" i="16"/>
  <c r="F223" i="16"/>
  <c r="F270" i="16"/>
  <c r="F145" i="16"/>
  <c r="E430" i="16"/>
  <c r="F285" i="16"/>
  <c r="E96" i="16"/>
  <c r="D68" i="16"/>
  <c r="F199" i="16"/>
  <c r="E132" i="16"/>
  <c r="F169" i="16"/>
  <c r="G379" i="16"/>
  <c r="F138" i="16"/>
  <c r="G258" i="16"/>
  <c r="E371" i="16"/>
  <c r="G308" i="16"/>
  <c r="D161" i="16"/>
  <c r="G450" i="16"/>
  <c r="D466" i="16"/>
  <c r="F400" i="16"/>
  <c r="F189" i="16"/>
  <c r="F381" i="16"/>
  <c r="D38" i="16"/>
  <c r="E117" i="16"/>
  <c r="E342" i="16"/>
  <c r="D262" i="16"/>
  <c r="D357" i="16"/>
  <c r="G420" i="16"/>
  <c r="G377" i="16"/>
  <c r="E133" i="16"/>
  <c r="F398" i="16"/>
  <c r="F197" i="16"/>
  <c r="D185" i="16"/>
  <c r="D336" i="16"/>
  <c r="D160" i="16"/>
  <c r="E180" i="16"/>
  <c r="E234" i="16"/>
  <c r="E223" i="16"/>
  <c r="E308" i="16"/>
  <c r="F466" i="16"/>
  <c r="G381" i="16"/>
  <c r="E38" i="16"/>
  <c r="F357" i="16"/>
  <c r="E420" i="16"/>
  <c r="G133" i="16"/>
  <c r="F185" i="16"/>
  <c r="F336" i="16"/>
  <c r="G367" i="16"/>
  <c r="D367" i="16"/>
  <c r="E367" i="16"/>
  <c r="F367" i="16"/>
  <c r="E344" i="16"/>
  <c r="F344" i="16"/>
  <c r="D344" i="16"/>
  <c r="G344" i="16"/>
  <c r="F249" i="16"/>
  <c r="D249" i="16"/>
  <c r="E249" i="16"/>
  <c r="G249" i="16"/>
  <c r="F26" i="16"/>
  <c r="E26" i="16"/>
  <c r="D26" i="16"/>
  <c r="G26" i="16"/>
  <c r="D340" i="16"/>
  <c r="E340" i="16"/>
  <c r="G340" i="16"/>
  <c r="F340" i="16"/>
  <c r="F85" i="16"/>
  <c r="G85" i="16"/>
  <c r="D85" i="16"/>
  <c r="E85" i="16"/>
  <c r="G297" i="16"/>
  <c r="F297" i="16"/>
  <c r="D297" i="16"/>
  <c r="E297" i="16"/>
  <c r="E278" i="16"/>
  <c r="G278" i="16"/>
  <c r="F278" i="16"/>
  <c r="D278" i="16"/>
  <c r="F71" i="16"/>
  <c r="E71" i="16"/>
  <c r="D71" i="16"/>
  <c r="G71" i="16"/>
  <c r="D209" i="16"/>
  <c r="G209" i="16"/>
  <c r="E209" i="16"/>
  <c r="F209" i="16"/>
  <c r="E195" i="16"/>
  <c r="D195" i="16"/>
  <c r="F195" i="16"/>
  <c r="G195" i="16"/>
  <c r="F60" i="16"/>
  <c r="G60" i="16"/>
  <c r="E60" i="16"/>
  <c r="D60" i="16"/>
  <c r="E102" i="16"/>
  <c r="D102" i="16"/>
  <c r="F102" i="16"/>
  <c r="G102" i="16"/>
  <c r="F84" i="16"/>
  <c r="G84" i="16"/>
  <c r="D84" i="16"/>
  <c r="E84" i="16"/>
  <c r="D69" i="16"/>
  <c r="F69" i="16"/>
  <c r="G69" i="16"/>
  <c r="E69" i="16"/>
  <c r="E109" i="16"/>
  <c r="F109" i="16"/>
  <c r="D109" i="16"/>
  <c r="G109" i="16"/>
  <c r="G431" i="16"/>
  <c r="D431" i="16"/>
  <c r="E431" i="16"/>
  <c r="F431" i="16"/>
  <c r="D395" i="16"/>
  <c r="G395" i="16"/>
  <c r="F395" i="16"/>
  <c r="E395" i="16"/>
  <c r="F393" i="16"/>
  <c r="G393" i="16"/>
  <c r="E393" i="16"/>
  <c r="D393" i="16"/>
  <c r="F378" i="16"/>
  <c r="E378" i="16"/>
  <c r="G378" i="16"/>
  <c r="D378" i="16"/>
  <c r="D448" i="16"/>
  <c r="G448" i="16"/>
  <c r="E448" i="16"/>
  <c r="F448" i="16"/>
  <c r="D20" i="16"/>
  <c r="G20" i="16"/>
  <c r="E20" i="16"/>
  <c r="F20" i="16"/>
  <c r="F257" i="16"/>
  <c r="E257" i="16"/>
  <c r="D257" i="16"/>
  <c r="G257" i="16"/>
  <c r="F387" i="16"/>
  <c r="G387" i="16"/>
  <c r="D387" i="16"/>
  <c r="E387" i="16"/>
  <c r="G115" i="16"/>
  <c r="D115" i="16"/>
  <c r="F115" i="16"/>
  <c r="E115" i="16"/>
  <c r="F79" i="16"/>
  <c r="G79" i="16"/>
  <c r="E79" i="16"/>
  <c r="D79" i="16"/>
  <c r="D99" i="16"/>
  <c r="G99" i="16"/>
  <c r="E99" i="16"/>
  <c r="F99" i="16"/>
  <c r="F439" i="16"/>
  <c r="G439" i="16"/>
  <c r="E439" i="16"/>
  <c r="D439" i="16"/>
  <c r="G95" i="16"/>
  <c r="E95" i="16"/>
  <c r="F95" i="16"/>
  <c r="D95" i="16"/>
  <c r="F44" i="16"/>
  <c r="D44" i="16"/>
  <c r="G44" i="16"/>
  <c r="E44" i="16"/>
  <c r="E137" i="16"/>
  <c r="D137" i="16"/>
  <c r="G137" i="16"/>
  <c r="F137" i="16"/>
  <c r="D220" i="16"/>
  <c r="E220" i="16"/>
  <c r="F220" i="16"/>
  <c r="G220" i="16"/>
  <c r="E154" i="16"/>
  <c r="G154" i="16"/>
  <c r="F154" i="16"/>
  <c r="D154" i="16"/>
  <c r="F384" i="16"/>
  <c r="G384" i="16"/>
  <c r="D384" i="16"/>
  <c r="E384" i="16"/>
  <c r="G254" i="16"/>
  <c r="E254" i="16"/>
  <c r="F254" i="16"/>
  <c r="D254" i="16"/>
  <c r="F476" i="16"/>
  <c r="D476" i="16"/>
  <c r="E476" i="16"/>
  <c r="G476" i="16"/>
  <c r="F191" i="16"/>
  <c r="E191" i="16"/>
  <c r="D191" i="16"/>
  <c r="G191" i="16"/>
  <c r="G40" i="16"/>
  <c r="E40" i="16"/>
  <c r="D40" i="16"/>
  <c r="F40" i="16"/>
  <c r="F468" i="16"/>
  <c r="G468" i="16"/>
  <c r="E468" i="16"/>
  <c r="D468" i="16"/>
  <c r="F125" i="16"/>
  <c r="E125" i="16"/>
  <c r="D125" i="16"/>
  <c r="G125" i="16"/>
  <c r="D382" i="16"/>
  <c r="E382" i="16"/>
  <c r="F382" i="16"/>
  <c r="G382" i="16"/>
  <c r="D141" i="16"/>
  <c r="F141" i="16"/>
  <c r="G141" i="16"/>
  <c r="E141" i="16"/>
  <c r="F221" i="16"/>
  <c r="E221" i="16"/>
  <c r="G221" i="16"/>
  <c r="D221" i="16"/>
  <c r="F380" i="16"/>
  <c r="G380" i="16"/>
  <c r="E380" i="16"/>
  <c r="D380" i="16"/>
  <c r="G178" i="16"/>
  <c r="E178" i="16"/>
  <c r="D178" i="16"/>
  <c r="F178" i="16"/>
  <c r="F22" i="16"/>
  <c r="D22" i="16"/>
  <c r="G22" i="16"/>
  <c r="E22" i="16"/>
  <c r="D350" i="16"/>
  <c r="G350" i="16"/>
  <c r="E350" i="16"/>
  <c r="F350" i="16"/>
  <c r="F173" i="16"/>
  <c r="E173" i="16"/>
  <c r="D173" i="16"/>
  <c r="G173" i="16"/>
  <c r="E474" i="16"/>
  <c r="D474" i="16"/>
  <c r="G474" i="16"/>
  <c r="F474" i="16"/>
  <c r="G123" i="16"/>
  <c r="D123" i="16"/>
  <c r="E123" i="16"/>
  <c r="F123" i="16"/>
  <c r="E396" i="16"/>
  <c r="G396" i="16"/>
  <c r="D396" i="16"/>
  <c r="F396" i="16"/>
  <c r="G59" i="16"/>
  <c r="F59" i="16"/>
  <c r="D59" i="16"/>
  <c r="E59" i="16"/>
  <c r="G268" i="16"/>
  <c r="E268" i="16"/>
  <c r="D268" i="16"/>
  <c r="F268" i="16"/>
  <c r="F411" i="16"/>
  <c r="D411" i="16"/>
  <c r="G411" i="16"/>
  <c r="E411" i="16"/>
  <c r="E245" i="16"/>
  <c r="F245" i="16"/>
  <c r="G245" i="16"/>
  <c r="D245" i="16"/>
  <c r="F67" i="16"/>
  <c r="E67" i="16"/>
  <c r="D67" i="16"/>
  <c r="G67" i="16"/>
  <c r="G116" i="16"/>
  <c r="F116" i="16"/>
  <c r="D116" i="16"/>
  <c r="E116" i="16"/>
  <c r="G87" i="16"/>
  <c r="D87" i="16"/>
  <c r="F87" i="16"/>
  <c r="E87" i="16"/>
  <c r="D164" i="16"/>
  <c r="F164" i="16"/>
  <c r="E164" i="16"/>
  <c r="G164" i="16"/>
  <c r="E49" i="16"/>
  <c r="F49" i="16"/>
  <c r="D49" i="16"/>
  <c r="G49" i="16"/>
  <c r="E274" i="16"/>
  <c r="D274" i="16"/>
  <c r="F274" i="16"/>
  <c r="G274" i="16"/>
  <c r="G113" i="16"/>
  <c r="F113" i="16"/>
  <c r="E113" i="16"/>
  <c r="D113" i="16"/>
  <c r="D72" i="16"/>
  <c r="F72" i="16"/>
  <c r="G72" i="16"/>
  <c r="E72" i="16"/>
  <c r="D422" i="16"/>
  <c r="F422" i="16"/>
  <c r="G422" i="16"/>
  <c r="E422" i="16"/>
  <c r="E352" i="16"/>
  <c r="F352" i="16"/>
  <c r="G352" i="16"/>
  <c r="D352" i="16"/>
  <c r="F408" i="16"/>
  <c r="D408" i="16"/>
  <c r="G408" i="16"/>
  <c r="E408" i="16"/>
  <c r="F331" i="16"/>
  <c r="G331" i="16"/>
  <c r="D331" i="16"/>
  <c r="E331" i="16"/>
  <c r="F101" i="16"/>
  <c r="E101" i="16"/>
  <c r="D101" i="16"/>
  <c r="G101" i="16"/>
  <c r="D255" i="16"/>
  <c r="F255" i="16"/>
  <c r="G255" i="16"/>
  <c r="E255" i="16"/>
  <c r="F470" i="16"/>
  <c r="D470" i="16"/>
  <c r="E470" i="16"/>
  <c r="G470" i="16"/>
  <c r="E70" i="16"/>
  <c r="G70" i="16"/>
  <c r="F70" i="16"/>
  <c r="D70" i="16"/>
  <c r="F293" i="16"/>
  <c r="G293" i="16"/>
  <c r="E293" i="16"/>
  <c r="D293" i="16"/>
  <c r="E201" i="16"/>
  <c r="G201" i="16"/>
  <c r="D201" i="16"/>
  <c r="F201" i="16"/>
  <c r="F302" i="16"/>
  <c r="G302" i="16"/>
  <c r="D302" i="16"/>
  <c r="E302" i="16"/>
  <c r="F315" i="16"/>
  <c r="E315" i="16"/>
  <c r="D315" i="16"/>
  <c r="G315" i="16"/>
  <c r="F338" i="16"/>
  <c r="G338" i="16"/>
  <c r="E338" i="16"/>
  <c r="D338" i="16"/>
  <c r="D280" i="16"/>
  <c r="E280" i="16"/>
  <c r="G280" i="16"/>
  <c r="F280" i="16"/>
  <c r="F416" i="16"/>
  <c r="D416" i="16"/>
  <c r="G416" i="16"/>
  <c r="E416" i="16"/>
  <c r="G242" i="16"/>
  <c r="D242" i="16"/>
  <c r="E242" i="16"/>
  <c r="F242" i="16"/>
  <c r="D273" i="16"/>
  <c r="E273" i="16"/>
  <c r="G273" i="16"/>
  <c r="F273" i="16"/>
  <c r="G447" i="16"/>
  <c r="D447" i="16"/>
  <c r="E447" i="16"/>
  <c r="F447" i="16"/>
  <c r="G418" i="16"/>
  <c r="E418" i="16"/>
  <c r="F418" i="16"/>
  <c r="D418" i="16"/>
  <c r="D452" i="16"/>
  <c r="G452" i="16"/>
  <c r="F452" i="16"/>
  <c r="E452" i="16"/>
  <c r="E282" i="16"/>
  <c r="F282" i="16"/>
  <c r="G282" i="16"/>
  <c r="D282" i="16"/>
  <c r="E250" i="16"/>
  <c r="G250" i="16"/>
  <c r="D250" i="16"/>
  <c r="F250" i="16"/>
  <c r="D424" i="16"/>
  <c r="G424" i="16"/>
  <c r="F424" i="16"/>
  <c r="E424" i="16"/>
  <c r="F349" i="16"/>
  <c r="E349" i="16"/>
  <c r="D349" i="16"/>
  <c r="G349" i="16"/>
  <c r="F328" i="16"/>
  <c r="D328" i="16"/>
  <c r="E328" i="16"/>
  <c r="G328" i="16"/>
  <c r="E90" i="16"/>
  <c r="G90" i="16"/>
  <c r="F90" i="16"/>
  <c r="D90" i="16"/>
  <c r="D360" i="16"/>
  <c r="G360" i="16"/>
  <c r="E360" i="16"/>
  <c r="F360" i="16"/>
  <c r="G252" i="16"/>
  <c r="F252" i="16"/>
  <c r="E252" i="16"/>
  <c r="D252" i="16"/>
  <c r="G347" i="16"/>
  <c r="E347" i="16"/>
  <c r="F347" i="16"/>
  <c r="D347" i="16"/>
  <c r="F451" i="16"/>
  <c r="E451" i="16"/>
  <c r="G451" i="16"/>
  <c r="D451" i="16"/>
  <c r="F469" i="16"/>
  <c r="E469" i="16"/>
  <c r="D469" i="16"/>
  <c r="G469" i="16"/>
  <c r="G446" i="16"/>
  <c r="F446" i="16"/>
  <c r="D446" i="16"/>
  <c r="E446" i="16"/>
  <c r="E239" i="16"/>
  <c r="G239" i="16"/>
  <c r="D239" i="16"/>
  <c r="F239" i="16"/>
  <c r="E364" i="16"/>
  <c r="G364" i="16"/>
  <c r="D364" i="16"/>
  <c r="F364" i="16"/>
  <c r="F437" i="16"/>
  <c r="E437" i="16"/>
  <c r="D437" i="16"/>
  <c r="G437" i="16"/>
  <c r="F412" i="16"/>
  <c r="E412" i="16"/>
  <c r="D412" i="16"/>
  <c r="G412" i="16"/>
  <c r="D311" i="16"/>
  <c r="E311" i="16"/>
  <c r="G311" i="16"/>
  <c r="F311" i="16"/>
  <c r="F156" i="16"/>
  <c r="D156" i="16"/>
  <c r="E156" i="16"/>
  <c r="G156" i="16"/>
  <c r="E346" i="16"/>
  <c r="F346" i="16"/>
  <c r="G346" i="16"/>
  <c r="D346" i="16"/>
  <c r="D391" i="16"/>
  <c r="G391" i="16"/>
  <c r="F391" i="16"/>
  <c r="E391" i="16"/>
  <c r="E414" i="16"/>
  <c r="G414" i="16"/>
  <c r="F414" i="16"/>
  <c r="D414" i="16"/>
  <c r="F176" i="16"/>
  <c r="G176" i="16"/>
  <c r="D176" i="16"/>
  <c r="E176" i="16"/>
  <c r="D148" i="16"/>
  <c r="E148" i="16"/>
  <c r="G148" i="16"/>
  <c r="F148" i="16"/>
  <c r="E345" i="16"/>
  <c r="G345" i="16"/>
  <c r="F345" i="16"/>
  <c r="D345" i="16"/>
  <c r="E366" i="16"/>
  <c r="D366" i="16"/>
  <c r="G366" i="16"/>
  <c r="F366" i="16"/>
  <c r="G404" i="16"/>
  <c r="F404" i="16"/>
  <c r="D404" i="16"/>
  <c r="E404" i="16"/>
  <c r="D227" i="16"/>
  <c r="G227" i="16"/>
  <c r="F227" i="16"/>
  <c r="E227" i="16"/>
  <c r="E323" i="16"/>
  <c r="D323" i="16"/>
  <c r="F323" i="16"/>
  <c r="G323" i="16"/>
  <c r="G232" i="16"/>
  <c r="F232" i="16"/>
  <c r="E232" i="16"/>
  <c r="D232" i="16"/>
  <c r="G429" i="16"/>
  <c r="F429" i="16"/>
  <c r="E429" i="16"/>
  <c r="D429" i="16"/>
  <c r="F296" i="16"/>
  <c r="D296" i="16"/>
  <c r="G296" i="16"/>
  <c r="E296" i="16"/>
  <c r="D348" i="16"/>
  <c r="F348" i="16"/>
  <c r="E348" i="16"/>
  <c r="G348" i="16"/>
  <c r="D329" i="16"/>
  <c r="E329" i="16"/>
  <c r="F329" i="16"/>
  <c r="G329" i="16"/>
  <c r="E81" i="16"/>
  <c r="F81" i="16"/>
  <c r="G81" i="16"/>
  <c r="D81" i="16"/>
  <c r="E153" i="16"/>
  <c r="D153" i="16"/>
  <c r="F153" i="16"/>
  <c r="G153" i="16"/>
  <c r="D45" i="16"/>
  <c r="F45" i="16"/>
  <c r="G45" i="16"/>
  <c r="E45" i="16"/>
  <c r="D286" i="16"/>
  <c r="E286" i="16"/>
  <c r="G286" i="16"/>
  <c r="F286" i="16"/>
  <c r="D126" i="16"/>
  <c r="F126" i="16"/>
  <c r="E126" i="16"/>
  <c r="G126" i="16"/>
  <c r="D129" i="16"/>
  <c r="E129" i="16"/>
  <c r="F129" i="16"/>
  <c r="G129" i="16"/>
  <c r="G295" i="16"/>
  <c r="D295" i="16"/>
  <c r="E295" i="16"/>
  <c r="F295" i="16"/>
  <c r="F406" i="16"/>
  <c r="G406" i="16"/>
  <c r="E406" i="16"/>
  <c r="D406" i="16"/>
  <c r="G460" i="16"/>
  <c r="E460" i="16"/>
  <c r="D460" i="16"/>
  <c r="F460" i="16"/>
  <c r="G407" i="16"/>
  <c r="E407" i="16"/>
  <c r="D407" i="16"/>
  <c r="F407" i="16"/>
  <c r="E212" i="16"/>
  <c r="D212" i="16"/>
  <c r="G212" i="16"/>
  <c r="F212" i="16"/>
  <c r="F124" i="16"/>
  <c r="E124" i="16"/>
  <c r="G124" i="16"/>
  <c r="D124" i="16"/>
  <c r="E147" i="16"/>
  <c r="D147" i="16"/>
  <c r="G147" i="16"/>
  <c r="F147" i="16"/>
  <c r="D478" i="16"/>
  <c r="E478" i="16"/>
  <c r="F478" i="16"/>
  <c r="G478" i="16"/>
  <c r="D423" i="16"/>
  <c r="E423" i="16"/>
  <c r="F423" i="16"/>
  <c r="G423" i="16"/>
  <c r="D83" i="16"/>
  <c r="G83" i="16"/>
  <c r="F83" i="16"/>
  <c r="E83" i="16"/>
  <c r="F303" i="16"/>
  <c r="G303" i="16"/>
  <c r="E303" i="16"/>
  <c r="D303" i="16"/>
  <c r="F12" i="16"/>
  <c r="D12" i="16"/>
  <c r="G12" i="16"/>
  <c r="E12" i="16"/>
  <c r="D47" i="16"/>
  <c r="E47" i="16"/>
  <c r="G47" i="16"/>
  <c r="F47" i="16"/>
  <c r="D482" i="16"/>
  <c r="F482" i="16"/>
  <c r="G482" i="16"/>
  <c r="E482" i="16"/>
  <c r="F386" i="16"/>
  <c r="G386" i="16"/>
  <c r="D386" i="16"/>
  <c r="E386" i="16"/>
  <c r="F58" i="16"/>
  <c r="E58" i="16"/>
  <c r="D58" i="16"/>
  <c r="G58" i="16"/>
  <c r="D464" i="16"/>
  <c r="G464" i="16"/>
  <c r="F464" i="16"/>
  <c r="E464" i="16"/>
  <c r="D353" i="16"/>
  <c r="F353" i="16"/>
  <c r="G353" i="16"/>
  <c r="E353" i="16"/>
  <c r="D433" i="16"/>
  <c r="G433" i="16"/>
  <c r="F433" i="16"/>
  <c r="E433" i="16"/>
  <c r="F312" i="16"/>
  <c r="D312" i="16"/>
  <c r="G312" i="16"/>
  <c r="E312" i="16"/>
  <c r="F264" i="16"/>
  <c r="D264" i="16"/>
  <c r="E264" i="16"/>
  <c r="G264" i="16"/>
  <c r="D463" i="16"/>
  <c r="G463" i="16"/>
  <c r="E463" i="16"/>
  <c r="F463" i="16"/>
  <c r="E317" i="16"/>
  <c r="D317" i="16"/>
  <c r="G317" i="16"/>
  <c r="F317" i="16"/>
  <c r="E363" i="16"/>
  <c r="G363" i="16"/>
  <c r="D363" i="16"/>
  <c r="F363" i="16"/>
  <c r="F362" i="16"/>
  <c r="G362" i="16"/>
  <c r="E362" i="16"/>
  <c r="D362" i="16"/>
  <c r="G436" i="16"/>
  <c r="E436" i="16"/>
  <c r="D436" i="16"/>
  <c r="F436" i="16"/>
  <c r="G31" i="16"/>
  <c r="F31" i="16"/>
  <c r="E31" i="16"/>
  <c r="D31" i="16"/>
  <c r="G80" i="16"/>
  <c r="E80" i="16"/>
  <c r="D80" i="16"/>
  <c r="F80" i="16"/>
  <c r="F325" i="16"/>
  <c r="G325" i="16"/>
  <c r="E325" i="16"/>
  <c r="D325" i="16"/>
  <c r="D394" i="16"/>
  <c r="E394" i="16"/>
  <c r="F394" i="16"/>
  <c r="G394" i="16"/>
  <c r="D134" i="16"/>
  <c r="F134" i="16"/>
  <c r="G134" i="16"/>
  <c r="E134" i="16"/>
  <c r="E305" i="16"/>
  <c r="F305" i="16"/>
  <c r="D305" i="16"/>
  <c r="G305" i="16"/>
  <c r="D434" i="16"/>
  <c r="G434" i="16"/>
  <c r="E434" i="16"/>
  <c r="F434" i="16"/>
  <c r="D306" i="16"/>
  <c r="F306" i="16"/>
  <c r="G306" i="16"/>
  <c r="E306" i="16"/>
  <c r="F226" i="16"/>
  <c r="E226" i="16"/>
  <c r="G226" i="16"/>
  <c r="D226" i="16"/>
  <c r="D202" i="16"/>
  <c r="E202" i="16"/>
  <c r="F202" i="16"/>
  <c r="G202" i="16"/>
  <c r="D355" i="16"/>
  <c r="E355" i="16"/>
  <c r="F355" i="16"/>
  <c r="G355" i="16"/>
  <c r="E484" i="16"/>
  <c r="F484" i="16"/>
  <c r="G484" i="16"/>
  <c r="D484" i="16"/>
  <c r="D159" i="16"/>
  <c r="G159" i="16"/>
  <c r="E159" i="16"/>
  <c r="F159" i="16"/>
  <c r="E333" i="16"/>
  <c r="D333" i="16"/>
  <c r="G333" i="16"/>
  <c r="F333" i="16"/>
  <c r="G298" i="16"/>
  <c r="F298" i="16"/>
  <c r="D298" i="16"/>
  <c r="E298" i="16"/>
  <c r="G119" i="16"/>
  <c r="F119" i="16"/>
  <c r="E119" i="16"/>
  <c r="D119" i="16"/>
  <c r="D426" i="16"/>
  <c r="F426" i="16"/>
  <c r="G426" i="16"/>
  <c r="E426" i="16"/>
  <c r="D339" i="16"/>
  <c r="F339" i="16"/>
  <c r="G339" i="16"/>
  <c r="E339" i="16"/>
  <c r="D361" i="16"/>
  <c r="E361" i="16"/>
  <c r="F361" i="16"/>
  <c r="G361" i="16"/>
  <c r="D181" i="16"/>
  <c r="F181" i="16"/>
  <c r="E181" i="16"/>
  <c r="G181" i="16"/>
  <c r="G17" i="16"/>
  <c r="E17" i="16"/>
  <c r="F17" i="16"/>
  <c r="D17" i="16"/>
  <c r="D155" i="16"/>
  <c r="G155" i="16"/>
  <c r="F155" i="16"/>
  <c r="E155" i="16"/>
  <c r="D256" i="16"/>
  <c r="F256" i="16"/>
  <c r="E256" i="16"/>
  <c r="G256" i="16"/>
  <c r="G473" i="16"/>
  <c r="E473" i="16"/>
  <c r="F473" i="16"/>
  <c r="D473" i="16"/>
  <c r="D438" i="16"/>
  <c r="G438" i="16"/>
  <c r="E438" i="16"/>
  <c r="F438" i="16"/>
  <c r="D313" i="16"/>
  <c r="E313" i="16"/>
  <c r="G313" i="16"/>
  <c r="F313" i="16"/>
  <c r="G162" i="16"/>
  <c r="F162" i="16"/>
  <c r="D162" i="16"/>
  <c r="E162" i="16"/>
  <c r="F259" i="16"/>
  <c r="G259" i="16"/>
  <c r="D259" i="16"/>
  <c r="E259" i="16"/>
  <c r="E75" i="16"/>
  <c r="D75" i="16"/>
  <c r="F75" i="16"/>
  <c r="G75" i="16"/>
  <c r="E444" i="16"/>
  <c r="F444" i="16"/>
  <c r="G444" i="16"/>
  <c r="D444" i="16"/>
  <c r="D392" i="16"/>
  <c r="E392" i="16"/>
  <c r="F392" i="16"/>
  <c r="G392" i="16"/>
  <c r="E326" i="16"/>
  <c r="G326" i="16"/>
  <c r="F326" i="16"/>
  <c r="D326" i="16"/>
  <c r="E104" i="16"/>
  <c r="D104" i="16"/>
  <c r="F104" i="16"/>
  <c r="G104" i="16"/>
  <c r="E343" i="16"/>
  <c r="D343" i="16"/>
  <c r="F343" i="16"/>
  <c r="G343" i="16"/>
  <c r="F158" i="16"/>
  <c r="D158" i="16"/>
  <c r="G158" i="16"/>
  <c r="E158" i="16"/>
  <c r="E46" i="16"/>
  <c r="F46" i="16"/>
  <c r="G46" i="16"/>
  <c r="D46" i="16"/>
  <c r="F276" i="16"/>
  <c r="D276" i="16"/>
  <c r="G276" i="16"/>
  <c r="E276" i="16"/>
  <c r="E206" i="16"/>
  <c r="F206" i="16"/>
  <c r="D206" i="16"/>
  <c r="G206" i="16"/>
  <c r="F279" i="16"/>
  <c r="E279" i="16"/>
  <c r="D279" i="16"/>
  <c r="G279" i="16"/>
  <c r="E82" i="16"/>
  <c r="G82" i="16"/>
  <c r="F82" i="16"/>
  <c r="D82" i="16"/>
  <c r="E105" i="16"/>
  <c r="F105" i="16"/>
  <c r="G105" i="16"/>
  <c r="D105" i="16"/>
  <c r="D39" i="16"/>
  <c r="G39" i="16"/>
  <c r="F39" i="16"/>
  <c r="E39" i="16"/>
  <c r="F459" i="16"/>
  <c r="D459" i="16"/>
  <c r="G459" i="16"/>
  <c r="E459" i="16"/>
  <c r="G215" i="16"/>
  <c r="D215" i="16"/>
  <c r="F215" i="16"/>
  <c r="E215" i="16"/>
  <c r="E238" i="16"/>
  <c r="G238" i="16"/>
  <c r="D238" i="16"/>
  <c r="F238" i="16"/>
  <c r="E351" i="16"/>
  <c r="G351" i="16"/>
  <c r="D351" i="16"/>
  <c r="F351" i="16"/>
  <c r="F131" i="16"/>
  <c r="E131" i="16"/>
  <c r="G131" i="16"/>
  <c r="D131" i="16"/>
  <c r="E34" i="16"/>
  <c r="D34" i="16"/>
  <c r="F34" i="16"/>
  <c r="G34" i="16"/>
  <c r="G263" i="16"/>
  <c r="D263" i="16"/>
  <c r="E263" i="16"/>
  <c r="F263" i="16"/>
  <c r="F428" i="16"/>
  <c r="E428" i="16"/>
  <c r="G428" i="16"/>
  <c r="D428" i="16"/>
  <c r="D455" i="16"/>
  <c r="F455" i="16"/>
  <c r="G455" i="16"/>
  <c r="E455" i="16"/>
  <c r="E172" i="16"/>
  <c r="G172" i="16"/>
  <c r="F172" i="16"/>
  <c r="D172" i="16"/>
  <c r="D442" i="16"/>
  <c r="E442" i="16"/>
  <c r="G442" i="16"/>
  <c r="F442" i="16"/>
  <c r="D177" i="16"/>
  <c r="G177" i="16"/>
  <c r="F177" i="16"/>
  <c r="E177" i="16"/>
  <c r="G135" i="16"/>
  <c r="F135" i="16"/>
  <c r="E135" i="16"/>
  <c r="D135" i="16"/>
  <c r="F261" i="16"/>
  <c r="D261" i="16"/>
  <c r="G261" i="16"/>
  <c r="E261" i="16"/>
  <c r="D284" i="16"/>
  <c r="F284" i="16"/>
  <c r="E284" i="16"/>
  <c r="G284" i="16"/>
  <c r="E218" i="16"/>
  <c r="D218" i="16"/>
  <c r="G218" i="16"/>
  <c r="F218" i="16"/>
  <c r="E64" i="16"/>
  <c r="F64" i="16"/>
  <c r="G64" i="16"/>
  <c r="D64" i="16"/>
  <c r="E300" i="16"/>
  <c r="D300" i="16"/>
  <c r="F300" i="16"/>
  <c r="G300" i="16"/>
  <c r="F127" i="16"/>
  <c r="G127" i="16"/>
  <c r="D127" i="16"/>
  <c r="E127" i="16"/>
  <c r="G405" i="16"/>
  <c r="F405" i="16"/>
  <c r="E405" i="16"/>
  <c r="D405" i="16"/>
  <c r="E327" i="16"/>
  <c r="F327" i="16"/>
  <c r="D327" i="16"/>
  <c r="G327" i="16"/>
  <c r="D15" i="16"/>
  <c r="F15" i="16"/>
  <c r="E15" i="16"/>
  <c r="G15" i="16"/>
  <c r="D341" i="16"/>
  <c r="E341" i="16"/>
  <c r="F341" i="16"/>
  <c r="G341" i="16"/>
  <c r="F140" i="16"/>
  <c r="G140" i="16"/>
  <c r="D140" i="16"/>
  <c r="E140" i="16"/>
  <c r="G211" i="16"/>
  <c r="D211" i="16"/>
  <c r="F211" i="16"/>
  <c r="E211" i="16"/>
  <c r="E487" i="16"/>
  <c r="D487" i="16"/>
  <c r="G487" i="16"/>
  <c r="F487" i="16"/>
  <c r="E471" i="16"/>
  <c r="F471" i="16"/>
  <c r="D471" i="16"/>
  <c r="G471" i="16"/>
  <c r="D193" i="16"/>
  <c r="E193" i="16"/>
  <c r="G193" i="16"/>
  <c r="F193" i="16"/>
  <c r="F207" i="16"/>
  <c r="D207" i="16"/>
  <c r="G207" i="16"/>
  <c r="E207" i="16"/>
  <c r="D11" i="16"/>
  <c r="G11" i="16"/>
  <c r="E11" i="16"/>
  <c r="F11" i="16"/>
  <c r="D37" i="16"/>
  <c r="E37" i="16"/>
  <c r="F37" i="16"/>
  <c r="G37" i="16"/>
  <c r="D14" i="16"/>
  <c r="F14" i="16"/>
  <c r="E14" i="16"/>
  <c r="G14" i="16"/>
  <c r="D332" i="16"/>
  <c r="E332" i="16"/>
  <c r="G332" i="16"/>
  <c r="F332" i="16"/>
  <c r="D143" i="16"/>
  <c r="G143" i="16"/>
  <c r="F143" i="16"/>
  <c r="E143" i="16"/>
  <c r="E76" i="16"/>
  <c r="D76" i="16"/>
  <c r="G76" i="16"/>
  <c r="F76" i="16"/>
  <c r="F243" i="16"/>
  <c r="G243" i="16"/>
  <c r="D243" i="16"/>
  <c r="E243" i="16"/>
  <c r="E241" i="16"/>
  <c r="D241" i="16"/>
  <c r="G241" i="16"/>
  <c r="F241" i="16"/>
  <c r="E248" i="16"/>
  <c r="G248" i="16"/>
  <c r="D248" i="16"/>
  <c r="F248" i="16"/>
  <c r="D170" i="16"/>
  <c r="F170" i="16"/>
  <c r="G170" i="16"/>
  <c r="E170" i="16"/>
  <c r="F240" i="16"/>
  <c r="G240" i="16"/>
  <c r="E240" i="16"/>
  <c r="D240" i="16"/>
  <c r="E324" i="16"/>
  <c r="G324" i="16"/>
  <c r="F324" i="16"/>
  <c r="D324" i="16"/>
  <c r="F401" i="16"/>
  <c r="D401" i="16"/>
  <c r="G401" i="16"/>
  <c r="E401" i="16"/>
  <c r="G456" i="16"/>
  <c r="F456" i="16"/>
  <c r="E456" i="16"/>
  <c r="D456" i="16"/>
  <c r="F290" i="16"/>
  <c r="G290" i="16"/>
  <c r="D290" i="16"/>
  <c r="E290" i="16"/>
  <c r="F63" i="16"/>
  <c r="D63" i="16"/>
  <c r="E63" i="16"/>
  <c r="G63" i="16"/>
  <c r="F458" i="16"/>
  <c r="D458" i="16"/>
  <c r="E458" i="16"/>
  <c r="G458" i="16"/>
  <c r="G461" i="16"/>
  <c r="F461" i="16"/>
  <c r="E461" i="16"/>
  <c r="D461" i="16"/>
  <c r="D122" i="16"/>
  <c r="G122" i="16"/>
  <c r="E122" i="16"/>
  <c r="F122" i="16"/>
  <c r="D388" i="16"/>
  <c r="G388" i="16"/>
  <c r="E388" i="16"/>
  <c r="F388" i="16"/>
  <c r="D322" i="16"/>
  <c r="E322" i="16"/>
  <c r="G322" i="16"/>
  <c r="F322" i="16"/>
  <c r="G235" i="16"/>
  <c r="E235" i="16"/>
  <c r="F235" i="16"/>
  <c r="D235" i="16"/>
  <c r="F200" i="16"/>
  <c r="G200" i="16"/>
  <c r="D200" i="16"/>
  <c r="E200" i="16"/>
  <c r="G435" i="16"/>
  <c r="D435" i="16"/>
  <c r="E435" i="16"/>
  <c r="F435" i="16"/>
  <c r="E174" i="16"/>
  <c r="F174" i="16"/>
  <c r="D174" i="16"/>
  <c r="G174" i="16"/>
  <c r="E467" i="16"/>
  <c r="F467" i="16"/>
  <c r="D467" i="16"/>
  <c r="G467" i="16"/>
  <c r="E376" i="16"/>
  <c r="F376" i="16"/>
  <c r="G376" i="16"/>
  <c r="D376" i="16"/>
  <c r="D165" i="16"/>
  <c r="F165" i="16"/>
  <c r="G165" i="16"/>
  <c r="E165" i="16"/>
  <c r="E139" i="16"/>
  <c r="F139" i="16"/>
  <c r="G139" i="16"/>
  <c r="D139" i="16"/>
  <c r="E157" i="16"/>
  <c r="D157" i="16"/>
  <c r="F157" i="16"/>
  <c r="G157" i="16"/>
  <c r="E194" i="16"/>
  <c r="G194" i="16"/>
  <c r="D194" i="16"/>
  <c r="F194" i="16"/>
  <c r="D334" i="16"/>
  <c r="F334" i="16"/>
  <c r="G334" i="16"/>
  <c r="E334" i="16"/>
  <c r="E188" i="16"/>
  <c r="G188" i="16"/>
  <c r="F188" i="16"/>
  <c r="D188" i="16"/>
  <c r="E283" i="16"/>
  <c r="G283" i="16"/>
  <c r="D283" i="16"/>
  <c r="F283" i="16"/>
  <c r="G457" i="16"/>
  <c r="F457" i="16"/>
  <c r="E457" i="16"/>
  <c r="D457" i="16"/>
  <c r="F106" i="16"/>
  <c r="G106" i="16"/>
  <c r="E106" i="16"/>
  <c r="D106" i="16"/>
  <c r="D183" i="16"/>
  <c r="G183" i="16"/>
  <c r="E183" i="16"/>
  <c r="F183" i="16"/>
  <c r="E316" i="16"/>
  <c r="G316" i="16"/>
  <c r="F316" i="16"/>
  <c r="D316" i="16"/>
  <c r="F454" i="16"/>
  <c r="D454" i="16"/>
  <c r="G454" i="16"/>
  <c r="E454" i="16"/>
  <c r="D168" i="16"/>
  <c r="G168" i="16"/>
  <c r="F168" i="16"/>
  <c r="E168" i="16"/>
  <c r="G196" i="16"/>
  <c r="F196" i="16"/>
  <c r="E196" i="16"/>
  <c r="D196" i="16"/>
  <c r="F43" i="16"/>
  <c r="E43" i="16"/>
  <c r="D43" i="16"/>
  <c r="G43" i="16"/>
  <c r="D301" i="16"/>
  <c r="E301" i="16"/>
  <c r="F301" i="16"/>
  <c r="G301" i="16"/>
  <c r="E73" i="16"/>
  <c r="F73" i="16"/>
  <c r="G73" i="16"/>
  <c r="D73" i="16"/>
  <c r="D477" i="16"/>
  <c r="F477" i="16"/>
  <c r="E477" i="16"/>
  <c r="G477" i="16"/>
  <c r="F281" i="16"/>
  <c r="G281" i="16"/>
  <c r="E281" i="16"/>
  <c r="D281" i="16"/>
  <c r="F397" i="16"/>
  <c r="D397" i="16"/>
  <c r="E397" i="16"/>
  <c r="G397" i="16"/>
  <c r="D219" i="16"/>
  <c r="E219" i="16"/>
  <c r="G219" i="16"/>
  <c r="F219" i="16"/>
  <c r="F149" i="16"/>
  <c r="G149" i="16"/>
  <c r="E149" i="16"/>
  <c r="D149" i="16"/>
  <c r="G192" i="16"/>
  <c r="E192" i="16"/>
  <c r="D192" i="16"/>
  <c r="F192" i="16"/>
  <c r="E251" i="16"/>
  <c r="F251" i="16"/>
  <c r="D251" i="16"/>
  <c r="G251" i="16"/>
  <c r="E410" i="16"/>
  <c r="F410" i="16"/>
  <c r="D410" i="16"/>
  <c r="G410" i="16"/>
  <c r="G205" i="16"/>
  <c r="F205" i="16"/>
  <c r="E205" i="16"/>
  <c r="D205" i="16"/>
  <c r="E368" i="16"/>
  <c r="F368" i="16"/>
  <c r="D368" i="16"/>
  <c r="G368" i="16"/>
  <c r="G78" i="16"/>
  <c r="E78" i="16"/>
  <c r="F78" i="16"/>
  <c r="D78" i="16"/>
  <c r="D103" i="16"/>
  <c r="E103" i="16"/>
  <c r="F103" i="16"/>
  <c r="G103" i="16"/>
  <c r="D217" i="16"/>
  <c r="F217" i="16"/>
  <c r="G217" i="16"/>
  <c r="E217" i="16"/>
  <c r="E307" i="16"/>
  <c r="D307" i="16"/>
  <c r="F307" i="16"/>
  <c r="G307" i="16"/>
  <c r="F236" i="16"/>
  <c r="G236" i="16"/>
  <c r="D236" i="16"/>
  <c r="E236" i="16"/>
  <c r="D247" i="16"/>
  <c r="G247" i="16"/>
  <c r="E247" i="16"/>
  <c r="F247" i="16"/>
  <c r="E375" i="16"/>
  <c r="G375" i="16"/>
  <c r="F375" i="16"/>
  <c r="D375" i="16"/>
  <c r="D163" i="16"/>
  <c r="E163" i="16"/>
  <c r="F163" i="16"/>
  <c r="G163" i="16"/>
  <c r="F89" i="16"/>
  <c r="G89" i="16"/>
  <c r="D89" i="16"/>
  <c r="E89" i="16"/>
  <c r="D53" i="16"/>
  <c r="F53" i="16"/>
  <c r="E53" i="16"/>
  <c r="G53" i="16"/>
  <c r="G187" i="16"/>
  <c r="D187" i="16"/>
  <c r="E187" i="16"/>
  <c r="F187" i="16"/>
  <c r="E179" i="16"/>
  <c r="G179" i="16"/>
  <c r="F179" i="16"/>
  <c r="D179" i="16"/>
  <c r="E475" i="16"/>
  <c r="F475" i="16"/>
  <c r="G475" i="16"/>
  <c r="D475" i="16"/>
  <c r="E108" i="16"/>
  <c r="G108" i="16"/>
  <c r="D108" i="16"/>
  <c r="F108" i="16"/>
  <c r="D167" i="16"/>
  <c r="G167" i="16"/>
  <c r="F167" i="16"/>
  <c r="E167" i="16"/>
  <c r="D142" i="16"/>
  <c r="G142" i="16"/>
  <c r="F142" i="16"/>
  <c r="E142" i="16"/>
  <c r="F28" i="16"/>
  <c r="E28" i="16"/>
  <c r="D28" i="16"/>
  <c r="G28" i="16"/>
  <c r="F98" i="16"/>
  <c r="D98" i="16"/>
  <c r="E98" i="16"/>
  <c r="G98" i="16"/>
  <c r="E51" i="16"/>
  <c r="G51" i="16"/>
  <c r="D51" i="16"/>
  <c r="F51" i="16"/>
  <c r="G389" i="16"/>
  <c r="D389" i="16"/>
  <c r="E389" i="16"/>
  <c r="F389" i="16"/>
  <c r="E35" i="16"/>
  <c r="G35" i="16"/>
  <c r="F35" i="16"/>
  <c r="D35" i="16"/>
  <c r="F23" i="16"/>
  <c r="D23" i="16"/>
  <c r="G23" i="16"/>
  <c r="E23" i="16"/>
  <c r="F309" i="16"/>
  <c r="G309" i="16"/>
  <c r="E309" i="16"/>
  <c r="D309" i="16"/>
  <c r="D92" i="16"/>
  <c r="E92" i="16"/>
  <c r="F92" i="16"/>
  <c r="G92" i="16"/>
  <c r="E318" i="16"/>
  <c r="D318" i="16"/>
  <c r="F318" i="16"/>
  <c r="G318" i="16"/>
  <c r="E128" i="16"/>
  <c r="F128" i="16"/>
  <c r="D128" i="16"/>
  <c r="G128" i="16"/>
  <c r="G277" i="16"/>
  <c r="D277" i="16"/>
  <c r="E277" i="16"/>
  <c r="F277" i="16"/>
  <c r="D21" i="16"/>
  <c r="F21" i="16"/>
  <c r="E21" i="16"/>
  <c r="G21" i="16"/>
  <c r="D231" i="16"/>
  <c r="E231" i="16"/>
  <c r="F231" i="16"/>
  <c r="G231" i="16"/>
  <c r="F409" i="16"/>
  <c r="D409" i="16"/>
  <c r="G409" i="16"/>
  <c r="E409" i="16"/>
  <c r="E314" i="16"/>
  <c r="D314" i="16"/>
  <c r="F314" i="16"/>
  <c r="G314" i="16"/>
  <c r="E182" i="16"/>
  <c r="G182" i="16"/>
  <c r="D182" i="16"/>
  <c r="F182" i="16"/>
  <c r="E222" i="16"/>
  <c r="G222" i="16"/>
  <c r="F222" i="16"/>
  <c r="D222" i="16"/>
  <c r="G373" i="16"/>
  <c r="F373" i="16"/>
  <c r="D373" i="16"/>
  <c r="E373" i="16"/>
  <c r="G33" i="16"/>
  <c r="E33" i="16"/>
  <c r="D33" i="16"/>
  <c r="F33" i="16"/>
  <c r="E204" i="16"/>
  <c r="D204" i="16"/>
  <c r="G204" i="16"/>
  <c r="F204" i="16"/>
  <c r="F320" i="16"/>
  <c r="G320" i="16"/>
  <c r="D320" i="16"/>
  <c r="E320" i="16"/>
  <c r="E465" i="16"/>
  <c r="D465" i="16"/>
  <c r="F465" i="16"/>
  <c r="G465" i="16"/>
  <c r="F359" i="16"/>
  <c r="E359" i="16"/>
  <c r="D359" i="16"/>
  <c r="G359" i="16"/>
  <c r="G287" i="16"/>
  <c r="D287" i="16"/>
  <c r="E287" i="16"/>
  <c r="F287" i="16"/>
  <c r="D19" i="16"/>
  <c r="G19" i="16"/>
  <c r="E19" i="16"/>
  <c r="F19" i="16"/>
  <c r="D267" i="16"/>
  <c r="G267" i="16"/>
  <c r="E267" i="16"/>
  <c r="F267" i="16"/>
  <c r="E399" i="16"/>
  <c r="D399" i="16"/>
  <c r="G399" i="16"/>
  <c r="F399" i="16"/>
  <c r="D485" i="16"/>
  <c r="G485" i="16"/>
  <c r="F485" i="16"/>
  <c r="E485" i="16"/>
  <c r="D55" i="16"/>
  <c r="G55" i="16"/>
  <c r="E55" i="16"/>
  <c r="F55" i="16"/>
  <c r="F184" i="16"/>
  <c r="D184" i="16"/>
  <c r="E184" i="16"/>
  <c r="G184" i="16"/>
  <c r="D233" i="16"/>
  <c r="E233" i="16"/>
  <c r="F233" i="16"/>
  <c r="G233" i="16"/>
  <c r="F120" i="16"/>
  <c r="E120" i="16"/>
  <c r="G120" i="16"/>
  <c r="D120" i="16"/>
  <c r="D337" i="16"/>
  <c r="F337" i="16"/>
  <c r="E337" i="16"/>
  <c r="G337" i="16"/>
  <c r="E77" i="16"/>
  <c r="G77" i="16"/>
  <c r="D77" i="16"/>
  <c r="F77" i="16"/>
  <c r="G383" i="16"/>
  <c r="D383" i="16"/>
  <c r="F383" i="16"/>
  <c r="E383" i="16"/>
  <c r="E175" i="16"/>
  <c r="D175" i="16"/>
  <c r="G175" i="16"/>
  <c r="F175" i="16"/>
  <c r="D369" i="16"/>
  <c r="E369" i="16"/>
  <c r="G369" i="16"/>
  <c r="F369" i="16"/>
  <c r="E166" i="16"/>
  <c r="G166" i="16"/>
  <c r="F166" i="16"/>
  <c r="D166" i="16"/>
  <c r="D198" i="16"/>
  <c r="E198" i="16"/>
  <c r="G198" i="16"/>
  <c r="F198" i="16"/>
  <c r="E269" i="16"/>
  <c r="F269" i="16"/>
  <c r="G269" i="16"/>
  <c r="D269" i="16"/>
  <c r="G146" i="16"/>
  <c r="D146" i="16"/>
  <c r="F146" i="16"/>
  <c r="E146" i="16"/>
  <c r="E151" i="16"/>
  <c r="F151" i="16"/>
  <c r="G151" i="16"/>
  <c r="D151" i="16"/>
  <c r="G427" i="16"/>
  <c r="D427" i="16"/>
  <c r="E427" i="16"/>
  <c r="F427" i="16"/>
  <c r="D260" i="16"/>
  <c r="E260" i="16"/>
  <c r="G260" i="16"/>
  <c r="F260" i="16"/>
  <c r="G483" i="16"/>
  <c r="D483" i="16"/>
  <c r="F483" i="16"/>
  <c r="E483" i="16"/>
  <c r="F415" i="16"/>
  <c r="E415" i="16"/>
  <c r="G415" i="16"/>
  <c r="D415" i="16"/>
  <c r="G244" i="16"/>
  <c r="F244" i="16"/>
  <c r="D244" i="16"/>
  <c r="E244" i="16"/>
  <c r="E266" i="16"/>
  <c r="G266" i="16"/>
  <c r="F266" i="16"/>
  <c r="D266" i="16"/>
  <c r="E319" i="16"/>
  <c r="D319" i="16"/>
  <c r="G319" i="16"/>
  <c r="F319" i="16"/>
  <c r="G419" i="16"/>
  <c r="E419" i="16"/>
  <c r="F419" i="16"/>
  <c r="D419" i="16"/>
  <c r="D356" i="16"/>
  <c r="G356" i="16"/>
  <c r="F356" i="16"/>
  <c r="E356" i="16"/>
  <c r="E449" i="16"/>
  <c r="F449" i="16"/>
  <c r="G449" i="16"/>
  <c r="D449" i="16"/>
  <c r="E481" i="16"/>
  <c r="F481" i="16"/>
  <c r="G481" i="16"/>
  <c r="D481" i="16"/>
  <c r="E292" i="16"/>
  <c r="G292" i="16"/>
  <c r="D292" i="16"/>
  <c r="F292" i="16"/>
  <c r="M10" i="15"/>
  <c r="N10" i="15"/>
  <c r="K10" i="15"/>
  <c r="L10" i="15"/>
  <c r="E16" i="15"/>
  <c r="E17" i="15" s="1"/>
  <c r="E18" i="15" s="1"/>
  <c r="E19" i="15" s="1"/>
  <c r="E20" i="15" s="1"/>
  <c r="I11" i="15"/>
  <c r="I12" i="15" l="1"/>
  <c r="E21" i="15"/>
  <c r="I16" i="15" s="1"/>
  <c r="I15" i="15"/>
  <c r="I13" i="15"/>
  <c r="J13" i="15"/>
  <c r="J15" i="15"/>
  <c r="J12" i="15"/>
  <c r="I14" i="15"/>
  <c r="J14" i="15"/>
  <c r="J11" i="15"/>
  <c r="J16" i="15" l="1"/>
  <c r="E22" i="15"/>
  <c r="K11" i="15"/>
  <c r="L11" i="15"/>
  <c r="M11" i="15"/>
  <c r="N11" i="15"/>
  <c r="M14" i="15"/>
  <c r="L14" i="15"/>
  <c r="N14" i="15"/>
  <c r="K14" i="15"/>
  <c r="M16" i="15"/>
  <c r="K16" i="15"/>
  <c r="N16" i="15"/>
  <c r="L16" i="15"/>
  <c r="M12" i="15"/>
  <c r="N12" i="15"/>
  <c r="K12" i="15"/>
  <c r="L12" i="15"/>
  <c r="K13" i="15"/>
  <c r="N13" i="15"/>
  <c r="L13" i="15"/>
  <c r="M13" i="15"/>
  <c r="L15" i="15"/>
  <c r="N15" i="15"/>
  <c r="K15" i="15"/>
  <c r="M15" i="15"/>
  <c r="E23" i="15" l="1"/>
  <c r="I17" i="15"/>
  <c r="J17" i="15"/>
  <c r="M17" i="15" l="1"/>
  <c r="K17" i="15"/>
  <c r="L17" i="15"/>
  <c r="N17" i="15"/>
  <c r="E24" i="15"/>
  <c r="E25" i="15" l="1"/>
  <c r="I19" i="15" s="1"/>
  <c r="J18" i="15"/>
  <c r="I18" i="15"/>
  <c r="J19" i="15" l="1"/>
  <c r="L19" i="15" s="1"/>
  <c r="N18" i="15"/>
  <c r="K18" i="15"/>
  <c r="L18" i="15"/>
  <c r="M18" i="15"/>
  <c r="E26" i="15"/>
  <c r="K19" i="15" l="1"/>
  <c r="N19" i="15"/>
  <c r="M19" i="15"/>
  <c r="E27" i="15"/>
  <c r="I21" i="15" s="1"/>
  <c r="I20" i="15"/>
  <c r="J20" i="15"/>
  <c r="J21" i="15" l="1"/>
  <c r="K21" i="15" s="1"/>
  <c r="M20" i="15"/>
  <c r="L20" i="15"/>
  <c r="N20" i="15"/>
  <c r="K20" i="15"/>
  <c r="E28" i="15"/>
  <c r="N21" i="15" l="1"/>
  <c r="L21" i="15"/>
  <c r="M21" i="15"/>
  <c r="E29" i="15"/>
  <c r="I22" i="15" s="1"/>
  <c r="J22" i="15" l="1"/>
  <c r="N22" i="15" s="1"/>
  <c r="E30" i="15"/>
  <c r="L22" i="15" l="1"/>
  <c r="K22" i="15"/>
  <c r="M22" i="15"/>
  <c r="E31" i="15"/>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I140" i="15" s="1"/>
  <c r="J23" i="15"/>
  <c r="I25" i="15" l="1"/>
  <c r="J24" i="15"/>
  <c r="J27" i="15"/>
  <c r="J25" i="15"/>
  <c r="J29" i="15"/>
  <c r="J28" i="15"/>
  <c r="J26" i="15"/>
  <c r="J49" i="15"/>
  <c r="I43" i="15"/>
  <c r="J120" i="15"/>
  <c r="J89" i="15"/>
  <c r="I185" i="15"/>
  <c r="J81" i="15"/>
  <c r="L81" i="15" s="1"/>
  <c r="I77" i="15"/>
  <c r="I96" i="15"/>
  <c r="J131" i="15"/>
  <c r="I192" i="15"/>
  <c r="J198" i="15"/>
  <c r="I80" i="15"/>
  <c r="I81" i="15"/>
  <c r="J93" i="15"/>
  <c r="L93" i="15" s="1"/>
  <c r="J37" i="15"/>
  <c r="I44" i="15"/>
  <c r="I56" i="15"/>
  <c r="J103" i="15"/>
  <c r="M103" i="15" s="1"/>
  <c r="I116" i="15"/>
  <c r="J75" i="15"/>
  <c r="J52" i="15"/>
  <c r="J119" i="15"/>
  <c r="N119" i="15" s="1"/>
  <c r="J184" i="15"/>
  <c r="J108" i="15"/>
  <c r="M108" i="15" s="1"/>
  <c r="J38" i="15"/>
  <c r="K38" i="15" s="1"/>
  <c r="J66" i="15"/>
  <c r="N66" i="15" s="1"/>
  <c r="J99" i="15"/>
  <c r="J39" i="15"/>
  <c r="N39" i="15" s="1"/>
  <c r="J165" i="15"/>
  <c r="J70" i="15"/>
  <c r="L70" i="15" s="1"/>
  <c r="I152" i="15"/>
  <c r="J116" i="15"/>
  <c r="I104" i="15"/>
  <c r="J71" i="15"/>
  <c r="L71" i="15" s="1"/>
  <c r="I38" i="15"/>
  <c r="J62" i="15"/>
  <c r="M62" i="15" s="1"/>
  <c r="I62" i="15"/>
  <c r="I49" i="15"/>
  <c r="J51" i="15"/>
  <c r="J86" i="15"/>
  <c r="J105" i="15"/>
  <c r="I121" i="15"/>
  <c r="J296" i="15"/>
  <c r="J339" i="15"/>
  <c r="L339" i="15" s="1"/>
  <c r="I363" i="15"/>
  <c r="J254" i="15"/>
  <c r="M254" i="15" s="1"/>
  <c r="J280" i="15"/>
  <c r="J142" i="15"/>
  <c r="K142" i="15" s="1"/>
  <c r="J351" i="15"/>
  <c r="I131" i="15"/>
  <c r="I426" i="15"/>
  <c r="J182" i="15"/>
  <c r="L182" i="15" s="1"/>
  <c r="J311" i="15"/>
  <c r="I159" i="15"/>
  <c r="I281" i="15"/>
  <c r="I320" i="15"/>
  <c r="J225" i="15"/>
  <c r="N225" i="15" s="1"/>
  <c r="J170" i="15"/>
  <c r="N170" i="15" s="1"/>
  <c r="I399" i="15"/>
  <c r="J174" i="15"/>
  <c r="K174" i="15" s="1"/>
  <c r="I238" i="15"/>
  <c r="J352" i="15"/>
  <c r="N352" i="15" s="1"/>
  <c r="J176" i="15"/>
  <c r="I459" i="15"/>
  <c r="I182" i="15"/>
  <c r="I420" i="15"/>
  <c r="I78" i="15"/>
  <c r="I153" i="15"/>
  <c r="I187" i="15"/>
  <c r="I218" i="15"/>
  <c r="I99" i="15"/>
  <c r="J466" i="15"/>
  <c r="N466" i="15" s="1"/>
  <c r="I111" i="15"/>
  <c r="I46" i="15"/>
  <c r="J53" i="15"/>
  <c r="I63" i="15"/>
  <c r="I202" i="15"/>
  <c r="I53" i="15"/>
  <c r="I174" i="15"/>
  <c r="J343" i="15"/>
  <c r="M343" i="15" s="1"/>
  <c r="I375" i="15"/>
  <c r="I34" i="15"/>
  <c r="I67" i="15"/>
  <c r="J68" i="15"/>
  <c r="L68" i="15" s="1"/>
  <c r="I429" i="15"/>
  <c r="I378" i="15"/>
  <c r="J248" i="15"/>
  <c r="I269" i="15"/>
  <c r="I308" i="15"/>
  <c r="J384" i="15"/>
  <c r="K384" i="15" s="1"/>
  <c r="I124" i="15"/>
  <c r="I274" i="15"/>
  <c r="I210" i="15"/>
  <c r="J344" i="15"/>
  <c r="N344" i="15" s="1"/>
  <c r="J240" i="15"/>
  <c r="J250" i="15"/>
  <c r="J425" i="15"/>
  <c r="J294" i="15"/>
  <c r="L294" i="15" s="1"/>
  <c r="J168" i="15"/>
  <c r="J148" i="15"/>
  <c r="N148" i="15" s="1"/>
  <c r="I107" i="15"/>
  <c r="J376" i="15"/>
  <c r="K376" i="15" s="1"/>
  <c r="J137" i="15"/>
  <c r="I256" i="15"/>
  <c r="J91" i="15"/>
  <c r="K91" i="15" s="1"/>
  <c r="J462" i="15"/>
  <c r="M462" i="15" s="1"/>
  <c r="I97" i="15"/>
  <c r="J124" i="15"/>
  <c r="I91" i="15"/>
  <c r="J98" i="15"/>
  <c r="K98" i="15" s="1"/>
  <c r="J216" i="15"/>
  <c r="J410" i="15"/>
  <c r="N410" i="15" s="1"/>
  <c r="I398" i="15"/>
  <c r="J267" i="15"/>
  <c r="N267" i="15" s="1"/>
  <c r="I155" i="15"/>
  <c r="I73" i="15"/>
  <c r="J48" i="15"/>
  <c r="I163" i="15"/>
  <c r="J42" i="15"/>
  <c r="J444" i="15"/>
  <c r="M444" i="15" s="1"/>
  <c r="I161" i="15"/>
  <c r="J143" i="15"/>
  <c r="M143" i="15" s="1"/>
  <c r="I258" i="15"/>
  <c r="J331" i="15"/>
  <c r="N331" i="15" s="1"/>
  <c r="I408" i="15"/>
  <c r="J414" i="15"/>
  <c r="K414" i="15" s="1"/>
  <c r="I276" i="15"/>
  <c r="I245" i="15"/>
  <c r="I217" i="15"/>
  <c r="J431" i="15"/>
  <c r="N431" i="15" s="1"/>
  <c r="J281" i="15"/>
  <c r="J308" i="15"/>
  <c r="I126" i="15"/>
  <c r="I452" i="15"/>
  <c r="I221" i="15"/>
  <c r="I242" i="15"/>
  <c r="I301" i="15"/>
  <c r="J241" i="15"/>
  <c r="N241" i="15" s="1"/>
  <c r="I205" i="15"/>
  <c r="I365" i="15"/>
  <c r="I123" i="15"/>
  <c r="I441" i="15"/>
  <c r="I151" i="15"/>
  <c r="J162" i="15"/>
  <c r="I194" i="15"/>
  <c r="J350" i="15"/>
  <c r="M350" i="15" s="1"/>
  <c r="J121" i="15"/>
  <c r="I400" i="15"/>
  <c r="I353" i="15"/>
  <c r="I50" i="15"/>
  <c r="I76" i="15"/>
  <c r="J195" i="15"/>
  <c r="M195" i="15" s="1"/>
  <c r="J95" i="15"/>
  <c r="N95" i="15" s="1"/>
  <c r="I138" i="15"/>
  <c r="I71" i="15"/>
  <c r="J45" i="15"/>
  <c r="J139" i="15"/>
  <c r="J55" i="15"/>
  <c r="J36" i="15"/>
  <c r="J370" i="15"/>
  <c r="L370" i="15" s="1"/>
  <c r="I35" i="15"/>
  <c r="J208" i="15"/>
  <c r="I342" i="15"/>
  <c r="I389" i="15"/>
  <c r="J287" i="15"/>
  <c r="J347" i="15"/>
  <c r="N347" i="15" s="1"/>
  <c r="J416" i="15"/>
  <c r="J251" i="15"/>
  <c r="J421" i="15"/>
  <c r="M421" i="15" s="1"/>
  <c r="J442" i="15"/>
  <c r="L442" i="15" s="1"/>
  <c r="I229" i="15"/>
  <c r="I438" i="15"/>
  <c r="I201" i="15"/>
  <c r="J187" i="15"/>
  <c r="N187" i="15" s="1"/>
  <c r="J221" i="15"/>
  <c r="I368" i="15"/>
  <c r="J310" i="15"/>
  <c r="J314" i="15"/>
  <c r="L314" i="15" s="1"/>
  <c r="I467" i="15"/>
  <c r="I212" i="15"/>
  <c r="J257" i="15"/>
  <c r="I280" i="15"/>
  <c r="I167" i="15"/>
  <c r="J259" i="15"/>
  <c r="I466" i="15"/>
  <c r="I180" i="15"/>
  <c r="J451" i="15"/>
  <c r="I170" i="15"/>
  <c r="I239" i="15"/>
  <c r="I439" i="15"/>
  <c r="I145" i="15"/>
  <c r="J401" i="15"/>
  <c r="K401" i="15" s="1"/>
  <c r="I127" i="15"/>
  <c r="J180" i="15"/>
  <c r="N180" i="15" s="1"/>
  <c r="J325" i="15"/>
  <c r="J144" i="15"/>
  <c r="I318" i="15"/>
  <c r="I341" i="15"/>
  <c r="J112" i="15"/>
  <c r="J118" i="15"/>
  <c r="J65" i="15"/>
  <c r="J366" i="15"/>
  <c r="J83" i="15"/>
  <c r="J283" i="15"/>
  <c r="N283" i="15" s="1"/>
  <c r="J175" i="15"/>
  <c r="I254" i="15"/>
  <c r="J46" i="15"/>
  <c r="I31" i="15"/>
  <c r="J269" i="15"/>
  <c r="J408" i="15"/>
  <c r="J263" i="15"/>
  <c r="J390" i="15"/>
  <c r="M390" i="15" s="1"/>
  <c r="J397" i="15"/>
  <c r="I322" i="15"/>
  <c r="I450" i="15"/>
  <c r="J402" i="15"/>
  <c r="I305" i="15"/>
  <c r="I381" i="15"/>
  <c r="I230" i="15"/>
  <c r="J458" i="15"/>
  <c r="M458" i="15" s="1"/>
  <c r="I326" i="15"/>
  <c r="I296" i="15"/>
  <c r="J378" i="15"/>
  <c r="J169" i="15"/>
  <c r="J393" i="15"/>
  <c r="N393" i="15" s="1"/>
  <c r="I244" i="15"/>
  <c r="J243" i="15"/>
  <c r="I278" i="15"/>
  <c r="J345" i="15"/>
  <c r="J375" i="15"/>
  <c r="L375" i="15" s="1"/>
  <c r="I323" i="15"/>
  <c r="I129" i="15"/>
  <c r="I171" i="15"/>
  <c r="J328" i="15"/>
  <c r="M328" i="15" s="1"/>
  <c r="I179" i="15"/>
  <c r="I232" i="15"/>
  <c r="I109" i="15"/>
  <c r="I220" i="15"/>
  <c r="I251" i="15"/>
  <c r="J104" i="15"/>
  <c r="J217" i="15"/>
  <c r="N217" i="15" s="1"/>
  <c r="I136" i="15"/>
  <c r="J125" i="15"/>
  <c r="I311" i="15"/>
  <c r="J385" i="15"/>
  <c r="I436" i="15"/>
  <c r="J215" i="15"/>
  <c r="J454" i="15"/>
  <c r="M454" i="15" s="1"/>
  <c r="J58" i="15"/>
  <c r="I113" i="15"/>
  <c r="I449" i="15"/>
  <c r="J435" i="15"/>
  <c r="I443" i="15"/>
  <c r="I84" i="15"/>
  <c r="I261" i="15"/>
  <c r="J43" i="15"/>
  <c r="L43" i="15" s="1"/>
  <c r="J348" i="15"/>
  <c r="J289" i="15"/>
  <c r="J275" i="15"/>
  <c r="J326" i="15"/>
  <c r="N326" i="15" s="1"/>
  <c r="I387" i="15"/>
  <c r="I354" i="15"/>
  <c r="I309" i="15"/>
  <c r="J436" i="15"/>
  <c r="I304" i="15"/>
  <c r="I248" i="15"/>
  <c r="J346" i="15"/>
  <c r="I197" i="15"/>
  <c r="I446" i="15"/>
  <c r="I162" i="15"/>
  <c r="J159" i="15"/>
  <c r="I253" i="15"/>
  <c r="J173" i="15"/>
  <c r="I293" i="15"/>
  <c r="J249" i="15"/>
  <c r="I350" i="15"/>
  <c r="J164" i="15"/>
  <c r="J356" i="15"/>
  <c r="N356" i="15" s="1"/>
  <c r="J324" i="15"/>
  <c r="I176" i="15"/>
  <c r="I183" i="15"/>
  <c r="I115" i="15"/>
  <c r="J403" i="15"/>
  <c r="I260" i="15"/>
  <c r="J206" i="15"/>
  <c r="I291" i="15"/>
  <c r="I328" i="15"/>
  <c r="I226" i="15"/>
  <c r="J322" i="15"/>
  <c r="J126" i="15"/>
  <c r="M126" i="15" s="1"/>
  <c r="J101" i="15"/>
  <c r="J54" i="15"/>
  <c r="J59" i="15"/>
  <c r="J84" i="15"/>
  <c r="K84" i="15" s="1"/>
  <c r="J102" i="15"/>
  <c r="J136" i="15"/>
  <c r="N136" i="15" s="1"/>
  <c r="I453" i="15"/>
  <c r="J226" i="15"/>
  <c r="J63" i="15"/>
  <c r="J210" i="15"/>
  <c r="K210" i="15" s="1"/>
  <c r="J224" i="15"/>
  <c r="J364" i="15"/>
  <c r="M364" i="15" s="1"/>
  <c r="J272" i="15"/>
  <c r="J31" i="15"/>
  <c r="L31" i="15" s="1"/>
  <c r="I279" i="15"/>
  <c r="I189" i="15"/>
  <c r="I222" i="15"/>
  <c r="I458" i="15"/>
  <c r="I327" i="15"/>
  <c r="I352" i="15"/>
  <c r="I437" i="15"/>
  <c r="J396" i="15"/>
  <c r="I307" i="15"/>
  <c r="I391" i="15"/>
  <c r="I339" i="15"/>
  <c r="I286" i="15"/>
  <c r="J207" i="15"/>
  <c r="J258" i="15"/>
  <c r="K258" i="15" s="1"/>
  <c r="J429" i="15"/>
  <c r="I454" i="15"/>
  <c r="I340" i="15"/>
  <c r="J411" i="15"/>
  <c r="K411" i="15" s="1"/>
  <c r="I411" i="15"/>
  <c r="I462" i="15"/>
  <c r="J228" i="15"/>
  <c r="J336" i="15"/>
  <c r="L336" i="15" s="1"/>
  <c r="I392" i="15"/>
  <c r="J355" i="15"/>
  <c r="J420" i="15"/>
  <c r="J147" i="15"/>
  <c r="K147" i="15" s="1"/>
  <c r="J381" i="15"/>
  <c r="I297" i="15"/>
  <c r="I247" i="15"/>
  <c r="J388" i="15"/>
  <c r="N388" i="15" s="1"/>
  <c r="I128" i="15"/>
  <c r="J230" i="15"/>
  <c r="J107" i="15"/>
  <c r="N107" i="15" s="1"/>
  <c r="J150" i="15"/>
  <c r="K150" i="15" s="1"/>
  <c r="I315" i="15"/>
  <c r="J413" i="15"/>
  <c r="K413" i="15" s="1"/>
  <c r="J337" i="15"/>
  <c r="I415" i="15"/>
  <c r="I98" i="15"/>
  <c r="J450" i="15"/>
  <c r="J69" i="15"/>
  <c r="I329" i="15"/>
  <c r="J57" i="15"/>
  <c r="J156" i="15"/>
  <c r="I186" i="15"/>
  <c r="J132" i="15"/>
  <c r="J128" i="15"/>
  <c r="I464" i="15"/>
  <c r="I336" i="15"/>
  <c r="J60" i="15"/>
  <c r="I75" i="15"/>
  <c r="I103" i="15"/>
  <c r="I358" i="15"/>
  <c r="I351" i="15"/>
  <c r="I460" i="15"/>
  <c r="I388" i="15"/>
  <c r="I287" i="15"/>
  <c r="I310" i="15"/>
  <c r="J463" i="15"/>
  <c r="I371" i="15"/>
  <c r="I334" i="15"/>
  <c r="J268" i="15"/>
  <c r="M268" i="15" s="1"/>
  <c r="J300" i="15"/>
  <c r="J380" i="15"/>
  <c r="J437" i="15"/>
  <c r="L437" i="15" s="1"/>
  <c r="J374" i="15"/>
  <c r="M374" i="15" s="1"/>
  <c r="J430" i="15"/>
  <c r="I423" i="15"/>
  <c r="I463" i="15"/>
  <c r="J227" i="15"/>
  <c r="K227" i="15" s="1"/>
  <c r="I409" i="15"/>
  <c r="I283" i="15"/>
  <c r="I456" i="15"/>
  <c r="I199" i="15"/>
  <c r="J212" i="15"/>
  <c r="I321" i="15"/>
  <c r="J288" i="15"/>
  <c r="I440" i="15"/>
  <c r="I403" i="15"/>
  <c r="J265" i="15"/>
  <c r="I141" i="15"/>
  <c r="I175" i="15"/>
  <c r="J285" i="15"/>
  <c r="I331" i="15"/>
  <c r="J447" i="15"/>
  <c r="J360" i="15"/>
  <c r="N360" i="15" s="1"/>
  <c r="J279" i="15"/>
  <c r="J177" i="15"/>
  <c r="J273" i="15"/>
  <c r="J252" i="15"/>
  <c r="I219" i="15"/>
  <c r="J129" i="15"/>
  <c r="I224" i="15"/>
  <c r="J85" i="15"/>
  <c r="L85" i="15" s="1"/>
  <c r="J181" i="15"/>
  <c r="I422" i="15"/>
  <c r="J359" i="15"/>
  <c r="J448" i="15"/>
  <c r="L448" i="15" s="1"/>
  <c r="I100" i="15"/>
  <c r="I112" i="15"/>
  <c r="I54" i="15"/>
  <c r="J192" i="15"/>
  <c r="J459" i="15"/>
  <c r="I355" i="15"/>
  <c r="I264" i="15"/>
  <c r="J304" i="15"/>
  <c r="K304" i="15" s="1"/>
  <c r="I37" i="15"/>
  <c r="I267" i="15"/>
  <c r="J47" i="15"/>
  <c r="I333" i="15"/>
  <c r="I306" i="15"/>
  <c r="J306" i="15"/>
  <c r="K306" i="15" s="1"/>
  <c r="I344" i="15"/>
  <c r="J432" i="15"/>
  <c r="K432" i="15" s="1"/>
  <c r="I416" i="15"/>
  <c r="J335" i="15"/>
  <c r="I348" i="15"/>
  <c r="I299" i="15"/>
  <c r="J264" i="15"/>
  <c r="I431" i="15"/>
  <c r="I427" i="15"/>
  <c r="I290" i="15"/>
  <c r="J457" i="15"/>
  <c r="I314" i="15"/>
  <c r="J383" i="15"/>
  <c r="J415" i="15"/>
  <c r="K415" i="15" s="1"/>
  <c r="I214" i="15"/>
  <c r="I455" i="15"/>
  <c r="I395" i="15"/>
  <c r="J239" i="15"/>
  <c r="L239" i="15" s="1"/>
  <c r="J278" i="15"/>
  <c r="J160" i="15"/>
  <c r="J340" i="15"/>
  <c r="I393" i="15"/>
  <c r="I442" i="15"/>
  <c r="J186" i="15"/>
  <c r="J398" i="15"/>
  <c r="J256" i="15"/>
  <c r="L256" i="15" s="1"/>
  <c r="I465" i="15"/>
  <c r="J295" i="15"/>
  <c r="I383" i="15"/>
  <c r="I241" i="15"/>
  <c r="I294" i="15"/>
  <c r="J400" i="15"/>
  <c r="J202" i="15"/>
  <c r="J145" i="15"/>
  <c r="M145" i="15" s="1"/>
  <c r="J302" i="15"/>
  <c r="I421" i="15"/>
  <c r="I412" i="15"/>
  <c r="J149" i="15"/>
  <c r="M149" i="15" s="1"/>
  <c r="J204" i="15"/>
  <c r="J237" i="15"/>
  <c r="M237" i="15" s="1"/>
  <c r="I377" i="15"/>
  <c r="J191" i="15"/>
  <c r="L191" i="15" s="1"/>
  <c r="I266" i="15"/>
  <c r="J79" i="15"/>
  <c r="I209" i="15"/>
  <c r="I317" i="15"/>
  <c r="J361" i="15"/>
  <c r="I417" i="15"/>
  <c r="I122" i="15"/>
  <c r="J372" i="15"/>
  <c r="N372" i="15" s="1"/>
  <c r="J456" i="15"/>
  <c r="J232" i="15"/>
  <c r="J461" i="15"/>
  <c r="J422" i="15"/>
  <c r="L422" i="15" s="1"/>
  <c r="I447" i="15"/>
  <c r="J35" i="15"/>
  <c r="J284" i="15"/>
  <c r="J87" i="15"/>
  <c r="I61" i="15"/>
  <c r="I173" i="15"/>
  <c r="J446" i="15"/>
  <c r="J214" i="15"/>
  <c r="M214" i="15" s="1"/>
  <c r="J100" i="15"/>
  <c r="I407" i="15"/>
  <c r="J387" i="15"/>
  <c r="M387" i="15" s="1"/>
  <c r="J368" i="15"/>
  <c r="N368" i="15" s="1"/>
  <c r="I243" i="15"/>
  <c r="I376" i="15"/>
  <c r="I298" i="15"/>
  <c r="J236" i="15"/>
  <c r="L236" i="15" s="1"/>
  <c r="I181" i="15"/>
  <c r="I213" i="15"/>
  <c r="I234" i="15"/>
  <c r="J271" i="15"/>
  <c r="N271" i="15" s="1"/>
  <c r="J220" i="15"/>
  <c r="L220" i="15" s="1"/>
  <c r="J453" i="15"/>
  <c r="I154" i="15"/>
  <c r="I228" i="15"/>
  <c r="I135" i="15"/>
  <c r="J97" i="15"/>
  <c r="L97" i="15" s="1"/>
  <c r="I418" i="15"/>
  <c r="J358" i="15"/>
  <c r="J353" i="15"/>
  <c r="J140" i="15"/>
  <c r="M140" i="15" s="1"/>
  <c r="I101" i="15"/>
  <c r="I184" i="15"/>
  <c r="J367" i="15"/>
  <c r="M367" i="15" s="1"/>
  <c r="J67" i="15"/>
  <c r="J389" i="15"/>
  <c r="I259" i="15"/>
  <c r="J332" i="15"/>
  <c r="I195" i="15"/>
  <c r="J467" i="15"/>
  <c r="I372" i="15"/>
  <c r="I83" i="15"/>
  <c r="J341" i="15"/>
  <c r="L341" i="15" s="1"/>
  <c r="I270" i="15"/>
  <c r="J316" i="15"/>
  <c r="M316" i="15" s="1"/>
  <c r="J315" i="15"/>
  <c r="K315" i="15" s="1"/>
  <c r="J292" i="15"/>
  <c r="J276" i="15"/>
  <c r="I457" i="15"/>
  <c r="I271" i="15"/>
  <c r="J399" i="15"/>
  <c r="I215" i="15"/>
  <c r="J199" i="15"/>
  <c r="N199" i="15" s="1"/>
  <c r="I255" i="15"/>
  <c r="J172" i="15"/>
  <c r="M172" i="15" s="1"/>
  <c r="J188" i="15"/>
  <c r="I430" i="15"/>
  <c r="J223" i="15"/>
  <c r="I319" i="15"/>
  <c r="J305" i="15"/>
  <c r="I406" i="15"/>
  <c r="J333" i="15"/>
  <c r="M333" i="15" s="1"/>
  <c r="J362" i="15"/>
  <c r="J412" i="15"/>
  <c r="I79" i="15"/>
  <c r="I90" i="15"/>
  <c r="I252" i="15"/>
  <c r="I48" i="15"/>
  <c r="I262" i="15"/>
  <c r="I380" i="15"/>
  <c r="J365" i="15"/>
  <c r="J183" i="15"/>
  <c r="I386" i="15"/>
  <c r="I373" i="15"/>
  <c r="J428" i="15"/>
  <c r="J320" i="15"/>
  <c r="J238" i="15"/>
  <c r="M238" i="15" s="1"/>
  <c r="I149" i="15"/>
  <c r="L414" i="15"/>
  <c r="K103" i="15"/>
  <c r="L225" i="15"/>
  <c r="K225" i="15"/>
  <c r="M225" i="15"/>
  <c r="M168" i="15"/>
  <c r="K168" i="15"/>
  <c r="N168" i="15"/>
  <c r="L168" i="15"/>
  <c r="L251" i="15"/>
  <c r="L421" i="15"/>
  <c r="K421" i="15"/>
  <c r="N421" i="15"/>
  <c r="N221" i="15"/>
  <c r="K221" i="15"/>
  <c r="M221" i="15"/>
  <c r="L221" i="15"/>
  <c r="L217" i="15"/>
  <c r="M217" i="15"/>
  <c r="K217" i="15"/>
  <c r="M180" i="15"/>
  <c r="M429" i="15"/>
  <c r="L429" i="15"/>
  <c r="N429" i="15"/>
  <c r="K429" i="15"/>
  <c r="M381" i="15"/>
  <c r="L381" i="15"/>
  <c r="N381" i="15"/>
  <c r="K381" i="15"/>
  <c r="K461" i="15"/>
  <c r="M461" i="15"/>
  <c r="N461" i="15"/>
  <c r="L461" i="15"/>
  <c r="L367" i="15"/>
  <c r="K446" i="15"/>
  <c r="M446" i="15"/>
  <c r="N446" i="15"/>
  <c r="L446" i="15"/>
  <c r="N240" i="15"/>
  <c r="L240" i="15"/>
  <c r="M240" i="15"/>
  <c r="K240" i="15"/>
  <c r="L250" i="15"/>
  <c r="L397" i="15"/>
  <c r="M397" i="15"/>
  <c r="K397" i="15"/>
  <c r="N397" i="15"/>
  <c r="L241" i="15"/>
  <c r="M89" i="15"/>
  <c r="N38" i="15"/>
  <c r="L38" i="15"/>
  <c r="M38" i="15"/>
  <c r="L91" i="15"/>
  <c r="N91" i="15"/>
  <c r="M378" i="15"/>
  <c r="N378" i="15"/>
  <c r="K378" i="15"/>
  <c r="L378" i="15"/>
  <c r="M169" i="15"/>
  <c r="L393" i="15"/>
  <c r="K393" i="15"/>
  <c r="M393" i="15"/>
  <c r="M243" i="15"/>
  <c r="N243" i="15"/>
  <c r="L243" i="15"/>
  <c r="K243" i="15"/>
  <c r="K345" i="15"/>
  <c r="L345" i="15"/>
  <c r="M345" i="15"/>
  <c r="N345" i="15"/>
  <c r="M375" i="15"/>
  <c r="N93" i="15"/>
  <c r="M267" i="15"/>
  <c r="M95" i="15"/>
  <c r="K95" i="15"/>
  <c r="M463" i="15"/>
  <c r="N463" i="15"/>
  <c r="K463" i="15"/>
  <c r="L463" i="15"/>
  <c r="N125" i="15"/>
  <c r="K125" i="15"/>
  <c r="L125" i="15"/>
  <c r="M125" i="15"/>
  <c r="L105" i="15"/>
  <c r="N105" i="15"/>
  <c r="K105" i="15"/>
  <c r="M105" i="15"/>
  <c r="L139" i="15"/>
  <c r="M139" i="15"/>
  <c r="N139" i="15"/>
  <c r="K139" i="15"/>
  <c r="N26" i="15"/>
  <c r="M26" i="15"/>
  <c r="K26" i="15"/>
  <c r="L26" i="15"/>
  <c r="L300" i="15"/>
  <c r="K300" i="15"/>
  <c r="M300" i="15"/>
  <c r="N300" i="15"/>
  <c r="M437" i="15"/>
  <c r="K437" i="15"/>
  <c r="N437" i="15"/>
  <c r="K430" i="15"/>
  <c r="M430" i="15"/>
  <c r="N430" i="15"/>
  <c r="L430" i="15"/>
  <c r="K36" i="15"/>
  <c r="L36" i="15"/>
  <c r="N36" i="15"/>
  <c r="M36" i="15"/>
  <c r="M42" i="15"/>
  <c r="K42" i="15"/>
  <c r="N42" i="15"/>
  <c r="L42" i="15"/>
  <c r="L212" i="15"/>
  <c r="M212" i="15"/>
  <c r="N212" i="15"/>
  <c r="K212" i="15"/>
  <c r="N288" i="15"/>
  <c r="L288" i="15"/>
  <c r="M288" i="15"/>
  <c r="K288" i="15"/>
  <c r="K285" i="15"/>
  <c r="L285" i="15"/>
  <c r="N285" i="15"/>
  <c r="M285" i="15"/>
  <c r="M447" i="15"/>
  <c r="N447" i="15"/>
  <c r="K447" i="15"/>
  <c r="L447" i="15"/>
  <c r="N230" i="15"/>
  <c r="M107" i="15"/>
  <c r="L107" i="15"/>
  <c r="N150" i="15"/>
  <c r="N387" i="15"/>
  <c r="L387" i="15"/>
  <c r="K387" i="15"/>
  <c r="M129" i="15"/>
  <c r="N220" i="15"/>
  <c r="J427" i="15"/>
  <c r="J409" i="15"/>
  <c r="J373" i="15"/>
  <c r="I332" i="15"/>
  <c r="J301" i="15"/>
  <c r="J392" i="15"/>
  <c r="J379" i="15"/>
  <c r="J445" i="15"/>
  <c r="J394" i="15"/>
  <c r="I235" i="15"/>
  <c r="J342" i="15"/>
  <c r="J229" i="15"/>
  <c r="J167" i="15"/>
  <c r="I177" i="15"/>
  <c r="J440" i="15"/>
  <c r="J464" i="15"/>
  <c r="I156" i="15"/>
  <c r="J151" i="15"/>
  <c r="I246" i="15"/>
  <c r="I313" i="15"/>
  <c r="I106" i="15"/>
  <c r="J197" i="15"/>
  <c r="I369" i="15"/>
  <c r="I160" i="15"/>
  <c r="I206" i="15"/>
  <c r="J152" i="15"/>
  <c r="I300" i="15"/>
  <c r="J452" i="15"/>
  <c r="J260" i="15"/>
  <c r="I370" i="15"/>
  <c r="I396" i="15"/>
  <c r="J313" i="15"/>
  <c r="J109" i="15"/>
  <c r="J200" i="15"/>
  <c r="J455" i="15"/>
  <c r="J185" i="15"/>
  <c r="I178" i="15"/>
  <c r="I268" i="15"/>
  <c r="J312" i="15"/>
  <c r="I413" i="15"/>
  <c r="M384" i="15"/>
  <c r="L287" i="15"/>
  <c r="M287" i="15"/>
  <c r="N287" i="15"/>
  <c r="K287" i="15"/>
  <c r="N416" i="15"/>
  <c r="L416" i="15"/>
  <c r="K416" i="15"/>
  <c r="M416" i="15"/>
  <c r="L187" i="15"/>
  <c r="K187" i="15"/>
  <c r="N98" i="15"/>
  <c r="L98" i="15"/>
  <c r="K324" i="15"/>
  <c r="M324" i="15"/>
  <c r="N324" i="15"/>
  <c r="L324" i="15"/>
  <c r="M396" i="15"/>
  <c r="M207" i="15"/>
  <c r="N207" i="15"/>
  <c r="L207" i="15"/>
  <c r="K207" i="15"/>
  <c r="L411" i="15"/>
  <c r="N411" i="15"/>
  <c r="L118" i="15"/>
  <c r="N336" i="15"/>
  <c r="M336" i="15"/>
  <c r="L147" i="15"/>
  <c r="M147" i="15"/>
  <c r="N361" i="15"/>
  <c r="L361" i="15"/>
  <c r="M361" i="15"/>
  <c r="K361" i="15"/>
  <c r="N448" i="15"/>
  <c r="M448" i="15"/>
  <c r="L143" i="15"/>
  <c r="N143" i="15"/>
  <c r="K281" i="15"/>
  <c r="L281" i="15"/>
  <c r="N281" i="15"/>
  <c r="M281" i="15"/>
  <c r="M296" i="15"/>
  <c r="K296" i="15"/>
  <c r="N296" i="15"/>
  <c r="L296" i="15"/>
  <c r="M120" i="15"/>
  <c r="K120" i="15"/>
  <c r="N120" i="15"/>
  <c r="L120" i="15"/>
  <c r="N116" i="15"/>
  <c r="M248" i="15"/>
  <c r="K248" i="15"/>
  <c r="L248" i="15"/>
  <c r="N248" i="15"/>
  <c r="M275" i="15"/>
  <c r="N275" i="15"/>
  <c r="L275" i="15"/>
  <c r="K275" i="15"/>
  <c r="N176" i="15"/>
  <c r="L176" i="15"/>
  <c r="M176" i="15"/>
  <c r="K176" i="15"/>
  <c r="N436" i="15"/>
  <c r="K66" i="15"/>
  <c r="M66" i="15"/>
  <c r="L346" i="15"/>
  <c r="M346" i="15"/>
  <c r="N346" i="15"/>
  <c r="K346" i="15"/>
  <c r="K121" i="15"/>
  <c r="L121" i="15"/>
  <c r="N121" i="15"/>
  <c r="M121" i="15"/>
  <c r="N81" i="15"/>
  <c r="K81" i="15"/>
  <c r="M159" i="15"/>
  <c r="N159" i="15"/>
  <c r="K159" i="15"/>
  <c r="L159" i="15"/>
  <c r="M173" i="15"/>
  <c r="L173" i="15"/>
  <c r="N173" i="15"/>
  <c r="K173" i="15"/>
  <c r="K249" i="15"/>
  <c r="L249" i="15"/>
  <c r="M249" i="15"/>
  <c r="N249" i="15"/>
  <c r="K164" i="15"/>
  <c r="M164" i="15"/>
  <c r="L164" i="15"/>
  <c r="N164" i="15"/>
  <c r="N432" i="15"/>
  <c r="M432" i="15"/>
  <c r="L259" i="15"/>
  <c r="K86" i="15"/>
  <c r="K53" i="15"/>
  <c r="M53" i="15"/>
  <c r="N53" i="15"/>
  <c r="L53" i="15"/>
  <c r="N335" i="15"/>
  <c r="M206" i="15"/>
  <c r="N206" i="15"/>
  <c r="L206" i="15"/>
  <c r="K206" i="15"/>
  <c r="N104" i="15"/>
  <c r="M264" i="15"/>
  <c r="K264" i="15"/>
  <c r="N264" i="15"/>
  <c r="L264" i="15"/>
  <c r="L457" i="15"/>
  <c r="K457" i="15"/>
  <c r="M457" i="15"/>
  <c r="N457" i="15"/>
  <c r="L383" i="15"/>
  <c r="M383" i="15"/>
  <c r="N383" i="15"/>
  <c r="K383" i="15"/>
  <c r="L415" i="15"/>
  <c r="M415" i="15"/>
  <c r="M144" i="15"/>
  <c r="N239" i="15"/>
  <c r="K239" i="15"/>
  <c r="N278" i="15"/>
  <c r="K278" i="15"/>
  <c r="L278" i="15"/>
  <c r="M278" i="15"/>
  <c r="L340" i="15"/>
  <c r="M340" i="15"/>
  <c r="N340" i="15"/>
  <c r="K340" i="15"/>
  <c r="N186" i="15"/>
  <c r="M398" i="15"/>
  <c r="N398" i="15"/>
  <c r="L398" i="15"/>
  <c r="K398" i="15"/>
  <c r="N256" i="15"/>
  <c r="M256" i="15"/>
  <c r="K295" i="15"/>
  <c r="M58" i="15"/>
  <c r="K58" i="15"/>
  <c r="L58" i="15"/>
  <c r="N58" i="15"/>
  <c r="K400" i="15"/>
  <c r="N202" i="15"/>
  <c r="K202" i="15"/>
  <c r="M202" i="15"/>
  <c r="L202" i="15"/>
  <c r="L145" i="15"/>
  <c r="K145" i="15"/>
  <c r="L302" i="15"/>
  <c r="M302" i="15"/>
  <c r="N302" i="15"/>
  <c r="K302" i="15"/>
  <c r="N279" i="15"/>
  <c r="L279" i="15"/>
  <c r="M279" i="15"/>
  <c r="K279" i="15"/>
  <c r="M177" i="15"/>
  <c r="M273" i="15"/>
  <c r="N273" i="15"/>
  <c r="K273" i="15"/>
  <c r="L273" i="15"/>
  <c r="K316" i="15"/>
  <c r="N316" i="15"/>
  <c r="N315" i="15"/>
  <c r="M315" i="15"/>
  <c r="L315" i="15"/>
  <c r="M191" i="15"/>
  <c r="N191" i="15"/>
  <c r="K191" i="15"/>
  <c r="L276" i="15"/>
  <c r="M276" i="15"/>
  <c r="N276" i="15"/>
  <c r="K276" i="15"/>
  <c r="K79" i="15"/>
  <c r="K85" i="15"/>
  <c r="M85" i="15"/>
  <c r="N85" i="15"/>
  <c r="L399" i="15"/>
  <c r="M399" i="15"/>
  <c r="L199" i="15"/>
  <c r="M199" i="15"/>
  <c r="K199" i="15"/>
  <c r="N57" i="15"/>
  <c r="L57" i="15"/>
  <c r="M57" i="15"/>
  <c r="K57" i="15"/>
  <c r="M70" i="15"/>
  <c r="K70" i="15"/>
  <c r="N70" i="15"/>
  <c r="M453" i="15"/>
  <c r="J424" i="15"/>
  <c r="J404" i="15"/>
  <c r="J321" i="15"/>
  <c r="I330" i="15"/>
  <c r="J465" i="15"/>
  <c r="I337" i="15"/>
  <c r="I211" i="15"/>
  <c r="I285" i="15"/>
  <c r="J209" i="15"/>
  <c r="J391" i="15"/>
  <c r="J293" i="15"/>
  <c r="M35" i="15"/>
  <c r="L35" i="15"/>
  <c r="J158" i="15"/>
  <c r="I382" i="15"/>
  <c r="J441" i="15"/>
  <c r="I130" i="15"/>
  <c r="J395" i="15"/>
  <c r="I414" i="15"/>
  <c r="I435" i="15"/>
  <c r="I165" i="15"/>
  <c r="J262" i="15"/>
  <c r="I118" i="15"/>
  <c r="L23" i="15"/>
  <c r="K23" i="15"/>
  <c r="M23" i="15"/>
  <c r="N23" i="15"/>
  <c r="I312" i="15"/>
  <c r="I164" i="15"/>
  <c r="J386" i="15"/>
  <c r="J196" i="15"/>
  <c r="I379" i="15"/>
  <c r="I142" i="15"/>
  <c r="I366" i="15"/>
  <c r="J323" i="15"/>
  <c r="J423" i="15"/>
  <c r="I86" i="15"/>
  <c r="I263" i="15"/>
  <c r="J244" i="15"/>
  <c r="J443" i="15"/>
  <c r="I168" i="15"/>
  <c r="K119" i="15"/>
  <c r="L119" i="15"/>
  <c r="M119" i="15"/>
  <c r="M71" i="15"/>
  <c r="K71" i="15"/>
  <c r="N71" i="15"/>
  <c r="M344" i="15"/>
  <c r="K344" i="15"/>
  <c r="L344" i="15"/>
  <c r="K294" i="15"/>
  <c r="N294" i="15"/>
  <c r="M294" i="15"/>
  <c r="L347" i="15"/>
  <c r="M347" i="15"/>
  <c r="K347" i="15"/>
  <c r="K75" i="15"/>
  <c r="N75" i="15"/>
  <c r="L137" i="15"/>
  <c r="N137" i="15"/>
  <c r="K137" i="15"/>
  <c r="M137" i="15"/>
  <c r="K442" i="15"/>
  <c r="M442" i="15"/>
  <c r="N442" i="15"/>
  <c r="L124" i="15"/>
  <c r="N124" i="15"/>
  <c r="M310" i="15"/>
  <c r="K310" i="15"/>
  <c r="L310" i="15"/>
  <c r="N310" i="15"/>
  <c r="L257" i="15"/>
  <c r="N257" i="15"/>
  <c r="K257" i="15"/>
  <c r="M257" i="15"/>
  <c r="L356" i="15"/>
  <c r="M356" i="15"/>
  <c r="K356" i="15"/>
  <c r="N165" i="15"/>
  <c r="K165" i="15"/>
  <c r="L165" i="15"/>
  <c r="M165" i="15"/>
  <c r="K45" i="15"/>
  <c r="N45" i="15"/>
  <c r="N126" i="15"/>
  <c r="K126" i="15"/>
  <c r="L126" i="15"/>
  <c r="K54" i="15"/>
  <c r="L54" i="15"/>
  <c r="M258" i="15"/>
  <c r="N258" i="15"/>
  <c r="L258" i="15"/>
  <c r="N27" i="15"/>
  <c r="K27" i="15"/>
  <c r="M27" i="15"/>
  <c r="L27" i="15"/>
  <c r="N112" i="15"/>
  <c r="L112" i="15"/>
  <c r="M112" i="15"/>
  <c r="K112" i="15"/>
  <c r="K228" i="15"/>
  <c r="M228" i="15"/>
  <c r="N228" i="15"/>
  <c r="L228" i="15"/>
  <c r="L420" i="15"/>
  <c r="M420" i="15"/>
  <c r="N420" i="15"/>
  <c r="K420" i="15"/>
  <c r="K388" i="15"/>
  <c r="M388" i="15"/>
  <c r="L388" i="15"/>
  <c r="K175" i="15"/>
  <c r="M175" i="15"/>
  <c r="N175" i="15"/>
  <c r="L175" i="15"/>
  <c r="L364" i="15"/>
  <c r="K364" i="15"/>
  <c r="N364" i="15"/>
  <c r="K450" i="15"/>
  <c r="L450" i="15"/>
  <c r="N69" i="15"/>
  <c r="K69" i="15"/>
  <c r="L69" i="15"/>
  <c r="M69" i="15"/>
  <c r="N272" i="15"/>
  <c r="L272" i="15"/>
  <c r="M272" i="15"/>
  <c r="K272" i="15"/>
  <c r="N456" i="15"/>
  <c r="L456" i="15"/>
  <c r="K456" i="15"/>
  <c r="M456" i="15"/>
  <c r="M232" i="15"/>
  <c r="L232" i="15"/>
  <c r="N68" i="15"/>
  <c r="M68" i="15"/>
  <c r="K68" i="15"/>
  <c r="N269" i="15"/>
  <c r="L269" i="15"/>
  <c r="K269" i="15"/>
  <c r="M269" i="15"/>
  <c r="N422" i="15"/>
  <c r="M422" i="15"/>
  <c r="K422" i="15"/>
  <c r="M43" i="15"/>
  <c r="K43" i="15"/>
  <c r="N43" i="15"/>
  <c r="K333" i="15"/>
  <c r="L333" i="15"/>
  <c r="N333" i="15"/>
  <c r="L140" i="15"/>
  <c r="K140" i="15"/>
  <c r="N140" i="15"/>
  <c r="L348" i="15"/>
  <c r="K348" i="15"/>
  <c r="M348" i="15"/>
  <c r="N348" i="15"/>
  <c r="M389" i="15"/>
  <c r="L389" i="15"/>
  <c r="K389" i="15"/>
  <c r="N389" i="15"/>
  <c r="K183" i="15"/>
  <c r="L183" i="15"/>
  <c r="M183" i="15"/>
  <c r="N183" i="15"/>
  <c r="N214" i="15"/>
  <c r="K214" i="15"/>
  <c r="L214" i="15"/>
  <c r="N320" i="15"/>
  <c r="L320" i="15"/>
  <c r="M320" i="15"/>
  <c r="K320" i="15"/>
  <c r="N100" i="15"/>
  <c r="L100" i="15"/>
  <c r="K100" i="15"/>
  <c r="M100" i="15"/>
  <c r="K431" i="15"/>
  <c r="M431" i="15"/>
  <c r="L431" i="15"/>
  <c r="L28" i="15"/>
  <c r="M28" i="15"/>
  <c r="K28" i="15"/>
  <c r="N28" i="15"/>
  <c r="M29" i="15"/>
  <c r="K29" i="15"/>
  <c r="L29" i="15"/>
  <c r="N29" i="15"/>
  <c r="L108" i="15"/>
  <c r="K108" i="15"/>
  <c r="N108" i="15"/>
  <c r="N390" i="15"/>
  <c r="K390" i="15"/>
  <c r="L390" i="15"/>
  <c r="K24" i="15"/>
  <c r="M24" i="15"/>
  <c r="L24" i="15"/>
  <c r="N24" i="15"/>
  <c r="M184" i="15"/>
  <c r="K184" i="15"/>
  <c r="L184" i="15"/>
  <c r="N184" i="15"/>
  <c r="L331" i="15"/>
  <c r="M331" i="15"/>
  <c r="K331" i="15"/>
  <c r="L25" i="15"/>
  <c r="K25" i="15"/>
  <c r="M25" i="15"/>
  <c r="N25" i="15"/>
  <c r="M170" i="15"/>
  <c r="L170" i="15"/>
  <c r="K170" i="15"/>
  <c r="N62" i="15"/>
  <c r="L62" i="15"/>
  <c r="K62" i="15"/>
  <c r="L148" i="15"/>
  <c r="M148" i="15"/>
  <c r="K148" i="15"/>
  <c r="K326" i="15"/>
  <c r="M326" i="15"/>
  <c r="L326" i="15"/>
  <c r="N52" i="15"/>
  <c r="K52" i="15"/>
  <c r="L52" i="15"/>
  <c r="M52" i="15"/>
  <c r="N142" i="15"/>
  <c r="M142" i="15"/>
  <c r="L142" i="15"/>
  <c r="M131" i="15"/>
  <c r="N131" i="15"/>
  <c r="L131" i="15"/>
  <c r="K131" i="15"/>
  <c r="N351" i="15"/>
  <c r="M351" i="15"/>
  <c r="K351" i="15"/>
  <c r="L351" i="15"/>
  <c r="K182" i="15"/>
  <c r="M182" i="15"/>
  <c r="N182" i="15"/>
  <c r="M311" i="15"/>
  <c r="K311" i="15"/>
  <c r="N311" i="15"/>
  <c r="L311" i="15"/>
  <c r="M339" i="15"/>
  <c r="N339" i="15"/>
  <c r="K339" i="15"/>
  <c r="M425" i="15"/>
  <c r="K425" i="15"/>
  <c r="L425" i="15"/>
  <c r="N425" i="15"/>
  <c r="M174" i="15"/>
  <c r="N174" i="15"/>
  <c r="L174" i="15"/>
  <c r="L352" i="15"/>
  <c r="M352" i="15"/>
  <c r="K352" i="15"/>
  <c r="K198" i="15"/>
  <c r="M198" i="15"/>
  <c r="L198" i="15"/>
  <c r="N198" i="15"/>
  <c r="L376" i="15"/>
  <c r="N376" i="15"/>
  <c r="M376" i="15"/>
  <c r="N254" i="15"/>
  <c r="K254" i="15"/>
  <c r="L254" i="15"/>
  <c r="M280" i="15"/>
  <c r="K280" i="15"/>
  <c r="N280" i="15"/>
  <c r="L280" i="15"/>
  <c r="N462" i="15"/>
  <c r="L462" i="15"/>
  <c r="K462" i="15"/>
  <c r="N350" i="15"/>
  <c r="K350" i="15"/>
  <c r="L350" i="15"/>
  <c r="M99" i="15"/>
  <c r="K99" i="15"/>
  <c r="N99" i="15"/>
  <c r="L99" i="15"/>
  <c r="K51" i="15"/>
  <c r="L51" i="15"/>
  <c r="N51" i="15"/>
  <c r="M51" i="15"/>
  <c r="M216" i="15"/>
  <c r="K216" i="15"/>
  <c r="N216" i="15"/>
  <c r="L216" i="15"/>
  <c r="K466" i="15"/>
  <c r="M466" i="15"/>
  <c r="L466" i="15"/>
  <c r="L410" i="15"/>
  <c r="M410" i="15"/>
  <c r="K410" i="15"/>
  <c r="L195" i="15"/>
  <c r="N195" i="15"/>
  <c r="K195" i="15"/>
  <c r="M39" i="15"/>
  <c r="K39" i="15"/>
  <c r="L39" i="15"/>
  <c r="K328" i="15"/>
  <c r="L328" i="15"/>
  <c r="N328" i="15"/>
  <c r="M451" i="15"/>
  <c r="L451" i="15"/>
  <c r="N451" i="15"/>
  <c r="K451" i="15"/>
  <c r="M403" i="15"/>
  <c r="N403" i="15"/>
  <c r="L403" i="15"/>
  <c r="K403" i="15"/>
  <c r="K49" i="15"/>
  <c r="M49" i="15"/>
  <c r="N49" i="15"/>
  <c r="L49" i="15"/>
  <c r="L37" i="15"/>
  <c r="N37" i="15"/>
  <c r="K37" i="15"/>
  <c r="M37" i="15"/>
  <c r="L401" i="15"/>
  <c r="N401" i="15"/>
  <c r="M401" i="15"/>
  <c r="N322" i="15"/>
  <c r="K322" i="15"/>
  <c r="L322" i="15"/>
  <c r="M322" i="15"/>
  <c r="L385" i="15"/>
  <c r="N385" i="15"/>
  <c r="K385" i="15"/>
  <c r="M385" i="15"/>
  <c r="L48" i="15"/>
  <c r="K48" i="15"/>
  <c r="N48" i="15"/>
  <c r="M48" i="15"/>
  <c r="K325" i="15"/>
  <c r="L325" i="15"/>
  <c r="M325" i="15"/>
  <c r="N325" i="15"/>
  <c r="L101" i="15"/>
  <c r="N101" i="15"/>
  <c r="K101" i="15"/>
  <c r="M101" i="15"/>
  <c r="M55" i="15"/>
  <c r="K55" i="15"/>
  <c r="L55" i="15"/>
  <c r="N55" i="15"/>
  <c r="K343" i="15"/>
  <c r="L343" i="15"/>
  <c r="N343" i="15"/>
  <c r="K59" i="15"/>
  <c r="L59" i="15"/>
  <c r="M59" i="15"/>
  <c r="N59" i="15"/>
  <c r="N215" i="15"/>
  <c r="L215" i="15"/>
  <c r="M215" i="15"/>
  <c r="K215" i="15"/>
  <c r="M84" i="15"/>
  <c r="N84" i="15"/>
  <c r="L84" i="15"/>
  <c r="N102" i="15"/>
  <c r="M102" i="15"/>
  <c r="L102" i="15"/>
  <c r="K102" i="15"/>
  <c r="M370" i="15"/>
  <c r="N370" i="15"/>
  <c r="K370" i="15"/>
  <c r="L454" i="15"/>
  <c r="K454" i="15"/>
  <c r="N454" i="15"/>
  <c r="M136" i="15"/>
  <c r="K136" i="15"/>
  <c r="L136" i="15"/>
  <c r="N65" i="15"/>
  <c r="M65" i="15"/>
  <c r="L65" i="15"/>
  <c r="K65" i="15"/>
  <c r="K366" i="15"/>
  <c r="M366" i="15"/>
  <c r="L366" i="15"/>
  <c r="N366" i="15"/>
  <c r="N226" i="15"/>
  <c r="K226" i="15"/>
  <c r="M226" i="15"/>
  <c r="L226" i="15"/>
  <c r="L444" i="15"/>
  <c r="K444" i="15"/>
  <c r="N444" i="15"/>
  <c r="M83" i="15"/>
  <c r="L83" i="15"/>
  <c r="N83" i="15"/>
  <c r="K83" i="15"/>
  <c r="N63" i="15"/>
  <c r="M63" i="15"/>
  <c r="L63" i="15"/>
  <c r="K63" i="15"/>
  <c r="L283" i="15"/>
  <c r="M283" i="15"/>
  <c r="K283" i="15"/>
  <c r="M210" i="15"/>
  <c r="N210" i="15"/>
  <c r="L210" i="15"/>
  <c r="K149" i="15"/>
  <c r="L149" i="15"/>
  <c r="N149" i="15"/>
  <c r="L204" i="15"/>
  <c r="K204" i="15"/>
  <c r="M204" i="15"/>
  <c r="N204" i="15"/>
  <c r="L237" i="15"/>
  <c r="N237" i="15"/>
  <c r="K237" i="15"/>
  <c r="L252" i="15"/>
  <c r="K252" i="15"/>
  <c r="M252" i="15"/>
  <c r="N252" i="15"/>
  <c r="N224" i="15"/>
  <c r="L224" i="15"/>
  <c r="M224" i="15"/>
  <c r="K224" i="15"/>
  <c r="L337" i="15"/>
  <c r="N337" i="15"/>
  <c r="K337" i="15"/>
  <c r="M337" i="15"/>
  <c r="N181" i="15"/>
  <c r="K181" i="15"/>
  <c r="L181" i="15"/>
  <c r="M181" i="15"/>
  <c r="N208" i="15"/>
  <c r="L208" i="15"/>
  <c r="K208" i="15"/>
  <c r="M208" i="15"/>
  <c r="L46" i="15"/>
  <c r="N46" i="15"/>
  <c r="K46" i="15"/>
  <c r="M46" i="15"/>
  <c r="M359" i="15"/>
  <c r="N359" i="15"/>
  <c r="L359" i="15"/>
  <c r="K359" i="15"/>
  <c r="L172" i="15"/>
  <c r="K172" i="15"/>
  <c r="N172" i="15"/>
  <c r="L188" i="15"/>
  <c r="K188" i="15"/>
  <c r="M188" i="15"/>
  <c r="N188" i="15"/>
  <c r="N31" i="15"/>
  <c r="M31" i="15"/>
  <c r="K31" i="15"/>
  <c r="K223" i="15"/>
  <c r="M223" i="15"/>
  <c r="N223" i="15"/>
  <c r="L223" i="15"/>
  <c r="N192" i="15"/>
  <c r="L192" i="15"/>
  <c r="M192" i="15"/>
  <c r="K192" i="15"/>
  <c r="N305" i="15"/>
  <c r="K305" i="15"/>
  <c r="M305" i="15"/>
  <c r="L305" i="15"/>
  <c r="N97" i="15"/>
  <c r="M97" i="15"/>
  <c r="K97" i="15"/>
  <c r="M459" i="15"/>
  <c r="K459" i="15"/>
  <c r="N459" i="15"/>
  <c r="L459" i="15"/>
  <c r="K132" i="15"/>
  <c r="M132" i="15"/>
  <c r="N132" i="15"/>
  <c r="L132" i="15"/>
  <c r="M358" i="15"/>
  <c r="N358" i="15"/>
  <c r="K358" i="15"/>
  <c r="L358" i="15"/>
  <c r="N353" i="15"/>
  <c r="L353" i="15"/>
  <c r="M353" i="15"/>
  <c r="K353" i="15"/>
  <c r="N128" i="15"/>
  <c r="L128" i="15"/>
  <c r="M128" i="15"/>
  <c r="K128" i="15"/>
  <c r="L412" i="15"/>
  <c r="K412" i="15"/>
  <c r="N412" i="15"/>
  <c r="M412" i="15"/>
  <c r="L284" i="15"/>
  <c r="K284" i="15"/>
  <c r="M284" i="15"/>
  <c r="N284" i="15"/>
  <c r="L408" i="15"/>
  <c r="M408" i="15"/>
  <c r="K408" i="15"/>
  <c r="N408" i="15"/>
  <c r="L87" i="15"/>
  <c r="K87" i="15"/>
  <c r="N87" i="15"/>
  <c r="M87" i="15"/>
  <c r="L60" i="15"/>
  <c r="N60" i="15"/>
  <c r="M60" i="15"/>
  <c r="K60" i="15"/>
  <c r="N47" i="15"/>
  <c r="M47" i="15"/>
  <c r="L47" i="15"/>
  <c r="K47" i="15"/>
  <c r="L332" i="15"/>
  <c r="K332" i="15"/>
  <c r="M332" i="15"/>
  <c r="N332" i="15"/>
  <c r="M263" i="15"/>
  <c r="K263" i="15"/>
  <c r="N263" i="15"/>
  <c r="L263" i="15"/>
  <c r="N467" i="15"/>
  <c r="K467" i="15"/>
  <c r="M467" i="15"/>
  <c r="L467" i="15"/>
  <c r="M289" i="15"/>
  <c r="N289" i="15"/>
  <c r="K289" i="15"/>
  <c r="L289" i="15"/>
  <c r="N341" i="15"/>
  <c r="K341" i="15"/>
  <c r="M341" i="15"/>
  <c r="L306" i="15"/>
  <c r="N306" i="15"/>
  <c r="M306" i="15"/>
  <c r="I45" i="15"/>
  <c r="I428" i="15"/>
  <c r="I55" i="15"/>
  <c r="J382" i="15"/>
  <c r="J438" i="15"/>
  <c r="I346" i="15"/>
  <c r="J266" i="15"/>
  <c r="J235" i="15"/>
  <c r="I125" i="15"/>
  <c r="I89" i="15"/>
  <c r="J77" i="15"/>
  <c r="J115" i="15"/>
  <c r="J277" i="15"/>
  <c r="I93" i="15"/>
  <c r="J349" i="15"/>
  <c r="J141" i="15"/>
  <c r="I284" i="15"/>
  <c r="J64" i="15"/>
  <c r="I208" i="15"/>
  <c r="I349" i="15"/>
  <c r="J135" i="15"/>
  <c r="I425" i="15"/>
  <c r="J439" i="15"/>
  <c r="J114" i="15"/>
  <c r="J406" i="15"/>
  <c r="J211" i="15"/>
  <c r="J417" i="15"/>
  <c r="I410" i="15"/>
  <c r="I335" i="15"/>
  <c r="I82" i="15"/>
  <c r="I198" i="15"/>
  <c r="J134" i="15"/>
  <c r="J179" i="15"/>
  <c r="I343" i="15"/>
  <c r="I288" i="15"/>
  <c r="I292" i="15"/>
  <c r="I60" i="15"/>
  <c r="I227" i="15"/>
  <c r="J286" i="15"/>
  <c r="I385" i="15"/>
  <c r="J298" i="15"/>
  <c r="I277" i="15"/>
  <c r="I338" i="15"/>
  <c r="J130" i="15"/>
  <c r="J449" i="15"/>
  <c r="J419" i="15"/>
  <c r="I105" i="15"/>
  <c r="J161" i="15"/>
  <c r="J171" i="15"/>
  <c r="I190" i="15"/>
  <c r="I207" i="15"/>
  <c r="J189" i="15"/>
  <c r="J363" i="15"/>
  <c r="I359" i="15"/>
  <c r="J270" i="15"/>
  <c r="J110" i="15"/>
  <c r="I433" i="15"/>
  <c r="I133" i="15"/>
  <c r="I40" i="15"/>
  <c r="J407" i="15"/>
  <c r="J127" i="15"/>
  <c r="I114" i="15"/>
  <c r="I148" i="15"/>
  <c r="J303" i="15"/>
  <c r="I302" i="15"/>
  <c r="J434" i="15"/>
  <c r="I87" i="15"/>
  <c r="J231" i="15"/>
  <c r="J377" i="15"/>
  <c r="I108" i="15"/>
  <c r="J282" i="15"/>
  <c r="I367" i="15"/>
  <c r="I231" i="15"/>
  <c r="J201" i="15"/>
  <c r="I117" i="15"/>
  <c r="I137" i="15"/>
  <c r="J76" i="15"/>
  <c r="J245" i="15"/>
  <c r="I347" i="15"/>
  <c r="I357" i="15"/>
  <c r="I119" i="15"/>
  <c r="I282" i="15"/>
  <c r="I390" i="15"/>
  <c r="J307" i="15"/>
  <c r="I88" i="15"/>
  <c r="I134" i="15"/>
  <c r="I26" i="15"/>
  <c r="J122" i="15"/>
  <c r="I64" i="15"/>
  <c r="I57" i="15"/>
  <c r="I196" i="15"/>
  <c r="I325" i="15"/>
  <c r="I444" i="15"/>
  <c r="J274" i="15"/>
  <c r="I33" i="15"/>
  <c r="J155" i="15"/>
  <c r="I32" i="15"/>
  <c r="I47" i="15"/>
  <c r="I69" i="15"/>
  <c r="I120" i="15"/>
  <c r="J30" i="15"/>
  <c r="J369" i="15"/>
  <c r="J330" i="15"/>
  <c r="J40" i="15"/>
  <c r="I451" i="15"/>
  <c r="I237" i="15"/>
  <c r="J291" i="15"/>
  <c r="I188" i="15"/>
  <c r="I132" i="15"/>
  <c r="J72" i="15"/>
  <c r="I24" i="15"/>
  <c r="I384" i="15"/>
  <c r="I41" i="15"/>
  <c r="I404" i="15"/>
  <c r="I70" i="15"/>
  <c r="I225" i="15"/>
  <c r="I157" i="15"/>
  <c r="J433" i="15"/>
  <c r="I397" i="15"/>
  <c r="I233" i="15"/>
  <c r="J218" i="15"/>
  <c r="I30" i="15"/>
  <c r="I240" i="15"/>
  <c r="I289" i="15"/>
  <c r="J261" i="15"/>
  <c r="J34" i="15"/>
  <c r="J357" i="15"/>
  <c r="J329" i="15"/>
  <c r="I72" i="15"/>
  <c r="J106" i="15"/>
  <c r="I51" i="15"/>
  <c r="I58" i="15"/>
  <c r="I295" i="15"/>
  <c r="I28" i="15"/>
  <c r="J113" i="15"/>
  <c r="I419" i="15"/>
  <c r="J242" i="15"/>
  <c r="I92" i="15"/>
  <c r="I424" i="15"/>
  <c r="I273" i="15"/>
  <c r="J92" i="15"/>
  <c r="J117" i="15"/>
  <c r="J246" i="15"/>
  <c r="I345" i="15"/>
  <c r="J338" i="15"/>
  <c r="I394" i="15"/>
  <c r="I361" i="15"/>
  <c r="J222" i="15"/>
  <c r="J32" i="15"/>
  <c r="J219" i="15"/>
  <c r="J154" i="15"/>
  <c r="J203" i="15"/>
  <c r="J73" i="15"/>
  <c r="I65" i="15"/>
  <c r="J166" i="15"/>
  <c r="J255" i="15"/>
  <c r="I147" i="15"/>
  <c r="J153" i="15"/>
  <c r="I166" i="15"/>
  <c r="I146" i="15"/>
  <c r="J90" i="15"/>
  <c r="I94" i="15"/>
  <c r="I445" i="15"/>
  <c r="I374" i="15"/>
  <c r="J334" i="15"/>
  <c r="I401" i="15"/>
  <c r="I265" i="15"/>
  <c r="I66" i="15"/>
  <c r="I272" i="15"/>
  <c r="J50" i="15"/>
  <c r="I461" i="15"/>
  <c r="J178" i="15"/>
  <c r="J233" i="15"/>
  <c r="J247" i="15"/>
  <c r="J234" i="15"/>
  <c r="I356" i="15"/>
  <c r="I191" i="15"/>
  <c r="I204" i="15"/>
  <c r="J354" i="15"/>
  <c r="I143" i="15"/>
  <c r="I29" i="15"/>
  <c r="I236" i="15"/>
  <c r="J61" i="15"/>
  <c r="I249" i="15"/>
  <c r="I42" i="15"/>
  <c r="I36" i="15"/>
  <c r="I402" i="15"/>
  <c r="J56" i="15"/>
  <c r="I203" i="15"/>
  <c r="J405" i="15"/>
  <c r="I158" i="15"/>
  <c r="J460" i="15"/>
  <c r="J44" i="15"/>
  <c r="I59" i="15"/>
  <c r="I27" i="15"/>
  <c r="J88" i="15"/>
  <c r="J213" i="15"/>
  <c r="I216" i="15"/>
  <c r="J205" i="15"/>
  <c r="I405" i="15"/>
  <c r="I95" i="15"/>
  <c r="I316" i="15"/>
  <c r="J96" i="15"/>
  <c r="I324" i="15"/>
  <c r="J33" i="15"/>
  <c r="I257" i="15"/>
  <c r="J146" i="15"/>
  <c r="J111" i="15"/>
  <c r="J78" i="15"/>
  <c r="I172" i="15"/>
  <c r="J163" i="15"/>
  <c r="J253" i="15"/>
  <c r="I144" i="15"/>
  <c r="I432" i="15"/>
  <c r="I52" i="15"/>
  <c r="I150" i="15"/>
  <c r="I434" i="15"/>
  <c r="J123" i="15"/>
  <c r="I193" i="15"/>
  <c r="I448" i="15"/>
  <c r="J290" i="15"/>
  <c r="I139" i="15"/>
  <c r="I39" i="15"/>
  <c r="I200" i="15"/>
  <c r="J74" i="15"/>
  <c r="J41" i="15"/>
  <c r="I102" i="15"/>
  <c r="J426" i="15"/>
  <c r="J418" i="15"/>
  <c r="I74" i="15"/>
  <c r="J317" i="15"/>
  <c r="I360" i="15"/>
  <c r="I23" i="15"/>
  <c r="J318" i="15"/>
  <c r="I110" i="15"/>
  <c r="J194" i="15"/>
  <c r="J94" i="15"/>
  <c r="J327" i="15"/>
  <c r="J299" i="15"/>
  <c r="I303" i="15"/>
  <c r="J133" i="15"/>
  <c r="I85" i="15"/>
  <c r="I362" i="15"/>
  <c r="I223" i="15"/>
  <c r="I250" i="15"/>
  <c r="J193" i="15"/>
  <c r="J297" i="15"/>
  <c r="J157" i="15"/>
  <c r="J309" i="15"/>
  <c r="I169" i="15"/>
  <c r="J319" i="15"/>
  <c r="I68" i="15"/>
  <c r="J80" i="15"/>
  <c r="I364" i="15"/>
  <c r="J190" i="15"/>
  <c r="J138" i="15"/>
  <c r="J82" i="15"/>
  <c r="J371" i="15"/>
  <c r="I275" i="15"/>
  <c r="L95" i="15" l="1"/>
  <c r="M91" i="15"/>
  <c r="N314" i="15"/>
  <c r="K107" i="15"/>
  <c r="N236" i="15"/>
  <c r="K360" i="15"/>
  <c r="K268" i="15"/>
  <c r="L304" i="15"/>
  <c r="L227" i="15"/>
  <c r="M271" i="15"/>
  <c r="K374" i="15"/>
  <c r="M372" i="15"/>
  <c r="N238" i="15"/>
  <c r="K368" i="15"/>
  <c r="L316" i="15"/>
  <c r="N145" i="15"/>
  <c r="K256" i="15"/>
  <c r="M239" i="15"/>
  <c r="N415" i="15"/>
  <c r="L432" i="15"/>
  <c r="M81" i="15"/>
  <c r="L66" i="15"/>
  <c r="K143" i="15"/>
  <c r="K448" i="15"/>
  <c r="N147" i="15"/>
  <c r="K336" i="15"/>
  <c r="M411" i="15"/>
  <c r="M98" i="15"/>
  <c r="M187" i="15"/>
  <c r="L384" i="15"/>
  <c r="L271" i="15"/>
  <c r="M236" i="15"/>
  <c r="M368" i="15"/>
  <c r="L150" i="15"/>
  <c r="M360" i="15"/>
  <c r="N227" i="15"/>
  <c r="N374" i="15"/>
  <c r="L268" i="15"/>
  <c r="L267" i="15"/>
  <c r="K93" i="15"/>
  <c r="N375" i="15"/>
  <c r="M241" i="15"/>
  <c r="N304" i="15"/>
  <c r="L372" i="15"/>
  <c r="L180" i="15"/>
  <c r="M314" i="15"/>
  <c r="L103" i="15"/>
  <c r="N414" i="15"/>
  <c r="N384" i="15"/>
  <c r="K271" i="15"/>
  <c r="K236" i="15"/>
  <c r="L368" i="15"/>
  <c r="M150" i="15"/>
  <c r="L360" i="15"/>
  <c r="M227" i="15"/>
  <c r="L374" i="15"/>
  <c r="N268" i="15"/>
  <c r="K267" i="15"/>
  <c r="M93" i="15"/>
  <c r="K375" i="15"/>
  <c r="K241" i="15"/>
  <c r="K238" i="15"/>
  <c r="M304" i="15"/>
  <c r="K372" i="15"/>
  <c r="K180" i="15"/>
  <c r="K314" i="15"/>
  <c r="N103" i="15"/>
  <c r="M414" i="15"/>
  <c r="L238" i="15"/>
  <c r="M428" i="15"/>
  <c r="K428" i="15"/>
  <c r="L428" i="15"/>
  <c r="K365" i="15"/>
  <c r="L365" i="15"/>
  <c r="N365" i="15"/>
  <c r="L362" i="15"/>
  <c r="K362" i="15"/>
  <c r="M362" i="15"/>
  <c r="K399" i="15"/>
  <c r="N399" i="15"/>
  <c r="K292" i="15"/>
  <c r="M292" i="15"/>
  <c r="N292" i="15"/>
  <c r="L67" i="15"/>
  <c r="M67" i="15"/>
  <c r="N67" i="15"/>
  <c r="N453" i="15"/>
  <c r="K453" i="15"/>
  <c r="K35" i="15"/>
  <c r="N35" i="15"/>
  <c r="K232" i="15"/>
  <c r="N232" i="15"/>
  <c r="N79" i="15"/>
  <c r="M79" i="15"/>
  <c r="L79" i="15"/>
  <c r="M400" i="15"/>
  <c r="N400" i="15"/>
  <c r="L400" i="15"/>
  <c r="N295" i="15"/>
  <c r="M295" i="15"/>
  <c r="L295" i="15"/>
  <c r="L186" i="15"/>
  <c r="K186" i="15"/>
  <c r="M186" i="15"/>
  <c r="K160" i="15"/>
  <c r="N160" i="15"/>
  <c r="L160" i="15"/>
  <c r="L335" i="15"/>
  <c r="K335" i="15"/>
  <c r="M335" i="15"/>
  <c r="L129" i="15"/>
  <c r="N129" i="15"/>
  <c r="K129" i="15"/>
  <c r="K177" i="15"/>
  <c r="L177" i="15"/>
  <c r="N177" i="15"/>
  <c r="M265" i="15"/>
  <c r="L265" i="15"/>
  <c r="N265" i="15"/>
  <c r="M380" i="15"/>
  <c r="K380" i="15"/>
  <c r="L380" i="15"/>
  <c r="L156" i="15"/>
  <c r="K156" i="15"/>
  <c r="M156" i="15"/>
  <c r="N450" i="15"/>
  <c r="M450" i="15"/>
  <c r="L413" i="15"/>
  <c r="N413" i="15"/>
  <c r="M413" i="15"/>
  <c r="L230" i="15"/>
  <c r="K230" i="15"/>
  <c r="M230" i="15"/>
  <c r="L355" i="15"/>
  <c r="K355" i="15"/>
  <c r="M355" i="15"/>
  <c r="N396" i="15"/>
  <c r="L396" i="15"/>
  <c r="K396" i="15"/>
  <c r="N54" i="15"/>
  <c r="M54" i="15"/>
  <c r="K436" i="15"/>
  <c r="L436" i="15"/>
  <c r="M436" i="15"/>
  <c r="N435" i="15"/>
  <c r="K435" i="15"/>
  <c r="M435" i="15"/>
  <c r="K104" i="15"/>
  <c r="M104" i="15"/>
  <c r="L104" i="15"/>
  <c r="K169" i="15"/>
  <c r="L169" i="15"/>
  <c r="N169" i="15"/>
  <c r="N458" i="15"/>
  <c r="L458" i="15"/>
  <c r="K458" i="15"/>
  <c r="L402" i="15"/>
  <c r="K402" i="15"/>
  <c r="N402" i="15"/>
  <c r="N118" i="15"/>
  <c r="K118" i="15"/>
  <c r="M118" i="15"/>
  <c r="K144" i="15"/>
  <c r="N144" i="15"/>
  <c r="L144" i="15"/>
  <c r="K259" i="15"/>
  <c r="M259" i="15"/>
  <c r="N259" i="15"/>
  <c r="M251" i="15"/>
  <c r="N251" i="15"/>
  <c r="K251" i="15"/>
  <c r="L45" i="15"/>
  <c r="M45" i="15"/>
  <c r="L162" i="15"/>
  <c r="N162" i="15"/>
  <c r="K162" i="15"/>
  <c r="L308" i="15"/>
  <c r="M308" i="15"/>
  <c r="N308" i="15"/>
  <c r="K124" i="15"/>
  <c r="M124" i="15"/>
  <c r="N250" i="15"/>
  <c r="K250" i="15"/>
  <c r="M250" i="15"/>
  <c r="M86" i="15"/>
  <c r="N86" i="15"/>
  <c r="L86" i="15"/>
  <c r="K116" i="15"/>
  <c r="L116" i="15"/>
  <c r="M116" i="15"/>
  <c r="L75" i="15"/>
  <c r="M75" i="15"/>
  <c r="N89" i="15"/>
  <c r="K89" i="15"/>
  <c r="L89" i="15"/>
  <c r="L453" i="15"/>
  <c r="L292" i="15"/>
  <c r="M160" i="15"/>
  <c r="M365" i="15"/>
  <c r="K265" i="15"/>
  <c r="M402" i="15"/>
  <c r="K308" i="15"/>
  <c r="N428" i="15"/>
  <c r="L435" i="15"/>
  <c r="N362" i="15"/>
  <c r="N156" i="15"/>
  <c r="N380" i="15"/>
  <c r="M162" i="15"/>
  <c r="K67" i="15"/>
  <c r="N355" i="15"/>
  <c r="M220" i="15"/>
  <c r="K367" i="15"/>
  <c r="K220" i="15"/>
  <c r="N367" i="15"/>
  <c r="M460" i="15"/>
  <c r="K460" i="15"/>
  <c r="L460" i="15"/>
  <c r="N460" i="15"/>
  <c r="N178" i="15"/>
  <c r="K178" i="15"/>
  <c r="L178" i="15"/>
  <c r="M178" i="15"/>
  <c r="L203" i="15"/>
  <c r="M203" i="15"/>
  <c r="N203" i="15"/>
  <c r="K203" i="15"/>
  <c r="N222" i="15"/>
  <c r="M222" i="15"/>
  <c r="L222" i="15"/>
  <c r="K222" i="15"/>
  <c r="L40" i="15"/>
  <c r="M40" i="15"/>
  <c r="K40" i="15"/>
  <c r="N40" i="15"/>
  <c r="N122" i="15"/>
  <c r="M122" i="15"/>
  <c r="L122" i="15"/>
  <c r="K122" i="15"/>
  <c r="M231" i="15"/>
  <c r="K231" i="15"/>
  <c r="N231" i="15"/>
  <c r="L231" i="15"/>
  <c r="N407" i="15"/>
  <c r="L407" i="15"/>
  <c r="M407" i="15"/>
  <c r="K407" i="15"/>
  <c r="M110" i="15"/>
  <c r="N110" i="15"/>
  <c r="L110" i="15"/>
  <c r="K110" i="15"/>
  <c r="N161" i="15"/>
  <c r="K161" i="15"/>
  <c r="L161" i="15"/>
  <c r="M161" i="15"/>
  <c r="M130" i="15"/>
  <c r="N130" i="15"/>
  <c r="K130" i="15"/>
  <c r="L130" i="15"/>
  <c r="N134" i="15"/>
  <c r="K134" i="15"/>
  <c r="M134" i="15"/>
  <c r="L134" i="15"/>
  <c r="N114" i="15"/>
  <c r="K114" i="15"/>
  <c r="M114" i="15"/>
  <c r="L114" i="15"/>
  <c r="M190" i="15"/>
  <c r="N190" i="15"/>
  <c r="L190" i="15"/>
  <c r="K190" i="15"/>
  <c r="L319" i="15"/>
  <c r="M319" i="15"/>
  <c r="N319" i="15"/>
  <c r="K319" i="15"/>
  <c r="K299" i="15"/>
  <c r="M299" i="15"/>
  <c r="N299" i="15"/>
  <c r="L299" i="15"/>
  <c r="L317" i="15"/>
  <c r="N317" i="15"/>
  <c r="M317" i="15"/>
  <c r="K317" i="15"/>
  <c r="N163" i="15"/>
  <c r="L163" i="15"/>
  <c r="K163" i="15"/>
  <c r="M163" i="15"/>
  <c r="M205" i="15"/>
  <c r="L205" i="15"/>
  <c r="N205" i="15"/>
  <c r="K205" i="15"/>
  <c r="M61" i="15"/>
  <c r="K61" i="15"/>
  <c r="N61" i="15"/>
  <c r="L61" i="15"/>
  <c r="M234" i="15"/>
  <c r="N234" i="15"/>
  <c r="L234" i="15"/>
  <c r="K234" i="15"/>
  <c r="L166" i="15"/>
  <c r="K166" i="15"/>
  <c r="M166" i="15"/>
  <c r="N166" i="15"/>
  <c r="M154" i="15"/>
  <c r="N154" i="15"/>
  <c r="K154" i="15"/>
  <c r="L154" i="15"/>
  <c r="K246" i="15"/>
  <c r="M246" i="15"/>
  <c r="L246" i="15"/>
  <c r="N246" i="15"/>
  <c r="L113" i="15"/>
  <c r="N113" i="15"/>
  <c r="K113" i="15"/>
  <c r="M113" i="15"/>
  <c r="L357" i="15"/>
  <c r="N357" i="15"/>
  <c r="K357" i="15"/>
  <c r="M357" i="15"/>
  <c r="M330" i="15"/>
  <c r="N330" i="15"/>
  <c r="L330" i="15"/>
  <c r="K330" i="15"/>
  <c r="L282" i="15"/>
  <c r="M282" i="15"/>
  <c r="N282" i="15"/>
  <c r="K282" i="15"/>
  <c r="L270" i="15"/>
  <c r="M270" i="15"/>
  <c r="N270" i="15"/>
  <c r="K270" i="15"/>
  <c r="M286" i="15"/>
  <c r="N286" i="15"/>
  <c r="L286" i="15"/>
  <c r="K286" i="15"/>
  <c r="K417" i="15"/>
  <c r="N417" i="15"/>
  <c r="L417" i="15"/>
  <c r="M417" i="15"/>
  <c r="L439" i="15"/>
  <c r="K439" i="15"/>
  <c r="N439" i="15"/>
  <c r="M439" i="15"/>
  <c r="M349" i="15"/>
  <c r="L349" i="15"/>
  <c r="N349" i="15"/>
  <c r="K349" i="15"/>
  <c r="N77" i="15"/>
  <c r="K77" i="15"/>
  <c r="M77" i="15"/>
  <c r="L77" i="15"/>
  <c r="M266" i="15"/>
  <c r="N266" i="15"/>
  <c r="L266" i="15"/>
  <c r="K266" i="15"/>
  <c r="M443" i="15"/>
  <c r="N443" i="15"/>
  <c r="K443" i="15"/>
  <c r="L443" i="15"/>
  <c r="K423" i="15"/>
  <c r="L423" i="15"/>
  <c r="M423" i="15"/>
  <c r="N423" i="15"/>
  <c r="N391" i="15"/>
  <c r="M391" i="15"/>
  <c r="L391" i="15"/>
  <c r="K391" i="15"/>
  <c r="K404" i="15"/>
  <c r="M404" i="15"/>
  <c r="N404" i="15"/>
  <c r="L404" i="15"/>
  <c r="M200" i="15"/>
  <c r="K200" i="15"/>
  <c r="L200" i="15"/>
  <c r="N200" i="15"/>
  <c r="M152" i="15"/>
  <c r="K152" i="15"/>
  <c r="N152" i="15"/>
  <c r="L152" i="15"/>
  <c r="K197" i="15"/>
  <c r="L197" i="15"/>
  <c r="M197" i="15"/>
  <c r="N197" i="15"/>
  <c r="N151" i="15"/>
  <c r="L151" i="15"/>
  <c r="M151" i="15"/>
  <c r="K151" i="15"/>
  <c r="K392" i="15"/>
  <c r="L392" i="15"/>
  <c r="N392" i="15"/>
  <c r="M392" i="15"/>
  <c r="K409" i="15"/>
  <c r="M409" i="15"/>
  <c r="L409" i="15"/>
  <c r="N409" i="15"/>
  <c r="N193" i="15"/>
  <c r="K193" i="15"/>
  <c r="M193" i="15"/>
  <c r="L193" i="15"/>
  <c r="K318" i="15"/>
  <c r="M318" i="15"/>
  <c r="N318" i="15"/>
  <c r="L318" i="15"/>
  <c r="N41" i="15"/>
  <c r="L41" i="15"/>
  <c r="M41" i="15"/>
  <c r="K41" i="15"/>
  <c r="N123" i="15"/>
  <c r="L123" i="15"/>
  <c r="M123" i="15"/>
  <c r="K123" i="15"/>
  <c r="M405" i="15"/>
  <c r="L405" i="15"/>
  <c r="K405" i="15"/>
  <c r="N405" i="15"/>
  <c r="M247" i="15"/>
  <c r="L247" i="15"/>
  <c r="N247" i="15"/>
  <c r="K247" i="15"/>
  <c r="N219" i="15"/>
  <c r="M219" i="15"/>
  <c r="K219" i="15"/>
  <c r="L219" i="15"/>
  <c r="K106" i="15"/>
  <c r="N106" i="15"/>
  <c r="L106" i="15"/>
  <c r="M106" i="15"/>
  <c r="N34" i="15"/>
  <c r="L34" i="15"/>
  <c r="M34" i="15"/>
  <c r="K34" i="15"/>
  <c r="N72" i="15"/>
  <c r="K72" i="15"/>
  <c r="L72" i="15"/>
  <c r="M72" i="15"/>
  <c r="N369" i="15"/>
  <c r="K369" i="15"/>
  <c r="M369" i="15"/>
  <c r="L369" i="15"/>
  <c r="M274" i="15"/>
  <c r="N274" i="15"/>
  <c r="K274" i="15"/>
  <c r="L274" i="15"/>
  <c r="K245" i="15"/>
  <c r="L245" i="15"/>
  <c r="M245" i="15"/>
  <c r="N245" i="15"/>
  <c r="M201" i="15"/>
  <c r="L201" i="15"/>
  <c r="N201" i="15"/>
  <c r="K201" i="15"/>
  <c r="N434" i="15"/>
  <c r="K434" i="15"/>
  <c r="L434" i="15"/>
  <c r="M434" i="15"/>
  <c r="N419" i="15"/>
  <c r="K419" i="15"/>
  <c r="M419" i="15"/>
  <c r="L419" i="15"/>
  <c r="N211" i="15"/>
  <c r="L211" i="15"/>
  <c r="K211" i="15"/>
  <c r="M211" i="15"/>
  <c r="N64" i="15"/>
  <c r="L64" i="15"/>
  <c r="K64" i="15"/>
  <c r="M64" i="15"/>
  <c r="L82" i="15"/>
  <c r="M82" i="15"/>
  <c r="K82" i="15"/>
  <c r="N82" i="15"/>
  <c r="N80" i="15"/>
  <c r="L80" i="15"/>
  <c r="K80" i="15"/>
  <c r="M80" i="15"/>
  <c r="K309" i="15"/>
  <c r="M309" i="15"/>
  <c r="L309" i="15"/>
  <c r="N309" i="15"/>
  <c r="K133" i="15"/>
  <c r="L133" i="15"/>
  <c r="M133" i="15"/>
  <c r="N133" i="15"/>
  <c r="N94" i="15"/>
  <c r="L94" i="15"/>
  <c r="K94" i="15"/>
  <c r="M94" i="15"/>
  <c r="N418" i="15"/>
  <c r="K418" i="15"/>
  <c r="M418" i="15"/>
  <c r="L418" i="15"/>
  <c r="L74" i="15"/>
  <c r="N74" i="15"/>
  <c r="M74" i="15"/>
  <c r="K74" i="15"/>
  <c r="M290" i="15"/>
  <c r="N290" i="15"/>
  <c r="K290" i="15"/>
  <c r="L290" i="15"/>
  <c r="N78" i="15"/>
  <c r="M78" i="15"/>
  <c r="K78" i="15"/>
  <c r="L78" i="15"/>
  <c r="N33" i="15"/>
  <c r="M33" i="15"/>
  <c r="K33" i="15"/>
  <c r="L33" i="15"/>
  <c r="L213" i="15"/>
  <c r="M213" i="15"/>
  <c r="K213" i="15"/>
  <c r="N213" i="15"/>
  <c r="K44" i="15"/>
  <c r="M44" i="15"/>
  <c r="N44" i="15"/>
  <c r="L44" i="15"/>
  <c r="L233" i="15"/>
  <c r="N233" i="15"/>
  <c r="M233" i="15"/>
  <c r="K233" i="15"/>
  <c r="L334" i="15"/>
  <c r="M334" i="15"/>
  <c r="N334" i="15"/>
  <c r="K334" i="15"/>
  <c r="K90" i="15"/>
  <c r="M90" i="15"/>
  <c r="N90" i="15"/>
  <c r="L90" i="15"/>
  <c r="N73" i="15"/>
  <c r="M73" i="15"/>
  <c r="L73" i="15"/>
  <c r="K73" i="15"/>
  <c r="K32" i="15"/>
  <c r="L32" i="15"/>
  <c r="M32" i="15"/>
  <c r="N32" i="15"/>
  <c r="M338" i="15"/>
  <c r="N338" i="15"/>
  <c r="K338" i="15"/>
  <c r="L338" i="15"/>
  <c r="M92" i="15"/>
  <c r="N92" i="15"/>
  <c r="L92" i="15"/>
  <c r="K92" i="15"/>
  <c r="L242" i="15"/>
  <c r="N242" i="15"/>
  <c r="K242" i="15"/>
  <c r="M242" i="15"/>
  <c r="N261" i="15"/>
  <c r="K261" i="15"/>
  <c r="L261" i="15"/>
  <c r="M261" i="15"/>
  <c r="N218" i="15"/>
  <c r="K218" i="15"/>
  <c r="L218" i="15"/>
  <c r="M218" i="15"/>
  <c r="L30" i="15"/>
  <c r="K30" i="15"/>
  <c r="N30" i="15"/>
  <c r="M30" i="15"/>
  <c r="N76" i="15"/>
  <c r="M76" i="15"/>
  <c r="L76" i="15"/>
  <c r="K76" i="15"/>
  <c r="N377" i="15"/>
  <c r="K377" i="15"/>
  <c r="L377" i="15"/>
  <c r="M377" i="15"/>
  <c r="N127" i="15"/>
  <c r="L127" i="15"/>
  <c r="M127" i="15"/>
  <c r="K127" i="15"/>
  <c r="N363" i="15"/>
  <c r="L363" i="15"/>
  <c r="K363" i="15"/>
  <c r="M363" i="15"/>
  <c r="K171" i="15"/>
  <c r="M171" i="15"/>
  <c r="N171" i="15"/>
  <c r="L171" i="15"/>
  <c r="K449" i="15"/>
  <c r="N449" i="15"/>
  <c r="M449" i="15"/>
  <c r="L449" i="15"/>
  <c r="N298" i="15"/>
  <c r="L298" i="15"/>
  <c r="K298" i="15"/>
  <c r="M298" i="15"/>
  <c r="K179" i="15"/>
  <c r="N179" i="15"/>
  <c r="L179" i="15"/>
  <c r="M179" i="15"/>
  <c r="K406" i="15"/>
  <c r="M406" i="15"/>
  <c r="N406" i="15"/>
  <c r="L406" i="15"/>
  <c r="N135" i="15"/>
  <c r="L135" i="15"/>
  <c r="M135" i="15"/>
  <c r="K135" i="15"/>
  <c r="M277" i="15"/>
  <c r="K277" i="15"/>
  <c r="L277" i="15"/>
  <c r="N277" i="15"/>
  <c r="K438" i="15"/>
  <c r="L438" i="15"/>
  <c r="M438" i="15"/>
  <c r="N438" i="15"/>
  <c r="L386" i="15"/>
  <c r="K386" i="15"/>
  <c r="N386" i="15"/>
  <c r="M386" i="15"/>
  <c r="K262" i="15"/>
  <c r="M262" i="15"/>
  <c r="L262" i="15"/>
  <c r="N262" i="15"/>
  <c r="L395" i="15"/>
  <c r="M395" i="15"/>
  <c r="K395" i="15"/>
  <c r="N395" i="15"/>
  <c r="K158" i="15"/>
  <c r="M158" i="15"/>
  <c r="N158" i="15"/>
  <c r="L158" i="15"/>
  <c r="N185" i="15"/>
  <c r="H14" i="24" s="1"/>
  <c r="L185" i="15"/>
  <c r="E14" i="24" s="1"/>
  <c r="M185" i="15"/>
  <c r="E17" i="24" s="1"/>
  <c r="K185" i="15"/>
  <c r="C14" i="24" s="1"/>
  <c r="K313" i="15"/>
  <c r="L313" i="15"/>
  <c r="N313" i="15"/>
  <c r="M313" i="15"/>
  <c r="L452" i="15"/>
  <c r="M452" i="15"/>
  <c r="K452" i="15"/>
  <c r="N452" i="15"/>
  <c r="L464" i="15"/>
  <c r="N464" i="15"/>
  <c r="M464" i="15"/>
  <c r="K464" i="15"/>
  <c r="K229" i="15"/>
  <c r="L229" i="15"/>
  <c r="M229" i="15"/>
  <c r="N229" i="15"/>
  <c r="M445" i="15"/>
  <c r="N445" i="15"/>
  <c r="L445" i="15"/>
  <c r="K445" i="15"/>
  <c r="N138" i="15"/>
  <c r="L138" i="15"/>
  <c r="K138" i="15"/>
  <c r="M138" i="15"/>
  <c r="K157" i="15"/>
  <c r="L157" i="15"/>
  <c r="N157" i="15"/>
  <c r="M157" i="15"/>
  <c r="N194" i="15"/>
  <c r="K194" i="15"/>
  <c r="L194" i="15"/>
  <c r="M194" i="15"/>
  <c r="N253" i="15"/>
  <c r="K253" i="15"/>
  <c r="L253" i="15"/>
  <c r="M253" i="15"/>
  <c r="K255" i="15"/>
  <c r="M255" i="15"/>
  <c r="N255" i="15"/>
  <c r="L255" i="15"/>
  <c r="M329" i="15"/>
  <c r="L329" i="15"/>
  <c r="N329" i="15"/>
  <c r="K329" i="15"/>
  <c r="M155" i="15"/>
  <c r="N155" i="15"/>
  <c r="K155" i="15"/>
  <c r="L155" i="15"/>
  <c r="K307" i="15"/>
  <c r="N307" i="15"/>
  <c r="L307" i="15"/>
  <c r="M307" i="15"/>
  <c r="M303" i="15"/>
  <c r="N303" i="15"/>
  <c r="L303" i="15"/>
  <c r="K303" i="15"/>
  <c r="L189" i="15"/>
  <c r="N189" i="15"/>
  <c r="K189" i="15"/>
  <c r="M189" i="15"/>
  <c r="M141" i="15"/>
  <c r="L141" i="15"/>
  <c r="N141" i="15"/>
  <c r="K141" i="15"/>
  <c r="N115" i="15"/>
  <c r="L115" i="15"/>
  <c r="M115" i="15"/>
  <c r="K115" i="15"/>
  <c r="M235" i="15"/>
  <c r="N235" i="15"/>
  <c r="L235" i="15"/>
  <c r="K235" i="15"/>
  <c r="M382" i="15"/>
  <c r="K382" i="15"/>
  <c r="L382" i="15"/>
  <c r="N382" i="15"/>
  <c r="K293" i="15"/>
  <c r="L293" i="15"/>
  <c r="M293" i="15"/>
  <c r="N293" i="15"/>
  <c r="L321" i="15"/>
  <c r="N321" i="15"/>
  <c r="K321" i="15"/>
  <c r="M321" i="15"/>
  <c r="M312" i="15"/>
  <c r="K312" i="15"/>
  <c r="N312" i="15"/>
  <c r="L312" i="15"/>
  <c r="K455" i="15"/>
  <c r="M455" i="15"/>
  <c r="L455" i="15"/>
  <c r="N455" i="15"/>
  <c r="M440" i="15"/>
  <c r="K440" i="15"/>
  <c r="N440" i="15"/>
  <c r="L440" i="15"/>
  <c r="N342" i="15"/>
  <c r="K342" i="15"/>
  <c r="M342" i="15"/>
  <c r="L342" i="15"/>
  <c r="M379" i="15"/>
  <c r="N379" i="15"/>
  <c r="K379" i="15"/>
  <c r="L379" i="15"/>
  <c r="L373" i="15"/>
  <c r="K373" i="15"/>
  <c r="M373" i="15"/>
  <c r="N373" i="15"/>
  <c r="M426" i="15"/>
  <c r="N426" i="15"/>
  <c r="K426" i="15"/>
  <c r="L426" i="15"/>
  <c r="K111" i="15"/>
  <c r="M111" i="15"/>
  <c r="N111" i="15"/>
  <c r="L111" i="15"/>
  <c r="L88" i="15"/>
  <c r="N88" i="15"/>
  <c r="K88" i="15"/>
  <c r="M88" i="15"/>
  <c r="L56" i="15"/>
  <c r="N56" i="15"/>
  <c r="M56" i="15"/>
  <c r="K56" i="15"/>
  <c r="N297" i="15"/>
  <c r="M297" i="15"/>
  <c r="K297" i="15"/>
  <c r="L297" i="15"/>
  <c r="N146" i="15"/>
  <c r="L146" i="15"/>
  <c r="M146" i="15"/>
  <c r="K146" i="15"/>
  <c r="N96" i="15"/>
  <c r="K96" i="15"/>
  <c r="L96" i="15"/>
  <c r="M96" i="15"/>
  <c r="L354" i="15"/>
  <c r="N354" i="15"/>
  <c r="K354" i="15"/>
  <c r="M354" i="15"/>
  <c r="M291" i="15"/>
  <c r="N291" i="15"/>
  <c r="L291" i="15"/>
  <c r="K291" i="15"/>
  <c r="L441" i="15"/>
  <c r="N441" i="15"/>
  <c r="K441" i="15"/>
  <c r="M441" i="15"/>
  <c r="L371" i="15"/>
  <c r="M371" i="15"/>
  <c r="K371" i="15"/>
  <c r="N371" i="15"/>
  <c r="N327" i="15"/>
  <c r="L327" i="15"/>
  <c r="M327" i="15"/>
  <c r="K327" i="15"/>
  <c r="M50" i="15"/>
  <c r="L50" i="15"/>
  <c r="K50" i="15"/>
  <c r="N50" i="15"/>
  <c r="L153" i="15"/>
  <c r="M153" i="15"/>
  <c r="K153" i="15"/>
  <c r="N153" i="15"/>
  <c r="N117" i="15"/>
  <c r="K117" i="15"/>
  <c r="L117" i="15"/>
  <c r="M117" i="15"/>
  <c r="M433" i="15"/>
  <c r="K433" i="15"/>
  <c r="N433" i="15"/>
  <c r="L433" i="15"/>
  <c r="L244" i="15"/>
  <c r="M244" i="15"/>
  <c r="K244" i="15"/>
  <c r="N244" i="15"/>
  <c r="M323" i="15"/>
  <c r="N323" i="15"/>
  <c r="L323" i="15"/>
  <c r="K323" i="15"/>
  <c r="K196" i="15"/>
  <c r="M196" i="15"/>
  <c r="N196" i="15"/>
  <c r="L196" i="15"/>
  <c r="L209" i="15"/>
  <c r="N209" i="15"/>
  <c r="K209" i="15"/>
  <c r="M209" i="15"/>
  <c r="L465" i="15"/>
  <c r="M465" i="15"/>
  <c r="N465" i="15"/>
  <c r="K465" i="15"/>
  <c r="K424" i="15"/>
  <c r="L424" i="15"/>
  <c r="M424" i="15"/>
  <c r="N424" i="15"/>
  <c r="K109" i="15"/>
  <c r="L109" i="15"/>
  <c r="N109" i="15"/>
  <c r="M109" i="15"/>
  <c r="K260" i="15"/>
  <c r="M260" i="15"/>
  <c r="L260" i="15"/>
  <c r="N260" i="15"/>
  <c r="L167" i="15"/>
  <c r="M167" i="15"/>
  <c r="K167" i="15"/>
  <c r="N167" i="15"/>
  <c r="N394" i="15"/>
  <c r="K394" i="15"/>
  <c r="L394" i="15"/>
  <c r="M394" i="15"/>
  <c r="L301" i="15"/>
  <c r="N301" i="15"/>
  <c r="K301" i="15"/>
  <c r="M301" i="15"/>
  <c r="L427" i="15"/>
  <c r="M427" i="15"/>
  <c r="N427" i="15"/>
  <c r="K42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AG82" authorId="0" shapeId="0" xr:uid="{00000000-0006-0000-0000-000001000000}">
      <text>
        <r>
          <rPr>
            <sz val="11"/>
            <rFont val="Calibri"/>
            <family val="2"/>
          </rPr>
          <t>Ingen elförbrukning vp angivet. Inlagt 66.399 GWh av ÅL under kvalitetsgranskning, då detta stod i excelfil från Romel /ÅL 140523</t>
        </r>
      </text>
    </comment>
    <comment ref="E127" authorId="0" shapeId="0" xr:uid="{00000000-0006-0000-0000-000002000000}">
      <text>
        <r>
          <rPr>
            <sz val="11"/>
            <rFont val="Calibri"/>
            <family val="2"/>
          </rPr>
          <t>Autosumma räknar inte med inte fossila bränslen!</t>
        </r>
      </text>
    </comment>
    <comment ref="AI139" authorId="0" shapeId="0" xr:uid="{00000000-0006-0000-0000-000003000000}">
      <text>
        <r>
          <rPr>
            <sz val="11"/>
            <rFont val="Calibri"/>
            <family val="2"/>
          </rPr>
          <t>Angivet: 0 GWh. Ändrat till 0,3 GWh i kvalitetsgranskningen, då elpannor värmeproduktion var angiven som 0,3 GWh. /ÅL 140523</t>
        </r>
      </text>
    </comment>
    <comment ref="AI140" authorId="0" shapeId="0" xr:uid="{00000000-0006-0000-0000-000004000000}">
      <text>
        <r>
          <rPr>
            <sz val="11"/>
            <rFont val="Calibri"/>
            <family val="2"/>
          </rPr>
          <t>Angivet: ET. Ändrat till 0,05 GWh i kvalitetsgranskningen, då elpannor värmeproduktion var angiven som 0,05 GWh. /ÅL 140523</t>
        </r>
      </text>
    </comment>
    <comment ref="AI141" authorId="0" shapeId="0" xr:uid="{00000000-0006-0000-0000-000005000000}">
      <text>
        <r>
          <rPr>
            <sz val="11"/>
            <rFont val="Calibri"/>
            <family val="2"/>
          </rPr>
          <t>Angivet: ET. Ändrat till 0,3 GWh i kvalitetsgranskningen, då elpannor värmeproduktion var angiven som 0,3 GWh. /ÅL 140523</t>
        </r>
      </text>
    </comment>
    <comment ref="AI148" authorId="0" shapeId="0" xr:uid="{00000000-0006-0000-0000-000006000000}">
      <text>
        <r>
          <rPr>
            <sz val="11"/>
            <rFont val="Calibri"/>
            <family val="2"/>
          </rPr>
          <t>Angivet: ET. Ändrat till 0,074 GWh i kvalitetsgranskningen, då elpannor värmeproduktion var angiven som 0,074 GWh. /ÅL 140523</t>
        </r>
      </text>
    </comment>
    <comment ref="M158" authorId="0" shapeId="0" xr:uid="{00000000-0006-0000-0000-000007000000}">
      <text>
        <r>
          <rPr>
            <sz val="11"/>
            <rFont val="Calibri"/>
            <family val="2"/>
          </rPr>
          <t>Trädbränsle mix</t>
        </r>
      </text>
    </comment>
    <comment ref="R158" authorId="0" shapeId="0" xr:uid="{00000000-0006-0000-0000-000008000000}">
      <text>
        <r>
          <rPr>
            <sz val="11"/>
            <rFont val="Calibri"/>
            <family val="2"/>
          </rPr>
          <t>Olivkross</t>
        </r>
      </text>
    </comment>
    <comment ref="Y158" authorId="0" shapeId="0" xr:uid="{00000000-0006-0000-0000-000009000000}">
      <text>
        <r>
          <rPr>
            <sz val="11"/>
            <rFont val="Calibri"/>
            <family val="2"/>
          </rPr>
          <t>Finbio och MFA</t>
        </r>
      </text>
    </comment>
    <comment ref="AB158" authorId="0" shapeId="0" xr:uid="{00000000-0006-0000-0000-00000A000000}">
      <text>
        <r>
          <rPr>
            <sz val="11"/>
            <rFont val="Calibri"/>
            <family val="2"/>
          </rPr>
          <t>Avser såväl hushållsavfall som returbränslen.</t>
        </r>
      </text>
    </comment>
    <comment ref="AF158" authorId="0" shapeId="0" xr:uid="{00000000-0006-0000-0000-00000B000000}">
      <text>
        <r>
          <rPr>
            <sz val="11"/>
            <rFont val="Calibri"/>
            <family val="2"/>
          </rPr>
          <t>Fördelar sig ungefär lika mellan renat avloppsvatten och sjövatten.</t>
        </r>
      </text>
    </comment>
    <comment ref="B162" authorId="1" shapeId="0" xr:uid="{00000000-0006-0000-0000-00000C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shapeId="0" xr:uid="{00000000-0006-0000-0000-00000D000000}">
      <text>
        <r>
          <rPr>
            <sz val="11"/>
            <rFont val="Calibri"/>
            <family val="2"/>
          </rPr>
          <t>Endast Carlsborg och Ersbo, Johannes olja ligger under kraftvärme</t>
        </r>
      </text>
    </comment>
    <comment ref="G177" authorId="0" shapeId="0" xr:uid="{00000000-0006-0000-0000-00000E000000}">
      <text>
        <r>
          <rPr>
            <sz val="11"/>
            <rFont val="Calibri"/>
            <family val="2"/>
          </rPr>
          <t>Carlsborg</t>
        </r>
      </text>
    </comment>
    <comment ref="Y177" authorId="0" shapeId="0" xr:uid="{00000000-0006-0000-0000-00000F000000}">
      <text>
        <r>
          <rPr>
            <sz val="11"/>
            <rFont val="Calibri"/>
            <family val="2"/>
          </rPr>
          <t>Ersbo</t>
        </r>
      </text>
    </comment>
    <comment ref="E178" authorId="0" shapeId="0" xr:uid="{00000000-0006-0000-0000-000010000000}">
      <text>
        <r>
          <rPr>
            <sz val="11"/>
            <rFont val="Calibri"/>
            <family val="2"/>
          </rPr>
          <t>I summeringen ingår en del bränslen för köpt hetvatten eftersom de ej kan rapporteras in under köpt hetvatten. Detta gör att verkningsgraden i egen hetvattenproduktion kommer att se låg ut, det beror på inrapporteringen för köpt hetvatten.</t>
        </r>
      </text>
    </comment>
    <comment ref="I178" authorId="0" shapeId="0" xr:uid="{00000000-0006-0000-0000-000011000000}">
      <text>
        <r>
          <rPr>
            <sz val="11"/>
            <rFont val="Calibri"/>
            <family val="2"/>
          </rPr>
          <t>Summan av egen produktion och användning av EO3-5 hos Renova.</t>
        </r>
      </text>
    </comment>
    <comment ref="J178" authorId="0" shapeId="0" xr:uid="{00000000-0006-0000-0000-000012000000}">
      <text>
        <r>
          <rPr>
            <sz val="11"/>
            <rFont val="Calibri"/>
            <family val="2"/>
          </rPr>
          <t>Inkl Naturgasnvändning hos Renova.</t>
        </r>
      </text>
    </comment>
    <comment ref="AD178" authorId="0" shapeId="0" xr:uid="{00000000-0006-0000-0000-000013000000}">
      <text>
        <r>
          <rPr>
            <sz val="11"/>
            <rFont val="Calibri"/>
            <family val="2"/>
          </rPr>
          <t>Eget hetvatten 4,3 GWh + köpt avfalls-kvv 363,8 GWh (Renova) = 368,13 GWh</t>
        </r>
      </text>
    </comment>
    <comment ref="D186" authorId="0" shapeId="0" xr:uid="{00000000-0006-0000-0000-000014000000}">
      <text>
        <r>
          <rPr>
            <sz val="11"/>
            <rFont val="Calibri"/>
            <family val="2"/>
          </rPr>
          <t>P1P2: 151821 P4: 94056 P1P2P3: 27215 Bg: 1439 Brutus: 1685</t>
        </r>
      </text>
    </comment>
    <comment ref="G186" authorId="0" shapeId="0" xr:uid="{00000000-0006-0000-0000-000015000000}">
      <text>
        <r>
          <rPr>
            <sz val="11"/>
            <rFont val="Calibri"/>
            <family val="2"/>
          </rPr>
          <t>Khd P1/P2: 102,2 m3 Oc P1/P2/P3: 55,1 m3. Faktor 10,2.</t>
        </r>
      </text>
    </comment>
    <comment ref="Y186" authorId="0" shapeId="0" xr:uid="{00000000-0006-0000-0000-000016000000}">
      <text>
        <r>
          <rPr>
            <sz val="11"/>
            <rFont val="Calibri"/>
            <family val="2"/>
          </rPr>
          <t>132 m3 faktor 9,8.</t>
        </r>
      </text>
    </comment>
    <comment ref="AB186" authorId="0" shapeId="0" xr:uid="{00000000-0006-0000-0000-000017000000}">
      <text>
        <r>
          <rPr>
            <sz val="11"/>
            <rFont val="Calibri"/>
            <family val="2"/>
          </rPr>
          <t>66,431 ton avfall. Faktor 2,83.</t>
        </r>
      </text>
    </comment>
    <comment ref="AD186" authorId="0" shapeId="0" xr:uid="{00000000-0006-0000-0000-000018000000}">
      <text>
        <r>
          <rPr>
            <sz val="11"/>
            <rFont val="Calibri"/>
            <family val="2"/>
          </rPr>
          <t>Khd P1/P2: 33,1 GWh. Oc P4: 19,8 GWh.</t>
        </r>
      </text>
    </comment>
    <comment ref="AH186" authorId="0" shapeId="0" xr:uid="{00000000-0006-0000-0000-000019000000}">
      <text>
        <r>
          <rPr>
            <sz val="11"/>
            <rFont val="Calibri"/>
            <family val="2"/>
          </rPr>
          <t>Brutus</t>
        </r>
      </text>
    </comment>
    <comment ref="AD193" authorId="0" shapeId="0" xr:uid="{00000000-0006-0000-0000-00001A000000}">
      <text>
        <r>
          <rPr>
            <sz val="11"/>
            <rFont val="Calibri"/>
            <family val="2"/>
          </rPr>
          <t>Vi har erhållit 3,7 GWh från vår rökgaskondensering, men om beloppet fylls i summeras till tillförd bränslemängd ?!. Det är ju inte någon ytterligare tillfört bränsle utan en ökning av verkningsgraden eller ?</t>
        </r>
      </text>
    </comment>
    <comment ref="D206" authorId="0" shapeId="0" xr:uid="{00000000-0006-0000-0000-00001B000000}">
      <text>
        <r>
          <rPr>
            <sz val="11"/>
            <rFont val="Calibri"/>
            <family val="2"/>
          </rPr>
          <t>Rökgaskondensering i kraftvärmeanläggningar ingår ej här.</t>
        </r>
      </text>
    </comment>
    <comment ref="AD206" authorId="0" shapeId="0" xr:uid="{00000000-0006-0000-0000-00001C000000}">
      <text>
        <r>
          <rPr>
            <sz val="11"/>
            <rFont val="Calibri"/>
            <family val="2"/>
          </rPr>
          <t>Produktion med economizer.</t>
        </r>
      </text>
    </comment>
    <comment ref="D223" authorId="0" shapeId="0" xr:uid="{00000000-0006-0000-0000-00001D000000}">
      <text>
        <r>
          <rPr>
            <sz val="11"/>
            <rFont val="Calibri"/>
            <family val="2"/>
          </rPr>
          <t>Uppskattning utifrån värmeförlus på 9%</t>
        </r>
      </text>
    </comment>
    <comment ref="T223" authorId="0" shapeId="0" xr:uid="{00000000-0006-0000-0000-00001E000000}">
      <text>
        <r>
          <rPr>
            <sz val="11"/>
            <rFont val="Calibri"/>
            <family val="2"/>
          </rPr>
          <t>Månadsrapport 2013 under Ekonomi/Budget/Uppföljning</t>
        </r>
      </text>
    </comment>
    <comment ref="Y223" authorId="0" shapeId="0" xr:uid="{00000000-0006-0000-0000-00001F000000}">
      <text>
        <r>
          <rPr>
            <sz val="11"/>
            <rFont val="Calibri"/>
            <family val="2"/>
          </rPr>
          <t>Månadsrapport 2013 under Ekonomi/Budget/Uppföljning</t>
        </r>
      </text>
    </comment>
    <comment ref="D224" authorId="0" shapeId="0" xr:uid="{00000000-0006-0000-0000-000020000000}">
      <text>
        <r>
          <rPr>
            <sz val="11"/>
            <rFont val="Calibri"/>
            <family val="2"/>
          </rPr>
          <t>uppskattning utifrån 13% värmeförlust</t>
        </r>
      </text>
    </comment>
    <comment ref="G224" authorId="0" shapeId="0" xr:uid="{00000000-0006-0000-0000-000021000000}">
      <text>
        <r>
          <rPr>
            <sz val="11"/>
            <rFont val="Calibri"/>
            <family val="2"/>
          </rPr>
          <t>Från Månadsrapport 2013 under uppföljning Ekonomi</t>
        </r>
      </text>
    </comment>
    <comment ref="T224" authorId="0" shapeId="0" xr:uid="{00000000-0006-0000-0000-000022000000}">
      <text>
        <r>
          <rPr>
            <sz val="11"/>
            <rFont val="Calibri"/>
            <family val="2"/>
          </rPr>
          <t>Från Månadsrapport 2013 under uppföljning Ekonomi</t>
        </r>
      </text>
    </comment>
    <comment ref="Y224" authorId="0" shapeId="0" xr:uid="{00000000-0006-0000-0000-000023000000}">
      <text>
        <r>
          <rPr>
            <sz val="11"/>
            <rFont val="Calibri"/>
            <family val="2"/>
          </rPr>
          <t>Från Månadsrapport 2013 under uppföljning Ekonomi</t>
        </r>
      </text>
    </comment>
    <comment ref="AC251" authorId="1" shapeId="0" xr:uid="{00000000-0006-0000-0000-000024000000}">
      <text>
        <r>
          <rPr>
            <b/>
            <sz val="9"/>
            <color indexed="81"/>
            <rFont val="Tahoma"/>
            <family val="2"/>
          </rPr>
          <t>Åsa Lindqvist:</t>
        </r>
        <r>
          <rPr>
            <sz val="9"/>
            <color indexed="81"/>
            <rFont val="Tahoma"/>
            <family val="2"/>
          </rPr>
          <t xml:space="preserve">
ÅL 140613 :Inrapporterat som avfallsgas. Ändrade till spillvärme i kvalitetsnyckeln för att få rätt emissionsfaktorer, och till avfallsgas från stålindustrin i fliken "totalt"</t>
        </r>
      </text>
    </comment>
    <comment ref="D264" authorId="0" shapeId="0" xr:uid="{00000000-0006-0000-0000-000025000000}">
      <text>
        <r>
          <rPr>
            <sz val="11"/>
            <rFont val="Calibri"/>
            <family val="2"/>
          </rPr>
          <t>RGK verkar inte vara medräknad under tidigare år. Tas med from 2013.</t>
        </r>
      </text>
    </comment>
    <comment ref="S264" authorId="0" shapeId="0" xr:uid="{00000000-0006-0000-0000-000026000000}">
      <text>
        <r>
          <rPr>
            <sz val="11"/>
            <rFont val="Calibri"/>
            <family val="2"/>
          </rPr>
          <t>Salix har eldats och går under kategorin Åkergrödor.</t>
        </r>
      </text>
    </comment>
    <comment ref="G284" authorId="0" shapeId="0" xr:uid="{00000000-0006-0000-0000-000027000000}">
      <text>
        <r>
          <rPr>
            <sz val="11"/>
            <rFont val="Calibri"/>
            <family val="2"/>
          </rPr>
          <t>Angivet: 377,1 GWh. Ändrat till 0,3771 GWh i kvalitetsgranskningen /ÅL 140523</t>
        </r>
      </text>
    </comment>
    <comment ref="G285" authorId="0" shapeId="0" xr:uid="{00000000-0006-0000-0000-000028000000}">
      <text>
        <r>
          <rPr>
            <sz val="11"/>
            <rFont val="Calibri"/>
            <family val="2"/>
          </rPr>
          <t>Högre förbrukning mot föregående år</t>
        </r>
      </text>
    </comment>
    <comment ref="N285" authorId="0" shapeId="0" xr:uid="{00000000-0006-0000-0000-000029000000}">
      <text>
        <r>
          <rPr>
            <sz val="11"/>
            <rFont val="Calibri"/>
            <family val="2"/>
          </rPr>
          <t>lägre förbrukning mot föregående år</t>
        </r>
      </text>
    </comment>
    <comment ref="AD286" authorId="0" shapeId="0" xr:uid="{00000000-0006-0000-0000-00002A000000}">
      <text>
        <r>
          <rPr>
            <sz val="11"/>
            <rFont val="Calibri"/>
            <family val="2"/>
          </rPr>
          <t>Inrapporterat:ET. Under kvalitetsgranskningen flyttades rökgaskondenseringen på 9.6GWh som var inrapporterad under kraftvärmeprod hit istället. /ÅL 140527</t>
        </r>
      </text>
    </comment>
    <comment ref="G296" authorId="0" shapeId="0" xr:uid="{00000000-0006-0000-0000-00002B000000}">
      <text>
        <r>
          <rPr>
            <sz val="11"/>
            <rFont val="Calibri"/>
            <family val="2"/>
          </rPr>
          <t>Högre förbrukning mot föregående år</t>
        </r>
      </text>
    </comment>
    <comment ref="O296" authorId="0" shapeId="0" xr:uid="{00000000-0006-0000-0000-00002C000000}">
      <text>
        <r>
          <rPr>
            <sz val="11"/>
            <rFont val="Calibri"/>
            <family val="2"/>
          </rPr>
          <t>Lägre förbrukning mot föregående år</t>
        </r>
      </text>
    </comment>
    <comment ref="H303" authorId="0" shapeId="0" xr:uid="{00000000-0006-0000-0000-00002D000000}">
      <text>
        <r>
          <rPr>
            <sz val="11"/>
            <rFont val="Calibri"/>
            <family val="2"/>
          </rPr>
          <t>Effektivisering av driften har medfört mindre oljespets</t>
        </r>
      </text>
    </comment>
    <comment ref="AI313" authorId="0" shapeId="0" xr:uid="{00000000-0006-0000-0000-00002E000000}">
      <text>
        <r>
          <rPr>
            <sz val="11"/>
            <rFont val="Calibri"/>
            <family val="2"/>
          </rPr>
          <t>Angivet: ET. Ändrat till 0,266 GWh i kvalitetsgranskningen, då elpannor värmeproduktion var angiven som 0,266 GWh. /ÅL 140523</t>
        </r>
      </text>
    </comment>
    <comment ref="AI322" authorId="0" shapeId="0" xr:uid="{00000000-0006-0000-0000-00002F000000}">
      <text>
        <r>
          <rPr>
            <sz val="11"/>
            <rFont val="Calibri"/>
            <family val="2"/>
          </rPr>
          <t>Angivet: ET. Ändrat till 0,428 GWh i kvalitetsgranskningen, då elpannor värmeproduktion var angiven som 0,428 GWh. /ÅL 140523</t>
        </r>
      </text>
    </comment>
    <comment ref="D344" authorId="0" shapeId="0" xr:uid="{00000000-0006-0000-0000-000030000000}">
      <text>
        <r>
          <rPr>
            <sz val="11"/>
            <rFont val="Calibri"/>
            <family val="2"/>
          </rPr>
          <t>Inklusive leverans av ånga till industrier (2,427 GWh)</t>
        </r>
      </text>
    </comment>
    <comment ref="AI352" authorId="0" shapeId="0" xr:uid="{00000000-0006-0000-0000-000031000000}">
      <text>
        <r>
          <rPr>
            <sz val="11"/>
            <rFont val="Calibri"/>
            <family val="2"/>
          </rPr>
          <t>Angivet: ET. Ändrat till 0,2 GWh i kvalitetsgranskningen, då elpannor värmeproduktion var angiven som 0,2 GWh. /ÅL 140523</t>
        </r>
      </text>
    </comment>
    <comment ref="AI354" authorId="0" shapeId="0" xr:uid="{00000000-0006-0000-0000-000032000000}">
      <text>
        <r>
          <rPr>
            <sz val="11"/>
            <rFont val="Calibri"/>
            <family val="2"/>
          </rPr>
          <t>Angivet: ET. Ändrat till 0,2 GWh i kvalitetsgranskningen, då elpannor värmeproduktion var angiven som 0,2 GWh. /ÅL 140523</t>
        </r>
      </text>
    </comment>
    <comment ref="T362" authorId="0" shapeId="0" xr:uid="{00000000-0006-0000-0000-000033000000}">
      <text>
        <r>
          <rPr>
            <sz val="11"/>
            <rFont val="Calibri"/>
            <family val="2"/>
          </rPr>
          <t>Inrapporterat: 25651 GWh. Ändrat till 25.651 GWh i kvalitetsgranskningen /ÅL 140526</t>
        </r>
      </text>
    </comment>
    <comment ref="D368" authorId="0" shapeId="0" xr:uid="{00000000-0006-0000-0000-000034000000}">
      <text>
        <r>
          <rPr>
            <sz val="11"/>
            <rFont val="Calibri"/>
            <family val="2"/>
          </rPr>
          <t>inklusive RGK</t>
        </r>
      </text>
    </comment>
    <comment ref="V370" authorId="0" shapeId="0" xr:uid="{00000000-0006-0000-0000-000035000000}">
      <text>
        <r>
          <rPr>
            <sz val="11"/>
            <rFont val="Calibri"/>
            <family val="2"/>
          </rPr>
          <t>Används till ånga, flyttad till Linköping Ånga.</t>
        </r>
      </text>
    </comment>
    <comment ref="AI399" authorId="0" shapeId="0" xr:uid="{00000000-0006-0000-0000-000036000000}">
      <text>
        <r>
          <rPr>
            <sz val="11"/>
            <rFont val="Calibri"/>
            <family val="2"/>
          </rPr>
          <t>Angivet: ET. Ändrat till 0,42 GWh i kvalitetsgranskningen, då elpannor värmeproduktion var angiven som 0,42 GWh. /ÅL 140523</t>
        </r>
      </text>
    </comment>
    <comment ref="D403" authorId="0" shapeId="0" xr:uid="{00000000-0006-0000-0000-000037000000}">
      <text>
        <r>
          <rPr>
            <sz val="11"/>
            <rFont val="Calibri"/>
            <family val="2"/>
          </rPr>
          <t>Siffra tagit från Årsrapport Combilab miljödator, P1,P2,P5 och P34 ingår</t>
        </r>
      </text>
    </comment>
    <comment ref="G403" authorId="0" shapeId="0" xr:uid="{00000000-0006-0000-0000-000038000000}">
      <text>
        <r>
          <rPr>
            <sz val="11"/>
            <rFont val="Calibri"/>
            <family val="2"/>
          </rPr>
          <t>ÅngVVX installerad, ersatte mobil panncentral som användes under 2010,2011 2013 tagit från Amanda</t>
        </r>
      </text>
    </comment>
    <comment ref="U403" authorId="0" shapeId="0" xr:uid="{00000000-0006-0000-0000-000039000000}">
      <text>
        <r>
          <rPr>
            <sz val="11"/>
            <rFont val="Calibri"/>
            <family val="2"/>
          </rPr>
          <t>Briketter och pellets, saknar fördelningen 2013 taget från Amanda</t>
        </r>
      </text>
    </comment>
    <comment ref="X403" authorId="0" shapeId="0" xr:uid="{00000000-0006-0000-0000-00003A000000}">
      <text>
        <r>
          <rPr>
            <sz val="11"/>
            <rFont val="Calibri"/>
            <family val="2"/>
          </rPr>
          <t>Amanda</t>
        </r>
      </text>
    </comment>
    <comment ref="Y403" authorId="0" shapeId="0" xr:uid="{00000000-0006-0000-0000-00003B000000}">
      <text>
        <r>
          <rPr>
            <sz val="11"/>
            <rFont val="Calibri"/>
            <family val="2"/>
          </rPr>
          <t xml:space="preserve">Amanda </t>
        </r>
      </text>
    </comment>
    <comment ref="G404" authorId="0" shapeId="0" xr:uid="{00000000-0006-0000-0000-00003C000000}">
      <text>
        <r>
          <rPr>
            <sz val="11"/>
            <rFont val="Calibri"/>
            <family val="2"/>
          </rPr>
          <t>Amanada rad 167 rapportpaket</t>
        </r>
      </text>
    </comment>
    <comment ref="K404" authorId="0" shapeId="0" xr:uid="{00000000-0006-0000-0000-00003D000000}">
      <text>
        <r>
          <rPr>
            <sz val="11"/>
            <rFont val="Calibri"/>
            <family val="2"/>
          </rPr>
          <t>Amanada rad 166 rapportpaket</t>
        </r>
      </text>
    </comment>
    <comment ref="O404" authorId="0" shapeId="0" xr:uid="{00000000-0006-0000-0000-00003E000000}">
      <text>
        <r>
          <rPr>
            <sz val="11"/>
            <rFont val="Calibri"/>
            <family val="2"/>
          </rPr>
          <t>Amanda  taggen förbrukad flis</t>
        </r>
      </text>
    </comment>
    <comment ref="T404" authorId="0" shapeId="0" xr:uid="{00000000-0006-0000-0000-00003F000000}">
      <text>
        <r>
          <rPr>
            <sz val="11"/>
            <rFont val="Calibri"/>
            <family val="2"/>
          </rPr>
          <t>Amanada rad 169 rapportpaket</t>
        </r>
      </text>
    </comment>
    <comment ref="Y404" authorId="0" shapeId="0" xr:uid="{00000000-0006-0000-0000-000040000000}">
      <text>
        <r>
          <rPr>
            <sz val="11"/>
            <rFont val="Calibri"/>
            <family val="2"/>
          </rPr>
          <t>Amanada rad 163 rapportpaket</t>
        </r>
      </text>
    </comment>
    <comment ref="Z404" authorId="0" shapeId="0" xr:uid="{00000000-0006-0000-0000-000041000000}">
      <text>
        <r>
          <rPr>
            <sz val="11"/>
            <rFont val="Calibri"/>
            <family val="2"/>
          </rPr>
          <t>Biogas</t>
        </r>
      </text>
    </comment>
    <comment ref="AC404" authorId="0" shapeId="0" xr:uid="{00000000-0006-0000-0000-000042000000}">
      <text>
        <r>
          <rPr>
            <sz val="11"/>
            <rFont val="Calibri"/>
            <family val="2"/>
          </rPr>
          <t>Amanada rad 162 rapportpaket</t>
        </r>
      </text>
    </comment>
    <comment ref="AD404" authorId="0" shapeId="0" xr:uid="{00000000-0006-0000-0000-000043000000}">
      <text>
        <r>
          <rPr>
            <sz val="11"/>
            <rFont val="Calibri"/>
            <family val="2"/>
          </rPr>
          <t>Använde verkningsgrad 14,5% av producerad energi</t>
        </r>
      </text>
    </comment>
    <comment ref="AD415" authorId="0" shapeId="0" xr:uid="{00000000-0006-0000-0000-000044000000}">
      <text>
        <r>
          <rPr>
            <sz val="11"/>
            <rFont val="Calibri"/>
            <family val="2"/>
          </rPr>
          <t>Energimätare på RGK trasig. Uppskattad produktion 900 MWh</t>
        </r>
      </text>
    </comment>
    <comment ref="Y471" authorId="0" shapeId="0" xr:uid="{00000000-0006-0000-0000-000045000000}">
      <text>
        <r>
          <rPr>
            <sz val="11"/>
            <rFont val="Calibri"/>
            <family val="2"/>
          </rPr>
          <t>Bioharts</t>
        </r>
      </text>
    </comment>
    <comment ref="Y472" authorId="0" shapeId="0" xr:uid="{00000000-0006-0000-0000-000046000000}">
      <text>
        <r>
          <rPr>
            <sz val="11"/>
            <rFont val="Calibri"/>
            <family val="2"/>
          </rPr>
          <t>Bioharts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2" authorId="0" shapeId="0" xr:uid="{00000000-0006-0000-0900-000001000000}">
      <text>
        <r>
          <rPr>
            <sz val="11"/>
            <rFont val="Calibri"/>
            <family val="2"/>
          </rPr>
          <t>se kommentarer på P531 och P535.</t>
        </r>
      </text>
    </comment>
    <comment ref="E2" authorId="0" shapeId="0" xr:uid="{00000000-0006-0000-0900-000002000000}">
      <text>
        <r>
          <rPr>
            <sz val="11"/>
            <rFont val="Calibri"/>
            <family val="2"/>
          </rPr>
          <t>Flera nyalslutningar under 2013</t>
        </r>
      </text>
    </comment>
    <comment ref="J2" authorId="0" shapeId="0" xr:uid="{00000000-0006-0000-0900-000003000000}">
      <text>
        <r>
          <rPr>
            <sz val="11"/>
            <rFont val="Calibri"/>
            <family val="2"/>
          </rPr>
          <t>Fler (nya) anläggningar under 2013</t>
        </r>
      </text>
    </comment>
    <comment ref="J3" authorId="0" shapeId="0" xr:uid="{00000000-0006-0000-0900-000004000000}">
      <text>
        <r>
          <rPr>
            <sz val="11"/>
            <rFont val="Calibri"/>
            <family val="2"/>
          </rPr>
          <t>Felaktiguppgift 2012. Skulle ha varit 0,1.</t>
        </r>
      </text>
    </comment>
    <comment ref="D92" authorId="0" shapeId="0" xr:uid="{00000000-0006-0000-0900-000005000000}">
      <text>
        <r>
          <rPr>
            <sz val="11"/>
            <rFont val="Calibri"/>
            <family val="2"/>
          </rPr>
          <t>Inrapporterat:111563 GWh. Ändrat till 111.563 GWh i kvalitetsgranskningen /ÅL 140523</t>
        </r>
      </text>
    </comment>
    <comment ref="D153" authorId="0" shapeId="0" xr:uid="{00000000-0006-0000-0900-000006000000}">
      <text>
        <r>
          <rPr>
            <sz val="11"/>
            <rFont val="Calibri"/>
            <family val="2"/>
          </rPr>
          <t>Inkl. värme till pelletsfabrik + internvärme för uppvärmning av loklaler</t>
        </r>
      </text>
    </comment>
    <comment ref="O153" authorId="0" shapeId="0" xr:uid="{00000000-0006-0000-0900-000007000000}">
      <text>
        <r>
          <rPr>
            <sz val="11"/>
            <rFont val="Calibri"/>
            <family val="2"/>
          </rPr>
          <t>Förbrukning för pelletstillverkning</t>
        </r>
      </text>
    </comment>
    <comment ref="Q153" authorId="0" shapeId="0" xr:uid="{00000000-0006-0000-0900-000008000000}">
      <text>
        <r>
          <rPr>
            <sz val="11"/>
            <rFont val="Calibri"/>
            <family val="2"/>
          </rPr>
          <t>Internvärme för uppvärmning av lokaler</t>
        </r>
      </text>
    </comment>
    <comment ref="S158" authorId="1" shapeId="0" xr:uid="{00000000-0006-0000-0900-000009000000}">
      <text>
        <r>
          <rPr>
            <b/>
            <sz val="9"/>
            <color indexed="81"/>
            <rFont val="Tahoma"/>
            <family val="2"/>
          </rPr>
          <t>Åsa Lindqvist:</t>
        </r>
        <r>
          <rPr>
            <sz val="9"/>
            <color indexed="81"/>
            <rFont val="Tahoma"/>
            <family val="2"/>
          </rPr>
          <t xml:space="preserve">
Angivet: 169007 GWh. Ändrat till 169.007 GWh både här och i kvalitetsnyckeln /ÅL 140604</t>
        </r>
      </text>
    </comment>
    <comment ref="B162" authorId="1" shapeId="0" xr:uid="{00000000-0006-0000-0900-00000A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L177" authorId="0" shapeId="0" xr:uid="{00000000-0006-0000-0900-00000B000000}">
      <text>
        <r>
          <rPr>
            <sz val="11"/>
            <rFont val="Calibri"/>
            <family val="2"/>
          </rPr>
          <t>Alla som heter Samf som kund</t>
        </r>
      </text>
    </comment>
    <comment ref="D178" authorId="0" shapeId="0" xr:uid="{00000000-0006-0000-0900-00000C000000}">
      <text>
        <r>
          <rPr>
            <sz val="11"/>
            <rFont val="Calibri"/>
            <family val="2"/>
          </rPr>
          <t xml:space="preserve">Indata till miljöberäkningar, kontakta Charlotta Abrahamsson innan ändring av uppgiften. </t>
        </r>
      </text>
    </comment>
    <comment ref="D186" authorId="0" shapeId="0" xr:uid="{00000000-0006-0000-0900-00000D000000}">
      <text>
        <r>
          <rPr>
            <sz val="11"/>
            <rFont val="Calibri"/>
            <family val="2"/>
          </rPr>
          <t>Producerad värme: 647 GWh Beräknade förluster: 71,5 GWh Levererad värme: 575 GWh</t>
        </r>
      </text>
    </comment>
    <comment ref="D223" authorId="0" shapeId="0" xr:uid="{00000000-0006-0000-0900-00000E000000}">
      <text>
        <r>
          <rPr>
            <sz val="11"/>
            <rFont val="Calibri"/>
            <family val="2"/>
          </rPr>
          <t>Debatt - Statistik per SCB-Kategori urval Kolsva</t>
        </r>
      </text>
    </comment>
    <comment ref="D224" authorId="0" shapeId="0" xr:uid="{00000000-0006-0000-0900-00000F000000}">
      <text>
        <r>
          <rPr>
            <sz val="11"/>
            <rFont val="Calibri"/>
            <family val="2"/>
          </rPr>
          <t>Från Debatt Statistik per SCB kategori</t>
        </r>
      </text>
    </comment>
    <comment ref="D267" authorId="0" shapeId="0" xr:uid="{00000000-0006-0000-0900-000010000000}">
      <text>
        <r>
          <rPr>
            <sz val="11"/>
            <rFont val="Calibri"/>
            <family val="2"/>
          </rPr>
          <t>Inklusive export till Fortum .</t>
        </r>
      </text>
    </comment>
    <comment ref="D284" authorId="0" shapeId="0" xr:uid="{00000000-0006-0000-0900-000011000000}">
      <text>
        <r>
          <rPr>
            <sz val="11"/>
            <rFont val="Calibri"/>
            <family val="2"/>
          </rPr>
          <t>Angivet: 10583 GWh. Ändrat till 10.583 GWh i kvalitetsgranskningen /ÅL 140523</t>
        </r>
      </text>
    </comment>
    <comment ref="E284" authorId="0" shapeId="0" xr:uid="{00000000-0006-0000-0900-000012000000}">
      <text>
        <r>
          <rPr>
            <sz val="11"/>
            <rFont val="Calibri"/>
            <family val="2"/>
          </rPr>
          <t>Angivet: 3311.8 GWh. Ändrat till 3.3118 GWh i kvalitetsgranskningen /ÅL 140523</t>
        </r>
      </text>
    </comment>
    <comment ref="I284" authorId="0" shapeId="0" xr:uid="{00000000-0006-0000-0900-000013000000}">
      <text>
        <r>
          <rPr>
            <sz val="11"/>
            <rFont val="Calibri"/>
            <family val="2"/>
          </rPr>
          <t>Angivet: 7271.2 GWh. Ändrat till 7271.2 GWh i kvalitetsgranskningen /ÅL 140523</t>
        </r>
      </text>
    </comment>
    <comment ref="H292" authorId="0" shapeId="0" xr:uid="{00000000-0006-0000-0900-000014000000}">
      <text>
        <r>
          <rPr>
            <sz val="11"/>
            <rFont val="Calibri"/>
            <family val="2"/>
          </rPr>
          <t>Leverans under del av året. Ångan avslutad</t>
        </r>
      </text>
    </comment>
    <comment ref="J300" authorId="0" shapeId="0" xr:uid="{00000000-0006-0000-0900-000015000000}">
      <text>
        <r>
          <rPr>
            <sz val="11"/>
            <rFont val="Calibri"/>
            <family val="2"/>
          </rPr>
          <t>Minskad förbrukning</t>
        </r>
      </text>
    </comment>
    <comment ref="M303" authorId="0" shapeId="0" xr:uid="{00000000-0006-0000-0900-000016000000}">
      <text>
        <r>
          <rPr>
            <sz val="11"/>
            <rFont val="Calibri"/>
            <family val="2"/>
          </rPr>
          <t>Tidigare inmatade värden har ej delats upp mellan industri och tillverkande industri, bedömningen är att det går ca 50% till vardera. Tillverkande industri och industri kan i vissa fall vara svårt att särskilja, det blir en subjektiv bedömning.</t>
        </r>
      </text>
    </comment>
    <comment ref="J309" authorId="0" shapeId="0" xr:uid="{00000000-0006-0000-0900-000017000000}">
      <text>
        <r>
          <rPr>
            <sz val="11"/>
            <rFont val="Calibri"/>
            <family val="2"/>
          </rPr>
          <t>Här redovisas försäljning till offentliga lokaler, industrier och övriga lokaler</t>
        </r>
      </text>
    </comment>
    <comment ref="K309" authorId="0" shapeId="0" xr:uid="{00000000-0006-0000-0900-000018000000}">
      <text>
        <r>
          <rPr>
            <sz val="11"/>
            <rFont val="Calibri"/>
            <family val="2"/>
          </rPr>
          <t>Stor förändringar pga ny kategoriserng av kunder</t>
        </r>
      </text>
    </comment>
    <comment ref="L368" authorId="0" shapeId="0" xr:uid="{00000000-0006-0000-0900-000019000000}">
      <text>
        <r>
          <rPr>
            <sz val="11"/>
            <rFont val="Calibri"/>
            <family val="2"/>
          </rPr>
          <t xml:space="preserve">Svårt att få fram en siffra eftersom det inte funnits någon kategorikod som motsvarar "samfälligheter". </t>
        </r>
      </text>
    </comment>
    <comment ref="G370" authorId="0" shapeId="0" xr:uid="{00000000-0006-0000-0900-00001A000000}">
      <text>
        <r>
          <rPr>
            <sz val="11"/>
            <rFont val="Calibri"/>
            <family val="2"/>
          </rPr>
          <t>Ångleveranser Linköping redovisas fr.o.m. 2013 i egen flik</t>
        </r>
      </text>
    </comment>
    <comment ref="H370" authorId="0" shapeId="0" xr:uid="{00000000-0006-0000-0900-00001B000000}">
      <text>
        <r>
          <rPr>
            <sz val="11"/>
            <rFont val="Calibri"/>
            <family val="2"/>
          </rPr>
          <t xml:space="preserve">Ångan är flyttad till egen nät. Linköping endast Ånga.  Lite problem att redovisa ångleveransen - den ingår egentligen i "tillverkningsindustri". Men som det är formulerat i blanketten har jag inget annat val än att registrera den i "industri". </t>
        </r>
      </text>
    </comment>
    <comment ref="F437" authorId="0" shapeId="0" xr:uid="{00000000-0006-0000-0900-00001C000000}">
      <text>
        <r>
          <rPr>
            <sz val="11"/>
            <rFont val="Calibri"/>
            <family val="2"/>
          </rPr>
          <t>Har anslutit flera villor under 2013!</t>
        </r>
      </text>
    </comment>
    <comment ref="E469" authorId="0" shapeId="0" xr:uid="{00000000-0006-0000-0900-00001D000000}">
      <text>
        <r>
          <rPr>
            <sz val="11"/>
            <rFont val="Calibri"/>
            <family val="2"/>
          </rPr>
          <t>Väderförhållandena gör att det har påverkat detta värde.</t>
        </r>
      </text>
    </comment>
    <comment ref="G469" authorId="0" shapeId="0" xr:uid="{00000000-0006-0000-0900-00001E000000}">
      <text>
        <r>
          <rPr>
            <sz val="11"/>
            <rFont val="Calibri"/>
            <family val="2"/>
          </rPr>
          <t>Väderförhållandena gör att det har påverkat detta värde.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Q143" authorId="0" shapeId="0" xr:uid="{00000000-0006-0000-0A00-000001000000}">
      <text>
        <r>
          <rPr>
            <b/>
            <sz val="9"/>
            <color indexed="81"/>
            <rFont val="Tahoma"/>
            <family val="2"/>
          </rPr>
          <t>Åsa Lindqvist:</t>
        </r>
        <r>
          <rPr>
            <sz val="9"/>
            <color indexed="81"/>
            <rFont val="Tahoma"/>
            <family val="2"/>
          </rPr>
          <t xml:space="preserve">
Lade till detta manuellt både här och i kvalitetsnyckeln /ÅL 140611</t>
        </r>
      </text>
    </comment>
    <comment ref="B147" authorId="0" shapeId="0" xr:uid="{00000000-0006-0000-0A00-000002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62" authorId="0" shapeId="0" xr:uid="{00000000-0006-0000-0B00-000001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J251" authorId="0" shapeId="0" xr:uid="{00000000-0006-0000-0B00-00000200000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 ref="AC251" authorId="0" shapeId="0" xr:uid="{00000000-0006-0000-0B00-000003000000}">
      <text>
        <r>
          <rPr>
            <b/>
            <sz val="9"/>
            <color indexed="81"/>
            <rFont val="Tahoma"/>
            <family val="2"/>
          </rPr>
          <t>Åsa Lindqvist:</t>
        </r>
        <r>
          <rPr>
            <sz val="9"/>
            <color indexed="81"/>
            <rFont val="Tahoma"/>
            <family val="2"/>
          </rPr>
          <t xml:space="preserve">
Har lagt avfallsgasen från stålindustrin som spillvärme i kvalitetsnyckeln, men spillvärme ska egenligen vara noll. Har lagt det under avfallsgas frn stålindustrin istället.
</t>
        </r>
      </text>
    </comment>
    <comment ref="AE251" authorId="0" shapeId="0" xr:uid="{00000000-0006-0000-0B00-00000400000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M2" authorId="0" shapeId="0" xr:uid="{00000000-0006-0000-0D00-000001000000}">
      <text>
        <r>
          <rPr>
            <b/>
            <sz val="9"/>
            <color indexed="81"/>
            <rFont val="Tahoma"/>
            <family val="2"/>
          </rPr>
          <t>Författare:</t>
        </r>
        <r>
          <rPr>
            <sz val="9"/>
            <color indexed="81"/>
            <rFont val="Tahoma"/>
            <family val="2"/>
          </rPr>
          <t xml:space="preserve">
OBS! Inte med justerad allokering</t>
        </r>
      </text>
    </comment>
    <comment ref="C55" authorId="1" shapeId="0" xr:uid="{00000000-0006-0000-0D00-000002000000}">
      <text>
        <r>
          <rPr>
            <b/>
            <sz val="9"/>
            <color indexed="81"/>
            <rFont val="Tahoma"/>
            <family val="2"/>
          </rPr>
          <t xml:space="preserve">Åsa Lindqvist
</t>
        </r>
        <r>
          <rPr>
            <sz val="9"/>
            <color indexed="81"/>
            <rFont val="Tahoma"/>
            <family val="2"/>
          </rPr>
          <t>Miljövärdena för Bromölla är från uttag 140603, då jag hade tagit bort den dubbelt inrapporterade spillvärmen.</t>
        </r>
      </text>
    </comment>
    <comment ref="B163" authorId="1" shapeId="0" xr:uid="{00000000-0006-0000-0D00-000003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N2" authorId="0" shapeId="0" xr:uid="{00000000-0006-0000-0E00-00000100000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shapeId="0" xr:uid="{00000000-0006-0000-0E00-00000200000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shapeId="0" xr:uid="{00000000-0006-0000-0E00-00000300000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B163" authorId="1" shapeId="0" xr:uid="{00000000-0006-0000-0E00-000004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62" authorId="0" shapeId="0" xr:uid="{00000000-0006-0000-1100-000001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s>
  <commentList>
    <comment ref="F54" authorId="0" shapeId="0" xr:uid="{00000000-0006-0000-0100-000001000000}">
      <text>
        <r>
          <rPr>
            <b/>
            <sz val="9"/>
            <color indexed="81"/>
            <rFont val="Tahoma"/>
            <family val="2"/>
          </rPr>
          <t>Åsa Lindqvist:</t>
        </r>
        <r>
          <rPr>
            <sz val="9"/>
            <color indexed="81"/>
            <rFont val="Tahoma"/>
            <family val="2"/>
          </rPr>
          <t xml:space="preserve">
Inrapporterat: spillvärme 26.8. Tog bort det, då de hade rapporterat in den även under fliken spillvärme/ÅL 140603</t>
        </r>
      </text>
    </comment>
    <comment ref="B162" authorId="0" shapeId="0" xr:uid="{00000000-0006-0000-0100-000002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E177" authorId="1" shapeId="0" xr:uid="{00000000-0006-0000-0100-000003000000}">
      <text>
        <r>
          <rPr>
            <sz val="11"/>
            <rFont val="Calibri"/>
            <family val="2"/>
          </rPr>
          <t>Bark, HVK och 40 % av Indunstningen</t>
        </r>
      </text>
    </comment>
    <comment ref="F177" authorId="1" shapeId="0" xr:uid="{00000000-0006-0000-0100-000004000000}">
      <text>
        <r>
          <rPr>
            <sz val="11"/>
            <rFont val="Calibri"/>
            <family val="2"/>
          </rPr>
          <t>HVK</t>
        </r>
      </text>
    </comment>
    <comment ref="L177" authorId="1" shapeId="0" xr:uid="{00000000-0006-0000-0100-000005000000}">
      <text>
        <r>
          <rPr>
            <sz val="11"/>
            <rFont val="Calibri"/>
            <family val="2"/>
          </rPr>
          <t>40% av IND 0,4*105,2=42,1</t>
        </r>
      </text>
    </comment>
    <comment ref="N177" authorId="1" shapeId="0" xr:uid="{00000000-0006-0000-0100-000006000000}">
      <text>
        <r>
          <rPr>
            <sz val="11"/>
            <rFont val="Calibri"/>
            <family val="2"/>
          </rPr>
          <t>Elpannor BKAB</t>
        </r>
      </text>
    </comment>
    <comment ref="F178" authorId="1" shapeId="0" xr:uid="{00000000-0006-0000-0100-000007000000}">
      <text>
        <r>
          <rPr>
            <sz val="11"/>
            <rFont val="Calibri"/>
            <family val="2"/>
          </rPr>
          <t>Allokerat mängd avfall för värmeproduktion som Göteborg Energi köper från Renova. Övriga bränslen samt rökgaskondensering från Renova inlagt under egen hetvattenproduktion då det bara finns utrymme för ett bränsle till, och inte för rökgskondensering</t>
        </r>
      </text>
    </comment>
    <comment ref="E202" authorId="1" shapeId="0" xr:uid="{00000000-0006-0000-0100-000008000000}">
      <text>
        <r>
          <rPr>
            <sz val="11"/>
            <rFont val="Calibri"/>
            <family val="2"/>
          </rPr>
          <t>Solvärme   ÅL: Inrapporterat: "annat", vilket ger samma utsläpp som fossilt. Ändrade därför i kvalitetsgranskningen till spillvärme, då det stod att det var solvärme /ÅL 140523</t>
        </r>
      </text>
    </comment>
    <comment ref="I242" authorId="1" shapeId="0" xr:uid="{00000000-0006-0000-0100-000009000000}">
      <text>
        <r>
          <rPr>
            <sz val="11"/>
            <rFont val="Calibri"/>
            <family val="2"/>
          </rPr>
          <t>Angivet: DS. Ändrade till ET i kvalitetsgranskningen, vilket ger ett schablonvärde på 85%, så att miljövärdena kan beräknas. /ÅL 140523</t>
        </r>
      </text>
    </comment>
    <comment ref="F243" authorId="1" shapeId="0" xr:uid="{00000000-0006-0000-0100-00000A000000}">
      <text>
        <r>
          <rPr>
            <sz val="11"/>
            <rFont val="Calibri"/>
            <family val="2"/>
          </rPr>
          <t>Angivet: 17,5 GWh. Ändrat till 0 i kvalitetsgranskningen, då samma mängd fanns inrapporterad också under spillvärme /ÅL 140523</t>
        </r>
      </text>
    </comment>
    <comment ref="I243" authorId="1" shapeId="0" xr:uid="{00000000-0006-0000-0100-00000B000000}">
      <text>
        <r>
          <rPr>
            <sz val="11"/>
            <rFont val="Calibri"/>
            <family val="2"/>
          </rPr>
          <t>Angivet: DS. Ändrade till ET i kvalitetsgranskningen, vilket ger ett schablonvärde på 85%, så att miljövärdena kan beräknas. /ÅL 140523</t>
        </r>
      </text>
    </comment>
    <comment ref="F244" authorId="1" shapeId="0" xr:uid="{00000000-0006-0000-0100-00000C000000}">
      <text>
        <r>
          <rPr>
            <sz val="11"/>
            <rFont val="Calibri"/>
            <family val="2"/>
          </rPr>
          <t>Angivet: 77 GWh. Ändrat till 0 i kvalitetsgranskningen, då samma mängd fanns inrapporterad också under spillvärme /ÅL 140523</t>
        </r>
      </text>
    </comment>
    <comment ref="F246" authorId="1" shapeId="0" xr:uid="{00000000-0006-0000-0100-00000D000000}">
      <text>
        <r>
          <rPr>
            <sz val="11"/>
            <rFont val="Calibri"/>
            <family val="2"/>
          </rPr>
          <t xml:space="preserve">Angivet: 3,7 GWh. Ändrat till 0 i kvalitetsgranskningen, då samma mängd fanns inrapporterad också under spillvärme /ÅL 140523 </t>
        </r>
      </text>
    </comment>
    <comment ref="E251" authorId="1" shapeId="0" xr:uid="{00000000-0006-0000-0100-00000E000000}">
      <text>
        <r>
          <rPr>
            <sz val="11"/>
            <rFont val="Calibri"/>
            <family val="2"/>
          </rPr>
          <t>Allokerat från Kraftvärmeverket bränslet är avfallsgas från stålindustrin
ÅL 140613 :Inrapporterat som avfallsgas. Ändrade till spillvärme i kvalitetsnycklen för att få rätt emissionsfaktorer, och till avfallsgas från stålindustrin i fliken "totalt"</t>
        </r>
      </text>
    </comment>
    <comment ref="G251" authorId="1" shapeId="0" xr:uid="{00000000-0006-0000-0100-00000F000000}">
      <text>
        <r>
          <rPr>
            <sz val="11"/>
            <rFont val="Calibri"/>
            <family val="2"/>
          </rPr>
          <t>Allokerat från Kraftvärmeverket</t>
        </r>
      </text>
    </comment>
    <comment ref="I251" authorId="1" shapeId="0" xr:uid="{00000000-0006-0000-0100-000010000000}">
      <text>
        <r>
          <rPr>
            <sz val="11"/>
            <rFont val="Calibri"/>
            <family val="2"/>
          </rPr>
          <t>Allokerat bränslemängd från Kraftvärmeverket</t>
        </r>
      </text>
    </comment>
    <comment ref="G267" authorId="1" shapeId="0" xr:uid="{00000000-0006-0000-0100-000011000000}">
      <text>
        <r>
          <rPr>
            <sz val="11"/>
            <rFont val="Calibri"/>
            <family val="2"/>
          </rPr>
          <t>Missad information år 2012</t>
        </r>
      </text>
    </comment>
    <comment ref="E279" authorId="1" shapeId="0" xr:uid="{00000000-0006-0000-0100-000012000000}">
      <text>
        <r>
          <rPr>
            <sz val="11"/>
            <rFont val="Calibri"/>
            <family val="2"/>
          </rPr>
          <t>Angivet: okänt bränsle, vilket ger samma emissionsfaktorer som fossilt. I kommentaren står det att det är RT-flis och biobränslen. Ändrade det därför i kvalitetsgranskningen till sekundära trädbränslen /ÅL 140523</t>
        </r>
      </text>
    </comment>
    <comment ref="F279" authorId="1" shapeId="0" xr:uid="{00000000-0006-0000-0100-000013000000}">
      <text>
        <r>
          <rPr>
            <sz val="11"/>
            <rFont val="Calibri"/>
            <family val="2"/>
          </rPr>
          <t>Biobränslen, RT flis, biomal m.m.</t>
        </r>
      </text>
    </comment>
    <comment ref="G279" authorId="1" shapeId="0" xr:uid="{00000000-0006-0000-0100-000014000000}">
      <text>
        <r>
          <rPr>
            <sz val="11"/>
            <rFont val="Calibri"/>
            <family val="2"/>
          </rPr>
          <t>Biobränslen, Biomal och spillvärme</t>
        </r>
      </text>
    </comment>
    <comment ref="E397" authorId="1" shapeId="0" xr:uid="{00000000-0006-0000-0100-000015000000}">
      <text>
        <r>
          <rPr>
            <sz val="11"/>
            <rFont val="Calibri"/>
            <family val="2"/>
          </rPr>
          <t>Avrens från spannmålshantering.  ÅL 150527: Inrapporterat:annat bränsle, vilket ger samma värde som fossilt. Ändrade det till sekundära trädbränslen i kvalitetsgranskningen, då det enl kommentar är avrens från spannmålshantering</t>
        </r>
      </text>
    </comment>
    <comment ref="H405" authorId="1" shapeId="0" xr:uid="{00000000-0006-0000-0100-000016000000}">
      <text>
        <r>
          <rPr>
            <sz val="11"/>
            <rFont val="Calibri"/>
            <family val="2"/>
          </rPr>
          <t>Antaget värde, ca 5% olja i bränslemixen från TEOY</t>
        </r>
      </text>
    </comment>
    <comment ref="E460" authorId="1" shapeId="0" xr:uid="{00000000-0006-0000-0100-000017000000}">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460" authorId="1" shapeId="0" xr:uid="{00000000-0006-0000-0100-000018000000}">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D476" authorId="1" shapeId="0" xr:uid="{00000000-0006-0000-0100-000019000000}">
      <text>
        <r>
          <rPr>
            <sz val="11"/>
            <rFont val="Calibri"/>
            <family val="2"/>
          </rPr>
          <t>Denna mängd nettas, levererat minus denna mängd = nettoleverans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90" authorId="0" shapeId="0" xr:uid="{00000000-0006-0000-0200-000001000000}">
      <text>
        <r>
          <rPr>
            <sz val="11"/>
            <rFont val="Calibri"/>
            <family val="2"/>
          </rPr>
          <t>Summering av HVK, ÖVT och Sysav (tre kraftvärmeverk varav HVK är vårt eget och ÖVT och Sysav är externa som vi köper värme av)</t>
        </r>
      </text>
    </comment>
    <comment ref="E90" authorId="0" shapeId="0" xr:uid="{00000000-0006-0000-0200-000002000000}">
      <text>
        <r>
          <rPr>
            <sz val="11"/>
            <rFont val="Calibri"/>
            <family val="2"/>
          </rPr>
          <t>Summering av HVK, ÖVT och Sysav (tre kraftvärmeverk varav HVK är vårt eget och ÖVT och Sysav är externa som vi köper värme av)</t>
        </r>
      </text>
    </comment>
    <comment ref="N90" authorId="0" shapeId="0" xr:uid="{00000000-0006-0000-0200-000003000000}">
      <text>
        <r>
          <rPr>
            <sz val="11"/>
            <rFont val="Calibri"/>
            <family val="2"/>
          </rPr>
          <t>Summering av HVK och ÖVT.</t>
        </r>
      </text>
    </comment>
    <comment ref="AE90" authorId="0" shapeId="0" xr:uid="{00000000-0006-0000-0200-000004000000}">
      <text>
        <r>
          <rPr>
            <sz val="11"/>
            <rFont val="Calibri"/>
            <family val="2"/>
          </rPr>
          <t>Sysav.</t>
        </r>
      </text>
    </comment>
    <comment ref="D158" authorId="1" shapeId="0" xr:uid="{00000000-0006-0000-0200-000005000000}">
      <text>
        <r>
          <rPr>
            <b/>
            <sz val="9"/>
            <color indexed="81"/>
            <rFont val="Tahoma"/>
            <family val="2"/>
          </rPr>
          <t>Åsa Lindqvist:</t>
        </r>
        <r>
          <rPr>
            <sz val="9"/>
            <color indexed="81"/>
            <rFont val="Tahoma"/>
            <family val="2"/>
          </rPr>
          <t xml:space="preserve">
Inlagt manuellt baserat på excelfil från Fortum /ÅL 140609</t>
        </r>
      </text>
    </comment>
    <comment ref="B162" authorId="1" shapeId="0" xr:uid="{00000000-0006-0000-0200-000006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P177" authorId="0" shapeId="0" xr:uid="{00000000-0006-0000-0200-000007000000}">
      <text>
        <r>
          <rPr>
            <sz val="11"/>
            <rFont val="Calibri"/>
            <family val="2"/>
          </rPr>
          <t>Data från Jahn, totalt inmatat i bränsleficka</t>
        </r>
      </text>
    </comment>
    <comment ref="U177" authorId="0" shapeId="0" xr:uid="{00000000-0006-0000-0200-000008000000}">
      <text>
        <r>
          <rPr>
            <sz val="11"/>
            <rFont val="Calibri"/>
            <family val="2"/>
          </rPr>
          <t>Torrflis</t>
        </r>
      </text>
    </comment>
    <comment ref="AG177" authorId="0" shapeId="0" xr:uid="{00000000-0006-0000-0200-000009000000}">
      <text>
        <r>
          <rPr>
            <sz val="11"/>
            <rFont val="Calibri"/>
            <family val="2"/>
          </rPr>
          <t>Johannes och BEAB 116,1 GWh kan ej redovisa rökgaskondensering någon annan stans</t>
        </r>
      </text>
    </comment>
    <comment ref="D186" authorId="0" shapeId="0" xr:uid="{00000000-0006-0000-0200-00000A000000}">
      <text>
        <r>
          <rPr>
            <sz val="11"/>
            <rFont val="Calibri"/>
            <family val="2"/>
          </rPr>
          <t>P3: 279,917 GWh P5: 84,171 GWh</t>
        </r>
      </text>
    </comment>
    <comment ref="E186" authorId="0" shapeId="0" xr:uid="{00000000-0006-0000-0200-00000B000000}">
      <text>
        <r>
          <rPr>
            <sz val="11"/>
            <rFont val="Calibri"/>
            <family val="2"/>
          </rPr>
          <t>P3: 58,966 GWh P5: 10,322 GWh</t>
        </r>
      </text>
    </comment>
    <comment ref="K186" authorId="0" shapeId="0" xr:uid="{00000000-0006-0000-0200-00000C000000}">
      <text>
        <r>
          <rPr>
            <sz val="11"/>
            <rFont val="Calibri"/>
            <family val="2"/>
          </rPr>
          <t>250 m3 a värmevärde om 10,2.</t>
        </r>
      </text>
    </comment>
    <comment ref="AE186" authorId="0" shapeId="0" xr:uid="{00000000-0006-0000-0200-00000D000000}">
      <text>
        <r>
          <rPr>
            <sz val="11"/>
            <rFont val="Calibri"/>
            <family val="2"/>
          </rPr>
          <t>113,514 ton a värmevärde om 2,83.</t>
        </r>
      </text>
    </comment>
    <comment ref="AG186" authorId="0" shapeId="0" xr:uid="{00000000-0006-0000-0200-00000E000000}">
      <text>
        <r>
          <rPr>
            <sz val="11"/>
            <rFont val="Calibri"/>
            <family val="2"/>
          </rPr>
          <t>P3: 50,662 GWh P5: 14,152 GWh</t>
        </r>
      </text>
    </comment>
    <comment ref="D206" authorId="0" shapeId="0" xr:uid="{00000000-0006-0000-0200-00000F000000}">
      <text>
        <r>
          <rPr>
            <sz val="11"/>
            <rFont val="Calibri"/>
            <family val="2"/>
          </rPr>
          <t>Processånga ej medräknad, bortkyld värme ej medräknad.</t>
        </r>
      </text>
    </comment>
    <comment ref="U216" authorId="0" shapeId="0" xr:uid="{00000000-0006-0000-0200-000010000000}">
      <text>
        <r>
          <rPr>
            <sz val="11"/>
            <rFont val="Calibri"/>
            <family val="2"/>
          </rPr>
          <t>Skogsflis</t>
        </r>
      </text>
    </comment>
    <comment ref="V264" authorId="0" shapeId="0" xr:uid="{00000000-0006-0000-0200-000011000000}">
      <text>
        <r>
          <rPr>
            <sz val="11"/>
            <rFont val="Calibri"/>
            <family val="2"/>
          </rPr>
          <t>Salix har eldats och går under kategorin Åkergrödor.</t>
        </r>
      </text>
    </comment>
    <comment ref="AG286" authorId="0" shapeId="0" xr:uid="{00000000-0006-0000-0200-000012000000}">
      <text>
        <r>
          <rPr>
            <sz val="11"/>
            <rFont val="Calibri"/>
            <family val="2"/>
          </rPr>
          <t>Inrapporterat: 9.6 GWh. Flyttade det under kvalitetsgranskningen till rökgaskondensering under egen hetvattenproduktion istället, då ingen kraftvärmeproduktion var inrapporterad /ÅL 140527</t>
        </r>
      </text>
    </comment>
    <comment ref="D344" authorId="0" shapeId="0" xr:uid="{00000000-0006-0000-0200-000013000000}">
      <text>
        <r>
          <rPr>
            <sz val="11"/>
            <rFont val="Calibri"/>
            <family val="2"/>
          </rPr>
          <t>FV + industriånga (17,844 GWh)</t>
        </r>
      </text>
    </comment>
    <comment ref="V359" authorId="0" shapeId="0" xr:uid="{00000000-0006-0000-0200-000014000000}">
      <text>
        <r>
          <rPr>
            <sz val="11"/>
            <rFont val="Calibri"/>
            <family val="2"/>
          </rPr>
          <t xml:space="preserve">Åkergröderna är Salix vilket odlas för energiproduktion </t>
        </r>
      </text>
    </comment>
    <comment ref="AE370" authorId="0" shapeId="0" xr:uid="{00000000-0006-0000-0200-000015000000}">
      <text>
        <r>
          <rPr>
            <sz val="11"/>
            <rFont val="Calibri"/>
            <family val="2"/>
          </rPr>
          <t>liten justering på +20 för att miljövärdet ska stämma med den egna beräkningen. //JA</t>
        </r>
      </text>
    </comment>
    <comment ref="D403" authorId="0" shapeId="0" xr:uid="{00000000-0006-0000-0200-000016000000}">
      <text>
        <r>
          <rPr>
            <sz val="11"/>
            <rFont val="Calibri"/>
            <family val="2"/>
          </rPr>
          <t>Amanda rad 300 rapportpaket</t>
        </r>
      </text>
    </comment>
    <comment ref="E403" authorId="0" shapeId="0" xr:uid="{00000000-0006-0000-0200-000017000000}">
      <text>
        <r>
          <rPr>
            <sz val="11"/>
            <rFont val="Calibri"/>
            <family val="2"/>
          </rPr>
          <t>Amanda rad 301 rapportpaket</t>
        </r>
      </text>
    </comment>
    <comment ref="Z403" authorId="0" shapeId="0" xr:uid="{00000000-0006-0000-0200-000018000000}">
      <text>
        <r>
          <rPr>
            <sz val="11"/>
            <rFont val="Calibri"/>
            <family val="2"/>
          </rPr>
          <t>Amanda rad 294 rapportpaket</t>
        </r>
      </text>
    </comment>
    <comment ref="AB403" authorId="0" shapeId="0" xr:uid="{00000000-0006-0000-0200-000019000000}">
      <text>
        <r>
          <rPr>
            <sz val="11"/>
            <rFont val="Calibri"/>
            <family val="2"/>
          </rPr>
          <t>Amanda rad 348 rapportpaket</t>
        </r>
      </text>
    </comment>
    <comment ref="D412" authorId="0" shapeId="0" xr:uid="{00000000-0006-0000-0200-00001A000000}">
      <text>
        <r>
          <rPr>
            <sz val="11"/>
            <rFont val="Calibri"/>
            <family val="2"/>
          </rPr>
          <t>KVV (minus ÅK) + Gabriella</t>
        </r>
      </text>
    </comment>
    <comment ref="D476" authorId="0" shapeId="0" xr:uid="{00000000-0006-0000-0200-00001B000000}">
      <text>
        <r>
          <rPr>
            <sz val="11"/>
            <rFont val="Calibri"/>
            <family val="2"/>
          </rPr>
          <t>Hörneborgsverket och p7, p11</t>
        </r>
      </text>
    </comment>
    <comment ref="E476" authorId="0" shapeId="0" xr:uid="{00000000-0006-0000-0200-00001C000000}">
      <text>
        <r>
          <rPr>
            <sz val="11"/>
            <rFont val="Calibri"/>
            <family val="2"/>
          </rPr>
          <t>Mathias i Hörneborgsverket och Ragna på Domsjöområdet</t>
        </r>
      </text>
    </comment>
    <comment ref="H476" authorId="0" shapeId="0" xr:uid="{00000000-0006-0000-0200-00001D000000}">
      <text>
        <r>
          <rPr>
            <sz val="11"/>
            <rFont val="Calibri"/>
            <family val="2"/>
          </rPr>
          <t>Antagit att det bara är bark</t>
        </r>
      </text>
    </comment>
    <comment ref="I476" authorId="0" shapeId="0" xr:uid="{00000000-0006-0000-0200-00001E000000}">
      <text>
        <r>
          <rPr>
            <sz val="11"/>
            <rFont val="Calibri"/>
            <family val="2"/>
          </rPr>
          <t>Bränsle till ång- el- och fjärrvärmeproduktion  Värme från rökgaskondenseringen ska inte medräknas här! Har meddelat detta.</t>
        </r>
      </text>
    </comment>
    <comment ref="M476" authorId="0" shapeId="0" xr:uid="{00000000-0006-0000-0200-00001F000000}">
      <text>
        <r>
          <rPr>
            <sz val="11"/>
            <rFont val="Calibri"/>
            <family val="2"/>
          </rPr>
          <t>Hörneborgsverket+p7p11</t>
        </r>
      </text>
    </comment>
    <comment ref="Q476" authorId="0" shapeId="0" xr:uid="{00000000-0006-0000-0200-000020000000}">
      <text>
        <r>
          <rPr>
            <sz val="11"/>
            <rFont val="Calibri"/>
            <family val="2"/>
          </rPr>
          <t>Dragit bort bark för elprod i kondensdrift</t>
        </r>
      </text>
    </comment>
    <comment ref="AB476" authorId="0" shapeId="0" xr:uid="{00000000-0006-0000-0200-000021000000}">
      <text>
        <r>
          <rPr>
            <sz val="11"/>
            <rFont val="Calibri"/>
            <family val="2"/>
          </rPr>
          <t>p7p11</t>
        </r>
      </text>
    </comment>
    <comment ref="AF476" authorId="0" shapeId="0" xr:uid="{00000000-0006-0000-0200-000022000000}">
      <text>
        <r>
          <rPr>
            <sz val="11"/>
            <rFont val="Calibri"/>
            <family val="2"/>
          </rPr>
          <t>Hörneborgsverket+p7p11</t>
        </r>
      </text>
    </comment>
    <comment ref="AG476" authorId="0" shapeId="0" xr:uid="{00000000-0006-0000-0200-000023000000}">
      <text>
        <r>
          <rPr>
            <sz val="11"/>
            <rFont val="Calibri"/>
            <family val="2"/>
          </rPr>
          <t>Denna ska inte autosummeras i P1410. Har meddelat detta också.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E1" authorId="0" shapeId="0" xr:uid="{00000000-0006-0000-0300-000001000000}">
      <text>
        <r>
          <rPr>
            <b/>
            <sz val="9"/>
            <color indexed="81"/>
            <rFont val="Tahoma"/>
            <family val="2"/>
          </rPr>
          <t>Författare:</t>
        </r>
        <r>
          <rPr>
            <sz val="9"/>
            <color indexed="81"/>
            <rFont val="Tahoma"/>
            <family val="2"/>
          </rPr>
          <t xml:space="preserve">
Inkl hjälpel</t>
        </r>
      </text>
    </comment>
    <comment ref="B148" authorId="1" shapeId="0" xr:uid="{00000000-0006-0000-0300-000002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E1" authorId="0" shapeId="0" xr:uid="{00000000-0006-0000-0400-000001000000}">
      <text>
        <r>
          <rPr>
            <b/>
            <sz val="9"/>
            <color indexed="81"/>
            <rFont val="Tahoma"/>
            <family val="2"/>
          </rPr>
          <t>Författare:</t>
        </r>
        <r>
          <rPr>
            <sz val="9"/>
            <color indexed="81"/>
            <rFont val="Tahoma"/>
            <family val="2"/>
          </rPr>
          <t xml:space="preserve">
Inkl hjälpel</t>
        </r>
      </text>
    </comment>
    <comment ref="N144" authorId="1" shapeId="0" xr:uid="{00000000-0006-0000-0400-000002000000}">
      <text>
        <r>
          <rPr>
            <b/>
            <sz val="9"/>
            <color indexed="81"/>
            <rFont val="Tahoma"/>
            <family val="2"/>
          </rPr>
          <t>Åsa Lindqvist:</t>
        </r>
        <r>
          <rPr>
            <sz val="9"/>
            <color indexed="81"/>
            <rFont val="Tahoma"/>
            <family val="2"/>
          </rPr>
          <t xml:space="preserve">
Lade till detta manuellt både här och i kvalitetsnyckeln /ÅL 140611</t>
        </r>
      </text>
    </comment>
    <comment ref="B148" authorId="1" shapeId="0" xr:uid="{00000000-0006-0000-0400-000003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E2" authorId="0" shapeId="0" xr:uid="{00000000-0006-0000-0500-000001000000}">
      <text>
        <r>
          <rPr>
            <b/>
            <sz val="9"/>
            <color indexed="81"/>
            <rFont val="Tahoma"/>
            <family val="2"/>
          </rPr>
          <t>Författare:</t>
        </r>
        <r>
          <rPr>
            <sz val="9"/>
            <color indexed="81"/>
            <rFont val="Tahoma"/>
            <family val="2"/>
          </rPr>
          <t xml:space="preserve">
Inkl hjälpel</t>
        </r>
      </text>
    </comment>
    <comment ref="B148" authorId="1" shapeId="0" xr:uid="{00000000-0006-0000-0500-000002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49" authorId="0" shapeId="0" xr:uid="{00000000-0006-0000-0600-000001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s>
  <commentList>
    <comment ref="B162" authorId="0" shapeId="0" xr:uid="{00000000-0006-0000-0700-000001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F177" authorId="1" shapeId="0" xr:uid="{00000000-0006-0000-0700-000002000000}">
      <text>
        <r>
          <rPr>
            <sz val="11"/>
            <rFont val="Calibri"/>
            <family val="2"/>
          </rPr>
          <t>Spillvärme 208,0 och 60% av IND 0,6*105,2=63,1</t>
        </r>
      </text>
    </comment>
    <comment ref="F178" authorId="1" shapeId="0" xr:uid="{00000000-0006-0000-0700-000003000000}">
      <text>
        <r>
          <rPr>
            <sz val="11"/>
            <rFont val="Calibri"/>
            <family val="2"/>
          </rPr>
          <t>Köpt volym inkl det som används för produktion av kyla.</t>
        </r>
      </text>
    </comment>
    <comment ref="F223" authorId="1" shapeId="0" xr:uid="{00000000-0006-0000-0700-000004000000}">
      <text>
        <r>
          <rPr>
            <sz val="11"/>
            <rFont val="Calibri"/>
            <family val="2"/>
          </rPr>
          <t>Från Månadrapport under uppföljning ekonomi</t>
        </r>
      </text>
    </comment>
    <comment ref="E251" authorId="0" shapeId="0" xr:uid="{00000000-0006-0000-0700-000005000000}">
      <text>
        <r>
          <rPr>
            <b/>
            <sz val="9"/>
            <color indexed="81"/>
            <rFont val="Tahoma"/>
            <family val="2"/>
          </rPr>
          <t>Åsa Lindqvist:</t>
        </r>
        <r>
          <rPr>
            <sz val="9"/>
            <color indexed="81"/>
            <rFont val="Tahoma"/>
            <family val="2"/>
          </rPr>
          <t xml:space="preserve">
Ska vara 0, men lade in avfallsgasen från stålind som spillvärme i kval.nyckeln, för att få rätt em.faktorer /ÅL 140613</t>
        </r>
      </text>
    </comment>
    <comment ref="F279" authorId="1" shapeId="0" xr:uid="{00000000-0006-0000-0700-000006000000}">
      <text>
        <r>
          <rPr>
            <sz val="11"/>
            <rFont val="Calibri"/>
            <family val="2"/>
          </rPr>
          <t>Ingår i totalt köpt 54800 MWh från Perstorp 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52" authorId="0" shapeId="0" xr:uid="{00000000-0006-0000-0800-000001000000}">
      <text>
        <r>
          <rPr>
            <sz val="11"/>
            <rFont val="Calibri"/>
            <family val="2"/>
          </rPr>
          <t>Värdet för 2012 felaktigt!</t>
        </r>
      </text>
    </comment>
    <comment ref="D97" authorId="0" shapeId="0" xr:uid="{00000000-0006-0000-0800-000002000000}">
      <text>
        <r>
          <rPr>
            <sz val="11"/>
            <rFont val="Calibri"/>
            <family val="2"/>
          </rPr>
          <t>Angivet: DS. Ändrat i kvalitetsgranskningen av ÅL till ET, vilket ger ett schablonvärde, så att miljövärdena kan beräknas. /ÅL 140523</t>
        </r>
      </text>
    </comment>
    <comment ref="J122" authorId="0" shapeId="0" xr:uid="{00000000-0006-0000-0800-000003000000}">
      <text>
        <r>
          <rPr>
            <sz val="11"/>
            <rFont val="Calibri"/>
            <family val="2"/>
          </rPr>
          <t>Angivet värde 8.7 GWh. Tog bort detta i kvalitetsgranskningen, då samma mängd var inrapporterad under fliken "köpt hetvatten". Dessutom var inga miljövärden angivna för den köpta prod.specifika fjärrvärmen. /ÅL 140523</t>
        </r>
      </text>
    </comment>
    <comment ref="O122" authorId="0" shapeId="0" xr:uid="{00000000-0006-0000-0800-000004000000}">
      <text>
        <r>
          <rPr>
            <sz val="11"/>
            <rFont val="Calibri"/>
            <family val="2"/>
          </rPr>
          <t>Angivet värde: 7.6 GWh. Tog bort detta i kvalitetsgranskningen, då det var samma mängd som de totala leveranserna. Inga miljövärden var heller angivna för den prod.specifika leveransen. /ÅL 140523</t>
        </r>
      </text>
    </comment>
    <comment ref="E158" authorId="0" shapeId="0" xr:uid="{00000000-0006-0000-0800-000005000000}">
      <text>
        <r>
          <rPr>
            <sz val="11"/>
            <rFont val="Calibri"/>
            <family val="2"/>
          </rPr>
          <t>Måste redovisas per anläggning för allokering. Redovisas separat tillsammans med all data i Produktion Kraftvärme i separat fil.
ÅL 140609 :Inlagt manuellt här baserat på fil från Fortum</t>
        </r>
      </text>
    </comment>
    <comment ref="B162" authorId="1" shapeId="0" xr:uid="{00000000-0006-0000-0800-000006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shapeId="0" xr:uid="{00000000-0006-0000-0800-000007000000}">
      <text>
        <r>
          <rPr>
            <sz val="11"/>
            <rFont val="Calibri"/>
            <family val="2"/>
          </rPr>
          <t>0,89 GWH för Ersbo och Carlsborg. 0,98 GWh 4 st pumpstationer</t>
        </r>
      </text>
    </comment>
    <comment ref="G177" authorId="0" shapeId="0" xr:uid="{00000000-0006-0000-0800-000008000000}">
      <text>
        <r>
          <rPr>
            <sz val="11"/>
            <rFont val="Calibri"/>
            <family val="2"/>
          </rPr>
          <t>använder primärenergifaktor för sekundära trädbränslen som bark</t>
        </r>
      </text>
    </comment>
    <comment ref="D178" authorId="0" shapeId="0" xr:uid="{00000000-0006-0000-0800-000009000000}">
      <text>
        <r>
          <rPr>
            <sz val="11"/>
            <rFont val="Calibri"/>
            <family val="2"/>
          </rPr>
          <t>Hjälpel för egen produktion av hetvatten samt för köpt från renova.</t>
        </r>
      </text>
    </comment>
    <comment ref="O178" authorId="0" shapeId="0" xr:uid="{00000000-0006-0000-0800-00000A000000}">
      <text>
        <r>
          <rPr>
            <sz val="11"/>
            <rFont val="Calibri"/>
            <family val="2"/>
          </rPr>
          <t>Sålt till Mölndal Energi samt för intern kylproduktion</t>
        </r>
      </text>
    </comment>
    <comment ref="D185" authorId="0" shapeId="0" xr:uid="{00000000-0006-0000-0800-00000B000000}">
      <text>
        <r>
          <rPr>
            <sz val="11"/>
            <rFont val="Calibri"/>
            <family val="2"/>
          </rPr>
          <t>Angivet: DS. Ändrat i kvalitetsgranskningen av ÅL till ET, vilket ger ett schablonvärde, så att miljövärdena kan beräknas. /ÅL 140523</t>
        </r>
      </text>
    </comment>
    <comment ref="D186" authorId="0" shapeId="0" xr:uid="{00000000-0006-0000-0800-00000C000000}">
      <text>
        <r>
          <rPr>
            <sz val="11"/>
            <rFont val="Calibri"/>
            <family val="2"/>
          </rPr>
          <t>P1/P2: 4,953 GWh Oc exkl P5: 4,026 GWh Ög: 0,820 GWh Bg: 0,095 GWh Vapnö: 0,04 GWh</t>
        </r>
      </text>
    </comment>
    <comment ref="E186" authorId="0" shapeId="0" xr:uid="{00000000-0006-0000-0800-00000D000000}">
      <text>
        <r>
          <rPr>
            <sz val="11"/>
            <rFont val="Calibri"/>
            <family val="2"/>
          </rPr>
          <t>P3: 14,137 GWh P5: 5,086 GWh</t>
        </r>
      </text>
    </comment>
    <comment ref="D187" authorId="0" shapeId="0" xr:uid="{00000000-0006-0000-0800-00000E000000}">
      <text>
        <r>
          <rPr>
            <sz val="11"/>
            <rFont val="Calibri"/>
            <family val="2"/>
          </rPr>
          <t>Angivet: DS. Ändrade till ET i kval.gr, för att miljövärdena skulle kunna beräknas. /ÅL 140605</t>
        </r>
      </text>
    </comment>
    <comment ref="K187" authorId="0" shapeId="0" xr:uid="{00000000-0006-0000-0800-00000F000000}">
      <text>
        <r>
          <rPr>
            <sz val="11"/>
            <rFont val="Calibri"/>
            <family val="2"/>
          </rPr>
          <t>Angivet :DS på alla miljövärden. Ändrade det till miljövärdena för Karlstads totalmix. /ÅL 140605</t>
        </r>
      </text>
    </comment>
    <comment ref="G198" authorId="0" shapeId="0" xr:uid="{00000000-0006-0000-0800-000010000000}">
      <text>
        <r>
          <rPr>
            <sz val="11"/>
            <rFont val="Calibri"/>
            <family val="2"/>
          </rPr>
          <t>Angivet: -. Ändrade till 1.1 i kvalitetsgranskningen, då det står angivet att det är vattenkraft, och 1.1 är schablonvärdet för primärenergi vattenkraft /ÅL 140523</t>
        </r>
      </text>
    </comment>
    <comment ref="H198" authorId="0" shapeId="0" xr:uid="{00000000-0006-0000-0800-000011000000}">
      <text>
        <r>
          <rPr>
            <sz val="11"/>
            <rFont val="Calibri"/>
            <family val="2"/>
          </rPr>
          <t>Angivet: -. Ändrade till 0 i kvalitetsgranskningen, då det står angivet att det är vattenkraft, och 0 är schablonvärdet för koldioxidekvivalenter vattenkraft /ÅL 140523</t>
        </r>
      </text>
    </comment>
    <comment ref="O206" authorId="0" shapeId="0" xr:uid="{00000000-0006-0000-0800-000012000000}">
      <text>
        <r>
          <rPr>
            <sz val="11"/>
            <rFont val="Calibri"/>
            <family val="2"/>
          </rPr>
          <t>IKEA och fjärrvärme till absorptionskylmaskin för fjärrkyla.</t>
        </r>
      </text>
    </comment>
    <comment ref="D216" authorId="0" shapeId="0" xr:uid="{00000000-0006-0000-0800-000013000000}">
      <text>
        <r>
          <rPr>
            <sz val="11"/>
            <rFont val="Calibri"/>
            <family val="2"/>
          </rPr>
          <t>Enligt schablon 3 % av levererad värme (värme och kraftvärme) (år 2012) Beräknad enlig samma metodik även i år (år 2013)</t>
        </r>
      </text>
    </comment>
    <comment ref="G217" authorId="0" shapeId="0" xr:uid="{00000000-0006-0000-0800-000014000000}">
      <text>
        <r>
          <rPr>
            <sz val="11"/>
            <rFont val="Calibri"/>
            <family val="2"/>
          </rPr>
          <t>Ingen ursprungsspecifierad el, residualmixen används</t>
        </r>
      </text>
    </comment>
    <comment ref="K218" authorId="0" shapeId="0" xr:uid="{00000000-0006-0000-0800-000015000000}">
      <text>
        <r>
          <rPr>
            <sz val="11"/>
            <rFont val="Calibri"/>
            <family val="2"/>
          </rPr>
          <t xml:space="preserve">Angivet värde: 0.27. Ändrade till värdena för totalmixen för Kristinehamn(Värmevärden) i kvalitetsgranskningen. /ÅL 140605 </t>
        </r>
      </text>
    </comment>
    <comment ref="L218" authorId="0" shapeId="0" xr:uid="{00000000-0006-0000-0800-000016000000}">
      <text>
        <r>
          <rPr>
            <sz val="11"/>
            <rFont val="Calibri"/>
            <family val="2"/>
          </rPr>
          <t xml:space="preserve">Angivet värde: ET. Ändrade till värdena för totalmixen för Kristinehamn(Värmevärden) i kvalitetsgranskningen. /ÅL 140605 </t>
        </r>
      </text>
    </comment>
    <comment ref="M218" authorId="0" shapeId="0" xr:uid="{00000000-0006-0000-0800-000017000000}">
      <text>
        <r>
          <rPr>
            <sz val="11"/>
            <rFont val="Calibri"/>
            <family val="2"/>
          </rPr>
          <t xml:space="preserve">Angivet värde: ET. Ändrade till värdena för totalmixen för Kristinehamn(Värmevärden) i kvalitetsgranskningen. /ÅL 140605 </t>
        </r>
      </text>
    </comment>
    <comment ref="N218" authorId="0" shapeId="0" xr:uid="{00000000-0006-0000-0800-000018000000}">
      <text>
        <r>
          <rPr>
            <sz val="11"/>
            <rFont val="Calibri"/>
            <family val="2"/>
          </rPr>
          <t xml:space="preserve">Angivet värde: 1,7%. Ändrade till värdena för totalmixen för Kristinehamn(Värmevärden) i kvalitetsgranskningen. /ÅL 140605 </t>
        </r>
      </text>
    </comment>
    <comment ref="O218" authorId="0" shapeId="0" xr:uid="{00000000-0006-0000-0800-000019000000}">
      <text>
        <r>
          <rPr>
            <sz val="11"/>
            <rFont val="Calibri"/>
            <family val="2"/>
          </rPr>
          <t>Angivet: 102 GWh såld prod.spec. Ändrat till ET i kvalitetsgranskningen, då det är all såld mängd. /ÅL 140605</t>
        </r>
      </text>
    </comment>
    <comment ref="D222" authorId="0" shapeId="0" xr:uid="{00000000-0006-0000-0800-00001A000000}">
      <text>
        <r>
          <rPr>
            <sz val="11"/>
            <rFont val="Calibri"/>
            <family val="2"/>
          </rPr>
          <t>Angivet: DS. Ändrat i kvalitetsgranskningen av ÅL till ET, vilket ger ett schablonvärde, så att miljövärdena kan beräknas. /ÅL 140523</t>
        </r>
      </text>
    </comment>
    <comment ref="F223" authorId="0" shapeId="0" xr:uid="{00000000-0006-0000-0800-00001B000000}">
      <text>
        <r>
          <rPr>
            <sz val="11"/>
            <rFont val="Calibri"/>
            <family val="2"/>
          </rPr>
          <t>Grön EL enligt avtal med Energi Sverige Försäljning AB</t>
        </r>
      </text>
    </comment>
    <comment ref="G223" authorId="0" shapeId="0" xr:uid="{00000000-0006-0000-0800-00001C000000}">
      <text>
        <r>
          <rPr>
            <sz val="11"/>
            <rFont val="Calibri"/>
            <family val="2"/>
          </rPr>
          <t>Enligt manual Miljövärdering 2013 "Guide för allokering i kraftvärmeverk och fjärrvärmens elanvändning"</t>
        </r>
      </text>
    </comment>
    <comment ref="H223" authorId="0" shapeId="0" xr:uid="{00000000-0006-0000-0800-00001D000000}">
      <text>
        <r>
          <rPr>
            <sz val="11"/>
            <rFont val="Calibri"/>
            <family val="2"/>
          </rPr>
          <t>Enligt manual Miljövärdering 2013 "Guide för allokering i kraftvärmeverk och fjärrvärmens elanvändning"</t>
        </r>
      </text>
    </comment>
    <comment ref="I223" authorId="0" shapeId="0" xr:uid="{00000000-0006-0000-0800-00001E000000}">
      <text>
        <r>
          <rPr>
            <sz val="11"/>
            <rFont val="Calibri"/>
            <family val="2"/>
          </rPr>
          <t>Enligt manual Miljövärdering 2013 "Guide för allokering i kraftvärmeverk och fjärrvärmens elanvändning"</t>
        </r>
      </text>
    </comment>
    <comment ref="O241" authorId="0" shapeId="0" xr:uid="{00000000-0006-0000-0800-00001F000000}">
      <text>
        <r>
          <rPr>
            <sz val="11"/>
            <rFont val="Calibri"/>
            <family val="2"/>
          </rPr>
          <t>Angivet: 294.231 GWh. Ändrade till ET under kvalitetsgranskningen, då det är lika stor mängd som de totala leveranserna.  Dessutom fanns inga angivna miljövärden för den sålda prod.specifika leveransen /ÅL 140523</t>
        </r>
      </text>
    </comment>
    <comment ref="P241" authorId="0" shapeId="0" xr:uid="{00000000-0006-0000-0800-000020000000}">
      <text>
        <r>
          <rPr>
            <sz val="11"/>
            <rFont val="Calibri"/>
            <family val="2"/>
          </rPr>
          <t>Angivet: DS för alla miljövärden. Ändrade till ET under kvalitetsgranskningen, så att miljövärdena kunde beräknas /ÅL 140523</t>
        </r>
      </text>
    </comment>
    <comment ref="J243" authorId="0" shapeId="0" xr:uid="{00000000-0006-0000-0800-000021000000}">
      <text>
        <r>
          <rPr>
            <sz val="11"/>
            <rFont val="Calibri"/>
            <family val="2"/>
          </rPr>
          <t>Inrapporterat: 17,6 GWh. Ändrade det till ET i kvalitetsgranskningen, då samma mängd fanns inrapporterad också under spillvärme. Dessutom stod det DS eller 0 på miljöfaktorerna för köpt prod.spec. Ändrade det till ET/ ÅL 140523</t>
        </r>
      </text>
    </comment>
    <comment ref="O243" authorId="0" shapeId="0" xr:uid="{00000000-0006-0000-0800-000022000000}">
      <text>
        <r>
          <rPr>
            <sz val="11"/>
            <rFont val="Calibri"/>
            <family val="2"/>
          </rPr>
          <t>Angivet: 14.5 GWh. Ändrade till ET under kvalitetsgranskningen, då det är lika stor mängd som de totala leveranserna. Dessutom fanns inga angivna miljövärden för den sålda prod.specifika leveransen /ÅL 140523</t>
        </r>
      </text>
    </comment>
    <comment ref="P243" authorId="0" shapeId="0" xr:uid="{00000000-0006-0000-0800-000023000000}">
      <text>
        <r>
          <rPr>
            <sz val="11"/>
            <rFont val="Calibri"/>
            <family val="2"/>
          </rPr>
          <t>Angivet: DS för P1095-1097. Ändrade till ET, så att miljövärdena kunde beräknas /ÅL 140523</t>
        </r>
      </text>
    </comment>
    <comment ref="J244" authorId="0" shapeId="0" xr:uid="{00000000-0006-0000-0800-000024000000}">
      <text>
        <r>
          <rPr>
            <sz val="11"/>
            <rFont val="Calibri"/>
            <family val="2"/>
          </rPr>
          <t>Inrapporterat: 82 GWh. Ändrade det till ET i kvalitetsgranskningen, då samma mängd fanns inrapporterad också på köpt hetvatten samt spillvärme. Dessutom stod det DS eller 0 på miljöfaktorerna för köpt prod.spec. Ändrade det till ET/ ÅL 140523</t>
        </r>
      </text>
    </comment>
    <comment ref="O244" authorId="0" shapeId="0" xr:uid="{00000000-0006-0000-0800-000025000000}">
      <text>
        <r>
          <rPr>
            <sz val="11"/>
            <rFont val="Calibri"/>
            <family val="2"/>
          </rPr>
          <t xml:space="preserve">Angivet: 80 GWh. Ändrade till ET under kvalitetsgranskningen, då det är lika stor mängd som de totala leveranserna. Dessutom fanns inga angivna miljövärden för den sålda prod.specifika leveransen. Där stod det DS, vilket ändrades till ET /ÅL 140523 </t>
        </r>
      </text>
    </comment>
    <comment ref="J246" authorId="0" shapeId="0" xr:uid="{00000000-0006-0000-0800-000026000000}">
      <text>
        <r>
          <rPr>
            <sz val="11"/>
            <rFont val="Calibri"/>
            <family val="2"/>
          </rPr>
          <t xml:space="preserve">Inrapporterat: 4 GWh. Ändrade det till ET i kvalitetsgranskningen, då samma mängd fanns inrapporterad också på köpt hetvatten samt spillvärme. Dessutom stod det DS eller 0 på miljöfaktorerna för köpt prod.spec. Ändrade det till ET/ ÅL 140523 </t>
        </r>
      </text>
    </comment>
    <comment ref="O246" authorId="0" shapeId="0" xr:uid="{00000000-0006-0000-0800-00002700000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D283" authorId="0" shapeId="0" xr:uid="{00000000-0006-0000-0800-000028000000}">
      <text>
        <r>
          <rPr>
            <sz val="11"/>
            <rFont val="Calibri"/>
            <family val="2"/>
          </rPr>
          <t>Inget värde angivet. I kvalitetsgranskningen klickades därför ET i, vilket ger ett schablonvärde på 3% av leveranserna. Det gör att miljövärdena kan beräknas. /ÅL 140523</t>
        </r>
      </text>
    </comment>
    <comment ref="E283" authorId="0" shapeId="0" xr:uid="{00000000-0006-0000-0800-000029000000}">
      <text>
        <r>
          <rPr>
            <sz val="11"/>
            <rFont val="Calibri"/>
            <family val="2"/>
          </rPr>
          <t>Inget värde angivet. I kvalitetsgranskningen klickades därför ET i. Det gör att miljövärdena kan beräknas. /ÅL 140523</t>
        </r>
      </text>
    </comment>
    <comment ref="E312" authorId="0" shapeId="0" xr:uid="{00000000-0006-0000-0800-00002A000000}">
      <text>
        <r>
          <rPr>
            <sz val="11"/>
            <rFont val="Calibri"/>
            <family val="2"/>
          </rPr>
          <t>Inget angivet. Fyllde i ET under kvalitetsgranskningen /ÅL 140527</t>
        </r>
      </text>
    </comment>
    <comment ref="J312" authorId="0" shapeId="0" xr:uid="{00000000-0006-0000-0800-00002B000000}">
      <text>
        <r>
          <rPr>
            <sz val="11"/>
            <rFont val="Calibri"/>
            <family val="2"/>
          </rPr>
          <t>Inget angivet. Fyllde i ET under kvalitetsgranskningen /ÅL 140527</t>
        </r>
      </text>
    </comment>
    <comment ref="O312" authorId="0" shapeId="0" xr:uid="{00000000-0006-0000-0800-00002C000000}">
      <text>
        <r>
          <rPr>
            <sz val="11"/>
            <rFont val="Calibri"/>
            <family val="2"/>
          </rPr>
          <t>Inget angivet. Fyllde i ET under kvalitetsgranskningen /ÅL 140527</t>
        </r>
      </text>
    </comment>
    <comment ref="J356" authorId="0" shapeId="0" xr:uid="{00000000-0006-0000-0800-00002D000000}">
      <text>
        <r>
          <rPr>
            <sz val="11"/>
            <rFont val="Calibri"/>
            <family val="2"/>
          </rPr>
          <t>Angivet: 4.3 GWh. Ändrade till ET i kvalitetsgranskningen, då samma mängd var inrapporterad under köpt hetvatten, och då det dessutom inte fanns några miljövärden angivna för den köpta prod.specifika fjärrvärmen. /ÅL 140526</t>
        </r>
      </text>
    </comment>
    <comment ref="J380" authorId="0" shapeId="0" xr:uid="{00000000-0006-0000-0800-00002E000000}">
      <text>
        <r>
          <rPr>
            <sz val="11"/>
            <rFont val="Calibri"/>
            <family val="2"/>
          </rPr>
          <t>inrapporterat: 0.13 GWh. Tog bort detta under kvalitetsgranskningen, då inga miljövärden var ifyllda för den köpta prod.specifika fjärrvärmen. Dessutom var det inrapporterat också under fliken köpt hetvatten. /ÅL 140527</t>
        </r>
      </text>
    </comment>
    <comment ref="D403" authorId="0" shapeId="0" xr:uid="{00000000-0006-0000-0800-00002F000000}">
      <text>
        <r>
          <rPr>
            <sz val="11"/>
            <rFont val="Calibri"/>
            <family val="2"/>
          </rPr>
          <t>Amanda rad 36-rad 352 rapportpaket 28,7-14,4</t>
        </r>
      </text>
    </comment>
    <comment ref="E403" authorId="0" shapeId="0" xr:uid="{00000000-0006-0000-0800-000030000000}">
      <text>
        <r>
          <rPr>
            <sz val="11"/>
            <rFont val="Calibri"/>
            <family val="2"/>
          </rPr>
          <t>Amanda rad 352 rapportpaket</t>
        </r>
      </text>
    </comment>
    <comment ref="D404" authorId="0" shapeId="0" xr:uid="{00000000-0006-0000-0800-000031000000}">
      <text>
        <r>
          <rPr>
            <sz val="11"/>
            <rFont val="Calibri"/>
            <family val="2"/>
          </rPr>
          <t>Amanda rad 164 rapportpaket</t>
        </r>
      </text>
    </comment>
    <comment ref="G471" authorId="0" shapeId="0" xr:uid="{00000000-0006-0000-0800-000032000000}">
      <text>
        <r>
          <rPr>
            <sz val="11"/>
            <rFont val="Calibri"/>
            <family val="2"/>
          </rPr>
          <t>1,129</t>
        </r>
      </text>
    </comment>
  </commentList>
</comments>
</file>

<file path=xl/sharedStrings.xml><?xml version="1.0" encoding="utf-8"?>
<sst xmlns="http://schemas.openxmlformats.org/spreadsheetml/2006/main" count="71032" uniqueCount="1351">
  <si>
    <t>Företag</t>
  </si>
  <si>
    <t>Nät</t>
  </si>
  <si>
    <t>Total primärenergi-faktor</t>
  </si>
  <si>
    <t>Total CO2 förbränning [g/kWh]</t>
  </si>
  <si>
    <t>Total CO2 transport och prod. av bränslen [g/kWh]</t>
  </si>
  <si>
    <t>Total andel fossilt</t>
  </si>
  <si>
    <t>Godkänd</t>
  </si>
  <si>
    <t>Kvalitets-granskad</t>
  </si>
  <si>
    <t>Affärsverken Karlskrona AB</t>
  </si>
  <si>
    <t>Jämjö</t>
  </si>
  <si>
    <t>Ja</t>
  </si>
  <si>
    <t>Karlskrona</t>
  </si>
  <si>
    <t>Nättraby</t>
  </si>
  <si>
    <t>Rödeby</t>
  </si>
  <si>
    <t>Nej</t>
  </si>
  <si>
    <t>Sturkö</t>
  </si>
  <si>
    <t>Alingsås Energi Nät AB</t>
  </si>
  <si>
    <t>Alingsås</t>
  </si>
  <si>
    <t>Alvesta Energi AB</t>
  </si>
  <si>
    <t>Alvesta</t>
  </si>
  <si>
    <t/>
  </si>
  <si>
    <t>Moheda</t>
  </si>
  <si>
    <t>Vislanda</t>
  </si>
  <si>
    <t>Arboga Energi AB</t>
  </si>
  <si>
    <t>Arboga</t>
  </si>
  <si>
    <t>Arvidsjaurs Energi AB</t>
  </si>
  <si>
    <t>Arvidsjaur</t>
  </si>
  <si>
    <t>Arvika Fjärrvärme AB</t>
  </si>
  <si>
    <t>Arvika</t>
  </si>
  <si>
    <t>Bengtsfors Energi</t>
  </si>
  <si>
    <t>Bengtsfors</t>
  </si>
  <si>
    <t>Bionär Närvärme AB</t>
  </si>
  <si>
    <t>Bergby</t>
  </si>
  <si>
    <t>Bortagen</t>
  </si>
  <si>
    <t>Bortaget</t>
  </si>
  <si>
    <t>Borttagen</t>
  </si>
  <si>
    <t>Borttaget</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</si>
  <si>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</si>
  <si>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</si>
  <si>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</si>
  <si>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</si>
  <si>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</si>
  <si>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</si>
  <si>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</si>
  <si>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</si>
  <si>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</si>
  <si>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</si>
  <si>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</si>
  <si>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</si>
  <si>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</si>
  <si>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</si>
  <si>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</si>
  <si>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</si>
  <si>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</si>
  <si>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</si>
  <si>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</si>
  <si>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</si>
  <si>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</si>
  <si>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</si>
  <si>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</si>
  <si>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</si>
  <si>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</si>
  <si>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</si>
  <si>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</si>
  <si>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</si>
  <si>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</si>
  <si>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</si>
  <si>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</si>
  <si>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</si>
  <si>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</si>
  <si>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Tollarp</t>
  </si>
  <si>
    <t>Åhus</t>
  </si>
  <si>
    <t>Dala Energi Värme AB</t>
  </si>
  <si>
    <t>Insjön</t>
  </si>
  <si>
    <t>Leksand</t>
  </si>
  <si>
    <t>Degerfors Energi AB</t>
  </si>
  <si>
    <t>HVC Degerfors</t>
  </si>
  <si>
    <t>Kvarnberg</t>
  </si>
  <si>
    <t>Svartå</t>
  </si>
  <si>
    <t>Åtorp</t>
  </si>
  <si>
    <t>E.ON Värme Sverige AB</t>
  </si>
  <si>
    <t>...</t>
  </si>
  <si>
    <t>Bara</t>
  </si>
  <si>
    <t>Blomstermåla</t>
  </si>
  <si>
    <t>Boxholm</t>
  </si>
  <si>
    <t>Bro</t>
  </si>
  <si>
    <t>Broby</t>
  </si>
  <si>
    <t>Bålsta</t>
  </si>
  <si>
    <t>Bällstaberg</t>
  </si>
  <si>
    <t>Coop</t>
  </si>
  <si>
    <t>Dorotea</t>
  </si>
  <si>
    <t>Fliseryd</t>
  </si>
  <si>
    <t>Hägernäs</t>
  </si>
  <si>
    <t>HÖK</t>
  </si>
  <si>
    <t>Junsele</t>
  </si>
  <si>
    <t>Järfälla</t>
  </si>
  <si>
    <t>Kalmarsand</t>
  </si>
  <si>
    <t>Kungsängen</t>
  </si>
  <si>
    <t>Lagan</t>
  </si>
  <si>
    <t>Lammhult</t>
  </si>
  <si>
    <t>Landvetter</t>
  </si>
  <si>
    <t>Lidhult</t>
  </si>
  <si>
    <t>Ljungby E.ON</t>
  </si>
  <si>
    <t>Malmö</t>
  </si>
  <si>
    <t>Markaryd</t>
  </si>
  <si>
    <t>Mora</t>
  </si>
  <si>
    <t>Mölnlycke</t>
  </si>
  <si>
    <t>Mönsterås</t>
  </si>
  <si>
    <t>Nora</t>
  </si>
  <si>
    <t>Nordmaling</t>
  </si>
  <si>
    <t>Norrköping</t>
  </si>
  <si>
    <t>Odensbacken</t>
  </si>
  <si>
    <t>Orsa</t>
  </si>
  <si>
    <t>Rundvik</t>
  </si>
  <si>
    <t>Ryd</t>
  </si>
  <si>
    <t>Skinnskatteberg</t>
  </si>
  <si>
    <t>Skällsta</t>
  </si>
  <si>
    <t>Sollefteå</t>
  </si>
  <si>
    <t>Staffanstorp</t>
  </si>
  <si>
    <t>Strömsnäsbruk</t>
  </si>
  <si>
    <t>Svalöv</t>
  </si>
  <si>
    <t>Sveg</t>
  </si>
  <si>
    <t>Söderköping</t>
  </si>
  <si>
    <t>Timrå</t>
  </si>
  <si>
    <t>Täby E.ON.</t>
  </si>
  <si>
    <t>Vallentuna</t>
  </si>
  <si>
    <t>Vaxholm</t>
  </si>
  <si>
    <t>Vilhelmina</t>
  </si>
  <si>
    <t>Vännäs</t>
  </si>
  <si>
    <t>Vännäsby</t>
  </si>
  <si>
    <t>VännäsInd.</t>
  </si>
  <si>
    <t>Västerskog</t>
  </si>
  <si>
    <t>Åseda</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</si>
  <si>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</si>
  <si>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</si>
  <si>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</si>
  <si>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</si>
  <si>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</si>
  <si>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</si>
  <si>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</si>
  <si>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</si>
  <si>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</si>
  <si>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</si>
  <si>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</si>
  <si>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</si>
  <si>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</si>
  <si>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</si>
  <si>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Algutsboda</t>
  </si>
  <si>
    <t>Broakulla</t>
  </si>
  <si>
    <t>Emmaboda</t>
  </si>
  <si>
    <t>Långasjö</t>
  </si>
  <si>
    <t>Vissefjärda</t>
  </si>
  <si>
    <t>Ena Energi AB</t>
  </si>
  <si>
    <t>Enköping</t>
  </si>
  <si>
    <t>Enycon AB</t>
  </si>
  <si>
    <t>Bollstabruk</t>
  </si>
  <si>
    <t>Friggesund</t>
  </si>
  <si>
    <t>Funäsdalen</t>
  </si>
  <si>
    <t>Hede</t>
  </si>
  <si>
    <t>Långsele</t>
  </si>
  <si>
    <t>Näsåker</t>
  </si>
  <si>
    <t>Ramsele</t>
  </si>
  <si>
    <t>Eskilstuna Energi &amp; Miljö AB</t>
  </si>
  <si>
    <t>Eskilstuna-Torshälla</t>
  </si>
  <si>
    <t>Hällbybrunn</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</si>
  <si>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</si>
  <si>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</si>
  <si>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</si>
  <si>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</si>
  <si>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</si>
  <si>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</si>
  <si>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</si>
  <si>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</si>
  <si>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</si>
  <si>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</si>
  <si>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</si>
  <si>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</si>
  <si>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</si>
  <si>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</si>
  <si>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</si>
  <si>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</si>
  <si>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</si>
  <si>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</si>
  <si>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</si>
  <si>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</si>
  <si>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</si>
  <si>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</si>
  <si>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</si>
  <si>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</si>
  <si>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</si>
  <si>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</si>
  <si>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</si>
  <si>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</si>
  <si>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</si>
  <si>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</si>
  <si>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</si>
  <si>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</si>
  <si>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</si>
  <si>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Henja</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</si>
  <si>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</si>
  <si>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</si>
  <si>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</si>
  <si>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</si>
  <si>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</si>
  <si>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</si>
  <si>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</si>
  <si>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</si>
  <si>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</si>
  <si>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</si>
  <si>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</si>
  <si>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</si>
  <si>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</si>
  <si>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</si>
  <si>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</si>
  <si>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</si>
  <si>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</si>
  <si>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</si>
  <si>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</si>
  <si>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</si>
  <si>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</si>
  <si>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</si>
  <si>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</si>
  <si>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</si>
  <si>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</si>
  <si>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</si>
  <si>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</si>
  <si>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</si>
  <si>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Gustafs finns ej i vår ägo längre</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</si>
  <si>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</si>
  <si>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</si>
  <si>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</si>
  <si>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</si>
  <si>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</si>
  <si>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</si>
  <si>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</si>
  <si>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</si>
  <si>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</si>
  <si>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</si>
  <si>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</si>
  <si>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</si>
  <si>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</si>
  <si>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</si>
  <si>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</si>
  <si>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</si>
  <si>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</si>
  <si>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</si>
  <si>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</si>
  <si>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</si>
  <si>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</si>
  <si>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</si>
  <si>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</si>
  <si>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</si>
  <si>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</si>
  <si>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</si>
  <si>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</si>
  <si>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</si>
  <si>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</si>
  <si>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Nybro, ta bort detta nät</t>
  </si>
  <si>
    <t>Karlshamn Energi AB</t>
  </si>
  <si>
    <t>Karlshamn</t>
  </si>
  <si>
    <t>Karlstads Energi AB</t>
  </si>
  <si>
    <t>Karlstad</t>
  </si>
  <si>
    <t>Skåre</t>
  </si>
  <si>
    <t>Katrinefors Kraftvärme AB</t>
  </si>
  <si>
    <t>Katrinefors Kraftvärme (producent)</t>
  </si>
  <si>
    <t>Kils Energi AB</t>
  </si>
  <si>
    <t>Kil</t>
  </si>
  <si>
    <t>Kraftringen AB</t>
  </si>
  <si>
    <t>Eslöv-Lund-Lomma</t>
  </si>
  <si>
    <t>Klippan-Ljungbyhed</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</si>
  <si>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</si>
  <si>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</si>
  <si>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</si>
  <si>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</si>
  <si>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</si>
  <si>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</si>
  <si>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</si>
  <si>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</si>
  <si>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</si>
  <si>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</si>
  <si>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</si>
  <si>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</si>
  <si>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</si>
  <si>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</si>
  <si>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</si>
  <si>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</si>
  <si>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</si>
  <si>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</si>
  <si>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</si>
  <si>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</si>
  <si>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</si>
  <si>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</si>
  <si>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</si>
  <si>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</si>
  <si>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</si>
  <si>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</si>
  <si>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</si>
  <si>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</si>
  <si>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</si>
  <si>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</si>
  <si>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</si>
  <si>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</si>
  <si>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</si>
  <si>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</si>
  <si>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</si>
  <si>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</si>
  <si>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</si>
  <si>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</si>
  <si>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</si>
  <si>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</si>
  <si>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</si>
  <si>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</si>
  <si>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</si>
  <si>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</si>
  <si>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</si>
  <si>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</si>
  <si>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</si>
  <si>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</si>
  <si>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</si>
  <si>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</si>
  <si>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</si>
  <si>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</si>
  <si>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</si>
  <si>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</si>
  <si>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</si>
  <si>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</si>
  <si>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</si>
  <si>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</si>
  <si>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</si>
  <si>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</si>
  <si>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Mjölby-skänninge</t>
  </si>
  <si>
    <t>Mullsjö Energi &amp; Miljö AB</t>
  </si>
  <si>
    <t>Mullsjö</t>
  </si>
  <si>
    <t>Munkfors Energi AB</t>
  </si>
  <si>
    <t>Munkfors</t>
  </si>
  <si>
    <t>Mälarenergi AB</t>
  </si>
  <si>
    <t>Hallstahammar</t>
  </si>
  <si>
    <t>Kungsör</t>
  </si>
  <si>
    <t>Västerås</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</si>
  <si>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</si>
  <si>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</si>
  <si>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</si>
  <si>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</si>
  <si>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</si>
  <si>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</si>
  <si>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</si>
  <si>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</si>
  <si>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</si>
  <si>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</si>
  <si>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</si>
  <si>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</si>
  <si>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</si>
  <si>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</si>
  <si>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</si>
  <si>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</si>
  <si>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</si>
  <si>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</si>
  <si>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</si>
  <si>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</si>
  <si>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</si>
  <si>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</si>
  <si>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</si>
  <si>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</si>
  <si>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</si>
  <si>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</si>
  <si>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</si>
  <si>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</si>
  <si>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</si>
  <si>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</si>
  <si>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Ragunda Energi och Teknik AB</t>
  </si>
  <si>
    <t>Hammarstrand</t>
  </si>
  <si>
    <t>Rindi Energi AB</t>
  </si>
  <si>
    <t>Filipstad</t>
  </si>
  <si>
    <t>Flen</t>
  </si>
  <si>
    <t>Gnesta</t>
  </si>
  <si>
    <t>Hörby</t>
  </si>
  <si>
    <t>Höör</t>
  </si>
  <si>
    <t>Karlsborg- Äger ej längre!</t>
  </si>
  <si>
    <t>Sjöbo</t>
  </si>
  <si>
    <t>Storfors</t>
  </si>
  <si>
    <t>Sunne</t>
  </si>
  <si>
    <t>Tomelilla</t>
  </si>
  <si>
    <t>Vadstena</t>
  </si>
  <si>
    <t>Vansbro</t>
  </si>
  <si>
    <t>Vingåker</t>
  </si>
  <si>
    <t>Vårgårda</t>
  </si>
  <si>
    <t>Västerdala,samma nät som Vansbro. Ta bort detta.</t>
  </si>
  <si>
    <t>Älvdalen</t>
  </si>
  <si>
    <t>Ronneby Miljö och Teknik AB</t>
  </si>
  <si>
    <t>Bräkne-Hoby</t>
  </si>
  <si>
    <t>Ronneby-Kallinge</t>
  </si>
  <si>
    <t>Rättviks Teknik AB</t>
  </si>
  <si>
    <t>Rättvik</t>
  </si>
  <si>
    <t>Sala-Heby Energi AB</t>
  </si>
  <si>
    <t>Heby</t>
  </si>
  <si>
    <t>Morgongåva</t>
  </si>
  <si>
    <t>Sala-Heby</t>
  </si>
  <si>
    <t>Tärnsjö</t>
  </si>
  <si>
    <t>Östervåla</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</si>
  <si>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</si>
  <si>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</si>
  <si>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</si>
  <si>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</si>
  <si>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</si>
  <si>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</si>
  <si>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</si>
  <si>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</si>
  <si>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</si>
  <si>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</si>
  <si>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</si>
  <si>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</si>
  <si>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</si>
  <si>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</si>
  <si>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</si>
  <si>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</si>
  <si>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</si>
  <si>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</si>
  <si>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</si>
  <si>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</si>
  <si>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</si>
  <si>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</si>
  <si>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</si>
  <si>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</si>
  <si>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</si>
  <si>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</si>
  <si>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</si>
  <si>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</si>
  <si>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</si>
  <si>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</si>
  <si>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</si>
  <si>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</si>
  <si>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</si>
  <si>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</si>
  <si>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</si>
  <si>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</si>
  <si>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</si>
  <si>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</si>
  <si>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</si>
  <si>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</si>
  <si>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</si>
  <si>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</si>
  <si>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</si>
  <si>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</si>
  <si>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</si>
  <si>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</si>
  <si>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Sundby Park</t>
  </si>
  <si>
    <t>Åkers styckebruk</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</si>
  <si>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</si>
  <si>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</si>
  <si>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</si>
  <si>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</si>
  <si>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</si>
  <si>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</si>
  <si>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</si>
  <si>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</si>
  <si>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</si>
  <si>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</si>
  <si>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</si>
  <si>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</si>
  <si>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</si>
  <si>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</si>
  <si>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</si>
  <si>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 xml:space="preserve">Skall tas bort </t>
  </si>
  <si>
    <t>Söderenergi</t>
  </si>
  <si>
    <t>Söderhamn Nära AB</t>
  </si>
  <si>
    <t>Ljusne</t>
  </si>
  <si>
    <t>Söderala nu ihop m Söderhamn</t>
  </si>
  <si>
    <t>Söderhamn</t>
  </si>
  <si>
    <t>Södertörns Fjärrvärme AB</t>
  </si>
  <si>
    <t>Huddinge</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</si>
  <si>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</si>
  <si>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</si>
  <si>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</si>
  <si>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</si>
  <si>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</si>
  <si>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</si>
  <si>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</si>
  <si>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</si>
  <si>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</si>
  <si>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</si>
  <si>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</si>
  <si>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</si>
  <si>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</si>
  <si>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</si>
  <si>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</si>
  <si>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</si>
  <si>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</si>
  <si>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</si>
  <si>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</si>
  <si>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</si>
  <si>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</si>
  <si>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</si>
  <si>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</si>
  <si>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</si>
  <si>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</si>
  <si>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</si>
  <si>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</si>
  <si>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</si>
  <si>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</si>
  <si>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</si>
  <si>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</si>
  <si>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</si>
  <si>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</si>
  <si>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</si>
  <si>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Ulricehamn</t>
  </si>
  <si>
    <t>Umeå Energi AB</t>
  </si>
  <si>
    <t>Bjurholm</t>
  </si>
  <si>
    <t>Holmsund</t>
  </si>
  <si>
    <t>Hörnefors</t>
  </si>
  <si>
    <t>Sävar</t>
  </si>
  <si>
    <t>Umeå</t>
  </si>
  <si>
    <t>Vaggeryds Energi AB</t>
  </si>
  <si>
    <t>Skillingaryd</t>
  </si>
  <si>
    <t>Vaggeryd</t>
  </si>
  <si>
    <t>Vara Värme AB</t>
  </si>
  <si>
    <t>Vara</t>
  </si>
  <si>
    <t>Varberg Energi AB</t>
  </si>
  <si>
    <t>Träslövsläge</t>
  </si>
  <si>
    <t>Tvååker (Närv)</t>
  </si>
  <si>
    <t>Varberg (Fjv)</t>
  </si>
  <si>
    <t>Veddige</t>
  </si>
  <si>
    <t>Vattenfall AB Värme</t>
  </si>
  <si>
    <t>Askersund</t>
  </si>
  <si>
    <t>Drefviken</t>
  </si>
  <si>
    <t>Gustavsberg</t>
  </si>
  <si>
    <t>Haparanda</t>
  </si>
  <si>
    <t>Kalix</t>
  </si>
  <si>
    <t>Knivsta</t>
  </si>
  <si>
    <t>Motala</t>
  </si>
  <si>
    <t>Nyköping</t>
  </si>
  <si>
    <t>Saltsjöbaden</t>
  </si>
  <si>
    <t>Storvreta</t>
  </si>
  <si>
    <t>Uppsala</t>
  </si>
  <si>
    <t>Vänersborg</t>
  </si>
  <si>
    <t>Överkalix</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</si>
  <si>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</si>
  <si>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</si>
  <si>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</si>
  <si>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</si>
  <si>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</si>
  <si>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</si>
  <si>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</si>
  <si>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</si>
  <si>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</si>
  <si>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</si>
  <si>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</si>
  <si>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</si>
  <si>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</si>
  <si>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</si>
  <si>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</si>
  <si>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</si>
  <si>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</si>
  <si>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</si>
  <si>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</si>
  <si>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</si>
  <si>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</si>
  <si>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</si>
  <si>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</si>
  <si>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</si>
  <si>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</si>
  <si>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</si>
  <si>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</si>
  <si>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</si>
  <si>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</si>
  <si>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</si>
  <si>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</si>
  <si>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</si>
  <si>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</si>
  <si>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</si>
  <si>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</si>
  <si>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</si>
  <si>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</si>
  <si>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</si>
  <si>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</si>
  <si>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</si>
  <si>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</si>
  <si>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</si>
  <si>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</si>
  <si>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</si>
  <si>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</si>
  <si>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</si>
  <si>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</si>
  <si>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</si>
  <si>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</si>
  <si>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</si>
  <si>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</si>
  <si>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</si>
  <si>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</si>
  <si>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</si>
  <si>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</si>
  <si>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</si>
  <si>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</si>
  <si>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</si>
  <si>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</si>
  <si>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</si>
  <si>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</si>
  <si>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</si>
  <si>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</si>
  <si>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</si>
  <si>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</si>
  <si>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</si>
  <si>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</si>
  <si>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</si>
  <si>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</si>
  <si>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</si>
  <si>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</si>
  <si>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</si>
  <si>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</si>
  <si>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</si>
  <si>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</si>
  <si>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</si>
  <si>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</si>
  <si>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</si>
  <si>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</si>
  <si>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</si>
  <si>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</si>
  <si>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</si>
  <si>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</si>
  <si>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</si>
  <si>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</si>
  <si>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</si>
  <si>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</si>
  <si>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</si>
  <si>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</si>
  <si>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</si>
  <si>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</si>
  <si>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'Schott och Arvika Smide'</t>
  </si>
  <si>
    <t>'Stora Enso Kvarnsveden AB'</t>
  </si>
  <si>
    <t>'SSAB'</t>
  </si>
  <si>
    <t>'StoraEnso Nymölla'</t>
  </si>
  <si>
    <t>'Kristianstads Kyrkliga Samfällighet'</t>
  </si>
  <si>
    <t>'Södra Cell. Mönsterås bruk '</t>
  </si>
  <si>
    <t>'Gyproc'</t>
  </si>
  <si>
    <t>'Sakab AB'</t>
  </si>
  <si>
    <t>' '</t>
  </si>
  <si>
    <t>'Orion Norcarb'</t>
  </si>
  <si>
    <t>'VA-Syd'</t>
  </si>
  <si>
    <t>'Södra Cell Mönsterås bruk'</t>
  </si>
  <si>
    <t>'Profilgruppen'</t>
  </si>
  <si>
    <t>'Stena'</t>
  </si>
  <si>
    <t>'Eon Värme Sverige AB'</t>
  </si>
  <si>
    <t>'SCA Timber'</t>
  </si>
  <si>
    <t>'Falu Kyrkliga samfällighet'</t>
  </si>
  <si>
    <t>'Kyrkogårdsförvaltningen'</t>
  </si>
  <si>
    <t>'IBM'</t>
  </si>
  <si>
    <t>'Cementa AB'</t>
  </si>
  <si>
    <t>'BillerudKorsnäs AB'</t>
  </si>
  <si>
    <t>'Preem'</t>
  </si>
  <si>
    <t>'ST1'</t>
  </si>
  <si>
    <t>'Perstorp'</t>
  </si>
  <si>
    <t>'Svenska Foder AB'</t>
  </si>
  <si>
    <t>'Uddeholms AB'</t>
  </si>
  <si>
    <t>'Pilkington Floatglass AB'</t>
  </si>
  <si>
    <t>'Vika Bröd i dalarna AB'</t>
  </si>
  <si>
    <t>'SCA BioNorr AB'</t>
  </si>
  <si>
    <t>'Paroc'</t>
  </si>
  <si>
    <t>'Höganäs Sweden AB'</t>
  </si>
  <si>
    <t>'Milko'</t>
  </si>
  <si>
    <t>'Södra Cell Mörrum'</t>
  </si>
  <si>
    <t>'Stora Enso'</t>
  </si>
  <si>
    <t>'Nordic Sugar (Örtofta sockerbruk)'</t>
  </si>
  <si>
    <t>'-'</t>
  </si>
  <si>
    <t>'Yara AB'</t>
  </si>
  <si>
    <t>'Nordkalk AB'</t>
  </si>
  <si>
    <t>'Befesa Scandust'</t>
  </si>
  <si>
    <t>'Boliden Bergsö'</t>
  </si>
  <si>
    <t>'Preemraff Lysekil'</t>
  </si>
  <si>
    <t>'Lantmännen Reppe'</t>
  </si>
  <si>
    <t>'Billerud/Korsnäs'</t>
  </si>
  <si>
    <t>'0'</t>
  </si>
  <si>
    <t>'Hallsta pappersbruk'</t>
  </si>
  <si>
    <t>'Oskarshamns församling'</t>
  </si>
  <si>
    <t>'SSAB EMA'</t>
  </si>
  <si>
    <t>'Perstorp AB'</t>
  </si>
  <si>
    <t>'Smurfit Kappa Kraftliner'</t>
  </si>
  <si>
    <t>'Vattenfall Värme'</t>
  </si>
  <si>
    <t>'Trätrappor'</t>
  </si>
  <si>
    <t>'Boliden Mineral AB'</t>
  </si>
  <si>
    <t>'Volvo Powertrain AB'</t>
  </si>
  <si>
    <t>'Perstorp Oxo'</t>
  </si>
  <si>
    <t>'Borealis Polyeten'</t>
  </si>
  <si>
    <t>'SCA Ortviken'</t>
  </si>
  <si>
    <t>'SCA Östrand'</t>
  </si>
  <si>
    <t>'Spendrups'</t>
  </si>
  <si>
    <t>'LKAB'</t>
  </si>
  <si>
    <t>'Billerud Skärblacka AB'</t>
  </si>
  <si>
    <t>Torsby kommun</t>
  </si>
  <si>
    <t xml:space="preserve"> </t>
  </si>
  <si>
    <t>Täby Kommun</t>
  </si>
  <si>
    <t>'Lantmännen Agrovärme'</t>
  </si>
  <si>
    <t>'Södra Cell Värö'</t>
  </si>
  <si>
    <t>'Vargön Alloys'</t>
  </si>
  <si>
    <t>'Outokumpu'</t>
  </si>
  <si>
    <t>'Gruvön Billerud'</t>
  </si>
  <si>
    <t>'Ovako Hofors'</t>
  </si>
  <si>
    <t>'Ovako Hällefors'</t>
  </si>
  <si>
    <t>'Holmen paper'</t>
  </si>
  <si>
    <t>'Nynas Refinery'</t>
  </si>
  <si>
    <t>'Nordic Paper'</t>
  </si>
  <si>
    <t>'Värnamo kyrkliga samfällighet'</t>
  </si>
  <si>
    <t>'Fagersta Stainless AB'</t>
  </si>
  <si>
    <t>'Seco Tools AB'</t>
  </si>
  <si>
    <t>'Ludvika församling'</t>
  </si>
  <si>
    <t>'Lantmännen Agroenergi AB'</t>
  </si>
  <si>
    <t>'Kemira'</t>
  </si>
  <si>
    <t>'Elektrokoppar'</t>
  </si>
  <si>
    <t>'Krematoriet'</t>
  </si>
  <si>
    <t>'Metsä Board Sverige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</si>
  <si>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</si>
  <si>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</si>
  <si>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</si>
  <si>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</si>
  <si>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</si>
  <si>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</si>
  <si>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</si>
  <si>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</si>
  <si>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</si>
  <si>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</si>
  <si>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</si>
  <si>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energi "Guarantee of origin"'</t>
  </si>
  <si>
    <t>'förnybar el "guarantee of origin"'</t>
  </si>
  <si>
    <t>'85% vattenkraft och 15% vind'</t>
  </si>
  <si>
    <t>DS</t>
  </si>
  <si>
    <t>'El från vattenkraft'</t>
  </si>
  <si>
    <t>'vind/vatten'</t>
  </si>
  <si>
    <t>'Källmärkt'</t>
  </si>
  <si>
    <t>'Vattenkraft'</t>
  </si>
  <si>
    <t>'Ursprungsmärkt egenproducerad el'</t>
  </si>
  <si>
    <t>'100% förnybart från Dala Kraft'</t>
  </si>
  <si>
    <t>'100% förnybar el från Dala Kraft'</t>
  </si>
  <si>
    <t>'100 % förnybart'</t>
  </si>
  <si>
    <t>'Eskilstuna Bioel'</t>
  </si>
  <si>
    <t>'Bra Miljöval'</t>
  </si>
  <si>
    <t>'Bra miljöval'</t>
  </si>
  <si>
    <t>'FEAB Bra Miljöval'</t>
  </si>
  <si>
    <t>'Egen Vindkraft'</t>
  </si>
  <si>
    <t>'Egen vindkraft'</t>
  </si>
  <si>
    <t>'60% vattenkraft. 40% biokraft'</t>
  </si>
  <si>
    <t>'förnybart'</t>
  </si>
  <si>
    <t>'Källmärkt Gävle Energi'</t>
  </si>
  <si>
    <t>'Vindkraft'</t>
  </si>
  <si>
    <t>' el från Green Energy'</t>
  </si>
  <si>
    <t>'Miljömärkt el frånGreen Energy'</t>
  </si>
  <si>
    <t>'grreen energy'</t>
  </si>
  <si>
    <t>'Vatten el'</t>
  </si>
  <si>
    <t>'Biokraft'</t>
  </si>
  <si>
    <t>'Vattenkraft el'</t>
  </si>
  <si>
    <t>'Jämtkraft lokalprisel'</t>
  </si>
  <si>
    <t>'Jämtkraft lokalel'</t>
  </si>
  <si>
    <t>'100% förnybar el'</t>
  </si>
  <si>
    <t>'100% Vindkraft'</t>
  </si>
  <si>
    <t>'VärmlandsEl'</t>
  </si>
  <si>
    <t>'Mix El'</t>
  </si>
  <si>
    <t>'Förnybar'</t>
  </si>
  <si>
    <t>'Lokal VindEl Från DinEl Göteborg Energi'</t>
  </si>
  <si>
    <t>'Lokal VindEl från DinEl Göteborg Energi'</t>
  </si>
  <si>
    <t>'Vattenkraftel'</t>
  </si>
  <si>
    <t>'vattenkraftel'</t>
  </si>
  <si>
    <t>'Vindel+El från Kraftvärmeverket'</t>
  </si>
  <si>
    <t>'Vindel'</t>
  </si>
  <si>
    <t>'residual'</t>
  </si>
  <si>
    <t>'Ursprungsgaranterad förnybar el'</t>
  </si>
  <si>
    <t>'Vattenel'</t>
  </si>
  <si>
    <t>'Nordisk residual'</t>
  </si>
  <si>
    <t>'nordisk residual'</t>
  </si>
  <si>
    <t>'Bixia mix'</t>
  </si>
  <si>
    <t>'vattenkraft/kärnkraft'</t>
  </si>
  <si>
    <t>'Biopoduktion.vattenkaraft och solel'</t>
  </si>
  <si>
    <t>'Vatten. bio. vind'</t>
  </si>
  <si>
    <t>'Vatteb. bio. vind'</t>
  </si>
  <si>
    <t>'vatten. bio. vind'</t>
  </si>
  <si>
    <t>'Vatten. Bio. Vind'</t>
  </si>
  <si>
    <t>'vatten. Bio. Vind'</t>
  </si>
  <si>
    <t>'vatten. Bio. vind'</t>
  </si>
  <si>
    <t>'85% vattenkraft och 15% vindkraft'</t>
  </si>
  <si>
    <t>'DS'</t>
  </si>
  <si>
    <t>'vind vatten bio'</t>
  </si>
  <si>
    <t>'Vind vatten bio'</t>
  </si>
  <si>
    <t>'Vattenfalls elmix'</t>
  </si>
  <si>
    <t>'Nordisk residualmix'</t>
  </si>
  <si>
    <t>'vattenkraft ägd av TVAB'</t>
  </si>
  <si>
    <t>'Vind. vatten och biobränsle'</t>
  </si>
  <si>
    <t>'El producerad i eget biokraftvärmeverk'</t>
  </si>
  <si>
    <t>'Returel (Förnyelsebar)'</t>
  </si>
  <si>
    <t>'sol. vind. vatten (100% klimatneutral)'</t>
  </si>
  <si>
    <t>'Sol. vind. vatten (100% klimatneutral)'</t>
  </si>
  <si>
    <t>'sol.vind.vatten (100% klimatneutral)'</t>
  </si>
  <si>
    <t>'Ursprumgsgaranterad'</t>
  </si>
  <si>
    <t>'Ursprungsgaranterad'</t>
  </si>
  <si>
    <t>'Vind. vatten. biobränsle'</t>
  </si>
  <si>
    <t>'Vattenel EPD'</t>
  </si>
  <si>
    <t>'Bio Energi'</t>
  </si>
  <si>
    <t>'Vattenkraft 100 %'</t>
  </si>
  <si>
    <t>'EPD Vattenfall. Vattenkraft'</t>
  </si>
  <si>
    <t>'EPD Vattenfalls vattenkraft'</t>
  </si>
  <si>
    <t>'EPD Vattenfall. vattenkraft'</t>
  </si>
  <si>
    <t>'Hörneborgsel'</t>
  </si>
  <si>
    <t>''Bra miljöval-märkt 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</si>
  <si>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</si>
  <si>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</si>
  <si>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</si>
  <si>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</si>
  <si>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</si>
  <si>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</si>
  <si>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</si>
  <si>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</si>
  <si>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</si>
  <si>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</si>
  <si>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</si>
  <si>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</si>
  <si>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</si>
  <si>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</si>
  <si>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</si>
  <si>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</si>
  <si>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'Fortum Värme AB'</t>
  </si>
  <si>
    <t>'Inter använding pelletstillverkning'</t>
  </si>
  <si>
    <t>'Intern använding värme'</t>
  </si>
  <si>
    <t>'Sollentuna Energi'</t>
  </si>
  <si>
    <t>'Norrenergi'</t>
  </si>
  <si>
    <t>'EON. SFAB. Söderenergi'</t>
  </si>
  <si>
    <t>'Kungälv Energi'</t>
  </si>
  <si>
    <t>'Mölndal Energi'</t>
  </si>
  <si>
    <t>'Sörred Energi'</t>
  </si>
  <si>
    <t>'Hammarö Energi AB'</t>
  </si>
  <si>
    <t>'Öresundskraft AB'</t>
  </si>
  <si>
    <t>'Göteborg Energi'</t>
  </si>
  <si>
    <t>'Fortum'</t>
  </si>
  <si>
    <t>'Södertörns Fjärrvärme AB'</t>
  </si>
  <si>
    <t>'Telge Energi '</t>
  </si>
  <si>
    <t>'Fortum Värme AB '</t>
  </si>
  <si>
    <t>'Mjölby Svartådalen Energi AB'</t>
  </si>
  <si>
    <t>et</t>
  </si>
  <si>
    <t>'Kristinehamns Energi'</t>
  </si>
  <si>
    <t>'Landskrona Energi AB'</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</si>
  <si>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</si>
  <si>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</si>
  <si>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</si>
  <si>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</si>
  <si>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</si>
  <si>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</si>
  <si>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</si>
  <si>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</si>
  <si>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</si>
  <si>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</si>
  <si>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</si>
  <si>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</si>
  <si>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</si>
  <si>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</si>
  <si>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</si>
  <si>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</si>
  <si>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</si>
  <si>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</si>
  <si>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</si>
  <si>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'Statkraft Värme AB'</t>
  </si>
  <si>
    <t>Sekundära trädbränslen</t>
  </si>
  <si>
    <t>Spillvärme</t>
  </si>
  <si>
    <t>EO1</t>
  </si>
  <si>
    <t>'Bergkvist Insjön AB'</t>
  </si>
  <si>
    <t>Avfall</t>
  </si>
  <si>
    <t>'Åmotfors Energi AB'</t>
  </si>
  <si>
    <t>'Eksjö Industri AB'</t>
  </si>
  <si>
    <t>'Statkraft'</t>
  </si>
  <si>
    <t>Primära trädbränslen</t>
  </si>
  <si>
    <t>'Woxnadalens Energi AB'</t>
  </si>
  <si>
    <t>'VIDA'</t>
  </si>
  <si>
    <t>'Gotlandsflis AB'</t>
  </si>
  <si>
    <t>'Visby Energi AB'</t>
  </si>
  <si>
    <t>'Bomhus Energi AB'</t>
  </si>
  <si>
    <t>El</t>
  </si>
  <si>
    <t>EO3-5</t>
  </si>
  <si>
    <t>'Renova'</t>
  </si>
  <si>
    <t>'Chalmers'</t>
  </si>
  <si>
    <t>Naturgas</t>
  </si>
  <si>
    <t>'Vattenfall AB'</t>
  </si>
  <si>
    <t>'Hissmofors såg'</t>
  </si>
  <si>
    <t>'BRF Delfinen'</t>
  </si>
  <si>
    <t>'AarhusKarlshamn'</t>
  </si>
  <si>
    <t>Pellets och briketter</t>
  </si>
  <si>
    <t>'Kils Avfallshantering AB'</t>
  </si>
  <si>
    <t>Avfallsgas</t>
  </si>
  <si>
    <t>'Svenstorps gods'</t>
  </si>
  <si>
    <t>'Ellinge Gods'</t>
  </si>
  <si>
    <t>'Vafab Miljö AB'</t>
  </si>
  <si>
    <t>'Panncentralen i Lerum AB'</t>
  </si>
  <si>
    <t>'SCA Lilla Edet'</t>
  </si>
  <si>
    <t>Okänt</t>
  </si>
  <si>
    <t>'Lulekraft AB'</t>
  </si>
  <si>
    <t>EO2</t>
  </si>
  <si>
    <t>'Hilbrands Energi AB'</t>
  </si>
  <si>
    <t>'VAFAB'</t>
  </si>
  <si>
    <t>'Stenvalls Trä AB'</t>
  </si>
  <si>
    <t>'Energifrakt i Piteå AB'</t>
  </si>
  <si>
    <t>'Sunne Kommun'</t>
  </si>
  <si>
    <t>Annat ( kommentera)</t>
  </si>
  <si>
    <t>'Jörnträ / Contractor'</t>
  </si>
  <si>
    <t>'Fortum värme'</t>
  </si>
  <si>
    <t>'Sandåsa Timber AB'</t>
  </si>
  <si>
    <t>'E.on Försäljning Sverige AB'</t>
  </si>
  <si>
    <t>'EOn Värme'</t>
  </si>
  <si>
    <t>'Södra Timber Kinda'</t>
  </si>
  <si>
    <t>'Farmarenergi'</t>
  </si>
  <si>
    <t>'Söderenergi AB'</t>
  </si>
  <si>
    <t>'Södra Timber'</t>
  </si>
  <si>
    <t>'Bal &amp; Bobcat'</t>
  </si>
  <si>
    <t>'Dalkia'</t>
  </si>
  <si>
    <t>'Norra Skogsägarna'</t>
  </si>
  <si>
    <t>'Varaslättens Lagerhus'</t>
  </si>
  <si>
    <t>'Tornion Energia Oy'</t>
  </si>
  <si>
    <t>Torv</t>
  </si>
  <si>
    <t>'Frödinge Sågverk AB'</t>
  </si>
  <si>
    <t>'Katrinefors Kraftvärmeverk AB'</t>
  </si>
  <si>
    <t>'Karl Hedin'</t>
  </si>
  <si>
    <t>'Pemco'</t>
  </si>
  <si>
    <t>'RTAB Energiproduktion AB'</t>
  </si>
  <si>
    <t>'Ludvika kommun. Reningsverket'</t>
  </si>
  <si>
    <t>'ABB'</t>
  </si>
  <si>
    <t>'Lantmännen'</t>
  </si>
  <si>
    <t>'Tvären AB'</t>
  </si>
  <si>
    <t>'Reningsverket'</t>
  </si>
  <si>
    <t>'Domsjö fabriker Aditya Birla'</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</si>
  <si>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</si>
  <si>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</si>
  <si>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</si>
  <si>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</si>
  <si>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</si>
  <si>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</si>
  <si>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Stenkol (GWh)</t>
  </si>
  <si>
    <t>Eldningsolja 1 (GWh)</t>
  </si>
  <si>
    <t>Eldningsolja 2 inkl WRD (GWh)</t>
  </si>
  <si>
    <t>Eldningsolja 3-5 (GWh)</t>
  </si>
  <si>
    <t>Naturgas (GWh)</t>
  </si>
  <si>
    <t>Övrigt fossilt bränsle (GWh)</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</si>
  <si>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</si>
  <si>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</si>
  <si>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</si>
  <si>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</si>
  <si>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</si>
  <si>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</si>
  <si>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</si>
  <si>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</si>
  <si>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</si>
  <si>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</si>
  <si>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</si>
  <si>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</si>
  <si>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</si>
  <si>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</si>
  <si>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</si>
  <si>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</si>
  <si>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</si>
  <si>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Tillförd energi från rökgaskondensering (GWh)</t>
  </si>
  <si>
    <t>Oförädlade trädbränslen</t>
  </si>
  <si>
    <t>RT-flis</t>
  </si>
  <si>
    <t>Total egen hetvattenproduktion (GWh)</t>
  </si>
  <si>
    <t>Tillförd bränslemängd (autosumma) (GWh)</t>
  </si>
  <si>
    <t>Kommentera svar ()</t>
  </si>
  <si>
    <t>Produktion med rökgaskondensering (GWh)</t>
  </si>
  <si>
    <t>Värmepumpar värmeproduktion (GWh)</t>
  </si>
  <si>
    <t>Värmekälla till värmepumpar ()</t>
  </si>
  <si>
    <t>Värmepumpar elförbrukning (GWh)</t>
  </si>
  <si>
    <t>Elpannor värmeproduktion (GWh)</t>
  </si>
  <si>
    <t>Elpannor elförbrukning (GWh)</t>
  </si>
  <si>
    <t>Rökgaskondensat</t>
  </si>
  <si>
    <t>Lågtempererad spillvärme</t>
  </si>
  <si>
    <t>'Gasol'</t>
  </si>
  <si>
    <t>Renat avloppsvatten</t>
  </si>
  <si>
    <t>'Bara ifyllt för att få "100%"'</t>
  </si>
  <si>
    <t>Sjövatten</t>
  </si>
  <si>
    <t>Grundvatten</t>
  </si>
  <si>
    <t>''-''</t>
  </si>
  <si>
    <t>'Naturgas=gasol'</t>
  </si>
  <si>
    <t>'olja till spets och vid underhåll'</t>
  </si>
  <si>
    <t>'olja vid pelletsproblem'</t>
  </si>
  <si>
    <t>Geotermi</t>
  </si>
  <si>
    <t>'Mer kraftvärmeproduktion detta år.'</t>
  </si>
  <si>
    <t>'brand i silo'</t>
  </si>
  <si>
    <t>'Ingen kommentar'</t>
  </si>
  <si>
    <t>'Propan'</t>
  </si>
  <si>
    <t>'Inget fjärrvärmenät! Ta bort!'</t>
  </si>
  <si>
    <t>'Produktion av direktånga ingår (industrileverans)</t>
  </si>
  <si>
    <t>'övr fossilt bränsle är gasol'</t>
  </si>
  <si>
    <t>'p400. 2012 missat komma skall vara 22.2 GWh'</t>
  </si>
  <si>
    <t>'All värme köps från KKAB'</t>
  </si>
  <si>
    <t>'.'</t>
  </si>
  <si>
    <t>'Vi eldar RME diesel ej EO1'</t>
  </si>
  <si>
    <t>'Vi eldar RME biodiesel ej EO1'</t>
  </si>
  <si>
    <t>Tillför energi egen hetvattenprod</t>
  </si>
  <si>
    <t>Tillförd energi kraftvärmeprod</t>
  </si>
  <si>
    <t>Tillförd allokerad energi kvv</t>
  </si>
  <si>
    <t>Tillförd energi Köpt hetvatten</t>
  </si>
  <si>
    <t>Tillförd energi spillvärme</t>
  </si>
  <si>
    <t>Tillförd energi hjälpel</t>
  </si>
  <si>
    <t>Köpt prod.spec värme</t>
  </si>
  <si>
    <t>Total tillförd energi</t>
  </si>
  <si>
    <t>Leveranser</t>
  </si>
  <si>
    <t>Varav sålt prod.spec</t>
  </si>
  <si>
    <t>Verkningsgrad</t>
  </si>
  <si>
    <t>Kommentar</t>
  </si>
  <si>
    <t>Andel såld prodspec</t>
  </si>
  <si>
    <t>Är miljövärdena rimliga?</t>
  </si>
  <si>
    <t>Är totalverkningsgraden rimlig?</t>
  </si>
  <si>
    <t>Har övriga fel hittats?</t>
  </si>
  <si>
    <t>Är miljövärdena kvalitetsgranskade?</t>
  </si>
  <si>
    <t>Är miljövärdena rimliga:</t>
  </si>
  <si>
    <t>Är såld prod.spec för hög?</t>
  </si>
  <si>
    <t>Har fel hittats i egen hetvattenprod?</t>
  </si>
  <si>
    <t>Har fel hittats i kraftvärmeprod?</t>
  </si>
  <si>
    <t>Finns fel i just allokering kvv?</t>
  </si>
  <si>
    <t>Kan miljövärden godkännas utan vidare kontroll?</t>
  </si>
  <si>
    <t>Kan miljövärdena godkännas ändå? (manuell kval.gr)</t>
  </si>
  <si>
    <t>Kvalitetsgranskad:</t>
  </si>
  <si>
    <t>Underkänd trots att de har godkänt: (ifylles manuellt)</t>
  </si>
  <si>
    <t>Underkänd och har inte godkänt (ifylles manuellt)</t>
  </si>
  <si>
    <t>Klarade miljövärdena granskningen 140522, och är oförändrade?</t>
  </si>
  <si>
    <t>Summa tillförd energi:</t>
  </si>
  <si>
    <t>Egen hetvattenproduktion:</t>
  </si>
  <si>
    <t>Verkningsgrad egen hetvattenproduktion:</t>
  </si>
  <si>
    <t>Skickades mail till dem om åtgärd?</t>
  </si>
  <si>
    <t>Är det isf åtgärdat?</t>
  </si>
  <si>
    <t>Beskrivning</t>
  </si>
  <si>
    <t>Från förra kval.gr:</t>
  </si>
  <si>
    <t>Har deras värden justerats manuellt i kval.nyckeln av ÅL, och därefter ansetts som kval.granskade?</t>
  </si>
  <si>
    <t>Är de kvalitetsgranskade?</t>
  </si>
  <si>
    <t>Värmeprod i kvv</t>
  </si>
  <si>
    <t>Elprod i kvv</t>
  </si>
  <si>
    <t>-Allokerat</t>
  </si>
  <si>
    <t>Bränsle</t>
  </si>
  <si>
    <t>Avfallsgas/restgas</t>
  </si>
  <si>
    <t>Bark</t>
  </si>
  <si>
    <t>Bioolja</t>
  </si>
  <si>
    <t>EO2, inkl WRD</t>
  </si>
  <si>
    <t>Grot</t>
  </si>
  <si>
    <t>Hjälpel kraftvärme</t>
  </si>
  <si>
    <t>Rökgaskondensering</t>
  </si>
  <si>
    <t>Spån</t>
  </si>
  <si>
    <t>Stamvedsflis</t>
  </si>
  <si>
    <t>Stenkol</t>
  </si>
  <si>
    <t>Tallbeckolja</t>
  </si>
  <si>
    <t>Torv (fjärrvärme och el)</t>
  </si>
  <si>
    <t>Träbriketter</t>
  </si>
  <si>
    <t>Träpellets</t>
  </si>
  <si>
    <t>Träpulver</t>
  </si>
  <si>
    <t>Åkergrödor</t>
  </si>
  <si>
    <t>Övrigt fossilt</t>
  </si>
  <si>
    <t>Övrigt förädlat biobränsle</t>
  </si>
  <si>
    <t>Övrigt oförädlat biobränsle</t>
  </si>
  <si>
    <t>(tom)</t>
  </si>
  <si>
    <t>Totalsumma</t>
  </si>
  <si>
    <t>Fortum Värme,  AB s.m. Stockholms stad</t>
  </si>
  <si>
    <t>.Justerad data</t>
  </si>
  <si>
    <t>Summa allokerad tillförd energi:</t>
  </si>
  <si>
    <t>Summa justerad allokerad tillförd energi:</t>
  </si>
  <si>
    <t>Köpt prod.spec hetvatten</t>
  </si>
  <si>
    <t>Total levererad värme</t>
  </si>
  <si>
    <t>Justerad allokering</t>
  </si>
  <si>
    <t>Tillförd allokerad energi kvv standard</t>
  </si>
  <si>
    <t>Granskning av de som inte var godkända i förra kval.gr:</t>
  </si>
  <si>
    <t>Lev saknas</t>
  </si>
  <si>
    <t>El till vp saknas</t>
  </si>
  <si>
    <t>DS i köpt mängd värme övrigt bränsle</t>
  </si>
  <si>
    <t>Ifylld värmeprod, men inga bränslen i kvv</t>
  </si>
  <si>
    <t>DS på köpt mängd värme övrigt bränsle samt verkninsgsgrad köpt hetvatten</t>
  </si>
  <si>
    <t>Har mailat. Inga miljövärden för köpt prodspec angivna. Dessutom DS på hjälpel</t>
  </si>
  <si>
    <t>Har mailat. Prim.en. Faktor för använd el saknas.</t>
  </si>
  <si>
    <t>Har mailat. Såld prod.spec ska bort, miljövärden för köpt prod.spec krävs</t>
  </si>
  <si>
    <t>För hög såld prod.spec</t>
  </si>
  <si>
    <t>Leveranser saknas</t>
  </si>
  <si>
    <t>Fel enhet i spillvärme. Men att bara dela det med tusen ger fortf låg verkningsgrad. Det verkar som de fyllt i samma mängd spillvärme (fast med fel enhet) på timmersdala som på skövde. Förra året hade de ingen spillvärme i timmersdala. Ska den tas bort?</t>
  </si>
  <si>
    <t xml:space="preserve">för låg verkningsgrad, de köper ju bara hetvatten. Det kan inte ge så låg verknisngrad som 52%. </t>
  </si>
  <si>
    <t>Leveranser saknas. Ingår i Södertälje, ingen åtgärd</t>
  </si>
  <si>
    <t>DS på köpt mängd värme övrigt bränsle</t>
  </si>
  <si>
    <t>Ja, men andra problem finns</t>
  </si>
  <si>
    <t>Gimmersta Floda</t>
  </si>
  <si>
    <t>Finns fel kvar som behövde åtgärdas, och som mail skickades ut om?</t>
  </si>
  <si>
    <t>ja</t>
  </si>
  <si>
    <t>Något låg totalverkningsgrad, men litet nät</t>
  </si>
  <si>
    <t>Har fel hittats i köpt hetvatten?</t>
  </si>
  <si>
    <t>Ngt höga miljövärden, men eldar naturgas</t>
  </si>
  <si>
    <t>Något höga mljövärden, men eldar mycket eo</t>
  </si>
  <si>
    <t>Något höga miljövärden, men mycket avfall och eo</t>
  </si>
  <si>
    <t>Höga miljövärden, men eldar torv.</t>
  </si>
  <si>
    <t>Höga miljövärden, men eldar avfall och torv.</t>
  </si>
  <si>
    <t>ok totalverkningsgrad</t>
  </si>
  <si>
    <t>Fel enhet angiven hetvattenprod. Påverkar inte resultatet, ok</t>
  </si>
  <si>
    <t>Har angivit hetvattenprod inkl spillvärme. Fel, men påverkar inte resultatet. Ok</t>
  </si>
  <si>
    <t>Kan ha rökgaskondensering, så kan vara ok. Däremot fattas bränslen i köpt hetvatten.</t>
  </si>
  <si>
    <t>Ja, men köpt prod.spec från Fortum fattas</t>
  </si>
  <si>
    <t>Verkar ha angivit hetvattenprod inkl kvv. Fel, men påverkar inte resultatet. Ok</t>
  </si>
  <si>
    <t>Egen hetvattenprod inte angivet. Påverkar inte resultatet, ok.</t>
  </si>
  <si>
    <t>Ok totalverkninsgrad. De måste skrivit fel på egen hetvattenprod. Påverkar itne resultatet. Ok</t>
  </si>
  <si>
    <t xml:space="preserve">Har mailat. För låg verkningsgrad, de köper ju bara hetvatten. Det kan inte ge så låg verknisngrad som 52%. </t>
  </si>
  <si>
    <t>Har mailat. För hög såld prod.spec</t>
  </si>
  <si>
    <t>Har mailat. Leveranser och de flesta av bränslena saknas. Bränslena fattas även i Eons excelfil.</t>
  </si>
  <si>
    <t>Har mailat. Köpt prod.spec från Fortum fattas. Inrapporterat bara som pellets i Eons excelfil. Köper de inte Fortums totalmix?</t>
  </si>
  <si>
    <t>De hade rapporterat in dubbelt under köpt hetvatten och spillvärme. Tog bort under köpt hetvatten 140603.</t>
  </si>
  <si>
    <t>Spillvärmen var inrapporterad dubblet, tog bort det. Något höga miljövärden, men mycket eo.</t>
  </si>
  <si>
    <t>nej</t>
  </si>
  <si>
    <t>Ingen åtgärd</t>
  </si>
  <si>
    <t>Inlagd som kval.granskad i kval.nyckeln 140603</t>
  </si>
  <si>
    <t>Kvalitetsgranskad 140603</t>
  </si>
  <si>
    <t>Underkän 140603</t>
  </si>
  <si>
    <t>Kval.gr 140603</t>
  </si>
  <si>
    <t>Urval för publicering. Om inget fylls i här publiceras de kvalitetsgranskade näten</t>
  </si>
  <si>
    <t>Nätnumrering (för urval till publicering och redovisning för kunder)</t>
  </si>
  <si>
    <t>Total verkningsgrad:</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</si>
  <si>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</si>
  <si>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</si>
  <si>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</si>
  <si>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</si>
  <si>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</si>
  <si>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</si>
  <si>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 utan "se länk" ska visas. Värdena får inte spridas!!</t>
  </si>
  <si>
    <t>Söderenergi vill inte att deras miljövärden ska publiceras, då det är residualens miljövärden vilket blir missvisande</t>
  </si>
  <si>
    <t>Total nätlista i bokstavsordning</t>
  </si>
  <si>
    <t>Nät för publicering sorterat i bokstavsordning:</t>
  </si>
  <si>
    <t>Numrering</t>
  </si>
  <si>
    <t>Nätnummer</t>
  </si>
  <si>
    <t>Ska nätet publiceras:</t>
  </si>
  <si>
    <t>Välj nät:</t>
  </si>
  <si>
    <t>Nät för publicering baserat på företag i bokstavsordning:</t>
  </si>
  <si>
    <t>Nätnummer:</t>
  </si>
  <si>
    <t>utan verkningsgrad</t>
  </si>
  <si>
    <t>Skillnad:</t>
  </si>
  <si>
    <t>Slutlig allokering</t>
  </si>
  <si>
    <t>Summa justerad allokerad tillförd energi (utan hjälpel):</t>
  </si>
  <si>
    <t>Med verkningsgrad:</t>
  </si>
  <si>
    <t>Inkl verkningsgrad</t>
  </si>
  <si>
    <t>Hjälpel schablon</t>
  </si>
  <si>
    <t>Annat bränsle</t>
  </si>
  <si>
    <t>Total hjälpel</t>
  </si>
  <si>
    <t>Värmepumpar, elförbrukning</t>
  </si>
  <si>
    <t>Värmepumpar, värmeproduktion - elförbrukning</t>
  </si>
  <si>
    <t>Elpannor, elförbrukning</t>
  </si>
  <si>
    <t>Avfallsgas från stålindustrin</t>
  </si>
  <si>
    <t>Köpt prod.spec fjv</t>
  </si>
  <si>
    <t>Hjälpel exkl kvv, inrapporterat</t>
  </si>
  <si>
    <t>Hjälpel exkl kvv, inkl schablon:</t>
  </si>
  <si>
    <t>Hjälpel till kvv:</t>
  </si>
  <si>
    <t>Totalt tillförda bränslen:</t>
  </si>
  <si>
    <t>Totalt tillförd energi:</t>
  </si>
  <si>
    <t>Leveranser:</t>
  </si>
  <si>
    <t>Varav leveranser till annat fjärrvärmeföretag:</t>
  </si>
  <si>
    <t>Varav såld prod.spec fjärrvärme:</t>
  </si>
  <si>
    <t>Godkänd:</t>
  </si>
  <si>
    <t>Till redovisning för kunder:</t>
  </si>
  <si>
    <t>Total el</t>
  </si>
  <si>
    <t>Pellets, briketter och pulver</t>
  </si>
  <si>
    <t>Värme från vp minus el till vp</t>
  </si>
  <si>
    <t>Köpt hetvatten odefinierat bränsle</t>
  </si>
  <si>
    <t>Biobränslen</t>
  </si>
  <si>
    <t>Sverige totalt kvalitetsgranskade:</t>
  </si>
  <si>
    <t>Små nät</t>
  </si>
  <si>
    <t>leverans &lt;150 GWh</t>
  </si>
  <si>
    <t>Medelstora nät</t>
  </si>
  <si>
    <t>150GWh&lt;leverans&lt;1000 GWh</t>
  </si>
  <si>
    <t>Stora nät</t>
  </si>
  <si>
    <t>Leverans &gt;1000 GWh</t>
  </si>
  <si>
    <t>Summa alla:</t>
  </si>
  <si>
    <t>Totalt såld fjärrvärme till andra fjärrvärmeföretag</t>
  </si>
  <si>
    <t>Säljer till Hammarö, som vi inte fått in</t>
  </si>
  <si>
    <t>Säljer till Kristinehamn, som vi inte fått in</t>
  </si>
  <si>
    <t>Säljer bla til Järfälla, som vi inte fått in. Skillnaden mellan lev till fjvföretag och såld prod.spec är antagligen sollentuna</t>
  </si>
  <si>
    <t>Verkar sälja prod.spec, men inte till fjvföretag?</t>
  </si>
  <si>
    <t>Radetiketter</t>
  </si>
  <si>
    <t>Bränsle/Energibärare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</si>
  <si>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</si>
  <si>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</si>
  <si>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</si>
  <si>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</si>
  <si>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</si>
  <si>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</si>
  <si>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</si>
  <si>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</si>
  <si>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</si>
  <si>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</si>
  <si>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</si>
  <si>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</si>
  <si>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</si>
  <si>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</si>
  <si>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</si>
  <si>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</si>
  <si>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</si>
  <si>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</si>
  <si>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</si>
  <si>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</si>
  <si>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</si>
  <si>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</si>
  <si>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</si>
  <si>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t>Totala värmeleveranser</t>
  </si>
  <si>
    <r>
      <t xml:space="preserve">Verkningsgrad </t>
    </r>
    <r>
      <rPr>
        <sz val="9"/>
        <color theme="1"/>
        <rFont val="Calibri"/>
        <family val="2"/>
        <scheme val="minor"/>
      </rPr>
      <t>exklusive rökgaskondensering</t>
    </r>
  </si>
  <si>
    <t>bark, grot, spån, stamvedsflis, övrigt oförädlat</t>
  </si>
  <si>
    <t>pellets, briketter, pulver, övrigt förädlat</t>
  </si>
  <si>
    <t>Hjälpel till produktion och distribution (inklusive schablon) samt hjälpel till kraftvärme</t>
  </si>
  <si>
    <t>Leveranser = Leveranser-sålt till fjvföretag. Ska det istället vara minus köpt prod.spec, eller minus såld prod.spec kanske?</t>
  </si>
  <si>
    <t>Varför ingår inte pulver i förädlade för 2011, utan i oförädlade? Hur är det för tidigare år?</t>
  </si>
  <si>
    <t>2013 kvalitetsgranskade</t>
  </si>
  <si>
    <t>Skillnad 2013 och 2012 (GWh)</t>
  </si>
  <si>
    <t>Skillnad 2013 och 2012 (%)</t>
  </si>
  <si>
    <t>Totalsumma från fliken totalt</t>
  </si>
  <si>
    <t>Skillnad</t>
  </si>
  <si>
    <t>Har mailat. Såld prod.spec ska bort, miljövärden för köpt prod.spec krävs. Angivna miljövärden för köpt prod.spec: 0.27 på prim.en.faktor, 1.7% på andel fossilt, ET på koldioxidutsläppen. Fyllde i kristinehamn (värmevärdens) miljövärden för totalmixen för alla miljövärdena där istället 140605. SÅld mängd prod.spec fjv var satt till 102, vilket är totala leveranserna. Ändrade det till ET 140605.</t>
  </si>
  <si>
    <t>Har mailat. Inga miljövärden för köpt prodspec angivna. Dessutom DS på hjälpel. 140605: Lade in värdena för Karlstads totalmix, och ändrade DS till ET under hjälpelen. Godkända 140605</t>
  </si>
  <si>
    <t>Godkända 140605</t>
  </si>
  <si>
    <t>Hemsida dit vi hänvisar för mer information: (från förra årets miljövärdesfil)</t>
  </si>
  <si>
    <t>Allokeringsmetod vid kraftvärme</t>
  </si>
  <si>
    <t xml:space="preserve">total använd el  i produktionen </t>
  </si>
  <si>
    <t>Elproduktion</t>
  </si>
  <si>
    <t>Såld prod.spec värme:</t>
  </si>
  <si>
    <t>Företagsnamn</t>
  </si>
  <si>
    <t>www.affarsverken.se</t>
  </si>
  <si>
    <t>www.arvidsjaursenergi.se</t>
  </si>
  <si>
    <t>arvika.teknik@arvika.se</t>
  </si>
  <si>
    <t>www.bollnasenergi.se/kontakta</t>
  </si>
  <si>
    <t xml:space="preserve">http://www.borlange-energi.se/sv/Fjarrvarme/ </t>
  </si>
  <si>
    <t>www.borasem.se</t>
  </si>
  <si>
    <t>http://www.degerforsenergi.se/fjarrvarme</t>
  </si>
  <si>
    <t>www.eksjoenergi.se</t>
  </si>
  <si>
    <t>www.elektra.se</t>
  </si>
  <si>
    <t>www.enae.se</t>
  </si>
  <si>
    <t>www.eon.se</t>
  </si>
  <si>
    <t>www.eem.se</t>
  </si>
  <si>
    <t>www.feab.nu</t>
  </si>
  <si>
    <t>http://www.falkenberg-energi.se/fjarrvarme/fjarrvarmesystem-i-falkenberg</t>
  </si>
  <si>
    <t>www.finspangstekniskaverk.se</t>
  </si>
  <si>
    <t>www.fjarrvarmeosby.se</t>
  </si>
  <si>
    <t>www.fortum.se</t>
  </si>
  <si>
    <t>http://www.gotlandsenergi.se/fjarrvarme.pab</t>
  </si>
  <si>
    <t>www.goteborgenergi.se</t>
  </si>
  <si>
    <t>http://www.gotenevatten.se/Fjarrvarme_kontakt.aspx</t>
  </si>
  <si>
    <t>www.haboenergi.se</t>
  </si>
  <si>
    <t>http://www.karlstadsenergi.se</t>
  </si>
  <si>
    <t>www.kils-energi.se</t>
  </si>
  <si>
    <t>www.kungalvenergi.se</t>
  </si>
  <si>
    <t>http://www.koping.se/fjarrvarme</t>
  </si>
  <si>
    <t>www.landskronaenergi.se</t>
  </si>
  <si>
    <t>http://www.agroenergi.se/sv/Varme/Kvalite--miljo/</t>
  </si>
  <si>
    <t>http://www.laxavarme.se/start.76.html</t>
  </si>
  <si>
    <t>lerumenergi.se/fjärrvärme</t>
  </si>
  <si>
    <t>www.levailysekil.se/fjarrvarme/lokalamiljovarden</t>
  </si>
  <si>
    <t>www.lillaedetsfjarrvarme.se</t>
  </si>
  <si>
    <t>http://www.mark.se/sv/Politik-och-forvaltning/Kommunala-bolag/Mark-Kraftvarme-AB/Fjarrvarme/</t>
  </si>
  <si>
    <t>www.mse.se</t>
  </si>
  <si>
    <t>http://www.malarenergi.se/sv/privat/fjarrvarme/</t>
  </si>
  <si>
    <t>www.molndalenergi.se</t>
  </si>
  <si>
    <t xml:space="preserve">http://www.norrenergi.se/NE_hemsida/miljo_redovisning_miljo.aspx </t>
  </si>
  <si>
    <t xml:space="preserve">www.nybroenergi.se </t>
  </si>
  <si>
    <t>http://www.nav.se/fjaerrvaerme</t>
  </si>
  <si>
    <t>www.ronneby.se/miljoteknik</t>
  </si>
  <si>
    <t>www.sandvikenenergi.se</t>
  </si>
  <si>
    <t>http://www.skaraenergi.se/fjarrvarme.aspx</t>
  </si>
  <si>
    <t>http://www.skekraft.se/default.aspx?di=1444&amp;ptid=0</t>
  </si>
  <si>
    <t>www.smedjebacken.se/seab</t>
  </si>
  <si>
    <t>www.statkraft.se</t>
  </si>
  <si>
    <t>http://www.sundsvallenergi.se/default.aspx?id=1024&amp;ptid=0</t>
  </si>
  <si>
    <t>http://www.soderhamn.se/byggabo/uppvarmning/fjarrvarme.4.cd1771b11927f1f0c6800031478.html</t>
  </si>
  <si>
    <t>http://www.tekniskaverkenikiruna.se/sv/Privat/Fjarrvarme/</t>
  </si>
  <si>
    <t>http://www.tekniskaverken.se/energi/fjarrvarme/miljonyttan_med_fjarrvarm/borensberg/</t>
  </si>
  <si>
    <t>www.tidaholmsenergi.se</t>
  </si>
  <si>
    <t>tierpsfjarrvarme.se</t>
  </si>
  <si>
    <t>www.tranasenergi.se</t>
  </si>
  <si>
    <t>www.trelleborgsfjarrvarme.se</t>
  </si>
  <si>
    <t>http://www.umeaenergi.se/Fjaerrvaerme/Foeretag/Fjaerrvaermens-miljoedata.ept</t>
  </si>
  <si>
    <t>www.vaggerydsenergi.com</t>
  </si>
  <si>
    <t>http://www.varbergenergi.se/?id=2535</t>
  </si>
  <si>
    <t>http://www.vimmerbyenergi.se/225/Fjarrvarme.html</t>
  </si>
  <si>
    <t>www.varmevarden.se</t>
  </si>
  <si>
    <t>http://www.veab.se/Vaerme-och-kyla.aspx</t>
  </si>
  <si>
    <t>http://www.c4energi.se/</t>
  </si>
  <si>
    <t>http://www.g-varmeverk.com/</t>
  </si>
  <si>
    <t>http://www.hem.se/</t>
  </si>
  <si>
    <t>http://www.hemab.se/fjarrvarme</t>
  </si>
  <si>
    <t>http://www.kalmarenergi.se</t>
  </si>
  <si>
    <t>www.luleaenergi.se/</t>
  </si>
  <si>
    <t>http://www.norrtelje-energi.se/</t>
  </si>
  <si>
    <t>http://www.oxeloenergi.se/</t>
  </si>
  <si>
    <t>http://rindi.se/</t>
  </si>
  <si>
    <t>http://www.telge.se/</t>
  </si>
  <si>
    <t>http://www.uddevallaenergi.se/</t>
  </si>
  <si>
    <t>http://www.vetabvetlanda.se/vanstermeny/verksamheter/fjarrvarme/miljo/</t>
  </si>
  <si>
    <t>http://www.mteab.net/toppmeny/fjarrvarme</t>
  </si>
  <si>
    <t>http://www.vastervik.se/</t>
  </si>
  <si>
    <t>http://www.oresundskraft.se/</t>
  </si>
  <si>
    <t>Verkningsgrad kvv</t>
  </si>
  <si>
    <t>Summa tillförd energi exklusive rökgaskondensering</t>
  </si>
  <si>
    <t>Andel av bränsle i kvv som allokerats till värme, exklusive rökgaskondensering och hjälpel</t>
  </si>
  <si>
    <t>Summa justerad allokerad tillförd energi (utan hjälpel och rökgaskondensering):</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</si>
  <si>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</si>
  <si>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</si>
  <si>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</si>
  <si>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</si>
  <si>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</si>
  <si>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</si>
  <si>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</si>
  <si>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</si>
  <si>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</si>
  <si>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</si>
  <si>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</si>
  <si>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</si>
  <si>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</si>
  <si>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</si>
  <si>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</si>
  <si>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</si>
  <si>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</si>
  <si>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</si>
  <si>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</si>
  <si>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</si>
  <si>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</si>
  <si>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</si>
  <si>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</si>
  <si>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</si>
  <si>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</si>
  <si>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</si>
  <si>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</si>
  <si>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</si>
  <si>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</si>
  <si>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</si>
  <si>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</si>
  <si>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</si>
  <si>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</si>
  <si>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</si>
  <si>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</si>
  <si>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Ursprungsmärkning av el</t>
  </si>
  <si>
    <t>Lokala miljövärden 2013</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</si>
  <si>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</si>
  <si>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</si>
  <si>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</si>
  <si>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</si>
  <si>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</si>
  <si>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</si>
  <si>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</si>
  <si>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</si>
  <si>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</si>
  <si>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</si>
  <si>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</si>
  <si>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</si>
  <si>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Rökgaskondensering från fil - dubbelt så stor som verklig rökgaskond.</t>
  </si>
  <si>
    <t>För kontroll: totalsumma m halverad rökgaskond minus hjälpel kvv, som kommer med dubbelt</t>
  </si>
  <si>
    <t>Inklusive rökgaskondensering för 2011, 2012 och 2013</t>
  </si>
  <si>
    <t>Bränslen allokerade till el:</t>
  </si>
  <si>
    <t>Total andel bränsle allokerat till el, exklusive hjälpel och rökgaskondensering</t>
  </si>
  <si>
    <t>Totalt bränsle allokerat till el, exklusive hjälpel</t>
  </si>
  <si>
    <t>Total bränsle allokerat till värme, exklusive hjälpel och rökgaskondensering</t>
  </si>
  <si>
    <t>kontroll:</t>
  </si>
  <si>
    <t>De har inte rapporterat in någon rökgaskondensering i de justerade allokerade värdena. Lade till det i kvalitestnyckeln, eftersom det fanns med i excelfilen med uppgifter om kvv som jag fått. Lade till det i kvalitetsnyckeln 140611 (var tvungen att låsa upp deras miljövärden)</t>
  </si>
  <si>
    <t>Primärenergifaktor använd el</t>
  </si>
  <si>
    <t>Koldioxidekvivalenter använd el</t>
  </si>
  <si>
    <t>Fossilandel använd el</t>
  </si>
  <si>
    <t>De hade rapporterat in avfallsgas både under prod hetvatten och köpt hetvatten. Det var avfallsgas från stålind. Ändrade därför det till spillvärme i kval nycklen för att få rätt emissionsfaktorer, och ändrade det till avfallsgas fr stålind i fliken "totalt" /ÅL 140613</t>
  </si>
  <si>
    <t>Har mailat. Inga miljövärden för köpt prodspec angivna. Dessutom DS på hjälpel. Fyllde i värdena för Karlstads totalmix och ändrade DS till ET/ ÅL 140605.</t>
  </si>
  <si>
    <t>Miljövärden hämtade 140616</t>
  </si>
  <si>
    <t>Stod "nej" i uttaget, men är kval.granskade, ändrade tillbaka det i kval.nyckeln</t>
  </si>
  <si>
    <t>http://www.eon.se/privatkund/Produkter-och-priser/Fjarrvarme/Miljovarden/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</si>
</sst>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71"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9"/>
      <color indexed="81"/>
      <name val="Tahoma"/>
      <family val="2"/>
    </font>
    <font>
      <sz val="9"/>
      <color indexed="81"/>
      <name val="Tahoma"/>
      <family val="2"/>
    </font>
    <font>
      <b/>
      <i/>
      <sz val="11"/>
      <color indexed="8"/>
      <name val="Calibri"/>
      <family val="2"/>
    </font>
    <font>
      <i/>
      <sz val="11"/>
      <color indexed="8"/>
      <name val="Calibri"/>
      <family val="2"/>
    </font>
    <font>
      <sz val="11"/>
      <color theme="0" tint="-0.499984740745262"/>
      <name val="Calibri"/>
      <family val="2"/>
    </font>
    <font>
      <b/>
      <sz val="14"/>
      <color indexed="8"/>
      <name val="Calibri"/>
      <family val="2"/>
    </font>
    <font>
      <sz val="16"/>
      <color indexed="8"/>
      <name val="Calibri"/>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b/>
      <sz val="10"/>
      <name val="Arial"/>
      <family val="2"/>
    </font>
    <font>
      <sz val="10"/>
      <color theme="0" tint="-0.499984740745262"/>
      <name val="Arial"/>
      <family val="2"/>
    </font>
    <font>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8"/>
      <color indexed="8"/>
      <name val="Calibri"/>
      <family val="2"/>
    </font>
    <font>
      <sz val="11"/>
      <color theme="0" tint="-0.14999847407452621"/>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6" tint="0.59999389629810485"/>
        <bgColor indexed="64"/>
      </patternFill>
    </fill>
    <fill>
      <patternFill patternType="solid">
        <fgColor theme="3"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9" fontId="28" fillId="0" borderId="0" applyFont="0" applyFill="0" applyBorder="0" applyAlignment="0" applyProtection="0"/>
    <xf numFmtId="0" fontId="28" fillId="0" borderId="0"/>
    <xf numFmtId="0" fontId="7" fillId="0" borderId="0"/>
    <xf numFmtId="0" fontId="6" fillId="0" borderId="0"/>
    <xf numFmtId="9" fontId="28"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8" fillId="0" borderId="0"/>
    <xf numFmtId="0" fontId="44" fillId="0" borderId="0"/>
    <xf numFmtId="0" fontId="28" fillId="0" borderId="0"/>
    <xf numFmtId="9"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84">
    <xf numFmtId="0" fontId="0" fillId="0" borderId="0" xfId="0"/>
    <xf numFmtId="0" fontId="25" fillId="0" borderId="0" xfId="0" applyFont="1" applyAlignment="1">
      <alignment vertical="top" wrapText="1"/>
    </xf>
    <xf numFmtId="0" fontId="26" fillId="0" borderId="10" xfId="42" applyFont="1" applyFill="1" applyBorder="1"/>
    <xf numFmtId="0" fontId="0" fillId="0" borderId="0" xfId="0" applyNumberFormat="1" applyFont="1" applyFill="1" applyBorder="1" applyAlignment="1" applyProtection="1"/>
    <xf numFmtId="0" fontId="28" fillId="33" borderId="0" xfId="44" applyFont="1" applyFill="1" applyAlignment="1">
      <alignment vertical="top" wrapText="1"/>
    </xf>
    <xf numFmtId="0" fontId="25" fillId="33" borderId="0" xfId="44" applyFont="1" applyFill="1" applyAlignment="1">
      <alignment vertical="top" wrapText="1"/>
    </xf>
    <xf numFmtId="0" fontId="28" fillId="0" borderId="0" xfId="44"/>
    <xf numFmtId="0" fontId="25" fillId="0" borderId="0" xfId="44" applyFont="1" applyAlignment="1">
      <alignment vertical="top" wrapText="1"/>
    </xf>
    <xf numFmtId="0" fontId="28" fillId="0" borderId="0" xfId="44" applyFont="1" applyAlignment="1">
      <alignment vertical="top" wrapText="1"/>
    </xf>
    <xf numFmtId="0" fontId="31" fillId="0" borderId="0" xfId="44" applyFont="1" applyAlignment="1">
      <alignment vertical="top" wrapText="1"/>
    </xf>
    <xf numFmtId="0" fontId="32" fillId="0" borderId="0" xfId="44" applyFont="1" applyAlignment="1">
      <alignment vertical="top" wrapText="1"/>
    </xf>
    <xf numFmtId="0" fontId="25" fillId="35" borderId="11" xfId="0" applyFont="1" applyFill="1" applyBorder="1" applyAlignment="1">
      <alignment vertical="top" wrapText="1"/>
    </xf>
    <xf numFmtId="0" fontId="25" fillId="36" borderId="0" xfId="0" applyFont="1" applyFill="1" applyAlignment="1">
      <alignment vertical="top" wrapText="1"/>
    </xf>
    <xf numFmtId="0" fontId="0" fillId="0" borderId="0" xfId="0" applyAlignment="1">
      <alignment wrapText="1"/>
    </xf>
    <xf numFmtId="0" fontId="28" fillId="34" borderId="0" xfId="44" applyFill="1" applyAlignment="1">
      <alignment wrapText="1"/>
    </xf>
    <xf numFmtId="0" fontId="28" fillId="0" borderId="0" xfId="44" applyAlignment="1">
      <alignment wrapText="1"/>
    </xf>
    <xf numFmtId="0" fontId="28" fillId="34" borderId="0" xfId="44" applyFill="1" applyAlignment="1"/>
    <xf numFmtId="0" fontId="0" fillId="37" borderId="0" xfId="0" applyFill="1" applyAlignment="1">
      <alignment wrapText="1"/>
    </xf>
    <xf numFmtId="0" fontId="28" fillId="0" borderId="0" xfId="44" applyNumberFormat="1" applyFont="1" applyFill="1" applyBorder="1" applyAlignment="1" applyProtection="1">
      <alignment wrapText="1"/>
    </xf>
    <xf numFmtId="0" fontId="32" fillId="0" borderId="0" xfId="44" applyNumberFormat="1" applyFont="1" applyFill="1" applyBorder="1" applyAlignment="1" applyProtection="1">
      <alignment wrapText="1"/>
    </xf>
    <xf numFmtId="0" fontId="28" fillId="0" borderId="0" xfId="44" applyNumberFormat="1" applyFont="1" applyFill="1" applyBorder="1" applyAlignment="1" applyProtection="1"/>
    <xf numFmtId="9" fontId="28" fillId="0" borderId="0" xfId="43" applyFont="1" applyFill="1" applyBorder="1" applyAlignment="1" applyProtection="1"/>
    <xf numFmtId="0" fontId="0" fillId="0" borderId="0" xfId="44" applyNumberFormat="1" applyFont="1" applyFill="1" applyBorder="1" applyAlignment="1" applyProtection="1"/>
    <xf numFmtId="0" fontId="0" fillId="0" borderId="0" xfId="0" applyFill="1" applyAlignment="1">
      <alignment wrapText="1"/>
    </xf>
    <xf numFmtId="0" fontId="32" fillId="37" borderId="0" xfId="0" applyFont="1" applyFill="1" applyAlignment="1">
      <alignment wrapText="1"/>
    </xf>
    <xf numFmtId="0" fontId="32" fillId="0" borderId="0" xfId="0" applyFont="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7" fillId="0" borderId="0" xfId="45"/>
    <xf numFmtId="0" fontId="7" fillId="0" borderId="0" xfId="45" applyAlignment="1">
      <alignment wrapText="1"/>
    </xf>
    <xf numFmtId="9" fontId="28" fillId="0" borderId="0" xfId="43" applyFont="1"/>
    <xf numFmtId="0" fontId="0" fillId="33" borderId="0" xfId="44" applyFont="1" applyFill="1" applyAlignment="1">
      <alignment vertical="top" wrapText="1"/>
    </xf>
    <xf numFmtId="0" fontId="33" fillId="33" borderId="0" xfId="44" applyFont="1" applyFill="1" applyAlignment="1">
      <alignment vertical="top" wrapText="1"/>
    </xf>
    <xf numFmtId="0" fontId="33" fillId="0" borderId="0" xfId="44" applyFont="1"/>
    <xf numFmtId="0" fontId="33" fillId="38" borderId="0" xfId="44" applyFont="1" applyFill="1"/>
    <xf numFmtId="0" fontId="28" fillId="0" borderId="0" xfId="44" applyFill="1" applyAlignment="1">
      <alignment wrapText="1"/>
    </xf>
    <xf numFmtId="0" fontId="0" fillId="38" borderId="0" xfId="0" applyNumberFormat="1" applyFont="1" applyFill="1" applyBorder="1" applyAlignment="1" applyProtection="1"/>
    <xf numFmtId="0" fontId="0" fillId="0" borderId="0" xfId="0" applyFill="1"/>
    <xf numFmtId="0" fontId="28" fillId="0" borderId="0" xfId="44" applyFill="1"/>
    <xf numFmtId="0" fontId="33" fillId="0" borderId="0" xfId="44" applyFont="1" applyFill="1"/>
    <xf numFmtId="9" fontId="28" fillId="0" borderId="0" xfId="43" applyFont="1" applyFill="1"/>
    <xf numFmtId="0" fontId="32" fillId="0" borderId="0" xfId="0" applyFont="1" applyFill="1"/>
    <xf numFmtId="0" fontId="0" fillId="0" borderId="0" xfId="44" applyFont="1" applyAlignment="1">
      <alignment vertical="top" wrapText="1"/>
    </xf>
    <xf numFmtId="0" fontId="0" fillId="0" borderId="0" xfId="44" applyFont="1"/>
    <xf numFmtId="0" fontId="23" fillId="0" borderId="0" xfId="46" applyFont="1"/>
    <xf numFmtId="0" fontId="6" fillId="0" borderId="0" xfId="46"/>
    <xf numFmtId="0" fontId="0" fillId="39" borderId="0" xfId="0" applyFill="1"/>
    <xf numFmtId="0" fontId="0" fillId="0" borderId="0" xfId="44" applyFont="1" applyFill="1"/>
    <xf numFmtId="0" fontId="34" fillId="0" borderId="0" xfId="0" applyFont="1" applyFill="1" applyAlignment="1">
      <alignment wrapText="1"/>
    </xf>
    <xf numFmtId="0" fontId="34" fillId="37" borderId="0" xfId="0" applyFont="1" applyFill="1" applyAlignment="1">
      <alignment wrapText="1"/>
    </xf>
    <xf numFmtId="0" fontId="35" fillId="0" borderId="0" xfId="0" applyFont="1" applyAlignment="1">
      <alignment wrapText="1"/>
    </xf>
    <xf numFmtId="0" fontId="23" fillId="40" borderId="12" xfId="0" applyFont="1" applyFill="1" applyBorder="1"/>
    <xf numFmtId="0" fontId="0" fillId="40" borderId="12" xfId="0" applyFill="1" applyBorder="1"/>
    <xf numFmtId="0" fontId="0" fillId="40" borderId="12" xfId="0" applyFill="1" applyBorder="1" applyAlignment="1">
      <alignment wrapText="1"/>
    </xf>
    <xf numFmtId="0" fontId="38" fillId="0" borderId="0" xfId="0" applyFont="1"/>
    <xf numFmtId="9" fontId="0" fillId="0" borderId="0" xfId="43" applyFont="1"/>
    <xf numFmtId="0" fontId="0" fillId="0" borderId="0" xfId="43" applyNumberFormat="1" applyFont="1"/>
    <xf numFmtId="0" fontId="0" fillId="0" borderId="0" xfId="0" applyFont="1" applyAlignment="1">
      <alignment vertical="top" wrapText="1"/>
    </xf>
    <xf numFmtId="0" fontId="25" fillId="33" borderId="0" xfId="0" applyFont="1" applyFill="1" applyAlignment="1">
      <alignment vertical="top" wrapText="1"/>
    </xf>
    <xf numFmtId="0" fontId="0" fillId="33" borderId="0" xfId="0" applyFill="1"/>
    <xf numFmtId="0" fontId="39" fillId="0" borderId="0" xfId="46" applyFont="1"/>
    <xf numFmtId="0" fontId="40" fillId="0" borderId="0" xfId="46" applyFont="1"/>
    <xf numFmtId="0" fontId="41" fillId="0" borderId="0" xfId="46" applyFont="1" applyAlignment="1">
      <alignment horizontal="center" vertical="center" wrapText="1"/>
    </xf>
    <xf numFmtId="0" fontId="42" fillId="0" borderId="0" xfId="46" applyFont="1" applyAlignment="1">
      <alignment horizontal="center" vertical="center" wrapText="1"/>
    </xf>
    <xf numFmtId="0" fontId="25" fillId="0" borderId="0" xfId="46" applyFont="1" applyAlignment="1">
      <alignment vertical="top" wrapText="1"/>
    </xf>
    <xf numFmtId="0" fontId="43" fillId="0" borderId="0" xfId="46" applyFont="1"/>
    <xf numFmtId="0" fontId="6" fillId="0" borderId="0" xfId="46" applyAlignment="1">
      <alignment horizontal="center"/>
    </xf>
    <xf numFmtId="0" fontId="6" fillId="0" borderId="0" xfId="46" applyAlignment="1">
      <alignment horizontal="right"/>
    </xf>
    <xf numFmtId="9" fontId="28" fillId="41" borderId="0" xfId="48" applyFont="1" applyFill="1" applyBorder="1" applyAlignment="1" applyProtection="1">
      <alignment horizontal="left"/>
      <protection hidden="1"/>
    </xf>
    <xf numFmtId="0" fontId="6" fillId="0" borderId="0" xfId="45" applyFont="1"/>
    <xf numFmtId="0" fontId="5" fillId="0" borderId="0" xfId="49"/>
    <xf numFmtId="0" fontId="42" fillId="0" borderId="0" xfId="49" applyFont="1" applyAlignment="1">
      <alignment horizontal="center" vertical="center" wrapText="1"/>
    </xf>
    <xf numFmtId="0" fontId="42" fillId="42" borderId="0" xfId="49" applyFont="1" applyFill="1" applyAlignment="1">
      <alignment horizontal="center" vertical="center" wrapText="1"/>
    </xf>
    <xf numFmtId="0" fontId="44" fillId="0" borderId="0" xfId="49" applyFont="1"/>
    <xf numFmtId="0" fontId="43" fillId="0" borderId="0" xfId="49" applyFont="1" applyAlignment="1">
      <alignment wrapText="1"/>
    </xf>
    <xf numFmtId="0" fontId="44" fillId="43" borderId="0" xfId="49" applyFont="1" applyFill="1" applyAlignment="1">
      <alignment wrapText="1"/>
    </xf>
    <xf numFmtId="0" fontId="44" fillId="43" borderId="0" xfId="49" applyFont="1" applyFill="1"/>
    <xf numFmtId="0" fontId="45" fillId="43" borderId="0" xfId="49" applyFont="1" applyFill="1" applyAlignment="1">
      <alignment wrapText="1"/>
    </xf>
    <xf numFmtId="0" fontId="42" fillId="43" borderId="0" xfId="49" applyFont="1" applyFill="1" applyAlignment="1">
      <alignment wrapText="1"/>
    </xf>
    <xf numFmtId="0" fontId="5" fillId="43" borderId="0" xfId="49" applyFill="1"/>
    <xf numFmtId="0" fontId="5" fillId="43" borderId="0" xfId="49" applyFill="1" applyAlignment="1">
      <alignment wrapText="1"/>
    </xf>
    <xf numFmtId="0" fontId="43" fillId="0" borderId="0" xfId="49" applyFont="1"/>
    <xf numFmtId="9" fontId="44" fillId="0" borderId="0" xfId="50" applyFont="1"/>
    <xf numFmtId="0" fontId="44" fillId="40" borderId="0" xfId="49" applyFont="1" applyFill="1"/>
    <xf numFmtId="9" fontId="44" fillId="40" borderId="0" xfId="50" applyFont="1" applyFill="1"/>
    <xf numFmtId="0" fontId="44" fillId="37" borderId="0" xfId="49" applyFont="1" applyFill="1"/>
    <xf numFmtId="0" fontId="44" fillId="38" borderId="0" xfId="49" applyFont="1" applyFill="1"/>
    <xf numFmtId="164" fontId="23" fillId="45" borderId="0" xfId="49" applyNumberFormat="1" applyFont="1" applyFill="1" applyBorder="1"/>
    <xf numFmtId="0" fontId="44" fillId="0" borderId="0" xfId="49" applyFont="1" applyFill="1"/>
    <xf numFmtId="0" fontId="5" fillId="0" borderId="0" xfId="45" applyFont="1" applyAlignment="1">
      <alignment wrapText="1"/>
    </xf>
    <xf numFmtId="0" fontId="44" fillId="0" borderId="0" xfId="0" applyFont="1" applyFill="1"/>
    <xf numFmtId="0" fontId="42" fillId="40" borderId="0" xfId="0" applyFont="1" applyFill="1"/>
    <xf numFmtId="0" fontId="44" fillId="37" borderId="0" xfId="0" applyFont="1" applyFill="1"/>
    <xf numFmtId="0" fontId="42" fillId="0" borderId="0" xfId="0" applyFont="1"/>
    <xf numFmtId="0" fontId="44" fillId="0" borderId="0" xfId="0" applyFont="1"/>
    <xf numFmtId="0" fontId="0" fillId="44" borderId="0" xfId="0" applyNumberFormat="1" applyFont="1" applyFill="1" applyBorder="1" applyAlignment="1" applyProtection="1"/>
    <xf numFmtId="0" fontId="42" fillId="0" borderId="0" xfId="49" applyFont="1" applyFill="1" applyAlignment="1">
      <alignment horizontal="center" vertical="center" wrapText="1"/>
    </xf>
    <xf numFmtId="0" fontId="5" fillId="39" borderId="0" xfId="49" applyFill="1"/>
    <xf numFmtId="0" fontId="43" fillId="40" borderId="0" xfId="49" applyFont="1" applyFill="1"/>
    <xf numFmtId="0" fontId="43" fillId="37" borderId="0" xfId="49" applyFont="1" applyFill="1"/>
    <xf numFmtId="0" fontId="23" fillId="45" borderId="13" xfId="49" applyFont="1" applyFill="1" applyBorder="1" applyAlignment="1">
      <alignment horizontal="left"/>
    </xf>
    <xf numFmtId="0" fontId="23" fillId="45" borderId="13" xfId="49" applyFont="1" applyFill="1" applyBorder="1" applyAlignment="1">
      <alignment horizontal="left" vertical="center"/>
    </xf>
    <xf numFmtId="0" fontId="23" fillId="45" borderId="13" xfId="49" applyFont="1" applyFill="1" applyBorder="1" applyAlignment="1">
      <alignment horizontal="center" vertical="center"/>
    </xf>
    <xf numFmtId="164" fontId="5" fillId="45" borderId="14" xfId="49" applyNumberFormat="1" applyFill="1" applyBorder="1"/>
    <xf numFmtId="9" fontId="0" fillId="45" borderId="0" xfId="50" applyFont="1" applyFill="1" applyBorder="1"/>
    <xf numFmtId="165" fontId="0" fillId="45" borderId="0" xfId="50" applyNumberFormat="1" applyFont="1" applyFill="1" applyBorder="1"/>
    <xf numFmtId="164" fontId="5" fillId="45" borderId="0" xfId="49" applyNumberFormat="1" applyFill="1" applyBorder="1" applyAlignment="1">
      <alignment horizontal="center"/>
    </xf>
    <xf numFmtId="164" fontId="5" fillId="45" borderId="0" xfId="49" applyNumberFormat="1" applyFill="1" applyBorder="1"/>
    <xf numFmtId="164" fontId="5" fillId="45" borderId="15" xfId="49" applyNumberFormat="1" applyFill="1" applyBorder="1"/>
    <xf numFmtId="164" fontId="5" fillId="45" borderId="16" xfId="49" applyNumberFormat="1" applyFill="1" applyBorder="1"/>
    <xf numFmtId="164" fontId="5" fillId="45" borderId="13" xfId="49" applyNumberFormat="1" applyFill="1" applyBorder="1" applyAlignment="1">
      <alignment horizontal="center"/>
    </xf>
    <xf numFmtId="164" fontId="5" fillId="45" borderId="13" xfId="49" applyNumberFormat="1" applyFill="1" applyBorder="1"/>
    <xf numFmtId="164" fontId="5" fillId="45" borderId="17" xfId="49" applyNumberFormat="1" applyFill="1" applyBorder="1"/>
    <xf numFmtId="164" fontId="23" fillId="45" borderId="12" xfId="49" applyNumberFormat="1" applyFont="1" applyFill="1" applyBorder="1"/>
    <xf numFmtId="9" fontId="23" fillId="45" borderId="18" xfId="50" applyFont="1" applyFill="1" applyBorder="1"/>
    <xf numFmtId="0" fontId="23" fillId="45" borderId="19" xfId="50" applyNumberFormat="1" applyFont="1" applyFill="1" applyBorder="1"/>
    <xf numFmtId="164" fontId="23" fillId="45" borderId="0" xfId="49" applyNumberFormat="1" applyFont="1" applyFill="1" applyBorder="1" applyAlignment="1">
      <alignment horizontal="center"/>
    </xf>
    <xf numFmtId="164" fontId="23" fillId="45" borderId="15" xfId="49" applyNumberFormat="1" applyFont="1" applyFill="1" applyBorder="1"/>
    <xf numFmtId="164" fontId="5" fillId="45" borderId="12" xfId="49" applyNumberFormat="1" applyFill="1" applyBorder="1"/>
    <xf numFmtId="164" fontId="23" fillId="46" borderId="0" xfId="49" applyNumberFormat="1" applyFont="1" applyFill="1" applyBorder="1" applyAlignment="1">
      <alignment horizontal="center"/>
    </xf>
    <xf numFmtId="0" fontId="5" fillId="45" borderId="20" xfId="49" applyFill="1" applyBorder="1"/>
    <xf numFmtId="0" fontId="5" fillId="45" borderId="13" xfId="49" applyFill="1" applyBorder="1"/>
    <xf numFmtId="9" fontId="23" fillId="45" borderId="13" xfId="50" applyFont="1" applyFill="1" applyBorder="1"/>
    <xf numFmtId="9" fontId="0" fillId="45" borderId="13" xfId="50" applyFont="1" applyFill="1" applyBorder="1"/>
    <xf numFmtId="9" fontId="0" fillId="45" borderId="17" xfId="50" applyFont="1" applyFill="1" applyBorder="1"/>
    <xf numFmtId="165" fontId="5" fillId="0" borderId="0" xfId="49" applyNumberFormat="1"/>
    <xf numFmtId="0" fontId="5" fillId="0" borderId="0" xfId="49" applyFill="1"/>
    <xf numFmtId="0" fontId="5" fillId="0" borderId="0" xfId="49" applyFill="1" applyAlignment="1">
      <alignment horizontal="right"/>
    </xf>
    <xf numFmtId="0" fontId="5" fillId="46" borderId="0" xfId="49" applyFill="1"/>
    <xf numFmtId="0" fontId="23" fillId="45" borderId="0" xfId="50" applyNumberFormat="1" applyFont="1" applyFill="1" applyBorder="1"/>
    <xf numFmtId="165" fontId="0" fillId="45" borderId="19" xfId="50" applyNumberFormat="1" applyFont="1" applyFill="1" applyBorder="1"/>
    <xf numFmtId="164" fontId="23" fillId="45" borderId="19" xfId="49" applyNumberFormat="1" applyFont="1" applyFill="1" applyBorder="1" applyAlignment="1">
      <alignment horizontal="center"/>
    </xf>
    <xf numFmtId="9" fontId="25" fillId="45" borderId="18" xfId="50" applyFont="1" applyFill="1" applyBorder="1"/>
    <xf numFmtId="9" fontId="25" fillId="45" borderId="12" xfId="50" applyFont="1" applyFill="1" applyBorder="1"/>
    <xf numFmtId="0" fontId="23" fillId="45" borderId="13" xfId="49" applyFont="1" applyFill="1" applyBorder="1" applyAlignment="1">
      <alignment horizontal="left" vertical="center" wrapText="1"/>
    </xf>
    <xf numFmtId="0" fontId="0" fillId="38" borderId="0" xfId="0" applyFill="1"/>
    <xf numFmtId="0" fontId="0" fillId="35" borderId="0" xfId="0" applyFill="1"/>
    <xf numFmtId="0" fontId="0" fillId="39" borderId="0" xfId="0" applyNumberFormat="1" applyFont="1" applyFill="1" applyBorder="1" applyAlignment="1" applyProtection="1"/>
    <xf numFmtId="0" fontId="3" fillId="38" borderId="0" xfId="64" applyFill="1" applyAlignment="1">
      <alignment wrapText="1"/>
    </xf>
    <xf numFmtId="0" fontId="3" fillId="0" borderId="0" xfId="64" applyAlignment="1">
      <alignment wrapText="1"/>
    </xf>
    <xf numFmtId="0" fontId="3" fillId="0" borderId="0" xfId="64"/>
    <xf numFmtId="9" fontId="0" fillId="0" borderId="0" xfId="65" applyFont="1"/>
    <xf numFmtId="0" fontId="49" fillId="0" borderId="0" xfId="66"/>
    <xf numFmtId="0" fontId="0" fillId="42" borderId="0" xfId="0" applyFill="1"/>
    <xf numFmtId="0" fontId="49" fillId="42" borderId="0" xfId="66" applyFill="1"/>
    <xf numFmtId="0" fontId="3" fillId="42" borderId="0" xfId="64" applyFill="1"/>
    <xf numFmtId="0" fontId="0" fillId="0" borderId="0" xfId="44" applyNumberFormat="1" applyFont="1" applyFill="1" applyBorder="1" applyAlignment="1" applyProtection="1">
      <alignment wrapText="1"/>
    </xf>
    <xf numFmtId="0" fontId="0" fillId="38" borderId="0" xfId="0" applyFill="1" applyAlignment="1">
      <alignment wrapText="1"/>
    </xf>
    <xf numFmtId="0" fontId="2" fillId="0" borderId="0" xfId="67" applyAlignment="1">
      <alignment wrapText="1"/>
    </xf>
    <xf numFmtId="0" fontId="2" fillId="47" borderId="0" xfId="67" applyFill="1"/>
    <xf numFmtId="0" fontId="2" fillId="0" borderId="0" xfId="67"/>
    <xf numFmtId="0" fontId="2" fillId="43" borderId="0" xfId="67" applyFill="1" applyAlignment="1">
      <alignment wrapText="1"/>
    </xf>
    <xf numFmtId="0" fontId="2" fillId="0" borderId="0" xfId="67" applyFill="1" applyAlignment="1">
      <alignment wrapText="1"/>
    </xf>
    <xf numFmtId="49" fontId="50" fillId="48" borderId="21" xfId="68" applyNumberFormat="1" applyFont="1" applyFill="1" applyBorder="1" applyAlignment="1">
      <alignment wrapText="1"/>
    </xf>
    <xf numFmtId="49" fontId="50" fillId="48" borderId="22" xfId="68" applyNumberFormat="1" applyFont="1" applyFill="1" applyBorder="1" applyAlignment="1">
      <alignment wrapText="1"/>
    </xf>
    <xf numFmtId="49" fontId="50" fillId="48" borderId="0" xfId="68" applyNumberFormat="1" applyFont="1" applyFill="1" applyBorder="1" applyAlignment="1">
      <alignment wrapText="1"/>
    </xf>
    <xf numFmtId="0" fontId="2" fillId="49" borderId="0" xfId="67" applyFill="1"/>
    <xf numFmtId="0" fontId="2" fillId="50" borderId="0" xfId="67" applyFill="1"/>
    <xf numFmtId="0" fontId="2" fillId="0" borderId="0" xfId="67" applyFill="1"/>
    <xf numFmtId="166" fontId="2" fillId="0" borderId="0" xfId="67" applyNumberFormat="1"/>
    <xf numFmtId="0" fontId="2" fillId="42" borderId="0" xfId="67" applyFill="1"/>
    <xf numFmtId="0" fontId="2" fillId="41" borderId="0" xfId="67" applyFill="1" applyProtection="1">
      <protection hidden="1"/>
    </xf>
    <xf numFmtId="0" fontId="51" fillId="41" borderId="0" xfId="70" applyFont="1" applyFill="1" applyProtection="1">
      <protection hidden="1"/>
    </xf>
    <xf numFmtId="0" fontId="44" fillId="41" borderId="0" xfId="69" applyFill="1" applyProtection="1">
      <protection hidden="1"/>
    </xf>
    <xf numFmtId="0" fontId="52" fillId="41" borderId="0" xfId="70" applyFont="1" applyFill="1" applyProtection="1">
      <protection hidden="1"/>
    </xf>
    <xf numFmtId="0" fontId="44" fillId="41" borderId="0" xfId="69" applyFont="1" applyFill="1" applyProtection="1">
      <protection hidden="1"/>
    </xf>
    <xf numFmtId="0" fontId="53" fillId="41" borderId="0" xfId="69" applyFont="1" applyFill="1" applyProtection="1">
      <protection hidden="1"/>
    </xf>
    <xf numFmtId="0" fontId="54" fillId="41" borderId="0" xfId="70" applyFont="1" applyFill="1" applyProtection="1">
      <protection hidden="1"/>
    </xf>
    <xf numFmtId="0" fontId="44" fillId="41" borderId="0" xfId="69" applyFill="1" applyProtection="1">
      <protection locked="0" hidden="1"/>
    </xf>
    <xf numFmtId="0" fontId="28" fillId="51" borderId="0" xfId="70" applyFill="1" applyBorder="1" applyProtection="1">
      <protection hidden="1"/>
    </xf>
    <xf numFmtId="0" fontId="2" fillId="51" borderId="0" xfId="67" applyFill="1" applyProtection="1">
      <protection hidden="1"/>
    </xf>
    <xf numFmtId="0" fontId="32" fillId="51" borderId="0" xfId="70" applyFont="1" applyFill="1" applyBorder="1" applyProtection="1">
      <protection hidden="1"/>
    </xf>
    <xf numFmtId="0" fontId="58" fillId="51" borderId="0" xfId="70" applyFont="1" applyFill="1" applyBorder="1" applyAlignment="1" applyProtection="1">
      <alignment horizontal="center"/>
      <protection hidden="1"/>
    </xf>
    <xf numFmtId="0" fontId="28" fillId="51" borderId="0" xfId="70" applyFont="1" applyFill="1" applyBorder="1" applyProtection="1">
      <protection hidden="1"/>
    </xf>
    <xf numFmtId="0" fontId="28" fillId="51" borderId="0" xfId="70" applyFill="1" applyBorder="1" applyAlignment="1" applyProtection="1">
      <alignment horizontal="center"/>
      <protection hidden="1"/>
    </xf>
    <xf numFmtId="0" fontId="57" fillId="51" borderId="0" xfId="70" applyFont="1" applyFill="1" applyBorder="1" applyProtection="1">
      <protection hidden="1"/>
    </xf>
    <xf numFmtId="0" fontId="25" fillId="51" borderId="0" xfId="70" applyFont="1" applyFill="1" applyBorder="1" applyProtection="1">
      <protection hidden="1"/>
    </xf>
    <xf numFmtId="0" fontId="44" fillId="51" borderId="0" xfId="69" applyFill="1" applyBorder="1" applyProtection="1">
      <protection hidden="1"/>
    </xf>
    <xf numFmtId="0" fontId="25" fillId="51" borderId="0" xfId="70" applyFont="1" applyFill="1" applyBorder="1" applyAlignment="1" applyProtection="1">
      <alignment horizontal="left"/>
      <protection hidden="1"/>
    </xf>
    <xf numFmtId="0" fontId="58" fillId="51" borderId="0" xfId="70" applyFont="1" applyFill="1" applyBorder="1" applyProtection="1">
      <protection hidden="1"/>
    </xf>
    <xf numFmtId="2" fontId="28" fillId="41" borderId="0" xfId="70" applyNumberFormat="1" applyFill="1" applyBorder="1" applyAlignment="1" applyProtection="1">
      <alignment horizontal="left"/>
      <protection hidden="1"/>
    </xf>
    <xf numFmtId="1" fontId="28" fillId="41" borderId="0" xfId="70" applyNumberFormat="1" applyFill="1" applyBorder="1" applyAlignment="1" applyProtection="1">
      <alignment horizontal="left"/>
      <protection hidden="1"/>
    </xf>
    <xf numFmtId="0" fontId="58" fillId="41" borderId="0" xfId="70" applyFont="1" applyFill="1" applyBorder="1" applyProtection="1">
      <protection hidden="1"/>
    </xf>
    <xf numFmtId="9" fontId="28" fillId="41" borderId="0" xfId="71" applyFont="1" applyFill="1" applyBorder="1" applyAlignment="1" applyProtection="1">
      <alignment horizontal="left"/>
      <protection hidden="1"/>
    </xf>
    <xf numFmtId="9" fontId="28" fillId="51" borderId="0" xfId="70" applyNumberFormat="1" applyFill="1" applyBorder="1" applyAlignment="1" applyProtection="1">
      <alignment horizontal="center"/>
      <protection hidden="1"/>
    </xf>
    <xf numFmtId="2" fontId="28" fillId="51" borderId="0" xfId="70" applyNumberFormat="1" applyFill="1" applyBorder="1" applyAlignment="1" applyProtection="1">
      <alignment horizontal="center"/>
      <protection hidden="1"/>
    </xf>
    <xf numFmtId="0" fontId="59" fillId="51" borderId="0" xfId="70" applyFont="1" applyFill="1" applyBorder="1" applyProtection="1">
      <protection hidden="1"/>
    </xf>
    <xf numFmtId="0" fontId="60" fillId="51" borderId="0" xfId="70" applyFont="1" applyFill="1" applyBorder="1" applyProtection="1">
      <protection hidden="1"/>
    </xf>
    <xf numFmtId="0" fontId="61" fillId="51" borderId="0" xfId="70" applyFont="1" applyFill="1" applyBorder="1" applyProtection="1">
      <protection hidden="1"/>
    </xf>
    <xf numFmtId="1" fontId="28" fillId="51" borderId="0" xfId="70" applyNumberFormat="1" applyFill="1" applyBorder="1" applyAlignment="1" applyProtection="1">
      <alignment horizontal="center"/>
      <protection hidden="1"/>
    </xf>
    <xf numFmtId="1" fontId="28" fillId="41" borderId="0" xfId="70" applyNumberFormat="1" applyFont="1" applyFill="1" applyBorder="1" applyAlignment="1" applyProtection="1">
      <alignment horizontal="left"/>
      <protection hidden="1"/>
    </xf>
    <xf numFmtId="0" fontId="62" fillId="51" borderId="0" xfId="70" applyFont="1" applyFill="1" applyBorder="1" applyProtection="1">
      <protection hidden="1"/>
    </xf>
    <xf numFmtId="0" fontId="63" fillId="51" borderId="0" xfId="70" applyFont="1" applyFill="1" applyBorder="1" applyProtection="1">
      <protection hidden="1"/>
    </xf>
    <xf numFmtId="0" fontId="28" fillId="51" borderId="0" xfId="70" applyFill="1" applyBorder="1" applyAlignment="1" applyProtection="1">
      <alignment horizontal="left"/>
      <protection hidden="1"/>
    </xf>
    <xf numFmtId="0" fontId="57" fillId="51" borderId="0" xfId="70" applyFont="1" applyFill="1" applyBorder="1" applyAlignment="1" applyProtection="1">
      <protection hidden="1"/>
    </xf>
    <xf numFmtId="0" fontId="58" fillId="51" borderId="0" xfId="70" applyFont="1" applyFill="1" applyBorder="1" applyAlignment="1" applyProtection="1">
      <protection hidden="1"/>
    </xf>
    <xf numFmtId="0" fontId="61" fillId="51" borderId="0" xfId="70" applyFont="1" applyFill="1" applyBorder="1" applyAlignment="1" applyProtection="1">
      <alignment horizontal="left"/>
      <protection hidden="1"/>
    </xf>
    <xf numFmtId="2" fontId="58" fillId="51" borderId="0" xfId="70" applyNumberFormat="1" applyFont="1" applyFill="1" applyBorder="1" applyAlignment="1" applyProtection="1">
      <alignment horizontal="left"/>
      <protection hidden="1"/>
    </xf>
    <xf numFmtId="165" fontId="28" fillId="41" borderId="0" xfId="70" applyNumberFormat="1" applyFill="1" applyBorder="1" applyAlignment="1" applyProtection="1">
      <alignment horizontal="left"/>
      <protection hidden="1"/>
    </xf>
    <xf numFmtId="0" fontId="28" fillId="51" borderId="0" xfId="70" applyFill="1" applyBorder="1" applyAlignment="1" applyProtection="1">
      <protection hidden="1"/>
    </xf>
    <xf numFmtId="0" fontId="28" fillId="41" borderId="0" xfId="70" applyFill="1" applyBorder="1" applyProtection="1">
      <protection hidden="1"/>
    </xf>
    <xf numFmtId="0" fontId="66" fillId="51" borderId="0" xfId="70" applyFont="1" applyFill="1" applyBorder="1" applyProtection="1">
      <protection hidden="1"/>
    </xf>
    <xf numFmtId="9" fontId="28" fillId="51" borderId="0" xfId="71" applyFont="1" applyFill="1" applyBorder="1" applyProtection="1">
      <protection hidden="1"/>
    </xf>
    <xf numFmtId="0" fontId="67" fillId="51" borderId="0" xfId="70" applyFont="1" applyFill="1" applyBorder="1" applyProtection="1">
      <protection hidden="1"/>
    </xf>
    <xf numFmtId="0" fontId="28" fillId="52" borderId="0" xfId="70" applyFill="1" applyBorder="1" applyProtection="1">
      <protection hidden="1"/>
    </xf>
    <xf numFmtId="9" fontId="58" fillId="51" borderId="0" xfId="71" applyFont="1" applyFill="1" applyBorder="1" applyProtection="1">
      <protection hidden="1"/>
    </xf>
    <xf numFmtId="0" fontId="28" fillId="53" borderId="0" xfId="70" applyFill="1" applyBorder="1" applyProtection="1">
      <protection hidden="1"/>
    </xf>
    <xf numFmtId="0" fontId="28" fillId="54" borderId="0" xfId="70" applyFill="1" applyBorder="1" applyProtection="1">
      <protection hidden="1"/>
    </xf>
    <xf numFmtId="0" fontId="28" fillId="55" borderId="0" xfId="70" applyFill="1" applyBorder="1" applyProtection="1">
      <protection hidden="1"/>
    </xf>
    <xf numFmtId="0" fontId="28" fillId="56" borderId="0" xfId="70" applyFill="1" applyBorder="1" applyProtection="1">
      <protection hidden="1"/>
    </xf>
    <xf numFmtId="0" fontId="28" fillId="57" borderId="0" xfId="70" applyFill="1" applyBorder="1" applyProtection="1">
      <protection hidden="1"/>
    </xf>
    <xf numFmtId="0" fontId="28" fillId="58" borderId="0" xfId="70" applyFill="1" applyBorder="1" applyProtection="1">
      <protection hidden="1"/>
    </xf>
    <xf numFmtId="0" fontId="28" fillId="59" borderId="0" xfId="70" applyFill="1" applyBorder="1" applyProtection="1">
      <protection hidden="1"/>
    </xf>
    <xf numFmtId="0" fontId="28" fillId="60" borderId="0" xfId="70" applyFill="1" applyBorder="1" applyProtection="1">
      <protection hidden="1"/>
    </xf>
    <xf numFmtId="0" fontId="28" fillId="48" borderId="0" xfId="70" applyFill="1" applyBorder="1" applyProtection="1">
      <protection hidden="1"/>
    </xf>
    <xf numFmtId="0" fontId="28" fillId="61" borderId="0" xfId="70" applyFill="1" applyBorder="1" applyProtection="1">
      <protection hidden="1"/>
    </xf>
    <xf numFmtId="0" fontId="28" fillId="62" borderId="0" xfId="70" applyFill="1" applyBorder="1" applyProtection="1">
      <protection hidden="1"/>
    </xf>
    <xf numFmtId="0" fontId="28" fillId="63" borderId="0" xfId="70" applyFill="1" applyBorder="1" applyProtection="1">
      <protection hidden="1"/>
    </xf>
    <xf numFmtId="0" fontId="28" fillId="64" borderId="0" xfId="70" applyFill="1" applyBorder="1" applyProtection="1">
      <protection hidden="1"/>
    </xf>
    <xf numFmtId="0" fontId="28" fillId="65" borderId="0" xfId="70" applyFill="1" applyBorder="1" applyProtection="1">
      <protection hidden="1"/>
    </xf>
    <xf numFmtId="0" fontId="28" fillId="66" borderId="0" xfId="70" applyFill="1" applyBorder="1" applyProtection="1">
      <protection hidden="1"/>
    </xf>
    <xf numFmtId="0" fontId="28" fillId="67" borderId="0" xfId="70" applyFill="1" applyBorder="1" applyProtection="1">
      <protection hidden="1"/>
    </xf>
    <xf numFmtId="0" fontId="28" fillId="47" borderId="0" xfId="70" applyFill="1" applyBorder="1" applyProtection="1">
      <protection hidden="1"/>
    </xf>
    <xf numFmtId="0" fontId="28" fillId="68" borderId="0" xfId="70" applyFill="1" applyBorder="1" applyProtection="1">
      <protection hidden="1"/>
    </xf>
    <xf numFmtId="0" fontId="28" fillId="69" borderId="0" xfId="70" applyFill="1" applyBorder="1" applyProtection="1">
      <protection hidden="1"/>
    </xf>
    <xf numFmtId="9" fontId="28" fillId="51" borderId="0" xfId="71" applyNumberFormat="1" applyFont="1" applyFill="1" applyBorder="1" applyProtection="1">
      <protection hidden="1"/>
    </xf>
    <xf numFmtId="0" fontId="28" fillId="70" borderId="0" xfId="70" applyFill="1" applyBorder="1" applyProtection="1">
      <protection hidden="1"/>
    </xf>
    <xf numFmtId="0" fontId="28" fillId="71" borderId="0" xfId="70" applyFill="1" applyBorder="1" applyProtection="1">
      <protection hidden="1"/>
    </xf>
    <xf numFmtId="0" fontId="28" fillId="51" borderId="0" xfId="70" applyFont="1" applyFill="1" applyBorder="1" applyAlignment="1" applyProtection="1">
      <protection hidden="1"/>
    </xf>
    <xf numFmtId="0" fontId="68" fillId="45" borderId="0" xfId="67" applyFont="1" applyFill="1" applyProtection="1">
      <protection hidden="1"/>
    </xf>
    <xf numFmtId="0" fontId="68" fillId="41" borderId="0" xfId="67" applyFont="1" applyFill="1" applyProtection="1">
      <protection hidden="1"/>
    </xf>
    <xf numFmtId="0" fontId="44" fillId="38" borderId="0" xfId="0" applyFont="1" applyFill="1"/>
    <xf numFmtId="0" fontId="0" fillId="45" borderId="24" xfId="0" applyFill="1" applyBorder="1" applyAlignment="1" applyProtection="1">
      <alignment wrapText="1"/>
      <protection hidden="1"/>
    </xf>
    <xf numFmtId="0" fontId="25" fillId="45" borderId="25" xfId="0" applyFont="1" applyFill="1" applyBorder="1" applyAlignment="1" applyProtection="1">
      <alignment wrapText="1"/>
      <protection hidden="1"/>
    </xf>
    <xf numFmtId="0" fontId="25" fillId="45" borderId="26" xfId="0" applyFont="1" applyFill="1" applyBorder="1" applyAlignment="1" applyProtection="1">
      <alignment wrapText="1"/>
      <protection hidden="1"/>
    </xf>
    <xf numFmtId="0" fontId="0" fillId="45" borderId="0" xfId="0" applyFill="1" applyAlignment="1" applyProtection="1">
      <alignment wrapText="1"/>
      <protection hidden="1"/>
    </xf>
    <xf numFmtId="0" fontId="0" fillId="45" borderId="27" xfId="0" applyFill="1" applyBorder="1" applyProtection="1">
      <protection hidden="1"/>
    </xf>
    <xf numFmtId="1" fontId="0" fillId="45" borderId="27" xfId="0" applyNumberFormat="1" applyFill="1" applyBorder="1" applyProtection="1">
      <protection hidden="1"/>
    </xf>
    <xf numFmtId="0" fontId="0" fillId="45" borderId="28" xfId="0" applyFill="1" applyBorder="1" applyProtection="1">
      <protection hidden="1"/>
    </xf>
    <xf numFmtId="0" fontId="0" fillId="45" borderId="0" xfId="0" applyFill="1" applyProtection="1">
      <protection hidden="1"/>
    </xf>
    <xf numFmtId="0" fontId="0" fillId="45" borderId="14" xfId="0" applyFill="1" applyBorder="1" applyProtection="1">
      <protection hidden="1"/>
    </xf>
    <xf numFmtId="1" fontId="0" fillId="45" borderId="14" xfId="0" applyNumberFormat="1" applyFill="1" applyBorder="1" applyProtection="1">
      <protection hidden="1"/>
    </xf>
    <xf numFmtId="0" fontId="0" fillId="45" borderId="29" xfId="0" applyFill="1" applyBorder="1" applyProtection="1">
      <protection hidden="1"/>
    </xf>
    <xf numFmtId="0" fontId="0" fillId="45" borderId="16" xfId="0" applyFill="1" applyBorder="1" applyProtection="1">
      <protection hidden="1"/>
    </xf>
    <xf numFmtId="0" fontId="0" fillId="45" borderId="30" xfId="0" applyFill="1" applyBorder="1" applyProtection="1">
      <protection hidden="1"/>
    </xf>
    <xf numFmtId="1" fontId="0" fillId="45" borderId="30" xfId="0" applyNumberFormat="1" applyFill="1" applyBorder="1" applyProtection="1">
      <protection hidden="1"/>
    </xf>
    <xf numFmtId="0" fontId="0" fillId="45" borderId="31" xfId="0" applyFill="1" applyBorder="1" applyProtection="1">
      <protection hidden="1"/>
    </xf>
    <xf numFmtId="0" fontId="23" fillId="0" borderId="0" xfId="0" applyFont="1" applyAlignment="1">
      <alignment wrapText="1"/>
    </xf>
    <xf numFmtId="0" fontId="23" fillId="39" borderId="0" xfId="0" applyFont="1" applyFill="1" applyAlignment="1">
      <alignment wrapText="1"/>
    </xf>
    <xf numFmtId="0" fontId="5" fillId="0" borderId="0" xfId="49" applyAlignment="1">
      <alignment wrapText="1"/>
    </xf>
    <xf numFmtId="0" fontId="1" fillId="0" borderId="0" xfId="49" applyFont="1" applyAlignment="1">
      <alignment wrapText="1"/>
    </xf>
    <xf numFmtId="0" fontId="1" fillId="0" borderId="0" xfId="49" applyFont="1" applyFill="1"/>
    <xf numFmtId="0" fontId="69" fillId="0" borderId="0" xfId="0" applyFont="1"/>
    <xf numFmtId="0" fontId="70" fillId="0" borderId="0" xfId="45" applyFont="1" applyAlignment="1">
      <alignment wrapText="1"/>
    </xf>
    <xf numFmtId="0" fontId="70" fillId="42" borderId="0" xfId="45" applyFont="1" applyFill="1" applyAlignment="1">
      <alignment wrapText="1"/>
    </xf>
    <xf numFmtId="0" fontId="5" fillId="42" borderId="0" xfId="45" applyFont="1" applyFill="1" applyAlignment="1">
      <alignment wrapText="1"/>
    </xf>
    <xf numFmtId="0" fontId="70" fillId="0" borderId="0" xfId="45" applyFont="1" applyFill="1" applyAlignment="1">
      <alignment wrapText="1"/>
    </xf>
    <xf numFmtId="0" fontId="7" fillId="0" borderId="0" xfId="45" applyFill="1" applyAlignment="1">
      <alignment wrapText="1"/>
    </xf>
    <xf numFmtId="0" fontId="1" fillId="0" borderId="0" xfId="45" applyFont="1" applyFill="1" applyAlignment="1">
      <alignment wrapText="1"/>
    </xf>
    <xf numFmtId="0" fontId="0" fillId="72" borderId="0" xfId="0" applyFill="1"/>
    <xf numFmtId="0" fontId="7" fillId="39" borderId="0" xfId="45" applyFill="1"/>
    <xf numFmtId="9" fontId="23" fillId="45" borderId="13" xfId="50" applyNumberFormat="1" applyFont="1" applyFill="1" applyBorder="1" applyAlignment="1">
      <alignment horizontal="center"/>
    </xf>
    <xf numFmtId="0" fontId="7" fillId="73" borderId="0" xfId="45" applyFill="1"/>
    <xf numFmtId="0" fontId="0" fillId="0" borderId="0" xfId="0" applyFont="1" applyFill="1" applyAlignment="1">
      <alignment vertical="top" wrapText="1"/>
    </xf>
    <xf numFmtId="0" fontId="0" fillId="0" borderId="0" xfId="0"/>
    <xf numFmtId="0" fontId="25" fillId="0" borderId="0" xfId="0" applyFont="1" applyAlignment="1">
      <alignment vertical="top" wrapText="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14" xfId="0" applyFill="1" applyBorder="1" applyProtection="1">
      <protection hidden="1"/>
    </xf>
    <xf numFmtId="1" fontId="0" fillId="0" borderId="14" xfId="0" applyNumberFormat="1" applyFill="1" applyBorder="1" applyProtection="1">
      <protection hidden="1"/>
    </xf>
    <xf numFmtId="0" fontId="0" fillId="0" borderId="29" xfId="0" applyFill="1" applyBorder="1" applyProtection="1">
      <protection hidden="1"/>
    </xf>
    <xf numFmtId="9" fontId="23" fillId="0" borderId="13" xfId="50" applyNumberFormat="1" applyFont="1" applyFill="1" applyBorder="1" applyAlignment="1">
      <alignment horizontal="center"/>
    </xf>
    <xf numFmtId="0" fontId="25" fillId="39" borderId="0" xfId="0" applyFont="1" applyFill="1" applyAlignment="1">
      <alignment vertical="top" wrapText="1"/>
    </xf>
    <xf numFmtId="0" fontId="43" fillId="0" borderId="0" xfId="49" applyFont="1" applyFill="1"/>
    <xf numFmtId="2" fontId="64" fillId="41" borderId="0" xfId="70" applyNumberFormat="1" applyFont="1" applyFill="1" applyBorder="1" applyAlignment="1" applyProtection="1">
      <alignment horizontal="left"/>
      <protection hidden="1"/>
    </xf>
    <xf numFmtId="0" fontId="28" fillId="41" borderId="0" xfId="70" applyFill="1" applyBorder="1" applyAlignment="1" applyProtection="1">
      <alignment horizontal="left"/>
      <protection hidden="1"/>
    </xf>
    <xf numFmtId="0" fontId="2" fillId="0" borderId="0" xfId="67" applyBorder="1" applyAlignment="1" applyProtection="1">
      <protection hidden="1"/>
    </xf>
    <xf numFmtId="2" fontId="64" fillId="41" borderId="0" xfId="70" applyNumberFormat="1" applyFont="1" applyFill="1" applyBorder="1" applyAlignment="1" applyProtection="1">
      <alignment horizontal="left" wrapText="1"/>
      <protection hidden="1"/>
    </xf>
    <xf numFmtId="0" fontId="55" fillId="41" borderId="21" xfId="70" applyFont="1" applyFill="1" applyBorder="1" applyAlignment="1" applyProtection="1">
      <protection hidden="1"/>
    </xf>
    <xf numFmtId="0" fontId="56" fillId="0" borderId="22" xfId="67" applyFont="1" applyBorder="1" applyAlignment="1" applyProtection="1">
      <protection hidden="1"/>
    </xf>
    <xf numFmtId="0" fontId="56" fillId="0" borderId="23" xfId="67" applyFont="1" applyBorder="1" applyAlignment="1" applyProtection="1">
      <protection hidden="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0" xfId="0" applyAlignment="1" applyProtection="1">
      <protection hidden="1"/>
    </xf>
  </cellXfs>
  <cellStyles count="8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20% - Dekorfärg1 2" xfId="52" xr:uid="{00000000-0005-0000-0000-000001000000}"/>
    <cellStyle name="20% - Dekorfärg1 3" xfId="73" xr:uid="{00000000-0005-0000-0000-000002000000}"/>
    <cellStyle name="20% - Dekorfärg2 2" xfId="54" xr:uid="{00000000-0005-0000-0000-000004000000}"/>
    <cellStyle name="20% - Dekorfärg2 3" xfId="75" xr:uid="{00000000-0005-0000-0000-000005000000}"/>
    <cellStyle name="20% - Dekorfärg3 2" xfId="56" xr:uid="{00000000-0005-0000-0000-000007000000}"/>
    <cellStyle name="20% - Dekorfärg3 3" xfId="77" xr:uid="{00000000-0005-0000-0000-000008000000}"/>
    <cellStyle name="20% - Dekorfärg4 2" xfId="58" xr:uid="{00000000-0005-0000-0000-00000A000000}"/>
    <cellStyle name="20% - Dekorfärg4 3" xfId="79" xr:uid="{00000000-0005-0000-0000-00000B000000}"/>
    <cellStyle name="20% - Dekorfärg5 2" xfId="60" xr:uid="{00000000-0005-0000-0000-00000D000000}"/>
    <cellStyle name="20% - Dekorfärg5 3" xfId="81" xr:uid="{00000000-0005-0000-0000-00000E000000}"/>
    <cellStyle name="20% - Dekorfärg6 2" xfId="62" xr:uid="{00000000-0005-0000-0000-000010000000}"/>
    <cellStyle name="20% - Dekorfärg6 3" xfId="83" xr:uid="{00000000-0005-0000-0000-000011000000}"/>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40% - Dekorfärg1 2" xfId="53" xr:uid="{00000000-0005-0000-0000-000013000000}"/>
    <cellStyle name="40% - Dekorfärg1 3" xfId="74" xr:uid="{00000000-0005-0000-0000-000014000000}"/>
    <cellStyle name="40% - Dekorfärg2 2" xfId="55" xr:uid="{00000000-0005-0000-0000-000016000000}"/>
    <cellStyle name="40% - Dekorfärg2 3" xfId="76" xr:uid="{00000000-0005-0000-0000-000017000000}"/>
    <cellStyle name="40% - Dekorfärg3 2" xfId="57" xr:uid="{00000000-0005-0000-0000-000019000000}"/>
    <cellStyle name="40% - Dekorfärg3 3" xfId="78" xr:uid="{00000000-0005-0000-0000-00001A000000}"/>
    <cellStyle name="40% - Dekorfärg4 2" xfId="59" xr:uid="{00000000-0005-0000-0000-00001C000000}"/>
    <cellStyle name="40% - Dekorfärg4 3" xfId="80" xr:uid="{00000000-0005-0000-0000-00001D000000}"/>
    <cellStyle name="40% - Dekorfärg5 2" xfId="61" xr:uid="{00000000-0005-0000-0000-00001F000000}"/>
    <cellStyle name="40% - Dekorfärg5 3" xfId="82" xr:uid="{00000000-0005-0000-0000-000020000000}"/>
    <cellStyle name="40% - Dekorfärg6 2" xfId="63" xr:uid="{00000000-0005-0000-0000-000022000000}"/>
    <cellStyle name="40% - Dekorfärg6 3" xfId="84" xr:uid="{00000000-0005-0000-0000-000023000000}"/>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Anteckning 2" xfId="51" xr:uid="{00000000-0005-0000-0000-00002B000000}"/>
    <cellStyle name="Anteckning 3" xfId="72" xr:uid="{00000000-0005-0000-0000-00002C000000}"/>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ead" xfId="42" xr:uid="{00000000-0005-0000-0000-000037000000}"/>
    <cellStyle name="Hyperlänk" xfId="66"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xr:uid="{00000000-0005-0000-0000-00003E000000}"/>
    <cellStyle name="Normal 3" xfId="45" xr:uid="{00000000-0005-0000-0000-00003F000000}"/>
    <cellStyle name="Normal 4" xfId="46" xr:uid="{00000000-0005-0000-0000-000040000000}"/>
    <cellStyle name="Normal 5" xfId="49" xr:uid="{00000000-0005-0000-0000-000041000000}"/>
    <cellStyle name="Normal 6" xfId="64" xr:uid="{00000000-0005-0000-0000-000042000000}"/>
    <cellStyle name="Normal 7" xfId="67" xr:uid="{00000000-0005-0000-0000-000043000000}"/>
    <cellStyle name="Normal_Granska dina miljövärden" xfId="69" xr:uid="{00000000-0005-0000-0000-000044000000}"/>
    <cellStyle name="Normal_Granska Miljövärden" xfId="70" xr:uid="{00000000-0005-0000-0000-000045000000}"/>
    <cellStyle name="Normal_Underlag till diagram_1" xfId="68" xr:uid="{00000000-0005-0000-0000-000046000000}"/>
    <cellStyle name="Procent" xfId="43" builtinId="5"/>
    <cellStyle name="Procent 2" xfId="47" xr:uid="{00000000-0005-0000-0000-000048000000}"/>
    <cellStyle name="Procent 3" xfId="48" xr:uid="{00000000-0005-0000-0000-000049000000}"/>
    <cellStyle name="Procent 4" xfId="50" xr:uid="{00000000-0005-0000-0000-00004A000000}"/>
    <cellStyle name="Procent 5" xfId="65" xr:uid="{00000000-0005-0000-0000-00004B000000}"/>
    <cellStyle name="Procent 6" xfId="71" xr:uid="{00000000-0005-0000-0000-00004C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7">
    <dxf>
      <font>
        <color rgb="FF9C0006"/>
      </font>
      <fill>
        <patternFill>
          <bgColor rgb="FFFFC7CE"/>
        </patternFill>
      </fill>
    </dxf>
    <dxf>
      <font>
        <color rgb="FF006100"/>
      </font>
      <fill>
        <patternFill>
          <bgColor rgb="FFC6EFCE"/>
        </patternFill>
      </fill>
    </dxf>
    <dxf>
      <fill>
        <patternFill>
          <bgColor theme="9" tint="-0.24994659260841701"/>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8"/>
          <c:y val="2.9654036243822075E-2"/>
        </c:manualLayout>
      </c:layout>
      <c:overlay val="0"/>
      <c:spPr>
        <a:noFill/>
        <a:ln w="25400">
          <a:noFill/>
        </a:ln>
      </c:spPr>
    </c:title>
    <c:autoTitleDeleted val="0"/>
    <c:plotArea>
      <c:layout>
        <c:manualLayout>
          <c:layoutTarget val="inner"/>
          <c:xMode val="edge"/>
          <c:yMode val="edge"/>
          <c:x val="0.17190082644628099"/>
          <c:y val="0.17298201723867476"/>
          <c:w val="0.51735537190082648"/>
          <c:h val="0.5156511561495738"/>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extLst>
              <c:ext xmlns:c16="http://schemas.microsoft.com/office/drawing/2014/chart" uri="{C3380CC4-5D6E-409C-BE32-E72D297353CC}">
                <c16:uniqueId val="{00000000-ADF7-4B9F-A659-CEE0BF47E2E1}"/>
              </c:ext>
            </c:extLst>
          </c:dPt>
          <c:dPt>
            <c:idx val="1"/>
            <c:bubble3D val="0"/>
            <c:spPr>
              <a:solidFill>
                <a:srgbClr val="C0C0C0"/>
              </a:solidFill>
              <a:ln w="12700">
                <a:solidFill>
                  <a:srgbClr val="000000"/>
                </a:solidFill>
                <a:prstDash val="solid"/>
              </a:ln>
            </c:spPr>
            <c:extLst>
              <c:ext xmlns:c16="http://schemas.microsoft.com/office/drawing/2014/chart" uri="{C3380CC4-5D6E-409C-BE32-E72D297353CC}">
                <c16:uniqueId val="{00000001-ADF7-4B9F-A659-CEE0BF47E2E1}"/>
              </c:ext>
            </c:extLst>
          </c:dPt>
          <c:dPt>
            <c:idx val="2"/>
            <c:bubble3D val="0"/>
            <c:spPr>
              <a:solidFill>
                <a:srgbClr val="333333"/>
              </a:solidFill>
              <a:ln w="12700">
                <a:solidFill>
                  <a:srgbClr val="000000"/>
                </a:solidFill>
                <a:prstDash val="solid"/>
              </a:ln>
            </c:spPr>
            <c:extLst>
              <c:ext xmlns:c16="http://schemas.microsoft.com/office/drawing/2014/chart" uri="{C3380CC4-5D6E-409C-BE32-E72D297353CC}">
                <c16:uniqueId val="{00000002-ADF7-4B9F-A659-CEE0BF47E2E1}"/>
              </c:ext>
            </c:extLst>
          </c:dPt>
          <c:dPt>
            <c:idx val="3"/>
            <c:bubble3D val="0"/>
            <c:spPr>
              <a:solidFill>
                <a:srgbClr val="FFCC99"/>
              </a:solidFill>
              <a:ln w="12700">
                <a:solidFill>
                  <a:srgbClr val="000000"/>
                </a:solidFill>
                <a:prstDash val="solid"/>
              </a:ln>
            </c:spPr>
            <c:extLst>
              <c:ext xmlns:c16="http://schemas.microsoft.com/office/drawing/2014/chart" uri="{C3380CC4-5D6E-409C-BE32-E72D297353CC}">
                <c16:uniqueId val="{00000003-ADF7-4B9F-A659-CEE0BF47E2E1}"/>
              </c:ext>
            </c:extLst>
          </c:dPt>
          <c:dPt>
            <c:idx val="4"/>
            <c:bubble3D val="0"/>
            <c:spPr>
              <a:solidFill>
                <a:srgbClr val="993300"/>
              </a:solidFill>
              <a:ln w="12700">
                <a:solidFill>
                  <a:srgbClr val="000000"/>
                </a:solidFill>
                <a:prstDash val="solid"/>
              </a:ln>
            </c:spPr>
            <c:extLst>
              <c:ext xmlns:c16="http://schemas.microsoft.com/office/drawing/2014/chart" uri="{C3380CC4-5D6E-409C-BE32-E72D297353CC}">
                <c16:uniqueId val="{00000004-ADF7-4B9F-A659-CEE0BF47E2E1}"/>
              </c:ext>
            </c:extLst>
          </c:dPt>
          <c:dPt>
            <c:idx val="5"/>
            <c:bubble3D val="0"/>
            <c:spPr>
              <a:solidFill>
                <a:srgbClr val="000000"/>
              </a:solidFill>
              <a:ln w="12700">
                <a:solidFill>
                  <a:srgbClr val="000000"/>
                </a:solidFill>
                <a:prstDash val="solid"/>
              </a:ln>
            </c:spPr>
            <c:extLst>
              <c:ext xmlns:c16="http://schemas.microsoft.com/office/drawing/2014/chart" uri="{C3380CC4-5D6E-409C-BE32-E72D297353CC}">
                <c16:uniqueId val="{00000005-ADF7-4B9F-A659-CEE0BF47E2E1}"/>
              </c:ext>
            </c:extLst>
          </c:dPt>
          <c:dPt>
            <c:idx val="6"/>
            <c:bubble3D val="0"/>
            <c:spPr>
              <a:solidFill>
                <a:srgbClr val="00CCFF"/>
              </a:solidFill>
              <a:ln w="12700">
                <a:solidFill>
                  <a:srgbClr val="000000"/>
                </a:solidFill>
                <a:prstDash val="solid"/>
              </a:ln>
            </c:spPr>
            <c:extLst>
              <c:ext xmlns:c16="http://schemas.microsoft.com/office/drawing/2014/chart" uri="{C3380CC4-5D6E-409C-BE32-E72D297353CC}">
                <c16:uniqueId val="{00000006-ADF7-4B9F-A659-CEE0BF47E2E1}"/>
              </c:ext>
            </c:extLst>
          </c:dPt>
          <c:dPt>
            <c:idx val="7"/>
            <c:bubble3D val="0"/>
            <c:spPr>
              <a:solidFill>
                <a:srgbClr val="CC99FF"/>
              </a:solidFill>
              <a:ln w="12700">
                <a:solidFill>
                  <a:srgbClr val="000000"/>
                </a:solidFill>
                <a:prstDash val="solid"/>
              </a:ln>
            </c:spPr>
            <c:extLst>
              <c:ext xmlns:c16="http://schemas.microsoft.com/office/drawing/2014/chart" uri="{C3380CC4-5D6E-409C-BE32-E72D297353CC}">
                <c16:uniqueId val="{00000007-ADF7-4B9F-A659-CEE0BF47E2E1}"/>
              </c:ext>
            </c:extLst>
          </c:dPt>
          <c:dPt>
            <c:idx val="8"/>
            <c:bubble3D val="0"/>
            <c:spPr>
              <a:solidFill>
                <a:srgbClr val="339966"/>
              </a:solidFill>
              <a:ln w="12700">
                <a:solidFill>
                  <a:srgbClr val="000000"/>
                </a:solidFill>
                <a:prstDash val="solid"/>
              </a:ln>
            </c:spPr>
            <c:extLst>
              <c:ext xmlns:c16="http://schemas.microsoft.com/office/drawing/2014/chart" uri="{C3380CC4-5D6E-409C-BE32-E72D297353CC}">
                <c16:uniqueId val="{00000008-ADF7-4B9F-A659-CEE0BF47E2E1}"/>
              </c:ext>
            </c:extLst>
          </c:dPt>
          <c:dPt>
            <c:idx val="9"/>
            <c:bubble3D val="0"/>
            <c:spPr>
              <a:solidFill>
                <a:srgbClr val="00FF00"/>
              </a:solidFill>
              <a:ln w="12700">
                <a:solidFill>
                  <a:srgbClr val="000000"/>
                </a:solidFill>
                <a:prstDash val="solid"/>
              </a:ln>
            </c:spPr>
            <c:extLst>
              <c:ext xmlns:c16="http://schemas.microsoft.com/office/drawing/2014/chart" uri="{C3380CC4-5D6E-409C-BE32-E72D297353CC}">
                <c16:uniqueId val="{00000009-ADF7-4B9F-A659-CEE0BF47E2E1}"/>
              </c:ext>
            </c:extLst>
          </c:dPt>
          <c:dPt>
            <c:idx val="10"/>
            <c:bubble3D val="0"/>
            <c:spPr>
              <a:solidFill>
                <a:srgbClr val="003366"/>
              </a:solidFill>
              <a:ln w="12700">
                <a:solidFill>
                  <a:srgbClr val="000000"/>
                </a:solidFill>
                <a:prstDash val="solid"/>
              </a:ln>
            </c:spPr>
            <c:extLst>
              <c:ext xmlns:c16="http://schemas.microsoft.com/office/drawing/2014/chart" uri="{C3380CC4-5D6E-409C-BE32-E72D297353CC}">
                <c16:uniqueId val="{0000000A-ADF7-4B9F-A659-CEE0BF47E2E1}"/>
              </c:ext>
            </c:extLst>
          </c:dPt>
          <c:dPt>
            <c:idx val="11"/>
            <c:bubble3D val="0"/>
            <c:spPr>
              <a:solidFill>
                <a:srgbClr val="33CCCC"/>
              </a:solidFill>
              <a:ln w="12700">
                <a:solidFill>
                  <a:srgbClr val="000000"/>
                </a:solidFill>
                <a:prstDash val="solid"/>
              </a:ln>
            </c:spPr>
            <c:extLst>
              <c:ext xmlns:c16="http://schemas.microsoft.com/office/drawing/2014/chart" uri="{C3380CC4-5D6E-409C-BE32-E72D297353CC}">
                <c16:uniqueId val="{0000000B-ADF7-4B9F-A659-CEE0BF47E2E1}"/>
              </c:ext>
            </c:extLst>
          </c:dPt>
          <c:dPt>
            <c:idx val="12"/>
            <c:bubble3D val="0"/>
            <c:spPr>
              <a:solidFill>
                <a:srgbClr val="008000"/>
              </a:solidFill>
              <a:ln w="12700">
                <a:solidFill>
                  <a:srgbClr val="000000"/>
                </a:solidFill>
                <a:prstDash val="solid"/>
              </a:ln>
            </c:spPr>
            <c:extLst>
              <c:ext xmlns:c16="http://schemas.microsoft.com/office/drawing/2014/chart" uri="{C3380CC4-5D6E-409C-BE32-E72D297353CC}">
                <c16:uniqueId val="{0000000C-ADF7-4B9F-A659-CEE0BF47E2E1}"/>
              </c:ext>
            </c:extLst>
          </c:dPt>
          <c:dPt>
            <c:idx val="13"/>
            <c:bubble3D val="0"/>
            <c:spPr>
              <a:solidFill>
                <a:srgbClr val="99CC00"/>
              </a:solidFill>
              <a:ln w="12700">
                <a:solidFill>
                  <a:srgbClr val="000000"/>
                </a:solidFill>
                <a:prstDash val="solid"/>
              </a:ln>
            </c:spPr>
            <c:extLst>
              <c:ext xmlns:c16="http://schemas.microsoft.com/office/drawing/2014/chart" uri="{C3380CC4-5D6E-409C-BE32-E72D297353CC}">
                <c16:uniqueId val="{0000000D-ADF7-4B9F-A659-CEE0BF47E2E1}"/>
              </c:ext>
            </c:extLst>
          </c:dPt>
          <c:dPt>
            <c:idx val="14"/>
            <c:bubble3D val="0"/>
            <c:spPr>
              <a:solidFill>
                <a:srgbClr val="FF00FF"/>
              </a:solidFill>
              <a:ln w="12700">
                <a:solidFill>
                  <a:srgbClr val="000000"/>
                </a:solidFill>
                <a:prstDash val="solid"/>
              </a:ln>
            </c:spPr>
            <c:extLst>
              <c:ext xmlns:c16="http://schemas.microsoft.com/office/drawing/2014/chart" uri="{C3380CC4-5D6E-409C-BE32-E72D297353CC}">
                <c16:uniqueId val="{0000000E-ADF7-4B9F-A659-CEE0BF47E2E1}"/>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0F-ADF7-4B9F-A659-CEE0BF47E2E1}"/>
              </c:ext>
            </c:extLst>
          </c:dPt>
          <c:dPt>
            <c:idx val="16"/>
            <c:bubble3D val="0"/>
            <c:spPr>
              <a:solidFill>
                <a:srgbClr val="FFFFCC"/>
              </a:solidFill>
              <a:ln w="12700">
                <a:solidFill>
                  <a:srgbClr val="000000"/>
                </a:solidFill>
                <a:prstDash val="solid"/>
              </a:ln>
            </c:spPr>
            <c:extLst>
              <c:ext xmlns:c16="http://schemas.microsoft.com/office/drawing/2014/chart" uri="{C3380CC4-5D6E-409C-BE32-E72D297353CC}">
                <c16:uniqueId val="{00000010-ADF7-4B9F-A659-CEE0BF47E2E1}"/>
              </c:ext>
            </c:extLst>
          </c:dPt>
          <c:dPt>
            <c:idx val="17"/>
            <c:bubble3D val="0"/>
            <c:spPr>
              <a:solidFill>
                <a:srgbClr val="FFFF00"/>
              </a:solidFill>
              <a:ln w="12700">
                <a:solidFill>
                  <a:srgbClr val="000000"/>
                </a:solidFill>
                <a:prstDash val="solid"/>
              </a:ln>
            </c:spPr>
            <c:extLst>
              <c:ext xmlns:c16="http://schemas.microsoft.com/office/drawing/2014/chart" uri="{C3380CC4-5D6E-409C-BE32-E72D297353CC}">
                <c16:uniqueId val="{00000011-ADF7-4B9F-A659-CEE0BF47E2E1}"/>
              </c:ext>
            </c:extLst>
          </c:dPt>
          <c:dPt>
            <c:idx val="18"/>
            <c:bubble3D val="0"/>
            <c:spPr>
              <a:solidFill>
                <a:srgbClr val="99CCFF"/>
              </a:solidFill>
              <a:ln w="12700">
                <a:solidFill>
                  <a:srgbClr val="000000"/>
                </a:solidFill>
                <a:prstDash val="solid"/>
              </a:ln>
            </c:spPr>
            <c:extLst>
              <c:ext xmlns:c16="http://schemas.microsoft.com/office/drawing/2014/chart" uri="{C3380CC4-5D6E-409C-BE32-E72D297353CC}">
                <c16:uniqueId val="{00000012-ADF7-4B9F-A659-CEE0BF47E2E1}"/>
              </c:ext>
            </c:extLst>
          </c:dPt>
          <c:dPt>
            <c:idx val="19"/>
            <c:bubble3D val="0"/>
            <c:spPr>
              <a:solidFill>
                <a:srgbClr val="CCFFFF"/>
              </a:solidFill>
              <a:ln w="12700">
                <a:solidFill>
                  <a:srgbClr val="000000"/>
                </a:solidFill>
                <a:prstDash val="solid"/>
              </a:ln>
            </c:spPr>
            <c:extLst>
              <c:ext xmlns:c16="http://schemas.microsoft.com/office/drawing/2014/chart" uri="{C3380CC4-5D6E-409C-BE32-E72D297353CC}">
                <c16:uniqueId val="{00000013-ADF7-4B9F-A659-CEE0BF47E2E1}"/>
              </c:ext>
            </c:extLst>
          </c:dPt>
          <c:dPt>
            <c:idx val="20"/>
            <c:bubble3D val="0"/>
            <c:spPr>
              <a:solidFill>
                <a:srgbClr val="800080"/>
              </a:solidFill>
              <a:ln w="12700">
                <a:solidFill>
                  <a:srgbClr val="000000"/>
                </a:solidFill>
                <a:prstDash val="solid"/>
              </a:ln>
            </c:spPr>
            <c:extLst>
              <c:ext xmlns:c16="http://schemas.microsoft.com/office/drawing/2014/chart" uri="{C3380CC4-5D6E-409C-BE32-E72D297353CC}">
                <c16:uniqueId val="{00000014-ADF7-4B9F-A659-CEE0BF47E2E1}"/>
              </c:ext>
            </c:extLst>
          </c:dPt>
          <c:dPt>
            <c:idx val="21"/>
            <c:bubble3D val="0"/>
            <c:spPr>
              <a:solidFill>
                <a:srgbClr val="FF6600"/>
              </a:solidFill>
              <a:ln w="12700">
                <a:solidFill>
                  <a:srgbClr val="000000"/>
                </a:solidFill>
                <a:prstDash val="solid"/>
              </a:ln>
            </c:spPr>
            <c:extLst>
              <c:ext xmlns:c16="http://schemas.microsoft.com/office/drawing/2014/chart" uri="{C3380CC4-5D6E-409C-BE32-E72D297353CC}">
                <c16:uniqueId val="{00000015-ADF7-4B9F-A659-CEE0BF47E2E1}"/>
              </c:ext>
            </c:extLst>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Standard</c:formatCode>
                <c:ptCount val="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val>
          <c:extLst>
            <c:ext xmlns:c16="http://schemas.microsoft.com/office/drawing/2014/chart" uri="{C3380CC4-5D6E-409C-BE32-E72D297353CC}">
              <c16:uniqueId val="{00000016-ADF7-4B9F-A659-CEE0BF47E2E1}"/>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011" r="0.75000000000000011"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567078</xdr:colOff>
      <xdr:row>27</xdr:row>
      <xdr:rowOff>148998</xdr:rowOff>
    </xdr:to>
    <xdr:sp macro="" textlink="">
      <xdr:nvSpPr>
        <xdr:cNvPr id="2" name="textruta 1">
          <a:extLst>
            <a:ext uri="{FF2B5EF4-FFF2-40B4-BE49-F238E27FC236}">
              <a16:creationId xmlns:a16="http://schemas.microsoft.com/office/drawing/2014/main" id="{00000000-0008-0000-0C00-000002000000}"/>
            </a:ext>
          </a:extLst>
        </xdr:cNvPr>
        <xdr:cNvSpPr txBox="1"/>
      </xdr:nvSpPr>
      <xdr:spPr>
        <a:xfrm>
          <a:off x="12744450" y="876300"/>
          <a:ext cx="3615078" cy="508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1" baseline="30000"/>
            <a:t>1</a:t>
          </a:r>
          <a:r>
            <a:rPr lang="sv-SE" sz="1400" b="1"/>
            <a:t> </a:t>
          </a:r>
          <a:r>
            <a:rPr lang="sv-SE" sz="1400"/>
            <a:t>E01,</a:t>
          </a:r>
          <a:r>
            <a:rPr lang="sv-SE" sz="1400" baseline="0"/>
            <a:t> EO2 inkl. WRD, EO3-5</a:t>
          </a:r>
        </a:p>
        <a:p>
          <a:endParaRPr lang="sv-SE" sz="1400" baseline="0"/>
        </a:p>
        <a:p>
          <a:r>
            <a:rPr lang="sv-SE" sz="1400" baseline="0"/>
            <a:t>Allokering mellan bränslen till värme och el har skett med hjälp av alternativproduktionsmetoden.</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0</xdr:row>
      <xdr:rowOff>152400</xdr:rowOff>
    </xdr:from>
    <xdr:to>
      <xdr:col>11</xdr:col>
      <xdr:colOff>1752600</xdr:colOff>
      <xdr:row>4</xdr:row>
      <xdr:rowOff>57150</xdr:rowOff>
    </xdr:to>
    <xdr:pic>
      <xdr:nvPicPr>
        <xdr:cNvPr id="3" name="Picture 120">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77300" y="152400"/>
          <a:ext cx="16287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norrtelje-energi.se/" TargetMode="External"/><Relationship Id="rId13" Type="http://schemas.openxmlformats.org/officeDocument/2006/relationships/hyperlink" Target="http://www.tekniskaverken.se/energi/fjarrvarme/miljonyttan_med_fjarrvarm/borensberg/" TargetMode="External"/><Relationship Id="rId18" Type="http://schemas.openxmlformats.org/officeDocument/2006/relationships/hyperlink" Target="http://www.vetabvetlanda.se/vanstermeny/verksamheter/fjarrvarme/miljo/" TargetMode="External"/><Relationship Id="rId26" Type="http://schemas.openxmlformats.org/officeDocument/2006/relationships/vmlDrawing" Target="../drawings/vmlDrawing15.vml"/><Relationship Id="rId3" Type="http://schemas.openxmlformats.org/officeDocument/2006/relationships/hyperlink" Target="http://www.hemab.se/fjarrvarme" TargetMode="External"/><Relationship Id="rId21" Type="http://schemas.openxmlformats.org/officeDocument/2006/relationships/hyperlink" Target="http://www.mteab.net/toppmeny/fjarrvarme" TargetMode="External"/><Relationship Id="rId7" Type="http://schemas.openxmlformats.org/officeDocument/2006/relationships/hyperlink" Target="http://www.luleaenergi.se/" TargetMode="External"/><Relationship Id="rId12" Type="http://schemas.openxmlformats.org/officeDocument/2006/relationships/hyperlink" Target="http://rindi.se/" TargetMode="External"/><Relationship Id="rId17" Type="http://schemas.openxmlformats.org/officeDocument/2006/relationships/hyperlink" Target="http://www.uddevallaenergi.se/" TargetMode="External"/><Relationship Id="rId25" Type="http://schemas.openxmlformats.org/officeDocument/2006/relationships/hyperlink" Target="http://www.oresundskraft.se/" TargetMode="External"/><Relationship Id="rId2" Type="http://schemas.openxmlformats.org/officeDocument/2006/relationships/hyperlink" Target="http://www.hem.se/" TargetMode="External"/><Relationship Id="rId16" Type="http://schemas.openxmlformats.org/officeDocument/2006/relationships/hyperlink" Target="http://www.uddevallaenergi.se/" TargetMode="External"/><Relationship Id="rId20" Type="http://schemas.openxmlformats.org/officeDocument/2006/relationships/hyperlink" Target="http://www.mteab.net/toppmeny/fjarrvarme" TargetMode="External"/><Relationship Id="rId1" Type="http://schemas.openxmlformats.org/officeDocument/2006/relationships/hyperlink" Target="http://www.g-varmeverk.com/" TargetMode="External"/><Relationship Id="rId6" Type="http://schemas.openxmlformats.org/officeDocument/2006/relationships/hyperlink" Target="http://www.luleaenergi.se/" TargetMode="External"/><Relationship Id="rId11" Type="http://schemas.openxmlformats.org/officeDocument/2006/relationships/hyperlink" Target="http://rindi.se/" TargetMode="External"/><Relationship Id="rId24" Type="http://schemas.openxmlformats.org/officeDocument/2006/relationships/hyperlink" Target="http://www.oresundskraft.se/" TargetMode="External"/><Relationship Id="rId5" Type="http://schemas.openxmlformats.org/officeDocument/2006/relationships/hyperlink" Target="http://www.kalmarenergi.se/" TargetMode="External"/><Relationship Id="rId15" Type="http://schemas.openxmlformats.org/officeDocument/2006/relationships/hyperlink" Target="http://www.telge.se/" TargetMode="External"/><Relationship Id="rId23" Type="http://schemas.openxmlformats.org/officeDocument/2006/relationships/hyperlink" Target="http://www.vastervik.se/" TargetMode="External"/><Relationship Id="rId10" Type="http://schemas.openxmlformats.org/officeDocument/2006/relationships/hyperlink" Target="http://www.oxeloenergi.se/" TargetMode="External"/><Relationship Id="rId19" Type="http://schemas.openxmlformats.org/officeDocument/2006/relationships/hyperlink" Target="http://www.vetabvetlanda.se/vanstermeny/verksamheter/fjarrvarme/miljo/" TargetMode="External"/><Relationship Id="rId4" Type="http://schemas.openxmlformats.org/officeDocument/2006/relationships/hyperlink" Target="http://www.kalmarenergi.se/" TargetMode="External"/><Relationship Id="rId9" Type="http://schemas.openxmlformats.org/officeDocument/2006/relationships/hyperlink" Target="http://www.norrtelje-energi.se/" TargetMode="External"/><Relationship Id="rId14" Type="http://schemas.openxmlformats.org/officeDocument/2006/relationships/hyperlink" Target="http://www.telge.se/" TargetMode="External"/><Relationship Id="rId22" Type="http://schemas.openxmlformats.org/officeDocument/2006/relationships/hyperlink" Target="http://www.vastervik.se/" TargetMode="External"/><Relationship Id="rId27"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AV476"/>
  <sheetViews>
    <sheetView workbookViewId="0">
      <pane xSplit="2" ySplit="1" topLeftCell="C243"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5" customHeight="1" x14ac:dyDescent="0.35"/>
  <cols>
    <col min="1" max="38" width="9.1796875" style="3"/>
    <col min="39" max="40" width="9.1796875" style="20"/>
    <col min="41" max="41" width="15.1796875" style="20" customWidth="1"/>
    <col min="42" max="42" width="14.26953125" style="20" customWidth="1"/>
    <col min="43" max="44" width="15.26953125" style="20" customWidth="1"/>
    <col min="45" max="48" width="9.1796875" style="20"/>
    <col min="49" max="16384" width="9.1796875" style="3"/>
  </cols>
  <sheetData>
    <row r="1" spans="1:48" ht="91.5" customHeight="1" thickBot="1" x14ac:dyDescent="0.4">
      <c r="A1" s="2" t="s">
        <v>612</v>
      </c>
      <c r="B1" s="2" t="s">
        <v>1</v>
      </c>
      <c r="C1" s="2" t="s">
        <v>613</v>
      </c>
      <c r="D1" s="2" t="s">
        <v>952</v>
      </c>
      <c r="E1" s="2" t="s">
        <v>953</v>
      </c>
      <c r="F1" s="2" t="s">
        <v>926</v>
      </c>
      <c r="G1" s="2" t="s">
        <v>927</v>
      </c>
      <c r="H1" s="2" t="s">
        <v>928</v>
      </c>
      <c r="I1" s="2" t="s">
        <v>929</v>
      </c>
      <c r="J1" s="2" t="s">
        <v>930</v>
      </c>
      <c r="K1" s="2" t="s">
        <v>931</v>
      </c>
      <c r="L1" s="2" t="s">
        <v>954</v>
      </c>
      <c r="M1" s="2" t="s">
        <v>932</v>
      </c>
      <c r="N1" s="2" t="s">
        <v>933</v>
      </c>
      <c r="O1" s="2" t="s">
        <v>934</v>
      </c>
      <c r="P1" s="2" t="s">
        <v>935</v>
      </c>
      <c r="Q1" s="2" t="s">
        <v>936</v>
      </c>
      <c r="R1" s="2" t="s">
        <v>937</v>
      </c>
      <c r="S1" s="2" t="s">
        <v>938</v>
      </c>
      <c r="T1" s="2" t="s">
        <v>939</v>
      </c>
      <c r="U1" s="2" t="s">
        <v>940</v>
      </c>
      <c r="V1" s="2" t="s">
        <v>941</v>
      </c>
      <c r="W1" s="2" t="s">
        <v>942</v>
      </c>
      <c r="X1" s="2" t="s">
        <v>943</v>
      </c>
      <c r="Y1" s="2" t="s">
        <v>944</v>
      </c>
      <c r="Z1" s="2" t="s">
        <v>945</v>
      </c>
      <c r="AA1" s="2" t="s">
        <v>946</v>
      </c>
      <c r="AB1" s="2" t="s">
        <v>947</v>
      </c>
      <c r="AC1" s="2" t="s">
        <v>948</v>
      </c>
      <c r="AD1" s="2" t="s">
        <v>955</v>
      </c>
      <c r="AE1" s="2" t="s">
        <v>956</v>
      </c>
      <c r="AF1" s="2" t="s">
        <v>957</v>
      </c>
      <c r="AG1" s="2" t="s">
        <v>958</v>
      </c>
      <c r="AH1" s="2" t="s">
        <v>959</v>
      </c>
      <c r="AI1" s="2" t="s">
        <v>960</v>
      </c>
      <c r="AM1" s="18" t="s">
        <v>1013</v>
      </c>
      <c r="AN1" s="18" t="s">
        <v>1014</v>
      </c>
      <c r="AO1" s="18" t="s">
        <v>1015</v>
      </c>
      <c r="AP1" s="18"/>
      <c r="AQ1" s="19"/>
      <c r="AR1" s="19"/>
      <c r="AS1" s="18"/>
      <c r="AT1" s="18"/>
      <c r="AU1" s="19"/>
      <c r="AV1" s="18"/>
    </row>
    <row r="2" spans="1:48" ht="15" customHeight="1" x14ac:dyDescent="0.35">
      <c r="A2" s="3" t="s">
        <v>8</v>
      </c>
      <c r="B2" s="3" t="s">
        <v>9</v>
      </c>
      <c r="C2" s="3">
        <v>2013</v>
      </c>
      <c r="D2" s="3">
        <v>0.63500000000000001</v>
      </c>
      <c r="E2" s="3">
        <v>0.63500000000000001</v>
      </c>
      <c r="F2" s="3" t="s">
        <v>621</v>
      </c>
      <c r="G2" s="3" t="s">
        <v>621</v>
      </c>
      <c r="H2" s="3" t="s">
        <v>621</v>
      </c>
      <c r="I2" s="3" t="s">
        <v>621</v>
      </c>
      <c r="J2" s="3" t="s">
        <v>621</v>
      </c>
      <c r="K2" s="3" t="s">
        <v>621</v>
      </c>
      <c r="L2" s="3" t="s">
        <v>622</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H2" s="3">
        <v>0.63500000000000001</v>
      </c>
      <c r="AI2" s="3">
        <v>0.67600000000000005</v>
      </c>
      <c r="AM2" s="20">
        <f>SUMPRODUCT(F2:AE2)+IFERROR(AI2/1,0)</f>
        <v>0.67600000000000005</v>
      </c>
      <c r="AN2" s="20">
        <f>IFERROR(D2/1,0)</f>
        <v>0.63500000000000001</v>
      </c>
      <c r="AO2" s="21">
        <f>IFERROR(AN2/AM2,"")</f>
        <v>0.93934911242603547</v>
      </c>
    </row>
    <row r="3" spans="1:48" ht="15" customHeight="1" x14ac:dyDescent="0.35">
      <c r="A3" s="3" t="s">
        <v>8</v>
      </c>
      <c r="B3" s="3" t="s">
        <v>11</v>
      </c>
      <c r="C3" s="3">
        <v>2013</v>
      </c>
      <c r="D3" s="3">
        <v>77.489999999999995</v>
      </c>
      <c r="E3" s="3">
        <v>94.013000000000005</v>
      </c>
      <c r="F3" s="3" t="s">
        <v>621</v>
      </c>
      <c r="G3" s="3">
        <v>0.251</v>
      </c>
      <c r="H3" s="3" t="s">
        <v>621</v>
      </c>
      <c r="I3" s="3" t="s">
        <v>621</v>
      </c>
      <c r="J3" s="3" t="s">
        <v>621</v>
      </c>
      <c r="K3" s="3" t="s">
        <v>621</v>
      </c>
      <c r="L3" s="3" t="s">
        <v>622</v>
      </c>
      <c r="M3" s="3">
        <v>72.984999999999999</v>
      </c>
      <c r="N3" s="3" t="s">
        <v>621</v>
      </c>
      <c r="O3" s="3" t="s">
        <v>621</v>
      </c>
      <c r="P3" s="3" t="s">
        <v>621</v>
      </c>
      <c r="Q3" s="3" t="s">
        <v>621</v>
      </c>
      <c r="R3" s="3" t="s">
        <v>621</v>
      </c>
      <c r="S3" s="3" t="s">
        <v>14</v>
      </c>
      <c r="T3" s="3">
        <v>0.9</v>
      </c>
      <c r="U3" s="3" t="s">
        <v>621</v>
      </c>
      <c r="V3" s="3" t="s">
        <v>621</v>
      </c>
      <c r="W3" s="3">
        <v>3.5859999999999999</v>
      </c>
      <c r="X3" s="3" t="s">
        <v>621</v>
      </c>
      <c r="Y3" s="3">
        <v>0.32800000000000001</v>
      </c>
      <c r="Z3" s="3" t="s">
        <v>621</v>
      </c>
      <c r="AA3" s="3" t="s">
        <v>621</v>
      </c>
      <c r="AB3" s="3" t="s">
        <v>621</v>
      </c>
      <c r="AC3" s="3" t="s">
        <v>621</v>
      </c>
      <c r="AD3" s="3">
        <v>15.962999999999999</v>
      </c>
      <c r="AE3" s="3" t="s">
        <v>621</v>
      </c>
      <c r="AF3" s="3" t="s">
        <v>621</v>
      </c>
      <c r="AG3" s="3" t="s">
        <v>621</v>
      </c>
      <c r="AH3" s="3" t="s">
        <v>621</v>
      </c>
      <c r="AI3" s="3" t="s">
        <v>621</v>
      </c>
      <c r="AM3" s="20">
        <f t="shared" ref="AM3:AM66" si="0">SUMPRODUCT(F3:AE3)+IFERROR(AI3/1,0)</f>
        <v>94.013000000000005</v>
      </c>
      <c r="AN3" s="20">
        <f t="shared" ref="AN3:AN66" si="1">IFERROR(D3/1,0)</f>
        <v>77.489999999999995</v>
      </c>
      <c r="AO3" s="21">
        <f t="shared" ref="AO3:AO66" si="2">IFERROR(AN3/AM3,"")</f>
        <v>0.82424771042302647</v>
      </c>
    </row>
    <row r="4" spans="1:48" ht="15" customHeight="1" x14ac:dyDescent="0.35">
      <c r="A4" s="3" t="s">
        <v>8</v>
      </c>
      <c r="B4" s="3" t="s">
        <v>12</v>
      </c>
      <c r="C4" s="3">
        <v>2013</v>
      </c>
      <c r="D4" s="3">
        <v>4.835</v>
      </c>
      <c r="E4" s="3">
        <v>0.63400000000000001</v>
      </c>
      <c r="F4" s="3" t="s">
        <v>621</v>
      </c>
      <c r="G4" s="3">
        <v>0.1</v>
      </c>
      <c r="H4" s="3" t="s">
        <v>621</v>
      </c>
      <c r="I4" s="3" t="s">
        <v>621</v>
      </c>
      <c r="J4" s="3" t="s">
        <v>621</v>
      </c>
      <c r="K4" s="3" t="s">
        <v>621</v>
      </c>
      <c r="L4" s="3" t="s">
        <v>622</v>
      </c>
      <c r="M4" s="3" t="s">
        <v>621</v>
      </c>
      <c r="N4" s="3" t="s">
        <v>621</v>
      </c>
      <c r="O4" s="3" t="s">
        <v>621</v>
      </c>
      <c r="P4" s="3" t="s">
        <v>621</v>
      </c>
      <c r="Q4" s="3" t="s">
        <v>621</v>
      </c>
      <c r="R4" s="3" t="s">
        <v>621</v>
      </c>
      <c r="S4" s="3" t="s">
        <v>621</v>
      </c>
      <c r="T4" s="3">
        <v>3.2</v>
      </c>
      <c r="U4" s="3" t="s">
        <v>621</v>
      </c>
      <c r="V4" s="3" t="s">
        <v>621</v>
      </c>
      <c r="W4" s="3" t="s">
        <v>621</v>
      </c>
      <c r="X4" s="3" t="s">
        <v>621</v>
      </c>
      <c r="Y4" s="3" t="s">
        <v>621</v>
      </c>
      <c r="Z4" s="3" t="s">
        <v>621</v>
      </c>
      <c r="AA4" s="3" t="s">
        <v>621</v>
      </c>
      <c r="AB4" s="3" t="s">
        <v>621</v>
      </c>
      <c r="AC4" s="3" t="s">
        <v>621</v>
      </c>
      <c r="AD4" s="3" t="s">
        <v>621</v>
      </c>
      <c r="AE4" s="3" t="s">
        <v>621</v>
      </c>
      <c r="AF4" s="3" t="s">
        <v>621</v>
      </c>
      <c r="AG4" s="3" t="s">
        <v>621</v>
      </c>
      <c r="AH4" s="3">
        <v>0.63400000000000001</v>
      </c>
      <c r="AI4" s="3">
        <v>0.64300000000000002</v>
      </c>
      <c r="AM4" s="20">
        <f t="shared" si="0"/>
        <v>3.9430000000000005</v>
      </c>
      <c r="AN4" s="20">
        <f t="shared" si="1"/>
        <v>4.835</v>
      </c>
      <c r="AO4" s="21">
        <f t="shared" si="2"/>
        <v>1.2262236875475525</v>
      </c>
      <c r="AP4" s="22" t="s">
        <v>1081</v>
      </c>
    </row>
    <row r="5" spans="1:48" ht="15" customHeight="1" x14ac:dyDescent="0.35">
      <c r="A5" s="3" t="s">
        <v>8</v>
      </c>
      <c r="B5" s="3" t="s">
        <v>13</v>
      </c>
      <c r="C5" s="3">
        <v>2013</v>
      </c>
      <c r="D5" s="3" t="s">
        <v>621</v>
      </c>
      <c r="E5" s="3" t="s">
        <v>621</v>
      </c>
      <c r="F5" s="3" t="s">
        <v>621</v>
      </c>
      <c r="G5" s="3" t="s">
        <v>621</v>
      </c>
      <c r="H5" s="3" t="s">
        <v>621</v>
      </c>
      <c r="I5" s="3" t="s">
        <v>621</v>
      </c>
      <c r="J5" s="3" t="s">
        <v>621</v>
      </c>
      <c r="K5" s="3" t="s">
        <v>621</v>
      </c>
      <c r="L5" s="3" t="s">
        <v>622</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H5" s="3" t="s">
        <v>621</v>
      </c>
      <c r="AI5" s="3" t="s">
        <v>621</v>
      </c>
      <c r="AM5" s="20">
        <f t="shared" si="0"/>
        <v>0</v>
      </c>
      <c r="AN5" s="20">
        <f t="shared" si="1"/>
        <v>0</v>
      </c>
      <c r="AO5" s="21" t="str">
        <f t="shared" si="2"/>
        <v/>
      </c>
    </row>
    <row r="6" spans="1:48" ht="15" customHeight="1" x14ac:dyDescent="0.35">
      <c r="A6" s="3" t="s">
        <v>8</v>
      </c>
      <c r="B6" s="3" t="s">
        <v>15</v>
      </c>
      <c r="C6" s="3">
        <v>2013</v>
      </c>
      <c r="D6" s="3">
        <v>0.873</v>
      </c>
      <c r="E6" s="3">
        <v>7.0000000000000007E-2</v>
      </c>
      <c r="F6" s="3" t="s">
        <v>621</v>
      </c>
      <c r="G6" s="3">
        <v>0.127</v>
      </c>
      <c r="H6" s="3" t="s">
        <v>621</v>
      </c>
      <c r="I6" s="3" t="s">
        <v>621</v>
      </c>
      <c r="J6" s="3" t="s">
        <v>621</v>
      </c>
      <c r="K6" s="3" t="s">
        <v>621</v>
      </c>
      <c r="L6" s="3" t="s">
        <v>622</v>
      </c>
      <c r="M6" s="3" t="s">
        <v>621</v>
      </c>
      <c r="N6" s="3" t="s">
        <v>621</v>
      </c>
      <c r="O6" s="3" t="s">
        <v>621</v>
      </c>
      <c r="P6" s="3" t="s">
        <v>621</v>
      </c>
      <c r="Q6" s="3" t="s">
        <v>621</v>
      </c>
      <c r="R6" s="3" t="s">
        <v>621</v>
      </c>
      <c r="S6" s="3" t="s">
        <v>14</v>
      </c>
      <c r="T6" s="3">
        <v>0.65800000000000003</v>
      </c>
      <c r="U6" s="3" t="s">
        <v>621</v>
      </c>
      <c r="V6" s="3" t="s">
        <v>621</v>
      </c>
      <c r="W6" s="3" t="s">
        <v>621</v>
      </c>
      <c r="X6" s="3" t="s">
        <v>621</v>
      </c>
      <c r="Y6" s="3" t="s">
        <v>621</v>
      </c>
      <c r="Z6" s="3" t="s">
        <v>621</v>
      </c>
      <c r="AA6" s="3" t="s">
        <v>621</v>
      </c>
      <c r="AB6" s="3" t="s">
        <v>621</v>
      </c>
      <c r="AC6" s="3" t="s">
        <v>621</v>
      </c>
      <c r="AD6" s="3" t="s">
        <v>621</v>
      </c>
      <c r="AE6" s="3" t="s">
        <v>621</v>
      </c>
      <c r="AF6" s="3" t="s">
        <v>621</v>
      </c>
      <c r="AG6" s="3" t="s">
        <v>621</v>
      </c>
      <c r="AH6" s="3">
        <v>7.0000000000000007E-2</v>
      </c>
      <c r="AI6" s="3">
        <v>7.1999999999999995E-2</v>
      </c>
      <c r="AM6" s="20">
        <f t="shared" si="0"/>
        <v>0.85699999999999998</v>
      </c>
      <c r="AN6" s="20">
        <f t="shared" si="1"/>
        <v>0.873</v>
      </c>
      <c r="AO6" s="21">
        <f t="shared" si="2"/>
        <v>1.0186697782963827</v>
      </c>
    </row>
    <row r="7" spans="1:48" ht="15" customHeight="1" x14ac:dyDescent="0.35">
      <c r="A7" s="3" t="s">
        <v>16</v>
      </c>
      <c r="B7" s="3" t="s">
        <v>17</v>
      </c>
      <c r="C7" s="3">
        <v>2013</v>
      </c>
      <c r="D7" s="3">
        <v>56.2</v>
      </c>
      <c r="E7" s="3" t="s">
        <v>622</v>
      </c>
      <c r="F7" s="3" t="s">
        <v>621</v>
      </c>
      <c r="G7" s="3">
        <v>0.1</v>
      </c>
      <c r="H7" s="3" t="s">
        <v>621</v>
      </c>
      <c r="I7" s="3" t="s">
        <v>621</v>
      </c>
      <c r="J7" s="3" t="s">
        <v>621</v>
      </c>
      <c r="K7" s="3" t="s">
        <v>621</v>
      </c>
      <c r="L7" s="3" t="s">
        <v>622</v>
      </c>
      <c r="M7" s="3" t="s">
        <v>621</v>
      </c>
      <c r="N7" s="3" t="s">
        <v>621</v>
      </c>
      <c r="O7" s="3" t="s">
        <v>621</v>
      </c>
      <c r="P7" s="3" t="s">
        <v>621</v>
      </c>
      <c r="Q7" s="3" t="s">
        <v>621</v>
      </c>
      <c r="R7" s="3">
        <v>51.17</v>
      </c>
      <c r="S7" s="3" t="s">
        <v>14</v>
      </c>
      <c r="T7" s="3" t="s">
        <v>621</v>
      </c>
      <c r="U7" s="3" t="s">
        <v>621</v>
      </c>
      <c r="V7" s="3" t="s">
        <v>621</v>
      </c>
      <c r="W7" s="3" t="s">
        <v>621</v>
      </c>
      <c r="X7" s="3" t="s">
        <v>621</v>
      </c>
      <c r="Y7" s="3">
        <v>0.3</v>
      </c>
      <c r="Z7" s="3" t="s">
        <v>621</v>
      </c>
      <c r="AA7" s="3" t="s">
        <v>621</v>
      </c>
      <c r="AB7" s="3" t="s">
        <v>621</v>
      </c>
      <c r="AC7" s="3" t="s">
        <v>621</v>
      </c>
      <c r="AD7" s="3">
        <v>11.8</v>
      </c>
      <c r="AE7" s="3" t="s">
        <v>621</v>
      </c>
      <c r="AF7" s="3" t="s">
        <v>622</v>
      </c>
      <c r="AG7" s="3" t="s">
        <v>621</v>
      </c>
      <c r="AH7" s="3" t="s">
        <v>621</v>
      </c>
      <c r="AI7" s="3" t="s">
        <v>621</v>
      </c>
      <c r="AM7" s="20">
        <f t="shared" si="0"/>
        <v>63.370000000000005</v>
      </c>
      <c r="AN7" s="20">
        <f t="shared" si="1"/>
        <v>56.2</v>
      </c>
      <c r="AO7" s="21">
        <f t="shared" si="2"/>
        <v>0.88685497869654406</v>
      </c>
    </row>
    <row r="8" spans="1:48" ht="15" customHeight="1" x14ac:dyDescent="0.3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961</v>
      </c>
      <c r="AG8" s="3" t="s">
        <v>621</v>
      </c>
      <c r="AH8" s="3" t="s">
        <v>621</v>
      </c>
      <c r="AI8" s="3" t="s">
        <v>621</v>
      </c>
      <c r="AM8" s="20">
        <f t="shared" si="0"/>
        <v>0</v>
      </c>
      <c r="AN8" s="20">
        <f t="shared" si="1"/>
        <v>0</v>
      </c>
      <c r="AO8" s="21" t="str">
        <f t="shared" si="2"/>
        <v/>
      </c>
    </row>
    <row r="9" spans="1:48" ht="15" customHeight="1" x14ac:dyDescent="0.35">
      <c r="A9" s="3" t="s">
        <v>18</v>
      </c>
      <c r="B9" s="3" t="s">
        <v>21</v>
      </c>
      <c r="C9" s="3">
        <v>2013</v>
      </c>
      <c r="D9" s="3" t="s">
        <v>621</v>
      </c>
      <c r="E9" s="3" t="s">
        <v>621</v>
      </c>
      <c r="F9" s="3" t="s">
        <v>621</v>
      </c>
      <c r="G9" s="3" t="s">
        <v>621</v>
      </c>
      <c r="H9" s="3" t="s">
        <v>621</v>
      </c>
      <c r="I9" s="3" t="s">
        <v>621</v>
      </c>
      <c r="J9" s="3" t="s">
        <v>621</v>
      </c>
      <c r="K9" s="3" t="s">
        <v>621</v>
      </c>
      <c r="L9" s="3" t="s">
        <v>622</v>
      </c>
      <c r="M9" s="3" t="s">
        <v>621</v>
      </c>
      <c r="N9" s="3" t="s">
        <v>621</v>
      </c>
      <c r="O9" s="3" t="s">
        <v>722</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961</v>
      </c>
      <c r="AG9" s="3" t="s">
        <v>621</v>
      </c>
      <c r="AH9" s="3" t="s">
        <v>621</v>
      </c>
      <c r="AI9" s="3" t="s">
        <v>621</v>
      </c>
      <c r="AM9" s="20">
        <f t="shared" si="0"/>
        <v>0</v>
      </c>
      <c r="AN9" s="20">
        <f t="shared" si="1"/>
        <v>0</v>
      </c>
      <c r="AO9" s="21" t="str">
        <f t="shared" si="2"/>
        <v/>
      </c>
    </row>
    <row r="10" spans="1:48" ht="15" customHeight="1" x14ac:dyDescent="0.35">
      <c r="A10" s="3" t="s">
        <v>18</v>
      </c>
      <c r="B10" s="3" t="s">
        <v>22</v>
      </c>
      <c r="C10" s="3">
        <v>2013</v>
      </c>
      <c r="D10" s="3" t="s">
        <v>621</v>
      </c>
      <c r="E10" s="3" t="s">
        <v>621</v>
      </c>
      <c r="F10" s="3" t="s">
        <v>621</v>
      </c>
      <c r="G10" s="3" t="s">
        <v>722</v>
      </c>
      <c r="H10" s="3" t="s">
        <v>621</v>
      </c>
      <c r="I10" s="3" t="s">
        <v>621</v>
      </c>
      <c r="J10" s="3" t="s">
        <v>621</v>
      </c>
      <c r="K10" s="3" t="s">
        <v>621</v>
      </c>
      <c r="L10" s="3" t="s">
        <v>622</v>
      </c>
      <c r="M10" s="3" t="s">
        <v>722</v>
      </c>
      <c r="N10" s="3" t="s">
        <v>722</v>
      </c>
      <c r="O10" s="3" t="s">
        <v>722</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961</v>
      </c>
      <c r="AG10" s="3" t="s">
        <v>621</v>
      </c>
      <c r="AH10" s="3" t="s">
        <v>621</v>
      </c>
      <c r="AI10" s="3" t="s">
        <v>621</v>
      </c>
      <c r="AM10" s="20">
        <f t="shared" si="0"/>
        <v>0</v>
      </c>
      <c r="AN10" s="20">
        <f t="shared" si="1"/>
        <v>0</v>
      </c>
      <c r="AO10" s="21" t="str">
        <f t="shared" si="2"/>
        <v/>
      </c>
    </row>
    <row r="11" spans="1:48" ht="15" customHeight="1" x14ac:dyDescent="0.35">
      <c r="A11" s="3" t="s">
        <v>23</v>
      </c>
      <c r="B11" s="3" t="s">
        <v>24</v>
      </c>
      <c r="C11" s="3">
        <v>2013</v>
      </c>
      <c r="D11" s="3">
        <v>107</v>
      </c>
      <c r="E11" s="3">
        <v>126.5</v>
      </c>
      <c r="F11" s="3" t="s">
        <v>621</v>
      </c>
      <c r="G11" s="3" t="s">
        <v>621</v>
      </c>
      <c r="H11" s="3" t="s">
        <v>621</v>
      </c>
      <c r="I11" s="3" t="s">
        <v>621</v>
      </c>
      <c r="J11" s="3" t="s">
        <v>621</v>
      </c>
      <c r="K11" s="3" t="s">
        <v>621</v>
      </c>
      <c r="L11" s="3" t="s">
        <v>622</v>
      </c>
      <c r="M11" s="3">
        <v>60</v>
      </c>
      <c r="N11" s="3">
        <v>3</v>
      </c>
      <c r="O11" s="3">
        <v>25</v>
      </c>
      <c r="P11" s="3">
        <v>2</v>
      </c>
      <c r="Q11" s="3">
        <v>3</v>
      </c>
      <c r="R11" s="3">
        <v>6.5</v>
      </c>
      <c r="S11" s="3" t="s">
        <v>10</v>
      </c>
      <c r="T11" s="3">
        <v>3.7</v>
      </c>
      <c r="U11" s="3" t="s">
        <v>621</v>
      </c>
      <c r="V11" s="3" t="s">
        <v>621</v>
      </c>
      <c r="W11" s="3" t="s">
        <v>621</v>
      </c>
      <c r="X11" s="3" t="s">
        <v>621</v>
      </c>
      <c r="Y11" s="3">
        <v>6.7</v>
      </c>
      <c r="Z11" s="3" t="s">
        <v>621</v>
      </c>
      <c r="AA11" s="3" t="s">
        <v>621</v>
      </c>
      <c r="AB11" s="3" t="s">
        <v>621</v>
      </c>
      <c r="AC11" s="3" t="s">
        <v>621</v>
      </c>
      <c r="AD11" s="3">
        <v>16.600000000000001</v>
      </c>
      <c r="AE11" s="3" t="s">
        <v>621</v>
      </c>
      <c r="AF11" s="3" t="s">
        <v>621</v>
      </c>
      <c r="AG11" s="3" t="s">
        <v>621</v>
      </c>
      <c r="AH11" s="3" t="s">
        <v>621</v>
      </c>
      <c r="AI11" s="3" t="s">
        <v>621</v>
      </c>
      <c r="AM11" s="20">
        <f t="shared" si="0"/>
        <v>126.5</v>
      </c>
      <c r="AN11" s="20">
        <f t="shared" si="1"/>
        <v>107</v>
      </c>
      <c r="AO11" s="21">
        <f t="shared" si="2"/>
        <v>0.8458498023715415</v>
      </c>
    </row>
    <row r="12" spans="1:48" ht="15" customHeight="1" x14ac:dyDescent="0.3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H12" s="3" t="s">
        <v>622</v>
      </c>
      <c r="AI12" s="3" t="s">
        <v>622</v>
      </c>
      <c r="AM12" s="20">
        <f t="shared" si="0"/>
        <v>0</v>
      </c>
      <c r="AN12" s="20">
        <f t="shared" si="1"/>
        <v>0</v>
      </c>
      <c r="AO12" s="21" t="str">
        <f t="shared" si="2"/>
        <v/>
      </c>
    </row>
    <row r="13" spans="1:48" ht="15" customHeight="1" x14ac:dyDescent="0.35">
      <c r="A13" s="3" t="s">
        <v>27</v>
      </c>
      <c r="B13" s="3" t="s">
        <v>28</v>
      </c>
      <c r="C13" s="3">
        <v>2013</v>
      </c>
      <c r="D13" s="3">
        <v>128.5</v>
      </c>
      <c r="E13" s="3" t="s">
        <v>621</v>
      </c>
      <c r="F13" s="3" t="s">
        <v>621</v>
      </c>
      <c r="G13" s="3">
        <v>1.8</v>
      </c>
      <c r="H13" s="3" t="s">
        <v>621</v>
      </c>
      <c r="I13" s="3">
        <v>3.8</v>
      </c>
      <c r="J13" s="3" t="s">
        <v>621</v>
      </c>
      <c r="K13" s="3" t="s">
        <v>621</v>
      </c>
      <c r="L13" s="3" t="s">
        <v>622</v>
      </c>
      <c r="M13" s="3" t="s">
        <v>621</v>
      </c>
      <c r="N13" s="3">
        <v>50</v>
      </c>
      <c r="O13" s="3">
        <v>39.4</v>
      </c>
      <c r="P13" s="3" t="s">
        <v>621</v>
      </c>
      <c r="Q13" s="3" t="s">
        <v>621</v>
      </c>
      <c r="R13" s="3" t="s">
        <v>621</v>
      </c>
      <c r="S13" s="3" t="s">
        <v>10</v>
      </c>
      <c r="T13" s="3">
        <v>22.2</v>
      </c>
      <c r="U13" s="3" t="s">
        <v>621</v>
      </c>
      <c r="V13" s="3" t="s">
        <v>621</v>
      </c>
      <c r="W13" s="3" t="s">
        <v>621</v>
      </c>
      <c r="X13" s="3" t="s">
        <v>621</v>
      </c>
      <c r="Y13" s="3" t="s">
        <v>621</v>
      </c>
      <c r="Z13" s="3" t="s">
        <v>621</v>
      </c>
      <c r="AA13" s="3" t="s">
        <v>621</v>
      </c>
      <c r="AB13" s="3" t="s">
        <v>621</v>
      </c>
      <c r="AC13" s="3">
        <v>1.3</v>
      </c>
      <c r="AD13" s="3">
        <v>21.2</v>
      </c>
      <c r="AE13" s="3" t="s">
        <v>621</v>
      </c>
      <c r="AF13" s="3" t="s">
        <v>621</v>
      </c>
      <c r="AG13" s="3" t="s">
        <v>621</v>
      </c>
      <c r="AH13" s="3" t="s">
        <v>621</v>
      </c>
      <c r="AI13" s="3" t="s">
        <v>621</v>
      </c>
      <c r="AM13" s="20">
        <f t="shared" si="0"/>
        <v>139.69999999999999</v>
      </c>
      <c r="AN13" s="20">
        <f t="shared" si="1"/>
        <v>128.5</v>
      </c>
      <c r="AO13" s="21">
        <f t="shared" si="2"/>
        <v>0.91982820329277026</v>
      </c>
    </row>
    <row r="14" spans="1:48" ht="15" customHeight="1" x14ac:dyDescent="0.35">
      <c r="A14" s="3" t="s">
        <v>29</v>
      </c>
      <c r="B14" s="3" t="s">
        <v>30</v>
      </c>
      <c r="C14" s="3">
        <v>2013</v>
      </c>
      <c r="D14" s="3">
        <v>9.3000000000000007</v>
      </c>
      <c r="E14" s="3">
        <v>9.5</v>
      </c>
      <c r="F14" s="3" t="s">
        <v>621</v>
      </c>
      <c r="G14" s="3">
        <v>0.2</v>
      </c>
      <c r="H14" s="3" t="s">
        <v>621</v>
      </c>
      <c r="I14" s="3" t="s">
        <v>621</v>
      </c>
      <c r="J14" s="3" t="s">
        <v>621</v>
      </c>
      <c r="K14" s="3" t="s">
        <v>621</v>
      </c>
      <c r="L14" s="3" t="s">
        <v>622</v>
      </c>
      <c r="M14" s="3" t="s">
        <v>621</v>
      </c>
      <c r="N14" s="3" t="s">
        <v>621</v>
      </c>
      <c r="O14" s="3" t="s">
        <v>621</v>
      </c>
      <c r="P14" s="3" t="s">
        <v>621</v>
      </c>
      <c r="Q14" s="3" t="s">
        <v>621</v>
      </c>
      <c r="R14" s="3" t="s">
        <v>621</v>
      </c>
      <c r="S14" s="3" t="s">
        <v>621</v>
      </c>
      <c r="T14" s="3">
        <v>9.3000000000000007</v>
      </c>
      <c r="U14" s="3" t="s">
        <v>621</v>
      </c>
      <c r="V14" s="3" t="s">
        <v>621</v>
      </c>
      <c r="W14" s="3" t="s">
        <v>621</v>
      </c>
      <c r="X14" s="3" t="s">
        <v>621</v>
      </c>
      <c r="Y14" s="3" t="s">
        <v>621</v>
      </c>
      <c r="Z14" s="3" t="s">
        <v>621</v>
      </c>
      <c r="AA14" s="3" t="s">
        <v>621</v>
      </c>
      <c r="AB14" s="3" t="s">
        <v>621</v>
      </c>
      <c r="AC14" s="3" t="s">
        <v>621</v>
      </c>
      <c r="AD14" s="3" t="s">
        <v>621</v>
      </c>
      <c r="AE14" s="3" t="s">
        <v>621</v>
      </c>
      <c r="AF14" s="3" t="s">
        <v>622</v>
      </c>
      <c r="AG14" s="3" t="s">
        <v>621</v>
      </c>
      <c r="AH14" s="3" t="s">
        <v>621</v>
      </c>
      <c r="AI14" s="3" t="s">
        <v>621</v>
      </c>
      <c r="AM14" s="20">
        <f t="shared" si="0"/>
        <v>9.5</v>
      </c>
      <c r="AN14" s="20">
        <f t="shared" si="1"/>
        <v>9.3000000000000007</v>
      </c>
      <c r="AO14" s="21">
        <f t="shared" si="2"/>
        <v>0.97894736842105268</v>
      </c>
    </row>
    <row r="15" spans="1:48" ht="15" customHeight="1" x14ac:dyDescent="0.35">
      <c r="A15" s="3" t="s">
        <v>31</v>
      </c>
      <c r="B15" s="3" t="s">
        <v>32</v>
      </c>
      <c r="C15" s="3">
        <v>2013</v>
      </c>
      <c r="D15" s="3">
        <v>3.6</v>
      </c>
      <c r="E15" s="3">
        <v>4</v>
      </c>
      <c r="F15" s="3">
        <v>0</v>
      </c>
      <c r="G15" s="3">
        <v>0.2</v>
      </c>
      <c r="H15" s="3">
        <v>0</v>
      </c>
      <c r="I15" s="3">
        <v>0</v>
      </c>
      <c r="J15" s="3">
        <v>0</v>
      </c>
      <c r="K15" s="3">
        <v>0</v>
      </c>
      <c r="L15" s="3" t="s">
        <v>669</v>
      </c>
      <c r="M15" s="3" t="s">
        <v>621</v>
      </c>
      <c r="N15" s="3" t="s">
        <v>621</v>
      </c>
      <c r="O15" s="3" t="s">
        <v>621</v>
      </c>
      <c r="P15" s="3" t="s">
        <v>621</v>
      </c>
      <c r="Q15" s="3" t="s">
        <v>621</v>
      </c>
      <c r="R15" s="3" t="s">
        <v>621</v>
      </c>
      <c r="S15" s="3" t="s">
        <v>621</v>
      </c>
      <c r="T15" s="3">
        <v>3.8</v>
      </c>
      <c r="U15" s="3">
        <v>0</v>
      </c>
      <c r="V15" s="3">
        <v>0</v>
      </c>
      <c r="W15" s="3">
        <v>0</v>
      </c>
      <c r="X15" s="3">
        <v>0</v>
      </c>
      <c r="Y15" s="3">
        <v>0</v>
      </c>
      <c r="Z15" s="3">
        <v>0</v>
      </c>
      <c r="AA15" s="3" t="s">
        <v>621</v>
      </c>
      <c r="AB15" s="3" t="s">
        <v>621</v>
      </c>
      <c r="AC15" s="3" t="s">
        <v>621</v>
      </c>
      <c r="AD15" s="3" t="s">
        <v>621</v>
      </c>
      <c r="AE15" s="3" t="s">
        <v>621</v>
      </c>
      <c r="AF15" s="3" t="s">
        <v>622</v>
      </c>
      <c r="AG15" s="3" t="s">
        <v>621</v>
      </c>
      <c r="AH15" s="3" t="s">
        <v>621</v>
      </c>
      <c r="AI15" s="3" t="s">
        <v>621</v>
      </c>
      <c r="AM15" s="20">
        <f t="shared" si="0"/>
        <v>4</v>
      </c>
      <c r="AN15" s="20">
        <f t="shared" si="1"/>
        <v>3.6</v>
      </c>
      <c r="AO15" s="21">
        <f t="shared" si="2"/>
        <v>0.9</v>
      </c>
    </row>
    <row r="16" spans="1:48" ht="15" customHeight="1" x14ac:dyDescent="0.3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H16" s="3" t="s">
        <v>622</v>
      </c>
      <c r="AI16" s="3" t="s">
        <v>622</v>
      </c>
      <c r="AM16" s="20">
        <f t="shared" si="0"/>
        <v>0</v>
      </c>
      <c r="AN16" s="20">
        <f t="shared" si="1"/>
        <v>0</v>
      </c>
      <c r="AO16" s="21" t="str">
        <f t="shared" si="2"/>
        <v/>
      </c>
    </row>
    <row r="17" spans="1:41" ht="15" customHeight="1" x14ac:dyDescent="0.3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H17" s="3" t="s">
        <v>622</v>
      </c>
      <c r="AI17" s="3" t="s">
        <v>622</v>
      </c>
      <c r="AM17" s="20">
        <f t="shared" si="0"/>
        <v>0</v>
      </c>
      <c r="AN17" s="20">
        <f t="shared" si="1"/>
        <v>0</v>
      </c>
      <c r="AO17" s="21" t="str">
        <f t="shared" si="2"/>
        <v/>
      </c>
    </row>
    <row r="18" spans="1:41" ht="15" customHeight="1" x14ac:dyDescent="0.3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H18" s="3" t="s">
        <v>622</v>
      </c>
      <c r="AI18" s="3" t="s">
        <v>622</v>
      </c>
      <c r="AM18" s="20">
        <f t="shared" si="0"/>
        <v>0</v>
      </c>
      <c r="AN18" s="20">
        <f t="shared" si="1"/>
        <v>0</v>
      </c>
      <c r="AO18" s="21" t="str">
        <f t="shared" si="2"/>
        <v/>
      </c>
    </row>
    <row r="19" spans="1:41" ht="15" customHeight="1" x14ac:dyDescent="0.3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H19" s="3" t="s">
        <v>622</v>
      </c>
      <c r="AI19" s="3" t="s">
        <v>622</v>
      </c>
      <c r="AM19" s="20">
        <f t="shared" si="0"/>
        <v>0</v>
      </c>
      <c r="AN19" s="20">
        <f t="shared" si="1"/>
        <v>0</v>
      </c>
      <c r="AO19" s="21" t="str">
        <f t="shared" si="2"/>
        <v/>
      </c>
    </row>
    <row r="20" spans="1:41" ht="15" customHeight="1" x14ac:dyDescent="0.3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H20" s="3" t="s">
        <v>622</v>
      </c>
      <c r="AI20" s="3" t="s">
        <v>622</v>
      </c>
      <c r="AM20" s="20">
        <f t="shared" si="0"/>
        <v>0</v>
      </c>
      <c r="AN20" s="20">
        <f t="shared" si="1"/>
        <v>0</v>
      </c>
      <c r="AO20" s="21" t="str">
        <f t="shared" si="2"/>
        <v/>
      </c>
    </row>
    <row r="21" spans="1:41" ht="15" customHeight="1" x14ac:dyDescent="0.3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H21" s="3" t="s">
        <v>622</v>
      </c>
      <c r="AI21" s="3" t="s">
        <v>622</v>
      </c>
      <c r="AM21" s="20">
        <f t="shared" si="0"/>
        <v>0</v>
      </c>
      <c r="AN21" s="20">
        <f t="shared" si="1"/>
        <v>0</v>
      </c>
      <c r="AO21" s="21" t="str">
        <f t="shared" si="2"/>
        <v/>
      </c>
    </row>
    <row r="22" spans="1:41" ht="15" customHeight="1" x14ac:dyDescent="0.3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H22" s="3" t="s">
        <v>622</v>
      </c>
      <c r="AI22" s="3" t="s">
        <v>622</v>
      </c>
      <c r="AM22" s="20">
        <f t="shared" si="0"/>
        <v>0</v>
      </c>
      <c r="AN22" s="20">
        <f t="shared" si="1"/>
        <v>0</v>
      </c>
      <c r="AO22" s="21" t="str">
        <f t="shared" si="2"/>
        <v/>
      </c>
    </row>
    <row r="23" spans="1:41" ht="15" customHeight="1" x14ac:dyDescent="0.3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H23" s="3" t="s">
        <v>622</v>
      </c>
      <c r="AI23" s="3" t="s">
        <v>622</v>
      </c>
      <c r="AM23" s="20">
        <f t="shared" si="0"/>
        <v>0</v>
      </c>
      <c r="AN23" s="20">
        <f t="shared" si="1"/>
        <v>0</v>
      </c>
      <c r="AO23" s="21" t="str">
        <f t="shared" si="2"/>
        <v/>
      </c>
    </row>
    <row r="24" spans="1:41" ht="15" customHeight="1" x14ac:dyDescent="0.3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H24" s="3" t="s">
        <v>622</v>
      </c>
      <c r="AI24" s="3" t="s">
        <v>622</v>
      </c>
      <c r="AM24" s="20">
        <f t="shared" si="0"/>
        <v>0</v>
      </c>
      <c r="AN24" s="20">
        <f t="shared" si="1"/>
        <v>0</v>
      </c>
      <c r="AO24" s="21" t="str">
        <f t="shared" si="2"/>
        <v/>
      </c>
    </row>
    <row r="25" spans="1:41" ht="15" customHeight="1" x14ac:dyDescent="0.3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H25" s="3" t="s">
        <v>622</v>
      </c>
      <c r="AI25" s="3" t="s">
        <v>622</v>
      </c>
      <c r="AM25" s="20">
        <f t="shared" si="0"/>
        <v>0</v>
      </c>
      <c r="AN25" s="20">
        <f t="shared" si="1"/>
        <v>0</v>
      </c>
      <c r="AO25" s="21" t="str">
        <f t="shared" si="2"/>
        <v/>
      </c>
    </row>
    <row r="26" spans="1:41" ht="15" customHeight="1" x14ac:dyDescent="0.3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H26" s="3" t="s">
        <v>622</v>
      </c>
      <c r="AI26" s="3" t="s">
        <v>622</v>
      </c>
      <c r="AM26" s="20">
        <f t="shared" si="0"/>
        <v>0</v>
      </c>
      <c r="AN26" s="20">
        <f t="shared" si="1"/>
        <v>0</v>
      </c>
      <c r="AO26" s="21" t="str">
        <f t="shared" si="2"/>
        <v/>
      </c>
    </row>
    <row r="27" spans="1:41" ht="15" customHeight="1" x14ac:dyDescent="0.3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H27" s="3" t="s">
        <v>622</v>
      </c>
      <c r="AI27" s="3" t="s">
        <v>622</v>
      </c>
      <c r="AM27" s="20">
        <f t="shared" si="0"/>
        <v>0</v>
      </c>
      <c r="AN27" s="20">
        <f t="shared" si="1"/>
        <v>0</v>
      </c>
      <c r="AO27" s="21" t="str">
        <f t="shared" si="2"/>
        <v/>
      </c>
    </row>
    <row r="28" spans="1:41" ht="15" customHeight="1" x14ac:dyDescent="0.3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H28" s="3" t="s">
        <v>622</v>
      </c>
      <c r="AI28" s="3" t="s">
        <v>622</v>
      </c>
      <c r="AM28" s="20">
        <f t="shared" si="0"/>
        <v>0</v>
      </c>
      <c r="AN28" s="20">
        <f t="shared" si="1"/>
        <v>0</v>
      </c>
      <c r="AO28" s="21" t="str">
        <f t="shared" si="2"/>
        <v/>
      </c>
    </row>
    <row r="29" spans="1:41" ht="15" customHeight="1" x14ac:dyDescent="0.3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H29" s="3" t="s">
        <v>622</v>
      </c>
      <c r="AI29" s="3" t="s">
        <v>622</v>
      </c>
      <c r="AM29" s="20">
        <f t="shared" si="0"/>
        <v>0</v>
      </c>
      <c r="AN29" s="20">
        <f t="shared" si="1"/>
        <v>0</v>
      </c>
      <c r="AO29" s="21" t="str">
        <f t="shared" si="2"/>
        <v/>
      </c>
    </row>
    <row r="30" spans="1:41" ht="15" customHeight="1" x14ac:dyDescent="0.3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H30" s="3" t="s">
        <v>622</v>
      </c>
      <c r="AI30" s="3" t="s">
        <v>622</v>
      </c>
      <c r="AM30" s="20">
        <f t="shared" si="0"/>
        <v>0</v>
      </c>
      <c r="AN30" s="20">
        <f t="shared" si="1"/>
        <v>0</v>
      </c>
      <c r="AO30" s="21" t="str">
        <f t="shared" si="2"/>
        <v/>
      </c>
    </row>
    <row r="31" spans="1:41" ht="15" customHeight="1" x14ac:dyDescent="0.3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H31" s="3" t="s">
        <v>622</v>
      </c>
      <c r="AI31" s="3" t="s">
        <v>622</v>
      </c>
      <c r="AM31" s="20">
        <f t="shared" si="0"/>
        <v>0</v>
      </c>
      <c r="AN31" s="20">
        <f t="shared" si="1"/>
        <v>0</v>
      </c>
      <c r="AO31" s="21" t="str">
        <f t="shared" si="2"/>
        <v/>
      </c>
    </row>
    <row r="32" spans="1:41" ht="15" customHeight="1" x14ac:dyDescent="0.3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H32" s="3" t="s">
        <v>622</v>
      </c>
      <c r="AI32" s="3" t="s">
        <v>622</v>
      </c>
      <c r="AM32" s="20">
        <f t="shared" si="0"/>
        <v>0</v>
      </c>
      <c r="AN32" s="20">
        <f t="shared" si="1"/>
        <v>0</v>
      </c>
      <c r="AO32" s="21" t="str">
        <f t="shared" si="2"/>
        <v/>
      </c>
    </row>
    <row r="33" spans="1:41" ht="15" customHeight="1" x14ac:dyDescent="0.3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H33" s="3" t="s">
        <v>622</v>
      </c>
      <c r="AI33" s="3" t="s">
        <v>622</v>
      </c>
      <c r="AM33" s="20">
        <f t="shared" si="0"/>
        <v>0</v>
      </c>
      <c r="AN33" s="20">
        <f t="shared" si="1"/>
        <v>0</v>
      </c>
      <c r="AO33" s="21" t="str">
        <f t="shared" si="2"/>
        <v/>
      </c>
    </row>
    <row r="34" spans="1:41" ht="15" customHeight="1" x14ac:dyDescent="0.3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H34" s="3" t="s">
        <v>622</v>
      </c>
      <c r="AI34" s="3" t="s">
        <v>622</v>
      </c>
      <c r="AM34" s="20">
        <f t="shared" si="0"/>
        <v>0</v>
      </c>
      <c r="AN34" s="20">
        <f t="shared" si="1"/>
        <v>0</v>
      </c>
      <c r="AO34" s="21" t="str">
        <f t="shared" si="2"/>
        <v/>
      </c>
    </row>
    <row r="35" spans="1:41" ht="15" customHeight="1" x14ac:dyDescent="0.35">
      <c r="A35" s="3" t="s">
        <v>31</v>
      </c>
      <c r="B35" s="3" t="s">
        <v>37</v>
      </c>
      <c r="C35" s="3">
        <v>2013</v>
      </c>
      <c r="D35" s="3">
        <v>2.2000000000000002</v>
      </c>
      <c r="E35" s="3">
        <v>2.2999999999999998</v>
      </c>
      <c r="F35" s="3" t="s">
        <v>621</v>
      </c>
      <c r="G35" s="3" t="s">
        <v>621</v>
      </c>
      <c r="H35" s="3" t="s">
        <v>621</v>
      </c>
      <c r="I35" s="3" t="s">
        <v>621</v>
      </c>
      <c r="J35" s="3" t="s">
        <v>621</v>
      </c>
      <c r="K35" s="3" t="s">
        <v>621</v>
      </c>
      <c r="L35" s="3" t="s">
        <v>622</v>
      </c>
      <c r="M35" s="3" t="s">
        <v>621</v>
      </c>
      <c r="N35" s="3" t="s">
        <v>621</v>
      </c>
      <c r="O35" s="3" t="s">
        <v>621</v>
      </c>
      <c r="P35" s="3" t="s">
        <v>621</v>
      </c>
      <c r="Q35" s="3" t="s">
        <v>621</v>
      </c>
      <c r="R35" s="3" t="s">
        <v>621</v>
      </c>
      <c r="S35" s="3" t="s">
        <v>621</v>
      </c>
      <c r="T35" s="3">
        <v>2.2999999999999998</v>
      </c>
      <c r="U35" s="3" t="s">
        <v>621</v>
      </c>
      <c r="V35" s="3" t="s">
        <v>621</v>
      </c>
      <c r="W35" s="3" t="s">
        <v>621</v>
      </c>
      <c r="X35" s="3" t="s">
        <v>621</v>
      </c>
      <c r="Y35" s="3" t="s">
        <v>621</v>
      </c>
      <c r="Z35" s="3" t="s">
        <v>621</v>
      </c>
      <c r="AA35" s="3" t="s">
        <v>621</v>
      </c>
      <c r="AB35" s="3" t="s">
        <v>621</v>
      </c>
      <c r="AC35" s="3" t="s">
        <v>621</v>
      </c>
      <c r="AD35" s="3" t="s">
        <v>621</v>
      </c>
      <c r="AE35" s="3" t="s">
        <v>621</v>
      </c>
      <c r="AF35" s="3" t="s">
        <v>622</v>
      </c>
      <c r="AG35" s="3" t="s">
        <v>621</v>
      </c>
      <c r="AH35" s="3" t="s">
        <v>621</v>
      </c>
      <c r="AI35" s="3" t="s">
        <v>621</v>
      </c>
      <c r="AM35" s="20">
        <f t="shared" si="0"/>
        <v>2.2999999999999998</v>
      </c>
      <c r="AN35" s="20">
        <f t="shared" si="1"/>
        <v>2.2000000000000002</v>
      </c>
      <c r="AO35" s="21">
        <f t="shared" si="2"/>
        <v>0.95652173913043492</v>
      </c>
    </row>
    <row r="36" spans="1:41" ht="15" customHeight="1" x14ac:dyDescent="0.35">
      <c r="A36" s="3" t="s">
        <v>31</v>
      </c>
      <c r="B36" s="3" t="s">
        <v>38</v>
      </c>
      <c r="C36" s="3">
        <v>2013</v>
      </c>
      <c r="D36" s="3">
        <v>8.6999999999999993</v>
      </c>
      <c r="E36" s="3">
        <v>8.6</v>
      </c>
      <c r="F36" s="3" t="s">
        <v>621</v>
      </c>
      <c r="G36" s="3">
        <v>0.2</v>
      </c>
      <c r="H36" s="3" t="s">
        <v>621</v>
      </c>
      <c r="I36" s="3" t="s">
        <v>621</v>
      </c>
      <c r="J36" s="3">
        <v>1</v>
      </c>
      <c r="K36" s="3" t="s">
        <v>621</v>
      </c>
      <c r="L36" s="3" t="s">
        <v>622</v>
      </c>
      <c r="M36" s="3" t="s">
        <v>621</v>
      </c>
      <c r="N36" s="3" t="s">
        <v>621</v>
      </c>
      <c r="O36" s="3">
        <v>7.4</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622</v>
      </c>
      <c r="AG36" s="3" t="s">
        <v>621</v>
      </c>
      <c r="AH36" s="3" t="s">
        <v>621</v>
      </c>
      <c r="AI36" s="3" t="s">
        <v>621</v>
      </c>
      <c r="AM36" s="20">
        <f t="shared" si="0"/>
        <v>8.6</v>
      </c>
      <c r="AN36" s="20">
        <f t="shared" si="1"/>
        <v>8.6999999999999993</v>
      </c>
      <c r="AO36" s="21">
        <f t="shared" si="2"/>
        <v>1.0116279069767442</v>
      </c>
    </row>
    <row r="37" spans="1:41" ht="15" customHeight="1" x14ac:dyDescent="0.35">
      <c r="A37" s="3" t="s">
        <v>31</v>
      </c>
      <c r="B37" s="3" t="s">
        <v>39</v>
      </c>
      <c r="C37" s="3">
        <v>2013</v>
      </c>
      <c r="D37" s="3">
        <v>4.4000000000000004</v>
      </c>
      <c r="E37" s="3">
        <v>4.8</v>
      </c>
      <c r="F37" s="3" t="s">
        <v>621</v>
      </c>
      <c r="G37" s="3">
        <v>0.5</v>
      </c>
      <c r="H37" s="3" t="s">
        <v>621</v>
      </c>
      <c r="I37" s="3" t="s">
        <v>621</v>
      </c>
      <c r="J37" s="3" t="s">
        <v>621</v>
      </c>
      <c r="K37" s="3" t="s">
        <v>621</v>
      </c>
      <c r="L37" s="3" t="s">
        <v>622</v>
      </c>
      <c r="M37" s="3" t="s">
        <v>621</v>
      </c>
      <c r="N37" s="3" t="s">
        <v>621</v>
      </c>
      <c r="O37" s="3" t="s">
        <v>621</v>
      </c>
      <c r="P37" s="3" t="s">
        <v>621</v>
      </c>
      <c r="Q37" s="3" t="s">
        <v>621</v>
      </c>
      <c r="R37" s="3" t="s">
        <v>621</v>
      </c>
      <c r="S37" s="3" t="s">
        <v>621</v>
      </c>
      <c r="T37" s="3">
        <v>4.3</v>
      </c>
      <c r="U37" s="3" t="s">
        <v>621</v>
      </c>
      <c r="V37" s="3" t="s">
        <v>621</v>
      </c>
      <c r="W37" s="3" t="s">
        <v>621</v>
      </c>
      <c r="X37" s="3" t="s">
        <v>621</v>
      </c>
      <c r="Y37" s="3" t="s">
        <v>621</v>
      </c>
      <c r="Z37" s="3" t="s">
        <v>621</v>
      </c>
      <c r="AA37" s="3" t="s">
        <v>621</v>
      </c>
      <c r="AB37" s="3" t="s">
        <v>621</v>
      </c>
      <c r="AC37" s="3" t="s">
        <v>621</v>
      </c>
      <c r="AD37" s="3" t="s">
        <v>621</v>
      </c>
      <c r="AE37" s="3" t="s">
        <v>621</v>
      </c>
      <c r="AF37" s="3" t="s">
        <v>622</v>
      </c>
      <c r="AG37" s="3" t="s">
        <v>621</v>
      </c>
      <c r="AH37" s="3" t="s">
        <v>621</v>
      </c>
      <c r="AI37" s="3" t="s">
        <v>621</v>
      </c>
      <c r="AM37" s="20">
        <f t="shared" si="0"/>
        <v>4.8</v>
      </c>
      <c r="AN37" s="20">
        <f t="shared" si="1"/>
        <v>4.4000000000000004</v>
      </c>
      <c r="AO37" s="21">
        <f t="shared" si="2"/>
        <v>0.91666666666666674</v>
      </c>
    </row>
    <row r="38" spans="1:41" ht="15" customHeight="1" x14ac:dyDescent="0.35">
      <c r="A38" s="3" t="s">
        <v>31</v>
      </c>
      <c r="B38" s="3" t="s">
        <v>40</v>
      </c>
      <c r="C38" s="3">
        <v>2013</v>
      </c>
      <c r="D38" s="3">
        <v>4</v>
      </c>
      <c r="E38" s="3">
        <v>4.2</v>
      </c>
      <c r="F38" s="3" t="s">
        <v>621</v>
      </c>
      <c r="G38" s="3">
        <v>0.2</v>
      </c>
      <c r="H38" s="3" t="s">
        <v>621</v>
      </c>
      <c r="I38" s="3" t="s">
        <v>621</v>
      </c>
      <c r="J38" s="3" t="s">
        <v>621</v>
      </c>
      <c r="K38" s="3" t="s">
        <v>621</v>
      </c>
      <c r="L38" s="3" t="s">
        <v>622</v>
      </c>
      <c r="M38" s="3" t="s">
        <v>621</v>
      </c>
      <c r="N38" s="3" t="s">
        <v>621</v>
      </c>
      <c r="O38" s="3" t="s">
        <v>621</v>
      </c>
      <c r="P38" s="3" t="s">
        <v>621</v>
      </c>
      <c r="Q38" s="3" t="s">
        <v>621</v>
      </c>
      <c r="R38" s="3" t="s">
        <v>621</v>
      </c>
      <c r="S38" s="3" t="s">
        <v>621</v>
      </c>
      <c r="T38" s="3">
        <v>4</v>
      </c>
      <c r="U38" s="3" t="s">
        <v>621</v>
      </c>
      <c r="V38" s="3" t="s">
        <v>621</v>
      </c>
      <c r="W38" s="3" t="s">
        <v>621</v>
      </c>
      <c r="X38" s="3" t="s">
        <v>621</v>
      </c>
      <c r="Y38" s="3" t="s">
        <v>621</v>
      </c>
      <c r="Z38" s="3" t="s">
        <v>621</v>
      </c>
      <c r="AA38" s="3" t="s">
        <v>621</v>
      </c>
      <c r="AB38" s="3" t="s">
        <v>621</v>
      </c>
      <c r="AC38" s="3" t="s">
        <v>621</v>
      </c>
      <c r="AD38" s="3" t="s">
        <v>621</v>
      </c>
      <c r="AE38" s="3" t="s">
        <v>621</v>
      </c>
      <c r="AF38" s="3" t="s">
        <v>622</v>
      </c>
      <c r="AG38" s="3" t="s">
        <v>621</v>
      </c>
      <c r="AH38" s="3" t="s">
        <v>621</v>
      </c>
      <c r="AI38" s="3" t="s">
        <v>621</v>
      </c>
      <c r="AM38" s="20">
        <f t="shared" si="0"/>
        <v>4.2</v>
      </c>
      <c r="AN38" s="20">
        <f t="shared" si="1"/>
        <v>4</v>
      </c>
      <c r="AO38" s="21">
        <f t="shared" si="2"/>
        <v>0.95238095238095233</v>
      </c>
    </row>
    <row r="39" spans="1:41" ht="15" customHeight="1" x14ac:dyDescent="0.35">
      <c r="A39" s="3" t="s">
        <v>31</v>
      </c>
      <c r="B39" s="3" t="s">
        <v>41</v>
      </c>
      <c r="C39" s="3">
        <v>2013</v>
      </c>
      <c r="D39" s="3">
        <v>32.6</v>
      </c>
      <c r="E39" s="3">
        <v>34</v>
      </c>
      <c r="F39" s="3" t="s">
        <v>621</v>
      </c>
      <c r="G39" s="3">
        <v>0.5</v>
      </c>
      <c r="H39" s="3" t="s">
        <v>621</v>
      </c>
      <c r="I39" s="3" t="s">
        <v>621</v>
      </c>
      <c r="J39" s="3" t="s">
        <v>621</v>
      </c>
      <c r="K39" s="3" t="s">
        <v>621</v>
      </c>
      <c r="L39" s="3" t="s">
        <v>622</v>
      </c>
      <c r="M39" s="3" t="s">
        <v>621</v>
      </c>
      <c r="N39" s="3" t="s">
        <v>621</v>
      </c>
      <c r="O39" s="3">
        <v>31.5</v>
      </c>
      <c r="P39" s="3" t="s">
        <v>621</v>
      </c>
      <c r="Q39" s="3" t="s">
        <v>621</v>
      </c>
      <c r="R39" s="3" t="s">
        <v>621</v>
      </c>
      <c r="S39" s="3" t="s">
        <v>621</v>
      </c>
      <c r="T39" s="3">
        <v>2</v>
      </c>
      <c r="U39" s="3" t="s">
        <v>621</v>
      </c>
      <c r="V39" s="3" t="s">
        <v>621</v>
      </c>
      <c r="W39" s="3" t="s">
        <v>621</v>
      </c>
      <c r="X39" s="3" t="s">
        <v>621</v>
      </c>
      <c r="Y39" s="3" t="s">
        <v>621</v>
      </c>
      <c r="Z39" s="3" t="s">
        <v>621</v>
      </c>
      <c r="AA39" s="3" t="s">
        <v>621</v>
      </c>
      <c r="AB39" s="3" t="s">
        <v>621</v>
      </c>
      <c r="AC39" s="3" t="s">
        <v>621</v>
      </c>
      <c r="AD39" s="3" t="s">
        <v>621</v>
      </c>
      <c r="AE39" s="3" t="s">
        <v>621</v>
      </c>
      <c r="AF39" s="3" t="s">
        <v>622</v>
      </c>
      <c r="AG39" s="3" t="s">
        <v>621</v>
      </c>
      <c r="AH39" s="3" t="s">
        <v>621</v>
      </c>
      <c r="AI39" s="3" t="s">
        <v>621</v>
      </c>
      <c r="AM39" s="20">
        <f t="shared" si="0"/>
        <v>34</v>
      </c>
      <c r="AN39" s="20">
        <f t="shared" si="1"/>
        <v>32.6</v>
      </c>
      <c r="AO39" s="21">
        <f t="shared" si="2"/>
        <v>0.95882352941176474</v>
      </c>
    </row>
    <row r="40" spans="1:41" ht="15" customHeight="1" x14ac:dyDescent="0.35">
      <c r="A40" s="3" t="s">
        <v>31</v>
      </c>
      <c r="B40" s="3" t="s">
        <v>42</v>
      </c>
      <c r="C40" s="3">
        <v>2013</v>
      </c>
      <c r="D40" s="3">
        <v>0</v>
      </c>
      <c r="E40" s="3" t="s">
        <v>621</v>
      </c>
      <c r="F40" s="3" t="s">
        <v>621</v>
      </c>
      <c r="G40" s="3" t="s">
        <v>621</v>
      </c>
      <c r="H40" s="3" t="s">
        <v>621</v>
      </c>
      <c r="I40" s="3" t="s">
        <v>621</v>
      </c>
      <c r="J40" s="3" t="s">
        <v>621</v>
      </c>
      <c r="K40" s="3" t="s">
        <v>621</v>
      </c>
      <c r="L40" s="3" t="s">
        <v>622</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622</v>
      </c>
      <c r="AG40" s="3" t="s">
        <v>621</v>
      </c>
      <c r="AH40" s="3" t="s">
        <v>621</v>
      </c>
      <c r="AI40" s="3" t="s">
        <v>621</v>
      </c>
      <c r="AM40" s="20">
        <f t="shared" si="0"/>
        <v>0</v>
      </c>
      <c r="AN40" s="20">
        <f t="shared" si="1"/>
        <v>0</v>
      </c>
      <c r="AO40" s="21" t="str">
        <f t="shared" si="2"/>
        <v/>
      </c>
    </row>
    <row r="41" spans="1:41" ht="15" customHeight="1" x14ac:dyDescent="0.35">
      <c r="A41" s="3" t="s">
        <v>31</v>
      </c>
      <c r="B41" s="3" t="s">
        <v>43</v>
      </c>
      <c r="C41" s="3">
        <v>2013</v>
      </c>
      <c r="D41" s="3">
        <v>7.7</v>
      </c>
      <c r="E41" s="3">
        <v>7.8</v>
      </c>
      <c r="F41" s="3" t="s">
        <v>621</v>
      </c>
      <c r="G41" s="3">
        <v>0.1</v>
      </c>
      <c r="H41" s="3" t="s">
        <v>621</v>
      </c>
      <c r="I41" s="3" t="s">
        <v>621</v>
      </c>
      <c r="J41" s="3" t="s">
        <v>621</v>
      </c>
      <c r="K41" s="3" t="s">
        <v>621</v>
      </c>
      <c r="L41" s="3" t="s">
        <v>622</v>
      </c>
      <c r="M41" s="3" t="s">
        <v>621</v>
      </c>
      <c r="N41" s="3" t="s">
        <v>621</v>
      </c>
      <c r="O41" s="3" t="s">
        <v>621</v>
      </c>
      <c r="P41" s="3" t="s">
        <v>621</v>
      </c>
      <c r="Q41" s="3" t="s">
        <v>621</v>
      </c>
      <c r="R41" s="3" t="s">
        <v>621</v>
      </c>
      <c r="S41" s="3" t="s">
        <v>621</v>
      </c>
      <c r="T41" s="3">
        <v>7.7</v>
      </c>
      <c r="U41" s="3" t="s">
        <v>621</v>
      </c>
      <c r="V41" s="3" t="s">
        <v>621</v>
      </c>
      <c r="W41" s="3" t="s">
        <v>621</v>
      </c>
      <c r="X41" s="3" t="s">
        <v>621</v>
      </c>
      <c r="Y41" s="3" t="s">
        <v>621</v>
      </c>
      <c r="Z41" s="3" t="s">
        <v>621</v>
      </c>
      <c r="AA41" s="3" t="s">
        <v>621</v>
      </c>
      <c r="AB41" s="3" t="s">
        <v>621</v>
      </c>
      <c r="AC41" s="3" t="s">
        <v>621</v>
      </c>
      <c r="AD41" s="3" t="s">
        <v>621</v>
      </c>
      <c r="AE41" s="3" t="s">
        <v>621</v>
      </c>
      <c r="AF41" s="3" t="s">
        <v>622</v>
      </c>
      <c r="AG41" s="3" t="s">
        <v>621</v>
      </c>
      <c r="AH41" s="3" t="s">
        <v>621</v>
      </c>
      <c r="AI41" s="3" t="s">
        <v>621</v>
      </c>
      <c r="AM41" s="20">
        <f t="shared" si="0"/>
        <v>7.8</v>
      </c>
      <c r="AN41" s="20">
        <f t="shared" si="1"/>
        <v>7.7</v>
      </c>
      <c r="AO41" s="21">
        <f t="shared" si="2"/>
        <v>0.98717948717948723</v>
      </c>
    </row>
    <row r="42" spans="1:41" ht="15" customHeight="1" x14ac:dyDescent="0.35">
      <c r="A42" s="3" t="s">
        <v>31</v>
      </c>
      <c r="B42" s="3" t="s">
        <v>44</v>
      </c>
      <c r="C42" s="3">
        <v>2013</v>
      </c>
      <c r="D42" s="3">
        <v>2.6</v>
      </c>
      <c r="E42" s="3">
        <v>2.7</v>
      </c>
      <c r="F42" s="3" t="s">
        <v>621</v>
      </c>
      <c r="G42" s="3">
        <v>0.1</v>
      </c>
      <c r="H42" s="3" t="s">
        <v>621</v>
      </c>
      <c r="I42" s="3" t="s">
        <v>621</v>
      </c>
      <c r="J42" s="3" t="s">
        <v>621</v>
      </c>
      <c r="K42" s="3" t="s">
        <v>621</v>
      </c>
      <c r="L42" s="3" t="s">
        <v>622</v>
      </c>
      <c r="M42" s="3" t="s">
        <v>621</v>
      </c>
      <c r="N42" s="3" t="s">
        <v>621</v>
      </c>
      <c r="O42" s="3" t="s">
        <v>621</v>
      </c>
      <c r="P42" s="3" t="s">
        <v>621</v>
      </c>
      <c r="Q42" s="3" t="s">
        <v>621</v>
      </c>
      <c r="R42" s="3" t="s">
        <v>621</v>
      </c>
      <c r="S42" s="3" t="s">
        <v>621</v>
      </c>
      <c r="T42" s="3">
        <v>2.6</v>
      </c>
      <c r="U42" s="3" t="s">
        <v>621</v>
      </c>
      <c r="V42" s="3" t="s">
        <v>621</v>
      </c>
      <c r="W42" s="3" t="s">
        <v>621</v>
      </c>
      <c r="X42" s="3" t="s">
        <v>621</v>
      </c>
      <c r="Y42" s="3" t="s">
        <v>621</v>
      </c>
      <c r="Z42" s="3" t="s">
        <v>621</v>
      </c>
      <c r="AA42" s="3" t="s">
        <v>621</v>
      </c>
      <c r="AB42" s="3" t="s">
        <v>621</v>
      </c>
      <c r="AC42" s="3" t="s">
        <v>621</v>
      </c>
      <c r="AD42" s="3" t="s">
        <v>621</v>
      </c>
      <c r="AE42" s="3" t="s">
        <v>621</v>
      </c>
      <c r="AF42" s="3" t="s">
        <v>622</v>
      </c>
      <c r="AG42" s="3" t="s">
        <v>621</v>
      </c>
      <c r="AH42" s="3" t="s">
        <v>621</v>
      </c>
      <c r="AI42" s="3" t="s">
        <v>621</v>
      </c>
      <c r="AM42" s="20">
        <f t="shared" si="0"/>
        <v>2.7</v>
      </c>
      <c r="AN42" s="20">
        <f t="shared" si="1"/>
        <v>2.6</v>
      </c>
      <c r="AO42" s="21">
        <f t="shared" si="2"/>
        <v>0.96296296296296291</v>
      </c>
    </row>
    <row r="43" spans="1:41" ht="15" customHeight="1" x14ac:dyDescent="0.35">
      <c r="A43" s="3" t="s">
        <v>31</v>
      </c>
      <c r="B43" s="3" t="s">
        <v>45</v>
      </c>
      <c r="C43" s="3">
        <v>2013</v>
      </c>
      <c r="D43" s="3">
        <v>3.2</v>
      </c>
      <c r="E43" s="3">
        <v>3.7</v>
      </c>
      <c r="F43" s="3" t="s">
        <v>621</v>
      </c>
      <c r="G43" s="3">
        <v>0.1</v>
      </c>
      <c r="H43" s="3" t="s">
        <v>621</v>
      </c>
      <c r="I43" s="3" t="s">
        <v>621</v>
      </c>
      <c r="J43" s="3" t="s">
        <v>621</v>
      </c>
      <c r="K43" s="3" t="s">
        <v>621</v>
      </c>
      <c r="L43" s="3" t="s">
        <v>622</v>
      </c>
      <c r="M43" s="3" t="s">
        <v>621</v>
      </c>
      <c r="N43" s="3" t="s">
        <v>621</v>
      </c>
      <c r="O43" s="3" t="s">
        <v>621</v>
      </c>
      <c r="P43" s="3" t="s">
        <v>621</v>
      </c>
      <c r="Q43" s="3" t="s">
        <v>621</v>
      </c>
      <c r="R43" s="3" t="s">
        <v>621</v>
      </c>
      <c r="S43" s="3" t="s">
        <v>621</v>
      </c>
      <c r="T43" s="3">
        <v>3.6</v>
      </c>
      <c r="U43" s="3" t="s">
        <v>621</v>
      </c>
      <c r="V43" s="3" t="s">
        <v>621</v>
      </c>
      <c r="W43" s="3" t="s">
        <v>621</v>
      </c>
      <c r="X43" s="3" t="s">
        <v>621</v>
      </c>
      <c r="Y43" s="3" t="s">
        <v>621</v>
      </c>
      <c r="Z43" s="3" t="s">
        <v>621</v>
      </c>
      <c r="AA43" s="3" t="s">
        <v>621</v>
      </c>
      <c r="AB43" s="3" t="s">
        <v>621</v>
      </c>
      <c r="AC43" s="3" t="s">
        <v>621</v>
      </c>
      <c r="AD43" s="3" t="s">
        <v>621</v>
      </c>
      <c r="AE43" s="3" t="s">
        <v>621</v>
      </c>
      <c r="AF43" s="3" t="s">
        <v>622</v>
      </c>
      <c r="AG43" s="3" t="s">
        <v>621</v>
      </c>
      <c r="AH43" s="3" t="s">
        <v>621</v>
      </c>
      <c r="AI43" s="3" t="s">
        <v>621</v>
      </c>
      <c r="AM43" s="20">
        <f t="shared" si="0"/>
        <v>3.7</v>
      </c>
      <c r="AN43" s="20">
        <f t="shared" si="1"/>
        <v>3.2</v>
      </c>
      <c r="AO43" s="21">
        <f t="shared" si="2"/>
        <v>0.86486486486486491</v>
      </c>
    </row>
    <row r="44" spans="1:41" ht="15" customHeight="1" x14ac:dyDescent="0.35">
      <c r="A44" s="3" t="s">
        <v>46</v>
      </c>
      <c r="B44" s="3" t="s">
        <v>47</v>
      </c>
      <c r="C44" s="3">
        <v>2013</v>
      </c>
      <c r="D44" s="3">
        <v>17.48</v>
      </c>
      <c r="E44" s="3">
        <v>20.27</v>
      </c>
      <c r="F44" s="3" t="s">
        <v>621</v>
      </c>
      <c r="G44" s="3">
        <v>0.53</v>
      </c>
      <c r="H44" s="3" t="s">
        <v>621</v>
      </c>
      <c r="I44" s="3" t="s">
        <v>621</v>
      </c>
      <c r="J44" s="3" t="s">
        <v>621</v>
      </c>
      <c r="K44" s="3" t="s">
        <v>621</v>
      </c>
      <c r="L44" s="3" t="s">
        <v>622</v>
      </c>
      <c r="M44" s="3" t="s">
        <v>621</v>
      </c>
      <c r="N44" s="3" t="s">
        <v>621</v>
      </c>
      <c r="O44" s="3">
        <v>11.71</v>
      </c>
      <c r="P44" s="3">
        <v>5.8</v>
      </c>
      <c r="Q44" s="3" t="s">
        <v>621</v>
      </c>
      <c r="R44" s="3" t="s">
        <v>621</v>
      </c>
      <c r="S44" s="3" t="s">
        <v>14</v>
      </c>
      <c r="T44" s="3" t="s">
        <v>621</v>
      </c>
      <c r="U44" s="3" t="s">
        <v>621</v>
      </c>
      <c r="V44" s="3" t="s">
        <v>621</v>
      </c>
      <c r="W44" s="3" t="s">
        <v>621</v>
      </c>
      <c r="X44" s="3" t="s">
        <v>621</v>
      </c>
      <c r="Y44" s="3" t="s">
        <v>621</v>
      </c>
      <c r="Z44" s="3" t="s">
        <v>621</v>
      </c>
      <c r="AA44" s="3" t="s">
        <v>621</v>
      </c>
      <c r="AB44" s="3" t="s">
        <v>621</v>
      </c>
      <c r="AC44" s="3" t="s">
        <v>621</v>
      </c>
      <c r="AD44" s="3">
        <v>2.23</v>
      </c>
      <c r="AE44" s="3" t="s">
        <v>621</v>
      </c>
      <c r="AF44" s="3" t="s">
        <v>622</v>
      </c>
      <c r="AG44" s="3" t="s">
        <v>621</v>
      </c>
      <c r="AH44" s="3" t="s">
        <v>621</v>
      </c>
      <c r="AI44" s="3" t="s">
        <v>621</v>
      </c>
      <c r="AM44" s="20">
        <f t="shared" si="0"/>
        <v>20.27</v>
      </c>
      <c r="AN44" s="20">
        <f t="shared" si="1"/>
        <v>17.48</v>
      </c>
      <c r="AO44" s="21">
        <f t="shared" si="2"/>
        <v>0.8623581647755304</v>
      </c>
    </row>
    <row r="45" spans="1:41" ht="15" customHeight="1" x14ac:dyDescent="0.35">
      <c r="A45" s="3" t="s">
        <v>46</v>
      </c>
      <c r="B45" s="3" t="s">
        <v>48</v>
      </c>
      <c r="C45" s="3">
        <v>2013</v>
      </c>
      <c r="D45" s="3">
        <v>37.07</v>
      </c>
      <c r="E45" s="3">
        <v>42.68</v>
      </c>
      <c r="F45" s="3" t="s">
        <v>621</v>
      </c>
      <c r="G45" s="3">
        <v>0.25</v>
      </c>
      <c r="H45" s="3">
        <v>1.01</v>
      </c>
      <c r="I45" s="3" t="s">
        <v>621</v>
      </c>
      <c r="J45" s="3" t="s">
        <v>621</v>
      </c>
      <c r="K45" s="3" t="s">
        <v>621</v>
      </c>
      <c r="L45" s="3" t="s">
        <v>622</v>
      </c>
      <c r="M45" s="3">
        <v>2.69</v>
      </c>
      <c r="N45" s="3">
        <v>2.99</v>
      </c>
      <c r="O45" s="3">
        <v>18.3</v>
      </c>
      <c r="P45" s="3">
        <v>2.99</v>
      </c>
      <c r="Q45" s="3" t="s">
        <v>621</v>
      </c>
      <c r="R45" s="3" t="s">
        <v>621</v>
      </c>
      <c r="S45" s="3" t="s">
        <v>14</v>
      </c>
      <c r="T45" s="3" t="s">
        <v>621</v>
      </c>
      <c r="U45" s="3" t="s">
        <v>621</v>
      </c>
      <c r="V45" s="3" t="s">
        <v>621</v>
      </c>
      <c r="W45" s="3">
        <v>2.44</v>
      </c>
      <c r="X45" s="3" t="s">
        <v>621</v>
      </c>
      <c r="Y45" s="3" t="s">
        <v>621</v>
      </c>
      <c r="Z45" s="3" t="s">
        <v>621</v>
      </c>
      <c r="AA45" s="3" t="s">
        <v>621</v>
      </c>
      <c r="AB45" s="3">
        <v>11.1</v>
      </c>
      <c r="AC45" s="3" t="s">
        <v>621</v>
      </c>
      <c r="AD45" s="3">
        <v>0.91</v>
      </c>
      <c r="AE45" s="3" t="s">
        <v>621</v>
      </c>
      <c r="AF45" s="3" t="s">
        <v>622</v>
      </c>
      <c r="AG45" s="3" t="s">
        <v>621</v>
      </c>
      <c r="AH45" s="3" t="s">
        <v>621</v>
      </c>
      <c r="AI45" s="3" t="s">
        <v>621</v>
      </c>
      <c r="AM45" s="20">
        <f t="shared" si="0"/>
        <v>42.68</v>
      </c>
      <c r="AN45" s="20">
        <f t="shared" si="1"/>
        <v>37.07</v>
      </c>
      <c r="AO45" s="21">
        <f t="shared" si="2"/>
        <v>0.86855670103092786</v>
      </c>
    </row>
    <row r="46" spans="1:41" ht="15" customHeight="1" x14ac:dyDescent="0.35">
      <c r="A46" s="3" t="s">
        <v>46</v>
      </c>
      <c r="B46" s="3" t="s">
        <v>49</v>
      </c>
      <c r="C46" s="3">
        <v>2013</v>
      </c>
      <c r="D46" s="3">
        <v>19.420000000000002</v>
      </c>
      <c r="E46" s="3">
        <v>22.51</v>
      </c>
      <c r="F46" s="3" t="s">
        <v>621</v>
      </c>
      <c r="G46" s="3">
        <v>0.68</v>
      </c>
      <c r="H46" s="3" t="s">
        <v>621</v>
      </c>
      <c r="I46" s="3" t="s">
        <v>621</v>
      </c>
      <c r="J46" s="3" t="s">
        <v>621</v>
      </c>
      <c r="K46" s="3" t="s">
        <v>621</v>
      </c>
      <c r="L46" s="3" t="s">
        <v>622</v>
      </c>
      <c r="M46" s="3" t="s">
        <v>621</v>
      </c>
      <c r="N46" s="3">
        <v>7.72</v>
      </c>
      <c r="O46" s="3">
        <v>3.53</v>
      </c>
      <c r="P46" s="3">
        <v>7.72</v>
      </c>
      <c r="Q46" s="3" t="s">
        <v>621</v>
      </c>
      <c r="R46" s="3" t="s">
        <v>621</v>
      </c>
      <c r="S46" s="3" t="s">
        <v>14</v>
      </c>
      <c r="T46" s="3" t="s">
        <v>621</v>
      </c>
      <c r="U46" s="3" t="s">
        <v>621</v>
      </c>
      <c r="V46" s="3" t="s">
        <v>621</v>
      </c>
      <c r="W46" s="3" t="s">
        <v>621</v>
      </c>
      <c r="X46" s="3" t="s">
        <v>621</v>
      </c>
      <c r="Y46" s="3" t="s">
        <v>621</v>
      </c>
      <c r="Z46" s="3" t="s">
        <v>621</v>
      </c>
      <c r="AA46" s="3" t="s">
        <v>621</v>
      </c>
      <c r="AB46" s="3" t="s">
        <v>621</v>
      </c>
      <c r="AC46" s="3" t="s">
        <v>621</v>
      </c>
      <c r="AD46" s="3">
        <v>2.86</v>
      </c>
      <c r="AE46" s="3" t="s">
        <v>621</v>
      </c>
      <c r="AF46" s="3" t="s">
        <v>622</v>
      </c>
      <c r="AG46" s="3" t="s">
        <v>621</v>
      </c>
      <c r="AH46" s="3" t="s">
        <v>621</v>
      </c>
      <c r="AI46" s="3" t="s">
        <v>621</v>
      </c>
      <c r="AM46" s="20">
        <f t="shared" si="0"/>
        <v>22.509999999999998</v>
      </c>
      <c r="AN46" s="20">
        <f t="shared" si="1"/>
        <v>19.420000000000002</v>
      </c>
      <c r="AO46" s="21">
        <f t="shared" si="2"/>
        <v>0.86272767658818317</v>
      </c>
    </row>
    <row r="47" spans="1:41" ht="15" customHeight="1" x14ac:dyDescent="0.35">
      <c r="A47" s="3" t="s">
        <v>50</v>
      </c>
      <c r="B47" s="3" t="s">
        <v>51</v>
      </c>
      <c r="C47" s="3">
        <v>2013</v>
      </c>
      <c r="D47" s="3">
        <v>29</v>
      </c>
      <c r="E47" s="3">
        <v>32.1</v>
      </c>
      <c r="F47" s="3" t="s">
        <v>621</v>
      </c>
      <c r="G47" s="3">
        <v>0.1</v>
      </c>
      <c r="H47" s="3" t="s">
        <v>621</v>
      </c>
      <c r="I47" s="3" t="s">
        <v>621</v>
      </c>
      <c r="J47" s="3" t="s">
        <v>621</v>
      </c>
      <c r="K47" s="3" t="s">
        <v>621</v>
      </c>
      <c r="L47" s="3" t="s">
        <v>622</v>
      </c>
      <c r="M47" s="3" t="s">
        <v>621</v>
      </c>
      <c r="N47" s="3" t="s">
        <v>621</v>
      </c>
      <c r="O47" s="3">
        <v>28</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v>4</v>
      </c>
      <c r="AE47" s="3" t="s">
        <v>621</v>
      </c>
      <c r="AF47" s="3" t="s">
        <v>621</v>
      </c>
      <c r="AG47" s="3" t="s">
        <v>621</v>
      </c>
      <c r="AH47" s="3" t="s">
        <v>621</v>
      </c>
      <c r="AI47" s="3" t="s">
        <v>621</v>
      </c>
      <c r="AM47" s="20">
        <f t="shared" si="0"/>
        <v>32.1</v>
      </c>
      <c r="AN47" s="20">
        <f t="shared" si="1"/>
        <v>29</v>
      </c>
      <c r="AO47" s="21">
        <f t="shared" si="2"/>
        <v>0.90342679127725856</v>
      </c>
    </row>
    <row r="48" spans="1:41" ht="15" customHeight="1" x14ac:dyDescent="0.35">
      <c r="A48" s="3" t="s">
        <v>50</v>
      </c>
      <c r="B48" s="3" t="s">
        <v>52</v>
      </c>
      <c r="C48" s="3">
        <v>2013</v>
      </c>
      <c r="D48" s="3">
        <v>2.9</v>
      </c>
      <c r="E48" s="3">
        <v>2.9</v>
      </c>
      <c r="F48" s="3" t="s">
        <v>621</v>
      </c>
      <c r="G48" s="3">
        <v>0.1</v>
      </c>
      <c r="H48" s="3" t="s">
        <v>621</v>
      </c>
      <c r="I48" s="3" t="s">
        <v>621</v>
      </c>
      <c r="J48" s="3" t="s">
        <v>621</v>
      </c>
      <c r="K48" s="3" t="s">
        <v>621</v>
      </c>
      <c r="L48" s="3" t="s">
        <v>622</v>
      </c>
      <c r="M48" s="3" t="s">
        <v>621</v>
      </c>
      <c r="N48" s="3" t="s">
        <v>621</v>
      </c>
      <c r="O48" s="3">
        <v>2.8</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H48" s="3" t="s">
        <v>621</v>
      </c>
      <c r="AI48" s="3" t="s">
        <v>621</v>
      </c>
      <c r="AM48" s="20">
        <f t="shared" si="0"/>
        <v>2.9</v>
      </c>
      <c r="AN48" s="20">
        <f t="shared" si="1"/>
        <v>2.9</v>
      </c>
      <c r="AO48" s="21">
        <f t="shared" si="2"/>
        <v>1</v>
      </c>
    </row>
    <row r="49" spans="1:41" ht="15" customHeight="1" x14ac:dyDescent="0.35">
      <c r="A49" s="3" t="s">
        <v>53</v>
      </c>
      <c r="B49" s="3" t="s">
        <v>54</v>
      </c>
      <c r="C49" s="3">
        <v>2013</v>
      </c>
      <c r="D49" s="3">
        <v>29.071000000000002</v>
      </c>
      <c r="E49" s="3">
        <v>29.83</v>
      </c>
      <c r="F49" s="3" t="s">
        <v>621</v>
      </c>
      <c r="G49" s="3">
        <v>0.42299999999999999</v>
      </c>
      <c r="H49" s="3">
        <v>3.0550000000000002</v>
      </c>
      <c r="I49" s="3" t="s">
        <v>621</v>
      </c>
      <c r="J49" s="3" t="s">
        <v>621</v>
      </c>
      <c r="K49" s="3" t="s">
        <v>621</v>
      </c>
      <c r="L49" s="3" t="s">
        <v>622</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v>13.86</v>
      </c>
      <c r="AC49" s="3" t="s">
        <v>621</v>
      </c>
      <c r="AD49" s="3">
        <v>1.6379999999999999</v>
      </c>
      <c r="AE49" s="3">
        <v>10.853999999999999</v>
      </c>
      <c r="AF49" s="3" t="s">
        <v>962</v>
      </c>
      <c r="AG49" s="3">
        <v>4.165</v>
      </c>
      <c r="AH49" s="3" t="s">
        <v>621</v>
      </c>
      <c r="AI49" s="3" t="s">
        <v>621</v>
      </c>
      <c r="AM49" s="20">
        <f t="shared" si="0"/>
        <v>29.83</v>
      </c>
      <c r="AN49" s="20">
        <f t="shared" si="1"/>
        <v>29.071000000000002</v>
      </c>
      <c r="AO49" s="21">
        <f t="shared" si="2"/>
        <v>0.97455581629232324</v>
      </c>
    </row>
    <row r="50" spans="1:41" ht="15" customHeight="1" x14ac:dyDescent="0.35">
      <c r="A50" s="3" t="s">
        <v>53</v>
      </c>
      <c r="B50" s="3" t="s">
        <v>55</v>
      </c>
      <c r="C50" s="3">
        <v>2013</v>
      </c>
      <c r="D50" s="3">
        <v>2.395</v>
      </c>
      <c r="E50" s="3">
        <v>2.3969999999999998</v>
      </c>
      <c r="F50" s="3" t="s">
        <v>621</v>
      </c>
      <c r="G50" s="3">
        <v>1.2999999999999999E-2</v>
      </c>
      <c r="H50" s="3" t="s">
        <v>621</v>
      </c>
      <c r="I50" s="3" t="s">
        <v>621</v>
      </c>
      <c r="J50" s="3" t="s">
        <v>621</v>
      </c>
      <c r="K50" s="3" t="s">
        <v>621</v>
      </c>
      <c r="L50" s="3" t="s">
        <v>621</v>
      </c>
      <c r="M50" s="3" t="s">
        <v>621</v>
      </c>
      <c r="N50" s="3" t="s">
        <v>621</v>
      </c>
      <c r="O50" s="3" t="s">
        <v>621</v>
      </c>
      <c r="P50" s="3" t="s">
        <v>621</v>
      </c>
      <c r="Q50" s="3" t="s">
        <v>621</v>
      </c>
      <c r="R50" s="3" t="s">
        <v>621</v>
      </c>
      <c r="S50" s="3" t="s">
        <v>621</v>
      </c>
      <c r="T50" s="3">
        <v>2.3839999999999999</v>
      </c>
      <c r="U50" s="3" t="s">
        <v>621</v>
      </c>
      <c r="V50" s="3" t="s">
        <v>621</v>
      </c>
      <c r="W50" s="3" t="s">
        <v>621</v>
      </c>
      <c r="X50" s="3" t="s">
        <v>621</v>
      </c>
      <c r="Y50" s="3" t="s">
        <v>621</v>
      </c>
      <c r="Z50" s="3" t="s">
        <v>621</v>
      </c>
      <c r="AA50" s="3" t="s">
        <v>621</v>
      </c>
      <c r="AB50" s="3" t="s">
        <v>621</v>
      </c>
      <c r="AC50" s="3" t="s">
        <v>621</v>
      </c>
      <c r="AD50" s="3" t="s">
        <v>621</v>
      </c>
      <c r="AE50" s="3" t="s">
        <v>621</v>
      </c>
      <c r="AF50" s="3" t="s">
        <v>622</v>
      </c>
      <c r="AG50" s="3" t="s">
        <v>621</v>
      </c>
      <c r="AH50" s="3" t="s">
        <v>621</v>
      </c>
      <c r="AI50" s="3" t="s">
        <v>621</v>
      </c>
      <c r="AM50" s="20">
        <f t="shared" si="0"/>
        <v>2.3969999999999998</v>
      </c>
      <c r="AN50" s="20">
        <f t="shared" si="1"/>
        <v>2.395</v>
      </c>
      <c r="AO50" s="21">
        <f t="shared" si="2"/>
        <v>0.99916562369628714</v>
      </c>
    </row>
    <row r="51" spans="1:41" ht="15" customHeight="1" x14ac:dyDescent="0.35">
      <c r="A51" s="3" t="s">
        <v>53</v>
      </c>
      <c r="B51" s="3" t="s">
        <v>56</v>
      </c>
      <c r="C51" s="3">
        <v>2013</v>
      </c>
      <c r="D51" s="3">
        <v>3.5259999999999998</v>
      </c>
      <c r="E51" s="3">
        <v>4.0270000000000001</v>
      </c>
      <c r="F51" s="3" t="s">
        <v>621</v>
      </c>
      <c r="G51" s="3">
        <v>2.9000000000000001E-2</v>
      </c>
      <c r="H51" s="3" t="s">
        <v>621</v>
      </c>
      <c r="I51" s="3" t="s">
        <v>621</v>
      </c>
      <c r="J51" s="3" t="s">
        <v>621</v>
      </c>
      <c r="K51" s="3" t="s">
        <v>621</v>
      </c>
      <c r="L51" s="3" t="s">
        <v>622</v>
      </c>
      <c r="M51" s="3" t="s">
        <v>621</v>
      </c>
      <c r="N51" s="3" t="s">
        <v>621</v>
      </c>
      <c r="O51" s="3" t="s">
        <v>621</v>
      </c>
      <c r="P51" s="3" t="s">
        <v>621</v>
      </c>
      <c r="Q51" s="3" t="s">
        <v>621</v>
      </c>
      <c r="R51" s="3" t="s">
        <v>621</v>
      </c>
      <c r="S51" s="3" t="s">
        <v>621</v>
      </c>
      <c r="T51" s="3">
        <v>3.806</v>
      </c>
      <c r="U51" s="3" t="s">
        <v>621</v>
      </c>
      <c r="V51" s="3" t="s">
        <v>621</v>
      </c>
      <c r="W51" s="3" t="s">
        <v>621</v>
      </c>
      <c r="X51" s="3" t="s">
        <v>621</v>
      </c>
      <c r="Y51" s="3" t="s">
        <v>621</v>
      </c>
      <c r="Z51" s="3" t="s">
        <v>621</v>
      </c>
      <c r="AA51" s="3" t="s">
        <v>621</v>
      </c>
      <c r="AB51" s="3" t="s">
        <v>621</v>
      </c>
      <c r="AC51" s="3" t="s">
        <v>621</v>
      </c>
      <c r="AD51" s="3" t="s">
        <v>621</v>
      </c>
      <c r="AE51" s="3" t="s">
        <v>621</v>
      </c>
      <c r="AF51" s="3" t="s">
        <v>622</v>
      </c>
      <c r="AG51" s="3" t="s">
        <v>621</v>
      </c>
      <c r="AH51" s="3">
        <v>0.192</v>
      </c>
      <c r="AI51" s="3">
        <v>0.16500000000000001</v>
      </c>
      <c r="AM51" s="20">
        <f t="shared" si="0"/>
        <v>4</v>
      </c>
      <c r="AN51" s="20">
        <f t="shared" si="1"/>
        <v>3.5259999999999998</v>
      </c>
      <c r="AO51" s="21">
        <f t="shared" si="2"/>
        <v>0.88149999999999995</v>
      </c>
    </row>
    <row r="52" spans="1:41" ht="15" customHeight="1" x14ac:dyDescent="0.35">
      <c r="A52" s="3" t="s">
        <v>57</v>
      </c>
      <c r="B52" s="3" t="s">
        <v>58</v>
      </c>
      <c r="C52" s="3">
        <v>2013</v>
      </c>
      <c r="D52" s="3">
        <v>106.432</v>
      </c>
      <c r="E52" s="3">
        <v>103.327</v>
      </c>
      <c r="F52" s="3" t="s">
        <v>621</v>
      </c>
      <c r="G52" s="3">
        <v>0.65400000000000003</v>
      </c>
      <c r="H52" s="3">
        <v>14.433</v>
      </c>
      <c r="I52" s="3" t="s">
        <v>621</v>
      </c>
      <c r="J52" s="3" t="s">
        <v>621</v>
      </c>
      <c r="K52" s="3">
        <v>12.481999999999999</v>
      </c>
      <c r="L52" s="3" t="s">
        <v>963</v>
      </c>
      <c r="M52" s="3" t="s">
        <v>621</v>
      </c>
      <c r="N52" s="3" t="s">
        <v>621</v>
      </c>
      <c r="O52" s="3" t="s">
        <v>621</v>
      </c>
      <c r="P52" s="3" t="s">
        <v>621</v>
      </c>
      <c r="Q52" s="3" t="s">
        <v>621</v>
      </c>
      <c r="R52" s="3" t="s">
        <v>621</v>
      </c>
      <c r="S52" s="3" t="s">
        <v>621</v>
      </c>
      <c r="T52" s="3" t="s">
        <v>621</v>
      </c>
      <c r="U52" s="3" t="s">
        <v>621</v>
      </c>
      <c r="V52" s="3" t="s">
        <v>621</v>
      </c>
      <c r="W52" s="3" t="s">
        <v>621</v>
      </c>
      <c r="X52" s="3" t="s">
        <v>621</v>
      </c>
      <c r="Y52" s="3">
        <v>44.085000000000001</v>
      </c>
      <c r="Z52" s="3" t="s">
        <v>621</v>
      </c>
      <c r="AA52" s="3" t="s">
        <v>621</v>
      </c>
      <c r="AB52" s="3" t="s">
        <v>621</v>
      </c>
      <c r="AC52" s="3" t="s">
        <v>621</v>
      </c>
      <c r="AD52" s="3" t="s">
        <v>621</v>
      </c>
      <c r="AE52" s="3">
        <v>18.47</v>
      </c>
      <c r="AF52" s="3" t="s">
        <v>964</v>
      </c>
      <c r="AG52" s="3">
        <v>6.39</v>
      </c>
      <c r="AH52" s="3">
        <v>13.202999999999999</v>
      </c>
      <c r="AI52" s="3">
        <v>13.28</v>
      </c>
      <c r="AM52" s="20">
        <f t="shared" si="0"/>
        <v>103.404</v>
      </c>
      <c r="AN52" s="20">
        <f t="shared" si="1"/>
        <v>106.432</v>
      </c>
      <c r="AO52" s="21">
        <f t="shared" si="2"/>
        <v>1.0292831998762138</v>
      </c>
    </row>
    <row r="53" spans="1:41" ht="15" customHeight="1" x14ac:dyDescent="0.35">
      <c r="A53" s="3" t="s">
        <v>57</v>
      </c>
      <c r="B53" s="3" t="s">
        <v>59</v>
      </c>
      <c r="C53" s="3">
        <v>2013</v>
      </c>
      <c r="D53" s="3">
        <v>22.9</v>
      </c>
      <c r="E53" s="3">
        <v>27.49</v>
      </c>
      <c r="F53" s="3" t="s">
        <v>621</v>
      </c>
      <c r="G53" s="3">
        <v>1.27</v>
      </c>
      <c r="H53" s="3" t="s">
        <v>621</v>
      </c>
      <c r="I53" s="3" t="s">
        <v>621</v>
      </c>
      <c r="J53" s="3" t="s">
        <v>621</v>
      </c>
      <c r="K53" s="3" t="s">
        <v>621</v>
      </c>
      <c r="L53" s="3" t="s">
        <v>622</v>
      </c>
      <c r="M53" s="3" t="s">
        <v>621</v>
      </c>
      <c r="N53" s="3" t="s">
        <v>621</v>
      </c>
      <c r="O53" s="3" t="s">
        <v>621</v>
      </c>
      <c r="P53" s="3" t="s">
        <v>621</v>
      </c>
      <c r="Q53" s="3" t="s">
        <v>621</v>
      </c>
      <c r="R53" s="3" t="s">
        <v>621</v>
      </c>
      <c r="S53" s="3" t="s">
        <v>621</v>
      </c>
      <c r="T53" s="3">
        <v>3.18</v>
      </c>
      <c r="U53" s="3">
        <v>23.04</v>
      </c>
      <c r="V53" s="3" t="s">
        <v>621</v>
      </c>
      <c r="W53" s="3" t="s">
        <v>621</v>
      </c>
      <c r="X53" s="3" t="s">
        <v>621</v>
      </c>
      <c r="Y53" s="3" t="s">
        <v>621</v>
      </c>
      <c r="Z53" s="3" t="s">
        <v>621</v>
      </c>
      <c r="AA53" s="3" t="s">
        <v>621</v>
      </c>
      <c r="AB53" s="3" t="s">
        <v>621</v>
      </c>
      <c r="AC53" s="3" t="s">
        <v>621</v>
      </c>
      <c r="AD53" s="3" t="s">
        <v>621</v>
      </c>
      <c r="AE53" s="3" t="s">
        <v>621</v>
      </c>
      <c r="AF53" s="3" t="s">
        <v>622</v>
      </c>
      <c r="AG53" s="3" t="s">
        <v>621</v>
      </c>
      <c r="AH53" s="3" t="s">
        <v>621</v>
      </c>
      <c r="AI53" s="3" t="s">
        <v>621</v>
      </c>
      <c r="AM53" s="20">
        <f t="shared" si="0"/>
        <v>27.49</v>
      </c>
      <c r="AN53" s="20">
        <f t="shared" si="1"/>
        <v>22.9</v>
      </c>
      <c r="AO53" s="21">
        <f t="shared" si="2"/>
        <v>0.83303019279738089</v>
      </c>
    </row>
    <row r="54" spans="1:41" ht="15" customHeight="1" x14ac:dyDescent="0.35">
      <c r="A54" s="3" t="s">
        <v>60</v>
      </c>
      <c r="B54" s="3" t="s">
        <v>61</v>
      </c>
      <c r="C54" s="3">
        <v>2013</v>
      </c>
      <c r="D54" s="3">
        <v>5.3</v>
      </c>
      <c r="E54" s="3">
        <v>5.3</v>
      </c>
      <c r="F54" s="3" t="s">
        <v>621</v>
      </c>
      <c r="G54" s="3">
        <v>0.1</v>
      </c>
      <c r="H54" s="3" t="s">
        <v>621</v>
      </c>
      <c r="I54" s="3" t="s">
        <v>621</v>
      </c>
      <c r="J54" s="3" t="s">
        <v>621</v>
      </c>
      <c r="K54" s="3" t="s">
        <v>621</v>
      </c>
      <c r="L54" s="3" t="s">
        <v>622</v>
      </c>
      <c r="M54" s="3" t="s">
        <v>621</v>
      </c>
      <c r="N54" s="3" t="s">
        <v>621</v>
      </c>
      <c r="O54" s="3" t="s">
        <v>621</v>
      </c>
      <c r="P54" s="3" t="s">
        <v>621</v>
      </c>
      <c r="Q54" s="3" t="s">
        <v>621</v>
      </c>
      <c r="R54" s="3" t="s">
        <v>621</v>
      </c>
      <c r="S54" s="3" t="s">
        <v>621</v>
      </c>
      <c r="T54" s="3">
        <v>2</v>
      </c>
      <c r="U54" s="3" t="s">
        <v>621</v>
      </c>
      <c r="V54" s="3" t="s">
        <v>621</v>
      </c>
      <c r="W54" s="3" t="s">
        <v>621</v>
      </c>
      <c r="X54" s="3" t="s">
        <v>621</v>
      </c>
      <c r="Y54" s="3">
        <v>3.2</v>
      </c>
      <c r="Z54" s="3" t="s">
        <v>621</v>
      </c>
      <c r="AA54" s="3" t="s">
        <v>621</v>
      </c>
      <c r="AB54" s="3" t="s">
        <v>621</v>
      </c>
      <c r="AC54" s="3" t="s">
        <v>621</v>
      </c>
      <c r="AD54" s="3" t="s">
        <v>621</v>
      </c>
      <c r="AE54" s="3" t="s">
        <v>621</v>
      </c>
      <c r="AF54" s="3" t="s">
        <v>621</v>
      </c>
      <c r="AG54" s="3" t="s">
        <v>621</v>
      </c>
      <c r="AH54" s="3" t="s">
        <v>621</v>
      </c>
      <c r="AI54" s="3" t="s">
        <v>621</v>
      </c>
      <c r="AM54" s="20">
        <f t="shared" si="0"/>
        <v>5.3000000000000007</v>
      </c>
      <c r="AN54" s="20">
        <f t="shared" si="1"/>
        <v>5.3</v>
      </c>
      <c r="AO54" s="21">
        <f t="shared" si="2"/>
        <v>0.99999999999999978</v>
      </c>
    </row>
    <row r="55" spans="1:41" ht="15" customHeight="1" x14ac:dyDescent="0.3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H55" s="3" t="s">
        <v>622</v>
      </c>
      <c r="AI55" s="3" t="s">
        <v>622</v>
      </c>
      <c r="AM55" s="20">
        <f t="shared" si="0"/>
        <v>0</v>
      </c>
      <c r="AN55" s="20">
        <f t="shared" si="1"/>
        <v>0</v>
      </c>
      <c r="AO55" s="21" t="str">
        <f t="shared" si="2"/>
        <v/>
      </c>
    </row>
    <row r="56" spans="1:41" ht="15" customHeight="1" x14ac:dyDescent="0.3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H56" s="3" t="s">
        <v>622</v>
      </c>
      <c r="AI56" s="3" t="s">
        <v>622</v>
      </c>
      <c r="AM56" s="20">
        <f t="shared" si="0"/>
        <v>0</v>
      </c>
      <c r="AN56" s="20">
        <f t="shared" si="1"/>
        <v>0</v>
      </c>
      <c r="AO56" s="21" t="str">
        <f t="shared" si="2"/>
        <v/>
      </c>
    </row>
    <row r="57" spans="1:41" ht="15" customHeight="1" x14ac:dyDescent="0.35">
      <c r="A57" s="3" t="s">
        <v>65</v>
      </c>
      <c r="B57" s="3" t="s">
        <v>66</v>
      </c>
      <c r="C57" s="3">
        <v>2013</v>
      </c>
      <c r="D57" s="3" t="s">
        <v>621</v>
      </c>
      <c r="E57" s="3" t="s">
        <v>621</v>
      </c>
      <c r="F57" s="3" t="s">
        <v>621</v>
      </c>
      <c r="G57" s="3" t="s">
        <v>621</v>
      </c>
      <c r="H57" s="3" t="s">
        <v>621</v>
      </c>
      <c r="I57" s="3" t="s">
        <v>621</v>
      </c>
      <c r="J57" s="3" t="s">
        <v>621</v>
      </c>
      <c r="K57" s="3" t="s">
        <v>621</v>
      </c>
      <c r="L57" s="3" t="s">
        <v>622</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622</v>
      </c>
      <c r="AG57" s="3" t="s">
        <v>621</v>
      </c>
      <c r="AH57" s="3" t="s">
        <v>621</v>
      </c>
      <c r="AI57" s="3" t="s">
        <v>621</v>
      </c>
      <c r="AM57" s="20">
        <f t="shared" si="0"/>
        <v>0</v>
      </c>
      <c r="AN57" s="20">
        <f t="shared" si="1"/>
        <v>0</v>
      </c>
      <c r="AO57" s="21" t="str">
        <f t="shared" si="2"/>
        <v/>
      </c>
    </row>
    <row r="58" spans="1:41" ht="15" customHeight="1" x14ac:dyDescent="0.35">
      <c r="A58" s="3" t="s">
        <v>67</v>
      </c>
      <c r="B58" s="3" t="s">
        <v>68</v>
      </c>
      <c r="C58" s="3">
        <v>2013</v>
      </c>
      <c r="D58" s="3">
        <v>5.9219999999999997</v>
      </c>
      <c r="E58" s="3">
        <v>6.9249999999999998</v>
      </c>
      <c r="F58" s="3" t="s">
        <v>621</v>
      </c>
      <c r="G58" s="3">
        <v>5.6000000000000001E-2</v>
      </c>
      <c r="H58" s="3" t="s">
        <v>621</v>
      </c>
      <c r="I58" s="3" t="s">
        <v>621</v>
      </c>
      <c r="J58" s="3" t="s">
        <v>621</v>
      </c>
      <c r="K58" s="3" t="s">
        <v>621</v>
      </c>
      <c r="L58" s="3" t="s">
        <v>622</v>
      </c>
      <c r="M58" s="3" t="s">
        <v>621</v>
      </c>
      <c r="N58" s="3" t="s">
        <v>621</v>
      </c>
      <c r="O58" s="3">
        <v>5.593</v>
      </c>
      <c r="P58" s="3" t="s">
        <v>621</v>
      </c>
      <c r="Q58" s="3" t="s">
        <v>621</v>
      </c>
      <c r="R58" s="3" t="s">
        <v>621</v>
      </c>
      <c r="S58" s="3" t="s">
        <v>14</v>
      </c>
      <c r="T58" s="3" t="s">
        <v>621</v>
      </c>
      <c r="U58" s="3" t="s">
        <v>621</v>
      </c>
      <c r="V58" s="3" t="s">
        <v>621</v>
      </c>
      <c r="W58" s="3" t="s">
        <v>621</v>
      </c>
      <c r="X58" s="3" t="s">
        <v>621</v>
      </c>
      <c r="Y58" s="3">
        <v>1.276</v>
      </c>
      <c r="Z58" s="3" t="s">
        <v>621</v>
      </c>
      <c r="AA58" s="3" t="s">
        <v>621</v>
      </c>
      <c r="AB58" s="3" t="s">
        <v>621</v>
      </c>
      <c r="AC58" s="3" t="s">
        <v>621</v>
      </c>
      <c r="AD58" s="3" t="s">
        <v>621</v>
      </c>
      <c r="AE58" s="3" t="s">
        <v>621</v>
      </c>
      <c r="AF58" s="3" t="s">
        <v>622</v>
      </c>
      <c r="AG58" s="3" t="s">
        <v>621</v>
      </c>
      <c r="AH58" s="3" t="s">
        <v>621</v>
      </c>
      <c r="AI58" s="3" t="s">
        <v>621</v>
      </c>
      <c r="AM58" s="20">
        <f t="shared" si="0"/>
        <v>6.9249999999999998</v>
      </c>
      <c r="AN58" s="20">
        <f t="shared" si="1"/>
        <v>5.9219999999999997</v>
      </c>
      <c r="AO58" s="21">
        <f t="shared" si="2"/>
        <v>0.85516245487364617</v>
      </c>
    </row>
    <row r="59" spans="1:41" ht="15" customHeight="1" x14ac:dyDescent="0.35">
      <c r="A59" s="3" t="s">
        <v>67</v>
      </c>
      <c r="B59" s="3" t="s">
        <v>69</v>
      </c>
      <c r="C59" s="3">
        <v>2013</v>
      </c>
      <c r="D59" s="3">
        <v>25.161000000000001</v>
      </c>
      <c r="E59" s="3">
        <v>30.14</v>
      </c>
      <c r="F59" s="3" t="s">
        <v>621</v>
      </c>
      <c r="G59" s="3">
        <v>1.0589999999999999</v>
      </c>
      <c r="H59" s="3" t="s">
        <v>621</v>
      </c>
      <c r="I59" s="3" t="s">
        <v>621</v>
      </c>
      <c r="J59" s="3" t="s">
        <v>621</v>
      </c>
      <c r="K59" s="3">
        <v>0.28399999999999997</v>
      </c>
      <c r="L59" s="3" t="s">
        <v>622</v>
      </c>
      <c r="M59" s="3">
        <v>0</v>
      </c>
      <c r="N59" s="3">
        <v>0</v>
      </c>
      <c r="O59" s="3">
        <v>0</v>
      </c>
      <c r="P59" s="3">
        <v>0</v>
      </c>
      <c r="Q59" s="3" t="s">
        <v>621</v>
      </c>
      <c r="R59" s="3">
        <v>1.98</v>
      </c>
      <c r="S59" s="3" t="s">
        <v>14</v>
      </c>
      <c r="T59" s="3" t="s">
        <v>621</v>
      </c>
      <c r="U59" s="3" t="s">
        <v>621</v>
      </c>
      <c r="V59" s="3" t="s">
        <v>621</v>
      </c>
      <c r="W59" s="3" t="s">
        <v>621</v>
      </c>
      <c r="X59" s="3" t="s">
        <v>621</v>
      </c>
      <c r="Y59" s="3">
        <v>26.817</v>
      </c>
      <c r="Z59" s="3" t="s">
        <v>621</v>
      </c>
      <c r="AA59" s="3" t="s">
        <v>621</v>
      </c>
      <c r="AB59" s="3" t="s">
        <v>621</v>
      </c>
      <c r="AC59" s="3" t="s">
        <v>621</v>
      </c>
      <c r="AD59" s="3" t="s">
        <v>621</v>
      </c>
      <c r="AE59" s="3" t="s">
        <v>621</v>
      </c>
      <c r="AF59" s="3" t="s">
        <v>622</v>
      </c>
      <c r="AG59" s="3" t="s">
        <v>621</v>
      </c>
      <c r="AH59" s="3" t="s">
        <v>621</v>
      </c>
      <c r="AI59" s="3" t="s">
        <v>621</v>
      </c>
      <c r="AM59" s="20">
        <f t="shared" si="0"/>
        <v>30.14</v>
      </c>
      <c r="AN59" s="20">
        <f t="shared" si="1"/>
        <v>25.161000000000001</v>
      </c>
      <c r="AO59" s="21">
        <f t="shared" si="2"/>
        <v>0.83480424684804255</v>
      </c>
    </row>
    <row r="60" spans="1:41" ht="15" customHeight="1" x14ac:dyDescent="0.35">
      <c r="A60" s="3" t="s">
        <v>67</v>
      </c>
      <c r="B60" s="3" t="s">
        <v>70</v>
      </c>
      <c r="C60" s="3">
        <v>2013</v>
      </c>
      <c r="D60" s="3" t="s">
        <v>621</v>
      </c>
      <c r="E60" s="3" t="s">
        <v>621</v>
      </c>
      <c r="F60" s="3" t="s">
        <v>621</v>
      </c>
      <c r="G60" s="3" t="s">
        <v>621</v>
      </c>
      <c r="H60" s="3" t="s">
        <v>621</v>
      </c>
      <c r="I60" s="3" t="s">
        <v>621</v>
      </c>
      <c r="J60" s="3" t="s">
        <v>621</v>
      </c>
      <c r="K60" s="3" t="s">
        <v>621</v>
      </c>
      <c r="L60" s="3" t="s">
        <v>622</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622</v>
      </c>
      <c r="AG60" s="3" t="s">
        <v>621</v>
      </c>
      <c r="AH60" s="3" t="s">
        <v>621</v>
      </c>
      <c r="AI60" s="3" t="s">
        <v>621</v>
      </c>
      <c r="AM60" s="20">
        <f t="shared" si="0"/>
        <v>0</v>
      </c>
      <c r="AN60" s="20">
        <f t="shared" si="1"/>
        <v>0</v>
      </c>
      <c r="AO60" s="21" t="str">
        <f t="shared" si="2"/>
        <v/>
      </c>
    </row>
    <row r="61" spans="1:41" ht="15" customHeight="1" x14ac:dyDescent="0.35">
      <c r="A61" s="3" t="s">
        <v>67</v>
      </c>
      <c r="B61" s="3" t="s">
        <v>71</v>
      </c>
      <c r="C61" s="3">
        <v>2013</v>
      </c>
      <c r="D61" s="3" t="s">
        <v>621</v>
      </c>
      <c r="E61" s="3" t="s">
        <v>621</v>
      </c>
      <c r="F61" s="3" t="s">
        <v>621</v>
      </c>
      <c r="G61" s="3" t="s">
        <v>621</v>
      </c>
      <c r="H61" s="3" t="s">
        <v>621</v>
      </c>
      <c r="I61" s="3" t="s">
        <v>621</v>
      </c>
      <c r="J61" s="3" t="s">
        <v>621</v>
      </c>
      <c r="K61" s="3" t="s">
        <v>621</v>
      </c>
      <c r="L61" s="3" t="s">
        <v>622</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622</v>
      </c>
      <c r="AG61" s="3" t="s">
        <v>621</v>
      </c>
      <c r="AH61" s="3" t="s">
        <v>621</v>
      </c>
      <c r="AI61" s="3" t="s">
        <v>621</v>
      </c>
      <c r="AM61" s="20">
        <f t="shared" si="0"/>
        <v>0</v>
      </c>
      <c r="AN61" s="20">
        <f t="shared" si="1"/>
        <v>0</v>
      </c>
      <c r="AO61" s="21" t="str">
        <f t="shared" si="2"/>
        <v/>
      </c>
    </row>
    <row r="62" spans="1:41" ht="15" customHeight="1" x14ac:dyDescent="0.35">
      <c r="A62" s="3" t="s">
        <v>72</v>
      </c>
      <c r="B62" s="3" t="s">
        <v>73</v>
      </c>
      <c r="C62" s="3">
        <v>2013</v>
      </c>
      <c r="D62" s="3">
        <v>9.2889999999999997</v>
      </c>
      <c r="E62" s="3">
        <v>11.11</v>
      </c>
      <c r="F62" s="3" t="s">
        <v>621</v>
      </c>
      <c r="G62" s="3">
        <v>3.9E-2</v>
      </c>
      <c r="H62" s="3" t="s">
        <v>621</v>
      </c>
      <c r="I62" s="3" t="s">
        <v>621</v>
      </c>
      <c r="J62" s="3" t="s">
        <v>621</v>
      </c>
      <c r="K62" s="3" t="s">
        <v>621</v>
      </c>
      <c r="L62" s="3" t="s">
        <v>965</v>
      </c>
      <c r="M62" s="3">
        <v>2.1989999999999998</v>
      </c>
      <c r="N62" s="3" t="s">
        <v>621</v>
      </c>
      <c r="O62" s="3">
        <v>1.466</v>
      </c>
      <c r="P62" s="3" t="s">
        <v>621</v>
      </c>
      <c r="Q62" s="3" t="s">
        <v>621</v>
      </c>
      <c r="R62" s="3" t="s">
        <v>621</v>
      </c>
      <c r="S62" s="3" t="s">
        <v>14</v>
      </c>
      <c r="T62" s="3">
        <v>7.4059999999999997</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H62" s="3" t="s">
        <v>621</v>
      </c>
      <c r="AI62" s="3" t="s">
        <v>621</v>
      </c>
      <c r="AM62" s="20">
        <f t="shared" si="0"/>
        <v>11.11</v>
      </c>
      <c r="AN62" s="20">
        <f t="shared" si="1"/>
        <v>9.2889999999999997</v>
      </c>
      <c r="AO62" s="21">
        <f t="shared" si="2"/>
        <v>0.83609360936093613</v>
      </c>
    </row>
    <row r="63" spans="1:41" ht="15" customHeight="1" x14ac:dyDescent="0.35">
      <c r="A63" s="3" t="s">
        <v>72</v>
      </c>
      <c r="B63" s="3" t="s">
        <v>74</v>
      </c>
      <c r="C63" s="3">
        <v>2013</v>
      </c>
      <c r="D63" s="3">
        <v>39.539000000000001</v>
      </c>
      <c r="E63" s="3">
        <v>46.896000000000001</v>
      </c>
      <c r="F63" s="3" t="s">
        <v>621</v>
      </c>
      <c r="G63" s="3">
        <v>0.32600000000000001</v>
      </c>
      <c r="H63" s="3" t="s">
        <v>621</v>
      </c>
      <c r="I63" s="3" t="s">
        <v>621</v>
      </c>
      <c r="J63" s="3" t="s">
        <v>621</v>
      </c>
      <c r="K63" s="3" t="s">
        <v>621</v>
      </c>
      <c r="L63" s="3" t="s">
        <v>622</v>
      </c>
      <c r="M63" s="3">
        <v>31.972000000000001</v>
      </c>
      <c r="N63" s="3">
        <v>3.9790000000000001</v>
      </c>
      <c r="O63" s="3">
        <v>4.4169999999999998</v>
      </c>
      <c r="P63" s="3" t="s">
        <v>621</v>
      </c>
      <c r="Q63" s="3" t="s">
        <v>621</v>
      </c>
      <c r="R63" s="3" t="s">
        <v>621</v>
      </c>
      <c r="S63" s="3" t="s">
        <v>14</v>
      </c>
      <c r="T63" s="3" t="s">
        <v>621</v>
      </c>
      <c r="U63" s="3" t="s">
        <v>621</v>
      </c>
      <c r="V63" s="3" t="s">
        <v>621</v>
      </c>
      <c r="W63" s="3" t="s">
        <v>621</v>
      </c>
      <c r="X63" s="3" t="s">
        <v>621</v>
      </c>
      <c r="Y63" s="3" t="s">
        <v>621</v>
      </c>
      <c r="Z63" s="3" t="s">
        <v>621</v>
      </c>
      <c r="AA63" s="3" t="s">
        <v>621</v>
      </c>
      <c r="AB63" s="3" t="s">
        <v>621</v>
      </c>
      <c r="AC63" s="3" t="s">
        <v>621</v>
      </c>
      <c r="AD63" s="3">
        <v>6.2</v>
      </c>
      <c r="AE63" s="3" t="s">
        <v>621</v>
      </c>
      <c r="AF63" s="3" t="s">
        <v>621</v>
      </c>
      <c r="AG63" s="3" t="s">
        <v>621</v>
      </c>
      <c r="AH63" s="3">
        <v>2E-3</v>
      </c>
      <c r="AI63" s="3">
        <v>2E-3</v>
      </c>
      <c r="AM63" s="20">
        <f t="shared" si="0"/>
        <v>46.896000000000008</v>
      </c>
      <c r="AN63" s="20">
        <f t="shared" si="1"/>
        <v>39.539000000000001</v>
      </c>
      <c r="AO63" s="21">
        <f t="shared" si="2"/>
        <v>0.84312094848174668</v>
      </c>
    </row>
    <row r="64" spans="1:41" ht="15" customHeight="1" x14ac:dyDescent="0.35">
      <c r="A64" s="3" t="s">
        <v>75</v>
      </c>
      <c r="B64" s="3" t="s">
        <v>76</v>
      </c>
      <c r="C64" s="3">
        <v>2013</v>
      </c>
      <c r="D64" s="3">
        <v>41.49</v>
      </c>
      <c r="E64" s="3">
        <v>43.753</v>
      </c>
      <c r="F64" s="3" t="s">
        <v>621</v>
      </c>
      <c r="G64" s="3">
        <v>1.5860000000000001</v>
      </c>
      <c r="H64" s="3" t="s">
        <v>621</v>
      </c>
      <c r="I64" s="3" t="s">
        <v>621</v>
      </c>
      <c r="J64" s="3" t="s">
        <v>621</v>
      </c>
      <c r="K64" s="3" t="s">
        <v>621</v>
      </c>
      <c r="L64" s="3" t="s">
        <v>622</v>
      </c>
      <c r="M64" s="3" t="s">
        <v>621</v>
      </c>
      <c r="N64" s="3" t="s">
        <v>621</v>
      </c>
      <c r="O64" s="3" t="s">
        <v>621</v>
      </c>
      <c r="P64" s="3" t="s">
        <v>621</v>
      </c>
      <c r="Q64" s="3" t="s">
        <v>621</v>
      </c>
      <c r="R64" s="3" t="s">
        <v>621</v>
      </c>
      <c r="S64" s="3" t="s">
        <v>621</v>
      </c>
      <c r="T64" s="3">
        <v>8.5259999999999998</v>
      </c>
      <c r="U64" s="3">
        <v>33.640999999999998</v>
      </c>
      <c r="V64" s="3" t="s">
        <v>621</v>
      </c>
      <c r="W64" s="3" t="s">
        <v>621</v>
      </c>
      <c r="X64" s="3" t="s">
        <v>621</v>
      </c>
      <c r="Y64" s="3" t="s">
        <v>621</v>
      </c>
      <c r="Z64" s="3" t="s">
        <v>621</v>
      </c>
      <c r="AA64" s="3" t="s">
        <v>621</v>
      </c>
      <c r="AB64" s="3" t="s">
        <v>621</v>
      </c>
      <c r="AC64" s="3" t="s">
        <v>621</v>
      </c>
      <c r="AD64" s="3" t="s">
        <v>621</v>
      </c>
      <c r="AE64" s="3" t="s">
        <v>621</v>
      </c>
      <c r="AF64" s="3" t="s">
        <v>961</v>
      </c>
      <c r="AG64" s="3" t="s">
        <v>621</v>
      </c>
      <c r="AH64" s="3" t="s">
        <v>621</v>
      </c>
      <c r="AI64" s="3">
        <v>4.02E-2</v>
      </c>
      <c r="AM64" s="20">
        <f t="shared" si="0"/>
        <v>43.793199999999999</v>
      </c>
      <c r="AN64" s="20">
        <f t="shared" si="1"/>
        <v>41.49</v>
      </c>
      <c r="AO64" s="21">
        <f t="shared" si="2"/>
        <v>0.94740736004676529</v>
      </c>
    </row>
    <row r="65" spans="1:42" ht="15" customHeight="1" x14ac:dyDescent="0.35">
      <c r="A65" s="3" t="s">
        <v>75</v>
      </c>
      <c r="B65" s="3" t="s">
        <v>77</v>
      </c>
      <c r="C65" s="3">
        <v>2013</v>
      </c>
      <c r="D65" s="3">
        <v>2.7210000000000001</v>
      </c>
      <c r="E65" s="3">
        <v>3.593</v>
      </c>
      <c r="F65" s="3" t="s">
        <v>621</v>
      </c>
      <c r="G65" s="3">
        <v>0.30599999999999999</v>
      </c>
      <c r="H65" s="3" t="s">
        <v>621</v>
      </c>
      <c r="I65" s="3" t="s">
        <v>621</v>
      </c>
      <c r="J65" s="3" t="s">
        <v>621</v>
      </c>
      <c r="K65" s="3" t="s">
        <v>621</v>
      </c>
      <c r="L65" s="3" t="s">
        <v>622</v>
      </c>
      <c r="M65" s="3" t="s">
        <v>621</v>
      </c>
      <c r="N65" s="3" t="s">
        <v>621</v>
      </c>
      <c r="O65" s="3" t="s">
        <v>621</v>
      </c>
      <c r="P65" s="3" t="s">
        <v>621</v>
      </c>
      <c r="Q65" s="3" t="s">
        <v>621</v>
      </c>
      <c r="R65" s="3" t="s">
        <v>621</v>
      </c>
      <c r="S65" s="3" t="s">
        <v>621</v>
      </c>
      <c r="T65" s="3">
        <v>3.2869999999999999</v>
      </c>
      <c r="U65" s="3" t="s">
        <v>621</v>
      </c>
      <c r="V65" s="3" t="s">
        <v>621</v>
      </c>
      <c r="W65" s="3" t="s">
        <v>621</v>
      </c>
      <c r="X65" s="3" t="s">
        <v>621</v>
      </c>
      <c r="Y65" s="3" t="s">
        <v>621</v>
      </c>
      <c r="Z65" s="3" t="s">
        <v>621</v>
      </c>
      <c r="AA65" s="3" t="s">
        <v>621</v>
      </c>
      <c r="AB65" s="3" t="s">
        <v>621</v>
      </c>
      <c r="AC65" s="3" t="s">
        <v>621</v>
      </c>
      <c r="AD65" s="3" t="s">
        <v>621</v>
      </c>
      <c r="AE65" s="3" t="s">
        <v>621</v>
      </c>
      <c r="AF65" s="3" t="s">
        <v>961</v>
      </c>
      <c r="AG65" s="3" t="s">
        <v>621</v>
      </c>
      <c r="AH65" s="3" t="s">
        <v>621</v>
      </c>
      <c r="AI65" s="3" t="s">
        <v>621</v>
      </c>
      <c r="AM65" s="20">
        <f t="shared" si="0"/>
        <v>3.593</v>
      </c>
      <c r="AN65" s="20">
        <f t="shared" si="1"/>
        <v>2.7210000000000001</v>
      </c>
      <c r="AO65" s="21">
        <f t="shared" si="2"/>
        <v>0.75730587252991932</v>
      </c>
    </row>
    <row r="66" spans="1:42" ht="15" customHeight="1" x14ac:dyDescent="0.35">
      <c r="A66" s="3" t="s">
        <v>75</v>
      </c>
      <c r="B66" s="3" t="s">
        <v>78</v>
      </c>
      <c r="C66" s="3">
        <v>2013</v>
      </c>
      <c r="D66" s="3">
        <v>3.113</v>
      </c>
      <c r="E66" s="3">
        <v>3.53</v>
      </c>
      <c r="F66" s="3" t="s">
        <v>621</v>
      </c>
      <c r="G66" s="3">
        <v>4.9000000000000002E-2</v>
      </c>
      <c r="H66" s="3" t="s">
        <v>621</v>
      </c>
      <c r="I66" s="3" t="s">
        <v>621</v>
      </c>
      <c r="J66" s="3" t="s">
        <v>621</v>
      </c>
      <c r="K66" s="3" t="s">
        <v>621</v>
      </c>
      <c r="L66" s="3" t="s">
        <v>661</v>
      </c>
      <c r="M66" s="3" t="s">
        <v>621</v>
      </c>
      <c r="N66" s="3" t="s">
        <v>621</v>
      </c>
      <c r="O66" s="3" t="s">
        <v>621</v>
      </c>
      <c r="P66" s="3" t="s">
        <v>621</v>
      </c>
      <c r="Q66" s="3" t="s">
        <v>621</v>
      </c>
      <c r="R66" s="3" t="s">
        <v>621</v>
      </c>
      <c r="S66" s="3" t="s">
        <v>621</v>
      </c>
      <c r="T66" s="3">
        <v>3.4809999999999999</v>
      </c>
      <c r="U66" s="3" t="s">
        <v>621</v>
      </c>
      <c r="V66" s="3" t="s">
        <v>621</v>
      </c>
      <c r="W66" s="3" t="s">
        <v>621</v>
      </c>
      <c r="X66" s="3" t="s">
        <v>621</v>
      </c>
      <c r="Y66" s="3" t="s">
        <v>621</v>
      </c>
      <c r="Z66" s="3" t="s">
        <v>621</v>
      </c>
      <c r="AA66" s="3" t="s">
        <v>621</v>
      </c>
      <c r="AB66" s="3" t="s">
        <v>621</v>
      </c>
      <c r="AC66" s="3" t="s">
        <v>621</v>
      </c>
      <c r="AD66" s="3" t="s">
        <v>621</v>
      </c>
      <c r="AE66" s="3" t="s">
        <v>621</v>
      </c>
      <c r="AF66" s="3" t="s">
        <v>961</v>
      </c>
      <c r="AG66" s="3" t="s">
        <v>621</v>
      </c>
      <c r="AH66" s="3" t="s">
        <v>621</v>
      </c>
      <c r="AI66" s="3" t="s">
        <v>621</v>
      </c>
      <c r="AM66" s="20">
        <f t="shared" si="0"/>
        <v>3.53</v>
      </c>
      <c r="AN66" s="20">
        <f t="shared" si="1"/>
        <v>3.113</v>
      </c>
      <c r="AO66" s="21">
        <f t="shared" si="2"/>
        <v>0.88186968838526913</v>
      </c>
    </row>
    <row r="67" spans="1:42" ht="15" customHeight="1" x14ac:dyDescent="0.35">
      <c r="A67" s="3" t="s">
        <v>75</v>
      </c>
      <c r="B67" s="3" t="s">
        <v>79</v>
      </c>
      <c r="C67" s="3">
        <v>2013</v>
      </c>
      <c r="D67" s="3">
        <v>0.71099999999999997</v>
      </c>
      <c r="E67" s="3">
        <v>0.86899999999999999</v>
      </c>
      <c r="F67" s="3" t="s">
        <v>621</v>
      </c>
      <c r="G67" s="3">
        <v>0.02</v>
      </c>
      <c r="H67" s="3" t="s">
        <v>621</v>
      </c>
      <c r="I67" s="3" t="s">
        <v>621</v>
      </c>
      <c r="J67" s="3" t="s">
        <v>621</v>
      </c>
      <c r="K67" s="3" t="s">
        <v>621</v>
      </c>
      <c r="L67" s="3" t="s">
        <v>661</v>
      </c>
      <c r="M67" s="3" t="s">
        <v>621</v>
      </c>
      <c r="N67" s="3" t="s">
        <v>621</v>
      </c>
      <c r="O67" s="3" t="s">
        <v>621</v>
      </c>
      <c r="P67" s="3" t="s">
        <v>621</v>
      </c>
      <c r="Q67" s="3" t="s">
        <v>621</v>
      </c>
      <c r="R67" s="3" t="s">
        <v>621</v>
      </c>
      <c r="S67" s="3" t="s">
        <v>621</v>
      </c>
      <c r="T67" s="3">
        <v>0.84899999999999998</v>
      </c>
      <c r="U67" s="3" t="s">
        <v>621</v>
      </c>
      <c r="V67" s="3" t="s">
        <v>621</v>
      </c>
      <c r="W67" s="3" t="s">
        <v>621</v>
      </c>
      <c r="X67" s="3" t="s">
        <v>621</v>
      </c>
      <c r="Y67" s="3" t="s">
        <v>621</v>
      </c>
      <c r="Z67" s="3" t="s">
        <v>621</v>
      </c>
      <c r="AA67" s="3" t="s">
        <v>621</v>
      </c>
      <c r="AB67" s="3" t="s">
        <v>621</v>
      </c>
      <c r="AC67" s="3" t="s">
        <v>621</v>
      </c>
      <c r="AD67" s="3" t="s">
        <v>621</v>
      </c>
      <c r="AE67" s="3" t="s">
        <v>621</v>
      </c>
      <c r="AF67" s="3" t="s">
        <v>961</v>
      </c>
      <c r="AG67" s="3" t="s">
        <v>621</v>
      </c>
      <c r="AH67" s="3" t="s">
        <v>621</v>
      </c>
      <c r="AI67" s="3" t="s">
        <v>621</v>
      </c>
      <c r="AM67" s="20">
        <f t="shared" ref="AM67:AM130" si="3">SUMPRODUCT(F67:AE67)+IFERROR(AI67/1,0)</f>
        <v>0.86899999999999999</v>
      </c>
      <c r="AN67" s="20">
        <f t="shared" ref="AN67:AN130" si="4">IFERROR(D67/1,0)</f>
        <v>0.71099999999999997</v>
      </c>
      <c r="AO67" s="21">
        <f t="shared" ref="AO67:AO130" si="5">IFERROR(AN67/AM67,"")</f>
        <v>0.81818181818181812</v>
      </c>
    </row>
    <row r="68" spans="1:42" ht="15" customHeight="1" x14ac:dyDescent="0.3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H68" s="3" t="s">
        <v>622</v>
      </c>
      <c r="AI68" s="3" t="s">
        <v>622</v>
      </c>
      <c r="AM68" s="20">
        <f t="shared" si="3"/>
        <v>0</v>
      </c>
      <c r="AN68" s="20">
        <f t="shared" si="4"/>
        <v>0</v>
      </c>
      <c r="AO68" s="21" t="str">
        <f t="shared" si="5"/>
        <v/>
      </c>
    </row>
    <row r="69" spans="1:42" ht="15" customHeight="1" x14ac:dyDescent="0.35">
      <c r="A69" s="3" t="s">
        <v>80</v>
      </c>
      <c r="B69" s="3" t="s">
        <v>82</v>
      </c>
      <c r="C69" s="3">
        <v>2013</v>
      </c>
      <c r="D69" s="3">
        <v>8.4</v>
      </c>
      <c r="E69" s="3">
        <v>10.1</v>
      </c>
      <c r="F69" s="3" t="s">
        <v>621</v>
      </c>
      <c r="G69" s="3" t="s">
        <v>621</v>
      </c>
      <c r="H69" s="3" t="s">
        <v>621</v>
      </c>
      <c r="I69" s="3" t="s">
        <v>621</v>
      </c>
      <c r="J69" s="3">
        <v>4.3</v>
      </c>
      <c r="K69" s="3" t="s">
        <v>621</v>
      </c>
      <c r="L69" s="3" t="s">
        <v>622</v>
      </c>
      <c r="M69" s="3" t="s">
        <v>621</v>
      </c>
      <c r="N69" s="3" t="s">
        <v>621</v>
      </c>
      <c r="O69" s="3" t="s">
        <v>621</v>
      </c>
      <c r="P69" s="3" t="s">
        <v>621</v>
      </c>
      <c r="Q69" s="3" t="s">
        <v>621</v>
      </c>
      <c r="R69" s="3" t="s">
        <v>621</v>
      </c>
      <c r="S69" s="3" t="s">
        <v>621</v>
      </c>
      <c r="T69" s="3">
        <v>5.8</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H69" s="3" t="s">
        <v>621</v>
      </c>
      <c r="AI69" s="3" t="s">
        <v>621</v>
      </c>
      <c r="AM69" s="20">
        <f t="shared" si="3"/>
        <v>10.1</v>
      </c>
      <c r="AN69" s="20">
        <f t="shared" si="4"/>
        <v>8.4</v>
      </c>
      <c r="AO69" s="21">
        <f t="shared" si="5"/>
        <v>0.83168316831683176</v>
      </c>
    </row>
    <row r="70" spans="1:42" ht="15" customHeight="1" x14ac:dyDescent="0.35">
      <c r="A70" s="3" t="s">
        <v>80</v>
      </c>
      <c r="B70" s="3" t="s">
        <v>83</v>
      </c>
      <c r="C70" s="3">
        <v>2013</v>
      </c>
      <c r="D70" s="3">
        <v>6.5000000000000002E-2</v>
      </c>
      <c r="E70" s="3">
        <v>6.5000000000000002E-2</v>
      </c>
      <c r="F70" s="3" t="s">
        <v>621</v>
      </c>
      <c r="G70" s="3">
        <v>6.5000000000000002E-2</v>
      </c>
      <c r="H70" s="3" t="s">
        <v>621</v>
      </c>
      <c r="I70" s="3" t="s">
        <v>621</v>
      </c>
      <c r="J70" s="3" t="s">
        <v>621</v>
      </c>
      <c r="K70" s="3" t="s">
        <v>621</v>
      </c>
      <c r="L70" s="3" t="s">
        <v>622</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H70" s="3" t="s">
        <v>621</v>
      </c>
      <c r="AI70" s="3" t="s">
        <v>621</v>
      </c>
      <c r="AM70" s="20">
        <f t="shared" si="3"/>
        <v>6.5000000000000002E-2</v>
      </c>
      <c r="AN70" s="20">
        <f t="shared" si="4"/>
        <v>6.5000000000000002E-2</v>
      </c>
      <c r="AO70" s="21">
        <f t="shared" si="5"/>
        <v>1</v>
      </c>
    </row>
    <row r="71" spans="1:42" ht="15" customHeight="1" x14ac:dyDescent="0.35">
      <c r="A71" s="3" t="s">
        <v>80</v>
      </c>
      <c r="B71" s="3" t="s">
        <v>84</v>
      </c>
      <c r="C71" s="3">
        <v>2013</v>
      </c>
      <c r="D71" s="3">
        <v>47.08</v>
      </c>
      <c r="E71" s="3">
        <v>55.121000000000002</v>
      </c>
      <c r="F71" s="3" t="s">
        <v>621</v>
      </c>
      <c r="G71" s="3">
        <v>0.221</v>
      </c>
      <c r="H71" s="3" t="s">
        <v>621</v>
      </c>
      <c r="I71" s="3" t="s">
        <v>621</v>
      </c>
      <c r="J71" s="3" t="s">
        <v>621</v>
      </c>
      <c r="K71" s="3" t="s">
        <v>621</v>
      </c>
      <c r="L71" s="3" t="s">
        <v>622</v>
      </c>
      <c r="M71" s="3" t="s">
        <v>621</v>
      </c>
      <c r="N71" s="3">
        <v>38.200000000000003</v>
      </c>
      <c r="O71" s="3">
        <v>11.6</v>
      </c>
      <c r="P71" s="3">
        <v>5.0999999999999996</v>
      </c>
      <c r="Q71" s="3" t="s">
        <v>621</v>
      </c>
      <c r="R71" s="3" t="s">
        <v>621</v>
      </c>
      <c r="S71" s="3" t="s">
        <v>14</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H71" s="3" t="s">
        <v>621</v>
      </c>
      <c r="AI71" s="3" t="s">
        <v>621</v>
      </c>
      <c r="AM71" s="20">
        <f t="shared" si="3"/>
        <v>55.121000000000002</v>
      </c>
      <c r="AN71" s="20">
        <f t="shared" si="4"/>
        <v>47.08</v>
      </c>
      <c r="AO71" s="21">
        <f t="shared" si="5"/>
        <v>0.85412093394532018</v>
      </c>
    </row>
    <row r="72" spans="1:42" ht="15" customHeight="1" x14ac:dyDescent="0.35">
      <c r="A72" s="3" t="s">
        <v>80</v>
      </c>
      <c r="B72" s="3" t="s">
        <v>85</v>
      </c>
      <c r="C72" s="3">
        <v>2013</v>
      </c>
      <c r="D72" s="3">
        <v>32.299999999999997</v>
      </c>
      <c r="E72" s="3">
        <v>35.799999999999997</v>
      </c>
      <c r="F72" s="3" t="s">
        <v>621</v>
      </c>
      <c r="G72" s="3" t="s">
        <v>621</v>
      </c>
      <c r="H72" s="3" t="s">
        <v>621</v>
      </c>
      <c r="I72" s="3" t="s">
        <v>621</v>
      </c>
      <c r="J72" s="3" t="s">
        <v>621</v>
      </c>
      <c r="K72" s="3" t="s">
        <v>621</v>
      </c>
      <c r="L72" s="3" t="s">
        <v>622</v>
      </c>
      <c r="M72" s="3" t="s">
        <v>621</v>
      </c>
      <c r="N72" s="3" t="s">
        <v>621</v>
      </c>
      <c r="O72" s="3" t="s">
        <v>621</v>
      </c>
      <c r="P72" s="3" t="s">
        <v>621</v>
      </c>
      <c r="Q72" s="3" t="s">
        <v>621</v>
      </c>
      <c r="R72" s="3" t="s">
        <v>621</v>
      </c>
      <c r="S72" s="3" t="s">
        <v>621</v>
      </c>
      <c r="T72" s="3" t="s">
        <v>621</v>
      </c>
      <c r="U72" s="3" t="s">
        <v>621</v>
      </c>
      <c r="V72" s="3" t="s">
        <v>621</v>
      </c>
      <c r="W72" s="3" t="s">
        <v>621</v>
      </c>
      <c r="X72" s="3" t="s">
        <v>621</v>
      </c>
      <c r="Y72" s="3">
        <v>25.1</v>
      </c>
      <c r="Z72" s="3" t="s">
        <v>621</v>
      </c>
      <c r="AA72" s="3" t="s">
        <v>621</v>
      </c>
      <c r="AB72" s="3" t="s">
        <v>621</v>
      </c>
      <c r="AC72" s="3">
        <v>10.7</v>
      </c>
      <c r="AD72" s="3" t="s">
        <v>621</v>
      </c>
      <c r="AE72" s="3" t="s">
        <v>621</v>
      </c>
      <c r="AF72" s="3" t="s">
        <v>621</v>
      </c>
      <c r="AG72" s="3" t="s">
        <v>621</v>
      </c>
      <c r="AH72" s="3" t="s">
        <v>621</v>
      </c>
      <c r="AI72" s="3" t="s">
        <v>621</v>
      </c>
      <c r="AM72" s="20">
        <f t="shared" si="3"/>
        <v>35.799999999999997</v>
      </c>
      <c r="AN72" s="20">
        <f t="shared" si="4"/>
        <v>32.299999999999997</v>
      </c>
      <c r="AO72" s="21">
        <f t="shared" si="5"/>
        <v>0.9022346368715084</v>
      </c>
    </row>
    <row r="73" spans="1:42" ht="15" customHeight="1" x14ac:dyDescent="0.35">
      <c r="A73" s="3" t="s">
        <v>80</v>
      </c>
      <c r="B73" s="3" t="s">
        <v>86</v>
      </c>
      <c r="C73" s="3">
        <v>2013</v>
      </c>
      <c r="D73" s="3">
        <v>13.8</v>
      </c>
      <c r="E73" s="3">
        <v>15.137</v>
      </c>
      <c r="F73" s="3" t="s">
        <v>621</v>
      </c>
      <c r="G73" s="3">
        <v>0.1</v>
      </c>
      <c r="H73" s="3" t="s">
        <v>621</v>
      </c>
      <c r="I73" s="3" t="s">
        <v>621</v>
      </c>
      <c r="J73" s="3" t="s">
        <v>621</v>
      </c>
      <c r="K73" s="3">
        <v>3.6999999999999998E-2</v>
      </c>
      <c r="L73" s="3" t="s">
        <v>622</v>
      </c>
      <c r="M73" s="3" t="s">
        <v>621</v>
      </c>
      <c r="N73" s="3" t="s">
        <v>621</v>
      </c>
      <c r="O73" s="3" t="s">
        <v>621</v>
      </c>
      <c r="P73" s="3" t="s">
        <v>621</v>
      </c>
      <c r="Q73" s="3" t="s">
        <v>621</v>
      </c>
      <c r="R73" s="3" t="s">
        <v>621</v>
      </c>
      <c r="S73" s="3" t="s">
        <v>621</v>
      </c>
      <c r="T73" s="3" t="s">
        <v>621</v>
      </c>
      <c r="U73" s="3">
        <v>15</v>
      </c>
      <c r="V73" s="3" t="s">
        <v>621</v>
      </c>
      <c r="W73" s="3" t="s">
        <v>621</v>
      </c>
      <c r="X73" s="3" t="s">
        <v>621</v>
      </c>
      <c r="Y73" s="3" t="s">
        <v>621</v>
      </c>
      <c r="Z73" s="3" t="s">
        <v>621</v>
      </c>
      <c r="AA73" s="3" t="s">
        <v>621</v>
      </c>
      <c r="AB73" s="3" t="s">
        <v>621</v>
      </c>
      <c r="AC73" s="3" t="s">
        <v>621</v>
      </c>
      <c r="AD73" s="3" t="s">
        <v>621</v>
      </c>
      <c r="AE73" s="3" t="s">
        <v>621</v>
      </c>
      <c r="AF73" s="3" t="s">
        <v>621</v>
      </c>
      <c r="AG73" s="3" t="s">
        <v>621</v>
      </c>
      <c r="AH73" s="3" t="s">
        <v>621</v>
      </c>
      <c r="AI73" s="3" t="s">
        <v>621</v>
      </c>
      <c r="AM73" s="20">
        <f t="shared" si="3"/>
        <v>15.137</v>
      </c>
      <c r="AN73" s="20">
        <f t="shared" si="4"/>
        <v>13.8</v>
      </c>
      <c r="AO73" s="21">
        <f t="shared" si="5"/>
        <v>0.91167338310101076</v>
      </c>
    </row>
    <row r="74" spans="1:42" ht="15" customHeight="1" x14ac:dyDescent="0.35">
      <c r="A74" s="3" t="s">
        <v>80</v>
      </c>
      <c r="B74" s="3" t="s">
        <v>87</v>
      </c>
      <c r="C74" s="3">
        <v>2013</v>
      </c>
      <c r="D74" s="3">
        <v>37.6</v>
      </c>
      <c r="E74" s="3">
        <v>32.6</v>
      </c>
      <c r="F74" s="3" t="s">
        <v>621</v>
      </c>
      <c r="G74" s="3">
        <v>0.7</v>
      </c>
      <c r="H74" s="3" t="s">
        <v>621</v>
      </c>
      <c r="I74" s="3" t="s">
        <v>621</v>
      </c>
      <c r="J74" s="3" t="s">
        <v>621</v>
      </c>
      <c r="K74" s="3" t="s">
        <v>621</v>
      </c>
      <c r="L74" s="3" t="s">
        <v>622</v>
      </c>
      <c r="M74" s="3" t="s">
        <v>621</v>
      </c>
      <c r="N74" s="3" t="s">
        <v>621</v>
      </c>
      <c r="O74" s="3">
        <v>22.1</v>
      </c>
      <c r="P74" s="3" t="s">
        <v>621</v>
      </c>
      <c r="Q74" s="3" t="s">
        <v>621</v>
      </c>
      <c r="R74" s="3" t="s">
        <v>621</v>
      </c>
      <c r="S74" s="3" t="s">
        <v>14</v>
      </c>
      <c r="T74" s="3">
        <v>8.6999999999999993</v>
      </c>
      <c r="U74" s="3" t="s">
        <v>621</v>
      </c>
      <c r="V74" s="3" t="s">
        <v>621</v>
      </c>
      <c r="W74" s="3" t="s">
        <v>621</v>
      </c>
      <c r="X74" s="3" t="s">
        <v>621</v>
      </c>
      <c r="Y74" s="3">
        <v>1.1000000000000001</v>
      </c>
      <c r="Z74" s="3" t="s">
        <v>621</v>
      </c>
      <c r="AA74" s="3" t="s">
        <v>621</v>
      </c>
      <c r="AB74" s="3" t="s">
        <v>621</v>
      </c>
      <c r="AC74" s="3" t="s">
        <v>621</v>
      </c>
      <c r="AD74" s="3" t="s">
        <v>621</v>
      </c>
      <c r="AE74" s="3" t="s">
        <v>621</v>
      </c>
      <c r="AF74" s="3" t="s">
        <v>621</v>
      </c>
      <c r="AG74" s="3" t="s">
        <v>621</v>
      </c>
      <c r="AH74" s="3" t="s">
        <v>621</v>
      </c>
      <c r="AI74" s="3" t="s">
        <v>621</v>
      </c>
      <c r="AM74" s="20">
        <f t="shared" si="3"/>
        <v>32.6</v>
      </c>
      <c r="AN74" s="20">
        <f t="shared" si="4"/>
        <v>37.6</v>
      </c>
      <c r="AO74" s="21">
        <f t="shared" si="5"/>
        <v>1.1533742331288344</v>
      </c>
      <c r="AP74" s="22" t="s">
        <v>1081</v>
      </c>
    </row>
    <row r="75" spans="1:42" ht="15" customHeight="1" x14ac:dyDescent="0.35">
      <c r="A75" s="3" t="s">
        <v>80</v>
      </c>
      <c r="B75" s="3" t="s">
        <v>88</v>
      </c>
      <c r="C75" s="3">
        <v>2013</v>
      </c>
      <c r="D75" s="3" t="s">
        <v>621</v>
      </c>
      <c r="E75" s="3" t="s">
        <v>621</v>
      </c>
      <c r="F75" s="3" t="s">
        <v>621</v>
      </c>
      <c r="G75" s="3" t="s">
        <v>621</v>
      </c>
      <c r="H75" s="3" t="s">
        <v>621</v>
      </c>
      <c r="I75" s="3" t="s">
        <v>621</v>
      </c>
      <c r="J75" s="3" t="s">
        <v>621</v>
      </c>
      <c r="K75" s="3" t="s">
        <v>621</v>
      </c>
      <c r="L75" s="3" t="s">
        <v>622</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H75" s="3" t="s">
        <v>621</v>
      </c>
      <c r="AI75" s="3" t="s">
        <v>621</v>
      </c>
      <c r="AM75" s="20">
        <f t="shared" si="3"/>
        <v>0</v>
      </c>
      <c r="AN75" s="20">
        <f t="shared" si="4"/>
        <v>0</v>
      </c>
      <c r="AO75" s="21" t="str">
        <f t="shared" si="5"/>
        <v/>
      </c>
    </row>
    <row r="76" spans="1:42" ht="15" customHeight="1" x14ac:dyDescent="0.35">
      <c r="A76" s="3" t="s">
        <v>80</v>
      </c>
      <c r="B76" s="3" t="s">
        <v>89</v>
      </c>
      <c r="C76" s="3">
        <v>2013</v>
      </c>
      <c r="D76" s="3" t="s">
        <v>621</v>
      </c>
      <c r="E76" s="3">
        <v>18.75</v>
      </c>
      <c r="F76" s="3" t="s">
        <v>621</v>
      </c>
      <c r="G76" s="3">
        <v>0.95</v>
      </c>
      <c r="H76" s="3" t="s">
        <v>621</v>
      </c>
      <c r="I76" s="3" t="s">
        <v>621</v>
      </c>
      <c r="J76" s="3" t="s">
        <v>621</v>
      </c>
      <c r="K76" s="3" t="s">
        <v>621</v>
      </c>
      <c r="L76" s="3" t="s">
        <v>622</v>
      </c>
      <c r="M76" s="3" t="s">
        <v>621</v>
      </c>
      <c r="N76" s="3" t="s">
        <v>621</v>
      </c>
      <c r="O76" s="3">
        <v>17.8</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H76" s="3" t="s">
        <v>621</v>
      </c>
      <c r="AI76" s="3" t="s">
        <v>621</v>
      </c>
      <c r="AM76" s="20">
        <f t="shared" si="3"/>
        <v>18.75</v>
      </c>
      <c r="AN76" s="20">
        <f t="shared" si="4"/>
        <v>0</v>
      </c>
      <c r="AO76" s="21">
        <f t="shared" si="5"/>
        <v>0</v>
      </c>
      <c r="AP76" s="22" t="s">
        <v>1087</v>
      </c>
    </row>
    <row r="77" spans="1:42" ht="15" customHeight="1" x14ac:dyDescent="0.35">
      <c r="A77" s="3" t="s">
        <v>80</v>
      </c>
      <c r="B77" s="3" t="s">
        <v>90</v>
      </c>
      <c r="C77" s="3">
        <v>2013</v>
      </c>
      <c r="D77" s="3" t="s">
        <v>621</v>
      </c>
      <c r="E77" s="3" t="s">
        <v>621</v>
      </c>
      <c r="F77" s="3" t="s">
        <v>621</v>
      </c>
      <c r="G77" s="3" t="s">
        <v>621</v>
      </c>
      <c r="H77" s="3" t="s">
        <v>621</v>
      </c>
      <c r="I77" s="3" t="s">
        <v>621</v>
      </c>
      <c r="J77" s="3" t="s">
        <v>621</v>
      </c>
      <c r="K77" s="3" t="s">
        <v>621</v>
      </c>
      <c r="L77" s="3" t="s">
        <v>622</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H77" s="3" t="s">
        <v>621</v>
      </c>
      <c r="AI77" s="3" t="s">
        <v>621</v>
      </c>
      <c r="AM77" s="20">
        <f t="shared" si="3"/>
        <v>0</v>
      </c>
      <c r="AN77" s="20">
        <f t="shared" si="4"/>
        <v>0</v>
      </c>
      <c r="AO77" s="21" t="str">
        <f t="shared" si="5"/>
        <v/>
      </c>
    </row>
    <row r="78" spans="1:42" ht="15" customHeight="1" x14ac:dyDescent="0.35">
      <c r="A78" s="3" t="s">
        <v>80</v>
      </c>
      <c r="B78" s="3" t="s">
        <v>91</v>
      </c>
      <c r="C78" s="3">
        <v>2013</v>
      </c>
      <c r="D78" s="3">
        <v>2.0939999999999999</v>
      </c>
      <c r="E78" s="3">
        <v>2.0939999999999999</v>
      </c>
      <c r="F78" s="3" t="s">
        <v>621</v>
      </c>
      <c r="G78" s="3">
        <v>5.8000000000000003E-2</v>
      </c>
      <c r="H78" s="3" t="s">
        <v>621</v>
      </c>
      <c r="I78" s="3" t="s">
        <v>621</v>
      </c>
      <c r="J78" s="3" t="s">
        <v>621</v>
      </c>
      <c r="K78" s="3" t="s">
        <v>621</v>
      </c>
      <c r="L78" s="3" t="s">
        <v>622</v>
      </c>
      <c r="M78" s="3" t="s">
        <v>621</v>
      </c>
      <c r="N78" s="3" t="s">
        <v>621</v>
      </c>
      <c r="O78" s="3" t="s">
        <v>621</v>
      </c>
      <c r="P78" s="3" t="s">
        <v>621</v>
      </c>
      <c r="Q78" s="3" t="s">
        <v>621</v>
      </c>
      <c r="R78" s="3" t="s">
        <v>621</v>
      </c>
      <c r="S78" s="3" t="s">
        <v>621</v>
      </c>
      <c r="T78" s="3" t="s">
        <v>621</v>
      </c>
      <c r="U78" s="3">
        <v>2.036</v>
      </c>
      <c r="V78" s="3" t="s">
        <v>621</v>
      </c>
      <c r="W78" s="3" t="s">
        <v>621</v>
      </c>
      <c r="X78" s="3" t="s">
        <v>621</v>
      </c>
      <c r="Y78" s="3" t="s">
        <v>621</v>
      </c>
      <c r="Z78" s="3" t="s">
        <v>621</v>
      </c>
      <c r="AA78" s="3" t="s">
        <v>621</v>
      </c>
      <c r="AB78" s="3" t="s">
        <v>621</v>
      </c>
      <c r="AC78" s="3" t="s">
        <v>621</v>
      </c>
      <c r="AD78" s="3" t="s">
        <v>621</v>
      </c>
      <c r="AE78" s="3" t="s">
        <v>621</v>
      </c>
      <c r="AF78" s="3" t="s">
        <v>621</v>
      </c>
      <c r="AG78" s="3" t="s">
        <v>621</v>
      </c>
      <c r="AH78" s="3" t="s">
        <v>621</v>
      </c>
      <c r="AI78" s="3" t="s">
        <v>621</v>
      </c>
      <c r="AM78" s="20">
        <f t="shared" si="3"/>
        <v>2.0939999999999999</v>
      </c>
      <c r="AN78" s="20">
        <f t="shared" si="4"/>
        <v>2.0939999999999999</v>
      </c>
      <c r="AO78" s="21">
        <f t="shared" si="5"/>
        <v>1</v>
      </c>
    </row>
    <row r="79" spans="1:42" ht="15" customHeight="1" x14ac:dyDescent="0.35">
      <c r="A79" s="3" t="s">
        <v>80</v>
      </c>
      <c r="B79" s="3" t="s">
        <v>92</v>
      </c>
      <c r="C79" s="3">
        <v>2013</v>
      </c>
      <c r="D79" s="3" t="s">
        <v>621</v>
      </c>
      <c r="E79" s="3">
        <v>0.86</v>
      </c>
      <c r="F79" s="3" t="s">
        <v>621</v>
      </c>
      <c r="G79" s="3">
        <v>0.86</v>
      </c>
      <c r="H79" s="3" t="s">
        <v>621</v>
      </c>
      <c r="I79" s="3" t="s">
        <v>621</v>
      </c>
      <c r="J79" s="3" t="s">
        <v>621</v>
      </c>
      <c r="K79" s="3" t="s">
        <v>621</v>
      </c>
      <c r="L79" s="3" t="s">
        <v>622</v>
      </c>
      <c r="M79" s="3" t="s">
        <v>621</v>
      </c>
      <c r="N79" s="3" t="s">
        <v>621</v>
      </c>
      <c r="O79" s="3" t="s">
        <v>621</v>
      </c>
      <c r="P79" s="3" t="s">
        <v>621</v>
      </c>
      <c r="Q79" s="3" t="s">
        <v>621</v>
      </c>
      <c r="R79" s="3" t="s">
        <v>621</v>
      </c>
      <c r="S79" s="3" t="s">
        <v>14</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H79" s="3" t="s">
        <v>621</v>
      </c>
      <c r="AI79" s="3" t="s">
        <v>621</v>
      </c>
      <c r="AM79" s="20">
        <f t="shared" si="3"/>
        <v>0.86</v>
      </c>
      <c r="AN79" s="20">
        <f t="shared" si="4"/>
        <v>0</v>
      </c>
      <c r="AO79" s="21">
        <f t="shared" si="5"/>
        <v>0</v>
      </c>
      <c r="AP79" s="22" t="s">
        <v>1087</v>
      </c>
    </row>
    <row r="80" spans="1:42" ht="15" customHeight="1" x14ac:dyDescent="0.35">
      <c r="A80" s="3" t="s">
        <v>80</v>
      </c>
      <c r="B80" s="3" t="s">
        <v>93</v>
      </c>
      <c r="C80" s="3">
        <v>2013</v>
      </c>
      <c r="D80" s="3">
        <v>217</v>
      </c>
      <c r="E80" s="3">
        <v>293.65899999999999</v>
      </c>
      <c r="F80" s="3">
        <v>0</v>
      </c>
      <c r="G80" s="3">
        <v>1.258</v>
      </c>
      <c r="H80" s="3">
        <v>0</v>
      </c>
      <c r="I80" s="3">
        <v>20.952000000000002</v>
      </c>
      <c r="J80" s="3">
        <v>0</v>
      </c>
      <c r="K80" s="3">
        <v>0</v>
      </c>
      <c r="L80" s="3" t="s">
        <v>622</v>
      </c>
      <c r="M80" s="3">
        <v>81.162999999999997</v>
      </c>
      <c r="N80" s="3">
        <v>81.162999999999997</v>
      </c>
      <c r="O80" s="3">
        <v>40.581000000000003</v>
      </c>
      <c r="P80" s="3" t="s">
        <v>621</v>
      </c>
      <c r="Q80" s="3" t="s">
        <v>621</v>
      </c>
      <c r="R80" s="3" t="s">
        <v>621</v>
      </c>
      <c r="S80" s="3" t="s">
        <v>621</v>
      </c>
      <c r="T80" s="3" t="s">
        <v>621</v>
      </c>
      <c r="U80" s="3" t="s">
        <v>621</v>
      </c>
      <c r="V80" s="3" t="s">
        <v>621</v>
      </c>
      <c r="W80" s="3" t="s">
        <v>621</v>
      </c>
      <c r="X80" s="3" t="s">
        <v>621</v>
      </c>
      <c r="Y80" s="3" t="s">
        <v>621</v>
      </c>
      <c r="Z80" s="3" t="s">
        <v>621</v>
      </c>
      <c r="AA80" s="3">
        <v>0</v>
      </c>
      <c r="AB80" s="3" t="s">
        <v>621</v>
      </c>
      <c r="AC80" s="3" t="s">
        <v>621</v>
      </c>
      <c r="AD80" s="3">
        <v>20.744</v>
      </c>
      <c r="AE80" s="3">
        <v>44.88</v>
      </c>
      <c r="AF80" s="3" t="s">
        <v>964</v>
      </c>
      <c r="AG80" s="3">
        <v>13.837999999999999</v>
      </c>
      <c r="AH80" s="3">
        <v>2.9180000000000001</v>
      </c>
      <c r="AI80" s="3">
        <v>2.9780000000000002</v>
      </c>
      <c r="AM80" s="20">
        <f t="shared" si="3"/>
        <v>293.71900000000005</v>
      </c>
      <c r="AN80" s="20">
        <f t="shared" si="4"/>
        <v>217</v>
      </c>
      <c r="AO80" s="21">
        <f t="shared" si="5"/>
        <v>0.73880137137876667</v>
      </c>
    </row>
    <row r="81" spans="1:44" ht="15" customHeight="1" x14ac:dyDescent="0.35">
      <c r="A81" s="3" t="s">
        <v>80</v>
      </c>
      <c r="B81" s="3" t="s">
        <v>94</v>
      </c>
      <c r="C81" s="3">
        <v>2013</v>
      </c>
      <c r="D81" s="3" t="s">
        <v>621</v>
      </c>
      <c r="E81" s="3" t="s">
        <v>621</v>
      </c>
      <c r="F81" s="3" t="s">
        <v>621</v>
      </c>
      <c r="G81" s="3" t="s">
        <v>621</v>
      </c>
      <c r="H81" s="3" t="s">
        <v>621</v>
      </c>
      <c r="I81" s="3" t="s">
        <v>621</v>
      </c>
      <c r="J81" s="3" t="s">
        <v>621</v>
      </c>
      <c r="K81" s="3" t="s">
        <v>621</v>
      </c>
      <c r="L81" s="3" t="s">
        <v>622</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H81" s="3" t="s">
        <v>621</v>
      </c>
      <c r="AI81" s="3" t="s">
        <v>621</v>
      </c>
      <c r="AM81" s="20">
        <f t="shared" si="3"/>
        <v>0</v>
      </c>
      <c r="AN81" s="20">
        <f t="shared" si="4"/>
        <v>0</v>
      </c>
      <c r="AO81" s="21" t="str">
        <f t="shared" si="5"/>
        <v/>
      </c>
    </row>
    <row r="82" spans="1:44" ht="15" customHeight="1" x14ac:dyDescent="0.35">
      <c r="A82" s="3" t="s">
        <v>80</v>
      </c>
      <c r="B82" s="3" t="s">
        <v>95</v>
      </c>
      <c r="C82" s="3">
        <v>2013</v>
      </c>
      <c r="D82" s="3">
        <v>333.2</v>
      </c>
      <c r="E82" s="3">
        <v>264.5</v>
      </c>
      <c r="F82" s="3" t="s">
        <v>621</v>
      </c>
      <c r="G82" s="3" t="s">
        <v>621</v>
      </c>
      <c r="H82" s="3" t="s">
        <v>621</v>
      </c>
      <c r="I82" s="3">
        <v>2.7</v>
      </c>
      <c r="J82" s="3" t="s">
        <v>621</v>
      </c>
      <c r="K82" s="3" t="s">
        <v>621</v>
      </c>
      <c r="L82" s="3" t="s">
        <v>622</v>
      </c>
      <c r="M82" s="3" t="s">
        <v>621</v>
      </c>
      <c r="N82" s="3" t="s">
        <v>621</v>
      </c>
      <c r="O82" s="3" t="s">
        <v>621</v>
      </c>
      <c r="P82" s="3" t="s">
        <v>621</v>
      </c>
      <c r="Q82" s="3" t="s">
        <v>621</v>
      </c>
      <c r="R82" s="3" t="s">
        <v>621</v>
      </c>
      <c r="S82" s="3" t="s">
        <v>14</v>
      </c>
      <c r="T82" s="3">
        <v>50.4</v>
      </c>
      <c r="U82" s="3" t="s">
        <v>621</v>
      </c>
      <c r="V82" s="3" t="s">
        <v>621</v>
      </c>
      <c r="W82" s="3" t="s">
        <v>621</v>
      </c>
      <c r="X82" s="3" t="s">
        <v>621</v>
      </c>
      <c r="Y82" s="3">
        <v>32.799999999999997</v>
      </c>
      <c r="Z82" s="3" t="s">
        <v>621</v>
      </c>
      <c r="AA82" s="3" t="s">
        <v>621</v>
      </c>
      <c r="AB82" s="3" t="s">
        <v>621</v>
      </c>
      <c r="AC82" s="3" t="s">
        <v>621</v>
      </c>
      <c r="AD82" s="3" t="s">
        <v>621</v>
      </c>
      <c r="AE82" s="3">
        <v>178.6</v>
      </c>
      <c r="AF82" s="3" t="s">
        <v>966</v>
      </c>
      <c r="AG82" s="3">
        <v>66.399000000000001</v>
      </c>
      <c r="AH82" s="3" t="s">
        <v>621</v>
      </c>
      <c r="AI82" s="3" t="s">
        <v>621</v>
      </c>
      <c r="AM82" s="20">
        <f t="shared" si="3"/>
        <v>264.5</v>
      </c>
      <c r="AN82" s="20">
        <f t="shared" si="4"/>
        <v>333.2</v>
      </c>
      <c r="AO82" s="21">
        <f t="shared" si="5"/>
        <v>1.2597353497164461</v>
      </c>
      <c r="AP82" s="22" t="s">
        <v>1084</v>
      </c>
      <c r="AR82" s="22"/>
    </row>
    <row r="83" spans="1:44" ht="15" customHeight="1" x14ac:dyDescent="0.35">
      <c r="A83" s="3" t="s">
        <v>80</v>
      </c>
      <c r="B83" s="3" t="s">
        <v>96</v>
      </c>
      <c r="C83" s="3">
        <v>2013</v>
      </c>
      <c r="D83" s="3" t="s">
        <v>621</v>
      </c>
      <c r="E83" s="3" t="s">
        <v>621</v>
      </c>
      <c r="F83" s="3" t="s">
        <v>621</v>
      </c>
      <c r="G83" s="3" t="s">
        <v>621</v>
      </c>
      <c r="H83" s="3" t="s">
        <v>621</v>
      </c>
      <c r="I83" s="3" t="s">
        <v>621</v>
      </c>
      <c r="J83" s="3" t="s">
        <v>621</v>
      </c>
      <c r="K83" s="3" t="s">
        <v>621</v>
      </c>
      <c r="L83" s="3" t="s">
        <v>622</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H83" s="3" t="s">
        <v>621</v>
      </c>
      <c r="AI83" s="3" t="s">
        <v>621</v>
      </c>
      <c r="AM83" s="20">
        <f t="shared" si="3"/>
        <v>0</v>
      </c>
      <c r="AN83" s="20">
        <f t="shared" si="4"/>
        <v>0</v>
      </c>
      <c r="AO83" s="21" t="str">
        <f t="shared" si="5"/>
        <v/>
      </c>
    </row>
    <row r="84" spans="1:44" ht="15" customHeight="1" x14ac:dyDescent="0.35">
      <c r="A84" s="3" t="s">
        <v>80</v>
      </c>
      <c r="B84" s="3" t="s">
        <v>97</v>
      </c>
      <c r="C84" s="3">
        <v>2013</v>
      </c>
      <c r="D84" s="3">
        <v>53.1</v>
      </c>
      <c r="E84" s="3">
        <v>49.48</v>
      </c>
      <c r="F84" s="3" t="s">
        <v>621</v>
      </c>
      <c r="G84" s="3">
        <v>0.48</v>
      </c>
      <c r="H84" s="3" t="s">
        <v>621</v>
      </c>
      <c r="I84" s="3" t="s">
        <v>621</v>
      </c>
      <c r="J84" s="3" t="s">
        <v>621</v>
      </c>
      <c r="K84" s="3" t="s">
        <v>621</v>
      </c>
      <c r="L84" s="3" t="s">
        <v>622</v>
      </c>
      <c r="M84" s="3" t="s">
        <v>621</v>
      </c>
      <c r="N84" s="3" t="s">
        <v>621</v>
      </c>
      <c r="O84" s="3" t="s">
        <v>621</v>
      </c>
      <c r="P84" s="3" t="s">
        <v>621</v>
      </c>
      <c r="Q84" s="3" t="s">
        <v>621</v>
      </c>
      <c r="R84" s="3" t="s">
        <v>621</v>
      </c>
      <c r="S84" s="3" t="s">
        <v>14</v>
      </c>
      <c r="T84" s="3">
        <v>6.5</v>
      </c>
      <c r="U84" s="3">
        <v>19.2</v>
      </c>
      <c r="V84" s="3" t="s">
        <v>621</v>
      </c>
      <c r="W84" s="3" t="s">
        <v>621</v>
      </c>
      <c r="X84" s="3" t="s">
        <v>621</v>
      </c>
      <c r="Y84" s="3">
        <v>5.7</v>
      </c>
      <c r="Z84" s="3" t="s">
        <v>621</v>
      </c>
      <c r="AA84" s="3" t="s">
        <v>621</v>
      </c>
      <c r="AB84" s="3" t="s">
        <v>621</v>
      </c>
      <c r="AC84" s="3" t="s">
        <v>621</v>
      </c>
      <c r="AD84" s="3" t="s">
        <v>621</v>
      </c>
      <c r="AE84" s="3">
        <v>17.600000000000001</v>
      </c>
      <c r="AF84" s="3" t="s">
        <v>962</v>
      </c>
      <c r="AG84" s="3">
        <v>7.3</v>
      </c>
      <c r="AH84" s="3" t="s">
        <v>621</v>
      </c>
      <c r="AI84" s="3" t="s">
        <v>621</v>
      </c>
      <c r="AM84" s="20">
        <f t="shared" si="3"/>
        <v>49.480000000000004</v>
      </c>
      <c r="AN84" s="20">
        <f t="shared" si="4"/>
        <v>53.1</v>
      </c>
      <c r="AO84" s="21">
        <f t="shared" si="5"/>
        <v>1.0731608730800324</v>
      </c>
    </row>
    <row r="85" spans="1:44" ht="15" customHeight="1" x14ac:dyDescent="0.35">
      <c r="A85" s="3" t="s">
        <v>80</v>
      </c>
      <c r="B85" s="3" t="s">
        <v>98</v>
      </c>
      <c r="C85" s="3">
        <v>2013</v>
      </c>
      <c r="D85" s="3">
        <v>12.55</v>
      </c>
      <c r="E85" s="3">
        <v>14.436</v>
      </c>
      <c r="F85" s="3" t="s">
        <v>621</v>
      </c>
      <c r="G85" s="3">
        <v>9.6000000000000002E-2</v>
      </c>
      <c r="H85" s="3" t="s">
        <v>621</v>
      </c>
      <c r="I85" s="3" t="s">
        <v>621</v>
      </c>
      <c r="J85" s="3" t="s">
        <v>621</v>
      </c>
      <c r="K85" s="3" t="s">
        <v>621</v>
      </c>
      <c r="L85" s="3" t="s">
        <v>622</v>
      </c>
      <c r="M85" s="3" t="s">
        <v>621</v>
      </c>
      <c r="N85" s="3" t="s">
        <v>621</v>
      </c>
      <c r="O85" s="3">
        <v>3.72</v>
      </c>
      <c r="P85" s="3" t="s">
        <v>621</v>
      </c>
      <c r="Q85" s="3" t="s">
        <v>621</v>
      </c>
      <c r="R85" s="3" t="s">
        <v>621</v>
      </c>
      <c r="S85" s="3" t="s">
        <v>14</v>
      </c>
      <c r="T85" s="3" t="s">
        <v>621</v>
      </c>
      <c r="U85" s="3">
        <v>10.62</v>
      </c>
      <c r="V85" s="3" t="s">
        <v>621</v>
      </c>
      <c r="W85" s="3" t="s">
        <v>621</v>
      </c>
      <c r="X85" s="3" t="s">
        <v>621</v>
      </c>
      <c r="Y85" s="3" t="s">
        <v>621</v>
      </c>
      <c r="Z85" s="3" t="s">
        <v>621</v>
      </c>
      <c r="AA85" s="3" t="s">
        <v>621</v>
      </c>
      <c r="AB85" s="3" t="s">
        <v>621</v>
      </c>
      <c r="AC85" s="3" t="s">
        <v>621</v>
      </c>
      <c r="AD85" s="3" t="s">
        <v>621</v>
      </c>
      <c r="AE85" s="3" t="s">
        <v>621</v>
      </c>
      <c r="AF85" s="3" t="s">
        <v>621</v>
      </c>
      <c r="AG85" s="3" t="s">
        <v>621</v>
      </c>
      <c r="AH85" s="3" t="s">
        <v>621</v>
      </c>
      <c r="AI85" s="3" t="s">
        <v>621</v>
      </c>
      <c r="AM85" s="20">
        <f t="shared" si="3"/>
        <v>14.436</v>
      </c>
      <c r="AN85" s="20">
        <f t="shared" si="4"/>
        <v>12.55</v>
      </c>
      <c r="AO85" s="21">
        <f t="shared" si="5"/>
        <v>0.86935439179828211</v>
      </c>
    </row>
    <row r="86" spans="1:44" ht="15" customHeight="1" x14ac:dyDescent="0.35">
      <c r="A86" s="3" t="s">
        <v>80</v>
      </c>
      <c r="B86" s="3" t="s">
        <v>99</v>
      </c>
      <c r="C86" s="3">
        <v>2013</v>
      </c>
      <c r="D86" s="3">
        <v>16.2</v>
      </c>
      <c r="E86" s="3">
        <v>17.420000000000002</v>
      </c>
      <c r="F86" s="3" t="s">
        <v>621</v>
      </c>
      <c r="G86" s="3">
        <v>0.16</v>
      </c>
      <c r="H86" s="3" t="s">
        <v>621</v>
      </c>
      <c r="I86" s="3" t="s">
        <v>621</v>
      </c>
      <c r="J86" s="3" t="s">
        <v>621</v>
      </c>
      <c r="K86" s="3" t="s">
        <v>621</v>
      </c>
      <c r="L86" s="3" t="s">
        <v>622</v>
      </c>
      <c r="M86" s="3" t="s">
        <v>621</v>
      </c>
      <c r="N86" s="3" t="s">
        <v>621</v>
      </c>
      <c r="O86" s="3">
        <v>12.76</v>
      </c>
      <c r="P86" s="3" t="s">
        <v>621</v>
      </c>
      <c r="Q86" s="3" t="s">
        <v>621</v>
      </c>
      <c r="R86" s="3" t="s">
        <v>621</v>
      </c>
      <c r="S86" s="3" t="s">
        <v>14</v>
      </c>
      <c r="T86" s="3" t="s">
        <v>621</v>
      </c>
      <c r="U86" s="3">
        <v>4.5</v>
      </c>
      <c r="V86" s="3" t="s">
        <v>621</v>
      </c>
      <c r="W86" s="3" t="s">
        <v>621</v>
      </c>
      <c r="X86" s="3" t="s">
        <v>621</v>
      </c>
      <c r="Y86" s="3" t="s">
        <v>621</v>
      </c>
      <c r="Z86" s="3" t="s">
        <v>621</v>
      </c>
      <c r="AA86" s="3" t="s">
        <v>621</v>
      </c>
      <c r="AB86" s="3" t="s">
        <v>621</v>
      </c>
      <c r="AC86" s="3" t="s">
        <v>621</v>
      </c>
      <c r="AD86" s="3" t="s">
        <v>621</v>
      </c>
      <c r="AE86" s="3" t="s">
        <v>621</v>
      </c>
      <c r="AF86" s="3" t="s">
        <v>621</v>
      </c>
      <c r="AG86" s="3" t="s">
        <v>621</v>
      </c>
      <c r="AH86" s="3" t="s">
        <v>621</v>
      </c>
      <c r="AI86" s="3" t="s">
        <v>621</v>
      </c>
      <c r="AM86" s="20">
        <f t="shared" si="3"/>
        <v>17.420000000000002</v>
      </c>
      <c r="AN86" s="20">
        <f t="shared" si="4"/>
        <v>16.2</v>
      </c>
      <c r="AO86" s="21">
        <f t="shared" si="5"/>
        <v>0.92996555683122839</v>
      </c>
    </row>
    <row r="87" spans="1:44" ht="15" customHeight="1" x14ac:dyDescent="0.35">
      <c r="A87" s="3" t="s">
        <v>80</v>
      </c>
      <c r="B87" s="3" t="s">
        <v>100</v>
      </c>
      <c r="C87" s="3">
        <v>2013</v>
      </c>
      <c r="D87" s="3">
        <v>17.934999999999999</v>
      </c>
      <c r="E87" s="3">
        <v>20.93</v>
      </c>
      <c r="F87" s="3" t="s">
        <v>621</v>
      </c>
      <c r="G87" s="3">
        <v>0.38</v>
      </c>
      <c r="H87" s="3" t="s">
        <v>621</v>
      </c>
      <c r="I87" s="3" t="s">
        <v>621</v>
      </c>
      <c r="J87" s="3" t="s">
        <v>621</v>
      </c>
      <c r="K87" s="3" t="s">
        <v>621</v>
      </c>
      <c r="L87" s="3" t="s">
        <v>622</v>
      </c>
      <c r="M87" s="3" t="s">
        <v>621</v>
      </c>
      <c r="N87" s="3" t="s">
        <v>621</v>
      </c>
      <c r="O87" s="3">
        <v>9.6</v>
      </c>
      <c r="P87" s="3" t="s">
        <v>621</v>
      </c>
      <c r="Q87" s="3" t="s">
        <v>621</v>
      </c>
      <c r="R87" s="3" t="s">
        <v>621</v>
      </c>
      <c r="S87" s="3" t="s">
        <v>14</v>
      </c>
      <c r="T87" s="3" t="s">
        <v>621</v>
      </c>
      <c r="U87" s="3">
        <v>10.95</v>
      </c>
      <c r="V87" s="3" t="s">
        <v>621</v>
      </c>
      <c r="W87" s="3" t="s">
        <v>621</v>
      </c>
      <c r="X87" s="3" t="s">
        <v>621</v>
      </c>
      <c r="Y87" s="3" t="s">
        <v>621</v>
      </c>
      <c r="Z87" s="3" t="s">
        <v>621</v>
      </c>
      <c r="AA87" s="3" t="s">
        <v>621</v>
      </c>
      <c r="AB87" s="3" t="s">
        <v>621</v>
      </c>
      <c r="AC87" s="3" t="s">
        <v>621</v>
      </c>
      <c r="AD87" s="3" t="s">
        <v>621</v>
      </c>
      <c r="AE87" s="3" t="s">
        <v>621</v>
      </c>
      <c r="AF87" s="3" t="s">
        <v>621</v>
      </c>
      <c r="AG87" s="3" t="s">
        <v>621</v>
      </c>
      <c r="AH87" s="3" t="s">
        <v>621</v>
      </c>
      <c r="AI87" s="3" t="s">
        <v>621</v>
      </c>
      <c r="AM87" s="20">
        <f t="shared" si="3"/>
        <v>20.93</v>
      </c>
      <c r="AN87" s="20">
        <f t="shared" si="4"/>
        <v>17.934999999999999</v>
      </c>
      <c r="AO87" s="21">
        <f t="shared" si="5"/>
        <v>0.85690396559961768</v>
      </c>
    </row>
    <row r="88" spans="1:44" ht="15" customHeight="1" x14ac:dyDescent="0.35">
      <c r="A88" s="3" t="s">
        <v>80</v>
      </c>
      <c r="B88" s="3" t="s">
        <v>101</v>
      </c>
      <c r="C88" s="3">
        <v>2013</v>
      </c>
      <c r="D88" s="3">
        <v>8.4700000000000006</v>
      </c>
      <c r="E88" s="3">
        <v>9.61</v>
      </c>
      <c r="F88" s="3" t="s">
        <v>621</v>
      </c>
      <c r="G88" s="3">
        <v>0.12</v>
      </c>
      <c r="H88" s="3" t="s">
        <v>621</v>
      </c>
      <c r="I88" s="3" t="s">
        <v>621</v>
      </c>
      <c r="J88" s="3" t="s">
        <v>621</v>
      </c>
      <c r="K88" s="3" t="s">
        <v>621</v>
      </c>
      <c r="L88" s="3" t="s">
        <v>622</v>
      </c>
      <c r="M88" s="3" t="s">
        <v>621</v>
      </c>
      <c r="N88" s="3" t="s">
        <v>621</v>
      </c>
      <c r="O88" s="3">
        <v>6.76</v>
      </c>
      <c r="P88" s="3" t="s">
        <v>621</v>
      </c>
      <c r="Q88" s="3" t="s">
        <v>621</v>
      </c>
      <c r="R88" s="3" t="s">
        <v>621</v>
      </c>
      <c r="S88" s="3" t="s">
        <v>14</v>
      </c>
      <c r="T88" s="3" t="s">
        <v>621</v>
      </c>
      <c r="U88" s="3">
        <v>2.73</v>
      </c>
      <c r="V88" s="3" t="s">
        <v>621</v>
      </c>
      <c r="W88" s="3" t="s">
        <v>621</v>
      </c>
      <c r="X88" s="3" t="s">
        <v>621</v>
      </c>
      <c r="Y88" s="3" t="s">
        <v>621</v>
      </c>
      <c r="Z88" s="3" t="s">
        <v>621</v>
      </c>
      <c r="AA88" s="3" t="s">
        <v>621</v>
      </c>
      <c r="AB88" s="3" t="s">
        <v>621</v>
      </c>
      <c r="AC88" s="3" t="s">
        <v>621</v>
      </c>
      <c r="AD88" s="3" t="s">
        <v>621</v>
      </c>
      <c r="AE88" s="3" t="s">
        <v>621</v>
      </c>
      <c r="AF88" s="3" t="s">
        <v>621</v>
      </c>
      <c r="AG88" s="3" t="s">
        <v>621</v>
      </c>
      <c r="AH88" s="3" t="s">
        <v>621</v>
      </c>
      <c r="AI88" s="3" t="s">
        <v>621</v>
      </c>
      <c r="AM88" s="20">
        <f t="shared" si="3"/>
        <v>9.61</v>
      </c>
      <c r="AN88" s="20">
        <f t="shared" si="4"/>
        <v>8.4700000000000006</v>
      </c>
      <c r="AO88" s="21">
        <f t="shared" si="5"/>
        <v>0.88137356919875143</v>
      </c>
    </row>
    <row r="89" spans="1:44" ht="15" customHeight="1" x14ac:dyDescent="0.35">
      <c r="A89" s="3" t="s">
        <v>80</v>
      </c>
      <c r="B89" s="3" t="s">
        <v>102</v>
      </c>
      <c r="C89" s="3">
        <v>2013</v>
      </c>
      <c r="D89" s="3" t="s">
        <v>621</v>
      </c>
      <c r="E89" s="3" t="s">
        <v>621</v>
      </c>
      <c r="F89" s="3" t="s">
        <v>621</v>
      </c>
      <c r="G89" s="3" t="s">
        <v>621</v>
      </c>
      <c r="H89" s="3" t="s">
        <v>621</v>
      </c>
      <c r="I89" s="3" t="s">
        <v>621</v>
      </c>
      <c r="J89" s="3" t="s">
        <v>621</v>
      </c>
      <c r="K89" s="3" t="s">
        <v>621</v>
      </c>
      <c r="L89" s="3" t="s">
        <v>622</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H89" s="3" t="s">
        <v>621</v>
      </c>
      <c r="AI89" s="3" t="s">
        <v>621</v>
      </c>
      <c r="AM89" s="20">
        <f t="shared" si="3"/>
        <v>0</v>
      </c>
      <c r="AN89" s="20">
        <f t="shared" si="4"/>
        <v>0</v>
      </c>
      <c r="AO89" s="21" t="str">
        <f t="shared" si="5"/>
        <v/>
      </c>
    </row>
    <row r="90" spans="1:44" ht="15" customHeight="1" x14ac:dyDescent="0.35">
      <c r="A90" s="3" t="s">
        <v>80</v>
      </c>
      <c r="B90" s="3" t="s">
        <v>103</v>
      </c>
      <c r="C90" s="3">
        <v>2013</v>
      </c>
      <c r="D90" s="3">
        <v>69.025000000000006</v>
      </c>
      <c r="E90" s="3">
        <v>76.546999999999997</v>
      </c>
      <c r="F90" s="3" t="s">
        <v>621</v>
      </c>
      <c r="G90" s="3">
        <v>1E-3</v>
      </c>
      <c r="H90" s="3" t="s">
        <v>621</v>
      </c>
      <c r="I90" s="3">
        <v>8.1300000000000008</v>
      </c>
      <c r="J90" s="3">
        <v>56.747999999999998</v>
      </c>
      <c r="K90" s="3" t="s">
        <v>621</v>
      </c>
      <c r="L90" s="3" t="s">
        <v>622</v>
      </c>
      <c r="M90" s="3" t="s">
        <v>621</v>
      </c>
      <c r="N90" s="3" t="s">
        <v>621</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11.667999999999999</v>
      </c>
      <c r="AF90" s="3" t="s">
        <v>966</v>
      </c>
      <c r="AG90" s="3">
        <v>2.5209999999999999</v>
      </c>
      <c r="AH90" s="3" t="s">
        <v>621</v>
      </c>
      <c r="AI90" s="3" t="s">
        <v>621</v>
      </c>
      <c r="AM90" s="20">
        <f t="shared" si="3"/>
        <v>76.546999999999997</v>
      </c>
      <c r="AN90" s="20">
        <f t="shared" si="4"/>
        <v>69.025000000000006</v>
      </c>
      <c r="AO90" s="21">
        <f t="shared" si="5"/>
        <v>0.90173357545037702</v>
      </c>
    </row>
    <row r="91" spans="1:44" ht="15" customHeight="1" x14ac:dyDescent="0.35">
      <c r="A91" s="3" t="s">
        <v>80</v>
      </c>
      <c r="B91" s="3" t="s">
        <v>104</v>
      </c>
      <c r="C91" s="3">
        <v>2013</v>
      </c>
      <c r="D91" s="3">
        <v>24.824999999999999</v>
      </c>
      <c r="E91" s="3">
        <v>27.268000000000001</v>
      </c>
      <c r="F91" s="3" t="s">
        <v>621</v>
      </c>
      <c r="G91" s="3">
        <v>0.2</v>
      </c>
      <c r="H91" s="3" t="s">
        <v>621</v>
      </c>
      <c r="I91" s="3" t="s">
        <v>621</v>
      </c>
      <c r="J91" s="3" t="s">
        <v>621</v>
      </c>
      <c r="K91" s="3">
        <v>0.16800000000000001</v>
      </c>
      <c r="L91" s="3" t="s">
        <v>622</v>
      </c>
      <c r="M91" s="3" t="s">
        <v>621</v>
      </c>
      <c r="N91" s="3" t="s">
        <v>621</v>
      </c>
      <c r="O91" s="3">
        <v>10.3</v>
      </c>
      <c r="P91" s="3" t="s">
        <v>621</v>
      </c>
      <c r="Q91" s="3" t="s">
        <v>621</v>
      </c>
      <c r="R91" s="3" t="s">
        <v>621</v>
      </c>
      <c r="S91" s="3" t="s">
        <v>14</v>
      </c>
      <c r="T91" s="3" t="s">
        <v>621</v>
      </c>
      <c r="U91" s="3">
        <v>16.600000000000001</v>
      </c>
      <c r="V91" s="3" t="s">
        <v>621</v>
      </c>
      <c r="W91" s="3" t="s">
        <v>621</v>
      </c>
      <c r="X91" s="3" t="s">
        <v>621</v>
      </c>
      <c r="Y91" s="3" t="s">
        <v>621</v>
      </c>
      <c r="Z91" s="3" t="s">
        <v>621</v>
      </c>
      <c r="AA91" s="3" t="s">
        <v>621</v>
      </c>
      <c r="AB91" s="3" t="s">
        <v>621</v>
      </c>
      <c r="AC91" s="3" t="s">
        <v>621</v>
      </c>
      <c r="AD91" s="3" t="s">
        <v>621</v>
      </c>
      <c r="AE91" s="3" t="s">
        <v>621</v>
      </c>
      <c r="AF91" s="3" t="s">
        <v>621</v>
      </c>
      <c r="AG91" s="3" t="s">
        <v>621</v>
      </c>
      <c r="AH91" s="3" t="s">
        <v>621</v>
      </c>
      <c r="AI91" s="3" t="s">
        <v>621</v>
      </c>
      <c r="AM91" s="20">
        <f t="shared" si="3"/>
        <v>27.268000000000001</v>
      </c>
      <c r="AN91" s="20">
        <f t="shared" si="4"/>
        <v>24.824999999999999</v>
      </c>
      <c r="AO91" s="21">
        <f t="shared" si="5"/>
        <v>0.91040780401936328</v>
      </c>
    </row>
    <row r="92" spans="1:44" ht="15" customHeight="1" x14ac:dyDescent="0.35">
      <c r="A92" s="3" t="s">
        <v>80</v>
      </c>
      <c r="B92" s="3" t="s">
        <v>105</v>
      </c>
      <c r="C92" s="3">
        <v>2013</v>
      </c>
      <c r="D92" s="3">
        <v>134382</v>
      </c>
      <c r="E92" s="3">
        <v>129.828</v>
      </c>
      <c r="F92" s="3" t="s">
        <v>621</v>
      </c>
      <c r="G92" s="3">
        <v>7.2779999999999996</v>
      </c>
      <c r="H92" s="3" t="s">
        <v>621</v>
      </c>
      <c r="I92" s="3" t="s">
        <v>621</v>
      </c>
      <c r="J92" s="3" t="s">
        <v>621</v>
      </c>
      <c r="K92" s="3" t="s">
        <v>621</v>
      </c>
      <c r="L92" s="3" t="s">
        <v>622</v>
      </c>
      <c r="M92" s="3">
        <v>6.423</v>
      </c>
      <c r="N92" s="3">
        <v>17.292999999999999</v>
      </c>
      <c r="O92" s="3">
        <v>14.377000000000001</v>
      </c>
      <c r="P92" s="3">
        <v>8.1129999999999995</v>
      </c>
      <c r="Q92" s="3" t="s">
        <v>621</v>
      </c>
      <c r="R92" s="3">
        <v>3.702</v>
      </c>
      <c r="S92" s="3" t="s">
        <v>14</v>
      </c>
      <c r="T92" s="3" t="s">
        <v>621</v>
      </c>
      <c r="U92" s="3" t="s">
        <v>621</v>
      </c>
      <c r="V92" s="3" t="s">
        <v>621</v>
      </c>
      <c r="W92" s="3">
        <v>2.403</v>
      </c>
      <c r="X92" s="3" t="s">
        <v>621</v>
      </c>
      <c r="Y92" s="3" t="s">
        <v>621</v>
      </c>
      <c r="Z92" s="3">
        <v>2.2160000000000002</v>
      </c>
      <c r="AA92" s="3" t="s">
        <v>621</v>
      </c>
      <c r="AB92" s="3">
        <v>59.031999999999996</v>
      </c>
      <c r="AC92" s="3" t="s">
        <v>621</v>
      </c>
      <c r="AD92" s="3">
        <v>8.9909999999999997</v>
      </c>
      <c r="AE92" s="3" t="s">
        <v>621</v>
      </c>
      <c r="AF92" s="3" t="s">
        <v>621</v>
      </c>
      <c r="AG92" s="3" t="s">
        <v>621</v>
      </c>
      <c r="AH92" s="3" t="s">
        <v>621</v>
      </c>
      <c r="AI92" s="3" t="s">
        <v>621</v>
      </c>
      <c r="AM92" s="20">
        <f t="shared" si="3"/>
        <v>129.82799999999997</v>
      </c>
      <c r="AN92" s="20">
        <f t="shared" si="4"/>
        <v>134382</v>
      </c>
      <c r="AO92" s="21">
        <f t="shared" si="5"/>
        <v>1035.0771790368797</v>
      </c>
      <c r="AP92" s="22" t="s">
        <v>1082</v>
      </c>
    </row>
    <row r="93" spans="1:44" ht="15" customHeight="1" x14ac:dyDescent="0.35">
      <c r="A93" s="3" t="s">
        <v>80</v>
      </c>
      <c r="B93" s="3" t="s">
        <v>106</v>
      </c>
      <c r="C93" s="3">
        <v>2013</v>
      </c>
      <c r="D93" s="3">
        <v>53.078000000000003</v>
      </c>
      <c r="E93" s="3">
        <v>59.654000000000003</v>
      </c>
      <c r="F93" s="3" t="s">
        <v>621</v>
      </c>
      <c r="G93" s="3">
        <v>6.5469999999999997</v>
      </c>
      <c r="H93" s="3" t="s">
        <v>621</v>
      </c>
      <c r="I93" s="3" t="s">
        <v>621</v>
      </c>
      <c r="J93" s="3" t="s">
        <v>621</v>
      </c>
      <c r="K93" s="3" t="s">
        <v>621</v>
      </c>
      <c r="L93" s="3" t="s">
        <v>622</v>
      </c>
      <c r="M93" s="3" t="s">
        <v>621</v>
      </c>
      <c r="N93" s="3" t="s">
        <v>621</v>
      </c>
      <c r="O93" s="3">
        <v>20.8</v>
      </c>
      <c r="P93" s="3">
        <v>23.4</v>
      </c>
      <c r="Q93" s="3" t="s">
        <v>621</v>
      </c>
      <c r="R93" s="3" t="s">
        <v>621</v>
      </c>
      <c r="S93" s="3" t="s">
        <v>14</v>
      </c>
      <c r="T93" s="3" t="s">
        <v>621</v>
      </c>
      <c r="U93" s="3" t="s">
        <v>621</v>
      </c>
      <c r="V93" s="3" t="s">
        <v>621</v>
      </c>
      <c r="W93" s="3" t="s">
        <v>621</v>
      </c>
      <c r="X93" s="3" t="s">
        <v>621</v>
      </c>
      <c r="Y93" s="3" t="s">
        <v>621</v>
      </c>
      <c r="Z93" s="3" t="s">
        <v>621</v>
      </c>
      <c r="AA93" s="3" t="s">
        <v>621</v>
      </c>
      <c r="AB93" s="3" t="s">
        <v>621</v>
      </c>
      <c r="AC93" s="3" t="s">
        <v>621</v>
      </c>
      <c r="AD93" s="3">
        <v>8.907</v>
      </c>
      <c r="AE93" s="3" t="s">
        <v>621</v>
      </c>
      <c r="AF93" s="3" t="s">
        <v>621</v>
      </c>
      <c r="AG93" s="3" t="s">
        <v>621</v>
      </c>
      <c r="AH93" s="3" t="s">
        <v>621</v>
      </c>
      <c r="AI93" s="3" t="s">
        <v>621</v>
      </c>
      <c r="AM93" s="20">
        <f t="shared" si="3"/>
        <v>59.653999999999996</v>
      </c>
      <c r="AN93" s="20">
        <f t="shared" si="4"/>
        <v>53.078000000000003</v>
      </c>
      <c r="AO93" s="21">
        <f t="shared" si="5"/>
        <v>0.88976430750662161</v>
      </c>
    </row>
    <row r="94" spans="1:44" ht="15" customHeight="1" x14ac:dyDescent="0.35">
      <c r="A94" s="3" t="s">
        <v>80</v>
      </c>
      <c r="B94" s="3" t="s">
        <v>107</v>
      </c>
      <c r="C94" s="3">
        <v>2013</v>
      </c>
      <c r="D94" s="3">
        <v>4.9000000000000002E-2</v>
      </c>
      <c r="E94" s="3">
        <v>5.3999999999999999E-2</v>
      </c>
      <c r="F94" s="3" t="s">
        <v>621</v>
      </c>
      <c r="G94" s="3">
        <v>5.3999999999999999E-2</v>
      </c>
      <c r="H94" s="3" t="s">
        <v>621</v>
      </c>
      <c r="I94" s="3" t="s">
        <v>621</v>
      </c>
      <c r="J94" s="3" t="s">
        <v>621</v>
      </c>
      <c r="K94" s="3" t="s">
        <v>621</v>
      </c>
      <c r="L94" s="3" t="s">
        <v>622</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H94" s="3" t="s">
        <v>621</v>
      </c>
      <c r="AI94" s="3" t="s">
        <v>621</v>
      </c>
      <c r="AM94" s="20">
        <f t="shared" si="3"/>
        <v>5.3999999999999999E-2</v>
      </c>
      <c r="AN94" s="20">
        <f t="shared" si="4"/>
        <v>4.9000000000000002E-2</v>
      </c>
      <c r="AO94" s="21">
        <f t="shared" si="5"/>
        <v>0.90740740740740744</v>
      </c>
    </row>
    <row r="95" spans="1:44" ht="15" customHeight="1" x14ac:dyDescent="0.35">
      <c r="A95" s="3" t="s">
        <v>80</v>
      </c>
      <c r="B95" s="3" t="s">
        <v>108</v>
      </c>
      <c r="C95" s="3">
        <v>2013</v>
      </c>
      <c r="D95" s="3" t="s">
        <v>621</v>
      </c>
      <c r="E95" s="3" t="s">
        <v>621</v>
      </c>
      <c r="F95" s="3" t="s">
        <v>621</v>
      </c>
      <c r="G95" s="3" t="s">
        <v>621</v>
      </c>
      <c r="H95" s="3" t="s">
        <v>621</v>
      </c>
      <c r="I95" s="3" t="s">
        <v>621</v>
      </c>
      <c r="J95" s="3" t="s">
        <v>621</v>
      </c>
      <c r="K95" s="3" t="s">
        <v>621</v>
      </c>
      <c r="L95" s="3" t="s">
        <v>622</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H95" s="3" t="s">
        <v>621</v>
      </c>
      <c r="AI95" s="3" t="s">
        <v>621</v>
      </c>
      <c r="AM95" s="20">
        <f t="shared" si="3"/>
        <v>0</v>
      </c>
      <c r="AN95" s="20">
        <f t="shared" si="4"/>
        <v>0</v>
      </c>
      <c r="AO95" s="21" t="str">
        <f t="shared" si="5"/>
        <v/>
      </c>
    </row>
    <row r="96" spans="1:44" ht="15" customHeight="1" x14ac:dyDescent="0.35">
      <c r="A96" s="3" t="s">
        <v>80</v>
      </c>
      <c r="B96" s="3" t="s">
        <v>109</v>
      </c>
      <c r="C96" s="3">
        <v>2013</v>
      </c>
      <c r="D96" s="3" t="s">
        <v>621</v>
      </c>
      <c r="E96" s="3" t="s">
        <v>621</v>
      </c>
      <c r="F96" s="3" t="s">
        <v>621</v>
      </c>
      <c r="G96" s="3" t="s">
        <v>621</v>
      </c>
      <c r="H96" s="3" t="s">
        <v>621</v>
      </c>
      <c r="I96" s="3" t="s">
        <v>621</v>
      </c>
      <c r="J96" s="3" t="s">
        <v>621</v>
      </c>
      <c r="K96" s="3" t="s">
        <v>621</v>
      </c>
      <c r="L96" s="3" t="s">
        <v>622</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H96" s="3" t="s">
        <v>621</v>
      </c>
      <c r="AI96" s="3" t="s">
        <v>621</v>
      </c>
      <c r="AM96" s="20">
        <f t="shared" si="3"/>
        <v>0</v>
      </c>
      <c r="AN96" s="20">
        <f t="shared" si="4"/>
        <v>0</v>
      </c>
      <c r="AO96" s="21" t="str">
        <f t="shared" si="5"/>
        <v/>
      </c>
    </row>
    <row r="97" spans="1:41" ht="15" customHeight="1" x14ac:dyDescent="0.35">
      <c r="A97" s="3" t="s">
        <v>80</v>
      </c>
      <c r="B97" s="3" t="s">
        <v>110</v>
      </c>
      <c r="C97" s="3">
        <v>2013</v>
      </c>
      <c r="D97" s="3">
        <v>94</v>
      </c>
      <c r="E97" s="3">
        <v>111.4</v>
      </c>
      <c r="F97" s="3" t="s">
        <v>621</v>
      </c>
      <c r="G97" s="3" t="s">
        <v>621</v>
      </c>
      <c r="H97" s="3" t="s">
        <v>621</v>
      </c>
      <c r="I97" s="3">
        <v>14</v>
      </c>
      <c r="J97" s="3" t="s">
        <v>621</v>
      </c>
      <c r="K97" s="3" t="s">
        <v>621</v>
      </c>
      <c r="L97" s="3" t="s">
        <v>622</v>
      </c>
      <c r="M97" s="3">
        <v>38.799999999999997</v>
      </c>
      <c r="N97" s="3" t="s">
        <v>621</v>
      </c>
      <c r="O97" s="3" t="s">
        <v>621</v>
      </c>
      <c r="P97" s="3" t="s">
        <v>621</v>
      </c>
      <c r="Q97" s="3" t="s">
        <v>621</v>
      </c>
      <c r="R97" s="3" t="s">
        <v>621</v>
      </c>
      <c r="S97" s="3" t="s">
        <v>14</v>
      </c>
      <c r="T97" s="3" t="s">
        <v>621</v>
      </c>
      <c r="U97" s="3" t="s">
        <v>621</v>
      </c>
      <c r="V97" s="3" t="s">
        <v>621</v>
      </c>
      <c r="W97" s="3" t="s">
        <v>621</v>
      </c>
      <c r="X97" s="3" t="s">
        <v>621</v>
      </c>
      <c r="Y97" s="3" t="s">
        <v>621</v>
      </c>
      <c r="Z97" s="3" t="s">
        <v>621</v>
      </c>
      <c r="AA97" s="3" t="s">
        <v>621</v>
      </c>
      <c r="AB97" s="3">
        <v>58.6</v>
      </c>
      <c r="AC97" s="3" t="s">
        <v>621</v>
      </c>
      <c r="AD97" s="3" t="s">
        <v>621</v>
      </c>
      <c r="AE97" s="3" t="s">
        <v>621</v>
      </c>
      <c r="AF97" s="3" t="s">
        <v>621</v>
      </c>
      <c r="AG97" s="3" t="s">
        <v>621</v>
      </c>
      <c r="AH97" s="3" t="s">
        <v>621</v>
      </c>
      <c r="AI97" s="3" t="s">
        <v>621</v>
      </c>
      <c r="AM97" s="20">
        <f t="shared" si="3"/>
        <v>111.4</v>
      </c>
      <c r="AN97" s="20">
        <f t="shared" si="4"/>
        <v>94</v>
      </c>
      <c r="AO97" s="21">
        <f t="shared" si="5"/>
        <v>0.84380610412926382</v>
      </c>
    </row>
    <row r="98" spans="1:41" ht="15" customHeight="1" x14ac:dyDescent="0.35">
      <c r="A98" s="3" t="s">
        <v>80</v>
      </c>
      <c r="B98" s="3" t="s">
        <v>111</v>
      </c>
      <c r="C98" s="3">
        <v>2013</v>
      </c>
      <c r="D98" s="3" t="s">
        <v>621</v>
      </c>
      <c r="E98" s="3" t="s">
        <v>621</v>
      </c>
      <c r="F98" s="3" t="s">
        <v>621</v>
      </c>
      <c r="G98" s="3" t="s">
        <v>621</v>
      </c>
      <c r="H98" s="3" t="s">
        <v>621</v>
      </c>
      <c r="I98" s="3" t="s">
        <v>621</v>
      </c>
      <c r="J98" s="3" t="s">
        <v>621</v>
      </c>
      <c r="K98" s="3" t="s">
        <v>621</v>
      </c>
      <c r="L98" s="3" t="s">
        <v>622</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H98" s="3" t="s">
        <v>621</v>
      </c>
      <c r="AI98" s="3" t="s">
        <v>621</v>
      </c>
      <c r="AM98" s="20">
        <f t="shared" si="3"/>
        <v>0</v>
      </c>
      <c r="AN98" s="20">
        <f t="shared" si="4"/>
        <v>0</v>
      </c>
      <c r="AO98" s="21" t="str">
        <f t="shared" si="5"/>
        <v/>
      </c>
    </row>
    <row r="99" spans="1:41" ht="15" customHeight="1" x14ac:dyDescent="0.35">
      <c r="A99" s="3" t="s">
        <v>80</v>
      </c>
      <c r="B99" s="3" t="s">
        <v>112</v>
      </c>
      <c r="C99" s="3">
        <v>2013</v>
      </c>
      <c r="D99" s="3">
        <v>27.841999999999999</v>
      </c>
      <c r="E99" s="3">
        <v>27.004999999999999</v>
      </c>
      <c r="F99" s="3" t="s">
        <v>621</v>
      </c>
      <c r="G99" s="3">
        <v>0.106</v>
      </c>
      <c r="H99" s="3" t="s">
        <v>621</v>
      </c>
      <c r="I99" s="3" t="s">
        <v>621</v>
      </c>
      <c r="J99" s="3" t="s">
        <v>621</v>
      </c>
      <c r="K99" s="3" t="s">
        <v>621</v>
      </c>
      <c r="L99" s="3" t="s">
        <v>622</v>
      </c>
      <c r="M99" s="3">
        <v>12.111000000000001</v>
      </c>
      <c r="N99" s="3">
        <v>4.4809999999999999</v>
      </c>
      <c r="O99" s="3">
        <v>3.2050000000000001</v>
      </c>
      <c r="P99" s="3" t="s">
        <v>621</v>
      </c>
      <c r="Q99" s="3" t="s">
        <v>621</v>
      </c>
      <c r="R99" s="3" t="s">
        <v>621</v>
      </c>
      <c r="S99" s="3" t="s">
        <v>14</v>
      </c>
      <c r="T99" s="3" t="s">
        <v>621</v>
      </c>
      <c r="U99" s="3" t="s">
        <v>621</v>
      </c>
      <c r="V99" s="3" t="s">
        <v>621</v>
      </c>
      <c r="W99" s="3" t="s">
        <v>621</v>
      </c>
      <c r="X99" s="3" t="s">
        <v>621</v>
      </c>
      <c r="Y99" s="3" t="s">
        <v>621</v>
      </c>
      <c r="Z99" s="3">
        <v>7.1020000000000003</v>
      </c>
      <c r="AA99" s="3" t="s">
        <v>621</v>
      </c>
      <c r="AB99" s="3" t="s">
        <v>621</v>
      </c>
      <c r="AC99" s="3" t="s">
        <v>621</v>
      </c>
      <c r="AD99" s="3" t="s">
        <v>621</v>
      </c>
      <c r="AE99" s="3" t="s">
        <v>621</v>
      </c>
      <c r="AF99" s="3" t="s">
        <v>621</v>
      </c>
      <c r="AG99" s="3" t="s">
        <v>621</v>
      </c>
      <c r="AH99" s="3" t="s">
        <v>621</v>
      </c>
      <c r="AI99" s="3" t="s">
        <v>621</v>
      </c>
      <c r="AM99" s="20">
        <f t="shared" si="3"/>
        <v>27.004999999999999</v>
      </c>
      <c r="AN99" s="20">
        <f t="shared" si="4"/>
        <v>27.841999999999999</v>
      </c>
      <c r="AO99" s="21">
        <f t="shared" si="5"/>
        <v>1.0309942603221625</v>
      </c>
    </row>
    <row r="100" spans="1:41" ht="15" customHeight="1" x14ac:dyDescent="0.35">
      <c r="A100" s="3" t="s">
        <v>80</v>
      </c>
      <c r="B100" s="3" t="s">
        <v>113</v>
      </c>
      <c r="C100" s="3">
        <v>2013</v>
      </c>
      <c r="D100" s="3" t="s">
        <v>621</v>
      </c>
      <c r="E100" s="3" t="s">
        <v>621</v>
      </c>
      <c r="F100" s="3" t="s">
        <v>621</v>
      </c>
      <c r="G100" s="3" t="s">
        <v>621</v>
      </c>
      <c r="H100" s="3" t="s">
        <v>621</v>
      </c>
      <c r="I100" s="3" t="s">
        <v>621</v>
      </c>
      <c r="J100" s="3" t="s">
        <v>621</v>
      </c>
      <c r="K100" s="3" t="s">
        <v>621</v>
      </c>
      <c r="L100" s="3" t="s">
        <v>622</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H100" s="3" t="s">
        <v>621</v>
      </c>
      <c r="AI100" s="3" t="s">
        <v>621</v>
      </c>
      <c r="AM100" s="20">
        <f t="shared" si="3"/>
        <v>0</v>
      </c>
      <c r="AN100" s="20">
        <f t="shared" si="4"/>
        <v>0</v>
      </c>
      <c r="AO100" s="21" t="str">
        <f t="shared" si="5"/>
        <v/>
      </c>
    </row>
    <row r="101" spans="1:41" ht="15" customHeight="1" x14ac:dyDescent="0.35">
      <c r="A101" s="3" t="s">
        <v>80</v>
      </c>
      <c r="B101" s="3" t="s">
        <v>114</v>
      </c>
      <c r="C101" s="3">
        <v>2013</v>
      </c>
      <c r="D101" s="3">
        <v>14.622999999999999</v>
      </c>
      <c r="E101" s="3">
        <v>16.100000000000001</v>
      </c>
      <c r="F101" s="3" t="s">
        <v>621</v>
      </c>
      <c r="G101" s="3">
        <v>1.2</v>
      </c>
      <c r="H101" s="3" t="s">
        <v>621</v>
      </c>
      <c r="I101" s="3" t="s">
        <v>621</v>
      </c>
      <c r="J101" s="3" t="s">
        <v>621</v>
      </c>
      <c r="K101" s="3" t="s">
        <v>621</v>
      </c>
      <c r="L101" s="3" t="s">
        <v>622</v>
      </c>
      <c r="M101" s="3" t="s">
        <v>621</v>
      </c>
      <c r="N101" s="3" t="s">
        <v>621</v>
      </c>
      <c r="O101" s="3">
        <v>2.5</v>
      </c>
      <c r="P101" s="3" t="s">
        <v>621</v>
      </c>
      <c r="Q101" s="3" t="s">
        <v>621</v>
      </c>
      <c r="R101" s="3" t="s">
        <v>621</v>
      </c>
      <c r="S101" s="3" t="s">
        <v>14</v>
      </c>
      <c r="T101" s="3" t="s">
        <v>621</v>
      </c>
      <c r="U101" s="3">
        <v>12.4</v>
      </c>
      <c r="V101" s="3" t="s">
        <v>621</v>
      </c>
      <c r="W101" s="3" t="s">
        <v>621</v>
      </c>
      <c r="X101" s="3" t="s">
        <v>621</v>
      </c>
      <c r="Y101" s="3" t="s">
        <v>621</v>
      </c>
      <c r="Z101" s="3" t="s">
        <v>621</v>
      </c>
      <c r="AA101" s="3" t="s">
        <v>621</v>
      </c>
      <c r="AB101" s="3" t="s">
        <v>621</v>
      </c>
      <c r="AC101" s="3" t="s">
        <v>621</v>
      </c>
      <c r="AD101" s="3" t="s">
        <v>621</v>
      </c>
      <c r="AE101" s="3" t="s">
        <v>621</v>
      </c>
      <c r="AF101" s="3" t="s">
        <v>621</v>
      </c>
      <c r="AG101" s="3" t="s">
        <v>621</v>
      </c>
      <c r="AH101" s="3" t="s">
        <v>621</v>
      </c>
      <c r="AI101" s="3" t="s">
        <v>621</v>
      </c>
      <c r="AM101" s="20">
        <f t="shared" si="3"/>
        <v>16.100000000000001</v>
      </c>
      <c r="AN101" s="20">
        <f t="shared" si="4"/>
        <v>14.622999999999999</v>
      </c>
      <c r="AO101" s="21">
        <f t="shared" si="5"/>
        <v>0.90826086956521723</v>
      </c>
    </row>
    <row r="102" spans="1:41" ht="15" customHeight="1" x14ac:dyDescent="0.35">
      <c r="A102" s="3" t="s">
        <v>80</v>
      </c>
      <c r="B102" s="3" t="s">
        <v>115</v>
      </c>
      <c r="C102" s="3">
        <v>2013</v>
      </c>
      <c r="D102" s="3" t="s">
        <v>621</v>
      </c>
      <c r="E102" s="3" t="s">
        <v>621</v>
      </c>
      <c r="F102" s="3" t="s">
        <v>621</v>
      </c>
      <c r="G102" s="3" t="s">
        <v>621</v>
      </c>
      <c r="H102" s="3" t="s">
        <v>621</v>
      </c>
      <c r="I102" s="3" t="s">
        <v>621</v>
      </c>
      <c r="J102" s="3" t="s">
        <v>621</v>
      </c>
      <c r="K102" s="3" t="s">
        <v>621</v>
      </c>
      <c r="L102" s="3" t="s">
        <v>622</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H102" s="3" t="s">
        <v>621</v>
      </c>
      <c r="AI102" s="3" t="s">
        <v>621</v>
      </c>
      <c r="AM102" s="20">
        <f t="shared" si="3"/>
        <v>0</v>
      </c>
      <c r="AN102" s="20">
        <f t="shared" si="4"/>
        <v>0</v>
      </c>
      <c r="AO102" s="21" t="str">
        <f t="shared" si="5"/>
        <v/>
      </c>
    </row>
    <row r="103" spans="1:41" ht="15" customHeight="1" x14ac:dyDescent="0.35">
      <c r="A103" s="3" t="s">
        <v>80</v>
      </c>
      <c r="B103" s="3" t="s">
        <v>116</v>
      </c>
      <c r="C103" s="3">
        <v>2013</v>
      </c>
      <c r="D103" s="3" t="s">
        <v>621</v>
      </c>
      <c r="E103" s="3" t="s">
        <v>621</v>
      </c>
      <c r="F103" s="3" t="s">
        <v>621</v>
      </c>
      <c r="G103" s="3" t="s">
        <v>621</v>
      </c>
      <c r="H103" s="3" t="s">
        <v>621</v>
      </c>
      <c r="I103" s="3" t="s">
        <v>621</v>
      </c>
      <c r="J103" s="3" t="s">
        <v>621</v>
      </c>
      <c r="K103" s="3" t="s">
        <v>621</v>
      </c>
      <c r="L103" s="3" t="s">
        <v>622</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H103" s="3" t="s">
        <v>621</v>
      </c>
      <c r="AI103" s="3" t="s">
        <v>621</v>
      </c>
      <c r="AM103" s="20">
        <f t="shared" si="3"/>
        <v>0</v>
      </c>
      <c r="AN103" s="20">
        <f t="shared" si="4"/>
        <v>0</v>
      </c>
      <c r="AO103" s="21" t="str">
        <f t="shared" si="5"/>
        <v/>
      </c>
    </row>
    <row r="104" spans="1:41" ht="15" customHeight="1" x14ac:dyDescent="0.35">
      <c r="A104" s="3" t="s">
        <v>80</v>
      </c>
      <c r="B104" s="3" t="s">
        <v>117</v>
      </c>
      <c r="C104" s="3">
        <v>2013</v>
      </c>
      <c r="D104" s="3" t="s">
        <v>621</v>
      </c>
      <c r="E104" s="3" t="s">
        <v>621</v>
      </c>
      <c r="F104" s="3" t="s">
        <v>621</v>
      </c>
      <c r="G104" s="3" t="s">
        <v>621</v>
      </c>
      <c r="H104" s="3" t="s">
        <v>621</v>
      </c>
      <c r="I104" s="3" t="s">
        <v>621</v>
      </c>
      <c r="J104" s="3" t="s">
        <v>621</v>
      </c>
      <c r="K104" s="3" t="s">
        <v>621</v>
      </c>
      <c r="L104" s="3" t="s">
        <v>622</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H104" s="3" t="s">
        <v>621</v>
      </c>
      <c r="AI104" s="3" t="s">
        <v>621</v>
      </c>
      <c r="AM104" s="20">
        <f t="shared" si="3"/>
        <v>0</v>
      </c>
      <c r="AN104" s="20">
        <f t="shared" si="4"/>
        <v>0</v>
      </c>
      <c r="AO104" s="21" t="str">
        <f t="shared" si="5"/>
        <v/>
      </c>
    </row>
    <row r="105" spans="1:41" ht="15" customHeight="1" x14ac:dyDescent="0.35">
      <c r="A105" s="3" t="s">
        <v>80</v>
      </c>
      <c r="B105" s="3" t="s">
        <v>118</v>
      </c>
      <c r="C105" s="3">
        <v>2013</v>
      </c>
      <c r="D105" s="3">
        <v>29.417999999999999</v>
      </c>
      <c r="E105" s="3">
        <v>32.743000000000002</v>
      </c>
      <c r="F105" s="3" t="s">
        <v>621</v>
      </c>
      <c r="G105" s="3" t="s">
        <v>621</v>
      </c>
      <c r="H105" s="3" t="s">
        <v>621</v>
      </c>
      <c r="I105" s="3" t="s">
        <v>621</v>
      </c>
      <c r="J105" s="3">
        <v>3.5169999999999999</v>
      </c>
      <c r="K105" s="3" t="s">
        <v>621</v>
      </c>
      <c r="L105" s="3" t="s">
        <v>622</v>
      </c>
      <c r="M105" s="3" t="s">
        <v>621</v>
      </c>
      <c r="N105" s="3" t="s">
        <v>621</v>
      </c>
      <c r="O105" s="3">
        <v>26.713000000000001</v>
      </c>
      <c r="P105" s="3" t="s">
        <v>621</v>
      </c>
      <c r="Q105" s="3" t="s">
        <v>621</v>
      </c>
      <c r="R105" s="3" t="s">
        <v>621</v>
      </c>
      <c r="S105" s="3" t="s">
        <v>14</v>
      </c>
      <c r="T105" s="3" t="s">
        <v>621</v>
      </c>
      <c r="U105" s="3" t="s">
        <v>621</v>
      </c>
      <c r="V105" s="3" t="s">
        <v>621</v>
      </c>
      <c r="W105" s="3" t="s">
        <v>621</v>
      </c>
      <c r="X105" s="3" t="s">
        <v>621</v>
      </c>
      <c r="Y105" s="3" t="s">
        <v>621</v>
      </c>
      <c r="Z105" s="3" t="s">
        <v>621</v>
      </c>
      <c r="AA105" s="3" t="s">
        <v>621</v>
      </c>
      <c r="AB105" s="3" t="s">
        <v>621</v>
      </c>
      <c r="AC105" s="3" t="s">
        <v>621</v>
      </c>
      <c r="AD105" s="3">
        <v>2.5129999999999999</v>
      </c>
      <c r="AE105" s="3" t="s">
        <v>621</v>
      </c>
      <c r="AF105" s="3" t="s">
        <v>621</v>
      </c>
      <c r="AG105" s="3" t="s">
        <v>621</v>
      </c>
      <c r="AH105" s="3" t="s">
        <v>621</v>
      </c>
      <c r="AI105" s="3" t="s">
        <v>621</v>
      </c>
      <c r="AM105" s="20">
        <f t="shared" si="3"/>
        <v>32.743000000000002</v>
      </c>
      <c r="AN105" s="20">
        <f t="shared" si="4"/>
        <v>29.417999999999999</v>
      </c>
      <c r="AO105" s="21">
        <f t="shared" si="5"/>
        <v>0.89845157743639859</v>
      </c>
    </row>
    <row r="106" spans="1:41" ht="15" customHeight="1" x14ac:dyDescent="0.35">
      <c r="A106" s="3" t="s">
        <v>80</v>
      </c>
      <c r="B106" s="3" t="s">
        <v>119</v>
      </c>
      <c r="C106" s="3">
        <v>2013</v>
      </c>
      <c r="D106" s="3">
        <v>9.81</v>
      </c>
      <c r="E106" s="3">
        <v>11.08</v>
      </c>
      <c r="F106" s="3" t="s">
        <v>621</v>
      </c>
      <c r="G106" s="3">
        <v>0.56000000000000005</v>
      </c>
      <c r="H106" s="3" t="s">
        <v>621</v>
      </c>
      <c r="I106" s="3" t="s">
        <v>621</v>
      </c>
      <c r="J106" s="3" t="s">
        <v>621</v>
      </c>
      <c r="K106" s="3" t="s">
        <v>621</v>
      </c>
      <c r="L106" s="3" t="s">
        <v>622</v>
      </c>
      <c r="M106" s="3" t="s">
        <v>621</v>
      </c>
      <c r="N106" s="3" t="s">
        <v>621</v>
      </c>
      <c r="O106" s="3">
        <v>4.47</v>
      </c>
      <c r="P106" s="3" t="s">
        <v>621</v>
      </c>
      <c r="Q106" s="3" t="s">
        <v>621</v>
      </c>
      <c r="R106" s="3" t="s">
        <v>621</v>
      </c>
      <c r="S106" s="3" t="s">
        <v>14</v>
      </c>
      <c r="T106" s="3" t="s">
        <v>621</v>
      </c>
      <c r="U106" s="3">
        <v>6.05</v>
      </c>
      <c r="V106" s="3" t="s">
        <v>621</v>
      </c>
      <c r="W106" s="3" t="s">
        <v>621</v>
      </c>
      <c r="X106" s="3" t="s">
        <v>621</v>
      </c>
      <c r="Y106" s="3" t="s">
        <v>621</v>
      </c>
      <c r="Z106" s="3" t="s">
        <v>621</v>
      </c>
      <c r="AA106" s="3" t="s">
        <v>621</v>
      </c>
      <c r="AB106" s="3" t="s">
        <v>621</v>
      </c>
      <c r="AC106" s="3" t="s">
        <v>621</v>
      </c>
      <c r="AD106" s="3" t="s">
        <v>621</v>
      </c>
      <c r="AE106" s="3" t="s">
        <v>621</v>
      </c>
      <c r="AF106" s="3" t="s">
        <v>621</v>
      </c>
      <c r="AG106" s="3" t="s">
        <v>621</v>
      </c>
      <c r="AH106" s="3" t="s">
        <v>621</v>
      </c>
      <c r="AI106" s="3" t="s">
        <v>621</v>
      </c>
      <c r="AM106" s="20">
        <f t="shared" si="3"/>
        <v>11.079999999999998</v>
      </c>
      <c r="AN106" s="20">
        <f t="shared" si="4"/>
        <v>9.81</v>
      </c>
      <c r="AO106" s="21">
        <f t="shared" si="5"/>
        <v>0.8853790613718413</v>
      </c>
    </row>
    <row r="107" spans="1:41" ht="15" customHeight="1" x14ac:dyDescent="0.35">
      <c r="A107" s="3" t="s">
        <v>80</v>
      </c>
      <c r="B107" s="3" t="s">
        <v>120</v>
      </c>
      <c r="C107" s="3">
        <v>2013</v>
      </c>
      <c r="D107" s="3">
        <v>22.4</v>
      </c>
      <c r="E107" s="3">
        <v>24.8</v>
      </c>
      <c r="F107" s="3" t="s">
        <v>621</v>
      </c>
      <c r="G107" s="3">
        <v>0.5</v>
      </c>
      <c r="H107" s="3" t="s">
        <v>621</v>
      </c>
      <c r="I107" s="3" t="s">
        <v>621</v>
      </c>
      <c r="J107" s="3" t="s">
        <v>621</v>
      </c>
      <c r="K107" s="3" t="s">
        <v>621</v>
      </c>
      <c r="L107" s="3" t="s">
        <v>622</v>
      </c>
      <c r="M107" s="3" t="s">
        <v>621</v>
      </c>
      <c r="N107" s="3" t="s">
        <v>621</v>
      </c>
      <c r="O107" s="3">
        <v>24.3</v>
      </c>
      <c r="P107" s="3" t="s">
        <v>621</v>
      </c>
      <c r="Q107" s="3" t="s">
        <v>621</v>
      </c>
      <c r="R107" s="3" t="s">
        <v>621</v>
      </c>
      <c r="S107" s="3" t="s">
        <v>14</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H107" s="3" t="s">
        <v>621</v>
      </c>
      <c r="AI107" s="3" t="s">
        <v>621</v>
      </c>
      <c r="AM107" s="20">
        <f t="shared" si="3"/>
        <v>24.8</v>
      </c>
      <c r="AN107" s="20">
        <f t="shared" si="4"/>
        <v>22.4</v>
      </c>
      <c r="AO107" s="21">
        <f t="shared" si="5"/>
        <v>0.90322580645161277</v>
      </c>
    </row>
    <row r="108" spans="1:41" ht="15" customHeight="1" x14ac:dyDescent="0.35">
      <c r="A108" s="3" t="s">
        <v>80</v>
      </c>
      <c r="B108" s="3" t="s">
        <v>121</v>
      </c>
      <c r="C108" s="3">
        <v>2013</v>
      </c>
      <c r="D108" s="3" t="s">
        <v>621</v>
      </c>
      <c r="E108" s="3" t="s">
        <v>621</v>
      </c>
      <c r="F108" s="3" t="s">
        <v>621</v>
      </c>
      <c r="G108" s="3" t="s">
        <v>621</v>
      </c>
      <c r="H108" s="3" t="s">
        <v>621</v>
      </c>
      <c r="I108" s="3" t="s">
        <v>621</v>
      </c>
      <c r="J108" s="3" t="s">
        <v>621</v>
      </c>
      <c r="K108" s="3" t="s">
        <v>621</v>
      </c>
      <c r="L108" s="3" t="s">
        <v>622</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H108" s="3" t="s">
        <v>621</v>
      </c>
      <c r="AI108" s="3" t="s">
        <v>621</v>
      </c>
      <c r="AM108" s="20">
        <f t="shared" si="3"/>
        <v>0</v>
      </c>
      <c r="AN108" s="20">
        <f t="shared" si="4"/>
        <v>0</v>
      </c>
      <c r="AO108" s="21" t="str">
        <f t="shared" si="5"/>
        <v/>
      </c>
    </row>
    <row r="109" spans="1:41" ht="15" customHeight="1" x14ac:dyDescent="0.35">
      <c r="A109" s="3" t="s">
        <v>80</v>
      </c>
      <c r="B109" s="3" t="s">
        <v>122</v>
      </c>
      <c r="C109" s="3">
        <v>2013</v>
      </c>
      <c r="D109" s="3" t="s">
        <v>621</v>
      </c>
      <c r="E109" s="3" t="s">
        <v>621</v>
      </c>
      <c r="F109" s="3" t="s">
        <v>621</v>
      </c>
      <c r="G109" s="3" t="s">
        <v>621</v>
      </c>
      <c r="H109" s="3" t="s">
        <v>621</v>
      </c>
      <c r="I109" s="3" t="s">
        <v>621</v>
      </c>
      <c r="J109" s="3" t="s">
        <v>621</v>
      </c>
      <c r="K109" s="3" t="s">
        <v>621</v>
      </c>
      <c r="L109" s="3" t="s">
        <v>622</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H109" s="3" t="s">
        <v>621</v>
      </c>
      <c r="AI109" s="3" t="s">
        <v>621</v>
      </c>
      <c r="AM109" s="20">
        <f t="shared" si="3"/>
        <v>0</v>
      </c>
      <c r="AN109" s="20">
        <f t="shared" si="4"/>
        <v>0</v>
      </c>
      <c r="AO109" s="21" t="str">
        <f t="shared" si="5"/>
        <v/>
      </c>
    </row>
    <row r="110" spans="1:41" ht="15" customHeight="1" x14ac:dyDescent="0.35">
      <c r="A110" s="3" t="s">
        <v>80</v>
      </c>
      <c r="B110" s="3" t="s">
        <v>123</v>
      </c>
      <c r="C110" s="3">
        <v>2013</v>
      </c>
      <c r="D110" s="3" t="s">
        <v>621</v>
      </c>
      <c r="E110" s="3" t="s">
        <v>621</v>
      </c>
      <c r="F110" s="3" t="s">
        <v>621</v>
      </c>
      <c r="G110" s="3" t="s">
        <v>621</v>
      </c>
      <c r="H110" s="3" t="s">
        <v>621</v>
      </c>
      <c r="I110" s="3" t="s">
        <v>621</v>
      </c>
      <c r="J110" s="3" t="s">
        <v>621</v>
      </c>
      <c r="K110" s="3" t="s">
        <v>621</v>
      </c>
      <c r="L110" s="3" t="s">
        <v>622</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H110" s="3" t="s">
        <v>621</v>
      </c>
      <c r="AI110" s="3" t="s">
        <v>621</v>
      </c>
      <c r="AM110" s="20">
        <f t="shared" si="3"/>
        <v>0</v>
      </c>
      <c r="AN110" s="20">
        <f t="shared" si="4"/>
        <v>0</v>
      </c>
      <c r="AO110" s="21" t="str">
        <f t="shared" si="5"/>
        <v/>
      </c>
    </row>
    <row r="111" spans="1:41" ht="15" customHeight="1" x14ac:dyDescent="0.35">
      <c r="A111" s="3" t="s">
        <v>80</v>
      </c>
      <c r="B111" s="3" t="s">
        <v>124</v>
      </c>
      <c r="C111" s="3">
        <v>2013</v>
      </c>
      <c r="D111" s="3" t="s">
        <v>621</v>
      </c>
      <c r="E111" s="3" t="s">
        <v>621</v>
      </c>
      <c r="F111" s="3" t="s">
        <v>621</v>
      </c>
      <c r="G111" s="3" t="s">
        <v>621</v>
      </c>
      <c r="H111" s="3" t="s">
        <v>621</v>
      </c>
      <c r="I111" s="3" t="s">
        <v>621</v>
      </c>
      <c r="J111" s="3" t="s">
        <v>621</v>
      </c>
      <c r="K111" s="3" t="s">
        <v>621</v>
      </c>
      <c r="L111" s="3" t="s">
        <v>622</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H111" s="3" t="s">
        <v>621</v>
      </c>
      <c r="AI111" s="3" t="s">
        <v>621</v>
      </c>
      <c r="AM111" s="20">
        <f t="shared" si="3"/>
        <v>0</v>
      </c>
      <c r="AN111" s="20">
        <f t="shared" si="4"/>
        <v>0</v>
      </c>
      <c r="AO111" s="21" t="str">
        <f t="shared" si="5"/>
        <v/>
      </c>
    </row>
    <row r="112" spans="1:41" ht="15" customHeight="1" x14ac:dyDescent="0.35">
      <c r="A112" s="3" t="s">
        <v>80</v>
      </c>
      <c r="B112" s="3" t="s">
        <v>125</v>
      </c>
      <c r="C112" s="3">
        <v>2013</v>
      </c>
      <c r="D112" s="3" t="s">
        <v>621</v>
      </c>
      <c r="E112" s="3" t="s">
        <v>621</v>
      </c>
      <c r="F112" s="3" t="s">
        <v>621</v>
      </c>
      <c r="G112" s="3" t="s">
        <v>621</v>
      </c>
      <c r="H112" s="3" t="s">
        <v>621</v>
      </c>
      <c r="I112" s="3" t="s">
        <v>621</v>
      </c>
      <c r="J112" s="3" t="s">
        <v>621</v>
      </c>
      <c r="K112" s="3" t="s">
        <v>621</v>
      </c>
      <c r="L112" s="3" t="s">
        <v>622</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H112" s="3" t="s">
        <v>621</v>
      </c>
      <c r="AI112" s="3" t="s">
        <v>621</v>
      </c>
      <c r="AM112" s="20">
        <f t="shared" si="3"/>
        <v>0</v>
      </c>
      <c r="AN112" s="20">
        <f t="shared" si="4"/>
        <v>0</v>
      </c>
      <c r="AO112" s="21" t="str">
        <f t="shared" si="5"/>
        <v/>
      </c>
    </row>
    <row r="113" spans="1:42" ht="15" customHeight="1" x14ac:dyDescent="0.35">
      <c r="A113" s="3" t="s">
        <v>80</v>
      </c>
      <c r="B113" s="3" t="s">
        <v>126</v>
      </c>
      <c r="C113" s="3">
        <v>2013</v>
      </c>
      <c r="D113" s="3" t="s">
        <v>621</v>
      </c>
      <c r="E113" s="3" t="s">
        <v>621</v>
      </c>
      <c r="F113" s="3" t="s">
        <v>621</v>
      </c>
      <c r="G113" s="3" t="s">
        <v>621</v>
      </c>
      <c r="H113" s="3" t="s">
        <v>621</v>
      </c>
      <c r="I113" s="3" t="s">
        <v>621</v>
      </c>
      <c r="J113" s="3" t="s">
        <v>621</v>
      </c>
      <c r="K113" s="3" t="s">
        <v>621</v>
      </c>
      <c r="L113" s="3" t="s">
        <v>622</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H113" s="3" t="s">
        <v>621</v>
      </c>
      <c r="AI113" s="3" t="s">
        <v>621</v>
      </c>
      <c r="AM113" s="20">
        <f t="shared" si="3"/>
        <v>0</v>
      </c>
      <c r="AN113" s="20">
        <f t="shared" si="4"/>
        <v>0</v>
      </c>
      <c r="AO113" s="21" t="str">
        <f t="shared" si="5"/>
        <v/>
      </c>
    </row>
    <row r="114" spans="1:42" ht="15" customHeight="1" x14ac:dyDescent="0.35">
      <c r="A114" s="3" t="s">
        <v>80</v>
      </c>
      <c r="B114" s="3" t="s">
        <v>127</v>
      </c>
      <c r="C114" s="3">
        <v>2013</v>
      </c>
      <c r="D114" s="3" t="s">
        <v>621</v>
      </c>
      <c r="E114" s="3" t="s">
        <v>621</v>
      </c>
      <c r="F114" s="3" t="s">
        <v>621</v>
      </c>
      <c r="G114" s="3" t="s">
        <v>621</v>
      </c>
      <c r="H114" s="3" t="s">
        <v>621</v>
      </c>
      <c r="I114" s="3" t="s">
        <v>621</v>
      </c>
      <c r="J114" s="3" t="s">
        <v>621</v>
      </c>
      <c r="K114" s="3" t="s">
        <v>621</v>
      </c>
      <c r="L114" s="3" t="s">
        <v>622</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H114" s="3" t="s">
        <v>621</v>
      </c>
      <c r="AI114" s="3" t="s">
        <v>621</v>
      </c>
      <c r="AM114" s="20">
        <f t="shared" si="3"/>
        <v>0</v>
      </c>
      <c r="AN114" s="20">
        <f t="shared" si="4"/>
        <v>0</v>
      </c>
      <c r="AO114" s="21" t="str">
        <f t="shared" si="5"/>
        <v/>
      </c>
    </row>
    <row r="115" spans="1:42" ht="15" customHeight="1" x14ac:dyDescent="0.35">
      <c r="A115" s="3" t="s">
        <v>80</v>
      </c>
      <c r="B115" s="3" t="s">
        <v>128</v>
      </c>
      <c r="C115" s="3">
        <v>2013</v>
      </c>
      <c r="D115" s="3" t="s">
        <v>621</v>
      </c>
      <c r="E115" s="3" t="s">
        <v>621</v>
      </c>
      <c r="F115" s="3" t="s">
        <v>621</v>
      </c>
      <c r="G115" s="3" t="s">
        <v>621</v>
      </c>
      <c r="H115" s="3" t="s">
        <v>621</v>
      </c>
      <c r="I115" s="3" t="s">
        <v>621</v>
      </c>
      <c r="J115" s="3" t="s">
        <v>621</v>
      </c>
      <c r="K115" s="3" t="s">
        <v>621</v>
      </c>
      <c r="L115" s="3" t="s">
        <v>622</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H115" s="3" t="s">
        <v>621</v>
      </c>
      <c r="AI115" s="3" t="s">
        <v>621</v>
      </c>
      <c r="AM115" s="20">
        <f t="shared" si="3"/>
        <v>0</v>
      </c>
      <c r="AN115" s="20">
        <f t="shared" si="4"/>
        <v>0</v>
      </c>
      <c r="AO115" s="21" t="str">
        <f t="shared" si="5"/>
        <v/>
      </c>
    </row>
    <row r="116" spans="1:42" ht="15" customHeight="1" x14ac:dyDescent="0.35">
      <c r="A116" s="3" t="s">
        <v>80</v>
      </c>
      <c r="B116" s="3" t="s">
        <v>129</v>
      </c>
      <c r="C116" s="3">
        <v>2013</v>
      </c>
      <c r="D116" s="3" t="s">
        <v>621</v>
      </c>
      <c r="E116" s="3" t="s">
        <v>621</v>
      </c>
      <c r="F116" s="3" t="s">
        <v>621</v>
      </c>
      <c r="G116" s="3" t="s">
        <v>621</v>
      </c>
      <c r="H116" s="3" t="s">
        <v>621</v>
      </c>
      <c r="I116" s="3" t="s">
        <v>621</v>
      </c>
      <c r="J116" s="3" t="s">
        <v>621</v>
      </c>
      <c r="K116" s="3" t="s">
        <v>621</v>
      </c>
      <c r="L116" s="3" t="s">
        <v>622</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H116" s="3" t="s">
        <v>621</v>
      </c>
      <c r="AI116" s="3" t="s">
        <v>621</v>
      </c>
      <c r="AM116" s="20">
        <f t="shared" si="3"/>
        <v>0</v>
      </c>
      <c r="AN116" s="20">
        <f t="shared" si="4"/>
        <v>0</v>
      </c>
      <c r="AO116" s="21" t="str">
        <f t="shared" si="5"/>
        <v/>
      </c>
    </row>
    <row r="117" spans="1:42" ht="15" customHeight="1" x14ac:dyDescent="0.35">
      <c r="A117" s="3" t="s">
        <v>80</v>
      </c>
      <c r="B117" s="3" t="s">
        <v>130</v>
      </c>
      <c r="C117" s="3">
        <v>2013</v>
      </c>
      <c r="D117" s="3" t="s">
        <v>621</v>
      </c>
      <c r="E117" s="3" t="s">
        <v>621</v>
      </c>
      <c r="F117" s="3" t="s">
        <v>621</v>
      </c>
      <c r="G117" s="3" t="s">
        <v>621</v>
      </c>
      <c r="H117" s="3" t="s">
        <v>621</v>
      </c>
      <c r="I117" s="3" t="s">
        <v>621</v>
      </c>
      <c r="J117" s="3" t="s">
        <v>621</v>
      </c>
      <c r="K117" s="3" t="s">
        <v>621</v>
      </c>
      <c r="L117" s="3" t="s">
        <v>622</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H117" s="3" t="s">
        <v>621</v>
      </c>
      <c r="AI117" s="3" t="s">
        <v>621</v>
      </c>
      <c r="AM117" s="20">
        <f t="shared" si="3"/>
        <v>0</v>
      </c>
      <c r="AN117" s="20">
        <f t="shared" si="4"/>
        <v>0</v>
      </c>
      <c r="AO117" s="21" t="str">
        <f t="shared" si="5"/>
        <v/>
      </c>
    </row>
    <row r="118" spans="1:42" ht="15" customHeight="1" x14ac:dyDescent="0.35">
      <c r="A118" s="3" t="s">
        <v>80</v>
      </c>
      <c r="B118" s="3" t="s">
        <v>131</v>
      </c>
      <c r="C118" s="3">
        <v>2013</v>
      </c>
      <c r="D118" s="3" t="s">
        <v>621</v>
      </c>
      <c r="E118" s="3" t="s">
        <v>621</v>
      </c>
      <c r="F118" s="3" t="s">
        <v>621</v>
      </c>
      <c r="G118" s="3" t="s">
        <v>621</v>
      </c>
      <c r="H118" s="3" t="s">
        <v>621</v>
      </c>
      <c r="I118" s="3" t="s">
        <v>621</v>
      </c>
      <c r="J118" s="3" t="s">
        <v>621</v>
      </c>
      <c r="K118" s="3" t="s">
        <v>621</v>
      </c>
      <c r="L118" s="3" t="s">
        <v>622</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H118" s="3" t="s">
        <v>621</v>
      </c>
      <c r="AI118" s="3" t="s">
        <v>621</v>
      </c>
      <c r="AM118" s="20">
        <f t="shared" si="3"/>
        <v>0</v>
      </c>
      <c r="AN118" s="20">
        <f t="shared" si="4"/>
        <v>0</v>
      </c>
      <c r="AO118" s="21" t="str">
        <f t="shared" si="5"/>
        <v/>
      </c>
    </row>
    <row r="119" spans="1:42" ht="15" customHeight="1" x14ac:dyDescent="0.35">
      <c r="A119" s="3" t="s">
        <v>80</v>
      </c>
      <c r="B119" s="3" t="s">
        <v>132</v>
      </c>
      <c r="C119" s="3">
        <v>2013</v>
      </c>
      <c r="D119" s="3">
        <v>14.388</v>
      </c>
      <c r="E119" s="3">
        <v>15.445</v>
      </c>
      <c r="F119" s="3" t="s">
        <v>621</v>
      </c>
      <c r="G119" s="3">
        <v>0.64500000000000002</v>
      </c>
      <c r="H119" s="3" t="s">
        <v>621</v>
      </c>
      <c r="I119" s="3" t="s">
        <v>621</v>
      </c>
      <c r="J119" s="3" t="s">
        <v>621</v>
      </c>
      <c r="K119" s="3" t="s">
        <v>621</v>
      </c>
      <c r="L119" s="3" t="s">
        <v>622</v>
      </c>
      <c r="M119" s="3" t="s">
        <v>621</v>
      </c>
      <c r="N119" s="3" t="s">
        <v>621</v>
      </c>
      <c r="O119" s="3" t="s">
        <v>621</v>
      </c>
      <c r="P119" s="3" t="s">
        <v>621</v>
      </c>
      <c r="Q119" s="3" t="s">
        <v>621</v>
      </c>
      <c r="R119" s="3">
        <v>14.8</v>
      </c>
      <c r="S119" s="3" t="s">
        <v>14</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H119" s="3" t="s">
        <v>621</v>
      </c>
      <c r="AI119" s="3" t="s">
        <v>621</v>
      </c>
      <c r="AM119" s="20">
        <f t="shared" si="3"/>
        <v>15.445</v>
      </c>
      <c r="AN119" s="20">
        <f t="shared" si="4"/>
        <v>14.388</v>
      </c>
      <c r="AO119" s="21">
        <f t="shared" si="5"/>
        <v>0.9315636128196827</v>
      </c>
    </row>
    <row r="120" spans="1:42" ht="15" customHeight="1" x14ac:dyDescent="0.35">
      <c r="A120" s="3" t="s">
        <v>80</v>
      </c>
      <c r="B120" s="3" t="s">
        <v>133</v>
      </c>
      <c r="C120" s="3">
        <v>2013</v>
      </c>
      <c r="D120" s="3">
        <v>93853</v>
      </c>
      <c r="E120" s="3">
        <v>79.268000000000001</v>
      </c>
      <c r="F120" s="3" t="s">
        <v>621</v>
      </c>
      <c r="G120" s="3">
        <v>2.1680000000000001</v>
      </c>
      <c r="H120" s="3" t="s">
        <v>621</v>
      </c>
      <c r="I120" s="3" t="s">
        <v>621</v>
      </c>
      <c r="J120" s="3" t="s">
        <v>621</v>
      </c>
      <c r="K120" s="3">
        <v>1.4</v>
      </c>
      <c r="L120" s="3" t="s">
        <v>622</v>
      </c>
      <c r="M120" s="3" t="s">
        <v>621</v>
      </c>
      <c r="N120" s="3" t="s">
        <v>621</v>
      </c>
      <c r="O120" s="3">
        <v>28.15</v>
      </c>
      <c r="P120" s="3">
        <v>36.549999999999997</v>
      </c>
      <c r="Q120" s="3" t="s">
        <v>621</v>
      </c>
      <c r="R120" s="3" t="s">
        <v>621</v>
      </c>
      <c r="S120" s="3" t="s">
        <v>14</v>
      </c>
      <c r="T120" s="3" t="s">
        <v>621</v>
      </c>
      <c r="U120" s="3">
        <v>10.1</v>
      </c>
      <c r="V120" s="3" t="s">
        <v>621</v>
      </c>
      <c r="W120" s="3" t="s">
        <v>621</v>
      </c>
      <c r="X120" s="3" t="s">
        <v>621</v>
      </c>
      <c r="Y120" s="3" t="s">
        <v>621</v>
      </c>
      <c r="Z120" s="3">
        <v>0.9</v>
      </c>
      <c r="AA120" s="3" t="s">
        <v>621</v>
      </c>
      <c r="AB120" s="3" t="s">
        <v>621</v>
      </c>
      <c r="AC120" s="3" t="s">
        <v>621</v>
      </c>
      <c r="AD120" s="3" t="s">
        <v>621</v>
      </c>
      <c r="AE120" s="3" t="s">
        <v>621</v>
      </c>
      <c r="AF120" s="3" t="s">
        <v>621</v>
      </c>
      <c r="AG120" s="3" t="s">
        <v>621</v>
      </c>
      <c r="AH120" s="3" t="s">
        <v>621</v>
      </c>
      <c r="AI120" s="3" t="s">
        <v>621</v>
      </c>
      <c r="AM120" s="20">
        <f t="shared" si="3"/>
        <v>79.268000000000001</v>
      </c>
      <c r="AN120" s="20">
        <f t="shared" si="4"/>
        <v>93853</v>
      </c>
      <c r="AO120" s="21">
        <f t="shared" si="5"/>
        <v>1183.9960639854671</v>
      </c>
      <c r="AP120" s="22" t="s">
        <v>1082</v>
      </c>
    </row>
    <row r="121" spans="1:42" ht="15" customHeight="1" x14ac:dyDescent="0.35">
      <c r="A121" s="3" t="s">
        <v>80</v>
      </c>
      <c r="B121" s="3" t="s">
        <v>134</v>
      </c>
      <c r="C121" s="3">
        <v>2013</v>
      </c>
      <c r="D121" s="3" t="s">
        <v>621</v>
      </c>
      <c r="E121" s="3" t="s">
        <v>621</v>
      </c>
      <c r="F121" s="3" t="s">
        <v>621</v>
      </c>
      <c r="G121" s="3" t="s">
        <v>621</v>
      </c>
      <c r="H121" s="3" t="s">
        <v>621</v>
      </c>
      <c r="I121" s="3" t="s">
        <v>621</v>
      </c>
      <c r="J121" s="3" t="s">
        <v>621</v>
      </c>
      <c r="K121" s="3" t="s">
        <v>621</v>
      </c>
      <c r="L121" s="3" t="s">
        <v>622</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H121" s="3" t="s">
        <v>621</v>
      </c>
      <c r="AI121" s="3" t="s">
        <v>621</v>
      </c>
      <c r="AM121" s="20">
        <f t="shared" si="3"/>
        <v>0</v>
      </c>
      <c r="AN121" s="20">
        <f t="shared" si="4"/>
        <v>0</v>
      </c>
      <c r="AO121" s="21" t="str">
        <f t="shared" si="5"/>
        <v/>
      </c>
    </row>
    <row r="122" spans="1:42" ht="15" customHeight="1" x14ac:dyDescent="0.35">
      <c r="A122" s="3" t="s">
        <v>135</v>
      </c>
      <c r="B122" s="3" t="s">
        <v>136</v>
      </c>
      <c r="C122" s="3">
        <v>2013</v>
      </c>
      <c r="D122" s="3" t="s">
        <v>621</v>
      </c>
      <c r="E122" s="3" t="s">
        <v>621</v>
      </c>
      <c r="F122" s="3" t="s">
        <v>621</v>
      </c>
      <c r="G122" s="3" t="s">
        <v>621</v>
      </c>
      <c r="H122" s="3" t="s">
        <v>621</v>
      </c>
      <c r="I122" s="3" t="s">
        <v>621</v>
      </c>
      <c r="J122" s="3" t="s">
        <v>621</v>
      </c>
      <c r="K122" s="3" t="s">
        <v>621</v>
      </c>
      <c r="L122" s="3" t="s">
        <v>622</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H122" s="3" t="s">
        <v>621</v>
      </c>
      <c r="AI122" s="3" t="s">
        <v>621</v>
      </c>
      <c r="AM122" s="20">
        <f t="shared" si="3"/>
        <v>0</v>
      </c>
      <c r="AN122" s="20">
        <f t="shared" si="4"/>
        <v>0</v>
      </c>
      <c r="AO122" s="21" t="str">
        <f t="shared" si="5"/>
        <v/>
      </c>
    </row>
    <row r="123" spans="1:42" ht="15" customHeight="1" x14ac:dyDescent="0.35">
      <c r="A123" s="3" t="s">
        <v>137</v>
      </c>
      <c r="B123" s="3" t="s">
        <v>138</v>
      </c>
      <c r="C123" s="3">
        <v>2013</v>
      </c>
      <c r="D123" s="3">
        <v>25.748999999999999</v>
      </c>
      <c r="E123" s="3">
        <v>46.985999999999997</v>
      </c>
      <c r="F123" s="3" t="s">
        <v>621</v>
      </c>
      <c r="G123" s="3">
        <v>0.22</v>
      </c>
      <c r="H123" s="3" t="s">
        <v>621</v>
      </c>
      <c r="I123" s="3" t="s">
        <v>621</v>
      </c>
      <c r="J123" s="3" t="s">
        <v>621</v>
      </c>
      <c r="K123" s="3" t="s">
        <v>621</v>
      </c>
      <c r="L123" s="3" t="s">
        <v>661</v>
      </c>
      <c r="M123" s="3" t="s">
        <v>621</v>
      </c>
      <c r="N123" s="3">
        <v>2.88</v>
      </c>
      <c r="O123" s="3">
        <v>28.82</v>
      </c>
      <c r="P123" s="3">
        <v>2.88</v>
      </c>
      <c r="Q123" s="3" t="s">
        <v>621</v>
      </c>
      <c r="R123" s="3" t="s">
        <v>621</v>
      </c>
      <c r="S123" s="3" t="s">
        <v>621</v>
      </c>
      <c r="T123" s="3" t="s">
        <v>621</v>
      </c>
      <c r="U123" s="3" t="s">
        <v>621</v>
      </c>
      <c r="V123" s="3" t="s">
        <v>621</v>
      </c>
      <c r="W123" s="3" t="s">
        <v>621</v>
      </c>
      <c r="X123" s="3" t="s">
        <v>621</v>
      </c>
      <c r="Y123" s="3" t="s">
        <v>621</v>
      </c>
      <c r="Z123" s="3" t="s">
        <v>621</v>
      </c>
      <c r="AA123" s="3" t="s">
        <v>621</v>
      </c>
      <c r="AB123" s="3">
        <v>0</v>
      </c>
      <c r="AC123" s="3" t="s">
        <v>621</v>
      </c>
      <c r="AD123" s="3">
        <v>12.186</v>
      </c>
      <c r="AE123" s="3" t="s">
        <v>621</v>
      </c>
      <c r="AF123" s="3" t="s">
        <v>621</v>
      </c>
      <c r="AG123" s="3" t="s">
        <v>621</v>
      </c>
      <c r="AH123" s="3" t="s">
        <v>621</v>
      </c>
      <c r="AI123" s="3" t="s">
        <v>621</v>
      </c>
      <c r="AM123" s="20">
        <f t="shared" si="3"/>
        <v>46.986000000000004</v>
      </c>
      <c r="AN123" s="20">
        <f t="shared" si="4"/>
        <v>25.748999999999999</v>
      </c>
      <c r="AO123" s="21">
        <f t="shared" si="5"/>
        <v>0.54801430213255009</v>
      </c>
    </row>
    <row r="124" spans="1:42" ht="15" customHeight="1" x14ac:dyDescent="0.35">
      <c r="A124" s="3" t="s">
        <v>137</v>
      </c>
      <c r="B124" s="3" t="s">
        <v>139</v>
      </c>
      <c r="C124" s="3">
        <v>2013</v>
      </c>
      <c r="D124" s="3">
        <v>3.8359999999999999</v>
      </c>
      <c r="E124" s="3">
        <v>4.8490000000000002</v>
      </c>
      <c r="F124" s="3" t="s">
        <v>621</v>
      </c>
      <c r="G124" s="3">
        <v>7.9000000000000001E-2</v>
      </c>
      <c r="H124" s="3" t="s">
        <v>621</v>
      </c>
      <c r="I124" s="3" t="s">
        <v>621</v>
      </c>
      <c r="J124" s="3" t="s">
        <v>621</v>
      </c>
      <c r="K124" s="3" t="s">
        <v>621</v>
      </c>
      <c r="L124" s="3" t="s">
        <v>661</v>
      </c>
      <c r="M124" s="3" t="s">
        <v>621</v>
      </c>
      <c r="N124" s="3">
        <v>1.59</v>
      </c>
      <c r="O124" s="3">
        <v>1.59</v>
      </c>
      <c r="P124" s="3">
        <v>1.59</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H124" s="3" t="s">
        <v>621</v>
      </c>
      <c r="AI124" s="3" t="s">
        <v>621</v>
      </c>
      <c r="AM124" s="20">
        <f t="shared" si="3"/>
        <v>4.8490000000000002</v>
      </c>
      <c r="AN124" s="20">
        <f t="shared" si="4"/>
        <v>3.8359999999999999</v>
      </c>
      <c r="AO124" s="21">
        <f t="shared" si="5"/>
        <v>0.79109094658692503</v>
      </c>
    </row>
    <row r="125" spans="1:42" ht="15" customHeight="1" x14ac:dyDescent="0.35">
      <c r="A125" s="3" t="s">
        <v>137</v>
      </c>
      <c r="B125" s="3" t="s">
        <v>140</v>
      </c>
      <c r="C125" s="3">
        <v>2013</v>
      </c>
      <c r="D125" s="3">
        <v>18.606999999999999</v>
      </c>
      <c r="E125" s="3">
        <v>22.22</v>
      </c>
      <c r="F125" s="3" t="s">
        <v>621</v>
      </c>
      <c r="G125" s="3">
        <v>0.11</v>
      </c>
      <c r="H125" s="3" t="s">
        <v>621</v>
      </c>
      <c r="I125" s="3" t="s">
        <v>621</v>
      </c>
      <c r="J125" s="3" t="s">
        <v>621</v>
      </c>
      <c r="K125" s="3" t="s">
        <v>621</v>
      </c>
      <c r="L125" s="3" t="s">
        <v>661</v>
      </c>
      <c r="M125" s="3" t="s">
        <v>621</v>
      </c>
      <c r="N125" s="3">
        <v>7.37</v>
      </c>
      <c r="O125" s="3">
        <v>7.37</v>
      </c>
      <c r="P125" s="3">
        <v>7.37</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H125" s="3" t="s">
        <v>621</v>
      </c>
      <c r="AI125" s="3" t="s">
        <v>621</v>
      </c>
      <c r="AM125" s="20">
        <f t="shared" si="3"/>
        <v>22.220000000000002</v>
      </c>
      <c r="AN125" s="20">
        <f t="shared" si="4"/>
        <v>18.606999999999999</v>
      </c>
      <c r="AO125" s="21">
        <f t="shared" si="5"/>
        <v>0.83739873987398727</v>
      </c>
    </row>
    <row r="126" spans="1:42" ht="15" customHeight="1" x14ac:dyDescent="0.35">
      <c r="A126" s="3" t="s">
        <v>141</v>
      </c>
      <c r="B126" s="3" t="s">
        <v>142</v>
      </c>
      <c r="C126" s="3">
        <v>2013</v>
      </c>
      <c r="D126" s="3">
        <v>39.250999999999998</v>
      </c>
      <c r="E126" s="3">
        <v>37.966000000000001</v>
      </c>
      <c r="F126" s="3" t="s">
        <v>621</v>
      </c>
      <c r="G126" s="3">
        <v>2.7120000000000002</v>
      </c>
      <c r="H126" s="3" t="s">
        <v>621</v>
      </c>
      <c r="I126" s="3" t="s">
        <v>621</v>
      </c>
      <c r="J126" s="3" t="s">
        <v>621</v>
      </c>
      <c r="K126" s="3" t="s">
        <v>621</v>
      </c>
      <c r="L126" s="3" t="s">
        <v>622</v>
      </c>
      <c r="M126" s="3" t="s">
        <v>621</v>
      </c>
      <c r="N126" s="3" t="s">
        <v>621</v>
      </c>
      <c r="O126" s="3">
        <v>1.831</v>
      </c>
      <c r="P126" s="3" t="s">
        <v>621</v>
      </c>
      <c r="Q126" s="3" t="s">
        <v>621</v>
      </c>
      <c r="R126" s="3" t="s">
        <v>621</v>
      </c>
      <c r="S126" s="3" t="s">
        <v>621</v>
      </c>
      <c r="T126" s="3">
        <v>18.635000000000002</v>
      </c>
      <c r="U126" s="3">
        <v>13.712</v>
      </c>
      <c r="V126" s="3" t="s">
        <v>621</v>
      </c>
      <c r="W126" s="3" t="s">
        <v>621</v>
      </c>
      <c r="X126" s="3" t="s">
        <v>621</v>
      </c>
      <c r="Y126" s="3" t="s">
        <v>621</v>
      </c>
      <c r="Z126" s="3">
        <v>0.48299999999999998</v>
      </c>
      <c r="AA126" s="3" t="s">
        <v>621</v>
      </c>
      <c r="AB126" s="3" t="s">
        <v>621</v>
      </c>
      <c r="AC126" s="3" t="s">
        <v>621</v>
      </c>
      <c r="AD126" s="3" t="s">
        <v>621</v>
      </c>
      <c r="AE126" s="3">
        <v>0.251</v>
      </c>
      <c r="AF126" s="3" t="s">
        <v>967</v>
      </c>
      <c r="AG126" s="3">
        <v>5.3999999999999999E-2</v>
      </c>
      <c r="AH126" s="3">
        <v>0.34200000000000003</v>
      </c>
      <c r="AI126" s="3">
        <v>0.42799999999999999</v>
      </c>
      <c r="AM126" s="20">
        <f t="shared" si="3"/>
        <v>38.051999999999992</v>
      </c>
      <c r="AN126" s="20">
        <f t="shared" si="4"/>
        <v>39.250999999999998</v>
      </c>
      <c r="AO126" s="21">
        <f t="shared" si="5"/>
        <v>1.0315095132975929</v>
      </c>
    </row>
    <row r="127" spans="1:42" ht="15" customHeight="1" x14ac:dyDescent="0.35">
      <c r="A127" s="3" t="s">
        <v>143</v>
      </c>
      <c r="B127" s="3" t="s">
        <v>144</v>
      </c>
      <c r="C127" s="3">
        <v>2013</v>
      </c>
      <c r="D127" s="3">
        <v>15.257</v>
      </c>
      <c r="E127" s="3">
        <v>17.175999999999998</v>
      </c>
      <c r="F127" s="3" t="s">
        <v>621</v>
      </c>
      <c r="G127" s="3">
        <v>1.1559999999999999</v>
      </c>
      <c r="H127" s="3" t="s">
        <v>621</v>
      </c>
      <c r="I127" s="3" t="s">
        <v>621</v>
      </c>
      <c r="J127" s="3" t="s">
        <v>621</v>
      </c>
      <c r="K127" s="3" t="s">
        <v>621</v>
      </c>
      <c r="L127" s="3" t="s">
        <v>622</v>
      </c>
      <c r="M127" s="3">
        <v>0</v>
      </c>
      <c r="N127" s="3">
        <v>6.2149999999999999</v>
      </c>
      <c r="O127" s="3">
        <v>0</v>
      </c>
      <c r="P127" s="3">
        <v>0</v>
      </c>
      <c r="Q127" s="3">
        <v>0</v>
      </c>
      <c r="R127" s="3">
        <v>8.5449999999999999</v>
      </c>
      <c r="S127" s="3" t="s">
        <v>14</v>
      </c>
      <c r="T127" s="3" t="s">
        <v>621</v>
      </c>
      <c r="U127" s="3" t="s">
        <v>621</v>
      </c>
      <c r="V127" s="3" t="s">
        <v>621</v>
      </c>
      <c r="W127" s="3" t="s">
        <v>621</v>
      </c>
      <c r="X127" s="3" t="s">
        <v>621</v>
      </c>
      <c r="Y127" s="3" t="s">
        <v>621</v>
      </c>
      <c r="Z127" s="3" t="s">
        <v>621</v>
      </c>
      <c r="AA127" s="3" t="s">
        <v>621</v>
      </c>
      <c r="AB127" s="3" t="s">
        <v>621</v>
      </c>
      <c r="AC127" s="3" t="s">
        <v>621</v>
      </c>
      <c r="AD127" s="3">
        <v>1.26</v>
      </c>
      <c r="AE127" s="3" t="s">
        <v>621</v>
      </c>
      <c r="AF127" s="3" t="s">
        <v>621</v>
      </c>
      <c r="AG127" s="3" t="s">
        <v>621</v>
      </c>
      <c r="AH127" s="3" t="s">
        <v>621</v>
      </c>
      <c r="AI127" s="3" t="s">
        <v>621</v>
      </c>
      <c r="AM127" s="20">
        <f t="shared" si="3"/>
        <v>17.176000000000002</v>
      </c>
      <c r="AN127" s="20">
        <f t="shared" si="4"/>
        <v>15.257</v>
      </c>
      <c r="AO127" s="21">
        <f t="shared" si="5"/>
        <v>0.88827433628318575</v>
      </c>
    </row>
    <row r="128" spans="1:42" ht="15" customHeight="1" x14ac:dyDescent="0.35">
      <c r="A128" s="3" t="s">
        <v>143</v>
      </c>
      <c r="B128" s="3" t="s">
        <v>145</v>
      </c>
      <c r="C128" s="3">
        <v>2013</v>
      </c>
      <c r="D128" s="3">
        <v>14.347</v>
      </c>
      <c r="E128" s="3">
        <v>16.869</v>
      </c>
      <c r="F128" s="3" t="s">
        <v>621</v>
      </c>
      <c r="G128" s="3">
        <v>0.44600000000000001</v>
      </c>
      <c r="H128" s="3" t="s">
        <v>621</v>
      </c>
      <c r="I128" s="3" t="s">
        <v>621</v>
      </c>
      <c r="J128" s="3" t="s">
        <v>621</v>
      </c>
      <c r="K128" s="3" t="s">
        <v>621</v>
      </c>
      <c r="L128" s="3" t="s">
        <v>622</v>
      </c>
      <c r="M128" s="3">
        <v>0</v>
      </c>
      <c r="N128" s="3">
        <v>0</v>
      </c>
      <c r="O128" s="3">
        <v>0</v>
      </c>
      <c r="P128" s="3">
        <v>0</v>
      </c>
      <c r="Q128" s="3">
        <v>0</v>
      </c>
      <c r="R128" s="3">
        <v>16.422999999999998</v>
      </c>
      <c r="S128" s="3" t="s">
        <v>14</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H128" s="3" t="s">
        <v>621</v>
      </c>
      <c r="AI128" s="3" t="s">
        <v>621</v>
      </c>
      <c r="AM128" s="20">
        <f t="shared" si="3"/>
        <v>16.869</v>
      </c>
      <c r="AN128" s="20">
        <f t="shared" si="4"/>
        <v>14.347</v>
      </c>
      <c r="AO128" s="21">
        <f t="shared" si="5"/>
        <v>0.85049499081154778</v>
      </c>
    </row>
    <row r="129" spans="1:42" ht="15" customHeight="1" x14ac:dyDescent="0.35">
      <c r="A129" s="3" t="s">
        <v>146</v>
      </c>
      <c r="B129" s="3" t="s">
        <v>147</v>
      </c>
      <c r="C129" s="3">
        <v>2013</v>
      </c>
      <c r="D129" s="3" t="s">
        <v>621</v>
      </c>
      <c r="E129" s="3" t="s">
        <v>622</v>
      </c>
      <c r="F129" s="3" t="s">
        <v>621</v>
      </c>
      <c r="G129" s="3" t="s">
        <v>621</v>
      </c>
      <c r="H129" s="3" t="s">
        <v>621</v>
      </c>
      <c r="I129" s="3" t="s">
        <v>621</v>
      </c>
      <c r="J129" s="3" t="s">
        <v>621</v>
      </c>
      <c r="K129" s="3" t="s">
        <v>621</v>
      </c>
      <c r="L129" s="3" t="s">
        <v>622</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622</v>
      </c>
      <c r="AG129" s="3" t="s">
        <v>621</v>
      </c>
      <c r="AH129" s="3" t="s">
        <v>621</v>
      </c>
      <c r="AI129" s="3" t="s">
        <v>621</v>
      </c>
      <c r="AM129" s="20">
        <f t="shared" si="3"/>
        <v>0</v>
      </c>
      <c r="AN129" s="20">
        <f t="shared" si="4"/>
        <v>0</v>
      </c>
      <c r="AO129" s="21" t="str">
        <f t="shared" si="5"/>
        <v/>
      </c>
    </row>
    <row r="130" spans="1:42" ht="15" customHeight="1" x14ac:dyDescent="0.35">
      <c r="A130" s="3" t="s">
        <v>146</v>
      </c>
      <c r="B130" s="3" t="s">
        <v>148</v>
      </c>
      <c r="C130" s="3">
        <v>2013</v>
      </c>
      <c r="D130" s="3" t="s">
        <v>621</v>
      </c>
      <c r="E130" s="3" t="s">
        <v>622</v>
      </c>
      <c r="F130" s="3" t="s">
        <v>621</v>
      </c>
      <c r="G130" s="3" t="s">
        <v>621</v>
      </c>
      <c r="H130" s="3" t="s">
        <v>621</v>
      </c>
      <c r="I130" s="3" t="s">
        <v>621</v>
      </c>
      <c r="J130" s="3" t="s">
        <v>621</v>
      </c>
      <c r="K130" s="3" t="s">
        <v>621</v>
      </c>
      <c r="L130" s="3" t="s">
        <v>622</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622</v>
      </c>
      <c r="AG130" s="3" t="s">
        <v>621</v>
      </c>
      <c r="AH130" s="3" t="s">
        <v>621</v>
      </c>
      <c r="AI130" s="3" t="s">
        <v>621</v>
      </c>
      <c r="AM130" s="20">
        <f t="shared" si="3"/>
        <v>0</v>
      </c>
      <c r="AN130" s="20">
        <f t="shared" si="4"/>
        <v>0</v>
      </c>
      <c r="AO130" s="21" t="str">
        <f t="shared" si="5"/>
        <v/>
      </c>
    </row>
    <row r="131" spans="1:42" ht="15" customHeight="1" x14ac:dyDescent="0.35">
      <c r="A131" s="3" t="s">
        <v>146</v>
      </c>
      <c r="B131" s="3" t="s">
        <v>149</v>
      </c>
      <c r="C131" s="3">
        <v>2013</v>
      </c>
      <c r="D131" s="3">
        <v>53.7</v>
      </c>
      <c r="E131" s="3">
        <v>69.099999999999994</v>
      </c>
      <c r="F131" s="3" t="s">
        <v>621</v>
      </c>
      <c r="G131" s="3">
        <v>1.1200000000000001</v>
      </c>
      <c r="H131" s="3" t="s">
        <v>621</v>
      </c>
      <c r="I131" s="3" t="s">
        <v>621</v>
      </c>
      <c r="J131" s="3" t="s">
        <v>621</v>
      </c>
      <c r="K131" s="3" t="s">
        <v>621</v>
      </c>
      <c r="L131" s="3" t="s">
        <v>622</v>
      </c>
      <c r="M131" s="3" t="s">
        <v>621</v>
      </c>
      <c r="N131" s="3" t="s">
        <v>621</v>
      </c>
      <c r="O131" s="3" t="s">
        <v>621</v>
      </c>
      <c r="P131" s="3">
        <v>4.5599999999999996</v>
      </c>
      <c r="Q131" s="3" t="s">
        <v>621</v>
      </c>
      <c r="R131" s="3">
        <v>53.71</v>
      </c>
      <c r="S131" s="3" t="s">
        <v>621</v>
      </c>
      <c r="T131" s="3">
        <v>1.51</v>
      </c>
      <c r="U131" s="3" t="s">
        <v>621</v>
      </c>
      <c r="V131" s="3" t="s">
        <v>621</v>
      </c>
      <c r="W131" s="3" t="s">
        <v>621</v>
      </c>
      <c r="X131" s="3" t="s">
        <v>621</v>
      </c>
      <c r="Y131" s="3" t="s">
        <v>621</v>
      </c>
      <c r="Z131" s="3" t="s">
        <v>621</v>
      </c>
      <c r="AA131" s="3" t="s">
        <v>621</v>
      </c>
      <c r="AB131" s="3" t="s">
        <v>621</v>
      </c>
      <c r="AC131" s="3" t="s">
        <v>621</v>
      </c>
      <c r="AD131" s="3">
        <v>8.1999999999999993</v>
      </c>
      <c r="AE131" s="3" t="s">
        <v>621</v>
      </c>
      <c r="AF131" s="3" t="s">
        <v>622</v>
      </c>
      <c r="AG131" s="3" t="s">
        <v>621</v>
      </c>
      <c r="AH131" s="3" t="s">
        <v>621</v>
      </c>
      <c r="AI131" s="3" t="s">
        <v>621</v>
      </c>
      <c r="AM131" s="20">
        <f t="shared" ref="AM131:AM194" si="6">SUMPRODUCT(F131:AE131)+IFERROR(AI131/1,0)</f>
        <v>69.099999999999994</v>
      </c>
      <c r="AN131" s="20">
        <f t="shared" ref="AN131:AN194" si="7">IFERROR(D131/1,0)</f>
        <v>53.7</v>
      </c>
      <c r="AO131" s="21">
        <f t="shared" ref="AO131:AO194" si="8">IFERROR(AN131/AM131,"")</f>
        <v>0.77713458755426923</v>
      </c>
    </row>
    <row r="132" spans="1:42" ht="15" customHeight="1" x14ac:dyDescent="0.35">
      <c r="A132" s="3" t="s">
        <v>146</v>
      </c>
      <c r="B132" s="3" t="s">
        <v>150</v>
      </c>
      <c r="C132" s="3">
        <v>2013</v>
      </c>
      <c r="D132" s="3" t="s">
        <v>621</v>
      </c>
      <c r="E132" s="3" t="s">
        <v>621</v>
      </c>
      <c r="F132" s="3" t="s">
        <v>621</v>
      </c>
      <c r="G132" s="3" t="s">
        <v>621</v>
      </c>
      <c r="H132" s="3" t="s">
        <v>621</v>
      </c>
      <c r="I132" s="3" t="s">
        <v>621</v>
      </c>
      <c r="J132" s="3" t="s">
        <v>621</v>
      </c>
      <c r="K132" s="3" t="s">
        <v>621</v>
      </c>
      <c r="L132" s="3" t="s">
        <v>622</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622</v>
      </c>
      <c r="AG132" s="3" t="s">
        <v>621</v>
      </c>
      <c r="AH132" s="3" t="s">
        <v>621</v>
      </c>
      <c r="AI132" s="3" t="s">
        <v>621</v>
      </c>
      <c r="AM132" s="20">
        <f t="shared" si="6"/>
        <v>0</v>
      </c>
      <c r="AN132" s="20">
        <f t="shared" si="7"/>
        <v>0</v>
      </c>
      <c r="AO132" s="21" t="str">
        <f t="shared" si="8"/>
        <v/>
      </c>
    </row>
    <row r="133" spans="1:42" ht="15" customHeight="1" x14ac:dyDescent="0.35">
      <c r="A133" s="3" t="s">
        <v>146</v>
      </c>
      <c r="B133" s="3" t="s">
        <v>151</v>
      </c>
      <c r="C133" s="3">
        <v>2013</v>
      </c>
      <c r="D133" s="3" t="s">
        <v>621</v>
      </c>
      <c r="E133" s="3" t="s">
        <v>621</v>
      </c>
      <c r="F133" s="3" t="s">
        <v>621</v>
      </c>
      <c r="G133" s="3" t="s">
        <v>621</v>
      </c>
      <c r="H133" s="3" t="s">
        <v>621</v>
      </c>
      <c r="I133" s="3" t="s">
        <v>621</v>
      </c>
      <c r="J133" s="3" t="s">
        <v>621</v>
      </c>
      <c r="K133" s="3" t="s">
        <v>621</v>
      </c>
      <c r="L133" s="3" t="s">
        <v>622</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622</v>
      </c>
      <c r="AG133" s="3" t="s">
        <v>621</v>
      </c>
      <c r="AH133" s="3" t="s">
        <v>621</v>
      </c>
      <c r="AI133" s="3" t="s">
        <v>621</v>
      </c>
      <c r="AM133" s="20">
        <f t="shared" si="6"/>
        <v>0</v>
      </c>
      <c r="AN133" s="20">
        <f t="shared" si="7"/>
        <v>0</v>
      </c>
      <c r="AO133" s="21" t="str">
        <f t="shared" si="8"/>
        <v/>
      </c>
    </row>
    <row r="134" spans="1:42" ht="15" customHeight="1" x14ac:dyDescent="0.35">
      <c r="A134" s="3" t="s">
        <v>152</v>
      </c>
      <c r="B134" s="3" t="s">
        <v>153</v>
      </c>
      <c r="C134" s="3">
        <v>2013</v>
      </c>
      <c r="D134" s="3">
        <v>20</v>
      </c>
      <c r="E134" s="3">
        <v>27.5</v>
      </c>
      <c r="F134" s="3">
        <v>0</v>
      </c>
      <c r="G134" s="3">
        <v>3.5</v>
      </c>
      <c r="H134" s="3">
        <v>0</v>
      </c>
      <c r="I134" s="3">
        <v>0</v>
      </c>
      <c r="J134" s="3">
        <v>0</v>
      </c>
      <c r="K134" s="3">
        <v>0</v>
      </c>
      <c r="L134" s="3" t="s">
        <v>622</v>
      </c>
      <c r="M134" s="3" t="s">
        <v>621</v>
      </c>
      <c r="N134" s="3" t="s">
        <v>621</v>
      </c>
      <c r="O134" s="3" t="s">
        <v>621</v>
      </c>
      <c r="P134" s="3" t="s">
        <v>621</v>
      </c>
      <c r="Q134" s="3" t="s">
        <v>621</v>
      </c>
      <c r="R134" s="3" t="s">
        <v>621</v>
      </c>
      <c r="S134" s="3" t="s">
        <v>621</v>
      </c>
      <c r="T134" s="3">
        <v>24</v>
      </c>
      <c r="U134" s="3" t="s">
        <v>621</v>
      </c>
      <c r="V134" s="3" t="s">
        <v>621</v>
      </c>
      <c r="W134" s="3" t="s">
        <v>621</v>
      </c>
      <c r="X134" s="3" t="s">
        <v>621</v>
      </c>
      <c r="Y134" s="3" t="s">
        <v>621</v>
      </c>
      <c r="Z134" s="3" t="s">
        <v>621</v>
      </c>
      <c r="AA134" s="3" t="s">
        <v>621</v>
      </c>
      <c r="AB134" s="3" t="s">
        <v>621</v>
      </c>
      <c r="AC134" s="3" t="s">
        <v>621</v>
      </c>
      <c r="AD134" s="3" t="s">
        <v>621</v>
      </c>
      <c r="AE134" s="3" t="s">
        <v>621</v>
      </c>
      <c r="AF134" s="3" t="s">
        <v>621</v>
      </c>
      <c r="AG134" s="3" t="s">
        <v>621</v>
      </c>
      <c r="AH134" s="3" t="s">
        <v>621</v>
      </c>
      <c r="AI134" s="3" t="s">
        <v>621</v>
      </c>
      <c r="AM134" s="20">
        <f t="shared" si="6"/>
        <v>27.5</v>
      </c>
      <c r="AN134" s="20">
        <f t="shared" si="7"/>
        <v>20</v>
      </c>
      <c r="AO134" s="21">
        <f t="shared" si="8"/>
        <v>0.72727272727272729</v>
      </c>
    </row>
    <row r="135" spans="1:42" ht="15" customHeight="1" x14ac:dyDescent="0.35">
      <c r="A135" s="3" t="s">
        <v>154</v>
      </c>
      <c r="B135" s="3" t="s">
        <v>155</v>
      </c>
      <c r="C135" s="3">
        <v>2013</v>
      </c>
      <c r="D135" s="3" t="s">
        <v>621</v>
      </c>
      <c r="E135" s="3" t="s">
        <v>621</v>
      </c>
      <c r="F135" s="3" t="s">
        <v>621</v>
      </c>
      <c r="G135" s="3" t="s">
        <v>621</v>
      </c>
      <c r="H135" s="3" t="s">
        <v>621</v>
      </c>
      <c r="I135" s="3" t="s">
        <v>621</v>
      </c>
      <c r="J135" s="3" t="s">
        <v>621</v>
      </c>
      <c r="K135" s="3" t="s">
        <v>621</v>
      </c>
      <c r="L135" s="3" t="s">
        <v>622</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622</v>
      </c>
      <c r="AG135" s="3" t="s">
        <v>621</v>
      </c>
      <c r="AH135" s="3" t="s">
        <v>621</v>
      </c>
      <c r="AI135" s="3" t="s">
        <v>621</v>
      </c>
      <c r="AM135" s="20">
        <f t="shared" si="6"/>
        <v>0</v>
      </c>
      <c r="AN135" s="20">
        <f t="shared" si="7"/>
        <v>0</v>
      </c>
      <c r="AO135" s="21" t="str">
        <f t="shared" si="8"/>
        <v/>
      </c>
    </row>
    <row r="136" spans="1:42" ht="15" customHeight="1" x14ac:dyDescent="0.35">
      <c r="A136" s="3" t="s">
        <v>154</v>
      </c>
      <c r="B136" s="3" t="s">
        <v>156</v>
      </c>
      <c r="C136" s="3">
        <v>2013</v>
      </c>
      <c r="D136" s="3">
        <v>6.27</v>
      </c>
      <c r="E136" s="3">
        <v>6.28</v>
      </c>
      <c r="F136" s="3" t="s">
        <v>621</v>
      </c>
      <c r="G136" s="3">
        <v>1.1299999999999999</v>
      </c>
      <c r="H136" s="3" t="s">
        <v>621</v>
      </c>
      <c r="I136" s="3" t="s">
        <v>621</v>
      </c>
      <c r="J136" s="3" t="s">
        <v>621</v>
      </c>
      <c r="K136" s="3" t="s">
        <v>621</v>
      </c>
      <c r="L136" s="3" t="s">
        <v>622</v>
      </c>
      <c r="M136" s="3" t="s">
        <v>621</v>
      </c>
      <c r="N136" s="3" t="s">
        <v>621</v>
      </c>
      <c r="O136" s="3">
        <v>5.15</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622</v>
      </c>
      <c r="AG136" s="3" t="s">
        <v>621</v>
      </c>
      <c r="AH136" s="3" t="s">
        <v>621</v>
      </c>
      <c r="AI136" s="3" t="s">
        <v>621</v>
      </c>
      <c r="AM136" s="20">
        <f t="shared" si="6"/>
        <v>6.28</v>
      </c>
      <c r="AN136" s="20">
        <f t="shared" si="7"/>
        <v>6.27</v>
      </c>
      <c r="AO136" s="21">
        <f t="shared" si="8"/>
        <v>0.99840764331210186</v>
      </c>
    </row>
    <row r="137" spans="1:42" ht="15" customHeight="1" x14ac:dyDescent="0.35">
      <c r="A137" s="3" t="s">
        <v>154</v>
      </c>
      <c r="B137" s="3" t="s">
        <v>157</v>
      </c>
      <c r="C137" s="3">
        <v>2013</v>
      </c>
      <c r="D137" s="3">
        <v>8.98</v>
      </c>
      <c r="E137" s="3">
        <v>8.98</v>
      </c>
      <c r="F137" s="3" t="s">
        <v>621</v>
      </c>
      <c r="G137" s="3" t="s">
        <v>621</v>
      </c>
      <c r="H137" s="3" t="s">
        <v>621</v>
      </c>
      <c r="I137" s="3" t="s">
        <v>621</v>
      </c>
      <c r="J137" s="3" t="s">
        <v>621</v>
      </c>
      <c r="K137" s="3" t="s">
        <v>621</v>
      </c>
      <c r="L137" s="3" t="s">
        <v>622</v>
      </c>
      <c r="M137" s="3" t="s">
        <v>621</v>
      </c>
      <c r="N137" s="3" t="s">
        <v>621</v>
      </c>
      <c r="O137" s="3" t="s">
        <v>621</v>
      </c>
      <c r="P137" s="3">
        <v>8.89</v>
      </c>
      <c r="Q137" s="3" t="s">
        <v>621</v>
      </c>
      <c r="R137" s="3" t="s">
        <v>621</v>
      </c>
      <c r="S137" s="3" t="s">
        <v>621</v>
      </c>
      <c r="T137" s="3">
        <v>0.09</v>
      </c>
      <c r="U137" s="3" t="s">
        <v>621</v>
      </c>
      <c r="V137" s="3" t="s">
        <v>621</v>
      </c>
      <c r="W137" s="3" t="s">
        <v>621</v>
      </c>
      <c r="X137" s="3" t="s">
        <v>621</v>
      </c>
      <c r="Y137" s="3" t="s">
        <v>621</v>
      </c>
      <c r="Z137" s="3" t="s">
        <v>621</v>
      </c>
      <c r="AA137" s="3" t="s">
        <v>621</v>
      </c>
      <c r="AB137" s="3" t="s">
        <v>621</v>
      </c>
      <c r="AC137" s="3" t="s">
        <v>621</v>
      </c>
      <c r="AD137" s="3" t="s">
        <v>621</v>
      </c>
      <c r="AE137" s="3" t="s">
        <v>621</v>
      </c>
      <c r="AF137" s="3" t="s">
        <v>622</v>
      </c>
      <c r="AG137" s="3" t="s">
        <v>621</v>
      </c>
      <c r="AH137" s="3" t="s">
        <v>621</v>
      </c>
      <c r="AI137" s="3" t="s">
        <v>621</v>
      </c>
      <c r="AM137" s="20">
        <f t="shared" si="6"/>
        <v>8.98</v>
      </c>
      <c r="AN137" s="20">
        <f t="shared" si="7"/>
        <v>8.98</v>
      </c>
      <c r="AO137" s="21">
        <f t="shared" si="8"/>
        <v>1</v>
      </c>
    </row>
    <row r="138" spans="1:42" ht="15" customHeight="1" x14ac:dyDescent="0.35">
      <c r="A138" s="3" t="s">
        <v>154</v>
      </c>
      <c r="B138" s="3" t="s">
        <v>158</v>
      </c>
      <c r="C138" s="3">
        <v>2013</v>
      </c>
      <c r="D138" s="3">
        <v>16.239999999999998</v>
      </c>
      <c r="E138" s="3">
        <v>16.239999999999998</v>
      </c>
      <c r="F138" s="3" t="s">
        <v>621</v>
      </c>
      <c r="G138" s="3">
        <v>1.1100000000000001</v>
      </c>
      <c r="H138" s="3" t="s">
        <v>621</v>
      </c>
      <c r="I138" s="3" t="s">
        <v>621</v>
      </c>
      <c r="J138" s="3" t="s">
        <v>621</v>
      </c>
      <c r="K138" s="3" t="s">
        <v>621</v>
      </c>
      <c r="L138" s="3" t="s">
        <v>622</v>
      </c>
      <c r="M138" s="3" t="s">
        <v>621</v>
      </c>
      <c r="N138" s="3" t="s">
        <v>621</v>
      </c>
      <c r="O138" s="3">
        <v>5.89</v>
      </c>
      <c r="P138" s="3">
        <v>9.24</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H138" s="3" t="s">
        <v>621</v>
      </c>
      <c r="AI138" s="3" t="s">
        <v>621</v>
      </c>
      <c r="AM138" s="20">
        <f t="shared" si="6"/>
        <v>16.240000000000002</v>
      </c>
      <c r="AN138" s="20">
        <f t="shared" si="7"/>
        <v>16.239999999999998</v>
      </c>
      <c r="AO138" s="21">
        <f t="shared" si="8"/>
        <v>0.99999999999999978</v>
      </c>
    </row>
    <row r="139" spans="1:42" ht="15" customHeight="1" x14ac:dyDescent="0.35">
      <c r="A139" s="3" t="s">
        <v>154</v>
      </c>
      <c r="B139" s="3" t="s">
        <v>159</v>
      </c>
      <c r="C139" s="3">
        <v>2013</v>
      </c>
      <c r="D139" s="3">
        <v>4.8099999999999996</v>
      </c>
      <c r="E139" s="3">
        <v>4.8099999999999996</v>
      </c>
      <c r="F139" s="3" t="s">
        <v>621</v>
      </c>
      <c r="G139" s="3" t="s">
        <v>621</v>
      </c>
      <c r="H139" s="3" t="s">
        <v>621</v>
      </c>
      <c r="I139" s="3" t="s">
        <v>621</v>
      </c>
      <c r="J139" s="3" t="s">
        <v>621</v>
      </c>
      <c r="K139" s="3" t="s">
        <v>621</v>
      </c>
      <c r="L139" s="3" t="s">
        <v>622</v>
      </c>
      <c r="M139" s="3" t="s">
        <v>621</v>
      </c>
      <c r="N139" s="3" t="s">
        <v>621</v>
      </c>
      <c r="O139" s="3" t="s">
        <v>621</v>
      </c>
      <c r="P139" s="3" t="s">
        <v>621</v>
      </c>
      <c r="Q139" s="3" t="s">
        <v>621</v>
      </c>
      <c r="R139" s="3" t="s">
        <v>621</v>
      </c>
      <c r="S139" s="3" t="s">
        <v>621</v>
      </c>
      <c r="T139" s="3">
        <v>4.51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H139" s="3">
        <v>0.3</v>
      </c>
      <c r="AI139" s="3">
        <v>0.3</v>
      </c>
      <c r="AM139" s="20">
        <f t="shared" si="6"/>
        <v>4.8099999999999996</v>
      </c>
      <c r="AN139" s="20">
        <f t="shared" si="7"/>
        <v>4.8099999999999996</v>
      </c>
      <c r="AO139" s="21">
        <f t="shared" si="8"/>
        <v>1</v>
      </c>
    </row>
    <row r="140" spans="1:42" ht="15" customHeight="1" x14ac:dyDescent="0.35">
      <c r="A140" s="3" t="s">
        <v>154</v>
      </c>
      <c r="B140" s="3" t="s">
        <v>160</v>
      </c>
      <c r="C140" s="3">
        <v>2013</v>
      </c>
      <c r="D140" s="3">
        <v>0.05</v>
      </c>
      <c r="E140" s="3">
        <v>2.78</v>
      </c>
      <c r="F140" s="3" t="s">
        <v>621</v>
      </c>
      <c r="G140" s="3">
        <v>0.69</v>
      </c>
      <c r="H140" s="3" t="s">
        <v>621</v>
      </c>
      <c r="I140" s="3" t="s">
        <v>621</v>
      </c>
      <c r="J140" s="3" t="s">
        <v>621</v>
      </c>
      <c r="K140" s="3" t="s">
        <v>621</v>
      </c>
      <c r="L140" s="3" t="s">
        <v>622</v>
      </c>
      <c r="M140" s="3" t="s">
        <v>621</v>
      </c>
      <c r="N140" s="3" t="s">
        <v>621</v>
      </c>
      <c r="O140" s="3" t="s">
        <v>621</v>
      </c>
      <c r="P140" s="3" t="s">
        <v>621</v>
      </c>
      <c r="Q140" s="3" t="s">
        <v>621</v>
      </c>
      <c r="R140" s="3" t="s">
        <v>621</v>
      </c>
      <c r="S140" s="3" t="s">
        <v>621</v>
      </c>
      <c r="T140" s="3">
        <v>2.04</v>
      </c>
      <c r="U140" s="3" t="s">
        <v>621</v>
      </c>
      <c r="V140" s="3" t="s">
        <v>621</v>
      </c>
      <c r="W140" s="3" t="s">
        <v>621</v>
      </c>
      <c r="X140" s="3" t="s">
        <v>621</v>
      </c>
      <c r="Y140" s="3" t="s">
        <v>621</v>
      </c>
      <c r="Z140" s="3" t="s">
        <v>621</v>
      </c>
      <c r="AA140" s="3" t="s">
        <v>621</v>
      </c>
      <c r="AB140" s="3" t="s">
        <v>621</v>
      </c>
      <c r="AC140" s="3" t="s">
        <v>621</v>
      </c>
      <c r="AD140" s="3" t="s">
        <v>621</v>
      </c>
      <c r="AE140" s="3" t="s">
        <v>621</v>
      </c>
      <c r="AF140" s="3" t="s">
        <v>622</v>
      </c>
      <c r="AG140" s="3" t="s">
        <v>621</v>
      </c>
      <c r="AH140" s="3">
        <v>0.05</v>
      </c>
      <c r="AI140" s="3">
        <v>0.05</v>
      </c>
      <c r="AM140" s="20">
        <f t="shared" si="6"/>
        <v>2.78</v>
      </c>
      <c r="AN140" s="20">
        <f t="shared" si="7"/>
        <v>0.05</v>
      </c>
      <c r="AO140" s="21">
        <f t="shared" si="8"/>
        <v>1.798561151079137E-2</v>
      </c>
      <c r="AP140" s="22" t="s">
        <v>1088</v>
      </c>
    </row>
    <row r="141" spans="1:42" ht="15" customHeight="1" x14ac:dyDescent="0.35">
      <c r="A141" s="3" t="s">
        <v>154</v>
      </c>
      <c r="B141" s="3" t="s">
        <v>161</v>
      </c>
      <c r="C141" s="3">
        <v>2013</v>
      </c>
      <c r="D141" s="3">
        <v>8.7200000000000006</v>
      </c>
      <c r="E141" s="3">
        <v>8.3699999999999992</v>
      </c>
      <c r="F141" s="3" t="s">
        <v>621</v>
      </c>
      <c r="G141" s="3" t="s">
        <v>621</v>
      </c>
      <c r="H141" s="3" t="s">
        <v>621</v>
      </c>
      <c r="I141" s="3" t="s">
        <v>621</v>
      </c>
      <c r="J141" s="3" t="s">
        <v>621</v>
      </c>
      <c r="K141" s="3" t="s">
        <v>621</v>
      </c>
      <c r="L141" s="3" t="s">
        <v>622</v>
      </c>
      <c r="M141" s="3" t="s">
        <v>621</v>
      </c>
      <c r="N141" s="3" t="s">
        <v>621</v>
      </c>
      <c r="O141" s="3">
        <v>8.07</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622</v>
      </c>
      <c r="AG141" s="3" t="s">
        <v>621</v>
      </c>
      <c r="AH141" s="3">
        <v>0.3</v>
      </c>
      <c r="AI141" s="3">
        <v>0.3</v>
      </c>
      <c r="AM141" s="20">
        <f t="shared" si="6"/>
        <v>8.370000000000001</v>
      </c>
      <c r="AN141" s="20">
        <f t="shared" si="7"/>
        <v>8.7200000000000006</v>
      </c>
      <c r="AO141" s="21">
        <f t="shared" si="8"/>
        <v>1.041816009557945</v>
      </c>
    </row>
    <row r="142" spans="1:42" ht="15" customHeight="1" x14ac:dyDescent="0.35">
      <c r="A142" s="3" t="s">
        <v>162</v>
      </c>
      <c r="B142" s="3" t="s">
        <v>163</v>
      </c>
      <c r="C142" s="3">
        <v>2013</v>
      </c>
      <c r="D142" s="3">
        <v>198.03</v>
      </c>
      <c r="E142" s="3">
        <v>233.23</v>
      </c>
      <c r="F142" s="3" t="s">
        <v>621</v>
      </c>
      <c r="G142" s="3">
        <v>0.81</v>
      </c>
      <c r="H142" s="3" t="s">
        <v>621</v>
      </c>
      <c r="I142" s="3">
        <v>13.22</v>
      </c>
      <c r="J142" s="3" t="s">
        <v>621</v>
      </c>
      <c r="K142" s="3" t="s">
        <v>621</v>
      </c>
      <c r="L142" s="3" t="s">
        <v>622</v>
      </c>
      <c r="M142" s="3">
        <v>171</v>
      </c>
      <c r="N142" s="3">
        <v>12</v>
      </c>
      <c r="O142" s="3" t="s">
        <v>621</v>
      </c>
      <c r="P142" s="3">
        <v>1</v>
      </c>
      <c r="Q142" s="3" t="s">
        <v>621</v>
      </c>
      <c r="R142" s="3" t="s">
        <v>621</v>
      </c>
      <c r="S142" s="3" t="s">
        <v>14</v>
      </c>
      <c r="T142" s="3" t="s">
        <v>621</v>
      </c>
      <c r="U142" s="3" t="s">
        <v>621</v>
      </c>
      <c r="V142" s="3" t="s">
        <v>621</v>
      </c>
      <c r="W142" s="3" t="s">
        <v>621</v>
      </c>
      <c r="X142" s="3" t="s">
        <v>621</v>
      </c>
      <c r="Y142" s="3">
        <v>9.81</v>
      </c>
      <c r="Z142" s="3" t="s">
        <v>621</v>
      </c>
      <c r="AA142" s="3" t="s">
        <v>621</v>
      </c>
      <c r="AB142" s="3" t="s">
        <v>621</v>
      </c>
      <c r="AC142" s="3" t="s">
        <v>621</v>
      </c>
      <c r="AD142" s="3">
        <v>25.39</v>
      </c>
      <c r="AE142" s="3" t="s">
        <v>621</v>
      </c>
      <c r="AF142" s="3" t="s">
        <v>622</v>
      </c>
      <c r="AG142" s="3" t="s">
        <v>621</v>
      </c>
      <c r="AH142" s="3" t="s">
        <v>621</v>
      </c>
      <c r="AI142" s="3" t="s">
        <v>621</v>
      </c>
      <c r="AM142" s="20">
        <f t="shared" si="6"/>
        <v>233.23000000000002</v>
      </c>
      <c r="AN142" s="20">
        <f t="shared" si="7"/>
        <v>198.03</v>
      </c>
      <c r="AO142" s="21">
        <f t="shared" si="8"/>
        <v>0.84907601938001109</v>
      </c>
    </row>
    <row r="143" spans="1:42" ht="15" customHeight="1" x14ac:dyDescent="0.35">
      <c r="A143" s="3" t="s">
        <v>162</v>
      </c>
      <c r="B143" s="3" t="s">
        <v>164</v>
      </c>
      <c r="C143" s="3">
        <v>2013</v>
      </c>
      <c r="D143" s="3" t="s">
        <v>621</v>
      </c>
      <c r="E143" s="3" t="s">
        <v>621</v>
      </c>
      <c r="F143" s="3" t="s">
        <v>621</v>
      </c>
      <c r="G143" s="3" t="s">
        <v>621</v>
      </c>
      <c r="H143" s="3" t="s">
        <v>621</v>
      </c>
      <c r="I143" s="3" t="s">
        <v>621</v>
      </c>
      <c r="J143" s="3" t="s">
        <v>621</v>
      </c>
      <c r="K143" s="3" t="s">
        <v>621</v>
      </c>
      <c r="L143" s="3" t="s">
        <v>622</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622</v>
      </c>
      <c r="AG143" s="3" t="s">
        <v>621</v>
      </c>
      <c r="AH143" s="3" t="s">
        <v>621</v>
      </c>
      <c r="AI143" s="3" t="s">
        <v>621</v>
      </c>
      <c r="AM143" s="20">
        <f t="shared" si="6"/>
        <v>0</v>
      </c>
      <c r="AN143" s="20">
        <f t="shared" si="7"/>
        <v>0</v>
      </c>
      <c r="AO143" s="21" t="str">
        <f t="shared" si="8"/>
        <v/>
      </c>
    </row>
    <row r="144" spans="1:42" ht="15" customHeight="1" x14ac:dyDescent="0.35">
      <c r="A144" s="3" t="s">
        <v>162</v>
      </c>
      <c r="B144" s="3" t="s">
        <v>165</v>
      </c>
      <c r="C144" s="3">
        <v>2013</v>
      </c>
      <c r="D144" s="3">
        <v>1.03</v>
      </c>
      <c r="E144" s="3">
        <v>1.1439999999999999</v>
      </c>
      <c r="F144" s="3" t="s">
        <v>621</v>
      </c>
      <c r="G144" s="3">
        <v>7.0000000000000007E-2</v>
      </c>
      <c r="H144" s="3" t="s">
        <v>621</v>
      </c>
      <c r="I144" s="3" t="s">
        <v>621</v>
      </c>
      <c r="J144" s="3" t="s">
        <v>621</v>
      </c>
      <c r="K144" s="3" t="s">
        <v>621</v>
      </c>
      <c r="L144" s="3" t="s">
        <v>622</v>
      </c>
      <c r="M144" s="3" t="s">
        <v>621</v>
      </c>
      <c r="N144" s="3" t="s">
        <v>621</v>
      </c>
      <c r="O144" s="3" t="s">
        <v>621</v>
      </c>
      <c r="P144" s="3" t="s">
        <v>621</v>
      </c>
      <c r="Q144" s="3" t="s">
        <v>621</v>
      </c>
      <c r="R144" s="3" t="s">
        <v>621</v>
      </c>
      <c r="S144" s="3" t="s">
        <v>621</v>
      </c>
      <c r="T144" s="3">
        <v>1.0740000000000001</v>
      </c>
      <c r="U144" s="3" t="s">
        <v>621</v>
      </c>
      <c r="V144" s="3" t="s">
        <v>621</v>
      </c>
      <c r="W144" s="3" t="s">
        <v>621</v>
      </c>
      <c r="X144" s="3" t="s">
        <v>621</v>
      </c>
      <c r="Y144" s="3" t="s">
        <v>621</v>
      </c>
      <c r="Z144" s="3" t="s">
        <v>621</v>
      </c>
      <c r="AA144" s="3" t="s">
        <v>621</v>
      </c>
      <c r="AB144" s="3" t="s">
        <v>621</v>
      </c>
      <c r="AC144" s="3" t="s">
        <v>621</v>
      </c>
      <c r="AD144" s="3" t="s">
        <v>621</v>
      </c>
      <c r="AE144" s="3" t="s">
        <v>621</v>
      </c>
      <c r="AF144" s="3" t="s">
        <v>622</v>
      </c>
      <c r="AG144" s="3" t="s">
        <v>621</v>
      </c>
      <c r="AH144" s="3" t="s">
        <v>621</v>
      </c>
      <c r="AI144" s="3" t="s">
        <v>621</v>
      </c>
      <c r="AM144" s="20">
        <f t="shared" si="6"/>
        <v>1.1440000000000001</v>
      </c>
      <c r="AN144" s="20">
        <f t="shared" si="7"/>
        <v>1.03</v>
      </c>
      <c r="AO144" s="21">
        <f t="shared" si="8"/>
        <v>0.90034965034965031</v>
      </c>
    </row>
    <row r="145" spans="1:41" ht="15" customHeight="1" x14ac:dyDescent="0.35">
      <c r="A145" s="3" t="s">
        <v>162</v>
      </c>
      <c r="B145" s="3" t="s">
        <v>166</v>
      </c>
      <c r="C145" s="3">
        <v>2013</v>
      </c>
      <c r="D145" s="3">
        <v>6.21</v>
      </c>
      <c r="E145" s="3" t="s">
        <v>621</v>
      </c>
      <c r="F145" s="3" t="s">
        <v>621</v>
      </c>
      <c r="G145" s="3">
        <v>0.112</v>
      </c>
      <c r="H145" s="3" t="s">
        <v>621</v>
      </c>
      <c r="I145" s="3" t="s">
        <v>621</v>
      </c>
      <c r="J145" s="3" t="s">
        <v>621</v>
      </c>
      <c r="K145" s="3" t="s">
        <v>621</v>
      </c>
      <c r="L145" s="3" t="s">
        <v>622</v>
      </c>
      <c r="M145" s="3" t="s">
        <v>621</v>
      </c>
      <c r="N145" s="3" t="s">
        <v>621</v>
      </c>
      <c r="O145" s="3" t="s">
        <v>621</v>
      </c>
      <c r="P145" s="3" t="s">
        <v>621</v>
      </c>
      <c r="Q145" s="3" t="s">
        <v>621</v>
      </c>
      <c r="R145" s="3" t="s">
        <v>621</v>
      </c>
      <c r="S145" s="3" t="s">
        <v>14</v>
      </c>
      <c r="T145" s="3">
        <v>5.51</v>
      </c>
      <c r="U145" s="3" t="s">
        <v>621</v>
      </c>
      <c r="V145" s="3" t="s">
        <v>621</v>
      </c>
      <c r="W145" s="3" t="s">
        <v>621</v>
      </c>
      <c r="X145" s="3" t="s">
        <v>621</v>
      </c>
      <c r="Y145" s="3">
        <v>2.34</v>
      </c>
      <c r="Z145" s="3" t="s">
        <v>621</v>
      </c>
      <c r="AA145" s="3" t="s">
        <v>621</v>
      </c>
      <c r="AB145" s="3" t="s">
        <v>621</v>
      </c>
      <c r="AC145" s="3" t="s">
        <v>621</v>
      </c>
      <c r="AD145" s="3" t="s">
        <v>621</v>
      </c>
      <c r="AE145" s="3" t="s">
        <v>621</v>
      </c>
      <c r="AF145" s="3" t="s">
        <v>621</v>
      </c>
      <c r="AG145" s="3" t="s">
        <v>621</v>
      </c>
      <c r="AH145" s="3" t="s">
        <v>621</v>
      </c>
      <c r="AI145" s="3" t="s">
        <v>621</v>
      </c>
      <c r="AM145" s="20">
        <f t="shared" si="6"/>
        <v>7.9619999999999997</v>
      </c>
      <c r="AN145" s="20">
        <f t="shared" si="7"/>
        <v>6.21</v>
      </c>
      <c r="AO145" s="21">
        <f t="shared" si="8"/>
        <v>0.77995478522984174</v>
      </c>
    </row>
    <row r="146" spans="1:41" ht="15" customHeight="1" x14ac:dyDescent="0.35">
      <c r="A146" s="3" t="s">
        <v>167</v>
      </c>
      <c r="B146" s="3" t="s">
        <v>168</v>
      </c>
      <c r="C146" s="3">
        <v>2013</v>
      </c>
      <c r="D146" s="3">
        <v>74.900999999999996</v>
      </c>
      <c r="E146" s="3">
        <v>86.176000000000002</v>
      </c>
      <c r="F146" s="3" t="s">
        <v>621</v>
      </c>
      <c r="G146" s="3" t="s">
        <v>621</v>
      </c>
      <c r="H146" s="3" t="s">
        <v>621</v>
      </c>
      <c r="I146" s="3" t="s">
        <v>621</v>
      </c>
      <c r="J146" s="3" t="s">
        <v>621</v>
      </c>
      <c r="K146" s="3" t="s">
        <v>621</v>
      </c>
      <c r="L146" s="3" t="s">
        <v>622</v>
      </c>
      <c r="M146" s="3">
        <v>27.466000000000001</v>
      </c>
      <c r="N146" s="3">
        <v>5.4930000000000003</v>
      </c>
      <c r="O146" s="3">
        <v>21.972999999999999</v>
      </c>
      <c r="P146" s="3" t="s">
        <v>621</v>
      </c>
      <c r="Q146" s="3" t="s">
        <v>621</v>
      </c>
      <c r="R146" s="3" t="s">
        <v>621</v>
      </c>
      <c r="S146" s="3" t="s">
        <v>14</v>
      </c>
      <c r="T146" s="3" t="s">
        <v>621</v>
      </c>
      <c r="U146" s="3">
        <v>23.405999999999999</v>
      </c>
      <c r="V146" s="3" t="s">
        <v>621</v>
      </c>
      <c r="W146" s="3" t="s">
        <v>621</v>
      </c>
      <c r="X146" s="3" t="s">
        <v>621</v>
      </c>
      <c r="Y146" s="3">
        <v>7.8380000000000001</v>
      </c>
      <c r="Z146" s="3" t="s">
        <v>621</v>
      </c>
      <c r="AA146" s="3" t="s">
        <v>621</v>
      </c>
      <c r="AB146" s="3" t="s">
        <v>621</v>
      </c>
      <c r="AC146" s="3" t="s">
        <v>621</v>
      </c>
      <c r="AD146" s="3" t="s">
        <v>621</v>
      </c>
      <c r="AE146" s="3" t="s">
        <v>621</v>
      </c>
      <c r="AF146" s="3" t="s">
        <v>621</v>
      </c>
      <c r="AG146" s="3" t="s">
        <v>621</v>
      </c>
      <c r="AH146" s="3" t="s">
        <v>621</v>
      </c>
      <c r="AI146" s="3" t="s">
        <v>621</v>
      </c>
      <c r="AM146" s="20">
        <f t="shared" si="6"/>
        <v>86.175999999999988</v>
      </c>
      <c r="AN146" s="20">
        <f t="shared" si="7"/>
        <v>74.900999999999996</v>
      </c>
      <c r="AO146" s="21">
        <f t="shared" si="8"/>
        <v>0.86916310805792807</v>
      </c>
    </row>
    <row r="147" spans="1:41" ht="15" customHeight="1" x14ac:dyDescent="0.35">
      <c r="A147" s="3" t="s">
        <v>167</v>
      </c>
      <c r="B147" s="3" t="s">
        <v>169</v>
      </c>
      <c r="C147" s="3">
        <v>2013</v>
      </c>
      <c r="D147" s="3">
        <v>13.035</v>
      </c>
      <c r="E147" s="3">
        <v>13.920999999999999</v>
      </c>
      <c r="F147" s="3" t="s">
        <v>621</v>
      </c>
      <c r="G147" s="3" t="s">
        <v>621</v>
      </c>
      <c r="H147" s="3" t="s">
        <v>621</v>
      </c>
      <c r="I147" s="3" t="s">
        <v>621</v>
      </c>
      <c r="J147" s="3" t="s">
        <v>621</v>
      </c>
      <c r="K147" s="3" t="s">
        <v>621</v>
      </c>
      <c r="L147" s="3" t="s">
        <v>622</v>
      </c>
      <c r="M147" s="3" t="s">
        <v>621</v>
      </c>
      <c r="N147" s="3" t="s">
        <v>621</v>
      </c>
      <c r="O147" s="3" t="s">
        <v>621</v>
      </c>
      <c r="P147" s="3" t="s">
        <v>621</v>
      </c>
      <c r="Q147" s="3" t="s">
        <v>621</v>
      </c>
      <c r="R147" s="3" t="s">
        <v>621</v>
      </c>
      <c r="S147" s="3" t="s">
        <v>621</v>
      </c>
      <c r="T147" s="3" t="s">
        <v>621</v>
      </c>
      <c r="U147" s="3">
        <v>13.673999999999999</v>
      </c>
      <c r="V147" s="3" t="s">
        <v>621</v>
      </c>
      <c r="W147" s="3" t="s">
        <v>621</v>
      </c>
      <c r="X147" s="3" t="s">
        <v>621</v>
      </c>
      <c r="Y147" s="3">
        <v>0.247</v>
      </c>
      <c r="Z147" s="3" t="s">
        <v>621</v>
      </c>
      <c r="AA147" s="3" t="s">
        <v>621</v>
      </c>
      <c r="AB147" s="3" t="s">
        <v>621</v>
      </c>
      <c r="AC147" s="3" t="s">
        <v>621</v>
      </c>
      <c r="AD147" s="3" t="s">
        <v>621</v>
      </c>
      <c r="AE147" s="3" t="s">
        <v>621</v>
      </c>
      <c r="AF147" s="3" t="s">
        <v>621</v>
      </c>
      <c r="AG147" s="3" t="s">
        <v>621</v>
      </c>
      <c r="AH147" s="3" t="s">
        <v>621</v>
      </c>
      <c r="AI147" s="3" t="s">
        <v>621</v>
      </c>
      <c r="AM147" s="20">
        <f t="shared" si="6"/>
        <v>13.920999999999999</v>
      </c>
      <c r="AN147" s="20">
        <f t="shared" si="7"/>
        <v>13.035</v>
      </c>
      <c r="AO147" s="21">
        <f t="shared" si="8"/>
        <v>0.93635514690036636</v>
      </c>
    </row>
    <row r="148" spans="1:41" ht="15" customHeight="1" x14ac:dyDescent="0.35">
      <c r="A148" s="3" t="s">
        <v>167</v>
      </c>
      <c r="B148" s="3" t="s">
        <v>170</v>
      </c>
      <c r="C148" s="3">
        <v>2013</v>
      </c>
      <c r="D148" s="3">
        <v>5.3730000000000002</v>
      </c>
      <c r="E148" s="3">
        <v>5.3730000000000002</v>
      </c>
      <c r="F148" s="3" t="s">
        <v>621</v>
      </c>
      <c r="G148" s="3" t="s">
        <v>621</v>
      </c>
      <c r="H148" s="3" t="s">
        <v>621</v>
      </c>
      <c r="I148" s="3" t="s">
        <v>621</v>
      </c>
      <c r="J148" s="3" t="s">
        <v>621</v>
      </c>
      <c r="K148" s="3" t="s">
        <v>621</v>
      </c>
      <c r="L148" s="3" t="s">
        <v>622</v>
      </c>
      <c r="M148" s="3" t="s">
        <v>621</v>
      </c>
      <c r="N148" s="3" t="s">
        <v>621</v>
      </c>
      <c r="O148" s="3" t="s">
        <v>621</v>
      </c>
      <c r="P148" s="3" t="s">
        <v>621</v>
      </c>
      <c r="Q148" s="3" t="s">
        <v>621</v>
      </c>
      <c r="R148" s="3" t="s">
        <v>621</v>
      </c>
      <c r="S148" s="3" t="s">
        <v>14</v>
      </c>
      <c r="T148" s="3">
        <v>5.2990000000000004</v>
      </c>
      <c r="U148" s="3" t="s">
        <v>621</v>
      </c>
      <c r="V148" s="3" t="s">
        <v>621</v>
      </c>
      <c r="W148" s="3" t="s">
        <v>621</v>
      </c>
      <c r="X148" s="3" t="s">
        <v>621</v>
      </c>
      <c r="Y148" s="3" t="s">
        <v>621</v>
      </c>
      <c r="Z148" s="3" t="s">
        <v>621</v>
      </c>
      <c r="AA148" s="3" t="s">
        <v>621</v>
      </c>
      <c r="AB148" s="3" t="s">
        <v>621</v>
      </c>
      <c r="AC148" s="3" t="s">
        <v>621</v>
      </c>
      <c r="AD148" s="3" t="s">
        <v>621</v>
      </c>
      <c r="AE148" s="3" t="s">
        <v>621</v>
      </c>
      <c r="AF148" s="3" t="s">
        <v>622</v>
      </c>
      <c r="AG148" s="3" t="s">
        <v>621</v>
      </c>
      <c r="AH148" s="3">
        <v>7.3999999999999996E-2</v>
      </c>
      <c r="AI148" s="3">
        <v>7.3999999999999996E-2</v>
      </c>
      <c r="AM148" s="20">
        <f t="shared" si="6"/>
        <v>5.3730000000000002</v>
      </c>
      <c r="AN148" s="20">
        <f t="shared" si="7"/>
        <v>5.3730000000000002</v>
      </c>
      <c r="AO148" s="21">
        <f t="shared" si="8"/>
        <v>1</v>
      </c>
    </row>
    <row r="149" spans="1:41" ht="15" customHeight="1" x14ac:dyDescent="0.35">
      <c r="A149" s="3" t="s">
        <v>171</v>
      </c>
      <c r="B149" s="3" t="s">
        <v>172</v>
      </c>
      <c r="C149" s="3">
        <v>2013</v>
      </c>
      <c r="D149" s="3">
        <v>75.061999999999998</v>
      </c>
      <c r="E149" s="3">
        <v>89.114999999999995</v>
      </c>
      <c r="F149" s="3" t="s">
        <v>621</v>
      </c>
      <c r="G149" s="3">
        <v>0.316</v>
      </c>
      <c r="H149" s="3" t="s">
        <v>621</v>
      </c>
      <c r="I149" s="3" t="s">
        <v>621</v>
      </c>
      <c r="J149" s="3">
        <v>2.5089999999999999</v>
      </c>
      <c r="K149" s="3" t="s">
        <v>621</v>
      </c>
      <c r="L149" s="3" t="s">
        <v>621</v>
      </c>
      <c r="M149" s="3">
        <v>46.991999999999997</v>
      </c>
      <c r="N149" s="3">
        <v>0</v>
      </c>
      <c r="O149" s="3">
        <v>27.942</v>
      </c>
      <c r="P149" s="3" t="s">
        <v>621</v>
      </c>
      <c r="Q149" s="3" t="s">
        <v>621</v>
      </c>
      <c r="R149" s="3" t="s">
        <v>621</v>
      </c>
      <c r="S149" s="3" t="s">
        <v>14</v>
      </c>
      <c r="T149" s="3" t="s">
        <v>621</v>
      </c>
      <c r="U149" s="3" t="s">
        <v>621</v>
      </c>
      <c r="V149" s="3" t="s">
        <v>621</v>
      </c>
      <c r="W149" s="3" t="s">
        <v>621</v>
      </c>
      <c r="X149" s="3" t="s">
        <v>621</v>
      </c>
      <c r="Y149" s="3">
        <v>11.356</v>
      </c>
      <c r="Z149" s="3" t="s">
        <v>621</v>
      </c>
      <c r="AA149" s="3" t="s">
        <v>621</v>
      </c>
      <c r="AB149" s="3" t="s">
        <v>621</v>
      </c>
      <c r="AC149" s="3" t="s">
        <v>621</v>
      </c>
      <c r="AD149" s="3" t="s">
        <v>621</v>
      </c>
      <c r="AE149" s="3" t="s">
        <v>621</v>
      </c>
      <c r="AF149" s="3" t="s">
        <v>622</v>
      </c>
      <c r="AG149" s="3" t="s">
        <v>621</v>
      </c>
      <c r="AH149" s="3" t="s">
        <v>621</v>
      </c>
      <c r="AI149" s="3" t="s">
        <v>621</v>
      </c>
      <c r="AM149" s="20">
        <f t="shared" si="6"/>
        <v>89.114999999999995</v>
      </c>
      <c r="AN149" s="20">
        <f t="shared" si="7"/>
        <v>75.061999999999998</v>
      </c>
      <c r="AO149" s="21">
        <f t="shared" si="8"/>
        <v>0.84230488694383665</v>
      </c>
    </row>
    <row r="150" spans="1:41" ht="15" customHeight="1" x14ac:dyDescent="0.35">
      <c r="A150" s="3" t="s">
        <v>171</v>
      </c>
      <c r="B150" s="3" t="s">
        <v>173</v>
      </c>
      <c r="C150" s="3">
        <v>2013</v>
      </c>
      <c r="D150" s="3">
        <v>2.306</v>
      </c>
      <c r="E150" s="3">
        <v>2.835</v>
      </c>
      <c r="F150" s="3" t="s">
        <v>621</v>
      </c>
      <c r="G150" s="3">
        <v>7.8E-2</v>
      </c>
      <c r="H150" s="3" t="s">
        <v>621</v>
      </c>
      <c r="I150" s="3" t="s">
        <v>621</v>
      </c>
      <c r="J150" s="3" t="s">
        <v>621</v>
      </c>
      <c r="K150" s="3" t="s">
        <v>621</v>
      </c>
      <c r="L150" s="3" t="s">
        <v>622</v>
      </c>
      <c r="M150" s="3" t="s">
        <v>621</v>
      </c>
      <c r="N150" s="3" t="s">
        <v>621</v>
      </c>
      <c r="O150" s="3" t="s">
        <v>621</v>
      </c>
      <c r="P150" s="3" t="s">
        <v>621</v>
      </c>
      <c r="Q150" s="3" t="s">
        <v>621</v>
      </c>
      <c r="R150" s="3" t="s">
        <v>621</v>
      </c>
      <c r="S150" s="3" t="s">
        <v>621</v>
      </c>
      <c r="T150" s="3">
        <v>2.7570000000000001</v>
      </c>
      <c r="U150" s="3" t="s">
        <v>621</v>
      </c>
      <c r="V150" s="3" t="s">
        <v>621</v>
      </c>
      <c r="W150" s="3" t="s">
        <v>621</v>
      </c>
      <c r="X150" s="3" t="s">
        <v>621</v>
      </c>
      <c r="Y150" s="3" t="s">
        <v>621</v>
      </c>
      <c r="Z150" s="3" t="s">
        <v>621</v>
      </c>
      <c r="AA150" s="3" t="s">
        <v>621</v>
      </c>
      <c r="AB150" s="3" t="s">
        <v>621</v>
      </c>
      <c r="AC150" s="3" t="s">
        <v>621</v>
      </c>
      <c r="AD150" s="3" t="s">
        <v>621</v>
      </c>
      <c r="AE150" s="3" t="s">
        <v>621</v>
      </c>
      <c r="AF150" s="3" t="s">
        <v>622</v>
      </c>
      <c r="AG150" s="3" t="s">
        <v>621</v>
      </c>
      <c r="AH150" s="3" t="s">
        <v>621</v>
      </c>
      <c r="AI150" s="3" t="s">
        <v>621</v>
      </c>
      <c r="AM150" s="20">
        <f t="shared" si="6"/>
        <v>2.835</v>
      </c>
      <c r="AN150" s="20">
        <f t="shared" si="7"/>
        <v>2.306</v>
      </c>
      <c r="AO150" s="21">
        <f t="shared" si="8"/>
        <v>0.81340388007054676</v>
      </c>
    </row>
    <row r="151" spans="1:41" ht="15" customHeight="1" x14ac:dyDescent="0.35">
      <c r="A151" s="3" t="s">
        <v>171</v>
      </c>
      <c r="B151" s="3" t="s">
        <v>174</v>
      </c>
      <c r="C151" s="3">
        <v>2013</v>
      </c>
      <c r="D151" s="3">
        <v>4.0830000000000002</v>
      </c>
      <c r="E151" s="3">
        <v>4.5209999999999999</v>
      </c>
      <c r="F151" s="3" t="s">
        <v>621</v>
      </c>
      <c r="G151" s="3">
        <v>0.28399999999999997</v>
      </c>
      <c r="H151" s="3" t="s">
        <v>621</v>
      </c>
      <c r="I151" s="3" t="s">
        <v>621</v>
      </c>
      <c r="J151" s="3" t="s">
        <v>621</v>
      </c>
      <c r="K151" s="3" t="s">
        <v>621</v>
      </c>
      <c r="L151" s="3" t="s">
        <v>968</v>
      </c>
      <c r="M151" s="3" t="s">
        <v>621</v>
      </c>
      <c r="N151" s="3" t="s">
        <v>621</v>
      </c>
      <c r="O151" s="3" t="s">
        <v>621</v>
      </c>
      <c r="P151" s="3" t="s">
        <v>621</v>
      </c>
      <c r="Q151" s="3" t="s">
        <v>621</v>
      </c>
      <c r="R151" s="3" t="s">
        <v>621</v>
      </c>
      <c r="S151" s="3" t="s">
        <v>621</v>
      </c>
      <c r="T151" s="3">
        <v>4.2370000000000001</v>
      </c>
      <c r="U151" s="3" t="s">
        <v>621</v>
      </c>
      <c r="V151" s="3" t="s">
        <v>621</v>
      </c>
      <c r="W151" s="3" t="s">
        <v>621</v>
      </c>
      <c r="X151" s="3" t="s">
        <v>621</v>
      </c>
      <c r="Y151" s="3" t="s">
        <v>621</v>
      </c>
      <c r="Z151" s="3" t="s">
        <v>621</v>
      </c>
      <c r="AA151" s="3" t="s">
        <v>621</v>
      </c>
      <c r="AB151" s="3" t="s">
        <v>621</v>
      </c>
      <c r="AC151" s="3" t="s">
        <v>621</v>
      </c>
      <c r="AD151" s="3" t="s">
        <v>621</v>
      </c>
      <c r="AE151" s="3" t="s">
        <v>621</v>
      </c>
      <c r="AF151" s="3" t="s">
        <v>622</v>
      </c>
      <c r="AG151" s="3" t="s">
        <v>621</v>
      </c>
      <c r="AH151" s="3" t="s">
        <v>621</v>
      </c>
      <c r="AI151" s="3" t="s">
        <v>621</v>
      </c>
      <c r="AM151" s="20">
        <f t="shared" si="6"/>
        <v>4.5209999999999999</v>
      </c>
      <c r="AN151" s="20">
        <f t="shared" si="7"/>
        <v>4.0830000000000002</v>
      </c>
      <c r="AO151" s="21">
        <f t="shared" si="8"/>
        <v>0.90311877903118787</v>
      </c>
    </row>
    <row r="152" spans="1:41" ht="15" customHeight="1" x14ac:dyDescent="0.35">
      <c r="A152" s="3" t="s">
        <v>175</v>
      </c>
      <c r="B152" s="3" t="s">
        <v>176</v>
      </c>
      <c r="C152" s="3">
        <v>2013</v>
      </c>
      <c r="D152" s="3">
        <v>5.4</v>
      </c>
      <c r="E152" s="3">
        <v>5.5</v>
      </c>
      <c r="F152" s="3" t="s">
        <v>621</v>
      </c>
      <c r="G152" s="3" t="s">
        <v>621</v>
      </c>
      <c r="H152" s="3" t="s">
        <v>621</v>
      </c>
      <c r="I152" s="3" t="s">
        <v>621</v>
      </c>
      <c r="J152" s="3" t="s">
        <v>621</v>
      </c>
      <c r="K152" s="3" t="s">
        <v>621</v>
      </c>
      <c r="L152" s="3" t="s">
        <v>622</v>
      </c>
      <c r="M152" s="3" t="s">
        <v>621</v>
      </c>
      <c r="N152" s="3" t="s">
        <v>621</v>
      </c>
      <c r="O152" s="3" t="s">
        <v>621</v>
      </c>
      <c r="P152" s="3" t="s">
        <v>621</v>
      </c>
      <c r="Q152" s="3" t="s">
        <v>621</v>
      </c>
      <c r="R152" s="3" t="s">
        <v>621</v>
      </c>
      <c r="S152" s="3" t="s">
        <v>621</v>
      </c>
      <c r="T152" s="3">
        <v>5.5</v>
      </c>
      <c r="U152" s="3" t="s">
        <v>621</v>
      </c>
      <c r="V152" s="3" t="s">
        <v>621</v>
      </c>
      <c r="W152" s="3" t="s">
        <v>621</v>
      </c>
      <c r="X152" s="3" t="s">
        <v>621</v>
      </c>
      <c r="Y152" s="3" t="s">
        <v>621</v>
      </c>
      <c r="Z152" s="3" t="s">
        <v>621</v>
      </c>
      <c r="AA152" s="3" t="s">
        <v>621</v>
      </c>
      <c r="AB152" s="3" t="s">
        <v>621</v>
      </c>
      <c r="AC152" s="3" t="s">
        <v>621</v>
      </c>
      <c r="AD152" s="3" t="s">
        <v>621</v>
      </c>
      <c r="AE152" s="3" t="s">
        <v>621</v>
      </c>
      <c r="AF152" s="3" t="s">
        <v>622</v>
      </c>
      <c r="AG152" s="3" t="s">
        <v>621</v>
      </c>
      <c r="AH152" s="3" t="s">
        <v>621</v>
      </c>
      <c r="AI152" s="3" t="s">
        <v>621</v>
      </c>
      <c r="AM152" s="20">
        <f t="shared" si="6"/>
        <v>5.5</v>
      </c>
      <c r="AN152" s="20">
        <f t="shared" si="7"/>
        <v>5.4</v>
      </c>
      <c r="AO152" s="21">
        <f t="shared" si="8"/>
        <v>0.98181818181818192</v>
      </c>
    </row>
    <row r="153" spans="1:41" ht="15" customHeight="1" x14ac:dyDescent="0.35">
      <c r="A153" s="3" t="s">
        <v>175</v>
      </c>
      <c r="B153" s="3" t="s">
        <v>177</v>
      </c>
      <c r="C153" s="3">
        <v>2013</v>
      </c>
      <c r="D153" s="3">
        <v>23.542000000000002</v>
      </c>
      <c r="E153" s="3">
        <v>25.736000000000001</v>
      </c>
      <c r="F153" s="3" t="s">
        <v>621</v>
      </c>
      <c r="G153" s="3">
        <v>4.968</v>
      </c>
      <c r="H153" s="3" t="s">
        <v>621</v>
      </c>
      <c r="I153" s="3" t="s">
        <v>621</v>
      </c>
      <c r="J153" s="3">
        <v>4.319</v>
      </c>
      <c r="K153" s="3" t="s">
        <v>621</v>
      </c>
      <c r="L153" s="3" t="s">
        <v>969</v>
      </c>
      <c r="M153" s="3" t="s">
        <v>621</v>
      </c>
      <c r="N153" s="3" t="s">
        <v>621</v>
      </c>
      <c r="O153" s="3" t="s">
        <v>621</v>
      </c>
      <c r="P153" s="3" t="s">
        <v>621</v>
      </c>
      <c r="Q153" s="3" t="s">
        <v>621</v>
      </c>
      <c r="R153" s="3" t="s">
        <v>621</v>
      </c>
      <c r="S153" s="3" t="s">
        <v>621</v>
      </c>
      <c r="T153" s="3">
        <v>15.763</v>
      </c>
      <c r="U153" s="3" t="s">
        <v>621</v>
      </c>
      <c r="V153" s="3" t="s">
        <v>621</v>
      </c>
      <c r="W153" s="3" t="s">
        <v>621</v>
      </c>
      <c r="X153" s="3" t="s">
        <v>621</v>
      </c>
      <c r="Y153" s="3" t="s">
        <v>621</v>
      </c>
      <c r="Z153" s="3" t="s">
        <v>621</v>
      </c>
      <c r="AA153" s="3" t="s">
        <v>621</v>
      </c>
      <c r="AB153" s="3" t="s">
        <v>621</v>
      </c>
      <c r="AC153" s="3">
        <v>0.68600000000000005</v>
      </c>
      <c r="AD153" s="3" t="s">
        <v>621</v>
      </c>
      <c r="AE153" s="3" t="s">
        <v>621</v>
      </c>
      <c r="AF153" s="3" t="s">
        <v>622</v>
      </c>
      <c r="AG153" s="3" t="s">
        <v>621</v>
      </c>
      <c r="AH153" s="3" t="s">
        <v>621</v>
      </c>
      <c r="AI153" s="3" t="s">
        <v>621</v>
      </c>
      <c r="AM153" s="20">
        <f t="shared" si="6"/>
        <v>25.735999999999997</v>
      </c>
      <c r="AN153" s="20">
        <f t="shared" si="7"/>
        <v>23.542000000000002</v>
      </c>
      <c r="AO153" s="21">
        <f t="shared" si="8"/>
        <v>0.91474976686353759</v>
      </c>
    </row>
    <row r="154" spans="1:41" ht="15" customHeight="1" x14ac:dyDescent="0.35">
      <c r="A154" s="3" t="s">
        <v>175</v>
      </c>
      <c r="B154" s="3" t="s">
        <v>178</v>
      </c>
      <c r="C154" s="3">
        <v>2013</v>
      </c>
      <c r="D154" s="3">
        <v>5.5359999999999996</v>
      </c>
      <c r="E154" s="3">
        <v>5.59</v>
      </c>
      <c r="F154" s="3" t="s">
        <v>621</v>
      </c>
      <c r="G154" s="3">
        <v>4.7E-2</v>
      </c>
      <c r="H154" s="3" t="s">
        <v>621</v>
      </c>
      <c r="I154" s="3" t="s">
        <v>621</v>
      </c>
      <c r="J154" s="3" t="s">
        <v>621</v>
      </c>
      <c r="K154" s="3" t="s">
        <v>621</v>
      </c>
      <c r="L154" s="3" t="s">
        <v>622</v>
      </c>
      <c r="M154" s="3" t="s">
        <v>621</v>
      </c>
      <c r="N154" s="3" t="s">
        <v>621</v>
      </c>
      <c r="O154" s="3" t="s">
        <v>621</v>
      </c>
      <c r="P154" s="3" t="s">
        <v>621</v>
      </c>
      <c r="Q154" s="3" t="s">
        <v>621</v>
      </c>
      <c r="R154" s="3" t="s">
        <v>621</v>
      </c>
      <c r="S154" s="3" t="s">
        <v>621</v>
      </c>
      <c r="T154" s="3">
        <v>5.5430000000000001</v>
      </c>
      <c r="U154" s="3" t="s">
        <v>621</v>
      </c>
      <c r="V154" s="3" t="s">
        <v>621</v>
      </c>
      <c r="W154" s="3" t="s">
        <v>621</v>
      </c>
      <c r="X154" s="3" t="s">
        <v>621</v>
      </c>
      <c r="Y154" s="3" t="s">
        <v>621</v>
      </c>
      <c r="Z154" s="3" t="s">
        <v>621</v>
      </c>
      <c r="AA154" s="3" t="s">
        <v>621</v>
      </c>
      <c r="AB154" s="3" t="s">
        <v>621</v>
      </c>
      <c r="AC154" s="3" t="s">
        <v>621</v>
      </c>
      <c r="AD154" s="3" t="s">
        <v>621</v>
      </c>
      <c r="AE154" s="3" t="s">
        <v>621</v>
      </c>
      <c r="AF154" s="3" t="s">
        <v>622</v>
      </c>
      <c r="AG154" s="3" t="s">
        <v>621</v>
      </c>
      <c r="AH154" s="3" t="s">
        <v>621</v>
      </c>
      <c r="AI154" s="3" t="s">
        <v>621</v>
      </c>
      <c r="AM154" s="20">
        <f t="shared" si="6"/>
        <v>5.59</v>
      </c>
      <c r="AN154" s="20">
        <f t="shared" si="7"/>
        <v>5.5359999999999996</v>
      </c>
      <c r="AO154" s="21">
        <f t="shared" si="8"/>
        <v>0.99033989266547406</v>
      </c>
    </row>
    <row r="155" spans="1:41" ht="15" customHeight="1" x14ac:dyDescent="0.35">
      <c r="A155" s="3" t="s">
        <v>175</v>
      </c>
      <c r="B155" s="3" t="s">
        <v>179</v>
      </c>
      <c r="C155" s="3">
        <v>2013</v>
      </c>
      <c r="D155" s="3">
        <v>5.9850000000000003</v>
      </c>
      <c r="E155" s="3">
        <v>6.3390000000000004</v>
      </c>
      <c r="F155" s="3" t="s">
        <v>621</v>
      </c>
      <c r="G155" s="3">
        <v>0.27700000000000002</v>
      </c>
      <c r="H155" s="3" t="s">
        <v>621</v>
      </c>
      <c r="I155" s="3" t="s">
        <v>621</v>
      </c>
      <c r="J155" s="3" t="s">
        <v>621</v>
      </c>
      <c r="K155" s="3" t="s">
        <v>621</v>
      </c>
      <c r="L155" s="3" t="s">
        <v>622</v>
      </c>
      <c r="M155" s="3" t="s">
        <v>621</v>
      </c>
      <c r="N155" s="3" t="s">
        <v>621</v>
      </c>
      <c r="O155" s="3" t="s">
        <v>621</v>
      </c>
      <c r="P155" s="3" t="s">
        <v>621</v>
      </c>
      <c r="Q155" s="3" t="s">
        <v>621</v>
      </c>
      <c r="R155" s="3" t="s">
        <v>621</v>
      </c>
      <c r="S155" s="3" t="s">
        <v>621</v>
      </c>
      <c r="T155" s="3">
        <v>6.0620000000000003</v>
      </c>
      <c r="U155" s="3" t="s">
        <v>621</v>
      </c>
      <c r="V155" s="3" t="s">
        <v>621</v>
      </c>
      <c r="W155" s="3" t="s">
        <v>621</v>
      </c>
      <c r="X155" s="3" t="s">
        <v>621</v>
      </c>
      <c r="Y155" s="3" t="s">
        <v>621</v>
      </c>
      <c r="Z155" s="3" t="s">
        <v>621</v>
      </c>
      <c r="AA155" s="3" t="s">
        <v>621</v>
      </c>
      <c r="AB155" s="3" t="s">
        <v>621</v>
      </c>
      <c r="AC155" s="3" t="s">
        <v>621</v>
      </c>
      <c r="AD155" s="3" t="s">
        <v>621</v>
      </c>
      <c r="AE155" s="3" t="s">
        <v>621</v>
      </c>
      <c r="AF155" s="3" t="s">
        <v>622</v>
      </c>
      <c r="AG155" s="3" t="s">
        <v>621</v>
      </c>
      <c r="AH155" s="3" t="s">
        <v>621</v>
      </c>
      <c r="AI155" s="3" t="s">
        <v>621</v>
      </c>
      <c r="AM155" s="20">
        <f t="shared" si="6"/>
        <v>6.3390000000000004</v>
      </c>
      <c r="AN155" s="20">
        <f t="shared" si="7"/>
        <v>5.9850000000000003</v>
      </c>
      <c r="AO155" s="21">
        <f t="shared" si="8"/>
        <v>0.9441552295314718</v>
      </c>
    </row>
    <row r="156" spans="1:41" ht="15" customHeight="1" x14ac:dyDescent="0.35">
      <c r="A156" s="3" t="s">
        <v>180</v>
      </c>
      <c r="B156" s="3" t="s">
        <v>181</v>
      </c>
      <c r="C156" s="3">
        <v>2013</v>
      </c>
      <c r="D156" s="3">
        <v>130.80000000000001</v>
      </c>
      <c r="E156" s="3">
        <v>145.19999999999999</v>
      </c>
      <c r="F156" s="3" t="s">
        <v>621</v>
      </c>
      <c r="G156" s="3">
        <v>21.6</v>
      </c>
      <c r="H156" s="3" t="s">
        <v>621</v>
      </c>
      <c r="I156" s="3" t="s">
        <v>621</v>
      </c>
      <c r="J156" s="3" t="s">
        <v>621</v>
      </c>
      <c r="K156" s="3" t="s">
        <v>621</v>
      </c>
      <c r="L156" s="3" t="s">
        <v>621</v>
      </c>
      <c r="M156" s="3">
        <v>50</v>
      </c>
      <c r="N156" s="3">
        <v>0</v>
      </c>
      <c r="O156" s="3">
        <v>0</v>
      </c>
      <c r="P156" s="3" t="s">
        <v>621</v>
      </c>
      <c r="Q156" s="3" t="s">
        <v>621</v>
      </c>
      <c r="R156" s="3" t="s">
        <v>621</v>
      </c>
      <c r="S156" s="3" t="s">
        <v>14</v>
      </c>
      <c r="T156" s="3" t="s">
        <v>621</v>
      </c>
      <c r="U156" s="3" t="s">
        <v>621</v>
      </c>
      <c r="V156" s="3" t="s">
        <v>621</v>
      </c>
      <c r="W156" s="3">
        <v>6.4</v>
      </c>
      <c r="X156" s="3" t="s">
        <v>621</v>
      </c>
      <c r="Y156" s="3">
        <v>0.3</v>
      </c>
      <c r="Z156" s="3" t="s">
        <v>621</v>
      </c>
      <c r="AA156" s="3" t="s">
        <v>621</v>
      </c>
      <c r="AB156" s="3">
        <v>66.900000000000006</v>
      </c>
      <c r="AC156" s="3" t="s">
        <v>621</v>
      </c>
      <c r="AD156" s="3" t="s">
        <v>621</v>
      </c>
      <c r="AE156" s="3" t="s">
        <v>621</v>
      </c>
      <c r="AF156" s="3" t="s">
        <v>621</v>
      </c>
      <c r="AG156" s="3" t="s">
        <v>621</v>
      </c>
      <c r="AH156" s="3" t="s">
        <v>621</v>
      </c>
      <c r="AI156" s="3" t="s">
        <v>621</v>
      </c>
      <c r="AM156" s="20">
        <f t="shared" si="6"/>
        <v>145.19999999999999</v>
      </c>
      <c r="AN156" s="20">
        <f t="shared" si="7"/>
        <v>130.80000000000001</v>
      </c>
      <c r="AO156" s="21">
        <f t="shared" si="8"/>
        <v>0.90082644628099184</v>
      </c>
    </row>
    <row r="157" spans="1:41" ht="15" customHeight="1" x14ac:dyDescent="0.3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H157" s="3" t="s">
        <v>622</v>
      </c>
      <c r="AI157" s="3" t="s">
        <v>622</v>
      </c>
      <c r="AM157" s="20">
        <f t="shared" si="6"/>
        <v>0</v>
      </c>
      <c r="AN157" s="20">
        <f t="shared" si="7"/>
        <v>0</v>
      </c>
      <c r="AO157" s="21" t="str">
        <f t="shared" si="8"/>
        <v/>
      </c>
    </row>
    <row r="158" spans="1:41" ht="15" customHeight="1" x14ac:dyDescent="0.35">
      <c r="A158" s="3" t="s">
        <v>184</v>
      </c>
      <c r="B158" s="3" t="s">
        <v>185</v>
      </c>
      <c r="C158" s="3">
        <v>2013</v>
      </c>
      <c r="D158" s="3">
        <v>4987.6750000000002</v>
      </c>
      <c r="E158" s="3">
        <v>4617.72</v>
      </c>
      <c r="F158" s="3">
        <v>3.6419999999999999</v>
      </c>
      <c r="G158" s="3">
        <v>25.231000000000002</v>
      </c>
      <c r="H158" s="3">
        <v>0</v>
      </c>
      <c r="I158" s="3">
        <v>80.822000000000003</v>
      </c>
      <c r="J158" s="3">
        <v>0</v>
      </c>
      <c r="K158" s="3">
        <v>0</v>
      </c>
      <c r="L158" s="3" t="s">
        <v>622</v>
      </c>
      <c r="M158" s="3">
        <v>132.28899999999999</v>
      </c>
      <c r="N158" s="3">
        <v>0</v>
      </c>
      <c r="O158" s="3">
        <v>0</v>
      </c>
      <c r="P158" s="3">
        <v>0</v>
      </c>
      <c r="Q158" s="3">
        <v>0</v>
      </c>
      <c r="R158" s="3">
        <v>6.4130000000000003</v>
      </c>
      <c r="S158" s="3" t="s">
        <v>14</v>
      </c>
      <c r="T158" s="3">
        <v>189.86199999999999</v>
      </c>
      <c r="U158" s="3">
        <v>0</v>
      </c>
      <c r="V158" s="3">
        <v>0</v>
      </c>
      <c r="W158" s="3">
        <v>0</v>
      </c>
      <c r="X158" s="3">
        <v>222.27</v>
      </c>
      <c r="Y158" s="3">
        <v>491.89699999999999</v>
      </c>
      <c r="Z158" s="3">
        <v>0</v>
      </c>
      <c r="AA158" s="3">
        <v>0</v>
      </c>
      <c r="AB158" s="3">
        <v>1251.172</v>
      </c>
      <c r="AC158" s="3">
        <v>0</v>
      </c>
      <c r="AD158" s="3">
        <v>0</v>
      </c>
      <c r="AE158" s="3">
        <v>2160.9810000000002</v>
      </c>
      <c r="AF158" s="3" t="s">
        <v>964</v>
      </c>
      <c r="AG158" s="3">
        <v>628.23</v>
      </c>
      <c r="AH158" s="3">
        <v>53.140999999999998</v>
      </c>
      <c r="AI158" s="3">
        <v>53.140999999999998</v>
      </c>
      <c r="AM158" s="20">
        <f t="shared" si="6"/>
        <v>4617.7199999999993</v>
      </c>
      <c r="AN158" s="20">
        <f t="shared" si="7"/>
        <v>4987.6750000000002</v>
      </c>
      <c r="AO158" s="21">
        <f t="shared" si="8"/>
        <v>1.0801163777795104</v>
      </c>
    </row>
    <row r="159" spans="1:41" ht="15" customHeight="1" x14ac:dyDescent="0.35">
      <c r="A159" s="3" t="s">
        <v>184</v>
      </c>
      <c r="B159" s="3" t="s">
        <v>186</v>
      </c>
      <c r="C159" s="3">
        <v>2013</v>
      </c>
      <c r="D159" s="3">
        <v>80.27</v>
      </c>
      <c r="E159" s="3">
        <v>96.037999999999997</v>
      </c>
      <c r="F159" s="3">
        <v>0</v>
      </c>
      <c r="G159" s="3">
        <v>11.414999999999999</v>
      </c>
      <c r="H159" s="3">
        <v>0</v>
      </c>
      <c r="I159" s="3">
        <v>16.664000000000001</v>
      </c>
      <c r="J159" s="3">
        <v>0</v>
      </c>
      <c r="K159" s="3">
        <v>0</v>
      </c>
      <c r="L159" s="3" t="s">
        <v>622</v>
      </c>
      <c r="M159" s="3">
        <v>0</v>
      </c>
      <c r="N159" s="3">
        <v>0</v>
      </c>
      <c r="O159" s="3">
        <v>0</v>
      </c>
      <c r="P159" s="3">
        <v>0</v>
      </c>
      <c r="Q159" s="3">
        <v>0</v>
      </c>
      <c r="R159" s="3">
        <v>0</v>
      </c>
      <c r="S159" s="3" t="s">
        <v>14</v>
      </c>
      <c r="T159" s="3">
        <v>0</v>
      </c>
      <c r="U159" s="3">
        <v>0</v>
      </c>
      <c r="V159" s="3">
        <v>0</v>
      </c>
      <c r="W159" s="3">
        <v>0</v>
      </c>
      <c r="X159" s="3">
        <v>0</v>
      </c>
      <c r="Y159" s="3">
        <v>66.721999999999994</v>
      </c>
      <c r="Z159" s="3">
        <v>0</v>
      </c>
      <c r="AA159" s="3">
        <v>0</v>
      </c>
      <c r="AB159" s="3">
        <v>0</v>
      </c>
      <c r="AC159" s="3">
        <v>1.2370000000000001</v>
      </c>
      <c r="AD159" s="3">
        <v>0</v>
      </c>
      <c r="AE159" s="3">
        <v>0</v>
      </c>
      <c r="AF159" s="3" t="s">
        <v>622</v>
      </c>
      <c r="AG159" s="3">
        <v>0</v>
      </c>
      <c r="AH159" s="3">
        <v>0</v>
      </c>
      <c r="AI159" s="3">
        <v>0</v>
      </c>
      <c r="AM159" s="20">
        <f t="shared" si="6"/>
        <v>96.037999999999982</v>
      </c>
      <c r="AN159" s="20">
        <f t="shared" si="7"/>
        <v>80.27</v>
      </c>
      <c r="AO159" s="21">
        <f t="shared" si="8"/>
        <v>0.83581498989983138</v>
      </c>
    </row>
    <row r="160" spans="1:41" ht="15" customHeight="1" x14ac:dyDescent="0.3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H160" s="3" t="s">
        <v>622</v>
      </c>
      <c r="AI160" s="3" t="s">
        <v>622</v>
      </c>
      <c r="AM160" s="20">
        <f t="shared" si="6"/>
        <v>0</v>
      </c>
      <c r="AN160" s="20">
        <f t="shared" si="7"/>
        <v>0</v>
      </c>
      <c r="AO160" s="21" t="str">
        <f t="shared" si="8"/>
        <v/>
      </c>
    </row>
    <row r="161" spans="1:42" ht="15" customHeight="1" x14ac:dyDescent="0.3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H161" s="3" t="s">
        <v>622</v>
      </c>
      <c r="AI161" s="3" t="s">
        <v>622</v>
      </c>
      <c r="AM161" s="20">
        <f t="shared" si="6"/>
        <v>0</v>
      </c>
      <c r="AN161" s="20">
        <f t="shared" si="7"/>
        <v>0</v>
      </c>
      <c r="AO161" s="21" t="str">
        <f t="shared" si="8"/>
        <v/>
      </c>
    </row>
    <row r="162" spans="1:42" ht="15" customHeight="1" x14ac:dyDescent="0.3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H162" s="3" t="s">
        <v>622</v>
      </c>
      <c r="AI162" s="3" t="s">
        <v>622</v>
      </c>
      <c r="AM162" s="20">
        <f t="shared" si="6"/>
        <v>0</v>
      </c>
      <c r="AN162" s="20">
        <f t="shared" si="7"/>
        <v>0</v>
      </c>
      <c r="AO162" s="21" t="str">
        <f t="shared" si="8"/>
        <v/>
      </c>
    </row>
    <row r="163" spans="1:42" ht="15" customHeight="1" x14ac:dyDescent="0.3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H163" s="3" t="s">
        <v>622</v>
      </c>
      <c r="AI163" s="3" t="s">
        <v>622</v>
      </c>
      <c r="AM163" s="20">
        <f t="shared" si="6"/>
        <v>0</v>
      </c>
      <c r="AN163" s="20">
        <f t="shared" si="7"/>
        <v>0</v>
      </c>
      <c r="AO163" s="21" t="str">
        <f t="shared" si="8"/>
        <v/>
      </c>
    </row>
    <row r="164" spans="1:42" ht="15" customHeight="1" x14ac:dyDescent="0.3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H164" s="3" t="s">
        <v>622</v>
      </c>
      <c r="AI164" s="3" t="s">
        <v>622</v>
      </c>
      <c r="AM164" s="20">
        <f t="shared" si="6"/>
        <v>0</v>
      </c>
      <c r="AN164" s="20">
        <f t="shared" si="7"/>
        <v>0</v>
      </c>
      <c r="AO164" s="21" t="str">
        <f t="shared" si="8"/>
        <v/>
      </c>
    </row>
    <row r="165" spans="1:42" ht="15" customHeight="1" x14ac:dyDescent="0.3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H165" s="3" t="s">
        <v>622</v>
      </c>
      <c r="AI165" s="3" t="s">
        <v>622</v>
      </c>
      <c r="AM165" s="20">
        <f t="shared" si="6"/>
        <v>0</v>
      </c>
      <c r="AN165" s="20">
        <f t="shared" si="7"/>
        <v>0</v>
      </c>
      <c r="AO165" s="21" t="str">
        <f t="shared" si="8"/>
        <v/>
      </c>
    </row>
    <row r="166" spans="1:42" ht="15" customHeight="1" x14ac:dyDescent="0.3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H166" s="3" t="s">
        <v>622</v>
      </c>
      <c r="AI166" s="3" t="s">
        <v>622</v>
      </c>
      <c r="AM166" s="20">
        <f t="shared" si="6"/>
        <v>0</v>
      </c>
      <c r="AN166" s="20">
        <f t="shared" si="7"/>
        <v>0</v>
      </c>
      <c r="AO166" s="21" t="str">
        <f t="shared" si="8"/>
        <v/>
      </c>
    </row>
    <row r="167" spans="1:42" ht="15" customHeight="1" x14ac:dyDescent="0.3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H167" s="3" t="s">
        <v>622</v>
      </c>
      <c r="AI167" s="3" t="s">
        <v>622</v>
      </c>
      <c r="AM167" s="20">
        <f t="shared" si="6"/>
        <v>0</v>
      </c>
      <c r="AN167" s="20">
        <f t="shared" si="7"/>
        <v>0</v>
      </c>
      <c r="AO167" s="21" t="str">
        <f t="shared" si="8"/>
        <v/>
      </c>
    </row>
    <row r="168" spans="1:42" ht="15" customHeight="1" x14ac:dyDescent="0.35">
      <c r="A168" s="3" t="s">
        <v>196</v>
      </c>
      <c r="B168" s="3" t="s">
        <v>197</v>
      </c>
      <c r="C168" s="3">
        <v>2013</v>
      </c>
      <c r="D168" s="3">
        <v>20.940999999999999</v>
      </c>
      <c r="E168" s="3">
        <v>23.07</v>
      </c>
      <c r="F168" s="3" t="s">
        <v>621</v>
      </c>
      <c r="G168" s="3">
        <v>1.8</v>
      </c>
      <c r="H168" s="3" t="s">
        <v>621</v>
      </c>
      <c r="I168" s="3" t="s">
        <v>621</v>
      </c>
      <c r="J168" s="3" t="s">
        <v>621</v>
      </c>
      <c r="K168" s="3" t="s">
        <v>621</v>
      </c>
      <c r="L168" s="3" t="s">
        <v>622</v>
      </c>
      <c r="M168" s="3" t="s">
        <v>621</v>
      </c>
      <c r="N168" s="3" t="s">
        <v>621</v>
      </c>
      <c r="O168" s="3">
        <v>2</v>
      </c>
      <c r="P168" s="3" t="s">
        <v>621</v>
      </c>
      <c r="Q168" s="3" t="s">
        <v>621</v>
      </c>
      <c r="R168" s="3" t="s">
        <v>621</v>
      </c>
      <c r="S168" s="3" t="s">
        <v>621</v>
      </c>
      <c r="T168" s="3">
        <v>17.760000000000002</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H168" s="3">
        <v>1.51</v>
      </c>
      <c r="AI168" s="3">
        <v>1.51</v>
      </c>
      <c r="AM168" s="20">
        <f t="shared" si="6"/>
        <v>23.070000000000004</v>
      </c>
      <c r="AN168" s="20">
        <f t="shared" si="7"/>
        <v>20.940999999999999</v>
      </c>
      <c r="AO168" s="21">
        <f t="shared" si="8"/>
        <v>0.90771564802774141</v>
      </c>
    </row>
    <row r="169" spans="1:42" ht="15" customHeight="1" x14ac:dyDescent="0.3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H169" s="3" t="s">
        <v>622</v>
      </c>
      <c r="AI169" s="3" t="s">
        <v>622</v>
      </c>
      <c r="AM169" s="20">
        <f t="shared" si="6"/>
        <v>0</v>
      </c>
      <c r="AN169" s="20">
        <f t="shared" si="7"/>
        <v>0</v>
      </c>
      <c r="AO169" s="21" t="str">
        <f t="shared" si="8"/>
        <v/>
      </c>
    </row>
    <row r="170" spans="1:42" ht="15" customHeight="1" x14ac:dyDescent="0.35">
      <c r="A170" s="3" t="s">
        <v>196</v>
      </c>
      <c r="B170" s="3" t="s">
        <v>199</v>
      </c>
      <c r="C170" s="3">
        <v>2013</v>
      </c>
      <c r="D170" s="3" t="s">
        <v>621</v>
      </c>
      <c r="E170" s="3" t="s">
        <v>621</v>
      </c>
      <c r="F170" s="3" t="s">
        <v>621</v>
      </c>
      <c r="G170" s="3" t="s">
        <v>621</v>
      </c>
      <c r="H170" s="3" t="s">
        <v>621</v>
      </c>
      <c r="I170" s="3" t="s">
        <v>621</v>
      </c>
      <c r="J170" s="3" t="s">
        <v>621</v>
      </c>
      <c r="K170" s="3" t="s">
        <v>621</v>
      </c>
      <c r="L170" s="3" t="s">
        <v>622</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H170" s="3" t="s">
        <v>621</v>
      </c>
      <c r="AI170" s="3" t="s">
        <v>621</v>
      </c>
      <c r="AM170" s="20">
        <f t="shared" si="6"/>
        <v>0</v>
      </c>
      <c r="AN170" s="20">
        <f t="shared" si="7"/>
        <v>0</v>
      </c>
      <c r="AO170" s="21" t="str">
        <f t="shared" si="8"/>
        <v/>
      </c>
    </row>
    <row r="171" spans="1:42" ht="15" customHeight="1" x14ac:dyDescent="0.35">
      <c r="A171" s="3" t="s">
        <v>196</v>
      </c>
      <c r="B171" s="3" t="s">
        <v>200</v>
      </c>
      <c r="C171" s="3">
        <v>2013</v>
      </c>
      <c r="D171" s="3">
        <v>2.41</v>
      </c>
      <c r="E171" s="3">
        <v>2.456</v>
      </c>
      <c r="F171" s="3" t="s">
        <v>621</v>
      </c>
      <c r="G171" s="3" t="s">
        <v>621</v>
      </c>
      <c r="H171" s="3" t="s">
        <v>621</v>
      </c>
      <c r="I171" s="3" t="s">
        <v>621</v>
      </c>
      <c r="J171" s="3" t="s">
        <v>621</v>
      </c>
      <c r="K171" s="3" t="s">
        <v>621</v>
      </c>
      <c r="L171" s="3" t="s">
        <v>622</v>
      </c>
      <c r="M171" s="3" t="s">
        <v>621</v>
      </c>
      <c r="N171" s="3" t="s">
        <v>621</v>
      </c>
      <c r="O171" s="3" t="s">
        <v>621</v>
      </c>
      <c r="P171" s="3" t="s">
        <v>621</v>
      </c>
      <c r="Q171" s="3" t="s">
        <v>621</v>
      </c>
      <c r="R171" s="3" t="s">
        <v>621</v>
      </c>
      <c r="S171" s="3" t="s">
        <v>621</v>
      </c>
      <c r="T171" s="3" t="s">
        <v>621</v>
      </c>
      <c r="U171" s="3">
        <v>2.41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H171" s="3">
        <v>4.5999999999999999E-2</v>
      </c>
      <c r="AI171" s="3">
        <v>4.5999999999999999E-2</v>
      </c>
      <c r="AM171" s="20">
        <f t="shared" si="6"/>
        <v>2.456</v>
      </c>
      <c r="AN171" s="20">
        <f t="shared" si="7"/>
        <v>2.41</v>
      </c>
      <c r="AO171" s="21">
        <f t="shared" si="8"/>
        <v>0.98127035830618903</v>
      </c>
    </row>
    <row r="172" spans="1:42" ht="15" customHeight="1" x14ac:dyDescent="0.35">
      <c r="A172" s="3" t="s">
        <v>201</v>
      </c>
      <c r="B172" s="3" t="s">
        <v>202</v>
      </c>
      <c r="C172" s="3">
        <v>2013</v>
      </c>
      <c r="D172" s="3">
        <v>13.98</v>
      </c>
      <c r="E172" s="3">
        <v>13.98</v>
      </c>
      <c r="F172" s="3" t="s">
        <v>621</v>
      </c>
      <c r="G172" s="3">
        <v>0.25</v>
      </c>
      <c r="H172" s="3" t="s">
        <v>621</v>
      </c>
      <c r="I172" s="3" t="s">
        <v>621</v>
      </c>
      <c r="J172" s="3" t="s">
        <v>621</v>
      </c>
      <c r="K172" s="3" t="s">
        <v>621</v>
      </c>
      <c r="L172" s="3" t="s">
        <v>661</v>
      </c>
      <c r="M172" s="3">
        <v>13.73</v>
      </c>
      <c r="N172" s="3" t="s">
        <v>621</v>
      </c>
      <c r="O172" s="3" t="s">
        <v>621</v>
      </c>
      <c r="P172" s="3" t="s">
        <v>621</v>
      </c>
      <c r="Q172" s="3" t="s">
        <v>621</v>
      </c>
      <c r="R172" s="3" t="s">
        <v>621</v>
      </c>
      <c r="S172" s="3" t="s">
        <v>14</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H172" s="3" t="s">
        <v>621</v>
      </c>
      <c r="AI172" s="3" t="s">
        <v>621</v>
      </c>
      <c r="AM172" s="20">
        <f t="shared" si="6"/>
        <v>13.98</v>
      </c>
      <c r="AN172" s="20">
        <f t="shared" si="7"/>
        <v>13.98</v>
      </c>
      <c r="AO172" s="21">
        <f t="shared" si="8"/>
        <v>1</v>
      </c>
    </row>
    <row r="173" spans="1:42" ht="15" customHeight="1" x14ac:dyDescent="0.35">
      <c r="A173" s="3" t="s">
        <v>201</v>
      </c>
      <c r="B173" s="3" t="s">
        <v>203</v>
      </c>
      <c r="C173" s="3">
        <v>2013</v>
      </c>
      <c r="D173" s="3">
        <v>0.12</v>
      </c>
      <c r="E173" s="3">
        <v>0.11</v>
      </c>
      <c r="F173" s="3" t="s">
        <v>621</v>
      </c>
      <c r="G173" s="3">
        <v>0.05</v>
      </c>
      <c r="H173" s="3" t="s">
        <v>621</v>
      </c>
      <c r="I173" s="3" t="s">
        <v>621</v>
      </c>
      <c r="J173" s="3" t="s">
        <v>621</v>
      </c>
      <c r="K173" s="3" t="s">
        <v>621</v>
      </c>
      <c r="L173" s="3" t="s">
        <v>661</v>
      </c>
      <c r="M173" s="3" t="s">
        <v>621</v>
      </c>
      <c r="N173" s="3" t="s">
        <v>621</v>
      </c>
      <c r="O173" s="3">
        <v>0.06</v>
      </c>
      <c r="P173" s="3" t="s">
        <v>621</v>
      </c>
      <c r="Q173" s="3" t="s">
        <v>621</v>
      </c>
      <c r="R173" s="3" t="s">
        <v>621</v>
      </c>
      <c r="S173" s="3" t="s">
        <v>14</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H173" s="3" t="s">
        <v>621</v>
      </c>
      <c r="AI173" s="3" t="s">
        <v>621</v>
      </c>
      <c r="AM173" s="20">
        <f t="shared" si="6"/>
        <v>0.11</v>
      </c>
      <c r="AN173" s="20">
        <f t="shared" si="7"/>
        <v>0.12</v>
      </c>
      <c r="AO173" s="21">
        <f t="shared" si="8"/>
        <v>1.0909090909090908</v>
      </c>
    </row>
    <row r="174" spans="1:42" ht="15" customHeight="1" x14ac:dyDescent="0.35">
      <c r="A174" s="3" t="s">
        <v>201</v>
      </c>
      <c r="B174" s="3" t="s">
        <v>204</v>
      </c>
      <c r="C174" s="3">
        <v>2013</v>
      </c>
      <c r="D174" s="3">
        <v>19.3</v>
      </c>
      <c r="E174" s="3">
        <v>5.64</v>
      </c>
      <c r="F174" s="3" t="s">
        <v>621</v>
      </c>
      <c r="G174" s="3">
        <v>0.78</v>
      </c>
      <c r="H174" s="3" t="s">
        <v>621</v>
      </c>
      <c r="I174" s="3">
        <v>4.8600000000000003</v>
      </c>
      <c r="J174" s="3" t="s">
        <v>621</v>
      </c>
      <c r="K174" s="3" t="s">
        <v>621</v>
      </c>
      <c r="L174" s="3" t="s">
        <v>661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H174" s="3" t="s">
        <v>621</v>
      </c>
      <c r="AI174" s="3" t="s">
        <v>621</v>
      </c>
      <c r="AM174" s="20">
        <f t="shared" si="6"/>
        <v>5.6400000000000006</v>
      </c>
      <c r="AN174" s="20">
        <f t="shared" si="7"/>
        <v>19.3</v>
      </c>
      <c r="AO174" s="21">
        <f t="shared" si="8"/>
        <v>3.4219858156028367</v>
      </c>
      <c r="AP174" s="22" t="s">
        <v>1083</v>
      </c>
    </row>
    <row r="175" spans="1:42" ht="15" customHeight="1" x14ac:dyDescent="0.35">
      <c r="A175" s="3" t="s">
        <v>201</v>
      </c>
      <c r="B175" s="3" t="s">
        <v>205</v>
      </c>
      <c r="C175" s="3">
        <v>2013</v>
      </c>
      <c r="D175" s="3">
        <v>119.9</v>
      </c>
      <c r="E175" s="3">
        <v>120.35</v>
      </c>
      <c r="F175" s="3" t="s">
        <v>621</v>
      </c>
      <c r="G175" s="3">
        <v>0</v>
      </c>
      <c r="H175" s="3">
        <v>0</v>
      </c>
      <c r="I175" s="3">
        <v>0</v>
      </c>
      <c r="J175" s="3">
        <v>0</v>
      </c>
      <c r="K175" s="3">
        <v>0</v>
      </c>
      <c r="L175" s="3" t="s">
        <v>661</v>
      </c>
      <c r="M175" s="3">
        <v>78.650000000000006</v>
      </c>
      <c r="N175" s="3">
        <v>0</v>
      </c>
      <c r="O175" s="3">
        <v>0</v>
      </c>
      <c r="P175" s="3">
        <v>0</v>
      </c>
      <c r="Q175" s="3">
        <v>0</v>
      </c>
      <c r="R175" s="3">
        <v>0</v>
      </c>
      <c r="S175" s="3" t="s">
        <v>14</v>
      </c>
      <c r="T175" s="3" t="s">
        <v>621</v>
      </c>
      <c r="U175" s="3" t="s">
        <v>621</v>
      </c>
      <c r="V175" s="3" t="s">
        <v>621</v>
      </c>
      <c r="W175" s="3" t="s">
        <v>621</v>
      </c>
      <c r="X175" s="3">
        <v>0</v>
      </c>
      <c r="Y175" s="3">
        <v>7.59</v>
      </c>
      <c r="Z175" s="3" t="s">
        <v>621</v>
      </c>
      <c r="AA175" s="3" t="s">
        <v>621</v>
      </c>
      <c r="AB175" s="3" t="s">
        <v>621</v>
      </c>
      <c r="AC175" s="3">
        <v>4.5999999999999996</v>
      </c>
      <c r="AD175" s="3">
        <v>0</v>
      </c>
      <c r="AE175" s="3">
        <v>29.5</v>
      </c>
      <c r="AF175" s="3" t="s">
        <v>966</v>
      </c>
      <c r="AG175" s="3">
        <v>12.4</v>
      </c>
      <c r="AH175" s="3">
        <v>0.01</v>
      </c>
      <c r="AI175" s="3">
        <v>0.01</v>
      </c>
      <c r="AM175" s="20">
        <f t="shared" si="6"/>
        <v>120.35000000000001</v>
      </c>
      <c r="AN175" s="20">
        <f t="shared" si="7"/>
        <v>119.9</v>
      </c>
      <c r="AO175" s="21">
        <f t="shared" si="8"/>
        <v>0.99626090569173242</v>
      </c>
    </row>
    <row r="176" spans="1:42" ht="15" customHeight="1" x14ac:dyDescent="0.35">
      <c r="A176" s="3" t="s">
        <v>206</v>
      </c>
      <c r="B176" s="3" t="s">
        <v>207</v>
      </c>
      <c r="C176" s="3">
        <v>2013</v>
      </c>
      <c r="D176" s="3">
        <v>5.3</v>
      </c>
      <c r="E176" s="3">
        <v>7</v>
      </c>
      <c r="F176" s="3" t="s">
        <v>621</v>
      </c>
      <c r="G176" s="3">
        <v>1.2</v>
      </c>
      <c r="H176" s="3" t="s">
        <v>621</v>
      </c>
      <c r="I176" s="3">
        <v>1.1000000000000001</v>
      </c>
      <c r="J176" s="3" t="s">
        <v>621</v>
      </c>
      <c r="K176" s="3" t="s">
        <v>621</v>
      </c>
      <c r="L176" s="3" t="s">
        <v>622</v>
      </c>
      <c r="M176" s="3" t="s">
        <v>621</v>
      </c>
      <c r="N176" s="3" t="s">
        <v>621</v>
      </c>
      <c r="O176" s="3" t="s">
        <v>621</v>
      </c>
      <c r="P176" s="3" t="s">
        <v>621</v>
      </c>
      <c r="Q176" s="3" t="s">
        <v>621</v>
      </c>
      <c r="R176" s="3" t="s">
        <v>621</v>
      </c>
      <c r="S176" s="3" t="s">
        <v>14</v>
      </c>
      <c r="T176" s="3">
        <v>4.7</v>
      </c>
      <c r="U176" s="3" t="s">
        <v>621</v>
      </c>
      <c r="V176" s="3" t="s">
        <v>621</v>
      </c>
      <c r="W176" s="3" t="s">
        <v>621</v>
      </c>
      <c r="X176" s="3" t="s">
        <v>621</v>
      </c>
      <c r="Y176" s="3" t="s">
        <v>621</v>
      </c>
      <c r="Z176" s="3" t="s">
        <v>621</v>
      </c>
      <c r="AA176" s="3" t="s">
        <v>621</v>
      </c>
      <c r="AB176" s="3" t="s">
        <v>621</v>
      </c>
      <c r="AC176" s="3" t="s">
        <v>621</v>
      </c>
      <c r="AD176" s="3" t="s">
        <v>621</v>
      </c>
      <c r="AE176" s="3" t="s">
        <v>621</v>
      </c>
      <c r="AF176" s="3" t="s">
        <v>622</v>
      </c>
      <c r="AG176" s="3" t="s">
        <v>621</v>
      </c>
      <c r="AH176" s="3" t="s">
        <v>621</v>
      </c>
      <c r="AI176" s="3" t="s">
        <v>621</v>
      </c>
      <c r="AM176" s="20">
        <f t="shared" si="6"/>
        <v>7</v>
      </c>
      <c r="AN176" s="20">
        <f t="shared" si="7"/>
        <v>5.3</v>
      </c>
      <c r="AO176" s="21">
        <f t="shared" si="8"/>
        <v>0.75714285714285712</v>
      </c>
    </row>
    <row r="177" spans="1:42" ht="15" customHeight="1" x14ac:dyDescent="0.35">
      <c r="A177" s="3" t="s">
        <v>208</v>
      </c>
      <c r="B177" s="3" t="s">
        <v>209</v>
      </c>
      <c r="C177" s="3">
        <v>2013</v>
      </c>
      <c r="D177" s="3">
        <v>1.2</v>
      </c>
      <c r="E177" s="3">
        <v>1.2</v>
      </c>
      <c r="F177" s="3" t="s">
        <v>621</v>
      </c>
      <c r="G177" s="3">
        <v>0.9</v>
      </c>
      <c r="H177" s="3" t="s">
        <v>621</v>
      </c>
      <c r="I177" s="3" t="s">
        <v>621</v>
      </c>
      <c r="J177" s="3" t="s">
        <v>621</v>
      </c>
      <c r="K177" s="3" t="s">
        <v>621</v>
      </c>
      <c r="L177" s="3" t="s">
        <v>622</v>
      </c>
      <c r="M177" s="3" t="s">
        <v>621</v>
      </c>
      <c r="N177" s="3" t="s">
        <v>621</v>
      </c>
      <c r="O177" s="3" t="s">
        <v>621</v>
      </c>
      <c r="P177" s="3" t="s">
        <v>621</v>
      </c>
      <c r="Q177" s="3" t="s">
        <v>621</v>
      </c>
      <c r="R177" s="3" t="s">
        <v>621</v>
      </c>
      <c r="S177" s="3" t="s">
        <v>622</v>
      </c>
      <c r="T177" s="3" t="s">
        <v>621</v>
      </c>
      <c r="U177" s="3" t="s">
        <v>621</v>
      </c>
      <c r="V177" s="3" t="s">
        <v>621</v>
      </c>
      <c r="W177" s="3" t="s">
        <v>621</v>
      </c>
      <c r="X177" s="3" t="s">
        <v>621</v>
      </c>
      <c r="Y177" s="3">
        <v>0.3</v>
      </c>
      <c r="Z177" s="3" t="s">
        <v>621</v>
      </c>
      <c r="AA177" s="3" t="s">
        <v>621</v>
      </c>
      <c r="AB177" s="3" t="s">
        <v>621</v>
      </c>
      <c r="AC177" s="3" t="s">
        <v>621</v>
      </c>
      <c r="AD177" s="3" t="s">
        <v>621</v>
      </c>
      <c r="AE177" s="3" t="s">
        <v>621</v>
      </c>
      <c r="AF177" s="3" t="s">
        <v>622</v>
      </c>
      <c r="AG177" s="3" t="s">
        <v>621</v>
      </c>
      <c r="AH177" s="3" t="s">
        <v>621</v>
      </c>
      <c r="AI177" s="3" t="s">
        <v>621</v>
      </c>
      <c r="AM177" s="20">
        <f t="shared" si="6"/>
        <v>1.2</v>
      </c>
      <c r="AN177" s="20">
        <f t="shared" si="7"/>
        <v>1.2</v>
      </c>
      <c r="AO177" s="21">
        <f t="shared" si="8"/>
        <v>1</v>
      </c>
    </row>
    <row r="178" spans="1:42" ht="15" customHeight="1" x14ac:dyDescent="0.35">
      <c r="A178" s="3" t="s">
        <v>210</v>
      </c>
      <c r="B178" s="3" t="s">
        <v>211</v>
      </c>
      <c r="C178" s="3">
        <v>2013</v>
      </c>
      <c r="D178" s="3">
        <v>643.4</v>
      </c>
      <c r="E178" s="3">
        <v>1036.3</v>
      </c>
      <c r="F178" s="3" t="s">
        <v>621</v>
      </c>
      <c r="G178" s="3">
        <v>2.74</v>
      </c>
      <c r="H178" s="3" t="s">
        <v>621</v>
      </c>
      <c r="I178" s="3">
        <v>10.77</v>
      </c>
      <c r="J178" s="3">
        <v>89.786000000000001</v>
      </c>
      <c r="K178" s="3" t="s">
        <v>621</v>
      </c>
      <c r="L178" s="3" t="s">
        <v>622</v>
      </c>
      <c r="M178" s="3" t="s">
        <v>621</v>
      </c>
      <c r="N178" s="3" t="s">
        <v>621</v>
      </c>
      <c r="O178" s="3" t="s">
        <v>621</v>
      </c>
      <c r="P178" s="3" t="s">
        <v>621</v>
      </c>
      <c r="Q178" s="3" t="s">
        <v>621</v>
      </c>
      <c r="R178" s="3" t="s">
        <v>621</v>
      </c>
      <c r="S178" s="3" t="s">
        <v>621</v>
      </c>
      <c r="T178" s="3">
        <v>133.9</v>
      </c>
      <c r="U178" s="3" t="s">
        <v>621</v>
      </c>
      <c r="V178" s="3" t="s">
        <v>621</v>
      </c>
      <c r="W178" s="3" t="s">
        <v>621</v>
      </c>
      <c r="X178" s="3" t="s">
        <v>621</v>
      </c>
      <c r="Y178" s="3">
        <v>4.79</v>
      </c>
      <c r="Z178" s="3" t="s">
        <v>621</v>
      </c>
      <c r="AA178" s="3" t="s">
        <v>621</v>
      </c>
      <c r="AB178" s="3" t="s">
        <v>621</v>
      </c>
      <c r="AC178" s="3" t="s">
        <v>621</v>
      </c>
      <c r="AD178" s="3">
        <v>368.13</v>
      </c>
      <c r="AE178" s="3">
        <v>425.41</v>
      </c>
      <c r="AF178" s="3" t="s">
        <v>964</v>
      </c>
      <c r="AG178" s="3">
        <v>130.08000000000001</v>
      </c>
      <c r="AH178" s="3" t="s">
        <v>621</v>
      </c>
      <c r="AI178" s="3" t="s">
        <v>621</v>
      </c>
      <c r="AM178" s="20">
        <f t="shared" si="6"/>
        <v>1035.5260000000001</v>
      </c>
      <c r="AN178" s="20">
        <f t="shared" si="7"/>
        <v>643.4</v>
      </c>
      <c r="AO178" s="21">
        <f t="shared" si="8"/>
        <v>0.6213267460208628</v>
      </c>
    </row>
    <row r="179" spans="1:42" ht="15" customHeight="1" x14ac:dyDescent="0.35">
      <c r="A179" s="3" t="s">
        <v>210</v>
      </c>
      <c r="B179" s="3" t="s">
        <v>212</v>
      </c>
      <c r="C179" s="3">
        <v>2013</v>
      </c>
      <c r="D179" s="3" t="s">
        <v>621</v>
      </c>
      <c r="E179" s="3" t="s">
        <v>621</v>
      </c>
      <c r="F179" s="3" t="s">
        <v>621</v>
      </c>
      <c r="G179" s="3" t="s">
        <v>621</v>
      </c>
      <c r="H179" s="3" t="s">
        <v>621</v>
      </c>
      <c r="I179" s="3" t="s">
        <v>621</v>
      </c>
      <c r="J179" s="3" t="s">
        <v>621</v>
      </c>
      <c r="K179" s="3" t="s">
        <v>621</v>
      </c>
      <c r="L179" s="3" t="s">
        <v>622</v>
      </c>
      <c r="M179" s="3" t="s">
        <v>621</v>
      </c>
      <c r="N179" s="3" t="s">
        <v>621</v>
      </c>
      <c r="O179" s="3" t="s">
        <v>621</v>
      </c>
      <c r="P179" s="3" t="s">
        <v>621</v>
      </c>
      <c r="Q179" s="3" t="s">
        <v>621</v>
      </c>
      <c r="R179" s="3" t="s">
        <v>621</v>
      </c>
      <c r="S179" s="3" t="s">
        <v>621</v>
      </c>
      <c r="T179" s="3" t="s">
        <v>621</v>
      </c>
      <c r="U179" s="3" t="s">
        <v>621</v>
      </c>
      <c r="V179" s="3" t="s">
        <v>621</v>
      </c>
      <c r="W179" s="3" t="s">
        <v>621</v>
      </c>
      <c r="X179" s="3" t="s">
        <v>621</v>
      </c>
      <c r="Y179" s="3" t="s">
        <v>621</v>
      </c>
      <c r="Z179" s="3" t="s">
        <v>621</v>
      </c>
      <c r="AA179" s="3" t="s">
        <v>621</v>
      </c>
      <c r="AB179" s="3" t="s">
        <v>621</v>
      </c>
      <c r="AC179" s="3" t="s">
        <v>621</v>
      </c>
      <c r="AD179" s="3" t="s">
        <v>621</v>
      </c>
      <c r="AE179" s="3" t="s">
        <v>621</v>
      </c>
      <c r="AF179" s="3" t="s">
        <v>622</v>
      </c>
      <c r="AG179" s="3" t="s">
        <v>621</v>
      </c>
      <c r="AH179" s="3" t="s">
        <v>621</v>
      </c>
      <c r="AI179" s="3" t="s">
        <v>621</v>
      </c>
      <c r="AM179" s="20">
        <f t="shared" si="6"/>
        <v>0</v>
      </c>
      <c r="AN179" s="20">
        <f t="shared" si="7"/>
        <v>0</v>
      </c>
      <c r="AO179" s="21" t="str">
        <f t="shared" si="8"/>
        <v/>
      </c>
    </row>
    <row r="180" spans="1:42" ht="15" customHeight="1" x14ac:dyDescent="0.35">
      <c r="A180" s="3" t="s">
        <v>213</v>
      </c>
      <c r="B180" s="3" t="s">
        <v>214</v>
      </c>
      <c r="C180" s="3">
        <v>2013</v>
      </c>
      <c r="D180" s="3" t="s">
        <v>621</v>
      </c>
      <c r="E180" s="3" t="s">
        <v>621</v>
      </c>
      <c r="F180" s="3" t="s">
        <v>621</v>
      </c>
      <c r="G180" s="3" t="s">
        <v>621</v>
      </c>
      <c r="H180" s="3" t="s">
        <v>621</v>
      </c>
      <c r="I180" s="3" t="s">
        <v>621</v>
      </c>
      <c r="J180" s="3" t="s">
        <v>621</v>
      </c>
      <c r="K180" s="3" t="s">
        <v>621</v>
      </c>
      <c r="L180" s="3" t="s">
        <v>622</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622</v>
      </c>
      <c r="AG180" s="3" t="s">
        <v>621</v>
      </c>
      <c r="AH180" s="3" t="s">
        <v>621</v>
      </c>
      <c r="AI180" s="3" t="s">
        <v>621</v>
      </c>
      <c r="AM180" s="20">
        <f t="shared" si="6"/>
        <v>0</v>
      </c>
      <c r="AN180" s="20">
        <f t="shared" si="7"/>
        <v>0</v>
      </c>
      <c r="AO180" s="21" t="str">
        <f t="shared" si="8"/>
        <v/>
      </c>
    </row>
    <row r="181" spans="1:42" ht="15" customHeight="1" x14ac:dyDescent="0.35">
      <c r="A181" s="3" t="s">
        <v>213</v>
      </c>
      <c r="B181" s="3" t="s">
        <v>215</v>
      </c>
      <c r="C181" s="3">
        <v>2013</v>
      </c>
      <c r="D181" s="3">
        <v>2.88</v>
      </c>
      <c r="E181" s="3">
        <v>2.88</v>
      </c>
      <c r="F181" s="3" t="s">
        <v>621</v>
      </c>
      <c r="G181" s="3">
        <v>0.24099999999999999</v>
      </c>
      <c r="H181" s="3" t="s">
        <v>621</v>
      </c>
      <c r="I181" s="3" t="s">
        <v>621</v>
      </c>
      <c r="J181" s="3" t="s">
        <v>621</v>
      </c>
      <c r="K181" s="3" t="s">
        <v>621</v>
      </c>
      <c r="L181" s="3" t="s">
        <v>622</v>
      </c>
      <c r="M181" s="3" t="s">
        <v>621</v>
      </c>
      <c r="N181" s="3" t="s">
        <v>621</v>
      </c>
      <c r="O181" s="3" t="s">
        <v>621</v>
      </c>
      <c r="P181" s="3" t="s">
        <v>621</v>
      </c>
      <c r="Q181" s="3" t="s">
        <v>621</v>
      </c>
      <c r="R181" s="3" t="s">
        <v>621</v>
      </c>
      <c r="S181" s="3" t="s">
        <v>621</v>
      </c>
      <c r="T181" s="3">
        <v>2.6389999999999998</v>
      </c>
      <c r="U181" s="3" t="s">
        <v>621</v>
      </c>
      <c r="V181" s="3" t="s">
        <v>621</v>
      </c>
      <c r="W181" s="3" t="s">
        <v>621</v>
      </c>
      <c r="X181" s="3" t="s">
        <v>621</v>
      </c>
      <c r="Y181" s="3" t="s">
        <v>621</v>
      </c>
      <c r="Z181" s="3" t="s">
        <v>621</v>
      </c>
      <c r="AA181" s="3" t="s">
        <v>621</v>
      </c>
      <c r="AB181" s="3" t="s">
        <v>621</v>
      </c>
      <c r="AC181" s="3" t="s">
        <v>621</v>
      </c>
      <c r="AD181" s="3" t="s">
        <v>621</v>
      </c>
      <c r="AE181" s="3" t="s">
        <v>621</v>
      </c>
      <c r="AF181" s="3" t="s">
        <v>622</v>
      </c>
      <c r="AG181" s="3" t="s">
        <v>621</v>
      </c>
      <c r="AH181" s="3" t="s">
        <v>621</v>
      </c>
      <c r="AI181" s="3" t="s">
        <v>621</v>
      </c>
      <c r="AM181" s="20">
        <f t="shared" si="6"/>
        <v>2.88</v>
      </c>
      <c r="AN181" s="20">
        <f t="shared" si="7"/>
        <v>2.88</v>
      </c>
      <c r="AO181" s="21">
        <f t="shared" si="8"/>
        <v>1</v>
      </c>
    </row>
    <row r="182" spans="1:42" ht="15" customHeight="1" x14ac:dyDescent="0.35">
      <c r="A182" s="3" t="s">
        <v>216</v>
      </c>
      <c r="B182" s="3" t="s">
        <v>217</v>
      </c>
      <c r="C182" s="3">
        <v>2013</v>
      </c>
      <c r="D182" s="3">
        <v>22.1</v>
      </c>
      <c r="E182" s="3">
        <v>26.9</v>
      </c>
      <c r="F182" s="3" t="s">
        <v>621</v>
      </c>
      <c r="G182" s="3">
        <v>1.4</v>
      </c>
      <c r="H182" s="3" t="s">
        <v>621</v>
      </c>
      <c r="I182" s="3" t="s">
        <v>621</v>
      </c>
      <c r="J182" s="3" t="s">
        <v>621</v>
      </c>
      <c r="K182" s="3" t="s">
        <v>621</v>
      </c>
      <c r="L182" s="3" t="s">
        <v>622</v>
      </c>
      <c r="M182" s="3" t="s">
        <v>621</v>
      </c>
      <c r="N182" s="3" t="s">
        <v>621</v>
      </c>
      <c r="O182" s="3">
        <v>25.5</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H182" s="3" t="s">
        <v>621</v>
      </c>
      <c r="AI182" s="3" t="s">
        <v>621</v>
      </c>
      <c r="AM182" s="20">
        <f t="shared" si="6"/>
        <v>26.9</v>
      </c>
      <c r="AN182" s="20">
        <f t="shared" si="7"/>
        <v>22.1</v>
      </c>
      <c r="AO182" s="21">
        <f t="shared" si="8"/>
        <v>0.82156133828996292</v>
      </c>
    </row>
    <row r="183" spans="1:42" ht="15" customHeight="1" x14ac:dyDescent="0.35">
      <c r="A183" s="3" t="s">
        <v>218</v>
      </c>
      <c r="B183" s="3" t="s">
        <v>219</v>
      </c>
      <c r="C183" s="3">
        <v>2013</v>
      </c>
      <c r="D183" s="3">
        <v>15</v>
      </c>
      <c r="E183" s="3">
        <v>18.594000000000001</v>
      </c>
      <c r="F183" s="3" t="s">
        <v>621</v>
      </c>
      <c r="G183" s="3">
        <v>0.99399999999999999</v>
      </c>
      <c r="H183" s="3" t="s">
        <v>621</v>
      </c>
      <c r="I183" s="3" t="s">
        <v>621</v>
      </c>
      <c r="J183" s="3" t="s">
        <v>621</v>
      </c>
      <c r="K183" s="3" t="s">
        <v>621</v>
      </c>
      <c r="L183" s="3" t="s">
        <v>970</v>
      </c>
      <c r="M183" s="3">
        <v>0.9</v>
      </c>
      <c r="N183" s="3">
        <v>0</v>
      </c>
      <c r="O183" s="3">
        <v>6</v>
      </c>
      <c r="P183" s="3">
        <v>0</v>
      </c>
      <c r="Q183" s="3" t="s">
        <v>621</v>
      </c>
      <c r="R183" s="3">
        <v>8.4</v>
      </c>
      <c r="S183" s="3" t="s">
        <v>14</v>
      </c>
      <c r="T183" s="3" t="s">
        <v>621</v>
      </c>
      <c r="U183" s="3" t="s">
        <v>621</v>
      </c>
      <c r="V183" s="3" t="s">
        <v>621</v>
      </c>
      <c r="W183" s="3" t="s">
        <v>621</v>
      </c>
      <c r="X183" s="3" t="s">
        <v>621</v>
      </c>
      <c r="Y183" s="3" t="s">
        <v>621</v>
      </c>
      <c r="Z183" s="3" t="s">
        <v>621</v>
      </c>
      <c r="AA183" s="3" t="s">
        <v>621</v>
      </c>
      <c r="AB183" s="3" t="s">
        <v>621</v>
      </c>
      <c r="AC183" s="3" t="s">
        <v>621</v>
      </c>
      <c r="AD183" s="3">
        <v>2.2999999999999998</v>
      </c>
      <c r="AE183" s="3" t="s">
        <v>621</v>
      </c>
      <c r="AF183" s="3" t="s">
        <v>961</v>
      </c>
      <c r="AG183" s="3" t="s">
        <v>621</v>
      </c>
      <c r="AH183" s="3" t="s">
        <v>621</v>
      </c>
      <c r="AI183" s="3" t="s">
        <v>621</v>
      </c>
      <c r="AM183" s="20">
        <f t="shared" si="6"/>
        <v>18.594000000000001</v>
      </c>
      <c r="AN183" s="20">
        <f t="shared" si="7"/>
        <v>15</v>
      </c>
      <c r="AO183" s="21">
        <f t="shared" si="8"/>
        <v>0.80671184252984829</v>
      </c>
    </row>
    <row r="184" spans="1:42" ht="15" customHeight="1" x14ac:dyDescent="0.35">
      <c r="A184" s="3" t="s">
        <v>218</v>
      </c>
      <c r="B184" s="3" t="s">
        <v>220</v>
      </c>
      <c r="C184" s="3">
        <v>2013</v>
      </c>
      <c r="D184" s="3">
        <v>54.2</v>
      </c>
      <c r="E184" s="3">
        <v>68.197000000000003</v>
      </c>
      <c r="F184" s="3" t="s">
        <v>621</v>
      </c>
      <c r="G184" s="3">
        <v>4.0170000000000003</v>
      </c>
      <c r="H184" s="3" t="s">
        <v>621</v>
      </c>
      <c r="I184" s="3" t="s">
        <v>621</v>
      </c>
      <c r="J184" s="3" t="s">
        <v>621</v>
      </c>
      <c r="K184" s="3" t="s">
        <v>621</v>
      </c>
      <c r="L184" s="3" t="s">
        <v>622</v>
      </c>
      <c r="M184" s="3">
        <v>23.7</v>
      </c>
      <c r="N184" s="3">
        <v>5.6</v>
      </c>
      <c r="O184" s="3">
        <v>8</v>
      </c>
      <c r="P184" s="3">
        <v>0.08</v>
      </c>
      <c r="Q184" s="3" t="s">
        <v>621</v>
      </c>
      <c r="R184" s="3">
        <v>21.1</v>
      </c>
      <c r="S184" s="3" t="s">
        <v>14</v>
      </c>
      <c r="T184" s="3" t="s">
        <v>621</v>
      </c>
      <c r="U184" s="3" t="s">
        <v>621</v>
      </c>
      <c r="V184" s="3" t="s">
        <v>621</v>
      </c>
      <c r="W184" s="3" t="s">
        <v>621</v>
      </c>
      <c r="X184" s="3" t="s">
        <v>621</v>
      </c>
      <c r="Y184" s="3" t="s">
        <v>621</v>
      </c>
      <c r="Z184" s="3" t="s">
        <v>621</v>
      </c>
      <c r="AA184" s="3" t="s">
        <v>621</v>
      </c>
      <c r="AB184" s="3" t="s">
        <v>621</v>
      </c>
      <c r="AC184" s="3" t="s">
        <v>621</v>
      </c>
      <c r="AD184" s="3">
        <v>5.7</v>
      </c>
      <c r="AE184" s="3" t="s">
        <v>621</v>
      </c>
      <c r="AF184" s="3" t="s">
        <v>961</v>
      </c>
      <c r="AG184" s="3" t="s">
        <v>621</v>
      </c>
      <c r="AH184" s="3" t="s">
        <v>621</v>
      </c>
      <c r="AI184" s="3" t="s">
        <v>621</v>
      </c>
      <c r="AM184" s="20">
        <f t="shared" si="6"/>
        <v>68.197000000000003</v>
      </c>
      <c r="AN184" s="20">
        <f t="shared" si="7"/>
        <v>54.2</v>
      </c>
      <c r="AO184" s="21">
        <f t="shared" si="8"/>
        <v>0.79475636758215173</v>
      </c>
    </row>
    <row r="185" spans="1:42" ht="15" customHeight="1" x14ac:dyDescent="0.35">
      <c r="A185" s="3" t="s">
        <v>218</v>
      </c>
      <c r="B185" s="3" t="s">
        <v>221</v>
      </c>
      <c r="C185" s="3">
        <v>2013</v>
      </c>
      <c r="D185" s="3">
        <v>0.23317599999999999</v>
      </c>
      <c r="E185" s="3">
        <v>0.27391987000000001</v>
      </c>
      <c r="F185" s="3" t="s">
        <v>621</v>
      </c>
      <c r="G185" s="3">
        <v>5.6160000000000003E-3</v>
      </c>
      <c r="H185" s="3" t="s">
        <v>621</v>
      </c>
      <c r="I185" s="3" t="s">
        <v>621</v>
      </c>
      <c r="J185" s="3" t="s">
        <v>621</v>
      </c>
      <c r="K185" s="3" t="s">
        <v>621</v>
      </c>
      <c r="L185" s="3" t="s">
        <v>971</v>
      </c>
      <c r="M185" s="3" t="s">
        <v>621</v>
      </c>
      <c r="N185" s="3" t="s">
        <v>621</v>
      </c>
      <c r="O185" s="3" t="s">
        <v>621</v>
      </c>
      <c r="P185" s="3" t="s">
        <v>621</v>
      </c>
      <c r="Q185" s="3" t="s">
        <v>621</v>
      </c>
      <c r="R185" s="3" t="s">
        <v>621</v>
      </c>
      <c r="S185" s="3" t="s">
        <v>14</v>
      </c>
      <c r="T185" s="3">
        <v>0.268303872</v>
      </c>
      <c r="U185" s="3" t="s">
        <v>621</v>
      </c>
      <c r="V185" s="3" t="s">
        <v>621</v>
      </c>
      <c r="W185" s="3" t="s">
        <v>621</v>
      </c>
      <c r="X185" s="3" t="s">
        <v>621</v>
      </c>
      <c r="Y185" s="3" t="s">
        <v>621</v>
      </c>
      <c r="Z185" s="3" t="s">
        <v>621</v>
      </c>
      <c r="AA185" s="3" t="s">
        <v>621</v>
      </c>
      <c r="AB185" s="3" t="s">
        <v>621</v>
      </c>
      <c r="AC185" s="3" t="s">
        <v>621</v>
      </c>
      <c r="AD185" s="3" t="s">
        <v>621</v>
      </c>
      <c r="AE185" s="3" t="s">
        <v>621</v>
      </c>
      <c r="AF185" s="3" t="s">
        <v>622</v>
      </c>
      <c r="AG185" s="3" t="s">
        <v>621</v>
      </c>
      <c r="AH185" s="3" t="s">
        <v>621</v>
      </c>
      <c r="AI185" s="3" t="s">
        <v>621</v>
      </c>
      <c r="AM185" s="20">
        <f t="shared" si="6"/>
        <v>0.27391987200000001</v>
      </c>
      <c r="AN185" s="20">
        <f t="shared" si="7"/>
        <v>0.23317599999999999</v>
      </c>
      <c r="AO185" s="21">
        <f t="shared" si="8"/>
        <v>0.85125623890478452</v>
      </c>
    </row>
    <row r="186" spans="1:42" ht="15" customHeight="1" x14ac:dyDescent="0.35">
      <c r="A186" s="3" t="s">
        <v>222</v>
      </c>
      <c r="B186" s="3" t="s">
        <v>223</v>
      </c>
      <c r="C186" s="3">
        <v>2013</v>
      </c>
      <c r="D186" s="3">
        <v>276216</v>
      </c>
      <c r="E186" s="3">
        <v>369.42500000000001</v>
      </c>
      <c r="F186" s="3">
        <v>0</v>
      </c>
      <c r="G186" s="3">
        <v>1.6040000000000001</v>
      </c>
      <c r="H186" s="3">
        <v>0</v>
      </c>
      <c r="I186" s="3">
        <v>0</v>
      </c>
      <c r="J186" s="3">
        <v>27.742000000000001</v>
      </c>
      <c r="K186" s="3">
        <v>0</v>
      </c>
      <c r="L186" s="3" t="s">
        <v>622</v>
      </c>
      <c r="M186" s="3">
        <v>96.2</v>
      </c>
      <c r="N186" s="3">
        <v>0</v>
      </c>
      <c r="O186" s="3">
        <v>0</v>
      </c>
      <c r="P186" s="3">
        <v>0</v>
      </c>
      <c r="Q186" s="3">
        <v>0</v>
      </c>
      <c r="R186" s="3">
        <v>0</v>
      </c>
      <c r="S186" s="3" t="s">
        <v>14</v>
      </c>
      <c r="T186" s="3">
        <v>0</v>
      </c>
      <c r="U186" s="3">
        <v>0</v>
      </c>
      <c r="V186" s="3">
        <v>0</v>
      </c>
      <c r="W186" s="3">
        <v>0</v>
      </c>
      <c r="X186" s="3">
        <v>0</v>
      </c>
      <c r="Y186" s="3">
        <v>1.294</v>
      </c>
      <c r="Z186" s="3">
        <v>0</v>
      </c>
      <c r="AA186" s="3">
        <v>0</v>
      </c>
      <c r="AB186" s="3">
        <v>188</v>
      </c>
      <c r="AC186" s="3">
        <v>0</v>
      </c>
      <c r="AD186" s="3">
        <v>52.9</v>
      </c>
      <c r="AE186" s="3">
        <v>0</v>
      </c>
      <c r="AF186" s="3" t="s">
        <v>622</v>
      </c>
      <c r="AG186" s="3">
        <v>0</v>
      </c>
      <c r="AH186" s="3">
        <v>1.6850000000000001</v>
      </c>
      <c r="AI186" s="3">
        <v>1.6850000000000001</v>
      </c>
      <c r="AM186" s="20">
        <f t="shared" si="6"/>
        <v>369.42500000000001</v>
      </c>
      <c r="AN186" s="20">
        <f t="shared" si="7"/>
        <v>276216</v>
      </c>
      <c r="AO186" s="21">
        <f t="shared" si="8"/>
        <v>747.69168302091089</v>
      </c>
      <c r="AP186" s="22" t="s">
        <v>1082</v>
      </c>
    </row>
    <row r="187" spans="1:42" ht="15" customHeight="1" x14ac:dyDescent="0.35">
      <c r="A187" s="3" t="s">
        <v>224</v>
      </c>
      <c r="B187" s="3" t="s">
        <v>225</v>
      </c>
      <c r="C187" s="3">
        <v>2013</v>
      </c>
      <c r="D187" s="3">
        <v>4.7</v>
      </c>
      <c r="E187" s="3">
        <v>4.7</v>
      </c>
      <c r="F187" s="3">
        <v>0</v>
      </c>
      <c r="G187" s="3">
        <v>0.3</v>
      </c>
      <c r="H187" s="3">
        <v>0</v>
      </c>
      <c r="I187" s="3">
        <v>0</v>
      </c>
      <c r="J187" s="3">
        <v>0</v>
      </c>
      <c r="K187" s="3">
        <v>0</v>
      </c>
      <c r="L187" s="3" t="s">
        <v>622</v>
      </c>
      <c r="M187" s="3" t="s">
        <v>621</v>
      </c>
      <c r="N187" s="3" t="s">
        <v>621</v>
      </c>
      <c r="O187" s="3" t="s">
        <v>621</v>
      </c>
      <c r="P187" s="3" t="s">
        <v>621</v>
      </c>
      <c r="Q187" s="3" t="s">
        <v>621</v>
      </c>
      <c r="R187" s="3" t="s">
        <v>621</v>
      </c>
      <c r="S187" s="3" t="s">
        <v>621</v>
      </c>
      <c r="T187" s="3">
        <v>4.4000000000000004</v>
      </c>
      <c r="U187" s="3">
        <v>0</v>
      </c>
      <c r="V187" s="3">
        <v>0</v>
      </c>
      <c r="W187" s="3">
        <v>0</v>
      </c>
      <c r="X187" s="3">
        <v>0</v>
      </c>
      <c r="Y187" s="3">
        <v>0</v>
      </c>
      <c r="Z187" s="3">
        <v>0</v>
      </c>
      <c r="AA187" s="3">
        <v>0</v>
      </c>
      <c r="AB187" s="3">
        <v>0</v>
      </c>
      <c r="AC187" s="3">
        <v>0</v>
      </c>
      <c r="AD187" s="3">
        <v>0</v>
      </c>
      <c r="AE187" s="3">
        <v>0</v>
      </c>
      <c r="AF187" s="3" t="s">
        <v>962</v>
      </c>
      <c r="AG187" s="3" t="s">
        <v>621</v>
      </c>
      <c r="AH187" s="3">
        <v>0</v>
      </c>
      <c r="AI187" s="3">
        <v>0</v>
      </c>
      <c r="AM187" s="20">
        <f t="shared" si="6"/>
        <v>4.7</v>
      </c>
      <c r="AN187" s="20">
        <f t="shared" si="7"/>
        <v>4.7</v>
      </c>
      <c r="AO187" s="21">
        <f t="shared" si="8"/>
        <v>1</v>
      </c>
    </row>
    <row r="188" spans="1:42" ht="15" customHeight="1" x14ac:dyDescent="0.3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H188" s="3" t="s">
        <v>622</v>
      </c>
      <c r="AI188" s="3" t="s">
        <v>622</v>
      </c>
      <c r="AM188" s="20">
        <f t="shared" si="6"/>
        <v>0</v>
      </c>
      <c r="AN188" s="20">
        <f t="shared" si="7"/>
        <v>0</v>
      </c>
      <c r="AO188" s="21" t="str">
        <f t="shared" si="8"/>
        <v/>
      </c>
    </row>
    <row r="189" spans="1:42" ht="15" customHeight="1" x14ac:dyDescent="0.35">
      <c r="A189" s="3" t="s">
        <v>226</v>
      </c>
      <c r="B189" s="3" t="s">
        <v>228</v>
      </c>
      <c r="C189" s="3">
        <v>2013</v>
      </c>
      <c r="D189" s="3">
        <v>19.8</v>
      </c>
      <c r="E189" s="3">
        <v>20</v>
      </c>
      <c r="F189" s="3" t="s">
        <v>621</v>
      </c>
      <c r="G189" s="3">
        <v>2</v>
      </c>
      <c r="H189" s="3" t="s">
        <v>621</v>
      </c>
      <c r="I189" s="3" t="s">
        <v>621</v>
      </c>
      <c r="J189" s="3" t="s">
        <v>621</v>
      </c>
      <c r="K189" s="3" t="s">
        <v>621</v>
      </c>
      <c r="L189" s="3" t="s">
        <v>622</v>
      </c>
      <c r="M189" s="3">
        <v>5.4</v>
      </c>
      <c r="N189" s="3">
        <v>3.6</v>
      </c>
      <c r="O189" s="3">
        <v>5.4</v>
      </c>
      <c r="P189" s="3">
        <v>3.6</v>
      </c>
      <c r="Q189" s="3" t="s">
        <v>621</v>
      </c>
      <c r="R189" s="3" t="s">
        <v>621</v>
      </c>
      <c r="S189" s="3" t="s">
        <v>621</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t="s">
        <v>621</v>
      </c>
      <c r="AH189" s="3" t="s">
        <v>621</v>
      </c>
      <c r="AI189" s="3" t="s">
        <v>621</v>
      </c>
      <c r="AM189" s="20">
        <f t="shared" si="6"/>
        <v>20</v>
      </c>
      <c r="AN189" s="20">
        <f t="shared" si="7"/>
        <v>19.8</v>
      </c>
      <c r="AO189" s="21">
        <f t="shared" si="8"/>
        <v>0.99</v>
      </c>
    </row>
    <row r="190" spans="1:42" ht="15" customHeight="1" x14ac:dyDescent="0.35">
      <c r="A190" s="3" t="s">
        <v>226</v>
      </c>
      <c r="B190" s="3" t="s">
        <v>229</v>
      </c>
      <c r="C190" s="3">
        <v>2013</v>
      </c>
      <c r="D190" s="3">
        <v>6.6970000000000001</v>
      </c>
      <c r="E190" s="3">
        <v>6.8730000000000002</v>
      </c>
      <c r="F190" s="3" t="s">
        <v>621</v>
      </c>
      <c r="G190" s="3">
        <v>0.38800000000000001</v>
      </c>
      <c r="H190" s="3" t="s">
        <v>621</v>
      </c>
      <c r="I190" s="3" t="s">
        <v>621</v>
      </c>
      <c r="J190" s="3" t="s">
        <v>621</v>
      </c>
      <c r="K190" s="3" t="s">
        <v>621</v>
      </c>
      <c r="L190" s="3" t="s">
        <v>622</v>
      </c>
      <c r="M190" s="3" t="s">
        <v>621</v>
      </c>
      <c r="N190" s="3" t="s">
        <v>621</v>
      </c>
      <c r="O190" s="3">
        <v>6.4850000000000003</v>
      </c>
      <c r="P190" s="3" t="s">
        <v>621</v>
      </c>
      <c r="Q190" s="3" t="s">
        <v>621</v>
      </c>
      <c r="R190" s="3" t="s">
        <v>621</v>
      </c>
      <c r="S190" s="3" t="s">
        <v>14</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H190" s="3" t="s">
        <v>621</v>
      </c>
      <c r="AI190" s="3" t="s">
        <v>621</v>
      </c>
      <c r="AM190" s="20">
        <f t="shared" si="6"/>
        <v>6.8730000000000002</v>
      </c>
      <c r="AN190" s="20">
        <f t="shared" si="7"/>
        <v>6.6970000000000001</v>
      </c>
      <c r="AO190" s="21">
        <f t="shared" si="8"/>
        <v>0.97439255056016294</v>
      </c>
    </row>
    <row r="191" spans="1:42" ht="15" customHeight="1" x14ac:dyDescent="0.35">
      <c r="A191" s="3" t="s">
        <v>226</v>
      </c>
      <c r="B191" s="3" t="s">
        <v>230</v>
      </c>
      <c r="C191" s="3">
        <v>2013</v>
      </c>
      <c r="D191" s="3">
        <v>2.9910000000000001</v>
      </c>
      <c r="E191" s="3">
        <v>2.8849999999999998</v>
      </c>
      <c r="F191" s="3" t="s">
        <v>621</v>
      </c>
      <c r="G191" s="3">
        <v>0.36499999999999999</v>
      </c>
      <c r="H191" s="3" t="s">
        <v>621</v>
      </c>
      <c r="I191" s="3" t="s">
        <v>621</v>
      </c>
      <c r="J191" s="3" t="s">
        <v>621</v>
      </c>
      <c r="K191" s="3" t="s">
        <v>621</v>
      </c>
      <c r="L191" s="3" t="s">
        <v>622</v>
      </c>
      <c r="M191" s="3" t="s">
        <v>621</v>
      </c>
      <c r="N191" s="3" t="s">
        <v>621</v>
      </c>
      <c r="O191" s="3">
        <v>2.52</v>
      </c>
      <c r="P191" s="3" t="s">
        <v>621</v>
      </c>
      <c r="Q191" s="3" t="s">
        <v>621</v>
      </c>
      <c r="R191" s="3" t="s">
        <v>621</v>
      </c>
      <c r="S191" s="3" t="s">
        <v>14</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H191" s="3" t="s">
        <v>621</v>
      </c>
      <c r="AI191" s="3" t="s">
        <v>621</v>
      </c>
      <c r="AM191" s="20">
        <f t="shared" si="6"/>
        <v>2.8849999999999998</v>
      </c>
      <c r="AN191" s="20">
        <f t="shared" si="7"/>
        <v>2.9910000000000001</v>
      </c>
      <c r="AO191" s="21">
        <f t="shared" si="8"/>
        <v>1.0367417677642983</v>
      </c>
    </row>
    <row r="192" spans="1:42" ht="15" customHeight="1" x14ac:dyDescent="0.35">
      <c r="A192" s="3" t="s">
        <v>226</v>
      </c>
      <c r="B192" s="3" t="s">
        <v>231</v>
      </c>
      <c r="C192" s="3">
        <v>2013</v>
      </c>
      <c r="D192" s="3">
        <v>12.3</v>
      </c>
      <c r="E192" s="3">
        <v>16.100000000000001</v>
      </c>
      <c r="F192" s="3" t="s">
        <v>621</v>
      </c>
      <c r="G192" s="3">
        <v>1.5</v>
      </c>
      <c r="H192" s="3" t="s">
        <v>621</v>
      </c>
      <c r="I192" s="3" t="s">
        <v>621</v>
      </c>
      <c r="J192" s="3" t="s">
        <v>621</v>
      </c>
      <c r="K192" s="3" t="s">
        <v>621</v>
      </c>
      <c r="L192" s="3" t="s">
        <v>622</v>
      </c>
      <c r="M192" s="3">
        <v>3.2</v>
      </c>
      <c r="N192" s="3">
        <v>3.2</v>
      </c>
      <c r="O192" s="3">
        <v>3.2</v>
      </c>
      <c r="P192" s="3">
        <v>3.2</v>
      </c>
      <c r="Q192" s="3" t="s">
        <v>621</v>
      </c>
      <c r="R192" s="3" t="s">
        <v>621</v>
      </c>
      <c r="S192" s="3" t="s">
        <v>621</v>
      </c>
      <c r="T192" s="3" t="s">
        <v>621</v>
      </c>
      <c r="U192" s="3" t="s">
        <v>621</v>
      </c>
      <c r="V192" s="3" t="s">
        <v>621</v>
      </c>
      <c r="W192" s="3" t="s">
        <v>621</v>
      </c>
      <c r="X192" s="3" t="s">
        <v>621</v>
      </c>
      <c r="Y192" s="3" t="s">
        <v>621</v>
      </c>
      <c r="Z192" s="3" t="s">
        <v>621</v>
      </c>
      <c r="AA192" s="3" t="s">
        <v>621</v>
      </c>
      <c r="AB192" s="3" t="s">
        <v>621</v>
      </c>
      <c r="AC192" s="3" t="s">
        <v>621</v>
      </c>
      <c r="AD192" s="3">
        <v>1.8</v>
      </c>
      <c r="AE192" s="3" t="s">
        <v>621</v>
      </c>
      <c r="AF192" s="3" t="s">
        <v>621</v>
      </c>
      <c r="AG192" s="3" t="s">
        <v>621</v>
      </c>
      <c r="AH192" s="3" t="s">
        <v>621</v>
      </c>
      <c r="AI192" s="3" t="s">
        <v>621</v>
      </c>
      <c r="AM192" s="20">
        <f t="shared" si="6"/>
        <v>16.100000000000001</v>
      </c>
      <c r="AN192" s="20">
        <f t="shared" si="7"/>
        <v>12.3</v>
      </c>
      <c r="AO192" s="21">
        <f t="shared" si="8"/>
        <v>0.7639751552795031</v>
      </c>
    </row>
    <row r="193" spans="1:42" ht="15" customHeight="1" x14ac:dyDescent="0.35">
      <c r="A193" s="3" t="s">
        <v>232</v>
      </c>
      <c r="B193" s="3" t="s">
        <v>233</v>
      </c>
      <c r="C193" s="3">
        <v>2013</v>
      </c>
      <c r="D193" s="3">
        <v>39.700000000000003</v>
      </c>
      <c r="E193" s="3">
        <v>43.1</v>
      </c>
      <c r="F193" s="3" t="s">
        <v>621</v>
      </c>
      <c r="G193" s="3">
        <v>5.9</v>
      </c>
      <c r="H193" s="3" t="s">
        <v>621</v>
      </c>
      <c r="I193" s="3" t="s">
        <v>621</v>
      </c>
      <c r="J193" s="3" t="s">
        <v>621</v>
      </c>
      <c r="K193" s="3" t="s">
        <v>621</v>
      </c>
      <c r="L193" s="3" t="s">
        <v>621</v>
      </c>
      <c r="M193" s="3">
        <v>35.1</v>
      </c>
      <c r="N193" s="3" t="s">
        <v>621</v>
      </c>
      <c r="O193" s="3">
        <v>2.1</v>
      </c>
      <c r="P193" s="3" t="s">
        <v>621</v>
      </c>
      <c r="Q193" s="3" t="s">
        <v>621</v>
      </c>
      <c r="R193" s="3" t="s">
        <v>621</v>
      </c>
      <c r="S193" s="3" t="s">
        <v>14</v>
      </c>
      <c r="T193" s="3" t="s">
        <v>621</v>
      </c>
      <c r="U193" s="3" t="s">
        <v>621</v>
      </c>
      <c r="V193" s="3" t="s">
        <v>621</v>
      </c>
      <c r="W193" s="3" t="s">
        <v>621</v>
      </c>
      <c r="X193" s="3" t="s">
        <v>621</v>
      </c>
      <c r="Y193" s="3" t="s">
        <v>621</v>
      </c>
      <c r="Z193" s="3" t="s">
        <v>621</v>
      </c>
      <c r="AA193" s="3" t="s">
        <v>621</v>
      </c>
      <c r="AB193" s="3" t="s">
        <v>621</v>
      </c>
      <c r="AC193" s="3" t="s">
        <v>621</v>
      </c>
      <c r="AD193" s="3">
        <v>0</v>
      </c>
      <c r="AE193" s="3" t="s">
        <v>621</v>
      </c>
      <c r="AF193" s="3" t="s">
        <v>622</v>
      </c>
      <c r="AG193" s="3" t="s">
        <v>621</v>
      </c>
      <c r="AH193" s="3" t="s">
        <v>621</v>
      </c>
      <c r="AI193" s="3" t="s">
        <v>621</v>
      </c>
      <c r="AM193" s="20">
        <f t="shared" si="6"/>
        <v>43.1</v>
      </c>
      <c r="AN193" s="20">
        <f t="shared" si="7"/>
        <v>39.700000000000003</v>
      </c>
      <c r="AO193" s="21">
        <f t="shared" si="8"/>
        <v>0.9211136890951277</v>
      </c>
    </row>
    <row r="194" spans="1:42" ht="15" customHeight="1" x14ac:dyDescent="0.35">
      <c r="A194" s="3" t="s">
        <v>234</v>
      </c>
      <c r="B194" s="3" t="s">
        <v>235</v>
      </c>
      <c r="C194" s="3">
        <v>2013</v>
      </c>
      <c r="D194" s="3">
        <v>19.899999999999999</v>
      </c>
      <c r="E194" s="3">
        <v>25.19</v>
      </c>
      <c r="F194" s="3" t="s">
        <v>621</v>
      </c>
      <c r="G194" s="3">
        <v>0</v>
      </c>
      <c r="H194" s="3">
        <v>1</v>
      </c>
      <c r="I194" s="3" t="s">
        <v>621</v>
      </c>
      <c r="J194" s="3" t="s">
        <v>621</v>
      </c>
      <c r="K194" s="3">
        <v>0</v>
      </c>
      <c r="L194" s="3" t="s">
        <v>622</v>
      </c>
      <c r="M194" s="3">
        <v>3.1</v>
      </c>
      <c r="N194" s="3">
        <v>5.4</v>
      </c>
      <c r="O194" s="3">
        <v>4</v>
      </c>
      <c r="P194" s="3">
        <v>2.4</v>
      </c>
      <c r="Q194" s="3">
        <v>0</v>
      </c>
      <c r="R194" s="3">
        <v>0.3</v>
      </c>
      <c r="S194" s="3" t="s">
        <v>14</v>
      </c>
      <c r="T194" s="3">
        <v>2.6</v>
      </c>
      <c r="U194" s="3" t="s">
        <v>621</v>
      </c>
      <c r="V194" s="3" t="s">
        <v>621</v>
      </c>
      <c r="W194" s="3" t="s">
        <v>621</v>
      </c>
      <c r="X194" s="3" t="s">
        <v>621</v>
      </c>
      <c r="Y194" s="3" t="s">
        <v>621</v>
      </c>
      <c r="Z194" s="3">
        <v>0</v>
      </c>
      <c r="AA194" s="3">
        <v>1.8</v>
      </c>
      <c r="AB194" s="3" t="s">
        <v>621</v>
      </c>
      <c r="AC194" s="3">
        <v>2.7</v>
      </c>
      <c r="AD194" s="3">
        <v>1.3</v>
      </c>
      <c r="AE194" s="3" t="s">
        <v>621</v>
      </c>
      <c r="AF194" s="3" t="s">
        <v>622</v>
      </c>
      <c r="AG194" s="3" t="s">
        <v>621</v>
      </c>
      <c r="AH194" s="3">
        <v>0.59</v>
      </c>
      <c r="AI194" s="3">
        <v>0.6</v>
      </c>
      <c r="AM194" s="20">
        <f t="shared" si="6"/>
        <v>25.200000000000003</v>
      </c>
      <c r="AN194" s="20">
        <f t="shared" si="7"/>
        <v>19.899999999999999</v>
      </c>
      <c r="AO194" s="21">
        <f t="shared" si="8"/>
        <v>0.78968253968253954</v>
      </c>
    </row>
    <row r="195" spans="1:42" ht="15" customHeight="1" x14ac:dyDescent="0.35">
      <c r="A195" s="3" t="s">
        <v>236</v>
      </c>
      <c r="B195" s="3" t="s">
        <v>237</v>
      </c>
      <c r="C195" s="3">
        <v>2013</v>
      </c>
      <c r="D195" s="3">
        <v>129</v>
      </c>
      <c r="E195" s="3">
        <v>143.19999999999999</v>
      </c>
      <c r="F195" s="3" t="s">
        <v>621</v>
      </c>
      <c r="G195" s="3">
        <v>1.3</v>
      </c>
      <c r="H195" s="3" t="s">
        <v>621</v>
      </c>
      <c r="I195" s="3" t="s">
        <v>621</v>
      </c>
      <c r="J195" s="3" t="s">
        <v>621</v>
      </c>
      <c r="K195" s="3" t="s">
        <v>621</v>
      </c>
      <c r="L195" s="3" t="s">
        <v>622</v>
      </c>
      <c r="M195" s="3" t="s">
        <v>621</v>
      </c>
      <c r="N195" s="3" t="s">
        <v>621</v>
      </c>
      <c r="O195" s="3">
        <v>124.8</v>
      </c>
      <c r="P195" s="3" t="s">
        <v>621</v>
      </c>
      <c r="Q195" s="3" t="s">
        <v>621</v>
      </c>
      <c r="R195" s="3" t="s">
        <v>621</v>
      </c>
      <c r="S195" s="3" t="s">
        <v>14</v>
      </c>
      <c r="T195" s="3" t="s">
        <v>621</v>
      </c>
      <c r="U195" s="3" t="s">
        <v>621</v>
      </c>
      <c r="V195" s="3" t="s">
        <v>621</v>
      </c>
      <c r="W195" s="3" t="s">
        <v>621</v>
      </c>
      <c r="X195" s="3" t="s">
        <v>621</v>
      </c>
      <c r="Y195" s="3" t="s">
        <v>621</v>
      </c>
      <c r="Z195" s="3" t="s">
        <v>621</v>
      </c>
      <c r="AA195" s="3" t="s">
        <v>621</v>
      </c>
      <c r="AB195" s="3" t="s">
        <v>621</v>
      </c>
      <c r="AC195" s="3" t="s">
        <v>621</v>
      </c>
      <c r="AD195" s="3">
        <v>17.100000000000001</v>
      </c>
      <c r="AE195" s="3" t="s">
        <v>621</v>
      </c>
      <c r="AF195" s="3" t="s">
        <v>622</v>
      </c>
      <c r="AG195" s="3" t="s">
        <v>621</v>
      </c>
      <c r="AH195" s="3" t="s">
        <v>621</v>
      </c>
      <c r="AI195" s="3" t="s">
        <v>621</v>
      </c>
      <c r="AM195" s="20">
        <f t="shared" ref="AM195:AM258" si="9">SUMPRODUCT(F195:AE195)+IFERROR(AI195/1,0)</f>
        <v>143.19999999999999</v>
      </c>
      <c r="AN195" s="20">
        <f t="shared" ref="AN195:AN258" si="10">IFERROR(D195/1,0)</f>
        <v>129</v>
      </c>
      <c r="AO195" s="21">
        <f t="shared" ref="AO195:AO258" si="11">IFERROR(AN195/AM195,"")</f>
        <v>0.90083798882681576</v>
      </c>
    </row>
    <row r="196" spans="1:42" ht="15" customHeight="1" x14ac:dyDescent="0.35">
      <c r="A196" s="3" t="s">
        <v>236</v>
      </c>
      <c r="B196" s="3" t="s">
        <v>238</v>
      </c>
      <c r="C196" s="3">
        <v>2013</v>
      </c>
      <c r="D196" s="3">
        <v>19.399999999999999</v>
      </c>
      <c r="E196" s="3">
        <v>23.32</v>
      </c>
      <c r="F196" s="3" t="s">
        <v>621</v>
      </c>
      <c r="G196" s="3">
        <v>0.22</v>
      </c>
      <c r="H196" s="3" t="s">
        <v>621</v>
      </c>
      <c r="I196" s="3" t="s">
        <v>621</v>
      </c>
      <c r="J196" s="3" t="s">
        <v>621</v>
      </c>
      <c r="K196" s="3" t="s">
        <v>621</v>
      </c>
      <c r="L196" s="3" t="s">
        <v>622</v>
      </c>
      <c r="M196" s="3" t="s">
        <v>621</v>
      </c>
      <c r="N196" s="3" t="s">
        <v>621</v>
      </c>
      <c r="O196" s="3">
        <v>23.1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622</v>
      </c>
      <c r="AG196" s="3" t="s">
        <v>621</v>
      </c>
      <c r="AH196" s="3" t="s">
        <v>621</v>
      </c>
      <c r="AI196" s="3" t="s">
        <v>621</v>
      </c>
      <c r="AM196" s="20">
        <f t="shared" si="9"/>
        <v>23.32</v>
      </c>
      <c r="AN196" s="20">
        <f t="shared" si="10"/>
        <v>19.399999999999999</v>
      </c>
      <c r="AO196" s="21">
        <f t="shared" si="11"/>
        <v>0.83190394511149224</v>
      </c>
    </row>
    <row r="197" spans="1:42" ht="15" customHeight="1" x14ac:dyDescent="0.35">
      <c r="A197" s="3" t="s">
        <v>239</v>
      </c>
      <c r="B197" s="3" t="s">
        <v>240</v>
      </c>
      <c r="C197" s="3">
        <v>2013</v>
      </c>
      <c r="D197" s="3">
        <v>9841</v>
      </c>
      <c r="E197" s="3">
        <v>10.933999999999999</v>
      </c>
      <c r="F197" s="3" t="s">
        <v>621</v>
      </c>
      <c r="G197" s="3" t="s">
        <v>621</v>
      </c>
      <c r="H197" s="3" t="s">
        <v>621</v>
      </c>
      <c r="I197" s="3" t="s">
        <v>621</v>
      </c>
      <c r="J197" s="3">
        <v>10.324999999999999</v>
      </c>
      <c r="K197" s="3" t="s">
        <v>621</v>
      </c>
      <c r="L197" s="3" t="s">
        <v>622</v>
      </c>
      <c r="M197" s="3" t="s">
        <v>621</v>
      </c>
      <c r="N197" s="3" t="s">
        <v>621</v>
      </c>
      <c r="O197" s="3" t="s">
        <v>621</v>
      </c>
      <c r="P197" s="3" t="s">
        <v>621</v>
      </c>
      <c r="Q197" s="3" t="s">
        <v>621</v>
      </c>
      <c r="R197" s="3" t="s">
        <v>621</v>
      </c>
      <c r="S197" s="3" t="s">
        <v>621</v>
      </c>
      <c r="T197" s="3" t="s">
        <v>621</v>
      </c>
      <c r="U197" s="3" t="s">
        <v>621</v>
      </c>
      <c r="V197" s="3" t="s">
        <v>621</v>
      </c>
      <c r="W197" s="3" t="s">
        <v>621</v>
      </c>
      <c r="X197" s="3" t="s">
        <v>621</v>
      </c>
      <c r="Y197" s="3">
        <v>0.60899999999999999</v>
      </c>
      <c r="Z197" s="3" t="s">
        <v>621</v>
      </c>
      <c r="AA197" s="3" t="s">
        <v>621</v>
      </c>
      <c r="AB197" s="3" t="s">
        <v>621</v>
      </c>
      <c r="AC197" s="3" t="s">
        <v>621</v>
      </c>
      <c r="AD197" s="3" t="s">
        <v>621</v>
      </c>
      <c r="AE197" s="3" t="s">
        <v>621</v>
      </c>
      <c r="AF197" s="3" t="s">
        <v>622</v>
      </c>
      <c r="AG197" s="3" t="s">
        <v>621</v>
      </c>
      <c r="AH197" s="3" t="s">
        <v>621</v>
      </c>
      <c r="AI197" s="3" t="s">
        <v>621</v>
      </c>
      <c r="AM197" s="20">
        <f t="shared" si="9"/>
        <v>10.933999999999999</v>
      </c>
      <c r="AN197" s="20">
        <f t="shared" si="10"/>
        <v>9841</v>
      </c>
      <c r="AO197" s="21">
        <f t="shared" si="11"/>
        <v>900.03658313517474</v>
      </c>
      <c r="AP197" s="22" t="s">
        <v>1082</v>
      </c>
    </row>
    <row r="198" spans="1:42" ht="15" customHeight="1" x14ac:dyDescent="0.35">
      <c r="A198" s="3" t="s">
        <v>241</v>
      </c>
      <c r="B198" s="3" t="s">
        <v>242</v>
      </c>
      <c r="C198" s="3">
        <v>2013</v>
      </c>
      <c r="D198" s="3">
        <v>43</v>
      </c>
      <c r="E198" s="3">
        <v>50.5</v>
      </c>
      <c r="F198" s="3" t="s">
        <v>621</v>
      </c>
      <c r="G198" s="3">
        <v>0.1</v>
      </c>
      <c r="H198" s="3" t="s">
        <v>621</v>
      </c>
      <c r="I198" s="3" t="s">
        <v>621</v>
      </c>
      <c r="J198" s="3" t="s">
        <v>621</v>
      </c>
      <c r="K198" s="3" t="s">
        <v>621</v>
      </c>
      <c r="L198" s="3" t="s">
        <v>622</v>
      </c>
      <c r="M198" s="3" t="s">
        <v>621</v>
      </c>
      <c r="N198" s="3" t="s">
        <v>621</v>
      </c>
      <c r="O198" s="3">
        <v>37</v>
      </c>
      <c r="P198" s="3" t="s">
        <v>621</v>
      </c>
      <c r="Q198" s="3" t="s">
        <v>621</v>
      </c>
      <c r="R198" s="3" t="s">
        <v>621</v>
      </c>
      <c r="S198" s="3" t="s">
        <v>14</v>
      </c>
      <c r="T198" s="3">
        <v>6</v>
      </c>
      <c r="U198" s="3" t="s">
        <v>621</v>
      </c>
      <c r="V198" s="3" t="s">
        <v>621</v>
      </c>
      <c r="W198" s="3" t="s">
        <v>621</v>
      </c>
      <c r="X198" s="3" t="s">
        <v>621</v>
      </c>
      <c r="Y198" s="3" t="s">
        <v>621</v>
      </c>
      <c r="Z198" s="3">
        <v>1</v>
      </c>
      <c r="AA198" s="3" t="s">
        <v>621</v>
      </c>
      <c r="AB198" s="3" t="s">
        <v>621</v>
      </c>
      <c r="AC198" s="3" t="s">
        <v>621</v>
      </c>
      <c r="AD198" s="3">
        <v>6</v>
      </c>
      <c r="AE198" s="3" t="s">
        <v>621</v>
      </c>
      <c r="AF198" s="3" t="s">
        <v>622</v>
      </c>
      <c r="AG198" s="3" t="s">
        <v>621</v>
      </c>
      <c r="AH198" s="3">
        <v>0.4</v>
      </c>
      <c r="AI198" s="3">
        <v>0.5</v>
      </c>
      <c r="AM198" s="20">
        <f t="shared" si="9"/>
        <v>50.6</v>
      </c>
      <c r="AN198" s="20">
        <f t="shared" si="10"/>
        <v>43</v>
      </c>
      <c r="AO198" s="21">
        <f t="shared" si="11"/>
        <v>0.84980237154150196</v>
      </c>
    </row>
    <row r="199" spans="1:42" ht="15" customHeight="1" x14ac:dyDescent="0.35">
      <c r="A199" s="3" t="s">
        <v>243</v>
      </c>
      <c r="B199" s="3" t="s">
        <v>244</v>
      </c>
      <c r="C199" s="3">
        <v>2013</v>
      </c>
      <c r="D199" s="3" t="s">
        <v>621</v>
      </c>
      <c r="E199" s="3" t="s">
        <v>621</v>
      </c>
      <c r="F199" s="3" t="s">
        <v>621</v>
      </c>
      <c r="G199" s="3" t="s">
        <v>621</v>
      </c>
      <c r="H199" s="3" t="s">
        <v>621</v>
      </c>
      <c r="I199" s="3" t="s">
        <v>621</v>
      </c>
      <c r="J199" s="3" t="s">
        <v>621</v>
      </c>
      <c r="K199" s="3" t="s">
        <v>621</v>
      </c>
      <c r="L199" s="3" t="s">
        <v>622</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622</v>
      </c>
      <c r="AG199" s="3" t="s">
        <v>621</v>
      </c>
      <c r="AH199" s="3" t="s">
        <v>621</v>
      </c>
      <c r="AI199" s="3" t="s">
        <v>621</v>
      </c>
      <c r="AM199" s="20">
        <f t="shared" si="9"/>
        <v>0</v>
      </c>
      <c r="AN199" s="20">
        <f t="shared" si="10"/>
        <v>0</v>
      </c>
      <c r="AO199" s="21" t="str">
        <f t="shared" si="11"/>
        <v/>
      </c>
    </row>
    <row r="200" spans="1:42" ht="15" customHeight="1" x14ac:dyDescent="0.35">
      <c r="A200" s="3" t="s">
        <v>243</v>
      </c>
      <c r="B200" s="3" t="s">
        <v>245</v>
      </c>
      <c r="C200" s="3">
        <v>2013</v>
      </c>
      <c r="D200" s="3">
        <v>6.5</v>
      </c>
      <c r="E200" s="3">
        <v>8.26</v>
      </c>
      <c r="F200" s="3" t="s">
        <v>621</v>
      </c>
      <c r="G200" s="3">
        <v>0.61</v>
      </c>
      <c r="H200" s="3" t="s">
        <v>621</v>
      </c>
      <c r="I200" s="3" t="s">
        <v>621</v>
      </c>
      <c r="J200" s="3" t="s">
        <v>621</v>
      </c>
      <c r="K200" s="3" t="s">
        <v>621</v>
      </c>
      <c r="L200" s="3" t="s">
        <v>622</v>
      </c>
      <c r="M200" s="3" t="s">
        <v>621</v>
      </c>
      <c r="N200" s="3" t="s">
        <v>621</v>
      </c>
      <c r="O200" s="3" t="s">
        <v>621</v>
      </c>
      <c r="P200" s="3" t="s">
        <v>621</v>
      </c>
      <c r="Q200" s="3" t="s">
        <v>621</v>
      </c>
      <c r="R200" s="3" t="s">
        <v>621</v>
      </c>
      <c r="S200" s="3" t="s">
        <v>621</v>
      </c>
      <c r="T200" s="3">
        <v>7.2</v>
      </c>
      <c r="U200" s="3" t="s">
        <v>621</v>
      </c>
      <c r="V200" s="3" t="s">
        <v>621</v>
      </c>
      <c r="W200" s="3" t="s">
        <v>621</v>
      </c>
      <c r="X200" s="3" t="s">
        <v>621</v>
      </c>
      <c r="Y200" s="3" t="s">
        <v>621</v>
      </c>
      <c r="Z200" s="3" t="s">
        <v>621</v>
      </c>
      <c r="AA200" s="3" t="s">
        <v>621</v>
      </c>
      <c r="AB200" s="3" t="s">
        <v>621</v>
      </c>
      <c r="AC200" s="3" t="s">
        <v>621</v>
      </c>
      <c r="AD200" s="3" t="s">
        <v>621</v>
      </c>
      <c r="AE200" s="3" t="s">
        <v>621</v>
      </c>
      <c r="AF200" s="3" t="s">
        <v>622</v>
      </c>
      <c r="AG200" s="3" t="s">
        <v>621</v>
      </c>
      <c r="AH200" s="3">
        <v>0.45</v>
      </c>
      <c r="AI200" s="3">
        <v>0.45</v>
      </c>
      <c r="AM200" s="20">
        <f t="shared" si="9"/>
        <v>8.26</v>
      </c>
      <c r="AN200" s="20">
        <f t="shared" si="10"/>
        <v>6.5</v>
      </c>
      <c r="AO200" s="21">
        <f t="shared" si="11"/>
        <v>0.78692493946731235</v>
      </c>
    </row>
    <row r="201" spans="1:42" ht="15" customHeight="1" x14ac:dyDescent="0.35">
      <c r="A201" s="3" t="s">
        <v>243</v>
      </c>
      <c r="B201" s="3" t="s">
        <v>246</v>
      </c>
      <c r="C201" s="3">
        <v>2013</v>
      </c>
      <c r="D201" s="3">
        <v>64.400000000000006</v>
      </c>
      <c r="E201" s="3">
        <v>82</v>
      </c>
      <c r="F201" s="3" t="s">
        <v>621</v>
      </c>
      <c r="G201" s="3">
        <v>3.73</v>
      </c>
      <c r="H201" s="3" t="s">
        <v>621</v>
      </c>
      <c r="I201" s="3" t="s">
        <v>621</v>
      </c>
      <c r="J201" s="3" t="s">
        <v>621</v>
      </c>
      <c r="K201" s="3" t="s">
        <v>621</v>
      </c>
      <c r="L201" s="3" t="s">
        <v>622</v>
      </c>
      <c r="M201" s="3">
        <v>0</v>
      </c>
      <c r="N201" s="3">
        <v>0</v>
      </c>
      <c r="O201" s="3">
        <v>63.1</v>
      </c>
      <c r="P201" s="3">
        <v>0</v>
      </c>
      <c r="Q201" s="3">
        <v>0</v>
      </c>
      <c r="R201" s="3">
        <v>0</v>
      </c>
      <c r="S201" s="3" t="s">
        <v>14</v>
      </c>
      <c r="T201" s="3">
        <v>11.5</v>
      </c>
      <c r="U201" s="3" t="s">
        <v>621</v>
      </c>
      <c r="V201" s="3" t="s">
        <v>621</v>
      </c>
      <c r="W201" s="3" t="s">
        <v>621</v>
      </c>
      <c r="X201" s="3" t="s">
        <v>621</v>
      </c>
      <c r="Y201" s="3" t="s">
        <v>621</v>
      </c>
      <c r="Z201" s="3" t="s">
        <v>621</v>
      </c>
      <c r="AA201" s="3" t="s">
        <v>621</v>
      </c>
      <c r="AB201" s="3" t="s">
        <v>621</v>
      </c>
      <c r="AC201" s="3" t="s">
        <v>621</v>
      </c>
      <c r="AD201" s="3">
        <v>2.8</v>
      </c>
      <c r="AE201" s="3" t="s">
        <v>621</v>
      </c>
      <c r="AF201" s="3" t="s">
        <v>621</v>
      </c>
      <c r="AG201" s="3" t="s">
        <v>621</v>
      </c>
      <c r="AH201" s="3">
        <v>0.87</v>
      </c>
      <c r="AI201" s="3">
        <v>0.87</v>
      </c>
      <c r="AM201" s="20">
        <f t="shared" si="9"/>
        <v>82</v>
      </c>
      <c r="AN201" s="20">
        <f t="shared" si="10"/>
        <v>64.400000000000006</v>
      </c>
      <c r="AO201" s="21">
        <f t="shared" si="11"/>
        <v>0.78536585365853662</v>
      </c>
    </row>
    <row r="202" spans="1:42" ht="15" customHeight="1" x14ac:dyDescent="0.35">
      <c r="A202" s="3" t="s">
        <v>243</v>
      </c>
      <c r="B202" s="3" t="s">
        <v>247</v>
      </c>
      <c r="C202" s="3">
        <v>2013</v>
      </c>
      <c r="D202" s="3">
        <v>73</v>
      </c>
      <c r="E202" s="3">
        <v>89</v>
      </c>
      <c r="F202" s="3" t="s">
        <v>621</v>
      </c>
      <c r="G202" s="3">
        <v>3.1</v>
      </c>
      <c r="H202" s="3" t="s">
        <v>621</v>
      </c>
      <c r="I202" s="3">
        <v>0.9</v>
      </c>
      <c r="J202" s="3" t="s">
        <v>621</v>
      </c>
      <c r="K202" s="3" t="s">
        <v>621</v>
      </c>
      <c r="L202" s="3" t="s">
        <v>622</v>
      </c>
      <c r="M202" s="3">
        <v>13</v>
      </c>
      <c r="N202" s="3">
        <v>10</v>
      </c>
      <c r="O202" s="3">
        <v>25</v>
      </c>
      <c r="P202" s="3">
        <v>17</v>
      </c>
      <c r="Q202" s="3" t="s">
        <v>621</v>
      </c>
      <c r="R202" s="3" t="s">
        <v>621</v>
      </c>
      <c r="S202" s="3" t="s">
        <v>621</v>
      </c>
      <c r="T202" s="3" t="s">
        <v>621</v>
      </c>
      <c r="U202" s="3" t="s">
        <v>621</v>
      </c>
      <c r="V202" s="3" t="s">
        <v>621</v>
      </c>
      <c r="W202" s="3" t="s">
        <v>621</v>
      </c>
      <c r="X202" s="3" t="s">
        <v>621</v>
      </c>
      <c r="Y202" s="3" t="s">
        <v>621</v>
      </c>
      <c r="Z202" s="3" t="s">
        <v>621</v>
      </c>
      <c r="AA202" s="3">
        <v>6</v>
      </c>
      <c r="AB202" s="3" t="s">
        <v>621</v>
      </c>
      <c r="AC202" s="3">
        <v>4</v>
      </c>
      <c r="AD202" s="3">
        <v>10</v>
      </c>
      <c r="AE202" s="3" t="s">
        <v>621</v>
      </c>
      <c r="AF202" s="3" t="s">
        <v>622</v>
      </c>
      <c r="AG202" s="3" t="s">
        <v>621</v>
      </c>
      <c r="AH202" s="3" t="s">
        <v>621</v>
      </c>
      <c r="AI202" s="3" t="s">
        <v>621</v>
      </c>
      <c r="AM202" s="20">
        <f t="shared" si="9"/>
        <v>89</v>
      </c>
      <c r="AN202" s="20">
        <f t="shared" si="10"/>
        <v>73</v>
      </c>
      <c r="AO202" s="21">
        <f t="shared" si="11"/>
        <v>0.8202247191011236</v>
      </c>
    </row>
    <row r="203" spans="1:42" ht="15" customHeight="1" x14ac:dyDescent="0.35">
      <c r="A203" s="3" t="s">
        <v>248</v>
      </c>
      <c r="B203" s="3" t="s">
        <v>249</v>
      </c>
      <c r="C203" s="3">
        <v>2013</v>
      </c>
      <c r="D203" s="3">
        <v>6.49</v>
      </c>
      <c r="E203" s="3">
        <v>6.84</v>
      </c>
      <c r="F203" s="3" t="s">
        <v>621</v>
      </c>
      <c r="G203" s="3">
        <v>0.22</v>
      </c>
      <c r="H203" s="3" t="s">
        <v>621</v>
      </c>
      <c r="I203" s="3" t="s">
        <v>621</v>
      </c>
      <c r="J203" s="3" t="s">
        <v>621</v>
      </c>
      <c r="K203" s="3" t="s">
        <v>621</v>
      </c>
      <c r="L203" s="3" t="s">
        <v>622</v>
      </c>
      <c r="M203" s="3" t="s">
        <v>621</v>
      </c>
      <c r="N203" s="3" t="s">
        <v>621</v>
      </c>
      <c r="O203" s="3" t="s">
        <v>621</v>
      </c>
      <c r="P203" s="3" t="s">
        <v>621</v>
      </c>
      <c r="Q203" s="3" t="s">
        <v>621</v>
      </c>
      <c r="R203" s="3" t="s">
        <v>621</v>
      </c>
      <c r="S203" s="3" t="s">
        <v>621</v>
      </c>
      <c r="T203" s="3">
        <v>6.62</v>
      </c>
      <c r="U203" s="3" t="s">
        <v>621</v>
      </c>
      <c r="V203" s="3" t="s">
        <v>621</v>
      </c>
      <c r="W203" s="3" t="s">
        <v>621</v>
      </c>
      <c r="X203" s="3" t="s">
        <v>621</v>
      </c>
      <c r="Y203" s="3" t="s">
        <v>621</v>
      </c>
      <c r="Z203" s="3" t="s">
        <v>621</v>
      </c>
      <c r="AA203" s="3" t="s">
        <v>621</v>
      </c>
      <c r="AB203" s="3" t="s">
        <v>621</v>
      </c>
      <c r="AC203" s="3" t="s">
        <v>621</v>
      </c>
      <c r="AD203" s="3" t="s">
        <v>621</v>
      </c>
      <c r="AE203" s="3" t="s">
        <v>621</v>
      </c>
      <c r="AF203" s="3" t="s">
        <v>622</v>
      </c>
      <c r="AG203" s="3" t="s">
        <v>621</v>
      </c>
      <c r="AH203" s="3" t="s">
        <v>621</v>
      </c>
      <c r="AI203" s="3" t="s">
        <v>621</v>
      </c>
      <c r="AM203" s="20">
        <f t="shared" si="9"/>
        <v>6.84</v>
      </c>
      <c r="AN203" s="20">
        <f t="shared" si="10"/>
        <v>6.49</v>
      </c>
      <c r="AO203" s="21">
        <f t="shared" si="11"/>
        <v>0.94883040935672525</v>
      </c>
    </row>
    <row r="204" spans="1:42" ht="15" customHeight="1" x14ac:dyDescent="0.3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H204" s="3" t="s">
        <v>622</v>
      </c>
      <c r="AI204" s="3" t="s">
        <v>622</v>
      </c>
      <c r="AM204" s="20">
        <f t="shared" si="9"/>
        <v>0</v>
      </c>
      <c r="AN204" s="20">
        <f t="shared" si="10"/>
        <v>0</v>
      </c>
      <c r="AO204" s="21" t="str">
        <f t="shared" si="11"/>
        <v/>
      </c>
    </row>
    <row r="205" spans="1:42" ht="15" customHeight="1" x14ac:dyDescent="0.35">
      <c r="A205" s="3" t="s">
        <v>248</v>
      </c>
      <c r="B205" s="3" t="s">
        <v>251</v>
      </c>
      <c r="C205" s="3">
        <v>2013</v>
      </c>
      <c r="D205" s="3">
        <v>14.59</v>
      </c>
      <c r="E205" s="3">
        <v>17.3</v>
      </c>
      <c r="F205" s="3" t="s">
        <v>621</v>
      </c>
      <c r="G205" s="3">
        <v>0.66</v>
      </c>
      <c r="H205" s="3" t="s">
        <v>621</v>
      </c>
      <c r="I205" s="3" t="s">
        <v>621</v>
      </c>
      <c r="J205" s="3" t="s">
        <v>621</v>
      </c>
      <c r="K205" s="3" t="s">
        <v>621</v>
      </c>
      <c r="L205" s="3" t="s">
        <v>622</v>
      </c>
      <c r="M205" s="3" t="s">
        <v>621</v>
      </c>
      <c r="N205" s="3" t="s">
        <v>621</v>
      </c>
      <c r="O205" s="3">
        <v>14.78</v>
      </c>
      <c r="P205" s="3" t="s">
        <v>621</v>
      </c>
      <c r="Q205" s="3" t="s">
        <v>621</v>
      </c>
      <c r="R205" s="3" t="s">
        <v>621</v>
      </c>
      <c r="S205" s="3" t="s">
        <v>14</v>
      </c>
      <c r="T205" s="3" t="s">
        <v>621</v>
      </c>
      <c r="U205" s="3" t="s">
        <v>621</v>
      </c>
      <c r="V205" s="3" t="s">
        <v>621</v>
      </c>
      <c r="W205" s="3" t="s">
        <v>621</v>
      </c>
      <c r="X205" s="3" t="s">
        <v>621</v>
      </c>
      <c r="Y205" s="3" t="s">
        <v>621</v>
      </c>
      <c r="Z205" s="3" t="s">
        <v>621</v>
      </c>
      <c r="AA205" s="3" t="s">
        <v>621</v>
      </c>
      <c r="AB205" s="3" t="s">
        <v>621</v>
      </c>
      <c r="AC205" s="3" t="s">
        <v>621</v>
      </c>
      <c r="AD205" s="3">
        <v>1.86</v>
      </c>
      <c r="AE205" s="3" t="s">
        <v>621</v>
      </c>
      <c r="AF205" s="3" t="s">
        <v>622</v>
      </c>
      <c r="AG205" s="3" t="s">
        <v>621</v>
      </c>
      <c r="AH205" s="3" t="s">
        <v>621</v>
      </c>
      <c r="AI205" s="3" t="s">
        <v>621</v>
      </c>
      <c r="AM205" s="20">
        <f t="shared" si="9"/>
        <v>17.3</v>
      </c>
      <c r="AN205" s="20">
        <f t="shared" si="10"/>
        <v>14.59</v>
      </c>
      <c r="AO205" s="21">
        <f t="shared" si="11"/>
        <v>0.84335260115606936</v>
      </c>
    </row>
    <row r="206" spans="1:42" ht="15" customHeight="1" x14ac:dyDescent="0.35">
      <c r="A206" s="3" t="s">
        <v>248</v>
      </c>
      <c r="B206" s="3" t="s">
        <v>252</v>
      </c>
      <c r="C206" s="3">
        <v>2013</v>
      </c>
      <c r="D206" s="3">
        <v>374.99</v>
      </c>
      <c r="E206" s="3">
        <v>413.07</v>
      </c>
      <c r="F206" s="3" t="s">
        <v>621</v>
      </c>
      <c r="G206" s="3">
        <v>12.2</v>
      </c>
      <c r="H206" s="3" t="s">
        <v>621</v>
      </c>
      <c r="I206" s="3">
        <v>72.27</v>
      </c>
      <c r="J206" s="3" t="s">
        <v>621</v>
      </c>
      <c r="K206" s="3" t="s">
        <v>621</v>
      </c>
      <c r="L206" s="3" t="s">
        <v>622</v>
      </c>
      <c r="M206" s="3" t="s">
        <v>621</v>
      </c>
      <c r="N206" s="3" t="s">
        <v>621</v>
      </c>
      <c r="O206" s="3" t="s">
        <v>621</v>
      </c>
      <c r="P206" s="3" t="s">
        <v>621</v>
      </c>
      <c r="Q206" s="3" t="s">
        <v>621</v>
      </c>
      <c r="R206" s="3" t="s">
        <v>621</v>
      </c>
      <c r="S206" s="3" t="s">
        <v>621</v>
      </c>
      <c r="T206" s="3">
        <v>51.11</v>
      </c>
      <c r="U206" s="3">
        <v>6.14</v>
      </c>
      <c r="V206" s="3">
        <v>170.33</v>
      </c>
      <c r="W206" s="3" t="s">
        <v>621</v>
      </c>
      <c r="X206" s="3" t="s">
        <v>621</v>
      </c>
      <c r="Y206" s="3">
        <v>19.510000000000002</v>
      </c>
      <c r="Z206" s="3" t="s">
        <v>621</v>
      </c>
      <c r="AA206" s="3" t="s">
        <v>621</v>
      </c>
      <c r="AB206" s="3" t="s">
        <v>621</v>
      </c>
      <c r="AC206" s="3" t="s">
        <v>621</v>
      </c>
      <c r="AD206" s="3">
        <v>2.96</v>
      </c>
      <c r="AE206" s="3">
        <v>78.55</v>
      </c>
      <c r="AF206" s="3" t="s">
        <v>962</v>
      </c>
      <c r="AG206" s="3">
        <v>25.1</v>
      </c>
      <c r="AH206" s="3">
        <v>0</v>
      </c>
      <c r="AI206" s="3">
        <v>0</v>
      </c>
      <c r="AM206" s="20">
        <f t="shared" si="9"/>
        <v>413.06999999999994</v>
      </c>
      <c r="AN206" s="20">
        <f t="shared" si="10"/>
        <v>374.99</v>
      </c>
      <c r="AO206" s="21">
        <f t="shared" si="11"/>
        <v>0.9078122352143706</v>
      </c>
    </row>
    <row r="207" spans="1:42" ht="15" customHeight="1" x14ac:dyDescent="0.3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H207" s="3" t="s">
        <v>622</v>
      </c>
      <c r="AI207" s="3" t="s">
        <v>622</v>
      </c>
      <c r="AM207" s="20">
        <f t="shared" si="9"/>
        <v>0</v>
      </c>
      <c r="AN207" s="20">
        <f t="shared" si="10"/>
        <v>0</v>
      </c>
      <c r="AO207" s="21" t="str">
        <f t="shared" si="11"/>
        <v/>
      </c>
    </row>
    <row r="208" spans="1:42" ht="15" customHeight="1" x14ac:dyDescent="0.35">
      <c r="A208" s="3" t="s">
        <v>248</v>
      </c>
      <c r="B208" s="3" t="s">
        <v>254</v>
      </c>
      <c r="C208" s="3">
        <v>2013</v>
      </c>
      <c r="D208" s="3">
        <v>3.09</v>
      </c>
      <c r="E208" s="3">
        <v>3.29</v>
      </c>
      <c r="F208" s="3" t="s">
        <v>621</v>
      </c>
      <c r="G208" s="3">
        <v>0.11</v>
      </c>
      <c r="H208" s="3" t="s">
        <v>621</v>
      </c>
      <c r="I208" s="3" t="s">
        <v>621</v>
      </c>
      <c r="J208" s="3" t="s">
        <v>621</v>
      </c>
      <c r="K208" s="3" t="s">
        <v>621</v>
      </c>
      <c r="L208" s="3" t="s">
        <v>622</v>
      </c>
      <c r="M208" s="3" t="s">
        <v>621</v>
      </c>
      <c r="N208" s="3" t="s">
        <v>621</v>
      </c>
      <c r="O208" s="3" t="s">
        <v>621</v>
      </c>
      <c r="P208" s="3" t="s">
        <v>621</v>
      </c>
      <c r="Q208" s="3" t="s">
        <v>621</v>
      </c>
      <c r="R208" s="3" t="s">
        <v>621</v>
      </c>
      <c r="S208" s="3" t="s">
        <v>621</v>
      </c>
      <c r="T208" s="3">
        <v>3.18</v>
      </c>
      <c r="U208" s="3" t="s">
        <v>621</v>
      </c>
      <c r="V208" s="3" t="s">
        <v>621</v>
      </c>
      <c r="W208" s="3" t="s">
        <v>621</v>
      </c>
      <c r="X208" s="3" t="s">
        <v>621</v>
      </c>
      <c r="Y208" s="3" t="s">
        <v>621</v>
      </c>
      <c r="Z208" s="3" t="s">
        <v>621</v>
      </c>
      <c r="AA208" s="3" t="s">
        <v>621</v>
      </c>
      <c r="AB208" s="3" t="s">
        <v>621</v>
      </c>
      <c r="AC208" s="3" t="s">
        <v>621</v>
      </c>
      <c r="AD208" s="3" t="s">
        <v>621</v>
      </c>
      <c r="AE208" s="3" t="s">
        <v>621</v>
      </c>
      <c r="AF208" s="3" t="s">
        <v>622</v>
      </c>
      <c r="AG208" s="3" t="s">
        <v>621</v>
      </c>
      <c r="AH208" s="3" t="s">
        <v>621</v>
      </c>
      <c r="AI208" s="3" t="s">
        <v>621</v>
      </c>
      <c r="AM208" s="20">
        <f t="shared" si="9"/>
        <v>3.29</v>
      </c>
      <c r="AN208" s="20">
        <f t="shared" si="10"/>
        <v>3.09</v>
      </c>
      <c r="AO208" s="21">
        <f t="shared" si="11"/>
        <v>0.93920972644376899</v>
      </c>
    </row>
    <row r="209" spans="1:42" ht="15" customHeight="1" x14ac:dyDescent="0.35">
      <c r="A209" s="3" t="s">
        <v>255</v>
      </c>
      <c r="B209" s="3" t="s">
        <v>256</v>
      </c>
      <c r="C209" s="3">
        <v>2013</v>
      </c>
      <c r="D209" s="3">
        <v>57.1</v>
      </c>
      <c r="E209" s="3">
        <v>74.36</v>
      </c>
      <c r="F209" s="3" t="s">
        <v>621</v>
      </c>
      <c r="G209" s="3">
        <v>1.64</v>
      </c>
      <c r="H209" s="3" t="s">
        <v>621</v>
      </c>
      <c r="I209" s="3">
        <v>1.32</v>
      </c>
      <c r="J209" s="3" t="s">
        <v>621</v>
      </c>
      <c r="K209" s="3" t="s">
        <v>621</v>
      </c>
      <c r="L209" s="3" t="s">
        <v>622</v>
      </c>
      <c r="M209" s="3" t="s">
        <v>621</v>
      </c>
      <c r="N209" s="3" t="s">
        <v>621</v>
      </c>
      <c r="O209" s="3" t="s">
        <v>621</v>
      </c>
      <c r="P209" s="3" t="s">
        <v>621</v>
      </c>
      <c r="Q209" s="3" t="s">
        <v>621</v>
      </c>
      <c r="R209" s="3" t="s">
        <v>621</v>
      </c>
      <c r="S209" s="3" t="s">
        <v>621</v>
      </c>
      <c r="T209" s="3">
        <v>10</v>
      </c>
      <c r="U209" s="3" t="s">
        <v>621</v>
      </c>
      <c r="V209" s="3">
        <v>61.4</v>
      </c>
      <c r="W209" s="3" t="s">
        <v>621</v>
      </c>
      <c r="X209" s="3" t="s">
        <v>621</v>
      </c>
      <c r="Y209" s="3" t="s">
        <v>621</v>
      </c>
      <c r="Z209" s="3" t="s">
        <v>621</v>
      </c>
      <c r="AA209" s="3" t="s">
        <v>621</v>
      </c>
      <c r="AB209" s="3" t="s">
        <v>621</v>
      </c>
      <c r="AC209" s="3" t="s">
        <v>621</v>
      </c>
      <c r="AD209" s="3" t="s">
        <v>621</v>
      </c>
      <c r="AE209" s="3" t="s">
        <v>621</v>
      </c>
      <c r="AF209" s="3" t="s">
        <v>621</v>
      </c>
      <c r="AG209" s="3" t="s">
        <v>621</v>
      </c>
      <c r="AH209" s="3" t="s">
        <v>621</v>
      </c>
      <c r="AI209" s="3" t="s">
        <v>621</v>
      </c>
      <c r="AM209" s="20">
        <f t="shared" si="9"/>
        <v>74.36</v>
      </c>
      <c r="AN209" s="20">
        <f t="shared" si="10"/>
        <v>57.1</v>
      </c>
      <c r="AO209" s="21">
        <f t="shared" si="11"/>
        <v>0.76788596019365252</v>
      </c>
    </row>
    <row r="210" spans="1:42" ht="15" customHeight="1" x14ac:dyDescent="0.3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H210" s="3" t="s">
        <v>622</v>
      </c>
      <c r="AI210" s="3" t="s">
        <v>622</v>
      </c>
      <c r="AM210" s="20">
        <f t="shared" si="9"/>
        <v>0</v>
      </c>
      <c r="AN210" s="20">
        <f t="shared" si="10"/>
        <v>0</v>
      </c>
      <c r="AO210" s="21" t="str">
        <f t="shared" si="11"/>
        <v/>
      </c>
    </row>
    <row r="211" spans="1:42" ht="15" customHeight="1" x14ac:dyDescent="0.35">
      <c r="A211" s="3" t="s">
        <v>258</v>
      </c>
      <c r="B211" s="3" t="s">
        <v>259</v>
      </c>
      <c r="C211" s="3">
        <v>2013</v>
      </c>
      <c r="D211" s="3">
        <v>0</v>
      </c>
      <c r="E211" s="3" t="s">
        <v>621</v>
      </c>
      <c r="F211" s="3">
        <v>0</v>
      </c>
      <c r="G211" s="3">
        <v>6.9619999999999997</v>
      </c>
      <c r="H211" s="3">
        <v>0</v>
      </c>
      <c r="I211" s="3">
        <v>0</v>
      </c>
      <c r="J211" s="3">
        <v>0</v>
      </c>
      <c r="K211" s="3">
        <v>0.64700000000000002</v>
      </c>
      <c r="L211" s="3" t="s">
        <v>661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H211" s="3" t="s">
        <v>621</v>
      </c>
      <c r="AI211" s="3" t="s">
        <v>621</v>
      </c>
      <c r="AM211" s="20">
        <f t="shared" si="9"/>
        <v>7.609</v>
      </c>
      <c r="AN211" s="20">
        <f t="shared" si="10"/>
        <v>0</v>
      </c>
      <c r="AO211" s="21">
        <f t="shared" si="11"/>
        <v>0</v>
      </c>
      <c r="AP211" s="22" t="s">
        <v>1087</v>
      </c>
    </row>
    <row r="212" spans="1:42" ht="15" customHeight="1" x14ac:dyDescent="0.35">
      <c r="A212" s="3" t="s">
        <v>260</v>
      </c>
      <c r="B212" s="3" t="s">
        <v>261</v>
      </c>
      <c r="C212" s="3">
        <v>2013</v>
      </c>
      <c r="D212" s="3">
        <v>170.88399999999999</v>
      </c>
      <c r="E212" s="3">
        <v>185.21700000000001</v>
      </c>
      <c r="F212" s="3" t="s">
        <v>621</v>
      </c>
      <c r="G212" s="3">
        <v>3.407</v>
      </c>
      <c r="H212" s="3" t="s">
        <v>621</v>
      </c>
      <c r="I212" s="3">
        <v>6.9000000000000006E-2</v>
      </c>
      <c r="J212" s="3" t="s">
        <v>621</v>
      </c>
      <c r="K212" s="3" t="s">
        <v>621</v>
      </c>
      <c r="L212" s="3" t="s">
        <v>622</v>
      </c>
      <c r="M212" s="3" t="s">
        <v>621</v>
      </c>
      <c r="N212" s="3" t="s">
        <v>621</v>
      </c>
      <c r="O212" s="3" t="s">
        <v>621</v>
      </c>
      <c r="P212" s="3" t="s">
        <v>621</v>
      </c>
      <c r="Q212" s="3" t="s">
        <v>621</v>
      </c>
      <c r="R212" s="3">
        <v>0.11</v>
      </c>
      <c r="S212" s="3" t="s">
        <v>14</v>
      </c>
      <c r="T212" s="3" t="s">
        <v>621</v>
      </c>
      <c r="U212" s="3" t="s">
        <v>621</v>
      </c>
      <c r="V212" s="3" t="s">
        <v>621</v>
      </c>
      <c r="W212" s="3" t="s">
        <v>621</v>
      </c>
      <c r="X212" s="3" t="s">
        <v>621</v>
      </c>
      <c r="Y212" s="3">
        <v>21.981000000000002</v>
      </c>
      <c r="Z212" s="3" t="s">
        <v>621</v>
      </c>
      <c r="AA212" s="3" t="s">
        <v>621</v>
      </c>
      <c r="AB212" s="3">
        <v>145.018</v>
      </c>
      <c r="AC212" s="3" t="s">
        <v>621</v>
      </c>
      <c r="AD212" s="3">
        <v>14.632</v>
      </c>
      <c r="AE212" s="3" t="s">
        <v>621</v>
      </c>
      <c r="AF212" s="3" t="s">
        <v>622</v>
      </c>
      <c r="AG212" s="3" t="s">
        <v>621</v>
      </c>
      <c r="AH212" s="3" t="s">
        <v>621</v>
      </c>
      <c r="AI212" s="3" t="s">
        <v>621</v>
      </c>
      <c r="AM212" s="20">
        <f t="shared" si="9"/>
        <v>185.21700000000001</v>
      </c>
      <c r="AN212" s="20">
        <f t="shared" si="10"/>
        <v>170.88399999999999</v>
      </c>
      <c r="AO212" s="21">
        <f t="shared" si="11"/>
        <v>0.92261509472672576</v>
      </c>
    </row>
    <row r="213" spans="1:42" ht="15" customHeight="1" x14ac:dyDescent="0.3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H213" s="3" t="s">
        <v>622</v>
      </c>
      <c r="AI213" s="3" t="s">
        <v>622</v>
      </c>
      <c r="AM213" s="20">
        <f t="shared" si="9"/>
        <v>0</v>
      </c>
      <c r="AN213" s="20">
        <f t="shared" si="10"/>
        <v>0</v>
      </c>
      <c r="AO213" s="21" t="str">
        <f t="shared" si="11"/>
        <v/>
      </c>
    </row>
    <row r="214" spans="1:42" ht="15" customHeight="1" x14ac:dyDescent="0.3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H214" s="3" t="s">
        <v>622</v>
      </c>
      <c r="AI214" s="3" t="s">
        <v>622</v>
      </c>
      <c r="AM214" s="20">
        <f t="shared" si="9"/>
        <v>0</v>
      </c>
      <c r="AN214" s="20">
        <f t="shared" si="10"/>
        <v>0</v>
      </c>
      <c r="AO214" s="21" t="str">
        <f t="shared" si="11"/>
        <v/>
      </c>
    </row>
    <row r="215" spans="1:42" ht="15" customHeight="1" x14ac:dyDescent="0.35">
      <c r="A215" s="3" t="s">
        <v>265</v>
      </c>
      <c r="B215" s="3" t="s">
        <v>266</v>
      </c>
      <c r="C215" s="3">
        <v>2013</v>
      </c>
      <c r="D215" s="3">
        <v>46.7</v>
      </c>
      <c r="E215" s="3">
        <v>59.5</v>
      </c>
      <c r="F215" s="3" t="s">
        <v>621</v>
      </c>
      <c r="G215" s="3">
        <v>0.8</v>
      </c>
      <c r="H215" s="3" t="s">
        <v>621</v>
      </c>
      <c r="I215" s="3" t="s">
        <v>621</v>
      </c>
      <c r="J215" s="3" t="s">
        <v>621</v>
      </c>
      <c r="K215" s="3" t="s">
        <v>621</v>
      </c>
      <c r="L215" s="3" t="s">
        <v>621</v>
      </c>
      <c r="M215" s="3" t="s">
        <v>621</v>
      </c>
      <c r="N215" s="3" t="s">
        <v>621</v>
      </c>
      <c r="O215" s="3" t="s">
        <v>621</v>
      </c>
      <c r="P215" s="3" t="s">
        <v>621</v>
      </c>
      <c r="Q215" s="3" t="s">
        <v>621</v>
      </c>
      <c r="R215" s="3" t="s">
        <v>621</v>
      </c>
      <c r="S215" s="3" t="s">
        <v>14</v>
      </c>
      <c r="T215" s="3">
        <v>5.3</v>
      </c>
      <c r="U215" s="3" t="s">
        <v>621</v>
      </c>
      <c r="V215" s="3" t="s">
        <v>621</v>
      </c>
      <c r="W215" s="3">
        <v>53.4</v>
      </c>
      <c r="X215" s="3" t="s">
        <v>621</v>
      </c>
      <c r="Y215" s="3" t="s">
        <v>621</v>
      </c>
      <c r="Z215" s="3" t="s">
        <v>621</v>
      </c>
      <c r="AA215" s="3" t="s">
        <v>621</v>
      </c>
      <c r="AB215" s="3" t="s">
        <v>621</v>
      </c>
      <c r="AC215" s="3" t="s">
        <v>621</v>
      </c>
      <c r="AD215" s="3" t="s">
        <v>621</v>
      </c>
      <c r="AE215" s="3" t="s">
        <v>621</v>
      </c>
      <c r="AF215" s="3" t="s">
        <v>621</v>
      </c>
      <c r="AG215" s="3" t="s">
        <v>621</v>
      </c>
      <c r="AH215" s="3" t="s">
        <v>621</v>
      </c>
      <c r="AI215" s="3" t="s">
        <v>621</v>
      </c>
      <c r="AM215" s="20">
        <f t="shared" si="9"/>
        <v>59.5</v>
      </c>
      <c r="AN215" s="20">
        <f t="shared" si="10"/>
        <v>46.7</v>
      </c>
      <c r="AO215" s="21">
        <f t="shared" si="11"/>
        <v>0.78487394957983203</v>
      </c>
    </row>
    <row r="216" spans="1:42" ht="15" customHeight="1" x14ac:dyDescent="0.35">
      <c r="A216" s="3" t="s">
        <v>267</v>
      </c>
      <c r="B216" s="3" t="s">
        <v>268</v>
      </c>
      <c r="C216" s="3">
        <v>2013</v>
      </c>
      <c r="D216" s="3">
        <v>661.49199999999996</v>
      </c>
      <c r="E216" s="3">
        <v>695.26499999999999</v>
      </c>
      <c r="F216" s="3" t="s">
        <v>621</v>
      </c>
      <c r="G216" s="3">
        <v>0.17599999999999999</v>
      </c>
      <c r="H216" s="3" t="s">
        <v>621</v>
      </c>
      <c r="I216" s="3" t="s">
        <v>621</v>
      </c>
      <c r="J216" s="3">
        <v>48.472000000000001</v>
      </c>
      <c r="K216" s="3" t="s">
        <v>621</v>
      </c>
      <c r="L216" s="3" t="s">
        <v>622</v>
      </c>
      <c r="M216" s="3" t="s">
        <v>621</v>
      </c>
      <c r="N216" s="3" t="s">
        <v>621</v>
      </c>
      <c r="O216" s="3" t="s">
        <v>621</v>
      </c>
      <c r="P216" s="3" t="s">
        <v>621</v>
      </c>
      <c r="Q216" s="3" t="s">
        <v>621</v>
      </c>
      <c r="R216" s="3" t="s">
        <v>621</v>
      </c>
      <c r="S216" s="3" t="s">
        <v>621</v>
      </c>
      <c r="T216" s="3">
        <v>24.478999999999999</v>
      </c>
      <c r="U216" s="3" t="s">
        <v>621</v>
      </c>
      <c r="V216" s="3" t="s">
        <v>621</v>
      </c>
      <c r="W216" s="3">
        <v>0</v>
      </c>
      <c r="X216" s="3" t="s">
        <v>621</v>
      </c>
      <c r="Y216" s="3">
        <v>269.88799999999998</v>
      </c>
      <c r="Z216" s="3">
        <v>0</v>
      </c>
      <c r="AA216" s="3">
        <v>0</v>
      </c>
      <c r="AB216" s="3" t="s">
        <v>621</v>
      </c>
      <c r="AC216" s="3">
        <v>4.8849999999999998</v>
      </c>
      <c r="AD216" s="3">
        <v>8.0079999999999991</v>
      </c>
      <c r="AE216" s="3">
        <v>339.35700000000003</v>
      </c>
      <c r="AF216" s="3" t="s">
        <v>972</v>
      </c>
      <c r="AG216" s="3">
        <v>110.907</v>
      </c>
      <c r="AH216" s="3">
        <v>0</v>
      </c>
      <c r="AI216" s="3">
        <v>0</v>
      </c>
      <c r="AM216" s="20">
        <f t="shared" si="9"/>
        <v>695.26499999999999</v>
      </c>
      <c r="AN216" s="20">
        <f t="shared" si="10"/>
        <v>661.49199999999996</v>
      </c>
      <c r="AO216" s="21">
        <f t="shared" si="11"/>
        <v>0.95142427707420907</v>
      </c>
    </row>
    <row r="217" spans="1:42" ht="15" customHeight="1" x14ac:dyDescent="0.35">
      <c r="A217" s="3" t="s">
        <v>267</v>
      </c>
      <c r="B217" s="3" t="s">
        <v>269</v>
      </c>
      <c r="C217" s="3">
        <v>2013</v>
      </c>
      <c r="D217" s="3">
        <v>71.325999999999993</v>
      </c>
      <c r="E217" s="3">
        <v>78.391999999999996</v>
      </c>
      <c r="F217" s="3" t="s">
        <v>621</v>
      </c>
      <c r="G217" s="3">
        <v>5.6000000000000001E-2</v>
      </c>
      <c r="H217" s="3" t="s">
        <v>621</v>
      </c>
      <c r="I217" s="3" t="s">
        <v>621</v>
      </c>
      <c r="J217" s="3">
        <v>7.032</v>
      </c>
      <c r="K217" s="3" t="s">
        <v>621</v>
      </c>
      <c r="L217" s="3" t="s">
        <v>622</v>
      </c>
      <c r="M217" s="3" t="s">
        <v>621</v>
      </c>
      <c r="N217" s="3" t="s">
        <v>621</v>
      </c>
      <c r="O217" s="3" t="s">
        <v>621</v>
      </c>
      <c r="P217" s="3" t="s">
        <v>621</v>
      </c>
      <c r="Q217" s="3" t="s">
        <v>621</v>
      </c>
      <c r="R217" s="3">
        <v>30.245999999999999</v>
      </c>
      <c r="S217" s="3" t="s">
        <v>621</v>
      </c>
      <c r="T217" s="3">
        <v>3.484</v>
      </c>
      <c r="U217" s="3">
        <v>12.596</v>
      </c>
      <c r="V217" s="3" t="s">
        <v>621</v>
      </c>
      <c r="W217" s="3" t="s">
        <v>621</v>
      </c>
      <c r="X217" s="3" t="s">
        <v>621</v>
      </c>
      <c r="Y217" s="3">
        <v>16.280999999999999</v>
      </c>
      <c r="Z217" s="3" t="s">
        <v>621</v>
      </c>
      <c r="AA217" s="3" t="s">
        <v>621</v>
      </c>
      <c r="AB217" s="3" t="s">
        <v>621</v>
      </c>
      <c r="AC217" s="3" t="s">
        <v>621</v>
      </c>
      <c r="AD217" s="3">
        <v>4.9279999999999999</v>
      </c>
      <c r="AE217" s="3">
        <v>3.4550000000000001</v>
      </c>
      <c r="AF217" s="3" t="s">
        <v>966</v>
      </c>
      <c r="AG217" s="3">
        <v>1.1639999999999999</v>
      </c>
      <c r="AH217" s="3">
        <v>0.314</v>
      </c>
      <c r="AI217" s="3">
        <v>0.314</v>
      </c>
      <c r="AM217" s="20">
        <f t="shared" si="9"/>
        <v>78.391999999999982</v>
      </c>
      <c r="AN217" s="20">
        <f t="shared" si="10"/>
        <v>71.325999999999993</v>
      </c>
      <c r="AO217" s="21">
        <f t="shared" si="11"/>
        <v>0.90986325135217894</v>
      </c>
    </row>
    <row r="218" spans="1:42" ht="15" customHeight="1" x14ac:dyDescent="0.35">
      <c r="A218" s="3" t="s">
        <v>270</v>
      </c>
      <c r="B218" s="3" t="s">
        <v>271</v>
      </c>
      <c r="C218" s="3">
        <v>2013</v>
      </c>
      <c r="D218" s="3" t="s">
        <v>621</v>
      </c>
      <c r="E218" s="3" t="s">
        <v>621</v>
      </c>
      <c r="F218" s="3" t="s">
        <v>621</v>
      </c>
      <c r="G218" s="3" t="s">
        <v>621</v>
      </c>
      <c r="H218" s="3" t="s">
        <v>621</v>
      </c>
      <c r="I218" s="3" t="s">
        <v>621</v>
      </c>
      <c r="J218" s="3" t="s">
        <v>621</v>
      </c>
      <c r="K218" s="3" t="s">
        <v>621</v>
      </c>
      <c r="L218" s="3" t="s">
        <v>622</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622</v>
      </c>
      <c r="AG218" s="3" t="s">
        <v>621</v>
      </c>
      <c r="AH218" s="3" t="s">
        <v>621</v>
      </c>
      <c r="AI218" s="3" t="s">
        <v>621</v>
      </c>
      <c r="AM218" s="20">
        <f t="shared" si="9"/>
        <v>0</v>
      </c>
      <c r="AN218" s="20">
        <f t="shared" si="10"/>
        <v>0</v>
      </c>
      <c r="AO218" s="21" t="str">
        <f t="shared" si="11"/>
        <v/>
      </c>
    </row>
    <row r="219" spans="1:42" ht="15" customHeight="1" x14ac:dyDescent="0.35">
      <c r="A219" s="3" t="s">
        <v>272</v>
      </c>
      <c r="B219" s="3" t="s">
        <v>273</v>
      </c>
      <c r="C219" s="3">
        <v>2013</v>
      </c>
      <c r="D219" s="3">
        <v>1.53</v>
      </c>
      <c r="E219" s="3">
        <v>1.68</v>
      </c>
      <c r="F219" s="3" t="s">
        <v>621</v>
      </c>
      <c r="G219" s="3">
        <v>0.01</v>
      </c>
      <c r="H219" s="3" t="s">
        <v>621</v>
      </c>
      <c r="I219" s="3" t="s">
        <v>621</v>
      </c>
      <c r="J219" s="3" t="s">
        <v>621</v>
      </c>
      <c r="K219" s="3" t="s">
        <v>621</v>
      </c>
      <c r="L219" s="3" t="s">
        <v>622</v>
      </c>
      <c r="M219" s="3" t="s">
        <v>621</v>
      </c>
      <c r="N219" s="3" t="s">
        <v>621</v>
      </c>
      <c r="O219" s="3" t="s">
        <v>621</v>
      </c>
      <c r="P219" s="3" t="s">
        <v>621</v>
      </c>
      <c r="Q219" s="3" t="s">
        <v>621</v>
      </c>
      <c r="R219" s="3" t="s">
        <v>621</v>
      </c>
      <c r="S219" s="3" t="s">
        <v>621</v>
      </c>
      <c r="T219" s="3">
        <v>1.67</v>
      </c>
      <c r="U219" s="3" t="s">
        <v>621</v>
      </c>
      <c r="V219" s="3" t="s">
        <v>621</v>
      </c>
      <c r="W219" s="3" t="s">
        <v>621</v>
      </c>
      <c r="X219" s="3" t="s">
        <v>621</v>
      </c>
      <c r="Y219" s="3" t="s">
        <v>621</v>
      </c>
      <c r="Z219" s="3" t="s">
        <v>621</v>
      </c>
      <c r="AA219" s="3" t="s">
        <v>621</v>
      </c>
      <c r="AB219" s="3" t="s">
        <v>621</v>
      </c>
      <c r="AC219" s="3" t="s">
        <v>621</v>
      </c>
      <c r="AD219" s="3" t="s">
        <v>621</v>
      </c>
      <c r="AE219" s="3" t="s">
        <v>621</v>
      </c>
      <c r="AF219" s="3" t="s">
        <v>622</v>
      </c>
      <c r="AG219" s="3" t="s">
        <v>621</v>
      </c>
      <c r="AH219" s="3" t="s">
        <v>621</v>
      </c>
      <c r="AI219" s="3" t="s">
        <v>621</v>
      </c>
      <c r="AM219" s="20">
        <f t="shared" si="9"/>
        <v>1.68</v>
      </c>
      <c r="AN219" s="20">
        <f t="shared" si="10"/>
        <v>1.53</v>
      </c>
      <c r="AO219" s="21">
        <f t="shared" si="11"/>
        <v>0.91071428571428581</v>
      </c>
    </row>
    <row r="220" spans="1:42" ht="15" customHeight="1" x14ac:dyDescent="0.35">
      <c r="A220" s="3" t="s">
        <v>272</v>
      </c>
      <c r="B220" s="3" t="s">
        <v>274</v>
      </c>
      <c r="C220" s="3">
        <v>2013</v>
      </c>
      <c r="D220" s="3">
        <v>0.96</v>
      </c>
      <c r="E220" s="3">
        <v>1.0549999999999999</v>
      </c>
      <c r="F220" s="3" t="s">
        <v>621</v>
      </c>
      <c r="G220" s="3">
        <v>2.5000000000000001E-2</v>
      </c>
      <c r="H220" s="3" t="s">
        <v>621</v>
      </c>
      <c r="I220" s="3" t="s">
        <v>621</v>
      </c>
      <c r="J220" s="3" t="s">
        <v>621</v>
      </c>
      <c r="K220" s="3" t="s">
        <v>621</v>
      </c>
      <c r="L220" s="3" t="s">
        <v>622</v>
      </c>
      <c r="M220" s="3" t="s">
        <v>621</v>
      </c>
      <c r="N220" s="3" t="s">
        <v>621</v>
      </c>
      <c r="O220" s="3" t="s">
        <v>621</v>
      </c>
      <c r="P220" s="3" t="s">
        <v>621</v>
      </c>
      <c r="Q220" s="3" t="s">
        <v>621</v>
      </c>
      <c r="R220" s="3" t="s">
        <v>621</v>
      </c>
      <c r="S220" s="3" t="s">
        <v>621</v>
      </c>
      <c r="T220" s="3">
        <v>1.03</v>
      </c>
      <c r="U220" s="3" t="s">
        <v>621</v>
      </c>
      <c r="V220" s="3" t="s">
        <v>621</v>
      </c>
      <c r="W220" s="3" t="s">
        <v>621</v>
      </c>
      <c r="X220" s="3" t="s">
        <v>621</v>
      </c>
      <c r="Y220" s="3" t="s">
        <v>621</v>
      </c>
      <c r="Z220" s="3" t="s">
        <v>621</v>
      </c>
      <c r="AA220" s="3" t="s">
        <v>621</v>
      </c>
      <c r="AB220" s="3" t="s">
        <v>621</v>
      </c>
      <c r="AC220" s="3" t="s">
        <v>621</v>
      </c>
      <c r="AD220" s="3" t="s">
        <v>621</v>
      </c>
      <c r="AE220" s="3" t="s">
        <v>621</v>
      </c>
      <c r="AF220" s="3" t="s">
        <v>622</v>
      </c>
      <c r="AG220" s="3" t="s">
        <v>621</v>
      </c>
      <c r="AH220" s="3" t="s">
        <v>621</v>
      </c>
      <c r="AI220" s="3" t="s">
        <v>621</v>
      </c>
      <c r="AM220" s="20">
        <f t="shared" si="9"/>
        <v>1.0549999999999999</v>
      </c>
      <c r="AN220" s="20">
        <f t="shared" si="10"/>
        <v>0.96</v>
      </c>
      <c r="AO220" s="21">
        <f t="shared" si="11"/>
        <v>0.90995260663507116</v>
      </c>
    </row>
    <row r="221" spans="1:42" ht="15" customHeight="1" x14ac:dyDescent="0.35">
      <c r="A221" s="3" t="s">
        <v>272</v>
      </c>
      <c r="B221" s="3" t="s">
        <v>275</v>
      </c>
      <c r="C221" s="3">
        <v>2013</v>
      </c>
      <c r="D221" s="3">
        <v>3.37</v>
      </c>
      <c r="E221" s="3">
        <v>3.16</v>
      </c>
      <c r="F221" s="3" t="s">
        <v>621</v>
      </c>
      <c r="G221" s="3">
        <v>0.04</v>
      </c>
      <c r="H221" s="3" t="s">
        <v>621</v>
      </c>
      <c r="I221" s="3" t="s">
        <v>621</v>
      </c>
      <c r="J221" s="3" t="s">
        <v>621</v>
      </c>
      <c r="K221" s="3" t="s">
        <v>621</v>
      </c>
      <c r="L221" s="3" t="s">
        <v>661</v>
      </c>
      <c r="M221" s="3" t="s">
        <v>621</v>
      </c>
      <c r="N221" s="3" t="s">
        <v>621</v>
      </c>
      <c r="O221" s="3" t="s">
        <v>621</v>
      </c>
      <c r="P221" s="3" t="s">
        <v>621</v>
      </c>
      <c r="Q221" s="3" t="s">
        <v>621</v>
      </c>
      <c r="R221" s="3" t="s">
        <v>621</v>
      </c>
      <c r="S221" s="3" t="s">
        <v>14</v>
      </c>
      <c r="T221" s="3">
        <v>3.12</v>
      </c>
      <c r="U221" s="3" t="s">
        <v>621</v>
      </c>
      <c r="V221" s="3" t="s">
        <v>621</v>
      </c>
      <c r="W221" s="3" t="s">
        <v>621</v>
      </c>
      <c r="X221" s="3" t="s">
        <v>621</v>
      </c>
      <c r="Y221" s="3" t="s">
        <v>621</v>
      </c>
      <c r="Z221" s="3" t="s">
        <v>621</v>
      </c>
      <c r="AA221" s="3" t="s">
        <v>621</v>
      </c>
      <c r="AB221" s="3" t="s">
        <v>621</v>
      </c>
      <c r="AC221" s="3" t="s">
        <v>621</v>
      </c>
      <c r="AD221" s="3" t="s">
        <v>621</v>
      </c>
      <c r="AE221" s="3" t="s">
        <v>621</v>
      </c>
      <c r="AF221" s="3" t="s">
        <v>622</v>
      </c>
      <c r="AG221" s="3" t="s">
        <v>621</v>
      </c>
      <c r="AH221" s="3" t="s">
        <v>621</v>
      </c>
      <c r="AI221" s="3" t="s">
        <v>621</v>
      </c>
      <c r="AM221" s="20">
        <f t="shared" si="9"/>
        <v>3.16</v>
      </c>
      <c r="AN221" s="20">
        <f t="shared" si="10"/>
        <v>3.37</v>
      </c>
      <c r="AO221" s="21">
        <f t="shared" si="11"/>
        <v>1.0664556962025316</v>
      </c>
    </row>
    <row r="222" spans="1:42" ht="15" customHeight="1" x14ac:dyDescent="0.35">
      <c r="A222" s="3" t="s">
        <v>272</v>
      </c>
      <c r="B222" s="3" t="s">
        <v>276</v>
      </c>
      <c r="C222" s="3">
        <v>2013</v>
      </c>
      <c r="D222" s="3">
        <v>1.26</v>
      </c>
      <c r="E222" s="3">
        <v>1.38</v>
      </c>
      <c r="F222" s="3" t="s">
        <v>621</v>
      </c>
      <c r="G222" s="3" t="s">
        <v>621</v>
      </c>
      <c r="H222" s="3" t="s">
        <v>621</v>
      </c>
      <c r="I222" s="3" t="s">
        <v>621</v>
      </c>
      <c r="J222" s="3" t="s">
        <v>621</v>
      </c>
      <c r="K222" s="3" t="s">
        <v>621</v>
      </c>
      <c r="L222" s="3" t="s">
        <v>622</v>
      </c>
      <c r="M222" s="3" t="s">
        <v>621</v>
      </c>
      <c r="N222" s="3" t="s">
        <v>621</v>
      </c>
      <c r="O222" s="3" t="s">
        <v>621</v>
      </c>
      <c r="P222" s="3" t="s">
        <v>621</v>
      </c>
      <c r="Q222" s="3" t="s">
        <v>621</v>
      </c>
      <c r="R222" s="3" t="s">
        <v>621</v>
      </c>
      <c r="S222" s="3" t="s">
        <v>621</v>
      </c>
      <c r="T222" s="3" t="s">
        <v>621</v>
      </c>
      <c r="U222" s="3" t="s">
        <v>621</v>
      </c>
      <c r="V222" s="3" t="s">
        <v>621</v>
      </c>
      <c r="W222" s="3" t="s">
        <v>621</v>
      </c>
      <c r="X222" s="3" t="s">
        <v>621</v>
      </c>
      <c r="Y222" s="3">
        <v>1.38</v>
      </c>
      <c r="Z222" s="3" t="s">
        <v>621</v>
      </c>
      <c r="AA222" s="3" t="s">
        <v>621</v>
      </c>
      <c r="AB222" s="3" t="s">
        <v>621</v>
      </c>
      <c r="AC222" s="3" t="s">
        <v>621</v>
      </c>
      <c r="AD222" s="3" t="s">
        <v>621</v>
      </c>
      <c r="AE222" s="3" t="s">
        <v>621</v>
      </c>
      <c r="AF222" s="3" t="s">
        <v>621</v>
      </c>
      <c r="AG222" s="3" t="s">
        <v>621</v>
      </c>
      <c r="AH222" s="3" t="s">
        <v>621</v>
      </c>
      <c r="AI222" s="3" t="s">
        <v>621</v>
      </c>
      <c r="AM222" s="20">
        <f t="shared" si="9"/>
        <v>1.38</v>
      </c>
      <c r="AN222" s="20">
        <f t="shared" si="10"/>
        <v>1.26</v>
      </c>
      <c r="AO222" s="21">
        <f t="shared" si="11"/>
        <v>0.91304347826086962</v>
      </c>
    </row>
    <row r="223" spans="1:42" ht="15" customHeight="1" x14ac:dyDescent="0.35">
      <c r="A223" s="3" t="s">
        <v>277</v>
      </c>
      <c r="B223" s="3" t="s">
        <v>278</v>
      </c>
      <c r="C223" s="3">
        <v>2013</v>
      </c>
      <c r="D223" s="3">
        <v>13.867000000000001</v>
      </c>
      <c r="E223" s="3">
        <v>15.239000000000001</v>
      </c>
      <c r="F223" s="3" t="s">
        <v>621</v>
      </c>
      <c r="G223" s="3" t="s">
        <v>621</v>
      </c>
      <c r="H223" s="3" t="s">
        <v>621</v>
      </c>
      <c r="I223" s="3" t="s">
        <v>621</v>
      </c>
      <c r="J223" s="3" t="s">
        <v>621</v>
      </c>
      <c r="K223" s="3" t="s">
        <v>621</v>
      </c>
      <c r="L223" s="3" t="s">
        <v>622</v>
      </c>
      <c r="M223" s="3" t="s">
        <v>621</v>
      </c>
      <c r="N223" s="3" t="s">
        <v>621</v>
      </c>
      <c r="O223" s="3" t="s">
        <v>621</v>
      </c>
      <c r="P223" s="3" t="s">
        <v>621</v>
      </c>
      <c r="Q223" s="3" t="s">
        <v>621</v>
      </c>
      <c r="R223" s="3" t="s">
        <v>621</v>
      </c>
      <c r="S223" s="3" t="s">
        <v>621</v>
      </c>
      <c r="T223" s="3">
        <v>14.888999999999999</v>
      </c>
      <c r="U223" s="3" t="s">
        <v>621</v>
      </c>
      <c r="V223" s="3" t="s">
        <v>621</v>
      </c>
      <c r="W223" s="3" t="s">
        <v>621</v>
      </c>
      <c r="X223" s="3" t="s">
        <v>621</v>
      </c>
      <c r="Y223" s="3">
        <v>0.35</v>
      </c>
      <c r="Z223" s="3" t="s">
        <v>621</v>
      </c>
      <c r="AA223" s="3" t="s">
        <v>621</v>
      </c>
      <c r="AB223" s="3" t="s">
        <v>621</v>
      </c>
      <c r="AC223" s="3" t="s">
        <v>621</v>
      </c>
      <c r="AD223" s="3" t="s">
        <v>621</v>
      </c>
      <c r="AE223" s="3" t="s">
        <v>621</v>
      </c>
      <c r="AF223" s="3" t="s">
        <v>622</v>
      </c>
      <c r="AG223" s="3" t="s">
        <v>621</v>
      </c>
      <c r="AH223" s="3" t="s">
        <v>621</v>
      </c>
      <c r="AI223" s="3" t="s">
        <v>621</v>
      </c>
      <c r="AM223" s="20">
        <f t="shared" si="9"/>
        <v>15.238999999999999</v>
      </c>
      <c r="AN223" s="20">
        <f t="shared" si="10"/>
        <v>13.867000000000001</v>
      </c>
      <c r="AO223" s="21">
        <f t="shared" si="11"/>
        <v>0.90996784565916411</v>
      </c>
    </row>
    <row r="224" spans="1:42" ht="15" customHeight="1" x14ac:dyDescent="0.35">
      <c r="A224" s="3" t="s">
        <v>277</v>
      </c>
      <c r="B224" s="3" t="s">
        <v>279</v>
      </c>
      <c r="C224" s="3">
        <v>2013</v>
      </c>
      <c r="D224" s="3">
        <v>30.577000000000002</v>
      </c>
      <c r="E224" s="3">
        <v>35.146000000000001</v>
      </c>
      <c r="F224" s="3" t="s">
        <v>621</v>
      </c>
      <c r="G224" s="3">
        <v>0.52400000000000002</v>
      </c>
      <c r="H224" s="3" t="s">
        <v>621</v>
      </c>
      <c r="I224" s="3" t="s">
        <v>621</v>
      </c>
      <c r="J224" s="3" t="s">
        <v>621</v>
      </c>
      <c r="K224" s="3" t="s">
        <v>621</v>
      </c>
      <c r="L224" s="3" t="s">
        <v>621</v>
      </c>
      <c r="M224" s="3" t="s">
        <v>621</v>
      </c>
      <c r="N224" s="3" t="s">
        <v>621</v>
      </c>
      <c r="O224" s="3" t="s">
        <v>621</v>
      </c>
      <c r="P224" s="3" t="s">
        <v>621</v>
      </c>
      <c r="Q224" s="3" t="s">
        <v>621</v>
      </c>
      <c r="R224" s="3" t="s">
        <v>621</v>
      </c>
      <c r="S224" s="3" t="s">
        <v>621</v>
      </c>
      <c r="T224" s="3">
        <v>24.35</v>
      </c>
      <c r="U224" s="3" t="s">
        <v>621</v>
      </c>
      <c r="V224" s="3" t="s">
        <v>621</v>
      </c>
      <c r="W224" s="3" t="s">
        <v>621</v>
      </c>
      <c r="X224" s="3" t="s">
        <v>621</v>
      </c>
      <c r="Y224" s="3">
        <v>10.272</v>
      </c>
      <c r="Z224" s="3" t="s">
        <v>621</v>
      </c>
      <c r="AA224" s="3" t="s">
        <v>621</v>
      </c>
      <c r="AB224" s="3" t="s">
        <v>621</v>
      </c>
      <c r="AC224" s="3" t="s">
        <v>621</v>
      </c>
      <c r="AD224" s="3" t="s">
        <v>621</v>
      </c>
      <c r="AE224" s="3" t="s">
        <v>621</v>
      </c>
      <c r="AF224" s="3" t="s">
        <v>621</v>
      </c>
      <c r="AG224" s="3" t="s">
        <v>621</v>
      </c>
      <c r="AH224" s="3" t="s">
        <v>621</v>
      </c>
      <c r="AI224" s="3" t="s">
        <v>621</v>
      </c>
      <c r="AM224" s="20">
        <f t="shared" si="9"/>
        <v>35.146000000000001</v>
      </c>
      <c r="AN224" s="20">
        <f t="shared" si="10"/>
        <v>30.577000000000002</v>
      </c>
      <c r="AO224" s="21">
        <f t="shared" si="11"/>
        <v>0.86999943094520005</v>
      </c>
    </row>
    <row r="225" spans="1:41" ht="15" customHeight="1" x14ac:dyDescent="0.35">
      <c r="A225" s="3" t="s">
        <v>280</v>
      </c>
      <c r="B225" s="3" t="s">
        <v>281</v>
      </c>
      <c r="C225" s="3">
        <v>2013</v>
      </c>
      <c r="D225" s="3">
        <v>63.12</v>
      </c>
      <c r="E225" s="3">
        <v>72.959999999999994</v>
      </c>
      <c r="F225" s="3" t="s">
        <v>621</v>
      </c>
      <c r="G225" s="3">
        <v>0.36</v>
      </c>
      <c r="H225" s="3" t="s">
        <v>621</v>
      </c>
      <c r="I225" s="3" t="s">
        <v>621</v>
      </c>
      <c r="J225" s="3">
        <v>3.95</v>
      </c>
      <c r="K225" s="3" t="s">
        <v>621</v>
      </c>
      <c r="L225" s="3" t="s">
        <v>973</v>
      </c>
      <c r="M225" s="3" t="s">
        <v>621</v>
      </c>
      <c r="N225" s="3" t="s">
        <v>621</v>
      </c>
      <c r="O225" s="3">
        <v>58.5</v>
      </c>
      <c r="P225" s="3" t="s">
        <v>621</v>
      </c>
      <c r="Q225" s="3" t="s">
        <v>621</v>
      </c>
      <c r="R225" s="3" t="s">
        <v>621</v>
      </c>
      <c r="S225" s="3" t="s">
        <v>14</v>
      </c>
      <c r="T225" s="3" t="s">
        <v>621</v>
      </c>
      <c r="U225" s="3" t="s">
        <v>621</v>
      </c>
      <c r="V225" s="3" t="s">
        <v>621</v>
      </c>
      <c r="W225" s="3">
        <v>0</v>
      </c>
      <c r="X225" s="3" t="s">
        <v>621</v>
      </c>
      <c r="Y225" s="3" t="s">
        <v>621</v>
      </c>
      <c r="Z225" s="3" t="s">
        <v>621</v>
      </c>
      <c r="AA225" s="3" t="s">
        <v>621</v>
      </c>
      <c r="AB225" s="3" t="s">
        <v>621</v>
      </c>
      <c r="AC225" s="3">
        <v>10.15</v>
      </c>
      <c r="AD225" s="3" t="s">
        <v>621</v>
      </c>
      <c r="AE225" s="3" t="s">
        <v>621</v>
      </c>
      <c r="AF225" s="3" t="s">
        <v>621</v>
      </c>
      <c r="AG225" s="3" t="s">
        <v>621</v>
      </c>
      <c r="AH225" s="3" t="s">
        <v>621</v>
      </c>
      <c r="AI225" s="3" t="s">
        <v>621</v>
      </c>
      <c r="AM225" s="20">
        <f t="shared" si="9"/>
        <v>72.960000000000008</v>
      </c>
      <c r="AN225" s="20">
        <f t="shared" si="10"/>
        <v>63.12</v>
      </c>
      <c r="AO225" s="21">
        <f t="shared" si="11"/>
        <v>0.86513157894736825</v>
      </c>
    </row>
    <row r="226" spans="1:41" ht="15" customHeight="1" x14ac:dyDescent="0.35">
      <c r="A226" s="3" t="s">
        <v>282</v>
      </c>
      <c r="B226" s="3" t="s">
        <v>283</v>
      </c>
      <c r="C226" s="3">
        <v>2013</v>
      </c>
      <c r="D226" s="3">
        <v>10.051</v>
      </c>
      <c r="E226" s="3">
        <v>11.227</v>
      </c>
      <c r="F226" s="3" t="s">
        <v>621</v>
      </c>
      <c r="G226" s="3">
        <v>1.57</v>
      </c>
      <c r="H226" s="3" t="s">
        <v>621</v>
      </c>
      <c r="I226" s="3" t="s">
        <v>621</v>
      </c>
      <c r="J226" s="3" t="s">
        <v>621</v>
      </c>
      <c r="K226" s="3" t="s">
        <v>621</v>
      </c>
      <c r="L226" s="3" t="s">
        <v>622</v>
      </c>
      <c r="M226" s="3" t="s">
        <v>621</v>
      </c>
      <c r="N226" s="3" t="s">
        <v>621</v>
      </c>
      <c r="O226" s="3" t="s">
        <v>621</v>
      </c>
      <c r="P226" s="3" t="s">
        <v>621</v>
      </c>
      <c r="Q226" s="3" t="s">
        <v>621</v>
      </c>
      <c r="R226" s="3" t="s">
        <v>621</v>
      </c>
      <c r="S226" s="3" t="s">
        <v>621</v>
      </c>
      <c r="T226" s="3">
        <v>9.657</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H226" s="3" t="s">
        <v>621</v>
      </c>
      <c r="AI226" s="3" t="s">
        <v>621</v>
      </c>
      <c r="AM226" s="20">
        <f t="shared" si="9"/>
        <v>11.227</v>
      </c>
      <c r="AN226" s="20">
        <f t="shared" si="10"/>
        <v>10.051</v>
      </c>
      <c r="AO226" s="21">
        <f t="shared" si="11"/>
        <v>0.89525251625545554</v>
      </c>
    </row>
    <row r="227" spans="1:41" ht="15" customHeight="1" x14ac:dyDescent="0.35">
      <c r="A227" s="3" t="s">
        <v>282</v>
      </c>
      <c r="B227" s="3" t="s">
        <v>284</v>
      </c>
      <c r="C227" s="3">
        <v>2013</v>
      </c>
      <c r="D227" s="3">
        <v>8.7089999999999996</v>
      </c>
      <c r="E227" s="3">
        <v>10.048</v>
      </c>
      <c r="F227" s="3" t="s">
        <v>621</v>
      </c>
      <c r="G227" s="3">
        <v>0.40200000000000002</v>
      </c>
      <c r="H227" s="3" t="s">
        <v>621</v>
      </c>
      <c r="I227" s="3" t="s">
        <v>621</v>
      </c>
      <c r="J227" s="3" t="s">
        <v>621</v>
      </c>
      <c r="K227" s="3" t="s">
        <v>621</v>
      </c>
      <c r="L227" s="3" t="s">
        <v>622</v>
      </c>
      <c r="M227" s="3" t="s">
        <v>621</v>
      </c>
      <c r="N227" s="3" t="s">
        <v>621</v>
      </c>
      <c r="O227" s="3">
        <v>9.6460000000000008</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H227" s="3" t="s">
        <v>621</v>
      </c>
      <c r="AI227" s="3" t="s">
        <v>621</v>
      </c>
      <c r="AM227" s="20">
        <f t="shared" si="9"/>
        <v>10.048</v>
      </c>
      <c r="AN227" s="20">
        <f t="shared" si="10"/>
        <v>8.7089999999999996</v>
      </c>
      <c r="AO227" s="21">
        <f t="shared" si="11"/>
        <v>0.86673964968152861</v>
      </c>
    </row>
    <row r="228" spans="1:41" ht="15" customHeight="1" x14ac:dyDescent="0.35">
      <c r="A228" s="3" t="s">
        <v>282</v>
      </c>
      <c r="B228" s="3" t="s">
        <v>285</v>
      </c>
      <c r="C228" s="3">
        <v>2013</v>
      </c>
      <c r="D228" s="3">
        <v>13.704000000000001</v>
      </c>
      <c r="E228" s="3">
        <v>15.265000000000001</v>
      </c>
      <c r="F228" s="3" t="s">
        <v>621</v>
      </c>
      <c r="G228" s="3">
        <v>0.33500000000000002</v>
      </c>
      <c r="H228" s="3" t="s">
        <v>621</v>
      </c>
      <c r="I228" s="3" t="s">
        <v>621</v>
      </c>
      <c r="J228" s="3" t="s">
        <v>621</v>
      </c>
      <c r="K228" s="3" t="s">
        <v>621</v>
      </c>
      <c r="L228" s="3" t="s">
        <v>622</v>
      </c>
      <c r="M228" s="3" t="s">
        <v>621</v>
      </c>
      <c r="N228" s="3" t="s">
        <v>621</v>
      </c>
      <c r="O228" s="3">
        <v>10.051</v>
      </c>
      <c r="P228" s="3">
        <v>0.68799999999999994</v>
      </c>
      <c r="Q228" s="3">
        <v>4.1909999999999998</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H228" s="3" t="s">
        <v>621</v>
      </c>
      <c r="AI228" s="3" t="s">
        <v>621</v>
      </c>
      <c r="AM228" s="20">
        <f t="shared" si="9"/>
        <v>15.265000000000001</v>
      </c>
      <c r="AN228" s="20">
        <f t="shared" si="10"/>
        <v>13.704000000000001</v>
      </c>
      <c r="AO228" s="21">
        <f t="shared" si="11"/>
        <v>0.89773992793973145</v>
      </c>
    </row>
    <row r="229" spans="1:41" ht="15" customHeight="1" x14ac:dyDescent="0.35">
      <c r="A229" s="3" t="s">
        <v>282</v>
      </c>
      <c r="B229" s="3" t="s">
        <v>286</v>
      </c>
      <c r="C229" s="3">
        <v>2013</v>
      </c>
      <c r="D229" s="3">
        <v>7.5540000000000003</v>
      </c>
      <c r="E229" s="3">
        <v>9.423</v>
      </c>
      <c r="F229" s="3" t="s">
        <v>621</v>
      </c>
      <c r="G229" s="3">
        <v>2.508</v>
      </c>
      <c r="H229" s="3" t="s">
        <v>621</v>
      </c>
      <c r="I229" s="3" t="s">
        <v>621</v>
      </c>
      <c r="J229" s="3" t="s">
        <v>621</v>
      </c>
      <c r="K229" s="3" t="s">
        <v>621</v>
      </c>
      <c r="L229" s="3" t="s">
        <v>974</v>
      </c>
      <c r="M229" s="3" t="s">
        <v>621</v>
      </c>
      <c r="N229" s="3" t="s">
        <v>621</v>
      </c>
      <c r="O229" s="3" t="s">
        <v>621</v>
      </c>
      <c r="P229" s="3" t="s">
        <v>621</v>
      </c>
      <c r="Q229" s="3" t="s">
        <v>621</v>
      </c>
      <c r="R229" s="3" t="s">
        <v>621</v>
      </c>
      <c r="S229" s="3" t="s">
        <v>621</v>
      </c>
      <c r="T229" s="3" t="s">
        <v>621</v>
      </c>
      <c r="U229" s="3">
        <v>6.915</v>
      </c>
      <c r="V229" s="3" t="s">
        <v>621</v>
      </c>
      <c r="W229" s="3" t="s">
        <v>621</v>
      </c>
      <c r="X229" s="3" t="s">
        <v>621</v>
      </c>
      <c r="Y229" s="3" t="s">
        <v>621</v>
      </c>
      <c r="Z229" s="3" t="s">
        <v>621</v>
      </c>
      <c r="AA229" s="3" t="s">
        <v>621</v>
      </c>
      <c r="AB229" s="3" t="s">
        <v>621</v>
      </c>
      <c r="AC229" s="3" t="s">
        <v>621</v>
      </c>
      <c r="AD229" s="3" t="s">
        <v>621</v>
      </c>
      <c r="AE229" s="3" t="s">
        <v>621</v>
      </c>
      <c r="AF229" s="3" t="s">
        <v>621</v>
      </c>
      <c r="AG229" s="3" t="s">
        <v>621</v>
      </c>
      <c r="AH229" s="3" t="s">
        <v>621</v>
      </c>
      <c r="AI229" s="3" t="s">
        <v>621</v>
      </c>
      <c r="AM229" s="20">
        <f t="shared" si="9"/>
        <v>9.423</v>
      </c>
      <c r="AN229" s="20">
        <f t="shared" si="10"/>
        <v>7.5540000000000003</v>
      </c>
      <c r="AO229" s="21">
        <f t="shared" si="11"/>
        <v>0.80165552371856097</v>
      </c>
    </row>
    <row r="230" spans="1:41" ht="15" customHeight="1" x14ac:dyDescent="0.35">
      <c r="A230" s="3" t="s">
        <v>282</v>
      </c>
      <c r="B230" s="3" t="s">
        <v>287</v>
      </c>
      <c r="C230" s="3">
        <v>2013</v>
      </c>
      <c r="D230" s="3">
        <v>14.186</v>
      </c>
      <c r="E230" s="3">
        <v>14.103999999999999</v>
      </c>
      <c r="F230" s="3" t="s">
        <v>621</v>
      </c>
      <c r="G230" s="3">
        <v>1E-3</v>
      </c>
      <c r="H230" s="3" t="s">
        <v>621</v>
      </c>
      <c r="I230" s="3" t="s">
        <v>621</v>
      </c>
      <c r="J230" s="3" t="s">
        <v>621</v>
      </c>
      <c r="K230" s="3" t="s">
        <v>621</v>
      </c>
      <c r="L230" s="3" t="s">
        <v>622</v>
      </c>
      <c r="M230" s="3" t="s">
        <v>621</v>
      </c>
      <c r="N230" s="3" t="s">
        <v>621</v>
      </c>
      <c r="O230" s="3">
        <v>0.44700000000000001</v>
      </c>
      <c r="P230" s="3" t="s">
        <v>621</v>
      </c>
      <c r="Q230" s="3">
        <v>10.24</v>
      </c>
      <c r="R230" s="3" t="s">
        <v>621</v>
      </c>
      <c r="S230" s="3" t="s">
        <v>621</v>
      </c>
      <c r="T230" s="3">
        <v>3.278</v>
      </c>
      <c r="U230" s="3">
        <v>0.13800000000000001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H230" s="3" t="s">
        <v>621</v>
      </c>
      <c r="AI230" s="3" t="s">
        <v>621</v>
      </c>
      <c r="AM230" s="20">
        <f t="shared" si="9"/>
        <v>14.104000000000001</v>
      </c>
      <c r="AN230" s="20">
        <f t="shared" si="10"/>
        <v>14.186</v>
      </c>
      <c r="AO230" s="21">
        <f t="shared" si="11"/>
        <v>1.0058139534883721</v>
      </c>
    </row>
    <row r="231" spans="1:41" ht="15" customHeight="1" x14ac:dyDescent="0.35">
      <c r="A231" s="3" t="s">
        <v>282</v>
      </c>
      <c r="B231" s="3" t="s">
        <v>288</v>
      </c>
      <c r="C231" s="3">
        <v>2013</v>
      </c>
      <c r="D231" s="3">
        <v>29.454000000000001</v>
      </c>
      <c r="E231" s="3">
        <v>33.630000000000003</v>
      </c>
      <c r="F231" s="3" t="s">
        <v>621</v>
      </c>
      <c r="G231" s="3">
        <v>0.249</v>
      </c>
      <c r="H231" s="3" t="s">
        <v>621</v>
      </c>
      <c r="I231" s="3" t="s">
        <v>621</v>
      </c>
      <c r="J231" s="3" t="s">
        <v>621</v>
      </c>
      <c r="K231" s="3" t="s">
        <v>621</v>
      </c>
      <c r="L231" s="3" t="s">
        <v>622</v>
      </c>
      <c r="M231" s="3" t="s">
        <v>621</v>
      </c>
      <c r="N231" s="3" t="s">
        <v>621</v>
      </c>
      <c r="O231" s="3" t="s">
        <v>621</v>
      </c>
      <c r="P231" s="3" t="s">
        <v>621</v>
      </c>
      <c r="Q231" s="3">
        <v>24.538</v>
      </c>
      <c r="R231" s="3" t="s">
        <v>621</v>
      </c>
      <c r="S231" s="3" t="s">
        <v>621</v>
      </c>
      <c r="T231" s="3">
        <v>8.843</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H231" s="3" t="s">
        <v>621</v>
      </c>
      <c r="AI231" s="3" t="s">
        <v>621</v>
      </c>
      <c r="AM231" s="20">
        <f t="shared" si="9"/>
        <v>33.629999999999995</v>
      </c>
      <c r="AN231" s="20">
        <f t="shared" si="10"/>
        <v>29.454000000000001</v>
      </c>
      <c r="AO231" s="21">
        <f t="shared" si="11"/>
        <v>0.87582515611061562</v>
      </c>
    </row>
    <row r="232" spans="1:41" ht="15" customHeight="1" x14ac:dyDescent="0.35">
      <c r="A232" s="3" t="s">
        <v>282</v>
      </c>
      <c r="B232" s="3" t="s">
        <v>289</v>
      </c>
      <c r="C232" s="3">
        <v>2013</v>
      </c>
      <c r="D232" s="3">
        <v>14.925000000000001</v>
      </c>
      <c r="E232" s="3">
        <v>16.335999999999999</v>
      </c>
      <c r="F232" s="3" t="s">
        <v>621</v>
      </c>
      <c r="G232" s="3">
        <v>0.20899999999999999</v>
      </c>
      <c r="H232" s="3" t="s">
        <v>621</v>
      </c>
      <c r="I232" s="3" t="s">
        <v>621</v>
      </c>
      <c r="J232" s="3" t="s">
        <v>621</v>
      </c>
      <c r="K232" s="3" t="s">
        <v>621</v>
      </c>
      <c r="L232" s="3" t="s">
        <v>622</v>
      </c>
      <c r="M232" s="3" t="s">
        <v>621</v>
      </c>
      <c r="N232" s="3" t="s">
        <v>621</v>
      </c>
      <c r="O232" s="3">
        <v>13.957000000000001</v>
      </c>
      <c r="P232" s="3">
        <v>2.17</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H232" s="3" t="s">
        <v>621</v>
      </c>
      <c r="AI232" s="3" t="s">
        <v>621</v>
      </c>
      <c r="AM232" s="20">
        <f t="shared" si="9"/>
        <v>16.335999999999999</v>
      </c>
      <c r="AN232" s="20">
        <f t="shared" si="10"/>
        <v>14.925000000000001</v>
      </c>
      <c r="AO232" s="21">
        <f t="shared" si="11"/>
        <v>0.91362634671890319</v>
      </c>
    </row>
    <row r="233" spans="1:41" ht="15" customHeight="1" x14ac:dyDescent="0.35">
      <c r="A233" s="3" t="s">
        <v>282</v>
      </c>
      <c r="B233" s="3" t="s">
        <v>290</v>
      </c>
      <c r="C233" s="3">
        <v>2013</v>
      </c>
      <c r="D233" s="3">
        <v>6.1440000000000001</v>
      </c>
      <c r="E233" s="3">
        <v>7.4189999999999996</v>
      </c>
      <c r="F233" s="3" t="s">
        <v>621</v>
      </c>
      <c r="G233" s="3">
        <v>4.8000000000000001E-2</v>
      </c>
      <c r="H233" s="3" t="s">
        <v>621</v>
      </c>
      <c r="I233" s="3" t="s">
        <v>621</v>
      </c>
      <c r="J233" s="3" t="s">
        <v>621</v>
      </c>
      <c r="K233" s="3" t="s">
        <v>621</v>
      </c>
      <c r="L233" s="3" t="s">
        <v>622</v>
      </c>
      <c r="M233" s="3" t="s">
        <v>621</v>
      </c>
      <c r="N233" s="3" t="s">
        <v>621</v>
      </c>
      <c r="O233" s="3">
        <v>7.3710000000000004</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H233" s="3" t="s">
        <v>621</v>
      </c>
      <c r="AI233" s="3" t="s">
        <v>621</v>
      </c>
      <c r="AM233" s="20">
        <f t="shared" si="9"/>
        <v>7.4190000000000005</v>
      </c>
      <c r="AN233" s="20">
        <f t="shared" si="10"/>
        <v>6.1440000000000001</v>
      </c>
      <c r="AO233" s="21">
        <f t="shared" si="11"/>
        <v>0.82814395471087743</v>
      </c>
    </row>
    <row r="234" spans="1:41" ht="15" customHeight="1" x14ac:dyDescent="0.35">
      <c r="A234" s="3" t="s">
        <v>291</v>
      </c>
      <c r="B234" s="3" t="s">
        <v>292</v>
      </c>
      <c r="C234" s="3">
        <v>2013</v>
      </c>
      <c r="D234" s="3">
        <v>33.564999999999998</v>
      </c>
      <c r="E234" s="3">
        <v>37.816000000000003</v>
      </c>
      <c r="F234" s="3">
        <v>0</v>
      </c>
      <c r="G234" s="3">
        <v>1.2450000000000001</v>
      </c>
      <c r="H234" s="3">
        <v>0</v>
      </c>
      <c r="I234" s="3">
        <v>0</v>
      </c>
      <c r="J234" s="3">
        <v>0</v>
      </c>
      <c r="K234" s="3">
        <v>0</v>
      </c>
      <c r="L234" s="3" t="s">
        <v>622</v>
      </c>
      <c r="M234" s="3">
        <v>0</v>
      </c>
      <c r="N234" s="3">
        <v>0</v>
      </c>
      <c r="O234" s="3">
        <v>0</v>
      </c>
      <c r="P234" s="3">
        <v>0</v>
      </c>
      <c r="Q234" s="3">
        <v>0</v>
      </c>
      <c r="R234" s="3">
        <v>0</v>
      </c>
      <c r="S234" s="3" t="s">
        <v>14</v>
      </c>
      <c r="T234" s="3">
        <v>1.175</v>
      </c>
      <c r="U234" s="3">
        <v>35.396000000000001</v>
      </c>
      <c r="V234" s="3">
        <v>0</v>
      </c>
      <c r="W234" s="3">
        <v>0</v>
      </c>
      <c r="X234" s="3">
        <v>0</v>
      </c>
      <c r="Y234" s="3">
        <v>0</v>
      </c>
      <c r="Z234" s="3">
        <v>0</v>
      </c>
      <c r="AA234" s="3">
        <v>0</v>
      </c>
      <c r="AB234" s="3">
        <v>0</v>
      </c>
      <c r="AC234" s="3">
        <v>0</v>
      </c>
      <c r="AD234" s="3">
        <v>0</v>
      </c>
      <c r="AE234" s="3">
        <v>0</v>
      </c>
      <c r="AF234" s="3" t="s">
        <v>622</v>
      </c>
      <c r="AG234" s="3">
        <v>0</v>
      </c>
      <c r="AH234" s="3">
        <v>0</v>
      </c>
      <c r="AI234" s="3">
        <v>0</v>
      </c>
      <c r="AM234" s="20">
        <f t="shared" si="9"/>
        <v>37.816000000000003</v>
      </c>
      <c r="AN234" s="20">
        <f t="shared" si="10"/>
        <v>33.564999999999998</v>
      </c>
      <c r="AO234" s="21">
        <f t="shared" si="11"/>
        <v>0.88758726464988358</v>
      </c>
    </row>
    <row r="235" spans="1:41" ht="15" customHeight="1" x14ac:dyDescent="0.35">
      <c r="A235" s="3" t="s">
        <v>293</v>
      </c>
      <c r="B235" s="3" t="s">
        <v>190</v>
      </c>
      <c r="C235" s="3">
        <v>2013</v>
      </c>
      <c r="D235" s="3" t="s">
        <v>621</v>
      </c>
      <c r="E235" s="3" t="s">
        <v>621</v>
      </c>
      <c r="F235" s="3" t="s">
        <v>621</v>
      </c>
      <c r="G235" s="3" t="s">
        <v>621</v>
      </c>
      <c r="H235" s="3" t="s">
        <v>621</v>
      </c>
      <c r="I235" s="3" t="s">
        <v>621</v>
      </c>
      <c r="J235" s="3" t="s">
        <v>621</v>
      </c>
      <c r="K235" s="3" t="s">
        <v>621</v>
      </c>
      <c r="L235" s="3" t="s">
        <v>622</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622</v>
      </c>
      <c r="AG235" s="3" t="s">
        <v>621</v>
      </c>
      <c r="AH235" s="3" t="s">
        <v>621</v>
      </c>
      <c r="AI235" s="3" t="s">
        <v>621</v>
      </c>
      <c r="AM235" s="20">
        <f t="shared" si="9"/>
        <v>0</v>
      </c>
      <c r="AN235" s="20">
        <f t="shared" si="10"/>
        <v>0</v>
      </c>
      <c r="AO235" s="21" t="str">
        <f t="shared" si="11"/>
        <v/>
      </c>
    </row>
    <row r="236" spans="1:41" ht="15" customHeight="1" x14ac:dyDescent="0.35">
      <c r="A236" s="3" t="s">
        <v>293</v>
      </c>
      <c r="B236" s="3" t="s">
        <v>294</v>
      </c>
      <c r="C236" s="3">
        <v>2013</v>
      </c>
      <c r="D236" s="3">
        <v>11</v>
      </c>
      <c r="E236" s="3" t="s">
        <v>622</v>
      </c>
      <c r="F236" s="3" t="s">
        <v>621</v>
      </c>
      <c r="G236" s="3">
        <v>0.3</v>
      </c>
      <c r="H236" s="3" t="s">
        <v>621</v>
      </c>
      <c r="I236" s="3" t="s">
        <v>621</v>
      </c>
      <c r="J236" s="3" t="s">
        <v>621</v>
      </c>
      <c r="K236" s="3" t="s">
        <v>621</v>
      </c>
      <c r="L236" s="3" t="s">
        <v>622</v>
      </c>
      <c r="M236" s="3" t="s">
        <v>621</v>
      </c>
      <c r="N236" s="3" t="s">
        <v>621</v>
      </c>
      <c r="O236" s="3" t="s">
        <v>621</v>
      </c>
      <c r="P236" s="3" t="s">
        <v>621</v>
      </c>
      <c r="Q236" s="3" t="s">
        <v>621</v>
      </c>
      <c r="R236" s="3" t="s">
        <v>621</v>
      </c>
      <c r="S236" s="3" t="s">
        <v>621</v>
      </c>
      <c r="T236" s="3">
        <v>1.6</v>
      </c>
      <c r="U236" s="3">
        <v>10.5</v>
      </c>
      <c r="V236" s="3" t="s">
        <v>621</v>
      </c>
      <c r="W236" s="3" t="s">
        <v>621</v>
      </c>
      <c r="X236" s="3" t="s">
        <v>621</v>
      </c>
      <c r="Y236" s="3" t="s">
        <v>621</v>
      </c>
      <c r="Z236" s="3" t="s">
        <v>621</v>
      </c>
      <c r="AA236" s="3" t="s">
        <v>621</v>
      </c>
      <c r="AB236" s="3" t="s">
        <v>621</v>
      </c>
      <c r="AC236" s="3" t="s">
        <v>621</v>
      </c>
      <c r="AD236" s="3" t="s">
        <v>621</v>
      </c>
      <c r="AE236" s="3" t="s">
        <v>621</v>
      </c>
      <c r="AF236" s="3" t="s">
        <v>622</v>
      </c>
      <c r="AG236" s="3" t="s">
        <v>621</v>
      </c>
      <c r="AH236" s="3" t="s">
        <v>621</v>
      </c>
      <c r="AI236" s="3" t="s">
        <v>621</v>
      </c>
      <c r="AM236" s="20">
        <f t="shared" si="9"/>
        <v>12.4</v>
      </c>
      <c r="AN236" s="20">
        <f t="shared" si="10"/>
        <v>11</v>
      </c>
      <c r="AO236" s="21">
        <f t="shared" si="11"/>
        <v>0.88709677419354838</v>
      </c>
    </row>
    <row r="237" spans="1:41" ht="15" customHeight="1" x14ac:dyDescent="0.35">
      <c r="A237" s="3" t="s">
        <v>293</v>
      </c>
      <c r="B237" s="3" t="s">
        <v>295</v>
      </c>
      <c r="C237" s="3">
        <v>2013</v>
      </c>
      <c r="D237" s="3">
        <v>35</v>
      </c>
      <c r="E237" s="3" t="s">
        <v>622</v>
      </c>
      <c r="F237" s="3" t="s">
        <v>621</v>
      </c>
      <c r="G237" s="3" t="s">
        <v>621</v>
      </c>
      <c r="H237" s="3" t="s">
        <v>621</v>
      </c>
      <c r="I237" s="3" t="s">
        <v>621</v>
      </c>
      <c r="J237" s="3">
        <v>3</v>
      </c>
      <c r="K237" s="3" t="s">
        <v>621</v>
      </c>
      <c r="L237" s="3" t="s">
        <v>622</v>
      </c>
      <c r="M237" s="3" t="s">
        <v>621</v>
      </c>
      <c r="N237" s="3" t="s">
        <v>621</v>
      </c>
      <c r="O237" s="3">
        <v>22</v>
      </c>
      <c r="P237" s="3" t="s">
        <v>621</v>
      </c>
      <c r="Q237" s="3" t="s">
        <v>621</v>
      </c>
      <c r="R237" s="3" t="s">
        <v>621</v>
      </c>
      <c r="S237" s="3" t="s">
        <v>621</v>
      </c>
      <c r="T237" s="3">
        <v>7.7</v>
      </c>
      <c r="U237" s="3" t="s">
        <v>621</v>
      </c>
      <c r="V237" s="3" t="s">
        <v>621</v>
      </c>
      <c r="W237" s="3" t="s">
        <v>621</v>
      </c>
      <c r="X237" s="3" t="s">
        <v>621</v>
      </c>
      <c r="Y237" s="3">
        <v>1</v>
      </c>
      <c r="Z237" s="3" t="s">
        <v>621</v>
      </c>
      <c r="AA237" s="3" t="s">
        <v>621</v>
      </c>
      <c r="AB237" s="3" t="s">
        <v>621</v>
      </c>
      <c r="AC237" s="3" t="s">
        <v>621</v>
      </c>
      <c r="AD237" s="3">
        <v>4</v>
      </c>
      <c r="AE237" s="3" t="s">
        <v>621</v>
      </c>
      <c r="AF237" s="3" t="s">
        <v>622</v>
      </c>
      <c r="AG237" s="3" t="s">
        <v>621</v>
      </c>
      <c r="AH237" s="3" t="s">
        <v>621</v>
      </c>
      <c r="AI237" s="3" t="s">
        <v>621</v>
      </c>
      <c r="AM237" s="20">
        <f t="shared" si="9"/>
        <v>37.700000000000003</v>
      </c>
      <c r="AN237" s="20">
        <f t="shared" si="10"/>
        <v>35</v>
      </c>
      <c r="AO237" s="21">
        <f t="shared" si="11"/>
        <v>0.92838196286472141</v>
      </c>
    </row>
    <row r="238" spans="1:41" ht="15" customHeight="1" x14ac:dyDescent="0.35">
      <c r="A238" s="3" t="s">
        <v>293</v>
      </c>
      <c r="B238" s="3" t="s">
        <v>296</v>
      </c>
      <c r="C238" s="3">
        <v>2013</v>
      </c>
      <c r="D238" s="3">
        <v>1.5</v>
      </c>
      <c r="E238" s="3" t="s">
        <v>622</v>
      </c>
      <c r="F238" s="3" t="s">
        <v>621</v>
      </c>
      <c r="G238" s="3">
        <v>0.06</v>
      </c>
      <c r="H238" s="3" t="s">
        <v>621</v>
      </c>
      <c r="I238" s="3" t="s">
        <v>621</v>
      </c>
      <c r="J238" s="3" t="s">
        <v>621</v>
      </c>
      <c r="K238" s="3" t="s">
        <v>621</v>
      </c>
      <c r="L238" s="3" t="s">
        <v>622</v>
      </c>
      <c r="M238" s="3" t="s">
        <v>621</v>
      </c>
      <c r="N238" s="3" t="s">
        <v>621</v>
      </c>
      <c r="O238" s="3" t="s">
        <v>621</v>
      </c>
      <c r="P238" s="3" t="s">
        <v>621</v>
      </c>
      <c r="Q238" s="3" t="s">
        <v>621</v>
      </c>
      <c r="R238" s="3" t="s">
        <v>621</v>
      </c>
      <c r="S238" s="3" t="s">
        <v>621</v>
      </c>
      <c r="T238" s="3">
        <v>1.5</v>
      </c>
      <c r="U238" s="3" t="s">
        <v>621</v>
      </c>
      <c r="V238" s="3" t="s">
        <v>621</v>
      </c>
      <c r="W238" s="3" t="s">
        <v>621</v>
      </c>
      <c r="X238" s="3" t="s">
        <v>621</v>
      </c>
      <c r="Y238" s="3" t="s">
        <v>621</v>
      </c>
      <c r="Z238" s="3" t="s">
        <v>621</v>
      </c>
      <c r="AA238" s="3" t="s">
        <v>621</v>
      </c>
      <c r="AB238" s="3" t="s">
        <v>621</v>
      </c>
      <c r="AC238" s="3" t="s">
        <v>621</v>
      </c>
      <c r="AD238" s="3" t="s">
        <v>621</v>
      </c>
      <c r="AE238" s="3" t="s">
        <v>621</v>
      </c>
      <c r="AF238" s="3" t="s">
        <v>622</v>
      </c>
      <c r="AG238" s="3" t="s">
        <v>621</v>
      </c>
      <c r="AH238" s="3" t="s">
        <v>621</v>
      </c>
      <c r="AI238" s="3" t="s">
        <v>621</v>
      </c>
      <c r="AM238" s="20">
        <f t="shared" si="9"/>
        <v>1.56</v>
      </c>
      <c r="AN238" s="20">
        <f t="shared" si="10"/>
        <v>1.5</v>
      </c>
      <c r="AO238" s="21">
        <f t="shared" si="11"/>
        <v>0.96153846153846145</v>
      </c>
    </row>
    <row r="239" spans="1:41" ht="15" customHeight="1" x14ac:dyDescent="0.3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H239" s="3" t="s">
        <v>622</v>
      </c>
      <c r="AI239" s="3" t="s">
        <v>622</v>
      </c>
      <c r="AM239" s="20">
        <f t="shared" si="9"/>
        <v>0</v>
      </c>
      <c r="AN239" s="20">
        <f t="shared" si="10"/>
        <v>0</v>
      </c>
      <c r="AO239" s="21" t="str">
        <f t="shared" si="11"/>
        <v/>
      </c>
    </row>
    <row r="240" spans="1:41" ht="15" customHeight="1" x14ac:dyDescent="0.35">
      <c r="A240" s="3" t="s">
        <v>299</v>
      </c>
      <c r="B240" s="3" t="s">
        <v>300</v>
      </c>
      <c r="C240" s="3">
        <v>2013</v>
      </c>
      <c r="D240" s="3">
        <v>10.269</v>
      </c>
      <c r="E240" s="3">
        <v>10.269</v>
      </c>
      <c r="F240" s="3" t="s">
        <v>621</v>
      </c>
      <c r="G240" s="3">
        <v>10.269</v>
      </c>
      <c r="H240" s="3" t="s">
        <v>621</v>
      </c>
      <c r="I240" s="3" t="s">
        <v>621</v>
      </c>
      <c r="J240" s="3" t="s">
        <v>621</v>
      </c>
      <c r="K240" s="3" t="s">
        <v>621</v>
      </c>
      <c r="L240" s="3" t="s">
        <v>622</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622</v>
      </c>
      <c r="AG240" s="3" t="s">
        <v>621</v>
      </c>
      <c r="AH240" s="3" t="s">
        <v>621</v>
      </c>
      <c r="AI240" s="3" t="s">
        <v>621</v>
      </c>
      <c r="AM240" s="20">
        <f t="shared" si="9"/>
        <v>10.269</v>
      </c>
      <c r="AN240" s="20">
        <f t="shared" si="10"/>
        <v>10.269</v>
      </c>
      <c r="AO240" s="21">
        <f t="shared" si="11"/>
        <v>1</v>
      </c>
    </row>
    <row r="241" spans="1:41" ht="15" customHeight="1" x14ac:dyDescent="0.35">
      <c r="A241" s="3" t="s">
        <v>301</v>
      </c>
      <c r="B241" s="3" t="s">
        <v>302</v>
      </c>
      <c r="C241" s="3">
        <v>2013</v>
      </c>
      <c r="D241" s="3">
        <v>240.24299999999999</v>
      </c>
      <c r="E241" s="3">
        <v>272.36500000000001</v>
      </c>
      <c r="F241" s="3" t="s">
        <v>621</v>
      </c>
      <c r="G241" s="3">
        <v>3.5979999999999999</v>
      </c>
      <c r="H241" s="3">
        <v>3.5579999999999998</v>
      </c>
      <c r="I241" s="3" t="s">
        <v>621</v>
      </c>
      <c r="J241" s="3" t="s">
        <v>621</v>
      </c>
      <c r="K241" s="3" t="s">
        <v>621</v>
      </c>
      <c r="L241" s="3" t="s">
        <v>622</v>
      </c>
      <c r="M241" s="3" t="s">
        <v>621</v>
      </c>
      <c r="N241" s="3" t="s">
        <v>621</v>
      </c>
      <c r="O241" s="3" t="s">
        <v>621</v>
      </c>
      <c r="P241" s="3" t="s">
        <v>621</v>
      </c>
      <c r="Q241" s="3" t="s">
        <v>621</v>
      </c>
      <c r="R241" s="3" t="s">
        <v>621</v>
      </c>
      <c r="S241" s="3" t="s">
        <v>621</v>
      </c>
      <c r="T241" s="3" t="s">
        <v>621</v>
      </c>
      <c r="U241" s="3" t="s">
        <v>621</v>
      </c>
      <c r="V241" s="3" t="s">
        <v>621</v>
      </c>
      <c r="W241" s="3">
        <v>15.115</v>
      </c>
      <c r="X241" s="3" t="s">
        <v>621</v>
      </c>
      <c r="Y241" s="3">
        <v>20.954000000000001</v>
      </c>
      <c r="Z241" s="3" t="s">
        <v>621</v>
      </c>
      <c r="AA241" s="3" t="s">
        <v>621</v>
      </c>
      <c r="AB241" s="3">
        <v>229.14</v>
      </c>
      <c r="AC241" s="3" t="s">
        <v>621</v>
      </c>
      <c r="AD241" s="3" t="s">
        <v>621</v>
      </c>
      <c r="AE241" s="3" t="s">
        <v>621</v>
      </c>
      <c r="AF241" s="3" t="s">
        <v>622</v>
      </c>
      <c r="AG241" s="3" t="s">
        <v>621</v>
      </c>
      <c r="AH241" s="3" t="s">
        <v>621</v>
      </c>
      <c r="AI241" s="3" t="s">
        <v>621</v>
      </c>
      <c r="AM241" s="20">
        <f t="shared" si="9"/>
        <v>272.36500000000001</v>
      </c>
      <c r="AN241" s="20">
        <f t="shared" si="10"/>
        <v>240.24299999999999</v>
      </c>
      <c r="AO241" s="21">
        <f t="shared" si="11"/>
        <v>0.88206267325096832</v>
      </c>
    </row>
    <row r="242" spans="1:41" ht="15" customHeight="1" x14ac:dyDescent="0.35">
      <c r="A242" s="3" t="s">
        <v>303</v>
      </c>
      <c r="B242" s="3" t="s">
        <v>304</v>
      </c>
      <c r="C242" s="3">
        <v>2013</v>
      </c>
      <c r="D242" s="3">
        <v>0.378</v>
      </c>
      <c r="E242" s="3">
        <v>0.438</v>
      </c>
      <c r="F242" s="3" t="s">
        <v>621</v>
      </c>
      <c r="G242" s="3">
        <v>0.438</v>
      </c>
      <c r="H242" s="3" t="s">
        <v>621</v>
      </c>
      <c r="I242" s="3" t="s">
        <v>621</v>
      </c>
      <c r="J242" s="3" t="s">
        <v>621</v>
      </c>
      <c r="K242" s="3" t="s">
        <v>621</v>
      </c>
      <c r="L242" s="3" t="s">
        <v>622</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622</v>
      </c>
      <c r="AG242" s="3" t="s">
        <v>621</v>
      </c>
      <c r="AH242" s="3" t="s">
        <v>621</v>
      </c>
      <c r="AI242" s="3" t="s">
        <v>621</v>
      </c>
      <c r="AM242" s="20">
        <f t="shared" si="9"/>
        <v>0.438</v>
      </c>
      <c r="AN242" s="20">
        <f t="shared" si="10"/>
        <v>0.378</v>
      </c>
      <c r="AO242" s="21">
        <f t="shared" si="11"/>
        <v>0.86301369863013699</v>
      </c>
    </row>
    <row r="243" spans="1:41" ht="15" customHeight="1" x14ac:dyDescent="0.35">
      <c r="A243" s="3" t="s">
        <v>305</v>
      </c>
      <c r="B243" s="3" t="s">
        <v>306</v>
      </c>
      <c r="C243" s="3">
        <v>2013</v>
      </c>
      <c r="D243" s="3">
        <v>0.55000000000000004</v>
      </c>
      <c r="E243" s="3">
        <v>0.55000000000000004</v>
      </c>
      <c r="F243" s="3" t="s">
        <v>621</v>
      </c>
      <c r="G243" s="3">
        <v>0.55000000000000004</v>
      </c>
      <c r="H243" s="3" t="s">
        <v>621</v>
      </c>
      <c r="I243" s="3" t="s">
        <v>621</v>
      </c>
      <c r="J243" s="3" t="s">
        <v>621</v>
      </c>
      <c r="K243" s="3" t="s">
        <v>621</v>
      </c>
      <c r="L243" s="3" t="s">
        <v>622</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H243" s="3" t="s">
        <v>621</v>
      </c>
      <c r="AI243" s="3" t="s">
        <v>621</v>
      </c>
      <c r="AM243" s="20">
        <f t="shared" si="9"/>
        <v>0.55000000000000004</v>
      </c>
      <c r="AN243" s="20">
        <f t="shared" si="10"/>
        <v>0.55000000000000004</v>
      </c>
      <c r="AO243" s="21">
        <f t="shared" si="11"/>
        <v>1</v>
      </c>
    </row>
    <row r="244" spans="1:41" ht="15" customHeight="1" x14ac:dyDescent="0.35">
      <c r="A244" s="3" t="s">
        <v>305</v>
      </c>
      <c r="B244" s="3" t="s">
        <v>307</v>
      </c>
      <c r="C244" s="3">
        <v>2013</v>
      </c>
      <c r="D244" s="3">
        <v>6.6</v>
      </c>
      <c r="E244" s="3">
        <v>6.6</v>
      </c>
      <c r="F244" s="3" t="s">
        <v>621</v>
      </c>
      <c r="G244" s="3">
        <v>6.6</v>
      </c>
      <c r="H244" s="3" t="s">
        <v>621</v>
      </c>
      <c r="I244" s="3" t="s">
        <v>621</v>
      </c>
      <c r="J244" s="3" t="s">
        <v>621</v>
      </c>
      <c r="K244" s="3" t="s">
        <v>621</v>
      </c>
      <c r="L244" s="3" t="s">
        <v>622</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H244" s="3" t="s">
        <v>621</v>
      </c>
      <c r="AI244" s="3" t="s">
        <v>621</v>
      </c>
      <c r="AM244" s="20">
        <f t="shared" si="9"/>
        <v>6.6</v>
      </c>
      <c r="AN244" s="20">
        <f t="shared" si="10"/>
        <v>6.6</v>
      </c>
      <c r="AO244" s="21">
        <f t="shared" si="11"/>
        <v>1</v>
      </c>
    </row>
    <row r="245" spans="1:41" ht="15" customHeight="1" x14ac:dyDescent="0.35">
      <c r="A245" s="3" t="s">
        <v>305</v>
      </c>
      <c r="B245" s="3" t="s">
        <v>308</v>
      </c>
      <c r="C245" s="3">
        <v>2013</v>
      </c>
      <c r="D245" s="3" t="s">
        <v>621</v>
      </c>
      <c r="E245" s="3" t="s">
        <v>621</v>
      </c>
      <c r="F245" s="3" t="s">
        <v>621</v>
      </c>
      <c r="G245" s="3" t="s">
        <v>621</v>
      </c>
      <c r="H245" s="3" t="s">
        <v>621</v>
      </c>
      <c r="I245" s="3" t="s">
        <v>621</v>
      </c>
      <c r="J245" s="3" t="s">
        <v>621</v>
      </c>
      <c r="K245" s="3" t="s">
        <v>621</v>
      </c>
      <c r="L245" s="3" t="s">
        <v>622</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H245" s="3" t="s">
        <v>621</v>
      </c>
      <c r="AI245" s="3" t="s">
        <v>621</v>
      </c>
      <c r="AM245" s="20">
        <f t="shared" si="9"/>
        <v>0</v>
      </c>
      <c r="AN245" s="20">
        <f t="shared" si="10"/>
        <v>0</v>
      </c>
      <c r="AO245" s="21" t="str">
        <f t="shared" si="11"/>
        <v/>
      </c>
    </row>
    <row r="246" spans="1:41" ht="15" customHeight="1" x14ac:dyDescent="0.35">
      <c r="A246" s="3" t="s">
        <v>305</v>
      </c>
      <c r="B246" s="3" t="s">
        <v>309</v>
      </c>
      <c r="C246" s="3">
        <v>2013</v>
      </c>
      <c r="D246" s="3">
        <v>0.48</v>
      </c>
      <c r="E246" s="3">
        <v>0.48</v>
      </c>
      <c r="F246" s="3" t="s">
        <v>621</v>
      </c>
      <c r="G246" s="3">
        <v>0.48</v>
      </c>
      <c r="H246" s="3" t="s">
        <v>621</v>
      </c>
      <c r="I246" s="3" t="s">
        <v>621</v>
      </c>
      <c r="J246" s="3" t="s">
        <v>621</v>
      </c>
      <c r="K246" s="3" t="s">
        <v>621</v>
      </c>
      <c r="L246" s="3" t="s">
        <v>622</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H246" s="3" t="s">
        <v>621</v>
      </c>
      <c r="AI246" s="3" t="s">
        <v>621</v>
      </c>
      <c r="AM246" s="20">
        <f t="shared" si="9"/>
        <v>0.48</v>
      </c>
      <c r="AN246" s="20">
        <f t="shared" si="10"/>
        <v>0.48</v>
      </c>
      <c r="AO246" s="21">
        <f t="shared" si="11"/>
        <v>1</v>
      </c>
    </row>
    <row r="247" spans="1:41" ht="15" customHeight="1" x14ac:dyDescent="0.35">
      <c r="A247" s="3" t="s">
        <v>310</v>
      </c>
      <c r="B247" s="3" t="s">
        <v>311</v>
      </c>
      <c r="C247" s="3">
        <v>2013</v>
      </c>
      <c r="D247" s="3">
        <v>20.8</v>
      </c>
      <c r="E247" s="3">
        <v>23.19</v>
      </c>
      <c r="F247" s="3" t="s">
        <v>621</v>
      </c>
      <c r="G247" s="3">
        <v>1.1399999999999999</v>
      </c>
      <c r="H247" s="3" t="s">
        <v>621</v>
      </c>
      <c r="I247" s="3" t="s">
        <v>621</v>
      </c>
      <c r="J247" s="3" t="s">
        <v>621</v>
      </c>
      <c r="K247" s="3">
        <v>1.75</v>
      </c>
      <c r="L247" s="3" t="s">
        <v>622</v>
      </c>
      <c r="M247" s="3">
        <v>11.53</v>
      </c>
      <c r="N247" s="3" t="s">
        <v>621</v>
      </c>
      <c r="O247" s="3" t="s">
        <v>621</v>
      </c>
      <c r="P247" s="3" t="s">
        <v>621</v>
      </c>
      <c r="Q247" s="3" t="s">
        <v>621</v>
      </c>
      <c r="R247" s="3" t="s">
        <v>621</v>
      </c>
      <c r="S247" s="3" t="s">
        <v>14</v>
      </c>
      <c r="T247" s="3">
        <v>8.77</v>
      </c>
      <c r="U247" s="3" t="s">
        <v>621</v>
      </c>
      <c r="V247" s="3" t="s">
        <v>621</v>
      </c>
      <c r="W247" s="3" t="s">
        <v>621</v>
      </c>
      <c r="X247" s="3" t="s">
        <v>621</v>
      </c>
      <c r="Y247" s="3" t="s">
        <v>621</v>
      </c>
      <c r="Z247" s="3" t="s">
        <v>621</v>
      </c>
      <c r="AA247" s="3" t="s">
        <v>621</v>
      </c>
      <c r="AB247" s="3" t="s">
        <v>621</v>
      </c>
      <c r="AC247" s="3" t="s">
        <v>621</v>
      </c>
      <c r="AD247" s="3" t="s">
        <v>621</v>
      </c>
      <c r="AE247" s="3" t="s">
        <v>621</v>
      </c>
      <c r="AF247" s="3" t="s">
        <v>621</v>
      </c>
      <c r="AG247" s="3" t="s">
        <v>621</v>
      </c>
      <c r="AH247" s="3" t="s">
        <v>621</v>
      </c>
      <c r="AI247" s="3" t="s">
        <v>621</v>
      </c>
      <c r="AM247" s="20">
        <f t="shared" si="9"/>
        <v>23.189999999999998</v>
      </c>
      <c r="AN247" s="20">
        <f t="shared" si="10"/>
        <v>20.8</v>
      </c>
      <c r="AO247" s="21">
        <f t="shared" si="11"/>
        <v>0.89693833548943525</v>
      </c>
    </row>
    <row r="248" spans="1:41" ht="15" customHeight="1" x14ac:dyDescent="0.35">
      <c r="A248" s="3" t="s">
        <v>312</v>
      </c>
      <c r="B248" s="3" t="s">
        <v>313</v>
      </c>
      <c r="C248" s="3">
        <v>2013</v>
      </c>
      <c r="D248" s="3">
        <v>8.98</v>
      </c>
      <c r="E248" s="3">
        <v>12.000999999999999</v>
      </c>
      <c r="F248" s="3" t="s">
        <v>621</v>
      </c>
      <c r="G248" s="3">
        <v>0.15</v>
      </c>
      <c r="H248" s="3" t="s">
        <v>621</v>
      </c>
      <c r="I248" s="3" t="s">
        <v>621</v>
      </c>
      <c r="J248" s="3" t="s">
        <v>621</v>
      </c>
      <c r="K248" s="3" t="s">
        <v>621</v>
      </c>
      <c r="L248" s="3" t="s">
        <v>661</v>
      </c>
      <c r="M248" s="3" t="s">
        <v>621</v>
      </c>
      <c r="N248" s="3" t="s">
        <v>621</v>
      </c>
      <c r="O248" s="3" t="s">
        <v>621</v>
      </c>
      <c r="P248" s="3" t="s">
        <v>621</v>
      </c>
      <c r="Q248" s="3" t="s">
        <v>621</v>
      </c>
      <c r="R248" s="3">
        <v>8.8740000000000006</v>
      </c>
      <c r="S248" s="3" t="s">
        <v>621</v>
      </c>
      <c r="T248" s="3">
        <v>2.9769999999999999</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H248" s="3" t="s">
        <v>621</v>
      </c>
      <c r="AI248" s="3" t="s">
        <v>621</v>
      </c>
      <c r="AM248" s="20">
        <f t="shared" si="9"/>
        <v>12.001000000000001</v>
      </c>
      <c r="AN248" s="20">
        <f t="shared" si="10"/>
        <v>8.98</v>
      </c>
      <c r="AO248" s="21">
        <f t="shared" si="11"/>
        <v>0.74827097741854842</v>
      </c>
    </row>
    <row r="249" spans="1:41" ht="15" customHeight="1" x14ac:dyDescent="0.35">
      <c r="A249" s="3" t="s">
        <v>312</v>
      </c>
      <c r="B249" s="3" t="s">
        <v>314</v>
      </c>
      <c r="C249" s="3">
        <v>2013</v>
      </c>
      <c r="D249" s="3">
        <v>11.706</v>
      </c>
      <c r="E249" s="3">
        <v>13.145</v>
      </c>
      <c r="F249" s="3" t="s">
        <v>621</v>
      </c>
      <c r="G249" s="3">
        <v>0.97499999999999998</v>
      </c>
      <c r="H249" s="3" t="s">
        <v>621</v>
      </c>
      <c r="I249" s="3" t="s">
        <v>621</v>
      </c>
      <c r="J249" s="3" t="s">
        <v>621</v>
      </c>
      <c r="K249" s="3" t="s">
        <v>621</v>
      </c>
      <c r="L249" s="3" t="s">
        <v>661</v>
      </c>
      <c r="M249" s="3" t="s">
        <v>621</v>
      </c>
      <c r="N249" s="3" t="s">
        <v>621</v>
      </c>
      <c r="O249" s="3">
        <v>10.641999999999999</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v>1.528</v>
      </c>
      <c r="AE249" s="3" t="s">
        <v>621</v>
      </c>
      <c r="AF249" s="3" t="s">
        <v>621</v>
      </c>
      <c r="AG249" s="3" t="s">
        <v>621</v>
      </c>
      <c r="AH249" s="3" t="s">
        <v>621</v>
      </c>
      <c r="AI249" s="3" t="s">
        <v>621</v>
      </c>
      <c r="AM249" s="20">
        <f t="shared" si="9"/>
        <v>13.145</v>
      </c>
      <c r="AN249" s="20">
        <f t="shared" si="10"/>
        <v>11.706</v>
      </c>
      <c r="AO249" s="21">
        <f t="shared" si="11"/>
        <v>0.89052871814378087</v>
      </c>
    </row>
    <row r="250" spans="1:41" ht="15" customHeight="1" x14ac:dyDescent="0.35">
      <c r="A250" s="3" t="s">
        <v>312</v>
      </c>
      <c r="B250" s="3" t="s">
        <v>315</v>
      </c>
      <c r="C250" s="3">
        <v>2013</v>
      </c>
      <c r="D250" s="3">
        <v>76</v>
      </c>
      <c r="E250" s="3">
        <v>85.632999999999996</v>
      </c>
      <c r="F250" s="3" t="s">
        <v>621</v>
      </c>
      <c r="G250" s="3">
        <v>4.7850000000000001</v>
      </c>
      <c r="H250" s="3" t="s">
        <v>621</v>
      </c>
      <c r="I250" s="3" t="s">
        <v>621</v>
      </c>
      <c r="J250" s="3" t="s">
        <v>621</v>
      </c>
      <c r="K250" s="3" t="s">
        <v>621</v>
      </c>
      <c r="L250" s="3" t="s">
        <v>661</v>
      </c>
      <c r="M250" s="3">
        <v>26.992999999999999</v>
      </c>
      <c r="N250" s="3">
        <v>7.5010000000000003</v>
      </c>
      <c r="O250" s="3">
        <v>1.2170000000000001</v>
      </c>
      <c r="P250" s="3">
        <v>39.252000000000002</v>
      </c>
      <c r="Q250" s="3" t="s">
        <v>621</v>
      </c>
      <c r="R250" s="3">
        <v>5.8849999999999998</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H250" s="3" t="s">
        <v>621</v>
      </c>
      <c r="AI250" s="3" t="s">
        <v>621</v>
      </c>
      <c r="AM250" s="20">
        <f t="shared" si="9"/>
        <v>85.632999999999996</v>
      </c>
      <c r="AN250" s="20">
        <f t="shared" si="10"/>
        <v>76</v>
      </c>
      <c r="AO250" s="21">
        <f t="shared" si="11"/>
        <v>0.88750832039050376</v>
      </c>
    </row>
    <row r="251" spans="1:41" ht="15" customHeight="1" x14ac:dyDescent="0.35">
      <c r="A251" s="3" t="s">
        <v>316</v>
      </c>
      <c r="B251" s="3" t="s">
        <v>317</v>
      </c>
      <c r="C251" s="3">
        <v>2013</v>
      </c>
      <c r="D251" s="3">
        <v>94.6</v>
      </c>
      <c r="E251" s="3">
        <v>105.7</v>
      </c>
      <c r="F251" s="3" t="s">
        <v>621</v>
      </c>
      <c r="G251" s="3">
        <v>0.1</v>
      </c>
      <c r="H251" s="3">
        <v>12.7</v>
      </c>
      <c r="I251" s="3" t="s">
        <v>621</v>
      </c>
      <c r="J251" s="3" t="s">
        <v>621</v>
      </c>
      <c r="K251" s="3" t="s">
        <v>621</v>
      </c>
      <c r="L251" s="3" t="s">
        <v>622</v>
      </c>
      <c r="M251" s="3" t="s">
        <v>621</v>
      </c>
      <c r="N251" s="3" t="s">
        <v>621</v>
      </c>
      <c r="O251" s="3" t="s">
        <v>621</v>
      </c>
      <c r="P251" s="3" t="s">
        <v>621</v>
      </c>
      <c r="Q251" s="3" t="s">
        <v>621</v>
      </c>
      <c r="R251" s="3" t="s">
        <v>621</v>
      </c>
      <c r="S251" s="3" t="s">
        <v>621</v>
      </c>
      <c r="T251" s="3">
        <v>41.6</v>
      </c>
      <c r="U251" s="3" t="s">
        <v>621</v>
      </c>
      <c r="V251" s="3" t="s">
        <v>621</v>
      </c>
      <c r="W251" s="3" t="s">
        <v>621</v>
      </c>
      <c r="X251" s="3" t="s">
        <v>621</v>
      </c>
      <c r="Y251" s="3" t="s">
        <v>621</v>
      </c>
      <c r="Z251" s="3" t="s">
        <v>621</v>
      </c>
      <c r="AA251" s="3" t="s">
        <v>621</v>
      </c>
      <c r="AB251" s="3" t="s">
        <v>621</v>
      </c>
      <c r="AC251" s="36">
        <v>29</v>
      </c>
      <c r="AD251" s="3" t="s">
        <v>621</v>
      </c>
      <c r="AE251" s="3" t="s">
        <v>621</v>
      </c>
      <c r="AF251" s="3" t="s">
        <v>621</v>
      </c>
      <c r="AG251" s="3" t="s">
        <v>621</v>
      </c>
      <c r="AH251" s="3">
        <v>22.3</v>
      </c>
      <c r="AI251" s="3">
        <v>22.9</v>
      </c>
      <c r="AM251" s="20">
        <f t="shared" si="9"/>
        <v>106.30000000000001</v>
      </c>
      <c r="AN251" s="20">
        <f t="shared" si="10"/>
        <v>94.6</v>
      </c>
      <c r="AO251" s="21">
        <f t="shared" si="11"/>
        <v>0.8899341486359359</v>
      </c>
    </row>
    <row r="252" spans="1:41" ht="15" customHeight="1" x14ac:dyDescent="0.35">
      <c r="A252" s="3" t="s">
        <v>316</v>
      </c>
      <c r="B252" s="3" t="s">
        <v>318</v>
      </c>
      <c r="C252" s="3">
        <v>2013</v>
      </c>
      <c r="D252" s="3">
        <v>25.5</v>
      </c>
      <c r="E252" s="3">
        <v>28.7</v>
      </c>
      <c r="F252" s="3" t="s">
        <v>621</v>
      </c>
      <c r="G252" s="3">
        <v>0.7</v>
      </c>
      <c r="H252" s="3" t="s">
        <v>621</v>
      </c>
      <c r="I252" s="3" t="s">
        <v>621</v>
      </c>
      <c r="J252" s="3" t="s">
        <v>621</v>
      </c>
      <c r="K252" s="3" t="s">
        <v>621</v>
      </c>
      <c r="L252" s="3" t="s">
        <v>622</v>
      </c>
      <c r="M252" s="3" t="s">
        <v>621</v>
      </c>
      <c r="N252" s="3" t="s">
        <v>621</v>
      </c>
      <c r="O252" s="3">
        <v>10.9</v>
      </c>
      <c r="P252" s="3" t="s">
        <v>621</v>
      </c>
      <c r="Q252" s="3" t="s">
        <v>621</v>
      </c>
      <c r="R252" s="3" t="s">
        <v>621</v>
      </c>
      <c r="S252" s="3" t="s">
        <v>14</v>
      </c>
      <c r="T252" s="3">
        <v>17.100000000000001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H252" s="3" t="s">
        <v>621</v>
      </c>
      <c r="AI252" s="3" t="s">
        <v>621</v>
      </c>
      <c r="AM252" s="20">
        <f t="shared" si="9"/>
        <v>28.700000000000003</v>
      </c>
      <c r="AN252" s="20">
        <f t="shared" si="10"/>
        <v>25.5</v>
      </c>
      <c r="AO252" s="21">
        <f t="shared" si="11"/>
        <v>0.88850174216027866</v>
      </c>
    </row>
    <row r="253" spans="1:41" ht="15" customHeight="1" x14ac:dyDescent="0.3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H253" s="3" t="s">
        <v>622</v>
      </c>
      <c r="AI253" s="3" t="s">
        <v>622</v>
      </c>
      <c r="AM253" s="20">
        <f t="shared" si="9"/>
        <v>0</v>
      </c>
      <c r="AN253" s="20">
        <f t="shared" si="10"/>
        <v>0</v>
      </c>
      <c r="AO253" s="21" t="str">
        <f t="shared" si="11"/>
        <v/>
      </c>
    </row>
    <row r="254" spans="1:41" ht="15" customHeight="1" x14ac:dyDescent="0.35">
      <c r="A254" s="3" t="s">
        <v>321</v>
      </c>
      <c r="B254" s="3" t="s">
        <v>322</v>
      </c>
      <c r="C254" s="3">
        <v>2013</v>
      </c>
      <c r="D254" s="3">
        <v>26.2</v>
      </c>
      <c r="E254" s="3" t="s">
        <v>621</v>
      </c>
      <c r="F254" s="3" t="s">
        <v>621</v>
      </c>
      <c r="G254" s="3">
        <v>0.12</v>
      </c>
      <c r="H254" s="3" t="s">
        <v>621</v>
      </c>
      <c r="I254" s="3" t="s">
        <v>621</v>
      </c>
      <c r="J254" s="3" t="s">
        <v>621</v>
      </c>
      <c r="K254" s="3" t="s">
        <v>621</v>
      </c>
      <c r="L254" s="3" t="s">
        <v>622</v>
      </c>
      <c r="M254" s="3" t="s">
        <v>621</v>
      </c>
      <c r="N254" s="3" t="s">
        <v>621</v>
      </c>
      <c r="O254" s="3">
        <v>26.7</v>
      </c>
      <c r="P254" s="3" t="s">
        <v>621</v>
      </c>
      <c r="Q254" s="3" t="s">
        <v>621</v>
      </c>
      <c r="R254" s="3" t="s">
        <v>621</v>
      </c>
      <c r="S254" s="3" t="s">
        <v>14</v>
      </c>
      <c r="T254" s="3" t="s">
        <v>621</v>
      </c>
      <c r="U254" s="3" t="s">
        <v>621</v>
      </c>
      <c r="V254" s="3" t="s">
        <v>621</v>
      </c>
      <c r="W254" s="3" t="s">
        <v>621</v>
      </c>
      <c r="X254" s="3" t="s">
        <v>621</v>
      </c>
      <c r="Y254" s="3" t="s">
        <v>621</v>
      </c>
      <c r="Z254" s="3" t="s">
        <v>621</v>
      </c>
      <c r="AA254" s="3" t="s">
        <v>621</v>
      </c>
      <c r="AB254" s="3" t="s">
        <v>621</v>
      </c>
      <c r="AC254" s="3" t="s">
        <v>621</v>
      </c>
      <c r="AD254" s="3">
        <v>3.1</v>
      </c>
      <c r="AE254" s="3" t="s">
        <v>621</v>
      </c>
      <c r="AF254" s="3" t="s">
        <v>621</v>
      </c>
      <c r="AG254" s="3" t="s">
        <v>621</v>
      </c>
      <c r="AH254" s="3" t="s">
        <v>621</v>
      </c>
      <c r="AI254" s="3" t="s">
        <v>621</v>
      </c>
      <c r="AM254" s="20">
        <f t="shared" si="9"/>
        <v>29.92</v>
      </c>
      <c r="AN254" s="20">
        <f t="shared" si="10"/>
        <v>26.2</v>
      </c>
      <c r="AO254" s="21">
        <f t="shared" si="11"/>
        <v>0.87566844919786091</v>
      </c>
    </row>
    <row r="255" spans="1:41" ht="15" customHeight="1" x14ac:dyDescent="0.35">
      <c r="A255" s="3" t="s">
        <v>323</v>
      </c>
      <c r="B255" s="3" t="s">
        <v>324</v>
      </c>
      <c r="C255" s="3">
        <v>2013</v>
      </c>
      <c r="D255" s="3">
        <v>32</v>
      </c>
      <c r="E255" s="3">
        <v>42.2</v>
      </c>
      <c r="F255" s="3" t="s">
        <v>621</v>
      </c>
      <c r="G255" s="3">
        <v>0.9</v>
      </c>
      <c r="H255" s="3" t="s">
        <v>621</v>
      </c>
      <c r="I255" s="3" t="s">
        <v>621</v>
      </c>
      <c r="J255" s="3" t="s">
        <v>621</v>
      </c>
      <c r="K255" s="3" t="s">
        <v>621</v>
      </c>
      <c r="L255" s="3" t="s">
        <v>669</v>
      </c>
      <c r="M255" s="3">
        <v>17</v>
      </c>
      <c r="N255" s="3" t="s">
        <v>621</v>
      </c>
      <c r="O255" s="3">
        <v>20</v>
      </c>
      <c r="P255" s="3" t="s">
        <v>621</v>
      </c>
      <c r="Q255" s="3" t="s">
        <v>621</v>
      </c>
      <c r="R255" s="3" t="s">
        <v>621</v>
      </c>
      <c r="S255" s="3" t="s">
        <v>14</v>
      </c>
      <c r="T255" s="3" t="s">
        <v>621</v>
      </c>
      <c r="U255" s="3">
        <v>0.5</v>
      </c>
      <c r="V255" s="3" t="s">
        <v>621</v>
      </c>
      <c r="W255" s="3" t="s">
        <v>621</v>
      </c>
      <c r="X255" s="3" t="s">
        <v>621</v>
      </c>
      <c r="Y255" s="3" t="s">
        <v>621</v>
      </c>
      <c r="Z255" s="3" t="s">
        <v>621</v>
      </c>
      <c r="AA255" s="3" t="s">
        <v>621</v>
      </c>
      <c r="AB255" s="3" t="s">
        <v>621</v>
      </c>
      <c r="AC255" s="3" t="s">
        <v>621</v>
      </c>
      <c r="AD255" s="3">
        <v>3.8</v>
      </c>
      <c r="AE255" s="3" t="s">
        <v>621</v>
      </c>
      <c r="AF255" s="3" t="s">
        <v>622</v>
      </c>
      <c r="AG255" s="3" t="s">
        <v>621</v>
      </c>
      <c r="AH255" s="3" t="s">
        <v>621</v>
      </c>
      <c r="AI255" s="3" t="s">
        <v>621</v>
      </c>
      <c r="AM255" s="20">
        <f t="shared" si="9"/>
        <v>42.199999999999996</v>
      </c>
      <c r="AN255" s="20">
        <f t="shared" si="10"/>
        <v>32</v>
      </c>
      <c r="AO255" s="21">
        <f t="shared" si="11"/>
        <v>0.7582938388625593</v>
      </c>
    </row>
    <row r="256" spans="1:41" ht="15" customHeight="1" x14ac:dyDescent="0.35">
      <c r="A256" s="3" t="s">
        <v>323</v>
      </c>
      <c r="B256" s="3" t="s">
        <v>325</v>
      </c>
      <c r="C256" s="3">
        <v>2013</v>
      </c>
      <c r="D256" s="3">
        <v>9.1539999999999999</v>
      </c>
      <c r="E256" s="3" t="s">
        <v>622</v>
      </c>
      <c r="F256" s="3" t="s">
        <v>621</v>
      </c>
      <c r="G256" s="3">
        <v>0.22</v>
      </c>
      <c r="H256" s="3" t="s">
        <v>621</v>
      </c>
      <c r="I256" s="3" t="s">
        <v>621</v>
      </c>
      <c r="J256" s="3" t="s">
        <v>621</v>
      </c>
      <c r="K256" s="3" t="s">
        <v>621</v>
      </c>
      <c r="L256" s="3" t="s">
        <v>622</v>
      </c>
      <c r="M256" s="3" t="s">
        <v>621</v>
      </c>
      <c r="N256" s="3" t="s">
        <v>621</v>
      </c>
      <c r="O256" s="3" t="s">
        <v>621</v>
      </c>
      <c r="P256" s="3" t="s">
        <v>621</v>
      </c>
      <c r="Q256" s="3" t="s">
        <v>621</v>
      </c>
      <c r="R256" s="3" t="s">
        <v>621</v>
      </c>
      <c r="S256" s="3" t="s">
        <v>621</v>
      </c>
      <c r="T256" s="3" t="s">
        <v>621</v>
      </c>
      <c r="U256" s="3">
        <v>10.27</v>
      </c>
      <c r="V256" s="3" t="s">
        <v>621</v>
      </c>
      <c r="W256" s="3" t="s">
        <v>621</v>
      </c>
      <c r="X256" s="3" t="s">
        <v>621</v>
      </c>
      <c r="Y256" s="3" t="s">
        <v>621</v>
      </c>
      <c r="Z256" s="3" t="s">
        <v>621</v>
      </c>
      <c r="AA256" s="3" t="s">
        <v>621</v>
      </c>
      <c r="AB256" s="3" t="s">
        <v>621</v>
      </c>
      <c r="AC256" s="3" t="s">
        <v>621</v>
      </c>
      <c r="AD256" s="3" t="s">
        <v>621</v>
      </c>
      <c r="AE256" s="3" t="s">
        <v>621</v>
      </c>
      <c r="AF256" s="3" t="s">
        <v>622</v>
      </c>
      <c r="AG256" s="3" t="s">
        <v>621</v>
      </c>
      <c r="AH256" s="3" t="s">
        <v>621</v>
      </c>
      <c r="AI256" s="3" t="s">
        <v>621</v>
      </c>
      <c r="AM256" s="20">
        <f t="shared" si="9"/>
        <v>10.49</v>
      </c>
      <c r="AN256" s="20">
        <f t="shared" si="10"/>
        <v>9.1539999999999999</v>
      </c>
      <c r="AO256" s="21">
        <f t="shared" si="11"/>
        <v>0.87264061010486171</v>
      </c>
    </row>
    <row r="257" spans="1:41" ht="15" customHeight="1" x14ac:dyDescent="0.35">
      <c r="A257" s="3" t="s">
        <v>323</v>
      </c>
      <c r="B257" s="3" t="s">
        <v>326</v>
      </c>
      <c r="C257" s="3">
        <v>2013</v>
      </c>
      <c r="D257" s="3">
        <v>1.361</v>
      </c>
      <c r="E257" s="3">
        <v>1.7250000000000001</v>
      </c>
      <c r="F257" s="3" t="s">
        <v>621</v>
      </c>
      <c r="G257" s="3">
        <v>1.0999999999999999E-2</v>
      </c>
      <c r="H257" s="3" t="s">
        <v>621</v>
      </c>
      <c r="I257" s="3" t="s">
        <v>621</v>
      </c>
      <c r="J257" s="3" t="s">
        <v>621</v>
      </c>
      <c r="K257" s="3" t="s">
        <v>621</v>
      </c>
      <c r="L257" s="3" t="s">
        <v>622</v>
      </c>
      <c r="M257" s="3" t="s">
        <v>621</v>
      </c>
      <c r="N257" s="3" t="s">
        <v>621</v>
      </c>
      <c r="O257" s="3" t="s">
        <v>621</v>
      </c>
      <c r="P257" s="3" t="s">
        <v>621</v>
      </c>
      <c r="Q257" s="3" t="s">
        <v>621</v>
      </c>
      <c r="R257" s="3" t="s">
        <v>621</v>
      </c>
      <c r="S257" s="3" t="s">
        <v>621</v>
      </c>
      <c r="T257" s="3" t="s">
        <v>621</v>
      </c>
      <c r="U257" s="3">
        <v>1.714</v>
      </c>
      <c r="V257" s="3" t="s">
        <v>621</v>
      </c>
      <c r="W257" s="3" t="s">
        <v>621</v>
      </c>
      <c r="X257" s="3" t="s">
        <v>621</v>
      </c>
      <c r="Y257" s="3" t="s">
        <v>621</v>
      </c>
      <c r="Z257" s="3" t="s">
        <v>621</v>
      </c>
      <c r="AA257" s="3" t="s">
        <v>621</v>
      </c>
      <c r="AB257" s="3" t="s">
        <v>621</v>
      </c>
      <c r="AC257" s="3" t="s">
        <v>621</v>
      </c>
      <c r="AD257" s="3" t="s">
        <v>621</v>
      </c>
      <c r="AE257" s="3" t="s">
        <v>621</v>
      </c>
      <c r="AF257" s="3" t="s">
        <v>622</v>
      </c>
      <c r="AG257" s="3" t="s">
        <v>621</v>
      </c>
      <c r="AH257" s="3" t="s">
        <v>621</v>
      </c>
      <c r="AI257" s="3" t="s">
        <v>621</v>
      </c>
      <c r="AM257" s="20">
        <f t="shared" si="9"/>
        <v>1.7249999999999999</v>
      </c>
      <c r="AN257" s="20">
        <f t="shared" si="10"/>
        <v>1.361</v>
      </c>
      <c r="AO257" s="21">
        <f t="shared" si="11"/>
        <v>0.78898550724637684</v>
      </c>
    </row>
    <row r="258" spans="1:41" ht="15" customHeight="1" x14ac:dyDescent="0.35">
      <c r="A258" s="3" t="s">
        <v>327</v>
      </c>
      <c r="B258" s="3" t="s">
        <v>328</v>
      </c>
      <c r="C258" s="3">
        <v>2013</v>
      </c>
      <c r="D258" s="3">
        <v>15.6</v>
      </c>
      <c r="E258" s="3">
        <v>16.28</v>
      </c>
      <c r="F258" s="3" t="s">
        <v>621</v>
      </c>
      <c r="G258" s="3" t="s">
        <v>621</v>
      </c>
      <c r="H258" s="3" t="s">
        <v>621</v>
      </c>
      <c r="I258" s="3">
        <v>1.34</v>
      </c>
      <c r="J258" s="3" t="s">
        <v>621</v>
      </c>
      <c r="K258" s="3" t="s">
        <v>621</v>
      </c>
      <c r="L258" s="3" t="s">
        <v>622</v>
      </c>
      <c r="M258" s="3" t="s">
        <v>621</v>
      </c>
      <c r="N258" s="3" t="s">
        <v>621</v>
      </c>
      <c r="O258" s="3">
        <v>4.22</v>
      </c>
      <c r="P258" s="3" t="s">
        <v>621</v>
      </c>
      <c r="Q258" s="3" t="s">
        <v>621</v>
      </c>
      <c r="R258" s="3" t="s">
        <v>621</v>
      </c>
      <c r="S258" s="3" t="s">
        <v>14</v>
      </c>
      <c r="T258" s="3">
        <v>9.65</v>
      </c>
      <c r="U258" s="3">
        <v>1.07</v>
      </c>
      <c r="V258" s="3" t="s">
        <v>621</v>
      </c>
      <c r="W258" s="3" t="s">
        <v>621</v>
      </c>
      <c r="X258" s="3" t="s">
        <v>621</v>
      </c>
      <c r="Y258" s="3" t="s">
        <v>621</v>
      </c>
      <c r="Z258" s="3" t="s">
        <v>621</v>
      </c>
      <c r="AA258" s="3" t="s">
        <v>621</v>
      </c>
      <c r="AB258" s="3" t="s">
        <v>621</v>
      </c>
      <c r="AC258" s="3" t="s">
        <v>621</v>
      </c>
      <c r="AD258" s="3" t="s">
        <v>621</v>
      </c>
      <c r="AE258" s="3" t="s">
        <v>621</v>
      </c>
      <c r="AF258" s="3" t="s">
        <v>621</v>
      </c>
      <c r="AG258" s="3" t="s">
        <v>621</v>
      </c>
      <c r="AH258" s="3" t="s">
        <v>621</v>
      </c>
      <c r="AI258" s="3" t="s">
        <v>621</v>
      </c>
      <c r="AM258" s="20">
        <f t="shared" si="9"/>
        <v>16.28</v>
      </c>
      <c r="AN258" s="20">
        <f t="shared" si="10"/>
        <v>15.6</v>
      </c>
      <c r="AO258" s="21">
        <f t="shared" si="11"/>
        <v>0.95823095823095816</v>
      </c>
    </row>
    <row r="259" spans="1:41" ht="15" customHeight="1" x14ac:dyDescent="0.35">
      <c r="A259" s="3" t="s">
        <v>329</v>
      </c>
      <c r="B259" s="3" t="s">
        <v>330</v>
      </c>
      <c r="C259" s="3">
        <v>2013</v>
      </c>
      <c r="D259" s="3">
        <v>118.3</v>
      </c>
      <c r="E259" s="3">
        <v>118.18</v>
      </c>
      <c r="F259" s="3" t="s">
        <v>621</v>
      </c>
      <c r="G259" s="3">
        <v>0.84</v>
      </c>
      <c r="H259" s="3" t="s">
        <v>621</v>
      </c>
      <c r="I259" s="3">
        <v>5.28</v>
      </c>
      <c r="J259" s="3" t="s">
        <v>621</v>
      </c>
      <c r="K259" s="3" t="s">
        <v>621</v>
      </c>
      <c r="L259" s="3" t="s">
        <v>622</v>
      </c>
      <c r="M259" s="3">
        <v>75.150000000000006</v>
      </c>
      <c r="N259" s="3">
        <v>8.89</v>
      </c>
      <c r="O259" s="3">
        <v>19.13</v>
      </c>
      <c r="P259" s="3">
        <v>8.89</v>
      </c>
      <c r="Q259" s="3" t="s">
        <v>621</v>
      </c>
      <c r="R259" s="3" t="s">
        <v>621</v>
      </c>
      <c r="S259" s="3" t="s">
        <v>14</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H259" s="3">
        <v>0</v>
      </c>
      <c r="AI259" s="3">
        <v>0</v>
      </c>
      <c r="AM259" s="20">
        <f t="shared" ref="AM259:AM322" si="12">SUMPRODUCT(F259:AE259)+IFERROR(AI259/1,0)</f>
        <v>118.18</v>
      </c>
      <c r="AN259" s="20">
        <f t="shared" ref="AN259:AN322" si="13">IFERROR(D259/1,0)</f>
        <v>118.3</v>
      </c>
      <c r="AO259" s="21">
        <f t="shared" ref="AO259:AO322" si="14">IFERROR(AN259/AM259,"")</f>
        <v>1.0010154002369267</v>
      </c>
    </row>
    <row r="260" spans="1:41" ht="15" customHeight="1" x14ac:dyDescent="0.3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H260" s="3" t="s">
        <v>622</v>
      </c>
      <c r="AI260" s="3" t="s">
        <v>622</v>
      </c>
      <c r="AM260" s="20">
        <f t="shared" si="12"/>
        <v>0</v>
      </c>
      <c r="AN260" s="20">
        <f t="shared" si="13"/>
        <v>0</v>
      </c>
      <c r="AO260" s="21" t="str">
        <f t="shared" si="14"/>
        <v/>
      </c>
    </row>
    <row r="261" spans="1:41" ht="15" customHeight="1" x14ac:dyDescent="0.3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H261" s="3" t="s">
        <v>622</v>
      </c>
      <c r="AI261" s="3" t="s">
        <v>622</v>
      </c>
      <c r="AM261" s="20">
        <f t="shared" si="12"/>
        <v>0</v>
      </c>
      <c r="AN261" s="20">
        <f t="shared" si="13"/>
        <v>0</v>
      </c>
      <c r="AO261" s="21" t="str">
        <f t="shared" si="14"/>
        <v/>
      </c>
    </row>
    <row r="262" spans="1:41" ht="15" customHeight="1" x14ac:dyDescent="0.35">
      <c r="A262" s="3" t="s">
        <v>335</v>
      </c>
      <c r="B262" s="3" t="s">
        <v>336</v>
      </c>
      <c r="C262" s="3">
        <v>2013</v>
      </c>
      <c r="D262" s="3" t="s">
        <v>621</v>
      </c>
      <c r="E262" s="3" t="s">
        <v>621</v>
      </c>
      <c r="F262" s="3" t="s">
        <v>621</v>
      </c>
      <c r="G262" s="3">
        <v>0</v>
      </c>
      <c r="H262" s="3" t="s">
        <v>621</v>
      </c>
      <c r="I262" s="3" t="s">
        <v>621</v>
      </c>
      <c r="J262" s="3" t="s">
        <v>621</v>
      </c>
      <c r="K262" s="3" t="s">
        <v>621</v>
      </c>
      <c r="L262" s="3" t="s">
        <v>622</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H262" s="3" t="s">
        <v>621</v>
      </c>
      <c r="AI262" s="3" t="s">
        <v>621</v>
      </c>
      <c r="AM262" s="20">
        <f t="shared" si="12"/>
        <v>0</v>
      </c>
      <c r="AN262" s="20">
        <f t="shared" si="13"/>
        <v>0</v>
      </c>
      <c r="AO262" s="21" t="str">
        <f t="shared" si="14"/>
        <v/>
      </c>
    </row>
    <row r="263" spans="1:41" ht="15" customHeight="1" x14ac:dyDescent="0.35">
      <c r="A263" s="3" t="s">
        <v>335</v>
      </c>
      <c r="B263" s="3" t="s">
        <v>337</v>
      </c>
      <c r="C263" s="3">
        <v>2013</v>
      </c>
      <c r="D263" s="3">
        <v>41.7</v>
      </c>
      <c r="E263" s="3">
        <v>46.9</v>
      </c>
      <c r="F263" s="3" t="s">
        <v>621</v>
      </c>
      <c r="G263" s="3">
        <v>0.7</v>
      </c>
      <c r="H263" s="3" t="s">
        <v>621</v>
      </c>
      <c r="I263" s="3" t="s">
        <v>621</v>
      </c>
      <c r="J263" s="3" t="s">
        <v>621</v>
      </c>
      <c r="K263" s="3" t="s">
        <v>621</v>
      </c>
      <c r="L263" s="3" t="s">
        <v>622</v>
      </c>
      <c r="M263" s="3">
        <v>17.5</v>
      </c>
      <c r="N263" s="3">
        <v>7.3</v>
      </c>
      <c r="O263" s="3">
        <v>8.1999999999999993</v>
      </c>
      <c r="P263" s="3" t="s">
        <v>621</v>
      </c>
      <c r="Q263" s="3" t="s">
        <v>621</v>
      </c>
      <c r="R263" s="3" t="s">
        <v>621</v>
      </c>
      <c r="S263" s="3" t="s">
        <v>621</v>
      </c>
      <c r="T263" s="3">
        <v>1.6</v>
      </c>
      <c r="U263" s="3" t="s">
        <v>621</v>
      </c>
      <c r="V263" s="3" t="s">
        <v>621</v>
      </c>
      <c r="W263" s="3" t="s">
        <v>621</v>
      </c>
      <c r="X263" s="3">
        <v>6.4</v>
      </c>
      <c r="Y263" s="3" t="s">
        <v>621</v>
      </c>
      <c r="Z263" s="3" t="s">
        <v>621</v>
      </c>
      <c r="AA263" s="3" t="s">
        <v>621</v>
      </c>
      <c r="AB263" s="3" t="s">
        <v>621</v>
      </c>
      <c r="AC263" s="3" t="s">
        <v>621</v>
      </c>
      <c r="AD263" s="3">
        <v>5.2</v>
      </c>
      <c r="AE263" s="3" t="s">
        <v>621</v>
      </c>
      <c r="AF263" s="3" t="s">
        <v>621</v>
      </c>
      <c r="AG263" s="3" t="s">
        <v>621</v>
      </c>
      <c r="AH263" s="3" t="s">
        <v>621</v>
      </c>
      <c r="AI263" s="3" t="s">
        <v>621</v>
      </c>
      <c r="AM263" s="20">
        <f t="shared" si="12"/>
        <v>46.900000000000006</v>
      </c>
      <c r="AN263" s="20">
        <f t="shared" si="13"/>
        <v>41.7</v>
      </c>
      <c r="AO263" s="21">
        <f t="shared" si="14"/>
        <v>0.88912579957356075</v>
      </c>
    </row>
    <row r="264" spans="1:41" ht="15" customHeight="1" x14ac:dyDescent="0.35">
      <c r="A264" s="3" t="s">
        <v>335</v>
      </c>
      <c r="B264" s="3" t="s">
        <v>338</v>
      </c>
      <c r="C264" s="3">
        <v>2013</v>
      </c>
      <c r="D264" s="3">
        <v>475.29599999999999</v>
      </c>
      <c r="E264" s="3">
        <v>499.59300000000002</v>
      </c>
      <c r="F264" s="3">
        <v>8.3059999999999992</v>
      </c>
      <c r="G264" s="3">
        <v>3.1880000000000002</v>
      </c>
      <c r="H264" s="3">
        <v>0</v>
      </c>
      <c r="I264" s="3">
        <v>2.6110000000000002</v>
      </c>
      <c r="J264" s="3" t="s">
        <v>621</v>
      </c>
      <c r="K264" s="3" t="s">
        <v>621</v>
      </c>
      <c r="L264" s="3" t="s">
        <v>622</v>
      </c>
      <c r="M264" s="3">
        <v>71.323999999999998</v>
      </c>
      <c r="N264" s="3">
        <v>23.902999999999999</v>
      </c>
      <c r="O264" s="3">
        <v>15.124000000000001</v>
      </c>
      <c r="P264" s="3">
        <v>69.468000000000004</v>
      </c>
      <c r="Q264" s="3">
        <v>2.9740000000000002</v>
      </c>
      <c r="R264" s="3">
        <v>16.225999999999999</v>
      </c>
      <c r="S264" s="3" t="s">
        <v>10</v>
      </c>
      <c r="T264" s="3" t="s">
        <v>621</v>
      </c>
      <c r="U264" s="3" t="s">
        <v>621</v>
      </c>
      <c r="V264" s="3" t="s">
        <v>621</v>
      </c>
      <c r="W264" s="3">
        <v>54.575000000000003</v>
      </c>
      <c r="X264" s="3">
        <v>12.432</v>
      </c>
      <c r="Y264" s="3" t="s">
        <v>621</v>
      </c>
      <c r="Z264" s="3" t="s">
        <v>621</v>
      </c>
      <c r="AA264" s="3">
        <v>21.305</v>
      </c>
      <c r="AB264" s="3" t="s">
        <v>621</v>
      </c>
      <c r="AC264" s="3" t="s">
        <v>621</v>
      </c>
      <c r="AD264" s="3">
        <v>182.108</v>
      </c>
      <c r="AE264" s="3">
        <v>16.048999999999999</v>
      </c>
      <c r="AF264" s="3" t="s">
        <v>964</v>
      </c>
      <c r="AG264" s="3">
        <v>3.0840000000000001</v>
      </c>
      <c r="AH264" s="3" t="s">
        <v>621</v>
      </c>
      <c r="AI264" s="3" t="s">
        <v>621</v>
      </c>
      <c r="AM264" s="20">
        <f t="shared" si="12"/>
        <v>499.59299999999996</v>
      </c>
      <c r="AN264" s="20">
        <f t="shared" si="13"/>
        <v>475.29599999999999</v>
      </c>
      <c r="AO264" s="21">
        <f t="shared" si="14"/>
        <v>0.95136641225957941</v>
      </c>
    </row>
    <row r="265" spans="1:41" ht="15" customHeight="1" x14ac:dyDescent="0.35">
      <c r="A265" s="3" t="s">
        <v>339</v>
      </c>
      <c r="B265" s="3" t="s">
        <v>340</v>
      </c>
      <c r="C265" s="3">
        <v>2013</v>
      </c>
      <c r="D265" s="3">
        <v>76.5</v>
      </c>
      <c r="E265" s="3">
        <v>83.940799999999996</v>
      </c>
      <c r="F265" s="3" t="s">
        <v>621</v>
      </c>
      <c r="G265" s="3">
        <v>0.74080000000000001</v>
      </c>
      <c r="H265" s="3" t="s">
        <v>621</v>
      </c>
      <c r="I265" s="3" t="s">
        <v>621</v>
      </c>
      <c r="J265" s="3" t="s">
        <v>621</v>
      </c>
      <c r="K265" s="3" t="s">
        <v>621</v>
      </c>
      <c r="L265" s="3" t="s">
        <v>622</v>
      </c>
      <c r="M265" s="3" t="s">
        <v>621</v>
      </c>
      <c r="N265" s="3" t="s">
        <v>621</v>
      </c>
      <c r="O265" s="3">
        <v>7.9</v>
      </c>
      <c r="P265" s="3" t="s">
        <v>621</v>
      </c>
      <c r="Q265" s="3" t="s">
        <v>621</v>
      </c>
      <c r="R265" s="3" t="s">
        <v>621</v>
      </c>
      <c r="S265" s="3" t="s">
        <v>14</v>
      </c>
      <c r="T265" s="3" t="s">
        <v>621</v>
      </c>
      <c r="U265" s="3" t="s">
        <v>621</v>
      </c>
      <c r="V265" s="3" t="s">
        <v>621</v>
      </c>
      <c r="W265" s="3" t="s">
        <v>621</v>
      </c>
      <c r="X265" s="3" t="s">
        <v>621</v>
      </c>
      <c r="Y265" s="3" t="s">
        <v>621</v>
      </c>
      <c r="Z265" s="3" t="s">
        <v>621</v>
      </c>
      <c r="AA265" s="3">
        <v>63.1</v>
      </c>
      <c r="AB265" s="3" t="s">
        <v>621</v>
      </c>
      <c r="AC265" s="3" t="s">
        <v>621</v>
      </c>
      <c r="AD265" s="3">
        <v>12.2</v>
      </c>
      <c r="AE265" s="3" t="s">
        <v>621</v>
      </c>
      <c r="AF265" s="3" t="s">
        <v>622</v>
      </c>
      <c r="AG265" s="3" t="s">
        <v>621</v>
      </c>
      <c r="AH265" s="3" t="s">
        <v>621</v>
      </c>
      <c r="AI265" s="3" t="s">
        <v>621</v>
      </c>
      <c r="AM265" s="20">
        <f t="shared" si="12"/>
        <v>83.94080000000001</v>
      </c>
      <c r="AN265" s="20">
        <f t="shared" si="13"/>
        <v>76.5</v>
      </c>
      <c r="AO265" s="21">
        <f t="shared" si="14"/>
        <v>0.9113565751100775</v>
      </c>
    </row>
    <row r="266" spans="1:41" ht="15" customHeight="1" x14ac:dyDescent="0.35">
      <c r="A266" s="3" t="s">
        <v>339</v>
      </c>
      <c r="B266" s="3" t="s">
        <v>341</v>
      </c>
      <c r="C266" s="3">
        <v>2013</v>
      </c>
      <c r="D266" s="3" t="s">
        <v>621</v>
      </c>
      <c r="E266" s="3" t="s">
        <v>621</v>
      </c>
      <c r="F266" s="3" t="s">
        <v>621</v>
      </c>
      <c r="G266" s="3" t="s">
        <v>621</v>
      </c>
      <c r="H266" s="3" t="s">
        <v>621</v>
      </c>
      <c r="I266" s="3" t="s">
        <v>621</v>
      </c>
      <c r="J266" s="3" t="s">
        <v>621</v>
      </c>
      <c r="K266" s="3" t="s">
        <v>621</v>
      </c>
      <c r="L266" s="3" t="s">
        <v>622</v>
      </c>
      <c r="M266" s="3" t="s">
        <v>621</v>
      </c>
      <c r="N266" s="3" t="s">
        <v>621</v>
      </c>
      <c r="O266" s="3" t="s">
        <v>621</v>
      </c>
      <c r="P266" s="3" t="s">
        <v>621</v>
      </c>
      <c r="Q266" s="3" t="s">
        <v>621</v>
      </c>
      <c r="R266" s="3" t="s">
        <v>621</v>
      </c>
      <c r="S266" s="3" t="s">
        <v>621</v>
      </c>
      <c r="T266" s="3" t="s">
        <v>621</v>
      </c>
      <c r="U266" s="3" t="s">
        <v>621</v>
      </c>
      <c r="V266" s="3" t="s">
        <v>621</v>
      </c>
      <c r="W266" s="3" t="s">
        <v>621</v>
      </c>
      <c r="X266" s="3" t="s">
        <v>621</v>
      </c>
      <c r="Y266" s="3" t="s">
        <v>621</v>
      </c>
      <c r="Z266" s="3" t="s">
        <v>621</v>
      </c>
      <c r="AA266" s="3" t="s">
        <v>621</v>
      </c>
      <c r="AB266" s="3" t="s">
        <v>621</v>
      </c>
      <c r="AC266" s="3" t="s">
        <v>621</v>
      </c>
      <c r="AD266" s="3" t="s">
        <v>621</v>
      </c>
      <c r="AE266" s="3" t="s">
        <v>621</v>
      </c>
      <c r="AF266" s="3" t="s">
        <v>622</v>
      </c>
      <c r="AG266" s="3" t="s">
        <v>621</v>
      </c>
      <c r="AH266" s="3" t="s">
        <v>621</v>
      </c>
      <c r="AI266" s="3" t="s">
        <v>621</v>
      </c>
      <c r="AM266" s="20">
        <f t="shared" si="12"/>
        <v>0</v>
      </c>
      <c r="AN266" s="20">
        <f t="shared" si="13"/>
        <v>0</v>
      </c>
      <c r="AO266" s="21" t="str">
        <f t="shared" si="14"/>
        <v/>
      </c>
    </row>
    <row r="267" spans="1:41" ht="15" customHeight="1" x14ac:dyDescent="0.35">
      <c r="A267" s="3" t="s">
        <v>342</v>
      </c>
      <c r="B267" s="3" t="s">
        <v>343</v>
      </c>
      <c r="C267" s="3">
        <v>2013</v>
      </c>
      <c r="D267" s="3">
        <v>1078</v>
      </c>
      <c r="E267" s="3">
        <v>999.23</v>
      </c>
      <c r="F267" s="3">
        <v>0</v>
      </c>
      <c r="G267" s="3">
        <v>0.95199999999999996</v>
      </c>
      <c r="H267" s="3">
        <v>0</v>
      </c>
      <c r="I267" s="3">
        <v>15.013999999999999</v>
      </c>
      <c r="J267" s="3">
        <v>0</v>
      </c>
      <c r="K267" s="3">
        <v>0</v>
      </c>
      <c r="L267" s="3" t="s">
        <v>669</v>
      </c>
      <c r="M267" s="3" t="s">
        <v>621</v>
      </c>
      <c r="N267" s="3" t="s">
        <v>621</v>
      </c>
      <c r="O267" s="3" t="s">
        <v>621</v>
      </c>
      <c r="P267" s="3" t="s">
        <v>621</v>
      </c>
      <c r="Q267" s="3" t="s">
        <v>621</v>
      </c>
      <c r="R267" s="3" t="s">
        <v>621</v>
      </c>
      <c r="S267" s="3" t="s">
        <v>621</v>
      </c>
      <c r="T267" s="3">
        <v>0</v>
      </c>
      <c r="U267" s="3">
        <v>0</v>
      </c>
      <c r="V267" s="3">
        <v>332.86099999999999</v>
      </c>
      <c r="W267" s="3">
        <v>0</v>
      </c>
      <c r="X267" s="3">
        <v>100.376</v>
      </c>
      <c r="Y267" s="3">
        <v>22.545000000000002</v>
      </c>
      <c r="Z267" s="3">
        <v>0</v>
      </c>
      <c r="AA267" s="3">
        <v>0</v>
      </c>
      <c r="AB267" s="3">
        <v>0</v>
      </c>
      <c r="AC267" s="3">
        <v>0</v>
      </c>
      <c r="AD267" s="3">
        <v>0</v>
      </c>
      <c r="AE267" s="3">
        <v>527.48199999999997</v>
      </c>
      <c r="AF267" s="3" t="s">
        <v>964</v>
      </c>
      <c r="AG267" s="3">
        <v>178.65299999999999</v>
      </c>
      <c r="AH267" s="3">
        <v>0</v>
      </c>
      <c r="AI267" s="3">
        <v>0</v>
      </c>
      <c r="AM267" s="20">
        <f t="shared" si="12"/>
        <v>999.23</v>
      </c>
      <c r="AN267" s="20">
        <f t="shared" si="13"/>
        <v>1078</v>
      </c>
      <c r="AO267" s="21">
        <f t="shared" si="14"/>
        <v>1.0788306996387218</v>
      </c>
    </row>
    <row r="268" spans="1:41" ht="15" customHeight="1" x14ac:dyDescent="0.35">
      <c r="A268" s="3" t="s">
        <v>344</v>
      </c>
      <c r="B268" s="3" t="s">
        <v>345</v>
      </c>
      <c r="C268" s="3">
        <v>2013</v>
      </c>
      <c r="D268" s="3">
        <v>1.8E-3</v>
      </c>
      <c r="E268" s="3" t="s">
        <v>621</v>
      </c>
      <c r="F268" s="3" t="s">
        <v>621</v>
      </c>
      <c r="G268" s="3">
        <v>2E-3</v>
      </c>
      <c r="H268" s="3" t="s">
        <v>621</v>
      </c>
      <c r="I268" s="3" t="s">
        <v>621</v>
      </c>
      <c r="J268" s="3" t="s">
        <v>621</v>
      </c>
      <c r="K268" s="3" t="s">
        <v>621</v>
      </c>
      <c r="L268" s="3" t="s">
        <v>622</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H268" s="3" t="s">
        <v>621</v>
      </c>
      <c r="AI268" s="3" t="s">
        <v>621</v>
      </c>
      <c r="AM268" s="20">
        <f t="shared" si="12"/>
        <v>2E-3</v>
      </c>
      <c r="AN268" s="20">
        <f t="shared" si="13"/>
        <v>1.8E-3</v>
      </c>
      <c r="AO268" s="21">
        <f t="shared" si="14"/>
        <v>0.89999999999999991</v>
      </c>
    </row>
    <row r="269" spans="1:41" ht="15" customHeight="1" x14ac:dyDescent="0.35">
      <c r="A269" s="3" t="s">
        <v>344</v>
      </c>
      <c r="B269" s="3" t="s">
        <v>346</v>
      </c>
      <c r="C269" s="3">
        <v>2013</v>
      </c>
      <c r="D269" s="3">
        <v>22.952000000000002</v>
      </c>
      <c r="E269" s="3">
        <v>0.54500000000000004</v>
      </c>
      <c r="F269" s="3" t="s">
        <v>621</v>
      </c>
      <c r="G269" s="3">
        <v>0.246</v>
      </c>
      <c r="H269" s="3" t="s">
        <v>621</v>
      </c>
      <c r="I269" s="3" t="s">
        <v>621</v>
      </c>
      <c r="J269" s="3" t="s">
        <v>621</v>
      </c>
      <c r="K269" s="3" t="s">
        <v>621</v>
      </c>
      <c r="L269" s="3" t="s">
        <v>622</v>
      </c>
      <c r="M269" s="3">
        <v>0</v>
      </c>
      <c r="N269" s="3">
        <v>0</v>
      </c>
      <c r="O269" s="3">
        <v>21.635999999999999</v>
      </c>
      <c r="P269" s="3">
        <v>0</v>
      </c>
      <c r="Q269" s="3">
        <v>0</v>
      </c>
      <c r="R269" s="3">
        <v>0</v>
      </c>
      <c r="S269" s="3" t="s">
        <v>14</v>
      </c>
      <c r="T269" s="3" t="s">
        <v>621</v>
      </c>
      <c r="U269" s="3" t="s">
        <v>621</v>
      </c>
      <c r="V269" s="3" t="s">
        <v>621</v>
      </c>
      <c r="W269" s="3" t="s">
        <v>621</v>
      </c>
      <c r="X269" s="3" t="s">
        <v>621</v>
      </c>
      <c r="Y269" s="3" t="s">
        <v>621</v>
      </c>
      <c r="Z269" s="3" t="s">
        <v>621</v>
      </c>
      <c r="AA269" s="3" t="s">
        <v>621</v>
      </c>
      <c r="AB269" s="3" t="s">
        <v>621</v>
      </c>
      <c r="AC269" s="3" t="s">
        <v>621</v>
      </c>
      <c r="AD269" s="3">
        <v>3.649</v>
      </c>
      <c r="AE269" s="3" t="s">
        <v>621</v>
      </c>
      <c r="AF269" s="3" t="s">
        <v>621</v>
      </c>
      <c r="AG269" s="3" t="s">
        <v>621</v>
      </c>
      <c r="AH269" s="3">
        <v>0.54500000000000004</v>
      </c>
      <c r="AI269" s="3">
        <v>0.55800000000000005</v>
      </c>
      <c r="AM269" s="20">
        <f t="shared" si="12"/>
        <v>26.088999999999999</v>
      </c>
      <c r="AN269" s="20">
        <f t="shared" si="13"/>
        <v>22.952000000000002</v>
      </c>
      <c r="AO269" s="21">
        <f t="shared" si="14"/>
        <v>0.87975775230940256</v>
      </c>
    </row>
    <row r="270" spans="1:41" ht="15" customHeight="1" x14ac:dyDescent="0.35">
      <c r="A270" s="3" t="s">
        <v>344</v>
      </c>
      <c r="B270" s="3" t="s">
        <v>347</v>
      </c>
      <c r="C270" s="3">
        <v>2013</v>
      </c>
      <c r="D270" s="3">
        <v>22.870999999999999</v>
      </c>
      <c r="E270" s="3">
        <v>0.83099999999999996</v>
      </c>
      <c r="F270" s="3" t="s">
        <v>621</v>
      </c>
      <c r="G270" s="3">
        <v>1.653</v>
      </c>
      <c r="H270" s="3" t="s">
        <v>621</v>
      </c>
      <c r="I270" s="3" t="s">
        <v>621</v>
      </c>
      <c r="J270" s="3" t="s">
        <v>621</v>
      </c>
      <c r="K270" s="3" t="s">
        <v>621</v>
      </c>
      <c r="L270" s="3" t="s">
        <v>622</v>
      </c>
      <c r="M270" s="3">
        <v>22.263999999999999</v>
      </c>
      <c r="N270" s="3">
        <v>0</v>
      </c>
      <c r="O270" s="3">
        <v>0</v>
      </c>
      <c r="P270" s="3">
        <v>0</v>
      </c>
      <c r="Q270" s="3">
        <v>0</v>
      </c>
      <c r="R270" s="3">
        <v>0</v>
      </c>
      <c r="S270" s="3" t="s">
        <v>14</v>
      </c>
      <c r="T270" s="3" t="s">
        <v>621</v>
      </c>
      <c r="U270" s="3" t="s">
        <v>621</v>
      </c>
      <c r="V270" s="3" t="s">
        <v>621</v>
      </c>
      <c r="W270" s="3" t="s">
        <v>621</v>
      </c>
      <c r="X270" s="3" t="s">
        <v>621</v>
      </c>
      <c r="Y270" s="3" t="s">
        <v>621</v>
      </c>
      <c r="Z270" s="3" t="s">
        <v>621</v>
      </c>
      <c r="AA270" s="3" t="s">
        <v>621</v>
      </c>
      <c r="AB270" s="3" t="s">
        <v>621</v>
      </c>
      <c r="AC270" s="3" t="s">
        <v>621</v>
      </c>
      <c r="AD270" s="3">
        <v>3.35</v>
      </c>
      <c r="AE270" s="3" t="s">
        <v>621</v>
      </c>
      <c r="AF270" s="3" t="s">
        <v>621</v>
      </c>
      <c r="AG270" s="3" t="s">
        <v>621</v>
      </c>
      <c r="AH270" s="3">
        <v>0.83099999999999996</v>
      </c>
      <c r="AI270" s="3">
        <v>0.84799999999999998</v>
      </c>
      <c r="AM270" s="20">
        <f t="shared" si="12"/>
        <v>28.114999999999998</v>
      </c>
      <c r="AN270" s="20">
        <f t="shared" si="13"/>
        <v>22.870999999999999</v>
      </c>
      <c r="AO270" s="21">
        <f t="shared" si="14"/>
        <v>0.81348034856837992</v>
      </c>
    </row>
    <row r="271" spans="1:41" ht="15" customHeight="1" x14ac:dyDescent="0.35">
      <c r="A271" s="3" t="s">
        <v>348</v>
      </c>
      <c r="B271" s="3" t="s">
        <v>349</v>
      </c>
      <c r="C271" s="3">
        <v>2013</v>
      </c>
      <c r="D271" s="3">
        <v>8.59</v>
      </c>
      <c r="E271" s="3">
        <v>9.5500000000000007</v>
      </c>
      <c r="F271" s="3">
        <v>0</v>
      </c>
      <c r="G271" s="3">
        <v>2.5499999999999998</v>
      </c>
      <c r="H271" s="3">
        <v>0</v>
      </c>
      <c r="I271" s="3">
        <v>0</v>
      </c>
      <c r="J271" s="3">
        <v>0</v>
      </c>
      <c r="K271" s="3">
        <v>0</v>
      </c>
      <c r="L271" s="3" t="s">
        <v>622</v>
      </c>
      <c r="M271" s="3">
        <v>0</v>
      </c>
      <c r="N271" s="3">
        <v>5.66</v>
      </c>
      <c r="O271" s="3">
        <v>0</v>
      </c>
      <c r="P271" s="3">
        <v>0</v>
      </c>
      <c r="Q271" s="3">
        <v>0</v>
      </c>
      <c r="R271" s="3">
        <v>0</v>
      </c>
      <c r="S271" s="3" t="s">
        <v>621</v>
      </c>
      <c r="T271" s="3">
        <v>1.34</v>
      </c>
      <c r="U271" s="3">
        <v>0</v>
      </c>
      <c r="V271" s="3">
        <v>0</v>
      </c>
      <c r="W271" s="3">
        <v>0</v>
      </c>
      <c r="X271" s="3">
        <v>0</v>
      </c>
      <c r="Y271" s="3">
        <v>0</v>
      </c>
      <c r="Z271" s="3">
        <v>0</v>
      </c>
      <c r="AA271" s="3">
        <v>0</v>
      </c>
      <c r="AB271" s="3">
        <v>0</v>
      </c>
      <c r="AC271" s="3">
        <v>0</v>
      </c>
      <c r="AD271" s="3">
        <v>0</v>
      </c>
      <c r="AE271" s="3">
        <v>0</v>
      </c>
      <c r="AF271" s="3" t="s">
        <v>621</v>
      </c>
      <c r="AG271" s="3">
        <v>0</v>
      </c>
      <c r="AH271" s="3">
        <v>0</v>
      </c>
      <c r="AI271" s="3">
        <v>0</v>
      </c>
      <c r="AM271" s="20">
        <f t="shared" si="12"/>
        <v>9.5500000000000007</v>
      </c>
      <c r="AN271" s="20">
        <f t="shared" si="13"/>
        <v>8.59</v>
      </c>
      <c r="AO271" s="21">
        <f t="shared" si="14"/>
        <v>0.89947643979057579</v>
      </c>
    </row>
    <row r="272" spans="1:41" ht="15" customHeight="1" x14ac:dyDescent="0.35">
      <c r="A272" s="3" t="s">
        <v>350</v>
      </c>
      <c r="B272" s="3" t="s">
        <v>351</v>
      </c>
      <c r="C272" s="3">
        <v>2013</v>
      </c>
      <c r="D272" s="3">
        <v>2.29</v>
      </c>
      <c r="E272" s="3" t="s">
        <v>621</v>
      </c>
      <c r="F272" s="3" t="s">
        <v>621</v>
      </c>
      <c r="G272" s="3">
        <v>5.8000000000000003E-2</v>
      </c>
      <c r="H272" s="3" t="s">
        <v>621</v>
      </c>
      <c r="I272" s="3" t="s">
        <v>621</v>
      </c>
      <c r="J272" s="3" t="s">
        <v>621</v>
      </c>
      <c r="K272" s="3" t="s">
        <v>621</v>
      </c>
      <c r="L272" s="3" t="s">
        <v>622</v>
      </c>
      <c r="M272" s="3" t="s">
        <v>621</v>
      </c>
      <c r="N272" s="3" t="s">
        <v>621</v>
      </c>
      <c r="O272" s="3" t="s">
        <v>621</v>
      </c>
      <c r="P272" s="3" t="s">
        <v>621</v>
      </c>
      <c r="Q272" s="3" t="s">
        <v>621</v>
      </c>
      <c r="R272" s="3" t="s">
        <v>621</v>
      </c>
      <c r="S272" s="3" t="s">
        <v>14</v>
      </c>
      <c r="T272" s="3">
        <v>2.5590000000000002</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H272" s="3" t="s">
        <v>621</v>
      </c>
      <c r="AI272" s="3" t="s">
        <v>621</v>
      </c>
      <c r="AM272" s="20">
        <f t="shared" si="12"/>
        <v>2.617</v>
      </c>
      <c r="AN272" s="20">
        <f t="shared" si="13"/>
        <v>2.29</v>
      </c>
      <c r="AO272" s="21">
        <f t="shared" si="14"/>
        <v>0.87504776461597256</v>
      </c>
    </row>
    <row r="273" spans="1:42" ht="15" customHeight="1" x14ac:dyDescent="0.35">
      <c r="A273" s="3" t="s">
        <v>350</v>
      </c>
      <c r="B273" s="3" t="s">
        <v>352</v>
      </c>
      <c r="C273" s="3">
        <v>2013</v>
      </c>
      <c r="D273" s="3">
        <v>13.212</v>
      </c>
      <c r="E273" s="3" t="s">
        <v>621</v>
      </c>
      <c r="F273" s="3" t="s">
        <v>621</v>
      </c>
      <c r="G273" s="3">
        <v>1.5149999999999999</v>
      </c>
      <c r="H273" s="3" t="s">
        <v>621</v>
      </c>
      <c r="I273" s="3" t="s">
        <v>621</v>
      </c>
      <c r="J273" s="3" t="s">
        <v>621</v>
      </c>
      <c r="K273" s="3" t="s">
        <v>621</v>
      </c>
      <c r="L273" s="3" t="s">
        <v>622</v>
      </c>
      <c r="M273" s="3" t="s">
        <v>621</v>
      </c>
      <c r="N273" s="3" t="s">
        <v>621</v>
      </c>
      <c r="O273" s="3">
        <v>11.56</v>
      </c>
      <c r="P273" s="3" t="s">
        <v>621</v>
      </c>
      <c r="Q273" s="3" t="s">
        <v>621</v>
      </c>
      <c r="R273" s="3" t="s">
        <v>621</v>
      </c>
      <c r="S273" s="3" t="s">
        <v>14</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H273" s="3" t="s">
        <v>621</v>
      </c>
      <c r="AI273" s="3" t="s">
        <v>621</v>
      </c>
      <c r="AM273" s="20">
        <f t="shared" si="12"/>
        <v>13.075000000000001</v>
      </c>
      <c r="AN273" s="20">
        <f t="shared" si="13"/>
        <v>13.212</v>
      </c>
      <c r="AO273" s="21">
        <f t="shared" si="14"/>
        <v>1.0104780114722753</v>
      </c>
    </row>
    <row r="274" spans="1:42" ht="15" customHeight="1" x14ac:dyDescent="0.35">
      <c r="A274" s="3" t="s">
        <v>350</v>
      </c>
      <c r="B274" s="3" t="s">
        <v>353</v>
      </c>
      <c r="C274" s="3">
        <v>2013</v>
      </c>
      <c r="D274" s="3">
        <v>47.7</v>
      </c>
      <c r="E274" s="3" t="s">
        <v>621</v>
      </c>
      <c r="F274" s="3" t="s">
        <v>621</v>
      </c>
      <c r="G274" s="3">
        <v>1.782</v>
      </c>
      <c r="H274" s="3">
        <v>1.944</v>
      </c>
      <c r="I274" s="3" t="s">
        <v>621</v>
      </c>
      <c r="J274" s="3" t="s">
        <v>621</v>
      </c>
      <c r="K274" s="3" t="s">
        <v>621</v>
      </c>
      <c r="L274" s="3" t="s">
        <v>622</v>
      </c>
      <c r="M274" s="3">
        <v>48.975000000000001</v>
      </c>
      <c r="N274" s="3" t="s">
        <v>621</v>
      </c>
      <c r="O274" s="3" t="s">
        <v>621</v>
      </c>
      <c r="P274" s="3" t="s">
        <v>621</v>
      </c>
      <c r="Q274" s="3" t="s">
        <v>621</v>
      </c>
      <c r="R274" s="3" t="s">
        <v>621</v>
      </c>
      <c r="S274" s="3" t="s">
        <v>14</v>
      </c>
      <c r="T274" s="3" t="s">
        <v>621</v>
      </c>
      <c r="U274" s="3" t="s">
        <v>621</v>
      </c>
      <c r="V274" s="3" t="s">
        <v>621</v>
      </c>
      <c r="W274" s="3" t="s">
        <v>621</v>
      </c>
      <c r="X274" s="3" t="s">
        <v>621</v>
      </c>
      <c r="Y274" s="3" t="s">
        <v>621</v>
      </c>
      <c r="Z274" s="3" t="s">
        <v>621</v>
      </c>
      <c r="AA274" s="3" t="s">
        <v>621</v>
      </c>
      <c r="AB274" s="3" t="s">
        <v>621</v>
      </c>
      <c r="AC274" s="3" t="s">
        <v>621</v>
      </c>
      <c r="AD274" s="3">
        <v>8.7439999999999998</v>
      </c>
      <c r="AE274" s="3" t="s">
        <v>621</v>
      </c>
      <c r="AF274" s="3" t="s">
        <v>621</v>
      </c>
      <c r="AG274" s="3" t="s">
        <v>621</v>
      </c>
      <c r="AH274" s="3" t="s">
        <v>621</v>
      </c>
      <c r="AI274" s="3" t="s">
        <v>621</v>
      </c>
      <c r="AM274" s="20">
        <f t="shared" si="12"/>
        <v>61.445</v>
      </c>
      <c r="AN274" s="20">
        <f t="shared" si="13"/>
        <v>47.7</v>
      </c>
      <c r="AO274" s="21">
        <f t="shared" si="14"/>
        <v>0.77630401171779639</v>
      </c>
    </row>
    <row r="275" spans="1:42" ht="15" customHeight="1" x14ac:dyDescent="0.35">
      <c r="A275" s="3" t="s">
        <v>354</v>
      </c>
      <c r="B275" s="3" t="s">
        <v>355</v>
      </c>
      <c r="C275" s="3">
        <v>2013</v>
      </c>
      <c r="D275" s="3">
        <v>46.1</v>
      </c>
      <c r="E275" s="3">
        <v>59.81</v>
      </c>
      <c r="F275" s="3" t="s">
        <v>621</v>
      </c>
      <c r="G275" s="3" t="s">
        <v>621</v>
      </c>
      <c r="H275" s="3" t="s">
        <v>621</v>
      </c>
      <c r="I275" s="3" t="s">
        <v>621</v>
      </c>
      <c r="J275" s="3" t="s">
        <v>621</v>
      </c>
      <c r="K275" s="3">
        <v>2.2999999999999998</v>
      </c>
      <c r="L275" s="3" t="s">
        <v>622</v>
      </c>
      <c r="M275" s="3">
        <v>53</v>
      </c>
      <c r="N275" s="3">
        <v>0</v>
      </c>
      <c r="O275" s="3" t="s">
        <v>621</v>
      </c>
      <c r="P275" s="3" t="s">
        <v>621</v>
      </c>
      <c r="Q275" s="3" t="s">
        <v>621</v>
      </c>
      <c r="R275" s="3" t="s">
        <v>621</v>
      </c>
      <c r="S275" s="3" t="s">
        <v>14</v>
      </c>
      <c r="T275" s="3" t="s">
        <v>621</v>
      </c>
      <c r="U275" s="3" t="s">
        <v>621</v>
      </c>
      <c r="V275" s="3" t="s">
        <v>621</v>
      </c>
      <c r="W275" s="3" t="s">
        <v>621</v>
      </c>
      <c r="X275" s="3" t="s">
        <v>621</v>
      </c>
      <c r="Y275" s="3" t="s">
        <v>621</v>
      </c>
      <c r="Z275" s="3" t="s">
        <v>621</v>
      </c>
      <c r="AA275" s="3" t="s">
        <v>621</v>
      </c>
      <c r="AB275" s="3" t="s">
        <v>621</v>
      </c>
      <c r="AC275" s="3" t="s">
        <v>621</v>
      </c>
      <c r="AD275" s="3">
        <v>4.4000000000000004</v>
      </c>
      <c r="AE275" s="3" t="s">
        <v>621</v>
      </c>
      <c r="AF275" s="3" t="s">
        <v>622</v>
      </c>
      <c r="AG275" s="3" t="s">
        <v>621</v>
      </c>
      <c r="AH275" s="3">
        <v>0.11</v>
      </c>
      <c r="AI275" s="3">
        <v>0.12</v>
      </c>
      <c r="AM275" s="20">
        <f t="shared" si="12"/>
        <v>59.819999999999993</v>
      </c>
      <c r="AN275" s="20">
        <f t="shared" si="13"/>
        <v>46.1</v>
      </c>
      <c r="AO275" s="21">
        <f t="shared" si="14"/>
        <v>0.77064526914075571</v>
      </c>
    </row>
    <row r="276" spans="1:42" ht="15" customHeight="1" x14ac:dyDescent="0.35">
      <c r="A276" s="3" t="s">
        <v>356</v>
      </c>
      <c r="B276" s="3" t="s">
        <v>357</v>
      </c>
      <c r="C276" s="3">
        <v>2013</v>
      </c>
      <c r="D276" s="3">
        <v>139.9</v>
      </c>
      <c r="E276" s="3">
        <v>158.19999999999999</v>
      </c>
      <c r="F276" s="3" t="s">
        <v>621</v>
      </c>
      <c r="G276" s="3">
        <v>1</v>
      </c>
      <c r="H276" s="3">
        <v>0.6</v>
      </c>
      <c r="I276" s="3" t="s">
        <v>621</v>
      </c>
      <c r="J276" s="3" t="s">
        <v>621</v>
      </c>
      <c r="K276" s="3">
        <v>0</v>
      </c>
      <c r="L276" s="3" t="s">
        <v>622</v>
      </c>
      <c r="M276" s="3">
        <v>7</v>
      </c>
      <c r="N276" s="3">
        <v>27</v>
      </c>
      <c r="O276" s="3">
        <v>27</v>
      </c>
      <c r="P276" s="3">
        <v>7</v>
      </c>
      <c r="Q276" s="3" t="s">
        <v>621</v>
      </c>
      <c r="R276" s="3" t="s">
        <v>621</v>
      </c>
      <c r="S276" s="3" t="s">
        <v>14</v>
      </c>
      <c r="T276" s="3">
        <v>33.5</v>
      </c>
      <c r="U276" s="3" t="s">
        <v>621</v>
      </c>
      <c r="V276" s="3" t="s">
        <v>621</v>
      </c>
      <c r="W276" s="3" t="s">
        <v>621</v>
      </c>
      <c r="X276" s="3" t="s">
        <v>621</v>
      </c>
      <c r="Y276" s="3">
        <v>39.6</v>
      </c>
      <c r="Z276" s="3" t="s">
        <v>621</v>
      </c>
      <c r="AA276" s="3" t="s">
        <v>621</v>
      </c>
      <c r="AB276" s="3" t="s">
        <v>621</v>
      </c>
      <c r="AC276" s="3" t="s">
        <v>621</v>
      </c>
      <c r="AD276" s="3">
        <v>9.3000000000000007</v>
      </c>
      <c r="AE276" s="3">
        <v>6.2</v>
      </c>
      <c r="AF276" s="3" t="s">
        <v>964</v>
      </c>
      <c r="AG276" s="3">
        <v>2.4</v>
      </c>
      <c r="AH276" s="3">
        <v>0</v>
      </c>
      <c r="AI276" s="3">
        <v>0</v>
      </c>
      <c r="AM276" s="20">
        <f t="shared" si="12"/>
        <v>158.19999999999999</v>
      </c>
      <c r="AN276" s="20">
        <f t="shared" si="13"/>
        <v>139.9</v>
      </c>
      <c r="AO276" s="21">
        <f t="shared" si="14"/>
        <v>0.88432364096080918</v>
      </c>
    </row>
    <row r="277" spans="1:42" ht="15" customHeight="1" x14ac:dyDescent="0.35">
      <c r="A277" s="3" t="s">
        <v>358</v>
      </c>
      <c r="B277" s="3" t="s">
        <v>359</v>
      </c>
      <c r="C277" s="3">
        <v>2013</v>
      </c>
      <c r="D277" s="3">
        <v>0.32200000000000001</v>
      </c>
      <c r="E277" s="3">
        <v>0.32200000000000001</v>
      </c>
      <c r="F277" s="3" t="s">
        <v>621</v>
      </c>
      <c r="G277" s="3">
        <v>0.32200000000000001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H277" s="3" t="s">
        <v>621</v>
      </c>
      <c r="AI277" s="3" t="s">
        <v>621</v>
      </c>
      <c r="AM277" s="20">
        <f t="shared" si="12"/>
        <v>0.32200000000000001</v>
      </c>
      <c r="AN277" s="20">
        <f t="shared" si="13"/>
        <v>0.32200000000000001</v>
      </c>
      <c r="AO277" s="21">
        <f t="shared" si="14"/>
        <v>1</v>
      </c>
    </row>
    <row r="278" spans="1:42" ht="15" customHeight="1" x14ac:dyDescent="0.35">
      <c r="A278" s="3" t="s">
        <v>360</v>
      </c>
      <c r="B278" s="3" t="s">
        <v>361</v>
      </c>
      <c r="C278" s="3">
        <v>2013</v>
      </c>
      <c r="D278" s="3">
        <v>24.5</v>
      </c>
      <c r="E278" s="3">
        <v>30.4</v>
      </c>
      <c r="F278" s="3" t="s">
        <v>621</v>
      </c>
      <c r="G278" s="3">
        <v>0.4</v>
      </c>
      <c r="H278" s="3" t="s">
        <v>621</v>
      </c>
      <c r="I278" s="3" t="s">
        <v>621</v>
      </c>
      <c r="J278" s="3" t="s">
        <v>621</v>
      </c>
      <c r="K278" s="3" t="s">
        <v>621</v>
      </c>
      <c r="L278" s="3" t="s">
        <v>975</v>
      </c>
      <c r="M278" s="3">
        <v>30</v>
      </c>
      <c r="N278" s="3" t="s">
        <v>621</v>
      </c>
      <c r="O278" s="3" t="s">
        <v>621</v>
      </c>
      <c r="P278" s="3" t="s">
        <v>621</v>
      </c>
      <c r="Q278" s="3" t="s">
        <v>621</v>
      </c>
      <c r="R278" s="3" t="s">
        <v>621</v>
      </c>
      <c r="S278" s="3" t="s">
        <v>14</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961</v>
      </c>
      <c r="AG278" s="3" t="s">
        <v>621</v>
      </c>
      <c r="AH278" s="3" t="s">
        <v>621</v>
      </c>
      <c r="AI278" s="3" t="s">
        <v>621</v>
      </c>
      <c r="AM278" s="20">
        <f t="shared" si="12"/>
        <v>30.4</v>
      </c>
      <c r="AN278" s="20">
        <f t="shared" si="13"/>
        <v>24.5</v>
      </c>
      <c r="AO278" s="21">
        <f t="shared" si="14"/>
        <v>0.80592105263157898</v>
      </c>
    </row>
    <row r="279" spans="1:42" ht="15" customHeight="1" x14ac:dyDescent="0.35">
      <c r="A279" s="3" t="s">
        <v>362</v>
      </c>
      <c r="B279" s="3" t="s">
        <v>363</v>
      </c>
      <c r="C279" s="3">
        <v>2013</v>
      </c>
      <c r="D279" s="3">
        <v>0.32100000000000001</v>
      </c>
      <c r="E279" s="3">
        <v>0.37</v>
      </c>
      <c r="F279" s="3" t="s">
        <v>621</v>
      </c>
      <c r="G279" s="3">
        <v>0.37</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964</v>
      </c>
      <c r="AG279" s="3" t="s">
        <v>621</v>
      </c>
      <c r="AH279" s="3" t="s">
        <v>621</v>
      </c>
      <c r="AI279" s="3" t="s">
        <v>621</v>
      </c>
      <c r="AM279" s="20">
        <f t="shared" si="12"/>
        <v>0.37</v>
      </c>
      <c r="AN279" s="20">
        <f t="shared" si="13"/>
        <v>0.32100000000000001</v>
      </c>
      <c r="AO279" s="21">
        <f t="shared" si="14"/>
        <v>0.86756756756756759</v>
      </c>
    </row>
    <row r="280" spans="1:42" ht="15" customHeight="1" x14ac:dyDescent="0.35">
      <c r="A280" s="3" t="s">
        <v>364</v>
      </c>
      <c r="B280" s="3" t="s">
        <v>365</v>
      </c>
      <c r="C280" s="3">
        <v>2013</v>
      </c>
      <c r="D280" s="3">
        <v>7.51</v>
      </c>
      <c r="E280" s="3">
        <v>7.5049999999999999</v>
      </c>
      <c r="F280" s="3" t="s">
        <v>621</v>
      </c>
      <c r="G280" s="3">
        <v>8.9999999999999993E-3</v>
      </c>
      <c r="H280" s="3" t="s">
        <v>621</v>
      </c>
      <c r="I280" s="3" t="s">
        <v>621</v>
      </c>
      <c r="J280" s="3" t="s">
        <v>621</v>
      </c>
      <c r="K280" s="3" t="s">
        <v>621</v>
      </c>
      <c r="L280" s="3" t="s">
        <v>622</v>
      </c>
      <c r="M280" s="3" t="s">
        <v>621</v>
      </c>
      <c r="N280" s="3" t="s">
        <v>621</v>
      </c>
      <c r="O280" s="3" t="s">
        <v>621</v>
      </c>
      <c r="P280" s="3" t="s">
        <v>621</v>
      </c>
      <c r="Q280" s="3" t="s">
        <v>621</v>
      </c>
      <c r="R280" s="3" t="s">
        <v>621</v>
      </c>
      <c r="S280" s="3" t="s">
        <v>621</v>
      </c>
      <c r="T280" s="3">
        <v>7.4</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H280" s="3">
        <v>9.6000000000000002E-2</v>
      </c>
      <c r="AI280" s="3">
        <v>9.6000000000000002E-2</v>
      </c>
      <c r="AM280" s="20">
        <f t="shared" si="12"/>
        <v>7.5050000000000008</v>
      </c>
      <c r="AN280" s="20">
        <f t="shared" si="13"/>
        <v>7.51</v>
      </c>
      <c r="AO280" s="21">
        <f t="shared" si="14"/>
        <v>1.0006662225183209</v>
      </c>
    </row>
    <row r="281" spans="1:42" ht="15" customHeight="1" x14ac:dyDescent="0.35">
      <c r="A281" s="3" t="s">
        <v>364</v>
      </c>
      <c r="B281" s="3" t="s">
        <v>366</v>
      </c>
      <c r="C281" s="3">
        <v>2013</v>
      </c>
      <c r="D281" s="3">
        <v>1927.3</v>
      </c>
      <c r="E281" s="3" t="s">
        <v>622</v>
      </c>
      <c r="F281" s="3" t="s">
        <v>621</v>
      </c>
      <c r="G281" s="3">
        <v>0.247</v>
      </c>
      <c r="H281" s="3" t="s">
        <v>621</v>
      </c>
      <c r="I281" s="3" t="s">
        <v>621</v>
      </c>
      <c r="J281" s="3" t="s">
        <v>621</v>
      </c>
      <c r="K281" s="3">
        <v>1.589</v>
      </c>
      <c r="L281" s="3" t="s">
        <v>976</v>
      </c>
      <c r="M281" s="3" t="s">
        <v>621</v>
      </c>
      <c r="N281" s="3" t="s">
        <v>621</v>
      </c>
      <c r="O281" s="3" t="s">
        <v>621</v>
      </c>
      <c r="P281" s="3" t="s">
        <v>621</v>
      </c>
      <c r="Q281" s="3" t="s">
        <v>621</v>
      </c>
      <c r="R281" s="3" t="s">
        <v>621</v>
      </c>
      <c r="S281" s="3" t="s">
        <v>621</v>
      </c>
      <c r="T281" s="3" t="s">
        <v>621</v>
      </c>
      <c r="U281" s="3" t="s">
        <v>621</v>
      </c>
      <c r="V281" s="3" t="s">
        <v>621</v>
      </c>
      <c r="W281" s="3" t="s">
        <v>621</v>
      </c>
      <c r="X281" s="3" t="s">
        <v>621</v>
      </c>
      <c r="Y281" s="3">
        <v>9.0679999999999997E-2</v>
      </c>
      <c r="Z281" s="3" t="s">
        <v>621</v>
      </c>
      <c r="AA281" s="3" t="s">
        <v>621</v>
      </c>
      <c r="AB281" s="3" t="s">
        <v>621</v>
      </c>
      <c r="AC281" s="3" t="s">
        <v>621</v>
      </c>
      <c r="AD281" s="3" t="s">
        <v>621</v>
      </c>
      <c r="AE281" s="3" t="s">
        <v>621</v>
      </c>
      <c r="AF281" s="3" t="s">
        <v>621</v>
      </c>
      <c r="AG281" s="3" t="s">
        <v>621</v>
      </c>
      <c r="AH281" s="3" t="s">
        <v>621</v>
      </c>
      <c r="AI281" s="3" t="s">
        <v>621</v>
      </c>
      <c r="AM281" s="20">
        <f t="shared" si="12"/>
        <v>1.9266799999999999</v>
      </c>
      <c r="AN281" s="20">
        <f t="shared" si="13"/>
        <v>1927.3</v>
      </c>
      <c r="AO281" s="21">
        <f t="shared" si="14"/>
        <v>1000.3217970809891</v>
      </c>
      <c r="AP281" s="22" t="s">
        <v>1082</v>
      </c>
    </row>
    <row r="282" spans="1:42" ht="15" customHeight="1" x14ac:dyDescent="0.35">
      <c r="A282" s="3" t="s">
        <v>364</v>
      </c>
      <c r="B282" s="3" t="s">
        <v>367</v>
      </c>
      <c r="C282" s="3">
        <v>2013</v>
      </c>
      <c r="D282" s="3" t="s">
        <v>621</v>
      </c>
      <c r="E282" s="3" t="s">
        <v>621</v>
      </c>
      <c r="F282" s="3" t="s">
        <v>621</v>
      </c>
      <c r="G282" s="3" t="s">
        <v>621</v>
      </c>
      <c r="H282" s="3" t="s">
        <v>621</v>
      </c>
      <c r="I282" s="3" t="s">
        <v>621</v>
      </c>
      <c r="J282" s="3" t="s">
        <v>621</v>
      </c>
      <c r="K282" s="3" t="s">
        <v>621</v>
      </c>
      <c r="L282" s="3" t="s">
        <v>622</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H282" s="3" t="s">
        <v>621</v>
      </c>
      <c r="AI282" s="3" t="s">
        <v>621</v>
      </c>
      <c r="AM282" s="20">
        <f t="shared" si="12"/>
        <v>0</v>
      </c>
      <c r="AN282" s="20">
        <f t="shared" si="13"/>
        <v>0</v>
      </c>
      <c r="AO282" s="21" t="str">
        <f t="shared" si="14"/>
        <v/>
      </c>
    </row>
    <row r="283" spans="1:42" ht="15" customHeight="1" x14ac:dyDescent="0.35">
      <c r="A283" s="3" t="s">
        <v>364</v>
      </c>
      <c r="B283" s="3" t="s">
        <v>368</v>
      </c>
      <c r="C283" s="3">
        <v>2013</v>
      </c>
      <c r="D283" s="3">
        <v>2.36</v>
      </c>
      <c r="E283" s="3">
        <v>2.407</v>
      </c>
      <c r="F283" s="3" t="s">
        <v>621</v>
      </c>
      <c r="G283" s="3">
        <v>2.1999999999999999E-2</v>
      </c>
      <c r="H283" s="3" t="s">
        <v>621</v>
      </c>
      <c r="I283" s="3" t="s">
        <v>621</v>
      </c>
      <c r="J283" s="3" t="s">
        <v>621</v>
      </c>
      <c r="K283" s="3" t="s">
        <v>621</v>
      </c>
      <c r="L283" s="3" t="s">
        <v>622</v>
      </c>
      <c r="M283" s="3" t="s">
        <v>621</v>
      </c>
      <c r="N283" s="3" t="s">
        <v>621</v>
      </c>
      <c r="O283" s="3" t="s">
        <v>621</v>
      </c>
      <c r="P283" s="3" t="s">
        <v>621</v>
      </c>
      <c r="Q283" s="3" t="s">
        <v>621</v>
      </c>
      <c r="R283" s="3" t="s">
        <v>621</v>
      </c>
      <c r="S283" s="3" t="s">
        <v>621</v>
      </c>
      <c r="T283" s="3">
        <v>2.29</v>
      </c>
      <c r="U283" s="3" t="s">
        <v>621</v>
      </c>
      <c r="V283" s="3" t="s">
        <v>621</v>
      </c>
      <c r="W283" s="3" t="s">
        <v>621</v>
      </c>
      <c r="X283" s="3" t="s">
        <v>621</v>
      </c>
      <c r="Y283" s="3" t="s">
        <v>621</v>
      </c>
      <c r="Z283" s="3" t="s">
        <v>621</v>
      </c>
      <c r="AA283" s="3" t="s">
        <v>621</v>
      </c>
      <c r="AB283" s="3" t="s">
        <v>621</v>
      </c>
      <c r="AC283" s="3" t="s">
        <v>621</v>
      </c>
      <c r="AD283" s="3" t="s">
        <v>621</v>
      </c>
      <c r="AE283" s="3">
        <v>4.4999999999999998E-2</v>
      </c>
      <c r="AF283" s="3" t="s">
        <v>621</v>
      </c>
      <c r="AG283" s="3">
        <v>2.5999999999999999E-2</v>
      </c>
      <c r="AH283" s="3">
        <v>0.05</v>
      </c>
      <c r="AI283" s="3">
        <v>0.05</v>
      </c>
      <c r="AM283" s="20">
        <f t="shared" si="12"/>
        <v>2.4069999999999996</v>
      </c>
      <c r="AN283" s="20">
        <f t="shared" si="13"/>
        <v>2.36</v>
      </c>
      <c r="AO283" s="21">
        <f t="shared" si="14"/>
        <v>0.98047361861238069</v>
      </c>
    </row>
    <row r="284" spans="1:42" ht="15" customHeight="1" x14ac:dyDescent="0.35">
      <c r="A284" s="3" t="s">
        <v>369</v>
      </c>
      <c r="B284" s="3" t="s">
        <v>370</v>
      </c>
      <c r="C284" s="3">
        <v>2013</v>
      </c>
      <c r="D284" s="3">
        <v>13084</v>
      </c>
      <c r="E284" s="3">
        <v>13.084099999999999</v>
      </c>
      <c r="F284" s="3" t="s">
        <v>621</v>
      </c>
      <c r="G284" s="3">
        <v>0.37709999999999999</v>
      </c>
      <c r="H284" s="3" t="s">
        <v>621</v>
      </c>
      <c r="I284" s="3" t="s">
        <v>621</v>
      </c>
      <c r="J284" s="3" t="s">
        <v>621</v>
      </c>
      <c r="K284" s="3" t="s">
        <v>621</v>
      </c>
      <c r="L284" s="3" t="s">
        <v>622</v>
      </c>
      <c r="M284" s="3" t="s">
        <v>621</v>
      </c>
      <c r="N284" s="3" t="s">
        <v>621</v>
      </c>
      <c r="O284" s="3">
        <v>6.899</v>
      </c>
      <c r="P284" s="3">
        <v>0.97599999999999998</v>
      </c>
      <c r="Q284" s="3" t="s">
        <v>621</v>
      </c>
      <c r="R284" s="3" t="s">
        <v>621</v>
      </c>
      <c r="S284" s="3" t="s">
        <v>621</v>
      </c>
      <c r="T284" s="3">
        <v>4.3760000000000003</v>
      </c>
      <c r="U284" s="3" t="s">
        <v>621</v>
      </c>
      <c r="V284" s="3" t="s">
        <v>621</v>
      </c>
      <c r="W284" s="3" t="s">
        <v>621</v>
      </c>
      <c r="X284" s="3" t="s">
        <v>621</v>
      </c>
      <c r="Y284" s="3" t="s">
        <v>621</v>
      </c>
      <c r="Z284" s="3" t="s">
        <v>621</v>
      </c>
      <c r="AA284" s="3" t="s">
        <v>621</v>
      </c>
      <c r="AB284" s="3" t="s">
        <v>621</v>
      </c>
      <c r="AC284" s="3" t="s">
        <v>621</v>
      </c>
      <c r="AD284" s="3" t="s">
        <v>621</v>
      </c>
      <c r="AE284" s="3">
        <v>0.28599999999999998</v>
      </c>
      <c r="AF284" s="3" t="s">
        <v>967</v>
      </c>
      <c r="AG284" s="3">
        <v>0.153</v>
      </c>
      <c r="AH284" s="3">
        <v>0.17</v>
      </c>
      <c r="AI284" s="3">
        <v>0.17</v>
      </c>
      <c r="AM284" s="20">
        <f t="shared" si="12"/>
        <v>13.084099999999999</v>
      </c>
      <c r="AN284" s="20">
        <f t="shared" si="13"/>
        <v>13084</v>
      </c>
      <c r="AO284" s="21">
        <f t="shared" si="14"/>
        <v>999.99235713576024</v>
      </c>
      <c r="AP284" s="22" t="s">
        <v>1082</v>
      </c>
    </row>
    <row r="285" spans="1:42" ht="15" customHeight="1" x14ac:dyDescent="0.35">
      <c r="A285" s="3" t="s">
        <v>371</v>
      </c>
      <c r="B285" s="3" t="s">
        <v>372</v>
      </c>
      <c r="C285" s="3">
        <v>2013</v>
      </c>
      <c r="D285" s="3">
        <v>42.762999999999998</v>
      </c>
      <c r="E285" s="3">
        <v>44.42</v>
      </c>
      <c r="F285" s="3" t="s">
        <v>621</v>
      </c>
      <c r="G285" s="3">
        <v>1.82</v>
      </c>
      <c r="H285" s="3" t="s">
        <v>621</v>
      </c>
      <c r="I285" s="3" t="s">
        <v>621</v>
      </c>
      <c r="J285" s="3" t="s">
        <v>621</v>
      </c>
      <c r="K285" s="3" t="s">
        <v>621</v>
      </c>
      <c r="L285" s="3" t="s">
        <v>622</v>
      </c>
      <c r="M285" s="3">
        <v>5.9</v>
      </c>
      <c r="N285" s="3">
        <v>17</v>
      </c>
      <c r="O285" s="3">
        <v>6</v>
      </c>
      <c r="P285" s="3" t="s">
        <v>621</v>
      </c>
      <c r="Q285" s="3" t="s">
        <v>621</v>
      </c>
      <c r="R285" s="3" t="s">
        <v>621</v>
      </c>
      <c r="S285" s="3" t="s">
        <v>621</v>
      </c>
      <c r="T285" s="3" t="s">
        <v>621</v>
      </c>
      <c r="U285" s="3">
        <v>8.6</v>
      </c>
      <c r="V285" s="3" t="s">
        <v>621</v>
      </c>
      <c r="W285" s="3" t="s">
        <v>621</v>
      </c>
      <c r="X285" s="3" t="s">
        <v>621</v>
      </c>
      <c r="Y285" s="3" t="s">
        <v>621</v>
      </c>
      <c r="Z285" s="3" t="s">
        <v>621</v>
      </c>
      <c r="AA285" s="3" t="s">
        <v>621</v>
      </c>
      <c r="AB285" s="3" t="s">
        <v>621</v>
      </c>
      <c r="AC285" s="3" t="s">
        <v>621</v>
      </c>
      <c r="AD285" s="3">
        <v>5.0999999999999996</v>
      </c>
      <c r="AE285" s="3" t="s">
        <v>621</v>
      </c>
      <c r="AF285" s="3" t="s">
        <v>621</v>
      </c>
      <c r="AG285" s="3" t="s">
        <v>621</v>
      </c>
      <c r="AH285" s="3" t="s">
        <v>621</v>
      </c>
      <c r="AI285" s="3" t="s">
        <v>621</v>
      </c>
      <c r="AM285" s="20">
        <f t="shared" si="12"/>
        <v>44.42</v>
      </c>
      <c r="AN285" s="20">
        <f t="shared" si="13"/>
        <v>42.762999999999998</v>
      </c>
      <c r="AO285" s="21">
        <f t="shared" si="14"/>
        <v>0.96269698334083742</v>
      </c>
    </row>
    <row r="286" spans="1:42" ht="15" customHeight="1" x14ac:dyDescent="0.35">
      <c r="A286" s="3" t="s">
        <v>371</v>
      </c>
      <c r="B286" s="3" t="s">
        <v>373</v>
      </c>
      <c r="C286" s="3">
        <v>2013</v>
      </c>
      <c r="D286" s="3">
        <v>50</v>
      </c>
      <c r="E286" s="3">
        <v>58.6</v>
      </c>
      <c r="F286" s="3" t="s">
        <v>621</v>
      </c>
      <c r="G286" s="3">
        <v>2</v>
      </c>
      <c r="H286" s="3" t="s">
        <v>621</v>
      </c>
      <c r="I286" s="3" t="s">
        <v>621</v>
      </c>
      <c r="J286" s="3" t="s">
        <v>621</v>
      </c>
      <c r="K286" s="3" t="s">
        <v>621</v>
      </c>
      <c r="L286" s="3" t="s">
        <v>661</v>
      </c>
      <c r="M286" s="3" t="s">
        <v>621</v>
      </c>
      <c r="N286" s="3">
        <v>16</v>
      </c>
      <c r="O286" s="3">
        <v>20</v>
      </c>
      <c r="P286" s="3">
        <v>11</v>
      </c>
      <c r="Q286" s="3" t="s">
        <v>621</v>
      </c>
      <c r="R286" s="3" t="s">
        <v>621</v>
      </c>
      <c r="S286" s="3" t="s">
        <v>14</v>
      </c>
      <c r="T286" s="3" t="s">
        <v>621</v>
      </c>
      <c r="U286" s="3" t="s">
        <v>621</v>
      </c>
      <c r="V286" s="3" t="s">
        <v>621</v>
      </c>
      <c r="W286" s="3" t="s">
        <v>621</v>
      </c>
      <c r="X286" s="3" t="s">
        <v>621</v>
      </c>
      <c r="Y286" s="3" t="s">
        <v>621</v>
      </c>
      <c r="Z286" s="3" t="s">
        <v>621</v>
      </c>
      <c r="AA286" s="3" t="s">
        <v>621</v>
      </c>
      <c r="AB286" s="3" t="s">
        <v>621</v>
      </c>
      <c r="AC286" s="3" t="s">
        <v>621</v>
      </c>
      <c r="AD286" s="3">
        <v>9.6</v>
      </c>
      <c r="AE286" s="3" t="s">
        <v>621</v>
      </c>
      <c r="AF286" s="3" t="s">
        <v>621</v>
      </c>
      <c r="AG286" s="3" t="s">
        <v>621</v>
      </c>
      <c r="AH286" s="3" t="s">
        <v>621</v>
      </c>
      <c r="AI286" s="3" t="s">
        <v>621</v>
      </c>
      <c r="AM286" s="20">
        <f t="shared" si="12"/>
        <v>58.6</v>
      </c>
      <c r="AN286" s="20">
        <f t="shared" si="13"/>
        <v>50</v>
      </c>
      <c r="AO286" s="21">
        <f t="shared" si="14"/>
        <v>0.85324232081911255</v>
      </c>
    </row>
    <row r="287" spans="1:42" ht="15" customHeight="1" x14ac:dyDescent="0.35">
      <c r="A287" s="3" t="s">
        <v>371</v>
      </c>
      <c r="B287" s="3" t="s">
        <v>374</v>
      </c>
      <c r="C287" s="3">
        <v>2013</v>
      </c>
      <c r="D287" s="3">
        <v>20</v>
      </c>
      <c r="E287" s="3">
        <v>23.6</v>
      </c>
      <c r="F287" s="3" t="s">
        <v>621</v>
      </c>
      <c r="G287" s="3">
        <v>1</v>
      </c>
      <c r="H287" s="3" t="s">
        <v>621</v>
      </c>
      <c r="I287" s="3" t="s">
        <v>621</v>
      </c>
      <c r="J287" s="3" t="s">
        <v>621</v>
      </c>
      <c r="K287" s="3" t="s">
        <v>621</v>
      </c>
      <c r="L287" s="3" t="s">
        <v>661</v>
      </c>
      <c r="M287" s="3" t="s">
        <v>621</v>
      </c>
      <c r="N287" s="3" t="s">
        <v>621</v>
      </c>
      <c r="O287" s="3">
        <v>1.3</v>
      </c>
      <c r="P287" s="3">
        <v>20.2</v>
      </c>
      <c r="Q287" s="3" t="s">
        <v>621</v>
      </c>
      <c r="R287" s="3" t="s">
        <v>621</v>
      </c>
      <c r="S287" s="3" t="s">
        <v>14</v>
      </c>
      <c r="T287" s="3" t="s">
        <v>621</v>
      </c>
      <c r="U287" s="3" t="s">
        <v>621</v>
      </c>
      <c r="V287" s="3" t="s">
        <v>621</v>
      </c>
      <c r="W287" s="3" t="s">
        <v>621</v>
      </c>
      <c r="X287" s="3" t="s">
        <v>621</v>
      </c>
      <c r="Y287" s="3" t="s">
        <v>621</v>
      </c>
      <c r="Z287" s="3" t="s">
        <v>621</v>
      </c>
      <c r="AA287" s="3" t="s">
        <v>621</v>
      </c>
      <c r="AB287" s="3" t="s">
        <v>621</v>
      </c>
      <c r="AC287" s="3" t="s">
        <v>621</v>
      </c>
      <c r="AD287" s="3">
        <v>1.1000000000000001</v>
      </c>
      <c r="AE287" s="3" t="s">
        <v>621</v>
      </c>
      <c r="AF287" s="3" t="s">
        <v>621</v>
      </c>
      <c r="AG287" s="3" t="s">
        <v>621</v>
      </c>
      <c r="AH287" s="3" t="s">
        <v>621</v>
      </c>
      <c r="AI287" s="3" t="s">
        <v>621</v>
      </c>
      <c r="AM287" s="20">
        <f t="shared" si="12"/>
        <v>23.6</v>
      </c>
      <c r="AN287" s="20">
        <f t="shared" si="13"/>
        <v>20</v>
      </c>
      <c r="AO287" s="21">
        <f t="shared" si="14"/>
        <v>0.84745762711864403</v>
      </c>
    </row>
    <row r="288" spans="1:42" ht="15" customHeight="1" x14ac:dyDescent="0.35">
      <c r="A288" s="3" t="s">
        <v>371</v>
      </c>
      <c r="B288" s="3" t="s">
        <v>375</v>
      </c>
      <c r="C288" s="3">
        <v>2013</v>
      </c>
      <c r="D288" s="3">
        <v>32.4</v>
      </c>
      <c r="E288" s="3">
        <v>45.7</v>
      </c>
      <c r="F288" s="3" t="s">
        <v>621</v>
      </c>
      <c r="G288" s="3">
        <v>0.6</v>
      </c>
      <c r="H288" s="3" t="s">
        <v>621</v>
      </c>
      <c r="I288" s="3" t="s">
        <v>621</v>
      </c>
      <c r="J288" s="3" t="s">
        <v>621</v>
      </c>
      <c r="K288" s="3" t="s">
        <v>621</v>
      </c>
      <c r="L288" s="3" t="s">
        <v>622</v>
      </c>
      <c r="M288" s="3">
        <v>39.4</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v>5.7</v>
      </c>
      <c r="AE288" s="3" t="s">
        <v>621</v>
      </c>
      <c r="AF288" s="3" t="s">
        <v>621</v>
      </c>
      <c r="AG288" s="3" t="s">
        <v>621</v>
      </c>
      <c r="AH288" s="3" t="s">
        <v>621</v>
      </c>
      <c r="AI288" s="3" t="s">
        <v>621</v>
      </c>
      <c r="AM288" s="20">
        <f t="shared" si="12"/>
        <v>45.7</v>
      </c>
      <c r="AN288" s="20">
        <f t="shared" si="13"/>
        <v>32.4</v>
      </c>
      <c r="AO288" s="21">
        <f t="shared" si="14"/>
        <v>0.70897155361050324</v>
      </c>
    </row>
    <row r="289" spans="1:41" ht="15" customHeight="1" x14ac:dyDescent="0.35">
      <c r="A289" s="3" t="s">
        <v>371</v>
      </c>
      <c r="B289" s="3" t="s">
        <v>376</v>
      </c>
      <c r="C289" s="3">
        <v>2013</v>
      </c>
      <c r="D289" s="3">
        <v>28.1</v>
      </c>
      <c r="E289" s="3">
        <v>33.5</v>
      </c>
      <c r="F289" s="3" t="s">
        <v>621</v>
      </c>
      <c r="G289" s="3" t="s">
        <v>621</v>
      </c>
      <c r="H289" s="3" t="s">
        <v>621</v>
      </c>
      <c r="I289" s="3" t="s">
        <v>621</v>
      </c>
      <c r="J289" s="3" t="s">
        <v>621</v>
      </c>
      <c r="K289" s="3">
        <v>0.1</v>
      </c>
      <c r="L289" s="3" t="s">
        <v>963</v>
      </c>
      <c r="M289" s="3">
        <v>28.9</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v>4.5</v>
      </c>
      <c r="AE289" s="3" t="s">
        <v>621</v>
      </c>
      <c r="AF289" s="3" t="s">
        <v>621</v>
      </c>
      <c r="AG289" s="3" t="s">
        <v>621</v>
      </c>
      <c r="AH289" s="3" t="s">
        <v>621</v>
      </c>
      <c r="AI289" s="3" t="s">
        <v>621</v>
      </c>
      <c r="AM289" s="20">
        <f t="shared" si="12"/>
        <v>33.5</v>
      </c>
      <c r="AN289" s="20">
        <f t="shared" si="13"/>
        <v>28.1</v>
      </c>
      <c r="AO289" s="21">
        <f t="shared" si="14"/>
        <v>0.83880597014925373</v>
      </c>
    </row>
    <row r="290" spans="1:41" ht="15" customHeight="1" x14ac:dyDescent="0.3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H290" s="3" t="s">
        <v>622</v>
      </c>
      <c r="AI290" s="3" t="s">
        <v>622</v>
      </c>
      <c r="AM290" s="20">
        <f t="shared" si="12"/>
        <v>0</v>
      </c>
      <c r="AN290" s="20">
        <f t="shared" si="13"/>
        <v>0</v>
      </c>
      <c r="AO290" s="21" t="str">
        <f t="shared" si="14"/>
        <v/>
      </c>
    </row>
    <row r="291" spans="1:41" ht="15" customHeight="1" x14ac:dyDescent="0.35">
      <c r="A291" s="3" t="s">
        <v>371</v>
      </c>
      <c r="B291" s="3" t="s">
        <v>378</v>
      </c>
      <c r="C291" s="3">
        <v>2013</v>
      </c>
      <c r="D291" s="3">
        <v>30.8</v>
      </c>
      <c r="E291" s="3">
        <v>34.200000000000003</v>
      </c>
      <c r="F291" s="3" t="s">
        <v>621</v>
      </c>
      <c r="G291" s="3">
        <v>0.6</v>
      </c>
      <c r="H291" s="3" t="s">
        <v>621</v>
      </c>
      <c r="I291" s="3" t="s">
        <v>621</v>
      </c>
      <c r="J291" s="3" t="s">
        <v>621</v>
      </c>
      <c r="K291" s="3" t="s">
        <v>621</v>
      </c>
      <c r="L291" s="3" t="s">
        <v>622</v>
      </c>
      <c r="M291" s="3">
        <v>28.9</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v>4.7</v>
      </c>
      <c r="AE291" s="3" t="s">
        <v>621</v>
      </c>
      <c r="AF291" s="3" t="s">
        <v>621</v>
      </c>
      <c r="AG291" s="3" t="s">
        <v>621</v>
      </c>
      <c r="AH291" s="3" t="s">
        <v>621</v>
      </c>
      <c r="AI291" s="3" t="s">
        <v>621</v>
      </c>
      <c r="AM291" s="20">
        <f t="shared" si="12"/>
        <v>34.200000000000003</v>
      </c>
      <c r="AN291" s="20">
        <f t="shared" si="13"/>
        <v>30.8</v>
      </c>
      <c r="AO291" s="21">
        <f t="shared" si="14"/>
        <v>0.90058479532163738</v>
      </c>
    </row>
    <row r="292" spans="1:41" ht="15" customHeight="1" x14ac:dyDescent="0.35">
      <c r="A292" s="3" t="s">
        <v>371</v>
      </c>
      <c r="B292" s="3" t="s">
        <v>379</v>
      </c>
      <c r="C292" s="3">
        <v>2013</v>
      </c>
      <c r="D292" s="3">
        <v>19.884</v>
      </c>
      <c r="E292" s="3">
        <v>26.407</v>
      </c>
      <c r="F292" s="3" t="s">
        <v>621</v>
      </c>
      <c r="G292" s="3">
        <v>6.0289999999999999</v>
      </c>
      <c r="H292" s="3" t="s">
        <v>621</v>
      </c>
      <c r="I292" s="3" t="s">
        <v>621</v>
      </c>
      <c r="J292" s="3" t="s">
        <v>621</v>
      </c>
      <c r="K292" s="3" t="s">
        <v>621</v>
      </c>
      <c r="L292" s="3" t="s">
        <v>622</v>
      </c>
      <c r="M292" s="3" t="s">
        <v>621</v>
      </c>
      <c r="N292" s="3" t="s">
        <v>621</v>
      </c>
      <c r="O292" s="3" t="s">
        <v>621</v>
      </c>
      <c r="P292" s="3" t="s">
        <v>621</v>
      </c>
      <c r="Q292" s="3" t="s">
        <v>621</v>
      </c>
      <c r="R292" s="3" t="s">
        <v>621</v>
      </c>
      <c r="S292" s="3" t="s">
        <v>621</v>
      </c>
      <c r="T292" s="3" t="s">
        <v>621</v>
      </c>
      <c r="U292" s="3">
        <v>20.378</v>
      </c>
      <c r="V292" s="3" t="s">
        <v>621</v>
      </c>
      <c r="W292" s="3" t="s">
        <v>621</v>
      </c>
      <c r="X292" s="3" t="s">
        <v>621</v>
      </c>
      <c r="Y292" s="3" t="s">
        <v>621</v>
      </c>
      <c r="Z292" s="3" t="s">
        <v>621</v>
      </c>
      <c r="AA292" s="3" t="s">
        <v>621</v>
      </c>
      <c r="AB292" s="3" t="s">
        <v>621</v>
      </c>
      <c r="AC292" s="3" t="s">
        <v>621</v>
      </c>
      <c r="AD292" s="3" t="s">
        <v>621</v>
      </c>
      <c r="AE292" s="3" t="s">
        <v>621</v>
      </c>
      <c r="AF292" s="3" t="s">
        <v>621</v>
      </c>
      <c r="AG292" s="3" t="s">
        <v>621</v>
      </c>
      <c r="AH292" s="3" t="s">
        <v>621</v>
      </c>
      <c r="AI292" s="3" t="s">
        <v>621</v>
      </c>
      <c r="AM292" s="20">
        <f t="shared" si="12"/>
        <v>26.407</v>
      </c>
      <c r="AN292" s="20">
        <f t="shared" si="13"/>
        <v>19.884</v>
      </c>
      <c r="AO292" s="21">
        <f t="shared" si="14"/>
        <v>0.75298216382019922</v>
      </c>
    </row>
    <row r="293" spans="1:41" ht="15" customHeight="1" x14ac:dyDescent="0.35">
      <c r="A293" s="3" t="s">
        <v>371</v>
      </c>
      <c r="B293" s="3" t="s">
        <v>380</v>
      </c>
      <c r="C293" s="3">
        <v>2013</v>
      </c>
      <c r="D293" s="3">
        <v>40.749000000000002</v>
      </c>
      <c r="E293" s="3">
        <v>45.923000000000002</v>
      </c>
      <c r="F293" s="3" t="s">
        <v>621</v>
      </c>
      <c r="G293" s="3">
        <v>1.8560000000000001</v>
      </c>
      <c r="H293" s="3" t="s">
        <v>621</v>
      </c>
      <c r="I293" s="3" t="s">
        <v>621</v>
      </c>
      <c r="J293" s="3" t="s">
        <v>621</v>
      </c>
      <c r="K293" s="3" t="s">
        <v>621</v>
      </c>
      <c r="L293" s="3" t="s">
        <v>622</v>
      </c>
      <c r="M293" s="3" t="s">
        <v>621</v>
      </c>
      <c r="N293" s="3">
        <v>7.89</v>
      </c>
      <c r="O293" s="3">
        <v>10.08</v>
      </c>
      <c r="P293" s="3">
        <v>15.624000000000001</v>
      </c>
      <c r="Q293" s="3" t="s">
        <v>621</v>
      </c>
      <c r="R293" s="3" t="s">
        <v>621</v>
      </c>
      <c r="S293" s="3" t="s">
        <v>621</v>
      </c>
      <c r="T293" s="3" t="s">
        <v>621</v>
      </c>
      <c r="U293" s="3">
        <v>4.0380000000000003</v>
      </c>
      <c r="V293" s="3" t="s">
        <v>621</v>
      </c>
      <c r="W293" s="3" t="s">
        <v>621</v>
      </c>
      <c r="X293" s="3" t="s">
        <v>621</v>
      </c>
      <c r="Y293" s="3" t="s">
        <v>621</v>
      </c>
      <c r="Z293" s="3" t="s">
        <v>621</v>
      </c>
      <c r="AA293" s="3" t="s">
        <v>621</v>
      </c>
      <c r="AB293" s="3" t="s">
        <v>621</v>
      </c>
      <c r="AC293" s="3" t="s">
        <v>621</v>
      </c>
      <c r="AD293" s="3">
        <v>6.4349999999999996</v>
      </c>
      <c r="AE293" s="3" t="s">
        <v>621</v>
      </c>
      <c r="AF293" s="3" t="s">
        <v>621</v>
      </c>
      <c r="AG293" s="3" t="s">
        <v>621</v>
      </c>
      <c r="AH293" s="3" t="s">
        <v>621</v>
      </c>
      <c r="AI293" s="3" t="s">
        <v>621</v>
      </c>
      <c r="AM293" s="20">
        <f t="shared" si="12"/>
        <v>45.923000000000002</v>
      </c>
      <c r="AN293" s="20">
        <f t="shared" si="13"/>
        <v>40.749000000000002</v>
      </c>
      <c r="AO293" s="21">
        <f t="shared" si="14"/>
        <v>0.88733314461163248</v>
      </c>
    </row>
    <row r="294" spans="1:41" ht="15" customHeight="1" x14ac:dyDescent="0.35">
      <c r="A294" s="3" t="s">
        <v>371</v>
      </c>
      <c r="B294" s="3" t="s">
        <v>381</v>
      </c>
      <c r="C294" s="3">
        <v>2013</v>
      </c>
      <c r="D294" s="3">
        <v>34.1</v>
      </c>
      <c r="E294" s="3">
        <v>45.6</v>
      </c>
      <c r="F294" s="3" t="s">
        <v>621</v>
      </c>
      <c r="G294" s="3">
        <v>0.1</v>
      </c>
      <c r="H294" s="3" t="s">
        <v>621</v>
      </c>
      <c r="I294" s="3" t="s">
        <v>621</v>
      </c>
      <c r="J294" s="3" t="s">
        <v>621</v>
      </c>
      <c r="K294" s="3" t="s">
        <v>621</v>
      </c>
      <c r="L294" s="3" t="s">
        <v>622</v>
      </c>
      <c r="M294" s="3">
        <v>40.299999999999997</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v>5.2</v>
      </c>
      <c r="AE294" s="3" t="s">
        <v>621</v>
      </c>
      <c r="AF294" s="3" t="s">
        <v>621</v>
      </c>
      <c r="AG294" s="3" t="s">
        <v>621</v>
      </c>
      <c r="AH294" s="3" t="s">
        <v>621</v>
      </c>
      <c r="AI294" s="3" t="s">
        <v>621</v>
      </c>
      <c r="AM294" s="20">
        <f t="shared" si="12"/>
        <v>45.6</v>
      </c>
      <c r="AN294" s="20">
        <f t="shared" si="13"/>
        <v>34.1</v>
      </c>
      <c r="AO294" s="21">
        <f t="shared" si="14"/>
        <v>0.7478070175438597</v>
      </c>
    </row>
    <row r="295" spans="1:41" ht="15" customHeight="1" x14ac:dyDescent="0.35">
      <c r="A295" s="3" t="s">
        <v>371</v>
      </c>
      <c r="B295" s="3" t="s">
        <v>382</v>
      </c>
      <c r="C295" s="3">
        <v>2013</v>
      </c>
      <c r="D295" s="3">
        <v>40.799999999999997</v>
      </c>
      <c r="E295" s="3">
        <v>51.9</v>
      </c>
      <c r="F295" s="3" t="s">
        <v>621</v>
      </c>
      <c r="G295" s="3">
        <v>3.4</v>
      </c>
      <c r="H295" s="3" t="s">
        <v>621</v>
      </c>
      <c r="I295" s="3" t="s">
        <v>621</v>
      </c>
      <c r="J295" s="3" t="s">
        <v>621</v>
      </c>
      <c r="K295" s="3" t="s">
        <v>621</v>
      </c>
      <c r="L295" s="3" t="s">
        <v>622</v>
      </c>
      <c r="M295" s="3" t="s">
        <v>621</v>
      </c>
      <c r="N295" s="3">
        <v>2.1</v>
      </c>
      <c r="O295" s="3">
        <v>29.5</v>
      </c>
      <c r="P295" s="3">
        <v>9.1999999999999993</v>
      </c>
      <c r="Q295" s="3" t="s">
        <v>621</v>
      </c>
      <c r="R295" s="3" t="s">
        <v>621</v>
      </c>
      <c r="S295" s="3" t="s">
        <v>14</v>
      </c>
      <c r="T295" s="3" t="s">
        <v>621</v>
      </c>
      <c r="U295" s="3" t="s">
        <v>621</v>
      </c>
      <c r="V295" s="3" t="s">
        <v>621</v>
      </c>
      <c r="W295" s="3" t="s">
        <v>621</v>
      </c>
      <c r="X295" s="3" t="s">
        <v>621</v>
      </c>
      <c r="Y295" s="3" t="s">
        <v>621</v>
      </c>
      <c r="Z295" s="3" t="s">
        <v>621</v>
      </c>
      <c r="AA295" s="3" t="s">
        <v>621</v>
      </c>
      <c r="AB295" s="3" t="s">
        <v>621</v>
      </c>
      <c r="AC295" s="3" t="s">
        <v>621</v>
      </c>
      <c r="AD295" s="3">
        <v>7.7</v>
      </c>
      <c r="AE295" s="3" t="s">
        <v>621</v>
      </c>
      <c r="AF295" s="3" t="s">
        <v>621</v>
      </c>
      <c r="AG295" s="3" t="s">
        <v>621</v>
      </c>
      <c r="AH295" s="3" t="s">
        <v>621</v>
      </c>
      <c r="AI295" s="3" t="s">
        <v>621</v>
      </c>
      <c r="AM295" s="20">
        <f t="shared" si="12"/>
        <v>51.900000000000006</v>
      </c>
      <c r="AN295" s="20">
        <f t="shared" si="13"/>
        <v>40.799999999999997</v>
      </c>
      <c r="AO295" s="21">
        <f t="shared" si="14"/>
        <v>0.78612716763005763</v>
      </c>
    </row>
    <row r="296" spans="1:41" ht="15" customHeight="1" x14ac:dyDescent="0.35">
      <c r="A296" s="3" t="s">
        <v>371</v>
      </c>
      <c r="B296" s="3" t="s">
        <v>383</v>
      </c>
      <c r="C296" s="3">
        <v>2013</v>
      </c>
      <c r="D296" s="3">
        <v>21.9</v>
      </c>
      <c r="E296" s="3">
        <v>22.818999999999999</v>
      </c>
      <c r="F296" s="3" t="s">
        <v>621</v>
      </c>
      <c r="G296" s="3">
        <v>0.31900000000000001</v>
      </c>
      <c r="H296" s="3" t="s">
        <v>621</v>
      </c>
      <c r="I296" s="3" t="s">
        <v>621</v>
      </c>
      <c r="J296" s="3" t="s">
        <v>621</v>
      </c>
      <c r="K296" s="3" t="s">
        <v>621</v>
      </c>
      <c r="L296" s="3" t="s">
        <v>622</v>
      </c>
      <c r="M296" s="3" t="s">
        <v>621</v>
      </c>
      <c r="N296" s="3">
        <v>12.5</v>
      </c>
      <c r="O296" s="3">
        <v>8</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v>2</v>
      </c>
      <c r="AE296" s="3" t="s">
        <v>621</v>
      </c>
      <c r="AF296" s="3" t="s">
        <v>621</v>
      </c>
      <c r="AG296" s="3" t="s">
        <v>621</v>
      </c>
      <c r="AH296" s="3" t="s">
        <v>621</v>
      </c>
      <c r="AI296" s="3" t="s">
        <v>621</v>
      </c>
      <c r="AM296" s="20">
        <f t="shared" si="12"/>
        <v>22.819000000000003</v>
      </c>
      <c r="AN296" s="20">
        <f t="shared" si="13"/>
        <v>21.9</v>
      </c>
      <c r="AO296" s="21">
        <f t="shared" si="14"/>
        <v>0.95972654366974874</v>
      </c>
    </row>
    <row r="297" spans="1:41" ht="15" customHeight="1" x14ac:dyDescent="0.35">
      <c r="A297" s="3" t="s">
        <v>371</v>
      </c>
      <c r="B297" s="3" t="s">
        <v>384</v>
      </c>
      <c r="C297" s="3">
        <v>2013</v>
      </c>
      <c r="D297" s="3">
        <v>27.6</v>
      </c>
      <c r="E297" s="3">
        <v>32.200000000000003</v>
      </c>
      <c r="F297" s="3" t="s">
        <v>621</v>
      </c>
      <c r="G297" s="3">
        <v>1</v>
      </c>
      <c r="H297" s="3" t="s">
        <v>621</v>
      </c>
      <c r="I297" s="3" t="s">
        <v>621</v>
      </c>
      <c r="J297" s="3" t="s">
        <v>621</v>
      </c>
      <c r="K297" s="3" t="s">
        <v>621</v>
      </c>
      <c r="L297" s="3" t="s">
        <v>622</v>
      </c>
      <c r="M297" s="3" t="s">
        <v>621</v>
      </c>
      <c r="N297" s="3">
        <v>5.9</v>
      </c>
      <c r="O297" s="3">
        <v>19.7</v>
      </c>
      <c r="P297" s="3">
        <v>0</v>
      </c>
      <c r="Q297" s="3">
        <v>0</v>
      </c>
      <c r="R297" s="3">
        <v>0</v>
      </c>
      <c r="S297" s="3" t="s">
        <v>14</v>
      </c>
      <c r="T297" s="3" t="s">
        <v>621</v>
      </c>
      <c r="U297" s="3" t="s">
        <v>621</v>
      </c>
      <c r="V297" s="3" t="s">
        <v>621</v>
      </c>
      <c r="W297" s="3" t="s">
        <v>621</v>
      </c>
      <c r="X297" s="3" t="s">
        <v>621</v>
      </c>
      <c r="Y297" s="3" t="s">
        <v>621</v>
      </c>
      <c r="Z297" s="3" t="s">
        <v>621</v>
      </c>
      <c r="AA297" s="3" t="s">
        <v>621</v>
      </c>
      <c r="AB297" s="3" t="s">
        <v>621</v>
      </c>
      <c r="AC297" s="3" t="s">
        <v>621</v>
      </c>
      <c r="AD297" s="3">
        <v>5.6</v>
      </c>
      <c r="AE297" s="3" t="s">
        <v>621</v>
      </c>
      <c r="AF297" s="3" t="s">
        <v>621</v>
      </c>
      <c r="AG297" s="3" t="s">
        <v>621</v>
      </c>
      <c r="AH297" s="3" t="s">
        <v>621</v>
      </c>
      <c r="AI297" s="3" t="s">
        <v>621</v>
      </c>
      <c r="AM297" s="20">
        <f t="shared" si="12"/>
        <v>32.200000000000003</v>
      </c>
      <c r="AN297" s="20">
        <f t="shared" si="13"/>
        <v>27.6</v>
      </c>
      <c r="AO297" s="21">
        <f t="shared" si="14"/>
        <v>0.8571428571428571</v>
      </c>
    </row>
    <row r="298" spans="1:41" ht="15" customHeight="1" x14ac:dyDescent="0.3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H298" s="3" t="s">
        <v>622</v>
      </c>
      <c r="AI298" s="3" t="s">
        <v>622</v>
      </c>
      <c r="AM298" s="20">
        <f t="shared" si="12"/>
        <v>0</v>
      </c>
      <c r="AN298" s="20">
        <f t="shared" si="13"/>
        <v>0</v>
      </c>
      <c r="AO298" s="21" t="str">
        <f t="shared" si="14"/>
        <v/>
      </c>
    </row>
    <row r="299" spans="1:41" ht="15" customHeight="1" x14ac:dyDescent="0.3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H299" s="3" t="s">
        <v>622</v>
      </c>
      <c r="AI299" s="3" t="s">
        <v>622</v>
      </c>
      <c r="AM299" s="20">
        <f t="shared" si="12"/>
        <v>0</v>
      </c>
      <c r="AN299" s="20">
        <f t="shared" si="13"/>
        <v>0</v>
      </c>
      <c r="AO299" s="21" t="str">
        <f t="shared" si="14"/>
        <v/>
      </c>
    </row>
    <row r="300" spans="1:41" ht="15" customHeight="1" x14ac:dyDescent="0.35">
      <c r="A300" s="3" t="s">
        <v>371</v>
      </c>
      <c r="B300" s="3" t="s">
        <v>387</v>
      </c>
      <c r="C300" s="3">
        <v>2013</v>
      </c>
      <c r="D300" s="3">
        <v>7.2460000000000004</v>
      </c>
      <c r="E300" s="3">
        <v>7.2460000000000004</v>
      </c>
      <c r="F300" s="3" t="s">
        <v>621</v>
      </c>
      <c r="G300" s="3">
        <v>0.18</v>
      </c>
      <c r="H300" s="3" t="s">
        <v>621</v>
      </c>
      <c r="I300" s="3" t="s">
        <v>621</v>
      </c>
      <c r="J300" s="3" t="s">
        <v>621</v>
      </c>
      <c r="K300" s="3" t="s">
        <v>621</v>
      </c>
      <c r="L300" s="3" t="s">
        <v>622</v>
      </c>
      <c r="M300" s="3" t="s">
        <v>621</v>
      </c>
      <c r="N300" s="3" t="s">
        <v>621</v>
      </c>
      <c r="O300" s="3" t="s">
        <v>621</v>
      </c>
      <c r="P300" s="3" t="s">
        <v>621</v>
      </c>
      <c r="Q300" s="3" t="s">
        <v>621</v>
      </c>
      <c r="R300" s="3" t="s">
        <v>621</v>
      </c>
      <c r="S300" s="3" t="s">
        <v>621</v>
      </c>
      <c r="T300" s="3">
        <v>7.0659999999999998</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H300" s="3" t="s">
        <v>621</v>
      </c>
      <c r="AI300" s="3" t="s">
        <v>621</v>
      </c>
      <c r="AM300" s="20">
        <f t="shared" si="12"/>
        <v>7.2459999999999996</v>
      </c>
      <c r="AN300" s="20">
        <f t="shared" si="13"/>
        <v>7.2460000000000004</v>
      </c>
      <c r="AO300" s="21">
        <f t="shared" si="14"/>
        <v>1.0000000000000002</v>
      </c>
    </row>
    <row r="301" spans="1:41" ht="15" customHeight="1" x14ac:dyDescent="0.35">
      <c r="A301" s="3" t="s">
        <v>388</v>
      </c>
      <c r="B301" s="3" t="s">
        <v>389</v>
      </c>
      <c r="C301" s="3">
        <v>2013</v>
      </c>
      <c r="D301" s="3">
        <v>18</v>
      </c>
      <c r="E301" s="3">
        <v>20.86</v>
      </c>
      <c r="F301" s="3" t="s">
        <v>621</v>
      </c>
      <c r="G301" s="3">
        <v>0.06</v>
      </c>
      <c r="H301" s="3" t="s">
        <v>621</v>
      </c>
      <c r="I301" s="3" t="s">
        <v>621</v>
      </c>
      <c r="J301" s="3" t="s">
        <v>621</v>
      </c>
      <c r="K301" s="3" t="s">
        <v>621</v>
      </c>
      <c r="L301" s="3" t="s">
        <v>622</v>
      </c>
      <c r="M301" s="3">
        <v>6.2</v>
      </c>
      <c r="N301" s="3">
        <v>6</v>
      </c>
      <c r="O301" s="3">
        <v>6.5</v>
      </c>
      <c r="P301" s="3" t="s">
        <v>621</v>
      </c>
      <c r="Q301" s="3" t="s">
        <v>621</v>
      </c>
      <c r="R301" s="3" t="s">
        <v>621</v>
      </c>
      <c r="S301" s="3" t="s">
        <v>621</v>
      </c>
      <c r="T301" s="3">
        <v>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H301" s="3" t="s">
        <v>621</v>
      </c>
      <c r="AI301" s="3" t="s">
        <v>621</v>
      </c>
      <c r="AM301" s="20">
        <f t="shared" si="12"/>
        <v>20.86</v>
      </c>
      <c r="AN301" s="20">
        <f t="shared" si="13"/>
        <v>18</v>
      </c>
      <c r="AO301" s="21">
        <f t="shared" si="14"/>
        <v>0.86289549376797703</v>
      </c>
    </row>
    <row r="302" spans="1:41" ht="15" customHeight="1" x14ac:dyDescent="0.35">
      <c r="A302" s="3" t="s">
        <v>388</v>
      </c>
      <c r="B302" s="3" t="s">
        <v>390</v>
      </c>
      <c r="C302" s="3">
        <v>2013</v>
      </c>
      <c r="D302" s="3">
        <v>110</v>
      </c>
      <c r="E302" s="3">
        <v>124</v>
      </c>
      <c r="F302" s="3" t="s">
        <v>621</v>
      </c>
      <c r="G302" s="3">
        <v>2</v>
      </c>
      <c r="H302" s="3" t="s">
        <v>621</v>
      </c>
      <c r="I302" s="3" t="s">
        <v>621</v>
      </c>
      <c r="J302" s="3" t="s">
        <v>621</v>
      </c>
      <c r="K302" s="3" t="s">
        <v>621</v>
      </c>
      <c r="L302" s="3" t="s">
        <v>622</v>
      </c>
      <c r="M302" s="3">
        <v>24.8</v>
      </c>
      <c r="N302" s="3">
        <v>24.1</v>
      </c>
      <c r="O302" s="3">
        <v>26.3</v>
      </c>
      <c r="P302" s="3" t="s">
        <v>621</v>
      </c>
      <c r="Q302" s="3" t="s">
        <v>621</v>
      </c>
      <c r="R302" s="3" t="s">
        <v>621</v>
      </c>
      <c r="S302" s="3" t="s">
        <v>621</v>
      </c>
      <c r="T302" s="3" t="s">
        <v>621</v>
      </c>
      <c r="U302" s="3">
        <v>35.700000000000003</v>
      </c>
      <c r="V302" s="3" t="s">
        <v>621</v>
      </c>
      <c r="W302" s="3" t="s">
        <v>621</v>
      </c>
      <c r="X302" s="3" t="s">
        <v>621</v>
      </c>
      <c r="Y302" s="3" t="s">
        <v>621</v>
      </c>
      <c r="Z302" s="3" t="s">
        <v>621</v>
      </c>
      <c r="AA302" s="3" t="s">
        <v>621</v>
      </c>
      <c r="AB302" s="3" t="s">
        <v>621</v>
      </c>
      <c r="AC302" s="3" t="s">
        <v>621</v>
      </c>
      <c r="AD302" s="3">
        <v>11.1</v>
      </c>
      <c r="AE302" s="3" t="s">
        <v>621</v>
      </c>
      <c r="AF302" s="3" t="s">
        <v>621</v>
      </c>
      <c r="AG302" s="3" t="s">
        <v>621</v>
      </c>
      <c r="AH302" s="3" t="s">
        <v>621</v>
      </c>
      <c r="AI302" s="3" t="s">
        <v>621</v>
      </c>
      <c r="AM302" s="20">
        <f t="shared" si="12"/>
        <v>124</v>
      </c>
      <c r="AN302" s="20">
        <f t="shared" si="13"/>
        <v>110</v>
      </c>
      <c r="AO302" s="21">
        <f t="shared" si="14"/>
        <v>0.88709677419354838</v>
      </c>
    </row>
    <row r="303" spans="1:41" ht="15" customHeight="1" x14ac:dyDescent="0.35">
      <c r="A303" s="3" t="s">
        <v>391</v>
      </c>
      <c r="B303" s="3" t="s">
        <v>392</v>
      </c>
      <c r="C303" s="3">
        <v>2013</v>
      </c>
      <c r="D303" s="3">
        <v>51.5</v>
      </c>
      <c r="E303" s="3">
        <v>58.7</v>
      </c>
      <c r="F303" s="3" t="s">
        <v>621</v>
      </c>
      <c r="G303" s="3" t="s">
        <v>621</v>
      </c>
      <c r="H303" s="3">
        <v>0.7</v>
      </c>
      <c r="I303" s="3" t="s">
        <v>621</v>
      </c>
      <c r="J303" s="3" t="s">
        <v>621</v>
      </c>
      <c r="K303" s="3" t="s">
        <v>621</v>
      </c>
      <c r="L303" s="3" t="s">
        <v>622</v>
      </c>
      <c r="M303" s="3">
        <v>6</v>
      </c>
      <c r="N303" s="3">
        <v>25</v>
      </c>
      <c r="O303" s="3">
        <v>19</v>
      </c>
      <c r="P303" s="3">
        <v>0.5</v>
      </c>
      <c r="Q303" s="3" t="s">
        <v>621</v>
      </c>
      <c r="R303" s="3">
        <v>0</v>
      </c>
      <c r="S303" s="3" t="s">
        <v>14</v>
      </c>
      <c r="T303" s="3" t="s">
        <v>621</v>
      </c>
      <c r="U303" s="3" t="s">
        <v>621</v>
      </c>
      <c r="V303" s="3" t="s">
        <v>621</v>
      </c>
      <c r="W303" s="3" t="s">
        <v>621</v>
      </c>
      <c r="X303" s="3" t="s">
        <v>621</v>
      </c>
      <c r="Y303" s="3" t="s">
        <v>621</v>
      </c>
      <c r="Z303" s="3" t="s">
        <v>621</v>
      </c>
      <c r="AA303" s="3" t="s">
        <v>621</v>
      </c>
      <c r="AB303" s="3" t="s">
        <v>621</v>
      </c>
      <c r="AC303" s="3" t="s">
        <v>621</v>
      </c>
      <c r="AD303" s="3">
        <v>7.5</v>
      </c>
      <c r="AE303" s="3" t="s">
        <v>621</v>
      </c>
      <c r="AF303" s="3" t="s">
        <v>621</v>
      </c>
      <c r="AG303" s="3" t="s">
        <v>621</v>
      </c>
      <c r="AH303" s="3" t="s">
        <v>621</v>
      </c>
      <c r="AI303" s="3" t="s">
        <v>621</v>
      </c>
      <c r="AM303" s="20">
        <f t="shared" si="12"/>
        <v>58.7</v>
      </c>
      <c r="AN303" s="20">
        <f t="shared" si="13"/>
        <v>51.5</v>
      </c>
      <c r="AO303" s="21">
        <f t="shared" si="14"/>
        <v>0.87734241908006805</v>
      </c>
    </row>
    <row r="304" spans="1:41" ht="15" customHeight="1" x14ac:dyDescent="0.35">
      <c r="A304" s="3" t="s">
        <v>393</v>
      </c>
      <c r="B304" s="3" t="s">
        <v>394</v>
      </c>
      <c r="C304" s="3">
        <v>2013</v>
      </c>
      <c r="D304" s="3" t="s">
        <v>621</v>
      </c>
      <c r="E304" s="3" t="s">
        <v>621</v>
      </c>
      <c r="F304" s="3" t="s">
        <v>621</v>
      </c>
      <c r="G304" s="3" t="s">
        <v>621</v>
      </c>
      <c r="H304" s="3" t="s">
        <v>621</v>
      </c>
      <c r="I304" s="3" t="s">
        <v>621</v>
      </c>
      <c r="J304" s="3" t="s">
        <v>621</v>
      </c>
      <c r="K304" s="3" t="s">
        <v>621</v>
      </c>
      <c r="L304" s="3" t="s">
        <v>622</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622</v>
      </c>
      <c r="AG304" s="3" t="s">
        <v>621</v>
      </c>
      <c r="AH304" s="3" t="s">
        <v>621</v>
      </c>
      <c r="AI304" s="3" t="s">
        <v>621</v>
      </c>
      <c r="AM304" s="20">
        <f t="shared" si="12"/>
        <v>0</v>
      </c>
      <c r="AN304" s="20">
        <f t="shared" si="13"/>
        <v>0</v>
      </c>
      <c r="AO304" s="21" t="str">
        <f t="shared" si="14"/>
        <v/>
      </c>
    </row>
    <row r="305" spans="1:42" ht="15" customHeight="1" x14ac:dyDescent="0.35">
      <c r="A305" s="3" t="s">
        <v>393</v>
      </c>
      <c r="B305" s="3" t="s">
        <v>395</v>
      </c>
      <c r="C305" s="3">
        <v>2013</v>
      </c>
      <c r="D305" s="3" t="s">
        <v>621</v>
      </c>
      <c r="E305" s="3" t="s">
        <v>621</v>
      </c>
      <c r="F305" s="3" t="s">
        <v>621</v>
      </c>
      <c r="G305" s="3" t="s">
        <v>621</v>
      </c>
      <c r="H305" s="3" t="s">
        <v>621</v>
      </c>
      <c r="I305" s="3" t="s">
        <v>621</v>
      </c>
      <c r="J305" s="3" t="s">
        <v>621</v>
      </c>
      <c r="K305" s="3" t="s">
        <v>621</v>
      </c>
      <c r="L305" s="3" t="s">
        <v>622</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622</v>
      </c>
      <c r="AG305" s="3" t="s">
        <v>621</v>
      </c>
      <c r="AH305" s="3" t="s">
        <v>621</v>
      </c>
      <c r="AI305" s="3" t="s">
        <v>621</v>
      </c>
      <c r="AM305" s="20">
        <f t="shared" si="12"/>
        <v>0</v>
      </c>
      <c r="AN305" s="20">
        <f t="shared" si="13"/>
        <v>0</v>
      </c>
      <c r="AO305" s="21" t="str">
        <f t="shared" si="14"/>
        <v/>
      </c>
    </row>
    <row r="306" spans="1:42" ht="15" customHeight="1" x14ac:dyDescent="0.35">
      <c r="A306" s="3" t="s">
        <v>393</v>
      </c>
      <c r="B306" s="3" t="s">
        <v>396</v>
      </c>
      <c r="C306" s="3">
        <v>2013</v>
      </c>
      <c r="D306" s="3">
        <v>200.1</v>
      </c>
      <c r="E306" s="3">
        <v>70.540000000000006</v>
      </c>
      <c r="F306" s="3" t="s">
        <v>621</v>
      </c>
      <c r="G306" s="3" t="s">
        <v>621</v>
      </c>
      <c r="H306" s="3" t="s">
        <v>621</v>
      </c>
      <c r="I306" s="3" t="s">
        <v>621</v>
      </c>
      <c r="J306" s="3" t="s">
        <v>621</v>
      </c>
      <c r="K306" s="3" t="s">
        <v>621</v>
      </c>
      <c r="L306" s="3" t="s">
        <v>622</v>
      </c>
      <c r="M306" s="3" t="s">
        <v>621</v>
      </c>
      <c r="N306" s="3" t="s">
        <v>621</v>
      </c>
      <c r="O306" s="3">
        <v>24.5</v>
      </c>
      <c r="P306" s="3" t="s">
        <v>621</v>
      </c>
      <c r="Q306" s="3">
        <v>0</v>
      </c>
      <c r="R306" s="3" t="s">
        <v>621</v>
      </c>
      <c r="S306" s="3" t="s">
        <v>14</v>
      </c>
      <c r="T306" s="3">
        <v>24</v>
      </c>
      <c r="U306" s="3" t="s">
        <v>621</v>
      </c>
      <c r="V306" s="3" t="s">
        <v>621</v>
      </c>
      <c r="W306" s="3" t="s">
        <v>621</v>
      </c>
      <c r="X306" s="3" t="s">
        <v>621</v>
      </c>
      <c r="Y306" s="3">
        <v>4.0999999999999996</v>
      </c>
      <c r="Z306" s="3" t="s">
        <v>621</v>
      </c>
      <c r="AA306" s="3" t="s">
        <v>621</v>
      </c>
      <c r="AB306" s="3" t="s">
        <v>621</v>
      </c>
      <c r="AC306" s="3">
        <v>1</v>
      </c>
      <c r="AD306" s="3">
        <v>15.8</v>
      </c>
      <c r="AE306" s="3">
        <v>0.14000000000000001</v>
      </c>
      <c r="AF306" s="3" t="s">
        <v>622</v>
      </c>
      <c r="AG306" s="3">
        <v>0.04</v>
      </c>
      <c r="AH306" s="3">
        <v>1</v>
      </c>
      <c r="AI306" s="3">
        <v>1</v>
      </c>
      <c r="AM306" s="20">
        <f t="shared" si="12"/>
        <v>70.540000000000006</v>
      </c>
      <c r="AN306" s="20">
        <f t="shared" si="13"/>
        <v>200.1</v>
      </c>
      <c r="AO306" s="21">
        <f t="shared" si="14"/>
        <v>2.8366884037425573</v>
      </c>
      <c r="AP306" s="22" t="s">
        <v>1081</v>
      </c>
    </row>
    <row r="307" spans="1:42" ht="15" customHeight="1" x14ac:dyDescent="0.35">
      <c r="A307" s="3" t="s">
        <v>393</v>
      </c>
      <c r="B307" s="3" t="s">
        <v>397</v>
      </c>
      <c r="C307" s="3">
        <v>2013</v>
      </c>
      <c r="D307" s="3" t="s">
        <v>621</v>
      </c>
      <c r="E307" s="3" t="s">
        <v>621</v>
      </c>
      <c r="F307" s="3" t="s">
        <v>621</v>
      </c>
      <c r="G307" s="3" t="s">
        <v>621</v>
      </c>
      <c r="H307" s="3" t="s">
        <v>621</v>
      </c>
      <c r="I307" s="3" t="s">
        <v>621</v>
      </c>
      <c r="J307" s="3" t="s">
        <v>621</v>
      </c>
      <c r="K307" s="3" t="s">
        <v>621</v>
      </c>
      <c r="L307" s="3" t="s">
        <v>622</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622</v>
      </c>
      <c r="AG307" s="3" t="s">
        <v>621</v>
      </c>
      <c r="AH307" s="3" t="s">
        <v>621</v>
      </c>
      <c r="AI307" s="3" t="s">
        <v>621</v>
      </c>
      <c r="AM307" s="20">
        <f t="shared" si="12"/>
        <v>0</v>
      </c>
      <c r="AN307" s="20">
        <f t="shared" si="13"/>
        <v>0</v>
      </c>
      <c r="AO307" s="21" t="str">
        <f t="shared" si="14"/>
        <v/>
      </c>
    </row>
    <row r="308" spans="1:42" ht="15" customHeight="1" x14ac:dyDescent="0.35">
      <c r="A308" s="3" t="s">
        <v>393</v>
      </c>
      <c r="B308" s="3" t="s">
        <v>398</v>
      </c>
      <c r="C308" s="3">
        <v>2013</v>
      </c>
      <c r="D308" s="3" t="s">
        <v>621</v>
      </c>
      <c r="E308" s="3" t="s">
        <v>621</v>
      </c>
      <c r="F308" s="3" t="s">
        <v>621</v>
      </c>
      <c r="G308" s="3" t="s">
        <v>621</v>
      </c>
      <c r="H308" s="3" t="s">
        <v>621</v>
      </c>
      <c r="I308" s="3" t="s">
        <v>621</v>
      </c>
      <c r="J308" s="3" t="s">
        <v>621</v>
      </c>
      <c r="K308" s="3" t="s">
        <v>621</v>
      </c>
      <c r="L308" s="3" t="s">
        <v>622</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622</v>
      </c>
      <c r="AG308" s="3" t="s">
        <v>621</v>
      </c>
      <c r="AH308" s="3" t="s">
        <v>621</v>
      </c>
      <c r="AI308" s="3" t="s">
        <v>621</v>
      </c>
      <c r="AM308" s="20">
        <f t="shared" si="12"/>
        <v>0</v>
      </c>
      <c r="AN308" s="20">
        <f t="shared" si="13"/>
        <v>0</v>
      </c>
      <c r="AO308" s="21" t="str">
        <f t="shared" si="14"/>
        <v/>
      </c>
    </row>
    <row r="309" spans="1:42" ht="15" customHeight="1" x14ac:dyDescent="0.35">
      <c r="A309" s="3" t="s">
        <v>399</v>
      </c>
      <c r="B309" s="3" t="s">
        <v>400</v>
      </c>
      <c r="C309" s="3">
        <v>2013</v>
      </c>
      <c r="D309" s="3">
        <v>112.2</v>
      </c>
      <c r="E309" s="3">
        <v>135.1</v>
      </c>
      <c r="F309" s="3" t="s">
        <v>621</v>
      </c>
      <c r="G309" s="3">
        <v>2</v>
      </c>
      <c r="H309" s="3" t="s">
        <v>621</v>
      </c>
      <c r="I309" s="3" t="s">
        <v>621</v>
      </c>
      <c r="J309" s="3" t="s">
        <v>621</v>
      </c>
      <c r="K309" s="3">
        <v>5.0999999999999996</v>
      </c>
      <c r="L309" s="3" t="s">
        <v>622</v>
      </c>
      <c r="M309" s="3">
        <v>9.1</v>
      </c>
      <c r="N309" s="3" t="s">
        <v>621</v>
      </c>
      <c r="O309" s="3" t="s">
        <v>621</v>
      </c>
      <c r="P309" s="3">
        <v>12.8</v>
      </c>
      <c r="Q309" s="3" t="s">
        <v>621</v>
      </c>
      <c r="R309" s="3" t="s">
        <v>621</v>
      </c>
      <c r="S309" s="3" t="s">
        <v>621</v>
      </c>
      <c r="T309" s="3">
        <v>78.400000000000006</v>
      </c>
      <c r="U309" s="3">
        <v>2.5</v>
      </c>
      <c r="V309" s="3" t="s">
        <v>621</v>
      </c>
      <c r="W309" s="3">
        <v>3.6</v>
      </c>
      <c r="X309" s="3" t="s">
        <v>621</v>
      </c>
      <c r="Y309" s="3" t="s">
        <v>621</v>
      </c>
      <c r="Z309" s="3">
        <v>0.3</v>
      </c>
      <c r="AA309" s="3">
        <v>21.3</v>
      </c>
      <c r="AB309" s="3" t="s">
        <v>621</v>
      </c>
      <c r="AC309" s="3" t="s">
        <v>621</v>
      </c>
      <c r="AD309" s="3" t="s">
        <v>621</v>
      </c>
      <c r="AE309" s="3" t="s">
        <v>621</v>
      </c>
      <c r="AF309" s="3" t="s">
        <v>621</v>
      </c>
      <c r="AG309" s="3" t="s">
        <v>621</v>
      </c>
      <c r="AH309" s="3">
        <v>0</v>
      </c>
      <c r="AI309" s="3" t="s">
        <v>621</v>
      </c>
      <c r="AM309" s="20">
        <f t="shared" si="12"/>
        <v>135.1</v>
      </c>
      <c r="AN309" s="20">
        <f t="shared" si="13"/>
        <v>112.2</v>
      </c>
      <c r="AO309" s="21">
        <f t="shared" si="14"/>
        <v>0.8304959289415248</v>
      </c>
    </row>
    <row r="310" spans="1:42" ht="15" customHeight="1" x14ac:dyDescent="0.35">
      <c r="A310" s="3" t="s">
        <v>401</v>
      </c>
      <c r="B310" s="3" t="s">
        <v>402</v>
      </c>
      <c r="C310" s="3">
        <v>2013</v>
      </c>
      <c r="D310" s="3">
        <v>94.7</v>
      </c>
      <c r="E310" s="3">
        <v>108.2</v>
      </c>
      <c r="F310" s="3" t="s">
        <v>621</v>
      </c>
      <c r="G310" s="3">
        <v>1.8</v>
      </c>
      <c r="H310" s="3" t="s">
        <v>621</v>
      </c>
      <c r="I310" s="3" t="s">
        <v>621</v>
      </c>
      <c r="J310" s="3" t="s">
        <v>621</v>
      </c>
      <c r="K310" s="3" t="s">
        <v>621</v>
      </c>
      <c r="L310" s="3" t="s">
        <v>622</v>
      </c>
      <c r="M310" s="3">
        <v>87</v>
      </c>
      <c r="N310" s="3">
        <v>0</v>
      </c>
      <c r="O310" s="3">
        <v>0</v>
      </c>
      <c r="P310" s="3">
        <v>0</v>
      </c>
      <c r="Q310" s="3">
        <v>0</v>
      </c>
      <c r="R310" s="3">
        <v>0</v>
      </c>
      <c r="S310" s="3" t="s">
        <v>621</v>
      </c>
      <c r="T310" s="3">
        <v>0</v>
      </c>
      <c r="U310" s="3">
        <v>0</v>
      </c>
      <c r="V310" s="3">
        <v>0</v>
      </c>
      <c r="W310" s="3">
        <v>0</v>
      </c>
      <c r="X310" s="3">
        <v>0</v>
      </c>
      <c r="Y310" s="3">
        <v>0</v>
      </c>
      <c r="Z310" s="3">
        <v>0</v>
      </c>
      <c r="AA310" s="3">
        <v>0</v>
      </c>
      <c r="AB310" s="3">
        <v>0</v>
      </c>
      <c r="AC310" s="3">
        <v>6</v>
      </c>
      <c r="AD310" s="3">
        <v>13.4</v>
      </c>
      <c r="AE310" s="3">
        <v>0</v>
      </c>
      <c r="AF310" s="3" t="s">
        <v>621</v>
      </c>
      <c r="AG310" s="3">
        <v>0</v>
      </c>
      <c r="AH310" s="3">
        <v>0</v>
      </c>
      <c r="AI310" s="3">
        <v>0</v>
      </c>
      <c r="AM310" s="20">
        <f t="shared" si="12"/>
        <v>108.2</v>
      </c>
      <c r="AN310" s="20">
        <f t="shared" si="13"/>
        <v>94.7</v>
      </c>
      <c r="AO310" s="21">
        <f t="shared" si="14"/>
        <v>0.8752310536044362</v>
      </c>
    </row>
    <row r="311" spans="1:42" ht="15" customHeight="1" x14ac:dyDescent="0.35">
      <c r="A311" s="3" t="s">
        <v>403</v>
      </c>
      <c r="B311" s="3" t="s">
        <v>404</v>
      </c>
      <c r="C311" s="3">
        <v>2013</v>
      </c>
      <c r="D311" s="3">
        <v>10.138</v>
      </c>
      <c r="E311" s="3">
        <v>10.204000000000001</v>
      </c>
      <c r="F311" s="3" t="s">
        <v>621</v>
      </c>
      <c r="G311" s="3">
        <v>6.5000000000000002E-2</v>
      </c>
      <c r="H311" s="3" t="s">
        <v>621</v>
      </c>
      <c r="I311" s="3" t="s">
        <v>621</v>
      </c>
      <c r="J311" s="3" t="s">
        <v>621</v>
      </c>
      <c r="K311" s="3" t="s">
        <v>621</v>
      </c>
      <c r="L311" s="3" t="s">
        <v>622</v>
      </c>
      <c r="M311" s="3" t="s">
        <v>621</v>
      </c>
      <c r="N311" s="3" t="s">
        <v>621</v>
      </c>
      <c r="O311" s="3" t="s">
        <v>621</v>
      </c>
      <c r="P311" s="3" t="s">
        <v>621</v>
      </c>
      <c r="Q311" s="3" t="s">
        <v>621</v>
      </c>
      <c r="R311" s="3" t="s">
        <v>621</v>
      </c>
      <c r="S311" s="3" t="s">
        <v>621</v>
      </c>
      <c r="T311" s="3">
        <v>10.138</v>
      </c>
      <c r="U311" s="3" t="s">
        <v>621</v>
      </c>
      <c r="V311" s="3" t="s">
        <v>621</v>
      </c>
      <c r="W311" s="3" t="s">
        <v>621</v>
      </c>
      <c r="X311" s="3" t="s">
        <v>621</v>
      </c>
      <c r="Y311" s="3" t="s">
        <v>621</v>
      </c>
      <c r="Z311" s="3" t="s">
        <v>621</v>
      </c>
      <c r="AA311" s="3" t="s">
        <v>621</v>
      </c>
      <c r="AB311" s="3" t="s">
        <v>621</v>
      </c>
      <c r="AC311" s="3" t="s">
        <v>621</v>
      </c>
      <c r="AD311" s="3" t="s">
        <v>621</v>
      </c>
      <c r="AE311" s="3" t="s">
        <v>621</v>
      </c>
      <c r="AF311" s="3" t="s">
        <v>622</v>
      </c>
      <c r="AG311" s="3" t="s">
        <v>621</v>
      </c>
      <c r="AH311" s="3">
        <v>1E-3</v>
      </c>
      <c r="AI311" s="3">
        <v>4.9000000000000002E-2</v>
      </c>
      <c r="AM311" s="20">
        <f t="shared" si="12"/>
        <v>10.251999999999999</v>
      </c>
      <c r="AN311" s="20">
        <f t="shared" si="13"/>
        <v>10.138</v>
      </c>
      <c r="AO311" s="21">
        <f t="shared" si="14"/>
        <v>0.98888021849395247</v>
      </c>
    </row>
    <row r="312" spans="1:42" ht="15" customHeight="1" x14ac:dyDescent="0.35">
      <c r="A312" s="3" t="s">
        <v>403</v>
      </c>
      <c r="B312" s="3" t="s">
        <v>405</v>
      </c>
      <c r="C312" s="3">
        <v>2013</v>
      </c>
      <c r="D312" s="3" t="s">
        <v>621</v>
      </c>
      <c r="E312" s="3">
        <v>10.598000000000001</v>
      </c>
      <c r="F312" s="3" t="s">
        <v>621</v>
      </c>
      <c r="G312" s="3">
        <v>5.8999999999999997E-2</v>
      </c>
      <c r="H312" s="3" t="s">
        <v>621</v>
      </c>
      <c r="I312" s="3" t="s">
        <v>621</v>
      </c>
      <c r="J312" s="3" t="s">
        <v>621</v>
      </c>
      <c r="K312" s="3" t="s">
        <v>621</v>
      </c>
      <c r="L312" s="3" t="s">
        <v>622</v>
      </c>
      <c r="M312" s="3" t="s">
        <v>621</v>
      </c>
      <c r="N312" s="3" t="s">
        <v>621</v>
      </c>
      <c r="O312" s="3" t="s">
        <v>621</v>
      </c>
      <c r="P312" s="3" t="s">
        <v>621</v>
      </c>
      <c r="Q312" s="3" t="s">
        <v>621</v>
      </c>
      <c r="R312" s="3" t="s">
        <v>621</v>
      </c>
      <c r="S312" s="3" t="s">
        <v>621</v>
      </c>
      <c r="T312" s="3">
        <v>10.539</v>
      </c>
      <c r="U312" s="3" t="s">
        <v>621</v>
      </c>
      <c r="V312" s="3" t="s">
        <v>621</v>
      </c>
      <c r="W312" s="3" t="s">
        <v>621</v>
      </c>
      <c r="X312" s="3" t="s">
        <v>621</v>
      </c>
      <c r="Y312" s="3" t="s">
        <v>621</v>
      </c>
      <c r="Z312" s="3" t="s">
        <v>621</v>
      </c>
      <c r="AA312" s="3" t="s">
        <v>621</v>
      </c>
      <c r="AB312" s="3" t="s">
        <v>621</v>
      </c>
      <c r="AC312" s="3" t="s">
        <v>621</v>
      </c>
      <c r="AD312" s="3" t="s">
        <v>621</v>
      </c>
      <c r="AE312" s="3" t="s">
        <v>621</v>
      </c>
      <c r="AF312" s="3" t="s">
        <v>622</v>
      </c>
      <c r="AG312" s="3" t="s">
        <v>621</v>
      </c>
      <c r="AH312" s="3" t="s">
        <v>621</v>
      </c>
      <c r="AI312" s="3" t="s">
        <v>621</v>
      </c>
      <c r="AM312" s="20">
        <f t="shared" si="12"/>
        <v>10.597999999999999</v>
      </c>
      <c r="AN312" s="20">
        <f t="shared" si="13"/>
        <v>0</v>
      </c>
      <c r="AO312" s="21">
        <f t="shared" si="14"/>
        <v>0</v>
      </c>
      <c r="AP312" s="22" t="s">
        <v>1087</v>
      </c>
    </row>
    <row r="313" spans="1:42" ht="15" customHeight="1" x14ac:dyDescent="0.35">
      <c r="A313" s="3" t="s">
        <v>403</v>
      </c>
      <c r="B313" s="3" t="s">
        <v>406</v>
      </c>
      <c r="C313" s="3">
        <v>2013</v>
      </c>
      <c r="D313" s="3" t="s">
        <v>621</v>
      </c>
      <c r="E313" s="3">
        <v>19.102</v>
      </c>
      <c r="F313" s="3" t="s">
        <v>621</v>
      </c>
      <c r="G313" s="3">
        <v>0.53300000000000003</v>
      </c>
      <c r="H313" s="3" t="s">
        <v>621</v>
      </c>
      <c r="I313" s="3" t="s">
        <v>621</v>
      </c>
      <c r="J313" s="3" t="s">
        <v>621</v>
      </c>
      <c r="K313" s="3" t="s">
        <v>621</v>
      </c>
      <c r="L313" s="3" t="s">
        <v>622</v>
      </c>
      <c r="M313" s="3" t="s">
        <v>621</v>
      </c>
      <c r="N313" s="3">
        <v>6.9409999999999998</v>
      </c>
      <c r="O313" s="3" t="s">
        <v>621</v>
      </c>
      <c r="P313" s="3">
        <v>7.8789999999999996</v>
      </c>
      <c r="Q313" s="3" t="s">
        <v>621</v>
      </c>
      <c r="R313" s="3" t="s">
        <v>621</v>
      </c>
      <c r="S313" s="3" t="s">
        <v>621</v>
      </c>
      <c r="T313" s="3">
        <v>3.4830000000000001</v>
      </c>
      <c r="U313" s="3" t="s">
        <v>621</v>
      </c>
      <c r="V313" s="3" t="s">
        <v>621</v>
      </c>
      <c r="W313" s="3" t="s">
        <v>621</v>
      </c>
      <c r="X313" s="3" t="s">
        <v>621</v>
      </c>
      <c r="Y313" s="3" t="s">
        <v>621</v>
      </c>
      <c r="Z313" s="3" t="s">
        <v>621</v>
      </c>
      <c r="AA313" s="3" t="s">
        <v>621</v>
      </c>
      <c r="AB313" s="3" t="s">
        <v>621</v>
      </c>
      <c r="AC313" s="3" t="s">
        <v>621</v>
      </c>
      <c r="AD313" s="3" t="s">
        <v>621</v>
      </c>
      <c r="AE313" s="3" t="s">
        <v>621</v>
      </c>
      <c r="AF313" s="3" t="s">
        <v>622</v>
      </c>
      <c r="AG313" s="3" t="s">
        <v>621</v>
      </c>
      <c r="AH313" s="3">
        <v>0.26600000000000001</v>
      </c>
      <c r="AI313" s="3">
        <v>0.26600000000000001</v>
      </c>
      <c r="AM313" s="20">
        <f t="shared" si="12"/>
        <v>19.101999999999997</v>
      </c>
      <c r="AN313" s="20">
        <f t="shared" si="13"/>
        <v>0</v>
      </c>
      <c r="AO313" s="21">
        <f t="shared" si="14"/>
        <v>0</v>
      </c>
      <c r="AP313" s="22" t="s">
        <v>1087</v>
      </c>
    </row>
    <row r="314" spans="1:42" ht="15" customHeight="1" x14ac:dyDescent="0.35">
      <c r="A314" s="3" t="s">
        <v>403</v>
      </c>
      <c r="B314" s="3" t="s">
        <v>407</v>
      </c>
      <c r="C314" s="3">
        <v>2013</v>
      </c>
      <c r="D314" s="3" t="s">
        <v>621</v>
      </c>
      <c r="E314" s="3">
        <v>12.121</v>
      </c>
      <c r="F314" s="3" t="s">
        <v>621</v>
      </c>
      <c r="G314" s="3">
        <v>0.14299999999999999</v>
      </c>
      <c r="H314" s="3" t="s">
        <v>621</v>
      </c>
      <c r="I314" s="3" t="s">
        <v>621</v>
      </c>
      <c r="J314" s="3" t="s">
        <v>621</v>
      </c>
      <c r="K314" s="3" t="s">
        <v>621</v>
      </c>
      <c r="L314" s="3" t="s">
        <v>622</v>
      </c>
      <c r="M314" s="3" t="s">
        <v>621</v>
      </c>
      <c r="N314" s="3" t="s">
        <v>621</v>
      </c>
      <c r="O314" s="3" t="s">
        <v>621</v>
      </c>
      <c r="P314" s="3" t="s">
        <v>621</v>
      </c>
      <c r="Q314" s="3" t="s">
        <v>621</v>
      </c>
      <c r="R314" s="3" t="s">
        <v>621</v>
      </c>
      <c r="S314" s="3" t="s">
        <v>621</v>
      </c>
      <c r="T314" s="3">
        <v>11.978</v>
      </c>
      <c r="U314" s="3" t="s">
        <v>621</v>
      </c>
      <c r="V314" s="3" t="s">
        <v>621</v>
      </c>
      <c r="W314" s="3" t="s">
        <v>621</v>
      </c>
      <c r="X314" s="3" t="s">
        <v>621</v>
      </c>
      <c r="Y314" s="3" t="s">
        <v>621</v>
      </c>
      <c r="Z314" s="3" t="s">
        <v>621</v>
      </c>
      <c r="AA314" s="3" t="s">
        <v>621</v>
      </c>
      <c r="AB314" s="3" t="s">
        <v>621</v>
      </c>
      <c r="AC314" s="3" t="s">
        <v>621</v>
      </c>
      <c r="AD314" s="3" t="s">
        <v>621</v>
      </c>
      <c r="AE314" s="3" t="s">
        <v>621</v>
      </c>
      <c r="AF314" s="3" t="s">
        <v>622</v>
      </c>
      <c r="AG314" s="3" t="s">
        <v>621</v>
      </c>
      <c r="AH314" s="3" t="s">
        <v>621</v>
      </c>
      <c r="AI314" s="3" t="s">
        <v>621</v>
      </c>
      <c r="AM314" s="20">
        <f t="shared" si="12"/>
        <v>12.121</v>
      </c>
      <c r="AN314" s="20">
        <f t="shared" si="13"/>
        <v>0</v>
      </c>
      <c r="AO314" s="21">
        <f t="shared" si="14"/>
        <v>0</v>
      </c>
      <c r="AP314" s="22" t="s">
        <v>1087</v>
      </c>
    </row>
    <row r="315" spans="1:42" ht="15" customHeight="1" x14ac:dyDescent="0.35">
      <c r="A315" s="3" t="s">
        <v>403</v>
      </c>
      <c r="B315" s="3" t="s">
        <v>408</v>
      </c>
      <c r="C315" s="3">
        <v>2013</v>
      </c>
      <c r="D315" s="3" t="s">
        <v>621</v>
      </c>
      <c r="E315" s="3">
        <v>1.3839999999999999</v>
      </c>
      <c r="F315" s="3" t="s">
        <v>621</v>
      </c>
      <c r="G315" s="3">
        <v>0.14699999999999999</v>
      </c>
      <c r="H315" s="3" t="s">
        <v>621</v>
      </c>
      <c r="I315" s="3" t="s">
        <v>621</v>
      </c>
      <c r="J315" s="3" t="s">
        <v>621</v>
      </c>
      <c r="K315" s="3" t="s">
        <v>621</v>
      </c>
      <c r="L315" s="3" t="s">
        <v>622</v>
      </c>
      <c r="M315" s="3" t="s">
        <v>621</v>
      </c>
      <c r="N315" s="3" t="s">
        <v>621</v>
      </c>
      <c r="O315" s="3" t="s">
        <v>621</v>
      </c>
      <c r="P315" s="3" t="s">
        <v>621</v>
      </c>
      <c r="Q315" s="3" t="s">
        <v>621</v>
      </c>
      <c r="R315" s="3" t="s">
        <v>621</v>
      </c>
      <c r="S315" s="3" t="s">
        <v>621</v>
      </c>
      <c r="T315" s="3">
        <v>1.2370000000000001</v>
      </c>
      <c r="U315" s="3" t="s">
        <v>621</v>
      </c>
      <c r="V315" s="3" t="s">
        <v>621</v>
      </c>
      <c r="W315" s="3" t="s">
        <v>621</v>
      </c>
      <c r="X315" s="3" t="s">
        <v>621</v>
      </c>
      <c r="Y315" s="3" t="s">
        <v>621</v>
      </c>
      <c r="Z315" s="3" t="s">
        <v>621</v>
      </c>
      <c r="AA315" s="3" t="s">
        <v>621</v>
      </c>
      <c r="AB315" s="3" t="s">
        <v>621</v>
      </c>
      <c r="AC315" s="3" t="s">
        <v>621</v>
      </c>
      <c r="AD315" s="3" t="s">
        <v>621</v>
      </c>
      <c r="AE315" s="3" t="s">
        <v>621</v>
      </c>
      <c r="AF315" s="3" t="s">
        <v>622</v>
      </c>
      <c r="AG315" s="3" t="s">
        <v>621</v>
      </c>
      <c r="AH315" s="3" t="s">
        <v>621</v>
      </c>
      <c r="AI315" s="3" t="s">
        <v>621</v>
      </c>
      <c r="AM315" s="20">
        <f t="shared" si="12"/>
        <v>1.3840000000000001</v>
      </c>
      <c r="AN315" s="20">
        <f t="shared" si="13"/>
        <v>0</v>
      </c>
      <c r="AO315" s="21">
        <f t="shared" si="14"/>
        <v>0</v>
      </c>
      <c r="AP315" s="22" t="s">
        <v>1087</v>
      </c>
    </row>
    <row r="316" spans="1:42" ht="15" customHeight="1" x14ac:dyDescent="0.35">
      <c r="A316" s="3" t="s">
        <v>403</v>
      </c>
      <c r="B316" s="3" t="s">
        <v>409</v>
      </c>
      <c r="C316" s="3">
        <v>2013</v>
      </c>
      <c r="D316" s="3" t="s">
        <v>622</v>
      </c>
      <c r="E316" s="3" t="s">
        <v>622</v>
      </c>
      <c r="F316" s="3" t="s">
        <v>622</v>
      </c>
      <c r="G316" s="3" t="s">
        <v>622</v>
      </c>
      <c r="H316" s="3" t="s">
        <v>622</v>
      </c>
      <c r="I316" s="3" t="s">
        <v>622</v>
      </c>
      <c r="J316" s="3" t="s">
        <v>622</v>
      </c>
      <c r="K316" s="3" t="s">
        <v>622</v>
      </c>
      <c r="L316" s="3" t="s">
        <v>977</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H316" s="3" t="s">
        <v>622</v>
      </c>
      <c r="AI316" s="3" t="s">
        <v>622</v>
      </c>
      <c r="AM316" s="20">
        <f t="shared" si="12"/>
        <v>0</v>
      </c>
      <c r="AN316" s="20">
        <f t="shared" si="13"/>
        <v>0</v>
      </c>
      <c r="AO316" s="21" t="str">
        <f t="shared" si="14"/>
        <v/>
      </c>
    </row>
    <row r="317" spans="1:42" ht="15" customHeight="1" x14ac:dyDescent="0.35">
      <c r="A317" s="3" t="s">
        <v>403</v>
      </c>
      <c r="B317" s="3" t="s">
        <v>410</v>
      </c>
      <c r="C317" s="3">
        <v>2013</v>
      </c>
      <c r="D317" s="3" t="s">
        <v>621</v>
      </c>
      <c r="E317" s="3">
        <v>7.0190000000000001</v>
      </c>
      <c r="F317" s="3" t="s">
        <v>621</v>
      </c>
      <c r="G317" s="3">
        <v>7.0000000000000001E-3</v>
      </c>
      <c r="H317" s="3" t="s">
        <v>621</v>
      </c>
      <c r="I317" s="3" t="s">
        <v>621</v>
      </c>
      <c r="J317" s="3" t="s">
        <v>621</v>
      </c>
      <c r="K317" s="3" t="s">
        <v>621</v>
      </c>
      <c r="L317" s="3" t="s">
        <v>622</v>
      </c>
      <c r="M317" s="3" t="s">
        <v>621</v>
      </c>
      <c r="N317" s="3" t="s">
        <v>621</v>
      </c>
      <c r="O317" s="3" t="s">
        <v>621</v>
      </c>
      <c r="P317" s="3" t="s">
        <v>621</v>
      </c>
      <c r="Q317" s="3" t="s">
        <v>621</v>
      </c>
      <c r="R317" s="3" t="s">
        <v>621</v>
      </c>
      <c r="S317" s="3" t="s">
        <v>621</v>
      </c>
      <c r="T317" s="3">
        <v>7.0119999999999996</v>
      </c>
      <c r="U317" s="3" t="s">
        <v>621</v>
      </c>
      <c r="V317" s="3" t="s">
        <v>621</v>
      </c>
      <c r="W317" s="3" t="s">
        <v>621</v>
      </c>
      <c r="X317" s="3" t="s">
        <v>621</v>
      </c>
      <c r="Y317" s="3" t="s">
        <v>621</v>
      </c>
      <c r="Z317" s="3" t="s">
        <v>621</v>
      </c>
      <c r="AA317" s="3" t="s">
        <v>621</v>
      </c>
      <c r="AB317" s="3" t="s">
        <v>621</v>
      </c>
      <c r="AC317" s="3" t="s">
        <v>621</v>
      </c>
      <c r="AD317" s="3" t="s">
        <v>621</v>
      </c>
      <c r="AE317" s="3" t="s">
        <v>621</v>
      </c>
      <c r="AF317" s="3" t="s">
        <v>622</v>
      </c>
      <c r="AG317" s="3" t="s">
        <v>621</v>
      </c>
      <c r="AH317" s="3" t="s">
        <v>621</v>
      </c>
      <c r="AI317" s="3">
        <v>8.4000000000000005E-2</v>
      </c>
      <c r="AM317" s="20">
        <f t="shared" si="12"/>
        <v>7.1029999999999989</v>
      </c>
      <c r="AN317" s="20">
        <f t="shared" si="13"/>
        <v>0</v>
      </c>
      <c r="AO317" s="21">
        <f t="shared" si="14"/>
        <v>0</v>
      </c>
      <c r="AP317" s="22" t="s">
        <v>1087</v>
      </c>
    </row>
    <row r="318" spans="1:42" ht="15" customHeight="1" x14ac:dyDescent="0.35">
      <c r="A318" s="3" t="s">
        <v>403</v>
      </c>
      <c r="B318" s="3" t="s">
        <v>411</v>
      </c>
      <c r="C318" s="3">
        <v>2013</v>
      </c>
      <c r="D318" s="3" t="s">
        <v>621</v>
      </c>
      <c r="E318" s="3">
        <v>3.6459999999999999</v>
      </c>
      <c r="F318" s="3" t="s">
        <v>621</v>
      </c>
      <c r="G318" s="3">
        <v>0.105</v>
      </c>
      <c r="H318" s="3" t="s">
        <v>621</v>
      </c>
      <c r="I318" s="3" t="s">
        <v>621</v>
      </c>
      <c r="J318" s="3" t="s">
        <v>621</v>
      </c>
      <c r="K318" s="3" t="s">
        <v>621</v>
      </c>
      <c r="L318" s="3" t="s">
        <v>622</v>
      </c>
      <c r="M318" s="3" t="s">
        <v>621</v>
      </c>
      <c r="N318" s="3" t="s">
        <v>621</v>
      </c>
      <c r="O318" s="3" t="s">
        <v>621</v>
      </c>
      <c r="P318" s="3" t="s">
        <v>621</v>
      </c>
      <c r="Q318" s="3" t="s">
        <v>621</v>
      </c>
      <c r="R318" s="3" t="s">
        <v>621</v>
      </c>
      <c r="S318" s="3" t="s">
        <v>621</v>
      </c>
      <c r="T318" s="3">
        <v>3.5409999999999999</v>
      </c>
      <c r="U318" s="3" t="s">
        <v>621</v>
      </c>
      <c r="V318" s="3" t="s">
        <v>621</v>
      </c>
      <c r="W318" s="3" t="s">
        <v>621</v>
      </c>
      <c r="X318" s="3" t="s">
        <v>621</v>
      </c>
      <c r="Y318" s="3" t="s">
        <v>621</v>
      </c>
      <c r="Z318" s="3" t="s">
        <v>621</v>
      </c>
      <c r="AA318" s="3" t="s">
        <v>621</v>
      </c>
      <c r="AB318" s="3" t="s">
        <v>621</v>
      </c>
      <c r="AC318" s="3" t="s">
        <v>621</v>
      </c>
      <c r="AD318" s="3" t="s">
        <v>621</v>
      </c>
      <c r="AE318" s="3" t="s">
        <v>621</v>
      </c>
      <c r="AF318" s="3" t="s">
        <v>622</v>
      </c>
      <c r="AG318" s="3" t="s">
        <v>621</v>
      </c>
      <c r="AH318" s="3" t="s">
        <v>621</v>
      </c>
      <c r="AI318" s="3" t="s">
        <v>621</v>
      </c>
      <c r="AM318" s="20">
        <f t="shared" si="12"/>
        <v>3.6459999999999999</v>
      </c>
      <c r="AN318" s="20">
        <f t="shared" si="13"/>
        <v>0</v>
      </c>
      <c r="AO318" s="21">
        <f t="shared" si="14"/>
        <v>0</v>
      </c>
      <c r="AP318" s="22" t="s">
        <v>1087</v>
      </c>
    </row>
    <row r="319" spans="1:42" ht="15" customHeight="1" x14ac:dyDescent="0.35">
      <c r="A319" s="3" t="s">
        <v>403</v>
      </c>
      <c r="B319" s="3" t="s">
        <v>412</v>
      </c>
      <c r="C319" s="3">
        <v>2013</v>
      </c>
      <c r="D319" s="3" t="s">
        <v>621</v>
      </c>
      <c r="E319" s="3">
        <v>18.623999999999999</v>
      </c>
      <c r="F319" s="3" t="s">
        <v>621</v>
      </c>
      <c r="G319" s="3" t="s">
        <v>621</v>
      </c>
      <c r="H319" s="3">
        <v>0.46500000000000002</v>
      </c>
      <c r="I319" s="3" t="s">
        <v>621</v>
      </c>
      <c r="J319" s="3" t="s">
        <v>621</v>
      </c>
      <c r="K319" s="3" t="s">
        <v>621</v>
      </c>
      <c r="L319" s="3" t="s">
        <v>622</v>
      </c>
      <c r="M319" s="3" t="s">
        <v>621</v>
      </c>
      <c r="N319" s="3">
        <v>8.2539999999999996</v>
      </c>
      <c r="O319" s="3" t="s">
        <v>621</v>
      </c>
      <c r="P319" s="3" t="s">
        <v>621</v>
      </c>
      <c r="Q319" s="3" t="s">
        <v>621</v>
      </c>
      <c r="R319" s="3" t="s">
        <v>621</v>
      </c>
      <c r="S319" s="3" t="s">
        <v>621</v>
      </c>
      <c r="T319" s="3" t="s">
        <v>621</v>
      </c>
      <c r="U319" s="3" t="s">
        <v>621</v>
      </c>
      <c r="V319" s="3" t="s">
        <v>621</v>
      </c>
      <c r="W319" s="3" t="s">
        <v>621</v>
      </c>
      <c r="X319" s="3" t="s">
        <v>621</v>
      </c>
      <c r="Y319" s="3" t="s">
        <v>621</v>
      </c>
      <c r="Z319" s="3" t="s">
        <v>621</v>
      </c>
      <c r="AA319" s="3">
        <v>9.9049999999999994</v>
      </c>
      <c r="AB319" s="3" t="s">
        <v>621</v>
      </c>
      <c r="AC319" s="3" t="s">
        <v>621</v>
      </c>
      <c r="AD319" s="3" t="s">
        <v>621</v>
      </c>
      <c r="AE319" s="3" t="s">
        <v>621</v>
      </c>
      <c r="AF319" s="3" t="s">
        <v>621</v>
      </c>
      <c r="AG319" s="3" t="s">
        <v>621</v>
      </c>
      <c r="AH319" s="3" t="s">
        <v>621</v>
      </c>
      <c r="AI319" s="3" t="s">
        <v>621</v>
      </c>
      <c r="AM319" s="20">
        <f t="shared" si="12"/>
        <v>18.623999999999999</v>
      </c>
      <c r="AN319" s="20">
        <f t="shared" si="13"/>
        <v>0</v>
      </c>
      <c r="AO319" s="21">
        <f t="shared" si="14"/>
        <v>0</v>
      </c>
      <c r="AP319" s="22" t="s">
        <v>1087</v>
      </c>
    </row>
    <row r="320" spans="1:42" ht="15" customHeight="1" x14ac:dyDescent="0.35">
      <c r="A320" s="3" t="s">
        <v>403</v>
      </c>
      <c r="B320" s="3" t="s">
        <v>413</v>
      </c>
      <c r="C320" s="3">
        <v>2013</v>
      </c>
      <c r="D320" s="3" t="s">
        <v>621</v>
      </c>
      <c r="E320" s="3">
        <v>2.5339999999999998</v>
      </c>
      <c r="F320" s="3" t="s">
        <v>621</v>
      </c>
      <c r="G320" s="3">
        <v>1.2999999999999999E-2</v>
      </c>
      <c r="H320" s="3" t="s">
        <v>621</v>
      </c>
      <c r="I320" s="3" t="s">
        <v>621</v>
      </c>
      <c r="J320" s="3" t="s">
        <v>621</v>
      </c>
      <c r="K320" s="3" t="s">
        <v>621</v>
      </c>
      <c r="L320" s="3" t="s">
        <v>622</v>
      </c>
      <c r="M320" s="3" t="s">
        <v>621</v>
      </c>
      <c r="N320" s="3" t="s">
        <v>621</v>
      </c>
      <c r="O320" s="3" t="s">
        <v>621</v>
      </c>
      <c r="P320" s="3" t="s">
        <v>621</v>
      </c>
      <c r="Q320" s="3" t="s">
        <v>621</v>
      </c>
      <c r="R320" s="3" t="s">
        <v>621</v>
      </c>
      <c r="S320" s="3" t="s">
        <v>621</v>
      </c>
      <c r="T320" s="3">
        <v>2.5209999999999999</v>
      </c>
      <c r="U320" s="3" t="s">
        <v>621</v>
      </c>
      <c r="V320" s="3" t="s">
        <v>621</v>
      </c>
      <c r="W320" s="3" t="s">
        <v>621</v>
      </c>
      <c r="X320" s="3" t="s">
        <v>621</v>
      </c>
      <c r="Y320" s="3" t="s">
        <v>621</v>
      </c>
      <c r="Z320" s="3" t="s">
        <v>621</v>
      </c>
      <c r="AA320" s="3" t="s">
        <v>621</v>
      </c>
      <c r="AB320" s="3" t="s">
        <v>621</v>
      </c>
      <c r="AC320" s="3" t="s">
        <v>621</v>
      </c>
      <c r="AD320" s="3" t="s">
        <v>621</v>
      </c>
      <c r="AE320" s="3" t="s">
        <v>621</v>
      </c>
      <c r="AF320" s="3" t="s">
        <v>622</v>
      </c>
      <c r="AG320" s="3" t="s">
        <v>621</v>
      </c>
      <c r="AH320" s="3" t="s">
        <v>621</v>
      </c>
      <c r="AI320" s="3" t="s">
        <v>621</v>
      </c>
      <c r="AM320" s="20">
        <f t="shared" si="12"/>
        <v>2.5339999999999998</v>
      </c>
      <c r="AN320" s="20">
        <f t="shared" si="13"/>
        <v>0</v>
      </c>
      <c r="AO320" s="21">
        <f t="shared" si="14"/>
        <v>0</v>
      </c>
      <c r="AP320" s="22" t="s">
        <v>1087</v>
      </c>
    </row>
    <row r="321" spans="1:42" ht="15" customHeight="1" x14ac:dyDescent="0.35">
      <c r="A321" s="3" t="s">
        <v>403</v>
      </c>
      <c r="B321" s="3" t="s">
        <v>414</v>
      </c>
      <c r="C321" s="3">
        <v>2013</v>
      </c>
      <c r="D321" s="3" t="s">
        <v>621</v>
      </c>
      <c r="E321" s="3">
        <v>7.5739999999999998</v>
      </c>
      <c r="F321" s="3" t="s">
        <v>621</v>
      </c>
      <c r="G321" s="3">
        <v>1.1719999999999999</v>
      </c>
      <c r="H321" s="3" t="s">
        <v>621</v>
      </c>
      <c r="I321" s="3" t="s">
        <v>621</v>
      </c>
      <c r="J321" s="3" t="s">
        <v>621</v>
      </c>
      <c r="K321" s="3" t="s">
        <v>621</v>
      </c>
      <c r="L321" s="3" t="s">
        <v>622</v>
      </c>
      <c r="M321" s="3" t="s">
        <v>621</v>
      </c>
      <c r="N321" s="3" t="s">
        <v>621</v>
      </c>
      <c r="O321" s="3" t="s">
        <v>621</v>
      </c>
      <c r="P321" s="3" t="s">
        <v>621</v>
      </c>
      <c r="Q321" s="3" t="s">
        <v>621</v>
      </c>
      <c r="R321" s="3" t="s">
        <v>621</v>
      </c>
      <c r="S321" s="3" t="s">
        <v>621</v>
      </c>
      <c r="T321" s="3">
        <v>6.4020000000000001</v>
      </c>
      <c r="U321" s="3" t="s">
        <v>621</v>
      </c>
      <c r="V321" s="3" t="s">
        <v>621</v>
      </c>
      <c r="W321" s="3" t="s">
        <v>621</v>
      </c>
      <c r="X321" s="3" t="s">
        <v>621</v>
      </c>
      <c r="Y321" s="3" t="s">
        <v>621</v>
      </c>
      <c r="Z321" s="3" t="s">
        <v>621</v>
      </c>
      <c r="AA321" s="3" t="s">
        <v>621</v>
      </c>
      <c r="AB321" s="3" t="s">
        <v>621</v>
      </c>
      <c r="AC321" s="3" t="s">
        <v>621</v>
      </c>
      <c r="AD321" s="3" t="s">
        <v>621</v>
      </c>
      <c r="AE321" s="3" t="s">
        <v>621</v>
      </c>
      <c r="AF321" s="3" t="s">
        <v>621</v>
      </c>
      <c r="AG321" s="3" t="s">
        <v>621</v>
      </c>
      <c r="AH321" s="3" t="s">
        <v>621</v>
      </c>
      <c r="AI321" s="3" t="s">
        <v>621</v>
      </c>
      <c r="AM321" s="20">
        <f t="shared" si="12"/>
        <v>7.5739999999999998</v>
      </c>
      <c r="AN321" s="20">
        <f t="shared" si="13"/>
        <v>0</v>
      </c>
      <c r="AO321" s="21">
        <f t="shared" si="14"/>
        <v>0</v>
      </c>
      <c r="AP321" s="22" t="s">
        <v>1087</v>
      </c>
    </row>
    <row r="322" spans="1:42" ht="15" customHeight="1" x14ac:dyDescent="0.35">
      <c r="A322" s="3" t="s">
        <v>403</v>
      </c>
      <c r="B322" s="3" t="s">
        <v>415</v>
      </c>
      <c r="C322" s="3">
        <v>2013</v>
      </c>
      <c r="D322" s="3" t="s">
        <v>621</v>
      </c>
      <c r="E322" s="3">
        <v>10.497999999999999</v>
      </c>
      <c r="F322" s="3" t="s">
        <v>621</v>
      </c>
      <c r="G322" s="3">
        <v>1.135</v>
      </c>
      <c r="H322" s="3" t="s">
        <v>621</v>
      </c>
      <c r="I322" s="3" t="s">
        <v>621</v>
      </c>
      <c r="J322" s="3" t="s">
        <v>621</v>
      </c>
      <c r="K322" s="3" t="s">
        <v>621</v>
      </c>
      <c r="L322" s="3" t="s">
        <v>622</v>
      </c>
      <c r="M322" s="3" t="s">
        <v>621</v>
      </c>
      <c r="N322" s="3" t="s">
        <v>621</v>
      </c>
      <c r="O322" s="3" t="s">
        <v>621</v>
      </c>
      <c r="P322" s="3" t="s">
        <v>621</v>
      </c>
      <c r="Q322" s="3" t="s">
        <v>621</v>
      </c>
      <c r="R322" s="3" t="s">
        <v>621</v>
      </c>
      <c r="S322" s="3" t="s">
        <v>621</v>
      </c>
      <c r="T322" s="3">
        <v>8.9350000000000005</v>
      </c>
      <c r="U322" s="3" t="s">
        <v>621</v>
      </c>
      <c r="V322" s="3" t="s">
        <v>621</v>
      </c>
      <c r="W322" s="3" t="s">
        <v>621</v>
      </c>
      <c r="X322" s="3" t="s">
        <v>621</v>
      </c>
      <c r="Y322" s="3" t="s">
        <v>621</v>
      </c>
      <c r="Z322" s="3" t="s">
        <v>621</v>
      </c>
      <c r="AA322" s="3" t="s">
        <v>621</v>
      </c>
      <c r="AB322" s="3" t="s">
        <v>621</v>
      </c>
      <c r="AC322" s="3" t="s">
        <v>621</v>
      </c>
      <c r="AD322" s="3" t="s">
        <v>621</v>
      </c>
      <c r="AE322" s="3" t="s">
        <v>621</v>
      </c>
      <c r="AF322" s="3" t="s">
        <v>622</v>
      </c>
      <c r="AG322" s="3" t="s">
        <v>621</v>
      </c>
      <c r="AH322" s="3">
        <v>0.42799999999999999</v>
      </c>
      <c r="AI322" s="3">
        <v>0.42799999999999999</v>
      </c>
      <c r="AM322" s="20">
        <f t="shared" si="12"/>
        <v>10.498000000000001</v>
      </c>
      <c r="AN322" s="20">
        <f t="shared" si="13"/>
        <v>0</v>
      </c>
      <c r="AO322" s="21">
        <f t="shared" si="14"/>
        <v>0</v>
      </c>
      <c r="AP322" s="22" t="s">
        <v>1087</v>
      </c>
    </row>
    <row r="323" spans="1:42" ht="15" customHeight="1" x14ac:dyDescent="0.35">
      <c r="A323" s="3" t="s">
        <v>403</v>
      </c>
      <c r="B323" s="3" t="s">
        <v>416</v>
      </c>
      <c r="C323" s="3">
        <v>2013</v>
      </c>
      <c r="D323" s="3" t="s">
        <v>621</v>
      </c>
      <c r="E323" s="3">
        <v>12.629</v>
      </c>
      <c r="F323" s="3" t="s">
        <v>621</v>
      </c>
      <c r="G323" s="3">
        <v>7.4999999999999997E-2</v>
      </c>
      <c r="H323" s="3" t="s">
        <v>621</v>
      </c>
      <c r="I323" s="3" t="s">
        <v>621</v>
      </c>
      <c r="J323" s="3" t="s">
        <v>621</v>
      </c>
      <c r="K323" s="3" t="s">
        <v>621</v>
      </c>
      <c r="L323" s="3" t="s">
        <v>622</v>
      </c>
      <c r="M323" s="3" t="s">
        <v>621</v>
      </c>
      <c r="N323" s="3" t="s">
        <v>621</v>
      </c>
      <c r="O323" s="3" t="s">
        <v>621</v>
      </c>
      <c r="P323" s="3" t="s">
        <v>621</v>
      </c>
      <c r="Q323" s="3" t="s">
        <v>621</v>
      </c>
      <c r="R323" s="3" t="s">
        <v>621</v>
      </c>
      <c r="S323" s="3" t="s">
        <v>621</v>
      </c>
      <c r="T323" s="3">
        <v>12.554</v>
      </c>
      <c r="U323" s="3" t="s">
        <v>621</v>
      </c>
      <c r="V323" s="3" t="s">
        <v>621</v>
      </c>
      <c r="W323" s="3" t="s">
        <v>621</v>
      </c>
      <c r="X323" s="3" t="s">
        <v>621</v>
      </c>
      <c r="Y323" s="3" t="s">
        <v>621</v>
      </c>
      <c r="Z323" s="3" t="s">
        <v>621</v>
      </c>
      <c r="AA323" s="3" t="s">
        <v>621</v>
      </c>
      <c r="AB323" s="3" t="s">
        <v>621</v>
      </c>
      <c r="AC323" s="3" t="s">
        <v>621</v>
      </c>
      <c r="AD323" s="3" t="s">
        <v>621</v>
      </c>
      <c r="AE323" s="3" t="s">
        <v>621</v>
      </c>
      <c r="AF323" s="3" t="s">
        <v>622</v>
      </c>
      <c r="AG323" s="3" t="s">
        <v>621</v>
      </c>
      <c r="AH323" s="3" t="s">
        <v>621</v>
      </c>
      <c r="AI323" s="3" t="s">
        <v>621</v>
      </c>
      <c r="AM323" s="20">
        <f t="shared" ref="AM323:AM386" si="15">SUMPRODUCT(F323:AE323)+IFERROR(AI323/1,0)</f>
        <v>12.629</v>
      </c>
      <c r="AN323" s="20">
        <f t="shared" ref="AN323:AN386" si="16">IFERROR(D323/1,0)</f>
        <v>0</v>
      </c>
      <c r="AO323" s="21">
        <f t="shared" ref="AO323:AO386" si="17">IFERROR(AN323/AM323,"")</f>
        <v>0</v>
      </c>
      <c r="AP323" s="22" t="s">
        <v>1087</v>
      </c>
    </row>
    <row r="324" spans="1:42" ht="15" customHeight="1" x14ac:dyDescent="0.35">
      <c r="A324" s="3" t="s">
        <v>403</v>
      </c>
      <c r="B324" s="3" t="s">
        <v>417</v>
      </c>
      <c r="C324" s="3">
        <v>2013</v>
      </c>
      <c r="D324" s="3">
        <v>47.143000000000001</v>
      </c>
      <c r="E324" s="3">
        <v>66.158000000000001</v>
      </c>
      <c r="F324" s="3" t="s">
        <v>621</v>
      </c>
      <c r="G324" s="3">
        <v>0.54500000000000004</v>
      </c>
      <c r="H324" s="3">
        <v>2.2959999999999998</v>
      </c>
      <c r="I324" s="3" t="s">
        <v>621</v>
      </c>
      <c r="J324" s="3" t="s">
        <v>621</v>
      </c>
      <c r="K324" s="3" t="s">
        <v>621</v>
      </c>
      <c r="L324" s="3" t="s">
        <v>622</v>
      </c>
      <c r="M324" s="3">
        <v>12.004</v>
      </c>
      <c r="N324" s="3">
        <v>18.585000000000001</v>
      </c>
      <c r="O324" s="3">
        <v>3.625</v>
      </c>
      <c r="P324" s="3">
        <v>7.2489999999999997</v>
      </c>
      <c r="Q324" s="3" t="s">
        <v>621</v>
      </c>
      <c r="R324" s="3">
        <v>8.5350000000000001</v>
      </c>
      <c r="S324" s="3" t="s">
        <v>621</v>
      </c>
      <c r="T324" s="3">
        <v>0.159</v>
      </c>
      <c r="U324" s="3" t="s">
        <v>621</v>
      </c>
      <c r="V324" s="3">
        <v>0.48499999999999999</v>
      </c>
      <c r="W324" s="3" t="s">
        <v>621</v>
      </c>
      <c r="X324" s="3" t="s">
        <v>621</v>
      </c>
      <c r="Y324" s="3" t="s">
        <v>621</v>
      </c>
      <c r="Z324" s="3" t="s">
        <v>621</v>
      </c>
      <c r="AA324" s="3">
        <v>12.675000000000001</v>
      </c>
      <c r="AB324" s="3" t="s">
        <v>621</v>
      </c>
      <c r="AC324" s="3" t="s">
        <v>621</v>
      </c>
      <c r="AD324" s="3" t="s">
        <v>621</v>
      </c>
      <c r="AE324" s="3" t="s">
        <v>621</v>
      </c>
      <c r="AF324" s="3" t="s">
        <v>622</v>
      </c>
      <c r="AG324" s="3" t="s">
        <v>621</v>
      </c>
      <c r="AH324" s="3" t="s">
        <v>621</v>
      </c>
      <c r="AI324" s="3" t="s">
        <v>621</v>
      </c>
      <c r="AM324" s="20">
        <f t="shared" si="15"/>
        <v>66.158000000000001</v>
      </c>
      <c r="AN324" s="20">
        <f t="shared" si="16"/>
        <v>47.143000000000001</v>
      </c>
      <c r="AO324" s="21">
        <f t="shared" si="17"/>
        <v>0.71258200066507449</v>
      </c>
    </row>
    <row r="325" spans="1:42" ht="15" customHeight="1" x14ac:dyDescent="0.35">
      <c r="A325" s="3" t="s">
        <v>403</v>
      </c>
      <c r="B325" s="3" t="s">
        <v>418</v>
      </c>
      <c r="C325" s="3">
        <v>2013</v>
      </c>
      <c r="D325" s="3" t="s">
        <v>621</v>
      </c>
      <c r="E325" s="3">
        <v>39.253999999999998</v>
      </c>
      <c r="F325" s="3" t="s">
        <v>621</v>
      </c>
      <c r="G325" s="3">
        <v>0.64300000000000002</v>
      </c>
      <c r="H325" s="3" t="s">
        <v>621</v>
      </c>
      <c r="I325" s="3" t="s">
        <v>621</v>
      </c>
      <c r="J325" s="3" t="s">
        <v>621</v>
      </c>
      <c r="K325" s="3" t="s">
        <v>621</v>
      </c>
      <c r="L325" s="3" t="s">
        <v>622</v>
      </c>
      <c r="M325" s="3" t="s">
        <v>621</v>
      </c>
      <c r="N325" s="3" t="s">
        <v>621</v>
      </c>
      <c r="O325" s="3">
        <v>23.8</v>
      </c>
      <c r="P325" s="3" t="s">
        <v>621</v>
      </c>
      <c r="Q325" s="3" t="s">
        <v>621</v>
      </c>
      <c r="R325" s="3" t="s">
        <v>621</v>
      </c>
      <c r="S325" s="3" t="s">
        <v>621</v>
      </c>
      <c r="T325" s="3">
        <v>8.9030000000000005</v>
      </c>
      <c r="U325" s="3" t="s">
        <v>621</v>
      </c>
      <c r="V325" s="3" t="s">
        <v>621</v>
      </c>
      <c r="W325" s="3" t="s">
        <v>621</v>
      </c>
      <c r="X325" s="3" t="s">
        <v>621</v>
      </c>
      <c r="Y325" s="3" t="s">
        <v>621</v>
      </c>
      <c r="Z325" s="3" t="s">
        <v>621</v>
      </c>
      <c r="AA325" s="3">
        <v>5.9080000000000004</v>
      </c>
      <c r="AB325" s="3" t="s">
        <v>621</v>
      </c>
      <c r="AC325" s="3" t="s">
        <v>621</v>
      </c>
      <c r="AD325" s="3" t="s">
        <v>621</v>
      </c>
      <c r="AE325" s="3" t="s">
        <v>621</v>
      </c>
      <c r="AF325" s="3" t="s">
        <v>622</v>
      </c>
      <c r="AG325" s="3" t="s">
        <v>621</v>
      </c>
      <c r="AH325" s="3" t="s">
        <v>621</v>
      </c>
      <c r="AI325" s="3" t="s">
        <v>621</v>
      </c>
      <c r="AM325" s="20">
        <f t="shared" si="15"/>
        <v>39.254000000000005</v>
      </c>
      <c r="AN325" s="20">
        <f t="shared" si="16"/>
        <v>0</v>
      </c>
      <c r="AO325" s="21">
        <f t="shared" si="17"/>
        <v>0</v>
      </c>
      <c r="AP325" s="22" t="s">
        <v>1087</v>
      </c>
    </row>
    <row r="326" spans="1:42" ht="15" customHeight="1" x14ac:dyDescent="0.35">
      <c r="A326" s="3" t="s">
        <v>403</v>
      </c>
      <c r="B326" s="3" t="s">
        <v>419</v>
      </c>
      <c r="C326" s="3">
        <v>2013</v>
      </c>
      <c r="D326" s="3" t="s">
        <v>621</v>
      </c>
      <c r="E326" s="3" t="s">
        <v>621</v>
      </c>
      <c r="F326" s="3" t="s">
        <v>621</v>
      </c>
      <c r="G326" s="3" t="s">
        <v>621</v>
      </c>
      <c r="H326" s="3" t="s">
        <v>621</v>
      </c>
      <c r="I326" s="3" t="s">
        <v>621</v>
      </c>
      <c r="J326" s="3" t="s">
        <v>621</v>
      </c>
      <c r="K326" s="3" t="s">
        <v>621</v>
      </c>
      <c r="L326" s="3" t="s">
        <v>622</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622</v>
      </c>
      <c r="AG326" s="3" t="s">
        <v>621</v>
      </c>
      <c r="AH326" s="3" t="s">
        <v>621</v>
      </c>
      <c r="AI326" s="3" t="s">
        <v>621</v>
      </c>
      <c r="AM326" s="20">
        <f t="shared" si="15"/>
        <v>0</v>
      </c>
      <c r="AN326" s="20">
        <f t="shared" si="16"/>
        <v>0</v>
      </c>
      <c r="AO326" s="21" t="str">
        <f t="shared" si="17"/>
        <v/>
      </c>
    </row>
    <row r="327" spans="1:42" ht="15" customHeight="1" x14ac:dyDescent="0.35">
      <c r="A327" s="3" t="s">
        <v>403</v>
      </c>
      <c r="B327" s="3" t="s">
        <v>420</v>
      </c>
      <c r="C327" s="3">
        <v>2013</v>
      </c>
      <c r="D327" s="3" t="s">
        <v>621</v>
      </c>
      <c r="E327" s="3">
        <v>20.510999999999999</v>
      </c>
      <c r="F327" s="3" t="s">
        <v>621</v>
      </c>
      <c r="G327" s="3">
        <v>0.50700000000000001</v>
      </c>
      <c r="H327" s="3" t="s">
        <v>621</v>
      </c>
      <c r="I327" s="3" t="s">
        <v>621</v>
      </c>
      <c r="J327" s="3" t="s">
        <v>621</v>
      </c>
      <c r="K327" s="3" t="s">
        <v>621</v>
      </c>
      <c r="L327" s="3" t="s">
        <v>622</v>
      </c>
      <c r="M327" s="3" t="s">
        <v>621</v>
      </c>
      <c r="N327" s="3" t="s">
        <v>621</v>
      </c>
      <c r="O327" s="3" t="s">
        <v>621</v>
      </c>
      <c r="P327" s="3" t="s">
        <v>621</v>
      </c>
      <c r="Q327" s="3" t="s">
        <v>621</v>
      </c>
      <c r="R327" s="3" t="s">
        <v>621</v>
      </c>
      <c r="S327" s="3" t="s">
        <v>621</v>
      </c>
      <c r="T327" s="3">
        <v>20.004000000000001</v>
      </c>
      <c r="U327" s="3" t="s">
        <v>621</v>
      </c>
      <c r="V327" s="3" t="s">
        <v>621</v>
      </c>
      <c r="W327" s="3" t="s">
        <v>621</v>
      </c>
      <c r="X327" s="3" t="s">
        <v>621</v>
      </c>
      <c r="Y327" s="3" t="s">
        <v>621</v>
      </c>
      <c r="Z327" s="3" t="s">
        <v>621</v>
      </c>
      <c r="AA327" s="3" t="s">
        <v>621</v>
      </c>
      <c r="AB327" s="3" t="s">
        <v>621</v>
      </c>
      <c r="AC327" s="3" t="s">
        <v>621</v>
      </c>
      <c r="AD327" s="3" t="s">
        <v>621</v>
      </c>
      <c r="AE327" s="3" t="s">
        <v>621</v>
      </c>
      <c r="AF327" s="3" t="s">
        <v>622</v>
      </c>
      <c r="AG327" s="3" t="s">
        <v>621</v>
      </c>
      <c r="AH327" s="3" t="s">
        <v>621</v>
      </c>
      <c r="AI327" s="3" t="s">
        <v>621</v>
      </c>
      <c r="AM327" s="20">
        <f t="shared" si="15"/>
        <v>20.511000000000003</v>
      </c>
      <c r="AN327" s="20">
        <f t="shared" si="16"/>
        <v>0</v>
      </c>
      <c r="AO327" s="21">
        <f t="shared" si="17"/>
        <v>0</v>
      </c>
      <c r="AP327" s="22" t="s">
        <v>1087</v>
      </c>
    </row>
    <row r="328" spans="1:42" ht="15" customHeight="1" x14ac:dyDescent="0.35">
      <c r="A328" s="3" t="s">
        <v>403</v>
      </c>
      <c r="B328" s="3" t="s">
        <v>421</v>
      </c>
      <c r="C328" s="3">
        <v>2013</v>
      </c>
      <c r="D328" s="3" t="s">
        <v>621</v>
      </c>
      <c r="E328" s="3">
        <v>3.4569999999999999</v>
      </c>
      <c r="F328" s="3" t="s">
        <v>621</v>
      </c>
      <c r="G328" s="3">
        <v>8.0000000000000002E-3</v>
      </c>
      <c r="H328" s="3" t="s">
        <v>621</v>
      </c>
      <c r="I328" s="3" t="s">
        <v>621</v>
      </c>
      <c r="J328" s="3" t="s">
        <v>621</v>
      </c>
      <c r="K328" s="3" t="s">
        <v>621</v>
      </c>
      <c r="L328" s="3" t="s">
        <v>622</v>
      </c>
      <c r="M328" s="3" t="s">
        <v>621</v>
      </c>
      <c r="N328" s="3" t="s">
        <v>621</v>
      </c>
      <c r="O328" s="3" t="s">
        <v>621</v>
      </c>
      <c r="P328" s="3" t="s">
        <v>621</v>
      </c>
      <c r="Q328" s="3" t="s">
        <v>621</v>
      </c>
      <c r="R328" s="3" t="s">
        <v>621</v>
      </c>
      <c r="S328" s="3" t="s">
        <v>621</v>
      </c>
      <c r="T328" s="3">
        <v>3.4489999999999998</v>
      </c>
      <c r="U328" s="3" t="s">
        <v>621</v>
      </c>
      <c r="V328" s="3" t="s">
        <v>621</v>
      </c>
      <c r="W328" s="3" t="s">
        <v>621</v>
      </c>
      <c r="X328" s="3" t="s">
        <v>621</v>
      </c>
      <c r="Y328" s="3" t="s">
        <v>621</v>
      </c>
      <c r="Z328" s="3" t="s">
        <v>621</v>
      </c>
      <c r="AA328" s="3" t="s">
        <v>621</v>
      </c>
      <c r="AB328" s="3" t="s">
        <v>621</v>
      </c>
      <c r="AC328" s="3" t="s">
        <v>621</v>
      </c>
      <c r="AD328" s="3" t="s">
        <v>621</v>
      </c>
      <c r="AE328" s="3" t="s">
        <v>621</v>
      </c>
      <c r="AF328" s="3" t="s">
        <v>622</v>
      </c>
      <c r="AG328" s="3" t="s">
        <v>621</v>
      </c>
      <c r="AH328" s="3" t="s">
        <v>621</v>
      </c>
      <c r="AI328" s="3" t="s">
        <v>621</v>
      </c>
      <c r="AM328" s="20">
        <f t="shared" si="15"/>
        <v>3.4569999999999999</v>
      </c>
      <c r="AN328" s="20">
        <f t="shared" si="16"/>
        <v>0</v>
      </c>
      <c r="AO328" s="21">
        <f t="shared" si="17"/>
        <v>0</v>
      </c>
      <c r="AP328" s="22" t="s">
        <v>1087</v>
      </c>
    </row>
    <row r="329" spans="1:42" ht="15" customHeight="1" x14ac:dyDescent="0.35">
      <c r="A329" s="3" t="s">
        <v>422</v>
      </c>
      <c r="B329" s="3" t="s">
        <v>423</v>
      </c>
      <c r="C329" s="3">
        <v>2013</v>
      </c>
      <c r="D329" s="3">
        <v>10.6</v>
      </c>
      <c r="E329" s="3">
        <v>12.27</v>
      </c>
      <c r="F329" s="3" t="s">
        <v>621</v>
      </c>
      <c r="G329" s="3">
        <v>0.37</v>
      </c>
      <c r="H329" s="3" t="s">
        <v>621</v>
      </c>
      <c r="I329" s="3" t="s">
        <v>621</v>
      </c>
      <c r="J329" s="3" t="s">
        <v>621</v>
      </c>
      <c r="K329" s="3" t="s">
        <v>621</v>
      </c>
      <c r="L329" s="3" t="s">
        <v>622</v>
      </c>
      <c r="M329" s="3" t="s">
        <v>621</v>
      </c>
      <c r="N329" s="3" t="s">
        <v>621</v>
      </c>
      <c r="O329" s="3" t="s">
        <v>621</v>
      </c>
      <c r="P329" s="3" t="s">
        <v>621</v>
      </c>
      <c r="Q329" s="3" t="s">
        <v>621</v>
      </c>
      <c r="R329" s="3" t="s">
        <v>621</v>
      </c>
      <c r="S329" s="3" t="s">
        <v>621</v>
      </c>
      <c r="T329" s="3" t="s">
        <v>621</v>
      </c>
      <c r="U329" s="3">
        <v>11.9</v>
      </c>
      <c r="V329" s="3" t="s">
        <v>621</v>
      </c>
      <c r="W329" s="3" t="s">
        <v>621</v>
      </c>
      <c r="X329" s="3" t="s">
        <v>621</v>
      </c>
      <c r="Y329" s="3" t="s">
        <v>621</v>
      </c>
      <c r="Z329" s="3" t="s">
        <v>621</v>
      </c>
      <c r="AA329" s="3" t="s">
        <v>621</v>
      </c>
      <c r="AB329" s="3" t="s">
        <v>621</v>
      </c>
      <c r="AC329" s="3" t="s">
        <v>621</v>
      </c>
      <c r="AD329" s="3" t="s">
        <v>621</v>
      </c>
      <c r="AE329" s="3" t="s">
        <v>621</v>
      </c>
      <c r="AF329" s="3" t="s">
        <v>621</v>
      </c>
      <c r="AG329" s="3" t="s">
        <v>621</v>
      </c>
      <c r="AH329" s="3" t="s">
        <v>621</v>
      </c>
      <c r="AI329" s="3" t="s">
        <v>621</v>
      </c>
      <c r="AM329" s="20">
        <f t="shared" si="15"/>
        <v>12.27</v>
      </c>
      <c r="AN329" s="20">
        <f t="shared" si="16"/>
        <v>10.6</v>
      </c>
      <c r="AO329" s="21">
        <f t="shared" si="17"/>
        <v>0.86389568052159738</v>
      </c>
    </row>
    <row r="330" spans="1:42" ht="15" customHeight="1" x14ac:dyDescent="0.35">
      <c r="A330" s="3" t="s">
        <v>422</v>
      </c>
      <c r="B330" s="3" t="s">
        <v>424</v>
      </c>
      <c r="C330" s="3">
        <v>2013</v>
      </c>
      <c r="D330" s="3">
        <v>236.6</v>
      </c>
      <c r="E330" s="3">
        <v>233.9</v>
      </c>
      <c r="F330" s="3" t="s">
        <v>621</v>
      </c>
      <c r="G330" s="3">
        <v>4.8</v>
      </c>
      <c r="H330" s="3">
        <v>47.7</v>
      </c>
      <c r="I330" s="3" t="s">
        <v>621</v>
      </c>
      <c r="J330" s="3" t="s">
        <v>621</v>
      </c>
      <c r="K330" s="3" t="s">
        <v>621</v>
      </c>
      <c r="L330" s="3" t="s">
        <v>661</v>
      </c>
      <c r="M330" s="3">
        <v>189.7</v>
      </c>
      <c r="N330" s="3" t="s">
        <v>621</v>
      </c>
      <c r="O330" s="3" t="s">
        <v>621</v>
      </c>
      <c r="P330" s="3" t="s">
        <v>621</v>
      </c>
      <c r="Q330" s="3" t="s">
        <v>621</v>
      </c>
      <c r="R330" s="3" t="s">
        <v>621</v>
      </c>
      <c r="S330" s="3" t="s">
        <v>14</v>
      </c>
      <c r="T330" s="3" t="s">
        <v>621</v>
      </c>
      <c r="U330" s="3" t="s">
        <v>621</v>
      </c>
      <c r="V330" s="3" t="s">
        <v>621</v>
      </c>
      <c r="W330" s="3" t="s">
        <v>621</v>
      </c>
      <c r="X330" s="3" t="s">
        <v>621</v>
      </c>
      <c r="Y330" s="3">
        <v>2</v>
      </c>
      <c r="Z330" s="3" t="s">
        <v>621</v>
      </c>
      <c r="AA330" s="3" t="s">
        <v>621</v>
      </c>
      <c r="AB330" s="3" t="s">
        <v>621</v>
      </c>
      <c r="AC330" s="3" t="s">
        <v>621</v>
      </c>
      <c r="AD330" s="3">
        <v>32.9</v>
      </c>
      <c r="AE330" s="3" t="s">
        <v>621</v>
      </c>
      <c r="AF330" s="3" t="s">
        <v>621</v>
      </c>
      <c r="AG330" s="3" t="s">
        <v>621</v>
      </c>
      <c r="AH330" s="3" t="s">
        <v>621</v>
      </c>
      <c r="AI330" s="3" t="s">
        <v>621</v>
      </c>
      <c r="AM330" s="20">
        <f t="shared" si="15"/>
        <v>277.09999999999997</v>
      </c>
      <c r="AN330" s="20">
        <f t="shared" si="16"/>
        <v>236.6</v>
      </c>
      <c r="AO330" s="21">
        <f t="shared" si="17"/>
        <v>0.85384337784193443</v>
      </c>
    </row>
    <row r="331" spans="1:42" ht="15" customHeight="1" x14ac:dyDescent="0.35">
      <c r="A331" s="3" t="s">
        <v>422</v>
      </c>
      <c r="B331" s="3" t="s">
        <v>425</v>
      </c>
      <c r="C331" s="3">
        <v>2013</v>
      </c>
      <c r="D331" s="3">
        <v>4.3319999999999999</v>
      </c>
      <c r="E331" s="3">
        <v>5.9249999999999998</v>
      </c>
      <c r="F331" s="3" t="s">
        <v>621</v>
      </c>
      <c r="G331" s="3">
        <v>0.25700000000000001</v>
      </c>
      <c r="H331" s="3" t="s">
        <v>621</v>
      </c>
      <c r="I331" s="3" t="s">
        <v>621</v>
      </c>
      <c r="J331" s="3" t="s">
        <v>621</v>
      </c>
      <c r="K331" s="3" t="s">
        <v>621</v>
      </c>
      <c r="L331" s="3" t="s">
        <v>622</v>
      </c>
      <c r="M331" s="3" t="s">
        <v>621</v>
      </c>
      <c r="N331" s="3" t="s">
        <v>621</v>
      </c>
      <c r="O331" s="3" t="s">
        <v>621</v>
      </c>
      <c r="P331" s="3" t="s">
        <v>621</v>
      </c>
      <c r="Q331" s="3" t="s">
        <v>621</v>
      </c>
      <c r="R331" s="3" t="s">
        <v>621</v>
      </c>
      <c r="S331" s="3" t="s">
        <v>621</v>
      </c>
      <c r="T331" s="3">
        <v>5.6680000000000001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H331" s="3" t="s">
        <v>621</v>
      </c>
      <c r="AI331" s="3" t="s">
        <v>621</v>
      </c>
      <c r="AM331" s="20">
        <f t="shared" si="15"/>
        <v>5.9249999999999998</v>
      </c>
      <c r="AN331" s="20">
        <f t="shared" si="16"/>
        <v>4.3319999999999999</v>
      </c>
      <c r="AO331" s="21">
        <f t="shared" si="17"/>
        <v>0.73113924050632906</v>
      </c>
    </row>
    <row r="332" spans="1:42" ht="15" customHeight="1" x14ac:dyDescent="0.35">
      <c r="A332" s="3" t="s">
        <v>422</v>
      </c>
      <c r="B332" s="3" t="s">
        <v>426</v>
      </c>
      <c r="C332" s="3">
        <v>2013</v>
      </c>
      <c r="D332" s="3">
        <v>2.1440000000000001</v>
      </c>
      <c r="E332" s="3">
        <v>2.2389000000000001</v>
      </c>
      <c r="F332" s="3" t="s">
        <v>621</v>
      </c>
      <c r="G332" s="3">
        <v>6.8999999999999999E-3</v>
      </c>
      <c r="H332" s="3" t="s">
        <v>621</v>
      </c>
      <c r="I332" s="3" t="s">
        <v>621</v>
      </c>
      <c r="J332" s="3" t="s">
        <v>621</v>
      </c>
      <c r="K332" s="3" t="s">
        <v>621</v>
      </c>
      <c r="L332" s="3" t="s">
        <v>622</v>
      </c>
      <c r="M332" s="3" t="s">
        <v>621</v>
      </c>
      <c r="N332" s="3" t="s">
        <v>621</v>
      </c>
      <c r="O332" s="3" t="s">
        <v>621</v>
      </c>
      <c r="P332" s="3" t="s">
        <v>621</v>
      </c>
      <c r="Q332" s="3" t="s">
        <v>621</v>
      </c>
      <c r="R332" s="3" t="s">
        <v>621</v>
      </c>
      <c r="S332" s="3" t="s">
        <v>621</v>
      </c>
      <c r="T332" s="3">
        <v>2.2320000000000002</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H332" s="3" t="s">
        <v>621</v>
      </c>
      <c r="AI332" s="3" t="s">
        <v>621</v>
      </c>
      <c r="AM332" s="20">
        <f t="shared" si="15"/>
        <v>2.2389000000000001</v>
      </c>
      <c r="AN332" s="20">
        <f t="shared" si="16"/>
        <v>2.1440000000000001</v>
      </c>
      <c r="AO332" s="21">
        <f t="shared" si="17"/>
        <v>0.95761311358256285</v>
      </c>
    </row>
    <row r="333" spans="1:42" ht="15" customHeight="1" x14ac:dyDescent="0.35">
      <c r="A333" s="3" t="s">
        <v>422</v>
      </c>
      <c r="B333" s="3" t="s">
        <v>427</v>
      </c>
      <c r="C333" s="3">
        <v>2013</v>
      </c>
      <c r="D333" s="3">
        <v>3.5619999999999998</v>
      </c>
      <c r="E333" s="3">
        <v>3.766</v>
      </c>
      <c r="F333" s="3" t="s">
        <v>621</v>
      </c>
      <c r="G333" s="3">
        <v>3.9E-2</v>
      </c>
      <c r="H333" s="3" t="s">
        <v>621</v>
      </c>
      <c r="I333" s="3" t="s">
        <v>621</v>
      </c>
      <c r="J333" s="3" t="s">
        <v>621</v>
      </c>
      <c r="K333" s="3" t="s">
        <v>621</v>
      </c>
      <c r="L333" s="3" t="s">
        <v>622</v>
      </c>
      <c r="M333" s="3" t="s">
        <v>621</v>
      </c>
      <c r="N333" s="3" t="s">
        <v>621</v>
      </c>
      <c r="O333" s="3" t="s">
        <v>621</v>
      </c>
      <c r="P333" s="3" t="s">
        <v>621</v>
      </c>
      <c r="Q333" s="3" t="s">
        <v>621</v>
      </c>
      <c r="R333" s="3" t="s">
        <v>621</v>
      </c>
      <c r="S333" s="3" t="s">
        <v>621</v>
      </c>
      <c r="T333" s="3">
        <v>3.7269999999999999</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H333" s="3" t="s">
        <v>621</v>
      </c>
      <c r="AI333" s="3" t="s">
        <v>621</v>
      </c>
      <c r="AM333" s="20">
        <f t="shared" si="15"/>
        <v>3.766</v>
      </c>
      <c r="AN333" s="20">
        <f t="shared" si="16"/>
        <v>3.5619999999999998</v>
      </c>
      <c r="AO333" s="21">
        <f t="shared" si="17"/>
        <v>0.94583112055231011</v>
      </c>
    </row>
    <row r="334" spans="1:42" ht="15" customHeight="1" x14ac:dyDescent="0.3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H334" s="3" t="s">
        <v>622</v>
      </c>
      <c r="AI334" s="3" t="s">
        <v>622</v>
      </c>
      <c r="AM334" s="20">
        <f t="shared" si="15"/>
        <v>0</v>
      </c>
      <c r="AN334" s="20">
        <f t="shared" si="16"/>
        <v>0</v>
      </c>
      <c r="AO334" s="21" t="str">
        <f t="shared" si="17"/>
        <v/>
      </c>
    </row>
    <row r="335" spans="1:42" ht="15" customHeight="1" x14ac:dyDescent="0.3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H335" s="3" t="s">
        <v>622</v>
      </c>
      <c r="AI335" s="3" t="s">
        <v>622</v>
      </c>
      <c r="AM335" s="20">
        <f t="shared" si="15"/>
        <v>0</v>
      </c>
      <c r="AN335" s="20">
        <f t="shared" si="16"/>
        <v>0</v>
      </c>
      <c r="AO335" s="21" t="str">
        <f t="shared" si="17"/>
        <v/>
      </c>
    </row>
    <row r="336" spans="1:42" ht="15" customHeight="1" x14ac:dyDescent="0.35">
      <c r="A336" s="3" t="s">
        <v>431</v>
      </c>
      <c r="B336" s="3" t="s">
        <v>432</v>
      </c>
      <c r="C336" s="3">
        <v>2013</v>
      </c>
      <c r="D336" s="3" t="s">
        <v>621</v>
      </c>
      <c r="E336" s="3" t="s">
        <v>621</v>
      </c>
      <c r="F336" s="3" t="s">
        <v>621</v>
      </c>
      <c r="G336" s="3" t="s">
        <v>621</v>
      </c>
      <c r="H336" s="3" t="s">
        <v>621</v>
      </c>
      <c r="I336" s="3" t="s">
        <v>621</v>
      </c>
      <c r="J336" s="3" t="s">
        <v>621</v>
      </c>
      <c r="K336" s="3" t="s">
        <v>621</v>
      </c>
      <c r="L336" s="3" t="s">
        <v>622</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H336" s="3" t="s">
        <v>621</v>
      </c>
      <c r="AI336" s="3" t="s">
        <v>621</v>
      </c>
      <c r="AM336" s="20">
        <f t="shared" si="15"/>
        <v>0</v>
      </c>
      <c r="AN336" s="20">
        <f t="shared" si="16"/>
        <v>0</v>
      </c>
      <c r="AO336" s="21" t="str">
        <f t="shared" si="17"/>
        <v/>
      </c>
    </row>
    <row r="337" spans="1:42" ht="15" customHeight="1" x14ac:dyDescent="0.35">
      <c r="A337" s="3" t="s">
        <v>433</v>
      </c>
      <c r="B337" s="3" t="s">
        <v>434</v>
      </c>
      <c r="C337" s="3">
        <v>2013</v>
      </c>
      <c r="D337" s="3">
        <v>38.045000000000002</v>
      </c>
      <c r="E337" s="3">
        <v>49.1</v>
      </c>
      <c r="F337" s="3">
        <v>0</v>
      </c>
      <c r="G337" s="3">
        <v>2.5</v>
      </c>
      <c r="H337" s="3">
        <v>0</v>
      </c>
      <c r="I337" s="3">
        <v>0</v>
      </c>
      <c r="J337" s="3">
        <v>0</v>
      </c>
      <c r="K337" s="3">
        <v>0</v>
      </c>
      <c r="L337" s="3" t="s">
        <v>622</v>
      </c>
      <c r="M337" s="3" t="s">
        <v>621</v>
      </c>
      <c r="N337" s="3" t="s">
        <v>621</v>
      </c>
      <c r="O337" s="3" t="s">
        <v>621</v>
      </c>
      <c r="P337" s="3" t="s">
        <v>621</v>
      </c>
      <c r="Q337" s="3" t="s">
        <v>621</v>
      </c>
      <c r="R337" s="3" t="s">
        <v>621</v>
      </c>
      <c r="S337" s="3" t="s">
        <v>621</v>
      </c>
      <c r="T337" s="3" t="s">
        <v>621</v>
      </c>
      <c r="U337" s="3" t="s">
        <v>621</v>
      </c>
      <c r="V337" s="3" t="s">
        <v>621</v>
      </c>
      <c r="W337" s="3">
        <v>46.6</v>
      </c>
      <c r="X337" s="3" t="s">
        <v>621</v>
      </c>
      <c r="Y337" s="3" t="s">
        <v>621</v>
      </c>
      <c r="Z337" s="3" t="s">
        <v>621</v>
      </c>
      <c r="AA337" s="3" t="s">
        <v>621</v>
      </c>
      <c r="AB337" s="3" t="s">
        <v>621</v>
      </c>
      <c r="AC337" s="3" t="s">
        <v>621</v>
      </c>
      <c r="AD337" s="3" t="s">
        <v>621</v>
      </c>
      <c r="AE337" s="3" t="s">
        <v>621</v>
      </c>
      <c r="AF337" s="3" t="s">
        <v>622</v>
      </c>
      <c r="AG337" s="3" t="s">
        <v>621</v>
      </c>
      <c r="AH337" s="3" t="s">
        <v>621</v>
      </c>
      <c r="AI337" s="3">
        <v>0.4</v>
      </c>
      <c r="AM337" s="20">
        <f t="shared" si="15"/>
        <v>49.5</v>
      </c>
      <c r="AN337" s="20">
        <f t="shared" si="16"/>
        <v>38.045000000000002</v>
      </c>
      <c r="AO337" s="21">
        <f t="shared" si="17"/>
        <v>0.76858585858585859</v>
      </c>
    </row>
    <row r="338" spans="1:42" ht="15" customHeight="1" x14ac:dyDescent="0.35">
      <c r="A338" s="3" t="s">
        <v>435</v>
      </c>
      <c r="B338" s="3" t="s">
        <v>436</v>
      </c>
      <c r="C338" s="3">
        <v>2013</v>
      </c>
      <c r="D338" s="3">
        <v>111.75</v>
      </c>
      <c r="E338" s="3">
        <v>128</v>
      </c>
      <c r="F338" s="3">
        <v>0</v>
      </c>
      <c r="G338" s="3">
        <v>0.3</v>
      </c>
      <c r="H338" s="3">
        <v>0</v>
      </c>
      <c r="I338" s="3">
        <v>0</v>
      </c>
      <c r="J338" s="3">
        <v>0</v>
      </c>
      <c r="K338" s="3">
        <v>0</v>
      </c>
      <c r="L338" s="3" t="s">
        <v>621</v>
      </c>
      <c r="M338" s="3">
        <v>25.83</v>
      </c>
      <c r="N338" s="3">
        <v>11.9</v>
      </c>
      <c r="O338" s="3">
        <v>52.74</v>
      </c>
      <c r="P338" s="3">
        <v>3.43</v>
      </c>
      <c r="Q338" s="3">
        <v>0</v>
      </c>
      <c r="R338" s="3">
        <v>0</v>
      </c>
      <c r="S338" s="3" t="s">
        <v>14</v>
      </c>
      <c r="T338" s="3">
        <v>0</v>
      </c>
      <c r="U338" s="3">
        <v>0</v>
      </c>
      <c r="V338" s="3">
        <v>0</v>
      </c>
      <c r="W338" s="3">
        <v>0</v>
      </c>
      <c r="X338" s="3">
        <v>0</v>
      </c>
      <c r="Y338" s="3">
        <v>11.14</v>
      </c>
      <c r="Z338" s="3">
        <v>0</v>
      </c>
      <c r="AA338" s="3">
        <v>0</v>
      </c>
      <c r="AB338" s="3">
        <v>0</v>
      </c>
      <c r="AC338" s="3">
        <v>0</v>
      </c>
      <c r="AD338" s="3">
        <v>20.6</v>
      </c>
      <c r="AE338" s="3">
        <v>2.06</v>
      </c>
      <c r="AF338" s="3" t="s">
        <v>964</v>
      </c>
      <c r="AG338" s="3">
        <v>0.9</v>
      </c>
      <c r="AH338" s="3">
        <v>0</v>
      </c>
      <c r="AI338" s="3">
        <v>0</v>
      </c>
      <c r="AM338" s="20">
        <f t="shared" si="15"/>
        <v>128.00000000000003</v>
      </c>
      <c r="AN338" s="20">
        <f t="shared" si="16"/>
        <v>111.75</v>
      </c>
      <c r="AO338" s="21">
        <f t="shared" si="17"/>
        <v>0.87304687499999978</v>
      </c>
    </row>
    <row r="339" spans="1:42" ht="15" customHeight="1" x14ac:dyDescent="0.35">
      <c r="A339" s="3" t="s">
        <v>435</v>
      </c>
      <c r="B339" s="3" t="s">
        <v>437</v>
      </c>
      <c r="C339" s="3">
        <v>2013</v>
      </c>
      <c r="D339" s="3">
        <v>22.73</v>
      </c>
      <c r="E339" s="3">
        <v>26.7</v>
      </c>
      <c r="F339" s="3">
        <v>0</v>
      </c>
      <c r="G339" s="3">
        <v>0.06</v>
      </c>
      <c r="H339" s="3">
        <v>0</v>
      </c>
      <c r="I339" s="3">
        <v>0</v>
      </c>
      <c r="J339" s="3">
        <v>0</v>
      </c>
      <c r="K339" s="3">
        <v>0</v>
      </c>
      <c r="L339" s="3" t="s">
        <v>621</v>
      </c>
      <c r="M339" s="3">
        <v>7.64</v>
      </c>
      <c r="N339" s="3">
        <v>8.73</v>
      </c>
      <c r="O339" s="3">
        <v>5.46</v>
      </c>
      <c r="P339" s="3">
        <v>0</v>
      </c>
      <c r="Q339" s="3">
        <v>0</v>
      </c>
      <c r="R339" s="3">
        <v>0</v>
      </c>
      <c r="S339" s="3" t="s">
        <v>14</v>
      </c>
      <c r="T339" s="3">
        <v>0</v>
      </c>
      <c r="U339" s="3">
        <v>0</v>
      </c>
      <c r="V339" s="3">
        <v>0</v>
      </c>
      <c r="W339" s="3">
        <v>0</v>
      </c>
      <c r="X339" s="3">
        <v>0</v>
      </c>
      <c r="Y339" s="3">
        <v>0.36</v>
      </c>
      <c r="Z339" s="3">
        <v>0</v>
      </c>
      <c r="AA339" s="3">
        <v>0</v>
      </c>
      <c r="AB339" s="3">
        <v>0</v>
      </c>
      <c r="AC339" s="3">
        <v>0</v>
      </c>
      <c r="AD339" s="3">
        <v>4.45</v>
      </c>
      <c r="AE339" s="3">
        <v>0</v>
      </c>
      <c r="AF339" s="3" t="s">
        <v>622</v>
      </c>
      <c r="AG339" s="3">
        <v>0</v>
      </c>
      <c r="AH339" s="3">
        <v>0</v>
      </c>
      <c r="AI339" s="3">
        <v>0</v>
      </c>
      <c r="AM339" s="20">
        <f t="shared" si="15"/>
        <v>26.7</v>
      </c>
      <c r="AN339" s="20">
        <f t="shared" si="16"/>
        <v>22.73</v>
      </c>
      <c r="AO339" s="21">
        <f t="shared" si="17"/>
        <v>0.85131086142322099</v>
      </c>
    </row>
    <row r="340" spans="1:42" ht="15" customHeight="1" x14ac:dyDescent="0.35">
      <c r="A340" s="3" t="s">
        <v>435</v>
      </c>
      <c r="B340" s="3" t="s">
        <v>438</v>
      </c>
      <c r="C340" s="3">
        <v>2013</v>
      </c>
      <c r="D340" s="3">
        <v>8.2799999999999994</v>
      </c>
      <c r="E340" s="3">
        <v>9.91</v>
      </c>
      <c r="F340" s="3">
        <v>0</v>
      </c>
      <c r="G340" s="3">
        <v>0.21</v>
      </c>
      <c r="H340" s="3">
        <v>0</v>
      </c>
      <c r="I340" s="3">
        <v>0</v>
      </c>
      <c r="J340" s="3">
        <v>0</v>
      </c>
      <c r="K340" s="3">
        <v>0</v>
      </c>
      <c r="L340" s="3" t="s">
        <v>621</v>
      </c>
      <c r="M340" s="3">
        <v>1.89</v>
      </c>
      <c r="N340" s="3">
        <v>0</v>
      </c>
      <c r="O340" s="3">
        <v>7.1</v>
      </c>
      <c r="P340" s="3">
        <v>0</v>
      </c>
      <c r="Q340" s="3">
        <v>0</v>
      </c>
      <c r="R340" s="3">
        <v>0</v>
      </c>
      <c r="S340" s="3" t="s">
        <v>14</v>
      </c>
      <c r="T340" s="3">
        <v>0</v>
      </c>
      <c r="U340" s="3">
        <v>0</v>
      </c>
      <c r="V340" s="3">
        <v>0</v>
      </c>
      <c r="W340" s="3">
        <v>0</v>
      </c>
      <c r="X340" s="3">
        <v>0</v>
      </c>
      <c r="Y340" s="3">
        <v>0</v>
      </c>
      <c r="Z340" s="3">
        <v>0</v>
      </c>
      <c r="AA340" s="3">
        <v>0</v>
      </c>
      <c r="AB340" s="3">
        <v>0</v>
      </c>
      <c r="AC340" s="3">
        <v>0</v>
      </c>
      <c r="AD340" s="3">
        <v>0.71</v>
      </c>
      <c r="AE340" s="3">
        <v>0</v>
      </c>
      <c r="AF340" s="3" t="s">
        <v>622</v>
      </c>
      <c r="AG340" s="3">
        <v>0</v>
      </c>
      <c r="AH340" s="3">
        <v>0</v>
      </c>
      <c r="AI340" s="3">
        <v>0</v>
      </c>
      <c r="AM340" s="20">
        <f t="shared" si="15"/>
        <v>9.91</v>
      </c>
      <c r="AN340" s="20">
        <f t="shared" si="16"/>
        <v>8.2799999999999994</v>
      </c>
      <c r="AO340" s="21">
        <f t="shared" si="17"/>
        <v>0.83551967709384456</v>
      </c>
    </row>
    <row r="341" spans="1:42" ht="15" customHeight="1" x14ac:dyDescent="0.35">
      <c r="A341" s="3" t="s">
        <v>435</v>
      </c>
      <c r="B341" s="3" t="s">
        <v>439</v>
      </c>
      <c r="C341" s="3">
        <v>2013</v>
      </c>
      <c r="D341" s="3">
        <v>48.49</v>
      </c>
      <c r="E341" s="3">
        <v>55.73</v>
      </c>
      <c r="F341" s="3">
        <v>0</v>
      </c>
      <c r="G341" s="3">
        <v>3.69</v>
      </c>
      <c r="H341" s="3">
        <v>0</v>
      </c>
      <c r="I341" s="3">
        <v>0</v>
      </c>
      <c r="J341" s="3">
        <v>0</v>
      </c>
      <c r="K341" s="3">
        <v>0</v>
      </c>
      <c r="L341" s="3" t="s">
        <v>621</v>
      </c>
      <c r="M341" s="3">
        <v>9.5500000000000007</v>
      </c>
      <c r="N341" s="3">
        <v>9.5500000000000007</v>
      </c>
      <c r="O341" s="3">
        <v>28.66</v>
      </c>
      <c r="P341" s="3">
        <v>0</v>
      </c>
      <c r="Q341" s="3">
        <v>0</v>
      </c>
      <c r="R341" s="3">
        <v>0</v>
      </c>
      <c r="S341" s="3" t="s">
        <v>14</v>
      </c>
      <c r="T341" s="3">
        <v>0</v>
      </c>
      <c r="U341" s="3">
        <v>0</v>
      </c>
      <c r="V341" s="3">
        <v>0</v>
      </c>
      <c r="W341" s="3">
        <v>0</v>
      </c>
      <c r="X341" s="3">
        <v>0</v>
      </c>
      <c r="Y341" s="3">
        <v>0</v>
      </c>
      <c r="Z341" s="3">
        <v>0</v>
      </c>
      <c r="AA341" s="3">
        <v>0</v>
      </c>
      <c r="AB341" s="3">
        <v>0</v>
      </c>
      <c r="AC341" s="3">
        <v>0</v>
      </c>
      <c r="AD341" s="3">
        <v>4.28</v>
      </c>
      <c r="AE341" s="3">
        <v>0</v>
      </c>
      <c r="AF341" s="3" t="s">
        <v>622</v>
      </c>
      <c r="AG341" s="3">
        <v>0</v>
      </c>
      <c r="AH341" s="3">
        <v>0</v>
      </c>
      <c r="AI341" s="3">
        <v>0</v>
      </c>
      <c r="AM341" s="20">
        <f t="shared" si="15"/>
        <v>55.730000000000004</v>
      </c>
      <c r="AN341" s="20">
        <f t="shared" si="16"/>
        <v>48.49</v>
      </c>
      <c r="AO341" s="21">
        <f t="shared" si="17"/>
        <v>0.87008792391889467</v>
      </c>
    </row>
    <row r="342" spans="1:42" ht="15" customHeight="1" x14ac:dyDescent="0.35">
      <c r="A342" s="3" t="s">
        <v>440</v>
      </c>
      <c r="B342" s="3" t="s">
        <v>441</v>
      </c>
      <c r="C342" s="3">
        <v>2013</v>
      </c>
      <c r="D342" s="3">
        <v>91.8</v>
      </c>
      <c r="E342" s="3">
        <v>2.6339000000000001</v>
      </c>
      <c r="F342" s="3" t="s">
        <v>621</v>
      </c>
      <c r="G342" s="3">
        <v>2.8999999999999998E-3</v>
      </c>
      <c r="H342" s="3" t="s">
        <v>621</v>
      </c>
      <c r="I342" s="3" t="s">
        <v>621</v>
      </c>
      <c r="J342" s="3">
        <v>2.6309999999999998</v>
      </c>
      <c r="K342" s="3" t="s">
        <v>621</v>
      </c>
      <c r="L342" s="3" t="s">
        <v>622</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622</v>
      </c>
      <c r="AG342" s="3" t="s">
        <v>621</v>
      </c>
      <c r="AH342" s="3" t="s">
        <v>621</v>
      </c>
      <c r="AI342" s="3" t="s">
        <v>621</v>
      </c>
      <c r="AM342" s="20">
        <f t="shared" si="15"/>
        <v>2.6338999999999997</v>
      </c>
      <c r="AN342" s="20">
        <f t="shared" si="16"/>
        <v>91.8</v>
      </c>
      <c r="AO342" s="21">
        <f t="shared" si="17"/>
        <v>34.853259425186991</v>
      </c>
      <c r="AP342" s="22" t="s">
        <v>1083</v>
      </c>
    </row>
    <row r="343" spans="1:42" ht="15" customHeight="1" x14ac:dyDescent="0.35">
      <c r="A343" s="3" t="s">
        <v>440</v>
      </c>
      <c r="B343" s="3" t="s">
        <v>442</v>
      </c>
      <c r="C343" s="3">
        <v>2013</v>
      </c>
      <c r="D343" s="3">
        <v>0.92</v>
      </c>
      <c r="E343" s="3">
        <v>0.92</v>
      </c>
      <c r="F343" s="3" t="s">
        <v>621</v>
      </c>
      <c r="G343" s="3">
        <v>0.17</v>
      </c>
      <c r="H343" s="3" t="s">
        <v>621</v>
      </c>
      <c r="I343" s="3" t="s">
        <v>621</v>
      </c>
      <c r="J343" s="3" t="s">
        <v>621</v>
      </c>
      <c r="K343" s="3" t="s">
        <v>621</v>
      </c>
      <c r="L343" s="3" t="s">
        <v>622</v>
      </c>
      <c r="M343" s="3" t="s">
        <v>621</v>
      </c>
      <c r="N343" s="3" t="s">
        <v>621</v>
      </c>
      <c r="O343" s="3" t="s">
        <v>621</v>
      </c>
      <c r="P343" s="3" t="s">
        <v>621</v>
      </c>
      <c r="Q343" s="3" t="s">
        <v>621</v>
      </c>
      <c r="R343" s="3" t="s">
        <v>621</v>
      </c>
      <c r="S343" s="3" t="s">
        <v>621</v>
      </c>
      <c r="T343" s="3" t="s">
        <v>621</v>
      </c>
      <c r="U343" s="3">
        <v>0.75</v>
      </c>
      <c r="V343" s="3" t="s">
        <v>621</v>
      </c>
      <c r="W343" s="3" t="s">
        <v>621</v>
      </c>
      <c r="X343" s="3" t="s">
        <v>621</v>
      </c>
      <c r="Y343" s="3" t="s">
        <v>621</v>
      </c>
      <c r="Z343" s="3" t="s">
        <v>621</v>
      </c>
      <c r="AA343" s="3" t="s">
        <v>621</v>
      </c>
      <c r="AB343" s="3" t="s">
        <v>621</v>
      </c>
      <c r="AC343" s="3" t="s">
        <v>621</v>
      </c>
      <c r="AD343" s="3" t="s">
        <v>621</v>
      </c>
      <c r="AE343" s="3" t="s">
        <v>621</v>
      </c>
      <c r="AF343" s="3" t="s">
        <v>622</v>
      </c>
      <c r="AG343" s="3" t="s">
        <v>621</v>
      </c>
      <c r="AH343" s="3" t="s">
        <v>621</v>
      </c>
      <c r="AI343" s="3" t="s">
        <v>621</v>
      </c>
      <c r="AM343" s="20">
        <f t="shared" si="15"/>
        <v>0.92</v>
      </c>
      <c r="AN343" s="20">
        <f t="shared" si="16"/>
        <v>0.92</v>
      </c>
      <c r="AO343" s="21">
        <f t="shared" si="17"/>
        <v>1</v>
      </c>
    </row>
    <row r="344" spans="1:42" ht="15" customHeight="1" x14ac:dyDescent="0.35">
      <c r="A344" s="3" t="s">
        <v>443</v>
      </c>
      <c r="B344" s="3" t="s">
        <v>444</v>
      </c>
      <c r="C344" s="3">
        <v>2013</v>
      </c>
      <c r="D344" s="3">
        <v>17.684999999999999</v>
      </c>
      <c r="E344" s="3">
        <v>17.722000000000001</v>
      </c>
      <c r="F344" s="3" t="s">
        <v>621</v>
      </c>
      <c r="G344" s="3">
        <v>4.7619999999999996</v>
      </c>
      <c r="H344" s="3" t="s">
        <v>621</v>
      </c>
      <c r="I344" s="3" t="s">
        <v>621</v>
      </c>
      <c r="J344" s="3" t="s">
        <v>621</v>
      </c>
      <c r="K344" s="3">
        <v>0</v>
      </c>
      <c r="L344" s="3" t="s">
        <v>978</v>
      </c>
      <c r="M344" s="3" t="s">
        <v>621</v>
      </c>
      <c r="N344" s="3" t="s">
        <v>621</v>
      </c>
      <c r="O344" s="3" t="s">
        <v>621</v>
      </c>
      <c r="P344" s="3" t="s">
        <v>621</v>
      </c>
      <c r="Q344" s="3" t="s">
        <v>621</v>
      </c>
      <c r="R344" s="3" t="s">
        <v>621</v>
      </c>
      <c r="S344" s="3" t="s">
        <v>621</v>
      </c>
      <c r="T344" s="3">
        <v>12.96</v>
      </c>
      <c r="U344" s="3" t="s">
        <v>621</v>
      </c>
      <c r="V344" s="3" t="s">
        <v>621</v>
      </c>
      <c r="W344" s="3" t="s">
        <v>621</v>
      </c>
      <c r="X344" s="3" t="s">
        <v>621</v>
      </c>
      <c r="Y344" s="3" t="s">
        <v>621</v>
      </c>
      <c r="Z344" s="3" t="s">
        <v>621</v>
      </c>
      <c r="AA344" s="3" t="s">
        <v>621</v>
      </c>
      <c r="AB344" s="3" t="s">
        <v>621</v>
      </c>
      <c r="AC344" s="3" t="s">
        <v>621</v>
      </c>
      <c r="AD344" s="3" t="s">
        <v>621</v>
      </c>
      <c r="AE344" s="3" t="s">
        <v>621</v>
      </c>
      <c r="AF344" s="3" t="s">
        <v>622</v>
      </c>
      <c r="AG344" s="3" t="s">
        <v>621</v>
      </c>
      <c r="AH344" s="3" t="s">
        <v>621</v>
      </c>
      <c r="AI344" s="3" t="s">
        <v>621</v>
      </c>
      <c r="AM344" s="20">
        <f t="shared" si="15"/>
        <v>17.722000000000001</v>
      </c>
      <c r="AN344" s="20">
        <f t="shared" si="16"/>
        <v>17.684999999999999</v>
      </c>
      <c r="AO344" s="21">
        <f t="shared" si="17"/>
        <v>0.99791219952601273</v>
      </c>
    </row>
    <row r="345" spans="1:42" ht="15" customHeight="1" x14ac:dyDescent="0.3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H345" s="3" t="s">
        <v>622</v>
      </c>
      <c r="AI345" s="3" t="s">
        <v>622</v>
      </c>
      <c r="AM345" s="20">
        <f t="shared" si="15"/>
        <v>0</v>
      </c>
      <c r="AN345" s="20">
        <f t="shared" si="16"/>
        <v>0</v>
      </c>
      <c r="AO345" s="21" t="str">
        <f t="shared" si="17"/>
        <v/>
      </c>
    </row>
    <row r="346" spans="1:42" ht="15" customHeight="1" x14ac:dyDescent="0.3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H346" s="3" t="s">
        <v>622</v>
      </c>
      <c r="AI346" s="3" t="s">
        <v>622</v>
      </c>
      <c r="AM346" s="20">
        <f t="shared" si="15"/>
        <v>0</v>
      </c>
      <c r="AN346" s="20">
        <f t="shared" si="16"/>
        <v>0</v>
      </c>
      <c r="AO346" s="21" t="str">
        <f t="shared" si="17"/>
        <v/>
      </c>
    </row>
    <row r="347" spans="1:42" ht="15" customHeight="1" x14ac:dyDescent="0.35">
      <c r="A347" s="3" t="s">
        <v>447</v>
      </c>
      <c r="B347" s="3" t="s">
        <v>448</v>
      </c>
      <c r="C347" s="3">
        <v>2013</v>
      </c>
      <c r="D347" s="3">
        <v>30.207000000000001</v>
      </c>
      <c r="E347" s="3">
        <v>30.207000000000001</v>
      </c>
      <c r="F347" s="3" t="s">
        <v>621</v>
      </c>
      <c r="G347" s="3" t="s">
        <v>621</v>
      </c>
      <c r="H347" s="3" t="s">
        <v>621</v>
      </c>
      <c r="I347" s="3">
        <v>4.3949999999999996</v>
      </c>
      <c r="J347" s="3" t="s">
        <v>621</v>
      </c>
      <c r="K347" s="3" t="s">
        <v>621</v>
      </c>
      <c r="L347" s="3" t="s">
        <v>622</v>
      </c>
      <c r="M347" s="3" t="s">
        <v>621</v>
      </c>
      <c r="N347" s="3" t="s">
        <v>621</v>
      </c>
      <c r="O347" s="3" t="s">
        <v>621</v>
      </c>
      <c r="P347" s="3">
        <v>20.632999999999999</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v>5.1790000000000003</v>
      </c>
      <c r="AE347" s="3" t="s">
        <v>621</v>
      </c>
      <c r="AF347" s="3" t="s">
        <v>622</v>
      </c>
      <c r="AG347" s="3" t="s">
        <v>621</v>
      </c>
      <c r="AH347" s="3" t="s">
        <v>621</v>
      </c>
      <c r="AI347" s="3" t="s">
        <v>621</v>
      </c>
      <c r="AM347" s="20">
        <f t="shared" si="15"/>
        <v>30.207000000000001</v>
      </c>
      <c r="AN347" s="20">
        <f t="shared" si="16"/>
        <v>30.207000000000001</v>
      </c>
      <c r="AO347" s="21">
        <f t="shared" si="17"/>
        <v>1</v>
      </c>
    </row>
    <row r="348" spans="1:42" ht="15" customHeight="1" x14ac:dyDescent="0.35">
      <c r="A348" s="3" t="s">
        <v>447</v>
      </c>
      <c r="B348" s="3" t="s">
        <v>449</v>
      </c>
      <c r="C348" s="3">
        <v>2013</v>
      </c>
      <c r="D348" s="3">
        <v>18.282</v>
      </c>
      <c r="E348" s="3">
        <v>19.359000000000002</v>
      </c>
      <c r="F348" s="3" t="s">
        <v>621</v>
      </c>
      <c r="G348" s="3">
        <v>0.23799999999999999</v>
      </c>
      <c r="H348" s="3" t="s">
        <v>621</v>
      </c>
      <c r="I348" s="3" t="s">
        <v>621</v>
      </c>
      <c r="J348" s="3" t="s">
        <v>621</v>
      </c>
      <c r="K348" s="3" t="s">
        <v>621</v>
      </c>
      <c r="L348" s="3" t="s">
        <v>622</v>
      </c>
      <c r="M348" s="3" t="s">
        <v>621</v>
      </c>
      <c r="N348" s="3">
        <v>0.68</v>
      </c>
      <c r="O348" s="3">
        <v>13.6</v>
      </c>
      <c r="P348" s="3">
        <v>1.7250000000000001</v>
      </c>
      <c r="Q348" s="3" t="s">
        <v>621</v>
      </c>
      <c r="R348" s="3" t="s">
        <v>621</v>
      </c>
      <c r="S348" s="3" t="s">
        <v>621</v>
      </c>
      <c r="T348" s="3" t="s">
        <v>621</v>
      </c>
      <c r="U348" s="3" t="s">
        <v>621</v>
      </c>
      <c r="V348" s="3" t="s">
        <v>621</v>
      </c>
      <c r="W348" s="3" t="s">
        <v>621</v>
      </c>
      <c r="X348" s="3">
        <v>0.61599999999999999</v>
      </c>
      <c r="Y348" s="3" t="s">
        <v>621</v>
      </c>
      <c r="Z348" s="3" t="s">
        <v>621</v>
      </c>
      <c r="AA348" s="3" t="s">
        <v>621</v>
      </c>
      <c r="AB348" s="3" t="s">
        <v>621</v>
      </c>
      <c r="AC348" s="3" t="s">
        <v>621</v>
      </c>
      <c r="AD348" s="3">
        <v>2.5</v>
      </c>
      <c r="AE348" s="3" t="s">
        <v>621</v>
      </c>
      <c r="AF348" s="3" t="s">
        <v>622</v>
      </c>
      <c r="AG348" s="3" t="s">
        <v>621</v>
      </c>
      <c r="AH348" s="3" t="s">
        <v>621</v>
      </c>
      <c r="AI348" s="3" t="s">
        <v>621</v>
      </c>
      <c r="AM348" s="20">
        <f t="shared" si="15"/>
        <v>19.358999999999998</v>
      </c>
      <c r="AN348" s="20">
        <f t="shared" si="16"/>
        <v>18.282</v>
      </c>
      <c r="AO348" s="21">
        <f t="shared" si="17"/>
        <v>0.94436696110336282</v>
      </c>
    </row>
    <row r="349" spans="1:42" ht="15" customHeight="1" x14ac:dyDescent="0.35">
      <c r="A349" s="3" t="s">
        <v>447</v>
      </c>
      <c r="B349" s="3" t="s">
        <v>450</v>
      </c>
      <c r="C349" s="3">
        <v>2013</v>
      </c>
      <c r="D349" s="3">
        <v>307.18200000000002</v>
      </c>
      <c r="E349" s="3">
        <v>345.64400000000001</v>
      </c>
      <c r="F349" s="3" t="s">
        <v>621</v>
      </c>
      <c r="G349" s="3">
        <v>0.64800000000000002</v>
      </c>
      <c r="H349" s="3" t="s">
        <v>621</v>
      </c>
      <c r="I349" s="3">
        <v>17.600000000000001</v>
      </c>
      <c r="J349" s="3" t="s">
        <v>621</v>
      </c>
      <c r="K349" s="3" t="s">
        <v>621</v>
      </c>
      <c r="L349" s="3" t="s">
        <v>622</v>
      </c>
      <c r="M349" s="3" t="s">
        <v>621</v>
      </c>
      <c r="N349" s="3" t="s">
        <v>621</v>
      </c>
      <c r="O349" s="3" t="s">
        <v>621</v>
      </c>
      <c r="P349" s="3" t="s">
        <v>621</v>
      </c>
      <c r="Q349" s="3" t="s">
        <v>621</v>
      </c>
      <c r="R349" s="3">
        <v>16.802</v>
      </c>
      <c r="S349" s="3" t="s">
        <v>14</v>
      </c>
      <c r="T349" s="3" t="s">
        <v>621</v>
      </c>
      <c r="U349" s="3" t="s">
        <v>621</v>
      </c>
      <c r="V349" s="3" t="s">
        <v>621</v>
      </c>
      <c r="W349" s="3" t="s">
        <v>621</v>
      </c>
      <c r="X349" s="3">
        <v>35.029000000000003</v>
      </c>
      <c r="Y349" s="3" t="s">
        <v>621</v>
      </c>
      <c r="Z349" s="3" t="s">
        <v>621</v>
      </c>
      <c r="AA349" s="3" t="s">
        <v>621</v>
      </c>
      <c r="AB349" s="3">
        <v>226.30799999999999</v>
      </c>
      <c r="AC349" s="3">
        <v>1.4139999999999999</v>
      </c>
      <c r="AD349" s="3" t="s">
        <v>621</v>
      </c>
      <c r="AE349" s="3" t="s">
        <v>621</v>
      </c>
      <c r="AF349" s="3" t="s">
        <v>621</v>
      </c>
      <c r="AG349" s="3" t="s">
        <v>621</v>
      </c>
      <c r="AH349" s="3">
        <v>47.843000000000004</v>
      </c>
      <c r="AI349" s="3">
        <v>48.326000000000001</v>
      </c>
      <c r="AM349" s="20">
        <f t="shared" si="15"/>
        <v>346.12700000000001</v>
      </c>
      <c r="AN349" s="20">
        <f t="shared" si="16"/>
        <v>307.18200000000002</v>
      </c>
      <c r="AO349" s="21">
        <f t="shared" si="17"/>
        <v>0.88748349594224085</v>
      </c>
    </row>
    <row r="350" spans="1:42" ht="15" customHeight="1" x14ac:dyDescent="0.3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H350" s="3" t="s">
        <v>622</v>
      </c>
      <c r="AI350" s="3" t="s">
        <v>622</v>
      </c>
      <c r="AM350" s="20">
        <f t="shared" si="15"/>
        <v>0</v>
      </c>
      <c r="AN350" s="20">
        <f t="shared" si="16"/>
        <v>0</v>
      </c>
      <c r="AO350" s="21" t="str">
        <f t="shared" si="17"/>
        <v/>
      </c>
    </row>
    <row r="351" spans="1:42" ht="15" customHeight="1" x14ac:dyDescent="0.35">
      <c r="A351" s="3" t="s">
        <v>447</v>
      </c>
      <c r="B351" s="3" t="s">
        <v>452</v>
      </c>
      <c r="C351" s="3">
        <v>2013</v>
      </c>
      <c r="D351" s="3">
        <v>7.7859999999999996</v>
      </c>
      <c r="E351" s="3">
        <v>7.7859999999999996</v>
      </c>
      <c r="F351" s="3" t="s">
        <v>621</v>
      </c>
      <c r="G351" s="3">
        <v>0.65600000000000003</v>
      </c>
      <c r="H351" s="3" t="s">
        <v>621</v>
      </c>
      <c r="I351" s="3" t="s">
        <v>621</v>
      </c>
      <c r="J351" s="3" t="s">
        <v>621</v>
      </c>
      <c r="K351" s="3" t="s">
        <v>621</v>
      </c>
      <c r="L351" s="3" t="s">
        <v>622</v>
      </c>
      <c r="M351" s="3" t="s">
        <v>621</v>
      </c>
      <c r="N351" s="3" t="s">
        <v>621</v>
      </c>
      <c r="O351" s="3" t="s">
        <v>621</v>
      </c>
      <c r="P351" s="3" t="s">
        <v>621</v>
      </c>
      <c r="Q351" s="3" t="s">
        <v>621</v>
      </c>
      <c r="R351" s="3" t="s">
        <v>621</v>
      </c>
      <c r="S351" s="3" t="s">
        <v>621</v>
      </c>
      <c r="T351" s="3">
        <v>7.13</v>
      </c>
      <c r="U351" s="3" t="s">
        <v>621</v>
      </c>
      <c r="V351" s="3" t="s">
        <v>621</v>
      </c>
      <c r="W351" s="3" t="s">
        <v>621</v>
      </c>
      <c r="X351" s="3" t="s">
        <v>621</v>
      </c>
      <c r="Y351" s="3" t="s">
        <v>621</v>
      </c>
      <c r="Z351" s="3" t="s">
        <v>621</v>
      </c>
      <c r="AA351" s="3" t="s">
        <v>621</v>
      </c>
      <c r="AB351" s="3" t="s">
        <v>621</v>
      </c>
      <c r="AC351" s="3" t="s">
        <v>621</v>
      </c>
      <c r="AD351" s="3" t="s">
        <v>621</v>
      </c>
      <c r="AE351" s="3" t="s">
        <v>621</v>
      </c>
      <c r="AF351" s="3" t="s">
        <v>622</v>
      </c>
      <c r="AG351" s="3" t="s">
        <v>621</v>
      </c>
      <c r="AH351" s="3" t="s">
        <v>621</v>
      </c>
      <c r="AI351" s="3" t="s">
        <v>621</v>
      </c>
      <c r="AM351" s="20">
        <f t="shared" si="15"/>
        <v>7.7859999999999996</v>
      </c>
      <c r="AN351" s="20">
        <f t="shared" si="16"/>
        <v>7.7859999999999996</v>
      </c>
      <c r="AO351" s="21">
        <f t="shared" si="17"/>
        <v>1</v>
      </c>
    </row>
    <row r="352" spans="1:42" ht="15" customHeight="1" x14ac:dyDescent="0.35">
      <c r="A352" s="3" t="s">
        <v>453</v>
      </c>
      <c r="B352" s="3" t="s">
        <v>454</v>
      </c>
      <c r="C352" s="3">
        <v>2013</v>
      </c>
      <c r="D352" s="3">
        <v>4.5</v>
      </c>
      <c r="E352" s="3">
        <v>4.8</v>
      </c>
      <c r="F352" s="3" t="s">
        <v>621</v>
      </c>
      <c r="G352" s="3">
        <v>0</v>
      </c>
      <c r="H352" s="3" t="s">
        <v>621</v>
      </c>
      <c r="I352" s="3" t="s">
        <v>621</v>
      </c>
      <c r="J352" s="3" t="s">
        <v>621</v>
      </c>
      <c r="K352" s="3" t="s">
        <v>621</v>
      </c>
      <c r="L352" s="3" t="s">
        <v>622</v>
      </c>
      <c r="M352" s="3" t="s">
        <v>621</v>
      </c>
      <c r="N352" s="3" t="s">
        <v>621</v>
      </c>
      <c r="O352" s="3" t="s">
        <v>621</v>
      </c>
      <c r="P352" s="3" t="s">
        <v>621</v>
      </c>
      <c r="Q352" s="3" t="s">
        <v>621</v>
      </c>
      <c r="R352" s="3">
        <v>0.5</v>
      </c>
      <c r="S352" s="3" t="s">
        <v>621</v>
      </c>
      <c r="T352" s="3">
        <v>4.0999999999999996</v>
      </c>
      <c r="U352" s="3" t="s">
        <v>621</v>
      </c>
      <c r="V352" s="3" t="s">
        <v>621</v>
      </c>
      <c r="W352" s="3" t="s">
        <v>621</v>
      </c>
      <c r="X352" s="3" t="s">
        <v>621</v>
      </c>
      <c r="Y352" s="3" t="s">
        <v>621</v>
      </c>
      <c r="Z352" s="3" t="s">
        <v>621</v>
      </c>
      <c r="AA352" s="3" t="s">
        <v>621</v>
      </c>
      <c r="AB352" s="3" t="s">
        <v>621</v>
      </c>
      <c r="AC352" s="3" t="s">
        <v>621</v>
      </c>
      <c r="AD352" s="3" t="s">
        <v>621</v>
      </c>
      <c r="AE352" s="3" t="s">
        <v>621</v>
      </c>
      <c r="AF352" s="3" t="s">
        <v>622</v>
      </c>
      <c r="AG352" s="3" t="s">
        <v>621</v>
      </c>
      <c r="AH352" s="3">
        <v>0.2</v>
      </c>
      <c r="AI352" s="3">
        <v>0.2</v>
      </c>
      <c r="AM352" s="20">
        <f t="shared" si="15"/>
        <v>4.8</v>
      </c>
      <c r="AN352" s="20">
        <f t="shared" si="16"/>
        <v>4.5</v>
      </c>
      <c r="AO352" s="21">
        <f t="shared" si="17"/>
        <v>0.9375</v>
      </c>
    </row>
    <row r="353" spans="1:42" ht="15" customHeight="1" x14ac:dyDescent="0.35">
      <c r="A353" s="3" t="s">
        <v>453</v>
      </c>
      <c r="B353" s="3" t="s">
        <v>455</v>
      </c>
      <c r="C353" s="3">
        <v>2013</v>
      </c>
      <c r="D353" s="3">
        <v>42.7</v>
      </c>
      <c r="E353" s="3">
        <v>57.9</v>
      </c>
      <c r="F353" s="3" t="s">
        <v>621</v>
      </c>
      <c r="G353" s="3">
        <v>0.3</v>
      </c>
      <c r="H353" s="3" t="s">
        <v>621</v>
      </c>
      <c r="I353" s="3" t="s">
        <v>621</v>
      </c>
      <c r="J353" s="3" t="s">
        <v>621</v>
      </c>
      <c r="K353" s="3" t="s">
        <v>621</v>
      </c>
      <c r="L353" s="3" t="s">
        <v>622</v>
      </c>
      <c r="M353" s="3">
        <v>32</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v>13</v>
      </c>
      <c r="AB353" s="3">
        <v>7.8</v>
      </c>
      <c r="AC353" s="3" t="s">
        <v>621</v>
      </c>
      <c r="AD353" s="3">
        <v>4.8</v>
      </c>
      <c r="AE353" s="3" t="s">
        <v>621</v>
      </c>
      <c r="AF353" s="3" t="s">
        <v>622</v>
      </c>
      <c r="AG353" s="3" t="s">
        <v>621</v>
      </c>
      <c r="AH353" s="3" t="s">
        <v>621</v>
      </c>
      <c r="AI353" s="3" t="s">
        <v>621</v>
      </c>
      <c r="AM353" s="20">
        <f t="shared" si="15"/>
        <v>57.899999999999991</v>
      </c>
      <c r="AN353" s="20">
        <f t="shared" si="16"/>
        <v>42.7</v>
      </c>
      <c r="AO353" s="21">
        <f t="shared" si="17"/>
        <v>0.73747841105354073</v>
      </c>
    </row>
    <row r="354" spans="1:42" ht="15" customHeight="1" x14ac:dyDescent="0.35">
      <c r="A354" s="3" t="s">
        <v>453</v>
      </c>
      <c r="B354" s="3" t="s">
        <v>456</v>
      </c>
      <c r="C354" s="3">
        <v>2013</v>
      </c>
      <c r="D354" s="3">
        <v>3.4</v>
      </c>
      <c r="E354" s="3">
        <v>3.5</v>
      </c>
      <c r="F354" s="3" t="s">
        <v>621</v>
      </c>
      <c r="G354" s="3">
        <v>0.2</v>
      </c>
      <c r="H354" s="3" t="s">
        <v>621</v>
      </c>
      <c r="I354" s="3" t="s">
        <v>621</v>
      </c>
      <c r="J354" s="3" t="s">
        <v>621</v>
      </c>
      <c r="K354" s="3" t="s">
        <v>621</v>
      </c>
      <c r="L354" s="3" t="s">
        <v>622</v>
      </c>
      <c r="M354" s="3" t="s">
        <v>621</v>
      </c>
      <c r="N354" s="3" t="s">
        <v>621</v>
      </c>
      <c r="O354" s="3" t="s">
        <v>621</v>
      </c>
      <c r="P354" s="3" t="s">
        <v>621</v>
      </c>
      <c r="Q354" s="3" t="s">
        <v>621</v>
      </c>
      <c r="R354" s="3" t="s">
        <v>621</v>
      </c>
      <c r="S354" s="3" t="s">
        <v>621</v>
      </c>
      <c r="T354" s="3">
        <v>3.1</v>
      </c>
      <c r="U354" s="3" t="s">
        <v>621</v>
      </c>
      <c r="V354" s="3" t="s">
        <v>621</v>
      </c>
      <c r="W354" s="3" t="s">
        <v>621</v>
      </c>
      <c r="X354" s="3" t="s">
        <v>621</v>
      </c>
      <c r="Y354" s="3" t="s">
        <v>621</v>
      </c>
      <c r="Z354" s="3" t="s">
        <v>621</v>
      </c>
      <c r="AA354" s="3" t="s">
        <v>621</v>
      </c>
      <c r="AB354" s="3" t="s">
        <v>621</v>
      </c>
      <c r="AC354" s="3" t="s">
        <v>621</v>
      </c>
      <c r="AD354" s="3" t="s">
        <v>621</v>
      </c>
      <c r="AE354" s="3" t="s">
        <v>621</v>
      </c>
      <c r="AF354" s="3" t="s">
        <v>622</v>
      </c>
      <c r="AG354" s="3" t="s">
        <v>621</v>
      </c>
      <c r="AH354" s="3">
        <v>0.2</v>
      </c>
      <c r="AI354" s="3">
        <v>0.2</v>
      </c>
      <c r="AM354" s="20">
        <f t="shared" si="15"/>
        <v>3.5000000000000004</v>
      </c>
      <c r="AN354" s="20">
        <f t="shared" si="16"/>
        <v>3.4</v>
      </c>
      <c r="AO354" s="21">
        <f t="shared" si="17"/>
        <v>0.97142857142857131</v>
      </c>
    </row>
    <row r="355" spans="1:42" ht="15" customHeight="1" x14ac:dyDescent="0.35">
      <c r="A355" s="3" t="s">
        <v>453</v>
      </c>
      <c r="B355" s="3" t="s">
        <v>457</v>
      </c>
      <c r="C355" s="3">
        <v>2013</v>
      </c>
      <c r="D355" s="3">
        <v>0.7</v>
      </c>
      <c r="E355" s="3">
        <v>1</v>
      </c>
      <c r="F355" s="3" t="s">
        <v>621</v>
      </c>
      <c r="G355" s="3" t="s">
        <v>621</v>
      </c>
      <c r="H355" s="3" t="s">
        <v>621</v>
      </c>
      <c r="I355" s="3" t="s">
        <v>621</v>
      </c>
      <c r="J355" s="3" t="s">
        <v>621</v>
      </c>
      <c r="K355" s="3" t="s">
        <v>621</v>
      </c>
      <c r="L355" s="3" t="s">
        <v>622</v>
      </c>
      <c r="M355" s="3" t="s">
        <v>621</v>
      </c>
      <c r="N355" s="3" t="s">
        <v>621</v>
      </c>
      <c r="O355" s="3" t="s">
        <v>621</v>
      </c>
      <c r="P355" s="3" t="s">
        <v>621</v>
      </c>
      <c r="Q355" s="3" t="s">
        <v>621</v>
      </c>
      <c r="R355" s="3" t="s">
        <v>621</v>
      </c>
      <c r="S355" s="3" t="s">
        <v>621</v>
      </c>
      <c r="T355" s="3">
        <v>1</v>
      </c>
      <c r="U355" s="3" t="s">
        <v>621</v>
      </c>
      <c r="V355" s="3" t="s">
        <v>621</v>
      </c>
      <c r="W355" s="3" t="s">
        <v>621</v>
      </c>
      <c r="X355" s="3" t="s">
        <v>621</v>
      </c>
      <c r="Y355" s="3" t="s">
        <v>621</v>
      </c>
      <c r="Z355" s="3" t="s">
        <v>621</v>
      </c>
      <c r="AA355" s="3" t="s">
        <v>621</v>
      </c>
      <c r="AB355" s="3" t="s">
        <v>621</v>
      </c>
      <c r="AC355" s="3" t="s">
        <v>621</v>
      </c>
      <c r="AD355" s="3" t="s">
        <v>621</v>
      </c>
      <c r="AE355" s="3" t="s">
        <v>621</v>
      </c>
      <c r="AF355" s="3" t="s">
        <v>622</v>
      </c>
      <c r="AG355" s="3" t="s">
        <v>621</v>
      </c>
      <c r="AH355" s="3">
        <v>0</v>
      </c>
      <c r="AI355" s="3" t="s">
        <v>621</v>
      </c>
      <c r="AM355" s="20">
        <f t="shared" si="15"/>
        <v>1</v>
      </c>
      <c r="AN355" s="20">
        <f t="shared" si="16"/>
        <v>0.7</v>
      </c>
      <c r="AO355" s="21">
        <f t="shared" si="17"/>
        <v>0.7</v>
      </c>
    </row>
    <row r="356" spans="1:42" ht="15" customHeight="1" x14ac:dyDescent="0.35">
      <c r="A356" s="3" t="s">
        <v>458</v>
      </c>
      <c r="B356" s="3" t="s">
        <v>459</v>
      </c>
      <c r="C356" s="3">
        <v>2013</v>
      </c>
      <c r="D356" s="3" t="s">
        <v>621</v>
      </c>
      <c r="E356" s="3" t="s">
        <v>621</v>
      </c>
      <c r="F356" s="3" t="s">
        <v>621</v>
      </c>
      <c r="G356" s="3" t="s">
        <v>621</v>
      </c>
      <c r="H356" s="3" t="s">
        <v>621</v>
      </c>
      <c r="I356" s="3" t="s">
        <v>621</v>
      </c>
      <c r="J356" s="3" t="s">
        <v>621</v>
      </c>
      <c r="K356" s="3" t="s">
        <v>621</v>
      </c>
      <c r="L356" s="3" t="s">
        <v>622</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H356" s="3" t="s">
        <v>621</v>
      </c>
      <c r="AI356" s="3" t="s">
        <v>621</v>
      </c>
      <c r="AM356" s="20">
        <f t="shared" si="15"/>
        <v>0</v>
      </c>
      <c r="AN356" s="20">
        <f t="shared" si="16"/>
        <v>0</v>
      </c>
      <c r="AO356" s="21" t="str">
        <f t="shared" si="17"/>
        <v/>
      </c>
    </row>
    <row r="357" spans="1:42" ht="15" customHeight="1" x14ac:dyDescent="0.35">
      <c r="A357" s="3" t="s">
        <v>458</v>
      </c>
      <c r="B357" s="3" t="s">
        <v>460</v>
      </c>
      <c r="C357" s="3">
        <v>2013</v>
      </c>
      <c r="D357" s="3" t="s">
        <v>621</v>
      </c>
      <c r="E357" s="3">
        <v>52.3</v>
      </c>
      <c r="F357" s="3" t="s">
        <v>621</v>
      </c>
      <c r="G357" s="3">
        <v>0.7</v>
      </c>
      <c r="H357" s="3" t="s">
        <v>621</v>
      </c>
      <c r="I357" s="3" t="s">
        <v>621</v>
      </c>
      <c r="J357" s="3" t="s">
        <v>621</v>
      </c>
      <c r="K357" s="3">
        <v>2.8</v>
      </c>
      <c r="L357" s="3" t="s">
        <v>622</v>
      </c>
      <c r="M357" s="3" t="s">
        <v>621</v>
      </c>
      <c r="N357" s="3" t="s">
        <v>621</v>
      </c>
      <c r="O357" s="3">
        <v>20.100000000000001</v>
      </c>
      <c r="P357" s="3" t="s">
        <v>621</v>
      </c>
      <c r="Q357" s="3" t="s">
        <v>621</v>
      </c>
      <c r="R357" s="3" t="s">
        <v>621</v>
      </c>
      <c r="S357" s="3" t="s">
        <v>621</v>
      </c>
      <c r="T357" s="3">
        <v>4.2</v>
      </c>
      <c r="U357" s="3">
        <v>22</v>
      </c>
      <c r="V357" s="3" t="s">
        <v>621</v>
      </c>
      <c r="W357" s="3" t="s">
        <v>621</v>
      </c>
      <c r="X357" s="3" t="s">
        <v>621</v>
      </c>
      <c r="Y357" s="3" t="s">
        <v>621</v>
      </c>
      <c r="Z357" s="3" t="s">
        <v>621</v>
      </c>
      <c r="AA357" s="3" t="s">
        <v>621</v>
      </c>
      <c r="AB357" s="3" t="s">
        <v>621</v>
      </c>
      <c r="AC357" s="3" t="s">
        <v>621</v>
      </c>
      <c r="AD357" s="3">
        <v>2.5</v>
      </c>
      <c r="AE357" s="3" t="s">
        <v>621</v>
      </c>
      <c r="AF357" s="3" t="s">
        <v>621</v>
      </c>
      <c r="AG357" s="3" t="s">
        <v>621</v>
      </c>
      <c r="AH357" s="3" t="s">
        <v>621</v>
      </c>
      <c r="AI357" s="3" t="s">
        <v>621</v>
      </c>
      <c r="AM357" s="20">
        <f t="shared" si="15"/>
        <v>52.3</v>
      </c>
      <c r="AN357" s="20">
        <f t="shared" si="16"/>
        <v>0</v>
      </c>
      <c r="AO357" s="21">
        <f t="shared" si="17"/>
        <v>0</v>
      </c>
      <c r="AP357" s="22" t="s">
        <v>1087</v>
      </c>
    </row>
    <row r="358" spans="1:42" ht="15" customHeight="1" x14ac:dyDescent="0.3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H358" s="3" t="s">
        <v>622</v>
      </c>
      <c r="AI358" s="3" t="s">
        <v>622</v>
      </c>
      <c r="AM358" s="20">
        <f t="shared" si="15"/>
        <v>0</v>
      </c>
      <c r="AN358" s="20">
        <f t="shared" si="16"/>
        <v>0</v>
      </c>
      <c r="AO358" s="21" t="str">
        <f t="shared" si="17"/>
        <v/>
      </c>
    </row>
    <row r="359" spans="1:42" ht="15" customHeight="1" x14ac:dyDescent="0.35">
      <c r="A359" s="3" t="s">
        <v>461</v>
      </c>
      <c r="B359" s="3" t="s">
        <v>463</v>
      </c>
      <c r="C359" s="3">
        <v>2013</v>
      </c>
      <c r="D359" s="3">
        <v>1118.5999999999999</v>
      </c>
      <c r="E359" s="3">
        <v>1383.22</v>
      </c>
      <c r="F359" s="3" t="s">
        <v>621</v>
      </c>
      <c r="G359" s="3">
        <v>1.56</v>
      </c>
      <c r="H359" s="3" t="s">
        <v>621</v>
      </c>
      <c r="I359" s="3">
        <v>26</v>
      </c>
      <c r="J359" s="3" t="s">
        <v>621</v>
      </c>
      <c r="K359" s="3" t="s">
        <v>621</v>
      </c>
      <c r="L359" s="3" t="s">
        <v>622</v>
      </c>
      <c r="M359" s="3">
        <v>1.21</v>
      </c>
      <c r="N359" s="3">
        <v>7.66</v>
      </c>
      <c r="O359" s="3">
        <v>0.36</v>
      </c>
      <c r="P359" s="3">
        <v>0.64</v>
      </c>
      <c r="Q359" s="3" t="s">
        <v>621</v>
      </c>
      <c r="R359" s="3" t="s">
        <v>621</v>
      </c>
      <c r="S359" s="3" t="s">
        <v>14</v>
      </c>
      <c r="T359" s="3">
        <v>214.41</v>
      </c>
      <c r="U359" s="3" t="s">
        <v>621</v>
      </c>
      <c r="V359" s="3" t="s">
        <v>621</v>
      </c>
      <c r="W359" s="3">
        <v>330</v>
      </c>
      <c r="X359" s="3">
        <v>10.78</v>
      </c>
      <c r="Y359" s="3" t="s">
        <v>621</v>
      </c>
      <c r="Z359" s="3" t="s">
        <v>621</v>
      </c>
      <c r="AA359" s="3">
        <v>278.85000000000002</v>
      </c>
      <c r="AB359" s="3">
        <v>452</v>
      </c>
      <c r="AC359" s="3" t="s">
        <v>621</v>
      </c>
      <c r="AD359" s="3">
        <v>59.75</v>
      </c>
      <c r="AE359" s="3" t="s">
        <v>621</v>
      </c>
      <c r="AF359" s="3" t="s">
        <v>621</v>
      </c>
      <c r="AG359" s="3" t="s">
        <v>621</v>
      </c>
      <c r="AH359" s="3" t="s">
        <v>621</v>
      </c>
      <c r="AI359" s="3" t="s">
        <v>621</v>
      </c>
      <c r="AM359" s="20">
        <f t="shared" si="15"/>
        <v>1383.22</v>
      </c>
      <c r="AN359" s="20">
        <f t="shared" si="16"/>
        <v>1118.5999999999999</v>
      </c>
      <c r="AO359" s="21">
        <f t="shared" si="17"/>
        <v>0.80869276037072912</v>
      </c>
    </row>
    <row r="360" spans="1:42" ht="15" customHeight="1" x14ac:dyDescent="0.35">
      <c r="A360" s="3" t="s">
        <v>464</v>
      </c>
      <c r="B360" s="3" t="s">
        <v>465</v>
      </c>
      <c r="C360" s="3">
        <v>2013</v>
      </c>
      <c r="D360" s="3">
        <v>0.83499999999999996</v>
      </c>
      <c r="E360" s="3">
        <v>0.83499999999999996</v>
      </c>
      <c r="F360" s="3" t="s">
        <v>621</v>
      </c>
      <c r="G360" s="3" t="s">
        <v>621</v>
      </c>
      <c r="H360" s="3" t="s">
        <v>621</v>
      </c>
      <c r="I360" s="3" t="s">
        <v>621</v>
      </c>
      <c r="J360" s="3" t="s">
        <v>621</v>
      </c>
      <c r="K360" s="3">
        <v>0.83499999999999996</v>
      </c>
      <c r="L360" s="3" t="s">
        <v>622</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622</v>
      </c>
      <c r="AG360" s="3" t="s">
        <v>621</v>
      </c>
      <c r="AH360" s="3" t="s">
        <v>621</v>
      </c>
      <c r="AI360" s="3" t="s">
        <v>621</v>
      </c>
      <c r="AM360" s="20">
        <f t="shared" si="15"/>
        <v>0.83499999999999996</v>
      </c>
      <c r="AN360" s="20">
        <f t="shared" si="16"/>
        <v>0.83499999999999996</v>
      </c>
      <c r="AO360" s="21">
        <f t="shared" si="17"/>
        <v>1</v>
      </c>
    </row>
    <row r="361" spans="1:42" ht="15" customHeight="1" x14ac:dyDescent="0.3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H361" s="3" t="s">
        <v>622</v>
      </c>
      <c r="AI361" s="3" t="s">
        <v>622</v>
      </c>
      <c r="AM361" s="20">
        <f t="shared" si="15"/>
        <v>0</v>
      </c>
      <c r="AN361" s="20">
        <f t="shared" si="16"/>
        <v>0</v>
      </c>
      <c r="AO361" s="21" t="str">
        <f t="shared" si="17"/>
        <v/>
      </c>
    </row>
    <row r="362" spans="1:42" ht="15" customHeight="1" x14ac:dyDescent="0.35">
      <c r="A362" s="3" t="s">
        <v>464</v>
      </c>
      <c r="B362" s="3" t="s">
        <v>467</v>
      </c>
      <c r="C362" s="3">
        <v>2013</v>
      </c>
      <c r="D362" s="3">
        <v>33.843000000000004</v>
      </c>
      <c r="E362" s="3">
        <v>25.933</v>
      </c>
      <c r="F362" s="3" t="s">
        <v>621</v>
      </c>
      <c r="G362" s="3">
        <v>8.8999999999999996E-2</v>
      </c>
      <c r="H362" s="3" t="s">
        <v>621</v>
      </c>
      <c r="I362" s="3" t="s">
        <v>621</v>
      </c>
      <c r="J362" s="3" t="s">
        <v>621</v>
      </c>
      <c r="K362" s="3">
        <v>0.193</v>
      </c>
      <c r="L362" s="3" t="s">
        <v>622</v>
      </c>
      <c r="M362" s="3" t="s">
        <v>621</v>
      </c>
      <c r="N362" s="3" t="s">
        <v>621</v>
      </c>
      <c r="O362" s="3" t="s">
        <v>621</v>
      </c>
      <c r="P362" s="3" t="s">
        <v>621</v>
      </c>
      <c r="Q362" s="3" t="s">
        <v>621</v>
      </c>
      <c r="R362" s="3" t="s">
        <v>621</v>
      </c>
      <c r="S362" s="3" t="s">
        <v>621</v>
      </c>
      <c r="T362" s="3">
        <v>25.651</v>
      </c>
      <c r="U362" s="3" t="s">
        <v>621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H362" s="3" t="s">
        <v>621</v>
      </c>
      <c r="AI362" s="3" t="s">
        <v>621</v>
      </c>
      <c r="AM362" s="20">
        <f t="shared" si="15"/>
        <v>25.933</v>
      </c>
      <c r="AN362" s="20">
        <f t="shared" si="16"/>
        <v>33.843000000000004</v>
      </c>
      <c r="AO362" s="21">
        <f t="shared" si="17"/>
        <v>1.3050167739945244</v>
      </c>
      <c r="AP362" s="22" t="s">
        <v>1081</v>
      </c>
    </row>
    <row r="363" spans="1:42" ht="15" customHeight="1" x14ac:dyDescent="0.35">
      <c r="A363" s="3" t="s">
        <v>468</v>
      </c>
      <c r="B363" s="3" t="s">
        <v>469</v>
      </c>
      <c r="C363" s="3">
        <v>2013</v>
      </c>
      <c r="D363" s="3" t="s">
        <v>621</v>
      </c>
      <c r="E363" s="3" t="s">
        <v>621</v>
      </c>
      <c r="F363" s="3" t="s">
        <v>621</v>
      </c>
      <c r="G363" s="3" t="s">
        <v>621</v>
      </c>
      <c r="H363" s="3" t="s">
        <v>621</v>
      </c>
      <c r="I363" s="3" t="s">
        <v>621</v>
      </c>
      <c r="J363" s="3" t="s">
        <v>621</v>
      </c>
      <c r="K363" s="3" t="s">
        <v>621</v>
      </c>
      <c r="L363" s="3" t="s">
        <v>622</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622</v>
      </c>
      <c r="AG363" s="3" t="s">
        <v>621</v>
      </c>
      <c r="AH363" s="3" t="s">
        <v>621</v>
      </c>
      <c r="AI363" s="3" t="s">
        <v>621</v>
      </c>
      <c r="AM363" s="20">
        <f t="shared" si="15"/>
        <v>0</v>
      </c>
      <c r="AN363" s="20">
        <f t="shared" si="16"/>
        <v>0</v>
      </c>
      <c r="AO363" s="21" t="str">
        <f t="shared" si="17"/>
        <v/>
      </c>
    </row>
    <row r="364" spans="1:42" ht="15" customHeight="1" x14ac:dyDescent="0.35">
      <c r="A364" s="3" t="s">
        <v>468</v>
      </c>
      <c r="B364" s="3" t="s">
        <v>470</v>
      </c>
      <c r="C364" s="3">
        <v>2013</v>
      </c>
      <c r="D364" s="3">
        <v>56.8</v>
      </c>
      <c r="E364" s="3">
        <v>56.8</v>
      </c>
      <c r="F364" s="3" t="s">
        <v>621</v>
      </c>
      <c r="G364" s="3" t="s">
        <v>621</v>
      </c>
      <c r="H364" s="3" t="s">
        <v>621</v>
      </c>
      <c r="I364" s="3">
        <v>3.9</v>
      </c>
      <c r="J364" s="3" t="s">
        <v>621</v>
      </c>
      <c r="K364" s="3" t="s">
        <v>621</v>
      </c>
      <c r="L364" s="3" t="s">
        <v>622</v>
      </c>
      <c r="M364" s="3" t="s">
        <v>621</v>
      </c>
      <c r="N364" s="3" t="s">
        <v>621</v>
      </c>
      <c r="O364" s="3" t="s">
        <v>621</v>
      </c>
      <c r="P364" s="3" t="s">
        <v>621</v>
      </c>
      <c r="Q364" s="3" t="s">
        <v>621</v>
      </c>
      <c r="R364" s="3" t="s">
        <v>621</v>
      </c>
      <c r="S364" s="3" t="s">
        <v>621</v>
      </c>
      <c r="T364" s="3" t="s">
        <v>621</v>
      </c>
      <c r="U364" s="3" t="s">
        <v>621</v>
      </c>
      <c r="V364" s="3" t="s">
        <v>621</v>
      </c>
      <c r="W364" s="3" t="s">
        <v>621</v>
      </c>
      <c r="X364" s="3">
        <v>44.2</v>
      </c>
      <c r="Y364" s="3" t="s">
        <v>621</v>
      </c>
      <c r="Z364" s="3" t="s">
        <v>621</v>
      </c>
      <c r="AA364" s="3" t="s">
        <v>621</v>
      </c>
      <c r="AB364" s="3" t="s">
        <v>621</v>
      </c>
      <c r="AC364" s="3">
        <v>8.6999999999999993</v>
      </c>
      <c r="AD364" s="3" t="s">
        <v>621</v>
      </c>
      <c r="AE364" s="3" t="s">
        <v>621</v>
      </c>
      <c r="AF364" s="3" t="s">
        <v>622</v>
      </c>
      <c r="AG364" s="3" t="s">
        <v>621</v>
      </c>
      <c r="AH364" s="3" t="s">
        <v>621</v>
      </c>
      <c r="AI364" s="3" t="s">
        <v>621</v>
      </c>
      <c r="AM364" s="20">
        <f t="shared" si="15"/>
        <v>56.8</v>
      </c>
      <c r="AN364" s="20">
        <f t="shared" si="16"/>
        <v>56.8</v>
      </c>
      <c r="AO364" s="21">
        <f t="shared" si="17"/>
        <v>1</v>
      </c>
    </row>
    <row r="365" spans="1:42" ht="15" customHeight="1" x14ac:dyDescent="0.35">
      <c r="A365" s="3" t="s">
        <v>471</v>
      </c>
      <c r="B365" s="3" t="s">
        <v>472</v>
      </c>
      <c r="C365" s="3">
        <v>2013</v>
      </c>
      <c r="D365" s="3">
        <v>50.408999999999999</v>
      </c>
      <c r="E365" s="3">
        <v>65.527000000000001</v>
      </c>
      <c r="F365" s="3" t="s">
        <v>621</v>
      </c>
      <c r="G365" s="3">
        <v>4.1669999999999998</v>
      </c>
      <c r="H365" s="3" t="s">
        <v>621</v>
      </c>
      <c r="I365" s="3" t="s">
        <v>621</v>
      </c>
      <c r="J365" s="3" t="s">
        <v>621</v>
      </c>
      <c r="K365" s="3" t="s">
        <v>621</v>
      </c>
      <c r="L365" s="3" t="s">
        <v>622</v>
      </c>
      <c r="M365" s="3" t="s">
        <v>621</v>
      </c>
      <c r="N365" s="3" t="s">
        <v>621</v>
      </c>
      <c r="O365" s="3">
        <v>13.827</v>
      </c>
      <c r="P365" s="3" t="s">
        <v>621</v>
      </c>
      <c r="Q365" s="3" t="s">
        <v>621</v>
      </c>
      <c r="R365" s="3" t="s">
        <v>621</v>
      </c>
      <c r="S365" s="3" t="s">
        <v>14</v>
      </c>
      <c r="T365" s="3" t="s">
        <v>621</v>
      </c>
      <c r="U365" s="3" t="s">
        <v>621</v>
      </c>
      <c r="V365" s="3" t="s">
        <v>621</v>
      </c>
      <c r="W365" s="3">
        <v>30.42</v>
      </c>
      <c r="X365" s="3" t="s">
        <v>621</v>
      </c>
      <c r="Y365" s="3" t="s">
        <v>621</v>
      </c>
      <c r="Z365" s="3" t="s">
        <v>621</v>
      </c>
      <c r="AA365" s="3">
        <v>2.492</v>
      </c>
      <c r="AB365" s="3" t="s">
        <v>621</v>
      </c>
      <c r="AC365" s="3" t="s">
        <v>621</v>
      </c>
      <c r="AD365" s="3" t="s">
        <v>621</v>
      </c>
      <c r="AE365" s="3" t="s">
        <v>621</v>
      </c>
      <c r="AF365" s="3" t="s">
        <v>621</v>
      </c>
      <c r="AG365" s="3" t="s">
        <v>621</v>
      </c>
      <c r="AH365" s="3">
        <v>14.621</v>
      </c>
      <c r="AI365" s="3">
        <v>14.621</v>
      </c>
      <c r="AM365" s="20">
        <f t="shared" si="15"/>
        <v>65.527000000000001</v>
      </c>
      <c r="AN365" s="20">
        <f t="shared" si="16"/>
        <v>50.408999999999999</v>
      </c>
      <c r="AO365" s="21">
        <f t="shared" si="17"/>
        <v>0.76928594319898669</v>
      </c>
    </row>
    <row r="366" spans="1:42" ht="15" customHeight="1" x14ac:dyDescent="0.35">
      <c r="A366" s="3" t="s">
        <v>471</v>
      </c>
      <c r="B366" s="3" t="s">
        <v>473</v>
      </c>
      <c r="C366" s="3">
        <v>2013</v>
      </c>
      <c r="D366" s="3">
        <v>7.9950000000000001</v>
      </c>
      <c r="E366" s="3">
        <v>10.138999999999999</v>
      </c>
      <c r="F366" s="3" t="s">
        <v>621</v>
      </c>
      <c r="G366" s="3">
        <v>0.125</v>
      </c>
      <c r="H366" s="3" t="s">
        <v>621</v>
      </c>
      <c r="I366" s="3" t="s">
        <v>621</v>
      </c>
      <c r="J366" s="3" t="s">
        <v>621</v>
      </c>
      <c r="K366" s="3" t="s">
        <v>621</v>
      </c>
      <c r="L366" s="3" t="s">
        <v>622</v>
      </c>
      <c r="M366" s="3" t="s">
        <v>621</v>
      </c>
      <c r="N366" s="3" t="s">
        <v>621</v>
      </c>
      <c r="O366" s="3">
        <v>8.6850000000000005</v>
      </c>
      <c r="P366" s="3" t="s">
        <v>621</v>
      </c>
      <c r="Q366" s="3" t="s">
        <v>621</v>
      </c>
      <c r="R366" s="3" t="s">
        <v>621</v>
      </c>
      <c r="S366" s="3" t="s">
        <v>14</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H366" s="3">
        <v>1.329</v>
      </c>
      <c r="AI366" s="3">
        <v>1.329</v>
      </c>
      <c r="AM366" s="20">
        <f t="shared" si="15"/>
        <v>10.139000000000001</v>
      </c>
      <c r="AN366" s="20">
        <f t="shared" si="16"/>
        <v>7.9950000000000001</v>
      </c>
      <c r="AO366" s="21">
        <f t="shared" si="17"/>
        <v>0.78853930367886371</v>
      </c>
    </row>
    <row r="367" spans="1:42" ht="15" customHeight="1" x14ac:dyDescent="0.35">
      <c r="A367" s="3" t="s">
        <v>474</v>
      </c>
      <c r="B367" s="3" t="s">
        <v>475</v>
      </c>
      <c r="C367" s="3">
        <v>2013</v>
      </c>
      <c r="D367" s="3">
        <v>13.9</v>
      </c>
      <c r="E367" s="3" t="s">
        <v>621</v>
      </c>
      <c r="F367" s="3" t="s">
        <v>621</v>
      </c>
      <c r="G367" s="3">
        <v>0.6</v>
      </c>
      <c r="H367" s="3" t="s">
        <v>621</v>
      </c>
      <c r="I367" s="3" t="s">
        <v>621</v>
      </c>
      <c r="J367" s="3" t="s">
        <v>621</v>
      </c>
      <c r="K367" s="3" t="s">
        <v>621</v>
      </c>
      <c r="L367" s="3" t="s">
        <v>622</v>
      </c>
      <c r="M367" s="3">
        <v>18.2</v>
      </c>
      <c r="N367" s="3" t="s">
        <v>621</v>
      </c>
      <c r="O367" s="3" t="s">
        <v>621</v>
      </c>
      <c r="P367" s="3" t="s">
        <v>621</v>
      </c>
      <c r="Q367" s="3" t="s">
        <v>621</v>
      </c>
      <c r="R367" s="3" t="s">
        <v>621</v>
      </c>
      <c r="S367" s="3" t="s">
        <v>14</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622</v>
      </c>
      <c r="AG367" s="3" t="s">
        <v>621</v>
      </c>
      <c r="AH367" s="3" t="s">
        <v>621</v>
      </c>
      <c r="AI367" s="3" t="s">
        <v>621</v>
      </c>
      <c r="AM367" s="20">
        <f t="shared" si="15"/>
        <v>18.8</v>
      </c>
      <c r="AN367" s="20">
        <f t="shared" si="16"/>
        <v>13.9</v>
      </c>
      <c r="AO367" s="21">
        <f t="shared" si="17"/>
        <v>0.73936170212765961</v>
      </c>
    </row>
    <row r="368" spans="1:42" ht="15" customHeight="1" x14ac:dyDescent="0.35">
      <c r="A368" s="3" t="s">
        <v>474</v>
      </c>
      <c r="B368" s="3" t="s">
        <v>476</v>
      </c>
      <c r="C368" s="3">
        <v>2013</v>
      </c>
      <c r="D368" s="3">
        <v>105</v>
      </c>
      <c r="E368" s="3">
        <v>122.54</v>
      </c>
      <c r="F368" s="3" t="s">
        <v>621</v>
      </c>
      <c r="G368" s="3">
        <v>0.36</v>
      </c>
      <c r="H368" s="3" t="s">
        <v>621</v>
      </c>
      <c r="I368" s="3">
        <v>4.0999999999999996</v>
      </c>
      <c r="J368" s="3" t="s">
        <v>621</v>
      </c>
      <c r="K368" s="3" t="s">
        <v>621</v>
      </c>
      <c r="L368" s="3" t="s">
        <v>622</v>
      </c>
      <c r="M368" s="3">
        <v>49.85</v>
      </c>
      <c r="N368" s="3" t="s">
        <v>621</v>
      </c>
      <c r="O368" s="3" t="s">
        <v>621</v>
      </c>
      <c r="P368" s="3" t="s">
        <v>621</v>
      </c>
      <c r="Q368" s="3" t="s">
        <v>621</v>
      </c>
      <c r="R368" s="3" t="s">
        <v>621</v>
      </c>
      <c r="S368" s="3" t="s">
        <v>14</v>
      </c>
      <c r="T368" s="3">
        <v>25</v>
      </c>
      <c r="U368" s="3" t="s">
        <v>621</v>
      </c>
      <c r="V368" s="3" t="s">
        <v>621</v>
      </c>
      <c r="W368" s="3">
        <v>32</v>
      </c>
      <c r="X368" s="3">
        <v>0</v>
      </c>
      <c r="Y368" s="3">
        <v>0.23</v>
      </c>
      <c r="Z368" s="3" t="s">
        <v>621</v>
      </c>
      <c r="AA368" s="3" t="s">
        <v>621</v>
      </c>
      <c r="AB368" s="3" t="s">
        <v>621</v>
      </c>
      <c r="AC368" s="3" t="s">
        <v>621</v>
      </c>
      <c r="AD368" s="3">
        <v>11</v>
      </c>
      <c r="AE368" s="3" t="s">
        <v>621</v>
      </c>
      <c r="AF368" s="3" t="s">
        <v>622</v>
      </c>
      <c r="AG368" s="3" t="s">
        <v>621</v>
      </c>
      <c r="AH368" s="3" t="s">
        <v>621</v>
      </c>
      <c r="AI368" s="3" t="s">
        <v>621</v>
      </c>
      <c r="AM368" s="20">
        <f t="shared" si="15"/>
        <v>122.54</v>
      </c>
      <c r="AN368" s="20">
        <f t="shared" si="16"/>
        <v>105</v>
      </c>
      <c r="AO368" s="21">
        <f t="shared" si="17"/>
        <v>0.85686306512159294</v>
      </c>
    </row>
    <row r="369" spans="1:41" ht="15" customHeight="1" x14ac:dyDescent="0.35">
      <c r="A369" s="3" t="s">
        <v>474</v>
      </c>
      <c r="B369" s="3" t="s">
        <v>477</v>
      </c>
      <c r="C369" s="3">
        <v>2013</v>
      </c>
      <c r="D369" s="3">
        <v>1.3</v>
      </c>
      <c r="E369" s="3">
        <v>1.47</v>
      </c>
      <c r="F369" s="3" t="s">
        <v>621</v>
      </c>
      <c r="G369" s="3">
        <v>0.27</v>
      </c>
      <c r="H369" s="3" t="s">
        <v>621</v>
      </c>
      <c r="I369" s="3" t="s">
        <v>621</v>
      </c>
      <c r="J369" s="3" t="s">
        <v>621</v>
      </c>
      <c r="K369" s="3" t="s">
        <v>621</v>
      </c>
      <c r="L369" s="3" t="s">
        <v>622</v>
      </c>
      <c r="M369" s="3">
        <v>1.2</v>
      </c>
      <c r="N369" s="3" t="s">
        <v>621</v>
      </c>
      <c r="O369" s="3" t="s">
        <v>621</v>
      </c>
      <c r="P369" s="3" t="s">
        <v>621</v>
      </c>
      <c r="Q369" s="3" t="s">
        <v>621</v>
      </c>
      <c r="R369" s="3" t="s">
        <v>621</v>
      </c>
      <c r="S369" s="3" t="s">
        <v>14</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622</v>
      </c>
      <c r="AG369" s="3" t="s">
        <v>621</v>
      </c>
      <c r="AH369" s="3" t="s">
        <v>621</v>
      </c>
      <c r="AI369" s="3" t="s">
        <v>621</v>
      </c>
      <c r="AM369" s="20">
        <f t="shared" si="15"/>
        <v>1.47</v>
      </c>
      <c r="AN369" s="20">
        <f t="shared" si="16"/>
        <v>1.3</v>
      </c>
      <c r="AO369" s="21">
        <f t="shared" si="17"/>
        <v>0.88435374149659873</v>
      </c>
    </row>
    <row r="370" spans="1:41" ht="15" customHeight="1" x14ac:dyDescent="0.35">
      <c r="A370" s="3" t="s">
        <v>474</v>
      </c>
      <c r="B370" s="3" t="s">
        <v>478</v>
      </c>
      <c r="C370" s="3">
        <v>2013</v>
      </c>
      <c r="D370" s="3">
        <v>521.5</v>
      </c>
      <c r="E370" s="3">
        <v>608.20000000000005</v>
      </c>
      <c r="F370" s="3" t="s">
        <v>621</v>
      </c>
      <c r="G370" s="3">
        <v>5.2</v>
      </c>
      <c r="H370" s="3" t="s">
        <v>621</v>
      </c>
      <c r="I370" s="3">
        <v>8.1999999999999993</v>
      </c>
      <c r="J370" s="3" t="s">
        <v>621</v>
      </c>
      <c r="K370" s="3" t="s">
        <v>621</v>
      </c>
      <c r="L370" s="3" t="s">
        <v>622</v>
      </c>
      <c r="M370" s="3">
        <v>0</v>
      </c>
      <c r="N370" s="3" t="s">
        <v>621</v>
      </c>
      <c r="O370" s="3">
        <v>22.6</v>
      </c>
      <c r="P370" s="3" t="s">
        <v>621</v>
      </c>
      <c r="Q370" s="3" t="s">
        <v>621</v>
      </c>
      <c r="R370" s="3" t="s">
        <v>621</v>
      </c>
      <c r="S370" s="3" t="s">
        <v>14</v>
      </c>
      <c r="T370" s="3">
        <v>1.1000000000000001</v>
      </c>
      <c r="U370" s="3">
        <v>1.6</v>
      </c>
      <c r="V370" s="3">
        <v>0</v>
      </c>
      <c r="W370" s="3">
        <v>185</v>
      </c>
      <c r="X370" s="3">
        <v>0</v>
      </c>
      <c r="Y370" s="3">
        <v>0</v>
      </c>
      <c r="Z370" s="3" t="s">
        <v>621</v>
      </c>
      <c r="AA370" s="3" t="s">
        <v>621</v>
      </c>
      <c r="AB370" s="3">
        <v>384</v>
      </c>
      <c r="AC370" s="3" t="s">
        <v>621</v>
      </c>
      <c r="AD370" s="3">
        <v>0</v>
      </c>
      <c r="AE370" s="3" t="s">
        <v>621</v>
      </c>
      <c r="AF370" s="3" t="s">
        <v>622</v>
      </c>
      <c r="AG370" s="3" t="s">
        <v>621</v>
      </c>
      <c r="AH370" s="3">
        <v>0.5</v>
      </c>
      <c r="AI370" s="3">
        <v>0.53</v>
      </c>
      <c r="AM370" s="20">
        <f t="shared" si="15"/>
        <v>608.23</v>
      </c>
      <c r="AN370" s="20">
        <f t="shared" si="16"/>
        <v>521.5</v>
      </c>
      <c r="AO370" s="21">
        <f t="shared" si="17"/>
        <v>0.85740591552537693</v>
      </c>
    </row>
    <row r="371" spans="1:41" ht="15" customHeight="1" x14ac:dyDescent="0.35">
      <c r="A371" s="3" t="s">
        <v>474</v>
      </c>
      <c r="B371" s="3" t="s">
        <v>479</v>
      </c>
      <c r="C371" s="3">
        <v>2013</v>
      </c>
      <c r="D371" s="3">
        <v>1.5</v>
      </c>
      <c r="E371" s="3" t="s">
        <v>621</v>
      </c>
      <c r="F371" s="3" t="s">
        <v>621</v>
      </c>
      <c r="G371" s="3">
        <v>1.72</v>
      </c>
      <c r="H371" s="3" t="s">
        <v>621</v>
      </c>
      <c r="I371" s="3" t="s">
        <v>621</v>
      </c>
      <c r="J371" s="3" t="s">
        <v>621</v>
      </c>
      <c r="K371" s="3" t="s">
        <v>621</v>
      </c>
      <c r="L371" s="3" t="s">
        <v>622</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622</v>
      </c>
      <c r="AG371" s="3" t="s">
        <v>621</v>
      </c>
      <c r="AH371" s="3" t="s">
        <v>621</v>
      </c>
      <c r="AI371" s="3" t="s">
        <v>621</v>
      </c>
      <c r="AM371" s="20">
        <f t="shared" si="15"/>
        <v>1.72</v>
      </c>
      <c r="AN371" s="20">
        <f t="shared" si="16"/>
        <v>1.5</v>
      </c>
      <c r="AO371" s="21">
        <f t="shared" si="17"/>
        <v>0.87209302325581395</v>
      </c>
    </row>
    <row r="372" spans="1:41" ht="15" customHeight="1" x14ac:dyDescent="0.35">
      <c r="A372" s="3" t="s">
        <v>474</v>
      </c>
      <c r="B372" s="3" t="s">
        <v>480</v>
      </c>
      <c r="C372" s="3">
        <v>2013</v>
      </c>
      <c r="D372" s="3">
        <v>30.06</v>
      </c>
      <c r="E372" s="3">
        <v>31.77</v>
      </c>
      <c r="F372" s="3" t="s">
        <v>621</v>
      </c>
      <c r="G372" s="3">
        <v>0.37</v>
      </c>
      <c r="H372" s="3" t="s">
        <v>621</v>
      </c>
      <c r="I372" s="3" t="s">
        <v>621</v>
      </c>
      <c r="J372" s="3" t="s">
        <v>621</v>
      </c>
      <c r="K372" s="3" t="s">
        <v>621</v>
      </c>
      <c r="L372" s="3" t="s">
        <v>622</v>
      </c>
      <c r="M372" s="3">
        <v>31.4</v>
      </c>
      <c r="N372" s="3" t="s">
        <v>621</v>
      </c>
      <c r="O372" s="3" t="s">
        <v>621</v>
      </c>
      <c r="P372" s="3" t="s">
        <v>621</v>
      </c>
      <c r="Q372" s="3" t="s">
        <v>621</v>
      </c>
      <c r="R372" s="3" t="s">
        <v>621</v>
      </c>
      <c r="S372" s="3" t="s">
        <v>14</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622</v>
      </c>
      <c r="AG372" s="3" t="s">
        <v>621</v>
      </c>
      <c r="AH372" s="3" t="s">
        <v>621</v>
      </c>
      <c r="AI372" s="3" t="s">
        <v>621</v>
      </c>
      <c r="AM372" s="20">
        <f t="shared" si="15"/>
        <v>31.77</v>
      </c>
      <c r="AN372" s="20">
        <f t="shared" si="16"/>
        <v>30.06</v>
      </c>
      <c r="AO372" s="21">
        <f t="shared" si="17"/>
        <v>0.94617563739376764</v>
      </c>
    </row>
    <row r="373" spans="1:41" ht="15" customHeight="1" x14ac:dyDescent="0.3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621</v>
      </c>
      <c r="T373" s="3" t="s">
        <v>622</v>
      </c>
      <c r="U373" s="3" t="s">
        <v>622</v>
      </c>
      <c r="V373" s="3" t="s">
        <v>622</v>
      </c>
      <c r="W373" s="3" t="s">
        <v>622</v>
      </c>
      <c r="X373" s="3" t="s">
        <v>622</v>
      </c>
      <c r="Y373" s="3" t="s">
        <v>622</v>
      </c>
      <c r="Z373" s="3" t="s">
        <v>622</v>
      </c>
      <c r="AA373" s="3" t="s">
        <v>622</v>
      </c>
      <c r="AB373" s="3" t="s">
        <v>622</v>
      </c>
      <c r="AC373" s="3" t="s">
        <v>622</v>
      </c>
      <c r="AD373" s="3" t="s">
        <v>622</v>
      </c>
      <c r="AE373" s="3" t="s">
        <v>622</v>
      </c>
      <c r="AF373" s="3" t="s">
        <v>622</v>
      </c>
      <c r="AG373" s="3" t="s">
        <v>622</v>
      </c>
      <c r="AH373" s="3" t="s">
        <v>622</v>
      </c>
      <c r="AI373" s="3" t="s">
        <v>622</v>
      </c>
      <c r="AM373" s="20">
        <f t="shared" si="15"/>
        <v>0</v>
      </c>
      <c r="AN373" s="20">
        <f t="shared" si="16"/>
        <v>0</v>
      </c>
      <c r="AO373" s="21" t="str">
        <f t="shared" si="17"/>
        <v/>
      </c>
    </row>
    <row r="374" spans="1:41" ht="15" customHeight="1" x14ac:dyDescent="0.3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H374" s="3" t="s">
        <v>622</v>
      </c>
      <c r="AI374" s="3" t="s">
        <v>622</v>
      </c>
      <c r="AM374" s="20">
        <f t="shared" si="15"/>
        <v>0</v>
      </c>
      <c r="AN374" s="20">
        <f t="shared" si="16"/>
        <v>0</v>
      </c>
      <c r="AO374" s="21" t="str">
        <f t="shared" si="17"/>
        <v/>
      </c>
    </row>
    <row r="375" spans="1:41" ht="15" customHeight="1" x14ac:dyDescent="0.35">
      <c r="A375" s="3" t="s">
        <v>481</v>
      </c>
      <c r="B375" s="3" t="s">
        <v>484</v>
      </c>
      <c r="C375" s="3">
        <v>2013</v>
      </c>
      <c r="D375" s="3" t="s">
        <v>621</v>
      </c>
      <c r="E375" s="3" t="s">
        <v>621</v>
      </c>
      <c r="F375" s="3" t="s">
        <v>621</v>
      </c>
      <c r="G375" s="3" t="s">
        <v>621</v>
      </c>
      <c r="H375" s="3" t="s">
        <v>621</v>
      </c>
      <c r="I375" s="3" t="s">
        <v>621</v>
      </c>
      <c r="J375" s="3" t="s">
        <v>621</v>
      </c>
      <c r="K375" s="3" t="s">
        <v>621</v>
      </c>
      <c r="L375" s="3" t="s">
        <v>622</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H375" s="3" t="s">
        <v>621</v>
      </c>
      <c r="AI375" s="3" t="s">
        <v>621</v>
      </c>
      <c r="AM375" s="20">
        <f t="shared" si="15"/>
        <v>0</v>
      </c>
      <c r="AN375" s="20">
        <f t="shared" si="16"/>
        <v>0</v>
      </c>
      <c r="AO375" s="21" t="str">
        <f t="shared" si="17"/>
        <v/>
      </c>
    </row>
    <row r="376" spans="1:41" ht="15" customHeight="1" x14ac:dyDescent="0.35">
      <c r="A376" s="3" t="s">
        <v>485</v>
      </c>
      <c r="B376" s="3" t="s">
        <v>486</v>
      </c>
      <c r="C376" s="3">
        <v>2013</v>
      </c>
      <c r="D376" s="3">
        <v>12.7</v>
      </c>
      <c r="E376" s="3">
        <v>14.1</v>
      </c>
      <c r="F376" s="3" t="s">
        <v>621</v>
      </c>
      <c r="G376" s="3">
        <v>0.9</v>
      </c>
      <c r="H376" s="3" t="s">
        <v>621</v>
      </c>
      <c r="I376" s="3" t="s">
        <v>621</v>
      </c>
      <c r="J376" s="3" t="s">
        <v>621</v>
      </c>
      <c r="K376" s="3" t="s">
        <v>621</v>
      </c>
      <c r="L376" s="3" t="s">
        <v>775</v>
      </c>
      <c r="M376" s="3" t="s">
        <v>621</v>
      </c>
      <c r="N376" s="3" t="s">
        <v>621</v>
      </c>
      <c r="O376" s="3" t="s">
        <v>621</v>
      </c>
      <c r="P376" s="3" t="s">
        <v>621</v>
      </c>
      <c r="Q376" s="3" t="s">
        <v>621</v>
      </c>
      <c r="R376" s="3">
        <v>10</v>
      </c>
      <c r="S376" s="3" t="s">
        <v>14</v>
      </c>
      <c r="T376" s="3">
        <v>3.2</v>
      </c>
      <c r="U376" s="3" t="s">
        <v>621</v>
      </c>
      <c r="V376" s="3" t="s">
        <v>621</v>
      </c>
      <c r="W376" s="3" t="s">
        <v>621</v>
      </c>
      <c r="X376" s="3" t="s">
        <v>621</v>
      </c>
      <c r="Y376" s="3" t="s">
        <v>621</v>
      </c>
      <c r="Z376" s="3" t="s">
        <v>621</v>
      </c>
      <c r="AA376" s="3" t="s">
        <v>621</v>
      </c>
      <c r="AB376" s="3" t="s">
        <v>621</v>
      </c>
      <c r="AC376" s="3" t="s">
        <v>621</v>
      </c>
      <c r="AD376" s="3" t="s">
        <v>621</v>
      </c>
      <c r="AE376" s="3" t="s">
        <v>621</v>
      </c>
      <c r="AF376" s="3" t="s">
        <v>622</v>
      </c>
      <c r="AG376" s="3" t="s">
        <v>621</v>
      </c>
      <c r="AH376" s="3" t="s">
        <v>621</v>
      </c>
      <c r="AI376" s="3" t="s">
        <v>621</v>
      </c>
      <c r="AM376" s="20">
        <f t="shared" si="15"/>
        <v>14.100000000000001</v>
      </c>
      <c r="AN376" s="20">
        <f t="shared" si="16"/>
        <v>12.7</v>
      </c>
      <c r="AO376" s="21">
        <f t="shared" si="17"/>
        <v>0.90070921985815589</v>
      </c>
    </row>
    <row r="377" spans="1:41" ht="15" customHeight="1" x14ac:dyDescent="0.35">
      <c r="A377" s="3" t="s">
        <v>487</v>
      </c>
      <c r="B377" s="3" t="s">
        <v>488</v>
      </c>
      <c r="C377" s="3">
        <v>2013</v>
      </c>
      <c r="D377" s="3">
        <v>50.603999999999999</v>
      </c>
      <c r="E377" s="3">
        <v>52.77</v>
      </c>
      <c r="F377" s="3" t="s">
        <v>621</v>
      </c>
      <c r="G377" s="3">
        <v>0.255</v>
      </c>
      <c r="H377" s="3" t="s">
        <v>621</v>
      </c>
      <c r="I377" s="3" t="s">
        <v>621</v>
      </c>
      <c r="J377" s="3" t="s">
        <v>621</v>
      </c>
      <c r="K377" s="3">
        <v>1.7909999999999999</v>
      </c>
      <c r="L377" s="3" t="s">
        <v>979</v>
      </c>
      <c r="M377" s="3">
        <v>47.857999999999997</v>
      </c>
      <c r="N377" s="3">
        <v>0</v>
      </c>
      <c r="O377" s="3">
        <v>0</v>
      </c>
      <c r="P377" s="3">
        <v>0</v>
      </c>
      <c r="Q377" s="3">
        <v>0</v>
      </c>
      <c r="R377" s="3">
        <v>0</v>
      </c>
      <c r="S377" s="3" t="s">
        <v>14</v>
      </c>
      <c r="T377" s="3" t="s">
        <v>621</v>
      </c>
      <c r="U377" s="3" t="s">
        <v>621</v>
      </c>
      <c r="V377" s="3" t="s">
        <v>621</v>
      </c>
      <c r="W377" s="3">
        <v>0</v>
      </c>
      <c r="X377" s="3" t="s">
        <v>621</v>
      </c>
      <c r="Y377" s="3" t="s">
        <v>621</v>
      </c>
      <c r="Z377" s="3" t="s">
        <v>621</v>
      </c>
      <c r="AA377" s="3" t="s">
        <v>621</v>
      </c>
      <c r="AB377" s="3" t="s">
        <v>621</v>
      </c>
      <c r="AC377" s="3" t="s">
        <v>621</v>
      </c>
      <c r="AD377" s="3">
        <v>2.1659999999999999</v>
      </c>
      <c r="AE377" s="3" t="s">
        <v>621</v>
      </c>
      <c r="AF377" s="3" t="s">
        <v>621</v>
      </c>
      <c r="AG377" s="3" t="s">
        <v>621</v>
      </c>
      <c r="AH377" s="3">
        <v>0.7</v>
      </c>
      <c r="AI377" s="3">
        <v>0.73399999999999999</v>
      </c>
      <c r="AM377" s="20">
        <f t="shared" si="15"/>
        <v>52.803999999999995</v>
      </c>
      <c r="AN377" s="20">
        <f t="shared" si="16"/>
        <v>50.603999999999999</v>
      </c>
      <c r="AO377" s="21">
        <f t="shared" si="17"/>
        <v>0.95833648965987428</v>
      </c>
    </row>
    <row r="378" spans="1:41" ht="15" customHeight="1" x14ac:dyDescent="0.35">
      <c r="A378" s="3" t="s">
        <v>487</v>
      </c>
      <c r="B378" s="3" t="s">
        <v>489</v>
      </c>
      <c r="C378" s="3">
        <v>2013</v>
      </c>
      <c r="D378" s="3">
        <v>7.8849999999999998</v>
      </c>
      <c r="E378" s="3">
        <v>7.8849999999999998</v>
      </c>
      <c r="F378" s="3" t="s">
        <v>621</v>
      </c>
      <c r="G378" s="3">
        <v>0.154</v>
      </c>
      <c r="H378" s="3" t="s">
        <v>621</v>
      </c>
      <c r="I378" s="3" t="s">
        <v>621</v>
      </c>
      <c r="J378" s="3" t="s">
        <v>621</v>
      </c>
      <c r="K378" s="3" t="s">
        <v>621</v>
      </c>
      <c r="L378" s="3" t="s">
        <v>622</v>
      </c>
      <c r="M378" s="3" t="s">
        <v>621</v>
      </c>
      <c r="N378" s="3" t="s">
        <v>621</v>
      </c>
      <c r="O378" s="3" t="s">
        <v>621</v>
      </c>
      <c r="P378" s="3" t="s">
        <v>621</v>
      </c>
      <c r="Q378" s="3" t="s">
        <v>621</v>
      </c>
      <c r="R378" s="3" t="s">
        <v>621</v>
      </c>
      <c r="S378" s="3" t="s">
        <v>621</v>
      </c>
      <c r="T378" s="3" t="s">
        <v>621</v>
      </c>
      <c r="U378" s="3">
        <v>7.3529999999999998</v>
      </c>
      <c r="V378" s="3" t="s">
        <v>621</v>
      </c>
      <c r="W378" s="3" t="s">
        <v>621</v>
      </c>
      <c r="X378" s="3" t="s">
        <v>621</v>
      </c>
      <c r="Y378" s="3" t="s">
        <v>621</v>
      </c>
      <c r="Z378" s="3" t="s">
        <v>621</v>
      </c>
      <c r="AA378" s="3" t="s">
        <v>621</v>
      </c>
      <c r="AB378" s="3" t="s">
        <v>621</v>
      </c>
      <c r="AC378" s="3" t="s">
        <v>621</v>
      </c>
      <c r="AD378" s="3" t="s">
        <v>621</v>
      </c>
      <c r="AE378" s="3" t="s">
        <v>621</v>
      </c>
      <c r="AF378" s="3" t="s">
        <v>621</v>
      </c>
      <c r="AG378" s="3" t="s">
        <v>621</v>
      </c>
      <c r="AH378" s="3">
        <v>0.378</v>
      </c>
      <c r="AI378" s="3">
        <v>0.39900000000000002</v>
      </c>
      <c r="AM378" s="20">
        <f t="shared" si="15"/>
        <v>7.9059999999999997</v>
      </c>
      <c r="AN378" s="20">
        <f t="shared" si="16"/>
        <v>7.8849999999999998</v>
      </c>
      <c r="AO378" s="21">
        <f t="shared" si="17"/>
        <v>0.99734378952694158</v>
      </c>
    </row>
    <row r="379" spans="1:41" ht="15" customHeight="1" x14ac:dyDescent="0.3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H379" s="3" t="s">
        <v>622</v>
      </c>
      <c r="AI379" s="3" t="s">
        <v>622</v>
      </c>
      <c r="AM379" s="20">
        <f t="shared" si="15"/>
        <v>0</v>
      </c>
      <c r="AN379" s="20">
        <f t="shared" si="16"/>
        <v>0</v>
      </c>
      <c r="AO379" s="21" t="str">
        <f t="shared" si="17"/>
        <v/>
      </c>
    </row>
    <row r="380" spans="1:41" ht="15" customHeight="1" x14ac:dyDescent="0.35">
      <c r="A380" s="3" t="s">
        <v>490</v>
      </c>
      <c r="B380" s="3" t="s">
        <v>491</v>
      </c>
      <c r="C380" s="3">
        <v>2013</v>
      </c>
      <c r="D380" s="3" t="s">
        <v>621</v>
      </c>
      <c r="E380" s="3" t="s">
        <v>621</v>
      </c>
      <c r="F380" s="3" t="s">
        <v>621</v>
      </c>
      <c r="G380" s="3" t="s">
        <v>621</v>
      </c>
      <c r="H380" s="3" t="s">
        <v>621</v>
      </c>
      <c r="I380" s="3" t="s">
        <v>621</v>
      </c>
      <c r="J380" s="3" t="s">
        <v>621</v>
      </c>
      <c r="K380" s="3" t="s">
        <v>621</v>
      </c>
      <c r="L380" s="3" t="s">
        <v>622</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H380" s="3" t="s">
        <v>621</v>
      </c>
      <c r="AI380" s="3" t="s">
        <v>621</v>
      </c>
      <c r="AM380" s="20">
        <f t="shared" si="15"/>
        <v>0</v>
      </c>
      <c r="AN380" s="20">
        <f t="shared" si="16"/>
        <v>0</v>
      </c>
      <c r="AO380" s="21" t="str">
        <f t="shared" si="17"/>
        <v/>
      </c>
    </row>
    <row r="381" spans="1:41" ht="15" customHeight="1" x14ac:dyDescent="0.35">
      <c r="A381" s="3" t="s">
        <v>492</v>
      </c>
      <c r="B381" s="3" t="s">
        <v>493</v>
      </c>
      <c r="C381" s="3">
        <v>2013</v>
      </c>
      <c r="D381" s="3">
        <v>77.63</v>
      </c>
      <c r="E381" s="3">
        <v>91.81</v>
      </c>
      <c r="F381" s="3" t="s">
        <v>621</v>
      </c>
      <c r="G381" s="3" t="s">
        <v>621</v>
      </c>
      <c r="H381" s="3" t="s">
        <v>621</v>
      </c>
      <c r="I381" s="3">
        <v>2.1</v>
      </c>
      <c r="J381" s="3" t="s">
        <v>621</v>
      </c>
      <c r="K381" s="3" t="s">
        <v>621</v>
      </c>
      <c r="L381" s="3" t="s">
        <v>634</v>
      </c>
      <c r="M381" s="3">
        <v>61.44</v>
      </c>
      <c r="N381" s="3" t="s">
        <v>621</v>
      </c>
      <c r="O381" s="3">
        <v>14.97</v>
      </c>
      <c r="P381" s="3" t="s">
        <v>621</v>
      </c>
      <c r="Q381" s="3" t="s">
        <v>621</v>
      </c>
      <c r="R381" s="3" t="s">
        <v>621</v>
      </c>
      <c r="S381" s="3" t="s">
        <v>14</v>
      </c>
      <c r="T381" s="3" t="s">
        <v>621</v>
      </c>
      <c r="U381" s="3" t="s">
        <v>621</v>
      </c>
      <c r="V381" s="3" t="s">
        <v>621</v>
      </c>
      <c r="W381" s="3" t="s">
        <v>621</v>
      </c>
      <c r="X381" s="3" t="s">
        <v>621</v>
      </c>
      <c r="Y381" s="3" t="s">
        <v>621</v>
      </c>
      <c r="Z381" s="3" t="s">
        <v>621</v>
      </c>
      <c r="AA381" s="3" t="s">
        <v>621</v>
      </c>
      <c r="AB381" s="3" t="s">
        <v>621</v>
      </c>
      <c r="AC381" s="3" t="s">
        <v>621</v>
      </c>
      <c r="AD381" s="3">
        <v>13.3</v>
      </c>
      <c r="AE381" s="3" t="s">
        <v>621</v>
      </c>
      <c r="AF381" s="3" t="s">
        <v>622</v>
      </c>
      <c r="AG381" s="3" t="s">
        <v>621</v>
      </c>
      <c r="AH381" s="3">
        <v>0</v>
      </c>
      <c r="AI381" s="3">
        <v>0</v>
      </c>
      <c r="AM381" s="20">
        <f t="shared" si="15"/>
        <v>91.81</v>
      </c>
      <c r="AN381" s="20">
        <f t="shared" si="16"/>
        <v>77.63</v>
      </c>
      <c r="AO381" s="21">
        <f t="shared" si="17"/>
        <v>0.84555059361725293</v>
      </c>
    </row>
    <row r="382" spans="1:41" ht="15" customHeight="1" x14ac:dyDescent="0.35">
      <c r="A382" s="3" t="s">
        <v>494</v>
      </c>
      <c r="B382" s="3" t="s">
        <v>495</v>
      </c>
      <c r="C382" s="3">
        <v>2013</v>
      </c>
      <c r="D382" s="3">
        <v>82.4</v>
      </c>
      <c r="E382" s="3" t="s">
        <v>621</v>
      </c>
      <c r="F382" s="3" t="s">
        <v>621</v>
      </c>
      <c r="G382" s="3">
        <v>0.25</v>
      </c>
      <c r="H382" s="3" t="s">
        <v>621</v>
      </c>
      <c r="I382" s="3" t="s">
        <v>621</v>
      </c>
      <c r="J382" s="3">
        <v>0.24</v>
      </c>
      <c r="K382" s="3" t="s">
        <v>621</v>
      </c>
      <c r="L382" s="3" t="s">
        <v>622</v>
      </c>
      <c r="M382" s="3">
        <v>62.8</v>
      </c>
      <c r="N382" s="3" t="s">
        <v>621</v>
      </c>
      <c r="O382" s="3">
        <v>21</v>
      </c>
      <c r="P382" s="3" t="s">
        <v>621</v>
      </c>
      <c r="Q382" s="3" t="s">
        <v>621</v>
      </c>
      <c r="R382" s="3" t="s">
        <v>621</v>
      </c>
      <c r="S382" s="3" t="s">
        <v>14</v>
      </c>
      <c r="T382" s="3">
        <v>3.5</v>
      </c>
      <c r="U382" s="3" t="s">
        <v>621</v>
      </c>
      <c r="V382" s="3" t="s">
        <v>621</v>
      </c>
      <c r="W382" s="3" t="s">
        <v>621</v>
      </c>
      <c r="X382" s="3" t="s">
        <v>621</v>
      </c>
      <c r="Y382" s="3" t="s">
        <v>621</v>
      </c>
      <c r="Z382" s="3" t="s">
        <v>621</v>
      </c>
      <c r="AA382" s="3" t="s">
        <v>621</v>
      </c>
      <c r="AB382" s="3" t="s">
        <v>621</v>
      </c>
      <c r="AC382" s="3" t="s">
        <v>621</v>
      </c>
      <c r="AD382" s="3">
        <v>10.8</v>
      </c>
      <c r="AE382" s="3" t="s">
        <v>621</v>
      </c>
      <c r="AF382" s="3" t="s">
        <v>621</v>
      </c>
      <c r="AG382" s="3" t="s">
        <v>621</v>
      </c>
      <c r="AH382" s="3" t="s">
        <v>621</v>
      </c>
      <c r="AI382" s="3" t="s">
        <v>621</v>
      </c>
      <c r="AM382" s="20">
        <f t="shared" si="15"/>
        <v>98.589999999999989</v>
      </c>
      <c r="AN382" s="20">
        <f t="shared" si="16"/>
        <v>82.4</v>
      </c>
      <c r="AO382" s="21">
        <f t="shared" si="17"/>
        <v>0.8357845623288368</v>
      </c>
    </row>
    <row r="383" spans="1:41" ht="15" customHeight="1" x14ac:dyDescent="0.35">
      <c r="A383" s="3" t="s">
        <v>496</v>
      </c>
      <c r="B383" s="3" t="s">
        <v>497</v>
      </c>
      <c r="C383" s="3">
        <v>2013</v>
      </c>
      <c r="D383" s="3">
        <v>263.2</v>
      </c>
      <c r="E383" s="3">
        <v>314.39999999999998</v>
      </c>
      <c r="F383" s="3" t="s">
        <v>621</v>
      </c>
      <c r="G383" s="3">
        <v>0.7</v>
      </c>
      <c r="H383" s="3" t="s">
        <v>621</v>
      </c>
      <c r="I383" s="3" t="s">
        <v>621</v>
      </c>
      <c r="J383" s="3" t="s">
        <v>621</v>
      </c>
      <c r="K383" s="3" t="s">
        <v>621</v>
      </c>
      <c r="L383" s="3" t="s">
        <v>661</v>
      </c>
      <c r="M383" s="3">
        <v>245.6</v>
      </c>
      <c r="N383" s="3" t="s">
        <v>621</v>
      </c>
      <c r="O383" s="3" t="s">
        <v>621</v>
      </c>
      <c r="P383" s="3" t="s">
        <v>621</v>
      </c>
      <c r="Q383" s="3" t="s">
        <v>621</v>
      </c>
      <c r="R383" s="3" t="s">
        <v>621</v>
      </c>
      <c r="S383" s="3" t="s">
        <v>14</v>
      </c>
      <c r="T383" s="3" t="s">
        <v>621</v>
      </c>
      <c r="U383" s="3" t="s">
        <v>621</v>
      </c>
      <c r="V383" s="3" t="s">
        <v>621</v>
      </c>
      <c r="W383" s="3" t="s">
        <v>621</v>
      </c>
      <c r="X383" s="3" t="s">
        <v>621</v>
      </c>
      <c r="Y383" s="3">
        <v>14.9</v>
      </c>
      <c r="Z383" s="3" t="s">
        <v>621</v>
      </c>
      <c r="AA383" s="3" t="s">
        <v>621</v>
      </c>
      <c r="AB383" s="3" t="s">
        <v>621</v>
      </c>
      <c r="AC383" s="3" t="s">
        <v>621</v>
      </c>
      <c r="AD383" s="3">
        <v>28.3</v>
      </c>
      <c r="AE383" s="3" t="s">
        <v>621</v>
      </c>
      <c r="AF383" s="3" t="s">
        <v>964</v>
      </c>
      <c r="AG383" s="3" t="s">
        <v>621</v>
      </c>
      <c r="AH383" s="3">
        <v>24.9</v>
      </c>
      <c r="AI383" s="3">
        <v>25.4</v>
      </c>
      <c r="AM383" s="20">
        <f t="shared" si="15"/>
        <v>314.89999999999998</v>
      </c>
      <c r="AN383" s="20">
        <f t="shared" si="16"/>
        <v>263.2</v>
      </c>
      <c r="AO383" s="21">
        <f t="shared" si="17"/>
        <v>0.83582089552238803</v>
      </c>
    </row>
    <row r="384" spans="1:41" ht="15" customHeight="1" x14ac:dyDescent="0.3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H384" s="3" t="s">
        <v>622</v>
      </c>
      <c r="AI384" s="3" t="s">
        <v>622</v>
      </c>
      <c r="AM384" s="20">
        <f t="shared" si="15"/>
        <v>0</v>
      </c>
      <c r="AN384" s="20">
        <f t="shared" si="16"/>
        <v>0</v>
      </c>
      <c r="AO384" s="21" t="str">
        <f t="shared" si="17"/>
        <v/>
      </c>
    </row>
    <row r="385" spans="1:41" ht="15" customHeight="1" x14ac:dyDescent="0.35">
      <c r="A385" s="3" t="s">
        <v>498</v>
      </c>
      <c r="B385" s="3" t="s">
        <v>499</v>
      </c>
      <c r="C385" s="3">
        <v>2013</v>
      </c>
      <c r="D385" s="3">
        <v>5.4</v>
      </c>
      <c r="E385" s="3">
        <v>5.49</v>
      </c>
      <c r="F385" s="3" t="s">
        <v>621</v>
      </c>
      <c r="G385" s="3" t="s">
        <v>621</v>
      </c>
      <c r="H385" s="3" t="s">
        <v>621</v>
      </c>
      <c r="I385" s="3" t="s">
        <v>621</v>
      </c>
      <c r="J385" s="3" t="s">
        <v>621</v>
      </c>
      <c r="K385" s="3" t="s">
        <v>621</v>
      </c>
      <c r="L385" s="3" t="s">
        <v>622</v>
      </c>
      <c r="M385" s="3" t="s">
        <v>621</v>
      </c>
      <c r="N385" s="3" t="s">
        <v>621</v>
      </c>
      <c r="O385" s="3">
        <v>1.96</v>
      </c>
      <c r="P385" s="3" t="s">
        <v>621</v>
      </c>
      <c r="Q385" s="3" t="s">
        <v>621</v>
      </c>
      <c r="R385" s="3" t="s">
        <v>621</v>
      </c>
      <c r="S385" s="3" t="s">
        <v>10</v>
      </c>
      <c r="T385" s="3" t="s">
        <v>621</v>
      </c>
      <c r="U385" s="3">
        <v>3.33</v>
      </c>
      <c r="V385" s="3" t="s">
        <v>621</v>
      </c>
      <c r="W385" s="3" t="s">
        <v>621</v>
      </c>
      <c r="X385" s="3" t="s">
        <v>621</v>
      </c>
      <c r="Y385" s="3">
        <v>0.2</v>
      </c>
      <c r="Z385" s="3" t="s">
        <v>621</v>
      </c>
      <c r="AA385" s="3" t="s">
        <v>621</v>
      </c>
      <c r="AB385" s="3" t="s">
        <v>621</v>
      </c>
      <c r="AC385" s="3" t="s">
        <v>621</v>
      </c>
      <c r="AD385" s="3" t="s">
        <v>621</v>
      </c>
      <c r="AE385" s="3" t="s">
        <v>621</v>
      </c>
      <c r="AF385" s="3" t="s">
        <v>622</v>
      </c>
      <c r="AG385" s="3" t="s">
        <v>621</v>
      </c>
      <c r="AH385" s="3" t="s">
        <v>621</v>
      </c>
      <c r="AI385" s="3" t="s">
        <v>621</v>
      </c>
      <c r="AM385" s="20">
        <f t="shared" si="15"/>
        <v>5.49</v>
      </c>
      <c r="AN385" s="20">
        <f t="shared" si="16"/>
        <v>5.4</v>
      </c>
      <c r="AO385" s="21">
        <f t="shared" si="17"/>
        <v>0.98360655737704916</v>
      </c>
    </row>
    <row r="386" spans="1:41" ht="15" customHeight="1" x14ac:dyDescent="0.35">
      <c r="A386" s="3" t="s">
        <v>498</v>
      </c>
      <c r="B386" s="3" t="s">
        <v>500</v>
      </c>
      <c r="C386" s="3">
        <v>2013</v>
      </c>
      <c r="D386" s="3">
        <v>8.3000000000000007</v>
      </c>
      <c r="E386" s="3">
        <v>9.6</v>
      </c>
      <c r="F386" s="3" t="s">
        <v>621</v>
      </c>
      <c r="G386" s="3" t="s">
        <v>621</v>
      </c>
      <c r="H386" s="3" t="s">
        <v>621</v>
      </c>
      <c r="I386" s="3" t="s">
        <v>621</v>
      </c>
      <c r="J386" s="3" t="s">
        <v>621</v>
      </c>
      <c r="K386" s="3" t="s">
        <v>621</v>
      </c>
      <c r="L386" s="3" t="s">
        <v>622</v>
      </c>
      <c r="M386" s="3" t="s">
        <v>621</v>
      </c>
      <c r="N386" s="3" t="s">
        <v>621</v>
      </c>
      <c r="O386" s="3">
        <v>2.5</v>
      </c>
      <c r="P386" s="3" t="s">
        <v>621</v>
      </c>
      <c r="Q386" s="3" t="s">
        <v>621</v>
      </c>
      <c r="R386" s="3" t="s">
        <v>621</v>
      </c>
      <c r="S386" s="3" t="s">
        <v>10</v>
      </c>
      <c r="T386" s="3" t="s">
        <v>621</v>
      </c>
      <c r="U386" s="3">
        <v>6.9</v>
      </c>
      <c r="V386" s="3" t="s">
        <v>621</v>
      </c>
      <c r="W386" s="3" t="s">
        <v>621</v>
      </c>
      <c r="X386" s="3" t="s">
        <v>621</v>
      </c>
      <c r="Y386" s="3">
        <v>0.2</v>
      </c>
      <c r="Z386" s="3" t="s">
        <v>621</v>
      </c>
      <c r="AA386" s="3" t="s">
        <v>621</v>
      </c>
      <c r="AB386" s="3" t="s">
        <v>621</v>
      </c>
      <c r="AC386" s="3" t="s">
        <v>621</v>
      </c>
      <c r="AD386" s="3" t="s">
        <v>621</v>
      </c>
      <c r="AE386" s="3" t="s">
        <v>621</v>
      </c>
      <c r="AF386" s="3" t="s">
        <v>622</v>
      </c>
      <c r="AG386" s="3" t="s">
        <v>621</v>
      </c>
      <c r="AH386" s="3" t="s">
        <v>621</v>
      </c>
      <c r="AI386" s="3" t="s">
        <v>621</v>
      </c>
      <c r="AM386" s="20">
        <f t="shared" si="15"/>
        <v>9.6</v>
      </c>
      <c r="AN386" s="20">
        <f t="shared" si="16"/>
        <v>8.3000000000000007</v>
      </c>
      <c r="AO386" s="21">
        <f t="shared" si="17"/>
        <v>0.86458333333333348</v>
      </c>
    </row>
    <row r="387" spans="1:41" ht="15" customHeight="1" x14ac:dyDescent="0.35">
      <c r="A387" s="3" t="s">
        <v>498</v>
      </c>
      <c r="B387" s="3" t="s">
        <v>501</v>
      </c>
      <c r="C387" s="3">
        <v>2013</v>
      </c>
      <c r="D387" s="3">
        <v>96.2</v>
      </c>
      <c r="E387" s="3">
        <v>106.256</v>
      </c>
      <c r="F387" s="3" t="s">
        <v>621</v>
      </c>
      <c r="G387" s="3">
        <v>0.38200000000000001</v>
      </c>
      <c r="H387" s="3" t="s">
        <v>621</v>
      </c>
      <c r="I387" s="3" t="s">
        <v>621</v>
      </c>
      <c r="J387" s="3" t="s">
        <v>621</v>
      </c>
      <c r="K387" s="3" t="s">
        <v>621</v>
      </c>
      <c r="L387" s="3" t="s">
        <v>622</v>
      </c>
      <c r="M387" s="3" t="s">
        <v>621</v>
      </c>
      <c r="N387" s="3" t="s">
        <v>621</v>
      </c>
      <c r="O387" s="3">
        <v>47.774000000000001</v>
      </c>
      <c r="P387" s="3" t="s">
        <v>621</v>
      </c>
      <c r="Q387" s="3" t="s">
        <v>621</v>
      </c>
      <c r="R387" s="3" t="s">
        <v>621</v>
      </c>
      <c r="S387" s="3" t="s">
        <v>10</v>
      </c>
      <c r="T387" s="3" t="s">
        <v>621</v>
      </c>
      <c r="U387" s="3" t="s">
        <v>621</v>
      </c>
      <c r="V387" s="3" t="s">
        <v>621</v>
      </c>
      <c r="W387" s="3">
        <v>15.3</v>
      </c>
      <c r="X387" s="3" t="s">
        <v>621</v>
      </c>
      <c r="Y387" s="3">
        <v>3.4</v>
      </c>
      <c r="Z387" s="3" t="s">
        <v>621</v>
      </c>
      <c r="AA387" s="3">
        <v>22.8</v>
      </c>
      <c r="AB387" s="3" t="s">
        <v>621</v>
      </c>
      <c r="AC387" s="3" t="s">
        <v>621</v>
      </c>
      <c r="AD387" s="3">
        <v>16.600000000000001</v>
      </c>
      <c r="AE387" s="3" t="s">
        <v>621</v>
      </c>
      <c r="AF387" s="3" t="s">
        <v>622</v>
      </c>
      <c r="AG387" s="3" t="s">
        <v>621</v>
      </c>
      <c r="AH387" s="3" t="s">
        <v>621</v>
      </c>
      <c r="AI387" s="3" t="s">
        <v>621</v>
      </c>
      <c r="AM387" s="20">
        <f t="shared" ref="AM387:AM450" si="18">SUMPRODUCT(F387:AE387)+IFERROR(AI387/1,0)</f>
        <v>106.256</v>
      </c>
      <c r="AN387" s="20">
        <f t="shared" ref="AN387:AN450" si="19">IFERROR(D387/1,0)</f>
        <v>96.2</v>
      </c>
      <c r="AO387" s="21">
        <f t="shared" ref="AO387:AO450" si="20">IFERROR(AN387/AM387,"")</f>
        <v>0.90536063845806358</v>
      </c>
    </row>
    <row r="388" spans="1:41" ht="15" customHeight="1" x14ac:dyDescent="0.35">
      <c r="A388" s="3" t="s">
        <v>502</v>
      </c>
      <c r="B388" s="3" t="s">
        <v>503</v>
      </c>
      <c r="C388" s="3">
        <v>2013</v>
      </c>
      <c r="D388" s="3">
        <v>2.6339000000000001</v>
      </c>
      <c r="E388" s="3">
        <v>2.7921</v>
      </c>
      <c r="F388" s="3" t="s">
        <v>621</v>
      </c>
      <c r="G388" s="3">
        <v>5.9400000000000001E-2</v>
      </c>
      <c r="H388" s="3" t="s">
        <v>621</v>
      </c>
      <c r="I388" s="3" t="s">
        <v>621</v>
      </c>
      <c r="J388" s="3" t="s">
        <v>621</v>
      </c>
      <c r="K388" s="3" t="s">
        <v>621</v>
      </c>
      <c r="L388" s="3" t="s">
        <v>622</v>
      </c>
      <c r="M388" s="3" t="s">
        <v>621</v>
      </c>
      <c r="N388" s="3" t="s">
        <v>621</v>
      </c>
      <c r="O388" s="3" t="s">
        <v>621</v>
      </c>
      <c r="P388" s="3" t="s">
        <v>621</v>
      </c>
      <c r="Q388" s="3" t="s">
        <v>621</v>
      </c>
      <c r="R388" s="3" t="s">
        <v>621</v>
      </c>
      <c r="S388" s="3" t="s">
        <v>621</v>
      </c>
      <c r="T388" s="3">
        <v>2.7326999999999999</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H388" s="3" t="s">
        <v>621</v>
      </c>
      <c r="AI388" s="3" t="s">
        <v>621</v>
      </c>
      <c r="AM388" s="20">
        <f t="shared" si="18"/>
        <v>2.7921</v>
      </c>
      <c r="AN388" s="20">
        <f t="shared" si="19"/>
        <v>2.6339000000000001</v>
      </c>
      <c r="AO388" s="21">
        <f t="shared" si="20"/>
        <v>0.94334013824719753</v>
      </c>
    </row>
    <row r="389" spans="1:41" ht="15" customHeight="1" x14ac:dyDescent="0.35">
      <c r="A389" s="3" t="s">
        <v>502</v>
      </c>
      <c r="B389" s="3" t="s">
        <v>504</v>
      </c>
      <c r="C389" s="3">
        <v>2013</v>
      </c>
      <c r="D389" s="3">
        <v>3.3050000000000002</v>
      </c>
      <c r="E389" s="3">
        <v>3.968</v>
      </c>
      <c r="F389" s="3" t="s">
        <v>621</v>
      </c>
      <c r="G389" s="3">
        <v>0.01</v>
      </c>
      <c r="H389" s="3" t="s">
        <v>621</v>
      </c>
      <c r="I389" s="3" t="s">
        <v>621</v>
      </c>
      <c r="J389" s="3" t="s">
        <v>621</v>
      </c>
      <c r="K389" s="3" t="s">
        <v>621</v>
      </c>
      <c r="L389" s="3" t="s">
        <v>622</v>
      </c>
      <c r="M389" s="3" t="s">
        <v>621</v>
      </c>
      <c r="N389" s="3" t="s">
        <v>621</v>
      </c>
      <c r="O389" s="3" t="s">
        <v>621</v>
      </c>
      <c r="P389" s="3" t="s">
        <v>621</v>
      </c>
      <c r="Q389" s="3" t="s">
        <v>621</v>
      </c>
      <c r="R389" s="3" t="s">
        <v>621</v>
      </c>
      <c r="S389" s="3" t="s">
        <v>621</v>
      </c>
      <c r="T389" s="3">
        <v>3.9580000000000002</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H389" s="3" t="s">
        <v>621</v>
      </c>
      <c r="AI389" s="3" t="s">
        <v>621</v>
      </c>
      <c r="AM389" s="20">
        <f t="shared" si="18"/>
        <v>3.968</v>
      </c>
      <c r="AN389" s="20">
        <f t="shared" si="19"/>
        <v>3.3050000000000002</v>
      </c>
      <c r="AO389" s="21">
        <f t="shared" si="20"/>
        <v>0.83291330645161299</v>
      </c>
    </row>
    <row r="390" spans="1:41" ht="15" customHeight="1" x14ac:dyDescent="0.35">
      <c r="A390" s="3" t="s">
        <v>505</v>
      </c>
      <c r="B390" s="3" t="s">
        <v>506</v>
      </c>
      <c r="C390" s="3">
        <v>2013</v>
      </c>
      <c r="D390" s="3">
        <v>8.7390000000000008</v>
      </c>
      <c r="E390" s="3">
        <v>9.6</v>
      </c>
      <c r="F390" s="3" t="s">
        <v>621</v>
      </c>
      <c r="G390" s="3">
        <v>1.5</v>
      </c>
      <c r="H390" s="3" t="s">
        <v>621</v>
      </c>
      <c r="I390" s="3" t="s">
        <v>621</v>
      </c>
      <c r="J390" s="3" t="s">
        <v>621</v>
      </c>
      <c r="K390" s="3" t="s">
        <v>621</v>
      </c>
      <c r="L390" s="3" t="s">
        <v>622</v>
      </c>
      <c r="M390" s="3" t="s">
        <v>621</v>
      </c>
      <c r="N390" s="3" t="s">
        <v>621</v>
      </c>
      <c r="O390" s="3" t="s">
        <v>621</v>
      </c>
      <c r="P390" s="3" t="s">
        <v>621</v>
      </c>
      <c r="Q390" s="3" t="s">
        <v>621</v>
      </c>
      <c r="R390" s="3" t="s">
        <v>621</v>
      </c>
      <c r="S390" s="3" t="s">
        <v>621</v>
      </c>
      <c r="T390" s="3">
        <v>8.1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H390" s="3" t="s">
        <v>621</v>
      </c>
      <c r="AI390" s="3" t="s">
        <v>621</v>
      </c>
      <c r="AM390" s="20">
        <f t="shared" si="18"/>
        <v>9.6</v>
      </c>
      <c r="AN390" s="20">
        <f t="shared" si="19"/>
        <v>8.7390000000000008</v>
      </c>
      <c r="AO390" s="21">
        <f t="shared" si="20"/>
        <v>0.91031250000000008</v>
      </c>
    </row>
    <row r="391" spans="1:41" ht="15" customHeight="1" x14ac:dyDescent="0.35">
      <c r="A391" s="3" t="s">
        <v>505</v>
      </c>
      <c r="B391" s="3" t="s">
        <v>507</v>
      </c>
      <c r="C391" s="3">
        <v>2013</v>
      </c>
      <c r="D391" s="3" t="s">
        <v>621</v>
      </c>
      <c r="E391" s="3" t="s">
        <v>621</v>
      </c>
      <c r="F391" s="3" t="s">
        <v>621</v>
      </c>
      <c r="G391" s="3" t="s">
        <v>621</v>
      </c>
      <c r="H391" s="3" t="s">
        <v>621</v>
      </c>
      <c r="I391" s="3" t="s">
        <v>621</v>
      </c>
      <c r="J391" s="3" t="s">
        <v>621</v>
      </c>
      <c r="K391" s="3" t="s">
        <v>621</v>
      </c>
      <c r="L391" s="3" t="s">
        <v>622</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H391" s="3" t="s">
        <v>621</v>
      </c>
      <c r="AI391" s="3" t="s">
        <v>621</v>
      </c>
      <c r="AM391" s="20">
        <f t="shared" si="18"/>
        <v>0</v>
      </c>
      <c r="AN391" s="20">
        <f t="shared" si="19"/>
        <v>0</v>
      </c>
      <c r="AO391" s="21" t="str">
        <f t="shared" si="20"/>
        <v/>
      </c>
    </row>
    <row r="392" spans="1:41" ht="15" customHeight="1" x14ac:dyDescent="0.35">
      <c r="A392" s="3" t="s">
        <v>505</v>
      </c>
      <c r="B392" s="3" t="s">
        <v>508</v>
      </c>
      <c r="C392" s="3">
        <v>2013</v>
      </c>
      <c r="D392" s="3">
        <v>10.680999999999999</v>
      </c>
      <c r="E392" s="3">
        <v>11.69</v>
      </c>
      <c r="F392" s="3" t="s">
        <v>621</v>
      </c>
      <c r="G392" s="3">
        <v>0.19</v>
      </c>
      <c r="H392" s="3" t="s">
        <v>621</v>
      </c>
      <c r="I392" s="3" t="s">
        <v>621</v>
      </c>
      <c r="J392" s="3" t="s">
        <v>621</v>
      </c>
      <c r="K392" s="3" t="s">
        <v>621</v>
      </c>
      <c r="L392" s="3" t="s">
        <v>622</v>
      </c>
      <c r="M392" s="3" t="s">
        <v>621</v>
      </c>
      <c r="N392" s="3" t="s">
        <v>621</v>
      </c>
      <c r="O392" s="3" t="s">
        <v>621</v>
      </c>
      <c r="P392" s="3" t="s">
        <v>621</v>
      </c>
      <c r="Q392" s="3" t="s">
        <v>621</v>
      </c>
      <c r="R392" s="3" t="s">
        <v>621</v>
      </c>
      <c r="S392" s="3" t="s">
        <v>621</v>
      </c>
      <c r="T392" s="3">
        <v>11.5</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H392" s="3" t="s">
        <v>621</v>
      </c>
      <c r="AI392" s="3" t="s">
        <v>621</v>
      </c>
      <c r="AM392" s="20">
        <f t="shared" si="18"/>
        <v>11.69</v>
      </c>
      <c r="AN392" s="20">
        <f t="shared" si="19"/>
        <v>10.680999999999999</v>
      </c>
      <c r="AO392" s="21">
        <f t="shared" si="20"/>
        <v>0.91368691189050466</v>
      </c>
    </row>
    <row r="393" spans="1:41" ht="15" customHeight="1" x14ac:dyDescent="0.35">
      <c r="A393" s="3" t="s">
        <v>505</v>
      </c>
      <c r="B393" s="3" t="s">
        <v>509</v>
      </c>
      <c r="C393" s="3">
        <v>2013</v>
      </c>
      <c r="D393" s="3">
        <v>0.16700000000000001</v>
      </c>
      <c r="E393" s="3">
        <v>0.185</v>
      </c>
      <c r="F393" s="3" t="s">
        <v>621</v>
      </c>
      <c r="G393" s="3">
        <v>0.185</v>
      </c>
      <c r="H393" s="3" t="s">
        <v>621</v>
      </c>
      <c r="I393" s="3" t="s">
        <v>621</v>
      </c>
      <c r="J393" s="3" t="s">
        <v>621</v>
      </c>
      <c r="K393" s="3" t="s">
        <v>621</v>
      </c>
      <c r="L393" s="3" t="s">
        <v>622</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H393" s="3" t="s">
        <v>621</v>
      </c>
      <c r="AI393" s="3" t="s">
        <v>621</v>
      </c>
      <c r="AM393" s="20">
        <f t="shared" si="18"/>
        <v>0.185</v>
      </c>
      <c r="AN393" s="20">
        <f t="shared" si="19"/>
        <v>0.16700000000000001</v>
      </c>
      <c r="AO393" s="21">
        <f t="shared" si="20"/>
        <v>0.90270270270270281</v>
      </c>
    </row>
    <row r="394" spans="1:41" ht="15" customHeight="1" x14ac:dyDescent="0.35">
      <c r="A394" s="3" t="s">
        <v>505</v>
      </c>
      <c r="B394" s="3" t="s">
        <v>510</v>
      </c>
      <c r="C394" s="3">
        <v>2013</v>
      </c>
      <c r="D394" s="3">
        <v>189.32900000000001</v>
      </c>
      <c r="E394" s="3">
        <v>243.2774</v>
      </c>
      <c r="F394" s="3" t="s">
        <v>621</v>
      </c>
      <c r="G394" s="3">
        <v>16.738</v>
      </c>
      <c r="H394" s="3" t="s">
        <v>621</v>
      </c>
      <c r="I394" s="3" t="s">
        <v>621</v>
      </c>
      <c r="J394" s="3" t="s">
        <v>621</v>
      </c>
      <c r="K394" s="3" t="s">
        <v>621</v>
      </c>
      <c r="L394" s="3" t="s">
        <v>622</v>
      </c>
      <c r="M394" s="3">
        <v>9.1399999999999995E-2</v>
      </c>
      <c r="N394" s="3">
        <v>5.3090000000000002</v>
      </c>
      <c r="O394" s="3">
        <v>73.962999999999994</v>
      </c>
      <c r="P394" s="3" t="s">
        <v>621</v>
      </c>
      <c r="Q394" s="3" t="s">
        <v>621</v>
      </c>
      <c r="R394" s="3" t="s">
        <v>621</v>
      </c>
      <c r="S394" s="3" t="s">
        <v>621</v>
      </c>
      <c r="T394" s="3">
        <v>12.5</v>
      </c>
      <c r="U394" s="3" t="s">
        <v>621</v>
      </c>
      <c r="V394" s="3" t="s">
        <v>621</v>
      </c>
      <c r="W394" s="3">
        <v>86.966999999999999</v>
      </c>
      <c r="X394" s="3" t="s">
        <v>621</v>
      </c>
      <c r="Y394" s="3" t="s">
        <v>621</v>
      </c>
      <c r="Z394" s="3" t="s">
        <v>621</v>
      </c>
      <c r="AA394" s="3">
        <v>0.315</v>
      </c>
      <c r="AB394" s="3" t="s">
        <v>621</v>
      </c>
      <c r="AC394" s="3" t="s">
        <v>621</v>
      </c>
      <c r="AD394" s="3" t="s">
        <v>621</v>
      </c>
      <c r="AE394" s="3">
        <v>40.447000000000003</v>
      </c>
      <c r="AF394" s="3" t="s">
        <v>962</v>
      </c>
      <c r="AG394" s="3">
        <v>13.5</v>
      </c>
      <c r="AH394" s="3">
        <v>6.9470000000000001</v>
      </c>
      <c r="AI394" s="3">
        <v>7.1710000000000003</v>
      </c>
      <c r="AM394" s="20">
        <f t="shared" si="18"/>
        <v>243.50139999999999</v>
      </c>
      <c r="AN394" s="20">
        <f t="shared" si="19"/>
        <v>189.32900000000001</v>
      </c>
      <c r="AO394" s="21">
        <f t="shared" si="20"/>
        <v>0.77752735713223831</v>
      </c>
    </row>
    <row r="395" spans="1:41" ht="15" customHeight="1" x14ac:dyDescent="0.3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H395" s="3" t="s">
        <v>622</v>
      </c>
      <c r="AI395" s="3" t="s">
        <v>622</v>
      </c>
      <c r="AM395" s="20">
        <f t="shared" si="18"/>
        <v>0</v>
      </c>
      <c r="AN395" s="20">
        <f t="shared" si="19"/>
        <v>0</v>
      </c>
      <c r="AO395" s="21" t="str">
        <f t="shared" si="20"/>
        <v/>
      </c>
    </row>
    <row r="396" spans="1:41" ht="15" customHeight="1" x14ac:dyDescent="0.3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H396" s="3" t="s">
        <v>622</v>
      </c>
      <c r="AI396" s="3" t="s">
        <v>622</v>
      </c>
      <c r="AM396" s="20">
        <f t="shared" si="18"/>
        <v>0</v>
      </c>
      <c r="AN396" s="20">
        <f t="shared" si="19"/>
        <v>0</v>
      </c>
      <c r="AO396" s="21" t="str">
        <f t="shared" si="20"/>
        <v/>
      </c>
    </row>
    <row r="397" spans="1:41" ht="15" customHeight="1" x14ac:dyDescent="0.35">
      <c r="A397" s="3" t="s">
        <v>514</v>
      </c>
      <c r="B397" s="3" t="s">
        <v>515</v>
      </c>
      <c r="C397" s="3">
        <v>2013</v>
      </c>
      <c r="D397" s="3">
        <v>34.4</v>
      </c>
      <c r="E397" s="3" t="s">
        <v>621</v>
      </c>
      <c r="F397" s="3">
        <v>0</v>
      </c>
      <c r="G397" s="3">
        <v>0.06</v>
      </c>
      <c r="H397" s="3">
        <v>0</v>
      </c>
      <c r="I397" s="3">
        <v>0</v>
      </c>
      <c r="J397" s="3">
        <v>0</v>
      </c>
      <c r="K397" s="3">
        <v>0</v>
      </c>
      <c r="L397" s="3" t="s">
        <v>622</v>
      </c>
      <c r="M397" s="3">
        <v>5.0999999999999996</v>
      </c>
      <c r="N397" s="3">
        <v>0.45</v>
      </c>
      <c r="O397" s="3">
        <v>24.7</v>
      </c>
      <c r="P397" s="3">
        <v>3.7</v>
      </c>
      <c r="Q397" s="3">
        <v>0</v>
      </c>
      <c r="R397" s="3">
        <v>0.45</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622</v>
      </c>
      <c r="AG397" s="3" t="s">
        <v>621</v>
      </c>
      <c r="AH397" s="3" t="s">
        <v>621</v>
      </c>
      <c r="AI397" s="3" t="s">
        <v>621</v>
      </c>
      <c r="AM397" s="20">
        <f t="shared" si="18"/>
        <v>34.46</v>
      </c>
      <c r="AN397" s="20">
        <f t="shared" si="19"/>
        <v>34.4</v>
      </c>
      <c r="AO397" s="21">
        <f t="shared" si="20"/>
        <v>0.99825885084155541</v>
      </c>
    </row>
    <row r="398" spans="1:41" ht="15" customHeight="1" x14ac:dyDescent="0.35">
      <c r="A398" s="3" t="s">
        <v>516</v>
      </c>
      <c r="B398" s="3" t="s">
        <v>517</v>
      </c>
      <c r="C398" s="3">
        <v>2013</v>
      </c>
      <c r="D398" s="3">
        <v>1.7</v>
      </c>
      <c r="E398" s="3">
        <v>1.88</v>
      </c>
      <c r="F398" s="3" t="s">
        <v>621</v>
      </c>
      <c r="G398" s="3">
        <v>0.39</v>
      </c>
      <c r="H398" s="3" t="s">
        <v>621</v>
      </c>
      <c r="I398" s="3" t="s">
        <v>621</v>
      </c>
      <c r="J398" s="3" t="s">
        <v>621</v>
      </c>
      <c r="K398" s="3" t="s">
        <v>621</v>
      </c>
      <c r="L398" s="3" t="s">
        <v>622</v>
      </c>
      <c r="M398" s="3" t="s">
        <v>621</v>
      </c>
      <c r="N398" s="3" t="s">
        <v>621</v>
      </c>
      <c r="O398" s="3" t="s">
        <v>621</v>
      </c>
      <c r="P398" s="3" t="s">
        <v>621</v>
      </c>
      <c r="Q398" s="3" t="s">
        <v>621</v>
      </c>
      <c r="R398" s="3" t="s">
        <v>621</v>
      </c>
      <c r="S398" s="3" t="s">
        <v>621</v>
      </c>
      <c r="T398" s="3">
        <v>1.49</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H398" s="3" t="s">
        <v>621</v>
      </c>
      <c r="AI398" s="3" t="s">
        <v>621</v>
      </c>
      <c r="AM398" s="20">
        <f t="shared" si="18"/>
        <v>1.88</v>
      </c>
      <c r="AN398" s="20">
        <f t="shared" si="19"/>
        <v>1.7</v>
      </c>
      <c r="AO398" s="21">
        <f t="shared" si="20"/>
        <v>0.9042553191489362</v>
      </c>
    </row>
    <row r="399" spans="1:41" ht="15" customHeight="1" x14ac:dyDescent="0.35">
      <c r="A399" s="3" t="s">
        <v>516</v>
      </c>
      <c r="B399" s="3" t="s">
        <v>518</v>
      </c>
      <c r="C399" s="3">
        <v>2013</v>
      </c>
      <c r="D399" s="3">
        <v>5.13</v>
      </c>
      <c r="E399" s="3">
        <v>5.7</v>
      </c>
      <c r="F399" s="3" t="s">
        <v>621</v>
      </c>
      <c r="G399" s="3">
        <v>0.24</v>
      </c>
      <c r="H399" s="3" t="s">
        <v>621</v>
      </c>
      <c r="I399" s="3" t="s">
        <v>621</v>
      </c>
      <c r="J399" s="3" t="s">
        <v>621</v>
      </c>
      <c r="K399" s="3" t="s">
        <v>621</v>
      </c>
      <c r="L399" s="3" t="s">
        <v>622</v>
      </c>
      <c r="M399" s="3" t="s">
        <v>621</v>
      </c>
      <c r="N399" s="3" t="s">
        <v>621</v>
      </c>
      <c r="O399" s="3" t="s">
        <v>621</v>
      </c>
      <c r="P399" s="3" t="s">
        <v>621</v>
      </c>
      <c r="Q399" s="3" t="s">
        <v>621</v>
      </c>
      <c r="R399" s="3" t="s">
        <v>621</v>
      </c>
      <c r="S399" s="3" t="s">
        <v>621</v>
      </c>
      <c r="T399" s="3" t="s">
        <v>621</v>
      </c>
      <c r="U399" s="3">
        <v>5.04</v>
      </c>
      <c r="V399" s="3" t="s">
        <v>621</v>
      </c>
      <c r="W399" s="3" t="s">
        <v>621</v>
      </c>
      <c r="X399" s="3" t="s">
        <v>621</v>
      </c>
      <c r="Y399" s="3" t="s">
        <v>621</v>
      </c>
      <c r="Z399" s="3" t="s">
        <v>621</v>
      </c>
      <c r="AA399" s="3" t="s">
        <v>621</v>
      </c>
      <c r="AB399" s="3" t="s">
        <v>621</v>
      </c>
      <c r="AC399" s="3" t="s">
        <v>621</v>
      </c>
      <c r="AD399" s="3" t="s">
        <v>621</v>
      </c>
      <c r="AE399" s="3" t="s">
        <v>621</v>
      </c>
      <c r="AF399" s="3" t="s">
        <v>621</v>
      </c>
      <c r="AG399" s="3" t="s">
        <v>621</v>
      </c>
      <c r="AH399" s="3">
        <v>0.42</v>
      </c>
      <c r="AI399" s="3">
        <v>0.42</v>
      </c>
      <c r="AM399" s="20">
        <f t="shared" si="18"/>
        <v>5.7</v>
      </c>
      <c r="AN399" s="20">
        <f t="shared" si="19"/>
        <v>5.13</v>
      </c>
      <c r="AO399" s="21">
        <f t="shared" si="20"/>
        <v>0.89999999999999991</v>
      </c>
    </row>
    <row r="400" spans="1:41" ht="15" customHeight="1" x14ac:dyDescent="0.35">
      <c r="A400" s="3" t="s">
        <v>516</v>
      </c>
      <c r="B400" s="3" t="s">
        <v>519</v>
      </c>
      <c r="C400" s="3">
        <v>2013</v>
      </c>
      <c r="D400" s="3">
        <v>55.011000000000003</v>
      </c>
      <c r="E400" s="3">
        <v>52.646999999999998</v>
      </c>
      <c r="F400" s="3" t="s">
        <v>621</v>
      </c>
      <c r="G400" s="3" t="s">
        <v>621</v>
      </c>
      <c r="H400" s="3" t="s">
        <v>621</v>
      </c>
      <c r="I400" s="3" t="s">
        <v>621</v>
      </c>
      <c r="J400" s="3">
        <v>3.9180000000000001</v>
      </c>
      <c r="K400" s="3" t="s">
        <v>621</v>
      </c>
      <c r="L400" s="3" t="s">
        <v>622</v>
      </c>
      <c r="M400" s="3" t="s">
        <v>621</v>
      </c>
      <c r="N400" s="3" t="s">
        <v>621</v>
      </c>
      <c r="O400" s="3">
        <v>47.128999999999998</v>
      </c>
      <c r="P400" s="3" t="s">
        <v>621</v>
      </c>
      <c r="Q400" s="3" t="s">
        <v>621</v>
      </c>
      <c r="R400" s="3" t="s">
        <v>621</v>
      </c>
      <c r="S400" s="3" t="s">
        <v>621</v>
      </c>
      <c r="T400" s="3" t="s">
        <v>621</v>
      </c>
      <c r="U400" s="3" t="s">
        <v>621</v>
      </c>
      <c r="V400" s="3" t="s">
        <v>621</v>
      </c>
      <c r="W400" s="3" t="s">
        <v>621</v>
      </c>
      <c r="X400" s="3" t="s">
        <v>621</v>
      </c>
      <c r="Y400" s="3">
        <v>1.6</v>
      </c>
      <c r="Z400" s="3" t="s">
        <v>621</v>
      </c>
      <c r="AA400" s="3" t="s">
        <v>621</v>
      </c>
      <c r="AB400" s="3" t="s">
        <v>621</v>
      </c>
      <c r="AC400" s="3" t="s">
        <v>621</v>
      </c>
      <c r="AD400" s="3" t="s">
        <v>621</v>
      </c>
      <c r="AE400" s="3" t="s">
        <v>621</v>
      </c>
      <c r="AF400" s="3" t="s">
        <v>621</v>
      </c>
      <c r="AG400" s="3" t="s">
        <v>621</v>
      </c>
      <c r="AH400" s="3" t="s">
        <v>621</v>
      </c>
      <c r="AI400" s="3" t="s">
        <v>621</v>
      </c>
      <c r="AM400" s="20">
        <f t="shared" si="18"/>
        <v>52.646999999999998</v>
      </c>
      <c r="AN400" s="20">
        <f t="shared" si="19"/>
        <v>55.011000000000003</v>
      </c>
      <c r="AO400" s="21">
        <f t="shared" si="20"/>
        <v>1.0449028434668644</v>
      </c>
    </row>
    <row r="401" spans="1:42" ht="15" customHeight="1" x14ac:dyDescent="0.35">
      <c r="A401" s="3" t="s">
        <v>516</v>
      </c>
      <c r="B401" s="3" t="s">
        <v>520</v>
      </c>
      <c r="C401" s="3">
        <v>2013</v>
      </c>
      <c r="D401" s="3">
        <v>4.33</v>
      </c>
      <c r="E401" s="3">
        <v>4.8</v>
      </c>
      <c r="F401" s="3" t="s">
        <v>621</v>
      </c>
      <c r="G401" s="3">
        <v>0.65</v>
      </c>
      <c r="H401" s="3" t="s">
        <v>621</v>
      </c>
      <c r="I401" s="3" t="s">
        <v>621</v>
      </c>
      <c r="J401" s="3" t="s">
        <v>621</v>
      </c>
      <c r="K401" s="3" t="s">
        <v>621</v>
      </c>
      <c r="L401" s="3" t="s">
        <v>622</v>
      </c>
      <c r="M401" s="3" t="s">
        <v>621</v>
      </c>
      <c r="N401" s="3" t="s">
        <v>621</v>
      </c>
      <c r="O401" s="3" t="s">
        <v>621</v>
      </c>
      <c r="P401" s="3" t="s">
        <v>621</v>
      </c>
      <c r="Q401" s="3" t="s">
        <v>621</v>
      </c>
      <c r="R401" s="3" t="s">
        <v>621</v>
      </c>
      <c r="S401" s="3" t="s">
        <v>621</v>
      </c>
      <c r="T401" s="3" t="s">
        <v>621</v>
      </c>
      <c r="U401" s="3">
        <v>4.1500000000000004</v>
      </c>
      <c r="V401" s="3" t="s">
        <v>621</v>
      </c>
      <c r="W401" s="3" t="s">
        <v>621</v>
      </c>
      <c r="X401" s="3" t="s">
        <v>621</v>
      </c>
      <c r="Y401" s="3" t="s">
        <v>621</v>
      </c>
      <c r="Z401" s="3" t="s">
        <v>621</v>
      </c>
      <c r="AA401" s="3" t="s">
        <v>621</v>
      </c>
      <c r="AB401" s="3" t="s">
        <v>621</v>
      </c>
      <c r="AC401" s="3" t="s">
        <v>621</v>
      </c>
      <c r="AD401" s="3" t="s">
        <v>621</v>
      </c>
      <c r="AE401" s="3" t="s">
        <v>621</v>
      </c>
      <c r="AF401" s="3" t="s">
        <v>621</v>
      </c>
      <c r="AG401" s="3" t="s">
        <v>621</v>
      </c>
      <c r="AH401" s="3" t="s">
        <v>621</v>
      </c>
      <c r="AI401" s="3" t="s">
        <v>621</v>
      </c>
      <c r="AM401" s="20">
        <f t="shared" si="18"/>
        <v>4.8000000000000007</v>
      </c>
      <c r="AN401" s="20">
        <f t="shared" si="19"/>
        <v>4.33</v>
      </c>
      <c r="AO401" s="21">
        <f t="shared" si="20"/>
        <v>0.90208333333333324</v>
      </c>
    </row>
    <row r="402" spans="1:42" ht="15" customHeight="1" x14ac:dyDescent="0.35">
      <c r="A402" s="3" t="s">
        <v>521</v>
      </c>
      <c r="B402" s="3" t="s">
        <v>522</v>
      </c>
      <c r="C402" s="3">
        <v>2013</v>
      </c>
      <c r="D402" s="3">
        <v>21.67</v>
      </c>
      <c r="E402" s="3">
        <v>21.515000000000001</v>
      </c>
      <c r="F402" s="3" t="s">
        <v>621</v>
      </c>
      <c r="G402" s="3">
        <v>0.86499999999999999</v>
      </c>
      <c r="H402" s="3" t="s">
        <v>621</v>
      </c>
      <c r="I402" s="3" t="s">
        <v>621</v>
      </c>
      <c r="J402" s="3" t="s">
        <v>621</v>
      </c>
      <c r="K402" s="3" t="s">
        <v>621</v>
      </c>
      <c r="L402" s="3" t="s">
        <v>980</v>
      </c>
      <c r="M402" s="3" t="s">
        <v>621</v>
      </c>
      <c r="N402" s="3">
        <v>10.7</v>
      </c>
      <c r="O402" s="3">
        <v>9.9499999999999993</v>
      </c>
      <c r="P402" s="3" t="s">
        <v>621</v>
      </c>
      <c r="Q402" s="3" t="s">
        <v>621</v>
      </c>
      <c r="R402" s="3" t="s">
        <v>621</v>
      </c>
      <c r="S402" s="3" t="s">
        <v>14</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H402" s="3" t="s">
        <v>621</v>
      </c>
      <c r="AI402" s="3" t="s">
        <v>621</v>
      </c>
      <c r="AM402" s="20">
        <f t="shared" si="18"/>
        <v>21.515000000000001</v>
      </c>
      <c r="AN402" s="20">
        <f t="shared" si="19"/>
        <v>21.67</v>
      </c>
      <c r="AO402" s="21">
        <f t="shared" si="20"/>
        <v>1.0072042760864515</v>
      </c>
    </row>
    <row r="403" spans="1:42" ht="15" customHeight="1" x14ac:dyDescent="0.35">
      <c r="A403" s="3" t="s">
        <v>521</v>
      </c>
      <c r="B403" s="3" t="s">
        <v>523</v>
      </c>
      <c r="C403" s="3">
        <v>2013</v>
      </c>
      <c r="D403" s="3">
        <v>251.1</v>
      </c>
      <c r="E403" s="3">
        <v>292.7</v>
      </c>
      <c r="F403" s="3" t="s">
        <v>621</v>
      </c>
      <c r="G403" s="3">
        <v>0</v>
      </c>
      <c r="H403" s="3" t="s">
        <v>621</v>
      </c>
      <c r="I403" s="3" t="s">
        <v>621</v>
      </c>
      <c r="J403" s="3" t="s">
        <v>621</v>
      </c>
      <c r="K403" s="3" t="s">
        <v>621</v>
      </c>
      <c r="L403" s="3" t="s">
        <v>622</v>
      </c>
      <c r="M403" s="3" t="s">
        <v>621</v>
      </c>
      <c r="N403" s="3" t="s">
        <v>621</v>
      </c>
      <c r="O403" s="3" t="s">
        <v>621</v>
      </c>
      <c r="P403" s="3" t="s">
        <v>621</v>
      </c>
      <c r="Q403" s="3" t="s">
        <v>621</v>
      </c>
      <c r="R403" s="3" t="s">
        <v>621</v>
      </c>
      <c r="S403" s="3" t="s">
        <v>14</v>
      </c>
      <c r="T403" s="3" t="s">
        <v>621</v>
      </c>
      <c r="U403" s="3">
        <v>268.89999999999998</v>
      </c>
      <c r="V403" s="3" t="s">
        <v>621</v>
      </c>
      <c r="W403" s="3" t="s">
        <v>621</v>
      </c>
      <c r="X403" s="3">
        <v>13.6</v>
      </c>
      <c r="Y403" s="3">
        <v>10.199999999999999</v>
      </c>
      <c r="Z403" s="3" t="s">
        <v>621</v>
      </c>
      <c r="AA403" s="3" t="s">
        <v>621</v>
      </c>
      <c r="AB403" s="3" t="s">
        <v>621</v>
      </c>
      <c r="AC403" s="3" t="s">
        <v>621</v>
      </c>
      <c r="AD403" s="3" t="s">
        <v>621</v>
      </c>
      <c r="AE403" s="3" t="s">
        <v>621</v>
      </c>
      <c r="AF403" s="3" t="s">
        <v>621</v>
      </c>
      <c r="AG403" s="3" t="s">
        <v>621</v>
      </c>
      <c r="AH403" s="3" t="s">
        <v>621</v>
      </c>
      <c r="AI403" s="3" t="s">
        <v>621</v>
      </c>
      <c r="AM403" s="20">
        <f t="shared" si="18"/>
        <v>292.7</v>
      </c>
      <c r="AN403" s="20">
        <f t="shared" si="19"/>
        <v>251.1</v>
      </c>
      <c r="AO403" s="21">
        <f t="shared" si="20"/>
        <v>0.85787495729415786</v>
      </c>
    </row>
    <row r="404" spans="1:42" ht="15" customHeight="1" x14ac:dyDescent="0.35">
      <c r="A404" s="3" t="s">
        <v>521</v>
      </c>
      <c r="B404" s="3" t="s">
        <v>524</v>
      </c>
      <c r="C404" s="3">
        <v>2013</v>
      </c>
      <c r="D404" s="3">
        <v>62.6</v>
      </c>
      <c r="E404" s="3">
        <v>71.5</v>
      </c>
      <c r="F404" s="3" t="s">
        <v>621</v>
      </c>
      <c r="G404" s="3">
        <v>0.3</v>
      </c>
      <c r="H404" s="3" t="s">
        <v>621</v>
      </c>
      <c r="I404" s="3" t="s">
        <v>621</v>
      </c>
      <c r="J404" s="3" t="s">
        <v>621</v>
      </c>
      <c r="K404" s="3">
        <v>1.2</v>
      </c>
      <c r="L404" s="3" t="s">
        <v>622</v>
      </c>
      <c r="M404" s="3" t="s">
        <v>621</v>
      </c>
      <c r="N404" s="3" t="s">
        <v>621</v>
      </c>
      <c r="O404" s="3">
        <v>35.200000000000003</v>
      </c>
      <c r="P404" s="3" t="s">
        <v>621</v>
      </c>
      <c r="Q404" s="3" t="s">
        <v>621</v>
      </c>
      <c r="R404" s="3" t="s">
        <v>621</v>
      </c>
      <c r="S404" s="3" t="s">
        <v>14</v>
      </c>
      <c r="T404" s="3">
        <v>3.8</v>
      </c>
      <c r="U404" s="3" t="s">
        <v>621</v>
      </c>
      <c r="V404" s="3" t="s">
        <v>621</v>
      </c>
      <c r="W404" s="3" t="s">
        <v>621</v>
      </c>
      <c r="X404" s="3" t="s">
        <v>621</v>
      </c>
      <c r="Y404" s="3">
        <v>11.6</v>
      </c>
      <c r="Z404" s="3">
        <v>10.4</v>
      </c>
      <c r="AA404" s="3" t="s">
        <v>621</v>
      </c>
      <c r="AB404" s="3" t="s">
        <v>621</v>
      </c>
      <c r="AC404" s="3" t="s">
        <v>621</v>
      </c>
      <c r="AD404" s="3">
        <v>9</v>
      </c>
      <c r="AE404" s="3" t="s">
        <v>621</v>
      </c>
      <c r="AF404" s="3" t="s">
        <v>621</v>
      </c>
      <c r="AG404" s="3" t="s">
        <v>621</v>
      </c>
      <c r="AH404" s="3" t="s">
        <v>621</v>
      </c>
      <c r="AI404" s="3" t="s">
        <v>621</v>
      </c>
      <c r="AM404" s="20">
        <f t="shared" si="18"/>
        <v>71.5</v>
      </c>
      <c r="AN404" s="20">
        <f t="shared" si="19"/>
        <v>62.6</v>
      </c>
      <c r="AO404" s="21">
        <f t="shared" si="20"/>
        <v>0.87552447552447554</v>
      </c>
    </row>
    <row r="405" spans="1:42" ht="15" customHeight="1" x14ac:dyDescent="0.35">
      <c r="A405" s="3" t="s">
        <v>521</v>
      </c>
      <c r="B405" s="3" t="s">
        <v>525</v>
      </c>
      <c r="C405" s="3">
        <v>2013</v>
      </c>
      <c r="D405" s="3">
        <v>18902</v>
      </c>
      <c r="E405" s="3">
        <v>21.2</v>
      </c>
      <c r="F405" s="3" t="s">
        <v>621</v>
      </c>
      <c r="G405" s="3" t="s">
        <v>621</v>
      </c>
      <c r="H405" s="3" t="s">
        <v>621</v>
      </c>
      <c r="I405" s="3" t="s">
        <v>621</v>
      </c>
      <c r="J405" s="3" t="s">
        <v>621</v>
      </c>
      <c r="K405" s="3" t="s">
        <v>621</v>
      </c>
      <c r="L405" s="3" t="s">
        <v>622</v>
      </c>
      <c r="M405" s="3">
        <v>0</v>
      </c>
      <c r="N405" s="3">
        <v>0</v>
      </c>
      <c r="O405" s="3">
        <v>7.7</v>
      </c>
      <c r="P405" s="3">
        <v>0</v>
      </c>
      <c r="Q405" s="3">
        <v>0</v>
      </c>
      <c r="R405" s="3">
        <v>0</v>
      </c>
      <c r="S405" s="3" t="s">
        <v>14</v>
      </c>
      <c r="T405" s="3">
        <v>3.2</v>
      </c>
      <c r="U405" s="3">
        <v>0</v>
      </c>
      <c r="V405" s="3" t="s">
        <v>621</v>
      </c>
      <c r="W405" s="3" t="s">
        <v>621</v>
      </c>
      <c r="X405" s="3" t="s">
        <v>621</v>
      </c>
      <c r="Y405" s="3">
        <v>1.5</v>
      </c>
      <c r="Z405" s="3">
        <v>0</v>
      </c>
      <c r="AA405" s="3">
        <v>8.8000000000000007</v>
      </c>
      <c r="AB405" s="3" t="s">
        <v>621</v>
      </c>
      <c r="AC405" s="3" t="s">
        <v>621</v>
      </c>
      <c r="AD405" s="3" t="s">
        <v>621</v>
      </c>
      <c r="AE405" s="3" t="s">
        <v>621</v>
      </c>
      <c r="AF405" s="3" t="s">
        <v>621</v>
      </c>
      <c r="AG405" s="3" t="s">
        <v>621</v>
      </c>
      <c r="AH405" s="3" t="s">
        <v>621</v>
      </c>
      <c r="AI405" s="3" t="s">
        <v>621</v>
      </c>
      <c r="AM405" s="20">
        <f t="shared" si="18"/>
        <v>21.200000000000003</v>
      </c>
      <c r="AN405" s="20">
        <f t="shared" si="19"/>
        <v>18902</v>
      </c>
      <c r="AO405" s="21">
        <f t="shared" si="20"/>
        <v>891.60377358490553</v>
      </c>
      <c r="AP405" s="22" t="s">
        <v>1082</v>
      </c>
    </row>
    <row r="406" spans="1:42" ht="15" customHeight="1" x14ac:dyDescent="0.35">
      <c r="A406" s="3" t="s">
        <v>521</v>
      </c>
      <c r="B406" s="3" t="s">
        <v>526</v>
      </c>
      <c r="C406" s="3">
        <v>2013</v>
      </c>
      <c r="D406" s="3">
        <v>110.6</v>
      </c>
      <c r="E406" s="3">
        <v>130.69999999999999</v>
      </c>
      <c r="F406" s="3" t="s">
        <v>621</v>
      </c>
      <c r="G406" s="3">
        <v>1.4</v>
      </c>
      <c r="H406" s="3">
        <v>5</v>
      </c>
      <c r="I406" s="3" t="s">
        <v>621</v>
      </c>
      <c r="J406" s="3" t="s">
        <v>621</v>
      </c>
      <c r="K406" s="3" t="s">
        <v>621</v>
      </c>
      <c r="L406" s="3" t="s">
        <v>622</v>
      </c>
      <c r="M406" s="3" t="s">
        <v>621</v>
      </c>
      <c r="N406" s="3">
        <v>103.9</v>
      </c>
      <c r="O406" s="3" t="s">
        <v>621</v>
      </c>
      <c r="P406" s="3" t="s">
        <v>621</v>
      </c>
      <c r="Q406" s="3" t="s">
        <v>621</v>
      </c>
      <c r="R406" s="3" t="s">
        <v>621</v>
      </c>
      <c r="S406" s="3" t="s">
        <v>14</v>
      </c>
      <c r="T406" s="3" t="s">
        <v>621</v>
      </c>
      <c r="U406" s="3" t="s">
        <v>621</v>
      </c>
      <c r="V406" s="3" t="s">
        <v>621</v>
      </c>
      <c r="W406" s="3">
        <v>11.2</v>
      </c>
      <c r="X406" s="3" t="s">
        <v>621</v>
      </c>
      <c r="Y406" s="3" t="s">
        <v>621</v>
      </c>
      <c r="Z406" s="3" t="s">
        <v>621</v>
      </c>
      <c r="AA406" s="3" t="s">
        <v>621</v>
      </c>
      <c r="AB406" s="3" t="s">
        <v>621</v>
      </c>
      <c r="AC406" s="3" t="s">
        <v>621</v>
      </c>
      <c r="AD406" s="3">
        <v>9.1999999999999993</v>
      </c>
      <c r="AE406" s="3" t="s">
        <v>621</v>
      </c>
      <c r="AF406" s="3" t="s">
        <v>621</v>
      </c>
      <c r="AG406" s="3" t="s">
        <v>621</v>
      </c>
      <c r="AH406" s="3" t="s">
        <v>722</v>
      </c>
      <c r="AI406" s="3">
        <v>0.7</v>
      </c>
      <c r="AM406" s="20">
        <f t="shared" si="18"/>
        <v>131.4</v>
      </c>
      <c r="AN406" s="20">
        <f t="shared" si="19"/>
        <v>110.6</v>
      </c>
      <c r="AO406" s="21">
        <f t="shared" si="20"/>
        <v>0.84170471841704708</v>
      </c>
    </row>
    <row r="407" spans="1:42" ht="15" customHeight="1" x14ac:dyDescent="0.35">
      <c r="A407" s="3" t="s">
        <v>521</v>
      </c>
      <c r="B407" s="3" t="s">
        <v>527</v>
      </c>
      <c r="C407" s="3">
        <v>2013</v>
      </c>
      <c r="D407" s="3">
        <v>56.6</v>
      </c>
      <c r="E407" s="3">
        <v>72.400000000000006</v>
      </c>
      <c r="F407" s="3" t="s">
        <v>621</v>
      </c>
      <c r="G407" s="3">
        <v>2.6</v>
      </c>
      <c r="H407" s="3" t="s">
        <v>621</v>
      </c>
      <c r="I407" s="3" t="s">
        <v>621</v>
      </c>
      <c r="J407" s="3" t="s">
        <v>621</v>
      </c>
      <c r="K407" s="3" t="s">
        <v>621</v>
      </c>
      <c r="L407" s="3" t="s">
        <v>622</v>
      </c>
      <c r="M407" s="3">
        <v>49.7</v>
      </c>
      <c r="N407" s="3">
        <v>7.2</v>
      </c>
      <c r="O407" s="3">
        <v>12.9</v>
      </c>
      <c r="P407" s="3" t="s">
        <v>621</v>
      </c>
      <c r="Q407" s="3" t="s">
        <v>621</v>
      </c>
      <c r="R407" s="3" t="s">
        <v>621</v>
      </c>
      <c r="S407" s="3" t="s">
        <v>14</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H407" s="3" t="s">
        <v>621</v>
      </c>
      <c r="AI407" s="3" t="s">
        <v>621</v>
      </c>
      <c r="AM407" s="20">
        <f t="shared" si="18"/>
        <v>72.400000000000006</v>
      </c>
      <c r="AN407" s="20">
        <f t="shared" si="19"/>
        <v>56.6</v>
      </c>
      <c r="AO407" s="21">
        <f t="shared" si="20"/>
        <v>0.78176795580110492</v>
      </c>
    </row>
    <row r="408" spans="1:42" ht="15" customHeight="1" x14ac:dyDescent="0.35">
      <c r="A408" s="3" t="s">
        <v>521</v>
      </c>
      <c r="B408" s="3" t="s">
        <v>528</v>
      </c>
      <c r="C408" s="3">
        <v>2013</v>
      </c>
      <c r="D408" s="3">
        <v>70.156999999999996</v>
      </c>
      <c r="E408" s="3">
        <v>83.594999999999999</v>
      </c>
      <c r="F408" s="3" t="s">
        <v>621</v>
      </c>
      <c r="G408" s="3">
        <v>0.84599999999999997</v>
      </c>
      <c r="H408" s="3" t="s">
        <v>621</v>
      </c>
      <c r="I408" s="3">
        <v>3.0950000000000002</v>
      </c>
      <c r="J408" s="3" t="s">
        <v>621</v>
      </c>
      <c r="K408" s="3" t="s">
        <v>621</v>
      </c>
      <c r="L408" s="3" t="s">
        <v>622</v>
      </c>
      <c r="M408" s="3">
        <v>39.770000000000003</v>
      </c>
      <c r="N408" s="3">
        <v>14.5</v>
      </c>
      <c r="O408" s="3">
        <v>5.13</v>
      </c>
      <c r="P408" s="3">
        <v>6.84</v>
      </c>
      <c r="Q408" s="3" t="s">
        <v>621</v>
      </c>
      <c r="R408" s="3" t="s">
        <v>621</v>
      </c>
      <c r="S408" s="3" t="s">
        <v>621</v>
      </c>
      <c r="T408" s="3" t="s">
        <v>621</v>
      </c>
      <c r="U408" s="3" t="s">
        <v>621</v>
      </c>
      <c r="V408" s="3" t="s">
        <v>621</v>
      </c>
      <c r="W408" s="3" t="s">
        <v>621</v>
      </c>
      <c r="X408" s="3" t="s">
        <v>621</v>
      </c>
      <c r="Y408" s="3" t="s">
        <v>621</v>
      </c>
      <c r="Z408" s="3" t="s">
        <v>621</v>
      </c>
      <c r="AA408" s="3" t="s">
        <v>621</v>
      </c>
      <c r="AB408" s="3" t="s">
        <v>621</v>
      </c>
      <c r="AC408" s="3" t="s">
        <v>621</v>
      </c>
      <c r="AD408" s="3">
        <v>13.414</v>
      </c>
      <c r="AE408" s="3" t="s">
        <v>621</v>
      </c>
      <c r="AF408" s="3" t="s">
        <v>621</v>
      </c>
      <c r="AG408" s="3" t="s">
        <v>621</v>
      </c>
      <c r="AH408" s="3" t="s">
        <v>621</v>
      </c>
      <c r="AI408" s="3" t="s">
        <v>621</v>
      </c>
      <c r="AM408" s="20">
        <f t="shared" si="18"/>
        <v>83.595000000000013</v>
      </c>
      <c r="AN408" s="20">
        <f t="shared" si="19"/>
        <v>70.156999999999996</v>
      </c>
      <c r="AO408" s="21">
        <f t="shared" si="20"/>
        <v>0.83924875889706307</v>
      </c>
    </row>
    <row r="409" spans="1:42" ht="15" customHeight="1" x14ac:dyDescent="0.35">
      <c r="A409" s="3" t="s">
        <v>521</v>
      </c>
      <c r="B409" s="3" t="s">
        <v>529</v>
      </c>
      <c r="C409" s="3">
        <v>2013</v>
      </c>
      <c r="D409" s="3">
        <v>57.539000000000001</v>
      </c>
      <c r="E409" s="3">
        <v>76.343000000000004</v>
      </c>
      <c r="F409" s="3">
        <v>0</v>
      </c>
      <c r="G409" s="3" t="s">
        <v>621</v>
      </c>
      <c r="H409" s="3">
        <v>8.5470000000000006</v>
      </c>
      <c r="I409" s="3" t="s">
        <v>621</v>
      </c>
      <c r="J409" s="3">
        <v>0</v>
      </c>
      <c r="K409" s="3" t="s">
        <v>621</v>
      </c>
      <c r="L409" s="3" t="s">
        <v>622</v>
      </c>
      <c r="M409" s="3">
        <v>67.796000000000006</v>
      </c>
      <c r="N409" s="3" t="s">
        <v>621</v>
      </c>
      <c r="O409" s="3" t="s">
        <v>621</v>
      </c>
      <c r="P409" s="3" t="s">
        <v>621</v>
      </c>
      <c r="Q409" s="3" t="s">
        <v>621</v>
      </c>
      <c r="R409" s="3" t="s">
        <v>621</v>
      </c>
      <c r="S409" s="3" t="s">
        <v>10</v>
      </c>
      <c r="T409" s="3" t="s">
        <v>621</v>
      </c>
      <c r="U409" s="3" t="s">
        <v>621</v>
      </c>
      <c r="V409" s="3" t="s">
        <v>621</v>
      </c>
      <c r="W409" s="3" t="s">
        <v>621</v>
      </c>
      <c r="X409" s="3" t="s">
        <v>621</v>
      </c>
      <c r="Y409" s="3" t="s">
        <v>621</v>
      </c>
      <c r="Z409" s="3" t="s">
        <v>621</v>
      </c>
      <c r="AA409" s="3" t="s">
        <v>621</v>
      </c>
      <c r="AB409" s="3" t="s">
        <v>621</v>
      </c>
      <c r="AC409" s="3">
        <v>0</v>
      </c>
      <c r="AD409" s="3" t="s">
        <v>621</v>
      </c>
      <c r="AE409" s="3" t="s">
        <v>621</v>
      </c>
      <c r="AF409" s="3" t="s">
        <v>621</v>
      </c>
      <c r="AG409" s="3" t="s">
        <v>621</v>
      </c>
      <c r="AH409" s="3" t="s">
        <v>621</v>
      </c>
      <c r="AI409" s="3" t="s">
        <v>621</v>
      </c>
      <c r="AM409" s="20">
        <f t="shared" si="18"/>
        <v>76.343000000000004</v>
      </c>
      <c r="AN409" s="20">
        <f t="shared" si="19"/>
        <v>57.539000000000001</v>
      </c>
      <c r="AO409" s="21">
        <f t="shared" si="20"/>
        <v>0.75369058066882355</v>
      </c>
    </row>
    <row r="410" spans="1:42" ht="15" customHeight="1" x14ac:dyDescent="0.3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H410" s="3" t="s">
        <v>622</v>
      </c>
      <c r="AI410" s="3" t="s">
        <v>622</v>
      </c>
      <c r="AM410" s="20">
        <f t="shared" si="18"/>
        <v>0</v>
      </c>
      <c r="AN410" s="20">
        <f t="shared" si="19"/>
        <v>0</v>
      </c>
      <c r="AO410" s="21" t="str">
        <f t="shared" si="20"/>
        <v/>
      </c>
    </row>
    <row r="411" spans="1:42" ht="15" customHeight="1" x14ac:dyDescent="0.35">
      <c r="A411" s="3" t="s">
        <v>521</v>
      </c>
      <c r="B411" s="3" t="s">
        <v>531</v>
      </c>
      <c r="C411" s="3">
        <v>2013</v>
      </c>
      <c r="D411" s="3">
        <v>21.2</v>
      </c>
      <c r="E411" s="3">
        <v>23.6</v>
      </c>
      <c r="F411" s="3" t="s">
        <v>621</v>
      </c>
      <c r="G411" s="3">
        <v>0.7</v>
      </c>
      <c r="H411" s="3" t="s">
        <v>621</v>
      </c>
      <c r="I411" s="3" t="s">
        <v>621</v>
      </c>
      <c r="J411" s="3" t="s">
        <v>621</v>
      </c>
      <c r="K411" s="3" t="s">
        <v>621</v>
      </c>
      <c r="L411" s="3" t="s">
        <v>622</v>
      </c>
      <c r="M411" s="3" t="s">
        <v>621</v>
      </c>
      <c r="N411" s="3" t="s">
        <v>621</v>
      </c>
      <c r="O411" s="3" t="s">
        <v>621</v>
      </c>
      <c r="P411" s="3" t="s">
        <v>621</v>
      </c>
      <c r="Q411" s="3" t="s">
        <v>621</v>
      </c>
      <c r="R411" s="3" t="s">
        <v>621</v>
      </c>
      <c r="S411" s="3" t="s">
        <v>621</v>
      </c>
      <c r="T411" s="3">
        <v>22.9</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H411" s="3" t="s">
        <v>621</v>
      </c>
      <c r="AI411" s="3" t="s">
        <v>621</v>
      </c>
      <c r="AM411" s="20">
        <f t="shared" si="18"/>
        <v>23.599999999999998</v>
      </c>
      <c r="AN411" s="20">
        <f t="shared" si="19"/>
        <v>21.2</v>
      </c>
      <c r="AO411" s="21">
        <f t="shared" si="20"/>
        <v>0.89830508474576276</v>
      </c>
    </row>
    <row r="412" spans="1:42" ht="15" customHeight="1" x14ac:dyDescent="0.35">
      <c r="A412" s="3" t="s">
        <v>521</v>
      </c>
      <c r="B412" s="3" t="s">
        <v>532</v>
      </c>
      <c r="C412" s="3">
        <v>2013</v>
      </c>
      <c r="D412" s="3">
        <v>1018.1</v>
      </c>
      <c r="E412" s="3">
        <v>1269.7</v>
      </c>
      <c r="F412" s="3" t="s">
        <v>621</v>
      </c>
      <c r="G412" s="3">
        <v>9.1999999999999993</v>
      </c>
      <c r="H412" s="3" t="s">
        <v>621</v>
      </c>
      <c r="I412" s="3">
        <v>23.6</v>
      </c>
      <c r="J412" s="3" t="s">
        <v>621</v>
      </c>
      <c r="K412" s="3" t="s">
        <v>621</v>
      </c>
      <c r="L412" s="3" t="s">
        <v>622</v>
      </c>
      <c r="M412" s="3" t="s">
        <v>621</v>
      </c>
      <c r="N412" s="3" t="s">
        <v>621</v>
      </c>
      <c r="O412" s="3" t="s">
        <v>621</v>
      </c>
      <c r="P412" s="3" t="s">
        <v>621</v>
      </c>
      <c r="Q412" s="3" t="s">
        <v>621</v>
      </c>
      <c r="R412" s="3">
        <v>2.7</v>
      </c>
      <c r="S412" s="3" t="s">
        <v>14</v>
      </c>
      <c r="T412" s="3">
        <v>23.6</v>
      </c>
      <c r="U412" s="3" t="s">
        <v>621</v>
      </c>
      <c r="V412" s="3" t="s">
        <v>621</v>
      </c>
      <c r="W412" s="3" t="s">
        <v>621</v>
      </c>
      <c r="X412" s="3" t="s">
        <v>621</v>
      </c>
      <c r="Y412" s="3" t="s">
        <v>621</v>
      </c>
      <c r="Z412" s="3" t="s">
        <v>621</v>
      </c>
      <c r="AA412" s="3">
        <v>94.3</v>
      </c>
      <c r="AB412" s="3">
        <v>829.5</v>
      </c>
      <c r="AC412" s="3" t="s">
        <v>621</v>
      </c>
      <c r="AD412" s="3">
        <v>138.6</v>
      </c>
      <c r="AE412" s="3">
        <v>101.8</v>
      </c>
      <c r="AF412" s="3" t="s">
        <v>964</v>
      </c>
      <c r="AG412" s="3">
        <v>23.5</v>
      </c>
      <c r="AH412" s="3">
        <v>46.4</v>
      </c>
      <c r="AI412" s="3">
        <v>47.1</v>
      </c>
      <c r="AM412" s="20">
        <f t="shared" si="18"/>
        <v>1270.3999999999999</v>
      </c>
      <c r="AN412" s="20">
        <f t="shared" si="19"/>
        <v>1018.1</v>
      </c>
      <c r="AO412" s="21">
        <f t="shared" si="20"/>
        <v>0.80140113350125952</v>
      </c>
    </row>
    <row r="413" spans="1:42" ht="15" customHeight="1" x14ac:dyDescent="0.35">
      <c r="A413" s="3" t="s">
        <v>521</v>
      </c>
      <c r="B413" s="3" t="s">
        <v>533</v>
      </c>
      <c r="C413" s="3">
        <v>2013</v>
      </c>
      <c r="D413" s="3">
        <v>69.099999999999994</v>
      </c>
      <c r="E413" s="3">
        <v>78.5</v>
      </c>
      <c r="F413" s="3" t="s">
        <v>621</v>
      </c>
      <c r="G413" s="3">
        <v>0.2</v>
      </c>
      <c r="H413" s="3" t="s">
        <v>621</v>
      </c>
      <c r="I413" s="3" t="s">
        <v>621</v>
      </c>
      <c r="J413" s="3" t="s">
        <v>621</v>
      </c>
      <c r="K413" s="3" t="s">
        <v>621</v>
      </c>
      <c r="L413" s="3" t="s">
        <v>622</v>
      </c>
      <c r="M413" s="3" t="s">
        <v>621</v>
      </c>
      <c r="N413" s="3" t="s">
        <v>621</v>
      </c>
      <c r="O413" s="3" t="s">
        <v>621</v>
      </c>
      <c r="P413" s="3" t="s">
        <v>621</v>
      </c>
      <c r="Q413" s="3" t="s">
        <v>621</v>
      </c>
      <c r="R413" s="3" t="s">
        <v>621</v>
      </c>
      <c r="S413" s="3" t="s">
        <v>621</v>
      </c>
      <c r="T413" s="3" t="s">
        <v>621</v>
      </c>
      <c r="U413" s="3" t="s">
        <v>621</v>
      </c>
      <c r="V413" s="3" t="s">
        <v>621</v>
      </c>
      <c r="W413" s="3" t="s">
        <v>621</v>
      </c>
      <c r="X413" s="3" t="s">
        <v>621</v>
      </c>
      <c r="Y413" s="3">
        <v>78.3</v>
      </c>
      <c r="Z413" s="3" t="s">
        <v>621</v>
      </c>
      <c r="AA413" s="3" t="s">
        <v>621</v>
      </c>
      <c r="AB413" s="3" t="s">
        <v>621</v>
      </c>
      <c r="AC413" s="3" t="s">
        <v>621</v>
      </c>
      <c r="AD413" s="3" t="s">
        <v>621</v>
      </c>
      <c r="AE413" s="3" t="s">
        <v>621</v>
      </c>
      <c r="AF413" s="3" t="s">
        <v>621</v>
      </c>
      <c r="AG413" s="3" t="s">
        <v>621</v>
      </c>
      <c r="AH413" s="3" t="s">
        <v>621</v>
      </c>
      <c r="AI413" s="3" t="s">
        <v>621</v>
      </c>
      <c r="AM413" s="20">
        <f t="shared" si="18"/>
        <v>78.5</v>
      </c>
      <c r="AN413" s="20">
        <f t="shared" si="19"/>
        <v>69.099999999999994</v>
      </c>
      <c r="AO413" s="21">
        <f t="shared" si="20"/>
        <v>0.88025477707006361</v>
      </c>
    </row>
    <row r="414" spans="1:42" ht="15" customHeight="1" x14ac:dyDescent="0.3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H414" s="3" t="s">
        <v>622</v>
      </c>
      <c r="AI414" s="3" t="s">
        <v>622</v>
      </c>
      <c r="AM414" s="20">
        <f t="shared" si="18"/>
        <v>0</v>
      </c>
      <c r="AN414" s="20">
        <f t="shared" si="19"/>
        <v>0</v>
      </c>
      <c r="AO414" s="21" t="str">
        <f t="shared" si="20"/>
        <v/>
      </c>
    </row>
    <row r="415" spans="1:42" ht="15" customHeight="1" x14ac:dyDescent="0.35">
      <c r="A415" s="3" t="s">
        <v>521</v>
      </c>
      <c r="B415" s="3" t="s">
        <v>535</v>
      </c>
      <c r="C415" s="3">
        <v>2013</v>
      </c>
      <c r="D415" s="3">
        <v>25.46</v>
      </c>
      <c r="E415" s="3">
        <v>34.549999999999997</v>
      </c>
      <c r="F415" s="3" t="s">
        <v>621</v>
      </c>
      <c r="G415" s="3">
        <v>2.33</v>
      </c>
      <c r="H415" s="3" t="s">
        <v>621</v>
      </c>
      <c r="I415" s="3" t="s">
        <v>621</v>
      </c>
      <c r="J415" s="3" t="s">
        <v>621</v>
      </c>
      <c r="K415" s="3" t="s">
        <v>621</v>
      </c>
      <c r="L415" s="3" t="s">
        <v>622</v>
      </c>
      <c r="M415" s="3">
        <v>1.82</v>
      </c>
      <c r="N415" s="3" t="s">
        <v>621</v>
      </c>
      <c r="O415" s="3" t="s">
        <v>621</v>
      </c>
      <c r="P415" s="3" t="s">
        <v>621</v>
      </c>
      <c r="Q415" s="3" t="s">
        <v>621</v>
      </c>
      <c r="R415" s="3" t="s">
        <v>621</v>
      </c>
      <c r="S415" s="3" t="s">
        <v>14</v>
      </c>
      <c r="T415" s="3">
        <v>8.65</v>
      </c>
      <c r="U415" s="3" t="s">
        <v>621</v>
      </c>
      <c r="V415" s="3" t="s">
        <v>621</v>
      </c>
      <c r="W415" s="3" t="s">
        <v>621</v>
      </c>
      <c r="X415" s="3" t="s">
        <v>621</v>
      </c>
      <c r="Y415" s="3" t="s">
        <v>621</v>
      </c>
      <c r="Z415" s="3" t="s">
        <v>621</v>
      </c>
      <c r="AA415" s="3">
        <v>20.85</v>
      </c>
      <c r="AB415" s="3" t="s">
        <v>621</v>
      </c>
      <c r="AC415" s="3" t="s">
        <v>621</v>
      </c>
      <c r="AD415" s="3">
        <v>0.9</v>
      </c>
      <c r="AE415" s="3" t="s">
        <v>621</v>
      </c>
      <c r="AF415" s="3" t="s">
        <v>621</v>
      </c>
      <c r="AG415" s="3" t="s">
        <v>621</v>
      </c>
      <c r="AH415" s="3" t="s">
        <v>621</v>
      </c>
      <c r="AI415" s="3" t="s">
        <v>621</v>
      </c>
      <c r="AM415" s="20">
        <f t="shared" si="18"/>
        <v>34.550000000000004</v>
      </c>
      <c r="AN415" s="20">
        <f t="shared" si="19"/>
        <v>25.46</v>
      </c>
      <c r="AO415" s="21">
        <f t="shared" si="20"/>
        <v>0.73690303907380605</v>
      </c>
    </row>
    <row r="416" spans="1:42" ht="15" customHeight="1" x14ac:dyDescent="0.35">
      <c r="A416" s="3" t="s">
        <v>536</v>
      </c>
      <c r="B416" s="3" t="s">
        <v>537</v>
      </c>
      <c r="C416" s="3">
        <v>2013</v>
      </c>
      <c r="D416" s="3">
        <v>3.7</v>
      </c>
      <c r="E416" s="3">
        <v>5.2</v>
      </c>
      <c r="F416" s="3" t="s">
        <v>621</v>
      </c>
      <c r="G416" s="3">
        <v>0.4</v>
      </c>
      <c r="H416" s="3" t="s">
        <v>621</v>
      </c>
      <c r="I416" s="3" t="s">
        <v>621</v>
      </c>
      <c r="J416" s="3" t="s">
        <v>621</v>
      </c>
      <c r="K416" s="3" t="s">
        <v>621</v>
      </c>
      <c r="L416" s="3" t="s">
        <v>661</v>
      </c>
      <c r="M416" s="3" t="s">
        <v>621</v>
      </c>
      <c r="N416" s="3" t="s">
        <v>621</v>
      </c>
      <c r="O416" s="3">
        <v>4.8</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H416" s="3" t="s">
        <v>621</v>
      </c>
      <c r="AI416" s="3" t="s">
        <v>621</v>
      </c>
      <c r="AM416" s="20">
        <f t="shared" si="18"/>
        <v>5.2</v>
      </c>
      <c r="AN416" s="20">
        <f t="shared" si="19"/>
        <v>3.7</v>
      </c>
      <c r="AO416" s="21">
        <f t="shared" si="20"/>
        <v>0.71153846153846156</v>
      </c>
    </row>
    <row r="417" spans="1:41" ht="15" customHeight="1" x14ac:dyDescent="0.35">
      <c r="A417" s="3" t="s">
        <v>536</v>
      </c>
      <c r="B417" s="3" t="s">
        <v>538</v>
      </c>
      <c r="C417" s="3">
        <v>2013</v>
      </c>
      <c r="D417" s="3">
        <v>4.5</v>
      </c>
      <c r="E417" s="3">
        <v>5</v>
      </c>
      <c r="F417" s="3" t="s">
        <v>621</v>
      </c>
      <c r="G417" s="3">
        <v>0.9</v>
      </c>
      <c r="H417" s="3" t="s">
        <v>621</v>
      </c>
      <c r="I417" s="3" t="s">
        <v>621</v>
      </c>
      <c r="J417" s="3" t="s">
        <v>621</v>
      </c>
      <c r="K417" s="3" t="s">
        <v>621</v>
      </c>
      <c r="L417" s="3" t="s">
        <v>622</v>
      </c>
      <c r="M417" s="3" t="s">
        <v>621</v>
      </c>
      <c r="N417" s="3" t="s">
        <v>621</v>
      </c>
      <c r="O417" s="3">
        <v>4.0999999999999996</v>
      </c>
      <c r="P417" s="3" t="s">
        <v>621</v>
      </c>
      <c r="Q417" s="3" t="s">
        <v>621</v>
      </c>
      <c r="R417" s="3" t="s">
        <v>621</v>
      </c>
      <c r="S417" s="3" t="s">
        <v>14</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H417" s="3" t="s">
        <v>621</v>
      </c>
      <c r="AI417" s="3" t="s">
        <v>621</v>
      </c>
      <c r="AM417" s="20">
        <f t="shared" si="18"/>
        <v>5</v>
      </c>
      <c r="AN417" s="20">
        <f t="shared" si="19"/>
        <v>4.5</v>
      </c>
      <c r="AO417" s="21">
        <f t="shared" si="20"/>
        <v>0.9</v>
      </c>
    </row>
    <row r="418" spans="1:41" ht="15" customHeight="1" x14ac:dyDescent="0.35">
      <c r="A418" s="3" t="s">
        <v>536</v>
      </c>
      <c r="B418" s="3" t="s">
        <v>539</v>
      </c>
      <c r="C418" s="3">
        <v>2013</v>
      </c>
      <c r="D418" s="3">
        <v>47.7</v>
      </c>
      <c r="E418" s="3">
        <v>64.5</v>
      </c>
      <c r="F418" s="3" t="s">
        <v>621</v>
      </c>
      <c r="G418" s="3">
        <v>7.1</v>
      </c>
      <c r="H418" s="3" t="s">
        <v>621</v>
      </c>
      <c r="I418" s="3" t="s">
        <v>621</v>
      </c>
      <c r="J418" s="3" t="s">
        <v>621</v>
      </c>
      <c r="K418" s="3" t="s">
        <v>621</v>
      </c>
      <c r="L418" s="3" t="s">
        <v>661</v>
      </c>
      <c r="M418" s="3">
        <v>22.1</v>
      </c>
      <c r="N418" s="3">
        <v>6.1</v>
      </c>
      <c r="O418" s="3">
        <v>22.4</v>
      </c>
      <c r="P418" s="3" t="s">
        <v>621</v>
      </c>
      <c r="Q418" s="3" t="s">
        <v>621</v>
      </c>
      <c r="R418" s="3" t="s">
        <v>621</v>
      </c>
      <c r="S418" s="3" t="s">
        <v>14</v>
      </c>
      <c r="T418" s="3" t="s">
        <v>621</v>
      </c>
      <c r="U418" s="3">
        <v>0.5</v>
      </c>
      <c r="V418" s="3" t="s">
        <v>621</v>
      </c>
      <c r="W418" s="3" t="s">
        <v>621</v>
      </c>
      <c r="X418" s="3" t="s">
        <v>621</v>
      </c>
      <c r="Y418" s="3" t="s">
        <v>621</v>
      </c>
      <c r="Z418" s="3" t="s">
        <v>621</v>
      </c>
      <c r="AA418" s="3" t="s">
        <v>621</v>
      </c>
      <c r="AB418" s="3" t="s">
        <v>621</v>
      </c>
      <c r="AC418" s="3">
        <v>2.1</v>
      </c>
      <c r="AD418" s="3">
        <v>4.2</v>
      </c>
      <c r="AE418" s="3" t="s">
        <v>621</v>
      </c>
      <c r="AF418" s="3" t="s">
        <v>621</v>
      </c>
      <c r="AG418" s="3" t="s">
        <v>621</v>
      </c>
      <c r="AH418" s="3" t="s">
        <v>621</v>
      </c>
      <c r="AI418" s="3" t="s">
        <v>621</v>
      </c>
      <c r="AM418" s="20">
        <f t="shared" si="18"/>
        <v>64.5</v>
      </c>
      <c r="AN418" s="20">
        <f t="shared" si="19"/>
        <v>47.7</v>
      </c>
      <c r="AO418" s="21">
        <f t="shared" si="20"/>
        <v>0.73953488372093024</v>
      </c>
    </row>
    <row r="419" spans="1:41" ht="15" customHeight="1" x14ac:dyDescent="0.35">
      <c r="A419" s="3" t="s">
        <v>540</v>
      </c>
      <c r="B419" s="3" t="s">
        <v>541</v>
      </c>
      <c r="C419" s="3">
        <v>2013</v>
      </c>
      <c r="D419" s="3" t="s">
        <v>621</v>
      </c>
      <c r="E419" s="3" t="s">
        <v>621</v>
      </c>
      <c r="F419" s="3" t="s">
        <v>621</v>
      </c>
      <c r="G419" s="3" t="s">
        <v>621</v>
      </c>
      <c r="H419" s="3" t="s">
        <v>621</v>
      </c>
      <c r="I419" s="3" t="s">
        <v>621</v>
      </c>
      <c r="J419" s="3" t="s">
        <v>621</v>
      </c>
      <c r="K419" s="3" t="s">
        <v>621</v>
      </c>
      <c r="L419" s="3" t="s">
        <v>622</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H419" s="3" t="s">
        <v>621</v>
      </c>
      <c r="AI419" s="3" t="s">
        <v>621</v>
      </c>
      <c r="AM419" s="20">
        <f t="shared" si="18"/>
        <v>0</v>
      </c>
      <c r="AN419" s="20">
        <f t="shared" si="19"/>
        <v>0</v>
      </c>
      <c r="AO419" s="21" t="str">
        <f t="shared" si="20"/>
        <v/>
      </c>
    </row>
    <row r="420" spans="1:41" ht="15" customHeight="1" x14ac:dyDescent="0.35">
      <c r="A420" s="3" t="s">
        <v>540</v>
      </c>
      <c r="B420" s="3" t="s">
        <v>542</v>
      </c>
      <c r="C420" s="3">
        <v>2013</v>
      </c>
      <c r="D420" s="3">
        <v>5.5229999999999997</v>
      </c>
      <c r="E420" s="3">
        <v>6.1369999999999996</v>
      </c>
      <c r="F420" s="3" t="s">
        <v>621</v>
      </c>
      <c r="G420" s="3" t="s">
        <v>621</v>
      </c>
      <c r="H420" s="3" t="s">
        <v>621</v>
      </c>
      <c r="I420" s="3" t="s">
        <v>621</v>
      </c>
      <c r="J420" s="3" t="s">
        <v>621</v>
      </c>
      <c r="K420" s="3" t="s">
        <v>621</v>
      </c>
      <c r="L420" s="3" t="s">
        <v>622</v>
      </c>
      <c r="M420" s="3" t="s">
        <v>621</v>
      </c>
      <c r="N420" s="3" t="s">
        <v>621</v>
      </c>
      <c r="O420" s="3">
        <v>0</v>
      </c>
      <c r="P420" s="3" t="s">
        <v>621</v>
      </c>
      <c r="Q420" s="3" t="s">
        <v>621</v>
      </c>
      <c r="R420" s="3">
        <v>5.9169999999999998</v>
      </c>
      <c r="S420" s="3" t="s">
        <v>14</v>
      </c>
      <c r="T420" s="3" t="s">
        <v>621</v>
      </c>
      <c r="U420" s="3" t="s">
        <v>621</v>
      </c>
      <c r="V420" s="3" t="s">
        <v>621</v>
      </c>
      <c r="W420" s="3" t="s">
        <v>621</v>
      </c>
      <c r="X420" s="3" t="s">
        <v>621</v>
      </c>
      <c r="Y420" s="3">
        <v>0.22</v>
      </c>
      <c r="Z420" s="3" t="s">
        <v>621</v>
      </c>
      <c r="AA420" s="3" t="s">
        <v>621</v>
      </c>
      <c r="AB420" s="3" t="s">
        <v>621</v>
      </c>
      <c r="AC420" s="3" t="s">
        <v>621</v>
      </c>
      <c r="AD420" s="3" t="s">
        <v>621</v>
      </c>
      <c r="AE420" s="3" t="s">
        <v>621</v>
      </c>
      <c r="AF420" s="3" t="s">
        <v>621</v>
      </c>
      <c r="AG420" s="3" t="s">
        <v>621</v>
      </c>
      <c r="AH420" s="3" t="s">
        <v>621</v>
      </c>
      <c r="AI420" s="3" t="s">
        <v>621</v>
      </c>
      <c r="AM420" s="20">
        <f t="shared" si="18"/>
        <v>6.1369999999999996</v>
      </c>
      <c r="AN420" s="20">
        <f t="shared" si="19"/>
        <v>5.5229999999999997</v>
      </c>
      <c r="AO420" s="21">
        <f t="shared" si="20"/>
        <v>0.89995111618054424</v>
      </c>
    </row>
    <row r="421" spans="1:41" ht="15" customHeight="1" x14ac:dyDescent="0.35">
      <c r="A421" s="3" t="s">
        <v>540</v>
      </c>
      <c r="B421" s="3" t="s">
        <v>543</v>
      </c>
      <c r="C421" s="3">
        <v>2013</v>
      </c>
      <c r="D421" s="3">
        <v>9.5050000000000008</v>
      </c>
      <c r="E421" s="3">
        <v>10.558999999999999</v>
      </c>
      <c r="F421" s="3" t="s">
        <v>621</v>
      </c>
      <c r="G421" s="3" t="s">
        <v>621</v>
      </c>
      <c r="H421" s="3" t="s">
        <v>621</v>
      </c>
      <c r="I421" s="3" t="s">
        <v>621</v>
      </c>
      <c r="J421" s="3" t="s">
        <v>621</v>
      </c>
      <c r="K421" s="3" t="s">
        <v>621</v>
      </c>
      <c r="L421" s="3" t="s">
        <v>622</v>
      </c>
      <c r="M421" s="3" t="s">
        <v>621</v>
      </c>
      <c r="N421" s="3" t="s">
        <v>621</v>
      </c>
      <c r="O421" s="3">
        <v>2.2200000000000002</v>
      </c>
      <c r="P421" s="3" t="s">
        <v>621</v>
      </c>
      <c r="Q421" s="3" t="s">
        <v>621</v>
      </c>
      <c r="R421" s="3">
        <v>8.1690000000000005</v>
      </c>
      <c r="S421" s="3" t="s">
        <v>14</v>
      </c>
      <c r="T421" s="3" t="s">
        <v>621</v>
      </c>
      <c r="U421" s="3" t="s">
        <v>621</v>
      </c>
      <c r="V421" s="3" t="s">
        <v>621</v>
      </c>
      <c r="W421" s="3" t="s">
        <v>621</v>
      </c>
      <c r="X421" s="3" t="s">
        <v>621</v>
      </c>
      <c r="Y421" s="3">
        <v>0.17</v>
      </c>
      <c r="Z421" s="3" t="s">
        <v>621</v>
      </c>
      <c r="AA421" s="3" t="s">
        <v>621</v>
      </c>
      <c r="AB421" s="3" t="s">
        <v>621</v>
      </c>
      <c r="AC421" s="3" t="s">
        <v>621</v>
      </c>
      <c r="AD421" s="3" t="s">
        <v>621</v>
      </c>
      <c r="AE421" s="3" t="s">
        <v>621</v>
      </c>
      <c r="AF421" s="3" t="s">
        <v>621</v>
      </c>
      <c r="AG421" s="3" t="s">
        <v>621</v>
      </c>
      <c r="AH421" s="3" t="s">
        <v>621</v>
      </c>
      <c r="AI421" s="3" t="s">
        <v>621</v>
      </c>
      <c r="AM421" s="20">
        <f t="shared" si="18"/>
        <v>10.559000000000001</v>
      </c>
      <c r="AN421" s="20">
        <f t="shared" si="19"/>
        <v>9.5050000000000008</v>
      </c>
      <c r="AO421" s="21">
        <f t="shared" si="20"/>
        <v>0.90017994128231837</v>
      </c>
    </row>
    <row r="422" spans="1:41" ht="15" customHeight="1" x14ac:dyDescent="0.35">
      <c r="A422" s="3" t="s">
        <v>540</v>
      </c>
      <c r="B422" s="3" t="s">
        <v>544</v>
      </c>
      <c r="C422" s="3">
        <v>2013</v>
      </c>
      <c r="D422" s="3">
        <v>12.468999999999999</v>
      </c>
      <c r="E422" s="3">
        <v>13.853999999999999</v>
      </c>
      <c r="F422" s="3" t="s">
        <v>621</v>
      </c>
      <c r="G422" s="3" t="s">
        <v>621</v>
      </c>
      <c r="H422" s="3" t="s">
        <v>621</v>
      </c>
      <c r="I422" s="3" t="s">
        <v>621</v>
      </c>
      <c r="J422" s="3" t="s">
        <v>621</v>
      </c>
      <c r="K422" s="3" t="s">
        <v>621</v>
      </c>
      <c r="L422" s="3" t="s">
        <v>622</v>
      </c>
      <c r="M422" s="3" t="s">
        <v>621</v>
      </c>
      <c r="N422" s="3" t="s">
        <v>621</v>
      </c>
      <c r="O422" s="3">
        <v>0</v>
      </c>
      <c r="P422" s="3">
        <v>0</v>
      </c>
      <c r="Q422" s="3" t="s">
        <v>621</v>
      </c>
      <c r="R422" s="3">
        <v>13.494</v>
      </c>
      <c r="S422" s="3" t="s">
        <v>14</v>
      </c>
      <c r="T422" s="3" t="s">
        <v>621</v>
      </c>
      <c r="U422" s="3" t="s">
        <v>621</v>
      </c>
      <c r="V422" s="3" t="s">
        <v>621</v>
      </c>
      <c r="W422" s="3" t="s">
        <v>621</v>
      </c>
      <c r="X422" s="3" t="s">
        <v>621</v>
      </c>
      <c r="Y422" s="3">
        <v>0.36</v>
      </c>
      <c r="Z422" s="3" t="s">
        <v>621</v>
      </c>
      <c r="AA422" s="3" t="s">
        <v>621</v>
      </c>
      <c r="AB422" s="3" t="s">
        <v>621</v>
      </c>
      <c r="AC422" s="3" t="s">
        <v>621</v>
      </c>
      <c r="AD422" s="3" t="s">
        <v>621</v>
      </c>
      <c r="AE422" s="3" t="s">
        <v>621</v>
      </c>
      <c r="AF422" s="3" t="s">
        <v>621</v>
      </c>
      <c r="AG422" s="3" t="s">
        <v>621</v>
      </c>
      <c r="AH422" s="3" t="s">
        <v>621</v>
      </c>
      <c r="AI422" s="3" t="s">
        <v>621</v>
      </c>
      <c r="AM422" s="20">
        <f t="shared" si="18"/>
        <v>13.853999999999999</v>
      </c>
      <c r="AN422" s="20">
        <f t="shared" si="19"/>
        <v>12.468999999999999</v>
      </c>
      <c r="AO422" s="21">
        <f t="shared" si="20"/>
        <v>0.90002887252778985</v>
      </c>
    </row>
    <row r="423" spans="1:41" ht="15" customHeight="1" x14ac:dyDescent="0.35">
      <c r="A423" s="3" t="s">
        <v>540</v>
      </c>
      <c r="B423" s="3" t="s">
        <v>545</v>
      </c>
      <c r="C423" s="3">
        <v>2013</v>
      </c>
      <c r="D423" s="3">
        <v>100.17400000000001</v>
      </c>
      <c r="E423" s="3">
        <v>117.23399999999999</v>
      </c>
      <c r="F423" s="3" t="s">
        <v>621</v>
      </c>
      <c r="G423" s="3">
        <v>3.75</v>
      </c>
      <c r="H423" s="3">
        <v>9.5000000000000001E-2</v>
      </c>
      <c r="I423" s="3" t="s">
        <v>621</v>
      </c>
      <c r="J423" s="3" t="s">
        <v>621</v>
      </c>
      <c r="K423" s="3" t="s">
        <v>621</v>
      </c>
      <c r="L423" s="3" t="s">
        <v>622</v>
      </c>
      <c r="M423" s="3">
        <v>30.4</v>
      </c>
      <c r="N423" s="3">
        <v>12.1</v>
      </c>
      <c r="O423" s="3">
        <v>41.7</v>
      </c>
      <c r="P423" s="3">
        <v>6</v>
      </c>
      <c r="Q423" s="3" t="s">
        <v>621</v>
      </c>
      <c r="R423" s="3" t="s">
        <v>621</v>
      </c>
      <c r="S423" s="3" t="s">
        <v>14</v>
      </c>
      <c r="T423" s="3" t="s">
        <v>621</v>
      </c>
      <c r="U423" s="3" t="s">
        <v>621</v>
      </c>
      <c r="V423" s="3" t="s">
        <v>621</v>
      </c>
      <c r="W423" s="3" t="s">
        <v>621</v>
      </c>
      <c r="X423" s="3" t="s">
        <v>621</v>
      </c>
      <c r="Y423" s="3">
        <v>10.186999999999999</v>
      </c>
      <c r="Z423" s="3">
        <v>2.7</v>
      </c>
      <c r="AA423" s="3" t="s">
        <v>621</v>
      </c>
      <c r="AB423" s="3" t="s">
        <v>621</v>
      </c>
      <c r="AC423" s="3" t="s">
        <v>621</v>
      </c>
      <c r="AD423" s="3">
        <v>10.302</v>
      </c>
      <c r="AE423" s="3" t="s">
        <v>621</v>
      </c>
      <c r="AF423" s="3" t="s">
        <v>621</v>
      </c>
      <c r="AG423" s="3" t="s">
        <v>621</v>
      </c>
      <c r="AH423" s="3" t="s">
        <v>621</v>
      </c>
      <c r="AI423" s="3" t="s">
        <v>621</v>
      </c>
      <c r="AM423" s="20">
        <f t="shared" si="18"/>
        <v>117.23400000000001</v>
      </c>
      <c r="AN423" s="20">
        <f t="shared" si="19"/>
        <v>100.17400000000001</v>
      </c>
      <c r="AO423" s="21">
        <f t="shared" si="20"/>
        <v>0.85447907603596229</v>
      </c>
    </row>
    <row r="424" spans="1:41" ht="15" customHeight="1" x14ac:dyDescent="0.35">
      <c r="A424" s="3" t="s">
        <v>546</v>
      </c>
      <c r="B424" s="3" t="s">
        <v>547</v>
      </c>
      <c r="C424" s="3">
        <v>2013</v>
      </c>
      <c r="D424" s="3">
        <v>2.7349999999999999</v>
      </c>
      <c r="E424" s="3">
        <v>3.1</v>
      </c>
      <c r="F424" s="3">
        <v>0</v>
      </c>
      <c r="G424" s="3">
        <v>0.4</v>
      </c>
      <c r="H424" s="3">
        <v>0</v>
      </c>
      <c r="I424" s="3">
        <v>0</v>
      </c>
      <c r="J424" s="3">
        <v>0</v>
      </c>
      <c r="K424" s="3">
        <v>0</v>
      </c>
      <c r="L424" s="3" t="s">
        <v>622</v>
      </c>
      <c r="M424" s="3">
        <v>0</v>
      </c>
      <c r="N424" s="3">
        <v>0</v>
      </c>
      <c r="O424" s="3">
        <v>0</v>
      </c>
      <c r="P424" s="3">
        <v>0</v>
      </c>
      <c r="Q424" s="3">
        <v>0</v>
      </c>
      <c r="R424" s="3">
        <v>0</v>
      </c>
      <c r="S424" s="3" t="s">
        <v>14</v>
      </c>
      <c r="T424" s="3">
        <v>2.7</v>
      </c>
      <c r="U424" s="3">
        <v>0</v>
      </c>
      <c r="V424" s="3">
        <v>0</v>
      </c>
      <c r="W424" s="3">
        <v>0</v>
      </c>
      <c r="X424" s="3">
        <v>0</v>
      </c>
      <c r="Y424" s="3">
        <v>0</v>
      </c>
      <c r="Z424" s="3">
        <v>0</v>
      </c>
      <c r="AA424" s="3">
        <v>0</v>
      </c>
      <c r="AB424" s="3">
        <v>0</v>
      </c>
      <c r="AC424" s="3">
        <v>0</v>
      </c>
      <c r="AD424" s="3">
        <v>0</v>
      </c>
      <c r="AE424" s="3">
        <v>0</v>
      </c>
      <c r="AF424" s="3" t="s">
        <v>622</v>
      </c>
      <c r="AG424" s="3">
        <v>0</v>
      </c>
      <c r="AH424" s="3">
        <v>0</v>
      </c>
      <c r="AI424" s="3">
        <v>0</v>
      </c>
      <c r="AM424" s="20">
        <f t="shared" si="18"/>
        <v>3.1</v>
      </c>
      <c r="AN424" s="20">
        <f t="shared" si="19"/>
        <v>2.7349999999999999</v>
      </c>
      <c r="AO424" s="21">
        <f t="shared" si="20"/>
        <v>0.88225806451612898</v>
      </c>
    </row>
    <row r="425" spans="1:41" ht="15" customHeight="1" x14ac:dyDescent="0.35">
      <c r="A425" s="3" t="s">
        <v>546</v>
      </c>
      <c r="B425" s="3" t="s">
        <v>548</v>
      </c>
      <c r="C425" s="3">
        <v>2013</v>
      </c>
      <c r="D425" s="3" t="s">
        <v>621</v>
      </c>
      <c r="E425" s="3" t="s">
        <v>622</v>
      </c>
      <c r="F425" s="3" t="s">
        <v>621</v>
      </c>
      <c r="G425" s="3" t="s">
        <v>621</v>
      </c>
      <c r="H425" s="3" t="s">
        <v>621</v>
      </c>
      <c r="I425" s="3" t="s">
        <v>621</v>
      </c>
      <c r="J425" s="3" t="s">
        <v>621</v>
      </c>
      <c r="K425" s="3" t="s">
        <v>621</v>
      </c>
      <c r="L425" s="3" t="s">
        <v>981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622</v>
      </c>
      <c r="AG425" s="3" t="s">
        <v>621</v>
      </c>
      <c r="AH425" s="3" t="s">
        <v>621</v>
      </c>
      <c r="AI425" s="3" t="s">
        <v>621</v>
      </c>
      <c r="AM425" s="20">
        <f t="shared" si="18"/>
        <v>0</v>
      </c>
      <c r="AN425" s="20">
        <f t="shared" si="19"/>
        <v>0</v>
      </c>
      <c r="AO425" s="21" t="str">
        <f t="shared" si="20"/>
        <v/>
      </c>
    </row>
    <row r="426" spans="1:41" ht="15" customHeight="1" x14ac:dyDescent="0.35">
      <c r="A426" s="3" t="s">
        <v>546</v>
      </c>
      <c r="B426" s="3" t="s">
        <v>549</v>
      </c>
      <c r="C426" s="3">
        <v>2013</v>
      </c>
      <c r="D426" s="3">
        <v>25.5</v>
      </c>
      <c r="E426" s="3">
        <v>25.5</v>
      </c>
      <c r="F426" s="3">
        <v>0</v>
      </c>
      <c r="G426" s="3">
        <v>0.2</v>
      </c>
      <c r="H426" s="3">
        <v>0</v>
      </c>
      <c r="I426" s="3">
        <v>0</v>
      </c>
      <c r="J426" s="3">
        <v>0</v>
      </c>
      <c r="K426" s="3">
        <v>0</v>
      </c>
      <c r="L426" s="3" t="s">
        <v>622</v>
      </c>
      <c r="M426" s="3">
        <v>0</v>
      </c>
      <c r="N426" s="3">
        <v>0</v>
      </c>
      <c r="O426" s="3">
        <v>11</v>
      </c>
      <c r="P426" s="3">
        <v>12.7</v>
      </c>
      <c r="Q426" s="3">
        <v>0</v>
      </c>
      <c r="R426" s="3">
        <v>0</v>
      </c>
      <c r="S426" s="3" t="s">
        <v>14</v>
      </c>
      <c r="T426" s="3">
        <v>0.2</v>
      </c>
      <c r="U426" s="3">
        <v>0</v>
      </c>
      <c r="V426" s="3">
        <v>0</v>
      </c>
      <c r="W426" s="3">
        <v>0</v>
      </c>
      <c r="X426" s="3">
        <v>0</v>
      </c>
      <c r="Y426" s="3">
        <v>0</v>
      </c>
      <c r="Z426" s="3">
        <v>0</v>
      </c>
      <c r="AA426" s="3">
        <v>0</v>
      </c>
      <c r="AB426" s="3">
        <v>0</v>
      </c>
      <c r="AC426" s="3">
        <v>0</v>
      </c>
      <c r="AD426" s="3">
        <v>1.4</v>
      </c>
      <c r="AE426" s="3">
        <v>0</v>
      </c>
      <c r="AF426" s="3" t="s">
        <v>622</v>
      </c>
      <c r="AG426" s="3" t="s">
        <v>621</v>
      </c>
      <c r="AH426" s="3">
        <v>0</v>
      </c>
      <c r="AI426" s="3" t="s">
        <v>621</v>
      </c>
      <c r="AM426" s="20">
        <f t="shared" si="18"/>
        <v>25.499999999999996</v>
      </c>
      <c r="AN426" s="20">
        <f t="shared" si="19"/>
        <v>25.5</v>
      </c>
      <c r="AO426" s="21">
        <f t="shared" si="20"/>
        <v>1.0000000000000002</v>
      </c>
    </row>
    <row r="427" spans="1:41" ht="15" customHeight="1" x14ac:dyDescent="0.35">
      <c r="A427" s="3" t="s">
        <v>550</v>
      </c>
      <c r="B427" s="3" t="s">
        <v>551</v>
      </c>
      <c r="C427" s="3">
        <v>2013</v>
      </c>
      <c r="D427" s="3">
        <v>216.583</v>
      </c>
      <c r="E427" s="3">
        <v>267.262</v>
      </c>
      <c r="F427" s="3" t="s">
        <v>621</v>
      </c>
      <c r="G427" s="3">
        <v>4.1779999999999999</v>
      </c>
      <c r="H427" s="3">
        <v>12.98</v>
      </c>
      <c r="I427" s="3" t="s">
        <v>621</v>
      </c>
      <c r="J427" s="3" t="s">
        <v>621</v>
      </c>
      <c r="K427" s="3" t="s">
        <v>621</v>
      </c>
      <c r="L427" s="3" t="s">
        <v>622</v>
      </c>
      <c r="M427" s="3" t="s">
        <v>621</v>
      </c>
      <c r="N427" s="3" t="s">
        <v>621</v>
      </c>
      <c r="O427" s="3" t="s">
        <v>621</v>
      </c>
      <c r="P427" s="3">
        <v>35.119999999999997</v>
      </c>
      <c r="Q427" s="3" t="s">
        <v>621</v>
      </c>
      <c r="R427" s="3" t="s">
        <v>621</v>
      </c>
      <c r="S427" s="3" t="s">
        <v>621</v>
      </c>
      <c r="T427" s="3">
        <v>0.20799999999999999</v>
      </c>
      <c r="U427" s="3" t="s">
        <v>621</v>
      </c>
      <c r="V427" s="3" t="s">
        <v>621</v>
      </c>
      <c r="W427" s="3" t="s">
        <v>621</v>
      </c>
      <c r="X427" s="3" t="s">
        <v>621</v>
      </c>
      <c r="Y427" s="3" t="s">
        <v>621</v>
      </c>
      <c r="Z427" s="3" t="s">
        <v>621</v>
      </c>
      <c r="AA427" s="3" t="s">
        <v>621</v>
      </c>
      <c r="AB427" s="3">
        <v>197.88300000000001</v>
      </c>
      <c r="AC427" s="3" t="s">
        <v>621</v>
      </c>
      <c r="AD427" s="3">
        <v>16.893000000000001</v>
      </c>
      <c r="AE427" s="3" t="s">
        <v>621</v>
      </c>
      <c r="AF427" s="3" t="s">
        <v>966</v>
      </c>
      <c r="AG427" s="3" t="s">
        <v>621</v>
      </c>
      <c r="AH427" s="3" t="s">
        <v>621</v>
      </c>
      <c r="AI427" s="3" t="s">
        <v>621</v>
      </c>
      <c r="AM427" s="20">
        <f t="shared" si="18"/>
        <v>267.262</v>
      </c>
      <c r="AN427" s="20">
        <f t="shared" si="19"/>
        <v>216.583</v>
      </c>
      <c r="AO427" s="21">
        <f t="shared" si="20"/>
        <v>0.81037708316184121</v>
      </c>
    </row>
    <row r="428" spans="1:41" ht="15" customHeight="1" x14ac:dyDescent="0.35">
      <c r="A428" s="3" t="s">
        <v>550</v>
      </c>
      <c r="B428" s="3" t="s">
        <v>552</v>
      </c>
      <c r="C428" s="3">
        <v>2013</v>
      </c>
      <c r="D428" s="3">
        <v>3.37</v>
      </c>
      <c r="E428" s="3">
        <v>3.6579999999999999</v>
      </c>
      <c r="F428" s="3" t="s">
        <v>621</v>
      </c>
      <c r="G428" s="3">
        <v>0.153</v>
      </c>
      <c r="H428" s="3" t="s">
        <v>621</v>
      </c>
      <c r="I428" s="3" t="s">
        <v>621</v>
      </c>
      <c r="J428" s="3" t="s">
        <v>621</v>
      </c>
      <c r="K428" s="3" t="s">
        <v>621</v>
      </c>
      <c r="L428" s="3" t="s">
        <v>622</v>
      </c>
      <c r="M428" s="3" t="s">
        <v>621</v>
      </c>
      <c r="N428" s="3" t="s">
        <v>621</v>
      </c>
      <c r="O428" s="3" t="s">
        <v>621</v>
      </c>
      <c r="P428" s="3" t="s">
        <v>621</v>
      </c>
      <c r="Q428" s="3" t="s">
        <v>621</v>
      </c>
      <c r="R428" s="3" t="s">
        <v>621</v>
      </c>
      <c r="S428" s="3" t="s">
        <v>621</v>
      </c>
      <c r="T428" s="3">
        <v>3.5049999999999999</v>
      </c>
      <c r="U428" s="3" t="s">
        <v>621</v>
      </c>
      <c r="V428" s="3" t="s">
        <v>621</v>
      </c>
      <c r="W428" s="3" t="s">
        <v>621</v>
      </c>
      <c r="X428" s="3" t="s">
        <v>621</v>
      </c>
      <c r="Y428" s="3" t="s">
        <v>621</v>
      </c>
      <c r="Z428" s="3" t="s">
        <v>621</v>
      </c>
      <c r="AA428" s="3" t="s">
        <v>621</v>
      </c>
      <c r="AB428" s="3" t="s">
        <v>621</v>
      </c>
      <c r="AC428" s="3" t="s">
        <v>621</v>
      </c>
      <c r="AD428" s="3" t="s">
        <v>621</v>
      </c>
      <c r="AE428" s="3" t="s">
        <v>621</v>
      </c>
      <c r="AF428" s="3" t="s">
        <v>622</v>
      </c>
      <c r="AG428" s="3" t="s">
        <v>621</v>
      </c>
      <c r="AH428" s="3" t="s">
        <v>621</v>
      </c>
      <c r="AI428" s="3" t="s">
        <v>621</v>
      </c>
      <c r="AM428" s="20">
        <f t="shared" si="18"/>
        <v>3.6579999999999999</v>
      </c>
      <c r="AN428" s="20">
        <f t="shared" si="19"/>
        <v>3.37</v>
      </c>
      <c r="AO428" s="21">
        <f t="shared" si="20"/>
        <v>0.92126845270639701</v>
      </c>
    </row>
    <row r="429" spans="1:41" ht="15" customHeight="1" x14ac:dyDescent="0.35">
      <c r="A429" s="3" t="s">
        <v>550</v>
      </c>
      <c r="B429" s="3" t="s">
        <v>553</v>
      </c>
      <c r="C429" s="3">
        <v>2013</v>
      </c>
      <c r="D429" s="3">
        <v>12.175000000000001</v>
      </c>
      <c r="E429" s="3">
        <v>17.076000000000001</v>
      </c>
      <c r="F429" s="3" t="s">
        <v>621</v>
      </c>
      <c r="G429" s="3">
        <v>1.042</v>
      </c>
      <c r="H429" s="3" t="s">
        <v>621</v>
      </c>
      <c r="I429" s="3" t="s">
        <v>621</v>
      </c>
      <c r="J429" s="3" t="s">
        <v>621</v>
      </c>
      <c r="K429" s="3" t="s">
        <v>621</v>
      </c>
      <c r="L429" s="3" t="s">
        <v>622</v>
      </c>
      <c r="M429" s="3" t="s">
        <v>621</v>
      </c>
      <c r="N429" s="3" t="s">
        <v>621</v>
      </c>
      <c r="O429" s="3" t="s">
        <v>621</v>
      </c>
      <c r="P429" s="3">
        <v>14.047000000000001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v>1.9870000000000001</v>
      </c>
      <c r="AE429" s="3" t="s">
        <v>621</v>
      </c>
      <c r="AF429" s="3" t="s">
        <v>622</v>
      </c>
      <c r="AG429" s="3" t="s">
        <v>621</v>
      </c>
      <c r="AH429" s="3" t="s">
        <v>621</v>
      </c>
      <c r="AI429" s="3" t="s">
        <v>621</v>
      </c>
      <c r="AM429" s="20">
        <f t="shared" si="18"/>
        <v>17.076000000000001</v>
      </c>
      <c r="AN429" s="20">
        <f t="shared" si="19"/>
        <v>12.175000000000001</v>
      </c>
      <c r="AO429" s="21">
        <f t="shared" si="20"/>
        <v>0.71298899039587726</v>
      </c>
    </row>
    <row r="430" spans="1:41" ht="15" customHeight="1" x14ac:dyDescent="0.35">
      <c r="A430" s="3" t="s">
        <v>550</v>
      </c>
      <c r="B430" s="3" t="s">
        <v>554</v>
      </c>
      <c r="C430" s="3">
        <v>2013</v>
      </c>
      <c r="D430" s="3">
        <v>1.7090000000000001</v>
      </c>
      <c r="E430" s="3">
        <v>1.911</v>
      </c>
      <c r="F430" s="3" t="s">
        <v>621</v>
      </c>
      <c r="G430" s="3">
        <v>1.911</v>
      </c>
      <c r="H430" s="3" t="s">
        <v>621</v>
      </c>
      <c r="I430" s="3" t="s">
        <v>621</v>
      </c>
      <c r="J430" s="3" t="s">
        <v>621</v>
      </c>
      <c r="K430" s="3" t="s">
        <v>621</v>
      </c>
      <c r="L430" s="3" t="s">
        <v>622</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622</v>
      </c>
      <c r="AG430" s="3" t="s">
        <v>621</v>
      </c>
      <c r="AH430" s="3" t="s">
        <v>621</v>
      </c>
      <c r="AI430" s="3" t="s">
        <v>621</v>
      </c>
      <c r="AM430" s="20">
        <f t="shared" si="18"/>
        <v>1.911</v>
      </c>
      <c r="AN430" s="20">
        <f t="shared" si="19"/>
        <v>1.7090000000000001</v>
      </c>
      <c r="AO430" s="21">
        <f t="shared" si="20"/>
        <v>0.89429618001046574</v>
      </c>
    </row>
    <row r="431" spans="1:41" ht="15" customHeight="1" x14ac:dyDescent="0.35">
      <c r="A431" s="3" t="s">
        <v>550</v>
      </c>
      <c r="B431" s="3" t="s">
        <v>555</v>
      </c>
      <c r="C431" s="3">
        <v>2013</v>
      </c>
      <c r="D431" s="3">
        <v>6.5759999999999996</v>
      </c>
      <c r="E431" s="3">
        <v>8.2119999999999997</v>
      </c>
      <c r="F431" s="3" t="s">
        <v>621</v>
      </c>
      <c r="G431" s="3">
        <v>0.188</v>
      </c>
      <c r="H431" s="3" t="s">
        <v>621</v>
      </c>
      <c r="I431" s="3" t="s">
        <v>621</v>
      </c>
      <c r="J431" s="3" t="s">
        <v>621</v>
      </c>
      <c r="K431" s="3" t="s">
        <v>621</v>
      </c>
      <c r="L431" s="3" t="s">
        <v>622</v>
      </c>
      <c r="M431" s="3" t="s">
        <v>621</v>
      </c>
      <c r="N431" s="3" t="s">
        <v>621</v>
      </c>
      <c r="O431" s="3">
        <v>3.181</v>
      </c>
      <c r="P431" s="3" t="s">
        <v>621</v>
      </c>
      <c r="Q431" s="3" t="s">
        <v>621</v>
      </c>
      <c r="R431" s="3" t="s">
        <v>621</v>
      </c>
      <c r="S431" s="3" t="s">
        <v>621</v>
      </c>
      <c r="T431" s="3" t="s">
        <v>621</v>
      </c>
      <c r="U431" s="3">
        <v>4.843</v>
      </c>
      <c r="V431" s="3" t="s">
        <v>621</v>
      </c>
      <c r="W431" s="3" t="s">
        <v>621</v>
      </c>
      <c r="X431" s="3" t="s">
        <v>621</v>
      </c>
      <c r="Y431" s="3" t="s">
        <v>621</v>
      </c>
      <c r="Z431" s="3" t="s">
        <v>621</v>
      </c>
      <c r="AA431" s="3" t="s">
        <v>621</v>
      </c>
      <c r="AB431" s="3" t="s">
        <v>621</v>
      </c>
      <c r="AC431" s="3" t="s">
        <v>621</v>
      </c>
      <c r="AD431" s="3" t="s">
        <v>621</v>
      </c>
      <c r="AE431" s="3" t="s">
        <v>621</v>
      </c>
      <c r="AF431" s="3" t="s">
        <v>622</v>
      </c>
      <c r="AG431" s="3" t="s">
        <v>621</v>
      </c>
      <c r="AH431" s="3" t="s">
        <v>621</v>
      </c>
      <c r="AI431" s="3" t="s">
        <v>621</v>
      </c>
      <c r="AM431" s="20">
        <f t="shared" si="18"/>
        <v>8.2119999999999997</v>
      </c>
      <c r="AN431" s="20">
        <f t="shared" si="19"/>
        <v>6.5759999999999996</v>
      </c>
      <c r="AO431" s="21">
        <f t="shared" si="20"/>
        <v>0.80077934729663902</v>
      </c>
    </row>
    <row r="432" spans="1:41" ht="15" customHeight="1" x14ac:dyDescent="0.35">
      <c r="A432" s="3" t="s">
        <v>550</v>
      </c>
      <c r="B432" s="3" t="s">
        <v>556</v>
      </c>
      <c r="C432" s="3">
        <v>2013</v>
      </c>
      <c r="D432" s="3">
        <v>0.376</v>
      </c>
      <c r="E432" s="3">
        <v>0.42699999999999999</v>
      </c>
      <c r="F432" s="3" t="s">
        <v>621</v>
      </c>
      <c r="G432" s="3">
        <v>0.42699999999999999</v>
      </c>
      <c r="H432" s="3" t="s">
        <v>621</v>
      </c>
      <c r="I432" s="3" t="s">
        <v>621</v>
      </c>
      <c r="J432" s="3" t="s">
        <v>621</v>
      </c>
      <c r="K432" s="3" t="s">
        <v>621</v>
      </c>
      <c r="L432" s="3" t="s">
        <v>622</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622</v>
      </c>
      <c r="AG432" s="3" t="s">
        <v>621</v>
      </c>
      <c r="AH432" s="3" t="s">
        <v>621</v>
      </c>
      <c r="AI432" s="3" t="s">
        <v>621</v>
      </c>
      <c r="AM432" s="20">
        <f t="shared" si="18"/>
        <v>0.42699999999999999</v>
      </c>
      <c r="AN432" s="20">
        <f t="shared" si="19"/>
        <v>0.376</v>
      </c>
      <c r="AO432" s="21">
        <f t="shared" si="20"/>
        <v>0.88056206088992972</v>
      </c>
    </row>
    <row r="433" spans="1:42" ht="15" customHeight="1" x14ac:dyDescent="0.35">
      <c r="A433" s="3" t="s">
        <v>550</v>
      </c>
      <c r="B433" s="3" t="s">
        <v>557</v>
      </c>
      <c r="C433" s="3">
        <v>2013</v>
      </c>
      <c r="D433" s="3">
        <v>86.65</v>
      </c>
      <c r="E433" s="3">
        <v>96.716999999999999</v>
      </c>
      <c r="F433" s="3" t="s">
        <v>621</v>
      </c>
      <c r="G433" s="3">
        <v>4.4999999999999998E-2</v>
      </c>
      <c r="H433" s="3">
        <v>0.17</v>
      </c>
      <c r="I433" s="3" t="s">
        <v>621</v>
      </c>
      <c r="J433" s="3" t="s">
        <v>621</v>
      </c>
      <c r="K433" s="3" t="s">
        <v>621</v>
      </c>
      <c r="L433" s="3" t="s">
        <v>622</v>
      </c>
      <c r="M433" s="3" t="s">
        <v>621</v>
      </c>
      <c r="N433" s="3" t="s">
        <v>621</v>
      </c>
      <c r="O433" s="3">
        <v>35.093000000000004</v>
      </c>
      <c r="P433" s="3">
        <v>38.813000000000002</v>
      </c>
      <c r="Q433" s="3" t="s">
        <v>621</v>
      </c>
      <c r="R433" s="3" t="s">
        <v>621</v>
      </c>
      <c r="S433" s="3" t="s">
        <v>621</v>
      </c>
      <c r="T433" s="3">
        <v>4.2809999999999997</v>
      </c>
      <c r="U433" s="3">
        <v>0.38300000000000001</v>
      </c>
      <c r="V433" s="3" t="s">
        <v>621</v>
      </c>
      <c r="W433" s="3" t="s">
        <v>621</v>
      </c>
      <c r="X433" s="3" t="s">
        <v>621</v>
      </c>
      <c r="Y433" s="3" t="s">
        <v>621</v>
      </c>
      <c r="Z433" s="3" t="s">
        <v>621</v>
      </c>
      <c r="AA433" s="3" t="s">
        <v>621</v>
      </c>
      <c r="AB433" s="3" t="s">
        <v>621</v>
      </c>
      <c r="AC433" s="3" t="s">
        <v>621</v>
      </c>
      <c r="AD433" s="3">
        <v>10.202</v>
      </c>
      <c r="AE433" s="3" t="s">
        <v>621</v>
      </c>
      <c r="AF433" s="3" t="s">
        <v>622</v>
      </c>
      <c r="AG433" s="3" t="s">
        <v>621</v>
      </c>
      <c r="AH433" s="3">
        <v>7.73</v>
      </c>
      <c r="AI433" s="3">
        <v>7.5750000000000002</v>
      </c>
      <c r="AM433" s="20">
        <f t="shared" si="18"/>
        <v>96.562000000000012</v>
      </c>
      <c r="AN433" s="20">
        <f t="shared" si="19"/>
        <v>86.65</v>
      </c>
      <c r="AO433" s="21">
        <f t="shared" si="20"/>
        <v>0.89735092479443257</v>
      </c>
    </row>
    <row r="434" spans="1:42" ht="15" customHeight="1" x14ac:dyDescent="0.35">
      <c r="A434" s="3" t="s">
        <v>550</v>
      </c>
      <c r="B434" s="3" t="s">
        <v>558</v>
      </c>
      <c r="C434" s="3">
        <v>2013</v>
      </c>
      <c r="D434" s="3">
        <v>11.222</v>
      </c>
      <c r="E434" s="3">
        <v>13.335000000000001</v>
      </c>
      <c r="F434" s="3" t="s">
        <v>621</v>
      </c>
      <c r="G434" s="3">
        <v>2.2509999999999999</v>
      </c>
      <c r="H434" s="3" t="s">
        <v>621</v>
      </c>
      <c r="I434" s="3" t="s">
        <v>621</v>
      </c>
      <c r="J434" s="3" t="s">
        <v>621</v>
      </c>
      <c r="K434" s="3" t="s">
        <v>621</v>
      </c>
      <c r="L434" s="3" t="s">
        <v>622</v>
      </c>
      <c r="M434" s="3" t="s">
        <v>621</v>
      </c>
      <c r="N434" s="3" t="s">
        <v>621</v>
      </c>
      <c r="O434" s="3" t="s">
        <v>621</v>
      </c>
      <c r="P434" s="3" t="s">
        <v>621</v>
      </c>
      <c r="Q434" s="3" t="s">
        <v>621</v>
      </c>
      <c r="R434" s="3" t="s">
        <v>621</v>
      </c>
      <c r="S434" s="3" t="s">
        <v>621</v>
      </c>
      <c r="T434" s="3" t="s">
        <v>621</v>
      </c>
      <c r="U434" s="3" t="s">
        <v>621</v>
      </c>
      <c r="V434" s="3" t="s">
        <v>621</v>
      </c>
      <c r="W434" s="3" t="s">
        <v>621</v>
      </c>
      <c r="X434" s="3">
        <v>9.5129999999999999</v>
      </c>
      <c r="Y434" s="3" t="s">
        <v>621</v>
      </c>
      <c r="Z434" s="3" t="s">
        <v>621</v>
      </c>
      <c r="AA434" s="3" t="s">
        <v>621</v>
      </c>
      <c r="AB434" s="3" t="s">
        <v>621</v>
      </c>
      <c r="AC434" s="3">
        <v>1.571</v>
      </c>
      <c r="AD434" s="3" t="s">
        <v>621</v>
      </c>
      <c r="AE434" s="3" t="s">
        <v>621</v>
      </c>
      <c r="AF434" s="3" t="s">
        <v>622</v>
      </c>
      <c r="AG434" s="3" t="s">
        <v>621</v>
      </c>
      <c r="AH434" s="3" t="s">
        <v>621</v>
      </c>
      <c r="AI434" s="3" t="s">
        <v>621</v>
      </c>
      <c r="AM434" s="20">
        <f t="shared" si="18"/>
        <v>13.334999999999999</v>
      </c>
      <c r="AN434" s="20">
        <f t="shared" si="19"/>
        <v>11.222</v>
      </c>
      <c r="AO434" s="21">
        <f t="shared" si="20"/>
        <v>0.84154480689913758</v>
      </c>
    </row>
    <row r="435" spans="1:42" ht="15" customHeight="1" x14ac:dyDescent="0.35">
      <c r="A435" s="3" t="s">
        <v>550</v>
      </c>
      <c r="B435" s="3" t="s">
        <v>559</v>
      </c>
      <c r="C435" s="3">
        <v>2013</v>
      </c>
      <c r="D435" s="3">
        <v>40.941000000000003</v>
      </c>
      <c r="E435" s="3">
        <v>48.959000000000003</v>
      </c>
      <c r="F435" s="3" t="s">
        <v>621</v>
      </c>
      <c r="G435" s="3">
        <v>1.083</v>
      </c>
      <c r="H435" s="3" t="s">
        <v>621</v>
      </c>
      <c r="I435" s="3" t="s">
        <v>621</v>
      </c>
      <c r="J435" s="3" t="s">
        <v>621</v>
      </c>
      <c r="K435" s="3" t="s">
        <v>621</v>
      </c>
      <c r="L435" s="3" t="s">
        <v>622</v>
      </c>
      <c r="M435" s="3" t="s">
        <v>621</v>
      </c>
      <c r="N435" s="3">
        <v>6.6829999999999998</v>
      </c>
      <c r="O435" s="3" t="s">
        <v>621</v>
      </c>
      <c r="P435" s="3" t="s">
        <v>621</v>
      </c>
      <c r="Q435" s="3" t="s">
        <v>621</v>
      </c>
      <c r="R435" s="3">
        <v>33.390999999999998</v>
      </c>
      <c r="S435" s="3" t="s">
        <v>621</v>
      </c>
      <c r="T435" s="3" t="s">
        <v>621</v>
      </c>
      <c r="U435" s="3" t="s">
        <v>621</v>
      </c>
      <c r="V435" s="3" t="s">
        <v>621</v>
      </c>
      <c r="W435" s="3" t="s">
        <v>621</v>
      </c>
      <c r="X435" s="3" t="s">
        <v>621</v>
      </c>
      <c r="Y435" s="3" t="s">
        <v>621</v>
      </c>
      <c r="Z435" s="3" t="s">
        <v>621</v>
      </c>
      <c r="AA435" s="3" t="s">
        <v>621</v>
      </c>
      <c r="AB435" s="3" t="s">
        <v>621</v>
      </c>
      <c r="AC435" s="3" t="s">
        <v>621</v>
      </c>
      <c r="AD435" s="3">
        <v>7.8019999999999996</v>
      </c>
      <c r="AE435" s="3" t="s">
        <v>621</v>
      </c>
      <c r="AF435" s="3" t="s">
        <v>622</v>
      </c>
      <c r="AG435" s="3" t="s">
        <v>621</v>
      </c>
      <c r="AH435" s="3" t="s">
        <v>621</v>
      </c>
      <c r="AI435" s="3" t="s">
        <v>621</v>
      </c>
      <c r="AM435" s="20">
        <f t="shared" si="18"/>
        <v>48.958999999999996</v>
      </c>
      <c r="AN435" s="20">
        <f t="shared" si="19"/>
        <v>40.941000000000003</v>
      </c>
      <c r="AO435" s="21">
        <f t="shared" si="20"/>
        <v>0.83623031516166602</v>
      </c>
    </row>
    <row r="436" spans="1:42" ht="15" customHeight="1" x14ac:dyDescent="0.35">
      <c r="A436" s="3" t="s">
        <v>550</v>
      </c>
      <c r="B436" s="3" t="s">
        <v>560</v>
      </c>
      <c r="C436" s="3">
        <v>2013</v>
      </c>
      <c r="D436" s="3">
        <v>1.2010000000000001</v>
      </c>
      <c r="E436" s="3">
        <v>1.526</v>
      </c>
      <c r="F436" s="3" t="s">
        <v>621</v>
      </c>
      <c r="G436" s="3">
        <v>1.526</v>
      </c>
      <c r="H436" s="3" t="s">
        <v>621</v>
      </c>
      <c r="I436" s="3" t="s">
        <v>621</v>
      </c>
      <c r="J436" s="3" t="s">
        <v>621</v>
      </c>
      <c r="K436" s="3" t="s">
        <v>621</v>
      </c>
      <c r="L436" s="3" t="s">
        <v>622</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622</v>
      </c>
      <c r="AG436" s="3" t="s">
        <v>621</v>
      </c>
      <c r="AH436" s="3" t="s">
        <v>621</v>
      </c>
      <c r="AI436" s="3" t="s">
        <v>621</v>
      </c>
      <c r="AM436" s="20">
        <f t="shared" si="18"/>
        <v>1.526</v>
      </c>
      <c r="AN436" s="20">
        <f t="shared" si="19"/>
        <v>1.2010000000000001</v>
      </c>
      <c r="AO436" s="21">
        <f t="shared" si="20"/>
        <v>0.78702490170380079</v>
      </c>
    </row>
    <row r="437" spans="1:42" ht="15" customHeight="1" x14ac:dyDescent="0.35">
      <c r="A437" s="3" t="s">
        <v>550</v>
      </c>
      <c r="B437" s="3" t="s">
        <v>561</v>
      </c>
      <c r="C437" s="3">
        <v>2013</v>
      </c>
      <c r="D437" s="3">
        <v>12.436999999999999</v>
      </c>
      <c r="E437" s="3">
        <v>16.46</v>
      </c>
      <c r="F437" s="3" t="s">
        <v>621</v>
      </c>
      <c r="G437" s="3">
        <v>0.34100000000000003</v>
      </c>
      <c r="H437" s="3" t="s">
        <v>621</v>
      </c>
      <c r="I437" s="3" t="s">
        <v>621</v>
      </c>
      <c r="J437" s="3" t="s">
        <v>621</v>
      </c>
      <c r="K437" s="3" t="s">
        <v>621</v>
      </c>
      <c r="L437" s="3" t="s">
        <v>622</v>
      </c>
      <c r="M437" s="3" t="s">
        <v>621</v>
      </c>
      <c r="N437" s="3" t="s">
        <v>621</v>
      </c>
      <c r="O437" s="3">
        <v>16.119</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622</v>
      </c>
      <c r="AG437" s="3" t="s">
        <v>621</v>
      </c>
      <c r="AH437" s="3" t="s">
        <v>621</v>
      </c>
      <c r="AI437" s="3" t="s">
        <v>621</v>
      </c>
      <c r="AM437" s="20">
        <f t="shared" si="18"/>
        <v>16.46</v>
      </c>
      <c r="AN437" s="20">
        <f t="shared" si="19"/>
        <v>12.436999999999999</v>
      </c>
      <c r="AO437" s="21">
        <f t="shared" si="20"/>
        <v>0.75558930741190755</v>
      </c>
    </row>
    <row r="438" spans="1:42" ht="15" customHeight="1" x14ac:dyDescent="0.35">
      <c r="A438" s="3" t="s">
        <v>550</v>
      </c>
      <c r="B438" s="3" t="s">
        <v>562</v>
      </c>
      <c r="C438" s="3">
        <v>2013</v>
      </c>
      <c r="D438" s="3">
        <v>115.20699999999999</v>
      </c>
      <c r="E438" s="3">
        <v>132.184</v>
      </c>
      <c r="F438" s="3" t="s">
        <v>621</v>
      </c>
      <c r="G438" s="3">
        <v>2.0499999999999998</v>
      </c>
      <c r="H438" s="3" t="s">
        <v>621</v>
      </c>
      <c r="I438" s="3" t="s">
        <v>621</v>
      </c>
      <c r="J438" s="3" t="s">
        <v>621</v>
      </c>
      <c r="K438" s="3" t="s">
        <v>621</v>
      </c>
      <c r="L438" s="3" t="s">
        <v>622</v>
      </c>
      <c r="M438" s="3" t="s">
        <v>621</v>
      </c>
      <c r="N438" s="3" t="s">
        <v>621</v>
      </c>
      <c r="O438" s="3" t="s">
        <v>621</v>
      </c>
      <c r="P438" s="3" t="s">
        <v>621</v>
      </c>
      <c r="Q438" s="3" t="s">
        <v>621</v>
      </c>
      <c r="R438" s="3">
        <v>104.8</v>
      </c>
      <c r="S438" s="3" t="s">
        <v>621</v>
      </c>
      <c r="T438" s="3" t="s">
        <v>621</v>
      </c>
      <c r="U438" s="3" t="s">
        <v>621</v>
      </c>
      <c r="V438" s="3" t="s">
        <v>621</v>
      </c>
      <c r="W438" s="3" t="s">
        <v>621</v>
      </c>
      <c r="X438" s="3" t="s">
        <v>621</v>
      </c>
      <c r="Y438" s="3" t="s">
        <v>621</v>
      </c>
      <c r="Z438" s="3" t="s">
        <v>621</v>
      </c>
      <c r="AA438" s="3" t="s">
        <v>621</v>
      </c>
      <c r="AB438" s="3" t="s">
        <v>621</v>
      </c>
      <c r="AC438" s="3" t="s">
        <v>621</v>
      </c>
      <c r="AD438" s="3">
        <v>25.334</v>
      </c>
      <c r="AE438" s="3" t="s">
        <v>621</v>
      </c>
      <c r="AF438" s="3" t="s">
        <v>622</v>
      </c>
      <c r="AG438" s="3" t="s">
        <v>621</v>
      </c>
      <c r="AH438" s="3" t="s">
        <v>621</v>
      </c>
      <c r="AI438" s="3" t="s">
        <v>621</v>
      </c>
      <c r="AM438" s="20">
        <f t="shared" si="18"/>
        <v>132.184</v>
      </c>
      <c r="AN438" s="20">
        <f t="shared" si="19"/>
        <v>115.20699999999999</v>
      </c>
      <c r="AO438" s="21">
        <f t="shared" si="20"/>
        <v>0.87156539369363917</v>
      </c>
    </row>
    <row r="439" spans="1:42" ht="15" customHeight="1" x14ac:dyDescent="0.35">
      <c r="A439" s="3" t="s">
        <v>550</v>
      </c>
      <c r="B439" s="3" t="s">
        <v>563</v>
      </c>
      <c r="C439" s="3">
        <v>2013</v>
      </c>
      <c r="D439" s="3">
        <v>48.933999999999997</v>
      </c>
      <c r="E439" s="3">
        <v>21.376999999999999</v>
      </c>
      <c r="F439" s="3" t="s">
        <v>621</v>
      </c>
      <c r="G439" s="3">
        <v>2.7E-2</v>
      </c>
      <c r="H439" s="3" t="s">
        <v>621</v>
      </c>
      <c r="I439" s="3">
        <v>0.17799999999999999</v>
      </c>
      <c r="J439" s="3" t="s">
        <v>621</v>
      </c>
      <c r="K439" s="3" t="s">
        <v>621</v>
      </c>
      <c r="L439" s="3" t="s">
        <v>622</v>
      </c>
      <c r="M439" s="3">
        <v>0.11600000000000001</v>
      </c>
      <c r="N439" s="3" t="s">
        <v>621</v>
      </c>
      <c r="O439" s="3" t="s">
        <v>621</v>
      </c>
      <c r="P439" s="3" t="s">
        <v>621</v>
      </c>
      <c r="Q439" s="3" t="s">
        <v>621</v>
      </c>
      <c r="R439" s="3">
        <v>9.6000000000000002E-2</v>
      </c>
      <c r="S439" s="3" t="s">
        <v>621</v>
      </c>
      <c r="T439" s="3" t="s">
        <v>621</v>
      </c>
      <c r="U439" s="3" t="s">
        <v>621</v>
      </c>
      <c r="V439" s="3" t="s">
        <v>621</v>
      </c>
      <c r="W439" s="3">
        <v>1.282</v>
      </c>
      <c r="X439" s="3" t="s">
        <v>621</v>
      </c>
      <c r="Y439" s="3" t="s">
        <v>621</v>
      </c>
      <c r="Z439" s="3" t="s">
        <v>621</v>
      </c>
      <c r="AA439" s="3" t="s">
        <v>621</v>
      </c>
      <c r="AB439" s="3">
        <v>8.1000000000000003E-2</v>
      </c>
      <c r="AC439" s="3" t="s">
        <v>621</v>
      </c>
      <c r="AD439" s="3">
        <v>19.597000000000001</v>
      </c>
      <c r="AE439" s="3" t="s">
        <v>621</v>
      </c>
      <c r="AF439" s="3" t="s">
        <v>621</v>
      </c>
      <c r="AG439" s="3" t="s">
        <v>621</v>
      </c>
      <c r="AH439" s="3" t="s">
        <v>621</v>
      </c>
      <c r="AI439" s="3" t="s">
        <v>621</v>
      </c>
      <c r="AM439" s="20">
        <f t="shared" si="18"/>
        <v>21.377000000000002</v>
      </c>
      <c r="AN439" s="20">
        <f t="shared" si="19"/>
        <v>48.933999999999997</v>
      </c>
      <c r="AO439" s="21">
        <f t="shared" si="20"/>
        <v>2.2890957571221402</v>
      </c>
      <c r="AP439" s="22" t="s">
        <v>1086</v>
      </c>
    </row>
    <row r="440" spans="1:42" ht="15" customHeight="1" x14ac:dyDescent="0.35">
      <c r="A440" s="3" t="s">
        <v>550</v>
      </c>
      <c r="B440" s="3" t="s">
        <v>564</v>
      </c>
      <c r="C440" s="3">
        <v>2013</v>
      </c>
      <c r="D440" s="3">
        <v>2.0960000000000001</v>
      </c>
      <c r="E440" s="3">
        <v>2.3969999999999998</v>
      </c>
      <c r="F440" s="3" t="s">
        <v>621</v>
      </c>
      <c r="G440" s="3">
        <v>0.16700000000000001</v>
      </c>
      <c r="H440" s="3" t="s">
        <v>621</v>
      </c>
      <c r="I440" s="3" t="s">
        <v>621</v>
      </c>
      <c r="J440" s="3" t="s">
        <v>621</v>
      </c>
      <c r="K440" s="3" t="s">
        <v>621</v>
      </c>
      <c r="L440" s="3" t="s">
        <v>622</v>
      </c>
      <c r="M440" s="3" t="s">
        <v>621</v>
      </c>
      <c r="N440" s="3" t="s">
        <v>621</v>
      </c>
      <c r="O440" s="3" t="s">
        <v>621</v>
      </c>
      <c r="P440" s="3" t="s">
        <v>621</v>
      </c>
      <c r="Q440" s="3" t="s">
        <v>621</v>
      </c>
      <c r="R440" s="3" t="s">
        <v>621</v>
      </c>
      <c r="S440" s="3" t="s">
        <v>621</v>
      </c>
      <c r="T440" s="3">
        <v>2.23</v>
      </c>
      <c r="U440" s="3" t="s">
        <v>621</v>
      </c>
      <c r="V440" s="3" t="s">
        <v>621</v>
      </c>
      <c r="W440" s="3" t="s">
        <v>621</v>
      </c>
      <c r="X440" s="3" t="s">
        <v>621</v>
      </c>
      <c r="Y440" s="3" t="s">
        <v>621</v>
      </c>
      <c r="Z440" s="3" t="s">
        <v>621</v>
      </c>
      <c r="AA440" s="3" t="s">
        <v>621</v>
      </c>
      <c r="AB440" s="3" t="s">
        <v>621</v>
      </c>
      <c r="AC440" s="3" t="s">
        <v>621</v>
      </c>
      <c r="AD440" s="3" t="s">
        <v>621</v>
      </c>
      <c r="AE440" s="3" t="s">
        <v>621</v>
      </c>
      <c r="AF440" s="3" t="s">
        <v>622</v>
      </c>
      <c r="AG440" s="3" t="s">
        <v>621</v>
      </c>
      <c r="AH440" s="3" t="s">
        <v>621</v>
      </c>
      <c r="AI440" s="3" t="s">
        <v>621</v>
      </c>
      <c r="AM440" s="20">
        <f t="shared" si="18"/>
        <v>2.3969999999999998</v>
      </c>
      <c r="AN440" s="20">
        <f t="shared" si="19"/>
        <v>2.0960000000000001</v>
      </c>
      <c r="AO440" s="21">
        <f t="shared" si="20"/>
        <v>0.87442636629119741</v>
      </c>
    </row>
    <row r="441" spans="1:42" ht="15" customHeight="1" x14ac:dyDescent="0.35">
      <c r="A441" s="3" t="s">
        <v>550</v>
      </c>
      <c r="B441" s="3" t="s">
        <v>565</v>
      </c>
      <c r="C441" s="3">
        <v>2013</v>
      </c>
      <c r="D441" s="3">
        <v>2.3159999999999998</v>
      </c>
      <c r="E441" s="3">
        <v>2.6366999999999998</v>
      </c>
      <c r="F441" s="3" t="s">
        <v>621</v>
      </c>
      <c r="G441" s="3">
        <v>1.67E-2</v>
      </c>
      <c r="H441" s="3" t="s">
        <v>621</v>
      </c>
      <c r="I441" s="3" t="s">
        <v>621</v>
      </c>
      <c r="J441" s="3" t="s">
        <v>621</v>
      </c>
      <c r="K441" s="3" t="s">
        <v>621</v>
      </c>
      <c r="L441" s="3" t="s">
        <v>622</v>
      </c>
      <c r="M441" s="3" t="s">
        <v>621</v>
      </c>
      <c r="N441" s="3" t="s">
        <v>621</v>
      </c>
      <c r="O441" s="3" t="s">
        <v>621</v>
      </c>
      <c r="P441" s="3" t="s">
        <v>621</v>
      </c>
      <c r="Q441" s="3" t="s">
        <v>621</v>
      </c>
      <c r="R441" s="3" t="s">
        <v>621</v>
      </c>
      <c r="S441" s="3" t="s">
        <v>621</v>
      </c>
      <c r="T441" s="3" t="s">
        <v>621</v>
      </c>
      <c r="U441" s="3">
        <v>2.62</v>
      </c>
      <c r="V441" s="3" t="s">
        <v>621</v>
      </c>
      <c r="W441" s="3" t="s">
        <v>621</v>
      </c>
      <c r="X441" s="3" t="s">
        <v>621</v>
      </c>
      <c r="Y441" s="3" t="s">
        <v>621</v>
      </c>
      <c r="Z441" s="3" t="s">
        <v>621</v>
      </c>
      <c r="AA441" s="3" t="s">
        <v>621</v>
      </c>
      <c r="AB441" s="3" t="s">
        <v>621</v>
      </c>
      <c r="AC441" s="3" t="s">
        <v>621</v>
      </c>
      <c r="AD441" s="3" t="s">
        <v>621</v>
      </c>
      <c r="AE441" s="3" t="s">
        <v>621</v>
      </c>
      <c r="AF441" s="3" t="s">
        <v>622</v>
      </c>
      <c r="AG441" s="3" t="s">
        <v>621</v>
      </c>
      <c r="AH441" s="3" t="s">
        <v>621</v>
      </c>
      <c r="AI441" s="3" t="s">
        <v>621</v>
      </c>
      <c r="AM441" s="20">
        <f t="shared" si="18"/>
        <v>2.6367000000000003</v>
      </c>
      <c r="AN441" s="20">
        <f t="shared" si="19"/>
        <v>2.3159999999999998</v>
      </c>
      <c r="AO441" s="21">
        <f t="shared" si="20"/>
        <v>0.87837069063602213</v>
      </c>
    </row>
    <row r="442" spans="1:42" ht="15" customHeight="1" x14ac:dyDescent="0.35">
      <c r="A442" s="3" t="s">
        <v>550</v>
      </c>
      <c r="B442" s="3" t="s">
        <v>566</v>
      </c>
      <c r="C442" s="3">
        <v>2013</v>
      </c>
      <c r="D442" s="3">
        <v>27.574999999999999</v>
      </c>
      <c r="E442" s="3">
        <v>28.873000000000001</v>
      </c>
      <c r="F442" s="3" t="s">
        <v>621</v>
      </c>
      <c r="G442" s="3">
        <v>0.52700000000000002</v>
      </c>
      <c r="H442" s="3" t="s">
        <v>621</v>
      </c>
      <c r="I442" s="3" t="s">
        <v>621</v>
      </c>
      <c r="J442" s="3" t="s">
        <v>621</v>
      </c>
      <c r="K442" s="3" t="s">
        <v>621</v>
      </c>
      <c r="L442" s="3" t="s">
        <v>622</v>
      </c>
      <c r="M442" s="3" t="s">
        <v>621</v>
      </c>
      <c r="N442" s="3" t="s">
        <v>621</v>
      </c>
      <c r="O442" s="3" t="s">
        <v>621</v>
      </c>
      <c r="P442" s="3" t="s">
        <v>621</v>
      </c>
      <c r="Q442" s="3" t="s">
        <v>621</v>
      </c>
      <c r="R442" s="3" t="s">
        <v>621</v>
      </c>
      <c r="S442" s="3" t="s">
        <v>621</v>
      </c>
      <c r="T442" s="3">
        <v>28.346</v>
      </c>
      <c r="U442" s="3" t="s">
        <v>621</v>
      </c>
      <c r="V442" s="3" t="s">
        <v>621</v>
      </c>
      <c r="W442" s="3" t="s">
        <v>621</v>
      </c>
      <c r="X442" s="3" t="s">
        <v>621</v>
      </c>
      <c r="Y442" s="3" t="s">
        <v>621</v>
      </c>
      <c r="Z442" s="3" t="s">
        <v>621</v>
      </c>
      <c r="AA442" s="3" t="s">
        <v>621</v>
      </c>
      <c r="AB442" s="3" t="s">
        <v>621</v>
      </c>
      <c r="AC442" s="3" t="s">
        <v>621</v>
      </c>
      <c r="AD442" s="3" t="s">
        <v>621</v>
      </c>
      <c r="AE442" s="3" t="s">
        <v>621</v>
      </c>
      <c r="AF442" s="3" t="s">
        <v>622</v>
      </c>
      <c r="AG442" s="3" t="s">
        <v>621</v>
      </c>
      <c r="AH442" s="3" t="s">
        <v>621</v>
      </c>
      <c r="AI442" s="3" t="s">
        <v>621</v>
      </c>
      <c r="AM442" s="20">
        <f t="shared" si="18"/>
        <v>28.873000000000001</v>
      </c>
      <c r="AN442" s="20">
        <f t="shared" si="19"/>
        <v>27.574999999999999</v>
      </c>
      <c r="AO442" s="21">
        <f t="shared" si="20"/>
        <v>0.95504450524711659</v>
      </c>
    </row>
    <row r="443" spans="1:42" ht="15" customHeight="1" x14ac:dyDescent="0.35">
      <c r="A443" s="3" t="s">
        <v>550</v>
      </c>
      <c r="B443" s="3" t="s">
        <v>567</v>
      </c>
      <c r="C443" s="3">
        <v>2013</v>
      </c>
      <c r="D443" s="3">
        <v>7.9779999999999998</v>
      </c>
      <c r="E443" s="3">
        <v>8.016</v>
      </c>
      <c r="F443" s="3" t="s">
        <v>621</v>
      </c>
      <c r="G443" s="3">
        <v>0.45100000000000001</v>
      </c>
      <c r="H443" s="3" t="s">
        <v>621</v>
      </c>
      <c r="I443" s="3" t="s">
        <v>621</v>
      </c>
      <c r="J443" s="3" t="s">
        <v>621</v>
      </c>
      <c r="K443" s="3" t="s">
        <v>621</v>
      </c>
      <c r="L443" s="3" t="s">
        <v>622</v>
      </c>
      <c r="M443" s="3" t="s">
        <v>621</v>
      </c>
      <c r="N443" s="3" t="s">
        <v>621</v>
      </c>
      <c r="O443" s="3" t="s">
        <v>621</v>
      </c>
      <c r="P443" s="3">
        <v>0.51800000000000002</v>
      </c>
      <c r="Q443" s="3" t="s">
        <v>621</v>
      </c>
      <c r="R443" s="3">
        <v>7.0469999999999997</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622</v>
      </c>
      <c r="AG443" s="3" t="s">
        <v>621</v>
      </c>
      <c r="AH443" s="3" t="s">
        <v>621</v>
      </c>
      <c r="AI443" s="3" t="s">
        <v>621</v>
      </c>
      <c r="AM443" s="20">
        <f t="shared" si="18"/>
        <v>8.016</v>
      </c>
      <c r="AN443" s="20">
        <f t="shared" si="19"/>
        <v>7.9779999999999998</v>
      </c>
      <c r="AO443" s="21">
        <f t="shared" si="20"/>
        <v>0.99525948103792417</v>
      </c>
    </row>
    <row r="444" spans="1:42" ht="15" customHeight="1" x14ac:dyDescent="0.35">
      <c r="A444" s="3" t="s">
        <v>550</v>
      </c>
      <c r="B444" s="3" t="s">
        <v>568</v>
      </c>
      <c r="C444" s="3">
        <v>2013</v>
      </c>
      <c r="D444" s="3">
        <v>92.403999999999996</v>
      </c>
      <c r="E444" s="3">
        <v>103.569</v>
      </c>
      <c r="F444" s="3" t="s">
        <v>621</v>
      </c>
      <c r="G444" s="3">
        <v>0.70899999999999996</v>
      </c>
      <c r="H444" s="3" t="s">
        <v>621</v>
      </c>
      <c r="I444" s="3" t="s">
        <v>621</v>
      </c>
      <c r="J444" s="3" t="s">
        <v>621</v>
      </c>
      <c r="K444" s="3" t="s">
        <v>621</v>
      </c>
      <c r="L444" s="3" t="s">
        <v>622</v>
      </c>
      <c r="M444" s="3" t="s">
        <v>621</v>
      </c>
      <c r="N444" s="3" t="s">
        <v>621</v>
      </c>
      <c r="O444" s="3">
        <v>86.363</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v>16.497</v>
      </c>
      <c r="AE444" s="3" t="s">
        <v>621</v>
      </c>
      <c r="AF444" s="3" t="s">
        <v>622</v>
      </c>
      <c r="AG444" s="3" t="s">
        <v>621</v>
      </c>
      <c r="AH444" s="3" t="s">
        <v>621</v>
      </c>
      <c r="AI444" s="3" t="s">
        <v>621</v>
      </c>
      <c r="AM444" s="20">
        <f t="shared" si="18"/>
        <v>103.569</v>
      </c>
      <c r="AN444" s="20">
        <f t="shared" si="19"/>
        <v>92.403999999999996</v>
      </c>
      <c r="AO444" s="21">
        <f t="shared" si="20"/>
        <v>0.89219747221658985</v>
      </c>
    </row>
    <row r="445" spans="1:42" ht="15" customHeight="1" x14ac:dyDescent="0.35">
      <c r="A445" s="3" t="s">
        <v>550</v>
      </c>
      <c r="B445" s="3" t="s">
        <v>569</v>
      </c>
      <c r="C445" s="3">
        <v>2013</v>
      </c>
      <c r="D445" s="3" t="s">
        <v>621</v>
      </c>
      <c r="E445" s="3" t="s">
        <v>621</v>
      </c>
      <c r="F445" s="3" t="s">
        <v>621</v>
      </c>
      <c r="G445" s="3" t="s">
        <v>621</v>
      </c>
      <c r="H445" s="3" t="s">
        <v>621</v>
      </c>
      <c r="I445" s="3" t="s">
        <v>621</v>
      </c>
      <c r="J445" s="3" t="s">
        <v>621</v>
      </c>
      <c r="K445" s="3" t="s">
        <v>621</v>
      </c>
      <c r="L445" s="3" t="s">
        <v>622</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622</v>
      </c>
      <c r="AG445" s="3" t="s">
        <v>621</v>
      </c>
      <c r="AH445" s="3" t="s">
        <v>621</v>
      </c>
      <c r="AI445" s="3" t="s">
        <v>621</v>
      </c>
      <c r="AM445" s="20">
        <f t="shared" si="18"/>
        <v>0</v>
      </c>
      <c r="AN445" s="20">
        <f t="shared" si="19"/>
        <v>0</v>
      </c>
      <c r="AO445" s="21" t="str">
        <f t="shared" si="20"/>
        <v/>
      </c>
    </row>
    <row r="446" spans="1:42" ht="15" customHeight="1" x14ac:dyDescent="0.35">
      <c r="A446" s="3" t="s">
        <v>550</v>
      </c>
      <c r="B446" s="3" t="s">
        <v>570</v>
      </c>
      <c r="C446" s="3">
        <v>2013</v>
      </c>
      <c r="D446" s="3" t="s">
        <v>621</v>
      </c>
      <c r="E446" s="3" t="s">
        <v>621</v>
      </c>
      <c r="F446" s="3" t="s">
        <v>621</v>
      </c>
      <c r="G446" s="3" t="s">
        <v>621</v>
      </c>
      <c r="H446" s="3" t="s">
        <v>621</v>
      </c>
      <c r="I446" s="3" t="s">
        <v>621</v>
      </c>
      <c r="J446" s="3" t="s">
        <v>621</v>
      </c>
      <c r="K446" s="3" t="s">
        <v>621</v>
      </c>
      <c r="L446" s="3" t="s">
        <v>622</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622</v>
      </c>
      <c r="AG446" s="3" t="s">
        <v>621</v>
      </c>
      <c r="AH446" s="3" t="s">
        <v>621</v>
      </c>
      <c r="AI446" s="3" t="s">
        <v>621</v>
      </c>
      <c r="AM446" s="20">
        <f t="shared" si="18"/>
        <v>0</v>
      </c>
      <c r="AN446" s="20">
        <f t="shared" si="19"/>
        <v>0</v>
      </c>
      <c r="AO446" s="21" t="str">
        <f t="shared" si="20"/>
        <v/>
      </c>
    </row>
    <row r="447" spans="1:42" ht="15" customHeight="1" x14ac:dyDescent="0.35">
      <c r="A447" s="3" t="s">
        <v>571</v>
      </c>
      <c r="B447" s="3" t="s">
        <v>572</v>
      </c>
      <c r="C447" s="3">
        <v>2013</v>
      </c>
      <c r="D447" s="3" t="s">
        <v>621</v>
      </c>
      <c r="E447" s="3" t="s">
        <v>621</v>
      </c>
      <c r="F447" s="3" t="s">
        <v>621</v>
      </c>
      <c r="G447" s="3">
        <v>4.0000000000000001E-3</v>
      </c>
      <c r="H447" s="3" t="s">
        <v>621</v>
      </c>
      <c r="I447" s="3" t="s">
        <v>621</v>
      </c>
      <c r="J447" s="3" t="s">
        <v>621</v>
      </c>
      <c r="K447" s="3" t="s">
        <v>621</v>
      </c>
      <c r="L447" s="3" t="s">
        <v>622</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H447" s="3" t="s">
        <v>621</v>
      </c>
      <c r="AI447" s="3" t="s">
        <v>621</v>
      </c>
      <c r="AM447" s="20">
        <f t="shared" si="18"/>
        <v>4.0000000000000001E-3</v>
      </c>
      <c r="AN447" s="20">
        <f t="shared" si="19"/>
        <v>0</v>
      </c>
      <c r="AO447" s="21">
        <f t="shared" si="20"/>
        <v>0</v>
      </c>
      <c r="AP447" s="22" t="s">
        <v>1087</v>
      </c>
    </row>
    <row r="448" spans="1:42" ht="15" customHeight="1" x14ac:dyDescent="0.35">
      <c r="A448" s="3" t="s">
        <v>571</v>
      </c>
      <c r="B448" s="3" t="s">
        <v>573</v>
      </c>
      <c r="C448" s="3">
        <v>2013</v>
      </c>
      <c r="D448" s="3">
        <v>166.17599999999999</v>
      </c>
      <c r="E448" s="3">
        <v>187.036</v>
      </c>
      <c r="F448" s="3" t="s">
        <v>621</v>
      </c>
      <c r="G448" s="3">
        <v>4.1000000000000002E-2</v>
      </c>
      <c r="H448" s="3" t="s">
        <v>621</v>
      </c>
      <c r="I448" s="3" t="s">
        <v>621</v>
      </c>
      <c r="J448" s="3" t="s">
        <v>621</v>
      </c>
      <c r="K448" s="3">
        <v>5.0860000000000003</v>
      </c>
      <c r="L448" s="3" t="s">
        <v>622</v>
      </c>
      <c r="M448" s="3">
        <v>45.226999999999997</v>
      </c>
      <c r="N448" s="3">
        <v>61.673000000000002</v>
      </c>
      <c r="O448" s="3">
        <v>30.151</v>
      </c>
      <c r="P448" s="3" t="s">
        <v>621</v>
      </c>
      <c r="Q448" s="3" t="s">
        <v>621</v>
      </c>
      <c r="R448" s="3" t="s">
        <v>621</v>
      </c>
      <c r="S448" s="3" t="s">
        <v>14</v>
      </c>
      <c r="T448" s="3" t="s">
        <v>621</v>
      </c>
      <c r="U448" s="3" t="s">
        <v>621</v>
      </c>
      <c r="V448" s="3" t="s">
        <v>621</v>
      </c>
      <c r="W448" s="3" t="s">
        <v>621</v>
      </c>
      <c r="X448" s="3" t="s">
        <v>621</v>
      </c>
      <c r="Y448" s="3">
        <v>13.789</v>
      </c>
      <c r="Z448" s="3" t="s">
        <v>621</v>
      </c>
      <c r="AA448" s="3">
        <v>0</v>
      </c>
      <c r="AB448" s="3" t="s">
        <v>621</v>
      </c>
      <c r="AC448" s="3">
        <v>0.66</v>
      </c>
      <c r="AD448" s="3">
        <v>28.401</v>
      </c>
      <c r="AE448" s="3" t="s">
        <v>621</v>
      </c>
      <c r="AF448" s="3" t="s">
        <v>621</v>
      </c>
      <c r="AG448" s="3" t="s">
        <v>621</v>
      </c>
      <c r="AH448" s="3">
        <v>2.008</v>
      </c>
      <c r="AI448" s="3">
        <v>3.9</v>
      </c>
      <c r="AM448" s="20">
        <f t="shared" si="18"/>
        <v>188.928</v>
      </c>
      <c r="AN448" s="20">
        <f t="shared" si="19"/>
        <v>166.17599999999999</v>
      </c>
      <c r="AO448" s="21">
        <f t="shared" si="20"/>
        <v>0.87957317073170727</v>
      </c>
    </row>
    <row r="449" spans="1:41" ht="15" customHeight="1" x14ac:dyDescent="0.35">
      <c r="A449" s="3" t="s">
        <v>574</v>
      </c>
      <c r="B449" s="3" t="s">
        <v>575</v>
      </c>
      <c r="C449" s="3">
        <v>2013</v>
      </c>
      <c r="D449" s="3">
        <v>93.394000000000005</v>
      </c>
      <c r="E449" s="3">
        <v>113.087</v>
      </c>
      <c r="F449" s="3" t="s">
        <v>621</v>
      </c>
      <c r="G449" s="3">
        <v>0.54700000000000004</v>
      </c>
      <c r="H449" s="3" t="s">
        <v>621</v>
      </c>
      <c r="I449" s="3" t="s">
        <v>621</v>
      </c>
      <c r="J449" s="3" t="s">
        <v>621</v>
      </c>
      <c r="K449" s="3" t="s">
        <v>621</v>
      </c>
      <c r="L449" s="3" t="s">
        <v>622</v>
      </c>
      <c r="M449" s="3">
        <v>15.952</v>
      </c>
      <c r="N449" s="3">
        <v>5.125</v>
      </c>
      <c r="O449" s="3">
        <v>52.075000000000003</v>
      </c>
      <c r="P449" s="3">
        <v>12.018000000000001</v>
      </c>
      <c r="Q449" s="3">
        <v>0.57899999999999996</v>
      </c>
      <c r="R449" s="3" t="s">
        <v>621</v>
      </c>
      <c r="S449" s="3" t="s">
        <v>10</v>
      </c>
      <c r="T449" s="3" t="s">
        <v>621</v>
      </c>
      <c r="U449" s="3" t="s">
        <v>621</v>
      </c>
      <c r="V449" s="3" t="s">
        <v>621</v>
      </c>
      <c r="W449" s="3" t="s">
        <v>621</v>
      </c>
      <c r="X449" s="3" t="s">
        <v>621</v>
      </c>
      <c r="Y449" s="3">
        <v>5.21</v>
      </c>
      <c r="Z449" s="3" t="s">
        <v>621</v>
      </c>
      <c r="AA449" s="3">
        <v>5.4349999999999996</v>
      </c>
      <c r="AB449" s="3" t="s">
        <v>621</v>
      </c>
      <c r="AC449" s="3" t="s">
        <v>621</v>
      </c>
      <c r="AD449" s="3">
        <v>16.141999999999999</v>
      </c>
      <c r="AE449" s="3" t="s">
        <v>621</v>
      </c>
      <c r="AF449" s="3" t="s">
        <v>622</v>
      </c>
      <c r="AG449" s="3" t="s">
        <v>621</v>
      </c>
      <c r="AH449" s="3">
        <v>4.0000000000000001E-3</v>
      </c>
      <c r="AI449" s="3">
        <v>4.0000000000000001E-3</v>
      </c>
      <c r="AM449" s="20">
        <f t="shared" si="18"/>
        <v>113.08699999999999</v>
      </c>
      <c r="AN449" s="20">
        <f t="shared" si="19"/>
        <v>93.394000000000005</v>
      </c>
      <c r="AO449" s="21">
        <f t="shared" si="20"/>
        <v>0.82585973630921339</v>
      </c>
    </row>
    <row r="450" spans="1:41" ht="15" customHeight="1" x14ac:dyDescent="0.35">
      <c r="A450" s="3" t="s">
        <v>574</v>
      </c>
      <c r="B450" s="3" t="s">
        <v>576</v>
      </c>
      <c r="C450" s="3">
        <v>2013</v>
      </c>
      <c r="D450" s="3">
        <v>13.061</v>
      </c>
      <c r="E450" s="3">
        <v>15.471</v>
      </c>
      <c r="F450" s="3" t="s">
        <v>621</v>
      </c>
      <c r="G450" s="3">
        <v>0.88300000000000001</v>
      </c>
      <c r="H450" s="3" t="s">
        <v>621</v>
      </c>
      <c r="I450" s="3" t="s">
        <v>621</v>
      </c>
      <c r="J450" s="3" t="s">
        <v>621</v>
      </c>
      <c r="K450" s="3" t="s">
        <v>621</v>
      </c>
      <c r="L450" s="3" t="s">
        <v>982</v>
      </c>
      <c r="M450" s="3" t="s">
        <v>621</v>
      </c>
      <c r="N450" s="3" t="s">
        <v>621</v>
      </c>
      <c r="O450" s="3">
        <v>14.587999999999999</v>
      </c>
      <c r="P450" s="3" t="s">
        <v>621</v>
      </c>
      <c r="Q450" s="3" t="s">
        <v>621</v>
      </c>
      <c r="R450" s="3" t="s">
        <v>621</v>
      </c>
      <c r="S450" s="3" t="s">
        <v>14</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622</v>
      </c>
      <c r="AG450" s="3" t="s">
        <v>621</v>
      </c>
      <c r="AH450" s="3" t="s">
        <v>621</v>
      </c>
      <c r="AI450" s="3" t="s">
        <v>621</v>
      </c>
      <c r="AM450" s="20">
        <f t="shared" si="18"/>
        <v>15.471</v>
      </c>
      <c r="AN450" s="20">
        <f t="shared" si="19"/>
        <v>13.061</v>
      </c>
      <c r="AO450" s="21">
        <f t="shared" si="20"/>
        <v>0.84422467843061211</v>
      </c>
    </row>
    <row r="451" spans="1:41" ht="15" customHeight="1" x14ac:dyDescent="0.35">
      <c r="A451" s="3" t="s">
        <v>574</v>
      </c>
      <c r="B451" s="3" t="s">
        <v>577</v>
      </c>
      <c r="C451" s="3">
        <v>2013</v>
      </c>
      <c r="D451" s="3">
        <v>113.249</v>
      </c>
      <c r="E451" s="3">
        <v>140.88</v>
      </c>
      <c r="F451" s="3" t="s">
        <v>621</v>
      </c>
      <c r="G451" s="3">
        <v>7.17</v>
      </c>
      <c r="H451" s="3" t="s">
        <v>621</v>
      </c>
      <c r="I451" s="3" t="s">
        <v>621</v>
      </c>
      <c r="J451" s="3" t="s">
        <v>621</v>
      </c>
      <c r="K451" s="3" t="s">
        <v>621</v>
      </c>
      <c r="L451" s="3" t="s">
        <v>622</v>
      </c>
      <c r="M451" s="3">
        <v>3.25</v>
      </c>
      <c r="N451" s="3">
        <v>9.59</v>
      </c>
      <c r="O451" s="3">
        <v>6.19</v>
      </c>
      <c r="P451" s="3">
        <v>3.63</v>
      </c>
      <c r="Q451" s="3">
        <v>1.71</v>
      </c>
      <c r="R451" s="3" t="s">
        <v>621</v>
      </c>
      <c r="S451" s="3" t="s">
        <v>10</v>
      </c>
      <c r="T451" s="3" t="s">
        <v>621</v>
      </c>
      <c r="U451" s="3" t="s">
        <v>621</v>
      </c>
      <c r="V451" s="3" t="s">
        <v>621</v>
      </c>
      <c r="W451" s="3">
        <v>91.15</v>
      </c>
      <c r="X451" s="3" t="s">
        <v>621</v>
      </c>
      <c r="Y451" s="3" t="s">
        <v>621</v>
      </c>
      <c r="Z451" s="3" t="s">
        <v>621</v>
      </c>
      <c r="AA451" s="3" t="s">
        <v>621</v>
      </c>
      <c r="AB451" s="3" t="s">
        <v>621</v>
      </c>
      <c r="AC451" s="3" t="s">
        <v>621</v>
      </c>
      <c r="AD451" s="3">
        <v>18.190000000000001</v>
      </c>
      <c r="AE451" s="3" t="s">
        <v>621</v>
      </c>
      <c r="AF451" s="3" t="s">
        <v>622</v>
      </c>
      <c r="AG451" s="3" t="s">
        <v>621</v>
      </c>
      <c r="AH451" s="3" t="s">
        <v>621</v>
      </c>
      <c r="AI451" s="3" t="s">
        <v>621</v>
      </c>
      <c r="AM451" s="20">
        <f t="shared" ref="AM451:AM471" si="21">SUMPRODUCT(F451:AE451)+IFERROR(AI451/1,0)</f>
        <v>140.88</v>
      </c>
      <c r="AN451" s="20">
        <f t="shared" ref="AN451:AN471" si="22">IFERROR(D451/1,0)</f>
        <v>113.249</v>
      </c>
      <c r="AO451" s="21">
        <f t="shared" ref="AO451:AO471" si="23">IFERROR(AN451/AM451,"")</f>
        <v>0.80386854060193069</v>
      </c>
    </row>
    <row r="452" spans="1:41" ht="15" customHeight="1" x14ac:dyDescent="0.35">
      <c r="A452" s="3" t="s">
        <v>574</v>
      </c>
      <c r="B452" s="3" t="s">
        <v>578</v>
      </c>
      <c r="C452" s="3">
        <v>2013</v>
      </c>
      <c r="D452" s="3" t="s">
        <v>621</v>
      </c>
      <c r="E452" s="3" t="s">
        <v>621</v>
      </c>
      <c r="F452" s="3" t="s">
        <v>621</v>
      </c>
      <c r="G452" s="3" t="s">
        <v>621</v>
      </c>
      <c r="H452" s="3" t="s">
        <v>621</v>
      </c>
      <c r="I452" s="3" t="s">
        <v>621</v>
      </c>
      <c r="J452" s="3" t="s">
        <v>621</v>
      </c>
      <c r="K452" s="3" t="s">
        <v>621</v>
      </c>
      <c r="L452" s="3" t="s">
        <v>622</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622</v>
      </c>
      <c r="AG452" s="3" t="s">
        <v>621</v>
      </c>
      <c r="AH452" s="3" t="s">
        <v>621</v>
      </c>
      <c r="AI452" s="3" t="s">
        <v>621</v>
      </c>
      <c r="AM452" s="20">
        <f t="shared" si="21"/>
        <v>0</v>
      </c>
      <c r="AN452" s="20">
        <f t="shared" si="22"/>
        <v>0</v>
      </c>
      <c r="AO452" s="21" t="str">
        <f t="shared" si="23"/>
        <v/>
      </c>
    </row>
    <row r="453" spans="1:41" ht="15" customHeight="1" x14ac:dyDescent="0.35">
      <c r="A453" s="3" t="s">
        <v>579</v>
      </c>
      <c r="B453" s="3" t="s">
        <v>580</v>
      </c>
      <c r="C453" s="3">
        <v>2013</v>
      </c>
      <c r="D453" s="3">
        <v>8.6639999999999997</v>
      </c>
      <c r="E453" s="3">
        <v>8.141</v>
      </c>
      <c r="F453" s="3">
        <v>0</v>
      </c>
      <c r="G453" s="3">
        <v>0.49099999999999999</v>
      </c>
      <c r="H453" s="3">
        <v>0</v>
      </c>
      <c r="I453" s="3">
        <v>0</v>
      </c>
      <c r="J453" s="3">
        <v>0</v>
      </c>
      <c r="K453" s="3">
        <v>0</v>
      </c>
      <c r="L453" s="3" t="s">
        <v>622</v>
      </c>
      <c r="M453" s="3">
        <v>4.29</v>
      </c>
      <c r="N453" s="3">
        <v>0</v>
      </c>
      <c r="O453" s="3">
        <v>3.36</v>
      </c>
      <c r="P453" s="3">
        <v>0</v>
      </c>
      <c r="Q453" s="3">
        <v>0</v>
      </c>
      <c r="R453" s="3">
        <v>0</v>
      </c>
      <c r="S453" s="3" t="s">
        <v>14</v>
      </c>
      <c r="T453" s="3">
        <v>0</v>
      </c>
      <c r="U453" s="3">
        <v>0</v>
      </c>
      <c r="V453" s="3">
        <v>0</v>
      </c>
      <c r="W453" s="3">
        <v>0</v>
      </c>
      <c r="X453" s="3">
        <v>0</v>
      </c>
      <c r="Y453" s="3">
        <v>0</v>
      </c>
      <c r="Z453" s="3">
        <v>0</v>
      </c>
      <c r="AA453" s="3">
        <v>0</v>
      </c>
      <c r="AB453" s="3">
        <v>0</v>
      </c>
      <c r="AC453" s="3">
        <v>0</v>
      </c>
      <c r="AD453" s="3">
        <v>0</v>
      </c>
      <c r="AE453" s="3">
        <v>0</v>
      </c>
      <c r="AF453" s="3" t="s">
        <v>621</v>
      </c>
      <c r="AG453" s="3">
        <v>0</v>
      </c>
      <c r="AH453" s="3">
        <v>0</v>
      </c>
      <c r="AI453" s="3">
        <v>0</v>
      </c>
      <c r="AM453" s="20">
        <f t="shared" si="21"/>
        <v>8.141</v>
      </c>
      <c r="AN453" s="20">
        <f t="shared" si="22"/>
        <v>8.6639999999999997</v>
      </c>
      <c r="AO453" s="21">
        <f t="shared" si="23"/>
        <v>1.0642427220243214</v>
      </c>
    </row>
    <row r="454" spans="1:41" ht="15" customHeight="1" x14ac:dyDescent="0.35">
      <c r="A454" s="3" t="s">
        <v>579</v>
      </c>
      <c r="B454" s="3" t="s">
        <v>581</v>
      </c>
      <c r="C454" s="3">
        <v>2013</v>
      </c>
      <c r="D454" s="3">
        <v>29.678000000000001</v>
      </c>
      <c r="E454" s="3">
        <v>32869.4</v>
      </c>
      <c r="F454" s="3">
        <v>0</v>
      </c>
      <c r="G454" s="3">
        <v>2.1960000000000002</v>
      </c>
      <c r="H454" s="3">
        <v>0</v>
      </c>
      <c r="I454" s="3">
        <v>0</v>
      </c>
      <c r="J454" s="3">
        <v>0</v>
      </c>
      <c r="K454" s="3">
        <v>0</v>
      </c>
      <c r="L454" s="3" t="s">
        <v>622</v>
      </c>
      <c r="M454" s="3">
        <v>15.512</v>
      </c>
      <c r="N454" s="3">
        <v>9.6950000000000003</v>
      </c>
      <c r="O454" s="3">
        <v>2.1970000000000001</v>
      </c>
      <c r="P454" s="3">
        <v>0</v>
      </c>
      <c r="Q454" s="3">
        <v>0</v>
      </c>
      <c r="R454" s="3">
        <v>0</v>
      </c>
      <c r="S454" s="3" t="s">
        <v>14</v>
      </c>
      <c r="T454" s="3">
        <v>0</v>
      </c>
      <c r="U454" s="3">
        <v>0</v>
      </c>
      <c r="V454" s="3">
        <v>0</v>
      </c>
      <c r="W454" s="3">
        <v>0</v>
      </c>
      <c r="X454" s="3">
        <v>0</v>
      </c>
      <c r="Y454" s="3">
        <v>0</v>
      </c>
      <c r="Z454" s="3">
        <v>0</v>
      </c>
      <c r="AA454" s="3">
        <v>0</v>
      </c>
      <c r="AB454" s="3">
        <v>0</v>
      </c>
      <c r="AC454" s="3">
        <v>0</v>
      </c>
      <c r="AD454" s="3">
        <v>1.4</v>
      </c>
      <c r="AE454" s="3">
        <v>0</v>
      </c>
      <c r="AF454" s="3" t="s">
        <v>621</v>
      </c>
      <c r="AG454" s="3">
        <v>0</v>
      </c>
      <c r="AH454" s="3">
        <v>0</v>
      </c>
      <c r="AI454" s="3">
        <v>0</v>
      </c>
      <c r="AM454" s="20">
        <f t="shared" si="21"/>
        <v>31</v>
      </c>
      <c r="AN454" s="20">
        <f t="shared" si="22"/>
        <v>29.678000000000001</v>
      </c>
      <c r="AO454" s="21">
        <f t="shared" si="23"/>
        <v>0.95735483870967741</v>
      </c>
    </row>
    <row r="455" spans="1:41" ht="15" customHeight="1" x14ac:dyDescent="0.35">
      <c r="A455" s="3" t="s">
        <v>579</v>
      </c>
      <c r="B455" s="3" t="s">
        <v>582</v>
      </c>
      <c r="C455" s="3">
        <v>2013</v>
      </c>
      <c r="D455" s="3">
        <v>212.458</v>
      </c>
      <c r="E455" s="3">
        <v>222.626</v>
      </c>
      <c r="F455" s="3">
        <v>0</v>
      </c>
      <c r="G455" s="3">
        <v>10.801</v>
      </c>
      <c r="H455" s="3">
        <v>0</v>
      </c>
      <c r="I455" s="3">
        <v>0</v>
      </c>
      <c r="J455" s="3">
        <v>0</v>
      </c>
      <c r="K455" s="3">
        <v>0</v>
      </c>
      <c r="L455" s="3" t="s">
        <v>622</v>
      </c>
      <c r="M455" s="3">
        <v>70.465000000000003</v>
      </c>
      <c r="N455" s="3">
        <v>9.6709999999999994</v>
      </c>
      <c r="O455" s="3">
        <v>3.6480000000000001</v>
      </c>
      <c r="P455" s="3">
        <v>0</v>
      </c>
      <c r="Q455" s="3">
        <v>0</v>
      </c>
      <c r="R455" s="3">
        <v>0</v>
      </c>
      <c r="S455" s="3" t="s">
        <v>14</v>
      </c>
      <c r="T455" s="3">
        <v>0</v>
      </c>
      <c r="U455" s="3">
        <v>0</v>
      </c>
      <c r="V455" s="3">
        <v>0</v>
      </c>
      <c r="W455" s="3">
        <v>0</v>
      </c>
      <c r="X455" s="3">
        <v>0</v>
      </c>
      <c r="Y455" s="3">
        <v>0</v>
      </c>
      <c r="Z455" s="3">
        <v>0</v>
      </c>
      <c r="AA455" s="3">
        <v>0</v>
      </c>
      <c r="AB455" s="3">
        <v>122.373</v>
      </c>
      <c r="AC455" s="3">
        <v>0</v>
      </c>
      <c r="AD455" s="3">
        <v>14.256</v>
      </c>
      <c r="AE455" s="3">
        <v>0</v>
      </c>
      <c r="AF455" s="3" t="s">
        <v>621</v>
      </c>
      <c r="AG455" s="3">
        <v>0</v>
      </c>
      <c r="AH455" s="3">
        <v>0</v>
      </c>
      <c r="AI455" s="3">
        <v>0</v>
      </c>
      <c r="AM455" s="20">
        <f t="shared" si="21"/>
        <v>231.21400000000003</v>
      </c>
      <c r="AN455" s="20">
        <f t="shared" si="22"/>
        <v>212.458</v>
      </c>
      <c r="AO455" s="21">
        <f t="shared" si="23"/>
        <v>0.91888034461581036</v>
      </c>
    </row>
    <row r="456" spans="1:41" ht="15" customHeight="1" x14ac:dyDescent="0.35">
      <c r="A456" s="3" t="s">
        <v>583</v>
      </c>
      <c r="B456" s="3" t="s">
        <v>584</v>
      </c>
      <c r="C456" s="3">
        <v>2013</v>
      </c>
      <c r="D456" s="3">
        <v>18.84</v>
      </c>
      <c r="E456" s="3">
        <v>27.488</v>
      </c>
      <c r="F456" s="3" t="s">
        <v>621</v>
      </c>
      <c r="G456" s="3">
        <v>1.536</v>
      </c>
      <c r="H456" s="3" t="s">
        <v>621</v>
      </c>
      <c r="I456" s="3" t="s">
        <v>621</v>
      </c>
      <c r="J456" s="3" t="s">
        <v>621</v>
      </c>
      <c r="K456" s="3" t="s">
        <v>621</v>
      </c>
      <c r="L456" s="3" t="s">
        <v>983</v>
      </c>
      <c r="M456" s="3" t="s">
        <v>621</v>
      </c>
      <c r="N456" s="3" t="s">
        <v>621</v>
      </c>
      <c r="O456" s="3">
        <v>21.396999999999998</v>
      </c>
      <c r="P456" s="3" t="s">
        <v>621</v>
      </c>
      <c r="Q456" s="3" t="s">
        <v>621</v>
      </c>
      <c r="R456" s="3" t="s">
        <v>621</v>
      </c>
      <c r="S456" s="3" t="s">
        <v>14</v>
      </c>
      <c r="T456" s="3">
        <v>4.5549999999999997</v>
      </c>
      <c r="U456" s="3" t="s">
        <v>621</v>
      </c>
      <c r="V456" s="3" t="s">
        <v>621</v>
      </c>
      <c r="W456" s="3" t="s">
        <v>621</v>
      </c>
      <c r="X456" s="3" t="s">
        <v>621</v>
      </c>
      <c r="Y456" s="3" t="s">
        <v>621</v>
      </c>
      <c r="Z456" s="3" t="s">
        <v>621</v>
      </c>
      <c r="AA456" s="3" t="s">
        <v>621</v>
      </c>
      <c r="AB456" s="3" t="s">
        <v>621</v>
      </c>
      <c r="AC456" s="3" t="s">
        <v>621</v>
      </c>
      <c r="AD456" s="3" t="s">
        <v>621</v>
      </c>
      <c r="AE456" s="3" t="s">
        <v>621</v>
      </c>
      <c r="AF456" s="3" t="s">
        <v>622</v>
      </c>
      <c r="AG456" s="3" t="s">
        <v>621</v>
      </c>
      <c r="AH456" s="3" t="s">
        <v>621</v>
      </c>
      <c r="AI456" s="3" t="s">
        <v>621</v>
      </c>
      <c r="AM456" s="20">
        <f t="shared" si="21"/>
        <v>27.488</v>
      </c>
      <c r="AN456" s="20">
        <f t="shared" si="22"/>
        <v>18.84</v>
      </c>
      <c r="AO456" s="21">
        <f t="shared" si="23"/>
        <v>0.68538998835855647</v>
      </c>
    </row>
    <row r="457" spans="1:41" ht="15" customHeight="1" x14ac:dyDescent="0.35">
      <c r="A457" s="3" t="s">
        <v>583</v>
      </c>
      <c r="B457" s="3" t="s">
        <v>585</v>
      </c>
      <c r="C457" s="3">
        <v>2013</v>
      </c>
      <c r="D457" s="3">
        <v>9.9</v>
      </c>
      <c r="E457" s="3">
        <v>12.016</v>
      </c>
      <c r="F457" s="3" t="s">
        <v>621</v>
      </c>
      <c r="G457" s="3">
        <v>1.026</v>
      </c>
      <c r="H457" s="3" t="s">
        <v>621</v>
      </c>
      <c r="I457" s="3" t="s">
        <v>621</v>
      </c>
      <c r="J457" s="3" t="s">
        <v>621</v>
      </c>
      <c r="K457" s="3" t="s">
        <v>621</v>
      </c>
      <c r="L457" s="3" t="s">
        <v>984</v>
      </c>
      <c r="M457" s="3" t="s">
        <v>621</v>
      </c>
      <c r="N457" s="3" t="s">
        <v>621</v>
      </c>
      <c r="O457" s="3">
        <v>7.806</v>
      </c>
      <c r="P457" s="3" t="s">
        <v>621</v>
      </c>
      <c r="Q457" s="3" t="s">
        <v>621</v>
      </c>
      <c r="R457" s="3" t="s">
        <v>621</v>
      </c>
      <c r="S457" s="3" t="s">
        <v>621</v>
      </c>
      <c r="T457" s="3">
        <v>3.1840000000000002</v>
      </c>
      <c r="U457" s="3" t="s">
        <v>621</v>
      </c>
      <c r="V457" s="3" t="s">
        <v>621</v>
      </c>
      <c r="W457" s="3" t="s">
        <v>621</v>
      </c>
      <c r="X457" s="3" t="s">
        <v>621</v>
      </c>
      <c r="Y457" s="3" t="s">
        <v>621</v>
      </c>
      <c r="Z457" s="3" t="s">
        <v>621</v>
      </c>
      <c r="AA457" s="3" t="s">
        <v>621</v>
      </c>
      <c r="AB457" s="3" t="s">
        <v>621</v>
      </c>
      <c r="AC457" s="3" t="s">
        <v>621</v>
      </c>
      <c r="AD457" s="3" t="s">
        <v>621</v>
      </c>
      <c r="AE457" s="3" t="s">
        <v>621</v>
      </c>
      <c r="AF457" s="3" t="s">
        <v>622</v>
      </c>
      <c r="AG457" s="3" t="s">
        <v>621</v>
      </c>
      <c r="AH457" s="3" t="s">
        <v>621</v>
      </c>
      <c r="AI457" s="3" t="s">
        <v>621</v>
      </c>
      <c r="AM457" s="20">
        <f t="shared" si="21"/>
        <v>12.016000000000002</v>
      </c>
      <c r="AN457" s="20">
        <f t="shared" si="22"/>
        <v>9.9</v>
      </c>
      <c r="AO457" s="21">
        <f t="shared" si="23"/>
        <v>0.82390146471371495</v>
      </c>
    </row>
    <row r="458" spans="1:41" ht="15" customHeight="1" x14ac:dyDescent="0.35">
      <c r="A458" s="3" t="s">
        <v>583</v>
      </c>
      <c r="B458" s="3" t="s">
        <v>586</v>
      </c>
      <c r="C458" s="3">
        <v>2013</v>
      </c>
      <c r="D458" s="3">
        <v>12.965</v>
      </c>
      <c r="E458" s="3">
        <v>16.491</v>
      </c>
      <c r="F458" s="3" t="s">
        <v>621</v>
      </c>
      <c r="G458" s="3">
        <v>1.2070000000000001</v>
      </c>
      <c r="H458" s="3" t="s">
        <v>621</v>
      </c>
      <c r="I458" s="3" t="s">
        <v>621</v>
      </c>
      <c r="J458" s="3" t="s">
        <v>621</v>
      </c>
      <c r="K458" s="3" t="s">
        <v>621</v>
      </c>
      <c r="L458" s="3" t="s">
        <v>984</v>
      </c>
      <c r="M458" s="3" t="s">
        <v>621</v>
      </c>
      <c r="N458" s="3" t="s">
        <v>621</v>
      </c>
      <c r="O458" s="3">
        <v>15.284000000000001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622</v>
      </c>
      <c r="AG458" s="3" t="s">
        <v>621</v>
      </c>
      <c r="AH458" s="3" t="s">
        <v>621</v>
      </c>
      <c r="AI458" s="3" t="s">
        <v>621</v>
      </c>
      <c r="AM458" s="20">
        <f t="shared" si="21"/>
        <v>16.491</v>
      </c>
      <c r="AN458" s="20">
        <f t="shared" si="22"/>
        <v>12.965</v>
      </c>
      <c r="AO458" s="21">
        <f t="shared" si="23"/>
        <v>0.78618640470559698</v>
      </c>
    </row>
    <row r="459" spans="1:41" ht="15" customHeight="1" x14ac:dyDescent="0.35">
      <c r="A459" s="3" t="s">
        <v>583</v>
      </c>
      <c r="B459" s="3" t="s">
        <v>587</v>
      </c>
      <c r="C459" s="3">
        <v>2013</v>
      </c>
      <c r="D459" s="3">
        <v>101.373</v>
      </c>
      <c r="E459" s="3">
        <v>121.94</v>
      </c>
      <c r="F459" s="3" t="s">
        <v>621</v>
      </c>
      <c r="G459" s="3" t="s">
        <v>621</v>
      </c>
      <c r="H459" s="3" t="s">
        <v>621</v>
      </c>
      <c r="I459" s="3">
        <v>4.9800000000000004</v>
      </c>
      <c r="J459" s="3" t="s">
        <v>621</v>
      </c>
      <c r="K459" s="3" t="s">
        <v>621</v>
      </c>
      <c r="L459" s="3" t="s">
        <v>622</v>
      </c>
      <c r="M459" s="3" t="s">
        <v>621</v>
      </c>
      <c r="N459" s="3" t="s">
        <v>621</v>
      </c>
      <c r="O459" s="3">
        <v>116.96</v>
      </c>
      <c r="P459" s="3" t="s">
        <v>621</v>
      </c>
      <c r="Q459" s="3" t="s">
        <v>621</v>
      </c>
      <c r="R459" s="3" t="s">
        <v>621</v>
      </c>
      <c r="S459" s="3" t="s">
        <v>621</v>
      </c>
      <c r="T459" s="3" t="s">
        <v>621</v>
      </c>
      <c r="U459" s="3" t="s">
        <v>621</v>
      </c>
      <c r="V459" s="3" t="s">
        <v>621</v>
      </c>
      <c r="W459" s="3" t="s">
        <v>621</v>
      </c>
      <c r="X459" s="3" t="s">
        <v>621</v>
      </c>
      <c r="Y459" s="3" t="s">
        <v>621</v>
      </c>
      <c r="Z459" s="3" t="s">
        <v>621</v>
      </c>
      <c r="AA459" s="3" t="s">
        <v>621</v>
      </c>
      <c r="AB459" s="3" t="s">
        <v>621</v>
      </c>
      <c r="AC459" s="3" t="s">
        <v>621</v>
      </c>
      <c r="AD459" s="3" t="s">
        <v>621</v>
      </c>
      <c r="AE459" s="3" t="s">
        <v>621</v>
      </c>
      <c r="AF459" s="3" t="s">
        <v>622</v>
      </c>
      <c r="AG459" s="3" t="s">
        <v>621</v>
      </c>
      <c r="AH459" s="3" t="s">
        <v>621</v>
      </c>
      <c r="AI459" s="3" t="s">
        <v>621</v>
      </c>
      <c r="AM459" s="20">
        <f t="shared" si="21"/>
        <v>121.94</v>
      </c>
      <c r="AN459" s="20">
        <f t="shared" si="22"/>
        <v>101.373</v>
      </c>
      <c r="AO459" s="21">
        <f t="shared" si="23"/>
        <v>0.83133508282762014</v>
      </c>
    </row>
    <row r="460" spans="1:41" ht="15" customHeight="1" x14ac:dyDescent="0.35">
      <c r="A460" s="3" t="s">
        <v>588</v>
      </c>
      <c r="B460" s="3" t="s">
        <v>589</v>
      </c>
      <c r="C460" s="3">
        <v>2013</v>
      </c>
      <c r="D460" s="3">
        <v>129.66999999999999</v>
      </c>
      <c r="E460" s="3">
        <v>162.91999999999999</v>
      </c>
      <c r="F460" s="3">
        <v>0</v>
      </c>
      <c r="G460" s="3">
        <v>3.66</v>
      </c>
      <c r="H460" s="3">
        <v>0</v>
      </c>
      <c r="I460" s="3">
        <v>0</v>
      </c>
      <c r="J460" s="3">
        <v>0</v>
      </c>
      <c r="K460" s="3">
        <v>0</v>
      </c>
      <c r="L460" s="3" t="s">
        <v>622</v>
      </c>
      <c r="M460" s="3">
        <v>114.98</v>
      </c>
      <c r="N460" s="3">
        <v>0</v>
      </c>
      <c r="O460" s="3">
        <v>15.2</v>
      </c>
      <c r="P460" s="3">
        <v>0</v>
      </c>
      <c r="Q460" s="3">
        <v>4.4400000000000004</v>
      </c>
      <c r="R460" s="3">
        <v>0</v>
      </c>
      <c r="S460" s="3" t="s">
        <v>621</v>
      </c>
      <c r="T460" s="3">
        <v>1.84</v>
      </c>
      <c r="U460" s="3">
        <v>0</v>
      </c>
      <c r="V460" s="3">
        <v>0</v>
      </c>
      <c r="W460" s="3">
        <v>0</v>
      </c>
      <c r="X460" s="3">
        <v>0</v>
      </c>
      <c r="Y460" s="3">
        <v>0</v>
      </c>
      <c r="Z460" s="3">
        <v>0</v>
      </c>
      <c r="AA460" s="3">
        <v>0</v>
      </c>
      <c r="AB460" s="3">
        <v>0</v>
      </c>
      <c r="AC460" s="3">
        <v>3.1</v>
      </c>
      <c r="AD460" s="3">
        <v>19.7</v>
      </c>
      <c r="AE460" s="3">
        <v>0</v>
      </c>
      <c r="AF460" s="3" t="s">
        <v>621</v>
      </c>
      <c r="AG460" s="3">
        <v>0</v>
      </c>
      <c r="AH460" s="3">
        <v>0</v>
      </c>
      <c r="AI460" s="3">
        <v>0</v>
      </c>
      <c r="AM460" s="20">
        <f t="shared" si="21"/>
        <v>162.91999999999999</v>
      </c>
      <c r="AN460" s="20">
        <f t="shared" si="22"/>
        <v>129.66999999999999</v>
      </c>
      <c r="AO460" s="21">
        <f t="shared" si="23"/>
        <v>0.79591210410017188</v>
      </c>
    </row>
    <row r="461" spans="1:41" ht="15" customHeight="1" x14ac:dyDescent="0.3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H461" s="3" t="s">
        <v>622</v>
      </c>
      <c r="AI461" s="3" t="s">
        <v>622</v>
      </c>
      <c r="AM461" s="20">
        <f t="shared" si="21"/>
        <v>0</v>
      </c>
      <c r="AN461" s="20">
        <f t="shared" si="22"/>
        <v>0</v>
      </c>
      <c r="AO461" s="21" t="str">
        <f t="shared" si="23"/>
        <v/>
      </c>
    </row>
    <row r="462" spans="1:41" ht="15" customHeight="1" x14ac:dyDescent="0.3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H462" s="3" t="s">
        <v>622</v>
      </c>
      <c r="AI462" s="3" t="s">
        <v>622</v>
      </c>
      <c r="AM462" s="20">
        <f t="shared" si="21"/>
        <v>0</v>
      </c>
      <c r="AN462" s="20">
        <f t="shared" si="22"/>
        <v>0</v>
      </c>
      <c r="AO462" s="21" t="str">
        <f t="shared" si="23"/>
        <v/>
      </c>
    </row>
    <row r="463" spans="1:41" ht="15" customHeight="1" x14ac:dyDescent="0.3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H463" s="3" t="s">
        <v>622</v>
      </c>
      <c r="AI463" s="3" t="s">
        <v>622</v>
      </c>
      <c r="AM463" s="20">
        <f t="shared" si="21"/>
        <v>0</v>
      </c>
      <c r="AN463" s="20">
        <f t="shared" si="22"/>
        <v>0</v>
      </c>
      <c r="AO463" s="21" t="str">
        <f t="shared" si="23"/>
        <v/>
      </c>
    </row>
    <row r="464" spans="1:41" ht="15" customHeight="1" x14ac:dyDescent="0.3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H464" s="3" t="s">
        <v>622</v>
      </c>
      <c r="AI464" s="3" t="s">
        <v>622</v>
      </c>
      <c r="AM464" s="20">
        <f t="shared" si="21"/>
        <v>0</v>
      </c>
      <c r="AN464" s="20">
        <f t="shared" si="22"/>
        <v>0</v>
      </c>
      <c r="AO464" s="21" t="str">
        <f t="shared" si="23"/>
        <v/>
      </c>
    </row>
    <row r="465" spans="1:41" ht="15" customHeight="1" x14ac:dyDescent="0.35">
      <c r="A465" s="3" t="s">
        <v>596</v>
      </c>
      <c r="B465" s="3" t="s">
        <v>597</v>
      </c>
      <c r="C465" s="3">
        <v>2013</v>
      </c>
      <c r="D465" s="3">
        <v>185.227</v>
      </c>
      <c r="E465" s="3">
        <v>248.55199999999999</v>
      </c>
      <c r="F465" s="3" t="s">
        <v>621</v>
      </c>
      <c r="G465" s="3">
        <v>1.35</v>
      </c>
      <c r="H465" s="3" t="s">
        <v>621</v>
      </c>
      <c r="I465" s="3">
        <v>0.56999999999999995</v>
      </c>
      <c r="J465" s="3">
        <v>2.16</v>
      </c>
      <c r="K465" s="3" t="s">
        <v>621</v>
      </c>
      <c r="L465" s="3" t="s">
        <v>621</v>
      </c>
      <c r="M465" s="3">
        <v>0.3</v>
      </c>
      <c r="N465" s="3" t="s">
        <v>621</v>
      </c>
      <c r="O465" s="3" t="s">
        <v>621</v>
      </c>
      <c r="P465" s="3" t="s">
        <v>621</v>
      </c>
      <c r="Q465" s="3" t="s">
        <v>621</v>
      </c>
      <c r="R465" s="3" t="s">
        <v>621</v>
      </c>
      <c r="S465" s="3" t="s">
        <v>621</v>
      </c>
      <c r="T465" s="3" t="s">
        <v>621</v>
      </c>
      <c r="U465" s="3" t="s">
        <v>621</v>
      </c>
      <c r="V465" s="3" t="s">
        <v>621</v>
      </c>
      <c r="W465" s="3" t="s">
        <v>621</v>
      </c>
      <c r="X465" s="3" t="s">
        <v>621</v>
      </c>
      <c r="Y465" s="3" t="s">
        <v>621</v>
      </c>
      <c r="Z465" s="3" t="s">
        <v>621</v>
      </c>
      <c r="AA465" s="3" t="s">
        <v>621</v>
      </c>
      <c r="AB465" s="3">
        <v>118</v>
      </c>
      <c r="AC465" s="3">
        <v>23.64</v>
      </c>
      <c r="AD465" s="3" t="s">
        <v>621</v>
      </c>
      <c r="AE465" s="3">
        <v>102.532</v>
      </c>
      <c r="AF465" s="3" t="s">
        <v>964</v>
      </c>
      <c r="AG465" s="3">
        <v>32.015000000000001</v>
      </c>
      <c r="AH465" s="3" t="s">
        <v>621</v>
      </c>
      <c r="AI465" s="3" t="s">
        <v>621</v>
      </c>
      <c r="AM465" s="20">
        <f t="shared" si="21"/>
        <v>248.55199999999996</v>
      </c>
      <c r="AN465" s="20">
        <f t="shared" si="22"/>
        <v>185.227</v>
      </c>
      <c r="AO465" s="21">
        <f t="shared" si="23"/>
        <v>0.74522433937365229</v>
      </c>
    </row>
    <row r="466" spans="1:41" ht="15" customHeight="1" x14ac:dyDescent="0.35">
      <c r="A466" s="3" t="s">
        <v>596</v>
      </c>
      <c r="B466" s="3" t="s">
        <v>598</v>
      </c>
      <c r="C466" s="3">
        <v>2013</v>
      </c>
      <c r="D466" s="3">
        <v>2.0630000000000002</v>
      </c>
      <c r="E466" s="3">
        <v>2.2919999999999998</v>
      </c>
      <c r="F466" s="3" t="s">
        <v>621</v>
      </c>
      <c r="G466" s="3">
        <v>0.02</v>
      </c>
      <c r="H466" s="3" t="s">
        <v>621</v>
      </c>
      <c r="I466" s="3" t="s">
        <v>621</v>
      </c>
      <c r="J466" s="3" t="s">
        <v>621</v>
      </c>
      <c r="K466" s="3" t="s">
        <v>621</v>
      </c>
      <c r="L466" s="3" t="s">
        <v>622</v>
      </c>
      <c r="M466" s="3" t="s">
        <v>621</v>
      </c>
      <c r="N466" s="3" t="s">
        <v>621</v>
      </c>
      <c r="O466" s="3" t="s">
        <v>621</v>
      </c>
      <c r="P466" s="3" t="s">
        <v>621</v>
      </c>
      <c r="Q466" s="3" t="s">
        <v>621</v>
      </c>
      <c r="R466" s="3" t="s">
        <v>621</v>
      </c>
      <c r="S466" s="3" t="s">
        <v>621</v>
      </c>
      <c r="T466" s="3">
        <v>2.2719999999999998</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H466" s="3" t="s">
        <v>621</v>
      </c>
      <c r="AI466" s="3" t="s">
        <v>621</v>
      </c>
      <c r="AM466" s="20">
        <f t="shared" si="21"/>
        <v>2.2919999999999998</v>
      </c>
      <c r="AN466" s="20">
        <f t="shared" si="22"/>
        <v>2.0630000000000002</v>
      </c>
      <c r="AO466" s="21">
        <f t="shared" si="23"/>
        <v>0.90008726003490414</v>
      </c>
    </row>
    <row r="467" spans="1:41" ht="15" customHeight="1" x14ac:dyDescent="0.35">
      <c r="A467" s="3" t="s">
        <v>596</v>
      </c>
      <c r="B467" s="3" t="s">
        <v>599</v>
      </c>
      <c r="C467" s="3">
        <v>2013</v>
      </c>
      <c r="D467" s="3">
        <v>12.512</v>
      </c>
      <c r="E467" s="3">
        <v>13.91</v>
      </c>
      <c r="F467" s="3" t="s">
        <v>621</v>
      </c>
      <c r="G467" s="3">
        <v>0.55000000000000004</v>
      </c>
      <c r="H467" s="3" t="s">
        <v>621</v>
      </c>
      <c r="I467" s="3" t="s">
        <v>621</v>
      </c>
      <c r="J467" s="3" t="s">
        <v>621</v>
      </c>
      <c r="K467" s="3" t="s">
        <v>621</v>
      </c>
      <c r="L467" s="3" t="s">
        <v>622</v>
      </c>
      <c r="M467" s="3" t="s">
        <v>621</v>
      </c>
      <c r="N467" s="3" t="s">
        <v>621</v>
      </c>
      <c r="O467" s="3" t="s">
        <v>621</v>
      </c>
      <c r="P467" s="3" t="s">
        <v>621</v>
      </c>
      <c r="Q467" s="3" t="s">
        <v>621</v>
      </c>
      <c r="R467" s="3" t="s">
        <v>621</v>
      </c>
      <c r="S467" s="3" t="s">
        <v>621</v>
      </c>
      <c r="T467" s="3">
        <v>2.96</v>
      </c>
      <c r="U467" s="3">
        <v>8.9700000000000006</v>
      </c>
      <c r="V467" s="3" t="s">
        <v>621</v>
      </c>
      <c r="W467" s="3">
        <v>0.24</v>
      </c>
      <c r="X467" s="3" t="s">
        <v>621</v>
      </c>
      <c r="Y467" s="3" t="s">
        <v>621</v>
      </c>
      <c r="Z467" s="3">
        <v>1.19</v>
      </c>
      <c r="AA467" s="3" t="s">
        <v>621</v>
      </c>
      <c r="AB467" s="3" t="s">
        <v>621</v>
      </c>
      <c r="AC467" s="3" t="s">
        <v>621</v>
      </c>
      <c r="AD467" s="3" t="s">
        <v>621</v>
      </c>
      <c r="AE467" s="3" t="s">
        <v>621</v>
      </c>
      <c r="AF467" s="3" t="s">
        <v>621</v>
      </c>
      <c r="AG467" s="3" t="s">
        <v>621</v>
      </c>
      <c r="AH467" s="3" t="s">
        <v>621</v>
      </c>
      <c r="AI467" s="3" t="s">
        <v>621</v>
      </c>
      <c r="AM467" s="20">
        <f t="shared" si="21"/>
        <v>13.91</v>
      </c>
      <c r="AN467" s="20">
        <f t="shared" si="22"/>
        <v>12.512</v>
      </c>
      <c r="AO467" s="21">
        <f t="shared" si="23"/>
        <v>0.89949676491732566</v>
      </c>
    </row>
    <row r="468" spans="1:41" ht="15" customHeight="1" x14ac:dyDescent="0.35">
      <c r="A468" s="3" t="s">
        <v>596</v>
      </c>
      <c r="B468" s="3" t="s">
        <v>600</v>
      </c>
      <c r="C468" s="3">
        <v>2013</v>
      </c>
      <c r="D468" s="3">
        <v>217.19900000000001</v>
      </c>
      <c r="E468" s="3">
        <v>260.28300000000002</v>
      </c>
      <c r="F468" s="3" t="s">
        <v>621</v>
      </c>
      <c r="G468" s="3">
        <v>1.38</v>
      </c>
      <c r="H468" s="3" t="s">
        <v>621</v>
      </c>
      <c r="I468" s="3" t="s">
        <v>621</v>
      </c>
      <c r="J468" s="3" t="s">
        <v>621</v>
      </c>
      <c r="K468" s="3" t="s">
        <v>621</v>
      </c>
      <c r="L468" s="3" t="s">
        <v>622</v>
      </c>
      <c r="M468" s="3">
        <v>1.99</v>
      </c>
      <c r="N468" s="3" t="s">
        <v>621</v>
      </c>
      <c r="O468" s="3">
        <v>13.3</v>
      </c>
      <c r="P468" s="3" t="s">
        <v>621</v>
      </c>
      <c r="Q468" s="3" t="s">
        <v>621</v>
      </c>
      <c r="R468" s="3">
        <v>7.7130000000000001</v>
      </c>
      <c r="S468" s="3" t="s">
        <v>621</v>
      </c>
      <c r="T468" s="3" t="s">
        <v>621</v>
      </c>
      <c r="U468" s="3" t="s">
        <v>621</v>
      </c>
      <c r="V468" s="3" t="s">
        <v>621</v>
      </c>
      <c r="W468" s="3">
        <v>206.8</v>
      </c>
      <c r="X468" s="3" t="s">
        <v>621</v>
      </c>
      <c r="Y468" s="3">
        <v>6.7</v>
      </c>
      <c r="Z468" s="3" t="s">
        <v>621</v>
      </c>
      <c r="AA468" s="3" t="s">
        <v>621</v>
      </c>
      <c r="AB468" s="3">
        <v>22.4</v>
      </c>
      <c r="AC468" s="3" t="s">
        <v>621</v>
      </c>
      <c r="AD468" s="3" t="s">
        <v>621</v>
      </c>
      <c r="AE468" s="3" t="s">
        <v>621</v>
      </c>
      <c r="AF468" s="3" t="s">
        <v>621</v>
      </c>
      <c r="AG468" s="3" t="s">
        <v>621</v>
      </c>
      <c r="AH468" s="3" t="s">
        <v>621</v>
      </c>
      <c r="AI468" s="3" t="s">
        <v>621</v>
      </c>
      <c r="AM468" s="20">
        <f t="shared" si="21"/>
        <v>260.28300000000002</v>
      </c>
      <c r="AN468" s="20">
        <f t="shared" si="22"/>
        <v>217.19900000000001</v>
      </c>
      <c r="AO468" s="21">
        <f t="shared" si="23"/>
        <v>0.83447247803352509</v>
      </c>
    </row>
    <row r="469" spans="1:41" ht="15" customHeight="1" x14ac:dyDescent="0.35">
      <c r="A469" s="3" t="s">
        <v>601</v>
      </c>
      <c r="B469" s="3" t="s">
        <v>602</v>
      </c>
      <c r="C469" s="3">
        <v>2013</v>
      </c>
      <c r="D469" s="3">
        <v>35.301000000000002</v>
      </c>
      <c r="E469" s="3" t="s">
        <v>622</v>
      </c>
      <c r="F469" s="3" t="s">
        <v>621</v>
      </c>
      <c r="G469" s="3">
        <v>0.15</v>
      </c>
      <c r="H469" s="3" t="s">
        <v>621</v>
      </c>
      <c r="I469" s="3" t="s">
        <v>621</v>
      </c>
      <c r="J469" s="3" t="s">
        <v>621</v>
      </c>
      <c r="K469" s="3" t="s">
        <v>621</v>
      </c>
      <c r="L469" s="3" t="s">
        <v>622</v>
      </c>
      <c r="M469" s="3">
        <v>31.169</v>
      </c>
      <c r="N469" s="3" t="s">
        <v>621</v>
      </c>
      <c r="O469" s="3" t="s">
        <v>621</v>
      </c>
      <c r="P469" s="3" t="s">
        <v>621</v>
      </c>
      <c r="Q469" s="3" t="s">
        <v>621</v>
      </c>
      <c r="R469" s="3" t="s">
        <v>621</v>
      </c>
      <c r="S469" s="3" t="s">
        <v>14</v>
      </c>
      <c r="T469" s="3" t="s">
        <v>621</v>
      </c>
      <c r="U469" s="3" t="s">
        <v>621</v>
      </c>
      <c r="V469" s="3" t="s">
        <v>621</v>
      </c>
      <c r="W469" s="3" t="s">
        <v>621</v>
      </c>
      <c r="X469" s="3" t="s">
        <v>621</v>
      </c>
      <c r="Y469" s="3" t="s">
        <v>621</v>
      </c>
      <c r="Z469" s="3" t="s">
        <v>621</v>
      </c>
      <c r="AA469" s="3" t="s">
        <v>621</v>
      </c>
      <c r="AB469" s="3" t="s">
        <v>621</v>
      </c>
      <c r="AC469" s="3" t="s">
        <v>621</v>
      </c>
      <c r="AD469" s="3">
        <v>4.5599999999999996</v>
      </c>
      <c r="AE469" s="3" t="s">
        <v>621</v>
      </c>
      <c r="AF469" s="3" t="s">
        <v>621</v>
      </c>
      <c r="AG469" s="3" t="s">
        <v>621</v>
      </c>
      <c r="AH469" s="3" t="s">
        <v>621</v>
      </c>
      <c r="AI469" s="3" t="s">
        <v>621</v>
      </c>
      <c r="AM469" s="20">
        <f t="shared" si="21"/>
        <v>35.878999999999998</v>
      </c>
      <c r="AN469" s="20">
        <f t="shared" si="22"/>
        <v>35.301000000000002</v>
      </c>
      <c r="AO469" s="21">
        <f t="shared" si="23"/>
        <v>0.98389029794587379</v>
      </c>
    </row>
    <row r="470" spans="1:41" ht="15" customHeight="1" x14ac:dyDescent="0.35">
      <c r="A470" s="3" t="s">
        <v>603</v>
      </c>
      <c r="B470" s="3" t="s">
        <v>604</v>
      </c>
      <c r="C470" s="3">
        <v>2013</v>
      </c>
      <c r="D470" s="3">
        <v>52.2</v>
      </c>
      <c r="E470" s="3">
        <v>60.4</v>
      </c>
      <c r="F470" s="3" t="s">
        <v>621</v>
      </c>
      <c r="G470" s="3">
        <v>1</v>
      </c>
      <c r="H470" s="3" t="s">
        <v>621</v>
      </c>
      <c r="I470" s="3" t="s">
        <v>621</v>
      </c>
      <c r="J470" s="3" t="s">
        <v>621</v>
      </c>
      <c r="K470" s="3" t="s">
        <v>621</v>
      </c>
      <c r="L470" s="3" t="s">
        <v>622</v>
      </c>
      <c r="M470" s="3" t="s">
        <v>621</v>
      </c>
      <c r="N470" s="3" t="s">
        <v>621</v>
      </c>
      <c r="O470" s="3" t="s">
        <v>621</v>
      </c>
      <c r="P470" s="3" t="s">
        <v>621</v>
      </c>
      <c r="Q470" s="3" t="s">
        <v>621</v>
      </c>
      <c r="R470" s="3">
        <v>53.5</v>
      </c>
      <c r="S470" s="3" t="s">
        <v>14</v>
      </c>
      <c r="T470" s="3" t="s">
        <v>621</v>
      </c>
      <c r="U470" s="3" t="s">
        <v>621</v>
      </c>
      <c r="V470" s="3" t="s">
        <v>621</v>
      </c>
      <c r="W470" s="3" t="s">
        <v>621</v>
      </c>
      <c r="X470" s="3" t="s">
        <v>621</v>
      </c>
      <c r="Y470" s="3" t="s">
        <v>621</v>
      </c>
      <c r="Z470" s="3" t="s">
        <v>621</v>
      </c>
      <c r="AA470" s="3" t="s">
        <v>621</v>
      </c>
      <c r="AB470" s="3" t="s">
        <v>621</v>
      </c>
      <c r="AC470" s="3" t="s">
        <v>621</v>
      </c>
      <c r="AD470" s="3">
        <v>5.9</v>
      </c>
      <c r="AE470" s="3" t="s">
        <v>621</v>
      </c>
      <c r="AF470" s="3" t="s">
        <v>622</v>
      </c>
      <c r="AG470" s="3" t="s">
        <v>621</v>
      </c>
      <c r="AH470" s="3" t="s">
        <v>621</v>
      </c>
      <c r="AI470" s="3" t="s">
        <v>621</v>
      </c>
      <c r="AM470" s="20">
        <f t="shared" si="21"/>
        <v>60.4</v>
      </c>
      <c r="AN470" s="20">
        <f t="shared" si="22"/>
        <v>52.2</v>
      </c>
      <c r="AO470" s="21">
        <f t="shared" si="23"/>
        <v>0.86423841059602657</v>
      </c>
    </row>
    <row r="471" spans="1:41" ht="15" customHeight="1" x14ac:dyDescent="0.35">
      <c r="A471" s="3" t="s">
        <v>605</v>
      </c>
      <c r="B471" s="3" t="s">
        <v>606</v>
      </c>
      <c r="C471" s="3">
        <v>2013</v>
      </c>
      <c r="D471" s="3">
        <v>7.6385899999999998</v>
      </c>
      <c r="E471" s="3" t="s">
        <v>622</v>
      </c>
      <c r="F471" s="3" t="s">
        <v>621</v>
      </c>
      <c r="G471" s="3">
        <v>0.13786000000000001</v>
      </c>
      <c r="H471" s="3" t="s">
        <v>621</v>
      </c>
      <c r="I471" s="3" t="s">
        <v>621</v>
      </c>
      <c r="J471" s="3" t="s">
        <v>621</v>
      </c>
      <c r="K471" s="3" t="s">
        <v>621</v>
      </c>
      <c r="L471" s="3" t="s">
        <v>622</v>
      </c>
      <c r="M471" s="3" t="s">
        <v>621</v>
      </c>
      <c r="N471" s="3" t="s">
        <v>621</v>
      </c>
      <c r="O471" s="3">
        <v>6.8221499999999997</v>
      </c>
      <c r="P471" s="3" t="s">
        <v>621</v>
      </c>
      <c r="Q471" s="3" t="s">
        <v>621</v>
      </c>
      <c r="R471" s="3" t="s">
        <v>621</v>
      </c>
      <c r="S471" s="3" t="s">
        <v>14</v>
      </c>
      <c r="T471" s="3" t="s">
        <v>621</v>
      </c>
      <c r="U471" s="3" t="s">
        <v>621</v>
      </c>
      <c r="V471" s="3" t="s">
        <v>621</v>
      </c>
      <c r="W471" s="3" t="s">
        <v>621</v>
      </c>
      <c r="X471" s="3" t="s">
        <v>621</v>
      </c>
      <c r="Y471" s="3">
        <v>3.5533000000000001</v>
      </c>
      <c r="Z471" s="3" t="s">
        <v>621</v>
      </c>
      <c r="AA471" s="3" t="s">
        <v>621</v>
      </c>
      <c r="AB471" s="3" t="s">
        <v>621</v>
      </c>
      <c r="AC471" s="3" t="s">
        <v>621</v>
      </c>
      <c r="AD471" s="3" t="s">
        <v>621</v>
      </c>
      <c r="AE471" s="3" t="s">
        <v>621</v>
      </c>
      <c r="AF471" s="3" t="s">
        <v>621</v>
      </c>
      <c r="AG471" s="3" t="s">
        <v>621</v>
      </c>
      <c r="AH471" s="3" t="s">
        <v>621</v>
      </c>
      <c r="AI471" s="3" t="s">
        <v>621</v>
      </c>
      <c r="AM471" s="20">
        <f t="shared" si="21"/>
        <v>10.513310000000001</v>
      </c>
      <c r="AN471" s="20">
        <f t="shared" si="22"/>
        <v>7.6385899999999998</v>
      </c>
      <c r="AO471" s="21">
        <f t="shared" si="23"/>
        <v>0.72656375584853861</v>
      </c>
    </row>
    <row r="472" spans="1:41" ht="15" customHeight="1" x14ac:dyDescent="0.35">
      <c r="A472" s="3" t="s">
        <v>605</v>
      </c>
      <c r="B472" s="3" t="s">
        <v>607</v>
      </c>
      <c r="C472" s="3">
        <v>2013</v>
      </c>
      <c r="D472" s="3">
        <v>6.5507600000000004</v>
      </c>
      <c r="E472" s="3">
        <v>0.90134999999999998</v>
      </c>
      <c r="F472" s="3" t="s">
        <v>621</v>
      </c>
      <c r="G472" s="3">
        <v>0.10138999999999999</v>
      </c>
      <c r="H472" s="3" t="s">
        <v>621</v>
      </c>
      <c r="I472" s="3" t="s">
        <v>621</v>
      </c>
      <c r="J472" s="3" t="s">
        <v>621</v>
      </c>
      <c r="K472" s="3" t="s">
        <v>621</v>
      </c>
      <c r="L472" s="3" t="s">
        <v>622</v>
      </c>
      <c r="M472" s="3" t="s">
        <v>621</v>
      </c>
      <c r="N472" s="3" t="s">
        <v>621</v>
      </c>
      <c r="O472" s="3">
        <v>4.1795</v>
      </c>
      <c r="P472" s="3" t="s">
        <v>621</v>
      </c>
      <c r="Q472" s="3" t="s">
        <v>621</v>
      </c>
      <c r="R472" s="3" t="s">
        <v>621</v>
      </c>
      <c r="S472" s="3" t="s">
        <v>14</v>
      </c>
      <c r="T472" s="3" t="s">
        <v>621</v>
      </c>
      <c r="U472" s="3" t="s">
        <v>621</v>
      </c>
      <c r="V472" s="3" t="s">
        <v>621</v>
      </c>
      <c r="W472" s="3" t="s">
        <v>621</v>
      </c>
      <c r="X472" s="3" t="s">
        <v>621</v>
      </c>
      <c r="Y472" s="3">
        <v>1.05206</v>
      </c>
      <c r="Z472" s="3" t="s">
        <v>621</v>
      </c>
      <c r="AA472" s="3" t="s">
        <v>621</v>
      </c>
      <c r="AB472" s="3" t="s">
        <v>621</v>
      </c>
      <c r="AC472" s="3" t="s">
        <v>621</v>
      </c>
      <c r="AD472" s="3" t="s">
        <v>621</v>
      </c>
      <c r="AE472" s="3">
        <v>0.7409</v>
      </c>
      <c r="AF472" s="3" t="s">
        <v>621</v>
      </c>
      <c r="AG472" s="3">
        <v>0.26443</v>
      </c>
      <c r="AH472" s="3">
        <v>0.90134999999999998</v>
      </c>
      <c r="AI472" s="3">
        <v>0.91974</v>
      </c>
      <c r="AM472" s="20">
        <f t="shared" ref="AM472:AM476" si="24">SUMPRODUCT(F472:AE472)+IFERROR(AI472/1,0)</f>
        <v>6.9935900000000002</v>
      </c>
      <c r="AN472" s="20">
        <f t="shared" ref="AN472:AN476" si="25">IFERROR(D472/1,0)</f>
        <v>6.5507600000000004</v>
      </c>
      <c r="AO472" s="21">
        <f t="shared" ref="AO472:AO476" si="26">IFERROR(AN472/AM472,"")</f>
        <v>0.93668058893930017</v>
      </c>
    </row>
    <row r="473" spans="1:41" ht="15" customHeight="1" x14ac:dyDescent="0.35">
      <c r="A473" s="3" t="s">
        <v>605</v>
      </c>
      <c r="B473" s="3" t="s">
        <v>608</v>
      </c>
      <c r="C473" s="3">
        <v>2013</v>
      </c>
      <c r="D473" s="3">
        <v>1.3016000000000001</v>
      </c>
      <c r="E473" s="3">
        <v>1.5389699999999999</v>
      </c>
      <c r="F473" s="3" t="s">
        <v>621</v>
      </c>
      <c r="G473" s="3">
        <v>0.18518999999999999</v>
      </c>
      <c r="H473" s="3" t="s">
        <v>621</v>
      </c>
      <c r="I473" s="3" t="s">
        <v>621</v>
      </c>
      <c r="J473" s="3" t="s">
        <v>621</v>
      </c>
      <c r="K473" s="3" t="s">
        <v>621</v>
      </c>
      <c r="L473" s="3" t="s">
        <v>622</v>
      </c>
      <c r="M473" s="3" t="s">
        <v>621</v>
      </c>
      <c r="N473" s="3" t="s">
        <v>621</v>
      </c>
      <c r="O473" s="3" t="s">
        <v>621</v>
      </c>
      <c r="P473" s="3" t="s">
        <v>621</v>
      </c>
      <c r="Q473" s="3" t="s">
        <v>621</v>
      </c>
      <c r="R473" s="3" t="s">
        <v>621</v>
      </c>
      <c r="S473" s="3" t="s">
        <v>621</v>
      </c>
      <c r="T473" s="3">
        <v>1.35378</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H473" s="3" t="s">
        <v>621</v>
      </c>
      <c r="AI473" s="3" t="s">
        <v>621</v>
      </c>
      <c r="AM473" s="20">
        <f t="shared" si="24"/>
        <v>1.5389699999999999</v>
      </c>
      <c r="AN473" s="20">
        <f t="shared" si="25"/>
        <v>1.3016000000000001</v>
      </c>
      <c r="AO473" s="21">
        <f t="shared" si="26"/>
        <v>0.84576047616262828</v>
      </c>
    </row>
    <row r="474" spans="1:41" ht="15" customHeight="1" x14ac:dyDescent="0.35">
      <c r="A474" s="3" t="s">
        <v>605</v>
      </c>
      <c r="B474" s="3" t="s">
        <v>609</v>
      </c>
      <c r="C474" s="3">
        <v>2013</v>
      </c>
      <c r="D474" s="3">
        <v>0.28815000000000002</v>
      </c>
      <c r="E474" s="3">
        <v>0.33899000000000001</v>
      </c>
      <c r="F474" s="3" t="s">
        <v>621</v>
      </c>
      <c r="G474" s="3">
        <v>0.33899000000000001</v>
      </c>
      <c r="H474" s="3" t="s">
        <v>621</v>
      </c>
      <c r="I474" s="3" t="s">
        <v>621</v>
      </c>
      <c r="J474" s="3" t="s">
        <v>621</v>
      </c>
      <c r="K474" s="3" t="s">
        <v>621</v>
      </c>
      <c r="L474" s="3" t="s">
        <v>622</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H474" s="3" t="s">
        <v>621</v>
      </c>
      <c r="AI474" s="3" t="s">
        <v>621</v>
      </c>
      <c r="AM474" s="20">
        <f t="shared" si="24"/>
        <v>0.33899000000000001</v>
      </c>
      <c r="AN474" s="20">
        <f t="shared" si="25"/>
        <v>0.28815000000000002</v>
      </c>
      <c r="AO474" s="21">
        <f t="shared" si="26"/>
        <v>0.85002507448597309</v>
      </c>
    </row>
    <row r="475" spans="1:41" ht="15" customHeight="1" x14ac:dyDescent="0.35">
      <c r="A475" s="3" t="s">
        <v>605</v>
      </c>
      <c r="B475" s="3" t="s">
        <v>610</v>
      </c>
      <c r="C475" s="3">
        <v>2013</v>
      </c>
      <c r="D475" s="3">
        <v>0.66090000000000004</v>
      </c>
      <c r="E475" s="3">
        <v>0.77749000000000001</v>
      </c>
      <c r="F475" s="3" t="s">
        <v>621</v>
      </c>
      <c r="G475" s="3">
        <v>9.0100000000000006E-3</v>
      </c>
      <c r="H475" s="3" t="s">
        <v>621</v>
      </c>
      <c r="I475" s="3" t="s">
        <v>621</v>
      </c>
      <c r="J475" s="3" t="s">
        <v>621</v>
      </c>
      <c r="K475" s="3" t="s">
        <v>621</v>
      </c>
      <c r="L475" s="3" t="s">
        <v>622</v>
      </c>
      <c r="M475" s="3" t="s">
        <v>621</v>
      </c>
      <c r="N475" s="3" t="s">
        <v>621</v>
      </c>
      <c r="O475" s="3" t="s">
        <v>621</v>
      </c>
      <c r="P475" s="3" t="s">
        <v>621</v>
      </c>
      <c r="Q475" s="3" t="s">
        <v>621</v>
      </c>
      <c r="R475" s="3" t="s">
        <v>621</v>
      </c>
      <c r="S475" s="3" t="s">
        <v>621</v>
      </c>
      <c r="T475" s="3">
        <v>0.76848000000000005</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H475" s="3" t="s">
        <v>621</v>
      </c>
      <c r="AI475" s="3" t="s">
        <v>621</v>
      </c>
      <c r="AM475" s="20">
        <f t="shared" si="24"/>
        <v>0.77749000000000001</v>
      </c>
      <c r="AN475" s="20">
        <f t="shared" si="25"/>
        <v>0.66090000000000004</v>
      </c>
      <c r="AO475" s="21">
        <f t="shared" si="26"/>
        <v>0.85004308737089873</v>
      </c>
    </row>
    <row r="476" spans="1:41" ht="15" customHeight="1" x14ac:dyDescent="0.35">
      <c r="A476" s="3" t="s">
        <v>605</v>
      </c>
      <c r="B476" s="3" t="s">
        <v>611</v>
      </c>
      <c r="C476" s="3">
        <v>2013</v>
      </c>
      <c r="D476" s="3">
        <v>12.21367</v>
      </c>
      <c r="E476" s="3">
        <v>15.59188</v>
      </c>
      <c r="F476" s="3" t="s">
        <v>621</v>
      </c>
      <c r="G476" s="3">
        <v>1.2675000000000001</v>
      </c>
      <c r="H476" s="3" t="s">
        <v>621</v>
      </c>
      <c r="I476" s="3" t="s">
        <v>621</v>
      </c>
      <c r="J476" s="3" t="s">
        <v>621</v>
      </c>
      <c r="K476" s="3" t="s">
        <v>621</v>
      </c>
      <c r="L476" s="3" t="s">
        <v>622</v>
      </c>
      <c r="M476" s="3" t="s">
        <v>621</v>
      </c>
      <c r="N476" s="3">
        <v>7.8664100000000001</v>
      </c>
      <c r="O476" s="3" t="s">
        <v>621</v>
      </c>
      <c r="P476" s="3" t="s">
        <v>621</v>
      </c>
      <c r="Q476" s="3" t="s">
        <v>621</v>
      </c>
      <c r="R476" s="3" t="s">
        <v>621</v>
      </c>
      <c r="S476" s="3" t="s">
        <v>14</v>
      </c>
      <c r="T476" s="3" t="s">
        <v>621</v>
      </c>
      <c r="U476" s="3" t="s">
        <v>621</v>
      </c>
      <c r="V476" s="3" t="s">
        <v>621</v>
      </c>
      <c r="W476" s="3" t="s">
        <v>621</v>
      </c>
      <c r="X476" s="3" t="s">
        <v>621</v>
      </c>
      <c r="Y476" s="3">
        <v>6.4546999999999999</v>
      </c>
      <c r="Z476" s="3" t="s">
        <v>621</v>
      </c>
      <c r="AA476" s="3" t="s">
        <v>621</v>
      </c>
      <c r="AB476" s="3" t="s">
        <v>621</v>
      </c>
      <c r="AC476" s="3" t="s">
        <v>621</v>
      </c>
      <c r="AD476" s="3" t="s">
        <v>621</v>
      </c>
      <c r="AE476" s="3" t="s">
        <v>621</v>
      </c>
      <c r="AF476" s="3" t="s">
        <v>621</v>
      </c>
      <c r="AG476" s="3" t="s">
        <v>621</v>
      </c>
      <c r="AH476" s="3">
        <v>3.2699999999999999E-3</v>
      </c>
      <c r="AI476" s="3">
        <v>3.7000000000000002E-3</v>
      </c>
      <c r="AM476" s="20">
        <f t="shared" si="24"/>
        <v>15.592309999999999</v>
      </c>
      <c r="AN476" s="20">
        <f t="shared" si="25"/>
        <v>12.21367</v>
      </c>
      <c r="AO476" s="21">
        <f t="shared" si="26"/>
        <v>0.78331369758554059</v>
      </c>
    </row>
  </sheetData>
  <autoFilter ref="A1:AV476" xr:uid="{00000000-0009-0000-0000-000000000000}"/>
  <conditionalFormatting sqref="AO2:AO476">
    <cfRule type="cellIs" dxfId="6" priority="1" operator="lessThan">
      <formula>0.5</formula>
    </cfRule>
    <cfRule type="cellIs" dxfId="5"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V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5" customHeight="1" x14ac:dyDescent="0.35"/>
  <cols>
    <col min="1" max="20" width="9.1796875" style="3"/>
    <col min="21" max="21" width="9.1796875" style="20"/>
    <col min="22" max="16384" width="9.1796875" style="3"/>
  </cols>
  <sheetData>
    <row r="1" spans="1:22" s="27" customFormat="1" ht="116.5" thickBot="1" x14ac:dyDescent="0.4">
      <c r="A1" s="26" t="s">
        <v>612</v>
      </c>
      <c r="B1" s="26" t="s">
        <v>1</v>
      </c>
      <c r="C1" s="26" t="s">
        <v>613</v>
      </c>
      <c r="D1" s="26" t="s">
        <v>798</v>
      </c>
      <c r="E1" s="26" t="s">
        <v>799</v>
      </c>
      <c r="F1" s="26" t="s">
        <v>800</v>
      </c>
      <c r="G1" s="26" t="s">
        <v>801</v>
      </c>
      <c r="H1" s="26" t="s">
        <v>802</v>
      </c>
      <c r="I1" s="26" t="s">
        <v>803</v>
      </c>
      <c r="J1" s="26" t="s">
        <v>804</v>
      </c>
      <c r="K1" s="26" t="s">
        <v>805</v>
      </c>
      <c r="L1" s="26" t="s">
        <v>806</v>
      </c>
      <c r="M1" s="26" t="s">
        <v>807</v>
      </c>
      <c r="N1" s="26" t="s">
        <v>808</v>
      </c>
      <c r="O1" s="26" t="s">
        <v>809</v>
      </c>
      <c r="P1" s="26" t="s">
        <v>810</v>
      </c>
      <c r="Q1" s="26" t="s">
        <v>811</v>
      </c>
      <c r="R1" s="26" t="s">
        <v>812</v>
      </c>
      <c r="S1" s="26" t="s">
        <v>813</v>
      </c>
      <c r="U1" s="18" t="s">
        <v>1052</v>
      </c>
      <c r="V1" s="90" t="s">
        <v>1157</v>
      </c>
    </row>
    <row r="2" spans="1:22" ht="15" customHeight="1" x14ac:dyDescent="0.35">
      <c r="A2" s="3" t="s">
        <v>8</v>
      </c>
      <c r="B2" s="3" t="s">
        <v>9</v>
      </c>
      <c r="C2" s="3">
        <v>2013</v>
      </c>
      <c r="D2" s="3">
        <v>0.37</v>
      </c>
      <c r="E2" s="3">
        <v>0.22</v>
      </c>
      <c r="F2" s="3" t="s">
        <v>621</v>
      </c>
      <c r="G2" s="3" t="s">
        <v>621</v>
      </c>
      <c r="H2" s="3" t="s">
        <v>621</v>
      </c>
      <c r="I2" s="3">
        <v>0.15</v>
      </c>
      <c r="J2" s="3" t="s">
        <v>621</v>
      </c>
      <c r="K2" s="3" t="s">
        <v>621</v>
      </c>
      <c r="L2" s="3" t="s">
        <v>621</v>
      </c>
      <c r="M2" s="3" t="s">
        <v>621</v>
      </c>
      <c r="N2" s="3" t="s">
        <v>621</v>
      </c>
      <c r="O2" s="3" t="s">
        <v>621</v>
      </c>
      <c r="P2" s="3" t="s">
        <v>621</v>
      </c>
      <c r="Q2" s="3" t="s">
        <v>621</v>
      </c>
      <c r="R2" s="3" t="s">
        <v>621</v>
      </c>
      <c r="S2" s="3" t="s">
        <v>621</v>
      </c>
      <c r="U2" s="20">
        <f>IFERROR(D2/1,0)</f>
        <v>0.37</v>
      </c>
      <c r="V2" s="3">
        <f>IFERROR(O2/1,0)+IFERROR(Q2/1,0)+IFERROR(S2/1,0)</f>
        <v>0</v>
      </c>
    </row>
    <row r="3" spans="1:22" ht="15" customHeight="1" x14ac:dyDescent="0.35">
      <c r="A3" s="3" t="s">
        <v>8</v>
      </c>
      <c r="B3" s="3" t="s">
        <v>11</v>
      </c>
      <c r="C3" s="3">
        <v>2013</v>
      </c>
      <c r="D3" s="3">
        <v>233.7</v>
      </c>
      <c r="E3" s="3">
        <v>131.1</v>
      </c>
      <c r="F3" s="3">
        <v>2.1</v>
      </c>
      <c r="G3" s="3" t="s">
        <v>621</v>
      </c>
      <c r="H3" s="3" t="s">
        <v>621</v>
      </c>
      <c r="I3" s="3">
        <v>35.700000000000003</v>
      </c>
      <c r="J3" s="3">
        <v>51.1</v>
      </c>
      <c r="K3" s="3">
        <v>0.1</v>
      </c>
      <c r="L3" s="3" t="s">
        <v>621</v>
      </c>
      <c r="M3" s="3">
        <v>13.6</v>
      </c>
      <c r="N3" s="3" t="s">
        <v>622</v>
      </c>
      <c r="O3" s="3" t="s">
        <v>621</v>
      </c>
      <c r="P3" s="3" t="s">
        <v>622</v>
      </c>
      <c r="Q3" s="3" t="s">
        <v>621</v>
      </c>
      <c r="R3" s="3" t="s">
        <v>622</v>
      </c>
      <c r="S3" s="3" t="s">
        <v>621</v>
      </c>
      <c r="U3" s="20">
        <f t="shared" ref="U3:U66" si="0">IFERROR(D3/1,0)</f>
        <v>233.7</v>
      </c>
      <c r="V3" s="3">
        <f t="shared" ref="V3:V66" si="1">IFERROR(O3/1,0)+IFERROR(Q3/1,0)+IFERROR(S3/1,0)</f>
        <v>0</v>
      </c>
    </row>
    <row r="4" spans="1:22" ht="15" customHeight="1" x14ac:dyDescent="0.35">
      <c r="A4" s="3" t="s">
        <v>8</v>
      </c>
      <c r="B4" s="3" t="s">
        <v>12</v>
      </c>
      <c r="C4" s="3">
        <v>2013</v>
      </c>
      <c r="D4" s="3">
        <v>3.2</v>
      </c>
      <c r="E4" s="3">
        <v>0.5</v>
      </c>
      <c r="F4" s="3">
        <v>0.1</v>
      </c>
      <c r="G4" s="3" t="s">
        <v>621</v>
      </c>
      <c r="H4" s="3" t="s">
        <v>621</v>
      </c>
      <c r="I4" s="3">
        <v>1.7</v>
      </c>
      <c r="J4" s="3">
        <v>0.9</v>
      </c>
      <c r="K4" s="3" t="s">
        <v>621</v>
      </c>
      <c r="L4" s="3" t="s">
        <v>621</v>
      </c>
      <c r="M4" s="3" t="s">
        <v>621</v>
      </c>
      <c r="N4" s="3" t="s">
        <v>622</v>
      </c>
      <c r="O4" s="3" t="s">
        <v>621</v>
      </c>
      <c r="P4" s="3" t="s">
        <v>622</v>
      </c>
      <c r="Q4" s="3" t="s">
        <v>621</v>
      </c>
      <c r="R4" s="3" t="s">
        <v>622</v>
      </c>
      <c r="S4" s="3" t="s">
        <v>621</v>
      </c>
      <c r="U4" s="20">
        <f t="shared" si="0"/>
        <v>3.2</v>
      </c>
      <c r="V4" s="3">
        <f t="shared" si="1"/>
        <v>0</v>
      </c>
    </row>
    <row r="5" spans="1:22" ht="15" customHeight="1" x14ac:dyDescent="0.35">
      <c r="A5" s="3" t="s">
        <v>8</v>
      </c>
      <c r="B5" s="3" t="s">
        <v>13</v>
      </c>
      <c r="C5" s="3">
        <v>2013</v>
      </c>
      <c r="D5" s="3" t="s">
        <v>621</v>
      </c>
      <c r="E5" s="3" t="s">
        <v>621</v>
      </c>
      <c r="F5" s="3" t="s">
        <v>621</v>
      </c>
      <c r="G5" s="3" t="s">
        <v>621</v>
      </c>
      <c r="H5" s="3" t="s">
        <v>621</v>
      </c>
      <c r="I5" s="3" t="s">
        <v>621</v>
      </c>
      <c r="J5" s="3" t="s">
        <v>621</v>
      </c>
      <c r="K5" s="3" t="s">
        <v>621</v>
      </c>
      <c r="L5" s="3" t="s">
        <v>621</v>
      </c>
      <c r="M5" s="3" t="s">
        <v>621</v>
      </c>
      <c r="N5" s="3" t="s">
        <v>622</v>
      </c>
      <c r="O5" s="3" t="s">
        <v>621</v>
      </c>
      <c r="P5" s="3" t="s">
        <v>622</v>
      </c>
      <c r="Q5" s="3" t="s">
        <v>621</v>
      </c>
      <c r="R5" s="3" t="s">
        <v>622</v>
      </c>
      <c r="S5" s="3" t="s">
        <v>621</v>
      </c>
      <c r="U5" s="20">
        <f t="shared" si="0"/>
        <v>0</v>
      </c>
      <c r="V5" s="3">
        <f t="shared" si="1"/>
        <v>0</v>
      </c>
    </row>
    <row r="6" spans="1:22" ht="15" customHeight="1" x14ac:dyDescent="0.35">
      <c r="A6" s="3" t="s">
        <v>8</v>
      </c>
      <c r="B6" s="3" t="s">
        <v>15</v>
      </c>
      <c r="C6" s="3">
        <v>2013</v>
      </c>
      <c r="D6" s="3">
        <v>0.8</v>
      </c>
      <c r="E6" s="3">
        <v>0.4</v>
      </c>
      <c r="F6" s="3" t="s">
        <v>621</v>
      </c>
      <c r="G6" s="3" t="s">
        <v>621</v>
      </c>
      <c r="H6" s="3" t="s">
        <v>621</v>
      </c>
      <c r="I6" s="3">
        <v>0.4</v>
      </c>
      <c r="J6" s="3" t="s">
        <v>621</v>
      </c>
      <c r="K6" s="3" t="s">
        <v>621</v>
      </c>
      <c r="L6" s="3" t="s">
        <v>621</v>
      </c>
      <c r="M6" s="3" t="s">
        <v>621</v>
      </c>
      <c r="N6" s="3" t="s">
        <v>622</v>
      </c>
      <c r="O6" s="3" t="s">
        <v>621</v>
      </c>
      <c r="P6" s="3" t="s">
        <v>622</v>
      </c>
      <c r="Q6" s="3" t="s">
        <v>621</v>
      </c>
      <c r="R6" s="3" t="s">
        <v>622</v>
      </c>
      <c r="S6" s="3" t="s">
        <v>621</v>
      </c>
      <c r="U6" s="20">
        <f t="shared" si="0"/>
        <v>0.8</v>
      </c>
      <c r="V6" s="3">
        <f t="shared" si="1"/>
        <v>0</v>
      </c>
    </row>
    <row r="7" spans="1:22" ht="15" customHeight="1" x14ac:dyDescent="0.35">
      <c r="A7" s="3" t="s">
        <v>16</v>
      </c>
      <c r="B7" s="3" t="s">
        <v>17</v>
      </c>
      <c r="C7" s="3">
        <v>2013</v>
      </c>
      <c r="D7" s="3">
        <v>121.9</v>
      </c>
      <c r="E7" s="3">
        <v>63</v>
      </c>
      <c r="F7" s="3">
        <v>10.4</v>
      </c>
      <c r="G7" s="3">
        <v>11.7</v>
      </c>
      <c r="H7" s="3">
        <v>0</v>
      </c>
      <c r="I7" s="3">
        <v>11.9</v>
      </c>
      <c r="J7" s="3">
        <v>22.3</v>
      </c>
      <c r="K7" s="3">
        <v>0</v>
      </c>
      <c r="L7" s="3" t="s">
        <v>621</v>
      </c>
      <c r="M7" s="3">
        <v>5.0999999999999996</v>
      </c>
      <c r="N7" s="3" t="s">
        <v>622</v>
      </c>
      <c r="O7" s="3" t="s">
        <v>621</v>
      </c>
      <c r="P7" s="3" t="s">
        <v>622</v>
      </c>
      <c r="Q7" s="3" t="s">
        <v>621</v>
      </c>
      <c r="R7" s="3" t="s">
        <v>622</v>
      </c>
      <c r="S7" s="3" t="s">
        <v>621</v>
      </c>
      <c r="U7" s="20">
        <f t="shared" si="0"/>
        <v>121.9</v>
      </c>
      <c r="V7" s="3">
        <f t="shared" si="1"/>
        <v>0</v>
      </c>
    </row>
    <row r="8" spans="1:22" ht="15" customHeight="1" x14ac:dyDescent="0.35">
      <c r="A8" s="3" t="s">
        <v>18</v>
      </c>
      <c r="B8" s="3" t="s">
        <v>19</v>
      </c>
      <c r="C8" s="3">
        <v>2013</v>
      </c>
      <c r="D8" s="3" t="s">
        <v>722</v>
      </c>
      <c r="E8" s="3" t="s">
        <v>722</v>
      </c>
      <c r="F8" s="3" t="s">
        <v>722</v>
      </c>
      <c r="G8" s="3" t="s">
        <v>722</v>
      </c>
      <c r="H8" s="3" t="s">
        <v>722</v>
      </c>
      <c r="I8" s="3" t="s">
        <v>722</v>
      </c>
      <c r="J8" s="3" t="s">
        <v>722</v>
      </c>
      <c r="K8" s="3" t="s">
        <v>722</v>
      </c>
      <c r="L8" s="3" t="s">
        <v>722</v>
      </c>
      <c r="M8" s="3" t="s">
        <v>722</v>
      </c>
      <c r="N8" s="3" t="s">
        <v>621</v>
      </c>
      <c r="O8" s="3" t="s">
        <v>722</v>
      </c>
      <c r="P8" s="3" t="s">
        <v>621</v>
      </c>
      <c r="Q8" s="3" t="s">
        <v>722</v>
      </c>
      <c r="R8" s="3" t="s">
        <v>621</v>
      </c>
      <c r="S8" s="3" t="s">
        <v>722</v>
      </c>
      <c r="U8" s="20">
        <f t="shared" si="0"/>
        <v>0</v>
      </c>
      <c r="V8" s="3">
        <f t="shared" si="1"/>
        <v>0</v>
      </c>
    </row>
    <row r="9" spans="1:22" ht="15" customHeight="1" x14ac:dyDescent="0.35">
      <c r="A9" s="3" t="s">
        <v>18</v>
      </c>
      <c r="B9" s="3" t="s">
        <v>21</v>
      </c>
      <c r="C9" s="3">
        <v>2013</v>
      </c>
      <c r="D9" s="3" t="s">
        <v>722</v>
      </c>
      <c r="E9" s="3" t="s">
        <v>722</v>
      </c>
      <c r="F9" s="3" t="s">
        <v>722</v>
      </c>
      <c r="G9" s="3" t="s">
        <v>722</v>
      </c>
      <c r="H9" s="3" t="s">
        <v>722</v>
      </c>
      <c r="I9" s="3" t="s">
        <v>722</v>
      </c>
      <c r="J9" s="3" t="s">
        <v>722</v>
      </c>
      <c r="K9" s="3" t="s">
        <v>722</v>
      </c>
      <c r="L9" s="3" t="s">
        <v>722</v>
      </c>
      <c r="M9" s="3" t="s">
        <v>722</v>
      </c>
      <c r="N9" s="3" t="s">
        <v>622</v>
      </c>
      <c r="O9" s="3" t="s">
        <v>621</v>
      </c>
      <c r="P9" s="3" t="s">
        <v>622</v>
      </c>
      <c r="Q9" s="3" t="s">
        <v>621</v>
      </c>
      <c r="R9" s="3" t="s">
        <v>622</v>
      </c>
      <c r="S9" s="3" t="s">
        <v>621</v>
      </c>
      <c r="U9" s="20">
        <f t="shared" si="0"/>
        <v>0</v>
      </c>
      <c r="V9" s="3">
        <f t="shared" si="1"/>
        <v>0</v>
      </c>
    </row>
    <row r="10" spans="1:22" ht="15" customHeight="1" x14ac:dyDescent="0.35">
      <c r="A10" s="3" t="s">
        <v>18</v>
      </c>
      <c r="B10" s="3" t="s">
        <v>22</v>
      </c>
      <c r="C10" s="3">
        <v>2013</v>
      </c>
      <c r="D10" s="3" t="s">
        <v>722</v>
      </c>
      <c r="E10" s="3" t="s">
        <v>722</v>
      </c>
      <c r="F10" s="3" t="s">
        <v>722</v>
      </c>
      <c r="G10" s="3" t="s">
        <v>722</v>
      </c>
      <c r="H10" s="3" t="s">
        <v>722</v>
      </c>
      <c r="I10" s="3" t="s">
        <v>722</v>
      </c>
      <c r="J10" s="3" t="s">
        <v>722</v>
      </c>
      <c r="K10" s="3" t="s">
        <v>722</v>
      </c>
      <c r="L10" s="3" t="s">
        <v>722</v>
      </c>
      <c r="M10" s="3" t="s">
        <v>722</v>
      </c>
      <c r="N10" s="3" t="s">
        <v>622</v>
      </c>
      <c r="O10" s="3" t="s">
        <v>621</v>
      </c>
      <c r="P10" s="3" t="s">
        <v>622</v>
      </c>
      <c r="Q10" s="3" t="s">
        <v>621</v>
      </c>
      <c r="R10" s="3" t="s">
        <v>622</v>
      </c>
      <c r="S10" s="3" t="s">
        <v>621</v>
      </c>
      <c r="U10" s="20">
        <f t="shared" si="0"/>
        <v>0</v>
      </c>
      <c r="V10" s="3">
        <f t="shared" si="1"/>
        <v>0</v>
      </c>
    </row>
    <row r="11" spans="1:22" ht="15" customHeight="1" x14ac:dyDescent="0.35">
      <c r="A11" s="3" t="s">
        <v>23</v>
      </c>
      <c r="B11" s="3" t="s">
        <v>24</v>
      </c>
      <c r="C11" s="3">
        <v>2013</v>
      </c>
      <c r="D11" s="3">
        <v>96.3</v>
      </c>
      <c r="E11" s="3">
        <v>47.183999999999997</v>
      </c>
      <c r="F11" s="3">
        <v>11.497</v>
      </c>
      <c r="G11" s="3">
        <v>5.9290000000000003</v>
      </c>
      <c r="H11" s="3" t="s">
        <v>621</v>
      </c>
      <c r="I11" s="3">
        <v>11.824999999999999</v>
      </c>
      <c r="J11" s="3">
        <v>20.262</v>
      </c>
      <c r="K11" s="3" t="s">
        <v>621</v>
      </c>
      <c r="L11" s="3" t="s">
        <v>722</v>
      </c>
      <c r="M11" s="3">
        <v>5.9290000000000003</v>
      </c>
      <c r="N11" s="3" t="s">
        <v>622</v>
      </c>
      <c r="O11" s="3" t="s">
        <v>621</v>
      </c>
      <c r="P11" s="3" t="s">
        <v>622</v>
      </c>
      <c r="Q11" s="3" t="s">
        <v>621</v>
      </c>
      <c r="R11" s="3" t="s">
        <v>622</v>
      </c>
      <c r="S11" s="3" t="s">
        <v>621</v>
      </c>
      <c r="U11" s="20">
        <f t="shared" si="0"/>
        <v>96.3</v>
      </c>
      <c r="V11" s="3">
        <f t="shared" si="1"/>
        <v>0</v>
      </c>
    </row>
    <row r="12" spans="1:22" ht="15" customHeight="1" x14ac:dyDescent="0.3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U12" s="20">
        <f t="shared" si="0"/>
        <v>0</v>
      </c>
      <c r="V12" s="3">
        <f t="shared" si="1"/>
        <v>0</v>
      </c>
    </row>
    <row r="13" spans="1:22" ht="15" customHeight="1" x14ac:dyDescent="0.35">
      <c r="A13" s="3" t="s">
        <v>27</v>
      </c>
      <c r="B13" s="3" t="s">
        <v>28</v>
      </c>
      <c r="C13" s="3">
        <v>2013</v>
      </c>
      <c r="D13" s="3">
        <v>114.7</v>
      </c>
      <c r="E13" s="3">
        <v>47.9</v>
      </c>
      <c r="F13" s="3">
        <v>5.3</v>
      </c>
      <c r="G13" s="3">
        <v>31.2</v>
      </c>
      <c r="H13" s="3" t="s">
        <v>621</v>
      </c>
      <c r="I13" s="3">
        <v>14.6</v>
      </c>
      <c r="J13" s="3">
        <v>15.6</v>
      </c>
      <c r="K13" s="3" t="s">
        <v>621</v>
      </c>
      <c r="L13" s="3" t="s">
        <v>621</v>
      </c>
      <c r="M13" s="3" t="s">
        <v>621</v>
      </c>
      <c r="N13" s="3" t="s">
        <v>622</v>
      </c>
      <c r="O13" s="3" t="s">
        <v>621</v>
      </c>
      <c r="P13" s="3" t="s">
        <v>622</v>
      </c>
      <c r="Q13" s="3" t="s">
        <v>621</v>
      </c>
      <c r="R13" s="3" t="s">
        <v>622</v>
      </c>
      <c r="S13" s="3" t="s">
        <v>621</v>
      </c>
      <c r="U13" s="20">
        <f t="shared" si="0"/>
        <v>114.7</v>
      </c>
      <c r="V13" s="3">
        <f t="shared" si="1"/>
        <v>0</v>
      </c>
    </row>
    <row r="14" spans="1:22" ht="15" customHeight="1" x14ac:dyDescent="0.35">
      <c r="A14" s="3" t="s">
        <v>29</v>
      </c>
      <c r="B14" s="3" t="s">
        <v>30</v>
      </c>
      <c r="C14" s="3">
        <v>2013</v>
      </c>
      <c r="D14" s="3">
        <v>8.0500000000000007</v>
      </c>
      <c r="E14" s="3">
        <v>3.9</v>
      </c>
      <c r="F14" s="3">
        <v>0.45</v>
      </c>
      <c r="G14" s="3" t="s">
        <v>621</v>
      </c>
      <c r="H14" s="3" t="s">
        <v>621</v>
      </c>
      <c r="I14" s="3">
        <v>2.7</v>
      </c>
      <c r="J14" s="3">
        <v>0.97</v>
      </c>
      <c r="K14" s="3" t="s">
        <v>621</v>
      </c>
      <c r="L14" s="3" t="s">
        <v>621</v>
      </c>
      <c r="M14" s="3" t="s">
        <v>621</v>
      </c>
      <c r="N14" s="3" t="s">
        <v>622</v>
      </c>
      <c r="O14" s="3" t="s">
        <v>621</v>
      </c>
      <c r="P14" s="3" t="s">
        <v>622</v>
      </c>
      <c r="Q14" s="3" t="s">
        <v>621</v>
      </c>
      <c r="R14" s="3" t="s">
        <v>622</v>
      </c>
      <c r="S14" s="3" t="s">
        <v>621</v>
      </c>
      <c r="U14" s="20">
        <f t="shared" si="0"/>
        <v>8.0500000000000007</v>
      </c>
      <c r="V14" s="3">
        <f t="shared" si="1"/>
        <v>0</v>
      </c>
    </row>
    <row r="15" spans="1:22" ht="15" customHeight="1" x14ac:dyDescent="0.35">
      <c r="A15" s="3" t="s">
        <v>31</v>
      </c>
      <c r="B15" s="3" t="s">
        <v>32</v>
      </c>
      <c r="C15" s="3">
        <v>2013</v>
      </c>
      <c r="D15" s="3">
        <v>3.3</v>
      </c>
      <c r="E15" s="3">
        <v>1.6</v>
      </c>
      <c r="F15" s="3">
        <v>0.1</v>
      </c>
      <c r="G15" s="3">
        <v>0</v>
      </c>
      <c r="H15" s="3">
        <v>0</v>
      </c>
      <c r="I15" s="3">
        <v>1.6</v>
      </c>
      <c r="J15" s="3">
        <v>0.1</v>
      </c>
      <c r="K15" s="3">
        <v>0</v>
      </c>
      <c r="L15" s="3">
        <v>0</v>
      </c>
      <c r="M15" s="3">
        <v>0</v>
      </c>
      <c r="N15" s="3" t="s">
        <v>622</v>
      </c>
      <c r="O15" s="3" t="s">
        <v>621</v>
      </c>
      <c r="P15" s="3" t="s">
        <v>622</v>
      </c>
      <c r="Q15" s="3" t="s">
        <v>621</v>
      </c>
      <c r="R15" s="3" t="s">
        <v>622</v>
      </c>
      <c r="S15" s="3" t="s">
        <v>621</v>
      </c>
      <c r="U15" s="20">
        <f t="shared" si="0"/>
        <v>3.3</v>
      </c>
      <c r="V15" s="3">
        <f t="shared" si="1"/>
        <v>0</v>
      </c>
    </row>
    <row r="16" spans="1:22" ht="15" customHeight="1" x14ac:dyDescent="0.3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U16" s="20">
        <f t="shared" si="0"/>
        <v>0</v>
      </c>
      <c r="V16" s="3">
        <f t="shared" si="1"/>
        <v>0</v>
      </c>
    </row>
    <row r="17" spans="1:22" ht="15" customHeight="1" x14ac:dyDescent="0.3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U17" s="20">
        <f t="shared" si="0"/>
        <v>0</v>
      </c>
      <c r="V17" s="3">
        <f t="shared" si="1"/>
        <v>0</v>
      </c>
    </row>
    <row r="18" spans="1:22" ht="15" customHeight="1" x14ac:dyDescent="0.3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U18" s="20">
        <f t="shared" si="0"/>
        <v>0</v>
      </c>
      <c r="V18" s="3">
        <f t="shared" si="1"/>
        <v>0</v>
      </c>
    </row>
    <row r="19" spans="1:22" ht="15" customHeight="1" x14ac:dyDescent="0.3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U19" s="20">
        <f t="shared" si="0"/>
        <v>0</v>
      </c>
      <c r="V19" s="3">
        <f t="shared" si="1"/>
        <v>0</v>
      </c>
    </row>
    <row r="20" spans="1:22" ht="15" customHeight="1" x14ac:dyDescent="0.3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U20" s="20">
        <f t="shared" si="0"/>
        <v>0</v>
      </c>
      <c r="V20" s="3">
        <f t="shared" si="1"/>
        <v>0</v>
      </c>
    </row>
    <row r="21" spans="1:22" ht="15" customHeight="1" x14ac:dyDescent="0.3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U21" s="20">
        <f t="shared" si="0"/>
        <v>0</v>
      </c>
      <c r="V21" s="3">
        <f t="shared" si="1"/>
        <v>0</v>
      </c>
    </row>
    <row r="22" spans="1:22" ht="15" customHeight="1" x14ac:dyDescent="0.3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U22" s="20">
        <f t="shared" si="0"/>
        <v>0</v>
      </c>
      <c r="V22" s="3">
        <f t="shared" si="1"/>
        <v>0</v>
      </c>
    </row>
    <row r="23" spans="1:22" ht="15" customHeight="1" x14ac:dyDescent="0.3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U23" s="20">
        <f t="shared" si="0"/>
        <v>0</v>
      </c>
      <c r="V23" s="3">
        <f t="shared" si="1"/>
        <v>0</v>
      </c>
    </row>
    <row r="24" spans="1:22" ht="15" customHeight="1" x14ac:dyDescent="0.3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U24" s="20">
        <f t="shared" si="0"/>
        <v>0</v>
      </c>
      <c r="V24" s="3">
        <f t="shared" si="1"/>
        <v>0</v>
      </c>
    </row>
    <row r="25" spans="1:22" ht="15" customHeight="1" x14ac:dyDescent="0.3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U25" s="20">
        <f t="shared" si="0"/>
        <v>0</v>
      </c>
      <c r="V25" s="3">
        <f t="shared" si="1"/>
        <v>0</v>
      </c>
    </row>
    <row r="26" spans="1:22" ht="15" customHeight="1" x14ac:dyDescent="0.3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U26" s="20">
        <f t="shared" si="0"/>
        <v>0</v>
      </c>
      <c r="V26" s="3">
        <f t="shared" si="1"/>
        <v>0</v>
      </c>
    </row>
    <row r="27" spans="1:22" ht="15" customHeight="1" x14ac:dyDescent="0.3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U27" s="20">
        <f t="shared" si="0"/>
        <v>0</v>
      </c>
      <c r="V27" s="3">
        <f t="shared" si="1"/>
        <v>0</v>
      </c>
    </row>
    <row r="28" spans="1:22" ht="15" customHeight="1" x14ac:dyDescent="0.3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U28" s="20">
        <f t="shared" si="0"/>
        <v>0</v>
      </c>
      <c r="V28" s="3">
        <f t="shared" si="1"/>
        <v>0</v>
      </c>
    </row>
    <row r="29" spans="1:22" ht="15" customHeight="1" x14ac:dyDescent="0.3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U29" s="20">
        <f t="shared" si="0"/>
        <v>0</v>
      </c>
      <c r="V29" s="3">
        <f t="shared" si="1"/>
        <v>0</v>
      </c>
    </row>
    <row r="30" spans="1:22" ht="15" customHeight="1" x14ac:dyDescent="0.3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U30" s="20">
        <f t="shared" si="0"/>
        <v>0</v>
      </c>
      <c r="V30" s="3">
        <f t="shared" si="1"/>
        <v>0</v>
      </c>
    </row>
    <row r="31" spans="1:22" ht="15" customHeight="1" x14ac:dyDescent="0.3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U31" s="20">
        <f t="shared" si="0"/>
        <v>0</v>
      </c>
      <c r="V31" s="3">
        <f t="shared" si="1"/>
        <v>0</v>
      </c>
    </row>
    <row r="32" spans="1:22" ht="15" customHeight="1" x14ac:dyDescent="0.3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U32" s="20">
        <f t="shared" si="0"/>
        <v>0</v>
      </c>
      <c r="V32" s="3">
        <f t="shared" si="1"/>
        <v>0</v>
      </c>
    </row>
    <row r="33" spans="1:22" ht="15" customHeight="1" x14ac:dyDescent="0.3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U33" s="20">
        <f t="shared" si="0"/>
        <v>0</v>
      </c>
      <c r="V33" s="3">
        <f t="shared" si="1"/>
        <v>0</v>
      </c>
    </row>
    <row r="34" spans="1:22" ht="15" customHeight="1" x14ac:dyDescent="0.3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U34" s="20">
        <f t="shared" si="0"/>
        <v>0</v>
      </c>
      <c r="V34" s="3">
        <f t="shared" si="1"/>
        <v>0</v>
      </c>
    </row>
    <row r="35" spans="1:22" ht="15" customHeight="1" x14ac:dyDescent="0.35">
      <c r="A35" s="3" t="s">
        <v>31</v>
      </c>
      <c r="B35" s="3" t="s">
        <v>37</v>
      </c>
      <c r="C35" s="3">
        <v>2013</v>
      </c>
      <c r="D35" s="3">
        <v>2</v>
      </c>
      <c r="E35" s="3">
        <v>0.4</v>
      </c>
      <c r="F35" s="3" t="s">
        <v>621</v>
      </c>
      <c r="G35" s="3" t="s">
        <v>621</v>
      </c>
      <c r="H35" s="3" t="s">
        <v>621</v>
      </c>
      <c r="I35" s="3">
        <v>1.6</v>
      </c>
      <c r="J35" s="3" t="s">
        <v>621</v>
      </c>
      <c r="K35" s="3" t="s">
        <v>621</v>
      </c>
      <c r="L35" s="3" t="s">
        <v>621</v>
      </c>
      <c r="M35" s="3" t="s">
        <v>621</v>
      </c>
      <c r="N35" s="3" t="s">
        <v>622</v>
      </c>
      <c r="O35" s="3" t="s">
        <v>621</v>
      </c>
      <c r="P35" s="3" t="s">
        <v>622</v>
      </c>
      <c r="Q35" s="3" t="s">
        <v>621</v>
      </c>
      <c r="R35" s="3" t="s">
        <v>622</v>
      </c>
      <c r="S35" s="3" t="s">
        <v>621</v>
      </c>
      <c r="U35" s="20">
        <f t="shared" si="0"/>
        <v>2</v>
      </c>
      <c r="V35" s="3">
        <f t="shared" si="1"/>
        <v>0</v>
      </c>
    </row>
    <row r="36" spans="1:22" ht="15" customHeight="1" x14ac:dyDescent="0.35">
      <c r="A36" s="3" t="s">
        <v>31</v>
      </c>
      <c r="B36" s="3" t="s">
        <v>38</v>
      </c>
      <c r="C36" s="3">
        <v>2013</v>
      </c>
      <c r="D36" s="3">
        <v>8.1</v>
      </c>
      <c r="E36" s="3">
        <v>4.7</v>
      </c>
      <c r="F36" s="3">
        <v>0</v>
      </c>
      <c r="G36" s="3">
        <v>0.5</v>
      </c>
      <c r="H36" s="3">
        <v>0</v>
      </c>
      <c r="I36" s="3">
        <v>0.7</v>
      </c>
      <c r="J36" s="3">
        <v>0.1</v>
      </c>
      <c r="K36" s="3">
        <v>0</v>
      </c>
      <c r="L36" s="3">
        <v>2</v>
      </c>
      <c r="M36" s="3">
        <v>0</v>
      </c>
      <c r="N36" s="3" t="s">
        <v>622</v>
      </c>
      <c r="O36" s="3" t="s">
        <v>621</v>
      </c>
      <c r="P36" s="3" t="s">
        <v>622</v>
      </c>
      <c r="Q36" s="3" t="s">
        <v>621</v>
      </c>
      <c r="R36" s="3" t="s">
        <v>622</v>
      </c>
      <c r="S36" s="3" t="s">
        <v>621</v>
      </c>
      <c r="U36" s="20">
        <f t="shared" si="0"/>
        <v>8.1</v>
      </c>
      <c r="V36" s="3">
        <f t="shared" si="1"/>
        <v>0</v>
      </c>
    </row>
    <row r="37" spans="1:22" ht="15" customHeight="1" x14ac:dyDescent="0.35">
      <c r="A37" s="3" t="s">
        <v>31</v>
      </c>
      <c r="B37" s="3" t="s">
        <v>39</v>
      </c>
      <c r="C37" s="3">
        <v>2013</v>
      </c>
      <c r="D37" s="3">
        <v>3.7</v>
      </c>
      <c r="E37" s="3">
        <v>1.8</v>
      </c>
      <c r="F37" s="3">
        <v>0.06</v>
      </c>
      <c r="G37" s="3">
        <v>0.2</v>
      </c>
      <c r="H37" s="3">
        <v>0</v>
      </c>
      <c r="I37" s="3">
        <v>1.6</v>
      </c>
      <c r="J37" s="3">
        <v>0.04</v>
      </c>
      <c r="K37" s="3">
        <v>0</v>
      </c>
      <c r="L37" s="3">
        <v>0</v>
      </c>
      <c r="M37" s="3">
        <v>0</v>
      </c>
      <c r="N37" s="3" t="s">
        <v>622</v>
      </c>
      <c r="O37" s="3" t="s">
        <v>621</v>
      </c>
      <c r="P37" s="3" t="s">
        <v>622</v>
      </c>
      <c r="Q37" s="3" t="s">
        <v>621</v>
      </c>
      <c r="R37" s="3" t="s">
        <v>622</v>
      </c>
      <c r="S37" s="3" t="s">
        <v>621</v>
      </c>
      <c r="U37" s="20">
        <f t="shared" si="0"/>
        <v>3.7</v>
      </c>
      <c r="V37" s="3">
        <f t="shared" si="1"/>
        <v>0</v>
      </c>
    </row>
    <row r="38" spans="1:22" ht="15" customHeight="1" x14ac:dyDescent="0.35">
      <c r="A38" s="3" t="s">
        <v>31</v>
      </c>
      <c r="B38" s="3" t="s">
        <v>40</v>
      </c>
      <c r="C38" s="3">
        <v>2013</v>
      </c>
      <c r="D38" s="3">
        <v>3.4</v>
      </c>
      <c r="E38" s="3">
        <v>3</v>
      </c>
      <c r="F38" s="3">
        <v>0.04</v>
      </c>
      <c r="G38" s="3">
        <v>0</v>
      </c>
      <c r="H38" s="3">
        <v>0</v>
      </c>
      <c r="I38" s="3">
        <v>0.3</v>
      </c>
      <c r="J38" s="3">
        <v>0</v>
      </c>
      <c r="K38" s="3">
        <v>0</v>
      </c>
      <c r="L38" s="3">
        <v>0</v>
      </c>
      <c r="M38" s="3">
        <v>0</v>
      </c>
      <c r="N38" s="3" t="s">
        <v>622</v>
      </c>
      <c r="O38" s="3" t="s">
        <v>621</v>
      </c>
      <c r="P38" s="3" t="s">
        <v>622</v>
      </c>
      <c r="Q38" s="3" t="s">
        <v>621</v>
      </c>
      <c r="R38" s="3" t="s">
        <v>622</v>
      </c>
      <c r="S38" s="3" t="s">
        <v>621</v>
      </c>
      <c r="U38" s="20">
        <f t="shared" si="0"/>
        <v>3.4</v>
      </c>
      <c r="V38" s="3">
        <f t="shared" si="1"/>
        <v>0</v>
      </c>
    </row>
    <row r="39" spans="1:22" ht="15" customHeight="1" x14ac:dyDescent="0.35">
      <c r="A39" s="3" t="s">
        <v>31</v>
      </c>
      <c r="B39" s="3" t="s">
        <v>41</v>
      </c>
      <c r="C39" s="3">
        <v>2013</v>
      </c>
      <c r="D39" s="3">
        <v>22</v>
      </c>
      <c r="E39" s="3">
        <v>8.3000000000000007</v>
      </c>
      <c r="F39" s="3">
        <v>2.9</v>
      </c>
      <c r="G39" s="3">
        <v>0.9</v>
      </c>
      <c r="H39" s="3">
        <v>0</v>
      </c>
      <c r="I39" s="3">
        <v>4.3</v>
      </c>
      <c r="J39" s="3">
        <v>5.5</v>
      </c>
      <c r="K39" s="3">
        <v>0</v>
      </c>
      <c r="L39" s="3">
        <v>0</v>
      </c>
      <c r="M39" s="3">
        <v>0</v>
      </c>
      <c r="N39" s="3" t="s">
        <v>622</v>
      </c>
      <c r="O39" s="3" t="s">
        <v>621</v>
      </c>
      <c r="P39" s="3" t="s">
        <v>622</v>
      </c>
      <c r="Q39" s="3" t="s">
        <v>621</v>
      </c>
      <c r="R39" s="3" t="s">
        <v>622</v>
      </c>
      <c r="S39" s="3" t="s">
        <v>621</v>
      </c>
      <c r="U39" s="20">
        <f t="shared" si="0"/>
        <v>22</v>
      </c>
      <c r="V39" s="3">
        <f t="shared" si="1"/>
        <v>0</v>
      </c>
    </row>
    <row r="40" spans="1:22" ht="15" customHeight="1" x14ac:dyDescent="0.35">
      <c r="A40" s="3" t="s">
        <v>31</v>
      </c>
      <c r="B40" s="3" t="s">
        <v>42</v>
      </c>
      <c r="C40" s="3">
        <v>2013</v>
      </c>
      <c r="D40" s="3">
        <v>25.4</v>
      </c>
      <c r="E40" s="3">
        <v>12.8</v>
      </c>
      <c r="F40" s="3">
        <v>3.2</v>
      </c>
      <c r="G40" s="3">
        <v>2.1</v>
      </c>
      <c r="H40" s="3">
        <v>0</v>
      </c>
      <c r="I40" s="3">
        <v>3.7</v>
      </c>
      <c r="J40" s="3">
        <v>2.1</v>
      </c>
      <c r="K40" s="3">
        <v>0</v>
      </c>
      <c r="L40" s="3">
        <v>0</v>
      </c>
      <c r="M40" s="3">
        <v>0</v>
      </c>
      <c r="N40" s="3" t="s">
        <v>622</v>
      </c>
      <c r="O40" s="3" t="s">
        <v>621</v>
      </c>
      <c r="P40" s="3" t="s">
        <v>622</v>
      </c>
      <c r="Q40" s="3" t="s">
        <v>621</v>
      </c>
      <c r="R40" s="3" t="s">
        <v>622</v>
      </c>
      <c r="S40" s="3" t="s">
        <v>621</v>
      </c>
      <c r="U40" s="20">
        <f t="shared" si="0"/>
        <v>25.4</v>
      </c>
      <c r="V40" s="3">
        <f t="shared" si="1"/>
        <v>0</v>
      </c>
    </row>
    <row r="41" spans="1:22" ht="15" customHeight="1" x14ac:dyDescent="0.35">
      <c r="A41" s="3" t="s">
        <v>31</v>
      </c>
      <c r="B41" s="3" t="s">
        <v>43</v>
      </c>
      <c r="C41" s="3">
        <v>2013</v>
      </c>
      <c r="D41" s="3">
        <v>6.1</v>
      </c>
      <c r="E41" s="3">
        <v>4.7</v>
      </c>
      <c r="F41" s="3">
        <v>0</v>
      </c>
      <c r="G41" s="3">
        <v>0</v>
      </c>
      <c r="H41" s="3">
        <v>0</v>
      </c>
      <c r="I41" s="3">
        <v>1.3</v>
      </c>
      <c r="J41" s="3">
        <v>0.2</v>
      </c>
      <c r="K41" s="3">
        <v>0</v>
      </c>
      <c r="L41" s="3">
        <v>0</v>
      </c>
      <c r="M41" s="3">
        <v>0</v>
      </c>
      <c r="N41" s="3" t="s">
        <v>622</v>
      </c>
      <c r="O41" s="3" t="s">
        <v>621</v>
      </c>
      <c r="P41" s="3" t="s">
        <v>622</v>
      </c>
      <c r="Q41" s="3" t="s">
        <v>621</v>
      </c>
      <c r="R41" s="3" t="s">
        <v>622</v>
      </c>
      <c r="S41" s="3" t="s">
        <v>621</v>
      </c>
      <c r="U41" s="20">
        <f t="shared" si="0"/>
        <v>6.1</v>
      </c>
      <c r="V41" s="3">
        <f t="shared" si="1"/>
        <v>0</v>
      </c>
    </row>
    <row r="42" spans="1:22" ht="15" customHeight="1" x14ac:dyDescent="0.35">
      <c r="A42" s="3" t="s">
        <v>31</v>
      </c>
      <c r="B42" s="3" t="s">
        <v>44</v>
      </c>
      <c r="C42" s="3">
        <v>2013</v>
      </c>
      <c r="D42" s="3">
        <v>2.2999999999999998</v>
      </c>
      <c r="E42" s="3">
        <v>0.3</v>
      </c>
      <c r="F42" s="3">
        <v>0.2</v>
      </c>
      <c r="G42" s="3">
        <v>0</v>
      </c>
      <c r="H42" s="3">
        <v>0</v>
      </c>
      <c r="I42" s="3">
        <v>0.8</v>
      </c>
      <c r="J42" s="3">
        <v>0</v>
      </c>
      <c r="K42" s="3">
        <v>0</v>
      </c>
      <c r="L42" s="3">
        <v>0.9</v>
      </c>
      <c r="M42" s="3">
        <v>0</v>
      </c>
      <c r="N42" s="3" t="s">
        <v>622</v>
      </c>
      <c r="O42" s="3" t="s">
        <v>621</v>
      </c>
      <c r="P42" s="3" t="s">
        <v>622</v>
      </c>
      <c r="Q42" s="3" t="s">
        <v>621</v>
      </c>
      <c r="R42" s="3" t="s">
        <v>622</v>
      </c>
      <c r="S42" s="3" t="s">
        <v>621</v>
      </c>
      <c r="U42" s="20">
        <f t="shared" si="0"/>
        <v>2.2999999999999998</v>
      </c>
      <c r="V42" s="3">
        <f t="shared" si="1"/>
        <v>0</v>
      </c>
    </row>
    <row r="43" spans="1:22" ht="15" customHeight="1" x14ac:dyDescent="0.35">
      <c r="A43" s="3" t="s">
        <v>31</v>
      </c>
      <c r="B43" s="3" t="s">
        <v>45</v>
      </c>
      <c r="C43" s="3">
        <v>2013</v>
      </c>
      <c r="D43" s="3">
        <v>2.9</v>
      </c>
      <c r="E43" s="3">
        <v>1.8</v>
      </c>
      <c r="F43" s="3">
        <v>0.2</v>
      </c>
      <c r="G43" s="3">
        <v>0</v>
      </c>
      <c r="H43" s="3">
        <v>0</v>
      </c>
      <c r="I43" s="3">
        <v>1</v>
      </c>
      <c r="J43" s="3">
        <v>0</v>
      </c>
      <c r="K43" s="3">
        <v>0</v>
      </c>
      <c r="L43" s="3">
        <v>0</v>
      </c>
      <c r="M43" s="3">
        <v>0</v>
      </c>
      <c r="N43" s="3" t="s">
        <v>622</v>
      </c>
      <c r="O43" s="3" t="s">
        <v>621</v>
      </c>
      <c r="P43" s="3" t="s">
        <v>622</v>
      </c>
      <c r="Q43" s="3" t="s">
        <v>621</v>
      </c>
      <c r="R43" s="3" t="s">
        <v>622</v>
      </c>
      <c r="S43" s="3" t="s">
        <v>621</v>
      </c>
      <c r="U43" s="20">
        <f t="shared" si="0"/>
        <v>2.9</v>
      </c>
      <c r="V43" s="3">
        <f t="shared" si="1"/>
        <v>0</v>
      </c>
    </row>
    <row r="44" spans="1:22" ht="15" customHeight="1" x14ac:dyDescent="0.35">
      <c r="A44" s="3" t="s">
        <v>46</v>
      </c>
      <c r="B44" s="3" t="s">
        <v>47</v>
      </c>
      <c r="C44" s="3">
        <v>2013</v>
      </c>
      <c r="D44" s="3">
        <v>14.782</v>
      </c>
      <c r="E44" s="3">
        <v>5.6470000000000002</v>
      </c>
      <c r="F44" s="3">
        <v>2.9860000000000002</v>
      </c>
      <c r="G44" s="3">
        <v>2.0499999999999998</v>
      </c>
      <c r="H44" s="3" t="s">
        <v>621</v>
      </c>
      <c r="I44" s="3">
        <v>3.6619999999999999</v>
      </c>
      <c r="J44" s="3">
        <v>0.437</v>
      </c>
      <c r="K44" s="3" t="s">
        <v>621</v>
      </c>
      <c r="L44" s="3" t="s">
        <v>621</v>
      </c>
      <c r="M44" s="3" t="s">
        <v>621</v>
      </c>
      <c r="N44" s="3" t="s">
        <v>622</v>
      </c>
      <c r="O44" s="3" t="s">
        <v>621</v>
      </c>
      <c r="P44" s="3" t="s">
        <v>622</v>
      </c>
      <c r="Q44" s="3" t="s">
        <v>621</v>
      </c>
      <c r="R44" s="3" t="s">
        <v>622</v>
      </c>
      <c r="S44" s="3" t="s">
        <v>621</v>
      </c>
      <c r="U44" s="20">
        <f t="shared" si="0"/>
        <v>14.782</v>
      </c>
      <c r="V44" s="3">
        <f t="shared" si="1"/>
        <v>0</v>
      </c>
    </row>
    <row r="45" spans="1:22" ht="15" customHeight="1" x14ac:dyDescent="0.35">
      <c r="A45" s="3" t="s">
        <v>46</v>
      </c>
      <c r="B45" s="3" t="s">
        <v>48</v>
      </c>
      <c r="C45" s="3">
        <v>2013</v>
      </c>
      <c r="D45" s="3">
        <v>125.747</v>
      </c>
      <c r="E45" s="3">
        <v>52.021999999999998</v>
      </c>
      <c r="F45" s="3">
        <v>23.495999999999999</v>
      </c>
      <c r="G45" s="3">
        <v>4.9669999999999996</v>
      </c>
      <c r="H45" s="3" t="s">
        <v>621</v>
      </c>
      <c r="I45" s="3">
        <v>26.193000000000001</v>
      </c>
      <c r="J45" s="3">
        <v>16.923999999999999</v>
      </c>
      <c r="K45" s="3">
        <v>1.64</v>
      </c>
      <c r="L45" s="3">
        <v>0.505</v>
      </c>
      <c r="M45" s="3" t="s">
        <v>621</v>
      </c>
      <c r="N45" s="3" t="s">
        <v>622</v>
      </c>
      <c r="O45" s="3" t="s">
        <v>621</v>
      </c>
      <c r="P45" s="3" t="s">
        <v>622</v>
      </c>
      <c r="Q45" s="3" t="s">
        <v>621</v>
      </c>
      <c r="R45" s="3" t="s">
        <v>622</v>
      </c>
      <c r="S45" s="3" t="s">
        <v>621</v>
      </c>
      <c r="U45" s="20">
        <f t="shared" si="0"/>
        <v>125.747</v>
      </c>
      <c r="V45" s="3">
        <f t="shared" si="1"/>
        <v>0</v>
      </c>
    </row>
    <row r="46" spans="1:22" ht="15" customHeight="1" x14ac:dyDescent="0.35">
      <c r="A46" s="3" t="s">
        <v>46</v>
      </c>
      <c r="B46" s="3" t="s">
        <v>49</v>
      </c>
      <c r="C46" s="3">
        <v>2013</v>
      </c>
      <c r="D46" s="3">
        <v>17.242000000000001</v>
      </c>
      <c r="E46" s="3">
        <v>2.923</v>
      </c>
      <c r="F46" s="3">
        <v>2.0409999999999999</v>
      </c>
      <c r="G46" s="3">
        <v>8.6890000000000001</v>
      </c>
      <c r="H46" s="3" t="s">
        <v>621</v>
      </c>
      <c r="I46" s="3">
        <v>2.5499999999999998</v>
      </c>
      <c r="J46" s="3">
        <v>1.0389999999999999</v>
      </c>
      <c r="K46" s="3" t="s">
        <v>621</v>
      </c>
      <c r="L46" s="3" t="s">
        <v>621</v>
      </c>
      <c r="M46" s="3" t="s">
        <v>621</v>
      </c>
      <c r="N46" s="3" t="s">
        <v>622</v>
      </c>
      <c r="O46" s="3" t="s">
        <v>621</v>
      </c>
      <c r="P46" s="3" t="s">
        <v>622</v>
      </c>
      <c r="Q46" s="3" t="s">
        <v>621</v>
      </c>
      <c r="R46" s="3" t="s">
        <v>622</v>
      </c>
      <c r="S46" s="3" t="s">
        <v>621</v>
      </c>
      <c r="U46" s="20">
        <f t="shared" si="0"/>
        <v>17.242000000000001</v>
      </c>
      <c r="V46" s="3">
        <f t="shared" si="1"/>
        <v>0</v>
      </c>
    </row>
    <row r="47" spans="1:22" ht="15" customHeight="1" x14ac:dyDescent="0.35">
      <c r="A47" s="3" t="s">
        <v>50</v>
      </c>
      <c r="B47" s="3" t="s">
        <v>51</v>
      </c>
      <c r="C47" s="3">
        <v>2013</v>
      </c>
      <c r="D47" s="3">
        <v>26.876000000000001</v>
      </c>
      <c r="E47" s="3">
        <v>8.2110000000000003</v>
      </c>
      <c r="F47" s="3">
        <v>8.0340000000000007</v>
      </c>
      <c r="G47" s="3">
        <v>0.24</v>
      </c>
      <c r="H47" s="3" t="s">
        <v>722</v>
      </c>
      <c r="I47" s="3">
        <v>4.3289999999999997</v>
      </c>
      <c r="J47" s="3">
        <v>6.0519999999999996</v>
      </c>
      <c r="K47" s="3" t="s">
        <v>621</v>
      </c>
      <c r="L47" s="3" t="s">
        <v>621</v>
      </c>
      <c r="M47" s="3" t="s">
        <v>621</v>
      </c>
      <c r="N47" s="3" t="s">
        <v>622</v>
      </c>
      <c r="O47" s="3" t="s">
        <v>621</v>
      </c>
      <c r="P47" s="3" t="s">
        <v>622</v>
      </c>
      <c r="Q47" s="3" t="s">
        <v>621</v>
      </c>
      <c r="R47" s="3" t="s">
        <v>622</v>
      </c>
      <c r="S47" s="3" t="s">
        <v>621</v>
      </c>
      <c r="U47" s="20">
        <f t="shared" si="0"/>
        <v>26.876000000000001</v>
      </c>
      <c r="V47" s="3">
        <f t="shared" si="1"/>
        <v>0</v>
      </c>
    </row>
    <row r="48" spans="1:22" ht="15" customHeight="1" x14ac:dyDescent="0.35">
      <c r="A48" s="3" t="s">
        <v>50</v>
      </c>
      <c r="B48" s="3" t="s">
        <v>52</v>
      </c>
      <c r="C48" s="3">
        <v>2013</v>
      </c>
      <c r="D48" s="3">
        <v>2.4</v>
      </c>
      <c r="E48" s="3" t="s">
        <v>722</v>
      </c>
      <c r="F48" s="3">
        <v>0.24</v>
      </c>
      <c r="G48" s="3">
        <v>0.16</v>
      </c>
      <c r="H48" s="3" t="s">
        <v>722</v>
      </c>
      <c r="I48" s="3">
        <v>1.74</v>
      </c>
      <c r="J48" s="3">
        <v>0.27</v>
      </c>
      <c r="K48" s="3" t="s">
        <v>722</v>
      </c>
      <c r="L48" s="3" t="s">
        <v>722</v>
      </c>
      <c r="M48" s="3" t="s">
        <v>722</v>
      </c>
      <c r="N48" s="3" t="s">
        <v>622</v>
      </c>
      <c r="O48" s="3" t="s">
        <v>621</v>
      </c>
      <c r="P48" s="3" t="s">
        <v>622</v>
      </c>
      <c r="Q48" s="3" t="s">
        <v>621</v>
      </c>
      <c r="R48" s="3" t="s">
        <v>622</v>
      </c>
      <c r="S48" s="3" t="s">
        <v>621</v>
      </c>
      <c r="U48" s="20">
        <f t="shared" si="0"/>
        <v>2.4</v>
      </c>
      <c r="V48" s="3">
        <f t="shared" si="1"/>
        <v>0</v>
      </c>
    </row>
    <row r="49" spans="1:22" ht="15" customHeight="1" x14ac:dyDescent="0.35">
      <c r="A49" s="3" t="s">
        <v>53</v>
      </c>
      <c r="B49" s="3" t="s">
        <v>54</v>
      </c>
      <c r="C49" s="3">
        <v>2013</v>
      </c>
      <c r="D49" s="3">
        <v>370.77</v>
      </c>
      <c r="E49" s="3">
        <v>144.13999999999999</v>
      </c>
      <c r="F49" s="3">
        <v>95.27</v>
      </c>
      <c r="G49" s="3">
        <v>11.85</v>
      </c>
      <c r="H49" s="3" t="s">
        <v>621</v>
      </c>
      <c r="I49" s="3">
        <v>31.6</v>
      </c>
      <c r="J49" s="3">
        <v>81.709999999999994</v>
      </c>
      <c r="K49" s="3">
        <v>6.2</v>
      </c>
      <c r="L49" s="3" t="s">
        <v>621</v>
      </c>
      <c r="M49" s="3" t="s">
        <v>621</v>
      </c>
      <c r="N49" s="3" t="s">
        <v>622</v>
      </c>
      <c r="O49" s="3" t="s">
        <v>621</v>
      </c>
      <c r="P49" s="3" t="s">
        <v>622</v>
      </c>
      <c r="Q49" s="3" t="s">
        <v>621</v>
      </c>
      <c r="R49" s="3" t="s">
        <v>622</v>
      </c>
      <c r="S49" s="3" t="s">
        <v>621</v>
      </c>
      <c r="U49" s="20">
        <f t="shared" si="0"/>
        <v>370.77</v>
      </c>
      <c r="V49" s="3">
        <f t="shared" si="1"/>
        <v>0</v>
      </c>
    </row>
    <row r="50" spans="1:22" ht="15" customHeight="1" x14ac:dyDescent="0.35">
      <c r="A50" s="3" t="s">
        <v>53</v>
      </c>
      <c r="B50" s="3" t="s">
        <v>55</v>
      </c>
      <c r="C50" s="3">
        <v>2013</v>
      </c>
      <c r="D50" s="3">
        <v>1.97</v>
      </c>
      <c r="E50" s="3">
        <v>0.6</v>
      </c>
      <c r="F50" s="3">
        <v>0.76</v>
      </c>
      <c r="G50" s="3" t="s">
        <v>621</v>
      </c>
      <c r="H50" s="3" t="s">
        <v>621</v>
      </c>
      <c r="I50" s="3">
        <v>0.61</v>
      </c>
      <c r="J50" s="3" t="s">
        <v>621</v>
      </c>
      <c r="K50" s="3" t="s">
        <v>621</v>
      </c>
      <c r="L50" s="3" t="s">
        <v>621</v>
      </c>
      <c r="M50" s="3" t="s">
        <v>621</v>
      </c>
      <c r="N50" s="3" t="s">
        <v>622</v>
      </c>
      <c r="O50" s="3" t="s">
        <v>621</v>
      </c>
      <c r="P50" s="3" t="s">
        <v>622</v>
      </c>
      <c r="Q50" s="3" t="s">
        <v>621</v>
      </c>
      <c r="R50" s="3" t="s">
        <v>622</v>
      </c>
      <c r="S50" s="3" t="s">
        <v>621</v>
      </c>
      <c r="U50" s="20">
        <f t="shared" si="0"/>
        <v>1.97</v>
      </c>
      <c r="V50" s="3">
        <f t="shared" si="1"/>
        <v>0</v>
      </c>
    </row>
    <row r="51" spans="1:22" ht="15" customHeight="1" x14ac:dyDescent="0.35">
      <c r="A51" s="3" t="s">
        <v>53</v>
      </c>
      <c r="B51" s="3" t="s">
        <v>56</v>
      </c>
      <c r="C51" s="3">
        <v>2013</v>
      </c>
      <c r="D51" s="3">
        <v>2.5</v>
      </c>
      <c r="E51" s="3" t="s">
        <v>621</v>
      </c>
      <c r="F51" s="3">
        <v>2.41</v>
      </c>
      <c r="G51" s="3" t="s">
        <v>621</v>
      </c>
      <c r="H51" s="3" t="s">
        <v>621</v>
      </c>
      <c r="I51" s="3">
        <v>0.09</v>
      </c>
      <c r="J51" s="3" t="s">
        <v>621</v>
      </c>
      <c r="K51" s="3" t="s">
        <v>621</v>
      </c>
      <c r="L51" s="3" t="s">
        <v>621</v>
      </c>
      <c r="M51" s="3" t="s">
        <v>621</v>
      </c>
      <c r="N51" s="3" t="s">
        <v>622</v>
      </c>
      <c r="O51" s="3" t="s">
        <v>621</v>
      </c>
      <c r="P51" s="3" t="s">
        <v>622</v>
      </c>
      <c r="Q51" s="3" t="s">
        <v>621</v>
      </c>
      <c r="R51" s="3" t="s">
        <v>622</v>
      </c>
      <c r="S51" s="3" t="s">
        <v>621</v>
      </c>
      <c r="U51" s="20">
        <f t="shared" si="0"/>
        <v>2.5</v>
      </c>
      <c r="V51" s="3">
        <f t="shared" si="1"/>
        <v>0</v>
      </c>
    </row>
    <row r="52" spans="1:22" ht="15" customHeight="1" x14ac:dyDescent="0.35">
      <c r="A52" s="3" t="s">
        <v>57</v>
      </c>
      <c r="B52" s="3" t="s">
        <v>58</v>
      </c>
      <c r="C52" s="3">
        <v>2013</v>
      </c>
      <c r="D52" s="3">
        <v>628.78800000000001</v>
      </c>
      <c r="E52" s="3">
        <v>314.35199999999998</v>
      </c>
      <c r="F52" s="3">
        <v>52.048000000000002</v>
      </c>
      <c r="G52" s="3">
        <v>30.420999999999999</v>
      </c>
      <c r="H52" s="3">
        <v>9.4760000000000009</v>
      </c>
      <c r="I52" s="3">
        <v>111.676</v>
      </c>
      <c r="J52" s="3">
        <v>113.496</v>
      </c>
      <c r="K52" s="3">
        <v>6.7939999999999996</v>
      </c>
      <c r="L52" s="3" t="s">
        <v>722</v>
      </c>
      <c r="M52" s="3" t="s">
        <v>722</v>
      </c>
      <c r="N52" s="3" t="s">
        <v>622</v>
      </c>
      <c r="O52" s="3" t="s">
        <v>621</v>
      </c>
      <c r="P52" s="3" t="s">
        <v>622</v>
      </c>
      <c r="Q52" s="3" t="s">
        <v>621</v>
      </c>
      <c r="R52" s="3" t="s">
        <v>622</v>
      </c>
      <c r="S52" s="3" t="s">
        <v>621</v>
      </c>
      <c r="U52" s="20">
        <f t="shared" si="0"/>
        <v>628.78800000000001</v>
      </c>
      <c r="V52" s="3">
        <f t="shared" si="1"/>
        <v>0</v>
      </c>
    </row>
    <row r="53" spans="1:22" ht="15" customHeight="1" x14ac:dyDescent="0.35">
      <c r="A53" s="3" t="s">
        <v>57</v>
      </c>
      <c r="B53" s="3" t="s">
        <v>59</v>
      </c>
      <c r="C53" s="3">
        <v>2013</v>
      </c>
      <c r="D53" s="3">
        <v>19.709</v>
      </c>
      <c r="E53" s="3">
        <v>4.95</v>
      </c>
      <c r="F53" s="3">
        <v>3.79</v>
      </c>
      <c r="G53" s="3">
        <v>3.415</v>
      </c>
      <c r="H53" s="3" t="s">
        <v>621</v>
      </c>
      <c r="I53" s="3">
        <v>5.8460000000000001</v>
      </c>
      <c r="J53" s="3">
        <v>1.6950000000000001</v>
      </c>
      <c r="K53" s="3" t="s">
        <v>621</v>
      </c>
      <c r="L53" s="3" t="s">
        <v>621</v>
      </c>
      <c r="M53" s="3" t="s">
        <v>621</v>
      </c>
      <c r="N53" s="3" t="s">
        <v>622</v>
      </c>
      <c r="O53" s="3" t="s">
        <v>621</v>
      </c>
      <c r="P53" s="3" t="s">
        <v>622</v>
      </c>
      <c r="Q53" s="3" t="s">
        <v>621</v>
      </c>
      <c r="R53" s="3" t="s">
        <v>622</v>
      </c>
      <c r="S53" s="3" t="s">
        <v>621</v>
      </c>
      <c r="U53" s="20">
        <f t="shared" si="0"/>
        <v>19.709</v>
      </c>
      <c r="V53" s="3">
        <f t="shared" si="1"/>
        <v>0</v>
      </c>
    </row>
    <row r="54" spans="1:22" ht="15" customHeight="1" x14ac:dyDescent="0.35">
      <c r="A54" s="3" t="s">
        <v>60</v>
      </c>
      <c r="B54" s="3" t="s">
        <v>61</v>
      </c>
      <c r="C54" s="3">
        <v>2013</v>
      </c>
      <c r="D54" s="3">
        <v>39.9</v>
      </c>
      <c r="E54" s="3">
        <v>15</v>
      </c>
      <c r="F54" s="3">
        <v>3.9</v>
      </c>
      <c r="G54" s="3" t="s">
        <v>621</v>
      </c>
      <c r="H54" s="3" t="s">
        <v>621</v>
      </c>
      <c r="I54" s="3">
        <v>6.5</v>
      </c>
      <c r="J54" s="3">
        <v>2.5</v>
      </c>
      <c r="K54" s="3" t="s">
        <v>621</v>
      </c>
      <c r="L54" s="3" t="s">
        <v>621</v>
      </c>
      <c r="M54" s="3">
        <v>12</v>
      </c>
      <c r="N54" s="3" t="s">
        <v>622</v>
      </c>
      <c r="O54" s="3" t="s">
        <v>621</v>
      </c>
      <c r="P54" s="3" t="s">
        <v>622</v>
      </c>
      <c r="Q54" s="3" t="s">
        <v>621</v>
      </c>
      <c r="R54" s="3" t="s">
        <v>622</v>
      </c>
      <c r="S54" s="3" t="s">
        <v>621</v>
      </c>
      <c r="U54" s="20">
        <f t="shared" si="0"/>
        <v>39.9</v>
      </c>
      <c r="V54" s="3">
        <f t="shared" si="1"/>
        <v>0</v>
      </c>
    </row>
    <row r="55" spans="1:22" ht="15" customHeight="1" x14ac:dyDescent="0.3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U55" s="20">
        <f t="shared" si="0"/>
        <v>0</v>
      </c>
      <c r="V55" s="3">
        <f t="shared" si="1"/>
        <v>0</v>
      </c>
    </row>
    <row r="56" spans="1:22" ht="15" customHeight="1" x14ac:dyDescent="0.3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U56" s="20">
        <f t="shared" si="0"/>
        <v>0</v>
      </c>
      <c r="V56" s="3">
        <f t="shared" si="1"/>
        <v>0</v>
      </c>
    </row>
    <row r="57" spans="1:22" ht="15" customHeight="1" x14ac:dyDescent="0.35">
      <c r="A57" s="3" t="s">
        <v>65</v>
      </c>
      <c r="B57" s="3" t="s">
        <v>66</v>
      </c>
      <c r="C57" s="3">
        <v>2013</v>
      </c>
      <c r="D57" s="3">
        <v>6</v>
      </c>
      <c r="E57" s="3" t="s">
        <v>621</v>
      </c>
      <c r="F57" s="3" t="s">
        <v>621</v>
      </c>
      <c r="G57" s="3" t="s">
        <v>621</v>
      </c>
      <c r="H57" s="3" t="s">
        <v>621</v>
      </c>
      <c r="I57" s="3" t="s">
        <v>621</v>
      </c>
      <c r="J57" s="3" t="s">
        <v>621</v>
      </c>
      <c r="K57" s="3" t="s">
        <v>621</v>
      </c>
      <c r="L57" s="3" t="s">
        <v>621</v>
      </c>
      <c r="M57" s="3" t="s">
        <v>621</v>
      </c>
      <c r="N57" s="3" t="s">
        <v>622</v>
      </c>
      <c r="O57" s="3" t="s">
        <v>621</v>
      </c>
      <c r="P57" s="3" t="s">
        <v>622</v>
      </c>
      <c r="Q57" s="3" t="s">
        <v>621</v>
      </c>
      <c r="R57" s="3" t="s">
        <v>622</v>
      </c>
      <c r="S57" s="3" t="s">
        <v>621</v>
      </c>
      <c r="U57" s="20">
        <f t="shared" si="0"/>
        <v>6</v>
      </c>
      <c r="V57" s="3">
        <f t="shared" si="1"/>
        <v>0</v>
      </c>
    </row>
    <row r="58" spans="1:22" ht="15" customHeight="1" x14ac:dyDescent="0.35">
      <c r="A58" s="3" t="s">
        <v>67</v>
      </c>
      <c r="B58" s="3" t="s">
        <v>68</v>
      </c>
      <c r="C58" s="3">
        <v>2013</v>
      </c>
      <c r="D58" s="3">
        <v>4.5389999999999997</v>
      </c>
      <c r="E58" s="3">
        <v>0.443</v>
      </c>
      <c r="F58" s="3">
        <v>2.1280000000000001</v>
      </c>
      <c r="G58" s="3">
        <v>0</v>
      </c>
      <c r="H58" s="3">
        <v>0</v>
      </c>
      <c r="I58" s="3">
        <v>1.639</v>
      </c>
      <c r="J58" s="3">
        <v>0.32900000000000001</v>
      </c>
      <c r="K58" s="3" t="s">
        <v>621</v>
      </c>
      <c r="L58" s="3" t="s">
        <v>621</v>
      </c>
      <c r="M58" s="3" t="s">
        <v>621</v>
      </c>
      <c r="N58" s="3" t="s">
        <v>622</v>
      </c>
      <c r="O58" s="3" t="s">
        <v>621</v>
      </c>
      <c r="P58" s="3" t="s">
        <v>622</v>
      </c>
      <c r="Q58" s="3" t="s">
        <v>621</v>
      </c>
      <c r="R58" s="3" t="s">
        <v>622</v>
      </c>
      <c r="S58" s="3" t="s">
        <v>621</v>
      </c>
      <c r="U58" s="20">
        <f t="shared" si="0"/>
        <v>4.5389999999999997</v>
      </c>
      <c r="V58" s="3">
        <f t="shared" si="1"/>
        <v>0</v>
      </c>
    </row>
    <row r="59" spans="1:22" ht="15" customHeight="1" x14ac:dyDescent="0.35">
      <c r="A59" s="3" t="s">
        <v>67</v>
      </c>
      <c r="B59" s="3" t="s">
        <v>69</v>
      </c>
      <c r="C59" s="3">
        <v>2013</v>
      </c>
      <c r="D59" s="3">
        <v>350.84</v>
      </c>
      <c r="E59" s="3">
        <v>152.36000000000001</v>
      </c>
      <c r="F59" s="3">
        <v>41.542000000000002</v>
      </c>
      <c r="G59" s="3">
        <v>36.819000000000003</v>
      </c>
      <c r="H59" s="3">
        <v>18.754000000000001</v>
      </c>
      <c r="I59" s="3">
        <v>58.612000000000002</v>
      </c>
      <c r="J59" s="3">
        <v>61.412999999999997</v>
      </c>
      <c r="K59" s="3">
        <v>9.4E-2</v>
      </c>
      <c r="L59" s="3" t="s">
        <v>621</v>
      </c>
      <c r="M59" s="3" t="s">
        <v>621</v>
      </c>
      <c r="N59" s="3" t="s">
        <v>622</v>
      </c>
      <c r="O59" s="3" t="s">
        <v>621</v>
      </c>
      <c r="P59" s="3" t="s">
        <v>622</v>
      </c>
      <c r="Q59" s="3" t="s">
        <v>621</v>
      </c>
      <c r="R59" s="3" t="s">
        <v>622</v>
      </c>
      <c r="S59" s="3" t="s">
        <v>621</v>
      </c>
      <c r="U59" s="20">
        <f t="shared" si="0"/>
        <v>350.84</v>
      </c>
      <c r="V59" s="3">
        <f t="shared" si="1"/>
        <v>0</v>
      </c>
    </row>
    <row r="60" spans="1:22" ht="15" customHeight="1" x14ac:dyDescent="0.3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622</v>
      </c>
      <c r="O60" s="3" t="s">
        <v>621</v>
      </c>
      <c r="P60" s="3" t="s">
        <v>622</v>
      </c>
      <c r="Q60" s="3" t="s">
        <v>621</v>
      </c>
      <c r="R60" s="3" t="s">
        <v>622</v>
      </c>
      <c r="S60" s="3" t="s">
        <v>621</v>
      </c>
      <c r="U60" s="20">
        <f t="shared" si="0"/>
        <v>0</v>
      </c>
      <c r="V60" s="3">
        <f t="shared" si="1"/>
        <v>0</v>
      </c>
    </row>
    <row r="61" spans="1:22" ht="15" customHeight="1" x14ac:dyDescent="0.3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622</v>
      </c>
      <c r="O61" s="3" t="s">
        <v>621</v>
      </c>
      <c r="P61" s="3" t="s">
        <v>622</v>
      </c>
      <c r="Q61" s="3" t="s">
        <v>621</v>
      </c>
      <c r="R61" s="3" t="s">
        <v>622</v>
      </c>
      <c r="S61" s="3" t="s">
        <v>621</v>
      </c>
      <c r="U61" s="20">
        <f t="shared" si="0"/>
        <v>0</v>
      </c>
      <c r="V61" s="3">
        <f t="shared" si="1"/>
        <v>0</v>
      </c>
    </row>
    <row r="62" spans="1:22" ht="15" customHeight="1" x14ac:dyDescent="0.35">
      <c r="A62" s="3" t="s">
        <v>72</v>
      </c>
      <c r="B62" s="3" t="s">
        <v>73</v>
      </c>
      <c r="C62" s="3">
        <v>2013</v>
      </c>
      <c r="D62" s="3">
        <v>9.0350000000000001</v>
      </c>
      <c r="E62" s="3">
        <v>1.8660000000000001</v>
      </c>
      <c r="F62" s="3">
        <v>0.13200000000000001</v>
      </c>
      <c r="G62" s="3">
        <v>0</v>
      </c>
      <c r="H62" s="3">
        <v>0</v>
      </c>
      <c r="I62" s="3">
        <v>1.524</v>
      </c>
      <c r="J62" s="3">
        <v>3.6709999999999998</v>
      </c>
      <c r="K62" s="3">
        <v>0</v>
      </c>
      <c r="L62" s="3">
        <v>0</v>
      </c>
      <c r="M62" s="3">
        <v>1.8420000000000001</v>
      </c>
      <c r="N62" s="3" t="s">
        <v>622</v>
      </c>
      <c r="O62" s="3" t="s">
        <v>621</v>
      </c>
      <c r="P62" s="3" t="s">
        <v>622</v>
      </c>
      <c r="Q62" s="3" t="s">
        <v>621</v>
      </c>
      <c r="R62" s="3" t="s">
        <v>622</v>
      </c>
      <c r="S62" s="3" t="s">
        <v>621</v>
      </c>
      <c r="U62" s="20">
        <f t="shared" si="0"/>
        <v>9.0350000000000001</v>
      </c>
      <c r="V62" s="3">
        <f t="shared" si="1"/>
        <v>0</v>
      </c>
    </row>
    <row r="63" spans="1:22" ht="15" customHeight="1" x14ac:dyDescent="0.35">
      <c r="A63" s="3" t="s">
        <v>72</v>
      </c>
      <c r="B63" s="3" t="s">
        <v>74</v>
      </c>
      <c r="C63" s="3">
        <v>2013</v>
      </c>
      <c r="D63" s="3">
        <v>32.466000000000001</v>
      </c>
      <c r="E63" s="3">
        <v>12.685</v>
      </c>
      <c r="F63" s="3">
        <v>5.3529999999999998</v>
      </c>
      <c r="G63" s="3" t="s">
        <v>621</v>
      </c>
      <c r="H63" s="3" t="s">
        <v>621</v>
      </c>
      <c r="I63" s="3">
        <v>7.7949999999999999</v>
      </c>
      <c r="J63" s="3">
        <v>6.633</v>
      </c>
      <c r="K63" s="3" t="s">
        <v>621</v>
      </c>
      <c r="L63" s="3" t="s">
        <v>621</v>
      </c>
      <c r="M63" s="3" t="s">
        <v>621</v>
      </c>
      <c r="N63" s="3" t="s">
        <v>622</v>
      </c>
      <c r="O63" s="3" t="s">
        <v>621</v>
      </c>
      <c r="P63" s="3" t="s">
        <v>622</v>
      </c>
      <c r="Q63" s="3" t="s">
        <v>621</v>
      </c>
      <c r="R63" s="3" t="s">
        <v>622</v>
      </c>
      <c r="S63" s="3" t="s">
        <v>621</v>
      </c>
      <c r="U63" s="20">
        <f t="shared" si="0"/>
        <v>32.466000000000001</v>
      </c>
      <c r="V63" s="3">
        <f t="shared" si="1"/>
        <v>0</v>
      </c>
    </row>
    <row r="64" spans="1:22" ht="15" customHeight="1" x14ac:dyDescent="0.35">
      <c r="A64" s="3" t="s">
        <v>75</v>
      </c>
      <c r="B64" s="3" t="s">
        <v>76</v>
      </c>
      <c r="C64" s="3">
        <v>2013</v>
      </c>
      <c r="D64" s="3">
        <v>34.659999999999997</v>
      </c>
      <c r="E64" s="3">
        <v>16.77</v>
      </c>
      <c r="F64" s="3">
        <v>5.17</v>
      </c>
      <c r="G64" s="3">
        <v>0.55000000000000004</v>
      </c>
      <c r="H64" s="3" t="s">
        <v>621</v>
      </c>
      <c r="I64" s="3">
        <v>6.35</v>
      </c>
      <c r="J64" s="3">
        <v>4.29</v>
      </c>
      <c r="K64" s="3">
        <v>0.99</v>
      </c>
      <c r="L64" s="3">
        <v>0.54</v>
      </c>
      <c r="M64" s="3" t="s">
        <v>621</v>
      </c>
      <c r="N64" s="3" t="s">
        <v>622</v>
      </c>
      <c r="O64" s="3" t="s">
        <v>621</v>
      </c>
      <c r="P64" s="3" t="s">
        <v>622</v>
      </c>
      <c r="Q64" s="3" t="s">
        <v>621</v>
      </c>
      <c r="R64" s="3" t="s">
        <v>622</v>
      </c>
      <c r="S64" s="3" t="s">
        <v>621</v>
      </c>
      <c r="U64" s="20">
        <f t="shared" si="0"/>
        <v>34.659999999999997</v>
      </c>
      <c r="V64" s="3">
        <f t="shared" si="1"/>
        <v>0</v>
      </c>
    </row>
    <row r="65" spans="1:22" ht="15" customHeight="1" x14ac:dyDescent="0.35">
      <c r="A65" s="3" t="s">
        <v>75</v>
      </c>
      <c r="B65" s="3" t="s">
        <v>77</v>
      </c>
      <c r="C65" s="3">
        <v>2013</v>
      </c>
      <c r="D65" s="3">
        <v>2.762</v>
      </c>
      <c r="E65" s="3" t="s">
        <v>621</v>
      </c>
      <c r="F65" s="3">
        <v>0.04</v>
      </c>
      <c r="G65" s="3">
        <v>1.89</v>
      </c>
      <c r="H65" s="3" t="s">
        <v>621</v>
      </c>
      <c r="I65" s="3">
        <v>0.78</v>
      </c>
      <c r="J65" s="3">
        <v>0.05</v>
      </c>
      <c r="K65" s="3" t="s">
        <v>621</v>
      </c>
      <c r="L65" s="3" t="s">
        <v>621</v>
      </c>
      <c r="M65" s="3" t="s">
        <v>621</v>
      </c>
      <c r="N65" s="3" t="s">
        <v>622</v>
      </c>
      <c r="O65" s="3" t="s">
        <v>621</v>
      </c>
      <c r="P65" s="3" t="s">
        <v>622</v>
      </c>
      <c r="Q65" s="3" t="s">
        <v>621</v>
      </c>
      <c r="R65" s="3" t="s">
        <v>622</v>
      </c>
      <c r="S65" s="3" t="s">
        <v>621</v>
      </c>
      <c r="U65" s="20">
        <f t="shared" si="0"/>
        <v>2.762</v>
      </c>
      <c r="V65" s="3">
        <f t="shared" si="1"/>
        <v>0</v>
      </c>
    </row>
    <row r="66" spans="1:22" ht="15" customHeight="1" x14ac:dyDescent="0.35">
      <c r="A66" s="3" t="s">
        <v>75</v>
      </c>
      <c r="B66" s="3" t="s">
        <v>78</v>
      </c>
      <c r="C66" s="3">
        <v>2013</v>
      </c>
      <c r="D66" s="3">
        <v>2.609</v>
      </c>
      <c r="E66" s="3">
        <v>0.36</v>
      </c>
      <c r="F66" s="3">
        <v>0.03</v>
      </c>
      <c r="G66" s="3">
        <v>1.46</v>
      </c>
      <c r="H66" s="3" t="s">
        <v>621</v>
      </c>
      <c r="I66" s="3">
        <v>0.59</v>
      </c>
      <c r="J66" s="3">
        <v>0.17</v>
      </c>
      <c r="K66" s="3" t="s">
        <v>621</v>
      </c>
      <c r="L66" s="3" t="s">
        <v>621</v>
      </c>
      <c r="M66" s="3" t="s">
        <v>621</v>
      </c>
      <c r="N66" s="3" t="s">
        <v>622</v>
      </c>
      <c r="O66" s="3" t="s">
        <v>621</v>
      </c>
      <c r="P66" s="3" t="s">
        <v>622</v>
      </c>
      <c r="Q66" s="3" t="s">
        <v>621</v>
      </c>
      <c r="R66" s="3" t="s">
        <v>622</v>
      </c>
      <c r="S66" s="3" t="s">
        <v>621</v>
      </c>
      <c r="U66" s="20">
        <f t="shared" si="0"/>
        <v>2.609</v>
      </c>
      <c r="V66" s="3">
        <f t="shared" si="1"/>
        <v>0</v>
      </c>
    </row>
    <row r="67" spans="1:22" ht="15" customHeight="1" x14ac:dyDescent="0.35">
      <c r="A67" s="3" t="s">
        <v>75</v>
      </c>
      <c r="B67" s="3" t="s">
        <v>79</v>
      </c>
      <c r="C67" s="3">
        <v>2013</v>
      </c>
      <c r="D67" s="3">
        <v>0.53</v>
      </c>
      <c r="E67" s="3">
        <v>0.23</v>
      </c>
      <c r="F67" s="3">
        <v>0.05</v>
      </c>
      <c r="G67" s="3" t="s">
        <v>621</v>
      </c>
      <c r="H67" s="3" t="s">
        <v>621</v>
      </c>
      <c r="I67" s="3">
        <v>0.25</v>
      </c>
      <c r="J67" s="3" t="s">
        <v>621</v>
      </c>
      <c r="K67" s="3" t="s">
        <v>621</v>
      </c>
      <c r="L67" s="3" t="s">
        <v>621</v>
      </c>
      <c r="M67" s="3" t="s">
        <v>621</v>
      </c>
      <c r="N67" s="3" t="s">
        <v>622</v>
      </c>
      <c r="O67" s="3" t="s">
        <v>621</v>
      </c>
      <c r="P67" s="3" t="s">
        <v>622</v>
      </c>
      <c r="Q67" s="3" t="s">
        <v>621</v>
      </c>
      <c r="R67" s="3" t="s">
        <v>622</v>
      </c>
      <c r="S67" s="3" t="s">
        <v>621</v>
      </c>
      <c r="U67" s="20">
        <f t="shared" ref="U67:U130" si="2">IFERROR(D67/1,0)</f>
        <v>0.53</v>
      </c>
      <c r="V67" s="3">
        <f t="shared" ref="V67:V130" si="3">IFERROR(O67/1,0)+IFERROR(Q67/1,0)+IFERROR(S67/1,0)</f>
        <v>0</v>
      </c>
    </row>
    <row r="68" spans="1:22" ht="15" customHeight="1" x14ac:dyDescent="0.3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U68" s="20">
        <f t="shared" si="2"/>
        <v>0</v>
      </c>
      <c r="V68" s="3">
        <f t="shared" si="3"/>
        <v>0</v>
      </c>
    </row>
    <row r="69" spans="1:22" ht="15" customHeight="1" x14ac:dyDescent="0.35">
      <c r="A69" s="3" t="s">
        <v>80</v>
      </c>
      <c r="B69" s="3" t="s">
        <v>82</v>
      </c>
      <c r="C69" s="3">
        <v>2013</v>
      </c>
      <c r="D69" s="3">
        <v>8.09</v>
      </c>
      <c r="E69" s="3" t="s">
        <v>621</v>
      </c>
      <c r="F69" s="3" t="s">
        <v>621</v>
      </c>
      <c r="G69" s="3" t="s">
        <v>621</v>
      </c>
      <c r="H69" s="3" t="s">
        <v>621</v>
      </c>
      <c r="I69" s="3" t="s">
        <v>621</v>
      </c>
      <c r="J69" s="3" t="s">
        <v>621</v>
      </c>
      <c r="K69" s="3" t="s">
        <v>621</v>
      </c>
      <c r="L69" s="3" t="s">
        <v>621</v>
      </c>
      <c r="M69" s="3" t="s">
        <v>621</v>
      </c>
      <c r="N69" s="3" t="s">
        <v>622</v>
      </c>
      <c r="O69" s="3" t="s">
        <v>621</v>
      </c>
      <c r="P69" s="3" t="s">
        <v>622</v>
      </c>
      <c r="Q69" s="3" t="s">
        <v>621</v>
      </c>
      <c r="R69" s="3" t="s">
        <v>622</v>
      </c>
      <c r="S69" s="3" t="s">
        <v>621</v>
      </c>
      <c r="U69" s="20">
        <f t="shared" si="2"/>
        <v>8.09</v>
      </c>
      <c r="V69" s="3">
        <f t="shared" si="3"/>
        <v>0</v>
      </c>
    </row>
    <row r="70" spans="1:22" ht="15" customHeight="1" x14ac:dyDescent="0.35">
      <c r="A70" s="3" t="s">
        <v>80</v>
      </c>
      <c r="B70" s="3" t="s">
        <v>83</v>
      </c>
      <c r="C70" s="3">
        <v>2013</v>
      </c>
      <c r="D70" s="3">
        <v>9.01</v>
      </c>
      <c r="E70" s="3" t="s">
        <v>621</v>
      </c>
      <c r="F70" s="3" t="s">
        <v>621</v>
      </c>
      <c r="G70" s="3" t="s">
        <v>621</v>
      </c>
      <c r="H70" s="3" t="s">
        <v>621</v>
      </c>
      <c r="I70" s="3" t="s">
        <v>621</v>
      </c>
      <c r="J70" s="3" t="s">
        <v>621</v>
      </c>
      <c r="K70" s="3" t="s">
        <v>621</v>
      </c>
      <c r="L70" s="3" t="s">
        <v>621</v>
      </c>
      <c r="M70" s="3" t="s">
        <v>621</v>
      </c>
      <c r="N70" s="3" t="s">
        <v>622</v>
      </c>
      <c r="O70" s="3" t="s">
        <v>621</v>
      </c>
      <c r="P70" s="3" t="s">
        <v>622</v>
      </c>
      <c r="Q70" s="3" t="s">
        <v>621</v>
      </c>
      <c r="R70" s="3" t="s">
        <v>622</v>
      </c>
      <c r="S70" s="3" t="s">
        <v>621</v>
      </c>
      <c r="U70" s="20">
        <f t="shared" si="2"/>
        <v>9.01</v>
      </c>
      <c r="V70" s="3">
        <f t="shared" si="3"/>
        <v>0</v>
      </c>
    </row>
    <row r="71" spans="1:22" ht="15" customHeight="1" x14ac:dyDescent="0.35">
      <c r="A71" s="3" t="s">
        <v>80</v>
      </c>
      <c r="B71" s="3" t="s">
        <v>84</v>
      </c>
      <c r="C71" s="3">
        <v>2013</v>
      </c>
      <c r="D71" s="3">
        <v>44.95</v>
      </c>
      <c r="E71" s="3" t="s">
        <v>621</v>
      </c>
      <c r="F71" s="3" t="s">
        <v>621</v>
      </c>
      <c r="G71" s="3" t="s">
        <v>621</v>
      </c>
      <c r="H71" s="3" t="s">
        <v>621</v>
      </c>
      <c r="I71" s="3" t="s">
        <v>621</v>
      </c>
      <c r="J71" s="3" t="s">
        <v>621</v>
      </c>
      <c r="K71" s="3" t="s">
        <v>621</v>
      </c>
      <c r="L71" s="3" t="s">
        <v>621</v>
      </c>
      <c r="M71" s="3" t="s">
        <v>621</v>
      </c>
      <c r="N71" s="3" t="s">
        <v>622</v>
      </c>
      <c r="O71" s="3" t="s">
        <v>621</v>
      </c>
      <c r="P71" s="3" t="s">
        <v>622</v>
      </c>
      <c r="Q71" s="3" t="s">
        <v>621</v>
      </c>
      <c r="R71" s="3" t="s">
        <v>622</v>
      </c>
      <c r="S71" s="3" t="s">
        <v>621</v>
      </c>
      <c r="U71" s="20">
        <f t="shared" si="2"/>
        <v>44.95</v>
      </c>
      <c r="V71" s="3">
        <f t="shared" si="3"/>
        <v>0</v>
      </c>
    </row>
    <row r="72" spans="1:22" ht="15" customHeight="1" x14ac:dyDescent="0.35">
      <c r="A72" s="3" t="s">
        <v>80</v>
      </c>
      <c r="B72" s="3" t="s">
        <v>85</v>
      </c>
      <c r="C72" s="3">
        <v>2013</v>
      </c>
      <c r="D72" s="3">
        <v>29.8</v>
      </c>
      <c r="E72" s="3" t="s">
        <v>722</v>
      </c>
      <c r="F72" s="3" t="s">
        <v>722</v>
      </c>
      <c r="G72" s="3" t="s">
        <v>722</v>
      </c>
      <c r="H72" s="3" t="s">
        <v>722</v>
      </c>
      <c r="I72" s="3" t="s">
        <v>722</v>
      </c>
      <c r="J72" s="3" t="s">
        <v>722</v>
      </c>
      <c r="K72" s="3" t="s">
        <v>722</v>
      </c>
      <c r="L72" s="3" t="s">
        <v>722</v>
      </c>
      <c r="M72" s="3" t="s">
        <v>722</v>
      </c>
      <c r="N72" s="3" t="s">
        <v>622</v>
      </c>
      <c r="O72" s="3" t="s">
        <v>621</v>
      </c>
      <c r="P72" s="3" t="s">
        <v>622</v>
      </c>
      <c r="Q72" s="3" t="s">
        <v>621</v>
      </c>
      <c r="R72" s="3" t="s">
        <v>622</v>
      </c>
      <c r="S72" s="3" t="s">
        <v>621</v>
      </c>
      <c r="U72" s="20">
        <f t="shared" si="2"/>
        <v>29.8</v>
      </c>
      <c r="V72" s="3">
        <f t="shared" si="3"/>
        <v>0</v>
      </c>
    </row>
    <row r="73" spans="1:22" ht="15" customHeight="1" x14ac:dyDescent="0.35">
      <c r="A73" s="3" t="s">
        <v>80</v>
      </c>
      <c r="B73" s="3" t="s">
        <v>86</v>
      </c>
      <c r="C73" s="3">
        <v>2013</v>
      </c>
      <c r="D73" s="3">
        <v>13.8</v>
      </c>
      <c r="E73" s="3" t="s">
        <v>621</v>
      </c>
      <c r="F73" s="3" t="s">
        <v>621</v>
      </c>
      <c r="G73" s="3" t="s">
        <v>621</v>
      </c>
      <c r="H73" s="3" t="s">
        <v>621</v>
      </c>
      <c r="I73" s="3" t="s">
        <v>621</v>
      </c>
      <c r="J73" s="3" t="s">
        <v>621</v>
      </c>
      <c r="K73" s="3" t="s">
        <v>621</v>
      </c>
      <c r="L73" s="3" t="s">
        <v>621</v>
      </c>
      <c r="M73" s="3" t="s">
        <v>621</v>
      </c>
      <c r="N73" s="3" t="s">
        <v>622</v>
      </c>
      <c r="O73" s="3" t="s">
        <v>621</v>
      </c>
      <c r="P73" s="3" t="s">
        <v>622</v>
      </c>
      <c r="Q73" s="3" t="s">
        <v>621</v>
      </c>
      <c r="R73" s="3" t="s">
        <v>622</v>
      </c>
      <c r="S73" s="3" t="s">
        <v>621</v>
      </c>
      <c r="U73" s="20">
        <f t="shared" si="2"/>
        <v>13.8</v>
      </c>
      <c r="V73" s="3">
        <f t="shared" si="3"/>
        <v>0</v>
      </c>
    </row>
    <row r="74" spans="1:22" ht="15" customHeight="1" x14ac:dyDescent="0.35">
      <c r="A74" s="3" t="s">
        <v>80</v>
      </c>
      <c r="B74" s="3" t="s">
        <v>87</v>
      </c>
      <c r="C74" s="3">
        <v>2013</v>
      </c>
      <c r="D74" s="3">
        <v>32.9</v>
      </c>
      <c r="E74" s="3" t="s">
        <v>722</v>
      </c>
      <c r="F74" s="3" t="s">
        <v>722</v>
      </c>
      <c r="G74" s="3" t="s">
        <v>722</v>
      </c>
      <c r="H74" s="3" t="s">
        <v>722</v>
      </c>
      <c r="I74" s="3" t="s">
        <v>722</v>
      </c>
      <c r="J74" s="3" t="s">
        <v>722</v>
      </c>
      <c r="K74" s="3" t="s">
        <v>722</v>
      </c>
      <c r="L74" s="3" t="s">
        <v>722</v>
      </c>
      <c r="M74" s="3" t="s">
        <v>722</v>
      </c>
      <c r="N74" s="3" t="s">
        <v>622</v>
      </c>
      <c r="O74" s="3" t="s">
        <v>621</v>
      </c>
      <c r="P74" s="3" t="s">
        <v>622</v>
      </c>
      <c r="Q74" s="3" t="s">
        <v>621</v>
      </c>
      <c r="R74" s="3" t="s">
        <v>622</v>
      </c>
      <c r="S74" s="3" t="s">
        <v>621</v>
      </c>
      <c r="U74" s="20">
        <f t="shared" si="2"/>
        <v>32.9</v>
      </c>
      <c r="V74" s="3">
        <f t="shared" si="3"/>
        <v>0</v>
      </c>
    </row>
    <row r="75" spans="1:22" ht="15" customHeight="1" x14ac:dyDescent="0.35">
      <c r="A75" s="3" t="s">
        <v>80</v>
      </c>
      <c r="B75" s="3" t="s">
        <v>88</v>
      </c>
      <c r="C75" s="3">
        <v>2013</v>
      </c>
      <c r="D75" s="3">
        <v>0</v>
      </c>
      <c r="E75" s="3" t="s">
        <v>621</v>
      </c>
      <c r="F75" s="3" t="s">
        <v>621</v>
      </c>
      <c r="G75" s="3" t="s">
        <v>621</v>
      </c>
      <c r="H75" s="3" t="s">
        <v>621</v>
      </c>
      <c r="I75" s="3" t="s">
        <v>621</v>
      </c>
      <c r="J75" s="3" t="s">
        <v>621</v>
      </c>
      <c r="K75" s="3" t="s">
        <v>621</v>
      </c>
      <c r="L75" s="3" t="s">
        <v>621</v>
      </c>
      <c r="M75" s="3" t="s">
        <v>621</v>
      </c>
      <c r="N75" s="3" t="s">
        <v>622</v>
      </c>
      <c r="O75" s="3" t="s">
        <v>621</v>
      </c>
      <c r="P75" s="3" t="s">
        <v>622</v>
      </c>
      <c r="Q75" s="3" t="s">
        <v>621</v>
      </c>
      <c r="R75" s="3" t="s">
        <v>622</v>
      </c>
      <c r="S75" s="3" t="s">
        <v>621</v>
      </c>
      <c r="U75" s="20">
        <f t="shared" si="2"/>
        <v>0</v>
      </c>
      <c r="V75" s="3">
        <f t="shared" si="3"/>
        <v>0</v>
      </c>
    </row>
    <row r="76" spans="1:22" ht="15" customHeight="1" x14ac:dyDescent="0.35">
      <c r="A76" s="3" t="s">
        <v>80</v>
      </c>
      <c r="B76" s="3" t="s">
        <v>89</v>
      </c>
      <c r="C76" s="3">
        <v>2013</v>
      </c>
      <c r="D76" s="3">
        <v>15.6</v>
      </c>
      <c r="E76" s="3" t="s">
        <v>621</v>
      </c>
      <c r="F76" s="3" t="s">
        <v>621</v>
      </c>
      <c r="G76" s="3" t="s">
        <v>722</v>
      </c>
      <c r="H76" s="3" t="s">
        <v>621</v>
      </c>
      <c r="I76" s="3" t="s">
        <v>722</v>
      </c>
      <c r="J76" s="3" t="s">
        <v>722</v>
      </c>
      <c r="K76" s="3" t="s">
        <v>722</v>
      </c>
      <c r="L76" s="3" t="s">
        <v>722</v>
      </c>
      <c r="M76" s="3" t="s">
        <v>722</v>
      </c>
      <c r="N76" s="3" t="s">
        <v>622</v>
      </c>
      <c r="O76" s="3" t="s">
        <v>621</v>
      </c>
      <c r="P76" s="3" t="s">
        <v>622</v>
      </c>
      <c r="Q76" s="3" t="s">
        <v>621</v>
      </c>
      <c r="R76" s="3" t="s">
        <v>622</v>
      </c>
      <c r="S76" s="3" t="s">
        <v>621</v>
      </c>
      <c r="U76" s="20">
        <f t="shared" si="2"/>
        <v>15.6</v>
      </c>
      <c r="V76" s="3">
        <f t="shared" si="3"/>
        <v>0</v>
      </c>
    </row>
    <row r="77" spans="1:22" ht="15" customHeight="1" x14ac:dyDescent="0.3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622</v>
      </c>
      <c r="O77" s="3" t="s">
        <v>621</v>
      </c>
      <c r="P77" s="3" t="s">
        <v>622</v>
      </c>
      <c r="Q77" s="3" t="s">
        <v>621</v>
      </c>
      <c r="R77" s="3" t="s">
        <v>622</v>
      </c>
      <c r="S77" s="3" t="s">
        <v>621</v>
      </c>
      <c r="U77" s="20">
        <f t="shared" si="2"/>
        <v>0</v>
      </c>
      <c r="V77" s="3">
        <f t="shared" si="3"/>
        <v>0</v>
      </c>
    </row>
    <row r="78" spans="1:22" ht="15" customHeight="1" x14ac:dyDescent="0.35">
      <c r="A78" s="3" t="s">
        <v>80</v>
      </c>
      <c r="B78" s="3" t="s">
        <v>91</v>
      </c>
      <c r="C78" s="3">
        <v>2013</v>
      </c>
      <c r="D78" s="3">
        <v>1.58</v>
      </c>
      <c r="E78" s="3" t="s">
        <v>621</v>
      </c>
      <c r="F78" s="3" t="s">
        <v>621</v>
      </c>
      <c r="G78" s="3" t="s">
        <v>621</v>
      </c>
      <c r="H78" s="3" t="s">
        <v>621</v>
      </c>
      <c r="I78" s="3" t="s">
        <v>621</v>
      </c>
      <c r="J78" s="3" t="s">
        <v>621</v>
      </c>
      <c r="K78" s="3" t="s">
        <v>621</v>
      </c>
      <c r="L78" s="3" t="s">
        <v>621</v>
      </c>
      <c r="M78" s="3" t="s">
        <v>621</v>
      </c>
      <c r="N78" s="3" t="s">
        <v>622</v>
      </c>
      <c r="O78" s="3" t="s">
        <v>621</v>
      </c>
      <c r="P78" s="3" t="s">
        <v>622</v>
      </c>
      <c r="Q78" s="3" t="s">
        <v>621</v>
      </c>
      <c r="R78" s="3" t="s">
        <v>622</v>
      </c>
      <c r="S78" s="3" t="s">
        <v>621</v>
      </c>
      <c r="U78" s="20">
        <f t="shared" si="2"/>
        <v>1.58</v>
      </c>
      <c r="V78" s="3">
        <f t="shared" si="3"/>
        <v>0</v>
      </c>
    </row>
    <row r="79" spans="1:22" ht="15" customHeight="1" x14ac:dyDescent="0.35">
      <c r="A79" s="3" t="s">
        <v>80</v>
      </c>
      <c r="B79" s="3" t="s">
        <v>92</v>
      </c>
      <c r="C79" s="3">
        <v>2013</v>
      </c>
      <c r="D79" s="3" t="s">
        <v>621</v>
      </c>
      <c r="E79" s="3" t="s">
        <v>722</v>
      </c>
      <c r="F79" s="3" t="s">
        <v>722</v>
      </c>
      <c r="G79" s="3" t="s">
        <v>722</v>
      </c>
      <c r="H79" s="3" t="s">
        <v>722</v>
      </c>
      <c r="I79" s="3" t="s">
        <v>722</v>
      </c>
      <c r="J79" s="3" t="s">
        <v>722</v>
      </c>
      <c r="K79" s="3" t="s">
        <v>722</v>
      </c>
      <c r="L79" s="3" t="s">
        <v>722</v>
      </c>
      <c r="M79" s="3" t="s">
        <v>722</v>
      </c>
      <c r="N79" s="3" t="s">
        <v>622</v>
      </c>
      <c r="O79" s="3" t="s">
        <v>621</v>
      </c>
      <c r="P79" s="3" t="s">
        <v>622</v>
      </c>
      <c r="Q79" s="3" t="s">
        <v>621</v>
      </c>
      <c r="R79" s="3" t="s">
        <v>622</v>
      </c>
      <c r="S79" s="3" t="s">
        <v>621</v>
      </c>
      <c r="U79" s="20">
        <f t="shared" si="2"/>
        <v>0</v>
      </c>
      <c r="V79" s="3">
        <f t="shared" si="3"/>
        <v>0</v>
      </c>
    </row>
    <row r="80" spans="1:22" ht="15" customHeight="1" x14ac:dyDescent="0.35">
      <c r="A80" s="3" t="s">
        <v>80</v>
      </c>
      <c r="B80" s="3" t="s">
        <v>93</v>
      </c>
      <c r="C80" s="3">
        <v>2013</v>
      </c>
      <c r="D80" s="3">
        <v>1056.8530000000001</v>
      </c>
      <c r="E80" s="3">
        <v>471.37083699999999</v>
      </c>
      <c r="F80" s="3">
        <v>95.066567969999994</v>
      </c>
      <c r="G80" s="3">
        <v>62.402304000000001</v>
      </c>
      <c r="H80" s="3">
        <v>4.8460000000000001</v>
      </c>
      <c r="I80" s="3">
        <v>97.759</v>
      </c>
      <c r="J80" s="3">
        <v>316.56099999999998</v>
      </c>
      <c r="K80" s="3">
        <v>0.49410700000000002</v>
      </c>
      <c r="L80" s="3" t="s">
        <v>722</v>
      </c>
      <c r="M80" s="3" t="s">
        <v>722</v>
      </c>
      <c r="N80" s="3" t="s">
        <v>622</v>
      </c>
      <c r="O80" s="3" t="s">
        <v>621</v>
      </c>
      <c r="P80" s="3" t="s">
        <v>622</v>
      </c>
      <c r="Q80" s="3" t="s">
        <v>621</v>
      </c>
      <c r="R80" s="3" t="s">
        <v>622</v>
      </c>
      <c r="S80" s="3" t="s">
        <v>621</v>
      </c>
      <c r="U80" s="20">
        <f t="shared" si="2"/>
        <v>1056.8530000000001</v>
      </c>
      <c r="V80" s="3">
        <f t="shared" si="3"/>
        <v>0</v>
      </c>
    </row>
    <row r="81" spans="1:22" ht="15" customHeight="1" x14ac:dyDescent="0.3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622</v>
      </c>
      <c r="O81" s="3" t="s">
        <v>621</v>
      </c>
      <c r="P81" s="3" t="s">
        <v>622</v>
      </c>
      <c r="Q81" s="3" t="s">
        <v>621</v>
      </c>
      <c r="R81" s="3" t="s">
        <v>622</v>
      </c>
      <c r="S81" s="3" t="s">
        <v>621</v>
      </c>
      <c r="U81" s="20">
        <f t="shared" si="2"/>
        <v>0</v>
      </c>
      <c r="V81" s="3">
        <f t="shared" si="3"/>
        <v>0</v>
      </c>
    </row>
    <row r="82" spans="1:22" ht="15" customHeight="1" x14ac:dyDescent="0.35">
      <c r="A82" s="3" t="s">
        <v>80</v>
      </c>
      <c r="B82" s="3" t="s">
        <v>95</v>
      </c>
      <c r="C82" s="3">
        <v>2013</v>
      </c>
      <c r="D82" s="3">
        <v>296.8</v>
      </c>
      <c r="E82" s="3" t="s">
        <v>722</v>
      </c>
      <c r="F82" s="3" t="s">
        <v>722</v>
      </c>
      <c r="G82" s="3" t="s">
        <v>722</v>
      </c>
      <c r="H82" s="3" t="s">
        <v>722</v>
      </c>
      <c r="I82" s="3" t="s">
        <v>722</v>
      </c>
      <c r="J82" s="3" t="s">
        <v>722</v>
      </c>
      <c r="K82" s="3" t="s">
        <v>722</v>
      </c>
      <c r="L82" s="3" t="s">
        <v>722</v>
      </c>
      <c r="M82" s="3" t="s">
        <v>722</v>
      </c>
      <c r="N82" s="3" t="s">
        <v>814</v>
      </c>
      <c r="O82" s="3" t="s">
        <v>621</v>
      </c>
      <c r="P82" s="3" t="s">
        <v>622</v>
      </c>
      <c r="Q82" s="3" t="s">
        <v>621</v>
      </c>
      <c r="R82" s="3" t="s">
        <v>622</v>
      </c>
      <c r="S82" s="3" t="s">
        <v>621</v>
      </c>
      <c r="U82" s="20">
        <f t="shared" si="2"/>
        <v>296.8</v>
      </c>
      <c r="V82" s="3">
        <f t="shared" si="3"/>
        <v>0</v>
      </c>
    </row>
    <row r="83" spans="1:22" ht="15" customHeight="1" x14ac:dyDescent="0.3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622</v>
      </c>
      <c r="O83" s="3" t="s">
        <v>621</v>
      </c>
      <c r="P83" s="3" t="s">
        <v>622</v>
      </c>
      <c r="Q83" s="3" t="s">
        <v>621</v>
      </c>
      <c r="R83" s="3" t="s">
        <v>622</v>
      </c>
      <c r="S83" s="3" t="s">
        <v>621</v>
      </c>
      <c r="U83" s="20">
        <f t="shared" si="2"/>
        <v>0</v>
      </c>
      <c r="V83" s="3">
        <f t="shared" si="3"/>
        <v>0</v>
      </c>
    </row>
    <row r="84" spans="1:22" ht="15" customHeight="1" x14ac:dyDescent="0.35">
      <c r="A84" s="3" t="s">
        <v>80</v>
      </c>
      <c r="B84" s="3" t="s">
        <v>97</v>
      </c>
      <c r="C84" s="3">
        <v>2013</v>
      </c>
      <c r="D84" s="3">
        <v>49.2</v>
      </c>
      <c r="E84" s="3" t="s">
        <v>722</v>
      </c>
      <c r="F84" s="3" t="s">
        <v>722</v>
      </c>
      <c r="G84" s="3" t="s">
        <v>722</v>
      </c>
      <c r="H84" s="3" t="s">
        <v>722</v>
      </c>
      <c r="I84" s="3" t="s">
        <v>722</v>
      </c>
      <c r="J84" s="3" t="s">
        <v>722</v>
      </c>
      <c r="K84" s="3" t="s">
        <v>722</v>
      </c>
      <c r="L84" s="3" t="s">
        <v>722</v>
      </c>
      <c r="M84" s="3" t="s">
        <v>722</v>
      </c>
      <c r="N84" s="3" t="s">
        <v>622</v>
      </c>
      <c r="O84" s="3" t="s">
        <v>621</v>
      </c>
      <c r="P84" s="3" t="s">
        <v>622</v>
      </c>
      <c r="Q84" s="3" t="s">
        <v>621</v>
      </c>
      <c r="R84" s="3" t="s">
        <v>622</v>
      </c>
      <c r="S84" s="3" t="s">
        <v>621</v>
      </c>
      <c r="U84" s="20">
        <f t="shared" si="2"/>
        <v>49.2</v>
      </c>
      <c r="V84" s="3">
        <f t="shared" si="3"/>
        <v>0</v>
      </c>
    </row>
    <row r="85" spans="1:22" ht="15" customHeight="1" x14ac:dyDescent="0.35">
      <c r="A85" s="3" t="s">
        <v>80</v>
      </c>
      <c r="B85" s="3" t="s">
        <v>98</v>
      </c>
      <c r="C85" s="3">
        <v>2013</v>
      </c>
      <c r="D85" s="3">
        <v>10.039999999999999</v>
      </c>
      <c r="E85" s="3" t="s">
        <v>621</v>
      </c>
      <c r="F85" s="3" t="s">
        <v>621</v>
      </c>
      <c r="G85" s="3" t="s">
        <v>621</v>
      </c>
      <c r="H85" s="3" t="s">
        <v>621</v>
      </c>
      <c r="I85" s="3" t="s">
        <v>621</v>
      </c>
      <c r="J85" s="3" t="s">
        <v>621</v>
      </c>
      <c r="K85" s="3" t="s">
        <v>621</v>
      </c>
      <c r="L85" s="3" t="s">
        <v>621</v>
      </c>
      <c r="M85" s="3" t="s">
        <v>621</v>
      </c>
      <c r="N85" s="3" t="s">
        <v>622</v>
      </c>
      <c r="O85" s="3" t="s">
        <v>621</v>
      </c>
      <c r="P85" s="3" t="s">
        <v>622</v>
      </c>
      <c r="Q85" s="3" t="s">
        <v>621</v>
      </c>
      <c r="R85" s="3" t="s">
        <v>622</v>
      </c>
      <c r="S85" s="3" t="s">
        <v>621</v>
      </c>
      <c r="U85" s="20">
        <f t="shared" si="2"/>
        <v>10.039999999999999</v>
      </c>
      <c r="V85" s="3">
        <f t="shared" si="3"/>
        <v>0</v>
      </c>
    </row>
    <row r="86" spans="1:22" ht="15" customHeight="1" x14ac:dyDescent="0.35">
      <c r="A86" s="3" t="s">
        <v>80</v>
      </c>
      <c r="B86" s="3" t="s">
        <v>99</v>
      </c>
      <c r="C86" s="3">
        <v>2013</v>
      </c>
      <c r="D86" s="3">
        <v>13.84</v>
      </c>
      <c r="E86" s="3" t="s">
        <v>621</v>
      </c>
      <c r="F86" s="3" t="s">
        <v>621</v>
      </c>
      <c r="G86" s="3" t="s">
        <v>621</v>
      </c>
      <c r="H86" s="3" t="s">
        <v>621</v>
      </c>
      <c r="I86" s="3" t="s">
        <v>621</v>
      </c>
      <c r="J86" s="3" t="s">
        <v>621</v>
      </c>
      <c r="K86" s="3" t="s">
        <v>621</v>
      </c>
      <c r="L86" s="3" t="s">
        <v>621</v>
      </c>
      <c r="M86" s="3" t="s">
        <v>621</v>
      </c>
      <c r="N86" s="3" t="s">
        <v>622</v>
      </c>
      <c r="O86" s="3" t="s">
        <v>621</v>
      </c>
      <c r="P86" s="3" t="s">
        <v>622</v>
      </c>
      <c r="Q86" s="3" t="s">
        <v>621</v>
      </c>
      <c r="R86" s="3" t="s">
        <v>622</v>
      </c>
      <c r="S86" s="3" t="s">
        <v>621</v>
      </c>
      <c r="U86" s="20">
        <f t="shared" si="2"/>
        <v>13.84</v>
      </c>
      <c r="V86" s="3">
        <f t="shared" si="3"/>
        <v>0</v>
      </c>
    </row>
    <row r="87" spans="1:22" ht="15" customHeight="1" x14ac:dyDescent="0.35">
      <c r="A87" s="3" t="s">
        <v>80</v>
      </c>
      <c r="B87" s="3" t="s">
        <v>100</v>
      </c>
      <c r="C87" s="3">
        <v>2013</v>
      </c>
      <c r="D87" s="3">
        <v>15.55</v>
      </c>
      <c r="E87" s="3" t="s">
        <v>621</v>
      </c>
      <c r="F87" s="3" t="s">
        <v>621</v>
      </c>
      <c r="G87" s="3" t="s">
        <v>621</v>
      </c>
      <c r="H87" s="3" t="s">
        <v>621</v>
      </c>
      <c r="I87" s="3" t="s">
        <v>621</v>
      </c>
      <c r="J87" s="3" t="s">
        <v>621</v>
      </c>
      <c r="K87" s="3" t="s">
        <v>621</v>
      </c>
      <c r="L87" s="3" t="s">
        <v>621</v>
      </c>
      <c r="M87" s="3" t="s">
        <v>621</v>
      </c>
      <c r="N87" s="3" t="s">
        <v>622</v>
      </c>
      <c r="O87" s="3" t="s">
        <v>621</v>
      </c>
      <c r="P87" s="3" t="s">
        <v>622</v>
      </c>
      <c r="Q87" s="3" t="s">
        <v>621</v>
      </c>
      <c r="R87" s="3" t="s">
        <v>622</v>
      </c>
      <c r="S87" s="3" t="s">
        <v>621</v>
      </c>
      <c r="U87" s="20">
        <f t="shared" si="2"/>
        <v>15.55</v>
      </c>
      <c r="V87" s="3">
        <f t="shared" si="3"/>
        <v>0</v>
      </c>
    </row>
    <row r="88" spans="1:22" ht="15" customHeight="1" x14ac:dyDescent="0.35">
      <c r="A88" s="3" t="s">
        <v>80</v>
      </c>
      <c r="B88" s="3" t="s">
        <v>101</v>
      </c>
      <c r="C88" s="3">
        <v>2013</v>
      </c>
      <c r="D88" s="3">
        <v>7.53</v>
      </c>
      <c r="E88" s="3" t="s">
        <v>621</v>
      </c>
      <c r="F88" s="3" t="s">
        <v>621</v>
      </c>
      <c r="G88" s="3" t="s">
        <v>621</v>
      </c>
      <c r="H88" s="3" t="s">
        <v>621</v>
      </c>
      <c r="I88" s="3" t="s">
        <v>621</v>
      </c>
      <c r="J88" s="3" t="s">
        <v>621</v>
      </c>
      <c r="K88" s="3" t="s">
        <v>621</v>
      </c>
      <c r="L88" s="3" t="s">
        <v>621</v>
      </c>
      <c r="M88" s="3" t="s">
        <v>621</v>
      </c>
      <c r="N88" s="3" t="s">
        <v>622</v>
      </c>
      <c r="O88" s="3" t="s">
        <v>621</v>
      </c>
      <c r="P88" s="3" t="s">
        <v>622</v>
      </c>
      <c r="Q88" s="3" t="s">
        <v>621</v>
      </c>
      <c r="R88" s="3" t="s">
        <v>622</v>
      </c>
      <c r="S88" s="3" t="s">
        <v>621</v>
      </c>
      <c r="U88" s="20">
        <f t="shared" si="2"/>
        <v>7.53</v>
      </c>
      <c r="V88" s="3">
        <f t="shared" si="3"/>
        <v>0</v>
      </c>
    </row>
    <row r="89" spans="1:22" ht="15" customHeight="1" x14ac:dyDescent="0.3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622</v>
      </c>
      <c r="O89" s="3" t="s">
        <v>621</v>
      </c>
      <c r="P89" s="3" t="s">
        <v>622</v>
      </c>
      <c r="Q89" s="3" t="s">
        <v>621</v>
      </c>
      <c r="R89" s="3" t="s">
        <v>622</v>
      </c>
      <c r="S89" s="3" t="s">
        <v>621</v>
      </c>
      <c r="U89" s="20">
        <f t="shared" si="2"/>
        <v>0</v>
      </c>
      <c r="V89" s="3">
        <f t="shared" si="3"/>
        <v>0</v>
      </c>
    </row>
    <row r="90" spans="1:22" ht="15" customHeight="1" x14ac:dyDescent="0.35">
      <c r="A90" s="3" t="s">
        <v>80</v>
      </c>
      <c r="B90" s="3" t="s">
        <v>103</v>
      </c>
      <c r="C90" s="3">
        <v>2013</v>
      </c>
      <c r="D90" s="3">
        <v>2200</v>
      </c>
      <c r="E90" s="3" t="s">
        <v>621</v>
      </c>
      <c r="F90" s="3" t="s">
        <v>621</v>
      </c>
      <c r="G90" s="3" t="s">
        <v>621</v>
      </c>
      <c r="H90" s="3" t="s">
        <v>621</v>
      </c>
      <c r="I90" s="3" t="s">
        <v>621</v>
      </c>
      <c r="J90" s="3" t="s">
        <v>621</v>
      </c>
      <c r="K90" s="3" t="s">
        <v>621</v>
      </c>
      <c r="L90" s="3" t="s">
        <v>621</v>
      </c>
      <c r="M90" s="3" t="s">
        <v>621</v>
      </c>
      <c r="N90" s="3" t="s">
        <v>622</v>
      </c>
      <c r="O90" s="3" t="s">
        <v>621</v>
      </c>
      <c r="P90" s="3" t="s">
        <v>622</v>
      </c>
      <c r="Q90" s="3" t="s">
        <v>621</v>
      </c>
      <c r="R90" s="3" t="s">
        <v>622</v>
      </c>
      <c r="S90" s="3" t="s">
        <v>621</v>
      </c>
      <c r="U90" s="20">
        <f t="shared" si="2"/>
        <v>2200</v>
      </c>
      <c r="V90" s="3">
        <f t="shared" si="3"/>
        <v>0</v>
      </c>
    </row>
    <row r="91" spans="1:22" ht="15" customHeight="1" x14ac:dyDescent="0.35">
      <c r="A91" s="3" t="s">
        <v>80</v>
      </c>
      <c r="B91" s="3" t="s">
        <v>104</v>
      </c>
      <c r="C91" s="3">
        <v>2013</v>
      </c>
      <c r="D91" s="3">
        <v>22.6</v>
      </c>
      <c r="E91" s="3" t="s">
        <v>621</v>
      </c>
      <c r="F91" s="3" t="s">
        <v>621</v>
      </c>
      <c r="G91" s="3" t="s">
        <v>621</v>
      </c>
      <c r="H91" s="3" t="s">
        <v>621</v>
      </c>
      <c r="I91" s="3" t="s">
        <v>621</v>
      </c>
      <c r="J91" s="3" t="s">
        <v>621</v>
      </c>
      <c r="K91" s="3" t="s">
        <v>621</v>
      </c>
      <c r="L91" s="3" t="s">
        <v>621</v>
      </c>
      <c r="M91" s="3" t="s">
        <v>621</v>
      </c>
      <c r="N91" s="3" t="s">
        <v>622</v>
      </c>
      <c r="O91" s="3" t="s">
        <v>621</v>
      </c>
      <c r="P91" s="3" t="s">
        <v>622</v>
      </c>
      <c r="Q91" s="3" t="s">
        <v>621</v>
      </c>
      <c r="R91" s="3" t="s">
        <v>622</v>
      </c>
      <c r="S91" s="3" t="s">
        <v>621</v>
      </c>
      <c r="U91" s="20">
        <f t="shared" si="2"/>
        <v>22.6</v>
      </c>
      <c r="V91" s="3">
        <f t="shared" si="3"/>
        <v>0</v>
      </c>
    </row>
    <row r="92" spans="1:22" ht="15" customHeight="1" x14ac:dyDescent="0.35">
      <c r="A92" s="3" t="s">
        <v>80</v>
      </c>
      <c r="B92" s="3" t="s">
        <v>105</v>
      </c>
      <c r="C92" s="3">
        <v>2013</v>
      </c>
      <c r="D92" s="3">
        <v>111.563</v>
      </c>
      <c r="E92" s="3" t="s">
        <v>722</v>
      </c>
      <c r="F92" s="3" t="s">
        <v>722</v>
      </c>
      <c r="G92" s="3" t="s">
        <v>722</v>
      </c>
      <c r="H92" s="3" t="s">
        <v>722</v>
      </c>
      <c r="I92" s="3" t="s">
        <v>722</v>
      </c>
      <c r="J92" s="3" t="s">
        <v>722</v>
      </c>
      <c r="K92" s="3" t="s">
        <v>722</v>
      </c>
      <c r="L92" s="3" t="s">
        <v>722</v>
      </c>
      <c r="M92" s="3" t="s">
        <v>722</v>
      </c>
      <c r="N92" s="3" t="s">
        <v>622</v>
      </c>
      <c r="O92" s="3" t="s">
        <v>621</v>
      </c>
      <c r="P92" s="3" t="s">
        <v>622</v>
      </c>
      <c r="Q92" s="3" t="s">
        <v>621</v>
      </c>
      <c r="R92" s="3" t="s">
        <v>622</v>
      </c>
      <c r="S92" s="3" t="s">
        <v>621</v>
      </c>
      <c r="U92" s="20">
        <f t="shared" si="2"/>
        <v>111.563</v>
      </c>
      <c r="V92" s="3">
        <f t="shared" si="3"/>
        <v>0</v>
      </c>
    </row>
    <row r="93" spans="1:22" ht="15" customHeight="1" x14ac:dyDescent="0.35">
      <c r="A93" s="3" t="s">
        <v>80</v>
      </c>
      <c r="B93" s="3" t="s">
        <v>106</v>
      </c>
      <c r="C93" s="3">
        <v>2013</v>
      </c>
      <c r="D93" s="3">
        <v>45.23</v>
      </c>
      <c r="E93" s="3" t="s">
        <v>621</v>
      </c>
      <c r="F93" s="3" t="s">
        <v>621</v>
      </c>
      <c r="G93" s="3" t="s">
        <v>621</v>
      </c>
      <c r="H93" s="3" t="s">
        <v>621</v>
      </c>
      <c r="I93" s="3" t="s">
        <v>621</v>
      </c>
      <c r="J93" s="3" t="s">
        <v>621</v>
      </c>
      <c r="K93" s="3" t="s">
        <v>621</v>
      </c>
      <c r="L93" s="3" t="s">
        <v>621</v>
      </c>
      <c r="M93" s="3" t="s">
        <v>621</v>
      </c>
      <c r="N93" s="3" t="s">
        <v>622</v>
      </c>
      <c r="O93" s="3" t="s">
        <v>621</v>
      </c>
      <c r="P93" s="3" t="s">
        <v>622</v>
      </c>
      <c r="Q93" s="3" t="s">
        <v>621</v>
      </c>
      <c r="R93" s="3" t="s">
        <v>622</v>
      </c>
      <c r="S93" s="3" t="s">
        <v>621</v>
      </c>
      <c r="U93" s="20">
        <f t="shared" si="2"/>
        <v>45.23</v>
      </c>
      <c r="V93" s="3">
        <f t="shared" si="3"/>
        <v>0</v>
      </c>
    </row>
    <row r="94" spans="1:22" ht="15" customHeight="1" x14ac:dyDescent="0.35">
      <c r="A94" s="3" t="s">
        <v>80</v>
      </c>
      <c r="B94" s="3" t="s">
        <v>107</v>
      </c>
      <c r="C94" s="3">
        <v>2013</v>
      </c>
      <c r="D94" s="3">
        <v>43.639000000000003</v>
      </c>
      <c r="E94" s="3" t="s">
        <v>621</v>
      </c>
      <c r="F94" s="3" t="s">
        <v>621</v>
      </c>
      <c r="G94" s="3" t="s">
        <v>621</v>
      </c>
      <c r="H94" s="3" t="s">
        <v>621</v>
      </c>
      <c r="I94" s="3" t="s">
        <v>621</v>
      </c>
      <c r="J94" s="3" t="s">
        <v>621</v>
      </c>
      <c r="K94" s="3" t="s">
        <v>621</v>
      </c>
      <c r="L94" s="3" t="s">
        <v>621</v>
      </c>
      <c r="M94" s="3" t="s">
        <v>621</v>
      </c>
      <c r="N94" s="3" t="s">
        <v>622</v>
      </c>
      <c r="O94" s="3" t="s">
        <v>621</v>
      </c>
      <c r="P94" s="3" t="s">
        <v>622</v>
      </c>
      <c r="Q94" s="3" t="s">
        <v>621</v>
      </c>
      <c r="R94" s="3" t="s">
        <v>622</v>
      </c>
      <c r="S94" s="3" t="s">
        <v>621</v>
      </c>
      <c r="U94" s="20">
        <f t="shared" si="2"/>
        <v>43.639000000000003</v>
      </c>
      <c r="V94" s="3">
        <f t="shared" si="3"/>
        <v>0</v>
      </c>
    </row>
    <row r="95" spans="1:22" ht="15" customHeight="1" x14ac:dyDescent="0.3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622</v>
      </c>
      <c r="O95" s="3" t="s">
        <v>621</v>
      </c>
      <c r="P95" s="3" t="s">
        <v>622</v>
      </c>
      <c r="Q95" s="3" t="s">
        <v>621</v>
      </c>
      <c r="R95" s="3" t="s">
        <v>622</v>
      </c>
      <c r="S95" s="3" t="s">
        <v>621</v>
      </c>
      <c r="U95" s="20">
        <f t="shared" si="2"/>
        <v>0</v>
      </c>
      <c r="V95" s="3">
        <f t="shared" si="3"/>
        <v>0</v>
      </c>
    </row>
    <row r="96" spans="1:22" ht="15" customHeight="1" x14ac:dyDescent="0.3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622</v>
      </c>
      <c r="O96" s="3" t="s">
        <v>621</v>
      </c>
      <c r="P96" s="3" t="s">
        <v>622</v>
      </c>
      <c r="Q96" s="3" t="s">
        <v>621</v>
      </c>
      <c r="R96" s="3" t="s">
        <v>622</v>
      </c>
      <c r="S96" s="3" t="s">
        <v>621</v>
      </c>
      <c r="U96" s="20">
        <f t="shared" si="2"/>
        <v>0</v>
      </c>
      <c r="V96" s="3">
        <f t="shared" si="3"/>
        <v>0</v>
      </c>
    </row>
    <row r="97" spans="1:22" ht="15" customHeight="1" x14ac:dyDescent="0.35">
      <c r="A97" s="3" t="s">
        <v>80</v>
      </c>
      <c r="B97" s="3" t="s">
        <v>110</v>
      </c>
      <c r="C97" s="3">
        <v>2013</v>
      </c>
      <c r="D97" s="3">
        <v>961</v>
      </c>
      <c r="E97" s="3" t="s">
        <v>621</v>
      </c>
      <c r="F97" s="3" t="s">
        <v>621</v>
      </c>
      <c r="G97" s="3" t="s">
        <v>621</v>
      </c>
      <c r="H97" s="3" t="s">
        <v>621</v>
      </c>
      <c r="I97" s="3" t="s">
        <v>621</v>
      </c>
      <c r="J97" s="3" t="s">
        <v>621</v>
      </c>
      <c r="K97" s="3">
        <v>9</v>
      </c>
      <c r="L97" s="3" t="s">
        <v>621</v>
      </c>
      <c r="M97" s="3" t="s">
        <v>621</v>
      </c>
      <c r="N97" s="3" t="s">
        <v>622</v>
      </c>
      <c r="O97" s="3" t="s">
        <v>621</v>
      </c>
      <c r="P97" s="3" t="s">
        <v>622</v>
      </c>
      <c r="Q97" s="3" t="s">
        <v>621</v>
      </c>
      <c r="R97" s="3" t="s">
        <v>622</v>
      </c>
      <c r="S97" s="3" t="s">
        <v>621</v>
      </c>
      <c r="U97" s="20">
        <f t="shared" si="2"/>
        <v>961</v>
      </c>
      <c r="V97" s="3">
        <f t="shared" si="3"/>
        <v>0</v>
      </c>
    </row>
    <row r="98" spans="1:22" ht="15" customHeight="1" x14ac:dyDescent="0.3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622</v>
      </c>
      <c r="O98" s="3" t="s">
        <v>621</v>
      </c>
      <c r="P98" s="3" t="s">
        <v>622</v>
      </c>
      <c r="Q98" s="3" t="s">
        <v>621</v>
      </c>
      <c r="R98" s="3" t="s">
        <v>622</v>
      </c>
      <c r="S98" s="3" t="s">
        <v>621</v>
      </c>
      <c r="U98" s="20">
        <f t="shared" si="2"/>
        <v>0</v>
      </c>
      <c r="V98" s="3">
        <f t="shared" si="3"/>
        <v>0</v>
      </c>
    </row>
    <row r="99" spans="1:22" ht="15" customHeight="1" x14ac:dyDescent="0.35">
      <c r="A99" s="3" t="s">
        <v>80</v>
      </c>
      <c r="B99" s="3" t="s">
        <v>112</v>
      </c>
      <c r="C99" s="3">
        <v>2013</v>
      </c>
      <c r="D99" s="3">
        <v>24.253</v>
      </c>
      <c r="E99" s="3" t="s">
        <v>621</v>
      </c>
      <c r="F99" s="3" t="s">
        <v>621</v>
      </c>
      <c r="G99" s="3" t="s">
        <v>621</v>
      </c>
      <c r="H99" s="3" t="s">
        <v>621</v>
      </c>
      <c r="I99" s="3" t="s">
        <v>621</v>
      </c>
      <c r="J99" s="3" t="s">
        <v>621</v>
      </c>
      <c r="K99" s="3" t="s">
        <v>621</v>
      </c>
      <c r="L99" s="3" t="s">
        <v>621</v>
      </c>
      <c r="M99" s="3" t="s">
        <v>621</v>
      </c>
      <c r="N99" s="3" t="s">
        <v>622</v>
      </c>
      <c r="O99" s="3" t="s">
        <v>621</v>
      </c>
      <c r="P99" s="3" t="s">
        <v>622</v>
      </c>
      <c r="Q99" s="3" t="s">
        <v>621</v>
      </c>
      <c r="R99" s="3" t="s">
        <v>622</v>
      </c>
      <c r="S99" s="3" t="s">
        <v>621</v>
      </c>
      <c r="U99" s="20">
        <f t="shared" si="2"/>
        <v>24.253</v>
      </c>
      <c r="V99" s="3">
        <f t="shared" si="3"/>
        <v>0</v>
      </c>
    </row>
    <row r="100" spans="1:22" ht="15" customHeight="1" x14ac:dyDescent="0.3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622</v>
      </c>
      <c r="O100" s="3" t="s">
        <v>621</v>
      </c>
      <c r="P100" s="3" t="s">
        <v>622</v>
      </c>
      <c r="Q100" s="3" t="s">
        <v>621</v>
      </c>
      <c r="R100" s="3" t="s">
        <v>622</v>
      </c>
      <c r="S100" s="3" t="s">
        <v>621</v>
      </c>
      <c r="U100" s="20">
        <f t="shared" si="2"/>
        <v>0</v>
      </c>
      <c r="V100" s="3">
        <f t="shared" si="3"/>
        <v>0</v>
      </c>
    </row>
    <row r="101" spans="1:22" ht="15" customHeight="1" x14ac:dyDescent="0.35">
      <c r="A101" s="3" t="s">
        <v>80</v>
      </c>
      <c r="B101" s="3" t="s">
        <v>114</v>
      </c>
      <c r="C101" s="3">
        <v>2013</v>
      </c>
      <c r="D101" s="3">
        <v>12.2</v>
      </c>
      <c r="E101" s="3" t="s">
        <v>621</v>
      </c>
      <c r="F101" s="3" t="s">
        <v>621</v>
      </c>
      <c r="G101" s="3" t="s">
        <v>621</v>
      </c>
      <c r="H101" s="3" t="s">
        <v>621</v>
      </c>
      <c r="I101" s="3" t="s">
        <v>621</v>
      </c>
      <c r="J101" s="3" t="s">
        <v>621</v>
      </c>
      <c r="K101" s="3" t="s">
        <v>621</v>
      </c>
      <c r="L101" s="3" t="s">
        <v>621</v>
      </c>
      <c r="M101" s="3" t="s">
        <v>621</v>
      </c>
      <c r="N101" s="3" t="s">
        <v>622</v>
      </c>
      <c r="O101" s="3" t="s">
        <v>621</v>
      </c>
      <c r="P101" s="3" t="s">
        <v>622</v>
      </c>
      <c r="Q101" s="3" t="s">
        <v>621</v>
      </c>
      <c r="R101" s="3" t="s">
        <v>622</v>
      </c>
      <c r="S101" s="3" t="s">
        <v>621</v>
      </c>
      <c r="U101" s="20">
        <f t="shared" si="2"/>
        <v>12.2</v>
      </c>
      <c r="V101" s="3">
        <f t="shared" si="3"/>
        <v>0</v>
      </c>
    </row>
    <row r="102" spans="1:22" ht="15" customHeight="1" x14ac:dyDescent="0.3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622</v>
      </c>
      <c r="O102" s="3" t="s">
        <v>621</v>
      </c>
      <c r="P102" s="3" t="s">
        <v>622</v>
      </c>
      <c r="Q102" s="3" t="s">
        <v>621</v>
      </c>
      <c r="R102" s="3" t="s">
        <v>622</v>
      </c>
      <c r="S102" s="3" t="s">
        <v>621</v>
      </c>
      <c r="U102" s="20">
        <f t="shared" si="2"/>
        <v>0</v>
      </c>
      <c r="V102" s="3">
        <f t="shared" si="3"/>
        <v>0</v>
      </c>
    </row>
    <row r="103" spans="1:22" ht="15" customHeight="1" x14ac:dyDescent="0.3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622</v>
      </c>
      <c r="O103" s="3" t="s">
        <v>621</v>
      </c>
      <c r="P103" s="3" t="s">
        <v>622</v>
      </c>
      <c r="Q103" s="3" t="s">
        <v>621</v>
      </c>
      <c r="R103" s="3" t="s">
        <v>622</v>
      </c>
      <c r="S103" s="3" t="s">
        <v>621</v>
      </c>
      <c r="U103" s="20">
        <f t="shared" si="2"/>
        <v>0</v>
      </c>
      <c r="V103" s="3">
        <f t="shared" si="3"/>
        <v>0</v>
      </c>
    </row>
    <row r="104" spans="1:22" ht="15" customHeight="1" x14ac:dyDescent="0.3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622</v>
      </c>
      <c r="O104" s="3" t="s">
        <v>621</v>
      </c>
      <c r="P104" s="3" t="s">
        <v>622</v>
      </c>
      <c r="Q104" s="3" t="s">
        <v>621</v>
      </c>
      <c r="R104" s="3" t="s">
        <v>622</v>
      </c>
      <c r="S104" s="3" t="s">
        <v>621</v>
      </c>
      <c r="U104" s="20">
        <f t="shared" si="2"/>
        <v>0</v>
      </c>
      <c r="V104" s="3">
        <f t="shared" si="3"/>
        <v>0</v>
      </c>
    </row>
    <row r="105" spans="1:22" ht="15" customHeight="1" x14ac:dyDescent="0.35">
      <c r="A105" s="3" t="s">
        <v>80</v>
      </c>
      <c r="B105" s="3" t="s">
        <v>118</v>
      </c>
      <c r="C105" s="3">
        <v>2013</v>
      </c>
      <c r="D105" s="3">
        <v>25.323</v>
      </c>
      <c r="E105" s="3" t="s">
        <v>621</v>
      </c>
      <c r="F105" s="3" t="s">
        <v>621</v>
      </c>
      <c r="G105" s="3" t="s">
        <v>621</v>
      </c>
      <c r="H105" s="3" t="s">
        <v>621</v>
      </c>
      <c r="I105" s="3" t="s">
        <v>621</v>
      </c>
      <c r="J105" s="3" t="s">
        <v>621</v>
      </c>
      <c r="K105" s="3" t="s">
        <v>621</v>
      </c>
      <c r="L105" s="3" t="s">
        <v>621</v>
      </c>
      <c r="M105" s="3" t="s">
        <v>621</v>
      </c>
      <c r="N105" s="3" t="s">
        <v>622</v>
      </c>
      <c r="O105" s="3" t="s">
        <v>621</v>
      </c>
      <c r="P105" s="3" t="s">
        <v>622</v>
      </c>
      <c r="Q105" s="3" t="s">
        <v>621</v>
      </c>
      <c r="R105" s="3" t="s">
        <v>622</v>
      </c>
      <c r="S105" s="3" t="s">
        <v>621</v>
      </c>
      <c r="U105" s="20">
        <f t="shared" si="2"/>
        <v>25.323</v>
      </c>
      <c r="V105" s="3">
        <f t="shared" si="3"/>
        <v>0</v>
      </c>
    </row>
    <row r="106" spans="1:22" ht="15" customHeight="1" x14ac:dyDescent="0.35">
      <c r="A106" s="3" t="s">
        <v>80</v>
      </c>
      <c r="B106" s="3" t="s">
        <v>119</v>
      </c>
      <c r="C106" s="3">
        <v>2013</v>
      </c>
      <c r="D106" s="3">
        <v>10.199999999999999</v>
      </c>
      <c r="E106" s="3" t="s">
        <v>621</v>
      </c>
      <c r="F106" s="3" t="s">
        <v>621</v>
      </c>
      <c r="G106" s="3" t="s">
        <v>621</v>
      </c>
      <c r="H106" s="3" t="s">
        <v>621</v>
      </c>
      <c r="I106" s="3" t="s">
        <v>621</v>
      </c>
      <c r="J106" s="3" t="s">
        <v>621</v>
      </c>
      <c r="K106" s="3" t="s">
        <v>621</v>
      </c>
      <c r="L106" s="3" t="s">
        <v>621</v>
      </c>
      <c r="M106" s="3" t="s">
        <v>621</v>
      </c>
      <c r="N106" s="3" t="s">
        <v>622</v>
      </c>
      <c r="O106" s="3" t="s">
        <v>621</v>
      </c>
      <c r="P106" s="3" t="s">
        <v>622</v>
      </c>
      <c r="Q106" s="3" t="s">
        <v>621</v>
      </c>
      <c r="R106" s="3" t="s">
        <v>622</v>
      </c>
      <c r="S106" s="3" t="s">
        <v>621</v>
      </c>
      <c r="U106" s="20">
        <f t="shared" si="2"/>
        <v>10.199999999999999</v>
      </c>
      <c r="V106" s="3">
        <f t="shared" si="3"/>
        <v>0</v>
      </c>
    </row>
    <row r="107" spans="1:22" ht="15" customHeight="1" x14ac:dyDescent="0.35">
      <c r="A107" s="3" t="s">
        <v>80</v>
      </c>
      <c r="B107" s="3" t="s">
        <v>120</v>
      </c>
      <c r="C107" s="3">
        <v>2013</v>
      </c>
      <c r="D107" s="3">
        <v>19.600000000000001</v>
      </c>
      <c r="E107" s="3" t="s">
        <v>621</v>
      </c>
      <c r="F107" s="3" t="s">
        <v>621</v>
      </c>
      <c r="G107" s="3" t="s">
        <v>621</v>
      </c>
      <c r="H107" s="3" t="s">
        <v>621</v>
      </c>
      <c r="I107" s="3" t="s">
        <v>621</v>
      </c>
      <c r="J107" s="3" t="s">
        <v>621</v>
      </c>
      <c r="K107" s="3" t="s">
        <v>621</v>
      </c>
      <c r="L107" s="3" t="s">
        <v>621</v>
      </c>
      <c r="M107" s="3" t="s">
        <v>621</v>
      </c>
      <c r="N107" s="3" t="s">
        <v>622</v>
      </c>
      <c r="O107" s="3" t="s">
        <v>621</v>
      </c>
      <c r="P107" s="3" t="s">
        <v>622</v>
      </c>
      <c r="Q107" s="3" t="s">
        <v>621</v>
      </c>
      <c r="R107" s="3" t="s">
        <v>622</v>
      </c>
      <c r="S107" s="3" t="s">
        <v>621</v>
      </c>
      <c r="U107" s="20">
        <f t="shared" si="2"/>
        <v>19.600000000000001</v>
      </c>
      <c r="V107" s="3">
        <f t="shared" si="3"/>
        <v>0</v>
      </c>
    </row>
    <row r="108" spans="1:22" ht="15" customHeight="1" x14ac:dyDescent="0.3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622</v>
      </c>
      <c r="O108" s="3" t="s">
        <v>621</v>
      </c>
      <c r="P108" s="3" t="s">
        <v>622</v>
      </c>
      <c r="Q108" s="3" t="s">
        <v>621</v>
      </c>
      <c r="R108" s="3" t="s">
        <v>622</v>
      </c>
      <c r="S108" s="3" t="s">
        <v>621</v>
      </c>
      <c r="U108" s="20">
        <f t="shared" si="2"/>
        <v>0</v>
      </c>
      <c r="V108" s="3">
        <f t="shared" si="3"/>
        <v>0</v>
      </c>
    </row>
    <row r="109" spans="1:22" ht="15" customHeight="1" x14ac:dyDescent="0.3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622</v>
      </c>
      <c r="O109" s="3" t="s">
        <v>621</v>
      </c>
      <c r="P109" s="3" t="s">
        <v>622</v>
      </c>
      <c r="Q109" s="3" t="s">
        <v>621</v>
      </c>
      <c r="R109" s="3" t="s">
        <v>622</v>
      </c>
      <c r="S109" s="3" t="s">
        <v>621</v>
      </c>
      <c r="U109" s="20">
        <f t="shared" si="2"/>
        <v>0</v>
      </c>
      <c r="V109" s="3">
        <f t="shared" si="3"/>
        <v>0</v>
      </c>
    </row>
    <row r="110" spans="1:22" ht="15" customHeight="1" x14ac:dyDescent="0.3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622</v>
      </c>
      <c r="O110" s="3" t="s">
        <v>621</v>
      </c>
      <c r="P110" s="3" t="s">
        <v>622</v>
      </c>
      <c r="Q110" s="3" t="s">
        <v>621</v>
      </c>
      <c r="R110" s="3" t="s">
        <v>622</v>
      </c>
      <c r="S110" s="3" t="s">
        <v>621</v>
      </c>
      <c r="U110" s="20">
        <f t="shared" si="2"/>
        <v>0</v>
      </c>
      <c r="V110" s="3">
        <f t="shared" si="3"/>
        <v>0</v>
      </c>
    </row>
    <row r="111" spans="1:22" ht="15" customHeight="1" x14ac:dyDescent="0.35">
      <c r="A111" s="3" t="s">
        <v>80</v>
      </c>
      <c r="B111" s="3" t="s">
        <v>124</v>
      </c>
      <c r="C111" s="3">
        <v>2013</v>
      </c>
      <c r="D111" s="3">
        <v>20</v>
      </c>
      <c r="E111" s="3">
        <v>18.899999999999999</v>
      </c>
      <c r="F111" s="3" t="s">
        <v>621</v>
      </c>
      <c r="G111" s="3" t="s">
        <v>621</v>
      </c>
      <c r="H111" s="3" t="s">
        <v>621</v>
      </c>
      <c r="I111" s="3" t="s">
        <v>621</v>
      </c>
      <c r="J111" s="3" t="s">
        <v>621</v>
      </c>
      <c r="K111" s="3" t="s">
        <v>621</v>
      </c>
      <c r="L111" s="3" t="s">
        <v>621</v>
      </c>
      <c r="M111" s="3" t="s">
        <v>621</v>
      </c>
      <c r="N111" s="3" t="s">
        <v>622</v>
      </c>
      <c r="O111" s="3" t="s">
        <v>621</v>
      </c>
      <c r="P111" s="3" t="s">
        <v>622</v>
      </c>
      <c r="Q111" s="3" t="s">
        <v>621</v>
      </c>
      <c r="R111" s="3" t="s">
        <v>622</v>
      </c>
      <c r="S111" s="3" t="s">
        <v>621</v>
      </c>
      <c r="U111" s="20">
        <f t="shared" si="2"/>
        <v>20</v>
      </c>
      <c r="V111" s="3">
        <f t="shared" si="3"/>
        <v>0</v>
      </c>
    </row>
    <row r="112" spans="1:22" ht="15" customHeight="1" x14ac:dyDescent="0.35">
      <c r="A112" s="3" t="s">
        <v>80</v>
      </c>
      <c r="B112" s="3" t="s">
        <v>125</v>
      </c>
      <c r="C112" s="3">
        <v>2013</v>
      </c>
      <c r="D112" s="3">
        <v>59.9</v>
      </c>
      <c r="E112" s="3" t="s">
        <v>722</v>
      </c>
      <c r="F112" s="3" t="s">
        <v>722</v>
      </c>
      <c r="G112" s="3" t="s">
        <v>722</v>
      </c>
      <c r="H112" s="3" t="s">
        <v>621</v>
      </c>
      <c r="I112" s="3" t="s">
        <v>722</v>
      </c>
      <c r="J112" s="3" t="s">
        <v>722</v>
      </c>
      <c r="K112" s="3" t="s">
        <v>722</v>
      </c>
      <c r="L112" s="3" t="s">
        <v>722</v>
      </c>
      <c r="M112" s="3" t="s">
        <v>722</v>
      </c>
      <c r="N112" s="3" t="s">
        <v>622</v>
      </c>
      <c r="O112" s="3" t="s">
        <v>621</v>
      </c>
      <c r="P112" s="3" t="s">
        <v>622</v>
      </c>
      <c r="Q112" s="3" t="s">
        <v>621</v>
      </c>
      <c r="R112" s="3" t="s">
        <v>622</v>
      </c>
      <c r="S112" s="3" t="s">
        <v>621</v>
      </c>
      <c r="U112" s="20">
        <f t="shared" si="2"/>
        <v>59.9</v>
      </c>
      <c r="V112" s="3">
        <f t="shared" si="3"/>
        <v>0</v>
      </c>
    </row>
    <row r="113" spans="1:22" ht="15" customHeight="1" x14ac:dyDescent="0.3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622</v>
      </c>
      <c r="O113" s="3" t="s">
        <v>621</v>
      </c>
      <c r="P113" s="3" t="s">
        <v>622</v>
      </c>
      <c r="Q113" s="3" t="s">
        <v>621</v>
      </c>
      <c r="R113" s="3" t="s">
        <v>622</v>
      </c>
      <c r="S113" s="3" t="s">
        <v>621</v>
      </c>
      <c r="U113" s="20">
        <f t="shared" si="2"/>
        <v>0</v>
      </c>
      <c r="V113" s="3">
        <f t="shared" si="3"/>
        <v>0</v>
      </c>
    </row>
    <row r="114" spans="1:22" ht="15" customHeight="1" x14ac:dyDescent="0.3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622</v>
      </c>
      <c r="O114" s="3" t="s">
        <v>621</v>
      </c>
      <c r="P114" s="3" t="s">
        <v>622</v>
      </c>
      <c r="Q114" s="3" t="s">
        <v>621</v>
      </c>
      <c r="R114" s="3" t="s">
        <v>622</v>
      </c>
      <c r="S114" s="3" t="s">
        <v>621</v>
      </c>
      <c r="U114" s="20">
        <f t="shared" si="2"/>
        <v>0</v>
      </c>
      <c r="V114" s="3">
        <f t="shared" si="3"/>
        <v>0</v>
      </c>
    </row>
    <row r="115" spans="1:22" ht="15" customHeight="1" x14ac:dyDescent="0.3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622</v>
      </c>
      <c r="O115" s="3" t="s">
        <v>621</v>
      </c>
      <c r="P115" s="3" t="s">
        <v>622</v>
      </c>
      <c r="Q115" s="3" t="s">
        <v>621</v>
      </c>
      <c r="R115" s="3" t="s">
        <v>622</v>
      </c>
      <c r="S115" s="3" t="s">
        <v>621</v>
      </c>
      <c r="U115" s="20">
        <f t="shared" si="2"/>
        <v>0</v>
      </c>
      <c r="V115" s="3">
        <f t="shared" si="3"/>
        <v>0</v>
      </c>
    </row>
    <row r="116" spans="1:22" ht="15" customHeight="1" x14ac:dyDescent="0.3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622</v>
      </c>
      <c r="O116" s="3" t="s">
        <v>621</v>
      </c>
      <c r="P116" s="3" t="s">
        <v>622</v>
      </c>
      <c r="Q116" s="3" t="s">
        <v>621</v>
      </c>
      <c r="R116" s="3" t="s">
        <v>622</v>
      </c>
      <c r="S116" s="3" t="s">
        <v>621</v>
      </c>
      <c r="U116" s="20">
        <f t="shared" si="2"/>
        <v>0</v>
      </c>
      <c r="V116" s="3">
        <f t="shared" si="3"/>
        <v>0</v>
      </c>
    </row>
    <row r="117" spans="1:22" ht="15" customHeight="1" x14ac:dyDescent="0.3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622</v>
      </c>
      <c r="O117" s="3" t="s">
        <v>621</v>
      </c>
      <c r="P117" s="3" t="s">
        <v>622</v>
      </c>
      <c r="Q117" s="3" t="s">
        <v>621</v>
      </c>
      <c r="R117" s="3" t="s">
        <v>622</v>
      </c>
      <c r="S117" s="3" t="s">
        <v>621</v>
      </c>
      <c r="U117" s="20">
        <f t="shared" si="2"/>
        <v>0</v>
      </c>
      <c r="V117" s="3">
        <f t="shared" si="3"/>
        <v>0</v>
      </c>
    </row>
    <row r="118" spans="1:22" ht="15" customHeight="1" x14ac:dyDescent="0.3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622</v>
      </c>
      <c r="O118" s="3" t="s">
        <v>621</v>
      </c>
      <c r="P118" s="3" t="s">
        <v>622</v>
      </c>
      <c r="Q118" s="3" t="s">
        <v>621</v>
      </c>
      <c r="R118" s="3" t="s">
        <v>622</v>
      </c>
      <c r="S118" s="3" t="s">
        <v>621</v>
      </c>
      <c r="U118" s="20">
        <f t="shared" si="2"/>
        <v>0</v>
      </c>
      <c r="V118" s="3">
        <f t="shared" si="3"/>
        <v>0</v>
      </c>
    </row>
    <row r="119" spans="1:22" ht="15" customHeight="1" x14ac:dyDescent="0.35">
      <c r="A119" s="3" t="s">
        <v>80</v>
      </c>
      <c r="B119" s="3" t="s">
        <v>132</v>
      </c>
      <c r="C119" s="3">
        <v>2013</v>
      </c>
      <c r="D119" s="3">
        <v>13.59</v>
      </c>
      <c r="E119" s="3" t="s">
        <v>621</v>
      </c>
      <c r="F119" s="3" t="s">
        <v>621</v>
      </c>
      <c r="G119" s="3" t="s">
        <v>621</v>
      </c>
      <c r="H119" s="3" t="s">
        <v>621</v>
      </c>
      <c r="I119" s="3" t="s">
        <v>621</v>
      </c>
      <c r="J119" s="3" t="s">
        <v>621</v>
      </c>
      <c r="K119" s="3" t="s">
        <v>621</v>
      </c>
      <c r="L119" s="3" t="s">
        <v>621</v>
      </c>
      <c r="M119" s="3" t="s">
        <v>621</v>
      </c>
      <c r="N119" s="3" t="s">
        <v>622</v>
      </c>
      <c r="O119" s="3" t="s">
        <v>621</v>
      </c>
      <c r="P119" s="3" t="s">
        <v>622</v>
      </c>
      <c r="Q119" s="3" t="s">
        <v>621</v>
      </c>
      <c r="R119" s="3" t="s">
        <v>622</v>
      </c>
      <c r="S119" s="3" t="s">
        <v>621</v>
      </c>
      <c r="U119" s="20">
        <f t="shared" si="2"/>
        <v>13.59</v>
      </c>
      <c r="V119" s="3">
        <f t="shared" si="3"/>
        <v>0</v>
      </c>
    </row>
    <row r="120" spans="1:22" ht="15" customHeight="1" x14ac:dyDescent="0.35">
      <c r="A120" s="3" t="s">
        <v>80</v>
      </c>
      <c r="B120" s="3" t="s">
        <v>133</v>
      </c>
      <c r="C120" s="3">
        <v>2013</v>
      </c>
      <c r="D120" s="3">
        <v>88.616</v>
      </c>
      <c r="E120" s="3" t="s">
        <v>621</v>
      </c>
      <c r="F120" s="3" t="s">
        <v>621</v>
      </c>
      <c r="G120" s="3" t="s">
        <v>621</v>
      </c>
      <c r="H120" s="3" t="s">
        <v>621</v>
      </c>
      <c r="I120" s="3" t="s">
        <v>621</v>
      </c>
      <c r="J120" s="3" t="s">
        <v>621</v>
      </c>
      <c r="K120" s="3" t="s">
        <v>621</v>
      </c>
      <c r="L120" s="3" t="s">
        <v>621</v>
      </c>
      <c r="M120" s="3" t="s">
        <v>621</v>
      </c>
      <c r="N120" s="3" t="s">
        <v>622</v>
      </c>
      <c r="O120" s="3" t="s">
        <v>621</v>
      </c>
      <c r="P120" s="3" t="s">
        <v>622</v>
      </c>
      <c r="Q120" s="3" t="s">
        <v>621</v>
      </c>
      <c r="R120" s="3" t="s">
        <v>622</v>
      </c>
      <c r="S120" s="3" t="s">
        <v>621</v>
      </c>
      <c r="U120" s="20">
        <f t="shared" si="2"/>
        <v>88.616</v>
      </c>
      <c r="V120" s="3">
        <f t="shared" si="3"/>
        <v>0</v>
      </c>
    </row>
    <row r="121" spans="1:22" ht="15" customHeight="1" x14ac:dyDescent="0.3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622</v>
      </c>
      <c r="O121" s="3" t="s">
        <v>621</v>
      </c>
      <c r="P121" s="3" t="s">
        <v>622</v>
      </c>
      <c r="Q121" s="3" t="s">
        <v>621</v>
      </c>
      <c r="R121" s="3" t="s">
        <v>622</v>
      </c>
      <c r="S121" s="3" t="s">
        <v>621</v>
      </c>
      <c r="U121" s="20">
        <f t="shared" si="2"/>
        <v>0</v>
      </c>
      <c r="V121" s="3">
        <f t="shared" si="3"/>
        <v>0</v>
      </c>
    </row>
    <row r="122" spans="1:22" ht="15" customHeight="1" x14ac:dyDescent="0.35">
      <c r="A122" s="3" t="s">
        <v>135</v>
      </c>
      <c r="B122" s="3" t="s">
        <v>136</v>
      </c>
      <c r="C122" s="3">
        <v>2013</v>
      </c>
      <c r="D122" s="3">
        <v>7.6</v>
      </c>
      <c r="E122" s="3">
        <v>1.2</v>
      </c>
      <c r="F122" s="3">
        <v>2</v>
      </c>
      <c r="G122" s="3">
        <v>2.1</v>
      </c>
      <c r="H122" s="3" t="s">
        <v>621</v>
      </c>
      <c r="I122" s="3">
        <v>2.2999999999999998</v>
      </c>
      <c r="J122" s="3" t="s">
        <v>621</v>
      </c>
      <c r="K122" s="3" t="s">
        <v>621</v>
      </c>
      <c r="L122" s="3" t="s">
        <v>621</v>
      </c>
      <c r="M122" s="3" t="s">
        <v>621</v>
      </c>
      <c r="N122" s="3" t="s">
        <v>622</v>
      </c>
      <c r="O122" s="3" t="s">
        <v>621</v>
      </c>
      <c r="P122" s="3" t="s">
        <v>622</v>
      </c>
      <c r="Q122" s="3" t="s">
        <v>621</v>
      </c>
      <c r="R122" s="3" t="s">
        <v>622</v>
      </c>
      <c r="S122" s="3" t="s">
        <v>621</v>
      </c>
      <c r="U122" s="20">
        <f t="shared" si="2"/>
        <v>7.6</v>
      </c>
      <c r="V122" s="3">
        <f t="shared" si="3"/>
        <v>0</v>
      </c>
    </row>
    <row r="123" spans="1:22" ht="15" customHeight="1" x14ac:dyDescent="0.35">
      <c r="A123" s="3" t="s">
        <v>137</v>
      </c>
      <c r="B123" s="3" t="s">
        <v>138</v>
      </c>
      <c r="C123" s="3">
        <v>2013</v>
      </c>
      <c r="D123" s="3">
        <v>105.97799999999999</v>
      </c>
      <c r="E123" s="3">
        <v>37.5</v>
      </c>
      <c r="F123" s="3">
        <v>22.338000000000001</v>
      </c>
      <c r="G123" s="3">
        <v>0</v>
      </c>
      <c r="H123" s="3" t="s">
        <v>621</v>
      </c>
      <c r="I123" s="3">
        <v>27.295999999999999</v>
      </c>
      <c r="J123" s="3">
        <v>15.372</v>
      </c>
      <c r="K123" s="3" t="s">
        <v>621</v>
      </c>
      <c r="L123" s="3" t="s">
        <v>621</v>
      </c>
      <c r="M123" s="3">
        <v>3.472</v>
      </c>
      <c r="N123" s="3" t="s">
        <v>622</v>
      </c>
      <c r="O123" s="3" t="s">
        <v>621</v>
      </c>
      <c r="P123" s="3" t="s">
        <v>622</v>
      </c>
      <c r="Q123" s="3" t="s">
        <v>621</v>
      </c>
      <c r="R123" s="3" t="s">
        <v>622</v>
      </c>
      <c r="S123" s="3" t="s">
        <v>621</v>
      </c>
      <c r="U123" s="20">
        <f t="shared" si="2"/>
        <v>105.97799999999999</v>
      </c>
      <c r="V123" s="3">
        <f t="shared" si="3"/>
        <v>0</v>
      </c>
    </row>
    <row r="124" spans="1:22" ht="15" customHeight="1" x14ac:dyDescent="0.35">
      <c r="A124" s="3" t="s">
        <v>137</v>
      </c>
      <c r="B124" s="3" t="s">
        <v>139</v>
      </c>
      <c r="C124" s="3">
        <v>2013</v>
      </c>
      <c r="D124" s="3">
        <v>2.96</v>
      </c>
      <c r="E124" s="3">
        <v>0.92</v>
      </c>
      <c r="F124" s="3">
        <v>1.03</v>
      </c>
      <c r="G124" s="3" t="s">
        <v>621</v>
      </c>
      <c r="H124" s="3" t="s">
        <v>621</v>
      </c>
      <c r="I124" s="3">
        <v>0.85199999999999998</v>
      </c>
      <c r="J124" s="3">
        <v>0.158</v>
      </c>
      <c r="K124" s="3" t="s">
        <v>621</v>
      </c>
      <c r="L124" s="3" t="s">
        <v>621</v>
      </c>
      <c r="M124" s="3" t="s">
        <v>621</v>
      </c>
      <c r="N124" s="3" t="s">
        <v>622</v>
      </c>
      <c r="O124" s="3" t="s">
        <v>621</v>
      </c>
      <c r="P124" s="3" t="s">
        <v>622</v>
      </c>
      <c r="Q124" s="3" t="s">
        <v>621</v>
      </c>
      <c r="R124" s="3" t="s">
        <v>622</v>
      </c>
      <c r="S124" s="3" t="s">
        <v>621</v>
      </c>
      <c r="U124" s="20">
        <f t="shared" si="2"/>
        <v>2.96</v>
      </c>
      <c r="V124" s="3">
        <f t="shared" si="3"/>
        <v>0</v>
      </c>
    </row>
    <row r="125" spans="1:22" ht="15" customHeight="1" x14ac:dyDescent="0.35">
      <c r="A125" s="3" t="s">
        <v>137</v>
      </c>
      <c r="B125" s="3" t="s">
        <v>140</v>
      </c>
      <c r="C125" s="3">
        <v>2013</v>
      </c>
      <c r="D125" s="3">
        <v>14.644</v>
      </c>
      <c r="E125" s="3">
        <v>3.6219999999999999</v>
      </c>
      <c r="F125" s="3">
        <v>3.0190000000000001</v>
      </c>
      <c r="G125" s="3" t="s">
        <v>621</v>
      </c>
      <c r="H125" s="3" t="s">
        <v>621</v>
      </c>
      <c r="I125" s="3">
        <v>4.2519999999999998</v>
      </c>
      <c r="J125" s="3">
        <v>1.5169999999999999</v>
      </c>
      <c r="K125" s="3" t="s">
        <v>621</v>
      </c>
      <c r="L125" s="3" t="s">
        <v>621</v>
      </c>
      <c r="M125" s="3">
        <v>2.234</v>
      </c>
      <c r="N125" s="3" t="s">
        <v>622</v>
      </c>
      <c r="O125" s="3" t="s">
        <v>621</v>
      </c>
      <c r="P125" s="3" t="s">
        <v>622</v>
      </c>
      <c r="Q125" s="3" t="s">
        <v>621</v>
      </c>
      <c r="R125" s="3" t="s">
        <v>622</v>
      </c>
      <c r="S125" s="3" t="s">
        <v>621</v>
      </c>
      <c r="U125" s="20">
        <f t="shared" si="2"/>
        <v>14.644</v>
      </c>
      <c r="V125" s="3">
        <f t="shared" si="3"/>
        <v>0</v>
      </c>
    </row>
    <row r="126" spans="1:22" ht="15" customHeight="1" x14ac:dyDescent="0.35">
      <c r="A126" s="3" t="s">
        <v>141</v>
      </c>
      <c r="B126" s="3" t="s">
        <v>142</v>
      </c>
      <c r="C126" s="3">
        <v>2013</v>
      </c>
      <c r="D126" s="3">
        <v>33.770000000000003</v>
      </c>
      <c r="E126" s="3">
        <v>11.57</v>
      </c>
      <c r="F126" s="3">
        <v>5.05</v>
      </c>
      <c r="G126" s="3">
        <v>0.18</v>
      </c>
      <c r="H126" s="3" t="s">
        <v>621</v>
      </c>
      <c r="I126" s="3">
        <v>15.08</v>
      </c>
      <c r="J126" s="3">
        <v>1.87</v>
      </c>
      <c r="K126" s="3" t="s">
        <v>621</v>
      </c>
      <c r="L126" s="3" t="s">
        <v>621</v>
      </c>
      <c r="M126" s="3" t="s">
        <v>621</v>
      </c>
      <c r="N126" s="3" t="s">
        <v>622</v>
      </c>
      <c r="O126" s="3" t="s">
        <v>621</v>
      </c>
      <c r="P126" s="3" t="s">
        <v>622</v>
      </c>
      <c r="Q126" s="3" t="s">
        <v>621</v>
      </c>
      <c r="R126" s="3" t="s">
        <v>622</v>
      </c>
      <c r="S126" s="3" t="s">
        <v>621</v>
      </c>
      <c r="U126" s="20">
        <f t="shared" si="2"/>
        <v>33.770000000000003</v>
      </c>
      <c r="V126" s="3">
        <f t="shared" si="3"/>
        <v>0</v>
      </c>
    </row>
    <row r="127" spans="1:22" ht="15" customHeight="1" x14ac:dyDescent="0.35">
      <c r="A127" s="3" t="s">
        <v>143</v>
      </c>
      <c r="B127" s="3" t="s">
        <v>144</v>
      </c>
      <c r="C127" s="3">
        <v>2013</v>
      </c>
      <c r="D127" s="3">
        <v>16.774000000000001</v>
      </c>
      <c r="E127" s="3">
        <v>7.5250000000000004</v>
      </c>
      <c r="F127" s="3">
        <v>1.7470000000000001</v>
      </c>
      <c r="G127" s="3">
        <v>1.8440000000000001</v>
      </c>
      <c r="H127" s="3" t="s">
        <v>621</v>
      </c>
      <c r="I127" s="3">
        <v>1.714</v>
      </c>
      <c r="J127" s="3">
        <v>1.1870000000000001</v>
      </c>
      <c r="K127" s="3">
        <v>0</v>
      </c>
      <c r="L127" s="3">
        <v>0</v>
      </c>
      <c r="M127" s="3">
        <v>2.7589999999999999</v>
      </c>
      <c r="N127" s="3" t="s">
        <v>622</v>
      </c>
      <c r="O127" s="3" t="s">
        <v>621</v>
      </c>
      <c r="P127" s="3" t="s">
        <v>622</v>
      </c>
      <c r="Q127" s="3" t="s">
        <v>621</v>
      </c>
      <c r="R127" s="3" t="s">
        <v>622</v>
      </c>
      <c r="S127" s="3" t="s">
        <v>621</v>
      </c>
      <c r="U127" s="20">
        <f t="shared" si="2"/>
        <v>16.774000000000001</v>
      </c>
      <c r="V127" s="3">
        <f t="shared" si="3"/>
        <v>0</v>
      </c>
    </row>
    <row r="128" spans="1:22" ht="15" customHeight="1" x14ac:dyDescent="0.35">
      <c r="A128" s="3" t="s">
        <v>143</v>
      </c>
      <c r="B128" s="3" t="s">
        <v>145</v>
      </c>
      <c r="C128" s="3">
        <v>2013</v>
      </c>
      <c r="D128" s="3">
        <v>32.234999999999999</v>
      </c>
      <c r="E128" s="3">
        <v>12.179</v>
      </c>
      <c r="F128" s="3">
        <v>5.0869999999999997</v>
      </c>
      <c r="G128" s="3">
        <v>8.4329999999999998</v>
      </c>
      <c r="H128" s="3" t="s">
        <v>621</v>
      </c>
      <c r="I128" s="3">
        <v>4.17</v>
      </c>
      <c r="J128" s="3">
        <v>2.0350000000000001</v>
      </c>
      <c r="K128" s="3">
        <v>0.33100000000000002</v>
      </c>
      <c r="L128" s="3">
        <v>0</v>
      </c>
      <c r="M128" s="3">
        <v>8.4329999999999998</v>
      </c>
      <c r="N128" s="3" t="s">
        <v>622</v>
      </c>
      <c r="O128" s="3" t="s">
        <v>621</v>
      </c>
      <c r="P128" s="3" t="s">
        <v>622</v>
      </c>
      <c r="Q128" s="3" t="s">
        <v>621</v>
      </c>
      <c r="R128" s="3" t="s">
        <v>622</v>
      </c>
      <c r="S128" s="3" t="s">
        <v>621</v>
      </c>
      <c r="U128" s="20">
        <f t="shared" si="2"/>
        <v>32.234999999999999</v>
      </c>
      <c r="V128" s="3">
        <f t="shared" si="3"/>
        <v>0</v>
      </c>
    </row>
    <row r="129" spans="1:22" ht="15" customHeight="1" x14ac:dyDescent="0.35">
      <c r="A129" s="3" t="s">
        <v>146</v>
      </c>
      <c r="B129" s="3" t="s">
        <v>147</v>
      </c>
      <c r="C129" s="3">
        <v>2013</v>
      </c>
      <c r="D129" s="3" t="s">
        <v>621</v>
      </c>
      <c r="E129" s="3" t="s">
        <v>621</v>
      </c>
      <c r="F129" s="3" t="s">
        <v>621</v>
      </c>
      <c r="G129" s="3" t="s">
        <v>621</v>
      </c>
      <c r="H129" s="3" t="s">
        <v>621</v>
      </c>
      <c r="I129" s="3" t="s">
        <v>621</v>
      </c>
      <c r="J129" s="3" t="s">
        <v>621</v>
      </c>
      <c r="K129" s="3" t="s">
        <v>621</v>
      </c>
      <c r="L129" s="3" t="s">
        <v>621</v>
      </c>
      <c r="M129" s="3" t="s">
        <v>621</v>
      </c>
      <c r="N129" s="3" t="s">
        <v>622</v>
      </c>
      <c r="O129" s="3" t="s">
        <v>621</v>
      </c>
      <c r="P129" s="3" t="s">
        <v>622</v>
      </c>
      <c r="Q129" s="3" t="s">
        <v>621</v>
      </c>
      <c r="R129" s="3" t="s">
        <v>622</v>
      </c>
      <c r="S129" s="3" t="s">
        <v>621</v>
      </c>
      <c r="U129" s="20">
        <f t="shared" si="2"/>
        <v>0</v>
      </c>
      <c r="V129" s="3">
        <f t="shared" si="3"/>
        <v>0</v>
      </c>
    </row>
    <row r="130" spans="1:22" ht="15" customHeight="1" x14ac:dyDescent="0.35">
      <c r="A130" s="3" t="s">
        <v>146</v>
      </c>
      <c r="B130" s="3" t="s">
        <v>148</v>
      </c>
      <c r="C130" s="3">
        <v>2013</v>
      </c>
      <c r="D130" s="3" t="s">
        <v>621</v>
      </c>
      <c r="E130" s="3" t="s">
        <v>621</v>
      </c>
      <c r="F130" s="3" t="s">
        <v>621</v>
      </c>
      <c r="G130" s="3" t="s">
        <v>621</v>
      </c>
      <c r="H130" s="3" t="s">
        <v>621</v>
      </c>
      <c r="I130" s="3" t="s">
        <v>621</v>
      </c>
      <c r="J130" s="3" t="s">
        <v>621</v>
      </c>
      <c r="K130" s="3" t="s">
        <v>621</v>
      </c>
      <c r="L130" s="3" t="s">
        <v>621</v>
      </c>
      <c r="M130" s="3" t="s">
        <v>621</v>
      </c>
      <c r="N130" s="3" t="s">
        <v>622</v>
      </c>
      <c r="O130" s="3" t="s">
        <v>621</v>
      </c>
      <c r="P130" s="3" t="s">
        <v>622</v>
      </c>
      <c r="Q130" s="3" t="s">
        <v>621</v>
      </c>
      <c r="R130" s="3" t="s">
        <v>622</v>
      </c>
      <c r="S130" s="3" t="s">
        <v>621</v>
      </c>
      <c r="U130" s="20">
        <f t="shared" si="2"/>
        <v>0</v>
      </c>
      <c r="V130" s="3">
        <f t="shared" si="3"/>
        <v>0</v>
      </c>
    </row>
    <row r="131" spans="1:22" ht="15" customHeight="1" x14ac:dyDescent="0.35">
      <c r="A131" s="3" t="s">
        <v>146</v>
      </c>
      <c r="B131" s="3" t="s">
        <v>149</v>
      </c>
      <c r="C131" s="3">
        <v>2013</v>
      </c>
      <c r="D131" s="3">
        <v>47.4</v>
      </c>
      <c r="E131" s="3">
        <v>11.3</v>
      </c>
      <c r="F131" s="3">
        <v>13</v>
      </c>
      <c r="G131" s="3">
        <v>14.8</v>
      </c>
      <c r="H131" s="3" t="s">
        <v>621</v>
      </c>
      <c r="I131" s="3">
        <v>8.3000000000000007</v>
      </c>
      <c r="J131" s="3" t="s">
        <v>621</v>
      </c>
      <c r="K131" s="3" t="s">
        <v>621</v>
      </c>
      <c r="L131" s="3" t="s">
        <v>621</v>
      </c>
      <c r="M131" s="3" t="s">
        <v>621</v>
      </c>
      <c r="N131" s="3" t="s">
        <v>622</v>
      </c>
      <c r="O131" s="3" t="s">
        <v>621</v>
      </c>
      <c r="P131" s="3" t="s">
        <v>622</v>
      </c>
      <c r="Q131" s="3" t="s">
        <v>621</v>
      </c>
      <c r="R131" s="3" t="s">
        <v>622</v>
      </c>
      <c r="S131" s="3" t="s">
        <v>621</v>
      </c>
      <c r="U131" s="20">
        <f t="shared" ref="U131:U194" si="4">IFERROR(D131/1,0)</f>
        <v>47.4</v>
      </c>
      <c r="V131" s="3">
        <f t="shared" ref="V131:V194" si="5">IFERROR(O131/1,0)+IFERROR(Q131/1,0)+IFERROR(S131/1,0)</f>
        <v>0</v>
      </c>
    </row>
    <row r="132" spans="1:22" ht="15" customHeight="1" x14ac:dyDescent="0.3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622</v>
      </c>
      <c r="O132" s="3" t="s">
        <v>621</v>
      </c>
      <c r="P132" s="3" t="s">
        <v>622</v>
      </c>
      <c r="Q132" s="3" t="s">
        <v>621</v>
      </c>
      <c r="R132" s="3" t="s">
        <v>622</v>
      </c>
      <c r="S132" s="3" t="s">
        <v>621</v>
      </c>
      <c r="U132" s="20">
        <f t="shared" si="4"/>
        <v>0</v>
      </c>
      <c r="V132" s="3">
        <f t="shared" si="5"/>
        <v>0</v>
      </c>
    </row>
    <row r="133" spans="1:22" ht="15" customHeight="1" x14ac:dyDescent="0.3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622</v>
      </c>
      <c r="O133" s="3" t="s">
        <v>621</v>
      </c>
      <c r="P133" s="3" t="s">
        <v>622</v>
      </c>
      <c r="Q133" s="3" t="s">
        <v>621</v>
      </c>
      <c r="R133" s="3" t="s">
        <v>622</v>
      </c>
      <c r="S133" s="3" t="s">
        <v>621</v>
      </c>
      <c r="U133" s="20">
        <f t="shared" si="4"/>
        <v>0</v>
      </c>
      <c r="V133" s="3">
        <f t="shared" si="5"/>
        <v>0</v>
      </c>
    </row>
    <row r="134" spans="1:22" ht="15" customHeight="1" x14ac:dyDescent="0.35">
      <c r="A134" s="3" t="s">
        <v>152</v>
      </c>
      <c r="B134" s="3" t="s">
        <v>153</v>
      </c>
      <c r="C134" s="3">
        <v>2013</v>
      </c>
      <c r="D134" s="3">
        <v>208</v>
      </c>
      <c r="E134" s="3">
        <v>80</v>
      </c>
      <c r="F134" s="3">
        <v>44</v>
      </c>
      <c r="G134" s="3">
        <v>0</v>
      </c>
      <c r="H134" s="3">
        <v>0</v>
      </c>
      <c r="I134" s="3">
        <v>48</v>
      </c>
      <c r="J134" s="3">
        <v>32</v>
      </c>
      <c r="K134" s="3">
        <v>1</v>
      </c>
      <c r="L134" s="3">
        <v>0</v>
      </c>
      <c r="M134" s="3">
        <v>4</v>
      </c>
      <c r="N134" s="3" t="s">
        <v>622</v>
      </c>
      <c r="O134" s="3" t="s">
        <v>621</v>
      </c>
      <c r="P134" s="3" t="s">
        <v>622</v>
      </c>
      <c r="Q134" s="3" t="s">
        <v>621</v>
      </c>
      <c r="R134" s="3" t="s">
        <v>622</v>
      </c>
      <c r="S134" s="3" t="s">
        <v>621</v>
      </c>
      <c r="U134" s="20">
        <f t="shared" si="4"/>
        <v>208</v>
      </c>
      <c r="V134" s="3">
        <f t="shared" si="5"/>
        <v>0</v>
      </c>
    </row>
    <row r="135" spans="1:22" ht="15" customHeight="1" x14ac:dyDescent="0.35">
      <c r="A135" s="3" t="s">
        <v>154</v>
      </c>
      <c r="B135" s="3" t="s">
        <v>155</v>
      </c>
      <c r="C135" s="3">
        <v>2013</v>
      </c>
      <c r="D135" s="3">
        <v>4.9000000000000004</v>
      </c>
      <c r="E135" s="3" t="s">
        <v>722</v>
      </c>
      <c r="F135" s="3" t="s">
        <v>722</v>
      </c>
      <c r="G135" s="3" t="s">
        <v>722</v>
      </c>
      <c r="H135" s="3" t="s">
        <v>722</v>
      </c>
      <c r="I135" s="3" t="s">
        <v>722</v>
      </c>
      <c r="J135" s="3" t="s">
        <v>722</v>
      </c>
      <c r="K135" s="3" t="s">
        <v>722</v>
      </c>
      <c r="L135" s="3" t="s">
        <v>722</v>
      </c>
      <c r="M135" s="3" t="s">
        <v>722</v>
      </c>
      <c r="N135" s="3" t="s">
        <v>622</v>
      </c>
      <c r="O135" s="3" t="s">
        <v>621</v>
      </c>
      <c r="P135" s="3" t="s">
        <v>622</v>
      </c>
      <c r="Q135" s="3" t="s">
        <v>621</v>
      </c>
      <c r="R135" s="3" t="s">
        <v>622</v>
      </c>
      <c r="S135" s="3" t="s">
        <v>621</v>
      </c>
      <c r="U135" s="20">
        <f t="shared" si="4"/>
        <v>4.9000000000000004</v>
      </c>
      <c r="V135" s="3">
        <f t="shared" si="5"/>
        <v>0</v>
      </c>
    </row>
    <row r="136" spans="1:22" ht="15" customHeight="1" x14ac:dyDescent="0.35">
      <c r="A136" s="3" t="s">
        <v>154</v>
      </c>
      <c r="B136" s="3" t="s">
        <v>156</v>
      </c>
      <c r="C136" s="3">
        <v>2013</v>
      </c>
      <c r="D136" s="3">
        <v>3.27</v>
      </c>
      <c r="E136" s="3" t="s">
        <v>722</v>
      </c>
      <c r="F136" s="3" t="s">
        <v>722</v>
      </c>
      <c r="G136" s="3" t="s">
        <v>722</v>
      </c>
      <c r="H136" s="3" t="s">
        <v>621</v>
      </c>
      <c r="I136" s="3" t="s">
        <v>722</v>
      </c>
      <c r="J136" s="3" t="s">
        <v>722</v>
      </c>
      <c r="K136" s="3" t="s">
        <v>621</v>
      </c>
      <c r="L136" s="3" t="s">
        <v>621</v>
      </c>
      <c r="M136" s="3" t="s">
        <v>722</v>
      </c>
      <c r="N136" s="3" t="s">
        <v>622</v>
      </c>
      <c r="O136" s="3" t="s">
        <v>621</v>
      </c>
      <c r="P136" s="3" t="s">
        <v>622</v>
      </c>
      <c r="Q136" s="3" t="s">
        <v>621</v>
      </c>
      <c r="R136" s="3" t="s">
        <v>622</v>
      </c>
      <c r="S136" s="3" t="s">
        <v>621</v>
      </c>
      <c r="U136" s="20">
        <f t="shared" si="4"/>
        <v>3.27</v>
      </c>
      <c r="V136" s="3">
        <f t="shared" si="5"/>
        <v>0</v>
      </c>
    </row>
    <row r="137" spans="1:22" ht="15" customHeight="1" x14ac:dyDescent="0.35">
      <c r="A137" s="3" t="s">
        <v>154</v>
      </c>
      <c r="B137" s="3" t="s">
        <v>157</v>
      </c>
      <c r="C137" s="3">
        <v>2013</v>
      </c>
      <c r="D137" s="3">
        <v>4.9509999999999996</v>
      </c>
      <c r="E137" s="3" t="s">
        <v>722</v>
      </c>
      <c r="F137" s="3" t="s">
        <v>722</v>
      </c>
      <c r="G137" s="3" t="s">
        <v>722</v>
      </c>
      <c r="H137" s="3" t="s">
        <v>621</v>
      </c>
      <c r="I137" s="3" t="s">
        <v>722</v>
      </c>
      <c r="J137" s="3" t="s">
        <v>722</v>
      </c>
      <c r="K137" s="3" t="s">
        <v>722</v>
      </c>
      <c r="L137" s="3" t="s">
        <v>722</v>
      </c>
      <c r="M137" s="3" t="s">
        <v>722</v>
      </c>
      <c r="N137" s="3" t="s">
        <v>622</v>
      </c>
      <c r="O137" s="3" t="s">
        <v>621</v>
      </c>
      <c r="P137" s="3" t="s">
        <v>622</v>
      </c>
      <c r="Q137" s="3" t="s">
        <v>621</v>
      </c>
      <c r="R137" s="3" t="s">
        <v>622</v>
      </c>
      <c r="S137" s="3" t="s">
        <v>621</v>
      </c>
      <c r="U137" s="20">
        <f t="shared" si="4"/>
        <v>4.9509999999999996</v>
      </c>
      <c r="V137" s="3">
        <f t="shared" si="5"/>
        <v>0</v>
      </c>
    </row>
    <row r="138" spans="1:22" ht="15" customHeight="1" x14ac:dyDescent="0.35">
      <c r="A138" s="3" t="s">
        <v>154</v>
      </c>
      <c r="B138" s="3" t="s">
        <v>158</v>
      </c>
      <c r="C138" s="3">
        <v>2013</v>
      </c>
      <c r="D138" s="3">
        <v>7.5</v>
      </c>
      <c r="E138" s="3" t="s">
        <v>722</v>
      </c>
      <c r="F138" s="3" t="s">
        <v>722</v>
      </c>
      <c r="G138" s="3" t="s">
        <v>722</v>
      </c>
      <c r="H138" s="3" t="s">
        <v>621</v>
      </c>
      <c r="I138" s="3" t="s">
        <v>722</v>
      </c>
      <c r="J138" s="3" t="s">
        <v>722</v>
      </c>
      <c r="K138" s="3" t="s">
        <v>621</v>
      </c>
      <c r="L138" s="3" t="s">
        <v>621</v>
      </c>
      <c r="M138" s="3" t="s">
        <v>722</v>
      </c>
      <c r="N138" s="3" t="s">
        <v>622</v>
      </c>
      <c r="O138" s="3" t="s">
        <v>621</v>
      </c>
      <c r="P138" s="3" t="s">
        <v>622</v>
      </c>
      <c r="Q138" s="3" t="s">
        <v>621</v>
      </c>
      <c r="R138" s="3" t="s">
        <v>622</v>
      </c>
      <c r="S138" s="3" t="s">
        <v>621</v>
      </c>
      <c r="U138" s="20">
        <f t="shared" si="4"/>
        <v>7.5</v>
      </c>
      <c r="V138" s="3">
        <f t="shared" si="5"/>
        <v>0</v>
      </c>
    </row>
    <row r="139" spans="1:22" ht="15" customHeight="1" x14ac:dyDescent="0.35">
      <c r="A139" s="3" t="s">
        <v>154</v>
      </c>
      <c r="B139" s="3" t="s">
        <v>159</v>
      </c>
      <c r="C139" s="3">
        <v>2013</v>
      </c>
      <c r="D139" s="3">
        <v>3.8119999999999998</v>
      </c>
      <c r="E139" s="3" t="s">
        <v>722</v>
      </c>
      <c r="F139" s="3" t="s">
        <v>722</v>
      </c>
      <c r="G139" s="3" t="s">
        <v>722</v>
      </c>
      <c r="H139" s="3" t="s">
        <v>621</v>
      </c>
      <c r="I139" s="3" t="s">
        <v>722</v>
      </c>
      <c r="J139" s="3" t="s">
        <v>722</v>
      </c>
      <c r="K139" s="3" t="s">
        <v>621</v>
      </c>
      <c r="L139" s="3" t="s">
        <v>722</v>
      </c>
      <c r="M139" s="3" t="s">
        <v>722</v>
      </c>
      <c r="N139" s="3" t="s">
        <v>622</v>
      </c>
      <c r="O139" s="3" t="s">
        <v>621</v>
      </c>
      <c r="P139" s="3" t="s">
        <v>622</v>
      </c>
      <c r="Q139" s="3" t="s">
        <v>621</v>
      </c>
      <c r="R139" s="3" t="s">
        <v>622</v>
      </c>
      <c r="S139" s="3" t="s">
        <v>621</v>
      </c>
      <c r="U139" s="20">
        <f t="shared" si="4"/>
        <v>3.8119999999999998</v>
      </c>
      <c r="V139" s="3">
        <f t="shared" si="5"/>
        <v>0</v>
      </c>
    </row>
    <row r="140" spans="1:22" ht="15" customHeight="1" x14ac:dyDescent="0.35">
      <c r="A140" s="3" t="s">
        <v>154</v>
      </c>
      <c r="B140" s="3" t="s">
        <v>160</v>
      </c>
      <c r="C140" s="3">
        <v>2013</v>
      </c>
      <c r="D140" s="3">
        <v>1.899</v>
      </c>
      <c r="E140" s="3" t="s">
        <v>722</v>
      </c>
      <c r="F140" s="3" t="s">
        <v>722</v>
      </c>
      <c r="G140" s="3" t="s">
        <v>722</v>
      </c>
      <c r="H140" s="3" t="s">
        <v>722</v>
      </c>
      <c r="I140" s="3" t="s">
        <v>722</v>
      </c>
      <c r="J140" s="3" t="s">
        <v>722</v>
      </c>
      <c r="K140" s="3" t="s">
        <v>722</v>
      </c>
      <c r="L140" s="3" t="s">
        <v>722</v>
      </c>
      <c r="M140" s="3" t="s">
        <v>722</v>
      </c>
      <c r="N140" s="3" t="s">
        <v>622</v>
      </c>
      <c r="O140" s="3" t="s">
        <v>621</v>
      </c>
      <c r="P140" s="3" t="s">
        <v>622</v>
      </c>
      <c r="Q140" s="3" t="s">
        <v>621</v>
      </c>
      <c r="R140" s="3" t="s">
        <v>622</v>
      </c>
      <c r="S140" s="3" t="s">
        <v>621</v>
      </c>
      <c r="U140" s="20">
        <f t="shared" si="4"/>
        <v>1.899</v>
      </c>
      <c r="V140" s="3">
        <f t="shared" si="5"/>
        <v>0</v>
      </c>
    </row>
    <row r="141" spans="1:22" ht="15" customHeight="1" x14ac:dyDescent="0.35">
      <c r="A141" s="3" t="s">
        <v>154</v>
      </c>
      <c r="B141" s="3" t="s">
        <v>161</v>
      </c>
      <c r="C141" s="3">
        <v>2013</v>
      </c>
      <c r="D141" s="3">
        <v>5.6159999999999997</v>
      </c>
      <c r="E141" s="3" t="s">
        <v>722</v>
      </c>
      <c r="F141" s="3" t="s">
        <v>722</v>
      </c>
      <c r="G141" s="3" t="s">
        <v>722</v>
      </c>
      <c r="H141" s="3" t="s">
        <v>621</v>
      </c>
      <c r="I141" s="3" t="s">
        <v>722</v>
      </c>
      <c r="J141" s="3" t="s">
        <v>722</v>
      </c>
      <c r="K141" s="3" t="s">
        <v>621</v>
      </c>
      <c r="L141" s="3" t="s">
        <v>621</v>
      </c>
      <c r="M141" s="3" t="s">
        <v>722</v>
      </c>
      <c r="N141" s="3" t="s">
        <v>622</v>
      </c>
      <c r="O141" s="3" t="s">
        <v>621</v>
      </c>
      <c r="P141" s="3" t="s">
        <v>622</v>
      </c>
      <c r="Q141" s="3" t="s">
        <v>621</v>
      </c>
      <c r="R141" s="3" t="s">
        <v>622</v>
      </c>
      <c r="S141" s="3" t="s">
        <v>621</v>
      </c>
      <c r="U141" s="20">
        <f t="shared" si="4"/>
        <v>5.6159999999999997</v>
      </c>
      <c r="V141" s="3">
        <f t="shared" si="5"/>
        <v>0</v>
      </c>
    </row>
    <row r="142" spans="1:22" ht="15" customHeight="1" x14ac:dyDescent="0.35">
      <c r="A142" s="3" t="s">
        <v>162</v>
      </c>
      <c r="B142" s="3" t="s">
        <v>163</v>
      </c>
      <c r="C142" s="3">
        <v>2013</v>
      </c>
      <c r="D142" s="3">
        <v>676</v>
      </c>
      <c r="E142" s="3">
        <v>325</v>
      </c>
      <c r="F142" s="3">
        <v>78.900000000000006</v>
      </c>
      <c r="G142" s="3">
        <v>61.3</v>
      </c>
      <c r="H142" s="3" t="s">
        <v>621</v>
      </c>
      <c r="I142" s="3">
        <v>73</v>
      </c>
      <c r="J142" s="3">
        <v>58.8</v>
      </c>
      <c r="K142" s="3">
        <v>1.5</v>
      </c>
      <c r="L142" s="3">
        <v>7.1</v>
      </c>
      <c r="M142" s="3">
        <v>70.400000000000006</v>
      </c>
      <c r="N142" s="3" t="s">
        <v>622</v>
      </c>
      <c r="O142" s="3" t="s">
        <v>621</v>
      </c>
      <c r="P142" s="3" t="s">
        <v>622</v>
      </c>
      <c r="Q142" s="3" t="s">
        <v>621</v>
      </c>
      <c r="R142" s="3" t="s">
        <v>622</v>
      </c>
      <c r="S142" s="3" t="s">
        <v>621</v>
      </c>
      <c r="U142" s="20">
        <f t="shared" si="4"/>
        <v>676</v>
      </c>
      <c r="V142" s="3">
        <f t="shared" si="5"/>
        <v>0</v>
      </c>
    </row>
    <row r="143" spans="1:22" ht="15" customHeight="1" x14ac:dyDescent="0.35">
      <c r="A143" s="3" t="s">
        <v>162</v>
      </c>
      <c r="B143" s="3" t="s">
        <v>164</v>
      </c>
      <c r="C143" s="3">
        <v>2013</v>
      </c>
      <c r="D143" s="3" t="s">
        <v>622</v>
      </c>
      <c r="E143" s="3" t="s">
        <v>622</v>
      </c>
      <c r="F143" s="3" t="s">
        <v>622</v>
      </c>
      <c r="G143" s="3" t="s">
        <v>622</v>
      </c>
      <c r="H143" s="3" t="s">
        <v>622</v>
      </c>
      <c r="I143" s="3" t="s">
        <v>622</v>
      </c>
      <c r="J143" s="3" t="s">
        <v>622</v>
      </c>
      <c r="K143" s="3" t="s">
        <v>622</v>
      </c>
      <c r="L143" s="3" t="s">
        <v>622</v>
      </c>
      <c r="M143" s="3" t="s">
        <v>622</v>
      </c>
      <c r="N143" s="3" t="s">
        <v>622</v>
      </c>
      <c r="O143" s="3" t="s">
        <v>621</v>
      </c>
      <c r="P143" s="3" t="s">
        <v>622</v>
      </c>
      <c r="Q143" s="3" t="s">
        <v>621</v>
      </c>
      <c r="R143" s="3" t="s">
        <v>622</v>
      </c>
      <c r="S143" s="3" t="s">
        <v>621</v>
      </c>
      <c r="U143" s="20">
        <f t="shared" si="4"/>
        <v>0</v>
      </c>
      <c r="V143" s="3">
        <f t="shared" si="5"/>
        <v>0</v>
      </c>
    </row>
    <row r="144" spans="1:22" ht="15" customHeight="1" x14ac:dyDescent="0.35">
      <c r="A144" s="3" t="s">
        <v>162</v>
      </c>
      <c r="B144" s="3" t="s">
        <v>165</v>
      </c>
      <c r="C144" s="3">
        <v>2013</v>
      </c>
      <c r="D144" s="3">
        <v>0.9</v>
      </c>
      <c r="E144" s="3" t="s">
        <v>621</v>
      </c>
      <c r="F144" s="3" t="s">
        <v>621</v>
      </c>
      <c r="G144" s="3" t="s">
        <v>621</v>
      </c>
      <c r="H144" s="3" t="s">
        <v>621</v>
      </c>
      <c r="I144" s="3">
        <v>0.9</v>
      </c>
      <c r="J144" s="3" t="s">
        <v>621</v>
      </c>
      <c r="K144" s="3" t="s">
        <v>621</v>
      </c>
      <c r="L144" s="3" t="s">
        <v>621</v>
      </c>
      <c r="M144" s="3" t="s">
        <v>621</v>
      </c>
      <c r="N144" s="3" t="s">
        <v>622</v>
      </c>
      <c r="O144" s="3" t="s">
        <v>621</v>
      </c>
      <c r="P144" s="3" t="s">
        <v>622</v>
      </c>
      <c r="Q144" s="3" t="s">
        <v>621</v>
      </c>
      <c r="R144" s="3" t="s">
        <v>622</v>
      </c>
      <c r="S144" s="3" t="s">
        <v>621</v>
      </c>
      <c r="U144" s="20">
        <f t="shared" si="4"/>
        <v>0.9</v>
      </c>
      <c r="V144" s="3">
        <f t="shared" si="5"/>
        <v>0</v>
      </c>
    </row>
    <row r="145" spans="1:22" ht="15" customHeight="1" x14ac:dyDescent="0.35">
      <c r="A145" s="3" t="s">
        <v>162</v>
      </c>
      <c r="B145" s="3" t="s">
        <v>166</v>
      </c>
      <c r="C145" s="3">
        <v>2013</v>
      </c>
      <c r="D145" s="3">
        <v>6.9</v>
      </c>
      <c r="E145" s="3">
        <v>0.9</v>
      </c>
      <c r="F145" s="3">
        <v>4.9000000000000004</v>
      </c>
      <c r="G145" s="3" t="s">
        <v>621</v>
      </c>
      <c r="H145" s="3" t="s">
        <v>621</v>
      </c>
      <c r="I145" s="3">
        <v>1</v>
      </c>
      <c r="J145" s="3">
        <v>0.1</v>
      </c>
      <c r="K145" s="3" t="s">
        <v>621</v>
      </c>
      <c r="L145" s="3" t="s">
        <v>621</v>
      </c>
      <c r="M145" s="3" t="s">
        <v>621</v>
      </c>
      <c r="N145" s="3" t="s">
        <v>622</v>
      </c>
      <c r="O145" s="3" t="s">
        <v>621</v>
      </c>
      <c r="P145" s="3" t="s">
        <v>622</v>
      </c>
      <c r="Q145" s="3" t="s">
        <v>621</v>
      </c>
      <c r="R145" s="3" t="s">
        <v>622</v>
      </c>
      <c r="S145" s="3" t="s">
        <v>621</v>
      </c>
      <c r="U145" s="20">
        <f t="shared" si="4"/>
        <v>6.9</v>
      </c>
      <c r="V145" s="3">
        <f t="shared" si="5"/>
        <v>0</v>
      </c>
    </row>
    <row r="146" spans="1:22" ht="15" customHeight="1" x14ac:dyDescent="0.35">
      <c r="A146" s="3" t="s">
        <v>167</v>
      </c>
      <c r="B146" s="3" t="s">
        <v>168</v>
      </c>
      <c r="C146" s="3">
        <v>2013</v>
      </c>
      <c r="D146" s="3">
        <v>111.873</v>
      </c>
      <c r="E146" s="3">
        <v>5.9660000000000002</v>
      </c>
      <c r="F146" s="3">
        <v>8.7769999999999992</v>
      </c>
      <c r="G146" s="3">
        <v>6.35</v>
      </c>
      <c r="H146" s="3" t="s">
        <v>621</v>
      </c>
      <c r="I146" s="3">
        <v>16.855</v>
      </c>
      <c r="J146" s="3">
        <v>22.835000000000001</v>
      </c>
      <c r="K146" s="3" t="s">
        <v>621</v>
      </c>
      <c r="L146" s="3" t="s">
        <v>621</v>
      </c>
      <c r="M146" s="3" t="s">
        <v>621</v>
      </c>
      <c r="N146" s="3" t="s">
        <v>622</v>
      </c>
      <c r="O146" s="3" t="s">
        <v>621</v>
      </c>
      <c r="P146" s="3" t="s">
        <v>622</v>
      </c>
      <c r="Q146" s="3" t="s">
        <v>621</v>
      </c>
      <c r="R146" s="3" t="s">
        <v>622</v>
      </c>
      <c r="S146" s="3" t="s">
        <v>621</v>
      </c>
      <c r="U146" s="20">
        <f t="shared" si="4"/>
        <v>111.873</v>
      </c>
      <c r="V146" s="3">
        <f t="shared" si="5"/>
        <v>0</v>
      </c>
    </row>
    <row r="147" spans="1:22" ht="15" customHeight="1" x14ac:dyDescent="0.35">
      <c r="A147" s="3" t="s">
        <v>167</v>
      </c>
      <c r="B147" s="3" t="s">
        <v>169</v>
      </c>
      <c r="C147" s="3">
        <v>2013</v>
      </c>
      <c r="D147" s="3">
        <v>11.672000000000001</v>
      </c>
      <c r="E147" s="3">
        <v>2.44</v>
      </c>
      <c r="F147" s="3">
        <v>1.552</v>
      </c>
      <c r="G147" s="3">
        <v>4.468</v>
      </c>
      <c r="H147" s="3" t="s">
        <v>621</v>
      </c>
      <c r="I147" s="3">
        <v>3.1030000000000002</v>
      </c>
      <c r="J147" s="3" t="s">
        <v>621</v>
      </c>
      <c r="K147" s="3">
        <v>0.109</v>
      </c>
      <c r="L147" s="3" t="s">
        <v>621</v>
      </c>
      <c r="M147" s="3" t="s">
        <v>621</v>
      </c>
      <c r="N147" s="3" t="s">
        <v>622</v>
      </c>
      <c r="O147" s="3" t="s">
        <v>621</v>
      </c>
      <c r="P147" s="3" t="s">
        <v>622</v>
      </c>
      <c r="Q147" s="3" t="s">
        <v>621</v>
      </c>
      <c r="R147" s="3" t="s">
        <v>622</v>
      </c>
      <c r="S147" s="3" t="s">
        <v>621</v>
      </c>
      <c r="U147" s="20">
        <f t="shared" si="4"/>
        <v>11.672000000000001</v>
      </c>
      <c r="V147" s="3">
        <f t="shared" si="5"/>
        <v>0</v>
      </c>
    </row>
    <row r="148" spans="1:22" ht="15" customHeight="1" x14ac:dyDescent="0.35">
      <c r="A148" s="3" t="s">
        <v>167</v>
      </c>
      <c r="B148" s="3" t="s">
        <v>170</v>
      </c>
      <c r="C148" s="3">
        <v>2013</v>
      </c>
      <c r="D148" s="3">
        <v>4.9820000000000002</v>
      </c>
      <c r="E148" s="3">
        <v>1.91</v>
      </c>
      <c r="F148" s="3">
        <v>0.127</v>
      </c>
      <c r="G148" s="3" t="s">
        <v>621</v>
      </c>
      <c r="H148" s="3" t="s">
        <v>621</v>
      </c>
      <c r="I148" s="3">
        <v>2.758</v>
      </c>
      <c r="J148" s="3">
        <v>0.187</v>
      </c>
      <c r="K148" s="3" t="s">
        <v>621</v>
      </c>
      <c r="L148" s="3" t="s">
        <v>621</v>
      </c>
      <c r="M148" s="3" t="s">
        <v>621</v>
      </c>
      <c r="N148" s="3" t="s">
        <v>622</v>
      </c>
      <c r="O148" s="3" t="s">
        <v>621</v>
      </c>
      <c r="P148" s="3" t="s">
        <v>622</v>
      </c>
      <c r="Q148" s="3" t="s">
        <v>621</v>
      </c>
      <c r="R148" s="3" t="s">
        <v>622</v>
      </c>
      <c r="S148" s="3" t="s">
        <v>621</v>
      </c>
      <c r="U148" s="20">
        <f t="shared" si="4"/>
        <v>4.9820000000000002</v>
      </c>
      <c r="V148" s="3">
        <f t="shared" si="5"/>
        <v>0</v>
      </c>
    </row>
    <row r="149" spans="1:22" ht="15" customHeight="1" x14ac:dyDescent="0.35">
      <c r="A149" s="3" t="s">
        <v>171</v>
      </c>
      <c r="B149" s="3" t="s">
        <v>172</v>
      </c>
      <c r="C149" s="3">
        <v>2013</v>
      </c>
      <c r="D149" s="3">
        <v>64.465999999999994</v>
      </c>
      <c r="E149" s="3">
        <v>26.175000000000001</v>
      </c>
      <c r="F149" s="3">
        <v>7.4889999999999999</v>
      </c>
      <c r="G149" s="3">
        <v>4.5090000000000003</v>
      </c>
      <c r="H149" s="3" t="s">
        <v>621</v>
      </c>
      <c r="I149" s="3">
        <v>13.013999999999999</v>
      </c>
      <c r="J149" s="3">
        <v>13.279</v>
      </c>
      <c r="K149" s="3">
        <v>0</v>
      </c>
      <c r="L149" s="3">
        <v>0</v>
      </c>
      <c r="M149" s="3">
        <v>0</v>
      </c>
      <c r="N149" s="3" t="s">
        <v>622</v>
      </c>
      <c r="O149" s="3" t="s">
        <v>621</v>
      </c>
      <c r="P149" s="3" t="s">
        <v>622</v>
      </c>
      <c r="Q149" s="3" t="s">
        <v>621</v>
      </c>
      <c r="R149" s="3" t="s">
        <v>622</v>
      </c>
      <c r="S149" s="3" t="s">
        <v>621</v>
      </c>
      <c r="U149" s="20">
        <f t="shared" si="4"/>
        <v>64.465999999999994</v>
      </c>
      <c r="V149" s="3">
        <f t="shared" si="5"/>
        <v>0</v>
      </c>
    </row>
    <row r="150" spans="1:22" ht="15" customHeight="1" x14ac:dyDescent="0.35">
      <c r="A150" s="3" t="s">
        <v>171</v>
      </c>
      <c r="B150" s="3" t="s">
        <v>173</v>
      </c>
      <c r="C150" s="3">
        <v>2013</v>
      </c>
      <c r="D150" s="3">
        <v>2.2789999999999999</v>
      </c>
      <c r="E150" s="3">
        <v>0.23100000000000001</v>
      </c>
      <c r="F150" s="3">
        <v>0.219</v>
      </c>
      <c r="G150" s="3">
        <v>0</v>
      </c>
      <c r="H150" s="3" t="s">
        <v>621</v>
      </c>
      <c r="I150" s="3">
        <v>1.647</v>
      </c>
      <c r="J150" s="3">
        <v>0.182</v>
      </c>
      <c r="K150" s="3">
        <v>0</v>
      </c>
      <c r="L150" s="3">
        <v>0</v>
      </c>
      <c r="M150" s="3">
        <v>0</v>
      </c>
      <c r="N150" s="3" t="s">
        <v>622</v>
      </c>
      <c r="O150" s="3" t="s">
        <v>621</v>
      </c>
      <c r="P150" s="3" t="s">
        <v>622</v>
      </c>
      <c r="Q150" s="3" t="s">
        <v>621</v>
      </c>
      <c r="R150" s="3" t="s">
        <v>622</v>
      </c>
      <c r="S150" s="3" t="s">
        <v>621</v>
      </c>
      <c r="U150" s="20">
        <f t="shared" si="4"/>
        <v>2.2789999999999999</v>
      </c>
      <c r="V150" s="3">
        <f t="shared" si="5"/>
        <v>0</v>
      </c>
    </row>
    <row r="151" spans="1:22" ht="15" customHeight="1" x14ac:dyDescent="0.35">
      <c r="A151" s="3" t="s">
        <v>171</v>
      </c>
      <c r="B151" s="3" t="s">
        <v>174</v>
      </c>
      <c r="C151" s="3">
        <v>2013</v>
      </c>
      <c r="D151" s="3">
        <v>3.62</v>
      </c>
      <c r="E151" s="3">
        <v>0.51700000000000002</v>
      </c>
      <c r="F151" s="3">
        <v>0.30099999999999999</v>
      </c>
      <c r="G151" s="3">
        <v>0</v>
      </c>
      <c r="H151" s="3" t="s">
        <v>621</v>
      </c>
      <c r="I151" s="3">
        <v>2.762</v>
      </c>
      <c r="J151" s="3">
        <v>0.04</v>
      </c>
      <c r="K151" s="3">
        <v>0</v>
      </c>
      <c r="L151" s="3">
        <v>0</v>
      </c>
      <c r="M151" s="3">
        <v>0</v>
      </c>
      <c r="N151" s="3" t="s">
        <v>622</v>
      </c>
      <c r="O151" s="3" t="s">
        <v>621</v>
      </c>
      <c r="P151" s="3" t="s">
        <v>622</v>
      </c>
      <c r="Q151" s="3" t="s">
        <v>621</v>
      </c>
      <c r="R151" s="3" t="s">
        <v>622</v>
      </c>
      <c r="S151" s="3" t="s">
        <v>621</v>
      </c>
      <c r="U151" s="20">
        <f t="shared" si="4"/>
        <v>3.62</v>
      </c>
      <c r="V151" s="3">
        <f t="shared" si="5"/>
        <v>0</v>
      </c>
    </row>
    <row r="152" spans="1:22" ht="15" customHeight="1" x14ac:dyDescent="0.35">
      <c r="A152" s="3" t="s">
        <v>175</v>
      </c>
      <c r="B152" s="3" t="s">
        <v>176</v>
      </c>
      <c r="C152" s="3">
        <v>2013</v>
      </c>
      <c r="D152" s="3">
        <v>4.6509999999999998</v>
      </c>
      <c r="E152" s="3">
        <v>1.1200000000000001</v>
      </c>
      <c r="F152" s="3">
        <v>0.21</v>
      </c>
      <c r="G152" s="3">
        <v>0.27500000000000002</v>
      </c>
      <c r="H152" s="3" t="s">
        <v>621</v>
      </c>
      <c r="I152" s="3">
        <v>2.5750000000000002</v>
      </c>
      <c r="J152" s="3">
        <v>0.13400000000000001</v>
      </c>
      <c r="K152" s="3">
        <v>0.33200000000000002</v>
      </c>
      <c r="L152" s="3">
        <v>0</v>
      </c>
      <c r="M152" s="3">
        <v>0</v>
      </c>
      <c r="N152" s="3" t="s">
        <v>622</v>
      </c>
      <c r="O152" s="3" t="s">
        <v>621</v>
      </c>
      <c r="P152" s="3" t="s">
        <v>622</v>
      </c>
      <c r="Q152" s="3" t="s">
        <v>621</v>
      </c>
      <c r="R152" s="3" t="s">
        <v>622</v>
      </c>
      <c r="S152" s="3" t="s">
        <v>621</v>
      </c>
      <c r="U152" s="20">
        <f t="shared" si="4"/>
        <v>4.6509999999999998</v>
      </c>
      <c r="V152" s="3">
        <f t="shared" si="5"/>
        <v>0</v>
      </c>
    </row>
    <row r="153" spans="1:22" ht="15" customHeight="1" x14ac:dyDescent="0.35">
      <c r="A153" s="3" t="s">
        <v>175</v>
      </c>
      <c r="B153" s="3" t="s">
        <v>177</v>
      </c>
      <c r="C153" s="3">
        <v>2013</v>
      </c>
      <c r="D153" s="3">
        <v>334.42599999999999</v>
      </c>
      <c r="E153" s="3">
        <v>136.99299999999999</v>
      </c>
      <c r="F153" s="3">
        <v>33.677</v>
      </c>
      <c r="G153" s="3">
        <v>25.466999999999999</v>
      </c>
      <c r="H153" s="3">
        <v>0</v>
      </c>
      <c r="I153" s="3">
        <v>43.658999999999999</v>
      </c>
      <c r="J153" s="3">
        <v>41.024999999999999</v>
      </c>
      <c r="K153" s="3">
        <v>12.69</v>
      </c>
      <c r="L153" s="3">
        <v>3.927</v>
      </c>
      <c r="M153" s="3">
        <v>0</v>
      </c>
      <c r="N153" s="3" t="s">
        <v>815</v>
      </c>
      <c r="O153" s="3">
        <v>32.286999999999999</v>
      </c>
      <c r="P153" s="3" t="s">
        <v>816</v>
      </c>
      <c r="Q153" s="3">
        <v>4.7009999999999996</v>
      </c>
      <c r="R153" s="3" t="s">
        <v>622</v>
      </c>
      <c r="S153" s="3" t="s">
        <v>621</v>
      </c>
      <c r="U153" s="20">
        <f t="shared" si="4"/>
        <v>334.42599999999999</v>
      </c>
      <c r="V153" s="3">
        <f t="shared" si="5"/>
        <v>36.988</v>
      </c>
    </row>
    <row r="154" spans="1:22" ht="15" customHeight="1" x14ac:dyDescent="0.35">
      <c r="A154" s="3" t="s">
        <v>175</v>
      </c>
      <c r="B154" s="3" t="s">
        <v>178</v>
      </c>
      <c r="C154" s="3">
        <v>2013</v>
      </c>
      <c r="D154" s="3">
        <v>4.8970000000000002</v>
      </c>
      <c r="E154" s="3">
        <v>3.4860000000000002</v>
      </c>
      <c r="F154" s="3">
        <v>0</v>
      </c>
      <c r="G154" s="3">
        <v>0</v>
      </c>
      <c r="H154" s="3" t="s">
        <v>621</v>
      </c>
      <c r="I154" s="3">
        <v>1.2250000000000001</v>
      </c>
      <c r="J154" s="3">
        <v>0.186</v>
      </c>
      <c r="K154" s="3">
        <v>0</v>
      </c>
      <c r="L154" s="3">
        <v>0</v>
      </c>
      <c r="M154" s="3">
        <v>0</v>
      </c>
      <c r="N154" s="3" t="s">
        <v>622</v>
      </c>
      <c r="O154" s="3" t="s">
        <v>621</v>
      </c>
      <c r="P154" s="3" t="s">
        <v>622</v>
      </c>
      <c r="Q154" s="3" t="s">
        <v>621</v>
      </c>
      <c r="R154" s="3" t="s">
        <v>622</v>
      </c>
      <c r="S154" s="3" t="s">
        <v>621</v>
      </c>
      <c r="U154" s="20">
        <f t="shared" si="4"/>
        <v>4.8970000000000002</v>
      </c>
      <c r="V154" s="3">
        <f t="shared" si="5"/>
        <v>0</v>
      </c>
    </row>
    <row r="155" spans="1:22" ht="15" customHeight="1" x14ac:dyDescent="0.35">
      <c r="A155" s="3" t="s">
        <v>175</v>
      </c>
      <c r="B155" s="3" t="s">
        <v>179</v>
      </c>
      <c r="C155" s="3">
        <v>2013</v>
      </c>
      <c r="D155" s="3">
        <v>4.7759999999999998</v>
      </c>
      <c r="E155" s="3">
        <v>2.5369999999999999</v>
      </c>
      <c r="F155" s="3">
        <v>0.111</v>
      </c>
      <c r="G155" s="3">
        <v>0</v>
      </c>
      <c r="H155" s="3" t="s">
        <v>621</v>
      </c>
      <c r="I155" s="3">
        <v>2.024</v>
      </c>
      <c r="J155" s="3">
        <v>0.10199999999999999</v>
      </c>
      <c r="K155" s="3">
        <v>0</v>
      </c>
      <c r="L155" s="3">
        <v>0</v>
      </c>
      <c r="M155" s="3">
        <v>0</v>
      </c>
      <c r="N155" s="3" t="s">
        <v>622</v>
      </c>
      <c r="O155" s="3" t="s">
        <v>621</v>
      </c>
      <c r="P155" s="3" t="s">
        <v>622</v>
      </c>
      <c r="Q155" s="3" t="s">
        <v>621</v>
      </c>
      <c r="R155" s="3" t="s">
        <v>622</v>
      </c>
      <c r="S155" s="3" t="s">
        <v>621</v>
      </c>
      <c r="U155" s="20">
        <f t="shared" si="4"/>
        <v>4.7759999999999998</v>
      </c>
      <c r="V155" s="3">
        <f t="shared" si="5"/>
        <v>0</v>
      </c>
    </row>
    <row r="156" spans="1:22" ht="15" customHeight="1" x14ac:dyDescent="0.35">
      <c r="A156" s="3" t="s">
        <v>180</v>
      </c>
      <c r="B156" s="3" t="s">
        <v>181</v>
      </c>
      <c r="C156" s="3">
        <v>2013</v>
      </c>
      <c r="D156" s="3">
        <v>115</v>
      </c>
      <c r="E156" s="3">
        <v>47</v>
      </c>
      <c r="F156" s="3">
        <v>15</v>
      </c>
      <c r="G156" s="3">
        <v>32</v>
      </c>
      <c r="H156" s="3">
        <v>0</v>
      </c>
      <c r="I156" s="3">
        <v>14</v>
      </c>
      <c r="J156" s="3">
        <v>7</v>
      </c>
      <c r="K156" s="3">
        <v>0</v>
      </c>
      <c r="L156" s="3" t="s">
        <v>621</v>
      </c>
      <c r="M156" s="3" t="s">
        <v>621</v>
      </c>
      <c r="N156" s="3" t="s">
        <v>621</v>
      </c>
      <c r="O156" s="3" t="s">
        <v>621</v>
      </c>
      <c r="P156" s="3" t="s">
        <v>621</v>
      </c>
      <c r="Q156" s="3" t="s">
        <v>621</v>
      </c>
      <c r="R156" s="3" t="s">
        <v>621</v>
      </c>
      <c r="S156" s="3" t="s">
        <v>621</v>
      </c>
      <c r="U156" s="20">
        <f t="shared" si="4"/>
        <v>115</v>
      </c>
      <c r="V156" s="3">
        <f t="shared" si="5"/>
        <v>0</v>
      </c>
    </row>
    <row r="157" spans="1:22" ht="15" customHeight="1" x14ac:dyDescent="0.3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U157" s="20">
        <f t="shared" si="4"/>
        <v>0</v>
      </c>
      <c r="V157" s="3">
        <f t="shared" si="5"/>
        <v>0</v>
      </c>
    </row>
    <row r="158" spans="1:22" ht="15" customHeight="1" x14ac:dyDescent="0.35">
      <c r="A158" s="3" t="s">
        <v>184</v>
      </c>
      <c r="B158" s="3" t="s">
        <v>185</v>
      </c>
      <c r="C158" s="3">
        <v>2013</v>
      </c>
      <c r="D158" s="3">
        <v>8162</v>
      </c>
      <c r="E158" s="3">
        <v>4908</v>
      </c>
      <c r="F158" s="3">
        <v>144</v>
      </c>
      <c r="G158" s="3">
        <v>211</v>
      </c>
      <c r="H158" s="3">
        <v>18</v>
      </c>
      <c r="I158" s="3">
        <v>633</v>
      </c>
      <c r="J158" s="3">
        <v>1281</v>
      </c>
      <c r="K158" s="3">
        <v>328</v>
      </c>
      <c r="L158" s="3" t="s">
        <v>621</v>
      </c>
      <c r="M158" s="3" t="s">
        <v>621</v>
      </c>
      <c r="N158" s="3" t="s">
        <v>817</v>
      </c>
      <c r="O158" s="3">
        <v>349</v>
      </c>
      <c r="P158" s="3" t="s">
        <v>818</v>
      </c>
      <c r="Q158" s="3">
        <v>103</v>
      </c>
      <c r="R158" s="3" t="s">
        <v>819</v>
      </c>
      <c r="S158" s="95">
        <v>169.00700000000001</v>
      </c>
      <c r="U158" s="20">
        <f t="shared" si="4"/>
        <v>8162</v>
      </c>
      <c r="V158" s="3">
        <f t="shared" si="5"/>
        <v>621.00700000000006</v>
      </c>
    </row>
    <row r="159" spans="1:22" ht="15" customHeight="1" x14ac:dyDescent="0.35">
      <c r="A159" s="3" t="s">
        <v>184</v>
      </c>
      <c r="B159" s="3" t="s">
        <v>186</v>
      </c>
      <c r="C159" s="3">
        <v>2013</v>
      </c>
      <c r="D159" s="3">
        <v>75</v>
      </c>
      <c r="E159" s="3">
        <v>49</v>
      </c>
      <c r="F159" s="3">
        <v>0</v>
      </c>
      <c r="G159" s="3">
        <v>1</v>
      </c>
      <c r="H159" s="3">
        <v>0</v>
      </c>
      <c r="I159" s="3">
        <v>4</v>
      </c>
      <c r="J159" s="3">
        <v>15</v>
      </c>
      <c r="K159" s="3">
        <v>6</v>
      </c>
      <c r="L159" s="3">
        <v>0</v>
      </c>
      <c r="M159" s="3">
        <v>0</v>
      </c>
      <c r="N159" s="3" t="s">
        <v>622</v>
      </c>
      <c r="O159" s="3" t="s">
        <v>621</v>
      </c>
      <c r="P159" s="3" t="s">
        <v>622</v>
      </c>
      <c r="Q159" s="3" t="s">
        <v>621</v>
      </c>
      <c r="R159" s="3" t="s">
        <v>622</v>
      </c>
      <c r="S159" s="3" t="s">
        <v>621</v>
      </c>
      <c r="U159" s="20">
        <f t="shared" si="4"/>
        <v>75</v>
      </c>
      <c r="V159" s="3">
        <f t="shared" si="5"/>
        <v>0</v>
      </c>
    </row>
    <row r="160" spans="1:22" ht="15" customHeight="1" x14ac:dyDescent="0.3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U160" s="20">
        <f t="shared" si="4"/>
        <v>0</v>
      </c>
      <c r="V160" s="3">
        <f t="shared" si="5"/>
        <v>0</v>
      </c>
    </row>
    <row r="161" spans="1:22" ht="15" customHeight="1" x14ac:dyDescent="0.3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U161" s="20">
        <f t="shared" si="4"/>
        <v>0</v>
      </c>
      <c r="V161" s="3">
        <f t="shared" si="5"/>
        <v>0</v>
      </c>
    </row>
    <row r="162" spans="1:22" ht="15" customHeight="1" x14ac:dyDescent="0.3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U162" s="20">
        <f t="shared" si="4"/>
        <v>0</v>
      </c>
      <c r="V162" s="3">
        <f t="shared" si="5"/>
        <v>0</v>
      </c>
    </row>
    <row r="163" spans="1:22" ht="15" customHeight="1" x14ac:dyDescent="0.3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U163" s="20">
        <f t="shared" si="4"/>
        <v>0</v>
      </c>
      <c r="V163" s="3">
        <f t="shared" si="5"/>
        <v>0</v>
      </c>
    </row>
    <row r="164" spans="1:22" ht="15" customHeight="1" x14ac:dyDescent="0.3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U164" s="20">
        <f t="shared" si="4"/>
        <v>0</v>
      </c>
      <c r="V164" s="3">
        <f t="shared" si="5"/>
        <v>0</v>
      </c>
    </row>
    <row r="165" spans="1:22" ht="15" customHeight="1" x14ac:dyDescent="0.3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U165" s="20">
        <f t="shared" si="4"/>
        <v>0</v>
      </c>
      <c r="V165" s="3">
        <f t="shared" si="5"/>
        <v>0</v>
      </c>
    </row>
    <row r="166" spans="1:22" ht="15" customHeight="1" x14ac:dyDescent="0.3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U166" s="20">
        <f t="shared" si="4"/>
        <v>0</v>
      </c>
      <c r="V166" s="3">
        <f t="shared" si="5"/>
        <v>0</v>
      </c>
    </row>
    <row r="167" spans="1:22" ht="15" customHeight="1" x14ac:dyDescent="0.3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U167" s="20">
        <f t="shared" si="4"/>
        <v>0</v>
      </c>
      <c r="V167" s="3">
        <f t="shared" si="5"/>
        <v>0</v>
      </c>
    </row>
    <row r="168" spans="1:22" ht="15" customHeight="1" x14ac:dyDescent="0.35">
      <c r="A168" s="3" t="s">
        <v>196</v>
      </c>
      <c r="B168" s="3" t="s">
        <v>197</v>
      </c>
      <c r="C168" s="3">
        <v>2013</v>
      </c>
      <c r="D168" s="3">
        <v>18.036999999999999</v>
      </c>
      <c r="E168" s="3">
        <v>8.266</v>
      </c>
      <c r="F168" s="3">
        <v>7.1999999999999995E-2</v>
      </c>
      <c r="G168" s="3">
        <v>0.69899999999999995</v>
      </c>
      <c r="H168" s="3" t="s">
        <v>621</v>
      </c>
      <c r="I168" s="3">
        <v>6.6950000000000003</v>
      </c>
      <c r="J168" s="3">
        <v>2.302</v>
      </c>
      <c r="K168" s="3" t="s">
        <v>621</v>
      </c>
      <c r="L168" s="3" t="s">
        <v>621</v>
      </c>
      <c r="M168" s="3" t="s">
        <v>621</v>
      </c>
      <c r="N168" s="3" t="s">
        <v>622</v>
      </c>
      <c r="O168" s="3" t="s">
        <v>621</v>
      </c>
      <c r="P168" s="3" t="s">
        <v>622</v>
      </c>
      <c r="Q168" s="3" t="s">
        <v>621</v>
      </c>
      <c r="R168" s="3" t="s">
        <v>622</v>
      </c>
      <c r="S168" s="3" t="s">
        <v>621</v>
      </c>
      <c r="U168" s="20">
        <f t="shared" si="4"/>
        <v>18.036999999999999</v>
      </c>
      <c r="V168" s="3">
        <f t="shared" si="5"/>
        <v>0</v>
      </c>
    </row>
    <row r="169" spans="1:22" ht="15" customHeight="1" x14ac:dyDescent="0.3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U169" s="20">
        <f t="shared" si="4"/>
        <v>0</v>
      </c>
      <c r="V169" s="3">
        <f t="shared" si="5"/>
        <v>0</v>
      </c>
    </row>
    <row r="170" spans="1:22" ht="15" customHeight="1" x14ac:dyDescent="0.35">
      <c r="A170" s="3" t="s">
        <v>196</v>
      </c>
      <c r="B170" s="3" t="s">
        <v>199</v>
      </c>
      <c r="C170" s="3">
        <v>2013</v>
      </c>
      <c r="D170" s="3">
        <v>4.5449999999999999</v>
      </c>
      <c r="E170" s="3">
        <v>1.3029999999999999</v>
      </c>
      <c r="F170" s="3">
        <v>4.4999999999999998E-2</v>
      </c>
      <c r="G170" s="3">
        <v>1.7190000000000001</v>
      </c>
      <c r="H170" s="3" t="s">
        <v>621</v>
      </c>
      <c r="I170" s="3">
        <v>1.3380000000000001</v>
      </c>
      <c r="J170" s="3">
        <v>0.13800000000000001</v>
      </c>
      <c r="K170" s="3" t="s">
        <v>621</v>
      </c>
      <c r="L170" s="3" t="s">
        <v>621</v>
      </c>
      <c r="M170" s="3" t="s">
        <v>621</v>
      </c>
      <c r="N170" s="3" t="s">
        <v>622</v>
      </c>
      <c r="O170" s="3" t="s">
        <v>621</v>
      </c>
      <c r="P170" s="3" t="s">
        <v>622</v>
      </c>
      <c r="Q170" s="3" t="s">
        <v>621</v>
      </c>
      <c r="R170" s="3" t="s">
        <v>622</v>
      </c>
      <c r="S170" s="3" t="s">
        <v>621</v>
      </c>
      <c r="U170" s="20">
        <f t="shared" si="4"/>
        <v>4.5449999999999999</v>
      </c>
      <c r="V170" s="3">
        <f t="shared" si="5"/>
        <v>0</v>
      </c>
    </row>
    <row r="171" spans="1:22" ht="15" customHeight="1" x14ac:dyDescent="0.35">
      <c r="A171" s="3" t="s">
        <v>196</v>
      </c>
      <c r="B171" s="3" t="s">
        <v>200</v>
      </c>
      <c r="C171" s="3">
        <v>2013</v>
      </c>
      <c r="D171" s="3">
        <v>2.1669999999999998</v>
      </c>
      <c r="E171" s="3">
        <v>0.24</v>
      </c>
      <c r="F171" s="3" t="s">
        <v>621</v>
      </c>
      <c r="G171" s="3" t="s">
        <v>621</v>
      </c>
      <c r="H171" s="3" t="s">
        <v>621</v>
      </c>
      <c r="I171" s="3">
        <v>1.9259999999999999</v>
      </c>
      <c r="J171" s="3" t="s">
        <v>621</v>
      </c>
      <c r="K171" s="3" t="s">
        <v>621</v>
      </c>
      <c r="L171" s="3" t="s">
        <v>621</v>
      </c>
      <c r="M171" s="3" t="s">
        <v>621</v>
      </c>
      <c r="N171" s="3" t="s">
        <v>622</v>
      </c>
      <c r="O171" s="3" t="s">
        <v>621</v>
      </c>
      <c r="P171" s="3" t="s">
        <v>622</v>
      </c>
      <c r="Q171" s="3" t="s">
        <v>621</v>
      </c>
      <c r="R171" s="3" t="s">
        <v>622</v>
      </c>
      <c r="S171" s="3" t="s">
        <v>621</v>
      </c>
      <c r="U171" s="20">
        <f t="shared" si="4"/>
        <v>2.1669999999999998</v>
      </c>
      <c r="V171" s="3">
        <f t="shared" si="5"/>
        <v>0</v>
      </c>
    </row>
    <row r="172" spans="1:22" ht="15" customHeight="1" x14ac:dyDescent="0.35">
      <c r="A172" s="3" t="s">
        <v>201</v>
      </c>
      <c r="B172" s="3" t="s">
        <v>202</v>
      </c>
      <c r="C172" s="3">
        <v>2013</v>
      </c>
      <c r="D172" s="3">
        <v>12.3</v>
      </c>
      <c r="E172" s="3">
        <v>4.5999999999999996</v>
      </c>
      <c r="F172" s="3">
        <v>0.4</v>
      </c>
      <c r="G172" s="3">
        <v>0.2</v>
      </c>
      <c r="H172" s="3">
        <v>0</v>
      </c>
      <c r="I172" s="3">
        <v>4.4000000000000004</v>
      </c>
      <c r="J172" s="3">
        <v>2.5</v>
      </c>
      <c r="K172" s="3">
        <v>0</v>
      </c>
      <c r="L172" s="3">
        <v>0</v>
      </c>
      <c r="M172" s="3">
        <v>0.2</v>
      </c>
      <c r="N172" s="3" t="s">
        <v>622</v>
      </c>
      <c r="O172" s="3" t="s">
        <v>621</v>
      </c>
      <c r="P172" s="3" t="s">
        <v>622</v>
      </c>
      <c r="Q172" s="3" t="s">
        <v>621</v>
      </c>
      <c r="R172" s="3" t="s">
        <v>622</v>
      </c>
      <c r="S172" s="3" t="s">
        <v>621</v>
      </c>
      <c r="U172" s="20">
        <f t="shared" si="4"/>
        <v>12.3</v>
      </c>
      <c r="V172" s="3">
        <f t="shared" si="5"/>
        <v>0</v>
      </c>
    </row>
    <row r="173" spans="1:22" ht="15" customHeight="1" x14ac:dyDescent="0.35">
      <c r="A173" s="3" t="s">
        <v>201</v>
      </c>
      <c r="B173" s="3" t="s">
        <v>203</v>
      </c>
      <c r="C173" s="3">
        <v>2013</v>
      </c>
      <c r="D173" s="3">
        <v>8.3000000000000007</v>
      </c>
      <c r="E173" s="3">
        <v>3.5</v>
      </c>
      <c r="F173" s="3">
        <v>0.2</v>
      </c>
      <c r="G173" s="3">
        <v>0.1</v>
      </c>
      <c r="H173" s="3">
        <v>0</v>
      </c>
      <c r="I173" s="3">
        <v>2.7</v>
      </c>
      <c r="J173" s="3">
        <v>1.7</v>
      </c>
      <c r="K173" s="3">
        <v>0</v>
      </c>
      <c r="L173" s="3">
        <v>0</v>
      </c>
      <c r="M173" s="3">
        <v>0.1</v>
      </c>
      <c r="N173" s="3" t="s">
        <v>622</v>
      </c>
      <c r="O173" s="3" t="s">
        <v>621</v>
      </c>
      <c r="P173" s="3" t="s">
        <v>622</v>
      </c>
      <c r="Q173" s="3" t="s">
        <v>621</v>
      </c>
      <c r="R173" s="3" t="s">
        <v>622</v>
      </c>
      <c r="S173" s="3" t="s">
        <v>621</v>
      </c>
      <c r="U173" s="20">
        <f t="shared" si="4"/>
        <v>8.3000000000000007</v>
      </c>
      <c r="V173" s="3">
        <f t="shared" si="5"/>
        <v>0</v>
      </c>
    </row>
    <row r="174" spans="1:22" ht="15" customHeight="1" x14ac:dyDescent="0.35">
      <c r="A174" s="3" t="s">
        <v>201</v>
      </c>
      <c r="B174" s="3" t="s">
        <v>204</v>
      </c>
      <c r="C174" s="3">
        <v>2013</v>
      </c>
      <c r="D174" s="3">
        <v>17.5</v>
      </c>
      <c r="E174" s="3">
        <v>4.3</v>
      </c>
      <c r="F174" s="3">
        <v>0.2</v>
      </c>
      <c r="G174" s="3">
        <v>8.4</v>
      </c>
      <c r="H174" s="3">
        <v>0</v>
      </c>
      <c r="I174" s="3">
        <v>2.2999999999999998</v>
      </c>
      <c r="J174" s="3">
        <v>2.2000000000000002</v>
      </c>
      <c r="K174" s="3">
        <v>0</v>
      </c>
      <c r="L174" s="3">
        <v>0</v>
      </c>
      <c r="M174" s="3">
        <v>8.4</v>
      </c>
      <c r="N174" s="3" t="s">
        <v>622</v>
      </c>
      <c r="O174" s="3" t="s">
        <v>621</v>
      </c>
      <c r="P174" s="3" t="s">
        <v>622</v>
      </c>
      <c r="Q174" s="3" t="s">
        <v>621</v>
      </c>
      <c r="R174" s="3" t="s">
        <v>622</v>
      </c>
      <c r="S174" s="3" t="s">
        <v>621</v>
      </c>
      <c r="U174" s="20">
        <f t="shared" si="4"/>
        <v>17.5</v>
      </c>
      <c r="V174" s="3">
        <f t="shared" si="5"/>
        <v>0</v>
      </c>
    </row>
    <row r="175" spans="1:22" ht="15" customHeight="1" x14ac:dyDescent="0.35">
      <c r="A175" s="3" t="s">
        <v>201</v>
      </c>
      <c r="B175" s="3" t="s">
        <v>205</v>
      </c>
      <c r="C175" s="3">
        <v>2013</v>
      </c>
      <c r="D175" s="3">
        <v>174</v>
      </c>
      <c r="E175" s="3">
        <v>96.5</v>
      </c>
      <c r="F175" s="3">
        <v>9.6</v>
      </c>
      <c r="G175" s="3">
        <v>0.6</v>
      </c>
      <c r="H175" s="3">
        <v>0</v>
      </c>
      <c r="I175" s="3">
        <v>40.700000000000003</v>
      </c>
      <c r="J175" s="3">
        <v>26</v>
      </c>
      <c r="K175" s="3">
        <v>0</v>
      </c>
      <c r="L175" s="3">
        <v>0</v>
      </c>
      <c r="M175" s="3">
        <v>0.6</v>
      </c>
      <c r="N175" s="3" t="s">
        <v>622</v>
      </c>
      <c r="O175" s="3" t="s">
        <v>621</v>
      </c>
      <c r="P175" s="3" t="s">
        <v>622</v>
      </c>
      <c r="Q175" s="3" t="s">
        <v>621</v>
      </c>
      <c r="R175" s="3" t="s">
        <v>622</v>
      </c>
      <c r="S175" s="3" t="s">
        <v>621</v>
      </c>
      <c r="U175" s="20">
        <f t="shared" si="4"/>
        <v>174</v>
      </c>
      <c r="V175" s="3">
        <f t="shared" si="5"/>
        <v>0</v>
      </c>
    </row>
    <row r="176" spans="1:22" ht="15" customHeight="1" x14ac:dyDescent="0.35">
      <c r="A176" s="3" t="s">
        <v>206</v>
      </c>
      <c r="B176" s="3" t="s">
        <v>207</v>
      </c>
      <c r="C176" s="3">
        <v>2013</v>
      </c>
      <c r="D176" s="3">
        <v>154.19999999999999</v>
      </c>
      <c r="E176" s="3">
        <v>63.6</v>
      </c>
      <c r="F176" s="3">
        <v>35.299999999999997</v>
      </c>
      <c r="G176" s="3">
        <v>7.4</v>
      </c>
      <c r="H176" s="3" t="s">
        <v>621</v>
      </c>
      <c r="I176" s="3">
        <v>31.8</v>
      </c>
      <c r="J176" s="3">
        <v>12.5</v>
      </c>
      <c r="K176" s="3">
        <v>0.44</v>
      </c>
      <c r="L176" s="3">
        <v>0</v>
      </c>
      <c r="M176" s="3">
        <v>3.2</v>
      </c>
      <c r="N176" s="3" t="s">
        <v>622</v>
      </c>
      <c r="O176" s="3" t="s">
        <v>621</v>
      </c>
      <c r="P176" s="3" t="s">
        <v>622</v>
      </c>
      <c r="Q176" s="3" t="s">
        <v>621</v>
      </c>
      <c r="R176" s="3" t="s">
        <v>622</v>
      </c>
      <c r="S176" s="3" t="s">
        <v>621</v>
      </c>
      <c r="U176" s="20">
        <f t="shared" si="4"/>
        <v>154.19999999999999</v>
      </c>
      <c r="V176" s="3">
        <f t="shared" si="5"/>
        <v>0</v>
      </c>
    </row>
    <row r="177" spans="1:22" ht="15" customHeight="1" x14ac:dyDescent="0.35">
      <c r="A177" s="3" t="s">
        <v>208</v>
      </c>
      <c r="B177" s="3" t="s">
        <v>209</v>
      </c>
      <c r="C177" s="3">
        <v>2013</v>
      </c>
      <c r="D177" s="3">
        <v>702.1</v>
      </c>
      <c r="E177" s="3">
        <v>379</v>
      </c>
      <c r="F177" s="3">
        <v>81</v>
      </c>
      <c r="G177" s="3">
        <v>38</v>
      </c>
      <c r="H177" s="3" t="s">
        <v>621</v>
      </c>
      <c r="I177" s="3">
        <v>100.9</v>
      </c>
      <c r="J177" s="3">
        <v>74</v>
      </c>
      <c r="K177" s="3">
        <v>7.6</v>
      </c>
      <c r="L177" s="3">
        <v>19.8</v>
      </c>
      <c r="M177" s="3" t="s">
        <v>621</v>
      </c>
      <c r="N177" s="3" t="s">
        <v>622</v>
      </c>
      <c r="O177" s="3" t="s">
        <v>621</v>
      </c>
      <c r="P177" s="3" t="s">
        <v>622</v>
      </c>
      <c r="Q177" s="3" t="s">
        <v>621</v>
      </c>
      <c r="R177" s="3" t="s">
        <v>622</v>
      </c>
      <c r="S177" s="3" t="s">
        <v>621</v>
      </c>
      <c r="U177" s="20">
        <f t="shared" si="4"/>
        <v>702.1</v>
      </c>
      <c r="V177" s="3">
        <f t="shared" si="5"/>
        <v>0</v>
      </c>
    </row>
    <row r="178" spans="1:22" ht="15" customHeight="1" x14ac:dyDescent="0.35">
      <c r="A178" s="3" t="s">
        <v>210</v>
      </c>
      <c r="B178" s="3" t="s">
        <v>211</v>
      </c>
      <c r="C178" s="3">
        <v>2013</v>
      </c>
      <c r="D178" s="3">
        <v>3620.9645999999998</v>
      </c>
      <c r="E178" s="3">
        <v>2272</v>
      </c>
      <c r="F178" s="3">
        <v>234</v>
      </c>
      <c r="G178" s="3">
        <v>238</v>
      </c>
      <c r="H178" s="3" t="s">
        <v>621</v>
      </c>
      <c r="I178" s="3">
        <v>341</v>
      </c>
      <c r="J178" s="3">
        <v>520</v>
      </c>
      <c r="K178" s="3">
        <v>15</v>
      </c>
      <c r="L178" s="3" t="s">
        <v>722</v>
      </c>
      <c r="M178" s="3" t="s">
        <v>722</v>
      </c>
      <c r="N178" s="3" t="s">
        <v>820</v>
      </c>
      <c r="O178" s="3">
        <v>36</v>
      </c>
      <c r="P178" s="3" t="s">
        <v>821</v>
      </c>
      <c r="Q178" s="3">
        <v>18</v>
      </c>
      <c r="R178" s="3" t="s">
        <v>822</v>
      </c>
      <c r="S178" s="3">
        <v>33</v>
      </c>
      <c r="U178" s="20">
        <f t="shared" si="4"/>
        <v>3620.9645999999998</v>
      </c>
      <c r="V178" s="3">
        <f t="shared" si="5"/>
        <v>87</v>
      </c>
    </row>
    <row r="179" spans="1:22" ht="15" customHeight="1" x14ac:dyDescent="0.35">
      <c r="A179" s="3" t="s">
        <v>210</v>
      </c>
      <c r="B179" s="3" t="s">
        <v>212</v>
      </c>
      <c r="C179" s="3">
        <v>2013</v>
      </c>
      <c r="D179" s="3">
        <v>131.4</v>
      </c>
      <c r="E179" s="3" t="s">
        <v>722</v>
      </c>
      <c r="F179" s="3" t="s">
        <v>722</v>
      </c>
      <c r="G179" s="3" t="s">
        <v>722</v>
      </c>
      <c r="H179" s="3" t="s">
        <v>722</v>
      </c>
      <c r="I179" s="3" t="s">
        <v>722</v>
      </c>
      <c r="J179" s="3" t="s">
        <v>722</v>
      </c>
      <c r="K179" s="3" t="s">
        <v>722</v>
      </c>
      <c r="L179" s="3" t="s">
        <v>722</v>
      </c>
      <c r="M179" s="3" t="s">
        <v>722</v>
      </c>
      <c r="N179" s="3" t="s">
        <v>622</v>
      </c>
      <c r="O179" s="3" t="s">
        <v>621</v>
      </c>
      <c r="P179" s="3" t="s">
        <v>622</v>
      </c>
      <c r="Q179" s="3" t="s">
        <v>621</v>
      </c>
      <c r="R179" s="3" t="s">
        <v>622</v>
      </c>
      <c r="S179" s="3" t="s">
        <v>621</v>
      </c>
      <c r="U179" s="20">
        <f t="shared" si="4"/>
        <v>131.4</v>
      </c>
      <c r="V179" s="3">
        <f t="shared" si="5"/>
        <v>0</v>
      </c>
    </row>
    <row r="180" spans="1:22" ht="15" customHeight="1" x14ac:dyDescent="0.35">
      <c r="A180" s="3" t="s">
        <v>213</v>
      </c>
      <c r="B180" s="3" t="s">
        <v>214</v>
      </c>
      <c r="C180" s="3">
        <v>2013</v>
      </c>
      <c r="D180" s="3">
        <v>33.281999999999996</v>
      </c>
      <c r="E180" s="3">
        <v>12.018000000000001</v>
      </c>
      <c r="F180" s="3">
        <v>10.246</v>
      </c>
      <c r="G180" s="3">
        <v>3.3809999999999998</v>
      </c>
      <c r="H180" s="3" t="s">
        <v>621</v>
      </c>
      <c r="I180" s="3">
        <v>5.343</v>
      </c>
      <c r="J180" s="3">
        <v>2.294</v>
      </c>
      <c r="K180" s="3" t="s">
        <v>621</v>
      </c>
      <c r="L180" s="3" t="s">
        <v>621</v>
      </c>
      <c r="M180" s="3" t="s">
        <v>621</v>
      </c>
      <c r="N180" s="3" t="s">
        <v>622</v>
      </c>
      <c r="O180" s="3" t="s">
        <v>621</v>
      </c>
      <c r="P180" s="3" t="s">
        <v>622</v>
      </c>
      <c r="Q180" s="3" t="s">
        <v>621</v>
      </c>
      <c r="R180" s="3" t="s">
        <v>622</v>
      </c>
      <c r="S180" s="3" t="s">
        <v>621</v>
      </c>
      <c r="U180" s="20">
        <f t="shared" si="4"/>
        <v>33.281999999999996</v>
      </c>
      <c r="V180" s="3">
        <f t="shared" si="5"/>
        <v>0</v>
      </c>
    </row>
    <row r="181" spans="1:22" ht="15" customHeight="1" x14ac:dyDescent="0.35">
      <c r="A181" s="3" t="s">
        <v>213</v>
      </c>
      <c r="B181" s="3" t="s">
        <v>215</v>
      </c>
      <c r="C181" s="3">
        <v>2013</v>
      </c>
      <c r="D181" s="3">
        <v>2.7690000000000001</v>
      </c>
      <c r="E181" s="3">
        <v>1.1910000000000001</v>
      </c>
      <c r="F181" s="3">
        <v>0.61099999999999999</v>
      </c>
      <c r="G181" s="3" t="s">
        <v>621</v>
      </c>
      <c r="H181" s="3" t="s">
        <v>621</v>
      </c>
      <c r="I181" s="3">
        <v>0.96799999999999997</v>
      </c>
      <c r="J181" s="3" t="s">
        <v>621</v>
      </c>
      <c r="K181" s="3" t="s">
        <v>621</v>
      </c>
      <c r="L181" s="3" t="s">
        <v>621</v>
      </c>
      <c r="M181" s="3" t="s">
        <v>621</v>
      </c>
      <c r="N181" s="3" t="s">
        <v>622</v>
      </c>
      <c r="O181" s="3" t="s">
        <v>621</v>
      </c>
      <c r="P181" s="3" t="s">
        <v>622</v>
      </c>
      <c r="Q181" s="3" t="s">
        <v>621</v>
      </c>
      <c r="R181" s="3" t="s">
        <v>622</v>
      </c>
      <c r="S181" s="3" t="s">
        <v>621</v>
      </c>
      <c r="U181" s="20">
        <f t="shared" si="4"/>
        <v>2.7690000000000001</v>
      </c>
      <c r="V181" s="3">
        <f t="shared" si="5"/>
        <v>0</v>
      </c>
    </row>
    <row r="182" spans="1:22" ht="15" customHeight="1" x14ac:dyDescent="0.35">
      <c r="A182" s="3" t="s">
        <v>216</v>
      </c>
      <c r="B182" s="3" t="s">
        <v>217</v>
      </c>
      <c r="C182" s="3">
        <v>2013</v>
      </c>
      <c r="D182" s="3">
        <v>17.399999999999999</v>
      </c>
      <c r="E182" s="3">
        <v>6.4</v>
      </c>
      <c r="F182" s="3">
        <v>4.2</v>
      </c>
      <c r="G182" s="3">
        <v>1.9</v>
      </c>
      <c r="H182" s="3" t="s">
        <v>621</v>
      </c>
      <c r="I182" s="3">
        <v>3.8</v>
      </c>
      <c r="J182" s="3">
        <v>1.1000000000000001</v>
      </c>
      <c r="K182" s="3">
        <v>0</v>
      </c>
      <c r="L182" s="3" t="s">
        <v>621</v>
      </c>
      <c r="M182" s="3" t="s">
        <v>621</v>
      </c>
      <c r="N182" s="3" t="s">
        <v>622</v>
      </c>
      <c r="O182" s="3" t="s">
        <v>621</v>
      </c>
      <c r="P182" s="3" t="s">
        <v>622</v>
      </c>
      <c r="Q182" s="3" t="s">
        <v>621</v>
      </c>
      <c r="R182" s="3" t="s">
        <v>622</v>
      </c>
      <c r="S182" s="3" t="s">
        <v>621</v>
      </c>
      <c r="U182" s="20">
        <f t="shared" si="4"/>
        <v>17.399999999999999</v>
      </c>
      <c r="V182" s="3">
        <f t="shared" si="5"/>
        <v>0</v>
      </c>
    </row>
    <row r="183" spans="1:22" ht="15" customHeight="1" x14ac:dyDescent="0.35">
      <c r="A183" s="3" t="s">
        <v>218</v>
      </c>
      <c r="B183" s="3" t="s">
        <v>219</v>
      </c>
      <c r="C183" s="3">
        <v>2013</v>
      </c>
      <c r="D183" s="3">
        <v>11.286</v>
      </c>
      <c r="E183" s="3">
        <v>1.8</v>
      </c>
      <c r="F183" s="3">
        <v>4.2</v>
      </c>
      <c r="G183" s="3">
        <v>0.7</v>
      </c>
      <c r="H183" s="3">
        <v>0</v>
      </c>
      <c r="I183" s="3">
        <v>2.6</v>
      </c>
      <c r="J183" s="3">
        <v>2</v>
      </c>
      <c r="K183" s="3" t="s">
        <v>621</v>
      </c>
      <c r="L183" s="3">
        <v>0</v>
      </c>
      <c r="M183" s="3">
        <v>0.64900000000000002</v>
      </c>
      <c r="N183" s="3" t="s">
        <v>622</v>
      </c>
      <c r="O183" s="3" t="s">
        <v>621</v>
      </c>
      <c r="P183" s="3" t="s">
        <v>622</v>
      </c>
      <c r="Q183" s="3" t="s">
        <v>621</v>
      </c>
      <c r="R183" s="3" t="s">
        <v>622</v>
      </c>
      <c r="S183" s="3" t="s">
        <v>621</v>
      </c>
      <c r="U183" s="20">
        <f t="shared" si="4"/>
        <v>11.286</v>
      </c>
      <c r="V183" s="3">
        <f t="shared" si="5"/>
        <v>0</v>
      </c>
    </row>
    <row r="184" spans="1:22" ht="15" customHeight="1" x14ac:dyDescent="0.35">
      <c r="A184" s="3" t="s">
        <v>218</v>
      </c>
      <c r="B184" s="3" t="s">
        <v>220</v>
      </c>
      <c r="C184" s="3">
        <v>2013</v>
      </c>
      <c r="D184" s="3">
        <v>50.6</v>
      </c>
      <c r="E184" s="3">
        <v>17.899999999999999</v>
      </c>
      <c r="F184" s="3">
        <v>0.6</v>
      </c>
      <c r="G184" s="3">
        <v>16.399999999999999</v>
      </c>
      <c r="H184" s="3">
        <v>0</v>
      </c>
      <c r="I184" s="3">
        <v>6.7</v>
      </c>
      <c r="J184" s="3">
        <v>9</v>
      </c>
      <c r="K184" s="3" t="s">
        <v>621</v>
      </c>
      <c r="L184" s="3">
        <v>0</v>
      </c>
      <c r="M184" s="3">
        <v>17</v>
      </c>
      <c r="N184" s="3" t="s">
        <v>622</v>
      </c>
      <c r="O184" s="3" t="s">
        <v>621</v>
      </c>
      <c r="P184" s="3" t="s">
        <v>622</v>
      </c>
      <c r="Q184" s="3" t="s">
        <v>621</v>
      </c>
      <c r="R184" s="3" t="s">
        <v>622</v>
      </c>
      <c r="S184" s="3" t="s">
        <v>621</v>
      </c>
      <c r="U184" s="20">
        <f t="shared" si="4"/>
        <v>50.6</v>
      </c>
      <c r="V184" s="3">
        <f t="shared" si="5"/>
        <v>0</v>
      </c>
    </row>
    <row r="185" spans="1:22" ht="15" customHeight="1" x14ac:dyDescent="0.35">
      <c r="A185" s="3" t="s">
        <v>218</v>
      </c>
      <c r="B185" s="3" t="s">
        <v>221</v>
      </c>
      <c r="C185" s="3">
        <v>2013</v>
      </c>
      <c r="D185" s="3">
        <v>0.23300000000000001</v>
      </c>
      <c r="E185" s="3" t="s">
        <v>621</v>
      </c>
      <c r="F185" s="3" t="s">
        <v>621</v>
      </c>
      <c r="G185" s="3" t="s">
        <v>621</v>
      </c>
      <c r="H185" s="3" t="s">
        <v>621</v>
      </c>
      <c r="I185" s="3">
        <v>0.23300000000000001</v>
      </c>
      <c r="J185" s="3" t="s">
        <v>621</v>
      </c>
      <c r="K185" s="3" t="s">
        <v>621</v>
      </c>
      <c r="L185" s="3" t="s">
        <v>621</v>
      </c>
      <c r="M185" s="3" t="s">
        <v>621</v>
      </c>
      <c r="N185" s="3" t="s">
        <v>622</v>
      </c>
      <c r="O185" s="3" t="s">
        <v>621</v>
      </c>
      <c r="P185" s="3" t="s">
        <v>622</v>
      </c>
      <c r="Q185" s="3" t="s">
        <v>621</v>
      </c>
      <c r="R185" s="3" t="s">
        <v>622</v>
      </c>
      <c r="S185" s="3" t="s">
        <v>621</v>
      </c>
      <c r="U185" s="20">
        <f t="shared" si="4"/>
        <v>0.23300000000000001</v>
      </c>
      <c r="V185" s="3">
        <f t="shared" si="5"/>
        <v>0</v>
      </c>
    </row>
    <row r="186" spans="1:22" ht="15" customHeight="1" x14ac:dyDescent="0.35">
      <c r="A186" s="3" t="s">
        <v>222</v>
      </c>
      <c r="B186" s="3" t="s">
        <v>223</v>
      </c>
      <c r="C186" s="3">
        <v>2013</v>
      </c>
      <c r="D186" s="3">
        <v>575</v>
      </c>
      <c r="E186" s="3">
        <v>269</v>
      </c>
      <c r="F186" s="3">
        <v>67</v>
      </c>
      <c r="G186" s="3">
        <v>122</v>
      </c>
      <c r="H186" s="3" t="s">
        <v>722</v>
      </c>
      <c r="I186" s="3">
        <v>55</v>
      </c>
      <c r="J186" s="3">
        <v>62</v>
      </c>
      <c r="K186" s="3" t="s">
        <v>722</v>
      </c>
      <c r="L186" s="3" t="s">
        <v>722</v>
      </c>
      <c r="M186" s="3" t="s">
        <v>722</v>
      </c>
      <c r="N186" s="3" t="s">
        <v>622</v>
      </c>
      <c r="O186" s="3" t="s">
        <v>621</v>
      </c>
      <c r="P186" s="3" t="s">
        <v>622</v>
      </c>
      <c r="Q186" s="3" t="s">
        <v>621</v>
      </c>
      <c r="R186" s="3" t="s">
        <v>622</v>
      </c>
      <c r="S186" s="3" t="s">
        <v>621</v>
      </c>
      <c r="U186" s="20">
        <f t="shared" si="4"/>
        <v>575</v>
      </c>
      <c r="V186" s="3">
        <f t="shared" si="5"/>
        <v>0</v>
      </c>
    </row>
    <row r="187" spans="1:22" ht="15" customHeight="1" x14ac:dyDescent="0.35">
      <c r="A187" s="3" t="s">
        <v>224</v>
      </c>
      <c r="B187" s="3" t="s">
        <v>225</v>
      </c>
      <c r="C187" s="3">
        <v>2013</v>
      </c>
      <c r="D187" s="3">
        <v>51.6</v>
      </c>
      <c r="E187" s="3">
        <v>18.2</v>
      </c>
      <c r="F187" s="3">
        <v>19.100000000000001</v>
      </c>
      <c r="G187" s="3">
        <v>0</v>
      </c>
      <c r="H187" s="3" t="s">
        <v>621</v>
      </c>
      <c r="I187" s="3">
        <v>9.1999999999999993</v>
      </c>
      <c r="J187" s="3">
        <v>5.0999999999999996</v>
      </c>
      <c r="K187" s="3" t="s">
        <v>621</v>
      </c>
      <c r="L187" s="3" t="s">
        <v>621</v>
      </c>
      <c r="M187" s="3" t="s">
        <v>621</v>
      </c>
      <c r="N187" s="3" t="s">
        <v>622</v>
      </c>
      <c r="O187" s="3" t="s">
        <v>621</v>
      </c>
      <c r="P187" s="3" t="s">
        <v>622</v>
      </c>
      <c r="Q187" s="3" t="s">
        <v>621</v>
      </c>
      <c r="R187" s="3" t="s">
        <v>622</v>
      </c>
      <c r="S187" s="3" t="s">
        <v>621</v>
      </c>
      <c r="U187" s="20">
        <f t="shared" si="4"/>
        <v>51.6</v>
      </c>
      <c r="V187" s="3">
        <f t="shared" si="5"/>
        <v>0</v>
      </c>
    </row>
    <row r="188" spans="1:22" ht="15" customHeight="1" x14ac:dyDescent="0.3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U188" s="20">
        <f t="shared" si="4"/>
        <v>0</v>
      </c>
      <c r="V188" s="3">
        <f t="shared" si="5"/>
        <v>0</v>
      </c>
    </row>
    <row r="189" spans="1:22" ht="15" customHeight="1" x14ac:dyDescent="0.35">
      <c r="A189" s="3" t="s">
        <v>226</v>
      </c>
      <c r="B189" s="3" t="s">
        <v>228</v>
      </c>
      <c r="C189" s="3">
        <v>2013</v>
      </c>
      <c r="D189" s="3">
        <v>61.8</v>
      </c>
      <c r="E189" s="3">
        <v>25.4</v>
      </c>
      <c r="F189" s="3">
        <v>10.9</v>
      </c>
      <c r="G189" s="3">
        <v>5.5</v>
      </c>
      <c r="H189" s="3">
        <v>0</v>
      </c>
      <c r="I189" s="3">
        <v>12.7</v>
      </c>
      <c r="J189" s="3">
        <v>7.2</v>
      </c>
      <c r="K189" s="3" t="s">
        <v>621</v>
      </c>
      <c r="L189" s="3" t="s">
        <v>621</v>
      </c>
      <c r="M189" s="3" t="s">
        <v>621</v>
      </c>
      <c r="N189" s="3" t="s">
        <v>622</v>
      </c>
      <c r="O189" s="3" t="s">
        <v>621</v>
      </c>
      <c r="P189" s="3" t="s">
        <v>622</v>
      </c>
      <c r="Q189" s="3" t="s">
        <v>621</v>
      </c>
      <c r="R189" s="3" t="s">
        <v>622</v>
      </c>
      <c r="S189" s="3" t="s">
        <v>621</v>
      </c>
      <c r="U189" s="20">
        <f t="shared" si="4"/>
        <v>61.8</v>
      </c>
      <c r="V189" s="3">
        <f t="shared" si="5"/>
        <v>0</v>
      </c>
    </row>
    <row r="190" spans="1:22" ht="15" customHeight="1" x14ac:dyDescent="0.35">
      <c r="A190" s="3" t="s">
        <v>226</v>
      </c>
      <c r="B190" s="3" t="s">
        <v>229</v>
      </c>
      <c r="C190" s="3">
        <v>2013</v>
      </c>
      <c r="D190" s="3">
        <v>6.2439999999999998</v>
      </c>
      <c r="E190" s="3">
        <v>4.6269999999999998</v>
      </c>
      <c r="F190" s="3">
        <v>0.122</v>
      </c>
      <c r="G190" s="3">
        <v>0</v>
      </c>
      <c r="H190" s="3">
        <v>0</v>
      </c>
      <c r="I190" s="3">
        <v>1.3049999999999999</v>
      </c>
      <c r="J190" s="3">
        <v>0.19</v>
      </c>
      <c r="K190" s="3" t="s">
        <v>621</v>
      </c>
      <c r="L190" s="3" t="s">
        <v>621</v>
      </c>
      <c r="M190" s="3" t="s">
        <v>621</v>
      </c>
      <c r="N190" s="3" t="s">
        <v>622</v>
      </c>
      <c r="O190" s="3" t="s">
        <v>621</v>
      </c>
      <c r="P190" s="3" t="s">
        <v>622</v>
      </c>
      <c r="Q190" s="3" t="s">
        <v>621</v>
      </c>
      <c r="R190" s="3" t="s">
        <v>622</v>
      </c>
      <c r="S190" s="3" t="s">
        <v>621</v>
      </c>
      <c r="U190" s="20">
        <f t="shared" si="4"/>
        <v>6.2439999999999998</v>
      </c>
      <c r="V190" s="3">
        <f t="shared" si="5"/>
        <v>0</v>
      </c>
    </row>
    <row r="191" spans="1:22" ht="15" customHeight="1" x14ac:dyDescent="0.35">
      <c r="A191" s="3" t="s">
        <v>226</v>
      </c>
      <c r="B191" s="3" t="s">
        <v>230</v>
      </c>
      <c r="C191" s="3">
        <v>2013</v>
      </c>
      <c r="D191" s="3">
        <v>2.484</v>
      </c>
      <c r="E191" s="3">
        <v>0.83599999999999997</v>
      </c>
      <c r="F191" s="3">
        <v>0.28599999999999998</v>
      </c>
      <c r="G191" s="3">
        <v>0.14299999999999999</v>
      </c>
      <c r="H191" s="3" t="s">
        <v>621</v>
      </c>
      <c r="I191" s="3">
        <v>0.314</v>
      </c>
      <c r="J191" s="3">
        <v>0.91900000000000004</v>
      </c>
      <c r="K191" s="3" t="s">
        <v>621</v>
      </c>
      <c r="L191" s="3" t="s">
        <v>621</v>
      </c>
      <c r="M191" s="3" t="s">
        <v>621</v>
      </c>
      <c r="N191" s="3" t="s">
        <v>622</v>
      </c>
      <c r="O191" s="3" t="s">
        <v>621</v>
      </c>
      <c r="P191" s="3" t="s">
        <v>622</v>
      </c>
      <c r="Q191" s="3" t="s">
        <v>621</v>
      </c>
      <c r="R191" s="3" t="s">
        <v>622</v>
      </c>
      <c r="S191" s="3" t="s">
        <v>621</v>
      </c>
      <c r="U191" s="20">
        <f t="shared" si="4"/>
        <v>2.484</v>
      </c>
      <c r="V191" s="3">
        <f t="shared" si="5"/>
        <v>0</v>
      </c>
    </row>
    <row r="192" spans="1:22" ht="15" customHeight="1" x14ac:dyDescent="0.35">
      <c r="A192" s="3" t="s">
        <v>226</v>
      </c>
      <c r="B192" s="3" t="s">
        <v>231</v>
      </c>
      <c r="C192" s="3">
        <v>2013</v>
      </c>
      <c r="D192" s="3">
        <v>50.6</v>
      </c>
      <c r="E192" s="3">
        <v>13.6</v>
      </c>
      <c r="F192" s="3">
        <v>6.8</v>
      </c>
      <c r="G192" s="3">
        <v>15</v>
      </c>
      <c r="H192" s="3" t="s">
        <v>621</v>
      </c>
      <c r="I192" s="3">
        <v>12.3</v>
      </c>
      <c r="J192" s="3">
        <v>2.9</v>
      </c>
      <c r="K192" s="3" t="s">
        <v>621</v>
      </c>
      <c r="L192" s="3" t="s">
        <v>621</v>
      </c>
      <c r="M192" s="3" t="s">
        <v>621</v>
      </c>
      <c r="N192" s="3" t="s">
        <v>622</v>
      </c>
      <c r="O192" s="3" t="s">
        <v>621</v>
      </c>
      <c r="P192" s="3" t="s">
        <v>622</v>
      </c>
      <c r="Q192" s="3" t="s">
        <v>621</v>
      </c>
      <c r="R192" s="3" t="s">
        <v>622</v>
      </c>
      <c r="S192" s="3" t="s">
        <v>621</v>
      </c>
      <c r="U192" s="20">
        <f t="shared" si="4"/>
        <v>50.6</v>
      </c>
      <c r="V192" s="3">
        <f t="shared" si="5"/>
        <v>0</v>
      </c>
    </row>
    <row r="193" spans="1:22" ht="15" customHeight="1" x14ac:dyDescent="0.35">
      <c r="A193" s="3" t="s">
        <v>232</v>
      </c>
      <c r="B193" s="3" t="s">
        <v>233</v>
      </c>
      <c r="C193" s="3">
        <v>2013</v>
      </c>
      <c r="D193" s="3">
        <v>31.946999999999999</v>
      </c>
      <c r="E193" s="3">
        <v>14.089</v>
      </c>
      <c r="F193" s="3">
        <v>8.0730000000000004</v>
      </c>
      <c r="G193" s="3">
        <v>1.655</v>
      </c>
      <c r="H193" s="3">
        <v>0</v>
      </c>
      <c r="I193" s="3">
        <v>4.7249999999999996</v>
      </c>
      <c r="J193" s="3">
        <v>3.2</v>
      </c>
      <c r="K193" s="3">
        <v>0.20499999999999999</v>
      </c>
      <c r="L193" s="3">
        <v>0</v>
      </c>
      <c r="M193" s="3">
        <v>0</v>
      </c>
      <c r="N193" s="3" t="s">
        <v>622</v>
      </c>
      <c r="O193" s="3" t="s">
        <v>621</v>
      </c>
      <c r="P193" s="3" t="s">
        <v>622</v>
      </c>
      <c r="Q193" s="3" t="s">
        <v>621</v>
      </c>
      <c r="R193" s="3" t="s">
        <v>622</v>
      </c>
      <c r="S193" s="3" t="s">
        <v>621</v>
      </c>
      <c r="U193" s="20">
        <f t="shared" si="4"/>
        <v>31.946999999999999</v>
      </c>
      <c r="V193" s="3">
        <f t="shared" si="5"/>
        <v>0</v>
      </c>
    </row>
    <row r="194" spans="1:22" ht="15" customHeight="1" x14ac:dyDescent="0.35">
      <c r="A194" s="3" t="s">
        <v>234</v>
      </c>
      <c r="B194" s="3" t="s">
        <v>235</v>
      </c>
      <c r="C194" s="3">
        <v>2013</v>
      </c>
      <c r="D194" s="3">
        <v>173.9</v>
      </c>
      <c r="E194" s="3">
        <v>66.599999999999994</v>
      </c>
      <c r="F194" s="3">
        <v>30.9</v>
      </c>
      <c r="G194" s="3" t="s">
        <v>621</v>
      </c>
      <c r="H194" s="3" t="s">
        <v>621</v>
      </c>
      <c r="I194" s="3">
        <v>43.9</v>
      </c>
      <c r="J194" s="3">
        <v>19.100000000000001</v>
      </c>
      <c r="K194" s="3">
        <v>0.5</v>
      </c>
      <c r="L194" s="3">
        <v>7.5</v>
      </c>
      <c r="M194" s="3">
        <v>0.9</v>
      </c>
      <c r="N194" s="3" t="s">
        <v>622</v>
      </c>
      <c r="O194" s="3" t="s">
        <v>621</v>
      </c>
      <c r="P194" s="3" t="s">
        <v>622</v>
      </c>
      <c r="Q194" s="3" t="s">
        <v>621</v>
      </c>
      <c r="R194" s="3" t="s">
        <v>622</v>
      </c>
      <c r="S194" s="3" t="s">
        <v>621</v>
      </c>
      <c r="U194" s="20">
        <f t="shared" si="4"/>
        <v>173.9</v>
      </c>
      <c r="V194" s="3">
        <f t="shared" si="5"/>
        <v>0</v>
      </c>
    </row>
    <row r="195" spans="1:22" ht="15" customHeight="1" x14ac:dyDescent="0.35">
      <c r="A195" s="3" t="s">
        <v>236</v>
      </c>
      <c r="B195" s="3" t="s">
        <v>237</v>
      </c>
      <c r="C195" s="3">
        <v>2013</v>
      </c>
      <c r="D195" s="3">
        <v>186</v>
      </c>
      <c r="E195" s="3">
        <v>73</v>
      </c>
      <c r="F195" s="3">
        <v>42</v>
      </c>
      <c r="G195" s="3">
        <v>8</v>
      </c>
      <c r="H195" s="3" t="s">
        <v>621</v>
      </c>
      <c r="I195" s="3">
        <v>34</v>
      </c>
      <c r="J195" s="3">
        <v>27</v>
      </c>
      <c r="K195" s="3" t="s">
        <v>621</v>
      </c>
      <c r="L195" s="3">
        <v>2</v>
      </c>
      <c r="M195" s="3" t="s">
        <v>621</v>
      </c>
      <c r="N195" s="3" t="s">
        <v>622</v>
      </c>
      <c r="O195" s="3" t="s">
        <v>621</v>
      </c>
      <c r="P195" s="3" t="s">
        <v>622</v>
      </c>
      <c r="Q195" s="3" t="s">
        <v>621</v>
      </c>
      <c r="R195" s="3" t="s">
        <v>622</v>
      </c>
      <c r="S195" s="3" t="s">
        <v>621</v>
      </c>
      <c r="U195" s="20">
        <f t="shared" ref="U195:U258" si="6">IFERROR(D195/1,0)</f>
        <v>186</v>
      </c>
      <c r="V195" s="3">
        <f t="shared" ref="V195:V258" si="7">IFERROR(O195/1,0)+IFERROR(Q195/1,0)+IFERROR(S195/1,0)</f>
        <v>0</v>
      </c>
    </row>
    <row r="196" spans="1:22" ht="15" customHeight="1" x14ac:dyDescent="0.35">
      <c r="A196" s="3" t="s">
        <v>236</v>
      </c>
      <c r="B196" s="3" t="s">
        <v>238</v>
      </c>
      <c r="C196" s="3">
        <v>2013</v>
      </c>
      <c r="D196" s="3">
        <v>17</v>
      </c>
      <c r="E196" s="3">
        <v>8</v>
      </c>
      <c r="F196" s="3">
        <v>3</v>
      </c>
      <c r="G196" s="3">
        <v>1</v>
      </c>
      <c r="H196" s="3" t="s">
        <v>621</v>
      </c>
      <c r="I196" s="3">
        <v>5</v>
      </c>
      <c r="J196" s="3" t="s">
        <v>621</v>
      </c>
      <c r="K196" s="3" t="s">
        <v>621</v>
      </c>
      <c r="L196" s="3" t="s">
        <v>621</v>
      </c>
      <c r="M196" s="3" t="s">
        <v>621</v>
      </c>
      <c r="N196" s="3" t="s">
        <v>622</v>
      </c>
      <c r="O196" s="3" t="s">
        <v>621</v>
      </c>
      <c r="P196" s="3" t="s">
        <v>622</v>
      </c>
      <c r="Q196" s="3" t="s">
        <v>621</v>
      </c>
      <c r="R196" s="3" t="s">
        <v>622</v>
      </c>
      <c r="S196" s="3" t="s">
        <v>621</v>
      </c>
      <c r="U196" s="20">
        <f t="shared" si="6"/>
        <v>17</v>
      </c>
      <c r="V196" s="3">
        <f t="shared" si="7"/>
        <v>0</v>
      </c>
    </row>
    <row r="197" spans="1:22" ht="15" customHeight="1" x14ac:dyDescent="0.35">
      <c r="A197" s="3" t="s">
        <v>239</v>
      </c>
      <c r="B197" s="3" t="s">
        <v>240</v>
      </c>
      <c r="C197" s="3">
        <v>2013</v>
      </c>
      <c r="D197" s="3">
        <v>47.036999999999999</v>
      </c>
      <c r="E197" s="3" t="s">
        <v>621</v>
      </c>
      <c r="F197" s="3" t="s">
        <v>621</v>
      </c>
      <c r="G197" s="3" t="s">
        <v>621</v>
      </c>
      <c r="H197" s="3" t="s">
        <v>621</v>
      </c>
      <c r="I197" s="3" t="s">
        <v>621</v>
      </c>
      <c r="J197" s="3" t="s">
        <v>621</v>
      </c>
      <c r="K197" s="3" t="s">
        <v>621</v>
      </c>
      <c r="L197" s="3" t="s">
        <v>621</v>
      </c>
      <c r="M197" s="3" t="s">
        <v>621</v>
      </c>
      <c r="N197" s="3" t="s">
        <v>622</v>
      </c>
      <c r="O197" s="3" t="s">
        <v>621</v>
      </c>
      <c r="P197" s="3" t="s">
        <v>622</v>
      </c>
      <c r="Q197" s="3" t="s">
        <v>621</v>
      </c>
      <c r="R197" s="3" t="s">
        <v>622</v>
      </c>
      <c r="S197" s="3" t="s">
        <v>621</v>
      </c>
      <c r="U197" s="20">
        <f t="shared" si="6"/>
        <v>47.036999999999999</v>
      </c>
      <c r="V197" s="3">
        <f t="shared" si="7"/>
        <v>0</v>
      </c>
    </row>
    <row r="198" spans="1:22" ht="15" customHeight="1" x14ac:dyDescent="0.35">
      <c r="A198" s="3" t="s">
        <v>241</v>
      </c>
      <c r="B198" s="3" t="s">
        <v>242</v>
      </c>
      <c r="C198" s="3">
        <v>2013</v>
      </c>
      <c r="D198" s="3">
        <v>35</v>
      </c>
      <c r="E198" s="3">
        <v>9</v>
      </c>
      <c r="F198" s="3">
        <v>8</v>
      </c>
      <c r="G198" s="3">
        <v>4</v>
      </c>
      <c r="H198" s="3" t="s">
        <v>621</v>
      </c>
      <c r="I198" s="3">
        <v>7</v>
      </c>
      <c r="J198" s="3">
        <v>7</v>
      </c>
      <c r="K198" s="3" t="s">
        <v>621</v>
      </c>
      <c r="L198" s="3" t="s">
        <v>621</v>
      </c>
      <c r="M198" s="3" t="s">
        <v>621</v>
      </c>
      <c r="N198" s="3" t="s">
        <v>622</v>
      </c>
      <c r="O198" s="3" t="s">
        <v>621</v>
      </c>
      <c r="P198" s="3" t="s">
        <v>622</v>
      </c>
      <c r="Q198" s="3" t="s">
        <v>621</v>
      </c>
      <c r="R198" s="3" t="s">
        <v>622</v>
      </c>
      <c r="S198" s="3" t="s">
        <v>621</v>
      </c>
      <c r="U198" s="20">
        <f t="shared" si="6"/>
        <v>35</v>
      </c>
      <c r="V198" s="3">
        <f t="shared" si="7"/>
        <v>0</v>
      </c>
    </row>
    <row r="199" spans="1:22" ht="15" customHeight="1" x14ac:dyDescent="0.3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U199" s="20">
        <f t="shared" si="6"/>
        <v>0</v>
      </c>
      <c r="V199" s="3">
        <f t="shared" si="7"/>
        <v>0</v>
      </c>
    </row>
    <row r="200" spans="1:22" ht="15" customHeight="1" x14ac:dyDescent="0.35">
      <c r="A200" s="3" t="s">
        <v>243</v>
      </c>
      <c r="B200" s="3" t="s">
        <v>245</v>
      </c>
      <c r="C200" s="3">
        <v>2013</v>
      </c>
      <c r="D200" s="3">
        <v>20.07</v>
      </c>
      <c r="E200" s="3">
        <v>8.8000000000000007</v>
      </c>
      <c r="F200" s="3">
        <v>2.09</v>
      </c>
      <c r="G200" s="3">
        <v>0.78</v>
      </c>
      <c r="H200" s="3">
        <v>0</v>
      </c>
      <c r="I200" s="3">
        <v>6.2</v>
      </c>
      <c r="J200" s="3">
        <v>2.2000000000000002</v>
      </c>
      <c r="K200" s="3">
        <v>0</v>
      </c>
      <c r="L200" s="3">
        <v>0</v>
      </c>
      <c r="M200" s="3">
        <v>0</v>
      </c>
      <c r="N200" s="3" t="s">
        <v>621</v>
      </c>
      <c r="O200" s="3" t="s">
        <v>621</v>
      </c>
      <c r="P200" s="3" t="s">
        <v>621</v>
      </c>
      <c r="Q200" s="3" t="s">
        <v>621</v>
      </c>
      <c r="R200" s="3" t="s">
        <v>621</v>
      </c>
      <c r="S200" s="3" t="s">
        <v>621</v>
      </c>
      <c r="U200" s="20">
        <f t="shared" si="6"/>
        <v>20.07</v>
      </c>
      <c r="V200" s="3">
        <f t="shared" si="7"/>
        <v>0</v>
      </c>
    </row>
    <row r="201" spans="1:22" ht="15" customHeight="1" x14ac:dyDescent="0.35">
      <c r="A201" s="3" t="s">
        <v>243</v>
      </c>
      <c r="B201" s="3" t="s">
        <v>246</v>
      </c>
      <c r="C201" s="3">
        <v>2013</v>
      </c>
      <c r="D201" s="3">
        <v>54.3</v>
      </c>
      <c r="E201" s="3">
        <v>20.49</v>
      </c>
      <c r="F201" s="3">
        <v>3.96</v>
      </c>
      <c r="G201" s="3">
        <v>1.05</v>
      </c>
      <c r="H201" s="3">
        <v>0</v>
      </c>
      <c r="I201" s="3">
        <v>7.75</v>
      </c>
      <c r="J201" s="3">
        <v>21.04</v>
      </c>
      <c r="K201" s="3">
        <v>0</v>
      </c>
      <c r="L201" s="3">
        <v>0</v>
      </c>
      <c r="M201" s="3">
        <v>0</v>
      </c>
      <c r="N201" s="3" t="s">
        <v>621</v>
      </c>
      <c r="O201" s="3" t="s">
        <v>621</v>
      </c>
      <c r="P201" s="3" t="s">
        <v>621</v>
      </c>
      <c r="Q201" s="3" t="s">
        <v>621</v>
      </c>
      <c r="R201" s="3" t="s">
        <v>621</v>
      </c>
      <c r="S201" s="3" t="s">
        <v>621</v>
      </c>
      <c r="U201" s="20">
        <f t="shared" si="6"/>
        <v>54.3</v>
      </c>
      <c r="V201" s="3">
        <f t="shared" si="7"/>
        <v>0</v>
      </c>
    </row>
    <row r="202" spans="1:22" ht="15" customHeight="1" x14ac:dyDescent="0.35">
      <c r="A202" s="3" t="s">
        <v>243</v>
      </c>
      <c r="B202" s="3" t="s">
        <v>247</v>
      </c>
      <c r="C202" s="3">
        <v>2013</v>
      </c>
      <c r="D202" s="3">
        <v>531.1</v>
      </c>
      <c r="E202" s="3">
        <v>260.3</v>
      </c>
      <c r="F202" s="3">
        <v>83.97</v>
      </c>
      <c r="G202" s="3">
        <v>18</v>
      </c>
      <c r="H202" s="3">
        <v>0</v>
      </c>
      <c r="I202" s="3">
        <v>57.71</v>
      </c>
      <c r="J202" s="3">
        <v>110.25</v>
      </c>
      <c r="K202" s="3">
        <v>0.87</v>
      </c>
      <c r="L202" s="3">
        <v>0</v>
      </c>
      <c r="M202" s="3">
        <v>0</v>
      </c>
      <c r="N202" s="3" t="s">
        <v>621</v>
      </c>
      <c r="O202" s="3" t="s">
        <v>621</v>
      </c>
      <c r="P202" s="3" t="s">
        <v>621</v>
      </c>
      <c r="Q202" s="3" t="s">
        <v>621</v>
      </c>
      <c r="R202" s="3" t="s">
        <v>621</v>
      </c>
      <c r="S202" s="3" t="s">
        <v>621</v>
      </c>
      <c r="U202" s="20">
        <f t="shared" si="6"/>
        <v>531.1</v>
      </c>
      <c r="V202" s="3">
        <f t="shared" si="7"/>
        <v>0</v>
      </c>
    </row>
    <row r="203" spans="1:22" ht="15" customHeight="1" x14ac:dyDescent="0.35">
      <c r="A203" s="3" t="s">
        <v>248</v>
      </c>
      <c r="B203" s="3" t="s">
        <v>249</v>
      </c>
      <c r="C203" s="3">
        <v>2013</v>
      </c>
      <c r="D203" s="3">
        <v>3.68</v>
      </c>
      <c r="E203" s="3" t="s">
        <v>621</v>
      </c>
      <c r="F203" s="3" t="s">
        <v>621</v>
      </c>
      <c r="G203" s="3">
        <v>0.37</v>
      </c>
      <c r="H203" s="3" t="s">
        <v>621</v>
      </c>
      <c r="I203" s="3">
        <v>0.57999999999999996</v>
      </c>
      <c r="J203" s="3">
        <v>2.73</v>
      </c>
      <c r="K203" s="3" t="s">
        <v>621</v>
      </c>
      <c r="L203" s="3" t="s">
        <v>621</v>
      </c>
      <c r="M203" s="3" t="s">
        <v>621</v>
      </c>
      <c r="N203" s="3" t="s">
        <v>622</v>
      </c>
      <c r="O203" s="3" t="s">
        <v>621</v>
      </c>
      <c r="P203" s="3" t="s">
        <v>622</v>
      </c>
      <c r="Q203" s="3" t="s">
        <v>621</v>
      </c>
      <c r="R203" s="3" t="s">
        <v>622</v>
      </c>
      <c r="S203" s="3" t="s">
        <v>621</v>
      </c>
      <c r="U203" s="20">
        <f t="shared" si="6"/>
        <v>3.68</v>
      </c>
      <c r="V203" s="3">
        <f t="shared" si="7"/>
        <v>0</v>
      </c>
    </row>
    <row r="204" spans="1:22" ht="15" customHeight="1" x14ac:dyDescent="0.3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U204" s="20">
        <f t="shared" si="6"/>
        <v>0</v>
      </c>
      <c r="V204" s="3">
        <f t="shared" si="7"/>
        <v>0</v>
      </c>
    </row>
    <row r="205" spans="1:22" ht="15" customHeight="1" x14ac:dyDescent="0.35">
      <c r="A205" s="3" t="s">
        <v>248</v>
      </c>
      <c r="B205" s="3" t="s">
        <v>251</v>
      </c>
      <c r="C205" s="3">
        <v>2013</v>
      </c>
      <c r="D205" s="3">
        <v>12.1</v>
      </c>
      <c r="E205" s="3">
        <v>6.5</v>
      </c>
      <c r="F205" s="3">
        <v>2.48</v>
      </c>
      <c r="G205" s="3" t="s">
        <v>621</v>
      </c>
      <c r="H205" s="3" t="s">
        <v>621</v>
      </c>
      <c r="I205" s="3">
        <v>1.96</v>
      </c>
      <c r="J205" s="3">
        <v>1.23</v>
      </c>
      <c r="K205" s="3" t="s">
        <v>621</v>
      </c>
      <c r="L205" s="3" t="s">
        <v>722</v>
      </c>
      <c r="M205" s="3" t="s">
        <v>621</v>
      </c>
      <c r="N205" s="3" t="s">
        <v>622</v>
      </c>
      <c r="O205" s="3" t="s">
        <v>621</v>
      </c>
      <c r="P205" s="3" t="s">
        <v>622</v>
      </c>
      <c r="Q205" s="3" t="s">
        <v>621</v>
      </c>
      <c r="R205" s="3" t="s">
        <v>622</v>
      </c>
      <c r="S205" s="3" t="s">
        <v>621</v>
      </c>
      <c r="U205" s="20">
        <f t="shared" si="6"/>
        <v>12.1</v>
      </c>
      <c r="V205" s="3">
        <f t="shared" si="7"/>
        <v>0</v>
      </c>
    </row>
    <row r="206" spans="1:22" ht="15" customHeight="1" x14ac:dyDescent="0.35">
      <c r="A206" s="3" t="s">
        <v>248</v>
      </c>
      <c r="B206" s="3" t="s">
        <v>252</v>
      </c>
      <c r="C206" s="3">
        <v>2013</v>
      </c>
      <c r="D206" s="3">
        <v>685.66</v>
      </c>
      <c r="E206" s="3">
        <v>310.83</v>
      </c>
      <c r="F206" s="3">
        <v>77.459999999999994</v>
      </c>
      <c r="G206" s="3">
        <v>33.6</v>
      </c>
      <c r="H206" s="3" t="s">
        <v>621</v>
      </c>
      <c r="I206" s="3">
        <v>116.86</v>
      </c>
      <c r="J206" s="3">
        <v>145.22</v>
      </c>
      <c r="K206" s="3">
        <v>1.68</v>
      </c>
      <c r="L206" s="3" t="s">
        <v>621</v>
      </c>
      <c r="M206" s="3" t="s">
        <v>722</v>
      </c>
      <c r="N206" s="3" t="s">
        <v>622</v>
      </c>
      <c r="O206" s="3" t="s">
        <v>621</v>
      </c>
      <c r="P206" s="3" t="s">
        <v>622</v>
      </c>
      <c r="Q206" s="3" t="s">
        <v>621</v>
      </c>
      <c r="R206" s="3" t="s">
        <v>622</v>
      </c>
      <c r="S206" s="3" t="s">
        <v>621</v>
      </c>
      <c r="U206" s="20">
        <f t="shared" si="6"/>
        <v>685.66</v>
      </c>
      <c r="V206" s="3">
        <f t="shared" si="7"/>
        <v>0</v>
      </c>
    </row>
    <row r="207" spans="1:22" ht="15" customHeight="1" x14ac:dyDescent="0.3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U207" s="20">
        <f t="shared" si="6"/>
        <v>0</v>
      </c>
      <c r="V207" s="3">
        <f t="shared" si="7"/>
        <v>0</v>
      </c>
    </row>
    <row r="208" spans="1:22" ht="15" customHeight="1" x14ac:dyDescent="0.35">
      <c r="A208" s="3" t="s">
        <v>248</v>
      </c>
      <c r="B208" s="3" t="s">
        <v>254</v>
      </c>
      <c r="C208" s="3">
        <v>2013</v>
      </c>
      <c r="D208" s="3">
        <v>2.54</v>
      </c>
      <c r="E208" s="3">
        <v>1.28</v>
      </c>
      <c r="F208" s="3">
        <v>0.39</v>
      </c>
      <c r="G208" s="3" t="s">
        <v>621</v>
      </c>
      <c r="H208" s="3" t="s">
        <v>621</v>
      </c>
      <c r="I208" s="3">
        <v>0.81</v>
      </c>
      <c r="J208" s="3">
        <v>7.0000000000000007E-2</v>
      </c>
      <c r="K208" s="3" t="s">
        <v>621</v>
      </c>
      <c r="L208" s="3" t="s">
        <v>722</v>
      </c>
      <c r="M208" s="3" t="s">
        <v>621</v>
      </c>
      <c r="N208" s="3" t="s">
        <v>622</v>
      </c>
      <c r="O208" s="3" t="s">
        <v>621</v>
      </c>
      <c r="P208" s="3" t="s">
        <v>622</v>
      </c>
      <c r="Q208" s="3" t="s">
        <v>621</v>
      </c>
      <c r="R208" s="3" t="s">
        <v>622</v>
      </c>
      <c r="S208" s="3" t="s">
        <v>621</v>
      </c>
      <c r="U208" s="20">
        <f t="shared" si="6"/>
        <v>2.54</v>
      </c>
      <c r="V208" s="3">
        <f t="shared" si="7"/>
        <v>0</v>
      </c>
    </row>
    <row r="209" spans="1:22" ht="15" customHeight="1" x14ac:dyDescent="0.35">
      <c r="A209" s="3" t="s">
        <v>255</v>
      </c>
      <c r="B209" s="3" t="s">
        <v>256</v>
      </c>
      <c r="C209" s="3">
        <v>2013</v>
      </c>
      <c r="D209" s="3">
        <v>380.9</v>
      </c>
      <c r="E209" s="3">
        <v>194</v>
      </c>
      <c r="F209" s="3">
        <v>28.9</v>
      </c>
      <c r="G209" s="3">
        <v>22.5</v>
      </c>
      <c r="H209" s="3">
        <v>0</v>
      </c>
      <c r="I209" s="3">
        <v>79.3</v>
      </c>
      <c r="J209" s="3">
        <v>56.2</v>
      </c>
      <c r="K209" s="3" t="s">
        <v>722</v>
      </c>
      <c r="L209" s="3" t="s">
        <v>621</v>
      </c>
      <c r="M209" s="3" t="s">
        <v>621</v>
      </c>
      <c r="N209" s="3" t="s">
        <v>622</v>
      </c>
      <c r="O209" s="3" t="s">
        <v>621</v>
      </c>
      <c r="P209" s="3" t="s">
        <v>622</v>
      </c>
      <c r="Q209" s="3" t="s">
        <v>621</v>
      </c>
      <c r="R209" s="3" t="s">
        <v>622</v>
      </c>
      <c r="S209" s="3" t="s">
        <v>621</v>
      </c>
      <c r="U209" s="20">
        <f t="shared" si="6"/>
        <v>380.9</v>
      </c>
      <c r="V209" s="3">
        <f t="shared" si="7"/>
        <v>0</v>
      </c>
    </row>
    <row r="210" spans="1:22" ht="15" customHeight="1" x14ac:dyDescent="0.3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U210" s="20">
        <f t="shared" si="6"/>
        <v>0</v>
      </c>
      <c r="V210" s="3">
        <f t="shared" si="7"/>
        <v>0</v>
      </c>
    </row>
    <row r="211" spans="1:22" ht="15" customHeight="1" x14ac:dyDescent="0.35">
      <c r="A211" s="3" t="s">
        <v>258</v>
      </c>
      <c r="B211" s="3" t="s">
        <v>259</v>
      </c>
      <c r="C211" s="3">
        <v>2013</v>
      </c>
      <c r="D211" s="3">
        <v>171.44399999999999</v>
      </c>
      <c r="E211" s="3">
        <v>68.900000000000006</v>
      </c>
      <c r="F211" s="3">
        <v>17.2</v>
      </c>
      <c r="G211" s="3">
        <v>6.7439999999999998</v>
      </c>
      <c r="H211" s="3">
        <v>0</v>
      </c>
      <c r="I211" s="3">
        <v>78.599999999999994</v>
      </c>
      <c r="J211" s="3">
        <v>0</v>
      </c>
      <c r="K211" s="3">
        <v>0</v>
      </c>
      <c r="L211" s="3">
        <v>0</v>
      </c>
      <c r="M211" s="3">
        <v>0</v>
      </c>
      <c r="N211" s="3" t="s">
        <v>622</v>
      </c>
      <c r="O211" s="3" t="s">
        <v>621</v>
      </c>
      <c r="P211" s="3" t="s">
        <v>622</v>
      </c>
      <c r="Q211" s="3" t="s">
        <v>621</v>
      </c>
      <c r="R211" s="3" t="s">
        <v>622</v>
      </c>
      <c r="S211" s="3" t="s">
        <v>621</v>
      </c>
      <c r="U211" s="20">
        <f t="shared" si="6"/>
        <v>171.44399999999999</v>
      </c>
      <c r="V211" s="3">
        <f t="shared" si="7"/>
        <v>0</v>
      </c>
    </row>
    <row r="212" spans="1:22" ht="15" customHeight="1" x14ac:dyDescent="0.35">
      <c r="A212" s="3" t="s">
        <v>260</v>
      </c>
      <c r="B212" s="3" t="s">
        <v>261</v>
      </c>
      <c r="C212" s="3">
        <v>2013</v>
      </c>
      <c r="D212" s="3">
        <v>605.36900000000003</v>
      </c>
      <c r="E212" s="3">
        <v>262.767</v>
      </c>
      <c r="F212" s="3">
        <v>76.022000000000006</v>
      </c>
      <c r="G212" s="3">
        <v>26.085999999999999</v>
      </c>
      <c r="H212" s="3">
        <v>0</v>
      </c>
      <c r="I212" s="3">
        <v>64.804000000000002</v>
      </c>
      <c r="J212" s="3">
        <v>172.63800000000001</v>
      </c>
      <c r="K212" s="3">
        <v>3.0529999999999999</v>
      </c>
      <c r="L212" s="3" t="s">
        <v>621</v>
      </c>
      <c r="M212" s="3">
        <v>22.454000000000001</v>
      </c>
      <c r="N212" s="3" t="s">
        <v>823</v>
      </c>
      <c r="O212" s="3">
        <v>60.167999999999999</v>
      </c>
      <c r="P212" s="3" t="s">
        <v>622</v>
      </c>
      <c r="Q212" s="3" t="s">
        <v>621</v>
      </c>
      <c r="R212" s="3" t="s">
        <v>622</v>
      </c>
      <c r="S212" s="3" t="s">
        <v>621</v>
      </c>
      <c r="U212" s="20">
        <f t="shared" si="6"/>
        <v>605.36900000000003</v>
      </c>
      <c r="V212" s="3">
        <f t="shared" si="7"/>
        <v>60.167999999999999</v>
      </c>
    </row>
    <row r="213" spans="1:22" ht="15" customHeight="1" x14ac:dyDescent="0.3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U213" s="20">
        <f t="shared" si="6"/>
        <v>0</v>
      </c>
      <c r="V213" s="3">
        <f t="shared" si="7"/>
        <v>0</v>
      </c>
    </row>
    <row r="214" spans="1:22" ht="15" customHeight="1" x14ac:dyDescent="0.3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U214" s="20">
        <f t="shared" si="6"/>
        <v>0</v>
      </c>
      <c r="V214" s="3">
        <f t="shared" si="7"/>
        <v>0</v>
      </c>
    </row>
    <row r="215" spans="1:22" ht="15" customHeight="1" x14ac:dyDescent="0.35">
      <c r="A215" s="3" t="s">
        <v>265</v>
      </c>
      <c r="B215" s="3" t="s">
        <v>266</v>
      </c>
      <c r="C215" s="3">
        <v>2013</v>
      </c>
      <c r="D215" s="3">
        <v>36.5</v>
      </c>
      <c r="E215" s="3">
        <v>14.5</v>
      </c>
      <c r="F215" s="3">
        <v>10.7</v>
      </c>
      <c r="G215" s="3">
        <v>0.9</v>
      </c>
      <c r="H215" s="3" t="s">
        <v>621</v>
      </c>
      <c r="I215" s="3">
        <v>6.3</v>
      </c>
      <c r="J215" s="3">
        <v>0.6</v>
      </c>
      <c r="K215" s="3" t="s">
        <v>621</v>
      </c>
      <c r="L215" s="3" t="s">
        <v>621</v>
      </c>
      <c r="M215" s="3">
        <v>3.3</v>
      </c>
      <c r="N215" s="3" t="s">
        <v>622</v>
      </c>
      <c r="O215" s="3" t="s">
        <v>621</v>
      </c>
      <c r="P215" s="3" t="s">
        <v>622</v>
      </c>
      <c r="Q215" s="3" t="s">
        <v>621</v>
      </c>
      <c r="R215" s="3" t="s">
        <v>622</v>
      </c>
      <c r="S215" s="3" t="s">
        <v>621</v>
      </c>
      <c r="U215" s="20">
        <f t="shared" si="6"/>
        <v>36.5</v>
      </c>
      <c r="V215" s="3">
        <f t="shared" si="7"/>
        <v>0</v>
      </c>
    </row>
    <row r="216" spans="1:22" ht="15" customHeight="1" x14ac:dyDescent="0.35">
      <c r="A216" s="3" t="s">
        <v>267</v>
      </c>
      <c r="B216" s="3" t="s">
        <v>268</v>
      </c>
      <c r="C216" s="3">
        <v>2013</v>
      </c>
      <c r="D216" s="3">
        <v>877.9</v>
      </c>
      <c r="E216" s="3">
        <v>430</v>
      </c>
      <c r="F216" s="3">
        <v>77</v>
      </c>
      <c r="G216" s="3">
        <v>66</v>
      </c>
      <c r="H216" s="3">
        <v>0</v>
      </c>
      <c r="I216" s="3">
        <v>189.9</v>
      </c>
      <c r="J216" s="3">
        <v>115</v>
      </c>
      <c r="K216" s="3" t="s">
        <v>621</v>
      </c>
      <c r="L216" s="3" t="s">
        <v>621</v>
      </c>
      <c r="M216" s="3" t="s">
        <v>621</v>
      </c>
      <c r="N216" s="3" t="s">
        <v>622</v>
      </c>
      <c r="O216" s="3" t="s">
        <v>621</v>
      </c>
      <c r="P216" s="3" t="s">
        <v>622</v>
      </c>
      <c r="Q216" s="3" t="s">
        <v>621</v>
      </c>
      <c r="R216" s="3" t="s">
        <v>622</v>
      </c>
      <c r="S216" s="3" t="s">
        <v>621</v>
      </c>
      <c r="U216" s="20">
        <f t="shared" si="6"/>
        <v>877.9</v>
      </c>
      <c r="V216" s="3">
        <f t="shared" si="7"/>
        <v>0</v>
      </c>
    </row>
    <row r="217" spans="1:22" ht="15" customHeight="1" x14ac:dyDescent="0.35">
      <c r="A217" s="3" t="s">
        <v>267</v>
      </c>
      <c r="B217" s="3" t="s">
        <v>269</v>
      </c>
      <c r="C217" s="3">
        <v>2013</v>
      </c>
      <c r="D217" s="3">
        <v>60.6</v>
      </c>
      <c r="E217" s="3">
        <v>31</v>
      </c>
      <c r="F217" s="3">
        <v>11.4</v>
      </c>
      <c r="G217" s="3">
        <v>2</v>
      </c>
      <c r="H217" s="3" t="s">
        <v>621</v>
      </c>
      <c r="I217" s="3">
        <v>12</v>
      </c>
      <c r="J217" s="3">
        <v>4</v>
      </c>
      <c r="K217" s="3" t="s">
        <v>621</v>
      </c>
      <c r="L217" s="3" t="s">
        <v>621</v>
      </c>
      <c r="M217" s="3" t="s">
        <v>621</v>
      </c>
      <c r="N217" s="3" t="s">
        <v>622</v>
      </c>
      <c r="O217" s="3" t="s">
        <v>621</v>
      </c>
      <c r="P217" s="3" t="s">
        <v>622</v>
      </c>
      <c r="Q217" s="3" t="s">
        <v>621</v>
      </c>
      <c r="R217" s="3" t="s">
        <v>622</v>
      </c>
      <c r="S217" s="3" t="s">
        <v>621</v>
      </c>
      <c r="U217" s="20">
        <f t="shared" si="6"/>
        <v>60.6</v>
      </c>
      <c r="V217" s="3">
        <f t="shared" si="7"/>
        <v>0</v>
      </c>
    </row>
    <row r="218" spans="1:22" ht="15" customHeight="1" x14ac:dyDescent="0.35">
      <c r="A218" s="3" t="s">
        <v>270</v>
      </c>
      <c r="B218" s="3" t="s">
        <v>271</v>
      </c>
      <c r="C218" s="3">
        <v>2013</v>
      </c>
      <c r="D218" s="3">
        <v>102</v>
      </c>
      <c r="E218" s="3">
        <v>46</v>
      </c>
      <c r="F218" s="3">
        <v>4.9000000000000004</v>
      </c>
      <c r="G218" s="3">
        <v>12.3</v>
      </c>
      <c r="H218" s="3" t="s">
        <v>621</v>
      </c>
      <c r="I218" s="3">
        <v>17</v>
      </c>
      <c r="J218" s="3">
        <v>22</v>
      </c>
      <c r="K218" s="3" t="s">
        <v>621</v>
      </c>
      <c r="L218" s="3" t="s">
        <v>621</v>
      </c>
      <c r="M218" s="3" t="s">
        <v>621</v>
      </c>
      <c r="N218" s="3" t="s">
        <v>622</v>
      </c>
      <c r="O218" s="3" t="s">
        <v>621</v>
      </c>
      <c r="P218" s="3" t="s">
        <v>622</v>
      </c>
      <c r="Q218" s="3" t="s">
        <v>621</v>
      </c>
      <c r="R218" s="3" t="s">
        <v>622</v>
      </c>
      <c r="S218" s="3" t="s">
        <v>621</v>
      </c>
      <c r="U218" s="20">
        <f t="shared" si="6"/>
        <v>102</v>
      </c>
      <c r="V218" s="3">
        <f t="shared" si="7"/>
        <v>0</v>
      </c>
    </row>
    <row r="219" spans="1:22" ht="15" customHeight="1" x14ac:dyDescent="0.35">
      <c r="A219" s="3" t="s">
        <v>272</v>
      </c>
      <c r="B219" s="3" t="s">
        <v>273</v>
      </c>
      <c r="C219" s="3">
        <v>2013</v>
      </c>
      <c r="D219" s="3">
        <v>1.35</v>
      </c>
      <c r="E219" s="3" t="s">
        <v>621</v>
      </c>
      <c r="F219" s="3">
        <v>0.03</v>
      </c>
      <c r="G219" s="3" t="s">
        <v>621</v>
      </c>
      <c r="H219" s="3" t="s">
        <v>621</v>
      </c>
      <c r="I219" s="3">
        <v>1.32</v>
      </c>
      <c r="J219" s="3" t="s">
        <v>621</v>
      </c>
      <c r="K219" s="3" t="s">
        <v>621</v>
      </c>
      <c r="L219" s="3" t="s">
        <v>621</v>
      </c>
      <c r="M219" s="3" t="s">
        <v>621</v>
      </c>
      <c r="N219" s="3" t="s">
        <v>622</v>
      </c>
      <c r="O219" s="3" t="s">
        <v>621</v>
      </c>
      <c r="P219" s="3" t="s">
        <v>622</v>
      </c>
      <c r="Q219" s="3" t="s">
        <v>621</v>
      </c>
      <c r="R219" s="3" t="s">
        <v>622</v>
      </c>
      <c r="S219" s="3" t="s">
        <v>621</v>
      </c>
      <c r="U219" s="20">
        <f t="shared" si="6"/>
        <v>1.35</v>
      </c>
      <c r="V219" s="3">
        <f t="shared" si="7"/>
        <v>0</v>
      </c>
    </row>
    <row r="220" spans="1:22" ht="15" customHeight="1" x14ac:dyDescent="0.35">
      <c r="A220" s="3" t="s">
        <v>272</v>
      </c>
      <c r="B220" s="3" t="s">
        <v>274</v>
      </c>
      <c r="C220" s="3">
        <v>2013</v>
      </c>
      <c r="D220" s="3">
        <v>0.85</v>
      </c>
      <c r="E220" s="3">
        <v>0.18</v>
      </c>
      <c r="F220" s="3">
        <v>0.06</v>
      </c>
      <c r="G220" s="3" t="s">
        <v>621</v>
      </c>
      <c r="H220" s="3" t="s">
        <v>621</v>
      </c>
      <c r="I220" s="3">
        <v>0.61</v>
      </c>
      <c r="J220" s="3" t="s">
        <v>621</v>
      </c>
      <c r="K220" s="3" t="s">
        <v>621</v>
      </c>
      <c r="L220" s="3" t="s">
        <v>621</v>
      </c>
      <c r="M220" s="3" t="s">
        <v>621</v>
      </c>
      <c r="N220" s="3" t="s">
        <v>622</v>
      </c>
      <c r="O220" s="3" t="s">
        <v>621</v>
      </c>
      <c r="P220" s="3" t="s">
        <v>622</v>
      </c>
      <c r="Q220" s="3" t="s">
        <v>621</v>
      </c>
      <c r="R220" s="3" t="s">
        <v>622</v>
      </c>
      <c r="S220" s="3" t="s">
        <v>621</v>
      </c>
      <c r="U220" s="20">
        <f t="shared" si="6"/>
        <v>0.85</v>
      </c>
      <c r="V220" s="3">
        <f t="shared" si="7"/>
        <v>0</v>
      </c>
    </row>
    <row r="221" spans="1:22" ht="15" customHeight="1" x14ac:dyDescent="0.35">
      <c r="A221" s="3" t="s">
        <v>272</v>
      </c>
      <c r="B221" s="3" t="s">
        <v>275</v>
      </c>
      <c r="C221" s="3">
        <v>2013</v>
      </c>
      <c r="D221" s="3">
        <v>2.99</v>
      </c>
      <c r="E221" s="3" t="s">
        <v>621</v>
      </c>
      <c r="F221" s="3">
        <v>2.87</v>
      </c>
      <c r="G221" s="3" t="s">
        <v>621</v>
      </c>
      <c r="H221" s="3" t="s">
        <v>621</v>
      </c>
      <c r="I221" s="3">
        <v>0.12</v>
      </c>
      <c r="J221" s="3" t="s">
        <v>621</v>
      </c>
      <c r="K221" s="3" t="s">
        <v>621</v>
      </c>
      <c r="L221" s="3" t="s">
        <v>621</v>
      </c>
      <c r="M221" s="3" t="s">
        <v>621</v>
      </c>
      <c r="N221" s="3" t="s">
        <v>622</v>
      </c>
      <c r="O221" s="3" t="s">
        <v>621</v>
      </c>
      <c r="P221" s="3" t="s">
        <v>622</v>
      </c>
      <c r="Q221" s="3" t="s">
        <v>621</v>
      </c>
      <c r="R221" s="3" t="s">
        <v>622</v>
      </c>
      <c r="S221" s="3" t="s">
        <v>621</v>
      </c>
      <c r="U221" s="20">
        <f t="shared" si="6"/>
        <v>2.99</v>
      </c>
      <c r="V221" s="3">
        <f t="shared" si="7"/>
        <v>0</v>
      </c>
    </row>
    <row r="222" spans="1:22" ht="15" customHeight="1" x14ac:dyDescent="0.35">
      <c r="A222" s="3" t="s">
        <v>272</v>
      </c>
      <c r="B222" s="3" t="s">
        <v>276</v>
      </c>
      <c r="C222" s="3">
        <v>2013</v>
      </c>
      <c r="D222" s="3">
        <v>126.7</v>
      </c>
      <c r="E222" s="3">
        <v>70.900000000000006</v>
      </c>
      <c r="F222" s="3">
        <v>7.2</v>
      </c>
      <c r="G222" s="3">
        <v>9.1</v>
      </c>
      <c r="H222" s="3" t="s">
        <v>621</v>
      </c>
      <c r="I222" s="3">
        <v>26.5</v>
      </c>
      <c r="J222" s="3">
        <v>13</v>
      </c>
      <c r="K222" s="3" t="s">
        <v>621</v>
      </c>
      <c r="L222" s="3" t="s">
        <v>722</v>
      </c>
      <c r="M222" s="3" t="s">
        <v>722</v>
      </c>
      <c r="N222" s="3" t="s">
        <v>622</v>
      </c>
      <c r="O222" s="3" t="s">
        <v>621</v>
      </c>
      <c r="P222" s="3" t="s">
        <v>622</v>
      </c>
      <c r="Q222" s="3" t="s">
        <v>621</v>
      </c>
      <c r="R222" s="3" t="s">
        <v>622</v>
      </c>
      <c r="S222" s="3" t="s">
        <v>621</v>
      </c>
      <c r="U222" s="20">
        <f t="shared" si="6"/>
        <v>126.7</v>
      </c>
      <c r="V222" s="3">
        <f t="shared" si="7"/>
        <v>0</v>
      </c>
    </row>
    <row r="223" spans="1:22" ht="15" customHeight="1" x14ac:dyDescent="0.35">
      <c r="A223" s="3" t="s">
        <v>277</v>
      </c>
      <c r="B223" s="3" t="s">
        <v>278</v>
      </c>
      <c r="C223" s="3">
        <v>2013</v>
      </c>
      <c r="D223" s="3">
        <v>14.734</v>
      </c>
      <c r="E223" s="3">
        <v>7.0410000000000004</v>
      </c>
      <c r="F223" s="3">
        <v>2.093</v>
      </c>
      <c r="G223" s="3">
        <v>1.9830000000000001</v>
      </c>
      <c r="H223" s="3">
        <v>0</v>
      </c>
      <c r="I223" s="3">
        <v>3.4169999999999998</v>
      </c>
      <c r="J223" s="3">
        <v>0.2</v>
      </c>
      <c r="K223" s="3">
        <v>0</v>
      </c>
      <c r="L223" s="3">
        <v>0</v>
      </c>
      <c r="M223" s="3">
        <v>0</v>
      </c>
      <c r="N223" s="3" t="s">
        <v>622</v>
      </c>
      <c r="O223" s="3" t="s">
        <v>621</v>
      </c>
      <c r="P223" s="3" t="s">
        <v>622</v>
      </c>
      <c r="Q223" s="3" t="s">
        <v>621</v>
      </c>
      <c r="R223" s="3" t="s">
        <v>622</v>
      </c>
      <c r="S223" s="3" t="s">
        <v>621</v>
      </c>
      <c r="U223" s="20">
        <f t="shared" si="6"/>
        <v>14.734</v>
      </c>
      <c r="V223" s="3">
        <f t="shared" si="7"/>
        <v>0</v>
      </c>
    </row>
    <row r="224" spans="1:22" ht="15" customHeight="1" x14ac:dyDescent="0.35">
      <c r="A224" s="3" t="s">
        <v>277</v>
      </c>
      <c r="B224" s="3" t="s">
        <v>279</v>
      </c>
      <c r="C224" s="3">
        <v>2013</v>
      </c>
      <c r="D224" s="3">
        <v>198.65</v>
      </c>
      <c r="E224" s="3">
        <v>91.073999999999998</v>
      </c>
      <c r="F224" s="3">
        <v>20.692</v>
      </c>
      <c r="G224" s="3">
        <v>32.078000000000003</v>
      </c>
      <c r="H224" s="3">
        <v>0</v>
      </c>
      <c r="I224" s="3">
        <v>22.667000000000002</v>
      </c>
      <c r="J224" s="3">
        <v>29.111000000000001</v>
      </c>
      <c r="K224" s="3">
        <v>0</v>
      </c>
      <c r="L224" s="3">
        <v>3.0289999999999999</v>
      </c>
      <c r="M224" s="3">
        <v>0</v>
      </c>
      <c r="N224" s="3" t="s">
        <v>622</v>
      </c>
      <c r="O224" s="3" t="s">
        <v>621</v>
      </c>
      <c r="P224" s="3" t="s">
        <v>622</v>
      </c>
      <c r="Q224" s="3" t="s">
        <v>621</v>
      </c>
      <c r="R224" s="3" t="s">
        <v>622</v>
      </c>
      <c r="S224" s="3" t="s">
        <v>621</v>
      </c>
      <c r="U224" s="20">
        <f t="shared" si="6"/>
        <v>198.65</v>
      </c>
      <c r="V224" s="3">
        <f t="shared" si="7"/>
        <v>0</v>
      </c>
    </row>
    <row r="225" spans="1:22" ht="15" customHeight="1" x14ac:dyDescent="0.35">
      <c r="A225" s="3" t="s">
        <v>280</v>
      </c>
      <c r="B225" s="3" t="s">
        <v>281</v>
      </c>
      <c r="C225" s="3">
        <v>2013</v>
      </c>
      <c r="D225" s="3">
        <v>282</v>
      </c>
      <c r="E225" s="3">
        <v>166</v>
      </c>
      <c r="F225" s="3">
        <v>32</v>
      </c>
      <c r="G225" s="3">
        <v>13</v>
      </c>
      <c r="H225" s="3" t="s">
        <v>621</v>
      </c>
      <c r="I225" s="3">
        <v>29</v>
      </c>
      <c r="J225" s="3">
        <v>16</v>
      </c>
      <c r="K225" s="3">
        <v>0</v>
      </c>
      <c r="L225" s="3">
        <v>3</v>
      </c>
      <c r="M225" s="3">
        <v>23</v>
      </c>
      <c r="N225" s="3" t="s">
        <v>824</v>
      </c>
      <c r="O225" s="3">
        <v>11.324</v>
      </c>
      <c r="P225" s="3" t="s">
        <v>622</v>
      </c>
      <c r="Q225" s="3" t="s">
        <v>621</v>
      </c>
      <c r="R225" s="3" t="s">
        <v>622</v>
      </c>
      <c r="S225" s="3" t="s">
        <v>621</v>
      </c>
      <c r="U225" s="20">
        <f t="shared" si="6"/>
        <v>282</v>
      </c>
      <c r="V225" s="3">
        <f t="shared" si="7"/>
        <v>11.324</v>
      </c>
    </row>
    <row r="226" spans="1:22" ht="15" customHeight="1" x14ac:dyDescent="0.35">
      <c r="A226" s="3" t="s">
        <v>282</v>
      </c>
      <c r="B226" s="3" t="s">
        <v>283</v>
      </c>
      <c r="C226" s="3">
        <v>2013</v>
      </c>
      <c r="D226" s="3">
        <v>9.2490000000000006</v>
      </c>
      <c r="E226" s="3">
        <v>4.32</v>
      </c>
      <c r="F226" s="3">
        <v>0.65900000000000003</v>
      </c>
      <c r="G226" s="3">
        <v>1.7829999999999999</v>
      </c>
      <c r="H226" s="3">
        <v>0</v>
      </c>
      <c r="I226" s="3">
        <v>2.0670000000000002</v>
      </c>
      <c r="J226" s="3">
        <v>0.41899999999999998</v>
      </c>
      <c r="K226" s="3">
        <v>0</v>
      </c>
      <c r="L226" s="3">
        <v>0</v>
      </c>
      <c r="M226" s="3">
        <v>0</v>
      </c>
      <c r="N226" s="3" t="s">
        <v>661</v>
      </c>
      <c r="O226" s="3" t="s">
        <v>621</v>
      </c>
      <c r="P226" s="3" t="s">
        <v>661</v>
      </c>
      <c r="Q226" s="3" t="s">
        <v>621</v>
      </c>
      <c r="R226" s="3" t="s">
        <v>661</v>
      </c>
      <c r="S226" s="3" t="s">
        <v>621</v>
      </c>
      <c r="U226" s="20">
        <f t="shared" si="6"/>
        <v>9.2490000000000006</v>
      </c>
      <c r="V226" s="3">
        <f t="shared" si="7"/>
        <v>0</v>
      </c>
    </row>
    <row r="227" spans="1:22" ht="15" customHeight="1" x14ac:dyDescent="0.35">
      <c r="A227" s="3" t="s">
        <v>282</v>
      </c>
      <c r="B227" s="3" t="s">
        <v>284</v>
      </c>
      <c r="C227" s="3">
        <v>2013</v>
      </c>
      <c r="D227" s="3">
        <v>7.5039999999999996</v>
      </c>
      <c r="E227" s="3">
        <v>3.1</v>
      </c>
      <c r="F227" s="3">
        <v>0.18099999999999999</v>
      </c>
      <c r="G227" s="3">
        <v>0</v>
      </c>
      <c r="H227" s="3">
        <v>0</v>
      </c>
      <c r="I227" s="3">
        <v>3.1059999999999999</v>
      </c>
      <c r="J227" s="3">
        <v>1.1160000000000001</v>
      </c>
      <c r="K227" s="3">
        <v>0</v>
      </c>
      <c r="L227" s="3">
        <v>0</v>
      </c>
      <c r="M227" s="3">
        <v>0</v>
      </c>
      <c r="N227" s="3" t="s">
        <v>622</v>
      </c>
      <c r="O227" s="3" t="s">
        <v>621</v>
      </c>
      <c r="P227" s="3" t="s">
        <v>622</v>
      </c>
      <c r="Q227" s="3" t="s">
        <v>621</v>
      </c>
      <c r="R227" s="3" t="s">
        <v>622</v>
      </c>
      <c r="S227" s="3" t="s">
        <v>621</v>
      </c>
      <c r="U227" s="20">
        <f t="shared" si="6"/>
        <v>7.5039999999999996</v>
      </c>
      <c r="V227" s="3">
        <f t="shared" si="7"/>
        <v>0</v>
      </c>
    </row>
    <row r="228" spans="1:22" ht="15" customHeight="1" x14ac:dyDescent="0.35">
      <c r="A228" s="3" t="s">
        <v>282</v>
      </c>
      <c r="B228" s="3" t="s">
        <v>285</v>
      </c>
      <c r="C228" s="3">
        <v>2013</v>
      </c>
      <c r="D228" s="3">
        <v>11.754</v>
      </c>
      <c r="E228" s="3">
        <v>4.0860000000000003</v>
      </c>
      <c r="F228" s="3">
        <v>1.84</v>
      </c>
      <c r="G228" s="3">
        <v>0.19900000000000001</v>
      </c>
      <c r="H228" s="3">
        <v>0</v>
      </c>
      <c r="I228" s="3">
        <v>4.7119999999999997</v>
      </c>
      <c r="J228" s="3">
        <v>0.91400000000000003</v>
      </c>
      <c r="K228" s="3">
        <v>0</v>
      </c>
      <c r="L228" s="3">
        <v>0</v>
      </c>
      <c r="M228" s="3">
        <v>0</v>
      </c>
      <c r="N228" s="3" t="s">
        <v>622</v>
      </c>
      <c r="O228" s="3" t="s">
        <v>621</v>
      </c>
      <c r="P228" s="3" t="s">
        <v>622</v>
      </c>
      <c r="Q228" s="3" t="s">
        <v>621</v>
      </c>
      <c r="R228" s="3" t="s">
        <v>622</v>
      </c>
      <c r="S228" s="3" t="s">
        <v>621</v>
      </c>
      <c r="U228" s="20">
        <f t="shared" si="6"/>
        <v>11.754</v>
      </c>
      <c r="V228" s="3">
        <f t="shared" si="7"/>
        <v>0</v>
      </c>
    </row>
    <row r="229" spans="1:22" ht="15" customHeight="1" x14ac:dyDescent="0.35">
      <c r="A229" s="3" t="s">
        <v>282</v>
      </c>
      <c r="B229" s="3" t="s">
        <v>286</v>
      </c>
      <c r="C229" s="3">
        <v>2013</v>
      </c>
      <c r="D229" s="3">
        <v>6.2610000000000001</v>
      </c>
      <c r="E229" s="3">
        <v>1.18</v>
      </c>
      <c r="F229" s="3">
        <v>1.78</v>
      </c>
      <c r="G229" s="3">
        <v>2.0699999999999998</v>
      </c>
      <c r="H229" s="3">
        <v>0</v>
      </c>
      <c r="I229" s="3">
        <v>1.1180000000000001</v>
      </c>
      <c r="J229" s="3">
        <v>0.111</v>
      </c>
      <c r="K229" s="3">
        <v>0</v>
      </c>
      <c r="L229" s="3">
        <v>0</v>
      </c>
      <c r="M229" s="3">
        <v>0</v>
      </c>
      <c r="N229" s="3" t="s">
        <v>622</v>
      </c>
      <c r="O229" s="3" t="s">
        <v>621</v>
      </c>
      <c r="P229" s="3" t="s">
        <v>622</v>
      </c>
      <c r="Q229" s="3" t="s">
        <v>621</v>
      </c>
      <c r="R229" s="3" t="s">
        <v>622</v>
      </c>
      <c r="S229" s="3" t="s">
        <v>621</v>
      </c>
      <c r="U229" s="20">
        <f t="shared" si="6"/>
        <v>6.2610000000000001</v>
      </c>
      <c r="V229" s="3">
        <f t="shared" si="7"/>
        <v>0</v>
      </c>
    </row>
    <row r="230" spans="1:22" ht="15" customHeight="1" x14ac:dyDescent="0.35">
      <c r="A230" s="3" t="s">
        <v>282</v>
      </c>
      <c r="B230" s="3" t="s">
        <v>287</v>
      </c>
      <c r="C230" s="3">
        <v>2013</v>
      </c>
      <c r="D230" s="3">
        <v>12.659000000000001</v>
      </c>
      <c r="E230" s="3">
        <v>2.7090000000000001</v>
      </c>
      <c r="F230" s="3">
        <v>1.1100000000000001</v>
      </c>
      <c r="G230" s="3">
        <v>5.7469999999999999</v>
      </c>
      <c r="H230" s="3">
        <v>0</v>
      </c>
      <c r="I230" s="3">
        <v>2.78</v>
      </c>
      <c r="J230" s="3">
        <v>0.31</v>
      </c>
      <c r="K230" s="3">
        <v>0</v>
      </c>
      <c r="L230" s="3">
        <v>0</v>
      </c>
      <c r="M230" s="3">
        <v>0</v>
      </c>
      <c r="N230" s="3" t="s">
        <v>622</v>
      </c>
      <c r="O230" s="3" t="s">
        <v>621</v>
      </c>
      <c r="P230" s="3" t="s">
        <v>622</v>
      </c>
      <c r="Q230" s="3" t="s">
        <v>621</v>
      </c>
      <c r="R230" s="3" t="s">
        <v>622</v>
      </c>
      <c r="S230" s="3" t="s">
        <v>621</v>
      </c>
      <c r="U230" s="20">
        <f t="shared" si="6"/>
        <v>12.659000000000001</v>
      </c>
      <c r="V230" s="3">
        <f t="shared" si="7"/>
        <v>0</v>
      </c>
    </row>
    <row r="231" spans="1:22" ht="15" customHeight="1" x14ac:dyDescent="0.35">
      <c r="A231" s="3" t="s">
        <v>282</v>
      </c>
      <c r="B231" s="3" t="s">
        <v>288</v>
      </c>
      <c r="C231" s="3">
        <v>2013</v>
      </c>
      <c r="D231" s="3">
        <v>26.585999999999999</v>
      </c>
      <c r="E231" s="3">
        <v>13.161</v>
      </c>
      <c r="F231" s="3">
        <v>1.046</v>
      </c>
      <c r="G231" s="3">
        <v>0.191</v>
      </c>
      <c r="H231" s="3">
        <v>0</v>
      </c>
      <c r="I231" s="3">
        <v>11.41</v>
      </c>
      <c r="J231" s="3">
        <v>0.77500000000000002</v>
      </c>
      <c r="K231" s="3">
        <v>0</v>
      </c>
      <c r="L231" s="3">
        <v>0</v>
      </c>
      <c r="M231" s="3">
        <v>0</v>
      </c>
      <c r="N231" s="3" t="s">
        <v>622</v>
      </c>
      <c r="O231" s="3" t="s">
        <v>621</v>
      </c>
      <c r="P231" s="3" t="s">
        <v>622</v>
      </c>
      <c r="Q231" s="3" t="s">
        <v>621</v>
      </c>
      <c r="R231" s="3" t="s">
        <v>622</v>
      </c>
      <c r="S231" s="3" t="s">
        <v>621</v>
      </c>
      <c r="U231" s="20">
        <f t="shared" si="6"/>
        <v>26.585999999999999</v>
      </c>
      <c r="V231" s="3">
        <f t="shared" si="7"/>
        <v>0</v>
      </c>
    </row>
    <row r="232" spans="1:22" ht="15" customHeight="1" x14ac:dyDescent="0.35">
      <c r="A232" s="3" t="s">
        <v>282</v>
      </c>
      <c r="B232" s="3" t="s">
        <v>289</v>
      </c>
      <c r="C232" s="3">
        <v>2013</v>
      </c>
      <c r="D232" s="3">
        <v>12.973000000000001</v>
      </c>
      <c r="E232" s="3">
        <v>4.6239999999999997</v>
      </c>
      <c r="F232" s="3">
        <v>0.86699999999999999</v>
      </c>
      <c r="G232" s="3">
        <v>2.867</v>
      </c>
      <c r="H232" s="3">
        <v>0</v>
      </c>
      <c r="I232" s="3">
        <v>4.226</v>
      </c>
      <c r="J232" s="3">
        <v>0.38600000000000001</v>
      </c>
      <c r="K232" s="3">
        <v>0</v>
      </c>
      <c r="L232" s="3">
        <v>0</v>
      </c>
      <c r="M232" s="3">
        <v>0</v>
      </c>
      <c r="N232" s="3" t="s">
        <v>622</v>
      </c>
      <c r="O232" s="3" t="s">
        <v>621</v>
      </c>
      <c r="P232" s="3" t="s">
        <v>622</v>
      </c>
      <c r="Q232" s="3" t="s">
        <v>621</v>
      </c>
      <c r="R232" s="3" t="s">
        <v>622</v>
      </c>
      <c r="S232" s="3" t="s">
        <v>621</v>
      </c>
      <c r="U232" s="20">
        <f t="shared" si="6"/>
        <v>12.973000000000001</v>
      </c>
      <c r="V232" s="3">
        <f t="shared" si="7"/>
        <v>0</v>
      </c>
    </row>
    <row r="233" spans="1:22" ht="15" customHeight="1" x14ac:dyDescent="0.35">
      <c r="A233" s="3" t="s">
        <v>282</v>
      </c>
      <c r="B233" s="3" t="s">
        <v>290</v>
      </c>
      <c r="C233" s="3">
        <v>2013</v>
      </c>
      <c r="D233" s="3">
        <v>5.6559999999999997</v>
      </c>
      <c r="E233" s="3">
        <v>1.34</v>
      </c>
      <c r="F233" s="3">
        <v>0.05</v>
      </c>
      <c r="G233" s="3">
        <v>0.08</v>
      </c>
      <c r="H233" s="3">
        <v>0</v>
      </c>
      <c r="I233" s="3">
        <v>4.18</v>
      </c>
      <c r="J233" s="3">
        <v>0</v>
      </c>
      <c r="K233" s="3">
        <v>0</v>
      </c>
      <c r="L233" s="3">
        <v>0</v>
      </c>
      <c r="M233" s="3">
        <v>0</v>
      </c>
      <c r="N233" s="3" t="s">
        <v>622</v>
      </c>
      <c r="O233" s="3" t="s">
        <v>621</v>
      </c>
      <c r="P233" s="3" t="s">
        <v>622</v>
      </c>
      <c r="Q233" s="3" t="s">
        <v>621</v>
      </c>
      <c r="R233" s="3" t="s">
        <v>622</v>
      </c>
      <c r="S233" s="3" t="s">
        <v>621</v>
      </c>
      <c r="U233" s="20">
        <f t="shared" si="6"/>
        <v>5.6559999999999997</v>
      </c>
      <c r="V233" s="3">
        <f t="shared" si="7"/>
        <v>0</v>
      </c>
    </row>
    <row r="234" spans="1:22" ht="15" customHeight="1" x14ac:dyDescent="0.35">
      <c r="A234" s="3" t="s">
        <v>291</v>
      </c>
      <c r="B234" s="3" t="s">
        <v>292</v>
      </c>
      <c r="C234" s="3">
        <v>2013</v>
      </c>
      <c r="D234" s="3">
        <v>29.855</v>
      </c>
      <c r="E234" s="3">
        <v>9.2639999999999993</v>
      </c>
      <c r="F234" s="3">
        <v>2.1190000000000002</v>
      </c>
      <c r="G234" s="3">
        <v>10.374000000000001</v>
      </c>
      <c r="H234" s="3">
        <v>0</v>
      </c>
      <c r="I234" s="3">
        <v>4.7519999999999998</v>
      </c>
      <c r="J234" s="3">
        <v>3.4359999999999999</v>
      </c>
      <c r="K234" s="3">
        <v>0</v>
      </c>
      <c r="L234" s="3">
        <v>0</v>
      </c>
      <c r="M234" s="3" t="s">
        <v>621</v>
      </c>
      <c r="N234" s="3" t="s">
        <v>622</v>
      </c>
      <c r="O234" s="3" t="s">
        <v>621</v>
      </c>
      <c r="P234" s="3" t="s">
        <v>622</v>
      </c>
      <c r="Q234" s="3" t="s">
        <v>621</v>
      </c>
      <c r="R234" s="3" t="s">
        <v>622</v>
      </c>
      <c r="S234" s="3" t="s">
        <v>621</v>
      </c>
      <c r="U234" s="20">
        <f t="shared" si="6"/>
        <v>29.855</v>
      </c>
      <c r="V234" s="3">
        <f t="shared" si="7"/>
        <v>0</v>
      </c>
    </row>
    <row r="235" spans="1:22" ht="15" customHeight="1" x14ac:dyDescent="0.35">
      <c r="A235" s="3" t="s">
        <v>293</v>
      </c>
      <c r="B235" s="3" t="s">
        <v>190</v>
      </c>
      <c r="C235" s="3">
        <v>2013</v>
      </c>
      <c r="D235" s="3">
        <v>8.8000000000000007</v>
      </c>
      <c r="E235" s="3" t="s">
        <v>621</v>
      </c>
      <c r="F235" s="3" t="s">
        <v>621</v>
      </c>
      <c r="G235" s="3" t="s">
        <v>621</v>
      </c>
      <c r="H235" s="3" t="s">
        <v>621</v>
      </c>
      <c r="I235" s="3" t="s">
        <v>621</v>
      </c>
      <c r="J235" s="3" t="s">
        <v>621</v>
      </c>
      <c r="K235" s="3" t="s">
        <v>621</v>
      </c>
      <c r="L235" s="3" t="s">
        <v>621</v>
      </c>
      <c r="M235" s="3" t="s">
        <v>621</v>
      </c>
      <c r="N235" s="3" t="s">
        <v>622</v>
      </c>
      <c r="O235" s="3" t="s">
        <v>621</v>
      </c>
      <c r="P235" s="3" t="s">
        <v>622</v>
      </c>
      <c r="Q235" s="3" t="s">
        <v>621</v>
      </c>
      <c r="R235" s="3" t="s">
        <v>622</v>
      </c>
      <c r="S235" s="3" t="s">
        <v>621</v>
      </c>
      <c r="U235" s="20">
        <f t="shared" si="6"/>
        <v>8.8000000000000007</v>
      </c>
      <c r="V235" s="3">
        <f t="shared" si="7"/>
        <v>0</v>
      </c>
    </row>
    <row r="236" spans="1:22" ht="15" customHeight="1" x14ac:dyDescent="0.35">
      <c r="A236" s="3" t="s">
        <v>293</v>
      </c>
      <c r="B236" s="3" t="s">
        <v>294</v>
      </c>
      <c r="C236" s="3">
        <v>2013</v>
      </c>
      <c r="D236" s="3">
        <v>9.6</v>
      </c>
      <c r="E236" s="3" t="s">
        <v>621</v>
      </c>
      <c r="F236" s="3" t="s">
        <v>621</v>
      </c>
      <c r="G236" s="3" t="s">
        <v>621</v>
      </c>
      <c r="H236" s="3" t="s">
        <v>621</v>
      </c>
      <c r="I236" s="3" t="s">
        <v>621</v>
      </c>
      <c r="J236" s="3" t="s">
        <v>621</v>
      </c>
      <c r="K236" s="3" t="s">
        <v>621</v>
      </c>
      <c r="L236" s="3" t="s">
        <v>621</v>
      </c>
      <c r="M236" s="3" t="s">
        <v>621</v>
      </c>
      <c r="N236" s="3" t="s">
        <v>622</v>
      </c>
      <c r="O236" s="3" t="s">
        <v>621</v>
      </c>
      <c r="P236" s="3" t="s">
        <v>622</v>
      </c>
      <c r="Q236" s="3" t="s">
        <v>621</v>
      </c>
      <c r="R236" s="3" t="s">
        <v>622</v>
      </c>
      <c r="S236" s="3" t="s">
        <v>621</v>
      </c>
      <c r="U236" s="20">
        <f t="shared" si="6"/>
        <v>9.6</v>
      </c>
      <c r="V236" s="3">
        <f t="shared" si="7"/>
        <v>0</v>
      </c>
    </row>
    <row r="237" spans="1:22" ht="15" customHeight="1" x14ac:dyDescent="0.35">
      <c r="A237" s="3" t="s">
        <v>293</v>
      </c>
      <c r="B237" s="3" t="s">
        <v>295</v>
      </c>
      <c r="C237" s="3">
        <v>2013</v>
      </c>
      <c r="D237" s="3">
        <v>30</v>
      </c>
      <c r="E237" s="3" t="s">
        <v>621</v>
      </c>
      <c r="F237" s="3" t="s">
        <v>621</v>
      </c>
      <c r="G237" s="3" t="s">
        <v>621</v>
      </c>
      <c r="H237" s="3" t="s">
        <v>621</v>
      </c>
      <c r="I237" s="3" t="s">
        <v>621</v>
      </c>
      <c r="J237" s="3" t="s">
        <v>621</v>
      </c>
      <c r="K237" s="3" t="s">
        <v>621</v>
      </c>
      <c r="L237" s="3" t="s">
        <v>621</v>
      </c>
      <c r="M237" s="3" t="s">
        <v>621</v>
      </c>
      <c r="N237" s="3" t="s">
        <v>622</v>
      </c>
      <c r="O237" s="3" t="s">
        <v>621</v>
      </c>
      <c r="P237" s="3" t="s">
        <v>622</v>
      </c>
      <c r="Q237" s="3" t="s">
        <v>621</v>
      </c>
      <c r="R237" s="3" t="s">
        <v>622</v>
      </c>
      <c r="S237" s="3" t="s">
        <v>621</v>
      </c>
      <c r="U237" s="20">
        <f t="shared" si="6"/>
        <v>30</v>
      </c>
      <c r="V237" s="3">
        <f t="shared" si="7"/>
        <v>0</v>
      </c>
    </row>
    <row r="238" spans="1:22" ht="15" customHeight="1" x14ac:dyDescent="0.35">
      <c r="A238" s="3" t="s">
        <v>293</v>
      </c>
      <c r="B238" s="3" t="s">
        <v>296</v>
      </c>
      <c r="C238" s="3">
        <v>2013</v>
      </c>
      <c r="D238" s="3">
        <v>2</v>
      </c>
      <c r="E238" s="3" t="s">
        <v>621</v>
      </c>
      <c r="F238" s="3" t="s">
        <v>621</v>
      </c>
      <c r="G238" s="3" t="s">
        <v>621</v>
      </c>
      <c r="H238" s="3" t="s">
        <v>621</v>
      </c>
      <c r="I238" s="3" t="s">
        <v>621</v>
      </c>
      <c r="J238" s="3" t="s">
        <v>621</v>
      </c>
      <c r="K238" s="3" t="s">
        <v>621</v>
      </c>
      <c r="L238" s="3" t="s">
        <v>621</v>
      </c>
      <c r="M238" s="3" t="s">
        <v>621</v>
      </c>
      <c r="N238" s="3" t="s">
        <v>622</v>
      </c>
      <c r="O238" s="3" t="s">
        <v>621</v>
      </c>
      <c r="P238" s="3" t="s">
        <v>622</v>
      </c>
      <c r="Q238" s="3" t="s">
        <v>621</v>
      </c>
      <c r="R238" s="3" t="s">
        <v>622</v>
      </c>
      <c r="S238" s="3" t="s">
        <v>621</v>
      </c>
      <c r="U238" s="20">
        <f t="shared" si="6"/>
        <v>2</v>
      </c>
      <c r="V238" s="3">
        <f t="shared" si="7"/>
        <v>0</v>
      </c>
    </row>
    <row r="239" spans="1:22" ht="15" customHeight="1" x14ac:dyDescent="0.3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U239" s="20">
        <f t="shared" si="6"/>
        <v>0</v>
      </c>
      <c r="V239" s="3">
        <f t="shared" si="7"/>
        <v>0</v>
      </c>
    </row>
    <row r="240" spans="1:22" ht="15" customHeight="1" x14ac:dyDescent="0.35">
      <c r="A240" s="3" t="s">
        <v>299</v>
      </c>
      <c r="B240" s="3" t="s">
        <v>300</v>
      </c>
      <c r="C240" s="3">
        <v>2013</v>
      </c>
      <c r="D240" s="3">
        <v>43.305999999999997</v>
      </c>
      <c r="E240" s="3">
        <v>25.972000000000001</v>
      </c>
      <c r="F240" s="3">
        <v>0.77300000000000002</v>
      </c>
      <c r="G240" s="3">
        <v>1.0549999999999999</v>
      </c>
      <c r="H240" s="3" t="s">
        <v>621</v>
      </c>
      <c r="I240" s="3">
        <v>9.0109999999999992</v>
      </c>
      <c r="J240" s="3">
        <v>2.093</v>
      </c>
      <c r="K240" s="3" t="s">
        <v>621</v>
      </c>
      <c r="L240" s="3" t="s">
        <v>621</v>
      </c>
      <c r="M240" s="3">
        <v>4.4420000000000002</v>
      </c>
      <c r="N240" s="3" t="s">
        <v>622</v>
      </c>
      <c r="O240" s="3" t="s">
        <v>621</v>
      </c>
      <c r="P240" s="3" t="s">
        <v>622</v>
      </c>
      <c r="Q240" s="3" t="s">
        <v>621</v>
      </c>
      <c r="R240" s="3" t="s">
        <v>622</v>
      </c>
      <c r="S240" s="3" t="s">
        <v>621</v>
      </c>
      <c r="U240" s="20">
        <f t="shared" si="6"/>
        <v>43.305999999999997</v>
      </c>
      <c r="V240" s="3">
        <f t="shared" si="7"/>
        <v>0</v>
      </c>
    </row>
    <row r="241" spans="1:22" ht="15" customHeight="1" x14ac:dyDescent="0.35">
      <c r="A241" s="3" t="s">
        <v>301</v>
      </c>
      <c r="B241" s="3" t="s">
        <v>302</v>
      </c>
      <c r="C241" s="3">
        <v>2013</v>
      </c>
      <c r="D241" s="3">
        <v>294.90600000000001</v>
      </c>
      <c r="E241" s="3">
        <v>93.989000000000004</v>
      </c>
      <c r="F241" s="3">
        <v>58.618000000000002</v>
      </c>
      <c r="G241" s="3">
        <v>73.885000000000005</v>
      </c>
      <c r="H241" s="3">
        <v>36.981999999999999</v>
      </c>
      <c r="I241" s="3">
        <v>32.887</v>
      </c>
      <c r="J241" s="3">
        <v>35.04</v>
      </c>
      <c r="K241" s="3">
        <v>0.45200000000000001</v>
      </c>
      <c r="L241" s="3" t="s">
        <v>621</v>
      </c>
      <c r="M241" s="3" t="s">
        <v>621</v>
      </c>
      <c r="N241" s="3" t="s">
        <v>622</v>
      </c>
      <c r="O241" s="3" t="s">
        <v>621</v>
      </c>
      <c r="P241" s="3" t="s">
        <v>622</v>
      </c>
      <c r="Q241" s="3" t="s">
        <v>621</v>
      </c>
      <c r="R241" s="3" t="s">
        <v>622</v>
      </c>
      <c r="S241" s="3" t="s">
        <v>621</v>
      </c>
      <c r="U241" s="20">
        <f t="shared" si="6"/>
        <v>294.90600000000001</v>
      </c>
      <c r="V241" s="3">
        <f t="shared" si="7"/>
        <v>0</v>
      </c>
    </row>
    <row r="242" spans="1:22" ht="15" customHeight="1" x14ac:dyDescent="0.35">
      <c r="A242" s="3" t="s">
        <v>303</v>
      </c>
      <c r="B242" s="3" t="s">
        <v>304</v>
      </c>
      <c r="C242" s="3">
        <v>2013</v>
      </c>
      <c r="D242" s="3">
        <v>12.1</v>
      </c>
      <c r="E242" s="3">
        <v>8.2469999999999999</v>
      </c>
      <c r="F242" s="3">
        <v>5.8999999999999997E-2</v>
      </c>
      <c r="G242" s="3" t="s">
        <v>621</v>
      </c>
      <c r="H242" s="3" t="s">
        <v>621</v>
      </c>
      <c r="I242" s="3">
        <v>3.714</v>
      </c>
      <c r="J242" s="3">
        <v>4.7E-2</v>
      </c>
      <c r="K242" s="3" t="s">
        <v>621</v>
      </c>
      <c r="L242" s="3" t="s">
        <v>621</v>
      </c>
      <c r="M242" s="3" t="s">
        <v>621</v>
      </c>
      <c r="N242" s="3" t="s">
        <v>622</v>
      </c>
      <c r="O242" s="3" t="s">
        <v>621</v>
      </c>
      <c r="P242" s="3" t="s">
        <v>622</v>
      </c>
      <c r="Q242" s="3" t="s">
        <v>621</v>
      </c>
      <c r="R242" s="3" t="s">
        <v>622</v>
      </c>
      <c r="S242" s="3" t="s">
        <v>621</v>
      </c>
      <c r="U242" s="20">
        <f t="shared" si="6"/>
        <v>12.1</v>
      </c>
      <c r="V242" s="3">
        <f t="shared" si="7"/>
        <v>0</v>
      </c>
    </row>
    <row r="243" spans="1:22" ht="15" customHeight="1" x14ac:dyDescent="0.35">
      <c r="A243" s="3" t="s">
        <v>305</v>
      </c>
      <c r="B243" s="3" t="s">
        <v>306</v>
      </c>
      <c r="C243" s="3">
        <v>2013</v>
      </c>
      <c r="D243" s="3">
        <v>14.5</v>
      </c>
      <c r="E243" s="3">
        <v>5.33</v>
      </c>
      <c r="F243" s="3">
        <v>3.806</v>
      </c>
      <c r="G243" s="3">
        <v>0.625</v>
      </c>
      <c r="H243" s="3" t="s">
        <v>621</v>
      </c>
      <c r="I243" s="3">
        <v>0.97399999999999998</v>
      </c>
      <c r="J243" s="3">
        <v>3.83</v>
      </c>
      <c r="K243" s="3" t="s">
        <v>621</v>
      </c>
      <c r="L243" s="3" t="s">
        <v>621</v>
      </c>
      <c r="M243" s="3">
        <v>3.806</v>
      </c>
      <c r="N243" s="3" t="s">
        <v>622</v>
      </c>
      <c r="O243" s="3" t="s">
        <v>621</v>
      </c>
      <c r="P243" s="3" t="s">
        <v>622</v>
      </c>
      <c r="Q243" s="3" t="s">
        <v>621</v>
      </c>
      <c r="R243" s="3" t="s">
        <v>622</v>
      </c>
      <c r="S243" s="3" t="s">
        <v>621</v>
      </c>
      <c r="U243" s="20">
        <f t="shared" si="6"/>
        <v>14.5</v>
      </c>
      <c r="V243" s="3">
        <f t="shared" si="7"/>
        <v>0</v>
      </c>
    </row>
    <row r="244" spans="1:22" ht="15" customHeight="1" x14ac:dyDescent="0.35">
      <c r="A244" s="3" t="s">
        <v>305</v>
      </c>
      <c r="B244" s="3" t="s">
        <v>307</v>
      </c>
      <c r="C244" s="3">
        <v>2013</v>
      </c>
      <c r="D244" s="3">
        <v>80.465999999999994</v>
      </c>
      <c r="E244" s="3">
        <v>29.859000000000002</v>
      </c>
      <c r="F244" s="3">
        <v>9.9</v>
      </c>
      <c r="G244" s="3">
        <v>16.5</v>
      </c>
      <c r="H244" s="3" t="s">
        <v>621</v>
      </c>
      <c r="I244" s="3">
        <v>10.8</v>
      </c>
      <c r="J244" s="3">
        <v>12.5</v>
      </c>
      <c r="K244" s="3" t="s">
        <v>621</v>
      </c>
      <c r="L244" s="3" t="s">
        <v>621</v>
      </c>
      <c r="M244" s="3">
        <v>16.5</v>
      </c>
      <c r="N244" s="3" t="s">
        <v>622</v>
      </c>
      <c r="O244" s="3" t="s">
        <v>621</v>
      </c>
      <c r="P244" s="3" t="s">
        <v>622</v>
      </c>
      <c r="Q244" s="3" t="s">
        <v>621</v>
      </c>
      <c r="R244" s="3" t="s">
        <v>622</v>
      </c>
      <c r="S244" s="3" t="s">
        <v>621</v>
      </c>
      <c r="U244" s="20">
        <f t="shared" si="6"/>
        <v>80.465999999999994</v>
      </c>
      <c r="V244" s="3">
        <f t="shared" si="7"/>
        <v>0</v>
      </c>
    </row>
    <row r="245" spans="1:22" ht="15" customHeight="1" x14ac:dyDescent="0.3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622</v>
      </c>
      <c r="O245" s="3" t="s">
        <v>621</v>
      </c>
      <c r="P245" s="3" t="s">
        <v>622</v>
      </c>
      <c r="Q245" s="3" t="s">
        <v>621</v>
      </c>
      <c r="R245" s="3" t="s">
        <v>622</v>
      </c>
      <c r="S245" s="3" t="s">
        <v>621</v>
      </c>
      <c r="U245" s="20">
        <f t="shared" si="6"/>
        <v>0</v>
      </c>
      <c r="V245" s="3">
        <f t="shared" si="7"/>
        <v>0</v>
      </c>
    </row>
    <row r="246" spans="1:22" ht="15" customHeight="1" x14ac:dyDescent="0.35">
      <c r="A246" s="3" t="s">
        <v>305</v>
      </c>
      <c r="B246" s="3" t="s">
        <v>309</v>
      </c>
      <c r="C246" s="3">
        <v>2013</v>
      </c>
      <c r="D246" s="3">
        <v>3.7</v>
      </c>
      <c r="E246" s="3">
        <v>1</v>
      </c>
      <c r="F246" s="3" t="s">
        <v>621</v>
      </c>
      <c r="G246" s="3">
        <v>2.2000000000000002</v>
      </c>
      <c r="H246" s="3" t="s">
        <v>621</v>
      </c>
      <c r="I246" s="3" t="s">
        <v>621</v>
      </c>
      <c r="J246" s="3">
        <v>0.5</v>
      </c>
      <c r="K246" s="3" t="s">
        <v>621</v>
      </c>
      <c r="L246" s="3" t="s">
        <v>621</v>
      </c>
      <c r="M246" s="3">
        <v>2.2000000000000002</v>
      </c>
      <c r="N246" s="3" t="s">
        <v>622</v>
      </c>
      <c r="O246" s="3" t="s">
        <v>621</v>
      </c>
      <c r="P246" s="3" t="s">
        <v>622</v>
      </c>
      <c r="Q246" s="3" t="s">
        <v>621</v>
      </c>
      <c r="R246" s="3" t="s">
        <v>622</v>
      </c>
      <c r="S246" s="3" t="s">
        <v>621</v>
      </c>
      <c r="U246" s="20">
        <f t="shared" si="6"/>
        <v>3.7</v>
      </c>
      <c r="V246" s="3">
        <f t="shared" si="7"/>
        <v>0</v>
      </c>
    </row>
    <row r="247" spans="1:22" ht="15" customHeight="1" x14ac:dyDescent="0.35">
      <c r="A247" s="3" t="s">
        <v>310</v>
      </c>
      <c r="B247" s="3" t="s">
        <v>311</v>
      </c>
      <c r="C247" s="3">
        <v>2013</v>
      </c>
      <c r="D247" s="3">
        <v>145.69999999999999</v>
      </c>
      <c r="E247" s="3">
        <v>42.5</v>
      </c>
      <c r="F247" s="3">
        <v>38</v>
      </c>
      <c r="G247" s="3">
        <v>28.9</v>
      </c>
      <c r="H247" s="3" t="s">
        <v>621</v>
      </c>
      <c r="I247" s="3">
        <v>16.3</v>
      </c>
      <c r="J247" s="3">
        <v>19.899999999999999</v>
      </c>
      <c r="K247" s="3">
        <v>0</v>
      </c>
      <c r="L247" s="3">
        <v>0</v>
      </c>
      <c r="M247" s="3">
        <v>0</v>
      </c>
      <c r="N247" s="3" t="s">
        <v>622</v>
      </c>
      <c r="O247" s="3" t="s">
        <v>621</v>
      </c>
      <c r="P247" s="3" t="s">
        <v>622</v>
      </c>
      <c r="Q247" s="3" t="s">
        <v>621</v>
      </c>
      <c r="R247" s="3" t="s">
        <v>622</v>
      </c>
      <c r="S247" s="3" t="s">
        <v>621</v>
      </c>
      <c r="U247" s="20">
        <f t="shared" si="6"/>
        <v>145.69999999999999</v>
      </c>
      <c r="V247" s="3">
        <f t="shared" si="7"/>
        <v>0</v>
      </c>
    </row>
    <row r="248" spans="1:22" ht="15" customHeight="1" x14ac:dyDescent="0.35">
      <c r="A248" s="3" t="s">
        <v>312</v>
      </c>
      <c r="B248" s="3" t="s">
        <v>313</v>
      </c>
      <c r="C248" s="3">
        <v>2013</v>
      </c>
      <c r="D248" s="3">
        <v>8.3000000000000007</v>
      </c>
      <c r="E248" s="3">
        <v>3</v>
      </c>
      <c r="F248" s="3">
        <v>1.1000000000000001</v>
      </c>
      <c r="G248" s="3">
        <v>0.21</v>
      </c>
      <c r="H248" s="3">
        <v>0</v>
      </c>
      <c r="I248" s="3">
        <v>1.6</v>
      </c>
      <c r="J248" s="3">
        <v>2.4</v>
      </c>
      <c r="K248" s="3">
        <v>0</v>
      </c>
      <c r="L248" s="3">
        <v>0</v>
      </c>
      <c r="M248" s="3">
        <v>0</v>
      </c>
      <c r="N248" s="3" t="s">
        <v>622</v>
      </c>
      <c r="O248" s="3" t="s">
        <v>621</v>
      </c>
      <c r="P248" s="3" t="s">
        <v>622</v>
      </c>
      <c r="Q248" s="3" t="s">
        <v>621</v>
      </c>
      <c r="R248" s="3" t="s">
        <v>622</v>
      </c>
      <c r="S248" s="3" t="s">
        <v>621</v>
      </c>
      <c r="U248" s="20">
        <f t="shared" si="6"/>
        <v>8.3000000000000007</v>
      </c>
      <c r="V248" s="3">
        <f t="shared" si="7"/>
        <v>0</v>
      </c>
    </row>
    <row r="249" spans="1:22" ht="15" customHeight="1" x14ac:dyDescent="0.35">
      <c r="A249" s="3" t="s">
        <v>312</v>
      </c>
      <c r="B249" s="3" t="s">
        <v>314</v>
      </c>
      <c r="C249" s="3">
        <v>2013</v>
      </c>
      <c r="D249" s="3">
        <v>10.199999999999999</v>
      </c>
      <c r="E249" s="3">
        <v>3.3</v>
      </c>
      <c r="F249" s="3">
        <v>1.4</v>
      </c>
      <c r="G249" s="3">
        <v>1.5</v>
      </c>
      <c r="H249" s="3">
        <v>0</v>
      </c>
      <c r="I249" s="3">
        <v>1.8</v>
      </c>
      <c r="J249" s="3">
        <v>2.2000000000000002</v>
      </c>
      <c r="K249" s="3">
        <v>0</v>
      </c>
      <c r="L249" s="3">
        <v>0</v>
      </c>
      <c r="M249" s="3">
        <v>0</v>
      </c>
      <c r="N249" s="3" t="s">
        <v>622</v>
      </c>
      <c r="O249" s="3" t="s">
        <v>621</v>
      </c>
      <c r="P249" s="3" t="s">
        <v>622</v>
      </c>
      <c r="Q249" s="3" t="s">
        <v>621</v>
      </c>
      <c r="R249" s="3" t="s">
        <v>622</v>
      </c>
      <c r="S249" s="3" t="s">
        <v>621</v>
      </c>
      <c r="U249" s="20">
        <f t="shared" si="6"/>
        <v>10.199999999999999</v>
      </c>
      <c r="V249" s="3">
        <f t="shared" si="7"/>
        <v>0</v>
      </c>
    </row>
    <row r="250" spans="1:22" ht="15" customHeight="1" x14ac:dyDescent="0.35">
      <c r="A250" s="3" t="s">
        <v>312</v>
      </c>
      <c r="B250" s="3" t="s">
        <v>315</v>
      </c>
      <c r="C250" s="3">
        <v>2013</v>
      </c>
      <c r="D250" s="3">
        <v>63.1</v>
      </c>
      <c r="E250" s="3">
        <v>28.6</v>
      </c>
      <c r="F250" s="3">
        <v>10.1</v>
      </c>
      <c r="G250" s="3">
        <v>2.4</v>
      </c>
      <c r="H250" s="3">
        <v>0</v>
      </c>
      <c r="I250" s="3">
        <v>9.8000000000000007</v>
      </c>
      <c r="J250" s="3">
        <v>12.2</v>
      </c>
      <c r="K250" s="3">
        <v>0</v>
      </c>
      <c r="L250" s="3">
        <v>0</v>
      </c>
      <c r="M250" s="3">
        <v>0</v>
      </c>
      <c r="N250" s="3" t="s">
        <v>622</v>
      </c>
      <c r="O250" s="3" t="s">
        <v>621</v>
      </c>
      <c r="P250" s="3" t="s">
        <v>622</v>
      </c>
      <c r="Q250" s="3" t="s">
        <v>621</v>
      </c>
      <c r="R250" s="3" t="s">
        <v>622</v>
      </c>
      <c r="S250" s="3" t="s">
        <v>621</v>
      </c>
      <c r="U250" s="20">
        <f t="shared" si="6"/>
        <v>63.1</v>
      </c>
      <c r="V250" s="3">
        <f t="shared" si="7"/>
        <v>0</v>
      </c>
    </row>
    <row r="251" spans="1:22" ht="15" customHeight="1" x14ac:dyDescent="0.35">
      <c r="A251" s="3" t="s">
        <v>316</v>
      </c>
      <c r="B251" s="3" t="s">
        <v>317</v>
      </c>
      <c r="C251" s="3">
        <v>2013</v>
      </c>
      <c r="D251" s="3">
        <v>775.1</v>
      </c>
      <c r="E251" s="3">
        <v>259.3</v>
      </c>
      <c r="F251" s="3">
        <v>187.1</v>
      </c>
      <c r="G251" s="3">
        <v>81.3</v>
      </c>
      <c r="H251" s="3" t="s">
        <v>621</v>
      </c>
      <c r="I251" s="3">
        <v>99</v>
      </c>
      <c r="J251" s="3">
        <v>140.4</v>
      </c>
      <c r="K251" s="3">
        <v>8.1</v>
      </c>
      <c r="L251" s="3" t="s">
        <v>722</v>
      </c>
      <c r="M251" s="3" t="s">
        <v>722</v>
      </c>
      <c r="N251" s="3" t="s">
        <v>622</v>
      </c>
      <c r="O251" s="3" t="s">
        <v>621</v>
      </c>
      <c r="P251" s="3" t="s">
        <v>622</v>
      </c>
      <c r="Q251" s="3" t="s">
        <v>621</v>
      </c>
      <c r="R251" s="3" t="s">
        <v>622</v>
      </c>
      <c r="S251" s="3" t="s">
        <v>621</v>
      </c>
      <c r="U251" s="20">
        <f t="shared" si="6"/>
        <v>775.1</v>
      </c>
      <c r="V251" s="3">
        <f t="shared" si="7"/>
        <v>0</v>
      </c>
    </row>
    <row r="252" spans="1:22" ht="15" customHeight="1" x14ac:dyDescent="0.35">
      <c r="A252" s="3" t="s">
        <v>316</v>
      </c>
      <c r="B252" s="3" t="s">
        <v>318</v>
      </c>
      <c r="C252" s="3">
        <v>2013</v>
      </c>
      <c r="D252" s="3">
        <v>22.7</v>
      </c>
      <c r="E252" s="3">
        <v>5.4</v>
      </c>
      <c r="F252" s="3">
        <v>11.3</v>
      </c>
      <c r="G252" s="3" t="s">
        <v>621</v>
      </c>
      <c r="H252" s="3" t="s">
        <v>621</v>
      </c>
      <c r="I252" s="3">
        <v>4.0999999999999996</v>
      </c>
      <c r="J252" s="3">
        <v>1.9</v>
      </c>
      <c r="K252" s="3" t="s">
        <v>621</v>
      </c>
      <c r="L252" s="3" t="s">
        <v>621</v>
      </c>
      <c r="M252" s="3" t="s">
        <v>621</v>
      </c>
      <c r="N252" s="3" t="s">
        <v>622</v>
      </c>
      <c r="O252" s="3" t="s">
        <v>621</v>
      </c>
      <c r="P252" s="3" t="s">
        <v>622</v>
      </c>
      <c r="Q252" s="3" t="s">
        <v>621</v>
      </c>
      <c r="R252" s="3" t="s">
        <v>622</v>
      </c>
      <c r="S252" s="3" t="s">
        <v>621</v>
      </c>
      <c r="U252" s="20">
        <f t="shared" si="6"/>
        <v>22.7</v>
      </c>
      <c r="V252" s="3">
        <f t="shared" si="7"/>
        <v>0</v>
      </c>
    </row>
    <row r="253" spans="1:22" ht="15" customHeight="1" x14ac:dyDescent="0.3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U253" s="20">
        <f t="shared" si="6"/>
        <v>0</v>
      </c>
      <c r="V253" s="3">
        <f t="shared" si="7"/>
        <v>0</v>
      </c>
    </row>
    <row r="254" spans="1:22" ht="15" customHeight="1" x14ac:dyDescent="0.35">
      <c r="A254" s="3" t="s">
        <v>321</v>
      </c>
      <c r="B254" s="3" t="s">
        <v>322</v>
      </c>
      <c r="C254" s="3">
        <v>2013</v>
      </c>
      <c r="D254" s="3">
        <v>23.2</v>
      </c>
      <c r="E254" s="3">
        <v>7.3</v>
      </c>
      <c r="F254" s="3" t="s">
        <v>621</v>
      </c>
      <c r="G254" s="3">
        <v>5.9</v>
      </c>
      <c r="H254" s="3" t="s">
        <v>621</v>
      </c>
      <c r="I254" s="3">
        <v>5.3</v>
      </c>
      <c r="J254" s="3">
        <v>4.7</v>
      </c>
      <c r="K254" s="3" t="s">
        <v>621</v>
      </c>
      <c r="L254" s="3" t="s">
        <v>621</v>
      </c>
      <c r="M254" s="3">
        <v>3.7</v>
      </c>
      <c r="N254" s="3" t="s">
        <v>622</v>
      </c>
      <c r="O254" s="3" t="s">
        <v>621</v>
      </c>
      <c r="P254" s="3" t="s">
        <v>622</v>
      </c>
      <c r="Q254" s="3" t="s">
        <v>621</v>
      </c>
      <c r="R254" s="3" t="s">
        <v>622</v>
      </c>
      <c r="S254" s="3" t="s">
        <v>621</v>
      </c>
      <c r="U254" s="20">
        <f t="shared" si="6"/>
        <v>23.2</v>
      </c>
      <c r="V254" s="3">
        <f t="shared" si="7"/>
        <v>0</v>
      </c>
    </row>
    <row r="255" spans="1:22" ht="15" customHeight="1" x14ac:dyDescent="0.35">
      <c r="A255" s="3" t="s">
        <v>323</v>
      </c>
      <c r="B255" s="3" t="s">
        <v>324</v>
      </c>
      <c r="C255" s="3">
        <v>2013</v>
      </c>
      <c r="D255" s="3">
        <v>88</v>
      </c>
      <c r="E255" s="3">
        <v>35.6</v>
      </c>
      <c r="F255" s="3">
        <v>9.1999999999999993</v>
      </c>
      <c r="G255" s="3">
        <v>0</v>
      </c>
      <c r="H255" s="3">
        <v>6.8</v>
      </c>
      <c r="I255" s="3">
        <v>15.6</v>
      </c>
      <c r="J255" s="3">
        <v>13.1</v>
      </c>
      <c r="K255" s="3" t="s">
        <v>621</v>
      </c>
      <c r="L255" s="3" t="s">
        <v>621</v>
      </c>
      <c r="M255" s="3">
        <v>14.4</v>
      </c>
      <c r="N255" s="3" t="s">
        <v>622</v>
      </c>
      <c r="O255" s="3" t="s">
        <v>621</v>
      </c>
      <c r="P255" s="3" t="s">
        <v>622</v>
      </c>
      <c r="Q255" s="3" t="s">
        <v>621</v>
      </c>
      <c r="R255" s="3" t="s">
        <v>622</v>
      </c>
      <c r="S255" s="3" t="s">
        <v>621</v>
      </c>
      <c r="U255" s="20">
        <f t="shared" si="6"/>
        <v>88</v>
      </c>
      <c r="V255" s="3">
        <f t="shared" si="7"/>
        <v>0</v>
      </c>
    </row>
    <row r="256" spans="1:22" ht="15" customHeight="1" x14ac:dyDescent="0.35">
      <c r="A256" s="3" t="s">
        <v>323</v>
      </c>
      <c r="B256" s="3" t="s">
        <v>325</v>
      </c>
      <c r="C256" s="3">
        <v>2013</v>
      </c>
      <c r="D256" s="3">
        <v>8.07</v>
      </c>
      <c r="E256" s="3">
        <v>4.7699999999999996</v>
      </c>
      <c r="F256" s="3">
        <v>1.97</v>
      </c>
      <c r="G256" s="3">
        <v>0</v>
      </c>
      <c r="H256" s="3">
        <v>0</v>
      </c>
      <c r="I256" s="3">
        <v>0.9</v>
      </c>
      <c r="J256" s="3">
        <v>0.43</v>
      </c>
      <c r="K256" s="3" t="s">
        <v>621</v>
      </c>
      <c r="L256" s="3" t="s">
        <v>621</v>
      </c>
      <c r="M256" s="3" t="s">
        <v>621</v>
      </c>
      <c r="N256" s="3" t="s">
        <v>622</v>
      </c>
      <c r="O256" s="3" t="s">
        <v>621</v>
      </c>
      <c r="P256" s="3" t="s">
        <v>622</v>
      </c>
      <c r="Q256" s="3" t="s">
        <v>621</v>
      </c>
      <c r="R256" s="3" t="s">
        <v>622</v>
      </c>
      <c r="S256" s="3" t="s">
        <v>621</v>
      </c>
      <c r="U256" s="20">
        <f t="shared" si="6"/>
        <v>8.07</v>
      </c>
      <c r="V256" s="3">
        <f t="shared" si="7"/>
        <v>0</v>
      </c>
    </row>
    <row r="257" spans="1:22" ht="15" customHeight="1" x14ac:dyDescent="0.35">
      <c r="A257" s="3" t="s">
        <v>323</v>
      </c>
      <c r="B257" s="3" t="s">
        <v>326</v>
      </c>
      <c r="C257" s="3">
        <v>2013</v>
      </c>
      <c r="D257" s="3">
        <v>1.216</v>
      </c>
      <c r="E257" s="3">
        <v>0.68700000000000006</v>
      </c>
      <c r="F257" s="3" t="s">
        <v>621</v>
      </c>
      <c r="G257" s="3" t="s">
        <v>621</v>
      </c>
      <c r="H257" s="3" t="s">
        <v>621</v>
      </c>
      <c r="I257" s="3">
        <v>0.52900000000000003</v>
      </c>
      <c r="J257" s="3" t="s">
        <v>621</v>
      </c>
      <c r="K257" s="3" t="s">
        <v>621</v>
      </c>
      <c r="L257" s="3" t="s">
        <v>621</v>
      </c>
      <c r="M257" s="3" t="s">
        <v>621</v>
      </c>
      <c r="N257" s="3" t="s">
        <v>622</v>
      </c>
      <c r="O257" s="3" t="s">
        <v>621</v>
      </c>
      <c r="P257" s="3" t="s">
        <v>622</v>
      </c>
      <c r="Q257" s="3" t="s">
        <v>621</v>
      </c>
      <c r="R257" s="3" t="s">
        <v>622</v>
      </c>
      <c r="S257" s="3" t="s">
        <v>621</v>
      </c>
      <c r="U257" s="20">
        <f t="shared" si="6"/>
        <v>1.216</v>
      </c>
      <c r="V257" s="3">
        <f t="shared" si="7"/>
        <v>0</v>
      </c>
    </row>
    <row r="258" spans="1:22" ht="15" customHeight="1" x14ac:dyDescent="0.35">
      <c r="A258" s="3" t="s">
        <v>327</v>
      </c>
      <c r="B258" s="3" t="s">
        <v>328</v>
      </c>
      <c r="C258" s="3">
        <v>2013</v>
      </c>
      <c r="D258" s="3">
        <v>15.6</v>
      </c>
      <c r="E258" s="3">
        <v>8.1999999999999993</v>
      </c>
      <c r="F258" s="3">
        <v>0.3</v>
      </c>
      <c r="G258" s="3" t="s">
        <v>621</v>
      </c>
      <c r="H258" s="3" t="s">
        <v>621</v>
      </c>
      <c r="I258" s="3">
        <v>1.5</v>
      </c>
      <c r="J258" s="3">
        <v>5.6</v>
      </c>
      <c r="K258" s="3" t="s">
        <v>621</v>
      </c>
      <c r="L258" s="3" t="s">
        <v>621</v>
      </c>
      <c r="M258" s="3" t="s">
        <v>621</v>
      </c>
      <c r="N258" s="3" t="s">
        <v>622</v>
      </c>
      <c r="O258" s="3" t="s">
        <v>621</v>
      </c>
      <c r="P258" s="3" t="s">
        <v>622</v>
      </c>
      <c r="Q258" s="3" t="s">
        <v>621</v>
      </c>
      <c r="R258" s="3" t="s">
        <v>622</v>
      </c>
      <c r="S258" s="3" t="s">
        <v>621</v>
      </c>
      <c r="U258" s="20">
        <f t="shared" si="6"/>
        <v>15.6</v>
      </c>
      <c r="V258" s="3">
        <f t="shared" si="7"/>
        <v>0</v>
      </c>
    </row>
    <row r="259" spans="1:22" ht="15" customHeight="1" x14ac:dyDescent="0.35">
      <c r="A259" s="3" t="s">
        <v>329</v>
      </c>
      <c r="B259" s="3" t="s">
        <v>330</v>
      </c>
      <c r="C259" s="3">
        <v>2013</v>
      </c>
      <c r="D259" s="3">
        <v>180.9</v>
      </c>
      <c r="E259" s="3">
        <v>65.97</v>
      </c>
      <c r="F259" s="3">
        <v>36.46</v>
      </c>
      <c r="G259" s="3">
        <v>31.99</v>
      </c>
      <c r="H259" s="3" t="s">
        <v>621</v>
      </c>
      <c r="I259" s="3">
        <v>25.36</v>
      </c>
      <c r="J259" s="3">
        <v>20.420000000000002</v>
      </c>
      <c r="K259" s="3">
        <v>0.71</v>
      </c>
      <c r="L259" s="3" t="s">
        <v>621</v>
      </c>
      <c r="M259" s="3" t="s">
        <v>621</v>
      </c>
      <c r="N259" s="3" t="s">
        <v>622</v>
      </c>
      <c r="O259" s="3" t="s">
        <v>621</v>
      </c>
      <c r="P259" s="3" t="s">
        <v>622</v>
      </c>
      <c r="Q259" s="3" t="s">
        <v>621</v>
      </c>
      <c r="R259" s="3" t="s">
        <v>622</v>
      </c>
      <c r="S259" s="3" t="s">
        <v>621</v>
      </c>
      <c r="U259" s="20">
        <f t="shared" ref="U259:U322" si="8">IFERROR(D259/1,0)</f>
        <v>180.9</v>
      </c>
      <c r="V259" s="3">
        <f t="shared" ref="V259:V322" si="9">IFERROR(O259/1,0)+IFERROR(Q259/1,0)+IFERROR(S259/1,0)</f>
        <v>0</v>
      </c>
    </row>
    <row r="260" spans="1:22" ht="15" customHeight="1" x14ac:dyDescent="0.3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U260" s="20">
        <f t="shared" si="8"/>
        <v>0</v>
      </c>
      <c r="V260" s="3">
        <f t="shared" si="9"/>
        <v>0</v>
      </c>
    </row>
    <row r="261" spans="1:22" ht="15" customHeight="1" x14ac:dyDescent="0.3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U261" s="20">
        <f t="shared" si="8"/>
        <v>0</v>
      </c>
      <c r="V261" s="3">
        <f t="shared" si="9"/>
        <v>0</v>
      </c>
    </row>
    <row r="262" spans="1:22" ht="15" customHeight="1" x14ac:dyDescent="0.3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622</v>
      </c>
      <c r="O262" s="3" t="s">
        <v>621</v>
      </c>
      <c r="P262" s="3" t="s">
        <v>622</v>
      </c>
      <c r="Q262" s="3" t="s">
        <v>621</v>
      </c>
      <c r="R262" s="3" t="s">
        <v>622</v>
      </c>
      <c r="S262" s="3" t="s">
        <v>621</v>
      </c>
      <c r="U262" s="20">
        <f t="shared" si="8"/>
        <v>0</v>
      </c>
      <c r="V262" s="3">
        <f t="shared" si="9"/>
        <v>0</v>
      </c>
    </row>
    <row r="263" spans="1:22" ht="15" customHeight="1" x14ac:dyDescent="0.35">
      <c r="A263" s="3" t="s">
        <v>335</v>
      </c>
      <c r="B263" s="3" t="s">
        <v>337</v>
      </c>
      <c r="C263" s="3">
        <v>2013</v>
      </c>
      <c r="D263" s="3">
        <v>37.200000000000003</v>
      </c>
      <c r="E263" s="3">
        <v>14.9</v>
      </c>
      <c r="F263" s="3">
        <v>4.8</v>
      </c>
      <c r="G263" s="3">
        <v>8.1</v>
      </c>
      <c r="H263" s="3" t="s">
        <v>621</v>
      </c>
      <c r="I263" s="3">
        <v>8.6999999999999993</v>
      </c>
      <c r="J263" s="3">
        <v>0.6</v>
      </c>
      <c r="K263" s="3" t="s">
        <v>621</v>
      </c>
      <c r="L263" s="3">
        <v>0.1</v>
      </c>
      <c r="M263" s="3" t="s">
        <v>621</v>
      </c>
      <c r="N263" s="3" t="s">
        <v>622</v>
      </c>
      <c r="O263" s="3" t="s">
        <v>621</v>
      </c>
      <c r="P263" s="3" t="s">
        <v>622</v>
      </c>
      <c r="Q263" s="3" t="s">
        <v>621</v>
      </c>
      <c r="R263" s="3" t="s">
        <v>622</v>
      </c>
      <c r="S263" s="3" t="s">
        <v>621</v>
      </c>
      <c r="U263" s="20">
        <f t="shared" si="8"/>
        <v>37.200000000000003</v>
      </c>
      <c r="V263" s="3">
        <f t="shared" si="9"/>
        <v>0</v>
      </c>
    </row>
    <row r="264" spans="1:22" ht="15" customHeight="1" x14ac:dyDescent="0.35">
      <c r="A264" s="3" t="s">
        <v>335</v>
      </c>
      <c r="B264" s="3" t="s">
        <v>338</v>
      </c>
      <c r="C264" s="3">
        <v>2013</v>
      </c>
      <c r="D264" s="3">
        <v>1455</v>
      </c>
      <c r="E264" s="3">
        <v>543.5</v>
      </c>
      <c r="F264" s="3">
        <v>272.2</v>
      </c>
      <c r="G264" s="3">
        <v>125.5</v>
      </c>
      <c r="H264" s="3">
        <v>4.8</v>
      </c>
      <c r="I264" s="3">
        <v>185.7</v>
      </c>
      <c r="J264" s="3">
        <v>208</v>
      </c>
      <c r="K264" s="3">
        <v>20.3</v>
      </c>
      <c r="L264" s="3">
        <v>99.6</v>
      </c>
      <c r="M264" s="3" t="s">
        <v>621</v>
      </c>
      <c r="N264" s="3" t="s">
        <v>622</v>
      </c>
      <c r="O264" s="3" t="s">
        <v>621</v>
      </c>
      <c r="P264" s="3" t="s">
        <v>622</v>
      </c>
      <c r="Q264" s="3" t="s">
        <v>621</v>
      </c>
      <c r="R264" s="3" t="s">
        <v>622</v>
      </c>
      <c r="S264" s="3" t="s">
        <v>621</v>
      </c>
      <c r="U264" s="20">
        <f t="shared" si="8"/>
        <v>1455</v>
      </c>
      <c r="V264" s="3">
        <f t="shared" si="9"/>
        <v>0</v>
      </c>
    </row>
    <row r="265" spans="1:22" ht="15" customHeight="1" x14ac:dyDescent="0.35">
      <c r="A265" s="3" t="s">
        <v>339</v>
      </c>
      <c r="B265" s="3" t="s">
        <v>340</v>
      </c>
      <c r="C265" s="3">
        <v>2013</v>
      </c>
      <c r="D265" s="3">
        <v>443</v>
      </c>
      <c r="E265" s="3">
        <v>123.863</v>
      </c>
      <c r="F265" s="3">
        <v>23.542999999999999</v>
      </c>
      <c r="G265" s="3">
        <v>32.92</v>
      </c>
      <c r="H265" s="3" t="s">
        <v>621</v>
      </c>
      <c r="I265" s="3">
        <v>44.530999999999999</v>
      </c>
      <c r="J265" s="3">
        <v>63.923000000000002</v>
      </c>
      <c r="K265" s="3">
        <v>0.73</v>
      </c>
      <c r="L265" s="3" t="s">
        <v>621</v>
      </c>
      <c r="M265" s="3" t="s">
        <v>621</v>
      </c>
      <c r="N265" s="3" t="s">
        <v>825</v>
      </c>
      <c r="O265" s="3">
        <v>153</v>
      </c>
      <c r="P265" s="3" t="s">
        <v>622</v>
      </c>
      <c r="Q265" s="3" t="s">
        <v>621</v>
      </c>
      <c r="R265" s="3" t="s">
        <v>622</v>
      </c>
      <c r="S265" s="3" t="s">
        <v>621</v>
      </c>
      <c r="U265" s="20">
        <f t="shared" si="8"/>
        <v>443</v>
      </c>
      <c r="V265" s="3">
        <f t="shared" si="9"/>
        <v>153</v>
      </c>
    </row>
    <row r="266" spans="1:22" ht="15" customHeight="1" x14ac:dyDescent="0.35">
      <c r="A266" s="3" t="s">
        <v>339</v>
      </c>
      <c r="B266" s="3" t="s">
        <v>341</v>
      </c>
      <c r="C266" s="3">
        <v>2013</v>
      </c>
      <c r="D266" s="3">
        <v>20.79</v>
      </c>
      <c r="E266" s="3" t="s">
        <v>621</v>
      </c>
      <c r="F266" s="3" t="s">
        <v>621</v>
      </c>
      <c r="G266" s="3" t="s">
        <v>621</v>
      </c>
      <c r="H266" s="3" t="s">
        <v>621</v>
      </c>
      <c r="I266" s="3" t="s">
        <v>621</v>
      </c>
      <c r="J266" s="3" t="s">
        <v>621</v>
      </c>
      <c r="K266" s="3" t="s">
        <v>621</v>
      </c>
      <c r="L266" s="3" t="s">
        <v>621</v>
      </c>
      <c r="M266" s="3" t="s">
        <v>621</v>
      </c>
      <c r="N266" s="3" t="s">
        <v>622</v>
      </c>
      <c r="O266" s="3" t="s">
        <v>621</v>
      </c>
      <c r="P266" s="3" t="s">
        <v>622</v>
      </c>
      <c r="Q266" s="3" t="s">
        <v>621</v>
      </c>
      <c r="R266" s="3" t="s">
        <v>622</v>
      </c>
      <c r="S266" s="3" t="s">
        <v>621</v>
      </c>
      <c r="U266" s="20">
        <f t="shared" si="8"/>
        <v>20.79</v>
      </c>
      <c r="V266" s="3">
        <f t="shared" si="9"/>
        <v>0</v>
      </c>
    </row>
    <row r="267" spans="1:22" ht="15" customHeight="1" x14ac:dyDescent="0.35">
      <c r="A267" s="3" t="s">
        <v>342</v>
      </c>
      <c r="B267" s="3" t="s">
        <v>343</v>
      </c>
      <c r="C267" s="3">
        <v>2013</v>
      </c>
      <c r="D267" s="3">
        <v>1027.529</v>
      </c>
      <c r="E267" s="3">
        <v>676.8</v>
      </c>
      <c r="F267" s="3">
        <v>9.8000000000000007</v>
      </c>
      <c r="G267" s="3">
        <v>14</v>
      </c>
      <c r="H267" s="3">
        <v>0</v>
      </c>
      <c r="I267" s="3">
        <v>82.4</v>
      </c>
      <c r="J267" s="3">
        <v>239</v>
      </c>
      <c r="K267" s="3">
        <v>4</v>
      </c>
      <c r="L267" s="3">
        <v>0</v>
      </c>
      <c r="M267" s="3">
        <v>0</v>
      </c>
      <c r="N267" s="3" t="s">
        <v>826</v>
      </c>
      <c r="O267" s="3">
        <v>1.5289999999999999</v>
      </c>
      <c r="P267" s="3" t="s">
        <v>622</v>
      </c>
      <c r="Q267" s="3" t="s">
        <v>621</v>
      </c>
      <c r="R267" s="3" t="s">
        <v>622</v>
      </c>
      <c r="S267" s="3" t="s">
        <v>621</v>
      </c>
      <c r="U267" s="20">
        <f t="shared" si="8"/>
        <v>1027.529</v>
      </c>
      <c r="V267" s="3">
        <f t="shared" si="9"/>
        <v>1.5289999999999999</v>
      </c>
    </row>
    <row r="268" spans="1:22" ht="15" customHeight="1" x14ac:dyDescent="0.35">
      <c r="A268" s="3" t="s">
        <v>344</v>
      </c>
      <c r="B268" s="3" t="s">
        <v>345</v>
      </c>
      <c r="C268" s="3">
        <v>2013</v>
      </c>
      <c r="D268" s="3">
        <v>15.721</v>
      </c>
      <c r="E268" s="3">
        <v>9.609</v>
      </c>
      <c r="F268" s="3">
        <v>0.63</v>
      </c>
      <c r="G268" s="3">
        <v>0</v>
      </c>
      <c r="H268" s="3">
        <v>0</v>
      </c>
      <c r="I268" s="3">
        <v>5.0410000000000004</v>
      </c>
      <c r="J268" s="3">
        <v>1.103</v>
      </c>
      <c r="K268" s="3">
        <v>0</v>
      </c>
      <c r="L268" s="3">
        <v>0</v>
      </c>
      <c r="M268" s="3">
        <v>0</v>
      </c>
      <c r="N268" s="3" t="s">
        <v>622</v>
      </c>
      <c r="O268" s="3" t="s">
        <v>621</v>
      </c>
      <c r="P268" s="3" t="s">
        <v>622</v>
      </c>
      <c r="Q268" s="3" t="s">
        <v>621</v>
      </c>
      <c r="R268" s="3" t="s">
        <v>622</v>
      </c>
      <c r="S268" s="3" t="s">
        <v>621</v>
      </c>
      <c r="U268" s="20">
        <f t="shared" si="8"/>
        <v>15.721</v>
      </c>
      <c r="V268" s="3">
        <f t="shared" si="9"/>
        <v>0</v>
      </c>
    </row>
    <row r="269" spans="1:22" ht="15" customHeight="1" x14ac:dyDescent="0.35">
      <c r="A269" s="3" t="s">
        <v>344</v>
      </c>
      <c r="B269" s="3" t="s">
        <v>346</v>
      </c>
      <c r="C269" s="3">
        <v>2013</v>
      </c>
      <c r="D269" s="3">
        <v>122.807</v>
      </c>
      <c r="E269" s="3">
        <v>62.22</v>
      </c>
      <c r="F269" s="3">
        <v>4.2530000000000001</v>
      </c>
      <c r="G269" s="3">
        <v>4.41</v>
      </c>
      <c r="H269" s="3">
        <v>0</v>
      </c>
      <c r="I269" s="3">
        <v>34.024999999999999</v>
      </c>
      <c r="J269" s="3">
        <v>15.912000000000001</v>
      </c>
      <c r="K269" s="3">
        <v>0</v>
      </c>
      <c r="L269" s="3">
        <v>0</v>
      </c>
      <c r="M269" s="3">
        <v>2.98</v>
      </c>
      <c r="N269" s="3" t="s">
        <v>622</v>
      </c>
      <c r="O269" s="3" t="s">
        <v>621</v>
      </c>
      <c r="P269" s="3" t="s">
        <v>622</v>
      </c>
      <c r="Q269" s="3" t="s">
        <v>621</v>
      </c>
      <c r="R269" s="3" t="s">
        <v>622</v>
      </c>
      <c r="S269" s="3" t="s">
        <v>621</v>
      </c>
      <c r="U269" s="20">
        <f t="shared" si="8"/>
        <v>122.807</v>
      </c>
      <c r="V269" s="3">
        <f t="shared" si="9"/>
        <v>0</v>
      </c>
    </row>
    <row r="270" spans="1:22" ht="15" customHeight="1" x14ac:dyDescent="0.35">
      <c r="A270" s="3" t="s">
        <v>344</v>
      </c>
      <c r="B270" s="3" t="s">
        <v>347</v>
      </c>
      <c r="C270" s="3">
        <v>2013</v>
      </c>
      <c r="D270" s="3">
        <v>18.997</v>
      </c>
      <c r="E270" s="3">
        <v>11.814</v>
      </c>
      <c r="F270" s="3">
        <v>0.78800000000000003</v>
      </c>
      <c r="G270" s="3">
        <v>0</v>
      </c>
      <c r="H270" s="3">
        <v>0</v>
      </c>
      <c r="I270" s="3">
        <v>3.9380000000000002</v>
      </c>
      <c r="J270" s="3">
        <v>3.78</v>
      </c>
      <c r="K270" s="3" t="s">
        <v>621</v>
      </c>
      <c r="L270" s="3" t="s">
        <v>621</v>
      </c>
      <c r="M270" s="3">
        <v>0</v>
      </c>
      <c r="N270" s="3" t="s">
        <v>622</v>
      </c>
      <c r="O270" s="3" t="s">
        <v>621</v>
      </c>
      <c r="P270" s="3" t="s">
        <v>622</v>
      </c>
      <c r="Q270" s="3" t="s">
        <v>621</v>
      </c>
      <c r="R270" s="3" t="s">
        <v>622</v>
      </c>
      <c r="S270" s="3" t="s">
        <v>621</v>
      </c>
      <c r="U270" s="20">
        <f t="shared" si="8"/>
        <v>18.997</v>
      </c>
      <c r="V270" s="3">
        <f t="shared" si="9"/>
        <v>0</v>
      </c>
    </row>
    <row r="271" spans="1:22" ht="15" customHeight="1" x14ac:dyDescent="0.35">
      <c r="A271" s="3" t="s">
        <v>348</v>
      </c>
      <c r="B271" s="3" t="s">
        <v>349</v>
      </c>
      <c r="C271" s="3">
        <v>2013</v>
      </c>
      <c r="D271" s="3">
        <v>133.43</v>
      </c>
      <c r="E271" s="3">
        <v>60.65</v>
      </c>
      <c r="F271" s="3">
        <v>16.36</v>
      </c>
      <c r="G271" s="3">
        <v>53.09</v>
      </c>
      <c r="H271" s="3">
        <v>42.7</v>
      </c>
      <c r="I271" s="3">
        <v>3.33</v>
      </c>
      <c r="J271" s="3">
        <v>0</v>
      </c>
      <c r="K271" s="3">
        <v>0</v>
      </c>
      <c r="L271" s="3">
        <v>0</v>
      </c>
      <c r="M271" s="3">
        <v>0</v>
      </c>
      <c r="N271" s="3" t="s">
        <v>622</v>
      </c>
      <c r="O271" s="3" t="s">
        <v>621</v>
      </c>
      <c r="P271" s="3" t="s">
        <v>622</v>
      </c>
      <c r="Q271" s="3" t="s">
        <v>621</v>
      </c>
      <c r="R271" s="3" t="s">
        <v>622</v>
      </c>
      <c r="S271" s="3" t="s">
        <v>621</v>
      </c>
      <c r="U271" s="20">
        <f t="shared" si="8"/>
        <v>133.43</v>
      </c>
      <c r="V271" s="3">
        <f t="shared" si="9"/>
        <v>0</v>
      </c>
    </row>
    <row r="272" spans="1:22" ht="15" customHeight="1" x14ac:dyDescent="0.35">
      <c r="A272" s="3" t="s">
        <v>350</v>
      </c>
      <c r="B272" s="3" t="s">
        <v>351</v>
      </c>
      <c r="C272" s="3">
        <v>2013</v>
      </c>
      <c r="D272" s="3">
        <v>2.1190000000000002</v>
      </c>
      <c r="E272" s="3">
        <v>0.92200000000000004</v>
      </c>
      <c r="F272" s="3">
        <v>0.13100000000000001</v>
      </c>
      <c r="G272" s="3">
        <v>0</v>
      </c>
      <c r="H272" s="3" t="s">
        <v>621</v>
      </c>
      <c r="I272" s="3">
        <v>1.0660000000000001</v>
      </c>
      <c r="J272" s="3">
        <v>0</v>
      </c>
      <c r="K272" s="3">
        <v>0</v>
      </c>
      <c r="L272" s="3">
        <v>0</v>
      </c>
      <c r="M272" s="3">
        <v>0</v>
      </c>
      <c r="N272" s="3" t="s">
        <v>622</v>
      </c>
      <c r="O272" s="3" t="s">
        <v>621</v>
      </c>
      <c r="P272" s="3" t="s">
        <v>622</v>
      </c>
      <c r="Q272" s="3" t="s">
        <v>621</v>
      </c>
      <c r="R272" s="3" t="s">
        <v>622</v>
      </c>
      <c r="S272" s="3" t="s">
        <v>621</v>
      </c>
      <c r="U272" s="20">
        <f t="shared" si="8"/>
        <v>2.1190000000000002</v>
      </c>
      <c r="V272" s="3">
        <f t="shared" si="9"/>
        <v>0</v>
      </c>
    </row>
    <row r="273" spans="1:22" ht="15" customHeight="1" x14ac:dyDescent="0.35">
      <c r="A273" s="3" t="s">
        <v>350</v>
      </c>
      <c r="B273" s="3" t="s">
        <v>352</v>
      </c>
      <c r="C273" s="3">
        <v>2013</v>
      </c>
      <c r="D273" s="3">
        <v>10.849</v>
      </c>
      <c r="E273" s="3">
        <v>1.78</v>
      </c>
      <c r="F273" s="3">
        <v>2.9220000000000002</v>
      </c>
      <c r="G273" s="3">
        <v>3.3460000000000001</v>
      </c>
      <c r="H273" s="3" t="s">
        <v>621</v>
      </c>
      <c r="I273" s="3">
        <v>2.1070000000000002</v>
      </c>
      <c r="J273" s="3">
        <v>0.69499999999999995</v>
      </c>
      <c r="K273" s="3">
        <v>0</v>
      </c>
      <c r="L273" s="3">
        <v>0</v>
      </c>
      <c r="M273" s="3">
        <v>2.7170000000000001</v>
      </c>
      <c r="N273" s="3" t="s">
        <v>622</v>
      </c>
      <c r="O273" s="3" t="s">
        <v>621</v>
      </c>
      <c r="P273" s="3" t="s">
        <v>622</v>
      </c>
      <c r="Q273" s="3" t="s">
        <v>621</v>
      </c>
      <c r="R273" s="3" t="s">
        <v>622</v>
      </c>
      <c r="S273" s="3" t="s">
        <v>621</v>
      </c>
      <c r="U273" s="20">
        <f t="shared" si="8"/>
        <v>10.849</v>
      </c>
      <c r="V273" s="3">
        <f t="shared" si="9"/>
        <v>0</v>
      </c>
    </row>
    <row r="274" spans="1:22" ht="15" customHeight="1" x14ac:dyDescent="0.35">
      <c r="A274" s="3" t="s">
        <v>350</v>
      </c>
      <c r="B274" s="3" t="s">
        <v>353</v>
      </c>
      <c r="C274" s="3">
        <v>2013</v>
      </c>
      <c r="D274" s="3">
        <v>157.19800000000001</v>
      </c>
      <c r="E274" s="3">
        <v>57.634</v>
      </c>
      <c r="F274" s="3">
        <v>24.981999999999999</v>
      </c>
      <c r="G274" s="3">
        <v>22.053000000000001</v>
      </c>
      <c r="H274" s="3" t="s">
        <v>621</v>
      </c>
      <c r="I274" s="3">
        <v>19.395</v>
      </c>
      <c r="J274" s="3">
        <v>33.134999999999998</v>
      </c>
      <c r="K274" s="3">
        <v>0</v>
      </c>
      <c r="L274" s="3">
        <v>0</v>
      </c>
      <c r="M274" s="3">
        <v>12.741</v>
      </c>
      <c r="N274" s="3" t="s">
        <v>622</v>
      </c>
      <c r="O274" s="3" t="s">
        <v>621</v>
      </c>
      <c r="P274" s="3" t="s">
        <v>622</v>
      </c>
      <c r="Q274" s="3" t="s">
        <v>621</v>
      </c>
      <c r="R274" s="3" t="s">
        <v>622</v>
      </c>
      <c r="S274" s="3" t="s">
        <v>621</v>
      </c>
      <c r="U274" s="20">
        <f t="shared" si="8"/>
        <v>157.19800000000001</v>
      </c>
      <c r="V274" s="3">
        <f t="shared" si="9"/>
        <v>0</v>
      </c>
    </row>
    <row r="275" spans="1:22" ht="15" customHeight="1" x14ac:dyDescent="0.35">
      <c r="A275" s="3" t="s">
        <v>354</v>
      </c>
      <c r="B275" s="3" t="s">
        <v>355</v>
      </c>
      <c r="C275" s="3">
        <v>2013</v>
      </c>
      <c r="D275" s="3">
        <v>41.4</v>
      </c>
      <c r="E275" s="3">
        <v>25.4</v>
      </c>
      <c r="F275" s="3">
        <v>4.4000000000000004</v>
      </c>
      <c r="G275" s="3">
        <v>1.4</v>
      </c>
      <c r="H275" s="3" t="s">
        <v>621</v>
      </c>
      <c r="I275" s="3">
        <v>5.8</v>
      </c>
      <c r="J275" s="3">
        <v>4.4000000000000004</v>
      </c>
      <c r="K275" s="3" t="s">
        <v>621</v>
      </c>
      <c r="L275" s="3" t="s">
        <v>621</v>
      </c>
      <c r="M275" s="3">
        <v>1.4</v>
      </c>
      <c r="N275" s="3" t="s">
        <v>622</v>
      </c>
      <c r="O275" s="3" t="s">
        <v>621</v>
      </c>
      <c r="P275" s="3" t="s">
        <v>622</v>
      </c>
      <c r="Q275" s="3" t="s">
        <v>621</v>
      </c>
      <c r="R275" s="3" t="s">
        <v>622</v>
      </c>
      <c r="S275" s="3" t="s">
        <v>621</v>
      </c>
      <c r="U275" s="20">
        <f t="shared" si="8"/>
        <v>41.4</v>
      </c>
      <c r="V275" s="3">
        <f t="shared" si="9"/>
        <v>0</v>
      </c>
    </row>
    <row r="276" spans="1:22" ht="15" customHeight="1" x14ac:dyDescent="0.35">
      <c r="A276" s="3" t="s">
        <v>356</v>
      </c>
      <c r="B276" s="3" t="s">
        <v>357</v>
      </c>
      <c r="C276" s="3">
        <v>2013</v>
      </c>
      <c r="D276" s="3">
        <v>132.30000000000001</v>
      </c>
      <c r="E276" s="3">
        <v>57</v>
      </c>
      <c r="F276" s="3">
        <v>4.8</v>
      </c>
      <c r="G276" s="3">
        <v>47.3</v>
      </c>
      <c r="H276" s="3">
        <v>16.8</v>
      </c>
      <c r="I276" s="3">
        <v>12.6</v>
      </c>
      <c r="J276" s="3">
        <v>10.7</v>
      </c>
      <c r="K276" s="3">
        <v>0</v>
      </c>
      <c r="L276" s="3">
        <v>0</v>
      </c>
      <c r="M276" s="3">
        <v>47.3</v>
      </c>
      <c r="N276" s="3" t="s">
        <v>622</v>
      </c>
      <c r="O276" s="3" t="s">
        <v>621</v>
      </c>
      <c r="P276" s="3" t="s">
        <v>622</v>
      </c>
      <c r="Q276" s="3" t="s">
        <v>621</v>
      </c>
      <c r="R276" s="3" t="s">
        <v>622</v>
      </c>
      <c r="S276" s="3" t="s">
        <v>621</v>
      </c>
      <c r="U276" s="20">
        <f t="shared" si="8"/>
        <v>132.30000000000001</v>
      </c>
      <c r="V276" s="3">
        <f t="shared" si="9"/>
        <v>0</v>
      </c>
    </row>
    <row r="277" spans="1:22" ht="15" customHeight="1" x14ac:dyDescent="0.35">
      <c r="A277" s="3" t="s">
        <v>358</v>
      </c>
      <c r="B277" s="3" t="s">
        <v>359</v>
      </c>
      <c r="C277" s="3">
        <v>2013</v>
      </c>
      <c r="D277" s="3">
        <v>83.1</v>
      </c>
      <c r="E277" s="3">
        <v>35.700000000000003</v>
      </c>
      <c r="F277" s="3">
        <v>22.7</v>
      </c>
      <c r="G277" s="3">
        <v>9</v>
      </c>
      <c r="H277" s="3" t="s">
        <v>621</v>
      </c>
      <c r="I277" s="3">
        <v>10.6</v>
      </c>
      <c r="J277" s="3">
        <v>5.0999999999999996</v>
      </c>
      <c r="K277" s="3" t="s">
        <v>621</v>
      </c>
      <c r="L277" s="3" t="s">
        <v>621</v>
      </c>
      <c r="M277" s="3" t="s">
        <v>621</v>
      </c>
      <c r="N277" s="3" t="s">
        <v>622</v>
      </c>
      <c r="O277" s="3" t="s">
        <v>621</v>
      </c>
      <c r="P277" s="3" t="s">
        <v>622</v>
      </c>
      <c r="Q277" s="3" t="s">
        <v>621</v>
      </c>
      <c r="R277" s="3" t="s">
        <v>622</v>
      </c>
      <c r="S277" s="3" t="s">
        <v>621</v>
      </c>
      <c r="U277" s="20">
        <f t="shared" si="8"/>
        <v>83.1</v>
      </c>
      <c r="V277" s="3">
        <f t="shared" si="9"/>
        <v>0</v>
      </c>
    </row>
    <row r="278" spans="1:22" ht="15" customHeight="1" x14ac:dyDescent="0.35">
      <c r="A278" s="3" t="s">
        <v>360</v>
      </c>
      <c r="B278" s="3" t="s">
        <v>361</v>
      </c>
      <c r="C278" s="3">
        <v>2013</v>
      </c>
      <c r="D278" s="3">
        <v>22</v>
      </c>
      <c r="E278" s="3">
        <v>15</v>
      </c>
      <c r="F278" s="3">
        <v>0.2</v>
      </c>
      <c r="G278" s="3" t="s">
        <v>621</v>
      </c>
      <c r="H278" s="3" t="s">
        <v>621</v>
      </c>
      <c r="I278" s="3">
        <v>4</v>
      </c>
      <c r="J278" s="3">
        <v>2.1</v>
      </c>
      <c r="K278" s="3" t="s">
        <v>621</v>
      </c>
      <c r="L278" s="3" t="s">
        <v>621</v>
      </c>
      <c r="M278" s="3">
        <v>0.7</v>
      </c>
      <c r="N278" s="3" t="s">
        <v>622</v>
      </c>
      <c r="O278" s="3" t="s">
        <v>621</v>
      </c>
      <c r="P278" s="3" t="s">
        <v>622</v>
      </c>
      <c r="Q278" s="3" t="s">
        <v>621</v>
      </c>
      <c r="R278" s="3" t="s">
        <v>622</v>
      </c>
      <c r="S278" s="3" t="s">
        <v>621</v>
      </c>
      <c r="U278" s="20">
        <f t="shared" si="8"/>
        <v>22</v>
      </c>
      <c r="V278" s="3">
        <f t="shared" si="9"/>
        <v>0</v>
      </c>
    </row>
    <row r="279" spans="1:22" ht="15" customHeight="1" x14ac:dyDescent="0.35">
      <c r="A279" s="3" t="s">
        <v>362</v>
      </c>
      <c r="B279" s="3" t="s">
        <v>363</v>
      </c>
      <c r="C279" s="3">
        <v>2013</v>
      </c>
      <c r="D279" s="3">
        <v>45.5</v>
      </c>
      <c r="E279" s="3">
        <v>20.2</v>
      </c>
      <c r="F279" s="3">
        <v>14.7</v>
      </c>
      <c r="G279" s="3">
        <v>1</v>
      </c>
      <c r="H279" s="3">
        <v>0</v>
      </c>
      <c r="I279" s="3">
        <v>6.2</v>
      </c>
      <c r="J279" s="3">
        <v>3.4</v>
      </c>
      <c r="K279" s="3">
        <v>0</v>
      </c>
      <c r="L279" s="3">
        <v>0</v>
      </c>
      <c r="M279" s="3">
        <v>0</v>
      </c>
      <c r="N279" s="3" t="s">
        <v>622</v>
      </c>
      <c r="O279" s="3" t="s">
        <v>621</v>
      </c>
      <c r="P279" s="3" t="s">
        <v>622</v>
      </c>
      <c r="Q279" s="3" t="s">
        <v>621</v>
      </c>
      <c r="R279" s="3" t="s">
        <v>622</v>
      </c>
      <c r="S279" s="3" t="s">
        <v>621</v>
      </c>
      <c r="U279" s="20">
        <f t="shared" si="8"/>
        <v>45.5</v>
      </c>
      <c r="V279" s="3">
        <f t="shared" si="9"/>
        <v>0</v>
      </c>
    </row>
    <row r="280" spans="1:22" ht="15" customHeight="1" x14ac:dyDescent="0.35">
      <c r="A280" s="3" t="s">
        <v>364</v>
      </c>
      <c r="B280" s="3" t="s">
        <v>365</v>
      </c>
      <c r="C280" s="3">
        <v>2013</v>
      </c>
      <c r="D280" s="3">
        <v>5.95</v>
      </c>
      <c r="E280" s="3">
        <v>2.0699999999999998</v>
      </c>
      <c r="F280" s="3">
        <v>1.45</v>
      </c>
      <c r="G280" s="3" t="s">
        <v>621</v>
      </c>
      <c r="H280" s="3" t="s">
        <v>621</v>
      </c>
      <c r="I280" s="3">
        <v>1.84</v>
      </c>
      <c r="J280" s="3">
        <v>0.6</v>
      </c>
      <c r="K280" s="3" t="s">
        <v>621</v>
      </c>
      <c r="L280" s="3" t="s">
        <v>621</v>
      </c>
      <c r="M280" s="3" t="s">
        <v>621</v>
      </c>
      <c r="N280" s="3" t="s">
        <v>622</v>
      </c>
      <c r="O280" s="3" t="s">
        <v>621</v>
      </c>
      <c r="P280" s="3" t="s">
        <v>622</v>
      </c>
      <c r="Q280" s="3" t="s">
        <v>621</v>
      </c>
      <c r="R280" s="3" t="s">
        <v>622</v>
      </c>
      <c r="S280" s="3" t="s">
        <v>621</v>
      </c>
      <c r="U280" s="20">
        <f t="shared" si="8"/>
        <v>5.95</v>
      </c>
      <c r="V280" s="3">
        <f t="shared" si="9"/>
        <v>0</v>
      </c>
    </row>
    <row r="281" spans="1:22" ht="15" customHeight="1" x14ac:dyDescent="0.35">
      <c r="A281" s="3" t="s">
        <v>364</v>
      </c>
      <c r="B281" s="3" t="s">
        <v>366</v>
      </c>
      <c r="C281" s="3">
        <v>2013</v>
      </c>
      <c r="D281" s="3">
        <v>219.93</v>
      </c>
      <c r="E281" s="3">
        <v>74.650000000000006</v>
      </c>
      <c r="F281" s="3">
        <v>60.39</v>
      </c>
      <c r="G281" s="3">
        <v>16.22</v>
      </c>
      <c r="H281" s="3" t="s">
        <v>621</v>
      </c>
      <c r="I281" s="3">
        <v>36.72</v>
      </c>
      <c r="J281" s="3">
        <v>31.95</v>
      </c>
      <c r="K281" s="3">
        <v>1.3</v>
      </c>
      <c r="L281" s="3" t="s">
        <v>621</v>
      </c>
      <c r="M281" s="3" t="s">
        <v>621</v>
      </c>
      <c r="N281" s="3" t="s">
        <v>622</v>
      </c>
      <c r="O281" s="3" t="s">
        <v>621</v>
      </c>
      <c r="P281" s="3" t="s">
        <v>622</v>
      </c>
      <c r="Q281" s="3" t="s">
        <v>621</v>
      </c>
      <c r="R281" s="3" t="s">
        <v>622</v>
      </c>
      <c r="S281" s="3" t="s">
        <v>621</v>
      </c>
      <c r="U281" s="20">
        <f t="shared" si="8"/>
        <v>219.93</v>
      </c>
      <c r="V281" s="3">
        <f t="shared" si="9"/>
        <v>0</v>
      </c>
    </row>
    <row r="282" spans="1:22" ht="15" customHeight="1" x14ac:dyDescent="0.35">
      <c r="A282" s="3" t="s">
        <v>364</v>
      </c>
      <c r="B282" s="3" t="s">
        <v>367</v>
      </c>
      <c r="C282" s="3">
        <v>2013</v>
      </c>
      <c r="D282" s="3">
        <v>1.36</v>
      </c>
      <c r="E282" s="3">
        <v>0.66</v>
      </c>
      <c r="F282" s="3">
        <v>0</v>
      </c>
      <c r="G282" s="3">
        <v>0</v>
      </c>
      <c r="H282" s="3">
        <v>0</v>
      </c>
      <c r="I282" s="3">
        <v>0.58499999999999996</v>
      </c>
      <c r="J282" s="3">
        <v>0.113</v>
      </c>
      <c r="K282" s="3">
        <v>0</v>
      </c>
      <c r="L282" s="3">
        <v>0</v>
      </c>
      <c r="M282" s="3">
        <v>0</v>
      </c>
      <c r="N282" s="3" t="s">
        <v>622</v>
      </c>
      <c r="O282" s="3" t="s">
        <v>621</v>
      </c>
      <c r="P282" s="3" t="s">
        <v>622</v>
      </c>
      <c r="Q282" s="3" t="s">
        <v>621</v>
      </c>
      <c r="R282" s="3" t="s">
        <v>622</v>
      </c>
      <c r="S282" s="3" t="s">
        <v>621</v>
      </c>
      <c r="U282" s="20">
        <f t="shared" si="8"/>
        <v>1.36</v>
      </c>
      <c r="V282" s="3">
        <f t="shared" si="9"/>
        <v>0</v>
      </c>
    </row>
    <row r="283" spans="1:22" ht="15" customHeight="1" x14ac:dyDescent="0.35">
      <c r="A283" s="3" t="s">
        <v>364</v>
      </c>
      <c r="B283" s="3" t="s">
        <v>368</v>
      </c>
      <c r="C283" s="3">
        <v>2013</v>
      </c>
      <c r="D283" s="3">
        <v>1.98</v>
      </c>
      <c r="E283" s="3">
        <v>0.59</v>
      </c>
      <c r="F283" s="3">
        <v>0.14000000000000001</v>
      </c>
      <c r="G283" s="3">
        <v>0</v>
      </c>
      <c r="H283" s="3">
        <v>0</v>
      </c>
      <c r="I283" s="3">
        <v>1.18</v>
      </c>
      <c r="J283" s="3">
        <v>0.06</v>
      </c>
      <c r="K283" s="3">
        <v>0</v>
      </c>
      <c r="L283" s="3">
        <v>0</v>
      </c>
      <c r="M283" s="3">
        <v>0</v>
      </c>
      <c r="N283" s="3" t="s">
        <v>622</v>
      </c>
      <c r="O283" s="3" t="s">
        <v>621</v>
      </c>
      <c r="P283" s="3" t="s">
        <v>622</v>
      </c>
      <c r="Q283" s="3" t="s">
        <v>621</v>
      </c>
      <c r="R283" s="3" t="s">
        <v>622</v>
      </c>
      <c r="S283" s="3" t="s">
        <v>621</v>
      </c>
      <c r="U283" s="20">
        <f t="shared" si="8"/>
        <v>1.98</v>
      </c>
      <c r="V283" s="3">
        <f t="shared" si="9"/>
        <v>0</v>
      </c>
    </row>
    <row r="284" spans="1:22" ht="15" customHeight="1" x14ac:dyDescent="0.35">
      <c r="A284" s="3" t="s">
        <v>369</v>
      </c>
      <c r="B284" s="3" t="s">
        <v>370</v>
      </c>
      <c r="C284" s="3">
        <v>2013</v>
      </c>
      <c r="D284" s="3">
        <v>10.583</v>
      </c>
      <c r="E284" s="3">
        <v>3.3117999999999999</v>
      </c>
      <c r="F284" s="3" t="s">
        <v>621</v>
      </c>
      <c r="G284" s="3" t="s">
        <v>621</v>
      </c>
      <c r="H284" s="3" t="s">
        <v>621</v>
      </c>
      <c r="I284" s="3">
        <v>7.2712000000000003</v>
      </c>
      <c r="J284" s="3" t="s">
        <v>621</v>
      </c>
      <c r="K284" s="3" t="s">
        <v>621</v>
      </c>
      <c r="L284" s="3" t="s">
        <v>621</v>
      </c>
      <c r="M284" s="3" t="s">
        <v>621</v>
      </c>
      <c r="N284" s="3" t="s">
        <v>622</v>
      </c>
      <c r="O284" s="3" t="s">
        <v>621</v>
      </c>
      <c r="P284" s="3" t="s">
        <v>622</v>
      </c>
      <c r="Q284" s="3" t="s">
        <v>621</v>
      </c>
      <c r="R284" s="3" t="s">
        <v>622</v>
      </c>
      <c r="S284" s="3" t="s">
        <v>621</v>
      </c>
      <c r="U284" s="20">
        <f t="shared" si="8"/>
        <v>10.583</v>
      </c>
      <c r="V284" s="3">
        <f t="shared" si="9"/>
        <v>0</v>
      </c>
    </row>
    <row r="285" spans="1:22" ht="15" customHeight="1" x14ac:dyDescent="0.35">
      <c r="A285" s="3" t="s">
        <v>371</v>
      </c>
      <c r="B285" s="3" t="s">
        <v>372</v>
      </c>
      <c r="C285" s="3">
        <v>2013</v>
      </c>
      <c r="D285" s="3">
        <v>40.314</v>
      </c>
      <c r="E285" s="3">
        <v>23.422999999999998</v>
      </c>
      <c r="F285" s="3">
        <v>0.79100000000000004</v>
      </c>
      <c r="G285" s="3">
        <v>1.5960000000000001</v>
      </c>
      <c r="H285" s="3" t="s">
        <v>621</v>
      </c>
      <c r="I285" s="3">
        <v>10.294</v>
      </c>
      <c r="J285" s="3">
        <v>4.1619999999999999</v>
      </c>
      <c r="K285" s="3" t="s">
        <v>621</v>
      </c>
      <c r="L285" s="3" t="s">
        <v>621</v>
      </c>
      <c r="M285" s="3" t="s">
        <v>621</v>
      </c>
      <c r="N285" s="3" t="s">
        <v>622</v>
      </c>
      <c r="O285" s="3" t="s">
        <v>621</v>
      </c>
      <c r="P285" s="3" t="s">
        <v>622</v>
      </c>
      <c r="Q285" s="3" t="s">
        <v>621</v>
      </c>
      <c r="R285" s="3" t="s">
        <v>622</v>
      </c>
      <c r="S285" s="3" t="s">
        <v>621</v>
      </c>
      <c r="U285" s="20">
        <f t="shared" si="8"/>
        <v>40.314</v>
      </c>
      <c r="V285" s="3">
        <f t="shared" si="9"/>
        <v>0</v>
      </c>
    </row>
    <row r="286" spans="1:22" ht="15" customHeight="1" x14ac:dyDescent="0.35">
      <c r="A286" s="3" t="s">
        <v>371</v>
      </c>
      <c r="B286" s="3" t="s">
        <v>373</v>
      </c>
      <c r="C286" s="3">
        <v>2013</v>
      </c>
      <c r="D286" s="3">
        <v>48.5</v>
      </c>
      <c r="E286" s="3">
        <v>27.6</v>
      </c>
      <c r="F286" s="3">
        <v>2</v>
      </c>
      <c r="G286" s="3">
        <v>4.5</v>
      </c>
      <c r="H286" s="3" t="s">
        <v>621</v>
      </c>
      <c r="I286" s="3">
        <v>7.1</v>
      </c>
      <c r="J286" s="3">
        <v>7.3</v>
      </c>
      <c r="K286" s="3" t="s">
        <v>621</v>
      </c>
      <c r="L286" s="3" t="s">
        <v>621</v>
      </c>
      <c r="M286" s="3" t="s">
        <v>621</v>
      </c>
      <c r="N286" s="3" t="s">
        <v>622</v>
      </c>
      <c r="O286" s="3" t="s">
        <v>621</v>
      </c>
      <c r="P286" s="3" t="s">
        <v>622</v>
      </c>
      <c r="Q286" s="3" t="s">
        <v>621</v>
      </c>
      <c r="R286" s="3" t="s">
        <v>622</v>
      </c>
      <c r="S286" s="3" t="s">
        <v>621</v>
      </c>
      <c r="U286" s="20">
        <f t="shared" si="8"/>
        <v>48.5</v>
      </c>
      <c r="V286" s="3">
        <f t="shared" si="9"/>
        <v>0</v>
      </c>
    </row>
    <row r="287" spans="1:22" ht="15" customHeight="1" x14ac:dyDescent="0.35">
      <c r="A287" s="3" t="s">
        <v>371</v>
      </c>
      <c r="B287" s="3" t="s">
        <v>374</v>
      </c>
      <c r="C287" s="3">
        <v>2013</v>
      </c>
      <c r="D287" s="3">
        <v>18.2</v>
      </c>
      <c r="E287" s="3">
        <v>11.6</v>
      </c>
      <c r="F287" s="3">
        <v>0.2</v>
      </c>
      <c r="G287" s="3">
        <v>0.3</v>
      </c>
      <c r="H287" s="3" t="s">
        <v>621</v>
      </c>
      <c r="I287" s="3">
        <v>3.9</v>
      </c>
      <c r="J287" s="3">
        <v>2.2000000000000002</v>
      </c>
      <c r="K287" s="3" t="s">
        <v>621</v>
      </c>
      <c r="L287" s="3" t="s">
        <v>621</v>
      </c>
      <c r="M287" s="3" t="s">
        <v>621</v>
      </c>
      <c r="N287" s="3" t="s">
        <v>622</v>
      </c>
      <c r="O287" s="3" t="s">
        <v>621</v>
      </c>
      <c r="P287" s="3" t="s">
        <v>622</v>
      </c>
      <c r="Q287" s="3" t="s">
        <v>621</v>
      </c>
      <c r="R287" s="3" t="s">
        <v>622</v>
      </c>
      <c r="S287" s="3" t="s">
        <v>621</v>
      </c>
      <c r="U287" s="20">
        <f t="shared" si="8"/>
        <v>18.2</v>
      </c>
      <c r="V287" s="3">
        <f t="shared" si="9"/>
        <v>0</v>
      </c>
    </row>
    <row r="288" spans="1:22" ht="15" customHeight="1" x14ac:dyDescent="0.35">
      <c r="A288" s="3" t="s">
        <v>371</v>
      </c>
      <c r="B288" s="3" t="s">
        <v>375</v>
      </c>
      <c r="C288" s="3">
        <v>2013</v>
      </c>
      <c r="D288" s="3">
        <v>29</v>
      </c>
      <c r="E288" s="3">
        <v>14.1</v>
      </c>
      <c r="F288" s="3">
        <v>3.1</v>
      </c>
      <c r="G288" s="3">
        <v>0.7</v>
      </c>
      <c r="H288" s="3" t="s">
        <v>621</v>
      </c>
      <c r="I288" s="3">
        <v>11.1</v>
      </c>
      <c r="J288" s="3" t="s">
        <v>621</v>
      </c>
      <c r="K288" s="3" t="s">
        <v>621</v>
      </c>
      <c r="L288" s="3" t="s">
        <v>621</v>
      </c>
      <c r="M288" s="3" t="s">
        <v>621</v>
      </c>
      <c r="N288" s="3" t="s">
        <v>622</v>
      </c>
      <c r="O288" s="3" t="s">
        <v>621</v>
      </c>
      <c r="P288" s="3" t="s">
        <v>622</v>
      </c>
      <c r="Q288" s="3" t="s">
        <v>621</v>
      </c>
      <c r="R288" s="3" t="s">
        <v>622</v>
      </c>
      <c r="S288" s="3" t="s">
        <v>621</v>
      </c>
      <c r="U288" s="20">
        <f t="shared" si="8"/>
        <v>29</v>
      </c>
      <c r="V288" s="3">
        <f t="shared" si="9"/>
        <v>0</v>
      </c>
    </row>
    <row r="289" spans="1:22" ht="15" customHeight="1" x14ac:dyDescent="0.35">
      <c r="A289" s="3" t="s">
        <v>371</v>
      </c>
      <c r="B289" s="3" t="s">
        <v>376</v>
      </c>
      <c r="C289" s="3">
        <v>2013</v>
      </c>
      <c r="D289" s="3">
        <v>24.8</v>
      </c>
      <c r="E289" s="3">
        <v>14.3</v>
      </c>
      <c r="F289" s="3">
        <v>1.3</v>
      </c>
      <c r="G289" s="3">
        <v>2</v>
      </c>
      <c r="H289" s="3" t="s">
        <v>621</v>
      </c>
      <c r="I289" s="3">
        <v>7.2</v>
      </c>
      <c r="J289" s="3" t="s">
        <v>621</v>
      </c>
      <c r="K289" s="3" t="s">
        <v>621</v>
      </c>
      <c r="L289" s="3" t="s">
        <v>621</v>
      </c>
      <c r="M289" s="3" t="s">
        <v>621</v>
      </c>
      <c r="N289" s="3" t="s">
        <v>622</v>
      </c>
      <c r="O289" s="3" t="s">
        <v>621</v>
      </c>
      <c r="P289" s="3" t="s">
        <v>622</v>
      </c>
      <c r="Q289" s="3" t="s">
        <v>621</v>
      </c>
      <c r="R289" s="3" t="s">
        <v>622</v>
      </c>
      <c r="S289" s="3" t="s">
        <v>621</v>
      </c>
      <c r="U289" s="20">
        <f t="shared" si="8"/>
        <v>24.8</v>
      </c>
      <c r="V289" s="3">
        <f t="shared" si="9"/>
        <v>0</v>
      </c>
    </row>
    <row r="290" spans="1:22" ht="15" customHeight="1" x14ac:dyDescent="0.3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U290" s="20">
        <f t="shared" si="8"/>
        <v>0</v>
      </c>
      <c r="V290" s="3">
        <f t="shared" si="9"/>
        <v>0</v>
      </c>
    </row>
    <row r="291" spans="1:22" ht="15" customHeight="1" x14ac:dyDescent="0.35">
      <c r="A291" s="3" t="s">
        <v>371</v>
      </c>
      <c r="B291" s="3" t="s">
        <v>378</v>
      </c>
      <c r="C291" s="3">
        <v>2013</v>
      </c>
      <c r="D291" s="3">
        <v>25.7</v>
      </c>
      <c r="E291" s="3">
        <v>12.8</v>
      </c>
      <c r="F291" s="3">
        <v>4.5</v>
      </c>
      <c r="G291" s="3">
        <v>0.4</v>
      </c>
      <c r="H291" s="3" t="s">
        <v>621</v>
      </c>
      <c r="I291" s="3">
        <v>7.9</v>
      </c>
      <c r="J291" s="3" t="s">
        <v>621</v>
      </c>
      <c r="K291" s="3" t="s">
        <v>621</v>
      </c>
      <c r="L291" s="3" t="s">
        <v>621</v>
      </c>
      <c r="M291" s="3" t="s">
        <v>621</v>
      </c>
      <c r="N291" s="3" t="s">
        <v>622</v>
      </c>
      <c r="O291" s="3" t="s">
        <v>621</v>
      </c>
      <c r="P291" s="3" t="s">
        <v>622</v>
      </c>
      <c r="Q291" s="3" t="s">
        <v>621</v>
      </c>
      <c r="R291" s="3" t="s">
        <v>622</v>
      </c>
      <c r="S291" s="3" t="s">
        <v>621</v>
      </c>
      <c r="U291" s="20">
        <f t="shared" si="8"/>
        <v>25.7</v>
      </c>
      <c r="V291" s="3">
        <f t="shared" si="9"/>
        <v>0</v>
      </c>
    </row>
    <row r="292" spans="1:22" ht="15" customHeight="1" x14ac:dyDescent="0.35">
      <c r="A292" s="3" t="s">
        <v>371</v>
      </c>
      <c r="B292" s="3" t="s">
        <v>379</v>
      </c>
      <c r="C292" s="3">
        <v>2013</v>
      </c>
      <c r="D292" s="3">
        <v>17.350999999999999</v>
      </c>
      <c r="E292" s="3">
        <v>5.5369999999999999</v>
      </c>
      <c r="F292" s="3">
        <v>8.4000000000000005E-2</v>
      </c>
      <c r="G292" s="3">
        <v>6.3609999999999998</v>
      </c>
      <c r="H292" s="3">
        <v>0.6</v>
      </c>
      <c r="I292" s="3">
        <v>2.4289999999999998</v>
      </c>
      <c r="J292" s="3">
        <v>2.94</v>
      </c>
      <c r="K292" s="3" t="s">
        <v>621</v>
      </c>
      <c r="L292" s="3" t="s">
        <v>621</v>
      </c>
      <c r="M292" s="3" t="s">
        <v>621</v>
      </c>
      <c r="N292" s="3" t="s">
        <v>622</v>
      </c>
      <c r="O292" s="3" t="s">
        <v>621</v>
      </c>
      <c r="P292" s="3" t="s">
        <v>622</v>
      </c>
      <c r="Q292" s="3" t="s">
        <v>621</v>
      </c>
      <c r="R292" s="3" t="s">
        <v>622</v>
      </c>
      <c r="S292" s="3" t="s">
        <v>621</v>
      </c>
      <c r="U292" s="20">
        <f t="shared" si="8"/>
        <v>17.350999999999999</v>
      </c>
      <c r="V292" s="3">
        <f t="shared" si="9"/>
        <v>0</v>
      </c>
    </row>
    <row r="293" spans="1:22" ht="15" customHeight="1" x14ac:dyDescent="0.35">
      <c r="A293" s="3" t="s">
        <v>371</v>
      </c>
      <c r="B293" s="3" t="s">
        <v>380</v>
      </c>
      <c r="C293" s="3">
        <v>2013</v>
      </c>
      <c r="D293" s="3">
        <v>34.86</v>
      </c>
      <c r="E293" s="3">
        <v>10.532999999999999</v>
      </c>
      <c r="F293" s="3">
        <v>3.6230000000000002</v>
      </c>
      <c r="G293" s="3">
        <v>0</v>
      </c>
      <c r="H293" s="3" t="s">
        <v>621</v>
      </c>
      <c r="I293" s="3">
        <v>7.8019999999999996</v>
      </c>
      <c r="J293" s="3">
        <v>11.804</v>
      </c>
      <c r="K293" s="3" t="s">
        <v>621</v>
      </c>
      <c r="L293" s="3" t="s">
        <v>621</v>
      </c>
      <c r="M293" s="3">
        <v>1.097</v>
      </c>
      <c r="N293" s="3" t="s">
        <v>622</v>
      </c>
      <c r="O293" s="3" t="s">
        <v>621</v>
      </c>
      <c r="P293" s="3" t="s">
        <v>622</v>
      </c>
      <c r="Q293" s="3" t="s">
        <v>621</v>
      </c>
      <c r="R293" s="3" t="s">
        <v>622</v>
      </c>
      <c r="S293" s="3" t="s">
        <v>621</v>
      </c>
      <c r="U293" s="20">
        <f t="shared" si="8"/>
        <v>34.86</v>
      </c>
      <c r="V293" s="3">
        <f t="shared" si="9"/>
        <v>0</v>
      </c>
    </row>
    <row r="294" spans="1:22" ht="15" customHeight="1" x14ac:dyDescent="0.35">
      <c r="A294" s="3" t="s">
        <v>371</v>
      </c>
      <c r="B294" s="3" t="s">
        <v>381</v>
      </c>
      <c r="C294" s="3">
        <v>2013</v>
      </c>
      <c r="D294" s="3">
        <v>32</v>
      </c>
      <c r="E294" s="3">
        <v>14</v>
      </c>
      <c r="F294" s="3">
        <v>4</v>
      </c>
      <c r="G294" s="3">
        <v>2.7</v>
      </c>
      <c r="H294" s="3" t="s">
        <v>621</v>
      </c>
      <c r="I294" s="3">
        <v>11.3</v>
      </c>
      <c r="J294" s="3" t="s">
        <v>621</v>
      </c>
      <c r="K294" s="3" t="s">
        <v>621</v>
      </c>
      <c r="L294" s="3" t="s">
        <v>621</v>
      </c>
      <c r="M294" s="3" t="s">
        <v>621</v>
      </c>
      <c r="N294" s="3" t="s">
        <v>622</v>
      </c>
      <c r="O294" s="3" t="s">
        <v>621</v>
      </c>
      <c r="P294" s="3" t="s">
        <v>622</v>
      </c>
      <c r="Q294" s="3" t="s">
        <v>621</v>
      </c>
      <c r="R294" s="3" t="s">
        <v>622</v>
      </c>
      <c r="S294" s="3" t="s">
        <v>621</v>
      </c>
      <c r="U294" s="20">
        <f t="shared" si="8"/>
        <v>32</v>
      </c>
      <c r="V294" s="3">
        <f t="shared" si="9"/>
        <v>0</v>
      </c>
    </row>
    <row r="295" spans="1:22" ht="15" customHeight="1" x14ac:dyDescent="0.35">
      <c r="A295" s="3" t="s">
        <v>371</v>
      </c>
      <c r="B295" s="3" t="s">
        <v>382</v>
      </c>
      <c r="C295" s="3">
        <v>2013</v>
      </c>
      <c r="D295" s="3">
        <v>37.1</v>
      </c>
      <c r="E295" s="3">
        <v>16.600000000000001</v>
      </c>
      <c r="F295" s="3">
        <v>4.5999999999999996</v>
      </c>
      <c r="G295" s="3">
        <v>3.1</v>
      </c>
      <c r="H295" s="3" t="s">
        <v>621</v>
      </c>
      <c r="I295" s="3">
        <v>9.6</v>
      </c>
      <c r="J295" s="3">
        <v>3.2</v>
      </c>
      <c r="K295" s="3" t="s">
        <v>621</v>
      </c>
      <c r="L295" s="3" t="s">
        <v>621</v>
      </c>
      <c r="M295" s="3" t="s">
        <v>621</v>
      </c>
      <c r="N295" s="3" t="s">
        <v>622</v>
      </c>
      <c r="O295" s="3" t="s">
        <v>621</v>
      </c>
      <c r="P295" s="3" t="s">
        <v>622</v>
      </c>
      <c r="Q295" s="3" t="s">
        <v>621</v>
      </c>
      <c r="R295" s="3" t="s">
        <v>622</v>
      </c>
      <c r="S295" s="3" t="s">
        <v>621</v>
      </c>
      <c r="U295" s="20">
        <f t="shared" si="8"/>
        <v>37.1</v>
      </c>
      <c r="V295" s="3">
        <f t="shared" si="9"/>
        <v>0</v>
      </c>
    </row>
    <row r="296" spans="1:22" ht="15" customHeight="1" x14ac:dyDescent="0.35">
      <c r="A296" s="3" t="s">
        <v>371</v>
      </c>
      <c r="B296" s="3" t="s">
        <v>383</v>
      </c>
      <c r="C296" s="3">
        <v>2013</v>
      </c>
      <c r="D296" s="3">
        <v>18.399999999999999</v>
      </c>
      <c r="E296" s="3">
        <v>5.7549999999999999</v>
      </c>
      <c r="F296" s="3">
        <v>1.9970000000000001</v>
      </c>
      <c r="G296" s="3">
        <v>2.6539999999999999</v>
      </c>
      <c r="H296" s="3" t="s">
        <v>621</v>
      </c>
      <c r="I296" s="3">
        <v>5.9219999999999997</v>
      </c>
      <c r="J296" s="3">
        <v>2.85</v>
      </c>
      <c r="K296" s="3" t="s">
        <v>621</v>
      </c>
      <c r="L296" s="3" t="s">
        <v>621</v>
      </c>
      <c r="M296" s="3" t="s">
        <v>621</v>
      </c>
      <c r="N296" s="3" t="s">
        <v>622</v>
      </c>
      <c r="O296" s="3" t="s">
        <v>621</v>
      </c>
      <c r="P296" s="3" t="s">
        <v>622</v>
      </c>
      <c r="Q296" s="3" t="s">
        <v>621</v>
      </c>
      <c r="R296" s="3" t="s">
        <v>622</v>
      </c>
      <c r="S296" s="3" t="s">
        <v>621</v>
      </c>
      <c r="U296" s="20">
        <f t="shared" si="8"/>
        <v>18.399999999999999</v>
      </c>
      <c r="V296" s="3">
        <f t="shared" si="9"/>
        <v>0</v>
      </c>
    </row>
    <row r="297" spans="1:22" ht="15" customHeight="1" x14ac:dyDescent="0.35">
      <c r="A297" s="3" t="s">
        <v>371</v>
      </c>
      <c r="B297" s="3" t="s">
        <v>384</v>
      </c>
      <c r="C297" s="3">
        <v>2013</v>
      </c>
      <c r="D297" s="3">
        <v>24.1</v>
      </c>
      <c r="E297" s="3">
        <v>11</v>
      </c>
      <c r="F297" s="3">
        <v>1.2</v>
      </c>
      <c r="G297" s="3">
        <v>0.1</v>
      </c>
      <c r="H297" s="3" t="s">
        <v>621</v>
      </c>
      <c r="I297" s="3">
        <v>6.6</v>
      </c>
      <c r="J297" s="3">
        <v>5.2</v>
      </c>
      <c r="K297" s="3">
        <v>0</v>
      </c>
      <c r="L297" s="3">
        <v>0</v>
      </c>
      <c r="M297" s="3">
        <v>0</v>
      </c>
      <c r="N297" s="3" t="s">
        <v>622</v>
      </c>
      <c r="O297" s="3" t="s">
        <v>621</v>
      </c>
      <c r="P297" s="3" t="s">
        <v>622</v>
      </c>
      <c r="Q297" s="3" t="s">
        <v>621</v>
      </c>
      <c r="R297" s="3" t="s">
        <v>622</v>
      </c>
      <c r="S297" s="3" t="s">
        <v>621</v>
      </c>
      <c r="U297" s="20">
        <f t="shared" si="8"/>
        <v>24.1</v>
      </c>
      <c r="V297" s="3">
        <f t="shared" si="9"/>
        <v>0</v>
      </c>
    </row>
    <row r="298" spans="1:22" ht="15" customHeight="1" x14ac:dyDescent="0.3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U298" s="20">
        <f t="shared" si="8"/>
        <v>0</v>
      </c>
      <c r="V298" s="3">
        <f t="shared" si="9"/>
        <v>0</v>
      </c>
    </row>
    <row r="299" spans="1:22" ht="15" customHeight="1" x14ac:dyDescent="0.3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U299" s="20">
        <f t="shared" si="8"/>
        <v>0</v>
      </c>
      <c r="V299" s="3">
        <f t="shared" si="9"/>
        <v>0</v>
      </c>
    </row>
    <row r="300" spans="1:22" ht="15" customHeight="1" x14ac:dyDescent="0.35">
      <c r="A300" s="3" t="s">
        <v>371</v>
      </c>
      <c r="B300" s="3" t="s">
        <v>387</v>
      </c>
      <c r="C300" s="3">
        <v>2013</v>
      </c>
      <c r="D300" s="3">
        <v>6.1740000000000004</v>
      </c>
      <c r="E300" s="3">
        <v>1.359</v>
      </c>
      <c r="F300" s="3">
        <v>0.11600000000000001</v>
      </c>
      <c r="G300" s="3" t="s">
        <v>621</v>
      </c>
      <c r="H300" s="3" t="s">
        <v>621</v>
      </c>
      <c r="I300" s="3">
        <v>3.6720000000000002</v>
      </c>
      <c r="J300" s="3">
        <v>0.96099999999999997</v>
      </c>
      <c r="K300" s="3" t="s">
        <v>621</v>
      </c>
      <c r="L300" s="3" t="s">
        <v>621</v>
      </c>
      <c r="M300" s="3" t="s">
        <v>621</v>
      </c>
      <c r="N300" s="3" t="s">
        <v>622</v>
      </c>
      <c r="O300" s="3" t="s">
        <v>621</v>
      </c>
      <c r="P300" s="3" t="s">
        <v>622</v>
      </c>
      <c r="Q300" s="3" t="s">
        <v>621</v>
      </c>
      <c r="R300" s="3" t="s">
        <v>622</v>
      </c>
      <c r="S300" s="3" t="s">
        <v>621</v>
      </c>
      <c r="U300" s="20">
        <f t="shared" si="8"/>
        <v>6.1740000000000004</v>
      </c>
      <c r="V300" s="3">
        <f t="shared" si="9"/>
        <v>0</v>
      </c>
    </row>
    <row r="301" spans="1:22" ht="15" customHeight="1" x14ac:dyDescent="0.35">
      <c r="A301" s="3" t="s">
        <v>388</v>
      </c>
      <c r="B301" s="3" t="s">
        <v>389</v>
      </c>
      <c r="C301" s="3">
        <v>2013</v>
      </c>
      <c r="D301" s="3">
        <v>15.4</v>
      </c>
      <c r="E301" s="3">
        <v>2.5</v>
      </c>
      <c r="F301" s="3">
        <v>4.0999999999999996</v>
      </c>
      <c r="G301" s="3">
        <v>2.7</v>
      </c>
      <c r="H301" s="3">
        <v>0</v>
      </c>
      <c r="I301" s="3">
        <v>6.1</v>
      </c>
      <c r="J301" s="3" t="s">
        <v>621</v>
      </c>
      <c r="K301" s="3">
        <v>0</v>
      </c>
      <c r="L301" s="3" t="s">
        <v>621</v>
      </c>
      <c r="M301" s="3" t="s">
        <v>621</v>
      </c>
      <c r="N301" s="3" t="s">
        <v>622</v>
      </c>
      <c r="O301" s="3" t="s">
        <v>621</v>
      </c>
      <c r="P301" s="3" t="s">
        <v>622</v>
      </c>
      <c r="Q301" s="3" t="s">
        <v>621</v>
      </c>
      <c r="R301" s="3" t="s">
        <v>622</v>
      </c>
      <c r="S301" s="3" t="s">
        <v>621</v>
      </c>
      <c r="U301" s="20">
        <f t="shared" si="8"/>
        <v>15.4</v>
      </c>
      <c r="V301" s="3">
        <f t="shared" si="9"/>
        <v>0</v>
      </c>
    </row>
    <row r="302" spans="1:22" ht="15" customHeight="1" x14ac:dyDescent="0.35">
      <c r="A302" s="3" t="s">
        <v>388</v>
      </c>
      <c r="B302" s="3" t="s">
        <v>390</v>
      </c>
      <c r="C302" s="3">
        <v>2013</v>
      </c>
      <c r="D302" s="3">
        <v>94</v>
      </c>
      <c r="E302" s="3">
        <v>37.6</v>
      </c>
      <c r="F302" s="3">
        <v>8.1</v>
      </c>
      <c r="G302" s="3">
        <v>16.8</v>
      </c>
      <c r="H302" s="3">
        <v>0</v>
      </c>
      <c r="I302" s="3">
        <v>30.8</v>
      </c>
      <c r="J302" s="3" t="s">
        <v>621</v>
      </c>
      <c r="K302" s="3">
        <v>0</v>
      </c>
      <c r="L302" s="3">
        <v>0.7</v>
      </c>
      <c r="M302" s="3" t="s">
        <v>621</v>
      </c>
      <c r="N302" s="3" t="s">
        <v>622</v>
      </c>
      <c r="O302" s="3" t="s">
        <v>621</v>
      </c>
      <c r="P302" s="3" t="s">
        <v>622</v>
      </c>
      <c r="Q302" s="3" t="s">
        <v>621</v>
      </c>
      <c r="R302" s="3" t="s">
        <v>622</v>
      </c>
      <c r="S302" s="3" t="s">
        <v>621</v>
      </c>
      <c r="U302" s="20">
        <f t="shared" si="8"/>
        <v>94</v>
      </c>
      <c r="V302" s="3">
        <f t="shared" si="9"/>
        <v>0</v>
      </c>
    </row>
    <row r="303" spans="1:22" ht="15" customHeight="1" x14ac:dyDescent="0.35">
      <c r="A303" s="3" t="s">
        <v>391</v>
      </c>
      <c r="B303" s="3" t="s">
        <v>392</v>
      </c>
      <c r="C303" s="3">
        <v>2013</v>
      </c>
      <c r="D303" s="3">
        <v>46.3</v>
      </c>
      <c r="E303" s="3">
        <v>18.2</v>
      </c>
      <c r="F303" s="3">
        <v>8.5</v>
      </c>
      <c r="G303" s="3">
        <v>1</v>
      </c>
      <c r="H303" s="3" t="s">
        <v>621</v>
      </c>
      <c r="I303" s="3">
        <v>9.1999999999999993</v>
      </c>
      <c r="J303" s="3">
        <v>8.5</v>
      </c>
      <c r="K303" s="3" t="s">
        <v>621</v>
      </c>
      <c r="L303" s="3">
        <v>0</v>
      </c>
      <c r="M303" s="3">
        <v>0.9</v>
      </c>
      <c r="N303" s="3" t="s">
        <v>622</v>
      </c>
      <c r="O303" s="3" t="s">
        <v>621</v>
      </c>
      <c r="P303" s="3" t="s">
        <v>622</v>
      </c>
      <c r="Q303" s="3" t="s">
        <v>621</v>
      </c>
      <c r="R303" s="3" t="s">
        <v>622</v>
      </c>
      <c r="S303" s="3" t="s">
        <v>621</v>
      </c>
      <c r="U303" s="20">
        <f t="shared" si="8"/>
        <v>46.3</v>
      </c>
      <c r="V303" s="3">
        <f t="shared" si="9"/>
        <v>0</v>
      </c>
    </row>
    <row r="304" spans="1:22" ht="15" customHeight="1" x14ac:dyDescent="0.3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622</v>
      </c>
      <c r="O304" s="3" t="s">
        <v>621</v>
      </c>
      <c r="P304" s="3" t="s">
        <v>622</v>
      </c>
      <c r="Q304" s="3" t="s">
        <v>621</v>
      </c>
      <c r="R304" s="3" t="s">
        <v>622</v>
      </c>
      <c r="S304" s="3" t="s">
        <v>621</v>
      </c>
      <c r="U304" s="20">
        <f t="shared" si="8"/>
        <v>0</v>
      </c>
      <c r="V304" s="3">
        <f t="shared" si="9"/>
        <v>0</v>
      </c>
    </row>
    <row r="305" spans="1:22" ht="15" customHeight="1" x14ac:dyDescent="0.3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622</v>
      </c>
      <c r="O305" s="3" t="s">
        <v>621</v>
      </c>
      <c r="P305" s="3" t="s">
        <v>622</v>
      </c>
      <c r="Q305" s="3" t="s">
        <v>621</v>
      </c>
      <c r="R305" s="3" t="s">
        <v>622</v>
      </c>
      <c r="S305" s="3" t="s">
        <v>621</v>
      </c>
      <c r="U305" s="20">
        <f t="shared" si="8"/>
        <v>0</v>
      </c>
      <c r="V305" s="3">
        <f t="shared" si="9"/>
        <v>0</v>
      </c>
    </row>
    <row r="306" spans="1:22" ht="15" customHeight="1" x14ac:dyDescent="0.35">
      <c r="A306" s="3" t="s">
        <v>393</v>
      </c>
      <c r="B306" s="3" t="s">
        <v>396</v>
      </c>
      <c r="C306" s="3">
        <v>2013</v>
      </c>
      <c r="D306" s="3">
        <v>149.69999999999999</v>
      </c>
      <c r="E306" s="3">
        <v>75</v>
      </c>
      <c r="F306" s="3">
        <v>17.899999999999999</v>
      </c>
      <c r="G306" s="3">
        <v>5.8</v>
      </c>
      <c r="H306" s="3" t="s">
        <v>621</v>
      </c>
      <c r="I306" s="3">
        <v>42.3</v>
      </c>
      <c r="J306" s="3">
        <v>26.2</v>
      </c>
      <c r="K306" s="3">
        <v>1</v>
      </c>
      <c r="L306" s="3">
        <v>1.3</v>
      </c>
      <c r="M306" s="3" t="s">
        <v>722</v>
      </c>
      <c r="N306" s="3" t="s">
        <v>622</v>
      </c>
      <c r="O306" s="3" t="s">
        <v>621</v>
      </c>
      <c r="P306" s="3" t="s">
        <v>622</v>
      </c>
      <c r="Q306" s="3" t="s">
        <v>621</v>
      </c>
      <c r="R306" s="3" t="s">
        <v>622</v>
      </c>
      <c r="S306" s="3" t="s">
        <v>621</v>
      </c>
      <c r="U306" s="20">
        <f t="shared" si="8"/>
        <v>149.69999999999999</v>
      </c>
      <c r="V306" s="3">
        <f t="shared" si="9"/>
        <v>0</v>
      </c>
    </row>
    <row r="307" spans="1:22" ht="15" customHeight="1" x14ac:dyDescent="0.3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622</v>
      </c>
      <c r="O307" s="3" t="s">
        <v>621</v>
      </c>
      <c r="P307" s="3" t="s">
        <v>622</v>
      </c>
      <c r="Q307" s="3" t="s">
        <v>621</v>
      </c>
      <c r="R307" s="3" t="s">
        <v>622</v>
      </c>
      <c r="S307" s="3" t="s">
        <v>621</v>
      </c>
      <c r="U307" s="20">
        <f t="shared" si="8"/>
        <v>0</v>
      </c>
      <c r="V307" s="3">
        <f t="shared" si="9"/>
        <v>0</v>
      </c>
    </row>
    <row r="308" spans="1:22" ht="15" customHeight="1" x14ac:dyDescent="0.3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622</v>
      </c>
      <c r="O308" s="3" t="s">
        <v>621</v>
      </c>
      <c r="P308" s="3" t="s">
        <v>622</v>
      </c>
      <c r="Q308" s="3" t="s">
        <v>621</v>
      </c>
      <c r="R308" s="3" t="s">
        <v>622</v>
      </c>
      <c r="S308" s="3" t="s">
        <v>621</v>
      </c>
      <c r="U308" s="20">
        <f t="shared" si="8"/>
        <v>0</v>
      </c>
      <c r="V308" s="3">
        <f t="shared" si="9"/>
        <v>0</v>
      </c>
    </row>
    <row r="309" spans="1:22" ht="15" customHeight="1" x14ac:dyDescent="0.35">
      <c r="A309" s="3" t="s">
        <v>399</v>
      </c>
      <c r="B309" s="3" t="s">
        <v>400</v>
      </c>
      <c r="C309" s="3">
        <v>2013</v>
      </c>
      <c r="D309" s="3">
        <v>223.4</v>
      </c>
      <c r="E309" s="3">
        <v>105.2</v>
      </c>
      <c r="F309" s="3">
        <v>39.799999999999997</v>
      </c>
      <c r="G309" s="3" t="s">
        <v>722</v>
      </c>
      <c r="H309" s="3">
        <v>0</v>
      </c>
      <c r="I309" s="3" t="s">
        <v>722</v>
      </c>
      <c r="J309" s="3">
        <v>77.2</v>
      </c>
      <c r="K309" s="3">
        <v>1.2</v>
      </c>
      <c r="L309" s="3" t="s">
        <v>722</v>
      </c>
      <c r="M309" s="3" t="s">
        <v>722</v>
      </c>
      <c r="N309" s="3" t="s">
        <v>622</v>
      </c>
      <c r="O309" s="3" t="s">
        <v>621</v>
      </c>
      <c r="P309" s="3" t="s">
        <v>622</v>
      </c>
      <c r="Q309" s="3" t="s">
        <v>621</v>
      </c>
      <c r="R309" s="3" t="s">
        <v>622</v>
      </c>
      <c r="S309" s="3" t="s">
        <v>621</v>
      </c>
      <c r="U309" s="20">
        <f t="shared" si="8"/>
        <v>223.4</v>
      </c>
      <c r="V309" s="3">
        <f t="shared" si="9"/>
        <v>0</v>
      </c>
    </row>
    <row r="310" spans="1:22" ht="15" customHeight="1" x14ac:dyDescent="0.35">
      <c r="A310" s="3" t="s">
        <v>401</v>
      </c>
      <c r="B310" s="3" t="s">
        <v>402</v>
      </c>
      <c r="C310" s="3">
        <v>2013</v>
      </c>
      <c r="D310" s="3">
        <v>86.2</v>
      </c>
      <c r="E310" s="3">
        <v>47</v>
      </c>
      <c r="F310" s="3">
        <v>5.4</v>
      </c>
      <c r="G310" s="3">
        <v>7.34</v>
      </c>
      <c r="H310" s="3">
        <v>0</v>
      </c>
      <c r="I310" s="3">
        <v>8.8000000000000007</v>
      </c>
      <c r="J310" s="3">
        <v>16.5</v>
      </c>
      <c r="K310" s="3">
        <v>0</v>
      </c>
      <c r="L310" s="3">
        <v>1.17</v>
      </c>
      <c r="M310" s="3">
        <v>0</v>
      </c>
      <c r="N310" s="3" t="s">
        <v>622</v>
      </c>
      <c r="O310" s="3" t="s">
        <v>621</v>
      </c>
      <c r="P310" s="3" t="s">
        <v>622</v>
      </c>
      <c r="Q310" s="3" t="s">
        <v>621</v>
      </c>
      <c r="R310" s="3" t="s">
        <v>622</v>
      </c>
      <c r="S310" s="3" t="s">
        <v>621</v>
      </c>
      <c r="U310" s="20">
        <f t="shared" si="8"/>
        <v>86.2</v>
      </c>
      <c r="V310" s="3">
        <f t="shared" si="9"/>
        <v>0</v>
      </c>
    </row>
    <row r="311" spans="1:22" ht="15" customHeight="1" x14ac:dyDescent="0.35">
      <c r="A311" s="3" t="s">
        <v>403</v>
      </c>
      <c r="B311" s="3" t="s">
        <v>404</v>
      </c>
      <c r="C311" s="3">
        <v>2013</v>
      </c>
      <c r="D311" s="3">
        <v>8.0299999999999994</v>
      </c>
      <c r="E311" s="3">
        <v>4.7709999999999999</v>
      </c>
      <c r="F311" s="3">
        <v>0.36399999999999999</v>
      </c>
      <c r="G311" s="3">
        <v>0.255</v>
      </c>
      <c r="H311" s="3" t="s">
        <v>621</v>
      </c>
      <c r="I311" s="3">
        <v>2.0270000000000001</v>
      </c>
      <c r="J311" s="3">
        <v>0.61299999999999999</v>
      </c>
      <c r="K311" s="3" t="s">
        <v>621</v>
      </c>
      <c r="L311" s="3" t="s">
        <v>621</v>
      </c>
      <c r="M311" s="3" t="s">
        <v>621</v>
      </c>
      <c r="N311" s="3" t="s">
        <v>622</v>
      </c>
      <c r="O311" s="3" t="s">
        <v>621</v>
      </c>
      <c r="P311" s="3" t="s">
        <v>622</v>
      </c>
      <c r="Q311" s="3" t="s">
        <v>621</v>
      </c>
      <c r="R311" s="3" t="s">
        <v>622</v>
      </c>
      <c r="S311" s="3" t="s">
        <v>621</v>
      </c>
      <c r="U311" s="20">
        <f t="shared" si="8"/>
        <v>8.0299999999999994</v>
      </c>
      <c r="V311" s="3">
        <f t="shared" si="9"/>
        <v>0</v>
      </c>
    </row>
    <row r="312" spans="1:22" ht="15" customHeight="1" x14ac:dyDescent="0.35">
      <c r="A312" s="3" t="s">
        <v>403</v>
      </c>
      <c r="B312" s="3" t="s">
        <v>405</v>
      </c>
      <c r="C312" s="3">
        <v>2013</v>
      </c>
      <c r="D312" s="3">
        <v>7.8897000000000004</v>
      </c>
      <c r="E312" s="3">
        <v>1.407</v>
      </c>
      <c r="F312" s="3">
        <v>1.0840000000000001</v>
      </c>
      <c r="G312" s="3">
        <v>0</v>
      </c>
      <c r="H312" s="3" t="s">
        <v>621</v>
      </c>
      <c r="I312" s="3">
        <v>4.38</v>
      </c>
      <c r="J312" s="3">
        <v>1.018</v>
      </c>
      <c r="K312" s="3" t="s">
        <v>621</v>
      </c>
      <c r="L312" s="3" t="s">
        <v>621</v>
      </c>
      <c r="M312" s="3" t="s">
        <v>621</v>
      </c>
      <c r="N312" s="3" t="s">
        <v>622</v>
      </c>
      <c r="O312" s="3" t="s">
        <v>621</v>
      </c>
      <c r="P312" s="3" t="s">
        <v>622</v>
      </c>
      <c r="Q312" s="3" t="s">
        <v>621</v>
      </c>
      <c r="R312" s="3" t="s">
        <v>622</v>
      </c>
      <c r="S312" s="3" t="s">
        <v>621</v>
      </c>
      <c r="U312" s="20">
        <f t="shared" si="8"/>
        <v>7.8897000000000004</v>
      </c>
      <c r="V312" s="3">
        <f t="shared" si="9"/>
        <v>0</v>
      </c>
    </row>
    <row r="313" spans="1:22" ht="15" customHeight="1" x14ac:dyDescent="0.35">
      <c r="A313" s="3" t="s">
        <v>403</v>
      </c>
      <c r="B313" s="3" t="s">
        <v>406</v>
      </c>
      <c r="C313" s="3">
        <v>2013</v>
      </c>
      <c r="D313" s="3">
        <v>14.098000000000001</v>
      </c>
      <c r="E313" s="3">
        <v>2.456</v>
      </c>
      <c r="F313" s="3">
        <v>3.0289999999999999</v>
      </c>
      <c r="G313" s="3">
        <v>2.5230000000000001</v>
      </c>
      <c r="H313" s="3">
        <v>0</v>
      </c>
      <c r="I313" s="3">
        <v>5.3529999999999998</v>
      </c>
      <c r="J313" s="3">
        <v>0.73599999999999999</v>
      </c>
      <c r="K313" s="3" t="s">
        <v>621</v>
      </c>
      <c r="L313" s="3" t="s">
        <v>621</v>
      </c>
      <c r="M313" s="3" t="s">
        <v>621</v>
      </c>
      <c r="N313" s="3" t="s">
        <v>622</v>
      </c>
      <c r="O313" s="3" t="s">
        <v>621</v>
      </c>
      <c r="P313" s="3" t="s">
        <v>622</v>
      </c>
      <c r="Q313" s="3" t="s">
        <v>621</v>
      </c>
      <c r="R313" s="3" t="s">
        <v>622</v>
      </c>
      <c r="S313" s="3" t="s">
        <v>621</v>
      </c>
      <c r="U313" s="20">
        <f t="shared" si="8"/>
        <v>14.098000000000001</v>
      </c>
      <c r="V313" s="3">
        <f t="shared" si="9"/>
        <v>0</v>
      </c>
    </row>
    <row r="314" spans="1:22" ht="15" customHeight="1" x14ac:dyDescent="0.35">
      <c r="A314" s="3" t="s">
        <v>403</v>
      </c>
      <c r="B314" s="3" t="s">
        <v>407</v>
      </c>
      <c r="C314" s="3">
        <v>2013</v>
      </c>
      <c r="D314" s="3">
        <v>9.7270000000000003</v>
      </c>
      <c r="E314" s="3">
        <v>2.621</v>
      </c>
      <c r="F314" s="3">
        <v>0.53700000000000003</v>
      </c>
      <c r="G314" s="3">
        <v>3.7120000000000002</v>
      </c>
      <c r="H314" s="3" t="s">
        <v>621</v>
      </c>
      <c r="I314" s="3">
        <v>2.665</v>
      </c>
      <c r="J314" s="3">
        <v>0.191</v>
      </c>
      <c r="K314" s="3" t="s">
        <v>621</v>
      </c>
      <c r="L314" s="3" t="s">
        <v>621</v>
      </c>
      <c r="M314" s="3" t="s">
        <v>621</v>
      </c>
      <c r="N314" s="3" t="s">
        <v>622</v>
      </c>
      <c r="O314" s="3" t="s">
        <v>621</v>
      </c>
      <c r="P314" s="3" t="s">
        <v>622</v>
      </c>
      <c r="Q314" s="3" t="s">
        <v>621</v>
      </c>
      <c r="R314" s="3" t="s">
        <v>622</v>
      </c>
      <c r="S314" s="3" t="s">
        <v>621</v>
      </c>
      <c r="U314" s="20">
        <f t="shared" si="8"/>
        <v>9.7270000000000003</v>
      </c>
      <c r="V314" s="3">
        <f t="shared" si="9"/>
        <v>0</v>
      </c>
    </row>
    <row r="315" spans="1:22" ht="15" customHeight="1" x14ac:dyDescent="0.35">
      <c r="A315" s="3" t="s">
        <v>403</v>
      </c>
      <c r="B315" s="3" t="s">
        <v>408</v>
      </c>
      <c r="C315" s="3">
        <v>2013</v>
      </c>
      <c r="D315" s="3">
        <v>5.681</v>
      </c>
      <c r="E315" s="3">
        <v>1.948</v>
      </c>
      <c r="F315" s="3">
        <v>0.317</v>
      </c>
      <c r="G315" s="3" t="s">
        <v>621</v>
      </c>
      <c r="H315" s="3" t="s">
        <v>621</v>
      </c>
      <c r="I315" s="3">
        <v>2.36</v>
      </c>
      <c r="J315" s="3">
        <v>1.0549999999999999</v>
      </c>
      <c r="K315" s="3" t="s">
        <v>621</v>
      </c>
      <c r="L315" s="3" t="s">
        <v>621</v>
      </c>
      <c r="M315" s="3" t="s">
        <v>621</v>
      </c>
      <c r="N315" s="3" t="s">
        <v>622</v>
      </c>
      <c r="O315" s="3" t="s">
        <v>621</v>
      </c>
      <c r="P315" s="3" t="s">
        <v>622</v>
      </c>
      <c r="Q315" s="3" t="s">
        <v>621</v>
      </c>
      <c r="R315" s="3" t="s">
        <v>622</v>
      </c>
      <c r="S315" s="3" t="s">
        <v>621</v>
      </c>
      <c r="U315" s="20">
        <f t="shared" si="8"/>
        <v>5.681</v>
      </c>
      <c r="V315" s="3">
        <f t="shared" si="9"/>
        <v>0</v>
      </c>
    </row>
    <row r="316" spans="1:22" ht="15" customHeight="1" x14ac:dyDescent="0.3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U316" s="20">
        <f t="shared" si="8"/>
        <v>0</v>
      </c>
      <c r="V316" s="3">
        <f t="shared" si="9"/>
        <v>0</v>
      </c>
    </row>
    <row r="317" spans="1:22" ht="15" customHeight="1" x14ac:dyDescent="0.35">
      <c r="A317" s="3" t="s">
        <v>403</v>
      </c>
      <c r="B317" s="3" t="s">
        <v>410</v>
      </c>
      <c r="C317" s="3">
        <v>2013</v>
      </c>
      <c r="D317" s="3">
        <v>4.9080000000000004</v>
      </c>
      <c r="E317" s="3">
        <v>2.5459999999999998</v>
      </c>
      <c r="F317" s="3">
        <v>0.47599999999999998</v>
      </c>
      <c r="G317" s="3">
        <v>0</v>
      </c>
      <c r="H317" s="3" t="s">
        <v>621</v>
      </c>
      <c r="I317" s="3">
        <v>1.5529999999999999</v>
      </c>
      <c r="J317" s="3">
        <v>0.33200000000000002</v>
      </c>
      <c r="K317" s="3">
        <v>0</v>
      </c>
      <c r="L317" s="3" t="s">
        <v>621</v>
      </c>
      <c r="M317" s="3" t="s">
        <v>621</v>
      </c>
      <c r="N317" s="3" t="s">
        <v>622</v>
      </c>
      <c r="O317" s="3" t="s">
        <v>621</v>
      </c>
      <c r="P317" s="3" t="s">
        <v>622</v>
      </c>
      <c r="Q317" s="3" t="s">
        <v>621</v>
      </c>
      <c r="R317" s="3" t="s">
        <v>622</v>
      </c>
      <c r="S317" s="3" t="s">
        <v>621</v>
      </c>
      <c r="U317" s="20">
        <f t="shared" si="8"/>
        <v>4.9080000000000004</v>
      </c>
      <c r="V317" s="3">
        <f t="shared" si="9"/>
        <v>0</v>
      </c>
    </row>
    <row r="318" spans="1:22" ht="15" customHeight="1" x14ac:dyDescent="0.35">
      <c r="A318" s="3" t="s">
        <v>403</v>
      </c>
      <c r="B318" s="3" t="s">
        <v>411</v>
      </c>
      <c r="C318" s="3">
        <v>2013</v>
      </c>
      <c r="D318" s="3">
        <v>2.87</v>
      </c>
      <c r="E318" s="3" t="s">
        <v>621</v>
      </c>
      <c r="F318" s="3" t="s">
        <v>621</v>
      </c>
      <c r="G318" s="3">
        <v>2.359</v>
      </c>
      <c r="H318" s="3" t="s">
        <v>621</v>
      </c>
      <c r="I318" s="3">
        <v>0.44500000000000001</v>
      </c>
      <c r="J318" s="3">
        <v>6.6000000000000003E-2</v>
      </c>
      <c r="K318" s="3" t="s">
        <v>621</v>
      </c>
      <c r="L318" s="3" t="s">
        <v>621</v>
      </c>
      <c r="M318" s="3" t="s">
        <v>621</v>
      </c>
      <c r="N318" s="3" t="s">
        <v>622</v>
      </c>
      <c r="O318" s="3" t="s">
        <v>621</v>
      </c>
      <c r="P318" s="3" t="s">
        <v>622</v>
      </c>
      <c r="Q318" s="3" t="s">
        <v>621</v>
      </c>
      <c r="R318" s="3" t="s">
        <v>622</v>
      </c>
      <c r="S318" s="3" t="s">
        <v>621</v>
      </c>
      <c r="U318" s="20">
        <f t="shared" si="8"/>
        <v>2.87</v>
      </c>
      <c r="V318" s="3">
        <f t="shared" si="9"/>
        <v>0</v>
      </c>
    </row>
    <row r="319" spans="1:22" ht="15" customHeight="1" x14ac:dyDescent="0.35">
      <c r="A319" s="3" t="s">
        <v>403</v>
      </c>
      <c r="B319" s="3" t="s">
        <v>412</v>
      </c>
      <c r="C319" s="3">
        <v>2013</v>
      </c>
      <c r="D319" s="3">
        <v>102.925</v>
      </c>
      <c r="E319" s="3">
        <v>31.422999999999998</v>
      </c>
      <c r="F319" s="3">
        <v>23.228999999999999</v>
      </c>
      <c r="G319" s="3">
        <v>8.7189999999999994</v>
      </c>
      <c r="H319" s="3">
        <v>0</v>
      </c>
      <c r="I319" s="3">
        <v>18.649000000000001</v>
      </c>
      <c r="J319" s="3">
        <v>20.905000000000001</v>
      </c>
      <c r="K319" s="3" t="s">
        <v>621</v>
      </c>
      <c r="L319" s="3" t="s">
        <v>621</v>
      </c>
      <c r="M319" s="3" t="s">
        <v>621</v>
      </c>
      <c r="N319" s="3" t="s">
        <v>622</v>
      </c>
      <c r="O319" s="3" t="s">
        <v>621</v>
      </c>
      <c r="P319" s="3" t="s">
        <v>622</v>
      </c>
      <c r="Q319" s="3" t="s">
        <v>621</v>
      </c>
      <c r="R319" s="3" t="s">
        <v>622</v>
      </c>
      <c r="S319" s="3" t="s">
        <v>621</v>
      </c>
      <c r="U319" s="20">
        <f t="shared" si="8"/>
        <v>102.925</v>
      </c>
      <c r="V319" s="3">
        <f t="shared" si="9"/>
        <v>0</v>
      </c>
    </row>
    <row r="320" spans="1:22" ht="15" customHeight="1" x14ac:dyDescent="0.35">
      <c r="A320" s="3" t="s">
        <v>403</v>
      </c>
      <c r="B320" s="3" t="s">
        <v>413</v>
      </c>
      <c r="C320" s="3">
        <v>2013</v>
      </c>
      <c r="D320" s="3">
        <v>1.97</v>
      </c>
      <c r="E320" s="3">
        <v>0.43</v>
      </c>
      <c r="F320" s="3">
        <v>0.14000000000000001</v>
      </c>
      <c r="G320" s="3" t="s">
        <v>621</v>
      </c>
      <c r="H320" s="3" t="s">
        <v>621</v>
      </c>
      <c r="I320" s="3">
        <v>1.34</v>
      </c>
      <c r="J320" s="3">
        <v>5.8999999999999997E-2</v>
      </c>
      <c r="K320" s="3" t="s">
        <v>621</v>
      </c>
      <c r="L320" s="3" t="s">
        <v>621</v>
      </c>
      <c r="M320" s="3" t="s">
        <v>621</v>
      </c>
      <c r="N320" s="3" t="s">
        <v>622</v>
      </c>
      <c r="O320" s="3" t="s">
        <v>621</v>
      </c>
      <c r="P320" s="3" t="s">
        <v>622</v>
      </c>
      <c r="Q320" s="3" t="s">
        <v>621</v>
      </c>
      <c r="R320" s="3" t="s">
        <v>622</v>
      </c>
      <c r="S320" s="3" t="s">
        <v>621</v>
      </c>
      <c r="U320" s="20">
        <f t="shared" si="8"/>
        <v>1.97</v>
      </c>
      <c r="V320" s="3">
        <f t="shared" si="9"/>
        <v>0</v>
      </c>
    </row>
    <row r="321" spans="1:22" ht="15" customHeight="1" x14ac:dyDescent="0.35">
      <c r="A321" s="3" t="s">
        <v>403</v>
      </c>
      <c r="B321" s="3" t="s">
        <v>414</v>
      </c>
      <c r="C321" s="3">
        <v>2013</v>
      </c>
      <c r="D321" s="3">
        <v>71.888000000000005</v>
      </c>
      <c r="E321" s="3">
        <v>4.202</v>
      </c>
      <c r="F321" s="3">
        <v>4.12</v>
      </c>
      <c r="G321" s="3">
        <v>56.161999999999999</v>
      </c>
      <c r="H321" s="3" t="s">
        <v>621</v>
      </c>
      <c r="I321" s="3">
        <v>4.5650000000000004</v>
      </c>
      <c r="J321" s="3">
        <v>2.8380000000000001</v>
      </c>
      <c r="K321" s="3" t="s">
        <v>621</v>
      </c>
      <c r="L321" s="3" t="s">
        <v>621</v>
      </c>
      <c r="M321" s="3" t="s">
        <v>621</v>
      </c>
      <c r="N321" s="3" t="s">
        <v>622</v>
      </c>
      <c r="O321" s="3" t="s">
        <v>621</v>
      </c>
      <c r="P321" s="3" t="s">
        <v>622</v>
      </c>
      <c r="Q321" s="3" t="s">
        <v>621</v>
      </c>
      <c r="R321" s="3" t="s">
        <v>622</v>
      </c>
      <c r="S321" s="3" t="s">
        <v>621</v>
      </c>
      <c r="U321" s="20">
        <f t="shared" si="8"/>
        <v>71.888000000000005</v>
      </c>
      <c r="V321" s="3">
        <f t="shared" si="9"/>
        <v>0</v>
      </c>
    </row>
    <row r="322" spans="1:22" ht="15" customHeight="1" x14ac:dyDescent="0.35">
      <c r="A322" s="3" t="s">
        <v>403</v>
      </c>
      <c r="B322" s="3" t="s">
        <v>415</v>
      </c>
      <c r="C322" s="3">
        <v>2013</v>
      </c>
      <c r="D322" s="3">
        <v>12.398999999999999</v>
      </c>
      <c r="E322" s="3">
        <v>3.11</v>
      </c>
      <c r="F322" s="3">
        <v>1.9419999999999999</v>
      </c>
      <c r="G322" s="3">
        <v>1.9E-2</v>
      </c>
      <c r="H322" s="3" t="s">
        <v>621</v>
      </c>
      <c r="I322" s="3">
        <v>4.9290000000000003</v>
      </c>
      <c r="J322" s="3">
        <v>2.4</v>
      </c>
      <c r="K322" s="3" t="s">
        <v>621</v>
      </c>
      <c r="L322" s="3" t="s">
        <v>621</v>
      </c>
      <c r="M322" s="3" t="s">
        <v>621</v>
      </c>
      <c r="N322" s="3" t="s">
        <v>622</v>
      </c>
      <c r="O322" s="3" t="s">
        <v>621</v>
      </c>
      <c r="P322" s="3" t="s">
        <v>622</v>
      </c>
      <c r="Q322" s="3" t="s">
        <v>621</v>
      </c>
      <c r="R322" s="3" t="s">
        <v>622</v>
      </c>
      <c r="S322" s="3" t="s">
        <v>621</v>
      </c>
      <c r="U322" s="20">
        <f t="shared" si="8"/>
        <v>12.398999999999999</v>
      </c>
      <c r="V322" s="3">
        <f t="shared" si="9"/>
        <v>0</v>
      </c>
    </row>
    <row r="323" spans="1:22" ht="15" customHeight="1" x14ac:dyDescent="0.35">
      <c r="A323" s="3" t="s">
        <v>403</v>
      </c>
      <c r="B323" s="3" t="s">
        <v>416</v>
      </c>
      <c r="C323" s="3">
        <v>2013</v>
      </c>
      <c r="D323" s="3">
        <v>9.2149999999999999</v>
      </c>
      <c r="E323" s="3">
        <v>1.105</v>
      </c>
      <c r="F323" s="3">
        <v>0.72199999999999998</v>
      </c>
      <c r="G323" s="3">
        <v>2.2799999999999998</v>
      </c>
      <c r="H323" s="3" t="s">
        <v>621</v>
      </c>
      <c r="I323" s="3">
        <v>4.5789999999999997</v>
      </c>
      <c r="J323" s="3">
        <v>0.52900000000000003</v>
      </c>
      <c r="K323" s="3" t="s">
        <v>621</v>
      </c>
      <c r="L323" s="3" t="s">
        <v>621</v>
      </c>
      <c r="M323" s="3" t="s">
        <v>621</v>
      </c>
      <c r="N323" s="3" t="s">
        <v>622</v>
      </c>
      <c r="O323" s="3" t="s">
        <v>621</v>
      </c>
      <c r="P323" s="3" t="s">
        <v>622</v>
      </c>
      <c r="Q323" s="3" t="s">
        <v>621</v>
      </c>
      <c r="R323" s="3" t="s">
        <v>622</v>
      </c>
      <c r="S323" s="3" t="s">
        <v>621</v>
      </c>
      <c r="U323" s="20">
        <f t="shared" ref="U323:U386" si="10">IFERROR(D323/1,0)</f>
        <v>9.2149999999999999</v>
      </c>
      <c r="V323" s="3">
        <f t="shared" ref="V323:V386" si="11">IFERROR(O323/1,0)+IFERROR(Q323/1,0)+IFERROR(S323/1,0)</f>
        <v>0</v>
      </c>
    </row>
    <row r="324" spans="1:22" ht="15" customHeight="1" x14ac:dyDescent="0.35">
      <c r="A324" s="3" t="s">
        <v>403</v>
      </c>
      <c r="B324" s="3" t="s">
        <v>417</v>
      </c>
      <c r="C324" s="3">
        <v>2013</v>
      </c>
      <c r="D324" s="3">
        <v>316.14100000000002</v>
      </c>
      <c r="E324" s="3">
        <v>125.712</v>
      </c>
      <c r="F324" s="3">
        <v>49.673999999999999</v>
      </c>
      <c r="G324" s="3">
        <v>27.36</v>
      </c>
      <c r="H324" s="3" t="s">
        <v>621</v>
      </c>
      <c r="I324" s="3">
        <v>60.109000000000002</v>
      </c>
      <c r="J324" s="3">
        <v>49.716000000000001</v>
      </c>
      <c r="K324" s="3">
        <v>3.57</v>
      </c>
      <c r="L324" s="3" t="s">
        <v>621</v>
      </c>
      <c r="M324" s="3" t="s">
        <v>621</v>
      </c>
      <c r="N324" s="3" t="s">
        <v>622</v>
      </c>
      <c r="O324" s="3" t="s">
        <v>621</v>
      </c>
      <c r="P324" s="3" t="s">
        <v>622</v>
      </c>
      <c r="Q324" s="3" t="s">
        <v>621</v>
      </c>
      <c r="R324" s="3" t="s">
        <v>622</v>
      </c>
      <c r="S324" s="3" t="s">
        <v>621</v>
      </c>
      <c r="U324" s="20">
        <f t="shared" si="10"/>
        <v>316.14100000000002</v>
      </c>
      <c r="V324" s="3">
        <f t="shared" si="11"/>
        <v>0</v>
      </c>
    </row>
    <row r="325" spans="1:22" ht="15" customHeight="1" x14ac:dyDescent="0.35">
      <c r="A325" s="3" t="s">
        <v>403</v>
      </c>
      <c r="B325" s="3" t="s">
        <v>418</v>
      </c>
      <c r="C325" s="3">
        <v>2013</v>
      </c>
      <c r="D325" s="3">
        <v>29.599</v>
      </c>
      <c r="E325" s="3">
        <v>9.8350000000000009</v>
      </c>
      <c r="F325" s="3">
        <v>7.202</v>
      </c>
      <c r="G325" s="3">
        <v>1.5740000000000001</v>
      </c>
      <c r="H325" s="3" t="s">
        <v>621</v>
      </c>
      <c r="I325" s="3">
        <v>4.7850000000000001</v>
      </c>
      <c r="J325" s="3">
        <v>6.2030000000000003</v>
      </c>
      <c r="K325" s="3" t="s">
        <v>621</v>
      </c>
      <c r="L325" s="3" t="s">
        <v>621</v>
      </c>
      <c r="M325" s="3" t="s">
        <v>621</v>
      </c>
      <c r="N325" s="3" t="s">
        <v>622</v>
      </c>
      <c r="O325" s="3" t="s">
        <v>621</v>
      </c>
      <c r="P325" s="3" t="s">
        <v>622</v>
      </c>
      <c r="Q325" s="3" t="s">
        <v>621</v>
      </c>
      <c r="R325" s="3" t="s">
        <v>622</v>
      </c>
      <c r="S325" s="3" t="s">
        <v>621</v>
      </c>
      <c r="U325" s="20">
        <f t="shared" si="10"/>
        <v>29.599</v>
      </c>
      <c r="V325" s="3">
        <f t="shared" si="11"/>
        <v>0</v>
      </c>
    </row>
    <row r="326" spans="1:22" ht="15" customHeight="1" x14ac:dyDescent="0.35">
      <c r="A326" s="3" t="s">
        <v>403</v>
      </c>
      <c r="B326" s="3" t="s">
        <v>419</v>
      </c>
      <c r="C326" s="3">
        <v>2013</v>
      </c>
      <c r="D326" s="3">
        <v>28.925000000000001</v>
      </c>
      <c r="E326" s="3">
        <v>12.25</v>
      </c>
      <c r="F326" s="3">
        <v>6.1970000000000001</v>
      </c>
      <c r="G326" s="3">
        <v>3.2040000000000002</v>
      </c>
      <c r="H326" s="3" t="s">
        <v>621</v>
      </c>
      <c r="I326" s="3">
        <v>4.6559999999999997</v>
      </c>
      <c r="J326" s="3">
        <v>2.6179999999999999</v>
      </c>
      <c r="K326" s="3" t="s">
        <v>621</v>
      </c>
      <c r="L326" s="3" t="s">
        <v>621</v>
      </c>
      <c r="M326" s="3" t="s">
        <v>621</v>
      </c>
      <c r="N326" s="3" t="s">
        <v>622</v>
      </c>
      <c r="O326" s="3" t="s">
        <v>621</v>
      </c>
      <c r="P326" s="3" t="s">
        <v>622</v>
      </c>
      <c r="Q326" s="3" t="s">
        <v>621</v>
      </c>
      <c r="R326" s="3" t="s">
        <v>622</v>
      </c>
      <c r="S326" s="3" t="s">
        <v>621</v>
      </c>
      <c r="U326" s="20">
        <f t="shared" si="10"/>
        <v>28.925000000000001</v>
      </c>
      <c r="V326" s="3">
        <f t="shared" si="11"/>
        <v>0</v>
      </c>
    </row>
    <row r="327" spans="1:22" ht="15" customHeight="1" x14ac:dyDescent="0.35">
      <c r="A327" s="3" t="s">
        <v>403</v>
      </c>
      <c r="B327" s="3" t="s">
        <v>420</v>
      </c>
      <c r="C327" s="3">
        <v>2013</v>
      </c>
      <c r="D327" s="3">
        <v>15.217000000000001</v>
      </c>
      <c r="E327" s="3">
        <v>3.66</v>
      </c>
      <c r="F327" s="3">
        <v>2.9279999999999999</v>
      </c>
      <c r="G327" s="3">
        <v>0</v>
      </c>
      <c r="H327" s="3" t="s">
        <v>621</v>
      </c>
      <c r="I327" s="3">
        <v>6.2850000000000001</v>
      </c>
      <c r="J327" s="3">
        <v>2.3439999999999999</v>
      </c>
      <c r="K327" s="3" t="s">
        <v>621</v>
      </c>
      <c r="L327" s="3" t="s">
        <v>621</v>
      </c>
      <c r="M327" s="3" t="s">
        <v>621</v>
      </c>
      <c r="N327" s="3" t="s">
        <v>622</v>
      </c>
      <c r="O327" s="3" t="s">
        <v>621</v>
      </c>
      <c r="P327" s="3" t="s">
        <v>622</v>
      </c>
      <c r="Q327" s="3" t="s">
        <v>621</v>
      </c>
      <c r="R327" s="3" t="s">
        <v>622</v>
      </c>
      <c r="S327" s="3" t="s">
        <v>621</v>
      </c>
      <c r="U327" s="20">
        <f t="shared" si="10"/>
        <v>15.217000000000001</v>
      </c>
      <c r="V327" s="3">
        <f t="shared" si="11"/>
        <v>0</v>
      </c>
    </row>
    <row r="328" spans="1:22" ht="15" customHeight="1" x14ac:dyDescent="0.35">
      <c r="A328" s="3" t="s">
        <v>403</v>
      </c>
      <c r="B328" s="3" t="s">
        <v>421</v>
      </c>
      <c r="C328" s="3">
        <v>2013</v>
      </c>
      <c r="D328" s="3">
        <v>2.573</v>
      </c>
      <c r="E328" s="3">
        <v>0.69599999999999995</v>
      </c>
      <c r="F328" s="3">
        <v>8.7999999999999995E-2</v>
      </c>
      <c r="G328" s="3">
        <v>0</v>
      </c>
      <c r="H328" s="3" t="s">
        <v>621</v>
      </c>
      <c r="I328" s="3">
        <v>1.2250000000000001</v>
      </c>
      <c r="J328" s="3">
        <v>0.56499999999999995</v>
      </c>
      <c r="K328" s="3" t="s">
        <v>621</v>
      </c>
      <c r="L328" s="3" t="s">
        <v>621</v>
      </c>
      <c r="M328" s="3" t="s">
        <v>621</v>
      </c>
      <c r="N328" s="3" t="s">
        <v>622</v>
      </c>
      <c r="O328" s="3" t="s">
        <v>621</v>
      </c>
      <c r="P328" s="3" t="s">
        <v>622</v>
      </c>
      <c r="Q328" s="3" t="s">
        <v>621</v>
      </c>
      <c r="R328" s="3" t="s">
        <v>622</v>
      </c>
      <c r="S328" s="3" t="s">
        <v>621</v>
      </c>
      <c r="U328" s="20">
        <f t="shared" si="10"/>
        <v>2.573</v>
      </c>
      <c r="V328" s="3">
        <f t="shared" si="11"/>
        <v>0</v>
      </c>
    </row>
    <row r="329" spans="1:22" ht="15" customHeight="1" x14ac:dyDescent="0.35">
      <c r="A329" s="3" t="s">
        <v>422</v>
      </c>
      <c r="B329" s="3" t="s">
        <v>423</v>
      </c>
      <c r="C329" s="3">
        <v>2013</v>
      </c>
      <c r="D329" s="3">
        <v>8.5129999999999999</v>
      </c>
      <c r="E329" s="3">
        <v>5.7519999999999998</v>
      </c>
      <c r="F329" s="3">
        <v>1.0169999999999999</v>
      </c>
      <c r="G329" s="3">
        <v>0</v>
      </c>
      <c r="H329" s="3">
        <v>0</v>
      </c>
      <c r="I329" s="3">
        <v>0.61499999999999999</v>
      </c>
      <c r="J329" s="3">
        <v>1.1299999999999999</v>
      </c>
      <c r="K329" s="3">
        <v>0</v>
      </c>
      <c r="L329" s="3">
        <v>0</v>
      </c>
      <c r="M329" s="3">
        <v>0</v>
      </c>
      <c r="N329" s="3" t="s">
        <v>622</v>
      </c>
      <c r="O329" s="3" t="s">
        <v>621</v>
      </c>
      <c r="P329" s="3" t="s">
        <v>622</v>
      </c>
      <c r="Q329" s="3" t="s">
        <v>621</v>
      </c>
      <c r="R329" s="3" t="s">
        <v>622</v>
      </c>
      <c r="S329" s="3" t="s">
        <v>621</v>
      </c>
      <c r="U329" s="20">
        <f t="shared" si="10"/>
        <v>8.5129999999999999</v>
      </c>
      <c r="V329" s="3">
        <f t="shared" si="11"/>
        <v>0</v>
      </c>
    </row>
    <row r="330" spans="1:22" ht="15" customHeight="1" x14ac:dyDescent="0.35">
      <c r="A330" s="3" t="s">
        <v>422</v>
      </c>
      <c r="B330" s="3" t="s">
        <v>424</v>
      </c>
      <c r="C330" s="3">
        <v>2013</v>
      </c>
      <c r="D330" s="3">
        <v>362.11500000000001</v>
      </c>
      <c r="E330" s="3">
        <v>129.602</v>
      </c>
      <c r="F330" s="3">
        <v>13.391</v>
      </c>
      <c r="G330" s="3">
        <v>84.891999999999996</v>
      </c>
      <c r="H330" s="3" t="s">
        <v>621</v>
      </c>
      <c r="I330" s="3">
        <v>68.650000000000006</v>
      </c>
      <c r="J330" s="3">
        <v>41.762</v>
      </c>
      <c r="K330" s="3">
        <v>0.56999999999999995</v>
      </c>
      <c r="L330" s="3">
        <v>23.248000000000001</v>
      </c>
      <c r="M330" s="3">
        <v>84.891999999999996</v>
      </c>
      <c r="N330" s="3" t="s">
        <v>622</v>
      </c>
      <c r="O330" s="3" t="s">
        <v>621</v>
      </c>
      <c r="P330" s="3" t="s">
        <v>622</v>
      </c>
      <c r="Q330" s="3" t="s">
        <v>621</v>
      </c>
      <c r="R330" s="3" t="s">
        <v>622</v>
      </c>
      <c r="S330" s="3" t="s">
        <v>621</v>
      </c>
      <c r="U330" s="20">
        <f t="shared" si="10"/>
        <v>362.11500000000001</v>
      </c>
      <c r="V330" s="3">
        <f t="shared" si="11"/>
        <v>0</v>
      </c>
    </row>
    <row r="331" spans="1:22" ht="15" customHeight="1" x14ac:dyDescent="0.35">
      <c r="A331" s="3" t="s">
        <v>422</v>
      </c>
      <c r="B331" s="3" t="s">
        <v>425</v>
      </c>
      <c r="C331" s="3">
        <v>2013</v>
      </c>
      <c r="D331" s="3">
        <v>4.343</v>
      </c>
      <c r="E331" s="3">
        <v>0.68500000000000005</v>
      </c>
      <c r="F331" s="3">
        <v>0.23100000000000001</v>
      </c>
      <c r="G331" s="3">
        <v>0</v>
      </c>
      <c r="H331" s="3">
        <v>0</v>
      </c>
      <c r="I331" s="3">
        <v>1.1759999999999999</v>
      </c>
      <c r="J331" s="3">
        <v>8.0000000000000002E-3</v>
      </c>
      <c r="K331" s="3">
        <v>0</v>
      </c>
      <c r="L331" s="3">
        <v>2.2429999999999999</v>
      </c>
      <c r="M331" s="3">
        <v>0</v>
      </c>
      <c r="N331" s="3" t="s">
        <v>622</v>
      </c>
      <c r="O331" s="3" t="s">
        <v>621</v>
      </c>
      <c r="P331" s="3" t="s">
        <v>622</v>
      </c>
      <c r="Q331" s="3" t="s">
        <v>621</v>
      </c>
      <c r="R331" s="3" t="s">
        <v>622</v>
      </c>
      <c r="S331" s="3" t="s">
        <v>621</v>
      </c>
      <c r="U331" s="20">
        <f t="shared" si="10"/>
        <v>4.343</v>
      </c>
      <c r="V331" s="3">
        <f t="shared" si="11"/>
        <v>0</v>
      </c>
    </row>
    <row r="332" spans="1:22" ht="15" customHeight="1" x14ac:dyDescent="0.35">
      <c r="A332" s="3" t="s">
        <v>422</v>
      </c>
      <c r="B332" s="3" t="s">
        <v>426</v>
      </c>
      <c r="C332" s="3">
        <v>2013</v>
      </c>
      <c r="D332" s="3">
        <v>1.7689999999999999</v>
      </c>
      <c r="E332" s="3">
        <v>0.623</v>
      </c>
      <c r="F332" s="3">
        <v>0.11</v>
      </c>
      <c r="G332" s="3">
        <v>0</v>
      </c>
      <c r="H332" s="3">
        <v>0</v>
      </c>
      <c r="I332" s="3">
        <v>0.71399999999999997</v>
      </c>
      <c r="J332" s="3">
        <v>0.32200000000000001</v>
      </c>
      <c r="K332" s="3">
        <v>0</v>
      </c>
      <c r="L332" s="3">
        <v>0</v>
      </c>
      <c r="M332" s="3">
        <v>0</v>
      </c>
      <c r="N332" s="3" t="s">
        <v>622</v>
      </c>
      <c r="O332" s="3" t="s">
        <v>621</v>
      </c>
      <c r="P332" s="3" t="s">
        <v>622</v>
      </c>
      <c r="Q332" s="3" t="s">
        <v>621</v>
      </c>
      <c r="R332" s="3" t="s">
        <v>622</v>
      </c>
      <c r="S332" s="3" t="s">
        <v>621</v>
      </c>
      <c r="U332" s="20">
        <f t="shared" si="10"/>
        <v>1.7689999999999999</v>
      </c>
      <c r="V332" s="3">
        <f t="shared" si="11"/>
        <v>0</v>
      </c>
    </row>
    <row r="333" spans="1:22" ht="15" customHeight="1" x14ac:dyDescent="0.35">
      <c r="A333" s="3" t="s">
        <v>422</v>
      </c>
      <c r="B333" s="3" t="s">
        <v>427</v>
      </c>
      <c r="C333" s="3">
        <v>2013</v>
      </c>
      <c r="D333" s="3">
        <v>3.0510000000000002</v>
      </c>
      <c r="E333" s="3">
        <v>0.53800000000000003</v>
      </c>
      <c r="F333" s="3">
        <v>0.95299999999999996</v>
      </c>
      <c r="G333" s="3">
        <v>0.32200000000000001</v>
      </c>
      <c r="H333" s="3">
        <v>0</v>
      </c>
      <c r="I333" s="3">
        <v>1.0009999999999999</v>
      </c>
      <c r="J333" s="3">
        <v>0.23699999999999999</v>
      </c>
      <c r="K333" s="3">
        <v>0</v>
      </c>
      <c r="L333" s="3">
        <v>0</v>
      </c>
      <c r="M333" s="3">
        <v>0.32200000000000001</v>
      </c>
      <c r="N333" s="3" t="s">
        <v>622</v>
      </c>
      <c r="O333" s="3" t="s">
        <v>621</v>
      </c>
      <c r="P333" s="3" t="s">
        <v>622</v>
      </c>
      <c r="Q333" s="3" t="s">
        <v>621</v>
      </c>
      <c r="R333" s="3" t="s">
        <v>622</v>
      </c>
      <c r="S333" s="3" t="s">
        <v>621</v>
      </c>
      <c r="U333" s="20">
        <f t="shared" si="10"/>
        <v>3.0510000000000002</v>
      </c>
      <c r="V333" s="3">
        <f t="shared" si="11"/>
        <v>0</v>
      </c>
    </row>
    <row r="334" spans="1:22" ht="15" customHeight="1" x14ac:dyDescent="0.3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U334" s="20">
        <f t="shared" si="10"/>
        <v>0</v>
      </c>
      <c r="V334" s="3">
        <f t="shared" si="11"/>
        <v>0</v>
      </c>
    </row>
    <row r="335" spans="1:22" ht="15" customHeight="1" x14ac:dyDescent="0.3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U335" s="20">
        <f t="shared" si="10"/>
        <v>0</v>
      </c>
      <c r="V335" s="3">
        <f t="shared" si="11"/>
        <v>0</v>
      </c>
    </row>
    <row r="336" spans="1:22" ht="15" customHeight="1" x14ac:dyDescent="0.35">
      <c r="A336" s="3" t="s">
        <v>431</v>
      </c>
      <c r="B336" s="3" t="s">
        <v>432</v>
      </c>
      <c r="C336" s="3">
        <v>2013</v>
      </c>
      <c r="D336" s="3">
        <v>319.2</v>
      </c>
      <c r="E336" s="3">
        <v>150</v>
      </c>
      <c r="F336" s="3">
        <v>65</v>
      </c>
      <c r="G336" s="3">
        <v>3</v>
      </c>
      <c r="H336" s="3">
        <v>0</v>
      </c>
      <c r="I336" s="3">
        <v>80</v>
      </c>
      <c r="J336" s="3">
        <v>15</v>
      </c>
      <c r="K336" s="3">
        <v>0</v>
      </c>
      <c r="L336" s="3">
        <v>0</v>
      </c>
      <c r="M336" s="3">
        <v>0</v>
      </c>
      <c r="N336" s="3" t="s">
        <v>622</v>
      </c>
      <c r="O336" s="3" t="s">
        <v>621</v>
      </c>
      <c r="P336" s="3" t="s">
        <v>622</v>
      </c>
      <c r="Q336" s="3" t="s">
        <v>621</v>
      </c>
      <c r="R336" s="3" t="s">
        <v>622</v>
      </c>
      <c r="S336" s="3" t="s">
        <v>621</v>
      </c>
      <c r="U336" s="20">
        <f t="shared" si="10"/>
        <v>319.2</v>
      </c>
      <c r="V336" s="3">
        <f t="shared" si="11"/>
        <v>0</v>
      </c>
    </row>
    <row r="337" spans="1:22" ht="15" customHeight="1" x14ac:dyDescent="0.35">
      <c r="A337" s="3" t="s">
        <v>433</v>
      </c>
      <c r="B337" s="3" t="s">
        <v>434</v>
      </c>
      <c r="C337" s="3">
        <v>2013</v>
      </c>
      <c r="D337" s="3">
        <v>38.045000000000002</v>
      </c>
      <c r="E337" s="3">
        <v>6.5</v>
      </c>
      <c r="F337" s="3">
        <v>4.9000000000000004</v>
      </c>
      <c r="G337" s="3">
        <v>13.5</v>
      </c>
      <c r="H337" s="3">
        <v>13.5</v>
      </c>
      <c r="I337" s="3">
        <v>6.4</v>
      </c>
      <c r="J337" s="3">
        <v>6.2</v>
      </c>
      <c r="K337" s="3">
        <v>0</v>
      </c>
      <c r="L337" s="3">
        <v>0</v>
      </c>
      <c r="M337" s="3">
        <v>13.5</v>
      </c>
      <c r="N337" s="3" t="s">
        <v>622</v>
      </c>
      <c r="O337" s="3" t="s">
        <v>621</v>
      </c>
      <c r="P337" s="3" t="s">
        <v>622</v>
      </c>
      <c r="Q337" s="3" t="s">
        <v>621</v>
      </c>
      <c r="R337" s="3" t="s">
        <v>622</v>
      </c>
      <c r="S337" s="3" t="s">
        <v>621</v>
      </c>
      <c r="U337" s="20">
        <f t="shared" si="10"/>
        <v>38.045000000000002</v>
      </c>
      <c r="V337" s="3">
        <f t="shared" si="11"/>
        <v>0</v>
      </c>
    </row>
    <row r="338" spans="1:22" ht="15" customHeight="1" x14ac:dyDescent="0.35">
      <c r="A338" s="3" t="s">
        <v>435</v>
      </c>
      <c r="B338" s="3" t="s">
        <v>436</v>
      </c>
      <c r="C338" s="3">
        <v>2013</v>
      </c>
      <c r="D338" s="3">
        <v>117.38</v>
      </c>
      <c r="E338" s="3">
        <v>55.51</v>
      </c>
      <c r="F338" s="3">
        <v>11.19</v>
      </c>
      <c r="G338" s="3">
        <v>2.6</v>
      </c>
      <c r="H338" s="3">
        <v>0</v>
      </c>
      <c r="I338" s="3">
        <v>14.38</v>
      </c>
      <c r="J338" s="3">
        <v>31.3</v>
      </c>
      <c r="K338" s="3">
        <v>0</v>
      </c>
      <c r="L338" s="3">
        <v>2.4</v>
      </c>
      <c r="M338" s="3">
        <v>0</v>
      </c>
      <c r="N338" s="3" t="s">
        <v>621</v>
      </c>
      <c r="O338" s="3" t="s">
        <v>621</v>
      </c>
      <c r="P338" s="3" t="s">
        <v>621</v>
      </c>
      <c r="Q338" s="3" t="s">
        <v>621</v>
      </c>
      <c r="R338" s="3" t="s">
        <v>621</v>
      </c>
      <c r="S338" s="3" t="s">
        <v>621</v>
      </c>
      <c r="U338" s="20">
        <f t="shared" si="10"/>
        <v>117.38</v>
      </c>
      <c r="V338" s="3">
        <f t="shared" si="11"/>
        <v>0</v>
      </c>
    </row>
    <row r="339" spans="1:22" ht="15" customHeight="1" x14ac:dyDescent="0.35">
      <c r="A339" s="3" t="s">
        <v>435</v>
      </c>
      <c r="B339" s="3" t="s">
        <v>437</v>
      </c>
      <c r="C339" s="3">
        <v>2013</v>
      </c>
      <c r="D339" s="3">
        <v>19.63</v>
      </c>
      <c r="E339" s="3">
        <v>8.7100000000000009</v>
      </c>
      <c r="F339" s="3">
        <v>0.74</v>
      </c>
      <c r="G339" s="3">
        <v>2.08</v>
      </c>
      <c r="H339" s="3">
        <v>0</v>
      </c>
      <c r="I339" s="3">
        <v>2.54</v>
      </c>
      <c r="J339" s="3">
        <v>5.56</v>
      </c>
      <c r="K339" s="3">
        <v>0</v>
      </c>
      <c r="L339" s="3">
        <v>0</v>
      </c>
      <c r="M339" s="3">
        <v>0</v>
      </c>
      <c r="N339" s="3" t="s">
        <v>621</v>
      </c>
      <c r="O339" s="3" t="s">
        <v>621</v>
      </c>
      <c r="P339" s="3" t="s">
        <v>621</v>
      </c>
      <c r="Q339" s="3" t="s">
        <v>621</v>
      </c>
      <c r="R339" s="3" t="s">
        <v>621</v>
      </c>
      <c r="S339" s="3" t="s">
        <v>621</v>
      </c>
      <c r="U339" s="20">
        <f t="shared" si="10"/>
        <v>19.63</v>
      </c>
      <c r="V339" s="3">
        <f t="shared" si="11"/>
        <v>0</v>
      </c>
    </row>
    <row r="340" spans="1:22" ht="15" customHeight="1" x14ac:dyDescent="0.35">
      <c r="A340" s="3" t="s">
        <v>435</v>
      </c>
      <c r="B340" s="3" t="s">
        <v>438</v>
      </c>
      <c r="C340" s="3">
        <v>2013</v>
      </c>
      <c r="D340" s="3">
        <v>6.18</v>
      </c>
      <c r="E340" s="3">
        <v>1.92</v>
      </c>
      <c r="F340" s="3">
        <v>0.85</v>
      </c>
      <c r="G340" s="3">
        <v>0</v>
      </c>
      <c r="H340" s="3">
        <v>0</v>
      </c>
      <c r="I340" s="3">
        <v>2.41</v>
      </c>
      <c r="J340" s="3">
        <v>1</v>
      </c>
      <c r="K340" s="3">
        <v>0</v>
      </c>
      <c r="L340" s="3">
        <v>0</v>
      </c>
      <c r="M340" s="3">
        <v>0</v>
      </c>
      <c r="N340" s="3" t="s">
        <v>621</v>
      </c>
      <c r="O340" s="3" t="s">
        <v>621</v>
      </c>
      <c r="P340" s="3" t="s">
        <v>621</v>
      </c>
      <c r="Q340" s="3" t="s">
        <v>621</v>
      </c>
      <c r="R340" s="3" t="s">
        <v>621</v>
      </c>
      <c r="S340" s="3" t="s">
        <v>621</v>
      </c>
      <c r="U340" s="20">
        <f t="shared" si="10"/>
        <v>6.18</v>
      </c>
      <c r="V340" s="3">
        <f t="shared" si="11"/>
        <v>0</v>
      </c>
    </row>
    <row r="341" spans="1:22" ht="15" customHeight="1" x14ac:dyDescent="0.35">
      <c r="A341" s="3" t="s">
        <v>435</v>
      </c>
      <c r="B341" s="3" t="s">
        <v>439</v>
      </c>
      <c r="C341" s="3">
        <v>2013</v>
      </c>
      <c r="D341" s="3">
        <v>42.76</v>
      </c>
      <c r="E341" s="3">
        <v>11.7</v>
      </c>
      <c r="F341" s="3">
        <v>0.46</v>
      </c>
      <c r="G341" s="3">
        <v>11.11</v>
      </c>
      <c r="H341" s="3">
        <v>0</v>
      </c>
      <c r="I341" s="3">
        <v>6.38</v>
      </c>
      <c r="J341" s="3">
        <v>13.11</v>
      </c>
      <c r="K341" s="3">
        <v>0</v>
      </c>
      <c r="L341" s="3">
        <v>0</v>
      </c>
      <c r="M341" s="3">
        <v>0</v>
      </c>
      <c r="N341" s="3" t="s">
        <v>621</v>
      </c>
      <c r="O341" s="3" t="s">
        <v>621</v>
      </c>
      <c r="P341" s="3" t="s">
        <v>621</v>
      </c>
      <c r="Q341" s="3" t="s">
        <v>621</v>
      </c>
      <c r="R341" s="3" t="s">
        <v>621</v>
      </c>
      <c r="S341" s="3" t="s">
        <v>621</v>
      </c>
      <c r="U341" s="20">
        <f t="shared" si="10"/>
        <v>42.76</v>
      </c>
      <c r="V341" s="3">
        <f t="shared" si="11"/>
        <v>0</v>
      </c>
    </row>
    <row r="342" spans="1:22" ht="15" customHeight="1" x14ac:dyDescent="0.35">
      <c r="A342" s="3" t="s">
        <v>440</v>
      </c>
      <c r="B342" s="3" t="s">
        <v>441</v>
      </c>
      <c r="C342" s="3">
        <v>2013</v>
      </c>
      <c r="D342" s="3">
        <v>76.168000000000006</v>
      </c>
      <c r="E342" s="3">
        <v>38.4</v>
      </c>
      <c r="F342" s="3">
        <v>17.2</v>
      </c>
      <c r="G342" s="3">
        <v>1.7</v>
      </c>
      <c r="H342" s="3">
        <v>0</v>
      </c>
      <c r="I342" s="3">
        <v>10.8</v>
      </c>
      <c r="J342" s="3">
        <v>8</v>
      </c>
      <c r="K342" s="3">
        <v>0</v>
      </c>
      <c r="L342" s="3">
        <v>0</v>
      </c>
      <c r="M342" s="3">
        <v>0</v>
      </c>
      <c r="N342" s="3" t="s">
        <v>622</v>
      </c>
      <c r="O342" s="3" t="s">
        <v>621</v>
      </c>
      <c r="P342" s="3" t="s">
        <v>622</v>
      </c>
      <c r="Q342" s="3" t="s">
        <v>621</v>
      </c>
      <c r="R342" s="3" t="s">
        <v>622</v>
      </c>
      <c r="S342" s="3" t="s">
        <v>621</v>
      </c>
      <c r="U342" s="20">
        <f t="shared" si="10"/>
        <v>76.168000000000006</v>
      </c>
      <c r="V342" s="3">
        <f t="shared" si="11"/>
        <v>0</v>
      </c>
    </row>
    <row r="343" spans="1:22" ht="15" customHeight="1" x14ac:dyDescent="0.35">
      <c r="A343" s="3" t="s">
        <v>440</v>
      </c>
      <c r="B343" s="3" t="s">
        <v>442</v>
      </c>
      <c r="C343" s="3">
        <v>2013</v>
      </c>
      <c r="D343" s="3">
        <v>0.9</v>
      </c>
      <c r="E343" s="3" t="s">
        <v>621</v>
      </c>
      <c r="F343" s="3" t="s">
        <v>621</v>
      </c>
      <c r="G343" s="3" t="s">
        <v>621</v>
      </c>
      <c r="H343" s="3" t="s">
        <v>621</v>
      </c>
      <c r="I343" s="3">
        <v>0.9</v>
      </c>
      <c r="J343" s="3" t="s">
        <v>621</v>
      </c>
      <c r="K343" s="3" t="s">
        <v>621</v>
      </c>
      <c r="L343" s="3" t="s">
        <v>621</v>
      </c>
      <c r="M343" s="3" t="s">
        <v>621</v>
      </c>
      <c r="N343" s="3" t="s">
        <v>622</v>
      </c>
      <c r="O343" s="3" t="s">
        <v>621</v>
      </c>
      <c r="P343" s="3" t="s">
        <v>622</v>
      </c>
      <c r="Q343" s="3" t="s">
        <v>621</v>
      </c>
      <c r="R343" s="3" t="s">
        <v>622</v>
      </c>
      <c r="S343" s="3" t="s">
        <v>621</v>
      </c>
      <c r="U343" s="20">
        <f t="shared" si="10"/>
        <v>0.9</v>
      </c>
      <c r="V343" s="3">
        <f t="shared" si="11"/>
        <v>0</v>
      </c>
    </row>
    <row r="344" spans="1:22" ht="15" customHeight="1" x14ac:dyDescent="0.35">
      <c r="A344" s="3" t="s">
        <v>443</v>
      </c>
      <c r="B344" s="3" t="s">
        <v>444</v>
      </c>
      <c r="C344" s="3">
        <v>2013</v>
      </c>
      <c r="D344" s="3">
        <v>149.90700000000001</v>
      </c>
      <c r="E344" s="3">
        <v>43.844000000000001</v>
      </c>
      <c r="F344" s="3">
        <v>41.786000000000001</v>
      </c>
      <c r="G344" s="3">
        <v>23.341999999999999</v>
      </c>
      <c r="H344" s="3">
        <v>20.271000000000001</v>
      </c>
      <c r="I344" s="3">
        <v>34.402000000000001</v>
      </c>
      <c r="J344" s="3">
        <v>6.5330000000000004</v>
      </c>
      <c r="K344" s="3" t="s">
        <v>722</v>
      </c>
      <c r="L344" s="3">
        <v>0</v>
      </c>
      <c r="M344" s="3" t="s">
        <v>722</v>
      </c>
      <c r="N344" s="3" t="s">
        <v>622</v>
      </c>
      <c r="O344" s="3" t="s">
        <v>621</v>
      </c>
      <c r="P344" s="3" t="s">
        <v>622</v>
      </c>
      <c r="Q344" s="3" t="s">
        <v>621</v>
      </c>
      <c r="R344" s="3" t="s">
        <v>622</v>
      </c>
      <c r="S344" s="3" t="s">
        <v>621</v>
      </c>
      <c r="U344" s="20">
        <f t="shared" si="10"/>
        <v>149.90700000000001</v>
      </c>
      <c r="V344" s="3">
        <f t="shared" si="11"/>
        <v>0</v>
      </c>
    </row>
    <row r="345" spans="1:22" ht="15" customHeight="1" x14ac:dyDescent="0.3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U345" s="20">
        <f t="shared" si="10"/>
        <v>0</v>
      </c>
      <c r="V345" s="3">
        <f t="shared" si="11"/>
        <v>0</v>
      </c>
    </row>
    <row r="346" spans="1:22" ht="15" customHeight="1" x14ac:dyDescent="0.3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U346" s="20">
        <f t="shared" si="10"/>
        <v>0</v>
      </c>
      <c r="V346" s="3">
        <f t="shared" si="11"/>
        <v>0</v>
      </c>
    </row>
    <row r="347" spans="1:22" ht="15" customHeight="1" x14ac:dyDescent="0.35">
      <c r="A347" s="3" t="s">
        <v>447</v>
      </c>
      <c r="B347" s="3" t="s">
        <v>448</v>
      </c>
      <c r="C347" s="3">
        <v>2013</v>
      </c>
      <c r="D347" s="3">
        <v>22.852</v>
      </c>
      <c r="E347" s="3">
        <v>13.04</v>
      </c>
      <c r="F347" s="3">
        <v>2.7210000000000001</v>
      </c>
      <c r="G347" s="3">
        <v>0.154</v>
      </c>
      <c r="H347" s="3" t="s">
        <v>621</v>
      </c>
      <c r="I347" s="3">
        <v>5.7569999999999997</v>
      </c>
      <c r="J347" s="3">
        <v>1.18</v>
      </c>
      <c r="K347" s="3" t="s">
        <v>621</v>
      </c>
      <c r="L347" s="3" t="s">
        <v>621</v>
      </c>
      <c r="M347" s="3" t="s">
        <v>621</v>
      </c>
      <c r="N347" s="3" t="s">
        <v>622</v>
      </c>
      <c r="O347" s="3" t="s">
        <v>621</v>
      </c>
      <c r="P347" s="3" t="s">
        <v>622</v>
      </c>
      <c r="Q347" s="3" t="s">
        <v>621</v>
      </c>
      <c r="R347" s="3" t="s">
        <v>622</v>
      </c>
      <c r="S347" s="3" t="s">
        <v>621</v>
      </c>
      <c r="U347" s="20">
        <f t="shared" si="10"/>
        <v>22.852</v>
      </c>
      <c r="V347" s="3">
        <f t="shared" si="11"/>
        <v>0</v>
      </c>
    </row>
    <row r="348" spans="1:22" ht="15" customHeight="1" x14ac:dyDescent="0.35">
      <c r="A348" s="3" t="s">
        <v>447</v>
      </c>
      <c r="B348" s="3" t="s">
        <v>449</v>
      </c>
      <c r="C348" s="3">
        <v>2013</v>
      </c>
      <c r="D348" s="3">
        <v>15.288</v>
      </c>
      <c r="E348" s="3">
        <v>5.3520000000000003</v>
      </c>
      <c r="F348" s="3">
        <v>1.3049999999999999</v>
      </c>
      <c r="G348" s="3">
        <v>4.0309999999999997</v>
      </c>
      <c r="H348" s="3" t="s">
        <v>621</v>
      </c>
      <c r="I348" s="3">
        <v>3.359</v>
      </c>
      <c r="J348" s="3">
        <v>1.24</v>
      </c>
      <c r="K348" s="3" t="s">
        <v>621</v>
      </c>
      <c r="L348" s="3" t="s">
        <v>621</v>
      </c>
      <c r="M348" s="3" t="s">
        <v>621</v>
      </c>
      <c r="N348" s="3" t="s">
        <v>622</v>
      </c>
      <c r="O348" s="3" t="s">
        <v>621</v>
      </c>
      <c r="P348" s="3" t="s">
        <v>622</v>
      </c>
      <c r="Q348" s="3" t="s">
        <v>621</v>
      </c>
      <c r="R348" s="3" t="s">
        <v>622</v>
      </c>
      <c r="S348" s="3" t="s">
        <v>621</v>
      </c>
      <c r="U348" s="20">
        <f t="shared" si="10"/>
        <v>15.288</v>
      </c>
      <c r="V348" s="3">
        <f t="shared" si="11"/>
        <v>0</v>
      </c>
    </row>
    <row r="349" spans="1:22" ht="15" customHeight="1" x14ac:dyDescent="0.35">
      <c r="A349" s="3" t="s">
        <v>447</v>
      </c>
      <c r="B349" s="3" t="s">
        <v>450</v>
      </c>
      <c r="C349" s="3">
        <v>2013</v>
      </c>
      <c r="D349" s="3">
        <v>642.28</v>
      </c>
      <c r="E349" s="3">
        <v>263.358</v>
      </c>
      <c r="F349" s="3">
        <v>42.609000000000002</v>
      </c>
      <c r="G349" s="3">
        <v>112.958</v>
      </c>
      <c r="H349" s="3" t="s">
        <v>621</v>
      </c>
      <c r="I349" s="3">
        <v>80.007999999999996</v>
      </c>
      <c r="J349" s="3">
        <v>136.62299999999999</v>
      </c>
      <c r="K349" s="3" t="s">
        <v>621</v>
      </c>
      <c r="L349" s="3">
        <v>6.7240000000000002</v>
      </c>
      <c r="M349" s="3" t="s">
        <v>621</v>
      </c>
      <c r="N349" s="3" t="s">
        <v>622</v>
      </c>
      <c r="O349" s="3" t="s">
        <v>621</v>
      </c>
      <c r="P349" s="3" t="s">
        <v>622</v>
      </c>
      <c r="Q349" s="3" t="s">
        <v>621</v>
      </c>
      <c r="R349" s="3" t="s">
        <v>622</v>
      </c>
      <c r="S349" s="3" t="s">
        <v>621</v>
      </c>
      <c r="U349" s="20">
        <f t="shared" si="10"/>
        <v>642.28</v>
      </c>
      <c r="V349" s="3">
        <f t="shared" si="11"/>
        <v>0</v>
      </c>
    </row>
    <row r="350" spans="1:22" ht="15" customHeight="1" x14ac:dyDescent="0.3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U350" s="20">
        <f t="shared" si="10"/>
        <v>0</v>
      </c>
      <c r="V350" s="3">
        <f t="shared" si="11"/>
        <v>0</v>
      </c>
    </row>
    <row r="351" spans="1:22" ht="15" customHeight="1" x14ac:dyDescent="0.35">
      <c r="A351" s="3" t="s">
        <v>447</v>
      </c>
      <c r="B351" s="3" t="s">
        <v>452</v>
      </c>
      <c r="C351" s="3">
        <v>2013</v>
      </c>
      <c r="D351" s="3">
        <v>6.6210000000000004</v>
      </c>
      <c r="E351" s="3">
        <v>1.7290000000000001</v>
      </c>
      <c r="F351" s="3">
        <v>1.3049999999999999</v>
      </c>
      <c r="G351" s="3">
        <v>7.8E-2</v>
      </c>
      <c r="H351" s="3" t="s">
        <v>621</v>
      </c>
      <c r="I351" s="3">
        <v>3.177</v>
      </c>
      <c r="J351" s="3">
        <v>0.33200000000000002</v>
      </c>
      <c r="K351" s="3" t="s">
        <v>621</v>
      </c>
      <c r="L351" s="3">
        <v>0</v>
      </c>
      <c r="M351" s="3">
        <v>0</v>
      </c>
      <c r="N351" s="3" t="s">
        <v>622</v>
      </c>
      <c r="O351" s="3" t="s">
        <v>621</v>
      </c>
      <c r="P351" s="3" t="s">
        <v>622</v>
      </c>
      <c r="Q351" s="3" t="s">
        <v>621</v>
      </c>
      <c r="R351" s="3" t="s">
        <v>622</v>
      </c>
      <c r="S351" s="3" t="s">
        <v>621</v>
      </c>
      <c r="U351" s="20">
        <f t="shared" si="10"/>
        <v>6.6210000000000004</v>
      </c>
      <c r="V351" s="3">
        <f t="shared" si="11"/>
        <v>0</v>
      </c>
    </row>
    <row r="352" spans="1:22" ht="15" customHeight="1" x14ac:dyDescent="0.35">
      <c r="A352" s="3" t="s">
        <v>453</v>
      </c>
      <c r="B352" s="3" t="s">
        <v>454</v>
      </c>
      <c r="C352" s="3">
        <v>2013</v>
      </c>
      <c r="D352" s="3">
        <v>3.7</v>
      </c>
      <c r="E352" s="3" t="s">
        <v>621</v>
      </c>
      <c r="F352" s="3" t="s">
        <v>621</v>
      </c>
      <c r="G352" s="3" t="s">
        <v>621</v>
      </c>
      <c r="H352" s="3" t="s">
        <v>621</v>
      </c>
      <c r="I352" s="3" t="s">
        <v>621</v>
      </c>
      <c r="J352" s="3" t="s">
        <v>621</v>
      </c>
      <c r="K352" s="3" t="s">
        <v>621</v>
      </c>
      <c r="L352" s="3" t="s">
        <v>621</v>
      </c>
      <c r="M352" s="3" t="s">
        <v>621</v>
      </c>
      <c r="N352" s="3" t="s">
        <v>622</v>
      </c>
      <c r="O352" s="3" t="s">
        <v>621</v>
      </c>
      <c r="P352" s="3" t="s">
        <v>622</v>
      </c>
      <c r="Q352" s="3" t="s">
        <v>621</v>
      </c>
      <c r="R352" s="3" t="s">
        <v>622</v>
      </c>
      <c r="S352" s="3" t="s">
        <v>621</v>
      </c>
      <c r="U352" s="20">
        <f t="shared" si="10"/>
        <v>3.7</v>
      </c>
      <c r="V352" s="3">
        <f t="shared" si="11"/>
        <v>0</v>
      </c>
    </row>
    <row r="353" spans="1:22" ht="15" customHeight="1" x14ac:dyDescent="0.35">
      <c r="A353" s="3" t="s">
        <v>453</v>
      </c>
      <c r="B353" s="3" t="s">
        <v>455</v>
      </c>
      <c r="C353" s="3">
        <v>2013</v>
      </c>
      <c r="D353" s="3">
        <v>35</v>
      </c>
      <c r="E353" s="3" t="s">
        <v>621</v>
      </c>
      <c r="F353" s="3" t="s">
        <v>621</v>
      </c>
      <c r="G353" s="3">
        <v>2247</v>
      </c>
      <c r="H353" s="3" t="s">
        <v>621</v>
      </c>
      <c r="I353" s="3" t="s">
        <v>621</v>
      </c>
      <c r="J353" s="3" t="s">
        <v>621</v>
      </c>
      <c r="K353" s="3" t="s">
        <v>621</v>
      </c>
      <c r="L353" s="3" t="s">
        <v>621</v>
      </c>
      <c r="M353" s="3" t="s">
        <v>621</v>
      </c>
      <c r="N353" s="3" t="s">
        <v>622</v>
      </c>
      <c r="O353" s="3" t="s">
        <v>621</v>
      </c>
      <c r="P353" s="3" t="s">
        <v>622</v>
      </c>
      <c r="Q353" s="3" t="s">
        <v>621</v>
      </c>
      <c r="R353" s="3" t="s">
        <v>622</v>
      </c>
      <c r="S353" s="3" t="s">
        <v>621</v>
      </c>
      <c r="U353" s="20">
        <f t="shared" si="10"/>
        <v>35</v>
      </c>
      <c r="V353" s="3">
        <f t="shared" si="11"/>
        <v>0</v>
      </c>
    </row>
    <row r="354" spans="1:22" ht="15" customHeight="1" x14ac:dyDescent="0.35">
      <c r="A354" s="3" t="s">
        <v>453</v>
      </c>
      <c r="B354" s="3" t="s">
        <v>456</v>
      </c>
      <c r="C354" s="3">
        <v>2013</v>
      </c>
      <c r="D354" s="3">
        <v>2.8</v>
      </c>
      <c r="E354" s="3" t="s">
        <v>621</v>
      </c>
      <c r="F354" s="3" t="s">
        <v>621</v>
      </c>
      <c r="G354" s="3" t="s">
        <v>621</v>
      </c>
      <c r="H354" s="3" t="s">
        <v>621</v>
      </c>
      <c r="I354" s="3" t="s">
        <v>621</v>
      </c>
      <c r="J354" s="3" t="s">
        <v>621</v>
      </c>
      <c r="K354" s="3" t="s">
        <v>621</v>
      </c>
      <c r="L354" s="3" t="s">
        <v>621</v>
      </c>
      <c r="M354" s="3" t="s">
        <v>621</v>
      </c>
      <c r="N354" s="3" t="s">
        <v>622</v>
      </c>
      <c r="O354" s="3" t="s">
        <v>621</v>
      </c>
      <c r="P354" s="3" t="s">
        <v>622</v>
      </c>
      <c r="Q354" s="3" t="s">
        <v>621</v>
      </c>
      <c r="R354" s="3" t="s">
        <v>622</v>
      </c>
      <c r="S354" s="3" t="s">
        <v>621</v>
      </c>
      <c r="U354" s="20">
        <f t="shared" si="10"/>
        <v>2.8</v>
      </c>
      <c r="V354" s="3">
        <f t="shared" si="11"/>
        <v>0</v>
      </c>
    </row>
    <row r="355" spans="1:22" ht="15" customHeight="1" x14ac:dyDescent="0.35">
      <c r="A355" s="3" t="s">
        <v>453</v>
      </c>
      <c r="B355" s="3" t="s">
        <v>457</v>
      </c>
      <c r="C355" s="3">
        <v>2013</v>
      </c>
      <c r="D355" s="3">
        <v>0.6</v>
      </c>
      <c r="E355" s="3" t="s">
        <v>621</v>
      </c>
      <c r="F355" s="3" t="s">
        <v>621</v>
      </c>
      <c r="G355" s="3" t="s">
        <v>621</v>
      </c>
      <c r="H355" s="3" t="s">
        <v>621</v>
      </c>
      <c r="I355" s="3" t="s">
        <v>621</v>
      </c>
      <c r="J355" s="3" t="s">
        <v>621</v>
      </c>
      <c r="K355" s="3" t="s">
        <v>621</v>
      </c>
      <c r="L355" s="3" t="s">
        <v>621</v>
      </c>
      <c r="M355" s="3" t="s">
        <v>621</v>
      </c>
      <c r="N355" s="3" t="s">
        <v>622</v>
      </c>
      <c r="O355" s="3" t="s">
        <v>621</v>
      </c>
      <c r="P355" s="3" t="s">
        <v>622</v>
      </c>
      <c r="Q355" s="3" t="s">
        <v>621</v>
      </c>
      <c r="R355" s="3" t="s">
        <v>622</v>
      </c>
      <c r="S355" s="3" t="s">
        <v>621</v>
      </c>
      <c r="U355" s="20">
        <f t="shared" si="10"/>
        <v>0.6</v>
      </c>
      <c r="V355" s="3">
        <f t="shared" si="11"/>
        <v>0</v>
      </c>
    </row>
    <row r="356" spans="1:22" ht="15" customHeight="1" x14ac:dyDescent="0.35">
      <c r="A356" s="3" t="s">
        <v>458</v>
      </c>
      <c r="B356" s="3" t="s">
        <v>459</v>
      </c>
      <c r="C356" s="3">
        <v>2013</v>
      </c>
      <c r="D356" s="3">
        <v>3.4</v>
      </c>
      <c r="E356" s="3">
        <v>0.9</v>
      </c>
      <c r="F356" s="3">
        <v>1</v>
      </c>
      <c r="G356" s="3">
        <v>0.6</v>
      </c>
      <c r="H356" s="3">
        <v>0</v>
      </c>
      <c r="I356" s="3">
        <v>0.9</v>
      </c>
      <c r="J356" s="3">
        <v>0</v>
      </c>
      <c r="K356" s="3">
        <v>0</v>
      </c>
      <c r="L356" s="3">
        <v>0</v>
      </c>
      <c r="M356" s="3">
        <v>0</v>
      </c>
      <c r="N356" s="3" t="s">
        <v>622</v>
      </c>
      <c r="O356" s="3" t="s">
        <v>621</v>
      </c>
      <c r="P356" s="3" t="s">
        <v>622</v>
      </c>
      <c r="Q356" s="3" t="s">
        <v>621</v>
      </c>
      <c r="R356" s="3" t="s">
        <v>622</v>
      </c>
      <c r="S356" s="3" t="s">
        <v>621</v>
      </c>
      <c r="U356" s="20">
        <f t="shared" si="10"/>
        <v>3.4</v>
      </c>
      <c r="V356" s="3">
        <f t="shared" si="11"/>
        <v>0</v>
      </c>
    </row>
    <row r="357" spans="1:22" ht="15" customHeight="1" x14ac:dyDescent="0.35">
      <c r="A357" s="3" t="s">
        <v>458</v>
      </c>
      <c r="B357" s="3" t="s">
        <v>460</v>
      </c>
      <c r="C357" s="3">
        <v>2013</v>
      </c>
      <c r="D357" s="3">
        <v>41.9</v>
      </c>
      <c r="E357" s="3">
        <v>12.7</v>
      </c>
      <c r="F357" s="3">
        <v>6.5</v>
      </c>
      <c r="G357" s="3">
        <v>11.1</v>
      </c>
      <c r="H357" s="3">
        <v>0</v>
      </c>
      <c r="I357" s="3">
        <v>8.3000000000000007</v>
      </c>
      <c r="J357" s="3">
        <v>3.3</v>
      </c>
      <c r="K357" s="3">
        <v>0</v>
      </c>
      <c r="L357" s="3">
        <v>0</v>
      </c>
      <c r="M357" s="3">
        <v>0</v>
      </c>
      <c r="N357" s="3" t="s">
        <v>622</v>
      </c>
      <c r="O357" s="3" t="s">
        <v>621</v>
      </c>
      <c r="P357" s="3" t="s">
        <v>622</v>
      </c>
      <c r="Q357" s="3" t="s">
        <v>621</v>
      </c>
      <c r="R357" s="3" t="s">
        <v>622</v>
      </c>
      <c r="S357" s="3" t="s">
        <v>621</v>
      </c>
      <c r="U357" s="20">
        <f t="shared" si="10"/>
        <v>41.9</v>
      </c>
      <c r="V357" s="3">
        <f t="shared" si="11"/>
        <v>0</v>
      </c>
    </row>
    <row r="358" spans="1:22" ht="15" customHeight="1" x14ac:dyDescent="0.3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U358" s="20">
        <f t="shared" si="10"/>
        <v>0</v>
      </c>
      <c r="V358" s="3">
        <f t="shared" si="11"/>
        <v>0</v>
      </c>
    </row>
    <row r="359" spans="1:22" ht="15" customHeight="1" x14ac:dyDescent="0.35">
      <c r="A359" s="3" t="s">
        <v>461</v>
      </c>
      <c r="B359" s="3" t="s">
        <v>463</v>
      </c>
      <c r="C359" s="3">
        <v>2013</v>
      </c>
      <c r="D359" s="3">
        <v>2497</v>
      </c>
      <c r="E359" s="3" t="s">
        <v>621</v>
      </c>
      <c r="F359" s="3" t="s">
        <v>621</v>
      </c>
      <c r="G359" s="3" t="s">
        <v>621</v>
      </c>
      <c r="H359" s="3" t="s">
        <v>621</v>
      </c>
      <c r="I359" s="3" t="s">
        <v>621</v>
      </c>
      <c r="J359" s="3" t="s">
        <v>621</v>
      </c>
      <c r="K359" s="3" t="s">
        <v>621</v>
      </c>
      <c r="L359" s="3" t="s">
        <v>621</v>
      </c>
      <c r="M359" s="3" t="s">
        <v>621</v>
      </c>
      <c r="N359" s="3" t="s">
        <v>827</v>
      </c>
      <c r="O359" s="3">
        <v>938</v>
      </c>
      <c r="P359" s="3" t="s">
        <v>828</v>
      </c>
      <c r="Q359" s="3">
        <v>743</v>
      </c>
      <c r="R359" s="3" t="s">
        <v>829</v>
      </c>
      <c r="S359" s="3">
        <v>816</v>
      </c>
      <c r="U359" s="20">
        <f t="shared" si="10"/>
        <v>2497</v>
      </c>
      <c r="V359" s="3">
        <f t="shared" si="11"/>
        <v>2497</v>
      </c>
    </row>
    <row r="360" spans="1:22" ht="15" customHeight="1" x14ac:dyDescent="0.35">
      <c r="A360" s="3" t="s">
        <v>464</v>
      </c>
      <c r="B360" s="3" t="s">
        <v>465</v>
      </c>
      <c r="C360" s="3">
        <v>2013</v>
      </c>
      <c r="D360" s="3">
        <v>11.084535000000001</v>
      </c>
      <c r="E360" s="3">
        <v>6.8262720000000003</v>
      </c>
      <c r="F360" s="3">
        <v>0.52409499999999998</v>
      </c>
      <c r="G360" s="3">
        <v>0.65115100000000004</v>
      </c>
      <c r="H360" s="3" t="s">
        <v>621</v>
      </c>
      <c r="I360" s="3">
        <v>2.4939559999999998</v>
      </c>
      <c r="J360" s="3">
        <v>0.58906099999999995</v>
      </c>
      <c r="K360" s="3" t="s">
        <v>621</v>
      </c>
      <c r="L360" s="3" t="s">
        <v>621</v>
      </c>
      <c r="M360" s="3" t="s">
        <v>621</v>
      </c>
      <c r="N360" s="3" t="s">
        <v>622</v>
      </c>
      <c r="O360" s="3" t="s">
        <v>621</v>
      </c>
      <c r="P360" s="3" t="s">
        <v>622</v>
      </c>
      <c r="Q360" s="3" t="s">
        <v>621</v>
      </c>
      <c r="R360" s="3" t="s">
        <v>622</v>
      </c>
      <c r="S360" s="3" t="s">
        <v>621</v>
      </c>
      <c r="U360" s="20">
        <f t="shared" si="10"/>
        <v>11.084535000000001</v>
      </c>
      <c r="V360" s="3">
        <f t="shared" si="11"/>
        <v>0</v>
      </c>
    </row>
    <row r="361" spans="1:22" ht="15" customHeight="1" x14ac:dyDescent="0.3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U361" s="20">
        <f t="shared" si="10"/>
        <v>0</v>
      </c>
      <c r="V361" s="3">
        <f t="shared" si="11"/>
        <v>0</v>
      </c>
    </row>
    <row r="362" spans="1:22" ht="15" customHeight="1" x14ac:dyDescent="0.35">
      <c r="A362" s="3" t="s">
        <v>464</v>
      </c>
      <c r="B362" s="3" t="s">
        <v>467</v>
      </c>
      <c r="C362" s="3">
        <v>2013</v>
      </c>
      <c r="D362" s="3">
        <v>125.948592</v>
      </c>
      <c r="E362" s="3">
        <v>57.175820999999999</v>
      </c>
      <c r="F362" s="3">
        <v>13.644731999999999</v>
      </c>
      <c r="G362" s="3">
        <v>9.7109810000000003</v>
      </c>
      <c r="H362" s="3" t="s">
        <v>621</v>
      </c>
      <c r="I362" s="3">
        <v>22.478424</v>
      </c>
      <c r="J362" s="3">
        <v>22.938634</v>
      </c>
      <c r="K362" s="3" t="s">
        <v>621</v>
      </c>
      <c r="L362" s="3" t="s">
        <v>621</v>
      </c>
      <c r="M362" s="3" t="s">
        <v>621</v>
      </c>
      <c r="N362" s="3" t="s">
        <v>622</v>
      </c>
      <c r="O362" s="3" t="s">
        <v>621</v>
      </c>
      <c r="P362" s="3" t="s">
        <v>622</v>
      </c>
      <c r="Q362" s="3" t="s">
        <v>621</v>
      </c>
      <c r="R362" s="3" t="s">
        <v>622</v>
      </c>
      <c r="S362" s="3" t="s">
        <v>621</v>
      </c>
      <c r="U362" s="20">
        <f t="shared" si="10"/>
        <v>125.948592</v>
      </c>
      <c r="V362" s="3">
        <f t="shared" si="11"/>
        <v>0</v>
      </c>
    </row>
    <row r="363" spans="1:22" ht="15" customHeight="1" x14ac:dyDescent="0.35">
      <c r="A363" s="3" t="s">
        <v>468</v>
      </c>
      <c r="B363" s="3" t="s">
        <v>469</v>
      </c>
      <c r="C363" s="3">
        <v>2013</v>
      </c>
      <c r="D363" s="3">
        <v>510.4</v>
      </c>
      <c r="E363" s="3">
        <v>247.3</v>
      </c>
      <c r="F363" s="3">
        <v>10.7</v>
      </c>
      <c r="G363" s="3">
        <v>40.6</v>
      </c>
      <c r="H363" s="3">
        <v>0</v>
      </c>
      <c r="I363" s="3">
        <v>121.3</v>
      </c>
      <c r="J363" s="3">
        <v>36.4</v>
      </c>
      <c r="K363" s="3">
        <v>0.44</v>
      </c>
      <c r="L363" s="3">
        <v>36.700000000000003</v>
      </c>
      <c r="M363" s="3">
        <v>17</v>
      </c>
      <c r="N363" s="3" t="s">
        <v>622</v>
      </c>
      <c r="O363" s="3" t="s">
        <v>621</v>
      </c>
      <c r="P363" s="3" t="s">
        <v>622</v>
      </c>
      <c r="Q363" s="3" t="s">
        <v>621</v>
      </c>
      <c r="R363" s="3" t="s">
        <v>622</v>
      </c>
      <c r="S363" s="3" t="s">
        <v>621</v>
      </c>
      <c r="U363" s="20">
        <f t="shared" si="10"/>
        <v>510.4</v>
      </c>
      <c r="V363" s="3">
        <f t="shared" si="11"/>
        <v>0</v>
      </c>
    </row>
    <row r="364" spans="1:22" ht="15" customHeight="1" x14ac:dyDescent="0.35">
      <c r="A364" s="3" t="s">
        <v>468</v>
      </c>
      <c r="B364" s="3" t="s">
        <v>470</v>
      </c>
      <c r="C364" s="3">
        <v>2013</v>
      </c>
      <c r="D364" s="3">
        <v>1012.1</v>
      </c>
      <c r="E364" s="3">
        <v>518.29999999999995</v>
      </c>
      <c r="F364" s="3">
        <v>44.8</v>
      </c>
      <c r="G364" s="3">
        <v>64.5</v>
      </c>
      <c r="H364" s="3">
        <v>0</v>
      </c>
      <c r="I364" s="3">
        <v>183.3</v>
      </c>
      <c r="J364" s="3">
        <v>72.5</v>
      </c>
      <c r="K364" s="3">
        <v>0.7</v>
      </c>
      <c r="L364" s="3">
        <v>92.4</v>
      </c>
      <c r="M364" s="3">
        <v>35.6</v>
      </c>
      <c r="N364" s="3" t="s">
        <v>622</v>
      </c>
      <c r="O364" s="3" t="s">
        <v>621</v>
      </c>
      <c r="P364" s="3" t="s">
        <v>622</v>
      </c>
      <c r="Q364" s="3" t="s">
        <v>621</v>
      </c>
      <c r="R364" s="3" t="s">
        <v>622</v>
      </c>
      <c r="S364" s="3" t="s">
        <v>621</v>
      </c>
      <c r="U364" s="20">
        <f t="shared" si="10"/>
        <v>1012.1</v>
      </c>
      <c r="V364" s="3">
        <f t="shared" si="11"/>
        <v>0</v>
      </c>
    </row>
    <row r="365" spans="1:22" ht="15" customHeight="1" x14ac:dyDescent="0.35">
      <c r="A365" s="3" t="s">
        <v>471</v>
      </c>
      <c r="B365" s="3" t="s">
        <v>472</v>
      </c>
      <c r="C365" s="3">
        <v>2013</v>
      </c>
      <c r="D365" s="3">
        <v>193.40899999999999</v>
      </c>
      <c r="E365" s="3">
        <v>87.268000000000001</v>
      </c>
      <c r="F365" s="3">
        <v>29.992999999999999</v>
      </c>
      <c r="G365" s="3">
        <v>17.196999999999999</v>
      </c>
      <c r="H365" s="3" t="s">
        <v>621</v>
      </c>
      <c r="I365" s="3">
        <v>38.106999999999999</v>
      </c>
      <c r="J365" s="3">
        <v>19.917999999999999</v>
      </c>
      <c r="K365" s="3" t="s">
        <v>621</v>
      </c>
      <c r="L365" s="3">
        <v>1.079</v>
      </c>
      <c r="M365" s="3">
        <v>8.3460000000000001</v>
      </c>
      <c r="N365" s="3" t="s">
        <v>622</v>
      </c>
      <c r="O365" s="3" t="s">
        <v>621</v>
      </c>
      <c r="P365" s="3" t="s">
        <v>622</v>
      </c>
      <c r="Q365" s="3" t="s">
        <v>621</v>
      </c>
      <c r="R365" s="3" t="s">
        <v>622</v>
      </c>
      <c r="S365" s="3" t="s">
        <v>621</v>
      </c>
      <c r="U365" s="20">
        <f t="shared" si="10"/>
        <v>193.40899999999999</v>
      </c>
      <c r="V365" s="3">
        <f t="shared" si="11"/>
        <v>0</v>
      </c>
    </row>
    <row r="366" spans="1:22" ht="15" customHeight="1" x14ac:dyDescent="0.35">
      <c r="A366" s="3" t="s">
        <v>471</v>
      </c>
      <c r="B366" s="3" t="s">
        <v>473</v>
      </c>
      <c r="C366" s="3">
        <v>2013</v>
      </c>
      <c r="D366" s="3">
        <v>5.8460000000000001</v>
      </c>
      <c r="E366" s="3">
        <v>1.266</v>
      </c>
      <c r="F366" s="3">
        <v>1.857</v>
      </c>
      <c r="G366" s="3" t="s">
        <v>621</v>
      </c>
      <c r="H366" s="3" t="s">
        <v>621</v>
      </c>
      <c r="I366" s="3">
        <v>2.7429999999999999</v>
      </c>
      <c r="J366" s="3">
        <v>8.1000000000000003E-2</v>
      </c>
      <c r="K366" s="3" t="s">
        <v>621</v>
      </c>
      <c r="L366" s="3" t="s">
        <v>621</v>
      </c>
      <c r="M366" s="3" t="s">
        <v>621</v>
      </c>
      <c r="N366" s="3" t="s">
        <v>622</v>
      </c>
      <c r="O366" s="3" t="s">
        <v>621</v>
      </c>
      <c r="P366" s="3" t="s">
        <v>622</v>
      </c>
      <c r="Q366" s="3" t="s">
        <v>621</v>
      </c>
      <c r="R366" s="3" t="s">
        <v>622</v>
      </c>
      <c r="S366" s="3" t="s">
        <v>621</v>
      </c>
      <c r="U366" s="20">
        <f t="shared" si="10"/>
        <v>5.8460000000000001</v>
      </c>
      <c r="V366" s="3">
        <f t="shared" si="11"/>
        <v>0</v>
      </c>
    </row>
    <row r="367" spans="1:22" ht="15" customHeight="1" x14ac:dyDescent="0.35">
      <c r="A367" s="3" t="s">
        <v>474</v>
      </c>
      <c r="B367" s="3" t="s">
        <v>475</v>
      </c>
      <c r="C367" s="3">
        <v>2013</v>
      </c>
      <c r="D367" s="3">
        <v>12.1</v>
      </c>
      <c r="E367" s="3">
        <v>4.8</v>
      </c>
      <c r="F367" s="3">
        <v>4.3</v>
      </c>
      <c r="G367" s="3">
        <v>0</v>
      </c>
      <c r="H367" s="3" t="s">
        <v>621</v>
      </c>
      <c r="I367" s="3">
        <v>2.4</v>
      </c>
      <c r="J367" s="3">
        <v>0</v>
      </c>
      <c r="K367" s="3">
        <v>0</v>
      </c>
      <c r="L367" s="3">
        <v>0.6</v>
      </c>
      <c r="M367" s="3">
        <v>0</v>
      </c>
      <c r="N367" s="3" t="s">
        <v>622</v>
      </c>
      <c r="O367" s="3" t="s">
        <v>621</v>
      </c>
      <c r="P367" s="3" t="s">
        <v>622</v>
      </c>
      <c r="Q367" s="3" t="s">
        <v>621</v>
      </c>
      <c r="R367" s="3" t="s">
        <v>622</v>
      </c>
      <c r="S367" s="3" t="s">
        <v>621</v>
      </c>
      <c r="U367" s="20">
        <f t="shared" si="10"/>
        <v>12.1</v>
      </c>
      <c r="V367" s="3">
        <f t="shared" si="11"/>
        <v>0</v>
      </c>
    </row>
    <row r="368" spans="1:22" ht="15" customHeight="1" x14ac:dyDescent="0.35">
      <c r="A368" s="3" t="s">
        <v>474</v>
      </c>
      <c r="B368" s="3" t="s">
        <v>476</v>
      </c>
      <c r="C368" s="3">
        <v>2013</v>
      </c>
      <c r="D368" s="3">
        <v>184.2</v>
      </c>
      <c r="E368" s="3">
        <v>95.9</v>
      </c>
      <c r="F368" s="3">
        <v>15</v>
      </c>
      <c r="G368" s="3">
        <v>7.9</v>
      </c>
      <c r="H368" s="3">
        <v>0</v>
      </c>
      <c r="I368" s="3">
        <v>24.4</v>
      </c>
      <c r="J368" s="3">
        <v>18</v>
      </c>
      <c r="K368" s="3">
        <v>0.2</v>
      </c>
      <c r="L368" s="3">
        <v>0</v>
      </c>
      <c r="M368" s="3">
        <v>22.8</v>
      </c>
      <c r="N368" s="3" t="s">
        <v>622</v>
      </c>
      <c r="O368" s="3" t="s">
        <v>621</v>
      </c>
      <c r="P368" s="3" t="s">
        <v>622</v>
      </c>
      <c r="Q368" s="3" t="s">
        <v>621</v>
      </c>
      <c r="R368" s="3" t="s">
        <v>622</v>
      </c>
      <c r="S368" s="3" t="s">
        <v>621</v>
      </c>
      <c r="U368" s="20">
        <f t="shared" si="10"/>
        <v>184.2</v>
      </c>
      <c r="V368" s="3">
        <f t="shared" si="11"/>
        <v>0</v>
      </c>
    </row>
    <row r="369" spans="1:22" ht="15" customHeight="1" x14ac:dyDescent="0.35">
      <c r="A369" s="3" t="s">
        <v>474</v>
      </c>
      <c r="B369" s="3" t="s">
        <v>477</v>
      </c>
      <c r="C369" s="3">
        <v>2013</v>
      </c>
      <c r="D369" s="3">
        <v>17.8</v>
      </c>
      <c r="E369" s="3">
        <v>12</v>
      </c>
      <c r="F369" s="3">
        <v>1.9</v>
      </c>
      <c r="G369" s="3">
        <v>0.3</v>
      </c>
      <c r="H369" s="3">
        <v>0</v>
      </c>
      <c r="I369" s="3">
        <v>1.4</v>
      </c>
      <c r="J369" s="3">
        <v>0.8</v>
      </c>
      <c r="K369" s="3">
        <v>0</v>
      </c>
      <c r="L369" s="3">
        <v>0</v>
      </c>
      <c r="M369" s="3">
        <v>1.4</v>
      </c>
      <c r="N369" s="3" t="s">
        <v>622</v>
      </c>
      <c r="O369" s="3" t="s">
        <v>621</v>
      </c>
      <c r="P369" s="3" t="s">
        <v>622</v>
      </c>
      <c r="Q369" s="3" t="s">
        <v>621</v>
      </c>
      <c r="R369" s="3" t="s">
        <v>622</v>
      </c>
      <c r="S369" s="3" t="s">
        <v>621</v>
      </c>
      <c r="U369" s="20">
        <f t="shared" si="10"/>
        <v>17.8</v>
      </c>
      <c r="V369" s="3">
        <f t="shared" si="11"/>
        <v>0</v>
      </c>
    </row>
    <row r="370" spans="1:22" ht="15" customHeight="1" x14ac:dyDescent="0.35">
      <c r="A370" s="3" t="s">
        <v>474</v>
      </c>
      <c r="B370" s="3" t="s">
        <v>478</v>
      </c>
      <c r="C370" s="3">
        <v>2013</v>
      </c>
      <c r="D370" s="3">
        <v>1353</v>
      </c>
      <c r="E370" s="3">
        <v>553.79999999999995</v>
      </c>
      <c r="F370" s="3">
        <v>188</v>
      </c>
      <c r="G370" s="3">
        <v>56.8</v>
      </c>
      <c r="H370" s="3">
        <v>0</v>
      </c>
      <c r="I370" s="3">
        <v>163.80000000000001</v>
      </c>
      <c r="J370" s="3">
        <v>123.4</v>
      </c>
      <c r="K370" s="3">
        <v>6.2</v>
      </c>
      <c r="L370" s="3">
        <v>29.6</v>
      </c>
      <c r="M370" s="3">
        <v>138.1</v>
      </c>
      <c r="N370" s="3" t="s">
        <v>830</v>
      </c>
      <c r="O370" s="3">
        <v>92.3</v>
      </c>
      <c r="P370" s="3" t="s">
        <v>621</v>
      </c>
      <c r="Q370" s="3" t="s">
        <v>621</v>
      </c>
      <c r="R370" s="3" t="s">
        <v>621</v>
      </c>
      <c r="S370" s="3" t="s">
        <v>621</v>
      </c>
      <c r="U370" s="20">
        <f t="shared" si="10"/>
        <v>1353</v>
      </c>
      <c r="V370" s="3">
        <f t="shared" si="11"/>
        <v>92.3</v>
      </c>
    </row>
    <row r="371" spans="1:22" ht="15" customHeight="1" x14ac:dyDescent="0.35">
      <c r="A371" s="3" t="s">
        <v>474</v>
      </c>
      <c r="B371" s="3" t="s">
        <v>479</v>
      </c>
      <c r="C371" s="3">
        <v>2013</v>
      </c>
      <c r="D371" s="3">
        <v>17.600000000000001</v>
      </c>
      <c r="E371" s="3">
        <v>7.8</v>
      </c>
      <c r="F371" s="3">
        <v>5.3</v>
      </c>
      <c r="G371" s="3">
        <v>0.2</v>
      </c>
      <c r="H371" s="3">
        <v>0</v>
      </c>
      <c r="I371" s="3">
        <v>4.0999999999999996</v>
      </c>
      <c r="J371" s="3">
        <v>0.2</v>
      </c>
      <c r="K371" s="3">
        <v>0</v>
      </c>
      <c r="L371" s="3">
        <v>0</v>
      </c>
      <c r="M371" s="3">
        <v>0</v>
      </c>
      <c r="N371" s="3" t="s">
        <v>622</v>
      </c>
      <c r="O371" s="3" t="s">
        <v>621</v>
      </c>
      <c r="P371" s="3" t="s">
        <v>622</v>
      </c>
      <c r="Q371" s="3" t="s">
        <v>621</v>
      </c>
      <c r="R371" s="3" t="s">
        <v>622</v>
      </c>
      <c r="S371" s="3" t="s">
        <v>621</v>
      </c>
      <c r="U371" s="20">
        <f t="shared" si="10"/>
        <v>17.600000000000001</v>
      </c>
      <c r="V371" s="3">
        <f t="shared" si="11"/>
        <v>0</v>
      </c>
    </row>
    <row r="372" spans="1:22" ht="15" customHeight="1" x14ac:dyDescent="0.35">
      <c r="A372" s="3" t="s">
        <v>474</v>
      </c>
      <c r="B372" s="3" t="s">
        <v>480</v>
      </c>
      <c r="C372" s="3">
        <v>2013</v>
      </c>
      <c r="D372" s="3">
        <v>32.6</v>
      </c>
      <c r="E372" s="3">
        <v>14.8</v>
      </c>
      <c r="F372" s="3">
        <v>1.1000000000000001</v>
      </c>
      <c r="G372" s="3">
        <v>5.8</v>
      </c>
      <c r="H372" s="3">
        <v>0</v>
      </c>
      <c r="I372" s="3">
        <v>6.8</v>
      </c>
      <c r="J372" s="3">
        <v>2.7</v>
      </c>
      <c r="K372" s="3">
        <v>1.3</v>
      </c>
      <c r="L372" s="3">
        <v>0</v>
      </c>
      <c r="M372" s="3">
        <v>0.1</v>
      </c>
      <c r="N372" s="3" t="s">
        <v>622</v>
      </c>
      <c r="O372" s="3" t="s">
        <v>621</v>
      </c>
      <c r="P372" s="3" t="s">
        <v>622</v>
      </c>
      <c r="Q372" s="3" t="s">
        <v>621</v>
      </c>
      <c r="R372" s="3" t="s">
        <v>622</v>
      </c>
      <c r="S372" s="3" t="s">
        <v>621</v>
      </c>
      <c r="U372" s="20">
        <f t="shared" si="10"/>
        <v>32.6</v>
      </c>
      <c r="V372" s="3">
        <f t="shared" si="11"/>
        <v>0</v>
      </c>
    </row>
    <row r="373" spans="1:22" ht="15" customHeight="1" x14ac:dyDescent="0.3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621</v>
      </c>
      <c r="P373" s="3" t="s">
        <v>622</v>
      </c>
      <c r="Q373" s="3" t="s">
        <v>621</v>
      </c>
      <c r="R373" s="3" t="s">
        <v>622</v>
      </c>
      <c r="S373" s="3" t="s">
        <v>621</v>
      </c>
      <c r="U373" s="20">
        <f t="shared" si="10"/>
        <v>0</v>
      </c>
      <c r="V373" s="3">
        <f t="shared" si="11"/>
        <v>0</v>
      </c>
    </row>
    <row r="374" spans="1:22" ht="15" customHeight="1" x14ac:dyDescent="0.3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U374" s="20">
        <f t="shared" si="10"/>
        <v>0</v>
      </c>
      <c r="V374" s="3">
        <f t="shared" si="11"/>
        <v>0</v>
      </c>
    </row>
    <row r="375" spans="1:22" ht="15" customHeight="1" x14ac:dyDescent="0.35">
      <c r="A375" s="3" t="s">
        <v>481</v>
      </c>
      <c r="B375" s="3" t="s">
        <v>484</v>
      </c>
      <c r="C375" s="3">
        <v>2013</v>
      </c>
      <c r="D375" s="3">
        <v>770</v>
      </c>
      <c r="E375" s="3">
        <v>347</v>
      </c>
      <c r="F375" s="3">
        <v>16</v>
      </c>
      <c r="G375" s="3">
        <v>236</v>
      </c>
      <c r="H375" s="3">
        <v>69</v>
      </c>
      <c r="I375" s="3">
        <v>83</v>
      </c>
      <c r="J375" s="3">
        <v>85</v>
      </c>
      <c r="K375" s="3">
        <v>3</v>
      </c>
      <c r="L375" s="3">
        <v>0</v>
      </c>
      <c r="M375" s="3">
        <v>236</v>
      </c>
      <c r="N375" s="3" t="s">
        <v>622</v>
      </c>
      <c r="O375" s="3" t="s">
        <v>621</v>
      </c>
      <c r="P375" s="3" t="s">
        <v>622</v>
      </c>
      <c r="Q375" s="3" t="s">
        <v>621</v>
      </c>
      <c r="R375" s="3" t="s">
        <v>622</v>
      </c>
      <c r="S375" s="3" t="s">
        <v>621</v>
      </c>
      <c r="U375" s="20">
        <f t="shared" si="10"/>
        <v>770</v>
      </c>
      <c r="V375" s="3">
        <f t="shared" si="11"/>
        <v>0</v>
      </c>
    </row>
    <row r="376" spans="1:22" ht="15" customHeight="1" x14ac:dyDescent="0.35">
      <c r="A376" s="3" t="s">
        <v>485</v>
      </c>
      <c r="B376" s="3" t="s">
        <v>486</v>
      </c>
      <c r="C376" s="3">
        <v>2013</v>
      </c>
      <c r="D376" s="3">
        <v>57.831000000000003</v>
      </c>
      <c r="E376" s="3">
        <v>17.282</v>
      </c>
      <c r="F376" s="3">
        <v>1.3340000000000001</v>
      </c>
      <c r="G376" s="3">
        <v>24.065999999999999</v>
      </c>
      <c r="H376" s="3" t="s">
        <v>621</v>
      </c>
      <c r="I376" s="3">
        <v>12.023999999999999</v>
      </c>
      <c r="J376" s="3">
        <v>3.1230000000000002</v>
      </c>
      <c r="K376" s="3" t="s">
        <v>621</v>
      </c>
      <c r="L376" s="3" t="s">
        <v>621</v>
      </c>
      <c r="M376" s="3" t="s">
        <v>621</v>
      </c>
      <c r="N376" s="3" t="s">
        <v>622</v>
      </c>
      <c r="O376" s="3" t="s">
        <v>621</v>
      </c>
      <c r="P376" s="3" t="s">
        <v>622</v>
      </c>
      <c r="Q376" s="3" t="s">
        <v>621</v>
      </c>
      <c r="R376" s="3" t="s">
        <v>622</v>
      </c>
      <c r="S376" s="3" t="s">
        <v>621</v>
      </c>
      <c r="U376" s="20">
        <f t="shared" si="10"/>
        <v>57.831000000000003</v>
      </c>
      <c r="V376" s="3">
        <f t="shared" si="11"/>
        <v>0</v>
      </c>
    </row>
    <row r="377" spans="1:22" ht="15" customHeight="1" x14ac:dyDescent="0.35">
      <c r="A377" s="3" t="s">
        <v>487</v>
      </c>
      <c r="B377" s="3" t="s">
        <v>488</v>
      </c>
      <c r="C377" s="3">
        <v>2013</v>
      </c>
      <c r="D377" s="3">
        <v>45.204999999999998</v>
      </c>
      <c r="E377" s="3">
        <v>20.47</v>
      </c>
      <c r="F377" s="3">
        <v>6.1769999999999996</v>
      </c>
      <c r="G377" s="3">
        <v>2.802</v>
      </c>
      <c r="H377" s="3" t="s">
        <v>621</v>
      </c>
      <c r="I377" s="3">
        <v>15.592000000000001</v>
      </c>
      <c r="J377" s="3">
        <v>0</v>
      </c>
      <c r="K377" s="3">
        <v>0.16300000000000001</v>
      </c>
      <c r="L377" s="3">
        <v>0</v>
      </c>
      <c r="M377" s="3">
        <v>0</v>
      </c>
      <c r="N377" s="3" t="s">
        <v>622</v>
      </c>
      <c r="O377" s="3" t="s">
        <v>621</v>
      </c>
      <c r="P377" s="3" t="s">
        <v>622</v>
      </c>
      <c r="Q377" s="3" t="s">
        <v>621</v>
      </c>
      <c r="R377" s="3" t="s">
        <v>622</v>
      </c>
      <c r="S377" s="3" t="s">
        <v>621</v>
      </c>
      <c r="U377" s="20">
        <f t="shared" si="10"/>
        <v>45.204999999999998</v>
      </c>
      <c r="V377" s="3">
        <f t="shared" si="11"/>
        <v>0</v>
      </c>
    </row>
    <row r="378" spans="1:22" ht="15" customHeight="1" x14ac:dyDescent="0.35">
      <c r="A378" s="3" t="s">
        <v>487</v>
      </c>
      <c r="B378" s="3" t="s">
        <v>489</v>
      </c>
      <c r="C378" s="3">
        <v>2013</v>
      </c>
      <c r="D378" s="3">
        <v>7.641</v>
      </c>
      <c r="E378" s="3">
        <v>4.0839999999999996</v>
      </c>
      <c r="F378" s="3">
        <v>6.2E-2</v>
      </c>
      <c r="G378" s="3">
        <v>0.21</v>
      </c>
      <c r="H378" s="3" t="s">
        <v>621</v>
      </c>
      <c r="I378" s="3">
        <v>3.2829999999999999</v>
      </c>
      <c r="J378" s="3">
        <v>0</v>
      </c>
      <c r="K378" s="3">
        <v>0</v>
      </c>
      <c r="L378" s="3">
        <v>0</v>
      </c>
      <c r="M378" s="3" t="s">
        <v>621</v>
      </c>
      <c r="N378" s="3" t="s">
        <v>622</v>
      </c>
      <c r="O378" s="3" t="s">
        <v>621</v>
      </c>
      <c r="P378" s="3" t="s">
        <v>622</v>
      </c>
      <c r="Q378" s="3" t="s">
        <v>621</v>
      </c>
      <c r="R378" s="3" t="s">
        <v>622</v>
      </c>
      <c r="S378" s="3" t="s">
        <v>621</v>
      </c>
      <c r="U378" s="20">
        <f t="shared" si="10"/>
        <v>7.641</v>
      </c>
      <c r="V378" s="3">
        <f t="shared" si="11"/>
        <v>0</v>
      </c>
    </row>
    <row r="379" spans="1:22" ht="15" customHeight="1" x14ac:dyDescent="0.3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U379" s="20">
        <f t="shared" si="10"/>
        <v>0</v>
      </c>
      <c r="V379" s="3">
        <f t="shared" si="11"/>
        <v>0</v>
      </c>
    </row>
    <row r="380" spans="1:22" ht="15" customHeight="1" x14ac:dyDescent="0.35">
      <c r="A380" s="3" t="s">
        <v>490</v>
      </c>
      <c r="B380" s="3" t="s">
        <v>491</v>
      </c>
      <c r="C380" s="3">
        <v>2013</v>
      </c>
      <c r="D380" s="3">
        <v>0.13</v>
      </c>
      <c r="E380" s="3">
        <v>0.04</v>
      </c>
      <c r="F380" s="3">
        <v>2.8000000000000001E-2</v>
      </c>
      <c r="G380" s="3">
        <v>2.8000000000000001E-2</v>
      </c>
      <c r="H380" s="3" t="s">
        <v>621</v>
      </c>
      <c r="I380" s="3" t="s">
        <v>621</v>
      </c>
      <c r="J380" s="3">
        <v>3.5999999999999997E-2</v>
      </c>
      <c r="K380" s="3" t="s">
        <v>621</v>
      </c>
      <c r="L380" s="3" t="s">
        <v>621</v>
      </c>
      <c r="M380" s="3" t="s">
        <v>621</v>
      </c>
      <c r="N380" s="3" t="s">
        <v>622</v>
      </c>
      <c r="O380" s="3" t="s">
        <v>621</v>
      </c>
      <c r="P380" s="3" t="s">
        <v>622</v>
      </c>
      <c r="Q380" s="3" t="s">
        <v>621</v>
      </c>
      <c r="R380" s="3" t="s">
        <v>622</v>
      </c>
      <c r="S380" s="3" t="s">
        <v>621</v>
      </c>
      <c r="U380" s="20">
        <f t="shared" si="10"/>
        <v>0.13</v>
      </c>
      <c r="V380" s="3">
        <f t="shared" si="11"/>
        <v>0</v>
      </c>
    </row>
    <row r="381" spans="1:22" ht="15" customHeight="1" x14ac:dyDescent="0.35">
      <c r="A381" s="3" t="s">
        <v>492</v>
      </c>
      <c r="B381" s="3" t="s">
        <v>493</v>
      </c>
      <c r="C381" s="3">
        <v>2013</v>
      </c>
      <c r="D381" s="3">
        <v>128</v>
      </c>
      <c r="E381" s="3">
        <v>54.7</v>
      </c>
      <c r="F381" s="3">
        <v>16.899999999999999</v>
      </c>
      <c r="G381" s="3">
        <v>24.7</v>
      </c>
      <c r="H381" s="3">
        <v>0</v>
      </c>
      <c r="I381" s="3">
        <v>12.2</v>
      </c>
      <c r="J381" s="3">
        <v>16.7</v>
      </c>
      <c r="K381" s="3">
        <v>0.1</v>
      </c>
      <c r="L381" s="3">
        <v>0</v>
      </c>
      <c r="M381" s="3">
        <v>0</v>
      </c>
      <c r="N381" s="3" t="s">
        <v>622</v>
      </c>
      <c r="O381" s="3" t="s">
        <v>621</v>
      </c>
      <c r="P381" s="3" t="s">
        <v>622</v>
      </c>
      <c r="Q381" s="3" t="s">
        <v>621</v>
      </c>
      <c r="R381" s="3" t="s">
        <v>622</v>
      </c>
      <c r="S381" s="3" t="s">
        <v>621</v>
      </c>
      <c r="U381" s="20">
        <f t="shared" si="10"/>
        <v>128</v>
      </c>
      <c r="V381" s="3">
        <f t="shared" si="11"/>
        <v>0</v>
      </c>
    </row>
    <row r="382" spans="1:22" ht="15" customHeight="1" x14ac:dyDescent="0.35">
      <c r="A382" s="3" t="s">
        <v>494</v>
      </c>
      <c r="B382" s="3" t="s">
        <v>495</v>
      </c>
      <c r="C382" s="3">
        <v>2013</v>
      </c>
      <c r="D382" s="3">
        <v>87</v>
      </c>
      <c r="E382" s="3">
        <v>58</v>
      </c>
      <c r="F382" s="3">
        <v>4.55</v>
      </c>
      <c r="G382" s="3">
        <v>1</v>
      </c>
      <c r="H382" s="3" t="s">
        <v>621</v>
      </c>
      <c r="I382" s="3">
        <v>20.5</v>
      </c>
      <c r="J382" s="3">
        <v>3</v>
      </c>
      <c r="K382" s="3" t="s">
        <v>621</v>
      </c>
      <c r="L382" s="3" t="s">
        <v>621</v>
      </c>
      <c r="M382" s="3" t="s">
        <v>621</v>
      </c>
      <c r="N382" s="3" t="s">
        <v>622</v>
      </c>
      <c r="O382" s="3" t="s">
        <v>621</v>
      </c>
      <c r="P382" s="3" t="s">
        <v>622</v>
      </c>
      <c r="Q382" s="3" t="s">
        <v>621</v>
      </c>
      <c r="R382" s="3" t="s">
        <v>622</v>
      </c>
      <c r="S382" s="3" t="s">
        <v>621</v>
      </c>
      <c r="U382" s="20">
        <f t="shared" si="10"/>
        <v>87</v>
      </c>
      <c r="V382" s="3">
        <f t="shared" si="11"/>
        <v>0</v>
      </c>
    </row>
    <row r="383" spans="1:22" ht="15" customHeight="1" x14ac:dyDescent="0.35">
      <c r="A383" s="3" t="s">
        <v>496</v>
      </c>
      <c r="B383" s="3" t="s">
        <v>497</v>
      </c>
      <c r="C383" s="3">
        <v>2013</v>
      </c>
      <c r="D383" s="3">
        <v>360</v>
      </c>
      <c r="E383" s="3">
        <v>156</v>
      </c>
      <c r="F383" s="3">
        <v>15</v>
      </c>
      <c r="G383" s="3">
        <v>92</v>
      </c>
      <c r="H383" s="3">
        <v>0</v>
      </c>
      <c r="I383" s="3">
        <v>20</v>
      </c>
      <c r="J383" s="3">
        <v>54</v>
      </c>
      <c r="K383" s="3">
        <v>0</v>
      </c>
      <c r="L383" s="3">
        <v>23</v>
      </c>
      <c r="M383" s="3">
        <v>0</v>
      </c>
      <c r="N383" s="3" t="s">
        <v>622</v>
      </c>
      <c r="O383" s="3" t="s">
        <v>621</v>
      </c>
      <c r="P383" s="3" t="s">
        <v>622</v>
      </c>
      <c r="Q383" s="3" t="s">
        <v>621</v>
      </c>
      <c r="R383" s="3" t="s">
        <v>622</v>
      </c>
      <c r="S383" s="3" t="s">
        <v>621</v>
      </c>
      <c r="U383" s="20">
        <f t="shared" si="10"/>
        <v>360</v>
      </c>
      <c r="V383" s="3">
        <f t="shared" si="11"/>
        <v>0</v>
      </c>
    </row>
    <row r="384" spans="1:22" ht="15" customHeight="1" x14ac:dyDescent="0.3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U384" s="20">
        <f t="shared" si="10"/>
        <v>0</v>
      </c>
      <c r="V384" s="3">
        <f t="shared" si="11"/>
        <v>0</v>
      </c>
    </row>
    <row r="385" spans="1:22" ht="15" customHeight="1" x14ac:dyDescent="0.35">
      <c r="A385" s="3" t="s">
        <v>498</v>
      </c>
      <c r="B385" s="3" t="s">
        <v>499</v>
      </c>
      <c r="C385" s="3">
        <v>2013</v>
      </c>
      <c r="D385" s="3">
        <v>4.25</v>
      </c>
      <c r="E385" s="3">
        <v>1.45</v>
      </c>
      <c r="F385" s="3">
        <v>6.9000000000000006E-2</v>
      </c>
      <c r="G385" s="3">
        <v>0.14000000000000001</v>
      </c>
      <c r="H385" s="3">
        <v>0</v>
      </c>
      <c r="I385" s="3">
        <v>2.2599999999999998</v>
      </c>
      <c r="J385" s="3">
        <v>0.32500000000000001</v>
      </c>
      <c r="K385" s="3">
        <v>0</v>
      </c>
      <c r="L385" s="3">
        <v>0</v>
      </c>
      <c r="M385" s="3">
        <v>0</v>
      </c>
      <c r="N385" s="3" t="s">
        <v>621</v>
      </c>
      <c r="O385" s="3" t="s">
        <v>621</v>
      </c>
      <c r="P385" s="3" t="s">
        <v>621</v>
      </c>
      <c r="Q385" s="3" t="s">
        <v>621</v>
      </c>
      <c r="R385" s="3" t="s">
        <v>621</v>
      </c>
      <c r="S385" s="3" t="s">
        <v>621</v>
      </c>
      <c r="U385" s="20">
        <f t="shared" si="10"/>
        <v>4.25</v>
      </c>
      <c r="V385" s="3">
        <f t="shared" si="11"/>
        <v>0</v>
      </c>
    </row>
    <row r="386" spans="1:22" ht="15" customHeight="1" x14ac:dyDescent="0.35">
      <c r="A386" s="3" t="s">
        <v>498</v>
      </c>
      <c r="B386" s="3" t="s">
        <v>500</v>
      </c>
      <c r="C386" s="3">
        <v>2013</v>
      </c>
      <c r="D386" s="3">
        <v>6.81</v>
      </c>
      <c r="E386" s="3">
        <v>3.05</v>
      </c>
      <c r="F386" s="3">
        <v>0</v>
      </c>
      <c r="G386" s="3">
        <v>0</v>
      </c>
      <c r="H386" s="3">
        <v>0</v>
      </c>
      <c r="I386" s="3">
        <v>3.47</v>
      </c>
      <c r="J386" s="3">
        <v>0.28999999999999998</v>
      </c>
      <c r="K386" s="3">
        <v>0</v>
      </c>
      <c r="L386" s="3">
        <v>0</v>
      </c>
      <c r="M386" s="3">
        <v>0</v>
      </c>
      <c r="N386" s="3" t="s">
        <v>621</v>
      </c>
      <c r="O386" s="3" t="s">
        <v>621</v>
      </c>
      <c r="P386" s="3" t="s">
        <v>621</v>
      </c>
      <c r="Q386" s="3" t="s">
        <v>621</v>
      </c>
      <c r="R386" s="3" t="s">
        <v>621</v>
      </c>
      <c r="S386" s="3" t="s">
        <v>621</v>
      </c>
      <c r="U386" s="20">
        <f t="shared" si="10"/>
        <v>6.81</v>
      </c>
      <c r="V386" s="3">
        <f t="shared" si="11"/>
        <v>0</v>
      </c>
    </row>
    <row r="387" spans="1:22" ht="15" customHeight="1" x14ac:dyDescent="0.35">
      <c r="A387" s="3" t="s">
        <v>498</v>
      </c>
      <c r="B387" s="3" t="s">
        <v>501</v>
      </c>
      <c r="C387" s="3">
        <v>2013</v>
      </c>
      <c r="D387" s="3">
        <v>265.10000000000002</v>
      </c>
      <c r="E387" s="3">
        <v>129.9</v>
      </c>
      <c r="F387" s="3">
        <v>18.41</v>
      </c>
      <c r="G387" s="3">
        <v>21.13</v>
      </c>
      <c r="H387" s="3">
        <v>0</v>
      </c>
      <c r="I387" s="3">
        <v>46.78</v>
      </c>
      <c r="J387" s="3">
        <v>45.35</v>
      </c>
      <c r="K387" s="3">
        <v>0</v>
      </c>
      <c r="L387" s="3">
        <v>3.58</v>
      </c>
      <c r="M387" s="3" t="s">
        <v>621</v>
      </c>
      <c r="N387" s="3" t="s">
        <v>831</v>
      </c>
      <c r="O387" s="3" t="s">
        <v>621</v>
      </c>
      <c r="P387" s="3" t="s">
        <v>831</v>
      </c>
      <c r="Q387" s="3" t="s">
        <v>621</v>
      </c>
      <c r="R387" s="3" t="s">
        <v>831</v>
      </c>
      <c r="S387" s="3" t="s">
        <v>621</v>
      </c>
      <c r="U387" s="20">
        <f t="shared" ref="U387:U450" si="12">IFERROR(D387/1,0)</f>
        <v>265.10000000000002</v>
      </c>
      <c r="V387" s="3">
        <f t="shared" ref="V387:V450" si="13">IFERROR(O387/1,0)+IFERROR(Q387/1,0)+IFERROR(S387/1,0)</f>
        <v>0</v>
      </c>
    </row>
    <row r="388" spans="1:22" ht="15" customHeight="1" x14ac:dyDescent="0.35">
      <c r="A388" s="3" t="s">
        <v>502</v>
      </c>
      <c r="B388" s="3" t="s">
        <v>503</v>
      </c>
      <c r="C388" s="3">
        <v>2013</v>
      </c>
      <c r="D388" s="3">
        <v>2.29</v>
      </c>
      <c r="E388" s="3">
        <v>0.68899999999999995</v>
      </c>
      <c r="F388" s="3">
        <v>0.29699999999999999</v>
      </c>
      <c r="G388" s="3">
        <v>0</v>
      </c>
      <c r="H388" s="3">
        <v>0</v>
      </c>
      <c r="I388" s="3">
        <v>1.2430000000000001</v>
      </c>
      <c r="J388" s="3">
        <v>6.0999999999999999E-2</v>
      </c>
      <c r="K388" s="3">
        <v>0</v>
      </c>
      <c r="L388" s="3">
        <v>0</v>
      </c>
      <c r="M388" s="3">
        <v>0</v>
      </c>
      <c r="N388" s="3" t="s">
        <v>622</v>
      </c>
      <c r="O388" s="3" t="s">
        <v>621</v>
      </c>
      <c r="P388" s="3" t="s">
        <v>622</v>
      </c>
      <c r="Q388" s="3" t="s">
        <v>621</v>
      </c>
      <c r="R388" s="3" t="s">
        <v>622</v>
      </c>
      <c r="S388" s="3" t="s">
        <v>621</v>
      </c>
      <c r="U388" s="20">
        <f t="shared" si="12"/>
        <v>2.29</v>
      </c>
      <c r="V388" s="3">
        <f t="shared" si="13"/>
        <v>0</v>
      </c>
    </row>
    <row r="389" spans="1:22" ht="15" customHeight="1" x14ac:dyDescent="0.35">
      <c r="A389" s="3" t="s">
        <v>502</v>
      </c>
      <c r="B389" s="3" t="s">
        <v>504</v>
      </c>
      <c r="C389" s="3">
        <v>2013</v>
      </c>
      <c r="D389" s="3">
        <v>48.018000000000001</v>
      </c>
      <c r="E389" s="3">
        <v>22.609000000000002</v>
      </c>
      <c r="F389" s="3">
        <v>2.1349999999999998</v>
      </c>
      <c r="G389" s="3">
        <v>3.5630000000000002</v>
      </c>
      <c r="H389" s="3">
        <v>0</v>
      </c>
      <c r="I389" s="3">
        <v>10.257</v>
      </c>
      <c r="J389" s="3">
        <v>8.9920000000000009</v>
      </c>
      <c r="K389" s="3">
        <v>0.46200000000000002</v>
      </c>
      <c r="L389" s="3">
        <v>0</v>
      </c>
      <c r="M389" s="3">
        <v>0</v>
      </c>
      <c r="N389" s="3" t="s">
        <v>622</v>
      </c>
      <c r="O389" s="3" t="s">
        <v>621</v>
      </c>
      <c r="P389" s="3" t="s">
        <v>622</v>
      </c>
      <c r="Q389" s="3" t="s">
        <v>621</v>
      </c>
      <c r="R389" s="3" t="s">
        <v>622</v>
      </c>
      <c r="S389" s="3" t="s">
        <v>621</v>
      </c>
      <c r="U389" s="20">
        <f t="shared" si="12"/>
        <v>48.018000000000001</v>
      </c>
      <c r="V389" s="3">
        <f t="shared" si="13"/>
        <v>0</v>
      </c>
    </row>
    <row r="390" spans="1:22" ht="15" customHeight="1" x14ac:dyDescent="0.35">
      <c r="A390" s="3" t="s">
        <v>505</v>
      </c>
      <c r="B390" s="3" t="s">
        <v>506</v>
      </c>
      <c r="C390" s="3">
        <v>2013</v>
      </c>
      <c r="D390" s="3">
        <v>7.5839999999999996</v>
      </c>
      <c r="E390" s="3">
        <v>1.9179999999999999</v>
      </c>
      <c r="F390" s="3">
        <v>1.228</v>
      </c>
      <c r="G390" s="3">
        <v>0.123</v>
      </c>
      <c r="H390" s="3">
        <v>0</v>
      </c>
      <c r="I390" s="3">
        <v>2.1680000000000001</v>
      </c>
      <c r="J390" s="3">
        <v>1.9770000000000001</v>
      </c>
      <c r="K390" s="3">
        <v>0</v>
      </c>
      <c r="L390" s="3">
        <v>0.17</v>
      </c>
      <c r="M390" s="3">
        <v>0</v>
      </c>
      <c r="N390" s="3" t="s">
        <v>622</v>
      </c>
      <c r="O390" s="3" t="s">
        <v>621</v>
      </c>
      <c r="P390" s="3" t="s">
        <v>622</v>
      </c>
      <c r="Q390" s="3" t="s">
        <v>621</v>
      </c>
      <c r="R390" s="3" t="s">
        <v>622</v>
      </c>
      <c r="S390" s="3" t="s">
        <v>621</v>
      </c>
      <c r="U390" s="20">
        <f t="shared" si="12"/>
        <v>7.5839999999999996</v>
      </c>
      <c r="V390" s="3">
        <f t="shared" si="13"/>
        <v>0</v>
      </c>
    </row>
    <row r="391" spans="1:22" ht="15" customHeight="1" x14ac:dyDescent="0.3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622</v>
      </c>
      <c r="O391" s="3" t="s">
        <v>621</v>
      </c>
      <c r="P391" s="3" t="s">
        <v>622</v>
      </c>
      <c r="Q391" s="3" t="s">
        <v>621</v>
      </c>
      <c r="R391" s="3" t="s">
        <v>622</v>
      </c>
      <c r="S391" s="3" t="s">
        <v>621</v>
      </c>
      <c r="U391" s="20">
        <f t="shared" si="12"/>
        <v>0</v>
      </c>
      <c r="V391" s="3">
        <f t="shared" si="13"/>
        <v>0</v>
      </c>
    </row>
    <row r="392" spans="1:22" ht="15" customHeight="1" x14ac:dyDescent="0.35">
      <c r="A392" s="3" t="s">
        <v>505</v>
      </c>
      <c r="B392" s="3" t="s">
        <v>508</v>
      </c>
      <c r="C392" s="3">
        <v>2013</v>
      </c>
      <c r="D392" s="3">
        <v>8.2850000000000001</v>
      </c>
      <c r="E392" s="3">
        <v>1.9350000000000001</v>
      </c>
      <c r="F392" s="3">
        <v>1.2529999999999999</v>
      </c>
      <c r="G392" s="3">
        <v>0</v>
      </c>
      <c r="H392" s="3">
        <v>0</v>
      </c>
      <c r="I392" s="3">
        <v>2.7330000000000001</v>
      </c>
      <c r="J392" s="3">
        <v>2.3639999999999999</v>
      </c>
      <c r="K392" s="3">
        <v>0</v>
      </c>
      <c r="L392" s="3">
        <v>0</v>
      </c>
      <c r="M392" s="3">
        <v>0</v>
      </c>
      <c r="N392" s="3" t="s">
        <v>622</v>
      </c>
      <c r="O392" s="3" t="s">
        <v>621</v>
      </c>
      <c r="P392" s="3" t="s">
        <v>622</v>
      </c>
      <c r="Q392" s="3" t="s">
        <v>621</v>
      </c>
      <c r="R392" s="3" t="s">
        <v>622</v>
      </c>
      <c r="S392" s="3" t="s">
        <v>621</v>
      </c>
      <c r="U392" s="20">
        <f t="shared" si="12"/>
        <v>8.2850000000000001</v>
      </c>
      <c r="V392" s="3">
        <f t="shared" si="13"/>
        <v>0</v>
      </c>
    </row>
    <row r="393" spans="1:22" ht="15" customHeight="1" x14ac:dyDescent="0.35">
      <c r="A393" s="3" t="s">
        <v>505</v>
      </c>
      <c r="B393" s="3" t="s">
        <v>509</v>
      </c>
      <c r="C393" s="3">
        <v>2013</v>
      </c>
      <c r="D393" s="3">
        <v>7.3250000000000002</v>
      </c>
      <c r="E393" s="3">
        <v>0.94699999999999995</v>
      </c>
      <c r="F393" s="3">
        <v>1.6259999999999999</v>
      </c>
      <c r="G393" s="3">
        <v>0.27300000000000002</v>
      </c>
      <c r="H393" s="3">
        <v>0</v>
      </c>
      <c r="I393" s="3">
        <v>3.3050000000000002</v>
      </c>
      <c r="J393" s="3">
        <v>0.60699999999999998</v>
      </c>
      <c r="K393" s="3">
        <v>0</v>
      </c>
      <c r="L393" s="3">
        <v>0.56699999999999995</v>
      </c>
      <c r="M393" s="3">
        <v>0</v>
      </c>
      <c r="N393" s="3" t="s">
        <v>622</v>
      </c>
      <c r="O393" s="3" t="s">
        <v>621</v>
      </c>
      <c r="P393" s="3" t="s">
        <v>622</v>
      </c>
      <c r="Q393" s="3" t="s">
        <v>621</v>
      </c>
      <c r="R393" s="3" t="s">
        <v>622</v>
      </c>
      <c r="S393" s="3" t="s">
        <v>621</v>
      </c>
      <c r="U393" s="20">
        <f t="shared" si="12"/>
        <v>7.3250000000000002</v>
      </c>
      <c r="V393" s="3">
        <f t="shared" si="13"/>
        <v>0</v>
      </c>
    </row>
    <row r="394" spans="1:22" ht="15" customHeight="1" x14ac:dyDescent="0.35">
      <c r="A394" s="3" t="s">
        <v>505</v>
      </c>
      <c r="B394" s="3" t="s">
        <v>510</v>
      </c>
      <c r="C394" s="3">
        <v>2013</v>
      </c>
      <c r="D394" s="3">
        <v>818.35</v>
      </c>
      <c r="E394" s="3">
        <v>355.04500000000002</v>
      </c>
      <c r="F394" s="3">
        <v>93.037999999999997</v>
      </c>
      <c r="G394" s="3">
        <v>35.17</v>
      </c>
      <c r="H394" s="3">
        <v>0</v>
      </c>
      <c r="I394" s="3">
        <v>139.56100000000001</v>
      </c>
      <c r="J394" s="3">
        <v>144.654</v>
      </c>
      <c r="K394" s="3">
        <v>17.260000000000002</v>
      </c>
      <c r="L394" s="3">
        <v>33.593000000000004</v>
      </c>
      <c r="M394" s="3">
        <v>0</v>
      </c>
      <c r="N394" s="3" t="s">
        <v>622</v>
      </c>
      <c r="O394" s="3" t="s">
        <v>621</v>
      </c>
      <c r="P394" s="3" t="s">
        <v>622</v>
      </c>
      <c r="Q394" s="3" t="s">
        <v>621</v>
      </c>
      <c r="R394" s="3" t="s">
        <v>622</v>
      </c>
      <c r="S394" s="3" t="s">
        <v>621</v>
      </c>
      <c r="U394" s="20">
        <f t="shared" si="12"/>
        <v>818.35</v>
      </c>
      <c r="V394" s="3">
        <f t="shared" si="13"/>
        <v>0</v>
      </c>
    </row>
    <row r="395" spans="1:22" ht="15" customHeight="1" x14ac:dyDescent="0.3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U395" s="20">
        <f t="shared" si="12"/>
        <v>0</v>
      </c>
      <c r="V395" s="3">
        <f t="shared" si="13"/>
        <v>0</v>
      </c>
    </row>
    <row r="396" spans="1:22" ht="15" customHeight="1" x14ac:dyDescent="0.3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U396" s="20">
        <f t="shared" si="12"/>
        <v>0</v>
      </c>
      <c r="V396" s="3">
        <f t="shared" si="13"/>
        <v>0</v>
      </c>
    </row>
    <row r="397" spans="1:22" ht="15" customHeight="1" x14ac:dyDescent="0.35">
      <c r="A397" s="3" t="s">
        <v>514</v>
      </c>
      <c r="B397" s="3" t="s">
        <v>515</v>
      </c>
      <c r="C397" s="3">
        <v>2013</v>
      </c>
      <c r="D397" s="3">
        <v>32.4</v>
      </c>
      <c r="E397" s="3">
        <v>11.8</v>
      </c>
      <c r="F397" s="3">
        <v>4.3</v>
      </c>
      <c r="G397" s="3" t="s">
        <v>621</v>
      </c>
      <c r="H397" s="3">
        <v>0</v>
      </c>
      <c r="I397" s="3">
        <v>11.7</v>
      </c>
      <c r="J397" s="3">
        <v>4.4000000000000004</v>
      </c>
      <c r="K397" s="3">
        <v>0.4</v>
      </c>
      <c r="L397" s="3" t="s">
        <v>621</v>
      </c>
      <c r="M397" s="3">
        <v>0</v>
      </c>
      <c r="N397" s="3" t="s">
        <v>622</v>
      </c>
      <c r="O397" s="3" t="s">
        <v>621</v>
      </c>
      <c r="P397" s="3" t="s">
        <v>622</v>
      </c>
      <c r="Q397" s="3" t="s">
        <v>621</v>
      </c>
      <c r="R397" s="3" t="s">
        <v>622</v>
      </c>
      <c r="S397" s="3" t="s">
        <v>621</v>
      </c>
      <c r="U397" s="20">
        <f t="shared" si="12"/>
        <v>32.4</v>
      </c>
      <c r="V397" s="3">
        <f t="shared" si="13"/>
        <v>0</v>
      </c>
    </row>
    <row r="398" spans="1:22" ht="15" customHeight="1" x14ac:dyDescent="0.35">
      <c r="A398" s="3" t="s">
        <v>516</v>
      </c>
      <c r="B398" s="3" t="s">
        <v>517</v>
      </c>
      <c r="C398" s="3">
        <v>2013</v>
      </c>
      <c r="D398" s="3">
        <v>1.22</v>
      </c>
      <c r="E398" s="3">
        <v>0.67</v>
      </c>
      <c r="F398" s="3" t="s">
        <v>621</v>
      </c>
      <c r="G398" s="3" t="s">
        <v>621</v>
      </c>
      <c r="H398" s="3" t="s">
        <v>621</v>
      </c>
      <c r="I398" s="3">
        <v>0.54</v>
      </c>
      <c r="J398" s="3" t="s">
        <v>621</v>
      </c>
      <c r="K398" s="3" t="s">
        <v>621</v>
      </c>
      <c r="L398" s="3" t="s">
        <v>621</v>
      </c>
      <c r="M398" s="3" t="s">
        <v>621</v>
      </c>
      <c r="N398" s="3" t="s">
        <v>622</v>
      </c>
      <c r="O398" s="3" t="s">
        <v>621</v>
      </c>
      <c r="P398" s="3" t="s">
        <v>622</v>
      </c>
      <c r="Q398" s="3" t="s">
        <v>621</v>
      </c>
      <c r="R398" s="3" t="s">
        <v>622</v>
      </c>
      <c r="S398" s="3" t="s">
        <v>621</v>
      </c>
      <c r="U398" s="20">
        <f t="shared" si="12"/>
        <v>1.22</v>
      </c>
      <c r="V398" s="3">
        <f t="shared" si="13"/>
        <v>0</v>
      </c>
    </row>
    <row r="399" spans="1:22" ht="15" customHeight="1" x14ac:dyDescent="0.35">
      <c r="A399" s="3" t="s">
        <v>516</v>
      </c>
      <c r="B399" s="3" t="s">
        <v>518</v>
      </c>
      <c r="C399" s="3">
        <v>2013</v>
      </c>
      <c r="D399" s="3">
        <v>3.87</v>
      </c>
      <c r="E399" s="3">
        <v>1.3</v>
      </c>
      <c r="F399" s="3">
        <v>0.2</v>
      </c>
      <c r="G399" s="3" t="s">
        <v>621</v>
      </c>
      <c r="H399" s="3" t="s">
        <v>621</v>
      </c>
      <c r="I399" s="3">
        <v>1.85</v>
      </c>
      <c r="J399" s="3">
        <v>0.5</v>
      </c>
      <c r="K399" s="3" t="s">
        <v>621</v>
      </c>
      <c r="L399" s="3" t="s">
        <v>621</v>
      </c>
      <c r="M399" s="3" t="s">
        <v>621</v>
      </c>
      <c r="N399" s="3" t="s">
        <v>622</v>
      </c>
      <c r="O399" s="3" t="s">
        <v>621</v>
      </c>
      <c r="P399" s="3" t="s">
        <v>622</v>
      </c>
      <c r="Q399" s="3" t="s">
        <v>621</v>
      </c>
      <c r="R399" s="3" t="s">
        <v>622</v>
      </c>
      <c r="S399" s="3" t="s">
        <v>621</v>
      </c>
      <c r="U399" s="20">
        <f t="shared" si="12"/>
        <v>3.87</v>
      </c>
      <c r="V399" s="3">
        <f t="shared" si="13"/>
        <v>0</v>
      </c>
    </row>
    <row r="400" spans="1:22" ht="15" customHeight="1" x14ac:dyDescent="0.35">
      <c r="A400" s="3" t="s">
        <v>516</v>
      </c>
      <c r="B400" s="3" t="s">
        <v>519</v>
      </c>
      <c r="C400" s="3">
        <v>2013</v>
      </c>
      <c r="D400" s="3">
        <v>162</v>
      </c>
      <c r="E400" s="3">
        <v>78</v>
      </c>
      <c r="F400" s="3">
        <v>20</v>
      </c>
      <c r="G400" s="3">
        <v>5</v>
      </c>
      <c r="H400" s="3" t="s">
        <v>621</v>
      </c>
      <c r="I400" s="3">
        <v>40</v>
      </c>
      <c r="J400" s="3">
        <v>12</v>
      </c>
      <c r="K400" s="3" t="s">
        <v>621</v>
      </c>
      <c r="L400" s="3">
        <v>7</v>
      </c>
      <c r="M400" s="3" t="s">
        <v>621</v>
      </c>
      <c r="N400" s="3" t="s">
        <v>622</v>
      </c>
      <c r="O400" s="3" t="s">
        <v>621</v>
      </c>
      <c r="P400" s="3" t="s">
        <v>622</v>
      </c>
      <c r="Q400" s="3" t="s">
        <v>621</v>
      </c>
      <c r="R400" s="3" t="s">
        <v>622</v>
      </c>
      <c r="S400" s="3" t="s">
        <v>621</v>
      </c>
      <c r="U400" s="20">
        <f t="shared" si="12"/>
        <v>162</v>
      </c>
      <c r="V400" s="3">
        <f t="shared" si="13"/>
        <v>0</v>
      </c>
    </row>
    <row r="401" spans="1:22" ht="15" customHeight="1" x14ac:dyDescent="0.35">
      <c r="A401" s="3" t="s">
        <v>516</v>
      </c>
      <c r="B401" s="3" t="s">
        <v>520</v>
      </c>
      <c r="C401" s="3">
        <v>2013</v>
      </c>
      <c r="D401" s="3">
        <v>3.72</v>
      </c>
      <c r="E401" s="3">
        <v>1.17</v>
      </c>
      <c r="F401" s="3" t="s">
        <v>621</v>
      </c>
      <c r="G401" s="3" t="s">
        <v>621</v>
      </c>
      <c r="H401" s="3" t="s">
        <v>621</v>
      </c>
      <c r="I401" s="3">
        <v>2.27</v>
      </c>
      <c r="J401" s="3">
        <v>0.26</v>
      </c>
      <c r="K401" s="3" t="s">
        <v>621</v>
      </c>
      <c r="L401" s="3" t="s">
        <v>621</v>
      </c>
      <c r="M401" s="3" t="s">
        <v>621</v>
      </c>
      <c r="N401" s="3" t="s">
        <v>622</v>
      </c>
      <c r="O401" s="3" t="s">
        <v>621</v>
      </c>
      <c r="P401" s="3" t="s">
        <v>622</v>
      </c>
      <c r="Q401" s="3" t="s">
        <v>621</v>
      </c>
      <c r="R401" s="3" t="s">
        <v>622</v>
      </c>
      <c r="S401" s="3" t="s">
        <v>621</v>
      </c>
      <c r="U401" s="20">
        <f t="shared" si="12"/>
        <v>3.72</v>
      </c>
      <c r="V401" s="3">
        <f t="shared" si="13"/>
        <v>0</v>
      </c>
    </row>
    <row r="402" spans="1:22" ht="15" customHeight="1" x14ac:dyDescent="0.35">
      <c r="A402" s="3" t="s">
        <v>521</v>
      </c>
      <c r="B402" s="3" t="s">
        <v>522</v>
      </c>
      <c r="C402" s="3">
        <v>2013</v>
      </c>
      <c r="D402" s="3">
        <v>18.63</v>
      </c>
      <c r="E402" s="3">
        <v>10.67</v>
      </c>
      <c r="F402" s="3">
        <v>0.18</v>
      </c>
      <c r="G402" s="3">
        <v>1.0980000000000001</v>
      </c>
      <c r="H402" s="3">
        <v>0</v>
      </c>
      <c r="I402" s="3">
        <v>4.92</v>
      </c>
      <c r="J402" s="3">
        <v>1.73</v>
      </c>
      <c r="K402" s="3">
        <v>0</v>
      </c>
      <c r="L402" s="3">
        <v>0</v>
      </c>
      <c r="M402" s="3">
        <v>1.4999999999999999E-2</v>
      </c>
      <c r="N402" s="3" t="s">
        <v>622</v>
      </c>
      <c r="O402" s="3" t="s">
        <v>621</v>
      </c>
      <c r="P402" s="3" t="s">
        <v>622</v>
      </c>
      <c r="Q402" s="3" t="s">
        <v>621</v>
      </c>
      <c r="R402" s="3" t="s">
        <v>622</v>
      </c>
      <c r="S402" s="3" t="s">
        <v>621</v>
      </c>
      <c r="U402" s="20">
        <f t="shared" si="12"/>
        <v>18.63</v>
      </c>
      <c r="V402" s="3">
        <f t="shared" si="13"/>
        <v>0</v>
      </c>
    </row>
    <row r="403" spans="1:22" ht="15" customHeight="1" x14ac:dyDescent="0.35">
      <c r="A403" s="3" t="s">
        <v>521</v>
      </c>
      <c r="B403" s="3" t="s">
        <v>523</v>
      </c>
      <c r="C403" s="3">
        <v>2013</v>
      </c>
      <c r="D403" s="3">
        <v>482.91</v>
      </c>
      <c r="E403" s="3">
        <v>310.55</v>
      </c>
      <c r="F403" s="3">
        <v>5.16</v>
      </c>
      <c r="G403" s="3">
        <v>6.61</v>
      </c>
      <c r="H403" s="3">
        <v>0</v>
      </c>
      <c r="I403" s="3">
        <v>29.34</v>
      </c>
      <c r="J403" s="3">
        <v>113</v>
      </c>
      <c r="K403" s="3">
        <v>0.75</v>
      </c>
      <c r="L403" s="3">
        <v>0</v>
      </c>
      <c r="M403" s="3">
        <v>17.45</v>
      </c>
      <c r="N403" s="3" t="s">
        <v>622</v>
      </c>
      <c r="O403" s="3" t="s">
        <v>621</v>
      </c>
      <c r="P403" s="3" t="s">
        <v>622</v>
      </c>
      <c r="Q403" s="3" t="s">
        <v>621</v>
      </c>
      <c r="R403" s="3" t="s">
        <v>622</v>
      </c>
      <c r="S403" s="3" t="s">
        <v>621</v>
      </c>
      <c r="U403" s="20">
        <f t="shared" si="12"/>
        <v>482.91</v>
      </c>
      <c r="V403" s="3">
        <f t="shared" si="13"/>
        <v>0</v>
      </c>
    </row>
    <row r="404" spans="1:22" ht="15" customHeight="1" x14ac:dyDescent="0.35">
      <c r="A404" s="3" t="s">
        <v>521</v>
      </c>
      <c r="B404" s="3" t="s">
        <v>524</v>
      </c>
      <c r="C404" s="3">
        <v>2013</v>
      </c>
      <c r="D404" s="3">
        <v>52.21</v>
      </c>
      <c r="E404" s="3">
        <v>32.65</v>
      </c>
      <c r="F404" s="3">
        <v>1.01</v>
      </c>
      <c r="G404" s="3">
        <v>0.04</v>
      </c>
      <c r="H404" s="3">
        <v>0</v>
      </c>
      <c r="I404" s="3">
        <v>3.56</v>
      </c>
      <c r="J404" s="3">
        <v>9.56</v>
      </c>
      <c r="K404" s="3">
        <v>0.08</v>
      </c>
      <c r="L404" s="3">
        <v>0</v>
      </c>
      <c r="M404" s="3">
        <v>5.3</v>
      </c>
      <c r="N404" s="3" t="s">
        <v>622</v>
      </c>
      <c r="O404" s="3" t="s">
        <v>621</v>
      </c>
      <c r="P404" s="3" t="s">
        <v>622</v>
      </c>
      <c r="Q404" s="3" t="s">
        <v>621</v>
      </c>
      <c r="R404" s="3" t="s">
        <v>622</v>
      </c>
      <c r="S404" s="3" t="s">
        <v>621</v>
      </c>
      <c r="U404" s="20">
        <f t="shared" si="12"/>
        <v>52.21</v>
      </c>
      <c r="V404" s="3">
        <f t="shared" si="13"/>
        <v>0</v>
      </c>
    </row>
    <row r="405" spans="1:22" ht="15" customHeight="1" x14ac:dyDescent="0.35">
      <c r="A405" s="3" t="s">
        <v>521</v>
      </c>
      <c r="B405" s="3" t="s">
        <v>525</v>
      </c>
      <c r="C405" s="3">
        <v>2013</v>
      </c>
      <c r="D405" s="3">
        <v>55.4</v>
      </c>
      <c r="E405" s="3">
        <v>19.5</v>
      </c>
      <c r="F405" s="3">
        <v>9.4</v>
      </c>
      <c r="G405" s="3">
        <v>0.8</v>
      </c>
      <c r="H405" s="3" t="s">
        <v>621</v>
      </c>
      <c r="I405" s="3">
        <v>5.5</v>
      </c>
      <c r="J405" s="3">
        <v>20.2</v>
      </c>
      <c r="K405" s="3">
        <v>0.02</v>
      </c>
      <c r="L405" s="3">
        <v>0</v>
      </c>
      <c r="M405" s="3" t="s">
        <v>621</v>
      </c>
      <c r="N405" s="3" t="s">
        <v>622</v>
      </c>
      <c r="O405" s="3" t="s">
        <v>621</v>
      </c>
      <c r="P405" s="3" t="s">
        <v>622</v>
      </c>
      <c r="Q405" s="3" t="s">
        <v>621</v>
      </c>
      <c r="R405" s="3" t="s">
        <v>622</v>
      </c>
      <c r="S405" s="3" t="s">
        <v>621</v>
      </c>
      <c r="U405" s="20">
        <f t="shared" si="12"/>
        <v>55.4</v>
      </c>
      <c r="V405" s="3">
        <f t="shared" si="13"/>
        <v>0</v>
      </c>
    </row>
    <row r="406" spans="1:22" ht="15" customHeight="1" x14ac:dyDescent="0.35">
      <c r="A406" s="3" t="s">
        <v>521</v>
      </c>
      <c r="B406" s="3" t="s">
        <v>526</v>
      </c>
      <c r="C406" s="3">
        <v>2013</v>
      </c>
      <c r="D406" s="3">
        <v>96.6</v>
      </c>
      <c r="E406" s="3">
        <v>19.2</v>
      </c>
      <c r="F406" s="3">
        <v>8</v>
      </c>
      <c r="G406" s="3">
        <v>2.6</v>
      </c>
      <c r="H406" s="3">
        <v>0</v>
      </c>
      <c r="I406" s="3">
        <v>18.5</v>
      </c>
      <c r="J406" s="3">
        <v>48.3</v>
      </c>
      <c r="K406" s="3">
        <v>0</v>
      </c>
      <c r="L406" s="3">
        <v>0</v>
      </c>
      <c r="M406" s="3" t="s">
        <v>621</v>
      </c>
      <c r="N406" s="3" t="s">
        <v>622</v>
      </c>
      <c r="O406" s="3" t="s">
        <v>621</v>
      </c>
      <c r="P406" s="3" t="s">
        <v>622</v>
      </c>
      <c r="Q406" s="3" t="s">
        <v>621</v>
      </c>
      <c r="R406" s="3" t="s">
        <v>622</v>
      </c>
      <c r="S406" s="3" t="s">
        <v>621</v>
      </c>
      <c r="U406" s="20">
        <f t="shared" si="12"/>
        <v>96.6</v>
      </c>
      <c r="V406" s="3">
        <f t="shared" si="13"/>
        <v>0</v>
      </c>
    </row>
    <row r="407" spans="1:22" ht="15" customHeight="1" x14ac:dyDescent="0.35">
      <c r="A407" s="3" t="s">
        <v>521</v>
      </c>
      <c r="B407" s="3" t="s">
        <v>527</v>
      </c>
      <c r="C407" s="3">
        <v>2013</v>
      </c>
      <c r="D407" s="3">
        <v>45.5</v>
      </c>
      <c r="E407" s="3">
        <v>22.99</v>
      </c>
      <c r="F407" s="3">
        <v>12.83</v>
      </c>
      <c r="G407" s="3">
        <v>1</v>
      </c>
      <c r="H407" s="3">
        <v>0</v>
      </c>
      <c r="I407" s="3">
        <v>3.86</v>
      </c>
      <c r="J407" s="3">
        <v>4.6100000000000003</v>
      </c>
      <c r="K407" s="3">
        <v>0.11</v>
      </c>
      <c r="L407" s="3">
        <v>0</v>
      </c>
      <c r="M407" s="3">
        <v>0.13</v>
      </c>
      <c r="N407" s="3" t="s">
        <v>622</v>
      </c>
      <c r="O407" s="3" t="s">
        <v>621</v>
      </c>
      <c r="P407" s="3" t="s">
        <v>622</v>
      </c>
      <c r="Q407" s="3" t="s">
        <v>621</v>
      </c>
      <c r="R407" s="3" t="s">
        <v>622</v>
      </c>
      <c r="S407" s="3" t="s">
        <v>621</v>
      </c>
      <c r="U407" s="20">
        <f t="shared" si="12"/>
        <v>45.5</v>
      </c>
      <c r="V407" s="3">
        <f t="shared" si="13"/>
        <v>0</v>
      </c>
    </row>
    <row r="408" spans="1:22" ht="15" customHeight="1" x14ac:dyDescent="0.35">
      <c r="A408" s="3" t="s">
        <v>521</v>
      </c>
      <c r="B408" s="3" t="s">
        <v>528</v>
      </c>
      <c r="C408" s="3">
        <v>2013</v>
      </c>
      <c r="D408" s="3">
        <v>160.33000000000001</v>
      </c>
      <c r="E408" s="3">
        <v>86.43</v>
      </c>
      <c r="F408" s="3">
        <v>5.8</v>
      </c>
      <c r="G408" s="3">
        <v>0</v>
      </c>
      <c r="H408" s="3">
        <v>0</v>
      </c>
      <c r="I408" s="3">
        <v>25.11</v>
      </c>
      <c r="J408" s="3">
        <v>27.6</v>
      </c>
      <c r="K408" s="3">
        <v>0.82</v>
      </c>
      <c r="L408" s="3">
        <v>0</v>
      </c>
      <c r="M408" s="3">
        <v>14.57</v>
      </c>
      <c r="N408" s="3" t="s">
        <v>622</v>
      </c>
      <c r="O408" s="3" t="s">
        <v>621</v>
      </c>
      <c r="P408" s="3" t="s">
        <v>622</v>
      </c>
      <c r="Q408" s="3" t="s">
        <v>621</v>
      </c>
      <c r="R408" s="3" t="s">
        <v>622</v>
      </c>
      <c r="S408" s="3" t="s">
        <v>621</v>
      </c>
      <c r="U408" s="20">
        <f t="shared" si="12"/>
        <v>160.33000000000001</v>
      </c>
      <c r="V408" s="3">
        <f t="shared" si="13"/>
        <v>0</v>
      </c>
    </row>
    <row r="409" spans="1:22" ht="15" customHeight="1" x14ac:dyDescent="0.35">
      <c r="A409" s="3" t="s">
        <v>521</v>
      </c>
      <c r="B409" s="3" t="s">
        <v>529</v>
      </c>
      <c r="C409" s="3">
        <v>2013</v>
      </c>
      <c r="D409" s="3">
        <v>284.05</v>
      </c>
      <c r="E409" s="3">
        <v>141.84</v>
      </c>
      <c r="F409" s="3">
        <v>24.48</v>
      </c>
      <c r="G409" s="3">
        <v>6.36</v>
      </c>
      <c r="H409" s="3">
        <v>0</v>
      </c>
      <c r="I409" s="3">
        <v>26.66</v>
      </c>
      <c r="J409" s="3">
        <v>84.5</v>
      </c>
      <c r="K409" s="3">
        <v>0.21</v>
      </c>
      <c r="L409" s="3" t="s">
        <v>621</v>
      </c>
      <c r="M409" s="3" t="s">
        <v>621</v>
      </c>
      <c r="N409" s="3" t="s">
        <v>622</v>
      </c>
      <c r="O409" s="3" t="s">
        <v>621</v>
      </c>
      <c r="P409" s="3" t="s">
        <v>622</v>
      </c>
      <c r="Q409" s="3" t="s">
        <v>621</v>
      </c>
      <c r="R409" s="3" t="s">
        <v>622</v>
      </c>
      <c r="S409" s="3" t="s">
        <v>621</v>
      </c>
      <c r="U409" s="20">
        <f t="shared" si="12"/>
        <v>284.05</v>
      </c>
      <c r="V409" s="3">
        <f t="shared" si="13"/>
        <v>0</v>
      </c>
    </row>
    <row r="410" spans="1:22" ht="15" customHeight="1" x14ac:dyDescent="0.35">
      <c r="A410" s="3" t="s">
        <v>521</v>
      </c>
      <c r="B410" s="3" t="s">
        <v>530</v>
      </c>
      <c r="C410" s="3">
        <v>2013</v>
      </c>
      <c r="D410" s="3">
        <v>28.94</v>
      </c>
      <c r="E410" s="3">
        <v>25.97</v>
      </c>
      <c r="F410" s="3">
        <v>0</v>
      </c>
      <c r="G410" s="3">
        <v>0</v>
      </c>
      <c r="H410" s="3">
        <v>0</v>
      </c>
      <c r="I410" s="3">
        <v>2.06</v>
      </c>
      <c r="J410" s="3">
        <v>0.9</v>
      </c>
      <c r="K410" s="3">
        <v>0</v>
      </c>
      <c r="L410" s="3">
        <v>0</v>
      </c>
      <c r="M410" s="3" t="s">
        <v>621</v>
      </c>
      <c r="N410" s="3" t="s">
        <v>622</v>
      </c>
      <c r="O410" s="3" t="s">
        <v>621</v>
      </c>
      <c r="P410" s="3" t="s">
        <v>622</v>
      </c>
      <c r="Q410" s="3" t="s">
        <v>621</v>
      </c>
      <c r="R410" s="3" t="s">
        <v>622</v>
      </c>
      <c r="S410" s="3" t="s">
        <v>621</v>
      </c>
      <c r="U410" s="20">
        <f t="shared" si="12"/>
        <v>28.94</v>
      </c>
      <c r="V410" s="3">
        <f t="shared" si="13"/>
        <v>0</v>
      </c>
    </row>
    <row r="411" spans="1:22" ht="15" customHeight="1" x14ac:dyDescent="0.35">
      <c r="A411" s="3" t="s">
        <v>521</v>
      </c>
      <c r="B411" s="3" t="s">
        <v>531</v>
      </c>
      <c r="C411" s="3">
        <v>2013</v>
      </c>
      <c r="D411" s="3">
        <v>14.7</v>
      </c>
      <c r="E411" s="3">
        <v>6.48</v>
      </c>
      <c r="F411" s="3">
        <v>4.24</v>
      </c>
      <c r="G411" s="3">
        <v>0</v>
      </c>
      <c r="H411" s="3">
        <v>0</v>
      </c>
      <c r="I411" s="3">
        <v>3.66</v>
      </c>
      <c r="J411" s="3">
        <v>0.31</v>
      </c>
      <c r="K411" s="3">
        <v>0</v>
      </c>
      <c r="L411" s="3">
        <v>0</v>
      </c>
      <c r="M411" s="3" t="s">
        <v>621</v>
      </c>
      <c r="N411" s="3" t="s">
        <v>622</v>
      </c>
      <c r="O411" s="3" t="s">
        <v>621</v>
      </c>
      <c r="P411" s="3" t="s">
        <v>622</v>
      </c>
      <c r="Q411" s="3" t="s">
        <v>621</v>
      </c>
      <c r="R411" s="3" t="s">
        <v>622</v>
      </c>
      <c r="S411" s="3" t="s">
        <v>621</v>
      </c>
      <c r="U411" s="20">
        <f t="shared" si="12"/>
        <v>14.7</v>
      </c>
      <c r="V411" s="3">
        <f t="shared" si="13"/>
        <v>0</v>
      </c>
    </row>
    <row r="412" spans="1:22" ht="15" customHeight="1" x14ac:dyDescent="0.35">
      <c r="A412" s="3" t="s">
        <v>521</v>
      </c>
      <c r="B412" s="3" t="s">
        <v>532</v>
      </c>
      <c r="C412" s="3">
        <v>2013</v>
      </c>
      <c r="D412" s="3">
        <v>1357</v>
      </c>
      <c r="E412" s="3">
        <v>675.15</v>
      </c>
      <c r="F412" s="3">
        <v>145.16</v>
      </c>
      <c r="G412" s="3">
        <v>154.6</v>
      </c>
      <c r="H412" s="3">
        <v>93.56</v>
      </c>
      <c r="I412" s="3">
        <v>152.72</v>
      </c>
      <c r="J412" s="3">
        <v>308.72000000000003</v>
      </c>
      <c r="K412" s="3">
        <v>14.31</v>
      </c>
      <c r="L412" s="3">
        <v>0</v>
      </c>
      <c r="M412" s="3" t="s">
        <v>621</v>
      </c>
      <c r="N412" s="3" t="s">
        <v>622</v>
      </c>
      <c r="O412" s="3" t="s">
        <v>621</v>
      </c>
      <c r="P412" s="3" t="s">
        <v>622</v>
      </c>
      <c r="Q412" s="3" t="s">
        <v>621</v>
      </c>
      <c r="R412" s="3" t="s">
        <v>622</v>
      </c>
      <c r="S412" s="3" t="s">
        <v>621</v>
      </c>
      <c r="U412" s="20">
        <f t="shared" si="12"/>
        <v>1357</v>
      </c>
      <c r="V412" s="3">
        <f t="shared" si="13"/>
        <v>0</v>
      </c>
    </row>
    <row r="413" spans="1:22" ht="15" customHeight="1" x14ac:dyDescent="0.35">
      <c r="A413" s="3" t="s">
        <v>521</v>
      </c>
      <c r="B413" s="3" t="s">
        <v>533</v>
      </c>
      <c r="C413" s="3">
        <v>2013</v>
      </c>
      <c r="D413" s="3">
        <v>140.94999999999999</v>
      </c>
      <c r="E413" s="3">
        <v>82.16</v>
      </c>
      <c r="F413" s="3">
        <v>6.22</v>
      </c>
      <c r="G413" s="3">
        <v>3.45</v>
      </c>
      <c r="H413" s="3">
        <v>0</v>
      </c>
      <c r="I413" s="3">
        <v>9.35</v>
      </c>
      <c r="J413" s="3">
        <v>37.94</v>
      </c>
      <c r="K413" s="3">
        <v>1.83</v>
      </c>
      <c r="L413" s="3">
        <v>0</v>
      </c>
      <c r="M413" s="3" t="s">
        <v>621</v>
      </c>
      <c r="N413" s="3" t="s">
        <v>622</v>
      </c>
      <c r="O413" s="3" t="s">
        <v>621</v>
      </c>
      <c r="P413" s="3" t="s">
        <v>622</v>
      </c>
      <c r="Q413" s="3" t="s">
        <v>621</v>
      </c>
      <c r="R413" s="3" t="s">
        <v>622</v>
      </c>
      <c r="S413" s="3" t="s">
        <v>621</v>
      </c>
      <c r="U413" s="20">
        <f t="shared" si="12"/>
        <v>140.94999999999999</v>
      </c>
      <c r="V413" s="3">
        <f t="shared" si="13"/>
        <v>0</v>
      </c>
    </row>
    <row r="414" spans="1:22" ht="15" customHeight="1" x14ac:dyDescent="0.3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U414" s="20">
        <f t="shared" si="12"/>
        <v>0</v>
      </c>
      <c r="V414" s="3">
        <f t="shared" si="13"/>
        <v>0</v>
      </c>
    </row>
    <row r="415" spans="1:22" ht="15" customHeight="1" x14ac:dyDescent="0.35">
      <c r="A415" s="3" t="s">
        <v>521</v>
      </c>
      <c r="B415" s="3" t="s">
        <v>535</v>
      </c>
      <c r="C415" s="3">
        <v>2013</v>
      </c>
      <c r="D415" s="3">
        <v>24.9</v>
      </c>
      <c r="E415" s="3">
        <v>4.2</v>
      </c>
      <c r="F415" s="3">
        <v>8.9</v>
      </c>
      <c r="G415" s="3">
        <v>1.4</v>
      </c>
      <c r="H415" s="3">
        <v>0</v>
      </c>
      <c r="I415" s="3">
        <v>6.9</v>
      </c>
      <c r="J415" s="3">
        <v>3.5</v>
      </c>
      <c r="K415" s="3">
        <v>0</v>
      </c>
      <c r="L415" s="3">
        <v>0</v>
      </c>
      <c r="M415" s="3" t="s">
        <v>621</v>
      </c>
      <c r="N415" s="3" t="s">
        <v>622</v>
      </c>
      <c r="O415" s="3" t="s">
        <v>621</v>
      </c>
      <c r="P415" s="3" t="s">
        <v>622</v>
      </c>
      <c r="Q415" s="3" t="s">
        <v>621</v>
      </c>
      <c r="R415" s="3" t="s">
        <v>622</v>
      </c>
      <c r="S415" s="3" t="s">
        <v>621</v>
      </c>
      <c r="U415" s="20">
        <f t="shared" si="12"/>
        <v>24.9</v>
      </c>
      <c r="V415" s="3">
        <f t="shared" si="13"/>
        <v>0</v>
      </c>
    </row>
    <row r="416" spans="1:22" ht="15" customHeight="1" x14ac:dyDescent="0.35">
      <c r="A416" s="3" t="s">
        <v>536</v>
      </c>
      <c r="B416" s="3" t="s">
        <v>537</v>
      </c>
      <c r="C416" s="3">
        <v>2013</v>
      </c>
      <c r="D416" s="3">
        <v>2.6</v>
      </c>
      <c r="E416" s="3" t="s">
        <v>621</v>
      </c>
      <c r="F416" s="3">
        <v>0.6</v>
      </c>
      <c r="G416" s="3">
        <v>1</v>
      </c>
      <c r="H416" s="3" t="s">
        <v>621</v>
      </c>
      <c r="I416" s="3">
        <v>1</v>
      </c>
      <c r="J416" s="3" t="s">
        <v>621</v>
      </c>
      <c r="K416" s="3" t="s">
        <v>621</v>
      </c>
      <c r="L416" s="3" t="s">
        <v>621</v>
      </c>
      <c r="M416" s="3" t="s">
        <v>621</v>
      </c>
      <c r="N416" s="3" t="s">
        <v>622</v>
      </c>
      <c r="O416" s="3" t="s">
        <v>621</v>
      </c>
      <c r="P416" s="3" t="s">
        <v>622</v>
      </c>
      <c r="Q416" s="3" t="s">
        <v>621</v>
      </c>
      <c r="R416" s="3" t="s">
        <v>622</v>
      </c>
      <c r="S416" s="3" t="s">
        <v>621</v>
      </c>
      <c r="U416" s="20">
        <f t="shared" si="12"/>
        <v>2.6</v>
      </c>
      <c r="V416" s="3">
        <f t="shared" si="13"/>
        <v>0</v>
      </c>
    </row>
    <row r="417" spans="1:22" ht="15" customHeight="1" x14ac:dyDescent="0.35">
      <c r="A417" s="3" t="s">
        <v>536</v>
      </c>
      <c r="B417" s="3" t="s">
        <v>538</v>
      </c>
      <c r="C417" s="3">
        <v>2013</v>
      </c>
      <c r="D417" s="3">
        <v>3.7</v>
      </c>
      <c r="E417" s="3">
        <v>0.1</v>
      </c>
      <c r="F417" s="3">
        <v>0.5</v>
      </c>
      <c r="G417" s="3">
        <v>0.4</v>
      </c>
      <c r="H417" s="3" t="s">
        <v>621</v>
      </c>
      <c r="I417" s="3">
        <v>2.2000000000000002</v>
      </c>
      <c r="J417" s="3">
        <v>0.6</v>
      </c>
      <c r="K417" s="3" t="s">
        <v>621</v>
      </c>
      <c r="L417" s="3" t="s">
        <v>621</v>
      </c>
      <c r="M417" s="3" t="s">
        <v>621</v>
      </c>
      <c r="N417" s="3" t="s">
        <v>622</v>
      </c>
      <c r="O417" s="3" t="s">
        <v>621</v>
      </c>
      <c r="P417" s="3" t="s">
        <v>622</v>
      </c>
      <c r="Q417" s="3" t="s">
        <v>621</v>
      </c>
      <c r="R417" s="3" t="s">
        <v>622</v>
      </c>
      <c r="S417" s="3" t="s">
        <v>621</v>
      </c>
      <c r="U417" s="20">
        <f t="shared" si="12"/>
        <v>3.7</v>
      </c>
      <c r="V417" s="3">
        <f t="shared" si="13"/>
        <v>0</v>
      </c>
    </row>
    <row r="418" spans="1:22" ht="15" customHeight="1" x14ac:dyDescent="0.35">
      <c r="A418" s="3" t="s">
        <v>536</v>
      </c>
      <c r="B418" s="3" t="s">
        <v>539</v>
      </c>
      <c r="C418" s="3">
        <v>2013</v>
      </c>
      <c r="D418" s="3">
        <v>122.6</v>
      </c>
      <c r="E418" s="3">
        <v>33.5</v>
      </c>
      <c r="F418" s="3">
        <v>20</v>
      </c>
      <c r="G418" s="3">
        <v>35.299999999999997</v>
      </c>
      <c r="H418" s="3">
        <v>8.8000000000000007</v>
      </c>
      <c r="I418" s="3">
        <v>20.7</v>
      </c>
      <c r="J418" s="3">
        <v>13.1</v>
      </c>
      <c r="K418" s="3" t="s">
        <v>621</v>
      </c>
      <c r="L418" s="3" t="s">
        <v>621</v>
      </c>
      <c r="M418" s="3" t="s">
        <v>621</v>
      </c>
      <c r="N418" s="3" t="s">
        <v>622</v>
      </c>
      <c r="O418" s="3" t="s">
        <v>621</v>
      </c>
      <c r="P418" s="3" t="s">
        <v>622</v>
      </c>
      <c r="Q418" s="3" t="s">
        <v>621</v>
      </c>
      <c r="R418" s="3" t="s">
        <v>622</v>
      </c>
      <c r="S418" s="3" t="s">
        <v>621</v>
      </c>
      <c r="U418" s="20">
        <f t="shared" si="12"/>
        <v>122.6</v>
      </c>
      <c r="V418" s="3">
        <f t="shared" si="13"/>
        <v>0</v>
      </c>
    </row>
    <row r="419" spans="1:22" ht="15" customHeight="1" x14ac:dyDescent="0.35">
      <c r="A419" s="3" t="s">
        <v>540</v>
      </c>
      <c r="B419" s="3" t="s">
        <v>541</v>
      </c>
      <c r="C419" s="3">
        <v>2013</v>
      </c>
      <c r="D419" s="3">
        <v>4.2720000000000002</v>
      </c>
      <c r="E419" s="3">
        <v>0.35199999999999998</v>
      </c>
      <c r="F419" s="3">
        <v>1.014</v>
      </c>
      <c r="G419" s="3">
        <v>0</v>
      </c>
      <c r="H419" s="3" t="s">
        <v>621</v>
      </c>
      <c r="I419" s="3">
        <v>0.42899999999999999</v>
      </c>
      <c r="J419" s="3">
        <v>0.245</v>
      </c>
      <c r="K419" s="3">
        <v>0</v>
      </c>
      <c r="L419" s="3">
        <v>0</v>
      </c>
      <c r="M419" s="3">
        <v>2.2320000000000002</v>
      </c>
      <c r="N419" s="3" t="s">
        <v>622</v>
      </c>
      <c r="O419" s="3" t="s">
        <v>621</v>
      </c>
      <c r="P419" s="3" t="s">
        <v>622</v>
      </c>
      <c r="Q419" s="3" t="s">
        <v>621</v>
      </c>
      <c r="R419" s="3" t="s">
        <v>622</v>
      </c>
      <c r="S419" s="3" t="s">
        <v>621</v>
      </c>
      <c r="U419" s="20">
        <f t="shared" si="12"/>
        <v>4.2720000000000002</v>
      </c>
      <c r="V419" s="3">
        <f t="shared" si="13"/>
        <v>0</v>
      </c>
    </row>
    <row r="420" spans="1:22" ht="15" customHeight="1" x14ac:dyDescent="0.35">
      <c r="A420" s="3" t="s">
        <v>540</v>
      </c>
      <c r="B420" s="3" t="s">
        <v>542</v>
      </c>
      <c r="C420" s="3">
        <v>2013</v>
      </c>
      <c r="D420" s="3">
        <v>4.3840000000000003</v>
      </c>
      <c r="E420" s="3">
        <v>0.34899999999999998</v>
      </c>
      <c r="F420" s="3">
        <v>1.3620000000000001</v>
      </c>
      <c r="G420" s="3">
        <v>0</v>
      </c>
      <c r="H420" s="3" t="s">
        <v>621</v>
      </c>
      <c r="I420" s="3">
        <v>0.50900000000000001</v>
      </c>
      <c r="J420" s="3">
        <v>0.33700000000000002</v>
      </c>
      <c r="K420" s="3">
        <v>0</v>
      </c>
      <c r="L420" s="3">
        <v>0</v>
      </c>
      <c r="M420" s="3">
        <v>1.827</v>
      </c>
      <c r="N420" s="3" t="s">
        <v>622</v>
      </c>
      <c r="O420" s="3" t="s">
        <v>621</v>
      </c>
      <c r="P420" s="3" t="s">
        <v>622</v>
      </c>
      <c r="Q420" s="3" t="s">
        <v>621</v>
      </c>
      <c r="R420" s="3" t="s">
        <v>622</v>
      </c>
      <c r="S420" s="3" t="s">
        <v>621</v>
      </c>
      <c r="U420" s="20">
        <f t="shared" si="12"/>
        <v>4.3840000000000003</v>
      </c>
      <c r="V420" s="3">
        <f t="shared" si="13"/>
        <v>0</v>
      </c>
    </row>
    <row r="421" spans="1:22" ht="15" customHeight="1" x14ac:dyDescent="0.35">
      <c r="A421" s="3" t="s">
        <v>540</v>
      </c>
      <c r="B421" s="3" t="s">
        <v>543</v>
      </c>
      <c r="C421" s="3">
        <v>2013</v>
      </c>
      <c r="D421" s="3">
        <v>7.3390000000000004</v>
      </c>
      <c r="E421" s="3">
        <v>1.968</v>
      </c>
      <c r="F421" s="3">
        <v>2.714</v>
      </c>
      <c r="G421" s="3">
        <v>0.71299999999999997</v>
      </c>
      <c r="H421" s="3" t="s">
        <v>621</v>
      </c>
      <c r="I421" s="3">
        <v>0.56999999999999995</v>
      </c>
      <c r="J421" s="3">
        <v>0</v>
      </c>
      <c r="K421" s="3">
        <v>0</v>
      </c>
      <c r="L421" s="3">
        <v>0</v>
      </c>
      <c r="M421" s="3">
        <v>1.3740000000000001</v>
      </c>
      <c r="N421" s="3" t="s">
        <v>622</v>
      </c>
      <c r="O421" s="3" t="s">
        <v>621</v>
      </c>
      <c r="P421" s="3" t="s">
        <v>622</v>
      </c>
      <c r="Q421" s="3" t="s">
        <v>621</v>
      </c>
      <c r="R421" s="3" t="s">
        <v>622</v>
      </c>
      <c r="S421" s="3" t="s">
        <v>621</v>
      </c>
      <c r="U421" s="20">
        <f t="shared" si="12"/>
        <v>7.3390000000000004</v>
      </c>
      <c r="V421" s="3">
        <f t="shared" si="13"/>
        <v>0</v>
      </c>
    </row>
    <row r="422" spans="1:22" ht="15" customHeight="1" x14ac:dyDescent="0.35">
      <c r="A422" s="3" t="s">
        <v>540</v>
      </c>
      <c r="B422" s="3" t="s">
        <v>544</v>
      </c>
      <c r="C422" s="3">
        <v>2013</v>
      </c>
      <c r="D422" s="3">
        <v>9.9320000000000004</v>
      </c>
      <c r="E422" s="3">
        <v>1.2210000000000001</v>
      </c>
      <c r="F422" s="3">
        <v>3.5510000000000002</v>
      </c>
      <c r="G422" s="3">
        <v>0.108</v>
      </c>
      <c r="H422" s="3" t="s">
        <v>621</v>
      </c>
      <c r="I422" s="3">
        <v>1.0289999999999999</v>
      </c>
      <c r="J422" s="3">
        <v>0.59699999999999998</v>
      </c>
      <c r="K422" s="3">
        <v>0</v>
      </c>
      <c r="L422" s="3">
        <v>0</v>
      </c>
      <c r="M422" s="3">
        <v>3.4260000000000002</v>
      </c>
      <c r="N422" s="3" t="s">
        <v>622</v>
      </c>
      <c r="O422" s="3" t="s">
        <v>621</v>
      </c>
      <c r="P422" s="3" t="s">
        <v>622</v>
      </c>
      <c r="Q422" s="3" t="s">
        <v>621</v>
      </c>
      <c r="R422" s="3" t="s">
        <v>622</v>
      </c>
      <c r="S422" s="3" t="s">
        <v>621</v>
      </c>
      <c r="U422" s="20">
        <f t="shared" si="12"/>
        <v>9.9320000000000004</v>
      </c>
      <c r="V422" s="3">
        <f t="shared" si="13"/>
        <v>0</v>
      </c>
    </row>
    <row r="423" spans="1:22" ht="15" customHeight="1" x14ac:dyDescent="0.35">
      <c r="A423" s="3" t="s">
        <v>540</v>
      </c>
      <c r="B423" s="3" t="s">
        <v>545</v>
      </c>
      <c r="C423" s="3">
        <v>2013</v>
      </c>
      <c r="D423" s="3">
        <v>86.213999999999999</v>
      </c>
      <c r="E423" s="3">
        <v>22.023</v>
      </c>
      <c r="F423" s="3">
        <v>24.456</v>
      </c>
      <c r="G423" s="3">
        <v>1.254</v>
      </c>
      <c r="H423" s="3" t="s">
        <v>621</v>
      </c>
      <c r="I423" s="3">
        <v>15.659000000000001</v>
      </c>
      <c r="J423" s="3">
        <v>19.702999999999999</v>
      </c>
      <c r="K423" s="3">
        <v>0</v>
      </c>
      <c r="L423" s="3">
        <v>0</v>
      </c>
      <c r="M423" s="3">
        <v>3.1190000000000002</v>
      </c>
      <c r="N423" s="3" t="s">
        <v>622</v>
      </c>
      <c r="O423" s="3" t="s">
        <v>621</v>
      </c>
      <c r="P423" s="3" t="s">
        <v>622</v>
      </c>
      <c r="Q423" s="3" t="s">
        <v>621</v>
      </c>
      <c r="R423" s="3" t="s">
        <v>622</v>
      </c>
      <c r="S423" s="3" t="s">
        <v>621</v>
      </c>
      <c r="U423" s="20">
        <f t="shared" si="12"/>
        <v>86.213999999999999</v>
      </c>
      <c r="V423" s="3">
        <f t="shared" si="13"/>
        <v>0</v>
      </c>
    </row>
    <row r="424" spans="1:22" ht="15" customHeight="1" x14ac:dyDescent="0.35">
      <c r="A424" s="3" t="s">
        <v>546</v>
      </c>
      <c r="B424" s="3" t="s">
        <v>547</v>
      </c>
      <c r="C424" s="3">
        <v>2013</v>
      </c>
      <c r="D424" s="3">
        <v>2.4449999999999998</v>
      </c>
      <c r="E424" s="3">
        <v>0.65500000000000003</v>
      </c>
      <c r="F424" s="3">
        <v>0.26</v>
      </c>
      <c r="G424" s="3">
        <v>0.51700000000000002</v>
      </c>
      <c r="H424" s="3">
        <v>0</v>
      </c>
      <c r="I424" s="3">
        <v>0.91300000000000003</v>
      </c>
      <c r="J424" s="3">
        <v>9.9000000000000005E-2</v>
      </c>
      <c r="K424" s="3">
        <v>0</v>
      </c>
      <c r="L424" s="3">
        <v>0</v>
      </c>
      <c r="M424" s="3">
        <v>0</v>
      </c>
      <c r="N424" s="3" t="s">
        <v>622</v>
      </c>
      <c r="O424" s="3" t="s">
        <v>621</v>
      </c>
      <c r="P424" s="3" t="s">
        <v>622</v>
      </c>
      <c r="Q424" s="3" t="s">
        <v>621</v>
      </c>
      <c r="R424" s="3" t="s">
        <v>622</v>
      </c>
      <c r="S424" s="3" t="s">
        <v>621</v>
      </c>
      <c r="U424" s="20">
        <f t="shared" si="12"/>
        <v>2.4449999999999998</v>
      </c>
      <c r="V424" s="3">
        <f t="shared" si="13"/>
        <v>0</v>
      </c>
    </row>
    <row r="425" spans="1:22" ht="15" customHeight="1" x14ac:dyDescent="0.35">
      <c r="A425" s="3" t="s">
        <v>546</v>
      </c>
      <c r="B425" s="3" t="s">
        <v>548</v>
      </c>
      <c r="C425" s="3">
        <v>2013</v>
      </c>
      <c r="D425" s="3">
        <v>131.256</v>
      </c>
      <c r="E425" s="3">
        <v>51.704000000000001</v>
      </c>
      <c r="F425" s="3">
        <v>19.751999999999999</v>
      </c>
      <c r="G425" s="3">
        <v>18.047000000000001</v>
      </c>
      <c r="H425" s="3">
        <v>9.4629999999999992</v>
      </c>
      <c r="I425" s="3">
        <v>24.038</v>
      </c>
      <c r="J425" s="3">
        <v>11.526</v>
      </c>
      <c r="K425" s="3">
        <v>0</v>
      </c>
      <c r="L425" s="3">
        <v>6.1890000000000001</v>
      </c>
      <c r="M425" s="3">
        <v>0</v>
      </c>
      <c r="N425" s="3" t="s">
        <v>622</v>
      </c>
      <c r="O425" s="3" t="s">
        <v>621</v>
      </c>
      <c r="P425" s="3" t="s">
        <v>622</v>
      </c>
      <c r="Q425" s="3" t="s">
        <v>621</v>
      </c>
      <c r="R425" s="3" t="s">
        <v>622</v>
      </c>
      <c r="S425" s="3" t="s">
        <v>621</v>
      </c>
      <c r="U425" s="20">
        <f t="shared" si="12"/>
        <v>131.256</v>
      </c>
      <c r="V425" s="3">
        <f t="shared" si="13"/>
        <v>0</v>
      </c>
    </row>
    <row r="426" spans="1:22" ht="15" customHeight="1" x14ac:dyDescent="0.35">
      <c r="A426" s="3" t="s">
        <v>546</v>
      </c>
      <c r="B426" s="3" t="s">
        <v>549</v>
      </c>
      <c r="C426" s="3">
        <v>2013</v>
      </c>
      <c r="D426" s="3">
        <v>23.3</v>
      </c>
      <c r="E426" s="3">
        <v>10.7</v>
      </c>
      <c r="F426" s="3">
        <v>0.7</v>
      </c>
      <c r="G426" s="3">
        <v>4.5999999999999996</v>
      </c>
      <c r="H426" s="3">
        <v>0</v>
      </c>
      <c r="I426" s="3">
        <v>6</v>
      </c>
      <c r="J426" s="3">
        <v>1.3</v>
      </c>
      <c r="K426" s="3">
        <v>0</v>
      </c>
      <c r="L426" s="3">
        <v>0</v>
      </c>
      <c r="M426" s="3">
        <v>0</v>
      </c>
      <c r="N426" s="3" t="s">
        <v>622</v>
      </c>
      <c r="O426" s="3" t="s">
        <v>621</v>
      </c>
      <c r="P426" s="3" t="s">
        <v>622</v>
      </c>
      <c r="Q426" s="3" t="s">
        <v>621</v>
      </c>
      <c r="R426" s="3" t="s">
        <v>622</v>
      </c>
      <c r="S426" s="3" t="s">
        <v>621</v>
      </c>
      <c r="U426" s="20">
        <f t="shared" si="12"/>
        <v>23.3</v>
      </c>
      <c r="V426" s="3">
        <f t="shared" si="13"/>
        <v>0</v>
      </c>
    </row>
    <row r="427" spans="1:22" ht="15" customHeight="1" x14ac:dyDescent="0.35">
      <c r="A427" s="3" t="s">
        <v>550</v>
      </c>
      <c r="B427" s="3" t="s">
        <v>551</v>
      </c>
      <c r="C427" s="3">
        <v>2013</v>
      </c>
      <c r="D427" s="3">
        <v>219.642</v>
      </c>
      <c r="E427" s="3">
        <v>62.335000000000001</v>
      </c>
      <c r="F427" s="3">
        <v>22.305</v>
      </c>
      <c r="G427" s="3" t="s">
        <v>621</v>
      </c>
      <c r="H427" s="3" t="s">
        <v>621</v>
      </c>
      <c r="I427" s="3">
        <v>21.183</v>
      </c>
      <c r="J427" s="3">
        <v>19.530999999999999</v>
      </c>
      <c r="K427" s="3">
        <v>2.484</v>
      </c>
      <c r="L427" s="3" t="s">
        <v>621</v>
      </c>
      <c r="M427" s="3">
        <v>91.805000000000007</v>
      </c>
      <c r="N427" s="3" t="s">
        <v>622</v>
      </c>
      <c r="O427" s="3" t="s">
        <v>621</v>
      </c>
      <c r="P427" s="3" t="s">
        <v>622</v>
      </c>
      <c r="Q427" s="3" t="s">
        <v>621</v>
      </c>
      <c r="R427" s="3" t="s">
        <v>622</v>
      </c>
      <c r="S427" s="3" t="s">
        <v>621</v>
      </c>
      <c r="U427" s="20">
        <f t="shared" si="12"/>
        <v>219.642</v>
      </c>
      <c r="V427" s="3">
        <f t="shared" si="13"/>
        <v>0</v>
      </c>
    </row>
    <row r="428" spans="1:22" ht="15" customHeight="1" x14ac:dyDescent="0.35">
      <c r="A428" s="3" t="s">
        <v>550</v>
      </c>
      <c r="B428" s="3" t="s">
        <v>552</v>
      </c>
      <c r="C428" s="3">
        <v>2013</v>
      </c>
      <c r="D428" s="3">
        <v>2.0030000000000001</v>
      </c>
      <c r="E428" s="3">
        <v>1.0820000000000001</v>
      </c>
      <c r="F428" s="3">
        <v>2.3E-2</v>
      </c>
      <c r="G428" s="3" t="s">
        <v>621</v>
      </c>
      <c r="H428" s="3" t="s">
        <v>621</v>
      </c>
      <c r="I428" s="3" t="s">
        <v>621</v>
      </c>
      <c r="J428" s="3" t="s">
        <v>621</v>
      </c>
      <c r="K428" s="3" t="s">
        <v>621</v>
      </c>
      <c r="L428" s="3" t="s">
        <v>621</v>
      </c>
      <c r="M428" s="3">
        <v>0.89800000000000002</v>
      </c>
      <c r="N428" s="3" t="s">
        <v>622</v>
      </c>
      <c r="O428" s="3" t="s">
        <v>621</v>
      </c>
      <c r="P428" s="3" t="s">
        <v>622</v>
      </c>
      <c r="Q428" s="3" t="s">
        <v>621</v>
      </c>
      <c r="R428" s="3" t="s">
        <v>622</v>
      </c>
      <c r="S428" s="3" t="s">
        <v>621</v>
      </c>
      <c r="U428" s="20">
        <f t="shared" si="12"/>
        <v>2.0030000000000001</v>
      </c>
      <c r="V428" s="3">
        <f t="shared" si="13"/>
        <v>0</v>
      </c>
    </row>
    <row r="429" spans="1:22" ht="15" customHeight="1" x14ac:dyDescent="0.35">
      <c r="A429" s="3" t="s">
        <v>550</v>
      </c>
      <c r="B429" s="3" t="s">
        <v>553</v>
      </c>
      <c r="C429" s="3">
        <v>2013</v>
      </c>
      <c r="D429" s="3">
        <v>14.608000000000001</v>
      </c>
      <c r="E429" s="3">
        <v>7.7350000000000003</v>
      </c>
      <c r="F429" s="3">
        <v>0.628</v>
      </c>
      <c r="G429" s="3" t="s">
        <v>621</v>
      </c>
      <c r="H429" s="3" t="s">
        <v>621</v>
      </c>
      <c r="I429" s="3">
        <v>3.806</v>
      </c>
      <c r="J429" s="3">
        <v>1.234</v>
      </c>
      <c r="K429" s="3" t="s">
        <v>621</v>
      </c>
      <c r="L429" s="3" t="s">
        <v>621</v>
      </c>
      <c r="M429" s="3">
        <v>1.2050000000000001</v>
      </c>
      <c r="N429" s="3" t="s">
        <v>622</v>
      </c>
      <c r="O429" s="3" t="s">
        <v>621</v>
      </c>
      <c r="P429" s="3" t="s">
        <v>622</v>
      </c>
      <c r="Q429" s="3" t="s">
        <v>621</v>
      </c>
      <c r="R429" s="3" t="s">
        <v>622</v>
      </c>
      <c r="S429" s="3" t="s">
        <v>621</v>
      </c>
      <c r="U429" s="20">
        <f t="shared" si="12"/>
        <v>14.608000000000001</v>
      </c>
      <c r="V429" s="3">
        <f t="shared" si="13"/>
        <v>0</v>
      </c>
    </row>
    <row r="430" spans="1:22" ht="15" customHeight="1" x14ac:dyDescent="0.35">
      <c r="A430" s="3" t="s">
        <v>550</v>
      </c>
      <c r="B430" s="3" t="s">
        <v>554</v>
      </c>
      <c r="C430" s="3">
        <v>2013</v>
      </c>
      <c r="D430" s="3">
        <v>23.454999999999998</v>
      </c>
      <c r="E430" s="3">
        <v>11.441000000000001</v>
      </c>
      <c r="F430" s="3">
        <v>6.1550000000000002</v>
      </c>
      <c r="G430" s="3" t="s">
        <v>621</v>
      </c>
      <c r="H430" s="3" t="s">
        <v>621</v>
      </c>
      <c r="I430" s="3">
        <v>4.3070000000000004</v>
      </c>
      <c r="J430" s="3">
        <v>1.552</v>
      </c>
      <c r="K430" s="3" t="s">
        <v>621</v>
      </c>
      <c r="L430" s="3" t="s">
        <v>621</v>
      </c>
      <c r="M430" s="3" t="s">
        <v>621</v>
      </c>
      <c r="N430" s="3" t="s">
        <v>622</v>
      </c>
      <c r="O430" s="3" t="s">
        <v>621</v>
      </c>
      <c r="P430" s="3" t="s">
        <v>622</v>
      </c>
      <c r="Q430" s="3" t="s">
        <v>621</v>
      </c>
      <c r="R430" s="3" t="s">
        <v>622</v>
      </c>
      <c r="S430" s="3" t="s">
        <v>621</v>
      </c>
      <c r="U430" s="20">
        <f t="shared" si="12"/>
        <v>23.454999999999998</v>
      </c>
      <c r="V430" s="3">
        <f t="shared" si="13"/>
        <v>0</v>
      </c>
    </row>
    <row r="431" spans="1:22" ht="15" customHeight="1" x14ac:dyDescent="0.35">
      <c r="A431" s="3" t="s">
        <v>550</v>
      </c>
      <c r="B431" s="3" t="s">
        <v>555</v>
      </c>
      <c r="C431" s="3">
        <v>2013</v>
      </c>
      <c r="D431" s="3">
        <v>6.133</v>
      </c>
      <c r="E431" s="3">
        <v>2.3759999999999999</v>
      </c>
      <c r="F431" s="3">
        <v>0.221</v>
      </c>
      <c r="G431" s="3" t="s">
        <v>621</v>
      </c>
      <c r="H431" s="3" t="s">
        <v>621</v>
      </c>
      <c r="I431" s="3">
        <v>1.974</v>
      </c>
      <c r="J431" s="3">
        <v>0.65300000000000002</v>
      </c>
      <c r="K431" s="3" t="s">
        <v>621</v>
      </c>
      <c r="L431" s="3" t="s">
        <v>621</v>
      </c>
      <c r="M431" s="3">
        <v>0.90900000000000003</v>
      </c>
      <c r="N431" s="3" t="s">
        <v>622</v>
      </c>
      <c r="O431" s="3" t="s">
        <v>621</v>
      </c>
      <c r="P431" s="3" t="s">
        <v>622</v>
      </c>
      <c r="Q431" s="3" t="s">
        <v>621</v>
      </c>
      <c r="R431" s="3" t="s">
        <v>622</v>
      </c>
      <c r="S431" s="3" t="s">
        <v>621</v>
      </c>
      <c r="U431" s="20">
        <f t="shared" si="12"/>
        <v>6.133</v>
      </c>
      <c r="V431" s="3">
        <f t="shared" si="13"/>
        <v>0</v>
      </c>
    </row>
    <row r="432" spans="1:22" ht="15" customHeight="1" x14ac:dyDescent="0.35">
      <c r="A432" s="3" t="s">
        <v>550</v>
      </c>
      <c r="B432" s="3" t="s">
        <v>556</v>
      </c>
      <c r="C432" s="3">
        <v>2013</v>
      </c>
      <c r="D432" s="3">
        <v>3.6190000000000002</v>
      </c>
      <c r="E432" s="3">
        <v>3.6190000000000002</v>
      </c>
      <c r="F432" s="3" t="s">
        <v>621</v>
      </c>
      <c r="G432" s="3" t="s">
        <v>621</v>
      </c>
      <c r="H432" s="3" t="s">
        <v>621</v>
      </c>
      <c r="I432" s="3" t="s">
        <v>621</v>
      </c>
      <c r="J432" s="3" t="s">
        <v>621</v>
      </c>
      <c r="K432" s="3" t="s">
        <v>621</v>
      </c>
      <c r="L432" s="3" t="s">
        <v>621</v>
      </c>
      <c r="M432" s="3" t="s">
        <v>621</v>
      </c>
      <c r="N432" s="3" t="s">
        <v>622</v>
      </c>
      <c r="O432" s="3" t="s">
        <v>621</v>
      </c>
      <c r="P432" s="3" t="s">
        <v>622</v>
      </c>
      <c r="Q432" s="3" t="s">
        <v>621</v>
      </c>
      <c r="R432" s="3" t="s">
        <v>622</v>
      </c>
      <c r="S432" s="3" t="s">
        <v>621</v>
      </c>
      <c r="U432" s="20">
        <f t="shared" si="12"/>
        <v>3.6190000000000002</v>
      </c>
      <c r="V432" s="3">
        <f t="shared" si="13"/>
        <v>0</v>
      </c>
    </row>
    <row r="433" spans="1:22" ht="15" customHeight="1" x14ac:dyDescent="0.35">
      <c r="A433" s="3" t="s">
        <v>550</v>
      </c>
      <c r="B433" s="3" t="s">
        <v>557</v>
      </c>
      <c r="C433" s="3">
        <v>2013</v>
      </c>
      <c r="D433" s="3">
        <v>106.328</v>
      </c>
      <c r="E433" s="3">
        <v>24.405999999999999</v>
      </c>
      <c r="F433" s="3">
        <v>4.8090000000000002</v>
      </c>
      <c r="G433" s="3" t="s">
        <v>621</v>
      </c>
      <c r="H433" s="3">
        <v>27.994</v>
      </c>
      <c r="I433" s="3">
        <v>7.226</v>
      </c>
      <c r="J433" s="3">
        <v>5.0110000000000001</v>
      </c>
      <c r="K433" s="3">
        <v>0.61899999999999999</v>
      </c>
      <c r="L433" s="3" t="s">
        <v>621</v>
      </c>
      <c r="M433" s="3">
        <v>64.256</v>
      </c>
      <c r="N433" s="3" t="s">
        <v>622</v>
      </c>
      <c r="O433" s="3" t="s">
        <v>621</v>
      </c>
      <c r="P433" s="3" t="s">
        <v>622</v>
      </c>
      <c r="Q433" s="3" t="s">
        <v>621</v>
      </c>
      <c r="R433" s="3" t="s">
        <v>622</v>
      </c>
      <c r="S433" s="3" t="s">
        <v>621</v>
      </c>
      <c r="U433" s="20">
        <f t="shared" si="12"/>
        <v>106.328</v>
      </c>
      <c r="V433" s="3">
        <f t="shared" si="13"/>
        <v>0</v>
      </c>
    </row>
    <row r="434" spans="1:22" ht="15" customHeight="1" x14ac:dyDescent="0.35">
      <c r="A434" s="3" t="s">
        <v>550</v>
      </c>
      <c r="B434" s="3" t="s">
        <v>558</v>
      </c>
      <c r="C434" s="3">
        <v>2013</v>
      </c>
      <c r="D434" s="3">
        <v>127.238</v>
      </c>
      <c r="E434" s="3">
        <v>66.519000000000005</v>
      </c>
      <c r="F434" s="3">
        <v>7.548</v>
      </c>
      <c r="G434" s="3" t="s">
        <v>621</v>
      </c>
      <c r="H434" s="3" t="s">
        <v>621</v>
      </c>
      <c r="I434" s="3">
        <v>20.242999999999999</v>
      </c>
      <c r="J434" s="3">
        <v>17.616</v>
      </c>
      <c r="K434" s="3">
        <v>0.49299999999999999</v>
      </c>
      <c r="L434" s="3" t="s">
        <v>621</v>
      </c>
      <c r="M434" s="3">
        <v>14.781000000000001</v>
      </c>
      <c r="N434" s="3" t="s">
        <v>622</v>
      </c>
      <c r="O434" s="3" t="s">
        <v>621</v>
      </c>
      <c r="P434" s="3" t="s">
        <v>622</v>
      </c>
      <c r="Q434" s="3" t="s">
        <v>621</v>
      </c>
      <c r="R434" s="3" t="s">
        <v>622</v>
      </c>
      <c r="S434" s="3" t="s">
        <v>621</v>
      </c>
      <c r="U434" s="20">
        <f t="shared" si="12"/>
        <v>127.238</v>
      </c>
      <c r="V434" s="3">
        <f t="shared" si="13"/>
        <v>0</v>
      </c>
    </row>
    <row r="435" spans="1:22" ht="15" customHeight="1" x14ac:dyDescent="0.35">
      <c r="A435" s="3" t="s">
        <v>550</v>
      </c>
      <c r="B435" s="3" t="s">
        <v>559</v>
      </c>
      <c r="C435" s="3">
        <v>2013</v>
      </c>
      <c r="D435" s="3">
        <v>41.853999999999999</v>
      </c>
      <c r="E435" s="3">
        <v>14.036</v>
      </c>
      <c r="F435" s="3">
        <v>3.722</v>
      </c>
      <c r="G435" s="3" t="s">
        <v>621</v>
      </c>
      <c r="H435" s="3" t="s">
        <v>621</v>
      </c>
      <c r="I435" s="3">
        <v>7.4619999999999997</v>
      </c>
      <c r="J435" s="3">
        <v>1.8560000000000001</v>
      </c>
      <c r="K435" s="3" t="s">
        <v>621</v>
      </c>
      <c r="L435" s="3" t="s">
        <v>621</v>
      </c>
      <c r="M435" s="3">
        <v>14.776999999999999</v>
      </c>
      <c r="N435" s="3" t="s">
        <v>622</v>
      </c>
      <c r="O435" s="3" t="s">
        <v>621</v>
      </c>
      <c r="P435" s="3" t="s">
        <v>622</v>
      </c>
      <c r="Q435" s="3" t="s">
        <v>621</v>
      </c>
      <c r="R435" s="3" t="s">
        <v>622</v>
      </c>
      <c r="S435" s="3" t="s">
        <v>621</v>
      </c>
      <c r="U435" s="20">
        <f t="shared" si="12"/>
        <v>41.853999999999999</v>
      </c>
      <c r="V435" s="3">
        <f t="shared" si="13"/>
        <v>0</v>
      </c>
    </row>
    <row r="436" spans="1:22" ht="15" customHeight="1" x14ac:dyDescent="0.35">
      <c r="A436" s="3" t="s">
        <v>550</v>
      </c>
      <c r="B436" s="3" t="s">
        <v>560</v>
      </c>
      <c r="C436" s="3">
        <v>2013</v>
      </c>
      <c r="D436" s="3">
        <v>17.093</v>
      </c>
      <c r="E436" s="3">
        <v>8.1829999999999998</v>
      </c>
      <c r="F436" s="3" t="s">
        <v>621</v>
      </c>
      <c r="G436" s="3" t="s">
        <v>621</v>
      </c>
      <c r="H436" s="3" t="s">
        <v>621</v>
      </c>
      <c r="I436" s="3">
        <v>2.9630000000000001</v>
      </c>
      <c r="J436" s="3">
        <v>0.93700000000000006</v>
      </c>
      <c r="K436" s="3" t="s">
        <v>621</v>
      </c>
      <c r="L436" s="3" t="s">
        <v>621</v>
      </c>
      <c r="M436" s="3">
        <v>5.01</v>
      </c>
      <c r="N436" s="3" t="s">
        <v>622</v>
      </c>
      <c r="O436" s="3" t="s">
        <v>621</v>
      </c>
      <c r="P436" s="3" t="s">
        <v>622</v>
      </c>
      <c r="Q436" s="3" t="s">
        <v>621</v>
      </c>
      <c r="R436" s="3" t="s">
        <v>622</v>
      </c>
      <c r="S436" s="3" t="s">
        <v>621</v>
      </c>
      <c r="U436" s="20">
        <f t="shared" si="12"/>
        <v>17.093</v>
      </c>
      <c r="V436" s="3">
        <f t="shared" si="13"/>
        <v>0</v>
      </c>
    </row>
    <row r="437" spans="1:22" ht="15" customHeight="1" x14ac:dyDescent="0.35">
      <c r="A437" s="3" t="s">
        <v>550</v>
      </c>
      <c r="B437" s="3" t="s">
        <v>561</v>
      </c>
      <c r="C437" s="3">
        <v>2013</v>
      </c>
      <c r="D437" s="3">
        <v>11.848000000000001</v>
      </c>
      <c r="E437" s="3">
        <v>7.7270000000000003</v>
      </c>
      <c r="F437" s="3">
        <v>0.17399999999999999</v>
      </c>
      <c r="G437" s="3" t="s">
        <v>621</v>
      </c>
      <c r="H437" s="3" t="s">
        <v>621</v>
      </c>
      <c r="I437" s="3">
        <v>3.1930000000000001</v>
      </c>
      <c r="J437" s="3">
        <v>0.63500000000000001</v>
      </c>
      <c r="K437" s="3" t="s">
        <v>621</v>
      </c>
      <c r="L437" s="3" t="s">
        <v>621</v>
      </c>
      <c r="M437" s="3" t="s">
        <v>621</v>
      </c>
      <c r="N437" s="3" t="s">
        <v>622</v>
      </c>
      <c r="O437" s="3" t="s">
        <v>621</v>
      </c>
      <c r="P437" s="3" t="s">
        <v>622</v>
      </c>
      <c r="Q437" s="3" t="s">
        <v>621</v>
      </c>
      <c r="R437" s="3" t="s">
        <v>622</v>
      </c>
      <c r="S437" s="3" t="s">
        <v>621</v>
      </c>
      <c r="U437" s="20">
        <f t="shared" si="12"/>
        <v>11.848000000000001</v>
      </c>
      <c r="V437" s="3">
        <f t="shared" si="13"/>
        <v>0</v>
      </c>
    </row>
    <row r="438" spans="1:22" ht="15" customHeight="1" x14ac:dyDescent="0.35">
      <c r="A438" s="3" t="s">
        <v>550</v>
      </c>
      <c r="B438" s="3" t="s">
        <v>562</v>
      </c>
      <c r="C438" s="3">
        <v>2013</v>
      </c>
      <c r="D438" s="3">
        <v>114.98699999999999</v>
      </c>
      <c r="E438" s="3" t="s">
        <v>621</v>
      </c>
      <c r="F438" s="3" t="s">
        <v>621</v>
      </c>
      <c r="G438" s="3" t="s">
        <v>621</v>
      </c>
      <c r="H438" s="3" t="s">
        <v>621</v>
      </c>
      <c r="I438" s="3" t="s">
        <v>621</v>
      </c>
      <c r="J438" s="3" t="s">
        <v>621</v>
      </c>
      <c r="K438" s="3" t="s">
        <v>621</v>
      </c>
      <c r="L438" s="3" t="s">
        <v>621</v>
      </c>
      <c r="M438" s="3">
        <v>1.927</v>
      </c>
      <c r="N438" s="3" t="s">
        <v>832</v>
      </c>
      <c r="O438" s="3">
        <v>113.06</v>
      </c>
      <c r="P438" s="3" t="s">
        <v>622</v>
      </c>
      <c r="Q438" s="3" t="s">
        <v>621</v>
      </c>
      <c r="R438" s="3" t="s">
        <v>622</v>
      </c>
      <c r="S438" s="3" t="s">
        <v>621</v>
      </c>
      <c r="U438" s="20">
        <f t="shared" si="12"/>
        <v>114.98699999999999</v>
      </c>
      <c r="V438" s="3">
        <f t="shared" si="13"/>
        <v>113.06</v>
      </c>
    </row>
    <row r="439" spans="1:22" ht="15" customHeight="1" x14ac:dyDescent="0.35">
      <c r="A439" s="3" t="s">
        <v>550</v>
      </c>
      <c r="B439" s="3" t="s">
        <v>563</v>
      </c>
      <c r="C439" s="3">
        <v>2013</v>
      </c>
      <c r="D439" s="3">
        <v>59.045000000000002</v>
      </c>
      <c r="E439" s="3">
        <v>45.877000000000002</v>
      </c>
      <c r="F439" s="3" t="s">
        <v>621</v>
      </c>
      <c r="G439" s="3" t="s">
        <v>621</v>
      </c>
      <c r="H439" s="3" t="s">
        <v>621</v>
      </c>
      <c r="I439" s="3">
        <v>9.6050000000000004</v>
      </c>
      <c r="J439" s="3">
        <v>3.5630000000000002</v>
      </c>
      <c r="K439" s="3" t="s">
        <v>621</v>
      </c>
      <c r="L439" s="3" t="s">
        <v>621</v>
      </c>
      <c r="M439" s="3" t="s">
        <v>621</v>
      </c>
      <c r="N439" s="3" t="s">
        <v>622</v>
      </c>
      <c r="O439" s="3" t="s">
        <v>621</v>
      </c>
      <c r="P439" s="3" t="s">
        <v>622</v>
      </c>
      <c r="Q439" s="3" t="s">
        <v>621</v>
      </c>
      <c r="R439" s="3" t="s">
        <v>622</v>
      </c>
      <c r="S439" s="3" t="s">
        <v>621</v>
      </c>
      <c r="U439" s="20">
        <f t="shared" si="12"/>
        <v>59.045000000000002</v>
      </c>
      <c r="V439" s="3">
        <f t="shared" si="13"/>
        <v>0</v>
      </c>
    </row>
    <row r="440" spans="1:22" ht="15" customHeight="1" x14ac:dyDescent="0.35">
      <c r="A440" s="3" t="s">
        <v>550</v>
      </c>
      <c r="B440" s="3" t="s">
        <v>564</v>
      </c>
      <c r="C440" s="3">
        <v>2013</v>
      </c>
      <c r="D440" s="3">
        <v>1.92</v>
      </c>
      <c r="E440" s="3">
        <v>0.6</v>
      </c>
      <c r="F440" s="3">
        <v>0</v>
      </c>
      <c r="G440" s="3" t="s">
        <v>621</v>
      </c>
      <c r="H440" s="3" t="s">
        <v>621</v>
      </c>
      <c r="I440" s="3">
        <v>1.1850000000000001</v>
      </c>
      <c r="J440" s="3">
        <v>0.13400000000000001</v>
      </c>
      <c r="K440" s="3" t="s">
        <v>621</v>
      </c>
      <c r="L440" s="3" t="s">
        <v>621</v>
      </c>
      <c r="M440" s="3" t="s">
        <v>621</v>
      </c>
      <c r="N440" s="3" t="s">
        <v>622</v>
      </c>
      <c r="O440" s="3" t="s">
        <v>621</v>
      </c>
      <c r="P440" s="3" t="s">
        <v>622</v>
      </c>
      <c r="Q440" s="3" t="s">
        <v>621</v>
      </c>
      <c r="R440" s="3" t="s">
        <v>622</v>
      </c>
      <c r="S440" s="3" t="s">
        <v>621</v>
      </c>
      <c r="U440" s="20">
        <f t="shared" si="12"/>
        <v>1.92</v>
      </c>
      <c r="V440" s="3">
        <f t="shared" si="13"/>
        <v>0</v>
      </c>
    </row>
    <row r="441" spans="1:22" ht="15" customHeight="1" x14ac:dyDescent="0.35">
      <c r="A441" s="3" t="s">
        <v>550</v>
      </c>
      <c r="B441" s="3" t="s">
        <v>565</v>
      </c>
      <c r="C441" s="3">
        <v>2013</v>
      </c>
      <c r="D441" s="3">
        <v>1.881</v>
      </c>
      <c r="E441" s="3" t="s">
        <v>621</v>
      </c>
      <c r="F441" s="3">
        <v>5.3999999999999999E-2</v>
      </c>
      <c r="G441" s="3" t="s">
        <v>621</v>
      </c>
      <c r="H441" s="3" t="s">
        <v>621</v>
      </c>
      <c r="I441" s="3">
        <v>1.7470000000000001</v>
      </c>
      <c r="J441" s="3">
        <v>0.08</v>
      </c>
      <c r="K441" s="3" t="s">
        <v>621</v>
      </c>
      <c r="L441" s="3" t="s">
        <v>621</v>
      </c>
      <c r="M441" s="3" t="s">
        <v>621</v>
      </c>
      <c r="N441" s="3" t="s">
        <v>622</v>
      </c>
      <c r="O441" s="3" t="s">
        <v>621</v>
      </c>
      <c r="P441" s="3" t="s">
        <v>622</v>
      </c>
      <c r="Q441" s="3" t="s">
        <v>621</v>
      </c>
      <c r="R441" s="3" t="s">
        <v>622</v>
      </c>
      <c r="S441" s="3" t="s">
        <v>621</v>
      </c>
      <c r="U441" s="20">
        <f t="shared" si="12"/>
        <v>1.881</v>
      </c>
      <c r="V441" s="3">
        <f t="shared" si="13"/>
        <v>0</v>
      </c>
    </row>
    <row r="442" spans="1:22" ht="15" customHeight="1" x14ac:dyDescent="0.35">
      <c r="A442" s="3" t="s">
        <v>550</v>
      </c>
      <c r="B442" s="3" t="s">
        <v>566</v>
      </c>
      <c r="C442" s="3">
        <v>2013</v>
      </c>
      <c r="D442" s="3">
        <v>53.790999999999997</v>
      </c>
      <c r="E442" s="3">
        <v>24.192</v>
      </c>
      <c r="F442" s="3">
        <v>1.351</v>
      </c>
      <c r="G442" s="3" t="s">
        <v>621</v>
      </c>
      <c r="H442" s="3" t="s">
        <v>621</v>
      </c>
      <c r="I442" s="3">
        <v>7.6950000000000003</v>
      </c>
      <c r="J442" s="3">
        <v>13.56</v>
      </c>
      <c r="K442" s="3" t="s">
        <v>621</v>
      </c>
      <c r="L442" s="3" t="s">
        <v>621</v>
      </c>
      <c r="M442" s="3">
        <v>6.9930000000000003</v>
      </c>
      <c r="N442" s="3" t="s">
        <v>622</v>
      </c>
      <c r="O442" s="3" t="s">
        <v>621</v>
      </c>
      <c r="P442" s="3" t="s">
        <v>622</v>
      </c>
      <c r="Q442" s="3" t="s">
        <v>621</v>
      </c>
      <c r="R442" s="3" t="s">
        <v>622</v>
      </c>
      <c r="S442" s="3" t="s">
        <v>621</v>
      </c>
      <c r="U442" s="20">
        <f t="shared" si="12"/>
        <v>53.790999999999997</v>
      </c>
      <c r="V442" s="3">
        <f t="shared" si="13"/>
        <v>0</v>
      </c>
    </row>
    <row r="443" spans="1:22" ht="15" customHeight="1" x14ac:dyDescent="0.35">
      <c r="A443" s="3" t="s">
        <v>550</v>
      </c>
      <c r="B443" s="3" t="s">
        <v>567</v>
      </c>
      <c r="C443" s="3">
        <v>2013</v>
      </c>
      <c r="D443" s="3">
        <v>7.1159999999999997</v>
      </c>
      <c r="E443" s="3">
        <v>3.5539999999999998</v>
      </c>
      <c r="F443" s="3">
        <v>0.219</v>
      </c>
      <c r="G443" s="3" t="s">
        <v>621</v>
      </c>
      <c r="H443" s="3" t="s">
        <v>621</v>
      </c>
      <c r="I443" s="3">
        <v>3.069</v>
      </c>
      <c r="J443" s="3">
        <v>0.27500000000000002</v>
      </c>
      <c r="K443" s="3" t="s">
        <v>621</v>
      </c>
      <c r="L443" s="3" t="s">
        <v>621</v>
      </c>
      <c r="M443" s="3" t="s">
        <v>621</v>
      </c>
      <c r="N443" s="3" t="s">
        <v>622</v>
      </c>
      <c r="O443" s="3" t="s">
        <v>621</v>
      </c>
      <c r="P443" s="3" t="s">
        <v>622</v>
      </c>
      <c r="Q443" s="3" t="s">
        <v>621</v>
      </c>
      <c r="R443" s="3" t="s">
        <v>622</v>
      </c>
      <c r="S443" s="3" t="s">
        <v>621</v>
      </c>
      <c r="U443" s="20">
        <f t="shared" si="12"/>
        <v>7.1159999999999997</v>
      </c>
      <c r="V443" s="3">
        <f t="shared" si="13"/>
        <v>0</v>
      </c>
    </row>
    <row r="444" spans="1:22" ht="15" customHeight="1" x14ac:dyDescent="0.35">
      <c r="A444" s="3" t="s">
        <v>550</v>
      </c>
      <c r="B444" s="3" t="s">
        <v>568</v>
      </c>
      <c r="C444" s="3">
        <v>2013</v>
      </c>
      <c r="D444" s="3">
        <v>87.647999999999996</v>
      </c>
      <c r="E444" s="3">
        <v>12.333</v>
      </c>
      <c r="F444" s="3">
        <v>4.4080000000000004</v>
      </c>
      <c r="G444" s="3" t="s">
        <v>621</v>
      </c>
      <c r="H444" s="3" t="s">
        <v>621</v>
      </c>
      <c r="I444" s="3">
        <v>10.276999999999999</v>
      </c>
      <c r="J444" s="3">
        <v>4.8150000000000004</v>
      </c>
      <c r="K444" s="3" t="s">
        <v>621</v>
      </c>
      <c r="L444" s="3" t="s">
        <v>621</v>
      </c>
      <c r="M444" s="3">
        <v>55.816000000000003</v>
      </c>
      <c r="N444" s="3" t="s">
        <v>622</v>
      </c>
      <c r="O444" s="3" t="s">
        <v>621</v>
      </c>
      <c r="P444" s="3" t="s">
        <v>622</v>
      </c>
      <c r="Q444" s="3" t="s">
        <v>621</v>
      </c>
      <c r="R444" s="3" t="s">
        <v>622</v>
      </c>
      <c r="S444" s="3" t="s">
        <v>621</v>
      </c>
      <c r="U444" s="20">
        <f t="shared" si="12"/>
        <v>87.647999999999996</v>
      </c>
      <c r="V444" s="3">
        <f t="shared" si="13"/>
        <v>0</v>
      </c>
    </row>
    <row r="445" spans="1:22" ht="15" customHeight="1" x14ac:dyDescent="0.3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622</v>
      </c>
      <c r="O445" s="3" t="s">
        <v>621</v>
      </c>
      <c r="P445" s="3" t="s">
        <v>622</v>
      </c>
      <c r="Q445" s="3" t="s">
        <v>621</v>
      </c>
      <c r="R445" s="3" t="s">
        <v>622</v>
      </c>
      <c r="S445" s="3" t="s">
        <v>621</v>
      </c>
      <c r="U445" s="20">
        <f t="shared" si="12"/>
        <v>0</v>
      </c>
      <c r="V445" s="3">
        <f t="shared" si="13"/>
        <v>0</v>
      </c>
    </row>
    <row r="446" spans="1:22" ht="15" customHeight="1" x14ac:dyDescent="0.3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622</v>
      </c>
      <c r="O446" s="3" t="s">
        <v>621</v>
      </c>
      <c r="P446" s="3" t="s">
        <v>622</v>
      </c>
      <c r="Q446" s="3" t="s">
        <v>621</v>
      </c>
      <c r="R446" s="3" t="s">
        <v>622</v>
      </c>
      <c r="S446" s="3" t="s">
        <v>621</v>
      </c>
      <c r="U446" s="20">
        <f t="shared" si="12"/>
        <v>0</v>
      </c>
      <c r="V446" s="3">
        <f t="shared" si="13"/>
        <v>0</v>
      </c>
    </row>
    <row r="447" spans="1:22" ht="15" customHeight="1" x14ac:dyDescent="0.35">
      <c r="A447" s="3" t="s">
        <v>571</v>
      </c>
      <c r="B447" s="3" t="s">
        <v>572</v>
      </c>
      <c r="C447" s="3">
        <v>2013</v>
      </c>
      <c r="D447" s="3">
        <v>9.4280000000000008</v>
      </c>
      <c r="E447" s="3">
        <v>2.512</v>
      </c>
      <c r="F447" s="3">
        <v>3.246</v>
      </c>
      <c r="G447" s="3">
        <v>2.1589999999999998</v>
      </c>
      <c r="H447" s="3" t="s">
        <v>621</v>
      </c>
      <c r="I447" s="3">
        <v>1.341</v>
      </c>
      <c r="J447" s="3">
        <v>0.17</v>
      </c>
      <c r="K447" s="3" t="s">
        <v>621</v>
      </c>
      <c r="L447" s="3" t="s">
        <v>722</v>
      </c>
      <c r="M447" s="3">
        <v>2.1589999999999998</v>
      </c>
      <c r="N447" s="3" t="s">
        <v>622</v>
      </c>
      <c r="O447" s="3" t="s">
        <v>621</v>
      </c>
      <c r="P447" s="3" t="s">
        <v>622</v>
      </c>
      <c r="Q447" s="3" t="s">
        <v>621</v>
      </c>
      <c r="R447" s="3" t="s">
        <v>622</v>
      </c>
      <c r="S447" s="3" t="s">
        <v>621</v>
      </c>
      <c r="U447" s="20">
        <f t="shared" si="12"/>
        <v>9.4280000000000008</v>
      </c>
      <c r="V447" s="3">
        <f t="shared" si="13"/>
        <v>0</v>
      </c>
    </row>
    <row r="448" spans="1:22" ht="15" customHeight="1" x14ac:dyDescent="0.35">
      <c r="A448" s="3" t="s">
        <v>571</v>
      </c>
      <c r="B448" s="3" t="s">
        <v>573</v>
      </c>
      <c r="C448" s="3">
        <v>2013</v>
      </c>
      <c r="D448" s="3">
        <v>151.40799999999999</v>
      </c>
      <c r="E448" s="3">
        <v>61.140999999999998</v>
      </c>
      <c r="F448" s="3">
        <v>16.088000000000001</v>
      </c>
      <c r="G448" s="3">
        <v>17.001999999999999</v>
      </c>
      <c r="H448" s="3" t="s">
        <v>621</v>
      </c>
      <c r="I448" s="3">
        <v>31.132999999999999</v>
      </c>
      <c r="J448" s="3">
        <v>26.044</v>
      </c>
      <c r="K448" s="3" t="s">
        <v>621</v>
      </c>
      <c r="L448" s="3" t="s">
        <v>722</v>
      </c>
      <c r="M448" s="3">
        <v>17.001999999999999</v>
      </c>
      <c r="N448" s="3" t="s">
        <v>622</v>
      </c>
      <c r="O448" s="3" t="s">
        <v>621</v>
      </c>
      <c r="P448" s="3" t="s">
        <v>622</v>
      </c>
      <c r="Q448" s="3" t="s">
        <v>621</v>
      </c>
      <c r="R448" s="3" t="s">
        <v>622</v>
      </c>
      <c r="S448" s="3" t="s">
        <v>621</v>
      </c>
      <c r="U448" s="20">
        <f t="shared" si="12"/>
        <v>151.40799999999999</v>
      </c>
      <c r="V448" s="3">
        <f t="shared" si="13"/>
        <v>0</v>
      </c>
    </row>
    <row r="449" spans="1:22" ht="15" customHeight="1" x14ac:dyDescent="0.35">
      <c r="A449" s="3" t="s">
        <v>574</v>
      </c>
      <c r="B449" s="3" t="s">
        <v>575</v>
      </c>
      <c r="C449" s="3">
        <v>2013</v>
      </c>
      <c r="D449" s="3">
        <v>98.44</v>
      </c>
      <c r="E449" s="3">
        <v>44.45</v>
      </c>
      <c r="F449" s="3">
        <v>3.9489999999999998</v>
      </c>
      <c r="G449" s="3">
        <v>23.111999999999998</v>
      </c>
      <c r="H449" s="3" t="s">
        <v>621</v>
      </c>
      <c r="I449" s="3">
        <v>17.071000000000002</v>
      </c>
      <c r="J449" s="3">
        <v>9.6780000000000008</v>
      </c>
      <c r="K449" s="3">
        <v>0.18</v>
      </c>
      <c r="L449" s="3" t="s">
        <v>621</v>
      </c>
      <c r="M449" s="3">
        <v>23.111999999999998</v>
      </c>
      <c r="N449" s="3" t="s">
        <v>622</v>
      </c>
      <c r="O449" s="3" t="s">
        <v>621</v>
      </c>
      <c r="P449" s="3" t="s">
        <v>622</v>
      </c>
      <c r="Q449" s="3" t="s">
        <v>621</v>
      </c>
      <c r="R449" s="3" t="s">
        <v>622</v>
      </c>
      <c r="S449" s="3" t="s">
        <v>621</v>
      </c>
      <c r="U449" s="20">
        <f t="shared" si="12"/>
        <v>98.44</v>
      </c>
      <c r="V449" s="3">
        <f t="shared" si="13"/>
        <v>0</v>
      </c>
    </row>
    <row r="450" spans="1:22" ht="15" customHeight="1" x14ac:dyDescent="0.35">
      <c r="A450" s="3" t="s">
        <v>574</v>
      </c>
      <c r="B450" s="3" t="s">
        <v>576</v>
      </c>
      <c r="C450" s="3">
        <v>2013</v>
      </c>
      <c r="D450" s="3">
        <v>11.818</v>
      </c>
      <c r="E450" s="3">
        <v>5.5110000000000001</v>
      </c>
      <c r="F450" s="3">
        <v>0</v>
      </c>
      <c r="G450" s="3">
        <v>1.337</v>
      </c>
      <c r="H450" s="3">
        <v>0</v>
      </c>
      <c r="I450" s="3">
        <v>3.194</v>
      </c>
      <c r="J450" s="3">
        <v>1.7769999999999999</v>
      </c>
      <c r="K450" s="3">
        <v>0</v>
      </c>
      <c r="L450" s="3" t="s">
        <v>621</v>
      </c>
      <c r="M450" s="3">
        <v>1.337</v>
      </c>
      <c r="N450" s="3" t="s">
        <v>622</v>
      </c>
      <c r="O450" s="3" t="s">
        <v>621</v>
      </c>
      <c r="P450" s="3" t="s">
        <v>622</v>
      </c>
      <c r="Q450" s="3" t="s">
        <v>621</v>
      </c>
      <c r="R450" s="3" t="s">
        <v>622</v>
      </c>
      <c r="S450" s="3" t="s">
        <v>621</v>
      </c>
      <c r="U450" s="20">
        <f t="shared" si="12"/>
        <v>11.818</v>
      </c>
      <c r="V450" s="3">
        <f t="shared" si="13"/>
        <v>0</v>
      </c>
    </row>
    <row r="451" spans="1:22" ht="15" customHeight="1" x14ac:dyDescent="0.35">
      <c r="A451" s="3" t="s">
        <v>574</v>
      </c>
      <c r="B451" s="3" t="s">
        <v>577</v>
      </c>
      <c r="C451" s="3">
        <v>2013</v>
      </c>
      <c r="D451" s="3">
        <v>102.261</v>
      </c>
      <c r="E451" s="3">
        <v>53.606999999999999</v>
      </c>
      <c r="F451" s="3">
        <v>2.153</v>
      </c>
      <c r="G451" s="3">
        <v>15.259</v>
      </c>
      <c r="H451" s="3">
        <v>0</v>
      </c>
      <c r="I451" s="3">
        <v>17.838000000000001</v>
      </c>
      <c r="J451" s="3">
        <v>13.404</v>
      </c>
      <c r="K451" s="3">
        <v>0</v>
      </c>
      <c r="L451" s="3" t="s">
        <v>621</v>
      </c>
      <c r="M451" s="3">
        <v>15.259</v>
      </c>
      <c r="N451" s="3" t="s">
        <v>622</v>
      </c>
      <c r="O451" s="3" t="s">
        <v>621</v>
      </c>
      <c r="P451" s="3" t="s">
        <v>622</v>
      </c>
      <c r="Q451" s="3" t="s">
        <v>621</v>
      </c>
      <c r="R451" s="3" t="s">
        <v>622</v>
      </c>
      <c r="S451" s="3" t="s">
        <v>621</v>
      </c>
      <c r="U451" s="20">
        <f t="shared" ref="U451:U476" si="14">IFERROR(D451/1,0)</f>
        <v>102.261</v>
      </c>
      <c r="V451" s="3">
        <f t="shared" ref="V451:V476" si="15">IFERROR(O451/1,0)+IFERROR(Q451/1,0)+IFERROR(S451/1,0)</f>
        <v>0</v>
      </c>
    </row>
    <row r="452" spans="1:22" ht="15" customHeight="1" x14ac:dyDescent="0.35">
      <c r="A452" s="3" t="s">
        <v>574</v>
      </c>
      <c r="B452" s="3" t="s">
        <v>578</v>
      </c>
      <c r="C452" s="3">
        <v>2013</v>
      </c>
      <c r="D452" s="3">
        <v>18.896000000000001</v>
      </c>
      <c r="E452" s="3">
        <v>16.977</v>
      </c>
      <c r="F452" s="3">
        <v>5.8000000000000003E-2</v>
      </c>
      <c r="G452" s="3">
        <v>1.6970000000000001</v>
      </c>
      <c r="H452" s="3">
        <v>0</v>
      </c>
      <c r="I452" s="3">
        <v>0.1</v>
      </c>
      <c r="J452" s="3">
        <v>6.7000000000000004E-2</v>
      </c>
      <c r="K452" s="3">
        <v>0</v>
      </c>
      <c r="L452" s="3" t="s">
        <v>621</v>
      </c>
      <c r="M452" s="3">
        <v>1.6970000000000001</v>
      </c>
      <c r="N452" s="3" t="s">
        <v>622</v>
      </c>
      <c r="O452" s="3" t="s">
        <v>621</v>
      </c>
      <c r="P452" s="3" t="s">
        <v>622</v>
      </c>
      <c r="Q452" s="3" t="s">
        <v>621</v>
      </c>
      <c r="R452" s="3" t="s">
        <v>622</v>
      </c>
      <c r="S452" s="3" t="s">
        <v>621</v>
      </c>
      <c r="U452" s="20">
        <f t="shared" si="14"/>
        <v>18.896000000000001</v>
      </c>
      <c r="V452" s="3">
        <f t="shared" si="15"/>
        <v>0</v>
      </c>
    </row>
    <row r="453" spans="1:22" ht="15" customHeight="1" x14ac:dyDescent="0.35">
      <c r="A453" s="3" t="s">
        <v>579</v>
      </c>
      <c r="B453" s="3" t="s">
        <v>580</v>
      </c>
      <c r="C453" s="3">
        <v>2013</v>
      </c>
      <c r="D453" s="3">
        <v>6.4</v>
      </c>
      <c r="E453" s="3">
        <v>1.9</v>
      </c>
      <c r="F453" s="3">
        <v>2.7</v>
      </c>
      <c r="G453" s="3" t="s">
        <v>621</v>
      </c>
      <c r="H453" s="3" t="s">
        <v>621</v>
      </c>
      <c r="I453" s="3">
        <v>1.2</v>
      </c>
      <c r="J453" s="3">
        <v>0.2</v>
      </c>
      <c r="K453" s="3" t="s">
        <v>621</v>
      </c>
      <c r="L453" s="3">
        <v>0.4</v>
      </c>
      <c r="M453" s="3" t="s">
        <v>621</v>
      </c>
      <c r="N453" s="3" t="s">
        <v>622</v>
      </c>
      <c r="O453" s="3" t="s">
        <v>621</v>
      </c>
      <c r="P453" s="3" t="s">
        <v>622</v>
      </c>
      <c r="Q453" s="3" t="s">
        <v>621</v>
      </c>
      <c r="R453" s="3" t="s">
        <v>622</v>
      </c>
      <c r="S453" s="3" t="s">
        <v>621</v>
      </c>
      <c r="U453" s="20">
        <f t="shared" si="14"/>
        <v>6.4</v>
      </c>
      <c r="V453" s="3">
        <f t="shared" si="15"/>
        <v>0</v>
      </c>
    </row>
    <row r="454" spans="1:22" ht="15" customHeight="1" x14ac:dyDescent="0.35">
      <c r="A454" s="3" t="s">
        <v>579</v>
      </c>
      <c r="B454" s="3" t="s">
        <v>581</v>
      </c>
      <c r="C454" s="3">
        <v>2013</v>
      </c>
      <c r="D454" s="3">
        <v>26.1</v>
      </c>
      <c r="E454" s="3">
        <v>7.6</v>
      </c>
      <c r="F454" s="3">
        <v>7.3</v>
      </c>
      <c r="G454" s="3">
        <v>1.7</v>
      </c>
      <c r="H454" s="3" t="s">
        <v>621</v>
      </c>
      <c r="I454" s="3">
        <v>6</v>
      </c>
      <c r="J454" s="3">
        <v>2.9</v>
      </c>
      <c r="K454" s="3" t="s">
        <v>621</v>
      </c>
      <c r="L454" s="3">
        <v>0.6</v>
      </c>
      <c r="M454" s="3" t="s">
        <v>621</v>
      </c>
      <c r="N454" s="3" t="s">
        <v>622</v>
      </c>
      <c r="O454" s="3" t="s">
        <v>621</v>
      </c>
      <c r="P454" s="3" t="s">
        <v>622</v>
      </c>
      <c r="Q454" s="3" t="s">
        <v>621</v>
      </c>
      <c r="R454" s="3" t="s">
        <v>622</v>
      </c>
      <c r="S454" s="3" t="s">
        <v>621</v>
      </c>
      <c r="U454" s="20">
        <f t="shared" si="14"/>
        <v>26.1</v>
      </c>
      <c r="V454" s="3">
        <f t="shared" si="15"/>
        <v>0</v>
      </c>
    </row>
    <row r="455" spans="1:22" ht="15" customHeight="1" x14ac:dyDescent="0.35">
      <c r="A455" s="3" t="s">
        <v>579</v>
      </c>
      <c r="B455" s="3" t="s">
        <v>582</v>
      </c>
      <c r="C455" s="3">
        <v>2013</v>
      </c>
      <c r="D455" s="3">
        <v>184.5</v>
      </c>
      <c r="E455" s="3">
        <v>73</v>
      </c>
      <c r="F455" s="3">
        <v>41.2</v>
      </c>
      <c r="G455" s="3">
        <v>11.9</v>
      </c>
      <c r="H455" s="3" t="s">
        <v>621</v>
      </c>
      <c r="I455" s="3">
        <v>25</v>
      </c>
      <c r="J455" s="3">
        <v>30.2</v>
      </c>
      <c r="K455" s="3" t="s">
        <v>621</v>
      </c>
      <c r="L455" s="3">
        <v>3.2</v>
      </c>
      <c r="M455" s="3" t="s">
        <v>621</v>
      </c>
      <c r="N455" s="3" t="s">
        <v>622</v>
      </c>
      <c r="O455" s="3" t="s">
        <v>621</v>
      </c>
      <c r="P455" s="3" t="s">
        <v>622</v>
      </c>
      <c r="Q455" s="3" t="s">
        <v>621</v>
      </c>
      <c r="R455" s="3" t="s">
        <v>622</v>
      </c>
      <c r="S455" s="3" t="s">
        <v>621</v>
      </c>
      <c r="U455" s="20">
        <f t="shared" si="14"/>
        <v>184.5</v>
      </c>
      <c r="V455" s="3">
        <f t="shared" si="15"/>
        <v>0</v>
      </c>
    </row>
    <row r="456" spans="1:22" ht="15" customHeight="1" x14ac:dyDescent="0.35">
      <c r="A456" s="3" t="s">
        <v>583</v>
      </c>
      <c r="B456" s="3" t="s">
        <v>584</v>
      </c>
      <c r="C456" s="3">
        <v>2013</v>
      </c>
      <c r="D456" s="3">
        <v>21.873999999999999</v>
      </c>
      <c r="E456" s="3">
        <v>3.2349999999999999</v>
      </c>
      <c r="F456" s="3">
        <v>2.4289999999999998</v>
      </c>
      <c r="G456" s="3">
        <v>13.911</v>
      </c>
      <c r="H456" s="3" t="s">
        <v>621</v>
      </c>
      <c r="I456" s="3">
        <v>1.611</v>
      </c>
      <c r="J456" s="3">
        <v>0.68799999999999994</v>
      </c>
      <c r="K456" s="3" t="s">
        <v>621</v>
      </c>
      <c r="L456" s="3" t="s">
        <v>621</v>
      </c>
      <c r="M456" s="3" t="s">
        <v>621</v>
      </c>
      <c r="N456" s="3" t="s">
        <v>622</v>
      </c>
      <c r="O456" s="3" t="s">
        <v>621</v>
      </c>
      <c r="P456" s="3" t="s">
        <v>622</v>
      </c>
      <c r="Q456" s="3" t="s">
        <v>621</v>
      </c>
      <c r="R456" s="3" t="s">
        <v>622</v>
      </c>
      <c r="S456" s="3" t="s">
        <v>621</v>
      </c>
      <c r="U456" s="20">
        <f t="shared" si="14"/>
        <v>21.873999999999999</v>
      </c>
      <c r="V456" s="3">
        <f t="shared" si="15"/>
        <v>0</v>
      </c>
    </row>
    <row r="457" spans="1:22" ht="15" customHeight="1" x14ac:dyDescent="0.35">
      <c r="A457" s="3" t="s">
        <v>583</v>
      </c>
      <c r="B457" s="3" t="s">
        <v>585</v>
      </c>
      <c r="C457" s="3">
        <v>2013</v>
      </c>
      <c r="D457" s="3">
        <v>8.1310000000000002</v>
      </c>
      <c r="E457" s="3">
        <v>2.907</v>
      </c>
      <c r="F457" s="3">
        <v>2.5680000000000001</v>
      </c>
      <c r="G457" s="3" t="s">
        <v>621</v>
      </c>
      <c r="H457" s="3" t="s">
        <v>621</v>
      </c>
      <c r="I457" s="3">
        <v>2.335</v>
      </c>
      <c r="J457" s="3">
        <v>0.32100000000000001</v>
      </c>
      <c r="K457" s="3" t="s">
        <v>621</v>
      </c>
      <c r="L457" s="3" t="s">
        <v>621</v>
      </c>
      <c r="M457" s="3" t="s">
        <v>621</v>
      </c>
      <c r="N457" s="3" t="s">
        <v>622</v>
      </c>
      <c r="O457" s="3" t="s">
        <v>621</v>
      </c>
      <c r="P457" s="3" t="s">
        <v>622</v>
      </c>
      <c r="Q457" s="3" t="s">
        <v>621</v>
      </c>
      <c r="R457" s="3" t="s">
        <v>622</v>
      </c>
      <c r="S457" s="3" t="s">
        <v>621</v>
      </c>
      <c r="U457" s="20">
        <f t="shared" si="14"/>
        <v>8.1310000000000002</v>
      </c>
      <c r="V457" s="3">
        <f t="shared" si="15"/>
        <v>0</v>
      </c>
    </row>
    <row r="458" spans="1:22" ht="15" customHeight="1" x14ac:dyDescent="0.35">
      <c r="A458" s="3" t="s">
        <v>583</v>
      </c>
      <c r="B458" s="3" t="s">
        <v>586</v>
      </c>
      <c r="C458" s="3">
        <v>2013</v>
      </c>
      <c r="D458" s="3">
        <v>10.997</v>
      </c>
      <c r="E458" s="3">
        <v>3.85</v>
      </c>
      <c r="F458" s="3">
        <v>2.4820000000000002</v>
      </c>
      <c r="G458" s="3">
        <v>2.0139999999999998</v>
      </c>
      <c r="H458" s="3" t="s">
        <v>621</v>
      </c>
      <c r="I458" s="3">
        <v>1.38</v>
      </c>
      <c r="J458" s="3">
        <v>1.2709999999999999</v>
      </c>
      <c r="K458" s="3" t="s">
        <v>621</v>
      </c>
      <c r="L458" s="3" t="s">
        <v>621</v>
      </c>
      <c r="M458" s="3" t="s">
        <v>621</v>
      </c>
      <c r="N458" s="3" t="s">
        <v>622</v>
      </c>
      <c r="O458" s="3" t="s">
        <v>621</v>
      </c>
      <c r="P458" s="3" t="s">
        <v>622</v>
      </c>
      <c r="Q458" s="3" t="s">
        <v>621</v>
      </c>
      <c r="R458" s="3" t="s">
        <v>622</v>
      </c>
      <c r="S458" s="3" t="s">
        <v>621</v>
      </c>
      <c r="U458" s="20">
        <f t="shared" si="14"/>
        <v>10.997</v>
      </c>
      <c r="V458" s="3">
        <f t="shared" si="15"/>
        <v>0</v>
      </c>
    </row>
    <row r="459" spans="1:22" ht="15" customHeight="1" x14ac:dyDescent="0.35">
      <c r="A459" s="3" t="s">
        <v>583</v>
      </c>
      <c r="B459" s="3" t="s">
        <v>587</v>
      </c>
      <c r="C459" s="3">
        <v>2013</v>
      </c>
      <c r="D459" s="3">
        <v>553.02300000000002</v>
      </c>
      <c r="E459" s="3">
        <v>214.233</v>
      </c>
      <c r="F459" s="3">
        <v>128.00800000000001</v>
      </c>
      <c r="G459" s="3">
        <v>13.705</v>
      </c>
      <c r="H459" s="3" t="s">
        <v>621</v>
      </c>
      <c r="I459" s="3">
        <v>61.222000000000001</v>
      </c>
      <c r="J459" s="3">
        <v>135.85499999999999</v>
      </c>
      <c r="K459" s="3" t="s">
        <v>621</v>
      </c>
      <c r="L459" s="3" t="s">
        <v>621</v>
      </c>
      <c r="M459" s="3" t="s">
        <v>621</v>
      </c>
      <c r="N459" s="3" t="s">
        <v>622</v>
      </c>
      <c r="O459" s="3" t="s">
        <v>621</v>
      </c>
      <c r="P459" s="3" t="s">
        <v>622</v>
      </c>
      <c r="Q459" s="3" t="s">
        <v>621</v>
      </c>
      <c r="R459" s="3" t="s">
        <v>622</v>
      </c>
      <c r="S459" s="3" t="s">
        <v>621</v>
      </c>
      <c r="U459" s="20">
        <f t="shared" si="14"/>
        <v>553.02300000000002</v>
      </c>
      <c r="V459" s="3">
        <f t="shared" si="15"/>
        <v>0</v>
      </c>
    </row>
    <row r="460" spans="1:22" ht="15" customHeight="1" x14ac:dyDescent="0.35">
      <c r="A460" s="3" t="s">
        <v>588</v>
      </c>
      <c r="B460" s="3" t="s">
        <v>589</v>
      </c>
      <c r="C460" s="3">
        <v>2013</v>
      </c>
      <c r="D460" s="3">
        <v>137.30000000000001</v>
      </c>
      <c r="E460" s="3">
        <v>74.900000000000006</v>
      </c>
      <c r="F460" s="3">
        <v>24.1</v>
      </c>
      <c r="G460" s="3">
        <v>0.23</v>
      </c>
      <c r="H460" s="3">
        <v>0</v>
      </c>
      <c r="I460" s="3">
        <v>28.4</v>
      </c>
      <c r="J460" s="3">
        <v>3.8</v>
      </c>
      <c r="K460" s="3">
        <v>0</v>
      </c>
      <c r="L460" s="3">
        <v>0</v>
      </c>
      <c r="M460" s="3">
        <v>5.77</v>
      </c>
      <c r="N460" s="3" t="s">
        <v>622</v>
      </c>
      <c r="O460" s="3" t="s">
        <v>621</v>
      </c>
      <c r="P460" s="3" t="s">
        <v>622</v>
      </c>
      <c r="Q460" s="3" t="s">
        <v>621</v>
      </c>
      <c r="R460" s="3" t="s">
        <v>622</v>
      </c>
      <c r="S460" s="3" t="s">
        <v>621</v>
      </c>
      <c r="U460" s="20">
        <f t="shared" si="14"/>
        <v>137.30000000000001</v>
      </c>
      <c r="V460" s="3">
        <f t="shared" si="15"/>
        <v>0</v>
      </c>
    </row>
    <row r="461" spans="1:22" ht="15" customHeight="1" x14ac:dyDescent="0.3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U461" s="20">
        <f t="shared" si="14"/>
        <v>0</v>
      </c>
      <c r="V461" s="3">
        <f t="shared" si="15"/>
        <v>0</v>
      </c>
    </row>
    <row r="462" spans="1:22" ht="15" customHeight="1" x14ac:dyDescent="0.3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U462" s="20">
        <f t="shared" si="14"/>
        <v>0</v>
      </c>
      <c r="V462" s="3">
        <f t="shared" si="15"/>
        <v>0</v>
      </c>
    </row>
    <row r="463" spans="1:22" ht="15" customHeight="1" x14ac:dyDescent="0.3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U463" s="20">
        <f t="shared" si="14"/>
        <v>0</v>
      </c>
      <c r="V463" s="3">
        <f t="shared" si="15"/>
        <v>0</v>
      </c>
    </row>
    <row r="464" spans="1:22" ht="15" customHeight="1" x14ac:dyDescent="0.3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U464" s="20">
        <f t="shared" si="14"/>
        <v>0</v>
      </c>
      <c r="V464" s="3">
        <f t="shared" si="15"/>
        <v>0</v>
      </c>
    </row>
    <row r="465" spans="1:22" ht="15" customHeight="1" x14ac:dyDescent="0.35">
      <c r="A465" s="3" t="s">
        <v>596</v>
      </c>
      <c r="B465" s="3" t="s">
        <v>597</v>
      </c>
      <c r="C465" s="3">
        <v>2013</v>
      </c>
      <c r="D465" s="3">
        <v>964.5</v>
      </c>
      <c r="E465" s="3">
        <v>506.4</v>
      </c>
      <c r="F465" s="3">
        <v>156.80000000000001</v>
      </c>
      <c r="G465" s="3">
        <v>35.799999999999997</v>
      </c>
      <c r="H465" s="3" t="s">
        <v>621</v>
      </c>
      <c r="I465" s="3">
        <v>83.3</v>
      </c>
      <c r="J465" s="3">
        <v>97.2</v>
      </c>
      <c r="K465" s="3">
        <v>1</v>
      </c>
      <c r="L465" s="3">
        <v>7</v>
      </c>
      <c r="M465" s="3" t="s">
        <v>621</v>
      </c>
      <c r="N465" s="3" t="s">
        <v>833</v>
      </c>
      <c r="O465" s="3">
        <v>77</v>
      </c>
      <c r="P465" s="3" t="s">
        <v>621</v>
      </c>
      <c r="Q465" s="3" t="s">
        <v>621</v>
      </c>
      <c r="R465" s="3" t="s">
        <v>621</v>
      </c>
      <c r="S465" s="3" t="s">
        <v>621</v>
      </c>
      <c r="U465" s="20">
        <f t="shared" si="14"/>
        <v>964.5</v>
      </c>
      <c r="V465" s="3">
        <f t="shared" si="15"/>
        <v>77</v>
      </c>
    </row>
    <row r="466" spans="1:22" ht="15" customHeight="1" x14ac:dyDescent="0.35">
      <c r="A466" s="3" t="s">
        <v>596</v>
      </c>
      <c r="B466" s="3" t="s">
        <v>598</v>
      </c>
      <c r="C466" s="3">
        <v>2013</v>
      </c>
      <c r="D466" s="3">
        <v>1.8280000000000001</v>
      </c>
      <c r="E466" s="3">
        <v>0.6</v>
      </c>
      <c r="F466" s="3" t="s">
        <v>621</v>
      </c>
      <c r="G466" s="3" t="s">
        <v>621</v>
      </c>
      <c r="H466" s="3" t="s">
        <v>621</v>
      </c>
      <c r="I466" s="3">
        <v>1.2</v>
      </c>
      <c r="J466" s="3" t="s">
        <v>621</v>
      </c>
      <c r="K466" s="3" t="s">
        <v>621</v>
      </c>
      <c r="L466" s="3" t="s">
        <v>621</v>
      </c>
      <c r="M466" s="3" t="s">
        <v>621</v>
      </c>
      <c r="N466" s="3" t="s">
        <v>622</v>
      </c>
      <c r="O466" s="3" t="s">
        <v>621</v>
      </c>
      <c r="P466" s="3" t="s">
        <v>622</v>
      </c>
      <c r="Q466" s="3" t="s">
        <v>621</v>
      </c>
      <c r="R466" s="3" t="s">
        <v>622</v>
      </c>
      <c r="S466" s="3" t="s">
        <v>621</v>
      </c>
      <c r="U466" s="20">
        <f t="shared" si="14"/>
        <v>1.8280000000000001</v>
      </c>
      <c r="V466" s="3">
        <f t="shared" si="15"/>
        <v>0</v>
      </c>
    </row>
    <row r="467" spans="1:22" ht="15" customHeight="1" x14ac:dyDescent="0.35">
      <c r="A467" s="3" t="s">
        <v>596</v>
      </c>
      <c r="B467" s="3" t="s">
        <v>599</v>
      </c>
      <c r="C467" s="3">
        <v>2013</v>
      </c>
      <c r="D467" s="3">
        <v>9.6</v>
      </c>
      <c r="E467" s="3">
        <v>2.4</v>
      </c>
      <c r="F467" s="3">
        <v>3.1</v>
      </c>
      <c r="G467" s="3" t="s">
        <v>621</v>
      </c>
      <c r="H467" s="3" t="s">
        <v>621</v>
      </c>
      <c r="I467" s="3">
        <v>3.9</v>
      </c>
      <c r="J467" s="3">
        <v>0.2</v>
      </c>
      <c r="K467" s="3" t="s">
        <v>621</v>
      </c>
      <c r="L467" s="3" t="s">
        <v>621</v>
      </c>
      <c r="M467" s="3" t="s">
        <v>621</v>
      </c>
      <c r="N467" s="3" t="s">
        <v>622</v>
      </c>
      <c r="O467" s="3" t="s">
        <v>621</v>
      </c>
      <c r="P467" s="3" t="s">
        <v>622</v>
      </c>
      <c r="Q467" s="3" t="s">
        <v>621</v>
      </c>
      <c r="R467" s="3" t="s">
        <v>622</v>
      </c>
      <c r="S467" s="3" t="s">
        <v>621</v>
      </c>
      <c r="U467" s="20">
        <f t="shared" si="14"/>
        <v>9.6</v>
      </c>
      <c r="V467" s="3">
        <f t="shared" si="15"/>
        <v>0</v>
      </c>
    </row>
    <row r="468" spans="1:22" ht="15" customHeight="1" x14ac:dyDescent="0.35">
      <c r="A468" s="3" t="s">
        <v>596</v>
      </c>
      <c r="B468" s="3" t="s">
        <v>600</v>
      </c>
      <c r="C468" s="3">
        <v>2013</v>
      </c>
      <c r="D468" s="3">
        <v>185.4</v>
      </c>
      <c r="E468" s="3">
        <v>86.1</v>
      </c>
      <c r="F468" s="3">
        <v>39.799999999999997</v>
      </c>
      <c r="G468" s="3">
        <v>10.6</v>
      </c>
      <c r="H468" s="3" t="s">
        <v>621</v>
      </c>
      <c r="I468" s="3">
        <v>36.700000000000003</v>
      </c>
      <c r="J468" s="3">
        <v>11</v>
      </c>
      <c r="K468" s="3" t="s">
        <v>621</v>
      </c>
      <c r="L468" s="3">
        <v>1.2</v>
      </c>
      <c r="M468" s="3" t="s">
        <v>621</v>
      </c>
      <c r="N468" s="3" t="s">
        <v>622</v>
      </c>
      <c r="O468" s="3" t="s">
        <v>621</v>
      </c>
      <c r="P468" s="3" t="s">
        <v>622</v>
      </c>
      <c r="Q468" s="3" t="s">
        <v>621</v>
      </c>
      <c r="R468" s="3" t="s">
        <v>622</v>
      </c>
      <c r="S468" s="3" t="s">
        <v>621</v>
      </c>
      <c r="U468" s="20">
        <f t="shared" si="14"/>
        <v>185.4</v>
      </c>
      <c r="V468" s="3">
        <f t="shared" si="15"/>
        <v>0</v>
      </c>
    </row>
    <row r="469" spans="1:22" ht="15" customHeight="1" x14ac:dyDescent="0.35">
      <c r="A469" s="3" t="s">
        <v>601</v>
      </c>
      <c r="B469" s="3" t="s">
        <v>602</v>
      </c>
      <c r="C469" s="3">
        <v>2013</v>
      </c>
      <c r="D469" s="3">
        <v>28.6</v>
      </c>
      <c r="E469" s="3">
        <v>6.8209999999999997</v>
      </c>
      <c r="F469" s="3">
        <v>6.4470000000000001</v>
      </c>
      <c r="G469" s="3">
        <v>1.7130000000000001</v>
      </c>
      <c r="H469" s="3">
        <v>0</v>
      </c>
      <c r="I469" s="3">
        <v>8.4220000000000006</v>
      </c>
      <c r="J469" s="3">
        <v>5.2469999999999999</v>
      </c>
      <c r="K469" s="3" t="s">
        <v>621</v>
      </c>
      <c r="L469" s="3" t="s">
        <v>621</v>
      </c>
      <c r="M469" s="3" t="s">
        <v>621</v>
      </c>
      <c r="N469" s="3" t="s">
        <v>622</v>
      </c>
      <c r="O469" s="3" t="s">
        <v>621</v>
      </c>
      <c r="P469" s="3" t="s">
        <v>622</v>
      </c>
      <c r="Q469" s="3" t="s">
        <v>621</v>
      </c>
      <c r="R469" s="3" t="s">
        <v>622</v>
      </c>
      <c r="S469" s="3" t="s">
        <v>621</v>
      </c>
      <c r="U469" s="20">
        <f t="shared" si="14"/>
        <v>28.6</v>
      </c>
      <c r="V469" s="3">
        <f t="shared" si="15"/>
        <v>0</v>
      </c>
    </row>
    <row r="470" spans="1:22" ht="15" customHeight="1" x14ac:dyDescent="0.35">
      <c r="A470" s="3" t="s">
        <v>603</v>
      </c>
      <c r="B470" s="3" t="s">
        <v>604</v>
      </c>
      <c r="C470" s="3">
        <v>2013</v>
      </c>
      <c r="D470" s="3">
        <v>46.5</v>
      </c>
      <c r="E470" s="3">
        <v>26.5</v>
      </c>
      <c r="F470" s="3">
        <v>4</v>
      </c>
      <c r="G470" s="3">
        <v>2.2999999999999998</v>
      </c>
      <c r="H470" s="3" t="s">
        <v>621</v>
      </c>
      <c r="I470" s="3">
        <v>10</v>
      </c>
      <c r="J470" s="3">
        <v>3.7</v>
      </c>
      <c r="K470" s="3" t="s">
        <v>621</v>
      </c>
      <c r="L470" s="3" t="s">
        <v>621</v>
      </c>
      <c r="M470" s="3" t="s">
        <v>621</v>
      </c>
      <c r="N470" s="3" t="s">
        <v>622</v>
      </c>
      <c r="O470" s="3" t="s">
        <v>621</v>
      </c>
      <c r="P470" s="3" t="s">
        <v>622</v>
      </c>
      <c r="Q470" s="3" t="s">
        <v>621</v>
      </c>
      <c r="R470" s="3" t="s">
        <v>622</v>
      </c>
      <c r="S470" s="3" t="s">
        <v>621</v>
      </c>
      <c r="U470" s="20">
        <f t="shared" si="14"/>
        <v>46.5</v>
      </c>
      <c r="V470" s="3">
        <f t="shared" si="15"/>
        <v>0</v>
      </c>
    </row>
    <row r="471" spans="1:22" ht="15" customHeight="1" x14ac:dyDescent="0.35">
      <c r="A471" s="3" t="s">
        <v>605</v>
      </c>
      <c r="B471" s="3" t="s">
        <v>606</v>
      </c>
      <c r="C471" s="3">
        <v>2013</v>
      </c>
      <c r="D471" s="3">
        <v>7.4340000000000002</v>
      </c>
      <c r="E471" s="3">
        <v>3.1509999999999998</v>
      </c>
      <c r="F471" s="3">
        <v>0.94</v>
      </c>
      <c r="G471" s="3">
        <v>0.55800000000000005</v>
      </c>
      <c r="H471" s="3" t="s">
        <v>621</v>
      </c>
      <c r="I471" s="3">
        <v>1.964</v>
      </c>
      <c r="J471" s="3">
        <v>0.82099999999999995</v>
      </c>
      <c r="K471" s="3" t="s">
        <v>621</v>
      </c>
      <c r="L471" s="3" t="s">
        <v>621</v>
      </c>
      <c r="M471" s="3" t="s">
        <v>621</v>
      </c>
      <c r="N471" s="3" t="s">
        <v>622</v>
      </c>
      <c r="O471" s="3" t="s">
        <v>621</v>
      </c>
      <c r="P471" s="3" t="s">
        <v>622</v>
      </c>
      <c r="Q471" s="3" t="s">
        <v>621</v>
      </c>
      <c r="R471" s="3" t="s">
        <v>622</v>
      </c>
      <c r="S471" s="3" t="s">
        <v>621</v>
      </c>
      <c r="U471" s="20">
        <f t="shared" si="14"/>
        <v>7.4340000000000002</v>
      </c>
      <c r="V471" s="3">
        <f t="shared" si="15"/>
        <v>0</v>
      </c>
    </row>
    <row r="472" spans="1:22" ht="15" customHeight="1" x14ac:dyDescent="0.35">
      <c r="A472" s="3" t="s">
        <v>605</v>
      </c>
      <c r="B472" s="3" t="s">
        <v>607</v>
      </c>
      <c r="C472" s="3">
        <v>2013</v>
      </c>
      <c r="D472" s="3">
        <v>5.51</v>
      </c>
      <c r="E472" s="3">
        <v>1.714</v>
      </c>
      <c r="F472" s="3">
        <v>1.6240000000000001</v>
      </c>
      <c r="G472" s="3">
        <v>0</v>
      </c>
      <c r="H472" s="3">
        <v>0</v>
      </c>
      <c r="I472" s="3">
        <v>1.8680000000000001</v>
      </c>
      <c r="J472" s="3">
        <v>0.30399999999999999</v>
      </c>
      <c r="K472" s="3">
        <v>0</v>
      </c>
      <c r="L472" s="3">
        <v>0</v>
      </c>
      <c r="M472" s="3">
        <v>0</v>
      </c>
      <c r="N472" s="3" t="s">
        <v>622</v>
      </c>
      <c r="O472" s="3" t="s">
        <v>621</v>
      </c>
      <c r="P472" s="3" t="s">
        <v>622</v>
      </c>
      <c r="Q472" s="3" t="s">
        <v>621</v>
      </c>
      <c r="R472" s="3" t="s">
        <v>622</v>
      </c>
      <c r="S472" s="3" t="s">
        <v>621</v>
      </c>
      <c r="U472" s="20">
        <f t="shared" si="14"/>
        <v>5.51</v>
      </c>
      <c r="V472" s="3">
        <f t="shared" si="15"/>
        <v>0</v>
      </c>
    </row>
    <row r="473" spans="1:22" ht="15" customHeight="1" x14ac:dyDescent="0.35">
      <c r="A473" s="3" t="s">
        <v>605</v>
      </c>
      <c r="B473" s="3" t="s">
        <v>608</v>
      </c>
      <c r="C473" s="3">
        <v>2013</v>
      </c>
      <c r="D473" s="3">
        <v>1.2490000000000001</v>
      </c>
      <c r="E473" s="3">
        <v>0.184</v>
      </c>
      <c r="F473" s="3">
        <v>3.4000000000000002E-2</v>
      </c>
      <c r="G473" s="3" t="s">
        <v>621</v>
      </c>
      <c r="H473" s="3" t="s">
        <v>621</v>
      </c>
      <c r="I473" s="3" t="s">
        <v>621</v>
      </c>
      <c r="J473" s="3">
        <v>1.0309999999999999</v>
      </c>
      <c r="K473" s="3" t="s">
        <v>621</v>
      </c>
      <c r="L473" s="3" t="s">
        <v>621</v>
      </c>
      <c r="M473" s="3" t="s">
        <v>621</v>
      </c>
      <c r="N473" s="3" t="s">
        <v>622</v>
      </c>
      <c r="O473" s="3" t="s">
        <v>621</v>
      </c>
      <c r="P473" s="3" t="s">
        <v>622</v>
      </c>
      <c r="Q473" s="3" t="s">
        <v>621</v>
      </c>
      <c r="R473" s="3" t="s">
        <v>622</v>
      </c>
      <c r="S473" s="3" t="s">
        <v>621</v>
      </c>
      <c r="U473" s="20">
        <f t="shared" si="14"/>
        <v>1.2490000000000001</v>
      </c>
      <c r="V473" s="3">
        <f t="shared" si="15"/>
        <v>0</v>
      </c>
    </row>
    <row r="474" spans="1:22" ht="15" customHeight="1" x14ac:dyDescent="0.35">
      <c r="A474" s="3" t="s">
        <v>605</v>
      </c>
      <c r="B474" s="3" t="s">
        <v>609</v>
      </c>
      <c r="C474" s="3">
        <v>2013</v>
      </c>
      <c r="D474" s="3">
        <v>6.7640000000000002</v>
      </c>
      <c r="E474" s="3">
        <v>1.9359999999999999</v>
      </c>
      <c r="F474" s="3">
        <v>1.0569999999999999</v>
      </c>
      <c r="G474" s="3" t="s">
        <v>621</v>
      </c>
      <c r="H474" s="3" t="s">
        <v>621</v>
      </c>
      <c r="I474" s="3">
        <v>1.8540000000000001</v>
      </c>
      <c r="J474" s="3">
        <v>1.9159999999999999</v>
      </c>
      <c r="K474" s="3">
        <v>0.46</v>
      </c>
      <c r="L474" s="3" t="s">
        <v>621</v>
      </c>
      <c r="M474" s="3" t="s">
        <v>621</v>
      </c>
      <c r="N474" s="3" t="s">
        <v>622</v>
      </c>
      <c r="O474" s="3" t="s">
        <v>621</v>
      </c>
      <c r="P474" s="3" t="s">
        <v>622</v>
      </c>
      <c r="Q474" s="3" t="s">
        <v>621</v>
      </c>
      <c r="R474" s="3" t="s">
        <v>622</v>
      </c>
      <c r="S474" s="3" t="s">
        <v>621</v>
      </c>
      <c r="U474" s="20">
        <f t="shared" si="14"/>
        <v>6.7640000000000002</v>
      </c>
      <c r="V474" s="3">
        <f t="shared" si="15"/>
        <v>0</v>
      </c>
    </row>
    <row r="475" spans="1:22" ht="15" customHeight="1" x14ac:dyDescent="0.35">
      <c r="A475" s="3" t="s">
        <v>605</v>
      </c>
      <c r="B475" s="3" t="s">
        <v>610</v>
      </c>
      <c r="C475" s="3">
        <v>2013</v>
      </c>
      <c r="D475" s="3">
        <v>0.57599999999999996</v>
      </c>
      <c r="E475" s="3" t="s">
        <v>621</v>
      </c>
      <c r="F475" s="3">
        <v>4.7E-2</v>
      </c>
      <c r="G475" s="3" t="s">
        <v>621</v>
      </c>
      <c r="H475" s="3" t="s">
        <v>621</v>
      </c>
      <c r="I475" s="3">
        <v>0.52900000000000003</v>
      </c>
      <c r="J475" s="3" t="s">
        <v>621</v>
      </c>
      <c r="K475" s="3" t="s">
        <v>621</v>
      </c>
      <c r="L475" s="3" t="s">
        <v>621</v>
      </c>
      <c r="M475" s="3" t="s">
        <v>621</v>
      </c>
      <c r="N475" s="3" t="s">
        <v>622</v>
      </c>
      <c r="O475" s="3" t="s">
        <v>621</v>
      </c>
      <c r="P475" s="3" t="s">
        <v>622</v>
      </c>
      <c r="Q475" s="3" t="s">
        <v>621</v>
      </c>
      <c r="R475" s="3" t="s">
        <v>622</v>
      </c>
      <c r="S475" s="3" t="s">
        <v>621</v>
      </c>
      <c r="U475" s="20">
        <f t="shared" si="14"/>
        <v>0.57599999999999996</v>
      </c>
      <c r="V475" s="3">
        <f t="shared" si="15"/>
        <v>0</v>
      </c>
    </row>
    <row r="476" spans="1:22" ht="15" customHeight="1" x14ac:dyDescent="0.35">
      <c r="A476" s="3" t="s">
        <v>605</v>
      </c>
      <c r="B476" s="3" t="s">
        <v>611</v>
      </c>
      <c r="C476" s="3">
        <v>2013</v>
      </c>
      <c r="D476" s="3">
        <v>511.45699999999999</v>
      </c>
      <c r="E476" s="3">
        <v>79.962000000000003</v>
      </c>
      <c r="F476" s="3">
        <v>48.994999999999997</v>
      </c>
      <c r="G476" s="3">
        <v>31.716000000000001</v>
      </c>
      <c r="H476" s="3">
        <v>280.44099999999997</v>
      </c>
      <c r="I476" s="3">
        <v>34.645000000000003</v>
      </c>
      <c r="J476" s="3">
        <v>34.076999999999998</v>
      </c>
      <c r="K476" s="3">
        <v>1.661</v>
      </c>
      <c r="L476" s="3" t="s">
        <v>621</v>
      </c>
      <c r="M476" s="3" t="s">
        <v>621</v>
      </c>
      <c r="N476" s="3" t="s">
        <v>622</v>
      </c>
      <c r="O476" s="3" t="s">
        <v>621</v>
      </c>
      <c r="P476" s="3" t="s">
        <v>622</v>
      </c>
      <c r="Q476" s="3" t="s">
        <v>621</v>
      </c>
      <c r="R476" s="3" t="s">
        <v>622</v>
      </c>
      <c r="S476" s="3" t="s">
        <v>621</v>
      </c>
      <c r="U476" s="20">
        <f t="shared" si="14"/>
        <v>511.45699999999999</v>
      </c>
      <c r="V476" s="3">
        <f t="shared" si="15"/>
        <v>0</v>
      </c>
    </row>
  </sheetData>
  <autoFilter ref="A1:U476" xr:uid="{00000000-0009-0000-0000-000009000000}"/>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AP462"/>
  <sheetViews>
    <sheetView workbookViewId="0">
      <pane xSplit="2" ySplit="1" topLeftCell="AA217"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4.5" x14ac:dyDescent="0.35"/>
  <cols>
    <col min="1" max="1" width="35.453125" style="70" customWidth="1"/>
    <col min="2" max="2" width="32.81640625" style="70" bestFit="1" customWidth="1"/>
    <col min="3" max="3" width="10.453125" style="70" customWidth="1"/>
    <col min="4" max="4" width="14.1796875" style="70" customWidth="1"/>
    <col min="5" max="7" width="9.1796875" style="70"/>
    <col min="8" max="8" width="15.1796875" style="70" customWidth="1"/>
    <col min="9" max="9" width="10.7265625" style="70" customWidth="1"/>
    <col min="10" max="10" width="9.1796875" style="70"/>
    <col min="11" max="11" width="18.7265625" style="70" customWidth="1"/>
    <col min="12" max="12" width="13.81640625" style="70" customWidth="1"/>
    <col min="13" max="13" width="12.7265625" style="70" customWidth="1"/>
    <col min="14" max="14" width="19.54296875" style="70" bestFit="1" customWidth="1"/>
    <col min="15" max="15" width="9.1796875" style="70"/>
    <col min="16" max="16" width="19.26953125" style="97" customWidth="1"/>
    <col min="17" max="17" width="14.26953125" style="97" customWidth="1"/>
    <col min="18" max="27" width="9.1796875" style="70"/>
    <col min="28" max="28" width="14.81640625" style="70" customWidth="1"/>
    <col min="29" max="29" width="14.54296875" style="70" customWidth="1"/>
    <col min="30" max="30" width="15.54296875" style="70" customWidth="1"/>
    <col min="31" max="31" width="12.26953125" style="70" bestFit="1" customWidth="1"/>
    <col min="32" max="32" width="22.453125" style="70" bestFit="1" customWidth="1"/>
    <col min="33" max="33" width="11" style="70" bestFit="1" customWidth="1"/>
    <col min="34" max="36" width="9.1796875" style="70"/>
    <col min="37" max="37" width="21.1796875" style="70" customWidth="1"/>
    <col min="38" max="38" width="9.1796875" style="70"/>
    <col min="39" max="39" width="11.453125" style="70" bestFit="1" customWidth="1"/>
    <col min="40" max="16384" width="9.1796875" style="70"/>
  </cols>
  <sheetData>
    <row r="1" spans="1:42" s="249" customFormat="1" ht="63.75" customHeight="1" x14ac:dyDescent="0.35">
      <c r="A1" s="247" t="s">
        <v>1162</v>
      </c>
      <c r="B1" s="247" t="s">
        <v>1</v>
      </c>
      <c r="C1" s="247" t="s">
        <v>1127</v>
      </c>
      <c r="D1" s="247" t="s">
        <v>858</v>
      </c>
      <c r="E1" s="247" t="s">
        <v>1026</v>
      </c>
      <c r="F1" s="247" t="s">
        <v>1027</v>
      </c>
      <c r="G1" s="247" t="s">
        <v>1028</v>
      </c>
      <c r="H1" s="247" t="s">
        <v>1131</v>
      </c>
      <c r="I1" s="247" t="s">
        <v>856</v>
      </c>
      <c r="J1" s="247" t="s">
        <v>1029</v>
      </c>
      <c r="K1" s="247" t="s">
        <v>869</v>
      </c>
      <c r="L1" s="247" t="s">
        <v>1030</v>
      </c>
      <c r="M1" s="247" t="s">
        <v>1031</v>
      </c>
      <c r="N1" s="247" t="s">
        <v>872</v>
      </c>
      <c r="O1" s="247" t="s">
        <v>951</v>
      </c>
      <c r="P1" s="248" t="s">
        <v>1334</v>
      </c>
      <c r="Q1" s="248" t="s">
        <v>1032</v>
      </c>
      <c r="R1" s="247" t="s">
        <v>855</v>
      </c>
      <c r="S1" s="247" t="s">
        <v>1033</v>
      </c>
      <c r="T1" s="247" t="s">
        <v>1034</v>
      </c>
      <c r="U1" s="247" t="s">
        <v>1035</v>
      </c>
      <c r="V1" s="247" t="s">
        <v>1036</v>
      </c>
      <c r="W1" s="247" t="s">
        <v>1037</v>
      </c>
      <c r="X1" s="247" t="s">
        <v>1128</v>
      </c>
      <c r="Y1" s="247" t="s">
        <v>1038</v>
      </c>
      <c r="Z1" s="247" t="s">
        <v>1039</v>
      </c>
      <c r="AA1" s="247" t="s">
        <v>1040</v>
      </c>
      <c r="AB1" s="247" t="s">
        <v>1129</v>
      </c>
      <c r="AC1" s="247" t="s">
        <v>1130</v>
      </c>
      <c r="AD1" s="247" t="s">
        <v>1041</v>
      </c>
      <c r="AE1" s="247" t="s">
        <v>1042</v>
      </c>
      <c r="AF1" s="247" t="s">
        <v>1043</v>
      </c>
      <c r="AG1" s="247" t="s">
        <v>1044</v>
      </c>
      <c r="AH1" s="247" t="s">
        <v>1046</v>
      </c>
      <c r="AK1" s="250" t="s">
        <v>1335</v>
      </c>
      <c r="AM1" s="249" t="s">
        <v>1197</v>
      </c>
      <c r="AP1" s="249" t="s">
        <v>1198</v>
      </c>
    </row>
    <row r="2" spans="1:42" x14ac:dyDescent="0.35">
      <c r="A2" t="s">
        <v>8</v>
      </c>
      <c r="B2" t="s">
        <v>9</v>
      </c>
      <c r="C2">
        <v>0</v>
      </c>
      <c r="D2">
        <v>0</v>
      </c>
      <c r="E2">
        <v>0</v>
      </c>
      <c r="F2">
        <v>0</v>
      </c>
      <c r="G2">
        <v>0</v>
      </c>
      <c r="H2">
        <v>0.67600000000000005</v>
      </c>
      <c r="I2">
        <v>0</v>
      </c>
      <c r="J2">
        <v>0</v>
      </c>
      <c r="K2">
        <v>0</v>
      </c>
      <c r="L2">
        <v>0</v>
      </c>
      <c r="M2">
        <v>0</v>
      </c>
      <c r="N2">
        <v>0</v>
      </c>
      <c r="O2">
        <v>0</v>
      </c>
      <c r="P2" s="46">
        <v>0</v>
      </c>
      <c r="Q2" s="46">
        <f>P2/2</f>
        <v>0</v>
      </c>
      <c r="R2">
        <v>0</v>
      </c>
      <c r="S2">
        <v>0</v>
      </c>
      <c r="T2">
        <v>0</v>
      </c>
      <c r="U2">
        <v>0</v>
      </c>
      <c r="V2">
        <v>0</v>
      </c>
      <c r="W2">
        <v>0</v>
      </c>
      <c r="X2">
        <v>2.1000000000000001E-2</v>
      </c>
      <c r="Y2">
        <v>0</v>
      </c>
      <c r="Z2">
        <v>0</v>
      </c>
      <c r="AA2">
        <v>0</v>
      </c>
      <c r="AB2">
        <v>0</v>
      </c>
      <c r="AC2">
        <v>0</v>
      </c>
      <c r="AD2">
        <v>0</v>
      </c>
      <c r="AE2">
        <v>0</v>
      </c>
      <c r="AF2">
        <v>0</v>
      </c>
      <c r="AG2">
        <v>0</v>
      </c>
      <c r="AH2">
        <v>0.69700000000000006</v>
      </c>
      <c r="AK2" s="70">
        <f>AH2-Q2-M2</f>
        <v>0.69700000000000006</v>
      </c>
      <c r="AM2" s="70">
        <f>VLOOKUP(B2,Totalt!B1:AU474,39,FALSE)</f>
        <v>0.69700000000000006</v>
      </c>
      <c r="AP2" s="70">
        <f>AK2-AM2</f>
        <v>0</v>
      </c>
    </row>
    <row r="3" spans="1:42" x14ac:dyDescent="0.35">
      <c r="A3" t="s">
        <v>8</v>
      </c>
      <c r="B3" t="s">
        <v>11</v>
      </c>
      <c r="C3">
        <v>0</v>
      </c>
      <c r="D3">
        <v>0</v>
      </c>
      <c r="E3">
        <v>0</v>
      </c>
      <c r="F3">
        <v>0</v>
      </c>
      <c r="G3">
        <v>0.32800000000000001</v>
      </c>
      <c r="H3">
        <v>0</v>
      </c>
      <c r="I3">
        <v>0.34613699999999997</v>
      </c>
      <c r="J3">
        <v>0</v>
      </c>
      <c r="K3">
        <v>0</v>
      </c>
      <c r="L3">
        <v>228.964</v>
      </c>
      <c r="M3">
        <v>6.1167899999999999</v>
      </c>
      <c r="N3">
        <v>0</v>
      </c>
      <c r="O3">
        <v>3.5859999999999999</v>
      </c>
      <c r="P3" s="46">
        <v>114.47</v>
      </c>
      <c r="Q3" s="46">
        <f t="shared" ref="Q3:Q66" si="0">P3/2</f>
        <v>57.234999999999999</v>
      </c>
      <c r="R3">
        <v>0</v>
      </c>
      <c r="S3">
        <v>0</v>
      </c>
      <c r="T3">
        <v>0</v>
      </c>
      <c r="U3">
        <v>0</v>
      </c>
      <c r="V3">
        <v>0</v>
      </c>
      <c r="W3">
        <v>0</v>
      </c>
      <c r="X3">
        <v>8.5107900000000001</v>
      </c>
      <c r="Y3">
        <v>0</v>
      </c>
      <c r="Z3">
        <v>0.9</v>
      </c>
      <c r="AA3">
        <v>0</v>
      </c>
      <c r="AB3">
        <v>0</v>
      </c>
      <c r="AC3">
        <v>0</v>
      </c>
      <c r="AD3">
        <v>0</v>
      </c>
      <c r="AE3">
        <v>0</v>
      </c>
      <c r="AF3">
        <v>0</v>
      </c>
      <c r="AG3">
        <v>0</v>
      </c>
      <c r="AH3">
        <v>363.22171699999996</v>
      </c>
      <c r="AK3" s="70">
        <f t="shared" ref="AK3:AK66" si="1">AH3-Q3-M3</f>
        <v>299.86992699999996</v>
      </c>
      <c r="AM3" s="70">
        <f>VLOOKUP(B3,Totalt!B2:AU475,39,FALSE)</f>
        <v>299.86992700000002</v>
      </c>
      <c r="AP3" s="70">
        <f t="shared" ref="AP3:AP66" si="2">AK3-AM3</f>
        <v>0</v>
      </c>
    </row>
    <row r="4" spans="1:42" x14ac:dyDescent="0.35">
      <c r="A4" t="s">
        <v>8</v>
      </c>
      <c r="B4" t="s">
        <v>12</v>
      </c>
      <c r="C4">
        <v>0</v>
      </c>
      <c r="D4">
        <v>0</v>
      </c>
      <c r="E4">
        <v>0</v>
      </c>
      <c r="F4">
        <v>0</v>
      </c>
      <c r="G4">
        <v>0</v>
      </c>
      <c r="H4">
        <v>0.64300000000000002</v>
      </c>
      <c r="I4">
        <v>0.1</v>
      </c>
      <c r="J4">
        <v>0</v>
      </c>
      <c r="K4">
        <v>0</v>
      </c>
      <c r="L4">
        <v>0</v>
      </c>
      <c r="M4">
        <v>0</v>
      </c>
      <c r="N4">
        <v>0</v>
      </c>
      <c r="O4">
        <v>0</v>
      </c>
      <c r="P4" s="46">
        <v>0</v>
      </c>
      <c r="Q4" s="46">
        <f t="shared" si="0"/>
        <v>0</v>
      </c>
      <c r="R4">
        <v>0</v>
      </c>
      <c r="S4">
        <v>0</v>
      </c>
      <c r="T4">
        <v>0</v>
      </c>
      <c r="U4">
        <v>0</v>
      </c>
      <c r="V4">
        <v>0</v>
      </c>
      <c r="W4">
        <v>0</v>
      </c>
      <c r="X4">
        <v>7.3999999999999996E-2</v>
      </c>
      <c r="Y4">
        <v>0</v>
      </c>
      <c r="Z4">
        <v>3.2</v>
      </c>
      <c r="AA4">
        <v>0</v>
      </c>
      <c r="AB4">
        <v>0</v>
      </c>
      <c r="AC4">
        <v>0</v>
      </c>
      <c r="AD4">
        <v>0</v>
      </c>
      <c r="AE4">
        <v>0</v>
      </c>
      <c r="AF4">
        <v>0</v>
      </c>
      <c r="AG4">
        <v>0</v>
      </c>
      <c r="AH4">
        <v>4.0170000000000003</v>
      </c>
      <c r="AK4" s="70">
        <f t="shared" si="1"/>
        <v>4.0170000000000003</v>
      </c>
      <c r="AM4" s="70">
        <f>VLOOKUP(B4,Totalt!B3:AU476,39,FALSE)</f>
        <v>4.0170000000000003</v>
      </c>
      <c r="AP4" s="70">
        <f t="shared" si="2"/>
        <v>0</v>
      </c>
    </row>
    <row r="5" spans="1:42" x14ac:dyDescent="0.35">
      <c r="A5" t="s">
        <v>8</v>
      </c>
      <c r="B5" t="s">
        <v>13</v>
      </c>
      <c r="C5">
        <v>0</v>
      </c>
      <c r="D5">
        <v>0</v>
      </c>
      <c r="E5">
        <v>0</v>
      </c>
      <c r="F5">
        <v>0</v>
      </c>
      <c r="G5">
        <v>0</v>
      </c>
      <c r="H5">
        <v>0</v>
      </c>
      <c r="I5">
        <v>0</v>
      </c>
      <c r="J5">
        <v>0</v>
      </c>
      <c r="K5">
        <v>0</v>
      </c>
      <c r="L5">
        <v>0</v>
      </c>
      <c r="M5">
        <v>0</v>
      </c>
      <c r="N5">
        <v>0</v>
      </c>
      <c r="O5">
        <v>0</v>
      </c>
      <c r="P5" s="46">
        <v>0</v>
      </c>
      <c r="Q5" s="46">
        <f t="shared" si="0"/>
        <v>0</v>
      </c>
      <c r="R5">
        <v>0</v>
      </c>
      <c r="S5">
        <v>0</v>
      </c>
      <c r="T5">
        <v>0</v>
      </c>
      <c r="U5">
        <v>0</v>
      </c>
      <c r="V5">
        <v>0</v>
      </c>
      <c r="W5">
        <v>0</v>
      </c>
      <c r="X5">
        <v>0</v>
      </c>
      <c r="Y5">
        <v>0</v>
      </c>
      <c r="Z5">
        <v>0</v>
      </c>
      <c r="AA5">
        <v>0</v>
      </c>
      <c r="AB5">
        <v>0</v>
      </c>
      <c r="AC5">
        <v>0</v>
      </c>
      <c r="AD5">
        <v>0</v>
      </c>
      <c r="AE5">
        <v>0</v>
      </c>
      <c r="AF5">
        <v>0</v>
      </c>
      <c r="AG5">
        <v>0</v>
      </c>
      <c r="AH5">
        <v>0</v>
      </c>
      <c r="AK5" s="70">
        <f t="shared" si="1"/>
        <v>0</v>
      </c>
      <c r="AM5" s="70">
        <f>VLOOKUP(B5,Totalt!B4:AU477,39,FALSE)</f>
        <v>0</v>
      </c>
      <c r="AP5" s="70">
        <f t="shared" si="2"/>
        <v>0</v>
      </c>
    </row>
    <row r="6" spans="1:42" x14ac:dyDescent="0.35">
      <c r="A6" t="s">
        <v>8</v>
      </c>
      <c r="B6" t="s">
        <v>15</v>
      </c>
      <c r="C6">
        <v>0</v>
      </c>
      <c r="D6">
        <v>0</v>
      </c>
      <c r="E6">
        <v>0</v>
      </c>
      <c r="F6">
        <v>0</v>
      </c>
      <c r="G6">
        <v>0</v>
      </c>
      <c r="H6">
        <v>7.1999999999999995E-2</v>
      </c>
      <c r="I6">
        <v>0.127</v>
      </c>
      <c r="J6">
        <v>0</v>
      </c>
      <c r="K6">
        <v>0</v>
      </c>
      <c r="L6">
        <v>0</v>
      </c>
      <c r="M6">
        <v>0</v>
      </c>
      <c r="N6">
        <v>0</v>
      </c>
      <c r="O6">
        <v>0</v>
      </c>
      <c r="P6" s="46">
        <v>0</v>
      </c>
      <c r="Q6" s="46">
        <f t="shared" si="0"/>
        <v>0</v>
      </c>
      <c r="R6">
        <v>0</v>
      </c>
      <c r="S6">
        <v>0</v>
      </c>
      <c r="T6">
        <v>0</v>
      </c>
      <c r="U6">
        <v>0</v>
      </c>
      <c r="V6">
        <v>0</v>
      </c>
      <c r="W6">
        <v>0</v>
      </c>
      <c r="X6">
        <v>1.2E-2</v>
      </c>
      <c r="Y6">
        <v>0</v>
      </c>
      <c r="Z6">
        <v>0.65800000000000003</v>
      </c>
      <c r="AA6">
        <v>0</v>
      </c>
      <c r="AB6">
        <v>0</v>
      </c>
      <c r="AC6">
        <v>0</v>
      </c>
      <c r="AD6">
        <v>0</v>
      </c>
      <c r="AE6">
        <v>0</v>
      </c>
      <c r="AF6">
        <v>0</v>
      </c>
      <c r="AG6">
        <v>0</v>
      </c>
      <c r="AH6">
        <v>0.86899999999999999</v>
      </c>
      <c r="AK6" s="70">
        <f t="shared" si="1"/>
        <v>0.86899999999999999</v>
      </c>
      <c r="AM6" s="70">
        <f>VLOOKUP(B6,Totalt!B5:AU478,39,FALSE)</f>
        <v>0.86899999999999999</v>
      </c>
      <c r="AP6" s="70">
        <f t="shared" si="2"/>
        <v>0</v>
      </c>
    </row>
    <row r="7" spans="1:42" x14ac:dyDescent="0.35">
      <c r="A7" t="s">
        <v>16</v>
      </c>
      <c r="B7" t="s">
        <v>17</v>
      </c>
      <c r="C7">
        <v>0</v>
      </c>
      <c r="D7">
        <v>0</v>
      </c>
      <c r="E7">
        <v>0</v>
      </c>
      <c r="F7">
        <v>0</v>
      </c>
      <c r="G7">
        <v>0.3</v>
      </c>
      <c r="H7">
        <v>0</v>
      </c>
      <c r="I7">
        <v>0.1</v>
      </c>
      <c r="J7">
        <v>0</v>
      </c>
      <c r="K7">
        <v>0</v>
      </c>
      <c r="L7">
        <v>0</v>
      </c>
      <c r="M7">
        <v>0</v>
      </c>
      <c r="N7">
        <v>0</v>
      </c>
      <c r="O7">
        <v>0</v>
      </c>
      <c r="P7" s="46">
        <v>23.6</v>
      </c>
      <c r="Q7" s="46">
        <f t="shared" si="0"/>
        <v>11.8</v>
      </c>
      <c r="R7">
        <v>0</v>
      </c>
      <c r="S7">
        <v>0</v>
      </c>
      <c r="T7">
        <v>0</v>
      </c>
      <c r="U7">
        <v>0</v>
      </c>
      <c r="V7">
        <v>0</v>
      </c>
      <c r="W7">
        <v>0</v>
      </c>
      <c r="X7">
        <v>1.2</v>
      </c>
      <c r="Y7">
        <v>0</v>
      </c>
      <c r="Z7">
        <v>0</v>
      </c>
      <c r="AA7">
        <v>0</v>
      </c>
      <c r="AB7">
        <v>0</v>
      </c>
      <c r="AC7">
        <v>0</v>
      </c>
      <c r="AD7">
        <v>0</v>
      </c>
      <c r="AE7">
        <v>0</v>
      </c>
      <c r="AF7">
        <v>0</v>
      </c>
      <c r="AG7">
        <v>154.346</v>
      </c>
      <c r="AH7">
        <v>179.54599999999999</v>
      </c>
      <c r="AK7" s="70">
        <f t="shared" si="1"/>
        <v>167.74599999999998</v>
      </c>
      <c r="AM7" s="70">
        <f>VLOOKUP(B7,Totalt!B6:AU479,39,FALSE)</f>
        <v>167.74600000000001</v>
      </c>
      <c r="AP7" s="70">
        <f t="shared" si="2"/>
        <v>0</v>
      </c>
    </row>
    <row r="8" spans="1:42" x14ac:dyDescent="0.35">
      <c r="A8" t="s">
        <v>18</v>
      </c>
      <c r="B8" t="s">
        <v>19</v>
      </c>
      <c r="C8">
        <v>0</v>
      </c>
      <c r="D8">
        <v>0</v>
      </c>
      <c r="E8">
        <v>0</v>
      </c>
      <c r="F8">
        <v>0</v>
      </c>
      <c r="G8">
        <v>0</v>
      </c>
      <c r="H8">
        <v>0</v>
      </c>
      <c r="I8">
        <v>0</v>
      </c>
      <c r="J8">
        <v>0</v>
      </c>
      <c r="K8">
        <v>0</v>
      </c>
      <c r="L8">
        <v>0</v>
      </c>
      <c r="M8">
        <v>0</v>
      </c>
      <c r="N8">
        <v>0</v>
      </c>
      <c r="O8">
        <v>0</v>
      </c>
      <c r="P8" s="46">
        <v>0</v>
      </c>
      <c r="Q8" s="46">
        <f t="shared" si="0"/>
        <v>0</v>
      </c>
      <c r="R8">
        <v>0</v>
      </c>
      <c r="S8">
        <v>0</v>
      </c>
      <c r="T8">
        <v>0</v>
      </c>
      <c r="U8">
        <v>0</v>
      </c>
      <c r="V8">
        <v>0</v>
      </c>
      <c r="W8">
        <v>0</v>
      </c>
      <c r="X8">
        <v>0</v>
      </c>
      <c r="Y8">
        <v>0</v>
      </c>
      <c r="Z8">
        <v>0</v>
      </c>
      <c r="AA8">
        <v>0</v>
      </c>
      <c r="AB8">
        <v>0</v>
      </c>
      <c r="AC8">
        <v>0</v>
      </c>
      <c r="AD8">
        <v>0</v>
      </c>
      <c r="AE8">
        <v>0</v>
      </c>
      <c r="AF8">
        <v>0</v>
      </c>
      <c r="AG8">
        <v>0</v>
      </c>
      <c r="AH8">
        <v>0</v>
      </c>
      <c r="AK8" s="70">
        <f t="shared" si="1"/>
        <v>0</v>
      </c>
      <c r="AM8" s="70">
        <f>VLOOKUP(B8,Totalt!B7:AU480,39,FALSE)</f>
        <v>0</v>
      </c>
      <c r="AP8" s="70">
        <f t="shared" si="2"/>
        <v>0</v>
      </c>
    </row>
    <row r="9" spans="1:42" x14ac:dyDescent="0.35">
      <c r="A9" t="s">
        <v>18</v>
      </c>
      <c r="B9" t="s">
        <v>21</v>
      </c>
      <c r="C9">
        <v>0</v>
      </c>
      <c r="D9">
        <v>0</v>
      </c>
      <c r="E9">
        <v>0</v>
      </c>
      <c r="F9">
        <v>0</v>
      </c>
      <c r="G9">
        <v>0</v>
      </c>
      <c r="H9">
        <v>0</v>
      </c>
      <c r="I9">
        <v>0</v>
      </c>
      <c r="J9">
        <v>0</v>
      </c>
      <c r="K9">
        <v>0</v>
      </c>
      <c r="L9">
        <v>0</v>
      </c>
      <c r="M9">
        <v>0</v>
      </c>
      <c r="N9">
        <v>0</v>
      </c>
      <c r="O9">
        <v>0</v>
      </c>
      <c r="P9" s="46">
        <v>0</v>
      </c>
      <c r="Q9" s="46">
        <f t="shared" si="0"/>
        <v>0</v>
      </c>
      <c r="R9">
        <v>0</v>
      </c>
      <c r="S9">
        <v>0</v>
      </c>
      <c r="T9">
        <v>0</v>
      </c>
      <c r="U9">
        <v>0</v>
      </c>
      <c r="V9">
        <v>0</v>
      </c>
      <c r="W9">
        <v>0</v>
      </c>
      <c r="X9">
        <v>0</v>
      </c>
      <c r="Y9">
        <v>0</v>
      </c>
      <c r="Z9">
        <v>0</v>
      </c>
      <c r="AA9">
        <v>0</v>
      </c>
      <c r="AB9">
        <v>0</v>
      </c>
      <c r="AC9">
        <v>0</v>
      </c>
      <c r="AD9">
        <v>0</v>
      </c>
      <c r="AE9">
        <v>0</v>
      </c>
      <c r="AF9">
        <v>0</v>
      </c>
      <c r="AG9">
        <v>0</v>
      </c>
      <c r="AH9">
        <v>0</v>
      </c>
      <c r="AK9" s="70">
        <f t="shared" si="1"/>
        <v>0</v>
      </c>
      <c r="AM9" s="70">
        <f>VLOOKUP(B9,Totalt!B8:AU481,39,FALSE)</f>
        <v>0</v>
      </c>
      <c r="AP9" s="70">
        <f t="shared" si="2"/>
        <v>0</v>
      </c>
    </row>
    <row r="10" spans="1:42" x14ac:dyDescent="0.35">
      <c r="A10" t="s">
        <v>18</v>
      </c>
      <c r="B10" t="s">
        <v>22</v>
      </c>
      <c r="C10">
        <v>0</v>
      </c>
      <c r="D10">
        <v>0</v>
      </c>
      <c r="E10">
        <v>0</v>
      </c>
      <c r="F10">
        <v>0</v>
      </c>
      <c r="G10">
        <v>0</v>
      </c>
      <c r="H10">
        <v>0</v>
      </c>
      <c r="I10">
        <v>0</v>
      </c>
      <c r="J10">
        <v>0</v>
      </c>
      <c r="K10">
        <v>0</v>
      </c>
      <c r="L10">
        <v>0</v>
      </c>
      <c r="M10">
        <v>0</v>
      </c>
      <c r="N10">
        <v>0</v>
      </c>
      <c r="O10">
        <v>0</v>
      </c>
      <c r="P10" s="46">
        <v>0</v>
      </c>
      <c r="Q10" s="46">
        <f t="shared" si="0"/>
        <v>0</v>
      </c>
      <c r="R10">
        <v>0</v>
      </c>
      <c r="S10">
        <v>0</v>
      </c>
      <c r="T10">
        <v>0</v>
      </c>
      <c r="U10">
        <v>0</v>
      </c>
      <c r="V10">
        <v>0</v>
      </c>
      <c r="W10">
        <v>0</v>
      </c>
      <c r="X10">
        <v>0</v>
      </c>
      <c r="Y10">
        <v>0</v>
      </c>
      <c r="Z10">
        <v>0</v>
      </c>
      <c r="AA10">
        <v>0</v>
      </c>
      <c r="AB10">
        <v>0</v>
      </c>
      <c r="AC10">
        <v>0</v>
      </c>
      <c r="AD10">
        <v>0</v>
      </c>
      <c r="AE10">
        <v>0</v>
      </c>
      <c r="AF10">
        <v>0</v>
      </c>
      <c r="AG10">
        <v>0</v>
      </c>
      <c r="AH10">
        <v>0</v>
      </c>
      <c r="AK10" s="70">
        <f t="shared" si="1"/>
        <v>0</v>
      </c>
      <c r="AM10" s="70">
        <f>VLOOKUP(B10,Totalt!B9:AU482,39,FALSE)</f>
        <v>0</v>
      </c>
      <c r="AP10" s="70">
        <f t="shared" si="2"/>
        <v>0</v>
      </c>
    </row>
    <row r="11" spans="1:42" x14ac:dyDescent="0.35">
      <c r="A11" t="s">
        <v>23</v>
      </c>
      <c r="B11" t="s">
        <v>24</v>
      </c>
      <c r="C11">
        <v>0</v>
      </c>
      <c r="D11">
        <v>0</v>
      </c>
      <c r="E11">
        <v>0</v>
      </c>
      <c r="F11">
        <v>3</v>
      </c>
      <c r="G11">
        <v>6.7</v>
      </c>
      <c r="H11">
        <v>0</v>
      </c>
      <c r="I11">
        <v>0</v>
      </c>
      <c r="J11">
        <v>0</v>
      </c>
      <c r="K11">
        <v>0</v>
      </c>
      <c r="L11">
        <v>60</v>
      </c>
      <c r="M11">
        <v>0</v>
      </c>
      <c r="N11">
        <v>0</v>
      </c>
      <c r="O11">
        <v>0</v>
      </c>
      <c r="P11" s="46">
        <v>33.200000000000003</v>
      </c>
      <c r="Q11" s="46">
        <f t="shared" si="0"/>
        <v>16.600000000000001</v>
      </c>
      <c r="R11">
        <v>0.2</v>
      </c>
      <c r="S11">
        <v>2</v>
      </c>
      <c r="T11">
        <v>25</v>
      </c>
      <c r="U11">
        <v>0</v>
      </c>
      <c r="V11">
        <v>0</v>
      </c>
      <c r="W11">
        <v>0</v>
      </c>
      <c r="X11">
        <v>2.8</v>
      </c>
      <c r="Y11">
        <v>0</v>
      </c>
      <c r="Z11">
        <v>3.7</v>
      </c>
      <c r="AA11">
        <v>0</v>
      </c>
      <c r="AB11">
        <v>0</v>
      </c>
      <c r="AC11">
        <v>0</v>
      </c>
      <c r="AD11">
        <v>3</v>
      </c>
      <c r="AE11">
        <v>0</v>
      </c>
      <c r="AF11">
        <v>0</v>
      </c>
      <c r="AG11">
        <v>6.5</v>
      </c>
      <c r="AH11">
        <v>146.10000000000002</v>
      </c>
      <c r="AK11" s="70">
        <f t="shared" si="1"/>
        <v>129.50000000000003</v>
      </c>
      <c r="AM11" s="70">
        <f>VLOOKUP(B11,Totalt!B10:AU483,39,FALSE)</f>
        <v>129.5</v>
      </c>
      <c r="AP11" s="70">
        <f t="shared" si="2"/>
        <v>0</v>
      </c>
    </row>
    <row r="12" spans="1:42" x14ac:dyDescent="0.35">
      <c r="A12" t="s">
        <v>25</v>
      </c>
      <c r="B12" t="s">
        <v>26</v>
      </c>
      <c r="C12">
        <v>0</v>
      </c>
      <c r="D12">
        <v>0</v>
      </c>
      <c r="E12">
        <v>0</v>
      </c>
      <c r="F12">
        <v>0</v>
      </c>
      <c r="G12">
        <v>0</v>
      </c>
      <c r="H12">
        <v>0</v>
      </c>
      <c r="I12">
        <v>0</v>
      </c>
      <c r="J12">
        <v>0</v>
      </c>
      <c r="K12">
        <v>0</v>
      </c>
      <c r="L12">
        <v>0</v>
      </c>
      <c r="M12">
        <v>0</v>
      </c>
      <c r="N12">
        <v>0</v>
      </c>
      <c r="O12">
        <v>0</v>
      </c>
      <c r="P12" s="46">
        <v>0</v>
      </c>
      <c r="Q12" s="46">
        <f t="shared" si="0"/>
        <v>0</v>
      </c>
      <c r="R12">
        <v>0</v>
      </c>
      <c r="S12">
        <v>0</v>
      </c>
      <c r="T12">
        <v>0</v>
      </c>
      <c r="U12">
        <v>0</v>
      </c>
      <c r="V12">
        <v>0</v>
      </c>
      <c r="W12">
        <v>0</v>
      </c>
      <c r="X12">
        <v>0</v>
      </c>
      <c r="Y12">
        <v>0</v>
      </c>
      <c r="Z12">
        <v>0</v>
      </c>
      <c r="AA12">
        <v>0</v>
      </c>
      <c r="AB12">
        <v>0</v>
      </c>
      <c r="AC12">
        <v>0</v>
      </c>
      <c r="AD12">
        <v>0</v>
      </c>
      <c r="AE12">
        <v>0</v>
      </c>
      <c r="AF12">
        <v>0</v>
      </c>
      <c r="AG12">
        <v>0</v>
      </c>
      <c r="AH12">
        <v>0</v>
      </c>
      <c r="AK12" s="70">
        <f t="shared" si="1"/>
        <v>0</v>
      </c>
      <c r="AM12" s="70">
        <f>VLOOKUP(B12,Totalt!B11:AU484,39,FALSE)</f>
        <v>0</v>
      </c>
      <c r="AP12" s="70">
        <f t="shared" si="2"/>
        <v>0</v>
      </c>
    </row>
    <row r="13" spans="1:42" x14ac:dyDescent="0.35">
      <c r="A13" t="s">
        <v>27</v>
      </c>
      <c r="B13" t="s">
        <v>28</v>
      </c>
      <c r="C13">
        <v>0</v>
      </c>
      <c r="D13">
        <v>0</v>
      </c>
      <c r="E13">
        <v>1.3</v>
      </c>
      <c r="F13">
        <v>50</v>
      </c>
      <c r="G13">
        <v>0</v>
      </c>
      <c r="H13">
        <v>0</v>
      </c>
      <c r="I13">
        <v>1.8</v>
      </c>
      <c r="J13">
        <v>0</v>
      </c>
      <c r="K13">
        <v>3.8</v>
      </c>
      <c r="L13">
        <v>0</v>
      </c>
      <c r="M13">
        <v>0</v>
      </c>
      <c r="N13">
        <v>0</v>
      </c>
      <c r="O13">
        <v>0</v>
      </c>
      <c r="P13" s="46">
        <v>42.4</v>
      </c>
      <c r="Q13" s="46">
        <f t="shared" si="0"/>
        <v>21.2</v>
      </c>
      <c r="R13">
        <v>4.2</v>
      </c>
      <c r="S13">
        <v>0</v>
      </c>
      <c r="T13">
        <v>39.4</v>
      </c>
      <c r="U13">
        <v>0</v>
      </c>
      <c r="V13">
        <v>0</v>
      </c>
      <c r="W13">
        <v>0</v>
      </c>
      <c r="X13">
        <v>3.1</v>
      </c>
      <c r="Y13">
        <v>0</v>
      </c>
      <c r="Z13">
        <v>22.2</v>
      </c>
      <c r="AA13">
        <v>0</v>
      </c>
      <c r="AB13">
        <v>0</v>
      </c>
      <c r="AC13">
        <v>0</v>
      </c>
      <c r="AD13">
        <v>0</v>
      </c>
      <c r="AE13">
        <v>0</v>
      </c>
      <c r="AF13">
        <v>0</v>
      </c>
      <c r="AG13">
        <v>0</v>
      </c>
      <c r="AH13">
        <v>168.19999999999996</v>
      </c>
      <c r="AK13" s="70">
        <f t="shared" si="1"/>
        <v>146.99999999999997</v>
      </c>
      <c r="AM13" s="70">
        <f>VLOOKUP(B13,Totalt!B12:AU485,39,FALSE)</f>
        <v>146.99999999999997</v>
      </c>
      <c r="AP13" s="70">
        <f t="shared" si="2"/>
        <v>0</v>
      </c>
    </row>
    <row r="14" spans="1:42" x14ac:dyDescent="0.35">
      <c r="A14" t="s">
        <v>29</v>
      </c>
      <c r="B14" t="s">
        <v>30</v>
      </c>
      <c r="C14">
        <v>0</v>
      </c>
      <c r="D14">
        <v>0</v>
      </c>
      <c r="E14">
        <v>0</v>
      </c>
      <c r="F14">
        <v>0</v>
      </c>
      <c r="G14">
        <v>0</v>
      </c>
      <c r="H14">
        <v>0</v>
      </c>
      <c r="I14">
        <v>0.2</v>
      </c>
      <c r="J14">
        <v>0</v>
      </c>
      <c r="K14">
        <v>0</v>
      </c>
      <c r="L14">
        <v>0</v>
      </c>
      <c r="M14">
        <v>0</v>
      </c>
      <c r="N14">
        <v>0</v>
      </c>
      <c r="O14">
        <v>0</v>
      </c>
      <c r="P14" s="46">
        <v>0</v>
      </c>
      <c r="Q14" s="46">
        <f t="shared" si="0"/>
        <v>0</v>
      </c>
      <c r="R14">
        <v>0</v>
      </c>
      <c r="S14">
        <v>0</v>
      </c>
      <c r="T14">
        <v>0</v>
      </c>
      <c r="U14">
        <v>0</v>
      </c>
      <c r="V14">
        <v>0</v>
      </c>
      <c r="W14">
        <v>0</v>
      </c>
      <c r="X14">
        <v>0.08</v>
      </c>
      <c r="Y14">
        <v>0</v>
      </c>
      <c r="Z14">
        <v>9.3000000000000007</v>
      </c>
      <c r="AA14">
        <v>0</v>
      </c>
      <c r="AB14">
        <v>0</v>
      </c>
      <c r="AC14">
        <v>0</v>
      </c>
      <c r="AD14">
        <v>0</v>
      </c>
      <c r="AE14">
        <v>0</v>
      </c>
      <c r="AF14">
        <v>0</v>
      </c>
      <c r="AG14">
        <v>0</v>
      </c>
      <c r="AH14">
        <v>9.58</v>
      </c>
      <c r="AK14" s="70">
        <f t="shared" si="1"/>
        <v>9.58</v>
      </c>
      <c r="AM14" s="70">
        <f>VLOOKUP(B14,Totalt!B13:AU486,39,FALSE)</f>
        <v>9.58</v>
      </c>
      <c r="AP14" s="70">
        <f t="shared" si="2"/>
        <v>0</v>
      </c>
    </row>
    <row r="15" spans="1:42" x14ac:dyDescent="0.35">
      <c r="A15" t="s">
        <v>31</v>
      </c>
      <c r="B15" t="s">
        <v>32</v>
      </c>
      <c r="C15">
        <v>0</v>
      </c>
      <c r="D15">
        <v>0</v>
      </c>
      <c r="E15">
        <v>0</v>
      </c>
      <c r="F15">
        <v>0</v>
      </c>
      <c r="G15">
        <v>0</v>
      </c>
      <c r="H15">
        <v>0</v>
      </c>
      <c r="I15">
        <v>0.2</v>
      </c>
      <c r="J15">
        <v>0</v>
      </c>
      <c r="K15">
        <v>0</v>
      </c>
      <c r="L15">
        <v>0</v>
      </c>
      <c r="M15">
        <v>0</v>
      </c>
      <c r="N15">
        <v>0</v>
      </c>
      <c r="O15">
        <v>0</v>
      </c>
      <c r="P15" s="46">
        <v>0</v>
      </c>
      <c r="Q15" s="46">
        <f t="shared" si="0"/>
        <v>0</v>
      </c>
      <c r="R15">
        <v>0</v>
      </c>
      <c r="S15">
        <v>0</v>
      </c>
      <c r="T15">
        <v>0</v>
      </c>
      <c r="U15">
        <v>0</v>
      </c>
      <c r="V15">
        <v>0</v>
      </c>
      <c r="W15">
        <v>0</v>
      </c>
      <c r="X15">
        <v>0.1</v>
      </c>
      <c r="Y15">
        <v>0</v>
      </c>
      <c r="Z15">
        <v>3.8</v>
      </c>
      <c r="AA15">
        <v>0</v>
      </c>
      <c r="AB15">
        <v>0</v>
      </c>
      <c r="AC15">
        <v>0</v>
      </c>
      <c r="AD15">
        <v>0</v>
      </c>
      <c r="AE15">
        <v>0</v>
      </c>
      <c r="AF15">
        <v>0</v>
      </c>
      <c r="AG15">
        <v>0</v>
      </c>
      <c r="AH15">
        <v>4.0999999999999996</v>
      </c>
      <c r="AK15" s="70">
        <f t="shared" si="1"/>
        <v>4.0999999999999996</v>
      </c>
      <c r="AM15" s="70">
        <f>VLOOKUP(B15,Totalt!B14:AU487,39,FALSE)</f>
        <v>4.0999999999999996</v>
      </c>
      <c r="AP15" s="70">
        <f t="shared" si="2"/>
        <v>0</v>
      </c>
    </row>
    <row r="16" spans="1:42" x14ac:dyDescent="0.35">
      <c r="A16" t="s">
        <v>31</v>
      </c>
      <c r="B16" t="s">
        <v>33</v>
      </c>
      <c r="C16">
        <v>0</v>
      </c>
      <c r="D16">
        <v>0</v>
      </c>
      <c r="E16">
        <v>0</v>
      </c>
      <c r="F16">
        <v>0</v>
      </c>
      <c r="G16">
        <v>0</v>
      </c>
      <c r="H16">
        <v>0</v>
      </c>
      <c r="I16">
        <v>0</v>
      </c>
      <c r="J16">
        <v>0</v>
      </c>
      <c r="K16">
        <v>0</v>
      </c>
      <c r="L16">
        <v>0</v>
      </c>
      <c r="M16">
        <v>0</v>
      </c>
      <c r="N16">
        <v>0</v>
      </c>
      <c r="O16">
        <v>0</v>
      </c>
      <c r="P16" s="46">
        <v>0</v>
      </c>
      <c r="Q16" s="46">
        <f t="shared" si="0"/>
        <v>0</v>
      </c>
      <c r="R16">
        <v>0</v>
      </c>
      <c r="S16">
        <v>0</v>
      </c>
      <c r="T16">
        <v>0</v>
      </c>
      <c r="U16">
        <v>0</v>
      </c>
      <c r="V16">
        <v>0</v>
      </c>
      <c r="W16">
        <v>0</v>
      </c>
      <c r="X16">
        <v>0</v>
      </c>
      <c r="Y16">
        <v>0</v>
      </c>
      <c r="Z16">
        <v>0</v>
      </c>
      <c r="AA16">
        <v>0</v>
      </c>
      <c r="AB16">
        <v>0</v>
      </c>
      <c r="AC16">
        <v>0</v>
      </c>
      <c r="AD16">
        <v>0</v>
      </c>
      <c r="AE16">
        <v>0</v>
      </c>
      <c r="AF16">
        <v>0</v>
      </c>
      <c r="AG16">
        <v>0</v>
      </c>
      <c r="AH16">
        <v>0</v>
      </c>
      <c r="AK16" s="70">
        <f t="shared" si="1"/>
        <v>0</v>
      </c>
      <c r="AM16" s="70">
        <f>VLOOKUP(B16,Totalt!B15:AU488,39,FALSE)</f>
        <v>0</v>
      </c>
      <c r="AP16" s="70">
        <f t="shared" si="2"/>
        <v>0</v>
      </c>
    </row>
    <row r="17" spans="1:42" x14ac:dyDescent="0.35">
      <c r="A17" t="s">
        <v>31</v>
      </c>
      <c r="B17" t="s">
        <v>34</v>
      </c>
      <c r="C17">
        <v>0</v>
      </c>
      <c r="D17">
        <v>0</v>
      </c>
      <c r="E17">
        <v>0</v>
      </c>
      <c r="F17">
        <v>0</v>
      </c>
      <c r="G17">
        <v>0</v>
      </c>
      <c r="H17">
        <v>0</v>
      </c>
      <c r="I17">
        <v>0</v>
      </c>
      <c r="J17">
        <v>0</v>
      </c>
      <c r="K17">
        <v>0</v>
      </c>
      <c r="L17">
        <v>0</v>
      </c>
      <c r="M17">
        <v>0</v>
      </c>
      <c r="N17">
        <v>0</v>
      </c>
      <c r="O17">
        <v>0</v>
      </c>
      <c r="P17" s="46">
        <v>0</v>
      </c>
      <c r="Q17" s="46">
        <f t="shared" si="0"/>
        <v>0</v>
      </c>
      <c r="R17">
        <v>0</v>
      </c>
      <c r="S17">
        <v>0</v>
      </c>
      <c r="T17">
        <v>0</v>
      </c>
      <c r="U17">
        <v>0</v>
      </c>
      <c r="V17">
        <v>0</v>
      </c>
      <c r="W17">
        <v>0</v>
      </c>
      <c r="X17">
        <v>0</v>
      </c>
      <c r="Y17">
        <v>0</v>
      </c>
      <c r="Z17">
        <v>0</v>
      </c>
      <c r="AA17">
        <v>0</v>
      </c>
      <c r="AB17">
        <v>0</v>
      </c>
      <c r="AC17">
        <v>0</v>
      </c>
      <c r="AD17">
        <v>0</v>
      </c>
      <c r="AE17">
        <v>0</v>
      </c>
      <c r="AF17">
        <v>0</v>
      </c>
      <c r="AG17">
        <v>0</v>
      </c>
      <c r="AH17">
        <v>0</v>
      </c>
      <c r="AK17" s="70">
        <f t="shared" si="1"/>
        <v>0</v>
      </c>
      <c r="AM17" s="70">
        <f>VLOOKUP(B17,Totalt!B16:AU489,39,FALSE)</f>
        <v>0</v>
      </c>
      <c r="AP17" s="70">
        <f t="shared" si="2"/>
        <v>0</v>
      </c>
    </row>
    <row r="18" spans="1:42" x14ac:dyDescent="0.35">
      <c r="A18" t="s">
        <v>31</v>
      </c>
      <c r="B18" t="s">
        <v>35</v>
      </c>
      <c r="C18">
        <v>0</v>
      </c>
      <c r="D18">
        <v>0</v>
      </c>
      <c r="E18">
        <v>0</v>
      </c>
      <c r="F18">
        <v>0</v>
      </c>
      <c r="G18">
        <v>0</v>
      </c>
      <c r="H18">
        <v>0</v>
      </c>
      <c r="I18">
        <v>0</v>
      </c>
      <c r="J18">
        <v>0</v>
      </c>
      <c r="K18">
        <v>0</v>
      </c>
      <c r="L18">
        <v>0</v>
      </c>
      <c r="M18">
        <v>0</v>
      </c>
      <c r="N18">
        <v>0</v>
      </c>
      <c r="O18">
        <v>0</v>
      </c>
      <c r="P18" s="46">
        <v>0</v>
      </c>
      <c r="Q18" s="46">
        <f t="shared" si="0"/>
        <v>0</v>
      </c>
      <c r="R18">
        <v>0</v>
      </c>
      <c r="S18">
        <v>0</v>
      </c>
      <c r="T18">
        <v>0</v>
      </c>
      <c r="U18">
        <v>0</v>
      </c>
      <c r="V18">
        <v>0</v>
      </c>
      <c r="W18">
        <v>0</v>
      </c>
      <c r="X18">
        <v>0</v>
      </c>
      <c r="Y18">
        <v>0</v>
      </c>
      <c r="Z18">
        <v>0</v>
      </c>
      <c r="AA18">
        <v>0</v>
      </c>
      <c r="AB18">
        <v>0</v>
      </c>
      <c r="AC18">
        <v>0</v>
      </c>
      <c r="AD18">
        <v>0</v>
      </c>
      <c r="AE18">
        <v>0</v>
      </c>
      <c r="AF18">
        <v>0</v>
      </c>
      <c r="AG18">
        <v>0</v>
      </c>
      <c r="AH18">
        <v>0</v>
      </c>
      <c r="AK18" s="70">
        <f t="shared" si="1"/>
        <v>0</v>
      </c>
      <c r="AM18" s="70">
        <f>VLOOKUP(B18,Totalt!B17:AU490,39,FALSE)</f>
        <v>0</v>
      </c>
      <c r="AP18" s="70">
        <f t="shared" si="2"/>
        <v>0</v>
      </c>
    </row>
    <row r="19" spans="1:42" x14ac:dyDescent="0.35">
      <c r="A19" t="s">
        <v>31</v>
      </c>
      <c r="B19" t="s">
        <v>36</v>
      </c>
      <c r="C19">
        <v>0</v>
      </c>
      <c r="D19">
        <v>0</v>
      </c>
      <c r="E19">
        <v>0</v>
      </c>
      <c r="F19">
        <v>0</v>
      </c>
      <c r="G19">
        <v>0</v>
      </c>
      <c r="H19">
        <v>0</v>
      </c>
      <c r="I19">
        <v>0</v>
      </c>
      <c r="J19">
        <v>0</v>
      </c>
      <c r="K19">
        <v>0</v>
      </c>
      <c r="L19">
        <v>0</v>
      </c>
      <c r="M19">
        <v>0</v>
      </c>
      <c r="N19">
        <v>0</v>
      </c>
      <c r="O19">
        <v>0</v>
      </c>
      <c r="P19" s="46">
        <v>0</v>
      </c>
      <c r="Q19" s="46">
        <f t="shared" si="0"/>
        <v>0</v>
      </c>
      <c r="R19">
        <v>0</v>
      </c>
      <c r="S19">
        <v>0</v>
      </c>
      <c r="T19">
        <v>0</v>
      </c>
      <c r="U19">
        <v>0</v>
      </c>
      <c r="V19">
        <v>0</v>
      </c>
      <c r="W19">
        <v>0</v>
      </c>
      <c r="X19">
        <v>0</v>
      </c>
      <c r="Y19">
        <v>0</v>
      </c>
      <c r="Z19">
        <v>0</v>
      </c>
      <c r="AA19">
        <v>0</v>
      </c>
      <c r="AB19">
        <v>0</v>
      </c>
      <c r="AC19">
        <v>0</v>
      </c>
      <c r="AD19">
        <v>0</v>
      </c>
      <c r="AE19">
        <v>0</v>
      </c>
      <c r="AF19">
        <v>0</v>
      </c>
      <c r="AG19">
        <v>0</v>
      </c>
      <c r="AH19">
        <v>0</v>
      </c>
      <c r="AK19" s="70">
        <f t="shared" si="1"/>
        <v>0</v>
      </c>
      <c r="AM19" s="70">
        <f>VLOOKUP(B19,Totalt!B18:AU491,39,FALSE)</f>
        <v>0</v>
      </c>
      <c r="AP19" s="70">
        <f t="shared" si="2"/>
        <v>0</v>
      </c>
    </row>
    <row r="20" spans="1:42" x14ac:dyDescent="0.35">
      <c r="A20" t="s">
        <v>31</v>
      </c>
      <c r="B20" t="s">
        <v>37</v>
      </c>
      <c r="C20">
        <v>0</v>
      </c>
      <c r="D20">
        <v>0</v>
      </c>
      <c r="E20">
        <v>0</v>
      </c>
      <c r="F20">
        <v>0</v>
      </c>
      <c r="G20">
        <v>0</v>
      </c>
      <c r="H20">
        <v>0</v>
      </c>
      <c r="I20">
        <v>0</v>
      </c>
      <c r="J20">
        <v>0</v>
      </c>
      <c r="K20">
        <v>0</v>
      </c>
      <c r="L20">
        <v>0</v>
      </c>
      <c r="M20">
        <v>0</v>
      </c>
      <c r="N20">
        <v>0</v>
      </c>
      <c r="O20">
        <v>0</v>
      </c>
      <c r="P20" s="46">
        <v>0</v>
      </c>
      <c r="Q20" s="46">
        <f t="shared" si="0"/>
        <v>0</v>
      </c>
      <c r="R20">
        <v>0</v>
      </c>
      <c r="S20">
        <v>0</v>
      </c>
      <c r="T20">
        <v>0</v>
      </c>
      <c r="U20">
        <v>0</v>
      </c>
      <c r="V20">
        <v>0</v>
      </c>
      <c r="W20">
        <v>0</v>
      </c>
      <c r="X20">
        <v>0.05</v>
      </c>
      <c r="Y20">
        <v>0</v>
      </c>
      <c r="Z20">
        <v>2.2999999999999998</v>
      </c>
      <c r="AA20">
        <v>0</v>
      </c>
      <c r="AB20">
        <v>0</v>
      </c>
      <c r="AC20">
        <v>0</v>
      </c>
      <c r="AD20">
        <v>0</v>
      </c>
      <c r="AE20">
        <v>0</v>
      </c>
      <c r="AF20">
        <v>0</v>
      </c>
      <c r="AG20">
        <v>0</v>
      </c>
      <c r="AH20">
        <v>2.3499999999999996</v>
      </c>
      <c r="AK20" s="70">
        <f t="shared" si="1"/>
        <v>2.3499999999999996</v>
      </c>
      <c r="AM20" s="70">
        <f>VLOOKUP(B20,Totalt!B19:AU492,39,FALSE)</f>
        <v>2.3499999999999996</v>
      </c>
      <c r="AP20" s="70">
        <f t="shared" si="2"/>
        <v>0</v>
      </c>
    </row>
    <row r="21" spans="1:42" x14ac:dyDescent="0.35">
      <c r="A21" t="s">
        <v>31</v>
      </c>
      <c r="B21" t="s">
        <v>38</v>
      </c>
      <c r="C21">
        <v>0</v>
      </c>
      <c r="D21">
        <v>0</v>
      </c>
      <c r="E21">
        <v>0</v>
      </c>
      <c r="F21">
        <v>0</v>
      </c>
      <c r="G21">
        <v>0</v>
      </c>
      <c r="H21">
        <v>0</v>
      </c>
      <c r="I21">
        <v>0.2</v>
      </c>
      <c r="J21">
        <v>0</v>
      </c>
      <c r="K21">
        <v>0</v>
      </c>
      <c r="L21">
        <v>0</v>
      </c>
      <c r="M21">
        <v>0</v>
      </c>
      <c r="N21">
        <v>1</v>
      </c>
      <c r="O21">
        <v>0</v>
      </c>
      <c r="P21" s="46">
        <v>0</v>
      </c>
      <c r="Q21" s="46">
        <f t="shared" si="0"/>
        <v>0</v>
      </c>
      <c r="R21">
        <v>0</v>
      </c>
      <c r="S21">
        <v>0</v>
      </c>
      <c r="T21">
        <v>7.4</v>
      </c>
      <c r="U21">
        <v>0</v>
      </c>
      <c r="V21">
        <v>0</v>
      </c>
      <c r="W21">
        <v>0</v>
      </c>
      <c r="X21">
        <v>0.2</v>
      </c>
      <c r="Y21">
        <v>0</v>
      </c>
      <c r="Z21">
        <v>0</v>
      </c>
      <c r="AA21">
        <v>0</v>
      </c>
      <c r="AB21">
        <v>0</v>
      </c>
      <c r="AC21">
        <v>0</v>
      </c>
      <c r="AD21">
        <v>0</v>
      </c>
      <c r="AE21">
        <v>0</v>
      </c>
      <c r="AF21">
        <v>0</v>
      </c>
      <c r="AG21">
        <v>0</v>
      </c>
      <c r="AH21">
        <v>8.7999999999999989</v>
      </c>
      <c r="AK21" s="70">
        <f t="shared" si="1"/>
        <v>8.7999999999999989</v>
      </c>
      <c r="AM21" s="70">
        <f>VLOOKUP(B21,Totalt!B20:AU493,39,FALSE)</f>
        <v>8.7999999999999989</v>
      </c>
      <c r="AP21" s="70">
        <f t="shared" si="2"/>
        <v>0</v>
      </c>
    </row>
    <row r="22" spans="1:42" x14ac:dyDescent="0.35">
      <c r="A22" t="s">
        <v>31</v>
      </c>
      <c r="B22" t="s">
        <v>39</v>
      </c>
      <c r="C22">
        <v>0</v>
      </c>
      <c r="D22">
        <v>0</v>
      </c>
      <c r="E22">
        <v>0</v>
      </c>
      <c r="F22">
        <v>0</v>
      </c>
      <c r="G22">
        <v>0</v>
      </c>
      <c r="H22">
        <v>0</v>
      </c>
      <c r="I22">
        <v>0.5</v>
      </c>
      <c r="J22">
        <v>0</v>
      </c>
      <c r="K22">
        <v>0</v>
      </c>
      <c r="L22">
        <v>0</v>
      </c>
      <c r="M22">
        <v>0</v>
      </c>
      <c r="N22">
        <v>0</v>
      </c>
      <c r="O22">
        <v>0</v>
      </c>
      <c r="P22" s="46">
        <v>0</v>
      </c>
      <c r="Q22" s="46">
        <f t="shared" si="0"/>
        <v>0</v>
      </c>
      <c r="R22">
        <v>0</v>
      </c>
      <c r="S22">
        <v>0</v>
      </c>
      <c r="T22">
        <v>0</v>
      </c>
      <c r="U22">
        <v>0</v>
      </c>
      <c r="V22">
        <v>0</v>
      </c>
      <c r="W22">
        <v>0</v>
      </c>
      <c r="X22">
        <v>0.2</v>
      </c>
      <c r="Y22">
        <v>0</v>
      </c>
      <c r="Z22">
        <v>4.3</v>
      </c>
      <c r="AA22">
        <v>0</v>
      </c>
      <c r="AB22">
        <v>0</v>
      </c>
      <c r="AC22">
        <v>0</v>
      </c>
      <c r="AD22">
        <v>0</v>
      </c>
      <c r="AE22">
        <v>0</v>
      </c>
      <c r="AF22">
        <v>0</v>
      </c>
      <c r="AG22">
        <v>0</v>
      </c>
      <c r="AH22">
        <v>5</v>
      </c>
      <c r="AK22" s="70">
        <f t="shared" si="1"/>
        <v>5</v>
      </c>
      <c r="AM22" s="70">
        <f>VLOOKUP(B22,Totalt!B21:AU494,39,FALSE)</f>
        <v>5</v>
      </c>
      <c r="AP22" s="70">
        <f t="shared" si="2"/>
        <v>0</v>
      </c>
    </row>
    <row r="23" spans="1:42" x14ac:dyDescent="0.35">
      <c r="A23" t="s">
        <v>31</v>
      </c>
      <c r="B23" t="s">
        <v>40</v>
      </c>
      <c r="C23">
        <v>0</v>
      </c>
      <c r="D23">
        <v>0</v>
      </c>
      <c r="E23">
        <v>0</v>
      </c>
      <c r="F23">
        <v>0</v>
      </c>
      <c r="G23">
        <v>0</v>
      </c>
      <c r="H23">
        <v>0</v>
      </c>
      <c r="I23">
        <v>0.2</v>
      </c>
      <c r="J23">
        <v>0</v>
      </c>
      <c r="K23">
        <v>0</v>
      </c>
      <c r="L23">
        <v>0</v>
      </c>
      <c r="M23">
        <v>0</v>
      </c>
      <c r="N23">
        <v>0</v>
      </c>
      <c r="O23">
        <v>0</v>
      </c>
      <c r="P23" s="46">
        <v>0</v>
      </c>
      <c r="Q23" s="46">
        <f t="shared" si="0"/>
        <v>0</v>
      </c>
      <c r="R23">
        <v>0</v>
      </c>
      <c r="S23">
        <v>0</v>
      </c>
      <c r="T23">
        <v>0</v>
      </c>
      <c r="U23">
        <v>0</v>
      </c>
      <c r="V23">
        <v>0</v>
      </c>
      <c r="W23">
        <v>0</v>
      </c>
      <c r="X23">
        <v>0.2</v>
      </c>
      <c r="Y23">
        <v>0</v>
      </c>
      <c r="Z23">
        <v>4</v>
      </c>
      <c r="AA23">
        <v>0</v>
      </c>
      <c r="AB23">
        <v>0</v>
      </c>
      <c r="AC23">
        <v>0</v>
      </c>
      <c r="AD23">
        <v>0</v>
      </c>
      <c r="AE23">
        <v>0</v>
      </c>
      <c r="AF23">
        <v>0</v>
      </c>
      <c r="AG23">
        <v>0</v>
      </c>
      <c r="AH23">
        <v>4.4000000000000004</v>
      </c>
      <c r="AK23" s="70">
        <f t="shared" si="1"/>
        <v>4.4000000000000004</v>
      </c>
      <c r="AM23" s="70">
        <f>VLOOKUP(B23,Totalt!B22:AU495,39,FALSE)</f>
        <v>4.4000000000000004</v>
      </c>
      <c r="AP23" s="70">
        <f t="shared" si="2"/>
        <v>0</v>
      </c>
    </row>
    <row r="24" spans="1:42" x14ac:dyDescent="0.35">
      <c r="A24" t="s">
        <v>31</v>
      </c>
      <c r="B24" t="s">
        <v>41</v>
      </c>
      <c r="C24">
        <v>0</v>
      </c>
      <c r="D24">
        <v>0</v>
      </c>
      <c r="E24">
        <v>0</v>
      </c>
      <c r="F24">
        <v>0</v>
      </c>
      <c r="G24">
        <v>0</v>
      </c>
      <c r="H24">
        <v>0</v>
      </c>
      <c r="I24">
        <v>0.5</v>
      </c>
      <c r="J24">
        <v>0</v>
      </c>
      <c r="K24">
        <v>0</v>
      </c>
      <c r="L24">
        <v>0</v>
      </c>
      <c r="M24">
        <v>0</v>
      </c>
      <c r="N24">
        <v>0</v>
      </c>
      <c r="O24">
        <v>0</v>
      </c>
      <c r="P24" s="46">
        <v>0</v>
      </c>
      <c r="Q24" s="46">
        <f t="shared" si="0"/>
        <v>0</v>
      </c>
      <c r="R24">
        <v>0</v>
      </c>
      <c r="S24">
        <v>0</v>
      </c>
      <c r="T24">
        <v>31.5</v>
      </c>
      <c r="U24">
        <v>0</v>
      </c>
      <c r="V24">
        <v>0</v>
      </c>
      <c r="W24">
        <v>0</v>
      </c>
      <c r="X24">
        <v>0.1</v>
      </c>
      <c r="Y24">
        <v>0</v>
      </c>
      <c r="Z24">
        <v>2</v>
      </c>
      <c r="AA24">
        <v>0</v>
      </c>
      <c r="AB24">
        <v>0</v>
      </c>
      <c r="AC24">
        <v>0</v>
      </c>
      <c r="AD24">
        <v>0</v>
      </c>
      <c r="AE24">
        <v>0</v>
      </c>
      <c r="AF24">
        <v>0</v>
      </c>
      <c r="AG24">
        <v>0</v>
      </c>
      <c r="AH24">
        <v>34.1</v>
      </c>
      <c r="AK24" s="70">
        <f t="shared" si="1"/>
        <v>34.1</v>
      </c>
      <c r="AM24" s="70">
        <f>VLOOKUP(B24,Totalt!B23:AU496,39,FALSE)</f>
        <v>34.1</v>
      </c>
      <c r="AP24" s="70">
        <f t="shared" si="2"/>
        <v>0</v>
      </c>
    </row>
    <row r="25" spans="1:42" x14ac:dyDescent="0.35">
      <c r="A25" t="s">
        <v>31</v>
      </c>
      <c r="B25" t="s">
        <v>42</v>
      </c>
      <c r="C25">
        <v>0</v>
      </c>
      <c r="D25">
        <v>0</v>
      </c>
      <c r="E25">
        <v>0</v>
      </c>
      <c r="F25">
        <v>0</v>
      </c>
      <c r="G25">
        <v>0</v>
      </c>
      <c r="H25">
        <v>0</v>
      </c>
      <c r="I25">
        <v>0</v>
      </c>
      <c r="J25">
        <v>0</v>
      </c>
      <c r="K25">
        <v>0</v>
      </c>
      <c r="L25">
        <v>0</v>
      </c>
      <c r="M25">
        <v>0</v>
      </c>
      <c r="N25">
        <v>0</v>
      </c>
      <c r="O25">
        <v>0</v>
      </c>
      <c r="P25" s="46">
        <v>0</v>
      </c>
      <c r="Q25" s="46">
        <f t="shared" si="0"/>
        <v>0</v>
      </c>
      <c r="R25">
        <v>29.176500000000001</v>
      </c>
      <c r="S25">
        <v>0</v>
      </c>
      <c r="T25">
        <v>0</v>
      </c>
      <c r="U25">
        <v>0</v>
      </c>
      <c r="V25">
        <v>0</v>
      </c>
      <c r="W25">
        <v>0</v>
      </c>
      <c r="X25">
        <v>0.01</v>
      </c>
      <c r="Y25">
        <v>0</v>
      </c>
      <c r="Z25">
        <v>0</v>
      </c>
      <c r="AA25">
        <v>0</v>
      </c>
      <c r="AB25">
        <v>0</v>
      </c>
      <c r="AC25">
        <v>0</v>
      </c>
      <c r="AD25">
        <v>0</v>
      </c>
      <c r="AE25">
        <v>0</v>
      </c>
      <c r="AF25">
        <v>0</v>
      </c>
      <c r="AG25">
        <v>0</v>
      </c>
      <c r="AH25">
        <v>29.186500000000002</v>
      </c>
      <c r="AK25" s="70">
        <f t="shared" si="1"/>
        <v>29.186500000000002</v>
      </c>
      <c r="AM25" s="70">
        <f>VLOOKUP(B25,Totalt!B24:AU497,39,FALSE)</f>
        <v>29.186500000000002</v>
      </c>
      <c r="AP25" s="70">
        <f t="shared" si="2"/>
        <v>0</v>
      </c>
    </row>
    <row r="26" spans="1:42" x14ac:dyDescent="0.35">
      <c r="A26" t="s">
        <v>31</v>
      </c>
      <c r="B26" t="s">
        <v>43</v>
      </c>
      <c r="C26">
        <v>0</v>
      </c>
      <c r="D26">
        <v>0</v>
      </c>
      <c r="E26">
        <v>0</v>
      </c>
      <c r="F26">
        <v>0</v>
      </c>
      <c r="G26">
        <v>0</v>
      </c>
      <c r="H26">
        <v>0</v>
      </c>
      <c r="I26">
        <v>0.1</v>
      </c>
      <c r="J26">
        <v>0</v>
      </c>
      <c r="K26">
        <v>0</v>
      </c>
      <c r="L26">
        <v>0</v>
      </c>
      <c r="M26">
        <v>0</v>
      </c>
      <c r="N26">
        <v>0</v>
      </c>
      <c r="O26">
        <v>0</v>
      </c>
      <c r="P26" s="46">
        <v>0</v>
      </c>
      <c r="Q26" s="46">
        <f t="shared" si="0"/>
        <v>0</v>
      </c>
      <c r="R26">
        <v>0</v>
      </c>
      <c r="S26">
        <v>0</v>
      </c>
      <c r="T26">
        <v>0</v>
      </c>
      <c r="U26">
        <v>0</v>
      </c>
      <c r="V26">
        <v>0</v>
      </c>
      <c r="W26">
        <v>0</v>
      </c>
      <c r="X26">
        <v>0.2</v>
      </c>
      <c r="Y26">
        <v>0</v>
      </c>
      <c r="Z26">
        <v>7.7</v>
      </c>
      <c r="AA26">
        <v>0</v>
      </c>
      <c r="AB26">
        <v>0</v>
      </c>
      <c r="AC26">
        <v>0</v>
      </c>
      <c r="AD26">
        <v>0</v>
      </c>
      <c r="AE26">
        <v>0</v>
      </c>
      <c r="AF26">
        <v>0</v>
      </c>
      <c r="AG26">
        <v>0</v>
      </c>
      <c r="AH26">
        <v>8</v>
      </c>
      <c r="AK26" s="70">
        <f t="shared" si="1"/>
        <v>8</v>
      </c>
      <c r="AM26" s="70">
        <f>VLOOKUP(B26,Totalt!B25:AU498,39,FALSE)</f>
        <v>8</v>
      </c>
      <c r="AP26" s="70">
        <f t="shared" si="2"/>
        <v>0</v>
      </c>
    </row>
    <row r="27" spans="1:42" x14ac:dyDescent="0.35">
      <c r="A27" t="s">
        <v>31</v>
      </c>
      <c r="B27" t="s">
        <v>44</v>
      </c>
      <c r="C27">
        <v>0</v>
      </c>
      <c r="D27">
        <v>0</v>
      </c>
      <c r="E27">
        <v>0</v>
      </c>
      <c r="F27">
        <v>0</v>
      </c>
      <c r="G27">
        <v>0</v>
      </c>
      <c r="H27">
        <v>0</v>
      </c>
      <c r="I27">
        <v>0.1</v>
      </c>
      <c r="J27">
        <v>0</v>
      </c>
      <c r="K27">
        <v>0</v>
      </c>
      <c r="L27">
        <v>0</v>
      </c>
      <c r="M27">
        <v>0</v>
      </c>
      <c r="N27">
        <v>0</v>
      </c>
      <c r="O27">
        <v>0</v>
      </c>
      <c r="P27" s="46">
        <v>0</v>
      </c>
      <c r="Q27" s="46">
        <f t="shared" si="0"/>
        <v>0</v>
      </c>
      <c r="R27">
        <v>0</v>
      </c>
      <c r="S27">
        <v>0</v>
      </c>
      <c r="T27">
        <v>0</v>
      </c>
      <c r="U27">
        <v>0</v>
      </c>
      <c r="V27">
        <v>0</v>
      </c>
      <c r="W27">
        <v>0</v>
      </c>
      <c r="X27">
        <v>0.1</v>
      </c>
      <c r="Y27">
        <v>0</v>
      </c>
      <c r="Z27">
        <v>2.6</v>
      </c>
      <c r="AA27">
        <v>0</v>
      </c>
      <c r="AB27">
        <v>0</v>
      </c>
      <c r="AC27">
        <v>0</v>
      </c>
      <c r="AD27">
        <v>0</v>
      </c>
      <c r="AE27">
        <v>0</v>
      </c>
      <c r="AF27">
        <v>0</v>
      </c>
      <c r="AG27">
        <v>0</v>
      </c>
      <c r="AH27">
        <v>2.8000000000000003</v>
      </c>
      <c r="AK27" s="70">
        <f t="shared" si="1"/>
        <v>2.8000000000000003</v>
      </c>
      <c r="AM27" s="70">
        <f>VLOOKUP(B27,Totalt!B26:AU499,39,FALSE)</f>
        <v>2.8000000000000003</v>
      </c>
      <c r="AP27" s="70">
        <f t="shared" si="2"/>
        <v>0</v>
      </c>
    </row>
    <row r="28" spans="1:42" x14ac:dyDescent="0.35">
      <c r="A28" t="s">
        <v>31</v>
      </c>
      <c r="B28" t="s">
        <v>45</v>
      </c>
      <c r="C28">
        <v>0</v>
      </c>
      <c r="D28">
        <v>0</v>
      </c>
      <c r="E28">
        <v>0</v>
      </c>
      <c r="F28">
        <v>0</v>
      </c>
      <c r="G28">
        <v>0</v>
      </c>
      <c r="H28">
        <v>0</v>
      </c>
      <c r="I28">
        <v>0.1</v>
      </c>
      <c r="J28">
        <v>0</v>
      </c>
      <c r="K28">
        <v>0</v>
      </c>
      <c r="L28">
        <v>0</v>
      </c>
      <c r="M28">
        <v>0</v>
      </c>
      <c r="N28">
        <v>0</v>
      </c>
      <c r="O28">
        <v>0</v>
      </c>
      <c r="P28" s="46">
        <v>0</v>
      </c>
      <c r="Q28" s="46">
        <f t="shared" si="0"/>
        <v>0</v>
      </c>
      <c r="R28">
        <v>0</v>
      </c>
      <c r="S28">
        <v>0</v>
      </c>
      <c r="T28">
        <v>0</v>
      </c>
      <c r="U28">
        <v>0</v>
      </c>
      <c r="V28">
        <v>0</v>
      </c>
      <c r="W28">
        <v>0</v>
      </c>
      <c r="X28">
        <v>0.05</v>
      </c>
      <c r="Y28">
        <v>0</v>
      </c>
      <c r="Z28">
        <v>3.6</v>
      </c>
      <c r="AA28">
        <v>0</v>
      </c>
      <c r="AB28">
        <v>0</v>
      </c>
      <c r="AC28">
        <v>0</v>
      </c>
      <c r="AD28">
        <v>0</v>
      </c>
      <c r="AE28">
        <v>0</v>
      </c>
      <c r="AF28">
        <v>0</v>
      </c>
      <c r="AG28">
        <v>0</v>
      </c>
      <c r="AH28">
        <v>3.75</v>
      </c>
      <c r="AK28" s="70">
        <f t="shared" si="1"/>
        <v>3.75</v>
      </c>
      <c r="AM28" s="70">
        <f>VLOOKUP(B28,Totalt!B27:AU500,39,FALSE)</f>
        <v>3.75</v>
      </c>
      <c r="AP28" s="70">
        <f t="shared" si="2"/>
        <v>0</v>
      </c>
    </row>
    <row r="29" spans="1:42" x14ac:dyDescent="0.35">
      <c r="A29" t="s">
        <v>46</v>
      </c>
      <c r="B29" t="s">
        <v>47</v>
      </c>
      <c r="C29">
        <v>0</v>
      </c>
      <c r="D29">
        <v>0</v>
      </c>
      <c r="E29">
        <v>0</v>
      </c>
      <c r="F29">
        <v>0</v>
      </c>
      <c r="G29">
        <v>0</v>
      </c>
      <c r="H29">
        <v>0</v>
      </c>
      <c r="I29">
        <v>0.53</v>
      </c>
      <c r="J29">
        <v>0</v>
      </c>
      <c r="K29">
        <v>0</v>
      </c>
      <c r="L29">
        <v>0</v>
      </c>
      <c r="M29">
        <v>0</v>
      </c>
      <c r="N29">
        <v>0</v>
      </c>
      <c r="O29">
        <v>0</v>
      </c>
      <c r="P29" s="46">
        <v>4.46</v>
      </c>
      <c r="Q29" s="46">
        <f t="shared" si="0"/>
        <v>2.23</v>
      </c>
      <c r="R29">
        <v>0</v>
      </c>
      <c r="S29">
        <v>5.8</v>
      </c>
      <c r="T29">
        <v>11.71</v>
      </c>
      <c r="U29">
        <v>0</v>
      </c>
      <c r="V29">
        <v>0</v>
      </c>
      <c r="W29">
        <v>0</v>
      </c>
      <c r="X29">
        <v>0.28000000000000003</v>
      </c>
      <c r="Y29">
        <v>0</v>
      </c>
      <c r="Z29">
        <v>0</v>
      </c>
      <c r="AA29">
        <v>0</v>
      </c>
      <c r="AB29">
        <v>0</v>
      </c>
      <c r="AC29">
        <v>0</v>
      </c>
      <c r="AD29">
        <v>0</v>
      </c>
      <c r="AE29">
        <v>0</v>
      </c>
      <c r="AF29">
        <v>0</v>
      </c>
      <c r="AG29">
        <v>0</v>
      </c>
      <c r="AH29">
        <v>22.78</v>
      </c>
      <c r="AK29" s="70">
        <f t="shared" si="1"/>
        <v>20.55</v>
      </c>
      <c r="AM29" s="70">
        <f>VLOOKUP(B29,Totalt!B28:AU501,39,FALSE)</f>
        <v>20.55</v>
      </c>
      <c r="AP29" s="70">
        <f t="shared" si="2"/>
        <v>0</v>
      </c>
    </row>
    <row r="30" spans="1:42" x14ac:dyDescent="0.35">
      <c r="A30" t="s">
        <v>46</v>
      </c>
      <c r="B30" t="s">
        <v>48</v>
      </c>
      <c r="C30">
        <v>0</v>
      </c>
      <c r="D30">
        <v>77.325100000000006</v>
      </c>
      <c r="E30">
        <v>0</v>
      </c>
      <c r="F30">
        <v>2.99</v>
      </c>
      <c r="G30">
        <v>0</v>
      </c>
      <c r="H30">
        <v>0</v>
      </c>
      <c r="I30">
        <v>1.0862000000000001</v>
      </c>
      <c r="J30">
        <v>1.01</v>
      </c>
      <c r="K30">
        <v>0</v>
      </c>
      <c r="L30">
        <v>2.9810099999999999</v>
      </c>
      <c r="M30">
        <v>3.5540099999999999</v>
      </c>
      <c r="N30">
        <v>0</v>
      </c>
      <c r="O30">
        <v>11.223699999999999</v>
      </c>
      <c r="P30" s="46">
        <v>28.54</v>
      </c>
      <c r="Q30" s="46">
        <f t="shared" si="0"/>
        <v>14.27</v>
      </c>
      <c r="R30">
        <v>0</v>
      </c>
      <c r="S30">
        <v>2.99</v>
      </c>
      <c r="T30">
        <v>18.3</v>
      </c>
      <c r="U30">
        <v>0</v>
      </c>
      <c r="V30">
        <v>0</v>
      </c>
      <c r="W30">
        <v>0</v>
      </c>
      <c r="X30">
        <v>6.4740099999999998</v>
      </c>
      <c r="Y30">
        <v>0</v>
      </c>
      <c r="Z30">
        <v>0</v>
      </c>
      <c r="AA30">
        <v>0</v>
      </c>
      <c r="AB30">
        <v>0</v>
      </c>
      <c r="AC30">
        <v>0</v>
      </c>
      <c r="AD30">
        <v>0</v>
      </c>
      <c r="AE30">
        <v>0</v>
      </c>
      <c r="AF30">
        <v>0</v>
      </c>
      <c r="AG30">
        <v>0</v>
      </c>
      <c r="AH30">
        <v>156.47403000000003</v>
      </c>
      <c r="AK30" s="70">
        <f t="shared" si="1"/>
        <v>138.65002000000001</v>
      </c>
      <c r="AM30" s="70">
        <f>VLOOKUP(B30,Totalt!B29:AU502,39,FALSE)</f>
        <v>138.65001999999998</v>
      </c>
      <c r="AP30" s="70">
        <f t="shared" si="2"/>
        <v>0</v>
      </c>
    </row>
    <row r="31" spans="1:42" x14ac:dyDescent="0.35">
      <c r="A31" t="s">
        <v>46</v>
      </c>
      <c r="B31" t="s">
        <v>49</v>
      </c>
      <c r="C31">
        <v>0</v>
      </c>
      <c r="D31">
        <v>0</v>
      </c>
      <c r="E31">
        <v>0</v>
      </c>
      <c r="F31">
        <v>7.72</v>
      </c>
      <c r="G31">
        <v>0</v>
      </c>
      <c r="H31">
        <v>0</v>
      </c>
      <c r="I31">
        <v>0.68</v>
      </c>
      <c r="J31">
        <v>0</v>
      </c>
      <c r="K31">
        <v>0</v>
      </c>
      <c r="L31">
        <v>0</v>
      </c>
      <c r="M31">
        <v>0</v>
      </c>
      <c r="N31">
        <v>0</v>
      </c>
      <c r="O31">
        <v>0</v>
      </c>
      <c r="P31" s="46">
        <v>5.72</v>
      </c>
      <c r="Q31" s="46">
        <f t="shared" si="0"/>
        <v>2.86</v>
      </c>
      <c r="R31">
        <v>0</v>
      </c>
      <c r="S31">
        <v>7.72</v>
      </c>
      <c r="T31">
        <v>3.53</v>
      </c>
      <c r="U31">
        <v>0</v>
      </c>
      <c r="V31">
        <v>0</v>
      </c>
      <c r="W31">
        <v>0</v>
      </c>
      <c r="X31">
        <v>0.56999999999999995</v>
      </c>
      <c r="Y31">
        <v>0</v>
      </c>
      <c r="Z31">
        <v>0</v>
      </c>
      <c r="AA31">
        <v>0</v>
      </c>
      <c r="AB31">
        <v>0</v>
      </c>
      <c r="AC31">
        <v>0</v>
      </c>
      <c r="AD31">
        <v>0</v>
      </c>
      <c r="AE31">
        <v>0</v>
      </c>
      <c r="AF31">
        <v>0</v>
      </c>
      <c r="AG31">
        <v>0</v>
      </c>
      <c r="AH31">
        <v>25.94</v>
      </c>
      <c r="AK31" s="70">
        <f t="shared" si="1"/>
        <v>23.080000000000002</v>
      </c>
      <c r="AM31" s="70">
        <f>VLOOKUP(B31,Totalt!B30:AU503,39,FALSE)</f>
        <v>23.080000000000002</v>
      </c>
      <c r="AP31" s="70">
        <f t="shared" si="2"/>
        <v>0</v>
      </c>
    </row>
    <row r="32" spans="1:42" x14ac:dyDescent="0.35">
      <c r="A32" t="s">
        <v>50</v>
      </c>
      <c r="B32" t="s">
        <v>51</v>
      </c>
      <c r="C32">
        <v>0</v>
      </c>
      <c r="D32">
        <v>0</v>
      </c>
      <c r="E32">
        <v>0</v>
      </c>
      <c r="F32">
        <v>0</v>
      </c>
      <c r="G32">
        <v>0</v>
      </c>
      <c r="H32">
        <v>0</v>
      </c>
      <c r="I32">
        <v>0.1</v>
      </c>
      <c r="J32">
        <v>0</v>
      </c>
      <c r="K32">
        <v>0</v>
      </c>
      <c r="L32">
        <v>0</v>
      </c>
      <c r="M32">
        <v>0</v>
      </c>
      <c r="N32">
        <v>0</v>
      </c>
      <c r="O32">
        <v>0</v>
      </c>
      <c r="P32" s="46">
        <v>8</v>
      </c>
      <c r="Q32" s="46">
        <f t="shared" si="0"/>
        <v>4</v>
      </c>
      <c r="R32">
        <v>0</v>
      </c>
      <c r="S32">
        <v>0</v>
      </c>
      <c r="T32">
        <v>28</v>
      </c>
      <c r="U32">
        <v>0</v>
      </c>
      <c r="V32">
        <v>0</v>
      </c>
      <c r="W32">
        <v>0</v>
      </c>
      <c r="X32">
        <v>0.80628</v>
      </c>
      <c r="Y32">
        <v>0</v>
      </c>
      <c r="Z32">
        <v>0</v>
      </c>
      <c r="AA32">
        <v>0</v>
      </c>
      <c r="AB32">
        <v>0</v>
      </c>
      <c r="AC32">
        <v>0</v>
      </c>
      <c r="AD32">
        <v>0</v>
      </c>
      <c r="AE32">
        <v>0</v>
      </c>
      <c r="AF32">
        <v>0</v>
      </c>
      <c r="AG32">
        <v>0</v>
      </c>
      <c r="AH32">
        <v>36.906280000000002</v>
      </c>
      <c r="AK32" s="70">
        <f t="shared" si="1"/>
        <v>32.906280000000002</v>
      </c>
      <c r="AM32" s="70">
        <f>VLOOKUP(B32,Totalt!B31:AU504,39,FALSE)</f>
        <v>32.906280000000002</v>
      </c>
      <c r="AP32" s="70">
        <f t="shared" si="2"/>
        <v>0</v>
      </c>
    </row>
    <row r="33" spans="1:42" x14ac:dyDescent="0.35">
      <c r="A33" t="s">
        <v>50</v>
      </c>
      <c r="B33" t="s">
        <v>52</v>
      </c>
      <c r="C33">
        <v>0</v>
      </c>
      <c r="D33">
        <v>0</v>
      </c>
      <c r="E33">
        <v>0</v>
      </c>
      <c r="F33">
        <v>0</v>
      </c>
      <c r="G33">
        <v>0</v>
      </c>
      <c r="H33">
        <v>0</v>
      </c>
      <c r="I33">
        <v>0.1</v>
      </c>
      <c r="J33">
        <v>0</v>
      </c>
      <c r="K33">
        <v>0</v>
      </c>
      <c r="L33">
        <v>0</v>
      </c>
      <c r="M33">
        <v>0</v>
      </c>
      <c r="N33">
        <v>0</v>
      </c>
      <c r="O33">
        <v>0</v>
      </c>
      <c r="P33" s="46">
        <v>0</v>
      </c>
      <c r="Q33" s="46">
        <f t="shared" si="0"/>
        <v>0</v>
      </c>
      <c r="R33">
        <v>0</v>
      </c>
      <c r="S33">
        <v>0</v>
      </c>
      <c r="T33">
        <v>2.8</v>
      </c>
      <c r="U33">
        <v>0</v>
      </c>
      <c r="V33">
        <v>0</v>
      </c>
      <c r="W33">
        <v>0</v>
      </c>
      <c r="X33">
        <v>7.1999999999999995E-2</v>
      </c>
      <c r="Y33">
        <v>0</v>
      </c>
      <c r="Z33">
        <v>0</v>
      </c>
      <c r="AA33">
        <v>0</v>
      </c>
      <c r="AB33">
        <v>0</v>
      </c>
      <c r="AC33">
        <v>0</v>
      </c>
      <c r="AD33">
        <v>0</v>
      </c>
      <c r="AE33">
        <v>0</v>
      </c>
      <c r="AF33">
        <v>0</v>
      </c>
      <c r="AG33">
        <v>0</v>
      </c>
      <c r="AH33">
        <v>2.972</v>
      </c>
      <c r="AK33" s="70">
        <f t="shared" si="1"/>
        <v>2.972</v>
      </c>
      <c r="AM33" s="70">
        <f>VLOOKUP(B33,Totalt!B32:AU505,39,FALSE)</f>
        <v>2.972</v>
      </c>
      <c r="AP33" s="70">
        <f t="shared" si="2"/>
        <v>0</v>
      </c>
    </row>
    <row r="34" spans="1:42" x14ac:dyDescent="0.35">
      <c r="A34" t="s">
        <v>53</v>
      </c>
      <c r="B34" t="s">
        <v>54</v>
      </c>
      <c r="C34">
        <v>0</v>
      </c>
      <c r="D34">
        <v>133.40799999999999</v>
      </c>
      <c r="E34">
        <v>0</v>
      </c>
      <c r="F34">
        <v>0</v>
      </c>
      <c r="G34">
        <v>0</v>
      </c>
      <c r="H34">
        <v>0</v>
      </c>
      <c r="I34">
        <v>1.0038199999999999</v>
      </c>
      <c r="J34">
        <v>3.0550000000000002</v>
      </c>
      <c r="K34">
        <v>0</v>
      </c>
      <c r="L34">
        <v>0</v>
      </c>
      <c r="M34">
        <v>3.5805600000000002</v>
      </c>
      <c r="N34">
        <v>0</v>
      </c>
      <c r="O34">
        <v>0</v>
      </c>
      <c r="P34" s="46">
        <v>3.2759999999999998</v>
      </c>
      <c r="Q34" s="46">
        <f t="shared" si="0"/>
        <v>1.6379999999999999</v>
      </c>
      <c r="R34">
        <v>117.526</v>
      </c>
      <c r="S34">
        <v>0</v>
      </c>
      <c r="T34">
        <v>0</v>
      </c>
      <c r="U34">
        <v>0</v>
      </c>
      <c r="V34">
        <v>0</v>
      </c>
      <c r="W34">
        <v>0</v>
      </c>
      <c r="X34">
        <v>6.4255599999999999</v>
      </c>
      <c r="Y34">
        <v>0</v>
      </c>
      <c r="Z34">
        <v>0</v>
      </c>
      <c r="AA34">
        <v>0</v>
      </c>
      <c r="AB34">
        <v>4.165</v>
      </c>
      <c r="AC34">
        <v>6.6890000000000001</v>
      </c>
      <c r="AD34">
        <v>0</v>
      </c>
      <c r="AE34">
        <v>0</v>
      </c>
      <c r="AF34">
        <v>0</v>
      </c>
      <c r="AG34">
        <v>183.07599999999999</v>
      </c>
      <c r="AH34">
        <v>462.20494000000008</v>
      </c>
      <c r="AK34" s="70">
        <f t="shared" si="1"/>
        <v>456.98638000000011</v>
      </c>
      <c r="AM34" s="70">
        <f>VLOOKUP(B34,Totalt!B33:AU506,39,FALSE)</f>
        <v>456.98638000000005</v>
      </c>
      <c r="AP34" s="70">
        <f t="shared" si="2"/>
        <v>0</v>
      </c>
    </row>
    <row r="35" spans="1:42" x14ac:dyDescent="0.35">
      <c r="A35" t="s">
        <v>53</v>
      </c>
      <c r="B35" t="s">
        <v>55</v>
      </c>
      <c r="C35">
        <v>0</v>
      </c>
      <c r="D35">
        <v>0</v>
      </c>
      <c r="E35">
        <v>0</v>
      </c>
      <c r="F35">
        <v>0</v>
      </c>
      <c r="G35">
        <v>0</v>
      </c>
      <c r="H35">
        <v>0</v>
      </c>
      <c r="I35">
        <v>1.2999999999999999E-2</v>
      </c>
      <c r="J35">
        <v>0</v>
      </c>
      <c r="K35">
        <v>0</v>
      </c>
      <c r="L35">
        <v>0</v>
      </c>
      <c r="M35">
        <v>0</v>
      </c>
      <c r="N35">
        <v>0</v>
      </c>
      <c r="O35">
        <v>0</v>
      </c>
      <c r="P35" s="46">
        <v>0</v>
      </c>
      <c r="Q35" s="46">
        <f t="shared" si="0"/>
        <v>0</v>
      </c>
      <c r="R35">
        <v>0</v>
      </c>
      <c r="S35">
        <v>0</v>
      </c>
      <c r="T35">
        <v>0</v>
      </c>
      <c r="U35">
        <v>0</v>
      </c>
      <c r="V35">
        <v>0</v>
      </c>
      <c r="W35">
        <v>0</v>
      </c>
      <c r="X35">
        <v>5.0000000000000001E-3</v>
      </c>
      <c r="Y35">
        <v>0</v>
      </c>
      <c r="Z35">
        <v>2.3839999999999999</v>
      </c>
      <c r="AA35">
        <v>0</v>
      </c>
      <c r="AB35">
        <v>0</v>
      </c>
      <c r="AC35">
        <v>0</v>
      </c>
      <c r="AD35">
        <v>0</v>
      </c>
      <c r="AE35">
        <v>0</v>
      </c>
      <c r="AF35">
        <v>0</v>
      </c>
      <c r="AG35">
        <v>0</v>
      </c>
      <c r="AH35">
        <v>2.4019999999999997</v>
      </c>
      <c r="AK35" s="70">
        <f t="shared" si="1"/>
        <v>2.4019999999999997</v>
      </c>
      <c r="AM35" s="70">
        <f>VLOOKUP(B35,Totalt!B34:AU507,39,FALSE)</f>
        <v>2.4019999999999997</v>
      </c>
      <c r="AP35" s="70">
        <f t="shared" si="2"/>
        <v>0</v>
      </c>
    </row>
    <row r="36" spans="1:42" x14ac:dyDescent="0.35">
      <c r="A36" t="s">
        <v>53</v>
      </c>
      <c r="B36" t="s">
        <v>56</v>
      </c>
      <c r="C36">
        <v>0</v>
      </c>
      <c r="D36">
        <v>0</v>
      </c>
      <c r="E36">
        <v>0</v>
      </c>
      <c r="F36">
        <v>0</v>
      </c>
      <c r="G36">
        <v>0</v>
      </c>
      <c r="H36">
        <v>0.16500000000000001</v>
      </c>
      <c r="I36">
        <v>2.9000000000000001E-2</v>
      </c>
      <c r="J36">
        <v>0</v>
      </c>
      <c r="K36">
        <v>0</v>
      </c>
      <c r="L36">
        <v>0</v>
      </c>
      <c r="M36">
        <v>0</v>
      </c>
      <c r="N36">
        <v>0</v>
      </c>
      <c r="O36">
        <v>0</v>
      </c>
      <c r="P36" s="46">
        <v>0</v>
      </c>
      <c r="Q36" s="46">
        <f t="shared" si="0"/>
        <v>0</v>
      </c>
      <c r="R36">
        <v>0</v>
      </c>
      <c r="S36">
        <v>0</v>
      </c>
      <c r="T36">
        <v>0</v>
      </c>
      <c r="U36">
        <v>0</v>
      </c>
      <c r="V36">
        <v>0</v>
      </c>
      <c r="W36">
        <v>0</v>
      </c>
      <c r="X36">
        <v>0.1</v>
      </c>
      <c r="Y36">
        <v>0</v>
      </c>
      <c r="Z36">
        <v>3.806</v>
      </c>
      <c r="AA36">
        <v>0</v>
      </c>
      <c r="AB36">
        <v>0</v>
      </c>
      <c r="AC36">
        <v>0</v>
      </c>
      <c r="AD36">
        <v>0</v>
      </c>
      <c r="AE36">
        <v>0</v>
      </c>
      <c r="AF36">
        <v>0</v>
      </c>
      <c r="AG36">
        <v>0</v>
      </c>
      <c r="AH36">
        <v>4.0999999999999996</v>
      </c>
      <c r="AK36" s="70">
        <f t="shared" si="1"/>
        <v>4.0999999999999996</v>
      </c>
      <c r="AM36" s="70">
        <f>VLOOKUP(B36,Totalt!B35:AU508,39,FALSE)</f>
        <v>4.0999999999999996</v>
      </c>
      <c r="AP36" s="70">
        <f t="shared" si="2"/>
        <v>0</v>
      </c>
    </row>
    <row r="37" spans="1:42" x14ac:dyDescent="0.35">
      <c r="A37" t="s">
        <v>57</v>
      </c>
      <c r="B37" t="s">
        <v>58</v>
      </c>
      <c r="C37">
        <v>0</v>
      </c>
      <c r="D37">
        <v>204.99199999999999</v>
      </c>
      <c r="E37">
        <v>0</v>
      </c>
      <c r="F37">
        <v>24.2529</v>
      </c>
      <c r="G37">
        <v>44.085000000000001</v>
      </c>
      <c r="H37">
        <v>13.28</v>
      </c>
      <c r="I37">
        <v>0.65400000000000003</v>
      </c>
      <c r="J37">
        <v>20.020399999999999</v>
      </c>
      <c r="K37">
        <v>0</v>
      </c>
      <c r="L37">
        <v>274.07100000000003</v>
      </c>
      <c r="M37">
        <v>20.3017</v>
      </c>
      <c r="N37">
        <v>0</v>
      </c>
      <c r="O37">
        <v>0</v>
      </c>
      <c r="P37" s="46">
        <v>0</v>
      </c>
      <c r="Q37" s="46">
        <f t="shared" si="0"/>
        <v>0</v>
      </c>
      <c r="R37">
        <v>0</v>
      </c>
      <c r="S37">
        <v>0</v>
      </c>
      <c r="T37">
        <v>39.862499999999997</v>
      </c>
      <c r="U37">
        <v>0</v>
      </c>
      <c r="V37">
        <v>0</v>
      </c>
      <c r="W37">
        <v>0</v>
      </c>
      <c r="X37">
        <v>20.921700000000001</v>
      </c>
      <c r="Y37">
        <v>0</v>
      </c>
      <c r="Z37">
        <v>0</v>
      </c>
      <c r="AA37">
        <v>0</v>
      </c>
      <c r="AB37">
        <v>6.39</v>
      </c>
      <c r="AC37">
        <v>12.08</v>
      </c>
      <c r="AD37">
        <v>0</v>
      </c>
      <c r="AE37">
        <v>12.481999999999999</v>
      </c>
      <c r="AF37">
        <v>0</v>
      </c>
      <c r="AG37">
        <v>0</v>
      </c>
      <c r="AH37">
        <v>693.39319999999987</v>
      </c>
      <c r="AK37" s="70">
        <f t="shared" si="1"/>
        <v>673.09149999999988</v>
      </c>
      <c r="AM37" s="70">
        <f>VLOOKUP(B37,Totalt!B36:AU509,39,FALSE)</f>
        <v>673.0915</v>
      </c>
      <c r="AP37" s="70">
        <f t="shared" si="2"/>
        <v>0</v>
      </c>
    </row>
    <row r="38" spans="1:42" x14ac:dyDescent="0.35">
      <c r="A38" t="s">
        <v>57</v>
      </c>
      <c r="B38" t="s">
        <v>59</v>
      </c>
      <c r="C38">
        <v>0</v>
      </c>
      <c r="D38">
        <v>0</v>
      </c>
      <c r="E38">
        <v>0</v>
      </c>
      <c r="F38">
        <v>0</v>
      </c>
      <c r="G38">
        <v>0</v>
      </c>
      <c r="H38">
        <v>0</v>
      </c>
      <c r="I38">
        <v>1.27</v>
      </c>
      <c r="J38">
        <v>0</v>
      </c>
      <c r="K38">
        <v>0</v>
      </c>
      <c r="L38">
        <v>0</v>
      </c>
      <c r="M38">
        <v>0</v>
      </c>
      <c r="N38">
        <v>0</v>
      </c>
      <c r="O38">
        <v>0</v>
      </c>
      <c r="P38" s="46">
        <v>0</v>
      </c>
      <c r="Q38" s="46">
        <f t="shared" si="0"/>
        <v>0</v>
      </c>
      <c r="R38">
        <v>0</v>
      </c>
      <c r="S38">
        <v>0</v>
      </c>
      <c r="T38">
        <v>0</v>
      </c>
      <c r="U38">
        <v>0</v>
      </c>
      <c r="V38">
        <v>0</v>
      </c>
      <c r="W38">
        <v>0</v>
      </c>
      <c r="X38">
        <v>0.35</v>
      </c>
      <c r="Y38">
        <v>23.04</v>
      </c>
      <c r="Z38">
        <v>3.18</v>
      </c>
      <c r="AA38">
        <v>0</v>
      </c>
      <c r="AB38">
        <v>0</v>
      </c>
      <c r="AC38">
        <v>0</v>
      </c>
      <c r="AD38">
        <v>0</v>
      </c>
      <c r="AE38">
        <v>0</v>
      </c>
      <c r="AF38">
        <v>0</v>
      </c>
      <c r="AG38">
        <v>0</v>
      </c>
      <c r="AH38">
        <v>27.84</v>
      </c>
      <c r="AK38" s="70">
        <f t="shared" si="1"/>
        <v>27.84</v>
      </c>
      <c r="AM38" s="70">
        <f>VLOOKUP(B38,Totalt!B37:AU510,39,FALSE)</f>
        <v>27.84</v>
      </c>
      <c r="AP38" s="70">
        <f t="shared" si="2"/>
        <v>0</v>
      </c>
    </row>
    <row r="39" spans="1:42" x14ac:dyDescent="0.35">
      <c r="A39" t="s">
        <v>60</v>
      </c>
      <c r="B39" t="s">
        <v>61</v>
      </c>
      <c r="C39">
        <v>0</v>
      </c>
      <c r="D39">
        <v>0</v>
      </c>
      <c r="E39">
        <v>0</v>
      </c>
      <c r="F39">
        <v>0</v>
      </c>
      <c r="G39">
        <v>3.2</v>
      </c>
      <c r="H39">
        <v>0</v>
      </c>
      <c r="I39">
        <v>21.6294</v>
      </c>
      <c r="J39">
        <v>0</v>
      </c>
      <c r="K39">
        <v>0</v>
      </c>
      <c r="L39">
        <v>0</v>
      </c>
      <c r="M39">
        <v>0</v>
      </c>
      <c r="N39">
        <v>0</v>
      </c>
      <c r="O39">
        <v>0</v>
      </c>
      <c r="P39" s="46">
        <v>0</v>
      </c>
      <c r="Q39" s="46">
        <f t="shared" si="0"/>
        <v>0</v>
      </c>
      <c r="R39">
        <v>26.8</v>
      </c>
      <c r="S39">
        <v>0</v>
      </c>
      <c r="T39">
        <v>0</v>
      </c>
      <c r="U39">
        <v>0</v>
      </c>
      <c r="V39">
        <v>0</v>
      </c>
      <c r="W39">
        <v>0</v>
      </c>
      <c r="X39">
        <v>0.2</v>
      </c>
      <c r="Y39">
        <v>0</v>
      </c>
      <c r="Z39">
        <v>2</v>
      </c>
      <c r="AA39">
        <v>0</v>
      </c>
      <c r="AB39">
        <v>0</v>
      </c>
      <c r="AC39">
        <v>0</v>
      </c>
      <c r="AD39">
        <v>0</v>
      </c>
      <c r="AE39">
        <v>0</v>
      </c>
      <c r="AF39">
        <v>0</v>
      </c>
      <c r="AG39">
        <v>0</v>
      </c>
      <c r="AH39">
        <v>53.829400000000007</v>
      </c>
      <c r="AK39" s="70">
        <f t="shared" si="1"/>
        <v>53.829400000000007</v>
      </c>
      <c r="AM39" s="70">
        <f>VLOOKUP(B39,Totalt!B38:AU511,39,FALSE)</f>
        <v>53.829400000000007</v>
      </c>
      <c r="AP39" s="70">
        <f t="shared" si="2"/>
        <v>0</v>
      </c>
    </row>
    <row r="40" spans="1:42" x14ac:dyDescent="0.35">
      <c r="A40" t="s">
        <v>62</v>
      </c>
      <c r="B40" t="s">
        <v>63</v>
      </c>
      <c r="C40">
        <v>0</v>
      </c>
      <c r="D40">
        <v>0</v>
      </c>
      <c r="E40">
        <v>0</v>
      </c>
      <c r="F40">
        <v>0</v>
      </c>
      <c r="G40">
        <v>0</v>
      </c>
      <c r="H40">
        <v>0</v>
      </c>
      <c r="I40">
        <v>0</v>
      </c>
      <c r="J40">
        <v>0</v>
      </c>
      <c r="K40">
        <v>0</v>
      </c>
      <c r="L40">
        <v>0</v>
      </c>
      <c r="M40">
        <v>0</v>
      </c>
      <c r="N40">
        <v>0</v>
      </c>
      <c r="O40">
        <v>0</v>
      </c>
      <c r="P40" s="46">
        <v>0</v>
      </c>
      <c r="Q40" s="46">
        <f t="shared" si="0"/>
        <v>0</v>
      </c>
      <c r="R40">
        <v>0</v>
      </c>
      <c r="S40">
        <v>0</v>
      </c>
      <c r="T40">
        <v>0</v>
      </c>
      <c r="U40">
        <v>0</v>
      </c>
      <c r="V40">
        <v>0</v>
      </c>
      <c r="W40">
        <v>0</v>
      </c>
      <c r="X40">
        <v>0</v>
      </c>
      <c r="Y40">
        <v>0</v>
      </c>
      <c r="Z40">
        <v>0</v>
      </c>
      <c r="AA40">
        <v>0</v>
      </c>
      <c r="AB40">
        <v>0</v>
      </c>
      <c r="AC40">
        <v>0</v>
      </c>
      <c r="AD40">
        <v>0</v>
      </c>
      <c r="AE40">
        <v>0</v>
      </c>
      <c r="AF40">
        <v>0</v>
      </c>
      <c r="AG40">
        <v>0</v>
      </c>
      <c r="AH40">
        <v>0</v>
      </c>
      <c r="AK40" s="70">
        <f t="shared" si="1"/>
        <v>0</v>
      </c>
      <c r="AM40" s="70">
        <f>VLOOKUP(B40,Totalt!B39:AU512,39,FALSE)</f>
        <v>0</v>
      </c>
      <c r="AP40" s="70">
        <f t="shared" si="2"/>
        <v>0</v>
      </c>
    </row>
    <row r="41" spans="1:42" x14ac:dyDescent="0.35">
      <c r="A41" t="s">
        <v>62</v>
      </c>
      <c r="B41" t="s">
        <v>64</v>
      </c>
      <c r="C41">
        <v>0</v>
      </c>
      <c r="D41">
        <v>0</v>
      </c>
      <c r="E41">
        <v>0</v>
      </c>
      <c r="F41">
        <v>0</v>
      </c>
      <c r="G41">
        <v>0</v>
      </c>
      <c r="H41">
        <v>0</v>
      </c>
      <c r="I41">
        <v>0</v>
      </c>
      <c r="J41">
        <v>0</v>
      </c>
      <c r="K41">
        <v>0</v>
      </c>
      <c r="L41">
        <v>0</v>
      </c>
      <c r="M41">
        <v>0</v>
      </c>
      <c r="N41">
        <v>0</v>
      </c>
      <c r="O41">
        <v>0</v>
      </c>
      <c r="P41" s="46">
        <v>0</v>
      </c>
      <c r="Q41" s="46">
        <f t="shared" si="0"/>
        <v>0</v>
      </c>
      <c r="R41">
        <v>0</v>
      </c>
      <c r="S41">
        <v>0</v>
      </c>
      <c r="T41">
        <v>0</v>
      </c>
      <c r="U41">
        <v>0</v>
      </c>
      <c r="V41">
        <v>0</v>
      </c>
      <c r="W41">
        <v>0</v>
      </c>
      <c r="X41">
        <v>0</v>
      </c>
      <c r="Y41">
        <v>0</v>
      </c>
      <c r="Z41">
        <v>0</v>
      </c>
      <c r="AA41">
        <v>0</v>
      </c>
      <c r="AB41">
        <v>0</v>
      </c>
      <c r="AC41">
        <v>0</v>
      </c>
      <c r="AD41">
        <v>0</v>
      </c>
      <c r="AE41">
        <v>0</v>
      </c>
      <c r="AF41">
        <v>0</v>
      </c>
      <c r="AG41">
        <v>0</v>
      </c>
      <c r="AH41">
        <v>0</v>
      </c>
      <c r="AK41" s="70">
        <f t="shared" si="1"/>
        <v>0</v>
      </c>
      <c r="AM41" s="70">
        <f>VLOOKUP(B41,Totalt!B40:AU513,39,FALSE)</f>
        <v>0</v>
      </c>
      <c r="AP41" s="70">
        <f t="shared" si="2"/>
        <v>0</v>
      </c>
    </row>
    <row r="42" spans="1:42" x14ac:dyDescent="0.35">
      <c r="A42" t="s">
        <v>65</v>
      </c>
      <c r="B42" t="s">
        <v>66</v>
      </c>
      <c r="C42">
        <v>0</v>
      </c>
      <c r="D42">
        <v>0</v>
      </c>
      <c r="E42">
        <v>0</v>
      </c>
      <c r="F42">
        <v>0</v>
      </c>
      <c r="G42">
        <v>0</v>
      </c>
      <c r="H42">
        <v>0</v>
      </c>
      <c r="I42">
        <v>0</v>
      </c>
      <c r="J42">
        <v>0</v>
      </c>
      <c r="K42">
        <v>0</v>
      </c>
      <c r="L42">
        <v>0</v>
      </c>
      <c r="M42">
        <v>0</v>
      </c>
      <c r="N42">
        <v>0</v>
      </c>
      <c r="O42">
        <v>0</v>
      </c>
      <c r="P42" s="46">
        <v>0</v>
      </c>
      <c r="Q42" s="46">
        <f t="shared" si="0"/>
        <v>0</v>
      </c>
      <c r="R42">
        <v>0</v>
      </c>
      <c r="S42">
        <v>0</v>
      </c>
      <c r="T42">
        <v>0</v>
      </c>
      <c r="U42">
        <v>0</v>
      </c>
      <c r="V42">
        <v>0</v>
      </c>
      <c r="W42">
        <v>0</v>
      </c>
      <c r="X42">
        <v>0.18</v>
      </c>
      <c r="Y42">
        <v>0</v>
      </c>
      <c r="Z42">
        <v>0</v>
      </c>
      <c r="AA42">
        <v>0</v>
      </c>
      <c r="AB42">
        <v>0</v>
      </c>
      <c r="AC42">
        <v>0</v>
      </c>
      <c r="AD42">
        <v>0</v>
      </c>
      <c r="AE42">
        <v>0</v>
      </c>
      <c r="AF42">
        <v>0</v>
      </c>
      <c r="AG42">
        <v>0</v>
      </c>
      <c r="AH42">
        <v>0.18</v>
      </c>
      <c r="AK42" s="70">
        <f t="shared" si="1"/>
        <v>0.18</v>
      </c>
      <c r="AM42" s="70">
        <f>VLOOKUP(B42,Totalt!B41:AU514,39,FALSE)</f>
        <v>0.18</v>
      </c>
      <c r="AP42" s="70">
        <f t="shared" si="2"/>
        <v>0</v>
      </c>
    </row>
    <row r="43" spans="1:42" x14ac:dyDescent="0.35">
      <c r="A43" t="s">
        <v>67</v>
      </c>
      <c r="B43" t="s">
        <v>68</v>
      </c>
      <c r="C43">
        <v>0</v>
      </c>
      <c r="D43">
        <v>0</v>
      </c>
      <c r="E43">
        <v>0</v>
      </c>
      <c r="F43">
        <v>0</v>
      </c>
      <c r="G43">
        <v>1.276</v>
      </c>
      <c r="H43">
        <v>0</v>
      </c>
      <c r="I43">
        <v>5.6000000000000001E-2</v>
      </c>
      <c r="J43">
        <v>0</v>
      </c>
      <c r="K43">
        <v>0</v>
      </c>
      <c r="L43">
        <v>0</v>
      </c>
      <c r="M43">
        <v>0</v>
      </c>
      <c r="N43">
        <v>0</v>
      </c>
      <c r="O43">
        <v>0</v>
      </c>
      <c r="P43" s="46">
        <v>0</v>
      </c>
      <c r="Q43" s="46">
        <f t="shared" si="0"/>
        <v>0</v>
      </c>
      <c r="R43">
        <v>0</v>
      </c>
      <c r="S43">
        <v>0</v>
      </c>
      <c r="T43">
        <v>5.593</v>
      </c>
      <c r="U43">
        <v>0</v>
      </c>
      <c r="V43">
        <v>0</v>
      </c>
      <c r="W43">
        <v>0</v>
      </c>
      <c r="X43">
        <v>0.13300000000000001</v>
      </c>
      <c r="Y43">
        <v>0</v>
      </c>
      <c r="Z43">
        <v>0</v>
      </c>
      <c r="AA43">
        <v>0</v>
      </c>
      <c r="AB43">
        <v>0</v>
      </c>
      <c r="AC43">
        <v>0</v>
      </c>
      <c r="AD43">
        <v>0</v>
      </c>
      <c r="AE43">
        <v>0</v>
      </c>
      <c r="AF43">
        <v>0</v>
      </c>
      <c r="AG43">
        <v>0</v>
      </c>
      <c r="AH43">
        <v>7.0579999999999998</v>
      </c>
      <c r="AK43" s="70">
        <f t="shared" si="1"/>
        <v>7.0579999999999998</v>
      </c>
      <c r="AM43" s="70">
        <f>VLOOKUP(B43,Totalt!B42:AU515,39,FALSE)</f>
        <v>7.0579999999999998</v>
      </c>
      <c r="AP43" s="70">
        <f t="shared" si="2"/>
        <v>0</v>
      </c>
    </row>
    <row r="44" spans="1:42" x14ac:dyDescent="0.35">
      <c r="A44" t="s">
        <v>67</v>
      </c>
      <c r="B44" t="s">
        <v>69</v>
      </c>
      <c r="C44">
        <v>0</v>
      </c>
      <c r="D44">
        <v>0</v>
      </c>
      <c r="E44">
        <v>0</v>
      </c>
      <c r="F44">
        <v>1.2727900000000001</v>
      </c>
      <c r="G44">
        <v>26.817</v>
      </c>
      <c r="H44">
        <v>0</v>
      </c>
      <c r="I44">
        <v>1.31901</v>
      </c>
      <c r="J44">
        <v>0</v>
      </c>
      <c r="K44">
        <v>0</v>
      </c>
      <c r="L44">
        <v>73.864400000000003</v>
      </c>
      <c r="M44">
        <v>1.83606</v>
      </c>
      <c r="N44">
        <v>0</v>
      </c>
      <c r="O44">
        <v>0</v>
      </c>
      <c r="P44" s="46">
        <v>115.916</v>
      </c>
      <c r="Q44" s="46">
        <f t="shared" si="0"/>
        <v>57.957999999999998</v>
      </c>
      <c r="R44">
        <v>0.62</v>
      </c>
      <c r="S44">
        <v>0</v>
      </c>
      <c r="T44">
        <v>162.971</v>
      </c>
      <c r="U44">
        <v>0</v>
      </c>
      <c r="V44">
        <v>0</v>
      </c>
      <c r="W44">
        <v>0</v>
      </c>
      <c r="X44">
        <v>2.4960599999999999</v>
      </c>
      <c r="Y44">
        <v>0</v>
      </c>
      <c r="Z44">
        <v>0</v>
      </c>
      <c r="AA44">
        <v>0</v>
      </c>
      <c r="AB44">
        <v>0</v>
      </c>
      <c r="AC44">
        <v>0</v>
      </c>
      <c r="AD44">
        <v>0</v>
      </c>
      <c r="AE44">
        <v>0.28399999999999997</v>
      </c>
      <c r="AF44">
        <v>0</v>
      </c>
      <c r="AG44">
        <v>53.385899999999999</v>
      </c>
      <c r="AH44">
        <v>440.78222</v>
      </c>
      <c r="AK44" s="70">
        <f t="shared" si="1"/>
        <v>380.98815999999999</v>
      </c>
      <c r="AM44" s="70">
        <f>VLOOKUP(B44,Totalt!B43:AU516,39,FALSE)</f>
        <v>380.98816000000005</v>
      </c>
      <c r="AP44" s="70">
        <f t="shared" si="2"/>
        <v>0</v>
      </c>
    </row>
    <row r="45" spans="1:42" x14ac:dyDescent="0.35">
      <c r="A45" t="s">
        <v>67</v>
      </c>
      <c r="B45" t="s">
        <v>70</v>
      </c>
      <c r="C45">
        <v>0</v>
      </c>
      <c r="D45">
        <v>0</v>
      </c>
      <c r="E45">
        <v>0</v>
      </c>
      <c r="F45">
        <v>0</v>
      </c>
      <c r="G45">
        <v>0</v>
      </c>
      <c r="H45">
        <v>0</v>
      </c>
      <c r="I45">
        <v>0</v>
      </c>
      <c r="J45">
        <v>0</v>
      </c>
      <c r="K45">
        <v>0</v>
      </c>
      <c r="L45">
        <v>0</v>
      </c>
      <c r="M45">
        <v>0</v>
      </c>
      <c r="N45">
        <v>0</v>
      </c>
      <c r="O45">
        <v>0</v>
      </c>
      <c r="P45" s="46">
        <v>0</v>
      </c>
      <c r="Q45" s="46">
        <f t="shared" si="0"/>
        <v>0</v>
      </c>
      <c r="R45">
        <v>0</v>
      </c>
      <c r="S45">
        <v>0</v>
      </c>
      <c r="T45">
        <v>0</v>
      </c>
      <c r="U45">
        <v>0</v>
      </c>
      <c r="V45">
        <v>0</v>
      </c>
      <c r="W45">
        <v>0</v>
      </c>
      <c r="X45">
        <v>0</v>
      </c>
      <c r="Y45">
        <v>0</v>
      </c>
      <c r="Z45">
        <v>0</v>
      </c>
      <c r="AA45">
        <v>0</v>
      </c>
      <c r="AB45">
        <v>0</v>
      </c>
      <c r="AC45">
        <v>0</v>
      </c>
      <c r="AD45">
        <v>0</v>
      </c>
      <c r="AE45">
        <v>0</v>
      </c>
      <c r="AF45">
        <v>0</v>
      </c>
      <c r="AG45">
        <v>0</v>
      </c>
      <c r="AH45">
        <v>0</v>
      </c>
      <c r="AK45" s="70">
        <f t="shared" si="1"/>
        <v>0</v>
      </c>
      <c r="AM45" s="70">
        <f>VLOOKUP(B45,Totalt!B44:AU517,39,FALSE)</f>
        <v>0</v>
      </c>
      <c r="AP45" s="70">
        <f t="shared" si="2"/>
        <v>0</v>
      </c>
    </row>
    <row r="46" spans="1:42" x14ac:dyDescent="0.35">
      <c r="A46" t="s">
        <v>67</v>
      </c>
      <c r="B46" t="s">
        <v>71</v>
      </c>
      <c r="C46">
        <v>0</v>
      </c>
      <c r="D46">
        <v>0</v>
      </c>
      <c r="E46">
        <v>0</v>
      </c>
      <c r="F46">
        <v>0</v>
      </c>
      <c r="G46">
        <v>0</v>
      </c>
      <c r="H46">
        <v>0</v>
      </c>
      <c r="I46">
        <v>0</v>
      </c>
      <c r="J46">
        <v>0</v>
      </c>
      <c r="K46">
        <v>0</v>
      </c>
      <c r="L46">
        <v>0</v>
      </c>
      <c r="M46">
        <v>0</v>
      </c>
      <c r="N46">
        <v>0</v>
      </c>
      <c r="O46">
        <v>0</v>
      </c>
      <c r="P46" s="46">
        <v>0</v>
      </c>
      <c r="Q46" s="46">
        <f t="shared" si="0"/>
        <v>0</v>
      </c>
      <c r="R46">
        <v>0</v>
      </c>
      <c r="S46">
        <v>0</v>
      </c>
      <c r="T46">
        <v>0</v>
      </c>
      <c r="U46">
        <v>0</v>
      </c>
      <c r="V46">
        <v>0</v>
      </c>
      <c r="W46">
        <v>0</v>
      </c>
      <c r="X46">
        <v>0</v>
      </c>
      <c r="Y46">
        <v>0</v>
      </c>
      <c r="Z46">
        <v>0</v>
      </c>
      <c r="AA46">
        <v>0</v>
      </c>
      <c r="AB46">
        <v>0</v>
      </c>
      <c r="AC46">
        <v>0</v>
      </c>
      <c r="AD46">
        <v>0</v>
      </c>
      <c r="AE46">
        <v>0</v>
      </c>
      <c r="AF46">
        <v>0</v>
      </c>
      <c r="AG46">
        <v>0</v>
      </c>
      <c r="AH46">
        <v>0</v>
      </c>
      <c r="AK46" s="70">
        <f t="shared" si="1"/>
        <v>0</v>
      </c>
      <c r="AM46" s="70">
        <f>VLOOKUP(B46,Totalt!B45:AU518,39,FALSE)</f>
        <v>0</v>
      </c>
      <c r="AP46" s="70">
        <f t="shared" si="2"/>
        <v>0</v>
      </c>
    </row>
    <row r="47" spans="1:42" x14ac:dyDescent="0.35">
      <c r="A47" t="s">
        <v>72</v>
      </c>
      <c r="B47" t="s">
        <v>73</v>
      </c>
      <c r="C47">
        <v>0</v>
      </c>
      <c r="D47">
        <v>0</v>
      </c>
      <c r="E47">
        <v>0</v>
      </c>
      <c r="F47">
        <v>0</v>
      </c>
      <c r="G47">
        <v>0</v>
      </c>
      <c r="H47">
        <v>0</v>
      </c>
      <c r="I47">
        <v>3.9E-2</v>
      </c>
      <c r="J47">
        <v>0</v>
      </c>
      <c r="K47">
        <v>0</v>
      </c>
      <c r="L47">
        <v>2.1989999999999998</v>
      </c>
      <c r="M47">
        <v>0</v>
      </c>
      <c r="N47">
        <v>0</v>
      </c>
      <c r="O47">
        <v>0</v>
      </c>
      <c r="P47" s="46">
        <v>0</v>
      </c>
      <c r="Q47" s="46">
        <f t="shared" si="0"/>
        <v>0</v>
      </c>
      <c r="R47">
        <v>0</v>
      </c>
      <c r="S47">
        <v>0</v>
      </c>
      <c r="T47">
        <v>1.466</v>
      </c>
      <c r="U47">
        <v>0</v>
      </c>
      <c r="V47">
        <v>0</v>
      </c>
      <c r="W47">
        <v>0</v>
      </c>
      <c r="X47">
        <v>0.21</v>
      </c>
      <c r="Y47">
        <v>0</v>
      </c>
      <c r="Z47">
        <v>7.4059999999999997</v>
      </c>
      <c r="AA47">
        <v>0</v>
      </c>
      <c r="AB47">
        <v>0</v>
      </c>
      <c r="AC47">
        <v>0</v>
      </c>
      <c r="AD47">
        <v>0</v>
      </c>
      <c r="AE47">
        <v>0</v>
      </c>
      <c r="AF47">
        <v>0</v>
      </c>
      <c r="AG47">
        <v>2.1293299999999999</v>
      </c>
      <c r="AH47">
        <v>13.44933</v>
      </c>
      <c r="AK47" s="70">
        <f t="shared" si="1"/>
        <v>13.44933</v>
      </c>
      <c r="AM47" s="70">
        <f>VLOOKUP(B47,Totalt!B46:AU519,39,FALSE)</f>
        <v>13.44933</v>
      </c>
      <c r="AP47" s="70">
        <f t="shared" si="2"/>
        <v>0</v>
      </c>
    </row>
    <row r="48" spans="1:42" x14ac:dyDescent="0.35">
      <c r="A48" t="s">
        <v>72</v>
      </c>
      <c r="B48" t="s">
        <v>74</v>
      </c>
      <c r="C48">
        <v>0</v>
      </c>
      <c r="D48">
        <v>0</v>
      </c>
      <c r="E48">
        <v>0</v>
      </c>
      <c r="F48">
        <v>3.9790000000000001</v>
      </c>
      <c r="G48">
        <v>0</v>
      </c>
      <c r="H48">
        <v>2E-3</v>
      </c>
      <c r="I48">
        <v>0.32600000000000001</v>
      </c>
      <c r="J48">
        <v>0</v>
      </c>
      <c r="K48">
        <v>0</v>
      </c>
      <c r="L48">
        <v>31.972000000000001</v>
      </c>
      <c r="M48">
        <v>0</v>
      </c>
      <c r="N48">
        <v>0</v>
      </c>
      <c r="O48">
        <v>0</v>
      </c>
      <c r="P48" s="46">
        <v>12.4</v>
      </c>
      <c r="Q48" s="46">
        <f t="shared" si="0"/>
        <v>6.2</v>
      </c>
      <c r="R48">
        <v>0</v>
      </c>
      <c r="S48">
        <v>0</v>
      </c>
      <c r="T48">
        <v>4.4169999999999998</v>
      </c>
      <c r="U48">
        <v>0</v>
      </c>
      <c r="V48">
        <v>0</v>
      </c>
      <c r="W48">
        <v>0</v>
      </c>
      <c r="X48">
        <v>1.1259999999999999</v>
      </c>
      <c r="Y48">
        <v>0</v>
      </c>
      <c r="Z48">
        <v>0</v>
      </c>
      <c r="AA48">
        <v>0</v>
      </c>
      <c r="AB48">
        <v>0</v>
      </c>
      <c r="AC48">
        <v>0</v>
      </c>
      <c r="AD48">
        <v>0</v>
      </c>
      <c r="AE48">
        <v>0</v>
      </c>
      <c r="AF48">
        <v>0</v>
      </c>
      <c r="AG48">
        <v>0</v>
      </c>
      <c r="AH48">
        <v>54.222000000000001</v>
      </c>
      <c r="AK48" s="70">
        <f t="shared" si="1"/>
        <v>48.021999999999998</v>
      </c>
      <c r="AM48" s="70">
        <f>VLOOKUP(B48,Totalt!B47:AU520,39,FALSE)</f>
        <v>48.022000000000006</v>
      </c>
      <c r="AP48" s="70">
        <f t="shared" si="2"/>
        <v>0</v>
      </c>
    </row>
    <row r="49" spans="1:42" x14ac:dyDescent="0.35">
      <c r="A49" t="s">
        <v>75</v>
      </c>
      <c r="B49" t="s">
        <v>76</v>
      </c>
      <c r="C49">
        <v>0</v>
      </c>
      <c r="D49">
        <v>0</v>
      </c>
      <c r="E49">
        <v>0</v>
      </c>
      <c r="F49">
        <v>0</v>
      </c>
      <c r="G49">
        <v>0</v>
      </c>
      <c r="H49">
        <v>4.02E-2</v>
      </c>
      <c r="I49">
        <v>1.5860000000000001</v>
      </c>
      <c r="J49">
        <v>0</v>
      </c>
      <c r="K49">
        <v>0</v>
      </c>
      <c r="L49">
        <v>0</v>
      </c>
      <c r="M49">
        <v>0</v>
      </c>
      <c r="N49">
        <v>0</v>
      </c>
      <c r="O49">
        <v>0</v>
      </c>
      <c r="P49" s="46">
        <v>0</v>
      </c>
      <c r="Q49" s="46">
        <f t="shared" si="0"/>
        <v>0</v>
      </c>
      <c r="R49">
        <v>0</v>
      </c>
      <c r="S49">
        <v>0</v>
      </c>
      <c r="T49">
        <v>0</v>
      </c>
      <c r="U49">
        <v>0</v>
      </c>
      <c r="V49">
        <v>0</v>
      </c>
      <c r="W49">
        <v>0</v>
      </c>
      <c r="X49">
        <v>0.436</v>
      </c>
      <c r="Y49">
        <v>33.640999999999998</v>
      </c>
      <c r="Z49">
        <v>8.5259999999999998</v>
      </c>
      <c r="AA49">
        <v>0</v>
      </c>
      <c r="AB49">
        <v>0</v>
      </c>
      <c r="AC49">
        <v>0</v>
      </c>
      <c r="AD49">
        <v>0</v>
      </c>
      <c r="AE49">
        <v>0</v>
      </c>
      <c r="AF49">
        <v>0</v>
      </c>
      <c r="AG49">
        <v>0</v>
      </c>
      <c r="AH49">
        <v>44.229199999999992</v>
      </c>
      <c r="AK49" s="70">
        <f t="shared" si="1"/>
        <v>44.229199999999992</v>
      </c>
      <c r="AM49" s="70">
        <f>VLOOKUP(B49,Totalt!B48:AU521,39,FALSE)</f>
        <v>44.229199999999999</v>
      </c>
      <c r="AP49" s="70">
        <f t="shared" si="2"/>
        <v>0</v>
      </c>
    </row>
    <row r="50" spans="1:42" x14ac:dyDescent="0.35">
      <c r="A50" t="s">
        <v>75</v>
      </c>
      <c r="B50" t="s">
        <v>77</v>
      </c>
      <c r="C50">
        <v>0</v>
      </c>
      <c r="D50">
        <v>0</v>
      </c>
      <c r="E50">
        <v>0</v>
      </c>
      <c r="F50">
        <v>0</v>
      </c>
      <c r="G50">
        <v>0</v>
      </c>
      <c r="H50">
        <v>0</v>
      </c>
      <c r="I50">
        <v>0.30599999999999999</v>
      </c>
      <c r="J50">
        <v>0</v>
      </c>
      <c r="K50">
        <v>0</v>
      </c>
      <c r="L50">
        <v>0</v>
      </c>
      <c r="M50">
        <v>0</v>
      </c>
      <c r="N50">
        <v>0</v>
      </c>
      <c r="O50">
        <v>0</v>
      </c>
      <c r="P50" s="46">
        <v>0</v>
      </c>
      <c r="Q50" s="46">
        <f t="shared" si="0"/>
        <v>0</v>
      </c>
      <c r="R50">
        <v>0</v>
      </c>
      <c r="S50">
        <v>0</v>
      </c>
      <c r="T50">
        <v>0</v>
      </c>
      <c r="U50">
        <v>0</v>
      </c>
      <c r="V50">
        <v>0</v>
      </c>
      <c r="W50">
        <v>0</v>
      </c>
      <c r="X50">
        <v>0.128</v>
      </c>
      <c r="Y50">
        <v>0</v>
      </c>
      <c r="Z50">
        <v>3.2869999999999999</v>
      </c>
      <c r="AA50">
        <v>0</v>
      </c>
      <c r="AB50">
        <v>0</v>
      </c>
      <c r="AC50">
        <v>0</v>
      </c>
      <c r="AD50">
        <v>0</v>
      </c>
      <c r="AE50">
        <v>0</v>
      </c>
      <c r="AF50">
        <v>0</v>
      </c>
      <c r="AG50">
        <v>0</v>
      </c>
      <c r="AH50">
        <v>3.7210000000000001</v>
      </c>
      <c r="AK50" s="70">
        <f t="shared" si="1"/>
        <v>3.7210000000000001</v>
      </c>
      <c r="AM50" s="70">
        <f>VLOOKUP(B50,Totalt!B49:AU522,39,FALSE)</f>
        <v>3.7210000000000001</v>
      </c>
      <c r="AP50" s="70">
        <f t="shared" si="2"/>
        <v>0</v>
      </c>
    </row>
    <row r="51" spans="1:42" x14ac:dyDescent="0.35">
      <c r="A51" t="s">
        <v>75</v>
      </c>
      <c r="B51" t="s">
        <v>78</v>
      </c>
      <c r="C51">
        <v>0</v>
      </c>
      <c r="D51">
        <v>0</v>
      </c>
      <c r="E51">
        <v>0</v>
      </c>
      <c r="F51">
        <v>0</v>
      </c>
      <c r="G51">
        <v>0</v>
      </c>
      <c r="H51">
        <v>0</v>
      </c>
      <c r="I51">
        <v>4.9000000000000002E-2</v>
      </c>
      <c r="J51">
        <v>0</v>
      </c>
      <c r="K51">
        <v>0</v>
      </c>
      <c r="L51">
        <v>0</v>
      </c>
      <c r="M51">
        <v>0</v>
      </c>
      <c r="N51">
        <v>0</v>
      </c>
      <c r="O51">
        <v>0</v>
      </c>
      <c r="P51" s="46">
        <v>0</v>
      </c>
      <c r="Q51" s="46">
        <f t="shared" si="0"/>
        <v>0</v>
      </c>
      <c r="R51">
        <v>0</v>
      </c>
      <c r="S51">
        <v>0</v>
      </c>
      <c r="T51">
        <v>0</v>
      </c>
      <c r="U51">
        <v>0</v>
      </c>
      <c r="V51">
        <v>0</v>
      </c>
      <c r="W51">
        <v>0</v>
      </c>
      <c r="X51">
        <v>5.2999999999999999E-2</v>
      </c>
      <c r="Y51">
        <v>0</v>
      </c>
      <c r="Z51">
        <v>3.4809999999999999</v>
      </c>
      <c r="AA51">
        <v>0</v>
      </c>
      <c r="AB51">
        <v>0</v>
      </c>
      <c r="AC51">
        <v>0</v>
      </c>
      <c r="AD51">
        <v>0</v>
      </c>
      <c r="AE51">
        <v>0</v>
      </c>
      <c r="AF51">
        <v>0</v>
      </c>
      <c r="AG51">
        <v>0</v>
      </c>
      <c r="AH51">
        <v>3.5829999999999997</v>
      </c>
      <c r="AK51" s="70">
        <f t="shared" si="1"/>
        <v>3.5829999999999997</v>
      </c>
      <c r="AM51" s="70">
        <f>VLOOKUP(B51,Totalt!B50:AU523,39,FALSE)</f>
        <v>3.5829999999999997</v>
      </c>
      <c r="AP51" s="70">
        <f t="shared" si="2"/>
        <v>0</v>
      </c>
    </row>
    <row r="52" spans="1:42" x14ac:dyDescent="0.35">
      <c r="A52" t="s">
        <v>75</v>
      </c>
      <c r="B52" t="s">
        <v>79</v>
      </c>
      <c r="C52">
        <v>0</v>
      </c>
      <c r="D52">
        <v>0</v>
      </c>
      <c r="E52">
        <v>0</v>
      </c>
      <c r="F52">
        <v>0</v>
      </c>
      <c r="G52">
        <v>0</v>
      </c>
      <c r="H52">
        <v>0</v>
      </c>
      <c r="I52">
        <v>0.02</v>
      </c>
      <c r="J52">
        <v>0</v>
      </c>
      <c r="K52">
        <v>0</v>
      </c>
      <c r="L52">
        <v>0</v>
      </c>
      <c r="M52">
        <v>0</v>
      </c>
      <c r="N52">
        <v>0</v>
      </c>
      <c r="O52">
        <v>0</v>
      </c>
      <c r="P52" s="46">
        <v>0</v>
      </c>
      <c r="Q52" s="46">
        <f t="shared" si="0"/>
        <v>0</v>
      </c>
      <c r="R52">
        <v>0</v>
      </c>
      <c r="S52">
        <v>0</v>
      </c>
      <c r="T52">
        <v>0</v>
      </c>
      <c r="U52">
        <v>0</v>
      </c>
      <c r="V52">
        <v>0</v>
      </c>
      <c r="W52">
        <v>0</v>
      </c>
      <c r="X52">
        <v>1.2999999999999999E-2</v>
      </c>
      <c r="Y52">
        <v>0</v>
      </c>
      <c r="Z52">
        <v>0.84899999999999998</v>
      </c>
      <c r="AA52">
        <v>0</v>
      </c>
      <c r="AB52">
        <v>0</v>
      </c>
      <c r="AC52">
        <v>0</v>
      </c>
      <c r="AD52">
        <v>0</v>
      </c>
      <c r="AE52">
        <v>0</v>
      </c>
      <c r="AF52">
        <v>0</v>
      </c>
      <c r="AG52">
        <v>0</v>
      </c>
      <c r="AH52">
        <v>0.88200000000000001</v>
      </c>
      <c r="AK52" s="70">
        <f t="shared" si="1"/>
        <v>0.88200000000000001</v>
      </c>
      <c r="AM52" s="70">
        <f>VLOOKUP(B52,Totalt!B51:AU524,39,FALSE)</f>
        <v>0.88200000000000001</v>
      </c>
      <c r="AP52" s="70">
        <f t="shared" si="2"/>
        <v>0</v>
      </c>
    </row>
    <row r="53" spans="1:42" x14ac:dyDescent="0.35">
      <c r="A53" t="s">
        <v>80</v>
      </c>
      <c r="B53" t="s">
        <v>81</v>
      </c>
      <c r="C53">
        <v>0</v>
      </c>
      <c r="D53">
        <v>0</v>
      </c>
      <c r="E53">
        <v>0</v>
      </c>
      <c r="F53">
        <v>0</v>
      </c>
      <c r="G53">
        <v>0</v>
      </c>
      <c r="H53">
        <v>0</v>
      </c>
      <c r="I53">
        <v>0</v>
      </c>
      <c r="J53">
        <v>0</v>
      </c>
      <c r="K53">
        <v>0</v>
      </c>
      <c r="L53">
        <v>0</v>
      </c>
      <c r="M53">
        <v>0</v>
      </c>
      <c r="N53">
        <v>0</v>
      </c>
      <c r="O53">
        <v>0</v>
      </c>
      <c r="P53" s="46">
        <v>0</v>
      </c>
      <c r="Q53" s="46">
        <f t="shared" si="0"/>
        <v>0</v>
      </c>
      <c r="R53">
        <v>0</v>
      </c>
      <c r="S53">
        <v>0</v>
      </c>
      <c r="T53">
        <v>0</v>
      </c>
      <c r="U53">
        <v>0</v>
      </c>
      <c r="V53">
        <v>0</v>
      </c>
      <c r="W53">
        <v>0</v>
      </c>
      <c r="X53">
        <v>0</v>
      </c>
      <c r="Y53">
        <v>0</v>
      </c>
      <c r="Z53">
        <v>0</v>
      </c>
      <c r="AA53">
        <v>0</v>
      </c>
      <c r="AB53">
        <v>0</v>
      </c>
      <c r="AC53">
        <v>0</v>
      </c>
      <c r="AD53">
        <v>0</v>
      </c>
      <c r="AE53">
        <v>0</v>
      </c>
      <c r="AF53">
        <v>0</v>
      </c>
      <c r="AG53">
        <v>0</v>
      </c>
      <c r="AH53">
        <v>0</v>
      </c>
      <c r="AK53" s="70">
        <f t="shared" si="1"/>
        <v>0</v>
      </c>
      <c r="AM53" s="70">
        <f>VLOOKUP(B53,Totalt!B52:AU525,39,FALSE)</f>
        <v>0</v>
      </c>
      <c r="AP53" s="70">
        <f t="shared" si="2"/>
        <v>0</v>
      </c>
    </row>
    <row r="54" spans="1:42" x14ac:dyDescent="0.35">
      <c r="A54" t="s">
        <v>80</v>
      </c>
      <c r="B54" t="s">
        <v>82</v>
      </c>
      <c r="C54">
        <v>0</v>
      </c>
      <c r="D54">
        <v>0</v>
      </c>
      <c r="E54">
        <v>0</v>
      </c>
      <c r="F54">
        <v>0</v>
      </c>
      <c r="G54">
        <v>0</v>
      </c>
      <c r="H54">
        <v>0</v>
      </c>
      <c r="I54">
        <v>0</v>
      </c>
      <c r="J54">
        <v>0</v>
      </c>
      <c r="K54">
        <v>0</v>
      </c>
      <c r="L54">
        <v>0</v>
      </c>
      <c r="M54">
        <v>0</v>
      </c>
      <c r="N54">
        <v>4.3</v>
      </c>
      <c r="O54">
        <v>0</v>
      </c>
      <c r="P54" s="46">
        <v>0</v>
      </c>
      <c r="Q54" s="46">
        <f t="shared" si="0"/>
        <v>0</v>
      </c>
      <c r="R54">
        <v>0</v>
      </c>
      <c r="S54">
        <v>0</v>
      </c>
      <c r="T54">
        <v>0</v>
      </c>
      <c r="U54">
        <v>0</v>
      </c>
      <c r="V54">
        <v>0</v>
      </c>
      <c r="W54">
        <v>0</v>
      </c>
      <c r="X54">
        <v>0.113</v>
      </c>
      <c r="Y54">
        <v>0</v>
      </c>
      <c r="Z54">
        <v>5.8</v>
      </c>
      <c r="AA54">
        <v>0</v>
      </c>
      <c r="AB54">
        <v>0</v>
      </c>
      <c r="AC54">
        <v>0</v>
      </c>
      <c r="AD54">
        <v>0</v>
      </c>
      <c r="AE54">
        <v>0</v>
      </c>
      <c r="AF54">
        <v>0</v>
      </c>
      <c r="AG54">
        <v>0</v>
      </c>
      <c r="AH54">
        <v>10.213000000000001</v>
      </c>
      <c r="AK54" s="70">
        <f t="shared" si="1"/>
        <v>10.213000000000001</v>
      </c>
      <c r="AM54" s="70">
        <f>VLOOKUP(B54,Totalt!B53:AU526,39,FALSE)</f>
        <v>10.212999999999999</v>
      </c>
      <c r="AP54" s="70">
        <f t="shared" si="2"/>
        <v>0</v>
      </c>
    </row>
    <row r="55" spans="1:42" x14ac:dyDescent="0.35">
      <c r="A55" t="s">
        <v>80</v>
      </c>
      <c r="B55" t="s">
        <v>83</v>
      </c>
      <c r="C55">
        <v>0</v>
      </c>
      <c r="D55">
        <v>0</v>
      </c>
      <c r="E55">
        <v>0</v>
      </c>
      <c r="F55">
        <v>0</v>
      </c>
      <c r="G55">
        <v>0</v>
      </c>
      <c r="H55">
        <v>0</v>
      </c>
      <c r="I55">
        <v>6.5000000000000002E-2</v>
      </c>
      <c r="J55">
        <v>0</v>
      </c>
      <c r="K55">
        <v>0</v>
      </c>
      <c r="L55">
        <v>0</v>
      </c>
      <c r="M55">
        <v>0</v>
      </c>
      <c r="N55">
        <v>0</v>
      </c>
      <c r="O55">
        <v>0</v>
      </c>
      <c r="P55" s="46">
        <v>0</v>
      </c>
      <c r="Q55" s="46">
        <f t="shared" si="0"/>
        <v>0</v>
      </c>
      <c r="R55">
        <v>12.073</v>
      </c>
      <c r="S55">
        <v>0</v>
      </c>
      <c r="T55">
        <v>0</v>
      </c>
      <c r="U55">
        <v>0</v>
      </c>
      <c r="V55">
        <v>0</v>
      </c>
      <c r="W55">
        <v>0</v>
      </c>
      <c r="X55">
        <v>0.05</v>
      </c>
      <c r="Y55">
        <v>0</v>
      </c>
      <c r="Z55">
        <v>0</v>
      </c>
      <c r="AA55">
        <v>0</v>
      </c>
      <c r="AB55">
        <v>0</v>
      </c>
      <c r="AC55">
        <v>0</v>
      </c>
      <c r="AD55">
        <v>0</v>
      </c>
      <c r="AE55">
        <v>0</v>
      </c>
      <c r="AF55">
        <v>0</v>
      </c>
      <c r="AG55">
        <v>0</v>
      </c>
      <c r="AH55">
        <v>12.188000000000001</v>
      </c>
      <c r="AK55" s="70">
        <f t="shared" si="1"/>
        <v>12.188000000000001</v>
      </c>
      <c r="AM55" s="70">
        <f>VLOOKUP(B55,Totalt!B54:AU527,39,FALSE)</f>
        <v>12.188000000000001</v>
      </c>
      <c r="AP55" s="70">
        <f t="shared" si="2"/>
        <v>0</v>
      </c>
    </row>
    <row r="56" spans="1:42" x14ac:dyDescent="0.35">
      <c r="A56" t="s">
        <v>80</v>
      </c>
      <c r="B56" t="s">
        <v>84</v>
      </c>
      <c r="C56">
        <v>0</v>
      </c>
      <c r="D56">
        <v>0</v>
      </c>
      <c r="E56">
        <v>0</v>
      </c>
      <c r="F56">
        <v>38.200000000000003</v>
      </c>
      <c r="G56">
        <v>0</v>
      </c>
      <c r="H56">
        <v>0</v>
      </c>
      <c r="I56">
        <v>0.221</v>
      </c>
      <c r="J56">
        <v>0</v>
      </c>
      <c r="K56">
        <v>0</v>
      </c>
      <c r="L56">
        <v>0</v>
      </c>
      <c r="M56">
        <v>0</v>
      </c>
      <c r="N56">
        <v>0</v>
      </c>
      <c r="O56">
        <v>0</v>
      </c>
      <c r="P56" s="46">
        <v>0</v>
      </c>
      <c r="Q56" s="46">
        <f t="shared" si="0"/>
        <v>0</v>
      </c>
      <c r="R56">
        <v>0</v>
      </c>
      <c r="S56">
        <v>5.0999999999999996</v>
      </c>
      <c r="T56">
        <v>11.6</v>
      </c>
      <c r="U56">
        <v>0</v>
      </c>
      <c r="V56">
        <v>0</v>
      </c>
      <c r="W56">
        <v>0</v>
      </c>
      <c r="X56">
        <v>1</v>
      </c>
      <c r="Y56">
        <v>0</v>
      </c>
      <c r="Z56">
        <v>0</v>
      </c>
      <c r="AA56">
        <v>0</v>
      </c>
      <c r="AB56">
        <v>0</v>
      </c>
      <c r="AC56">
        <v>0</v>
      </c>
      <c r="AD56">
        <v>0</v>
      </c>
      <c r="AE56">
        <v>0</v>
      </c>
      <c r="AF56">
        <v>0</v>
      </c>
      <c r="AG56">
        <v>0</v>
      </c>
      <c r="AH56">
        <v>56.121000000000002</v>
      </c>
      <c r="AK56" s="70">
        <f t="shared" si="1"/>
        <v>56.121000000000002</v>
      </c>
      <c r="AM56" s="70">
        <f>VLOOKUP(B56,Totalt!B55:AU528,39,FALSE)</f>
        <v>56.121000000000002</v>
      </c>
      <c r="AP56" s="70">
        <f t="shared" si="2"/>
        <v>0</v>
      </c>
    </row>
    <row r="57" spans="1:42" x14ac:dyDescent="0.35">
      <c r="A57" t="s">
        <v>80</v>
      </c>
      <c r="B57" t="s">
        <v>85</v>
      </c>
      <c r="C57">
        <v>0</v>
      </c>
      <c r="D57">
        <v>0</v>
      </c>
      <c r="E57">
        <v>10.7</v>
      </c>
      <c r="F57">
        <v>0</v>
      </c>
      <c r="G57">
        <v>25.1</v>
      </c>
      <c r="H57">
        <v>0</v>
      </c>
      <c r="I57">
        <v>0</v>
      </c>
      <c r="J57">
        <v>0</v>
      </c>
      <c r="K57">
        <v>0</v>
      </c>
      <c r="L57">
        <v>0</v>
      </c>
      <c r="M57">
        <v>0</v>
      </c>
      <c r="N57">
        <v>0</v>
      </c>
      <c r="O57">
        <v>0</v>
      </c>
      <c r="P57" s="46">
        <v>0</v>
      </c>
      <c r="Q57" s="46">
        <f t="shared" si="0"/>
        <v>0</v>
      </c>
      <c r="R57">
        <v>0</v>
      </c>
      <c r="S57">
        <v>0</v>
      </c>
      <c r="T57">
        <v>0</v>
      </c>
      <c r="U57">
        <v>0</v>
      </c>
      <c r="V57">
        <v>0</v>
      </c>
      <c r="W57">
        <v>0</v>
      </c>
      <c r="X57">
        <v>0.28799999999999998</v>
      </c>
      <c r="Y57">
        <v>0</v>
      </c>
      <c r="Z57">
        <v>0</v>
      </c>
      <c r="AA57">
        <v>0</v>
      </c>
      <c r="AB57">
        <v>0</v>
      </c>
      <c r="AC57">
        <v>0</v>
      </c>
      <c r="AD57">
        <v>0</v>
      </c>
      <c r="AE57">
        <v>0</v>
      </c>
      <c r="AF57">
        <v>0</v>
      </c>
      <c r="AG57">
        <v>0</v>
      </c>
      <c r="AH57">
        <v>36.087999999999994</v>
      </c>
      <c r="AK57" s="70">
        <f t="shared" si="1"/>
        <v>36.087999999999994</v>
      </c>
      <c r="AM57" s="70">
        <f>VLOOKUP(B57,Totalt!B56:AU529,39,FALSE)</f>
        <v>36.087999999999994</v>
      </c>
      <c r="AP57" s="70">
        <f t="shared" si="2"/>
        <v>0</v>
      </c>
    </row>
    <row r="58" spans="1:42" x14ac:dyDescent="0.35">
      <c r="A58" t="s">
        <v>80</v>
      </c>
      <c r="B58" t="s">
        <v>86</v>
      </c>
      <c r="C58">
        <v>0</v>
      </c>
      <c r="D58">
        <v>0</v>
      </c>
      <c r="E58">
        <v>0</v>
      </c>
      <c r="F58">
        <v>0</v>
      </c>
      <c r="G58">
        <v>0</v>
      </c>
      <c r="H58">
        <v>0</v>
      </c>
      <c r="I58">
        <v>0.1</v>
      </c>
      <c r="J58">
        <v>0</v>
      </c>
      <c r="K58">
        <v>0</v>
      </c>
      <c r="L58">
        <v>0</v>
      </c>
      <c r="M58">
        <v>0</v>
      </c>
      <c r="N58">
        <v>0</v>
      </c>
      <c r="O58">
        <v>0</v>
      </c>
      <c r="P58" s="46">
        <v>0</v>
      </c>
      <c r="Q58" s="46">
        <f t="shared" si="0"/>
        <v>0</v>
      </c>
      <c r="R58">
        <v>0</v>
      </c>
      <c r="S58">
        <v>0</v>
      </c>
      <c r="T58">
        <v>0</v>
      </c>
      <c r="U58">
        <v>0</v>
      </c>
      <c r="V58">
        <v>0</v>
      </c>
      <c r="W58">
        <v>0</v>
      </c>
      <c r="X58">
        <v>0.12</v>
      </c>
      <c r="Y58">
        <v>15</v>
      </c>
      <c r="Z58">
        <v>0</v>
      </c>
      <c r="AA58">
        <v>0</v>
      </c>
      <c r="AB58">
        <v>0</v>
      </c>
      <c r="AC58">
        <v>0</v>
      </c>
      <c r="AD58">
        <v>0</v>
      </c>
      <c r="AE58">
        <v>3.6999999999999998E-2</v>
      </c>
      <c r="AF58">
        <v>0</v>
      </c>
      <c r="AG58">
        <v>0</v>
      </c>
      <c r="AH58">
        <v>15.257000000000001</v>
      </c>
      <c r="AK58" s="70">
        <f t="shared" si="1"/>
        <v>15.257000000000001</v>
      </c>
      <c r="AM58" s="70">
        <f>VLOOKUP(B58,Totalt!B57:AU530,39,FALSE)</f>
        <v>15.257</v>
      </c>
      <c r="AP58" s="70">
        <f t="shared" si="2"/>
        <v>0</v>
      </c>
    </row>
    <row r="59" spans="1:42" x14ac:dyDescent="0.35">
      <c r="A59" t="s">
        <v>80</v>
      </c>
      <c r="B59" t="s">
        <v>87</v>
      </c>
      <c r="C59">
        <v>0</v>
      </c>
      <c r="D59">
        <v>0</v>
      </c>
      <c r="E59">
        <v>0</v>
      </c>
      <c r="F59">
        <v>0</v>
      </c>
      <c r="G59">
        <v>1.1000000000000001</v>
      </c>
      <c r="H59">
        <v>0</v>
      </c>
      <c r="I59">
        <v>0.7</v>
      </c>
      <c r="J59">
        <v>0</v>
      </c>
      <c r="K59">
        <v>0</v>
      </c>
      <c r="L59">
        <v>0</v>
      </c>
      <c r="M59">
        <v>0</v>
      </c>
      <c r="N59">
        <v>0</v>
      </c>
      <c r="O59">
        <v>0</v>
      </c>
      <c r="P59" s="46">
        <v>0</v>
      </c>
      <c r="Q59" s="46">
        <f t="shared" si="0"/>
        <v>0</v>
      </c>
      <c r="R59">
        <v>8.27</v>
      </c>
      <c r="S59">
        <v>0</v>
      </c>
      <c r="T59">
        <v>22.1</v>
      </c>
      <c r="U59">
        <v>0</v>
      </c>
      <c r="V59">
        <v>0</v>
      </c>
      <c r="W59">
        <v>0</v>
      </c>
      <c r="X59">
        <v>0.98699999999999999</v>
      </c>
      <c r="Y59">
        <v>0</v>
      </c>
      <c r="Z59">
        <v>8.6999999999999993</v>
      </c>
      <c r="AA59">
        <v>0</v>
      </c>
      <c r="AB59">
        <v>0</v>
      </c>
      <c r="AC59">
        <v>0</v>
      </c>
      <c r="AD59">
        <v>0</v>
      </c>
      <c r="AE59">
        <v>0</v>
      </c>
      <c r="AF59">
        <v>0</v>
      </c>
      <c r="AG59">
        <v>0</v>
      </c>
      <c r="AH59">
        <v>41.856999999999999</v>
      </c>
      <c r="AK59" s="70">
        <f t="shared" si="1"/>
        <v>41.856999999999999</v>
      </c>
      <c r="AM59" s="70">
        <f>VLOOKUP(B59,Totalt!B58:AU531,39,FALSE)</f>
        <v>41.857000000000006</v>
      </c>
      <c r="AP59" s="70">
        <f t="shared" si="2"/>
        <v>0</v>
      </c>
    </row>
    <row r="60" spans="1:42" x14ac:dyDescent="0.35">
      <c r="A60" t="s">
        <v>80</v>
      </c>
      <c r="B60" t="s">
        <v>88</v>
      </c>
      <c r="C60">
        <v>0</v>
      </c>
      <c r="D60">
        <v>0</v>
      </c>
      <c r="E60">
        <v>0</v>
      </c>
      <c r="F60">
        <v>0</v>
      </c>
      <c r="G60">
        <v>0</v>
      </c>
      <c r="H60">
        <v>0</v>
      </c>
      <c r="I60">
        <v>0</v>
      </c>
      <c r="J60">
        <v>0</v>
      </c>
      <c r="K60">
        <v>0</v>
      </c>
      <c r="L60">
        <v>0</v>
      </c>
      <c r="M60">
        <v>0</v>
      </c>
      <c r="N60">
        <v>0</v>
      </c>
      <c r="O60">
        <v>0</v>
      </c>
      <c r="P60" s="46">
        <v>0</v>
      </c>
      <c r="Q60" s="46">
        <f t="shared" si="0"/>
        <v>0</v>
      </c>
      <c r="R60">
        <v>0</v>
      </c>
      <c r="S60">
        <v>0</v>
      </c>
      <c r="T60">
        <v>0</v>
      </c>
      <c r="U60">
        <v>0</v>
      </c>
      <c r="V60">
        <v>0</v>
      </c>
      <c r="W60">
        <v>0</v>
      </c>
      <c r="X60">
        <v>0</v>
      </c>
      <c r="Y60">
        <v>0</v>
      </c>
      <c r="Z60">
        <v>0</v>
      </c>
      <c r="AA60">
        <v>0</v>
      </c>
      <c r="AB60">
        <v>0</v>
      </c>
      <c r="AC60">
        <v>0</v>
      </c>
      <c r="AD60">
        <v>0</v>
      </c>
      <c r="AE60">
        <v>0</v>
      </c>
      <c r="AF60">
        <v>0</v>
      </c>
      <c r="AG60">
        <v>0</v>
      </c>
      <c r="AH60">
        <v>0</v>
      </c>
      <c r="AK60" s="70">
        <f t="shared" si="1"/>
        <v>0</v>
      </c>
      <c r="AM60" s="70">
        <f>VLOOKUP(B60,Totalt!B59:AU532,39,FALSE)</f>
        <v>0</v>
      </c>
      <c r="AP60" s="70">
        <f t="shared" si="2"/>
        <v>0</v>
      </c>
    </row>
    <row r="61" spans="1:42" x14ac:dyDescent="0.35">
      <c r="A61" t="s">
        <v>80</v>
      </c>
      <c r="B61" t="s">
        <v>89</v>
      </c>
      <c r="C61">
        <v>0</v>
      </c>
      <c r="D61">
        <v>0</v>
      </c>
      <c r="E61">
        <v>0</v>
      </c>
      <c r="F61">
        <v>0</v>
      </c>
      <c r="G61">
        <v>0</v>
      </c>
      <c r="H61">
        <v>0</v>
      </c>
      <c r="I61">
        <v>0.95</v>
      </c>
      <c r="J61">
        <v>0</v>
      </c>
      <c r="K61">
        <v>0</v>
      </c>
      <c r="L61">
        <v>0</v>
      </c>
      <c r="M61">
        <v>0</v>
      </c>
      <c r="N61">
        <v>0</v>
      </c>
      <c r="O61">
        <v>0</v>
      </c>
      <c r="P61" s="46">
        <v>0</v>
      </c>
      <c r="Q61" s="46">
        <f t="shared" si="0"/>
        <v>0</v>
      </c>
      <c r="R61">
        <v>0</v>
      </c>
      <c r="S61">
        <v>0</v>
      </c>
      <c r="T61">
        <v>17.8</v>
      </c>
      <c r="U61">
        <v>0</v>
      </c>
      <c r="V61">
        <v>0</v>
      </c>
      <c r="W61">
        <v>0</v>
      </c>
      <c r="X61">
        <v>0.46800000000000003</v>
      </c>
      <c r="Y61">
        <v>0</v>
      </c>
      <c r="Z61">
        <v>0</v>
      </c>
      <c r="AA61">
        <v>0</v>
      </c>
      <c r="AB61">
        <v>0</v>
      </c>
      <c r="AC61">
        <v>0</v>
      </c>
      <c r="AD61">
        <v>0</v>
      </c>
      <c r="AE61">
        <v>0</v>
      </c>
      <c r="AF61">
        <v>0</v>
      </c>
      <c r="AG61">
        <v>0</v>
      </c>
      <c r="AH61">
        <v>19.218</v>
      </c>
      <c r="AK61" s="70">
        <f t="shared" si="1"/>
        <v>19.218</v>
      </c>
      <c r="AM61" s="70">
        <f>VLOOKUP(B61,Totalt!B60:AU533,39,FALSE)</f>
        <v>19.218</v>
      </c>
      <c r="AP61" s="70">
        <f t="shared" si="2"/>
        <v>0</v>
      </c>
    </row>
    <row r="62" spans="1:42" x14ac:dyDescent="0.35">
      <c r="A62" t="s">
        <v>80</v>
      </c>
      <c r="B62" t="s">
        <v>90</v>
      </c>
      <c r="C62">
        <v>0</v>
      </c>
      <c r="D62">
        <v>0</v>
      </c>
      <c r="E62">
        <v>0</v>
      </c>
      <c r="F62">
        <v>0</v>
      </c>
      <c r="G62">
        <v>0</v>
      </c>
      <c r="H62">
        <v>0</v>
      </c>
      <c r="I62">
        <v>0</v>
      </c>
      <c r="J62">
        <v>0</v>
      </c>
      <c r="K62">
        <v>0</v>
      </c>
      <c r="L62">
        <v>0</v>
      </c>
      <c r="M62">
        <v>0</v>
      </c>
      <c r="N62">
        <v>0</v>
      </c>
      <c r="O62">
        <v>0</v>
      </c>
      <c r="P62" s="46">
        <v>0</v>
      </c>
      <c r="Q62" s="46">
        <f t="shared" si="0"/>
        <v>0</v>
      </c>
      <c r="R62">
        <v>0</v>
      </c>
      <c r="S62">
        <v>0</v>
      </c>
      <c r="T62">
        <v>0</v>
      </c>
      <c r="U62">
        <v>0</v>
      </c>
      <c r="V62">
        <v>0</v>
      </c>
      <c r="W62">
        <v>0</v>
      </c>
      <c r="X62">
        <v>0</v>
      </c>
      <c r="Y62">
        <v>0</v>
      </c>
      <c r="Z62">
        <v>0</v>
      </c>
      <c r="AA62">
        <v>0</v>
      </c>
      <c r="AB62">
        <v>0</v>
      </c>
      <c r="AC62">
        <v>0</v>
      </c>
      <c r="AD62">
        <v>0</v>
      </c>
      <c r="AE62">
        <v>0</v>
      </c>
      <c r="AF62">
        <v>0</v>
      </c>
      <c r="AG62">
        <v>0</v>
      </c>
      <c r="AH62">
        <v>0</v>
      </c>
      <c r="AK62" s="70">
        <f t="shared" si="1"/>
        <v>0</v>
      </c>
      <c r="AM62" s="70">
        <f>VLOOKUP(B62,Totalt!B61:AU534,39,FALSE)</f>
        <v>0</v>
      </c>
      <c r="AP62" s="70">
        <f t="shared" si="2"/>
        <v>0</v>
      </c>
    </row>
    <row r="63" spans="1:42" x14ac:dyDescent="0.35">
      <c r="A63" t="s">
        <v>80</v>
      </c>
      <c r="B63" t="s">
        <v>91</v>
      </c>
      <c r="C63">
        <v>0</v>
      </c>
      <c r="D63">
        <v>0</v>
      </c>
      <c r="E63">
        <v>0</v>
      </c>
      <c r="F63">
        <v>0</v>
      </c>
      <c r="G63">
        <v>0</v>
      </c>
      <c r="H63">
        <v>0</v>
      </c>
      <c r="I63">
        <v>5.8000000000000003E-2</v>
      </c>
      <c r="J63">
        <v>0</v>
      </c>
      <c r="K63">
        <v>0</v>
      </c>
      <c r="L63">
        <v>0</v>
      </c>
      <c r="M63">
        <v>0</v>
      </c>
      <c r="N63">
        <v>0</v>
      </c>
      <c r="O63">
        <v>0</v>
      </c>
      <c r="P63" s="46">
        <v>0</v>
      </c>
      <c r="Q63" s="46">
        <f t="shared" si="0"/>
        <v>0</v>
      </c>
      <c r="R63">
        <v>0</v>
      </c>
      <c r="S63">
        <v>0</v>
      </c>
      <c r="T63">
        <v>0</v>
      </c>
      <c r="U63">
        <v>0</v>
      </c>
      <c r="V63">
        <v>0</v>
      </c>
      <c r="W63">
        <v>0</v>
      </c>
      <c r="X63">
        <v>0.04</v>
      </c>
      <c r="Y63">
        <v>2.036</v>
      </c>
      <c r="Z63">
        <v>0</v>
      </c>
      <c r="AA63">
        <v>0</v>
      </c>
      <c r="AB63">
        <v>0</v>
      </c>
      <c r="AC63">
        <v>0</v>
      </c>
      <c r="AD63">
        <v>0</v>
      </c>
      <c r="AE63">
        <v>0</v>
      </c>
      <c r="AF63">
        <v>0</v>
      </c>
      <c r="AG63">
        <v>0</v>
      </c>
      <c r="AH63">
        <v>2.1339999999999999</v>
      </c>
      <c r="AK63" s="70">
        <f t="shared" si="1"/>
        <v>2.1339999999999999</v>
      </c>
      <c r="AM63" s="70">
        <f>VLOOKUP(B63,Totalt!B62:AU535,39,FALSE)</f>
        <v>2.1339999999999999</v>
      </c>
      <c r="AP63" s="70">
        <f t="shared" si="2"/>
        <v>0</v>
      </c>
    </row>
    <row r="64" spans="1:42" x14ac:dyDescent="0.35">
      <c r="A64" t="s">
        <v>80</v>
      </c>
      <c r="B64" t="s">
        <v>92</v>
      </c>
      <c r="C64">
        <v>0</v>
      </c>
      <c r="D64">
        <v>0</v>
      </c>
      <c r="E64">
        <v>0</v>
      </c>
      <c r="F64">
        <v>0</v>
      </c>
      <c r="G64">
        <v>0</v>
      </c>
      <c r="H64">
        <v>0</v>
      </c>
      <c r="I64">
        <v>0.86</v>
      </c>
      <c r="J64">
        <v>0</v>
      </c>
      <c r="K64">
        <v>0</v>
      </c>
      <c r="L64">
        <v>0</v>
      </c>
      <c r="M64">
        <v>0</v>
      </c>
      <c r="N64">
        <v>0</v>
      </c>
      <c r="O64">
        <v>0</v>
      </c>
      <c r="P64" s="46">
        <v>0</v>
      </c>
      <c r="Q64" s="46">
        <f t="shared" si="0"/>
        <v>0</v>
      </c>
      <c r="R64">
        <v>0</v>
      </c>
      <c r="S64">
        <v>0</v>
      </c>
      <c r="T64">
        <v>0</v>
      </c>
      <c r="U64">
        <v>0</v>
      </c>
      <c r="V64">
        <v>0</v>
      </c>
      <c r="W64">
        <v>0</v>
      </c>
      <c r="X64">
        <v>0</v>
      </c>
      <c r="Y64">
        <v>0</v>
      </c>
      <c r="Z64">
        <v>0</v>
      </c>
      <c r="AA64">
        <v>0</v>
      </c>
      <c r="AB64">
        <v>0</v>
      </c>
      <c r="AC64">
        <v>0</v>
      </c>
      <c r="AD64">
        <v>0</v>
      </c>
      <c r="AE64">
        <v>0</v>
      </c>
      <c r="AF64">
        <v>0</v>
      </c>
      <c r="AG64">
        <v>0</v>
      </c>
      <c r="AH64">
        <v>0.86</v>
      </c>
      <c r="AK64" s="70">
        <f t="shared" si="1"/>
        <v>0.86</v>
      </c>
      <c r="AM64" s="70">
        <f>VLOOKUP(B64,Totalt!B63:AU536,39,FALSE)</f>
        <v>0.86</v>
      </c>
      <c r="AP64" s="70">
        <f t="shared" si="2"/>
        <v>0</v>
      </c>
    </row>
    <row r="65" spans="1:42" x14ac:dyDescent="0.35">
      <c r="A65" t="s">
        <v>80</v>
      </c>
      <c r="B65" t="s">
        <v>93</v>
      </c>
      <c r="C65">
        <v>0</v>
      </c>
      <c r="D65">
        <v>209.268</v>
      </c>
      <c r="E65">
        <v>0</v>
      </c>
      <c r="F65">
        <v>151.23699999999999</v>
      </c>
      <c r="G65">
        <v>0</v>
      </c>
      <c r="H65">
        <v>2.9780000000000002</v>
      </c>
      <c r="I65">
        <v>1.9396899999999999</v>
      </c>
      <c r="J65">
        <v>0</v>
      </c>
      <c r="K65">
        <v>57.3857</v>
      </c>
      <c r="L65">
        <v>197.43600000000001</v>
      </c>
      <c r="M65">
        <v>20.634499999999999</v>
      </c>
      <c r="N65">
        <v>0</v>
      </c>
      <c r="O65">
        <v>83.472899999999996</v>
      </c>
      <c r="P65" s="46">
        <v>327.73</v>
      </c>
      <c r="Q65" s="46">
        <f t="shared" si="0"/>
        <v>163.86500000000001</v>
      </c>
      <c r="R65">
        <v>76.48</v>
      </c>
      <c r="S65">
        <v>76.617800000000003</v>
      </c>
      <c r="T65">
        <v>73.643600000000006</v>
      </c>
      <c r="U65">
        <v>4.4050099999999999</v>
      </c>
      <c r="V65">
        <v>0</v>
      </c>
      <c r="W65">
        <v>82.3857</v>
      </c>
      <c r="X65">
        <v>35.116</v>
      </c>
      <c r="Y65">
        <v>0</v>
      </c>
      <c r="Z65">
        <v>0</v>
      </c>
      <c r="AA65">
        <v>0</v>
      </c>
      <c r="AB65">
        <v>13.837999999999999</v>
      </c>
      <c r="AC65">
        <v>31.042000000000002</v>
      </c>
      <c r="AD65">
        <v>0</v>
      </c>
      <c r="AE65">
        <v>0</v>
      </c>
      <c r="AF65">
        <v>0</v>
      </c>
      <c r="AG65">
        <v>0</v>
      </c>
      <c r="AH65">
        <v>1445.6098999999999</v>
      </c>
      <c r="AK65" s="70">
        <f t="shared" si="1"/>
        <v>1261.1104</v>
      </c>
      <c r="AM65" s="70">
        <f>VLOOKUP(B65,Totalt!B64:AU537,39,FALSE)</f>
        <v>1261.1104</v>
      </c>
      <c r="AP65" s="70">
        <f t="shared" si="2"/>
        <v>0</v>
      </c>
    </row>
    <row r="66" spans="1:42" x14ac:dyDescent="0.35">
      <c r="A66" t="s">
        <v>80</v>
      </c>
      <c r="B66" t="s">
        <v>94</v>
      </c>
      <c r="C66">
        <v>0</v>
      </c>
      <c r="D66">
        <v>0</v>
      </c>
      <c r="E66">
        <v>0</v>
      </c>
      <c r="F66">
        <v>0</v>
      </c>
      <c r="G66">
        <v>0</v>
      </c>
      <c r="H66">
        <v>0</v>
      </c>
      <c r="I66">
        <v>0</v>
      </c>
      <c r="J66">
        <v>0</v>
      </c>
      <c r="K66">
        <v>0</v>
      </c>
      <c r="L66">
        <v>0</v>
      </c>
      <c r="M66">
        <v>0</v>
      </c>
      <c r="N66">
        <v>0</v>
      </c>
      <c r="O66">
        <v>0</v>
      </c>
      <c r="P66" s="46">
        <v>0</v>
      </c>
      <c r="Q66" s="46">
        <f t="shared" si="0"/>
        <v>0</v>
      </c>
      <c r="R66">
        <v>0</v>
      </c>
      <c r="S66">
        <v>0</v>
      </c>
      <c r="T66">
        <v>0</v>
      </c>
      <c r="U66">
        <v>0</v>
      </c>
      <c r="V66">
        <v>0</v>
      </c>
      <c r="W66">
        <v>0</v>
      </c>
      <c r="X66">
        <v>0</v>
      </c>
      <c r="Y66">
        <v>0</v>
      </c>
      <c r="Z66">
        <v>0</v>
      </c>
      <c r="AA66">
        <v>0</v>
      </c>
      <c r="AB66">
        <v>0</v>
      </c>
      <c r="AC66">
        <v>0</v>
      </c>
      <c r="AD66">
        <v>0</v>
      </c>
      <c r="AE66">
        <v>0</v>
      </c>
      <c r="AF66">
        <v>0</v>
      </c>
      <c r="AG66">
        <v>0</v>
      </c>
      <c r="AH66">
        <v>0</v>
      </c>
      <c r="AK66" s="70">
        <f t="shared" si="1"/>
        <v>0</v>
      </c>
      <c r="AM66" s="70">
        <f>VLOOKUP(B66,Totalt!B65:AU538,39,FALSE)</f>
        <v>0</v>
      </c>
      <c r="AP66" s="70">
        <f t="shared" si="2"/>
        <v>0</v>
      </c>
    </row>
    <row r="67" spans="1:42" x14ac:dyDescent="0.35">
      <c r="A67" t="s">
        <v>80</v>
      </c>
      <c r="B67" t="s">
        <v>95</v>
      </c>
      <c r="C67">
        <v>0</v>
      </c>
      <c r="D67">
        <v>0</v>
      </c>
      <c r="E67">
        <v>0</v>
      </c>
      <c r="F67">
        <v>0</v>
      </c>
      <c r="G67">
        <v>32.799999999999997</v>
      </c>
      <c r="H67">
        <v>0</v>
      </c>
      <c r="I67">
        <v>0</v>
      </c>
      <c r="J67">
        <v>0</v>
      </c>
      <c r="K67">
        <v>2.7</v>
      </c>
      <c r="L67">
        <v>0</v>
      </c>
      <c r="M67">
        <v>0</v>
      </c>
      <c r="N67">
        <v>0</v>
      </c>
      <c r="O67">
        <v>0</v>
      </c>
      <c r="P67" s="46">
        <v>0</v>
      </c>
      <c r="Q67" s="46">
        <f t="shared" ref="Q67:Q130" si="3">P67/2</f>
        <v>0</v>
      </c>
      <c r="R67">
        <v>0</v>
      </c>
      <c r="S67">
        <v>0</v>
      </c>
      <c r="T67">
        <v>0</v>
      </c>
      <c r="U67">
        <v>0</v>
      </c>
      <c r="V67">
        <v>0</v>
      </c>
      <c r="W67">
        <v>0</v>
      </c>
      <c r="X67">
        <v>8.9039999999999999</v>
      </c>
      <c r="Y67">
        <v>0</v>
      </c>
      <c r="Z67">
        <v>50.4</v>
      </c>
      <c r="AA67">
        <v>0</v>
      </c>
      <c r="AB67">
        <v>66.399000000000001</v>
      </c>
      <c r="AC67">
        <v>112.20099999999999</v>
      </c>
      <c r="AD67">
        <v>0</v>
      </c>
      <c r="AE67">
        <v>0</v>
      </c>
      <c r="AF67">
        <v>0</v>
      </c>
      <c r="AG67">
        <v>0</v>
      </c>
      <c r="AH67">
        <v>273.404</v>
      </c>
      <c r="AK67" s="70">
        <f t="shared" ref="AK67:AK130" si="4">AH67-Q67-M67</f>
        <v>273.404</v>
      </c>
      <c r="AM67" s="70">
        <f>VLOOKUP(B67,Totalt!B66:AU539,39,FALSE)</f>
        <v>273.404</v>
      </c>
      <c r="AP67" s="70">
        <f t="shared" ref="AP67:AP130" si="5">AK67-AM67</f>
        <v>0</v>
      </c>
    </row>
    <row r="68" spans="1:42" x14ac:dyDescent="0.35">
      <c r="A68" t="s">
        <v>80</v>
      </c>
      <c r="B68" t="s">
        <v>96</v>
      </c>
      <c r="C68">
        <v>0</v>
      </c>
      <c r="D68">
        <v>0</v>
      </c>
      <c r="E68">
        <v>0</v>
      </c>
      <c r="F68">
        <v>0</v>
      </c>
      <c r="G68">
        <v>0</v>
      </c>
      <c r="H68">
        <v>0</v>
      </c>
      <c r="I68">
        <v>0</v>
      </c>
      <c r="J68">
        <v>0</v>
      </c>
      <c r="K68">
        <v>0</v>
      </c>
      <c r="L68">
        <v>0</v>
      </c>
      <c r="M68">
        <v>0</v>
      </c>
      <c r="N68">
        <v>0</v>
      </c>
      <c r="O68">
        <v>0</v>
      </c>
      <c r="P68" s="46">
        <v>0</v>
      </c>
      <c r="Q68" s="46">
        <f t="shared" si="3"/>
        <v>0</v>
      </c>
      <c r="R68">
        <v>0</v>
      </c>
      <c r="S68">
        <v>0</v>
      </c>
      <c r="T68">
        <v>0</v>
      </c>
      <c r="U68">
        <v>0</v>
      </c>
      <c r="V68">
        <v>0</v>
      </c>
      <c r="W68">
        <v>0</v>
      </c>
      <c r="X68">
        <v>0</v>
      </c>
      <c r="Y68">
        <v>0</v>
      </c>
      <c r="Z68">
        <v>0</v>
      </c>
      <c r="AA68">
        <v>0</v>
      </c>
      <c r="AB68">
        <v>0</v>
      </c>
      <c r="AC68">
        <v>0</v>
      </c>
      <c r="AD68">
        <v>0</v>
      </c>
      <c r="AE68">
        <v>0</v>
      </c>
      <c r="AF68">
        <v>0</v>
      </c>
      <c r="AG68">
        <v>0</v>
      </c>
      <c r="AH68">
        <v>0</v>
      </c>
      <c r="AK68" s="70">
        <f t="shared" si="4"/>
        <v>0</v>
      </c>
      <c r="AM68" s="70">
        <f>VLOOKUP(B68,Totalt!B67:AU540,39,FALSE)</f>
        <v>0</v>
      </c>
      <c r="AP68" s="70">
        <f t="shared" si="5"/>
        <v>0</v>
      </c>
    </row>
    <row r="69" spans="1:42" x14ac:dyDescent="0.35">
      <c r="A69" t="s">
        <v>80</v>
      </c>
      <c r="B69" t="s">
        <v>97</v>
      </c>
      <c r="C69">
        <v>0</v>
      </c>
      <c r="D69">
        <v>0</v>
      </c>
      <c r="E69">
        <v>0</v>
      </c>
      <c r="F69">
        <v>0</v>
      </c>
      <c r="G69">
        <v>5.7</v>
      </c>
      <c r="H69">
        <v>0</v>
      </c>
      <c r="I69">
        <v>0.48</v>
      </c>
      <c r="J69">
        <v>0</v>
      </c>
      <c r="K69">
        <v>0</v>
      </c>
      <c r="L69">
        <v>0</v>
      </c>
      <c r="M69">
        <v>0</v>
      </c>
      <c r="N69">
        <v>0</v>
      </c>
      <c r="O69">
        <v>0</v>
      </c>
      <c r="P69" s="46">
        <v>0</v>
      </c>
      <c r="Q69" s="46">
        <f t="shared" si="3"/>
        <v>0</v>
      </c>
      <c r="R69">
        <v>0</v>
      </c>
      <c r="S69">
        <v>0</v>
      </c>
      <c r="T69">
        <v>0</v>
      </c>
      <c r="U69">
        <v>0</v>
      </c>
      <c r="V69">
        <v>0</v>
      </c>
      <c r="W69">
        <v>0</v>
      </c>
      <c r="X69">
        <v>1.476</v>
      </c>
      <c r="Y69">
        <v>19.2</v>
      </c>
      <c r="Z69">
        <v>6.5</v>
      </c>
      <c r="AA69">
        <v>0</v>
      </c>
      <c r="AB69">
        <v>7.3</v>
      </c>
      <c r="AC69">
        <v>10.3</v>
      </c>
      <c r="AD69">
        <v>0</v>
      </c>
      <c r="AE69">
        <v>0</v>
      </c>
      <c r="AF69">
        <v>0</v>
      </c>
      <c r="AG69">
        <v>0</v>
      </c>
      <c r="AH69">
        <v>50.955999999999989</v>
      </c>
      <c r="AK69" s="70">
        <f t="shared" si="4"/>
        <v>50.955999999999989</v>
      </c>
      <c r="AM69" s="70">
        <f>VLOOKUP(B69,Totalt!B68:AU541,39,FALSE)</f>
        <v>50.956000000000003</v>
      </c>
      <c r="AP69" s="70">
        <f t="shared" si="5"/>
        <v>0</v>
      </c>
    </row>
    <row r="70" spans="1:42" x14ac:dyDescent="0.35">
      <c r="A70" t="s">
        <v>80</v>
      </c>
      <c r="B70" t="s">
        <v>98</v>
      </c>
      <c r="C70">
        <v>0</v>
      </c>
      <c r="D70">
        <v>0</v>
      </c>
      <c r="E70">
        <v>0</v>
      </c>
      <c r="F70">
        <v>0</v>
      </c>
      <c r="G70">
        <v>0</v>
      </c>
      <c r="H70">
        <v>0</v>
      </c>
      <c r="I70">
        <v>9.6000000000000002E-2</v>
      </c>
      <c r="J70">
        <v>0</v>
      </c>
      <c r="K70">
        <v>0</v>
      </c>
      <c r="L70">
        <v>0</v>
      </c>
      <c r="M70">
        <v>0</v>
      </c>
      <c r="N70">
        <v>0</v>
      </c>
      <c r="O70">
        <v>0</v>
      </c>
      <c r="P70" s="46">
        <v>0</v>
      </c>
      <c r="Q70" s="46">
        <f t="shared" si="3"/>
        <v>0</v>
      </c>
      <c r="R70">
        <v>0</v>
      </c>
      <c r="S70">
        <v>0</v>
      </c>
      <c r="T70">
        <v>3.72</v>
      </c>
      <c r="U70">
        <v>0</v>
      </c>
      <c r="V70">
        <v>0</v>
      </c>
      <c r="W70">
        <v>0</v>
      </c>
      <c r="X70">
        <v>0.12</v>
      </c>
      <c r="Y70">
        <v>10.62</v>
      </c>
      <c r="Z70">
        <v>0</v>
      </c>
      <c r="AA70">
        <v>0</v>
      </c>
      <c r="AB70">
        <v>0</v>
      </c>
      <c r="AC70">
        <v>0</v>
      </c>
      <c r="AD70">
        <v>0</v>
      </c>
      <c r="AE70">
        <v>0</v>
      </c>
      <c r="AF70">
        <v>0</v>
      </c>
      <c r="AG70">
        <v>0</v>
      </c>
      <c r="AH70">
        <v>14.555999999999999</v>
      </c>
      <c r="AK70" s="70">
        <f t="shared" si="4"/>
        <v>14.555999999999999</v>
      </c>
      <c r="AM70" s="70">
        <f>VLOOKUP(B70,Totalt!B69:AU542,39,FALSE)</f>
        <v>14.555999999999999</v>
      </c>
      <c r="AP70" s="70">
        <f t="shared" si="5"/>
        <v>0</v>
      </c>
    </row>
    <row r="71" spans="1:42" x14ac:dyDescent="0.35">
      <c r="A71" t="s">
        <v>80</v>
      </c>
      <c r="B71" t="s">
        <v>99</v>
      </c>
      <c r="C71">
        <v>0</v>
      </c>
      <c r="D71">
        <v>0</v>
      </c>
      <c r="E71">
        <v>0</v>
      </c>
      <c r="F71">
        <v>0</v>
      </c>
      <c r="G71">
        <v>0</v>
      </c>
      <c r="H71">
        <v>0</v>
      </c>
      <c r="I71">
        <v>0.16</v>
      </c>
      <c r="J71">
        <v>0</v>
      </c>
      <c r="K71">
        <v>0</v>
      </c>
      <c r="L71">
        <v>0</v>
      </c>
      <c r="M71">
        <v>0</v>
      </c>
      <c r="N71">
        <v>0</v>
      </c>
      <c r="O71">
        <v>0</v>
      </c>
      <c r="P71" s="46">
        <v>0</v>
      </c>
      <c r="Q71" s="46">
        <f t="shared" si="3"/>
        <v>0</v>
      </c>
      <c r="R71">
        <v>0</v>
      </c>
      <c r="S71">
        <v>0</v>
      </c>
      <c r="T71">
        <v>12.76</v>
      </c>
      <c r="U71">
        <v>0</v>
      </c>
      <c r="V71">
        <v>0</v>
      </c>
      <c r="W71">
        <v>0</v>
      </c>
      <c r="X71">
        <v>0.17</v>
      </c>
      <c r="Y71">
        <v>4.5</v>
      </c>
      <c r="Z71">
        <v>0</v>
      </c>
      <c r="AA71">
        <v>0</v>
      </c>
      <c r="AB71">
        <v>0</v>
      </c>
      <c r="AC71">
        <v>0</v>
      </c>
      <c r="AD71">
        <v>0</v>
      </c>
      <c r="AE71">
        <v>0</v>
      </c>
      <c r="AF71">
        <v>0</v>
      </c>
      <c r="AG71">
        <v>0</v>
      </c>
      <c r="AH71">
        <v>17.59</v>
      </c>
      <c r="AK71" s="70">
        <f t="shared" si="4"/>
        <v>17.59</v>
      </c>
      <c r="AM71" s="70">
        <f>VLOOKUP(B71,Totalt!B70:AU543,39,FALSE)</f>
        <v>17.590000000000003</v>
      </c>
      <c r="AP71" s="70">
        <f t="shared" si="5"/>
        <v>0</v>
      </c>
    </row>
    <row r="72" spans="1:42" x14ac:dyDescent="0.35">
      <c r="A72" t="s">
        <v>80</v>
      </c>
      <c r="B72" t="s">
        <v>100</v>
      </c>
      <c r="C72">
        <v>0</v>
      </c>
      <c r="D72">
        <v>0</v>
      </c>
      <c r="E72">
        <v>0</v>
      </c>
      <c r="F72">
        <v>0</v>
      </c>
      <c r="G72">
        <v>0</v>
      </c>
      <c r="H72">
        <v>0</v>
      </c>
      <c r="I72">
        <v>0.38</v>
      </c>
      <c r="J72">
        <v>0</v>
      </c>
      <c r="K72">
        <v>0</v>
      </c>
      <c r="L72">
        <v>0</v>
      </c>
      <c r="M72">
        <v>0</v>
      </c>
      <c r="N72">
        <v>0</v>
      </c>
      <c r="O72">
        <v>0</v>
      </c>
      <c r="P72" s="46">
        <v>0</v>
      </c>
      <c r="Q72" s="46">
        <f t="shared" si="3"/>
        <v>0</v>
      </c>
      <c r="R72">
        <v>0</v>
      </c>
      <c r="S72">
        <v>0</v>
      </c>
      <c r="T72">
        <v>9.6</v>
      </c>
      <c r="U72">
        <v>0</v>
      </c>
      <c r="V72">
        <v>0</v>
      </c>
      <c r="W72">
        <v>0</v>
      </c>
      <c r="X72">
        <v>0.35</v>
      </c>
      <c r="Y72">
        <v>10.95</v>
      </c>
      <c r="Z72">
        <v>0</v>
      </c>
      <c r="AA72">
        <v>0</v>
      </c>
      <c r="AB72">
        <v>0</v>
      </c>
      <c r="AC72">
        <v>0</v>
      </c>
      <c r="AD72">
        <v>0</v>
      </c>
      <c r="AE72">
        <v>0</v>
      </c>
      <c r="AF72">
        <v>0</v>
      </c>
      <c r="AG72">
        <v>0</v>
      </c>
      <c r="AH72">
        <v>21.28</v>
      </c>
      <c r="AK72" s="70">
        <f t="shared" si="4"/>
        <v>21.28</v>
      </c>
      <c r="AM72" s="70">
        <f>VLOOKUP(B72,Totalt!B71:AU544,39,FALSE)</f>
        <v>21.28</v>
      </c>
      <c r="AP72" s="70">
        <f t="shared" si="5"/>
        <v>0</v>
      </c>
    </row>
    <row r="73" spans="1:42" x14ac:dyDescent="0.35">
      <c r="A73" t="s">
        <v>80</v>
      </c>
      <c r="B73" t="s">
        <v>101</v>
      </c>
      <c r="C73">
        <v>0</v>
      </c>
      <c r="D73">
        <v>0</v>
      </c>
      <c r="E73">
        <v>0</v>
      </c>
      <c r="F73">
        <v>0</v>
      </c>
      <c r="G73">
        <v>0</v>
      </c>
      <c r="H73">
        <v>0</v>
      </c>
      <c r="I73">
        <v>0.12</v>
      </c>
      <c r="J73">
        <v>0</v>
      </c>
      <c r="K73">
        <v>0</v>
      </c>
      <c r="L73">
        <v>0</v>
      </c>
      <c r="M73">
        <v>0</v>
      </c>
      <c r="N73">
        <v>0</v>
      </c>
      <c r="O73">
        <v>0</v>
      </c>
      <c r="P73" s="46">
        <v>0</v>
      </c>
      <c r="Q73" s="46">
        <f t="shared" si="3"/>
        <v>0</v>
      </c>
      <c r="R73">
        <v>0</v>
      </c>
      <c r="S73">
        <v>0</v>
      </c>
      <c r="T73">
        <v>6.76</v>
      </c>
      <c r="U73">
        <v>0</v>
      </c>
      <c r="V73">
        <v>0</v>
      </c>
      <c r="W73">
        <v>0</v>
      </c>
      <c r="X73">
        <v>7.3999999999999996E-2</v>
      </c>
      <c r="Y73">
        <v>2.73</v>
      </c>
      <c r="Z73">
        <v>0</v>
      </c>
      <c r="AA73">
        <v>0</v>
      </c>
      <c r="AB73">
        <v>0</v>
      </c>
      <c r="AC73">
        <v>0</v>
      </c>
      <c r="AD73">
        <v>0</v>
      </c>
      <c r="AE73">
        <v>0</v>
      </c>
      <c r="AF73">
        <v>0</v>
      </c>
      <c r="AG73">
        <v>0</v>
      </c>
      <c r="AH73">
        <v>9.6839999999999993</v>
      </c>
      <c r="AK73" s="70">
        <f t="shared" si="4"/>
        <v>9.6839999999999993</v>
      </c>
      <c r="AM73" s="70">
        <f>VLOOKUP(B73,Totalt!B72:AU545,39,FALSE)</f>
        <v>9.6839999999999993</v>
      </c>
      <c r="AP73" s="70">
        <f t="shared" si="5"/>
        <v>0</v>
      </c>
    </row>
    <row r="74" spans="1:42" x14ac:dyDescent="0.35">
      <c r="A74" t="s">
        <v>80</v>
      </c>
      <c r="B74" t="s">
        <v>102</v>
      </c>
      <c r="C74">
        <v>0</v>
      </c>
      <c r="D74">
        <v>0</v>
      </c>
      <c r="E74">
        <v>0</v>
      </c>
      <c r="F74">
        <v>0</v>
      </c>
      <c r="G74">
        <v>0</v>
      </c>
      <c r="H74">
        <v>0</v>
      </c>
      <c r="I74">
        <v>0</v>
      </c>
      <c r="J74">
        <v>0</v>
      </c>
      <c r="K74">
        <v>0</v>
      </c>
      <c r="L74">
        <v>0</v>
      </c>
      <c r="M74">
        <v>0</v>
      </c>
      <c r="N74">
        <v>0</v>
      </c>
      <c r="O74">
        <v>0</v>
      </c>
      <c r="P74" s="46">
        <v>0</v>
      </c>
      <c r="Q74" s="46">
        <f t="shared" si="3"/>
        <v>0</v>
      </c>
      <c r="R74">
        <v>0</v>
      </c>
      <c r="S74">
        <v>0</v>
      </c>
      <c r="T74">
        <v>0</v>
      </c>
      <c r="U74">
        <v>0</v>
      </c>
      <c r="V74">
        <v>0</v>
      </c>
      <c r="W74">
        <v>0</v>
      </c>
      <c r="X74">
        <v>0</v>
      </c>
      <c r="Y74">
        <v>0</v>
      </c>
      <c r="Z74">
        <v>0</v>
      </c>
      <c r="AA74">
        <v>0</v>
      </c>
      <c r="AB74">
        <v>0</v>
      </c>
      <c r="AC74">
        <v>0</v>
      </c>
      <c r="AD74">
        <v>0</v>
      </c>
      <c r="AE74">
        <v>0</v>
      </c>
      <c r="AF74">
        <v>0</v>
      </c>
      <c r="AG74">
        <v>0</v>
      </c>
      <c r="AH74">
        <v>0</v>
      </c>
      <c r="AK74" s="70">
        <f t="shared" si="4"/>
        <v>0</v>
      </c>
      <c r="AM74" s="70">
        <f>VLOOKUP(B74,Totalt!B73:AU546,39,FALSE)</f>
        <v>0</v>
      </c>
      <c r="AP74" s="70">
        <f t="shared" si="5"/>
        <v>0</v>
      </c>
    </row>
    <row r="75" spans="1:42" x14ac:dyDescent="0.35">
      <c r="A75" t="s">
        <v>80</v>
      </c>
      <c r="B75" t="s">
        <v>103</v>
      </c>
      <c r="C75">
        <v>0</v>
      </c>
      <c r="D75">
        <v>1112</v>
      </c>
      <c r="E75">
        <v>0</v>
      </c>
      <c r="F75">
        <v>0</v>
      </c>
      <c r="G75">
        <v>0</v>
      </c>
      <c r="H75">
        <v>0</v>
      </c>
      <c r="I75">
        <v>0.13485800000000001</v>
      </c>
      <c r="J75">
        <v>0</v>
      </c>
      <c r="K75">
        <v>8.4859899999999993</v>
      </c>
      <c r="L75">
        <v>0</v>
      </c>
      <c r="M75">
        <v>10.9878</v>
      </c>
      <c r="N75">
        <v>745.74800000000005</v>
      </c>
      <c r="O75">
        <v>0</v>
      </c>
      <c r="P75" s="46">
        <v>54.527999999999999</v>
      </c>
      <c r="Q75" s="46">
        <f t="shared" si="3"/>
        <v>27.263999999999999</v>
      </c>
      <c r="R75">
        <v>91.12</v>
      </c>
      <c r="S75">
        <v>0</v>
      </c>
      <c r="T75">
        <v>0</v>
      </c>
      <c r="U75">
        <v>0</v>
      </c>
      <c r="V75">
        <v>0</v>
      </c>
      <c r="W75">
        <v>0</v>
      </c>
      <c r="X75">
        <v>29.6358</v>
      </c>
      <c r="Y75">
        <v>0</v>
      </c>
      <c r="Z75">
        <v>0</v>
      </c>
      <c r="AA75">
        <v>0</v>
      </c>
      <c r="AB75">
        <v>2.5209999999999999</v>
      </c>
      <c r="AC75">
        <v>9.1470000000000002</v>
      </c>
      <c r="AD75">
        <v>0</v>
      </c>
      <c r="AE75">
        <v>0</v>
      </c>
      <c r="AF75">
        <v>0</v>
      </c>
      <c r="AG75">
        <v>0</v>
      </c>
      <c r="AH75">
        <v>2064.3084480000002</v>
      </c>
      <c r="AK75" s="70">
        <f t="shared" si="4"/>
        <v>2026.0566480000002</v>
      </c>
      <c r="AM75" s="70">
        <f>VLOOKUP(B75,Totalt!B74:AU547,39,FALSE)</f>
        <v>2026.0566479999998</v>
      </c>
      <c r="AP75" s="70">
        <f t="shared" si="5"/>
        <v>0</v>
      </c>
    </row>
    <row r="76" spans="1:42" x14ac:dyDescent="0.35">
      <c r="A76" t="s">
        <v>80</v>
      </c>
      <c r="B76" t="s">
        <v>104</v>
      </c>
      <c r="C76">
        <v>0</v>
      </c>
      <c r="D76">
        <v>0</v>
      </c>
      <c r="E76">
        <v>0</v>
      </c>
      <c r="F76">
        <v>0</v>
      </c>
      <c r="G76">
        <v>0</v>
      </c>
      <c r="H76">
        <v>0</v>
      </c>
      <c r="I76">
        <v>0.2</v>
      </c>
      <c r="J76">
        <v>0</v>
      </c>
      <c r="K76">
        <v>0</v>
      </c>
      <c r="L76">
        <v>0</v>
      </c>
      <c r="M76">
        <v>0</v>
      </c>
      <c r="N76">
        <v>0</v>
      </c>
      <c r="O76">
        <v>0</v>
      </c>
      <c r="P76" s="46">
        <v>0</v>
      </c>
      <c r="Q76" s="46">
        <f t="shared" si="3"/>
        <v>0</v>
      </c>
      <c r="R76">
        <v>0</v>
      </c>
      <c r="S76">
        <v>0</v>
      </c>
      <c r="T76">
        <v>10.3</v>
      </c>
      <c r="U76">
        <v>0</v>
      </c>
      <c r="V76">
        <v>0</v>
      </c>
      <c r="W76">
        <v>0</v>
      </c>
      <c r="X76">
        <v>0.26600000000000001</v>
      </c>
      <c r="Y76">
        <v>16.600000000000001</v>
      </c>
      <c r="Z76">
        <v>0</v>
      </c>
      <c r="AA76">
        <v>0</v>
      </c>
      <c r="AB76">
        <v>0</v>
      </c>
      <c r="AC76">
        <v>0</v>
      </c>
      <c r="AD76">
        <v>0</v>
      </c>
      <c r="AE76">
        <v>0.16800000000000001</v>
      </c>
      <c r="AF76">
        <v>0</v>
      </c>
      <c r="AG76">
        <v>0</v>
      </c>
      <c r="AH76">
        <v>27.533999999999999</v>
      </c>
      <c r="AK76" s="70">
        <f t="shared" si="4"/>
        <v>27.533999999999999</v>
      </c>
      <c r="AM76" s="70">
        <f>VLOOKUP(B76,Totalt!B75:AU548,39,FALSE)</f>
        <v>27.533999999999999</v>
      </c>
      <c r="AP76" s="70">
        <f t="shared" si="5"/>
        <v>0</v>
      </c>
    </row>
    <row r="77" spans="1:42" x14ac:dyDescent="0.35">
      <c r="A77" t="s">
        <v>80</v>
      </c>
      <c r="B77" t="s">
        <v>105</v>
      </c>
      <c r="C77">
        <v>0</v>
      </c>
      <c r="D77">
        <v>59.031999999999996</v>
      </c>
      <c r="E77">
        <v>0</v>
      </c>
      <c r="F77">
        <v>17.292999999999999</v>
      </c>
      <c r="G77">
        <v>0</v>
      </c>
      <c r="H77">
        <v>0</v>
      </c>
      <c r="I77">
        <v>7.2779999999999996</v>
      </c>
      <c r="J77">
        <v>0</v>
      </c>
      <c r="K77">
        <v>0</v>
      </c>
      <c r="L77">
        <v>6.423</v>
      </c>
      <c r="M77">
        <v>0</v>
      </c>
      <c r="N77">
        <v>0</v>
      </c>
      <c r="O77">
        <v>2.403</v>
      </c>
      <c r="P77" s="46">
        <v>17.981999999999999</v>
      </c>
      <c r="Q77" s="46">
        <f t="shared" si="3"/>
        <v>8.9909999999999997</v>
      </c>
      <c r="R77">
        <v>0</v>
      </c>
      <c r="S77">
        <v>8.1129999999999995</v>
      </c>
      <c r="T77">
        <v>14.377000000000001</v>
      </c>
      <c r="U77">
        <v>0</v>
      </c>
      <c r="V77">
        <v>0</v>
      </c>
      <c r="W77">
        <v>0</v>
      </c>
      <c r="X77">
        <v>3.3468900000000001</v>
      </c>
      <c r="Y77">
        <v>0</v>
      </c>
      <c r="Z77">
        <v>0</v>
      </c>
      <c r="AA77">
        <v>0</v>
      </c>
      <c r="AB77">
        <v>0</v>
      </c>
      <c r="AC77">
        <v>0</v>
      </c>
      <c r="AD77">
        <v>0</v>
      </c>
      <c r="AE77">
        <v>0</v>
      </c>
      <c r="AF77">
        <v>2.2160000000000002</v>
      </c>
      <c r="AG77">
        <v>3.702</v>
      </c>
      <c r="AH77">
        <v>142.16589000000002</v>
      </c>
      <c r="AK77" s="70">
        <f t="shared" si="4"/>
        <v>133.17489</v>
      </c>
      <c r="AM77" s="70">
        <f>VLOOKUP(B77,Totalt!B76:AU549,39,FALSE)</f>
        <v>133.17488999999998</v>
      </c>
      <c r="AP77" s="70">
        <f t="shared" si="5"/>
        <v>0</v>
      </c>
    </row>
    <row r="78" spans="1:42" x14ac:dyDescent="0.35">
      <c r="A78" t="s">
        <v>80</v>
      </c>
      <c r="B78" t="s">
        <v>106</v>
      </c>
      <c r="C78">
        <v>0</v>
      </c>
      <c r="D78">
        <v>0</v>
      </c>
      <c r="E78">
        <v>0</v>
      </c>
      <c r="F78">
        <v>0</v>
      </c>
      <c r="G78">
        <v>0</v>
      </c>
      <c r="H78">
        <v>0</v>
      </c>
      <c r="I78">
        <v>6.5469999999999997</v>
      </c>
      <c r="J78">
        <v>0</v>
      </c>
      <c r="K78">
        <v>0</v>
      </c>
      <c r="L78">
        <v>0</v>
      </c>
      <c r="M78">
        <v>0</v>
      </c>
      <c r="N78">
        <v>0</v>
      </c>
      <c r="O78">
        <v>0</v>
      </c>
      <c r="P78" s="46">
        <v>17.814</v>
      </c>
      <c r="Q78" s="46">
        <f t="shared" si="3"/>
        <v>8.907</v>
      </c>
      <c r="R78">
        <v>0</v>
      </c>
      <c r="S78">
        <v>23.4</v>
      </c>
      <c r="T78">
        <v>20.8</v>
      </c>
      <c r="U78">
        <v>0</v>
      </c>
      <c r="V78">
        <v>0</v>
      </c>
      <c r="W78">
        <v>0</v>
      </c>
      <c r="X78">
        <v>1.1499999999999999</v>
      </c>
      <c r="Y78">
        <v>0</v>
      </c>
      <c r="Z78">
        <v>0</v>
      </c>
      <c r="AA78">
        <v>0</v>
      </c>
      <c r="AB78">
        <v>0</v>
      </c>
      <c r="AC78">
        <v>0</v>
      </c>
      <c r="AD78">
        <v>0</v>
      </c>
      <c r="AE78">
        <v>0</v>
      </c>
      <c r="AF78">
        <v>0</v>
      </c>
      <c r="AG78">
        <v>0</v>
      </c>
      <c r="AH78">
        <v>69.710999999999999</v>
      </c>
      <c r="AK78" s="70">
        <f t="shared" si="4"/>
        <v>60.804000000000002</v>
      </c>
      <c r="AM78" s="70">
        <f>VLOOKUP(B78,Totalt!B77:AU550,39,FALSE)</f>
        <v>60.803999999999995</v>
      </c>
      <c r="AP78" s="70">
        <f t="shared" si="5"/>
        <v>0</v>
      </c>
    </row>
    <row r="79" spans="1:42" x14ac:dyDescent="0.35">
      <c r="A79" t="s">
        <v>80</v>
      </c>
      <c r="B79" t="s">
        <v>107</v>
      </c>
      <c r="C79">
        <v>0</v>
      </c>
      <c r="D79">
        <v>0</v>
      </c>
      <c r="E79">
        <v>0</v>
      </c>
      <c r="F79">
        <v>0</v>
      </c>
      <c r="G79">
        <v>0</v>
      </c>
      <c r="H79">
        <v>0</v>
      </c>
      <c r="I79">
        <v>5.3999999999999999E-2</v>
      </c>
      <c r="J79">
        <v>0</v>
      </c>
      <c r="K79">
        <v>0</v>
      </c>
      <c r="L79">
        <v>0</v>
      </c>
      <c r="M79">
        <v>0</v>
      </c>
      <c r="N79">
        <v>0</v>
      </c>
      <c r="O79">
        <v>0</v>
      </c>
      <c r="P79" s="46">
        <v>0</v>
      </c>
      <c r="Q79" s="46">
        <f t="shared" si="3"/>
        <v>0</v>
      </c>
      <c r="R79">
        <v>56.529000000000003</v>
      </c>
      <c r="S79">
        <v>0</v>
      </c>
      <c r="T79">
        <v>0</v>
      </c>
      <c r="U79">
        <v>0</v>
      </c>
      <c r="V79">
        <v>0</v>
      </c>
      <c r="W79">
        <v>0</v>
      </c>
      <c r="X79">
        <v>0.97699999999999998</v>
      </c>
      <c r="Y79">
        <v>0</v>
      </c>
      <c r="Z79">
        <v>0</v>
      </c>
      <c r="AA79">
        <v>0</v>
      </c>
      <c r="AB79">
        <v>0</v>
      </c>
      <c r="AC79">
        <v>0</v>
      </c>
      <c r="AD79">
        <v>0</v>
      </c>
      <c r="AE79">
        <v>0</v>
      </c>
      <c r="AF79">
        <v>0</v>
      </c>
      <c r="AG79">
        <v>0</v>
      </c>
      <c r="AH79">
        <v>57.56</v>
      </c>
      <c r="AK79" s="70">
        <f t="shared" si="4"/>
        <v>57.56</v>
      </c>
      <c r="AM79" s="70">
        <f>VLOOKUP(B79,Totalt!B78:AU551,39,FALSE)</f>
        <v>57.56</v>
      </c>
      <c r="AP79" s="70">
        <f t="shared" si="5"/>
        <v>0</v>
      </c>
    </row>
    <row r="80" spans="1:42" x14ac:dyDescent="0.35">
      <c r="A80" t="s">
        <v>80</v>
      </c>
      <c r="B80" t="s">
        <v>108</v>
      </c>
      <c r="C80">
        <v>0</v>
      </c>
      <c r="D80">
        <v>0</v>
      </c>
      <c r="E80">
        <v>0</v>
      </c>
      <c r="F80">
        <v>0</v>
      </c>
      <c r="G80">
        <v>0</v>
      </c>
      <c r="H80">
        <v>0</v>
      </c>
      <c r="I80">
        <v>0</v>
      </c>
      <c r="J80">
        <v>0</v>
      </c>
      <c r="K80">
        <v>0</v>
      </c>
      <c r="L80">
        <v>0</v>
      </c>
      <c r="M80">
        <v>0</v>
      </c>
      <c r="N80">
        <v>0</v>
      </c>
      <c r="O80">
        <v>0</v>
      </c>
      <c r="P80" s="46">
        <v>0</v>
      </c>
      <c r="Q80" s="46">
        <f t="shared" si="3"/>
        <v>0</v>
      </c>
      <c r="R80">
        <v>0</v>
      </c>
      <c r="S80">
        <v>0</v>
      </c>
      <c r="T80">
        <v>0</v>
      </c>
      <c r="U80">
        <v>0</v>
      </c>
      <c r="V80">
        <v>0</v>
      </c>
      <c r="W80">
        <v>0</v>
      </c>
      <c r="X80">
        <v>0</v>
      </c>
      <c r="Y80">
        <v>0</v>
      </c>
      <c r="Z80">
        <v>0</v>
      </c>
      <c r="AA80">
        <v>0</v>
      </c>
      <c r="AB80">
        <v>0</v>
      </c>
      <c r="AC80">
        <v>0</v>
      </c>
      <c r="AD80">
        <v>0</v>
      </c>
      <c r="AE80">
        <v>0</v>
      </c>
      <c r="AF80">
        <v>0</v>
      </c>
      <c r="AG80">
        <v>0</v>
      </c>
      <c r="AH80">
        <v>0</v>
      </c>
      <c r="AK80" s="70">
        <f t="shared" si="4"/>
        <v>0</v>
      </c>
      <c r="AM80" s="70">
        <f>VLOOKUP(B80,Totalt!B79:AU552,39,FALSE)</f>
        <v>0</v>
      </c>
      <c r="AP80" s="70">
        <f t="shared" si="5"/>
        <v>0</v>
      </c>
    </row>
    <row r="81" spans="1:42" x14ac:dyDescent="0.35">
      <c r="A81" t="s">
        <v>80</v>
      </c>
      <c r="B81" t="s">
        <v>109</v>
      </c>
      <c r="C81">
        <v>0</v>
      </c>
      <c r="D81">
        <v>0</v>
      </c>
      <c r="E81">
        <v>0</v>
      </c>
      <c r="F81">
        <v>0</v>
      </c>
      <c r="G81">
        <v>0</v>
      </c>
      <c r="H81">
        <v>0</v>
      </c>
      <c r="I81">
        <v>0</v>
      </c>
      <c r="J81">
        <v>0</v>
      </c>
      <c r="K81">
        <v>0</v>
      </c>
      <c r="L81">
        <v>0</v>
      </c>
      <c r="M81">
        <v>0</v>
      </c>
      <c r="N81">
        <v>0</v>
      </c>
      <c r="O81">
        <v>0</v>
      </c>
      <c r="P81" s="46">
        <v>0</v>
      </c>
      <c r="Q81" s="46">
        <f t="shared" si="3"/>
        <v>0</v>
      </c>
      <c r="R81">
        <v>0</v>
      </c>
      <c r="S81">
        <v>0</v>
      </c>
      <c r="T81">
        <v>0</v>
      </c>
      <c r="U81">
        <v>0</v>
      </c>
      <c r="V81">
        <v>0</v>
      </c>
      <c r="W81">
        <v>0</v>
      </c>
      <c r="X81">
        <v>0</v>
      </c>
      <c r="Y81">
        <v>0</v>
      </c>
      <c r="Z81">
        <v>0</v>
      </c>
      <c r="AA81">
        <v>0</v>
      </c>
      <c r="AB81">
        <v>0</v>
      </c>
      <c r="AC81">
        <v>0</v>
      </c>
      <c r="AD81">
        <v>0</v>
      </c>
      <c r="AE81">
        <v>0</v>
      </c>
      <c r="AF81">
        <v>0</v>
      </c>
      <c r="AG81">
        <v>0</v>
      </c>
      <c r="AH81">
        <v>0</v>
      </c>
      <c r="AK81" s="70">
        <f t="shared" si="4"/>
        <v>0</v>
      </c>
      <c r="AM81" s="70">
        <f>VLOOKUP(B81,Totalt!B80:AU553,39,FALSE)</f>
        <v>0</v>
      </c>
      <c r="AP81" s="70">
        <f t="shared" si="5"/>
        <v>0</v>
      </c>
    </row>
    <row r="82" spans="1:42" x14ac:dyDescent="0.35">
      <c r="A82" t="s">
        <v>80</v>
      </c>
      <c r="B82" t="s">
        <v>110</v>
      </c>
      <c r="C82">
        <v>0</v>
      </c>
      <c r="D82">
        <v>629.31700000000001</v>
      </c>
      <c r="E82">
        <v>0</v>
      </c>
      <c r="F82">
        <v>0</v>
      </c>
      <c r="G82">
        <v>0</v>
      </c>
      <c r="H82">
        <v>0</v>
      </c>
      <c r="I82">
        <v>14.230600000000001</v>
      </c>
      <c r="J82">
        <v>0</v>
      </c>
      <c r="K82">
        <v>14</v>
      </c>
      <c r="L82">
        <v>90.951300000000003</v>
      </c>
      <c r="M82">
        <v>37.357999999999997</v>
      </c>
      <c r="N82">
        <v>0</v>
      </c>
      <c r="O82">
        <v>56.708199999999998</v>
      </c>
      <c r="P82" s="46">
        <v>0</v>
      </c>
      <c r="Q82" s="46">
        <f t="shared" si="3"/>
        <v>0</v>
      </c>
      <c r="R82">
        <v>0</v>
      </c>
      <c r="S82">
        <v>0</v>
      </c>
      <c r="T82">
        <v>0</v>
      </c>
      <c r="U82">
        <v>73.215100000000007</v>
      </c>
      <c r="V82">
        <v>0</v>
      </c>
      <c r="W82">
        <v>0</v>
      </c>
      <c r="X82">
        <v>79</v>
      </c>
      <c r="Y82">
        <v>0</v>
      </c>
      <c r="Z82">
        <v>0</v>
      </c>
      <c r="AA82">
        <v>0</v>
      </c>
      <c r="AB82">
        <v>0</v>
      </c>
      <c r="AC82">
        <v>0</v>
      </c>
      <c r="AD82">
        <v>0</v>
      </c>
      <c r="AE82">
        <v>0</v>
      </c>
      <c r="AF82">
        <v>0</v>
      </c>
      <c r="AG82">
        <v>0</v>
      </c>
      <c r="AH82">
        <v>994.78020000000004</v>
      </c>
      <c r="AK82" s="70">
        <f t="shared" si="4"/>
        <v>957.42220000000009</v>
      </c>
      <c r="AM82" s="70">
        <f>VLOOKUP(B82,Totalt!B81:AU554,39,FALSE)</f>
        <v>957.42219999999998</v>
      </c>
      <c r="AP82" s="70">
        <f t="shared" si="5"/>
        <v>0</v>
      </c>
    </row>
    <row r="83" spans="1:42" x14ac:dyDescent="0.35">
      <c r="A83" t="s">
        <v>80</v>
      </c>
      <c r="B83" t="s">
        <v>111</v>
      </c>
      <c r="C83">
        <v>0</v>
      </c>
      <c r="D83">
        <v>0</v>
      </c>
      <c r="E83">
        <v>0</v>
      </c>
      <c r="F83">
        <v>0</v>
      </c>
      <c r="G83">
        <v>0</v>
      </c>
      <c r="H83">
        <v>0</v>
      </c>
      <c r="I83">
        <v>0</v>
      </c>
      <c r="J83">
        <v>0</v>
      </c>
      <c r="K83">
        <v>0</v>
      </c>
      <c r="L83">
        <v>0</v>
      </c>
      <c r="M83">
        <v>0</v>
      </c>
      <c r="N83">
        <v>0</v>
      </c>
      <c r="O83">
        <v>0</v>
      </c>
      <c r="P83" s="46">
        <v>0</v>
      </c>
      <c r="Q83" s="46">
        <f t="shared" si="3"/>
        <v>0</v>
      </c>
      <c r="R83">
        <v>0</v>
      </c>
      <c r="S83">
        <v>0</v>
      </c>
      <c r="T83">
        <v>0</v>
      </c>
      <c r="U83">
        <v>0</v>
      </c>
      <c r="V83">
        <v>0</v>
      </c>
      <c r="W83">
        <v>0</v>
      </c>
      <c r="X83">
        <v>0</v>
      </c>
      <c r="Y83">
        <v>0</v>
      </c>
      <c r="Z83">
        <v>0</v>
      </c>
      <c r="AA83">
        <v>0</v>
      </c>
      <c r="AB83">
        <v>0</v>
      </c>
      <c r="AC83">
        <v>0</v>
      </c>
      <c r="AD83">
        <v>0</v>
      </c>
      <c r="AE83">
        <v>0</v>
      </c>
      <c r="AF83">
        <v>0</v>
      </c>
      <c r="AG83">
        <v>0</v>
      </c>
      <c r="AH83">
        <v>0</v>
      </c>
      <c r="AK83" s="70">
        <f t="shared" si="4"/>
        <v>0</v>
      </c>
      <c r="AM83" s="70">
        <f>VLOOKUP(B83,Totalt!B82:AU555,39,FALSE)</f>
        <v>0</v>
      </c>
      <c r="AP83" s="70">
        <f t="shared" si="5"/>
        <v>0</v>
      </c>
    </row>
    <row r="84" spans="1:42" x14ac:dyDescent="0.35">
      <c r="A84" t="s">
        <v>80</v>
      </c>
      <c r="B84" t="s">
        <v>112</v>
      </c>
      <c r="C84">
        <v>0</v>
      </c>
      <c r="D84">
        <v>0</v>
      </c>
      <c r="E84">
        <v>0</v>
      </c>
      <c r="F84">
        <v>4.4809999999999999</v>
      </c>
      <c r="G84">
        <v>0</v>
      </c>
      <c r="H84">
        <v>0</v>
      </c>
      <c r="I84">
        <v>0.106</v>
      </c>
      <c r="J84">
        <v>0</v>
      </c>
      <c r="K84">
        <v>0</v>
      </c>
      <c r="L84">
        <v>12.111000000000001</v>
      </c>
      <c r="M84">
        <v>0</v>
      </c>
      <c r="N84">
        <v>0</v>
      </c>
      <c r="O84">
        <v>0</v>
      </c>
      <c r="P84" s="46">
        <v>0</v>
      </c>
      <c r="Q84" s="46">
        <f t="shared" si="3"/>
        <v>0</v>
      </c>
      <c r="R84">
        <v>0</v>
      </c>
      <c r="S84">
        <v>0</v>
      </c>
      <c r="T84">
        <v>3.2050000000000001</v>
      </c>
      <c r="U84">
        <v>0</v>
      </c>
      <c r="V84">
        <v>0</v>
      </c>
      <c r="W84">
        <v>0</v>
      </c>
      <c r="X84">
        <v>0.47399999999999998</v>
      </c>
      <c r="Y84">
        <v>0</v>
      </c>
      <c r="Z84">
        <v>0</v>
      </c>
      <c r="AA84">
        <v>0</v>
      </c>
      <c r="AB84">
        <v>0</v>
      </c>
      <c r="AC84">
        <v>0</v>
      </c>
      <c r="AD84">
        <v>0</v>
      </c>
      <c r="AE84">
        <v>0</v>
      </c>
      <c r="AF84">
        <v>7.1020000000000003</v>
      </c>
      <c r="AG84">
        <v>0</v>
      </c>
      <c r="AH84">
        <v>27.478999999999999</v>
      </c>
      <c r="AK84" s="70">
        <f t="shared" si="4"/>
        <v>27.478999999999999</v>
      </c>
      <c r="AM84" s="70">
        <f>VLOOKUP(B84,Totalt!B83:AU556,39,FALSE)</f>
        <v>27.478999999999999</v>
      </c>
      <c r="AP84" s="70">
        <f t="shared" si="5"/>
        <v>0</v>
      </c>
    </row>
    <row r="85" spans="1:42" x14ac:dyDescent="0.35">
      <c r="A85" t="s">
        <v>80</v>
      </c>
      <c r="B85" t="s">
        <v>113</v>
      </c>
      <c r="C85">
        <v>0</v>
      </c>
      <c r="D85">
        <v>0</v>
      </c>
      <c r="E85">
        <v>0</v>
      </c>
      <c r="F85">
        <v>0</v>
      </c>
      <c r="G85">
        <v>0</v>
      </c>
      <c r="H85">
        <v>0</v>
      </c>
      <c r="I85">
        <v>0</v>
      </c>
      <c r="J85">
        <v>0</v>
      </c>
      <c r="K85">
        <v>0</v>
      </c>
      <c r="L85">
        <v>0</v>
      </c>
      <c r="M85">
        <v>0</v>
      </c>
      <c r="N85">
        <v>0</v>
      </c>
      <c r="O85">
        <v>0</v>
      </c>
      <c r="P85" s="46">
        <v>0</v>
      </c>
      <c r="Q85" s="46">
        <f t="shared" si="3"/>
        <v>0</v>
      </c>
      <c r="R85">
        <v>0</v>
      </c>
      <c r="S85">
        <v>0</v>
      </c>
      <c r="T85">
        <v>0</v>
      </c>
      <c r="U85">
        <v>0</v>
      </c>
      <c r="V85">
        <v>0</v>
      </c>
      <c r="W85">
        <v>0</v>
      </c>
      <c r="X85">
        <v>0</v>
      </c>
      <c r="Y85">
        <v>0</v>
      </c>
      <c r="Z85">
        <v>0</v>
      </c>
      <c r="AA85">
        <v>0</v>
      </c>
      <c r="AB85">
        <v>0</v>
      </c>
      <c r="AC85">
        <v>0</v>
      </c>
      <c r="AD85">
        <v>0</v>
      </c>
      <c r="AE85">
        <v>0</v>
      </c>
      <c r="AF85">
        <v>0</v>
      </c>
      <c r="AG85">
        <v>0</v>
      </c>
      <c r="AH85">
        <v>0</v>
      </c>
      <c r="AK85" s="70">
        <f t="shared" si="4"/>
        <v>0</v>
      </c>
      <c r="AM85" s="70">
        <f>VLOOKUP(B85,Totalt!B84:AU557,39,FALSE)</f>
        <v>0</v>
      </c>
      <c r="AP85" s="70">
        <f t="shared" si="5"/>
        <v>0</v>
      </c>
    </row>
    <row r="86" spans="1:42" x14ac:dyDescent="0.35">
      <c r="A86" t="s">
        <v>80</v>
      </c>
      <c r="B86" t="s">
        <v>114</v>
      </c>
      <c r="C86">
        <v>0</v>
      </c>
      <c r="D86">
        <v>0</v>
      </c>
      <c r="E86">
        <v>0</v>
      </c>
      <c r="F86">
        <v>0</v>
      </c>
      <c r="G86">
        <v>0</v>
      </c>
      <c r="H86">
        <v>0</v>
      </c>
      <c r="I86">
        <v>1.2</v>
      </c>
      <c r="J86">
        <v>0</v>
      </c>
      <c r="K86">
        <v>0</v>
      </c>
      <c r="L86">
        <v>0</v>
      </c>
      <c r="M86">
        <v>0</v>
      </c>
      <c r="N86">
        <v>0</v>
      </c>
      <c r="O86">
        <v>0</v>
      </c>
      <c r="P86" s="46">
        <v>0</v>
      </c>
      <c r="Q86" s="46">
        <f t="shared" si="3"/>
        <v>0</v>
      </c>
      <c r="R86">
        <v>0</v>
      </c>
      <c r="S86">
        <v>0</v>
      </c>
      <c r="T86">
        <v>2.5</v>
      </c>
      <c r="U86">
        <v>0</v>
      </c>
      <c r="V86">
        <v>0</v>
      </c>
      <c r="W86">
        <v>0</v>
      </c>
      <c r="X86">
        <v>0.18</v>
      </c>
      <c r="Y86">
        <v>12.4</v>
      </c>
      <c r="Z86">
        <v>0</v>
      </c>
      <c r="AA86">
        <v>0</v>
      </c>
      <c r="AB86">
        <v>0</v>
      </c>
      <c r="AC86">
        <v>0</v>
      </c>
      <c r="AD86">
        <v>0</v>
      </c>
      <c r="AE86">
        <v>0</v>
      </c>
      <c r="AF86">
        <v>0</v>
      </c>
      <c r="AG86">
        <v>0</v>
      </c>
      <c r="AH86">
        <v>16.28</v>
      </c>
      <c r="AK86" s="70">
        <f t="shared" si="4"/>
        <v>16.28</v>
      </c>
      <c r="AM86" s="70">
        <f>VLOOKUP(B86,Totalt!B85:AU558,39,FALSE)</f>
        <v>16.28</v>
      </c>
      <c r="AP86" s="70">
        <f t="shared" si="5"/>
        <v>0</v>
      </c>
    </row>
    <row r="87" spans="1:42" x14ac:dyDescent="0.35">
      <c r="A87" t="s">
        <v>80</v>
      </c>
      <c r="B87" t="s">
        <v>115</v>
      </c>
      <c r="C87">
        <v>0</v>
      </c>
      <c r="D87">
        <v>0</v>
      </c>
      <c r="E87">
        <v>0</v>
      </c>
      <c r="F87">
        <v>0</v>
      </c>
      <c r="G87">
        <v>0</v>
      </c>
      <c r="H87">
        <v>0</v>
      </c>
      <c r="I87">
        <v>0</v>
      </c>
      <c r="J87">
        <v>0</v>
      </c>
      <c r="K87">
        <v>0</v>
      </c>
      <c r="L87">
        <v>0</v>
      </c>
      <c r="M87">
        <v>0</v>
      </c>
      <c r="N87">
        <v>0</v>
      </c>
      <c r="O87">
        <v>0</v>
      </c>
      <c r="P87" s="46">
        <v>0</v>
      </c>
      <c r="Q87" s="46">
        <f t="shared" si="3"/>
        <v>0</v>
      </c>
      <c r="R87">
        <v>0</v>
      </c>
      <c r="S87">
        <v>0</v>
      </c>
      <c r="T87">
        <v>0</v>
      </c>
      <c r="U87">
        <v>0</v>
      </c>
      <c r="V87">
        <v>0</v>
      </c>
      <c r="W87">
        <v>0</v>
      </c>
      <c r="X87">
        <v>0</v>
      </c>
      <c r="Y87">
        <v>0</v>
      </c>
      <c r="Z87">
        <v>0</v>
      </c>
      <c r="AA87">
        <v>0</v>
      </c>
      <c r="AB87">
        <v>0</v>
      </c>
      <c r="AC87">
        <v>0</v>
      </c>
      <c r="AD87">
        <v>0</v>
      </c>
      <c r="AE87">
        <v>0</v>
      </c>
      <c r="AF87">
        <v>0</v>
      </c>
      <c r="AG87">
        <v>0</v>
      </c>
      <c r="AH87">
        <v>0</v>
      </c>
      <c r="AK87" s="70">
        <f t="shared" si="4"/>
        <v>0</v>
      </c>
      <c r="AM87" s="70">
        <f>VLOOKUP(B87,Totalt!B86:AU559,39,FALSE)</f>
        <v>0</v>
      </c>
      <c r="AP87" s="70">
        <f t="shared" si="5"/>
        <v>0</v>
      </c>
    </row>
    <row r="88" spans="1:42" x14ac:dyDescent="0.35">
      <c r="A88" t="s">
        <v>80</v>
      </c>
      <c r="B88" t="s">
        <v>116</v>
      </c>
      <c r="C88">
        <v>0</v>
      </c>
      <c r="D88">
        <v>0</v>
      </c>
      <c r="E88">
        <v>0</v>
      </c>
      <c r="F88">
        <v>0</v>
      </c>
      <c r="G88">
        <v>0</v>
      </c>
      <c r="H88">
        <v>0</v>
      </c>
      <c r="I88">
        <v>0</v>
      </c>
      <c r="J88">
        <v>0</v>
      </c>
      <c r="K88">
        <v>0</v>
      </c>
      <c r="L88">
        <v>0</v>
      </c>
      <c r="M88">
        <v>0</v>
      </c>
      <c r="N88">
        <v>0</v>
      </c>
      <c r="O88">
        <v>0</v>
      </c>
      <c r="P88" s="46">
        <v>0</v>
      </c>
      <c r="Q88" s="46">
        <f t="shared" si="3"/>
        <v>0</v>
      </c>
      <c r="R88">
        <v>0</v>
      </c>
      <c r="S88">
        <v>0</v>
      </c>
      <c r="T88">
        <v>0</v>
      </c>
      <c r="U88">
        <v>0</v>
      </c>
      <c r="V88">
        <v>0</v>
      </c>
      <c r="W88">
        <v>0</v>
      </c>
      <c r="X88">
        <v>0</v>
      </c>
      <c r="Y88">
        <v>0</v>
      </c>
      <c r="Z88">
        <v>0</v>
      </c>
      <c r="AA88">
        <v>0</v>
      </c>
      <c r="AB88">
        <v>0</v>
      </c>
      <c r="AC88">
        <v>0</v>
      </c>
      <c r="AD88">
        <v>0</v>
      </c>
      <c r="AE88">
        <v>0</v>
      </c>
      <c r="AF88">
        <v>0</v>
      </c>
      <c r="AG88">
        <v>0</v>
      </c>
      <c r="AH88">
        <v>0</v>
      </c>
      <c r="AK88" s="70">
        <f t="shared" si="4"/>
        <v>0</v>
      </c>
      <c r="AM88" s="70">
        <f>VLOOKUP(B88,Totalt!B87:AU560,39,FALSE)</f>
        <v>0</v>
      </c>
      <c r="AP88" s="70">
        <f t="shared" si="5"/>
        <v>0</v>
      </c>
    </row>
    <row r="89" spans="1:42" x14ac:dyDescent="0.35">
      <c r="A89" t="s">
        <v>80</v>
      </c>
      <c r="B89" t="s">
        <v>117</v>
      </c>
      <c r="C89">
        <v>0</v>
      </c>
      <c r="D89">
        <v>0</v>
      </c>
      <c r="E89">
        <v>0</v>
      </c>
      <c r="F89">
        <v>0</v>
      </c>
      <c r="G89">
        <v>0</v>
      </c>
      <c r="H89">
        <v>0</v>
      </c>
      <c r="I89">
        <v>0</v>
      </c>
      <c r="J89">
        <v>0</v>
      </c>
      <c r="K89">
        <v>0</v>
      </c>
      <c r="L89">
        <v>0</v>
      </c>
      <c r="M89">
        <v>0</v>
      </c>
      <c r="N89">
        <v>0</v>
      </c>
      <c r="O89">
        <v>0</v>
      </c>
      <c r="P89" s="46">
        <v>0</v>
      </c>
      <c r="Q89" s="46">
        <f t="shared" si="3"/>
        <v>0</v>
      </c>
      <c r="R89">
        <v>0</v>
      </c>
      <c r="S89">
        <v>0</v>
      </c>
      <c r="T89">
        <v>0</v>
      </c>
      <c r="U89">
        <v>0</v>
      </c>
      <c r="V89">
        <v>0</v>
      </c>
      <c r="W89">
        <v>0</v>
      </c>
      <c r="X89">
        <v>0</v>
      </c>
      <c r="Y89">
        <v>0</v>
      </c>
      <c r="Z89">
        <v>0</v>
      </c>
      <c r="AA89">
        <v>0</v>
      </c>
      <c r="AB89">
        <v>0</v>
      </c>
      <c r="AC89">
        <v>0</v>
      </c>
      <c r="AD89">
        <v>0</v>
      </c>
      <c r="AE89">
        <v>0</v>
      </c>
      <c r="AF89">
        <v>0</v>
      </c>
      <c r="AG89">
        <v>0</v>
      </c>
      <c r="AH89">
        <v>0</v>
      </c>
      <c r="AK89" s="70">
        <f t="shared" si="4"/>
        <v>0</v>
      </c>
      <c r="AM89" s="70">
        <f>VLOOKUP(B89,Totalt!B88:AU561,39,FALSE)</f>
        <v>0</v>
      </c>
      <c r="AP89" s="70">
        <f t="shared" si="5"/>
        <v>0</v>
      </c>
    </row>
    <row r="90" spans="1:42" x14ac:dyDescent="0.35">
      <c r="A90" t="s">
        <v>80</v>
      </c>
      <c r="B90" t="s">
        <v>118</v>
      </c>
      <c r="C90">
        <v>0</v>
      </c>
      <c r="D90">
        <v>0</v>
      </c>
      <c r="E90">
        <v>0</v>
      </c>
      <c r="F90">
        <v>0</v>
      </c>
      <c r="G90">
        <v>0</v>
      </c>
      <c r="H90">
        <v>0</v>
      </c>
      <c r="I90">
        <v>0</v>
      </c>
      <c r="J90">
        <v>0</v>
      </c>
      <c r="K90">
        <v>0</v>
      </c>
      <c r="L90">
        <v>0</v>
      </c>
      <c r="M90">
        <v>0</v>
      </c>
      <c r="N90">
        <v>3.5169999999999999</v>
      </c>
      <c r="O90">
        <v>0</v>
      </c>
      <c r="P90" s="46">
        <v>5.0259999999999998</v>
      </c>
      <c r="Q90" s="46">
        <f t="shared" si="3"/>
        <v>2.5129999999999999</v>
      </c>
      <c r="R90">
        <v>0</v>
      </c>
      <c r="S90">
        <v>0</v>
      </c>
      <c r="T90">
        <v>26.713000000000001</v>
      </c>
      <c r="U90">
        <v>0</v>
      </c>
      <c r="V90">
        <v>0</v>
      </c>
      <c r="W90">
        <v>0</v>
      </c>
      <c r="X90">
        <v>0.90500000000000003</v>
      </c>
      <c r="Y90">
        <v>0</v>
      </c>
      <c r="Z90">
        <v>0</v>
      </c>
      <c r="AA90">
        <v>0</v>
      </c>
      <c r="AB90">
        <v>0</v>
      </c>
      <c r="AC90">
        <v>0</v>
      </c>
      <c r="AD90">
        <v>0</v>
      </c>
      <c r="AE90">
        <v>0</v>
      </c>
      <c r="AF90">
        <v>0</v>
      </c>
      <c r="AG90">
        <v>0</v>
      </c>
      <c r="AH90">
        <v>36.161000000000001</v>
      </c>
      <c r="AK90" s="70">
        <f t="shared" si="4"/>
        <v>33.648000000000003</v>
      </c>
      <c r="AM90" s="70">
        <f>VLOOKUP(B90,Totalt!B89:AU562,39,FALSE)</f>
        <v>33.648000000000003</v>
      </c>
      <c r="AP90" s="70">
        <f t="shared" si="5"/>
        <v>0</v>
      </c>
    </row>
    <row r="91" spans="1:42" x14ac:dyDescent="0.35">
      <c r="A91" t="s">
        <v>80</v>
      </c>
      <c r="B91" t="s">
        <v>119</v>
      </c>
      <c r="C91">
        <v>0</v>
      </c>
      <c r="D91">
        <v>0</v>
      </c>
      <c r="E91">
        <v>0</v>
      </c>
      <c r="F91">
        <v>0</v>
      </c>
      <c r="G91">
        <v>0</v>
      </c>
      <c r="H91">
        <v>0</v>
      </c>
      <c r="I91">
        <v>0.56000000000000005</v>
      </c>
      <c r="J91">
        <v>0</v>
      </c>
      <c r="K91">
        <v>0</v>
      </c>
      <c r="L91">
        <v>0</v>
      </c>
      <c r="M91">
        <v>0</v>
      </c>
      <c r="N91">
        <v>0</v>
      </c>
      <c r="O91">
        <v>0</v>
      </c>
      <c r="P91" s="46">
        <v>0</v>
      </c>
      <c r="Q91" s="46">
        <f t="shared" si="3"/>
        <v>0</v>
      </c>
      <c r="R91">
        <v>0</v>
      </c>
      <c r="S91">
        <v>0</v>
      </c>
      <c r="T91">
        <v>4.47</v>
      </c>
      <c r="U91">
        <v>0</v>
      </c>
      <c r="V91">
        <v>0</v>
      </c>
      <c r="W91">
        <v>0</v>
      </c>
      <c r="X91">
        <v>0.14000000000000001</v>
      </c>
      <c r="Y91">
        <v>6.05</v>
      </c>
      <c r="Z91">
        <v>0</v>
      </c>
      <c r="AA91">
        <v>0</v>
      </c>
      <c r="AB91">
        <v>0</v>
      </c>
      <c r="AC91">
        <v>0</v>
      </c>
      <c r="AD91">
        <v>0</v>
      </c>
      <c r="AE91">
        <v>0</v>
      </c>
      <c r="AF91">
        <v>0</v>
      </c>
      <c r="AG91">
        <v>0</v>
      </c>
      <c r="AH91">
        <v>11.219999999999999</v>
      </c>
      <c r="AK91" s="70">
        <f t="shared" si="4"/>
        <v>11.219999999999999</v>
      </c>
      <c r="AM91" s="70">
        <f>VLOOKUP(B91,Totalt!B90:AU563,39,FALSE)</f>
        <v>11.219999999999999</v>
      </c>
      <c r="AP91" s="70">
        <f t="shared" si="5"/>
        <v>0</v>
      </c>
    </row>
    <row r="92" spans="1:42" x14ac:dyDescent="0.35">
      <c r="A92" t="s">
        <v>80</v>
      </c>
      <c r="B92" t="s">
        <v>120</v>
      </c>
      <c r="C92">
        <v>0</v>
      </c>
      <c r="D92">
        <v>0</v>
      </c>
      <c r="E92">
        <v>0</v>
      </c>
      <c r="F92">
        <v>0</v>
      </c>
      <c r="G92">
        <v>0</v>
      </c>
      <c r="H92">
        <v>0</v>
      </c>
      <c r="I92">
        <v>0.5</v>
      </c>
      <c r="J92">
        <v>0</v>
      </c>
      <c r="K92">
        <v>0</v>
      </c>
      <c r="L92">
        <v>0</v>
      </c>
      <c r="M92">
        <v>0</v>
      </c>
      <c r="N92">
        <v>0</v>
      </c>
      <c r="O92">
        <v>0</v>
      </c>
      <c r="P92" s="46">
        <v>0</v>
      </c>
      <c r="Q92" s="46">
        <f t="shared" si="3"/>
        <v>0</v>
      </c>
      <c r="R92">
        <v>0</v>
      </c>
      <c r="S92">
        <v>0</v>
      </c>
      <c r="T92">
        <v>24.3</v>
      </c>
      <c r="U92">
        <v>0</v>
      </c>
      <c r="V92">
        <v>0</v>
      </c>
      <c r="W92">
        <v>0</v>
      </c>
      <c r="X92">
        <v>0.41</v>
      </c>
      <c r="Y92">
        <v>0</v>
      </c>
      <c r="Z92">
        <v>0</v>
      </c>
      <c r="AA92">
        <v>0</v>
      </c>
      <c r="AB92">
        <v>0</v>
      </c>
      <c r="AC92">
        <v>0</v>
      </c>
      <c r="AD92">
        <v>0</v>
      </c>
      <c r="AE92">
        <v>0</v>
      </c>
      <c r="AF92">
        <v>0</v>
      </c>
      <c r="AG92">
        <v>0</v>
      </c>
      <c r="AH92">
        <v>25.21</v>
      </c>
      <c r="AK92" s="70">
        <f t="shared" si="4"/>
        <v>25.21</v>
      </c>
      <c r="AM92" s="70">
        <f>VLOOKUP(B92,Totalt!B91:AU564,39,FALSE)</f>
        <v>25.21</v>
      </c>
      <c r="AP92" s="70">
        <f t="shared" si="5"/>
        <v>0</v>
      </c>
    </row>
    <row r="93" spans="1:42" x14ac:dyDescent="0.35">
      <c r="A93" t="s">
        <v>80</v>
      </c>
      <c r="B93" t="s">
        <v>121</v>
      </c>
      <c r="C93">
        <v>0</v>
      </c>
      <c r="D93">
        <v>0</v>
      </c>
      <c r="E93">
        <v>0</v>
      </c>
      <c r="F93">
        <v>0</v>
      </c>
      <c r="G93">
        <v>0</v>
      </c>
      <c r="H93">
        <v>0</v>
      </c>
      <c r="I93">
        <v>0</v>
      </c>
      <c r="J93">
        <v>0</v>
      </c>
      <c r="K93">
        <v>0</v>
      </c>
      <c r="L93">
        <v>0</v>
      </c>
      <c r="M93">
        <v>0</v>
      </c>
      <c r="N93">
        <v>0</v>
      </c>
      <c r="O93">
        <v>0</v>
      </c>
      <c r="P93" s="46">
        <v>0</v>
      </c>
      <c r="Q93" s="46">
        <f t="shared" si="3"/>
        <v>0</v>
      </c>
      <c r="R93">
        <v>0</v>
      </c>
      <c r="S93">
        <v>0</v>
      </c>
      <c r="T93">
        <v>0</v>
      </c>
      <c r="U93">
        <v>0</v>
      </c>
      <c r="V93">
        <v>0</v>
      </c>
      <c r="W93">
        <v>0</v>
      </c>
      <c r="X93">
        <v>0</v>
      </c>
      <c r="Y93">
        <v>0</v>
      </c>
      <c r="Z93">
        <v>0</v>
      </c>
      <c r="AA93">
        <v>0</v>
      </c>
      <c r="AB93">
        <v>0</v>
      </c>
      <c r="AC93">
        <v>0</v>
      </c>
      <c r="AD93">
        <v>0</v>
      </c>
      <c r="AE93">
        <v>0</v>
      </c>
      <c r="AF93">
        <v>0</v>
      </c>
      <c r="AG93">
        <v>0</v>
      </c>
      <c r="AH93">
        <v>0</v>
      </c>
      <c r="AK93" s="70">
        <f t="shared" si="4"/>
        <v>0</v>
      </c>
      <c r="AM93" s="70">
        <f>VLOOKUP(B93,Totalt!B92:AU565,39,FALSE)</f>
        <v>0</v>
      </c>
      <c r="AP93" s="70">
        <f t="shared" si="5"/>
        <v>0</v>
      </c>
    </row>
    <row r="94" spans="1:42" x14ac:dyDescent="0.35">
      <c r="A94" t="s">
        <v>80</v>
      </c>
      <c r="B94" t="s">
        <v>122</v>
      </c>
      <c r="C94">
        <v>0</v>
      </c>
      <c r="D94">
        <v>0</v>
      </c>
      <c r="E94">
        <v>0</v>
      </c>
      <c r="F94">
        <v>0</v>
      </c>
      <c r="G94">
        <v>0</v>
      </c>
      <c r="H94">
        <v>0</v>
      </c>
      <c r="I94">
        <v>0</v>
      </c>
      <c r="J94">
        <v>0</v>
      </c>
      <c r="K94">
        <v>0</v>
      </c>
      <c r="L94">
        <v>0</v>
      </c>
      <c r="M94">
        <v>0</v>
      </c>
      <c r="N94">
        <v>0</v>
      </c>
      <c r="O94">
        <v>0</v>
      </c>
      <c r="P94" s="46">
        <v>0</v>
      </c>
      <c r="Q94" s="46">
        <f t="shared" si="3"/>
        <v>0</v>
      </c>
      <c r="R94">
        <v>0</v>
      </c>
      <c r="S94">
        <v>0</v>
      </c>
      <c r="T94">
        <v>0</v>
      </c>
      <c r="U94">
        <v>0</v>
      </c>
      <c r="V94">
        <v>0</v>
      </c>
      <c r="W94">
        <v>0</v>
      </c>
      <c r="X94">
        <v>0</v>
      </c>
      <c r="Y94">
        <v>0</v>
      </c>
      <c r="Z94">
        <v>0</v>
      </c>
      <c r="AA94">
        <v>0</v>
      </c>
      <c r="AB94">
        <v>0</v>
      </c>
      <c r="AC94">
        <v>0</v>
      </c>
      <c r="AD94">
        <v>0</v>
      </c>
      <c r="AE94">
        <v>0</v>
      </c>
      <c r="AF94">
        <v>0</v>
      </c>
      <c r="AG94">
        <v>0</v>
      </c>
      <c r="AH94">
        <v>0</v>
      </c>
      <c r="AK94" s="70">
        <f t="shared" si="4"/>
        <v>0</v>
      </c>
      <c r="AM94" s="70">
        <f>VLOOKUP(B94,Totalt!B93:AU566,39,FALSE)</f>
        <v>0</v>
      </c>
      <c r="AP94" s="70">
        <f t="shared" si="5"/>
        <v>0</v>
      </c>
    </row>
    <row r="95" spans="1:42" x14ac:dyDescent="0.35">
      <c r="A95" t="s">
        <v>80</v>
      </c>
      <c r="B95" t="s">
        <v>123</v>
      </c>
      <c r="C95">
        <v>0</v>
      </c>
      <c r="D95">
        <v>0</v>
      </c>
      <c r="E95">
        <v>0</v>
      </c>
      <c r="F95">
        <v>0</v>
      </c>
      <c r="G95">
        <v>0</v>
      </c>
      <c r="H95">
        <v>0</v>
      </c>
      <c r="I95">
        <v>0</v>
      </c>
      <c r="J95">
        <v>0</v>
      </c>
      <c r="K95">
        <v>0</v>
      </c>
      <c r="L95">
        <v>0</v>
      </c>
      <c r="M95">
        <v>0</v>
      </c>
      <c r="N95">
        <v>0</v>
      </c>
      <c r="O95">
        <v>0</v>
      </c>
      <c r="P95" s="46">
        <v>0</v>
      </c>
      <c r="Q95" s="46">
        <f t="shared" si="3"/>
        <v>0</v>
      </c>
      <c r="R95">
        <v>0</v>
      </c>
      <c r="S95">
        <v>0</v>
      </c>
      <c r="T95">
        <v>0</v>
      </c>
      <c r="U95">
        <v>0</v>
      </c>
      <c r="V95">
        <v>0</v>
      </c>
      <c r="W95">
        <v>0</v>
      </c>
      <c r="X95">
        <v>0</v>
      </c>
      <c r="Y95">
        <v>0</v>
      </c>
      <c r="Z95">
        <v>0</v>
      </c>
      <c r="AA95">
        <v>0</v>
      </c>
      <c r="AB95">
        <v>0</v>
      </c>
      <c r="AC95">
        <v>0</v>
      </c>
      <c r="AD95">
        <v>0</v>
      </c>
      <c r="AE95">
        <v>0</v>
      </c>
      <c r="AF95">
        <v>0</v>
      </c>
      <c r="AG95">
        <v>0</v>
      </c>
      <c r="AH95">
        <v>0</v>
      </c>
      <c r="AK95" s="70">
        <f t="shared" si="4"/>
        <v>0</v>
      </c>
      <c r="AM95" s="70">
        <f>VLOOKUP(B95,Totalt!B94:AU567,39,FALSE)</f>
        <v>0</v>
      </c>
      <c r="AP95" s="70">
        <f t="shared" si="5"/>
        <v>0</v>
      </c>
    </row>
    <row r="96" spans="1:42" x14ac:dyDescent="0.35">
      <c r="A96" t="s">
        <v>80</v>
      </c>
      <c r="B96" t="s">
        <v>124</v>
      </c>
      <c r="C96">
        <v>0</v>
      </c>
      <c r="D96">
        <v>0</v>
      </c>
      <c r="E96">
        <v>0</v>
      </c>
      <c r="F96">
        <v>0</v>
      </c>
      <c r="G96">
        <v>0</v>
      </c>
      <c r="H96">
        <v>0</v>
      </c>
      <c r="I96">
        <v>0</v>
      </c>
      <c r="J96">
        <v>0</v>
      </c>
      <c r="K96">
        <v>0</v>
      </c>
      <c r="L96">
        <v>0</v>
      </c>
      <c r="M96">
        <v>0</v>
      </c>
      <c r="N96">
        <v>0</v>
      </c>
      <c r="O96">
        <v>0</v>
      </c>
      <c r="P96" s="46">
        <v>0</v>
      </c>
      <c r="Q96" s="46">
        <f t="shared" si="3"/>
        <v>0</v>
      </c>
      <c r="R96">
        <v>0</v>
      </c>
      <c r="S96">
        <v>0</v>
      </c>
      <c r="T96">
        <v>0</v>
      </c>
      <c r="U96">
        <v>0</v>
      </c>
      <c r="V96">
        <v>0</v>
      </c>
      <c r="W96">
        <v>0</v>
      </c>
      <c r="X96">
        <v>0.6</v>
      </c>
      <c r="Y96">
        <v>0</v>
      </c>
      <c r="Z96">
        <v>0</v>
      </c>
      <c r="AA96">
        <v>0</v>
      </c>
      <c r="AB96">
        <v>0</v>
      </c>
      <c r="AC96">
        <v>0</v>
      </c>
      <c r="AD96">
        <v>0</v>
      </c>
      <c r="AE96">
        <v>0</v>
      </c>
      <c r="AF96">
        <v>0</v>
      </c>
      <c r="AG96">
        <v>0</v>
      </c>
      <c r="AH96">
        <v>0.6</v>
      </c>
      <c r="AK96" s="70">
        <f t="shared" si="4"/>
        <v>0.6</v>
      </c>
      <c r="AM96" s="70">
        <f>VLOOKUP(B96,Totalt!B95:AU568,39,FALSE)</f>
        <v>0.6</v>
      </c>
      <c r="AP96" s="70">
        <f t="shared" si="5"/>
        <v>0</v>
      </c>
    </row>
    <row r="97" spans="1:42" x14ac:dyDescent="0.35">
      <c r="A97" t="s">
        <v>80</v>
      </c>
      <c r="B97" t="s">
        <v>125</v>
      </c>
      <c r="C97">
        <v>0</v>
      </c>
      <c r="D97">
        <v>0</v>
      </c>
      <c r="E97">
        <v>0</v>
      </c>
      <c r="F97">
        <v>0</v>
      </c>
      <c r="G97">
        <v>0</v>
      </c>
      <c r="H97">
        <v>0</v>
      </c>
      <c r="I97">
        <v>0</v>
      </c>
      <c r="J97">
        <v>0</v>
      </c>
      <c r="K97">
        <v>0</v>
      </c>
      <c r="L97">
        <v>0</v>
      </c>
      <c r="M97">
        <v>0</v>
      </c>
      <c r="N97">
        <v>0</v>
      </c>
      <c r="O97">
        <v>0</v>
      </c>
      <c r="P97" s="46">
        <v>0</v>
      </c>
      <c r="Q97" s="46">
        <f t="shared" si="3"/>
        <v>0</v>
      </c>
      <c r="R97">
        <v>0</v>
      </c>
      <c r="S97">
        <v>0</v>
      </c>
      <c r="T97">
        <v>0</v>
      </c>
      <c r="U97">
        <v>0</v>
      </c>
      <c r="V97">
        <v>0</v>
      </c>
      <c r="W97">
        <v>0</v>
      </c>
      <c r="X97">
        <v>1.7969999999999999</v>
      </c>
      <c r="Y97">
        <v>0</v>
      </c>
      <c r="Z97">
        <v>0</v>
      </c>
      <c r="AA97">
        <v>0</v>
      </c>
      <c r="AB97">
        <v>0</v>
      </c>
      <c r="AC97">
        <v>0</v>
      </c>
      <c r="AD97">
        <v>0</v>
      </c>
      <c r="AE97">
        <v>0</v>
      </c>
      <c r="AF97">
        <v>0</v>
      </c>
      <c r="AG97">
        <v>0</v>
      </c>
      <c r="AH97">
        <v>1.7969999999999999</v>
      </c>
      <c r="AK97" s="70">
        <f t="shared" si="4"/>
        <v>1.7969999999999999</v>
      </c>
      <c r="AM97" s="70">
        <f>VLOOKUP(B97,Totalt!B96:AU569,39,FALSE)</f>
        <v>1.7969999999999999</v>
      </c>
      <c r="AP97" s="70">
        <f t="shared" si="5"/>
        <v>0</v>
      </c>
    </row>
    <row r="98" spans="1:42" x14ac:dyDescent="0.35">
      <c r="A98" t="s">
        <v>80</v>
      </c>
      <c r="B98" t="s">
        <v>126</v>
      </c>
      <c r="C98">
        <v>0</v>
      </c>
      <c r="D98">
        <v>0</v>
      </c>
      <c r="E98">
        <v>0</v>
      </c>
      <c r="F98">
        <v>0</v>
      </c>
      <c r="G98">
        <v>0</v>
      </c>
      <c r="H98">
        <v>0</v>
      </c>
      <c r="I98">
        <v>0</v>
      </c>
      <c r="J98">
        <v>0</v>
      </c>
      <c r="K98">
        <v>0</v>
      </c>
      <c r="L98">
        <v>0</v>
      </c>
      <c r="M98">
        <v>0</v>
      </c>
      <c r="N98">
        <v>0</v>
      </c>
      <c r="O98">
        <v>0</v>
      </c>
      <c r="P98" s="46">
        <v>0</v>
      </c>
      <c r="Q98" s="46">
        <f t="shared" si="3"/>
        <v>0</v>
      </c>
      <c r="R98">
        <v>0</v>
      </c>
      <c r="S98">
        <v>0</v>
      </c>
      <c r="T98">
        <v>0</v>
      </c>
      <c r="U98">
        <v>0</v>
      </c>
      <c r="V98">
        <v>0</v>
      </c>
      <c r="W98">
        <v>0</v>
      </c>
      <c r="X98">
        <v>0</v>
      </c>
      <c r="Y98">
        <v>0</v>
      </c>
      <c r="Z98">
        <v>0</v>
      </c>
      <c r="AA98">
        <v>0</v>
      </c>
      <c r="AB98">
        <v>0</v>
      </c>
      <c r="AC98">
        <v>0</v>
      </c>
      <c r="AD98">
        <v>0</v>
      </c>
      <c r="AE98">
        <v>0</v>
      </c>
      <c r="AF98">
        <v>0</v>
      </c>
      <c r="AG98">
        <v>0</v>
      </c>
      <c r="AH98">
        <v>0</v>
      </c>
      <c r="AK98" s="70">
        <f t="shared" si="4"/>
        <v>0</v>
      </c>
      <c r="AM98" s="70">
        <f>VLOOKUP(B98,Totalt!B97:AU570,39,FALSE)</f>
        <v>0</v>
      </c>
      <c r="AP98" s="70">
        <f t="shared" si="5"/>
        <v>0</v>
      </c>
    </row>
    <row r="99" spans="1:42" x14ac:dyDescent="0.35">
      <c r="A99" t="s">
        <v>80</v>
      </c>
      <c r="B99" t="s">
        <v>127</v>
      </c>
      <c r="C99">
        <v>0</v>
      </c>
      <c r="D99">
        <v>0</v>
      </c>
      <c r="E99">
        <v>0</v>
      </c>
      <c r="F99">
        <v>0</v>
      </c>
      <c r="G99">
        <v>0</v>
      </c>
      <c r="H99">
        <v>0</v>
      </c>
      <c r="I99">
        <v>0</v>
      </c>
      <c r="J99">
        <v>0</v>
      </c>
      <c r="K99">
        <v>0</v>
      </c>
      <c r="L99">
        <v>0</v>
      </c>
      <c r="M99">
        <v>0</v>
      </c>
      <c r="N99">
        <v>0</v>
      </c>
      <c r="O99">
        <v>0</v>
      </c>
      <c r="P99" s="46">
        <v>0</v>
      </c>
      <c r="Q99" s="46">
        <f t="shared" si="3"/>
        <v>0</v>
      </c>
      <c r="R99">
        <v>0</v>
      </c>
      <c r="S99">
        <v>0</v>
      </c>
      <c r="T99">
        <v>0</v>
      </c>
      <c r="U99">
        <v>0</v>
      </c>
      <c r="V99">
        <v>0</v>
      </c>
      <c r="W99">
        <v>0</v>
      </c>
      <c r="X99">
        <v>0</v>
      </c>
      <c r="Y99">
        <v>0</v>
      </c>
      <c r="Z99">
        <v>0</v>
      </c>
      <c r="AA99">
        <v>0</v>
      </c>
      <c r="AB99">
        <v>0</v>
      </c>
      <c r="AC99">
        <v>0</v>
      </c>
      <c r="AD99">
        <v>0</v>
      </c>
      <c r="AE99">
        <v>0</v>
      </c>
      <c r="AF99">
        <v>0</v>
      </c>
      <c r="AG99">
        <v>0</v>
      </c>
      <c r="AH99">
        <v>0</v>
      </c>
      <c r="AK99" s="70">
        <f t="shared" si="4"/>
        <v>0</v>
      </c>
      <c r="AM99" s="70">
        <f>VLOOKUP(B99,Totalt!B98:AU571,39,FALSE)</f>
        <v>0</v>
      </c>
      <c r="AP99" s="70">
        <f t="shared" si="5"/>
        <v>0</v>
      </c>
    </row>
    <row r="100" spans="1:42" x14ac:dyDescent="0.35">
      <c r="A100" t="s">
        <v>80</v>
      </c>
      <c r="B100" t="s">
        <v>128</v>
      </c>
      <c r="C100">
        <v>0</v>
      </c>
      <c r="D100">
        <v>0</v>
      </c>
      <c r="E100">
        <v>0</v>
      </c>
      <c r="F100">
        <v>0</v>
      </c>
      <c r="G100">
        <v>0</v>
      </c>
      <c r="H100">
        <v>0</v>
      </c>
      <c r="I100">
        <v>0</v>
      </c>
      <c r="J100">
        <v>0</v>
      </c>
      <c r="K100">
        <v>0</v>
      </c>
      <c r="L100">
        <v>0</v>
      </c>
      <c r="M100">
        <v>0</v>
      </c>
      <c r="N100">
        <v>0</v>
      </c>
      <c r="O100">
        <v>0</v>
      </c>
      <c r="P100" s="46">
        <v>0</v>
      </c>
      <c r="Q100" s="46">
        <f t="shared" si="3"/>
        <v>0</v>
      </c>
      <c r="R100">
        <v>0</v>
      </c>
      <c r="S100">
        <v>0</v>
      </c>
      <c r="T100">
        <v>0</v>
      </c>
      <c r="U100">
        <v>0</v>
      </c>
      <c r="V100">
        <v>0</v>
      </c>
      <c r="W100">
        <v>0</v>
      </c>
      <c r="X100">
        <v>0</v>
      </c>
      <c r="Y100">
        <v>0</v>
      </c>
      <c r="Z100">
        <v>0</v>
      </c>
      <c r="AA100">
        <v>0</v>
      </c>
      <c r="AB100">
        <v>0</v>
      </c>
      <c r="AC100">
        <v>0</v>
      </c>
      <c r="AD100">
        <v>0</v>
      </c>
      <c r="AE100">
        <v>0</v>
      </c>
      <c r="AF100">
        <v>0</v>
      </c>
      <c r="AG100">
        <v>0</v>
      </c>
      <c r="AH100">
        <v>0</v>
      </c>
      <c r="AK100" s="70">
        <f t="shared" si="4"/>
        <v>0</v>
      </c>
      <c r="AM100" s="70">
        <f>VLOOKUP(B100,Totalt!B99:AU572,39,FALSE)</f>
        <v>0</v>
      </c>
      <c r="AP100" s="70">
        <f t="shared" si="5"/>
        <v>0</v>
      </c>
    </row>
    <row r="101" spans="1:42" x14ac:dyDescent="0.35">
      <c r="A101" t="s">
        <v>80</v>
      </c>
      <c r="B101" t="s">
        <v>129</v>
      </c>
      <c r="C101">
        <v>0</v>
      </c>
      <c r="D101">
        <v>0</v>
      </c>
      <c r="E101">
        <v>0</v>
      </c>
      <c r="F101">
        <v>0</v>
      </c>
      <c r="G101">
        <v>0</v>
      </c>
      <c r="H101">
        <v>0</v>
      </c>
      <c r="I101">
        <v>0</v>
      </c>
      <c r="J101">
        <v>0</v>
      </c>
      <c r="K101">
        <v>0</v>
      </c>
      <c r="L101">
        <v>0</v>
      </c>
      <c r="M101">
        <v>0</v>
      </c>
      <c r="N101">
        <v>0</v>
      </c>
      <c r="O101">
        <v>0</v>
      </c>
      <c r="P101" s="46">
        <v>0</v>
      </c>
      <c r="Q101" s="46">
        <f t="shared" si="3"/>
        <v>0</v>
      </c>
      <c r="R101">
        <v>0</v>
      </c>
      <c r="S101">
        <v>0</v>
      </c>
      <c r="T101">
        <v>0</v>
      </c>
      <c r="U101">
        <v>0</v>
      </c>
      <c r="V101">
        <v>0</v>
      </c>
      <c r="W101">
        <v>0</v>
      </c>
      <c r="X101">
        <v>0</v>
      </c>
      <c r="Y101">
        <v>0</v>
      </c>
      <c r="Z101">
        <v>0</v>
      </c>
      <c r="AA101">
        <v>0</v>
      </c>
      <c r="AB101">
        <v>0</v>
      </c>
      <c r="AC101">
        <v>0</v>
      </c>
      <c r="AD101">
        <v>0</v>
      </c>
      <c r="AE101">
        <v>0</v>
      </c>
      <c r="AF101">
        <v>0</v>
      </c>
      <c r="AG101">
        <v>0</v>
      </c>
      <c r="AH101">
        <v>0</v>
      </c>
      <c r="AK101" s="70">
        <f t="shared" si="4"/>
        <v>0</v>
      </c>
      <c r="AM101" s="70">
        <f>VLOOKUP(B101,Totalt!B100:AU573,39,FALSE)</f>
        <v>0</v>
      </c>
      <c r="AP101" s="70">
        <f t="shared" si="5"/>
        <v>0</v>
      </c>
    </row>
    <row r="102" spans="1:42" x14ac:dyDescent="0.35">
      <c r="A102" t="s">
        <v>80</v>
      </c>
      <c r="B102" t="s">
        <v>130</v>
      </c>
      <c r="C102">
        <v>0</v>
      </c>
      <c r="D102">
        <v>0</v>
      </c>
      <c r="E102">
        <v>0</v>
      </c>
      <c r="F102">
        <v>0</v>
      </c>
      <c r="G102">
        <v>0</v>
      </c>
      <c r="H102">
        <v>0</v>
      </c>
      <c r="I102">
        <v>0</v>
      </c>
      <c r="J102">
        <v>0</v>
      </c>
      <c r="K102">
        <v>0</v>
      </c>
      <c r="L102">
        <v>0</v>
      </c>
      <c r="M102">
        <v>0</v>
      </c>
      <c r="N102">
        <v>0</v>
      </c>
      <c r="O102">
        <v>0</v>
      </c>
      <c r="P102" s="46">
        <v>0</v>
      </c>
      <c r="Q102" s="46">
        <f t="shared" si="3"/>
        <v>0</v>
      </c>
      <c r="R102">
        <v>0</v>
      </c>
      <c r="S102">
        <v>0</v>
      </c>
      <c r="T102">
        <v>0</v>
      </c>
      <c r="U102">
        <v>0</v>
      </c>
      <c r="V102">
        <v>0</v>
      </c>
      <c r="W102">
        <v>0</v>
      </c>
      <c r="X102">
        <v>0</v>
      </c>
      <c r="Y102">
        <v>0</v>
      </c>
      <c r="Z102">
        <v>0</v>
      </c>
      <c r="AA102">
        <v>0</v>
      </c>
      <c r="AB102">
        <v>0</v>
      </c>
      <c r="AC102">
        <v>0</v>
      </c>
      <c r="AD102">
        <v>0</v>
      </c>
      <c r="AE102">
        <v>0</v>
      </c>
      <c r="AF102">
        <v>0</v>
      </c>
      <c r="AG102">
        <v>0</v>
      </c>
      <c r="AH102">
        <v>0</v>
      </c>
      <c r="AK102" s="70">
        <f t="shared" si="4"/>
        <v>0</v>
      </c>
      <c r="AM102" s="70">
        <f>VLOOKUP(B102,Totalt!B101:AU574,39,FALSE)</f>
        <v>0</v>
      </c>
      <c r="AP102" s="70">
        <f t="shared" si="5"/>
        <v>0</v>
      </c>
    </row>
    <row r="103" spans="1:42" x14ac:dyDescent="0.35">
      <c r="A103" t="s">
        <v>80</v>
      </c>
      <c r="B103" t="s">
        <v>131</v>
      </c>
      <c r="C103">
        <v>0</v>
      </c>
      <c r="D103">
        <v>0</v>
      </c>
      <c r="E103">
        <v>0</v>
      </c>
      <c r="F103">
        <v>0</v>
      </c>
      <c r="G103">
        <v>0</v>
      </c>
      <c r="H103">
        <v>0</v>
      </c>
      <c r="I103">
        <v>0</v>
      </c>
      <c r="J103">
        <v>0</v>
      </c>
      <c r="K103">
        <v>0</v>
      </c>
      <c r="L103">
        <v>0</v>
      </c>
      <c r="M103">
        <v>0</v>
      </c>
      <c r="N103">
        <v>0</v>
      </c>
      <c r="O103">
        <v>0</v>
      </c>
      <c r="P103" s="46">
        <v>0</v>
      </c>
      <c r="Q103" s="46">
        <f t="shared" si="3"/>
        <v>0</v>
      </c>
      <c r="R103">
        <v>0</v>
      </c>
      <c r="S103">
        <v>0</v>
      </c>
      <c r="T103">
        <v>0</v>
      </c>
      <c r="U103">
        <v>0</v>
      </c>
      <c r="V103">
        <v>0</v>
      </c>
      <c r="W103">
        <v>0</v>
      </c>
      <c r="X103">
        <v>0</v>
      </c>
      <c r="Y103">
        <v>0</v>
      </c>
      <c r="Z103">
        <v>0</v>
      </c>
      <c r="AA103">
        <v>0</v>
      </c>
      <c r="AB103">
        <v>0</v>
      </c>
      <c r="AC103">
        <v>0</v>
      </c>
      <c r="AD103">
        <v>0</v>
      </c>
      <c r="AE103">
        <v>0</v>
      </c>
      <c r="AF103">
        <v>0</v>
      </c>
      <c r="AG103">
        <v>0</v>
      </c>
      <c r="AH103">
        <v>0</v>
      </c>
      <c r="AK103" s="70">
        <f t="shared" si="4"/>
        <v>0</v>
      </c>
      <c r="AM103" s="70">
        <f>VLOOKUP(B103,Totalt!B102:AU575,39,FALSE)</f>
        <v>0</v>
      </c>
      <c r="AP103" s="70">
        <f t="shared" si="5"/>
        <v>0</v>
      </c>
    </row>
    <row r="104" spans="1:42" x14ac:dyDescent="0.35">
      <c r="A104" t="s">
        <v>80</v>
      </c>
      <c r="B104" t="s">
        <v>132</v>
      </c>
      <c r="C104">
        <v>0</v>
      </c>
      <c r="D104">
        <v>0</v>
      </c>
      <c r="E104">
        <v>0</v>
      </c>
      <c r="F104">
        <v>0</v>
      </c>
      <c r="G104">
        <v>0</v>
      </c>
      <c r="H104">
        <v>0</v>
      </c>
      <c r="I104">
        <v>0.64500000000000002</v>
      </c>
      <c r="J104">
        <v>0</v>
      </c>
      <c r="K104">
        <v>0</v>
      </c>
      <c r="L104">
        <v>0</v>
      </c>
      <c r="M104">
        <v>0</v>
      </c>
      <c r="N104">
        <v>0</v>
      </c>
      <c r="O104">
        <v>0</v>
      </c>
      <c r="P104" s="46">
        <v>0</v>
      </c>
      <c r="Q104" s="46">
        <f t="shared" si="3"/>
        <v>0</v>
      </c>
      <c r="R104">
        <v>1.5429999999999999</v>
      </c>
      <c r="S104">
        <v>0</v>
      </c>
      <c r="T104">
        <v>0</v>
      </c>
      <c r="U104">
        <v>0</v>
      </c>
      <c r="V104">
        <v>0</v>
      </c>
      <c r="W104">
        <v>0</v>
      </c>
      <c r="X104">
        <v>0.29399999999999998</v>
      </c>
      <c r="Y104">
        <v>0</v>
      </c>
      <c r="Z104">
        <v>0</v>
      </c>
      <c r="AA104">
        <v>0</v>
      </c>
      <c r="AB104">
        <v>0</v>
      </c>
      <c r="AC104">
        <v>0</v>
      </c>
      <c r="AD104">
        <v>0</v>
      </c>
      <c r="AE104">
        <v>0</v>
      </c>
      <c r="AF104">
        <v>0</v>
      </c>
      <c r="AG104">
        <v>14.8</v>
      </c>
      <c r="AH104">
        <v>17.282</v>
      </c>
      <c r="AK104" s="70">
        <f t="shared" si="4"/>
        <v>17.282</v>
      </c>
      <c r="AM104" s="70">
        <f>VLOOKUP(B104,Totalt!B103:AU576,39,FALSE)</f>
        <v>17.282</v>
      </c>
      <c r="AP104" s="70">
        <f t="shared" si="5"/>
        <v>0</v>
      </c>
    </row>
    <row r="105" spans="1:42" x14ac:dyDescent="0.35">
      <c r="A105" t="s">
        <v>80</v>
      </c>
      <c r="B105" t="s">
        <v>133</v>
      </c>
      <c r="C105">
        <v>0</v>
      </c>
      <c r="D105">
        <v>0</v>
      </c>
      <c r="E105">
        <v>0</v>
      </c>
      <c r="F105">
        <v>0</v>
      </c>
      <c r="G105">
        <v>0</v>
      </c>
      <c r="H105">
        <v>0</v>
      </c>
      <c r="I105">
        <v>2.1680000000000001</v>
      </c>
      <c r="J105">
        <v>0</v>
      </c>
      <c r="K105">
        <v>0</v>
      </c>
      <c r="L105">
        <v>0</v>
      </c>
      <c r="M105">
        <v>0</v>
      </c>
      <c r="N105">
        <v>0</v>
      </c>
      <c r="O105">
        <v>0</v>
      </c>
      <c r="P105" s="46">
        <v>0</v>
      </c>
      <c r="Q105" s="46">
        <f t="shared" si="3"/>
        <v>0</v>
      </c>
      <c r="R105">
        <v>5.4850000000000003</v>
      </c>
      <c r="S105">
        <v>36.549999999999997</v>
      </c>
      <c r="T105">
        <v>28.15</v>
      </c>
      <c r="U105">
        <v>0</v>
      </c>
      <c r="V105">
        <v>0</v>
      </c>
      <c r="W105">
        <v>0</v>
      </c>
      <c r="X105">
        <v>1.528</v>
      </c>
      <c r="Y105">
        <v>10.1</v>
      </c>
      <c r="Z105">
        <v>0</v>
      </c>
      <c r="AA105">
        <v>0</v>
      </c>
      <c r="AB105">
        <v>0</v>
      </c>
      <c r="AC105">
        <v>0</v>
      </c>
      <c r="AD105">
        <v>0</v>
      </c>
      <c r="AE105">
        <v>1.4</v>
      </c>
      <c r="AF105">
        <v>0.9</v>
      </c>
      <c r="AG105">
        <v>0</v>
      </c>
      <c r="AH105">
        <v>86.281000000000006</v>
      </c>
      <c r="AK105" s="70">
        <f t="shared" si="4"/>
        <v>86.281000000000006</v>
      </c>
      <c r="AM105" s="70">
        <f>VLOOKUP(B105,Totalt!B104:AU577,39,FALSE)</f>
        <v>86.281000000000006</v>
      </c>
      <c r="AP105" s="70">
        <f t="shared" si="5"/>
        <v>0</v>
      </c>
    </row>
    <row r="106" spans="1:42" x14ac:dyDescent="0.35">
      <c r="A106" t="s">
        <v>80</v>
      </c>
      <c r="B106" t="s">
        <v>134</v>
      </c>
      <c r="C106">
        <v>0</v>
      </c>
      <c r="D106">
        <v>0</v>
      </c>
      <c r="E106">
        <v>0</v>
      </c>
      <c r="F106">
        <v>0</v>
      </c>
      <c r="G106">
        <v>0</v>
      </c>
      <c r="H106">
        <v>0</v>
      </c>
      <c r="I106">
        <v>0</v>
      </c>
      <c r="J106">
        <v>0</v>
      </c>
      <c r="K106">
        <v>0</v>
      </c>
      <c r="L106">
        <v>0</v>
      </c>
      <c r="M106">
        <v>0</v>
      </c>
      <c r="N106">
        <v>0</v>
      </c>
      <c r="O106">
        <v>0</v>
      </c>
      <c r="P106" s="46">
        <v>0</v>
      </c>
      <c r="Q106" s="46">
        <f t="shared" si="3"/>
        <v>0</v>
      </c>
      <c r="R106">
        <v>0</v>
      </c>
      <c r="S106">
        <v>0</v>
      </c>
      <c r="T106">
        <v>0</v>
      </c>
      <c r="U106">
        <v>0</v>
      </c>
      <c r="V106">
        <v>0</v>
      </c>
      <c r="W106">
        <v>0</v>
      </c>
      <c r="X106">
        <v>0</v>
      </c>
      <c r="Y106">
        <v>0</v>
      </c>
      <c r="Z106">
        <v>0</v>
      </c>
      <c r="AA106">
        <v>0</v>
      </c>
      <c r="AB106">
        <v>0</v>
      </c>
      <c r="AC106">
        <v>0</v>
      </c>
      <c r="AD106">
        <v>0</v>
      </c>
      <c r="AE106">
        <v>0</v>
      </c>
      <c r="AF106">
        <v>0</v>
      </c>
      <c r="AG106">
        <v>0</v>
      </c>
      <c r="AH106">
        <v>0</v>
      </c>
      <c r="AK106" s="70">
        <f t="shared" si="4"/>
        <v>0</v>
      </c>
      <c r="AM106" s="70">
        <f>VLOOKUP(B106,Totalt!B105:AU578,39,FALSE)</f>
        <v>0</v>
      </c>
      <c r="AP106" s="70">
        <f t="shared" si="5"/>
        <v>0</v>
      </c>
    </row>
    <row r="107" spans="1:42" x14ac:dyDescent="0.35">
      <c r="A107" t="s">
        <v>135</v>
      </c>
      <c r="B107" t="s">
        <v>136</v>
      </c>
      <c r="C107">
        <v>0</v>
      </c>
      <c r="D107">
        <v>10.235300000000001</v>
      </c>
      <c r="E107">
        <v>0</v>
      </c>
      <c r="F107">
        <v>0</v>
      </c>
      <c r="G107">
        <v>0</v>
      </c>
      <c r="H107">
        <v>0</v>
      </c>
      <c r="I107">
        <v>0</v>
      </c>
      <c r="J107">
        <v>0</v>
      </c>
      <c r="K107">
        <v>0</v>
      </c>
      <c r="L107">
        <v>0</v>
      </c>
      <c r="M107">
        <v>0</v>
      </c>
      <c r="N107">
        <v>0</v>
      </c>
      <c r="O107">
        <v>0</v>
      </c>
      <c r="P107" s="46">
        <v>0</v>
      </c>
      <c r="Q107" s="46">
        <f t="shared" si="3"/>
        <v>0</v>
      </c>
      <c r="R107">
        <v>0</v>
      </c>
      <c r="S107">
        <v>0</v>
      </c>
      <c r="T107">
        <v>0</v>
      </c>
      <c r="U107">
        <v>0</v>
      </c>
      <c r="V107">
        <v>0</v>
      </c>
      <c r="W107">
        <v>0</v>
      </c>
      <c r="X107">
        <v>0.22800000000000001</v>
      </c>
      <c r="Y107">
        <v>0</v>
      </c>
      <c r="Z107">
        <v>0</v>
      </c>
      <c r="AA107">
        <v>0</v>
      </c>
      <c r="AB107">
        <v>0</v>
      </c>
      <c r="AC107">
        <v>0</v>
      </c>
      <c r="AD107">
        <v>0</v>
      </c>
      <c r="AE107">
        <v>0</v>
      </c>
      <c r="AF107">
        <v>0</v>
      </c>
      <c r="AG107">
        <v>0</v>
      </c>
      <c r="AH107">
        <v>10.4633</v>
      </c>
      <c r="AK107" s="70">
        <f t="shared" si="4"/>
        <v>10.4633</v>
      </c>
      <c r="AM107" s="70">
        <f>VLOOKUP(B107,Totalt!B106:AU579,39,FALSE)</f>
        <v>10.4633</v>
      </c>
      <c r="AP107" s="70">
        <f t="shared" si="5"/>
        <v>0</v>
      </c>
    </row>
    <row r="108" spans="1:42" x14ac:dyDescent="0.35">
      <c r="A108" t="s">
        <v>137</v>
      </c>
      <c r="B108" t="s">
        <v>138</v>
      </c>
      <c r="C108">
        <v>0</v>
      </c>
      <c r="D108">
        <v>82.342500000000001</v>
      </c>
      <c r="E108">
        <v>0</v>
      </c>
      <c r="F108">
        <v>2.88</v>
      </c>
      <c r="G108">
        <v>0</v>
      </c>
      <c r="H108">
        <v>0</v>
      </c>
      <c r="I108">
        <v>0.22</v>
      </c>
      <c r="J108">
        <v>0</v>
      </c>
      <c r="K108">
        <v>0</v>
      </c>
      <c r="L108">
        <v>0</v>
      </c>
      <c r="M108">
        <v>0</v>
      </c>
      <c r="N108">
        <v>0</v>
      </c>
      <c r="O108">
        <v>0</v>
      </c>
      <c r="P108" s="46">
        <v>24.372</v>
      </c>
      <c r="Q108" s="46">
        <f t="shared" si="3"/>
        <v>12.186</v>
      </c>
      <c r="R108">
        <v>0</v>
      </c>
      <c r="S108">
        <v>2.88</v>
      </c>
      <c r="T108">
        <v>28.82</v>
      </c>
      <c r="U108">
        <v>0</v>
      </c>
      <c r="V108">
        <v>0</v>
      </c>
      <c r="W108">
        <v>0</v>
      </c>
      <c r="X108">
        <v>3.1793399999999998</v>
      </c>
      <c r="Y108">
        <v>0</v>
      </c>
      <c r="Z108">
        <v>0</v>
      </c>
      <c r="AA108">
        <v>0</v>
      </c>
      <c r="AB108">
        <v>0</v>
      </c>
      <c r="AC108">
        <v>0</v>
      </c>
      <c r="AD108">
        <v>0</v>
      </c>
      <c r="AE108">
        <v>0</v>
      </c>
      <c r="AF108">
        <v>0</v>
      </c>
      <c r="AG108">
        <v>1.38706</v>
      </c>
      <c r="AH108">
        <v>146.08089999999999</v>
      </c>
      <c r="AK108" s="70">
        <f t="shared" si="4"/>
        <v>133.89489999999998</v>
      </c>
      <c r="AM108" s="70">
        <f>VLOOKUP(B108,Totalt!B107:AU580,39,FALSE)</f>
        <v>133.89489999999998</v>
      </c>
      <c r="AP108" s="70">
        <f t="shared" si="5"/>
        <v>0</v>
      </c>
    </row>
    <row r="109" spans="1:42" x14ac:dyDescent="0.35">
      <c r="A109" t="s">
        <v>137</v>
      </c>
      <c r="B109" t="s">
        <v>139</v>
      </c>
      <c r="C109">
        <v>0</v>
      </c>
      <c r="D109">
        <v>0</v>
      </c>
      <c r="E109">
        <v>0</v>
      </c>
      <c r="F109">
        <v>1.59</v>
      </c>
      <c r="G109">
        <v>0</v>
      </c>
      <c r="H109">
        <v>0</v>
      </c>
      <c r="I109">
        <v>7.9000000000000001E-2</v>
      </c>
      <c r="J109">
        <v>0</v>
      </c>
      <c r="K109">
        <v>0</v>
      </c>
      <c r="L109">
        <v>0</v>
      </c>
      <c r="M109">
        <v>0</v>
      </c>
      <c r="N109">
        <v>0</v>
      </c>
      <c r="O109">
        <v>0</v>
      </c>
      <c r="P109" s="46">
        <v>0</v>
      </c>
      <c r="Q109" s="46">
        <f t="shared" si="3"/>
        <v>0</v>
      </c>
      <c r="R109">
        <v>0</v>
      </c>
      <c r="S109">
        <v>1.59</v>
      </c>
      <c r="T109">
        <v>1.59</v>
      </c>
      <c r="U109">
        <v>0</v>
      </c>
      <c r="V109">
        <v>0</v>
      </c>
      <c r="W109">
        <v>0</v>
      </c>
      <c r="X109">
        <v>8.8800000000000004E-2</v>
      </c>
      <c r="Y109">
        <v>0</v>
      </c>
      <c r="Z109">
        <v>0</v>
      </c>
      <c r="AA109">
        <v>0</v>
      </c>
      <c r="AB109">
        <v>0</v>
      </c>
      <c r="AC109">
        <v>0</v>
      </c>
      <c r="AD109">
        <v>0</v>
      </c>
      <c r="AE109">
        <v>0</v>
      </c>
      <c r="AF109">
        <v>0</v>
      </c>
      <c r="AG109">
        <v>0</v>
      </c>
      <c r="AH109">
        <v>4.9378000000000002</v>
      </c>
      <c r="AK109" s="70">
        <f t="shared" si="4"/>
        <v>4.9378000000000002</v>
      </c>
      <c r="AM109" s="70">
        <f>VLOOKUP(B109,Totalt!B108:AU581,39,FALSE)</f>
        <v>4.9378000000000002</v>
      </c>
      <c r="AP109" s="70">
        <f t="shared" si="5"/>
        <v>0</v>
      </c>
    </row>
    <row r="110" spans="1:42" x14ac:dyDescent="0.35">
      <c r="A110" t="s">
        <v>137</v>
      </c>
      <c r="B110" t="s">
        <v>140</v>
      </c>
      <c r="C110">
        <v>0</v>
      </c>
      <c r="D110">
        <v>0</v>
      </c>
      <c r="E110">
        <v>0</v>
      </c>
      <c r="F110">
        <v>7.37</v>
      </c>
      <c r="G110">
        <v>0</v>
      </c>
      <c r="H110">
        <v>0</v>
      </c>
      <c r="I110">
        <v>0.11</v>
      </c>
      <c r="J110">
        <v>0</v>
      </c>
      <c r="K110">
        <v>0</v>
      </c>
      <c r="L110">
        <v>0</v>
      </c>
      <c r="M110">
        <v>0</v>
      </c>
      <c r="N110">
        <v>0</v>
      </c>
      <c r="O110">
        <v>0</v>
      </c>
      <c r="P110" s="46">
        <v>0</v>
      </c>
      <c r="Q110" s="46">
        <f t="shared" si="3"/>
        <v>0</v>
      </c>
      <c r="R110">
        <v>0</v>
      </c>
      <c r="S110">
        <v>7.37</v>
      </c>
      <c r="T110">
        <v>7.37</v>
      </c>
      <c r="U110">
        <v>0</v>
      </c>
      <c r="V110">
        <v>0</v>
      </c>
      <c r="W110">
        <v>0</v>
      </c>
      <c r="X110">
        <v>0.43931999999999999</v>
      </c>
      <c r="Y110">
        <v>0</v>
      </c>
      <c r="Z110">
        <v>0</v>
      </c>
      <c r="AA110">
        <v>0</v>
      </c>
      <c r="AB110">
        <v>0</v>
      </c>
      <c r="AC110">
        <v>0</v>
      </c>
      <c r="AD110">
        <v>0</v>
      </c>
      <c r="AE110">
        <v>0</v>
      </c>
      <c r="AF110">
        <v>0</v>
      </c>
      <c r="AG110">
        <v>0</v>
      </c>
      <c r="AH110">
        <v>22.659320000000001</v>
      </c>
      <c r="AK110" s="70">
        <f t="shared" si="4"/>
        <v>22.659320000000001</v>
      </c>
      <c r="AM110" s="70">
        <f>VLOOKUP(B110,Totalt!B109:AU582,39,FALSE)</f>
        <v>22.659320000000001</v>
      </c>
      <c r="AP110" s="70">
        <f t="shared" si="5"/>
        <v>0</v>
      </c>
    </row>
    <row r="111" spans="1:42" x14ac:dyDescent="0.35">
      <c r="A111" t="s">
        <v>141</v>
      </c>
      <c r="B111" t="s">
        <v>142</v>
      </c>
      <c r="C111">
        <v>0</v>
      </c>
      <c r="D111">
        <v>0</v>
      </c>
      <c r="E111">
        <v>0</v>
      </c>
      <c r="F111">
        <v>0</v>
      </c>
      <c r="G111">
        <v>0</v>
      </c>
      <c r="H111">
        <v>0.42799999999999999</v>
      </c>
      <c r="I111">
        <v>2.7120000000000002</v>
      </c>
      <c r="J111">
        <v>0</v>
      </c>
      <c r="K111">
        <v>0</v>
      </c>
      <c r="L111">
        <v>0</v>
      </c>
      <c r="M111">
        <v>0</v>
      </c>
      <c r="N111">
        <v>0</v>
      </c>
      <c r="O111">
        <v>0</v>
      </c>
      <c r="P111" s="46">
        <v>0</v>
      </c>
      <c r="Q111" s="46">
        <f t="shared" si="3"/>
        <v>0</v>
      </c>
      <c r="R111">
        <v>0</v>
      </c>
      <c r="S111">
        <v>0</v>
      </c>
      <c r="T111">
        <v>1.831</v>
      </c>
      <c r="U111">
        <v>0</v>
      </c>
      <c r="V111">
        <v>0</v>
      </c>
      <c r="W111">
        <v>0</v>
      </c>
      <c r="X111">
        <v>1.0130999999999999</v>
      </c>
      <c r="Y111">
        <v>13.712</v>
      </c>
      <c r="Z111">
        <v>18.635000000000002</v>
      </c>
      <c r="AA111">
        <v>0</v>
      </c>
      <c r="AB111">
        <v>5.3999999999999999E-2</v>
      </c>
      <c r="AC111">
        <v>0.19700000000000001</v>
      </c>
      <c r="AD111">
        <v>14.808199999999999</v>
      </c>
      <c r="AE111">
        <v>0</v>
      </c>
      <c r="AF111">
        <v>0.48299999999999998</v>
      </c>
      <c r="AG111">
        <v>0</v>
      </c>
      <c r="AH111">
        <v>53.873300000000008</v>
      </c>
      <c r="AK111" s="70">
        <f t="shared" si="4"/>
        <v>53.873300000000008</v>
      </c>
      <c r="AM111" s="70">
        <f>VLOOKUP(B111,Totalt!B110:AU583,39,FALSE)</f>
        <v>53.8733</v>
      </c>
      <c r="AP111" s="70">
        <f t="shared" si="5"/>
        <v>0</v>
      </c>
    </row>
    <row r="112" spans="1:42" x14ac:dyDescent="0.35">
      <c r="A112" t="s">
        <v>143</v>
      </c>
      <c r="B112" t="s">
        <v>144</v>
      </c>
      <c r="C112">
        <v>0</v>
      </c>
      <c r="D112">
        <v>0</v>
      </c>
      <c r="E112">
        <v>0</v>
      </c>
      <c r="F112">
        <v>6.2149999999999999</v>
      </c>
      <c r="G112">
        <v>0</v>
      </c>
      <c r="H112">
        <v>0</v>
      </c>
      <c r="I112">
        <v>1.1559999999999999</v>
      </c>
      <c r="J112">
        <v>0</v>
      </c>
      <c r="K112">
        <v>0</v>
      </c>
      <c r="L112">
        <v>0</v>
      </c>
      <c r="M112">
        <v>0</v>
      </c>
      <c r="N112">
        <v>0</v>
      </c>
      <c r="O112">
        <v>0</v>
      </c>
      <c r="P112" s="46">
        <v>2.52</v>
      </c>
      <c r="Q112" s="46">
        <f t="shared" si="3"/>
        <v>1.26</v>
      </c>
      <c r="R112">
        <v>0</v>
      </c>
      <c r="S112">
        <v>0</v>
      </c>
      <c r="T112">
        <v>0</v>
      </c>
      <c r="U112">
        <v>0</v>
      </c>
      <c r="V112">
        <v>0</v>
      </c>
      <c r="W112">
        <v>0</v>
      </c>
      <c r="X112">
        <v>0.36699999999999999</v>
      </c>
      <c r="Y112">
        <v>0</v>
      </c>
      <c r="Z112">
        <v>0</v>
      </c>
      <c r="AA112">
        <v>0</v>
      </c>
      <c r="AB112">
        <v>0</v>
      </c>
      <c r="AC112">
        <v>0</v>
      </c>
      <c r="AD112">
        <v>0</v>
      </c>
      <c r="AE112">
        <v>0</v>
      </c>
      <c r="AF112">
        <v>0</v>
      </c>
      <c r="AG112">
        <v>12.309699999999999</v>
      </c>
      <c r="AH112">
        <v>22.567699999999999</v>
      </c>
      <c r="AK112" s="70">
        <f t="shared" si="4"/>
        <v>21.307699999999997</v>
      </c>
      <c r="AM112" s="70">
        <f>VLOOKUP(B112,Totalt!B111:AU584,39,FALSE)</f>
        <v>21.307700000000001</v>
      </c>
      <c r="AP112" s="70">
        <f t="shared" si="5"/>
        <v>0</v>
      </c>
    </row>
    <row r="113" spans="1:42" x14ac:dyDescent="0.35">
      <c r="A113" t="s">
        <v>143</v>
      </c>
      <c r="B113" t="s">
        <v>145</v>
      </c>
      <c r="C113">
        <v>0</v>
      </c>
      <c r="D113">
        <v>0</v>
      </c>
      <c r="E113">
        <v>0</v>
      </c>
      <c r="F113">
        <v>0</v>
      </c>
      <c r="G113">
        <v>0</v>
      </c>
      <c r="H113">
        <v>0</v>
      </c>
      <c r="I113">
        <v>0.44600000000000001</v>
      </c>
      <c r="J113">
        <v>0</v>
      </c>
      <c r="K113">
        <v>0</v>
      </c>
      <c r="L113">
        <v>0</v>
      </c>
      <c r="M113">
        <v>0</v>
      </c>
      <c r="N113">
        <v>0</v>
      </c>
      <c r="O113">
        <v>0</v>
      </c>
      <c r="P113" s="46">
        <v>0</v>
      </c>
      <c r="Q113" s="46">
        <f t="shared" si="3"/>
        <v>0</v>
      </c>
      <c r="R113">
        <v>2.2919999999999998</v>
      </c>
      <c r="S113">
        <v>0</v>
      </c>
      <c r="T113">
        <v>0</v>
      </c>
      <c r="U113">
        <v>0</v>
      </c>
      <c r="V113">
        <v>0</v>
      </c>
      <c r="W113">
        <v>0</v>
      </c>
      <c r="X113">
        <v>0.17399999999999999</v>
      </c>
      <c r="Y113">
        <v>0</v>
      </c>
      <c r="Z113">
        <v>0</v>
      </c>
      <c r="AA113">
        <v>0</v>
      </c>
      <c r="AB113">
        <v>0</v>
      </c>
      <c r="AC113">
        <v>0</v>
      </c>
      <c r="AD113">
        <v>0</v>
      </c>
      <c r="AE113">
        <v>0</v>
      </c>
      <c r="AF113">
        <v>0</v>
      </c>
      <c r="AG113">
        <v>40.686500000000002</v>
      </c>
      <c r="AH113">
        <v>43.598500000000001</v>
      </c>
      <c r="AK113" s="70">
        <f t="shared" si="4"/>
        <v>43.598500000000001</v>
      </c>
      <c r="AM113" s="70">
        <f>VLOOKUP(B113,Totalt!B112:AU585,39,FALSE)</f>
        <v>43.598500000000001</v>
      </c>
      <c r="AP113" s="70">
        <f t="shared" si="5"/>
        <v>0</v>
      </c>
    </row>
    <row r="114" spans="1:42" x14ac:dyDescent="0.35">
      <c r="A114" t="s">
        <v>146</v>
      </c>
      <c r="B114" t="s">
        <v>147</v>
      </c>
      <c r="C114">
        <v>0</v>
      </c>
      <c r="D114">
        <v>0</v>
      </c>
      <c r="E114">
        <v>0</v>
      </c>
      <c r="F114">
        <v>0</v>
      </c>
      <c r="G114">
        <v>0</v>
      </c>
      <c r="H114">
        <v>0</v>
      </c>
      <c r="I114">
        <v>0</v>
      </c>
      <c r="J114">
        <v>0</v>
      </c>
      <c r="K114">
        <v>0</v>
      </c>
      <c r="L114">
        <v>0</v>
      </c>
      <c r="M114">
        <v>0</v>
      </c>
      <c r="N114">
        <v>0</v>
      </c>
      <c r="O114">
        <v>0</v>
      </c>
      <c r="P114" s="46">
        <v>0</v>
      </c>
      <c r="Q114" s="46">
        <f t="shared" si="3"/>
        <v>0</v>
      </c>
      <c r="R114">
        <v>0</v>
      </c>
      <c r="S114">
        <v>0</v>
      </c>
      <c r="T114">
        <v>0</v>
      </c>
      <c r="U114">
        <v>0</v>
      </c>
      <c r="V114">
        <v>0</v>
      </c>
      <c r="W114">
        <v>0</v>
      </c>
      <c r="X114">
        <v>0</v>
      </c>
      <c r="Y114">
        <v>0</v>
      </c>
      <c r="Z114">
        <v>0</v>
      </c>
      <c r="AA114">
        <v>0</v>
      </c>
      <c r="AB114">
        <v>0</v>
      </c>
      <c r="AC114">
        <v>0</v>
      </c>
      <c r="AD114">
        <v>0</v>
      </c>
      <c r="AE114">
        <v>0</v>
      </c>
      <c r="AF114">
        <v>0</v>
      </c>
      <c r="AG114">
        <v>0</v>
      </c>
      <c r="AH114">
        <v>0</v>
      </c>
      <c r="AK114" s="70">
        <f t="shared" si="4"/>
        <v>0</v>
      </c>
      <c r="AM114" s="70">
        <f>VLOOKUP(B114,Totalt!B113:AU586,39,FALSE)</f>
        <v>0</v>
      </c>
      <c r="AP114" s="70">
        <f t="shared" si="5"/>
        <v>0</v>
      </c>
    </row>
    <row r="115" spans="1:42" x14ac:dyDescent="0.35">
      <c r="A115" t="s">
        <v>146</v>
      </c>
      <c r="B115" t="s">
        <v>148</v>
      </c>
      <c r="C115">
        <v>0</v>
      </c>
      <c r="D115">
        <v>0</v>
      </c>
      <c r="E115">
        <v>0</v>
      </c>
      <c r="F115">
        <v>0</v>
      </c>
      <c r="G115">
        <v>0</v>
      </c>
      <c r="H115">
        <v>0</v>
      </c>
      <c r="I115">
        <v>0</v>
      </c>
      <c r="J115">
        <v>0</v>
      </c>
      <c r="K115">
        <v>0</v>
      </c>
      <c r="L115">
        <v>0</v>
      </c>
      <c r="M115">
        <v>0</v>
      </c>
      <c r="N115">
        <v>0</v>
      </c>
      <c r="O115">
        <v>0</v>
      </c>
      <c r="P115" s="46">
        <v>0</v>
      </c>
      <c r="Q115" s="46">
        <f t="shared" si="3"/>
        <v>0</v>
      </c>
      <c r="R115">
        <v>0</v>
      </c>
      <c r="S115">
        <v>0</v>
      </c>
      <c r="T115">
        <v>0</v>
      </c>
      <c r="U115">
        <v>0</v>
      </c>
      <c r="V115">
        <v>0</v>
      </c>
      <c r="W115">
        <v>0</v>
      </c>
      <c r="X115">
        <v>0</v>
      </c>
      <c r="Y115">
        <v>0</v>
      </c>
      <c r="Z115">
        <v>0</v>
      </c>
      <c r="AA115">
        <v>0</v>
      </c>
      <c r="AB115">
        <v>0</v>
      </c>
      <c r="AC115">
        <v>0</v>
      </c>
      <c r="AD115">
        <v>0</v>
      </c>
      <c r="AE115">
        <v>0</v>
      </c>
      <c r="AF115">
        <v>0</v>
      </c>
      <c r="AG115">
        <v>0</v>
      </c>
      <c r="AH115">
        <v>0</v>
      </c>
      <c r="AK115" s="70">
        <f t="shared" si="4"/>
        <v>0</v>
      </c>
      <c r="AM115" s="70">
        <f>VLOOKUP(B115,Totalt!B114:AU587,39,FALSE)</f>
        <v>0</v>
      </c>
      <c r="AP115" s="70">
        <f t="shared" si="5"/>
        <v>0</v>
      </c>
    </row>
    <row r="116" spans="1:42" x14ac:dyDescent="0.35">
      <c r="A116" t="s">
        <v>146</v>
      </c>
      <c r="B116" t="s">
        <v>149</v>
      </c>
      <c r="C116">
        <v>0</v>
      </c>
      <c r="D116">
        <v>0</v>
      </c>
      <c r="E116">
        <v>0</v>
      </c>
      <c r="F116">
        <v>0</v>
      </c>
      <c r="G116">
        <v>0</v>
      </c>
      <c r="H116">
        <v>0</v>
      </c>
      <c r="I116">
        <v>1.1200000000000001</v>
      </c>
      <c r="J116">
        <v>0</v>
      </c>
      <c r="K116">
        <v>0</v>
      </c>
      <c r="L116">
        <v>0</v>
      </c>
      <c r="M116">
        <v>0</v>
      </c>
      <c r="N116">
        <v>0</v>
      </c>
      <c r="O116">
        <v>0</v>
      </c>
      <c r="P116" s="46">
        <v>16.399999999999999</v>
      </c>
      <c r="Q116" s="46">
        <f t="shared" si="3"/>
        <v>8.1999999999999993</v>
      </c>
      <c r="R116">
        <v>0</v>
      </c>
      <c r="S116">
        <v>4.5599999999999996</v>
      </c>
      <c r="T116">
        <v>0</v>
      </c>
      <c r="U116">
        <v>0</v>
      </c>
      <c r="V116">
        <v>0</v>
      </c>
      <c r="W116">
        <v>0</v>
      </c>
      <c r="X116">
        <v>1.6</v>
      </c>
      <c r="Y116">
        <v>0</v>
      </c>
      <c r="Z116">
        <v>1.51</v>
      </c>
      <c r="AA116">
        <v>0</v>
      </c>
      <c r="AB116">
        <v>0</v>
      </c>
      <c r="AC116">
        <v>0</v>
      </c>
      <c r="AD116">
        <v>0</v>
      </c>
      <c r="AE116">
        <v>0</v>
      </c>
      <c r="AF116">
        <v>0</v>
      </c>
      <c r="AG116">
        <v>53.71</v>
      </c>
      <c r="AH116">
        <v>78.900000000000006</v>
      </c>
      <c r="AK116" s="70">
        <f t="shared" si="4"/>
        <v>70.7</v>
      </c>
      <c r="AM116" s="70">
        <f>VLOOKUP(B116,Totalt!B115:AU588,39,FALSE)</f>
        <v>70.699999999999989</v>
      </c>
      <c r="AP116" s="70">
        <f t="shared" si="5"/>
        <v>0</v>
      </c>
    </row>
    <row r="117" spans="1:42" x14ac:dyDescent="0.35">
      <c r="A117" t="s">
        <v>146</v>
      </c>
      <c r="B117" t="s">
        <v>150</v>
      </c>
      <c r="C117">
        <v>0</v>
      </c>
      <c r="D117">
        <v>0</v>
      </c>
      <c r="E117">
        <v>0</v>
      </c>
      <c r="F117">
        <v>0</v>
      </c>
      <c r="G117">
        <v>0</v>
      </c>
      <c r="H117">
        <v>0</v>
      </c>
      <c r="I117">
        <v>0</v>
      </c>
      <c r="J117">
        <v>0</v>
      </c>
      <c r="K117">
        <v>0</v>
      </c>
      <c r="L117">
        <v>0</v>
      </c>
      <c r="M117">
        <v>0</v>
      </c>
      <c r="N117">
        <v>0</v>
      </c>
      <c r="O117">
        <v>0</v>
      </c>
      <c r="P117" s="46">
        <v>0</v>
      </c>
      <c r="Q117" s="46">
        <f t="shared" si="3"/>
        <v>0</v>
      </c>
      <c r="R117">
        <v>0</v>
      </c>
      <c r="S117">
        <v>0</v>
      </c>
      <c r="T117">
        <v>0</v>
      </c>
      <c r="U117">
        <v>0</v>
      </c>
      <c r="V117">
        <v>0</v>
      </c>
      <c r="W117">
        <v>0</v>
      </c>
      <c r="X117">
        <v>0</v>
      </c>
      <c r="Y117">
        <v>0</v>
      </c>
      <c r="Z117">
        <v>0</v>
      </c>
      <c r="AA117">
        <v>0</v>
      </c>
      <c r="AB117">
        <v>0</v>
      </c>
      <c r="AC117">
        <v>0</v>
      </c>
      <c r="AD117">
        <v>0</v>
      </c>
      <c r="AE117">
        <v>0</v>
      </c>
      <c r="AF117">
        <v>0</v>
      </c>
      <c r="AG117">
        <v>0</v>
      </c>
      <c r="AH117">
        <v>0</v>
      </c>
      <c r="AK117" s="70">
        <f t="shared" si="4"/>
        <v>0</v>
      </c>
      <c r="AM117" s="70">
        <f>VLOOKUP(B117,Totalt!B116:AU589,39,FALSE)</f>
        <v>0</v>
      </c>
      <c r="AP117" s="70">
        <f t="shared" si="5"/>
        <v>0</v>
      </c>
    </row>
    <row r="118" spans="1:42" x14ac:dyDescent="0.35">
      <c r="A118" t="s">
        <v>146</v>
      </c>
      <c r="B118" t="s">
        <v>151</v>
      </c>
      <c r="C118">
        <v>0</v>
      </c>
      <c r="D118">
        <v>0</v>
      </c>
      <c r="E118">
        <v>0</v>
      </c>
      <c r="F118">
        <v>0</v>
      </c>
      <c r="G118">
        <v>0</v>
      </c>
      <c r="H118">
        <v>0</v>
      </c>
      <c r="I118">
        <v>0</v>
      </c>
      <c r="J118">
        <v>0</v>
      </c>
      <c r="K118">
        <v>0</v>
      </c>
      <c r="L118">
        <v>0</v>
      </c>
      <c r="M118">
        <v>0</v>
      </c>
      <c r="N118">
        <v>0</v>
      </c>
      <c r="O118">
        <v>0</v>
      </c>
      <c r="P118" s="46">
        <v>0</v>
      </c>
      <c r="Q118" s="46">
        <f t="shared" si="3"/>
        <v>0</v>
      </c>
      <c r="R118">
        <v>0</v>
      </c>
      <c r="S118">
        <v>0</v>
      </c>
      <c r="T118">
        <v>0</v>
      </c>
      <c r="U118">
        <v>0</v>
      </c>
      <c r="V118">
        <v>0</v>
      </c>
      <c r="W118">
        <v>0</v>
      </c>
      <c r="X118">
        <v>0</v>
      </c>
      <c r="Y118">
        <v>0</v>
      </c>
      <c r="Z118">
        <v>0</v>
      </c>
      <c r="AA118">
        <v>0</v>
      </c>
      <c r="AB118">
        <v>0</v>
      </c>
      <c r="AC118">
        <v>0</v>
      </c>
      <c r="AD118">
        <v>0</v>
      </c>
      <c r="AE118">
        <v>0</v>
      </c>
      <c r="AF118">
        <v>0</v>
      </c>
      <c r="AG118">
        <v>0</v>
      </c>
      <c r="AH118">
        <v>0</v>
      </c>
      <c r="AK118" s="70">
        <f t="shared" si="4"/>
        <v>0</v>
      </c>
      <c r="AM118" s="70">
        <f>VLOOKUP(B118,Totalt!B117:AU590,39,FALSE)</f>
        <v>0</v>
      </c>
      <c r="AP118" s="70">
        <f t="shared" si="5"/>
        <v>0</v>
      </c>
    </row>
    <row r="119" spans="1:42" x14ac:dyDescent="0.35">
      <c r="A119" t="s">
        <v>152</v>
      </c>
      <c r="B119" t="s">
        <v>153</v>
      </c>
      <c r="C119">
        <v>0</v>
      </c>
      <c r="D119">
        <v>0</v>
      </c>
      <c r="E119">
        <v>0</v>
      </c>
      <c r="F119">
        <v>1.0235399999999999</v>
      </c>
      <c r="G119">
        <v>0</v>
      </c>
      <c r="H119">
        <v>0</v>
      </c>
      <c r="I119">
        <v>4.5916600000000001</v>
      </c>
      <c r="J119">
        <v>0</v>
      </c>
      <c r="K119">
        <v>0</v>
      </c>
      <c r="L119">
        <v>67.297700000000006</v>
      </c>
      <c r="M119">
        <v>5.5992600000000001</v>
      </c>
      <c r="N119">
        <v>0</v>
      </c>
      <c r="O119">
        <v>75.741900000000001</v>
      </c>
      <c r="P119" s="46">
        <v>0</v>
      </c>
      <c r="Q119" s="46">
        <f t="shared" si="3"/>
        <v>0</v>
      </c>
      <c r="R119">
        <v>0</v>
      </c>
      <c r="S119">
        <v>0.51176999999999995</v>
      </c>
      <c r="T119">
        <v>22.0061</v>
      </c>
      <c r="U119">
        <v>0</v>
      </c>
      <c r="V119">
        <v>0</v>
      </c>
      <c r="W119">
        <v>0</v>
      </c>
      <c r="X119">
        <v>6.5992600000000001</v>
      </c>
      <c r="Y119">
        <v>0</v>
      </c>
      <c r="Z119">
        <v>24</v>
      </c>
      <c r="AA119">
        <v>0</v>
      </c>
      <c r="AB119">
        <v>0</v>
      </c>
      <c r="AC119">
        <v>0</v>
      </c>
      <c r="AD119">
        <v>9.6710499999999993</v>
      </c>
      <c r="AE119">
        <v>0</v>
      </c>
      <c r="AF119">
        <v>0</v>
      </c>
      <c r="AG119">
        <v>0</v>
      </c>
      <c r="AH119">
        <v>217.04224000000002</v>
      </c>
      <c r="AK119" s="70">
        <f t="shared" si="4"/>
        <v>211.44298000000003</v>
      </c>
      <c r="AM119" s="70">
        <f>VLOOKUP(B119,Totalt!B118:AU591,39,FALSE)</f>
        <v>211.44298000000003</v>
      </c>
      <c r="AP119" s="70">
        <f t="shared" si="5"/>
        <v>0</v>
      </c>
    </row>
    <row r="120" spans="1:42" x14ac:dyDescent="0.35">
      <c r="A120" t="s">
        <v>154</v>
      </c>
      <c r="B120" t="s">
        <v>155</v>
      </c>
      <c r="C120">
        <v>0</v>
      </c>
      <c r="D120">
        <v>0</v>
      </c>
      <c r="E120">
        <v>0</v>
      </c>
      <c r="F120">
        <v>0</v>
      </c>
      <c r="G120">
        <v>0</v>
      </c>
      <c r="H120">
        <v>0</v>
      </c>
      <c r="I120">
        <v>0</v>
      </c>
      <c r="J120">
        <v>0</v>
      </c>
      <c r="K120">
        <v>0</v>
      </c>
      <c r="L120">
        <v>0</v>
      </c>
      <c r="M120">
        <v>0</v>
      </c>
      <c r="N120">
        <v>0</v>
      </c>
      <c r="O120">
        <v>0</v>
      </c>
      <c r="P120" s="46">
        <v>0</v>
      </c>
      <c r="Q120" s="46">
        <f t="shared" si="3"/>
        <v>0</v>
      </c>
      <c r="R120">
        <v>5.9</v>
      </c>
      <c r="S120">
        <v>0</v>
      </c>
      <c r="T120">
        <v>0</v>
      </c>
      <c r="U120">
        <v>0</v>
      </c>
      <c r="V120">
        <v>0</v>
      </c>
      <c r="W120">
        <v>0</v>
      </c>
      <c r="X120">
        <v>0.14699999999999999</v>
      </c>
      <c r="Y120">
        <v>0</v>
      </c>
      <c r="Z120">
        <v>0</v>
      </c>
      <c r="AA120">
        <v>0</v>
      </c>
      <c r="AB120">
        <v>0</v>
      </c>
      <c r="AC120">
        <v>0</v>
      </c>
      <c r="AD120">
        <v>0</v>
      </c>
      <c r="AE120">
        <v>0</v>
      </c>
      <c r="AF120">
        <v>0</v>
      </c>
      <c r="AG120">
        <v>0</v>
      </c>
      <c r="AH120">
        <v>6.0470000000000006</v>
      </c>
      <c r="AK120" s="70">
        <f t="shared" si="4"/>
        <v>6.0470000000000006</v>
      </c>
      <c r="AM120" s="70">
        <f>VLOOKUP(B120,Totalt!B119:AU592,39,FALSE)</f>
        <v>6.0470000000000006</v>
      </c>
      <c r="AP120" s="70">
        <f t="shared" si="5"/>
        <v>0</v>
      </c>
    </row>
    <row r="121" spans="1:42" x14ac:dyDescent="0.35">
      <c r="A121" t="s">
        <v>154</v>
      </c>
      <c r="B121" t="s">
        <v>156</v>
      </c>
      <c r="C121">
        <v>0</v>
      </c>
      <c r="D121">
        <v>0</v>
      </c>
      <c r="E121">
        <v>0</v>
      </c>
      <c r="F121">
        <v>0</v>
      </c>
      <c r="G121">
        <v>0</v>
      </c>
      <c r="H121">
        <v>0</v>
      </c>
      <c r="I121">
        <v>1.1299999999999999</v>
      </c>
      <c r="J121">
        <v>0</v>
      </c>
      <c r="K121">
        <v>0</v>
      </c>
      <c r="L121">
        <v>0</v>
      </c>
      <c r="M121">
        <v>0</v>
      </c>
      <c r="N121">
        <v>0</v>
      </c>
      <c r="O121">
        <v>0</v>
      </c>
      <c r="P121" s="46">
        <v>0</v>
      </c>
      <c r="Q121" s="46">
        <f t="shared" si="3"/>
        <v>0</v>
      </c>
      <c r="R121">
        <v>0</v>
      </c>
      <c r="S121">
        <v>0</v>
      </c>
      <c r="T121">
        <v>5.15</v>
      </c>
      <c r="U121">
        <v>0</v>
      </c>
      <c r="V121">
        <v>0</v>
      </c>
      <c r="W121">
        <v>0</v>
      </c>
      <c r="X121">
        <v>9.8100000000000007E-2</v>
      </c>
      <c r="Y121">
        <v>0</v>
      </c>
      <c r="Z121">
        <v>0</v>
      </c>
      <c r="AA121">
        <v>0</v>
      </c>
      <c r="AB121">
        <v>0</v>
      </c>
      <c r="AC121">
        <v>0</v>
      </c>
      <c r="AD121">
        <v>0</v>
      </c>
      <c r="AE121">
        <v>0</v>
      </c>
      <c r="AF121">
        <v>0</v>
      </c>
      <c r="AG121">
        <v>0</v>
      </c>
      <c r="AH121">
        <v>6.3780999999999999</v>
      </c>
      <c r="AK121" s="70">
        <f t="shared" si="4"/>
        <v>6.3780999999999999</v>
      </c>
      <c r="AM121" s="70">
        <f>VLOOKUP(B121,Totalt!B120:AU593,39,FALSE)</f>
        <v>6.3780999999999999</v>
      </c>
      <c r="AP121" s="70">
        <f t="shared" si="5"/>
        <v>0</v>
      </c>
    </row>
    <row r="122" spans="1:42" x14ac:dyDescent="0.35">
      <c r="A122" t="s">
        <v>154</v>
      </c>
      <c r="B122" t="s">
        <v>157</v>
      </c>
      <c r="C122">
        <v>0</v>
      </c>
      <c r="D122">
        <v>0</v>
      </c>
      <c r="E122">
        <v>0</v>
      </c>
      <c r="F122">
        <v>0</v>
      </c>
      <c r="G122">
        <v>0</v>
      </c>
      <c r="H122">
        <v>0</v>
      </c>
      <c r="I122">
        <v>0</v>
      </c>
      <c r="J122">
        <v>0</v>
      </c>
      <c r="K122">
        <v>0</v>
      </c>
      <c r="L122">
        <v>0</v>
      </c>
      <c r="M122">
        <v>0</v>
      </c>
      <c r="N122">
        <v>0</v>
      </c>
      <c r="O122">
        <v>0</v>
      </c>
      <c r="P122" s="46">
        <v>0</v>
      </c>
      <c r="Q122" s="46">
        <f t="shared" si="3"/>
        <v>0</v>
      </c>
      <c r="R122">
        <v>0</v>
      </c>
      <c r="S122">
        <v>8.89</v>
      </c>
      <c r="T122">
        <v>0</v>
      </c>
      <c r="U122">
        <v>0</v>
      </c>
      <c r="V122">
        <v>0</v>
      </c>
      <c r="W122">
        <v>0</v>
      </c>
      <c r="X122">
        <v>0.14853</v>
      </c>
      <c r="Y122">
        <v>0</v>
      </c>
      <c r="Z122">
        <v>0.09</v>
      </c>
      <c r="AA122">
        <v>0</v>
      </c>
      <c r="AB122">
        <v>0</v>
      </c>
      <c r="AC122">
        <v>0</v>
      </c>
      <c r="AD122">
        <v>0</v>
      </c>
      <c r="AE122">
        <v>0</v>
      </c>
      <c r="AF122">
        <v>0</v>
      </c>
      <c r="AG122">
        <v>0</v>
      </c>
      <c r="AH122">
        <v>9.1285299999999996</v>
      </c>
      <c r="AK122" s="70">
        <f t="shared" si="4"/>
        <v>9.1285299999999996</v>
      </c>
      <c r="AM122" s="70">
        <f>VLOOKUP(B122,Totalt!B121:AU594,39,FALSE)</f>
        <v>9.1285299999999996</v>
      </c>
      <c r="AP122" s="70">
        <f t="shared" si="5"/>
        <v>0</v>
      </c>
    </row>
    <row r="123" spans="1:42" x14ac:dyDescent="0.35">
      <c r="A123" t="s">
        <v>154</v>
      </c>
      <c r="B123" t="s">
        <v>158</v>
      </c>
      <c r="C123">
        <v>0</v>
      </c>
      <c r="D123">
        <v>0</v>
      </c>
      <c r="E123">
        <v>0</v>
      </c>
      <c r="F123">
        <v>0</v>
      </c>
      <c r="G123">
        <v>0</v>
      </c>
      <c r="H123">
        <v>0</v>
      </c>
      <c r="I123">
        <v>1.1100000000000001</v>
      </c>
      <c r="J123">
        <v>0</v>
      </c>
      <c r="K123">
        <v>0</v>
      </c>
      <c r="L123">
        <v>0</v>
      </c>
      <c r="M123">
        <v>0</v>
      </c>
      <c r="N123">
        <v>0</v>
      </c>
      <c r="O123">
        <v>0</v>
      </c>
      <c r="P123" s="46">
        <v>0</v>
      </c>
      <c r="Q123" s="46">
        <f t="shared" si="3"/>
        <v>0</v>
      </c>
      <c r="R123">
        <v>0</v>
      </c>
      <c r="S123">
        <v>9.24</v>
      </c>
      <c r="T123">
        <v>5.89</v>
      </c>
      <c r="U123">
        <v>0</v>
      </c>
      <c r="V123">
        <v>0</v>
      </c>
      <c r="W123">
        <v>0</v>
      </c>
      <c r="X123">
        <v>0.22500000000000001</v>
      </c>
      <c r="Y123">
        <v>0</v>
      </c>
      <c r="Z123">
        <v>0</v>
      </c>
      <c r="AA123">
        <v>0</v>
      </c>
      <c r="AB123">
        <v>0</v>
      </c>
      <c r="AC123">
        <v>0</v>
      </c>
      <c r="AD123">
        <v>0</v>
      </c>
      <c r="AE123">
        <v>0</v>
      </c>
      <c r="AF123">
        <v>0</v>
      </c>
      <c r="AG123">
        <v>0</v>
      </c>
      <c r="AH123">
        <v>16.465</v>
      </c>
      <c r="AK123" s="70">
        <f t="shared" si="4"/>
        <v>16.465</v>
      </c>
      <c r="AM123" s="70">
        <f>VLOOKUP(B123,Totalt!B122:AU595,39,FALSE)</f>
        <v>16.465</v>
      </c>
      <c r="AP123" s="70">
        <f t="shared" si="5"/>
        <v>0</v>
      </c>
    </row>
    <row r="124" spans="1:42" x14ac:dyDescent="0.35">
      <c r="A124" t="s">
        <v>154</v>
      </c>
      <c r="B124" t="s">
        <v>159</v>
      </c>
      <c r="C124">
        <v>0</v>
      </c>
      <c r="D124">
        <v>0</v>
      </c>
      <c r="E124">
        <v>0</v>
      </c>
      <c r="F124">
        <v>0</v>
      </c>
      <c r="G124">
        <v>0</v>
      </c>
      <c r="H124">
        <v>0.3</v>
      </c>
      <c r="I124">
        <v>0</v>
      </c>
      <c r="J124">
        <v>0</v>
      </c>
      <c r="K124">
        <v>0</v>
      </c>
      <c r="L124">
        <v>0</v>
      </c>
      <c r="M124">
        <v>0</v>
      </c>
      <c r="N124">
        <v>0</v>
      </c>
      <c r="O124">
        <v>0</v>
      </c>
      <c r="P124" s="46">
        <v>0</v>
      </c>
      <c r="Q124" s="46">
        <f t="shared" si="3"/>
        <v>0</v>
      </c>
      <c r="R124">
        <v>0</v>
      </c>
      <c r="S124">
        <v>0</v>
      </c>
      <c r="T124">
        <v>0</v>
      </c>
      <c r="U124">
        <v>0</v>
      </c>
      <c r="V124">
        <v>0</v>
      </c>
      <c r="W124">
        <v>0</v>
      </c>
      <c r="X124">
        <v>0.11436</v>
      </c>
      <c r="Y124">
        <v>0</v>
      </c>
      <c r="Z124">
        <v>4.51</v>
      </c>
      <c r="AA124">
        <v>0</v>
      </c>
      <c r="AB124">
        <v>0</v>
      </c>
      <c r="AC124">
        <v>0</v>
      </c>
      <c r="AD124">
        <v>0</v>
      </c>
      <c r="AE124">
        <v>0</v>
      </c>
      <c r="AF124">
        <v>0</v>
      </c>
      <c r="AG124">
        <v>0</v>
      </c>
      <c r="AH124">
        <v>4.9243600000000001</v>
      </c>
      <c r="AK124" s="70">
        <f t="shared" si="4"/>
        <v>4.9243600000000001</v>
      </c>
      <c r="AM124" s="70">
        <f>VLOOKUP(B124,Totalt!B123:AU596,39,FALSE)</f>
        <v>4.9243599999999992</v>
      </c>
      <c r="AP124" s="70">
        <f t="shared" si="5"/>
        <v>0</v>
      </c>
    </row>
    <row r="125" spans="1:42" x14ac:dyDescent="0.35">
      <c r="A125" t="s">
        <v>154</v>
      </c>
      <c r="B125" t="s">
        <v>160</v>
      </c>
      <c r="C125">
        <v>0</v>
      </c>
      <c r="D125">
        <v>0</v>
      </c>
      <c r="E125">
        <v>0</v>
      </c>
      <c r="F125">
        <v>0</v>
      </c>
      <c r="G125">
        <v>0</v>
      </c>
      <c r="H125">
        <v>0.05</v>
      </c>
      <c r="I125">
        <v>0.69</v>
      </c>
      <c r="J125">
        <v>0</v>
      </c>
      <c r="K125">
        <v>0</v>
      </c>
      <c r="L125">
        <v>0</v>
      </c>
      <c r="M125">
        <v>0</v>
      </c>
      <c r="N125">
        <v>0</v>
      </c>
      <c r="O125">
        <v>0</v>
      </c>
      <c r="P125" s="46">
        <v>0</v>
      </c>
      <c r="Q125" s="46">
        <f t="shared" si="3"/>
        <v>0</v>
      </c>
      <c r="R125">
        <v>0</v>
      </c>
      <c r="S125">
        <v>0</v>
      </c>
      <c r="T125">
        <v>0</v>
      </c>
      <c r="U125">
        <v>0</v>
      </c>
      <c r="V125">
        <v>0</v>
      </c>
      <c r="W125">
        <v>0</v>
      </c>
      <c r="X125">
        <v>5.697E-2</v>
      </c>
      <c r="Y125">
        <v>0</v>
      </c>
      <c r="Z125">
        <v>2.04</v>
      </c>
      <c r="AA125">
        <v>0</v>
      </c>
      <c r="AB125">
        <v>0</v>
      </c>
      <c r="AC125">
        <v>0</v>
      </c>
      <c r="AD125">
        <v>0</v>
      </c>
      <c r="AE125">
        <v>0</v>
      </c>
      <c r="AF125">
        <v>0</v>
      </c>
      <c r="AG125">
        <v>0</v>
      </c>
      <c r="AH125">
        <v>2.83697</v>
      </c>
      <c r="AK125" s="70">
        <f t="shared" si="4"/>
        <v>2.83697</v>
      </c>
      <c r="AM125" s="70">
        <f>VLOOKUP(B125,Totalt!B124:AU597,39,FALSE)</f>
        <v>2.83697</v>
      </c>
      <c r="AP125" s="70">
        <f t="shared" si="5"/>
        <v>0</v>
      </c>
    </row>
    <row r="126" spans="1:42" x14ac:dyDescent="0.35">
      <c r="A126" t="s">
        <v>154</v>
      </c>
      <c r="B126" t="s">
        <v>161</v>
      </c>
      <c r="C126">
        <v>0</v>
      </c>
      <c r="D126">
        <v>0</v>
      </c>
      <c r="E126">
        <v>0</v>
      </c>
      <c r="F126">
        <v>0</v>
      </c>
      <c r="G126">
        <v>0</v>
      </c>
      <c r="H126">
        <v>0.3</v>
      </c>
      <c r="I126">
        <v>0</v>
      </c>
      <c r="J126">
        <v>0</v>
      </c>
      <c r="K126">
        <v>0</v>
      </c>
      <c r="L126">
        <v>0</v>
      </c>
      <c r="M126">
        <v>0</v>
      </c>
      <c r="N126">
        <v>0</v>
      </c>
      <c r="O126">
        <v>0</v>
      </c>
      <c r="P126" s="46">
        <v>0</v>
      </c>
      <c r="Q126" s="46">
        <f t="shared" si="3"/>
        <v>0</v>
      </c>
      <c r="R126">
        <v>0</v>
      </c>
      <c r="S126">
        <v>0</v>
      </c>
      <c r="T126">
        <v>8.07</v>
      </c>
      <c r="U126">
        <v>0</v>
      </c>
      <c r="V126">
        <v>0</v>
      </c>
      <c r="W126">
        <v>0</v>
      </c>
      <c r="X126">
        <v>0.16847999999999999</v>
      </c>
      <c r="Y126">
        <v>0</v>
      </c>
      <c r="Z126">
        <v>0</v>
      </c>
      <c r="AA126">
        <v>0</v>
      </c>
      <c r="AB126">
        <v>0</v>
      </c>
      <c r="AC126">
        <v>0</v>
      </c>
      <c r="AD126">
        <v>0</v>
      </c>
      <c r="AE126">
        <v>0</v>
      </c>
      <c r="AF126">
        <v>0</v>
      </c>
      <c r="AG126">
        <v>0</v>
      </c>
      <c r="AH126">
        <v>8.5384800000000016</v>
      </c>
      <c r="AK126" s="70">
        <f t="shared" si="4"/>
        <v>8.5384800000000016</v>
      </c>
      <c r="AM126" s="70">
        <f>VLOOKUP(B126,Totalt!B125:AU598,39,FALSE)</f>
        <v>8.5384800000000016</v>
      </c>
      <c r="AP126" s="70">
        <f t="shared" si="5"/>
        <v>0</v>
      </c>
    </row>
    <row r="127" spans="1:42" x14ac:dyDescent="0.35">
      <c r="A127" t="s">
        <v>162</v>
      </c>
      <c r="B127" t="s">
        <v>163</v>
      </c>
      <c r="C127">
        <v>0</v>
      </c>
      <c r="D127">
        <v>0</v>
      </c>
      <c r="E127">
        <v>3.1914199999999999</v>
      </c>
      <c r="F127">
        <v>44.913400000000003</v>
      </c>
      <c r="G127">
        <v>9.81</v>
      </c>
      <c r="H127">
        <v>0</v>
      </c>
      <c r="I127">
        <v>1.2963499999999999</v>
      </c>
      <c r="J127">
        <v>0</v>
      </c>
      <c r="K127">
        <v>13.22</v>
      </c>
      <c r="L127">
        <v>514.39599999999996</v>
      </c>
      <c r="M127">
        <v>11.219099999999999</v>
      </c>
      <c r="N127">
        <v>0</v>
      </c>
      <c r="O127">
        <v>0</v>
      </c>
      <c r="P127" s="46">
        <v>318.77999999999997</v>
      </c>
      <c r="Q127" s="46">
        <f t="shared" si="3"/>
        <v>159.38999999999999</v>
      </c>
      <c r="R127">
        <v>0</v>
      </c>
      <c r="S127">
        <v>2.64567</v>
      </c>
      <c r="T127">
        <v>0</v>
      </c>
      <c r="U127">
        <v>0</v>
      </c>
      <c r="V127">
        <v>0</v>
      </c>
      <c r="W127">
        <v>0</v>
      </c>
      <c r="X127">
        <v>25.299099999999999</v>
      </c>
      <c r="Y127">
        <v>0</v>
      </c>
      <c r="Z127">
        <v>0</v>
      </c>
      <c r="AA127">
        <v>0</v>
      </c>
      <c r="AB127">
        <v>0</v>
      </c>
      <c r="AC127">
        <v>0</v>
      </c>
      <c r="AD127">
        <v>0</v>
      </c>
      <c r="AE127">
        <v>0</v>
      </c>
      <c r="AF127">
        <v>0</v>
      </c>
      <c r="AG127">
        <v>0</v>
      </c>
      <c r="AH127">
        <v>944.77103999999997</v>
      </c>
      <c r="AK127" s="70">
        <f t="shared" si="4"/>
        <v>774.16193999999996</v>
      </c>
      <c r="AM127" s="70">
        <f>VLOOKUP(B127,Totalt!B126:AU599,39,FALSE)</f>
        <v>774.16193999999984</v>
      </c>
      <c r="AP127" s="70">
        <f t="shared" si="5"/>
        <v>0</v>
      </c>
    </row>
    <row r="128" spans="1:42" x14ac:dyDescent="0.35">
      <c r="A128" t="s">
        <v>162</v>
      </c>
      <c r="B128" t="s">
        <v>164</v>
      </c>
      <c r="C128">
        <v>0</v>
      </c>
      <c r="D128">
        <v>0</v>
      </c>
      <c r="E128">
        <v>0</v>
      </c>
      <c r="F128">
        <v>0</v>
      </c>
      <c r="G128">
        <v>0</v>
      </c>
      <c r="H128">
        <v>0</v>
      </c>
      <c r="I128">
        <v>0</v>
      </c>
      <c r="J128">
        <v>0</v>
      </c>
      <c r="K128">
        <v>0</v>
      </c>
      <c r="L128">
        <v>0</v>
      </c>
      <c r="M128">
        <v>0</v>
      </c>
      <c r="N128">
        <v>0</v>
      </c>
      <c r="O128">
        <v>0</v>
      </c>
      <c r="P128" s="46">
        <v>0</v>
      </c>
      <c r="Q128" s="46">
        <f t="shared" si="3"/>
        <v>0</v>
      </c>
      <c r="R128">
        <v>0</v>
      </c>
      <c r="S128">
        <v>0</v>
      </c>
      <c r="T128">
        <v>0</v>
      </c>
      <c r="U128">
        <v>0</v>
      </c>
      <c r="V128">
        <v>0</v>
      </c>
      <c r="W128">
        <v>0</v>
      </c>
      <c r="X128">
        <v>0</v>
      </c>
      <c r="Y128">
        <v>0</v>
      </c>
      <c r="Z128">
        <v>0</v>
      </c>
      <c r="AA128">
        <v>0</v>
      </c>
      <c r="AB128">
        <v>0</v>
      </c>
      <c r="AC128">
        <v>0</v>
      </c>
      <c r="AD128">
        <v>0</v>
      </c>
      <c r="AE128">
        <v>0</v>
      </c>
      <c r="AF128">
        <v>0</v>
      </c>
      <c r="AG128">
        <v>0</v>
      </c>
      <c r="AH128">
        <v>0</v>
      </c>
      <c r="AK128" s="70">
        <f t="shared" si="4"/>
        <v>0</v>
      </c>
      <c r="AM128" s="70">
        <f>VLOOKUP(B128,Totalt!B127:AU600,39,FALSE)</f>
        <v>0</v>
      </c>
      <c r="AP128" s="70">
        <f t="shared" si="5"/>
        <v>0</v>
      </c>
    </row>
    <row r="129" spans="1:42" x14ac:dyDescent="0.35">
      <c r="A129" t="s">
        <v>162</v>
      </c>
      <c r="B129" t="s">
        <v>165</v>
      </c>
      <c r="C129">
        <v>0</v>
      </c>
      <c r="D129">
        <v>0</v>
      </c>
      <c r="E129">
        <v>0</v>
      </c>
      <c r="F129">
        <v>0</v>
      </c>
      <c r="G129">
        <v>0</v>
      </c>
      <c r="H129">
        <v>0</v>
      </c>
      <c r="I129">
        <v>7.0000000000000007E-2</v>
      </c>
      <c r="J129">
        <v>0</v>
      </c>
      <c r="K129">
        <v>0</v>
      </c>
      <c r="L129">
        <v>0</v>
      </c>
      <c r="M129">
        <v>0</v>
      </c>
      <c r="N129">
        <v>0</v>
      </c>
      <c r="O129">
        <v>0</v>
      </c>
      <c r="P129" s="46">
        <v>0</v>
      </c>
      <c r="Q129" s="46">
        <f t="shared" si="3"/>
        <v>0</v>
      </c>
      <c r="R129">
        <v>0</v>
      </c>
      <c r="S129">
        <v>0</v>
      </c>
      <c r="T129">
        <v>0</v>
      </c>
      <c r="U129">
        <v>0</v>
      </c>
      <c r="V129">
        <v>0</v>
      </c>
      <c r="W129">
        <v>0</v>
      </c>
      <c r="X129">
        <v>0.02</v>
      </c>
      <c r="Y129">
        <v>0</v>
      </c>
      <c r="Z129">
        <v>1.0740000000000001</v>
      </c>
      <c r="AA129">
        <v>0</v>
      </c>
      <c r="AB129">
        <v>0</v>
      </c>
      <c r="AC129">
        <v>0</v>
      </c>
      <c r="AD129">
        <v>0</v>
      </c>
      <c r="AE129">
        <v>0</v>
      </c>
      <c r="AF129">
        <v>0</v>
      </c>
      <c r="AG129">
        <v>0</v>
      </c>
      <c r="AH129">
        <v>1.1640000000000001</v>
      </c>
      <c r="AK129" s="70">
        <f t="shared" si="4"/>
        <v>1.1640000000000001</v>
      </c>
      <c r="AM129" s="70">
        <f>VLOOKUP(B129,Totalt!B128:AU601,39,FALSE)</f>
        <v>1.1640000000000001</v>
      </c>
      <c r="AP129" s="70">
        <f t="shared" si="5"/>
        <v>0</v>
      </c>
    </row>
    <row r="130" spans="1:42" x14ac:dyDescent="0.35">
      <c r="A130" t="s">
        <v>162</v>
      </c>
      <c r="B130" t="s">
        <v>166</v>
      </c>
      <c r="C130">
        <v>0</v>
      </c>
      <c r="D130">
        <v>0</v>
      </c>
      <c r="E130">
        <v>0</v>
      </c>
      <c r="F130">
        <v>0</v>
      </c>
      <c r="G130">
        <v>2.34</v>
      </c>
      <c r="H130">
        <v>0</v>
      </c>
      <c r="I130">
        <v>0.112</v>
      </c>
      <c r="J130">
        <v>0</v>
      </c>
      <c r="K130">
        <v>0</v>
      </c>
      <c r="L130">
        <v>0</v>
      </c>
      <c r="M130">
        <v>0</v>
      </c>
      <c r="N130">
        <v>0</v>
      </c>
      <c r="O130">
        <v>0</v>
      </c>
      <c r="P130" s="46">
        <v>0</v>
      </c>
      <c r="Q130" s="46">
        <f t="shared" si="3"/>
        <v>0</v>
      </c>
      <c r="R130">
        <v>0</v>
      </c>
      <c r="S130">
        <v>0</v>
      </c>
      <c r="T130">
        <v>0</v>
      </c>
      <c r="U130">
        <v>0</v>
      </c>
      <c r="V130">
        <v>0</v>
      </c>
      <c r="W130">
        <v>0</v>
      </c>
      <c r="X130">
        <v>0.2</v>
      </c>
      <c r="Y130">
        <v>0</v>
      </c>
      <c r="Z130">
        <v>5.51</v>
      </c>
      <c r="AA130">
        <v>0</v>
      </c>
      <c r="AB130">
        <v>0</v>
      </c>
      <c r="AC130">
        <v>0</v>
      </c>
      <c r="AD130">
        <v>0</v>
      </c>
      <c r="AE130">
        <v>0</v>
      </c>
      <c r="AF130">
        <v>0</v>
      </c>
      <c r="AG130">
        <v>0</v>
      </c>
      <c r="AH130">
        <v>8.161999999999999</v>
      </c>
      <c r="AK130" s="70">
        <f t="shared" si="4"/>
        <v>8.161999999999999</v>
      </c>
      <c r="AM130" s="70">
        <f>VLOOKUP(B130,Totalt!B129:AU602,39,FALSE)</f>
        <v>8.161999999999999</v>
      </c>
      <c r="AP130" s="70">
        <f t="shared" si="5"/>
        <v>0</v>
      </c>
    </row>
    <row r="131" spans="1:42" x14ac:dyDescent="0.35">
      <c r="A131" t="s">
        <v>167</v>
      </c>
      <c r="B131" t="s">
        <v>168</v>
      </c>
      <c r="C131">
        <v>0</v>
      </c>
      <c r="D131">
        <v>0</v>
      </c>
      <c r="E131">
        <v>0</v>
      </c>
      <c r="F131">
        <v>9.9782899999999994</v>
      </c>
      <c r="G131">
        <v>7.8380000000000001</v>
      </c>
      <c r="H131">
        <v>0</v>
      </c>
      <c r="I131">
        <v>0</v>
      </c>
      <c r="J131">
        <v>0</v>
      </c>
      <c r="K131">
        <v>0</v>
      </c>
      <c r="L131">
        <v>49.891100000000002</v>
      </c>
      <c r="M131">
        <v>0</v>
      </c>
      <c r="N131">
        <v>0</v>
      </c>
      <c r="O131">
        <v>0</v>
      </c>
      <c r="P131" s="46">
        <v>0</v>
      </c>
      <c r="Q131" s="46">
        <f t="shared" ref="Q131:Q194" si="6">P131/2</f>
        <v>0</v>
      </c>
      <c r="R131">
        <v>0</v>
      </c>
      <c r="S131">
        <v>0</v>
      </c>
      <c r="T131">
        <v>39.912799999999997</v>
      </c>
      <c r="U131">
        <v>0</v>
      </c>
      <c r="V131">
        <v>0</v>
      </c>
      <c r="W131">
        <v>0</v>
      </c>
      <c r="X131">
        <v>3.3561899999999998</v>
      </c>
      <c r="Y131">
        <v>23.405999999999999</v>
      </c>
      <c r="Z131">
        <v>0</v>
      </c>
      <c r="AA131">
        <v>0</v>
      </c>
      <c r="AB131">
        <v>0</v>
      </c>
      <c r="AC131">
        <v>0</v>
      </c>
      <c r="AD131">
        <v>0</v>
      </c>
      <c r="AE131">
        <v>0</v>
      </c>
      <c r="AF131">
        <v>0</v>
      </c>
      <c r="AG131">
        <v>0</v>
      </c>
      <c r="AH131">
        <v>134.38238000000001</v>
      </c>
      <c r="AK131" s="70">
        <f t="shared" ref="AK131:AK194" si="7">AH131-Q131-M131</f>
        <v>134.38238000000001</v>
      </c>
      <c r="AM131" s="70">
        <f>VLOOKUP(B131,Totalt!B130:AU603,39,FALSE)</f>
        <v>134.38237999999998</v>
      </c>
      <c r="AP131" s="70">
        <f t="shared" ref="AP131:AP194" si="8">AK131-AM131</f>
        <v>0</v>
      </c>
    </row>
    <row r="132" spans="1:42" x14ac:dyDescent="0.35">
      <c r="A132" t="s">
        <v>167</v>
      </c>
      <c r="B132" t="s">
        <v>169</v>
      </c>
      <c r="C132">
        <v>0</v>
      </c>
      <c r="D132">
        <v>0</v>
      </c>
      <c r="E132">
        <v>0</v>
      </c>
      <c r="F132">
        <v>0</v>
      </c>
      <c r="G132">
        <v>0.247</v>
      </c>
      <c r="H132">
        <v>0</v>
      </c>
      <c r="I132">
        <v>0</v>
      </c>
      <c r="J132">
        <v>0</v>
      </c>
      <c r="K132">
        <v>0</v>
      </c>
      <c r="L132">
        <v>0</v>
      </c>
      <c r="M132">
        <v>0</v>
      </c>
      <c r="N132">
        <v>0</v>
      </c>
      <c r="O132">
        <v>0</v>
      </c>
      <c r="P132" s="46">
        <v>0</v>
      </c>
      <c r="Q132" s="46">
        <f t="shared" si="6"/>
        <v>0</v>
      </c>
      <c r="R132">
        <v>0</v>
      </c>
      <c r="S132">
        <v>0</v>
      </c>
      <c r="T132">
        <v>0</v>
      </c>
      <c r="U132">
        <v>0</v>
      </c>
      <c r="V132">
        <v>0</v>
      </c>
      <c r="W132">
        <v>0</v>
      </c>
      <c r="X132">
        <v>0.17</v>
      </c>
      <c r="Y132">
        <v>13.673999999999999</v>
      </c>
      <c r="Z132">
        <v>0</v>
      </c>
      <c r="AA132">
        <v>0</v>
      </c>
      <c r="AB132">
        <v>0</v>
      </c>
      <c r="AC132">
        <v>0</v>
      </c>
      <c r="AD132">
        <v>0</v>
      </c>
      <c r="AE132">
        <v>0</v>
      </c>
      <c r="AF132">
        <v>0</v>
      </c>
      <c r="AG132">
        <v>0</v>
      </c>
      <c r="AH132">
        <v>14.090999999999999</v>
      </c>
      <c r="AK132" s="70">
        <f t="shared" si="7"/>
        <v>14.090999999999999</v>
      </c>
      <c r="AM132" s="70">
        <f>VLOOKUP(B132,Totalt!B131:AU604,39,FALSE)</f>
        <v>14.090999999999999</v>
      </c>
      <c r="AP132" s="70">
        <f t="shared" si="8"/>
        <v>0</v>
      </c>
    </row>
    <row r="133" spans="1:42" x14ac:dyDescent="0.35">
      <c r="A133" t="s">
        <v>167</v>
      </c>
      <c r="B133" t="s">
        <v>170</v>
      </c>
      <c r="C133">
        <v>0</v>
      </c>
      <c r="D133">
        <v>0</v>
      </c>
      <c r="E133">
        <v>0</v>
      </c>
      <c r="F133">
        <v>0</v>
      </c>
      <c r="G133">
        <v>0</v>
      </c>
      <c r="H133">
        <v>7.3999999999999996E-2</v>
      </c>
      <c r="I133">
        <v>0</v>
      </c>
      <c r="J133">
        <v>0</v>
      </c>
      <c r="K133">
        <v>0</v>
      </c>
      <c r="L133">
        <v>0</v>
      </c>
      <c r="M133">
        <v>0</v>
      </c>
      <c r="N133">
        <v>0</v>
      </c>
      <c r="O133">
        <v>0</v>
      </c>
      <c r="P133" s="46">
        <v>0</v>
      </c>
      <c r="Q133" s="46">
        <f t="shared" si="6"/>
        <v>0</v>
      </c>
      <c r="R133">
        <v>0</v>
      </c>
      <c r="S133">
        <v>0</v>
      </c>
      <c r="T133">
        <v>0</v>
      </c>
      <c r="U133">
        <v>0</v>
      </c>
      <c r="V133">
        <v>0</v>
      </c>
      <c r="W133">
        <v>0</v>
      </c>
      <c r="X133">
        <v>0.17</v>
      </c>
      <c r="Y133">
        <v>0</v>
      </c>
      <c r="Z133">
        <v>5.2990000000000004</v>
      </c>
      <c r="AA133">
        <v>0</v>
      </c>
      <c r="AB133">
        <v>0</v>
      </c>
      <c r="AC133">
        <v>0</v>
      </c>
      <c r="AD133">
        <v>0</v>
      </c>
      <c r="AE133">
        <v>0</v>
      </c>
      <c r="AF133">
        <v>0</v>
      </c>
      <c r="AG133">
        <v>0</v>
      </c>
      <c r="AH133">
        <v>5.5430000000000001</v>
      </c>
      <c r="AK133" s="70">
        <f t="shared" si="7"/>
        <v>5.5430000000000001</v>
      </c>
      <c r="AM133" s="70">
        <f>VLOOKUP(B133,Totalt!B132:AU605,39,FALSE)</f>
        <v>5.5430000000000001</v>
      </c>
      <c r="AP133" s="70">
        <f t="shared" si="8"/>
        <v>0</v>
      </c>
    </row>
    <row r="134" spans="1:42" x14ac:dyDescent="0.35">
      <c r="A134" t="s">
        <v>171</v>
      </c>
      <c r="B134" t="s">
        <v>172</v>
      </c>
      <c r="C134">
        <v>0</v>
      </c>
      <c r="D134">
        <v>0</v>
      </c>
      <c r="E134">
        <v>0</v>
      </c>
      <c r="F134">
        <v>0</v>
      </c>
      <c r="G134">
        <v>11.356</v>
      </c>
      <c r="H134">
        <v>0</v>
      </c>
      <c r="I134">
        <v>0.316</v>
      </c>
      <c r="J134">
        <v>0</v>
      </c>
      <c r="K134">
        <v>0</v>
      </c>
      <c r="L134">
        <v>46.991999999999997</v>
      </c>
      <c r="M134">
        <v>0</v>
      </c>
      <c r="N134">
        <v>2.5089999999999999</v>
      </c>
      <c r="O134">
        <v>0</v>
      </c>
      <c r="P134" s="46">
        <v>0</v>
      </c>
      <c r="Q134" s="46">
        <f t="shared" si="6"/>
        <v>0</v>
      </c>
      <c r="R134">
        <v>0</v>
      </c>
      <c r="S134">
        <v>0</v>
      </c>
      <c r="T134">
        <v>27.942</v>
      </c>
      <c r="U134">
        <v>0</v>
      </c>
      <c r="V134">
        <v>0</v>
      </c>
      <c r="W134">
        <v>0</v>
      </c>
      <c r="X134">
        <v>1.446</v>
      </c>
      <c r="Y134">
        <v>0</v>
      </c>
      <c r="Z134">
        <v>0</v>
      </c>
      <c r="AA134">
        <v>0</v>
      </c>
      <c r="AB134">
        <v>0</v>
      </c>
      <c r="AC134">
        <v>0</v>
      </c>
      <c r="AD134">
        <v>0</v>
      </c>
      <c r="AE134">
        <v>0</v>
      </c>
      <c r="AF134">
        <v>0</v>
      </c>
      <c r="AG134">
        <v>0</v>
      </c>
      <c r="AH134">
        <v>90.561000000000007</v>
      </c>
      <c r="AK134" s="70">
        <f t="shared" si="7"/>
        <v>90.561000000000007</v>
      </c>
      <c r="AM134" s="70">
        <f>VLOOKUP(B134,Totalt!B133:AU606,39,FALSE)</f>
        <v>90.560999999999993</v>
      </c>
      <c r="AP134" s="70">
        <f t="shared" si="8"/>
        <v>0</v>
      </c>
    </row>
    <row r="135" spans="1:42" x14ac:dyDescent="0.35">
      <c r="A135" t="s">
        <v>171</v>
      </c>
      <c r="B135" t="s">
        <v>173</v>
      </c>
      <c r="C135">
        <v>0</v>
      </c>
      <c r="D135">
        <v>0</v>
      </c>
      <c r="E135">
        <v>0</v>
      </c>
      <c r="F135">
        <v>0</v>
      </c>
      <c r="G135">
        <v>0</v>
      </c>
      <c r="H135">
        <v>0</v>
      </c>
      <c r="I135">
        <v>7.8E-2</v>
      </c>
      <c r="J135">
        <v>0</v>
      </c>
      <c r="K135">
        <v>0</v>
      </c>
      <c r="L135">
        <v>0</v>
      </c>
      <c r="M135">
        <v>0</v>
      </c>
      <c r="N135">
        <v>0</v>
      </c>
      <c r="O135">
        <v>0</v>
      </c>
      <c r="P135" s="46">
        <v>0</v>
      </c>
      <c r="Q135" s="46">
        <f t="shared" si="6"/>
        <v>0</v>
      </c>
      <c r="R135">
        <v>0</v>
      </c>
      <c r="S135">
        <v>0</v>
      </c>
      <c r="T135">
        <v>0</v>
      </c>
      <c r="U135">
        <v>0</v>
      </c>
      <c r="V135">
        <v>0</v>
      </c>
      <c r="W135">
        <v>0</v>
      </c>
      <c r="X135">
        <v>3.7999999999999999E-2</v>
      </c>
      <c r="Y135">
        <v>0</v>
      </c>
      <c r="Z135">
        <v>2.7570000000000001</v>
      </c>
      <c r="AA135">
        <v>0</v>
      </c>
      <c r="AB135">
        <v>0</v>
      </c>
      <c r="AC135">
        <v>0</v>
      </c>
      <c r="AD135">
        <v>0</v>
      </c>
      <c r="AE135">
        <v>0</v>
      </c>
      <c r="AF135">
        <v>0</v>
      </c>
      <c r="AG135">
        <v>0</v>
      </c>
      <c r="AH135">
        <v>2.8730000000000002</v>
      </c>
      <c r="AK135" s="70">
        <f t="shared" si="7"/>
        <v>2.8730000000000002</v>
      </c>
      <c r="AM135" s="70">
        <f>VLOOKUP(B135,Totalt!B134:AU607,39,FALSE)</f>
        <v>2.8729999999999998</v>
      </c>
      <c r="AP135" s="70">
        <f t="shared" si="8"/>
        <v>0</v>
      </c>
    </row>
    <row r="136" spans="1:42" x14ac:dyDescent="0.35">
      <c r="A136" t="s">
        <v>171</v>
      </c>
      <c r="B136" t="s">
        <v>174</v>
      </c>
      <c r="C136">
        <v>0</v>
      </c>
      <c r="D136">
        <v>0</v>
      </c>
      <c r="E136">
        <v>0</v>
      </c>
      <c r="F136">
        <v>0</v>
      </c>
      <c r="G136">
        <v>0</v>
      </c>
      <c r="H136">
        <v>0</v>
      </c>
      <c r="I136">
        <v>0.28399999999999997</v>
      </c>
      <c r="J136">
        <v>0</v>
      </c>
      <c r="K136">
        <v>0</v>
      </c>
      <c r="L136">
        <v>0</v>
      </c>
      <c r="M136">
        <v>0</v>
      </c>
      <c r="N136">
        <v>0</v>
      </c>
      <c r="O136">
        <v>0</v>
      </c>
      <c r="P136" s="46">
        <v>0</v>
      </c>
      <c r="Q136" s="46">
        <f t="shared" si="6"/>
        <v>0</v>
      </c>
      <c r="R136">
        <v>0</v>
      </c>
      <c r="S136">
        <v>0</v>
      </c>
      <c r="T136">
        <v>0</v>
      </c>
      <c r="U136">
        <v>0</v>
      </c>
      <c r="V136">
        <v>0</v>
      </c>
      <c r="W136">
        <v>0</v>
      </c>
      <c r="X136">
        <v>0.04</v>
      </c>
      <c r="Y136">
        <v>0</v>
      </c>
      <c r="Z136">
        <v>4.2370000000000001</v>
      </c>
      <c r="AA136">
        <v>0</v>
      </c>
      <c r="AB136">
        <v>0</v>
      </c>
      <c r="AC136">
        <v>0</v>
      </c>
      <c r="AD136">
        <v>0</v>
      </c>
      <c r="AE136">
        <v>0</v>
      </c>
      <c r="AF136">
        <v>0</v>
      </c>
      <c r="AG136">
        <v>0</v>
      </c>
      <c r="AH136">
        <v>4.5609999999999999</v>
      </c>
      <c r="AK136" s="70">
        <f t="shared" si="7"/>
        <v>4.5609999999999999</v>
      </c>
      <c r="AM136" s="70">
        <f>VLOOKUP(B136,Totalt!B135:AU608,39,FALSE)</f>
        <v>4.5609999999999999</v>
      </c>
      <c r="AP136" s="70">
        <f t="shared" si="8"/>
        <v>0</v>
      </c>
    </row>
    <row r="137" spans="1:42" x14ac:dyDescent="0.35">
      <c r="A137" t="s">
        <v>175</v>
      </c>
      <c r="B137" t="s">
        <v>176</v>
      </c>
      <c r="C137">
        <v>0</v>
      </c>
      <c r="D137">
        <v>0</v>
      </c>
      <c r="E137">
        <v>0</v>
      </c>
      <c r="F137">
        <v>0</v>
      </c>
      <c r="G137">
        <v>0</v>
      </c>
      <c r="H137">
        <v>0</v>
      </c>
      <c r="I137">
        <v>0</v>
      </c>
      <c r="J137">
        <v>0</v>
      </c>
      <c r="K137">
        <v>0</v>
      </c>
      <c r="L137">
        <v>0</v>
      </c>
      <c r="M137">
        <v>0</v>
      </c>
      <c r="N137">
        <v>0</v>
      </c>
      <c r="O137">
        <v>0</v>
      </c>
      <c r="P137" s="46">
        <v>0</v>
      </c>
      <c r="Q137" s="46">
        <f t="shared" si="6"/>
        <v>0</v>
      </c>
      <c r="R137">
        <v>0</v>
      </c>
      <c r="S137">
        <v>0</v>
      </c>
      <c r="T137">
        <v>0</v>
      </c>
      <c r="U137">
        <v>0</v>
      </c>
      <c r="V137">
        <v>0</v>
      </c>
      <c r="W137">
        <v>0</v>
      </c>
      <c r="X137">
        <v>0.08</v>
      </c>
      <c r="Y137">
        <v>0</v>
      </c>
      <c r="Z137">
        <v>5.5</v>
      </c>
      <c r="AA137">
        <v>0</v>
      </c>
      <c r="AB137">
        <v>0</v>
      </c>
      <c r="AC137">
        <v>0</v>
      </c>
      <c r="AD137">
        <v>0</v>
      </c>
      <c r="AE137">
        <v>0</v>
      </c>
      <c r="AF137">
        <v>0</v>
      </c>
      <c r="AG137">
        <v>0</v>
      </c>
      <c r="AH137">
        <v>5.58</v>
      </c>
      <c r="AK137" s="70">
        <f t="shared" si="7"/>
        <v>5.58</v>
      </c>
      <c r="AM137" s="70">
        <f>VLOOKUP(B137,Totalt!B136:AU609,39,FALSE)</f>
        <v>5.58</v>
      </c>
      <c r="AP137" s="70">
        <f t="shared" si="8"/>
        <v>0</v>
      </c>
    </row>
    <row r="138" spans="1:42" x14ac:dyDescent="0.35">
      <c r="A138" t="s">
        <v>175</v>
      </c>
      <c r="B138" t="s">
        <v>177</v>
      </c>
      <c r="C138">
        <v>0</v>
      </c>
      <c r="D138">
        <v>0</v>
      </c>
      <c r="E138">
        <v>0.68600000000000005</v>
      </c>
      <c r="F138">
        <v>23.1555</v>
      </c>
      <c r="G138">
        <v>0</v>
      </c>
      <c r="H138">
        <v>0</v>
      </c>
      <c r="I138">
        <v>5.71244</v>
      </c>
      <c r="J138">
        <v>0</v>
      </c>
      <c r="K138">
        <v>0</v>
      </c>
      <c r="L138">
        <v>60.607399999999998</v>
      </c>
      <c r="M138">
        <v>9.8722399999999997</v>
      </c>
      <c r="N138">
        <v>4.319</v>
      </c>
      <c r="O138">
        <v>35.669199999999996</v>
      </c>
      <c r="P138" s="46">
        <v>160.584</v>
      </c>
      <c r="Q138" s="46">
        <f t="shared" si="6"/>
        <v>80.292000000000002</v>
      </c>
      <c r="R138">
        <v>0.5</v>
      </c>
      <c r="S138">
        <v>3.89622</v>
      </c>
      <c r="T138">
        <v>81.107799999999997</v>
      </c>
      <c r="U138">
        <v>0</v>
      </c>
      <c r="V138">
        <v>0</v>
      </c>
      <c r="W138">
        <v>0</v>
      </c>
      <c r="X138">
        <v>10.937200000000001</v>
      </c>
      <c r="Y138">
        <v>0</v>
      </c>
      <c r="Z138">
        <v>15.763</v>
      </c>
      <c r="AA138">
        <v>0</v>
      </c>
      <c r="AB138">
        <v>0</v>
      </c>
      <c r="AC138">
        <v>0</v>
      </c>
      <c r="AD138">
        <v>0</v>
      </c>
      <c r="AE138">
        <v>0</v>
      </c>
      <c r="AF138">
        <v>0</v>
      </c>
      <c r="AG138">
        <v>63.5075</v>
      </c>
      <c r="AH138">
        <v>476.3175</v>
      </c>
      <c r="AK138" s="70">
        <f t="shared" si="7"/>
        <v>386.15325999999999</v>
      </c>
      <c r="AM138" s="70">
        <f>VLOOKUP(B138,Totalt!B137:AU610,39,FALSE)</f>
        <v>386.15325999999999</v>
      </c>
      <c r="AP138" s="70">
        <f t="shared" si="8"/>
        <v>0</v>
      </c>
    </row>
    <row r="139" spans="1:42" x14ac:dyDescent="0.35">
      <c r="A139" t="s">
        <v>175</v>
      </c>
      <c r="B139" t="s">
        <v>178</v>
      </c>
      <c r="C139">
        <v>0</v>
      </c>
      <c r="D139">
        <v>0</v>
      </c>
      <c r="E139">
        <v>0</v>
      </c>
      <c r="F139">
        <v>0</v>
      </c>
      <c r="G139">
        <v>0</v>
      </c>
      <c r="H139">
        <v>0</v>
      </c>
      <c r="I139">
        <v>4.7E-2</v>
      </c>
      <c r="J139">
        <v>0</v>
      </c>
      <c r="K139">
        <v>0</v>
      </c>
      <c r="L139">
        <v>0</v>
      </c>
      <c r="M139">
        <v>0</v>
      </c>
      <c r="N139">
        <v>0</v>
      </c>
      <c r="O139">
        <v>0</v>
      </c>
      <c r="P139" s="46">
        <v>0</v>
      </c>
      <c r="Q139" s="46">
        <f t="shared" si="6"/>
        <v>0</v>
      </c>
      <c r="R139">
        <v>0</v>
      </c>
      <c r="S139">
        <v>0</v>
      </c>
      <c r="T139">
        <v>0</v>
      </c>
      <c r="U139">
        <v>0</v>
      </c>
      <c r="V139">
        <v>0</v>
      </c>
      <c r="W139">
        <v>0</v>
      </c>
      <c r="X139">
        <v>6.3500000000000001E-2</v>
      </c>
      <c r="Y139">
        <v>0</v>
      </c>
      <c r="Z139">
        <v>5.5430000000000001</v>
      </c>
      <c r="AA139">
        <v>0</v>
      </c>
      <c r="AB139">
        <v>0</v>
      </c>
      <c r="AC139">
        <v>0</v>
      </c>
      <c r="AD139">
        <v>0</v>
      </c>
      <c r="AE139">
        <v>0</v>
      </c>
      <c r="AF139">
        <v>0</v>
      </c>
      <c r="AG139">
        <v>0</v>
      </c>
      <c r="AH139">
        <v>5.6535000000000002</v>
      </c>
      <c r="AK139" s="70">
        <f t="shared" si="7"/>
        <v>5.6535000000000002</v>
      </c>
      <c r="AM139" s="70">
        <f>VLOOKUP(B139,Totalt!B138:AU611,39,FALSE)</f>
        <v>5.6535000000000002</v>
      </c>
      <c r="AP139" s="70">
        <f t="shared" si="8"/>
        <v>0</v>
      </c>
    </row>
    <row r="140" spans="1:42" x14ac:dyDescent="0.35">
      <c r="A140" t="s">
        <v>175</v>
      </c>
      <c r="B140" t="s">
        <v>179</v>
      </c>
      <c r="C140">
        <v>0</v>
      </c>
      <c r="D140">
        <v>0</v>
      </c>
      <c r="E140">
        <v>0</v>
      </c>
      <c r="F140">
        <v>0</v>
      </c>
      <c r="G140">
        <v>0</v>
      </c>
      <c r="H140">
        <v>0</v>
      </c>
      <c r="I140">
        <v>0.27700000000000002</v>
      </c>
      <c r="J140">
        <v>0</v>
      </c>
      <c r="K140">
        <v>0</v>
      </c>
      <c r="L140">
        <v>0</v>
      </c>
      <c r="M140">
        <v>0</v>
      </c>
      <c r="N140">
        <v>0</v>
      </c>
      <c r="O140">
        <v>0</v>
      </c>
      <c r="P140" s="46">
        <v>0</v>
      </c>
      <c r="Q140" s="46">
        <f t="shared" si="6"/>
        <v>0</v>
      </c>
      <c r="R140">
        <v>0</v>
      </c>
      <c r="S140">
        <v>0</v>
      </c>
      <c r="T140">
        <v>0</v>
      </c>
      <c r="U140">
        <v>0</v>
      </c>
      <c r="V140">
        <v>0</v>
      </c>
      <c r="W140">
        <v>0</v>
      </c>
      <c r="X140">
        <v>0.10100000000000001</v>
      </c>
      <c r="Y140">
        <v>0</v>
      </c>
      <c r="Z140">
        <v>6.0620000000000003</v>
      </c>
      <c r="AA140">
        <v>0</v>
      </c>
      <c r="AB140">
        <v>0</v>
      </c>
      <c r="AC140">
        <v>0</v>
      </c>
      <c r="AD140">
        <v>0</v>
      </c>
      <c r="AE140">
        <v>0</v>
      </c>
      <c r="AF140">
        <v>0</v>
      </c>
      <c r="AG140">
        <v>0</v>
      </c>
      <c r="AH140">
        <v>6.44</v>
      </c>
      <c r="AK140" s="70">
        <f t="shared" si="7"/>
        <v>6.44</v>
      </c>
      <c r="AM140" s="70">
        <f>VLOOKUP(B140,Totalt!B139:AU612,39,FALSE)</f>
        <v>6.44</v>
      </c>
      <c r="AP140" s="70">
        <f t="shared" si="8"/>
        <v>0</v>
      </c>
    </row>
    <row r="141" spans="1:42" x14ac:dyDescent="0.35">
      <c r="A141" t="s">
        <v>180</v>
      </c>
      <c r="B141" t="s">
        <v>181</v>
      </c>
      <c r="C141">
        <v>0</v>
      </c>
      <c r="D141">
        <v>66.900000000000006</v>
      </c>
      <c r="E141">
        <v>0</v>
      </c>
      <c r="F141">
        <v>0</v>
      </c>
      <c r="G141">
        <v>0.3</v>
      </c>
      <c r="H141">
        <v>0</v>
      </c>
      <c r="I141">
        <v>21.6</v>
      </c>
      <c r="J141">
        <v>0</v>
      </c>
      <c r="K141">
        <v>0</v>
      </c>
      <c r="L141">
        <v>50</v>
      </c>
      <c r="M141">
        <v>0</v>
      </c>
      <c r="N141">
        <v>0</v>
      </c>
      <c r="O141">
        <v>6.4</v>
      </c>
      <c r="P141" s="46">
        <v>0</v>
      </c>
      <c r="Q141" s="46">
        <f t="shared" si="6"/>
        <v>0</v>
      </c>
      <c r="R141">
        <v>6.2</v>
      </c>
      <c r="S141">
        <v>0</v>
      </c>
      <c r="T141">
        <v>0</v>
      </c>
      <c r="U141">
        <v>0</v>
      </c>
      <c r="V141">
        <v>0</v>
      </c>
      <c r="W141">
        <v>0</v>
      </c>
      <c r="X141">
        <v>3.45</v>
      </c>
      <c r="Y141">
        <v>0</v>
      </c>
      <c r="Z141">
        <v>0</v>
      </c>
      <c r="AA141">
        <v>0</v>
      </c>
      <c r="AB141">
        <v>0</v>
      </c>
      <c r="AC141">
        <v>0</v>
      </c>
      <c r="AD141">
        <v>0</v>
      </c>
      <c r="AE141">
        <v>0</v>
      </c>
      <c r="AF141">
        <v>0</v>
      </c>
      <c r="AG141">
        <v>0</v>
      </c>
      <c r="AH141">
        <v>154.85</v>
      </c>
      <c r="AK141" s="70">
        <f t="shared" si="7"/>
        <v>154.85</v>
      </c>
      <c r="AM141" s="70">
        <f>VLOOKUP(B141,Totalt!B140:AU613,39,FALSE)</f>
        <v>154.85</v>
      </c>
      <c r="AP141" s="70">
        <f t="shared" si="8"/>
        <v>0</v>
      </c>
    </row>
    <row r="142" spans="1:42" x14ac:dyDescent="0.35">
      <c r="A142" t="s">
        <v>182</v>
      </c>
      <c r="B142" t="s">
        <v>183</v>
      </c>
      <c r="C142">
        <v>0</v>
      </c>
      <c r="D142">
        <v>0</v>
      </c>
      <c r="E142">
        <v>0</v>
      </c>
      <c r="F142">
        <v>0</v>
      </c>
      <c r="G142">
        <v>0</v>
      </c>
      <c r="H142">
        <v>0</v>
      </c>
      <c r="I142">
        <v>0</v>
      </c>
      <c r="J142">
        <v>0</v>
      </c>
      <c r="K142">
        <v>0</v>
      </c>
      <c r="L142">
        <v>0</v>
      </c>
      <c r="M142">
        <v>0</v>
      </c>
      <c r="N142">
        <v>0</v>
      </c>
      <c r="O142">
        <v>0</v>
      </c>
      <c r="P142" s="46">
        <v>0</v>
      </c>
      <c r="Q142" s="46">
        <f t="shared" si="6"/>
        <v>0</v>
      </c>
      <c r="R142">
        <v>0</v>
      </c>
      <c r="S142">
        <v>0</v>
      </c>
      <c r="T142">
        <v>0</v>
      </c>
      <c r="U142">
        <v>0</v>
      </c>
      <c r="V142">
        <v>0</v>
      </c>
      <c r="W142">
        <v>0</v>
      </c>
      <c r="X142">
        <v>0</v>
      </c>
      <c r="Y142">
        <v>0</v>
      </c>
      <c r="Z142">
        <v>0</v>
      </c>
      <c r="AA142">
        <v>0</v>
      </c>
      <c r="AB142">
        <v>0</v>
      </c>
      <c r="AC142">
        <v>0</v>
      </c>
      <c r="AD142">
        <v>0</v>
      </c>
      <c r="AE142">
        <v>0</v>
      </c>
      <c r="AF142">
        <v>0</v>
      </c>
      <c r="AG142">
        <v>0</v>
      </c>
      <c r="AH142">
        <v>0</v>
      </c>
      <c r="AK142" s="70">
        <f t="shared" si="7"/>
        <v>0</v>
      </c>
      <c r="AM142" s="70">
        <f>VLOOKUP(B142,Totalt!B141:AU614,39,FALSE)</f>
        <v>0</v>
      </c>
      <c r="AP142" s="70">
        <f t="shared" si="8"/>
        <v>0</v>
      </c>
    </row>
    <row r="143" spans="1:42" x14ac:dyDescent="0.35">
      <c r="A143" t="s">
        <v>1047</v>
      </c>
      <c r="B143" t="s">
        <v>185</v>
      </c>
      <c r="C143">
        <v>0</v>
      </c>
      <c r="D143">
        <v>1694.17</v>
      </c>
      <c r="E143">
        <v>0</v>
      </c>
      <c r="F143">
        <v>0</v>
      </c>
      <c r="G143">
        <v>535.81799999999998</v>
      </c>
      <c r="H143">
        <v>53.140999999999998</v>
      </c>
      <c r="I143">
        <v>36.575200000000002</v>
      </c>
      <c r="J143">
        <v>0</v>
      </c>
      <c r="K143">
        <v>98.799899999999994</v>
      </c>
      <c r="L143">
        <v>350.10899999999998</v>
      </c>
      <c r="M143">
        <v>146.91399999999999</v>
      </c>
      <c r="N143">
        <v>0</v>
      </c>
      <c r="O143">
        <v>0</v>
      </c>
      <c r="P143" s="46">
        <v>0</v>
      </c>
      <c r="Q143" s="262">
        <v>657.754819</v>
      </c>
      <c r="R143">
        <v>0</v>
      </c>
      <c r="S143">
        <v>0</v>
      </c>
      <c r="T143">
        <v>0</v>
      </c>
      <c r="U143">
        <v>877.64099999999996</v>
      </c>
      <c r="V143">
        <v>222.27</v>
      </c>
      <c r="W143">
        <v>0</v>
      </c>
      <c r="X143">
        <v>268.28500000000003</v>
      </c>
      <c r="Y143">
        <v>0</v>
      </c>
      <c r="Z143">
        <v>843.49</v>
      </c>
      <c r="AA143">
        <v>0</v>
      </c>
      <c r="AB143">
        <v>628.23</v>
      </c>
      <c r="AC143">
        <v>1532.75</v>
      </c>
      <c r="AD143">
        <v>0</v>
      </c>
      <c r="AE143">
        <v>0</v>
      </c>
      <c r="AF143">
        <v>0</v>
      </c>
      <c r="AG143">
        <v>26.034500000000001</v>
      </c>
      <c r="AH143">
        <v>7314.2276000000002</v>
      </c>
      <c r="AK143" s="70">
        <f t="shared" si="7"/>
        <v>6509.5587810000006</v>
      </c>
      <c r="AM143" s="70">
        <f>VLOOKUP(B143,Totalt!B142:AU615,39,FALSE)</f>
        <v>7825.0684189999993</v>
      </c>
      <c r="AP143" s="70">
        <f t="shared" si="8"/>
        <v>-1315.5096379999986</v>
      </c>
    </row>
    <row r="144" spans="1:42" x14ac:dyDescent="0.35">
      <c r="A144" t="s">
        <v>1047</v>
      </c>
      <c r="B144" t="s">
        <v>186</v>
      </c>
      <c r="C144">
        <v>0</v>
      </c>
      <c r="D144">
        <v>0</v>
      </c>
      <c r="E144">
        <v>1.2370000000000001</v>
      </c>
      <c r="F144">
        <v>0</v>
      </c>
      <c r="G144">
        <v>66.721999999999994</v>
      </c>
      <c r="H144">
        <v>0</v>
      </c>
      <c r="I144">
        <v>11.414999999999999</v>
      </c>
      <c r="J144">
        <v>0</v>
      </c>
      <c r="K144">
        <v>16.664000000000001</v>
      </c>
      <c r="L144">
        <v>0</v>
      </c>
      <c r="M144">
        <v>0</v>
      </c>
      <c r="N144">
        <v>0</v>
      </c>
      <c r="O144">
        <v>0</v>
      </c>
      <c r="P144" s="46">
        <v>0</v>
      </c>
      <c r="Q144" s="46">
        <f t="shared" si="6"/>
        <v>0</v>
      </c>
      <c r="R144">
        <v>0</v>
      </c>
      <c r="S144">
        <v>0</v>
      </c>
      <c r="T144">
        <v>0</v>
      </c>
      <c r="U144">
        <v>0</v>
      </c>
      <c r="V144">
        <v>0</v>
      </c>
      <c r="W144">
        <v>0</v>
      </c>
      <c r="X144">
        <v>1.599</v>
      </c>
      <c r="Y144">
        <v>0</v>
      </c>
      <c r="Z144">
        <v>0</v>
      </c>
      <c r="AA144">
        <v>0</v>
      </c>
      <c r="AB144">
        <v>0</v>
      </c>
      <c r="AC144">
        <v>0</v>
      </c>
      <c r="AD144">
        <v>0</v>
      </c>
      <c r="AE144">
        <v>0</v>
      </c>
      <c r="AF144">
        <v>0</v>
      </c>
      <c r="AG144">
        <v>0</v>
      </c>
      <c r="AH144">
        <v>97.637</v>
      </c>
      <c r="AK144" s="70">
        <f t="shared" si="7"/>
        <v>97.637</v>
      </c>
      <c r="AM144" s="70">
        <f>VLOOKUP(B144,Totalt!B143:AU616,39,FALSE)</f>
        <v>97.637</v>
      </c>
      <c r="AP144" s="70">
        <f t="shared" si="8"/>
        <v>0</v>
      </c>
    </row>
    <row r="145" spans="1:42" x14ac:dyDescent="0.35">
      <c r="A145" t="s">
        <v>187</v>
      </c>
      <c r="B145" t="s">
        <v>188</v>
      </c>
      <c r="C145">
        <v>0</v>
      </c>
      <c r="D145">
        <v>0</v>
      </c>
      <c r="E145">
        <v>0</v>
      </c>
      <c r="F145">
        <v>0</v>
      </c>
      <c r="G145">
        <v>0</v>
      </c>
      <c r="H145">
        <v>0</v>
      </c>
      <c r="I145">
        <v>0</v>
      </c>
      <c r="J145">
        <v>0</v>
      </c>
      <c r="K145">
        <v>0</v>
      </c>
      <c r="L145">
        <v>0</v>
      </c>
      <c r="M145">
        <v>0</v>
      </c>
      <c r="N145">
        <v>0</v>
      </c>
      <c r="O145">
        <v>0</v>
      </c>
      <c r="P145" s="46">
        <v>0</v>
      </c>
      <c r="Q145" s="46">
        <f t="shared" si="6"/>
        <v>0</v>
      </c>
      <c r="R145">
        <v>0</v>
      </c>
      <c r="S145">
        <v>0</v>
      </c>
      <c r="T145">
        <v>0</v>
      </c>
      <c r="U145">
        <v>0</v>
      </c>
      <c r="V145">
        <v>0</v>
      </c>
      <c r="W145">
        <v>0</v>
      </c>
      <c r="X145">
        <v>0</v>
      </c>
      <c r="Y145">
        <v>0</v>
      </c>
      <c r="Z145">
        <v>0</v>
      </c>
      <c r="AA145">
        <v>0</v>
      </c>
      <c r="AB145">
        <v>0</v>
      </c>
      <c r="AC145">
        <v>0</v>
      </c>
      <c r="AD145">
        <v>0</v>
      </c>
      <c r="AE145">
        <v>0</v>
      </c>
      <c r="AF145">
        <v>0</v>
      </c>
      <c r="AG145">
        <v>0</v>
      </c>
      <c r="AH145">
        <v>0</v>
      </c>
      <c r="AK145" s="70">
        <f t="shared" si="7"/>
        <v>0</v>
      </c>
      <c r="AM145" s="70">
        <f>VLOOKUP(B145,Totalt!B144:AU617,39,FALSE)</f>
        <v>0</v>
      </c>
      <c r="AP145" s="70">
        <f t="shared" si="8"/>
        <v>0</v>
      </c>
    </row>
    <row r="146" spans="1:42" x14ac:dyDescent="0.35">
      <c r="A146" t="s">
        <v>187</v>
      </c>
      <c r="B146" t="s">
        <v>189</v>
      </c>
      <c r="C146">
        <v>0</v>
      </c>
      <c r="D146">
        <v>0</v>
      </c>
      <c r="E146">
        <v>0</v>
      </c>
      <c r="F146">
        <v>0</v>
      </c>
      <c r="G146">
        <v>0</v>
      </c>
      <c r="H146">
        <v>0</v>
      </c>
      <c r="I146">
        <v>0</v>
      </c>
      <c r="J146">
        <v>0</v>
      </c>
      <c r="K146">
        <v>0</v>
      </c>
      <c r="L146">
        <v>0</v>
      </c>
      <c r="M146">
        <v>0</v>
      </c>
      <c r="N146">
        <v>0</v>
      </c>
      <c r="O146">
        <v>0</v>
      </c>
      <c r="P146" s="46">
        <v>0</v>
      </c>
      <c r="Q146" s="46">
        <f t="shared" si="6"/>
        <v>0</v>
      </c>
      <c r="R146">
        <v>0</v>
      </c>
      <c r="S146">
        <v>0</v>
      </c>
      <c r="T146">
        <v>0</v>
      </c>
      <c r="U146">
        <v>0</v>
      </c>
      <c r="V146">
        <v>0</v>
      </c>
      <c r="W146">
        <v>0</v>
      </c>
      <c r="X146">
        <v>0</v>
      </c>
      <c r="Y146">
        <v>0</v>
      </c>
      <c r="Z146">
        <v>0</v>
      </c>
      <c r="AA146">
        <v>0</v>
      </c>
      <c r="AB146">
        <v>0</v>
      </c>
      <c r="AC146">
        <v>0</v>
      </c>
      <c r="AD146">
        <v>0</v>
      </c>
      <c r="AE146">
        <v>0</v>
      </c>
      <c r="AF146">
        <v>0</v>
      </c>
      <c r="AG146">
        <v>0</v>
      </c>
      <c r="AH146">
        <v>0</v>
      </c>
      <c r="AK146" s="70">
        <f t="shared" si="7"/>
        <v>0</v>
      </c>
      <c r="AM146" s="70">
        <f>VLOOKUP(B146,Totalt!B145:AU618,39,FALSE)</f>
        <v>0</v>
      </c>
      <c r="AP146" s="70">
        <f t="shared" si="8"/>
        <v>0</v>
      </c>
    </row>
    <row r="147" spans="1:42" x14ac:dyDescent="0.35">
      <c r="A147" t="s">
        <v>187</v>
      </c>
      <c r="B147" s="36" t="s">
        <v>1071</v>
      </c>
      <c r="C147">
        <v>0</v>
      </c>
      <c r="D147">
        <v>0</v>
      </c>
      <c r="E147">
        <v>0</v>
      </c>
      <c r="F147">
        <v>0</v>
      </c>
      <c r="G147">
        <v>0</v>
      </c>
      <c r="H147">
        <v>0</v>
      </c>
      <c r="I147">
        <v>0</v>
      </c>
      <c r="J147">
        <v>0</v>
      </c>
      <c r="K147">
        <v>0</v>
      </c>
      <c r="L147">
        <v>0</v>
      </c>
      <c r="M147">
        <v>0</v>
      </c>
      <c r="N147">
        <v>0</v>
      </c>
      <c r="O147">
        <v>0</v>
      </c>
      <c r="P147" s="46">
        <v>0</v>
      </c>
      <c r="Q147" s="46">
        <f t="shared" si="6"/>
        <v>0</v>
      </c>
      <c r="R147">
        <v>0</v>
      </c>
      <c r="S147">
        <v>0</v>
      </c>
      <c r="T147">
        <v>0</v>
      </c>
      <c r="U147">
        <v>0</v>
      </c>
      <c r="V147">
        <v>0</v>
      </c>
      <c r="W147">
        <v>0</v>
      </c>
      <c r="X147">
        <v>0</v>
      </c>
      <c r="Y147">
        <v>0</v>
      </c>
      <c r="Z147">
        <v>0</v>
      </c>
      <c r="AA147">
        <v>0</v>
      </c>
      <c r="AB147">
        <v>0</v>
      </c>
      <c r="AC147">
        <v>0</v>
      </c>
      <c r="AD147">
        <v>0</v>
      </c>
      <c r="AE147">
        <v>0</v>
      </c>
      <c r="AF147">
        <v>0</v>
      </c>
      <c r="AG147">
        <v>0</v>
      </c>
      <c r="AH147">
        <v>0</v>
      </c>
      <c r="AK147" s="70">
        <f t="shared" si="7"/>
        <v>0</v>
      </c>
      <c r="AM147" s="70">
        <f>VLOOKUP(B147,Totalt!B146:AU619,39,FALSE)</f>
        <v>0</v>
      </c>
      <c r="AP147" s="70">
        <f t="shared" si="8"/>
        <v>0</v>
      </c>
    </row>
    <row r="148" spans="1:42" x14ac:dyDescent="0.35">
      <c r="A148" t="s">
        <v>187</v>
      </c>
      <c r="B148" t="s">
        <v>191</v>
      </c>
      <c r="C148">
        <v>0</v>
      </c>
      <c r="D148">
        <v>0</v>
      </c>
      <c r="E148">
        <v>0</v>
      </c>
      <c r="F148">
        <v>0</v>
      </c>
      <c r="G148">
        <v>0</v>
      </c>
      <c r="H148">
        <v>0</v>
      </c>
      <c r="I148">
        <v>0</v>
      </c>
      <c r="J148">
        <v>0</v>
      </c>
      <c r="K148">
        <v>0</v>
      </c>
      <c r="L148">
        <v>0</v>
      </c>
      <c r="M148">
        <v>0</v>
      </c>
      <c r="N148">
        <v>0</v>
      </c>
      <c r="O148">
        <v>0</v>
      </c>
      <c r="P148" s="46">
        <v>0</v>
      </c>
      <c r="Q148" s="46">
        <f t="shared" si="6"/>
        <v>0</v>
      </c>
      <c r="R148">
        <v>0</v>
      </c>
      <c r="S148">
        <v>0</v>
      </c>
      <c r="T148">
        <v>0</v>
      </c>
      <c r="U148">
        <v>0</v>
      </c>
      <c r="V148">
        <v>0</v>
      </c>
      <c r="W148">
        <v>0</v>
      </c>
      <c r="X148">
        <v>0</v>
      </c>
      <c r="Y148">
        <v>0</v>
      </c>
      <c r="Z148">
        <v>0</v>
      </c>
      <c r="AA148">
        <v>0</v>
      </c>
      <c r="AB148">
        <v>0</v>
      </c>
      <c r="AC148">
        <v>0</v>
      </c>
      <c r="AD148">
        <v>0</v>
      </c>
      <c r="AE148">
        <v>0</v>
      </c>
      <c r="AF148">
        <v>0</v>
      </c>
      <c r="AG148">
        <v>0</v>
      </c>
      <c r="AH148">
        <v>0</v>
      </c>
      <c r="AK148" s="70">
        <f t="shared" si="7"/>
        <v>0</v>
      </c>
      <c r="AM148" s="70">
        <f>VLOOKUP(B148,Totalt!B147:AU620,39,FALSE)</f>
        <v>0</v>
      </c>
      <c r="AP148" s="70">
        <f t="shared" si="8"/>
        <v>0</v>
      </c>
    </row>
    <row r="149" spans="1:42" x14ac:dyDescent="0.35">
      <c r="A149" t="s">
        <v>187</v>
      </c>
      <c r="B149" t="s">
        <v>192</v>
      </c>
      <c r="C149">
        <v>0</v>
      </c>
      <c r="D149">
        <v>0</v>
      </c>
      <c r="E149">
        <v>0</v>
      </c>
      <c r="F149">
        <v>0</v>
      </c>
      <c r="G149">
        <v>0</v>
      </c>
      <c r="H149">
        <v>0</v>
      </c>
      <c r="I149">
        <v>0</v>
      </c>
      <c r="J149">
        <v>0</v>
      </c>
      <c r="K149">
        <v>0</v>
      </c>
      <c r="L149">
        <v>0</v>
      </c>
      <c r="M149">
        <v>0</v>
      </c>
      <c r="N149">
        <v>0</v>
      </c>
      <c r="O149">
        <v>0</v>
      </c>
      <c r="P149" s="46">
        <v>0</v>
      </c>
      <c r="Q149" s="46">
        <f t="shared" si="6"/>
        <v>0</v>
      </c>
      <c r="R149">
        <v>0</v>
      </c>
      <c r="S149">
        <v>0</v>
      </c>
      <c r="T149">
        <v>0</v>
      </c>
      <c r="U149">
        <v>0</v>
      </c>
      <c r="V149">
        <v>0</v>
      </c>
      <c r="W149">
        <v>0</v>
      </c>
      <c r="X149">
        <v>0</v>
      </c>
      <c r="Y149">
        <v>0</v>
      </c>
      <c r="Z149">
        <v>0</v>
      </c>
      <c r="AA149">
        <v>0</v>
      </c>
      <c r="AB149">
        <v>0</v>
      </c>
      <c r="AC149">
        <v>0</v>
      </c>
      <c r="AD149">
        <v>0</v>
      </c>
      <c r="AE149">
        <v>0</v>
      </c>
      <c r="AF149">
        <v>0</v>
      </c>
      <c r="AG149">
        <v>0</v>
      </c>
      <c r="AH149">
        <v>0</v>
      </c>
      <c r="AK149" s="70">
        <f t="shared" si="7"/>
        <v>0</v>
      </c>
      <c r="AM149" s="70">
        <f>VLOOKUP(B149,Totalt!B148:AU621,39,FALSE)</f>
        <v>0</v>
      </c>
      <c r="AP149" s="70">
        <f t="shared" si="8"/>
        <v>0</v>
      </c>
    </row>
    <row r="150" spans="1:42" x14ac:dyDescent="0.35">
      <c r="A150" t="s">
        <v>187</v>
      </c>
      <c r="B150" t="s">
        <v>193</v>
      </c>
      <c r="C150">
        <v>0</v>
      </c>
      <c r="D150">
        <v>0</v>
      </c>
      <c r="E150">
        <v>0</v>
      </c>
      <c r="F150">
        <v>0</v>
      </c>
      <c r="G150">
        <v>0</v>
      </c>
      <c r="H150">
        <v>0</v>
      </c>
      <c r="I150">
        <v>0</v>
      </c>
      <c r="J150">
        <v>0</v>
      </c>
      <c r="K150">
        <v>0</v>
      </c>
      <c r="L150">
        <v>0</v>
      </c>
      <c r="M150">
        <v>0</v>
      </c>
      <c r="N150">
        <v>0</v>
      </c>
      <c r="O150">
        <v>0</v>
      </c>
      <c r="P150" s="46">
        <v>0</v>
      </c>
      <c r="Q150" s="46">
        <f t="shared" si="6"/>
        <v>0</v>
      </c>
      <c r="R150">
        <v>0</v>
      </c>
      <c r="S150">
        <v>0</v>
      </c>
      <c r="T150">
        <v>0</v>
      </c>
      <c r="U150">
        <v>0</v>
      </c>
      <c r="V150">
        <v>0</v>
      </c>
      <c r="W150">
        <v>0</v>
      </c>
      <c r="X150">
        <v>0</v>
      </c>
      <c r="Y150">
        <v>0</v>
      </c>
      <c r="Z150">
        <v>0</v>
      </c>
      <c r="AA150">
        <v>0</v>
      </c>
      <c r="AB150">
        <v>0</v>
      </c>
      <c r="AC150">
        <v>0</v>
      </c>
      <c r="AD150">
        <v>0</v>
      </c>
      <c r="AE150">
        <v>0</v>
      </c>
      <c r="AF150">
        <v>0</v>
      </c>
      <c r="AG150">
        <v>0</v>
      </c>
      <c r="AH150">
        <v>0</v>
      </c>
      <c r="AK150" s="70">
        <f t="shared" si="7"/>
        <v>0</v>
      </c>
      <c r="AM150" s="70">
        <f>VLOOKUP(B150,Totalt!B149:AU622,39,FALSE)</f>
        <v>0</v>
      </c>
      <c r="AP150" s="70">
        <f t="shared" si="8"/>
        <v>0</v>
      </c>
    </row>
    <row r="151" spans="1:42" x14ac:dyDescent="0.35">
      <c r="A151" t="s">
        <v>187</v>
      </c>
      <c r="B151" t="s">
        <v>194</v>
      </c>
      <c r="C151">
        <v>0</v>
      </c>
      <c r="D151">
        <v>0</v>
      </c>
      <c r="E151">
        <v>0</v>
      </c>
      <c r="F151">
        <v>0</v>
      </c>
      <c r="G151">
        <v>0</v>
      </c>
      <c r="H151">
        <v>0</v>
      </c>
      <c r="I151">
        <v>0</v>
      </c>
      <c r="J151">
        <v>0</v>
      </c>
      <c r="K151">
        <v>0</v>
      </c>
      <c r="L151">
        <v>0</v>
      </c>
      <c r="M151">
        <v>0</v>
      </c>
      <c r="N151">
        <v>0</v>
      </c>
      <c r="O151">
        <v>0</v>
      </c>
      <c r="P151" s="46">
        <v>0</v>
      </c>
      <c r="Q151" s="46">
        <f t="shared" si="6"/>
        <v>0</v>
      </c>
      <c r="R151">
        <v>0</v>
      </c>
      <c r="S151">
        <v>0</v>
      </c>
      <c r="T151">
        <v>0</v>
      </c>
      <c r="U151">
        <v>0</v>
      </c>
      <c r="V151">
        <v>0</v>
      </c>
      <c r="W151">
        <v>0</v>
      </c>
      <c r="X151">
        <v>0</v>
      </c>
      <c r="Y151">
        <v>0</v>
      </c>
      <c r="Z151">
        <v>0</v>
      </c>
      <c r="AA151">
        <v>0</v>
      </c>
      <c r="AB151">
        <v>0</v>
      </c>
      <c r="AC151">
        <v>0</v>
      </c>
      <c r="AD151">
        <v>0</v>
      </c>
      <c r="AE151">
        <v>0</v>
      </c>
      <c r="AF151">
        <v>0</v>
      </c>
      <c r="AG151">
        <v>0</v>
      </c>
      <c r="AH151">
        <v>0</v>
      </c>
      <c r="AK151" s="70">
        <f t="shared" si="7"/>
        <v>0</v>
      </c>
      <c r="AM151" s="70">
        <f>VLOOKUP(B151,Totalt!B150:AU623,39,FALSE)</f>
        <v>0</v>
      </c>
      <c r="AP151" s="70">
        <f t="shared" si="8"/>
        <v>0</v>
      </c>
    </row>
    <row r="152" spans="1:42" x14ac:dyDescent="0.35">
      <c r="A152" t="s">
        <v>187</v>
      </c>
      <c r="B152" t="s">
        <v>195</v>
      </c>
      <c r="C152">
        <v>0</v>
      </c>
      <c r="D152">
        <v>0</v>
      </c>
      <c r="E152">
        <v>0</v>
      </c>
      <c r="F152">
        <v>0</v>
      </c>
      <c r="G152">
        <v>0</v>
      </c>
      <c r="H152">
        <v>0</v>
      </c>
      <c r="I152">
        <v>0</v>
      </c>
      <c r="J152">
        <v>0</v>
      </c>
      <c r="K152">
        <v>0</v>
      </c>
      <c r="L152">
        <v>0</v>
      </c>
      <c r="M152">
        <v>0</v>
      </c>
      <c r="N152">
        <v>0</v>
      </c>
      <c r="O152">
        <v>0</v>
      </c>
      <c r="P152" s="46">
        <v>0</v>
      </c>
      <c r="Q152" s="46">
        <f t="shared" si="6"/>
        <v>0</v>
      </c>
      <c r="R152">
        <v>0</v>
      </c>
      <c r="S152">
        <v>0</v>
      </c>
      <c r="T152">
        <v>0</v>
      </c>
      <c r="U152">
        <v>0</v>
      </c>
      <c r="V152">
        <v>0</v>
      </c>
      <c r="W152">
        <v>0</v>
      </c>
      <c r="X152">
        <v>0</v>
      </c>
      <c r="Y152">
        <v>0</v>
      </c>
      <c r="Z152">
        <v>0</v>
      </c>
      <c r="AA152">
        <v>0</v>
      </c>
      <c r="AB152">
        <v>0</v>
      </c>
      <c r="AC152">
        <v>0</v>
      </c>
      <c r="AD152">
        <v>0</v>
      </c>
      <c r="AE152">
        <v>0</v>
      </c>
      <c r="AF152">
        <v>0</v>
      </c>
      <c r="AG152">
        <v>0</v>
      </c>
      <c r="AH152">
        <v>0</v>
      </c>
      <c r="AK152" s="70">
        <f t="shared" si="7"/>
        <v>0</v>
      </c>
      <c r="AM152" s="70">
        <f>VLOOKUP(B152,Totalt!B151:AU624,39,FALSE)</f>
        <v>0</v>
      </c>
      <c r="AP152" s="70">
        <f t="shared" si="8"/>
        <v>0</v>
      </c>
    </row>
    <row r="153" spans="1:42" x14ac:dyDescent="0.35">
      <c r="A153" t="s">
        <v>196</v>
      </c>
      <c r="B153" t="s">
        <v>197</v>
      </c>
      <c r="C153">
        <v>0</v>
      </c>
      <c r="D153">
        <v>0</v>
      </c>
      <c r="E153">
        <v>0</v>
      </c>
      <c r="F153">
        <v>0</v>
      </c>
      <c r="G153">
        <v>0</v>
      </c>
      <c r="H153">
        <v>1.51</v>
      </c>
      <c r="I153">
        <v>1.8</v>
      </c>
      <c r="J153">
        <v>0</v>
      </c>
      <c r="K153">
        <v>0</v>
      </c>
      <c r="L153">
        <v>0</v>
      </c>
      <c r="M153">
        <v>0</v>
      </c>
      <c r="N153">
        <v>0</v>
      </c>
      <c r="O153">
        <v>0</v>
      </c>
      <c r="P153" s="46">
        <v>0</v>
      </c>
      <c r="Q153" s="46">
        <f t="shared" si="6"/>
        <v>0</v>
      </c>
      <c r="R153">
        <v>0</v>
      </c>
      <c r="S153">
        <v>0</v>
      </c>
      <c r="T153">
        <v>2</v>
      </c>
      <c r="U153">
        <v>0</v>
      </c>
      <c r="V153">
        <v>0</v>
      </c>
      <c r="W153">
        <v>0</v>
      </c>
      <c r="X153">
        <v>0.54110999999999998</v>
      </c>
      <c r="Y153">
        <v>0</v>
      </c>
      <c r="Z153">
        <v>17.760000000000002</v>
      </c>
      <c r="AA153">
        <v>0</v>
      </c>
      <c r="AB153">
        <v>0</v>
      </c>
      <c r="AC153">
        <v>0</v>
      </c>
      <c r="AD153">
        <v>0</v>
      </c>
      <c r="AE153">
        <v>0</v>
      </c>
      <c r="AF153">
        <v>0</v>
      </c>
      <c r="AG153">
        <v>0</v>
      </c>
      <c r="AH153">
        <v>23.611110000000004</v>
      </c>
      <c r="AK153" s="70">
        <f t="shared" si="7"/>
        <v>23.611110000000004</v>
      </c>
      <c r="AM153" s="70">
        <f>VLOOKUP(B153,Totalt!B152:AU625,39,FALSE)</f>
        <v>23.611110000000004</v>
      </c>
      <c r="AP153" s="70">
        <f t="shared" si="8"/>
        <v>0</v>
      </c>
    </row>
    <row r="154" spans="1:42" x14ac:dyDescent="0.35">
      <c r="A154" t="s">
        <v>196</v>
      </c>
      <c r="B154" t="s">
        <v>198</v>
      </c>
      <c r="C154">
        <v>0</v>
      </c>
      <c r="D154">
        <v>0</v>
      </c>
      <c r="E154">
        <v>0</v>
      </c>
      <c r="F154">
        <v>0</v>
      </c>
      <c r="G154">
        <v>0</v>
      </c>
      <c r="H154">
        <v>0</v>
      </c>
      <c r="I154">
        <v>0</v>
      </c>
      <c r="J154">
        <v>0</v>
      </c>
      <c r="K154">
        <v>0</v>
      </c>
      <c r="L154">
        <v>0</v>
      </c>
      <c r="M154">
        <v>0</v>
      </c>
      <c r="N154">
        <v>0</v>
      </c>
      <c r="O154">
        <v>0</v>
      </c>
      <c r="P154" s="46">
        <v>0</v>
      </c>
      <c r="Q154" s="46">
        <f t="shared" si="6"/>
        <v>0</v>
      </c>
      <c r="R154">
        <v>0</v>
      </c>
      <c r="S154">
        <v>0</v>
      </c>
      <c r="T154">
        <v>0</v>
      </c>
      <c r="U154">
        <v>0</v>
      </c>
      <c r="V154">
        <v>0</v>
      </c>
      <c r="W154">
        <v>0</v>
      </c>
      <c r="X154">
        <v>0</v>
      </c>
      <c r="Y154">
        <v>0</v>
      </c>
      <c r="Z154">
        <v>0</v>
      </c>
      <c r="AA154">
        <v>0</v>
      </c>
      <c r="AB154">
        <v>0</v>
      </c>
      <c r="AC154">
        <v>0</v>
      </c>
      <c r="AD154">
        <v>0</v>
      </c>
      <c r="AE154">
        <v>0</v>
      </c>
      <c r="AF154">
        <v>0</v>
      </c>
      <c r="AG154">
        <v>0</v>
      </c>
      <c r="AH154">
        <v>0</v>
      </c>
      <c r="AK154" s="70">
        <f t="shared" si="7"/>
        <v>0</v>
      </c>
      <c r="AM154" s="70">
        <f>VLOOKUP(B154,Totalt!B153:AU626,39,FALSE)</f>
        <v>0</v>
      </c>
      <c r="AP154" s="70">
        <f t="shared" si="8"/>
        <v>0</v>
      </c>
    </row>
    <row r="155" spans="1:42" x14ac:dyDescent="0.35">
      <c r="A155" t="s">
        <v>196</v>
      </c>
      <c r="B155" t="s">
        <v>199</v>
      </c>
      <c r="C155">
        <v>0</v>
      </c>
      <c r="D155">
        <v>0</v>
      </c>
      <c r="E155">
        <v>0</v>
      </c>
      <c r="F155">
        <v>0</v>
      </c>
      <c r="G155">
        <v>0</v>
      </c>
      <c r="H155">
        <v>0</v>
      </c>
      <c r="I155">
        <v>0</v>
      </c>
      <c r="J155">
        <v>0</v>
      </c>
      <c r="K155">
        <v>0</v>
      </c>
      <c r="L155">
        <v>0</v>
      </c>
      <c r="M155">
        <v>0</v>
      </c>
      <c r="N155">
        <v>0</v>
      </c>
      <c r="O155">
        <v>0</v>
      </c>
      <c r="P155" s="46">
        <v>0</v>
      </c>
      <c r="Q155" s="46">
        <f t="shared" si="6"/>
        <v>0</v>
      </c>
      <c r="R155">
        <v>0</v>
      </c>
      <c r="S155">
        <v>0</v>
      </c>
      <c r="T155">
        <v>0</v>
      </c>
      <c r="U155">
        <v>0</v>
      </c>
      <c r="V155">
        <v>0</v>
      </c>
      <c r="W155">
        <v>0</v>
      </c>
      <c r="X155">
        <v>0.13635</v>
      </c>
      <c r="Y155">
        <v>0</v>
      </c>
      <c r="Z155">
        <v>0</v>
      </c>
      <c r="AA155">
        <v>0</v>
      </c>
      <c r="AB155">
        <v>0</v>
      </c>
      <c r="AC155">
        <v>0</v>
      </c>
      <c r="AD155">
        <v>0</v>
      </c>
      <c r="AE155">
        <v>0</v>
      </c>
      <c r="AF155">
        <v>0</v>
      </c>
      <c r="AG155">
        <v>6.2164700000000002</v>
      </c>
      <c r="AH155">
        <v>6.3528200000000004</v>
      </c>
      <c r="AK155" s="70">
        <f t="shared" si="7"/>
        <v>6.3528200000000004</v>
      </c>
      <c r="AM155" s="70">
        <f>VLOOKUP(B155,Totalt!B154:AU627,39,FALSE)</f>
        <v>6.3528200000000004</v>
      </c>
      <c r="AP155" s="70">
        <f t="shared" si="8"/>
        <v>0</v>
      </c>
    </row>
    <row r="156" spans="1:42" x14ac:dyDescent="0.35">
      <c r="A156" t="s">
        <v>196</v>
      </c>
      <c r="B156" t="s">
        <v>200</v>
      </c>
      <c r="C156">
        <v>0</v>
      </c>
      <c r="D156">
        <v>0</v>
      </c>
      <c r="E156">
        <v>0</v>
      </c>
      <c r="F156">
        <v>0</v>
      </c>
      <c r="G156">
        <v>0</v>
      </c>
      <c r="H156">
        <v>4.5999999999999999E-2</v>
      </c>
      <c r="I156">
        <v>0</v>
      </c>
      <c r="J156">
        <v>0</v>
      </c>
      <c r="K156">
        <v>0</v>
      </c>
      <c r="L156">
        <v>0</v>
      </c>
      <c r="M156">
        <v>0</v>
      </c>
      <c r="N156">
        <v>0</v>
      </c>
      <c r="O156">
        <v>0</v>
      </c>
      <c r="P156" s="46">
        <v>0</v>
      </c>
      <c r="Q156" s="46">
        <f t="shared" si="6"/>
        <v>0</v>
      </c>
      <c r="R156">
        <v>0</v>
      </c>
      <c r="S156">
        <v>0</v>
      </c>
      <c r="T156">
        <v>0</v>
      </c>
      <c r="U156">
        <v>0</v>
      </c>
      <c r="V156">
        <v>0</v>
      </c>
      <c r="W156">
        <v>0</v>
      </c>
      <c r="X156">
        <v>6.5009999999999998E-2</v>
      </c>
      <c r="Y156">
        <v>2.41</v>
      </c>
      <c r="Z156">
        <v>0</v>
      </c>
      <c r="AA156">
        <v>0</v>
      </c>
      <c r="AB156">
        <v>0</v>
      </c>
      <c r="AC156">
        <v>0</v>
      </c>
      <c r="AD156">
        <v>0</v>
      </c>
      <c r="AE156">
        <v>0</v>
      </c>
      <c r="AF156">
        <v>0</v>
      </c>
      <c r="AG156">
        <v>0</v>
      </c>
      <c r="AH156">
        <v>2.52101</v>
      </c>
      <c r="AK156" s="70">
        <f t="shared" si="7"/>
        <v>2.52101</v>
      </c>
      <c r="AM156" s="70">
        <f>VLOOKUP(B156,Totalt!B155:AU628,39,FALSE)</f>
        <v>2.52101</v>
      </c>
      <c r="AP156" s="70">
        <f t="shared" si="8"/>
        <v>0</v>
      </c>
    </row>
    <row r="157" spans="1:42" x14ac:dyDescent="0.35">
      <c r="A157" t="s">
        <v>201</v>
      </c>
      <c r="B157" t="s">
        <v>202</v>
      </c>
      <c r="C157">
        <v>0</v>
      </c>
      <c r="D157">
        <v>0</v>
      </c>
      <c r="E157">
        <v>0</v>
      </c>
      <c r="F157">
        <v>0</v>
      </c>
      <c r="G157">
        <v>0</v>
      </c>
      <c r="H157">
        <v>0</v>
      </c>
      <c r="I157">
        <v>0.25</v>
      </c>
      <c r="J157">
        <v>0</v>
      </c>
      <c r="K157">
        <v>0</v>
      </c>
      <c r="L157">
        <v>13.73</v>
      </c>
      <c r="M157">
        <v>0</v>
      </c>
      <c r="N157">
        <v>0</v>
      </c>
      <c r="O157">
        <v>0</v>
      </c>
      <c r="P157" s="46">
        <v>0</v>
      </c>
      <c r="Q157" s="46">
        <f t="shared" si="6"/>
        <v>0</v>
      </c>
      <c r="R157">
        <v>0</v>
      </c>
      <c r="S157">
        <v>0</v>
      </c>
      <c r="T157">
        <v>0</v>
      </c>
      <c r="U157">
        <v>0</v>
      </c>
      <c r="V157">
        <v>0</v>
      </c>
      <c r="W157">
        <v>0</v>
      </c>
      <c r="X157">
        <v>0.28999999999999998</v>
      </c>
      <c r="Y157">
        <v>0</v>
      </c>
      <c r="Z157">
        <v>0</v>
      </c>
      <c r="AA157">
        <v>0</v>
      </c>
      <c r="AB157">
        <v>0</v>
      </c>
      <c r="AC157">
        <v>0</v>
      </c>
      <c r="AD157">
        <v>0</v>
      </c>
      <c r="AE157">
        <v>0</v>
      </c>
      <c r="AF157">
        <v>0</v>
      </c>
      <c r="AG157">
        <v>0</v>
      </c>
      <c r="AH157">
        <v>14.27</v>
      </c>
      <c r="AK157" s="70">
        <f t="shared" si="7"/>
        <v>14.27</v>
      </c>
      <c r="AM157" s="70">
        <f>VLOOKUP(B157,Totalt!B156:AU629,39,FALSE)</f>
        <v>14.27</v>
      </c>
      <c r="AP157" s="70">
        <f t="shared" si="8"/>
        <v>0</v>
      </c>
    </row>
    <row r="158" spans="1:42" x14ac:dyDescent="0.35">
      <c r="A158" t="s">
        <v>201</v>
      </c>
      <c r="B158" t="s">
        <v>203</v>
      </c>
      <c r="C158">
        <v>0</v>
      </c>
      <c r="D158">
        <v>0</v>
      </c>
      <c r="E158">
        <v>0</v>
      </c>
      <c r="F158">
        <v>0</v>
      </c>
      <c r="G158">
        <v>0</v>
      </c>
      <c r="H158">
        <v>0</v>
      </c>
      <c r="I158">
        <v>0.05</v>
      </c>
      <c r="J158">
        <v>0</v>
      </c>
      <c r="K158">
        <v>0</v>
      </c>
      <c r="L158">
        <v>0</v>
      </c>
      <c r="M158">
        <v>0</v>
      </c>
      <c r="N158">
        <v>0</v>
      </c>
      <c r="O158">
        <v>0</v>
      </c>
      <c r="P158" s="46">
        <v>0</v>
      </c>
      <c r="Q158" s="46">
        <f t="shared" si="6"/>
        <v>0</v>
      </c>
      <c r="R158">
        <v>0</v>
      </c>
      <c r="S158">
        <v>0</v>
      </c>
      <c r="T158">
        <v>0.06</v>
      </c>
      <c r="U158">
        <v>0</v>
      </c>
      <c r="V158">
        <v>0</v>
      </c>
      <c r="W158">
        <v>0</v>
      </c>
      <c r="X158">
        <v>0.02</v>
      </c>
      <c r="Y158">
        <v>0</v>
      </c>
      <c r="Z158">
        <v>0</v>
      </c>
      <c r="AA158">
        <v>0</v>
      </c>
      <c r="AB158">
        <v>0</v>
      </c>
      <c r="AC158">
        <v>0</v>
      </c>
      <c r="AD158">
        <v>9.57</v>
      </c>
      <c r="AE158">
        <v>0</v>
      </c>
      <c r="AF158">
        <v>0</v>
      </c>
      <c r="AG158">
        <v>0</v>
      </c>
      <c r="AH158">
        <v>9.7000000000000011</v>
      </c>
      <c r="AK158" s="70">
        <f t="shared" si="7"/>
        <v>9.7000000000000011</v>
      </c>
      <c r="AM158" s="70">
        <f>VLOOKUP(B158,Totalt!B157:AU630,39,FALSE)</f>
        <v>9.6999999999999993</v>
      </c>
      <c r="AP158" s="70">
        <f t="shared" si="8"/>
        <v>0</v>
      </c>
    </row>
    <row r="159" spans="1:42" x14ac:dyDescent="0.35">
      <c r="A159" t="s">
        <v>201</v>
      </c>
      <c r="B159" t="s">
        <v>204</v>
      </c>
      <c r="C159">
        <v>0</v>
      </c>
      <c r="D159">
        <v>0</v>
      </c>
      <c r="E159">
        <v>0</v>
      </c>
      <c r="F159">
        <v>0</v>
      </c>
      <c r="G159">
        <v>0</v>
      </c>
      <c r="H159">
        <v>0</v>
      </c>
      <c r="I159">
        <v>0.78</v>
      </c>
      <c r="J159">
        <v>0</v>
      </c>
      <c r="K159">
        <v>4.8600000000000003</v>
      </c>
      <c r="L159">
        <v>0</v>
      </c>
      <c r="M159">
        <v>0</v>
      </c>
      <c r="N159">
        <v>0</v>
      </c>
      <c r="O159">
        <v>0</v>
      </c>
      <c r="P159" s="46">
        <v>0</v>
      </c>
      <c r="Q159" s="46">
        <f t="shared" si="6"/>
        <v>0</v>
      </c>
      <c r="R159">
        <v>14.7</v>
      </c>
      <c r="S159">
        <v>0</v>
      </c>
      <c r="T159">
        <v>0</v>
      </c>
      <c r="U159">
        <v>0</v>
      </c>
      <c r="V159">
        <v>0</v>
      </c>
      <c r="W159">
        <v>0</v>
      </c>
      <c r="X159">
        <v>0.82</v>
      </c>
      <c r="Y159">
        <v>0</v>
      </c>
      <c r="Z159">
        <v>0</v>
      </c>
      <c r="AA159">
        <v>0</v>
      </c>
      <c r="AB159">
        <v>0</v>
      </c>
      <c r="AC159">
        <v>0</v>
      </c>
      <c r="AD159">
        <v>0</v>
      </c>
      <c r="AE159">
        <v>0</v>
      </c>
      <c r="AF159">
        <v>0</v>
      </c>
      <c r="AG159">
        <v>0</v>
      </c>
      <c r="AH159">
        <v>21.16</v>
      </c>
      <c r="AK159" s="70">
        <f t="shared" si="7"/>
        <v>21.16</v>
      </c>
      <c r="AM159" s="70">
        <f>VLOOKUP(B159,Totalt!B158:AU631,39,FALSE)</f>
        <v>21.16</v>
      </c>
      <c r="AP159" s="70">
        <f t="shared" si="8"/>
        <v>0</v>
      </c>
    </row>
    <row r="160" spans="1:42" x14ac:dyDescent="0.35">
      <c r="A160" t="s">
        <v>201</v>
      </c>
      <c r="B160" t="s">
        <v>205</v>
      </c>
      <c r="C160">
        <v>0</v>
      </c>
      <c r="D160">
        <v>0</v>
      </c>
      <c r="E160">
        <v>4.5999999999999996</v>
      </c>
      <c r="F160">
        <v>0</v>
      </c>
      <c r="G160">
        <v>7.59</v>
      </c>
      <c r="H160">
        <v>0.01</v>
      </c>
      <c r="I160">
        <v>0</v>
      </c>
      <c r="J160">
        <v>0</v>
      </c>
      <c r="K160">
        <v>0</v>
      </c>
      <c r="L160">
        <v>78.650000000000006</v>
      </c>
      <c r="M160">
        <v>0</v>
      </c>
      <c r="N160">
        <v>0</v>
      </c>
      <c r="O160">
        <v>0</v>
      </c>
      <c r="P160" s="46">
        <v>0</v>
      </c>
      <c r="Q160" s="46">
        <f t="shared" si="6"/>
        <v>0</v>
      </c>
      <c r="R160">
        <v>0</v>
      </c>
      <c r="S160">
        <v>0</v>
      </c>
      <c r="T160">
        <v>0</v>
      </c>
      <c r="U160">
        <v>0</v>
      </c>
      <c r="V160">
        <v>0</v>
      </c>
      <c r="W160">
        <v>0</v>
      </c>
      <c r="X160">
        <v>2.5499999999999998</v>
      </c>
      <c r="Y160">
        <v>0</v>
      </c>
      <c r="Z160">
        <v>0</v>
      </c>
      <c r="AA160">
        <v>0</v>
      </c>
      <c r="AB160">
        <v>12.4</v>
      </c>
      <c r="AC160">
        <v>17.100000000000001</v>
      </c>
      <c r="AD160">
        <v>77</v>
      </c>
      <c r="AE160">
        <v>0</v>
      </c>
      <c r="AF160">
        <v>0</v>
      </c>
      <c r="AG160">
        <v>0</v>
      </c>
      <c r="AH160">
        <v>199.9</v>
      </c>
      <c r="AK160" s="70">
        <f t="shared" si="7"/>
        <v>199.9</v>
      </c>
      <c r="AM160" s="70">
        <f>VLOOKUP(B160,Totalt!B159:AU632,39,FALSE)</f>
        <v>199.9</v>
      </c>
      <c r="AP160" s="70">
        <f t="shared" si="8"/>
        <v>0</v>
      </c>
    </row>
    <row r="161" spans="1:42" x14ac:dyDescent="0.35">
      <c r="A161" t="s">
        <v>206</v>
      </c>
      <c r="B161" t="s">
        <v>207</v>
      </c>
      <c r="C161">
        <v>0</v>
      </c>
      <c r="D161">
        <v>0</v>
      </c>
      <c r="E161">
        <v>0</v>
      </c>
      <c r="F161">
        <v>0</v>
      </c>
      <c r="G161">
        <v>0</v>
      </c>
      <c r="H161">
        <v>0</v>
      </c>
      <c r="I161">
        <v>1.2</v>
      </c>
      <c r="J161">
        <v>0</v>
      </c>
      <c r="K161">
        <v>1.1000000000000001</v>
      </c>
      <c r="L161">
        <v>0</v>
      </c>
      <c r="M161">
        <v>0.40910400000000002</v>
      </c>
      <c r="N161">
        <v>0</v>
      </c>
      <c r="O161">
        <v>0</v>
      </c>
      <c r="P161" s="46">
        <v>0</v>
      </c>
      <c r="Q161" s="46">
        <f t="shared" si="6"/>
        <v>0</v>
      </c>
      <c r="R161">
        <v>0</v>
      </c>
      <c r="S161">
        <v>0</v>
      </c>
      <c r="T161">
        <v>63.110500000000002</v>
      </c>
      <c r="U161">
        <v>0</v>
      </c>
      <c r="V161">
        <v>0</v>
      </c>
      <c r="W161">
        <v>77.371499999999997</v>
      </c>
      <c r="X161">
        <v>1.5091000000000001</v>
      </c>
      <c r="Y161">
        <v>0</v>
      </c>
      <c r="Z161">
        <v>4.7</v>
      </c>
      <c r="AA161">
        <v>0</v>
      </c>
      <c r="AB161">
        <v>0</v>
      </c>
      <c r="AC161">
        <v>0</v>
      </c>
      <c r="AD161">
        <v>0</v>
      </c>
      <c r="AE161">
        <v>0</v>
      </c>
      <c r="AF161">
        <v>0</v>
      </c>
      <c r="AG161">
        <v>0</v>
      </c>
      <c r="AH161">
        <v>149.40020399999997</v>
      </c>
      <c r="AK161" s="70">
        <f t="shared" si="7"/>
        <v>148.99109999999996</v>
      </c>
      <c r="AM161" s="70">
        <f>VLOOKUP(B161,Totalt!B160:AU633,39,FALSE)</f>
        <v>148.99109999999999</v>
      </c>
      <c r="AP161" s="70">
        <f t="shared" si="8"/>
        <v>0</v>
      </c>
    </row>
    <row r="162" spans="1:42" x14ac:dyDescent="0.35">
      <c r="A162" t="s">
        <v>208</v>
      </c>
      <c r="B162" t="s">
        <v>209</v>
      </c>
      <c r="C162">
        <v>0</v>
      </c>
      <c r="D162">
        <v>0</v>
      </c>
      <c r="E162">
        <v>0</v>
      </c>
      <c r="F162">
        <v>106.9</v>
      </c>
      <c r="G162">
        <v>0.3</v>
      </c>
      <c r="H162">
        <v>11.764699999999999</v>
      </c>
      <c r="I162">
        <v>0.9</v>
      </c>
      <c r="J162">
        <v>0</v>
      </c>
      <c r="K162">
        <v>6.0227300000000001</v>
      </c>
      <c r="L162">
        <v>43.9</v>
      </c>
      <c r="M162">
        <v>12.274100000000001</v>
      </c>
      <c r="N162">
        <v>0</v>
      </c>
      <c r="O162">
        <v>84.2</v>
      </c>
      <c r="P162" s="46">
        <v>382.4</v>
      </c>
      <c r="Q162" s="46">
        <f t="shared" si="6"/>
        <v>191.2</v>
      </c>
      <c r="R162">
        <v>270.10000000000002</v>
      </c>
      <c r="S162">
        <v>0</v>
      </c>
      <c r="T162">
        <v>7.4</v>
      </c>
      <c r="U162">
        <v>0</v>
      </c>
      <c r="V162">
        <v>0</v>
      </c>
      <c r="W162">
        <v>0</v>
      </c>
      <c r="X162">
        <v>14.1441</v>
      </c>
      <c r="Y162">
        <v>0</v>
      </c>
      <c r="Z162">
        <v>0</v>
      </c>
      <c r="AA162">
        <v>0</v>
      </c>
      <c r="AB162">
        <v>0</v>
      </c>
      <c r="AC162">
        <v>0</v>
      </c>
      <c r="AD162">
        <v>0</v>
      </c>
      <c r="AE162">
        <v>0</v>
      </c>
      <c r="AF162">
        <v>0</v>
      </c>
      <c r="AG162">
        <v>109.91800000000001</v>
      </c>
      <c r="AH162">
        <v>1050.22363</v>
      </c>
      <c r="AK162" s="70">
        <f t="shared" si="7"/>
        <v>846.74952999999994</v>
      </c>
      <c r="AM162" s="70">
        <f>VLOOKUP(B162,Totalt!B161:AU634,39,FALSE)</f>
        <v>846.74953000000005</v>
      </c>
      <c r="AP162" s="70">
        <f t="shared" si="8"/>
        <v>0</v>
      </c>
    </row>
    <row r="163" spans="1:42" x14ac:dyDescent="0.35">
      <c r="A163" t="s">
        <v>210</v>
      </c>
      <c r="B163" t="s">
        <v>211</v>
      </c>
      <c r="C163">
        <v>0</v>
      </c>
      <c r="D163">
        <v>907.21</v>
      </c>
      <c r="E163">
        <v>0</v>
      </c>
      <c r="F163">
        <v>0</v>
      </c>
      <c r="G163">
        <v>5.84</v>
      </c>
      <c r="H163">
        <v>0</v>
      </c>
      <c r="I163">
        <v>2.74</v>
      </c>
      <c r="J163">
        <v>0</v>
      </c>
      <c r="K163">
        <v>10.77</v>
      </c>
      <c r="L163">
        <v>211.2</v>
      </c>
      <c r="M163">
        <v>9.7100000000000009</v>
      </c>
      <c r="N163">
        <v>697.94299999999998</v>
      </c>
      <c r="O163">
        <v>0</v>
      </c>
      <c r="P163" s="46">
        <v>857.68</v>
      </c>
      <c r="Q163" s="46">
        <f t="shared" si="6"/>
        <v>428.84</v>
      </c>
      <c r="R163">
        <v>981.76400000000001</v>
      </c>
      <c r="S163">
        <v>0</v>
      </c>
      <c r="T163">
        <v>0</v>
      </c>
      <c r="U163">
        <v>0</v>
      </c>
      <c r="V163">
        <v>0</v>
      </c>
      <c r="W163">
        <v>0</v>
      </c>
      <c r="X163">
        <v>72.507000000000005</v>
      </c>
      <c r="Y163">
        <v>0</v>
      </c>
      <c r="Z163">
        <v>133.9</v>
      </c>
      <c r="AA163">
        <v>0</v>
      </c>
      <c r="AB163">
        <v>130.08000000000001</v>
      </c>
      <c r="AC163">
        <v>295.33</v>
      </c>
      <c r="AD163">
        <v>0</v>
      </c>
      <c r="AE163">
        <v>0</v>
      </c>
      <c r="AF163">
        <v>0</v>
      </c>
      <c r="AG163">
        <v>4.2519999999999998</v>
      </c>
      <c r="AH163">
        <v>4320.9260000000004</v>
      </c>
      <c r="AK163" s="70">
        <f t="shared" si="7"/>
        <v>3882.3760000000002</v>
      </c>
      <c r="AM163" s="70">
        <f>VLOOKUP(B163,Totalt!B162:AU635,39,FALSE)</f>
        <v>3882.3760000000002</v>
      </c>
      <c r="AP163" s="70">
        <f t="shared" si="8"/>
        <v>0</v>
      </c>
    </row>
    <row r="164" spans="1:42" x14ac:dyDescent="0.35">
      <c r="A164" t="s">
        <v>210</v>
      </c>
      <c r="B164" t="s">
        <v>212</v>
      </c>
      <c r="C164">
        <v>0</v>
      </c>
      <c r="D164">
        <v>0</v>
      </c>
      <c r="E164">
        <v>0</v>
      </c>
      <c r="F164">
        <v>0</v>
      </c>
      <c r="G164">
        <v>0</v>
      </c>
      <c r="H164">
        <v>0</v>
      </c>
      <c r="I164">
        <v>0</v>
      </c>
      <c r="J164">
        <v>0</v>
      </c>
      <c r="K164">
        <v>0</v>
      </c>
      <c r="L164">
        <v>110.57</v>
      </c>
      <c r="M164">
        <v>0</v>
      </c>
      <c r="N164">
        <v>0</v>
      </c>
      <c r="O164">
        <v>0</v>
      </c>
      <c r="P164" s="46">
        <v>63.56</v>
      </c>
      <c r="Q164" s="46">
        <f t="shared" si="6"/>
        <v>31.78</v>
      </c>
      <c r="R164">
        <v>0</v>
      </c>
      <c r="S164">
        <v>0</v>
      </c>
      <c r="T164">
        <v>0</v>
      </c>
      <c r="U164">
        <v>0</v>
      </c>
      <c r="V164">
        <v>0</v>
      </c>
      <c r="W164">
        <v>0</v>
      </c>
      <c r="X164">
        <v>2.23</v>
      </c>
      <c r="Y164">
        <v>0</v>
      </c>
      <c r="Z164">
        <v>0</v>
      </c>
      <c r="AA164">
        <v>0</v>
      </c>
      <c r="AB164">
        <v>0</v>
      </c>
      <c r="AC164">
        <v>0</v>
      </c>
      <c r="AD164">
        <v>0</v>
      </c>
      <c r="AE164">
        <v>0</v>
      </c>
      <c r="AF164">
        <v>0</v>
      </c>
      <c r="AG164">
        <v>0</v>
      </c>
      <c r="AH164">
        <v>176.35999999999999</v>
      </c>
      <c r="AK164" s="70">
        <f t="shared" si="7"/>
        <v>144.57999999999998</v>
      </c>
      <c r="AM164" s="70">
        <f>VLOOKUP(B164,Totalt!B163:AU636,39,FALSE)</f>
        <v>144.57999999999998</v>
      </c>
      <c r="AP164" s="70">
        <f t="shared" si="8"/>
        <v>0</v>
      </c>
    </row>
    <row r="165" spans="1:42" x14ac:dyDescent="0.35">
      <c r="A165" t="s">
        <v>213</v>
      </c>
      <c r="B165" t="s">
        <v>214</v>
      </c>
      <c r="C165">
        <v>0</v>
      </c>
      <c r="D165">
        <v>0</v>
      </c>
      <c r="E165">
        <v>0</v>
      </c>
      <c r="F165">
        <v>0</v>
      </c>
      <c r="G165">
        <v>0</v>
      </c>
      <c r="H165">
        <v>0</v>
      </c>
      <c r="I165">
        <v>1.89944</v>
      </c>
      <c r="J165">
        <v>0</v>
      </c>
      <c r="K165">
        <v>0</v>
      </c>
      <c r="L165">
        <v>0</v>
      </c>
      <c r="M165">
        <v>0</v>
      </c>
      <c r="N165">
        <v>0</v>
      </c>
      <c r="O165">
        <v>0</v>
      </c>
      <c r="P165" s="46">
        <v>0</v>
      </c>
      <c r="Q165" s="46">
        <f t="shared" si="6"/>
        <v>0</v>
      </c>
      <c r="R165">
        <v>0</v>
      </c>
      <c r="S165">
        <v>0</v>
      </c>
      <c r="T165">
        <v>0</v>
      </c>
      <c r="U165">
        <v>0</v>
      </c>
      <c r="V165">
        <v>0</v>
      </c>
      <c r="W165">
        <v>0</v>
      </c>
      <c r="X165">
        <v>0.99846000000000001</v>
      </c>
      <c r="Y165">
        <v>0</v>
      </c>
      <c r="Z165">
        <v>0</v>
      </c>
      <c r="AA165">
        <v>0</v>
      </c>
      <c r="AB165">
        <v>0</v>
      </c>
      <c r="AC165">
        <v>0</v>
      </c>
      <c r="AD165">
        <v>0</v>
      </c>
      <c r="AE165">
        <v>0</v>
      </c>
      <c r="AF165">
        <v>0</v>
      </c>
      <c r="AG165">
        <v>41.5642</v>
      </c>
      <c r="AH165">
        <v>44.4621</v>
      </c>
      <c r="AK165" s="70">
        <f t="shared" si="7"/>
        <v>44.4621</v>
      </c>
      <c r="AM165" s="70">
        <f>VLOOKUP(B165,Totalt!B164:AU637,39,FALSE)</f>
        <v>44.4621</v>
      </c>
      <c r="AP165" s="70">
        <f t="shared" si="8"/>
        <v>0</v>
      </c>
    </row>
    <row r="166" spans="1:42" x14ac:dyDescent="0.35">
      <c r="A166" t="s">
        <v>213</v>
      </c>
      <c r="B166" t="s">
        <v>215</v>
      </c>
      <c r="C166">
        <v>0</v>
      </c>
      <c r="D166">
        <v>0</v>
      </c>
      <c r="E166">
        <v>0</v>
      </c>
      <c r="F166">
        <v>0</v>
      </c>
      <c r="G166">
        <v>0</v>
      </c>
      <c r="H166">
        <v>0</v>
      </c>
      <c r="I166">
        <v>0.24099999999999999</v>
      </c>
      <c r="J166">
        <v>0</v>
      </c>
      <c r="K166">
        <v>0</v>
      </c>
      <c r="L166">
        <v>0</v>
      </c>
      <c r="M166">
        <v>0</v>
      </c>
      <c r="N166">
        <v>0</v>
      </c>
      <c r="O166">
        <v>0</v>
      </c>
      <c r="P166" s="46">
        <v>0</v>
      </c>
      <c r="Q166" s="46">
        <f t="shared" si="6"/>
        <v>0</v>
      </c>
      <c r="R166">
        <v>0.53800000000000003</v>
      </c>
      <c r="S166">
        <v>0</v>
      </c>
      <c r="T166">
        <v>0</v>
      </c>
      <c r="U166">
        <v>0</v>
      </c>
      <c r="V166">
        <v>0</v>
      </c>
      <c r="W166">
        <v>0</v>
      </c>
      <c r="X166">
        <v>8.3070000000000005E-2</v>
      </c>
      <c r="Y166">
        <v>0</v>
      </c>
      <c r="Z166">
        <v>2.6389999999999998</v>
      </c>
      <c r="AA166">
        <v>0</v>
      </c>
      <c r="AB166">
        <v>0</v>
      </c>
      <c r="AC166">
        <v>0</v>
      </c>
      <c r="AD166">
        <v>0</v>
      </c>
      <c r="AE166">
        <v>0</v>
      </c>
      <c r="AF166">
        <v>0</v>
      </c>
      <c r="AG166">
        <v>0</v>
      </c>
      <c r="AH166">
        <v>3.5010699999999999</v>
      </c>
      <c r="AK166" s="70">
        <f t="shared" si="7"/>
        <v>3.5010699999999999</v>
      </c>
      <c r="AM166" s="70">
        <f>VLOOKUP(B166,Totalt!B165:AU638,39,FALSE)</f>
        <v>3.5010700000000003</v>
      </c>
      <c r="AP166" s="70">
        <f t="shared" si="8"/>
        <v>0</v>
      </c>
    </row>
    <row r="167" spans="1:42" x14ac:dyDescent="0.35">
      <c r="A167" t="s">
        <v>216</v>
      </c>
      <c r="B167" t="s">
        <v>217</v>
      </c>
      <c r="C167">
        <v>0</v>
      </c>
      <c r="D167">
        <v>0</v>
      </c>
      <c r="E167">
        <v>0</v>
      </c>
      <c r="F167">
        <v>0</v>
      </c>
      <c r="G167">
        <v>0</v>
      </c>
      <c r="H167">
        <v>0</v>
      </c>
      <c r="I167">
        <v>1.4</v>
      </c>
      <c r="J167">
        <v>0</v>
      </c>
      <c r="K167">
        <v>0</v>
      </c>
      <c r="L167">
        <v>0</v>
      </c>
      <c r="M167">
        <v>0</v>
      </c>
      <c r="N167">
        <v>0</v>
      </c>
      <c r="O167">
        <v>0</v>
      </c>
      <c r="P167" s="46">
        <v>0</v>
      </c>
      <c r="Q167" s="46">
        <f t="shared" si="6"/>
        <v>0</v>
      </c>
      <c r="R167">
        <v>0</v>
      </c>
      <c r="S167">
        <v>0</v>
      </c>
      <c r="T167">
        <v>25.5</v>
      </c>
      <c r="U167">
        <v>0</v>
      </c>
      <c r="V167">
        <v>0</v>
      </c>
      <c r="W167">
        <v>0</v>
      </c>
      <c r="X167">
        <v>0.27</v>
      </c>
      <c r="Y167">
        <v>0</v>
      </c>
      <c r="Z167">
        <v>0</v>
      </c>
      <c r="AA167">
        <v>0</v>
      </c>
      <c r="AB167">
        <v>0</v>
      </c>
      <c r="AC167">
        <v>0</v>
      </c>
      <c r="AD167">
        <v>0</v>
      </c>
      <c r="AE167">
        <v>0</v>
      </c>
      <c r="AF167">
        <v>0</v>
      </c>
      <c r="AG167">
        <v>0</v>
      </c>
      <c r="AH167">
        <v>27.169999999999998</v>
      </c>
      <c r="AK167" s="70">
        <f t="shared" si="7"/>
        <v>27.169999999999998</v>
      </c>
      <c r="AM167" s="70">
        <f>VLOOKUP(B167,Totalt!B166:AU639,39,FALSE)</f>
        <v>27.169999999999998</v>
      </c>
      <c r="AP167" s="70">
        <f t="shared" si="8"/>
        <v>0</v>
      </c>
    </row>
    <row r="168" spans="1:42" x14ac:dyDescent="0.35">
      <c r="A168" t="s">
        <v>218</v>
      </c>
      <c r="B168" t="s">
        <v>219</v>
      </c>
      <c r="C168">
        <v>0</v>
      </c>
      <c r="D168">
        <v>0</v>
      </c>
      <c r="E168">
        <v>0</v>
      </c>
      <c r="F168">
        <v>0</v>
      </c>
      <c r="G168">
        <v>0</v>
      </c>
      <c r="H168">
        <v>0</v>
      </c>
      <c r="I168">
        <v>0.99399999999999999</v>
      </c>
      <c r="J168">
        <v>0</v>
      </c>
      <c r="K168">
        <v>0</v>
      </c>
      <c r="L168">
        <v>0.9</v>
      </c>
      <c r="M168">
        <v>0</v>
      </c>
      <c r="N168">
        <v>0</v>
      </c>
      <c r="O168">
        <v>0</v>
      </c>
      <c r="P168" s="46">
        <v>4.5999999999999996</v>
      </c>
      <c r="Q168" s="46">
        <f t="shared" si="6"/>
        <v>2.2999999999999998</v>
      </c>
      <c r="R168">
        <v>0</v>
      </c>
      <c r="S168">
        <v>0</v>
      </c>
      <c r="T168">
        <v>6</v>
      </c>
      <c r="U168">
        <v>0</v>
      </c>
      <c r="V168">
        <v>0</v>
      </c>
      <c r="W168">
        <v>0</v>
      </c>
      <c r="X168">
        <v>0.35399999999999998</v>
      </c>
      <c r="Y168">
        <v>0</v>
      </c>
      <c r="Z168">
        <v>0</v>
      </c>
      <c r="AA168">
        <v>0</v>
      </c>
      <c r="AB168">
        <v>0</v>
      </c>
      <c r="AC168">
        <v>0</v>
      </c>
      <c r="AD168">
        <v>0</v>
      </c>
      <c r="AE168">
        <v>0</v>
      </c>
      <c r="AF168">
        <v>0</v>
      </c>
      <c r="AG168">
        <v>8.4</v>
      </c>
      <c r="AH168">
        <v>21.247999999999998</v>
      </c>
      <c r="AK168" s="70">
        <f t="shared" si="7"/>
        <v>18.947999999999997</v>
      </c>
      <c r="AM168" s="70">
        <f>VLOOKUP(B168,Totalt!B167:AU640,39,FALSE)</f>
        <v>18.948</v>
      </c>
      <c r="AP168" s="70">
        <f t="shared" si="8"/>
        <v>0</v>
      </c>
    </row>
    <row r="169" spans="1:42" x14ac:dyDescent="0.35">
      <c r="A169" t="s">
        <v>218</v>
      </c>
      <c r="B169" t="s">
        <v>220</v>
      </c>
      <c r="C169">
        <v>0</v>
      </c>
      <c r="D169">
        <v>0</v>
      </c>
      <c r="E169">
        <v>0</v>
      </c>
      <c r="F169">
        <v>5.6</v>
      </c>
      <c r="G169">
        <v>0</v>
      </c>
      <c r="H169">
        <v>0</v>
      </c>
      <c r="I169">
        <v>4.0170000000000003</v>
      </c>
      <c r="J169">
        <v>0</v>
      </c>
      <c r="K169">
        <v>0</v>
      </c>
      <c r="L169">
        <v>23.7</v>
      </c>
      <c r="M169">
        <v>0</v>
      </c>
      <c r="N169">
        <v>0</v>
      </c>
      <c r="O169">
        <v>0</v>
      </c>
      <c r="P169" s="46">
        <v>11.4</v>
      </c>
      <c r="Q169" s="46">
        <f t="shared" si="6"/>
        <v>5.7</v>
      </c>
      <c r="R169">
        <v>1.9</v>
      </c>
      <c r="S169">
        <v>0.08</v>
      </c>
      <c r="T169">
        <v>8</v>
      </c>
      <c r="U169">
        <v>0</v>
      </c>
      <c r="V169">
        <v>0</v>
      </c>
      <c r="W169">
        <v>0</v>
      </c>
      <c r="X169">
        <v>0.94199999999999995</v>
      </c>
      <c r="Y169">
        <v>0</v>
      </c>
      <c r="Z169">
        <v>0</v>
      </c>
      <c r="AA169">
        <v>0</v>
      </c>
      <c r="AB169">
        <v>0</v>
      </c>
      <c r="AC169">
        <v>0</v>
      </c>
      <c r="AD169">
        <v>0</v>
      </c>
      <c r="AE169">
        <v>0</v>
      </c>
      <c r="AF169">
        <v>0</v>
      </c>
      <c r="AG169">
        <v>21.1</v>
      </c>
      <c r="AH169">
        <v>76.739000000000004</v>
      </c>
      <c r="AK169" s="70">
        <f t="shared" si="7"/>
        <v>71.039000000000001</v>
      </c>
      <c r="AM169" s="70">
        <f>VLOOKUP(B169,Totalt!B168:AU641,39,FALSE)</f>
        <v>71.039000000000001</v>
      </c>
      <c r="AP169" s="70">
        <f t="shared" si="8"/>
        <v>0</v>
      </c>
    </row>
    <row r="170" spans="1:42" x14ac:dyDescent="0.35">
      <c r="A170" t="s">
        <v>218</v>
      </c>
      <c r="B170" t="s">
        <v>221</v>
      </c>
      <c r="C170">
        <v>0</v>
      </c>
      <c r="D170">
        <v>0</v>
      </c>
      <c r="E170">
        <v>0</v>
      </c>
      <c r="F170">
        <v>0</v>
      </c>
      <c r="G170">
        <v>0</v>
      </c>
      <c r="H170">
        <v>0</v>
      </c>
      <c r="I170">
        <v>5.6160000000000003E-3</v>
      </c>
      <c r="J170">
        <v>0</v>
      </c>
      <c r="K170">
        <v>0</v>
      </c>
      <c r="L170">
        <v>0</v>
      </c>
      <c r="M170">
        <v>0</v>
      </c>
      <c r="N170">
        <v>0</v>
      </c>
      <c r="O170">
        <v>0</v>
      </c>
      <c r="P170" s="46">
        <v>0</v>
      </c>
      <c r="Q170" s="46">
        <f t="shared" si="6"/>
        <v>0</v>
      </c>
      <c r="R170">
        <v>0</v>
      </c>
      <c r="S170">
        <v>0</v>
      </c>
      <c r="T170">
        <v>0</v>
      </c>
      <c r="U170">
        <v>0</v>
      </c>
      <c r="V170">
        <v>0</v>
      </c>
      <c r="W170">
        <v>0</v>
      </c>
      <c r="X170">
        <v>6.9899999999999997E-3</v>
      </c>
      <c r="Y170">
        <v>0</v>
      </c>
      <c r="Z170">
        <v>0.26830399999999999</v>
      </c>
      <c r="AA170">
        <v>0</v>
      </c>
      <c r="AB170">
        <v>0</v>
      </c>
      <c r="AC170">
        <v>0</v>
      </c>
      <c r="AD170">
        <v>0</v>
      </c>
      <c r="AE170">
        <v>0</v>
      </c>
      <c r="AF170">
        <v>0</v>
      </c>
      <c r="AG170">
        <v>0</v>
      </c>
      <c r="AH170">
        <v>0.28090999999999999</v>
      </c>
      <c r="AK170" s="70">
        <f t="shared" si="7"/>
        <v>0.28090999999999999</v>
      </c>
      <c r="AM170" s="70">
        <f>VLOOKUP(B170,Totalt!B169:AU642,39,FALSE)</f>
        <v>0.28090999999999999</v>
      </c>
      <c r="AP170" s="70">
        <f t="shared" si="8"/>
        <v>0</v>
      </c>
    </row>
    <row r="171" spans="1:42" x14ac:dyDescent="0.35">
      <c r="A171" t="s">
        <v>222</v>
      </c>
      <c r="B171" t="s">
        <v>223</v>
      </c>
      <c r="C171">
        <v>0</v>
      </c>
      <c r="D171">
        <v>387.65800000000002</v>
      </c>
      <c r="E171">
        <v>0</v>
      </c>
      <c r="F171">
        <v>0</v>
      </c>
      <c r="G171">
        <v>1.294</v>
      </c>
      <c r="H171">
        <v>1.6850000000000001</v>
      </c>
      <c r="I171">
        <v>3.4452400000000001</v>
      </c>
      <c r="J171">
        <v>0</v>
      </c>
      <c r="K171">
        <v>0</v>
      </c>
      <c r="L171">
        <v>170.13200000000001</v>
      </c>
      <c r="M171">
        <v>12.188499999999999</v>
      </c>
      <c r="N171">
        <v>27.742000000000001</v>
      </c>
      <c r="O171">
        <v>0</v>
      </c>
      <c r="P171" s="46">
        <v>235.428</v>
      </c>
      <c r="Q171" s="46">
        <f t="shared" si="6"/>
        <v>117.714</v>
      </c>
      <c r="R171">
        <v>7.7779999999999996</v>
      </c>
      <c r="S171">
        <v>0</v>
      </c>
      <c r="T171">
        <v>0</v>
      </c>
      <c r="U171">
        <v>0</v>
      </c>
      <c r="V171">
        <v>0</v>
      </c>
      <c r="W171">
        <v>0</v>
      </c>
      <c r="X171">
        <v>22.0885</v>
      </c>
      <c r="Y171">
        <v>0</v>
      </c>
      <c r="Z171">
        <v>0</v>
      </c>
      <c r="AA171">
        <v>0</v>
      </c>
      <c r="AB171">
        <v>0</v>
      </c>
      <c r="AC171">
        <v>0</v>
      </c>
      <c r="AD171">
        <v>0</v>
      </c>
      <c r="AE171">
        <v>0</v>
      </c>
      <c r="AF171">
        <v>0</v>
      </c>
      <c r="AG171">
        <v>0</v>
      </c>
      <c r="AH171">
        <v>869.43923999999993</v>
      </c>
      <c r="AK171" s="70">
        <f t="shared" si="7"/>
        <v>739.53674000000001</v>
      </c>
      <c r="AM171" s="70">
        <f>VLOOKUP(B171,Totalt!B170:AU643,39,FALSE)</f>
        <v>739.5367399999999</v>
      </c>
      <c r="AP171" s="70">
        <f t="shared" si="8"/>
        <v>0</v>
      </c>
    </row>
    <row r="172" spans="1:42" x14ac:dyDescent="0.35">
      <c r="A172" t="s">
        <v>224</v>
      </c>
      <c r="B172" t="s">
        <v>225</v>
      </c>
      <c r="C172">
        <v>0</v>
      </c>
      <c r="D172">
        <v>0</v>
      </c>
      <c r="E172">
        <v>0</v>
      </c>
      <c r="F172">
        <v>0</v>
      </c>
      <c r="G172">
        <v>0</v>
      </c>
      <c r="H172">
        <v>0</v>
      </c>
      <c r="I172">
        <v>0.3</v>
      </c>
      <c r="J172">
        <v>0</v>
      </c>
      <c r="K172">
        <v>0</v>
      </c>
      <c r="L172">
        <v>0</v>
      </c>
      <c r="M172">
        <v>0</v>
      </c>
      <c r="N172">
        <v>0</v>
      </c>
      <c r="O172">
        <v>0</v>
      </c>
      <c r="P172" s="46">
        <v>0</v>
      </c>
      <c r="Q172" s="46">
        <f t="shared" si="6"/>
        <v>0</v>
      </c>
      <c r="R172">
        <v>0</v>
      </c>
      <c r="S172">
        <v>0</v>
      </c>
      <c r="T172">
        <v>0</v>
      </c>
      <c r="U172">
        <v>0</v>
      </c>
      <c r="V172">
        <v>0</v>
      </c>
      <c r="W172">
        <v>0</v>
      </c>
      <c r="X172">
        <v>0</v>
      </c>
      <c r="Y172">
        <v>0</v>
      </c>
      <c r="Z172">
        <v>4.4000000000000004</v>
      </c>
      <c r="AA172">
        <v>0</v>
      </c>
      <c r="AB172">
        <v>0</v>
      </c>
      <c r="AC172">
        <v>0</v>
      </c>
      <c r="AD172">
        <v>0</v>
      </c>
      <c r="AE172">
        <v>0</v>
      </c>
      <c r="AF172">
        <v>0</v>
      </c>
      <c r="AG172">
        <v>0</v>
      </c>
      <c r="AH172">
        <v>4.7</v>
      </c>
      <c r="AK172" s="70">
        <f t="shared" si="7"/>
        <v>4.7</v>
      </c>
      <c r="AM172" s="70">
        <f>VLOOKUP(B172,Totalt!B171:AU644,39,FALSE)</f>
        <v>4.7</v>
      </c>
      <c r="AP172" s="70">
        <f t="shared" si="8"/>
        <v>0</v>
      </c>
    </row>
    <row r="173" spans="1:42" x14ac:dyDescent="0.35">
      <c r="A173" t="s">
        <v>226</v>
      </c>
      <c r="B173" t="s">
        <v>227</v>
      </c>
      <c r="C173">
        <v>0</v>
      </c>
      <c r="D173">
        <v>0</v>
      </c>
      <c r="E173">
        <v>0</v>
      </c>
      <c r="F173">
        <v>0</v>
      </c>
      <c r="G173">
        <v>0</v>
      </c>
      <c r="H173">
        <v>0</v>
      </c>
      <c r="I173">
        <v>0</v>
      </c>
      <c r="J173">
        <v>0</v>
      </c>
      <c r="K173">
        <v>0</v>
      </c>
      <c r="L173">
        <v>0</v>
      </c>
      <c r="M173">
        <v>0</v>
      </c>
      <c r="N173">
        <v>0</v>
      </c>
      <c r="O173">
        <v>0</v>
      </c>
      <c r="P173" s="46">
        <v>0</v>
      </c>
      <c r="Q173" s="46">
        <f t="shared" si="6"/>
        <v>0</v>
      </c>
      <c r="R173">
        <v>0</v>
      </c>
      <c r="S173">
        <v>0</v>
      </c>
      <c r="T173">
        <v>0</v>
      </c>
      <c r="U173">
        <v>0</v>
      </c>
      <c r="V173">
        <v>0</v>
      </c>
      <c r="W173">
        <v>0</v>
      </c>
      <c r="X173">
        <v>0</v>
      </c>
      <c r="Y173">
        <v>0</v>
      </c>
      <c r="Z173">
        <v>0</v>
      </c>
      <c r="AA173">
        <v>0</v>
      </c>
      <c r="AB173">
        <v>0</v>
      </c>
      <c r="AC173">
        <v>0</v>
      </c>
      <c r="AD173">
        <v>0</v>
      </c>
      <c r="AE173">
        <v>0</v>
      </c>
      <c r="AF173">
        <v>0</v>
      </c>
      <c r="AG173">
        <v>0</v>
      </c>
      <c r="AH173">
        <v>0</v>
      </c>
      <c r="AK173" s="70">
        <f t="shared" si="7"/>
        <v>0</v>
      </c>
      <c r="AM173" s="70">
        <f>VLOOKUP(B173,Totalt!B172:AU645,39,FALSE)</f>
        <v>0</v>
      </c>
      <c r="AP173" s="70">
        <f t="shared" si="8"/>
        <v>0</v>
      </c>
    </row>
    <row r="174" spans="1:42" x14ac:dyDescent="0.35">
      <c r="A174" t="s">
        <v>226</v>
      </c>
      <c r="B174" t="s">
        <v>228</v>
      </c>
      <c r="C174">
        <v>0</v>
      </c>
      <c r="D174">
        <v>0</v>
      </c>
      <c r="E174">
        <v>0</v>
      </c>
      <c r="F174">
        <v>11.803800000000001</v>
      </c>
      <c r="G174">
        <v>0</v>
      </c>
      <c r="H174">
        <v>0</v>
      </c>
      <c r="I174">
        <v>2</v>
      </c>
      <c r="J174">
        <v>0</v>
      </c>
      <c r="K174">
        <v>0</v>
      </c>
      <c r="L174">
        <v>13.6038</v>
      </c>
      <c r="M174">
        <v>1.6811100000000001</v>
      </c>
      <c r="N174">
        <v>0</v>
      </c>
      <c r="O174">
        <v>0</v>
      </c>
      <c r="P174" s="46">
        <v>15.6</v>
      </c>
      <c r="Q174" s="46">
        <f t="shared" si="6"/>
        <v>7.8</v>
      </c>
      <c r="R174">
        <v>0</v>
      </c>
      <c r="S174">
        <v>11.803800000000001</v>
      </c>
      <c r="T174">
        <v>21.8749</v>
      </c>
      <c r="U174">
        <v>0</v>
      </c>
      <c r="V174">
        <v>0</v>
      </c>
      <c r="W174">
        <v>0</v>
      </c>
      <c r="X174">
        <v>2.5</v>
      </c>
      <c r="Y174">
        <v>0</v>
      </c>
      <c r="Z174">
        <v>0</v>
      </c>
      <c r="AA174">
        <v>0</v>
      </c>
      <c r="AB174">
        <v>0</v>
      </c>
      <c r="AC174">
        <v>0</v>
      </c>
      <c r="AD174">
        <v>0</v>
      </c>
      <c r="AE174">
        <v>0</v>
      </c>
      <c r="AF174">
        <v>0</v>
      </c>
      <c r="AG174">
        <v>0</v>
      </c>
      <c r="AH174">
        <v>80.867410000000007</v>
      </c>
      <c r="AK174" s="70">
        <f t="shared" si="7"/>
        <v>71.386300000000006</v>
      </c>
      <c r="AM174" s="70">
        <f>VLOOKUP(B174,Totalt!B173:AU646,39,FALSE)</f>
        <v>71.386300000000006</v>
      </c>
      <c r="AP174" s="70">
        <f t="shared" si="8"/>
        <v>0</v>
      </c>
    </row>
    <row r="175" spans="1:42" x14ac:dyDescent="0.35">
      <c r="A175" t="s">
        <v>226</v>
      </c>
      <c r="B175" t="s">
        <v>229</v>
      </c>
      <c r="C175">
        <v>0</v>
      </c>
      <c r="D175">
        <v>0</v>
      </c>
      <c r="E175">
        <v>0</v>
      </c>
      <c r="F175">
        <v>0</v>
      </c>
      <c r="G175">
        <v>0</v>
      </c>
      <c r="H175">
        <v>0</v>
      </c>
      <c r="I175">
        <v>0.38800000000000001</v>
      </c>
      <c r="J175">
        <v>0</v>
      </c>
      <c r="K175">
        <v>0</v>
      </c>
      <c r="L175">
        <v>0</v>
      </c>
      <c r="M175">
        <v>0</v>
      </c>
      <c r="N175">
        <v>0</v>
      </c>
      <c r="O175">
        <v>0</v>
      </c>
      <c r="P175" s="46">
        <v>0</v>
      </c>
      <c r="Q175" s="46">
        <f t="shared" si="6"/>
        <v>0</v>
      </c>
      <c r="R175">
        <v>0</v>
      </c>
      <c r="S175">
        <v>0</v>
      </c>
      <c r="T175">
        <v>6.4850000000000003</v>
      </c>
      <c r="U175">
        <v>0</v>
      </c>
      <c r="V175">
        <v>0</v>
      </c>
      <c r="W175">
        <v>0</v>
      </c>
      <c r="X175">
        <v>0.18731999999999999</v>
      </c>
      <c r="Y175">
        <v>0</v>
      </c>
      <c r="Z175">
        <v>0</v>
      </c>
      <c r="AA175">
        <v>0</v>
      </c>
      <c r="AB175">
        <v>0</v>
      </c>
      <c r="AC175">
        <v>0</v>
      </c>
      <c r="AD175">
        <v>0</v>
      </c>
      <c r="AE175">
        <v>0</v>
      </c>
      <c r="AF175">
        <v>0</v>
      </c>
      <c r="AG175">
        <v>0</v>
      </c>
      <c r="AH175">
        <v>7.0603199999999999</v>
      </c>
      <c r="AK175" s="70">
        <f t="shared" si="7"/>
        <v>7.0603199999999999</v>
      </c>
      <c r="AM175" s="70">
        <f>VLOOKUP(B175,Totalt!B174:AU647,39,FALSE)</f>
        <v>7.0603199999999999</v>
      </c>
      <c r="AP175" s="70">
        <f t="shared" si="8"/>
        <v>0</v>
      </c>
    </row>
    <row r="176" spans="1:42" x14ac:dyDescent="0.35">
      <c r="A176" t="s">
        <v>226</v>
      </c>
      <c r="B176" t="s">
        <v>230</v>
      </c>
      <c r="C176">
        <v>0</v>
      </c>
      <c r="D176">
        <v>0</v>
      </c>
      <c r="E176">
        <v>0</v>
      </c>
      <c r="F176">
        <v>0</v>
      </c>
      <c r="G176">
        <v>0</v>
      </c>
      <c r="H176">
        <v>0</v>
      </c>
      <c r="I176">
        <v>0.36499999999999999</v>
      </c>
      <c r="J176">
        <v>0</v>
      </c>
      <c r="K176">
        <v>0</v>
      </c>
      <c r="L176">
        <v>0</v>
      </c>
      <c r="M176">
        <v>0</v>
      </c>
      <c r="N176">
        <v>0</v>
      </c>
      <c r="O176">
        <v>0</v>
      </c>
      <c r="P176" s="46">
        <v>0</v>
      </c>
      <c r="Q176" s="46">
        <f t="shared" si="6"/>
        <v>0</v>
      </c>
      <c r="R176">
        <v>0.107</v>
      </c>
      <c r="S176">
        <v>0</v>
      </c>
      <c r="T176">
        <v>2.52</v>
      </c>
      <c r="U176">
        <v>0</v>
      </c>
      <c r="V176">
        <v>0</v>
      </c>
      <c r="W176">
        <v>0</v>
      </c>
      <c r="X176">
        <v>7.4520000000000003E-2</v>
      </c>
      <c r="Y176">
        <v>0</v>
      </c>
      <c r="Z176">
        <v>0</v>
      </c>
      <c r="AA176">
        <v>0</v>
      </c>
      <c r="AB176">
        <v>0</v>
      </c>
      <c r="AC176">
        <v>0</v>
      </c>
      <c r="AD176">
        <v>0</v>
      </c>
      <c r="AE176">
        <v>0</v>
      </c>
      <c r="AF176">
        <v>0</v>
      </c>
      <c r="AG176">
        <v>0</v>
      </c>
      <c r="AH176">
        <v>3.0665200000000001</v>
      </c>
      <c r="AK176" s="70">
        <f t="shared" si="7"/>
        <v>3.0665200000000001</v>
      </c>
      <c r="AM176" s="70">
        <f>VLOOKUP(B176,Totalt!B175:AU648,39,FALSE)</f>
        <v>3.0665200000000001</v>
      </c>
      <c r="AP176" s="70">
        <f t="shared" si="8"/>
        <v>0</v>
      </c>
    </row>
    <row r="177" spans="1:42" x14ac:dyDescent="0.35">
      <c r="A177" t="s">
        <v>226</v>
      </c>
      <c r="B177" t="s">
        <v>231</v>
      </c>
      <c r="C177">
        <v>0</v>
      </c>
      <c r="D177">
        <v>0</v>
      </c>
      <c r="E177">
        <v>0</v>
      </c>
      <c r="F177">
        <v>10.344099999999999</v>
      </c>
      <c r="G177">
        <v>0</v>
      </c>
      <c r="H177">
        <v>0</v>
      </c>
      <c r="I177">
        <v>1.5</v>
      </c>
      <c r="J177">
        <v>0</v>
      </c>
      <c r="K177">
        <v>0</v>
      </c>
      <c r="L177">
        <v>12.196300000000001</v>
      </c>
      <c r="M177">
        <v>0</v>
      </c>
      <c r="N177">
        <v>0</v>
      </c>
      <c r="O177">
        <v>0</v>
      </c>
      <c r="P177" s="46">
        <v>13</v>
      </c>
      <c r="Q177" s="46">
        <f t="shared" si="6"/>
        <v>6.5</v>
      </c>
      <c r="R177">
        <v>0</v>
      </c>
      <c r="S177">
        <v>10.344099999999999</v>
      </c>
      <c r="T177">
        <v>15.7683</v>
      </c>
      <c r="U177">
        <v>0</v>
      </c>
      <c r="V177">
        <v>0</v>
      </c>
      <c r="W177">
        <v>0</v>
      </c>
      <c r="X177">
        <v>1.518</v>
      </c>
      <c r="Y177">
        <v>0</v>
      </c>
      <c r="Z177">
        <v>0</v>
      </c>
      <c r="AA177">
        <v>0</v>
      </c>
      <c r="AB177">
        <v>0</v>
      </c>
      <c r="AC177">
        <v>0</v>
      </c>
      <c r="AD177">
        <v>0</v>
      </c>
      <c r="AE177">
        <v>0</v>
      </c>
      <c r="AF177">
        <v>0</v>
      </c>
      <c r="AG177">
        <v>0</v>
      </c>
      <c r="AH177">
        <v>64.6708</v>
      </c>
      <c r="AK177" s="70">
        <f t="shared" si="7"/>
        <v>58.1708</v>
      </c>
      <c r="AM177" s="70">
        <f>VLOOKUP(B177,Totalt!B176:AU649,39,FALSE)</f>
        <v>58.1708</v>
      </c>
      <c r="AP177" s="70">
        <f t="shared" si="8"/>
        <v>0</v>
      </c>
    </row>
    <row r="178" spans="1:42" x14ac:dyDescent="0.35">
      <c r="A178" t="s">
        <v>232</v>
      </c>
      <c r="B178" t="s">
        <v>233</v>
      </c>
      <c r="C178">
        <v>0</v>
      </c>
      <c r="D178">
        <v>0</v>
      </c>
      <c r="E178">
        <v>0</v>
      </c>
      <c r="F178">
        <v>0</v>
      </c>
      <c r="G178">
        <v>0</v>
      </c>
      <c r="H178">
        <v>0</v>
      </c>
      <c r="I178">
        <v>5.9</v>
      </c>
      <c r="J178">
        <v>0</v>
      </c>
      <c r="K178">
        <v>0</v>
      </c>
      <c r="L178">
        <v>35.1</v>
      </c>
      <c r="M178">
        <v>0</v>
      </c>
      <c r="N178">
        <v>0</v>
      </c>
      <c r="O178">
        <v>0</v>
      </c>
      <c r="P178" s="46">
        <v>0</v>
      </c>
      <c r="Q178" s="46">
        <f t="shared" si="6"/>
        <v>0</v>
      </c>
      <c r="R178">
        <v>0</v>
      </c>
      <c r="S178">
        <v>0</v>
      </c>
      <c r="T178">
        <v>2.1</v>
      </c>
      <c r="U178">
        <v>0</v>
      </c>
      <c r="V178">
        <v>0</v>
      </c>
      <c r="W178">
        <v>0</v>
      </c>
      <c r="X178">
        <v>0.81499999999999995</v>
      </c>
      <c r="Y178">
        <v>0</v>
      </c>
      <c r="Z178">
        <v>0</v>
      </c>
      <c r="AA178">
        <v>0</v>
      </c>
      <c r="AB178">
        <v>0</v>
      </c>
      <c r="AC178">
        <v>0</v>
      </c>
      <c r="AD178">
        <v>0</v>
      </c>
      <c r="AE178">
        <v>0</v>
      </c>
      <c r="AF178">
        <v>0</v>
      </c>
      <c r="AG178">
        <v>0</v>
      </c>
      <c r="AH178">
        <v>43.914999999999999</v>
      </c>
      <c r="AK178" s="70">
        <f t="shared" si="7"/>
        <v>43.914999999999999</v>
      </c>
      <c r="AM178" s="70">
        <f>VLOOKUP(B178,Totalt!B177:AU650,39,FALSE)</f>
        <v>43.914999999999999</v>
      </c>
      <c r="AP178" s="70">
        <f t="shared" si="8"/>
        <v>0</v>
      </c>
    </row>
    <row r="179" spans="1:42" x14ac:dyDescent="0.35">
      <c r="A179" t="s">
        <v>234</v>
      </c>
      <c r="B179" t="s">
        <v>235</v>
      </c>
      <c r="C179">
        <v>0</v>
      </c>
      <c r="D179">
        <v>0</v>
      </c>
      <c r="E179">
        <v>2.7</v>
      </c>
      <c r="F179">
        <v>38.0261</v>
      </c>
      <c r="G179">
        <v>0</v>
      </c>
      <c r="H179">
        <v>0.6</v>
      </c>
      <c r="I179">
        <v>0</v>
      </c>
      <c r="J179">
        <v>1</v>
      </c>
      <c r="K179">
        <v>0</v>
      </c>
      <c r="L179">
        <v>21.7882</v>
      </c>
      <c r="M179">
        <v>3.3164500000000001</v>
      </c>
      <c r="N179">
        <v>0</v>
      </c>
      <c r="O179">
        <v>0</v>
      </c>
      <c r="P179" s="46">
        <v>72.599999999999994</v>
      </c>
      <c r="Q179" s="46">
        <f t="shared" si="6"/>
        <v>36.299999999999997</v>
      </c>
      <c r="R179">
        <v>40.200000000000003</v>
      </c>
      <c r="S179">
        <v>17.016500000000001</v>
      </c>
      <c r="T179">
        <v>28.326000000000001</v>
      </c>
      <c r="U179">
        <v>0</v>
      </c>
      <c r="V179">
        <v>0</v>
      </c>
      <c r="W179">
        <v>13.6325</v>
      </c>
      <c r="X179">
        <v>6.1164500000000004</v>
      </c>
      <c r="Y179">
        <v>0</v>
      </c>
      <c r="Z179">
        <v>2.6</v>
      </c>
      <c r="AA179">
        <v>0</v>
      </c>
      <c r="AB179">
        <v>0</v>
      </c>
      <c r="AC179">
        <v>0</v>
      </c>
      <c r="AD179">
        <v>0</v>
      </c>
      <c r="AE179">
        <v>0</v>
      </c>
      <c r="AF179">
        <v>0</v>
      </c>
      <c r="AG179">
        <v>2.2314699999999998</v>
      </c>
      <c r="AH179">
        <v>250.15367000000001</v>
      </c>
      <c r="AK179" s="70">
        <f t="shared" si="7"/>
        <v>210.53722000000002</v>
      </c>
      <c r="AM179" s="70">
        <f>VLOOKUP(B179,Totalt!B178:AU651,39,FALSE)</f>
        <v>210.53721999999993</v>
      </c>
      <c r="AP179" s="70">
        <f t="shared" si="8"/>
        <v>0</v>
      </c>
    </row>
    <row r="180" spans="1:42" x14ac:dyDescent="0.35">
      <c r="A180" t="s">
        <v>236</v>
      </c>
      <c r="B180" t="s">
        <v>237</v>
      </c>
      <c r="C180">
        <v>0</v>
      </c>
      <c r="D180">
        <v>117.22</v>
      </c>
      <c r="E180">
        <v>0</v>
      </c>
      <c r="F180">
        <v>0</v>
      </c>
      <c r="G180">
        <v>0</v>
      </c>
      <c r="H180">
        <v>0</v>
      </c>
      <c r="I180">
        <v>1.56453</v>
      </c>
      <c r="J180">
        <v>0</v>
      </c>
      <c r="K180">
        <v>0</v>
      </c>
      <c r="L180">
        <v>0</v>
      </c>
      <c r="M180">
        <v>0</v>
      </c>
      <c r="N180">
        <v>0</v>
      </c>
      <c r="O180">
        <v>0</v>
      </c>
      <c r="P180" s="46">
        <v>34.200000000000003</v>
      </c>
      <c r="Q180" s="46">
        <f t="shared" si="6"/>
        <v>17.100000000000001</v>
      </c>
      <c r="R180">
        <v>3.1</v>
      </c>
      <c r="S180">
        <v>0</v>
      </c>
      <c r="T180">
        <v>124.8</v>
      </c>
      <c r="U180">
        <v>0</v>
      </c>
      <c r="V180">
        <v>0</v>
      </c>
      <c r="W180">
        <v>0</v>
      </c>
      <c r="X180">
        <v>9.5</v>
      </c>
      <c r="Y180">
        <v>0</v>
      </c>
      <c r="Z180">
        <v>0</v>
      </c>
      <c r="AA180">
        <v>0</v>
      </c>
      <c r="AB180">
        <v>0</v>
      </c>
      <c r="AC180">
        <v>0</v>
      </c>
      <c r="AD180">
        <v>0</v>
      </c>
      <c r="AE180">
        <v>0</v>
      </c>
      <c r="AF180">
        <v>0</v>
      </c>
      <c r="AG180">
        <v>0</v>
      </c>
      <c r="AH180">
        <v>290.38452999999998</v>
      </c>
      <c r="AK180" s="70">
        <f t="shared" si="7"/>
        <v>273.28452999999996</v>
      </c>
      <c r="AM180" s="70">
        <f>VLOOKUP(B180,Totalt!B179:AU652,39,FALSE)</f>
        <v>273.28453000000002</v>
      </c>
      <c r="AP180" s="70">
        <f t="shared" si="8"/>
        <v>0</v>
      </c>
    </row>
    <row r="181" spans="1:42" x14ac:dyDescent="0.35">
      <c r="A181" t="s">
        <v>236</v>
      </c>
      <c r="B181" t="s">
        <v>238</v>
      </c>
      <c r="C181">
        <v>0</v>
      </c>
      <c r="D181">
        <v>0</v>
      </c>
      <c r="E181">
        <v>0</v>
      </c>
      <c r="F181">
        <v>0</v>
      </c>
      <c r="G181">
        <v>0</v>
      </c>
      <c r="H181">
        <v>0</v>
      </c>
      <c r="I181">
        <v>0.22</v>
      </c>
      <c r="J181">
        <v>0</v>
      </c>
      <c r="K181">
        <v>0</v>
      </c>
      <c r="L181">
        <v>0</v>
      </c>
      <c r="M181">
        <v>0</v>
      </c>
      <c r="N181">
        <v>0</v>
      </c>
      <c r="O181">
        <v>0</v>
      </c>
      <c r="P181" s="46">
        <v>0</v>
      </c>
      <c r="Q181" s="46">
        <f t="shared" si="6"/>
        <v>0</v>
      </c>
      <c r="R181">
        <v>0</v>
      </c>
      <c r="S181">
        <v>0</v>
      </c>
      <c r="T181">
        <v>23.1</v>
      </c>
      <c r="U181">
        <v>0</v>
      </c>
      <c r="V181">
        <v>0</v>
      </c>
      <c r="W181">
        <v>0</v>
      </c>
      <c r="X181">
        <v>0.6</v>
      </c>
      <c r="Y181">
        <v>0</v>
      </c>
      <c r="Z181">
        <v>0</v>
      </c>
      <c r="AA181">
        <v>0</v>
      </c>
      <c r="AB181">
        <v>0</v>
      </c>
      <c r="AC181">
        <v>0</v>
      </c>
      <c r="AD181">
        <v>0</v>
      </c>
      <c r="AE181">
        <v>0</v>
      </c>
      <c r="AF181">
        <v>0</v>
      </c>
      <c r="AG181">
        <v>0</v>
      </c>
      <c r="AH181">
        <v>23.92</v>
      </c>
      <c r="AK181" s="70">
        <f t="shared" si="7"/>
        <v>23.92</v>
      </c>
      <c r="AM181" s="70">
        <f>VLOOKUP(B181,Totalt!B180:AU653,39,FALSE)</f>
        <v>23.92</v>
      </c>
      <c r="AP181" s="70">
        <f t="shared" si="8"/>
        <v>0</v>
      </c>
    </row>
    <row r="182" spans="1:42" x14ac:dyDescent="0.35">
      <c r="A182" t="s">
        <v>239</v>
      </c>
      <c r="B182" t="s">
        <v>240</v>
      </c>
      <c r="C182">
        <v>0</v>
      </c>
      <c r="D182">
        <v>0</v>
      </c>
      <c r="E182">
        <v>0</v>
      </c>
      <c r="F182">
        <v>0</v>
      </c>
      <c r="G182">
        <v>0.60899999999999999</v>
      </c>
      <c r="H182">
        <v>0</v>
      </c>
      <c r="I182">
        <v>0</v>
      </c>
      <c r="J182">
        <v>0</v>
      </c>
      <c r="K182">
        <v>0</v>
      </c>
      <c r="L182">
        <v>0</v>
      </c>
      <c r="M182">
        <v>0</v>
      </c>
      <c r="N182">
        <v>10.324999999999999</v>
      </c>
      <c r="O182">
        <v>0</v>
      </c>
      <c r="P182" s="46">
        <v>0</v>
      </c>
      <c r="Q182" s="46">
        <f t="shared" si="6"/>
        <v>0</v>
      </c>
      <c r="R182">
        <v>41.712000000000003</v>
      </c>
      <c r="S182">
        <v>0</v>
      </c>
      <c r="T182">
        <v>0</v>
      </c>
      <c r="U182">
        <v>0</v>
      </c>
      <c r="V182">
        <v>0</v>
      </c>
      <c r="W182">
        <v>0</v>
      </c>
      <c r="X182">
        <v>0.36199999999999999</v>
      </c>
      <c r="Y182">
        <v>0</v>
      </c>
      <c r="Z182">
        <v>0</v>
      </c>
      <c r="AA182">
        <v>0</v>
      </c>
      <c r="AB182">
        <v>0</v>
      </c>
      <c r="AC182">
        <v>0</v>
      </c>
      <c r="AD182">
        <v>0</v>
      </c>
      <c r="AE182">
        <v>0</v>
      </c>
      <c r="AF182">
        <v>0</v>
      </c>
      <c r="AG182">
        <v>0</v>
      </c>
      <c r="AH182">
        <v>53.008000000000003</v>
      </c>
      <c r="AK182" s="70">
        <f t="shared" si="7"/>
        <v>53.008000000000003</v>
      </c>
      <c r="AM182" s="70">
        <f>VLOOKUP(B182,Totalt!B181:AU654,39,FALSE)</f>
        <v>53.008000000000003</v>
      </c>
      <c r="AP182" s="70">
        <f t="shared" si="8"/>
        <v>0</v>
      </c>
    </row>
    <row r="183" spans="1:42" x14ac:dyDescent="0.35">
      <c r="A183" t="s">
        <v>241</v>
      </c>
      <c r="B183" t="s">
        <v>242</v>
      </c>
      <c r="C183">
        <v>0</v>
      </c>
      <c r="D183">
        <v>0</v>
      </c>
      <c r="E183">
        <v>0</v>
      </c>
      <c r="F183">
        <v>0</v>
      </c>
      <c r="G183">
        <v>0</v>
      </c>
      <c r="H183">
        <v>0.5</v>
      </c>
      <c r="I183">
        <v>0.1</v>
      </c>
      <c r="J183">
        <v>0</v>
      </c>
      <c r="K183">
        <v>0</v>
      </c>
      <c r="L183">
        <v>0</v>
      </c>
      <c r="M183">
        <v>0</v>
      </c>
      <c r="N183">
        <v>0</v>
      </c>
      <c r="O183">
        <v>0</v>
      </c>
      <c r="P183" s="46">
        <v>12</v>
      </c>
      <c r="Q183" s="46">
        <f t="shared" si="6"/>
        <v>6</v>
      </c>
      <c r="R183">
        <v>0</v>
      </c>
      <c r="S183">
        <v>0</v>
      </c>
      <c r="T183">
        <v>37</v>
      </c>
      <c r="U183">
        <v>0</v>
      </c>
      <c r="V183">
        <v>0</v>
      </c>
      <c r="W183">
        <v>0</v>
      </c>
      <c r="X183">
        <v>1</v>
      </c>
      <c r="Y183">
        <v>0</v>
      </c>
      <c r="Z183">
        <v>6</v>
      </c>
      <c r="AA183">
        <v>0</v>
      </c>
      <c r="AB183">
        <v>0</v>
      </c>
      <c r="AC183">
        <v>0</v>
      </c>
      <c r="AD183">
        <v>0</v>
      </c>
      <c r="AE183">
        <v>0</v>
      </c>
      <c r="AF183">
        <v>1</v>
      </c>
      <c r="AG183">
        <v>0</v>
      </c>
      <c r="AH183">
        <v>57.6</v>
      </c>
      <c r="AK183" s="70">
        <f t="shared" si="7"/>
        <v>51.6</v>
      </c>
      <c r="AM183" s="70">
        <f>VLOOKUP(B183,Totalt!B182:AU655,39,FALSE)</f>
        <v>51.6</v>
      </c>
      <c r="AP183" s="70">
        <f t="shared" si="8"/>
        <v>0</v>
      </c>
    </row>
    <row r="184" spans="1:42" x14ac:dyDescent="0.35">
      <c r="A184" t="s">
        <v>243</v>
      </c>
      <c r="B184" t="s">
        <v>244</v>
      </c>
      <c r="C184">
        <v>0</v>
      </c>
      <c r="D184">
        <v>0</v>
      </c>
      <c r="E184">
        <v>0</v>
      </c>
      <c r="F184">
        <v>0</v>
      </c>
      <c r="G184">
        <v>0</v>
      </c>
      <c r="H184">
        <v>0</v>
      </c>
      <c r="I184">
        <v>0</v>
      </c>
      <c r="J184">
        <v>0</v>
      </c>
      <c r="K184">
        <v>0</v>
      </c>
      <c r="L184">
        <v>0</v>
      </c>
      <c r="M184">
        <v>0</v>
      </c>
      <c r="N184">
        <v>0</v>
      </c>
      <c r="O184">
        <v>0</v>
      </c>
      <c r="P184" s="46">
        <v>0</v>
      </c>
      <c r="Q184" s="46">
        <f t="shared" si="6"/>
        <v>0</v>
      </c>
      <c r="R184">
        <v>0</v>
      </c>
      <c r="S184">
        <v>0</v>
      </c>
      <c r="T184">
        <v>0</v>
      </c>
      <c r="U184">
        <v>0</v>
      </c>
      <c r="V184">
        <v>0</v>
      </c>
      <c r="W184">
        <v>0</v>
      </c>
      <c r="X184">
        <v>0</v>
      </c>
      <c r="Y184">
        <v>0</v>
      </c>
      <c r="Z184">
        <v>0</v>
      </c>
      <c r="AA184">
        <v>0</v>
      </c>
      <c r="AB184">
        <v>0</v>
      </c>
      <c r="AC184">
        <v>0</v>
      </c>
      <c r="AD184">
        <v>0</v>
      </c>
      <c r="AE184">
        <v>0</v>
      </c>
      <c r="AF184">
        <v>0</v>
      </c>
      <c r="AG184">
        <v>0</v>
      </c>
      <c r="AH184">
        <v>0</v>
      </c>
      <c r="AK184" s="70">
        <f t="shared" si="7"/>
        <v>0</v>
      </c>
      <c r="AM184" s="70">
        <f>VLOOKUP(B184,Totalt!B183:AU656,39,FALSE)</f>
        <v>0</v>
      </c>
      <c r="AP184" s="70">
        <f t="shared" si="8"/>
        <v>0</v>
      </c>
    </row>
    <row r="185" spans="1:42" x14ac:dyDescent="0.35">
      <c r="A185" t="s">
        <v>243</v>
      </c>
      <c r="B185" t="s">
        <v>245</v>
      </c>
      <c r="C185">
        <v>0</v>
      </c>
      <c r="D185">
        <v>0</v>
      </c>
      <c r="E185">
        <v>0</v>
      </c>
      <c r="F185">
        <v>0</v>
      </c>
      <c r="G185">
        <v>0</v>
      </c>
      <c r="H185">
        <v>0.45</v>
      </c>
      <c r="I185">
        <v>0.61</v>
      </c>
      <c r="J185">
        <v>0</v>
      </c>
      <c r="K185">
        <v>0</v>
      </c>
      <c r="L185">
        <v>0</v>
      </c>
      <c r="M185">
        <v>0</v>
      </c>
      <c r="N185">
        <v>0</v>
      </c>
      <c r="O185">
        <v>0</v>
      </c>
      <c r="P185" s="46">
        <v>0</v>
      </c>
      <c r="Q185" s="46">
        <f t="shared" si="6"/>
        <v>0</v>
      </c>
      <c r="R185">
        <v>0</v>
      </c>
      <c r="S185">
        <v>0</v>
      </c>
      <c r="T185">
        <v>0</v>
      </c>
      <c r="U185">
        <v>0</v>
      </c>
      <c r="V185">
        <v>0</v>
      </c>
      <c r="W185">
        <v>0</v>
      </c>
      <c r="X185">
        <v>0.4</v>
      </c>
      <c r="Y185">
        <v>0</v>
      </c>
      <c r="Z185">
        <v>7.2</v>
      </c>
      <c r="AA185">
        <v>0</v>
      </c>
      <c r="AB185">
        <v>0</v>
      </c>
      <c r="AC185">
        <v>0</v>
      </c>
      <c r="AD185">
        <v>0</v>
      </c>
      <c r="AE185">
        <v>0</v>
      </c>
      <c r="AF185">
        <v>0</v>
      </c>
      <c r="AG185">
        <v>18.588200000000001</v>
      </c>
      <c r="AH185">
        <v>27.248200000000001</v>
      </c>
      <c r="AK185" s="70">
        <f t="shared" si="7"/>
        <v>27.248200000000001</v>
      </c>
      <c r="AM185" s="70">
        <f>VLOOKUP(B185,Totalt!B184:AU657,39,FALSE)</f>
        <v>27.248199999999997</v>
      </c>
      <c r="AP185" s="70">
        <f t="shared" si="8"/>
        <v>0</v>
      </c>
    </row>
    <row r="186" spans="1:42" x14ac:dyDescent="0.35">
      <c r="A186" t="s">
        <v>243</v>
      </c>
      <c r="B186" t="s">
        <v>246</v>
      </c>
      <c r="C186">
        <v>0</v>
      </c>
      <c r="D186">
        <v>0</v>
      </c>
      <c r="E186">
        <v>0</v>
      </c>
      <c r="F186">
        <v>0</v>
      </c>
      <c r="G186">
        <v>0</v>
      </c>
      <c r="H186">
        <v>0.87</v>
      </c>
      <c r="I186">
        <v>3.73</v>
      </c>
      <c r="J186">
        <v>0</v>
      </c>
      <c r="K186">
        <v>0</v>
      </c>
      <c r="L186">
        <v>0</v>
      </c>
      <c r="M186">
        <v>0</v>
      </c>
      <c r="N186">
        <v>0</v>
      </c>
      <c r="O186">
        <v>0</v>
      </c>
      <c r="P186" s="46">
        <v>5.6</v>
      </c>
      <c r="Q186" s="46">
        <f t="shared" si="6"/>
        <v>2.8</v>
      </c>
      <c r="R186">
        <v>0</v>
      </c>
      <c r="S186">
        <v>0</v>
      </c>
      <c r="T186">
        <v>63.1</v>
      </c>
      <c r="U186">
        <v>0</v>
      </c>
      <c r="V186">
        <v>0</v>
      </c>
      <c r="W186">
        <v>0</v>
      </c>
      <c r="X186">
        <v>2</v>
      </c>
      <c r="Y186">
        <v>0</v>
      </c>
      <c r="Z186">
        <v>11.5</v>
      </c>
      <c r="AA186">
        <v>0</v>
      </c>
      <c r="AB186">
        <v>0</v>
      </c>
      <c r="AC186">
        <v>0</v>
      </c>
      <c r="AD186">
        <v>0</v>
      </c>
      <c r="AE186">
        <v>0</v>
      </c>
      <c r="AF186">
        <v>0</v>
      </c>
      <c r="AG186">
        <v>0</v>
      </c>
      <c r="AH186">
        <v>86.8</v>
      </c>
      <c r="AK186" s="70">
        <f t="shared" si="7"/>
        <v>84</v>
      </c>
      <c r="AM186" s="70">
        <f>VLOOKUP(B186,Totalt!B185:AU658,39,FALSE)</f>
        <v>84</v>
      </c>
      <c r="AP186" s="70">
        <f t="shared" si="8"/>
        <v>0</v>
      </c>
    </row>
    <row r="187" spans="1:42" x14ac:dyDescent="0.35">
      <c r="A187" t="s">
        <v>243</v>
      </c>
      <c r="B187" t="s">
        <v>247</v>
      </c>
      <c r="C187">
        <v>0</v>
      </c>
      <c r="D187">
        <v>0</v>
      </c>
      <c r="E187">
        <v>4</v>
      </c>
      <c r="F187">
        <v>48.142899999999997</v>
      </c>
      <c r="G187">
        <v>0</v>
      </c>
      <c r="H187">
        <v>0</v>
      </c>
      <c r="I187">
        <v>3.1</v>
      </c>
      <c r="J187">
        <v>0</v>
      </c>
      <c r="K187">
        <v>0.9</v>
      </c>
      <c r="L187">
        <v>71.994299999999996</v>
      </c>
      <c r="M187">
        <v>0</v>
      </c>
      <c r="N187">
        <v>0</v>
      </c>
      <c r="O187">
        <v>61.028599999999997</v>
      </c>
      <c r="P187" s="46">
        <v>264</v>
      </c>
      <c r="Q187" s="46">
        <f t="shared" si="6"/>
        <v>132</v>
      </c>
      <c r="R187">
        <v>4.6094099999999996</v>
      </c>
      <c r="S187">
        <v>81.08</v>
      </c>
      <c r="T187">
        <v>111.96599999999999</v>
      </c>
      <c r="U187">
        <v>0</v>
      </c>
      <c r="V187">
        <v>0</v>
      </c>
      <c r="W187">
        <v>37.359499999999997</v>
      </c>
      <c r="X187">
        <v>15.933</v>
      </c>
      <c r="Y187">
        <v>0</v>
      </c>
      <c r="Z187">
        <v>0</v>
      </c>
      <c r="AA187">
        <v>0</v>
      </c>
      <c r="AB187">
        <v>0</v>
      </c>
      <c r="AC187">
        <v>0</v>
      </c>
      <c r="AD187">
        <v>0</v>
      </c>
      <c r="AE187">
        <v>0</v>
      </c>
      <c r="AF187">
        <v>0</v>
      </c>
      <c r="AG187">
        <v>0</v>
      </c>
      <c r="AH187">
        <v>704.11371000000008</v>
      </c>
      <c r="AK187" s="70">
        <f t="shared" si="7"/>
        <v>572.11371000000008</v>
      </c>
      <c r="AM187" s="70">
        <f>VLOOKUP(B187,Totalt!B186:AU659,39,FALSE)</f>
        <v>572.11370999999997</v>
      </c>
      <c r="AP187" s="70">
        <f t="shared" si="8"/>
        <v>0</v>
      </c>
    </row>
    <row r="188" spans="1:42" x14ac:dyDescent="0.35">
      <c r="A188" t="s">
        <v>248</v>
      </c>
      <c r="B188" t="s">
        <v>249</v>
      </c>
      <c r="C188">
        <v>0</v>
      </c>
      <c r="D188">
        <v>0</v>
      </c>
      <c r="E188">
        <v>0</v>
      </c>
      <c r="F188">
        <v>0</v>
      </c>
      <c r="G188">
        <v>0</v>
      </c>
      <c r="H188">
        <v>0</v>
      </c>
      <c r="I188">
        <v>0.22</v>
      </c>
      <c r="J188">
        <v>0</v>
      </c>
      <c r="K188">
        <v>0</v>
      </c>
      <c r="L188">
        <v>0</v>
      </c>
      <c r="M188">
        <v>0</v>
      </c>
      <c r="N188">
        <v>0</v>
      </c>
      <c r="O188">
        <v>0</v>
      </c>
      <c r="P188" s="46">
        <v>0</v>
      </c>
      <c r="Q188" s="46">
        <f t="shared" si="6"/>
        <v>0</v>
      </c>
      <c r="R188">
        <v>0</v>
      </c>
      <c r="S188">
        <v>0</v>
      </c>
      <c r="T188">
        <v>0</v>
      </c>
      <c r="U188">
        <v>0</v>
      </c>
      <c r="V188">
        <v>0</v>
      </c>
      <c r="W188">
        <v>0</v>
      </c>
      <c r="X188">
        <v>0.14799999999999999</v>
      </c>
      <c r="Y188">
        <v>0</v>
      </c>
      <c r="Z188">
        <v>6.62</v>
      </c>
      <c r="AA188">
        <v>0</v>
      </c>
      <c r="AB188">
        <v>0</v>
      </c>
      <c r="AC188">
        <v>0</v>
      </c>
      <c r="AD188">
        <v>0</v>
      </c>
      <c r="AE188">
        <v>0</v>
      </c>
      <c r="AF188">
        <v>0</v>
      </c>
      <c r="AG188">
        <v>0</v>
      </c>
      <c r="AH188">
        <v>6.9880000000000004</v>
      </c>
      <c r="AK188" s="70">
        <f t="shared" si="7"/>
        <v>6.9880000000000004</v>
      </c>
      <c r="AM188" s="70">
        <f>VLOOKUP(B188,Totalt!B187:AU660,39,FALSE)</f>
        <v>6.9879999999999995</v>
      </c>
      <c r="AP188" s="70">
        <f t="shared" si="8"/>
        <v>0</v>
      </c>
    </row>
    <row r="189" spans="1:42" x14ac:dyDescent="0.35">
      <c r="A189" t="s">
        <v>248</v>
      </c>
      <c r="B189" t="s">
        <v>250</v>
      </c>
      <c r="C189">
        <v>0</v>
      </c>
      <c r="D189">
        <v>0</v>
      </c>
      <c r="E189">
        <v>0</v>
      </c>
      <c r="F189">
        <v>0</v>
      </c>
      <c r="G189">
        <v>0</v>
      </c>
      <c r="H189">
        <v>0</v>
      </c>
      <c r="I189">
        <v>0</v>
      </c>
      <c r="J189">
        <v>0</v>
      </c>
      <c r="K189">
        <v>0</v>
      </c>
      <c r="L189">
        <v>0</v>
      </c>
      <c r="M189">
        <v>0</v>
      </c>
      <c r="N189">
        <v>0</v>
      </c>
      <c r="O189">
        <v>0</v>
      </c>
      <c r="P189" s="46">
        <v>0</v>
      </c>
      <c r="Q189" s="46">
        <f t="shared" si="6"/>
        <v>0</v>
      </c>
      <c r="R189">
        <v>0</v>
      </c>
      <c r="S189">
        <v>0</v>
      </c>
      <c r="T189">
        <v>0</v>
      </c>
      <c r="U189">
        <v>0</v>
      </c>
      <c r="V189">
        <v>0</v>
      </c>
      <c r="W189">
        <v>0</v>
      </c>
      <c r="X189">
        <v>0</v>
      </c>
      <c r="Y189">
        <v>0</v>
      </c>
      <c r="Z189">
        <v>0</v>
      </c>
      <c r="AA189">
        <v>0</v>
      </c>
      <c r="AB189">
        <v>0</v>
      </c>
      <c r="AC189">
        <v>0</v>
      </c>
      <c r="AD189">
        <v>0</v>
      </c>
      <c r="AE189">
        <v>0</v>
      </c>
      <c r="AF189">
        <v>0</v>
      </c>
      <c r="AG189">
        <v>0</v>
      </c>
      <c r="AH189">
        <v>0</v>
      </c>
      <c r="AK189" s="70">
        <f t="shared" si="7"/>
        <v>0</v>
      </c>
      <c r="AM189" s="70">
        <f>VLOOKUP(B189,Totalt!B188:AU661,39,FALSE)</f>
        <v>0</v>
      </c>
      <c r="AP189" s="70">
        <f t="shared" si="8"/>
        <v>0</v>
      </c>
    </row>
    <row r="190" spans="1:42" x14ac:dyDescent="0.35">
      <c r="A190" t="s">
        <v>248</v>
      </c>
      <c r="B190" t="s">
        <v>251</v>
      </c>
      <c r="C190">
        <v>0</v>
      </c>
      <c r="D190">
        <v>0</v>
      </c>
      <c r="E190">
        <v>0</v>
      </c>
      <c r="F190">
        <v>0</v>
      </c>
      <c r="G190">
        <v>0</v>
      </c>
      <c r="H190">
        <v>0</v>
      </c>
      <c r="I190">
        <v>0.66</v>
      </c>
      <c r="J190">
        <v>0</v>
      </c>
      <c r="K190">
        <v>0</v>
      </c>
      <c r="L190">
        <v>0</v>
      </c>
      <c r="M190">
        <v>0</v>
      </c>
      <c r="N190">
        <v>0</v>
      </c>
      <c r="O190">
        <v>0</v>
      </c>
      <c r="P190" s="46">
        <v>3.72</v>
      </c>
      <c r="Q190" s="46">
        <f t="shared" si="6"/>
        <v>1.86</v>
      </c>
      <c r="R190">
        <v>0</v>
      </c>
      <c r="S190">
        <v>0</v>
      </c>
      <c r="T190">
        <v>14.78</v>
      </c>
      <c r="U190">
        <v>0</v>
      </c>
      <c r="V190">
        <v>0</v>
      </c>
      <c r="W190">
        <v>0</v>
      </c>
      <c r="X190">
        <v>0.39</v>
      </c>
      <c r="Y190">
        <v>0</v>
      </c>
      <c r="Z190">
        <v>0</v>
      </c>
      <c r="AA190">
        <v>0</v>
      </c>
      <c r="AB190">
        <v>0</v>
      </c>
      <c r="AC190">
        <v>0</v>
      </c>
      <c r="AD190">
        <v>0</v>
      </c>
      <c r="AE190">
        <v>0</v>
      </c>
      <c r="AF190">
        <v>0</v>
      </c>
      <c r="AG190">
        <v>0</v>
      </c>
      <c r="AH190">
        <v>19.55</v>
      </c>
      <c r="AK190" s="70">
        <f t="shared" si="7"/>
        <v>17.690000000000001</v>
      </c>
      <c r="AM190" s="70">
        <f>VLOOKUP(B190,Totalt!B189:AU662,39,FALSE)</f>
        <v>17.690000000000001</v>
      </c>
      <c r="AP190" s="70">
        <f t="shared" si="8"/>
        <v>0</v>
      </c>
    </row>
    <row r="191" spans="1:42" x14ac:dyDescent="0.35">
      <c r="A191" t="s">
        <v>248</v>
      </c>
      <c r="B191" t="s">
        <v>252</v>
      </c>
      <c r="C191">
        <v>0</v>
      </c>
      <c r="D191">
        <v>261.27300000000002</v>
      </c>
      <c r="E191">
        <v>0.58912699999999996</v>
      </c>
      <c r="F191">
        <v>0</v>
      </c>
      <c r="G191">
        <v>19.510000000000002</v>
      </c>
      <c r="H191">
        <v>0</v>
      </c>
      <c r="I191">
        <v>13.0101</v>
      </c>
      <c r="J191">
        <v>0</v>
      </c>
      <c r="K191">
        <v>74.081800000000001</v>
      </c>
      <c r="L191">
        <v>0</v>
      </c>
      <c r="M191">
        <v>11.6623</v>
      </c>
      <c r="N191">
        <v>0</v>
      </c>
      <c r="O191">
        <v>0</v>
      </c>
      <c r="P191" s="46">
        <v>185.5</v>
      </c>
      <c r="Q191" s="46">
        <f t="shared" si="6"/>
        <v>92.75</v>
      </c>
      <c r="R191">
        <v>0</v>
      </c>
      <c r="S191">
        <v>0</v>
      </c>
      <c r="T191">
        <v>0</v>
      </c>
      <c r="U191">
        <v>0</v>
      </c>
      <c r="V191">
        <v>0</v>
      </c>
      <c r="W191">
        <v>0</v>
      </c>
      <c r="X191">
        <v>19.0823</v>
      </c>
      <c r="Y191">
        <v>6.14</v>
      </c>
      <c r="Z191">
        <v>51.11</v>
      </c>
      <c r="AA191">
        <v>181.07599999999999</v>
      </c>
      <c r="AB191">
        <v>25.1</v>
      </c>
      <c r="AC191">
        <v>53.45</v>
      </c>
      <c r="AD191">
        <v>0</v>
      </c>
      <c r="AE191">
        <v>0</v>
      </c>
      <c r="AF191">
        <v>0</v>
      </c>
      <c r="AG191">
        <v>0</v>
      </c>
      <c r="AH191">
        <v>901.58462700000018</v>
      </c>
      <c r="AK191" s="70">
        <f t="shared" si="7"/>
        <v>797.17232700000022</v>
      </c>
      <c r="AM191" s="70">
        <f>VLOOKUP(B191,Totalt!B190:AU663,39,FALSE)</f>
        <v>797.17232700000011</v>
      </c>
      <c r="AP191" s="70">
        <f t="shared" si="8"/>
        <v>0</v>
      </c>
    </row>
    <row r="192" spans="1:42" x14ac:dyDescent="0.35">
      <c r="A192" t="s">
        <v>248</v>
      </c>
      <c r="B192" t="s">
        <v>253</v>
      </c>
      <c r="C192">
        <v>0</v>
      </c>
      <c r="D192">
        <v>0</v>
      </c>
      <c r="E192">
        <v>0</v>
      </c>
      <c r="F192">
        <v>0</v>
      </c>
      <c r="G192">
        <v>0</v>
      </c>
      <c r="H192">
        <v>0</v>
      </c>
      <c r="I192">
        <v>0</v>
      </c>
      <c r="J192">
        <v>0</v>
      </c>
      <c r="K192">
        <v>0</v>
      </c>
      <c r="L192">
        <v>0</v>
      </c>
      <c r="M192">
        <v>0</v>
      </c>
      <c r="N192">
        <v>0</v>
      </c>
      <c r="O192">
        <v>0</v>
      </c>
      <c r="P192" s="46">
        <v>0</v>
      </c>
      <c r="Q192" s="46">
        <f t="shared" si="6"/>
        <v>0</v>
      </c>
      <c r="R192">
        <v>0</v>
      </c>
      <c r="S192">
        <v>0</v>
      </c>
      <c r="T192">
        <v>0</v>
      </c>
      <c r="U192">
        <v>0</v>
      </c>
      <c r="V192">
        <v>0</v>
      </c>
      <c r="W192">
        <v>0</v>
      </c>
      <c r="X192">
        <v>0</v>
      </c>
      <c r="Y192">
        <v>0</v>
      </c>
      <c r="Z192">
        <v>0</v>
      </c>
      <c r="AA192">
        <v>0</v>
      </c>
      <c r="AB192">
        <v>0</v>
      </c>
      <c r="AC192">
        <v>0</v>
      </c>
      <c r="AD192">
        <v>0</v>
      </c>
      <c r="AE192">
        <v>0</v>
      </c>
      <c r="AF192">
        <v>0</v>
      </c>
      <c r="AG192">
        <v>0</v>
      </c>
      <c r="AH192">
        <v>0</v>
      </c>
      <c r="AK192" s="70">
        <f t="shared" si="7"/>
        <v>0</v>
      </c>
      <c r="AM192" s="70">
        <f>VLOOKUP(B192,Totalt!B191:AU664,39,FALSE)</f>
        <v>0</v>
      </c>
      <c r="AP192" s="70">
        <f t="shared" si="8"/>
        <v>0</v>
      </c>
    </row>
    <row r="193" spans="1:42" x14ac:dyDescent="0.35">
      <c r="A193" t="s">
        <v>248</v>
      </c>
      <c r="B193" t="s">
        <v>254</v>
      </c>
      <c r="C193">
        <v>0</v>
      </c>
      <c r="D193">
        <v>0</v>
      </c>
      <c r="E193">
        <v>0</v>
      </c>
      <c r="F193">
        <v>0</v>
      </c>
      <c r="G193">
        <v>0</v>
      </c>
      <c r="H193">
        <v>0</v>
      </c>
      <c r="I193">
        <v>0.11</v>
      </c>
      <c r="J193">
        <v>0</v>
      </c>
      <c r="K193">
        <v>0</v>
      </c>
      <c r="L193">
        <v>0</v>
      </c>
      <c r="M193">
        <v>0</v>
      </c>
      <c r="N193">
        <v>0</v>
      </c>
      <c r="O193">
        <v>0</v>
      </c>
      <c r="P193" s="46">
        <v>0</v>
      </c>
      <c r="Q193" s="46">
        <f t="shared" si="6"/>
        <v>0</v>
      </c>
      <c r="R193">
        <v>0</v>
      </c>
      <c r="S193">
        <v>0</v>
      </c>
      <c r="T193">
        <v>0</v>
      </c>
      <c r="U193">
        <v>0</v>
      </c>
      <c r="V193">
        <v>0</v>
      </c>
      <c r="W193">
        <v>0</v>
      </c>
      <c r="X193">
        <v>0.06</v>
      </c>
      <c r="Y193">
        <v>0</v>
      </c>
      <c r="Z193">
        <v>3.18</v>
      </c>
      <c r="AA193">
        <v>0</v>
      </c>
      <c r="AB193">
        <v>0</v>
      </c>
      <c r="AC193">
        <v>0</v>
      </c>
      <c r="AD193">
        <v>0</v>
      </c>
      <c r="AE193">
        <v>0</v>
      </c>
      <c r="AF193">
        <v>0</v>
      </c>
      <c r="AG193">
        <v>0</v>
      </c>
      <c r="AH193">
        <v>3.35</v>
      </c>
      <c r="AK193" s="70">
        <f t="shared" si="7"/>
        <v>3.35</v>
      </c>
      <c r="AM193" s="70">
        <f>VLOOKUP(B193,Totalt!B192:AU665,39,FALSE)</f>
        <v>3.35</v>
      </c>
      <c r="AP193" s="70">
        <f t="shared" si="8"/>
        <v>0</v>
      </c>
    </row>
    <row r="194" spans="1:42" x14ac:dyDescent="0.35">
      <c r="A194" t="s">
        <v>255</v>
      </c>
      <c r="B194" t="s">
        <v>256</v>
      </c>
      <c r="C194">
        <v>0</v>
      </c>
      <c r="D194">
        <v>0</v>
      </c>
      <c r="E194">
        <v>0</v>
      </c>
      <c r="F194">
        <v>39.019799999999996</v>
      </c>
      <c r="G194">
        <v>0</v>
      </c>
      <c r="H194">
        <v>0</v>
      </c>
      <c r="I194">
        <v>1.64</v>
      </c>
      <c r="J194">
        <v>0</v>
      </c>
      <c r="K194">
        <v>1.32</v>
      </c>
      <c r="L194">
        <v>147.459</v>
      </c>
      <c r="M194">
        <v>8.43919</v>
      </c>
      <c r="N194">
        <v>0</v>
      </c>
      <c r="O194">
        <v>0</v>
      </c>
      <c r="P194" s="46">
        <v>198.4</v>
      </c>
      <c r="Q194" s="46">
        <f t="shared" si="6"/>
        <v>99.2</v>
      </c>
      <c r="R194">
        <v>0</v>
      </c>
      <c r="S194">
        <v>17.967300000000002</v>
      </c>
      <c r="T194">
        <v>14.1107</v>
      </c>
      <c r="U194">
        <v>0</v>
      </c>
      <c r="V194">
        <v>0</v>
      </c>
      <c r="W194">
        <v>0</v>
      </c>
      <c r="X194">
        <v>15.639200000000001</v>
      </c>
      <c r="Y194">
        <v>0</v>
      </c>
      <c r="Z194">
        <v>10</v>
      </c>
      <c r="AA194">
        <v>61.4</v>
      </c>
      <c r="AB194">
        <v>0</v>
      </c>
      <c r="AC194">
        <v>0</v>
      </c>
      <c r="AD194">
        <v>0</v>
      </c>
      <c r="AE194">
        <v>0</v>
      </c>
      <c r="AF194">
        <v>0</v>
      </c>
      <c r="AG194">
        <v>0</v>
      </c>
      <c r="AH194">
        <v>515.39519000000007</v>
      </c>
      <c r="AK194" s="70">
        <f t="shared" si="7"/>
        <v>407.75600000000009</v>
      </c>
      <c r="AM194" s="70">
        <f>VLOOKUP(B194,Totalt!B193:AU666,39,FALSE)</f>
        <v>407.75600000000003</v>
      </c>
      <c r="AP194" s="70">
        <f t="shared" si="8"/>
        <v>0</v>
      </c>
    </row>
    <row r="195" spans="1:42" x14ac:dyDescent="0.35">
      <c r="A195" t="s">
        <v>255</v>
      </c>
      <c r="B195" t="s">
        <v>257</v>
      </c>
      <c r="C195">
        <v>0</v>
      </c>
      <c r="D195">
        <v>0</v>
      </c>
      <c r="E195">
        <v>0</v>
      </c>
      <c r="F195">
        <v>0</v>
      </c>
      <c r="G195">
        <v>0</v>
      </c>
      <c r="H195">
        <v>0</v>
      </c>
      <c r="I195">
        <v>0</v>
      </c>
      <c r="J195">
        <v>0</v>
      </c>
      <c r="K195">
        <v>0</v>
      </c>
      <c r="L195">
        <v>0</v>
      </c>
      <c r="M195">
        <v>0</v>
      </c>
      <c r="N195">
        <v>0</v>
      </c>
      <c r="O195">
        <v>0</v>
      </c>
      <c r="P195" s="46">
        <v>0</v>
      </c>
      <c r="Q195" s="46">
        <f t="shared" ref="Q195:Q258" si="9">P195/2</f>
        <v>0</v>
      </c>
      <c r="R195">
        <v>0</v>
      </c>
      <c r="S195">
        <v>0</v>
      </c>
      <c r="T195">
        <v>0</v>
      </c>
      <c r="U195">
        <v>0</v>
      </c>
      <c r="V195">
        <v>0</v>
      </c>
      <c r="W195">
        <v>0</v>
      </c>
      <c r="X195">
        <v>0</v>
      </c>
      <c r="Y195">
        <v>0</v>
      </c>
      <c r="Z195">
        <v>0</v>
      </c>
      <c r="AA195">
        <v>0</v>
      </c>
      <c r="AB195">
        <v>0</v>
      </c>
      <c r="AC195">
        <v>0</v>
      </c>
      <c r="AD195">
        <v>0</v>
      </c>
      <c r="AE195">
        <v>0</v>
      </c>
      <c r="AF195">
        <v>0</v>
      </c>
      <c r="AG195">
        <v>0</v>
      </c>
      <c r="AH195">
        <v>0</v>
      </c>
      <c r="AK195" s="70">
        <f t="shared" ref="AK195:AK258" si="10">AH195-Q195-M195</f>
        <v>0</v>
      </c>
      <c r="AM195" s="70">
        <f>VLOOKUP(B195,Totalt!B194:AU667,39,FALSE)</f>
        <v>0</v>
      </c>
      <c r="AP195" s="70">
        <f t="shared" ref="AP195:AP258" si="11">AK195-AM195</f>
        <v>0</v>
      </c>
    </row>
    <row r="196" spans="1:42" x14ac:dyDescent="0.35">
      <c r="A196" t="s">
        <v>258</v>
      </c>
      <c r="B196" t="s">
        <v>259</v>
      </c>
      <c r="C196">
        <v>0</v>
      </c>
      <c r="D196">
        <v>0</v>
      </c>
      <c r="E196">
        <v>0</v>
      </c>
      <c r="F196">
        <v>0</v>
      </c>
      <c r="G196">
        <v>0</v>
      </c>
      <c r="H196">
        <v>0</v>
      </c>
      <c r="I196">
        <v>6.9619999999999997</v>
      </c>
      <c r="J196">
        <v>0</v>
      </c>
      <c r="K196">
        <v>0</v>
      </c>
      <c r="L196">
        <v>0</v>
      </c>
      <c r="M196">
        <v>0</v>
      </c>
      <c r="N196">
        <v>0</v>
      </c>
      <c r="O196">
        <v>0</v>
      </c>
      <c r="P196" s="46">
        <v>0</v>
      </c>
      <c r="Q196" s="46">
        <f t="shared" si="9"/>
        <v>0</v>
      </c>
      <c r="R196">
        <v>177.66200000000001</v>
      </c>
      <c r="S196">
        <v>0</v>
      </c>
      <c r="T196">
        <v>0</v>
      </c>
      <c r="U196">
        <v>0</v>
      </c>
      <c r="V196">
        <v>0</v>
      </c>
      <c r="W196">
        <v>0</v>
      </c>
      <c r="X196">
        <v>5.1433200000000001</v>
      </c>
      <c r="Y196">
        <v>0</v>
      </c>
      <c r="Z196">
        <v>12.9671</v>
      </c>
      <c r="AA196">
        <v>0</v>
      </c>
      <c r="AB196">
        <v>0</v>
      </c>
      <c r="AC196">
        <v>0</v>
      </c>
      <c r="AD196">
        <v>0</v>
      </c>
      <c r="AE196">
        <v>0.64700000000000002</v>
      </c>
      <c r="AF196">
        <v>0</v>
      </c>
      <c r="AG196">
        <v>0</v>
      </c>
      <c r="AH196">
        <v>203.38141999999996</v>
      </c>
      <c r="AK196" s="70">
        <f t="shared" si="10"/>
        <v>203.38141999999996</v>
      </c>
      <c r="AM196" s="70">
        <f>VLOOKUP(B196,Totalt!B195:AU668,39,FALSE)</f>
        <v>203.38141999999999</v>
      </c>
      <c r="AP196" s="70">
        <f t="shared" si="11"/>
        <v>0</v>
      </c>
    </row>
    <row r="197" spans="1:42" x14ac:dyDescent="0.35">
      <c r="A197" t="s">
        <v>260</v>
      </c>
      <c r="B197" t="s">
        <v>261</v>
      </c>
      <c r="C197">
        <v>0</v>
      </c>
      <c r="D197">
        <v>145.018</v>
      </c>
      <c r="E197">
        <v>0</v>
      </c>
      <c r="F197">
        <v>0</v>
      </c>
      <c r="G197">
        <v>21.981000000000002</v>
      </c>
      <c r="H197">
        <v>0</v>
      </c>
      <c r="I197">
        <v>5.0043600000000001</v>
      </c>
      <c r="J197">
        <v>0</v>
      </c>
      <c r="K197">
        <v>13.4634</v>
      </c>
      <c r="L197">
        <v>0</v>
      </c>
      <c r="M197">
        <v>15.3391</v>
      </c>
      <c r="N197">
        <v>0</v>
      </c>
      <c r="O197">
        <v>0</v>
      </c>
      <c r="P197" s="46">
        <v>245.14599999999999</v>
      </c>
      <c r="Q197" s="46">
        <f t="shared" si="9"/>
        <v>122.57299999999999</v>
      </c>
      <c r="R197">
        <v>12.875</v>
      </c>
      <c r="S197">
        <v>0</v>
      </c>
      <c r="T197">
        <v>0</v>
      </c>
      <c r="U197">
        <v>0</v>
      </c>
      <c r="V197">
        <v>0</v>
      </c>
      <c r="W197">
        <v>0</v>
      </c>
      <c r="X197">
        <v>23.850100000000001</v>
      </c>
      <c r="Y197">
        <v>0</v>
      </c>
      <c r="Z197">
        <v>0</v>
      </c>
      <c r="AA197">
        <v>0</v>
      </c>
      <c r="AB197">
        <v>0</v>
      </c>
      <c r="AC197">
        <v>0</v>
      </c>
      <c r="AD197">
        <v>0</v>
      </c>
      <c r="AE197">
        <v>0</v>
      </c>
      <c r="AF197">
        <v>0</v>
      </c>
      <c r="AG197">
        <v>369.02600000000001</v>
      </c>
      <c r="AH197">
        <v>851.70296000000008</v>
      </c>
      <c r="AK197" s="70">
        <f t="shared" si="10"/>
        <v>713.79086000000007</v>
      </c>
      <c r="AM197" s="70">
        <f>VLOOKUP(B197,Totalt!B196:AU669,39,FALSE)</f>
        <v>713.79085999999995</v>
      </c>
      <c r="AP197" s="70">
        <f t="shared" si="11"/>
        <v>0</v>
      </c>
    </row>
    <row r="198" spans="1:42" x14ac:dyDescent="0.35">
      <c r="A198" t="s">
        <v>260</v>
      </c>
      <c r="B198" t="s">
        <v>262</v>
      </c>
      <c r="C198">
        <v>0</v>
      </c>
      <c r="D198">
        <v>0</v>
      </c>
      <c r="E198">
        <v>0</v>
      </c>
      <c r="F198">
        <v>0</v>
      </c>
      <c r="G198">
        <v>0</v>
      </c>
      <c r="H198">
        <v>0</v>
      </c>
      <c r="I198">
        <v>0</v>
      </c>
      <c r="J198">
        <v>0</v>
      </c>
      <c r="K198">
        <v>0</v>
      </c>
      <c r="L198">
        <v>0</v>
      </c>
      <c r="M198">
        <v>0</v>
      </c>
      <c r="N198">
        <v>0</v>
      </c>
      <c r="O198">
        <v>0</v>
      </c>
      <c r="P198" s="46">
        <v>0</v>
      </c>
      <c r="Q198" s="46">
        <f t="shared" si="9"/>
        <v>0</v>
      </c>
      <c r="R198">
        <v>0</v>
      </c>
      <c r="S198">
        <v>0</v>
      </c>
      <c r="T198">
        <v>0</v>
      </c>
      <c r="U198">
        <v>0</v>
      </c>
      <c r="V198">
        <v>0</v>
      </c>
      <c r="W198">
        <v>0</v>
      </c>
      <c r="X198">
        <v>0</v>
      </c>
      <c r="Y198">
        <v>0</v>
      </c>
      <c r="Z198">
        <v>0</v>
      </c>
      <c r="AA198">
        <v>0</v>
      </c>
      <c r="AB198">
        <v>0</v>
      </c>
      <c r="AC198">
        <v>0</v>
      </c>
      <c r="AD198">
        <v>0</v>
      </c>
      <c r="AE198">
        <v>0</v>
      </c>
      <c r="AF198">
        <v>0</v>
      </c>
      <c r="AG198">
        <v>0</v>
      </c>
      <c r="AH198">
        <v>0</v>
      </c>
      <c r="AK198" s="70">
        <f t="shared" si="10"/>
        <v>0</v>
      </c>
      <c r="AM198" s="70">
        <f>VLOOKUP(B198,Totalt!B197:AU670,39,FALSE)</f>
        <v>0</v>
      </c>
      <c r="AP198" s="70">
        <f t="shared" si="11"/>
        <v>0</v>
      </c>
    </row>
    <row r="199" spans="1:42" x14ac:dyDescent="0.35">
      <c r="A199" t="s">
        <v>263</v>
      </c>
      <c r="B199" t="s">
        <v>264</v>
      </c>
      <c r="C199">
        <v>0</v>
      </c>
      <c r="D199">
        <v>0</v>
      </c>
      <c r="E199">
        <v>0</v>
      </c>
      <c r="F199">
        <v>0</v>
      </c>
      <c r="G199">
        <v>0</v>
      </c>
      <c r="H199">
        <v>0</v>
      </c>
      <c r="I199">
        <v>0</v>
      </c>
      <c r="J199">
        <v>0</v>
      </c>
      <c r="K199">
        <v>0</v>
      </c>
      <c r="L199">
        <v>0</v>
      </c>
      <c r="M199">
        <v>0</v>
      </c>
      <c r="N199">
        <v>0</v>
      </c>
      <c r="O199">
        <v>0</v>
      </c>
      <c r="P199" s="46">
        <v>0</v>
      </c>
      <c r="Q199" s="46">
        <f t="shared" si="9"/>
        <v>0</v>
      </c>
      <c r="R199">
        <v>0</v>
      </c>
      <c r="S199">
        <v>0</v>
      </c>
      <c r="T199">
        <v>0</v>
      </c>
      <c r="U199">
        <v>0</v>
      </c>
      <c r="V199">
        <v>0</v>
      </c>
      <c r="W199">
        <v>0</v>
      </c>
      <c r="X199">
        <v>0</v>
      </c>
      <c r="Y199">
        <v>0</v>
      </c>
      <c r="Z199">
        <v>0</v>
      </c>
      <c r="AA199">
        <v>0</v>
      </c>
      <c r="AB199">
        <v>0</v>
      </c>
      <c r="AC199">
        <v>0</v>
      </c>
      <c r="AD199">
        <v>0</v>
      </c>
      <c r="AE199">
        <v>0</v>
      </c>
      <c r="AF199">
        <v>0</v>
      </c>
      <c r="AG199">
        <v>0</v>
      </c>
      <c r="AH199">
        <v>0</v>
      </c>
      <c r="AK199" s="70">
        <f t="shared" si="10"/>
        <v>0</v>
      </c>
      <c r="AM199" s="70">
        <f>VLOOKUP(B199,Totalt!B198:AU671,39,FALSE)</f>
        <v>0</v>
      </c>
      <c r="AP199" s="70">
        <f t="shared" si="11"/>
        <v>0</v>
      </c>
    </row>
    <row r="200" spans="1:42" x14ac:dyDescent="0.35">
      <c r="A200" t="s">
        <v>265</v>
      </c>
      <c r="B200" t="s">
        <v>266</v>
      </c>
      <c r="C200">
        <v>0</v>
      </c>
      <c r="D200">
        <v>0</v>
      </c>
      <c r="E200">
        <v>9.4117599999999996E-2</v>
      </c>
      <c r="F200">
        <v>0</v>
      </c>
      <c r="G200">
        <v>0</v>
      </c>
      <c r="H200">
        <v>0</v>
      </c>
      <c r="I200">
        <v>0.8</v>
      </c>
      <c r="J200">
        <v>0</v>
      </c>
      <c r="K200">
        <v>0</v>
      </c>
      <c r="L200">
        <v>0</v>
      </c>
      <c r="M200">
        <v>0</v>
      </c>
      <c r="N200">
        <v>0</v>
      </c>
      <c r="O200">
        <v>53.4</v>
      </c>
      <c r="P200" s="46">
        <v>0</v>
      </c>
      <c r="Q200" s="46">
        <f t="shared" si="9"/>
        <v>0</v>
      </c>
      <c r="R200">
        <v>0</v>
      </c>
      <c r="S200">
        <v>0</v>
      </c>
      <c r="T200">
        <v>0</v>
      </c>
      <c r="U200">
        <v>0</v>
      </c>
      <c r="V200">
        <v>0</v>
      </c>
      <c r="W200">
        <v>0</v>
      </c>
      <c r="X200">
        <v>1.97</v>
      </c>
      <c r="Y200">
        <v>0</v>
      </c>
      <c r="Z200">
        <v>5.3</v>
      </c>
      <c r="AA200">
        <v>0</v>
      </c>
      <c r="AB200">
        <v>0</v>
      </c>
      <c r="AC200">
        <v>0</v>
      </c>
      <c r="AD200">
        <v>0</v>
      </c>
      <c r="AE200">
        <v>0</v>
      </c>
      <c r="AF200">
        <v>0</v>
      </c>
      <c r="AG200">
        <v>0</v>
      </c>
      <c r="AH200">
        <v>61.564117599999996</v>
      </c>
      <c r="AK200" s="70">
        <f t="shared" si="10"/>
        <v>61.564117599999996</v>
      </c>
      <c r="AM200" s="70">
        <f>VLOOKUP(B200,Totalt!B199:AU672,39,FALSE)</f>
        <v>61.564117599999996</v>
      </c>
      <c r="AP200" s="70">
        <f t="shared" si="11"/>
        <v>0</v>
      </c>
    </row>
    <row r="201" spans="1:42" x14ac:dyDescent="0.35">
      <c r="A201" t="s">
        <v>267</v>
      </c>
      <c r="B201" t="s">
        <v>268</v>
      </c>
      <c r="C201">
        <v>0</v>
      </c>
      <c r="D201">
        <v>0</v>
      </c>
      <c r="E201">
        <v>4.8849999999999998</v>
      </c>
      <c r="F201">
        <v>0</v>
      </c>
      <c r="G201">
        <v>269.88799999999998</v>
      </c>
      <c r="H201">
        <v>0</v>
      </c>
      <c r="I201">
        <v>0.17599999999999999</v>
      </c>
      <c r="J201">
        <v>0</v>
      </c>
      <c r="K201">
        <v>0</v>
      </c>
      <c r="L201">
        <v>0</v>
      </c>
      <c r="M201">
        <v>0</v>
      </c>
      <c r="N201">
        <v>142.67400000000001</v>
      </c>
      <c r="O201">
        <v>75.069000000000003</v>
      </c>
      <c r="P201" s="46">
        <v>17.286000000000001</v>
      </c>
      <c r="Q201" s="46">
        <f t="shared" si="9"/>
        <v>8.6430000000000007</v>
      </c>
      <c r="R201">
        <v>82.179000000000002</v>
      </c>
      <c r="S201">
        <v>0</v>
      </c>
      <c r="T201">
        <v>0</v>
      </c>
      <c r="U201">
        <v>0</v>
      </c>
      <c r="V201">
        <v>0</v>
      </c>
      <c r="W201">
        <v>0</v>
      </c>
      <c r="X201">
        <v>26.338000000000001</v>
      </c>
      <c r="Y201">
        <v>0</v>
      </c>
      <c r="Z201">
        <v>24.478999999999999</v>
      </c>
      <c r="AA201">
        <v>0</v>
      </c>
      <c r="AB201">
        <v>110.907</v>
      </c>
      <c r="AC201">
        <v>228.45</v>
      </c>
      <c r="AD201">
        <v>0</v>
      </c>
      <c r="AE201">
        <v>0</v>
      </c>
      <c r="AF201">
        <v>0</v>
      </c>
      <c r="AG201">
        <v>49.7395</v>
      </c>
      <c r="AH201">
        <v>1032.0704999999998</v>
      </c>
      <c r="AK201" s="70">
        <f t="shared" si="10"/>
        <v>1023.4274999999998</v>
      </c>
      <c r="AM201" s="70">
        <f>VLOOKUP(B201,Totalt!B200:AU673,39,FALSE)</f>
        <v>1023.4274999999999</v>
      </c>
      <c r="AP201" s="70">
        <f t="shared" si="11"/>
        <v>0</v>
      </c>
    </row>
    <row r="202" spans="1:42" x14ac:dyDescent="0.35">
      <c r="A202" t="s">
        <v>267</v>
      </c>
      <c r="B202" t="s">
        <v>269</v>
      </c>
      <c r="C202">
        <v>0</v>
      </c>
      <c r="D202">
        <v>0</v>
      </c>
      <c r="E202">
        <v>0</v>
      </c>
      <c r="F202">
        <v>0</v>
      </c>
      <c r="G202">
        <v>16.280999999999999</v>
      </c>
      <c r="H202">
        <v>0.314</v>
      </c>
      <c r="I202">
        <v>5.6000000000000001E-2</v>
      </c>
      <c r="J202">
        <v>0</v>
      </c>
      <c r="K202">
        <v>0</v>
      </c>
      <c r="L202">
        <v>0</v>
      </c>
      <c r="M202">
        <v>0</v>
      </c>
      <c r="N202">
        <v>7.032</v>
      </c>
      <c r="O202">
        <v>0</v>
      </c>
      <c r="P202" s="46">
        <v>9.8559999999999999</v>
      </c>
      <c r="Q202" s="46">
        <f t="shared" si="9"/>
        <v>4.9279999999999999</v>
      </c>
      <c r="R202">
        <v>0</v>
      </c>
      <c r="S202">
        <v>0</v>
      </c>
      <c r="T202">
        <v>0</v>
      </c>
      <c r="U202">
        <v>0</v>
      </c>
      <c r="V202">
        <v>0</v>
      </c>
      <c r="W202">
        <v>0</v>
      </c>
      <c r="X202">
        <v>1.819</v>
      </c>
      <c r="Y202">
        <v>12.596</v>
      </c>
      <c r="Z202">
        <v>3.484</v>
      </c>
      <c r="AA202">
        <v>0</v>
      </c>
      <c r="AB202">
        <v>1.1639999999999999</v>
      </c>
      <c r="AC202">
        <v>2.2909999999999999</v>
      </c>
      <c r="AD202">
        <v>0</v>
      </c>
      <c r="AE202">
        <v>0</v>
      </c>
      <c r="AF202">
        <v>0</v>
      </c>
      <c r="AG202">
        <v>30.245999999999999</v>
      </c>
      <c r="AH202">
        <v>85.13900000000001</v>
      </c>
      <c r="AK202" s="70">
        <f t="shared" si="10"/>
        <v>80.211000000000013</v>
      </c>
      <c r="AM202" s="70">
        <f>VLOOKUP(B202,Totalt!B201:AU674,39,FALSE)</f>
        <v>80.210999999999984</v>
      </c>
      <c r="AP202" s="70">
        <f t="shared" si="11"/>
        <v>0</v>
      </c>
    </row>
    <row r="203" spans="1:42" x14ac:dyDescent="0.35">
      <c r="A203" t="s">
        <v>270</v>
      </c>
      <c r="B203" t="s">
        <v>271</v>
      </c>
      <c r="C203">
        <v>0</v>
      </c>
      <c r="D203">
        <v>0</v>
      </c>
      <c r="E203">
        <v>0</v>
      </c>
      <c r="F203">
        <v>0</v>
      </c>
      <c r="G203">
        <v>0</v>
      </c>
      <c r="H203">
        <v>0</v>
      </c>
      <c r="I203">
        <v>0</v>
      </c>
      <c r="J203">
        <v>0</v>
      </c>
      <c r="K203">
        <v>0</v>
      </c>
      <c r="L203">
        <v>0</v>
      </c>
      <c r="M203">
        <v>0</v>
      </c>
      <c r="N203">
        <v>0</v>
      </c>
      <c r="O203">
        <v>0</v>
      </c>
      <c r="P203" s="46">
        <v>0</v>
      </c>
      <c r="Q203" s="46">
        <f t="shared" si="9"/>
        <v>0</v>
      </c>
      <c r="R203">
        <v>0</v>
      </c>
      <c r="S203">
        <v>0</v>
      </c>
      <c r="T203">
        <v>0</v>
      </c>
      <c r="U203">
        <v>0</v>
      </c>
      <c r="V203">
        <v>0</v>
      </c>
      <c r="W203">
        <v>0</v>
      </c>
      <c r="X203">
        <v>3.06</v>
      </c>
      <c r="Y203">
        <v>0</v>
      </c>
      <c r="Z203">
        <v>0</v>
      </c>
      <c r="AA203">
        <v>0</v>
      </c>
      <c r="AB203">
        <v>0</v>
      </c>
      <c r="AC203">
        <v>0</v>
      </c>
      <c r="AD203">
        <v>0</v>
      </c>
      <c r="AE203">
        <v>0</v>
      </c>
      <c r="AF203">
        <v>0</v>
      </c>
      <c r="AG203">
        <v>0</v>
      </c>
      <c r="AH203">
        <v>3.06</v>
      </c>
      <c r="AK203" s="70">
        <f t="shared" si="10"/>
        <v>3.06</v>
      </c>
      <c r="AM203" s="70">
        <f>VLOOKUP(B203,Totalt!B202:AU675,39,FALSE)</f>
        <v>3.06</v>
      </c>
      <c r="AP203" s="70">
        <f t="shared" si="11"/>
        <v>0</v>
      </c>
    </row>
    <row r="204" spans="1:42" x14ac:dyDescent="0.35">
      <c r="A204" t="s">
        <v>272</v>
      </c>
      <c r="B204" t="s">
        <v>273</v>
      </c>
      <c r="C204">
        <v>0</v>
      </c>
      <c r="D204">
        <v>0</v>
      </c>
      <c r="E204">
        <v>0</v>
      </c>
      <c r="F204">
        <v>0</v>
      </c>
      <c r="G204">
        <v>0</v>
      </c>
      <c r="H204">
        <v>0</v>
      </c>
      <c r="I204">
        <v>0.01</v>
      </c>
      <c r="J204">
        <v>0</v>
      </c>
      <c r="K204">
        <v>0</v>
      </c>
      <c r="L204">
        <v>0</v>
      </c>
      <c r="M204">
        <v>0</v>
      </c>
      <c r="N204">
        <v>0</v>
      </c>
      <c r="O204">
        <v>0</v>
      </c>
      <c r="P204" s="46">
        <v>0</v>
      </c>
      <c r="Q204" s="46">
        <f t="shared" si="9"/>
        <v>0</v>
      </c>
      <c r="R204">
        <v>0</v>
      </c>
      <c r="S204">
        <v>0</v>
      </c>
      <c r="T204">
        <v>0</v>
      </c>
      <c r="U204">
        <v>0</v>
      </c>
      <c r="V204">
        <v>0</v>
      </c>
      <c r="W204">
        <v>0</v>
      </c>
      <c r="X204">
        <v>0.03</v>
      </c>
      <c r="Y204">
        <v>0</v>
      </c>
      <c r="Z204">
        <v>1.67</v>
      </c>
      <c r="AA204">
        <v>0</v>
      </c>
      <c r="AB204">
        <v>0</v>
      </c>
      <c r="AC204">
        <v>0</v>
      </c>
      <c r="AD204">
        <v>0</v>
      </c>
      <c r="AE204">
        <v>0</v>
      </c>
      <c r="AF204">
        <v>0</v>
      </c>
      <c r="AG204">
        <v>0</v>
      </c>
      <c r="AH204">
        <v>1.71</v>
      </c>
      <c r="AK204" s="70">
        <f t="shared" si="10"/>
        <v>1.71</v>
      </c>
      <c r="AM204" s="70">
        <f>VLOOKUP(B204,Totalt!B203:AU676,39,FALSE)</f>
        <v>1.71</v>
      </c>
      <c r="AP204" s="70">
        <f t="shared" si="11"/>
        <v>0</v>
      </c>
    </row>
    <row r="205" spans="1:42" x14ac:dyDescent="0.35">
      <c r="A205" t="s">
        <v>272</v>
      </c>
      <c r="B205" t="s">
        <v>274</v>
      </c>
      <c r="C205">
        <v>0</v>
      </c>
      <c r="D205">
        <v>0</v>
      </c>
      <c r="E205">
        <v>0</v>
      </c>
      <c r="F205">
        <v>0</v>
      </c>
      <c r="G205">
        <v>0</v>
      </c>
      <c r="H205">
        <v>0</v>
      </c>
      <c r="I205">
        <v>2.5000000000000001E-2</v>
      </c>
      <c r="J205">
        <v>0</v>
      </c>
      <c r="K205">
        <v>0</v>
      </c>
      <c r="L205">
        <v>0</v>
      </c>
      <c r="M205">
        <v>0</v>
      </c>
      <c r="N205">
        <v>0</v>
      </c>
      <c r="O205">
        <v>0</v>
      </c>
      <c r="P205" s="46">
        <v>0</v>
      </c>
      <c r="Q205" s="46">
        <f t="shared" si="9"/>
        <v>0</v>
      </c>
      <c r="R205">
        <v>0</v>
      </c>
      <c r="S205">
        <v>0</v>
      </c>
      <c r="T205">
        <v>0</v>
      </c>
      <c r="U205">
        <v>0</v>
      </c>
      <c r="V205">
        <v>0</v>
      </c>
      <c r="W205">
        <v>0</v>
      </c>
      <c r="X205">
        <v>3.5000000000000003E-2</v>
      </c>
      <c r="Y205">
        <v>0</v>
      </c>
      <c r="Z205">
        <v>1.03</v>
      </c>
      <c r="AA205">
        <v>0</v>
      </c>
      <c r="AB205">
        <v>0</v>
      </c>
      <c r="AC205">
        <v>0</v>
      </c>
      <c r="AD205">
        <v>0</v>
      </c>
      <c r="AE205">
        <v>0</v>
      </c>
      <c r="AF205">
        <v>0</v>
      </c>
      <c r="AG205">
        <v>0</v>
      </c>
      <c r="AH205">
        <v>1.0900000000000001</v>
      </c>
      <c r="AK205" s="70">
        <f t="shared" si="10"/>
        <v>1.0900000000000001</v>
      </c>
      <c r="AM205" s="70">
        <f>VLOOKUP(B205,Totalt!B204:AU677,39,FALSE)</f>
        <v>1.0899999999999999</v>
      </c>
      <c r="AP205" s="70">
        <f t="shared" si="11"/>
        <v>0</v>
      </c>
    </row>
    <row r="206" spans="1:42" x14ac:dyDescent="0.35">
      <c r="A206" t="s">
        <v>272</v>
      </c>
      <c r="B206" t="s">
        <v>275</v>
      </c>
      <c r="C206">
        <v>0</v>
      </c>
      <c r="D206">
        <v>0</v>
      </c>
      <c r="E206">
        <v>0</v>
      </c>
      <c r="F206">
        <v>0</v>
      </c>
      <c r="G206">
        <v>0</v>
      </c>
      <c r="H206">
        <v>0</v>
      </c>
      <c r="I206">
        <v>0.04</v>
      </c>
      <c r="J206">
        <v>0</v>
      </c>
      <c r="K206">
        <v>0</v>
      </c>
      <c r="L206">
        <v>0</v>
      </c>
      <c r="M206">
        <v>0</v>
      </c>
      <c r="N206">
        <v>0</v>
      </c>
      <c r="O206">
        <v>0</v>
      </c>
      <c r="P206" s="46">
        <v>0</v>
      </c>
      <c r="Q206" s="46">
        <f t="shared" si="9"/>
        <v>0</v>
      </c>
      <c r="R206">
        <v>0</v>
      </c>
      <c r="S206">
        <v>0</v>
      </c>
      <c r="T206">
        <v>0</v>
      </c>
      <c r="U206">
        <v>0</v>
      </c>
      <c r="V206">
        <v>0</v>
      </c>
      <c r="W206">
        <v>0</v>
      </c>
      <c r="X206">
        <v>4.7600000000000003E-2</v>
      </c>
      <c r="Y206">
        <v>0</v>
      </c>
      <c r="Z206">
        <v>3.12</v>
      </c>
      <c r="AA206">
        <v>0</v>
      </c>
      <c r="AB206">
        <v>0</v>
      </c>
      <c r="AC206">
        <v>0</v>
      </c>
      <c r="AD206">
        <v>0</v>
      </c>
      <c r="AE206">
        <v>0</v>
      </c>
      <c r="AF206">
        <v>0</v>
      </c>
      <c r="AG206">
        <v>0</v>
      </c>
      <c r="AH206">
        <v>3.2076000000000002</v>
      </c>
      <c r="AK206" s="70">
        <f t="shared" si="10"/>
        <v>3.2076000000000002</v>
      </c>
      <c r="AM206" s="70">
        <f>VLOOKUP(B206,Totalt!B205:AU678,39,FALSE)</f>
        <v>3.2076000000000002</v>
      </c>
      <c r="AP206" s="70">
        <f t="shared" si="11"/>
        <v>0</v>
      </c>
    </row>
    <row r="207" spans="1:42" x14ac:dyDescent="0.35">
      <c r="A207" t="s">
        <v>272</v>
      </c>
      <c r="B207" t="s">
        <v>276</v>
      </c>
      <c r="C207">
        <v>0</v>
      </c>
      <c r="D207">
        <v>0</v>
      </c>
      <c r="E207">
        <v>0</v>
      </c>
      <c r="F207">
        <v>24.821400000000001</v>
      </c>
      <c r="G207">
        <v>1.38</v>
      </c>
      <c r="H207">
        <v>0</v>
      </c>
      <c r="I207">
        <v>0</v>
      </c>
      <c r="J207">
        <v>0</v>
      </c>
      <c r="K207">
        <v>0</v>
      </c>
      <c r="L207">
        <v>41.341200000000001</v>
      </c>
      <c r="M207">
        <v>3.4036</v>
      </c>
      <c r="N207">
        <v>0</v>
      </c>
      <c r="O207">
        <v>0</v>
      </c>
      <c r="P207" s="46">
        <v>0</v>
      </c>
      <c r="Q207" s="46">
        <f t="shared" si="9"/>
        <v>0</v>
      </c>
      <c r="R207">
        <v>0</v>
      </c>
      <c r="S207">
        <v>0</v>
      </c>
      <c r="T207">
        <v>16.5199</v>
      </c>
      <c r="U207">
        <v>0</v>
      </c>
      <c r="V207">
        <v>0</v>
      </c>
      <c r="W207">
        <v>0</v>
      </c>
      <c r="X207">
        <v>4.0999999999999996</v>
      </c>
      <c r="Y207">
        <v>0</v>
      </c>
      <c r="Z207">
        <v>0</v>
      </c>
      <c r="AA207">
        <v>0</v>
      </c>
      <c r="AB207">
        <v>0</v>
      </c>
      <c r="AC207">
        <v>0</v>
      </c>
      <c r="AD207">
        <v>0</v>
      </c>
      <c r="AE207">
        <v>0</v>
      </c>
      <c r="AF207">
        <v>0</v>
      </c>
      <c r="AG207">
        <v>0</v>
      </c>
      <c r="AH207">
        <v>91.566099999999977</v>
      </c>
      <c r="AK207" s="70">
        <f t="shared" si="10"/>
        <v>88.16249999999998</v>
      </c>
      <c r="AM207" s="70">
        <f>VLOOKUP(B207,Totalt!B206:AU679,39,FALSE)</f>
        <v>88.162499999999994</v>
      </c>
      <c r="AP207" s="70">
        <f t="shared" si="11"/>
        <v>0</v>
      </c>
    </row>
    <row r="208" spans="1:42" x14ac:dyDescent="0.35">
      <c r="A208" t="s">
        <v>277</v>
      </c>
      <c r="B208" t="s">
        <v>278</v>
      </c>
      <c r="C208">
        <v>0</v>
      </c>
      <c r="D208">
        <v>0</v>
      </c>
      <c r="E208">
        <v>0</v>
      </c>
      <c r="F208">
        <v>0</v>
      </c>
      <c r="G208">
        <v>0.35</v>
      </c>
      <c r="H208">
        <v>0</v>
      </c>
      <c r="I208">
        <v>0</v>
      </c>
      <c r="J208">
        <v>0</v>
      </c>
      <c r="K208">
        <v>0</v>
      </c>
      <c r="L208">
        <v>0</v>
      </c>
      <c r="M208">
        <v>0</v>
      </c>
      <c r="N208">
        <v>0</v>
      </c>
      <c r="O208">
        <v>0</v>
      </c>
      <c r="P208" s="46">
        <v>0</v>
      </c>
      <c r="Q208" s="46">
        <f t="shared" si="9"/>
        <v>0</v>
      </c>
      <c r="R208">
        <v>0</v>
      </c>
      <c r="S208">
        <v>0</v>
      </c>
      <c r="T208">
        <v>0</v>
      </c>
      <c r="U208">
        <v>0</v>
      </c>
      <c r="V208">
        <v>0</v>
      </c>
      <c r="W208">
        <v>0</v>
      </c>
      <c r="X208">
        <v>0.44202000000000002</v>
      </c>
      <c r="Y208">
        <v>0</v>
      </c>
      <c r="Z208">
        <v>14.888999999999999</v>
      </c>
      <c r="AA208">
        <v>0</v>
      </c>
      <c r="AB208">
        <v>0</v>
      </c>
      <c r="AC208">
        <v>0</v>
      </c>
      <c r="AD208">
        <v>0</v>
      </c>
      <c r="AE208">
        <v>0</v>
      </c>
      <c r="AF208">
        <v>0</v>
      </c>
      <c r="AG208">
        <v>0</v>
      </c>
      <c r="AH208">
        <v>15.68102</v>
      </c>
      <c r="AK208" s="70">
        <f t="shared" si="10"/>
        <v>15.68102</v>
      </c>
      <c r="AM208" s="70">
        <f>VLOOKUP(B208,Totalt!B207:AU680,39,FALSE)</f>
        <v>15.681019999999998</v>
      </c>
      <c r="AP208" s="70">
        <f t="shared" si="11"/>
        <v>0</v>
      </c>
    </row>
    <row r="209" spans="1:42" x14ac:dyDescent="0.35">
      <c r="A209" t="s">
        <v>277</v>
      </c>
      <c r="B209" t="s">
        <v>279</v>
      </c>
      <c r="C209">
        <v>0</v>
      </c>
      <c r="D209">
        <v>78.352900000000005</v>
      </c>
      <c r="E209">
        <v>0</v>
      </c>
      <c r="F209">
        <v>0</v>
      </c>
      <c r="G209">
        <v>10.272</v>
      </c>
      <c r="H209">
        <v>0</v>
      </c>
      <c r="I209">
        <v>0.52400000000000002</v>
      </c>
      <c r="J209">
        <v>0</v>
      </c>
      <c r="K209">
        <v>0</v>
      </c>
      <c r="L209">
        <v>0</v>
      </c>
      <c r="M209">
        <v>0</v>
      </c>
      <c r="N209">
        <v>0</v>
      </c>
      <c r="O209">
        <v>0</v>
      </c>
      <c r="P209" s="46">
        <v>0</v>
      </c>
      <c r="Q209" s="46">
        <f t="shared" si="9"/>
        <v>0</v>
      </c>
      <c r="R209">
        <v>126.779</v>
      </c>
      <c r="S209">
        <v>0</v>
      </c>
      <c r="T209">
        <v>0</v>
      </c>
      <c r="U209">
        <v>0</v>
      </c>
      <c r="V209">
        <v>0</v>
      </c>
      <c r="W209">
        <v>0</v>
      </c>
      <c r="X209">
        <v>5.9595000000000002</v>
      </c>
      <c r="Y209">
        <v>0</v>
      </c>
      <c r="Z209">
        <v>24.35</v>
      </c>
      <c r="AA209">
        <v>0</v>
      </c>
      <c r="AB209">
        <v>0</v>
      </c>
      <c r="AC209">
        <v>0</v>
      </c>
      <c r="AD209">
        <v>0</v>
      </c>
      <c r="AE209">
        <v>0</v>
      </c>
      <c r="AF209">
        <v>0</v>
      </c>
      <c r="AG209">
        <v>0</v>
      </c>
      <c r="AH209">
        <v>246.23740000000001</v>
      </c>
      <c r="AK209" s="70">
        <f t="shared" si="10"/>
        <v>246.23740000000001</v>
      </c>
      <c r="AM209" s="70">
        <f>VLOOKUP(B209,Totalt!B208:AU681,39,FALSE)</f>
        <v>246.23739999999998</v>
      </c>
      <c r="AP209" s="70">
        <f t="shared" si="11"/>
        <v>0</v>
      </c>
    </row>
    <row r="210" spans="1:42" x14ac:dyDescent="0.35">
      <c r="A210" t="s">
        <v>280</v>
      </c>
      <c r="B210" t="s">
        <v>281</v>
      </c>
      <c r="C210">
        <v>0</v>
      </c>
      <c r="D210">
        <v>55.754800000000003</v>
      </c>
      <c r="E210">
        <v>10.15</v>
      </c>
      <c r="F210">
        <v>0</v>
      </c>
      <c r="G210">
        <v>0</v>
      </c>
      <c r="H210">
        <v>0</v>
      </c>
      <c r="I210">
        <v>1.7485599999999999</v>
      </c>
      <c r="J210">
        <v>0</v>
      </c>
      <c r="K210">
        <v>0</v>
      </c>
      <c r="L210">
        <v>0</v>
      </c>
      <c r="M210">
        <v>5.0711399999999998</v>
      </c>
      <c r="N210">
        <v>3.95</v>
      </c>
      <c r="O210">
        <v>36.111499999999999</v>
      </c>
      <c r="P210" s="46">
        <v>27.8</v>
      </c>
      <c r="Q210" s="46">
        <f t="shared" si="9"/>
        <v>13.9</v>
      </c>
      <c r="R210">
        <v>59.7</v>
      </c>
      <c r="S210">
        <v>0</v>
      </c>
      <c r="T210">
        <v>63.691400000000002</v>
      </c>
      <c r="U210">
        <v>0</v>
      </c>
      <c r="V210">
        <v>0</v>
      </c>
      <c r="W210">
        <v>0</v>
      </c>
      <c r="X210">
        <v>7.4811399999999999</v>
      </c>
      <c r="Y210">
        <v>0</v>
      </c>
      <c r="Z210">
        <v>0</v>
      </c>
      <c r="AA210">
        <v>0</v>
      </c>
      <c r="AB210">
        <v>0</v>
      </c>
      <c r="AC210">
        <v>0</v>
      </c>
      <c r="AD210">
        <v>0</v>
      </c>
      <c r="AE210">
        <v>0</v>
      </c>
      <c r="AF210">
        <v>0</v>
      </c>
      <c r="AG210">
        <v>0</v>
      </c>
      <c r="AH210">
        <v>271.45853999999997</v>
      </c>
      <c r="AK210" s="70">
        <f t="shared" si="10"/>
        <v>252.48739999999998</v>
      </c>
      <c r="AM210" s="70">
        <f>VLOOKUP(B210,Totalt!B209:AU682,39,FALSE)</f>
        <v>252.48740000000006</v>
      </c>
      <c r="AP210" s="70">
        <f t="shared" si="11"/>
        <v>0</v>
      </c>
    </row>
    <row r="211" spans="1:42" x14ac:dyDescent="0.35">
      <c r="A211" t="s">
        <v>282</v>
      </c>
      <c r="B211" t="s">
        <v>283</v>
      </c>
      <c r="C211">
        <v>0</v>
      </c>
      <c r="D211">
        <v>0</v>
      </c>
      <c r="E211">
        <v>0</v>
      </c>
      <c r="F211">
        <v>0</v>
      </c>
      <c r="G211">
        <v>0</v>
      </c>
      <c r="H211">
        <v>0</v>
      </c>
      <c r="I211">
        <v>1.57</v>
      </c>
      <c r="J211">
        <v>0</v>
      </c>
      <c r="K211">
        <v>0</v>
      </c>
      <c r="L211">
        <v>0</v>
      </c>
      <c r="M211">
        <v>0</v>
      </c>
      <c r="N211">
        <v>0</v>
      </c>
      <c r="O211">
        <v>0</v>
      </c>
      <c r="P211" s="46">
        <v>0</v>
      </c>
      <c r="Q211" s="46">
        <f t="shared" si="9"/>
        <v>0</v>
      </c>
      <c r="R211">
        <v>0</v>
      </c>
      <c r="S211">
        <v>0</v>
      </c>
      <c r="T211">
        <v>0</v>
      </c>
      <c r="U211">
        <v>0</v>
      </c>
      <c r="V211">
        <v>0</v>
      </c>
      <c r="W211">
        <v>0</v>
      </c>
      <c r="X211">
        <v>0.222</v>
      </c>
      <c r="Y211">
        <v>0</v>
      </c>
      <c r="Z211">
        <v>9.657</v>
      </c>
      <c r="AA211">
        <v>0</v>
      </c>
      <c r="AB211">
        <v>0</v>
      </c>
      <c r="AC211">
        <v>0</v>
      </c>
      <c r="AD211">
        <v>0</v>
      </c>
      <c r="AE211">
        <v>0</v>
      </c>
      <c r="AF211">
        <v>0</v>
      </c>
      <c r="AG211">
        <v>0</v>
      </c>
      <c r="AH211">
        <v>11.449</v>
      </c>
      <c r="AK211" s="70">
        <f t="shared" si="10"/>
        <v>11.449</v>
      </c>
      <c r="AM211" s="70">
        <f>VLOOKUP(B211,Totalt!B210:AU683,39,FALSE)</f>
        <v>11.449</v>
      </c>
      <c r="AP211" s="70">
        <f t="shared" si="11"/>
        <v>0</v>
      </c>
    </row>
    <row r="212" spans="1:42" x14ac:dyDescent="0.35">
      <c r="A212" t="s">
        <v>282</v>
      </c>
      <c r="B212" t="s">
        <v>284</v>
      </c>
      <c r="C212">
        <v>0</v>
      </c>
      <c r="D212">
        <v>0</v>
      </c>
      <c r="E212">
        <v>0</v>
      </c>
      <c r="F212">
        <v>0</v>
      </c>
      <c r="G212">
        <v>0</v>
      </c>
      <c r="H212">
        <v>0</v>
      </c>
      <c r="I212">
        <v>0.40200000000000002</v>
      </c>
      <c r="J212">
        <v>0</v>
      </c>
      <c r="K212">
        <v>0</v>
      </c>
      <c r="L212">
        <v>0</v>
      </c>
      <c r="M212">
        <v>0</v>
      </c>
      <c r="N212">
        <v>0</v>
      </c>
      <c r="O212">
        <v>0</v>
      </c>
      <c r="P212" s="46">
        <v>0</v>
      </c>
      <c r="Q212" s="46">
        <f t="shared" si="9"/>
        <v>0</v>
      </c>
      <c r="R212">
        <v>0</v>
      </c>
      <c r="S212">
        <v>0</v>
      </c>
      <c r="T212">
        <v>9.6460000000000008</v>
      </c>
      <c r="U212">
        <v>0</v>
      </c>
      <c r="V212">
        <v>0</v>
      </c>
      <c r="W212">
        <v>0</v>
      </c>
      <c r="X212">
        <v>0.14499999999999999</v>
      </c>
      <c r="Y212">
        <v>0</v>
      </c>
      <c r="Z212">
        <v>0</v>
      </c>
      <c r="AA212">
        <v>0</v>
      </c>
      <c r="AB212">
        <v>0</v>
      </c>
      <c r="AC212">
        <v>0</v>
      </c>
      <c r="AD212">
        <v>0</v>
      </c>
      <c r="AE212">
        <v>0</v>
      </c>
      <c r="AF212">
        <v>0</v>
      </c>
      <c r="AG212">
        <v>0</v>
      </c>
      <c r="AH212">
        <v>10.193</v>
      </c>
      <c r="AK212" s="70">
        <f t="shared" si="10"/>
        <v>10.193</v>
      </c>
      <c r="AM212" s="70">
        <f>VLOOKUP(B212,Totalt!B211:AU684,39,FALSE)</f>
        <v>10.193</v>
      </c>
      <c r="AP212" s="70">
        <f t="shared" si="11"/>
        <v>0</v>
      </c>
    </row>
    <row r="213" spans="1:42" x14ac:dyDescent="0.35">
      <c r="A213" t="s">
        <v>282</v>
      </c>
      <c r="B213" t="s">
        <v>285</v>
      </c>
      <c r="C213">
        <v>0</v>
      </c>
      <c r="D213">
        <v>0</v>
      </c>
      <c r="E213">
        <v>0</v>
      </c>
      <c r="F213">
        <v>0</v>
      </c>
      <c r="G213">
        <v>0</v>
      </c>
      <c r="H213">
        <v>0</v>
      </c>
      <c r="I213">
        <v>0.33500000000000002</v>
      </c>
      <c r="J213">
        <v>0</v>
      </c>
      <c r="K213">
        <v>0</v>
      </c>
      <c r="L213">
        <v>0</v>
      </c>
      <c r="M213">
        <v>0</v>
      </c>
      <c r="N213">
        <v>0</v>
      </c>
      <c r="O213">
        <v>0</v>
      </c>
      <c r="P213" s="46">
        <v>0</v>
      </c>
      <c r="Q213" s="46">
        <f t="shared" si="9"/>
        <v>0</v>
      </c>
      <c r="R213">
        <v>0</v>
      </c>
      <c r="S213">
        <v>0.68799999999999994</v>
      </c>
      <c r="T213">
        <v>10.051</v>
      </c>
      <c r="U213">
        <v>0</v>
      </c>
      <c r="V213">
        <v>0</v>
      </c>
      <c r="W213">
        <v>0</v>
      </c>
      <c r="X213">
        <v>0.22700000000000001</v>
      </c>
      <c r="Y213">
        <v>0</v>
      </c>
      <c r="Z213">
        <v>0</v>
      </c>
      <c r="AA213">
        <v>0</v>
      </c>
      <c r="AB213">
        <v>0</v>
      </c>
      <c r="AC213">
        <v>0</v>
      </c>
      <c r="AD213">
        <v>4.1909999999999998</v>
      </c>
      <c r="AE213">
        <v>0</v>
      </c>
      <c r="AF213">
        <v>0</v>
      </c>
      <c r="AG213">
        <v>0</v>
      </c>
      <c r="AH213">
        <v>15.492000000000001</v>
      </c>
      <c r="AK213" s="70">
        <f t="shared" si="10"/>
        <v>15.492000000000001</v>
      </c>
      <c r="AM213" s="70">
        <f>VLOOKUP(B213,Totalt!B212:AU685,39,FALSE)</f>
        <v>15.492000000000001</v>
      </c>
      <c r="AP213" s="70">
        <f t="shared" si="11"/>
        <v>0</v>
      </c>
    </row>
    <row r="214" spans="1:42" x14ac:dyDescent="0.35">
      <c r="A214" t="s">
        <v>282</v>
      </c>
      <c r="B214" t="s">
        <v>286</v>
      </c>
      <c r="C214">
        <v>0</v>
      </c>
      <c r="D214">
        <v>0</v>
      </c>
      <c r="E214">
        <v>0</v>
      </c>
      <c r="F214">
        <v>0</v>
      </c>
      <c r="G214">
        <v>0</v>
      </c>
      <c r="H214">
        <v>0</v>
      </c>
      <c r="I214">
        <v>2.508</v>
      </c>
      <c r="J214">
        <v>0</v>
      </c>
      <c r="K214">
        <v>0</v>
      </c>
      <c r="L214">
        <v>0</v>
      </c>
      <c r="M214">
        <v>0</v>
      </c>
      <c r="N214">
        <v>0</v>
      </c>
      <c r="O214">
        <v>0</v>
      </c>
      <c r="P214" s="46">
        <v>0</v>
      </c>
      <c r="Q214" s="46">
        <f t="shared" si="9"/>
        <v>0</v>
      </c>
      <c r="R214">
        <v>0</v>
      </c>
      <c r="S214">
        <v>0</v>
      </c>
      <c r="T214">
        <v>0</v>
      </c>
      <c r="U214">
        <v>0</v>
      </c>
      <c r="V214">
        <v>0</v>
      </c>
      <c r="W214">
        <v>0</v>
      </c>
      <c r="X214">
        <v>0.182</v>
      </c>
      <c r="Y214">
        <v>6.915</v>
      </c>
      <c r="Z214">
        <v>0</v>
      </c>
      <c r="AA214">
        <v>0</v>
      </c>
      <c r="AB214">
        <v>0</v>
      </c>
      <c r="AC214">
        <v>0</v>
      </c>
      <c r="AD214">
        <v>0</v>
      </c>
      <c r="AE214">
        <v>0</v>
      </c>
      <c r="AF214">
        <v>0</v>
      </c>
      <c r="AG214">
        <v>0</v>
      </c>
      <c r="AH214">
        <v>9.6050000000000004</v>
      </c>
      <c r="AK214" s="70">
        <f t="shared" si="10"/>
        <v>9.6050000000000004</v>
      </c>
      <c r="AM214" s="70">
        <f>VLOOKUP(B214,Totalt!B213:AU686,39,FALSE)</f>
        <v>9.6050000000000004</v>
      </c>
      <c r="AP214" s="70">
        <f t="shared" si="11"/>
        <v>0</v>
      </c>
    </row>
    <row r="215" spans="1:42" x14ac:dyDescent="0.35">
      <c r="A215" t="s">
        <v>282</v>
      </c>
      <c r="B215" t="s">
        <v>287</v>
      </c>
      <c r="C215">
        <v>0</v>
      </c>
      <c r="D215">
        <v>0</v>
      </c>
      <c r="E215">
        <v>0</v>
      </c>
      <c r="F215">
        <v>0</v>
      </c>
      <c r="G215">
        <v>0</v>
      </c>
      <c r="H215">
        <v>0</v>
      </c>
      <c r="I215">
        <v>1E-3</v>
      </c>
      <c r="J215">
        <v>0</v>
      </c>
      <c r="K215">
        <v>0</v>
      </c>
      <c r="L215">
        <v>0</v>
      </c>
      <c r="M215">
        <v>0</v>
      </c>
      <c r="N215">
        <v>0</v>
      </c>
      <c r="O215">
        <v>0</v>
      </c>
      <c r="P215" s="46">
        <v>0</v>
      </c>
      <c r="Q215" s="46">
        <f t="shared" si="9"/>
        <v>0</v>
      </c>
      <c r="R215">
        <v>0</v>
      </c>
      <c r="S215">
        <v>0</v>
      </c>
      <c r="T215">
        <v>0.44700000000000001</v>
      </c>
      <c r="U215">
        <v>0</v>
      </c>
      <c r="V215">
        <v>0</v>
      </c>
      <c r="W215">
        <v>0</v>
      </c>
      <c r="X215">
        <v>0.33600000000000002</v>
      </c>
      <c r="Y215">
        <v>0.13800000000000001</v>
      </c>
      <c r="Z215">
        <v>3.278</v>
      </c>
      <c r="AA215">
        <v>0</v>
      </c>
      <c r="AB215">
        <v>0</v>
      </c>
      <c r="AC215">
        <v>0</v>
      </c>
      <c r="AD215">
        <v>10.24</v>
      </c>
      <c r="AE215">
        <v>0</v>
      </c>
      <c r="AF215">
        <v>0</v>
      </c>
      <c r="AG215">
        <v>0</v>
      </c>
      <c r="AH215">
        <v>14.440000000000001</v>
      </c>
      <c r="AK215" s="70">
        <f t="shared" si="10"/>
        <v>14.440000000000001</v>
      </c>
      <c r="AM215" s="70">
        <f>VLOOKUP(B215,Totalt!B214:AU687,39,FALSE)</f>
        <v>14.44</v>
      </c>
      <c r="AP215" s="70">
        <f t="shared" si="11"/>
        <v>0</v>
      </c>
    </row>
    <row r="216" spans="1:42" x14ac:dyDescent="0.35">
      <c r="A216" t="s">
        <v>282</v>
      </c>
      <c r="B216" t="s">
        <v>288</v>
      </c>
      <c r="C216">
        <v>0</v>
      </c>
      <c r="D216">
        <v>0</v>
      </c>
      <c r="E216">
        <v>0</v>
      </c>
      <c r="F216">
        <v>0</v>
      </c>
      <c r="G216">
        <v>0</v>
      </c>
      <c r="H216">
        <v>0</v>
      </c>
      <c r="I216">
        <v>0.249</v>
      </c>
      <c r="J216">
        <v>0</v>
      </c>
      <c r="K216">
        <v>0</v>
      </c>
      <c r="L216">
        <v>0</v>
      </c>
      <c r="M216">
        <v>0</v>
      </c>
      <c r="N216">
        <v>0</v>
      </c>
      <c r="O216">
        <v>0</v>
      </c>
      <c r="P216" s="46">
        <v>0</v>
      </c>
      <c r="Q216" s="46">
        <f t="shared" si="9"/>
        <v>0</v>
      </c>
      <c r="R216">
        <v>0</v>
      </c>
      <c r="S216">
        <v>0</v>
      </c>
      <c r="T216">
        <v>0</v>
      </c>
      <c r="U216">
        <v>0</v>
      </c>
      <c r="V216">
        <v>0</v>
      </c>
      <c r="W216">
        <v>0</v>
      </c>
      <c r="X216">
        <v>0.51</v>
      </c>
      <c r="Y216">
        <v>0</v>
      </c>
      <c r="Z216">
        <v>8.843</v>
      </c>
      <c r="AA216">
        <v>0</v>
      </c>
      <c r="AB216">
        <v>0</v>
      </c>
      <c r="AC216">
        <v>0</v>
      </c>
      <c r="AD216">
        <v>24.538</v>
      </c>
      <c r="AE216">
        <v>0</v>
      </c>
      <c r="AF216">
        <v>0</v>
      </c>
      <c r="AG216">
        <v>0</v>
      </c>
      <c r="AH216">
        <v>34.14</v>
      </c>
      <c r="AK216" s="70">
        <f t="shared" si="10"/>
        <v>34.14</v>
      </c>
      <c r="AM216" s="70">
        <f>VLOOKUP(B216,Totalt!B215:AU688,39,FALSE)</f>
        <v>34.14</v>
      </c>
      <c r="AP216" s="70">
        <f t="shared" si="11"/>
        <v>0</v>
      </c>
    </row>
    <row r="217" spans="1:42" x14ac:dyDescent="0.35">
      <c r="A217" t="s">
        <v>282</v>
      </c>
      <c r="B217" t="s">
        <v>289</v>
      </c>
      <c r="C217">
        <v>0</v>
      </c>
      <c r="D217">
        <v>0</v>
      </c>
      <c r="E217">
        <v>0</v>
      </c>
      <c r="F217">
        <v>0</v>
      </c>
      <c r="G217">
        <v>0</v>
      </c>
      <c r="H217">
        <v>0</v>
      </c>
      <c r="I217">
        <v>0.20899999999999999</v>
      </c>
      <c r="J217">
        <v>0</v>
      </c>
      <c r="K217">
        <v>0</v>
      </c>
      <c r="L217">
        <v>0</v>
      </c>
      <c r="M217">
        <v>0</v>
      </c>
      <c r="N217">
        <v>0</v>
      </c>
      <c r="O217">
        <v>0</v>
      </c>
      <c r="P217" s="46">
        <v>0</v>
      </c>
      <c r="Q217" s="46">
        <f t="shared" si="9"/>
        <v>0</v>
      </c>
      <c r="R217">
        <v>0</v>
      </c>
      <c r="S217">
        <v>2.17</v>
      </c>
      <c r="T217">
        <v>13.957000000000001</v>
      </c>
      <c r="U217">
        <v>0</v>
      </c>
      <c r="V217">
        <v>0</v>
      </c>
      <c r="W217">
        <v>0</v>
      </c>
      <c r="X217">
        <v>0.26200000000000001</v>
      </c>
      <c r="Y217">
        <v>0</v>
      </c>
      <c r="Z217">
        <v>0</v>
      </c>
      <c r="AA217">
        <v>0</v>
      </c>
      <c r="AB217">
        <v>0</v>
      </c>
      <c r="AC217">
        <v>0</v>
      </c>
      <c r="AD217">
        <v>0</v>
      </c>
      <c r="AE217">
        <v>0</v>
      </c>
      <c r="AF217">
        <v>0</v>
      </c>
      <c r="AG217">
        <v>0</v>
      </c>
      <c r="AH217">
        <v>16.598000000000003</v>
      </c>
      <c r="AK217" s="70">
        <f t="shared" si="10"/>
        <v>16.598000000000003</v>
      </c>
      <c r="AM217" s="70">
        <f>VLOOKUP(B217,Totalt!B216:AU689,39,FALSE)</f>
        <v>16.598000000000003</v>
      </c>
      <c r="AP217" s="70">
        <f t="shared" si="11"/>
        <v>0</v>
      </c>
    </row>
    <row r="218" spans="1:42" x14ac:dyDescent="0.35">
      <c r="A218" t="s">
        <v>282</v>
      </c>
      <c r="B218" t="s">
        <v>290</v>
      </c>
      <c r="C218">
        <v>0</v>
      </c>
      <c r="D218">
        <v>0</v>
      </c>
      <c r="E218">
        <v>0</v>
      </c>
      <c r="F218">
        <v>0</v>
      </c>
      <c r="G218">
        <v>0</v>
      </c>
      <c r="H218">
        <v>0</v>
      </c>
      <c r="I218">
        <v>4.8000000000000001E-2</v>
      </c>
      <c r="J218">
        <v>0</v>
      </c>
      <c r="K218">
        <v>0</v>
      </c>
      <c r="L218">
        <v>0</v>
      </c>
      <c r="M218">
        <v>0</v>
      </c>
      <c r="N218">
        <v>0</v>
      </c>
      <c r="O218">
        <v>0</v>
      </c>
      <c r="P218" s="46">
        <v>0</v>
      </c>
      <c r="Q218" s="46">
        <f t="shared" si="9"/>
        <v>0</v>
      </c>
      <c r="R218">
        <v>0</v>
      </c>
      <c r="S218">
        <v>0</v>
      </c>
      <c r="T218">
        <v>7.3710000000000004</v>
      </c>
      <c r="U218">
        <v>0</v>
      </c>
      <c r="V218">
        <v>0</v>
      </c>
      <c r="W218">
        <v>0</v>
      </c>
      <c r="X218">
        <v>0.14499999999999999</v>
      </c>
      <c r="Y218">
        <v>0</v>
      </c>
      <c r="Z218">
        <v>0</v>
      </c>
      <c r="AA218">
        <v>0</v>
      </c>
      <c r="AB218">
        <v>0</v>
      </c>
      <c r="AC218">
        <v>0</v>
      </c>
      <c r="AD218">
        <v>0</v>
      </c>
      <c r="AE218">
        <v>0</v>
      </c>
      <c r="AF218">
        <v>0</v>
      </c>
      <c r="AG218">
        <v>0</v>
      </c>
      <c r="AH218">
        <v>7.5640000000000001</v>
      </c>
      <c r="AK218" s="70">
        <f t="shared" si="10"/>
        <v>7.5640000000000001</v>
      </c>
      <c r="AM218" s="70">
        <f>VLOOKUP(B218,Totalt!B217:AU690,39,FALSE)</f>
        <v>7.5640000000000001</v>
      </c>
      <c r="AP218" s="70">
        <f t="shared" si="11"/>
        <v>0</v>
      </c>
    </row>
    <row r="219" spans="1:42" x14ac:dyDescent="0.35">
      <c r="A219" t="s">
        <v>291</v>
      </c>
      <c r="B219" t="s">
        <v>292</v>
      </c>
      <c r="C219">
        <v>0</v>
      </c>
      <c r="D219">
        <v>0</v>
      </c>
      <c r="E219">
        <v>0</v>
      </c>
      <c r="F219">
        <v>0</v>
      </c>
      <c r="G219">
        <v>0</v>
      </c>
      <c r="H219">
        <v>0</v>
      </c>
      <c r="I219">
        <v>1.2450000000000001</v>
      </c>
      <c r="J219">
        <v>0</v>
      </c>
      <c r="K219">
        <v>0</v>
      </c>
      <c r="L219">
        <v>0</v>
      </c>
      <c r="M219">
        <v>0</v>
      </c>
      <c r="N219">
        <v>0</v>
      </c>
      <c r="O219">
        <v>0</v>
      </c>
      <c r="P219" s="46">
        <v>0</v>
      </c>
      <c r="Q219" s="46">
        <f t="shared" si="9"/>
        <v>0</v>
      </c>
      <c r="R219">
        <v>0</v>
      </c>
      <c r="S219">
        <v>0</v>
      </c>
      <c r="T219">
        <v>0</v>
      </c>
      <c r="U219">
        <v>0</v>
      </c>
      <c r="V219">
        <v>0</v>
      </c>
      <c r="W219">
        <v>0</v>
      </c>
      <c r="X219">
        <v>0.42599999999999999</v>
      </c>
      <c r="Y219">
        <v>35.396000000000001</v>
      </c>
      <c r="Z219">
        <v>1.175</v>
      </c>
      <c r="AA219">
        <v>0</v>
      </c>
      <c r="AB219">
        <v>0</v>
      </c>
      <c r="AC219">
        <v>0</v>
      </c>
      <c r="AD219">
        <v>0</v>
      </c>
      <c r="AE219">
        <v>0</v>
      </c>
      <c r="AF219">
        <v>0</v>
      </c>
      <c r="AG219">
        <v>0</v>
      </c>
      <c r="AH219">
        <v>38.241999999999997</v>
      </c>
      <c r="AK219" s="70">
        <f t="shared" si="10"/>
        <v>38.241999999999997</v>
      </c>
      <c r="AM219" s="70">
        <f>VLOOKUP(B219,Totalt!B218:AU691,39,FALSE)</f>
        <v>38.242000000000004</v>
      </c>
      <c r="AP219" s="70">
        <f t="shared" si="11"/>
        <v>0</v>
      </c>
    </row>
    <row r="220" spans="1:42" x14ac:dyDescent="0.35">
      <c r="A220" t="s">
        <v>293</v>
      </c>
      <c r="B220" t="s">
        <v>190</v>
      </c>
      <c r="C220">
        <v>0</v>
      </c>
      <c r="D220">
        <v>0</v>
      </c>
      <c r="E220">
        <v>0</v>
      </c>
      <c r="F220">
        <v>0</v>
      </c>
      <c r="G220">
        <v>0</v>
      </c>
      <c r="H220">
        <v>0</v>
      </c>
      <c r="I220">
        <v>0.235294</v>
      </c>
      <c r="J220">
        <v>0</v>
      </c>
      <c r="K220">
        <v>0</v>
      </c>
      <c r="L220">
        <v>0</v>
      </c>
      <c r="M220">
        <v>0</v>
      </c>
      <c r="N220">
        <v>0</v>
      </c>
      <c r="O220">
        <v>0</v>
      </c>
      <c r="P220" s="46">
        <v>0</v>
      </c>
      <c r="Q220" s="46">
        <f t="shared" si="9"/>
        <v>0</v>
      </c>
      <c r="R220">
        <v>0</v>
      </c>
      <c r="S220">
        <v>0</v>
      </c>
      <c r="T220">
        <v>0</v>
      </c>
      <c r="U220">
        <v>0</v>
      </c>
      <c r="V220">
        <v>0</v>
      </c>
      <c r="W220">
        <v>0</v>
      </c>
      <c r="X220">
        <v>0.26400000000000001</v>
      </c>
      <c r="Y220">
        <v>0</v>
      </c>
      <c r="Z220">
        <v>0</v>
      </c>
      <c r="AA220">
        <v>0</v>
      </c>
      <c r="AB220">
        <v>0</v>
      </c>
      <c r="AC220">
        <v>0</v>
      </c>
      <c r="AD220">
        <v>0</v>
      </c>
      <c r="AE220">
        <v>0</v>
      </c>
      <c r="AF220">
        <v>0</v>
      </c>
      <c r="AG220">
        <v>11.2941</v>
      </c>
      <c r="AH220">
        <v>11.793394000000001</v>
      </c>
      <c r="AK220" s="70">
        <f t="shared" si="10"/>
        <v>11.793394000000001</v>
      </c>
      <c r="AM220" s="70">
        <f>VLOOKUP(B220,Totalt!B219:AU692,39,FALSE)</f>
        <v>11.793393999999999</v>
      </c>
      <c r="AP220" s="70">
        <f t="shared" si="11"/>
        <v>0</v>
      </c>
    </row>
    <row r="221" spans="1:42" x14ac:dyDescent="0.35">
      <c r="A221" t="s">
        <v>293</v>
      </c>
      <c r="B221" t="s">
        <v>294</v>
      </c>
      <c r="C221">
        <v>0</v>
      </c>
      <c r="D221">
        <v>0</v>
      </c>
      <c r="E221">
        <v>0</v>
      </c>
      <c r="F221">
        <v>0</v>
      </c>
      <c r="G221">
        <v>0</v>
      </c>
      <c r="H221">
        <v>0</v>
      </c>
      <c r="I221">
        <v>0.3</v>
      </c>
      <c r="J221">
        <v>0</v>
      </c>
      <c r="K221">
        <v>0</v>
      </c>
      <c r="L221">
        <v>0</v>
      </c>
      <c r="M221">
        <v>0</v>
      </c>
      <c r="N221">
        <v>0</v>
      </c>
      <c r="O221">
        <v>0</v>
      </c>
      <c r="P221" s="46">
        <v>0</v>
      </c>
      <c r="Q221" s="46">
        <f t="shared" si="9"/>
        <v>0</v>
      </c>
      <c r="R221">
        <v>0</v>
      </c>
      <c r="S221">
        <v>0</v>
      </c>
      <c r="T221">
        <v>0</v>
      </c>
      <c r="U221">
        <v>0</v>
      </c>
      <c r="V221">
        <v>0</v>
      </c>
      <c r="W221">
        <v>0</v>
      </c>
      <c r="X221">
        <v>0.15</v>
      </c>
      <c r="Y221">
        <v>10.5</v>
      </c>
      <c r="Z221">
        <v>1.6</v>
      </c>
      <c r="AA221">
        <v>0</v>
      </c>
      <c r="AB221">
        <v>0</v>
      </c>
      <c r="AC221">
        <v>0</v>
      </c>
      <c r="AD221">
        <v>0</v>
      </c>
      <c r="AE221">
        <v>0</v>
      </c>
      <c r="AF221">
        <v>0</v>
      </c>
      <c r="AG221">
        <v>0</v>
      </c>
      <c r="AH221">
        <v>12.549999999999999</v>
      </c>
      <c r="AK221" s="70">
        <f t="shared" si="10"/>
        <v>12.549999999999999</v>
      </c>
      <c r="AM221" s="70">
        <f>VLOOKUP(B221,Totalt!B220:AU693,39,FALSE)</f>
        <v>12.55</v>
      </c>
      <c r="AP221" s="70">
        <f t="shared" si="11"/>
        <v>0</v>
      </c>
    </row>
    <row r="222" spans="1:42" x14ac:dyDescent="0.35">
      <c r="A222" t="s">
        <v>293</v>
      </c>
      <c r="B222" t="s">
        <v>295</v>
      </c>
      <c r="C222">
        <v>0</v>
      </c>
      <c r="D222">
        <v>0</v>
      </c>
      <c r="E222">
        <v>0</v>
      </c>
      <c r="F222">
        <v>0</v>
      </c>
      <c r="G222">
        <v>1</v>
      </c>
      <c r="H222">
        <v>0</v>
      </c>
      <c r="I222">
        <v>0</v>
      </c>
      <c r="J222">
        <v>0</v>
      </c>
      <c r="K222">
        <v>0</v>
      </c>
      <c r="L222">
        <v>0</v>
      </c>
      <c r="M222">
        <v>0</v>
      </c>
      <c r="N222">
        <v>3</v>
      </c>
      <c r="O222">
        <v>0</v>
      </c>
      <c r="P222" s="46">
        <v>8</v>
      </c>
      <c r="Q222" s="46">
        <f t="shared" si="9"/>
        <v>4</v>
      </c>
      <c r="R222">
        <v>0</v>
      </c>
      <c r="S222">
        <v>0</v>
      </c>
      <c r="T222">
        <v>22</v>
      </c>
      <c r="U222">
        <v>0</v>
      </c>
      <c r="V222">
        <v>0</v>
      </c>
      <c r="W222">
        <v>0</v>
      </c>
      <c r="X222">
        <v>0.5</v>
      </c>
      <c r="Y222">
        <v>0</v>
      </c>
      <c r="Z222">
        <v>7.7</v>
      </c>
      <c r="AA222">
        <v>0</v>
      </c>
      <c r="AB222">
        <v>0</v>
      </c>
      <c r="AC222">
        <v>0</v>
      </c>
      <c r="AD222">
        <v>0</v>
      </c>
      <c r="AE222">
        <v>0</v>
      </c>
      <c r="AF222">
        <v>0</v>
      </c>
      <c r="AG222">
        <v>0</v>
      </c>
      <c r="AH222">
        <v>42.2</v>
      </c>
      <c r="AK222" s="70">
        <f t="shared" si="10"/>
        <v>38.200000000000003</v>
      </c>
      <c r="AM222" s="70">
        <f>VLOOKUP(B222,Totalt!B221:AU694,39,FALSE)</f>
        <v>38.200000000000003</v>
      </c>
      <c r="AP222" s="70">
        <f t="shared" si="11"/>
        <v>0</v>
      </c>
    </row>
    <row r="223" spans="1:42" x14ac:dyDescent="0.35">
      <c r="A223" t="s">
        <v>293</v>
      </c>
      <c r="B223" t="s">
        <v>296</v>
      </c>
      <c r="C223">
        <v>0</v>
      </c>
      <c r="D223">
        <v>0</v>
      </c>
      <c r="E223">
        <v>0</v>
      </c>
      <c r="F223">
        <v>0</v>
      </c>
      <c r="G223">
        <v>0</v>
      </c>
      <c r="H223">
        <v>0</v>
      </c>
      <c r="I223">
        <v>0.06</v>
      </c>
      <c r="J223">
        <v>0</v>
      </c>
      <c r="K223">
        <v>0</v>
      </c>
      <c r="L223">
        <v>0</v>
      </c>
      <c r="M223">
        <v>0</v>
      </c>
      <c r="N223">
        <v>0</v>
      </c>
      <c r="O223">
        <v>0</v>
      </c>
      <c r="P223" s="46">
        <v>0</v>
      </c>
      <c r="Q223" s="46">
        <f t="shared" si="9"/>
        <v>0</v>
      </c>
      <c r="R223">
        <v>0</v>
      </c>
      <c r="S223">
        <v>0</v>
      </c>
      <c r="T223">
        <v>0</v>
      </c>
      <c r="U223">
        <v>0</v>
      </c>
      <c r="V223">
        <v>0</v>
      </c>
      <c r="W223">
        <v>0</v>
      </c>
      <c r="X223">
        <v>1.4999999999999999E-2</v>
      </c>
      <c r="Y223">
        <v>0</v>
      </c>
      <c r="Z223">
        <v>1.5</v>
      </c>
      <c r="AA223">
        <v>0</v>
      </c>
      <c r="AB223">
        <v>0</v>
      </c>
      <c r="AC223">
        <v>0</v>
      </c>
      <c r="AD223">
        <v>0</v>
      </c>
      <c r="AE223">
        <v>0</v>
      </c>
      <c r="AF223">
        <v>0</v>
      </c>
      <c r="AG223">
        <v>0</v>
      </c>
      <c r="AH223">
        <v>1.575</v>
      </c>
      <c r="AK223" s="70">
        <f t="shared" si="10"/>
        <v>1.575</v>
      </c>
      <c r="AM223" s="70">
        <f>VLOOKUP(B223,Totalt!B222:AU695,39,FALSE)</f>
        <v>1.575</v>
      </c>
      <c r="AP223" s="70">
        <f t="shared" si="11"/>
        <v>0</v>
      </c>
    </row>
    <row r="224" spans="1:42" x14ac:dyDescent="0.35">
      <c r="A224" t="s">
        <v>297</v>
      </c>
      <c r="B224" t="s">
        <v>298</v>
      </c>
      <c r="C224">
        <v>0</v>
      </c>
      <c r="D224">
        <v>0</v>
      </c>
      <c r="E224">
        <v>0</v>
      </c>
      <c r="F224">
        <v>0</v>
      </c>
      <c r="G224">
        <v>0</v>
      </c>
      <c r="H224">
        <v>0</v>
      </c>
      <c r="I224">
        <v>0</v>
      </c>
      <c r="J224">
        <v>0</v>
      </c>
      <c r="K224">
        <v>0</v>
      </c>
      <c r="L224">
        <v>0</v>
      </c>
      <c r="M224">
        <v>0</v>
      </c>
      <c r="N224">
        <v>0</v>
      </c>
      <c r="O224">
        <v>0</v>
      </c>
      <c r="P224" s="46">
        <v>0</v>
      </c>
      <c r="Q224" s="46">
        <f t="shared" si="9"/>
        <v>0</v>
      </c>
      <c r="R224">
        <v>0</v>
      </c>
      <c r="S224">
        <v>0</v>
      </c>
      <c r="T224">
        <v>0</v>
      </c>
      <c r="U224">
        <v>0</v>
      </c>
      <c r="V224">
        <v>0</v>
      </c>
      <c r="W224">
        <v>0</v>
      </c>
      <c r="X224">
        <v>0</v>
      </c>
      <c r="Y224">
        <v>0</v>
      </c>
      <c r="Z224">
        <v>0</v>
      </c>
      <c r="AA224">
        <v>0</v>
      </c>
      <c r="AB224">
        <v>0</v>
      </c>
      <c r="AC224">
        <v>0</v>
      </c>
      <c r="AD224">
        <v>0</v>
      </c>
      <c r="AE224">
        <v>0</v>
      </c>
      <c r="AF224">
        <v>0</v>
      </c>
      <c r="AG224">
        <v>0</v>
      </c>
      <c r="AH224">
        <v>0</v>
      </c>
      <c r="AK224" s="70">
        <f t="shared" si="10"/>
        <v>0</v>
      </c>
      <c r="AM224" s="70">
        <f>VLOOKUP(B224,Totalt!B223:AU696,39,FALSE)</f>
        <v>0</v>
      </c>
      <c r="AP224" s="70">
        <f t="shared" si="11"/>
        <v>0</v>
      </c>
    </row>
    <row r="225" spans="1:42" x14ac:dyDescent="0.35">
      <c r="A225" t="s">
        <v>299</v>
      </c>
      <c r="B225" t="s">
        <v>300</v>
      </c>
      <c r="C225">
        <v>0</v>
      </c>
      <c r="D225">
        <v>0</v>
      </c>
      <c r="E225">
        <v>0</v>
      </c>
      <c r="F225">
        <v>0</v>
      </c>
      <c r="G225">
        <v>0</v>
      </c>
      <c r="H225">
        <v>0</v>
      </c>
      <c r="I225">
        <v>10.269</v>
      </c>
      <c r="J225">
        <v>0</v>
      </c>
      <c r="K225">
        <v>0</v>
      </c>
      <c r="L225">
        <v>0</v>
      </c>
      <c r="M225">
        <v>0</v>
      </c>
      <c r="N225">
        <v>0</v>
      </c>
      <c r="O225">
        <v>0</v>
      </c>
      <c r="P225" s="46">
        <v>0</v>
      </c>
      <c r="Q225" s="46">
        <f t="shared" si="9"/>
        <v>0</v>
      </c>
      <c r="R225">
        <v>42.923999999999999</v>
      </c>
      <c r="S225">
        <v>0</v>
      </c>
      <c r="T225">
        <v>0</v>
      </c>
      <c r="U225">
        <v>0</v>
      </c>
      <c r="V225">
        <v>0</v>
      </c>
      <c r="W225">
        <v>0</v>
      </c>
      <c r="X225">
        <v>1.2989999999999999</v>
      </c>
      <c r="Y225">
        <v>0</v>
      </c>
      <c r="Z225">
        <v>0</v>
      </c>
      <c r="AA225">
        <v>0</v>
      </c>
      <c r="AB225">
        <v>0</v>
      </c>
      <c r="AC225">
        <v>0</v>
      </c>
      <c r="AD225">
        <v>0</v>
      </c>
      <c r="AE225">
        <v>0</v>
      </c>
      <c r="AF225">
        <v>0</v>
      </c>
      <c r="AG225">
        <v>0</v>
      </c>
      <c r="AH225">
        <v>54.491999999999997</v>
      </c>
      <c r="AK225" s="70">
        <f t="shared" si="10"/>
        <v>54.491999999999997</v>
      </c>
      <c r="AM225" s="70">
        <f>VLOOKUP(B225,Totalt!B224:AU697,39,FALSE)</f>
        <v>54.491999999999997</v>
      </c>
      <c r="AP225" s="70">
        <f t="shared" si="11"/>
        <v>0</v>
      </c>
    </row>
    <row r="226" spans="1:42" x14ac:dyDescent="0.35">
      <c r="A226" t="s">
        <v>301</v>
      </c>
      <c r="B226" t="s">
        <v>302</v>
      </c>
      <c r="C226">
        <v>0</v>
      </c>
      <c r="D226">
        <v>320.548</v>
      </c>
      <c r="E226">
        <v>0</v>
      </c>
      <c r="F226">
        <v>0</v>
      </c>
      <c r="G226">
        <v>20.954000000000001</v>
      </c>
      <c r="H226">
        <v>0</v>
      </c>
      <c r="I226">
        <v>3.5979999999999999</v>
      </c>
      <c r="J226">
        <v>3.5579999999999998</v>
      </c>
      <c r="K226">
        <v>0</v>
      </c>
      <c r="L226">
        <v>0</v>
      </c>
      <c r="M226">
        <v>6.8099699999999999</v>
      </c>
      <c r="N226">
        <v>0</v>
      </c>
      <c r="O226">
        <v>15.115</v>
      </c>
      <c r="P226" s="46">
        <v>0</v>
      </c>
      <c r="Q226" s="46">
        <f t="shared" si="9"/>
        <v>0</v>
      </c>
      <c r="R226">
        <v>7.0590000000000002</v>
      </c>
      <c r="S226">
        <v>0</v>
      </c>
      <c r="T226">
        <v>0</v>
      </c>
      <c r="U226">
        <v>0</v>
      </c>
      <c r="V226">
        <v>0</v>
      </c>
      <c r="W226">
        <v>0</v>
      </c>
      <c r="X226">
        <v>11.478</v>
      </c>
      <c r="Y226">
        <v>0</v>
      </c>
      <c r="Z226">
        <v>0</v>
      </c>
      <c r="AA226">
        <v>0</v>
      </c>
      <c r="AB226">
        <v>0</v>
      </c>
      <c r="AC226">
        <v>0</v>
      </c>
      <c r="AD226">
        <v>0</v>
      </c>
      <c r="AE226">
        <v>0</v>
      </c>
      <c r="AF226">
        <v>0</v>
      </c>
      <c r="AG226">
        <v>0</v>
      </c>
      <c r="AH226">
        <v>389.11997000000008</v>
      </c>
      <c r="AK226" s="70">
        <f t="shared" si="10"/>
        <v>382.31000000000006</v>
      </c>
      <c r="AM226" s="70">
        <f>VLOOKUP(B226,Totalt!B225:AU698,39,FALSE)</f>
        <v>382.31000000000006</v>
      </c>
      <c r="AP226" s="70">
        <f t="shared" si="11"/>
        <v>0</v>
      </c>
    </row>
    <row r="227" spans="1:42" x14ac:dyDescent="0.35">
      <c r="A227" t="s">
        <v>303</v>
      </c>
      <c r="B227" t="s">
        <v>304</v>
      </c>
      <c r="C227">
        <v>0</v>
      </c>
      <c r="D227">
        <v>0</v>
      </c>
      <c r="E227">
        <v>0</v>
      </c>
      <c r="F227">
        <v>0</v>
      </c>
      <c r="G227">
        <v>0</v>
      </c>
      <c r="H227">
        <v>0</v>
      </c>
      <c r="I227">
        <v>0.438</v>
      </c>
      <c r="J227">
        <v>0</v>
      </c>
      <c r="K227">
        <v>0</v>
      </c>
      <c r="L227">
        <v>0</v>
      </c>
      <c r="M227">
        <v>0</v>
      </c>
      <c r="N227">
        <v>0</v>
      </c>
      <c r="O227">
        <v>0</v>
      </c>
      <c r="P227" s="46">
        <v>0</v>
      </c>
      <c r="Q227" s="46">
        <f t="shared" si="9"/>
        <v>0</v>
      </c>
      <c r="R227">
        <v>0</v>
      </c>
      <c r="S227">
        <v>0</v>
      </c>
      <c r="T227">
        <v>0</v>
      </c>
      <c r="U227">
        <v>0</v>
      </c>
      <c r="V227">
        <v>0</v>
      </c>
      <c r="W227">
        <v>0</v>
      </c>
      <c r="X227">
        <v>0.36299999999999999</v>
      </c>
      <c r="Y227">
        <v>0</v>
      </c>
      <c r="Z227">
        <v>0</v>
      </c>
      <c r="AA227">
        <v>0</v>
      </c>
      <c r="AB227">
        <v>0</v>
      </c>
      <c r="AC227">
        <v>0</v>
      </c>
      <c r="AD227">
        <v>0</v>
      </c>
      <c r="AE227">
        <v>0</v>
      </c>
      <c r="AF227">
        <v>0</v>
      </c>
      <c r="AG227">
        <v>15.6471</v>
      </c>
      <c r="AH227">
        <v>16.4481</v>
      </c>
      <c r="AK227" s="70">
        <f t="shared" si="10"/>
        <v>16.4481</v>
      </c>
      <c r="AM227" s="70">
        <f>VLOOKUP(B227,Totalt!B226:AU699,39,FALSE)</f>
        <v>16.4481</v>
      </c>
      <c r="AP227" s="70">
        <f t="shared" si="11"/>
        <v>0</v>
      </c>
    </row>
    <row r="228" spans="1:42" x14ac:dyDescent="0.35">
      <c r="A228" t="s">
        <v>305</v>
      </c>
      <c r="B228" t="s">
        <v>306</v>
      </c>
      <c r="C228">
        <v>0</v>
      </c>
      <c r="D228">
        <v>0</v>
      </c>
      <c r="E228">
        <v>0</v>
      </c>
      <c r="F228">
        <v>0</v>
      </c>
      <c r="G228">
        <v>0</v>
      </c>
      <c r="H228">
        <v>0</v>
      </c>
      <c r="I228">
        <v>0.55000000000000004</v>
      </c>
      <c r="J228">
        <v>0</v>
      </c>
      <c r="K228">
        <v>0</v>
      </c>
      <c r="L228">
        <v>0</v>
      </c>
      <c r="M228">
        <v>0</v>
      </c>
      <c r="N228">
        <v>0</v>
      </c>
      <c r="O228">
        <v>0</v>
      </c>
      <c r="P228" s="46">
        <v>0</v>
      </c>
      <c r="Q228" s="46">
        <f t="shared" si="9"/>
        <v>0</v>
      </c>
      <c r="R228">
        <v>17.5</v>
      </c>
      <c r="S228">
        <v>0</v>
      </c>
      <c r="T228">
        <v>0</v>
      </c>
      <c r="U228">
        <v>0</v>
      </c>
      <c r="V228">
        <v>0</v>
      </c>
      <c r="W228">
        <v>0</v>
      </c>
      <c r="X228">
        <v>0.08</v>
      </c>
      <c r="Y228">
        <v>0</v>
      </c>
      <c r="Z228">
        <v>0</v>
      </c>
      <c r="AA228">
        <v>0</v>
      </c>
      <c r="AB228">
        <v>0</v>
      </c>
      <c r="AC228">
        <v>0</v>
      </c>
      <c r="AD228">
        <v>0.352941</v>
      </c>
      <c r="AE228">
        <v>0</v>
      </c>
      <c r="AF228">
        <v>0</v>
      </c>
      <c r="AG228">
        <v>0</v>
      </c>
      <c r="AH228">
        <v>18.482941</v>
      </c>
      <c r="AK228" s="70">
        <f t="shared" si="10"/>
        <v>18.482941</v>
      </c>
      <c r="AM228" s="70">
        <f>VLOOKUP(B228,Totalt!B227:AU700,39,FALSE)</f>
        <v>18.482940999999997</v>
      </c>
      <c r="AP228" s="70">
        <f t="shared" si="11"/>
        <v>0</v>
      </c>
    </row>
    <row r="229" spans="1:42" x14ac:dyDescent="0.35">
      <c r="A229" t="s">
        <v>305</v>
      </c>
      <c r="B229" t="s">
        <v>307</v>
      </c>
      <c r="C229">
        <v>0</v>
      </c>
      <c r="D229">
        <v>0</v>
      </c>
      <c r="E229">
        <v>0</v>
      </c>
      <c r="F229">
        <v>0</v>
      </c>
      <c r="G229">
        <v>0</v>
      </c>
      <c r="H229">
        <v>0</v>
      </c>
      <c r="I229">
        <v>6.6</v>
      </c>
      <c r="J229">
        <v>0</v>
      </c>
      <c r="K229">
        <v>0</v>
      </c>
      <c r="L229">
        <v>0</v>
      </c>
      <c r="M229">
        <v>0</v>
      </c>
      <c r="N229">
        <v>0</v>
      </c>
      <c r="O229">
        <v>0</v>
      </c>
      <c r="P229" s="46">
        <v>0</v>
      </c>
      <c r="Q229" s="46">
        <f t="shared" si="9"/>
        <v>0</v>
      </c>
      <c r="R229">
        <v>77</v>
      </c>
      <c r="S229">
        <v>0</v>
      </c>
      <c r="T229">
        <v>0</v>
      </c>
      <c r="U229">
        <v>0</v>
      </c>
      <c r="V229">
        <v>0</v>
      </c>
      <c r="W229">
        <v>0</v>
      </c>
      <c r="X229">
        <v>1.3</v>
      </c>
      <c r="Y229">
        <v>0</v>
      </c>
      <c r="Z229">
        <v>0</v>
      </c>
      <c r="AA229">
        <v>0</v>
      </c>
      <c r="AB229">
        <v>0</v>
      </c>
      <c r="AC229">
        <v>0</v>
      </c>
      <c r="AD229">
        <v>7.5294100000000004</v>
      </c>
      <c r="AE229">
        <v>0</v>
      </c>
      <c r="AF229">
        <v>0</v>
      </c>
      <c r="AG229">
        <v>0</v>
      </c>
      <c r="AH229">
        <v>92.42940999999999</v>
      </c>
      <c r="AK229" s="70">
        <f t="shared" si="10"/>
        <v>92.42940999999999</v>
      </c>
      <c r="AM229" s="70">
        <f>VLOOKUP(B229,Totalt!B228:AU701,39,FALSE)</f>
        <v>92.429410000000004</v>
      </c>
      <c r="AP229" s="70">
        <f t="shared" si="11"/>
        <v>0</v>
      </c>
    </row>
    <row r="230" spans="1:42" x14ac:dyDescent="0.35">
      <c r="A230" t="s">
        <v>305</v>
      </c>
      <c r="B230" t="s">
        <v>308</v>
      </c>
      <c r="C230">
        <v>0</v>
      </c>
      <c r="D230">
        <v>0</v>
      </c>
      <c r="E230">
        <v>0</v>
      </c>
      <c r="F230">
        <v>0</v>
      </c>
      <c r="G230">
        <v>0</v>
      </c>
      <c r="H230">
        <v>0</v>
      </c>
      <c r="I230">
        <v>0</v>
      </c>
      <c r="J230">
        <v>0</v>
      </c>
      <c r="K230">
        <v>0</v>
      </c>
      <c r="L230">
        <v>0</v>
      </c>
      <c r="M230">
        <v>0</v>
      </c>
      <c r="N230">
        <v>0</v>
      </c>
      <c r="O230">
        <v>0</v>
      </c>
      <c r="P230" s="46">
        <v>0</v>
      </c>
      <c r="Q230" s="46">
        <f t="shared" si="9"/>
        <v>0</v>
      </c>
      <c r="R230">
        <v>0</v>
      </c>
      <c r="S230">
        <v>0</v>
      </c>
      <c r="T230">
        <v>0</v>
      </c>
      <c r="U230">
        <v>0</v>
      </c>
      <c r="V230">
        <v>0</v>
      </c>
      <c r="W230">
        <v>0</v>
      </c>
      <c r="X230">
        <v>0</v>
      </c>
      <c r="Y230">
        <v>0</v>
      </c>
      <c r="Z230">
        <v>0</v>
      </c>
      <c r="AA230">
        <v>0</v>
      </c>
      <c r="AB230">
        <v>0</v>
      </c>
      <c r="AC230">
        <v>0</v>
      </c>
      <c r="AD230">
        <v>0</v>
      </c>
      <c r="AE230">
        <v>0</v>
      </c>
      <c r="AF230">
        <v>0</v>
      </c>
      <c r="AG230">
        <v>0</v>
      </c>
      <c r="AH230">
        <v>0</v>
      </c>
      <c r="AK230" s="70">
        <f t="shared" si="10"/>
        <v>0</v>
      </c>
      <c r="AM230" s="70">
        <f>VLOOKUP(B230,Totalt!B229:AU702,39,FALSE)</f>
        <v>0</v>
      </c>
      <c r="AP230" s="70">
        <f t="shared" si="11"/>
        <v>0</v>
      </c>
    </row>
    <row r="231" spans="1:42" x14ac:dyDescent="0.35">
      <c r="A231" t="s">
        <v>305</v>
      </c>
      <c r="B231" t="s">
        <v>309</v>
      </c>
      <c r="C231">
        <v>0</v>
      </c>
      <c r="D231">
        <v>0</v>
      </c>
      <c r="E231">
        <v>0</v>
      </c>
      <c r="F231">
        <v>0</v>
      </c>
      <c r="G231">
        <v>0</v>
      </c>
      <c r="H231">
        <v>0</v>
      </c>
      <c r="I231">
        <v>0.48</v>
      </c>
      <c r="J231">
        <v>0</v>
      </c>
      <c r="K231">
        <v>0</v>
      </c>
      <c r="L231">
        <v>0</v>
      </c>
      <c r="M231">
        <v>0</v>
      </c>
      <c r="N231">
        <v>0</v>
      </c>
      <c r="O231">
        <v>0</v>
      </c>
      <c r="P231" s="46">
        <v>0</v>
      </c>
      <c r="Q231" s="46">
        <f t="shared" si="9"/>
        <v>0</v>
      </c>
      <c r="R231">
        <v>3.7</v>
      </c>
      <c r="S231">
        <v>0</v>
      </c>
      <c r="T231">
        <v>0</v>
      </c>
      <c r="U231">
        <v>0</v>
      </c>
      <c r="V231">
        <v>0</v>
      </c>
      <c r="W231">
        <v>0</v>
      </c>
      <c r="X231">
        <v>0.04</v>
      </c>
      <c r="Y231">
        <v>0</v>
      </c>
      <c r="Z231">
        <v>0</v>
      </c>
      <c r="AA231">
        <v>0</v>
      </c>
      <c r="AB231">
        <v>0</v>
      </c>
      <c r="AC231">
        <v>0</v>
      </c>
      <c r="AD231">
        <v>0.352941</v>
      </c>
      <c r="AE231">
        <v>0</v>
      </c>
      <c r="AF231">
        <v>0</v>
      </c>
      <c r="AG231">
        <v>0</v>
      </c>
      <c r="AH231">
        <v>4.5729410000000001</v>
      </c>
      <c r="AK231" s="70">
        <f t="shared" si="10"/>
        <v>4.5729410000000001</v>
      </c>
      <c r="AM231" s="70">
        <f>VLOOKUP(B231,Totalt!B230:AU703,39,FALSE)</f>
        <v>4.5729410000000001</v>
      </c>
      <c r="AP231" s="70">
        <f t="shared" si="11"/>
        <v>0</v>
      </c>
    </row>
    <row r="232" spans="1:42" x14ac:dyDescent="0.35">
      <c r="A232" t="s">
        <v>310</v>
      </c>
      <c r="B232" t="s">
        <v>311</v>
      </c>
      <c r="C232">
        <v>0</v>
      </c>
      <c r="D232">
        <v>111.38500000000001</v>
      </c>
      <c r="E232">
        <v>0</v>
      </c>
      <c r="F232">
        <v>0</v>
      </c>
      <c r="G232">
        <v>0</v>
      </c>
      <c r="H232">
        <v>0</v>
      </c>
      <c r="I232">
        <v>1.51525</v>
      </c>
      <c r="J232">
        <v>0</v>
      </c>
      <c r="K232">
        <v>0</v>
      </c>
      <c r="L232">
        <v>11.53</v>
      </c>
      <c r="M232">
        <v>4.65585</v>
      </c>
      <c r="N232">
        <v>0</v>
      </c>
      <c r="O232">
        <v>18.469899999999999</v>
      </c>
      <c r="P232" s="46">
        <v>0</v>
      </c>
      <c r="Q232" s="46">
        <f t="shared" si="9"/>
        <v>0</v>
      </c>
      <c r="R232">
        <v>0</v>
      </c>
      <c r="S232">
        <v>0</v>
      </c>
      <c r="T232">
        <v>0</v>
      </c>
      <c r="U232">
        <v>0</v>
      </c>
      <c r="V232">
        <v>0</v>
      </c>
      <c r="W232">
        <v>32.403399999999998</v>
      </c>
      <c r="X232">
        <v>6</v>
      </c>
      <c r="Y232">
        <v>0</v>
      </c>
      <c r="Z232">
        <v>8.77</v>
      </c>
      <c r="AA232">
        <v>0</v>
      </c>
      <c r="AB232">
        <v>0</v>
      </c>
      <c r="AC232">
        <v>0</v>
      </c>
      <c r="AD232">
        <v>0</v>
      </c>
      <c r="AE232">
        <v>1.75</v>
      </c>
      <c r="AF232">
        <v>0</v>
      </c>
      <c r="AG232">
        <v>0</v>
      </c>
      <c r="AH232">
        <v>196.4794</v>
      </c>
      <c r="AK232" s="70">
        <f t="shared" si="10"/>
        <v>191.82355000000001</v>
      </c>
      <c r="AM232" s="70">
        <f>VLOOKUP(B232,Totalt!B231:AU704,39,FALSE)</f>
        <v>191.82355000000001</v>
      </c>
      <c r="AP232" s="70">
        <f t="shared" si="11"/>
        <v>0</v>
      </c>
    </row>
    <row r="233" spans="1:42" x14ac:dyDescent="0.35">
      <c r="A233" t="s">
        <v>312</v>
      </c>
      <c r="B233" t="s">
        <v>313</v>
      </c>
      <c r="C233">
        <v>0</v>
      </c>
      <c r="D233">
        <v>0</v>
      </c>
      <c r="E233">
        <v>0</v>
      </c>
      <c r="F233">
        <v>0</v>
      </c>
      <c r="G233">
        <v>0</v>
      </c>
      <c r="H233">
        <v>0</v>
      </c>
      <c r="I233">
        <v>0.15</v>
      </c>
      <c r="J233">
        <v>0</v>
      </c>
      <c r="K233">
        <v>0</v>
      </c>
      <c r="L233">
        <v>0</v>
      </c>
      <c r="M233">
        <v>0</v>
      </c>
      <c r="N233">
        <v>0</v>
      </c>
      <c r="O233">
        <v>0</v>
      </c>
      <c r="P233" s="46">
        <v>0</v>
      </c>
      <c r="Q233" s="46">
        <f t="shared" si="9"/>
        <v>0</v>
      </c>
      <c r="R233">
        <v>0</v>
      </c>
      <c r="S233">
        <v>0</v>
      </c>
      <c r="T233">
        <v>0</v>
      </c>
      <c r="U233">
        <v>0</v>
      </c>
      <c r="V233">
        <v>0</v>
      </c>
      <c r="W233">
        <v>0</v>
      </c>
      <c r="X233">
        <v>0.159</v>
      </c>
      <c r="Y233">
        <v>0</v>
      </c>
      <c r="Z233">
        <v>2.9769999999999999</v>
      </c>
      <c r="AA233">
        <v>0</v>
      </c>
      <c r="AB233">
        <v>0</v>
      </c>
      <c r="AC233">
        <v>0</v>
      </c>
      <c r="AD233">
        <v>0</v>
      </c>
      <c r="AE233">
        <v>0</v>
      </c>
      <c r="AF233">
        <v>0</v>
      </c>
      <c r="AG233">
        <v>8.8740000000000006</v>
      </c>
      <c r="AH233">
        <v>12.16</v>
      </c>
      <c r="AK233" s="70">
        <f t="shared" si="10"/>
        <v>12.16</v>
      </c>
      <c r="AM233" s="70">
        <f>VLOOKUP(B233,Totalt!B232:AU705,39,FALSE)</f>
        <v>12.160000000000002</v>
      </c>
      <c r="AP233" s="70">
        <f t="shared" si="11"/>
        <v>0</v>
      </c>
    </row>
    <row r="234" spans="1:42" x14ac:dyDescent="0.35">
      <c r="A234" t="s">
        <v>312</v>
      </c>
      <c r="B234" t="s">
        <v>314</v>
      </c>
      <c r="C234">
        <v>0</v>
      </c>
      <c r="D234">
        <v>0</v>
      </c>
      <c r="E234">
        <v>0</v>
      </c>
      <c r="F234">
        <v>0</v>
      </c>
      <c r="G234">
        <v>0</v>
      </c>
      <c r="H234">
        <v>0</v>
      </c>
      <c r="I234">
        <v>0.97499999999999998</v>
      </c>
      <c r="J234">
        <v>0</v>
      </c>
      <c r="K234">
        <v>0</v>
      </c>
      <c r="L234">
        <v>0</v>
      </c>
      <c r="M234">
        <v>0</v>
      </c>
      <c r="N234">
        <v>0</v>
      </c>
      <c r="O234">
        <v>0</v>
      </c>
      <c r="P234" s="46">
        <v>3.056</v>
      </c>
      <c r="Q234" s="46">
        <f t="shared" si="9"/>
        <v>1.528</v>
      </c>
      <c r="R234">
        <v>0</v>
      </c>
      <c r="S234">
        <v>0</v>
      </c>
      <c r="T234">
        <v>10.641999999999999</v>
      </c>
      <c r="U234">
        <v>0</v>
      </c>
      <c r="V234">
        <v>0</v>
      </c>
      <c r="W234">
        <v>0</v>
      </c>
      <c r="X234">
        <v>0.28299999999999997</v>
      </c>
      <c r="Y234">
        <v>0</v>
      </c>
      <c r="Z234">
        <v>0</v>
      </c>
      <c r="AA234">
        <v>0</v>
      </c>
      <c r="AB234">
        <v>0</v>
      </c>
      <c r="AC234">
        <v>0</v>
      </c>
      <c r="AD234">
        <v>0</v>
      </c>
      <c r="AE234">
        <v>0</v>
      </c>
      <c r="AF234">
        <v>0</v>
      </c>
      <c r="AG234">
        <v>0</v>
      </c>
      <c r="AH234">
        <v>14.955999999999998</v>
      </c>
      <c r="AK234" s="70">
        <f t="shared" si="10"/>
        <v>13.427999999999997</v>
      </c>
      <c r="AM234" s="70">
        <f>VLOOKUP(B234,Totalt!B233:AU706,39,FALSE)</f>
        <v>13.427999999999999</v>
      </c>
      <c r="AP234" s="70">
        <f t="shared" si="11"/>
        <v>0</v>
      </c>
    </row>
    <row r="235" spans="1:42" x14ac:dyDescent="0.35">
      <c r="A235" t="s">
        <v>312</v>
      </c>
      <c r="B235" t="s">
        <v>315</v>
      </c>
      <c r="C235">
        <v>0</v>
      </c>
      <c r="D235">
        <v>0</v>
      </c>
      <c r="E235">
        <v>0</v>
      </c>
      <c r="F235">
        <v>7.5010000000000003</v>
      </c>
      <c r="G235">
        <v>0</v>
      </c>
      <c r="H235">
        <v>0</v>
      </c>
      <c r="I235">
        <v>4.7850000000000001</v>
      </c>
      <c r="J235">
        <v>0</v>
      </c>
      <c r="K235">
        <v>0</v>
      </c>
      <c r="L235">
        <v>26.992999999999999</v>
      </c>
      <c r="M235">
        <v>0</v>
      </c>
      <c r="N235">
        <v>0</v>
      </c>
      <c r="O235">
        <v>0</v>
      </c>
      <c r="P235" s="46">
        <v>0</v>
      </c>
      <c r="Q235" s="46">
        <f t="shared" si="9"/>
        <v>0</v>
      </c>
      <c r="R235">
        <v>0</v>
      </c>
      <c r="S235">
        <v>39.252000000000002</v>
      </c>
      <c r="T235">
        <v>1.2170000000000001</v>
      </c>
      <c r="U235">
        <v>0</v>
      </c>
      <c r="V235">
        <v>0</v>
      </c>
      <c r="W235">
        <v>0</v>
      </c>
      <c r="X235">
        <v>2.15</v>
      </c>
      <c r="Y235">
        <v>0</v>
      </c>
      <c r="Z235">
        <v>0</v>
      </c>
      <c r="AA235">
        <v>0</v>
      </c>
      <c r="AB235">
        <v>0</v>
      </c>
      <c r="AC235">
        <v>0</v>
      </c>
      <c r="AD235">
        <v>0</v>
      </c>
      <c r="AE235">
        <v>0</v>
      </c>
      <c r="AF235">
        <v>0</v>
      </c>
      <c r="AG235">
        <v>5.8849999999999998</v>
      </c>
      <c r="AH235">
        <v>87.783000000000015</v>
      </c>
      <c r="AK235" s="70">
        <f t="shared" si="10"/>
        <v>87.783000000000015</v>
      </c>
      <c r="AM235" s="70">
        <f>VLOOKUP(B235,Totalt!B234:AU707,39,FALSE)</f>
        <v>87.783000000000015</v>
      </c>
      <c r="AP235" s="70">
        <f t="shared" si="11"/>
        <v>0</v>
      </c>
    </row>
    <row r="236" spans="1:42" x14ac:dyDescent="0.35">
      <c r="A236" t="s">
        <v>316</v>
      </c>
      <c r="B236" t="s">
        <v>317</v>
      </c>
      <c r="C236">
        <v>0</v>
      </c>
      <c r="D236">
        <v>0</v>
      </c>
      <c r="E236">
        <v>738</v>
      </c>
      <c r="F236">
        <v>0</v>
      </c>
      <c r="G236">
        <v>0</v>
      </c>
      <c r="H236">
        <v>22.9</v>
      </c>
      <c r="I236">
        <v>0.1</v>
      </c>
      <c r="J236">
        <v>45.7</v>
      </c>
      <c r="K236">
        <v>0</v>
      </c>
      <c r="L236">
        <v>0</v>
      </c>
      <c r="M236">
        <v>0</v>
      </c>
      <c r="N236">
        <v>0</v>
      </c>
      <c r="O236">
        <v>0</v>
      </c>
      <c r="P236" s="46">
        <v>0</v>
      </c>
      <c r="Q236" s="46">
        <f t="shared" si="9"/>
        <v>0</v>
      </c>
      <c r="R236">
        <v>0</v>
      </c>
      <c r="S236">
        <v>0</v>
      </c>
      <c r="T236">
        <v>0</v>
      </c>
      <c r="U236">
        <v>0</v>
      </c>
      <c r="V236">
        <v>0</v>
      </c>
      <c r="W236">
        <v>0</v>
      </c>
      <c r="X236">
        <v>41.9</v>
      </c>
      <c r="Y236">
        <v>0</v>
      </c>
      <c r="Z236">
        <v>41.6</v>
      </c>
      <c r="AA236">
        <v>0</v>
      </c>
      <c r="AB236">
        <v>0</v>
      </c>
      <c r="AC236">
        <v>0</v>
      </c>
      <c r="AD236">
        <v>0</v>
      </c>
      <c r="AE236">
        <v>0</v>
      </c>
      <c r="AF236">
        <v>0</v>
      </c>
      <c r="AG236">
        <v>0</v>
      </c>
      <c r="AH236">
        <v>890.2</v>
      </c>
      <c r="AK236" s="70">
        <f t="shared" si="10"/>
        <v>890.2</v>
      </c>
      <c r="AM236" s="70">
        <f>VLOOKUP(B236,Totalt!B235:AU708,39,FALSE)</f>
        <v>890.19999999999993</v>
      </c>
      <c r="AP236" s="70">
        <f t="shared" si="11"/>
        <v>0</v>
      </c>
    </row>
    <row r="237" spans="1:42" x14ac:dyDescent="0.35">
      <c r="A237" t="s">
        <v>316</v>
      </c>
      <c r="B237" t="s">
        <v>318</v>
      </c>
      <c r="C237">
        <v>0</v>
      </c>
      <c r="D237">
        <v>0</v>
      </c>
      <c r="E237">
        <v>0</v>
      </c>
      <c r="F237">
        <v>0</v>
      </c>
      <c r="G237">
        <v>0</v>
      </c>
      <c r="H237">
        <v>0</v>
      </c>
      <c r="I237">
        <v>0.7</v>
      </c>
      <c r="J237">
        <v>0</v>
      </c>
      <c r="K237">
        <v>0</v>
      </c>
      <c r="L237">
        <v>0</v>
      </c>
      <c r="M237">
        <v>0</v>
      </c>
      <c r="N237">
        <v>0</v>
      </c>
      <c r="O237">
        <v>0</v>
      </c>
      <c r="P237" s="46">
        <v>0</v>
      </c>
      <c r="Q237" s="46">
        <f t="shared" si="9"/>
        <v>0</v>
      </c>
      <c r="R237">
        <v>0</v>
      </c>
      <c r="S237">
        <v>0</v>
      </c>
      <c r="T237">
        <v>10.9</v>
      </c>
      <c r="U237">
        <v>0</v>
      </c>
      <c r="V237">
        <v>0</v>
      </c>
      <c r="W237">
        <v>0</v>
      </c>
      <c r="X237">
        <v>0.47</v>
      </c>
      <c r="Y237">
        <v>0</v>
      </c>
      <c r="Z237">
        <v>17.100000000000001</v>
      </c>
      <c r="AA237">
        <v>0</v>
      </c>
      <c r="AB237">
        <v>0</v>
      </c>
      <c r="AC237">
        <v>0</v>
      </c>
      <c r="AD237">
        <v>0</v>
      </c>
      <c r="AE237">
        <v>0</v>
      </c>
      <c r="AF237">
        <v>0</v>
      </c>
      <c r="AG237">
        <v>0</v>
      </c>
      <c r="AH237">
        <v>29.17</v>
      </c>
      <c r="AK237" s="70">
        <f t="shared" si="10"/>
        <v>29.17</v>
      </c>
      <c r="AM237" s="70">
        <f>VLOOKUP(B237,Totalt!B236:AU709,39,FALSE)</f>
        <v>29.17</v>
      </c>
      <c r="AP237" s="70">
        <f t="shared" si="11"/>
        <v>0</v>
      </c>
    </row>
    <row r="238" spans="1:42" x14ac:dyDescent="0.35">
      <c r="A238" t="s">
        <v>319</v>
      </c>
      <c r="B238" t="s">
        <v>320</v>
      </c>
      <c r="C238">
        <v>0</v>
      </c>
      <c r="D238">
        <v>0</v>
      </c>
      <c r="E238">
        <v>0</v>
      </c>
      <c r="F238">
        <v>0</v>
      </c>
      <c r="G238">
        <v>0</v>
      </c>
      <c r="H238">
        <v>0</v>
      </c>
      <c r="I238">
        <v>0</v>
      </c>
      <c r="J238">
        <v>0</v>
      </c>
      <c r="K238">
        <v>0</v>
      </c>
      <c r="L238">
        <v>0</v>
      </c>
      <c r="M238">
        <v>0</v>
      </c>
      <c r="N238">
        <v>0</v>
      </c>
      <c r="O238">
        <v>0</v>
      </c>
      <c r="P238" s="46">
        <v>0</v>
      </c>
      <c r="Q238" s="46">
        <f t="shared" si="9"/>
        <v>0</v>
      </c>
      <c r="R238">
        <v>0</v>
      </c>
      <c r="S238">
        <v>0</v>
      </c>
      <c r="T238">
        <v>0</v>
      </c>
      <c r="U238">
        <v>0</v>
      </c>
      <c r="V238">
        <v>0</v>
      </c>
      <c r="W238">
        <v>0</v>
      </c>
      <c r="X238">
        <v>0</v>
      </c>
      <c r="Y238">
        <v>0</v>
      </c>
      <c r="Z238">
        <v>0</v>
      </c>
      <c r="AA238">
        <v>0</v>
      </c>
      <c r="AB238">
        <v>0</v>
      </c>
      <c r="AC238">
        <v>0</v>
      </c>
      <c r="AD238">
        <v>0</v>
      </c>
      <c r="AE238">
        <v>0</v>
      </c>
      <c r="AF238">
        <v>0</v>
      </c>
      <c r="AG238">
        <v>0</v>
      </c>
      <c r="AH238">
        <v>0</v>
      </c>
      <c r="AK238" s="70">
        <f t="shared" si="10"/>
        <v>0</v>
      </c>
      <c r="AM238" s="70">
        <f>VLOOKUP(B238,Totalt!B237:AU710,39,FALSE)</f>
        <v>0</v>
      </c>
      <c r="AP238" s="70">
        <f t="shared" si="11"/>
        <v>0</v>
      </c>
    </row>
    <row r="239" spans="1:42" x14ac:dyDescent="0.35">
      <c r="A239" t="s">
        <v>321</v>
      </c>
      <c r="B239" t="s">
        <v>322</v>
      </c>
      <c r="C239">
        <v>0</v>
      </c>
      <c r="D239">
        <v>0</v>
      </c>
      <c r="E239">
        <v>0</v>
      </c>
      <c r="F239">
        <v>0</v>
      </c>
      <c r="G239">
        <v>0</v>
      </c>
      <c r="H239">
        <v>0</v>
      </c>
      <c r="I239">
        <v>0.12</v>
      </c>
      <c r="J239">
        <v>0</v>
      </c>
      <c r="K239">
        <v>0</v>
      </c>
      <c r="L239">
        <v>0</v>
      </c>
      <c r="M239">
        <v>0</v>
      </c>
      <c r="N239">
        <v>0</v>
      </c>
      <c r="O239">
        <v>0</v>
      </c>
      <c r="P239" s="46">
        <v>6.2</v>
      </c>
      <c r="Q239" s="46">
        <f t="shared" si="9"/>
        <v>3.1</v>
      </c>
      <c r="R239">
        <v>0</v>
      </c>
      <c r="S239">
        <v>0</v>
      </c>
      <c r="T239">
        <v>26.7</v>
      </c>
      <c r="U239">
        <v>0</v>
      </c>
      <c r="V239">
        <v>0</v>
      </c>
      <c r="W239">
        <v>0</v>
      </c>
      <c r="X239">
        <v>0.5</v>
      </c>
      <c r="Y239">
        <v>0</v>
      </c>
      <c r="Z239">
        <v>0</v>
      </c>
      <c r="AA239">
        <v>0</v>
      </c>
      <c r="AB239">
        <v>0</v>
      </c>
      <c r="AC239">
        <v>0</v>
      </c>
      <c r="AD239">
        <v>0</v>
      </c>
      <c r="AE239">
        <v>0</v>
      </c>
      <c r="AF239">
        <v>0</v>
      </c>
      <c r="AG239">
        <v>0</v>
      </c>
      <c r="AH239">
        <v>33.519999999999996</v>
      </c>
      <c r="AK239" s="70">
        <f t="shared" si="10"/>
        <v>30.419999999999995</v>
      </c>
      <c r="AM239" s="70">
        <f>VLOOKUP(B239,Totalt!B238:AU711,39,FALSE)</f>
        <v>30.42</v>
      </c>
      <c r="AP239" s="70">
        <f t="shared" si="11"/>
        <v>0</v>
      </c>
    </row>
    <row r="240" spans="1:42" x14ac:dyDescent="0.35">
      <c r="A240" t="s">
        <v>323</v>
      </c>
      <c r="B240" t="s">
        <v>324</v>
      </c>
      <c r="C240">
        <v>0</v>
      </c>
      <c r="D240">
        <v>0</v>
      </c>
      <c r="E240">
        <v>0</v>
      </c>
      <c r="F240">
        <v>10.851900000000001</v>
      </c>
      <c r="G240">
        <v>0</v>
      </c>
      <c r="H240">
        <v>0</v>
      </c>
      <c r="I240">
        <v>0.9</v>
      </c>
      <c r="J240">
        <v>0</v>
      </c>
      <c r="K240">
        <v>0</v>
      </c>
      <c r="L240">
        <v>54.420499999999997</v>
      </c>
      <c r="M240">
        <v>2.1703899999999998</v>
      </c>
      <c r="N240">
        <v>0</v>
      </c>
      <c r="O240">
        <v>0</v>
      </c>
      <c r="P240" s="46">
        <v>34</v>
      </c>
      <c r="Q240" s="46">
        <f t="shared" si="9"/>
        <v>17</v>
      </c>
      <c r="R240">
        <v>0</v>
      </c>
      <c r="S240">
        <v>0</v>
      </c>
      <c r="T240">
        <v>44.547800000000002</v>
      </c>
      <c r="U240">
        <v>0</v>
      </c>
      <c r="V240">
        <v>0</v>
      </c>
      <c r="W240">
        <v>0</v>
      </c>
      <c r="X240">
        <v>3.1503899999999998</v>
      </c>
      <c r="Y240">
        <v>0.5</v>
      </c>
      <c r="Z240">
        <v>0</v>
      </c>
      <c r="AA240">
        <v>0</v>
      </c>
      <c r="AB240">
        <v>0</v>
      </c>
      <c r="AC240">
        <v>0</v>
      </c>
      <c r="AD240">
        <v>0</v>
      </c>
      <c r="AE240">
        <v>0</v>
      </c>
      <c r="AF240">
        <v>0</v>
      </c>
      <c r="AG240">
        <v>0</v>
      </c>
      <c r="AH240">
        <v>150.54097999999999</v>
      </c>
      <c r="AK240" s="70">
        <f t="shared" si="10"/>
        <v>131.37058999999999</v>
      </c>
      <c r="AM240" s="70">
        <f>VLOOKUP(B240,Totalt!B239:AU712,39,FALSE)</f>
        <v>131.37058999999999</v>
      </c>
      <c r="AP240" s="70">
        <f t="shared" si="11"/>
        <v>0</v>
      </c>
    </row>
    <row r="241" spans="1:42" x14ac:dyDescent="0.35">
      <c r="A241" t="s">
        <v>323</v>
      </c>
      <c r="B241" t="s">
        <v>325</v>
      </c>
      <c r="C241">
        <v>0</v>
      </c>
      <c r="D241">
        <v>0</v>
      </c>
      <c r="E241">
        <v>0</v>
      </c>
      <c r="F241">
        <v>0</v>
      </c>
      <c r="G241">
        <v>0</v>
      </c>
      <c r="H241">
        <v>0</v>
      </c>
      <c r="I241">
        <v>0.22</v>
      </c>
      <c r="J241">
        <v>0</v>
      </c>
      <c r="K241">
        <v>0</v>
      </c>
      <c r="L241">
        <v>0</v>
      </c>
      <c r="M241">
        <v>0</v>
      </c>
      <c r="N241">
        <v>0</v>
      </c>
      <c r="O241">
        <v>0</v>
      </c>
      <c r="P241" s="46">
        <v>0</v>
      </c>
      <c r="Q241" s="46">
        <f t="shared" si="9"/>
        <v>0</v>
      </c>
      <c r="R241">
        <v>0</v>
      </c>
      <c r="S241">
        <v>0</v>
      </c>
      <c r="T241">
        <v>0</v>
      </c>
      <c r="U241">
        <v>0</v>
      </c>
      <c r="V241">
        <v>0</v>
      </c>
      <c r="W241">
        <v>0</v>
      </c>
      <c r="X241">
        <v>0.23</v>
      </c>
      <c r="Y241">
        <v>10.27</v>
      </c>
      <c r="Z241">
        <v>0</v>
      </c>
      <c r="AA241">
        <v>0</v>
      </c>
      <c r="AB241">
        <v>0</v>
      </c>
      <c r="AC241">
        <v>0</v>
      </c>
      <c r="AD241">
        <v>0</v>
      </c>
      <c r="AE241">
        <v>0</v>
      </c>
      <c r="AF241">
        <v>0</v>
      </c>
      <c r="AG241">
        <v>0</v>
      </c>
      <c r="AH241">
        <v>10.719999999999999</v>
      </c>
      <c r="AK241" s="70">
        <f t="shared" si="10"/>
        <v>10.719999999999999</v>
      </c>
      <c r="AM241" s="70">
        <f>VLOOKUP(B241,Totalt!B240:AU713,39,FALSE)</f>
        <v>10.72</v>
      </c>
      <c r="AP241" s="70">
        <f t="shared" si="11"/>
        <v>0</v>
      </c>
    </row>
    <row r="242" spans="1:42" x14ac:dyDescent="0.35">
      <c r="A242" t="s">
        <v>323</v>
      </c>
      <c r="B242" t="s">
        <v>326</v>
      </c>
      <c r="C242">
        <v>0</v>
      </c>
      <c r="D242">
        <v>0</v>
      </c>
      <c r="E242">
        <v>0</v>
      </c>
      <c r="F242">
        <v>0</v>
      </c>
      <c r="G242">
        <v>0</v>
      </c>
      <c r="H242">
        <v>0</v>
      </c>
      <c r="I242">
        <v>1.0999999999999999E-2</v>
      </c>
      <c r="J242">
        <v>0</v>
      </c>
      <c r="K242">
        <v>0</v>
      </c>
      <c r="L242">
        <v>0</v>
      </c>
      <c r="M242">
        <v>0</v>
      </c>
      <c r="N242">
        <v>0</v>
      </c>
      <c r="O242">
        <v>0</v>
      </c>
      <c r="P242" s="46">
        <v>0</v>
      </c>
      <c r="Q242" s="46">
        <f t="shared" si="9"/>
        <v>0</v>
      </c>
      <c r="R242">
        <v>0</v>
      </c>
      <c r="S242">
        <v>0</v>
      </c>
      <c r="T242">
        <v>0</v>
      </c>
      <c r="U242">
        <v>0</v>
      </c>
      <c r="V242">
        <v>0</v>
      </c>
      <c r="W242">
        <v>0</v>
      </c>
      <c r="X242">
        <v>0.05</v>
      </c>
      <c r="Y242">
        <v>1.714</v>
      </c>
      <c r="Z242">
        <v>0</v>
      </c>
      <c r="AA242">
        <v>0</v>
      </c>
      <c r="AB242">
        <v>0</v>
      </c>
      <c r="AC242">
        <v>0</v>
      </c>
      <c r="AD242">
        <v>0</v>
      </c>
      <c r="AE242">
        <v>0</v>
      </c>
      <c r="AF242">
        <v>0</v>
      </c>
      <c r="AG242">
        <v>0</v>
      </c>
      <c r="AH242">
        <v>1.7749999999999999</v>
      </c>
      <c r="AK242" s="70">
        <f t="shared" si="10"/>
        <v>1.7749999999999999</v>
      </c>
      <c r="AM242" s="70">
        <f>VLOOKUP(B242,Totalt!B241:AU714,39,FALSE)</f>
        <v>1.7749999999999999</v>
      </c>
      <c r="AP242" s="70">
        <f t="shared" si="11"/>
        <v>0</v>
      </c>
    </row>
    <row r="243" spans="1:42" x14ac:dyDescent="0.35">
      <c r="A243" t="s">
        <v>327</v>
      </c>
      <c r="B243" t="s">
        <v>328</v>
      </c>
      <c r="C243">
        <v>0</v>
      </c>
      <c r="D243">
        <v>0</v>
      </c>
      <c r="E243">
        <v>0</v>
      </c>
      <c r="F243">
        <v>0</v>
      </c>
      <c r="G243">
        <v>0</v>
      </c>
      <c r="H243">
        <v>0</v>
      </c>
      <c r="I243">
        <v>0</v>
      </c>
      <c r="J243">
        <v>0</v>
      </c>
      <c r="K243">
        <v>1.34</v>
      </c>
      <c r="L243">
        <v>0</v>
      </c>
      <c r="M243">
        <v>0</v>
      </c>
      <c r="N243">
        <v>0</v>
      </c>
      <c r="O243">
        <v>0</v>
      </c>
      <c r="P243" s="46">
        <v>0</v>
      </c>
      <c r="Q243" s="46">
        <f t="shared" si="9"/>
        <v>0</v>
      </c>
      <c r="R243">
        <v>0</v>
      </c>
      <c r="S243">
        <v>0</v>
      </c>
      <c r="T243">
        <v>4.22</v>
      </c>
      <c r="U243">
        <v>0</v>
      </c>
      <c r="V243">
        <v>0</v>
      </c>
      <c r="W243">
        <v>0</v>
      </c>
      <c r="X243">
        <v>0.46800000000000003</v>
      </c>
      <c r="Y243">
        <v>1.07</v>
      </c>
      <c r="Z243">
        <v>9.65</v>
      </c>
      <c r="AA243">
        <v>0</v>
      </c>
      <c r="AB243">
        <v>0</v>
      </c>
      <c r="AC243">
        <v>0</v>
      </c>
      <c r="AD243">
        <v>0</v>
      </c>
      <c r="AE243">
        <v>0</v>
      </c>
      <c r="AF243">
        <v>0</v>
      </c>
      <c r="AG243">
        <v>0</v>
      </c>
      <c r="AH243">
        <v>16.748000000000001</v>
      </c>
      <c r="AK243" s="70">
        <f t="shared" si="10"/>
        <v>16.748000000000001</v>
      </c>
      <c r="AM243" s="70">
        <f>VLOOKUP(B243,Totalt!B242:AU715,39,FALSE)</f>
        <v>16.748000000000001</v>
      </c>
      <c r="AP243" s="70">
        <f t="shared" si="11"/>
        <v>0</v>
      </c>
    </row>
    <row r="244" spans="1:42" x14ac:dyDescent="0.35">
      <c r="A244" t="s">
        <v>329</v>
      </c>
      <c r="B244" t="s">
        <v>330</v>
      </c>
      <c r="C244">
        <v>0</v>
      </c>
      <c r="D244">
        <v>0</v>
      </c>
      <c r="E244">
        <v>0</v>
      </c>
      <c r="F244">
        <v>8.89</v>
      </c>
      <c r="G244">
        <v>0</v>
      </c>
      <c r="H244">
        <v>0</v>
      </c>
      <c r="I244">
        <v>0.84</v>
      </c>
      <c r="J244">
        <v>0</v>
      </c>
      <c r="K244">
        <v>5.28</v>
      </c>
      <c r="L244">
        <v>75.150000000000006</v>
      </c>
      <c r="M244">
        <v>0</v>
      </c>
      <c r="N244">
        <v>0</v>
      </c>
      <c r="O244">
        <v>0</v>
      </c>
      <c r="P244" s="46">
        <v>0</v>
      </c>
      <c r="Q244" s="46">
        <f t="shared" si="9"/>
        <v>0</v>
      </c>
      <c r="R244">
        <v>0</v>
      </c>
      <c r="S244">
        <v>8.89</v>
      </c>
      <c r="T244">
        <v>19.13</v>
      </c>
      <c r="U244">
        <v>0</v>
      </c>
      <c r="V244">
        <v>0</v>
      </c>
      <c r="W244">
        <v>0</v>
      </c>
      <c r="X244">
        <v>5.4269999999999996</v>
      </c>
      <c r="Y244">
        <v>0</v>
      </c>
      <c r="Z244">
        <v>0</v>
      </c>
      <c r="AA244">
        <v>0</v>
      </c>
      <c r="AB244">
        <v>0</v>
      </c>
      <c r="AC244">
        <v>0</v>
      </c>
      <c r="AD244">
        <v>0</v>
      </c>
      <c r="AE244">
        <v>0</v>
      </c>
      <c r="AF244">
        <v>0</v>
      </c>
      <c r="AG244">
        <v>9.1764700000000001</v>
      </c>
      <c r="AH244">
        <v>132.78346999999999</v>
      </c>
      <c r="AK244" s="70">
        <f t="shared" si="10"/>
        <v>132.78346999999999</v>
      </c>
      <c r="AM244" s="70">
        <f>VLOOKUP(B244,Totalt!B243:AU716,39,FALSE)</f>
        <v>132.78346999999999</v>
      </c>
      <c r="AP244" s="70">
        <f t="shared" si="11"/>
        <v>0</v>
      </c>
    </row>
    <row r="245" spans="1:42" x14ac:dyDescent="0.35">
      <c r="A245" t="s">
        <v>331</v>
      </c>
      <c r="B245" t="s">
        <v>332</v>
      </c>
      <c r="C245">
        <v>0</v>
      </c>
      <c r="D245">
        <v>0</v>
      </c>
      <c r="E245">
        <v>0</v>
      </c>
      <c r="F245">
        <v>0</v>
      </c>
      <c r="G245">
        <v>0</v>
      </c>
      <c r="H245">
        <v>0</v>
      </c>
      <c r="I245">
        <v>0</v>
      </c>
      <c r="J245">
        <v>0</v>
      </c>
      <c r="K245">
        <v>0</v>
      </c>
      <c r="L245">
        <v>0</v>
      </c>
      <c r="M245">
        <v>0</v>
      </c>
      <c r="N245">
        <v>0</v>
      </c>
      <c r="O245">
        <v>0</v>
      </c>
      <c r="P245" s="46">
        <v>0</v>
      </c>
      <c r="Q245" s="46">
        <f t="shared" si="9"/>
        <v>0</v>
      </c>
      <c r="R245">
        <v>0</v>
      </c>
      <c r="S245">
        <v>0</v>
      </c>
      <c r="T245">
        <v>0</v>
      </c>
      <c r="U245">
        <v>0</v>
      </c>
      <c r="V245">
        <v>0</v>
      </c>
      <c r="W245">
        <v>0</v>
      </c>
      <c r="X245">
        <v>0</v>
      </c>
      <c r="Y245">
        <v>0</v>
      </c>
      <c r="Z245">
        <v>0</v>
      </c>
      <c r="AA245">
        <v>0</v>
      </c>
      <c r="AB245">
        <v>0</v>
      </c>
      <c r="AC245">
        <v>0</v>
      </c>
      <c r="AD245">
        <v>0</v>
      </c>
      <c r="AE245">
        <v>0</v>
      </c>
      <c r="AF245">
        <v>0</v>
      </c>
      <c r="AG245">
        <v>0</v>
      </c>
      <c r="AH245">
        <v>0</v>
      </c>
      <c r="AK245" s="70">
        <f t="shared" si="10"/>
        <v>0</v>
      </c>
      <c r="AM245" s="70">
        <f>VLOOKUP(B245,Totalt!B244:AU717,39,FALSE)</f>
        <v>0</v>
      </c>
      <c r="AP245" s="70">
        <f t="shared" si="11"/>
        <v>0</v>
      </c>
    </row>
    <row r="246" spans="1:42" x14ac:dyDescent="0.35">
      <c r="A246" t="s">
        <v>333</v>
      </c>
      <c r="B246" t="s">
        <v>334</v>
      </c>
      <c r="C246">
        <v>0</v>
      </c>
      <c r="D246">
        <v>0</v>
      </c>
      <c r="E246">
        <v>0</v>
      </c>
      <c r="F246">
        <v>0</v>
      </c>
      <c r="G246">
        <v>0</v>
      </c>
      <c r="H246">
        <v>0</v>
      </c>
      <c r="I246">
        <v>0</v>
      </c>
      <c r="J246">
        <v>0</v>
      </c>
      <c r="K246">
        <v>0</v>
      </c>
      <c r="L246">
        <v>0</v>
      </c>
      <c r="M246">
        <v>0</v>
      </c>
      <c r="N246">
        <v>0</v>
      </c>
      <c r="O246">
        <v>0</v>
      </c>
      <c r="P246" s="46">
        <v>0</v>
      </c>
      <c r="Q246" s="46">
        <f t="shared" si="9"/>
        <v>0</v>
      </c>
      <c r="R246">
        <v>0</v>
      </c>
      <c r="S246">
        <v>0</v>
      </c>
      <c r="T246">
        <v>0</v>
      </c>
      <c r="U246">
        <v>0</v>
      </c>
      <c r="V246">
        <v>0</v>
      </c>
      <c r="W246">
        <v>0</v>
      </c>
      <c r="X246">
        <v>0</v>
      </c>
      <c r="Y246">
        <v>0</v>
      </c>
      <c r="Z246">
        <v>0</v>
      </c>
      <c r="AA246">
        <v>0</v>
      </c>
      <c r="AB246">
        <v>0</v>
      </c>
      <c r="AC246">
        <v>0</v>
      </c>
      <c r="AD246">
        <v>0</v>
      </c>
      <c r="AE246">
        <v>0</v>
      </c>
      <c r="AF246">
        <v>0</v>
      </c>
      <c r="AG246">
        <v>0</v>
      </c>
      <c r="AH246">
        <v>0</v>
      </c>
      <c r="AK246" s="70">
        <f t="shared" si="10"/>
        <v>0</v>
      </c>
      <c r="AM246" s="70">
        <f>VLOOKUP(B246,Totalt!B245:AU718,39,FALSE)</f>
        <v>0</v>
      </c>
      <c r="AP246" s="70">
        <f t="shared" si="11"/>
        <v>0</v>
      </c>
    </row>
    <row r="247" spans="1:42" x14ac:dyDescent="0.35">
      <c r="A247" t="s">
        <v>335</v>
      </c>
      <c r="B247" t="s">
        <v>336</v>
      </c>
      <c r="C247">
        <v>0</v>
      </c>
      <c r="D247">
        <v>0</v>
      </c>
      <c r="E247">
        <v>0</v>
      </c>
      <c r="F247">
        <v>0</v>
      </c>
      <c r="G247">
        <v>0</v>
      </c>
      <c r="H247">
        <v>0</v>
      </c>
      <c r="I247">
        <v>0</v>
      </c>
      <c r="J247">
        <v>0</v>
      </c>
      <c r="K247">
        <v>0</v>
      </c>
      <c r="L247">
        <v>0</v>
      </c>
      <c r="M247">
        <v>0</v>
      </c>
      <c r="N247">
        <v>0</v>
      </c>
      <c r="O247">
        <v>0</v>
      </c>
      <c r="P247" s="46">
        <v>0</v>
      </c>
      <c r="Q247" s="46">
        <f t="shared" si="9"/>
        <v>0</v>
      </c>
      <c r="R247">
        <v>0</v>
      </c>
      <c r="S247">
        <v>0</v>
      </c>
      <c r="T247">
        <v>0</v>
      </c>
      <c r="U247">
        <v>0</v>
      </c>
      <c r="V247">
        <v>0</v>
      </c>
      <c r="W247">
        <v>0</v>
      </c>
      <c r="X247">
        <v>0</v>
      </c>
      <c r="Y247">
        <v>0</v>
      </c>
      <c r="Z247">
        <v>0</v>
      </c>
      <c r="AA247">
        <v>0</v>
      </c>
      <c r="AB247">
        <v>0</v>
      </c>
      <c r="AC247">
        <v>0</v>
      </c>
      <c r="AD247">
        <v>0</v>
      </c>
      <c r="AE247">
        <v>0</v>
      </c>
      <c r="AF247">
        <v>0</v>
      </c>
      <c r="AG247">
        <v>0</v>
      </c>
      <c r="AH247">
        <v>0</v>
      </c>
      <c r="AK247" s="70">
        <f t="shared" si="10"/>
        <v>0</v>
      </c>
      <c r="AM247" s="70">
        <f>VLOOKUP(B247,Totalt!B246:AU719,39,FALSE)</f>
        <v>0</v>
      </c>
      <c r="AP247" s="70">
        <f t="shared" si="11"/>
        <v>0</v>
      </c>
    </row>
    <row r="248" spans="1:42" x14ac:dyDescent="0.35">
      <c r="A248" t="s">
        <v>335</v>
      </c>
      <c r="B248" t="s">
        <v>337</v>
      </c>
      <c r="C248">
        <v>0</v>
      </c>
      <c r="D248">
        <v>0</v>
      </c>
      <c r="E248">
        <v>0</v>
      </c>
      <c r="F248">
        <v>7.3</v>
      </c>
      <c r="G248">
        <v>0</v>
      </c>
      <c r="H248">
        <v>0</v>
      </c>
      <c r="I248">
        <v>0.7</v>
      </c>
      <c r="J248">
        <v>0</v>
      </c>
      <c r="K248">
        <v>0</v>
      </c>
      <c r="L248">
        <v>17.5</v>
      </c>
      <c r="M248">
        <v>0</v>
      </c>
      <c r="N248">
        <v>0</v>
      </c>
      <c r="O248">
        <v>0</v>
      </c>
      <c r="P248" s="46">
        <v>10.4</v>
      </c>
      <c r="Q248" s="46">
        <f t="shared" si="9"/>
        <v>5.2</v>
      </c>
      <c r="R248">
        <v>0</v>
      </c>
      <c r="S248">
        <v>0</v>
      </c>
      <c r="T248">
        <v>8.1999999999999993</v>
      </c>
      <c r="U248">
        <v>0</v>
      </c>
      <c r="V248">
        <v>6.4</v>
      </c>
      <c r="W248">
        <v>0</v>
      </c>
      <c r="X248">
        <v>1.3</v>
      </c>
      <c r="Y248">
        <v>0</v>
      </c>
      <c r="Z248">
        <v>1.6</v>
      </c>
      <c r="AA248">
        <v>0</v>
      </c>
      <c r="AB248">
        <v>0</v>
      </c>
      <c r="AC248">
        <v>0</v>
      </c>
      <c r="AD248">
        <v>0</v>
      </c>
      <c r="AE248">
        <v>0</v>
      </c>
      <c r="AF248">
        <v>0</v>
      </c>
      <c r="AG248">
        <v>0</v>
      </c>
      <c r="AH248">
        <v>53.399999999999991</v>
      </c>
      <c r="AK248" s="70">
        <f t="shared" si="10"/>
        <v>48.199999999999989</v>
      </c>
      <c r="AM248" s="70">
        <f>VLOOKUP(B248,Totalt!B247:AU720,39,FALSE)</f>
        <v>48.2</v>
      </c>
      <c r="AP248" s="70">
        <f t="shared" si="11"/>
        <v>0</v>
      </c>
    </row>
    <row r="249" spans="1:42" x14ac:dyDescent="0.35">
      <c r="A249" t="s">
        <v>335</v>
      </c>
      <c r="B249" t="s">
        <v>338</v>
      </c>
      <c r="C249">
        <v>0</v>
      </c>
      <c r="D249">
        <v>0</v>
      </c>
      <c r="E249">
        <v>7.2882400000000001</v>
      </c>
      <c r="F249">
        <v>51.6053</v>
      </c>
      <c r="G249">
        <v>0</v>
      </c>
      <c r="H249">
        <v>0</v>
      </c>
      <c r="I249">
        <v>3.4209900000000002</v>
      </c>
      <c r="J249">
        <v>0</v>
      </c>
      <c r="K249">
        <v>2.6110000000000002</v>
      </c>
      <c r="L249">
        <v>153.98400000000001</v>
      </c>
      <c r="M249">
        <v>48.350700000000003</v>
      </c>
      <c r="N249">
        <v>0</v>
      </c>
      <c r="O249">
        <v>130.15799999999999</v>
      </c>
      <c r="P249" s="46">
        <v>364.21600000000001</v>
      </c>
      <c r="Q249" s="46">
        <f t="shared" si="9"/>
        <v>182.108</v>
      </c>
      <c r="R249">
        <v>0</v>
      </c>
      <c r="S249">
        <v>149.977</v>
      </c>
      <c r="T249">
        <v>32.651299999999999</v>
      </c>
      <c r="U249">
        <v>653.68100000000004</v>
      </c>
      <c r="V249">
        <v>36.069000000000003</v>
      </c>
      <c r="W249">
        <v>81.693399999999997</v>
      </c>
      <c r="X249">
        <v>48.488700000000001</v>
      </c>
      <c r="Y249">
        <v>0</v>
      </c>
      <c r="Z249">
        <v>0</v>
      </c>
      <c r="AA249">
        <v>0</v>
      </c>
      <c r="AB249">
        <v>3.0840000000000001</v>
      </c>
      <c r="AC249">
        <v>12.965</v>
      </c>
      <c r="AD249">
        <v>6.0274700000000001</v>
      </c>
      <c r="AE249">
        <v>0</v>
      </c>
      <c r="AF249">
        <v>0</v>
      </c>
      <c r="AG249">
        <v>35.030900000000003</v>
      </c>
      <c r="AH249">
        <v>1821.3020000000001</v>
      </c>
      <c r="AK249" s="70">
        <f t="shared" si="10"/>
        <v>1590.8433000000002</v>
      </c>
      <c r="AM249" s="70">
        <f>VLOOKUP(B249,Totalt!B248:AU721,39,FALSE)</f>
        <v>1590.8433</v>
      </c>
      <c r="AP249" s="70">
        <f t="shared" si="11"/>
        <v>0</v>
      </c>
    </row>
    <row r="250" spans="1:42" x14ac:dyDescent="0.35">
      <c r="A250" t="s">
        <v>339</v>
      </c>
      <c r="B250" t="s">
        <v>340</v>
      </c>
      <c r="C250">
        <v>0</v>
      </c>
      <c r="D250">
        <v>0</v>
      </c>
      <c r="E250">
        <v>0</v>
      </c>
      <c r="F250">
        <v>38.108400000000003</v>
      </c>
      <c r="G250">
        <v>0</v>
      </c>
      <c r="H250">
        <v>0</v>
      </c>
      <c r="I250">
        <v>0.93410700000000002</v>
      </c>
      <c r="J250">
        <v>0</v>
      </c>
      <c r="K250">
        <v>0</v>
      </c>
      <c r="L250">
        <v>100.956</v>
      </c>
      <c r="M250">
        <v>9.5012799999999995</v>
      </c>
      <c r="N250">
        <v>0</v>
      </c>
      <c r="O250">
        <v>36.152999999999999</v>
      </c>
      <c r="P250" s="46">
        <v>253.4</v>
      </c>
      <c r="Q250" s="46">
        <f t="shared" si="9"/>
        <v>126.7</v>
      </c>
      <c r="R250">
        <v>0</v>
      </c>
      <c r="S250">
        <v>0</v>
      </c>
      <c r="T250">
        <v>42.234000000000002</v>
      </c>
      <c r="U250">
        <v>0</v>
      </c>
      <c r="V250">
        <v>0</v>
      </c>
      <c r="W250">
        <v>83.452200000000005</v>
      </c>
      <c r="X250">
        <v>12.5063</v>
      </c>
      <c r="Y250">
        <v>0</v>
      </c>
      <c r="Z250">
        <v>0</v>
      </c>
      <c r="AA250">
        <v>0</v>
      </c>
      <c r="AB250">
        <v>0</v>
      </c>
      <c r="AC250">
        <v>0</v>
      </c>
      <c r="AD250">
        <v>0</v>
      </c>
      <c r="AE250">
        <v>0</v>
      </c>
      <c r="AF250">
        <v>0</v>
      </c>
      <c r="AG250">
        <v>0</v>
      </c>
      <c r="AH250">
        <v>577.24528699999996</v>
      </c>
      <c r="AK250" s="70">
        <f t="shared" si="10"/>
        <v>441.04400699999997</v>
      </c>
      <c r="AM250" s="70">
        <f>VLOOKUP(B250,Totalt!B249:AU722,39,FALSE)</f>
        <v>441.04400700000002</v>
      </c>
      <c r="AP250" s="70">
        <f t="shared" si="11"/>
        <v>0</v>
      </c>
    </row>
    <row r="251" spans="1:42" x14ac:dyDescent="0.35">
      <c r="A251" t="s">
        <v>339</v>
      </c>
      <c r="B251" t="s">
        <v>341</v>
      </c>
      <c r="C251">
        <v>0</v>
      </c>
      <c r="D251">
        <v>0</v>
      </c>
      <c r="E251">
        <v>0</v>
      </c>
      <c r="F251">
        <v>1.11117</v>
      </c>
      <c r="G251">
        <v>0</v>
      </c>
      <c r="H251">
        <v>0</v>
      </c>
      <c r="I251">
        <v>0</v>
      </c>
      <c r="J251">
        <v>0</v>
      </c>
      <c r="K251">
        <v>0</v>
      </c>
      <c r="L251">
        <v>11.173400000000001</v>
      </c>
      <c r="M251">
        <v>0.54391699999999998</v>
      </c>
      <c r="N251">
        <v>0</v>
      </c>
      <c r="O251">
        <v>0</v>
      </c>
      <c r="P251" s="46">
        <v>12.818</v>
      </c>
      <c r="Q251" s="46">
        <f t="shared" si="9"/>
        <v>6.4089999999999998</v>
      </c>
      <c r="R251">
        <v>0</v>
      </c>
      <c r="S251">
        <v>5.1235299999999998E-2</v>
      </c>
      <c r="T251">
        <v>1.11117</v>
      </c>
      <c r="U251">
        <v>0</v>
      </c>
      <c r="V251">
        <v>0</v>
      </c>
      <c r="W251">
        <v>0</v>
      </c>
      <c r="X251">
        <v>1.1890000000000001</v>
      </c>
      <c r="Y251">
        <v>0</v>
      </c>
      <c r="Z251">
        <v>0</v>
      </c>
      <c r="AA251">
        <v>0</v>
      </c>
      <c r="AB251">
        <v>0</v>
      </c>
      <c r="AC251">
        <v>0</v>
      </c>
      <c r="AD251">
        <v>0</v>
      </c>
      <c r="AE251">
        <v>0</v>
      </c>
      <c r="AF251">
        <v>0</v>
      </c>
      <c r="AG251">
        <v>0</v>
      </c>
      <c r="AH251">
        <v>27.9978923</v>
      </c>
      <c r="AK251" s="70">
        <f t="shared" si="10"/>
        <v>21.044975300000001</v>
      </c>
      <c r="AM251" s="70">
        <f>VLOOKUP(B251,Totalt!B250:AU723,39,FALSE)</f>
        <v>21.044975300000001</v>
      </c>
      <c r="AP251" s="70">
        <f t="shared" si="11"/>
        <v>0</v>
      </c>
    </row>
    <row r="252" spans="1:42" x14ac:dyDescent="0.35">
      <c r="A252" t="s">
        <v>342</v>
      </c>
      <c r="B252" t="s">
        <v>343</v>
      </c>
      <c r="C252">
        <v>0</v>
      </c>
      <c r="D252">
        <v>0</v>
      </c>
      <c r="E252">
        <v>0</v>
      </c>
      <c r="F252">
        <v>0</v>
      </c>
      <c r="G252">
        <v>22.545000000000002</v>
      </c>
      <c r="H252">
        <v>0</v>
      </c>
      <c r="I252">
        <v>0.95199999999999996</v>
      </c>
      <c r="J252">
        <v>0</v>
      </c>
      <c r="K252">
        <v>15.013999999999999</v>
      </c>
      <c r="L252">
        <v>0</v>
      </c>
      <c r="M252">
        <v>0</v>
      </c>
      <c r="N252">
        <v>0</v>
      </c>
      <c r="O252">
        <v>0</v>
      </c>
      <c r="P252" s="46">
        <v>0</v>
      </c>
      <c r="Q252" s="46">
        <f t="shared" si="9"/>
        <v>0</v>
      </c>
      <c r="R252">
        <v>0</v>
      </c>
      <c r="S252">
        <v>0</v>
      </c>
      <c r="T252">
        <v>0</v>
      </c>
      <c r="U252">
        <v>0</v>
      </c>
      <c r="V252">
        <v>100.376</v>
      </c>
      <c r="W252">
        <v>0</v>
      </c>
      <c r="X252">
        <v>17.138400000000001</v>
      </c>
      <c r="Y252">
        <v>0</v>
      </c>
      <c r="Z252">
        <v>0</v>
      </c>
      <c r="AA252">
        <v>332.86099999999999</v>
      </c>
      <c r="AB252">
        <v>178.65299999999999</v>
      </c>
      <c r="AC252">
        <v>348.82900000000001</v>
      </c>
      <c r="AD252">
        <v>0</v>
      </c>
      <c r="AE252">
        <v>0</v>
      </c>
      <c r="AF252">
        <v>0</v>
      </c>
      <c r="AG252">
        <v>0</v>
      </c>
      <c r="AH252">
        <v>1016.3684000000001</v>
      </c>
      <c r="AK252" s="70">
        <f t="shared" si="10"/>
        <v>1016.3684000000001</v>
      </c>
      <c r="AM252" s="70">
        <f>VLOOKUP(B252,Totalt!B251:AU724,39,FALSE)</f>
        <v>1016.3684000000001</v>
      </c>
      <c r="AP252" s="70">
        <f t="shared" si="11"/>
        <v>0</v>
      </c>
    </row>
    <row r="253" spans="1:42" x14ac:dyDescent="0.35">
      <c r="A253" t="s">
        <v>344</v>
      </c>
      <c r="B253" t="s">
        <v>345</v>
      </c>
      <c r="C253">
        <v>0</v>
      </c>
      <c r="D253">
        <v>0</v>
      </c>
      <c r="E253">
        <v>0</v>
      </c>
      <c r="F253">
        <v>0</v>
      </c>
      <c r="G253">
        <v>0</v>
      </c>
      <c r="H253">
        <v>0</v>
      </c>
      <c r="I253">
        <v>2E-3</v>
      </c>
      <c r="J253">
        <v>0</v>
      </c>
      <c r="K253">
        <v>0</v>
      </c>
      <c r="L253">
        <v>0</v>
      </c>
      <c r="M253">
        <v>0</v>
      </c>
      <c r="N253">
        <v>0</v>
      </c>
      <c r="O253">
        <v>0</v>
      </c>
      <c r="P253" s="46">
        <v>0</v>
      </c>
      <c r="Q253" s="46">
        <f t="shared" si="9"/>
        <v>0</v>
      </c>
      <c r="R253">
        <v>18.202000000000002</v>
      </c>
      <c r="S253">
        <v>0</v>
      </c>
      <c r="T253">
        <v>0</v>
      </c>
      <c r="U253">
        <v>0</v>
      </c>
      <c r="V253">
        <v>0</v>
      </c>
      <c r="W253">
        <v>0</v>
      </c>
      <c r="X253">
        <v>0.05</v>
      </c>
      <c r="Y253">
        <v>0</v>
      </c>
      <c r="Z253">
        <v>0</v>
      </c>
      <c r="AA253">
        <v>0</v>
      </c>
      <c r="AB253">
        <v>0</v>
      </c>
      <c r="AC253">
        <v>0</v>
      </c>
      <c r="AD253">
        <v>0</v>
      </c>
      <c r="AE253">
        <v>0</v>
      </c>
      <c r="AF253">
        <v>0</v>
      </c>
      <c r="AG253">
        <v>0</v>
      </c>
      <c r="AH253">
        <v>18.254000000000001</v>
      </c>
      <c r="AK253" s="70">
        <f t="shared" si="10"/>
        <v>18.254000000000001</v>
      </c>
      <c r="AM253" s="70">
        <f>VLOOKUP(B253,Totalt!B252:AU725,39,FALSE)</f>
        <v>18.254000000000001</v>
      </c>
      <c r="AP253" s="70">
        <f t="shared" si="11"/>
        <v>0</v>
      </c>
    </row>
    <row r="254" spans="1:42" x14ac:dyDescent="0.35">
      <c r="A254" t="s">
        <v>344</v>
      </c>
      <c r="B254" t="s">
        <v>346</v>
      </c>
      <c r="C254">
        <v>0</v>
      </c>
      <c r="D254">
        <v>0</v>
      </c>
      <c r="E254">
        <v>0</v>
      </c>
      <c r="F254">
        <v>0</v>
      </c>
      <c r="G254">
        <v>0</v>
      </c>
      <c r="H254">
        <v>0.55800000000000005</v>
      </c>
      <c r="I254">
        <v>0.246</v>
      </c>
      <c r="J254">
        <v>0</v>
      </c>
      <c r="K254">
        <v>0</v>
      </c>
      <c r="L254">
        <v>34.834899999999998</v>
      </c>
      <c r="M254">
        <v>0.98675599999999997</v>
      </c>
      <c r="N254">
        <v>0</v>
      </c>
      <c r="O254">
        <v>0</v>
      </c>
      <c r="P254" s="46">
        <v>56.143999999999998</v>
      </c>
      <c r="Q254" s="46">
        <f t="shared" si="9"/>
        <v>28.071999999999999</v>
      </c>
      <c r="R254">
        <v>0</v>
      </c>
      <c r="S254">
        <v>0</v>
      </c>
      <c r="T254">
        <v>72.032300000000006</v>
      </c>
      <c r="U254">
        <v>0</v>
      </c>
      <c r="V254">
        <v>0</v>
      </c>
      <c r="W254">
        <v>0</v>
      </c>
      <c r="X254">
        <v>4.0597599999999998</v>
      </c>
      <c r="Y254">
        <v>0</v>
      </c>
      <c r="Z254">
        <v>0</v>
      </c>
      <c r="AA254">
        <v>0</v>
      </c>
      <c r="AB254">
        <v>0</v>
      </c>
      <c r="AC254">
        <v>0</v>
      </c>
      <c r="AD254">
        <v>0</v>
      </c>
      <c r="AE254">
        <v>0</v>
      </c>
      <c r="AF254">
        <v>0</v>
      </c>
      <c r="AG254">
        <v>0</v>
      </c>
      <c r="AH254">
        <v>168.86171600000003</v>
      </c>
      <c r="AK254" s="70">
        <f t="shared" si="10"/>
        <v>139.80296000000001</v>
      </c>
      <c r="AM254" s="70">
        <f>VLOOKUP(B254,Totalt!B253:AU726,39,FALSE)</f>
        <v>139.80296000000001</v>
      </c>
      <c r="AP254" s="70">
        <f t="shared" si="11"/>
        <v>0</v>
      </c>
    </row>
    <row r="255" spans="1:42" x14ac:dyDescent="0.35">
      <c r="A255" t="s">
        <v>344</v>
      </c>
      <c r="B255" t="s">
        <v>347</v>
      </c>
      <c r="C255">
        <v>0</v>
      </c>
      <c r="D255">
        <v>0</v>
      </c>
      <c r="E255">
        <v>0</v>
      </c>
      <c r="F255">
        <v>0</v>
      </c>
      <c r="G255">
        <v>0</v>
      </c>
      <c r="H255">
        <v>0.84799999999999998</v>
      </c>
      <c r="I255">
        <v>1.653</v>
      </c>
      <c r="J255">
        <v>0</v>
      </c>
      <c r="K255">
        <v>0</v>
      </c>
      <c r="L255">
        <v>22.263999999999999</v>
      </c>
      <c r="M255">
        <v>0</v>
      </c>
      <c r="N255">
        <v>0</v>
      </c>
      <c r="O255">
        <v>0</v>
      </c>
      <c r="P255" s="46">
        <v>6.7</v>
      </c>
      <c r="Q255" s="46">
        <f t="shared" si="9"/>
        <v>3.35</v>
      </c>
      <c r="R255">
        <v>0</v>
      </c>
      <c r="S255">
        <v>0</v>
      </c>
      <c r="T255">
        <v>0</v>
      </c>
      <c r="U255">
        <v>0</v>
      </c>
      <c r="V255">
        <v>0</v>
      </c>
      <c r="W255">
        <v>0</v>
      </c>
      <c r="X255">
        <v>0.63700000000000001</v>
      </c>
      <c r="Y255">
        <v>0</v>
      </c>
      <c r="Z255">
        <v>0</v>
      </c>
      <c r="AA255">
        <v>0</v>
      </c>
      <c r="AB255">
        <v>0</v>
      </c>
      <c r="AC255">
        <v>0</v>
      </c>
      <c r="AD255">
        <v>0</v>
      </c>
      <c r="AE255">
        <v>0</v>
      </c>
      <c r="AF255">
        <v>0</v>
      </c>
      <c r="AG255">
        <v>0</v>
      </c>
      <c r="AH255">
        <v>32.101999999999997</v>
      </c>
      <c r="AK255" s="70">
        <f t="shared" si="10"/>
        <v>28.751999999999995</v>
      </c>
      <c r="AM255" s="70">
        <f>VLOOKUP(B255,Totalt!B254:AU727,39,FALSE)</f>
        <v>28.751999999999999</v>
      </c>
      <c r="AP255" s="70">
        <f t="shared" si="11"/>
        <v>0</v>
      </c>
    </row>
    <row r="256" spans="1:42" x14ac:dyDescent="0.35">
      <c r="A256" t="s">
        <v>348</v>
      </c>
      <c r="B256" t="s">
        <v>349</v>
      </c>
      <c r="C256">
        <v>0</v>
      </c>
      <c r="D256">
        <v>0</v>
      </c>
      <c r="E256">
        <v>0</v>
      </c>
      <c r="F256">
        <v>5.66</v>
      </c>
      <c r="G256">
        <v>0</v>
      </c>
      <c r="H256">
        <v>0</v>
      </c>
      <c r="I256">
        <v>2.5499999999999998</v>
      </c>
      <c r="J256">
        <v>0</v>
      </c>
      <c r="K256">
        <v>0</v>
      </c>
      <c r="L256">
        <v>51.471899999999998</v>
      </c>
      <c r="M256">
        <v>2.9464999999999999</v>
      </c>
      <c r="N256">
        <v>0</v>
      </c>
      <c r="O256">
        <v>0</v>
      </c>
      <c r="P256" s="46">
        <v>0</v>
      </c>
      <c r="Q256" s="46">
        <f t="shared" si="9"/>
        <v>0</v>
      </c>
      <c r="R256">
        <v>0</v>
      </c>
      <c r="S256">
        <v>0</v>
      </c>
      <c r="T256">
        <v>0</v>
      </c>
      <c r="U256">
        <v>0</v>
      </c>
      <c r="V256">
        <v>0</v>
      </c>
      <c r="W256">
        <v>0</v>
      </c>
      <c r="X256">
        <v>3.0964999999999998</v>
      </c>
      <c r="Y256">
        <v>0</v>
      </c>
      <c r="Z256">
        <v>1.34</v>
      </c>
      <c r="AA256">
        <v>0</v>
      </c>
      <c r="AB256">
        <v>0</v>
      </c>
      <c r="AC256">
        <v>0</v>
      </c>
      <c r="AD256">
        <v>0</v>
      </c>
      <c r="AE256">
        <v>0</v>
      </c>
      <c r="AF256">
        <v>0</v>
      </c>
      <c r="AG256">
        <v>90.400899999999993</v>
      </c>
      <c r="AH256">
        <v>157.4658</v>
      </c>
      <c r="AK256" s="70">
        <f t="shared" si="10"/>
        <v>154.51930000000002</v>
      </c>
      <c r="AM256" s="70">
        <f>VLOOKUP(B256,Totalt!B255:AU728,39,FALSE)</f>
        <v>154.51929999999999</v>
      </c>
      <c r="AP256" s="70">
        <f t="shared" si="11"/>
        <v>0</v>
      </c>
    </row>
    <row r="257" spans="1:42" x14ac:dyDescent="0.35">
      <c r="A257" t="s">
        <v>350</v>
      </c>
      <c r="B257" t="s">
        <v>351</v>
      </c>
      <c r="C257">
        <v>0</v>
      </c>
      <c r="D257">
        <v>0</v>
      </c>
      <c r="E257">
        <v>0</v>
      </c>
      <c r="F257">
        <v>0</v>
      </c>
      <c r="G257">
        <v>0</v>
      </c>
      <c r="H257">
        <v>0</v>
      </c>
      <c r="I257">
        <v>5.8000000000000003E-2</v>
      </c>
      <c r="J257">
        <v>0</v>
      </c>
      <c r="K257">
        <v>0</v>
      </c>
      <c r="L257">
        <v>0</v>
      </c>
      <c r="M257">
        <v>0</v>
      </c>
      <c r="N257">
        <v>0</v>
      </c>
      <c r="O257">
        <v>0</v>
      </c>
      <c r="P257" s="46">
        <v>0</v>
      </c>
      <c r="Q257" s="46">
        <f t="shared" si="9"/>
        <v>0</v>
      </c>
      <c r="R257">
        <v>0</v>
      </c>
      <c r="S257">
        <v>0</v>
      </c>
      <c r="T257">
        <v>0</v>
      </c>
      <c r="U257">
        <v>0</v>
      </c>
      <c r="V257">
        <v>0</v>
      </c>
      <c r="W257">
        <v>0</v>
      </c>
      <c r="X257">
        <v>3.4000000000000002E-2</v>
      </c>
      <c r="Y257">
        <v>0</v>
      </c>
      <c r="Z257">
        <v>2.5590000000000002</v>
      </c>
      <c r="AA257">
        <v>0</v>
      </c>
      <c r="AB257">
        <v>0</v>
      </c>
      <c r="AC257">
        <v>0</v>
      </c>
      <c r="AD257">
        <v>0</v>
      </c>
      <c r="AE257">
        <v>0</v>
      </c>
      <c r="AF257">
        <v>0</v>
      </c>
      <c r="AG257">
        <v>0</v>
      </c>
      <c r="AH257">
        <v>2.6510000000000002</v>
      </c>
      <c r="AK257" s="70">
        <f t="shared" si="10"/>
        <v>2.6510000000000002</v>
      </c>
      <c r="AM257" s="70">
        <f>VLOOKUP(B257,Totalt!B256:AU729,39,FALSE)</f>
        <v>2.6509999999999998</v>
      </c>
      <c r="AP257" s="70">
        <f t="shared" si="11"/>
        <v>0</v>
      </c>
    </row>
    <row r="258" spans="1:42" x14ac:dyDescent="0.35">
      <c r="A258" t="s">
        <v>350</v>
      </c>
      <c r="B258" t="s">
        <v>352</v>
      </c>
      <c r="C258">
        <v>0</v>
      </c>
      <c r="D258">
        <v>0</v>
      </c>
      <c r="E258">
        <v>0</v>
      </c>
      <c r="F258">
        <v>0</v>
      </c>
      <c r="G258">
        <v>0</v>
      </c>
      <c r="H258">
        <v>0</v>
      </c>
      <c r="I258">
        <v>1.5149999999999999</v>
      </c>
      <c r="J258">
        <v>0</v>
      </c>
      <c r="K258">
        <v>0</v>
      </c>
      <c r="L258">
        <v>0</v>
      </c>
      <c r="M258">
        <v>0</v>
      </c>
      <c r="N258">
        <v>0</v>
      </c>
      <c r="O258">
        <v>0</v>
      </c>
      <c r="P258" s="46">
        <v>0</v>
      </c>
      <c r="Q258" s="46">
        <f t="shared" si="9"/>
        <v>0</v>
      </c>
      <c r="R258">
        <v>0</v>
      </c>
      <c r="S258">
        <v>0</v>
      </c>
      <c r="T258">
        <v>11.56</v>
      </c>
      <c r="U258">
        <v>0</v>
      </c>
      <c r="V258">
        <v>0</v>
      </c>
      <c r="W258">
        <v>0</v>
      </c>
      <c r="X258">
        <v>0.26100000000000001</v>
      </c>
      <c r="Y258">
        <v>0</v>
      </c>
      <c r="Z258">
        <v>0</v>
      </c>
      <c r="AA258">
        <v>0</v>
      </c>
      <c r="AB258">
        <v>0</v>
      </c>
      <c r="AC258">
        <v>0</v>
      </c>
      <c r="AD258">
        <v>0</v>
      </c>
      <c r="AE258">
        <v>0</v>
      </c>
      <c r="AF258">
        <v>0</v>
      </c>
      <c r="AG258">
        <v>0</v>
      </c>
      <c r="AH258">
        <v>13.336</v>
      </c>
      <c r="AK258" s="70">
        <f t="shared" si="10"/>
        <v>13.336</v>
      </c>
      <c r="AM258" s="70">
        <f>VLOOKUP(B258,Totalt!B257:AU730,39,FALSE)</f>
        <v>13.336</v>
      </c>
      <c r="AP258" s="70">
        <f t="shared" si="11"/>
        <v>0</v>
      </c>
    </row>
    <row r="259" spans="1:42" x14ac:dyDescent="0.35">
      <c r="A259" t="s">
        <v>350</v>
      </c>
      <c r="B259" t="s">
        <v>353</v>
      </c>
      <c r="C259">
        <v>0</v>
      </c>
      <c r="D259">
        <v>0</v>
      </c>
      <c r="E259">
        <v>0</v>
      </c>
      <c r="F259">
        <v>0</v>
      </c>
      <c r="G259">
        <v>0</v>
      </c>
      <c r="H259">
        <v>0</v>
      </c>
      <c r="I259">
        <v>1.782</v>
      </c>
      <c r="J259">
        <v>1.944</v>
      </c>
      <c r="K259">
        <v>0</v>
      </c>
      <c r="L259">
        <v>121.855</v>
      </c>
      <c r="M259">
        <v>3.48902</v>
      </c>
      <c r="N259">
        <v>0</v>
      </c>
      <c r="O259">
        <v>0</v>
      </c>
      <c r="P259" s="46">
        <v>58.088000000000001</v>
      </c>
      <c r="Q259" s="46">
        <f t="shared" ref="Q259:Q322" si="12">P259/2</f>
        <v>29.044</v>
      </c>
      <c r="R259">
        <v>0</v>
      </c>
      <c r="S259">
        <v>0</v>
      </c>
      <c r="T259">
        <v>0</v>
      </c>
      <c r="U259">
        <v>0</v>
      </c>
      <c r="V259">
        <v>0</v>
      </c>
      <c r="W259">
        <v>0</v>
      </c>
      <c r="X259">
        <v>4.4230200000000002</v>
      </c>
      <c r="Y259">
        <v>0</v>
      </c>
      <c r="Z259">
        <v>0</v>
      </c>
      <c r="AA259">
        <v>0</v>
      </c>
      <c r="AB259">
        <v>0</v>
      </c>
      <c r="AC259">
        <v>0</v>
      </c>
      <c r="AD259">
        <v>0</v>
      </c>
      <c r="AE259">
        <v>0</v>
      </c>
      <c r="AF259">
        <v>0</v>
      </c>
      <c r="AG259">
        <v>0</v>
      </c>
      <c r="AH259">
        <v>191.58104</v>
      </c>
      <c r="AK259" s="70">
        <f t="shared" ref="AK259:AK322" si="13">AH259-Q259-M259</f>
        <v>159.04801999999998</v>
      </c>
      <c r="AM259" s="70">
        <f>VLOOKUP(B259,Totalt!B258:AU731,39,FALSE)</f>
        <v>159.04802000000001</v>
      </c>
      <c r="AP259" s="70">
        <f t="shared" ref="AP259:AP322" si="14">AK259-AM259</f>
        <v>0</v>
      </c>
    </row>
    <row r="260" spans="1:42" x14ac:dyDescent="0.35">
      <c r="A260" t="s">
        <v>354</v>
      </c>
      <c r="B260" t="s">
        <v>355</v>
      </c>
      <c r="C260">
        <v>0</v>
      </c>
      <c r="D260">
        <v>0</v>
      </c>
      <c r="E260">
        <v>0</v>
      </c>
      <c r="F260">
        <v>0</v>
      </c>
      <c r="G260">
        <v>0</v>
      </c>
      <c r="H260">
        <v>0.12</v>
      </c>
      <c r="I260">
        <v>0</v>
      </c>
      <c r="J260">
        <v>0</v>
      </c>
      <c r="K260">
        <v>0</v>
      </c>
      <c r="L260">
        <v>53</v>
      </c>
      <c r="M260">
        <v>0</v>
      </c>
      <c r="N260">
        <v>0</v>
      </c>
      <c r="O260">
        <v>0</v>
      </c>
      <c r="P260" s="46">
        <v>8.8000000000000007</v>
      </c>
      <c r="Q260" s="46">
        <f t="shared" si="12"/>
        <v>4.4000000000000004</v>
      </c>
      <c r="R260">
        <v>0</v>
      </c>
      <c r="S260">
        <v>0</v>
      </c>
      <c r="T260">
        <v>0</v>
      </c>
      <c r="U260">
        <v>0</v>
      </c>
      <c r="V260">
        <v>0</v>
      </c>
      <c r="W260">
        <v>0</v>
      </c>
      <c r="X260">
        <v>1</v>
      </c>
      <c r="Y260">
        <v>0</v>
      </c>
      <c r="Z260">
        <v>0</v>
      </c>
      <c r="AA260">
        <v>0</v>
      </c>
      <c r="AB260">
        <v>0</v>
      </c>
      <c r="AC260">
        <v>0</v>
      </c>
      <c r="AD260">
        <v>0</v>
      </c>
      <c r="AE260">
        <v>2.2999999999999998</v>
      </c>
      <c r="AF260">
        <v>0</v>
      </c>
      <c r="AG260">
        <v>0</v>
      </c>
      <c r="AH260">
        <v>65.22</v>
      </c>
      <c r="AK260" s="70">
        <f t="shared" si="13"/>
        <v>60.82</v>
      </c>
      <c r="AM260" s="70">
        <f>VLOOKUP(B260,Totalt!B259:AU732,39,FALSE)</f>
        <v>60.819999999999993</v>
      </c>
      <c r="AP260" s="70">
        <f t="shared" si="14"/>
        <v>0</v>
      </c>
    </row>
    <row r="261" spans="1:42" x14ac:dyDescent="0.35">
      <c r="A261" t="s">
        <v>356</v>
      </c>
      <c r="B261" t="s">
        <v>357</v>
      </c>
      <c r="C261">
        <v>0</v>
      </c>
      <c r="D261">
        <v>0</v>
      </c>
      <c r="E261">
        <v>0</v>
      </c>
      <c r="F261">
        <v>27</v>
      </c>
      <c r="G261">
        <v>39.6</v>
      </c>
      <c r="H261">
        <v>0</v>
      </c>
      <c r="I261">
        <v>1.1984999999999999</v>
      </c>
      <c r="J261">
        <v>0.6</v>
      </c>
      <c r="K261">
        <v>0</v>
      </c>
      <c r="L261">
        <v>7</v>
      </c>
      <c r="M261">
        <v>5.9548799999999999E-2</v>
      </c>
      <c r="N261">
        <v>0</v>
      </c>
      <c r="O261">
        <v>0</v>
      </c>
      <c r="P261" s="46">
        <v>18.600000000000001</v>
      </c>
      <c r="Q261" s="46">
        <f t="shared" si="12"/>
        <v>9.3000000000000007</v>
      </c>
      <c r="R261">
        <v>0.4</v>
      </c>
      <c r="S261">
        <v>7</v>
      </c>
      <c r="T261">
        <v>27</v>
      </c>
      <c r="U261">
        <v>0</v>
      </c>
      <c r="V261">
        <v>0</v>
      </c>
      <c r="W261">
        <v>0</v>
      </c>
      <c r="X261">
        <v>2.6595499999999999</v>
      </c>
      <c r="Y261">
        <v>0</v>
      </c>
      <c r="Z261">
        <v>33.5</v>
      </c>
      <c r="AA261">
        <v>0</v>
      </c>
      <c r="AB261">
        <v>2.4</v>
      </c>
      <c r="AC261">
        <v>3.8</v>
      </c>
      <c r="AD261">
        <v>0</v>
      </c>
      <c r="AE261">
        <v>0</v>
      </c>
      <c r="AF261">
        <v>0</v>
      </c>
      <c r="AG261">
        <v>0</v>
      </c>
      <c r="AH261">
        <v>170.81759880000001</v>
      </c>
      <c r="AK261" s="70">
        <f t="shared" si="13"/>
        <v>161.45805000000001</v>
      </c>
      <c r="AM261" s="70">
        <f>VLOOKUP(B261,Totalt!B260:AU733,39,FALSE)</f>
        <v>161.45805000000004</v>
      </c>
      <c r="AP261" s="70">
        <f t="shared" si="14"/>
        <v>0</v>
      </c>
    </row>
    <row r="262" spans="1:42" x14ac:dyDescent="0.35">
      <c r="A262" t="s">
        <v>358</v>
      </c>
      <c r="B262" t="s">
        <v>359</v>
      </c>
      <c r="C262">
        <v>0</v>
      </c>
      <c r="D262">
        <v>0</v>
      </c>
      <c r="E262">
        <v>0</v>
      </c>
      <c r="F262">
        <v>0</v>
      </c>
      <c r="G262">
        <v>0</v>
      </c>
      <c r="H262">
        <v>0</v>
      </c>
      <c r="I262">
        <v>0.32200000000000001</v>
      </c>
      <c r="J262">
        <v>0</v>
      </c>
      <c r="K262">
        <v>0</v>
      </c>
      <c r="L262">
        <v>0</v>
      </c>
      <c r="M262">
        <v>0</v>
      </c>
      <c r="N262">
        <v>0</v>
      </c>
      <c r="O262">
        <v>0</v>
      </c>
      <c r="P262" s="46">
        <v>0</v>
      </c>
      <c r="Q262" s="46">
        <f t="shared" si="12"/>
        <v>0</v>
      </c>
      <c r="R262">
        <v>96.100999999999999</v>
      </c>
      <c r="S262">
        <v>0</v>
      </c>
      <c r="T262">
        <v>0</v>
      </c>
      <c r="U262">
        <v>0</v>
      </c>
      <c r="V262">
        <v>0</v>
      </c>
      <c r="W262">
        <v>0</v>
      </c>
      <c r="X262">
        <v>2.4929999999999999</v>
      </c>
      <c r="Y262">
        <v>0</v>
      </c>
      <c r="Z262">
        <v>0</v>
      </c>
      <c r="AA262">
        <v>0</v>
      </c>
      <c r="AB262">
        <v>0</v>
      </c>
      <c r="AC262">
        <v>0</v>
      </c>
      <c r="AD262">
        <v>0</v>
      </c>
      <c r="AE262">
        <v>0</v>
      </c>
      <c r="AF262">
        <v>0</v>
      </c>
      <c r="AG262">
        <v>0</v>
      </c>
      <c r="AH262">
        <v>98.915999999999997</v>
      </c>
      <c r="AK262" s="70">
        <f t="shared" si="13"/>
        <v>98.915999999999997</v>
      </c>
      <c r="AM262" s="70">
        <f>VLOOKUP(B262,Totalt!B261:AU734,39,FALSE)</f>
        <v>98.915999999999997</v>
      </c>
      <c r="AP262" s="70">
        <f t="shared" si="14"/>
        <v>0</v>
      </c>
    </row>
    <row r="263" spans="1:42" x14ac:dyDescent="0.35">
      <c r="A263" t="s">
        <v>360</v>
      </c>
      <c r="B263" t="s">
        <v>361</v>
      </c>
      <c r="C263">
        <v>0</v>
      </c>
      <c r="D263">
        <v>0</v>
      </c>
      <c r="E263">
        <v>0</v>
      </c>
      <c r="F263">
        <v>0</v>
      </c>
      <c r="G263">
        <v>0</v>
      </c>
      <c r="H263">
        <v>0</v>
      </c>
      <c r="I263">
        <v>0.4</v>
      </c>
      <c r="J263">
        <v>0</v>
      </c>
      <c r="K263">
        <v>0</v>
      </c>
      <c r="L263">
        <v>30</v>
      </c>
      <c r="M263">
        <v>0</v>
      </c>
      <c r="N263">
        <v>0</v>
      </c>
      <c r="O263">
        <v>0</v>
      </c>
      <c r="P263" s="46">
        <v>0</v>
      </c>
      <c r="Q263" s="46">
        <f t="shared" si="12"/>
        <v>0</v>
      </c>
      <c r="R263">
        <v>0</v>
      </c>
      <c r="S263">
        <v>0</v>
      </c>
      <c r="T263">
        <v>0</v>
      </c>
      <c r="U263">
        <v>0</v>
      </c>
      <c r="V263">
        <v>0</v>
      </c>
      <c r="W263">
        <v>0</v>
      </c>
      <c r="X263">
        <v>0.3</v>
      </c>
      <c r="Y263">
        <v>0</v>
      </c>
      <c r="Z263">
        <v>0</v>
      </c>
      <c r="AA263">
        <v>0</v>
      </c>
      <c r="AB263">
        <v>0</v>
      </c>
      <c r="AC263">
        <v>0</v>
      </c>
      <c r="AD263">
        <v>0</v>
      </c>
      <c r="AE263">
        <v>0</v>
      </c>
      <c r="AF263">
        <v>0</v>
      </c>
      <c r="AG263">
        <v>0</v>
      </c>
      <c r="AH263">
        <v>30.7</v>
      </c>
      <c r="AK263" s="70">
        <f t="shared" si="13"/>
        <v>30.7</v>
      </c>
      <c r="AM263" s="70">
        <f>VLOOKUP(B263,Totalt!B262:AU735,39,FALSE)</f>
        <v>30.7</v>
      </c>
      <c r="AP263" s="70">
        <f t="shared" si="14"/>
        <v>0</v>
      </c>
    </row>
    <row r="264" spans="1:42" x14ac:dyDescent="0.35">
      <c r="A264" t="s">
        <v>362</v>
      </c>
      <c r="B264" t="s">
        <v>363</v>
      </c>
      <c r="C264">
        <v>0</v>
      </c>
      <c r="D264">
        <v>0</v>
      </c>
      <c r="E264">
        <v>0</v>
      </c>
      <c r="F264">
        <v>0</v>
      </c>
      <c r="G264">
        <v>0</v>
      </c>
      <c r="H264">
        <v>0</v>
      </c>
      <c r="I264">
        <v>0.37</v>
      </c>
      <c r="J264">
        <v>0</v>
      </c>
      <c r="K264">
        <v>0</v>
      </c>
      <c r="L264">
        <v>0</v>
      </c>
      <c r="M264">
        <v>0</v>
      </c>
      <c r="N264">
        <v>0</v>
      </c>
      <c r="O264">
        <v>0</v>
      </c>
      <c r="P264" s="46">
        <v>0</v>
      </c>
      <c r="Q264" s="46">
        <f t="shared" si="12"/>
        <v>0</v>
      </c>
      <c r="R264">
        <v>26.8</v>
      </c>
      <c r="S264">
        <v>0</v>
      </c>
      <c r="T264">
        <v>0</v>
      </c>
      <c r="U264">
        <v>0</v>
      </c>
      <c r="V264">
        <v>0</v>
      </c>
      <c r="W264">
        <v>0</v>
      </c>
      <c r="X264">
        <v>0.31</v>
      </c>
      <c r="Y264">
        <v>0</v>
      </c>
      <c r="Z264">
        <v>0</v>
      </c>
      <c r="AA264">
        <v>0</v>
      </c>
      <c r="AB264">
        <v>0</v>
      </c>
      <c r="AC264">
        <v>0</v>
      </c>
      <c r="AD264">
        <v>0</v>
      </c>
      <c r="AE264">
        <v>0</v>
      </c>
      <c r="AF264">
        <v>0</v>
      </c>
      <c r="AG264">
        <v>28</v>
      </c>
      <c r="AH264">
        <v>55.480000000000004</v>
      </c>
      <c r="AK264" s="70">
        <f t="shared" si="13"/>
        <v>55.480000000000004</v>
      </c>
      <c r="AM264" s="70">
        <f>VLOOKUP(B264,Totalt!B263:AU736,39,FALSE)</f>
        <v>55.480000000000004</v>
      </c>
      <c r="AP264" s="70">
        <f t="shared" si="14"/>
        <v>0</v>
      </c>
    </row>
    <row r="265" spans="1:42" x14ac:dyDescent="0.35">
      <c r="A265" t="s">
        <v>364</v>
      </c>
      <c r="B265" t="s">
        <v>365</v>
      </c>
      <c r="C265">
        <v>0</v>
      </c>
      <c r="D265">
        <v>0</v>
      </c>
      <c r="E265">
        <v>0</v>
      </c>
      <c r="F265">
        <v>0</v>
      </c>
      <c r="G265">
        <v>0</v>
      </c>
      <c r="H265">
        <v>9.6000000000000002E-2</v>
      </c>
      <c r="I265">
        <v>8.9999999999999993E-3</v>
      </c>
      <c r="J265">
        <v>0</v>
      </c>
      <c r="K265">
        <v>0</v>
      </c>
      <c r="L265">
        <v>0</v>
      </c>
      <c r="M265">
        <v>0</v>
      </c>
      <c r="N265">
        <v>0</v>
      </c>
      <c r="O265">
        <v>0</v>
      </c>
      <c r="P265" s="46">
        <v>0</v>
      </c>
      <c r="Q265" s="46">
        <f t="shared" si="12"/>
        <v>0</v>
      </c>
      <c r="R265">
        <v>0</v>
      </c>
      <c r="S265">
        <v>0</v>
      </c>
      <c r="T265">
        <v>0</v>
      </c>
      <c r="U265">
        <v>0</v>
      </c>
      <c r="V265">
        <v>0</v>
      </c>
      <c r="W265">
        <v>0</v>
      </c>
      <c r="X265">
        <v>0.5</v>
      </c>
      <c r="Y265">
        <v>0</v>
      </c>
      <c r="Z265">
        <v>7.4</v>
      </c>
      <c r="AA265">
        <v>0</v>
      </c>
      <c r="AB265">
        <v>0</v>
      </c>
      <c r="AC265">
        <v>0</v>
      </c>
      <c r="AD265">
        <v>0</v>
      </c>
      <c r="AE265">
        <v>0</v>
      </c>
      <c r="AF265">
        <v>0</v>
      </c>
      <c r="AG265">
        <v>0</v>
      </c>
      <c r="AH265">
        <v>8.0050000000000008</v>
      </c>
      <c r="AK265" s="70">
        <f t="shared" si="13"/>
        <v>8.0050000000000008</v>
      </c>
      <c r="AM265" s="70">
        <f>VLOOKUP(B265,Totalt!B264:AU737,39,FALSE)</f>
        <v>8.0050000000000008</v>
      </c>
      <c r="AP265" s="70">
        <f t="shared" si="14"/>
        <v>0</v>
      </c>
    </row>
    <row r="266" spans="1:42" x14ac:dyDescent="0.35">
      <c r="A266" t="s">
        <v>364</v>
      </c>
      <c r="B266" t="s">
        <v>366</v>
      </c>
      <c r="C266">
        <v>0</v>
      </c>
      <c r="D266">
        <v>0</v>
      </c>
      <c r="E266">
        <v>0</v>
      </c>
      <c r="F266">
        <v>0</v>
      </c>
      <c r="G266">
        <v>9.0679999999999997E-2</v>
      </c>
      <c r="H266">
        <v>0</v>
      </c>
      <c r="I266">
        <v>0.247</v>
      </c>
      <c r="J266">
        <v>0</v>
      </c>
      <c r="K266">
        <v>0</v>
      </c>
      <c r="L266">
        <v>0</v>
      </c>
      <c r="M266">
        <v>0</v>
      </c>
      <c r="N266">
        <v>0</v>
      </c>
      <c r="O266">
        <v>0</v>
      </c>
      <c r="P266" s="46">
        <v>0</v>
      </c>
      <c r="Q266" s="46">
        <f t="shared" si="12"/>
        <v>0</v>
      </c>
      <c r="R266">
        <v>265.89999999999998</v>
      </c>
      <c r="S266">
        <v>0</v>
      </c>
      <c r="T266">
        <v>0</v>
      </c>
      <c r="U266">
        <v>0</v>
      </c>
      <c r="V266">
        <v>0</v>
      </c>
      <c r="W266">
        <v>0</v>
      </c>
      <c r="X266">
        <v>2</v>
      </c>
      <c r="Y266">
        <v>0</v>
      </c>
      <c r="Z266">
        <v>0</v>
      </c>
      <c r="AA266">
        <v>0</v>
      </c>
      <c r="AB266">
        <v>0</v>
      </c>
      <c r="AC266">
        <v>0</v>
      </c>
      <c r="AD266">
        <v>0</v>
      </c>
      <c r="AE266">
        <v>1.589</v>
      </c>
      <c r="AF266">
        <v>0</v>
      </c>
      <c r="AG266">
        <v>0</v>
      </c>
      <c r="AH266">
        <v>269.82667999999995</v>
      </c>
      <c r="AK266" s="70">
        <f t="shared" si="13"/>
        <v>269.82667999999995</v>
      </c>
      <c r="AM266" s="70">
        <f>VLOOKUP(B266,Totalt!B265:AU738,39,FALSE)</f>
        <v>269.82667999999995</v>
      </c>
      <c r="AP266" s="70">
        <f t="shared" si="14"/>
        <v>0</v>
      </c>
    </row>
    <row r="267" spans="1:42" x14ac:dyDescent="0.35">
      <c r="A267" t="s">
        <v>364</v>
      </c>
      <c r="B267" t="s">
        <v>367</v>
      </c>
      <c r="C267">
        <v>0</v>
      </c>
      <c r="D267">
        <v>0</v>
      </c>
      <c r="E267">
        <v>0</v>
      </c>
      <c r="F267">
        <v>0</v>
      </c>
      <c r="G267">
        <v>0</v>
      </c>
      <c r="H267">
        <v>0</v>
      </c>
      <c r="I267">
        <v>0</v>
      </c>
      <c r="J267">
        <v>0</v>
      </c>
      <c r="K267">
        <v>0</v>
      </c>
      <c r="L267">
        <v>0</v>
      </c>
      <c r="M267">
        <v>0</v>
      </c>
      <c r="N267">
        <v>0</v>
      </c>
      <c r="O267">
        <v>0</v>
      </c>
      <c r="P267" s="46">
        <v>0</v>
      </c>
      <c r="Q267" s="46">
        <f t="shared" si="12"/>
        <v>0</v>
      </c>
      <c r="R267">
        <v>0</v>
      </c>
      <c r="S267">
        <v>0</v>
      </c>
      <c r="T267">
        <v>0</v>
      </c>
      <c r="U267">
        <v>0</v>
      </c>
      <c r="V267">
        <v>0</v>
      </c>
      <c r="W267">
        <v>0</v>
      </c>
      <c r="X267">
        <v>0.1</v>
      </c>
      <c r="Y267">
        <v>0</v>
      </c>
      <c r="Z267">
        <v>0</v>
      </c>
      <c r="AA267">
        <v>0</v>
      </c>
      <c r="AB267">
        <v>0</v>
      </c>
      <c r="AC267">
        <v>0</v>
      </c>
      <c r="AD267">
        <v>0</v>
      </c>
      <c r="AE267">
        <v>0</v>
      </c>
      <c r="AF267">
        <v>0</v>
      </c>
      <c r="AG267">
        <v>1.9176500000000001</v>
      </c>
      <c r="AH267">
        <v>2.0176500000000002</v>
      </c>
      <c r="AK267" s="70">
        <f t="shared" si="13"/>
        <v>2.0176500000000002</v>
      </c>
      <c r="AM267" s="70">
        <f>VLOOKUP(B267,Totalt!B266:AU739,39,FALSE)</f>
        <v>2.0176500000000002</v>
      </c>
      <c r="AP267" s="70">
        <f t="shared" si="14"/>
        <v>0</v>
      </c>
    </row>
    <row r="268" spans="1:42" x14ac:dyDescent="0.35">
      <c r="A268" t="s">
        <v>364</v>
      </c>
      <c r="B268" t="s">
        <v>368</v>
      </c>
      <c r="C268">
        <v>0</v>
      </c>
      <c r="D268">
        <v>0</v>
      </c>
      <c r="E268">
        <v>0</v>
      </c>
      <c r="F268">
        <v>0</v>
      </c>
      <c r="G268">
        <v>0</v>
      </c>
      <c r="H268">
        <v>0.05</v>
      </c>
      <c r="I268">
        <v>2.1999999999999999E-2</v>
      </c>
      <c r="J268">
        <v>0</v>
      </c>
      <c r="K268">
        <v>0</v>
      </c>
      <c r="L268">
        <v>0</v>
      </c>
      <c r="M268">
        <v>0</v>
      </c>
      <c r="N268">
        <v>0</v>
      </c>
      <c r="O268">
        <v>0</v>
      </c>
      <c r="P268" s="46">
        <v>0</v>
      </c>
      <c r="Q268" s="46">
        <f t="shared" si="12"/>
        <v>0</v>
      </c>
      <c r="R268">
        <v>0</v>
      </c>
      <c r="S268">
        <v>0</v>
      </c>
      <c r="T268">
        <v>0</v>
      </c>
      <c r="U268">
        <v>0</v>
      </c>
      <c r="V268">
        <v>0</v>
      </c>
      <c r="W268">
        <v>0</v>
      </c>
      <c r="X268">
        <v>5.9400000000000001E-2</v>
      </c>
      <c r="Y268">
        <v>0</v>
      </c>
      <c r="Z268">
        <v>2.29</v>
      </c>
      <c r="AA268">
        <v>0</v>
      </c>
      <c r="AB268">
        <v>2.5999999999999999E-2</v>
      </c>
      <c r="AC268">
        <v>1.9E-2</v>
      </c>
      <c r="AD268">
        <v>0</v>
      </c>
      <c r="AE268">
        <v>0</v>
      </c>
      <c r="AF268">
        <v>0</v>
      </c>
      <c r="AG268">
        <v>0</v>
      </c>
      <c r="AH268">
        <v>2.4664000000000001</v>
      </c>
      <c r="AK268" s="70">
        <f t="shared" si="13"/>
        <v>2.4664000000000001</v>
      </c>
      <c r="AM268" s="70">
        <f>VLOOKUP(B268,Totalt!B267:AU740,39,FALSE)</f>
        <v>2.4663999999999997</v>
      </c>
      <c r="AP268" s="70">
        <f t="shared" si="14"/>
        <v>0</v>
      </c>
    </row>
    <row r="269" spans="1:42" x14ac:dyDescent="0.35">
      <c r="A269" t="s">
        <v>369</v>
      </c>
      <c r="B269" t="s">
        <v>370</v>
      </c>
      <c r="C269">
        <v>0</v>
      </c>
      <c r="D269">
        <v>0</v>
      </c>
      <c r="E269">
        <v>0</v>
      </c>
      <c r="F269">
        <v>0</v>
      </c>
      <c r="G269">
        <v>0</v>
      </c>
      <c r="H269">
        <v>0.17</v>
      </c>
      <c r="I269">
        <v>0.37709999999999999</v>
      </c>
      <c r="J269">
        <v>0</v>
      </c>
      <c r="K269">
        <v>0</v>
      </c>
      <c r="L269">
        <v>0</v>
      </c>
      <c r="M269">
        <v>0</v>
      </c>
      <c r="N269">
        <v>0</v>
      </c>
      <c r="O269">
        <v>0</v>
      </c>
      <c r="P269" s="46">
        <v>0</v>
      </c>
      <c r="Q269" s="46">
        <f t="shared" si="12"/>
        <v>0</v>
      </c>
      <c r="R269">
        <v>0</v>
      </c>
      <c r="S269">
        <v>0.97599999999999998</v>
      </c>
      <c r="T269">
        <v>6.899</v>
      </c>
      <c r="U269">
        <v>0</v>
      </c>
      <c r="V269">
        <v>0</v>
      </c>
      <c r="W269">
        <v>0</v>
      </c>
      <c r="X269">
        <v>0.42</v>
      </c>
      <c r="Y269">
        <v>0</v>
      </c>
      <c r="Z269">
        <v>4.3760000000000003</v>
      </c>
      <c r="AA269">
        <v>0</v>
      </c>
      <c r="AB269">
        <v>0.153</v>
      </c>
      <c r="AC269">
        <v>0.13300000000000001</v>
      </c>
      <c r="AD269">
        <v>0</v>
      </c>
      <c r="AE269">
        <v>0</v>
      </c>
      <c r="AF269">
        <v>0</v>
      </c>
      <c r="AG269">
        <v>0</v>
      </c>
      <c r="AH269">
        <v>13.504100000000001</v>
      </c>
      <c r="AK269" s="70">
        <f t="shared" si="13"/>
        <v>13.504100000000001</v>
      </c>
      <c r="AM269" s="70">
        <f>VLOOKUP(B269,Totalt!B268:AU741,39,FALSE)</f>
        <v>13.504099999999999</v>
      </c>
      <c r="AP269" s="70">
        <f t="shared" si="14"/>
        <v>0</v>
      </c>
    </row>
    <row r="270" spans="1:42" x14ac:dyDescent="0.35">
      <c r="A270" t="s">
        <v>371</v>
      </c>
      <c r="B270" t="s">
        <v>372</v>
      </c>
      <c r="C270">
        <v>0</v>
      </c>
      <c r="D270">
        <v>0</v>
      </c>
      <c r="E270">
        <v>0</v>
      </c>
      <c r="F270">
        <v>17</v>
      </c>
      <c r="G270">
        <v>0</v>
      </c>
      <c r="H270">
        <v>0</v>
      </c>
      <c r="I270">
        <v>1.82</v>
      </c>
      <c r="J270">
        <v>0</v>
      </c>
      <c r="K270">
        <v>0</v>
      </c>
      <c r="L270">
        <v>5.9</v>
      </c>
      <c r="M270">
        <v>0</v>
      </c>
      <c r="N270">
        <v>0</v>
      </c>
      <c r="O270">
        <v>0</v>
      </c>
      <c r="P270" s="46">
        <v>10.199999999999999</v>
      </c>
      <c r="Q270" s="46">
        <f t="shared" si="12"/>
        <v>5.0999999999999996</v>
      </c>
      <c r="R270">
        <v>0</v>
      </c>
      <c r="S270">
        <v>0</v>
      </c>
      <c r="T270">
        <v>6</v>
      </c>
      <c r="U270">
        <v>0</v>
      </c>
      <c r="V270">
        <v>0</v>
      </c>
      <c r="W270">
        <v>0</v>
      </c>
      <c r="X270">
        <v>0.78</v>
      </c>
      <c r="Y270">
        <v>8.6</v>
      </c>
      <c r="Z270">
        <v>0</v>
      </c>
      <c r="AA270">
        <v>0</v>
      </c>
      <c r="AB270">
        <v>0</v>
      </c>
      <c r="AC270">
        <v>0</v>
      </c>
      <c r="AD270">
        <v>0</v>
      </c>
      <c r="AE270">
        <v>0</v>
      </c>
      <c r="AF270">
        <v>0</v>
      </c>
      <c r="AG270">
        <v>0</v>
      </c>
      <c r="AH270">
        <v>50.300000000000004</v>
      </c>
      <c r="AK270" s="70">
        <f t="shared" si="13"/>
        <v>45.2</v>
      </c>
      <c r="AM270" s="70">
        <f>VLOOKUP(B270,Totalt!B269:AU742,39,FALSE)</f>
        <v>45.2</v>
      </c>
      <c r="AP270" s="70">
        <f t="shared" si="14"/>
        <v>0</v>
      </c>
    </row>
    <row r="271" spans="1:42" x14ac:dyDescent="0.35">
      <c r="A271" t="s">
        <v>371</v>
      </c>
      <c r="B271" t="s">
        <v>373</v>
      </c>
      <c r="C271">
        <v>0</v>
      </c>
      <c r="D271">
        <v>0</v>
      </c>
      <c r="E271">
        <v>0</v>
      </c>
      <c r="F271">
        <v>16</v>
      </c>
      <c r="G271">
        <v>0</v>
      </c>
      <c r="H271">
        <v>0</v>
      </c>
      <c r="I271">
        <v>2</v>
      </c>
      <c r="J271">
        <v>0</v>
      </c>
      <c r="K271">
        <v>0</v>
      </c>
      <c r="L271">
        <v>0</v>
      </c>
      <c r="M271">
        <v>0</v>
      </c>
      <c r="N271">
        <v>0</v>
      </c>
      <c r="O271">
        <v>0</v>
      </c>
      <c r="P271" s="46">
        <v>19.2</v>
      </c>
      <c r="Q271" s="46">
        <f t="shared" si="12"/>
        <v>9.6</v>
      </c>
      <c r="R271">
        <v>0</v>
      </c>
      <c r="S271">
        <v>11</v>
      </c>
      <c r="T271">
        <v>20</v>
      </c>
      <c r="U271">
        <v>0</v>
      </c>
      <c r="V271">
        <v>0</v>
      </c>
      <c r="W271">
        <v>0</v>
      </c>
      <c r="X271">
        <v>1</v>
      </c>
      <c r="Y271">
        <v>0</v>
      </c>
      <c r="Z271">
        <v>0</v>
      </c>
      <c r="AA271">
        <v>0</v>
      </c>
      <c r="AB271">
        <v>0</v>
      </c>
      <c r="AC271">
        <v>0</v>
      </c>
      <c r="AD271">
        <v>0</v>
      </c>
      <c r="AE271">
        <v>0</v>
      </c>
      <c r="AF271">
        <v>0</v>
      </c>
      <c r="AG271">
        <v>0</v>
      </c>
      <c r="AH271">
        <v>69.2</v>
      </c>
      <c r="AK271" s="70">
        <f t="shared" si="13"/>
        <v>59.6</v>
      </c>
      <c r="AM271" s="70">
        <f>VLOOKUP(B271,Totalt!B270:AU743,39,FALSE)</f>
        <v>59.6</v>
      </c>
      <c r="AP271" s="70">
        <f t="shared" si="14"/>
        <v>0</v>
      </c>
    </row>
    <row r="272" spans="1:42" x14ac:dyDescent="0.35">
      <c r="A272" t="s">
        <v>371</v>
      </c>
      <c r="B272" t="s">
        <v>374</v>
      </c>
      <c r="C272">
        <v>0</v>
      </c>
      <c r="D272">
        <v>0</v>
      </c>
      <c r="E272">
        <v>0</v>
      </c>
      <c r="F272">
        <v>0</v>
      </c>
      <c r="G272">
        <v>0</v>
      </c>
      <c r="H272">
        <v>0</v>
      </c>
      <c r="I272">
        <v>1</v>
      </c>
      <c r="J272">
        <v>0</v>
      </c>
      <c r="K272">
        <v>0</v>
      </c>
      <c r="L272">
        <v>0</v>
      </c>
      <c r="M272">
        <v>0</v>
      </c>
      <c r="N272">
        <v>0</v>
      </c>
      <c r="O272">
        <v>0</v>
      </c>
      <c r="P272" s="46">
        <v>2.2000000000000002</v>
      </c>
      <c r="Q272" s="46">
        <f t="shared" si="12"/>
        <v>1.1000000000000001</v>
      </c>
      <c r="R272">
        <v>0</v>
      </c>
      <c r="S272">
        <v>20.2</v>
      </c>
      <c r="T272">
        <v>1.3</v>
      </c>
      <c r="U272">
        <v>0</v>
      </c>
      <c r="V272">
        <v>0</v>
      </c>
      <c r="W272">
        <v>0</v>
      </c>
      <c r="X272">
        <v>0.5</v>
      </c>
      <c r="Y272">
        <v>0</v>
      </c>
      <c r="Z272">
        <v>0</v>
      </c>
      <c r="AA272">
        <v>0</v>
      </c>
      <c r="AB272">
        <v>0</v>
      </c>
      <c r="AC272">
        <v>0</v>
      </c>
      <c r="AD272">
        <v>0</v>
      </c>
      <c r="AE272">
        <v>0</v>
      </c>
      <c r="AF272">
        <v>0</v>
      </c>
      <c r="AG272">
        <v>0</v>
      </c>
      <c r="AH272">
        <v>25.2</v>
      </c>
      <c r="AK272" s="70">
        <f t="shared" si="13"/>
        <v>24.099999999999998</v>
      </c>
      <c r="AM272" s="70">
        <f>VLOOKUP(B272,Totalt!B271:AU744,39,FALSE)</f>
        <v>24.1</v>
      </c>
      <c r="AP272" s="70">
        <f t="shared" si="14"/>
        <v>0</v>
      </c>
    </row>
    <row r="273" spans="1:42" x14ac:dyDescent="0.35">
      <c r="A273" t="s">
        <v>371</v>
      </c>
      <c r="B273" t="s">
        <v>375</v>
      </c>
      <c r="C273">
        <v>0</v>
      </c>
      <c r="D273">
        <v>0</v>
      </c>
      <c r="E273">
        <v>0</v>
      </c>
      <c r="F273">
        <v>0</v>
      </c>
      <c r="G273">
        <v>0</v>
      </c>
      <c r="H273">
        <v>0</v>
      </c>
      <c r="I273">
        <v>0.6</v>
      </c>
      <c r="J273">
        <v>0</v>
      </c>
      <c r="K273">
        <v>0</v>
      </c>
      <c r="L273">
        <v>39.4</v>
      </c>
      <c r="M273">
        <v>0</v>
      </c>
      <c r="N273">
        <v>0</v>
      </c>
      <c r="O273">
        <v>0</v>
      </c>
      <c r="P273" s="46">
        <v>11.4</v>
      </c>
      <c r="Q273" s="46">
        <f t="shared" si="12"/>
        <v>5.7</v>
      </c>
      <c r="R273">
        <v>0</v>
      </c>
      <c r="S273">
        <v>0</v>
      </c>
      <c r="T273">
        <v>0</v>
      </c>
      <c r="U273">
        <v>0</v>
      </c>
      <c r="V273">
        <v>0</v>
      </c>
      <c r="W273">
        <v>0</v>
      </c>
      <c r="X273">
        <v>0.7</v>
      </c>
      <c r="Y273">
        <v>0</v>
      </c>
      <c r="Z273">
        <v>0</v>
      </c>
      <c r="AA273">
        <v>0</v>
      </c>
      <c r="AB273">
        <v>0</v>
      </c>
      <c r="AC273">
        <v>0</v>
      </c>
      <c r="AD273">
        <v>0</v>
      </c>
      <c r="AE273">
        <v>0</v>
      </c>
      <c r="AF273">
        <v>0</v>
      </c>
      <c r="AG273">
        <v>0</v>
      </c>
      <c r="AH273">
        <v>52.1</v>
      </c>
      <c r="AK273" s="70">
        <f t="shared" si="13"/>
        <v>46.4</v>
      </c>
      <c r="AM273" s="70">
        <f>VLOOKUP(B273,Totalt!B272:AU745,39,FALSE)</f>
        <v>46.400000000000006</v>
      </c>
      <c r="AP273" s="70">
        <f t="shared" si="14"/>
        <v>0</v>
      </c>
    </row>
    <row r="274" spans="1:42" x14ac:dyDescent="0.35">
      <c r="A274" t="s">
        <v>371</v>
      </c>
      <c r="B274" t="s">
        <v>376</v>
      </c>
      <c r="C274">
        <v>0</v>
      </c>
      <c r="D274">
        <v>0</v>
      </c>
      <c r="E274">
        <v>0</v>
      </c>
      <c r="F274">
        <v>0</v>
      </c>
      <c r="G274">
        <v>0</v>
      </c>
      <c r="H274">
        <v>0</v>
      </c>
      <c r="I274">
        <v>0</v>
      </c>
      <c r="J274">
        <v>0</v>
      </c>
      <c r="K274">
        <v>0</v>
      </c>
      <c r="L274">
        <v>28.9</v>
      </c>
      <c r="M274">
        <v>0</v>
      </c>
      <c r="N274">
        <v>0</v>
      </c>
      <c r="O274">
        <v>0</v>
      </c>
      <c r="P274" s="46">
        <v>9</v>
      </c>
      <c r="Q274" s="46">
        <f t="shared" si="12"/>
        <v>4.5</v>
      </c>
      <c r="R274">
        <v>0</v>
      </c>
      <c r="S274">
        <v>0</v>
      </c>
      <c r="T274">
        <v>0</v>
      </c>
      <c r="U274">
        <v>0</v>
      </c>
      <c r="V274">
        <v>0</v>
      </c>
      <c r="W274">
        <v>0</v>
      </c>
      <c r="X274">
        <v>0.8</v>
      </c>
      <c r="Y274">
        <v>0</v>
      </c>
      <c r="Z274">
        <v>0</v>
      </c>
      <c r="AA274">
        <v>0</v>
      </c>
      <c r="AB274">
        <v>0</v>
      </c>
      <c r="AC274">
        <v>0</v>
      </c>
      <c r="AD274">
        <v>0</v>
      </c>
      <c r="AE274">
        <v>0.1</v>
      </c>
      <c r="AF274">
        <v>0</v>
      </c>
      <c r="AG274">
        <v>0</v>
      </c>
      <c r="AH274">
        <v>38.799999999999997</v>
      </c>
      <c r="AK274" s="70">
        <f t="shared" si="13"/>
        <v>34.299999999999997</v>
      </c>
      <c r="AM274" s="70">
        <f>VLOOKUP(B274,Totalt!B273:AU746,39,FALSE)</f>
        <v>34.299999999999997</v>
      </c>
      <c r="AP274" s="70">
        <f t="shared" si="14"/>
        <v>0</v>
      </c>
    </row>
    <row r="275" spans="1:42" x14ac:dyDescent="0.35">
      <c r="A275" t="s">
        <v>371</v>
      </c>
      <c r="B275" t="s">
        <v>377</v>
      </c>
      <c r="C275">
        <v>0</v>
      </c>
      <c r="D275">
        <v>0</v>
      </c>
      <c r="E275">
        <v>0</v>
      </c>
      <c r="F275">
        <v>0</v>
      </c>
      <c r="G275">
        <v>0</v>
      </c>
      <c r="H275">
        <v>0</v>
      </c>
      <c r="I275">
        <v>0</v>
      </c>
      <c r="J275">
        <v>0</v>
      </c>
      <c r="K275">
        <v>0</v>
      </c>
      <c r="L275">
        <v>0</v>
      </c>
      <c r="M275">
        <v>0</v>
      </c>
      <c r="N275">
        <v>0</v>
      </c>
      <c r="O275">
        <v>0</v>
      </c>
      <c r="P275" s="46">
        <v>0</v>
      </c>
      <c r="Q275" s="46">
        <f t="shared" si="12"/>
        <v>0</v>
      </c>
      <c r="R275">
        <v>0</v>
      </c>
      <c r="S275">
        <v>0</v>
      </c>
      <c r="T275">
        <v>0</v>
      </c>
      <c r="U275">
        <v>0</v>
      </c>
      <c r="V275">
        <v>0</v>
      </c>
      <c r="W275">
        <v>0</v>
      </c>
      <c r="X275">
        <v>0</v>
      </c>
      <c r="Y275">
        <v>0</v>
      </c>
      <c r="Z275">
        <v>0</v>
      </c>
      <c r="AA275">
        <v>0</v>
      </c>
      <c r="AB275">
        <v>0</v>
      </c>
      <c r="AC275">
        <v>0</v>
      </c>
      <c r="AD275">
        <v>0</v>
      </c>
      <c r="AE275">
        <v>0</v>
      </c>
      <c r="AF275">
        <v>0</v>
      </c>
      <c r="AG275">
        <v>0</v>
      </c>
      <c r="AH275">
        <v>0</v>
      </c>
      <c r="AK275" s="70">
        <f t="shared" si="13"/>
        <v>0</v>
      </c>
      <c r="AM275" s="70">
        <f>VLOOKUP(B275,Totalt!B274:AU747,39,FALSE)</f>
        <v>0</v>
      </c>
      <c r="AP275" s="70">
        <f t="shared" si="14"/>
        <v>0</v>
      </c>
    </row>
    <row r="276" spans="1:42" x14ac:dyDescent="0.35">
      <c r="A276" t="s">
        <v>371</v>
      </c>
      <c r="B276" t="s">
        <v>378</v>
      </c>
      <c r="C276">
        <v>0</v>
      </c>
      <c r="D276">
        <v>0</v>
      </c>
      <c r="E276">
        <v>0</v>
      </c>
      <c r="F276">
        <v>0</v>
      </c>
      <c r="G276">
        <v>0</v>
      </c>
      <c r="H276">
        <v>0</v>
      </c>
      <c r="I276">
        <v>0.6</v>
      </c>
      <c r="J276">
        <v>0</v>
      </c>
      <c r="K276">
        <v>0</v>
      </c>
      <c r="L276">
        <v>28.9</v>
      </c>
      <c r="M276">
        <v>0</v>
      </c>
      <c r="N276">
        <v>0</v>
      </c>
      <c r="O276">
        <v>0</v>
      </c>
      <c r="P276" s="46">
        <v>9.4</v>
      </c>
      <c r="Q276" s="46">
        <f t="shared" si="12"/>
        <v>4.7</v>
      </c>
      <c r="R276">
        <v>0</v>
      </c>
      <c r="S276">
        <v>0</v>
      </c>
      <c r="T276">
        <v>0</v>
      </c>
      <c r="U276">
        <v>0</v>
      </c>
      <c r="V276">
        <v>0</v>
      </c>
      <c r="W276">
        <v>0</v>
      </c>
      <c r="X276">
        <v>0.5</v>
      </c>
      <c r="Y276">
        <v>0</v>
      </c>
      <c r="Z276">
        <v>0</v>
      </c>
      <c r="AA276">
        <v>0</v>
      </c>
      <c r="AB276">
        <v>0</v>
      </c>
      <c r="AC276">
        <v>0</v>
      </c>
      <c r="AD276">
        <v>0</v>
      </c>
      <c r="AE276">
        <v>0</v>
      </c>
      <c r="AF276">
        <v>0</v>
      </c>
      <c r="AG276">
        <v>0</v>
      </c>
      <c r="AH276">
        <v>39.4</v>
      </c>
      <c r="AK276" s="70">
        <f t="shared" si="13"/>
        <v>34.699999999999996</v>
      </c>
      <c r="AM276" s="70">
        <f>VLOOKUP(B276,Totalt!B275:AU748,39,FALSE)</f>
        <v>34.700000000000003</v>
      </c>
      <c r="AP276" s="70">
        <f t="shared" si="14"/>
        <v>0</v>
      </c>
    </row>
    <row r="277" spans="1:42" x14ac:dyDescent="0.35">
      <c r="A277" t="s">
        <v>371</v>
      </c>
      <c r="B277" t="s">
        <v>379</v>
      </c>
      <c r="C277">
        <v>0</v>
      </c>
      <c r="D277">
        <v>0</v>
      </c>
      <c r="E277">
        <v>0</v>
      </c>
      <c r="F277">
        <v>0</v>
      </c>
      <c r="G277">
        <v>0</v>
      </c>
      <c r="H277">
        <v>0</v>
      </c>
      <c r="I277">
        <v>6.0289999999999999</v>
      </c>
      <c r="J277">
        <v>0</v>
      </c>
      <c r="K277">
        <v>0</v>
      </c>
      <c r="L277">
        <v>0</v>
      </c>
      <c r="M277">
        <v>0</v>
      </c>
      <c r="N277">
        <v>0</v>
      </c>
      <c r="O277">
        <v>0</v>
      </c>
      <c r="P277" s="46">
        <v>0</v>
      </c>
      <c r="Q277" s="46">
        <f t="shared" si="12"/>
        <v>0</v>
      </c>
      <c r="R277">
        <v>0</v>
      </c>
      <c r="S277">
        <v>0</v>
      </c>
      <c r="T277">
        <v>0</v>
      </c>
      <c r="U277">
        <v>0</v>
      </c>
      <c r="V277">
        <v>0</v>
      </c>
      <c r="W277">
        <v>0</v>
      </c>
      <c r="X277">
        <v>0.51700000000000002</v>
      </c>
      <c r="Y277">
        <v>20.378</v>
      </c>
      <c r="Z277">
        <v>0</v>
      </c>
      <c r="AA277">
        <v>0</v>
      </c>
      <c r="AB277">
        <v>0</v>
      </c>
      <c r="AC277">
        <v>0</v>
      </c>
      <c r="AD277">
        <v>0</v>
      </c>
      <c r="AE277">
        <v>0</v>
      </c>
      <c r="AF277">
        <v>0</v>
      </c>
      <c r="AG277">
        <v>0</v>
      </c>
      <c r="AH277">
        <v>26.923999999999999</v>
      </c>
      <c r="AK277" s="70">
        <f t="shared" si="13"/>
        <v>26.923999999999999</v>
      </c>
      <c r="AM277" s="70">
        <f>VLOOKUP(B277,Totalt!B276:AU749,39,FALSE)</f>
        <v>26.923999999999999</v>
      </c>
      <c r="AP277" s="70">
        <f t="shared" si="14"/>
        <v>0</v>
      </c>
    </row>
    <row r="278" spans="1:42" x14ac:dyDescent="0.35">
      <c r="A278" t="s">
        <v>371</v>
      </c>
      <c r="B278" t="s">
        <v>380</v>
      </c>
      <c r="C278">
        <v>0.83699999999999997</v>
      </c>
      <c r="D278">
        <v>0</v>
      </c>
      <c r="E278">
        <v>0</v>
      </c>
      <c r="F278">
        <v>7.89</v>
      </c>
      <c r="G278">
        <v>0</v>
      </c>
      <c r="H278">
        <v>0</v>
      </c>
      <c r="I278">
        <v>1.8560000000000001</v>
      </c>
      <c r="J278">
        <v>0</v>
      </c>
      <c r="K278">
        <v>0</v>
      </c>
      <c r="L278">
        <v>0</v>
      </c>
      <c r="M278">
        <v>0</v>
      </c>
      <c r="N278">
        <v>0</v>
      </c>
      <c r="O278">
        <v>0</v>
      </c>
      <c r="P278" s="46">
        <v>12.87</v>
      </c>
      <c r="Q278" s="46">
        <f t="shared" si="12"/>
        <v>6.4349999999999996</v>
      </c>
      <c r="R278">
        <v>0</v>
      </c>
      <c r="S278">
        <v>15.624000000000001</v>
      </c>
      <c r="T278">
        <v>10.08</v>
      </c>
      <c r="U278">
        <v>0</v>
      </c>
      <c r="V278">
        <v>0</v>
      </c>
      <c r="W278">
        <v>0</v>
      </c>
      <c r="X278">
        <v>0.92200000000000004</v>
      </c>
      <c r="Y278">
        <v>4.0380000000000003</v>
      </c>
      <c r="Z278">
        <v>0</v>
      </c>
      <c r="AA278">
        <v>0</v>
      </c>
      <c r="AB278">
        <v>0</v>
      </c>
      <c r="AC278">
        <v>0</v>
      </c>
      <c r="AD278">
        <v>0</v>
      </c>
      <c r="AE278">
        <v>0</v>
      </c>
      <c r="AF278">
        <v>0</v>
      </c>
      <c r="AG278">
        <v>0</v>
      </c>
      <c r="AH278">
        <v>54.11699999999999</v>
      </c>
      <c r="AK278" s="70">
        <f t="shared" si="13"/>
        <v>47.681999999999988</v>
      </c>
      <c r="AM278" s="70">
        <f>VLOOKUP(B278,Totalt!B277:AU750,39,FALSE)</f>
        <v>47.682000000000002</v>
      </c>
      <c r="AP278" s="70">
        <f t="shared" si="14"/>
        <v>0</v>
      </c>
    </row>
    <row r="279" spans="1:42" x14ac:dyDescent="0.35">
      <c r="A279" t="s">
        <v>371</v>
      </c>
      <c r="B279" t="s">
        <v>381</v>
      </c>
      <c r="C279">
        <v>0</v>
      </c>
      <c r="D279">
        <v>0</v>
      </c>
      <c r="E279">
        <v>0</v>
      </c>
      <c r="F279">
        <v>0</v>
      </c>
      <c r="G279">
        <v>0</v>
      </c>
      <c r="H279">
        <v>0</v>
      </c>
      <c r="I279">
        <v>0.1</v>
      </c>
      <c r="J279">
        <v>0</v>
      </c>
      <c r="K279">
        <v>0</v>
      </c>
      <c r="L279">
        <v>40.299999999999997</v>
      </c>
      <c r="M279">
        <v>0</v>
      </c>
      <c r="N279">
        <v>0</v>
      </c>
      <c r="O279">
        <v>0</v>
      </c>
      <c r="P279" s="46">
        <v>10.4</v>
      </c>
      <c r="Q279" s="46">
        <f t="shared" si="12"/>
        <v>5.2</v>
      </c>
      <c r="R279">
        <v>0</v>
      </c>
      <c r="S279">
        <v>0</v>
      </c>
      <c r="T279">
        <v>0</v>
      </c>
      <c r="U279">
        <v>0</v>
      </c>
      <c r="V279">
        <v>0</v>
      </c>
      <c r="W279">
        <v>0</v>
      </c>
      <c r="X279">
        <v>0.7</v>
      </c>
      <c r="Y279">
        <v>0</v>
      </c>
      <c r="Z279">
        <v>0</v>
      </c>
      <c r="AA279">
        <v>0</v>
      </c>
      <c r="AB279">
        <v>0</v>
      </c>
      <c r="AC279">
        <v>0</v>
      </c>
      <c r="AD279">
        <v>0</v>
      </c>
      <c r="AE279">
        <v>0</v>
      </c>
      <c r="AF279">
        <v>0</v>
      </c>
      <c r="AG279">
        <v>0</v>
      </c>
      <c r="AH279">
        <v>51.5</v>
      </c>
      <c r="AK279" s="70">
        <f t="shared" si="13"/>
        <v>46.3</v>
      </c>
      <c r="AM279" s="70">
        <f>VLOOKUP(B279,Totalt!B278:AU751,39,FALSE)</f>
        <v>46.300000000000004</v>
      </c>
      <c r="AP279" s="70">
        <f t="shared" si="14"/>
        <v>0</v>
      </c>
    </row>
    <row r="280" spans="1:42" x14ac:dyDescent="0.35">
      <c r="A280" t="s">
        <v>371</v>
      </c>
      <c r="B280" t="s">
        <v>382</v>
      </c>
      <c r="C280">
        <v>0</v>
      </c>
      <c r="D280">
        <v>0</v>
      </c>
      <c r="E280">
        <v>0</v>
      </c>
      <c r="F280">
        <v>2.1</v>
      </c>
      <c r="G280">
        <v>0</v>
      </c>
      <c r="H280">
        <v>0</v>
      </c>
      <c r="I280">
        <v>3.4</v>
      </c>
      <c r="J280">
        <v>0</v>
      </c>
      <c r="K280">
        <v>0</v>
      </c>
      <c r="L280">
        <v>0</v>
      </c>
      <c r="M280">
        <v>0</v>
      </c>
      <c r="N280">
        <v>0</v>
      </c>
      <c r="O280">
        <v>0</v>
      </c>
      <c r="P280" s="46">
        <v>15.4</v>
      </c>
      <c r="Q280" s="46">
        <f t="shared" si="12"/>
        <v>7.7</v>
      </c>
      <c r="R280">
        <v>0</v>
      </c>
      <c r="S280">
        <v>9.1999999999999993</v>
      </c>
      <c r="T280">
        <v>29.5</v>
      </c>
      <c r="U280">
        <v>0</v>
      </c>
      <c r="V280">
        <v>0</v>
      </c>
      <c r="W280">
        <v>0</v>
      </c>
      <c r="X280">
        <v>0.8</v>
      </c>
      <c r="Y280">
        <v>0</v>
      </c>
      <c r="Z280">
        <v>0</v>
      </c>
      <c r="AA280">
        <v>0</v>
      </c>
      <c r="AB280">
        <v>0</v>
      </c>
      <c r="AC280">
        <v>0</v>
      </c>
      <c r="AD280">
        <v>0</v>
      </c>
      <c r="AE280">
        <v>0</v>
      </c>
      <c r="AF280">
        <v>0</v>
      </c>
      <c r="AG280">
        <v>0</v>
      </c>
      <c r="AH280">
        <v>60.399999999999991</v>
      </c>
      <c r="AK280" s="70">
        <f t="shared" si="13"/>
        <v>52.699999999999989</v>
      </c>
      <c r="AM280" s="70">
        <f>VLOOKUP(B280,Totalt!B279:AU752,39,FALSE)</f>
        <v>52.7</v>
      </c>
      <c r="AP280" s="70">
        <f t="shared" si="14"/>
        <v>0</v>
      </c>
    </row>
    <row r="281" spans="1:42" x14ac:dyDescent="0.35">
      <c r="A281" t="s">
        <v>371</v>
      </c>
      <c r="B281" t="s">
        <v>383</v>
      </c>
      <c r="C281">
        <v>0</v>
      </c>
      <c r="D281">
        <v>0</v>
      </c>
      <c r="E281">
        <v>0</v>
      </c>
      <c r="F281">
        <v>12.5</v>
      </c>
      <c r="G281">
        <v>0</v>
      </c>
      <c r="H281">
        <v>0</v>
      </c>
      <c r="I281">
        <v>0.31900000000000001</v>
      </c>
      <c r="J281">
        <v>0</v>
      </c>
      <c r="K281">
        <v>0</v>
      </c>
      <c r="L281">
        <v>0</v>
      </c>
      <c r="M281">
        <v>0</v>
      </c>
      <c r="N281">
        <v>0</v>
      </c>
      <c r="O281">
        <v>0</v>
      </c>
      <c r="P281" s="46">
        <v>4</v>
      </c>
      <c r="Q281" s="46">
        <f t="shared" si="12"/>
        <v>2</v>
      </c>
      <c r="R281">
        <v>0</v>
      </c>
      <c r="S281">
        <v>0</v>
      </c>
      <c r="T281">
        <v>8</v>
      </c>
      <c r="U281">
        <v>0</v>
      </c>
      <c r="V281">
        <v>0</v>
      </c>
      <c r="W281">
        <v>0</v>
      </c>
      <c r="X281">
        <v>0.3</v>
      </c>
      <c r="Y281">
        <v>0</v>
      </c>
      <c r="Z281">
        <v>0</v>
      </c>
      <c r="AA281">
        <v>0</v>
      </c>
      <c r="AB281">
        <v>0</v>
      </c>
      <c r="AC281">
        <v>0</v>
      </c>
      <c r="AD281">
        <v>0</v>
      </c>
      <c r="AE281">
        <v>0</v>
      </c>
      <c r="AF281">
        <v>0</v>
      </c>
      <c r="AG281">
        <v>0</v>
      </c>
      <c r="AH281">
        <v>25.119000000000003</v>
      </c>
      <c r="AK281" s="70">
        <f t="shared" si="13"/>
        <v>23.119000000000003</v>
      </c>
      <c r="AM281" s="70">
        <f>VLOOKUP(B281,Totalt!B280:AU753,39,FALSE)</f>
        <v>23.119000000000003</v>
      </c>
      <c r="AP281" s="70">
        <f t="shared" si="14"/>
        <v>0</v>
      </c>
    </row>
    <row r="282" spans="1:42" x14ac:dyDescent="0.35">
      <c r="A282" t="s">
        <v>371</v>
      </c>
      <c r="B282" t="s">
        <v>384</v>
      </c>
      <c r="C282">
        <v>0</v>
      </c>
      <c r="D282">
        <v>0</v>
      </c>
      <c r="E282">
        <v>0</v>
      </c>
      <c r="F282">
        <v>5.9</v>
      </c>
      <c r="G282">
        <v>0</v>
      </c>
      <c r="H282">
        <v>0</v>
      </c>
      <c r="I282">
        <v>1</v>
      </c>
      <c r="J282">
        <v>0</v>
      </c>
      <c r="K282">
        <v>0</v>
      </c>
      <c r="L282">
        <v>0</v>
      </c>
      <c r="M282">
        <v>0</v>
      </c>
      <c r="N282">
        <v>0</v>
      </c>
      <c r="O282">
        <v>0</v>
      </c>
      <c r="P282" s="46">
        <v>11.2</v>
      </c>
      <c r="Q282" s="46">
        <f t="shared" si="12"/>
        <v>5.6</v>
      </c>
      <c r="R282">
        <v>0</v>
      </c>
      <c r="S282">
        <v>0</v>
      </c>
      <c r="T282">
        <v>19.7</v>
      </c>
      <c r="U282">
        <v>0</v>
      </c>
      <c r="V282">
        <v>0</v>
      </c>
      <c r="W282">
        <v>0</v>
      </c>
      <c r="X282">
        <v>0.6</v>
      </c>
      <c r="Y282">
        <v>0</v>
      </c>
      <c r="Z282">
        <v>0</v>
      </c>
      <c r="AA282">
        <v>0</v>
      </c>
      <c r="AB282">
        <v>0</v>
      </c>
      <c r="AC282">
        <v>0</v>
      </c>
      <c r="AD282">
        <v>0</v>
      </c>
      <c r="AE282">
        <v>0</v>
      </c>
      <c r="AF282">
        <v>0</v>
      </c>
      <c r="AG282">
        <v>0</v>
      </c>
      <c r="AH282">
        <v>38.4</v>
      </c>
      <c r="AK282" s="70">
        <f t="shared" si="13"/>
        <v>32.799999999999997</v>
      </c>
      <c r="AM282" s="70">
        <f>VLOOKUP(B282,Totalt!B281:AU754,39,FALSE)</f>
        <v>32.800000000000004</v>
      </c>
      <c r="AP282" s="70">
        <f t="shared" si="14"/>
        <v>0</v>
      </c>
    </row>
    <row r="283" spans="1:42" x14ac:dyDescent="0.35">
      <c r="A283" t="s">
        <v>371</v>
      </c>
      <c r="B283" t="s">
        <v>385</v>
      </c>
      <c r="C283">
        <v>0</v>
      </c>
      <c r="D283">
        <v>0</v>
      </c>
      <c r="E283">
        <v>0</v>
      </c>
      <c r="F283">
        <v>0</v>
      </c>
      <c r="G283">
        <v>0</v>
      </c>
      <c r="H283">
        <v>0</v>
      </c>
      <c r="I283">
        <v>0</v>
      </c>
      <c r="J283">
        <v>0</v>
      </c>
      <c r="K283">
        <v>0</v>
      </c>
      <c r="L283">
        <v>0</v>
      </c>
      <c r="M283">
        <v>0</v>
      </c>
      <c r="N283">
        <v>0</v>
      </c>
      <c r="O283">
        <v>0</v>
      </c>
      <c r="P283" s="46">
        <v>0</v>
      </c>
      <c r="Q283" s="46">
        <f t="shared" si="12"/>
        <v>0</v>
      </c>
      <c r="R283">
        <v>0</v>
      </c>
      <c r="S283">
        <v>0</v>
      </c>
      <c r="T283">
        <v>0</v>
      </c>
      <c r="U283">
        <v>0</v>
      </c>
      <c r="V283">
        <v>0</v>
      </c>
      <c r="W283">
        <v>0</v>
      </c>
      <c r="X283">
        <v>0</v>
      </c>
      <c r="Y283">
        <v>0</v>
      </c>
      <c r="Z283">
        <v>0</v>
      </c>
      <c r="AA283">
        <v>0</v>
      </c>
      <c r="AB283">
        <v>0</v>
      </c>
      <c r="AC283">
        <v>0</v>
      </c>
      <c r="AD283">
        <v>0</v>
      </c>
      <c r="AE283">
        <v>0</v>
      </c>
      <c r="AF283">
        <v>0</v>
      </c>
      <c r="AG283">
        <v>0</v>
      </c>
      <c r="AH283">
        <v>0</v>
      </c>
      <c r="AK283" s="70">
        <f t="shared" si="13"/>
        <v>0</v>
      </c>
      <c r="AM283" s="70">
        <f>VLOOKUP(B283,Totalt!B282:AU755,39,FALSE)</f>
        <v>0</v>
      </c>
      <c r="AP283" s="70">
        <f t="shared" si="14"/>
        <v>0</v>
      </c>
    </row>
    <row r="284" spans="1:42" x14ac:dyDescent="0.35">
      <c r="A284" t="s">
        <v>371</v>
      </c>
      <c r="B284" t="s">
        <v>386</v>
      </c>
      <c r="C284">
        <v>0</v>
      </c>
      <c r="D284">
        <v>0</v>
      </c>
      <c r="E284">
        <v>0</v>
      </c>
      <c r="F284">
        <v>0</v>
      </c>
      <c r="G284">
        <v>0</v>
      </c>
      <c r="H284">
        <v>0</v>
      </c>
      <c r="I284">
        <v>0</v>
      </c>
      <c r="J284">
        <v>0</v>
      </c>
      <c r="K284">
        <v>0</v>
      </c>
      <c r="L284">
        <v>0</v>
      </c>
      <c r="M284">
        <v>0</v>
      </c>
      <c r="N284">
        <v>0</v>
      </c>
      <c r="O284">
        <v>0</v>
      </c>
      <c r="P284" s="46">
        <v>0</v>
      </c>
      <c r="Q284" s="46">
        <f t="shared" si="12"/>
        <v>0</v>
      </c>
      <c r="R284">
        <v>0</v>
      </c>
      <c r="S284">
        <v>0</v>
      </c>
      <c r="T284">
        <v>0</v>
      </c>
      <c r="U284">
        <v>0</v>
      </c>
      <c r="V284">
        <v>0</v>
      </c>
      <c r="W284">
        <v>0</v>
      </c>
      <c r="X284">
        <v>0</v>
      </c>
      <c r="Y284">
        <v>0</v>
      </c>
      <c r="Z284">
        <v>0</v>
      </c>
      <c r="AA284">
        <v>0</v>
      </c>
      <c r="AB284">
        <v>0</v>
      </c>
      <c r="AC284">
        <v>0</v>
      </c>
      <c r="AD284">
        <v>0</v>
      </c>
      <c r="AE284">
        <v>0</v>
      </c>
      <c r="AF284">
        <v>0</v>
      </c>
      <c r="AG284">
        <v>0</v>
      </c>
      <c r="AH284">
        <v>0</v>
      </c>
      <c r="AK284" s="70">
        <f t="shared" si="13"/>
        <v>0</v>
      </c>
      <c r="AM284" s="70">
        <f>VLOOKUP(B284,Totalt!B283:AU756,39,FALSE)</f>
        <v>0</v>
      </c>
      <c r="AP284" s="70">
        <f t="shared" si="14"/>
        <v>0</v>
      </c>
    </row>
    <row r="285" spans="1:42" x14ac:dyDescent="0.35">
      <c r="A285" t="s">
        <v>371</v>
      </c>
      <c r="B285" t="s">
        <v>387</v>
      </c>
      <c r="C285">
        <v>0</v>
      </c>
      <c r="D285">
        <v>0</v>
      </c>
      <c r="E285">
        <v>0</v>
      </c>
      <c r="F285">
        <v>0</v>
      </c>
      <c r="G285">
        <v>0</v>
      </c>
      <c r="H285">
        <v>0</v>
      </c>
      <c r="I285">
        <v>0.18</v>
      </c>
      <c r="J285">
        <v>0</v>
      </c>
      <c r="K285">
        <v>0</v>
      </c>
      <c r="L285">
        <v>0</v>
      </c>
      <c r="M285">
        <v>0</v>
      </c>
      <c r="N285">
        <v>0</v>
      </c>
      <c r="O285">
        <v>0</v>
      </c>
      <c r="P285" s="46">
        <v>0</v>
      </c>
      <c r="Q285" s="46">
        <f t="shared" si="12"/>
        <v>0</v>
      </c>
      <c r="R285">
        <v>0</v>
      </c>
      <c r="S285">
        <v>0</v>
      </c>
      <c r="T285">
        <v>0</v>
      </c>
      <c r="U285">
        <v>0</v>
      </c>
      <c r="V285">
        <v>0</v>
      </c>
      <c r="W285">
        <v>0</v>
      </c>
      <c r="X285">
        <v>0.13900000000000001</v>
      </c>
      <c r="Y285">
        <v>0</v>
      </c>
      <c r="Z285">
        <v>7.0659999999999998</v>
      </c>
      <c r="AA285">
        <v>0</v>
      </c>
      <c r="AB285">
        <v>0</v>
      </c>
      <c r="AC285">
        <v>0</v>
      </c>
      <c r="AD285">
        <v>0</v>
      </c>
      <c r="AE285">
        <v>0</v>
      </c>
      <c r="AF285">
        <v>0</v>
      </c>
      <c r="AG285">
        <v>0</v>
      </c>
      <c r="AH285">
        <v>7.3849999999999998</v>
      </c>
      <c r="AK285" s="70">
        <f t="shared" si="13"/>
        <v>7.3849999999999998</v>
      </c>
      <c r="AM285" s="70">
        <f>VLOOKUP(B285,Totalt!B284:AU757,39,FALSE)</f>
        <v>7.3849999999999998</v>
      </c>
      <c r="AP285" s="70">
        <f t="shared" si="14"/>
        <v>0</v>
      </c>
    </row>
    <row r="286" spans="1:42" x14ac:dyDescent="0.35">
      <c r="A286" t="s">
        <v>388</v>
      </c>
      <c r="B286" t="s">
        <v>389</v>
      </c>
      <c r="C286">
        <v>0</v>
      </c>
      <c r="D286">
        <v>0</v>
      </c>
      <c r="E286">
        <v>0</v>
      </c>
      <c r="F286">
        <v>6</v>
      </c>
      <c r="G286">
        <v>0</v>
      </c>
      <c r="H286">
        <v>0</v>
      </c>
      <c r="I286">
        <v>0.06</v>
      </c>
      <c r="J286">
        <v>0</v>
      </c>
      <c r="K286">
        <v>0</v>
      </c>
      <c r="L286">
        <v>6.2</v>
      </c>
      <c r="M286">
        <v>0</v>
      </c>
      <c r="N286">
        <v>0</v>
      </c>
      <c r="O286">
        <v>0</v>
      </c>
      <c r="P286" s="46">
        <v>0</v>
      </c>
      <c r="Q286" s="46">
        <f t="shared" si="12"/>
        <v>0</v>
      </c>
      <c r="R286">
        <v>0</v>
      </c>
      <c r="S286">
        <v>0</v>
      </c>
      <c r="T286">
        <v>6.5</v>
      </c>
      <c r="U286">
        <v>0</v>
      </c>
      <c r="V286">
        <v>0</v>
      </c>
      <c r="W286">
        <v>0</v>
      </c>
      <c r="X286">
        <v>0.46200000000000002</v>
      </c>
      <c r="Y286">
        <v>0</v>
      </c>
      <c r="Z286">
        <v>2.1</v>
      </c>
      <c r="AA286">
        <v>0</v>
      </c>
      <c r="AB286">
        <v>0</v>
      </c>
      <c r="AC286">
        <v>0</v>
      </c>
      <c r="AD286">
        <v>0</v>
      </c>
      <c r="AE286">
        <v>0</v>
      </c>
      <c r="AF286">
        <v>0</v>
      </c>
      <c r="AG286">
        <v>0</v>
      </c>
      <c r="AH286">
        <v>21.321999999999999</v>
      </c>
      <c r="AK286" s="70">
        <f t="shared" si="13"/>
        <v>21.321999999999999</v>
      </c>
      <c r="AM286" s="70">
        <f>VLOOKUP(B286,Totalt!B285:AU758,39,FALSE)</f>
        <v>21.321999999999999</v>
      </c>
      <c r="AP286" s="70">
        <f t="shared" si="14"/>
        <v>0</v>
      </c>
    </row>
    <row r="287" spans="1:42" x14ac:dyDescent="0.35">
      <c r="A287" t="s">
        <v>388</v>
      </c>
      <c r="B287" t="s">
        <v>390</v>
      </c>
      <c r="C287">
        <v>0</v>
      </c>
      <c r="D287">
        <v>0</v>
      </c>
      <c r="E287">
        <v>0</v>
      </c>
      <c r="F287">
        <v>24.1</v>
      </c>
      <c r="G287">
        <v>0</v>
      </c>
      <c r="H287">
        <v>0</v>
      </c>
      <c r="I287">
        <v>2</v>
      </c>
      <c r="J287">
        <v>0</v>
      </c>
      <c r="K287">
        <v>0</v>
      </c>
      <c r="L287">
        <v>24.8</v>
      </c>
      <c r="M287">
        <v>0</v>
      </c>
      <c r="N287">
        <v>0</v>
      </c>
      <c r="O287">
        <v>0</v>
      </c>
      <c r="P287" s="46">
        <v>22.2</v>
      </c>
      <c r="Q287" s="46">
        <f t="shared" si="12"/>
        <v>11.1</v>
      </c>
      <c r="R287">
        <v>0</v>
      </c>
      <c r="S287">
        <v>0</v>
      </c>
      <c r="T287">
        <v>26.3</v>
      </c>
      <c r="U287">
        <v>0</v>
      </c>
      <c r="V287">
        <v>0</v>
      </c>
      <c r="W287">
        <v>0</v>
      </c>
      <c r="X287">
        <v>2.82</v>
      </c>
      <c r="Y287">
        <v>35.700000000000003</v>
      </c>
      <c r="Z287">
        <v>0</v>
      </c>
      <c r="AA287">
        <v>0</v>
      </c>
      <c r="AB287">
        <v>0</v>
      </c>
      <c r="AC287">
        <v>0</v>
      </c>
      <c r="AD287">
        <v>0</v>
      </c>
      <c r="AE287">
        <v>0</v>
      </c>
      <c r="AF287">
        <v>0</v>
      </c>
      <c r="AG287">
        <v>0</v>
      </c>
      <c r="AH287">
        <v>137.92000000000002</v>
      </c>
      <c r="AK287" s="70">
        <f t="shared" si="13"/>
        <v>126.82000000000002</v>
      </c>
      <c r="AM287" s="70">
        <f>VLOOKUP(B287,Totalt!B286:AU759,39,FALSE)</f>
        <v>126.82</v>
      </c>
      <c r="AP287" s="70">
        <f t="shared" si="14"/>
        <v>0</v>
      </c>
    </row>
    <row r="288" spans="1:42" x14ac:dyDescent="0.35">
      <c r="A288" t="s">
        <v>391</v>
      </c>
      <c r="B288" t="s">
        <v>392</v>
      </c>
      <c r="C288">
        <v>0</v>
      </c>
      <c r="D288">
        <v>0</v>
      </c>
      <c r="E288">
        <v>0</v>
      </c>
      <c r="F288">
        <v>25</v>
      </c>
      <c r="G288">
        <v>0</v>
      </c>
      <c r="H288">
        <v>0</v>
      </c>
      <c r="I288">
        <v>0</v>
      </c>
      <c r="J288">
        <v>0.7</v>
      </c>
      <c r="K288">
        <v>0</v>
      </c>
      <c r="L288">
        <v>6</v>
      </c>
      <c r="M288">
        <v>0</v>
      </c>
      <c r="N288">
        <v>0</v>
      </c>
      <c r="O288">
        <v>0</v>
      </c>
      <c r="P288" s="46">
        <v>15</v>
      </c>
      <c r="Q288" s="46">
        <f t="shared" si="12"/>
        <v>7.5</v>
      </c>
      <c r="R288">
        <v>0</v>
      </c>
      <c r="S288">
        <v>0.5</v>
      </c>
      <c r="T288">
        <v>19</v>
      </c>
      <c r="U288">
        <v>0</v>
      </c>
      <c r="V288">
        <v>0</v>
      </c>
      <c r="W288">
        <v>0</v>
      </c>
      <c r="X288">
        <v>1.3</v>
      </c>
      <c r="Y288">
        <v>0</v>
      </c>
      <c r="Z288">
        <v>0</v>
      </c>
      <c r="AA288">
        <v>0</v>
      </c>
      <c r="AB288">
        <v>0</v>
      </c>
      <c r="AC288">
        <v>0</v>
      </c>
      <c r="AD288">
        <v>0</v>
      </c>
      <c r="AE288">
        <v>0</v>
      </c>
      <c r="AF288">
        <v>0</v>
      </c>
      <c r="AG288">
        <v>0</v>
      </c>
      <c r="AH288">
        <v>67.5</v>
      </c>
      <c r="AK288" s="70">
        <f t="shared" si="13"/>
        <v>60</v>
      </c>
      <c r="AM288" s="70">
        <f>VLOOKUP(B288,Totalt!B287:AU760,39,FALSE)</f>
        <v>60</v>
      </c>
      <c r="AP288" s="70">
        <f t="shared" si="14"/>
        <v>0</v>
      </c>
    </row>
    <row r="289" spans="1:42" x14ac:dyDescent="0.35">
      <c r="A289" t="s">
        <v>393</v>
      </c>
      <c r="B289" t="s">
        <v>394</v>
      </c>
      <c r="C289">
        <v>0</v>
      </c>
      <c r="D289">
        <v>0</v>
      </c>
      <c r="E289">
        <v>0</v>
      </c>
      <c r="F289">
        <v>0</v>
      </c>
      <c r="G289">
        <v>0</v>
      </c>
      <c r="H289">
        <v>0</v>
      </c>
      <c r="I289">
        <v>0</v>
      </c>
      <c r="J289">
        <v>0</v>
      </c>
      <c r="K289">
        <v>0</v>
      </c>
      <c r="L289">
        <v>0</v>
      </c>
      <c r="M289">
        <v>0</v>
      </c>
      <c r="N289">
        <v>0</v>
      </c>
      <c r="O289">
        <v>0</v>
      </c>
      <c r="P289" s="46">
        <v>0</v>
      </c>
      <c r="Q289" s="46">
        <f t="shared" si="12"/>
        <v>0</v>
      </c>
      <c r="R289">
        <v>0</v>
      </c>
      <c r="S289">
        <v>0</v>
      </c>
      <c r="T289">
        <v>0</v>
      </c>
      <c r="U289">
        <v>0</v>
      </c>
      <c r="V289">
        <v>0</v>
      </c>
      <c r="W289">
        <v>0</v>
      </c>
      <c r="X289">
        <v>0</v>
      </c>
      <c r="Y289">
        <v>0</v>
      </c>
      <c r="Z289">
        <v>0</v>
      </c>
      <c r="AA289">
        <v>0</v>
      </c>
      <c r="AB289">
        <v>0</v>
      </c>
      <c r="AC289">
        <v>0</v>
      </c>
      <c r="AD289">
        <v>0</v>
      </c>
      <c r="AE289">
        <v>0</v>
      </c>
      <c r="AF289">
        <v>0</v>
      </c>
      <c r="AG289">
        <v>0</v>
      </c>
      <c r="AH289">
        <v>0</v>
      </c>
      <c r="AK289" s="70">
        <f t="shared" si="13"/>
        <v>0</v>
      </c>
      <c r="AM289" s="70">
        <f>VLOOKUP(B289,Totalt!B288:AU761,39,FALSE)</f>
        <v>0</v>
      </c>
      <c r="AP289" s="70">
        <f t="shared" si="14"/>
        <v>0</v>
      </c>
    </row>
    <row r="290" spans="1:42" x14ac:dyDescent="0.35">
      <c r="A290" t="s">
        <v>393</v>
      </c>
      <c r="B290" t="s">
        <v>395</v>
      </c>
      <c r="C290">
        <v>0</v>
      </c>
      <c r="D290">
        <v>0</v>
      </c>
      <c r="E290">
        <v>0</v>
      </c>
      <c r="F290">
        <v>0</v>
      </c>
      <c r="G290">
        <v>0</v>
      </c>
      <c r="H290">
        <v>0</v>
      </c>
      <c r="I290">
        <v>0</v>
      </c>
      <c r="J290">
        <v>0</v>
      </c>
      <c r="K290">
        <v>0</v>
      </c>
      <c r="L290">
        <v>0</v>
      </c>
      <c r="M290">
        <v>0</v>
      </c>
      <c r="N290">
        <v>0</v>
      </c>
      <c r="O290">
        <v>0</v>
      </c>
      <c r="P290" s="46">
        <v>0</v>
      </c>
      <c r="Q290" s="46">
        <f t="shared" si="12"/>
        <v>0</v>
      </c>
      <c r="R290">
        <v>0</v>
      </c>
      <c r="S290">
        <v>0</v>
      </c>
      <c r="T290">
        <v>0</v>
      </c>
      <c r="U290">
        <v>0</v>
      </c>
      <c r="V290">
        <v>0</v>
      </c>
      <c r="W290">
        <v>0</v>
      </c>
      <c r="X290">
        <v>0</v>
      </c>
      <c r="Y290">
        <v>0</v>
      </c>
      <c r="Z290">
        <v>0</v>
      </c>
      <c r="AA290">
        <v>0</v>
      </c>
      <c r="AB290">
        <v>0</v>
      </c>
      <c r="AC290">
        <v>0</v>
      </c>
      <c r="AD290">
        <v>0</v>
      </c>
      <c r="AE290">
        <v>0</v>
      </c>
      <c r="AF290">
        <v>0</v>
      </c>
      <c r="AG290">
        <v>0</v>
      </c>
      <c r="AH290">
        <v>0</v>
      </c>
      <c r="AK290" s="70">
        <f t="shared" si="13"/>
        <v>0</v>
      </c>
      <c r="AM290" s="70">
        <f>VLOOKUP(B290,Totalt!B289:AU762,39,FALSE)</f>
        <v>0</v>
      </c>
      <c r="AP290" s="70">
        <f t="shared" si="14"/>
        <v>0</v>
      </c>
    </row>
    <row r="291" spans="1:42" x14ac:dyDescent="0.35">
      <c r="A291" t="s">
        <v>393</v>
      </c>
      <c r="B291" t="s">
        <v>396</v>
      </c>
      <c r="C291">
        <v>0</v>
      </c>
      <c r="D291">
        <v>0</v>
      </c>
      <c r="E291">
        <v>1</v>
      </c>
      <c r="F291">
        <v>0</v>
      </c>
      <c r="G291">
        <v>4.0999999999999996</v>
      </c>
      <c r="H291">
        <v>1</v>
      </c>
      <c r="I291">
        <v>0</v>
      </c>
      <c r="J291">
        <v>0</v>
      </c>
      <c r="K291">
        <v>0</v>
      </c>
      <c r="L291">
        <v>0</v>
      </c>
      <c r="M291">
        <v>2.3928099999999999</v>
      </c>
      <c r="N291">
        <v>0</v>
      </c>
      <c r="O291">
        <v>0</v>
      </c>
      <c r="P291" s="46">
        <v>31.6</v>
      </c>
      <c r="Q291" s="46">
        <f t="shared" si="12"/>
        <v>15.8</v>
      </c>
      <c r="R291">
        <v>0</v>
      </c>
      <c r="S291">
        <v>0</v>
      </c>
      <c r="T291">
        <v>106.16800000000001</v>
      </c>
      <c r="U291">
        <v>0</v>
      </c>
      <c r="V291">
        <v>0</v>
      </c>
      <c r="W291">
        <v>0</v>
      </c>
      <c r="X291">
        <v>4.2928100000000002</v>
      </c>
      <c r="Y291">
        <v>0</v>
      </c>
      <c r="Z291">
        <v>24</v>
      </c>
      <c r="AA291">
        <v>0</v>
      </c>
      <c r="AB291">
        <v>0.04</v>
      </c>
      <c r="AC291">
        <v>0.1</v>
      </c>
      <c r="AD291">
        <v>0</v>
      </c>
      <c r="AE291">
        <v>0</v>
      </c>
      <c r="AF291">
        <v>0</v>
      </c>
      <c r="AG291">
        <v>0</v>
      </c>
      <c r="AH291">
        <v>174.69361999999998</v>
      </c>
      <c r="AK291" s="70">
        <f t="shared" si="13"/>
        <v>156.50080999999997</v>
      </c>
      <c r="AM291" s="70">
        <f>VLOOKUP(B291,Totalt!B290:AU763,39,FALSE)</f>
        <v>156.50081</v>
      </c>
      <c r="AP291" s="70">
        <f t="shared" si="14"/>
        <v>0</v>
      </c>
    </row>
    <row r="292" spans="1:42" x14ac:dyDescent="0.35">
      <c r="A292" t="s">
        <v>393</v>
      </c>
      <c r="B292" t="s">
        <v>397</v>
      </c>
      <c r="C292">
        <v>0</v>
      </c>
      <c r="D292">
        <v>0</v>
      </c>
      <c r="E292">
        <v>0</v>
      </c>
      <c r="F292">
        <v>0</v>
      </c>
      <c r="G292">
        <v>0</v>
      </c>
      <c r="H292">
        <v>0</v>
      </c>
      <c r="I292">
        <v>0</v>
      </c>
      <c r="J292">
        <v>0</v>
      </c>
      <c r="K292">
        <v>0</v>
      </c>
      <c r="L292">
        <v>0</v>
      </c>
      <c r="M292">
        <v>0</v>
      </c>
      <c r="N292">
        <v>0</v>
      </c>
      <c r="O292">
        <v>0</v>
      </c>
      <c r="P292" s="46">
        <v>0</v>
      </c>
      <c r="Q292" s="46">
        <f t="shared" si="12"/>
        <v>0</v>
      </c>
      <c r="R292">
        <v>0</v>
      </c>
      <c r="S292">
        <v>0</v>
      </c>
      <c r="T292">
        <v>0</v>
      </c>
      <c r="U292">
        <v>0</v>
      </c>
      <c r="V292">
        <v>0</v>
      </c>
      <c r="W292">
        <v>0</v>
      </c>
      <c r="X292">
        <v>0</v>
      </c>
      <c r="Y292">
        <v>0</v>
      </c>
      <c r="Z292">
        <v>0</v>
      </c>
      <c r="AA292">
        <v>0</v>
      </c>
      <c r="AB292">
        <v>0</v>
      </c>
      <c r="AC292">
        <v>0</v>
      </c>
      <c r="AD292">
        <v>0</v>
      </c>
      <c r="AE292">
        <v>0</v>
      </c>
      <c r="AF292">
        <v>0</v>
      </c>
      <c r="AG292">
        <v>0</v>
      </c>
      <c r="AH292">
        <v>0</v>
      </c>
      <c r="AK292" s="70">
        <f t="shared" si="13"/>
        <v>0</v>
      </c>
      <c r="AM292" s="70">
        <f>VLOOKUP(B292,Totalt!B291:AU764,39,FALSE)</f>
        <v>0</v>
      </c>
      <c r="AP292" s="70">
        <f t="shared" si="14"/>
        <v>0</v>
      </c>
    </row>
    <row r="293" spans="1:42" x14ac:dyDescent="0.35">
      <c r="A293" t="s">
        <v>393</v>
      </c>
      <c r="B293" t="s">
        <v>398</v>
      </c>
      <c r="C293">
        <v>0</v>
      </c>
      <c r="D293">
        <v>0</v>
      </c>
      <c r="E293">
        <v>0</v>
      </c>
      <c r="F293">
        <v>0</v>
      </c>
      <c r="G293">
        <v>0</v>
      </c>
      <c r="H293">
        <v>0</v>
      </c>
      <c r="I293">
        <v>0</v>
      </c>
      <c r="J293">
        <v>0</v>
      </c>
      <c r="K293">
        <v>0</v>
      </c>
      <c r="L293">
        <v>0</v>
      </c>
      <c r="M293">
        <v>0</v>
      </c>
      <c r="N293">
        <v>0</v>
      </c>
      <c r="O293">
        <v>0</v>
      </c>
      <c r="P293" s="46">
        <v>0</v>
      </c>
      <c r="Q293" s="46">
        <f t="shared" si="12"/>
        <v>0</v>
      </c>
      <c r="R293">
        <v>0</v>
      </c>
      <c r="S293">
        <v>0</v>
      </c>
      <c r="T293">
        <v>0</v>
      </c>
      <c r="U293">
        <v>0</v>
      </c>
      <c r="V293">
        <v>0</v>
      </c>
      <c r="W293">
        <v>0</v>
      </c>
      <c r="X293">
        <v>0</v>
      </c>
      <c r="Y293">
        <v>0</v>
      </c>
      <c r="Z293">
        <v>0</v>
      </c>
      <c r="AA293">
        <v>0</v>
      </c>
      <c r="AB293">
        <v>0</v>
      </c>
      <c r="AC293">
        <v>0</v>
      </c>
      <c r="AD293">
        <v>0</v>
      </c>
      <c r="AE293">
        <v>0</v>
      </c>
      <c r="AF293">
        <v>0</v>
      </c>
      <c r="AG293">
        <v>0</v>
      </c>
      <c r="AH293">
        <v>0</v>
      </c>
      <c r="AK293" s="70">
        <f t="shared" si="13"/>
        <v>0</v>
      </c>
      <c r="AM293" s="70">
        <f>VLOOKUP(B293,Totalt!B292:AU765,39,FALSE)</f>
        <v>0</v>
      </c>
      <c r="AP293" s="70">
        <f t="shared" si="14"/>
        <v>0</v>
      </c>
    </row>
    <row r="294" spans="1:42" x14ac:dyDescent="0.35">
      <c r="A294" t="s">
        <v>399</v>
      </c>
      <c r="B294" t="s">
        <v>400</v>
      </c>
      <c r="C294">
        <v>0</v>
      </c>
      <c r="D294">
        <v>0</v>
      </c>
      <c r="E294">
        <v>0</v>
      </c>
      <c r="F294">
        <v>0</v>
      </c>
      <c r="G294">
        <v>0</v>
      </c>
      <c r="H294">
        <v>0</v>
      </c>
      <c r="I294">
        <v>2</v>
      </c>
      <c r="J294">
        <v>0</v>
      </c>
      <c r="K294">
        <v>0</v>
      </c>
      <c r="L294">
        <v>32.737000000000002</v>
      </c>
      <c r="M294">
        <v>2.1181999999999999</v>
      </c>
      <c r="N294">
        <v>0</v>
      </c>
      <c r="O294">
        <v>13.023899999999999</v>
      </c>
      <c r="P294" s="46">
        <v>72.400000000000006</v>
      </c>
      <c r="Q294" s="46">
        <f t="shared" si="12"/>
        <v>36.200000000000003</v>
      </c>
      <c r="R294">
        <v>0</v>
      </c>
      <c r="S294">
        <v>45.551900000000003</v>
      </c>
      <c r="T294">
        <v>0</v>
      </c>
      <c r="U294">
        <v>0</v>
      </c>
      <c r="V294">
        <v>0</v>
      </c>
      <c r="W294">
        <v>78.533799999999999</v>
      </c>
      <c r="X294">
        <v>9.7181999999999995</v>
      </c>
      <c r="Y294">
        <v>8.9885800000000007</v>
      </c>
      <c r="Z294">
        <v>78.400000000000006</v>
      </c>
      <c r="AA294">
        <v>0</v>
      </c>
      <c r="AB294">
        <v>0</v>
      </c>
      <c r="AC294">
        <v>0</v>
      </c>
      <c r="AD294">
        <v>0</v>
      </c>
      <c r="AE294">
        <v>5.0999999999999996</v>
      </c>
      <c r="AF294">
        <v>0.99520500000000001</v>
      </c>
      <c r="AG294">
        <v>0</v>
      </c>
      <c r="AH294">
        <v>349.56678500000004</v>
      </c>
      <c r="AK294" s="70">
        <f t="shared" si="13"/>
        <v>311.24858500000005</v>
      </c>
      <c r="AM294" s="70">
        <f>VLOOKUP(B294,Totalt!B293:AU766,39,FALSE)</f>
        <v>311.24858500000005</v>
      </c>
      <c r="AP294" s="70">
        <f t="shared" si="14"/>
        <v>0</v>
      </c>
    </row>
    <row r="295" spans="1:42" x14ac:dyDescent="0.35">
      <c r="A295" t="s">
        <v>401</v>
      </c>
      <c r="B295" t="s">
        <v>402</v>
      </c>
      <c r="C295">
        <v>0</v>
      </c>
      <c r="D295">
        <v>0</v>
      </c>
      <c r="E295">
        <v>6</v>
      </c>
      <c r="F295">
        <v>0</v>
      </c>
      <c r="G295">
        <v>0</v>
      </c>
      <c r="H295">
        <v>0</v>
      </c>
      <c r="I295">
        <v>1.8</v>
      </c>
      <c r="J295">
        <v>0</v>
      </c>
      <c r="K295">
        <v>0</v>
      </c>
      <c r="L295">
        <v>87</v>
      </c>
      <c r="M295">
        <v>0</v>
      </c>
      <c r="N295">
        <v>0</v>
      </c>
      <c r="O295">
        <v>0</v>
      </c>
      <c r="P295" s="46">
        <v>26.8</v>
      </c>
      <c r="Q295" s="46">
        <f t="shared" si="12"/>
        <v>13.4</v>
      </c>
      <c r="R295">
        <v>0</v>
      </c>
      <c r="S295">
        <v>0</v>
      </c>
      <c r="T295">
        <v>0</v>
      </c>
      <c r="U295">
        <v>0</v>
      </c>
      <c r="V295">
        <v>0</v>
      </c>
      <c r="W295">
        <v>0</v>
      </c>
      <c r="X295">
        <v>1.63</v>
      </c>
      <c r="Y295">
        <v>0</v>
      </c>
      <c r="Z295">
        <v>0</v>
      </c>
      <c r="AA295">
        <v>0</v>
      </c>
      <c r="AB295">
        <v>0</v>
      </c>
      <c r="AC295">
        <v>0</v>
      </c>
      <c r="AD295">
        <v>0</v>
      </c>
      <c r="AE295">
        <v>0</v>
      </c>
      <c r="AF295">
        <v>0</v>
      </c>
      <c r="AG295">
        <v>0</v>
      </c>
      <c r="AH295">
        <v>123.22999999999999</v>
      </c>
      <c r="AK295" s="70">
        <f t="shared" si="13"/>
        <v>109.82999999999998</v>
      </c>
      <c r="AM295" s="70">
        <f>VLOOKUP(B295,Totalt!B294:AU767,39,FALSE)</f>
        <v>109.83</v>
      </c>
      <c r="AP295" s="70">
        <f t="shared" si="14"/>
        <v>0</v>
      </c>
    </row>
    <row r="296" spans="1:42" x14ac:dyDescent="0.35">
      <c r="A296" t="s">
        <v>403</v>
      </c>
      <c r="B296" t="s">
        <v>404</v>
      </c>
      <c r="C296">
        <v>0</v>
      </c>
      <c r="D296">
        <v>0</v>
      </c>
      <c r="E296">
        <v>0</v>
      </c>
      <c r="F296">
        <v>0</v>
      </c>
      <c r="G296">
        <v>0</v>
      </c>
      <c r="H296">
        <v>4.9000000000000002E-2</v>
      </c>
      <c r="I296">
        <v>6.5000000000000002E-2</v>
      </c>
      <c r="J296">
        <v>0</v>
      </c>
      <c r="K296">
        <v>0</v>
      </c>
      <c r="L296">
        <v>0</v>
      </c>
      <c r="M296">
        <v>0</v>
      </c>
      <c r="N296">
        <v>0</v>
      </c>
      <c r="O296">
        <v>0</v>
      </c>
      <c r="P296" s="46">
        <v>0</v>
      </c>
      <c r="Q296" s="46">
        <f t="shared" si="12"/>
        <v>0</v>
      </c>
      <c r="R296">
        <v>0</v>
      </c>
      <c r="S296">
        <v>0</v>
      </c>
      <c r="T296">
        <v>0</v>
      </c>
      <c r="U296">
        <v>0</v>
      </c>
      <c r="V296">
        <v>0</v>
      </c>
      <c r="W296">
        <v>0</v>
      </c>
      <c r="X296">
        <v>0.139733</v>
      </c>
      <c r="Y296">
        <v>0</v>
      </c>
      <c r="Z296">
        <v>10.138</v>
      </c>
      <c r="AA296">
        <v>0</v>
      </c>
      <c r="AB296">
        <v>0</v>
      </c>
      <c r="AC296">
        <v>0</v>
      </c>
      <c r="AD296">
        <v>0</v>
      </c>
      <c r="AE296">
        <v>0</v>
      </c>
      <c r="AF296">
        <v>0</v>
      </c>
      <c r="AG296">
        <v>0</v>
      </c>
      <c r="AH296">
        <v>10.391733</v>
      </c>
      <c r="AK296" s="70">
        <f t="shared" si="13"/>
        <v>10.391733</v>
      </c>
      <c r="AM296" s="70">
        <f>VLOOKUP(B296,Totalt!B295:AU768,39,FALSE)</f>
        <v>10.391732999999999</v>
      </c>
      <c r="AP296" s="70">
        <f t="shared" si="14"/>
        <v>0</v>
      </c>
    </row>
    <row r="297" spans="1:42" x14ac:dyDescent="0.35">
      <c r="A297" t="s">
        <v>403</v>
      </c>
      <c r="B297" t="s">
        <v>405</v>
      </c>
      <c r="C297">
        <v>0</v>
      </c>
      <c r="D297">
        <v>0</v>
      </c>
      <c r="E297">
        <v>0</v>
      </c>
      <c r="F297">
        <v>0</v>
      </c>
      <c r="G297">
        <v>0</v>
      </c>
      <c r="H297">
        <v>0</v>
      </c>
      <c r="I297">
        <v>5.8999999999999997E-2</v>
      </c>
      <c r="J297">
        <v>0</v>
      </c>
      <c r="K297">
        <v>0</v>
      </c>
      <c r="L297">
        <v>0</v>
      </c>
      <c r="M297">
        <v>0</v>
      </c>
      <c r="N297">
        <v>0</v>
      </c>
      <c r="O297">
        <v>0</v>
      </c>
      <c r="P297" s="46">
        <v>0</v>
      </c>
      <c r="Q297" s="46">
        <f t="shared" si="12"/>
        <v>0</v>
      </c>
      <c r="R297">
        <v>0</v>
      </c>
      <c r="S297">
        <v>0</v>
      </c>
      <c r="T297">
        <v>0</v>
      </c>
      <c r="U297">
        <v>0</v>
      </c>
      <c r="V297">
        <v>0</v>
      </c>
      <c r="W297">
        <v>0</v>
      </c>
      <c r="X297">
        <v>8.8200000000000001E-2</v>
      </c>
      <c r="Y297">
        <v>0</v>
      </c>
      <c r="Z297">
        <v>10.539</v>
      </c>
      <c r="AA297">
        <v>0</v>
      </c>
      <c r="AB297">
        <v>0</v>
      </c>
      <c r="AC297">
        <v>0</v>
      </c>
      <c r="AD297">
        <v>0</v>
      </c>
      <c r="AE297">
        <v>0</v>
      </c>
      <c r="AF297">
        <v>0</v>
      </c>
      <c r="AG297">
        <v>0</v>
      </c>
      <c r="AH297">
        <v>10.686199999999999</v>
      </c>
      <c r="AK297" s="70">
        <f t="shared" si="13"/>
        <v>10.686199999999999</v>
      </c>
      <c r="AM297" s="70">
        <f>VLOOKUP(B297,Totalt!B296:AU769,39,FALSE)</f>
        <v>10.686199999999999</v>
      </c>
      <c r="AP297" s="70">
        <f t="shared" si="14"/>
        <v>0</v>
      </c>
    </row>
    <row r="298" spans="1:42" x14ac:dyDescent="0.35">
      <c r="A298" t="s">
        <v>403</v>
      </c>
      <c r="B298" t="s">
        <v>406</v>
      </c>
      <c r="C298">
        <v>0</v>
      </c>
      <c r="D298">
        <v>0</v>
      </c>
      <c r="E298">
        <v>0</v>
      </c>
      <c r="F298">
        <v>6.9409999999999998</v>
      </c>
      <c r="G298">
        <v>0</v>
      </c>
      <c r="H298">
        <v>0.26600000000000001</v>
      </c>
      <c r="I298">
        <v>0.53300000000000003</v>
      </c>
      <c r="J298">
        <v>0</v>
      </c>
      <c r="K298">
        <v>0</v>
      </c>
      <c r="L298">
        <v>0</v>
      </c>
      <c r="M298">
        <v>0</v>
      </c>
      <c r="N298">
        <v>0</v>
      </c>
      <c r="O298">
        <v>0</v>
      </c>
      <c r="P298" s="46">
        <v>0</v>
      </c>
      <c r="Q298" s="46">
        <f t="shared" si="12"/>
        <v>0</v>
      </c>
      <c r="R298">
        <v>0</v>
      </c>
      <c r="S298">
        <v>7.8789999999999996</v>
      </c>
      <c r="T298">
        <v>0</v>
      </c>
      <c r="U298">
        <v>0</v>
      </c>
      <c r="V298">
        <v>0</v>
      </c>
      <c r="W298">
        <v>0</v>
      </c>
      <c r="X298">
        <v>0.29899999999999999</v>
      </c>
      <c r="Y298">
        <v>0</v>
      </c>
      <c r="Z298">
        <v>3.4830000000000001</v>
      </c>
      <c r="AA298">
        <v>0</v>
      </c>
      <c r="AB298">
        <v>0</v>
      </c>
      <c r="AC298">
        <v>0</v>
      </c>
      <c r="AD298">
        <v>0</v>
      </c>
      <c r="AE298">
        <v>0</v>
      </c>
      <c r="AF298">
        <v>0</v>
      </c>
      <c r="AG298">
        <v>0</v>
      </c>
      <c r="AH298">
        <v>19.401</v>
      </c>
      <c r="AK298" s="70">
        <f t="shared" si="13"/>
        <v>19.401</v>
      </c>
      <c r="AM298" s="70">
        <f>VLOOKUP(B298,Totalt!B297:AU770,39,FALSE)</f>
        <v>19.400999999999996</v>
      </c>
      <c r="AP298" s="70">
        <f t="shared" si="14"/>
        <v>0</v>
      </c>
    </row>
    <row r="299" spans="1:42" x14ac:dyDescent="0.35">
      <c r="A299" t="s">
        <v>403</v>
      </c>
      <c r="B299" t="s">
        <v>407</v>
      </c>
      <c r="C299">
        <v>0</v>
      </c>
      <c r="D299">
        <v>0</v>
      </c>
      <c r="E299">
        <v>0</v>
      </c>
      <c r="F299">
        <v>0</v>
      </c>
      <c r="G299">
        <v>0</v>
      </c>
      <c r="H299">
        <v>0</v>
      </c>
      <c r="I299">
        <v>0.14299999999999999</v>
      </c>
      <c r="J299">
        <v>0</v>
      </c>
      <c r="K299">
        <v>0</v>
      </c>
      <c r="L299">
        <v>0</v>
      </c>
      <c r="M299">
        <v>0</v>
      </c>
      <c r="N299">
        <v>0</v>
      </c>
      <c r="O299">
        <v>0</v>
      </c>
      <c r="P299" s="46">
        <v>0</v>
      </c>
      <c r="Q299" s="46">
        <f t="shared" si="12"/>
        <v>0</v>
      </c>
      <c r="R299">
        <v>0</v>
      </c>
      <c r="S299">
        <v>0</v>
      </c>
      <c r="T299">
        <v>0</v>
      </c>
      <c r="U299">
        <v>0</v>
      </c>
      <c r="V299">
        <v>0</v>
      </c>
      <c r="W299">
        <v>0</v>
      </c>
      <c r="X299">
        <v>0.10299999999999999</v>
      </c>
      <c r="Y299">
        <v>0</v>
      </c>
      <c r="Z299">
        <v>11.978</v>
      </c>
      <c r="AA299">
        <v>0</v>
      </c>
      <c r="AB299">
        <v>0</v>
      </c>
      <c r="AC299">
        <v>0</v>
      </c>
      <c r="AD299">
        <v>0</v>
      </c>
      <c r="AE299">
        <v>0</v>
      </c>
      <c r="AF299">
        <v>0</v>
      </c>
      <c r="AG299">
        <v>0</v>
      </c>
      <c r="AH299">
        <v>12.224</v>
      </c>
      <c r="AK299" s="70">
        <f t="shared" si="13"/>
        <v>12.224</v>
      </c>
      <c r="AM299" s="70">
        <f>VLOOKUP(B299,Totalt!B298:AU771,39,FALSE)</f>
        <v>12.224</v>
      </c>
      <c r="AP299" s="70">
        <f t="shared" si="14"/>
        <v>0</v>
      </c>
    </row>
    <row r="300" spans="1:42" x14ac:dyDescent="0.35">
      <c r="A300" t="s">
        <v>403</v>
      </c>
      <c r="B300" t="s">
        <v>408</v>
      </c>
      <c r="C300">
        <v>0</v>
      </c>
      <c r="D300">
        <v>0</v>
      </c>
      <c r="E300">
        <v>0</v>
      </c>
      <c r="F300">
        <v>0</v>
      </c>
      <c r="G300">
        <v>0</v>
      </c>
      <c r="H300">
        <v>0</v>
      </c>
      <c r="I300">
        <v>0.14699999999999999</v>
      </c>
      <c r="J300">
        <v>0</v>
      </c>
      <c r="K300">
        <v>0</v>
      </c>
      <c r="L300">
        <v>0</v>
      </c>
      <c r="M300">
        <v>0</v>
      </c>
      <c r="N300">
        <v>0</v>
      </c>
      <c r="O300">
        <v>0</v>
      </c>
      <c r="P300" s="46">
        <v>0</v>
      </c>
      <c r="Q300" s="46">
        <f t="shared" si="12"/>
        <v>0</v>
      </c>
      <c r="R300">
        <v>0</v>
      </c>
      <c r="S300">
        <v>0</v>
      </c>
      <c r="T300">
        <v>0</v>
      </c>
      <c r="U300">
        <v>0</v>
      </c>
      <c r="V300">
        <v>0</v>
      </c>
      <c r="W300">
        <v>0</v>
      </c>
      <c r="X300">
        <v>4.99E-2</v>
      </c>
      <c r="Y300">
        <v>0</v>
      </c>
      <c r="Z300">
        <v>1.2370000000000001</v>
      </c>
      <c r="AA300">
        <v>0</v>
      </c>
      <c r="AB300">
        <v>0</v>
      </c>
      <c r="AC300">
        <v>0</v>
      </c>
      <c r="AD300">
        <v>0</v>
      </c>
      <c r="AE300">
        <v>0</v>
      </c>
      <c r="AF300">
        <v>0</v>
      </c>
      <c r="AG300">
        <v>7.4388199999999998</v>
      </c>
      <c r="AH300">
        <v>8.8727199999999993</v>
      </c>
      <c r="AK300" s="70">
        <f t="shared" si="13"/>
        <v>8.8727199999999993</v>
      </c>
      <c r="AM300" s="70">
        <f>VLOOKUP(B300,Totalt!B299:AU772,39,FALSE)</f>
        <v>8.8727199999999993</v>
      </c>
      <c r="AP300" s="70">
        <f t="shared" si="14"/>
        <v>0</v>
      </c>
    </row>
    <row r="301" spans="1:42" x14ac:dyDescent="0.35">
      <c r="A301" t="s">
        <v>403</v>
      </c>
      <c r="B301" t="s">
        <v>409</v>
      </c>
      <c r="C301">
        <v>0</v>
      </c>
      <c r="D301">
        <v>0</v>
      </c>
      <c r="E301">
        <v>0</v>
      </c>
      <c r="F301">
        <v>0</v>
      </c>
      <c r="G301">
        <v>0</v>
      </c>
      <c r="H301">
        <v>0</v>
      </c>
      <c r="I301">
        <v>0</v>
      </c>
      <c r="J301">
        <v>0</v>
      </c>
      <c r="K301">
        <v>0</v>
      </c>
      <c r="L301">
        <v>0</v>
      </c>
      <c r="M301">
        <v>0</v>
      </c>
      <c r="N301">
        <v>0</v>
      </c>
      <c r="O301">
        <v>0</v>
      </c>
      <c r="P301" s="46">
        <v>0</v>
      </c>
      <c r="Q301" s="46">
        <f t="shared" si="12"/>
        <v>0</v>
      </c>
      <c r="R301">
        <v>0</v>
      </c>
      <c r="S301">
        <v>0</v>
      </c>
      <c r="T301">
        <v>0</v>
      </c>
      <c r="U301">
        <v>0</v>
      </c>
      <c r="V301">
        <v>0</v>
      </c>
      <c r="W301">
        <v>0</v>
      </c>
      <c r="X301">
        <v>0</v>
      </c>
      <c r="Y301">
        <v>0</v>
      </c>
      <c r="Z301">
        <v>0</v>
      </c>
      <c r="AA301">
        <v>0</v>
      </c>
      <c r="AB301">
        <v>0</v>
      </c>
      <c r="AC301">
        <v>0</v>
      </c>
      <c r="AD301">
        <v>0</v>
      </c>
      <c r="AE301">
        <v>0</v>
      </c>
      <c r="AF301">
        <v>0</v>
      </c>
      <c r="AG301">
        <v>0</v>
      </c>
      <c r="AH301">
        <v>0</v>
      </c>
      <c r="AK301" s="70">
        <f t="shared" si="13"/>
        <v>0</v>
      </c>
      <c r="AM301" s="70">
        <f>VLOOKUP(B301,Totalt!B300:AU773,39,FALSE)</f>
        <v>0</v>
      </c>
      <c r="AP301" s="70">
        <f t="shared" si="14"/>
        <v>0</v>
      </c>
    </row>
    <row r="302" spans="1:42" x14ac:dyDescent="0.35">
      <c r="A302" t="s">
        <v>403</v>
      </c>
      <c r="B302" t="s">
        <v>410</v>
      </c>
      <c r="C302">
        <v>0</v>
      </c>
      <c r="D302">
        <v>0</v>
      </c>
      <c r="E302">
        <v>0</v>
      </c>
      <c r="F302">
        <v>0</v>
      </c>
      <c r="G302">
        <v>0</v>
      </c>
      <c r="H302">
        <v>8.4000000000000005E-2</v>
      </c>
      <c r="I302">
        <v>7.0000000000000001E-3</v>
      </c>
      <c r="J302">
        <v>0</v>
      </c>
      <c r="K302">
        <v>0</v>
      </c>
      <c r="L302">
        <v>0</v>
      </c>
      <c r="M302">
        <v>0</v>
      </c>
      <c r="N302">
        <v>0</v>
      </c>
      <c r="O302">
        <v>0</v>
      </c>
      <c r="P302" s="46">
        <v>0</v>
      </c>
      <c r="Q302" s="46">
        <f t="shared" si="12"/>
        <v>0</v>
      </c>
      <c r="R302">
        <v>0</v>
      </c>
      <c r="S302">
        <v>0</v>
      </c>
      <c r="T302">
        <v>0</v>
      </c>
      <c r="U302">
        <v>0</v>
      </c>
      <c r="V302">
        <v>0</v>
      </c>
      <c r="W302">
        <v>0</v>
      </c>
      <c r="X302">
        <v>5.5278000000000001E-2</v>
      </c>
      <c r="Y302">
        <v>0</v>
      </c>
      <c r="Z302">
        <v>7.0119999999999996</v>
      </c>
      <c r="AA302">
        <v>0</v>
      </c>
      <c r="AB302">
        <v>0</v>
      </c>
      <c r="AC302">
        <v>0</v>
      </c>
      <c r="AD302">
        <v>0</v>
      </c>
      <c r="AE302">
        <v>0</v>
      </c>
      <c r="AF302">
        <v>0</v>
      </c>
      <c r="AG302">
        <v>0</v>
      </c>
      <c r="AH302">
        <v>7.1582779999999993</v>
      </c>
      <c r="AK302" s="70">
        <f t="shared" si="13"/>
        <v>7.1582779999999993</v>
      </c>
      <c r="AM302" s="70">
        <f>VLOOKUP(B302,Totalt!B301:AU774,39,FALSE)</f>
        <v>7.1582779999999993</v>
      </c>
      <c r="AP302" s="70">
        <f t="shared" si="14"/>
        <v>0</v>
      </c>
    </row>
    <row r="303" spans="1:42" x14ac:dyDescent="0.35">
      <c r="A303" t="s">
        <v>403</v>
      </c>
      <c r="B303" t="s">
        <v>411</v>
      </c>
      <c r="C303">
        <v>0</v>
      </c>
      <c r="D303">
        <v>0</v>
      </c>
      <c r="E303">
        <v>0</v>
      </c>
      <c r="F303">
        <v>0</v>
      </c>
      <c r="G303">
        <v>0</v>
      </c>
      <c r="H303">
        <v>0</v>
      </c>
      <c r="I303">
        <v>0.105</v>
      </c>
      <c r="J303">
        <v>0</v>
      </c>
      <c r="K303">
        <v>0</v>
      </c>
      <c r="L303">
        <v>0</v>
      </c>
      <c r="M303">
        <v>0</v>
      </c>
      <c r="N303">
        <v>0</v>
      </c>
      <c r="O303">
        <v>0</v>
      </c>
      <c r="P303" s="46">
        <v>0</v>
      </c>
      <c r="Q303" s="46">
        <f t="shared" si="12"/>
        <v>0</v>
      </c>
      <c r="R303">
        <v>0</v>
      </c>
      <c r="S303">
        <v>0</v>
      </c>
      <c r="T303">
        <v>0</v>
      </c>
      <c r="U303">
        <v>0</v>
      </c>
      <c r="V303">
        <v>0</v>
      </c>
      <c r="W303">
        <v>0</v>
      </c>
      <c r="X303">
        <v>3.5000000000000003E-2</v>
      </c>
      <c r="Y303">
        <v>0</v>
      </c>
      <c r="Z303">
        <v>3.5409999999999999</v>
      </c>
      <c r="AA303">
        <v>0</v>
      </c>
      <c r="AB303">
        <v>0</v>
      </c>
      <c r="AC303">
        <v>0</v>
      </c>
      <c r="AD303">
        <v>0</v>
      </c>
      <c r="AE303">
        <v>0</v>
      </c>
      <c r="AF303">
        <v>0</v>
      </c>
      <c r="AG303">
        <v>0</v>
      </c>
      <c r="AH303">
        <v>3.681</v>
      </c>
      <c r="AK303" s="70">
        <f t="shared" si="13"/>
        <v>3.681</v>
      </c>
      <c r="AM303" s="70">
        <f>VLOOKUP(B303,Totalt!B302:AU775,39,FALSE)</f>
        <v>3.681</v>
      </c>
      <c r="AP303" s="70">
        <f t="shared" si="14"/>
        <v>0</v>
      </c>
    </row>
    <row r="304" spans="1:42" x14ac:dyDescent="0.35">
      <c r="A304" t="s">
        <v>403</v>
      </c>
      <c r="B304" t="s">
        <v>412</v>
      </c>
      <c r="C304">
        <v>0</v>
      </c>
      <c r="D304">
        <v>0</v>
      </c>
      <c r="E304">
        <v>0</v>
      </c>
      <c r="F304">
        <v>12.7773</v>
      </c>
      <c r="G304">
        <v>0</v>
      </c>
      <c r="H304">
        <v>0</v>
      </c>
      <c r="I304">
        <v>8.1035800000000005E-2</v>
      </c>
      <c r="J304">
        <v>0.46500000000000002</v>
      </c>
      <c r="K304">
        <v>0</v>
      </c>
      <c r="L304">
        <v>31.2393</v>
      </c>
      <c r="M304">
        <v>2.4429599999999998</v>
      </c>
      <c r="N304">
        <v>0</v>
      </c>
      <c r="O304">
        <v>0</v>
      </c>
      <c r="P304" s="46">
        <v>0</v>
      </c>
      <c r="Q304" s="46">
        <f t="shared" si="12"/>
        <v>0</v>
      </c>
      <c r="R304">
        <v>0</v>
      </c>
      <c r="S304">
        <v>26.221699999999998</v>
      </c>
      <c r="T304">
        <v>5.7669800000000002</v>
      </c>
      <c r="U304">
        <v>0</v>
      </c>
      <c r="V304">
        <v>0</v>
      </c>
      <c r="W304">
        <v>26.226299999999998</v>
      </c>
      <c r="X304">
        <v>3.5662600000000002</v>
      </c>
      <c r="Y304">
        <v>0</v>
      </c>
      <c r="Z304">
        <v>0</v>
      </c>
      <c r="AA304">
        <v>0</v>
      </c>
      <c r="AB304">
        <v>0</v>
      </c>
      <c r="AC304">
        <v>0</v>
      </c>
      <c r="AD304">
        <v>0</v>
      </c>
      <c r="AE304">
        <v>0</v>
      </c>
      <c r="AF304">
        <v>0</v>
      </c>
      <c r="AG304">
        <v>0</v>
      </c>
      <c r="AH304">
        <v>108.78683580000001</v>
      </c>
      <c r="AK304" s="70">
        <f t="shared" si="13"/>
        <v>106.34387580000001</v>
      </c>
      <c r="AM304" s="70">
        <f>VLOOKUP(B304,Totalt!B303:AU776,39,FALSE)</f>
        <v>106.34387580000001</v>
      </c>
      <c r="AP304" s="70">
        <f t="shared" si="14"/>
        <v>0</v>
      </c>
    </row>
    <row r="305" spans="1:42" x14ac:dyDescent="0.35">
      <c r="A305" t="s">
        <v>403</v>
      </c>
      <c r="B305" t="s">
        <v>413</v>
      </c>
      <c r="C305">
        <v>0</v>
      </c>
      <c r="D305">
        <v>0</v>
      </c>
      <c r="E305">
        <v>0</v>
      </c>
      <c r="F305">
        <v>0</v>
      </c>
      <c r="G305">
        <v>0</v>
      </c>
      <c r="H305">
        <v>0</v>
      </c>
      <c r="I305">
        <v>1.2999999999999999E-2</v>
      </c>
      <c r="J305">
        <v>0</v>
      </c>
      <c r="K305">
        <v>0</v>
      </c>
      <c r="L305">
        <v>0</v>
      </c>
      <c r="M305">
        <v>0</v>
      </c>
      <c r="N305">
        <v>0</v>
      </c>
      <c r="O305">
        <v>0</v>
      </c>
      <c r="P305" s="46">
        <v>0</v>
      </c>
      <c r="Q305" s="46">
        <f t="shared" si="12"/>
        <v>0</v>
      </c>
      <c r="R305">
        <v>0</v>
      </c>
      <c r="S305">
        <v>0</v>
      </c>
      <c r="T305">
        <v>0</v>
      </c>
      <c r="U305">
        <v>0</v>
      </c>
      <c r="V305">
        <v>0</v>
      </c>
      <c r="W305">
        <v>0</v>
      </c>
      <c r="X305">
        <v>0.124</v>
      </c>
      <c r="Y305">
        <v>0</v>
      </c>
      <c r="Z305">
        <v>2.5209999999999999</v>
      </c>
      <c r="AA305">
        <v>0</v>
      </c>
      <c r="AB305">
        <v>0</v>
      </c>
      <c r="AC305">
        <v>0</v>
      </c>
      <c r="AD305">
        <v>0</v>
      </c>
      <c r="AE305">
        <v>0</v>
      </c>
      <c r="AF305">
        <v>0</v>
      </c>
      <c r="AG305">
        <v>0</v>
      </c>
      <c r="AH305">
        <v>2.6579999999999999</v>
      </c>
      <c r="AK305" s="70">
        <f t="shared" si="13"/>
        <v>2.6579999999999999</v>
      </c>
      <c r="AM305" s="70">
        <f>VLOOKUP(B305,Totalt!B304:AU777,39,FALSE)</f>
        <v>2.6579999999999999</v>
      </c>
      <c r="AP305" s="70">
        <f t="shared" si="14"/>
        <v>0</v>
      </c>
    </row>
    <row r="306" spans="1:42" x14ac:dyDescent="0.35">
      <c r="A306" t="s">
        <v>403</v>
      </c>
      <c r="B306" t="s">
        <v>414</v>
      </c>
      <c r="C306">
        <v>0</v>
      </c>
      <c r="D306">
        <v>0</v>
      </c>
      <c r="E306">
        <v>0</v>
      </c>
      <c r="F306">
        <v>54.701999999999998</v>
      </c>
      <c r="G306">
        <v>0</v>
      </c>
      <c r="H306">
        <v>0</v>
      </c>
      <c r="I306">
        <v>1.1719999999999999</v>
      </c>
      <c r="J306">
        <v>0</v>
      </c>
      <c r="K306">
        <v>0</v>
      </c>
      <c r="L306">
        <v>0</v>
      </c>
      <c r="M306">
        <v>2.4363899999999998</v>
      </c>
      <c r="N306">
        <v>0</v>
      </c>
      <c r="O306">
        <v>0</v>
      </c>
      <c r="P306" s="46">
        <v>0</v>
      </c>
      <c r="Q306" s="46">
        <f t="shared" si="12"/>
        <v>0</v>
      </c>
      <c r="R306">
        <v>0</v>
      </c>
      <c r="S306">
        <v>0</v>
      </c>
      <c r="T306">
        <v>0</v>
      </c>
      <c r="U306">
        <v>0</v>
      </c>
      <c r="V306">
        <v>0</v>
      </c>
      <c r="W306">
        <v>0</v>
      </c>
      <c r="X306">
        <v>2.74139</v>
      </c>
      <c r="Y306">
        <v>0</v>
      </c>
      <c r="Z306">
        <v>10.374499999999999</v>
      </c>
      <c r="AA306">
        <v>0</v>
      </c>
      <c r="AB306">
        <v>0</v>
      </c>
      <c r="AC306">
        <v>0</v>
      </c>
      <c r="AD306">
        <v>0</v>
      </c>
      <c r="AE306">
        <v>0</v>
      </c>
      <c r="AF306">
        <v>0</v>
      </c>
      <c r="AG306">
        <v>0</v>
      </c>
      <c r="AH306">
        <v>71.426280000000006</v>
      </c>
      <c r="AK306" s="70">
        <f t="shared" si="13"/>
        <v>68.989890000000003</v>
      </c>
      <c r="AM306" s="70">
        <f>VLOOKUP(B306,Totalt!B305:AU778,39,FALSE)</f>
        <v>68.989889999999988</v>
      </c>
      <c r="AP306" s="70">
        <f t="shared" si="14"/>
        <v>0</v>
      </c>
    </row>
    <row r="307" spans="1:42" x14ac:dyDescent="0.35">
      <c r="A307" t="s">
        <v>403</v>
      </c>
      <c r="B307" t="s">
        <v>415</v>
      </c>
      <c r="C307">
        <v>0</v>
      </c>
      <c r="D307">
        <v>0</v>
      </c>
      <c r="E307">
        <v>0</v>
      </c>
      <c r="F307">
        <v>0</v>
      </c>
      <c r="G307">
        <v>0</v>
      </c>
      <c r="H307">
        <v>0.42799999999999999</v>
      </c>
      <c r="I307">
        <v>1.135</v>
      </c>
      <c r="J307">
        <v>0</v>
      </c>
      <c r="K307">
        <v>0</v>
      </c>
      <c r="L307">
        <v>0</v>
      </c>
      <c r="M307">
        <v>0</v>
      </c>
      <c r="N307">
        <v>0</v>
      </c>
      <c r="O307">
        <v>0</v>
      </c>
      <c r="P307" s="46">
        <v>0</v>
      </c>
      <c r="Q307" s="46">
        <f t="shared" si="12"/>
        <v>0</v>
      </c>
      <c r="R307">
        <v>6.125</v>
      </c>
      <c r="S307">
        <v>0</v>
      </c>
      <c r="T307">
        <v>0</v>
      </c>
      <c r="U307">
        <v>0</v>
      </c>
      <c r="V307">
        <v>0</v>
      </c>
      <c r="W307">
        <v>0</v>
      </c>
      <c r="X307">
        <v>0.126</v>
      </c>
      <c r="Y307">
        <v>0</v>
      </c>
      <c r="Z307">
        <v>8.9350000000000005</v>
      </c>
      <c r="AA307">
        <v>0</v>
      </c>
      <c r="AB307">
        <v>0</v>
      </c>
      <c r="AC307">
        <v>0</v>
      </c>
      <c r="AD307">
        <v>0</v>
      </c>
      <c r="AE307">
        <v>0</v>
      </c>
      <c r="AF307">
        <v>0</v>
      </c>
      <c r="AG307">
        <v>0</v>
      </c>
      <c r="AH307">
        <v>16.749000000000002</v>
      </c>
      <c r="AK307" s="70">
        <f t="shared" si="13"/>
        <v>16.749000000000002</v>
      </c>
      <c r="AM307" s="70">
        <f>VLOOKUP(B307,Totalt!B306:AU779,39,FALSE)</f>
        <v>16.749000000000002</v>
      </c>
      <c r="AP307" s="70">
        <f t="shared" si="14"/>
        <v>0</v>
      </c>
    </row>
    <row r="308" spans="1:42" x14ac:dyDescent="0.35">
      <c r="A308" t="s">
        <v>403</v>
      </c>
      <c r="B308" t="s">
        <v>416</v>
      </c>
      <c r="C308">
        <v>0</v>
      </c>
      <c r="D308">
        <v>0</v>
      </c>
      <c r="E308">
        <v>0</v>
      </c>
      <c r="F308">
        <v>0</v>
      </c>
      <c r="G308">
        <v>0</v>
      </c>
      <c r="H308">
        <v>0</v>
      </c>
      <c r="I308">
        <v>7.4999999999999997E-2</v>
      </c>
      <c r="J308">
        <v>0</v>
      </c>
      <c r="K308">
        <v>0</v>
      </c>
      <c r="L308">
        <v>0</v>
      </c>
      <c r="M308">
        <v>0</v>
      </c>
      <c r="N308">
        <v>0</v>
      </c>
      <c r="O308">
        <v>0</v>
      </c>
      <c r="P308" s="46">
        <v>0</v>
      </c>
      <c r="Q308" s="46">
        <f t="shared" si="12"/>
        <v>0</v>
      </c>
      <c r="R308">
        <v>0</v>
      </c>
      <c r="S308">
        <v>0</v>
      </c>
      <c r="T308">
        <v>0</v>
      </c>
      <c r="U308">
        <v>0</v>
      </c>
      <c r="V308">
        <v>0</v>
      </c>
      <c r="W308">
        <v>0</v>
      </c>
      <c r="X308">
        <v>0.17799999999999999</v>
      </c>
      <c r="Y308">
        <v>0</v>
      </c>
      <c r="Z308">
        <v>12.554</v>
      </c>
      <c r="AA308">
        <v>0</v>
      </c>
      <c r="AB308">
        <v>0</v>
      </c>
      <c r="AC308">
        <v>0</v>
      </c>
      <c r="AD308">
        <v>0</v>
      </c>
      <c r="AE308">
        <v>0</v>
      </c>
      <c r="AF308">
        <v>0</v>
      </c>
      <c r="AG308">
        <v>0</v>
      </c>
      <c r="AH308">
        <v>12.807</v>
      </c>
      <c r="AK308" s="70">
        <f t="shared" si="13"/>
        <v>12.807</v>
      </c>
      <c r="AM308" s="70">
        <f>VLOOKUP(B308,Totalt!B307:AU780,39,FALSE)</f>
        <v>12.807</v>
      </c>
      <c r="AP308" s="70">
        <f t="shared" si="14"/>
        <v>0</v>
      </c>
    </row>
    <row r="309" spans="1:42" x14ac:dyDescent="0.35">
      <c r="A309" t="s">
        <v>403</v>
      </c>
      <c r="B309" t="s">
        <v>417</v>
      </c>
      <c r="C309">
        <v>0</v>
      </c>
      <c r="D309">
        <v>0</v>
      </c>
      <c r="E309">
        <v>0</v>
      </c>
      <c r="F309">
        <v>92.341499999999996</v>
      </c>
      <c r="G309">
        <v>0</v>
      </c>
      <c r="H309">
        <v>0</v>
      </c>
      <c r="I309">
        <v>0.54500000000000004</v>
      </c>
      <c r="J309">
        <v>2.56955</v>
      </c>
      <c r="K309">
        <v>0</v>
      </c>
      <c r="L309">
        <v>51.204700000000003</v>
      </c>
      <c r="M309">
        <v>9.8904300000000003</v>
      </c>
      <c r="N309">
        <v>0</v>
      </c>
      <c r="O309">
        <v>0</v>
      </c>
      <c r="P309" s="46">
        <v>0</v>
      </c>
      <c r="Q309" s="46">
        <f t="shared" si="12"/>
        <v>0</v>
      </c>
      <c r="R309">
        <v>0</v>
      </c>
      <c r="S309">
        <v>30.9223</v>
      </c>
      <c r="T309">
        <v>15.463200000000001</v>
      </c>
      <c r="U309">
        <v>0</v>
      </c>
      <c r="V309">
        <v>0</v>
      </c>
      <c r="W309">
        <v>57.9283</v>
      </c>
      <c r="X309">
        <v>10.805400000000001</v>
      </c>
      <c r="Y309">
        <v>0</v>
      </c>
      <c r="Z309">
        <v>0.680037</v>
      </c>
      <c r="AA309">
        <v>2.0676999999999999</v>
      </c>
      <c r="AB309">
        <v>0</v>
      </c>
      <c r="AC309">
        <v>0</v>
      </c>
      <c r="AD309">
        <v>0</v>
      </c>
      <c r="AE309">
        <v>0</v>
      </c>
      <c r="AF309">
        <v>0</v>
      </c>
      <c r="AG309">
        <v>8.5350000000000001</v>
      </c>
      <c r="AH309">
        <v>282.95311700000008</v>
      </c>
      <c r="AK309" s="70">
        <f t="shared" si="13"/>
        <v>273.0626870000001</v>
      </c>
      <c r="AM309" s="70">
        <f>VLOOKUP(B309,Totalt!B308:AU781,39,FALSE)</f>
        <v>273.06268700000004</v>
      </c>
      <c r="AP309" s="70">
        <f t="shared" si="14"/>
        <v>0</v>
      </c>
    </row>
    <row r="310" spans="1:42" x14ac:dyDescent="0.35">
      <c r="A310" t="s">
        <v>403</v>
      </c>
      <c r="B310" t="s">
        <v>418</v>
      </c>
      <c r="C310">
        <v>0</v>
      </c>
      <c r="D310">
        <v>0</v>
      </c>
      <c r="E310">
        <v>0</v>
      </c>
      <c r="F310">
        <v>0</v>
      </c>
      <c r="G310">
        <v>0</v>
      </c>
      <c r="H310">
        <v>0</v>
      </c>
      <c r="I310">
        <v>0.64300000000000002</v>
      </c>
      <c r="J310">
        <v>0</v>
      </c>
      <c r="K310">
        <v>0</v>
      </c>
      <c r="L310">
        <v>0</v>
      </c>
      <c r="M310">
        <v>0</v>
      </c>
      <c r="N310">
        <v>0</v>
      </c>
      <c r="O310">
        <v>0</v>
      </c>
      <c r="P310" s="46">
        <v>0</v>
      </c>
      <c r="Q310" s="46">
        <f t="shared" si="12"/>
        <v>0</v>
      </c>
      <c r="R310">
        <v>0</v>
      </c>
      <c r="S310">
        <v>0</v>
      </c>
      <c r="T310">
        <v>23.8</v>
      </c>
      <c r="U310">
        <v>0</v>
      </c>
      <c r="V310">
        <v>0</v>
      </c>
      <c r="W310">
        <v>5.9080000000000004</v>
      </c>
      <c r="X310">
        <v>0.68799999999999994</v>
      </c>
      <c r="Y310">
        <v>0</v>
      </c>
      <c r="Z310">
        <v>8.9030000000000005</v>
      </c>
      <c r="AA310">
        <v>0</v>
      </c>
      <c r="AB310">
        <v>0</v>
      </c>
      <c r="AC310">
        <v>0</v>
      </c>
      <c r="AD310">
        <v>0</v>
      </c>
      <c r="AE310">
        <v>0</v>
      </c>
      <c r="AF310">
        <v>0</v>
      </c>
      <c r="AG310">
        <v>0</v>
      </c>
      <c r="AH310">
        <v>39.942</v>
      </c>
      <c r="AK310" s="70">
        <f t="shared" si="13"/>
        <v>39.942</v>
      </c>
      <c r="AM310" s="70">
        <f>VLOOKUP(B310,Totalt!B309:AU782,39,FALSE)</f>
        <v>39.942000000000007</v>
      </c>
      <c r="AP310" s="70">
        <f t="shared" si="14"/>
        <v>0</v>
      </c>
    </row>
    <row r="311" spans="1:42" x14ac:dyDescent="0.35">
      <c r="A311" t="s">
        <v>403</v>
      </c>
      <c r="B311" t="s">
        <v>419</v>
      </c>
      <c r="C311">
        <v>0</v>
      </c>
      <c r="D311">
        <v>0</v>
      </c>
      <c r="E311">
        <v>0</v>
      </c>
      <c r="F311">
        <v>0</v>
      </c>
      <c r="G311">
        <v>0</v>
      </c>
      <c r="H311">
        <v>0</v>
      </c>
      <c r="I311">
        <v>0</v>
      </c>
      <c r="J311">
        <v>0</v>
      </c>
      <c r="K311">
        <v>0</v>
      </c>
      <c r="L311">
        <v>0</v>
      </c>
      <c r="M311">
        <v>0</v>
      </c>
      <c r="N311">
        <v>0</v>
      </c>
      <c r="O311">
        <v>0</v>
      </c>
      <c r="P311" s="46">
        <v>0</v>
      </c>
      <c r="Q311" s="46">
        <f t="shared" si="12"/>
        <v>0</v>
      </c>
      <c r="R311">
        <v>39.15</v>
      </c>
      <c r="S311">
        <v>0</v>
      </c>
      <c r="T311">
        <v>0</v>
      </c>
      <c r="U311">
        <v>0</v>
      </c>
      <c r="V311">
        <v>0</v>
      </c>
      <c r="W311">
        <v>0</v>
      </c>
      <c r="X311">
        <v>0.86775000000000002</v>
      </c>
      <c r="Y311">
        <v>0</v>
      </c>
      <c r="Z311">
        <v>0</v>
      </c>
      <c r="AA311">
        <v>0</v>
      </c>
      <c r="AB311">
        <v>0</v>
      </c>
      <c r="AC311">
        <v>0</v>
      </c>
      <c r="AD311">
        <v>0</v>
      </c>
      <c r="AE311">
        <v>0</v>
      </c>
      <c r="AF311">
        <v>0</v>
      </c>
      <c r="AG311">
        <v>0</v>
      </c>
      <c r="AH311">
        <v>40.017749999999999</v>
      </c>
      <c r="AK311" s="70">
        <f t="shared" si="13"/>
        <v>40.017749999999999</v>
      </c>
      <c r="AM311" s="70">
        <f>VLOOKUP(B311,Totalt!B310:AU783,39,FALSE)</f>
        <v>40.017749999999999</v>
      </c>
      <c r="AP311" s="70">
        <f t="shared" si="14"/>
        <v>0</v>
      </c>
    </row>
    <row r="312" spans="1:42" x14ac:dyDescent="0.35">
      <c r="A312" t="s">
        <v>403</v>
      </c>
      <c r="B312" t="s">
        <v>420</v>
      </c>
      <c r="C312">
        <v>0</v>
      </c>
      <c r="D312">
        <v>0</v>
      </c>
      <c r="E312">
        <v>0</v>
      </c>
      <c r="F312">
        <v>0</v>
      </c>
      <c r="G312">
        <v>0</v>
      </c>
      <c r="H312">
        <v>0</v>
      </c>
      <c r="I312">
        <v>0.50700000000000001</v>
      </c>
      <c r="J312">
        <v>0</v>
      </c>
      <c r="K312">
        <v>0</v>
      </c>
      <c r="L312">
        <v>0</v>
      </c>
      <c r="M312">
        <v>0</v>
      </c>
      <c r="N312">
        <v>0</v>
      </c>
      <c r="O312">
        <v>0</v>
      </c>
      <c r="P312" s="46">
        <v>0</v>
      </c>
      <c r="Q312" s="46">
        <f t="shared" si="12"/>
        <v>0</v>
      </c>
      <c r="R312">
        <v>0</v>
      </c>
      <c r="S312">
        <v>0</v>
      </c>
      <c r="T312">
        <v>0</v>
      </c>
      <c r="U312">
        <v>0</v>
      </c>
      <c r="V312">
        <v>0</v>
      </c>
      <c r="W312">
        <v>0</v>
      </c>
      <c r="X312">
        <v>0.2</v>
      </c>
      <c r="Y312">
        <v>0</v>
      </c>
      <c r="Z312">
        <v>20.004000000000001</v>
      </c>
      <c r="AA312">
        <v>0</v>
      </c>
      <c r="AB312">
        <v>0</v>
      </c>
      <c r="AC312">
        <v>0</v>
      </c>
      <c r="AD312">
        <v>0</v>
      </c>
      <c r="AE312">
        <v>0</v>
      </c>
      <c r="AF312">
        <v>0</v>
      </c>
      <c r="AG312">
        <v>0</v>
      </c>
      <c r="AH312">
        <v>20.711000000000002</v>
      </c>
      <c r="AK312" s="70">
        <f t="shared" si="13"/>
        <v>20.711000000000002</v>
      </c>
      <c r="AM312" s="70">
        <f>VLOOKUP(B312,Totalt!B311:AU784,39,FALSE)</f>
        <v>20.711000000000002</v>
      </c>
      <c r="AP312" s="70">
        <f t="shared" si="14"/>
        <v>0</v>
      </c>
    </row>
    <row r="313" spans="1:42" x14ac:dyDescent="0.35">
      <c r="A313" t="s">
        <v>403</v>
      </c>
      <c r="B313" t="s">
        <v>421</v>
      </c>
      <c r="C313">
        <v>0</v>
      </c>
      <c r="D313">
        <v>0</v>
      </c>
      <c r="E313">
        <v>0</v>
      </c>
      <c r="F313">
        <v>0</v>
      </c>
      <c r="G313">
        <v>0</v>
      </c>
      <c r="H313">
        <v>0</v>
      </c>
      <c r="I313">
        <v>8.0000000000000002E-3</v>
      </c>
      <c r="J313">
        <v>0</v>
      </c>
      <c r="K313">
        <v>0</v>
      </c>
      <c r="L313">
        <v>0</v>
      </c>
      <c r="M313">
        <v>0</v>
      </c>
      <c r="N313">
        <v>0</v>
      </c>
      <c r="O313">
        <v>0</v>
      </c>
      <c r="P313" s="46">
        <v>0</v>
      </c>
      <c r="Q313" s="46">
        <f t="shared" si="12"/>
        <v>0</v>
      </c>
      <c r="R313">
        <v>0</v>
      </c>
      <c r="S313">
        <v>0</v>
      </c>
      <c r="T313">
        <v>0</v>
      </c>
      <c r="U313">
        <v>0</v>
      </c>
      <c r="V313">
        <v>0</v>
      </c>
      <c r="W313">
        <v>0</v>
      </c>
      <c r="X313">
        <v>4.48E-2</v>
      </c>
      <c r="Y313">
        <v>0</v>
      </c>
      <c r="Z313">
        <v>3.4489999999999998</v>
      </c>
      <c r="AA313">
        <v>0</v>
      </c>
      <c r="AB313">
        <v>0</v>
      </c>
      <c r="AC313">
        <v>0</v>
      </c>
      <c r="AD313">
        <v>0</v>
      </c>
      <c r="AE313">
        <v>0</v>
      </c>
      <c r="AF313">
        <v>0</v>
      </c>
      <c r="AG313">
        <v>0</v>
      </c>
      <c r="AH313">
        <v>3.5017999999999998</v>
      </c>
      <c r="AK313" s="70">
        <f t="shared" si="13"/>
        <v>3.5017999999999998</v>
      </c>
      <c r="AM313" s="70">
        <f>VLOOKUP(B313,Totalt!B312:AU785,39,FALSE)</f>
        <v>3.5017999999999998</v>
      </c>
      <c r="AP313" s="70">
        <f t="shared" si="14"/>
        <v>0</v>
      </c>
    </row>
    <row r="314" spans="1:42" x14ac:dyDescent="0.35">
      <c r="A314" t="s">
        <v>422</v>
      </c>
      <c r="B314" t="s">
        <v>423</v>
      </c>
      <c r="C314">
        <v>0</v>
      </c>
      <c r="D314">
        <v>0</v>
      </c>
      <c r="E314">
        <v>0</v>
      </c>
      <c r="F314">
        <v>0</v>
      </c>
      <c r="G314">
        <v>0</v>
      </c>
      <c r="H314">
        <v>0</v>
      </c>
      <c r="I314">
        <v>0.37</v>
      </c>
      <c r="J314">
        <v>0</v>
      </c>
      <c r="K314">
        <v>0</v>
      </c>
      <c r="L314">
        <v>0</v>
      </c>
      <c r="M314">
        <v>0</v>
      </c>
      <c r="N314">
        <v>0</v>
      </c>
      <c r="O314">
        <v>0</v>
      </c>
      <c r="P314" s="46">
        <v>0</v>
      </c>
      <c r="Q314" s="46">
        <f t="shared" si="12"/>
        <v>0</v>
      </c>
      <c r="R314">
        <v>0</v>
      </c>
      <c r="S314">
        <v>0</v>
      </c>
      <c r="T314">
        <v>0</v>
      </c>
      <c r="U314">
        <v>0</v>
      </c>
      <c r="V314">
        <v>0</v>
      </c>
      <c r="W314">
        <v>0</v>
      </c>
      <c r="X314">
        <v>8.5999999999999993E-2</v>
      </c>
      <c r="Y314">
        <v>11.9</v>
      </c>
      <c r="Z314">
        <v>0</v>
      </c>
      <c r="AA314">
        <v>0</v>
      </c>
      <c r="AB314">
        <v>0</v>
      </c>
      <c r="AC314">
        <v>0</v>
      </c>
      <c r="AD314">
        <v>0</v>
      </c>
      <c r="AE314">
        <v>0</v>
      </c>
      <c r="AF314">
        <v>0</v>
      </c>
      <c r="AG314">
        <v>0</v>
      </c>
      <c r="AH314">
        <v>12.356</v>
      </c>
      <c r="AK314" s="70">
        <f t="shared" si="13"/>
        <v>12.356</v>
      </c>
      <c r="AM314" s="70">
        <f>VLOOKUP(B314,Totalt!B313:AU786,39,FALSE)</f>
        <v>12.356</v>
      </c>
      <c r="AP314" s="70">
        <f t="shared" si="14"/>
        <v>0</v>
      </c>
    </row>
    <row r="315" spans="1:42" x14ac:dyDescent="0.35">
      <c r="A315" t="s">
        <v>422</v>
      </c>
      <c r="B315" t="s">
        <v>424</v>
      </c>
      <c r="C315">
        <v>0</v>
      </c>
      <c r="D315">
        <v>162.93600000000001</v>
      </c>
      <c r="E315">
        <v>0</v>
      </c>
      <c r="F315">
        <v>0</v>
      </c>
      <c r="G315">
        <v>2</v>
      </c>
      <c r="H315">
        <v>0</v>
      </c>
      <c r="I315">
        <v>5.4334899999999999</v>
      </c>
      <c r="J315">
        <v>47.7</v>
      </c>
      <c r="K315">
        <v>0</v>
      </c>
      <c r="L315">
        <v>189.7</v>
      </c>
      <c r="M315">
        <v>1.54392</v>
      </c>
      <c r="N315">
        <v>0</v>
      </c>
      <c r="O315">
        <v>0</v>
      </c>
      <c r="P315" s="46">
        <v>99.8</v>
      </c>
      <c r="Q315" s="46">
        <f t="shared" si="12"/>
        <v>49.9</v>
      </c>
      <c r="R315">
        <v>7.3</v>
      </c>
      <c r="S315">
        <v>0</v>
      </c>
      <c r="T315">
        <v>0</v>
      </c>
      <c r="U315">
        <v>0</v>
      </c>
      <c r="V315">
        <v>0</v>
      </c>
      <c r="W315">
        <v>0</v>
      </c>
      <c r="X315">
        <v>7.04392</v>
      </c>
      <c r="Y315">
        <v>0</v>
      </c>
      <c r="Z315">
        <v>0</v>
      </c>
      <c r="AA315">
        <v>0</v>
      </c>
      <c r="AB315">
        <v>0</v>
      </c>
      <c r="AC315">
        <v>0</v>
      </c>
      <c r="AD315">
        <v>0</v>
      </c>
      <c r="AE315">
        <v>0</v>
      </c>
      <c r="AF315">
        <v>0</v>
      </c>
      <c r="AG315">
        <v>0</v>
      </c>
      <c r="AH315">
        <v>523.45732999999996</v>
      </c>
      <c r="AK315" s="70">
        <f t="shared" si="13"/>
        <v>472.01340999999996</v>
      </c>
      <c r="AM315" s="70">
        <f>VLOOKUP(B315,Totalt!B314:AU787,39,FALSE)</f>
        <v>472.01341000000002</v>
      </c>
      <c r="AP315" s="70">
        <f t="shared" si="14"/>
        <v>0</v>
      </c>
    </row>
    <row r="316" spans="1:42" x14ac:dyDescent="0.35">
      <c r="A316" t="s">
        <v>422</v>
      </c>
      <c r="B316" t="s">
        <v>425</v>
      </c>
      <c r="C316">
        <v>0</v>
      </c>
      <c r="D316">
        <v>0</v>
      </c>
      <c r="E316">
        <v>0</v>
      </c>
      <c r="F316">
        <v>0</v>
      </c>
      <c r="G316">
        <v>0</v>
      </c>
      <c r="H316">
        <v>0</v>
      </c>
      <c r="I316">
        <v>0.25700000000000001</v>
      </c>
      <c r="J316">
        <v>0</v>
      </c>
      <c r="K316">
        <v>0</v>
      </c>
      <c r="L316">
        <v>0</v>
      </c>
      <c r="M316">
        <v>0</v>
      </c>
      <c r="N316">
        <v>0</v>
      </c>
      <c r="O316">
        <v>0</v>
      </c>
      <c r="P316" s="46">
        <v>0</v>
      </c>
      <c r="Q316" s="46">
        <f t="shared" si="12"/>
        <v>0</v>
      </c>
      <c r="R316">
        <v>0</v>
      </c>
      <c r="S316">
        <v>0</v>
      </c>
      <c r="T316">
        <v>0</v>
      </c>
      <c r="U316">
        <v>0</v>
      </c>
      <c r="V316">
        <v>0</v>
      </c>
      <c r="W316">
        <v>0</v>
      </c>
      <c r="X316">
        <v>0.06</v>
      </c>
      <c r="Y316">
        <v>0</v>
      </c>
      <c r="Z316">
        <v>5.6680000000000001</v>
      </c>
      <c r="AA316">
        <v>0</v>
      </c>
      <c r="AB316">
        <v>0</v>
      </c>
      <c r="AC316">
        <v>0</v>
      </c>
      <c r="AD316">
        <v>0</v>
      </c>
      <c r="AE316">
        <v>0</v>
      </c>
      <c r="AF316">
        <v>0</v>
      </c>
      <c r="AG316">
        <v>0</v>
      </c>
      <c r="AH316">
        <v>5.9850000000000003</v>
      </c>
      <c r="AK316" s="70">
        <f t="shared" si="13"/>
        <v>5.9850000000000003</v>
      </c>
      <c r="AM316" s="70">
        <f>VLOOKUP(B316,Totalt!B315:AU788,39,FALSE)</f>
        <v>5.9849999999999994</v>
      </c>
      <c r="AP316" s="70">
        <f t="shared" si="14"/>
        <v>0</v>
      </c>
    </row>
    <row r="317" spans="1:42" x14ac:dyDescent="0.35">
      <c r="A317" t="s">
        <v>422</v>
      </c>
      <c r="B317" t="s">
        <v>426</v>
      </c>
      <c r="C317">
        <v>0</v>
      </c>
      <c r="D317">
        <v>0</v>
      </c>
      <c r="E317">
        <v>0</v>
      </c>
      <c r="F317">
        <v>0</v>
      </c>
      <c r="G317">
        <v>0</v>
      </c>
      <c r="H317">
        <v>0</v>
      </c>
      <c r="I317">
        <v>6.8999999999999999E-3</v>
      </c>
      <c r="J317">
        <v>0</v>
      </c>
      <c r="K317">
        <v>0</v>
      </c>
      <c r="L317">
        <v>0</v>
      </c>
      <c r="M317">
        <v>0</v>
      </c>
      <c r="N317">
        <v>0</v>
      </c>
      <c r="O317">
        <v>0</v>
      </c>
      <c r="P317" s="46">
        <v>0</v>
      </c>
      <c r="Q317" s="46">
        <f t="shared" si="12"/>
        <v>0</v>
      </c>
      <c r="R317">
        <v>0</v>
      </c>
      <c r="S317">
        <v>0</v>
      </c>
      <c r="T317">
        <v>0</v>
      </c>
      <c r="U317">
        <v>0</v>
      </c>
      <c r="V317">
        <v>0</v>
      </c>
      <c r="W317">
        <v>0</v>
      </c>
      <c r="X317">
        <v>2.9000000000000001E-2</v>
      </c>
      <c r="Y317">
        <v>0</v>
      </c>
      <c r="Z317">
        <v>2.2320000000000002</v>
      </c>
      <c r="AA317">
        <v>0</v>
      </c>
      <c r="AB317">
        <v>0</v>
      </c>
      <c r="AC317">
        <v>0</v>
      </c>
      <c r="AD317">
        <v>0</v>
      </c>
      <c r="AE317">
        <v>0</v>
      </c>
      <c r="AF317">
        <v>0</v>
      </c>
      <c r="AG317">
        <v>0</v>
      </c>
      <c r="AH317">
        <v>2.2679</v>
      </c>
      <c r="AK317" s="70">
        <f t="shared" si="13"/>
        <v>2.2679</v>
      </c>
      <c r="AM317" s="70">
        <f>VLOOKUP(B317,Totalt!B316:AU789,39,FALSE)</f>
        <v>2.2679</v>
      </c>
      <c r="AP317" s="70">
        <f t="shared" si="14"/>
        <v>0</v>
      </c>
    </row>
    <row r="318" spans="1:42" x14ac:dyDescent="0.35">
      <c r="A318" t="s">
        <v>422</v>
      </c>
      <c r="B318" t="s">
        <v>427</v>
      </c>
      <c r="C318">
        <v>0</v>
      </c>
      <c r="D318">
        <v>0</v>
      </c>
      <c r="E318">
        <v>0</v>
      </c>
      <c r="F318">
        <v>0</v>
      </c>
      <c r="G318">
        <v>0</v>
      </c>
      <c r="H318">
        <v>0</v>
      </c>
      <c r="I318">
        <v>3.9E-2</v>
      </c>
      <c r="J318">
        <v>0</v>
      </c>
      <c r="K318">
        <v>0</v>
      </c>
      <c r="L318">
        <v>0</v>
      </c>
      <c r="M318">
        <v>0</v>
      </c>
      <c r="N318">
        <v>0</v>
      </c>
      <c r="O318">
        <v>0</v>
      </c>
      <c r="P318" s="46">
        <v>0</v>
      </c>
      <c r="Q318" s="46">
        <f t="shared" si="12"/>
        <v>0</v>
      </c>
      <c r="R318">
        <v>0</v>
      </c>
      <c r="S318">
        <v>0</v>
      </c>
      <c r="T318">
        <v>0</v>
      </c>
      <c r="U318">
        <v>0</v>
      </c>
      <c r="V318">
        <v>0</v>
      </c>
      <c r="W318">
        <v>0</v>
      </c>
      <c r="X318">
        <v>5.5E-2</v>
      </c>
      <c r="Y318">
        <v>0</v>
      </c>
      <c r="Z318">
        <v>3.7269999999999999</v>
      </c>
      <c r="AA318">
        <v>0</v>
      </c>
      <c r="AB318">
        <v>0</v>
      </c>
      <c r="AC318">
        <v>0</v>
      </c>
      <c r="AD318">
        <v>0</v>
      </c>
      <c r="AE318">
        <v>0</v>
      </c>
      <c r="AF318">
        <v>0</v>
      </c>
      <c r="AG318">
        <v>0</v>
      </c>
      <c r="AH318">
        <v>3.8209999999999997</v>
      </c>
      <c r="AK318" s="70">
        <f t="shared" si="13"/>
        <v>3.8209999999999997</v>
      </c>
      <c r="AM318" s="70">
        <f>VLOOKUP(B318,Totalt!B317:AU790,39,FALSE)</f>
        <v>3.8210000000000002</v>
      </c>
      <c r="AP318" s="70">
        <f t="shared" si="14"/>
        <v>0</v>
      </c>
    </row>
    <row r="319" spans="1:42" x14ac:dyDescent="0.35">
      <c r="A319" t="s">
        <v>428</v>
      </c>
      <c r="B319" t="s">
        <v>429</v>
      </c>
      <c r="C319">
        <v>0</v>
      </c>
      <c r="D319">
        <v>0</v>
      </c>
      <c r="E319">
        <v>0</v>
      </c>
      <c r="F319">
        <v>0</v>
      </c>
      <c r="G319">
        <v>0</v>
      </c>
      <c r="H319">
        <v>0</v>
      </c>
      <c r="I319">
        <v>0</v>
      </c>
      <c r="J319">
        <v>0</v>
      </c>
      <c r="K319">
        <v>0</v>
      </c>
      <c r="L319">
        <v>0</v>
      </c>
      <c r="M319">
        <v>0</v>
      </c>
      <c r="N319">
        <v>0</v>
      </c>
      <c r="O319">
        <v>0</v>
      </c>
      <c r="P319" s="46">
        <v>0</v>
      </c>
      <c r="Q319" s="46">
        <f t="shared" si="12"/>
        <v>0</v>
      </c>
      <c r="R319">
        <v>0</v>
      </c>
      <c r="S319">
        <v>0</v>
      </c>
      <c r="T319">
        <v>0</v>
      </c>
      <c r="U319">
        <v>0</v>
      </c>
      <c r="V319">
        <v>0</v>
      </c>
      <c r="W319">
        <v>0</v>
      </c>
      <c r="X319">
        <v>0</v>
      </c>
      <c r="Y319">
        <v>0</v>
      </c>
      <c r="Z319">
        <v>0</v>
      </c>
      <c r="AA319">
        <v>0</v>
      </c>
      <c r="AB319">
        <v>0</v>
      </c>
      <c r="AC319">
        <v>0</v>
      </c>
      <c r="AD319">
        <v>0</v>
      </c>
      <c r="AE319">
        <v>0</v>
      </c>
      <c r="AF319">
        <v>0</v>
      </c>
      <c r="AG319">
        <v>0</v>
      </c>
      <c r="AH319">
        <v>0</v>
      </c>
      <c r="AK319" s="70">
        <f t="shared" si="13"/>
        <v>0</v>
      </c>
      <c r="AM319" s="70">
        <f>VLOOKUP(B319,Totalt!B318:AU791,39,FALSE)</f>
        <v>0</v>
      </c>
      <c r="AP319" s="70">
        <f t="shared" si="14"/>
        <v>0</v>
      </c>
    </row>
    <row r="320" spans="1:42" x14ac:dyDescent="0.35">
      <c r="A320" t="s">
        <v>428</v>
      </c>
      <c r="B320" t="s">
        <v>430</v>
      </c>
      <c r="C320">
        <v>0</v>
      </c>
      <c r="D320">
        <v>0</v>
      </c>
      <c r="E320">
        <v>0</v>
      </c>
      <c r="F320">
        <v>0</v>
      </c>
      <c r="G320">
        <v>0</v>
      </c>
      <c r="H320">
        <v>0</v>
      </c>
      <c r="I320">
        <v>0</v>
      </c>
      <c r="J320">
        <v>0</v>
      </c>
      <c r="K320">
        <v>0</v>
      </c>
      <c r="L320">
        <v>0</v>
      </c>
      <c r="M320">
        <v>0</v>
      </c>
      <c r="N320">
        <v>0</v>
      </c>
      <c r="O320">
        <v>0</v>
      </c>
      <c r="P320" s="46">
        <v>0</v>
      </c>
      <c r="Q320" s="46">
        <f t="shared" si="12"/>
        <v>0</v>
      </c>
      <c r="R320">
        <v>0</v>
      </c>
      <c r="S320">
        <v>0</v>
      </c>
      <c r="T320">
        <v>0</v>
      </c>
      <c r="U320">
        <v>0</v>
      </c>
      <c r="V320">
        <v>0</v>
      </c>
      <c r="W320">
        <v>0</v>
      </c>
      <c r="X320">
        <v>0</v>
      </c>
      <c r="Y320">
        <v>0</v>
      </c>
      <c r="Z320">
        <v>0</v>
      </c>
      <c r="AA320">
        <v>0</v>
      </c>
      <c r="AB320">
        <v>0</v>
      </c>
      <c r="AC320">
        <v>0</v>
      </c>
      <c r="AD320">
        <v>0</v>
      </c>
      <c r="AE320">
        <v>0</v>
      </c>
      <c r="AF320">
        <v>0</v>
      </c>
      <c r="AG320">
        <v>0</v>
      </c>
      <c r="AH320">
        <v>0</v>
      </c>
      <c r="AK320" s="70">
        <f t="shared" si="13"/>
        <v>0</v>
      </c>
      <c r="AM320" s="70">
        <f>VLOOKUP(B320,Totalt!B319:AU792,39,FALSE)</f>
        <v>0</v>
      </c>
      <c r="AP320" s="70">
        <f t="shared" si="14"/>
        <v>0</v>
      </c>
    </row>
    <row r="321" spans="1:42" x14ac:dyDescent="0.35">
      <c r="A321" t="s">
        <v>431</v>
      </c>
      <c r="B321" t="s">
        <v>432</v>
      </c>
      <c r="C321">
        <v>0</v>
      </c>
      <c r="D321">
        <v>0</v>
      </c>
      <c r="E321">
        <v>0</v>
      </c>
      <c r="F321">
        <v>0</v>
      </c>
      <c r="G321">
        <v>0</v>
      </c>
      <c r="H321">
        <v>0</v>
      </c>
      <c r="I321">
        <v>0</v>
      </c>
      <c r="J321">
        <v>0</v>
      </c>
      <c r="K321">
        <v>0</v>
      </c>
      <c r="L321">
        <v>0</v>
      </c>
      <c r="M321">
        <v>0</v>
      </c>
      <c r="N321">
        <v>0</v>
      </c>
      <c r="O321">
        <v>0</v>
      </c>
      <c r="P321" s="46">
        <v>0</v>
      </c>
      <c r="Q321" s="46">
        <f t="shared" si="12"/>
        <v>0</v>
      </c>
      <c r="R321">
        <v>0</v>
      </c>
      <c r="S321">
        <v>0</v>
      </c>
      <c r="T321">
        <v>0</v>
      </c>
      <c r="U321">
        <v>0</v>
      </c>
      <c r="V321">
        <v>0</v>
      </c>
      <c r="W321">
        <v>0</v>
      </c>
      <c r="X321">
        <v>9.5760000000000005</v>
      </c>
      <c r="Y321">
        <v>0</v>
      </c>
      <c r="Z321">
        <v>0</v>
      </c>
      <c r="AA321">
        <v>0</v>
      </c>
      <c r="AB321">
        <v>0</v>
      </c>
      <c r="AC321">
        <v>0</v>
      </c>
      <c r="AD321">
        <v>0</v>
      </c>
      <c r="AE321">
        <v>0</v>
      </c>
      <c r="AF321">
        <v>0</v>
      </c>
      <c r="AG321">
        <v>0</v>
      </c>
      <c r="AH321">
        <v>9.5760000000000005</v>
      </c>
      <c r="AK321" s="70">
        <f t="shared" si="13"/>
        <v>9.5760000000000005</v>
      </c>
      <c r="AM321" s="70">
        <f>VLOOKUP(B321,Totalt!B320:AU793,39,FALSE)</f>
        <v>9.5760000000000005</v>
      </c>
      <c r="AP321" s="70">
        <f t="shared" si="14"/>
        <v>0</v>
      </c>
    </row>
    <row r="322" spans="1:42" x14ac:dyDescent="0.35">
      <c r="A322" t="s">
        <v>433</v>
      </c>
      <c r="B322" t="s">
        <v>434</v>
      </c>
      <c r="C322">
        <v>0</v>
      </c>
      <c r="D322">
        <v>0</v>
      </c>
      <c r="E322">
        <v>0</v>
      </c>
      <c r="F322">
        <v>0</v>
      </c>
      <c r="G322">
        <v>0</v>
      </c>
      <c r="H322">
        <v>0.4</v>
      </c>
      <c r="I322">
        <v>2.5</v>
      </c>
      <c r="J322">
        <v>0</v>
      </c>
      <c r="K322">
        <v>0</v>
      </c>
      <c r="L322">
        <v>0</v>
      </c>
      <c r="M322">
        <v>0</v>
      </c>
      <c r="N322">
        <v>0</v>
      </c>
      <c r="O322">
        <v>46.6</v>
      </c>
      <c r="P322" s="46">
        <v>0</v>
      </c>
      <c r="Q322" s="46">
        <f t="shared" si="12"/>
        <v>0</v>
      </c>
      <c r="R322">
        <v>0</v>
      </c>
      <c r="S322">
        <v>0</v>
      </c>
      <c r="T322">
        <v>0</v>
      </c>
      <c r="U322">
        <v>0</v>
      </c>
      <c r="V322">
        <v>0</v>
      </c>
      <c r="W322">
        <v>0</v>
      </c>
      <c r="X322">
        <v>1.1000000000000001</v>
      </c>
      <c r="Y322">
        <v>0</v>
      </c>
      <c r="Z322">
        <v>0</v>
      </c>
      <c r="AA322">
        <v>0</v>
      </c>
      <c r="AB322">
        <v>0</v>
      </c>
      <c r="AC322">
        <v>0</v>
      </c>
      <c r="AD322">
        <v>0</v>
      </c>
      <c r="AE322">
        <v>0</v>
      </c>
      <c r="AF322">
        <v>0</v>
      </c>
      <c r="AG322">
        <v>0</v>
      </c>
      <c r="AH322">
        <v>50.6</v>
      </c>
      <c r="AK322" s="70">
        <f t="shared" si="13"/>
        <v>50.6</v>
      </c>
      <c r="AM322" s="70">
        <f>VLOOKUP(B322,Totalt!B321:AU794,39,FALSE)</f>
        <v>50.6</v>
      </c>
      <c r="AP322" s="70">
        <f t="shared" si="14"/>
        <v>0</v>
      </c>
    </row>
    <row r="323" spans="1:42" x14ac:dyDescent="0.35">
      <c r="A323" t="s">
        <v>435</v>
      </c>
      <c r="B323" t="s">
        <v>436</v>
      </c>
      <c r="C323">
        <v>0</v>
      </c>
      <c r="D323">
        <v>0</v>
      </c>
      <c r="E323">
        <v>0</v>
      </c>
      <c r="F323">
        <v>11.9</v>
      </c>
      <c r="G323">
        <v>11.14</v>
      </c>
      <c r="H323">
        <v>0</v>
      </c>
      <c r="I323">
        <v>0.3</v>
      </c>
      <c r="J323">
        <v>0</v>
      </c>
      <c r="K323">
        <v>0</v>
      </c>
      <c r="L323">
        <v>25.83</v>
      </c>
      <c r="M323">
        <v>0.63183299999999998</v>
      </c>
      <c r="N323">
        <v>0</v>
      </c>
      <c r="O323">
        <v>0</v>
      </c>
      <c r="P323" s="46">
        <v>47.92</v>
      </c>
      <c r="Q323" s="46">
        <f t="shared" ref="Q323:Q386" si="15">P323/2</f>
        <v>23.96</v>
      </c>
      <c r="R323">
        <v>0</v>
      </c>
      <c r="S323">
        <v>3.43</v>
      </c>
      <c r="T323">
        <v>80.485699999999994</v>
      </c>
      <c r="U323">
        <v>0</v>
      </c>
      <c r="V323">
        <v>0</v>
      </c>
      <c r="W323">
        <v>0</v>
      </c>
      <c r="X323">
        <v>3.8018299999999998</v>
      </c>
      <c r="Y323">
        <v>0</v>
      </c>
      <c r="Z323">
        <v>0</v>
      </c>
      <c r="AA323">
        <v>0</v>
      </c>
      <c r="AB323">
        <v>0.9</v>
      </c>
      <c r="AC323">
        <v>1.1599999999999999</v>
      </c>
      <c r="AD323">
        <v>0</v>
      </c>
      <c r="AE323">
        <v>0</v>
      </c>
      <c r="AF323">
        <v>0</v>
      </c>
      <c r="AG323">
        <v>0</v>
      </c>
      <c r="AH323">
        <v>187.49936300000002</v>
      </c>
      <c r="AK323" s="70">
        <f t="shared" ref="AK323:AK386" si="16">AH323-Q323-M323</f>
        <v>162.90753000000001</v>
      </c>
      <c r="AM323" s="70">
        <f>VLOOKUP(B323,Totalt!B322:AU795,39,FALSE)</f>
        <v>162.90752999999998</v>
      </c>
      <c r="AP323" s="70">
        <f t="shared" ref="AP323:AP386" si="17">AK323-AM323</f>
        <v>0</v>
      </c>
    </row>
    <row r="324" spans="1:42" x14ac:dyDescent="0.35">
      <c r="A324" t="s">
        <v>435</v>
      </c>
      <c r="B324" t="s">
        <v>437</v>
      </c>
      <c r="C324">
        <v>0</v>
      </c>
      <c r="D324">
        <v>0</v>
      </c>
      <c r="E324">
        <v>0</v>
      </c>
      <c r="F324">
        <v>8.73</v>
      </c>
      <c r="G324">
        <v>0.36</v>
      </c>
      <c r="H324">
        <v>0</v>
      </c>
      <c r="I324">
        <v>0.06</v>
      </c>
      <c r="J324">
        <v>0</v>
      </c>
      <c r="K324">
        <v>0</v>
      </c>
      <c r="L324">
        <v>7.64</v>
      </c>
      <c r="M324">
        <v>0</v>
      </c>
      <c r="N324">
        <v>0</v>
      </c>
      <c r="O324">
        <v>0</v>
      </c>
      <c r="P324" s="46">
        <v>8.9</v>
      </c>
      <c r="Q324" s="46">
        <f t="shared" si="15"/>
        <v>4.45</v>
      </c>
      <c r="R324">
        <v>0</v>
      </c>
      <c r="S324">
        <v>0</v>
      </c>
      <c r="T324">
        <v>5.46</v>
      </c>
      <c r="U324">
        <v>0</v>
      </c>
      <c r="V324">
        <v>0</v>
      </c>
      <c r="W324">
        <v>0</v>
      </c>
      <c r="X324">
        <v>0.81</v>
      </c>
      <c r="Y324">
        <v>0</v>
      </c>
      <c r="Z324">
        <v>0</v>
      </c>
      <c r="AA324">
        <v>0</v>
      </c>
      <c r="AB324">
        <v>0</v>
      </c>
      <c r="AC324">
        <v>0</v>
      </c>
      <c r="AD324">
        <v>0</v>
      </c>
      <c r="AE324">
        <v>0</v>
      </c>
      <c r="AF324">
        <v>0</v>
      </c>
      <c r="AG324">
        <v>0</v>
      </c>
      <c r="AH324">
        <v>31.959999999999997</v>
      </c>
      <c r="AK324" s="70">
        <f t="shared" si="16"/>
        <v>27.509999999999998</v>
      </c>
      <c r="AM324" s="70">
        <f>VLOOKUP(B324,Totalt!B323:AU796,39,FALSE)</f>
        <v>27.509999999999998</v>
      </c>
      <c r="AP324" s="70">
        <f t="shared" si="17"/>
        <v>0</v>
      </c>
    </row>
    <row r="325" spans="1:42" x14ac:dyDescent="0.35">
      <c r="A325" t="s">
        <v>435</v>
      </c>
      <c r="B325" t="s">
        <v>438</v>
      </c>
      <c r="C325">
        <v>0</v>
      </c>
      <c r="D325">
        <v>0</v>
      </c>
      <c r="E325">
        <v>0</v>
      </c>
      <c r="F325">
        <v>0</v>
      </c>
      <c r="G325">
        <v>0</v>
      </c>
      <c r="H325">
        <v>0</v>
      </c>
      <c r="I325">
        <v>0.21</v>
      </c>
      <c r="J325">
        <v>0</v>
      </c>
      <c r="K325">
        <v>0</v>
      </c>
      <c r="L325">
        <v>1.89</v>
      </c>
      <c r="M325">
        <v>0</v>
      </c>
      <c r="N325">
        <v>0</v>
      </c>
      <c r="O325">
        <v>0</v>
      </c>
      <c r="P325" s="46">
        <v>1.42</v>
      </c>
      <c r="Q325" s="46">
        <f t="shared" si="15"/>
        <v>0.71</v>
      </c>
      <c r="R325">
        <v>0</v>
      </c>
      <c r="S325">
        <v>0</v>
      </c>
      <c r="T325">
        <v>7.1</v>
      </c>
      <c r="U325">
        <v>0</v>
      </c>
      <c r="V325">
        <v>0</v>
      </c>
      <c r="W325">
        <v>0</v>
      </c>
      <c r="X325">
        <v>0.17</v>
      </c>
      <c r="Y325">
        <v>0</v>
      </c>
      <c r="Z325">
        <v>0</v>
      </c>
      <c r="AA325">
        <v>0</v>
      </c>
      <c r="AB325">
        <v>0</v>
      </c>
      <c r="AC325">
        <v>0</v>
      </c>
      <c r="AD325">
        <v>0</v>
      </c>
      <c r="AE325">
        <v>0</v>
      </c>
      <c r="AF325">
        <v>0</v>
      </c>
      <c r="AG325">
        <v>0</v>
      </c>
      <c r="AH325">
        <v>10.79</v>
      </c>
      <c r="AK325" s="70">
        <f t="shared" si="16"/>
        <v>10.079999999999998</v>
      </c>
      <c r="AM325" s="70">
        <f>VLOOKUP(B325,Totalt!B324:AU797,39,FALSE)</f>
        <v>10.08</v>
      </c>
      <c r="AP325" s="70">
        <f t="shared" si="17"/>
        <v>0</v>
      </c>
    </row>
    <row r="326" spans="1:42" x14ac:dyDescent="0.35">
      <c r="A326" t="s">
        <v>435</v>
      </c>
      <c r="B326" t="s">
        <v>439</v>
      </c>
      <c r="C326">
        <v>0</v>
      </c>
      <c r="D326">
        <v>0</v>
      </c>
      <c r="E326">
        <v>0</v>
      </c>
      <c r="F326">
        <v>9.5500000000000007</v>
      </c>
      <c r="G326">
        <v>0</v>
      </c>
      <c r="H326">
        <v>0</v>
      </c>
      <c r="I326">
        <v>3.69</v>
      </c>
      <c r="J326">
        <v>0</v>
      </c>
      <c r="K326">
        <v>0</v>
      </c>
      <c r="L326">
        <v>9.5500000000000007</v>
      </c>
      <c r="M326">
        <v>0</v>
      </c>
      <c r="N326">
        <v>0</v>
      </c>
      <c r="O326">
        <v>0</v>
      </c>
      <c r="P326" s="46">
        <v>8.56</v>
      </c>
      <c r="Q326" s="46">
        <f t="shared" si="15"/>
        <v>4.28</v>
      </c>
      <c r="R326">
        <v>0</v>
      </c>
      <c r="S326">
        <v>0</v>
      </c>
      <c r="T326">
        <v>28.66</v>
      </c>
      <c r="U326">
        <v>0</v>
      </c>
      <c r="V326">
        <v>0</v>
      </c>
      <c r="W326">
        <v>0</v>
      </c>
      <c r="X326">
        <v>1.02</v>
      </c>
      <c r="Y326">
        <v>0</v>
      </c>
      <c r="Z326">
        <v>0</v>
      </c>
      <c r="AA326">
        <v>0</v>
      </c>
      <c r="AB326">
        <v>0</v>
      </c>
      <c r="AC326">
        <v>0</v>
      </c>
      <c r="AD326">
        <v>0</v>
      </c>
      <c r="AE326">
        <v>0</v>
      </c>
      <c r="AF326">
        <v>0</v>
      </c>
      <c r="AG326">
        <v>0</v>
      </c>
      <c r="AH326">
        <v>61.030000000000008</v>
      </c>
      <c r="AK326" s="70">
        <f t="shared" si="16"/>
        <v>56.750000000000007</v>
      </c>
      <c r="AM326" s="70">
        <f>VLOOKUP(B326,Totalt!B325:AU798,39,FALSE)</f>
        <v>56.750000000000007</v>
      </c>
      <c r="AP326" s="70">
        <f t="shared" si="17"/>
        <v>0</v>
      </c>
    </row>
    <row r="327" spans="1:42" x14ac:dyDescent="0.35">
      <c r="A327" t="s">
        <v>440</v>
      </c>
      <c r="B327" t="s">
        <v>441</v>
      </c>
      <c r="C327">
        <v>0</v>
      </c>
      <c r="D327">
        <v>0</v>
      </c>
      <c r="E327">
        <v>0</v>
      </c>
      <c r="F327">
        <v>0</v>
      </c>
      <c r="G327">
        <v>0</v>
      </c>
      <c r="H327">
        <v>0</v>
      </c>
      <c r="I327">
        <v>2.8999999999999998E-3</v>
      </c>
      <c r="J327">
        <v>0</v>
      </c>
      <c r="K327">
        <v>0</v>
      </c>
      <c r="L327">
        <v>0</v>
      </c>
      <c r="M327">
        <v>0</v>
      </c>
      <c r="N327">
        <v>2.6309999999999998</v>
      </c>
      <c r="O327">
        <v>0</v>
      </c>
      <c r="P327" s="46">
        <v>0</v>
      </c>
      <c r="Q327" s="46">
        <f t="shared" si="15"/>
        <v>0</v>
      </c>
      <c r="R327">
        <v>89.52</v>
      </c>
      <c r="S327">
        <v>0</v>
      </c>
      <c r="T327">
        <v>0</v>
      </c>
      <c r="U327">
        <v>0</v>
      </c>
      <c r="V327">
        <v>0</v>
      </c>
      <c r="W327">
        <v>0</v>
      </c>
      <c r="X327">
        <v>1</v>
      </c>
      <c r="Y327">
        <v>0</v>
      </c>
      <c r="Z327">
        <v>0</v>
      </c>
      <c r="AA327">
        <v>0</v>
      </c>
      <c r="AB327">
        <v>0</v>
      </c>
      <c r="AC327">
        <v>0</v>
      </c>
      <c r="AD327">
        <v>0</v>
      </c>
      <c r="AE327">
        <v>0</v>
      </c>
      <c r="AF327">
        <v>0</v>
      </c>
      <c r="AG327">
        <v>0</v>
      </c>
      <c r="AH327">
        <v>93.153899999999993</v>
      </c>
      <c r="AK327" s="70">
        <f t="shared" si="16"/>
        <v>93.153899999999993</v>
      </c>
      <c r="AM327" s="70">
        <f>VLOOKUP(B327,Totalt!B326:AU799,39,FALSE)</f>
        <v>93.153899999999993</v>
      </c>
      <c r="AP327" s="70">
        <f t="shared" si="17"/>
        <v>0</v>
      </c>
    </row>
    <row r="328" spans="1:42" x14ac:dyDescent="0.35">
      <c r="A328" t="s">
        <v>440</v>
      </c>
      <c r="B328" t="s">
        <v>442</v>
      </c>
      <c r="C328">
        <v>0</v>
      </c>
      <c r="D328">
        <v>0</v>
      </c>
      <c r="E328">
        <v>0</v>
      </c>
      <c r="F328">
        <v>0</v>
      </c>
      <c r="G328">
        <v>0</v>
      </c>
      <c r="H328">
        <v>0</v>
      </c>
      <c r="I328">
        <v>0.17</v>
      </c>
      <c r="J328">
        <v>0</v>
      </c>
      <c r="K328">
        <v>0</v>
      </c>
      <c r="L328">
        <v>0</v>
      </c>
      <c r="M328">
        <v>0</v>
      </c>
      <c r="N328">
        <v>0</v>
      </c>
      <c r="O328">
        <v>0</v>
      </c>
      <c r="P328" s="46">
        <v>0</v>
      </c>
      <c r="Q328" s="46">
        <f t="shared" si="15"/>
        <v>0</v>
      </c>
      <c r="R328">
        <v>0</v>
      </c>
      <c r="S328">
        <v>0</v>
      </c>
      <c r="T328">
        <v>0</v>
      </c>
      <c r="U328">
        <v>0</v>
      </c>
      <c r="V328">
        <v>0</v>
      </c>
      <c r="W328">
        <v>0</v>
      </c>
      <c r="X328">
        <v>0.05</v>
      </c>
      <c r="Y328">
        <v>0.75</v>
      </c>
      <c r="Z328">
        <v>0</v>
      </c>
      <c r="AA328">
        <v>0</v>
      </c>
      <c r="AB328">
        <v>0</v>
      </c>
      <c r="AC328">
        <v>0</v>
      </c>
      <c r="AD328">
        <v>0</v>
      </c>
      <c r="AE328">
        <v>0</v>
      </c>
      <c r="AF328">
        <v>0</v>
      </c>
      <c r="AG328">
        <v>0</v>
      </c>
      <c r="AH328">
        <v>0.97</v>
      </c>
      <c r="AK328" s="70">
        <f t="shared" si="16"/>
        <v>0.97</v>
      </c>
      <c r="AM328" s="70">
        <f>VLOOKUP(B328,Totalt!B327:AU800,39,FALSE)</f>
        <v>0.97000000000000008</v>
      </c>
      <c r="AP328" s="70">
        <f t="shared" si="17"/>
        <v>0</v>
      </c>
    </row>
    <row r="329" spans="1:42" x14ac:dyDescent="0.35">
      <c r="A329" t="s">
        <v>443</v>
      </c>
      <c r="B329" t="s">
        <v>444</v>
      </c>
      <c r="C329">
        <v>0</v>
      </c>
      <c r="D329">
        <v>23.479900000000001</v>
      </c>
      <c r="E329">
        <v>0</v>
      </c>
      <c r="F329">
        <v>2.8086199999999999</v>
      </c>
      <c r="G329">
        <v>0</v>
      </c>
      <c r="H329">
        <v>0</v>
      </c>
      <c r="I329">
        <v>4.90632</v>
      </c>
      <c r="J329">
        <v>0</v>
      </c>
      <c r="K329">
        <v>0</v>
      </c>
      <c r="L329">
        <v>5.10792</v>
      </c>
      <c r="M329">
        <v>3.4120200000000001</v>
      </c>
      <c r="N329">
        <v>0</v>
      </c>
      <c r="O329">
        <v>119.53700000000001</v>
      </c>
      <c r="P329" s="46">
        <v>23.303999999999998</v>
      </c>
      <c r="Q329" s="46">
        <f t="shared" si="15"/>
        <v>11.651999999999999</v>
      </c>
      <c r="R329">
        <v>0</v>
      </c>
      <c r="S329">
        <v>0</v>
      </c>
      <c r="T329">
        <v>0</v>
      </c>
      <c r="U329">
        <v>0</v>
      </c>
      <c r="V329">
        <v>0</v>
      </c>
      <c r="W329">
        <v>0</v>
      </c>
      <c r="X329">
        <v>3.8180200000000002</v>
      </c>
      <c r="Y329">
        <v>0</v>
      </c>
      <c r="Z329">
        <v>12.96</v>
      </c>
      <c r="AA329">
        <v>0</v>
      </c>
      <c r="AB329">
        <v>0</v>
      </c>
      <c r="AC329">
        <v>0</v>
      </c>
      <c r="AD329">
        <v>0</v>
      </c>
      <c r="AE329">
        <v>0</v>
      </c>
      <c r="AF329">
        <v>0</v>
      </c>
      <c r="AG329">
        <v>10.058</v>
      </c>
      <c r="AH329">
        <v>209.39179999999999</v>
      </c>
      <c r="AK329" s="70">
        <f t="shared" si="16"/>
        <v>194.32777999999999</v>
      </c>
      <c r="AM329" s="70">
        <f>VLOOKUP(B329,Totalt!B328:AU801,39,FALSE)</f>
        <v>194.32777999999999</v>
      </c>
      <c r="AP329" s="70">
        <f t="shared" si="17"/>
        <v>0</v>
      </c>
    </row>
    <row r="330" spans="1:42" x14ac:dyDescent="0.35">
      <c r="A330" t="s">
        <v>443</v>
      </c>
      <c r="B330" t="s">
        <v>445</v>
      </c>
      <c r="C330">
        <v>0</v>
      </c>
      <c r="D330">
        <v>0</v>
      </c>
      <c r="E330">
        <v>0</v>
      </c>
      <c r="F330">
        <v>0</v>
      </c>
      <c r="G330">
        <v>0</v>
      </c>
      <c r="H330">
        <v>0</v>
      </c>
      <c r="I330">
        <v>0</v>
      </c>
      <c r="J330">
        <v>0</v>
      </c>
      <c r="K330">
        <v>0</v>
      </c>
      <c r="L330">
        <v>0</v>
      </c>
      <c r="M330">
        <v>0</v>
      </c>
      <c r="N330">
        <v>0</v>
      </c>
      <c r="O330">
        <v>0</v>
      </c>
      <c r="P330" s="46">
        <v>0</v>
      </c>
      <c r="Q330" s="46">
        <f t="shared" si="15"/>
        <v>0</v>
      </c>
      <c r="R330">
        <v>0</v>
      </c>
      <c r="S330">
        <v>0</v>
      </c>
      <c r="T330">
        <v>0</v>
      </c>
      <c r="U330">
        <v>0</v>
      </c>
      <c r="V330">
        <v>0</v>
      </c>
      <c r="W330">
        <v>0</v>
      </c>
      <c r="X330">
        <v>0</v>
      </c>
      <c r="Y330">
        <v>0</v>
      </c>
      <c r="Z330">
        <v>0</v>
      </c>
      <c r="AA330">
        <v>0</v>
      </c>
      <c r="AB330">
        <v>0</v>
      </c>
      <c r="AC330">
        <v>0</v>
      </c>
      <c r="AD330">
        <v>0</v>
      </c>
      <c r="AE330">
        <v>0</v>
      </c>
      <c r="AF330">
        <v>0</v>
      </c>
      <c r="AG330">
        <v>0</v>
      </c>
      <c r="AH330">
        <v>0</v>
      </c>
      <c r="AK330" s="70">
        <f t="shared" si="16"/>
        <v>0</v>
      </c>
      <c r="AM330" s="70">
        <f>VLOOKUP(B330,Totalt!B329:AU802,39,FALSE)</f>
        <v>0</v>
      </c>
      <c r="AP330" s="70">
        <f t="shared" si="17"/>
        <v>0</v>
      </c>
    </row>
    <row r="331" spans="1:42" x14ac:dyDescent="0.35">
      <c r="A331" t="s">
        <v>443</v>
      </c>
      <c r="B331" t="s">
        <v>446</v>
      </c>
      <c r="C331">
        <v>0</v>
      </c>
      <c r="D331">
        <v>0</v>
      </c>
      <c r="E331">
        <v>0</v>
      </c>
      <c r="F331">
        <v>0</v>
      </c>
      <c r="G331">
        <v>0</v>
      </c>
      <c r="H331">
        <v>0</v>
      </c>
      <c r="I331">
        <v>0</v>
      </c>
      <c r="J331">
        <v>0</v>
      </c>
      <c r="K331">
        <v>0</v>
      </c>
      <c r="L331">
        <v>0</v>
      </c>
      <c r="M331">
        <v>0</v>
      </c>
      <c r="N331">
        <v>0</v>
      </c>
      <c r="O331">
        <v>0</v>
      </c>
      <c r="P331" s="46">
        <v>0</v>
      </c>
      <c r="Q331" s="46">
        <f t="shared" si="15"/>
        <v>0</v>
      </c>
      <c r="R331">
        <v>0</v>
      </c>
      <c r="S331">
        <v>0</v>
      </c>
      <c r="T331">
        <v>0</v>
      </c>
      <c r="U331">
        <v>0</v>
      </c>
      <c r="V331">
        <v>0</v>
      </c>
      <c r="W331">
        <v>0</v>
      </c>
      <c r="X331">
        <v>0</v>
      </c>
      <c r="Y331">
        <v>0</v>
      </c>
      <c r="Z331">
        <v>0</v>
      </c>
      <c r="AA331">
        <v>0</v>
      </c>
      <c r="AB331">
        <v>0</v>
      </c>
      <c r="AC331">
        <v>0</v>
      </c>
      <c r="AD331">
        <v>0</v>
      </c>
      <c r="AE331">
        <v>0</v>
      </c>
      <c r="AF331">
        <v>0</v>
      </c>
      <c r="AG331">
        <v>0</v>
      </c>
      <c r="AH331">
        <v>0</v>
      </c>
      <c r="AK331" s="70">
        <f t="shared" si="16"/>
        <v>0</v>
      </c>
      <c r="AM331" s="70">
        <f>VLOOKUP(B331,Totalt!B330:AU803,39,FALSE)</f>
        <v>0</v>
      </c>
      <c r="AP331" s="70">
        <f t="shared" si="17"/>
        <v>0</v>
      </c>
    </row>
    <row r="332" spans="1:42" x14ac:dyDescent="0.35">
      <c r="A332" t="s">
        <v>447</v>
      </c>
      <c r="B332" t="s">
        <v>448</v>
      </c>
      <c r="C332">
        <v>0</v>
      </c>
      <c r="D332">
        <v>0</v>
      </c>
      <c r="E332">
        <v>0</v>
      </c>
      <c r="F332">
        <v>0</v>
      </c>
      <c r="G332">
        <v>0</v>
      </c>
      <c r="H332">
        <v>0</v>
      </c>
      <c r="I332">
        <v>0</v>
      </c>
      <c r="J332">
        <v>0</v>
      </c>
      <c r="K332">
        <v>4.3949999999999996</v>
      </c>
      <c r="L332">
        <v>0</v>
      </c>
      <c r="M332">
        <v>0</v>
      </c>
      <c r="N332">
        <v>0</v>
      </c>
      <c r="O332">
        <v>0</v>
      </c>
      <c r="P332" s="46">
        <v>10.358000000000001</v>
      </c>
      <c r="Q332" s="46">
        <f t="shared" si="15"/>
        <v>5.1790000000000003</v>
      </c>
      <c r="R332">
        <v>0</v>
      </c>
      <c r="S332">
        <v>20.632999999999999</v>
      </c>
      <c r="T332">
        <v>0</v>
      </c>
      <c r="U332">
        <v>0</v>
      </c>
      <c r="V332">
        <v>0</v>
      </c>
      <c r="W332">
        <v>0</v>
      </c>
      <c r="X332">
        <v>0.6</v>
      </c>
      <c r="Y332">
        <v>0</v>
      </c>
      <c r="Z332">
        <v>0</v>
      </c>
      <c r="AA332">
        <v>0</v>
      </c>
      <c r="AB332">
        <v>0</v>
      </c>
      <c r="AC332">
        <v>0</v>
      </c>
      <c r="AD332">
        <v>0</v>
      </c>
      <c r="AE332">
        <v>0</v>
      </c>
      <c r="AF332">
        <v>0</v>
      </c>
      <c r="AG332">
        <v>0</v>
      </c>
      <c r="AH332">
        <v>35.985999999999997</v>
      </c>
      <c r="AK332" s="70">
        <f t="shared" si="16"/>
        <v>30.806999999999995</v>
      </c>
      <c r="AM332" s="70">
        <f>VLOOKUP(B332,Totalt!B331:AU804,39,FALSE)</f>
        <v>30.807000000000002</v>
      </c>
      <c r="AP332" s="70">
        <f t="shared" si="17"/>
        <v>0</v>
      </c>
    </row>
    <row r="333" spans="1:42" x14ac:dyDescent="0.35">
      <c r="A333" t="s">
        <v>447</v>
      </c>
      <c r="B333" t="s">
        <v>449</v>
      </c>
      <c r="C333">
        <v>0</v>
      </c>
      <c r="D333">
        <v>0</v>
      </c>
      <c r="E333">
        <v>0</v>
      </c>
      <c r="F333">
        <v>0.68</v>
      </c>
      <c r="G333">
        <v>0</v>
      </c>
      <c r="H333">
        <v>0</v>
      </c>
      <c r="I333">
        <v>0.23799999999999999</v>
      </c>
      <c r="J333">
        <v>0</v>
      </c>
      <c r="K333">
        <v>0</v>
      </c>
      <c r="L333">
        <v>0</v>
      </c>
      <c r="M333">
        <v>0</v>
      </c>
      <c r="N333">
        <v>0</v>
      </c>
      <c r="O333">
        <v>0</v>
      </c>
      <c r="P333" s="46">
        <v>5</v>
      </c>
      <c r="Q333" s="46">
        <f t="shared" si="15"/>
        <v>2.5</v>
      </c>
      <c r="R333">
        <v>0</v>
      </c>
      <c r="S333">
        <v>1.7250000000000001</v>
      </c>
      <c r="T333">
        <v>13.6</v>
      </c>
      <c r="U333">
        <v>0</v>
      </c>
      <c r="V333">
        <v>0.61599999999999999</v>
      </c>
      <c r="W333">
        <v>0</v>
      </c>
      <c r="X333">
        <v>0.6</v>
      </c>
      <c r="Y333">
        <v>0</v>
      </c>
      <c r="Z333">
        <v>0</v>
      </c>
      <c r="AA333">
        <v>0</v>
      </c>
      <c r="AB333">
        <v>0</v>
      </c>
      <c r="AC333">
        <v>0</v>
      </c>
      <c r="AD333">
        <v>0</v>
      </c>
      <c r="AE333">
        <v>0</v>
      </c>
      <c r="AF333">
        <v>0</v>
      </c>
      <c r="AG333">
        <v>0</v>
      </c>
      <c r="AH333">
        <v>22.459000000000003</v>
      </c>
      <c r="AK333" s="70">
        <f t="shared" si="16"/>
        <v>19.959000000000003</v>
      </c>
      <c r="AM333" s="70">
        <f>VLOOKUP(B333,Totalt!B332:AU805,39,FALSE)</f>
        <v>19.959</v>
      </c>
      <c r="AP333" s="70">
        <f t="shared" si="17"/>
        <v>0</v>
      </c>
    </row>
    <row r="334" spans="1:42" x14ac:dyDescent="0.35">
      <c r="A334" t="s">
        <v>447</v>
      </c>
      <c r="B334" t="s">
        <v>450</v>
      </c>
      <c r="C334">
        <v>0</v>
      </c>
      <c r="D334">
        <v>397.40800000000002</v>
      </c>
      <c r="E334">
        <v>1.4139999999999999</v>
      </c>
      <c r="F334">
        <v>0</v>
      </c>
      <c r="G334">
        <v>0</v>
      </c>
      <c r="H334">
        <v>48.326000000000001</v>
      </c>
      <c r="I334">
        <v>1.048</v>
      </c>
      <c r="J334">
        <v>0</v>
      </c>
      <c r="K334">
        <v>69.400000000000006</v>
      </c>
      <c r="L334">
        <v>0</v>
      </c>
      <c r="M334">
        <v>11.6</v>
      </c>
      <c r="N334">
        <v>0</v>
      </c>
      <c r="O334">
        <v>0</v>
      </c>
      <c r="P334" s="46">
        <v>105.24</v>
      </c>
      <c r="Q334" s="46">
        <f t="shared" si="15"/>
        <v>52.62</v>
      </c>
      <c r="R334">
        <v>98.819000000000003</v>
      </c>
      <c r="S334">
        <v>0</v>
      </c>
      <c r="T334">
        <v>0</v>
      </c>
      <c r="U334">
        <v>0</v>
      </c>
      <c r="V334">
        <v>37.228999999999999</v>
      </c>
      <c r="W334">
        <v>0</v>
      </c>
      <c r="X334">
        <v>30.866</v>
      </c>
      <c r="Y334">
        <v>0</v>
      </c>
      <c r="Z334">
        <v>9.1835299999999993</v>
      </c>
      <c r="AA334">
        <v>0</v>
      </c>
      <c r="AB334">
        <v>0</v>
      </c>
      <c r="AC334">
        <v>0</v>
      </c>
      <c r="AD334">
        <v>0</v>
      </c>
      <c r="AE334">
        <v>0</v>
      </c>
      <c r="AF334">
        <v>0</v>
      </c>
      <c r="AG334">
        <v>18.702000000000002</v>
      </c>
      <c r="AH334">
        <v>829.23553000000004</v>
      </c>
      <c r="AK334" s="70">
        <f t="shared" si="16"/>
        <v>765.01553000000001</v>
      </c>
      <c r="AM334" s="70">
        <f>VLOOKUP(B334,Totalt!B333:AU806,39,FALSE)</f>
        <v>765.01553000000001</v>
      </c>
      <c r="AP334" s="70">
        <f t="shared" si="17"/>
        <v>0</v>
      </c>
    </row>
    <row r="335" spans="1:42" x14ac:dyDescent="0.35">
      <c r="A335" t="s">
        <v>447</v>
      </c>
      <c r="B335" t="s">
        <v>451</v>
      </c>
      <c r="C335">
        <v>0</v>
      </c>
      <c r="D335">
        <v>0</v>
      </c>
      <c r="E335">
        <v>0</v>
      </c>
      <c r="F335">
        <v>0</v>
      </c>
      <c r="G335">
        <v>0</v>
      </c>
      <c r="H335">
        <v>0</v>
      </c>
      <c r="I335">
        <v>0</v>
      </c>
      <c r="J335">
        <v>0</v>
      </c>
      <c r="K335">
        <v>0</v>
      </c>
      <c r="L335">
        <v>0</v>
      </c>
      <c r="M335">
        <v>0</v>
      </c>
      <c r="N335">
        <v>0</v>
      </c>
      <c r="O335">
        <v>0</v>
      </c>
      <c r="P335" s="46">
        <v>0</v>
      </c>
      <c r="Q335" s="46">
        <f t="shared" si="15"/>
        <v>0</v>
      </c>
      <c r="R335">
        <v>0</v>
      </c>
      <c r="S335">
        <v>0</v>
      </c>
      <c r="T335">
        <v>0</v>
      </c>
      <c r="U335">
        <v>0</v>
      </c>
      <c r="V335">
        <v>0</v>
      </c>
      <c r="W335">
        <v>0</v>
      </c>
      <c r="X335">
        <v>0</v>
      </c>
      <c r="Y335">
        <v>0</v>
      </c>
      <c r="Z335">
        <v>0</v>
      </c>
      <c r="AA335">
        <v>0</v>
      </c>
      <c r="AB335">
        <v>0</v>
      </c>
      <c r="AC335">
        <v>0</v>
      </c>
      <c r="AD335">
        <v>0</v>
      </c>
      <c r="AE335">
        <v>0</v>
      </c>
      <c r="AF335">
        <v>0</v>
      </c>
      <c r="AG335">
        <v>0</v>
      </c>
      <c r="AH335">
        <v>0</v>
      </c>
      <c r="AK335" s="70">
        <f t="shared" si="16"/>
        <v>0</v>
      </c>
      <c r="AM335" s="70">
        <f>VLOOKUP(B335,Totalt!B334:AU807,39,FALSE)</f>
        <v>0</v>
      </c>
      <c r="AP335" s="70">
        <f t="shared" si="17"/>
        <v>0</v>
      </c>
    </row>
    <row r="336" spans="1:42" x14ac:dyDescent="0.35">
      <c r="A336" t="s">
        <v>447</v>
      </c>
      <c r="B336" t="s">
        <v>452</v>
      </c>
      <c r="C336">
        <v>0</v>
      </c>
      <c r="D336">
        <v>0</v>
      </c>
      <c r="E336">
        <v>0</v>
      </c>
      <c r="F336">
        <v>0</v>
      </c>
      <c r="G336">
        <v>0</v>
      </c>
      <c r="H336">
        <v>0</v>
      </c>
      <c r="I336">
        <v>0.65600000000000003</v>
      </c>
      <c r="J336">
        <v>0</v>
      </c>
      <c r="K336">
        <v>0</v>
      </c>
      <c r="L336">
        <v>0</v>
      </c>
      <c r="M336">
        <v>0</v>
      </c>
      <c r="N336">
        <v>0</v>
      </c>
      <c r="O336">
        <v>0</v>
      </c>
      <c r="P336" s="46">
        <v>0</v>
      </c>
      <c r="Q336" s="46">
        <f t="shared" si="15"/>
        <v>0</v>
      </c>
      <c r="R336">
        <v>0</v>
      </c>
      <c r="S336">
        <v>0</v>
      </c>
      <c r="T336">
        <v>0</v>
      </c>
      <c r="U336">
        <v>0</v>
      </c>
      <c r="V336">
        <v>0</v>
      </c>
      <c r="W336">
        <v>0</v>
      </c>
      <c r="X336">
        <v>0.1</v>
      </c>
      <c r="Y336">
        <v>0</v>
      </c>
      <c r="Z336">
        <v>7.13</v>
      </c>
      <c r="AA336">
        <v>0</v>
      </c>
      <c r="AB336">
        <v>0</v>
      </c>
      <c r="AC336">
        <v>0</v>
      </c>
      <c r="AD336">
        <v>0</v>
      </c>
      <c r="AE336">
        <v>0</v>
      </c>
      <c r="AF336">
        <v>0</v>
      </c>
      <c r="AG336">
        <v>0</v>
      </c>
      <c r="AH336">
        <v>7.8860000000000001</v>
      </c>
      <c r="AK336" s="70">
        <f t="shared" si="16"/>
        <v>7.8860000000000001</v>
      </c>
      <c r="AM336" s="70">
        <f>VLOOKUP(B336,Totalt!B335:AU808,39,FALSE)</f>
        <v>7.8859999999999992</v>
      </c>
      <c r="AP336" s="70">
        <f t="shared" si="17"/>
        <v>0</v>
      </c>
    </row>
    <row r="337" spans="1:42" x14ac:dyDescent="0.35">
      <c r="A337" t="s">
        <v>453</v>
      </c>
      <c r="B337" t="s">
        <v>454</v>
      </c>
      <c r="C337">
        <v>0</v>
      </c>
      <c r="D337">
        <v>0</v>
      </c>
      <c r="E337">
        <v>0</v>
      </c>
      <c r="F337">
        <v>0</v>
      </c>
      <c r="G337">
        <v>0</v>
      </c>
      <c r="H337">
        <v>0.2</v>
      </c>
      <c r="I337">
        <v>0</v>
      </c>
      <c r="J337">
        <v>0</v>
      </c>
      <c r="K337">
        <v>0</v>
      </c>
      <c r="L337">
        <v>0</v>
      </c>
      <c r="M337">
        <v>0</v>
      </c>
      <c r="N337">
        <v>0</v>
      </c>
      <c r="O337">
        <v>0</v>
      </c>
      <c r="P337" s="46">
        <v>0</v>
      </c>
      <c r="Q337" s="46">
        <f t="shared" si="15"/>
        <v>0</v>
      </c>
      <c r="R337">
        <v>0</v>
      </c>
      <c r="S337">
        <v>0</v>
      </c>
      <c r="T337">
        <v>0</v>
      </c>
      <c r="U337">
        <v>0</v>
      </c>
      <c r="V337">
        <v>0</v>
      </c>
      <c r="W337">
        <v>0</v>
      </c>
      <c r="X337">
        <v>0.111</v>
      </c>
      <c r="Y337">
        <v>0</v>
      </c>
      <c r="Z337">
        <v>4.0999999999999996</v>
      </c>
      <c r="AA337">
        <v>0</v>
      </c>
      <c r="AB337">
        <v>0</v>
      </c>
      <c r="AC337">
        <v>0</v>
      </c>
      <c r="AD337">
        <v>0</v>
      </c>
      <c r="AE337">
        <v>0</v>
      </c>
      <c r="AF337">
        <v>0</v>
      </c>
      <c r="AG337">
        <v>0.5</v>
      </c>
      <c r="AH337">
        <v>4.9109999999999996</v>
      </c>
      <c r="AK337" s="70">
        <f t="shared" si="16"/>
        <v>4.9109999999999996</v>
      </c>
      <c r="AM337" s="70">
        <f>VLOOKUP(B337,Totalt!B336:AU809,39,FALSE)</f>
        <v>4.9109999999999996</v>
      </c>
      <c r="AP337" s="70">
        <f t="shared" si="17"/>
        <v>0</v>
      </c>
    </row>
    <row r="338" spans="1:42" x14ac:dyDescent="0.35">
      <c r="A338" t="s">
        <v>453</v>
      </c>
      <c r="B338" t="s">
        <v>455</v>
      </c>
      <c r="C338">
        <v>0</v>
      </c>
      <c r="D338">
        <v>7.8</v>
      </c>
      <c r="E338">
        <v>0</v>
      </c>
      <c r="F338">
        <v>0</v>
      </c>
      <c r="G338">
        <v>0</v>
      </c>
      <c r="H338">
        <v>0</v>
      </c>
      <c r="I338">
        <v>0.3</v>
      </c>
      <c r="J338">
        <v>0</v>
      </c>
      <c r="K338">
        <v>0</v>
      </c>
      <c r="L338">
        <v>32</v>
      </c>
      <c r="M338">
        <v>0</v>
      </c>
      <c r="N338">
        <v>0</v>
      </c>
      <c r="O338">
        <v>0</v>
      </c>
      <c r="P338" s="46">
        <v>9.6</v>
      </c>
      <c r="Q338" s="46">
        <f t="shared" si="15"/>
        <v>4.8</v>
      </c>
      <c r="R338">
        <v>0</v>
      </c>
      <c r="S338">
        <v>0</v>
      </c>
      <c r="T338">
        <v>0</v>
      </c>
      <c r="U338">
        <v>0</v>
      </c>
      <c r="V338">
        <v>0</v>
      </c>
      <c r="W338">
        <v>13</v>
      </c>
      <c r="X338">
        <v>1.05</v>
      </c>
      <c r="Y338">
        <v>0</v>
      </c>
      <c r="Z338">
        <v>0</v>
      </c>
      <c r="AA338">
        <v>0</v>
      </c>
      <c r="AB338">
        <v>0</v>
      </c>
      <c r="AC338">
        <v>0</v>
      </c>
      <c r="AD338">
        <v>0</v>
      </c>
      <c r="AE338">
        <v>0</v>
      </c>
      <c r="AF338">
        <v>0</v>
      </c>
      <c r="AG338">
        <v>0</v>
      </c>
      <c r="AH338">
        <v>63.75</v>
      </c>
      <c r="AK338" s="70">
        <f t="shared" si="16"/>
        <v>58.95</v>
      </c>
      <c r="AM338" s="70">
        <f>VLOOKUP(B338,Totalt!B337:AU810,39,FALSE)</f>
        <v>58.949999999999996</v>
      </c>
      <c r="AP338" s="70">
        <f t="shared" si="17"/>
        <v>0</v>
      </c>
    </row>
    <row r="339" spans="1:42" x14ac:dyDescent="0.35">
      <c r="A339" t="s">
        <v>453</v>
      </c>
      <c r="B339" t="s">
        <v>456</v>
      </c>
      <c r="C339">
        <v>0</v>
      </c>
      <c r="D339">
        <v>0</v>
      </c>
      <c r="E339">
        <v>0</v>
      </c>
      <c r="F339">
        <v>0</v>
      </c>
      <c r="G339">
        <v>0</v>
      </c>
      <c r="H339">
        <v>0.2</v>
      </c>
      <c r="I339">
        <v>0.2</v>
      </c>
      <c r="J339">
        <v>0</v>
      </c>
      <c r="K339">
        <v>0</v>
      </c>
      <c r="L339">
        <v>0</v>
      </c>
      <c r="M339">
        <v>0</v>
      </c>
      <c r="N339">
        <v>0</v>
      </c>
      <c r="O339">
        <v>0</v>
      </c>
      <c r="P339" s="46">
        <v>0</v>
      </c>
      <c r="Q339" s="46">
        <f t="shared" si="15"/>
        <v>0</v>
      </c>
      <c r="R339">
        <v>0</v>
      </c>
      <c r="S339">
        <v>0</v>
      </c>
      <c r="T339">
        <v>0</v>
      </c>
      <c r="U339">
        <v>0</v>
      </c>
      <c r="V339">
        <v>0</v>
      </c>
      <c r="W339">
        <v>0</v>
      </c>
      <c r="X339">
        <v>8.4000000000000005E-2</v>
      </c>
      <c r="Y339">
        <v>0</v>
      </c>
      <c r="Z339">
        <v>3.1</v>
      </c>
      <c r="AA339">
        <v>0</v>
      </c>
      <c r="AB339">
        <v>0</v>
      </c>
      <c r="AC339">
        <v>0</v>
      </c>
      <c r="AD339">
        <v>0</v>
      </c>
      <c r="AE339">
        <v>0</v>
      </c>
      <c r="AF339">
        <v>0</v>
      </c>
      <c r="AG339">
        <v>0</v>
      </c>
      <c r="AH339">
        <v>3.5840000000000001</v>
      </c>
      <c r="AK339" s="70">
        <f t="shared" si="16"/>
        <v>3.5840000000000001</v>
      </c>
      <c r="AM339" s="70">
        <f>VLOOKUP(B339,Totalt!B338:AU811,39,FALSE)</f>
        <v>3.5840000000000005</v>
      </c>
      <c r="AP339" s="70">
        <f t="shared" si="17"/>
        <v>0</v>
      </c>
    </row>
    <row r="340" spans="1:42" x14ac:dyDescent="0.35">
      <c r="A340" t="s">
        <v>453</v>
      </c>
      <c r="B340" t="s">
        <v>457</v>
      </c>
      <c r="C340">
        <v>0</v>
      </c>
      <c r="D340">
        <v>0</v>
      </c>
      <c r="E340">
        <v>0</v>
      </c>
      <c r="F340">
        <v>0</v>
      </c>
      <c r="G340">
        <v>0</v>
      </c>
      <c r="H340">
        <v>0</v>
      </c>
      <c r="I340">
        <v>0</v>
      </c>
      <c r="J340">
        <v>0</v>
      </c>
      <c r="K340">
        <v>0</v>
      </c>
      <c r="L340">
        <v>0</v>
      </c>
      <c r="M340">
        <v>0</v>
      </c>
      <c r="N340">
        <v>0</v>
      </c>
      <c r="O340">
        <v>0</v>
      </c>
      <c r="P340" s="46">
        <v>0</v>
      </c>
      <c r="Q340" s="46">
        <f t="shared" si="15"/>
        <v>0</v>
      </c>
      <c r="R340">
        <v>0</v>
      </c>
      <c r="S340">
        <v>0</v>
      </c>
      <c r="T340">
        <v>0</v>
      </c>
      <c r="U340">
        <v>0</v>
      </c>
      <c r="V340">
        <v>0</v>
      </c>
      <c r="W340">
        <v>0</v>
      </c>
      <c r="X340">
        <v>1.7999999999999999E-2</v>
      </c>
      <c r="Y340">
        <v>0</v>
      </c>
      <c r="Z340">
        <v>1</v>
      </c>
      <c r="AA340">
        <v>0</v>
      </c>
      <c r="AB340">
        <v>0</v>
      </c>
      <c r="AC340">
        <v>0</v>
      </c>
      <c r="AD340">
        <v>0</v>
      </c>
      <c r="AE340">
        <v>0</v>
      </c>
      <c r="AF340">
        <v>0</v>
      </c>
      <c r="AG340">
        <v>0</v>
      </c>
      <c r="AH340">
        <v>1.018</v>
      </c>
      <c r="AK340" s="70">
        <f t="shared" si="16"/>
        <v>1.018</v>
      </c>
      <c r="AM340" s="70">
        <f>VLOOKUP(B340,Totalt!B339:AU812,39,FALSE)</f>
        <v>1.018</v>
      </c>
      <c r="AP340" s="70">
        <f t="shared" si="17"/>
        <v>0</v>
      </c>
    </row>
    <row r="341" spans="1:42" x14ac:dyDescent="0.35">
      <c r="A341" t="s">
        <v>458</v>
      </c>
      <c r="B341" t="s">
        <v>459</v>
      </c>
      <c r="C341">
        <v>0</v>
      </c>
      <c r="D341">
        <v>0</v>
      </c>
      <c r="E341">
        <v>0</v>
      </c>
      <c r="F341">
        <v>0</v>
      </c>
      <c r="G341">
        <v>0</v>
      </c>
      <c r="H341">
        <v>0</v>
      </c>
      <c r="I341">
        <v>0</v>
      </c>
      <c r="J341">
        <v>0</v>
      </c>
      <c r="K341">
        <v>0</v>
      </c>
      <c r="L341">
        <v>0</v>
      </c>
      <c r="M341">
        <v>0</v>
      </c>
      <c r="N341">
        <v>0</v>
      </c>
      <c r="O341">
        <v>0</v>
      </c>
      <c r="P341" s="46">
        <v>0</v>
      </c>
      <c r="Q341" s="46">
        <f t="shared" si="15"/>
        <v>0</v>
      </c>
      <c r="R341">
        <v>0</v>
      </c>
      <c r="S341">
        <v>0</v>
      </c>
      <c r="T341">
        <v>0</v>
      </c>
      <c r="U341">
        <v>0</v>
      </c>
      <c r="V341">
        <v>0</v>
      </c>
      <c r="W341">
        <v>0</v>
      </c>
      <c r="X341">
        <v>0.10199999999999999</v>
      </c>
      <c r="Y341">
        <v>0</v>
      </c>
      <c r="Z341">
        <v>0</v>
      </c>
      <c r="AA341">
        <v>0</v>
      </c>
      <c r="AB341">
        <v>0</v>
      </c>
      <c r="AC341">
        <v>0</v>
      </c>
      <c r="AD341">
        <v>0</v>
      </c>
      <c r="AE341">
        <v>0</v>
      </c>
      <c r="AF341">
        <v>0</v>
      </c>
      <c r="AG341">
        <v>5.0588199999999999</v>
      </c>
      <c r="AH341">
        <v>5.1608200000000002</v>
      </c>
      <c r="AK341" s="70">
        <f t="shared" si="16"/>
        <v>5.1608200000000002</v>
      </c>
      <c r="AM341" s="70">
        <f>VLOOKUP(B341,Totalt!B340:AU813,39,FALSE)</f>
        <v>5.1608200000000002</v>
      </c>
      <c r="AP341" s="70">
        <f t="shared" si="17"/>
        <v>0</v>
      </c>
    </row>
    <row r="342" spans="1:42" x14ac:dyDescent="0.35">
      <c r="A342" t="s">
        <v>458</v>
      </c>
      <c r="B342" t="s">
        <v>460</v>
      </c>
      <c r="C342">
        <v>0</v>
      </c>
      <c r="D342">
        <v>0</v>
      </c>
      <c r="E342">
        <v>0</v>
      </c>
      <c r="F342">
        <v>0</v>
      </c>
      <c r="G342">
        <v>0</v>
      </c>
      <c r="H342">
        <v>0</v>
      </c>
      <c r="I342">
        <v>0.7</v>
      </c>
      <c r="J342">
        <v>0</v>
      </c>
      <c r="K342">
        <v>0</v>
      </c>
      <c r="L342">
        <v>0</v>
      </c>
      <c r="M342">
        <v>0</v>
      </c>
      <c r="N342">
        <v>0</v>
      </c>
      <c r="O342">
        <v>0</v>
      </c>
      <c r="P342" s="46">
        <v>5</v>
      </c>
      <c r="Q342" s="46">
        <f t="shared" si="15"/>
        <v>2.5</v>
      </c>
      <c r="R342">
        <v>0</v>
      </c>
      <c r="S342">
        <v>0</v>
      </c>
      <c r="T342">
        <v>20.100000000000001</v>
      </c>
      <c r="U342">
        <v>0</v>
      </c>
      <c r="V342">
        <v>0</v>
      </c>
      <c r="W342">
        <v>0</v>
      </c>
      <c r="X342">
        <v>0.8</v>
      </c>
      <c r="Y342">
        <v>22</v>
      </c>
      <c r="Z342">
        <v>4.2</v>
      </c>
      <c r="AA342">
        <v>0</v>
      </c>
      <c r="AB342">
        <v>0</v>
      </c>
      <c r="AC342">
        <v>0</v>
      </c>
      <c r="AD342">
        <v>0</v>
      </c>
      <c r="AE342">
        <v>2.8</v>
      </c>
      <c r="AF342">
        <v>0</v>
      </c>
      <c r="AG342">
        <v>0</v>
      </c>
      <c r="AH342">
        <v>55.6</v>
      </c>
      <c r="AK342" s="70">
        <f t="shared" si="16"/>
        <v>53.1</v>
      </c>
      <c r="AM342" s="70">
        <f>VLOOKUP(B342,Totalt!B341:AU814,39,FALSE)</f>
        <v>53.099999999999994</v>
      </c>
      <c r="AP342" s="70">
        <f t="shared" si="17"/>
        <v>0</v>
      </c>
    </row>
    <row r="343" spans="1:42" x14ac:dyDescent="0.35">
      <c r="A343" t="s">
        <v>461</v>
      </c>
      <c r="B343" t="s">
        <v>462</v>
      </c>
      <c r="C343">
        <v>0</v>
      </c>
      <c r="D343">
        <v>0</v>
      </c>
      <c r="E343">
        <v>0</v>
      </c>
      <c r="F343">
        <v>0</v>
      </c>
      <c r="G343">
        <v>0</v>
      </c>
      <c r="H343">
        <v>0</v>
      </c>
      <c r="I343">
        <v>0</v>
      </c>
      <c r="J343">
        <v>0</v>
      </c>
      <c r="K343">
        <v>0</v>
      </c>
      <c r="L343">
        <v>0</v>
      </c>
      <c r="M343">
        <v>0</v>
      </c>
      <c r="N343">
        <v>0</v>
      </c>
      <c r="O343">
        <v>0</v>
      </c>
      <c r="P343" s="46">
        <v>0</v>
      </c>
      <c r="Q343" s="46">
        <f t="shared" si="15"/>
        <v>0</v>
      </c>
      <c r="R343">
        <v>0</v>
      </c>
      <c r="S343">
        <v>0</v>
      </c>
      <c r="T343">
        <v>0</v>
      </c>
      <c r="U343">
        <v>0</v>
      </c>
      <c r="V343">
        <v>0</v>
      </c>
      <c r="W343">
        <v>0</v>
      </c>
      <c r="X343">
        <v>0</v>
      </c>
      <c r="Y343">
        <v>0</v>
      </c>
      <c r="Z343">
        <v>0</v>
      </c>
      <c r="AA343">
        <v>0</v>
      </c>
      <c r="AB343">
        <v>0</v>
      </c>
      <c r="AC343">
        <v>0</v>
      </c>
      <c r="AD343">
        <v>0</v>
      </c>
      <c r="AE343">
        <v>0</v>
      </c>
      <c r="AF343">
        <v>0</v>
      </c>
      <c r="AG343">
        <v>0</v>
      </c>
      <c r="AH343">
        <v>0</v>
      </c>
      <c r="AK343" s="70">
        <f t="shared" si="16"/>
        <v>0</v>
      </c>
      <c r="AM343" s="70">
        <f>VLOOKUP(B343,Totalt!B342:AU815,39,FALSE)</f>
        <v>0</v>
      </c>
      <c r="AP343" s="70">
        <f t="shared" si="17"/>
        <v>0</v>
      </c>
    </row>
    <row r="344" spans="1:42" x14ac:dyDescent="0.35">
      <c r="A344" t="s">
        <v>461</v>
      </c>
      <c r="B344" t="s">
        <v>463</v>
      </c>
      <c r="C344">
        <v>0</v>
      </c>
      <c r="D344">
        <v>466.04599999999999</v>
      </c>
      <c r="E344">
        <v>0</v>
      </c>
      <c r="F344">
        <v>53.123699999999999</v>
      </c>
      <c r="G344">
        <v>0</v>
      </c>
      <c r="H344">
        <v>0</v>
      </c>
      <c r="I344">
        <v>4.2251300000000001</v>
      </c>
      <c r="J344">
        <v>0</v>
      </c>
      <c r="K344">
        <v>26</v>
      </c>
      <c r="L344">
        <v>210.32</v>
      </c>
      <c r="M344">
        <v>22.647300000000001</v>
      </c>
      <c r="N344">
        <v>0</v>
      </c>
      <c r="O344">
        <v>624.42700000000002</v>
      </c>
      <c r="P344" s="46">
        <v>803.98</v>
      </c>
      <c r="Q344" s="46">
        <f t="shared" si="15"/>
        <v>401.99</v>
      </c>
      <c r="R344">
        <v>2.7</v>
      </c>
      <c r="S344">
        <v>111.367</v>
      </c>
      <c r="T344">
        <v>100.968</v>
      </c>
      <c r="U344">
        <v>0</v>
      </c>
      <c r="V344">
        <v>10.78</v>
      </c>
      <c r="W344">
        <v>280.39</v>
      </c>
      <c r="X344">
        <v>95.337299999999999</v>
      </c>
      <c r="Y344">
        <v>0</v>
      </c>
      <c r="Z344">
        <v>214.41</v>
      </c>
      <c r="AA344">
        <v>0</v>
      </c>
      <c r="AB344">
        <v>0</v>
      </c>
      <c r="AC344">
        <v>0</v>
      </c>
      <c r="AD344">
        <v>1.2147300000000001</v>
      </c>
      <c r="AE344">
        <v>0</v>
      </c>
      <c r="AF344">
        <v>0</v>
      </c>
      <c r="AG344">
        <v>0</v>
      </c>
      <c r="AH344">
        <v>3027.9361600000002</v>
      </c>
      <c r="AK344" s="70">
        <f t="shared" si="16"/>
        <v>2603.2988600000003</v>
      </c>
      <c r="AM344" s="70">
        <f>VLOOKUP(B344,Totalt!B343:AU816,39,FALSE)</f>
        <v>2603.2988599999999</v>
      </c>
      <c r="AP344" s="70">
        <f t="shared" si="17"/>
        <v>0</v>
      </c>
    </row>
    <row r="345" spans="1:42" x14ac:dyDescent="0.35">
      <c r="A345" t="s">
        <v>464</v>
      </c>
      <c r="B345" t="s">
        <v>465</v>
      </c>
      <c r="C345">
        <v>0</v>
      </c>
      <c r="D345">
        <v>0</v>
      </c>
      <c r="E345">
        <v>0</v>
      </c>
      <c r="F345">
        <v>0</v>
      </c>
      <c r="G345">
        <v>0</v>
      </c>
      <c r="H345">
        <v>0</v>
      </c>
      <c r="I345">
        <v>0</v>
      </c>
      <c r="J345">
        <v>0</v>
      </c>
      <c r="K345">
        <v>0</v>
      </c>
      <c r="L345">
        <v>0</v>
      </c>
      <c r="M345">
        <v>0</v>
      </c>
      <c r="N345">
        <v>0</v>
      </c>
      <c r="O345">
        <v>0</v>
      </c>
      <c r="P345" s="46">
        <v>0</v>
      </c>
      <c r="Q345" s="46">
        <f t="shared" si="15"/>
        <v>0</v>
      </c>
      <c r="R345">
        <v>0</v>
      </c>
      <c r="S345">
        <v>0</v>
      </c>
      <c r="T345">
        <v>0</v>
      </c>
      <c r="U345">
        <v>0</v>
      </c>
      <c r="V345">
        <v>0</v>
      </c>
      <c r="W345">
        <v>0</v>
      </c>
      <c r="X345">
        <v>0.143229</v>
      </c>
      <c r="Y345">
        <v>0</v>
      </c>
      <c r="Z345">
        <v>0</v>
      </c>
      <c r="AA345">
        <v>0</v>
      </c>
      <c r="AB345">
        <v>0</v>
      </c>
      <c r="AC345">
        <v>0</v>
      </c>
      <c r="AD345">
        <v>0</v>
      </c>
      <c r="AE345">
        <v>0.83499999999999996</v>
      </c>
      <c r="AF345">
        <v>0</v>
      </c>
      <c r="AG345">
        <v>15.024699999999999</v>
      </c>
      <c r="AH345">
        <v>16.002928999999998</v>
      </c>
      <c r="AK345" s="70">
        <f t="shared" si="16"/>
        <v>16.002928999999998</v>
      </c>
      <c r="AM345" s="70">
        <f>VLOOKUP(B345,Totalt!B344:AU817,39,FALSE)</f>
        <v>16.002929000000002</v>
      </c>
      <c r="AP345" s="70">
        <f t="shared" si="17"/>
        <v>0</v>
      </c>
    </row>
    <row r="346" spans="1:42" x14ac:dyDescent="0.35">
      <c r="A346" t="s">
        <v>464</v>
      </c>
      <c r="B346" t="s">
        <v>466</v>
      </c>
      <c r="C346">
        <v>0</v>
      </c>
      <c r="D346">
        <v>0</v>
      </c>
      <c r="E346">
        <v>0</v>
      </c>
      <c r="F346">
        <v>0</v>
      </c>
      <c r="G346">
        <v>0</v>
      </c>
      <c r="H346">
        <v>0</v>
      </c>
      <c r="I346">
        <v>0</v>
      </c>
      <c r="J346">
        <v>0</v>
      </c>
      <c r="K346">
        <v>0</v>
      </c>
      <c r="L346">
        <v>0</v>
      </c>
      <c r="M346">
        <v>0</v>
      </c>
      <c r="N346">
        <v>0</v>
      </c>
      <c r="O346">
        <v>0</v>
      </c>
      <c r="P346" s="46">
        <v>0</v>
      </c>
      <c r="Q346" s="46">
        <f t="shared" si="15"/>
        <v>0</v>
      </c>
      <c r="R346">
        <v>0</v>
      </c>
      <c r="S346">
        <v>0</v>
      </c>
      <c r="T346">
        <v>0</v>
      </c>
      <c r="U346">
        <v>0</v>
      </c>
      <c r="V346">
        <v>0</v>
      </c>
      <c r="W346">
        <v>0</v>
      </c>
      <c r="X346">
        <v>0</v>
      </c>
      <c r="Y346">
        <v>0</v>
      </c>
      <c r="Z346">
        <v>0</v>
      </c>
      <c r="AA346">
        <v>0</v>
      </c>
      <c r="AB346">
        <v>0</v>
      </c>
      <c r="AC346">
        <v>0</v>
      </c>
      <c r="AD346">
        <v>0</v>
      </c>
      <c r="AE346">
        <v>0</v>
      </c>
      <c r="AF346">
        <v>0</v>
      </c>
      <c r="AG346">
        <v>0</v>
      </c>
      <c r="AH346">
        <v>0</v>
      </c>
      <c r="AK346" s="70">
        <f t="shared" si="16"/>
        <v>0</v>
      </c>
      <c r="AM346" s="70">
        <f>VLOOKUP(B346,Totalt!B345:AU818,39,FALSE)</f>
        <v>0</v>
      </c>
      <c r="AP346" s="70">
        <f t="shared" si="17"/>
        <v>0</v>
      </c>
    </row>
    <row r="347" spans="1:42" x14ac:dyDescent="0.35">
      <c r="A347" t="s">
        <v>464</v>
      </c>
      <c r="B347" t="s">
        <v>467</v>
      </c>
      <c r="C347">
        <v>0</v>
      </c>
      <c r="D347">
        <v>0</v>
      </c>
      <c r="E347">
        <v>0</v>
      </c>
      <c r="F347">
        <v>0</v>
      </c>
      <c r="G347">
        <v>0</v>
      </c>
      <c r="H347">
        <v>0</v>
      </c>
      <c r="I347">
        <v>0.266177</v>
      </c>
      <c r="J347">
        <v>0</v>
      </c>
      <c r="K347">
        <v>0</v>
      </c>
      <c r="L347">
        <v>0</v>
      </c>
      <c r="M347">
        <v>3.1724700000000001</v>
      </c>
      <c r="N347">
        <v>0</v>
      </c>
      <c r="O347">
        <v>0</v>
      </c>
      <c r="P347" s="46">
        <v>0</v>
      </c>
      <c r="Q347" s="46">
        <f t="shared" si="15"/>
        <v>0</v>
      </c>
      <c r="R347">
        <v>0</v>
      </c>
      <c r="S347">
        <v>0</v>
      </c>
      <c r="T347">
        <v>0</v>
      </c>
      <c r="U347">
        <v>0</v>
      </c>
      <c r="V347">
        <v>0</v>
      </c>
      <c r="W347">
        <v>0</v>
      </c>
      <c r="X347">
        <v>11.3545</v>
      </c>
      <c r="Y347">
        <v>0</v>
      </c>
      <c r="Z347">
        <v>25.651</v>
      </c>
      <c r="AA347">
        <v>0</v>
      </c>
      <c r="AB347">
        <v>0</v>
      </c>
      <c r="AC347">
        <v>0</v>
      </c>
      <c r="AD347">
        <v>0</v>
      </c>
      <c r="AE347">
        <v>0.193</v>
      </c>
      <c r="AF347">
        <v>0</v>
      </c>
      <c r="AG347">
        <v>97.516599999999997</v>
      </c>
      <c r="AH347">
        <v>138.15374700000001</v>
      </c>
      <c r="AK347" s="70">
        <f t="shared" si="16"/>
        <v>134.98127700000001</v>
      </c>
      <c r="AM347" s="70">
        <f>VLOOKUP(B347,Totalt!B346:AU819,39,FALSE)</f>
        <v>134.98127699999998</v>
      </c>
      <c r="AP347" s="70">
        <f t="shared" si="17"/>
        <v>0</v>
      </c>
    </row>
    <row r="348" spans="1:42" x14ac:dyDescent="0.35">
      <c r="A348" t="s">
        <v>468</v>
      </c>
      <c r="B348" t="s">
        <v>469</v>
      </c>
      <c r="C348">
        <v>0</v>
      </c>
      <c r="D348">
        <v>0</v>
      </c>
      <c r="E348">
        <v>0</v>
      </c>
      <c r="F348">
        <v>0</v>
      </c>
      <c r="G348">
        <v>0</v>
      </c>
      <c r="H348">
        <v>0</v>
      </c>
      <c r="I348">
        <v>0</v>
      </c>
      <c r="J348">
        <v>0</v>
      </c>
      <c r="K348">
        <v>0</v>
      </c>
      <c r="L348">
        <v>0</v>
      </c>
      <c r="M348">
        <v>0</v>
      </c>
      <c r="N348">
        <v>0</v>
      </c>
      <c r="O348">
        <v>0</v>
      </c>
      <c r="P348" s="46">
        <v>0</v>
      </c>
      <c r="Q348" s="46">
        <f t="shared" si="15"/>
        <v>0</v>
      </c>
      <c r="R348">
        <v>0</v>
      </c>
      <c r="S348">
        <v>0</v>
      </c>
      <c r="T348">
        <v>0</v>
      </c>
      <c r="U348">
        <v>0</v>
      </c>
      <c r="V348">
        <v>0</v>
      </c>
      <c r="W348">
        <v>0</v>
      </c>
      <c r="X348">
        <v>15.311999999999999</v>
      </c>
      <c r="Y348">
        <v>0</v>
      </c>
      <c r="Z348">
        <v>0</v>
      </c>
      <c r="AA348">
        <v>0</v>
      </c>
      <c r="AB348">
        <v>0</v>
      </c>
      <c r="AC348">
        <v>0</v>
      </c>
      <c r="AD348">
        <v>0</v>
      </c>
      <c r="AE348">
        <v>0</v>
      </c>
      <c r="AF348">
        <v>0</v>
      </c>
      <c r="AG348">
        <v>0</v>
      </c>
      <c r="AH348">
        <v>15.311999999999999</v>
      </c>
      <c r="AK348" s="70">
        <f t="shared" si="16"/>
        <v>15.311999999999999</v>
      </c>
      <c r="AM348" s="70">
        <f>VLOOKUP(B348,Totalt!B347:AU820,39,FALSE)</f>
        <v>15.311999999999999</v>
      </c>
      <c r="AP348" s="70">
        <f t="shared" si="17"/>
        <v>0</v>
      </c>
    </row>
    <row r="349" spans="1:42" x14ac:dyDescent="0.35">
      <c r="A349" t="s">
        <v>468</v>
      </c>
      <c r="B349" t="s">
        <v>470</v>
      </c>
      <c r="C349">
        <v>0</v>
      </c>
      <c r="D349">
        <v>0</v>
      </c>
      <c r="E349">
        <v>8.6999999999999993</v>
      </c>
      <c r="F349">
        <v>0</v>
      </c>
      <c r="G349">
        <v>0</v>
      </c>
      <c r="H349">
        <v>0</v>
      </c>
      <c r="I349">
        <v>0</v>
      </c>
      <c r="J349">
        <v>0</v>
      </c>
      <c r="K349">
        <v>3.9</v>
      </c>
      <c r="L349">
        <v>0</v>
      </c>
      <c r="M349">
        <v>0</v>
      </c>
      <c r="N349">
        <v>0</v>
      </c>
      <c r="O349">
        <v>0</v>
      </c>
      <c r="P349" s="46">
        <v>0</v>
      </c>
      <c r="Q349" s="46">
        <f t="shared" si="15"/>
        <v>0</v>
      </c>
      <c r="R349">
        <v>0</v>
      </c>
      <c r="S349">
        <v>0</v>
      </c>
      <c r="T349">
        <v>0</v>
      </c>
      <c r="U349">
        <v>0</v>
      </c>
      <c r="V349">
        <v>44.2</v>
      </c>
      <c r="W349">
        <v>0</v>
      </c>
      <c r="X349">
        <v>30.363</v>
      </c>
      <c r="Y349">
        <v>0</v>
      </c>
      <c r="Z349">
        <v>0</v>
      </c>
      <c r="AA349">
        <v>0</v>
      </c>
      <c r="AB349">
        <v>0</v>
      </c>
      <c r="AC349">
        <v>0</v>
      </c>
      <c r="AD349">
        <v>0</v>
      </c>
      <c r="AE349">
        <v>0</v>
      </c>
      <c r="AF349">
        <v>0</v>
      </c>
      <c r="AG349">
        <v>0</v>
      </c>
      <c r="AH349">
        <v>87.163000000000011</v>
      </c>
      <c r="AK349" s="70">
        <f t="shared" si="16"/>
        <v>87.163000000000011</v>
      </c>
      <c r="AM349" s="70">
        <f>VLOOKUP(B349,Totalt!B348:AU821,39,FALSE)</f>
        <v>87.163000000000011</v>
      </c>
      <c r="AP349" s="70">
        <f t="shared" si="17"/>
        <v>0</v>
      </c>
    </row>
    <row r="350" spans="1:42" x14ac:dyDescent="0.35">
      <c r="A350" t="s">
        <v>471</v>
      </c>
      <c r="B350" t="s">
        <v>472</v>
      </c>
      <c r="C350">
        <v>0</v>
      </c>
      <c r="D350">
        <v>150.804</v>
      </c>
      <c r="E350">
        <v>0</v>
      </c>
      <c r="F350">
        <v>0</v>
      </c>
      <c r="G350">
        <v>0</v>
      </c>
      <c r="H350">
        <v>14.621</v>
      </c>
      <c r="I350">
        <v>4.1669999999999998</v>
      </c>
      <c r="J350">
        <v>0</v>
      </c>
      <c r="K350">
        <v>0</v>
      </c>
      <c r="L350">
        <v>0</v>
      </c>
      <c r="M350">
        <v>3.4077500000000001</v>
      </c>
      <c r="N350">
        <v>0</v>
      </c>
      <c r="O350">
        <v>32.604500000000002</v>
      </c>
      <c r="P350" s="46">
        <v>34.618000000000002</v>
      </c>
      <c r="Q350" s="46">
        <f t="shared" si="15"/>
        <v>17.309000000000001</v>
      </c>
      <c r="R350">
        <v>17.498999999999999</v>
      </c>
      <c r="S350">
        <v>0</v>
      </c>
      <c r="T350">
        <v>14.693300000000001</v>
      </c>
      <c r="U350">
        <v>0</v>
      </c>
      <c r="V350">
        <v>0</v>
      </c>
      <c r="W350">
        <v>3.36626</v>
      </c>
      <c r="X350">
        <v>4.0017500000000004</v>
      </c>
      <c r="Y350">
        <v>0</v>
      </c>
      <c r="Z350">
        <v>0</v>
      </c>
      <c r="AA350">
        <v>0</v>
      </c>
      <c r="AB350">
        <v>0</v>
      </c>
      <c r="AC350">
        <v>0</v>
      </c>
      <c r="AD350">
        <v>0</v>
      </c>
      <c r="AE350">
        <v>0</v>
      </c>
      <c r="AF350">
        <v>0</v>
      </c>
      <c r="AG350">
        <v>0</v>
      </c>
      <c r="AH350">
        <v>279.78256000000005</v>
      </c>
      <c r="AK350" s="70">
        <f t="shared" si="16"/>
        <v>259.06581</v>
      </c>
      <c r="AM350" s="70">
        <f>VLOOKUP(B350,Totalt!B349:AU822,39,FALSE)</f>
        <v>259.06581</v>
      </c>
      <c r="AP350" s="70">
        <f t="shared" si="17"/>
        <v>0</v>
      </c>
    </row>
    <row r="351" spans="1:42" x14ac:dyDescent="0.35">
      <c r="A351" t="s">
        <v>471</v>
      </c>
      <c r="B351" t="s">
        <v>473</v>
      </c>
      <c r="C351">
        <v>0</v>
      </c>
      <c r="D351">
        <v>0</v>
      </c>
      <c r="E351">
        <v>0</v>
      </c>
      <c r="F351">
        <v>0</v>
      </c>
      <c r="G351">
        <v>0</v>
      </c>
      <c r="H351">
        <v>1.329</v>
      </c>
      <c r="I351">
        <v>0.125</v>
      </c>
      <c r="J351">
        <v>0</v>
      </c>
      <c r="K351">
        <v>0</v>
      </c>
      <c r="L351">
        <v>0</v>
      </c>
      <c r="M351">
        <v>0</v>
      </c>
      <c r="N351">
        <v>0</v>
      </c>
      <c r="O351">
        <v>0</v>
      </c>
      <c r="P351" s="46">
        <v>0</v>
      </c>
      <c r="Q351" s="46">
        <f t="shared" si="15"/>
        <v>0</v>
      </c>
      <c r="R351">
        <v>0</v>
      </c>
      <c r="S351">
        <v>0</v>
      </c>
      <c r="T351">
        <v>8.6850000000000005</v>
      </c>
      <c r="U351">
        <v>0</v>
      </c>
      <c r="V351">
        <v>0</v>
      </c>
      <c r="W351">
        <v>0</v>
      </c>
      <c r="X351">
        <v>0.152</v>
      </c>
      <c r="Y351">
        <v>0</v>
      </c>
      <c r="Z351">
        <v>0</v>
      </c>
      <c r="AA351">
        <v>0</v>
      </c>
      <c r="AB351">
        <v>0</v>
      </c>
      <c r="AC351">
        <v>0</v>
      </c>
      <c r="AD351">
        <v>0</v>
      </c>
      <c r="AE351">
        <v>0</v>
      </c>
      <c r="AF351">
        <v>0</v>
      </c>
      <c r="AG351">
        <v>0</v>
      </c>
      <c r="AH351">
        <v>10.291</v>
      </c>
      <c r="AK351" s="70">
        <f t="shared" si="16"/>
        <v>10.291</v>
      </c>
      <c r="AM351" s="70">
        <f>VLOOKUP(B351,Totalt!B350:AU823,39,FALSE)</f>
        <v>10.291</v>
      </c>
      <c r="AP351" s="70">
        <f t="shared" si="17"/>
        <v>0</v>
      </c>
    </row>
    <row r="352" spans="1:42" x14ac:dyDescent="0.35">
      <c r="A352" t="s">
        <v>474</v>
      </c>
      <c r="B352" t="s">
        <v>475</v>
      </c>
      <c r="C352">
        <v>0</v>
      </c>
      <c r="D352">
        <v>0</v>
      </c>
      <c r="E352">
        <v>0</v>
      </c>
      <c r="F352">
        <v>0</v>
      </c>
      <c r="G352">
        <v>0</v>
      </c>
      <c r="H352">
        <v>0</v>
      </c>
      <c r="I352">
        <v>0.6</v>
      </c>
      <c r="J352">
        <v>0</v>
      </c>
      <c r="K352">
        <v>0</v>
      </c>
      <c r="L352">
        <v>18.2</v>
      </c>
      <c r="M352">
        <v>0</v>
      </c>
      <c r="N352">
        <v>0</v>
      </c>
      <c r="O352">
        <v>0</v>
      </c>
      <c r="P352" s="46">
        <v>0</v>
      </c>
      <c r="Q352" s="46">
        <f t="shared" si="15"/>
        <v>0</v>
      </c>
      <c r="R352">
        <v>0</v>
      </c>
      <c r="S352">
        <v>0</v>
      </c>
      <c r="T352">
        <v>0</v>
      </c>
      <c r="U352">
        <v>0</v>
      </c>
      <c r="V352">
        <v>0</v>
      </c>
      <c r="W352">
        <v>0</v>
      </c>
      <c r="X352">
        <v>0.41</v>
      </c>
      <c r="Y352">
        <v>0</v>
      </c>
      <c r="Z352">
        <v>0</v>
      </c>
      <c r="AA352">
        <v>0</v>
      </c>
      <c r="AB352">
        <v>0</v>
      </c>
      <c r="AC352">
        <v>0</v>
      </c>
      <c r="AD352">
        <v>0</v>
      </c>
      <c r="AE352">
        <v>0</v>
      </c>
      <c r="AF352">
        <v>0</v>
      </c>
      <c r="AG352">
        <v>0</v>
      </c>
      <c r="AH352">
        <v>19.21</v>
      </c>
      <c r="AK352" s="70">
        <f t="shared" si="16"/>
        <v>19.21</v>
      </c>
      <c r="AM352" s="70">
        <f>VLOOKUP(B352,Totalt!B351:AU824,39,FALSE)</f>
        <v>19.21</v>
      </c>
      <c r="AP352" s="70">
        <f t="shared" si="17"/>
        <v>0</v>
      </c>
    </row>
    <row r="353" spans="1:42" x14ac:dyDescent="0.35">
      <c r="A353" t="s">
        <v>474</v>
      </c>
      <c r="B353" t="s">
        <v>476</v>
      </c>
      <c r="C353">
        <v>0</v>
      </c>
      <c r="D353">
        <v>0</v>
      </c>
      <c r="E353">
        <v>0</v>
      </c>
      <c r="F353">
        <v>0</v>
      </c>
      <c r="G353">
        <v>0.23</v>
      </c>
      <c r="H353">
        <v>0</v>
      </c>
      <c r="I353">
        <v>0.38045299999999999</v>
      </c>
      <c r="J353">
        <v>0</v>
      </c>
      <c r="K353">
        <v>4.0999999999999996</v>
      </c>
      <c r="L353">
        <v>50.599299999999999</v>
      </c>
      <c r="M353">
        <v>1.6988700000000001</v>
      </c>
      <c r="N353">
        <v>0</v>
      </c>
      <c r="O353">
        <v>121.297</v>
      </c>
      <c r="P353" s="46">
        <v>22</v>
      </c>
      <c r="Q353" s="46">
        <f t="shared" si="15"/>
        <v>11</v>
      </c>
      <c r="R353">
        <v>0</v>
      </c>
      <c r="S353">
        <v>0</v>
      </c>
      <c r="T353">
        <v>0.124891</v>
      </c>
      <c r="U353">
        <v>0</v>
      </c>
      <c r="V353">
        <v>0</v>
      </c>
      <c r="W353">
        <v>0</v>
      </c>
      <c r="X353">
        <v>6.8988699999999996</v>
      </c>
      <c r="Y353">
        <v>0</v>
      </c>
      <c r="Z353">
        <v>25</v>
      </c>
      <c r="AA353">
        <v>0</v>
      </c>
      <c r="AB353">
        <v>0</v>
      </c>
      <c r="AC353">
        <v>0</v>
      </c>
      <c r="AD353">
        <v>0</v>
      </c>
      <c r="AE353">
        <v>0.20452899999999999</v>
      </c>
      <c r="AF353">
        <v>0</v>
      </c>
      <c r="AG353">
        <v>6.2445399999999998E-2</v>
      </c>
      <c r="AH353">
        <v>232.59635839999999</v>
      </c>
      <c r="AK353" s="70">
        <f t="shared" si="16"/>
        <v>219.89748839999999</v>
      </c>
      <c r="AM353" s="70">
        <f>VLOOKUP(B353,Totalt!B352:AU825,39,FALSE)</f>
        <v>219.89748839999996</v>
      </c>
      <c r="AP353" s="70">
        <f t="shared" si="17"/>
        <v>0</v>
      </c>
    </row>
    <row r="354" spans="1:42" x14ac:dyDescent="0.35">
      <c r="A354" t="s">
        <v>474</v>
      </c>
      <c r="B354" t="s">
        <v>477</v>
      </c>
      <c r="C354">
        <v>0</v>
      </c>
      <c r="D354">
        <v>0</v>
      </c>
      <c r="E354">
        <v>0</v>
      </c>
      <c r="F354">
        <v>0</v>
      </c>
      <c r="G354">
        <v>0</v>
      </c>
      <c r="H354">
        <v>0</v>
      </c>
      <c r="I354">
        <v>0.27</v>
      </c>
      <c r="J354">
        <v>0</v>
      </c>
      <c r="K354">
        <v>0</v>
      </c>
      <c r="L354">
        <v>1.2</v>
      </c>
      <c r="M354">
        <v>0</v>
      </c>
      <c r="N354">
        <v>0</v>
      </c>
      <c r="O354">
        <v>0</v>
      </c>
      <c r="P354" s="46">
        <v>0</v>
      </c>
      <c r="Q354" s="46">
        <f t="shared" si="15"/>
        <v>0</v>
      </c>
      <c r="R354">
        <v>0</v>
      </c>
      <c r="S354">
        <v>0</v>
      </c>
      <c r="T354">
        <v>0</v>
      </c>
      <c r="U354">
        <v>0</v>
      </c>
      <c r="V354">
        <v>0</v>
      </c>
      <c r="W354">
        <v>0</v>
      </c>
      <c r="X354">
        <v>0.05</v>
      </c>
      <c r="Y354">
        <v>0</v>
      </c>
      <c r="Z354">
        <v>0</v>
      </c>
      <c r="AA354">
        <v>0</v>
      </c>
      <c r="AB354">
        <v>0</v>
      </c>
      <c r="AC354">
        <v>0</v>
      </c>
      <c r="AD354">
        <v>0</v>
      </c>
      <c r="AE354">
        <v>0</v>
      </c>
      <c r="AF354">
        <v>0</v>
      </c>
      <c r="AG354">
        <v>23.2941</v>
      </c>
      <c r="AH354">
        <v>24.8141</v>
      </c>
      <c r="AK354" s="70">
        <f t="shared" si="16"/>
        <v>24.8141</v>
      </c>
      <c r="AM354" s="70">
        <f>VLOOKUP(B354,Totalt!B353:AU826,39,FALSE)</f>
        <v>24.8141</v>
      </c>
      <c r="AP354" s="70">
        <f t="shared" si="17"/>
        <v>0</v>
      </c>
    </row>
    <row r="355" spans="1:42" x14ac:dyDescent="0.35">
      <c r="A355" t="s">
        <v>474</v>
      </c>
      <c r="B355" t="s">
        <v>478</v>
      </c>
      <c r="C355">
        <v>0</v>
      </c>
      <c r="D355">
        <v>721.471</v>
      </c>
      <c r="E355">
        <v>0</v>
      </c>
      <c r="F355">
        <v>13.556800000000001</v>
      </c>
      <c r="G355">
        <v>0</v>
      </c>
      <c r="H355">
        <v>0.53</v>
      </c>
      <c r="I355">
        <v>9.9737600000000004</v>
      </c>
      <c r="J355">
        <v>0</v>
      </c>
      <c r="K355">
        <v>49.267400000000002</v>
      </c>
      <c r="L355">
        <v>19.027100000000001</v>
      </c>
      <c r="M355">
        <v>35.6631</v>
      </c>
      <c r="N355">
        <v>0</v>
      </c>
      <c r="O355">
        <v>306.714</v>
      </c>
      <c r="P355" s="46">
        <v>548</v>
      </c>
      <c r="Q355" s="46">
        <f t="shared" si="15"/>
        <v>274</v>
      </c>
      <c r="R355">
        <v>0</v>
      </c>
      <c r="S355">
        <v>0</v>
      </c>
      <c r="T355">
        <v>27.4757</v>
      </c>
      <c r="U355">
        <v>99.327200000000005</v>
      </c>
      <c r="V355">
        <v>0</v>
      </c>
      <c r="W355">
        <v>0</v>
      </c>
      <c r="X355">
        <v>64.263099999999994</v>
      </c>
      <c r="Y355">
        <v>1.6</v>
      </c>
      <c r="Z355">
        <v>1.1000000000000001</v>
      </c>
      <c r="AA355">
        <v>0</v>
      </c>
      <c r="AB355">
        <v>0</v>
      </c>
      <c r="AC355">
        <v>0</v>
      </c>
      <c r="AD355">
        <v>0</v>
      </c>
      <c r="AE355">
        <v>58.723799999999997</v>
      </c>
      <c r="AF355">
        <v>0</v>
      </c>
      <c r="AG355">
        <v>23.189299999999999</v>
      </c>
      <c r="AH355">
        <v>1979.8822599999994</v>
      </c>
      <c r="AK355" s="70">
        <f t="shared" si="16"/>
        <v>1670.2191599999994</v>
      </c>
      <c r="AM355" s="70">
        <f>VLOOKUP(B355,Totalt!B354:AU827,39,FALSE)</f>
        <v>1670.2191599999996</v>
      </c>
      <c r="AP355" s="70">
        <f t="shared" si="17"/>
        <v>0</v>
      </c>
    </row>
    <row r="356" spans="1:42" x14ac:dyDescent="0.35">
      <c r="A356" t="s">
        <v>474</v>
      </c>
      <c r="B356" t="s">
        <v>479</v>
      </c>
      <c r="C356">
        <v>0</v>
      </c>
      <c r="D356">
        <v>0</v>
      </c>
      <c r="E356">
        <v>0</v>
      </c>
      <c r="F356">
        <v>0</v>
      </c>
      <c r="G356">
        <v>0</v>
      </c>
      <c r="H356">
        <v>0</v>
      </c>
      <c r="I356">
        <v>1.72</v>
      </c>
      <c r="J356">
        <v>0</v>
      </c>
      <c r="K356">
        <v>3.1764700000000001</v>
      </c>
      <c r="L356">
        <v>0</v>
      </c>
      <c r="M356">
        <v>0</v>
      </c>
      <c r="N356">
        <v>0</v>
      </c>
      <c r="O356">
        <v>0</v>
      </c>
      <c r="P356" s="46">
        <v>0</v>
      </c>
      <c r="Q356" s="46">
        <f t="shared" si="15"/>
        <v>0</v>
      </c>
      <c r="R356">
        <v>6.36</v>
      </c>
      <c r="S356">
        <v>0</v>
      </c>
      <c r="T356">
        <v>0</v>
      </c>
      <c r="U356">
        <v>0</v>
      </c>
      <c r="V356">
        <v>0</v>
      </c>
      <c r="W356">
        <v>0</v>
      </c>
      <c r="X356">
        <v>0.38</v>
      </c>
      <c r="Y356">
        <v>0</v>
      </c>
      <c r="Z356">
        <v>0</v>
      </c>
      <c r="AA356">
        <v>0</v>
      </c>
      <c r="AB356">
        <v>0</v>
      </c>
      <c r="AC356">
        <v>0</v>
      </c>
      <c r="AD356">
        <v>0</v>
      </c>
      <c r="AE356">
        <v>0</v>
      </c>
      <c r="AF356">
        <v>0</v>
      </c>
      <c r="AG356">
        <v>12.823499999999999</v>
      </c>
      <c r="AH356">
        <v>24.459969999999998</v>
      </c>
      <c r="AK356" s="70">
        <f t="shared" si="16"/>
        <v>24.459969999999998</v>
      </c>
      <c r="AM356" s="70">
        <f>VLOOKUP(B356,Totalt!B355:AU828,39,FALSE)</f>
        <v>24.459969999999998</v>
      </c>
      <c r="AP356" s="70">
        <f t="shared" si="17"/>
        <v>0</v>
      </c>
    </row>
    <row r="357" spans="1:42" x14ac:dyDescent="0.35">
      <c r="A357" t="s">
        <v>474</v>
      </c>
      <c r="B357" t="s">
        <v>480</v>
      </c>
      <c r="C357">
        <v>0</v>
      </c>
      <c r="D357">
        <v>0</v>
      </c>
      <c r="E357">
        <v>0</v>
      </c>
      <c r="F357">
        <v>0</v>
      </c>
      <c r="G357">
        <v>0</v>
      </c>
      <c r="H357">
        <v>0</v>
      </c>
      <c r="I357">
        <v>0.37</v>
      </c>
      <c r="J357">
        <v>0</v>
      </c>
      <c r="K357">
        <v>0</v>
      </c>
      <c r="L357">
        <v>31.4</v>
      </c>
      <c r="M357">
        <v>0</v>
      </c>
      <c r="N357">
        <v>0</v>
      </c>
      <c r="O357">
        <v>0</v>
      </c>
      <c r="P357" s="46">
        <v>0</v>
      </c>
      <c r="Q357" s="46">
        <f t="shared" si="15"/>
        <v>0</v>
      </c>
      <c r="R357">
        <v>0</v>
      </c>
      <c r="S357">
        <v>0</v>
      </c>
      <c r="T357">
        <v>0</v>
      </c>
      <c r="U357">
        <v>0</v>
      </c>
      <c r="V357">
        <v>0</v>
      </c>
      <c r="W357">
        <v>0</v>
      </c>
      <c r="X357">
        <v>0.64</v>
      </c>
      <c r="Y357">
        <v>0</v>
      </c>
      <c r="Z357">
        <v>0</v>
      </c>
      <c r="AA357">
        <v>0</v>
      </c>
      <c r="AB357">
        <v>0</v>
      </c>
      <c r="AC357">
        <v>0</v>
      </c>
      <c r="AD357">
        <v>0</v>
      </c>
      <c r="AE357">
        <v>0</v>
      </c>
      <c r="AF357">
        <v>0</v>
      </c>
      <c r="AG357">
        <v>6.0470600000000001</v>
      </c>
      <c r="AH357">
        <v>38.457059999999998</v>
      </c>
      <c r="AK357" s="70">
        <f t="shared" si="16"/>
        <v>38.457059999999998</v>
      </c>
      <c r="AM357" s="70">
        <f>VLOOKUP(B357,Totalt!B356:AU829,39,FALSE)</f>
        <v>38.457059999999998</v>
      </c>
      <c r="AP357" s="70">
        <f t="shared" si="17"/>
        <v>0</v>
      </c>
    </row>
    <row r="358" spans="1:42" x14ac:dyDescent="0.35">
      <c r="A358" t="s">
        <v>481</v>
      </c>
      <c r="B358" t="s">
        <v>482</v>
      </c>
      <c r="C358">
        <v>0</v>
      </c>
      <c r="D358">
        <v>0</v>
      </c>
      <c r="E358">
        <v>0</v>
      </c>
      <c r="F358">
        <v>0</v>
      </c>
      <c r="G358">
        <v>0</v>
      </c>
      <c r="H358">
        <v>0</v>
      </c>
      <c r="I358">
        <v>0</v>
      </c>
      <c r="J358">
        <v>0</v>
      </c>
      <c r="K358">
        <v>0</v>
      </c>
      <c r="L358">
        <v>0</v>
      </c>
      <c r="M358">
        <v>0</v>
      </c>
      <c r="N358">
        <v>0</v>
      </c>
      <c r="O358">
        <v>0</v>
      </c>
      <c r="P358" s="46">
        <v>0</v>
      </c>
      <c r="Q358" s="46">
        <f t="shared" si="15"/>
        <v>0</v>
      </c>
      <c r="R358">
        <v>0</v>
      </c>
      <c r="S358">
        <v>0</v>
      </c>
      <c r="T358">
        <v>0</v>
      </c>
      <c r="U358">
        <v>0</v>
      </c>
      <c r="V358">
        <v>0</v>
      </c>
      <c r="W358">
        <v>0</v>
      </c>
      <c r="X358">
        <v>0</v>
      </c>
      <c r="Y358">
        <v>0</v>
      </c>
      <c r="Z358">
        <v>0</v>
      </c>
      <c r="AA358">
        <v>0</v>
      </c>
      <c r="AB358">
        <v>0</v>
      </c>
      <c r="AC358">
        <v>0</v>
      </c>
      <c r="AD358">
        <v>0</v>
      </c>
      <c r="AE358">
        <v>0</v>
      </c>
      <c r="AF358">
        <v>0</v>
      </c>
      <c r="AG358">
        <v>0</v>
      </c>
      <c r="AH358">
        <v>0</v>
      </c>
      <c r="AK358" s="70">
        <f t="shared" si="16"/>
        <v>0</v>
      </c>
      <c r="AM358" s="70">
        <f>VLOOKUP(B358,Totalt!B357:AU830,39,FALSE)</f>
        <v>0</v>
      </c>
      <c r="AP358" s="70">
        <f t="shared" si="17"/>
        <v>0</v>
      </c>
    </row>
    <row r="359" spans="1:42" x14ac:dyDescent="0.35">
      <c r="A359" t="s">
        <v>481</v>
      </c>
      <c r="B359" t="s">
        <v>483</v>
      </c>
      <c r="C359">
        <v>0</v>
      </c>
      <c r="D359">
        <v>0</v>
      </c>
      <c r="E359">
        <v>0</v>
      </c>
      <c r="F359">
        <v>0</v>
      </c>
      <c r="G359">
        <v>0</v>
      </c>
      <c r="H359">
        <v>0</v>
      </c>
      <c r="I359">
        <v>0</v>
      </c>
      <c r="J359">
        <v>0</v>
      </c>
      <c r="K359">
        <v>0</v>
      </c>
      <c r="L359">
        <v>0</v>
      </c>
      <c r="M359">
        <v>0</v>
      </c>
      <c r="N359">
        <v>0</v>
      </c>
      <c r="O359">
        <v>0</v>
      </c>
      <c r="P359" s="46">
        <v>0</v>
      </c>
      <c r="Q359" s="46">
        <f t="shared" si="15"/>
        <v>0</v>
      </c>
      <c r="R359">
        <v>0</v>
      </c>
      <c r="S359">
        <v>0</v>
      </c>
      <c r="T359">
        <v>0</v>
      </c>
      <c r="U359">
        <v>0</v>
      </c>
      <c r="V359">
        <v>0</v>
      </c>
      <c r="W359">
        <v>0</v>
      </c>
      <c r="X359">
        <v>0</v>
      </c>
      <c r="Y359">
        <v>0</v>
      </c>
      <c r="Z359">
        <v>0</v>
      </c>
      <c r="AA359">
        <v>0</v>
      </c>
      <c r="AB359">
        <v>0</v>
      </c>
      <c r="AC359">
        <v>0</v>
      </c>
      <c r="AD359">
        <v>0</v>
      </c>
      <c r="AE359">
        <v>0</v>
      </c>
      <c r="AF359">
        <v>0</v>
      </c>
      <c r="AG359">
        <v>0</v>
      </c>
      <c r="AH359">
        <v>0</v>
      </c>
      <c r="AK359" s="70">
        <f t="shared" si="16"/>
        <v>0</v>
      </c>
      <c r="AM359" s="70">
        <f>VLOOKUP(B359,Totalt!B358:AU831,39,FALSE)</f>
        <v>0</v>
      </c>
      <c r="AP359" s="70">
        <f t="shared" si="17"/>
        <v>0</v>
      </c>
    </row>
    <row r="360" spans="1:42" x14ac:dyDescent="0.35">
      <c r="A360" t="s">
        <v>481</v>
      </c>
      <c r="B360" t="s">
        <v>484</v>
      </c>
      <c r="C360">
        <v>0</v>
      </c>
      <c r="D360">
        <v>0</v>
      </c>
      <c r="E360">
        <v>0</v>
      </c>
      <c r="F360">
        <v>0</v>
      </c>
      <c r="G360">
        <v>0</v>
      </c>
      <c r="H360">
        <v>0</v>
      </c>
      <c r="I360">
        <v>0</v>
      </c>
      <c r="J360">
        <v>0</v>
      </c>
      <c r="K360">
        <v>0</v>
      </c>
      <c r="L360">
        <v>0</v>
      </c>
      <c r="M360">
        <v>0</v>
      </c>
      <c r="N360">
        <v>0</v>
      </c>
      <c r="O360">
        <v>0</v>
      </c>
      <c r="P360" s="46">
        <v>0</v>
      </c>
      <c r="Q360" s="46">
        <f t="shared" si="15"/>
        <v>0</v>
      </c>
      <c r="R360">
        <v>0</v>
      </c>
      <c r="S360">
        <v>0</v>
      </c>
      <c r="T360">
        <v>0</v>
      </c>
      <c r="U360">
        <v>0</v>
      </c>
      <c r="V360">
        <v>0</v>
      </c>
      <c r="W360">
        <v>0</v>
      </c>
      <c r="X360">
        <v>23.1</v>
      </c>
      <c r="Y360">
        <v>0</v>
      </c>
      <c r="Z360">
        <v>0</v>
      </c>
      <c r="AA360">
        <v>0</v>
      </c>
      <c r="AB360">
        <v>0</v>
      </c>
      <c r="AC360">
        <v>0</v>
      </c>
      <c r="AD360">
        <v>0</v>
      </c>
      <c r="AE360">
        <v>0</v>
      </c>
      <c r="AF360">
        <v>0</v>
      </c>
      <c r="AG360">
        <v>0</v>
      </c>
      <c r="AH360">
        <v>23.1</v>
      </c>
      <c r="AK360" s="70">
        <f t="shared" si="16"/>
        <v>23.1</v>
      </c>
      <c r="AM360" s="70">
        <f>VLOOKUP(B360,Totalt!B359:AU832,39,FALSE)</f>
        <v>23.1</v>
      </c>
      <c r="AP360" s="70">
        <f t="shared" si="17"/>
        <v>0</v>
      </c>
    </row>
    <row r="361" spans="1:42" x14ac:dyDescent="0.35">
      <c r="A361" t="s">
        <v>485</v>
      </c>
      <c r="B361" t="s">
        <v>486</v>
      </c>
      <c r="C361">
        <v>0</v>
      </c>
      <c r="D361">
        <v>22.995999999999999</v>
      </c>
      <c r="E361">
        <v>0</v>
      </c>
      <c r="F361">
        <v>0</v>
      </c>
      <c r="G361">
        <v>0</v>
      </c>
      <c r="H361">
        <v>0</v>
      </c>
      <c r="I361">
        <v>0.9</v>
      </c>
      <c r="J361">
        <v>0</v>
      </c>
      <c r="K361">
        <v>0</v>
      </c>
      <c r="L361">
        <v>0.77382700000000004</v>
      </c>
      <c r="M361">
        <v>1.61094</v>
      </c>
      <c r="N361">
        <v>0</v>
      </c>
      <c r="O361">
        <v>2.5794199999999998</v>
      </c>
      <c r="P361" s="46">
        <v>0</v>
      </c>
      <c r="Q361" s="46">
        <f t="shared" si="15"/>
        <v>0</v>
      </c>
      <c r="R361">
        <v>0</v>
      </c>
      <c r="S361">
        <v>0</v>
      </c>
      <c r="T361">
        <v>0</v>
      </c>
      <c r="U361">
        <v>0</v>
      </c>
      <c r="V361">
        <v>0</v>
      </c>
      <c r="W361">
        <v>0</v>
      </c>
      <c r="X361">
        <v>2.1109399999999998</v>
      </c>
      <c r="Y361">
        <v>0</v>
      </c>
      <c r="Z361">
        <v>3.2</v>
      </c>
      <c r="AA361">
        <v>0</v>
      </c>
      <c r="AB361">
        <v>0</v>
      </c>
      <c r="AC361">
        <v>0</v>
      </c>
      <c r="AD361">
        <v>0</v>
      </c>
      <c r="AE361">
        <v>0</v>
      </c>
      <c r="AF361">
        <v>25.7942</v>
      </c>
      <c r="AG361">
        <v>10</v>
      </c>
      <c r="AH361">
        <v>69.965327000000002</v>
      </c>
      <c r="AK361" s="70">
        <f t="shared" si="16"/>
        <v>68.354387000000003</v>
      </c>
      <c r="AM361" s="70">
        <f>VLOOKUP(B361,Totalt!B360:AU833,39,FALSE)</f>
        <v>68.354387000000003</v>
      </c>
      <c r="AP361" s="70">
        <f t="shared" si="17"/>
        <v>0</v>
      </c>
    </row>
    <row r="362" spans="1:42" x14ac:dyDescent="0.35">
      <c r="A362" t="s">
        <v>487</v>
      </c>
      <c r="B362" t="s">
        <v>488</v>
      </c>
      <c r="C362">
        <v>0</v>
      </c>
      <c r="D362">
        <v>0</v>
      </c>
      <c r="E362">
        <v>0</v>
      </c>
      <c r="F362">
        <v>0</v>
      </c>
      <c r="G362">
        <v>0</v>
      </c>
      <c r="H362">
        <v>0.73399999999999999</v>
      </c>
      <c r="I362">
        <v>0.255</v>
      </c>
      <c r="J362">
        <v>0</v>
      </c>
      <c r="K362">
        <v>0</v>
      </c>
      <c r="L362">
        <v>47.857999999999997</v>
      </c>
      <c r="M362">
        <v>0</v>
      </c>
      <c r="N362">
        <v>0</v>
      </c>
      <c r="O362">
        <v>0</v>
      </c>
      <c r="P362" s="46">
        <v>4.3319999999999999</v>
      </c>
      <c r="Q362" s="46">
        <f t="shared" si="15"/>
        <v>2.1659999999999999</v>
      </c>
      <c r="R362">
        <v>0</v>
      </c>
      <c r="S362">
        <v>0</v>
      </c>
      <c r="T362">
        <v>0</v>
      </c>
      <c r="U362">
        <v>0</v>
      </c>
      <c r="V362">
        <v>0</v>
      </c>
      <c r="W362">
        <v>0</v>
      </c>
      <c r="X362">
        <v>1.0649999999999999</v>
      </c>
      <c r="Y362">
        <v>0</v>
      </c>
      <c r="Z362">
        <v>0</v>
      </c>
      <c r="AA362">
        <v>0</v>
      </c>
      <c r="AB362">
        <v>0</v>
      </c>
      <c r="AC362">
        <v>0</v>
      </c>
      <c r="AD362">
        <v>0</v>
      </c>
      <c r="AE362">
        <v>1.7909999999999999</v>
      </c>
      <c r="AF362">
        <v>0</v>
      </c>
      <c r="AG362">
        <v>0</v>
      </c>
      <c r="AH362">
        <v>56.034999999999989</v>
      </c>
      <c r="AK362" s="70">
        <f t="shared" si="16"/>
        <v>53.868999999999993</v>
      </c>
      <c r="AM362" s="70">
        <f>VLOOKUP(B362,Totalt!B361:AU834,39,FALSE)</f>
        <v>53.868999999999993</v>
      </c>
      <c r="AP362" s="70">
        <f t="shared" si="17"/>
        <v>0</v>
      </c>
    </row>
    <row r="363" spans="1:42" x14ac:dyDescent="0.35">
      <c r="A363" t="s">
        <v>487</v>
      </c>
      <c r="B363" t="s">
        <v>489</v>
      </c>
      <c r="C363">
        <v>0</v>
      </c>
      <c r="D363">
        <v>0</v>
      </c>
      <c r="E363">
        <v>0</v>
      </c>
      <c r="F363">
        <v>0</v>
      </c>
      <c r="G363">
        <v>0</v>
      </c>
      <c r="H363">
        <v>0.39900000000000002</v>
      </c>
      <c r="I363">
        <v>0.154</v>
      </c>
      <c r="J363">
        <v>0</v>
      </c>
      <c r="K363">
        <v>0</v>
      </c>
      <c r="L363">
        <v>0</v>
      </c>
      <c r="M363">
        <v>0</v>
      </c>
      <c r="N363">
        <v>0</v>
      </c>
      <c r="O363">
        <v>0</v>
      </c>
      <c r="P363" s="46">
        <v>0</v>
      </c>
      <c r="Q363" s="46">
        <f t="shared" si="15"/>
        <v>0</v>
      </c>
      <c r="R363">
        <v>0</v>
      </c>
      <c r="S363">
        <v>0</v>
      </c>
      <c r="T363">
        <v>0</v>
      </c>
      <c r="U363">
        <v>0</v>
      </c>
      <c r="V363">
        <v>0</v>
      </c>
      <c r="W363">
        <v>0</v>
      </c>
      <c r="X363">
        <v>0.184</v>
      </c>
      <c r="Y363">
        <v>7.3529999999999998</v>
      </c>
      <c r="Z363">
        <v>0</v>
      </c>
      <c r="AA363">
        <v>0</v>
      </c>
      <c r="AB363">
        <v>0</v>
      </c>
      <c r="AC363">
        <v>0</v>
      </c>
      <c r="AD363">
        <v>0</v>
      </c>
      <c r="AE363">
        <v>0</v>
      </c>
      <c r="AF363">
        <v>0</v>
      </c>
      <c r="AG363">
        <v>0</v>
      </c>
      <c r="AH363">
        <v>8.09</v>
      </c>
      <c r="AK363" s="70">
        <f t="shared" si="16"/>
        <v>8.09</v>
      </c>
      <c r="AM363" s="70">
        <f>VLOOKUP(B363,Totalt!B362:AU835,39,FALSE)</f>
        <v>8.09</v>
      </c>
      <c r="AP363" s="70">
        <f t="shared" si="17"/>
        <v>0</v>
      </c>
    </row>
    <row r="364" spans="1:42" x14ac:dyDescent="0.35">
      <c r="A364" t="s">
        <v>490</v>
      </c>
      <c r="B364" t="s">
        <v>491</v>
      </c>
      <c r="C364">
        <v>0</v>
      </c>
      <c r="D364">
        <v>0</v>
      </c>
      <c r="E364">
        <v>0</v>
      </c>
      <c r="F364">
        <v>0</v>
      </c>
      <c r="G364">
        <v>0</v>
      </c>
      <c r="H364">
        <v>0</v>
      </c>
      <c r="I364">
        <v>0</v>
      </c>
      <c r="J364">
        <v>0</v>
      </c>
      <c r="K364">
        <v>0</v>
      </c>
      <c r="L364">
        <v>0</v>
      </c>
      <c r="M364">
        <v>0</v>
      </c>
      <c r="N364">
        <v>0</v>
      </c>
      <c r="O364">
        <v>0</v>
      </c>
      <c r="P364" s="46">
        <v>0</v>
      </c>
      <c r="Q364" s="46">
        <f t="shared" si="15"/>
        <v>0</v>
      </c>
      <c r="R364">
        <v>0.17647099999999999</v>
      </c>
      <c r="S364">
        <v>0</v>
      </c>
      <c r="T364">
        <v>0</v>
      </c>
      <c r="U364">
        <v>0</v>
      </c>
      <c r="V364">
        <v>0</v>
      </c>
      <c r="W364">
        <v>0</v>
      </c>
      <c r="X364">
        <v>3.8999999999999998E-3</v>
      </c>
      <c r="Y364">
        <v>0</v>
      </c>
      <c r="Z364">
        <v>0</v>
      </c>
      <c r="AA364">
        <v>0</v>
      </c>
      <c r="AB364">
        <v>0</v>
      </c>
      <c r="AC364">
        <v>0</v>
      </c>
      <c r="AD364">
        <v>0</v>
      </c>
      <c r="AE364">
        <v>0</v>
      </c>
      <c r="AF364">
        <v>0</v>
      </c>
      <c r="AG364">
        <v>0</v>
      </c>
      <c r="AH364">
        <v>0.18037099999999998</v>
      </c>
      <c r="AK364" s="70">
        <f t="shared" si="16"/>
        <v>0.18037099999999998</v>
      </c>
      <c r="AM364" s="70">
        <f>VLOOKUP(B364,Totalt!B363:AU836,39,FALSE)</f>
        <v>0.18037099999999998</v>
      </c>
      <c r="AP364" s="70">
        <f t="shared" si="17"/>
        <v>0</v>
      </c>
    </row>
    <row r="365" spans="1:42" x14ac:dyDescent="0.35">
      <c r="A365" t="s">
        <v>492</v>
      </c>
      <c r="B365" t="s">
        <v>493</v>
      </c>
      <c r="C365">
        <v>0</v>
      </c>
      <c r="D365">
        <v>0</v>
      </c>
      <c r="E365">
        <v>0</v>
      </c>
      <c r="F365">
        <v>25.822399999999998</v>
      </c>
      <c r="G365">
        <v>0</v>
      </c>
      <c r="H365">
        <v>0</v>
      </c>
      <c r="I365">
        <v>0</v>
      </c>
      <c r="J365">
        <v>0</v>
      </c>
      <c r="K365">
        <v>2.1</v>
      </c>
      <c r="L365">
        <v>61.44</v>
      </c>
      <c r="M365">
        <v>0</v>
      </c>
      <c r="N365">
        <v>0</v>
      </c>
      <c r="O365">
        <v>0</v>
      </c>
      <c r="P365" s="46">
        <v>62.24</v>
      </c>
      <c r="Q365" s="46">
        <f t="shared" si="15"/>
        <v>31.12</v>
      </c>
      <c r="R365">
        <v>0</v>
      </c>
      <c r="S365">
        <v>15.0763</v>
      </c>
      <c r="T365">
        <v>14.97</v>
      </c>
      <c r="U365">
        <v>0</v>
      </c>
      <c r="V365">
        <v>0</v>
      </c>
      <c r="W365">
        <v>0</v>
      </c>
      <c r="X365">
        <v>3.68</v>
      </c>
      <c r="Y365">
        <v>0</v>
      </c>
      <c r="Z365">
        <v>0</v>
      </c>
      <c r="AA365">
        <v>0</v>
      </c>
      <c r="AB365">
        <v>0</v>
      </c>
      <c r="AC365">
        <v>0</v>
      </c>
      <c r="AD365">
        <v>0</v>
      </c>
      <c r="AE365">
        <v>0</v>
      </c>
      <c r="AF365">
        <v>0</v>
      </c>
      <c r="AG365">
        <v>0</v>
      </c>
      <c r="AH365">
        <v>185.3287</v>
      </c>
      <c r="AK365" s="70">
        <f t="shared" si="16"/>
        <v>154.20869999999999</v>
      </c>
      <c r="AM365" s="70">
        <f>VLOOKUP(B365,Totalt!B364:AU837,39,FALSE)</f>
        <v>154.20869999999999</v>
      </c>
      <c r="AP365" s="70">
        <f t="shared" si="17"/>
        <v>0</v>
      </c>
    </row>
    <row r="366" spans="1:42" x14ac:dyDescent="0.35">
      <c r="A366" t="s">
        <v>494</v>
      </c>
      <c r="B366" t="s">
        <v>495</v>
      </c>
      <c r="C366">
        <v>1.76471</v>
      </c>
      <c r="D366">
        <v>0</v>
      </c>
      <c r="E366">
        <v>0</v>
      </c>
      <c r="F366">
        <v>0</v>
      </c>
      <c r="G366">
        <v>0</v>
      </c>
      <c r="H366">
        <v>0</v>
      </c>
      <c r="I366">
        <v>0.25</v>
      </c>
      <c r="J366">
        <v>0</v>
      </c>
      <c r="K366">
        <v>0</v>
      </c>
      <c r="L366">
        <v>62.8</v>
      </c>
      <c r="M366">
        <v>0</v>
      </c>
      <c r="N366">
        <v>0.24</v>
      </c>
      <c r="O366">
        <v>0</v>
      </c>
      <c r="P366" s="46">
        <v>21.6</v>
      </c>
      <c r="Q366" s="46">
        <f t="shared" si="15"/>
        <v>10.8</v>
      </c>
      <c r="R366">
        <v>0</v>
      </c>
      <c r="S366">
        <v>0</v>
      </c>
      <c r="T366">
        <v>21</v>
      </c>
      <c r="U366">
        <v>0</v>
      </c>
      <c r="V366">
        <v>0</v>
      </c>
      <c r="W366">
        <v>0</v>
      </c>
      <c r="X366">
        <v>1.871</v>
      </c>
      <c r="Y366">
        <v>0</v>
      </c>
      <c r="Z366">
        <v>22.088200000000001</v>
      </c>
      <c r="AA366">
        <v>0</v>
      </c>
      <c r="AB366">
        <v>0</v>
      </c>
      <c r="AC366">
        <v>0</v>
      </c>
      <c r="AD366">
        <v>0</v>
      </c>
      <c r="AE366">
        <v>0</v>
      </c>
      <c r="AF366">
        <v>0</v>
      </c>
      <c r="AG366">
        <v>0</v>
      </c>
      <c r="AH366">
        <v>131.61390999999998</v>
      </c>
      <c r="AK366" s="70">
        <f t="shared" si="16"/>
        <v>120.81390999999998</v>
      </c>
      <c r="AM366" s="70">
        <f>VLOOKUP(B366,Totalt!B365:AU838,39,FALSE)</f>
        <v>120.81390999999998</v>
      </c>
      <c r="AP366" s="70">
        <f t="shared" si="17"/>
        <v>0</v>
      </c>
    </row>
    <row r="367" spans="1:42" x14ac:dyDescent="0.35">
      <c r="A367" t="s">
        <v>496</v>
      </c>
      <c r="B367" t="s">
        <v>497</v>
      </c>
      <c r="C367">
        <v>0</v>
      </c>
      <c r="D367">
        <v>0</v>
      </c>
      <c r="E367">
        <v>0</v>
      </c>
      <c r="F367">
        <v>0</v>
      </c>
      <c r="G367">
        <v>14.9</v>
      </c>
      <c r="H367">
        <v>25.4</v>
      </c>
      <c r="I367">
        <v>0.7</v>
      </c>
      <c r="J367">
        <v>0</v>
      </c>
      <c r="K367">
        <v>0</v>
      </c>
      <c r="L367">
        <v>339.36500000000001</v>
      </c>
      <c r="M367">
        <v>2.4449800000000002</v>
      </c>
      <c r="N367">
        <v>0</v>
      </c>
      <c r="O367">
        <v>0</v>
      </c>
      <c r="P367" s="46">
        <v>110.6</v>
      </c>
      <c r="Q367" s="46">
        <f t="shared" si="15"/>
        <v>55.3</v>
      </c>
      <c r="R367">
        <v>0</v>
      </c>
      <c r="S367">
        <v>0</v>
      </c>
      <c r="T367">
        <v>0</v>
      </c>
      <c r="U367">
        <v>0</v>
      </c>
      <c r="V367">
        <v>0</v>
      </c>
      <c r="W367">
        <v>0</v>
      </c>
      <c r="X367">
        <v>8.9449799999999993</v>
      </c>
      <c r="Y367">
        <v>0</v>
      </c>
      <c r="Z367">
        <v>0</v>
      </c>
      <c r="AA367">
        <v>0</v>
      </c>
      <c r="AB367">
        <v>0</v>
      </c>
      <c r="AC367">
        <v>0</v>
      </c>
      <c r="AD367">
        <v>0</v>
      </c>
      <c r="AE367">
        <v>0</v>
      </c>
      <c r="AF367">
        <v>0</v>
      </c>
      <c r="AG367">
        <v>0</v>
      </c>
      <c r="AH367">
        <v>502.35496000000001</v>
      </c>
      <c r="AK367" s="70">
        <f t="shared" si="16"/>
        <v>444.60998000000001</v>
      </c>
      <c r="AM367" s="70">
        <f>VLOOKUP(B367,Totalt!B366:AU839,39,FALSE)</f>
        <v>444.60997999999995</v>
      </c>
      <c r="AP367" s="70">
        <f t="shared" si="17"/>
        <v>0</v>
      </c>
    </row>
    <row r="368" spans="1:42" x14ac:dyDescent="0.35">
      <c r="A368" t="s">
        <v>498</v>
      </c>
      <c r="B368" t="s">
        <v>499</v>
      </c>
      <c r="C368">
        <v>0</v>
      </c>
      <c r="D368">
        <v>0</v>
      </c>
      <c r="E368">
        <v>0</v>
      </c>
      <c r="F368">
        <v>0</v>
      </c>
      <c r="G368">
        <v>0.2</v>
      </c>
      <c r="H368">
        <v>0</v>
      </c>
      <c r="I368">
        <v>0</v>
      </c>
      <c r="J368">
        <v>0</v>
      </c>
      <c r="K368">
        <v>0</v>
      </c>
      <c r="L368">
        <v>0</v>
      </c>
      <c r="M368">
        <v>0</v>
      </c>
      <c r="N368">
        <v>0</v>
      </c>
      <c r="O368">
        <v>0</v>
      </c>
      <c r="P368" s="46">
        <v>0</v>
      </c>
      <c r="Q368" s="46">
        <f t="shared" si="15"/>
        <v>0</v>
      </c>
      <c r="R368">
        <v>0</v>
      </c>
      <c r="S368">
        <v>0</v>
      </c>
      <c r="T368">
        <v>1.96</v>
      </c>
      <c r="U368">
        <v>0</v>
      </c>
      <c r="V368">
        <v>0</v>
      </c>
      <c r="W368">
        <v>0</v>
      </c>
      <c r="X368">
        <v>9.2999999999999999E-2</v>
      </c>
      <c r="Y368">
        <v>3.33</v>
      </c>
      <c r="Z368">
        <v>0</v>
      </c>
      <c r="AA368">
        <v>0</v>
      </c>
      <c r="AB368">
        <v>0</v>
      </c>
      <c r="AC368">
        <v>0</v>
      </c>
      <c r="AD368">
        <v>0</v>
      </c>
      <c r="AE368">
        <v>0</v>
      </c>
      <c r="AF368">
        <v>0</v>
      </c>
      <c r="AG368">
        <v>0</v>
      </c>
      <c r="AH368">
        <v>5.5830000000000002</v>
      </c>
      <c r="AK368" s="70">
        <f t="shared" si="16"/>
        <v>5.5830000000000002</v>
      </c>
      <c r="AM368" s="70">
        <f>VLOOKUP(B368,Totalt!B367:AU840,39,FALSE)</f>
        <v>5.5830000000000002</v>
      </c>
      <c r="AP368" s="70">
        <f t="shared" si="17"/>
        <v>0</v>
      </c>
    </row>
    <row r="369" spans="1:42" x14ac:dyDescent="0.35">
      <c r="A369" t="s">
        <v>498</v>
      </c>
      <c r="B369" t="s">
        <v>500</v>
      </c>
      <c r="C369">
        <v>0</v>
      </c>
      <c r="D369">
        <v>0</v>
      </c>
      <c r="E369">
        <v>0</v>
      </c>
      <c r="F369">
        <v>0</v>
      </c>
      <c r="G369">
        <v>0.2</v>
      </c>
      <c r="H369">
        <v>0</v>
      </c>
      <c r="I369">
        <v>0</v>
      </c>
      <c r="J369">
        <v>0</v>
      </c>
      <c r="K369">
        <v>0</v>
      </c>
      <c r="L369">
        <v>0</v>
      </c>
      <c r="M369">
        <v>0</v>
      </c>
      <c r="N369">
        <v>0</v>
      </c>
      <c r="O369">
        <v>0</v>
      </c>
      <c r="P369" s="46">
        <v>0</v>
      </c>
      <c r="Q369" s="46">
        <f t="shared" si="15"/>
        <v>0</v>
      </c>
      <c r="R369">
        <v>0</v>
      </c>
      <c r="S369">
        <v>0</v>
      </c>
      <c r="T369">
        <v>2.5</v>
      </c>
      <c r="U369">
        <v>0</v>
      </c>
      <c r="V369">
        <v>0</v>
      </c>
      <c r="W369">
        <v>0</v>
      </c>
      <c r="X369">
        <v>0.14000000000000001</v>
      </c>
      <c r="Y369">
        <v>6.9</v>
      </c>
      <c r="Z369">
        <v>0</v>
      </c>
      <c r="AA369">
        <v>0</v>
      </c>
      <c r="AB369">
        <v>0</v>
      </c>
      <c r="AC369">
        <v>0</v>
      </c>
      <c r="AD369">
        <v>0</v>
      </c>
      <c r="AE369">
        <v>0</v>
      </c>
      <c r="AF369">
        <v>0</v>
      </c>
      <c r="AG369">
        <v>0</v>
      </c>
      <c r="AH369">
        <v>9.74</v>
      </c>
      <c r="AK369" s="70">
        <f t="shared" si="16"/>
        <v>9.74</v>
      </c>
      <c r="AM369" s="70">
        <f>VLOOKUP(B369,Totalt!B368:AU841,39,FALSE)</f>
        <v>9.74</v>
      </c>
      <c r="AP369" s="70">
        <f t="shared" si="17"/>
        <v>0</v>
      </c>
    </row>
    <row r="370" spans="1:42" x14ac:dyDescent="0.35">
      <c r="A370" t="s">
        <v>498</v>
      </c>
      <c r="B370" t="s">
        <v>501</v>
      </c>
      <c r="C370">
        <v>0</v>
      </c>
      <c r="D370">
        <v>164.05500000000001</v>
      </c>
      <c r="E370">
        <v>0</v>
      </c>
      <c r="F370">
        <v>0</v>
      </c>
      <c r="G370">
        <v>3.4</v>
      </c>
      <c r="H370">
        <v>0</v>
      </c>
      <c r="I370">
        <v>0.553006</v>
      </c>
      <c r="J370">
        <v>0</v>
      </c>
      <c r="K370">
        <v>0</v>
      </c>
      <c r="L370">
        <v>0</v>
      </c>
      <c r="M370">
        <v>7.0693900000000003</v>
      </c>
      <c r="N370">
        <v>0</v>
      </c>
      <c r="O370">
        <v>20.7988</v>
      </c>
      <c r="P370" s="46">
        <v>100.8</v>
      </c>
      <c r="Q370" s="46">
        <f t="shared" si="15"/>
        <v>50.4</v>
      </c>
      <c r="R370">
        <v>0</v>
      </c>
      <c r="S370">
        <v>0</v>
      </c>
      <c r="T370">
        <v>47.774000000000001</v>
      </c>
      <c r="U370">
        <v>0</v>
      </c>
      <c r="V370">
        <v>0</v>
      </c>
      <c r="W370">
        <v>22.8</v>
      </c>
      <c r="X370">
        <v>12.0694</v>
      </c>
      <c r="Y370">
        <v>0</v>
      </c>
      <c r="Z370">
        <v>0</v>
      </c>
      <c r="AA370">
        <v>0</v>
      </c>
      <c r="AB370">
        <v>0</v>
      </c>
      <c r="AC370">
        <v>0</v>
      </c>
      <c r="AD370">
        <v>0</v>
      </c>
      <c r="AE370">
        <v>0</v>
      </c>
      <c r="AF370">
        <v>0.34367399999999998</v>
      </c>
      <c r="AG370">
        <v>0</v>
      </c>
      <c r="AH370">
        <v>379.66327000000001</v>
      </c>
      <c r="AK370" s="70">
        <f t="shared" si="16"/>
        <v>322.19388000000004</v>
      </c>
      <c r="AM370" s="70">
        <f>VLOOKUP(B370,Totalt!B369:AU842,39,FALSE)</f>
        <v>322.19387999999998</v>
      </c>
      <c r="AP370" s="70">
        <f t="shared" si="17"/>
        <v>0</v>
      </c>
    </row>
    <row r="371" spans="1:42" x14ac:dyDescent="0.35">
      <c r="A371" t="s">
        <v>502</v>
      </c>
      <c r="B371" t="s">
        <v>503</v>
      </c>
      <c r="C371">
        <v>0</v>
      </c>
      <c r="D371">
        <v>0</v>
      </c>
      <c r="E371">
        <v>0</v>
      </c>
      <c r="F371">
        <v>0</v>
      </c>
      <c r="G371">
        <v>0</v>
      </c>
      <c r="H371">
        <v>0</v>
      </c>
      <c r="I371">
        <v>5.9400000000000001E-2</v>
      </c>
      <c r="J371">
        <v>0</v>
      </c>
      <c r="K371">
        <v>0</v>
      </c>
      <c r="L371">
        <v>0</v>
      </c>
      <c r="M371">
        <v>0</v>
      </c>
      <c r="N371">
        <v>0</v>
      </c>
      <c r="O371">
        <v>0</v>
      </c>
      <c r="P371" s="46">
        <v>0</v>
      </c>
      <c r="Q371" s="46">
        <f t="shared" si="15"/>
        <v>0</v>
      </c>
      <c r="R371">
        <v>0</v>
      </c>
      <c r="S371">
        <v>0</v>
      </c>
      <c r="T371">
        <v>0</v>
      </c>
      <c r="U371">
        <v>0</v>
      </c>
      <c r="V371">
        <v>0</v>
      </c>
      <c r="W371">
        <v>0</v>
      </c>
      <c r="X371">
        <v>3.1E-2</v>
      </c>
      <c r="Y371">
        <v>0</v>
      </c>
      <c r="Z371">
        <v>2.7326999999999999</v>
      </c>
      <c r="AA371">
        <v>0</v>
      </c>
      <c r="AB371">
        <v>0</v>
      </c>
      <c r="AC371">
        <v>0</v>
      </c>
      <c r="AD371">
        <v>0</v>
      </c>
      <c r="AE371">
        <v>0</v>
      </c>
      <c r="AF371">
        <v>0</v>
      </c>
      <c r="AG371">
        <v>0</v>
      </c>
      <c r="AH371">
        <v>2.8230999999999997</v>
      </c>
      <c r="AK371" s="70">
        <f t="shared" si="16"/>
        <v>2.8230999999999997</v>
      </c>
      <c r="AM371" s="70">
        <f>VLOOKUP(B371,Totalt!B370:AU843,39,FALSE)</f>
        <v>2.8231000000000002</v>
      </c>
      <c r="AP371" s="70">
        <f t="shared" si="17"/>
        <v>0</v>
      </c>
    </row>
    <row r="372" spans="1:42" x14ac:dyDescent="0.35">
      <c r="A372" t="s">
        <v>502</v>
      </c>
      <c r="B372" t="s">
        <v>504</v>
      </c>
      <c r="C372">
        <v>0</v>
      </c>
      <c r="D372">
        <v>0</v>
      </c>
      <c r="E372">
        <v>0</v>
      </c>
      <c r="F372">
        <v>0</v>
      </c>
      <c r="G372">
        <v>0</v>
      </c>
      <c r="H372">
        <v>0</v>
      </c>
      <c r="I372">
        <v>0.77333300000000005</v>
      </c>
      <c r="J372">
        <v>0</v>
      </c>
      <c r="K372">
        <v>0</v>
      </c>
      <c r="L372">
        <v>0</v>
      </c>
      <c r="M372">
        <v>0</v>
      </c>
      <c r="N372">
        <v>0</v>
      </c>
      <c r="O372">
        <v>0</v>
      </c>
      <c r="P372" s="46">
        <v>0</v>
      </c>
      <c r="Q372" s="46">
        <f t="shared" si="15"/>
        <v>0</v>
      </c>
      <c r="R372">
        <v>34.9</v>
      </c>
      <c r="S372">
        <v>0</v>
      </c>
      <c r="T372">
        <v>0</v>
      </c>
      <c r="U372">
        <v>0</v>
      </c>
      <c r="V372">
        <v>0</v>
      </c>
      <c r="W372">
        <v>0</v>
      </c>
      <c r="X372">
        <v>0.65800000000000003</v>
      </c>
      <c r="Y372">
        <v>0</v>
      </c>
      <c r="Z372">
        <v>3.9580000000000002</v>
      </c>
      <c r="AA372">
        <v>0</v>
      </c>
      <c r="AB372">
        <v>0</v>
      </c>
      <c r="AC372">
        <v>0</v>
      </c>
      <c r="AD372">
        <v>0</v>
      </c>
      <c r="AE372">
        <v>0</v>
      </c>
      <c r="AF372">
        <v>0</v>
      </c>
      <c r="AG372">
        <v>19.1433</v>
      </c>
      <c r="AH372">
        <v>59.432632999999996</v>
      </c>
      <c r="AK372" s="70">
        <f t="shared" si="16"/>
        <v>59.432632999999996</v>
      </c>
      <c r="AM372" s="70">
        <f>VLOOKUP(B372,Totalt!B371:AU844,39,FALSE)</f>
        <v>59.432633000000003</v>
      </c>
      <c r="AP372" s="70">
        <f t="shared" si="17"/>
        <v>0</v>
      </c>
    </row>
    <row r="373" spans="1:42" x14ac:dyDescent="0.35">
      <c r="A373" t="s">
        <v>505</v>
      </c>
      <c r="B373" t="s">
        <v>506</v>
      </c>
      <c r="C373">
        <v>0</v>
      </c>
      <c r="D373">
        <v>0</v>
      </c>
      <c r="E373">
        <v>0</v>
      </c>
      <c r="F373">
        <v>0</v>
      </c>
      <c r="G373">
        <v>0</v>
      </c>
      <c r="H373">
        <v>0</v>
      </c>
      <c r="I373">
        <v>1.5</v>
      </c>
      <c r="J373">
        <v>0</v>
      </c>
      <c r="K373">
        <v>0</v>
      </c>
      <c r="L373">
        <v>0</v>
      </c>
      <c r="M373">
        <v>0</v>
      </c>
      <c r="N373">
        <v>0</v>
      </c>
      <c r="O373">
        <v>0</v>
      </c>
      <c r="P373" s="46">
        <v>0</v>
      </c>
      <c r="Q373" s="46">
        <f t="shared" si="15"/>
        <v>0</v>
      </c>
      <c r="R373">
        <v>0</v>
      </c>
      <c r="S373">
        <v>0</v>
      </c>
      <c r="T373">
        <v>0</v>
      </c>
      <c r="U373">
        <v>0</v>
      </c>
      <c r="V373">
        <v>0</v>
      </c>
      <c r="W373">
        <v>0</v>
      </c>
      <c r="X373">
        <v>0.154</v>
      </c>
      <c r="Y373">
        <v>0</v>
      </c>
      <c r="Z373">
        <v>8.1</v>
      </c>
      <c r="AA373">
        <v>0</v>
      </c>
      <c r="AB373">
        <v>0</v>
      </c>
      <c r="AC373">
        <v>0</v>
      </c>
      <c r="AD373">
        <v>0</v>
      </c>
      <c r="AE373">
        <v>0</v>
      </c>
      <c r="AF373">
        <v>0</v>
      </c>
      <c r="AG373">
        <v>0</v>
      </c>
      <c r="AH373">
        <v>9.7539999999999996</v>
      </c>
      <c r="AK373" s="70">
        <f t="shared" si="16"/>
        <v>9.7539999999999996</v>
      </c>
      <c r="AM373" s="70">
        <f>VLOOKUP(B373,Totalt!B372:AU845,39,FALSE)</f>
        <v>9.7539999999999996</v>
      </c>
      <c r="AP373" s="70">
        <f t="shared" si="17"/>
        <v>0</v>
      </c>
    </row>
    <row r="374" spans="1:42" x14ac:dyDescent="0.35">
      <c r="A374" t="s">
        <v>505</v>
      </c>
      <c r="B374" t="s">
        <v>507</v>
      </c>
      <c r="C374">
        <v>0</v>
      </c>
      <c r="D374">
        <v>0</v>
      </c>
      <c r="E374">
        <v>0</v>
      </c>
      <c r="F374">
        <v>0</v>
      </c>
      <c r="G374">
        <v>0</v>
      </c>
      <c r="H374">
        <v>0</v>
      </c>
      <c r="I374">
        <v>0</v>
      </c>
      <c r="J374">
        <v>0</v>
      </c>
      <c r="K374">
        <v>0</v>
      </c>
      <c r="L374">
        <v>0</v>
      </c>
      <c r="M374">
        <v>0</v>
      </c>
      <c r="N374">
        <v>0</v>
      </c>
      <c r="O374">
        <v>0</v>
      </c>
      <c r="P374" s="46">
        <v>0</v>
      </c>
      <c r="Q374" s="46">
        <f t="shared" si="15"/>
        <v>0</v>
      </c>
      <c r="R374">
        <v>0</v>
      </c>
      <c r="S374">
        <v>0</v>
      </c>
      <c r="T374">
        <v>0</v>
      </c>
      <c r="U374">
        <v>0</v>
      </c>
      <c r="V374">
        <v>0</v>
      </c>
      <c r="W374">
        <v>0</v>
      </c>
      <c r="X374">
        <v>0</v>
      </c>
      <c r="Y374">
        <v>0</v>
      </c>
      <c r="Z374">
        <v>0</v>
      </c>
      <c r="AA374">
        <v>0</v>
      </c>
      <c r="AB374">
        <v>0</v>
      </c>
      <c r="AC374">
        <v>0</v>
      </c>
      <c r="AD374">
        <v>0</v>
      </c>
      <c r="AE374">
        <v>0</v>
      </c>
      <c r="AF374">
        <v>0</v>
      </c>
      <c r="AG374">
        <v>0</v>
      </c>
      <c r="AH374">
        <v>0</v>
      </c>
      <c r="AK374" s="70">
        <f t="shared" si="16"/>
        <v>0</v>
      </c>
      <c r="AM374" s="70">
        <f>VLOOKUP(B374,Totalt!B373:AU846,39,FALSE)</f>
        <v>0</v>
      </c>
      <c r="AP374" s="70">
        <f t="shared" si="17"/>
        <v>0</v>
      </c>
    </row>
    <row r="375" spans="1:42" x14ac:dyDescent="0.35">
      <c r="A375" t="s">
        <v>505</v>
      </c>
      <c r="B375" t="s">
        <v>508</v>
      </c>
      <c r="C375">
        <v>0</v>
      </c>
      <c r="D375">
        <v>0</v>
      </c>
      <c r="E375">
        <v>0</v>
      </c>
      <c r="F375">
        <v>0</v>
      </c>
      <c r="G375">
        <v>0</v>
      </c>
      <c r="H375">
        <v>0</v>
      </c>
      <c r="I375">
        <v>0.19</v>
      </c>
      <c r="J375">
        <v>0</v>
      </c>
      <c r="K375">
        <v>0</v>
      </c>
      <c r="L375">
        <v>0</v>
      </c>
      <c r="M375">
        <v>0</v>
      </c>
      <c r="N375">
        <v>0</v>
      </c>
      <c r="O375">
        <v>0</v>
      </c>
      <c r="P375" s="46">
        <v>0</v>
      </c>
      <c r="Q375" s="46">
        <f t="shared" si="15"/>
        <v>0</v>
      </c>
      <c r="R375">
        <v>0</v>
      </c>
      <c r="S375">
        <v>0</v>
      </c>
      <c r="T375">
        <v>0</v>
      </c>
      <c r="U375">
        <v>0</v>
      </c>
      <c r="V375">
        <v>0</v>
      </c>
      <c r="W375">
        <v>0</v>
      </c>
      <c r="X375">
        <v>0.20399999999999999</v>
      </c>
      <c r="Y375">
        <v>0</v>
      </c>
      <c r="Z375">
        <v>11.5</v>
      </c>
      <c r="AA375">
        <v>0</v>
      </c>
      <c r="AB375">
        <v>0</v>
      </c>
      <c r="AC375">
        <v>0</v>
      </c>
      <c r="AD375">
        <v>0</v>
      </c>
      <c r="AE375">
        <v>0</v>
      </c>
      <c r="AF375">
        <v>0</v>
      </c>
      <c r="AG375">
        <v>0</v>
      </c>
      <c r="AH375">
        <v>11.894</v>
      </c>
      <c r="AK375" s="70">
        <f t="shared" si="16"/>
        <v>11.894</v>
      </c>
      <c r="AM375" s="70">
        <f>VLOOKUP(B375,Totalt!B374:AU847,39,FALSE)</f>
        <v>11.894</v>
      </c>
      <c r="AP375" s="70">
        <f t="shared" si="17"/>
        <v>0</v>
      </c>
    </row>
    <row r="376" spans="1:42" x14ac:dyDescent="0.35">
      <c r="A376" t="s">
        <v>505</v>
      </c>
      <c r="B376" t="s">
        <v>509</v>
      </c>
      <c r="C376">
        <v>0</v>
      </c>
      <c r="D376">
        <v>0</v>
      </c>
      <c r="E376">
        <v>0</v>
      </c>
      <c r="F376">
        <v>0</v>
      </c>
      <c r="G376">
        <v>0</v>
      </c>
      <c r="H376">
        <v>0</v>
      </c>
      <c r="I376">
        <v>0.185</v>
      </c>
      <c r="J376">
        <v>0</v>
      </c>
      <c r="K376">
        <v>0</v>
      </c>
      <c r="L376">
        <v>0</v>
      </c>
      <c r="M376">
        <v>0</v>
      </c>
      <c r="N376">
        <v>0</v>
      </c>
      <c r="O376">
        <v>0</v>
      </c>
      <c r="P376" s="46">
        <v>0</v>
      </c>
      <c r="Q376" s="46">
        <f t="shared" si="15"/>
        <v>0</v>
      </c>
      <c r="R376">
        <v>0</v>
      </c>
      <c r="S376">
        <v>0</v>
      </c>
      <c r="T376">
        <v>0</v>
      </c>
      <c r="U376">
        <v>0</v>
      </c>
      <c r="V376">
        <v>0</v>
      </c>
      <c r="W376">
        <v>0</v>
      </c>
      <c r="X376">
        <v>5.3999999999999999E-2</v>
      </c>
      <c r="Y376">
        <v>0</v>
      </c>
      <c r="Z376">
        <v>0</v>
      </c>
      <c r="AA376">
        <v>0</v>
      </c>
      <c r="AB376">
        <v>0</v>
      </c>
      <c r="AC376">
        <v>0</v>
      </c>
      <c r="AD376">
        <v>0</v>
      </c>
      <c r="AE376">
        <v>0</v>
      </c>
      <c r="AF376">
        <v>0</v>
      </c>
      <c r="AG376">
        <v>10.7882</v>
      </c>
      <c r="AH376">
        <v>11.027200000000001</v>
      </c>
      <c r="AK376" s="70">
        <f t="shared" si="16"/>
        <v>11.027200000000001</v>
      </c>
      <c r="AM376" s="70">
        <f>VLOOKUP(B376,Totalt!B375:AU848,39,FALSE)</f>
        <v>11.027200000000001</v>
      </c>
      <c r="AP376" s="70">
        <f t="shared" si="17"/>
        <v>0</v>
      </c>
    </row>
    <row r="377" spans="1:42" x14ac:dyDescent="0.35">
      <c r="A377" t="s">
        <v>505</v>
      </c>
      <c r="B377" t="s">
        <v>510</v>
      </c>
      <c r="C377">
        <v>0</v>
      </c>
      <c r="D377">
        <v>239.5</v>
      </c>
      <c r="E377">
        <v>0</v>
      </c>
      <c r="F377">
        <v>91.308999999999997</v>
      </c>
      <c r="G377">
        <v>0</v>
      </c>
      <c r="H377">
        <v>7.1710000000000003</v>
      </c>
      <c r="I377">
        <v>27.038</v>
      </c>
      <c r="J377">
        <v>0</v>
      </c>
      <c r="K377">
        <v>0</v>
      </c>
      <c r="L377">
        <v>72.691400000000002</v>
      </c>
      <c r="M377">
        <v>22.6</v>
      </c>
      <c r="N377">
        <v>0</v>
      </c>
      <c r="O377">
        <v>87.266999999999996</v>
      </c>
      <c r="P377" s="46">
        <v>357.58800000000002</v>
      </c>
      <c r="Q377" s="46">
        <f t="shared" si="15"/>
        <v>178.79400000000001</v>
      </c>
      <c r="R377">
        <v>0</v>
      </c>
      <c r="S377">
        <v>43</v>
      </c>
      <c r="T377">
        <v>94.863</v>
      </c>
      <c r="U377">
        <v>0</v>
      </c>
      <c r="V377">
        <v>0</v>
      </c>
      <c r="W377">
        <v>22.515000000000001</v>
      </c>
      <c r="X377">
        <v>35.203000000000003</v>
      </c>
      <c r="Y377">
        <v>0</v>
      </c>
      <c r="Z377">
        <v>12.5</v>
      </c>
      <c r="AA377">
        <v>0</v>
      </c>
      <c r="AB377">
        <v>13.5</v>
      </c>
      <c r="AC377">
        <v>26.946999999999999</v>
      </c>
      <c r="AD377">
        <v>0</v>
      </c>
      <c r="AE377">
        <v>0</v>
      </c>
      <c r="AF377">
        <v>0</v>
      </c>
      <c r="AG377">
        <v>0</v>
      </c>
      <c r="AH377">
        <v>1153.6923999999999</v>
      </c>
      <c r="AK377" s="70">
        <f t="shared" si="16"/>
        <v>952.2983999999999</v>
      </c>
      <c r="AM377" s="70">
        <f>VLOOKUP(B377,Totalt!B376:AU849,39,FALSE)</f>
        <v>952.29840000000002</v>
      </c>
      <c r="AP377" s="70">
        <f t="shared" si="17"/>
        <v>0</v>
      </c>
    </row>
    <row r="378" spans="1:42" x14ac:dyDescent="0.35">
      <c r="A378" t="s">
        <v>511</v>
      </c>
      <c r="B378" t="s">
        <v>512</v>
      </c>
      <c r="C378">
        <v>0</v>
      </c>
      <c r="D378">
        <v>0</v>
      </c>
      <c r="E378">
        <v>0</v>
      </c>
      <c r="F378">
        <v>0</v>
      </c>
      <c r="G378">
        <v>0</v>
      </c>
      <c r="H378">
        <v>0</v>
      </c>
      <c r="I378">
        <v>0</v>
      </c>
      <c r="J378">
        <v>0</v>
      </c>
      <c r="K378">
        <v>0</v>
      </c>
      <c r="L378">
        <v>0</v>
      </c>
      <c r="M378">
        <v>0</v>
      </c>
      <c r="N378">
        <v>0</v>
      </c>
      <c r="O378">
        <v>0</v>
      </c>
      <c r="P378" s="46">
        <v>0</v>
      </c>
      <c r="Q378" s="46">
        <f t="shared" si="15"/>
        <v>0</v>
      </c>
      <c r="R378">
        <v>0</v>
      </c>
      <c r="S378">
        <v>0</v>
      </c>
      <c r="T378">
        <v>0</v>
      </c>
      <c r="U378">
        <v>0</v>
      </c>
      <c r="V378">
        <v>0</v>
      </c>
      <c r="W378">
        <v>0</v>
      </c>
      <c r="X378">
        <v>0</v>
      </c>
      <c r="Y378">
        <v>0</v>
      </c>
      <c r="Z378">
        <v>0</v>
      </c>
      <c r="AA378">
        <v>0</v>
      </c>
      <c r="AB378">
        <v>0</v>
      </c>
      <c r="AC378">
        <v>0</v>
      </c>
      <c r="AD378">
        <v>0</v>
      </c>
      <c r="AE378">
        <v>0</v>
      </c>
      <c r="AF378">
        <v>0</v>
      </c>
      <c r="AG378">
        <v>0</v>
      </c>
      <c r="AH378">
        <v>0</v>
      </c>
      <c r="AK378" s="70">
        <f t="shared" si="16"/>
        <v>0</v>
      </c>
      <c r="AM378" s="70">
        <f>VLOOKUP(B378,Totalt!B377:AU850,39,FALSE)</f>
        <v>0</v>
      </c>
      <c r="AP378" s="70">
        <f t="shared" si="17"/>
        <v>0</v>
      </c>
    </row>
    <row r="379" spans="1:42" x14ac:dyDescent="0.35">
      <c r="A379" t="s">
        <v>511</v>
      </c>
      <c r="B379" t="s">
        <v>513</v>
      </c>
      <c r="C379">
        <v>0</v>
      </c>
      <c r="D379">
        <v>0</v>
      </c>
      <c r="E379">
        <v>0</v>
      </c>
      <c r="F379">
        <v>0</v>
      </c>
      <c r="G379">
        <v>0</v>
      </c>
      <c r="H379">
        <v>0</v>
      </c>
      <c r="I379">
        <v>0</v>
      </c>
      <c r="J379">
        <v>0</v>
      </c>
      <c r="K379">
        <v>0</v>
      </c>
      <c r="L379">
        <v>0</v>
      </c>
      <c r="M379">
        <v>0</v>
      </c>
      <c r="N379">
        <v>0</v>
      </c>
      <c r="O379">
        <v>0</v>
      </c>
      <c r="P379" s="46">
        <v>0</v>
      </c>
      <c r="Q379" s="46">
        <f t="shared" si="15"/>
        <v>0</v>
      </c>
      <c r="R379">
        <v>0</v>
      </c>
      <c r="S379">
        <v>0</v>
      </c>
      <c r="T379">
        <v>0</v>
      </c>
      <c r="U379">
        <v>0</v>
      </c>
      <c r="V379">
        <v>0</v>
      </c>
      <c r="W379">
        <v>0</v>
      </c>
      <c r="X379">
        <v>0</v>
      </c>
      <c r="Y379">
        <v>0</v>
      </c>
      <c r="Z379">
        <v>0</v>
      </c>
      <c r="AA379">
        <v>0</v>
      </c>
      <c r="AB379">
        <v>0</v>
      </c>
      <c r="AC379">
        <v>0</v>
      </c>
      <c r="AD379">
        <v>0</v>
      </c>
      <c r="AE379">
        <v>0</v>
      </c>
      <c r="AF379">
        <v>0</v>
      </c>
      <c r="AG379">
        <v>0</v>
      </c>
      <c r="AH379">
        <v>0</v>
      </c>
      <c r="AK379" s="70">
        <f t="shared" si="16"/>
        <v>0</v>
      </c>
      <c r="AM379" s="70">
        <f>VLOOKUP(B379,Totalt!B378:AU851,39,FALSE)</f>
        <v>0</v>
      </c>
      <c r="AP379" s="70">
        <f t="shared" si="17"/>
        <v>0</v>
      </c>
    </row>
    <row r="380" spans="1:42" x14ac:dyDescent="0.35">
      <c r="A380" t="s">
        <v>514</v>
      </c>
      <c r="B380" t="s">
        <v>515</v>
      </c>
      <c r="C380">
        <v>0</v>
      </c>
      <c r="D380">
        <v>0</v>
      </c>
      <c r="E380">
        <v>0</v>
      </c>
      <c r="F380">
        <v>0.45</v>
      </c>
      <c r="G380">
        <v>0</v>
      </c>
      <c r="H380">
        <v>0</v>
      </c>
      <c r="I380">
        <v>0.06</v>
      </c>
      <c r="J380">
        <v>0</v>
      </c>
      <c r="K380">
        <v>0</v>
      </c>
      <c r="L380">
        <v>5.0999999999999996</v>
      </c>
      <c r="M380">
        <v>0</v>
      </c>
      <c r="N380">
        <v>0</v>
      </c>
      <c r="O380">
        <v>0</v>
      </c>
      <c r="P380" s="46">
        <v>0</v>
      </c>
      <c r="Q380" s="46">
        <f t="shared" si="15"/>
        <v>0</v>
      </c>
      <c r="R380">
        <v>0</v>
      </c>
      <c r="S380">
        <v>3.7</v>
      </c>
      <c r="T380">
        <v>24.7</v>
      </c>
      <c r="U380">
        <v>0</v>
      </c>
      <c r="V380">
        <v>0</v>
      </c>
      <c r="W380">
        <v>0</v>
      </c>
      <c r="X380">
        <v>0.65</v>
      </c>
      <c r="Y380">
        <v>0</v>
      </c>
      <c r="Z380">
        <v>0</v>
      </c>
      <c r="AA380">
        <v>0</v>
      </c>
      <c r="AB380">
        <v>0</v>
      </c>
      <c r="AC380">
        <v>0</v>
      </c>
      <c r="AD380">
        <v>0</v>
      </c>
      <c r="AE380">
        <v>0</v>
      </c>
      <c r="AF380">
        <v>0</v>
      </c>
      <c r="AG380">
        <v>0.50058800000000003</v>
      </c>
      <c r="AH380">
        <v>35.160587999999997</v>
      </c>
      <c r="AK380" s="70">
        <f t="shared" si="16"/>
        <v>35.160587999999997</v>
      </c>
      <c r="AM380" s="70">
        <f>VLOOKUP(B380,Totalt!B379:AU852,39,FALSE)</f>
        <v>35.160587999999997</v>
      </c>
      <c r="AP380" s="70">
        <f t="shared" si="17"/>
        <v>0</v>
      </c>
    </row>
    <row r="381" spans="1:42" x14ac:dyDescent="0.35">
      <c r="A381" t="s">
        <v>516</v>
      </c>
      <c r="B381" t="s">
        <v>517</v>
      </c>
      <c r="C381">
        <v>0</v>
      </c>
      <c r="D381">
        <v>0</v>
      </c>
      <c r="E381">
        <v>0</v>
      </c>
      <c r="F381">
        <v>0</v>
      </c>
      <c r="G381">
        <v>0</v>
      </c>
      <c r="H381">
        <v>0</v>
      </c>
      <c r="I381">
        <v>0.39</v>
      </c>
      <c r="J381">
        <v>0</v>
      </c>
      <c r="K381">
        <v>0</v>
      </c>
      <c r="L381">
        <v>0</v>
      </c>
      <c r="M381">
        <v>0</v>
      </c>
      <c r="N381">
        <v>0</v>
      </c>
      <c r="O381">
        <v>0</v>
      </c>
      <c r="P381" s="46">
        <v>0</v>
      </c>
      <c r="Q381" s="46">
        <f t="shared" si="15"/>
        <v>0</v>
      </c>
      <c r="R381">
        <v>0</v>
      </c>
      <c r="S381">
        <v>0</v>
      </c>
      <c r="T381">
        <v>0</v>
      </c>
      <c r="U381">
        <v>0</v>
      </c>
      <c r="V381">
        <v>0</v>
      </c>
      <c r="W381">
        <v>0</v>
      </c>
      <c r="X381">
        <v>0.04</v>
      </c>
      <c r="Y381">
        <v>0</v>
      </c>
      <c r="Z381">
        <v>1.49</v>
      </c>
      <c r="AA381">
        <v>0</v>
      </c>
      <c r="AB381">
        <v>0</v>
      </c>
      <c r="AC381">
        <v>0</v>
      </c>
      <c r="AD381">
        <v>0</v>
      </c>
      <c r="AE381">
        <v>0</v>
      </c>
      <c r="AF381">
        <v>0</v>
      </c>
      <c r="AG381">
        <v>0</v>
      </c>
      <c r="AH381">
        <v>1.92</v>
      </c>
      <c r="AK381" s="70">
        <f t="shared" si="16"/>
        <v>1.92</v>
      </c>
      <c r="AM381" s="70">
        <f>VLOOKUP(B381,Totalt!B380:AU853,39,FALSE)</f>
        <v>1.92</v>
      </c>
      <c r="AP381" s="70">
        <f t="shared" si="17"/>
        <v>0</v>
      </c>
    </row>
    <row r="382" spans="1:42" x14ac:dyDescent="0.35">
      <c r="A382" t="s">
        <v>516</v>
      </c>
      <c r="B382" t="s">
        <v>518</v>
      </c>
      <c r="C382">
        <v>0</v>
      </c>
      <c r="D382">
        <v>0</v>
      </c>
      <c r="E382">
        <v>0</v>
      </c>
      <c r="F382">
        <v>0</v>
      </c>
      <c r="G382">
        <v>0</v>
      </c>
      <c r="H382">
        <v>0.42</v>
      </c>
      <c r="I382">
        <v>0.24</v>
      </c>
      <c r="J382">
        <v>0</v>
      </c>
      <c r="K382">
        <v>0</v>
      </c>
      <c r="L382">
        <v>0</v>
      </c>
      <c r="M382">
        <v>0</v>
      </c>
      <c r="N382">
        <v>0</v>
      </c>
      <c r="O382">
        <v>0</v>
      </c>
      <c r="P382" s="46">
        <v>0</v>
      </c>
      <c r="Q382" s="46">
        <f t="shared" si="15"/>
        <v>0</v>
      </c>
      <c r="R382">
        <v>0</v>
      </c>
      <c r="S382">
        <v>0</v>
      </c>
      <c r="T382">
        <v>0</v>
      </c>
      <c r="U382">
        <v>0</v>
      </c>
      <c r="V382">
        <v>0</v>
      </c>
      <c r="W382">
        <v>0</v>
      </c>
      <c r="X382">
        <v>8.6999999999999994E-2</v>
      </c>
      <c r="Y382">
        <v>5.04</v>
      </c>
      <c r="Z382">
        <v>0</v>
      </c>
      <c r="AA382">
        <v>0</v>
      </c>
      <c r="AB382">
        <v>0</v>
      </c>
      <c r="AC382">
        <v>0</v>
      </c>
      <c r="AD382">
        <v>0</v>
      </c>
      <c r="AE382">
        <v>0</v>
      </c>
      <c r="AF382">
        <v>0</v>
      </c>
      <c r="AG382">
        <v>0</v>
      </c>
      <c r="AH382">
        <v>5.7869999999999999</v>
      </c>
      <c r="AK382" s="70">
        <f t="shared" si="16"/>
        <v>5.7869999999999999</v>
      </c>
      <c r="AM382" s="70">
        <f>VLOOKUP(B382,Totalt!B381:AU854,39,FALSE)</f>
        <v>5.7869999999999999</v>
      </c>
      <c r="AP382" s="70">
        <f t="shared" si="17"/>
        <v>0</v>
      </c>
    </row>
    <row r="383" spans="1:42" x14ac:dyDescent="0.35">
      <c r="A383" t="s">
        <v>516</v>
      </c>
      <c r="B383" t="s">
        <v>519</v>
      </c>
      <c r="C383">
        <v>0</v>
      </c>
      <c r="D383">
        <v>0</v>
      </c>
      <c r="E383">
        <v>0</v>
      </c>
      <c r="F383">
        <v>0</v>
      </c>
      <c r="G383">
        <v>1.6</v>
      </c>
      <c r="H383">
        <v>0</v>
      </c>
      <c r="I383">
        <v>0</v>
      </c>
      <c r="J383">
        <v>0</v>
      </c>
      <c r="K383">
        <v>0</v>
      </c>
      <c r="L383">
        <v>0</v>
      </c>
      <c r="M383">
        <v>0</v>
      </c>
      <c r="N383">
        <v>3.9180000000000001</v>
      </c>
      <c r="O383">
        <v>0</v>
      </c>
      <c r="P383" s="46">
        <v>0</v>
      </c>
      <c r="Q383" s="46">
        <f t="shared" si="15"/>
        <v>0</v>
      </c>
      <c r="R383">
        <v>118.35</v>
      </c>
      <c r="S383">
        <v>0</v>
      </c>
      <c r="T383">
        <v>47.128999999999998</v>
      </c>
      <c r="U383">
        <v>0</v>
      </c>
      <c r="V383">
        <v>0</v>
      </c>
      <c r="W383">
        <v>0</v>
      </c>
      <c r="X383">
        <v>2.8</v>
      </c>
      <c r="Y383">
        <v>0</v>
      </c>
      <c r="Z383">
        <v>0</v>
      </c>
      <c r="AA383">
        <v>0</v>
      </c>
      <c r="AB383">
        <v>0</v>
      </c>
      <c r="AC383">
        <v>0</v>
      </c>
      <c r="AD383">
        <v>0</v>
      </c>
      <c r="AE383">
        <v>0</v>
      </c>
      <c r="AF383">
        <v>0</v>
      </c>
      <c r="AG383">
        <v>4.9684200000000001</v>
      </c>
      <c r="AH383">
        <v>178.76542000000001</v>
      </c>
      <c r="AK383" s="70">
        <f t="shared" si="16"/>
        <v>178.76542000000001</v>
      </c>
      <c r="AM383" s="70">
        <f>VLOOKUP(B383,Totalt!B382:AU855,39,FALSE)</f>
        <v>178.76542000000001</v>
      </c>
      <c r="AP383" s="70">
        <f t="shared" si="17"/>
        <v>0</v>
      </c>
    </row>
    <row r="384" spans="1:42" x14ac:dyDescent="0.35">
      <c r="A384" t="s">
        <v>516</v>
      </c>
      <c r="B384" t="s">
        <v>520</v>
      </c>
      <c r="C384">
        <v>0</v>
      </c>
      <c r="D384">
        <v>0</v>
      </c>
      <c r="E384">
        <v>0</v>
      </c>
      <c r="F384">
        <v>0</v>
      </c>
      <c r="G384">
        <v>0</v>
      </c>
      <c r="H384">
        <v>0</v>
      </c>
      <c r="I384">
        <v>0.65</v>
      </c>
      <c r="J384">
        <v>0</v>
      </c>
      <c r="K384">
        <v>0</v>
      </c>
      <c r="L384">
        <v>0</v>
      </c>
      <c r="M384">
        <v>0</v>
      </c>
      <c r="N384">
        <v>0</v>
      </c>
      <c r="O384">
        <v>0</v>
      </c>
      <c r="P384" s="46">
        <v>0</v>
      </c>
      <c r="Q384" s="46">
        <f t="shared" si="15"/>
        <v>0</v>
      </c>
      <c r="R384">
        <v>0</v>
      </c>
      <c r="S384">
        <v>0</v>
      </c>
      <c r="T384">
        <v>0</v>
      </c>
      <c r="U384">
        <v>0</v>
      </c>
      <c r="V384">
        <v>0</v>
      </c>
      <c r="W384">
        <v>0</v>
      </c>
      <c r="X384">
        <v>9.9000000000000005E-2</v>
      </c>
      <c r="Y384">
        <v>4.1500000000000004</v>
      </c>
      <c r="Z384">
        <v>0</v>
      </c>
      <c r="AA384">
        <v>0</v>
      </c>
      <c r="AB384">
        <v>0</v>
      </c>
      <c r="AC384">
        <v>0</v>
      </c>
      <c r="AD384">
        <v>0</v>
      </c>
      <c r="AE384">
        <v>0</v>
      </c>
      <c r="AF384">
        <v>0</v>
      </c>
      <c r="AG384">
        <v>0</v>
      </c>
      <c r="AH384">
        <v>4.899</v>
      </c>
      <c r="AK384" s="70">
        <f t="shared" si="16"/>
        <v>4.899</v>
      </c>
      <c r="AM384" s="70">
        <f>VLOOKUP(B384,Totalt!B383:AU856,39,FALSE)</f>
        <v>4.8990000000000009</v>
      </c>
      <c r="AP384" s="70">
        <f t="shared" si="17"/>
        <v>0</v>
      </c>
    </row>
    <row r="385" spans="1:42" x14ac:dyDescent="0.35">
      <c r="A385" t="s">
        <v>521</v>
      </c>
      <c r="B385" t="s">
        <v>522</v>
      </c>
      <c r="C385">
        <v>0</v>
      </c>
      <c r="D385">
        <v>0</v>
      </c>
      <c r="E385">
        <v>0</v>
      </c>
      <c r="F385">
        <v>10.7</v>
      </c>
      <c r="G385">
        <v>0</v>
      </c>
      <c r="H385">
        <v>0</v>
      </c>
      <c r="I385">
        <v>0.86499999999999999</v>
      </c>
      <c r="J385">
        <v>0</v>
      </c>
      <c r="K385">
        <v>0</v>
      </c>
      <c r="L385">
        <v>0</v>
      </c>
      <c r="M385">
        <v>0</v>
      </c>
      <c r="N385">
        <v>0</v>
      </c>
      <c r="O385">
        <v>0</v>
      </c>
      <c r="P385" s="46">
        <v>0</v>
      </c>
      <c r="Q385" s="46">
        <f t="shared" si="15"/>
        <v>0</v>
      </c>
      <c r="R385">
        <v>0</v>
      </c>
      <c r="S385">
        <v>0</v>
      </c>
      <c r="T385">
        <v>9.9499999999999993</v>
      </c>
      <c r="U385">
        <v>0</v>
      </c>
      <c r="V385">
        <v>0</v>
      </c>
      <c r="W385">
        <v>0</v>
      </c>
      <c r="X385">
        <v>0.58499999999999996</v>
      </c>
      <c r="Y385">
        <v>0</v>
      </c>
      <c r="Z385">
        <v>0</v>
      </c>
      <c r="AA385">
        <v>0</v>
      </c>
      <c r="AB385">
        <v>0</v>
      </c>
      <c r="AC385">
        <v>0</v>
      </c>
      <c r="AD385">
        <v>0</v>
      </c>
      <c r="AE385">
        <v>0</v>
      </c>
      <c r="AF385">
        <v>0</v>
      </c>
      <c r="AG385">
        <v>0</v>
      </c>
      <c r="AH385">
        <v>22.1</v>
      </c>
      <c r="AK385" s="70">
        <f t="shared" si="16"/>
        <v>22.1</v>
      </c>
      <c r="AM385" s="70">
        <f>VLOOKUP(B385,Totalt!B384:AU857,39,FALSE)</f>
        <v>22.1</v>
      </c>
      <c r="AP385" s="70">
        <f t="shared" si="17"/>
        <v>0</v>
      </c>
    </row>
    <row r="386" spans="1:42" x14ac:dyDescent="0.35">
      <c r="A386" t="s">
        <v>521</v>
      </c>
      <c r="B386" t="s">
        <v>523</v>
      </c>
      <c r="C386">
        <v>0</v>
      </c>
      <c r="D386">
        <v>0</v>
      </c>
      <c r="E386">
        <v>0</v>
      </c>
      <c r="F386">
        <v>0</v>
      </c>
      <c r="G386">
        <v>11.3864</v>
      </c>
      <c r="H386">
        <v>0</v>
      </c>
      <c r="I386">
        <v>0</v>
      </c>
      <c r="J386">
        <v>0</v>
      </c>
      <c r="K386">
        <v>0</v>
      </c>
      <c r="L386">
        <v>0</v>
      </c>
      <c r="M386">
        <v>7.2321299999999997</v>
      </c>
      <c r="N386">
        <v>0</v>
      </c>
      <c r="O386">
        <v>239.935</v>
      </c>
      <c r="P386" s="46">
        <v>0</v>
      </c>
      <c r="Q386" s="46">
        <f t="shared" si="15"/>
        <v>0</v>
      </c>
      <c r="R386">
        <v>0</v>
      </c>
      <c r="S386">
        <v>0</v>
      </c>
      <c r="T386">
        <v>0</v>
      </c>
      <c r="U386">
        <v>0</v>
      </c>
      <c r="V386">
        <v>13.6</v>
      </c>
      <c r="W386">
        <v>0</v>
      </c>
      <c r="X386">
        <v>21.5321</v>
      </c>
      <c r="Y386">
        <v>268.89999999999998</v>
      </c>
      <c r="Z386">
        <v>0</v>
      </c>
      <c r="AA386">
        <v>0</v>
      </c>
      <c r="AB386">
        <v>0</v>
      </c>
      <c r="AC386">
        <v>0</v>
      </c>
      <c r="AD386">
        <v>0</v>
      </c>
      <c r="AE386">
        <v>0</v>
      </c>
      <c r="AF386">
        <v>0</v>
      </c>
      <c r="AG386">
        <v>0</v>
      </c>
      <c r="AH386">
        <v>562.58563000000004</v>
      </c>
      <c r="AK386" s="70">
        <f t="shared" si="16"/>
        <v>555.35350000000005</v>
      </c>
      <c r="AM386" s="70">
        <f>VLOOKUP(B386,Totalt!B385:AU858,39,FALSE)</f>
        <v>555.35349999999994</v>
      </c>
      <c r="AP386" s="70">
        <f t="shared" si="17"/>
        <v>0</v>
      </c>
    </row>
    <row r="387" spans="1:42" x14ac:dyDescent="0.35">
      <c r="A387" t="s">
        <v>521</v>
      </c>
      <c r="B387" t="s">
        <v>524</v>
      </c>
      <c r="C387">
        <v>0</v>
      </c>
      <c r="D387">
        <v>0</v>
      </c>
      <c r="E387">
        <v>0</v>
      </c>
      <c r="F387">
        <v>0</v>
      </c>
      <c r="G387">
        <v>11.6</v>
      </c>
      <c r="H387">
        <v>0</v>
      </c>
      <c r="I387">
        <v>0.3</v>
      </c>
      <c r="J387">
        <v>0</v>
      </c>
      <c r="K387">
        <v>0</v>
      </c>
      <c r="L387">
        <v>0</v>
      </c>
      <c r="M387">
        <v>0</v>
      </c>
      <c r="N387">
        <v>0</v>
      </c>
      <c r="O387">
        <v>0</v>
      </c>
      <c r="P387" s="46">
        <v>18</v>
      </c>
      <c r="Q387" s="46">
        <f t="shared" ref="Q387:Q450" si="18">P387/2</f>
        <v>9</v>
      </c>
      <c r="R387">
        <v>0</v>
      </c>
      <c r="S387">
        <v>0</v>
      </c>
      <c r="T387">
        <v>35.200000000000003</v>
      </c>
      <c r="U387">
        <v>0</v>
      </c>
      <c r="V387">
        <v>0</v>
      </c>
      <c r="W387">
        <v>0</v>
      </c>
      <c r="X387">
        <v>4.5999999999999996</v>
      </c>
      <c r="Y387">
        <v>0</v>
      </c>
      <c r="Z387">
        <v>3.8</v>
      </c>
      <c r="AA387">
        <v>0</v>
      </c>
      <c r="AB387">
        <v>0</v>
      </c>
      <c r="AC387">
        <v>0</v>
      </c>
      <c r="AD387">
        <v>0</v>
      </c>
      <c r="AE387">
        <v>1.2</v>
      </c>
      <c r="AF387">
        <v>10.4</v>
      </c>
      <c r="AG387">
        <v>0</v>
      </c>
      <c r="AH387">
        <v>85.1</v>
      </c>
      <c r="AK387" s="70">
        <f t="shared" ref="AK387:AK450" si="19">AH387-Q387-M387</f>
        <v>76.099999999999994</v>
      </c>
      <c r="AM387" s="70">
        <f>VLOOKUP(B387,Totalt!B386:AU859,39,FALSE)</f>
        <v>76.099999999999994</v>
      </c>
      <c r="AP387" s="70">
        <f t="shared" ref="AP387:AP450" si="20">AK387-AM387</f>
        <v>0</v>
      </c>
    </row>
    <row r="388" spans="1:42" x14ac:dyDescent="0.35">
      <c r="A388" t="s">
        <v>521</v>
      </c>
      <c r="B388" t="s">
        <v>525</v>
      </c>
      <c r="C388">
        <v>0</v>
      </c>
      <c r="D388">
        <v>0</v>
      </c>
      <c r="E388">
        <v>0</v>
      </c>
      <c r="F388">
        <v>0</v>
      </c>
      <c r="G388">
        <v>1.5</v>
      </c>
      <c r="H388">
        <v>0</v>
      </c>
      <c r="I388">
        <v>2.2727300000000001</v>
      </c>
      <c r="J388">
        <v>0</v>
      </c>
      <c r="K388">
        <v>0</v>
      </c>
      <c r="L388">
        <v>0</v>
      </c>
      <c r="M388">
        <v>0</v>
      </c>
      <c r="N388">
        <v>0</v>
      </c>
      <c r="O388">
        <v>0</v>
      </c>
      <c r="P388" s="46">
        <v>0</v>
      </c>
      <c r="Q388" s="46">
        <f t="shared" si="18"/>
        <v>0</v>
      </c>
      <c r="R388">
        <v>0</v>
      </c>
      <c r="S388">
        <v>0</v>
      </c>
      <c r="T388">
        <v>7.7</v>
      </c>
      <c r="U388">
        <v>0</v>
      </c>
      <c r="V388">
        <v>0</v>
      </c>
      <c r="W388">
        <v>62.209099999999999</v>
      </c>
      <c r="X388">
        <v>0.42</v>
      </c>
      <c r="Y388">
        <v>0</v>
      </c>
      <c r="Z388">
        <v>3.2</v>
      </c>
      <c r="AA388">
        <v>0</v>
      </c>
      <c r="AB388">
        <v>0</v>
      </c>
      <c r="AC388">
        <v>0</v>
      </c>
      <c r="AD388">
        <v>0</v>
      </c>
      <c r="AE388">
        <v>0</v>
      </c>
      <c r="AF388">
        <v>0</v>
      </c>
      <c r="AG388">
        <v>0</v>
      </c>
      <c r="AH388">
        <v>77.30183000000001</v>
      </c>
      <c r="AK388" s="70">
        <f t="shared" si="19"/>
        <v>77.30183000000001</v>
      </c>
      <c r="AM388" s="70">
        <f>VLOOKUP(B388,Totalt!B387:AU860,39,FALSE)</f>
        <v>77.30183000000001</v>
      </c>
      <c r="AP388" s="70">
        <f t="shared" si="20"/>
        <v>0</v>
      </c>
    </row>
    <row r="389" spans="1:42" x14ac:dyDescent="0.35">
      <c r="A389" t="s">
        <v>521</v>
      </c>
      <c r="B389" t="s">
        <v>526</v>
      </c>
      <c r="C389">
        <v>0</v>
      </c>
      <c r="D389">
        <v>0</v>
      </c>
      <c r="E389">
        <v>0</v>
      </c>
      <c r="F389">
        <v>103.9</v>
      </c>
      <c r="G389">
        <v>0</v>
      </c>
      <c r="H389">
        <v>0.7</v>
      </c>
      <c r="I389">
        <v>1.4</v>
      </c>
      <c r="J389">
        <v>5</v>
      </c>
      <c r="K389">
        <v>0</v>
      </c>
      <c r="L389">
        <v>0</v>
      </c>
      <c r="M389">
        <v>0</v>
      </c>
      <c r="N389">
        <v>0</v>
      </c>
      <c r="O389">
        <v>11.2</v>
      </c>
      <c r="P389" s="46">
        <v>18.399999999999999</v>
      </c>
      <c r="Q389" s="46">
        <f t="shared" si="18"/>
        <v>9.1999999999999993</v>
      </c>
      <c r="R389">
        <v>0</v>
      </c>
      <c r="S389">
        <v>0</v>
      </c>
      <c r="T389">
        <v>0</v>
      </c>
      <c r="U389">
        <v>0</v>
      </c>
      <c r="V389">
        <v>0</v>
      </c>
      <c r="W389">
        <v>0</v>
      </c>
      <c r="X389">
        <v>2.7</v>
      </c>
      <c r="Y389">
        <v>0</v>
      </c>
      <c r="Z389">
        <v>0</v>
      </c>
      <c r="AA389">
        <v>0</v>
      </c>
      <c r="AB389">
        <v>0</v>
      </c>
      <c r="AC389">
        <v>0</v>
      </c>
      <c r="AD389">
        <v>0</v>
      </c>
      <c r="AE389">
        <v>0</v>
      </c>
      <c r="AF389">
        <v>0</v>
      </c>
      <c r="AG389">
        <v>0</v>
      </c>
      <c r="AH389">
        <v>143.30000000000001</v>
      </c>
      <c r="AK389" s="70">
        <f t="shared" si="19"/>
        <v>134.10000000000002</v>
      </c>
      <c r="AM389" s="70">
        <f>VLOOKUP(B389,Totalt!B388:AU861,39,FALSE)</f>
        <v>134.1</v>
      </c>
      <c r="AP389" s="70">
        <f t="shared" si="20"/>
        <v>0</v>
      </c>
    </row>
    <row r="390" spans="1:42" x14ac:dyDescent="0.35">
      <c r="A390" t="s">
        <v>521</v>
      </c>
      <c r="B390" t="s">
        <v>527</v>
      </c>
      <c r="C390">
        <v>0</v>
      </c>
      <c r="D390">
        <v>0</v>
      </c>
      <c r="E390">
        <v>0</v>
      </c>
      <c r="F390">
        <v>7.2</v>
      </c>
      <c r="G390">
        <v>0</v>
      </c>
      <c r="H390">
        <v>0</v>
      </c>
      <c r="I390">
        <v>2.6</v>
      </c>
      <c r="J390">
        <v>0</v>
      </c>
      <c r="K390">
        <v>0</v>
      </c>
      <c r="L390">
        <v>49.7</v>
      </c>
      <c r="M390">
        <v>0</v>
      </c>
      <c r="N390">
        <v>0</v>
      </c>
      <c r="O390">
        <v>0</v>
      </c>
      <c r="P390" s="46">
        <v>0</v>
      </c>
      <c r="Q390" s="46">
        <f t="shared" si="18"/>
        <v>0</v>
      </c>
      <c r="R390">
        <v>0</v>
      </c>
      <c r="S390">
        <v>0</v>
      </c>
      <c r="T390">
        <v>12.9</v>
      </c>
      <c r="U390">
        <v>0</v>
      </c>
      <c r="V390">
        <v>0</v>
      </c>
      <c r="W390">
        <v>0</v>
      </c>
      <c r="X390">
        <v>1.9</v>
      </c>
      <c r="Y390">
        <v>0</v>
      </c>
      <c r="Z390">
        <v>0</v>
      </c>
      <c r="AA390">
        <v>0</v>
      </c>
      <c r="AB390">
        <v>0</v>
      </c>
      <c r="AC390">
        <v>0</v>
      </c>
      <c r="AD390">
        <v>0</v>
      </c>
      <c r="AE390">
        <v>0</v>
      </c>
      <c r="AF390">
        <v>0</v>
      </c>
      <c r="AG390">
        <v>0</v>
      </c>
      <c r="AH390">
        <v>74.300000000000011</v>
      </c>
      <c r="AK390" s="70">
        <f t="shared" si="19"/>
        <v>74.300000000000011</v>
      </c>
      <c r="AM390" s="70">
        <f>VLOOKUP(B390,Totalt!B389:AU862,39,FALSE)</f>
        <v>74.300000000000011</v>
      </c>
      <c r="AP390" s="70">
        <f t="shared" si="20"/>
        <v>0</v>
      </c>
    </row>
    <row r="391" spans="1:42" x14ac:dyDescent="0.35">
      <c r="A391" t="s">
        <v>521</v>
      </c>
      <c r="B391" t="s">
        <v>528</v>
      </c>
      <c r="C391">
        <v>0</v>
      </c>
      <c r="D391">
        <v>0</v>
      </c>
      <c r="E391">
        <v>0</v>
      </c>
      <c r="F391">
        <v>31.474699999999999</v>
      </c>
      <c r="G391">
        <v>0</v>
      </c>
      <c r="H391">
        <v>0</v>
      </c>
      <c r="I391">
        <v>0.84599999999999997</v>
      </c>
      <c r="J391">
        <v>0</v>
      </c>
      <c r="K391">
        <v>3.0950000000000002</v>
      </c>
      <c r="L391">
        <v>86.165400000000005</v>
      </c>
      <c r="M391">
        <v>1.5156000000000001</v>
      </c>
      <c r="N391">
        <v>0</v>
      </c>
      <c r="O391">
        <v>0</v>
      </c>
      <c r="P391" s="46">
        <v>74.007999999999996</v>
      </c>
      <c r="Q391" s="46">
        <f t="shared" si="18"/>
        <v>37.003999999999998</v>
      </c>
      <c r="R391">
        <v>0</v>
      </c>
      <c r="S391">
        <v>14.818099999999999</v>
      </c>
      <c r="T391">
        <v>11.1136</v>
      </c>
      <c r="U391">
        <v>0</v>
      </c>
      <c r="V391">
        <v>0</v>
      </c>
      <c r="W391">
        <v>0</v>
      </c>
      <c r="X391">
        <v>7.9156000000000004</v>
      </c>
      <c r="Y391">
        <v>0</v>
      </c>
      <c r="Z391">
        <v>0</v>
      </c>
      <c r="AA391">
        <v>0</v>
      </c>
      <c r="AB391">
        <v>0</v>
      </c>
      <c r="AC391">
        <v>0</v>
      </c>
      <c r="AD391">
        <v>0</v>
      </c>
      <c r="AE391">
        <v>0</v>
      </c>
      <c r="AF391">
        <v>0</v>
      </c>
      <c r="AG391">
        <v>0</v>
      </c>
      <c r="AH391">
        <v>230.95199999999997</v>
      </c>
      <c r="AK391" s="70">
        <f t="shared" si="19"/>
        <v>192.43239999999997</v>
      </c>
      <c r="AM391" s="70">
        <f>VLOOKUP(B391,Totalt!B390:AU863,39,FALSE)</f>
        <v>192.4324</v>
      </c>
      <c r="AP391" s="70">
        <f t="shared" si="20"/>
        <v>0</v>
      </c>
    </row>
    <row r="392" spans="1:42" x14ac:dyDescent="0.35">
      <c r="A392" t="s">
        <v>521</v>
      </c>
      <c r="B392" t="s">
        <v>529</v>
      </c>
      <c r="C392">
        <v>0</v>
      </c>
      <c r="D392">
        <v>0</v>
      </c>
      <c r="E392">
        <v>0</v>
      </c>
      <c r="F392">
        <v>0.530837</v>
      </c>
      <c r="G392">
        <v>0</v>
      </c>
      <c r="H392">
        <v>0</v>
      </c>
      <c r="I392">
        <v>0</v>
      </c>
      <c r="J392">
        <v>9.4067799999999995</v>
      </c>
      <c r="K392">
        <v>0</v>
      </c>
      <c r="L392">
        <v>72.357399999999998</v>
      </c>
      <c r="M392">
        <v>8.8323400000000003</v>
      </c>
      <c r="N392">
        <v>0</v>
      </c>
      <c r="O392">
        <v>196.46799999999999</v>
      </c>
      <c r="P392" s="46">
        <v>99.965999999999994</v>
      </c>
      <c r="Q392" s="46">
        <f t="shared" si="18"/>
        <v>49.982999999999997</v>
      </c>
      <c r="R392">
        <v>0</v>
      </c>
      <c r="S392">
        <v>0</v>
      </c>
      <c r="T392">
        <v>0</v>
      </c>
      <c r="U392">
        <v>0</v>
      </c>
      <c r="V392">
        <v>0</v>
      </c>
      <c r="W392">
        <v>0</v>
      </c>
      <c r="X392">
        <v>14.254300000000001</v>
      </c>
      <c r="Y392">
        <v>0</v>
      </c>
      <c r="Z392">
        <v>0</v>
      </c>
      <c r="AA392">
        <v>0</v>
      </c>
      <c r="AB392">
        <v>0</v>
      </c>
      <c r="AC392">
        <v>0</v>
      </c>
      <c r="AD392">
        <v>0</v>
      </c>
      <c r="AE392">
        <v>0</v>
      </c>
      <c r="AF392">
        <v>0</v>
      </c>
      <c r="AG392">
        <v>0</v>
      </c>
      <c r="AH392">
        <v>401.81565699999999</v>
      </c>
      <c r="AK392" s="70">
        <f t="shared" si="19"/>
        <v>343.000317</v>
      </c>
      <c r="AM392" s="70">
        <f>VLOOKUP(B392,Totalt!B391:AU864,39,FALSE)</f>
        <v>343.000317</v>
      </c>
      <c r="AP392" s="70">
        <f t="shared" si="20"/>
        <v>0</v>
      </c>
    </row>
    <row r="393" spans="1:42" x14ac:dyDescent="0.35">
      <c r="A393" t="s">
        <v>521</v>
      </c>
      <c r="B393" t="s">
        <v>530</v>
      </c>
      <c r="C393">
        <v>0</v>
      </c>
      <c r="D393">
        <v>0</v>
      </c>
      <c r="E393">
        <v>0</v>
      </c>
      <c r="F393">
        <v>0</v>
      </c>
      <c r="G393">
        <v>0</v>
      </c>
      <c r="H393">
        <v>0</v>
      </c>
      <c r="I393">
        <v>0</v>
      </c>
      <c r="J393">
        <v>0</v>
      </c>
      <c r="K393">
        <v>0</v>
      </c>
      <c r="L393">
        <v>0</v>
      </c>
      <c r="M393">
        <v>0</v>
      </c>
      <c r="N393">
        <v>0</v>
      </c>
      <c r="O393">
        <v>0</v>
      </c>
      <c r="P393" s="46">
        <v>0</v>
      </c>
      <c r="Q393" s="46">
        <f t="shared" si="18"/>
        <v>0</v>
      </c>
      <c r="R393">
        <v>0</v>
      </c>
      <c r="S393">
        <v>0</v>
      </c>
      <c r="T393">
        <v>0</v>
      </c>
      <c r="U393">
        <v>0</v>
      </c>
      <c r="V393">
        <v>0</v>
      </c>
      <c r="W393">
        <v>0</v>
      </c>
      <c r="X393">
        <v>0</v>
      </c>
      <c r="Y393">
        <v>0</v>
      </c>
      <c r="Z393">
        <v>0</v>
      </c>
      <c r="AA393">
        <v>0</v>
      </c>
      <c r="AB393">
        <v>0</v>
      </c>
      <c r="AC393">
        <v>0</v>
      </c>
      <c r="AD393">
        <v>0</v>
      </c>
      <c r="AE393">
        <v>0</v>
      </c>
      <c r="AF393">
        <v>0</v>
      </c>
      <c r="AG393">
        <v>0</v>
      </c>
      <c r="AH393">
        <v>0</v>
      </c>
      <c r="AK393" s="70">
        <f t="shared" si="19"/>
        <v>0</v>
      </c>
      <c r="AM393" s="70">
        <f>VLOOKUP(B393,Totalt!B392:AU865,39,FALSE)</f>
        <v>0</v>
      </c>
      <c r="AP393" s="70">
        <f t="shared" si="20"/>
        <v>0</v>
      </c>
    </row>
    <row r="394" spans="1:42" x14ac:dyDescent="0.35">
      <c r="A394" t="s">
        <v>521</v>
      </c>
      <c r="B394" t="s">
        <v>531</v>
      </c>
      <c r="C394">
        <v>0</v>
      </c>
      <c r="D394">
        <v>0</v>
      </c>
      <c r="E394">
        <v>0</v>
      </c>
      <c r="F394">
        <v>0</v>
      </c>
      <c r="G394">
        <v>0</v>
      </c>
      <c r="H394">
        <v>0</v>
      </c>
      <c r="I394">
        <v>0.7</v>
      </c>
      <c r="J394">
        <v>0</v>
      </c>
      <c r="K394">
        <v>0</v>
      </c>
      <c r="L394">
        <v>0</v>
      </c>
      <c r="M394">
        <v>0</v>
      </c>
      <c r="N394">
        <v>0</v>
      </c>
      <c r="O394">
        <v>0</v>
      </c>
      <c r="P394" s="46">
        <v>0</v>
      </c>
      <c r="Q394" s="46">
        <f t="shared" si="18"/>
        <v>0</v>
      </c>
      <c r="R394">
        <v>0</v>
      </c>
      <c r="S394">
        <v>0</v>
      </c>
      <c r="T394">
        <v>0</v>
      </c>
      <c r="U394">
        <v>0</v>
      </c>
      <c r="V394">
        <v>0</v>
      </c>
      <c r="W394">
        <v>0</v>
      </c>
      <c r="X394">
        <v>0.2</v>
      </c>
      <c r="Y394">
        <v>0</v>
      </c>
      <c r="Z394">
        <v>22.9</v>
      </c>
      <c r="AA394">
        <v>0</v>
      </c>
      <c r="AB394">
        <v>0</v>
      </c>
      <c r="AC394">
        <v>0</v>
      </c>
      <c r="AD394">
        <v>0</v>
      </c>
      <c r="AE394">
        <v>0</v>
      </c>
      <c r="AF394">
        <v>0</v>
      </c>
      <c r="AG394">
        <v>0</v>
      </c>
      <c r="AH394">
        <v>23.799999999999997</v>
      </c>
      <c r="AK394" s="70">
        <f t="shared" si="19"/>
        <v>23.799999999999997</v>
      </c>
      <c r="AM394" s="70">
        <f>VLOOKUP(B394,Totalt!B393:AU866,39,FALSE)</f>
        <v>23.799999999999997</v>
      </c>
      <c r="AP394" s="70">
        <f t="shared" si="20"/>
        <v>0</v>
      </c>
    </row>
    <row r="395" spans="1:42" x14ac:dyDescent="0.35">
      <c r="A395" t="s">
        <v>521</v>
      </c>
      <c r="B395" t="s">
        <v>532</v>
      </c>
      <c r="C395">
        <v>0</v>
      </c>
      <c r="D395">
        <v>952.00099999999998</v>
      </c>
      <c r="E395">
        <v>0</v>
      </c>
      <c r="F395">
        <v>0</v>
      </c>
      <c r="G395">
        <v>0</v>
      </c>
      <c r="H395">
        <v>47.1</v>
      </c>
      <c r="I395">
        <v>16.776</v>
      </c>
      <c r="J395">
        <v>0</v>
      </c>
      <c r="K395">
        <v>37.916400000000003</v>
      </c>
      <c r="L395">
        <v>0</v>
      </c>
      <c r="M395">
        <v>10.712199999999999</v>
      </c>
      <c r="N395">
        <v>0</v>
      </c>
      <c r="O395">
        <v>0</v>
      </c>
      <c r="P395" s="46">
        <v>277.2</v>
      </c>
      <c r="Q395" s="46">
        <f t="shared" si="18"/>
        <v>138.6</v>
      </c>
      <c r="R395">
        <v>0</v>
      </c>
      <c r="S395">
        <v>0</v>
      </c>
      <c r="T395">
        <v>0</v>
      </c>
      <c r="U395">
        <v>0</v>
      </c>
      <c r="V395">
        <v>0</v>
      </c>
      <c r="W395">
        <v>387.46800000000002</v>
      </c>
      <c r="X395">
        <v>74.212199999999996</v>
      </c>
      <c r="Y395">
        <v>0</v>
      </c>
      <c r="Z395">
        <v>83.863200000000006</v>
      </c>
      <c r="AA395">
        <v>0</v>
      </c>
      <c r="AB395">
        <v>23.5</v>
      </c>
      <c r="AC395">
        <v>78.3</v>
      </c>
      <c r="AD395">
        <v>0</v>
      </c>
      <c r="AE395">
        <v>0</v>
      </c>
      <c r="AF395">
        <v>0</v>
      </c>
      <c r="AG395">
        <v>3.1445599999999998</v>
      </c>
      <c r="AH395">
        <v>1992.1935599999999</v>
      </c>
      <c r="AK395" s="70">
        <f t="shared" si="19"/>
        <v>1842.8813600000001</v>
      </c>
      <c r="AM395" s="70">
        <f>VLOOKUP(B395,Totalt!B394:AU867,39,FALSE)</f>
        <v>1842.8813599999999</v>
      </c>
      <c r="AP395" s="70">
        <f t="shared" si="20"/>
        <v>0</v>
      </c>
    </row>
    <row r="396" spans="1:42" x14ac:dyDescent="0.35">
      <c r="A396" t="s">
        <v>521</v>
      </c>
      <c r="B396" t="s">
        <v>533</v>
      </c>
      <c r="C396">
        <v>0</v>
      </c>
      <c r="D396">
        <v>0</v>
      </c>
      <c r="E396">
        <v>0</v>
      </c>
      <c r="F396">
        <v>0</v>
      </c>
      <c r="G396">
        <v>78.3</v>
      </c>
      <c r="H396">
        <v>0</v>
      </c>
      <c r="I396">
        <v>0.2</v>
      </c>
      <c r="J396">
        <v>0</v>
      </c>
      <c r="K396">
        <v>0</v>
      </c>
      <c r="L396">
        <v>0</v>
      </c>
      <c r="M396">
        <v>0</v>
      </c>
      <c r="N396">
        <v>0</v>
      </c>
      <c r="O396">
        <v>0</v>
      </c>
      <c r="P396" s="46">
        <v>0</v>
      </c>
      <c r="Q396" s="46">
        <f t="shared" si="18"/>
        <v>0</v>
      </c>
      <c r="R396">
        <v>88.8</v>
      </c>
      <c r="S396">
        <v>0</v>
      </c>
      <c r="T396">
        <v>0</v>
      </c>
      <c r="U396">
        <v>0</v>
      </c>
      <c r="V396">
        <v>0</v>
      </c>
      <c r="W396">
        <v>0</v>
      </c>
      <c r="X396">
        <v>1.3</v>
      </c>
      <c r="Y396">
        <v>0</v>
      </c>
      <c r="Z396">
        <v>0</v>
      </c>
      <c r="AA396">
        <v>0</v>
      </c>
      <c r="AB396">
        <v>0</v>
      </c>
      <c r="AC396">
        <v>0</v>
      </c>
      <c r="AD396">
        <v>0</v>
      </c>
      <c r="AE396">
        <v>0</v>
      </c>
      <c r="AF396">
        <v>0</v>
      </c>
      <c r="AG396">
        <v>0</v>
      </c>
      <c r="AH396">
        <v>168.60000000000002</v>
      </c>
      <c r="AK396" s="70">
        <f t="shared" si="19"/>
        <v>168.60000000000002</v>
      </c>
      <c r="AM396" s="70">
        <f>VLOOKUP(B396,Totalt!B395:AU868,39,FALSE)</f>
        <v>168.60000000000002</v>
      </c>
      <c r="AP396" s="70">
        <f t="shared" si="20"/>
        <v>0</v>
      </c>
    </row>
    <row r="397" spans="1:42" x14ac:dyDescent="0.35">
      <c r="A397" t="s">
        <v>521</v>
      </c>
      <c r="B397" t="s">
        <v>534</v>
      </c>
      <c r="C397">
        <v>0</v>
      </c>
      <c r="D397">
        <v>0</v>
      </c>
      <c r="E397">
        <v>0</v>
      </c>
      <c r="F397">
        <v>0</v>
      </c>
      <c r="G397">
        <v>0</v>
      </c>
      <c r="H397">
        <v>0</v>
      </c>
      <c r="I397">
        <v>0</v>
      </c>
      <c r="J397">
        <v>0</v>
      </c>
      <c r="K397">
        <v>0</v>
      </c>
      <c r="L397">
        <v>0</v>
      </c>
      <c r="M397">
        <v>0</v>
      </c>
      <c r="N397">
        <v>0</v>
      </c>
      <c r="O397">
        <v>0</v>
      </c>
      <c r="P397" s="46">
        <v>0</v>
      </c>
      <c r="Q397" s="46">
        <f t="shared" si="18"/>
        <v>0</v>
      </c>
      <c r="R397">
        <v>0</v>
      </c>
      <c r="S397">
        <v>0</v>
      </c>
      <c r="T397">
        <v>0</v>
      </c>
      <c r="U397">
        <v>0</v>
      </c>
      <c r="V397">
        <v>0</v>
      </c>
      <c r="W397">
        <v>0</v>
      </c>
      <c r="X397">
        <v>0</v>
      </c>
      <c r="Y397">
        <v>0</v>
      </c>
      <c r="Z397">
        <v>0</v>
      </c>
      <c r="AA397">
        <v>0</v>
      </c>
      <c r="AB397">
        <v>0</v>
      </c>
      <c r="AC397">
        <v>0</v>
      </c>
      <c r="AD397">
        <v>0</v>
      </c>
      <c r="AE397">
        <v>0</v>
      </c>
      <c r="AF397">
        <v>0</v>
      </c>
      <c r="AG397">
        <v>0</v>
      </c>
      <c r="AH397">
        <v>0</v>
      </c>
      <c r="AK397" s="70">
        <f t="shared" si="19"/>
        <v>0</v>
      </c>
      <c r="AM397" s="70">
        <f>VLOOKUP(B397,Totalt!B396:AU869,39,FALSE)</f>
        <v>0</v>
      </c>
      <c r="AP397" s="70">
        <f t="shared" si="20"/>
        <v>0</v>
      </c>
    </row>
    <row r="398" spans="1:42" x14ac:dyDescent="0.35">
      <c r="A398" t="s">
        <v>521</v>
      </c>
      <c r="B398" t="s">
        <v>535</v>
      </c>
      <c r="C398">
        <v>0</v>
      </c>
      <c r="D398">
        <v>0</v>
      </c>
      <c r="E398">
        <v>0</v>
      </c>
      <c r="F398">
        <v>0</v>
      </c>
      <c r="G398">
        <v>0</v>
      </c>
      <c r="H398">
        <v>0</v>
      </c>
      <c r="I398">
        <v>2.33</v>
      </c>
      <c r="J398">
        <v>0</v>
      </c>
      <c r="K398">
        <v>0</v>
      </c>
      <c r="L398">
        <v>1.82</v>
      </c>
      <c r="M398">
        <v>0</v>
      </c>
      <c r="N398">
        <v>0</v>
      </c>
      <c r="O398">
        <v>0</v>
      </c>
      <c r="P398" s="46">
        <v>1.8</v>
      </c>
      <c r="Q398" s="46">
        <f t="shared" si="18"/>
        <v>0.9</v>
      </c>
      <c r="R398">
        <v>0</v>
      </c>
      <c r="S398">
        <v>0</v>
      </c>
      <c r="T398">
        <v>0</v>
      </c>
      <c r="U398">
        <v>0</v>
      </c>
      <c r="V398">
        <v>0</v>
      </c>
      <c r="W398">
        <v>20.85</v>
      </c>
      <c r="X398">
        <v>0.6</v>
      </c>
      <c r="Y398">
        <v>0</v>
      </c>
      <c r="Z398">
        <v>8.65</v>
      </c>
      <c r="AA398">
        <v>0</v>
      </c>
      <c r="AB398">
        <v>0</v>
      </c>
      <c r="AC398">
        <v>0</v>
      </c>
      <c r="AD398">
        <v>0</v>
      </c>
      <c r="AE398">
        <v>0</v>
      </c>
      <c r="AF398">
        <v>0</v>
      </c>
      <c r="AG398">
        <v>0</v>
      </c>
      <c r="AH398">
        <v>36.050000000000004</v>
      </c>
      <c r="AK398" s="70">
        <f t="shared" si="19"/>
        <v>35.150000000000006</v>
      </c>
      <c r="AM398" s="70">
        <f>VLOOKUP(B398,Totalt!B397:AU870,39,FALSE)</f>
        <v>35.150000000000006</v>
      </c>
      <c r="AP398" s="70">
        <f t="shared" si="20"/>
        <v>0</v>
      </c>
    </row>
    <row r="399" spans="1:42" x14ac:dyDescent="0.35">
      <c r="A399" t="s">
        <v>536</v>
      </c>
      <c r="B399" t="s">
        <v>537</v>
      </c>
      <c r="C399">
        <v>0</v>
      </c>
      <c r="D399">
        <v>0</v>
      </c>
      <c r="E399">
        <v>0</v>
      </c>
      <c r="F399">
        <v>0</v>
      </c>
      <c r="G399">
        <v>0</v>
      </c>
      <c r="H399">
        <v>0</v>
      </c>
      <c r="I399">
        <v>0.4</v>
      </c>
      <c r="J399">
        <v>0</v>
      </c>
      <c r="K399">
        <v>0</v>
      </c>
      <c r="L399">
        <v>0</v>
      </c>
      <c r="M399">
        <v>0</v>
      </c>
      <c r="N399">
        <v>0</v>
      </c>
      <c r="O399">
        <v>0</v>
      </c>
      <c r="P399" s="46">
        <v>0</v>
      </c>
      <c r="Q399" s="46">
        <f t="shared" si="18"/>
        <v>0</v>
      </c>
      <c r="R399">
        <v>0</v>
      </c>
      <c r="S399">
        <v>0</v>
      </c>
      <c r="T399">
        <v>4.8</v>
      </c>
      <c r="U399">
        <v>0</v>
      </c>
      <c r="V399">
        <v>0</v>
      </c>
      <c r="W399">
        <v>0</v>
      </c>
      <c r="X399">
        <v>0.2</v>
      </c>
      <c r="Y399">
        <v>0</v>
      </c>
      <c r="Z399">
        <v>0</v>
      </c>
      <c r="AA399">
        <v>0</v>
      </c>
      <c r="AB399">
        <v>0</v>
      </c>
      <c r="AC399">
        <v>0</v>
      </c>
      <c r="AD399">
        <v>0</v>
      </c>
      <c r="AE399">
        <v>0</v>
      </c>
      <c r="AF399">
        <v>0</v>
      </c>
      <c r="AG399">
        <v>0</v>
      </c>
      <c r="AH399">
        <v>5.4</v>
      </c>
      <c r="AK399" s="70">
        <f t="shared" si="19"/>
        <v>5.4</v>
      </c>
      <c r="AM399" s="70">
        <f>VLOOKUP(B399,Totalt!B398:AU871,39,FALSE)</f>
        <v>5.4</v>
      </c>
      <c r="AP399" s="70">
        <f t="shared" si="20"/>
        <v>0</v>
      </c>
    </row>
    <row r="400" spans="1:42" x14ac:dyDescent="0.35">
      <c r="A400" t="s">
        <v>536</v>
      </c>
      <c r="B400" t="s">
        <v>538</v>
      </c>
      <c r="C400">
        <v>0</v>
      </c>
      <c r="D400">
        <v>0</v>
      </c>
      <c r="E400">
        <v>0</v>
      </c>
      <c r="F400">
        <v>0</v>
      </c>
      <c r="G400">
        <v>0</v>
      </c>
      <c r="H400">
        <v>0</v>
      </c>
      <c r="I400">
        <v>0.9</v>
      </c>
      <c r="J400">
        <v>0</v>
      </c>
      <c r="K400">
        <v>0</v>
      </c>
      <c r="L400">
        <v>0</v>
      </c>
      <c r="M400">
        <v>0</v>
      </c>
      <c r="N400">
        <v>0</v>
      </c>
      <c r="O400">
        <v>0</v>
      </c>
      <c r="P400" s="46">
        <v>0</v>
      </c>
      <c r="Q400" s="46">
        <f t="shared" si="18"/>
        <v>0</v>
      </c>
      <c r="R400">
        <v>0</v>
      </c>
      <c r="S400">
        <v>0</v>
      </c>
      <c r="T400">
        <v>4.0999999999999996</v>
      </c>
      <c r="U400">
        <v>0</v>
      </c>
      <c r="V400">
        <v>0</v>
      </c>
      <c r="W400">
        <v>0</v>
      </c>
      <c r="X400">
        <v>0.1</v>
      </c>
      <c r="Y400">
        <v>0</v>
      </c>
      <c r="Z400">
        <v>0</v>
      </c>
      <c r="AA400">
        <v>0</v>
      </c>
      <c r="AB400">
        <v>0</v>
      </c>
      <c r="AC400">
        <v>0</v>
      </c>
      <c r="AD400">
        <v>0</v>
      </c>
      <c r="AE400">
        <v>0</v>
      </c>
      <c r="AF400">
        <v>0</v>
      </c>
      <c r="AG400">
        <v>0</v>
      </c>
      <c r="AH400">
        <v>5.0999999999999996</v>
      </c>
      <c r="AK400" s="70">
        <f t="shared" si="19"/>
        <v>5.0999999999999996</v>
      </c>
      <c r="AM400" s="70">
        <f>VLOOKUP(B400,Totalt!B399:AU872,39,FALSE)</f>
        <v>5.0999999999999996</v>
      </c>
      <c r="AP400" s="70">
        <f t="shared" si="20"/>
        <v>0</v>
      </c>
    </row>
    <row r="401" spans="1:42" x14ac:dyDescent="0.35">
      <c r="A401" t="s">
        <v>536</v>
      </c>
      <c r="B401" t="s">
        <v>539</v>
      </c>
      <c r="C401">
        <v>0</v>
      </c>
      <c r="D401">
        <v>0</v>
      </c>
      <c r="E401">
        <v>2.1</v>
      </c>
      <c r="F401">
        <v>8.9724400000000006</v>
      </c>
      <c r="G401">
        <v>0</v>
      </c>
      <c r="H401">
        <v>0</v>
      </c>
      <c r="I401">
        <v>7.1</v>
      </c>
      <c r="J401">
        <v>0</v>
      </c>
      <c r="K401">
        <v>0</v>
      </c>
      <c r="L401">
        <v>22.165299999999998</v>
      </c>
      <c r="M401">
        <v>3.3294199999999998</v>
      </c>
      <c r="N401">
        <v>0</v>
      </c>
      <c r="O401">
        <v>88.197000000000003</v>
      </c>
      <c r="P401" s="46">
        <v>26.8</v>
      </c>
      <c r="Q401" s="46">
        <f t="shared" si="18"/>
        <v>13.4</v>
      </c>
      <c r="R401">
        <v>0</v>
      </c>
      <c r="S401">
        <v>0</v>
      </c>
      <c r="T401">
        <v>22.595800000000001</v>
      </c>
      <c r="U401">
        <v>0</v>
      </c>
      <c r="V401">
        <v>0</v>
      </c>
      <c r="W401">
        <v>0</v>
      </c>
      <c r="X401">
        <v>4.6294199999999996</v>
      </c>
      <c r="Y401">
        <v>0.5</v>
      </c>
      <c r="Z401">
        <v>0</v>
      </c>
      <c r="AA401">
        <v>0</v>
      </c>
      <c r="AB401">
        <v>0</v>
      </c>
      <c r="AC401">
        <v>0</v>
      </c>
      <c r="AD401">
        <v>0</v>
      </c>
      <c r="AE401">
        <v>0</v>
      </c>
      <c r="AF401">
        <v>0</v>
      </c>
      <c r="AG401">
        <v>0</v>
      </c>
      <c r="AH401">
        <v>186.38938000000002</v>
      </c>
      <c r="AK401" s="70">
        <f t="shared" si="19"/>
        <v>169.65996000000001</v>
      </c>
      <c r="AM401" s="70">
        <f>VLOOKUP(B401,Totalt!B400:AU873,39,FALSE)</f>
        <v>169.65996000000001</v>
      </c>
      <c r="AP401" s="70">
        <f t="shared" si="20"/>
        <v>0</v>
      </c>
    </row>
    <row r="402" spans="1:42" x14ac:dyDescent="0.35">
      <c r="A402" t="s">
        <v>540</v>
      </c>
      <c r="B402" t="s">
        <v>541</v>
      </c>
      <c r="C402">
        <v>0</v>
      </c>
      <c r="D402">
        <v>0</v>
      </c>
      <c r="E402">
        <v>0</v>
      </c>
      <c r="F402">
        <v>0</v>
      </c>
      <c r="G402">
        <v>0</v>
      </c>
      <c r="H402">
        <v>0</v>
      </c>
      <c r="I402">
        <v>5.7471300000000003E-2</v>
      </c>
      <c r="J402">
        <v>0</v>
      </c>
      <c r="K402">
        <v>0</v>
      </c>
      <c r="L402">
        <v>0</v>
      </c>
      <c r="M402">
        <v>0</v>
      </c>
      <c r="N402">
        <v>0</v>
      </c>
      <c r="O402">
        <v>0</v>
      </c>
      <c r="P402" s="46">
        <v>0</v>
      </c>
      <c r="Q402" s="46">
        <f t="shared" si="18"/>
        <v>0</v>
      </c>
      <c r="R402">
        <v>0</v>
      </c>
      <c r="S402">
        <v>0</v>
      </c>
      <c r="T402">
        <v>0</v>
      </c>
      <c r="U402">
        <v>0</v>
      </c>
      <c r="V402">
        <v>0</v>
      </c>
      <c r="W402">
        <v>0</v>
      </c>
      <c r="X402">
        <v>0.12816</v>
      </c>
      <c r="Y402">
        <v>0</v>
      </c>
      <c r="Z402">
        <v>0</v>
      </c>
      <c r="AA402">
        <v>0</v>
      </c>
      <c r="AB402">
        <v>0</v>
      </c>
      <c r="AC402">
        <v>0</v>
      </c>
      <c r="AD402">
        <v>0</v>
      </c>
      <c r="AE402">
        <v>0</v>
      </c>
      <c r="AF402">
        <v>0</v>
      </c>
      <c r="AG402">
        <v>6.0678200000000002</v>
      </c>
      <c r="AH402">
        <v>6.2534513</v>
      </c>
      <c r="AK402" s="70">
        <f t="shared" si="19"/>
        <v>6.2534513</v>
      </c>
      <c r="AM402" s="70">
        <f>VLOOKUP(B402,Totalt!B401:AU874,39,FALSE)</f>
        <v>6.2534513000000009</v>
      </c>
      <c r="AP402" s="70">
        <f t="shared" si="20"/>
        <v>0</v>
      </c>
    </row>
    <row r="403" spans="1:42" x14ac:dyDescent="0.35">
      <c r="A403" t="s">
        <v>540</v>
      </c>
      <c r="B403" t="s">
        <v>542</v>
      </c>
      <c r="C403">
        <v>0</v>
      </c>
      <c r="D403">
        <v>0</v>
      </c>
      <c r="E403">
        <v>0</v>
      </c>
      <c r="F403">
        <v>0</v>
      </c>
      <c r="G403">
        <v>0.22</v>
      </c>
      <c r="H403">
        <v>0</v>
      </c>
      <c r="I403">
        <v>0</v>
      </c>
      <c r="J403">
        <v>0</v>
      </c>
      <c r="K403">
        <v>0</v>
      </c>
      <c r="L403">
        <v>0</v>
      </c>
      <c r="M403">
        <v>0</v>
      </c>
      <c r="N403">
        <v>0</v>
      </c>
      <c r="O403">
        <v>0</v>
      </c>
      <c r="P403" s="46">
        <v>0</v>
      </c>
      <c r="Q403" s="46">
        <f t="shared" si="18"/>
        <v>0</v>
      </c>
      <c r="R403">
        <v>0</v>
      </c>
      <c r="S403">
        <v>0</v>
      </c>
      <c r="T403">
        <v>0</v>
      </c>
      <c r="U403">
        <v>0</v>
      </c>
      <c r="V403">
        <v>0</v>
      </c>
      <c r="W403">
        <v>0</v>
      </c>
      <c r="X403">
        <v>0.109</v>
      </c>
      <c r="Y403">
        <v>0</v>
      </c>
      <c r="Z403">
        <v>0</v>
      </c>
      <c r="AA403">
        <v>0</v>
      </c>
      <c r="AB403">
        <v>0</v>
      </c>
      <c r="AC403">
        <v>0</v>
      </c>
      <c r="AD403">
        <v>0</v>
      </c>
      <c r="AE403">
        <v>0</v>
      </c>
      <c r="AF403">
        <v>0</v>
      </c>
      <c r="AG403">
        <v>5.9169999999999998</v>
      </c>
      <c r="AH403">
        <v>6.2459999999999996</v>
      </c>
      <c r="AK403" s="70">
        <f t="shared" si="19"/>
        <v>6.2459999999999996</v>
      </c>
      <c r="AM403" s="70">
        <f>VLOOKUP(B403,Totalt!B402:AU875,39,FALSE)</f>
        <v>6.2459999999999996</v>
      </c>
      <c r="AP403" s="70">
        <f t="shared" si="20"/>
        <v>0</v>
      </c>
    </row>
    <row r="404" spans="1:42" x14ac:dyDescent="0.35">
      <c r="A404" t="s">
        <v>540</v>
      </c>
      <c r="B404" t="s">
        <v>543</v>
      </c>
      <c r="C404">
        <v>0</v>
      </c>
      <c r="D404">
        <v>0</v>
      </c>
      <c r="E404">
        <v>0</v>
      </c>
      <c r="F404">
        <v>0</v>
      </c>
      <c r="G404">
        <v>0.17</v>
      </c>
      <c r="H404">
        <v>0</v>
      </c>
      <c r="I404">
        <v>0</v>
      </c>
      <c r="J404">
        <v>0</v>
      </c>
      <c r="K404">
        <v>0</v>
      </c>
      <c r="L404">
        <v>0</v>
      </c>
      <c r="M404">
        <v>0</v>
      </c>
      <c r="N404">
        <v>0</v>
      </c>
      <c r="O404">
        <v>0</v>
      </c>
      <c r="P404" s="46">
        <v>0</v>
      </c>
      <c r="Q404" s="46">
        <f t="shared" si="18"/>
        <v>0</v>
      </c>
      <c r="R404">
        <v>0</v>
      </c>
      <c r="S404">
        <v>0</v>
      </c>
      <c r="T404">
        <v>2.2200000000000002</v>
      </c>
      <c r="U404">
        <v>0</v>
      </c>
      <c r="V404">
        <v>0</v>
      </c>
      <c r="W404">
        <v>0</v>
      </c>
      <c r="X404">
        <v>0.157</v>
      </c>
      <c r="Y404">
        <v>0</v>
      </c>
      <c r="Z404">
        <v>0</v>
      </c>
      <c r="AA404">
        <v>0</v>
      </c>
      <c r="AB404">
        <v>0</v>
      </c>
      <c r="AC404">
        <v>0</v>
      </c>
      <c r="AD404">
        <v>0</v>
      </c>
      <c r="AE404">
        <v>0</v>
      </c>
      <c r="AF404">
        <v>0</v>
      </c>
      <c r="AG404">
        <v>8.1690000000000005</v>
      </c>
      <c r="AH404">
        <v>10.716000000000001</v>
      </c>
      <c r="AK404" s="70">
        <f t="shared" si="19"/>
        <v>10.716000000000001</v>
      </c>
      <c r="AM404" s="70">
        <f>VLOOKUP(B404,Totalt!B403:AU876,39,FALSE)</f>
        <v>10.716000000000001</v>
      </c>
      <c r="AP404" s="70">
        <f t="shared" si="20"/>
        <v>0</v>
      </c>
    </row>
    <row r="405" spans="1:42" x14ac:dyDescent="0.35">
      <c r="A405" t="s">
        <v>540</v>
      </c>
      <c r="B405" t="s">
        <v>544</v>
      </c>
      <c r="C405">
        <v>0</v>
      </c>
      <c r="D405">
        <v>0</v>
      </c>
      <c r="E405">
        <v>0</v>
      </c>
      <c r="F405">
        <v>0</v>
      </c>
      <c r="G405">
        <v>0.36</v>
      </c>
      <c r="H405">
        <v>0</v>
      </c>
      <c r="I405">
        <v>0</v>
      </c>
      <c r="J405">
        <v>0</v>
      </c>
      <c r="K405">
        <v>0</v>
      </c>
      <c r="L405">
        <v>0</v>
      </c>
      <c r="M405">
        <v>0</v>
      </c>
      <c r="N405">
        <v>0</v>
      </c>
      <c r="O405">
        <v>0</v>
      </c>
      <c r="P405" s="46">
        <v>0</v>
      </c>
      <c r="Q405" s="46">
        <f t="shared" si="18"/>
        <v>0</v>
      </c>
      <c r="R405">
        <v>0</v>
      </c>
      <c r="S405">
        <v>0</v>
      </c>
      <c r="T405">
        <v>0</v>
      </c>
      <c r="U405">
        <v>0</v>
      </c>
      <c r="V405">
        <v>0</v>
      </c>
      <c r="W405">
        <v>0</v>
      </c>
      <c r="X405">
        <v>0.20899999999999999</v>
      </c>
      <c r="Y405">
        <v>0</v>
      </c>
      <c r="Z405">
        <v>0</v>
      </c>
      <c r="AA405">
        <v>0</v>
      </c>
      <c r="AB405">
        <v>0</v>
      </c>
      <c r="AC405">
        <v>0</v>
      </c>
      <c r="AD405">
        <v>0</v>
      </c>
      <c r="AE405">
        <v>0</v>
      </c>
      <c r="AF405">
        <v>0</v>
      </c>
      <c r="AG405">
        <v>13.494</v>
      </c>
      <c r="AH405">
        <v>14.062999999999999</v>
      </c>
      <c r="AK405" s="70">
        <f t="shared" si="19"/>
        <v>14.062999999999999</v>
      </c>
      <c r="AM405" s="70">
        <f>VLOOKUP(B405,Totalt!B404:AU877,39,FALSE)</f>
        <v>14.062999999999999</v>
      </c>
      <c r="AP405" s="70">
        <f t="shared" si="20"/>
        <v>0</v>
      </c>
    </row>
    <row r="406" spans="1:42" x14ac:dyDescent="0.35">
      <c r="A406" t="s">
        <v>540</v>
      </c>
      <c r="B406" t="s">
        <v>545</v>
      </c>
      <c r="C406">
        <v>0</v>
      </c>
      <c r="D406">
        <v>0</v>
      </c>
      <c r="E406">
        <v>0</v>
      </c>
      <c r="F406">
        <v>12.1</v>
      </c>
      <c r="G406">
        <v>10.186999999999999</v>
      </c>
      <c r="H406">
        <v>0</v>
      </c>
      <c r="I406">
        <v>3.75</v>
      </c>
      <c r="J406">
        <v>9.5000000000000001E-2</v>
      </c>
      <c r="K406">
        <v>0</v>
      </c>
      <c r="L406">
        <v>30.4</v>
      </c>
      <c r="M406">
        <v>0</v>
      </c>
      <c r="N406">
        <v>0</v>
      </c>
      <c r="O406">
        <v>0</v>
      </c>
      <c r="P406" s="46">
        <v>20.603999999999999</v>
      </c>
      <c r="Q406" s="46">
        <f t="shared" si="18"/>
        <v>10.302</v>
      </c>
      <c r="R406">
        <v>0</v>
      </c>
      <c r="S406">
        <v>6</v>
      </c>
      <c r="T406">
        <v>41.7</v>
      </c>
      <c r="U406">
        <v>0</v>
      </c>
      <c r="V406">
        <v>0</v>
      </c>
      <c r="W406">
        <v>0</v>
      </c>
      <c r="X406">
        <v>1.845</v>
      </c>
      <c r="Y406">
        <v>0</v>
      </c>
      <c r="Z406">
        <v>0</v>
      </c>
      <c r="AA406">
        <v>0</v>
      </c>
      <c r="AB406">
        <v>0</v>
      </c>
      <c r="AC406">
        <v>0</v>
      </c>
      <c r="AD406">
        <v>0</v>
      </c>
      <c r="AE406">
        <v>0</v>
      </c>
      <c r="AF406">
        <v>2.7</v>
      </c>
      <c r="AG406">
        <v>0</v>
      </c>
      <c r="AH406">
        <v>129.381</v>
      </c>
      <c r="AK406" s="70">
        <f t="shared" si="19"/>
        <v>119.07900000000001</v>
      </c>
      <c r="AM406" s="70">
        <f>VLOOKUP(B406,Totalt!B405:AU878,39,FALSE)</f>
        <v>119.07900000000001</v>
      </c>
      <c r="AP406" s="70">
        <f t="shared" si="20"/>
        <v>0</v>
      </c>
    </row>
    <row r="407" spans="1:42" x14ac:dyDescent="0.35">
      <c r="A407" t="s">
        <v>546</v>
      </c>
      <c r="B407" t="s">
        <v>547</v>
      </c>
      <c r="C407">
        <v>0</v>
      </c>
      <c r="D407">
        <v>0</v>
      </c>
      <c r="E407">
        <v>0</v>
      </c>
      <c r="F407">
        <v>0</v>
      </c>
      <c r="G407">
        <v>0</v>
      </c>
      <c r="H407">
        <v>0</v>
      </c>
      <c r="I407">
        <v>0.4</v>
      </c>
      <c r="J407">
        <v>0</v>
      </c>
      <c r="K407">
        <v>0</v>
      </c>
      <c r="L407">
        <v>0</v>
      </c>
      <c r="M407">
        <v>0</v>
      </c>
      <c r="N407">
        <v>0</v>
      </c>
      <c r="O407">
        <v>0</v>
      </c>
      <c r="P407" s="46">
        <v>0</v>
      </c>
      <c r="Q407" s="46">
        <f t="shared" si="18"/>
        <v>0</v>
      </c>
      <c r="R407">
        <v>0</v>
      </c>
      <c r="S407">
        <v>0</v>
      </c>
      <c r="T407">
        <v>0</v>
      </c>
      <c r="U407">
        <v>0</v>
      </c>
      <c r="V407">
        <v>0</v>
      </c>
      <c r="W407">
        <v>0</v>
      </c>
      <c r="X407">
        <v>0.04</v>
      </c>
      <c r="Y407">
        <v>0</v>
      </c>
      <c r="Z407">
        <v>2.7</v>
      </c>
      <c r="AA407">
        <v>0</v>
      </c>
      <c r="AB407">
        <v>0</v>
      </c>
      <c r="AC407">
        <v>0</v>
      </c>
      <c r="AD407">
        <v>0</v>
      </c>
      <c r="AE407">
        <v>0</v>
      </c>
      <c r="AF407">
        <v>0</v>
      </c>
      <c r="AG407">
        <v>0</v>
      </c>
      <c r="AH407">
        <v>3.14</v>
      </c>
      <c r="AK407" s="70">
        <f t="shared" si="19"/>
        <v>3.14</v>
      </c>
      <c r="AM407" s="70">
        <f>VLOOKUP(B407,Totalt!B406:AU879,39,FALSE)</f>
        <v>3.14</v>
      </c>
      <c r="AP407" s="70">
        <f t="shared" si="20"/>
        <v>0</v>
      </c>
    </row>
    <row r="408" spans="1:42" x14ac:dyDescent="0.35">
      <c r="A408" t="s">
        <v>546</v>
      </c>
      <c r="B408" t="s">
        <v>548</v>
      </c>
      <c r="C408">
        <v>0</v>
      </c>
      <c r="D408">
        <v>0</v>
      </c>
      <c r="E408">
        <v>0</v>
      </c>
      <c r="F408">
        <v>0</v>
      </c>
      <c r="G408">
        <v>0</v>
      </c>
      <c r="H408">
        <v>0</v>
      </c>
      <c r="I408">
        <v>7.76471</v>
      </c>
      <c r="J408">
        <v>0</v>
      </c>
      <c r="K408">
        <v>0</v>
      </c>
      <c r="L408">
        <v>0</v>
      </c>
      <c r="M408">
        <v>0</v>
      </c>
      <c r="N408">
        <v>0</v>
      </c>
      <c r="O408">
        <v>0</v>
      </c>
      <c r="P408" s="46">
        <v>0</v>
      </c>
      <c r="Q408" s="46">
        <f t="shared" si="18"/>
        <v>0</v>
      </c>
      <c r="R408">
        <v>0</v>
      </c>
      <c r="S408">
        <v>0</v>
      </c>
      <c r="T408">
        <v>0</v>
      </c>
      <c r="U408">
        <v>0</v>
      </c>
      <c r="V408">
        <v>0</v>
      </c>
      <c r="W408">
        <v>0</v>
      </c>
      <c r="X408">
        <v>3.9376799999999998</v>
      </c>
      <c r="Y408">
        <v>0</v>
      </c>
      <c r="Z408">
        <v>0</v>
      </c>
      <c r="AA408">
        <v>0</v>
      </c>
      <c r="AB408">
        <v>0</v>
      </c>
      <c r="AC408">
        <v>0</v>
      </c>
      <c r="AD408">
        <v>0</v>
      </c>
      <c r="AE408">
        <v>0</v>
      </c>
      <c r="AF408">
        <v>0</v>
      </c>
      <c r="AG408">
        <v>159.76499999999999</v>
      </c>
      <c r="AH408">
        <v>171.46738999999999</v>
      </c>
      <c r="AK408" s="70">
        <f t="shared" si="19"/>
        <v>171.46738999999999</v>
      </c>
      <c r="AM408" s="70">
        <f>VLOOKUP(B408,Totalt!B407:AU880,39,FALSE)</f>
        <v>171.46738999999999</v>
      </c>
      <c r="AP408" s="70">
        <f t="shared" si="20"/>
        <v>0</v>
      </c>
    </row>
    <row r="409" spans="1:42" x14ac:dyDescent="0.35">
      <c r="A409" t="s">
        <v>546</v>
      </c>
      <c r="B409" t="s">
        <v>549</v>
      </c>
      <c r="C409">
        <v>0</v>
      </c>
      <c r="D409">
        <v>0</v>
      </c>
      <c r="E409">
        <v>0</v>
      </c>
      <c r="F409">
        <v>0</v>
      </c>
      <c r="G409">
        <v>0</v>
      </c>
      <c r="H409">
        <v>0</v>
      </c>
      <c r="I409">
        <v>0.2</v>
      </c>
      <c r="J409">
        <v>0</v>
      </c>
      <c r="K409">
        <v>0</v>
      </c>
      <c r="L409">
        <v>0</v>
      </c>
      <c r="M409">
        <v>0</v>
      </c>
      <c r="N409">
        <v>0</v>
      </c>
      <c r="O409">
        <v>0</v>
      </c>
      <c r="P409" s="46">
        <v>2.8</v>
      </c>
      <c r="Q409" s="46">
        <f t="shared" si="18"/>
        <v>1.4</v>
      </c>
      <c r="R409">
        <v>0</v>
      </c>
      <c r="S409">
        <v>12.7</v>
      </c>
      <c r="T409">
        <v>11</v>
      </c>
      <c r="U409">
        <v>0</v>
      </c>
      <c r="V409">
        <v>0</v>
      </c>
      <c r="W409">
        <v>0</v>
      </c>
      <c r="X409">
        <v>0.6</v>
      </c>
      <c r="Y409">
        <v>0</v>
      </c>
      <c r="Z409">
        <v>0.2</v>
      </c>
      <c r="AA409">
        <v>0</v>
      </c>
      <c r="AB409">
        <v>0</v>
      </c>
      <c r="AC409">
        <v>0</v>
      </c>
      <c r="AD409">
        <v>0</v>
      </c>
      <c r="AE409">
        <v>0</v>
      </c>
      <c r="AF409">
        <v>0</v>
      </c>
      <c r="AG409">
        <v>0</v>
      </c>
      <c r="AH409">
        <v>27.5</v>
      </c>
      <c r="AK409" s="70">
        <f t="shared" si="19"/>
        <v>26.1</v>
      </c>
      <c r="AM409" s="70">
        <f>VLOOKUP(B409,Totalt!B408:AU881,39,FALSE)</f>
        <v>26.099999999999998</v>
      </c>
      <c r="AP409" s="70">
        <f t="shared" si="20"/>
        <v>0</v>
      </c>
    </row>
    <row r="410" spans="1:42" x14ac:dyDescent="0.35">
      <c r="A410" t="s">
        <v>550</v>
      </c>
      <c r="B410" t="s">
        <v>551</v>
      </c>
      <c r="C410">
        <v>0</v>
      </c>
      <c r="D410">
        <v>197.88300000000001</v>
      </c>
      <c r="E410">
        <v>0</v>
      </c>
      <c r="F410">
        <v>0</v>
      </c>
      <c r="G410">
        <v>0</v>
      </c>
      <c r="H410">
        <v>0</v>
      </c>
      <c r="I410">
        <v>4.1779999999999999</v>
      </c>
      <c r="J410">
        <v>12.98</v>
      </c>
      <c r="K410">
        <v>0</v>
      </c>
      <c r="L410">
        <v>0</v>
      </c>
      <c r="M410">
        <v>0</v>
      </c>
      <c r="N410">
        <v>0</v>
      </c>
      <c r="O410">
        <v>0</v>
      </c>
      <c r="P410" s="46">
        <v>33.786000000000001</v>
      </c>
      <c r="Q410" s="46">
        <f t="shared" si="18"/>
        <v>16.893000000000001</v>
      </c>
      <c r="R410">
        <v>27.64</v>
      </c>
      <c r="S410">
        <v>35.119999999999997</v>
      </c>
      <c r="T410">
        <v>0</v>
      </c>
      <c r="U410">
        <v>0</v>
      </c>
      <c r="V410">
        <v>0</v>
      </c>
      <c r="W410">
        <v>0</v>
      </c>
      <c r="X410">
        <v>8.6449999999999996</v>
      </c>
      <c r="Y410">
        <v>0</v>
      </c>
      <c r="Z410">
        <v>0.20799999999999999</v>
      </c>
      <c r="AA410">
        <v>0</v>
      </c>
      <c r="AB410">
        <v>0</v>
      </c>
      <c r="AC410">
        <v>0</v>
      </c>
      <c r="AD410">
        <v>0</v>
      </c>
      <c r="AE410">
        <v>0</v>
      </c>
      <c r="AF410">
        <v>0</v>
      </c>
      <c r="AG410">
        <v>5.78</v>
      </c>
      <c r="AH410">
        <v>326.21999999999997</v>
      </c>
      <c r="AK410" s="70">
        <f t="shared" si="19"/>
        <v>309.327</v>
      </c>
      <c r="AM410" s="70">
        <f>VLOOKUP(B410,Totalt!B409:AU882,39,FALSE)</f>
        <v>309.327</v>
      </c>
      <c r="AP410" s="70">
        <f t="shared" si="20"/>
        <v>0</v>
      </c>
    </row>
    <row r="411" spans="1:42" x14ac:dyDescent="0.35">
      <c r="A411" t="s">
        <v>550</v>
      </c>
      <c r="B411" t="s">
        <v>552</v>
      </c>
      <c r="C411">
        <v>0</v>
      </c>
      <c r="D411">
        <v>0</v>
      </c>
      <c r="E411">
        <v>0</v>
      </c>
      <c r="F411">
        <v>0</v>
      </c>
      <c r="G411">
        <v>0</v>
      </c>
      <c r="H411">
        <v>0</v>
      </c>
      <c r="I411">
        <v>0.153</v>
      </c>
      <c r="J411">
        <v>0</v>
      </c>
      <c r="K411">
        <v>0</v>
      </c>
      <c r="L411">
        <v>0</v>
      </c>
      <c r="M411">
        <v>0</v>
      </c>
      <c r="N411">
        <v>0</v>
      </c>
      <c r="O411">
        <v>0</v>
      </c>
      <c r="P411" s="46">
        <v>0</v>
      </c>
      <c r="Q411" s="46">
        <f t="shared" si="18"/>
        <v>0</v>
      </c>
      <c r="R411">
        <v>0</v>
      </c>
      <c r="S411">
        <v>0</v>
      </c>
      <c r="T411">
        <v>0</v>
      </c>
      <c r="U411">
        <v>0</v>
      </c>
      <c r="V411">
        <v>0</v>
      </c>
      <c r="W411">
        <v>0</v>
      </c>
      <c r="X411">
        <v>0.08</v>
      </c>
      <c r="Y411">
        <v>0</v>
      </c>
      <c r="Z411">
        <v>3.5049999999999999</v>
      </c>
      <c r="AA411">
        <v>0</v>
      </c>
      <c r="AB411">
        <v>0</v>
      </c>
      <c r="AC411">
        <v>0</v>
      </c>
      <c r="AD411">
        <v>0</v>
      </c>
      <c r="AE411">
        <v>0</v>
      </c>
      <c r="AF411">
        <v>0</v>
      </c>
      <c r="AG411">
        <v>0</v>
      </c>
      <c r="AH411">
        <v>3.738</v>
      </c>
      <c r="AK411" s="70">
        <f t="shared" si="19"/>
        <v>3.738</v>
      </c>
      <c r="AM411" s="70">
        <f>VLOOKUP(B411,Totalt!B410:AU883,39,FALSE)</f>
        <v>3.738</v>
      </c>
      <c r="AP411" s="70">
        <f t="shared" si="20"/>
        <v>0</v>
      </c>
    </row>
    <row r="412" spans="1:42" x14ac:dyDescent="0.35">
      <c r="A412" t="s">
        <v>550</v>
      </c>
      <c r="B412" t="s">
        <v>553</v>
      </c>
      <c r="C412">
        <v>0</v>
      </c>
      <c r="D412">
        <v>0</v>
      </c>
      <c r="E412">
        <v>0</v>
      </c>
      <c r="F412">
        <v>0</v>
      </c>
      <c r="G412">
        <v>0</v>
      </c>
      <c r="H412">
        <v>0</v>
      </c>
      <c r="I412">
        <v>1.042</v>
      </c>
      <c r="J412">
        <v>0</v>
      </c>
      <c r="K412">
        <v>0</v>
      </c>
      <c r="L412">
        <v>0</v>
      </c>
      <c r="M412">
        <v>0</v>
      </c>
      <c r="N412">
        <v>0</v>
      </c>
      <c r="O412">
        <v>0</v>
      </c>
      <c r="P412" s="46">
        <v>3.9740000000000002</v>
      </c>
      <c r="Q412" s="46">
        <f t="shared" si="18"/>
        <v>1.9870000000000001</v>
      </c>
      <c r="R412">
        <v>0</v>
      </c>
      <c r="S412">
        <v>14.047000000000001</v>
      </c>
      <c r="T412">
        <v>0</v>
      </c>
      <c r="U412">
        <v>0</v>
      </c>
      <c r="V412">
        <v>0</v>
      </c>
      <c r="W412">
        <v>0</v>
      </c>
      <c r="X412">
        <v>0.43824000000000002</v>
      </c>
      <c r="Y412">
        <v>0</v>
      </c>
      <c r="Z412">
        <v>0</v>
      </c>
      <c r="AA412">
        <v>0</v>
      </c>
      <c r="AB412">
        <v>0</v>
      </c>
      <c r="AC412">
        <v>0</v>
      </c>
      <c r="AD412">
        <v>0</v>
      </c>
      <c r="AE412">
        <v>0</v>
      </c>
      <c r="AF412">
        <v>0</v>
      </c>
      <c r="AG412">
        <v>0</v>
      </c>
      <c r="AH412">
        <v>19.501240000000003</v>
      </c>
      <c r="AK412" s="70">
        <f t="shared" si="19"/>
        <v>17.514240000000001</v>
      </c>
      <c r="AM412" s="70">
        <f>VLOOKUP(B412,Totalt!B411:AU884,39,FALSE)</f>
        <v>17.514240000000001</v>
      </c>
      <c r="AP412" s="70">
        <f t="shared" si="20"/>
        <v>0</v>
      </c>
    </row>
    <row r="413" spans="1:42" x14ac:dyDescent="0.35">
      <c r="A413" t="s">
        <v>550</v>
      </c>
      <c r="B413" t="s">
        <v>554</v>
      </c>
      <c r="C413">
        <v>0</v>
      </c>
      <c r="D413">
        <v>0</v>
      </c>
      <c r="E413">
        <v>0</v>
      </c>
      <c r="F413">
        <v>0</v>
      </c>
      <c r="G413">
        <v>0</v>
      </c>
      <c r="H413">
        <v>0</v>
      </c>
      <c r="I413">
        <v>2.4458299999999999</v>
      </c>
      <c r="J413">
        <v>0</v>
      </c>
      <c r="K413">
        <v>0</v>
      </c>
      <c r="L413">
        <v>0</v>
      </c>
      <c r="M413">
        <v>0</v>
      </c>
      <c r="N413">
        <v>0</v>
      </c>
      <c r="O413">
        <v>0</v>
      </c>
      <c r="P413" s="46">
        <v>0</v>
      </c>
      <c r="Q413" s="46">
        <f t="shared" si="18"/>
        <v>0</v>
      </c>
      <c r="R413">
        <v>24.678000000000001</v>
      </c>
      <c r="S413">
        <v>0</v>
      </c>
      <c r="T413">
        <v>0</v>
      </c>
      <c r="U413">
        <v>0</v>
      </c>
      <c r="V413">
        <v>0</v>
      </c>
      <c r="W413">
        <v>0</v>
      </c>
      <c r="X413">
        <v>0.04</v>
      </c>
      <c r="Y413">
        <v>0</v>
      </c>
      <c r="Z413">
        <v>0</v>
      </c>
      <c r="AA413">
        <v>0</v>
      </c>
      <c r="AB413">
        <v>0</v>
      </c>
      <c r="AC413">
        <v>0</v>
      </c>
      <c r="AD413">
        <v>0</v>
      </c>
      <c r="AE413">
        <v>0</v>
      </c>
      <c r="AF413">
        <v>0</v>
      </c>
      <c r="AG413">
        <v>1.1842699999999999</v>
      </c>
      <c r="AH413">
        <v>28.348100000000002</v>
      </c>
      <c r="AK413" s="70">
        <f t="shared" si="19"/>
        <v>28.348100000000002</v>
      </c>
      <c r="AM413" s="70">
        <f>VLOOKUP(B413,Totalt!B412:AU885,39,FALSE)</f>
        <v>28.348099999999999</v>
      </c>
      <c r="AP413" s="70">
        <f t="shared" si="20"/>
        <v>0</v>
      </c>
    </row>
    <row r="414" spans="1:42" x14ac:dyDescent="0.35">
      <c r="A414" t="s">
        <v>550</v>
      </c>
      <c r="B414" t="s">
        <v>555</v>
      </c>
      <c r="C414">
        <v>0</v>
      </c>
      <c r="D414">
        <v>0</v>
      </c>
      <c r="E414">
        <v>0</v>
      </c>
      <c r="F414">
        <v>0</v>
      </c>
      <c r="G414">
        <v>0</v>
      </c>
      <c r="H414">
        <v>0</v>
      </c>
      <c r="I414">
        <v>0.188</v>
      </c>
      <c r="J414">
        <v>0</v>
      </c>
      <c r="K414">
        <v>0</v>
      </c>
      <c r="L414">
        <v>0</v>
      </c>
      <c r="M414">
        <v>0</v>
      </c>
      <c r="N414">
        <v>0</v>
      </c>
      <c r="O414">
        <v>0</v>
      </c>
      <c r="P414" s="46">
        <v>0</v>
      </c>
      <c r="Q414" s="46">
        <f t="shared" si="18"/>
        <v>0</v>
      </c>
      <c r="R414">
        <v>0</v>
      </c>
      <c r="S414">
        <v>0</v>
      </c>
      <c r="T414">
        <v>3.181</v>
      </c>
      <c r="U414">
        <v>0</v>
      </c>
      <c r="V414">
        <v>0</v>
      </c>
      <c r="W414">
        <v>0</v>
      </c>
      <c r="X414">
        <v>0.13</v>
      </c>
      <c r="Y414">
        <v>4.843</v>
      </c>
      <c r="Z414">
        <v>0</v>
      </c>
      <c r="AA414">
        <v>0</v>
      </c>
      <c r="AB414">
        <v>0</v>
      </c>
      <c r="AC414">
        <v>0</v>
      </c>
      <c r="AD414">
        <v>0</v>
      </c>
      <c r="AE414">
        <v>0</v>
      </c>
      <c r="AF414">
        <v>0</v>
      </c>
      <c r="AG414">
        <v>0</v>
      </c>
      <c r="AH414">
        <v>8.3420000000000005</v>
      </c>
      <c r="AK414" s="70">
        <f t="shared" si="19"/>
        <v>8.3420000000000005</v>
      </c>
      <c r="AM414" s="70">
        <f>VLOOKUP(B414,Totalt!B413:AU886,39,FALSE)</f>
        <v>8.3420000000000005</v>
      </c>
      <c r="AP414" s="70">
        <f t="shared" si="20"/>
        <v>0</v>
      </c>
    </row>
    <row r="415" spans="1:42" x14ac:dyDescent="0.35">
      <c r="A415" t="s">
        <v>550</v>
      </c>
      <c r="B415" t="s">
        <v>556</v>
      </c>
      <c r="C415">
        <v>0</v>
      </c>
      <c r="D415">
        <v>0</v>
      </c>
      <c r="E415">
        <v>0</v>
      </c>
      <c r="F415">
        <v>0</v>
      </c>
      <c r="G415">
        <v>0</v>
      </c>
      <c r="H415">
        <v>0</v>
      </c>
      <c r="I415">
        <v>0.42699999999999999</v>
      </c>
      <c r="J415">
        <v>0</v>
      </c>
      <c r="K415">
        <v>0</v>
      </c>
      <c r="L415">
        <v>0</v>
      </c>
      <c r="M415">
        <v>0</v>
      </c>
      <c r="N415">
        <v>0</v>
      </c>
      <c r="O415">
        <v>0</v>
      </c>
      <c r="P415" s="46">
        <v>0</v>
      </c>
      <c r="Q415" s="46">
        <f t="shared" si="18"/>
        <v>0</v>
      </c>
      <c r="R415">
        <v>0</v>
      </c>
      <c r="S415">
        <v>0</v>
      </c>
      <c r="T415">
        <v>0</v>
      </c>
      <c r="U415">
        <v>0</v>
      </c>
      <c r="V415">
        <v>0</v>
      </c>
      <c r="W415">
        <v>0</v>
      </c>
      <c r="X415">
        <v>0.08</v>
      </c>
      <c r="Y415">
        <v>0</v>
      </c>
      <c r="Z415">
        <v>3.9588199999999998</v>
      </c>
      <c r="AA415">
        <v>0</v>
      </c>
      <c r="AB415">
        <v>0</v>
      </c>
      <c r="AC415">
        <v>0</v>
      </c>
      <c r="AD415">
        <v>0</v>
      </c>
      <c r="AE415">
        <v>0</v>
      </c>
      <c r="AF415">
        <v>0</v>
      </c>
      <c r="AG415">
        <v>0</v>
      </c>
      <c r="AH415">
        <v>4.4658199999999999</v>
      </c>
      <c r="AK415" s="70">
        <f t="shared" si="19"/>
        <v>4.4658199999999999</v>
      </c>
      <c r="AM415" s="70">
        <f>VLOOKUP(B415,Totalt!B414:AU887,39,FALSE)</f>
        <v>4.4658199999999999</v>
      </c>
      <c r="AP415" s="70">
        <f t="shared" si="20"/>
        <v>0</v>
      </c>
    </row>
    <row r="416" spans="1:42" x14ac:dyDescent="0.35">
      <c r="A416" t="s">
        <v>550</v>
      </c>
      <c r="B416" t="s">
        <v>557</v>
      </c>
      <c r="C416">
        <v>0</v>
      </c>
      <c r="D416">
        <v>0</v>
      </c>
      <c r="E416">
        <v>0</v>
      </c>
      <c r="F416">
        <v>0</v>
      </c>
      <c r="G416">
        <v>0</v>
      </c>
      <c r="H416">
        <v>7.5750000000000002</v>
      </c>
      <c r="I416">
        <v>4.4999999999999998E-2</v>
      </c>
      <c r="J416">
        <v>0.17</v>
      </c>
      <c r="K416">
        <v>0</v>
      </c>
      <c r="L416">
        <v>0</v>
      </c>
      <c r="M416">
        <v>0</v>
      </c>
      <c r="N416">
        <v>0</v>
      </c>
      <c r="O416">
        <v>0</v>
      </c>
      <c r="P416" s="46">
        <v>20.404</v>
      </c>
      <c r="Q416" s="46">
        <f t="shared" si="18"/>
        <v>10.202</v>
      </c>
      <c r="R416">
        <v>26.597000000000001</v>
      </c>
      <c r="S416">
        <v>38.813000000000002</v>
      </c>
      <c r="T416">
        <v>45.652700000000003</v>
      </c>
      <c r="U416">
        <v>0</v>
      </c>
      <c r="V416">
        <v>0</v>
      </c>
      <c r="W416">
        <v>0</v>
      </c>
      <c r="X416">
        <v>2.39</v>
      </c>
      <c r="Y416">
        <v>0.38300000000000001</v>
      </c>
      <c r="Z416">
        <v>4.2809999999999997</v>
      </c>
      <c r="AA416">
        <v>0</v>
      </c>
      <c r="AB416">
        <v>0</v>
      </c>
      <c r="AC416">
        <v>0</v>
      </c>
      <c r="AD416">
        <v>0</v>
      </c>
      <c r="AE416">
        <v>0</v>
      </c>
      <c r="AF416">
        <v>0</v>
      </c>
      <c r="AG416">
        <v>0</v>
      </c>
      <c r="AH416">
        <v>146.3107</v>
      </c>
      <c r="AK416" s="70">
        <f t="shared" si="19"/>
        <v>136.1087</v>
      </c>
      <c r="AM416" s="70">
        <f>VLOOKUP(B416,Totalt!B415:AU888,39,FALSE)</f>
        <v>136.1087</v>
      </c>
      <c r="AP416" s="70">
        <f t="shared" si="20"/>
        <v>0</v>
      </c>
    </row>
    <row r="417" spans="1:42" x14ac:dyDescent="0.35">
      <c r="A417" t="s">
        <v>550</v>
      </c>
      <c r="B417" t="s">
        <v>558</v>
      </c>
      <c r="C417">
        <v>0</v>
      </c>
      <c r="D417">
        <v>0</v>
      </c>
      <c r="E417">
        <v>4.6566599999999996</v>
      </c>
      <c r="F417">
        <v>47.786799999999999</v>
      </c>
      <c r="G417">
        <v>0</v>
      </c>
      <c r="H417">
        <v>0</v>
      </c>
      <c r="I417">
        <v>2.2509999999999999</v>
      </c>
      <c r="J417">
        <v>0</v>
      </c>
      <c r="K417">
        <v>0</v>
      </c>
      <c r="L417">
        <v>30.1388</v>
      </c>
      <c r="M417">
        <v>0</v>
      </c>
      <c r="N417">
        <v>0</v>
      </c>
      <c r="O417">
        <v>0</v>
      </c>
      <c r="P417" s="46">
        <v>69.69</v>
      </c>
      <c r="Q417" s="46">
        <f t="shared" si="18"/>
        <v>34.844999999999999</v>
      </c>
      <c r="R417">
        <v>0</v>
      </c>
      <c r="S417">
        <v>17.6084</v>
      </c>
      <c r="T417">
        <v>0</v>
      </c>
      <c r="U417">
        <v>0</v>
      </c>
      <c r="V417">
        <v>9.5129999999999999</v>
      </c>
      <c r="W417">
        <v>0</v>
      </c>
      <c r="X417">
        <v>5.42</v>
      </c>
      <c r="Y417">
        <v>0</v>
      </c>
      <c r="Z417">
        <v>0</v>
      </c>
      <c r="AA417">
        <v>0</v>
      </c>
      <c r="AB417">
        <v>0</v>
      </c>
      <c r="AC417">
        <v>0</v>
      </c>
      <c r="AD417">
        <v>0</v>
      </c>
      <c r="AE417">
        <v>0</v>
      </c>
      <c r="AF417">
        <v>0</v>
      </c>
      <c r="AG417">
        <v>0.94966899999999999</v>
      </c>
      <c r="AH417">
        <v>188.01432899999998</v>
      </c>
      <c r="AK417" s="70">
        <f t="shared" si="19"/>
        <v>153.16932899999998</v>
      </c>
      <c r="AM417" s="70">
        <f>VLOOKUP(B417,Totalt!B416:AU889,39,FALSE)</f>
        <v>153.16932899999998</v>
      </c>
      <c r="AP417" s="70">
        <f t="shared" si="20"/>
        <v>0</v>
      </c>
    </row>
    <row r="418" spans="1:42" x14ac:dyDescent="0.35">
      <c r="A418" t="s">
        <v>550</v>
      </c>
      <c r="B418" t="s">
        <v>559</v>
      </c>
      <c r="C418">
        <v>0</v>
      </c>
      <c r="D418">
        <v>0</v>
      </c>
      <c r="E418">
        <v>0</v>
      </c>
      <c r="F418">
        <v>6.6829999999999998</v>
      </c>
      <c r="G418">
        <v>0</v>
      </c>
      <c r="H418">
        <v>0</v>
      </c>
      <c r="I418">
        <v>1.083</v>
      </c>
      <c r="J418">
        <v>0</v>
      </c>
      <c r="K418">
        <v>0</v>
      </c>
      <c r="L418">
        <v>0</v>
      </c>
      <c r="M418">
        <v>0</v>
      </c>
      <c r="N418">
        <v>0</v>
      </c>
      <c r="O418">
        <v>0</v>
      </c>
      <c r="P418" s="46">
        <v>15.603999999999999</v>
      </c>
      <c r="Q418" s="46">
        <f t="shared" si="18"/>
        <v>7.8019999999999996</v>
      </c>
      <c r="R418">
        <v>4.9560000000000004</v>
      </c>
      <c r="S418">
        <v>0</v>
      </c>
      <c r="T418">
        <v>0</v>
      </c>
      <c r="U418">
        <v>0</v>
      </c>
      <c r="V418">
        <v>0</v>
      </c>
      <c r="W418">
        <v>0</v>
      </c>
      <c r="X418">
        <v>0.97699999999999998</v>
      </c>
      <c r="Y418">
        <v>0</v>
      </c>
      <c r="Z418">
        <v>0</v>
      </c>
      <c r="AA418">
        <v>0</v>
      </c>
      <c r="AB418">
        <v>0</v>
      </c>
      <c r="AC418">
        <v>0</v>
      </c>
      <c r="AD418">
        <v>0</v>
      </c>
      <c r="AE418">
        <v>0</v>
      </c>
      <c r="AF418">
        <v>0</v>
      </c>
      <c r="AG418">
        <v>33.390999999999998</v>
      </c>
      <c r="AH418">
        <v>62.693999999999996</v>
      </c>
      <c r="AK418" s="70">
        <f t="shared" si="19"/>
        <v>54.891999999999996</v>
      </c>
      <c r="AM418" s="70">
        <f>VLOOKUP(B418,Totalt!B417:AU890,39,FALSE)</f>
        <v>54.891999999999996</v>
      </c>
      <c r="AP418" s="70">
        <f t="shared" si="20"/>
        <v>0</v>
      </c>
    </row>
    <row r="419" spans="1:42" x14ac:dyDescent="0.35">
      <c r="A419" t="s">
        <v>550</v>
      </c>
      <c r="B419" t="s">
        <v>560</v>
      </c>
      <c r="C419">
        <v>0</v>
      </c>
      <c r="D419">
        <v>0</v>
      </c>
      <c r="E419">
        <v>0</v>
      </c>
      <c r="F419">
        <v>0</v>
      </c>
      <c r="G419">
        <v>0</v>
      </c>
      <c r="H419">
        <v>0</v>
      </c>
      <c r="I419">
        <v>1.526</v>
      </c>
      <c r="J419">
        <v>0</v>
      </c>
      <c r="K419">
        <v>4.1176500000000003</v>
      </c>
      <c r="L419">
        <v>0</v>
      </c>
      <c r="M419">
        <v>0</v>
      </c>
      <c r="N419">
        <v>0</v>
      </c>
      <c r="O419">
        <v>0</v>
      </c>
      <c r="P419" s="46">
        <v>0</v>
      </c>
      <c r="Q419" s="46">
        <f t="shared" si="18"/>
        <v>0</v>
      </c>
      <c r="R419">
        <v>14.992000000000001</v>
      </c>
      <c r="S419">
        <v>0</v>
      </c>
      <c r="T419">
        <v>0</v>
      </c>
      <c r="U419">
        <v>0</v>
      </c>
      <c r="V419">
        <v>0</v>
      </c>
      <c r="W419">
        <v>0</v>
      </c>
      <c r="X419">
        <v>0.06</v>
      </c>
      <c r="Y419">
        <v>0</v>
      </c>
      <c r="Z419">
        <v>0</v>
      </c>
      <c r="AA419">
        <v>0</v>
      </c>
      <c r="AB419">
        <v>0</v>
      </c>
      <c r="AC419">
        <v>0</v>
      </c>
      <c r="AD419">
        <v>0</v>
      </c>
      <c r="AE419">
        <v>0</v>
      </c>
      <c r="AF419">
        <v>0</v>
      </c>
      <c r="AG419">
        <v>0</v>
      </c>
      <c r="AH419">
        <v>20.695650000000001</v>
      </c>
      <c r="AK419" s="70">
        <f t="shared" si="19"/>
        <v>20.695650000000001</v>
      </c>
      <c r="AM419" s="70">
        <f>VLOOKUP(B419,Totalt!B418:AU891,39,FALSE)</f>
        <v>20.695650000000001</v>
      </c>
      <c r="AP419" s="70">
        <f t="shared" si="20"/>
        <v>0</v>
      </c>
    </row>
    <row r="420" spans="1:42" x14ac:dyDescent="0.35">
      <c r="A420" t="s">
        <v>550</v>
      </c>
      <c r="B420" t="s">
        <v>561</v>
      </c>
      <c r="C420">
        <v>0</v>
      </c>
      <c r="D420">
        <v>0</v>
      </c>
      <c r="E420">
        <v>0</v>
      </c>
      <c r="F420">
        <v>0</v>
      </c>
      <c r="G420">
        <v>0</v>
      </c>
      <c r="H420">
        <v>0</v>
      </c>
      <c r="I420">
        <v>0.34100000000000003</v>
      </c>
      <c r="J420">
        <v>0</v>
      </c>
      <c r="K420">
        <v>0</v>
      </c>
      <c r="L420">
        <v>0</v>
      </c>
      <c r="M420">
        <v>0</v>
      </c>
      <c r="N420">
        <v>0</v>
      </c>
      <c r="O420">
        <v>0</v>
      </c>
      <c r="P420" s="46">
        <v>0</v>
      </c>
      <c r="Q420" s="46">
        <f t="shared" si="18"/>
        <v>0</v>
      </c>
      <c r="R420">
        <v>0</v>
      </c>
      <c r="S420">
        <v>0</v>
      </c>
      <c r="T420">
        <v>16.119</v>
      </c>
      <c r="U420">
        <v>0</v>
      </c>
      <c r="V420">
        <v>0</v>
      </c>
      <c r="W420">
        <v>0</v>
      </c>
      <c r="X420">
        <v>0.32</v>
      </c>
      <c r="Y420">
        <v>0</v>
      </c>
      <c r="Z420">
        <v>0</v>
      </c>
      <c r="AA420">
        <v>0</v>
      </c>
      <c r="AB420">
        <v>0</v>
      </c>
      <c r="AC420">
        <v>0</v>
      </c>
      <c r="AD420">
        <v>0</v>
      </c>
      <c r="AE420">
        <v>0</v>
      </c>
      <c r="AF420">
        <v>0</v>
      </c>
      <c r="AG420">
        <v>0</v>
      </c>
      <c r="AH420">
        <v>16.78</v>
      </c>
      <c r="AK420" s="70">
        <f t="shared" si="19"/>
        <v>16.78</v>
      </c>
      <c r="AM420" s="70">
        <f>VLOOKUP(B420,Totalt!B419:AU892,39,FALSE)</f>
        <v>16.78</v>
      </c>
      <c r="AP420" s="70">
        <f t="shared" si="20"/>
        <v>0</v>
      </c>
    </row>
    <row r="421" spans="1:42" x14ac:dyDescent="0.35">
      <c r="A421" t="s">
        <v>550</v>
      </c>
      <c r="B421" t="s">
        <v>562</v>
      </c>
      <c r="C421">
        <v>0</v>
      </c>
      <c r="D421">
        <v>0</v>
      </c>
      <c r="E421">
        <v>0</v>
      </c>
      <c r="F421">
        <v>0</v>
      </c>
      <c r="G421">
        <v>0</v>
      </c>
      <c r="H421">
        <v>0</v>
      </c>
      <c r="I421">
        <v>2.0499999999999998</v>
      </c>
      <c r="J421">
        <v>0</v>
      </c>
      <c r="K421">
        <v>0</v>
      </c>
      <c r="L421">
        <v>0</v>
      </c>
      <c r="M421">
        <v>0</v>
      </c>
      <c r="N421">
        <v>0</v>
      </c>
      <c r="O421">
        <v>0</v>
      </c>
      <c r="P421" s="46">
        <v>50.667999999999999</v>
      </c>
      <c r="Q421" s="46">
        <f t="shared" si="18"/>
        <v>25.334</v>
      </c>
      <c r="R421">
        <v>0</v>
      </c>
      <c r="S421">
        <v>0</v>
      </c>
      <c r="T421">
        <v>0</v>
      </c>
      <c r="U421">
        <v>0</v>
      </c>
      <c r="V421">
        <v>0</v>
      </c>
      <c r="W421">
        <v>0</v>
      </c>
      <c r="X421">
        <v>2.66</v>
      </c>
      <c r="Y421">
        <v>0</v>
      </c>
      <c r="Z421">
        <v>0</v>
      </c>
      <c r="AA421">
        <v>0</v>
      </c>
      <c r="AB421">
        <v>0</v>
      </c>
      <c r="AC421">
        <v>0</v>
      </c>
      <c r="AD421">
        <v>0</v>
      </c>
      <c r="AE421">
        <v>0</v>
      </c>
      <c r="AF421">
        <v>0</v>
      </c>
      <c r="AG421">
        <v>104.8</v>
      </c>
      <c r="AH421">
        <v>160.178</v>
      </c>
      <c r="AK421" s="70">
        <f t="shared" si="19"/>
        <v>134.84399999999999</v>
      </c>
      <c r="AM421" s="70">
        <f>VLOOKUP(B421,Totalt!B420:AU893,39,FALSE)</f>
        <v>134.84399999999999</v>
      </c>
      <c r="AP421" s="70">
        <f t="shared" si="20"/>
        <v>0</v>
      </c>
    </row>
    <row r="422" spans="1:42" x14ac:dyDescent="0.35">
      <c r="A422" t="s">
        <v>550</v>
      </c>
      <c r="B422" t="s">
        <v>563</v>
      </c>
      <c r="C422">
        <v>0</v>
      </c>
      <c r="D422">
        <v>0.72229100000000002</v>
      </c>
      <c r="E422">
        <v>0</v>
      </c>
      <c r="F422">
        <v>0</v>
      </c>
      <c r="G422">
        <v>0</v>
      </c>
      <c r="H422">
        <v>0</v>
      </c>
      <c r="I422">
        <v>0.25322</v>
      </c>
      <c r="J422">
        <v>0</v>
      </c>
      <c r="K422">
        <v>1.6484300000000001</v>
      </c>
      <c r="L422">
        <v>1.0551999999999999</v>
      </c>
      <c r="M422">
        <v>0.59145000000000003</v>
      </c>
      <c r="N422">
        <v>0</v>
      </c>
      <c r="O422">
        <v>11.6554</v>
      </c>
      <c r="P422" s="46">
        <v>39.194000000000003</v>
      </c>
      <c r="Q422" s="46">
        <f t="shared" si="18"/>
        <v>19.597000000000001</v>
      </c>
      <c r="R422">
        <v>27.795000000000002</v>
      </c>
      <c r="S422">
        <v>0</v>
      </c>
      <c r="T422">
        <v>0</v>
      </c>
      <c r="U422">
        <v>0</v>
      </c>
      <c r="V422">
        <v>0</v>
      </c>
      <c r="W422">
        <v>0</v>
      </c>
      <c r="X422">
        <v>1.59145</v>
      </c>
      <c r="Y422">
        <v>0</v>
      </c>
      <c r="Z422">
        <v>0</v>
      </c>
      <c r="AA422">
        <v>0</v>
      </c>
      <c r="AB422">
        <v>0</v>
      </c>
      <c r="AC422">
        <v>0</v>
      </c>
      <c r="AD422">
        <v>0</v>
      </c>
      <c r="AE422">
        <v>0</v>
      </c>
      <c r="AF422">
        <v>0</v>
      </c>
      <c r="AG422">
        <v>0.87611700000000003</v>
      </c>
      <c r="AH422">
        <v>85.382557999999989</v>
      </c>
      <c r="AK422" s="70">
        <f t="shared" si="19"/>
        <v>65.194107999999986</v>
      </c>
      <c r="AM422" s="70">
        <f>VLOOKUP(B422,Totalt!B421:AU894,39,FALSE)</f>
        <v>65.194108</v>
      </c>
      <c r="AP422" s="70">
        <f t="shared" si="20"/>
        <v>0</v>
      </c>
    </row>
    <row r="423" spans="1:42" x14ac:dyDescent="0.35">
      <c r="A423" t="s">
        <v>550</v>
      </c>
      <c r="B423" t="s">
        <v>564</v>
      </c>
      <c r="C423">
        <v>0</v>
      </c>
      <c r="D423">
        <v>0</v>
      </c>
      <c r="E423">
        <v>0</v>
      </c>
      <c r="F423">
        <v>0</v>
      </c>
      <c r="G423">
        <v>0</v>
      </c>
      <c r="H423">
        <v>0</v>
      </c>
      <c r="I423">
        <v>0.16700000000000001</v>
      </c>
      <c r="J423">
        <v>0</v>
      </c>
      <c r="K423">
        <v>0</v>
      </c>
      <c r="L423">
        <v>0</v>
      </c>
      <c r="M423">
        <v>0</v>
      </c>
      <c r="N423">
        <v>0</v>
      </c>
      <c r="O423">
        <v>0</v>
      </c>
      <c r="P423" s="46">
        <v>0</v>
      </c>
      <c r="Q423" s="46">
        <f t="shared" si="18"/>
        <v>0</v>
      </c>
      <c r="R423">
        <v>0</v>
      </c>
      <c r="S423">
        <v>0</v>
      </c>
      <c r="T423">
        <v>0</v>
      </c>
      <c r="U423">
        <v>0</v>
      </c>
      <c r="V423">
        <v>0</v>
      </c>
      <c r="W423">
        <v>0</v>
      </c>
      <c r="X423">
        <v>0.05</v>
      </c>
      <c r="Y423">
        <v>0</v>
      </c>
      <c r="Z423">
        <v>2.23</v>
      </c>
      <c r="AA423">
        <v>0</v>
      </c>
      <c r="AB423">
        <v>0</v>
      </c>
      <c r="AC423">
        <v>0</v>
      </c>
      <c r="AD423">
        <v>0</v>
      </c>
      <c r="AE423">
        <v>0</v>
      </c>
      <c r="AF423">
        <v>0</v>
      </c>
      <c r="AG423">
        <v>0</v>
      </c>
      <c r="AH423">
        <v>2.4470000000000001</v>
      </c>
      <c r="AK423" s="70">
        <f t="shared" si="19"/>
        <v>2.4470000000000001</v>
      </c>
      <c r="AM423" s="70">
        <f>VLOOKUP(B423,Totalt!B422:AU895,39,FALSE)</f>
        <v>2.4469999999999996</v>
      </c>
      <c r="AP423" s="70">
        <f t="shared" si="20"/>
        <v>0</v>
      </c>
    </row>
    <row r="424" spans="1:42" x14ac:dyDescent="0.35">
      <c r="A424" t="s">
        <v>550</v>
      </c>
      <c r="B424" t="s">
        <v>565</v>
      </c>
      <c r="C424">
        <v>0</v>
      </c>
      <c r="D424">
        <v>0</v>
      </c>
      <c r="E424">
        <v>0</v>
      </c>
      <c r="F424">
        <v>0</v>
      </c>
      <c r="G424">
        <v>0</v>
      </c>
      <c r="H424">
        <v>0</v>
      </c>
      <c r="I424">
        <v>1.67E-2</v>
      </c>
      <c r="J424">
        <v>0</v>
      </c>
      <c r="K424">
        <v>0</v>
      </c>
      <c r="L424">
        <v>0</v>
      </c>
      <c r="M424">
        <v>0</v>
      </c>
      <c r="N424">
        <v>0</v>
      </c>
      <c r="O424">
        <v>0</v>
      </c>
      <c r="P424" s="46">
        <v>0</v>
      </c>
      <c r="Q424" s="46">
        <f t="shared" si="18"/>
        <v>0</v>
      </c>
      <c r="R424">
        <v>0</v>
      </c>
      <c r="S424">
        <v>0</v>
      </c>
      <c r="T424">
        <v>0</v>
      </c>
      <c r="U424">
        <v>0</v>
      </c>
      <c r="V424">
        <v>0</v>
      </c>
      <c r="W424">
        <v>0</v>
      </c>
      <c r="X424">
        <v>5.8500000000000003E-2</v>
      </c>
      <c r="Y424">
        <v>2.62</v>
      </c>
      <c r="Z424">
        <v>0</v>
      </c>
      <c r="AA424">
        <v>0</v>
      </c>
      <c r="AB424">
        <v>0</v>
      </c>
      <c r="AC424">
        <v>0</v>
      </c>
      <c r="AD424">
        <v>0</v>
      </c>
      <c r="AE424">
        <v>0</v>
      </c>
      <c r="AF424">
        <v>0</v>
      </c>
      <c r="AG424">
        <v>0</v>
      </c>
      <c r="AH424">
        <v>2.6952000000000003</v>
      </c>
      <c r="AK424" s="70">
        <f t="shared" si="19"/>
        <v>2.6952000000000003</v>
      </c>
      <c r="AM424" s="70">
        <f>VLOOKUP(B424,Totalt!B423:AU896,39,FALSE)</f>
        <v>2.6952000000000003</v>
      </c>
      <c r="AP424" s="70">
        <f t="shared" si="20"/>
        <v>0</v>
      </c>
    </row>
    <row r="425" spans="1:42" x14ac:dyDescent="0.35">
      <c r="A425" t="s">
        <v>550</v>
      </c>
      <c r="B425" t="s">
        <v>566</v>
      </c>
      <c r="C425">
        <v>0</v>
      </c>
      <c r="D425">
        <v>0</v>
      </c>
      <c r="E425">
        <v>0</v>
      </c>
      <c r="F425">
        <v>0</v>
      </c>
      <c r="G425">
        <v>0</v>
      </c>
      <c r="H425">
        <v>0</v>
      </c>
      <c r="I425">
        <v>0.52700000000000002</v>
      </c>
      <c r="J425">
        <v>0</v>
      </c>
      <c r="K425">
        <v>0</v>
      </c>
      <c r="L425">
        <v>0</v>
      </c>
      <c r="M425">
        <v>0</v>
      </c>
      <c r="N425">
        <v>0</v>
      </c>
      <c r="O425">
        <v>0</v>
      </c>
      <c r="P425" s="46">
        <v>0</v>
      </c>
      <c r="Q425" s="46">
        <f t="shared" si="18"/>
        <v>0</v>
      </c>
      <c r="R425">
        <v>29.928000000000001</v>
      </c>
      <c r="S425">
        <v>0</v>
      </c>
      <c r="T425">
        <v>0</v>
      </c>
      <c r="U425">
        <v>0</v>
      </c>
      <c r="V425">
        <v>0</v>
      </c>
      <c r="W425">
        <v>0</v>
      </c>
      <c r="X425">
        <v>0.69</v>
      </c>
      <c r="Y425">
        <v>0</v>
      </c>
      <c r="Z425">
        <v>28.346</v>
      </c>
      <c r="AA425">
        <v>0</v>
      </c>
      <c r="AB425">
        <v>0</v>
      </c>
      <c r="AC425">
        <v>0</v>
      </c>
      <c r="AD425">
        <v>0</v>
      </c>
      <c r="AE425">
        <v>0</v>
      </c>
      <c r="AF425">
        <v>0</v>
      </c>
      <c r="AG425">
        <v>0.90588199999999997</v>
      </c>
      <c r="AH425">
        <v>60.396881999999998</v>
      </c>
      <c r="AK425" s="70">
        <f t="shared" si="19"/>
        <v>60.396881999999998</v>
      </c>
      <c r="AM425" s="70">
        <f>VLOOKUP(B425,Totalt!B424:AU897,39,FALSE)</f>
        <v>60.396881999999998</v>
      </c>
      <c r="AP425" s="70">
        <f t="shared" si="20"/>
        <v>0</v>
      </c>
    </row>
    <row r="426" spans="1:42" x14ac:dyDescent="0.35">
      <c r="A426" t="s">
        <v>550</v>
      </c>
      <c r="B426" t="s">
        <v>567</v>
      </c>
      <c r="C426">
        <v>0</v>
      </c>
      <c r="D426">
        <v>0</v>
      </c>
      <c r="E426">
        <v>0</v>
      </c>
      <c r="F426">
        <v>0</v>
      </c>
      <c r="G426">
        <v>0</v>
      </c>
      <c r="H426">
        <v>0</v>
      </c>
      <c r="I426">
        <v>0.45100000000000001</v>
      </c>
      <c r="J426">
        <v>0</v>
      </c>
      <c r="K426">
        <v>0</v>
      </c>
      <c r="L426">
        <v>0</v>
      </c>
      <c r="M426">
        <v>0</v>
      </c>
      <c r="N426">
        <v>0</v>
      </c>
      <c r="O426">
        <v>0</v>
      </c>
      <c r="P426" s="46">
        <v>0</v>
      </c>
      <c r="Q426" s="46">
        <f t="shared" si="18"/>
        <v>0</v>
      </c>
      <c r="R426">
        <v>0</v>
      </c>
      <c r="S426">
        <v>0.51800000000000002</v>
      </c>
      <c r="T426">
        <v>0</v>
      </c>
      <c r="U426">
        <v>0</v>
      </c>
      <c r="V426">
        <v>0</v>
      </c>
      <c r="W426">
        <v>0</v>
      </c>
      <c r="X426">
        <v>0.1</v>
      </c>
      <c r="Y426">
        <v>0</v>
      </c>
      <c r="Z426">
        <v>0</v>
      </c>
      <c r="AA426">
        <v>0</v>
      </c>
      <c r="AB426">
        <v>0</v>
      </c>
      <c r="AC426">
        <v>0</v>
      </c>
      <c r="AD426">
        <v>0</v>
      </c>
      <c r="AE426">
        <v>0</v>
      </c>
      <c r="AF426">
        <v>0</v>
      </c>
      <c r="AG426">
        <v>7.0469999999999997</v>
      </c>
      <c r="AH426">
        <v>8.1159999999999997</v>
      </c>
      <c r="AK426" s="70">
        <f t="shared" si="19"/>
        <v>8.1159999999999997</v>
      </c>
      <c r="AM426" s="70">
        <f>VLOOKUP(B426,Totalt!B425:AU898,39,FALSE)</f>
        <v>8.1159999999999997</v>
      </c>
      <c r="AP426" s="70">
        <f t="shared" si="20"/>
        <v>0</v>
      </c>
    </row>
    <row r="427" spans="1:42" x14ac:dyDescent="0.35">
      <c r="A427" t="s">
        <v>550</v>
      </c>
      <c r="B427" t="s">
        <v>568</v>
      </c>
      <c r="C427">
        <v>0</v>
      </c>
      <c r="D427">
        <v>0</v>
      </c>
      <c r="E427">
        <v>0</v>
      </c>
      <c r="F427">
        <v>0</v>
      </c>
      <c r="G427">
        <v>0</v>
      </c>
      <c r="H427">
        <v>0</v>
      </c>
      <c r="I427">
        <v>0.70899999999999996</v>
      </c>
      <c r="J427">
        <v>0</v>
      </c>
      <c r="K427">
        <v>0</v>
      </c>
      <c r="L427">
        <v>0</v>
      </c>
      <c r="M427">
        <v>0</v>
      </c>
      <c r="N427">
        <v>0</v>
      </c>
      <c r="O427">
        <v>0</v>
      </c>
      <c r="P427" s="46">
        <v>32.994</v>
      </c>
      <c r="Q427" s="46">
        <f t="shared" si="18"/>
        <v>16.497</v>
      </c>
      <c r="R427">
        <v>0</v>
      </c>
      <c r="S427">
        <v>0</v>
      </c>
      <c r="T427">
        <v>86.363</v>
      </c>
      <c r="U427">
        <v>0</v>
      </c>
      <c r="V427">
        <v>0</v>
      </c>
      <c r="W427">
        <v>0</v>
      </c>
      <c r="X427">
        <v>1.95E-2</v>
      </c>
      <c r="Y427">
        <v>0</v>
      </c>
      <c r="Z427">
        <v>0</v>
      </c>
      <c r="AA427">
        <v>0</v>
      </c>
      <c r="AB427">
        <v>0</v>
      </c>
      <c r="AC427">
        <v>0</v>
      </c>
      <c r="AD427">
        <v>0</v>
      </c>
      <c r="AE427">
        <v>0</v>
      </c>
      <c r="AF427">
        <v>0</v>
      </c>
      <c r="AG427">
        <v>0</v>
      </c>
      <c r="AH427">
        <v>120.0855</v>
      </c>
      <c r="AK427" s="70">
        <f t="shared" si="19"/>
        <v>103.5885</v>
      </c>
      <c r="AM427" s="70">
        <f>VLOOKUP(B427,Totalt!B426:AU899,39,FALSE)</f>
        <v>103.5885</v>
      </c>
      <c r="AP427" s="70">
        <f t="shared" si="20"/>
        <v>0</v>
      </c>
    </row>
    <row r="428" spans="1:42" x14ac:dyDescent="0.35">
      <c r="A428" t="s">
        <v>550</v>
      </c>
      <c r="B428" t="s">
        <v>569</v>
      </c>
      <c r="C428">
        <v>0</v>
      </c>
      <c r="D428">
        <v>0</v>
      </c>
      <c r="E428">
        <v>0</v>
      </c>
      <c r="F428">
        <v>0</v>
      </c>
      <c r="G428">
        <v>0</v>
      </c>
      <c r="H428">
        <v>0</v>
      </c>
      <c r="I428">
        <v>0</v>
      </c>
      <c r="J428">
        <v>0</v>
      </c>
      <c r="K428">
        <v>0</v>
      </c>
      <c r="L428">
        <v>0</v>
      </c>
      <c r="M428">
        <v>0</v>
      </c>
      <c r="N428">
        <v>0</v>
      </c>
      <c r="O428">
        <v>0</v>
      </c>
      <c r="P428" s="46">
        <v>0</v>
      </c>
      <c r="Q428" s="46">
        <f t="shared" si="18"/>
        <v>0</v>
      </c>
      <c r="R428">
        <v>0</v>
      </c>
      <c r="S428">
        <v>0</v>
      </c>
      <c r="T428">
        <v>0</v>
      </c>
      <c r="U428">
        <v>0</v>
      </c>
      <c r="V428">
        <v>0</v>
      </c>
      <c r="W428">
        <v>0</v>
      </c>
      <c r="X428">
        <v>0</v>
      </c>
      <c r="Y428">
        <v>0</v>
      </c>
      <c r="Z428">
        <v>0</v>
      </c>
      <c r="AA428">
        <v>0</v>
      </c>
      <c r="AB428">
        <v>0</v>
      </c>
      <c r="AC428">
        <v>0</v>
      </c>
      <c r="AD428">
        <v>0</v>
      </c>
      <c r="AE428">
        <v>0</v>
      </c>
      <c r="AF428">
        <v>0</v>
      </c>
      <c r="AG428">
        <v>0</v>
      </c>
      <c r="AH428">
        <v>0</v>
      </c>
      <c r="AK428" s="70">
        <f t="shared" si="19"/>
        <v>0</v>
      </c>
      <c r="AM428" s="70">
        <f>VLOOKUP(B428,Totalt!B427:AU900,39,FALSE)</f>
        <v>0</v>
      </c>
      <c r="AP428" s="70">
        <f t="shared" si="20"/>
        <v>0</v>
      </c>
    </row>
    <row r="429" spans="1:42" x14ac:dyDescent="0.35">
      <c r="A429" t="s">
        <v>550</v>
      </c>
      <c r="B429" t="s">
        <v>570</v>
      </c>
      <c r="C429">
        <v>0</v>
      </c>
      <c r="D429">
        <v>0</v>
      </c>
      <c r="E429">
        <v>0</v>
      </c>
      <c r="F429">
        <v>0</v>
      </c>
      <c r="G429">
        <v>0</v>
      </c>
      <c r="H429">
        <v>0</v>
      </c>
      <c r="I429">
        <v>0</v>
      </c>
      <c r="J429">
        <v>0</v>
      </c>
      <c r="K429">
        <v>0</v>
      </c>
      <c r="L429">
        <v>0</v>
      </c>
      <c r="M429">
        <v>0</v>
      </c>
      <c r="N429">
        <v>0</v>
      </c>
      <c r="O429">
        <v>0</v>
      </c>
      <c r="P429" s="46">
        <v>0</v>
      </c>
      <c r="Q429" s="46">
        <f t="shared" si="18"/>
        <v>0</v>
      </c>
      <c r="R429">
        <v>0</v>
      </c>
      <c r="S429">
        <v>0</v>
      </c>
      <c r="T429">
        <v>0</v>
      </c>
      <c r="U429">
        <v>0</v>
      </c>
      <c r="V429">
        <v>0</v>
      </c>
      <c r="W429">
        <v>0</v>
      </c>
      <c r="X429">
        <v>0</v>
      </c>
      <c r="Y429">
        <v>0</v>
      </c>
      <c r="Z429">
        <v>0</v>
      </c>
      <c r="AA429">
        <v>0</v>
      </c>
      <c r="AB429">
        <v>0</v>
      </c>
      <c r="AC429">
        <v>0</v>
      </c>
      <c r="AD429">
        <v>0</v>
      </c>
      <c r="AE429">
        <v>0</v>
      </c>
      <c r="AF429">
        <v>0</v>
      </c>
      <c r="AG429">
        <v>0</v>
      </c>
      <c r="AH429">
        <v>0</v>
      </c>
      <c r="AK429" s="70">
        <f t="shared" si="19"/>
        <v>0</v>
      </c>
      <c r="AM429" s="70">
        <f>VLOOKUP(B429,Totalt!B428:AU901,39,FALSE)</f>
        <v>0</v>
      </c>
      <c r="AP429" s="70">
        <f t="shared" si="20"/>
        <v>0</v>
      </c>
    </row>
    <row r="430" spans="1:42" x14ac:dyDescent="0.35">
      <c r="A430" t="s">
        <v>571</v>
      </c>
      <c r="B430" t="s">
        <v>572</v>
      </c>
      <c r="C430">
        <v>0</v>
      </c>
      <c r="D430">
        <v>0</v>
      </c>
      <c r="E430">
        <v>0</v>
      </c>
      <c r="F430">
        <v>0</v>
      </c>
      <c r="G430">
        <v>0</v>
      </c>
      <c r="H430">
        <v>0</v>
      </c>
      <c r="I430">
        <v>4.0000000000000001E-3</v>
      </c>
      <c r="J430">
        <v>0</v>
      </c>
      <c r="K430">
        <v>0</v>
      </c>
      <c r="L430">
        <v>0</v>
      </c>
      <c r="M430">
        <v>0</v>
      </c>
      <c r="N430">
        <v>0</v>
      </c>
      <c r="O430">
        <v>0</v>
      </c>
      <c r="P430" s="46">
        <v>0</v>
      </c>
      <c r="Q430" s="46">
        <f t="shared" si="18"/>
        <v>0</v>
      </c>
      <c r="R430">
        <v>0</v>
      </c>
      <c r="S430">
        <v>0</v>
      </c>
      <c r="T430">
        <v>0</v>
      </c>
      <c r="U430">
        <v>0</v>
      </c>
      <c r="V430">
        <v>0</v>
      </c>
      <c r="W430">
        <v>0</v>
      </c>
      <c r="X430">
        <v>0.28283999999999998</v>
      </c>
      <c r="Y430">
        <v>0</v>
      </c>
      <c r="Z430">
        <v>0</v>
      </c>
      <c r="AA430">
        <v>0</v>
      </c>
      <c r="AB430">
        <v>0</v>
      </c>
      <c r="AC430">
        <v>0</v>
      </c>
      <c r="AD430">
        <v>0</v>
      </c>
      <c r="AE430">
        <v>0</v>
      </c>
      <c r="AF430">
        <v>0</v>
      </c>
      <c r="AG430">
        <v>13.2941</v>
      </c>
      <c r="AH430">
        <v>13.58094</v>
      </c>
      <c r="AK430" s="70">
        <f t="shared" si="19"/>
        <v>13.58094</v>
      </c>
      <c r="AM430" s="70">
        <f>VLOOKUP(B430,Totalt!B429:AU902,39,FALSE)</f>
        <v>13.58094</v>
      </c>
      <c r="AP430" s="70">
        <f t="shared" si="20"/>
        <v>0</v>
      </c>
    </row>
    <row r="431" spans="1:42" x14ac:dyDescent="0.35">
      <c r="A431" t="s">
        <v>571</v>
      </c>
      <c r="B431" t="s">
        <v>573</v>
      </c>
      <c r="C431">
        <v>0</v>
      </c>
      <c r="D431">
        <v>0</v>
      </c>
      <c r="E431">
        <v>0.66</v>
      </c>
      <c r="F431">
        <v>61.673000000000002</v>
      </c>
      <c r="G431">
        <v>13.789</v>
      </c>
      <c r="H431">
        <v>3.9</v>
      </c>
      <c r="I431">
        <v>4.1000000000000002E-2</v>
      </c>
      <c r="J431">
        <v>0</v>
      </c>
      <c r="K431">
        <v>0</v>
      </c>
      <c r="L431">
        <v>45.226999999999997</v>
      </c>
      <c r="M431">
        <v>0</v>
      </c>
      <c r="N431">
        <v>0</v>
      </c>
      <c r="O431">
        <v>0</v>
      </c>
      <c r="P431" s="46">
        <v>56.802</v>
      </c>
      <c r="Q431" s="46">
        <f t="shared" si="18"/>
        <v>28.401</v>
      </c>
      <c r="R431">
        <v>0.187</v>
      </c>
      <c r="S431">
        <v>0</v>
      </c>
      <c r="T431">
        <v>30.151</v>
      </c>
      <c r="U431">
        <v>0</v>
      </c>
      <c r="V431">
        <v>0</v>
      </c>
      <c r="W431">
        <v>0</v>
      </c>
      <c r="X431">
        <v>8</v>
      </c>
      <c r="Y431">
        <v>0</v>
      </c>
      <c r="Z431">
        <v>0</v>
      </c>
      <c r="AA431">
        <v>0</v>
      </c>
      <c r="AB431">
        <v>0</v>
      </c>
      <c r="AC431">
        <v>0</v>
      </c>
      <c r="AD431">
        <v>0</v>
      </c>
      <c r="AE431">
        <v>5.0860000000000003</v>
      </c>
      <c r="AF431">
        <v>0</v>
      </c>
      <c r="AG431">
        <v>0</v>
      </c>
      <c r="AH431">
        <v>225.51600000000002</v>
      </c>
      <c r="AK431" s="70">
        <f t="shared" si="19"/>
        <v>197.11500000000001</v>
      </c>
      <c r="AM431" s="70">
        <f>VLOOKUP(B431,Totalt!B430:AU903,39,FALSE)</f>
        <v>197.11500000000004</v>
      </c>
      <c r="AP431" s="70">
        <f t="shared" si="20"/>
        <v>0</v>
      </c>
    </row>
    <row r="432" spans="1:42" x14ac:dyDescent="0.35">
      <c r="A432" t="s">
        <v>574</v>
      </c>
      <c r="B432" t="s">
        <v>575</v>
      </c>
      <c r="C432">
        <v>0</v>
      </c>
      <c r="D432">
        <v>0</v>
      </c>
      <c r="E432">
        <v>0</v>
      </c>
      <c r="F432">
        <v>5.125</v>
      </c>
      <c r="G432">
        <v>5.21</v>
      </c>
      <c r="H432">
        <v>4.0000000000000001E-3</v>
      </c>
      <c r="I432">
        <v>0.54700000000000004</v>
      </c>
      <c r="J432">
        <v>0</v>
      </c>
      <c r="K432">
        <v>0</v>
      </c>
      <c r="L432">
        <v>15.952</v>
      </c>
      <c r="M432">
        <v>0</v>
      </c>
      <c r="N432">
        <v>0</v>
      </c>
      <c r="O432">
        <v>0</v>
      </c>
      <c r="P432" s="46">
        <v>32.283999999999999</v>
      </c>
      <c r="Q432" s="46">
        <f t="shared" si="18"/>
        <v>16.141999999999999</v>
      </c>
      <c r="R432">
        <v>16.186</v>
      </c>
      <c r="S432">
        <v>12.018000000000001</v>
      </c>
      <c r="T432">
        <v>52.075000000000003</v>
      </c>
      <c r="U432">
        <v>0</v>
      </c>
      <c r="V432">
        <v>0</v>
      </c>
      <c r="W432">
        <v>5.4349999999999996</v>
      </c>
      <c r="X432">
        <v>3.44</v>
      </c>
      <c r="Y432">
        <v>0</v>
      </c>
      <c r="Z432">
        <v>0</v>
      </c>
      <c r="AA432">
        <v>0</v>
      </c>
      <c r="AB432">
        <v>0</v>
      </c>
      <c r="AC432">
        <v>0</v>
      </c>
      <c r="AD432">
        <v>0.57899999999999996</v>
      </c>
      <c r="AE432">
        <v>0</v>
      </c>
      <c r="AF432">
        <v>0</v>
      </c>
      <c r="AG432">
        <v>0</v>
      </c>
      <c r="AH432">
        <v>148.85500000000002</v>
      </c>
      <c r="AK432" s="70">
        <f t="shared" si="19"/>
        <v>132.71300000000002</v>
      </c>
      <c r="AM432" s="70">
        <f>VLOOKUP(B432,Totalt!B431:AU904,39,FALSE)</f>
        <v>132.71299999999999</v>
      </c>
      <c r="AP432" s="70">
        <f t="shared" si="20"/>
        <v>0</v>
      </c>
    </row>
    <row r="433" spans="1:42" x14ac:dyDescent="0.35">
      <c r="A433" t="s">
        <v>574</v>
      </c>
      <c r="B433" t="s">
        <v>576</v>
      </c>
      <c r="C433">
        <v>0</v>
      </c>
      <c r="D433">
        <v>0</v>
      </c>
      <c r="E433">
        <v>0</v>
      </c>
      <c r="F433">
        <v>0</v>
      </c>
      <c r="G433">
        <v>0</v>
      </c>
      <c r="H433">
        <v>0</v>
      </c>
      <c r="I433">
        <v>0.88300000000000001</v>
      </c>
      <c r="J433">
        <v>0</v>
      </c>
      <c r="K433">
        <v>0</v>
      </c>
      <c r="L433">
        <v>0</v>
      </c>
      <c r="M433">
        <v>0</v>
      </c>
      <c r="N433">
        <v>0</v>
      </c>
      <c r="O433">
        <v>0</v>
      </c>
      <c r="P433" s="46">
        <v>0</v>
      </c>
      <c r="Q433" s="46">
        <f t="shared" si="18"/>
        <v>0</v>
      </c>
      <c r="R433">
        <v>0</v>
      </c>
      <c r="S433">
        <v>0</v>
      </c>
      <c r="T433">
        <v>14.587999999999999</v>
      </c>
      <c r="U433">
        <v>0</v>
      </c>
      <c r="V433">
        <v>0</v>
      </c>
      <c r="W433">
        <v>0</v>
      </c>
      <c r="X433">
        <v>0.32100000000000001</v>
      </c>
      <c r="Y433">
        <v>0</v>
      </c>
      <c r="Z433">
        <v>0</v>
      </c>
      <c r="AA433">
        <v>0</v>
      </c>
      <c r="AB433">
        <v>0</v>
      </c>
      <c r="AC433">
        <v>0</v>
      </c>
      <c r="AD433">
        <v>0</v>
      </c>
      <c r="AE433">
        <v>0</v>
      </c>
      <c r="AF433">
        <v>0</v>
      </c>
      <c r="AG433">
        <v>0</v>
      </c>
      <c r="AH433">
        <v>15.792</v>
      </c>
      <c r="AK433" s="70">
        <f t="shared" si="19"/>
        <v>15.792</v>
      </c>
      <c r="AM433" s="70">
        <f>VLOOKUP(B433,Totalt!B432:AU905,39,FALSE)</f>
        <v>15.792</v>
      </c>
      <c r="AP433" s="70">
        <f t="shared" si="20"/>
        <v>0</v>
      </c>
    </row>
    <row r="434" spans="1:42" x14ac:dyDescent="0.35">
      <c r="A434" t="s">
        <v>574</v>
      </c>
      <c r="B434" t="s">
        <v>577</v>
      </c>
      <c r="C434">
        <v>0</v>
      </c>
      <c r="D434">
        <v>0</v>
      </c>
      <c r="E434">
        <v>1.29647</v>
      </c>
      <c r="F434">
        <v>9.59</v>
      </c>
      <c r="G434">
        <v>0</v>
      </c>
      <c r="H434">
        <v>0</v>
      </c>
      <c r="I434">
        <v>8.4499999999999993</v>
      </c>
      <c r="J434">
        <v>0</v>
      </c>
      <c r="K434">
        <v>0</v>
      </c>
      <c r="L434">
        <v>3.25</v>
      </c>
      <c r="M434">
        <v>0</v>
      </c>
      <c r="N434">
        <v>0</v>
      </c>
      <c r="O434">
        <v>91.15</v>
      </c>
      <c r="P434" s="46">
        <v>36.380000000000003</v>
      </c>
      <c r="Q434" s="46">
        <f t="shared" si="18"/>
        <v>18.190000000000001</v>
      </c>
      <c r="R434">
        <v>0.26700000000000002</v>
      </c>
      <c r="S434">
        <v>3.63</v>
      </c>
      <c r="T434">
        <v>6.19</v>
      </c>
      <c r="U434">
        <v>0</v>
      </c>
      <c r="V434">
        <v>0</v>
      </c>
      <c r="W434">
        <v>0</v>
      </c>
      <c r="X434">
        <v>4.0119999999999996</v>
      </c>
      <c r="Y434">
        <v>0</v>
      </c>
      <c r="Z434">
        <v>0</v>
      </c>
      <c r="AA434">
        <v>0</v>
      </c>
      <c r="AB434">
        <v>0</v>
      </c>
      <c r="AC434">
        <v>0</v>
      </c>
      <c r="AD434">
        <v>1.71</v>
      </c>
      <c r="AE434">
        <v>0</v>
      </c>
      <c r="AF434">
        <v>0</v>
      </c>
      <c r="AG434">
        <v>0</v>
      </c>
      <c r="AH434">
        <v>165.92546999999999</v>
      </c>
      <c r="AK434" s="70">
        <f t="shared" si="19"/>
        <v>147.73546999999999</v>
      </c>
      <c r="AM434" s="70">
        <f>VLOOKUP(B434,Totalt!B433:AU906,39,FALSE)</f>
        <v>147.73546999999999</v>
      </c>
      <c r="AP434" s="70">
        <f t="shared" si="20"/>
        <v>0</v>
      </c>
    </row>
    <row r="435" spans="1:42" x14ac:dyDescent="0.35">
      <c r="A435" t="s">
        <v>574</v>
      </c>
      <c r="B435" t="s">
        <v>578</v>
      </c>
      <c r="C435">
        <v>0</v>
      </c>
      <c r="D435">
        <v>0</v>
      </c>
      <c r="E435">
        <v>0</v>
      </c>
      <c r="F435">
        <v>0</v>
      </c>
      <c r="G435">
        <v>0</v>
      </c>
      <c r="H435">
        <v>0</v>
      </c>
      <c r="I435">
        <v>0.35444399999999998</v>
      </c>
      <c r="J435">
        <v>0</v>
      </c>
      <c r="K435">
        <v>0</v>
      </c>
      <c r="L435">
        <v>0</v>
      </c>
      <c r="M435">
        <v>0</v>
      </c>
      <c r="N435">
        <v>0</v>
      </c>
      <c r="O435">
        <v>0</v>
      </c>
      <c r="P435" s="46">
        <v>0</v>
      </c>
      <c r="Q435" s="46">
        <f t="shared" si="18"/>
        <v>0</v>
      </c>
      <c r="R435">
        <v>19.213000000000001</v>
      </c>
      <c r="S435">
        <v>0</v>
      </c>
      <c r="T435">
        <v>0</v>
      </c>
      <c r="U435">
        <v>0</v>
      </c>
      <c r="V435">
        <v>0</v>
      </c>
      <c r="W435">
        <v>0</v>
      </c>
      <c r="X435">
        <v>0.56688000000000005</v>
      </c>
      <c r="Y435">
        <v>0</v>
      </c>
      <c r="Z435">
        <v>2.32111</v>
      </c>
      <c r="AA435">
        <v>0</v>
      </c>
      <c r="AB435">
        <v>0</v>
      </c>
      <c r="AC435">
        <v>0</v>
      </c>
      <c r="AD435">
        <v>0</v>
      </c>
      <c r="AE435">
        <v>0</v>
      </c>
      <c r="AF435">
        <v>0</v>
      </c>
      <c r="AG435">
        <v>0</v>
      </c>
      <c r="AH435">
        <v>22.455434000000004</v>
      </c>
      <c r="AK435" s="70">
        <f t="shared" si="19"/>
        <v>22.455434000000004</v>
      </c>
      <c r="AM435" s="70">
        <f>VLOOKUP(B435,Totalt!B434:AU907,39,FALSE)</f>
        <v>22.455434</v>
      </c>
      <c r="AP435" s="70">
        <f t="shared" si="20"/>
        <v>0</v>
      </c>
    </row>
    <row r="436" spans="1:42" x14ac:dyDescent="0.35">
      <c r="A436" t="s">
        <v>579</v>
      </c>
      <c r="B436" t="s">
        <v>580</v>
      </c>
      <c r="C436">
        <v>0</v>
      </c>
      <c r="D436">
        <v>0</v>
      </c>
      <c r="E436">
        <v>0</v>
      </c>
      <c r="F436">
        <v>0</v>
      </c>
      <c r="G436">
        <v>0</v>
      </c>
      <c r="H436">
        <v>0</v>
      </c>
      <c r="I436">
        <v>0.49099999999999999</v>
      </c>
      <c r="J436">
        <v>0</v>
      </c>
      <c r="K436">
        <v>0</v>
      </c>
      <c r="L436">
        <v>4.29</v>
      </c>
      <c r="M436">
        <v>0</v>
      </c>
      <c r="N436">
        <v>0</v>
      </c>
      <c r="O436">
        <v>0</v>
      </c>
      <c r="P436" s="46">
        <v>0</v>
      </c>
      <c r="Q436" s="46">
        <f t="shared" si="18"/>
        <v>0</v>
      </c>
      <c r="R436">
        <v>0</v>
      </c>
      <c r="S436">
        <v>0</v>
      </c>
      <c r="T436">
        <v>3.36</v>
      </c>
      <c r="U436">
        <v>0</v>
      </c>
      <c r="V436">
        <v>0</v>
      </c>
      <c r="W436">
        <v>0</v>
      </c>
      <c r="X436">
        <v>0.21</v>
      </c>
      <c r="Y436">
        <v>0</v>
      </c>
      <c r="Z436">
        <v>0</v>
      </c>
      <c r="AA436">
        <v>0</v>
      </c>
      <c r="AB436">
        <v>0</v>
      </c>
      <c r="AC436">
        <v>0</v>
      </c>
      <c r="AD436">
        <v>0</v>
      </c>
      <c r="AE436">
        <v>0</v>
      </c>
      <c r="AF436">
        <v>0</v>
      </c>
      <c r="AG436">
        <v>0</v>
      </c>
      <c r="AH436">
        <v>8.3510000000000009</v>
      </c>
      <c r="AK436" s="70">
        <f t="shared" si="19"/>
        <v>8.3510000000000009</v>
      </c>
      <c r="AM436" s="70">
        <f>VLOOKUP(B436,Totalt!B435:AU908,39,FALSE)</f>
        <v>8.3510000000000009</v>
      </c>
      <c r="AP436" s="70">
        <f t="shared" si="20"/>
        <v>0</v>
      </c>
    </row>
    <row r="437" spans="1:42" x14ac:dyDescent="0.35">
      <c r="A437" t="s">
        <v>579</v>
      </c>
      <c r="B437" t="s">
        <v>581</v>
      </c>
      <c r="C437">
        <v>0</v>
      </c>
      <c r="D437">
        <v>0</v>
      </c>
      <c r="E437">
        <v>0</v>
      </c>
      <c r="F437">
        <v>9.6950000000000003</v>
      </c>
      <c r="G437">
        <v>0</v>
      </c>
      <c r="H437">
        <v>0</v>
      </c>
      <c r="I437">
        <v>2.1960000000000002</v>
      </c>
      <c r="J437">
        <v>0</v>
      </c>
      <c r="K437">
        <v>0</v>
      </c>
      <c r="L437">
        <v>15.512</v>
      </c>
      <c r="M437">
        <v>0</v>
      </c>
      <c r="N437">
        <v>0</v>
      </c>
      <c r="O437">
        <v>0</v>
      </c>
      <c r="P437" s="46">
        <v>2.8</v>
      </c>
      <c r="Q437" s="46">
        <f t="shared" si="18"/>
        <v>1.4</v>
      </c>
      <c r="R437">
        <v>0</v>
      </c>
      <c r="S437">
        <v>0</v>
      </c>
      <c r="T437">
        <v>2.1970000000000001</v>
      </c>
      <c r="U437">
        <v>0</v>
      </c>
      <c r="V437">
        <v>0</v>
      </c>
      <c r="W437">
        <v>0</v>
      </c>
      <c r="X437">
        <v>0.91300000000000003</v>
      </c>
      <c r="Y437">
        <v>0</v>
      </c>
      <c r="Z437">
        <v>0</v>
      </c>
      <c r="AA437">
        <v>0</v>
      </c>
      <c r="AB437">
        <v>0</v>
      </c>
      <c r="AC437">
        <v>0</v>
      </c>
      <c r="AD437">
        <v>0</v>
      </c>
      <c r="AE437">
        <v>0</v>
      </c>
      <c r="AF437">
        <v>0</v>
      </c>
      <c r="AG437">
        <v>0</v>
      </c>
      <c r="AH437">
        <v>33.312999999999995</v>
      </c>
      <c r="AK437" s="70">
        <f t="shared" si="19"/>
        <v>31.912999999999997</v>
      </c>
      <c r="AM437" s="70">
        <f>VLOOKUP(B437,Totalt!B436:AU909,39,FALSE)</f>
        <v>31.912999999999997</v>
      </c>
      <c r="AP437" s="70">
        <f t="shared" si="20"/>
        <v>0</v>
      </c>
    </row>
    <row r="438" spans="1:42" x14ac:dyDescent="0.35">
      <c r="A438" t="s">
        <v>579</v>
      </c>
      <c r="B438" t="s">
        <v>582</v>
      </c>
      <c r="C438">
        <v>0</v>
      </c>
      <c r="D438">
        <v>122.373</v>
      </c>
      <c r="E438">
        <v>0</v>
      </c>
      <c r="F438">
        <v>9.6709999999999994</v>
      </c>
      <c r="G438">
        <v>0</v>
      </c>
      <c r="H438">
        <v>0</v>
      </c>
      <c r="I438">
        <v>10.801</v>
      </c>
      <c r="J438">
        <v>0</v>
      </c>
      <c r="K438">
        <v>0</v>
      </c>
      <c r="L438">
        <v>70.465000000000003</v>
      </c>
      <c r="M438">
        <v>0</v>
      </c>
      <c r="N438">
        <v>0</v>
      </c>
      <c r="O438">
        <v>0</v>
      </c>
      <c r="P438" s="46">
        <v>28.512</v>
      </c>
      <c r="Q438" s="46">
        <f t="shared" si="18"/>
        <v>14.256</v>
      </c>
      <c r="R438">
        <v>0</v>
      </c>
      <c r="S438">
        <v>0</v>
      </c>
      <c r="T438">
        <v>3.6480000000000001</v>
      </c>
      <c r="U438">
        <v>0</v>
      </c>
      <c r="V438">
        <v>0</v>
      </c>
      <c r="W438">
        <v>0</v>
      </c>
      <c r="X438">
        <v>9.2840000000000007</v>
      </c>
      <c r="Y438">
        <v>0</v>
      </c>
      <c r="Z438">
        <v>0</v>
      </c>
      <c r="AA438">
        <v>0</v>
      </c>
      <c r="AB438">
        <v>0</v>
      </c>
      <c r="AC438">
        <v>0</v>
      </c>
      <c r="AD438">
        <v>0</v>
      </c>
      <c r="AE438">
        <v>0</v>
      </c>
      <c r="AF438">
        <v>0</v>
      </c>
      <c r="AG438">
        <v>0</v>
      </c>
      <c r="AH438">
        <v>254.75399999999999</v>
      </c>
      <c r="AK438" s="70">
        <f t="shared" si="19"/>
        <v>240.49799999999999</v>
      </c>
      <c r="AM438" s="70">
        <f>VLOOKUP(B438,Totalt!B437:AU910,39,FALSE)</f>
        <v>240.49799999999999</v>
      </c>
      <c r="AP438" s="70">
        <f t="shared" si="20"/>
        <v>0</v>
      </c>
    </row>
    <row r="439" spans="1:42" x14ac:dyDescent="0.35">
      <c r="A439" t="s">
        <v>583</v>
      </c>
      <c r="B439" t="s">
        <v>584</v>
      </c>
      <c r="C439">
        <v>0</v>
      </c>
      <c r="D439">
        <v>0</v>
      </c>
      <c r="E439">
        <v>0</v>
      </c>
      <c r="F439">
        <v>0</v>
      </c>
      <c r="G439">
        <v>0</v>
      </c>
      <c r="H439">
        <v>0</v>
      </c>
      <c r="I439">
        <v>1.536</v>
      </c>
      <c r="J439">
        <v>0</v>
      </c>
      <c r="K439">
        <v>0</v>
      </c>
      <c r="L439">
        <v>0</v>
      </c>
      <c r="M439">
        <v>0</v>
      </c>
      <c r="N439">
        <v>0</v>
      </c>
      <c r="O439">
        <v>0</v>
      </c>
      <c r="P439" s="46">
        <v>0</v>
      </c>
      <c r="Q439" s="46">
        <f t="shared" si="18"/>
        <v>0</v>
      </c>
      <c r="R439">
        <v>0</v>
      </c>
      <c r="S439">
        <v>0</v>
      </c>
      <c r="T439">
        <v>21.396999999999998</v>
      </c>
      <c r="U439">
        <v>0</v>
      </c>
      <c r="V439">
        <v>0</v>
      </c>
      <c r="W439">
        <v>0</v>
      </c>
      <c r="X439">
        <v>0.56000000000000005</v>
      </c>
      <c r="Y439">
        <v>0</v>
      </c>
      <c r="Z439">
        <v>4.5549999999999997</v>
      </c>
      <c r="AA439">
        <v>0</v>
      </c>
      <c r="AB439">
        <v>0</v>
      </c>
      <c r="AC439">
        <v>0</v>
      </c>
      <c r="AD439">
        <v>0</v>
      </c>
      <c r="AE439">
        <v>0</v>
      </c>
      <c r="AF439">
        <v>0</v>
      </c>
      <c r="AG439">
        <v>0</v>
      </c>
      <c r="AH439">
        <v>28.047999999999998</v>
      </c>
      <c r="AK439" s="70">
        <f t="shared" si="19"/>
        <v>28.047999999999998</v>
      </c>
      <c r="AM439" s="70">
        <f>VLOOKUP(B439,Totalt!B438:AU911,39,FALSE)</f>
        <v>28.047999999999998</v>
      </c>
      <c r="AP439" s="70">
        <f t="shared" si="20"/>
        <v>0</v>
      </c>
    </row>
    <row r="440" spans="1:42" x14ac:dyDescent="0.35">
      <c r="A440" t="s">
        <v>583</v>
      </c>
      <c r="B440" t="s">
        <v>585</v>
      </c>
      <c r="C440">
        <v>0</v>
      </c>
      <c r="D440">
        <v>0</v>
      </c>
      <c r="E440">
        <v>0</v>
      </c>
      <c r="F440">
        <v>0</v>
      </c>
      <c r="G440">
        <v>0</v>
      </c>
      <c r="H440">
        <v>0</v>
      </c>
      <c r="I440">
        <v>1.026</v>
      </c>
      <c r="J440">
        <v>0</v>
      </c>
      <c r="K440">
        <v>0</v>
      </c>
      <c r="L440">
        <v>0</v>
      </c>
      <c r="M440">
        <v>0</v>
      </c>
      <c r="N440">
        <v>0</v>
      </c>
      <c r="O440">
        <v>0</v>
      </c>
      <c r="P440" s="46">
        <v>0</v>
      </c>
      <c r="Q440" s="46">
        <f t="shared" si="18"/>
        <v>0</v>
      </c>
      <c r="R440">
        <v>0</v>
      </c>
      <c r="S440">
        <v>0</v>
      </c>
      <c r="T440">
        <v>7.806</v>
      </c>
      <c r="U440">
        <v>0</v>
      </c>
      <c r="V440">
        <v>0</v>
      </c>
      <c r="W440">
        <v>0</v>
      </c>
      <c r="X440">
        <v>0.29699999999999999</v>
      </c>
      <c r="Y440">
        <v>0</v>
      </c>
      <c r="Z440">
        <v>3.1840000000000002</v>
      </c>
      <c r="AA440">
        <v>0</v>
      </c>
      <c r="AB440">
        <v>0</v>
      </c>
      <c r="AC440">
        <v>0</v>
      </c>
      <c r="AD440">
        <v>0</v>
      </c>
      <c r="AE440">
        <v>0</v>
      </c>
      <c r="AF440">
        <v>0</v>
      </c>
      <c r="AG440">
        <v>0</v>
      </c>
      <c r="AH440">
        <v>12.313000000000002</v>
      </c>
      <c r="AK440" s="70">
        <f t="shared" si="19"/>
        <v>12.313000000000002</v>
      </c>
      <c r="AM440" s="70">
        <f>VLOOKUP(B440,Totalt!B439:AU912,39,FALSE)</f>
        <v>12.313000000000002</v>
      </c>
      <c r="AP440" s="70">
        <f t="shared" si="20"/>
        <v>0</v>
      </c>
    </row>
    <row r="441" spans="1:42" x14ac:dyDescent="0.35">
      <c r="A441" t="s">
        <v>583</v>
      </c>
      <c r="B441" t="s">
        <v>586</v>
      </c>
      <c r="C441">
        <v>0</v>
      </c>
      <c r="D441">
        <v>0</v>
      </c>
      <c r="E441">
        <v>0</v>
      </c>
      <c r="F441">
        <v>0</v>
      </c>
      <c r="G441">
        <v>0</v>
      </c>
      <c r="H441">
        <v>0</v>
      </c>
      <c r="I441">
        <v>1.2070000000000001</v>
      </c>
      <c r="J441">
        <v>0</v>
      </c>
      <c r="K441">
        <v>0</v>
      </c>
      <c r="L441">
        <v>0</v>
      </c>
      <c r="M441">
        <v>0</v>
      </c>
      <c r="N441">
        <v>0</v>
      </c>
      <c r="O441">
        <v>0</v>
      </c>
      <c r="P441" s="46">
        <v>0</v>
      </c>
      <c r="Q441" s="46">
        <f t="shared" si="18"/>
        <v>0</v>
      </c>
      <c r="R441">
        <v>0</v>
      </c>
      <c r="S441">
        <v>0</v>
      </c>
      <c r="T441">
        <v>15.284000000000001</v>
      </c>
      <c r="U441">
        <v>0</v>
      </c>
      <c r="V441">
        <v>0</v>
      </c>
      <c r="W441">
        <v>0</v>
      </c>
      <c r="X441">
        <v>0.38900000000000001</v>
      </c>
      <c r="Y441">
        <v>0</v>
      </c>
      <c r="Z441">
        <v>0</v>
      </c>
      <c r="AA441">
        <v>0</v>
      </c>
      <c r="AB441">
        <v>0</v>
      </c>
      <c r="AC441">
        <v>0</v>
      </c>
      <c r="AD441">
        <v>0</v>
      </c>
      <c r="AE441">
        <v>0</v>
      </c>
      <c r="AF441">
        <v>0</v>
      </c>
      <c r="AG441">
        <v>0</v>
      </c>
      <c r="AH441">
        <v>16.88</v>
      </c>
      <c r="AK441" s="70">
        <f t="shared" si="19"/>
        <v>16.88</v>
      </c>
      <c r="AM441" s="70">
        <f>VLOOKUP(B441,Totalt!B440:AU913,39,FALSE)</f>
        <v>16.88</v>
      </c>
      <c r="AP441" s="70">
        <f t="shared" si="20"/>
        <v>0</v>
      </c>
    </row>
    <row r="442" spans="1:42" x14ac:dyDescent="0.35">
      <c r="A442" t="s">
        <v>583</v>
      </c>
      <c r="B442" t="s">
        <v>587</v>
      </c>
      <c r="C442">
        <v>0</v>
      </c>
      <c r="D442">
        <v>0</v>
      </c>
      <c r="E442">
        <v>0</v>
      </c>
      <c r="F442">
        <v>63.232799999999997</v>
      </c>
      <c r="G442">
        <v>0</v>
      </c>
      <c r="H442">
        <v>0</v>
      </c>
      <c r="I442">
        <v>0.83933500000000005</v>
      </c>
      <c r="J442">
        <v>0</v>
      </c>
      <c r="K442">
        <v>10.980600000000001</v>
      </c>
      <c r="L442">
        <v>268.476</v>
      </c>
      <c r="M442">
        <v>16.1081</v>
      </c>
      <c r="N442">
        <v>0</v>
      </c>
      <c r="O442">
        <v>0</v>
      </c>
      <c r="P442" s="46">
        <v>0</v>
      </c>
      <c r="Q442" s="46">
        <f t="shared" si="18"/>
        <v>0</v>
      </c>
      <c r="R442">
        <v>0</v>
      </c>
      <c r="S442">
        <v>46.498600000000003</v>
      </c>
      <c r="T442">
        <v>116.96</v>
      </c>
      <c r="U442">
        <v>0</v>
      </c>
      <c r="V442">
        <v>0</v>
      </c>
      <c r="W442">
        <v>28.6434</v>
      </c>
      <c r="X442">
        <v>19.148099999999999</v>
      </c>
      <c r="Y442">
        <v>0</v>
      </c>
      <c r="Z442">
        <v>0</v>
      </c>
      <c r="AA442">
        <v>0</v>
      </c>
      <c r="AB442">
        <v>0</v>
      </c>
      <c r="AC442">
        <v>0</v>
      </c>
      <c r="AD442">
        <v>0</v>
      </c>
      <c r="AE442">
        <v>0</v>
      </c>
      <c r="AF442">
        <v>0</v>
      </c>
      <c r="AG442">
        <v>0</v>
      </c>
      <c r="AH442">
        <v>570.88693499999999</v>
      </c>
      <c r="AK442" s="70">
        <f t="shared" si="19"/>
        <v>554.77883499999996</v>
      </c>
      <c r="AM442" s="70">
        <f>VLOOKUP(B442,Totalt!B441:AU914,39,FALSE)</f>
        <v>554.77883499999996</v>
      </c>
      <c r="AP442" s="70">
        <f t="shared" si="20"/>
        <v>0</v>
      </c>
    </row>
    <row r="443" spans="1:42" x14ac:dyDescent="0.35">
      <c r="A443" t="s">
        <v>588</v>
      </c>
      <c r="B443" t="s">
        <v>589</v>
      </c>
      <c r="C443">
        <v>0</v>
      </c>
      <c r="D443">
        <v>0</v>
      </c>
      <c r="E443">
        <v>3.1</v>
      </c>
      <c r="F443">
        <v>0</v>
      </c>
      <c r="G443">
        <v>0</v>
      </c>
      <c r="H443">
        <v>0</v>
      </c>
      <c r="I443">
        <v>3.66</v>
      </c>
      <c r="J443">
        <v>0</v>
      </c>
      <c r="K443">
        <v>0</v>
      </c>
      <c r="L443">
        <v>114.98</v>
      </c>
      <c r="M443">
        <v>0</v>
      </c>
      <c r="N443">
        <v>0</v>
      </c>
      <c r="O443">
        <v>0</v>
      </c>
      <c r="P443" s="46">
        <v>39.4</v>
      </c>
      <c r="Q443" s="46">
        <f t="shared" si="18"/>
        <v>19.7</v>
      </c>
      <c r="R443">
        <v>0</v>
      </c>
      <c r="S443">
        <v>0</v>
      </c>
      <c r="T443">
        <v>15.2</v>
      </c>
      <c r="U443">
        <v>0</v>
      </c>
      <c r="V443">
        <v>0</v>
      </c>
      <c r="W443">
        <v>0</v>
      </c>
      <c r="X443">
        <v>3.69</v>
      </c>
      <c r="Y443">
        <v>0</v>
      </c>
      <c r="Z443">
        <v>1.84</v>
      </c>
      <c r="AA443">
        <v>0</v>
      </c>
      <c r="AB443">
        <v>0</v>
      </c>
      <c r="AC443">
        <v>0</v>
      </c>
      <c r="AD443">
        <v>4.4400000000000004</v>
      </c>
      <c r="AE443">
        <v>0</v>
      </c>
      <c r="AF443">
        <v>0</v>
      </c>
      <c r="AG443">
        <v>34.7059</v>
      </c>
      <c r="AH443">
        <v>221.01589999999999</v>
      </c>
      <c r="AK443" s="70">
        <f t="shared" si="19"/>
        <v>201.3159</v>
      </c>
      <c r="AM443" s="70">
        <f>VLOOKUP(B443,Totalt!B442:AU915,39,FALSE)</f>
        <v>201.31589999999997</v>
      </c>
      <c r="AP443" s="70">
        <f t="shared" si="20"/>
        <v>0</v>
      </c>
    </row>
    <row r="444" spans="1:42" x14ac:dyDescent="0.35">
      <c r="A444" t="s">
        <v>590</v>
      </c>
      <c r="B444" t="s">
        <v>591</v>
      </c>
      <c r="C444">
        <v>0</v>
      </c>
      <c r="D444">
        <v>0</v>
      </c>
      <c r="E444">
        <v>0</v>
      </c>
      <c r="F444">
        <v>0</v>
      </c>
      <c r="G444">
        <v>0</v>
      </c>
      <c r="H444">
        <v>0</v>
      </c>
      <c r="I444">
        <v>0</v>
      </c>
      <c r="J444">
        <v>0</v>
      </c>
      <c r="K444">
        <v>0</v>
      </c>
      <c r="L444">
        <v>0</v>
      </c>
      <c r="M444">
        <v>0</v>
      </c>
      <c r="N444">
        <v>0</v>
      </c>
      <c r="O444">
        <v>0</v>
      </c>
      <c r="P444" s="46">
        <v>0</v>
      </c>
      <c r="Q444" s="46">
        <f t="shared" si="18"/>
        <v>0</v>
      </c>
      <c r="R444">
        <v>0</v>
      </c>
      <c r="S444">
        <v>0</v>
      </c>
      <c r="T444">
        <v>0</v>
      </c>
      <c r="U444">
        <v>0</v>
      </c>
      <c r="V444">
        <v>0</v>
      </c>
      <c r="W444">
        <v>0</v>
      </c>
      <c r="X444">
        <v>0</v>
      </c>
      <c r="Y444">
        <v>0</v>
      </c>
      <c r="Z444">
        <v>0</v>
      </c>
      <c r="AA444">
        <v>0</v>
      </c>
      <c r="AB444">
        <v>0</v>
      </c>
      <c r="AC444">
        <v>0</v>
      </c>
      <c r="AD444">
        <v>0</v>
      </c>
      <c r="AE444">
        <v>0</v>
      </c>
      <c r="AF444">
        <v>0</v>
      </c>
      <c r="AG444">
        <v>0</v>
      </c>
      <c r="AH444">
        <v>0</v>
      </c>
      <c r="AK444" s="70">
        <f t="shared" si="19"/>
        <v>0</v>
      </c>
      <c r="AM444" s="70">
        <f>VLOOKUP(B444,Totalt!B443:AU916,39,FALSE)</f>
        <v>0</v>
      </c>
      <c r="AP444" s="70">
        <f t="shared" si="20"/>
        <v>0</v>
      </c>
    </row>
    <row r="445" spans="1:42" x14ac:dyDescent="0.35">
      <c r="A445" t="s">
        <v>590</v>
      </c>
      <c r="B445" t="s">
        <v>592</v>
      </c>
      <c r="C445">
        <v>0</v>
      </c>
      <c r="D445">
        <v>0</v>
      </c>
      <c r="E445">
        <v>0</v>
      </c>
      <c r="F445">
        <v>0</v>
      </c>
      <c r="G445">
        <v>0</v>
      </c>
      <c r="H445">
        <v>0</v>
      </c>
      <c r="I445">
        <v>0</v>
      </c>
      <c r="J445">
        <v>0</v>
      </c>
      <c r="K445">
        <v>0</v>
      </c>
      <c r="L445">
        <v>0</v>
      </c>
      <c r="M445">
        <v>0</v>
      </c>
      <c r="N445">
        <v>0</v>
      </c>
      <c r="O445">
        <v>0</v>
      </c>
      <c r="P445" s="46">
        <v>0</v>
      </c>
      <c r="Q445" s="46">
        <f t="shared" si="18"/>
        <v>0</v>
      </c>
      <c r="R445">
        <v>0</v>
      </c>
      <c r="S445">
        <v>0</v>
      </c>
      <c r="T445">
        <v>0</v>
      </c>
      <c r="U445">
        <v>0</v>
      </c>
      <c r="V445">
        <v>0</v>
      </c>
      <c r="W445">
        <v>0</v>
      </c>
      <c r="X445">
        <v>0</v>
      </c>
      <c r="Y445">
        <v>0</v>
      </c>
      <c r="Z445">
        <v>0</v>
      </c>
      <c r="AA445">
        <v>0</v>
      </c>
      <c r="AB445">
        <v>0</v>
      </c>
      <c r="AC445">
        <v>0</v>
      </c>
      <c r="AD445">
        <v>0</v>
      </c>
      <c r="AE445">
        <v>0</v>
      </c>
      <c r="AF445">
        <v>0</v>
      </c>
      <c r="AG445">
        <v>0</v>
      </c>
      <c r="AH445">
        <v>0</v>
      </c>
      <c r="AK445" s="70">
        <f t="shared" si="19"/>
        <v>0</v>
      </c>
      <c r="AM445" s="70">
        <f>VLOOKUP(B445,Totalt!B444:AU917,39,FALSE)</f>
        <v>0</v>
      </c>
      <c r="AP445" s="70">
        <f t="shared" si="20"/>
        <v>0</v>
      </c>
    </row>
    <row r="446" spans="1:42" x14ac:dyDescent="0.35">
      <c r="A446" t="s">
        <v>590</v>
      </c>
      <c r="B446" t="s">
        <v>593</v>
      </c>
      <c r="C446">
        <v>0</v>
      </c>
      <c r="D446">
        <v>0</v>
      </c>
      <c r="E446">
        <v>0</v>
      </c>
      <c r="F446">
        <v>0</v>
      </c>
      <c r="G446">
        <v>0</v>
      </c>
      <c r="H446">
        <v>0</v>
      </c>
      <c r="I446">
        <v>0</v>
      </c>
      <c r="J446">
        <v>0</v>
      </c>
      <c r="K446">
        <v>0</v>
      </c>
      <c r="L446">
        <v>0</v>
      </c>
      <c r="M446">
        <v>0</v>
      </c>
      <c r="N446">
        <v>0</v>
      </c>
      <c r="O446">
        <v>0</v>
      </c>
      <c r="P446" s="46">
        <v>0</v>
      </c>
      <c r="Q446" s="46">
        <f t="shared" si="18"/>
        <v>0</v>
      </c>
      <c r="R446">
        <v>0</v>
      </c>
      <c r="S446">
        <v>0</v>
      </c>
      <c r="T446">
        <v>0</v>
      </c>
      <c r="U446">
        <v>0</v>
      </c>
      <c r="V446">
        <v>0</v>
      </c>
      <c r="W446">
        <v>0</v>
      </c>
      <c r="X446">
        <v>0</v>
      </c>
      <c r="Y446">
        <v>0</v>
      </c>
      <c r="Z446">
        <v>0</v>
      </c>
      <c r="AA446">
        <v>0</v>
      </c>
      <c r="AB446">
        <v>0</v>
      </c>
      <c r="AC446">
        <v>0</v>
      </c>
      <c r="AD446">
        <v>0</v>
      </c>
      <c r="AE446">
        <v>0</v>
      </c>
      <c r="AF446">
        <v>0</v>
      </c>
      <c r="AG446">
        <v>0</v>
      </c>
      <c r="AH446">
        <v>0</v>
      </c>
      <c r="AK446" s="70">
        <f t="shared" si="19"/>
        <v>0</v>
      </c>
      <c r="AM446" s="70">
        <f>VLOOKUP(B446,Totalt!B445:AU918,39,FALSE)</f>
        <v>0</v>
      </c>
      <c r="AP446" s="70">
        <f t="shared" si="20"/>
        <v>0</v>
      </c>
    </row>
    <row r="447" spans="1:42" x14ac:dyDescent="0.35">
      <c r="A447" t="s">
        <v>594</v>
      </c>
      <c r="B447" t="s">
        <v>595</v>
      </c>
      <c r="C447">
        <v>0</v>
      </c>
      <c r="D447">
        <v>0</v>
      </c>
      <c r="E447">
        <v>0</v>
      </c>
      <c r="F447">
        <v>0</v>
      </c>
      <c r="G447">
        <v>0</v>
      </c>
      <c r="H447">
        <v>0</v>
      </c>
      <c r="I447">
        <v>0</v>
      </c>
      <c r="J447">
        <v>0</v>
      </c>
      <c r="K447">
        <v>0</v>
      </c>
      <c r="L447">
        <v>0</v>
      </c>
      <c r="M447">
        <v>0</v>
      </c>
      <c r="N447">
        <v>0</v>
      </c>
      <c r="O447">
        <v>0</v>
      </c>
      <c r="P447" s="46">
        <v>0</v>
      </c>
      <c r="Q447" s="46">
        <f t="shared" si="18"/>
        <v>0</v>
      </c>
      <c r="R447">
        <v>0</v>
      </c>
      <c r="S447">
        <v>0</v>
      </c>
      <c r="T447">
        <v>0</v>
      </c>
      <c r="U447">
        <v>0</v>
      </c>
      <c r="V447">
        <v>0</v>
      </c>
      <c r="W447">
        <v>0</v>
      </c>
      <c r="X447">
        <v>0</v>
      </c>
      <c r="Y447">
        <v>0</v>
      </c>
      <c r="Z447">
        <v>0</v>
      </c>
      <c r="AA447">
        <v>0</v>
      </c>
      <c r="AB447">
        <v>0</v>
      </c>
      <c r="AC447">
        <v>0</v>
      </c>
      <c r="AD447">
        <v>0</v>
      </c>
      <c r="AE447">
        <v>0</v>
      </c>
      <c r="AF447">
        <v>0</v>
      </c>
      <c r="AG447">
        <v>0</v>
      </c>
      <c r="AH447">
        <v>0</v>
      </c>
      <c r="AK447" s="70">
        <f t="shared" si="19"/>
        <v>0</v>
      </c>
      <c r="AM447" s="70">
        <f>VLOOKUP(B447,Totalt!B446:AU919,39,FALSE)</f>
        <v>0</v>
      </c>
      <c r="AP447" s="70">
        <f t="shared" si="20"/>
        <v>0</v>
      </c>
    </row>
    <row r="448" spans="1:42" x14ac:dyDescent="0.35">
      <c r="A448" t="s">
        <v>596</v>
      </c>
      <c r="B448" t="s">
        <v>597</v>
      </c>
      <c r="C448">
        <v>0</v>
      </c>
      <c r="D448">
        <v>277.2</v>
      </c>
      <c r="E448">
        <v>23.64</v>
      </c>
      <c r="F448">
        <v>0</v>
      </c>
      <c r="G448">
        <v>0</v>
      </c>
      <c r="H448">
        <v>0</v>
      </c>
      <c r="I448">
        <v>2.0699999999999998</v>
      </c>
      <c r="J448">
        <v>0</v>
      </c>
      <c r="K448">
        <v>1.8540000000000001</v>
      </c>
      <c r="L448">
        <v>17.100000000000001</v>
      </c>
      <c r="M448">
        <v>14.84</v>
      </c>
      <c r="N448">
        <v>14.24</v>
      </c>
      <c r="O448">
        <v>0</v>
      </c>
      <c r="P448" s="46">
        <v>204</v>
      </c>
      <c r="Q448" s="46">
        <f t="shared" si="18"/>
        <v>102</v>
      </c>
      <c r="R448">
        <v>301.59500000000003</v>
      </c>
      <c r="S448">
        <v>0</v>
      </c>
      <c r="T448">
        <v>0</v>
      </c>
      <c r="U448">
        <v>0</v>
      </c>
      <c r="V448">
        <v>0</v>
      </c>
      <c r="W448">
        <v>0</v>
      </c>
      <c r="X448">
        <v>26.396999999999998</v>
      </c>
      <c r="Y448">
        <v>9.0027399999999994E-2</v>
      </c>
      <c r="Z448">
        <v>228.7</v>
      </c>
      <c r="AA448">
        <v>8</v>
      </c>
      <c r="AB448">
        <v>32.015000000000001</v>
      </c>
      <c r="AC448">
        <v>70.516999999999996</v>
      </c>
      <c r="AD448">
        <v>0</v>
      </c>
      <c r="AE448">
        <v>0</v>
      </c>
      <c r="AF448">
        <v>0</v>
      </c>
      <c r="AG448">
        <v>0</v>
      </c>
      <c r="AH448">
        <v>1222.2580274000002</v>
      </c>
      <c r="AK448" s="70">
        <f t="shared" si="19"/>
        <v>1105.4180274000003</v>
      </c>
      <c r="AM448" s="70">
        <f>VLOOKUP(B448,Totalt!B447:AU920,39,FALSE)</f>
        <v>1105.4180274</v>
      </c>
      <c r="AP448" s="70">
        <f t="shared" si="20"/>
        <v>0</v>
      </c>
    </row>
    <row r="449" spans="1:42" x14ac:dyDescent="0.35">
      <c r="A449" t="s">
        <v>596</v>
      </c>
      <c r="B449" t="s">
        <v>598</v>
      </c>
      <c r="C449">
        <v>0</v>
      </c>
      <c r="D449">
        <v>0</v>
      </c>
      <c r="E449">
        <v>0</v>
      </c>
      <c r="F449">
        <v>0</v>
      </c>
      <c r="G449">
        <v>0</v>
      </c>
      <c r="H449">
        <v>0</v>
      </c>
      <c r="I449">
        <v>0.02</v>
      </c>
      <c r="J449">
        <v>0</v>
      </c>
      <c r="K449">
        <v>0</v>
      </c>
      <c r="L449">
        <v>0</v>
      </c>
      <c r="M449">
        <v>0</v>
      </c>
      <c r="N449">
        <v>0</v>
      </c>
      <c r="O449">
        <v>0</v>
      </c>
      <c r="P449" s="46">
        <v>0</v>
      </c>
      <c r="Q449" s="46">
        <f t="shared" si="18"/>
        <v>0</v>
      </c>
      <c r="R449">
        <v>0</v>
      </c>
      <c r="S449">
        <v>0</v>
      </c>
      <c r="T449">
        <v>0</v>
      </c>
      <c r="U449">
        <v>0</v>
      </c>
      <c r="V449">
        <v>0</v>
      </c>
      <c r="W449">
        <v>0</v>
      </c>
      <c r="X449">
        <v>6.1400000000000003E-2</v>
      </c>
      <c r="Y449">
        <v>0</v>
      </c>
      <c r="Z449">
        <v>2.2719999999999998</v>
      </c>
      <c r="AA449">
        <v>0</v>
      </c>
      <c r="AB449">
        <v>0</v>
      </c>
      <c r="AC449">
        <v>0</v>
      </c>
      <c r="AD449">
        <v>0</v>
      </c>
      <c r="AE449">
        <v>0</v>
      </c>
      <c r="AF449">
        <v>0</v>
      </c>
      <c r="AG449">
        <v>0</v>
      </c>
      <c r="AH449">
        <v>2.3533999999999997</v>
      </c>
      <c r="AK449" s="70">
        <f t="shared" si="19"/>
        <v>2.3533999999999997</v>
      </c>
      <c r="AM449" s="70">
        <f>VLOOKUP(B449,Totalt!B448:AU921,39,FALSE)</f>
        <v>2.3533999999999997</v>
      </c>
      <c r="AP449" s="70">
        <f t="shared" si="20"/>
        <v>0</v>
      </c>
    </row>
    <row r="450" spans="1:42" x14ac:dyDescent="0.35">
      <c r="A450" t="s">
        <v>596</v>
      </c>
      <c r="B450" t="s">
        <v>599</v>
      </c>
      <c r="C450">
        <v>0</v>
      </c>
      <c r="D450">
        <v>0</v>
      </c>
      <c r="E450">
        <v>0</v>
      </c>
      <c r="F450">
        <v>0</v>
      </c>
      <c r="G450">
        <v>0</v>
      </c>
      <c r="H450">
        <v>0</v>
      </c>
      <c r="I450">
        <v>0.55000000000000004</v>
      </c>
      <c r="J450">
        <v>0</v>
      </c>
      <c r="K450">
        <v>0</v>
      </c>
      <c r="L450">
        <v>0</v>
      </c>
      <c r="M450">
        <v>0</v>
      </c>
      <c r="N450">
        <v>0</v>
      </c>
      <c r="O450">
        <v>0.24</v>
      </c>
      <c r="P450" s="46">
        <v>0</v>
      </c>
      <c r="Q450" s="46">
        <f t="shared" si="18"/>
        <v>0</v>
      </c>
      <c r="R450">
        <v>0</v>
      </c>
      <c r="S450">
        <v>0</v>
      </c>
      <c r="T450">
        <v>0</v>
      </c>
      <c r="U450">
        <v>0</v>
      </c>
      <c r="V450">
        <v>0</v>
      </c>
      <c r="W450">
        <v>0</v>
      </c>
      <c r="X450">
        <v>0.23</v>
      </c>
      <c r="Y450">
        <v>8.9700000000000006</v>
      </c>
      <c r="Z450">
        <v>2.96</v>
      </c>
      <c r="AA450">
        <v>0</v>
      </c>
      <c r="AB450">
        <v>0</v>
      </c>
      <c r="AC450">
        <v>0</v>
      </c>
      <c r="AD450">
        <v>0</v>
      </c>
      <c r="AE450">
        <v>0</v>
      </c>
      <c r="AF450">
        <v>1.19</v>
      </c>
      <c r="AG450">
        <v>0</v>
      </c>
      <c r="AH450">
        <v>14.139999999999999</v>
      </c>
      <c r="AK450" s="70">
        <f t="shared" si="19"/>
        <v>14.139999999999999</v>
      </c>
      <c r="AM450" s="70">
        <f>VLOOKUP(B450,Totalt!B449:AU922,39,FALSE)</f>
        <v>14.14</v>
      </c>
      <c r="AP450" s="70">
        <f t="shared" si="20"/>
        <v>0</v>
      </c>
    </row>
    <row r="451" spans="1:42" x14ac:dyDescent="0.35">
      <c r="A451" t="s">
        <v>596</v>
      </c>
      <c r="B451" t="s">
        <v>600</v>
      </c>
      <c r="C451">
        <v>0</v>
      </c>
      <c r="D451">
        <v>22.4</v>
      </c>
      <c r="E451">
        <v>1.7141200000000001</v>
      </c>
      <c r="F451">
        <v>0</v>
      </c>
      <c r="G451">
        <v>6.7</v>
      </c>
      <c r="H451">
        <v>0</v>
      </c>
      <c r="I451">
        <v>1.38</v>
      </c>
      <c r="J451">
        <v>0</v>
      </c>
      <c r="K451">
        <v>0</v>
      </c>
      <c r="L451">
        <v>1.99</v>
      </c>
      <c r="M451">
        <v>0</v>
      </c>
      <c r="N451">
        <v>0</v>
      </c>
      <c r="O451">
        <v>206.8</v>
      </c>
      <c r="P451" s="46">
        <v>0</v>
      </c>
      <c r="Q451" s="46">
        <f t="shared" ref="Q451:Q460" si="21">P451/2</f>
        <v>0</v>
      </c>
      <c r="R451">
        <v>0.251</v>
      </c>
      <c r="S451">
        <v>0</v>
      </c>
      <c r="T451">
        <v>13.3</v>
      </c>
      <c r="U451">
        <v>0</v>
      </c>
      <c r="V451">
        <v>0</v>
      </c>
      <c r="W451">
        <v>0</v>
      </c>
      <c r="X451">
        <v>9.8390000000000004</v>
      </c>
      <c r="Y451">
        <v>0</v>
      </c>
      <c r="Z451">
        <v>0</v>
      </c>
      <c r="AA451">
        <v>0</v>
      </c>
      <c r="AB451">
        <v>0</v>
      </c>
      <c r="AC451">
        <v>0</v>
      </c>
      <c r="AD451">
        <v>0</v>
      </c>
      <c r="AE451">
        <v>0</v>
      </c>
      <c r="AF451">
        <v>0</v>
      </c>
      <c r="AG451">
        <v>7.7130000000000001</v>
      </c>
      <c r="AH451">
        <v>272.08712000000008</v>
      </c>
      <c r="AK451" s="70">
        <f t="shared" ref="AK451:AK460" si="22">AH451-Q451-M451</f>
        <v>272.08712000000008</v>
      </c>
      <c r="AM451" s="70">
        <f>VLOOKUP(B451,Totalt!B450:AU923,39,FALSE)</f>
        <v>272.08712000000003</v>
      </c>
      <c r="AP451" s="70">
        <f t="shared" ref="AP451:AP459" si="23">AK451-AM451</f>
        <v>0</v>
      </c>
    </row>
    <row r="452" spans="1:42" x14ac:dyDescent="0.35">
      <c r="A452" t="s">
        <v>601</v>
      </c>
      <c r="B452" t="s">
        <v>602</v>
      </c>
      <c r="C452">
        <v>0</v>
      </c>
      <c r="D452">
        <v>0</v>
      </c>
      <c r="E452">
        <v>0</v>
      </c>
      <c r="F452">
        <v>0</v>
      </c>
      <c r="G452">
        <v>0</v>
      </c>
      <c r="H452">
        <v>0</v>
      </c>
      <c r="I452">
        <v>0.15</v>
      </c>
      <c r="J452">
        <v>0</v>
      </c>
      <c r="K452">
        <v>0</v>
      </c>
      <c r="L452">
        <v>31.169</v>
      </c>
      <c r="M452">
        <v>0</v>
      </c>
      <c r="N452">
        <v>0</v>
      </c>
      <c r="O452">
        <v>0</v>
      </c>
      <c r="P452" s="46">
        <v>9.1199999999999992</v>
      </c>
      <c r="Q452" s="46">
        <f t="shared" si="21"/>
        <v>4.5599999999999996</v>
      </c>
      <c r="R452">
        <v>0</v>
      </c>
      <c r="S452">
        <v>0</v>
      </c>
      <c r="T452">
        <v>0</v>
      </c>
      <c r="U452">
        <v>0</v>
      </c>
      <c r="V452">
        <v>0</v>
      </c>
      <c r="W452">
        <v>0</v>
      </c>
      <c r="X452">
        <v>0.85799999999999998</v>
      </c>
      <c r="Y452">
        <v>0</v>
      </c>
      <c r="Z452">
        <v>0</v>
      </c>
      <c r="AA452">
        <v>0</v>
      </c>
      <c r="AB452">
        <v>0</v>
      </c>
      <c r="AC452">
        <v>0</v>
      </c>
      <c r="AD452">
        <v>0</v>
      </c>
      <c r="AE452">
        <v>0</v>
      </c>
      <c r="AF452">
        <v>0</v>
      </c>
      <c r="AG452">
        <v>0</v>
      </c>
      <c r="AH452">
        <v>41.296999999999997</v>
      </c>
      <c r="AK452" s="70">
        <f t="shared" si="22"/>
        <v>36.736999999999995</v>
      </c>
      <c r="AM452" s="70">
        <f>VLOOKUP(B452,Totalt!B451:AU924,39,FALSE)</f>
        <v>36.736999999999995</v>
      </c>
      <c r="AP452" s="70">
        <f t="shared" si="23"/>
        <v>0</v>
      </c>
    </row>
    <row r="453" spans="1:42" x14ac:dyDescent="0.35">
      <c r="A453" t="s">
        <v>603</v>
      </c>
      <c r="B453" t="s">
        <v>604</v>
      </c>
      <c r="C453">
        <v>0</v>
      </c>
      <c r="D453">
        <v>0</v>
      </c>
      <c r="E453">
        <v>0</v>
      </c>
      <c r="F453">
        <v>0</v>
      </c>
      <c r="G453">
        <v>0</v>
      </c>
      <c r="H453">
        <v>0</v>
      </c>
      <c r="I453">
        <v>1</v>
      </c>
      <c r="J453">
        <v>0</v>
      </c>
      <c r="K453">
        <v>0</v>
      </c>
      <c r="L453">
        <v>0</v>
      </c>
      <c r="M453">
        <v>0</v>
      </c>
      <c r="N453">
        <v>0</v>
      </c>
      <c r="O453">
        <v>0</v>
      </c>
      <c r="P453" s="46">
        <v>11.8</v>
      </c>
      <c r="Q453" s="46">
        <f t="shared" si="21"/>
        <v>5.9</v>
      </c>
      <c r="R453">
        <v>0</v>
      </c>
      <c r="S453">
        <v>0</v>
      </c>
      <c r="T453">
        <v>0</v>
      </c>
      <c r="U453">
        <v>0</v>
      </c>
      <c r="V453">
        <v>0</v>
      </c>
      <c r="W453">
        <v>0</v>
      </c>
      <c r="X453">
        <v>1.7</v>
      </c>
      <c r="Y453">
        <v>0</v>
      </c>
      <c r="Z453">
        <v>0</v>
      </c>
      <c r="AA453">
        <v>0</v>
      </c>
      <c r="AB453">
        <v>0</v>
      </c>
      <c r="AC453">
        <v>0</v>
      </c>
      <c r="AD453">
        <v>0</v>
      </c>
      <c r="AE453">
        <v>0</v>
      </c>
      <c r="AF453">
        <v>0</v>
      </c>
      <c r="AG453">
        <v>53.5</v>
      </c>
      <c r="AH453">
        <v>68</v>
      </c>
      <c r="AK453" s="70">
        <f t="shared" si="22"/>
        <v>62.1</v>
      </c>
      <c r="AM453" s="70">
        <f>VLOOKUP(B453,Totalt!B452:AU925,39,FALSE)</f>
        <v>62.1</v>
      </c>
      <c r="AP453" s="70">
        <f t="shared" si="23"/>
        <v>0</v>
      </c>
    </row>
    <row r="454" spans="1:42" x14ac:dyDescent="0.35">
      <c r="A454" t="s">
        <v>605</v>
      </c>
      <c r="B454" t="s">
        <v>606</v>
      </c>
      <c r="C454">
        <v>0</v>
      </c>
      <c r="D454">
        <v>0</v>
      </c>
      <c r="E454">
        <v>0</v>
      </c>
      <c r="F454">
        <v>0</v>
      </c>
      <c r="G454">
        <v>3.5533000000000001</v>
      </c>
      <c r="H454">
        <v>0</v>
      </c>
      <c r="I454">
        <v>0.13786000000000001</v>
      </c>
      <c r="J454">
        <v>0</v>
      </c>
      <c r="K454">
        <v>0</v>
      </c>
      <c r="L454">
        <v>0</v>
      </c>
      <c r="M454">
        <v>0</v>
      </c>
      <c r="N454">
        <v>0</v>
      </c>
      <c r="O454">
        <v>0</v>
      </c>
      <c r="P454" s="46">
        <v>0</v>
      </c>
      <c r="Q454" s="46">
        <f t="shared" si="21"/>
        <v>0</v>
      </c>
      <c r="R454">
        <v>0</v>
      </c>
      <c r="S454">
        <v>0</v>
      </c>
      <c r="T454">
        <v>6.8221499999999997</v>
      </c>
      <c r="U454">
        <v>0</v>
      </c>
      <c r="V454">
        <v>0</v>
      </c>
      <c r="W454">
        <v>0</v>
      </c>
      <c r="X454">
        <v>0.27026</v>
      </c>
      <c r="Y454">
        <v>0</v>
      </c>
      <c r="Z454">
        <v>0</v>
      </c>
      <c r="AA454">
        <v>0</v>
      </c>
      <c r="AB454">
        <v>0</v>
      </c>
      <c r="AC454">
        <v>0</v>
      </c>
      <c r="AD454">
        <v>0</v>
      </c>
      <c r="AE454">
        <v>0</v>
      </c>
      <c r="AF454">
        <v>0</v>
      </c>
      <c r="AG454">
        <v>0</v>
      </c>
      <c r="AH454">
        <v>10.783570000000001</v>
      </c>
      <c r="AK454" s="70">
        <f t="shared" si="22"/>
        <v>10.783570000000001</v>
      </c>
      <c r="AM454" s="70">
        <f>VLOOKUP(B454,Totalt!B453:AU926,39,FALSE)</f>
        <v>10.783570000000001</v>
      </c>
      <c r="AP454" s="70">
        <f t="shared" si="23"/>
        <v>0</v>
      </c>
    </row>
    <row r="455" spans="1:42" x14ac:dyDescent="0.35">
      <c r="A455" t="s">
        <v>605</v>
      </c>
      <c r="B455" t="s">
        <v>607</v>
      </c>
      <c r="C455">
        <v>0</v>
      </c>
      <c r="D455">
        <v>0</v>
      </c>
      <c r="E455">
        <v>0</v>
      </c>
      <c r="F455">
        <v>0</v>
      </c>
      <c r="G455">
        <v>1.05206</v>
      </c>
      <c r="H455">
        <v>0.91974</v>
      </c>
      <c r="I455">
        <v>0.10138999999999999</v>
      </c>
      <c r="J455">
        <v>0</v>
      </c>
      <c r="K455">
        <v>0</v>
      </c>
      <c r="L455">
        <v>0</v>
      </c>
      <c r="M455">
        <v>0</v>
      </c>
      <c r="N455">
        <v>0</v>
      </c>
      <c r="O455">
        <v>0</v>
      </c>
      <c r="P455" s="46">
        <v>0</v>
      </c>
      <c r="Q455" s="46">
        <f t="shared" si="21"/>
        <v>0</v>
      </c>
      <c r="R455">
        <v>0</v>
      </c>
      <c r="S455">
        <v>0</v>
      </c>
      <c r="T455">
        <v>4.1795</v>
      </c>
      <c r="U455">
        <v>0</v>
      </c>
      <c r="V455">
        <v>0</v>
      </c>
      <c r="W455">
        <v>0</v>
      </c>
      <c r="X455">
        <v>0.1653</v>
      </c>
      <c r="Y455">
        <v>0</v>
      </c>
      <c r="Z455">
        <v>0</v>
      </c>
      <c r="AA455">
        <v>0</v>
      </c>
      <c r="AB455">
        <v>0.26443</v>
      </c>
      <c r="AC455">
        <v>0.47647</v>
      </c>
      <c r="AD455">
        <v>0</v>
      </c>
      <c r="AE455">
        <v>0</v>
      </c>
      <c r="AF455">
        <v>0</v>
      </c>
      <c r="AG455">
        <v>0</v>
      </c>
      <c r="AH455">
        <v>7.1588899999999995</v>
      </c>
      <c r="AK455" s="70">
        <f t="shared" si="22"/>
        <v>7.1588899999999995</v>
      </c>
      <c r="AM455" s="70">
        <f>VLOOKUP(B455,Totalt!B454:AU927,39,FALSE)</f>
        <v>7.1588900000000004</v>
      </c>
      <c r="AP455" s="70">
        <f t="shared" si="23"/>
        <v>0</v>
      </c>
    </row>
    <row r="456" spans="1:42" x14ac:dyDescent="0.35">
      <c r="A456" t="s">
        <v>605</v>
      </c>
      <c r="B456" t="s">
        <v>608</v>
      </c>
      <c r="C456">
        <v>0</v>
      </c>
      <c r="D456">
        <v>0</v>
      </c>
      <c r="E456">
        <v>0</v>
      </c>
      <c r="F456">
        <v>0</v>
      </c>
      <c r="G456">
        <v>0</v>
      </c>
      <c r="H456">
        <v>0</v>
      </c>
      <c r="I456">
        <v>0.18518999999999999</v>
      </c>
      <c r="J456">
        <v>0</v>
      </c>
      <c r="K456">
        <v>0</v>
      </c>
      <c r="L456">
        <v>0</v>
      </c>
      <c r="M456">
        <v>0</v>
      </c>
      <c r="N456">
        <v>0</v>
      </c>
      <c r="O456">
        <v>0</v>
      </c>
      <c r="P456" s="46">
        <v>0</v>
      </c>
      <c r="Q456" s="46">
        <f t="shared" si="21"/>
        <v>0</v>
      </c>
      <c r="R456">
        <v>0</v>
      </c>
      <c r="S456">
        <v>0</v>
      </c>
      <c r="T456">
        <v>0</v>
      </c>
      <c r="U456">
        <v>0</v>
      </c>
      <c r="V456">
        <v>0</v>
      </c>
      <c r="W456">
        <v>0</v>
      </c>
      <c r="X456">
        <v>3.7470000000000003E-2</v>
      </c>
      <c r="Y456">
        <v>0</v>
      </c>
      <c r="Z456">
        <v>1.35378</v>
      </c>
      <c r="AA456">
        <v>0</v>
      </c>
      <c r="AB456">
        <v>0</v>
      </c>
      <c r="AC456">
        <v>0</v>
      </c>
      <c r="AD456">
        <v>0</v>
      </c>
      <c r="AE456">
        <v>0</v>
      </c>
      <c r="AF456">
        <v>0</v>
      </c>
      <c r="AG456">
        <v>0</v>
      </c>
      <c r="AH456">
        <v>1.5764400000000001</v>
      </c>
      <c r="AK456" s="70">
        <f t="shared" si="22"/>
        <v>1.5764400000000001</v>
      </c>
      <c r="AM456" s="70">
        <f>VLOOKUP(B456,Totalt!B455:AU928,39,FALSE)</f>
        <v>1.5764399999999998</v>
      </c>
      <c r="AP456" s="70">
        <f t="shared" si="23"/>
        <v>0</v>
      </c>
    </row>
    <row r="457" spans="1:42" x14ac:dyDescent="0.35">
      <c r="A457" t="s">
        <v>605</v>
      </c>
      <c r="B457" t="s">
        <v>609</v>
      </c>
      <c r="C457">
        <v>0</v>
      </c>
      <c r="D457">
        <v>0</v>
      </c>
      <c r="E457">
        <v>0</v>
      </c>
      <c r="F457">
        <v>0</v>
      </c>
      <c r="G457">
        <v>0</v>
      </c>
      <c r="H457">
        <v>0</v>
      </c>
      <c r="I457">
        <v>0.33899000000000001</v>
      </c>
      <c r="J457">
        <v>0</v>
      </c>
      <c r="K457">
        <v>5.6117599999999997E-2</v>
      </c>
      <c r="L457">
        <v>0</v>
      </c>
      <c r="M457">
        <v>0</v>
      </c>
      <c r="N457">
        <v>0</v>
      </c>
      <c r="O457">
        <v>0</v>
      </c>
      <c r="P457" s="46">
        <v>0</v>
      </c>
      <c r="Q457" s="46">
        <f t="shared" si="21"/>
        <v>0</v>
      </c>
      <c r="R457">
        <v>4.4960199999999997</v>
      </c>
      <c r="S457">
        <v>0</v>
      </c>
      <c r="T457">
        <v>0</v>
      </c>
      <c r="U457">
        <v>0</v>
      </c>
      <c r="V457">
        <v>0</v>
      </c>
      <c r="W457">
        <v>0</v>
      </c>
      <c r="X457">
        <v>0.20291999999999999</v>
      </c>
      <c r="Y457">
        <v>0</v>
      </c>
      <c r="Z457">
        <v>0</v>
      </c>
      <c r="AA457">
        <v>0</v>
      </c>
      <c r="AB457">
        <v>0</v>
      </c>
      <c r="AC457">
        <v>0</v>
      </c>
      <c r="AD457">
        <v>0</v>
      </c>
      <c r="AE457">
        <v>0</v>
      </c>
      <c r="AF457">
        <v>0</v>
      </c>
      <c r="AG457">
        <v>3.3247100000000001</v>
      </c>
      <c r="AH457">
        <v>8.4187575999999993</v>
      </c>
      <c r="AK457" s="70">
        <f t="shared" si="22"/>
        <v>8.4187575999999993</v>
      </c>
      <c r="AM457" s="70">
        <f>VLOOKUP(B457,Totalt!B456:AU929,39,FALSE)</f>
        <v>8.4187576000000011</v>
      </c>
      <c r="AP457" s="70">
        <f t="shared" si="23"/>
        <v>0</v>
      </c>
    </row>
    <row r="458" spans="1:42" x14ac:dyDescent="0.35">
      <c r="A458" t="s">
        <v>605</v>
      </c>
      <c r="B458" t="s">
        <v>610</v>
      </c>
      <c r="C458">
        <v>0</v>
      </c>
      <c r="D458">
        <v>0</v>
      </c>
      <c r="E458">
        <v>0</v>
      </c>
      <c r="F458">
        <v>0</v>
      </c>
      <c r="G458">
        <v>0</v>
      </c>
      <c r="H458">
        <v>0</v>
      </c>
      <c r="I458">
        <v>9.0100000000000006E-3</v>
      </c>
      <c r="J458">
        <v>0</v>
      </c>
      <c r="K458">
        <v>0</v>
      </c>
      <c r="L458">
        <v>0</v>
      </c>
      <c r="M458">
        <v>0</v>
      </c>
      <c r="N458">
        <v>0</v>
      </c>
      <c r="O458">
        <v>0</v>
      </c>
      <c r="P458" s="46">
        <v>0</v>
      </c>
      <c r="Q458" s="46">
        <f t="shared" si="21"/>
        <v>0</v>
      </c>
      <c r="R458">
        <v>0</v>
      </c>
      <c r="S458">
        <v>0</v>
      </c>
      <c r="T458">
        <v>0</v>
      </c>
      <c r="U458">
        <v>0</v>
      </c>
      <c r="V458">
        <v>0</v>
      </c>
      <c r="W458">
        <v>0</v>
      </c>
      <c r="X458">
        <v>0.15157999999999999</v>
      </c>
      <c r="Y458">
        <v>0</v>
      </c>
      <c r="Z458">
        <v>0.76848000000000005</v>
      </c>
      <c r="AA458">
        <v>0</v>
      </c>
      <c r="AB458">
        <v>0</v>
      </c>
      <c r="AC458">
        <v>0</v>
      </c>
      <c r="AD458">
        <v>0</v>
      </c>
      <c r="AE458">
        <v>0</v>
      </c>
      <c r="AF458">
        <v>0</v>
      </c>
      <c r="AG458">
        <v>0</v>
      </c>
      <c r="AH458">
        <v>0.92907000000000006</v>
      </c>
      <c r="AK458" s="70">
        <f t="shared" si="22"/>
        <v>0.92907000000000006</v>
      </c>
      <c r="AM458" s="70">
        <f>VLOOKUP(B458,Totalt!B457:AU930,39,FALSE)</f>
        <v>0.92907000000000006</v>
      </c>
      <c r="AP458" s="70">
        <f t="shared" si="23"/>
        <v>0</v>
      </c>
    </row>
    <row r="459" spans="1:42" x14ac:dyDescent="0.35">
      <c r="A459" t="s">
        <v>605</v>
      </c>
      <c r="B459" t="s">
        <v>611</v>
      </c>
      <c r="C459">
        <v>0</v>
      </c>
      <c r="D459">
        <v>0</v>
      </c>
      <c r="E459">
        <v>21.445900000000002</v>
      </c>
      <c r="F459">
        <v>185.57300000000001</v>
      </c>
      <c r="G459">
        <v>23.888999999999999</v>
      </c>
      <c r="H459">
        <v>3.7000000000000002E-3</v>
      </c>
      <c r="I459">
        <v>1.2675000000000001</v>
      </c>
      <c r="J459">
        <v>0</v>
      </c>
      <c r="K459">
        <v>7.5973300000000004</v>
      </c>
      <c r="L459">
        <v>58.517400000000002</v>
      </c>
      <c r="M459">
        <v>16.239699999999999</v>
      </c>
      <c r="N459">
        <v>0</v>
      </c>
      <c r="O459">
        <v>0</v>
      </c>
      <c r="P459" s="46">
        <v>123.026</v>
      </c>
      <c r="Q459" s="46">
        <f t="shared" si="21"/>
        <v>61.512999999999998</v>
      </c>
      <c r="R459">
        <v>0</v>
      </c>
      <c r="S459">
        <v>68.256200000000007</v>
      </c>
      <c r="T459">
        <v>53.1098</v>
      </c>
      <c r="U459">
        <v>0</v>
      </c>
      <c r="V459">
        <v>0</v>
      </c>
      <c r="W459">
        <v>39.901000000000003</v>
      </c>
      <c r="X459">
        <v>16.959900000000001</v>
      </c>
      <c r="Y459">
        <v>0</v>
      </c>
      <c r="Z459">
        <v>0</v>
      </c>
      <c r="AA459">
        <v>0</v>
      </c>
      <c r="AB459">
        <v>0</v>
      </c>
      <c r="AC459">
        <v>0</v>
      </c>
      <c r="AD459">
        <v>0</v>
      </c>
      <c r="AE459">
        <v>0</v>
      </c>
      <c r="AF459">
        <v>0</v>
      </c>
      <c r="AG459">
        <v>18.5913</v>
      </c>
      <c r="AH459">
        <v>634.37772999999993</v>
      </c>
      <c r="AK459" s="70">
        <f t="shared" si="22"/>
        <v>556.62502999999992</v>
      </c>
      <c r="AM459" s="70">
        <f>VLOOKUP(B459,Totalt!B458:AU931,39,FALSE)</f>
        <v>556.62502999999992</v>
      </c>
      <c r="AP459" s="70">
        <f t="shared" si="23"/>
        <v>0</v>
      </c>
    </row>
    <row r="460" spans="1:42" x14ac:dyDescent="0.35">
      <c r="A460" t="s">
        <v>1046</v>
      </c>
      <c r="B460"/>
      <c r="C460">
        <v>2.6017099999999997</v>
      </c>
      <c r="D460">
        <v>10592.484791000001</v>
      </c>
      <c r="E460">
        <v>865.14805460000002</v>
      </c>
      <c r="F460">
        <v>1919.3271870000005</v>
      </c>
      <c r="G460">
        <v>1427.3684399999997</v>
      </c>
      <c r="H460">
        <v>276.40034000000003</v>
      </c>
      <c r="I460">
        <v>505.97473709999997</v>
      </c>
      <c r="J460">
        <v>155.97372999999999</v>
      </c>
      <c r="K460">
        <v>581.42291760000001</v>
      </c>
      <c r="L460">
        <v>6404.4674569999979</v>
      </c>
      <c r="M460">
        <v>657.16684880000014</v>
      </c>
      <c r="N460">
        <v>1675.088</v>
      </c>
      <c r="O460">
        <v>3005.4039199999997</v>
      </c>
      <c r="P460" s="46">
        <v>8862.0619999999981</v>
      </c>
      <c r="Q460" s="46">
        <f t="shared" si="21"/>
        <v>4431.030999999999</v>
      </c>
      <c r="R460">
        <v>3834.6844010000018</v>
      </c>
      <c r="S460">
        <v>1193.2278953000005</v>
      </c>
      <c r="T460">
        <v>3485.8563909999984</v>
      </c>
      <c r="U460">
        <v>1708.2693099999999</v>
      </c>
      <c r="V460">
        <v>481.05299999999994</v>
      </c>
      <c r="W460">
        <v>1463.47236</v>
      </c>
      <c r="X460">
        <v>1723.7857799999988</v>
      </c>
      <c r="Y460">
        <v>732.34160740000004</v>
      </c>
      <c r="Z460">
        <v>2670.4197609999987</v>
      </c>
      <c r="AA460">
        <v>585.40469999999993</v>
      </c>
      <c r="AB460">
        <v>1263.0834300000004</v>
      </c>
      <c r="AC460">
        <v>2854.2734699999996</v>
      </c>
      <c r="AD460">
        <v>175.22474200000002</v>
      </c>
      <c r="AE460">
        <v>96.690328999999991</v>
      </c>
      <c r="AF460">
        <v>53.124079000000002</v>
      </c>
      <c r="AG460">
        <v>2239.3536314000003</v>
      </c>
      <c r="AH460">
        <v>61491.155020199956</v>
      </c>
      <c r="AK460" s="70">
        <f t="shared" si="22"/>
        <v>56402.957171399961</v>
      </c>
    </row>
    <row r="461" spans="1:42" x14ac:dyDescent="0.35">
      <c r="A461"/>
      <c r="B461"/>
      <c r="C461"/>
      <c r="D461"/>
      <c r="E461"/>
      <c r="F461"/>
      <c r="G461"/>
      <c r="H461"/>
      <c r="I461"/>
      <c r="J461"/>
      <c r="K461"/>
      <c r="L461"/>
      <c r="M461"/>
      <c r="N461"/>
      <c r="O461"/>
      <c r="P461" s="46"/>
      <c r="Q461" s="46"/>
      <c r="R461"/>
      <c r="S461"/>
      <c r="T461"/>
      <c r="U461"/>
      <c r="V461"/>
      <c r="W461"/>
      <c r="X461"/>
      <c r="Y461"/>
      <c r="Z461"/>
      <c r="AA461"/>
      <c r="AB461"/>
      <c r="AC461"/>
      <c r="AD461"/>
      <c r="AE461"/>
      <c r="AF461"/>
      <c r="AG461"/>
      <c r="AH461"/>
    </row>
    <row r="462" spans="1:42" x14ac:dyDescent="0.35">
      <c r="A462"/>
      <c r="B462"/>
      <c r="C462"/>
      <c r="D462"/>
      <c r="E462"/>
      <c r="F462"/>
      <c r="G462"/>
      <c r="H462"/>
      <c r="I462"/>
      <c r="J462"/>
      <c r="K462"/>
      <c r="L462"/>
      <c r="M462"/>
      <c r="N462"/>
      <c r="O462"/>
      <c r="P462" s="46"/>
      <c r="Q462" s="46"/>
      <c r="R462"/>
      <c r="S462"/>
      <c r="T462"/>
      <c r="U462"/>
      <c r="V462"/>
      <c r="W462"/>
      <c r="X462"/>
      <c r="Y462"/>
      <c r="Z462"/>
      <c r="AA462"/>
      <c r="AB462"/>
      <c r="AC462"/>
      <c r="AD462"/>
      <c r="AE462"/>
      <c r="AF462"/>
      <c r="AG462"/>
      <c r="AH462"/>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H489"/>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2.5" x14ac:dyDescent="0.25"/>
  <cols>
    <col min="1" max="1" width="26.26953125" style="73" bestFit="1" customWidth="1"/>
    <col min="2" max="2" width="22.26953125" style="73" bestFit="1" customWidth="1"/>
    <col min="3" max="3" width="14.1796875" style="73" bestFit="1" customWidth="1"/>
    <col min="4" max="4" width="20.1796875" style="73" bestFit="1" customWidth="1"/>
    <col min="5" max="5" width="29.26953125" style="73" bestFit="1" customWidth="1"/>
    <col min="6" max="6" width="21.81640625" style="73" bestFit="1" customWidth="1"/>
    <col min="7" max="7" width="15.26953125" style="73" bestFit="1" customWidth="1"/>
    <col min="8" max="8" width="26.1796875" style="73" bestFit="1" customWidth="1"/>
    <col min="9" max="9" width="11" style="73" bestFit="1" customWidth="1"/>
    <col min="10" max="10" width="20" style="73" customWidth="1"/>
    <col min="11" max="11" width="18.81640625" style="73" bestFit="1" customWidth="1"/>
    <col min="12" max="12" width="29.453125" style="73" bestFit="1" customWidth="1"/>
    <col min="13" max="13" width="17.54296875" style="73" bestFit="1" customWidth="1"/>
    <col min="14" max="14" width="32.1796875" style="73" bestFit="1" customWidth="1"/>
    <col min="15" max="15" width="22.453125" style="73" bestFit="1" customWidth="1"/>
    <col min="16" max="16" width="16.26953125" style="73" bestFit="1" customWidth="1"/>
    <col min="17" max="17" width="18" style="73" bestFit="1" customWidth="1"/>
    <col min="18" max="18" width="16" style="73" bestFit="1" customWidth="1"/>
    <col min="19" max="19" width="12.7265625" style="73" bestFit="1" customWidth="1"/>
    <col min="20" max="20" width="19.453125" style="73" bestFit="1" customWidth="1"/>
    <col min="21" max="21" width="13.7265625" style="73" bestFit="1" customWidth="1"/>
    <col min="22" max="22" width="31" style="73" bestFit="1" customWidth="1"/>
    <col min="23" max="23" width="22.81640625" style="73" customWidth="1"/>
    <col min="24" max="24" width="21.1796875" style="73" customWidth="1"/>
    <col min="25" max="25" width="21" style="73" bestFit="1" customWidth="1"/>
    <col min="26" max="27" width="36.54296875" style="73" bestFit="1" customWidth="1"/>
    <col min="28" max="28" width="33.54296875" style="73" bestFit="1" customWidth="1"/>
    <col min="29" max="29" width="32" style="73" bestFit="1" customWidth="1"/>
    <col min="30" max="30" width="28.54296875" style="73" bestFit="1" customWidth="1"/>
    <col min="31" max="34" width="22.453125" style="73" customWidth="1"/>
    <col min="35" max="35" width="10.1796875" style="73" bestFit="1" customWidth="1"/>
    <col min="36" max="36" width="13.1796875" style="73" customWidth="1"/>
    <col min="37" max="37" width="14.81640625" style="81" customWidth="1"/>
    <col min="38" max="38" width="10.54296875" style="81" customWidth="1"/>
    <col min="39" max="41" width="9.1796875" style="73"/>
    <col min="42" max="43" width="11" style="73" customWidth="1"/>
    <col min="44" max="50" width="9.1796875" style="73"/>
    <col min="51" max="51" width="12" style="73" customWidth="1"/>
    <col min="52" max="52" width="9.1796875" style="73"/>
    <col min="53" max="53" width="12.26953125" style="73" bestFit="1" customWidth="1"/>
    <col min="54" max="57" width="9.1796875" style="73"/>
    <col min="58" max="58" width="18" style="73" customWidth="1"/>
    <col min="59" max="16384" width="9.1796875" style="73"/>
  </cols>
  <sheetData>
    <row r="1" spans="1:60" ht="66" customHeight="1" x14ac:dyDescent="0.35">
      <c r="A1" s="71" t="s">
        <v>612</v>
      </c>
      <c r="B1" s="71" t="s">
        <v>1</v>
      </c>
      <c r="C1" s="71" t="s">
        <v>1035</v>
      </c>
      <c r="D1" s="71" t="s">
        <v>856</v>
      </c>
      <c r="E1" s="71" t="s">
        <v>1029</v>
      </c>
      <c r="F1" s="71" t="s">
        <v>869</v>
      </c>
      <c r="G1" s="71" t="s">
        <v>872</v>
      </c>
      <c r="H1" s="71" t="s">
        <v>1042</v>
      </c>
      <c r="I1" s="71" t="s">
        <v>858</v>
      </c>
      <c r="J1" s="71" t="s">
        <v>1026</v>
      </c>
      <c r="K1" s="71" t="s">
        <v>951</v>
      </c>
      <c r="L1" s="71" t="s">
        <v>1027</v>
      </c>
      <c r="M1" s="71" t="s">
        <v>1030</v>
      </c>
      <c r="N1" s="71" t="s">
        <v>1033</v>
      </c>
      <c r="O1" s="71" t="s">
        <v>1034</v>
      </c>
      <c r="P1" s="71" t="s">
        <v>1044</v>
      </c>
      <c r="Q1" s="71" t="s">
        <v>1039</v>
      </c>
      <c r="R1" s="71" t="s">
        <v>1038</v>
      </c>
      <c r="S1" s="71" t="s">
        <v>1040</v>
      </c>
      <c r="T1" s="71" t="s">
        <v>1043</v>
      </c>
      <c r="U1" s="71" t="s">
        <v>1036</v>
      </c>
      <c r="V1" s="71" t="s">
        <v>1028</v>
      </c>
      <c r="W1" s="71" t="s">
        <v>1041</v>
      </c>
      <c r="X1" s="71" t="s">
        <v>1037</v>
      </c>
      <c r="Y1" s="71" t="s">
        <v>1131</v>
      </c>
      <c r="Z1" s="71" t="s">
        <v>1129</v>
      </c>
      <c r="AA1" s="71" t="s">
        <v>1130</v>
      </c>
      <c r="AB1" s="71" t="s">
        <v>1032</v>
      </c>
      <c r="AC1" s="71" t="s">
        <v>855</v>
      </c>
      <c r="AD1" s="71" t="s">
        <v>1127</v>
      </c>
      <c r="AE1" s="72" t="s">
        <v>1132</v>
      </c>
      <c r="AF1" s="96" t="s">
        <v>1128</v>
      </c>
      <c r="AG1" s="96"/>
      <c r="AH1" s="71" t="s">
        <v>1133</v>
      </c>
      <c r="AJ1" s="74" t="s">
        <v>1134</v>
      </c>
      <c r="AK1" s="74" t="s">
        <v>1135</v>
      </c>
      <c r="AL1" s="74" t="s">
        <v>1136</v>
      </c>
      <c r="AM1" s="73" t="s">
        <v>687</v>
      </c>
      <c r="AN1" s="75" t="s">
        <v>1137</v>
      </c>
      <c r="AO1" s="75" t="s">
        <v>1138</v>
      </c>
      <c r="AP1" s="76" t="s">
        <v>1139</v>
      </c>
      <c r="AQ1" s="77" t="s">
        <v>1140</v>
      </c>
      <c r="AR1" s="77" t="s">
        <v>1141</v>
      </c>
      <c r="AS1" s="75" t="s">
        <v>1103</v>
      </c>
      <c r="AT1" s="75"/>
      <c r="AU1" s="75" t="s">
        <v>1009</v>
      </c>
      <c r="AV1" s="73" t="s">
        <v>1142</v>
      </c>
      <c r="AY1" s="78" t="s">
        <v>1143</v>
      </c>
      <c r="AZ1" s="79" t="s">
        <v>1144</v>
      </c>
      <c r="BA1" s="80" t="s">
        <v>862</v>
      </c>
      <c r="BB1" s="80" t="s">
        <v>854</v>
      </c>
      <c r="BC1" s="80" t="s">
        <v>1145</v>
      </c>
      <c r="BD1" s="80"/>
      <c r="BE1" s="80" t="s">
        <v>1146</v>
      </c>
      <c r="BF1" s="80" t="s">
        <v>1147</v>
      </c>
      <c r="BG1" s="80"/>
      <c r="BH1" s="76" t="s">
        <v>1148</v>
      </c>
    </row>
    <row r="2" spans="1:60" ht="14.5" x14ac:dyDescent="0.35">
      <c r="A2" t="s">
        <v>8</v>
      </c>
      <c r="B2" t="s">
        <v>9</v>
      </c>
      <c r="C2" s="73">
        <f>VLOOKUP($B2,'Tillförd energi'!$B$2:$AS$506,MATCH(C$1,'Tillförd energi'!$B$1:$AQ$1,0),FALSE)</f>
        <v>0</v>
      </c>
      <c r="D2" s="73">
        <f>VLOOKUP($B2,'Tillförd energi'!$B$2:$AS$506,MATCH(D$1,'Tillförd energi'!$B$1:$AQ$1,0),FALSE)</f>
        <v>0</v>
      </c>
      <c r="E2" s="73">
        <f>VLOOKUP($B2,'Tillförd energi'!$B$2:$AS$506,MATCH(E$1,'Tillförd energi'!$B$1:$AQ$1,0),FALSE)</f>
        <v>0</v>
      </c>
      <c r="F2" s="73">
        <f>VLOOKUP($B2,'Tillförd energi'!$B$2:$AS$506,MATCH(F$1,'Tillförd energi'!$B$1:$AQ$1,0),FALSE)</f>
        <v>0</v>
      </c>
      <c r="G2" s="73">
        <f>VLOOKUP($B2,'Tillförd energi'!$B$2:$AS$506,MATCH(G$1,'Tillförd energi'!$B$1:$AQ$1,0),FALSE)</f>
        <v>0</v>
      </c>
      <c r="H2" s="73">
        <f>VLOOKUP($B2,'Tillförd energi'!$B$2:$AS$506,MATCH(H$1,'Tillförd energi'!$B$1:$AQ$1,0),FALSE)</f>
        <v>0</v>
      </c>
      <c r="I2" s="73">
        <f>VLOOKUP($B2,'Tillförd energi'!$B$2:$AS$506,MATCH(I$1,'Tillförd energi'!$B$1:$AQ$1,0),FALSE)</f>
        <v>0</v>
      </c>
      <c r="J2" s="73">
        <f>VLOOKUP($B2,'Tillförd energi'!$B$2:$AS$506,MATCH(J$1,'Tillförd energi'!$B$1:$AQ$1,0),FALSE)</f>
        <v>0</v>
      </c>
      <c r="K2" s="73">
        <f>VLOOKUP($B2,'Tillförd energi'!$B$2:$AS$506,MATCH(K$1,'Tillförd energi'!$B$1:$AQ$1,0),FALSE)</f>
        <v>0</v>
      </c>
      <c r="L2" s="73">
        <f>VLOOKUP($B2,'Tillförd energi'!$B$2:$AS$506,MATCH(L$1,'Tillförd energi'!$B$1:$AQ$1,0),FALSE)</f>
        <v>0</v>
      </c>
      <c r="M2" s="73">
        <f>VLOOKUP($B2,'Tillförd energi'!$B$2:$AS$506,MATCH(M$1,'Tillförd energi'!$B$1:$AQ$1,0),FALSE)</f>
        <v>0</v>
      </c>
      <c r="N2" s="73">
        <f>VLOOKUP($B2,'Tillförd energi'!$B$2:$AS$506,MATCH(N$1,'Tillförd energi'!$B$1:$AQ$1,0),FALSE)</f>
        <v>0</v>
      </c>
      <c r="O2" s="73">
        <f>VLOOKUP($B2,'Tillförd energi'!$B$2:$AS$506,MATCH(O$1,'Tillförd energi'!$B$1:$AQ$1,0),FALSE)</f>
        <v>0</v>
      </c>
      <c r="P2" s="73">
        <f>VLOOKUP($B2,'Tillförd energi'!$B$2:$AS$506,MATCH(P$1,'Tillförd energi'!$B$1:$AQ$1,0),FALSE)</f>
        <v>0</v>
      </c>
      <c r="Q2" s="73">
        <f>VLOOKUP($B2,'Tillförd energi'!$B$2:$AS$506,MATCH(Q$1,'Tillförd energi'!$B$1:$AQ$1,0),FALSE)</f>
        <v>0</v>
      </c>
      <c r="R2" s="73">
        <f>VLOOKUP($B2,'Tillförd energi'!$B$2:$AS$506,MATCH(R$1,'Tillförd energi'!$B$1:$AQ$1,0),FALSE)</f>
        <v>0</v>
      </c>
      <c r="S2" s="73">
        <f>VLOOKUP($B2,'Tillförd energi'!$B$2:$AS$506,MATCH(S$1,'Tillförd energi'!$B$1:$AQ$1,0),FALSE)</f>
        <v>0</v>
      </c>
      <c r="T2" s="73">
        <f>VLOOKUP($B2,'Tillförd energi'!$B$2:$AS$506,MATCH(T$1,'Tillförd energi'!$B$1:$AQ$1,0),FALSE)</f>
        <v>0</v>
      </c>
      <c r="U2" s="73">
        <f>VLOOKUP($B2,'Tillförd energi'!$B$2:$AS$506,MATCH(U$1,'Tillförd energi'!$B$1:$AQ$1,0),FALSE)</f>
        <v>0</v>
      </c>
      <c r="V2" s="73">
        <f>VLOOKUP($B2,'Tillförd energi'!$B$2:$AS$506,MATCH(V$1,'Tillförd energi'!$B$1:$AQ$1,0),FALSE)</f>
        <v>0</v>
      </c>
      <c r="W2" s="73">
        <f>VLOOKUP($B2,'Tillförd energi'!$B$2:$AS$506,MATCH(W$1,'Tillförd energi'!$B$1:$AQ$1,0),FALSE)</f>
        <v>0</v>
      </c>
      <c r="X2" s="73">
        <f>VLOOKUP($B2,'Tillförd energi'!$B$2:$AS$506,MATCH(X$1,'Tillförd energi'!$B$1:$AQ$1,0),FALSE)</f>
        <v>0</v>
      </c>
      <c r="Y2" s="73">
        <f>VLOOKUP($B2,'Tillförd energi'!$B$2:$AS$506,MATCH(Y$1,'Tillförd energi'!$B$1:$AQ$1,0),FALSE)</f>
        <v>0.67600000000000005</v>
      </c>
      <c r="Z2" s="73">
        <f>VLOOKUP($B2,'Tillförd energi'!$B$2:$AS$506,MATCH(Z$1,'Tillförd energi'!$B$1:$AQ$1,0),FALSE)</f>
        <v>0</v>
      </c>
      <c r="AA2" s="73">
        <f>VLOOKUP($B2,'Tillförd energi'!$B$2:$AS$506,MATCH(AA$1,'Tillförd energi'!$B$1:$AQ$1,0),FALSE)</f>
        <v>0</v>
      </c>
      <c r="AB2" s="73">
        <f>VLOOKUP($B2,'Tillförd energi'!$B$2:$AS$506,MATCH(AB$1,'Tillförd energi'!$B$1:$AQ$1,0),FALSE)</f>
        <v>0</v>
      </c>
      <c r="AC2" s="73">
        <f>VLOOKUP($B2,'Tillförd energi'!$B$2:$AS$506,MATCH(AC$1,'Tillförd energi'!$B$1:$AQ$1,0),FALSE)</f>
        <v>0</v>
      </c>
      <c r="AD2" s="73">
        <f>VLOOKUP($B2,'Tillförd energi'!$B$2:$AS$506,MATCH(AD$1,'Tillförd energi'!$B$1:$AQ$1,0),FALSE)</f>
        <v>0</v>
      </c>
      <c r="AF2" s="73">
        <f>VLOOKUP($B2,'Tillförd energi'!$B$2:$AS$506,MATCH(AF$1,'Tillförd energi'!$B$1:$AQ$1,0),FALSE)</f>
        <v>2.1000000000000001E-2</v>
      </c>
      <c r="AH2" s="73">
        <f>IFERROR(VLOOKUP(B2,Miljö!$B$1:$S$476,9,FALSE)/1,0)</f>
        <v>0</v>
      </c>
      <c r="AJ2" s="81">
        <f>IFERROR(VLOOKUP($B2,Miljö!$B$1:$S$500,MATCH("hjälpel exklusive kraftvärme (GWh)",Miljö!$B$1:$V$1,0),FALSE)/1,"")</f>
        <v>2.1000000000000001E-2</v>
      </c>
      <c r="AK2" s="81">
        <f t="shared" ref="AK2:AK65" si="0">IF(ISERROR(1/AJ2),
IF(ISERROR(0.03*AP2),0,0.03*AP2),
AJ2)</f>
        <v>2.1000000000000001E-2</v>
      </c>
      <c r="AL2" s="81">
        <f>VLOOKUP($B2,'Slutlig allokering'!$B$2:$AL$462,MATCH("Hjälpel kraftvärme",'Slutlig allokering'!$B$2:$AL$2,0),FALSE)</f>
        <v>0</v>
      </c>
      <c r="AN2" s="73">
        <f t="shared" ref="AN2:AN65" si="1">SUM(C2:AF2)</f>
        <v>0.69700000000000006</v>
      </c>
      <c r="AO2" s="73">
        <f t="shared" ref="AO2:AO65" si="2">AN2+AH2</f>
        <v>0.69700000000000006</v>
      </c>
      <c r="AP2" s="73">
        <f>IF(ISERROR(1/VLOOKUP($B2,Leveranser!$B$1:$S$500,MATCH("såld värme (gwh)",Leveranser!$B$1:$S$1,0),FALSE)),"",VLOOKUP($B2,Leveranser!$B$1:$S$500,MATCH("såld värme (gwh)",Leveranser!$B$1:$S$1,0),FALSE))</f>
        <v>0.37</v>
      </c>
      <c r="AQ2" s="73">
        <f>VLOOKUP($B2,Leveranser!$B$1:$Y$500,MATCH("Totalt såld fjärrvärme till andra fjärrvärmeföretag",Leveranser!$B$1:$AA$1,0),FALSE)</f>
        <v>0</v>
      </c>
      <c r="AR2" s="73">
        <f>IF(ISERROR(1/VLOOKUP($B2,Miljö!$B$1:$S$500,MATCH("Såld mängd produktionsspecifik fjärrvärme (GWh)",Miljö!$B$1:$R$1,0),FALSE)),0,VLOOKUP($B2,Miljö!$B$1:$S$500,MATCH("Såld mängd produktionsspecifik fjärrvärme (GWh)",Miljö!$B$1:$R$1,0),FALSE))</f>
        <v>0</v>
      </c>
      <c r="AS2" s="82">
        <f>IF(ISERROR(AP2/AO2),"",AP2/AO2)</f>
        <v>0.53084648493543751</v>
      </c>
      <c r="AU2" s="73" t="str">
        <f>VLOOKUP($B2,'Miljövärden urval för publ'!$B$2:$I$486,7,FALSE)</f>
        <v>Ja</v>
      </c>
      <c r="AV2" s="73" t="str">
        <f>VLOOKUP($B2,'Miljövärden urval för publ'!$B$2:$I$486,6,FALSE)</f>
        <v>Ja</v>
      </c>
      <c r="AZ2" s="73">
        <f t="shared" ref="AZ2:AZ65" si="3">Y2+Z2+AF2</f>
        <v>0.69700000000000006</v>
      </c>
      <c r="BA2" s="73">
        <f>W2</f>
        <v>0</v>
      </c>
      <c r="BB2" s="73">
        <f t="shared" ref="BB2:BB65" si="4">L2+M2+N2+O2+P2</f>
        <v>0</v>
      </c>
      <c r="BC2" s="73">
        <f t="shared" ref="BC2:BC65" si="5">Q2+R2+S2+T2</f>
        <v>0</v>
      </c>
      <c r="BE2" s="73">
        <f>AA2</f>
        <v>0</v>
      </c>
      <c r="BF2" s="73">
        <f>AD2</f>
        <v>0</v>
      </c>
      <c r="BH2" s="73">
        <f t="shared" ref="BH2:BH65" si="6">K2+L2+M2+N2+O2+P2+Q2+R2+S2+T2+U2+V2+W2</f>
        <v>0</v>
      </c>
    </row>
    <row r="3" spans="1:60" ht="14.5" x14ac:dyDescent="0.35">
      <c r="A3" t="s">
        <v>8</v>
      </c>
      <c r="B3" t="s">
        <v>11</v>
      </c>
      <c r="C3" s="73">
        <f>VLOOKUP($B3,'Tillförd energi'!$B$2:$AS$506,MATCH(C$1,'Tillförd energi'!$B$1:$AQ$1,0),FALSE)</f>
        <v>0</v>
      </c>
      <c r="D3" s="73">
        <f>VLOOKUP($B3,'Tillförd energi'!$B$2:$AS$506,MATCH(D$1,'Tillförd energi'!$B$1:$AQ$1,0),FALSE)</f>
        <v>0.34613699999999997</v>
      </c>
      <c r="E3" s="73">
        <f>VLOOKUP($B3,'Tillförd energi'!$B$2:$AS$506,MATCH(E$1,'Tillförd energi'!$B$1:$AQ$1,0),FALSE)</f>
        <v>0</v>
      </c>
      <c r="F3" s="73">
        <f>VLOOKUP($B3,'Tillförd energi'!$B$2:$AS$506,MATCH(F$1,'Tillförd energi'!$B$1:$AQ$1,0),FALSE)</f>
        <v>0</v>
      </c>
      <c r="G3" s="73">
        <f>VLOOKUP($B3,'Tillförd energi'!$B$2:$AS$506,MATCH(G$1,'Tillförd energi'!$B$1:$AQ$1,0),FALSE)</f>
        <v>0</v>
      </c>
      <c r="H3" s="73">
        <f>VLOOKUP($B3,'Tillförd energi'!$B$2:$AS$506,MATCH(H$1,'Tillförd energi'!$B$1:$AQ$1,0),FALSE)</f>
        <v>0</v>
      </c>
      <c r="I3" s="73">
        <f>VLOOKUP($B3,'Tillförd energi'!$B$2:$AS$506,MATCH(I$1,'Tillförd energi'!$B$1:$AQ$1,0),FALSE)</f>
        <v>0</v>
      </c>
      <c r="J3" s="73">
        <f>VLOOKUP($B3,'Tillförd energi'!$B$2:$AS$506,MATCH(J$1,'Tillförd energi'!$B$1:$AQ$1,0),FALSE)</f>
        <v>0</v>
      </c>
      <c r="K3" s="73">
        <f>VLOOKUP($B3,'Tillförd energi'!$B$2:$AS$506,MATCH(K$1,'Tillförd energi'!$B$1:$AQ$1,0),FALSE)</f>
        <v>3.5859999999999999</v>
      </c>
      <c r="L3" s="73">
        <f>VLOOKUP($B3,'Tillförd energi'!$B$2:$AS$506,MATCH(L$1,'Tillförd energi'!$B$1:$AQ$1,0),FALSE)</f>
        <v>0</v>
      </c>
      <c r="M3" s="73">
        <f>VLOOKUP($B3,'Tillförd energi'!$B$2:$AS$506,MATCH(M$1,'Tillförd energi'!$B$1:$AQ$1,0),FALSE)</f>
        <v>228.964</v>
      </c>
      <c r="N3" s="73">
        <f>VLOOKUP($B3,'Tillförd energi'!$B$2:$AS$506,MATCH(N$1,'Tillförd energi'!$B$1:$AQ$1,0),FALSE)</f>
        <v>0</v>
      </c>
      <c r="O3" s="73">
        <f>VLOOKUP($B3,'Tillförd energi'!$B$2:$AS$506,MATCH(O$1,'Tillförd energi'!$B$1:$AQ$1,0),FALSE)</f>
        <v>0</v>
      </c>
      <c r="P3" s="73">
        <f>VLOOKUP($B3,'Tillförd energi'!$B$2:$AS$506,MATCH(P$1,'Tillförd energi'!$B$1:$AQ$1,0),FALSE)</f>
        <v>0</v>
      </c>
      <c r="Q3" s="73">
        <f>VLOOKUP($B3,'Tillförd energi'!$B$2:$AS$506,MATCH(Q$1,'Tillförd energi'!$B$1:$AQ$1,0),FALSE)</f>
        <v>0.9</v>
      </c>
      <c r="R3" s="73">
        <f>VLOOKUP($B3,'Tillförd energi'!$B$2:$AS$506,MATCH(R$1,'Tillförd energi'!$B$1:$AQ$1,0),FALSE)</f>
        <v>0</v>
      </c>
      <c r="S3" s="73">
        <f>VLOOKUP($B3,'Tillförd energi'!$B$2:$AS$506,MATCH(S$1,'Tillförd energi'!$B$1:$AQ$1,0),FALSE)</f>
        <v>0</v>
      </c>
      <c r="T3" s="73">
        <f>VLOOKUP($B3,'Tillförd energi'!$B$2:$AS$506,MATCH(T$1,'Tillförd energi'!$B$1:$AQ$1,0),FALSE)</f>
        <v>0</v>
      </c>
      <c r="U3" s="73">
        <f>VLOOKUP($B3,'Tillförd energi'!$B$2:$AS$506,MATCH(U$1,'Tillförd energi'!$B$1:$AQ$1,0),FALSE)</f>
        <v>0</v>
      </c>
      <c r="V3" s="73">
        <f>VLOOKUP($B3,'Tillförd energi'!$B$2:$AS$506,MATCH(V$1,'Tillförd energi'!$B$1:$AQ$1,0),FALSE)</f>
        <v>0.32800000000000001</v>
      </c>
      <c r="W3" s="73">
        <f>VLOOKUP($B3,'Tillförd energi'!$B$2:$AS$506,MATCH(W$1,'Tillförd energi'!$B$1:$AQ$1,0),FALSE)</f>
        <v>0</v>
      </c>
      <c r="X3" s="73">
        <f>VLOOKUP($B3,'Tillförd energi'!$B$2:$AS$506,MATCH(X$1,'Tillförd energi'!$B$1:$AQ$1,0),FALSE)</f>
        <v>0</v>
      </c>
      <c r="Y3" s="73">
        <f>VLOOKUP($B3,'Tillförd energi'!$B$2:$AS$506,MATCH(Y$1,'Tillförd energi'!$B$1:$AQ$1,0),FALSE)</f>
        <v>0</v>
      </c>
      <c r="Z3" s="73">
        <f>VLOOKUP($B3,'Tillförd energi'!$B$2:$AS$506,MATCH(Z$1,'Tillförd energi'!$B$1:$AQ$1,0),FALSE)</f>
        <v>0</v>
      </c>
      <c r="AA3" s="73">
        <f>VLOOKUP($B3,'Tillförd energi'!$B$2:$AS$506,MATCH(AA$1,'Tillförd energi'!$B$1:$AQ$1,0),FALSE)</f>
        <v>0</v>
      </c>
      <c r="AB3" s="73">
        <f>VLOOKUP($B3,'Tillförd energi'!$B$2:$AS$506,MATCH(AB$1,'Tillförd energi'!$B$1:$AQ$1,0),FALSE)</f>
        <v>57.234999999999999</v>
      </c>
      <c r="AC3" s="73">
        <f>VLOOKUP($B3,'Tillförd energi'!$B$2:$AS$506,MATCH(AC$1,'Tillförd energi'!$B$1:$AQ$1,0),FALSE)</f>
        <v>0</v>
      </c>
      <c r="AD3" s="73">
        <f>VLOOKUP($B3,'Tillförd energi'!$B$2:$AS$506,MATCH(AD$1,'Tillförd energi'!$B$1:$AQ$1,0),FALSE)</f>
        <v>0</v>
      </c>
      <c r="AF3" s="73">
        <f>VLOOKUP($B3,'Tillförd energi'!$B$2:$AS$506,MATCH(AF$1,'Tillförd energi'!$B$1:$AQ$1,0),FALSE)</f>
        <v>8.5107900000000001</v>
      </c>
      <c r="AH3" s="73">
        <f>IFERROR(VLOOKUP(B3,Miljö!$B$1:$S$476,9,FALSE)/1,0)</f>
        <v>0</v>
      </c>
      <c r="AJ3" s="81">
        <f>IFERROR(VLOOKUP($B3,Miljö!$B$1:$S$500,MATCH("hjälpel exklusive kraftvärme (GWh)",Miljö!$B$1:$V$1,0),FALSE)/1,"")</f>
        <v>2.3940000000000001</v>
      </c>
      <c r="AK3" s="81">
        <f t="shared" si="0"/>
        <v>2.3940000000000001</v>
      </c>
      <c r="AL3" s="81">
        <f>VLOOKUP($B3,'Slutlig allokering'!$B$2:$AL$462,MATCH("Hjälpel kraftvärme",'Slutlig allokering'!$B$2:$AL$2,0),FALSE)</f>
        <v>6.1167899999999999</v>
      </c>
      <c r="AN3" s="73">
        <f t="shared" si="1"/>
        <v>299.86992700000002</v>
      </c>
      <c r="AO3" s="73">
        <f t="shared" si="2"/>
        <v>299.86992700000002</v>
      </c>
      <c r="AP3" s="73">
        <f>IF(ISERROR(1/VLOOKUP($B3,Leveranser!$B$1:$S$500,MATCH("såld värme (gwh)",Leveranser!$B$1:$S$1,0),FALSE)),"",VLOOKUP($B3,Leveranser!$B$1:$S$500,MATCH("såld värme (gwh)",Leveranser!$B$1:$S$1,0),FALSE))</f>
        <v>233.7</v>
      </c>
      <c r="AQ3" s="73">
        <f>VLOOKUP($B3,Leveranser!$B$1:$Y$500,MATCH("Totalt såld fjärrvärme till andra fjärrvärmeföretag",Leveranser!$B$1:$AA$1,0),FALSE)</f>
        <v>0</v>
      </c>
      <c r="AR3" s="73">
        <f>IF(ISERROR(1/VLOOKUP($B3,Miljö!$B$1:$S$500,MATCH("Såld mängd produktionsspecifik fjärrvärme (GWh)",Miljö!$B$1:$R$1,0),FALSE)),0,VLOOKUP($B3,Miljö!$B$1:$S$500,MATCH("Såld mängd produktionsspecifik fjärrvärme (GWh)",Miljö!$B$1:$R$1,0),FALSE))</f>
        <v>0</v>
      </c>
      <c r="AS3" s="82">
        <f t="shared" ref="AS3:AS66" si="7">IF(ISERROR(AP3/AO3),"",AP3/AO3)</f>
        <v>0.77933790273007264</v>
      </c>
      <c r="AU3" s="73" t="str">
        <f>VLOOKUP($B3,'Miljövärden urval för publ'!$B$2:$I$486,7,FALSE)</f>
        <v>Ja</v>
      </c>
      <c r="AV3" s="73" t="str">
        <f>VLOOKUP($B3,'Miljövärden urval för publ'!$B$2:$I$486,6,FALSE)</f>
        <v>Ja</v>
      </c>
      <c r="AZ3" s="73">
        <f t="shared" si="3"/>
        <v>8.5107900000000001</v>
      </c>
      <c r="BA3" s="73">
        <f t="shared" ref="BA3:BA66" si="8">W3</f>
        <v>0</v>
      </c>
      <c r="BB3" s="73">
        <f t="shared" si="4"/>
        <v>228.964</v>
      </c>
      <c r="BC3" s="73">
        <f t="shared" si="5"/>
        <v>0.9</v>
      </c>
      <c r="BE3" s="73">
        <f t="shared" ref="BE3:BE66" si="9">AA3</f>
        <v>0</v>
      </c>
      <c r="BF3" s="73">
        <f t="shared" ref="BF3:BF66" si="10">AD3</f>
        <v>0</v>
      </c>
      <c r="BH3" s="73">
        <f t="shared" si="6"/>
        <v>233.77800000000002</v>
      </c>
    </row>
    <row r="4" spans="1:60" ht="14.5" x14ac:dyDescent="0.35">
      <c r="A4" t="s">
        <v>8</v>
      </c>
      <c r="B4" t="s">
        <v>12</v>
      </c>
      <c r="C4" s="73">
        <f>VLOOKUP($B4,'Tillförd energi'!$B$2:$AS$506,MATCH(C$1,'Tillförd energi'!$B$1:$AQ$1,0),FALSE)</f>
        <v>0</v>
      </c>
      <c r="D4" s="73">
        <f>VLOOKUP($B4,'Tillförd energi'!$B$2:$AS$506,MATCH(D$1,'Tillförd energi'!$B$1:$AQ$1,0),FALSE)</f>
        <v>0.1</v>
      </c>
      <c r="E4" s="73">
        <f>VLOOKUP($B4,'Tillförd energi'!$B$2:$AS$506,MATCH(E$1,'Tillförd energi'!$B$1:$AQ$1,0),FALSE)</f>
        <v>0</v>
      </c>
      <c r="F4" s="73">
        <f>VLOOKUP($B4,'Tillförd energi'!$B$2:$AS$506,MATCH(F$1,'Tillförd energi'!$B$1:$AQ$1,0),FALSE)</f>
        <v>0</v>
      </c>
      <c r="G4" s="73">
        <f>VLOOKUP($B4,'Tillförd energi'!$B$2:$AS$506,MATCH(G$1,'Tillförd energi'!$B$1:$AQ$1,0),FALSE)</f>
        <v>0</v>
      </c>
      <c r="H4" s="73">
        <f>VLOOKUP($B4,'Tillförd energi'!$B$2:$AS$506,MATCH(H$1,'Tillförd energi'!$B$1:$AQ$1,0),FALSE)</f>
        <v>0</v>
      </c>
      <c r="I4" s="73">
        <f>VLOOKUP($B4,'Tillförd energi'!$B$2:$AS$506,MATCH(I$1,'Tillförd energi'!$B$1:$AQ$1,0),FALSE)</f>
        <v>0</v>
      </c>
      <c r="J4" s="73">
        <f>VLOOKUP($B4,'Tillförd energi'!$B$2:$AS$506,MATCH(J$1,'Tillförd energi'!$B$1:$AQ$1,0),FALSE)</f>
        <v>0</v>
      </c>
      <c r="K4" s="73">
        <f>VLOOKUP($B4,'Tillförd energi'!$B$2:$AS$506,MATCH(K$1,'Tillförd energi'!$B$1:$AQ$1,0),FALSE)</f>
        <v>0</v>
      </c>
      <c r="L4" s="73">
        <f>VLOOKUP($B4,'Tillförd energi'!$B$2:$AS$506,MATCH(L$1,'Tillförd energi'!$B$1:$AQ$1,0),FALSE)</f>
        <v>0</v>
      </c>
      <c r="M4" s="73">
        <f>VLOOKUP($B4,'Tillförd energi'!$B$2:$AS$506,MATCH(M$1,'Tillförd energi'!$B$1:$AQ$1,0),FALSE)</f>
        <v>0</v>
      </c>
      <c r="N4" s="73">
        <f>VLOOKUP($B4,'Tillförd energi'!$B$2:$AS$506,MATCH(N$1,'Tillförd energi'!$B$1:$AQ$1,0),FALSE)</f>
        <v>0</v>
      </c>
      <c r="O4" s="73">
        <f>VLOOKUP($B4,'Tillförd energi'!$B$2:$AS$506,MATCH(O$1,'Tillförd energi'!$B$1:$AQ$1,0),FALSE)</f>
        <v>0</v>
      </c>
      <c r="P4" s="73">
        <f>VLOOKUP($B4,'Tillförd energi'!$B$2:$AS$506,MATCH(P$1,'Tillförd energi'!$B$1:$AQ$1,0),FALSE)</f>
        <v>0</v>
      </c>
      <c r="Q4" s="73">
        <f>VLOOKUP($B4,'Tillförd energi'!$B$2:$AS$506,MATCH(Q$1,'Tillförd energi'!$B$1:$AQ$1,0),FALSE)</f>
        <v>3.2</v>
      </c>
      <c r="R4" s="73">
        <f>VLOOKUP($B4,'Tillförd energi'!$B$2:$AS$506,MATCH(R$1,'Tillförd energi'!$B$1:$AQ$1,0),FALSE)</f>
        <v>0</v>
      </c>
      <c r="S4" s="73">
        <f>VLOOKUP($B4,'Tillförd energi'!$B$2:$AS$506,MATCH(S$1,'Tillförd energi'!$B$1:$AQ$1,0),FALSE)</f>
        <v>0</v>
      </c>
      <c r="T4" s="73">
        <f>VLOOKUP($B4,'Tillförd energi'!$B$2:$AS$506,MATCH(T$1,'Tillförd energi'!$B$1:$AQ$1,0),FALSE)</f>
        <v>0</v>
      </c>
      <c r="U4" s="73">
        <f>VLOOKUP($B4,'Tillförd energi'!$B$2:$AS$506,MATCH(U$1,'Tillförd energi'!$B$1:$AQ$1,0),FALSE)</f>
        <v>0</v>
      </c>
      <c r="V4" s="73">
        <f>VLOOKUP($B4,'Tillförd energi'!$B$2:$AS$506,MATCH(V$1,'Tillförd energi'!$B$1:$AQ$1,0),FALSE)</f>
        <v>0</v>
      </c>
      <c r="W4" s="73">
        <f>VLOOKUP($B4,'Tillförd energi'!$B$2:$AS$506,MATCH(W$1,'Tillförd energi'!$B$1:$AQ$1,0),FALSE)</f>
        <v>0</v>
      </c>
      <c r="X4" s="73">
        <f>VLOOKUP($B4,'Tillförd energi'!$B$2:$AS$506,MATCH(X$1,'Tillförd energi'!$B$1:$AQ$1,0),FALSE)</f>
        <v>0</v>
      </c>
      <c r="Y4" s="73">
        <f>VLOOKUP($B4,'Tillförd energi'!$B$2:$AS$506,MATCH(Y$1,'Tillförd energi'!$B$1:$AQ$1,0),FALSE)</f>
        <v>0.64300000000000002</v>
      </c>
      <c r="Z4" s="73">
        <f>VLOOKUP($B4,'Tillförd energi'!$B$2:$AS$506,MATCH(Z$1,'Tillförd energi'!$B$1:$AQ$1,0),FALSE)</f>
        <v>0</v>
      </c>
      <c r="AA4" s="73">
        <f>VLOOKUP($B4,'Tillförd energi'!$B$2:$AS$506,MATCH(AA$1,'Tillförd energi'!$B$1:$AQ$1,0),FALSE)</f>
        <v>0</v>
      </c>
      <c r="AB4" s="73">
        <f>VLOOKUP($B4,'Tillförd energi'!$B$2:$AS$506,MATCH(AB$1,'Tillförd energi'!$B$1:$AQ$1,0),FALSE)</f>
        <v>0</v>
      </c>
      <c r="AC4" s="73">
        <f>VLOOKUP($B4,'Tillförd energi'!$B$2:$AS$506,MATCH(AC$1,'Tillförd energi'!$B$1:$AQ$1,0),FALSE)</f>
        <v>0</v>
      </c>
      <c r="AD4" s="73">
        <f>VLOOKUP($B4,'Tillförd energi'!$B$2:$AS$506,MATCH(AD$1,'Tillförd energi'!$B$1:$AQ$1,0),FALSE)</f>
        <v>0</v>
      </c>
      <c r="AF4" s="73">
        <f>VLOOKUP($B4,'Tillförd energi'!$B$2:$AS$506,MATCH(AF$1,'Tillförd energi'!$B$1:$AQ$1,0),FALSE)</f>
        <v>7.3999999999999996E-2</v>
      </c>
      <c r="AH4" s="73">
        <f>IFERROR(VLOOKUP(B4,Miljö!$B$1:$S$476,9,FALSE)/1,0)</f>
        <v>0</v>
      </c>
      <c r="AJ4" s="81">
        <f>IFERROR(VLOOKUP($B4,Miljö!$B$1:$S$500,MATCH("hjälpel exklusive kraftvärme (GWh)",Miljö!$B$1:$V$1,0),FALSE)/1,"")</f>
        <v>7.3999999999999996E-2</v>
      </c>
      <c r="AK4" s="81">
        <f t="shared" si="0"/>
        <v>7.3999999999999996E-2</v>
      </c>
      <c r="AL4" s="81">
        <f>VLOOKUP($B4,'Slutlig allokering'!$B$2:$AL$462,MATCH("Hjälpel kraftvärme",'Slutlig allokering'!$B$2:$AL$2,0),FALSE)</f>
        <v>0</v>
      </c>
      <c r="AN4" s="73">
        <f t="shared" si="1"/>
        <v>4.0170000000000003</v>
      </c>
      <c r="AO4" s="73">
        <f t="shared" si="2"/>
        <v>4.0170000000000003</v>
      </c>
      <c r="AP4" s="73">
        <f>IF(ISERROR(1/VLOOKUP($B4,Leveranser!$B$1:$S$500,MATCH("såld värme (gwh)",Leveranser!$B$1:$S$1,0),FALSE)),"",VLOOKUP($B4,Leveranser!$B$1:$S$500,MATCH("såld värme (gwh)",Leveranser!$B$1:$S$1,0),FALSE))</f>
        <v>3.2</v>
      </c>
      <c r="AQ4" s="73">
        <f>VLOOKUP($B4,Leveranser!$B$1:$Y$500,MATCH("Totalt såld fjärrvärme till andra fjärrvärmeföretag",Leveranser!$B$1:$AA$1,0),FALSE)</f>
        <v>0</v>
      </c>
      <c r="AR4" s="73">
        <f>IF(ISERROR(1/VLOOKUP($B4,Miljö!$B$1:$S$500,MATCH("Såld mängd produktionsspecifik fjärrvärme (GWh)",Miljö!$B$1:$R$1,0),FALSE)),0,VLOOKUP($B4,Miljö!$B$1:$S$500,MATCH("Såld mängd produktionsspecifik fjärrvärme (GWh)",Miljö!$B$1:$R$1,0),FALSE))</f>
        <v>0</v>
      </c>
      <c r="AS4" s="82">
        <f t="shared" si="7"/>
        <v>0.79661438884739855</v>
      </c>
      <c r="AU4" s="73" t="str">
        <f>VLOOKUP($B4,'Miljövärden urval för publ'!$B$2:$I$486,7,FALSE)</f>
        <v>Ja</v>
      </c>
      <c r="AV4" s="73" t="str">
        <f>VLOOKUP($B4,'Miljövärden urval för publ'!$B$2:$I$486,6,FALSE)</f>
        <v>Ja</v>
      </c>
      <c r="AZ4" s="73">
        <f t="shared" si="3"/>
        <v>0.71699999999999997</v>
      </c>
      <c r="BA4" s="73">
        <f t="shared" si="8"/>
        <v>0</v>
      </c>
      <c r="BB4" s="73">
        <f t="shared" si="4"/>
        <v>0</v>
      </c>
      <c r="BC4" s="73">
        <f t="shared" si="5"/>
        <v>3.2</v>
      </c>
      <c r="BE4" s="73">
        <f t="shared" si="9"/>
        <v>0</v>
      </c>
      <c r="BF4" s="73">
        <f t="shared" si="10"/>
        <v>0</v>
      </c>
      <c r="BH4" s="73">
        <f t="shared" si="6"/>
        <v>3.2</v>
      </c>
    </row>
    <row r="5" spans="1:60" ht="14.5" x14ac:dyDescent="0.35">
      <c r="A5" t="s">
        <v>8</v>
      </c>
      <c r="B5" t="s">
        <v>13</v>
      </c>
      <c r="C5" s="73">
        <f>VLOOKUP($B5,'Tillförd energi'!$B$2:$AS$506,MATCH(C$1,'Tillförd energi'!$B$1:$AQ$1,0),FALSE)</f>
        <v>0</v>
      </c>
      <c r="D5" s="73">
        <f>VLOOKUP($B5,'Tillförd energi'!$B$2:$AS$506,MATCH(D$1,'Tillförd energi'!$B$1:$AQ$1,0),FALSE)</f>
        <v>0</v>
      </c>
      <c r="E5" s="73">
        <f>VLOOKUP($B5,'Tillförd energi'!$B$2:$AS$506,MATCH(E$1,'Tillförd energi'!$B$1:$AQ$1,0),FALSE)</f>
        <v>0</v>
      </c>
      <c r="F5" s="73">
        <f>VLOOKUP($B5,'Tillförd energi'!$B$2:$AS$506,MATCH(F$1,'Tillförd energi'!$B$1:$AQ$1,0),FALSE)</f>
        <v>0</v>
      </c>
      <c r="G5" s="73">
        <f>VLOOKUP($B5,'Tillförd energi'!$B$2:$AS$506,MATCH(G$1,'Tillförd energi'!$B$1:$AQ$1,0),FALSE)</f>
        <v>0</v>
      </c>
      <c r="H5" s="73">
        <f>VLOOKUP($B5,'Tillförd energi'!$B$2:$AS$506,MATCH(H$1,'Tillförd energi'!$B$1:$AQ$1,0),FALSE)</f>
        <v>0</v>
      </c>
      <c r="I5" s="73">
        <f>VLOOKUP($B5,'Tillförd energi'!$B$2:$AS$506,MATCH(I$1,'Tillförd energi'!$B$1:$AQ$1,0),FALSE)</f>
        <v>0</v>
      </c>
      <c r="J5" s="73">
        <f>VLOOKUP($B5,'Tillförd energi'!$B$2:$AS$506,MATCH(J$1,'Tillförd energi'!$B$1:$AQ$1,0),FALSE)</f>
        <v>0</v>
      </c>
      <c r="K5" s="73">
        <f>VLOOKUP($B5,'Tillförd energi'!$B$2:$AS$506,MATCH(K$1,'Tillförd energi'!$B$1:$AQ$1,0),FALSE)</f>
        <v>0</v>
      </c>
      <c r="L5" s="73">
        <f>VLOOKUP($B5,'Tillförd energi'!$B$2:$AS$506,MATCH(L$1,'Tillförd energi'!$B$1:$AQ$1,0),FALSE)</f>
        <v>0</v>
      </c>
      <c r="M5" s="73">
        <f>VLOOKUP($B5,'Tillförd energi'!$B$2:$AS$506,MATCH(M$1,'Tillförd energi'!$B$1:$AQ$1,0),FALSE)</f>
        <v>0</v>
      </c>
      <c r="N5" s="73">
        <f>VLOOKUP($B5,'Tillförd energi'!$B$2:$AS$506,MATCH(N$1,'Tillförd energi'!$B$1:$AQ$1,0),FALSE)</f>
        <v>0</v>
      </c>
      <c r="O5" s="73">
        <f>VLOOKUP($B5,'Tillförd energi'!$B$2:$AS$506,MATCH(O$1,'Tillförd energi'!$B$1:$AQ$1,0),FALSE)</f>
        <v>0</v>
      </c>
      <c r="P5" s="73">
        <f>VLOOKUP($B5,'Tillförd energi'!$B$2:$AS$506,MATCH(P$1,'Tillförd energi'!$B$1:$AQ$1,0),FALSE)</f>
        <v>0</v>
      </c>
      <c r="Q5" s="73">
        <f>VLOOKUP($B5,'Tillförd energi'!$B$2:$AS$506,MATCH(Q$1,'Tillförd energi'!$B$1:$AQ$1,0),FALSE)</f>
        <v>0</v>
      </c>
      <c r="R5" s="73">
        <f>VLOOKUP($B5,'Tillförd energi'!$B$2:$AS$506,MATCH(R$1,'Tillförd energi'!$B$1:$AQ$1,0),FALSE)</f>
        <v>0</v>
      </c>
      <c r="S5" s="73">
        <f>VLOOKUP($B5,'Tillförd energi'!$B$2:$AS$506,MATCH(S$1,'Tillförd energi'!$B$1:$AQ$1,0),FALSE)</f>
        <v>0</v>
      </c>
      <c r="T5" s="73">
        <f>VLOOKUP($B5,'Tillförd energi'!$B$2:$AS$506,MATCH(T$1,'Tillförd energi'!$B$1:$AQ$1,0),FALSE)</f>
        <v>0</v>
      </c>
      <c r="U5" s="73">
        <f>VLOOKUP($B5,'Tillförd energi'!$B$2:$AS$506,MATCH(U$1,'Tillförd energi'!$B$1:$AQ$1,0),FALSE)</f>
        <v>0</v>
      </c>
      <c r="V5" s="73">
        <f>VLOOKUP($B5,'Tillförd energi'!$B$2:$AS$506,MATCH(V$1,'Tillförd energi'!$B$1:$AQ$1,0),FALSE)</f>
        <v>0</v>
      </c>
      <c r="W5" s="73">
        <f>VLOOKUP($B5,'Tillförd energi'!$B$2:$AS$506,MATCH(W$1,'Tillförd energi'!$B$1:$AQ$1,0),FALSE)</f>
        <v>0</v>
      </c>
      <c r="X5" s="73">
        <f>VLOOKUP($B5,'Tillförd energi'!$B$2:$AS$506,MATCH(X$1,'Tillförd energi'!$B$1:$AQ$1,0),FALSE)</f>
        <v>0</v>
      </c>
      <c r="Y5" s="73">
        <f>VLOOKUP($B5,'Tillförd energi'!$B$2:$AS$506,MATCH(Y$1,'Tillförd energi'!$B$1:$AQ$1,0),FALSE)</f>
        <v>0</v>
      </c>
      <c r="Z5" s="73">
        <f>VLOOKUP($B5,'Tillförd energi'!$B$2:$AS$506,MATCH(Z$1,'Tillförd energi'!$B$1:$AQ$1,0),FALSE)</f>
        <v>0</v>
      </c>
      <c r="AA5" s="73">
        <f>VLOOKUP($B5,'Tillförd energi'!$B$2:$AS$506,MATCH(AA$1,'Tillförd energi'!$B$1:$AQ$1,0),FALSE)</f>
        <v>0</v>
      </c>
      <c r="AB5" s="73">
        <f>VLOOKUP($B5,'Tillförd energi'!$B$2:$AS$506,MATCH(AB$1,'Tillförd energi'!$B$1:$AQ$1,0),FALSE)</f>
        <v>0</v>
      </c>
      <c r="AC5" s="73">
        <f>VLOOKUP($B5,'Tillförd energi'!$B$2:$AS$506,MATCH(AC$1,'Tillförd energi'!$B$1:$AQ$1,0),FALSE)</f>
        <v>0</v>
      </c>
      <c r="AD5" s="73">
        <f>VLOOKUP($B5,'Tillförd energi'!$B$2:$AS$506,MATCH(AD$1,'Tillförd energi'!$B$1:$AQ$1,0),FALSE)</f>
        <v>0</v>
      </c>
      <c r="AF5" s="73">
        <f>VLOOKUP($B5,'Tillförd energi'!$B$2:$AS$506,MATCH(AF$1,'Tillförd energi'!$B$1:$AQ$1,0),FALSE)</f>
        <v>0</v>
      </c>
      <c r="AH5" s="73">
        <f>IFERROR(VLOOKUP(B5,Miljö!$B$1:$S$476,9,FALSE)/1,0)</f>
        <v>0</v>
      </c>
      <c r="AJ5" s="81" t="str">
        <f>IFERROR(VLOOKUP($B5,Miljö!$B$1:$S$500,MATCH("hjälpel exklusive kraftvärme (GWh)",Miljö!$B$1:$V$1,0),FALSE)/1,"")</f>
        <v/>
      </c>
      <c r="AK5" s="81">
        <f t="shared" si="0"/>
        <v>0</v>
      </c>
      <c r="AL5" s="81">
        <f>VLOOKUP($B5,'Slutlig allokering'!$B$2:$AL$462,MATCH("Hjälpel kraftvärme",'Slutlig allokering'!$B$2:$AL$2,0),FALSE)</f>
        <v>0</v>
      </c>
      <c r="AN5" s="73">
        <f t="shared" si="1"/>
        <v>0</v>
      </c>
      <c r="AO5" s="73">
        <f t="shared" si="2"/>
        <v>0</v>
      </c>
      <c r="AP5" s="73" t="str">
        <f>IF(ISERROR(1/VLOOKUP($B5,Leveranser!$B$1:$S$500,MATCH("såld värme (gwh)",Leveranser!$B$1:$S$1,0),FALSE)),"",VLOOKUP($B5,Leveranser!$B$1:$S$500,MATCH("såld värme (gwh)",Leveranser!$B$1:$S$1,0),FALSE))</f>
        <v/>
      </c>
      <c r="AQ5" s="73">
        <f>VLOOKUP($B5,Leveranser!$B$1:$Y$500,MATCH("Totalt såld fjärrvärme till andra fjärrvärmeföretag",Leveranser!$B$1:$AA$1,0),FALSE)</f>
        <v>0</v>
      </c>
      <c r="AR5" s="73">
        <f>IF(ISERROR(1/VLOOKUP($B5,Miljö!$B$1:$S$500,MATCH("Såld mängd produktionsspecifik fjärrvärme (GWh)",Miljö!$B$1:$R$1,0),FALSE)),0,VLOOKUP($B5,Miljö!$B$1:$S$500,MATCH("Såld mängd produktionsspecifik fjärrvärme (GWh)",Miljö!$B$1:$R$1,0),FALSE))</f>
        <v>0</v>
      </c>
      <c r="AS5" s="82" t="str">
        <f t="shared" si="7"/>
        <v/>
      </c>
      <c r="AU5" s="73" t="str">
        <f>VLOOKUP($B5,'Miljövärden urval för publ'!$B$2:$I$486,7,FALSE)</f>
        <v>Nej</v>
      </c>
      <c r="AV5" s="73" t="str">
        <f>VLOOKUP($B5,'Miljövärden urval för publ'!$B$2:$I$486,6,FALSE)</f>
        <v>Nej</v>
      </c>
      <c r="AZ5" s="73">
        <f t="shared" si="3"/>
        <v>0</v>
      </c>
      <c r="BA5" s="73">
        <f t="shared" si="8"/>
        <v>0</v>
      </c>
      <c r="BB5" s="73">
        <f t="shared" si="4"/>
        <v>0</v>
      </c>
      <c r="BC5" s="73">
        <f t="shared" si="5"/>
        <v>0</v>
      </c>
      <c r="BE5" s="73">
        <f t="shared" si="9"/>
        <v>0</v>
      </c>
      <c r="BF5" s="73">
        <f t="shared" si="10"/>
        <v>0</v>
      </c>
      <c r="BH5" s="73">
        <f t="shared" si="6"/>
        <v>0</v>
      </c>
    </row>
    <row r="6" spans="1:60" ht="14.5" x14ac:dyDescent="0.35">
      <c r="A6" t="s">
        <v>8</v>
      </c>
      <c r="B6" t="s">
        <v>15</v>
      </c>
      <c r="C6" s="73">
        <f>VLOOKUP($B6,'Tillförd energi'!$B$2:$AS$506,MATCH(C$1,'Tillförd energi'!$B$1:$AQ$1,0),FALSE)</f>
        <v>0</v>
      </c>
      <c r="D6" s="73">
        <f>VLOOKUP($B6,'Tillförd energi'!$B$2:$AS$506,MATCH(D$1,'Tillförd energi'!$B$1:$AQ$1,0),FALSE)</f>
        <v>0.127</v>
      </c>
      <c r="E6" s="73">
        <f>VLOOKUP($B6,'Tillförd energi'!$B$2:$AS$506,MATCH(E$1,'Tillförd energi'!$B$1:$AQ$1,0),FALSE)</f>
        <v>0</v>
      </c>
      <c r="F6" s="73">
        <f>VLOOKUP($B6,'Tillförd energi'!$B$2:$AS$506,MATCH(F$1,'Tillförd energi'!$B$1:$AQ$1,0),FALSE)</f>
        <v>0</v>
      </c>
      <c r="G6" s="73">
        <f>VLOOKUP($B6,'Tillförd energi'!$B$2:$AS$506,MATCH(G$1,'Tillförd energi'!$B$1:$AQ$1,0),FALSE)</f>
        <v>0</v>
      </c>
      <c r="H6" s="73">
        <f>VLOOKUP($B6,'Tillförd energi'!$B$2:$AS$506,MATCH(H$1,'Tillförd energi'!$B$1:$AQ$1,0),FALSE)</f>
        <v>0</v>
      </c>
      <c r="I6" s="73">
        <f>VLOOKUP($B6,'Tillförd energi'!$B$2:$AS$506,MATCH(I$1,'Tillförd energi'!$B$1:$AQ$1,0),FALSE)</f>
        <v>0</v>
      </c>
      <c r="J6" s="73">
        <f>VLOOKUP($B6,'Tillförd energi'!$B$2:$AS$506,MATCH(J$1,'Tillförd energi'!$B$1:$AQ$1,0),FALSE)</f>
        <v>0</v>
      </c>
      <c r="K6" s="73">
        <f>VLOOKUP($B6,'Tillförd energi'!$B$2:$AS$506,MATCH(K$1,'Tillförd energi'!$B$1:$AQ$1,0),FALSE)</f>
        <v>0</v>
      </c>
      <c r="L6" s="73">
        <f>VLOOKUP($B6,'Tillförd energi'!$B$2:$AS$506,MATCH(L$1,'Tillförd energi'!$B$1:$AQ$1,0),FALSE)</f>
        <v>0</v>
      </c>
      <c r="M6" s="73">
        <f>VLOOKUP($B6,'Tillförd energi'!$B$2:$AS$506,MATCH(M$1,'Tillförd energi'!$B$1:$AQ$1,0),FALSE)</f>
        <v>0</v>
      </c>
      <c r="N6" s="73">
        <f>VLOOKUP($B6,'Tillförd energi'!$B$2:$AS$506,MATCH(N$1,'Tillförd energi'!$B$1:$AQ$1,0),FALSE)</f>
        <v>0</v>
      </c>
      <c r="O6" s="73">
        <f>VLOOKUP($B6,'Tillförd energi'!$B$2:$AS$506,MATCH(O$1,'Tillförd energi'!$B$1:$AQ$1,0),FALSE)</f>
        <v>0</v>
      </c>
      <c r="P6" s="73">
        <f>VLOOKUP($B6,'Tillförd energi'!$B$2:$AS$506,MATCH(P$1,'Tillförd energi'!$B$1:$AQ$1,0),FALSE)</f>
        <v>0</v>
      </c>
      <c r="Q6" s="73">
        <f>VLOOKUP($B6,'Tillförd energi'!$B$2:$AS$506,MATCH(Q$1,'Tillförd energi'!$B$1:$AQ$1,0),FALSE)</f>
        <v>0.65800000000000003</v>
      </c>
      <c r="R6" s="73">
        <f>VLOOKUP($B6,'Tillförd energi'!$B$2:$AS$506,MATCH(R$1,'Tillförd energi'!$B$1:$AQ$1,0),FALSE)</f>
        <v>0</v>
      </c>
      <c r="S6" s="73">
        <f>VLOOKUP($B6,'Tillförd energi'!$B$2:$AS$506,MATCH(S$1,'Tillförd energi'!$B$1:$AQ$1,0),FALSE)</f>
        <v>0</v>
      </c>
      <c r="T6" s="73">
        <f>VLOOKUP($B6,'Tillförd energi'!$B$2:$AS$506,MATCH(T$1,'Tillförd energi'!$B$1:$AQ$1,0),FALSE)</f>
        <v>0</v>
      </c>
      <c r="U6" s="73">
        <f>VLOOKUP($B6,'Tillförd energi'!$B$2:$AS$506,MATCH(U$1,'Tillförd energi'!$B$1:$AQ$1,0),FALSE)</f>
        <v>0</v>
      </c>
      <c r="V6" s="73">
        <f>VLOOKUP($B6,'Tillförd energi'!$B$2:$AS$506,MATCH(V$1,'Tillförd energi'!$B$1:$AQ$1,0),FALSE)</f>
        <v>0</v>
      </c>
      <c r="W6" s="73">
        <f>VLOOKUP($B6,'Tillförd energi'!$B$2:$AS$506,MATCH(W$1,'Tillförd energi'!$B$1:$AQ$1,0),FALSE)</f>
        <v>0</v>
      </c>
      <c r="X6" s="73">
        <f>VLOOKUP($B6,'Tillförd energi'!$B$2:$AS$506,MATCH(X$1,'Tillförd energi'!$B$1:$AQ$1,0),FALSE)</f>
        <v>0</v>
      </c>
      <c r="Y6" s="73">
        <f>VLOOKUP($B6,'Tillförd energi'!$B$2:$AS$506,MATCH(Y$1,'Tillförd energi'!$B$1:$AQ$1,0),FALSE)</f>
        <v>7.1999999999999995E-2</v>
      </c>
      <c r="Z6" s="73">
        <f>VLOOKUP($B6,'Tillförd energi'!$B$2:$AS$506,MATCH(Z$1,'Tillförd energi'!$B$1:$AQ$1,0),FALSE)</f>
        <v>0</v>
      </c>
      <c r="AA6" s="73">
        <f>VLOOKUP($B6,'Tillförd energi'!$B$2:$AS$506,MATCH(AA$1,'Tillförd energi'!$B$1:$AQ$1,0),FALSE)</f>
        <v>0</v>
      </c>
      <c r="AB6" s="73">
        <f>VLOOKUP($B6,'Tillförd energi'!$B$2:$AS$506,MATCH(AB$1,'Tillförd energi'!$B$1:$AQ$1,0),FALSE)</f>
        <v>0</v>
      </c>
      <c r="AC6" s="73">
        <f>VLOOKUP($B6,'Tillförd energi'!$B$2:$AS$506,MATCH(AC$1,'Tillförd energi'!$B$1:$AQ$1,0),FALSE)</f>
        <v>0</v>
      </c>
      <c r="AD6" s="73">
        <f>VLOOKUP($B6,'Tillförd energi'!$B$2:$AS$506,MATCH(AD$1,'Tillförd energi'!$B$1:$AQ$1,0),FALSE)</f>
        <v>0</v>
      </c>
      <c r="AF6" s="73">
        <f>VLOOKUP($B6,'Tillförd energi'!$B$2:$AS$506,MATCH(AF$1,'Tillförd energi'!$B$1:$AQ$1,0),FALSE)</f>
        <v>1.2E-2</v>
      </c>
      <c r="AH6" s="73">
        <f>IFERROR(VLOOKUP(B6,Miljö!$B$1:$S$476,9,FALSE)/1,0)</f>
        <v>0</v>
      </c>
      <c r="AJ6" s="81">
        <f>IFERROR(VLOOKUP($B6,Miljö!$B$1:$S$500,MATCH("hjälpel exklusive kraftvärme (GWh)",Miljö!$B$1:$V$1,0),FALSE)/1,"")</f>
        <v>1.2E-2</v>
      </c>
      <c r="AK6" s="81">
        <f t="shared" si="0"/>
        <v>1.2E-2</v>
      </c>
      <c r="AL6" s="81">
        <f>VLOOKUP($B6,'Slutlig allokering'!$B$2:$AL$462,MATCH("Hjälpel kraftvärme",'Slutlig allokering'!$B$2:$AL$2,0),FALSE)</f>
        <v>0</v>
      </c>
      <c r="AN6" s="73">
        <f t="shared" si="1"/>
        <v>0.86899999999999999</v>
      </c>
      <c r="AO6" s="73">
        <f t="shared" si="2"/>
        <v>0.86899999999999999</v>
      </c>
      <c r="AP6" s="73">
        <f>IF(ISERROR(1/VLOOKUP($B6,Leveranser!$B$1:$S$500,MATCH("såld värme (gwh)",Leveranser!$B$1:$S$1,0),FALSE)),"",VLOOKUP($B6,Leveranser!$B$1:$S$500,MATCH("såld värme (gwh)",Leveranser!$B$1:$S$1,0),FALSE))</f>
        <v>0.8</v>
      </c>
      <c r="AQ6" s="73">
        <f>VLOOKUP($B6,Leveranser!$B$1:$Y$500,MATCH("Totalt såld fjärrvärme till andra fjärrvärmeföretag",Leveranser!$B$1:$AA$1,0),FALSE)</f>
        <v>0</v>
      </c>
      <c r="AR6" s="73">
        <f>IF(ISERROR(1/VLOOKUP($B6,Miljö!$B$1:$S$500,MATCH("Såld mängd produktionsspecifik fjärrvärme (GWh)",Miljö!$B$1:$R$1,0),FALSE)),0,VLOOKUP($B6,Miljö!$B$1:$S$500,MATCH("Såld mängd produktionsspecifik fjärrvärme (GWh)",Miljö!$B$1:$R$1,0),FALSE))</f>
        <v>0</v>
      </c>
      <c r="AS6" s="82">
        <f t="shared" si="7"/>
        <v>0.92059838895281942</v>
      </c>
      <c r="AU6" s="73" t="str">
        <f>VLOOKUP($B6,'Miljövärden urval för publ'!$B$2:$I$486,7,FALSE)</f>
        <v>Ja</v>
      </c>
      <c r="AV6" s="73" t="str">
        <f>VLOOKUP($B6,'Miljövärden urval för publ'!$B$2:$I$486,6,FALSE)</f>
        <v>Ja</v>
      </c>
      <c r="AZ6" s="73">
        <f t="shared" si="3"/>
        <v>8.3999999999999991E-2</v>
      </c>
      <c r="BA6" s="73">
        <f t="shared" si="8"/>
        <v>0</v>
      </c>
      <c r="BB6" s="73">
        <f t="shared" si="4"/>
        <v>0</v>
      </c>
      <c r="BC6" s="73">
        <f t="shared" si="5"/>
        <v>0.65800000000000003</v>
      </c>
      <c r="BE6" s="73">
        <f t="shared" si="9"/>
        <v>0</v>
      </c>
      <c r="BF6" s="73">
        <f t="shared" si="10"/>
        <v>0</v>
      </c>
      <c r="BH6" s="73">
        <f t="shared" si="6"/>
        <v>0.65800000000000003</v>
      </c>
    </row>
    <row r="7" spans="1:60" ht="14.5" x14ac:dyDescent="0.35">
      <c r="A7" t="s">
        <v>16</v>
      </c>
      <c r="B7" t="s">
        <v>17</v>
      </c>
      <c r="C7" s="73">
        <f>VLOOKUP($B7,'Tillförd energi'!$B$2:$AS$506,MATCH(C$1,'Tillförd energi'!$B$1:$AQ$1,0),FALSE)</f>
        <v>0</v>
      </c>
      <c r="D7" s="73">
        <f>VLOOKUP($B7,'Tillförd energi'!$B$2:$AS$506,MATCH(D$1,'Tillförd energi'!$B$1:$AQ$1,0),FALSE)</f>
        <v>0.1</v>
      </c>
      <c r="E7" s="73">
        <f>VLOOKUP($B7,'Tillförd energi'!$B$2:$AS$506,MATCH(E$1,'Tillförd energi'!$B$1:$AQ$1,0),FALSE)</f>
        <v>0</v>
      </c>
      <c r="F7" s="73">
        <f>VLOOKUP($B7,'Tillförd energi'!$B$2:$AS$506,MATCH(F$1,'Tillförd energi'!$B$1:$AQ$1,0),FALSE)</f>
        <v>0</v>
      </c>
      <c r="G7" s="73">
        <f>VLOOKUP($B7,'Tillförd energi'!$B$2:$AS$506,MATCH(G$1,'Tillförd energi'!$B$1:$AQ$1,0),FALSE)</f>
        <v>0</v>
      </c>
      <c r="H7" s="73">
        <f>VLOOKUP($B7,'Tillförd energi'!$B$2:$AS$506,MATCH(H$1,'Tillförd energi'!$B$1:$AQ$1,0),FALSE)</f>
        <v>0</v>
      </c>
      <c r="I7" s="73">
        <f>VLOOKUP($B7,'Tillförd energi'!$B$2:$AS$506,MATCH(I$1,'Tillförd energi'!$B$1:$AQ$1,0),FALSE)</f>
        <v>0</v>
      </c>
      <c r="J7" s="73">
        <f>VLOOKUP($B7,'Tillförd energi'!$B$2:$AS$506,MATCH(J$1,'Tillförd energi'!$B$1:$AQ$1,0),FALSE)</f>
        <v>0</v>
      </c>
      <c r="K7" s="73">
        <f>VLOOKUP($B7,'Tillförd energi'!$B$2:$AS$506,MATCH(K$1,'Tillförd energi'!$B$1:$AQ$1,0),FALSE)</f>
        <v>0</v>
      </c>
      <c r="L7" s="73">
        <f>VLOOKUP($B7,'Tillförd energi'!$B$2:$AS$506,MATCH(L$1,'Tillförd energi'!$B$1:$AQ$1,0),FALSE)</f>
        <v>0</v>
      </c>
      <c r="M7" s="73">
        <f>VLOOKUP($B7,'Tillförd energi'!$B$2:$AS$506,MATCH(M$1,'Tillförd energi'!$B$1:$AQ$1,0),FALSE)</f>
        <v>0</v>
      </c>
      <c r="N7" s="73">
        <f>VLOOKUP($B7,'Tillförd energi'!$B$2:$AS$506,MATCH(N$1,'Tillförd energi'!$B$1:$AQ$1,0),FALSE)</f>
        <v>0</v>
      </c>
      <c r="O7" s="73">
        <f>VLOOKUP($B7,'Tillförd energi'!$B$2:$AS$506,MATCH(O$1,'Tillförd energi'!$B$1:$AQ$1,0),FALSE)</f>
        <v>0</v>
      </c>
      <c r="P7" s="73">
        <f>VLOOKUP($B7,'Tillförd energi'!$B$2:$AS$506,MATCH(P$1,'Tillförd energi'!$B$1:$AQ$1,0),FALSE)</f>
        <v>154.346</v>
      </c>
      <c r="Q7" s="73">
        <f>VLOOKUP($B7,'Tillförd energi'!$B$2:$AS$506,MATCH(Q$1,'Tillförd energi'!$B$1:$AQ$1,0),FALSE)</f>
        <v>0</v>
      </c>
      <c r="R7" s="73">
        <f>VLOOKUP($B7,'Tillförd energi'!$B$2:$AS$506,MATCH(R$1,'Tillförd energi'!$B$1:$AQ$1,0),FALSE)</f>
        <v>0</v>
      </c>
      <c r="S7" s="73">
        <f>VLOOKUP($B7,'Tillförd energi'!$B$2:$AS$506,MATCH(S$1,'Tillförd energi'!$B$1:$AQ$1,0),FALSE)</f>
        <v>0</v>
      </c>
      <c r="T7" s="73">
        <f>VLOOKUP($B7,'Tillförd energi'!$B$2:$AS$506,MATCH(T$1,'Tillförd energi'!$B$1:$AQ$1,0),FALSE)</f>
        <v>0</v>
      </c>
      <c r="U7" s="73">
        <f>VLOOKUP($B7,'Tillförd energi'!$B$2:$AS$506,MATCH(U$1,'Tillförd energi'!$B$1:$AQ$1,0),FALSE)</f>
        <v>0</v>
      </c>
      <c r="V7" s="73">
        <f>VLOOKUP($B7,'Tillförd energi'!$B$2:$AS$506,MATCH(V$1,'Tillförd energi'!$B$1:$AQ$1,0),FALSE)</f>
        <v>0.3</v>
      </c>
      <c r="W7" s="73">
        <f>VLOOKUP($B7,'Tillförd energi'!$B$2:$AS$506,MATCH(W$1,'Tillförd energi'!$B$1:$AQ$1,0),FALSE)</f>
        <v>0</v>
      </c>
      <c r="X7" s="73">
        <f>VLOOKUP($B7,'Tillförd energi'!$B$2:$AS$506,MATCH(X$1,'Tillförd energi'!$B$1:$AQ$1,0),FALSE)</f>
        <v>0</v>
      </c>
      <c r="Y7" s="73">
        <f>VLOOKUP($B7,'Tillförd energi'!$B$2:$AS$506,MATCH(Y$1,'Tillförd energi'!$B$1:$AQ$1,0),FALSE)</f>
        <v>0</v>
      </c>
      <c r="Z7" s="73">
        <f>VLOOKUP($B7,'Tillförd energi'!$B$2:$AS$506,MATCH(Z$1,'Tillförd energi'!$B$1:$AQ$1,0),FALSE)</f>
        <v>0</v>
      </c>
      <c r="AA7" s="73">
        <f>VLOOKUP($B7,'Tillförd energi'!$B$2:$AS$506,MATCH(AA$1,'Tillförd energi'!$B$1:$AQ$1,0),FALSE)</f>
        <v>0</v>
      </c>
      <c r="AB7" s="73">
        <f>VLOOKUP($B7,'Tillförd energi'!$B$2:$AS$506,MATCH(AB$1,'Tillförd energi'!$B$1:$AQ$1,0),FALSE)</f>
        <v>11.8</v>
      </c>
      <c r="AC7" s="73">
        <f>VLOOKUP($B7,'Tillförd energi'!$B$2:$AS$506,MATCH(AC$1,'Tillförd energi'!$B$1:$AQ$1,0),FALSE)</f>
        <v>0</v>
      </c>
      <c r="AD7" s="73">
        <f>VLOOKUP($B7,'Tillförd energi'!$B$2:$AS$506,MATCH(AD$1,'Tillförd energi'!$B$1:$AQ$1,0),FALSE)</f>
        <v>0</v>
      </c>
      <c r="AF7" s="73">
        <f>VLOOKUP($B7,'Tillförd energi'!$B$2:$AS$506,MATCH(AF$1,'Tillförd energi'!$B$1:$AQ$1,0),FALSE)</f>
        <v>1.2</v>
      </c>
      <c r="AH7" s="73">
        <f>IFERROR(VLOOKUP(B7,Miljö!$B$1:$S$476,9,FALSE)/1,0)</f>
        <v>0</v>
      </c>
      <c r="AJ7" s="81">
        <f>IFERROR(VLOOKUP($B7,Miljö!$B$1:$S$500,MATCH("hjälpel exklusive kraftvärme (GWh)",Miljö!$B$1:$V$1,0),FALSE)/1,"")</f>
        <v>1.2</v>
      </c>
      <c r="AK7" s="81">
        <f t="shared" si="0"/>
        <v>1.2</v>
      </c>
      <c r="AL7" s="81">
        <f>VLOOKUP($B7,'Slutlig allokering'!$B$2:$AL$462,MATCH("Hjälpel kraftvärme",'Slutlig allokering'!$B$2:$AL$2,0),FALSE)</f>
        <v>0</v>
      </c>
      <c r="AN7" s="73">
        <f t="shared" si="1"/>
        <v>167.74600000000001</v>
      </c>
      <c r="AO7" s="73">
        <f t="shared" si="2"/>
        <v>167.74600000000001</v>
      </c>
      <c r="AP7" s="73">
        <f>IF(ISERROR(1/VLOOKUP($B7,Leveranser!$B$1:$S$500,MATCH("såld värme (gwh)",Leveranser!$B$1:$S$1,0),FALSE)),"",VLOOKUP($B7,Leveranser!$B$1:$S$500,MATCH("såld värme (gwh)",Leveranser!$B$1:$S$1,0),FALSE))</f>
        <v>121.9</v>
      </c>
      <c r="AQ7" s="73">
        <f>VLOOKUP($B7,Leveranser!$B$1:$Y$500,MATCH("Totalt såld fjärrvärme till andra fjärrvärmeföretag",Leveranser!$B$1:$AA$1,0),FALSE)</f>
        <v>0</v>
      </c>
      <c r="AR7" s="73">
        <f>IF(ISERROR(1/VLOOKUP($B7,Miljö!$B$1:$S$500,MATCH("Såld mängd produktionsspecifik fjärrvärme (GWh)",Miljö!$B$1:$R$1,0),FALSE)),0,VLOOKUP($B7,Miljö!$B$1:$S$500,MATCH("Såld mängd produktionsspecifik fjärrvärme (GWh)",Miljö!$B$1:$R$1,0),FALSE))</f>
        <v>0</v>
      </c>
      <c r="AS7" s="82">
        <f t="shared" si="7"/>
        <v>0.7266939301086166</v>
      </c>
      <c r="AU7" s="73" t="str">
        <f>VLOOKUP($B7,'Miljövärden urval för publ'!$B$2:$I$486,7,FALSE)</f>
        <v>Ja</v>
      </c>
      <c r="AV7" s="73" t="str">
        <f>VLOOKUP($B7,'Miljövärden urval för publ'!$B$2:$I$486,6,FALSE)</f>
        <v>Ja</v>
      </c>
      <c r="AZ7" s="73">
        <f t="shared" si="3"/>
        <v>1.2</v>
      </c>
      <c r="BA7" s="73">
        <f t="shared" si="8"/>
        <v>0</v>
      </c>
      <c r="BB7" s="73">
        <f t="shared" si="4"/>
        <v>154.346</v>
      </c>
      <c r="BC7" s="73">
        <f t="shared" si="5"/>
        <v>0</v>
      </c>
      <c r="BE7" s="73">
        <f t="shared" si="9"/>
        <v>0</v>
      </c>
      <c r="BF7" s="73">
        <f t="shared" si="10"/>
        <v>0</v>
      </c>
      <c r="BH7" s="73">
        <f t="shared" si="6"/>
        <v>154.64600000000002</v>
      </c>
    </row>
    <row r="8" spans="1:60" ht="14.5" x14ac:dyDescent="0.35">
      <c r="A8" t="s">
        <v>18</v>
      </c>
      <c r="B8" t="s">
        <v>19</v>
      </c>
      <c r="C8" s="73">
        <f>VLOOKUP($B8,'Tillförd energi'!$B$2:$AS$506,MATCH(C$1,'Tillförd energi'!$B$1:$AQ$1,0),FALSE)</f>
        <v>0</v>
      </c>
      <c r="D8" s="73">
        <f>VLOOKUP($B8,'Tillförd energi'!$B$2:$AS$506,MATCH(D$1,'Tillförd energi'!$B$1:$AQ$1,0),FALSE)</f>
        <v>0</v>
      </c>
      <c r="E8" s="73">
        <f>VLOOKUP($B8,'Tillförd energi'!$B$2:$AS$506,MATCH(E$1,'Tillförd energi'!$B$1:$AQ$1,0),FALSE)</f>
        <v>0</v>
      </c>
      <c r="F8" s="73">
        <f>VLOOKUP($B8,'Tillförd energi'!$B$2:$AS$506,MATCH(F$1,'Tillförd energi'!$B$1:$AQ$1,0),FALSE)</f>
        <v>0</v>
      </c>
      <c r="G8" s="73">
        <f>VLOOKUP($B8,'Tillförd energi'!$B$2:$AS$506,MATCH(G$1,'Tillförd energi'!$B$1:$AQ$1,0),FALSE)</f>
        <v>0</v>
      </c>
      <c r="H8" s="73">
        <f>VLOOKUP($B8,'Tillförd energi'!$B$2:$AS$506,MATCH(H$1,'Tillförd energi'!$B$1:$AQ$1,0),FALSE)</f>
        <v>0</v>
      </c>
      <c r="I8" s="73">
        <f>VLOOKUP($B8,'Tillförd energi'!$B$2:$AS$506,MATCH(I$1,'Tillförd energi'!$B$1:$AQ$1,0),FALSE)</f>
        <v>0</v>
      </c>
      <c r="J8" s="73">
        <f>VLOOKUP($B8,'Tillförd energi'!$B$2:$AS$506,MATCH(J$1,'Tillförd energi'!$B$1:$AQ$1,0),FALSE)</f>
        <v>0</v>
      </c>
      <c r="K8" s="73">
        <f>VLOOKUP($B8,'Tillförd energi'!$B$2:$AS$506,MATCH(K$1,'Tillförd energi'!$B$1:$AQ$1,0),FALSE)</f>
        <v>0</v>
      </c>
      <c r="L8" s="73">
        <f>VLOOKUP($B8,'Tillförd energi'!$B$2:$AS$506,MATCH(L$1,'Tillförd energi'!$B$1:$AQ$1,0),FALSE)</f>
        <v>0</v>
      </c>
      <c r="M8" s="73">
        <f>VLOOKUP($B8,'Tillförd energi'!$B$2:$AS$506,MATCH(M$1,'Tillförd energi'!$B$1:$AQ$1,0),FALSE)</f>
        <v>0</v>
      </c>
      <c r="N8" s="73">
        <f>VLOOKUP($B8,'Tillförd energi'!$B$2:$AS$506,MATCH(N$1,'Tillförd energi'!$B$1:$AQ$1,0),FALSE)</f>
        <v>0</v>
      </c>
      <c r="O8" s="73">
        <f>VLOOKUP($B8,'Tillförd energi'!$B$2:$AS$506,MATCH(O$1,'Tillförd energi'!$B$1:$AQ$1,0),FALSE)</f>
        <v>0</v>
      </c>
      <c r="P8" s="73">
        <f>VLOOKUP($B8,'Tillförd energi'!$B$2:$AS$506,MATCH(P$1,'Tillförd energi'!$B$1:$AQ$1,0),FALSE)</f>
        <v>0</v>
      </c>
      <c r="Q8" s="73">
        <f>VLOOKUP($B8,'Tillförd energi'!$B$2:$AS$506,MATCH(Q$1,'Tillförd energi'!$B$1:$AQ$1,0),FALSE)</f>
        <v>0</v>
      </c>
      <c r="R8" s="73">
        <f>VLOOKUP($B8,'Tillförd energi'!$B$2:$AS$506,MATCH(R$1,'Tillförd energi'!$B$1:$AQ$1,0),FALSE)</f>
        <v>0</v>
      </c>
      <c r="S8" s="73">
        <f>VLOOKUP($B8,'Tillförd energi'!$B$2:$AS$506,MATCH(S$1,'Tillförd energi'!$B$1:$AQ$1,0),FALSE)</f>
        <v>0</v>
      </c>
      <c r="T8" s="73">
        <f>VLOOKUP($B8,'Tillförd energi'!$B$2:$AS$506,MATCH(T$1,'Tillförd energi'!$B$1:$AQ$1,0),FALSE)</f>
        <v>0</v>
      </c>
      <c r="U8" s="73">
        <f>VLOOKUP($B8,'Tillförd energi'!$B$2:$AS$506,MATCH(U$1,'Tillförd energi'!$B$1:$AQ$1,0),FALSE)</f>
        <v>0</v>
      </c>
      <c r="V8" s="73">
        <f>VLOOKUP($B8,'Tillförd energi'!$B$2:$AS$506,MATCH(V$1,'Tillförd energi'!$B$1:$AQ$1,0),FALSE)</f>
        <v>0</v>
      </c>
      <c r="W8" s="73">
        <f>VLOOKUP($B8,'Tillförd energi'!$B$2:$AS$506,MATCH(W$1,'Tillförd energi'!$B$1:$AQ$1,0),FALSE)</f>
        <v>0</v>
      </c>
      <c r="X8" s="73">
        <f>VLOOKUP($B8,'Tillförd energi'!$B$2:$AS$506,MATCH(X$1,'Tillförd energi'!$B$1:$AQ$1,0),FALSE)</f>
        <v>0</v>
      </c>
      <c r="Y8" s="73">
        <f>VLOOKUP($B8,'Tillförd energi'!$B$2:$AS$506,MATCH(Y$1,'Tillförd energi'!$B$1:$AQ$1,0),FALSE)</f>
        <v>0</v>
      </c>
      <c r="Z8" s="73">
        <f>VLOOKUP($B8,'Tillförd energi'!$B$2:$AS$506,MATCH(Z$1,'Tillförd energi'!$B$1:$AQ$1,0),FALSE)</f>
        <v>0</v>
      </c>
      <c r="AA8" s="73">
        <f>VLOOKUP($B8,'Tillförd energi'!$B$2:$AS$506,MATCH(AA$1,'Tillförd energi'!$B$1:$AQ$1,0),FALSE)</f>
        <v>0</v>
      </c>
      <c r="AB8" s="73">
        <f>VLOOKUP($B8,'Tillförd energi'!$B$2:$AS$506,MATCH(AB$1,'Tillförd energi'!$B$1:$AQ$1,0),FALSE)</f>
        <v>0</v>
      </c>
      <c r="AC8" s="73">
        <f>VLOOKUP($B8,'Tillförd energi'!$B$2:$AS$506,MATCH(AC$1,'Tillförd energi'!$B$1:$AQ$1,0),FALSE)</f>
        <v>0</v>
      </c>
      <c r="AD8" s="73">
        <f>VLOOKUP($B8,'Tillförd energi'!$B$2:$AS$506,MATCH(AD$1,'Tillförd energi'!$B$1:$AQ$1,0),FALSE)</f>
        <v>0</v>
      </c>
      <c r="AF8" s="73">
        <f>VLOOKUP($B8,'Tillförd energi'!$B$2:$AS$506,MATCH(AF$1,'Tillförd energi'!$B$1:$AQ$1,0),FALSE)</f>
        <v>0</v>
      </c>
      <c r="AH8" s="73">
        <f>IFERROR(VLOOKUP(B8,Miljö!$B$1:$S$476,9,FALSE)/1,0)</f>
        <v>0</v>
      </c>
      <c r="AJ8" s="81" t="str">
        <f>IFERROR(VLOOKUP($B8,Miljö!$B$1:$S$500,MATCH("hjälpel exklusive kraftvärme (GWh)",Miljö!$B$1:$V$1,0),FALSE)/1,"")</f>
        <v/>
      </c>
      <c r="AK8" s="81">
        <f t="shared" si="0"/>
        <v>0</v>
      </c>
      <c r="AL8" s="81">
        <f>VLOOKUP($B8,'Slutlig allokering'!$B$2:$AL$462,MATCH("Hjälpel kraftvärme",'Slutlig allokering'!$B$2:$AL$2,0),FALSE)</f>
        <v>0</v>
      </c>
      <c r="AN8" s="73">
        <f t="shared" si="1"/>
        <v>0</v>
      </c>
      <c r="AO8" s="73">
        <f t="shared" si="2"/>
        <v>0</v>
      </c>
      <c r="AP8" s="73" t="str">
        <f>IF(ISERROR(1/VLOOKUP($B8,Leveranser!$B$1:$S$500,MATCH("såld värme (gwh)",Leveranser!$B$1:$S$1,0),FALSE)),"",VLOOKUP($B8,Leveranser!$B$1:$S$500,MATCH("såld värme (gwh)",Leveranser!$B$1:$S$1,0),FALSE))</f>
        <v/>
      </c>
      <c r="AQ8" s="73">
        <f>VLOOKUP($B8,Leveranser!$B$1:$Y$500,MATCH("Totalt såld fjärrvärme till andra fjärrvärmeföretag",Leveranser!$B$1:$AA$1,0),FALSE)</f>
        <v>0</v>
      </c>
      <c r="AR8" s="73">
        <f>IF(ISERROR(1/VLOOKUP($B8,Miljö!$B$1:$S$500,MATCH("Såld mängd produktionsspecifik fjärrvärme (GWh)",Miljö!$B$1:$R$1,0),FALSE)),0,VLOOKUP($B8,Miljö!$B$1:$S$500,MATCH("Såld mängd produktionsspecifik fjärrvärme (GWh)",Miljö!$B$1:$R$1,0),FALSE))</f>
        <v>0</v>
      </c>
      <c r="AS8" s="82" t="str">
        <f t="shared" si="7"/>
        <v/>
      </c>
      <c r="AU8" s="73" t="str">
        <f>VLOOKUP($B8,'Miljövärden urval för publ'!$B$2:$I$486,7,FALSE)</f>
        <v>Nej</v>
      </c>
      <c r="AV8" s="73" t="str">
        <f>VLOOKUP($B8,'Miljövärden urval för publ'!$B$2:$I$486,6,FALSE)</f>
        <v>Nej</v>
      </c>
      <c r="AZ8" s="73">
        <f t="shared" si="3"/>
        <v>0</v>
      </c>
      <c r="BA8" s="73">
        <f t="shared" si="8"/>
        <v>0</v>
      </c>
      <c r="BB8" s="73">
        <f t="shared" si="4"/>
        <v>0</v>
      </c>
      <c r="BC8" s="73">
        <f t="shared" si="5"/>
        <v>0</v>
      </c>
      <c r="BE8" s="73">
        <f t="shared" si="9"/>
        <v>0</v>
      </c>
      <c r="BF8" s="73">
        <f t="shared" si="10"/>
        <v>0</v>
      </c>
      <c r="BH8" s="73">
        <f t="shared" si="6"/>
        <v>0</v>
      </c>
    </row>
    <row r="9" spans="1:60" ht="14.5" x14ac:dyDescent="0.35">
      <c r="A9" t="s">
        <v>18</v>
      </c>
      <c r="B9" t="s">
        <v>21</v>
      </c>
      <c r="C9" s="73">
        <f>VLOOKUP($B9,'Tillförd energi'!$B$2:$AS$506,MATCH(C$1,'Tillförd energi'!$B$1:$AQ$1,0),FALSE)</f>
        <v>0</v>
      </c>
      <c r="D9" s="73">
        <f>VLOOKUP($B9,'Tillförd energi'!$B$2:$AS$506,MATCH(D$1,'Tillförd energi'!$B$1:$AQ$1,0),FALSE)</f>
        <v>0</v>
      </c>
      <c r="E9" s="73">
        <f>VLOOKUP($B9,'Tillförd energi'!$B$2:$AS$506,MATCH(E$1,'Tillförd energi'!$B$1:$AQ$1,0),FALSE)</f>
        <v>0</v>
      </c>
      <c r="F9" s="73">
        <f>VLOOKUP($B9,'Tillförd energi'!$B$2:$AS$506,MATCH(F$1,'Tillförd energi'!$B$1:$AQ$1,0),FALSE)</f>
        <v>0</v>
      </c>
      <c r="G9" s="73">
        <f>VLOOKUP($B9,'Tillförd energi'!$B$2:$AS$506,MATCH(G$1,'Tillförd energi'!$B$1:$AQ$1,0),FALSE)</f>
        <v>0</v>
      </c>
      <c r="H9" s="73">
        <f>VLOOKUP($B9,'Tillförd energi'!$B$2:$AS$506,MATCH(H$1,'Tillförd energi'!$B$1:$AQ$1,0),FALSE)</f>
        <v>0</v>
      </c>
      <c r="I9" s="73">
        <f>VLOOKUP($B9,'Tillförd energi'!$B$2:$AS$506,MATCH(I$1,'Tillförd energi'!$B$1:$AQ$1,0),FALSE)</f>
        <v>0</v>
      </c>
      <c r="J9" s="73">
        <f>VLOOKUP($B9,'Tillförd energi'!$B$2:$AS$506,MATCH(J$1,'Tillförd energi'!$B$1:$AQ$1,0),FALSE)</f>
        <v>0</v>
      </c>
      <c r="K9" s="73">
        <f>VLOOKUP($B9,'Tillförd energi'!$B$2:$AS$506,MATCH(K$1,'Tillförd energi'!$B$1:$AQ$1,0),FALSE)</f>
        <v>0</v>
      </c>
      <c r="L9" s="73">
        <f>VLOOKUP($B9,'Tillförd energi'!$B$2:$AS$506,MATCH(L$1,'Tillförd energi'!$B$1:$AQ$1,0),FALSE)</f>
        <v>0</v>
      </c>
      <c r="M9" s="73">
        <f>VLOOKUP($B9,'Tillförd energi'!$B$2:$AS$506,MATCH(M$1,'Tillförd energi'!$B$1:$AQ$1,0),FALSE)</f>
        <v>0</v>
      </c>
      <c r="N9" s="73">
        <f>VLOOKUP($B9,'Tillförd energi'!$B$2:$AS$506,MATCH(N$1,'Tillförd energi'!$B$1:$AQ$1,0),FALSE)</f>
        <v>0</v>
      </c>
      <c r="O9" s="73">
        <f>VLOOKUP($B9,'Tillförd energi'!$B$2:$AS$506,MATCH(O$1,'Tillförd energi'!$B$1:$AQ$1,0),FALSE)</f>
        <v>0</v>
      </c>
      <c r="P9" s="73">
        <f>VLOOKUP($B9,'Tillförd energi'!$B$2:$AS$506,MATCH(P$1,'Tillförd energi'!$B$1:$AQ$1,0),FALSE)</f>
        <v>0</v>
      </c>
      <c r="Q9" s="73">
        <f>VLOOKUP($B9,'Tillförd energi'!$B$2:$AS$506,MATCH(Q$1,'Tillförd energi'!$B$1:$AQ$1,0),FALSE)</f>
        <v>0</v>
      </c>
      <c r="R9" s="73">
        <f>VLOOKUP($B9,'Tillförd energi'!$B$2:$AS$506,MATCH(R$1,'Tillförd energi'!$B$1:$AQ$1,0),FALSE)</f>
        <v>0</v>
      </c>
      <c r="S9" s="73">
        <f>VLOOKUP($B9,'Tillförd energi'!$B$2:$AS$506,MATCH(S$1,'Tillförd energi'!$B$1:$AQ$1,0),FALSE)</f>
        <v>0</v>
      </c>
      <c r="T9" s="73">
        <f>VLOOKUP($B9,'Tillförd energi'!$B$2:$AS$506,MATCH(T$1,'Tillförd energi'!$B$1:$AQ$1,0),FALSE)</f>
        <v>0</v>
      </c>
      <c r="U9" s="73">
        <f>VLOOKUP($B9,'Tillförd energi'!$B$2:$AS$506,MATCH(U$1,'Tillförd energi'!$B$1:$AQ$1,0),FALSE)</f>
        <v>0</v>
      </c>
      <c r="V9" s="73">
        <f>VLOOKUP($B9,'Tillförd energi'!$B$2:$AS$506,MATCH(V$1,'Tillförd energi'!$B$1:$AQ$1,0),FALSE)</f>
        <v>0</v>
      </c>
      <c r="W9" s="73">
        <f>VLOOKUP($B9,'Tillförd energi'!$B$2:$AS$506,MATCH(W$1,'Tillförd energi'!$B$1:$AQ$1,0),FALSE)</f>
        <v>0</v>
      </c>
      <c r="X9" s="73">
        <f>VLOOKUP($B9,'Tillförd energi'!$B$2:$AS$506,MATCH(X$1,'Tillförd energi'!$B$1:$AQ$1,0),FALSE)</f>
        <v>0</v>
      </c>
      <c r="Y9" s="73">
        <f>VLOOKUP($B9,'Tillförd energi'!$B$2:$AS$506,MATCH(Y$1,'Tillförd energi'!$B$1:$AQ$1,0),FALSE)</f>
        <v>0</v>
      </c>
      <c r="Z9" s="73">
        <f>VLOOKUP($B9,'Tillförd energi'!$B$2:$AS$506,MATCH(Z$1,'Tillförd energi'!$B$1:$AQ$1,0),FALSE)</f>
        <v>0</v>
      </c>
      <c r="AA9" s="73">
        <f>VLOOKUP($B9,'Tillförd energi'!$B$2:$AS$506,MATCH(AA$1,'Tillförd energi'!$B$1:$AQ$1,0),FALSE)</f>
        <v>0</v>
      </c>
      <c r="AB9" s="73">
        <f>VLOOKUP($B9,'Tillförd energi'!$B$2:$AS$506,MATCH(AB$1,'Tillförd energi'!$B$1:$AQ$1,0),FALSE)</f>
        <v>0</v>
      </c>
      <c r="AC9" s="73">
        <f>VLOOKUP($B9,'Tillförd energi'!$B$2:$AS$506,MATCH(AC$1,'Tillförd energi'!$B$1:$AQ$1,0),FALSE)</f>
        <v>0</v>
      </c>
      <c r="AD9" s="73">
        <f>VLOOKUP($B9,'Tillförd energi'!$B$2:$AS$506,MATCH(AD$1,'Tillförd energi'!$B$1:$AQ$1,0),FALSE)</f>
        <v>0</v>
      </c>
      <c r="AF9" s="73">
        <f>VLOOKUP($B9,'Tillförd energi'!$B$2:$AS$506,MATCH(AF$1,'Tillförd energi'!$B$1:$AQ$1,0),FALSE)</f>
        <v>0</v>
      </c>
      <c r="AH9" s="73">
        <f>IFERROR(VLOOKUP(B9,Miljö!$B$1:$S$476,9,FALSE)/1,0)</f>
        <v>0</v>
      </c>
      <c r="AJ9" s="81" t="str">
        <f>IFERROR(VLOOKUP($B9,Miljö!$B$1:$S$500,MATCH("hjälpel exklusive kraftvärme (GWh)",Miljö!$B$1:$V$1,0),FALSE)/1,"")</f>
        <v/>
      </c>
      <c r="AK9" s="81">
        <f t="shared" si="0"/>
        <v>0</v>
      </c>
      <c r="AL9" s="81">
        <f>VLOOKUP($B9,'Slutlig allokering'!$B$2:$AL$462,MATCH("Hjälpel kraftvärme",'Slutlig allokering'!$B$2:$AL$2,0),FALSE)</f>
        <v>0</v>
      </c>
      <c r="AN9" s="73">
        <f t="shared" si="1"/>
        <v>0</v>
      </c>
      <c r="AO9" s="73">
        <f t="shared" si="2"/>
        <v>0</v>
      </c>
      <c r="AP9" s="73" t="str">
        <f>IF(ISERROR(1/VLOOKUP($B9,Leveranser!$B$1:$S$500,MATCH("såld värme (gwh)",Leveranser!$B$1:$S$1,0),FALSE)),"",VLOOKUP($B9,Leveranser!$B$1:$S$500,MATCH("såld värme (gwh)",Leveranser!$B$1:$S$1,0),FALSE))</f>
        <v/>
      </c>
      <c r="AQ9" s="73">
        <f>VLOOKUP($B9,Leveranser!$B$1:$Y$500,MATCH("Totalt såld fjärrvärme till andra fjärrvärmeföretag",Leveranser!$B$1:$AA$1,0),FALSE)</f>
        <v>0</v>
      </c>
      <c r="AR9" s="73">
        <f>IF(ISERROR(1/VLOOKUP($B9,Miljö!$B$1:$S$500,MATCH("Såld mängd produktionsspecifik fjärrvärme (GWh)",Miljö!$B$1:$R$1,0),FALSE)),0,VLOOKUP($B9,Miljö!$B$1:$S$500,MATCH("Såld mängd produktionsspecifik fjärrvärme (GWh)",Miljö!$B$1:$R$1,0),FALSE))</f>
        <v>0</v>
      </c>
      <c r="AS9" s="82" t="str">
        <f t="shared" si="7"/>
        <v/>
      </c>
      <c r="AU9" s="73" t="str">
        <f>VLOOKUP($B9,'Miljövärden urval för publ'!$B$2:$I$486,7,FALSE)</f>
        <v>Nej</v>
      </c>
      <c r="AV9" s="73" t="str">
        <f>VLOOKUP($B9,'Miljövärden urval för publ'!$B$2:$I$486,6,FALSE)</f>
        <v>Nej</v>
      </c>
      <c r="AZ9" s="73">
        <f t="shared" si="3"/>
        <v>0</v>
      </c>
      <c r="BA9" s="73">
        <f t="shared" si="8"/>
        <v>0</v>
      </c>
      <c r="BB9" s="73">
        <f t="shared" si="4"/>
        <v>0</v>
      </c>
      <c r="BC9" s="73">
        <f t="shared" si="5"/>
        <v>0</v>
      </c>
      <c r="BE9" s="73">
        <f t="shared" si="9"/>
        <v>0</v>
      </c>
      <c r="BF9" s="73">
        <f t="shared" si="10"/>
        <v>0</v>
      </c>
      <c r="BH9" s="73">
        <f t="shared" si="6"/>
        <v>0</v>
      </c>
    </row>
    <row r="10" spans="1:60" ht="14.5" x14ac:dyDescent="0.35">
      <c r="A10" t="s">
        <v>18</v>
      </c>
      <c r="B10" t="s">
        <v>22</v>
      </c>
      <c r="C10" s="73">
        <f>VLOOKUP($B10,'Tillförd energi'!$B$2:$AS$506,MATCH(C$1,'Tillförd energi'!$B$1:$AQ$1,0),FALSE)</f>
        <v>0</v>
      </c>
      <c r="D10" s="73">
        <f>VLOOKUP($B10,'Tillförd energi'!$B$2:$AS$506,MATCH(D$1,'Tillförd energi'!$B$1:$AQ$1,0),FALSE)</f>
        <v>0</v>
      </c>
      <c r="E10" s="73">
        <f>VLOOKUP($B10,'Tillförd energi'!$B$2:$AS$506,MATCH(E$1,'Tillförd energi'!$B$1:$AQ$1,0),FALSE)</f>
        <v>0</v>
      </c>
      <c r="F10" s="73">
        <f>VLOOKUP($B10,'Tillförd energi'!$B$2:$AS$506,MATCH(F$1,'Tillförd energi'!$B$1:$AQ$1,0),FALSE)</f>
        <v>0</v>
      </c>
      <c r="G10" s="73">
        <f>VLOOKUP($B10,'Tillförd energi'!$B$2:$AS$506,MATCH(G$1,'Tillförd energi'!$B$1:$AQ$1,0),FALSE)</f>
        <v>0</v>
      </c>
      <c r="H10" s="73">
        <f>VLOOKUP($B10,'Tillförd energi'!$B$2:$AS$506,MATCH(H$1,'Tillförd energi'!$B$1:$AQ$1,0),FALSE)</f>
        <v>0</v>
      </c>
      <c r="I10" s="73">
        <f>VLOOKUP($B10,'Tillförd energi'!$B$2:$AS$506,MATCH(I$1,'Tillförd energi'!$B$1:$AQ$1,0),FALSE)</f>
        <v>0</v>
      </c>
      <c r="J10" s="73">
        <f>VLOOKUP($B10,'Tillförd energi'!$B$2:$AS$506,MATCH(J$1,'Tillförd energi'!$B$1:$AQ$1,0),FALSE)</f>
        <v>0</v>
      </c>
      <c r="K10" s="73">
        <f>VLOOKUP($B10,'Tillförd energi'!$B$2:$AS$506,MATCH(K$1,'Tillförd energi'!$B$1:$AQ$1,0),FALSE)</f>
        <v>0</v>
      </c>
      <c r="L10" s="73">
        <f>VLOOKUP($B10,'Tillförd energi'!$B$2:$AS$506,MATCH(L$1,'Tillförd energi'!$B$1:$AQ$1,0),FALSE)</f>
        <v>0</v>
      </c>
      <c r="M10" s="73">
        <f>VLOOKUP($B10,'Tillförd energi'!$B$2:$AS$506,MATCH(M$1,'Tillförd energi'!$B$1:$AQ$1,0),FALSE)</f>
        <v>0</v>
      </c>
      <c r="N10" s="73">
        <f>VLOOKUP($B10,'Tillförd energi'!$B$2:$AS$506,MATCH(N$1,'Tillförd energi'!$B$1:$AQ$1,0),FALSE)</f>
        <v>0</v>
      </c>
      <c r="O10" s="73">
        <f>VLOOKUP($B10,'Tillförd energi'!$B$2:$AS$506,MATCH(O$1,'Tillförd energi'!$B$1:$AQ$1,0),FALSE)</f>
        <v>0</v>
      </c>
      <c r="P10" s="73">
        <f>VLOOKUP($B10,'Tillförd energi'!$B$2:$AS$506,MATCH(P$1,'Tillförd energi'!$B$1:$AQ$1,0),FALSE)</f>
        <v>0</v>
      </c>
      <c r="Q10" s="73">
        <f>VLOOKUP($B10,'Tillförd energi'!$B$2:$AS$506,MATCH(Q$1,'Tillförd energi'!$B$1:$AQ$1,0),FALSE)</f>
        <v>0</v>
      </c>
      <c r="R10" s="73">
        <f>VLOOKUP($B10,'Tillförd energi'!$B$2:$AS$506,MATCH(R$1,'Tillförd energi'!$B$1:$AQ$1,0),FALSE)</f>
        <v>0</v>
      </c>
      <c r="S10" s="73">
        <f>VLOOKUP($B10,'Tillförd energi'!$B$2:$AS$506,MATCH(S$1,'Tillförd energi'!$B$1:$AQ$1,0),FALSE)</f>
        <v>0</v>
      </c>
      <c r="T10" s="73">
        <f>VLOOKUP($B10,'Tillförd energi'!$B$2:$AS$506,MATCH(T$1,'Tillförd energi'!$B$1:$AQ$1,0),FALSE)</f>
        <v>0</v>
      </c>
      <c r="U10" s="73">
        <f>VLOOKUP($B10,'Tillförd energi'!$B$2:$AS$506,MATCH(U$1,'Tillförd energi'!$B$1:$AQ$1,0),FALSE)</f>
        <v>0</v>
      </c>
      <c r="V10" s="73">
        <f>VLOOKUP($B10,'Tillförd energi'!$B$2:$AS$506,MATCH(V$1,'Tillförd energi'!$B$1:$AQ$1,0),FALSE)</f>
        <v>0</v>
      </c>
      <c r="W10" s="73">
        <f>VLOOKUP($B10,'Tillförd energi'!$B$2:$AS$506,MATCH(W$1,'Tillförd energi'!$B$1:$AQ$1,0),FALSE)</f>
        <v>0</v>
      </c>
      <c r="X10" s="73">
        <f>VLOOKUP($B10,'Tillförd energi'!$B$2:$AS$506,MATCH(X$1,'Tillförd energi'!$B$1:$AQ$1,0),FALSE)</f>
        <v>0</v>
      </c>
      <c r="Y10" s="73">
        <f>VLOOKUP($B10,'Tillförd energi'!$B$2:$AS$506,MATCH(Y$1,'Tillförd energi'!$B$1:$AQ$1,0),FALSE)</f>
        <v>0</v>
      </c>
      <c r="Z10" s="73">
        <f>VLOOKUP($B10,'Tillförd energi'!$B$2:$AS$506,MATCH(Z$1,'Tillförd energi'!$B$1:$AQ$1,0),FALSE)</f>
        <v>0</v>
      </c>
      <c r="AA10" s="73">
        <f>VLOOKUP($B10,'Tillförd energi'!$B$2:$AS$506,MATCH(AA$1,'Tillförd energi'!$B$1:$AQ$1,0),FALSE)</f>
        <v>0</v>
      </c>
      <c r="AB10" s="73">
        <f>VLOOKUP($B10,'Tillförd energi'!$B$2:$AS$506,MATCH(AB$1,'Tillförd energi'!$B$1:$AQ$1,0),FALSE)</f>
        <v>0</v>
      </c>
      <c r="AC10" s="73">
        <f>VLOOKUP($B10,'Tillförd energi'!$B$2:$AS$506,MATCH(AC$1,'Tillförd energi'!$B$1:$AQ$1,0),FALSE)</f>
        <v>0</v>
      </c>
      <c r="AD10" s="73">
        <f>VLOOKUP($B10,'Tillförd energi'!$B$2:$AS$506,MATCH(AD$1,'Tillförd energi'!$B$1:$AQ$1,0),FALSE)</f>
        <v>0</v>
      </c>
      <c r="AF10" s="73">
        <f>VLOOKUP($B10,'Tillförd energi'!$B$2:$AS$506,MATCH(AF$1,'Tillförd energi'!$B$1:$AQ$1,0),FALSE)</f>
        <v>0</v>
      </c>
      <c r="AH10" s="73">
        <f>IFERROR(VLOOKUP(B10,Miljö!$B$1:$S$476,9,FALSE)/1,0)</f>
        <v>0</v>
      </c>
      <c r="AJ10" s="81" t="str">
        <f>IFERROR(VLOOKUP($B10,Miljö!$B$1:$S$500,MATCH("hjälpel exklusive kraftvärme (GWh)",Miljö!$B$1:$V$1,0),FALSE)/1,"")</f>
        <v/>
      </c>
      <c r="AK10" s="81">
        <f t="shared" si="0"/>
        <v>0</v>
      </c>
      <c r="AL10" s="81">
        <f>VLOOKUP($B10,'Slutlig allokering'!$B$2:$AL$462,MATCH("Hjälpel kraftvärme",'Slutlig allokering'!$B$2:$AL$2,0),FALSE)</f>
        <v>0</v>
      </c>
      <c r="AN10" s="73">
        <f t="shared" si="1"/>
        <v>0</v>
      </c>
      <c r="AO10" s="73">
        <f t="shared" si="2"/>
        <v>0</v>
      </c>
      <c r="AP10" s="73" t="str">
        <f>IF(ISERROR(1/VLOOKUP($B10,Leveranser!$B$1:$S$500,MATCH("såld värme (gwh)",Leveranser!$B$1:$S$1,0),FALSE)),"",VLOOKUP($B10,Leveranser!$B$1:$S$500,MATCH("såld värme (gwh)",Leveranser!$B$1:$S$1,0),FALSE))</f>
        <v/>
      </c>
      <c r="AQ10" s="73">
        <f>VLOOKUP($B10,Leveranser!$B$1:$Y$500,MATCH("Totalt såld fjärrvärme till andra fjärrvärmeföretag",Leveranser!$B$1:$AA$1,0),FALSE)</f>
        <v>0</v>
      </c>
      <c r="AR10" s="73">
        <f>IF(ISERROR(1/VLOOKUP($B10,Miljö!$B$1:$S$500,MATCH("Såld mängd produktionsspecifik fjärrvärme (GWh)",Miljö!$B$1:$R$1,0),FALSE)),0,VLOOKUP($B10,Miljö!$B$1:$S$500,MATCH("Såld mängd produktionsspecifik fjärrvärme (GWh)",Miljö!$B$1:$R$1,0),FALSE))</f>
        <v>0</v>
      </c>
      <c r="AS10" s="82" t="str">
        <f t="shared" si="7"/>
        <v/>
      </c>
      <c r="AU10" s="73" t="str">
        <f>VLOOKUP($B10,'Miljövärden urval för publ'!$B$2:$I$486,7,FALSE)</f>
        <v>Nej</v>
      </c>
      <c r="AV10" s="73" t="str">
        <f>VLOOKUP($B10,'Miljövärden urval för publ'!$B$2:$I$486,6,FALSE)</f>
        <v>Nej</v>
      </c>
      <c r="AZ10" s="73">
        <f t="shared" si="3"/>
        <v>0</v>
      </c>
      <c r="BA10" s="73">
        <f t="shared" si="8"/>
        <v>0</v>
      </c>
      <c r="BB10" s="73">
        <f t="shared" si="4"/>
        <v>0</v>
      </c>
      <c r="BC10" s="73">
        <f t="shared" si="5"/>
        <v>0</v>
      </c>
      <c r="BE10" s="73">
        <f t="shared" si="9"/>
        <v>0</v>
      </c>
      <c r="BF10" s="73">
        <f t="shared" si="10"/>
        <v>0</v>
      </c>
      <c r="BH10" s="73">
        <f t="shared" si="6"/>
        <v>0</v>
      </c>
    </row>
    <row r="11" spans="1:60" ht="14.5" x14ac:dyDescent="0.35">
      <c r="A11" t="s">
        <v>23</v>
      </c>
      <c r="B11" t="s">
        <v>24</v>
      </c>
      <c r="C11" s="73">
        <f>VLOOKUP($B11,'Tillförd energi'!$B$2:$AS$506,MATCH(C$1,'Tillförd energi'!$B$1:$AQ$1,0),FALSE)</f>
        <v>0</v>
      </c>
      <c r="D11" s="73">
        <f>VLOOKUP($B11,'Tillförd energi'!$B$2:$AS$506,MATCH(D$1,'Tillförd energi'!$B$1:$AQ$1,0),FALSE)</f>
        <v>0</v>
      </c>
      <c r="E11" s="73">
        <f>VLOOKUP($B11,'Tillförd energi'!$B$2:$AS$506,MATCH(E$1,'Tillförd energi'!$B$1:$AQ$1,0),FALSE)</f>
        <v>0</v>
      </c>
      <c r="F11" s="73">
        <f>VLOOKUP($B11,'Tillförd energi'!$B$2:$AS$506,MATCH(F$1,'Tillförd energi'!$B$1:$AQ$1,0),FALSE)</f>
        <v>0</v>
      </c>
      <c r="G11" s="73">
        <f>VLOOKUP($B11,'Tillförd energi'!$B$2:$AS$506,MATCH(G$1,'Tillförd energi'!$B$1:$AQ$1,0),FALSE)</f>
        <v>0</v>
      </c>
      <c r="H11" s="73">
        <f>VLOOKUP($B11,'Tillförd energi'!$B$2:$AS$506,MATCH(H$1,'Tillförd energi'!$B$1:$AQ$1,0),FALSE)</f>
        <v>0</v>
      </c>
      <c r="I11" s="73">
        <f>VLOOKUP($B11,'Tillförd energi'!$B$2:$AS$506,MATCH(I$1,'Tillförd energi'!$B$1:$AQ$1,0),FALSE)</f>
        <v>0</v>
      </c>
      <c r="J11" s="73">
        <f>VLOOKUP($B11,'Tillförd energi'!$B$2:$AS$506,MATCH(J$1,'Tillförd energi'!$B$1:$AQ$1,0),FALSE)</f>
        <v>0</v>
      </c>
      <c r="K11" s="73">
        <f>VLOOKUP($B11,'Tillförd energi'!$B$2:$AS$506,MATCH(K$1,'Tillförd energi'!$B$1:$AQ$1,0),FALSE)</f>
        <v>0</v>
      </c>
      <c r="L11" s="73">
        <f>VLOOKUP($B11,'Tillförd energi'!$B$2:$AS$506,MATCH(L$1,'Tillförd energi'!$B$1:$AQ$1,0),FALSE)</f>
        <v>3</v>
      </c>
      <c r="M11" s="73">
        <f>VLOOKUP($B11,'Tillförd energi'!$B$2:$AS$506,MATCH(M$1,'Tillförd energi'!$B$1:$AQ$1,0),FALSE)</f>
        <v>60</v>
      </c>
      <c r="N11" s="73">
        <f>VLOOKUP($B11,'Tillförd energi'!$B$2:$AS$506,MATCH(N$1,'Tillförd energi'!$B$1:$AQ$1,0),FALSE)</f>
        <v>2</v>
      </c>
      <c r="O11" s="73">
        <f>VLOOKUP($B11,'Tillförd energi'!$B$2:$AS$506,MATCH(O$1,'Tillförd energi'!$B$1:$AQ$1,0),FALSE)</f>
        <v>25</v>
      </c>
      <c r="P11" s="73">
        <f>VLOOKUP($B11,'Tillförd energi'!$B$2:$AS$506,MATCH(P$1,'Tillförd energi'!$B$1:$AQ$1,0),FALSE)</f>
        <v>6.5</v>
      </c>
      <c r="Q11" s="73">
        <f>VLOOKUP($B11,'Tillförd energi'!$B$2:$AS$506,MATCH(Q$1,'Tillförd energi'!$B$1:$AQ$1,0),FALSE)</f>
        <v>3.7</v>
      </c>
      <c r="R11" s="73">
        <f>VLOOKUP($B11,'Tillförd energi'!$B$2:$AS$506,MATCH(R$1,'Tillförd energi'!$B$1:$AQ$1,0),FALSE)</f>
        <v>0</v>
      </c>
      <c r="S11" s="73">
        <f>VLOOKUP($B11,'Tillförd energi'!$B$2:$AS$506,MATCH(S$1,'Tillförd energi'!$B$1:$AQ$1,0),FALSE)</f>
        <v>0</v>
      </c>
      <c r="T11" s="73">
        <f>VLOOKUP($B11,'Tillförd energi'!$B$2:$AS$506,MATCH(T$1,'Tillförd energi'!$B$1:$AQ$1,0),FALSE)</f>
        <v>0</v>
      </c>
      <c r="U11" s="73">
        <f>VLOOKUP($B11,'Tillförd energi'!$B$2:$AS$506,MATCH(U$1,'Tillförd energi'!$B$1:$AQ$1,0),FALSE)</f>
        <v>0</v>
      </c>
      <c r="V11" s="73">
        <f>VLOOKUP($B11,'Tillförd energi'!$B$2:$AS$506,MATCH(V$1,'Tillförd energi'!$B$1:$AQ$1,0),FALSE)</f>
        <v>6.7</v>
      </c>
      <c r="W11" s="73">
        <f>VLOOKUP($B11,'Tillförd energi'!$B$2:$AS$506,MATCH(W$1,'Tillförd energi'!$B$1:$AQ$1,0),FALSE)</f>
        <v>3</v>
      </c>
      <c r="X11" s="73">
        <f>VLOOKUP($B11,'Tillförd energi'!$B$2:$AS$506,MATCH(X$1,'Tillförd energi'!$B$1:$AQ$1,0),FALSE)</f>
        <v>0</v>
      </c>
      <c r="Y11" s="73">
        <f>VLOOKUP($B11,'Tillförd energi'!$B$2:$AS$506,MATCH(Y$1,'Tillförd energi'!$B$1:$AQ$1,0),FALSE)</f>
        <v>0</v>
      </c>
      <c r="Z11" s="73">
        <f>VLOOKUP($B11,'Tillförd energi'!$B$2:$AS$506,MATCH(Z$1,'Tillförd energi'!$B$1:$AQ$1,0),FALSE)</f>
        <v>0</v>
      </c>
      <c r="AA11" s="73">
        <f>VLOOKUP($B11,'Tillförd energi'!$B$2:$AS$506,MATCH(AA$1,'Tillförd energi'!$B$1:$AQ$1,0),FALSE)</f>
        <v>0</v>
      </c>
      <c r="AB11" s="73">
        <f>VLOOKUP($B11,'Tillförd energi'!$B$2:$AS$506,MATCH(AB$1,'Tillförd energi'!$B$1:$AQ$1,0),FALSE)</f>
        <v>16.600000000000001</v>
      </c>
      <c r="AC11" s="73">
        <f>VLOOKUP($B11,'Tillförd energi'!$B$2:$AS$506,MATCH(AC$1,'Tillförd energi'!$B$1:$AQ$1,0),FALSE)</f>
        <v>0.2</v>
      </c>
      <c r="AD11" s="73">
        <f>VLOOKUP($B11,'Tillförd energi'!$B$2:$AS$506,MATCH(AD$1,'Tillförd energi'!$B$1:$AQ$1,0),FALSE)</f>
        <v>0</v>
      </c>
      <c r="AF11" s="73">
        <f>VLOOKUP($B11,'Tillförd energi'!$B$2:$AS$506,MATCH(AF$1,'Tillförd energi'!$B$1:$AQ$1,0),FALSE)</f>
        <v>2.8</v>
      </c>
      <c r="AH11" s="73">
        <f>IFERROR(VLOOKUP(B11,Miljö!$B$1:$S$476,9,FALSE)/1,0)</f>
        <v>0</v>
      </c>
      <c r="AJ11" s="81">
        <f>IFERROR(VLOOKUP($B11,Miljö!$B$1:$S$500,MATCH("hjälpel exklusive kraftvärme (GWh)",Miljö!$B$1:$V$1,0),FALSE)/1,"")</f>
        <v>2.8</v>
      </c>
      <c r="AK11" s="81">
        <f t="shared" si="0"/>
        <v>2.8</v>
      </c>
      <c r="AL11" s="81">
        <f>VLOOKUP($B11,'Slutlig allokering'!$B$2:$AL$462,MATCH("Hjälpel kraftvärme",'Slutlig allokering'!$B$2:$AL$2,0),FALSE)</f>
        <v>0</v>
      </c>
      <c r="AN11" s="73">
        <f t="shared" si="1"/>
        <v>129.5</v>
      </c>
      <c r="AO11" s="73">
        <f t="shared" si="2"/>
        <v>129.5</v>
      </c>
      <c r="AP11" s="73">
        <f>IF(ISERROR(1/VLOOKUP($B11,Leveranser!$B$1:$S$500,MATCH("såld värme (gwh)",Leveranser!$B$1:$S$1,0),FALSE)),"",VLOOKUP($B11,Leveranser!$B$1:$S$500,MATCH("såld värme (gwh)",Leveranser!$B$1:$S$1,0),FALSE))</f>
        <v>96.3</v>
      </c>
      <c r="AQ11" s="73">
        <f>VLOOKUP($B11,Leveranser!$B$1:$Y$500,MATCH("Totalt såld fjärrvärme till andra fjärrvärmeföretag",Leveranser!$B$1:$AA$1,0),FALSE)</f>
        <v>0</v>
      </c>
      <c r="AR11" s="73">
        <f>IF(ISERROR(1/VLOOKUP($B11,Miljö!$B$1:$S$500,MATCH("Såld mängd produktionsspecifik fjärrvärme (GWh)",Miljö!$B$1:$R$1,0),FALSE)),0,VLOOKUP($B11,Miljö!$B$1:$S$500,MATCH("Såld mängd produktionsspecifik fjärrvärme (GWh)",Miljö!$B$1:$R$1,0),FALSE))</f>
        <v>0</v>
      </c>
      <c r="AS11" s="82">
        <f t="shared" si="7"/>
        <v>0.74362934362934363</v>
      </c>
      <c r="AU11" s="73" t="str">
        <f>VLOOKUP($B11,'Miljövärden urval för publ'!$B$2:$I$486,7,FALSE)</f>
        <v>Ja</v>
      </c>
      <c r="AV11" s="73" t="str">
        <f>VLOOKUP($B11,'Miljövärden urval för publ'!$B$2:$I$486,6,FALSE)</f>
        <v>Nej</v>
      </c>
      <c r="AZ11" s="73">
        <f t="shared" si="3"/>
        <v>2.8</v>
      </c>
      <c r="BA11" s="73">
        <f t="shared" si="8"/>
        <v>3</v>
      </c>
      <c r="BB11" s="73">
        <f t="shared" si="4"/>
        <v>96.5</v>
      </c>
      <c r="BC11" s="73">
        <f t="shared" si="5"/>
        <v>3.7</v>
      </c>
      <c r="BE11" s="73">
        <f t="shared" si="9"/>
        <v>0</v>
      </c>
      <c r="BF11" s="73">
        <f t="shared" si="10"/>
        <v>0</v>
      </c>
      <c r="BH11" s="73">
        <f t="shared" si="6"/>
        <v>109.9</v>
      </c>
    </row>
    <row r="12" spans="1:60" ht="14.5" x14ac:dyDescent="0.35">
      <c r="A12" t="s">
        <v>25</v>
      </c>
      <c r="B12" t="s">
        <v>26</v>
      </c>
      <c r="C12" s="73">
        <f>VLOOKUP($B12,'Tillförd energi'!$B$2:$AS$506,MATCH(C$1,'Tillförd energi'!$B$1:$AQ$1,0),FALSE)</f>
        <v>0</v>
      </c>
      <c r="D12" s="73">
        <f>VLOOKUP($B12,'Tillförd energi'!$B$2:$AS$506,MATCH(D$1,'Tillförd energi'!$B$1:$AQ$1,0),FALSE)</f>
        <v>0</v>
      </c>
      <c r="E12" s="73">
        <f>VLOOKUP($B12,'Tillförd energi'!$B$2:$AS$506,MATCH(E$1,'Tillförd energi'!$B$1:$AQ$1,0),FALSE)</f>
        <v>0</v>
      </c>
      <c r="F12" s="73">
        <f>VLOOKUP($B12,'Tillförd energi'!$B$2:$AS$506,MATCH(F$1,'Tillförd energi'!$B$1:$AQ$1,0),FALSE)</f>
        <v>0</v>
      </c>
      <c r="G12" s="73">
        <f>VLOOKUP($B12,'Tillförd energi'!$B$2:$AS$506,MATCH(G$1,'Tillförd energi'!$B$1:$AQ$1,0),FALSE)</f>
        <v>0</v>
      </c>
      <c r="H12" s="73">
        <f>VLOOKUP($B12,'Tillförd energi'!$B$2:$AS$506,MATCH(H$1,'Tillförd energi'!$B$1:$AQ$1,0),FALSE)</f>
        <v>0</v>
      </c>
      <c r="I12" s="73">
        <f>VLOOKUP($B12,'Tillförd energi'!$B$2:$AS$506,MATCH(I$1,'Tillförd energi'!$B$1:$AQ$1,0),FALSE)</f>
        <v>0</v>
      </c>
      <c r="J12" s="73">
        <f>VLOOKUP($B12,'Tillförd energi'!$B$2:$AS$506,MATCH(J$1,'Tillförd energi'!$B$1:$AQ$1,0),FALSE)</f>
        <v>0</v>
      </c>
      <c r="K12" s="73">
        <f>VLOOKUP($B12,'Tillförd energi'!$B$2:$AS$506,MATCH(K$1,'Tillförd energi'!$B$1:$AQ$1,0),FALSE)</f>
        <v>0</v>
      </c>
      <c r="L12" s="73">
        <f>VLOOKUP($B12,'Tillförd energi'!$B$2:$AS$506,MATCH(L$1,'Tillförd energi'!$B$1:$AQ$1,0),FALSE)</f>
        <v>0</v>
      </c>
      <c r="M12" s="73">
        <f>VLOOKUP($B12,'Tillförd energi'!$B$2:$AS$506,MATCH(M$1,'Tillförd energi'!$B$1:$AQ$1,0),FALSE)</f>
        <v>0</v>
      </c>
      <c r="N12" s="73">
        <f>VLOOKUP($B12,'Tillförd energi'!$B$2:$AS$506,MATCH(N$1,'Tillförd energi'!$B$1:$AQ$1,0),FALSE)</f>
        <v>0</v>
      </c>
      <c r="O12" s="73">
        <f>VLOOKUP($B12,'Tillförd energi'!$B$2:$AS$506,MATCH(O$1,'Tillförd energi'!$B$1:$AQ$1,0),FALSE)</f>
        <v>0</v>
      </c>
      <c r="P12" s="73">
        <f>VLOOKUP($B12,'Tillförd energi'!$B$2:$AS$506,MATCH(P$1,'Tillförd energi'!$B$1:$AQ$1,0),FALSE)</f>
        <v>0</v>
      </c>
      <c r="Q12" s="73">
        <f>VLOOKUP($B12,'Tillförd energi'!$B$2:$AS$506,MATCH(Q$1,'Tillförd energi'!$B$1:$AQ$1,0),FALSE)</f>
        <v>0</v>
      </c>
      <c r="R12" s="73">
        <f>VLOOKUP($B12,'Tillförd energi'!$B$2:$AS$506,MATCH(R$1,'Tillförd energi'!$B$1:$AQ$1,0),FALSE)</f>
        <v>0</v>
      </c>
      <c r="S12" s="73">
        <f>VLOOKUP($B12,'Tillförd energi'!$B$2:$AS$506,MATCH(S$1,'Tillförd energi'!$B$1:$AQ$1,0),FALSE)</f>
        <v>0</v>
      </c>
      <c r="T12" s="73">
        <f>VLOOKUP($B12,'Tillförd energi'!$B$2:$AS$506,MATCH(T$1,'Tillförd energi'!$B$1:$AQ$1,0),FALSE)</f>
        <v>0</v>
      </c>
      <c r="U12" s="73">
        <f>VLOOKUP($B12,'Tillförd energi'!$B$2:$AS$506,MATCH(U$1,'Tillförd energi'!$B$1:$AQ$1,0),FALSE)</f>
        <v>0</v>
      </c>
      <c r="V12" s="73">
        <f>VLOOKUP($B12,'Tillförd energi'!$B$2:$AS$506,MATCH(V$1,'Tillförd energi'!$B$1:$AQ$1,0),FALSE)</f>
        <v>0</v>
      </c>
      <c r="W12" s="73">
        <f>VLOOKUP($B12,'Tillförd energi'!$B$2:$AS$506,MATCH(W$1,'Tillförd energi'!$B$1:$AQ$1,0),FALSE)</f>
        <v>0</v>
      </c>
      <c r="X12" s="73">
        <f>VLOOKUP($B12,'Tillförd energi'!$B$2:$AS$506,MATCH(X$1,'Tillförd energi'!$B$1:$AQ$1,0),FALSE)</f>
        <v>0</v>
      </c>
      <c r="Y12" s="73">
        <f>VLOOKUP($B12,'Tillförd energi'!$B$2:$AS$506,MATCH(Y$1,'Tillförd energi'!$B$1:$AQ$1,0),FALSE)</f>
        <v>0</v>
      </c>
      <c r="Z12" s="73">
        <f>VLOOKUP($B12,'Tillförd energi'!$B$2:$AS$506,MATCH(Z$1,'Tillförd energi'!$B$1:$AQ$1,0),FALSE)</f>
        <v>0</v>
      </c>
      <c r="AA12" s="73">
        <f>VLOOKUP($B12,'Tillförd energi'!$B$2:$AS$506,MATCH(AA$1,'Tillförd energi'!$B$1:$AQ$1,0),FALSE)</f>
        <v>0</v>
      </c>
      <c r="AB12" s="73">
        <f>VLOOKUP($B12,'Tillförd energi'!$B$2:$AS$506,MATCH(AB$1,'Tillförd energi'!$B$1:$AQ$1,0),FALSE)</f>
        <v>0</v>
      </c>
      <c r="AC12" s="73">
        <f>VLOOKUP($B12,'Tillförd energi'!$B$2:$AS$506,MATCH(AC$1,'Tillförd energi'!$B$1:$AQ$1,0),FALSE)</f>
        <v>0</v>
      </c>
      <c r="AD12" s="73">
        <f>VLOOKUP($B12,'Tillförd energi'!$B$2:$AS$506,MATCH(AD$1,'Tillförd energi'!$B$1:$AQ$1,0),FALSE)</f>
        <v>0</v>
      </c>
      <c r="AF12" s="73">
        <f>VLOOKUP($B12,'Tillförd energi'!$B$2:$AS$506,MATCH(AF$1,'Tillförd energi'!$B$1:$AQ$1,0),FALSE)</f>
        <v>0</v>
      </c>
      <c r="AH12" s="73">
        <f>IFERROR(VLOOKUP(B12,Miljö!$B$1:$S$476,9,FALSE)/1,0)</f>
        <v>0</v>
      </c>
      <c r="AJ12" s="81" t="str">
        <f>IFERROR(VLOOKUP($B12,Miljö!$B$1:$S$500,MATCH("hjälpel exklusive kraftvärme (GWh)",Miljö!$B$1:$V$1,0),FALSE)/1,"")</f>
        <v/>
      </c>
      <c r="AK12" s="81">
        <f t="shared" si="0"/>
        <v>0</v>
      </c>
      <c r="AL12" s="81">
        <f>VLOOKUP($B12,'Slutlig allokering'!$B$2:$AL$462,MATCH("Hjälpel kraftvärme",'Slutlig allokering'!$B$2:$AL$2,0),FALSE)</f>
        <v>0</v>
      </c>
      <c r="AN12" s="73">
        <f t="shared" si="1"/>
        <v>0</v>
      </c>
      <c r="AO12" s="73">
        <f t="shared" si="2"/>
        <v>0</v>
      </c>
      <c r="AP12" s="73" t="str">
        <f>IF(ISERROR(1/VLOOKUP($B12,Leveranser!$B$1:$S$500,MATCH("såld värme (gwh)",Leveranser!$B$1:$S$1,0),FALSE)),"",VLOOKUP($B12,Leveranser!$B$1:$S$500,MATCH("såld värme (gwh)",Leveranser!$B$1:$S$1,0),FALSE))</f>
        <v/>
      </c>
      <c r="AQ12" s="73">
        <f>VLOOKUP($B12,Leveranser!$B$1:$Y$500,MATCH("Totalt såld fjärrvärme till andra fjärrvärmeföretag",Leveranser!$B$1:$AA$1,0),FALSE)</f>
        <v>0</v>
      </c>
      <c r="AR12" s="73">
        <f>IF(ISERROR(1/VLOOKUP($B12,Miljö!$B$1:$S$500,MATCH("Såld mängd produktionsspecifik fjärrvärme (GWh)",Miljö!$B$1:$R$1,0),FALSE)),0,VLOOKUP($B12,Miljö!$B$1:$S$500,MATCH("Såld mängd produktionsspecifik fjärrvärme (GWh)",Miljö!$B$1:$R$1,0),FALSE))</f>
        <v>0</v>
      </c>
      <c r="AS12" s="82" t="str">
        <f t="shared" si="7"/>
        <v/>
      </c>
      <c r="AU12" s="73" t="str">
        <f>VLOOKUP($B12,'Miljövärden urval för publ'!$B$2:$I$486,7,FALSE)</f>
        <v>Nej</v>
      </c>
      <c r="AV12" s="73" t="str">
        <f>VLOOKUP($B12,'Miljövärden urval för publ'!$B$2:$I$486,6,FALSE)</f>
        <v>Nej</v>
      </c>
      <c r="AZ12" s="73">
        <f t="shared" si="3"/>
        <v>0</v>
      </c>
      <c r="BA12" s="73">
        <f t="shared" si="8"/>
        <v>0</v>
      </c>
      <c r="BB12" s="73">
        <f t="shared" si="4"/>
        <v>0</v>
      </c>
      <c r="BC12" s="73">
        <f t="shared" si="5"/>
        <v>0</v>
      </c>
      <c r="BE12" s="73">
        <f t="shared" si="9"/>
        <v>0</v>
      </c>
      <c r="BF12" s="73">
        <f t="shared" si="10"/>
        <v>0</v>
      </c>
      <c r="BH12" s="73">
        <f t="shared" si="6"/>
        <v>0</v>
      </c>
    </row>
    <row r="13" spans="1:60" ht="14.5" x14ac:dyDescent="0.35">
      <c r="A13" t="s">
        <v>27</v>
      </c>
      <c r="B13" t="s">
        <v>28</v>
      </c>
      <c r="C13" s="73">
        <f>VLOOKUP($B13,'Tillförd energi'!$B$2:$AS$506,MATCH(C$1,'Tillförd energi'!$B$1:$AQ$1,0),FALSE)</f>
        <v>0</v>
      </c>
      <c r="D13" s="73">
        <f>VLOOKUP($B13,'Tillförd energi'!$B$2:$AS$506,MATCH(D$1,'Tillförd energi'!$B$1:$AQ$1,0),FALSE)</f>
        <v>1.8</v>
      </c>
      <c r="E13" s="73">
        <f>VLOOKUP($B13,'Tillförd energi'!$B$2:$AS$506,MATCH(E$1,'Tillförd energi'!$B$1:$AQ$1,0),FALSE)</f>
        <v>0</v>
      </c>
      <c r="F13" s="73">
        <f>VLOOKUP($B13,'Tillförd energi'!$B$2:$AS$506,MATCH(F$1,'Tillförd energi'!$B$1:$AQ$1,0),FALSE)</f>
        <v>3.8</v>
      </c>
      <c r="G13" s="73">
        <f>VLOOKUP($B13,'Tillförd energi'!$B$2:$AS$506,MATCH(G$1,'Tillförd energi'!$B$1:$AQ$1,0),FALSE)</f>
        <v>0</v>
      </c>
      <c r="H13" s="73">
        <f>VLOOKUP($B13,'Tillförd energi'!$B$2:$AS$506,MATCH(H$1,'Tillförd energi'!$B$1:$AQ$1,0),FALSE)</f>
        <v>0</v>
      </c>
      <c r="I13" s="73">
        <f>VLOOKUP($B13,'Tillförd energi'!$B$2:$AS$506,MATCH(I$1,'Tillförd energi'!$B$1:$AQ$1,0),FALSE)</f>
        <v>0</v>
      </c>
      <c r="J13" s="73">
        <f>VLOOKUP($B13,'Tillförd energi'!$B$2:$AS$506,MATCH(J$1,'Tillförd energi'!$B$1:$AQ$1,0),FALSE)</f>
        <v>1.3</v>
      </c>
      <c r="K13" s="73">
        <f>VLOOKUP($B13,'Tillförd energi'!$B$2:$AS$506,MATCH(K$1,'Tillförd energi'!$B$1:$AQ$1,0),FALSE)</f>
        <v>0</v>
      </c>
      <c r="L13" s="73">
        <f>VLOOKUP($B13,'Tillförd energi'!$B$2:$AS$506,MATCH(L$1,'Tillförd energi'!$B$1:$AQ$1,0),FALSE)</f>
        <v>50</v>
      </c>
      <c r="M13" s="73">
        <f>VLOOKUP($B13,'Tillförd energi'!$B$2:$AS$506,MATCH(M$1,'Tillförd energi'!$B$1:$AQ$1,0),FALSE)</f>
        <v>0</v>
      </c>
      <c r="N13" s="73">
        <f>VLOOKUP($B13,'Tillförd energi'!$B$2:$AS$506,MATCH(N$1,'Tillförd energi'!$B$1:$AQ$1,0),FALSE)</f>
        <v>0</v>
      </c>
      <c r="O13" s="73">
        <f>VLOOKUP($B13,'Tillförd energi'!$B$2:$AS$506,MATCH(O$1,'Tillförd energi'!$B$1:$AQ$1,0),FALSE)</f>
        <v>39.4</v>
      </c>
      <c r="P13" s="73">
        <f>VLOOKUP($B13,'Tillförd energi'!$B$2:$AS$506,MATCH(P$1,'Tillförd energi'!$B$1:$AQ$1,0),FALSE)</f>
        <v>0</v>
      </c>
      <c r="Q13" s="73">
        <f>VLOOKUP($B13,'Tillförd energi'!$B$2:$AS$506,MATCH(Q$1,'Tillförd energi'!$B$1:$AQ$1,0),FALSE)</f>
        <v>22.2</v>
      </c>
      <c r="R13" s="73">
        <f>VLOOKUP($B13,'Tillförd energi'!$B$2:$AS$506,MATCH(R$1,'Tillförd energi'!$B$1:$AQ$1,0),FALSE)</f>
        <v>0</v>
      </c>
      <c r="S13" s="73">
        <f>VLOOKUP($B13,'Tillförd energi'!$B$2:$AS$506,MATCH(S$1,'Tillförd energi'!$B$1:$AQ$1,0),FALSE)</f>
        <v>0</v>
      </c>
      <c r="T13" s="73">
        <f>VLOOKUP($B13,'Tillförd energi'!$B$2:$AS$506,MATCH(T$1,'Tillförd energi'!$B$1:$AQ$1,0),FALSE)</f>
        <v>0</v>
      </c>
      <c r="U13" s="73">
        <f>VLOOKUP($B13,'Tillförd energi'!$B$2:$AS$506,MATCH(U$1,'Tillförd energi'!$B$1:$AQ$1,0),FALSE)</f>
        <v>0</v>
      </c>
      <c r="V13" s="73">
        <f>VLOOKUP($B13,'Tillförd energi'!$B$2:$AS$506,MATCH(V$1,'Tillförd energi'!$B$1:$AQ$1,0),FALSE)</f>
        <v>0</v>
      </c>
      <c r="W13" s="73">
        <f>VLOOKUP($B13,'Tillförd energi'!$B$2:$AS$506,MATCH(W$1,'Tillförd energi'!$B$1:$AQ$1,0),FALSE)</f>
        <v>0</v>
      </c>
      <c r="X13" s="73">
        <f>VLOOKUP($B13,'Tillförd energi'!$B$2:$AS$506,MATCH(X$1,'Tillförd energi'!$B$1:$AQ$1,0),FALSE)</f>
        <v>0</v>
      </c>
      <c r="Y13" s="73">
        <f>VLOOKUP($B13,'Tillförd energi'!$B$2:$AS$506,MATCH(Y$1,'Tillförd energi'!$B$1:$AQ$1,0),FALSE)</f>
        <v>0</v>
      </c>
      <c r="Z13" s="73">
        <f>VLOOKUP($B13,'Tillförd energi'!$B$2:$AS$506,MATCH(Z$1,'Tillförd energi'!$B$1:$AQ$1,0),FALSE)</f>
        <v>0</v>
      </c>
      <c r="AA13" s="73">
        <f>VLOOKUP($B13,'Tillförd energi'!$B$2:$AS$506,MATCH(AA$1,'Tillförd energi'!$B$1:$AQ$1,0),FALSE)</f>
        <v>0</v>
      </c>
      <c r="AB13" s="73">
        <f>VLOOKUP($B13,'Tillförd energi'!$B$2:$AS$506,MATCH(AB$1,'Tillförd energi'!$B$1:$AQ$1,0),FALSE)</f>
        <v>21.2</v>
      </c>
      <c r="AC13" s="73">
        <f>VLOOKUP($B13,'Tillförd energi'!$B$2:$AS$506,MATCH(AC$1,'Tillförd energi'!$B$1:$AQ$1,0),FALSE)</f>
        <v>4.2</v>
      </c>
      <c r="AD13" s="73">
        <f>VLOOKUP($B13,'Tillförd energi'!$B$2:$AS$506,MATCH(AD$1,'Tillförd energi'!$B$1:$AQ$1,0),FALSE)</f>
        <v>0</v>
      </c>
      <c r="AF13" s="73">
        <f>VLOOKUP($B13,'Tillförd energi'!$B$2:$AS$506,MATCH(AF$1,'Tillförd energi'!$B$1:$AQ$1,0),FALSE)</f>
        <v>3.1</v>
      </c>
      <c r="AH13" s="73">
        <f>IFERROR(VLOOKUP(B13,Miljö!$B$1:$S$476,9,FALSE)/1,0)</f>
        <v>0</v>
      </c>
      <c r="AJ13" s="81">
        <f>IFERROR(VLOOKUP($B13,Miljö!$B$1:$S$500,MATCH("hjälpel exklusive kraftvärme (GWh)",Miljö!$B$1:$V$1,0),FALSE)/1,"")</f>
        <v>3.1</v>
      </c>
      <c r="AK13" s="81">
        <f t="shared" si="0"/>
        <v>3.1</v>
      </c>
      <c r="AL13" s="81">
        <f>VLOOKUP($B13,'Slutlig allokering'!$B$2:$AL$462,MATCH("Hjälpel kraftvärme",'Slutlig allokering'!$B$2:$AL$2,0),FALSE)</f>
        <v>0</v>
      </c>
      <c r="AN13" s="73">
        <f t="shared" si="1"/>
        <v>146.99999999999997</v>
      </c>
      <c r="AO13" s="73">
        <f t="shared" si="2"/>
        <v>146.99999999999997</v>
      </c>
      <c r="AP13" s="73">
        <f>IF(ISERROR(1/VLOOKUP($B13,Leveranser!$B$1:$S$500,MATCH("såld värme (gwh)",Leveranser!$B$1:$S$1,0),FALSE)),"",VLOOKUP($B13,Leveranser!$B$1:$S$500,MATCH("såld värme (gwh)",Leveranser!$B$1:$S$1,0),FALSE))</f>
        <v>114.7</v>
      </c>
      <c r="AQ13" s="73">
        <f>VLOOKUP($B13,Leveranser!$B$1:$Y$500,MATCH("Totalt såld fjärrvärme till andra fjärrvärmeföretag",Leveranser!$B$1:$AA$1,0),FALSE)</f>
        <v>0</v>
      </c>
      <c r="AR13" s="73">
        <f>IF(ISERROR(1/VLOOKUP($B13,Miljö!$B$1:$S$500,MATCH("Såld mängd produktionsspecifik fjärrvärme (GWh)",Miljö!$B$1:$R$1,0),FALSE)),0,VLOOKUP($B13,Miljö!$B$1:$S$500,MATCH("Såld mängd produktionsspecifik fjärrvärme (GWh)",Miljö!$B$1:$R$1,0),FALSE))</f>
        <v>0</v>
      </c>
      <c r="AS13" s="82">
        <f t="shared" si="7"/>
        <v>0.78027210884353759</v>
      </c>
      <c r="AU13" s="73" t="str">
        <f>VLOOKUP($B13,'Miljövärden urval för publ'!$B$2:$I$486,7,FALSE)</f>
        <v>Ja</v>
      </c>
      <c r="AV13" s="73" t="str">
        <f>VLOOKUP($B13,'Miljövärden urval för publ'!$B$2:$I$486,6,FALSE)</f>
        <v>Ja</v>
      </c>
      <c r="AZ13" s="73">
        <f t="shared" si="3"/>
        <v>3.1</v>
      </c>
      <c r="BA13" s="73">
        <f t="shared" si="8"/>
        <v>0</v>
      </c>
      <c r="BB13" s="73">
        <f t="shared" si="4"/>
        <v>89.4</v>
      </c>
      <c r="BC13" s="73">
        <f t="shared" si="5"/>
        <v>22.2</v>
      </c>
      <c r="BE13" s="73">
        <f t="shared" si="9"/>
        <v>0</v>
      </c>
      <c r="BF13" s="73">
        <f t="shared" si="10"/>
        <v>0</v>
      </c>
      <c r="BH13" s="73">
        <f t="shared" si="6"/>
        <v>111.60000000000001</v>
      </c>
    </row>
    <row r="14" spans="1:60" ht="14.5" x14ac:dyDescent="0.35">
      <c r="A14" t="s">
        <v>29</v>
      </c>
      <c r="B14" t="s">
        <v>30</v>
      </c>
      <c r="C14" s="73">
        <f>VLOOKUP($B14,'Tillförd energi'!$B$2:$AS$506,MATCH(C$1,'Tillförd energi'!$B$1:$AQ$1,0),FALSE)</f>
        <v>0</v>
      </c>
      <c r="D14" s="73">
        <f>VLOOKUP($B14,'Tillförd energi'!$B$2:$AS$506,MATCH(D$1,'Tillförd energi'!$B$1:$AQ$1,0),FALSE)</f>
        <v>0.2</v>
      </c>
      <c r="E14" s="73">
        <f>VLOOKUP($B14,'Tillförd energi'!$B$2:$AS$506,MATCH(E$1,'Tillförd energi'!$B$1:$AQ$1,0),FALSE)</f>
        <v>0</v>
      </c>
      <c r="F14" s="73">
        <f>VLOOKUP($B14,'Tillförd energi'!$B$2:$AS$506,MATCH(F$1,'Tillförd energi'!$B$1:$AQ$1,0),FALSE)</f>
        <v>0</v>
      </c>
      <c r="G14" s="73">
        <f>VLOOKUP($B14,'Tillförd energi'!$B$2:$AS$506,MATCH(G$1,'Tillförd energi'!$B$1:$AQ$1,0),FALSE)</f>
        <v>0</v>
      </c>
      <c r="H14" s="73">
        <f>VLOOKUP($B14,'Tillförd energi'!$B$2:$AS$506,MATCH(H$1,'Tillförd energi'!$B$1:$AQ$1,0),FALSE)</f>
        <v>0</v>
      </c>
      <c r="I14" s="73">
        <f>VLOOKUP($B14,'Tillförd energi'!$B$2:$AS$506,MATCH(I$1,'Tillförd energi'!$B$1:$AQ$1,0),FALSE)</f>
        <v>0</v>
      </c>
      <c r="J14" s="73">
        <f>VLOOKUP($B14,'Tillförd energi'!$B$2:$AS$506,MATCH(J$1,'Tillförd energi'!$B$1:$AQ$1,0),FALSE)</f>
        <v>0</v>
      </c>
      <c r="K14" s="73">
        <f>VLOOKUP($B14,'Tillförd energi'!$B$2:$AS$506,MATCH(K$1,'Tillförd energi'!$B$1:$AQ$1,0),FALSE)</f>
        <v>0</v>
      </c>
      <c r="L14" s="73">
        <f>VLOOKUP($B14,'Tillförd energi'!$B$2:$AS$506,MATCH(L$1,'Tillförd energi'!$B$1:$AQ$1,0),FALSE)</f>
        <v>0</v>
      </c>
      <c r="M14" s="73">
        <f>VLOOKUP($B14,'Tillförd energi'!$B$2:$AS$506,MATCH(M$1,'Tillförd energi'!$B$1:$AQ$1,0),FALSE)</f>
        <v>0</v>
      </c>
      <c r="N14" s="73">
        <f>VLOOKUP($B14,'Tillförd energi'!$B$2:$AS$506,MATCH(N$1,'Tillförd energi'!$B$1:$AQ$1,0),FALSE)</f>
        <v>0</v>
      </c>
      <c r="O14" s="73">
        <f>VLOOKUP($B14,'Tillförd energi'!$B$2:$AS$506,MATCH(O$1,'Tillförd energi'!$B$1:$AQ$1,0),FALSE)</f>
        <v>0</v>
      </c>
      <c r="P14" s="73">
        <f>VLOOKUP($B14,'Tillförd energi'!$B$2:$AS$506,MATCH(P$1,'Tillförd energi'!$B$1:$AQ$1,0),FALSE)</f>
        <v>0</v>
      </c>
      <c r="Q14" s="73">
        <f>VLOOKUP($B14,'Tillförd energi'!$B$2:$AS$506,MATCH(Q$1,'Tillförd energi'!$B$1:$AQ$1,0),FALSE)</f>
        <v>9.3000000000000007</v>
      </c>
      <c r="R14" s="73">
        <f>VLOOKUP($B14,'Tillförd energi'!$B$2:$AS$506,MATCH(R$1,'Tillförd energi'!$B$1:$AQ$1,0),FALSE)</f>
        <v>0</v>
      </c>
      <c r="S14" s="73">
        <f>VLOOKUP($B14,'Tillförd energi'!$B$2:$AS$506,MATCH(S$1,'Tillförd energi'!$B$1:$AQ$1,0),FALSE)</f>
        <v>0</v>
      </c>
      <c r="T14" s="73">
        <f>VLOOKUP($B14,'Tillförd energi'!$B$2:$AS$506,MATCH(T$1,'Tillförd energi'!$B$1:$AQ$1,0),FALSE)</f>
        <v>0</v>
      </c>
      <c r="U14" s="73">
        <f>VLOOKUP($B14,'Tillförd energi'!$B$2:$AS$506,MATCH(U$1,'Tillförd energi'!$B$1:$AQ$1,0),FALSE)</f>
        <v>0</v>
      </c>
      <c r="V14" s="73">
        <f>VLOOKUP($B14,'Tillförd energi'!$B$2:$AS$506,MATCH(V$1,'Tillförd energi'!$B$1:$AQ$1,0),FALSE)</f>
        <v>0</v>
      </c>
      <c r="W14" s="73">
        <f>VLOOKUP($B14,'Tillförd energi'!$B$2:$AS$506,MATCH(W$1,'Tillförd energi'!$B$1:$AQ$1,0),FALSE)</f>
        <v>0</v>
      </c>
      <c r="X14" s="73">
        <f>VLOOKUP($B14,'Tillförd energi'!$B$2:$AS$506,MATCH(X$1,'Tillförd energi'!$B$1:$AQ$1,0),FALSE)</f>
        <v>0</v>
      </c>
      <c r="Y14" s="73">
        <f>VLOOKUP($B14,'Tillförd energi'!$B$2:$AS$506,MATCH(Y$1,'Tillförd energi'!$B$1:$AQ$1,0),FALSE)</f>
        <v>0</v>
      </c>
      <c r="Z14" s="73">
        <f>VLOOKUP($B14,'Tillförd energi'!$B$2:$AS$506,MATCH(Z$1,'Tillförd energi'!$B$1:$AQ$1,0),FALSE)</f>
        <v>0</v>
      </c>
      <c r="AA14" s="73">
        <f>VLOOKUP($B14,'Tillförd energi'!$B$2:$AS$506,MATCH(AA$1,'Tillförd energi'!$B$1:$AQ$1,0),FALSE)</f>
        <v>0</v>
      </c>
      <c r="AB14" s="73">
        <f>VLOOKUP($B14,'Tillförd energi'!$B$2:$AS$506,MATCH(AB$1,'Tillförd energi'!$B$1:$AQ$1,0),FALSE)</f>
        <v>0</v>
      </c>
      <c r="AC14" s="73">
        <f>VLOOKUP($B14,'Tillförd energi'!$B$2:$AS$506,MATCH(AC$1,'Tillförd energi'!$B$1:$AQ$1,0),FALSE)</f>
        <v>0</v>
      </c>
      <c r="AD14" s="73">
        <f>VLOOKUP($B14,'Tillförd energi'!$B$2:$AS$506,MATCH(AD$1,'Tillförd energi'!$B$1:$AQ$1,0),FALSE)</f>
        <v>0</v>
      </c>
      <c r="AF14" s="73">
        <f>VLOOKUP($B14,'Tillförd energi'!$B$2:$AS$506,MATCH(AF$1,'Tillförd energi'!$B$1:$AQ$1,0),FALSE)</f>
        <v>0.08</v>
      </c>
      <c r="AH14" s="73">
        <f>IFERROR(VLOOKUP(B14,Miljö!$B$1:$S$476,9,FALSE)/1,0)</f>
        <v>0</v>
      </c>
      <c r="AJ14" s="81">
        <f>IFERROR(VLOOKUP($B14,Miljö!$B$1:$S$500,MATCH("hjälpel exklusive kraftvärme (GWh)",Miljö!$B$1:$V$1,0),FALSE)/1,"")</f>
        <v>0.08</v>
      </c>
      <c r="AK14" s="81">
        <f t="shared" si="0"/>
        <v>0.08</v>
      </c>
      <c r="AL14" s="81">
        <f>VLOOKUP($B14,'Slutlig allokering'!$B$2:$AL$462,MATCH("Hjälpel kraftvärme",'Slutlig allokering'!$B$2:$AL$2,0),FALSE)</f>
        <v>0</v>
      </c>
      <c r="AN14" s="73">
        <f t="shared" si="1"/>
        <v>9.58</v>
      </c>
      <c r="AO14" s="73">
        <f t="shared" si="2"/>
        <v>9.58</v>
      </c>
      <c r="AP14" s="73">
        <f>IF(ISERROR(1/VLOOKUP($B14,Leveranser!$B$1:$S$500,MATCH("såld värme (gwh)",Leveranser!$B$1:$S$1,0),FALSE)),"",VLOOKUP($B14,Leveranser!$B$1:$S$500,MATCH("såld värme (gwh)",Leveranser!$B$1:$S$1,0),FALSE))</f>
        <v>8.0500000000000007</v>
      </c>
      <c r="AQ14" s="73">
        <f>VLOOKUP($B14,Leveranser!$B$1:$Y$500,MATCH("Totalt såld fjärrvärme till andra fjärrvärmeföretag",Leveranser!$B$1:$AA$1,0),FALSE)</f>
        <v>0</v>
      </c>
      <c r="AR14" s="73">
        <f>IF(ISERROR(1/VLOOKUP($B14,Miljö!$B$1:$S$500,MATCH("Såld mängd produktionsspecifik fjärrvärme (GWh)",Miljö!$B$1:$R$1,0),FALSE)),0,VLOOKUP($B14,Miljö!$B$1:$S$500,MATCH("Såld mängd produktionsspecifik fjärrvärme (GWh)",Miljö!$B$1:$R$1,0),FALSE))</f>
        <v>0</v>
      </c>
      <c r="AS14" s="82">
        <f t="shared" si="7"/>
        <v>0.84029227557411279</v>
      </c>
      <c r="AU14" s="73" t="str">
        <f>VLOOKUP($B14,'Miljövärden urval för publ'!$B$2:$I$486,7,FALSE)</f>
        <v>Ja</v>
      </c>
      <c r="AV14" s="73" t="str">
        <f>VLOOKUP($B14,'Miljövärden urval för publ'!$B$2:$I$486,6,FALSE)</f>
        <v>Ja</v>
      </c>
      <c r="AZ14" s="73">
        <f t="shared" si="3"/>
        <v>0.08</v>
      </c>
      <c r="BA14" s="73">
        <f t="shared" si="8"/>
        <v>0</v>
      </c>
      <c r="BB14" s="73">
        <f t="shared" si="4"/>
        <v>0</v>
      </c>
      <c r="BC14" s="73">
        <f t="shared" si="5"/>
        <v>9.3000000000000007</v>
      </c>
      <c r="BE14" s="73">
        <f t="shared" si="9"/>
        <v>0</v>
      </c>
      <c r="BF14" s="73">
        <f t="shared" si="10"/>
        <v>0</v>
      </c>
      <c r="BH14" s="73">
        <f t="shared" si="6"/>
        <v>9.3000000000000007</v>
      </c>
    </row>
    <row r="15" spans="1:60" ht="14.5" x14ac:dyDescent="0.35">
      <c r="A15" t="s">
        <v>31</v>
      </c>
      <c r="B15" t="s">
        <v>32</v>
      </c>
      <c r="C15" s="73">
        <f>VLOOKUP($B15,'Tillförd energi'!$B$2:$AS$506,MATCH(C$1,'Tillförd energi'!$B$1:$AQ$1,0),FALSE)</f>
        <v>0</v>
      </c>
      <c r="D15" s="73">
        <f>VLOOKUP($B15,'Tillförd energi'!$B$2:$AS$506,MATCH(D$1,'Tillförd energi'!$B$1:$AQ$1,0),FALSE)</f>
        <v>0.2</v>
      </c>
      <c r="E15" s="73">
        <f>VLOOKUP($B15,'Tillförd energi'!$B$2:$AS$506,MATCH(E$1,'Tillförd energi'!$B$1:$AQ$1,0),FALSE)</f>
        <v>0</v>
      </c>
      <c r="F15" s="73">
        <f>VLOOKUP($B15,'Tillförd energi'!$B$2:$AS$506,MATCH(F$1,'Tillförd energi'!$B$1:$AQ$1,0),FALSE)</f>
        <v>0</v>
      </c>
      <c r="G15" s="73">
        <f>VLOOKUP($B15,'Tillförd energi'!$B$2:$AS$506,MATCH(G$1,'Tillförd energi'!$B$1:$AQ$1,0),FALSE)</f>
        <v>0</v>
      </c>
      <c r="H15" s="73">
        <f>VLOOKUP($B15,'Tillförd energi'!$B$2:$AS$506,MATCH(H$1,'Tillförd energi'!$B$1:$AQ$1,0),FALSE)</f>
        <v>0</v>
      </c>
      <c r="I15" s="73">
        <f>VLOOKUP($B15,'Tillförd energi'!$B$2:$AS$506,MATCH(I$1,'Tillförd energi'!$B$1:$AQ$1,0),FALSE)</f>
        <v>0</v>
      </c>
      <c r="J15" s="73">
        <f>VLOOKUP($B15,'Tillförd energi'!$B$2:$AS$506,MATCH(J$1,'Tillförd energi'!$B$1:$AQ$1,0),FALSE)</f>
        <v>0</v>
      </c>
      <c r="K15" s="73">
        <f>VLOOKUP($B15,'Tillförd energi'!$B$2:$AS$506,MATCH(K$1,'Tillförd energi'!$B$1:$AQ$1,0),FALSE)</f>
        <v>0</v>
      </c>
      <c r="L15" s="73">
        <f>VLOOKUP($B15,'Tillförd energi'!$B$2:$AS$506,MATCH(L$1,'Tillförd energi'!$B$1:$AQ$1,0),FALSE)</f>
        <v>0</v>
      </c>
      <c r="M15" s="73">
        <f>VLOOKUP($B15,'Tillförd energi'!$B$2:$AS$506,MATCH(M$1,'Tillförd energi'!$B$1:$AQ$1,0),FALSE)</f>
        <v>0</v>
      </c>
      <c r="N15" s="73">
        <f>VLOOKUP($B15,'Tillförd energi'!$B$2:$AS$506,MATCH(N$1,'Tillförd energi'!$B$1:$AQ$1,0),FALSE)</f>
        <v>0</v>
      </c>
      <c r="O15" s="73">
        <f>VLOOKUP($B15,'Tillförd energi'!$B$2:$AS$506,MATCH(O$1,'Tillförd energi'!$B$1:$AQ$1,0),FALSE)</f>
        <v>0</v>
      </c>
      <c r="P15" s="73">
        <f>VLOOKUP($B15,'Tillförd energi'!$B$2:$AS$506,MATCH(P$1,'Tillförd energi'!$B$1:$AQ$1,0),FALSE)</f>
        <v>0</v>
      </c>
      <c r="Q15" s="73">
        <f>VLOOKUP($B15,'Tillförd energi'!$B$2:$AS$506,MATCH(Q$1,'Tillförd energi'!$B$1:$AQ$1,0),FALSE)</f>
        <v>3.8</v>
      </c>
      <c r="R15" s="73">
        <f>VLOOKUP($B15,'Tillförd energi'!$B$2:$AS$506,MATCH(R$1,'Tillförd energi'!$B$1:$AQ$1,0),FALSE)</f>
        <v>0</v>
      </c>
      <c r="S15" s="73">
        <f>VLOOKUP($B15,'Tillförd energi'!$B$2:$AS$506,MATCH(S$1,'Tillförd energi'!$B$1:$AQ$1,0),FALSE)</f>
        <v>0</v>
      </c>
      <c r="T15" s="73">
        <f>VLOOKUP($B15,'Tillförd energi'!$B$2:$AS$506,MATCH(T$1,'Tillförd energi'!$B$1:$AQ$1,0),FALSE)</f>
        <v>0</v>
      </c>
      <c r="U15" s="73">
        <f>VLOOKUP($B15,'Tillförd energi'!$B$2:$AS$506,MATCH(U$1,'Tillförd energi'!$B$1:$AQ$1,0),FALSE)</f>
        <v>0</v>
      </c>
      <c r="V15" s="73">
        <f>VLOOKUP($B15,'Tillförd energi'!$B$2:$AS$506,MATCH(V$1,'Tillförd energi'!$B$1:$AQ$1,0),FALSE)</f>
        <v>0</v>
      </c>
      <c r="W15" s="73">
        <f>VLOOKUP($B15,'Tillförd energi'!$B$2:$AS$506,MATCH(W$1,'Tillförd energi'!$B$1:$AQ$1,0),FALSE)</f>
        <v>0</v>
      </c>
      <c r="X15" s="73">
        <f>VLOOKUP($B15,'Tillförd energi'!$B$2:$AS$506,MATCH(X$1,'Tillförd energi'!$B$1:$AQ$1,0),FALSE)</f>
        <v>0</v>
      </c>
      <c r="Y15" s="73">
        <f>VLOOKUP($B15,'Tillförd energi'!$B$2:$AS$506,MATCH(Y$1,'Tillförd energi'!$B$1:$AQ$1,0),FALSE)</f>
        <v>0</v>
      </c>
      <c r="Z15" s="73">
        <f>VLOOKUP($B15,'Tillförd energi'!$B$2:$AS$506,MATCH(Z$1,'Tillförd energi'!$B$1:$AQ$1,0),FALSE)</f>
        <v>0</v>
      </c>
      <c r="AA15" s="73">
        <f>VLOOKUP($B15,'Tillförd energi'!$B$2:$AS$506,MATCH(AA$1,'Tillförd energi'!$B$1:$AQ$1,0),FALSE)</f>
        <v>0</v>
      </c>
      <c r="AB15" s="73">
        <f>VLOOKUP($B15,'Tillförd energi'!$B$2:$AS$506,MATCH(AB$1,'Tillförd energi'!$B$1:$AQ$1,0),FALSE)</f>
        <v>0</v>
      </c>
      <c r="AC15" s="73">
        <f>VLOOKUP($B15,'Tillförd energi'!$B$2:$AS$506,MATCH(AC$1,'Tillförd energi'!$B$1:$AQ$1,0),FALSE)</f>
        <v>0</v>
      </c>
      <c r="AD15" s="73">
        <f>VLOOKUP($B15,'Tillförd energi'!$B$2:$AS$506,MATCH(AD$1,'Tillförd energi'!$B$1:$AQ$1,0),FALSE)</f>
        <v>0</v>
      </c>
      <c r="AF15" s="73">
        <f>VLOOKUP($B15,'Tillförd energi'!$B$2:$AS$506,MATCH(AF$1,'Tillförd energi'!$B$1:$AQ$1,0),FALSE)</f>
        <v>0.1</v>
      </c>
      <c r="AH15" s="73">
        <f>IFERROR(VLOOKUP(B15,Miljö!$B$1:$S$476,9,FALSE)/1,0)</f>
        <v>0</v>
      </c>
      <c r="AJ15" s="81">
        <f>IFERROR(VLOOKUP($B15,Miljö!$B$1:$S$500,MATCH("hjälpel exklusive kraftvärme (GWh)",Miljö!$B$1:$V$1,0),FALSE)/1,"")</f>
        <v>0.1</v>
      </c>
      <c r="AK15" s="81">
        <f t="shared" si="0"/>
        <v>0.1</v>
      </c>
      <c r="AL15" s="81">
        <f>VLOOKUP($B15,'Slutlig allokering'!$B$2:$AL$462,MATCH("Hjälpel kraftvärme",'Slutlig allokering'!$B$2:$AL$2,0),FALSE)</f>
        <v>0</v>
      </c>
      <c r="AN15" s="73">
        <f t="shared" si="1"/>
        <v>4.0999999999999996</v>
      </c>
      <c r="AO15" s="73">
        <f t="shared" si="2"/>
        <v>4.0999999999999996</v>
      </c>
      <c r="AP15" s="73">
        <f>IF(ISERROR(1/VLOOKUP($B15,Leveranser!$B$1:$S$500,MATCH("såld värme (gwh)",Leveranser!$B$1:$S$1,0),FALSE)),"",VLOOKUP($B15,Leveranser!$B$1:$S$500,MATCH("såld värme (gwh)",Leveranser!$B$1:$S$1,0),FALSE))</f>
        <v>3.3</v>
      </c>
      <c r="AQ15" s="73">
        <f>VLOOKUP($B15,Leveranser!$B$1:$Y$500,MATCH("Totalt såld fjärrvärme till andra fjärrvärmeföretag",Leveranser!$B$1:$AA$1,0),FALSE)</f>
        <v>0</v>
      </c>
      <c r="AR15" s="73">
        <f>IF(ISERROR(1/VLOOKUP($B15,Miljö!$B$1:$S$500,MATCH("Såld mängd produktionsspecifik fjärrvärme (GWh)",Miljö!$B$1:$R$1,0),FALSE)),0,VLOOKUP($B15,Miljö!$B$1:$S$500,MATCH("Såld mängd produktionsspecifik fjärrvärme (GWh)",Miljö!$B$1:$R$1,0),FALSE))</f>
        <v>0</v>
      </c>
      <c r="AS15" s="82">
        <f t="shared" si="7"/>
        <v>0.80487804878048785</v>
      </c>
      <c r="AU15" s="73" t="str">
        <f>VLOOKUP($B15,'Miljövärden urval för publ'!$B$2:$I$486,7,FALSE)</f>
        <v>Ja</v>
      </c>
      <c r="AV15" s="73" t="str">
        <f>VLOOKUP($B15,'Miljövärden urval för publ'!$B$2:$I$486,6,FALSE)</f>
        <v>Nej</v>
      </c>
      <c r="AZ15" s="73">
        <f t="shared" si="3"/>
        <v>0.1</v>
      </c>
      <c r="BA15" s="73">
        <f t="shared" si="8"/>
        <v>0</v>
      </c>
      <c r="BB15" s="73">
        <f t="shared" si="4"/>
        <v>0</v>
      </c>
      <c r="BC15" s="73">
        <f t="shared" si="5"/>
        <v>3.8</v>
      </c>
      <c r="BE15" s="73">
        <f t="shared" si="9"/>
        <v>0</v>
      </c>
      <c r="BF15" s="73">
        <f t="shared" si="10"/>
        <v>0</v>
      </c>
      <c r="BH15" s="73">
        <f t="shared" si="6"/>
        <v>3.8</v>
      </c>
    </row>
    <row r="16" spans="1:60" ht="14.5" x14ac:dyDescent="0.35">
      <c r="A16" t="s">
        <v>31</v>
      </c>
      <c r="B16" t="s">
        <v>33</v>
      </c>
      <c r="C16" s="73">
        <f>VLOOKUP($B16,'Tillförd energi'!$B$2:$AS$506,MATCH(C$1,'Tillförd energi'!$B$1:$AQ$1,0),FALSE)</f>
        <v>0</v>
      </c>
      <c r="D16" s="73">
        <f>VLOOKUP($B16,'Tillförd energi'!$B$2:$AS$506,MATCH(D$1,'Tillförd energi'!$B$1:$AQ$1,0),FALSE)</f>
        <v>0</v>
      </c>
      <c r="E16" s="73">
        <f>VLOOKUP($B16,'Tillförd energi'!$B$2:$AS$506,MATCH(E$1,'Tillförd energi'!$B$1:$AQ$1,0),FALSE)</f>
        <v>0</v>
      </c>
      <c r="F16" s="73">
        <f>VLOOKUP($B16,'Tillförd energi'!$B$2:$AS$506,MATCH(F$1,'Tillförd energi'!$B$1:$AQ$1,0),FALSE)</f>
        <v>0</v>
      </c>
      <c r="G16" s="73">
        <f>VLOOKUP($B16,'Tillförd energi'!$B$2:$AS$506,MATCH(G$1,'Tillförd energi'!$B$1:$AQ$1,0),FALSE)</f>
        <v>0</v>
      </c>
      <c r="H16" s="73">
        <f>VLOOKUP($B16,'Tillförd energi'!$B$2:$AS$506,MATCH(H$1,'Tillförd energi'!$B$1:$AQ$1,0),FALSE)</f>
        <v>0</v>
      </c>
      <c r="I16" s="73">
        <f>VLOOKUP($B16,'Tillförd energi'!$B$2:$AS$506,MATCH(I$1,'Tillförd energi'!$B$1:$AQ$1,0),FALSE)</f>
        <v>0</v>
      </c>
      <c r="J16" s="73">
        <f>VLOOKUP($B16,'Tillförd energi'!$B$2:$AS$506,MATCH(J$1,'Tillförd energi'!$B$1:$AQ$1,0),FALSE)</f>
        <v>0</v>
      </c>
      <c r="K16" s="73">
        <f>VLOOKUP($B16,'Tillförd energi'!$B$2:$AS$506,MATCH(K$1,'Tillförd energi'!$B$1:$AQ$1,0),FALSE)</f>
        <v>0</v>
      </c>
      <c r="L16" s="73">
        <f>VLOOKUP($B16,'Tillförd energi'!$B$2:$AS$506,MATCH(L$1,'Tillförd energi'!$B$1:$AQ$1,0),FALSE)</f>
        <v>0</v>
      </c>
      <c r="M16" s="73">
        <f>VLOOKUP($B16,'Tillförd energi'!$B$2:$AS$506,MATCH(M$1,'Tillförd energi'!$B$1:$AQ$1,0),FALSE)</f>
        <v>0</v>
      </c>
      <c r="N16" s="73">
        <f>VLOOKUP($B16,'Tillförd energi'!$B$2:$AS$506,MATCH(N$1,'Tillförd energi'!$B$1:$AQ$1,0),FALSE)</f>
        <v>0</v>
      </c>
      <c r="O16" s="73">
        <f>VLOOKUP($B16,'Tillförd energi'!$B$2:$AS$506,MATCH(O$1,'Tillförd energi'!$B$1:$AQ$1,0),FALSE)</f>
        <v>0</v>
      </c>
      <c r="P16" s="73">
        <f>VLOOKUP($B16,'Tillförd energi'!$B$2:$AS$506,MATCH(P$1,'Tillförd energi'!$B$1:$AQ$1,0),FALSE)</f>
        <v>0</v>
      </c>
      <c r="Q16" s="73">
        <f>VLOOKUP($B16,'Tillförd energi'!$B$2:$AS$506,MATCH(Q$1,'Tillförd energi'!$B$1:$AQ$1,0),FALSE)</f>
        <v>0</v>
      </c>
      <c r="R16" s="73">
        <f>VLOOKUP($B16,'Tillförd energi'!$B$2:$AS$506,MATCH(R$1,'Tillförd energi'!$B$1:$AQ$1,0),FALSE)</f>
        <v>0</v>
      </c>
      <c r="S16" s="73">
        <f>VLOOKUP($B16,'Tillförd energi'!$B$2:$AS$506,MATCH(S$1,'Tillförd energi'!$B$1:$AQ$1,0),FALSE)</f>
        <v>0</v>
      </c>
      <c r="T16" s="73">
        <f>VLOOKUP($B16,'Tillförd energi'!$B$2:$AS$506,MATCH(T$1,'Tillförd energi'!$B$1:$AQ$1,0),FALSE)</f>
        <v>0</v>
      </c>
      <c r="U16" s="73">
        <f>VLOOKUP($B16,'Tillförd energi'!$B$2:$AS$506,MATCH(U$1,'Tillförd energi'!$B$1:$AQ$1,0),FALSE)</f>
        <v>0</v>
      </c>
      <c r="V16" s="73">
        <f>VLOOKUP($B16,'Tillförd energi'!$B$2:$AS$506,MATCH(V$1,'Tillförd energi'!$B$1:$AQ$1,0),FALSE)</f>
        <v>0</v>
      </c>
      <c r="W16" s="73">
        <f>VLOOKUP($B16,'Tillförd energi'!$B$2:$AS$506,MATCH(W$1,'Tillförd energi'!$B$1:$AQ$1,0),FALSE)</f>
        <v>0</v>
      </c>
      <c r="X16" s="73">
        <f>VLOOKUP($B16,'Tillförd energi'!$B$2:$AS$506,MATCH(X$1,'Tillförd energi'!$B$1:$AQ$1,0),FALSE)</f>
        <v>0</v>
      </c>
      <c r="Y16" s="73">
        <f>VLOOKUP($B16,'Tillförd energi'!$B$2:$AS$506,MATCH(Y$1,'Tillförd energi'!$B$1:$AQ$1,0),FALSE)</f>
        <v>0</v>
      </c>
      <c r="Z16" s="73">
        <f>VLOOKUP($B16,'Tillförd energi'!$B$2:$AS$506,MATCH(Z$1,'Tillförd energi'!$B$1:$AQ$1,0),FALSE)</f>
        <v>0</v>
      </c>
      <c r="AA16" s="73">
        <f>VLOOKUP($B16,'Tillförd energi'!$B$2:$AS$506,MATCH(AA$1,'Tillförd energi'!$B$1:$AQ$1,0),FALSE)</f>
        <v>0</v>
      </c>
      <c r="AB16" s="73">
        <f>VLOOKUP($B16,'Tillförd energi'!$B$2:$AS$506,MATCH(AB$1,'Tillförd energi'!$B$1:$AQ$1,0),FALSE)</f>
        <v>0</v>
      </c>
      <c r="AC16" s="73">
        <f>VLOOKUP($B16,'Tillförd energi'!$B$2:$AS$506,MATCH(AC$1,'Tillförd energi'!$B$1:$AQ$1,0),FALSE)</f>
        <v>0</v>
      </c>
      <c r="AD16" s="73">
        <f>VLOOKUP($B16,'Tillförd energi'!$B$2:$AS$506,MATCH(AD$1,'Tillförd energi'!$B$1:$AQ$1,0),FALSE)</f>
        <v>0</v>
      </c>
      <c r="AF16" s="73">
        <f>VLOOKUP($B16,'Tillförd energi'!$B$2:$AS$506,MATCH(AF$1,'Tillförd energi'!$B$1:$AQ$1,0),FALSE)</f>
        <v>0</v>
      </c>
      <c r="AH16" s="73">
        <f>IFERROR(VLOOKUP(B16,Miljö!$B$1:$S$476,9,FALSE)/1,0)</f>
        <v>0</v>
      </c>
      <c r="AJ16" s="81" t="str">
        <f>IFERROR(VLOOKUP($B16,Miljö!$B$1:$S$500,MATCH("hjälpel exklusive kraftvärme (GWh)",Miljö!$B$1:$V$1,0),FALSE)/1,"")</f>
        <v/>
      </c>
      <c r="AK16" s="81">
        <f t="shared" si="0"/>
        <v>0</v>
      </c>
      <c r="AL16" s="81">
        <f>VLOOKUP($B16,'Slutlig allokering'!$B$2:$AL$462,MATCH("Hjälpel kraftvärme",'Slutlig allokering'!$B$2:$AL$2,0),FALSE)</f>
        <v>0</v>
      </c>
      <c r="AN16" s="73">
        <f t="shared" si="1"/>
        <v>0</v>
      </c>
      <c r="AO16" s="73">
        <f t="shared" si="2"/>
        <v>0</v>
      </c>
      <c r="AP16" s="73" t="str">
        <f>IF(ISERROR(1/VLOOKUP($B16,Leveranser!$B$1:$S$500,MATCH("såld värme (gwh)",Leveranser!$B$1:$S$1,0),FALSE)),"",VLOOKUP($B16,Leveranser!$B$1:$S$500,MATCH("såld värme (gwh)",Leveranser!$B$1:$S$1,0),FALSE))</f>
        <v/>
      </c>
      <c r="AQ16" s="73">
        <f>VLOOKUP($B16,Leveranser!$B$1:$Y$500,MATCH("Totalt såld fjärrvärme till andra fjärrvärmeföretag",Leveranser!$B$1:$AA$1,0),FALSE)</f>
        <v>0</v>
      </c>
      <c r="AR16" s="73">
        <f>IF(ISERROR(1/VLOOKUP($B16,Miljö!$B$1:$S$500,MATCH("Såld mängd produktionsspecifik fjärrvärme (GWh)",Miljö!$B$1:$R$1,0),FALSE)),0,VLOOKUP($B16,Miljö!$B$1:$S$500,MATCH("Såld mängd produktionsspecifik fjärrvärme (GWh)",Miljö!$B$1:$R$1,0),FALSE))</f>
        <v>0</v>
      </c>
      <c r="AS16" s="82" t="str">
        <f t="shared" si="7"/>
        <v/>
      </c>
      <c r="AU16" s="73" t="str">
        <f>VLOOKUP($B16,'Miljövärden urval för publ'!$B$2:$I$486,7,FALSE)</f>
        <v>Nej</v>
      </c>
      <c r="AV16" s="73" t="str">
        <f>VLOOKUP($B16,'Miljövärden urval för publ'!$B$2:$I$486,6,FALSE)</f>
        <v>Nej</v>
      </c>
      <c r="AZ16" s="73">
        <f t="shared" si="3"/>
        <v>0</v>
      </c>
      <c r="BA16" s="73">
        <f t="shared" si="8"/>
        <v>0</v>
      </c>
      <c r="BB16" s="73">
        <f t="shared" si="4"/>
        <v>0</v>
      </c>
      <c r="BC16" s="73">
        <f t="shared" si="5"/>
        <v>0</v>
      </c>
      <c r="BE16" s="73">
        <f t="shared" si="9"/>
        <v>0</v>
      </c>
      <c r="BF16" s="73">
        <f t="shared" si="10"/>
        <v>0</v>
      </c>
      <c r="BH16" s="73">
        <f t="shared" si="6"/>
        <v>0</v>
      </c>
    </row>
    <row r="17" spans="1:60" ht="14.5" x14ac:dyDescent="0.35">
      <c r="A17" t="s">
        <v>31</v>
      </c>
      <c r="B17" t="s">
        <v>34</v>
      </c>
      <c r="C17" s="73">
        <f>VLOOKUP($B17,'Tillförd energi'!$B$2:$AS$506,MATCH(C$1,'Tillförd energi'!$B$1:$AQ$1,0),FALSE)</f>
        <v>0</v>
      </c>
      <c r="D17" s="73">
        <f>VLOOKUP($B17,'Tillförd energi'!$B$2:$AS$506,MATCH(D$1,'Tillförd energi'!$B$1:$AQ$1,0),FALSE)</f>
        <v>0</v>
      </c>
      <c r="E17" s="73">
        <f>VLOOKUP($B17,'Tillförd energi'!$B$2:$AS$506,MATCH(E$1,'Tillförd energi'!$B$1:$AQ$1,0),FALSE)</f>
        <v>0</v>
      </c>
      <c r="F17" s="73">
        <f>VLOOKUP($B17,'Tillförd energi'!$B$2:$AS$506,MATCH(F$1,'Tillförd energi'!$B$1:$AQ$1,0),FALSE)</f>
        <v>0</v>
      </c>
      <c r="G17" s="73">
        <f>VLOOKUP($B17,'Tillförd energi'!$B$2:$AS$506,MATCH(G$1,'Tillförd energi'!$B$1:$AQ$1,0),FALSE)</f>
        <v>0</v>
      </c>
      <c r="H17" s="73">
        <f>VLOOKUP($B17,'Tillförd energi'!$B$2:$AS$506,MATCH(H$1,'Tillförd energi'!$B$1:$AQ$1,0),FALSE)</f>
        <v>0</v>
      </c>
      <c r="I17" s="73">
        <f>VLOOKUP($B17,'Tillförd energi'!$B$2:$AS$506,MATCH(I$1,'Tillförd energi'!$B$1:$AQ$1,0),FALSE)</f>
        <v>0</v>
      </c>
      <c r="J17" s="73">
        <f>VLOOKUP($B17,'Tillförd energi'!$B$2:$AS$506,MATCH(J$1,'Tillförd energi'!$B$1:$AQ$1,0),FALSE)</f>
        <v>0</v>
      </c>
      <c r="K17" s="73">
        <f>VLOOKUP($B17,'Tillförd energi'!$B$2:$AS$506,MATCH(K$1,'Tillförd energi'!$B$1:$AQ$1,0),FALSE)</f>
        <v>0</v>
      </c>
      <c r="L17" s="73">
        <f>VLOOKUP($B17,'Tillförd energi'!$B$2:$AS$506,MATCH(L$1,'Tillförd energi'!$B$1:$AQ$1,0),FALSE)</f>
        <v>0</v>
      </c>
      <c r="M17" s="73">
        <f>VLOOKUP($B17,'Tillförd energi'!$B$2:$AS$506,MATCH(M$1,'Tillförd energi'!$B$1:$AQ$1,0),FALSE)</f>
        <v>0</v>
      </c>
      <c r="N17" s="73">
        <f>VLOOKUP($B17,'Tillförd energi'!$B$2:$AS$506,MATCH(N$1,'Tillförd energi'!$B$1:$AQ$1,0),FALSE)</f>
        <v>0</v>
      </c>
      <c r="O17" s="73">
        <f>VLOOKUP($B17,'Tillförd energi'!$B$2:$AS$506,MATCH(O$1,'Tillförd energi'!$B$1:$AQ$1,0),FALSE)</f>
        <v>0</v>
      </c>
      <c r="P17" s="73">
        <f>VLOOKUP($B17,'Tillförd energi'!$B$2:$AS$506,MATCH(P$1,'Tillförd energi'!$B$1:$AQ$1,0),FALSE)</f>
        <v>0</v>
      </c>
      <c r="Q17" s="73">
        <f>VLOOKUP($B17,'Tillförd energi'!$B$2:$AS$506,MATCH(Q$1,'Tillförd energi'!$B$1:$AQ$1,0),FALSE)</f>
        <v>0</v>
      </c>
      <c r="R17" s="73">
        <f>VLOOKUP($B17,'Tillförd energi'!$B$2:$AS$506,MATCH(R$1,'Tillförd energi'!$B$1:$AQ$1,0),FALSE)</f>
        <v>0</v>
      </c>
      <c r="S17" s="73">
        <f>VLOOKUP($B17,'Tillförd energi'!$B$2:$AS$506,MATCH(S$1,'Tillförd energi'!$B$1:$AQ$1,0),FALSE)</f>
        <v>0</v>
      </c>
      <c r="T17" s="73">
        <f>VLOOKUP($B17,'Tillförd energi'!$B$2:$AS$506,MATCH(T$1,'Tillförd energi'!$B$1:$AQ$1,0),FALSE)</f>
        <v>0</v>
      </c>
      <c r="U17" s="73">
        <f>VLOOKUP($B17,'Tillförd energi'!$B$2:$AS$506,MATCH(U$1,'Tillförd energi'!$B$1:$AQ$1,0),FALSE)</f>
        <v>0</v>
      </c>
      <c r="V17" s="73">
        <f>VLOOKUP($B17,'Tillförd energi'!$B$2:$AS$506,MATCH(V$1,'Tillförd energi'!$B$1:$AQ$1,0),FALSE)</f>
        <v>0</v>
      </c>
      <c r="W17" s="73">
        <f>VLOOKUP($B17,'Tillförd energi'!$B$2:$AS$506,MATCH(W$1,'Tillförd energi'!$B$1:$AQ$1,0),FALSE)</f>
        <v>0</v>
      </c>
      <c r="X17" s="73">
        <f>VLOOKUP($B17,'Tillförd energi'!$B$2:$AS$506,MATCH(X$1,'Tillförd energi'!$B$1:$AQ$1,0),FALSE)</f>
        <v>0</v>
      </c>
      <c r="Y17" s="73">
        <f>VLOOKUP($B17,'Tillförd energi'!$B$2:$AS$506,MATCH(Y$1,'Tillförd energi'!$B$1:$AQ$1,0),FALSE)</f>
        <v>0</v>
      </c>
      <c r="Z17" s="73">
        <f>VLOOKUP($B17,'Tillförd energi'!$B$2:$AS$506,MATCH(Z$1,'Tillförd energi'!$B$1:$AQ$1,0),FALSE)</f>
        <v>0</v>
      </c>
      <c r="AA17" s="73">
        <f>VLOOKUP($B17,'Tillförd energi'!$B$2:$AS$506,MATCH(AA$1,'Tillförd energi'!$B$1:$AQ$1,0),FALSE)</f>
        <v>0</v>
      </c>
      <c r="AB17" s="73">
        <f>VLOOKUP($B17,'Tillförd energi'!$B$2:$AS$506,MATCH(AB$1,'Tillförd energi'!$B$1:$AQ$1,0),FALSE)</f>
        <v>0</v>
      </c>
      <c r="AC17" s="73">
        <f>VLOOKUP($B17,'Tillförd energi'!$B$2:$AS$506,MATCH(AC$1,'Tillförd energi'!$B$1:$AQ$1,0),FALSE)</f>
        <v>0</v>
      </c>
      <c r="AD17" s="73">
        <f>VLOOKUP($B17,'Tillförd energi'!$B$2:$AS$506,MATCH(AD$1,'Tillförd energi'!$B$1:$AQ$1,0),FALSE)</f>
        <v>0</v>
      </c>
      <c r="AF17" s="73">
        <f>VLOOKUP($B17,'Tillförd energi'!$B$2:$AS$506,MATCH(AF$1,'Tillförd energi'!$B$1:$AQ$1,0),FALSE)</f>
        <v>0</v>
      </c>
      <c r="AH17" s="73">
        <f>IFERROR(VLOOKUP(B17,Miljö!$B$1:$S$476,9,FALSE)/1,0)</f>
        <v>0</v>
      </c>
      <c r="AJ17" s="81" t="str">
        <f>IFERROR(VLOOKUP($B17,Miljö!$B$1:$S$500,MATCH("hjälpel exklusive kraftvärme (GWh)",Miljö!$B$1:$V$1,0),FALSE)/1,"")</f>
        <v/>
      </c>
      <c r="AK17" s="81">
        <f t="shared" si="0"/>
        <v>0</v>
      </c>
      <c r="AL17" s="81">
        <f>VLOOKUP($B17,'Slutlig allokering'!$B$2:$AL$462,MATCH("Hjälpel kraftvärme",'Slutlig allokering'!$B$2:$AL$2,0),FALSE)</f>
        <v>0</v>
      </c>
      <c r="AN17" s="73">
        <f t="shared" si="1"/>
        <v>0</v>
      </c>
      <c r="AO17" s="73">
        <f t="shared" si="2"/>
        <v>0</v>
      </c>
      <c r="AP17" s="73" t="str">
        <f>IF(ISERROR(1/VLOOKUP($B17,Leveranser!$B$1:$S$500,MATCH("såld värme (gwh)",Leveranser!$B$1:$S$1,0),FALSE)),"",VLOOKUP($B17,Leveranser!$B$1:$S$500,MATCH("såld värme (gwh)",Leveranser!$B$1:$S$1,0),FALSE))</f>
        <v/>
      </c>
      <c r="AQ17" s="73">
        <f>VLOOKUP($B17,Leveranser!$B$1:$Y$500,MATCH("Totalt såld fjärrvärme till andra fjärrvärmeföretag",Leveranser!$B$1:$AA$1,0),FALSE)</f>
        <v>0</v>
      </c>
      <c r="AR17" s="73">
        <f>IF(ISERROR(1/VLOOKUP($B17,Miljö!$B$1:$S$500,MATCH("Såld mängd produktionsspecifik fjärrvärme (GWh)",Miljö!$B$1:$R$1,0),FALSE)),0,VLOOKUP($B17,Miljö!$B$1:$S$500,MATCH("Såld mängd produktionsspecifik fjärrvärme (GWh)",Miljö!$B$1:$R$1,0),FALSE))</f>
        <v>0</v>
      </c>
      <c r="AS17" s="82" t="str">
        <f t="shared" si="7"/>
        <v/>
      </c>
      <c r="AU17" s="73" t="str">
        <f>VLOOKUP($B17,'Miljövärden urval för publ'!$B$2:$I$486,7,FALSE)</f>
        <v>Nej</v>
      </c>
      <c r="AV17" s="73" t="str">
        <f>VLOOKUP($B17,'Miljövärden urval för publ'!$B$2:$I$486,6,FALSE)</f>
        <v>Nej</v>
      </c>
      <c r="AZ17" s="73">
        <f t="shared" si="3"/>
        <v>0</v>
      </c>
      <c r="BA17" s="73">
        <f t="shared" si="8"/>
        <v>0</v>
      </c>
      <c r="BB17" s="73">
        <f t="shared" si="4"/>
        <v>0</v>
      </c>
      <c r="BC17" s="73">
        <f t="shared" si="5"/>
        <v>0</v>
      </c>
      <c r="BE17" s="73">
        <f t="shared" si="9"/>
        <v>0</v>
      </c>
      <c r="BF17" s="73">
        <f t="shared" si="10"/>
        <v>0</v>
      </c>
      <c r="BH17" s="73">
        <f t="shared" si="6"/>
        <v>0</v>
      </c>
    </row>
    <row r="18" spans="1:60" ht="14.5" x14ac:dyDescent="0.35">
      <c r="A18" t="s">
        <v>31</v>
      </c>
      <c r="B18" t="s">
        <v>35</v>
      </c>
      <c r="C18" s="73">
        <f>VLOOKUP($B18,'Tillförd energi'!$B$2:$AS$506,MATCH(C$1,'Tillförd energi'!$B$1:$AQ$1,0),FALSE)</f>
        <v>0</v>
      </c>
      <c r="D18" s="73">
        <f>VLOOKUP($B18,'Tillförd energi'!$B$2:$AS$506,MATCH(D$1,'Tillförd energi'!$B$1:$AQ$1,0),FALSE)</f>
        <v>0</v>
      </c>
      <c r="E18" s="73">
        <f>VLOOKUP($B18,'Tillförd energi'!$B$2:$AS$506,MATCH(E$1,'Tillförd energi'!$B$1:$AQ$1,0),FALSE)</f>
        <v>0</v>
      </c>
      <c r="F18" s="73">
        <f>VLOOKUP($B18,'Tillförd energi'!$B$2:$AS$506,MATCH(F$1,'Tillförd energi'!$B$1:$AQ$1,0),FALSE)</f>
        <v>0</v>
      </c>
      <c r="G18" s="73">
        <f>VLOOKUP($B18,'Tillförd energi'!$B$2:$AS$506,MATCH(G$1,'Tillförd energi'!$B$1:$AQ$1,0),FALSE)</f>
        <v>0</v>
      </c>
      <c r="H18" s="73">
        <f>VLOOKUP($B18,'Tillförd energi'!$B$2:$AS$506,MATCH(H$1,'Tillförd energi'!$B$1:$AQ$1,0),FALSE)</f>
        <v>0</v>
      </c>
      <c r="I18" s="73">
        <f>VLOOKUP($B18,'Tillförd energi'!$B$2:$AS$506,MATCH(I$1,'Tillförd energi'!$B$1:$AQ$1,0),FALSE)</f>
        <v>0</v>
      </c>
      <c r="J18" s="73">
        <f>VLOOKUP($B18,'Tillförd energi'!$B$2:$AS$506,MATCH(J$1,'Tillförd energi'!$B$1:$AQ$1,0),FALSE)</f>
        <v>0</v>
      </c>
      <c r="K18" s="73">
        <f>VLOOKUP($B18,'Tillförd energi'!$B$2:$AS$506,MATCH(K$1,'Tillförd energi'!$B$1:$AQ$1,0),FALSE)</f>
        <v>0</v>
      </c>
      <c r="L18" s="73">
        <f>VLOOKUP($B18,'Tillförd energi'!$B$2:$AS$506,MATCH(L$1,'Tillförd energi'!$B$1:$AQ$1,0),FALSE)</f>
        <v>0</v>
      </c>
      <c r="M18" s="73">
        <f>VLOOKUP($B18,'Tillförd energi'!$B$2:$AS$506,MATCH(M$1,'Tillförd energi'!$B$1:$AQ$1,0),FALSE)</f>
        <v>0</v>
      </c>
      <c r="N18" s="73">
        <f>VLOOKUP($B18,'Tillförd energi'!$B$2:$AS$506,MATCH(N$1,'Tillförd energi'!$B$1:$AQ$1,0),FALSE)</f>
        <v>0</v>
      </c>
      <c r="O18" s="73">
        <f>VLOOKUP($B18,'Tillförd energi'!$B$2:$AS$506,MATCH(O$1,'Tillförd energi'!$B$1:$AQ$1,0),FALSE)</f>
        <v>0</v>
      </c>
      <c r="P18" s="73">
        <f>VLOOKUP($B18,'Tillförd energi'!$B$2:$AS$506,MATCH(P$1,'Tillförd energi'!$B$1:$AQ$1,0),FALSE)</f>
        <v>0</v>
      </c>
      <c r="Q18" s="73">
        <f>VLOOKUP($B18,'Tillförd energi'!$B$2:$AS$506,MATCH(Q$1,'Tillförd energi'!$B$1:$AQ$1,0),FALSE)</f>
        <v>0</v>
      </c>
      <c r="R18" s="73">
        <f>VLOOKUP($B18,'Tillförd energi'!$B$2:$AS$506,MATCH(R$1,'Tillförd energi'!$B$1:$AQ$1,0),FALSE)</f>
        <v>0</v>
      </c>
      <c r="S18" s="73">
        <f>VLOOKUP($B18,'Tillförd energi'!$B$2:$AS$506,MATCH(S$1,'Tillförd energi'!$B$1:$AQ$1,0),FALSE)</f>
        <v>0</v>
      </c>
      <c r="T18" s="73">
        <f>VLOOKUP($B18,'Tillförd energi'!$B$2:$AS$506,MATCH(T$1,'Tillförd energi'!$B$1:$AQ$1,0),FALSE)</f>
        <v>0</v>
      </c>
      <c r="U18" s="73">
        <f>VLOOKUP($B18,'Tillförd energi'!$B$2:$AS$506,MATCH(U$1,'Tillförd energi'!$B$1:$AQ$1,0),FALSE)</f>
        <v>0</v>
      </c>
      <c r="V18" s="73">
        <f>VLOOKUP($B18,'Tillförd energi'!$B$2:$AS$506,MATCH(V$1,'Tillförd energi'!$B$1:$AQ$1,0),FALSE)</f>
        <v>0</v>
      </c>
      <c r="W18" s="73">
        <f>VLOOKUP($B18,'Tillförd energi'!$B$2:$AS$506,MATCH(W$1,'Tillförd energi'!$B$1:$AQ$1,0),FALSE)</f>
        <v>0</v>
      </c>
      <c r="X18" s="73">
        <f>VLOOKUP($B18,'Tillförd energi'!$B$2:$AS$506,MATCH(X$1,'Tillförd energi'!$B$1:$AQ$1,0),FALSE)</f>
        <v>0</v>
      </c>
      <c r="Y18" s="73">
        <f>VLOOKUP($B18,'Tillförd energi'!$B$2:$AS$506,MATCH(Y$1,'Tillförd energi'!$B$1:$AQ$1,0),FALSE)</f>
        <v>0</v>
      </c>
      <c r="Z18" s="73">
        <f>VLOOKUP($B18,'Tillförd energi'!$B$2:$AS$506,MATCH(Z$1,'Tillförd energi'!$B$1:$AQ$1,0),FALSE)</f>
        <v>0</v>
      </c>
      <c r="AA18" s="73">
        <f>VLOOKUP($B18,'Tillförd energi'!$B$2:$AS$506,MATCH(AA$1,'Tillförd energi'!$B$1:$AQ$1,0),FALSE)</f>
        <v>0</v>
      </c>
      <c r="AB18" s="73">
        <f>VLOOKUP($B18,'Tillförd energi'!$B$2:$AS$506,MATCH(AB$1,'Tillförd energi'!$B$1:$AQ$1,0),FALSE)</f>
        <v>0</v>
      </c>
      <c r="AC18" s="73">
        <f>VLOOKUP($B18,'Tillförd energi'!$B$2:$AS$506,MATCH(AC$1,'Tillförd energi'!$B$1:$AQ$1,0),FALSE)</f>
        <v>0</v>
      </c>
      <c r="AD18" s="73">
        <f>VLOOKUP($B18,'Tillförd energi'!$B$2:$AS$506,MATCH(AD$1,'Tillförd energi'!$B$1:$AQ$1,0),FALSE)</f>
        <v>0</v>
      </c>
      <c r="AF18" s="73">
        <f>VLOOKUP($B18,'Tillförd energi'!$B$2:$AS$506,MATCH(AF$1,'Tillförd energi'!$B$1:$AQ$1,0),FALSE)</f>
        <v>0</v>
      </c>
      <c r="AH18" s="73">
        <f>IFERROR(VLOOKUP(B18,Miljö!$B$1:$S$476,9,FALSE)/1,0)</f>
        <v>0</v>
      </c>
      <c r="AJ18" s="81" t="str">
        <f>IFERROR(VLOOKUP($B18,Miljö!$B$1:$S$500,MATCH("hjälpel exklusive kraftvärme (GWh)",Miljö!$B$1:$V$1,0),FALSE)/1,"")</f>
        <v/>
      </c>
      <c r="AK18" s="81">
        <f t="shared" si="0"/>
        <v>0</v>
      </c>
      <c r="AL18" s="81">
        <f>VLOOKUP($B18,'Slutlig allokering'!$B$2:$AL$462,MATCH("Hjälpel kraftvärme",'Slutlig allokering'!$B$2:$AL$2,0),FALSE)</f>
        <v>0</v>
      </c>
      <c r="AN18" s="73">
        <f t="shared" si="1"/>
        <v>0</v>
      </c>
      <c r="AO18" s="73">
        <f t="shared" si="2"/>
        <v>0</v>
      </c>
      <c r="AP18" s="73" t="str">
        <f>IF(ISERROR(1/VLOOKUP($B18,Leveranser!$B$1:$S$500,MATCH("såld värme (gwh)",Leveranser!$B$1:$S$1,0),FALSE)),"",VLOOKUP($B18,Leveranser!$B$1:$S$500,MATCH("såld värme (gwh)",Leveranser!$B$1:$S$1,0),FALSE))</f>
        <v/>
      </c>
      <c r="AQ18" s="73">
        <f>VLOOKUP($B18,Leveranser!$B$1:$Y$500,MATCH("Totalt såld fjärrvärme till andra fjärrvärmeföretag",Leveranser!$B$1:$AA$1,0),FALSE)</f>
        <v>0</v>
      </c>
      <c r="AR18" s="73">
        <f>IF(ISERROR(1/VLOOKUP($B18,Miljö!$B$1:$S$500,MATCH("Såld mängd produktionsspecifik fjärrvärme (GWh)",Miljö!$B$1:$R$1,0),FALSE)),0,VLOOKUP($B18,Miljö!$B$1:$S$500,MATCH("Såld mängd produktionsspecifik fjärrvärme (GWh)",Miljö!$B$1:$R$1,0),FALSE))</f>
        <v>0</v>
      </c>
      <c r="AS18" s="82" t="str">
        <f t="shared" si="7"/>
        <v/>
      </c>
      <c r="AU18" s="73" t="str">
        <f>VLOOKUP($B18,'Miljövärden urval för publ'!$B$2:$I$486,7,FALSE)</f>
        <v>Nej</v>
      </c>
      <c r="AV18" s="73" t="str">
        <f>VLOOKUP($B18,'Miljövärden urval för publ'!$B$2:$I$486,6,FALSE)</f>
        <v>Nej</v>
      </c>
      <c r="AZ18" s="73">
        <f t="shared" si="3"/>
        <v>0</v>
      </c>
      <c r="BA18" s="73">
        <f t="shared" si="8"/>
        <v>0</v>
      </c>
      <c r="BB18" s="73">
        <f t="shared" si="4"/>
        <v>0</v>
      </c>
      <c r="BC18" s="73">
        <f t="shared" si="5"/>
        <v>0</v>
      </c>
      <c r="BE18" s="73">
        <f t="shared" si="9"/>
        <v>0</v>
      </c>
      <c r="BF18" s="73">
        <f t="shared" si="10"/>
        <v>0</v>
      </c>
      <c r="BH18" s="73">
        <f t="shared" si="6"/>
        <v>0</v>
      </c>
    </row>
    <row r="19" spans="1:60" ht="14.5" x14ac:dyDescent="0.35">
      <c r="A19" t="s">
        <v>31</v>
      </c>
      <c r="B19" t="s">
        <v>35</v>
      </c>
      <c r="C19" s="73">
        <f>VLOOKUP($B19,'Tillförd energi'!$B$2:$AS$506,MATCH(C$1,'Tillförd energi'!$B$1:$AQ$1,0),FALSE)</f>
        <v>0</v>
      </c>
      <c r="D19" s="73">
        <f>VLOOKUP($B19,'Tillförd energi'!$B$2:$AS$506,MATCH(D$1,'Tillförd energi'!$B$1:$AQ$1,0),FALSE)</f>
        <v>0</v>
      </c>
      <c r="E19" s="73">
        <f>VLOOKUP($B19,'Tillförd energi'!$B$2:$AS$506,MATCH(E$1,'Tillförd energi'!$B$1:$AQ$1,0),FALSE)</f>
        <v>0</v>
      </c>
      <c r="F19" s="73">
        <f>VLOOKUP($B19,'Tillförd energi'!$B$2:$AS$506,MATCH(F$1,'Tillförd energi'!$B$1:$AQ$1,0),FALSE)</f>
        <v>0</v>
      </c>
      <c r="G19" s="73">
        <f>VLOOKUP($B19,'Tillförd energi'!$B$2:$AS$506,MATCH(G$1,'Tillförd energi'!$B$1:$AQ$1,0),FALSE)</f>
        <v>0</v>
      </c>
      <c r="H19" s="73">
        <f>VLOOKUP($B19,'Tillförd energi'!$B$2:$AS$506,MATCH(H$1,'Tillförd energi'!$B$1:$AQ$1,0),FALSE)</f>
        <v>0</v>
      </c>
      <c r="I19" s="73">
        <f>VLOOKUP($B19,'Tillförd energi'!$B$2:$AS$506,MATCH(I$1,'Tillförd energi'!$B$1:$AQ$1,0),FALSE)</f>
        <v>0</v>
      </c>
      <c r="J19" s="73">
        <f>VLOOKUP($B19,'Tillförd energi'!$B$2:$AS$506,MATCH(J$1,'Tillförd energi'!$B$1:$AQ$1,0),FALSE)</f>
        <v>0</v>
      </c>
      <c r="K19" s="73">
        <f>VLOOKUP($B19,'Tillförd energi'!$B$2:$AS$506,MATCH(K$1,'Tillförd energi'!$B$1:$AQ$1,0),FALSE)</f>
        <v>0</v>
      </c>
      <c r="L19" s="73">
        <f>VLOOKUP($B19,'Tillförd energi'!$B$2:$AS$506,MATCH(L$1,'Tillförd energi'!$B$1:$AQ$1,0),FALSE)</f>
        <v>0</v>
      </c>
      <c r="M19" s="73">
        <f>VLOOKUP($B19,'Tillförd energi'!$B$2:$AS$506,MATCH(M$1,'Tillförd energi'!$B$1:$AQ$1,0),FALSE)</f>
        <v>0</v>
      </c>
      <c r="N19" s="73">
        <f>VLOOKUP($B19,'Tillförd energi'!$B$2:$AS$506,MATCH(N$1,'Tillförd energi'!$B$1:$AQ$1,0),FALSE)</f>
        <v>0</v>
      </c>
      <c r="O19" s="73">
        <f>VLOOKUP($B19,'Tillförd energi'!$B$2:$AS$506,MATCH(O$1,'Tillförd energi'!$B$1:$AQ$1,0),FALSE)</f>
        <v>0</v>
      </c>
      <c r="P19" s="73">
        <f>VLOOKUP($B19,'Tillförd energi'!$B$2:$AS$506,MATCH(P$1,'Tillförd energi'!$B$1:$AQ$1,0),FALSE)</f>
        <v>0</v>
      </c>
      <c r="Q19" s="73">
        <f>VLOOKUP($B19,'Tillförd energi'!$B$2:$AS$506,MATCH(Q$1,'Tillförd energi'!$B$1:$AQ$1,0),FALSE)</f>
        <v>0</v>
      </c>
      <c r="R19" s="73">
        <f>VLOOKUP($B19,'Tillförd energi'!$B$2:$AS$506,MATCH(R$1,'Tillförd energi'!$B$1:$AQ$1,0),FALSE)</f>
        <v>0</v>
      </c>
      <c r="S19" s="73">
        <f>VLOOKUP($B19,'Tillförd energi'!$B$2:$AS$506,MATCH(S$1,'Tillförd energi'!$B$1:$AQ$1,0),FALSE)</f>
        <v>0</v>
      </c>
      <c r="T19" s="73">
        <f>VLOOKUP($B19,'Tillförd energi'!$B$2:$AS$506,MATCH(T$1,'Tillförd energi'!$B$1:$AQ$1,0),FALSE)</f>
        <v>0</v>
      </c>
      <c r="U19" s="73">
        <f>VLOOKUP($B19,'Tillförd energi'!$B$2:$AS$506,MATCH(U$1,'Tillförd energi'!$B$1:$AQ$1,0),FALSE)</f>
        <v>0</v>
      </c>
      <c r="V19" s="73">
        <f>VLOOKUP($B19,'Tillförd energi'!$B$2:$AS$506,MATCH(V$1,'Tillförd energi'!$B$1:$AQ$1,0),FALSE)</f>
        <v>0</v>
      </c>
      <c r="W19" s="73">
        <f>VLOOKUP($B19,'Tillförd energi'!$B$2:$AS$506,MATCH(W$1,'Tillförd energi'!$B$1:$AQ$1,0),FALSE)</f>
        <v>0</v>
      </c>
      <c r="X19" s="73">
        <f>VLOOKUP($B19,'Tillförd energi'!$B$2:$AS$506,MATCH(X$1,'Tillförd energi'!$B$1:$AQ$1,0),FALSE)</f>
        <v>0</v>
      </c>
      <c r="Y19" s="73">
        <f>VLOOKUP($B19,'Tillförd energi'!$B$2:$AS$506,MATCH(Y$1,'Tillförd energi'!$B$1:$AQ$1,0),FALSE)</f>
        <v>0</v>
      </c>
      <c r="Z19" s="73">
        <f>VLOOKUP($B19,'Tillförd energi'!$B$2:$AS$506,MATCH(Z$1,'Tillförd energi'!$B$1:$AQ$1,0),FALSE)</f>
        <v>0</v>
      </c>
      <c r="AA19" s="73">
        <f>VLOOKUP($B19,'Tillförd energi'!$B$2:$AS$506,MATCH(AA$1,'Tillförd energi'!$B$1:$AQ$1,0),FALSE)</f>
        <v>0</v>
      </c>
      <c r="AB19" s="73">
        <f>VLOOKUP($B19,'Tillförd energi'!$B$2:$AS$506,MATCH(AB$1,'Tillförd energi'!$B$1:$AQ$1,0),FALSE)</f>
        <v>0</v>
      </c>
      <c r="AC19" s="73">
        <f>VLOOKUP($B19,'Tillförd energi'!$B$2:$AS$506,MATCH(AC$1,'Tillförd energi'!$B$1:$AQ$1,0),FALSE)</f>
        <v>0</v>
      </c>
      <c r="AD19" s="73">
        <f>VLOOKUP($B19,'Tillförd energi'!$B$2:$AS$506,MATCH(AD$1,'Tillförd energi'!$B$1:$AQ$1,0),FALSE)</f>
        <v>0</v>
      </c>
      <c r="AF19" s="73">
        <f>VLOOKUP($B19,'Tillförd energi'!$B$2:$AS$506,MATCH(AF$1,'Tillförd energi'!$B$1:$AQ$1,0),FALSE)</f>
        <v>0</v>
      </c>
      <c r="AH19" s="73">
        <f>IFERROR(VLOOKUP(B19,Miljö!$B$1:$S$476,9,FALSE)/1,0)</f>
        <v>0</v>
      </c>
      <c r="AJ19" s="81" t="str">
        <f>IFERROR(VLOOKUP($B19,Miljö!$B$1:$S$500,MATCH("hjälpel exklusive kraftvärme (GWh)",Miljö!$B$1:$V$1,0),FALSE)/1,"")</f>
        <v/>
      </c>
      <c r="AK19" s="81">
        <f t="shared" si="0"/>
        <v>0</v>
      </c>
      <c r="AL19" s="81">
        <f>VLOOKUP($B19,'Slutlig allokering'!$B$2:$AL$462,MATCH("Hjälpel kraftvärme",'Slutlig allokering'!$B$2:$AL$2,0),FALSE)</f>
        <v>0</v>
      </c>
      <c r="AN19" s="73">
        <f t="shared" si="1"/>
        <v>0</v>
      </c>
      <c r="AO19" s="73">
        <f t="shared" si="2"/>
        <v>0</v>
      </c>
      <c r="AP19" s="73" t="str">
        <f>IF(ISERROR(1/VLOOKUP($B19,Leveranser!$B$1:$S$500,MATCH("såld värme (gwh)",Leveranser!$B$1:$S$1,0),FALSE)),"",VLOOKUP($B19,Leveranser!$B$1:$S$500,MATCH("såld värme (gwh)",Leveranser!$B$1:$S$1,0),FALSE))</f>
        <v/>
      </c>
      <c r="AQ19" s="73">
        <f>VLOOKUP($B19,Leveranser!$B$1:$Y$500,MATCH("Totalt såld fjärrvärme till andra fjärrvärmeföretag",Leveranser!$B$1:$AA$1,0),FALSE)</f>
        <v>0</v>
      </c>
      <c r="AR19" s="73">
        <f>IF(ISERROR(1/VLOOKUP($B19,Miljö!$B$1:$S$500,MATCH("Såld mängd produktionsspecifik fjärrvärme (GWh)",Miljö!$B$1:$R$1,0),FALSE)),0,VLOOKUP($B19,Miljö!$B$1:$S$500,MATCH("Såld mängd produktionsspecifik fjärrvärme (GWh)",Miljö!$B$1:$R$1,0),FALSE))</f>
        <v>0</v>
      </c>
      <c r="AS19" s="82" t="str">
        <f t="shared" si="7"/>
        <v/>
      </c>
      <c r="AU19" s="73" t="str">
        <f>VLOOKUP($B19,'Miljövärden urval för publ'!$B$2:$I$486,7,FALSE)</f>
        <v>Nej</v>
      </c>
      <c r="AV19" s="73" t="str">
        <f>VLOOKUP($B19,'Miljövärden urval för publ'!$B$2:$I$486,6,FALSE)</f>
        <v>Nej</v>
      </c>
      <c r="AZ19" s="73">
        <f t="shared" si="3"/>
        <v>0</v>
      </c>
      <c r="BA19" s="73">
        <f t="shared" si="8"/>
        <v>0</v>
      </c>
      <c r="BB19" s="73">
        <f t="shared" si="4"/>
        <v>0</v>
      </c>
      <c r="BC19" s="73">
        <f t="shared" si="5"/>
        <v>0</v>
      </c>
      <c r="BE19" s="73">
        <f t="shared" si="9"/>
        <v>0</v>
      </c>
      <c r="BF19" s="73">
        <f t="shared" si="10"/>
        <v>0</v>
      </c>
      <c r="BH19" s="73">
        <f t="shared" si="6"/>
        <v>0</v>
      </c>
    </row>
    <row r="20" spans="1:60" ht="14.5" x14ac:dyDescent="0.35">
      <c r="A20" t="s">
        <v>31</v>
      </c>
      <c r="B20" t="s">
        <v>35</v>
      </c>
      <c r="C20" s="73">
        <f>VLOOKUP($B20,'Tillförd energi'!$B$2:$AS$506,MATCH(C$1,'Tillförd energi'!$B$1:$AQ$1,0),FALSE)</f>
        <v>0</v>
      </c>
      <c r="D20" s="73">
        <f>VLOOKUP($B20,'Tillförd energi'!$B$2:$AS$506,MATCH(D$1,'Tillförd energi'!$B$1:$AQ$1,0),FALSE)</f>
        <v>0</v>
      </c>
      <c r="E20" s="73">
        <f>VLOOKUP($B20,'Tillförd energi'!$B$2:$AS$506,MATCH(E$1,'Tillförd energi'!$B$1:$AQ$1,0),FALSE)</f>
        <v>0</v>
      </c>
      <c r="F20" s="73">
        <f>VLOOKUP($B20,'Tillförd energi'!$B$2:$AS$506,MATCH(F$1,'Tillförd energi'!$B$1:$AQ$1,0),FALSE)</f>
        <v>0</v>
      </c>
      <c r="G20" s="73">
        <f>VLOOKUP($B20,'Tillförd energi'!$B$2:$AS$506,MATCH(G$1,'Tillförd energi'!$B$1:$AQ$1,0),FALSE)</f>
        <v>0</v>
      </c>
      <c r="H20" s="73">
        <f>VLOOKUP($B20,'Tillförd energi'!$B$2:$AS$506,MATCH(H$1,'Tillförd energi'!$B$1:$AQ$1,0),FALSE)</f>
        <v>0</v>
      </c>
      <c r="I20" s="73">
        <f>VLOOKUP($B20,'Tillförd energi'!$B$2:$AS$506,MATCH(I$1,'Tillförd energi'!$B$1:$AQ$1,0),FALSE)</f>
        <v>0</v>
      </c>
      <c r="J20" s="73">
        <f>VLOOKUP($B20,'Tillförd energi'!$B$2:$AS$506,MATCH(J$1,'Tillförd energi'!$B$1:$AQ$1,0),FALSE)</f>
        <v>0</v>
      </c>
      <c r="K20" s="73">
        <f>VLOOKUP($B20,'Tillförd energi'!$B$2:$AS$506,MATCH(K$1,'Tillförd energi'!$B$1:$AQ$1,0),FALSE)</f>
        <v>0</v>
      </c>
      <c r="L20" s="73">
        <f>VLOOKUP($B20,'Tillförd energi'!$B$2:$AS$506,MATCH(L$1,'Tillförd energi'!$B$1:$AQ$1,0),FALSE)</f>
        <v>0</v>
      </c>
      <c r="M20" s="73">
        <f>VLOOKUP($B20,'Tillförd energi'!$B$2:$AS$506,MATCH(M$1,'Tillförd energi'!$B$1:$AQ$1,0),FALSE)</f>
        <v>0</v>
      </c>
      <c r="N20" s="73">
        <f>VLOOKUP($B20,'Tillförd energi'!$B$2:$AS$506,MATCH(N$1,'Tillförd energi'!$B$1:$AQ$1,0),FALSE)</f>
        <v>0</v>
      </c>
      <c r="O20" s="73">
        <f>VLOOKUP($B20,'Tillförd energi'!$B$2:$AS$506,MATCH(O$1,'Tillförd energi'!$B$1:$AQ$1,0),FALSE)</f>
        <v>0</v>
      </c>
      <c r="P20" s="73">
        <f>VLOOKUP($B20,'Tillförd energi'!$B$2:$AS$506,MATCH(P$1,'Tillförd energi'!$B$1:$AQ$1,0),FALSE)</f>
        <v>0</v>
      </c>
      <c r="Q20" s="73">
        <f>VLOOKUP($B20,'Tillförd energi'!$B$2:$AS$506,MATCH(Q$1,'Tillförd energi'!$B$1:$AQ$1,0),FALSE)</f>
        <v>0</v>
      </c>
      <c r="R20" s="73">
        <f>VLOOKUP($B20,'Tillförd energi'!$B$2:$AS$506,MATCH(R$1,'Tillförd energi'!$B$1:$AQ$1,0),FALSE)</f>
        <v>0</v>
      </c>
      <c r="S20" s="73">
        <f>VLOOKUP($B20,'Tillförd energi'!$B$2:$AS$506,MATCH(S$1,'Tillförd energi'!$B$1:$AQ$1,0),FALSE)</f>
        <v>0</v>
      </c>
      <c r="T20" s="73">
        <f>VLOOKUP($B20,'Tillförd energi'!$B$2:$AS$506,MATCH(T$1,'Tillförd energi'!$B$1:$AQ$1,0),FALSE)</f>
        <v>0</v>
      </c>
      <c r="U20" s="73">
        <f>VLOOKUP($B20,'Tillförd energi'!$B$2:$AS$506,MATCH(U$1,'Tillförd energi'!$B$1:$AQ$1,0),FALSE)</f>
        <v>0</v>
      </c>
      <c r="V20" s="73">
        <f>VLOOKUP($B20,'Tillförd energi'!$B$2:$AS$506,MATCH(V$1,'Tillförd energi'!$B$1:$AQ$1,0),FALSE)</f>
        <v>0</v>
      </c>
      <c r="W20" s="73">
        <f>VLOOKUP($B20,'Tillförd energi'!$B$2:$AS$506,MATCH(W$1,'Tillförd energi'!$B$1:$AQ$1,0),FALSE)</f>
        <v>0</v>
      </c>
      <c r="X20" s="73">
        <f>VLOOKUP($B20,'Tillförd energi'!$B$2:$AS$506,MATCH(X$1,'Tillförd energi'!$B$1:$AQ$1,0),FALSE)</f>
        <v>0</v>
      </c>
      <c r="Y20" s="73">
        <f>VLOOKUP($B20,'Tillförd energi'!$B$2:$AS$506,MATCH(Y$1,'Tillförd energi'!$B$1:$AQ$1,0),FALSE)</f>
        <v>0</v>
      </c>
      <c r="Z20" s="73">
        <f>VLOOKUP($B20,'Tillförd energi'!$B$2:$AS$506,MATCH(Z$1,'Tillförd energi'!$B$1:$AQ$1,0),FALSE)</f>
        <v>0</v>
      </c>
      <c r="AA20" s="73">
        <f>VLOOKUP($B20,'Tillförd energi'!$B$2:$AS$506,MATCH(AA$1,'Tillförd energi'!$B$1:$AQ$1,0),FALSE)</f>
        <v>0</v>
      </c>
      <c r="AB20" s="73">
        <f>VLOOKUP($B20,'Tillförd energi'!$B$2:$AS$506,MATCH(AB$1,'Tillförd energi'!$B$1:$AQ$1,0),FALSE)</f>
        <v>0</v>
      </c>
      <c r="AC20" s="73">
        <f>VLOOKUP($B20,'Tillförd energi'!$B$2:$AS$506,MATCH(AC$1,'Tillförd energi'!$B$1:$AQ$1,0),FALSE)</f>
        <v>0</v>
      </c>
      <c r="AD20" s="73">
        <f>VLOOKUP($B20,'Tillförd energi'!$B$2:$AS$506,MATCH(AD$1,'Tillförd energi'!$B$1:$AQ$1,0),FALSE)</f>
        <v>0</v>
      </c>
      <c r="AF20" s="73">
        <f>VLOOKUP($B20,'Tillförd energi'!$B$2:$AS$506,MATCH(AF$1,'Tillförd energi'!$B$1:$AQ$1,0),FALSE)</f>
        <v>0</v>
      </c>
      <c r="AH20" s="73">
        <f>IFERROR(VLOOKUP(B20,Miljö!$B$1:$S$476,9,FALSE)/1,0)</f>
        <v>0</v>
      </c>
      <c r="AJ20" s="81" t="str">
        <f>IFERROR(VLOOKUP($B20,Miljö!$B$1:$S$500,MATCH("hjälpel exklusive kraftvärme (GWh)",Miljö!$B$1:$V$1,0),FALSE)/1,"")</f>
        <v/>
      </c>
      <c r="AK20" s="81">
        <f t="shared" si="0"/>
        <v>0</v>
      </c>
      <c r="AL20" s="81">
        <f>VLOOKUP($B20,'Slutlig allokering'!$B$2:$AL$462,MATCH("Hjälpel kraftvärme",'Slutlig allokering'!$B$2:$AL$2,0),FALSE)</f>
        <v>0</v>
      </c>
      <c r="AN20" s="73">
        <f t="shared" si="1"/>
        <v>0</v>
      </c>
      <c r="AO20" s="73">
        <f t="shared" si="2"/>
        <v>0</v>
      </c>
      <c r="AP20" s="73" t="str">
        <f>IF(ISERROR(1/VLOOKUP($B20,Leveranser!$B$1:$S$500,MATCH("såld värme (gwh)",Leveranser!$B$1:$S$1,0),FALSE)),"",VLOOKUP($B20,Leveranser!$B$1:$S$500,MATCH("såld värme (gwh)",Leveranser!$B$1:$S$1,0),FALSE))</f>
        <v/>
      </c>
      <c r="AQ20" s="73">
        <f>VLOOKUP($B20,Leveranser!$B$1:$Y$500,MATCH("Totalt såld fjärrvärme till andra fjärrvärmeföretag",Leveranser!$B$1:$AA$1,0),FALSE)</f>
        <v>0</v>
      </c>
      <c r="AR20" s="73">
        <f>IF(ISERROR(1/VLOOKUP($B20,Miljö!$B$1:$S$500,MATCH("Såld mängd produktionsspecifik fjärrvärme (GWh)",Miljö!$B$1:$R$1,0),FALSE)),0,VLOOKUP($B20,Miljö!$B$1:$S$500,MATCH("Såld mängd produktionsspecifik fjärrvärme (GWh)",Miljö!$B$1:$R$1,0),FALSE))</f>
        <v>0</v>
      </c>
      <c r="AS20" s="82" t="str">
        <f t="shared" si="7"/>
        <v/>
      </c>
      <c r="AU20" s="73" t="str">
        <f>VLOOKUP($B20,'Miljövärden urval för publ'!$B$2:$I$486,7,FALSE)</f>
        <v>Nej</v>
      </c>
      <c r="AV20" s="73" t="str">
        <f>VLOOKUP($B20,'Miljövärden urval för publ'!$B$2:$I$486,6,FALSE)</f>
        <v>Nej</v>
      </c>
      <c r="AZ20" s="73">
        <f t="shared" si="3"/>
        <v>0</v>
      </c>
      <c r="BA20" s="73">
        <f t="shared" si="8"/>
        <v>0</v>
      </c>
      <c r="BB20" s="73">
        <f t="shared" si="4"/>
        <v>0</v>
      </c>
      <c r="BC20" s="73">
        <f t="shared" si="5"/>
        <v>0</v>
      </c>
      <c r="BE20" s="73">
        <f t="shared" si="9"/>
        <v>0</v>
      </c>
      <c r="BF20" s="73">
        <f t="shared" si="10"/>
        <v>0</v>
      </c>
      <c r="BH20" s="73">
        <f t="shared" si="6"/>
        <v>0</v>
      </c>
    </row>
    <row r="21" spans="1:60" ht="14.5" x14ac:dyDescent="0.35">
      <c r="A21" t="s">
        <v>31</v>
      </c>
      <c r="B21" t="s">
        <v>35</v>
      </c>
      <c r="C21" s="73">
        <f>VLOOKUP($B21,'Tillförd energi'!$B$2:$AS$506,MATCH(C$1,'Tillförd energi'!$B$1:$AQ$1,0),FALSE)</f>
        <v>0</v>
      </c>
      <c r="D21" s="73">
        <f>VLOOKUP($B21,'Tillförd energi'!$B$2:$AS$506,MATCH(D$1,'Tillförd energi'!$B$1:$AQ$1,0),FALSE)</f>
        <v>0</v>
      </c>
      <c r="E21" s="73">
        <f>VLOOKUP($B21,'Tillförd energi'!$B$2:$AS$506,MATCH(E$1,'Tillförd energi'!$B$1:$AQ$1,0),FALSE)</f>
        <v>0</v>
      </c>
      <c r="F21" s="73">
        <f>VLOOKUP($B21,'Tillförd energi'!$B$2:$AS$506,MATCH(F$1,'Tillförd energi'!$B$1:$AQ$1,0),FALSE)</f>
        <v>0</v>
      </c>
      <c r="G21" s="73">
        <f>VLOOKUP($B21,'Tillförd energi'!$B$2:$AS$506,MATCH(G$1,'Tillförd energi'!$B$1:$AQ$1,0),FALSE)</f>
        <v>0</v>
      </c>
      <c r="H21" s="73">
        <f>VLOOKUP($B21,'Tillförd energi'!$B$2:$AS$506,MATCH(H$1,'Tillförd energi'!$B$1:$AQ$1,0),FALSE)</f>
        <v>0</v>
      </c>
      <c r="I21" s="73">
        <f>VLOOKUP($B21,'Tillförd energi'!$B$2:$AS$506,MATCH(I$1,'Tillförd energi'!$B$1:$AQ$1,0),FALSE)</f>
        <v>0</v>
      </c>
      <c r="J21" s="73">
        <f>VLOOKUP($B21,'Tillförd energi'!$B$2:$AS$506,MATCH(J$1,'Tillförd energi'!$B$1:$AQ$1,0),FALSE)</f>
        <v>0</v>
      </c>
      <c r="K21" s="73">
        <f>VLOOKUP($B21,'Tillförd energi'!$B$2:$AS$506,MATCH(K$1,'Tillförd energi'!$B$1:$AQ$1,0),FALSE)</f>
        <v>0</v>
      </c>
      <c r="L21" s="73">
        <f>VLOOKUP($B21,'Tillförd energi'!$B$2:$AS$506,MATCH(L$1,'Tillförd energi'!$B$1:$AQ$1,0),FALSE)</f>
        <v>0</v>
      </c>
      <c r="M21" s="73">
        <f>VLOOKUP($B21,'Tillförd energi'!$B$2:$AS$506,MATCH(M$1,'Tillförd energi'!$B$1:$AQ$1,0),FALSE)</f>
        <v>0</v>
      </c>
      <c r="N21" s="73">
        <f>VLOOKUP($B21,'Tillförd energi'!$B$2:$AS$506,MATCH(N$1,'Tillförd energi'!$B$1:$AQ$1,0),FALSE)</f>
        <v>0</v>
      </c>
      <c r="O21" s="73">
        <f>VLOOKUP($B21,'Tillförd energi'!$B$2:$AS$506,MATCH(O$1,'Tillförd energi'!$B$1:$AQ$1,0),FALSE)</f>
        <v>0</v>
      </c>
      <c r="P21" s="73">
        <f>VLOOKUP($B21,'Tillförd energi'!$B$2:$AS$506,MATCH(P$1,'Tillförd energi'!$B$1:$AQ$1,0),FALSE)</f>
        <v>0</v>
      </c>
      <c r="Q21" s="73">
        <f>VLOOKUP($B21,'Tillförd energi'!$B$2:$AS$506,MATCH(Q$1,'Tillförd energi'!$B$1:$AQ$1,0),FALSE)</f>
        <v>0</v>
      </c>
      <c r="R21" s="73">
        <f>VLOOKUP($B21,'Tillförd energi'!$B$2:$AS$506,MATCH(R$1,'Tillförd energi'!$B$1:$AQ$1,0),FALSE)</f>
        <v>0</v>
      </c>
      <c r="S21" s="73">
        <f>VLOOKUP($B21,'Tillförd energi'!$B$2:$AS$506,MATCH(S$1,'Tillförd energi'!$B$1:$AQ$1,0),FALSE)</f>
        <v>0</v>
      </c>
      <c r="T21" s="73">
        <f>VLOOKUP($B21,'Tillförd energi'!$B$2:$AS$506,MATCH(T$1,'Tillförd energi'!$B$1:$AQ$1,0),FALSE)</f>
        <v>0</v>
      </c>
      <c r="U21" s="73">
        <f>VLOOKUP($B21,'Tillförd energi'!$B$2:$AS$506,MATCH(U$1,'Tillförd energi'!$B$1:$AQ$1,0),FALSE)</f>
        <v>0</v>
      </c>
      <c r="V21" s="73">
        <f>VLOOKUP($B21,'Tillförd energi'!$B$2:$AS$506,MATCH(V$1,'Tillförd energi'!$B$1:$AQ$1,0),FALSE)</f>
        <v>0</v>
      </c>
      <c r="W21" s="73">
        <f>VLOOKUP($B21,'Tillförd energi'!$B$2:$AS$506,MATCH(W$1,'Tillförd energi'!$B$1:$AQ$1,0),FALSE)</f>
        <v>0</v>
      </c>
      <c r="X21" s="73">
        <f>VLOOKUP($B21,'Tillförd energi'!$B$2:$AS$506,MATCH(X$1,'Tillförd energi'!$B$1:$AQ$1,0),FALSE)</f>
        <v>0</v>
      </c>
      <c r="Y21" s="73">
        <f>VLOOKUP($B21,'Tillförd energi'!$B$2:$AS$506,MATCH(Y$1,'Tillförd energi'!$B$1:$AQ$1,0),FALSE)</f>
        <v>0</v>
      </c>
      <c r="Z21" s="73">
        <f>VLOOKUP($B21,'Tillförd energi'!$B$2:$AS$506,MATCH(Z$1,'Tillförd energi'!$B$1:$AQ$1,0),FALSE)</f>
        <v>0</v>
      </c>
      <c r="AA21" s="73">
        <f>VLOOKUP($B21,'Tillförd energi'!$B$2:$AS$506,MATCH(AA$1,'Tillförd energi'!$B$1:$AQ$1,0),FALSE)</f>
        <v>0</v>
      </c>
      <c r="AB21" s="73">
        <f>VLOOKUP($B21,'Tillförd energi'!$B$2:$AS$506,MATCH(AB$1,'Tillförd energi'!$B$1:$AQ$1,0),FALSE)</f>
        <v>0</v>
      </c>
      <c r="AC21" s="73">
        <f>VLOOKUP($B21,'Tillförd energi'!$B$2:$AS$506,MATCH(AC$1,'Tillförd energi'!$B$1:$AQ$1,0),FALSE)</f>
        <v>0</v>
      </c>
      <c r="AD21" s="73">
        <f>VLOOKUP($B21,'Tillförd energi'!$B$2:$AS$506,MATCH(AD$1,'Tillförd energi'!$B$1:$AQ$1,0),FALSE)</f>
        <v>0</v>
      </c>
      <c r="AF21" s="73">
        <f>VLOOKUP($B21,'Tillförd energi'!$B$2:$AS$506,MATCH(AF$1,'Tillförd energi'!$B$1:$AQ$1,0),FALSE)</f>
        <v>0</v>
      </c>
      <c r="AH21" s="73">
        <f>IFERROR(VLOOKUP(B21,Miljö!$B$1:$S$476,9,FALSE)/1,0)</f>
        <v>0</v>
      </c>
      <c r="AJ21" s="81" t="str">
        <f>IFERROR(VLOOKUP($B21,Miljö!$B$1:$S$500,MATCH("hjälpel exklusive kraftvärme (GWh)",Miljö!$B$1:$V$1,0),FALSE)/1,"")</f>
        <v/>
      </c>
      <c r="AK21" s="81">
        <f t="shared" si="0"/>
        <v>0</v>
      </c>
      <c r="AL21" s="81">
        <f>VLOOKUP($B21,'Slutlig allokering'!$B$2:$AL$462,MATCH("Hjälpel kraftvärme",'Slutlig allokering'!$B$2:$AL$2,0),FALSE)</f>
        <v>0</v>
      </c>
      <c r="AN21" s="73">
        <f t="shared" si="1"/>
        <v>0</v>
      </c>
      <c r="AO21" s="73">
        <f t="shared" si="2"/>
        <v>0</v>
      </c>
      <c r="AP21" s="73" t="str">
        <f>IF(ISERROR(1/VLOOKUP($B21,Leveranser!$B$1:$S$500,MATCH("såld värme (gwh)",Leveranser!$B$1:$S$1,0),FALSE)),"",VLOOKUP($B21,Leveranser!$B$1:$S$500,MATCH("såld värme (gwh)",Leveranser!$B$1:$S$1,0),FALSE))</f>
        <v/>
      </c>
      <c r="AQ21" s="73">
        <f>VLOOKUP($B21,Leveranser!$B$1:$Y$500,MATCH("Totalt såld fjärrvärme till andra fjärrvärmeföretag",Leveranser!$B$1:$AA$1,0),FALSE)</f>
        <v>0</v>
      </c>
      <c r="AR21" s="73">
        <f>IF(ISERROR(1/VLOOKUP($B21,Miljö!$B$1:$S$500,MATCH("Såld mängd produktionsspecifik fjärrvärme (GWh)",Miljö!$B$1:$R$1,0),FALSE)),0,VLOOKUP($B21,Miljö!$B$1:$S$500,MATCH("Såld mängd produktionsspecifik fjärrvärme (GWh)",Miljö!$B$1:$R$1,0),FALSE))</f>
        <v>0</v>
      </c>
      <c r="AS21" s="82" t="str">
        <f t="shared" si="7"/>
        <v/>
      </c>
      <c r="AU21" s="73" t="str">
        <f>VLOOKUP($B21,'Miljövärden urval för publ'!$B$2:$I$486,7,FALSE)</f>
        <v>Nej</v>
      </c>
      <c r="AV21" s="73" t="str">
        <f>VLOOKUP($B21,'Miljövärden urval för publ'!$B$2:$I$486,6,FALSE)</f>
        <v>Nej</v>
      </c>
      <c r="AZ21" s="73">
        <f t="shared" si="3"/>
        <v>0</v>
      </c>
      <c r="BA21" s="73">
        <f t="shared" si="8"/>
        <v>0</v>
      </c>
      <c r="BB21" s="73">
        <f t="shared" si="4"/>
        <v>0</v>
      </c>
      <c r="BC21" s="73">
        <f t="shared" si="5"/>
        <v>0</v>
      </c>
      <c r="BE21" s="73">
        <f t="shared" si="9"/>
        <v>0</v>
      </c>
      <c r="BF21" s="73">
        <f t="shared" si="10"/>
        <v>0</v>
      </c>
      <c r="BH21" s="73">
        <f t="shared" si="6"/>
        <v>0</v>
      </c>
    </row>
    <row r="22" spans="1:60" ht="14.5" x14ac:dyDescent="0.35">
      <c r="A22" t="s">
        <v>31</v>
      </c>
      <c r="B22" t="s">
        <v>35</v>
      </c>
      <c r="C22" s="73">
        <f>VLOOKUP($B22,'Tillförd energi'!$B$2:$AS$506,MATCH(C$1,'Tillförd energi'!$B$1:$AQ$1,0),FALSE)</f>
        <v>0</v>
      </c>
      <c r="D22" s="73">
        <f>VLOOKUP($B22,'Tillförd energi'!$B$2:$AS$506,MATCH(D$1,'Tillförd energi'!$B$1:$AQ$1,0),FALSE)</f>
        <v>0</v>
      </c>
      <c r="E22" s="73">
        <f>VLOOKUP($B22,'Tillförd energi'!$B$2:$AS$506,MATCH(E$1,'Tillförd energi'!$B$1:$AQ$1,0),FALSE)</f>
        <v>0</v>
      </c>
      <c r="F22" s="73">
        <f>VLOOKUP($B22,'Tillförd energi'!$B$2:$AS$506,MATCH(F$1,'Tillförd energi'!$B$1:$AQ$1,0),FALSE)</f>
        <v>0</v>
      </c>
      <c r="G22" s="73">
        <f>VLOOKUP($B22,'Tillförd energi'!$B$2:$AS$506,MATCH(G$1,'Tillförd energi'!$B$1:$AQ$1,0),FALSE)</f>
        <v>0</v>
      </c>
      <c r="H22" s="73">
        <f>VLOOKUP($B22,'Tillförd energi'!$B$2:$AS$506,MATCH(H$1,'Tillförd energi'!$B$1:$AQ$1,0),FALSE)</f>
        <v>0</v>
      </c>
      <c r="I22" s="73">
        <f>VLOOKUP($B22,'Tillförd energi'!$B$2:$AS$506,MATCH(I$1,'Tillförd energi'!$B$1:$AQ$1,0),FALSE)</f>
        <v>0</v>
      </c>
      <c r="J22" s="73">
        <f>VLOOKUP($B22,'Tillförd energi'!$B$2:$AS$506,MATCH(J$1,'Tillförd energi'!$B$1:$AQ$1,0),FALSE)</f>
        <v>0</v>
      </c>
      <c r="K22" s="73">
        <f>VLOOKUP($B22,'Tillförd energi'!$B$2:$AS$506,MATCH(K$1,'Tillförd energi'!$B$1:$AQ$1,0),FALSE)</f>
        <v>0</v>
      </c>
      <c r="L22" s="73">
        <f>VLOOKUP($B22,'Tillförd energi'!$B$2:$AS$506,MATCH(L$1,'Tillförd energi'!$B$1:$AQ$1,0),FALSE)</f>
        <v>0</v>
      </c>
      <c r="M22" s="73">
        <f>VLOOKUP($B22,'Tillförd energi'!$B$2:$AS$506,MATCH(M$1,'Tillförd energi'!$B$1:$AQ$1,0),FALSE)</f>
        <v>0</v>
      </c>
      <c r="N22" s="73">
        <f>VLOOKUP($B22,'Tillförd energi'!$B$2:$AS$506,MATCH(N$1,'Tillförd energi'!$B$1:$AQ$1,0),FALSE)</f>
        <v>0</v>
      </c>
      <c r="O22" s="73">
        <f>VLOOKUP($B22,'Tillförd energi'!$B$2:$AS$506,MATCH(O$1,'Tillförd energi'!$B$1:$AQ$1,0),FALSE)</f>
        <v>0</v>
      </c>
      <c r="P22" s="73">
        <f>VLOOKUP($B22,'Tillförd energi'!$B$2:$AS$506,MATCH(P$1,'Tillförd energi'!$B$1:$AQ$1,0),FALSE)</f>
        <v>0</v>
      </c>
      <c r="Q22" s="73">
        <f>VLOOKUP($B22,'Tillförd energi'!$B$2:$AS$506,MATCH(Q$1,'Tillförd energi'!$B$1:$AQ$1,0),FALSE)</f>
        <v>0</v>
      </c>
      <c r="R22" s="73">
        <f>VLOOKUP($B22,'Tillförd energi'!$B$2:$AS$506,MATCH(R$1,'Tillförd energi'!$B$1:$AQ$1,0),FALSE)</f>
        <v>0</v>
      </c>
      <c r="S22" s="73">
        <f>VLOOKUP($B22,'Tillförd energi'!$B$2:$AS$506,MATCH(S$1,'Tillförd energi'!$B$1:$AQ$1,0),FALSE)</f>
        <v>0</v>
      </c>
      <c r="T22" s="73">
        <f>VLOOKUP($B22,'Tillförd energi'!$B$2:$AS$506,MATCH(T$1,'Tillförd energi'!$B$1:$AQ$1,0),FALSE)</f>
        <v>0</v>
      </c>
      <c r="U22" s="73">
        <f>VLOOKUP($B22,'Tillförd energi'!$B$2:$AS$506,MATCH(U$1,'Tillförd energi'!$B$1:$AQ$1,0),FALSE)</f>
        <v>0</v>
      </c>
      <c r="V22" s="73">
        <f>VLOOKUP($B22,'Tillförd energi'!$B$2:$AS$506,MATCH(V$1,'Tillförd energi'!$B$1:$AQ$1,0),FALSE)</f>
        <v>0</v>
      </c>
      <c r="W22" s="73">
        <f>VLOOKUP($B22,'Tillförd energi'!$B$2:$AS$506,MATCH(W$1,'Tillförd energi'!$B$1:$AQ$1,0),FALSE)</f>
        <v>0</v>
      </c>
      <c r="X22" s="73">
        <f>VLOOKUP($B22,'Tillförd energi'!$B$2:$AS$506,MATCH(X$1,'Tillförd energi'!$B$1:$AQ$1,0),FALSE)</f>
        <v>0</v>
      </c>
      <c r="Y22" s="73">
        <f>VLOOKUP($B22,'Tillförd energi'!$B$2:$AS$506,MATCH(Y$1,'Tillförd energi'!$B$1:$AQ$1,0),FALSE)</f>
        <v>0</v>
      </c>
      <c r="Z22" s="73">
        <f>VLOOKUP($B22,'Tillförd energi'!$B$2:$AS$506,MATCH(Z$1,'Tillförd energi'!$B$1:$AQ$1,0),FALSE)</f>
        <v>0</v>
      </c>
      <c r="AA22" s="73">
        <f>VLOOKUP($B22,'Tillförd energi'!$B$2:$AS$506,MATCH(AA$1,'Tillförd energi'!$B$1:$AQ$1,0),FALSE)</f>
        <v>0</v>
      </c>
      <c r="AB22" s="73">
        <f>VLOOKUP($B22,'Tillförd energi'!$B$2:$AS$506,MATCH(AB$1,'Tillförd energi'!$B$1:$AQ$1,0),FALSE)</f>
        <v>0</v>
      </c>
      <c r="AC22" s="73">
        <f>VLOOKUP($B22,'Tillförd energi'!$B$2:$AS$506,MATCH(AC$1,'Tillförd energi'!$B$1:$AQ$1,0),FALSE)</f>
        <v>0</v>
      </c>
      <c r="AD22" s="73">
        <f>VLOOKUP($B22,'Tillförd energi'!$B$2:$AS$506,MATCH(AD$1,'Tillförd energi'!$B$1:$AQ$1,0),FALSE)</f>
        <v>0</v>
      </c>
      <c r="AF22" s="73">
        <f>VLOOKUP($B22,'Tillförd energi'!$B$2:$AS$506,MATCH(AF$1,'Tillförd energi'!$B$1:$AQ$1,0),FALSE)</f>
        <v>0</v>
      </c>
      <c r="AH22" s="73">
        <f>IFERROR(VLOOKUP(B22,Miljö!$B$1:$S$476,9,FALSE)/1,0)</f>
        <v>0</v>
      </c>
      <c r="AJ22" s="81" t="str">
        <f>IFERROR(VLOOKUP($B22,Miljö!$B$1:$S$500,MATCH("hjälpel exklusive kraftvärme (GWh)",Miljö!$B$1:$V$1,0),FALSE)/1,"")</f>
        <v/>
      </c>
      <c r="AK22" s="81">
        <f t="shared" si="0"/>
        <v>0</v>
      </c>
      <c r="AL22" s="81">
        <f>VLOOKUP($B22,'Slutlig allokering'!$B$2:$AL$462,MATCH("Hjälpel kraftvärme",'Slutlig allokering'!$B$2:$AL$2,0),FALSE)</f>
        <v>0</v>
      </c>
      <c r="AN22" s="73">
        <f t="shared" si="1"/>
        <v>0</v>
      </c>
      <c r="AO22" s="73">
        <f t="shared" si="2"/>
        <v>0</v>
      </c>
      <c r="AP22" s="73" t="str">
        <f>IF(ISERROR(1/VLOOKUP($B22,Leveranser!$B$1:$S$500,MATCH("såld värme (gwh)",Leveranser!$B$1:$S$1,0),FALSE)),"",VLOOKUP($B22,Leveranser!$B$1:$S$500,MATCH("såld värme (gwh)",Leveranser!$B$1:$S$1,0),FALSE))</f>
        <v/>
      </c>
      <c r="AQ22" s="73">
        <f>VLOOKUP($B22,Leveranser!$B$1:$Y$500,MATCH("Totalt såld fjärrvärme till andra fjärrvärmeföretag",Leveranser!$B$1:$AA$1,0),FALSE)</f>
        <v>0</v>
      </c>
      <c r="AR22" s="73">
        <f>IF(ISERROR(1/VLOOKUP($B22,Miljö!$B$1:$S$500,MATCH("Såld mängd produktionsspecifik fjärrvärme (GWh)",Miljö!$B$1:$R$1,0),FALSE)),0,VLOOKUP($B22,Miljö!$B$1:$S$500,MATCH("Såld mängd produktionsspecifik fjärrvärme (GWh)",Miljö!$B$1:$R$1,0),FALSE))</f>
        <v>0</v>
      </c>
      <c r="AS22" s="82" t="str">
        <f t="shared" si="7"/>
        <v/>
      </c>
      <c r="AU22" s="73" t="str">
        <f>VLOOKUP($B22,'Miljövärden urval för publ'!$B$2:$I$486,7,FALSE)</f>
        <v>Nej</v>
      </c>
      <c r="AV22" s="73" t="str">
        <f>VLOOKUP($B22,'Miljövärden urval för publ'!$B$2:$I$486,6,FALSE)</f>
        <v>Nej</v>
      </c>
      <c r="AZ22" s="73">
        <f t="shared" si="3"/>
        <v>0</v>
      </c>
      <c r="BA22" s="73">
        <f t="shared" si="8"/>
        <v>0</v>
      </c>
      <c r="BB22" s="73">
        <f t="shared" si="4"/>
        <v>0</v>
      </c>
      <c r="BC22" s="73">
        <f t="shared" si="5"/>
        <v>0</v>
      </c>
      <c r="BE22" s="73">
        <f t="shared" si="9"/>
        <v>0</v>
      </c>
      <c r="BF22" s="73">
        <f t="shared" si="10"/>
        <v>0</v>
      </c>
      <c r="BH22" s="73">
        <f t="shared" si="6"/>
        <v>0</v>
      </c>
    </row>
    <row r="23" spans="1:60" ht="14.5" x14ac:dyDescent="0.35">
      <c r="A23" t="s">
        <v>31</v>
      </c>
      <c r="B23" t="s">
        <v>35</v>
      </c>
      <c r="C23" s="73">
        <f>VLOOKUP($B23,'Tillförd energi'!$B$2:$AS$506,MATCH(C$1,'Tillförd energi'!$B$1:$AQ$1,0),FALSE)</f>
        <v>0</v>
      </c>
      <c r="D23" s="73">
        <f>VLOOKUP($B23,'Tillförd energi'!$B$2:$AS$506,MATCH(D$1,'Tillförd energi'!$B$1:$AQ$1,0),FALSE)</f>
        <v>0</v>
      </c>
      <c r="E23" s="73">
        <f>VLOOKUP($B23,'Tillförd energi'!$B$2:$AS$506,MATCH(E$1,'Tillförd energi'!$B$1:$AQ$1,0),FALSE)</f>
        <v>0</v>
      </c>
      <c r="F23" s="73">
        <f>VLOOKUP($B23,'Tillförd energi'!$B$2:$AS$506,MATCH(F$1,'Tillförd energi'!$B$1:$AQ$1,0),FALSE)</f>
        <v>0</v>
      </c>
      <c r="G23" s="73">
        <f>VLOOKUP($B23,'Tillförd energi'!$B$2:$AS$506,MATCH(G$1,'Tillförd energi'!$B$1:$AQ$1,0),FALSE)</f>
        <v>0</v>
      </c>
      <c r="H23" s="73">
        <f>VLOOKUP($B23,'Tillförd energi'!$B$2:$AS$506,MATCH(H$1,'Tillförd energi'!$B$1:$AQ$1,0),FALSE)</f>
        <v>0</v>
      </c>
      <c r="I23" s="73">
        <f>VLOOKUP($B23,'Tillförd energi'!$B$2:$AS$506,MATCH(I$1,'Tillförd energi'!$B$1:$AQ$1,0),FALSE)</f>
        <v>0</v>
      </c>
      <c r="J23" s="73">
        <f>VLOOKUP($B23,'Tillförd energi'!$B$2:$AS$506,MATCH(J$1,'Tillförd energi'!$B$1:$AQ$1,0),FALSE)</f>
        <v>0</v>
      </c>
      <c r="K23" s="73">
        <f>VLOOKUP($B23,'Tillförd energi'!$B$2:$AS$506,MATCH(K$1,'Tillförd energi'!$B$1:$AQ$1,0),FALSE)</f>
        <v>0</v>
      </c>
      <c r="L23" s="73">
        <f>VLOOKUP($B23,'Tillförd energi'!$B$2:$AS$506,MATCH(L$1,'Tillförd energi'!$B$1:$AQ$1,0),FALSE)</f>
        <v>0</v>
      </c>
      <c r="M23" s="73">
        <f>VLOOKUP($B23,'Tillförd energi'!$B$2:$AS$506,MATCH(M$1,'Tillförd energi'!$B$1:$AQ$1,0),FALSE)</f>
        <v>0</v>
      </c>
      <c r="N23" s="73">
        <f>VLOOKUP($B23,'Tillförd energi'!$B$2:$AS$506,MATCH(N$1,'Tillförd energi'!$B$1:$AQ$1,0),FALSE)</f>
        <v>0</v>
      </c>
      <c r="O23" s="73">
        <f>VLOOKUP($B23,'Tillförd energi'!$B$2:$AS$506,MATCH(O$1,'Tillförd energi'!$B$1:$AQ$1,0),FALSE)</f>
        <v>0</v>
      </c>
      <c r="P23" s="73">
        <f>VLOOKUP($B23,'Tillförd energi'!$B$2:$AS$506,MATCH(P$1,'Tillförd energi'!$B$1:$AQ$1,0),FALSE)</f>
        <v>0</v>
      </c>
      <c r="Q23" s="73">
        <f>VLOOKUP($B23,'Tillförd energi'!$B$2:$AS$506,MATCH(Q$1,'Tillförd energi'!$B$1:$AQ$1,0),FALSE)</f>
        <v>0</v>
      </c>
      <c r="R23" s="73">
        <f>VLOOKUP($B23,'Tillförd energi'!$B$2:$AS$506,MATCH(R$1,'Tillförd energi'!$B$1:$AQ$1,0),FALSE)</f>
        <v>0</v>
      </c>
      <c r="S23" s="73">
        <f>VLOOKUP($B23,'Tillförd energi'!$B$2:$AS$506,MATCH(S$1,'Tillförd energi'!$B$1:$AQ$1,0),FALSE)</f>
        <v>0</v>
      </c>
      <c r="T23" s="73">
        <f>VLOOKUP($B23,'Tillförd energi'!$B$2:$AS$506,MATCH(T$1,'Tillförd energi'!$B$1:$AQ$1,0),FALSE)</f>
        <v>0</v>
      </c>
      <c r="U23" s="73">
        <f>VLOOKUP($B23,'Tillförd energi'!$B$2:$AS$506,MATCH(U$1,'Tillförd energi'!$B$1:$AQ$1,0),FALSE)</f>
        <v>0</v>
      </c>
      <c r="V23" s="73">
        <f>VLOOKUP($B23,'Tillförd energi'!$B$2:$AS$506,MATCH(V$1,'Tillförd energi'!$B$1:$AQ$1,0),FALSE)</f>
        <v>0</v>
      </c>
      <c r="W23" s="73">
        <f>VLOOKUP($B23,'Tillförd energi'!$B$2:$AS$506,MATCH(W$1,'Tillförd energi'!$B$1:$AQ$1,0),FALSE)</f>
        <v>0</v>
      </c>
      <c r="X23" s="73">
        <f>VLOOKUP($B23,'Tillförd energi'!$B$2:$AS$506,MATCH(X$1,'Tillförd energi'!$B$1:$AQ$1,0),FALSE)</f>
        <v>0</v>
      </c>
      <c r="Y23" s="73">
        <f>VLOOKUP($B23,'Tillförd energi'!$B$2:$AS$506,MATCH(Y$1,'Tillförd energi'!$B$1:$AQ$1,0),FALSE)</f>
        <v>0</v>
      </c>
      <c r="Z23" s="73">
        <f>VLOOKUP($B23,'Tillförd energi'!$B$2:$AS$506,MATCH(Z$1,'Tillförd energi'!$B$1:$AQ$1,0),FALSE)</f>
        <v>0</v>
      </c>
      <c r="AA23" s="73">
        <f>VLOOKUP($B23,'Tillförd energi'!$B$2:$AS$506,MATCH(AA$1,'Tillförd energi'!$B$1:$AQ$1,0),FALSE)</f>
        <v>0</v>
      </c>
      <c r="AB23" s="73">
        <f>VLOOKUP($B23,'Tillförd energi'!$B$2:$AS$506,MATCH(AB$1,'Tillförd energi'!$B$1:$AQ$1,0),FALSE)</f>
        <v>0</v>
      </c>
      <c r="AC23" s="73">
        <f>VLOOKUP($B23,'Tillförd energi'!$B$2:$AS$506,MATCH(AC$1,'Tillförd energi'!$B$1:$AQ$1,0),FALSE)</f>
        <v>0</v>
      </c>
      <c r="AD23" s="73">
        <f>VLOOKUP($B23,'Tillförd energi'!$B$2:$AS$506,MATCH(AD$1,'Tillförd energi'!$B$1:$AQ$1,0),FALSE)</f>
        <v>0</v>
      </c>
      <c r="AF23" s="73">
        <f>VLOOKUP($B23,'Tillförd energi'!$B$2:$AS$506,MATCH(AF$1,'Tillförd energi'!$B$1:$AQ$1,0),FALSE)</f>
        <v>0</v>
      </c>
      <c r="AH23" s="73">
        <f>IFERROR(VLOOKUP(B23,Miljö!$B$1:$S$476,9,FALSE)/1,0)</f>
        <v>0</v>
      </c>
      <c r="AJ23" s="81" t="str">
        <f>IFERROR(VLOOKUP($B23,Miljö!$B$1:$S$500,MATCH("hjälpel exklusive kraftvärme (GWh)",Miljö!$B$1:$V$1,0),FALSE)/1,"")</f>
        <v/>
      </c>
      <c r="AK23" s="81">
        <f t="shared" si="0"/>
        <v>0</v>
      </c>
      <c r="AL23" s="81">
        <f>VLOOKUP($B23,'Slutlig allokering'!$B$2:$AL$462,MATCH("Hjälpel kraftvärme",'Slutlig allokering'!$B$2:$AL$2,0),FALSE)</f>
        <v>0</v>
      </c>
      <c r="AN23" s="73">
        <f t="shared" si="1"/>
        <v>0</v>
      </c>
      <c r="AO23" s="73">
        <f t="shared" si="2"/>
        <v>0</v>
      </c>
      <c r="AP23" s="73" t="str">
        <f>IF(ISERROR(1/VLOOKUP($B23,Leveranser!$B$1:$S$500,MATCH("såld värme (gwh)",Leveranser!$B$1:$S$1,0),FALSE)),"",VLOOKUP($B23,Leveranser!$B$1:$S$500,MATCH("såld värme (gwh)",Leveranser!$B$1:$S$1,0),FALSE))</f>
        <v/>
      </c>
      <c r="AQ23" s="73">
        <f>VLOOKUP($B23,Leveranser!$B$1:$Y$500,MATCH("Totalt såld fjärrvärme till andra fjärrvärmeföretag",Leveranser!$B$1:$AA$1,0),FALSE)</f>
        <v>0</v>
      </c>
      <c r="AR23" s="73">
        <f>IF(ISERROR(1/VLOOKUP($B23,Miljö!$B$1:$S$500,MATCH("Såld mängd produktionsspecifik fjärrvärme (GWh)",Miljö!$B$1:$R$1,0),FALSE)),0,VLOOKUP($B23,Miljö!$B$1:$S$500,MATCH("Såld mängd produktionsspecifik fjärrvärme (GWh)",Miljö!$B$1:$R$1,0),FALSE))</f>
        <v>0</v>
      </c>
      <c r="AS23" s="82" t="str">
        <f t="shared" si="7"/>
        <v/>
      </c>
      <c r="AU23" s="73" t="str">
        <f>VLOOKUP($B23,'Miljövärden urval för publ'!$B$2:$I$486,7,FALSE)</f>
        <v>Nej</v>
      </c>
      <c r="AV23" s="73" t="str">
        <f>VLOOKUP($B23,'Miljövärden urval för publ'!$B$2:$I$486,6,FALSE)</f>
        <v>Nej</v>
      </c>
      <c r="AZ23" s="73">
        <f t="shared" si="3"/>
        <v>0</v>
      </c>
      <c r="BA23" s="73">
        <f t="shared" si="8"/>
        <v>0</v>
      </c>
      <c r="BB23" s="73">
        <f t="shared" si="4"/>
        <v>0</v>
      </c>
      <c r="BC23" s="73">
        <f t="shared" si="5"/>
        <v>0</v>
      </c>
      <c r="BE23" s="73">
        <f t="shared" si="9"/>
        <v>0</v>
      </c>
      <c r="BF23" s="73">
        <f t="shared" si="10"/>
        <v>0</v>
      </c>
      <c r="BH23" s="73">
        <f t="shared" si="6"/>
        <v>0</v>
      </c>
    </row>
    <row r="24" spans="1:60" ht="14.5" x14ac:dyDescent="0.35">
      <c r="A24" t="s">
        <v>31</v>
      </c>
      <c r="B24" t="s">
        <v>35</v>
      </c>
      <c r="C24" s="73">
        <f>VLOOKUP($B24,'Tillförd energi'!$B$2:$AS$506,MATCH(C$1,'Tillförd energi'!$B$1:$AQ$1,0),FALSE)</f>
        <v>0</v>
      </c>
      <c r="D24" s="73">
        <f>VLOOKUP($B24,'Tillförd energi'!$B$2:$AS$506,MATCH(D$1,'Tillförd energi'!$B$1:$AQ$1,0),FALSE)</f>
        <v>0</v>
      </c>
      <c r="E24" s="73">
        <f>VLOOKUP($B24,'Tillförd energi'!$B$2:$AS$506,MATCH(E$1,'Tillförd energi'!$B$1:$AQ$1,0),FALSE)</f>
        <v>0</v>
      </c>
      <c r="F24" s="73">
        <f>VLOOKUP($B24,'Tillförd energi'!$B$2:$AS$506,MATCH(F$1,'Tillförd energi'!$B$1:$AQ$1,0),FALSE)</f>
        <v>0</v>
      </c>
      <c r="G24" s="73">
        <f>VLOOKUP($B24,'Tillförd energi'!$B$2:$AS$506,MATCH(G$1,'Tillförd energi'!$B$1:$AQ$1,0),FALSE)</f>
        <v>0</v>
      </c>
      <c r="H24" s="73">
        <f>VLOOKUP($B24,'Tillförd energi'!$B$2:$AS$506,MATCH(H$1,'Tillförd energi'!$B$1:$AQ$1,0),FALSE)</f>
        <v>0</v>
      </c>
      <c r="I24" s="73">
        <f>VLOOKUP($B24,'Tillförd energi'!$B$2:$AS$506,MATCH(I$1,'Tillförd energi'!$B$1:$AQ$1,0),FALSE)</f>
        <v>0</v>
      </c>
      <c r="J24" s="73">
        <f>VLOOKUP($B24,'Tillförd energi'!$B$2:$AS$506,MATCH(J$1,'Tillförd energi'!$B$1:$AQ$1,0),FALSE)</f>
        <v>0</v>
      </c>
      <c r="K24" s="73">
        <f>VLOOKUP($B24,'Tillförd energi'!$B$2:$AS$506,MATCH(K$1,'Tillförd energi'!$B$1:$AQ$1,0),FALSE)</f>
        <v>0</v>
      </c>
      <c r="L24" s="73">
        <f>VLOOKUP($B24,'Tillförd energi'!$B$2:$AS$506,MATCH(L$1,'Tillförd energi'!$B$1:$AQ$1,0),FALSE)</f>
        <v>0</v>
      </c>
      <c r="M24" s="73">
        <f>VLOOKUP($B24,'Tillförd energi'!$B$2:$AS$506,MATCH(M$1,'Tillförd energi'!$B$1:$AQ$1,0),FALSE)</f>
        <v>0</v>
      </c>
      <c r="N24" s="73">
        <f>VLOOKUP($B24,'Tillförd energi'!$B$2:$AS$506,MATCH(N$1,'Tillförd energi'!$B$1:$AQ$1,0),FALSE)</f>
        <v>0</v>
      </c>
      <c r="O24" s="73">
        <f>VLOOKUP($B24,'Tillförd energi'!$B$2:$AS$506,MATCH(O$1,'Tillförd energi'!$B$1:$AQ$1,0),FALSE)</f>
        <v>0</v>
      </c>
      <c r="P24" s="73">
        <f>VLOOKUP($B24,'Tillförd energi'!$B$2:$AS$506,MATCH(P$1,'Tillförd energi'!$B$1:$AQ$1,0),FALSE)</f>
        <v>0</v>
      </c>
      <c r="Q24" s="73">
        <f>VLOOKUP($B24,'Tillförd energi'!$B$2:$AS$506,MATCH(Q$1,'Tillförd energi'!$B$1:$AQ$1,0),FALSE)</f>
        <v>0</v>
      </c>
      <c r="R24" s="73">
        <f>VLOOKUP($B24,'Tillförd energi'!$B$2:$AS$506,MATCH(R$1,'Tillförd energi'!$B$1:$AQ$1,0),FALSE)</f>
        <v>0</v>
      </c>
      <c r="S24" s="73">
        <f>VLOOKUP($B24,'Tillförd energi'!$B$2:$AS$506,MATCH(S$1,'Tillförd energi'!$B$1:$AQ$1,0),FALSE)</f>
        <v>0</v>
      </c>
      <c r="T24" s="73">
        <f>VLOOKUP($B24,'Tillförd energi'!$B$2:$AS$506,MATCH(T$1,'Tillförd energi'!$B$1:$AQ$1,0),FALSE)</f>
        <v>0</v>
      </c>
      <c r="U24" s="73">
        <f>VLOOKUP($B24,'Tillförd energi'!$B$2:$AS$506,MATCH(U$1,'Tillförd energi'!$B$1:$AQ$1,0),FALSE)</f>
        <v>0</v>
      </c>
      <c r="V24" s="73">
        <f>VLOOKUP($B24,'Tillförd energi'!$B$2:$AS$506,MATCH(V$1,'Tillförd energi'!$B$1:$AQ$1,0),FALSE)</f>
        <v>0</v>
      </c>
      <c r="W24" s="73">
        <f>VLOOKUP($B24,'Tillförd energi'!$B$2:$AS$506,MATCH(W$1,'Tillförd energi'!$B$1:$AQ$1,0),FALSE)</f>
        <v>0</v>
      </c>
      <c r="X24" s="73">
        <f>VLOOKUP($B24,'Tillförd energi'!$B$2:$AS$506,MATCH(X$1,'Tillförd energi'!$B$1:$AQ$1,0),FALSE)</f>
        <v>0</v>
      </c>
      <c r="Y24" s="73">
        <f>VLOOKUP($B24,'Tillförd energi'!$B$2:$AS$506,MATCH(Y$1,'Tillförd energi'!$B$1:$AQ$1,0),FALSE)</f>
        <v>0</v>
      </c>
      <c r="Z24" s="73">
        <f>VLOOKUP($B24,'Tillförd energi'!$B$2:$AS$506,MATCH(Z$1,'Tillförd energi'!$B$1:$AQ$1,0),FALSE)</f>
        <v>0</v>
      </c>
      <c r="AA24" s="73">
        <f>VLOOKUP($B24,'Tillförd energi'!$B$2:$AS$506,MATCH(AA$1,'Tillförd energi'!$B$1:$AQ$1,0),FALSE)</f>
        <v>0</v>
      </c>
      <c r="AB24" s="73">
        <f>VLOOKUP($B24,'Tillförd energi'!$B$2:$AS$506,MATCH(AB$1,'Tillförd energi'!$B$1:$AQ$1,0),FALSE)</f>
        <v>0</v>
      </c>
      <c r="AC24" s="73">
        <f>VLOOKUP($B24,'Tillförd energi'!$B$2:$AS$506,MATCH(AC$1,'Tillförd energi'!$B$1:$AQ$1,0),FALSE)</f>
        <v>0</v>
      </c>
      <c r="AD24" s="73">
        <f>VLOOKUP($B24,'Tillförd energi'!$B$2:$AS$506,MATCH(AD$1,'Tillförd energi'!$B$1:$AQ$1,0),FALSE)</f>
        <v>0</v>
      </c>
      <c r="AF24" s="73">
        <f>VLOOKUP($B24,'Tillförd energi'!$B$2:$AS$506,MATCH(AF$1,'Tillförd energi'!$B$1:$AQ$1,0),FALSE)</f>
        <v>0</v>
      </c>
      <c r="AH24" s="73">
        <f>IFERROR(VLOOKUP(B24,Miljö!$B$1:$S$476,9,FALSE)/1,0)</f>
        <v>0</v>
      </c>
      <c r="AJ24" s="81" t="str">
        <f>IFERROR(VLOOKUP($B24,Miljö!$B$1:$S$500,MATCH("hjälpel exklusive kraftvärme (GWh)",Miljö!$B$1:$V$1,0),FALSE)/1,"")</f>
        <v/>
      </c>
      <c r="AK24" s="81">
        <f t="shared" si="0"/>
        <v>0</v>
      </c>
      <c r="AL24" s="81">
        <f>VLOOKUP($B24,'Slutlig allokering'!$B$2:$AL$462,MATCH("Hjälpel kraftvärme",'Slutlig allokering'!$B$2:$AL$2,0),FALSE)</f>
        <v>0</v>
      </c>
      <c r="AN24" s="73">
        <f t="shared" si="1"/>
        <v>0</v>
      </c>
      <c r="AO24" s="73">
        <f t="shared" si="2"/>
        <v>0</v>
      </c>
      <c r="AP24" s="73" t="str">
        <f>IF(ISERROR(1/VLOOKUP($B24,Leveranser!$B$1:$S$500,MATCH("såld värme (gwh)",Leveranser!$B$1:$S$1,0),FALSE)),"",VLOOKUP($B24,Leveranser!$B$1:$S$500,MATCH("såld värme (gwh)",Leveranser!$B$1:$S$1,0),FALSE))</f>
        <v/>
      </c>
      <c r="AQ24" s="73">
        <f>VLOOKUP($B24,Leveranser!$B$1:$Y$500,MATCH("Totalt såld fjärrvärme till andra fjärrvärmeföretag",Leveranser!$B$1:$AA$1,0),FALSE)</f>
        <v>0</v>
      </c>
      <c r="AR24" s="73">
        <f>IF(ISERROR(1/VLOOKUP($B24,Miljö!$B$1:$S$500,MATCH("Såld mängd produktionsspecifik fjärrvärme (GWh)",Miljö!$B$1:$R$1,0),FALSE)),0,VLOOKUP($B24,Miljö!$B$1:$S$500,MATCH("Såld mängd produktionsspecifik fjärrvärme (GWh)",Miljö!$B$1:$R$1,0),FALSE))</f>
        <v>0</v>
      </c>
      <c r="AS24" s="82" t="str">
        <f t="shared" si="7"/>
        <v/>
      </c>
      <c r="AU24" s="73" t="str">
        <f>VLOOKUP($B24,'Miljövärden urval för publ'!$B$2:$I$486,7,FALSE)</f>
        <v>Nej</v>
      </c>
      <c r="AV24" s="73" t="str">
        <f>VLOOKUP($B24,'Miljövärden urval för publ'!$B$2:$I$486,6,FALSE)</f>
        <v>Nej</v>
      </c>
      <c r="AZ24" s="73">
        <f t="shared" si="3"/>
        <v>0</v>
      </c>
      <c r="BA24" s="73">
        <f t="shared" si="8"/>
        <v>0</v>
      </c>
      <c r="BB24" s="73">
        <f t="shared" si="4"/>
        <v>0</v>
      </c>
      <c r="BC24" s="73">
        <f t="shared" si="5"/>
        <v>0</v>
      </c>
      <c r="BE24" s="73">
        <f t="shared" si="9"/>
        <v>0</v>
      </c>
      <c r="BF24" s="73">
        <f t="shared" si="10"/>
        <v>0</v>
      </c>
      <c r="BH24" s="73">
        <f t="shared" si="6"/>
        <v>0</v>
      </c>
    </row>
    <row r="25" spans="1:60" ht="14.5" x14ac:dyDescent="0.35">
      <c r="A25" t="s">
        <v>31</v>
      </c>
      <c r="B25" t="s">
        <v>35</v>
      </c>
      <c r="C25" s="73">
        <f>VLOOKUP($B25,'Tillförd energi'!$B$2:$AS$506,MATCH(C$1,'Tillförd energi'!$B$1:$AQ$1,0),FALSE)</f>
        <v>0</v>
      </c>
      <c r="D25" s="73">
        <f>VLOOKUP($B25,'Tillförd energi'!$B$2:$AS$506,MATCH(D$1,'Tillförd energi'!$B$1:$AQ$1,0),FALSE)</f>
        <v>0</v>
      </c>
      <c r="E25" s="73">
        <f>VLOOKUP($B25,'Tillförd energi'!$B$2:$AS$506,MATCH(E$1,'Tillförd energi'!$B$1:$AQ$1,0),FALSE)</f>
        <v>0</v>
      </c>
      <c r="F25" s="73">
        <f>VLOOKUP($B25,'Tillförd energi'!$B$2:$AS$506,MATCH(F$1,'Tillförd energi'!$B$1:$AQ$1,0),FALSE)</f>
        <v>0</v>
      </c>
      <c r="G25" s="73">
        <f>VLOOKUP($B25,'Tillförd energi'!$B$2:$AS$506,MATCH(G$1,'Tillförd energi'!$B$1:$AQ$1,0),FALSE)</f>
        <v>0</v>
      </c>
      <c r="H25" s="73">
        <f>VLOOKUP($B25,'Tillförd energi'!$B$2:$AS$506,MATCH(H$1,'Tillförd energi'!$B$1:$AQ$1,0),FALSE)</f>
        <v>0</v>
      </c>
      <c r="I25" s="73">
        <f>VLOOKUP($B25,'Tillförd energi'!$B$2:$AS$506,MATCH(I$1,'Tillförd energi'!$B$1:$AQ$1,0),FALSE)</f>
        <v>0</v>
      </c>
      <c r="J25" s="73">
        <f>VLOOKUP($B25,'Tillförd energi'!$B$2:$AS$506,MATCH(J$1,'Tillförd energi'!$B$1:$AQ$1,0),FALSE)</f>
        <v>0</v>
      </c>
      <c r="K25" s="73">
        <f>VLOOKUP($B25,'Tillförd energi'!$B$2:$AS$506,MATCH(K$1,'Tillförd energi'!$B$1:$AQ$1,0),FALSE)</f>
        <v>0</v>
      </c>
      <c r="L25" s="73">
        <f>VLOOKUP($B25,'Tillförd energi'!$B$2:$AS$506,MATCH(L$1,'Tillförd energi'!$B$1:$AQ$1,0),FALSE)</f>
        <v>0</v>
      </c>
      <c r="M25" s="73">
        <f>VLOOKUP($B25,'Tillförd energi'!$B$2:$AS$506,MATCH(M$1,'Tillförd energi'!$B$1:$AQ$1,0),FALSE)</f>
        <v>0</v>
      </c>
      <c r="N25" s="73">
        <f>VLOOKUP($B25,'Tillförd energi'!$B$2:$AS$506,MATCH(N$1,'Tillförd energi'!$B$1:$AQ$1,0),FALSE)</f>
        <v>0</v>
      </c>
      <c r="O25" s="73">
        <f>VLOOKUP($B25,'Tillförd energi'!$B$2:$AS$506,MATCH(O$1,'Tillförd energi'!$B$1:$AQ$1,0),FALSE)</f>
        <v>0</v>
      </c>
      <c r="P25" s="73">
        <f>VLOOKUP($B25,'Tillförd energi'!$B$2:$AS$506,MATCH(P$1,'Tillförd energi'!$B$1:$AQ$1,0),FALSE)</f>
        <v>0</v>
      </c>
      <c r="Q25" s="73">
        <f>VLOOKUP($B25,'Tillförd energi'!$B$2:$AS$506,MATCH(Q$1,'Tillförd energi'!$B$1:$AQ$1,0),FALSE)</f>
        <v>0</v>
      </c>
      <c r="R25" s="73">
        <f>VLOOKUP($B25,'Tillförd energi'!$B$2:$AS$506,MATCH(R$1,'Tillförd energi'!$B$1:$AQ$1,0),FALSE)</f>
        <v>0</v>
      </c>
      <c r="S25" s="73">
        <f>VLOOKUP($B25,'Tillförd energi'!$B$2:$AS$506,MATCH(S$1,'Tillförd energi'!$B$1:$AQ$1,0),FALSE)</f>
        <v>0</v>
      </c>
      <c r="T25" s="73">
        <f>VLOOKUP($B25,'Tillförd energi'!$B$2:$AS$506,MATCH(T$1,'Tillförd energi'!$B$1:$AQ$1,0),FALSE)</f>
        <v>0</v>
      </c>
      <c r="U25" s="73">
        <f>VLOOKUP($B25,'Tillförd energi'!$B$2:$AS$506,MATCH(U$1,'Tillförd energi'!$B$1:$AQ$1,0),FALSE)</f>
        <v>0</v>
      </c>
      <c r="V25" s="73">
        <f>VLOOKUP($B25,'Tillförd energi'!$B$2:$AS$506,MATCH(V$1,'Tillförd energi'!$B$1:$AQ$1,0),FALSE)</f>
        <v>0</v>
      </c>
      <c r="W25" s="73">
        <f>VLOOKUP($B25,'Tillförd energi'!$B$2:$AS$506,MATCH(W$1,'Tillförd energi'!$B$1:$AQ$1,0),FALSE)</f>
        <v>0</v>
      </c>
      <c r="X25" s="73">
        <f>VLOOKUP($B25,'Tillförd energi'!$B$2:$AS$506,MATCH(X$1,'Tillförd energi'!$B$1:$AQ$1,0),FALSE)</f>
        <v>0</v>
      </c>
      <c r="Y25" s="73">
        <f>VLOOKUP($B25,'Tillförd energi'!$B$2:$AS$506,MATCH(Y$1,'Tillförd energi'!$B$1:$AQ$1,0),FALSE)</f>
        <v>0</v>
      </c>
      <c r="Z25" s="73">
        <f>VLOOKUP($B25,'Tillförd energi'!$B$2:$AS$506,MATCH(Z$1,'Tillförd energi'!$B$1:$AQ$1,0),FALSE)</f>
        <v>0</v>
      </c>
      <c r="AA25" s="73">
        <f>VLOOKUP($B25,'Tillförd energi'!$B$2:$AS$506,MATCH(AA$1,'Tillförd energi'!$B$1:$AQ$1,0),FALSE)</f>
        <v>0</v>
      </c>
      <c r="AB25" s="73">
        <f>VLOOKUP($B25,'Tillförd energi'!$B$2:$AS$506,MATCH(AB$1,'Tillförd energi'!$B$1:$AQ$1,0),FALSE)</f>
        <v>0</v>
      </c>
      <c r="AC25" s="73">
        <f>VLOOKUP($B25,'Tillförd energi'!$B$2:$AS$506,MATCH(AC$1,'Tillförd energi'!$B$1:$AQ$1,0),FALSE)</f>
        <v>0</v>
      </c>
      <c r="AD25" s="73">
        <f>VLOOKUP($B25,'Tillförd energi'!$B$2:$AS$506,MATCH(AD$1,'Tillförd energi'!$B$1:$AQ$1,0),FALSE)</f>
        <v>0</v>
      </c>
      <c r="AF25" s="73">
        <f>VLOOKUP($B25,'Tillförd energi'!$B$2:$AS$506,MATCH(AF$1,'Tillförd energi'!$B$1:$AQ$1,0),FALSE)</f>
        <v>0</v>
      </c>
      <c r="AH25" s="73">
        <f>IFERROR(VLOOKUP(B25,Miljö!$B$1:$S$476,9,FALSE)/1,0)</f>
        <v>0</v>
      </c>
      <c r="AJ25" s="81" t="str">
        <f>IFERROR(VLOOKUP($B25,Miljö!$B$1:$S$500,MATCH("hjälpel exklusive kraftvärme (GWh)",Miljö!$B$1:$V$1,0),FALSE)/1,"")</f>
        <v/>
      </c>
      <c r="AK25" s="81">
        <f t="shared" si="0"/>
        <v>0</v>
      </c>
      <c r="AL25" s="81">
        <f>VLOOKUP($B25,'Slutlig allokering'!$B$2:$AL$462,MATCH("Hjälpel kraftvärme",'Slutlig allokering'!$B$2:$AL$2,0),FALSE)</f>
        <v>0</v>
      </c>
      <c r="AN25" s="73">
        <f t="shared" si="1"/>
        <v>0</v>
      </c>
      <c r="AO25" s="73">
        <f t="shared" si="2"/>
        <v>0</v>
      </c>
      <c r="AP25" s="73" t="str">
        <f>IF(ISERROR(1/VLOOKUP($B25,Leveranser!$B$1:$S$500,MATCH("såld värme (gwh)",Leveranser!$B$1:$S$1,0),FALSE)),"",VLOOKUP($B25,Leveranser!$B$1:$S$500,MATCH("såld värme (gwh)",Leveranser!$B$1:$S$1,0),FALSE))</f>
        <v/>
      </c>
      <c r="AQ25" s="73">
        <f>VLOOKUP($B25,Leveranser!$B$1:$Y$500,MATCH("Totalt såld fjärrvärme till andra fjärrvärmeföretag",Leveranser!$B$1:$AA$1,0),FALSE)</f>
        <v>0</v>
      </c>
      <c r="AR25" s="73">
        <f>IF(ISERROR(1/VLOOKUP($B25,Miljö!$B$1:$S$500,MATCH("Såld mängd produktionsspecifik fjärrvärme (GWh)",Miljö!$B$1:$R$1,0),FALSE)),0,VLOOKUP($B25,Miljö!$B$1:$S$500,MATCH("Såld mängd produktionsspecifik fjärrvärme (GWh)",Miljö!$B$1:$R$1,0),FALSE))</f>
        <v>0</v>
      </c>
      <c r="AS25" s="82" t="str">
        <f t="shared" si="7"/>
        <v/>
      </c>
      <c r="AU25" s="73" t="str">
        <f>VLOOKUP($B25,'Miljövärden urval för publ'!$B$2:$I$486,7,FALSE)</f>
        <v>Nej</v>
      </c>
      <c r="AV25" s="73" t="str">
        <f>VLOOKUP($B25,'Miljövärden urval för publ'!$B$2:$I$486,6,FALSE)</f>
        <v>Nej</v>
      </c>
      <c r="AZ25" s="73">
        <f t="shared" si="3"/>
        <v>0</v>
      </c>
      <c r="BA25" s="73">
        <f t="shared" si="8"/>
        <v>0</v>
      </c>
      <c r="BB25" s="73">
        <f t="shared" si="4"/>
        <v>0</v>
      </c>
      <c r="BC25" s="73">
        <f t="shared" si="5"/>
        <v>0</v>
      </c>
      <c r="BE25" s="73">
        <f t="shared" si="9"/>
        <v>0</v>
      </c>
      <c r="BF25" s="73">
        <f t="shared" si="10"/>
        <v>0</v>
      </c>
      <c r="BH25" s="73">
        <f t="shared" si="6"/>
        <v>0</v>
      </c>
    </row>
    <row r="26" spans="1:60" ht="14.5" x14ac:dyDescent="0.35">
      <c r="A26" t="s">
        <v>31</v>
      </c>
      <c r="B26" t="s">
        <v>36</v>
      </c>
      <c r="C26" s="73">
        <f>VLOOKUP($B26,'Tillförd energi'!$B$2:$AS$506,MATCH(C$1,'Tillförd energi'!$B$1:$AQ$1,0),FALSE)</f>
        <v>0</v>
      </c>
      <c r="D26" s="73">
        <f>VLOOKUP($B26,'Tillförd energi'!$B$2:$AS$506,MATCH(D$1,'Tillförd energi'!$B$1:$AQ$1,0),FALSE)</f>
        <v>0</v>
      </c>
      <c r="E26" s="73">
        <f>VLOOKUP($B26,'Tillförd energi'!$B$2:$AS$506,MATCH(E$1,'Tillförd energi'!$B$1:$AQ$1,0),FALSE)</f>
        <v>0</v>
      </c>
      <c r="F26" s="73">
        <f>VLOOKUP($B26,'Tillförd energi'!$B$2:$AS$506,MATCH(F$1,'Tillförd energi'!$B$1:$AQ$1,0),FALSE)</f>
        <v>0</v>
      </c>
      <c r="G26" s="73">
        <f>VLOOKUP($B26,'Tillförd energi'!$B$2:$AS$506,MATCH(G$1,'Tillförd energi'!$B$1:$AQ$1,0),FALSE)</f>
        <v>0</v>
      </c>
      <c r="H26" s="73">
        <f>VLOOKUP($B26,'Tillförd energi'!$B$2:$AS$506,MATCH(H$1,'Tillförd energi'!$B$1:$AQ$1,0),FALSE)</f>
        <v>0</v>
      </c>
      <c r="I26" s="73">
        <f>VLOOKUP($B26,'Tillförd energi'!$B$2:$AS$506,MATCH(I$1,'Tillförd energi'!$B$1:$AQ$1,0),FALSE)</f>
        <v>0</v>
      </c>
      <c r="J26" s="73">
        <f>VLOOKUP($B26,'Tillförd energi'!$B$2:$AS$506,MATCH(J$1,'Tillförd energi'!$B$1:$AQ$1,0),FALSE)</f>
        <v>0</v>
      </c>
      <c r="K26" s="73">
        <f>VLOOKUP($B26,'Tillförd energi'!$B$2:$AS$506,MATCH(K$1,'Tillförd energi'!$B$1:$AQ$1,0),FALSE)</f>
        <v>0</v>
      </c>
      <c r="L26" s="73">
        <f>VLOOKUP($B26,'Tillförd energi'!$B$2:$AS$506,MATCH(L$1,'Tillförd energi'!$B$1:$AQ$1,0),FALSE)</f>
        <v>0</v>
      </c>
      <c r="M26" s="73">
        <f>VLOOKUP($B26,'Tillförd energi'!$B$2:$AS$506,MATCH(M$1,'Tillförd energi'!$B$1:$AQ$1,0),FALSE)</f>
        <v>0</v>
      </c>
      <c r="N26" s="73">
        <f>VLOOKUP($B26,'Tillförd energi'!$B$2:$AS$506,MATCH(N$1,'Tillförd energi'!$B$1:$AQ$1,0),FALSE)</f>
        <v>0</v>
      </c>
      <c r="O26" s="73">
        <f>VLOOKUP($B26,'Tillförd energi'!$B$2:$AS$506,MATCH(O$1,'Tillförd energi'!$B$1:$AQ$1,0),FALSE)</f>
        <v>0</v>
      </c>
      <c r="P26" s="73">
        <f>VLOOKUP($B26,'Tillförd energi'!$B$2:$AS$506,MATCH(P$1,'Tillförd energi'!$B$1:$AQ$1,0),FALSE)</f>
        <v>0</v>
      </c>
      <c r="Q26" s="73">
        <f>VLOOKUP($B26,'Tillförd energi'!$B$2:$AS$506,MATCH(Q$1,'Tillförd energi'!$B$1:$AQ$1,0),FALSE)</f>
        <v>0</v>
      </c>
      <c r="R26" s="73">
        <f>VLOOKUP($B26,'Tillförd energi'!$B$2:$AS$506,MATCH(R$1,'Tillförd energi'!$B$1:$AQ$1,0),FALSE)</f>
        <v>0</v>
      </c>
      <c r="S26" s="73">
        <f>VLOOKUP($B26,'Tillförd energi'!$B$2:$AS$506,MATCH(S$1,'Tillförd energi'!$B$1:$AQ$1,0),FALSE)</f>
        <v>0</v>
      </c>
      <c r="T26" s="73">
        <f>VLOOKUP($B26,'Tillförd energi'!$B$2:$AS$506,MATCH(T$1,'Tillförd energi'!$B$1:$AQ$1,0),FALSE)</f>
        <v>0</v>
      </c>
      <c r="U26" s="73">
        <f>VLOOKUP($B26,'Tillförd energi'!$B$2:$AS$506,MATCH(U$1,'Tillförd energi'!$B$1:$AQ$1,0),FALSE)</f>
        <v>0</v>
      </c>
      <c r="V26" s="73">
        <f>VLOOKUP($B26,'Tillförd energi'!$B$2:$AS$506,MATCH(V$1,'Tillförd energi'!$B$1:$AQ$1,0),FALSE)</f>
        <v>0</v>
      </c>
      <c r="W26" s="73">
        <f>VLOOKUP($B26,'Tillförd energi'!$B$2:$AS$506,MATCH(W$1,'Tillförd energi'!$B$1:$AQ$1,0),FALSE)</f>
        <v>0</v>
      </c>
      <c r="X26" s="73">
        <f>VLOOKUP($B26,'Tillförd energi'!$B$2:$AS$506,MATCH(X$1,'Tillförd energi'!$B$1:$AQ$1,0),FALSE)</f>
        <v>0</v>
      </c>
      <c r="Y26" s="73">
        <f>VLOOKUP($B26,'Tillförd energi'!$B$2:$AS$506,MATCH(Y$1,'Tillförd energi'!$B$1:$AQ$1,0),FALSE)</f>
        <v>0</v>
      </c>
      <c r="Z26" s="73">
        <f>VLOOKUP($B26,'Tillförd energi'!$B$2:$AS$506,MATCH(Z$1,'Tillförd energi'!$B$1:$AQ$1,0),FALSE)</f>
        <v>0</v>
      </c>
      <c r="AA26" s="73">
        <f>VLOOKUP($B26,'Tillförd energi'!$B$2:$AS$506,MATCH(AA$1,'Tillförd energi'!$B$1:$AQ$1,0),FALSE)</f>
        <v>0</v>
      </c>
      <c r="AB26" s="73">
        <f>VLOOKUP($B26,'Tillförd energi'!$B$2:$AS$506,MATCH(AB$1,'Tillförd energi'!$B$1:$AQ$1,0),FALSE)</f>
        <v>0</v>
      </c>
      <c r="AC26" s="73">
        <f>VLOOKUP($B26,'Tillförd energi'!$B$2:$AS$506,MATCH(AC$1,'Tillförd energi'!$B$1:$AQ$1,0),FALSE)</f>
        <v>0</v>
      </c>
      <c r="AD26" s="73">
        <f>VLOOKUP($B26,'Tillförd energi'!$B$2:$AS$506,MATCH(AD$1,'Tillförd energi'!$B$1:$AQ$1,0),FALSE)</f>
        <v>0</v>
      </c>
      <c r="AF26" s="73">
        <f>VLOOKUP($B26,'Tillförd energi'!$B$2:$AS$506,MATCH(AF$1,'Tillförd energi'!$B$1:$AQ$1,0),FALSE)</f>
        <v>0</v>
      </c>
      <c r="AH26" s="73">
        <f>IFERROR(VLOOKUP(B26,Miljö!$B$1:$S$476,9,FALSE)/1,0)</f>
        <v>0</v>
      </c>
      <c r="AJ26" s="81" t="str">
        <f>IFERROR(VLOOKUP($B26,Miljö!$B$1:$S$500,MATCH("hjälpel exklusive kraftvärme (GWh)",Miljö!$B$1:$V$1,0),FALSE)/1,"")</f>
        <v/>
      </c>
      <c r="AK26" s="81">
        <f t="shared" si="0"/>
        <v>0</v>
      </c>
      <c r="AL26" s="81">
        <f>VLOOKUP($B26,'Slutlig allokering'!$B$2:$AL$462,MATCH("Hjälpel kraftvärme",'Slutlig allokering'!$B$2:$AL$2,0),FALSE)</f>
        <v>0</v>
      </c>
      <c r="AN26" s="73">
        <f t="shared" si="1"/>
        <v>0</v>
      </c>
      <c r="AO26" s="73">
        <f t="shared" si="2"/>
        <v>0</v>
      </c>
      <c r="AP26" s="73" t="str">
        <f>IF(ISERROR(1/VLOOKUP($B26,Leveranser!$B$1:$S$500,MATCH("såld värme (gwh)",Leveranser!$B$1:$S$1,0),FALSE)),"",VLOOKUP($B26,Leveranser!$B$1:$S$500,MATCH("såld värme (gwh)",Leveranser!$B$1:$S$1,0),FALSE))</f>
        <v/>
      </c>
      <c r="AQ26" s="73">
        <f>VLOOKUP($B26,Leveranser!$B$1:$Y$500,MATCH("Totalt såld fjärrvärme till andra fjärrvärmeföretag",Leveranser!$B$1:$AA$1,0),FALSE)</f>
        <v>0</v>
      </c>
      <c r="AR26" s="73">
        <f>IF(ISERROR(1/VLOOKUP($B26,Miljö!$B$1:$S$500,MATCH("Såld mängd produktionsspecifik fjärrvärme (GWh)",Miljö!$B$1:$R$1,0),FALSE)),0,VLOOKUP($B26,Miljö!$B$1:$S$500,MATCH("Såld mängd produktionsspecifik fjärrvärme (GWh)",Miljö!$B$1:$R$1,0),FALSE))</f>
        <v>0</v>
      </c>
      <c r="AS26" s="82" t="str">
        <f t="shared" si="7"/>
        <v/>
      </c>
      <c r="AU26" s="73" t="str">
        <f>VLOOKUP($B26,'Miljövärden urval för publ'!$B$2:$I$486,7,FALSE)</f>
        <v>Nej</v>
      </c>
      <c r="AV26" s="73" t="str">
        <f>VLOOKUP($B26,'Miljövärden urval för publ'!$B$2:$I$486,6,FALSE)</f>
        <v>Nej</v>
      </c>
      <c r="AZ26" s="73">
        <f t="shared" si="3"/>
        <v>0</v>
      </c>
      <c r="BA26" s="73">
        <f t="shared" si="8"/>
        <v>0</v>
      </c>
      <c r="BB26" s="73">
        <f t="shared" si="4"/>
        <v>0</v>
      </c>
      <c r="BC26" s="73">
        <f t="shared" si="5"/>
        <v>0</v>
      </c>
      <c r="BE26" s="73">
        <f t="shared" si="9"/>
        <v>0</v>
      </c>
      <c r="BF26" s="73">
        <f t="shared" si="10"/>
        <v>0</v>
      </c>
      <c r="BH26" s="73">
        <f t="shared" si="6"/>
        <v>0</v>
      </c>
    </row>
    <row r="27" spans="1:60" ht="14.5" x14ac:dyDescent="0.35">
      <c r="A27" t="s">
        <v>31</v>
      </c>
      <c r="B27" t="s">
        <v>36</v>
      </c>
      <c r="C27" s="73">
        <f>VLOOKUP($B27,'Tillförd energi'!$B$2:$AS$506,MATCH(C$1,'Tillförd energi'!$B$1:$AQ$1,0),FALSE)</f>
        <v>0</v>
      </c>
      <c r="D27" s="73">
        <f>VLOOKUP($B27,'Tillförd energi'!$B$2:$AS$506,MATCH(D$1,'Tillförd energi'!$B$1:$AQ$1,0),FALSE)</f>
        <v>0</v>
      </c>
      <c r="E27" s="73">
        <f>VLOOKUP($B27,'Tillförd energi'!$B$2:$AS$506,MATCH(E$1,'Tillförd energi'!$B$1:$AQ$1,0),FALSE)</f>
        <v>0</v>
      </c>
      <c r="F27" s="73">
        <f>VLOOKUP($B27,'Tillförd energi'!$B$2:$AS$506,MATCH(F$1,'Tillförd energi'!$B$1:$AQ$1,0),FALSE)</f>
        <v>0</v>
      </c>
      <c r="G27" s="73">
        <f>VLOOKUP($B27,'Tillförd energi'!$B$2:$AS$506,MATCH(G$1,'Tillförd energi'!$B$1:$AQ$1,0),FALSE)</f>
        <v>0</v>
      </c>
      <c r="H27" s="73">
        <f>VLOOKUP($B27,'Tillförd energi'!$B$2:$AS$506,MATCH(H$1,'Tillförd energi'!$B$1:$AQ$1,0),FALSE)</f>
        <v>0</v>
      </c>
      <c r="I27" s="73">
        <f>VLOOKUP($B27,'Tillförd energi'!$B$2:$AS$506,MATCH(I$1,'Tillförd energi'!$B$1:$AQ$1,0),FALSE)</f>
        <v>0</v>
      </c>
      <c r="J27" s="73">
        <f>VLOOKUP($B27,'Tillförd energi'!$B$2:$AS$506,MATCH(J$1,'Tillförd energi'!$B$1:$AQ$1,0),FALSE)</f>
        <v>0</v>
      </c>
      <c r="K27" s="73">
        <f>VLOOKUP($B27,'Tillförd energi'!$B$2:$AS$506,MATCH(K$1,'Tillförd energi'!$B$1:$AQ$1,0),FALSE)</f>
        <v>0</v>
      </c>
      <c r="L27" s="73">
        <f>VLOOKUP($B27,'Tillförd energi'!$B$2:$AS$506,MATCH(L$1,'Tillförd energi'!$B$1:$AQ$1,0),FALSE)</f>
        <v>0</v>
      </c>
      <c r="M27" s="73">
        <f>VLOOKUP($B27,'Tillförd energi'!$B$2:$AS$506,MATCH(M$1,'Tillförd energi'!$B$1:$AQ$1,0),FALSE)</f>
        <v>0</v>
      </c>
      <c r="N27" s="73">
        <f>VLOOKUP($B27,'Tillförd energi'!$B$2:$AS$506,MATCH(N$1,'Tillförd energi'!$B$1:$AQ$1,0),FALSE)</f>
        <v>0</v>
      </c>
      <c r="O27" s="73">
        <f>VLOOKUP($B27,'Tillförd energi'!$B$2:$AS$506,MATCH(O$1,'Tillförd energi'!$B$1:$AQ$1,0),FALSE)</f>
        <v>0</v>
      </c>
      <c r="P27" s="73">
        <f>VLOOKUP($B27,'Tillförd energi'!$B$2:$AS$506,MATCH(P$1,'Tillförd energi'!$B$1:$AQ$1,0),FALSE)</f>
        <v>0</v>
      </c>
      <c r="Q27" s="73">
        <f>VLOOKUP($B27,'Tillförd energi'!$B$2:$AS$506,MATCH(Q$1,'Tillförd energi'!$B$1:$AQ$1,0),FALSE)</f>
        <v>0</v>
      </c>
      <c r="R27" s="73">
        <f>VLOOKUP($B27,'Tillförd energi'!$B$2:$AS$506,MATCH(R$1,'Tillförd energi'!$B$1:$AQ$1,0),FALSE)</f>
        <v>0</v>
      </c>
      <c r="S27" s="73">
        <f>VLOOKUP($B27,'Tillförd energi'!$B$2:$AS$506,MATCH(S$1,'Tillförd energi'!$B$1:$AQ$1,0),FALSE)</f>
        <v>0</v>
      </c>
      <c r="T27" s="73">
        <f>VLOOKUP($B27,'Tillförd energi'!$B$2:$AS$506,MATCH(T$1,'Tillförd energi'!$B$1:$AQ$1,0),FALSE)</f>
        <v>0</v>
      </c>
      <c r="U27" s="73">
        <f>VLOOKUP($B27,'Tillförd energi'!$B$2:$AS$506,MATCH(U$1,'Tillförd energi'!$B$1:$AQ$1,0),FALSE)</f>
        <v>0</v>
      </c>
      <c r="V27" s="73">
        <f>VLOOKUP($B27,'Tillförd energi'!$B$2:$AS$506,MATCH(V$1,'Tillförd energi'!$B$1:$AQ$1,0),FALSE)</f>
        <v>0</v>
      </c>
      <c r="W27" s="73">
        <f>VLOOKUP($B27,'Tillförd energi'!$B$2:$AS$506,MATCH(W$1,'Tillförd energi'!$B$1:$AQ$1,0),FALSE)</f>
        <v>0</v>
      </c>
      <c r="X27" s="73">
        <f>VLOOKUP($B27,'Tillförd energi'!$B$2:$AS$506,MATCH(X$1,'Tillförd energi'!$B$1:$AQ$1,0),FALSE)</f>
        <v>0</v>
      </c>
      <c r="Y27" s="73">
        <f>VLOOKUP($B27,'Tillförd energi'!$B$2:$AS$506,MATCH(Y$1,'Tillförd energi'!$B$1:$AQ$1,0),FALSE)</f>
        <v>0</v>
      </c>
      <c r="Z27" s="73">
        <f>VLOOKUP($B27,'Tillförd energi'!$B$2:$AS$506,MATCH(Z$1,'Tillförd energi'!$B$1:$AQ$1,0),FALSE)</f>
        <v>0</v>
      </c>
      <c r="AA27" s="73">
        <f>VLOOKUP($B27,'Tillförd energi'!$B$2:$AS$506,MATCH(AA$1,'Tillförd energi'!$B$1:$AQ$1,0),FALSE)</f>
        <v>0</v>
      </c>
      <c r="AB27" s="73">
        <f>VLOOKUP($B27,'Tillförd energi'!$B$2:$AS$506,MATCH(AB$1,'Tillförd energi'!$B$1:$AQ$1,0),FALSE)</f>
        <v>0</v>
      </c>
      <c r="AC27" s="73">
        <f>VLOOKUP($B27,'Tillförd energi'!$B$2:$AS$506,MATCH(AC$1,'Tillförd energi'!$B$1:$AQ$1,0),FALSE)</f>
        <v>0</v>
      </c>
      <c r="AD27" s="73">
        <f>VLOOKUP($B27,'Tillförd energi'!$B$2:$AS$506,MATCH(AD$1,'Tillförd energi'!$B$1:$AQ$1,0),FALSE)</f>
        <v>0</v>
      </c>
      <c r="AF27" s="73">
        <f>VLOOKUP($B27,'Tillförd energi'!$B$2:$AS$506,MATCH(AF$1,'Tillförd energi'!$B$1:$AQ$1,0),FALSE)</f>
        <v>0</v>
      </c>
      <c r="AH27" s="73">
        <f>IFERROR(VLOOKUP(B27,Miljö!$B$1:$S$476,9,FALSE)/1,0)</f>
        <v>0</v>
      </c>
      <c r="AJ27" s="81" t="str">
        <f>IFERROR(VLOOKUP($B27,Miljö!$B$1:$S$500,MATCH("hjälpel exklusive kraftvärme (GWh)",Miljö!$B$1:$V$1,0),FALSE)/1,"")</f>
        <v/>
      </c>
      <c r="AK27" s="81">
        <f t="shared" si="0"/>
        <v>0</v>
      </c>
      <c r="AL27" s="81">
        <f>VLOOKUP($B27,'Slutlig allokering'!$B$2:$AL$462,MATCH("Hjälpel kraftvärme",'Slutlig allokering'!$B$2:$AL$2,0),FALSE)</f>
        <v>0</v>
      </c>
      <c r="AN27" s="73">
        <f t="shared" si="1"/>
        <v>0</v>
      </c>
      <c r="AO27" s="73">
        <f t="shared" si="2"/>
        <v>0</v>
      </c>
      <c r="AP27" s="73" t="str">
        <f>IF(ISERROR(1/VLOOKUP($B27,Leveranser!$B$1:$S$500,MATCH("såld värme (gwh)",Leveranser!$B$1:$S$1,0),FALSE)),"",VLOOKUP($B27,Leveranser!$B$1:$S$500,MATCH("såld värme (gwh)",Leveranser!$B$1:$S$1,0),FALSE))</f>
        <v/>
      </c>
      <c r="AQ27" s="73">
        <f>VLOOKUP($B27,Leveranser!$B$1:$Y$500,MATCH("Totalt såld fjärrvärme till andra fjärrvärmeföretag",Leveranser!$B$1:$AA$1,0),FALSE)</f>
        <v>0</v>
      </c>
      <c r="AR27" s="73">
        <f>IF(ISERROR(1/VLOOKUP($B27,Miljö!$B$1:$S$500,MATCH("Såld mängd produktionsspecifik fjärrvärme (GWh)",Miljö!$B$1:$R$1,0),FALSE)),0,VLOOKUP($B27,Miljö!$B$1:$S$500,MATCH("Såld mängd produktionsspecifik fjärrvärme (GWh)",Miljö!$B$1:$R$1,0),FALSE))</f>
        <v>0</v>
      </c>
      <c r="AS27" s="82" t="str">
        <f t="shared" si="7"/>
        <v/>
      </c>
      <c r="AU27" s="73" t="str">
        <f>VLOOKUP($B27,'Miljövärden urval för publ'!$B$2:$I$486,7,FALSE)</f>
        <v>Nej</v>
      </c>
      <c r="AV27" s="73" t="str">
        <f>VLOOKUP($B27,'Miljövärden urval för publ'!$B$2:$I$486,6,FALSE)</f>
        <v>Nej</v>
      </c>
      <c r="AZ27" s="73">
        <f t="shared" si="3"/>
        <v>0</v>
      </c>
      <c r="BA27" s="73">
        <f t="shared" si="8"/>
        <v>0</v>
      </c>
      <c r="BB27" s="73">
        <f t="shared" si="4"/>
        <v>0</v>
      </c>
      <c r="BC27" s="73">
        <f t="shared" si="5"/>
        <v>0</v>
      </c>
      <c r="BE27" s="73">
        <f t="shared" si="9"/>
        <v>0</v>
      </c>
      <c r="BF27" s="73">
        <f t="shared" si="10"/>
        <v>0</v>
      </c>
      <c r="BH27" s="73">
        <f t="shared" si="6"/>
        <v>0</v>
      </c>
    </row>
    <row r="28" spans="1:60" ht="14.5" x14ac:dyDescent="0.35">
      <c r="A28" t="s">
        <v>31</v>
      </c>
      <c r="B28" t="s">
        <v>36</v>
      </c>
      <c r="C28" s="73">
        <f>VLOOKUP($B28,'Tillförd energi'!$B$2:$AS$506,MATCH(C$1,'Tillförd energi'!$B$1:$AQ$1,0),FALSE)</f>
        <v>0</v>
      </c>
      <c r="D28" s="73">
        <f>VLOOKUP($B28,'Tillförd energi'!$B$2:$AS$506,MATCH(D$1,'Tillförd energi'!$B$1:$AQ$1,0),FALSE)</f>
        <v>0</v>
      </c>
      <c r="E28" s="73">
        <f>VLOOKUP($B28,'Tillförd energi'!$B$2:$AS$506,MATCH(E$1,'Tillförd energi'!$B$1:$AQ$1,0),FALSE)</f>
        <v>0</v>
      </c>
      <c r="F28" s="73">
        <f>VLOOKUP($B28,'Tillförd energi'!$B$2:$AS$506,MATCH(F$1,'Tillförd energi'!$B$1:$AQ$1,0),FALSE)</f>
        <v>0</v>
      </c>
      <c r="G28" s="73">
        <f>VLOOKUP($B28,'Tillförd energi'!$B$2:$AS$506,MATCH(G$1,'Tillförd energi'!$B$1:$AQ$1,0),FALSE)</f>
        <v>0</v>
      </c>
      <c r="H28" s="73">
        <f>VLOOKUP($B28,'Tillförd energi'!$B$2:$AS$506,MATCH(H$1,'Tillförd energi'!$B$1:$AQ$1,0),FALSE)</f>
        <v>0</v>
      </c>
      <c r="I28" s="73">
        <f>VLOOKUP($B28,'Tillförd energi'!$B$2:$AS$506,MATCH(I$1,'Tillförd energi'!$B$1:$AQ$1,0),FALSE)</f>
        <v>0</v>
      </c>
      <c r="J28" s="73">
        <f>VLOOKUP($B28,'Tillförd energi'!$B$2:$AS$506,MATCH(J$1,'Tillförd energi'!$B$1:$AQ$1,0),FALSE)</f>
        <v>0</v>
      </c>
      <c r="K28" s="73">
        <f>VLOOKUP($B28,'Tillförd energi'!$B$2:$AS$506,MATCH(K$1,'Tillförd energi'!$B$1:$AQ$1,0),FALSE)</f>
        <v>0</v>
      </c>
      <c r="L28" s="73">
        <f>VLOOKUP($B28,'Tillförd energi'!$B$2:$AS$506,MATCH(L$1,'Tillförd energi'!$B$1:$AQ$1,0),FALSE)</f>
        <v>0</v>
      </c>
      <c r="M28" s="73">
        <f>VLOOKUP($B28,'Tillförd energi'!$B$2:$AS$506,MATCH(M$1,'Tillförd energi'!$B$1:$AQ$1,0),FALSE)</f>
        <v>0</v>
      </c>
      <c r="N28" s="73">
        <f>VLOOKUP($B28,'Tillförd energi'!$B$2:$AS$506,MATCH(N$1,'Tillförd energi'!$B$1:$AQ$1,0),FALSE)</f>
        <v>0</v>
      </c>
      <c r="O28" s="73">
        <f>VLOOKUP($B28,'Tillförd energi'!$B$2:$AS$506,MATCH(O$1,'Tillförd energi'!$B$1:$AQ$1,0),FALSE)</f>
        <v>0</v>
      </c>
      <c r="P28" s="73">
        <f>VLOOKUP($B28,'Tillförd energi'!$B$2:$AS$506,MATCH(P$1,'Tillförd energi'!$B$1:$AQ$1,0),FALSE)</f>
        <v>0</v>
      </c>
      <c r="Q28" s="73">
        <f>VLOOKUP($B28,'Tillförd energi'!$B$2:$AS$506,MATCH(Q$1,'Tillförd energi'!$B$1:$AQ$1,0),FALSE)</f>
        <v>0</v>
      </c>
      <c r="R28" s="73">
        <f>VLOOKUP($B28,'Tillförd energi'!$B$2:$AS$506,MATCH(R$1,'Tillförd energi'!$B$1:$AQ$1,0),FALSE)</f>
        <v>0</v>
      </c>
      <c r="S28" s="73">
        <f>VLOOKUP($B28,'Tillförd energi'!$B$2:$AS$506,MATCH(S$1,'Tillförd energi'!$B$1:$AQ$1,0),FALSE)</f>
        <v>0</v>
      </c>
      <c r="T28" s="73">
        <f>VLOOKUP($B28,'Tillförd energi'!$B$2:$AS$506,MATCH(T$1,'Tillförd energi'!$B$1:$AQ$1,0),FALSE)</f>
        <v>0</v>
      </c>
      <c r="U28" s="73">
        <f>VLOOKUP($B28,'Tillförd energi'!$B$2:$AS$506,MATCH(U$1,'Tillförd energi'!$B$1:$AQ$1,0),FALSE)</f>
        <v>0</v>
      </c>
      <c r="V28" s="73">
        <f>VLOOKUP($B28,'Tillförd energi'!$B$2:$AS$506,MATCH(V$1,'Tillförd energi'!$B$1:$AQ$1,0),FALSE)</f>
        <v>0</v>
      </c>
      <c r="W28" s="73">
        <f>VLOOKUP($B28,'Tillförd energi'!$B$2:$AS$506,MATCH(W$1,'Tillförd energi'!$B$1:$AQ$1,0),FALSE)</f>
        <v>0</v>
      </c>
      <c r="X28" s="73">
        <f>VLOOKUP($B28,'Tillförd energi'!$B$2:$AS$506,MATCH(X$1,'Tillförd energi'!$B$1:$AQ$1,0),FALSE)</f>
        <v>0</v>
      </c>
      <c r="Y28" s="73">
        <f>VLOOKUP($B28,'Tillförd energi'!$B$2:$AS$506,MATCH(Y$1,'Tillförd energi'!$B$1:$AQ$1,0),FALSE)</f>
        <v>0</v>
      </c>
      <c r="Z28" s="73">
        <f>VLOOKUP($B28,'Tillförd energi'!$B$2:$AS$506,MATCH(Z$1,'Tillförd energi'!$B$1:$AQ$1,0),FALSE)</f>
        <v>0</v>
      </c>
      <c r="AA28" s="73">
        <f>VLOOKUP($B28,'Tillförd energi'!$B$2:$AS$506,MATCH(AA$1,'Tillförd energi'!$B$1:$AQ$1,0),FALSE)</f>
        <v>0</v>
      </c>
      <c r="AB28" s="73">
        <f>VLOOKUP($B28,'Tillförd energi'!$B$2:$AS$506,MATCH(AB$1,'Tillförd energi'!$B$1:$AQ$1,0),FALSE)</f>
        <v>0</v>
      </c>
      <c r="AC28" s="73">
        <f>VLOOKUP($B28,'Tillförd energi'!$B$2:$AS$506,MATCH(AC$1,'Tillförd energi'!$B$1:$AQ$1,0),FALSE)</f>
        <v>0</v>
      </c>
      <c r="AD28" s="73">
        <f>VLOOKUP($B28,'Tillförd energi'!$B$2:$AS$506,MATCH(AD$1,'Tillförd energi'!$B$1:$AQ$1,0),FALSE)</f>
        <v>0</v>
      </c>
      <c r="AF28" s="73">
        <f>VLOOKUP($B28,'Tillförd energi'!$B$2:$AS$506,MATCH(AF$1,'Tillförd energi'!$B$1:$AQ$1,0),FALSE)</f>
        <v>0</v>
      </c>
      <c r="AH28" s="73">
        <f>IFERROR(VLOOKUP(B28,Miljö!$B$1:$S$476,9,FALSE)/1,0)</f>
        <v>0</v>
      </c>
      <c r="AJ28" s="81" t="str">
        <f>IFERROR(VLOOKUP($B28,Miljö!$B$1:$S$500,MATCH("hjälpel exklusive kraftvärme (GWh)",Miljö!$B$1:$V$1,0),FALSE)/1,"")</f>
        <v/>
      </c>
      <c r="AK28" s="81">
        <f t="shared" si="0"/>
        <v>0</v>
      </c>
      <c r="AL28" s="81">
        <f>VLOOKUP($B28,'Slutlig allokering'!$B$2:$AL$462,MATCH("Hjälpel kraftvärme",'Slutlig allokering'!$B$2:$AL$2,0),FALSE)</f>
        <v>0</v>
      </c>
      <c r="AN28" s="73">
        <f t="shared" si="1"/>
        <v>0</v>
      </c>
      <c r="AO28" s="73">
        <f t="shared" si="2"/>
        <v>0</v>
      </c>
      <c r="AP28" s="73" t="str">
        <f>IF(ISERROR(1/VLOOKUP($B28,Leveranser!$B$1:$S$500,MATCH("såld värme (gwh)",Leveranser!$B$1:$S$1,0),FALSE)),"",VLOOKUP($B28,Leveranser!$B$1:$S$500,MATCH("såld värme (gwh)",Leveranser!$B$1:$S$1,0),FALSE))</f>
        <v/>
      </c>
      <c r="AQ28" s="73">
        <f>VLOOKUP($B28,Leveranser!$B$1:$Y$500,MATCH("Totalt såld fjärrvärme till andra fjärrvärmeföretag",Leveranser!$B$1:$AA$1,0),FALSE)</f>
        <v>0</v>
      </c>
      <c r="AR28" s="73">
        <f>IF(ISERROR(1/VLOOKUP($B28,Miljö!$B$1:$S$500,MATCH("Såld mängd produktionsspecifik fjärrvärme (GWh)",Miljö!$B$1:$R$1,0),FALSE)),0,VLOOKUP($B28,Miljö!$B$1:$S$500,MATCH("Såld mängd produktionsspecifik fjärrvärme (GWh)",Miljö!$B$1:$R$1,0),FALSE))</f>
        <v>0</v>
      </c>
      <c r="AS28" s="82" t="str">
        <f t="shared" si="7"/>
        <v/>
      </c>
      <c r="AU28" s="73" t="str">
        <f>VLOOKUP($B28,'Miljövärden urval för publ'!$B$2:$I$486,7,FALSE)</f>
        <v>Nej</v>
      </c>
      <c r="AV28" s="73" t="str">
        <f>VLOOKUP($B28,'Miljövärden urval för publ'!$B$2:$I$486,6,FALSE)</f>
        <v>Nej</v>
      </c>
      <c r="AZ28" s="73">
        <f t="shared" si="3"/>
        <v>0</v>
      </c>
      <c r="BA28" s="73">
        <f t="shared" si="8"/>
        <v>0</v>
      </c>
      <c r="BB28" s="73">
        <f t="shared" si="4"/>
        <v>0</v>
      </c>
      <c r="BC28" s="73">
        <f t="shared" si="5"/>
        <v>0</v>
      </c>
      <c r="BE28" s="73">
        <f t="shared" si="9"/>
        <v>0</v>
      </c>
      <c r="BF28" s="73">
        <f t="shared" si="10"/>
        <v>0</v>
      </c>
      <c r="BH28" s="73">
        <f t="shared" si="6"/>
        <v>0</v>
      </c>
    </row>
    <row r="29" spans="1:60" ht="14.5" x14ac:dyDescent="0.35">
      <c r="A29" t="s">
        <v>31</v>
      </c>
      <c r="B29" t="s">
        <v>36</v>
      </c>
      <c r="C29" s="73">
        <f>VLOOKUP($B29,'Tillförd energi'!$B$2:$AS$506,MATCH(C$1,'Tillförd energi'!$B$1:$AQ$1,0),FALSE)</f>
        <v>0</v>
      </c>
      <c r="D29" s="73">
        <f>VLOOKUP($B29,'Tillförd energi'!$B$2:$AS$506,MATCH(D$1,'Tillförd energi'!$B$1:$AQ$1,0),FALSE)</f>
        <v>0</v>
      </c>
      <c r="E29" s="73">
        <f>VLOOKUP($B29,'Tillförd energi'!$B$2:$AS$506,MATCH(E$1,'Tillförd energi'!$B$1:$AQ$1,0),FALSE)</f>
        <v>0</v>
      </c>
      <c r="F29" s="73">
        <f>VLOOKUP($B29,'Tillförd energi'!$B$2:$AS$506,MATCH(F$1,'Tillförd energi'!$B$1:$AQ$1,0),FALSE)</f>
        <v>0</v>
      </c>
      <c r="G29" s="73">
        <f>VLOOKUP($B29,'Tillförd energi'!$B$2:$AS$506,MATCH(G$1,'Tillförd energi'!$B$1:$AQ$1,0),FALSE)</f>
        <v>0</v>
      </c>
      <c r="H29" s="73">
        <f>VLOOKUP($B29,'Tillförd energi'!$B$2:$AS$506,MATCH(H$1,'Tillförd energi'!$B$1:$AQ$1,0),FALSE)</f>
        <v>0</v>
      </c>
      <c r="I29" s="73">
        <f>VLOOKUP($B29,'Tillförd energi'!$B$2:$AS$506,MATCH(I$1,'Tillförd energi'!$B$1:$AQ$1,0),FALSE)</f>
        <v>0</v>
      </c>
      <c r="J29" s="73">
        <f>VLOOKUP($B29,'Tillförd energi'!$B$2:$AS$506,MATCH(J$1,'Tillförd energi'!$B$1:$AQ$1,0),FALSE)</f>
        <v>0</v>
      </c>
      <c r="K29" s="73">
        <f>VLOOKUP($B29,'Tillförd energi'!$B$2:$AS$506,MATCH(K$1,'Tillförd energi'!$B$1:$AQ$1,0),FALSE)</f>
        <v>0</v>
      </c>
      <c r="L29" s="73">
        <f>VLOOKUP($B29,'Tillförd energi'!$B$2:$AS$506,MATCH(L$1,'Tillförd energi'!$B$1:$AQ$1,0),FALSE)</f>
        <v>0</v>
      </c>
      <c r="M29" s="73">
        <f>VLOOKUP($B29,'Tillförd energi'!$B$2:$AS$506,MATCH(M$1,'Tillförd energi'!$B$1:$AQ$1,0),FALSE)</f>
        <v>0</v>
      </c>
      <c r="N29" s="73">
        <f>VLOOKUP($B29,'Tillförd energi'!$B$2:$AS$506,MATCH(N$1,'Tillförd energi'!$B$1:$AQ$1,0),FALSE)</f>
        <v>0</v>
      </c>
      <c r="O29" s="73">
        <f>VLOOKUP($B29,'Tillförd energi'!$B$2:$AS$506,MATCH(O$1,'Tillförd energi'!$B$1:$AQ$1,0),FALSE)</f>
        <v>0</v>
      </c>
      <c r="P29" s="73">
        <f>VLOOKUP($B29,'Tillförd energi'!$B$2:$AS$506,MATCH(P$1,'Tillförd energi'!$B$1:$AQ$1,0),FALSE)</f>
        <v>0</v>
      </c>
      <c r="Q29" s="73">
        <f>VLOOKUP($B29,'Tillförd energi'!$B$2:$AS$506,MATCH(Q$1,'Tillförd energi'!$B$1:$AQ$1,0),FALSE)</f>
        <v>0</v>
      </c>
      <c r="R29" s="73">
        <f>VLOOKUP($B29,'Tillförd energi'!$B$2:$AS$506,MATCH(R$1,'Tillförd energi'!$B$1:$AQ$1,0),FALSE)</f>
        <v>0</v>
      </c>
      <c r="S29" s="73">
        <f>VLOOKUP($B29,'Tillförd energi'!$B$2:$AS$506,MATCH(S$1,'Tillförd energi'!$B$1:$AQ$1,0),FALSE)</f>
        <v>0</v>
      </c>
      <c r="T29" s="73">
        <f>VLOOKUP($B29,'Tillförd energi'!$B$2:$AS$506,MATCH(T$1,'Tillförd energi'!$B$1:$AQ$1,0),FALSE)</f>
        <v>0</v>
      </c>
      <c r="U29" s="73">
        <f>VLOOKUP($B29,'Tillförd energi'!$B$2:$AS$506,MATCH(U$1,'Tillförd energi'!$B$1:$AQ$1,0),FALSE)</f>
        <v>0</v>
      </c>
      <c r="V29" s="73">
        <f>VLOOKUP($B29,'Tillförd energi'!$B$2:$AS$506,MATCH(V$1,'Tillförd energi'!$B$1:$AQ$1,0),FALSE)</f>
        <v>0</v>
      </c>
      <c r="W29" s="73">
        <f>VLOOKUP($B29,'Tillförd energi'!$B$2:$AS$506,MATCH(W$1,'Tillförd energi'!$B$1:$AQ$1,0),FALSE)</f>
        <v>0</v>
      </c>
      <c r="X29" s="73">
        <f>VLOOKUP($B29,'Tillförd energi'!$B$2:$AS$506,MATCH(X$1,'Tillförd energi'!$B$1:$AQ$1,0),FALSE)</f>
        <v>0</v>
      </c>
      <c r="Y29" s="73">
        <f>VLOOKUP($B29,'Tillförd energi'!$B$2:$AS$506,MATCH(Y$1,'Tillförd energi'!$B$1:$AQ$1,0),FALSE)</f>
        <v>0</v>
      </c>
      <c r="Z29" s="73">
        <f>VLOOKUP($B29,'Tillförd energi'!$B$2:$AS$506,MATCH(Z$1,'Tillförd energi'!$B$1:$AQ$1,0),FALSE)</f>
        <v>0</v>
      </c>
      <c r="AA29" s="73">
        <f>VLOOKUP($B29,'Tillförd energi'!$B$2:$AS$506,MATCH(AA$1,'Tillförd energi'!$B$1:$AQ$1,0),FALSE)</f>
        <v>0</v>
      </c>
      <c r="AB29" s="73">
        <f>VLOOKUP($B29,'Tillförd energi'!$B$2:$AS$506,MATCH(AB$1,'Tillförd energi'!$B$1:$AQ$1,0),FALSE)</f>
        <v>0</v>
      </c>
      <c r="AC29" s="73">
        <f>VLOOKUP($B29,'Tillförd energi'!$B$2:$AS$506,MATCH(AC$1,'Tillförd energi'!$B$1:$AQ$1,0),FALSE)</f>
        <v>0</v>
      </c>
      <c r="AD29" s="73">
        <f>VLOOKUP($B29,'Tillförd energi'!$B$2:$AS$506,MATCH(AD$1,'Tillförd energi'!$B$1:$AQ$1,0),FALSE)</f>
        <v>0</v>
      </c>
      <c r="AF29" s="73">
        <f>VLOOKUP($B29,'Tillförd energi'!$B$2:$AS$506,MATCH(AF$1,'Tillförd energi'!$B$1:$AQ$1,0),FALSE)</f>
        <v>0</v>
      </c>
      <c r="AH29" s="73">
        <f>IFERROR(VLOOKUP(B29,Miljö!$B$1:$S$476,9,FALSE)/1,0)</f>
        <v>0</v>
      </c>
      <c r="AJ29" s="81" t="str">
        <f>IFERROR(VLOOKUP($B29,Miljö!$B$1:$S$500,MATCH("hjälpel exklusive kraftvärme (GWh)",Miljö!$B$1:$V$1,0),FALSE)/1,"")</f>
        <v/>
      </c>
      <c r="AK29" s="81">
        <f t="shared" si="0"/>
        <v>0</v>
      </c>
      <c r="AL29" s="81">
        <f>VLOOKUP($B29,'Slutlig allokering'!$B$2:$AL$462,MATCH("Hjälpel kraftvärme",'Slutlig allokering'!$B$2:$AL$2,0),FALSE)</f>
        <v>0</v>
      </c>
      <c r="AN29" s="73">
        <f t="shared" si="1"/>
        <v>0</v>
      </c>
      <c r="AO29" s="73">
        <f t="shared" si="2"/>
        <v>0</v>
      </c>
      <c r="AP29" s="73" t="str">
        <f>IF(ISERROR(1/VLOOKUP($B29,Leveranser!$B$1:$S$500,MATCH("såld värme (gwh)",Leveranser!$B$1:$S$1,0),FALSE)),"",VLOOKUP($B29,Leveranser!$B$1:$S$500,MATCH("såld värme (gwh)",Leveranser!$B$1:$S$1,0),FALSE))</f>
        <v/>
      </c>
      <c r="AQ29" s="73">
        <f>VLOOKUP($B29,Leveranser!$B$1:$Y$500,MATCH("Totalt såld fjärrvärme till andra fjärrvärmeföretag",Leveranser!$B$1:$AA$1,0),FALSE)</f>
        <v>0</v>
      </c>
      <c r="AR29" s="73">
        <f>IF(ISERROR(1/VLOOKUP($B29,Miljö!$B$1:$S$500,MATCH("Såld mängd produktionsspecifik fjärrvärme (GWh)",Miljö!$B$1:$R$1,0),FALSE)),0,VLOOKUP($B29,Miljö!$B$1:$S$500,MATCH("Såld mängd produktionsspecifik fjärrvärme (GWh)",Miljö!$B$1:$R$1,0),FALSE))</f>
        <v>0</v>
      </c>
      <c r="AS29" s="82" t="str">
        <f t="shared" si="7"/>
        <v/>
      </c>
      <c r="AU29" s="73" t="str">
        <f>VLOOKUP($B29,'Miljövärden urval för publ'!$B$2:$I$486,7,FALSE)</f>
        <v>Nej</v>
      </c>
      <c r="AV29" s="73" t="str">
        <f>VLOOKUP($B29,'Miljövärden urval för publ'!$B$2:$I$486,6,FALSE)</f>
        <v>Nej</v>
      </c>
      <c r="AZ29" s="73">
        <f t="shared" si="3"/>
        <v>0</v>
      </c>
      <c r="BA29" s="73">
        <f t="shared" si="8"/>
        <v>0</v>
      </c>
      <c r="BB29" s="73">
        <f t="shared" si="4"/>
        <v>0</v>
      </c>
      <c r="BC29" s="73">
        <f t="shared" si="5"/>
        <v>0</v>
      </c>
      <c r="BE29" s="73">
        <f t="shared" si="9"/>
        <v>0</v>
      </c>
      <c r="BF29" s="73">
        <f t="shared" si="10"/>
        <v>0</v>
      </c>
      <c r="BH29" s="73">
        <f t="shared" si="6"/>
        <v>0</v>
      </c>
    </row>
    <row r="30" spans="1:60" ht="14.5" x14ac:dyDescent="0.35">
      <c r="A30" t="s">
        <v>31</v>
      </c>
      <c r="B30" t="s">
        <v>36</v>
      </c>
      <c r="C30" s="73">
        <f>VLOOKUP($B30,'Tillförd energi'!$B$2:$AS$506,MATCH(C$1,'Tillförd energi'!$B$1:$AQ$1,0),FALSE)</f>
        <v>0</v>
      </c>
      <c r="D30" s="73">
        <f>VLOOKUP($B30,'Tillförd energi'!$B$2:$AS$506,MATCH(D$1,'Tillförd energi'!$B$1:$AQ$1,0),FALSE)</f>
        <v>0</v>
      </c>
      <c r="E30" s="73">
        <f>VLOOKUP($B30,'Tillförd energi'!$B$2:$AS$506,MATCH(E$1,'Tillförd energi'!$B$1:$AQ$1,0),FALSE)</f>
        <v>0</v>
      </c>
      <c r="F30" s="73">
        <f>VLOOKUP($B30,'Tillförd energi'!$B$2:$AS$506,MATCH(F$1,'Tillförd energi'!$B$1:$AQ$1,0),FALSE)</f>
        <v>0</v>
      </c>
      <c r="G30" s="73">
        <f>VLOOKUP($B30,'Tillförd energi'!$B$2:$AS$506,MATCH(G$1,'Tillförd energi'!$B$1:$AQ$1,0),FALSE)</f>
        <v>0</v>
      </c>
      <c r="H30" s="73">
        <f>VLOOKUP($B30,'Tillförd energi'!$B$2:$AS$506,MATCH(H$1,'Tillförd energi'!$B$1:$AQ$1,0),FALSE)</f>
        <v>0</v>
      </c>
      <c r="I30" s="73">
        <f>VLOOKUP($B30,'Tillförd energi'!$B$2:$AS$506,MATCH(I$1,'Tillförd energi'!$B$1:$AQ$1,0),FALSE)</f>
        <v>0</v>
      </c>
      <c r="J30" s="73">
        <f>VLOOKUP($B30,'Tillförd energi'!$B$2:$AS$506,MATCH(J$1,'Tillförd energi'!$B$1:$AQ$1,0),FALSE)</f>
        <v>0</v>
      </c>
      <c r="K30" s="73">
        <f>VLOOKUP($B30,'Tillförd energi'!$B$2:$AS$506,MATCH(K$1,'Tillförd energi'!$B$1:$AQ$1,0),FALSE)</f>
        <v>0</v>
      </c>
      <c r="L30" s="73">
        <f>VLOOKUP($B30,'Tillförd energi'!$B$2:$AS$506,MATCH(L$1,'Tillförd energi'!$B$1:$AQ$1,0),FALSE)</f>
        <v>0</v>
      </c>
      <c r="M30" s="73">
        <f>VLOOKUP($B30,'Tillförd energi'!$B$2:$AS$506,MATCH(M$1,'Tillförd energi'!$B$1:$AQ$1,0),FALSE)</f>
        <v>0</v>
      </c>
      <c r="N30" s="73">
        <f>VLOOKUP($B30,'Tillförd energi'!$B$2:$AS$506,MATCH(N$1,'Tillförd energi'!$B$1:$AQ$1,0),FALSE)</f>
        <v>0</v>
      </c>
      <c r="O30" s="73">
        <f>VLOOKUP($B30,'Tillförd energi'!$B$2:$AS$506,MATCH(O$1,'Tillförd energi'!$B$1:$AQ$1,0),FALSE)</f>
        <v>0</v>
      </c>
      <c r="P30" s="73">
        <f>VLOOKUP($B30,'Tillförd energi'!$B$2:$AS$506,MATCH(P$1,'Tillförd energi'!$B$1:$AQ$1,0),FALSE)</f>
        <v>0</v>
      </c>
      <c r="Q30" s="73">
        <f>VLOOKUP($B30,'Tillförd energi'!$B$2:$AS$506,MATCH(Q$1,'Tillförd energi'!$B$1:$AQ$1,0),FALSE)</f>
        <v>0</v>
      </c>
      <c r="R30" s="73">
        <f>VLOOKUP($B30,'Tillförd energi'!$B$2:$AS$506,MATCH(R$1,'Tillförd energi'!$B$1:$AQ$1,0),FALSE)</f>
        <v>0</v>
      </c>
      <c r="S30" s="73">
        <f>VLOOKUP($B30,'Tillförd energi'!$B$2:$AS$506,MATCH(S$1,'Tillförd energi'!$B$1:$AQ$1,0),FALSE)</f>
        <v>0</v>
      </c>
      <c r="T30" s="73">
        <f>VLOOKUP($B30,'Tillförd energi'!$B$2:$AS$506,MATCH(T$1,'Tillförd energi'!$B$1:$AQ$1,0),FALSE)</f>
        <v>0</v>
      </c>
      <c r="U30" s="73">
        <f>VLOOKUP($B30,'Tillförd energi'!$B$2:$AS$506,MATCH(U$1,'Tillförd energi'!$B$1:$AQ$1,0),FALSE)</f>
        <v>0</v>
      </c>
      <c r="V30" s="73">
        <f>VLOOKUP($B30,'Tillförd energi'!$B$2:$AS$506,MATCH(V$1,'Tillförd energi'!$B$1:$AQ$1,0),FALSE)</f>
        <v>0</v>
      </c>
      <c r="W30" s="73">
        <f>VLOOKUP($B30,'Tillförd energi'!$B$2:$AS$506,MATCH(W$1,'Tillförd energi'!$B$1:$AQ$1,0),FALSE)</f>
        <v>0</v>
      </c>
      <c r="X30" s="73">
        <f>VLOOKUP($B30,'Tillförd energi'!$B$2:$AS$506,MATCH(X$1,'Tillförd energi'!$B$1:$AQ$1,0),FALSE)</f>
        <v>0</v>
      </c>
      <c r="Y30" s="73">
        <f>VLOOKUP($B30,'Tillförd energi'!$B$2:$AS$506,MATCH(Y$1,'Tillförd energi'!$B$1:$AQ$1,0),FALSE)</f>
        <v>0</v>
      </c>
      <c r="Z30" s="73">
        <f>VLOOKUP($B30,'Tillförd energi'!$B$2:$AS$506,MATCH(Z$1,'Tillförd energi'!$B$1:$AQ$1,0),FALSE)</f>
        <v>0</v>
      </c>
      <c r="AA30" s="73">
        <f>VLOOKUP($B30,'Tillförd energi'!$B$2:$AS$506,MATCH(AA$1,'Tillförd energi'!$B$1:$AQ$1,0),FALSE)</f>
        <v>0</v>
      </c>
      <c r="AB30" s="73">
        <f>VLOOKUP($B30,'Tillförd energi'!$B$2:$AS$506,MATCH(AB$1,'Tillförd energi'!$B$1:$AQ$1,0),FALSE)</f>
        <v>0</v>
      </c>
      <c r="AC30" s="73">
        <f>VLOOKUP($B30,'Tillförd energi'!$B$2:$AS$506,MATCH(AC$1,'Tillförd energi'!$B$1:$AQ$1,0),FALSE)</f>
        <v>0</v>
      </c>
      <c r="AD30" s="73">
        <f>VLOOKUP($B30,'Tillförd energi'!$B$2:$AS$506,MATCH(AD$1,'Tillförd energi'!$B$1:$AQ$1,0),FALSE)</f>
        <v>0</v>
      </c>
      <c r="AF30" s="73">
        <f>VLOOKUP($B30,'Tillförd energi'!$B$2:$AS$506,MATCH(AF$1,'Tillförd energi'!$B$1:$AQ$1,0),FALSE)</f>
        <v>0</v>
      </c>
      <c r="AH30" s="73">
        <f>IFERROR(VLOOKUP(B30,Miljö!$B$1:$S$476,9,FALSE)/1,0)</f>
        <v>0</v>
      </c>
      <c r="AJ30" s="81" t="str">
        <f>IFERROR(VLOOKUP($B30,Miljö!$B$1:$S$500,MATCH("hjälpel exklusive kraftvärme (GWh)",Miljö!$B$1:$V$1,0),FALSE)/1,"")</f>
        <v/>
      </c>
      <c r="AK30" s="81">
        <f t="shared" si="0"/>
        <v>0</v>
      </c>
      <c r="AL30" s="81">
        <f>VLOOKUP($B30,'Slutlig allokering'!$B$2:$AL$462,MATCH("Hjälpel kraftvärme",'Slutlig allokering'!$B$2:$AL$2,0),FALSE)</f>
        <v>0</v>
      </c>
      <c r="AN30" s="73">
        <f t="shared" si="1"/>
        <v>0</v>
      </c>
      <c r="AO30" s="73">
        <f t="shared" si="2"/>
        <v>0</v>
      </c>
      <c r="AP30" s="73" t="str">
        <f>IF(ISERROR(1/VLOOKUP($B30,Leveranser!$B$1:$S$500,MATCH("såld värme (gwh)",Leveranser!$B$1:$S$1,0),FALSE)),"",VLOOKUP($B30,Leveranser!$B$1:$S$500,MATCH("såld värme (gwh)",Leveranser!$B$1:$S$1,0),FALSE))</f>
        <v/>
      </c>
      <c r="AQ30" s="73">
        <f>VLOOKUP($B30,Leveranser!$B$1:$Y$500,MATCH("Totalt såld fjärrvärme till andra fjärrvärmeföretag",Leveranser!$B$1:$AA$1,0),FALSE)</f>
        <v>0</v>
      </c>
      <c r="AR30" s="73">
        <f>IF(ISERROR(1/VLOOKUP($B30,Miljö!$B$1:$S$500,MATCH("Såld mängd produktionsspecifik fjärrvärme (GWh)",Miljö!$B$1:$R$1,0),FALSE)),0,VLOOKUP($B30,Miljö!$B$1:$S$500,MATCH("Såld mängd produktionsspecifik fjärrvärme (GWh)",Miljö!$B$1:$R$1,0),FALSE))</f>
        <v>0</v>
      </c>
      <c r="AS30" s="82" t="str">
        <f t="shared" si="7"/>
        <v/>
      </c>
      <c r="AU30" s="73" t="str">
        <f>VLOOKUP($B30,'Miljövärden urval för publ'!$B$2:$I$486,7,FALSE)</f>
        <v>Nej</v>
      </c>
      <c r="AV30" s="73" t="str">
        <f>VLOOKUP($B30,'Miljövärden urval för publ'!$B$2:$I$486,6,FALSE)</f>
        <v>Nej</v>
      </c>
      <c r="AZ30" s="73">
        <f t="shared" si="3"/>
        <v>0</v>
      </c>
      <c r="BA30" s="73">
        <f t="shared" si="8"/>
        <v>0</v>
      </c>
      <c r="BB30" s="73">
        <f t="shared" si="4"/>
        <v>0</v>
      </c>
      <c r="BC30" s="73">
        <f t="shared" si="5"/>
        <v>0</v>
      </c>
      <c r="BE30" s="73">
        <f t="shared" si="9"/>
        <v>0</v>
      </c>
      <c r="BF30" s="73">
        <f t="shared" si="10"/>
        <v>0</v>
      </c>
      <c r="BH30" s="73">
        <f t="shared" si="6"/>
        <v>0</v>
      </c>
    </row>
    <row r="31" spans="1:60" ht="14.5" x14ac:dyDescent="0.35">
      <c r="A31" t="s">
        <v>31</v>
      </c>
      <c r="B31" t="s">
        <v>36</v>
      </c>
      <c r="C31" s="73">
        <f>VLOOKUP($B31,'Tillförd energi'!$B$2:$AS$506,MATCH(C$1,'Tillförd energi'!$B$1:$AQ$1,0),FALSE)</f>
        <v>0</v>
      </c>
      <c r="D31" s="73">
        <f>VLOOKUP($B31,'Tillförd energi'!$B$2:$AS$506,MATCH(D$1,'Tillförd energi'!$B$1:$AQ$1,0),FALSE)</f>
        <v>0</v>
      </c>
      <c r="E31" s="73">
        <f>VLOOKUP($B31,'Tillförd energi'!$B$2:$AS$506,MATCH(E$1,'Tillförd energi'!$B$1:$AQ$1,0),FALSE)</f>
        <v>0</v>
      </c>
      <c r="F31" s="73">
        <f>VLOOKUP($B31,'Tillförd energi'!$B$2:$AS$506,MATCH(F$1,'Tillförd energi'!$B$1:$AQ$1,0),FALSE)</f>
        <v>0</v>
      </c>
      <c r="G31" s="73">
        <f>VLOOKUP($B31,'Tillförd energi'!$B$2:$AS$506,MATCH(G$1,'Tillförd energi'!$B$1:$AQ$1,0),FALSE)</f>
        <v>0</v>
      </c>
      <c r="H31" s="73">
        <f>VLOOKUP($B31,'Tillförd energi'!$B$2:$AS$506,MATCH(H$1,'Tillförd energi'!$B$1:$AQ$1,0),FALSE)</f>
        <v>0</v>
      </c>
      <c r="I31" s="73">
        <f>VLOOKUP($B31,'Tillförd energi'!$B$2:$AS$506,MATCH(I$1,'Tillförd energi'!$B$1:$AQ$1,0),FALSE)</f>
        <v>0</v>
      </c>
      <c r="J31" s="73">
        <f>VLOOKUP($B31,'Tillförd energi'!$B$2:$AS$506,MATCH(J$1,'Tillförd energi'!$B$1:$AQ$1,0),FALSE)</f>
        <v>0</v>
      </c>
      <c r="K31" s="73">
        <f>VLOOKUP($B31,'Tillförd energi'!$B$2:$AS$506,MATCH(K$1,'Tillförd energi'!$B$1:$AQ$1,0),FALSE)</f>
        <v>0</v>
      </c>
      <c r="L31" s="73">
        <f>VLOOKUP($B31,'Tillförd energi'!$B$2:$AS$506,MATCH(L$1,'Tillförd energi'!$B$1:$AQ$1,0),FALSE)</f>
        <v>0</v>
      </c>
      <c r="M31" s="73">
        <f>VLOOKUP($B31,'Tillförd energi'!$B$2:$AS$506,MATCH(M$1,'Tillförd energi'!$B$1:$AQ$1,0),FALSE)</f>
        <v>0</v>
      </c>
      <c r="N31" s="73">
        <f>VLOOKUP($B31,'Tillförd energi'!$B$2:$AS$506,MATCH(N$1,'Tillförd energi'!$B$1:$AQ$1,0),FALSE)</f>
        <v>0</v>
      </c>
      <c r="O31" s="73">
        <f>VLOOKUP($B31,'Tillförd energi'!$B$2:$AS$506,MATCH(O$1,'Tillförd energi'!$B$1:$AQ$1,0),FALSE)</f>
        <v>0</v>
      </c>
      <c r="P31" s="73">
        <f>VLOOKUP($B31,'Tillförd energi'!$B$2:$AS$506,MATCH(P$1,'Tillförd energi'!$B$1:$AQ$1,0),FALSE)</f>
        <v>0</v>
      </c>
      <c r="Q31" s="73">
        <f>VLOOKUP($B31,'Tillförd energi'!$B$2:$AS$506,MATCH(Q$1,'Tillförd energi'!$B$1:$AQ$1,0),FALSE)</f>
        <v>0</v>
      </c>
      <c r="R31" s="73">
        <f>VLOOKUP($B31,'Tillförd energi'!$B$2:$AS$506,MATCH(R$1,'Tillförd energi'!$B$1:$AQ$1,0),FALSE)</f>
        <v>0</v>
      </c>
      <c r="S31" s="73">
        <f>VLOOKUP($B31,'Tillförd energi'!$B$2:$AS$506,MATCH(S$1,'Tillförd energi'!$B$1:$AQ$1,0),FALSE)</f>
        <v>0</v>
      </c>
      <c r="T31" s="73">
        <f>VLOOKUP($B31,'Tillförd energi'!$B$2:$AS$506,MATCH(T$1,'Tillförd energi'!$B$1:$AQ$1,0),FALSE)</f>
        <v>0</v>
      </c>
      <c r="U31" s="73">
        <f>VLOOKUP($B31,'Tillförd energi'!$B$2:$AS$506,MATCH(U$1,'Tillförd energi'!$B$1:$AQ$1,0),FALSE)</f>
        <v>0</v>
      </c>
      <c r="V31" s="73">
        <f>VLOOKUP($B31,'Tillförd energi'!$B$2:$AS$506,MATCH(V$1,'Tillförd energi'!$B$1:$AQ$1,0),FALSE)</f>
        <v>0</v>
      </c>
      <c r="W31" s="73">
        <f>VLOOKUP($B31,'Tillförd energi'!$B$2:$AS$506,MATCH(W$1,'Tillförd energi'!$B$1:$AQ$1,0),FALSE)</f>
        <v>0</v>
      </c>
      <c r="X31" s="73">
        <f>VLOOKUP($B31,'Tillförd energi'!$B$2:$AS$506,MATCH(X$1,'Tillförd energi'!$B$1:$AQ$1,0),FALSE)</f>
        <v>0</v>
      </c>
      <c r="Y31" s="73">
        <f>VLOOKUP($B31,'Tillförd energi'!$B$2:$AS$506,MATCH(Y$1,'Tillförd energi'!$B$1:$AQ$1,0),FALSE)</f>
        <v>0</v>
      </c>
      <c r="Z31" s="73">
        <f>VLOOKUP($B31,'Tillförd energi'!$B$2:$AS$506,MATCH(Z$1,'Tillförd energi'!$B$1:$AQ$1,0),FALSE)</f>
        <v>0</v>
      </c>
      <c r="AA31" s="73">
        <f>VLOOKUP($B31,'Tillförd energi'!$B$2:$AS$506,MATCH(AA$1,'Tillförd energi'!$B$1:$AQ$1,0),FALSE)</f>
        <v>0</v>
      </c>
      <c r="AB31" s="73">
        <f>VLOOKUP($B31,'Tillförd energi'!$B$2:$AS$506,MATCH(AB$1,'Tillförd energi'!$B$1:$AQ$1,0),FALSE)</f>
        <v>0</v>
      </c>
      <c r="AC31" s="73">
        <f>VLOOKUP($B31,'Tillförd energi'!$B$2:$AS$506,MATCH(AC$1,'Tillförd energi'!$B$1:$AQ$1,0),FALSE)</f>
        <v>0</v>
      </c>
      <c r="AD31" s="73">
        <f>VLOOKUP($B31,'Tillförd energi'!$B$2:$AS$506,MATCH(AD$1,'Tillförd energi'!$B$1:$AQ$1,0),FALSE)</f>
        <v>0</v>
      </c>
      <c r="AF31" s="73">
        <f>VLOOKUP($B31,'Tillförd energi'!$B$2:$AS$506,MATCH(AF$1,'Tillförd energi'!$B$1:$AQ$1,0),FALSE)</f>
        <v>0</v>
      </c>
      <c r="AH31" s="73">
        <f>IFERROR(VLOOKUP(B31,Miljö!$B$1:$S$476,9,FALSE)/1,0)</f>
        <v>0</v>
      </c>
      <c r="AJ31" s="81" t="str">
        <f>IFERROR(VLOOKUP($B31,Miljö!$B$1:$S$500,MATCH("hjälpel exklusive kraftvärme (GWh)",Miljö!$B$1:$V$1,0),FALSE)/1,"")</f>
        <v/>
      </c>
      <c r="AK31" s="81">
        <f t="shared" si="0"/>
        <v>0</v>
      </c>
      <c r="AL31" s="81">
        <f>VLOOKUP($B31,'Slutlig allokering'!$B$2:$AL$462,MATCH("Hjälpel kraftvärme",'Slutlig allokering'!$B$2:$AL$2,0),FALSE)</f>
        <v>0</v>
      </c>
      <c r="AN31" s="73">
        <f t="shared" si="1"/>
        <v>0</v>
      </c>
      <c r="AO31" s="73">
        <f t="shared" si="2"/>
        <v>0</v>
      </c>
      <c r="AP31" s="73" t="str">
        <f>IF(ISERROR(1/VLOOKUP($B31,Leveranser!$B$1:$S$500,MATCH("såld värme (gwh)",Leveranser!$B$1:$S$1,0),FALSE)),"",VLOOKUP($B31,Leveranser!$B$1:$S$500,MATCH("såld värme (gwh)",Leveranser!$B$1:$S$1,0),FALSE))</f>
        <v/>
      </c>
      <c r="AQ31" s="73">
        <f>VLOOKUP($B31,Leveranser!$B$1:$Y$500,MATCH("Totalt såld fjärrvärme till andra fjärrvärmeföretag",Leveranser!$B$1:$AA$1,0),FALSE)</f>
        <v>0</v>
      </c>
      <c r="AR31" s="73">
        <f>IF(ISERROR(1/VLOOKUP($B31,Miljö!$B$1:$S$500,MATCH("Såld mängd produktionsspecifik fjärrvärme (GWh)",Miljö!$B$1:$R$1,0),FALSE)),0,VLOOKUP($B31,Miljö!$B$1:$S$500,MATCH("Såld mängd produktionsspecifik fjärrvärme (GWh)",Miljö!$B$1:$R$1,0),FALSE))</f>
        <v>0</v>
      </c>
      <c r="AS31" s="82" t="str">
        <f t="shared" si="7"/>
        <v/>
      </c>
      <c r="AU31" s="73" t="str">
        <f>VLOOKUP($B31,'Miljövärden urval för publ'!$B$2:$I$486,7,FALSE)</f>
        <v>Nej</v>
      </c>
      <c r="AV31" s="73" t="str">
        <f>VLOOKUP($B31,'Miljövärden urval för publ'!$B$2:$I$486,6,FALSE)</f>
        <v>Nej</v>
      </c>
      <c r="AZ31" s="73">
        <f t="shared" si="3"/>
        <v>0</v>
      </c>
      <c r="BA31" s="73">
        <f t="shared" si="8"/>
        <v>0</v>
      </c>
      <c r="BB31" s="73">
        <f t="shared" si="4"/>
        <v>0</v>
      </c>
      <c r="BC31" s="73">
        <f t="shared" si="5"/>
        <v>0</v>
      </c>
      <c r="BE31" s="73">
        <f t="shared" si="9"/>
        <v>0</v>
      </c>
      <c r="BF31" s="73">
        <f t="shared" si="10"/>
        <v>0</v>
      </c>
      <c r="BH31" s="73">
        <f t="shared" si="6"/>
        <v>0</v>
      </c>
    </row>
    <row r="32" spans="1:60" ht="14.5" x14ac:dyDescent="0.35">
      <c r="A32" t="s">
        <v>31</v>
      </c>
      <c r="B32" t="s">
        <v>36</v>
      </c>
      <c r="C32" s="73">
        <f>VLOOKUP($B32,'Tillförd energi'!$B$2:$AS$506,MATCH(C$1,'Tillförd energi'!$B$1:$AQ$1,0),FALSE)</f>
        <v>0</v>
      </c>
      <c r="D32" s="73">
        <f>VLOOKUP($B32,'Tillförd energi'!$B$2:$AS$506,MATCH(D$1,'Tillförd energi'!$B$1:$AQ$1,0),FALSE)</f>
        <v>0</v>
      </c>
      <c r="E32" s="73">
        <f>VLOOKUP($B32,'Tillförd energi'!$B$2:$AS$506,MATCH(E$1,'Tillförd energi'!$B$1:$AQ$1,0),FALSE)</f>
        <v>0</v>
      </c>
      <c r="F32" s="73">
        <f>VLOOKUP($B32,'Tillförd energi'!$B$2:$AS$506,MATCH(F$1,'Tillförd energi'!$B$1:$AQ$1,0),FALSE)</f>
        <v>0</v>
      </c>
      <c r="G32" s="73">
        <f>VLOOKUP($B32,'Tillförd energi'!$B$2:$AS$506,MATCH(G$1,'Tillförd energi'!$B$1:$AQ$1,0),FALSE)</f>
        <v>0</v>
      </c>
      <c r="H32" s="73">
        <f>VLOOKUP($B32,'Tillförd energi'!$B$2:$AS$506,MATCH(H$1,'Tillförd energi'!$B$1:$AQ$1,0),FALSE)</f>
        <v>0</v>
      </c>
      <c r="I32" s="73">
        <f>VLOOKUP($B32,'Tillförd energi'!$B$2:$AS$506,MATCH(I$1,'Tillförd energi'!$B$1:$AQ$1,0),FALSE)</f>
        <v>0</v>
      </c>
      <c r="J32" s="73">
        <f>VLOOKUP($B32,'Tillförd energi'!$B$2:$AS$506,MATCH(J$1,'Tillförd energi'!$B$1:$AQ$1,0),FALSE)</f>
        <v>0</v>
      </c>
      <c r="K32" s="73">
        <f>VLOOKUP($B32,'Tillförd energi'!$B$2:$AS$506,MATCH(K$1,'Tillförd energi'!$B$1:$AQ$1,0),FALSE)</f>
        <v>0</v>
      </c>
      <c r="L32" s="73">
        <f>VLOOKUP($B32,'Tillförd energi'!$B$2:$AS$506,MATCH(L$1,'Tillförd energi'!$B$1:$AQ$1,0),FALSE)</f>
        <v>0</v>
      </c>
      <c r="M32" s="73">
        <f>VLOOKUP($B32,'Tillförd energi'!$B$2:$AS$506,MATCH(M$1,'Tillförd energi'!$B$1:$AQ$1,0),FALSE)</f>
        <v>0</v>
      </c>
      <c r="N32" s="73">
        <f>VLOOKUP($B32,'Tillförd energi'!$B$2:$AS$506,MATCH(N$1,'Tillförd energi'!$B$1:$AQ$1,0),FALSE)</f>
        <v>0</v>
      </c>
      <c r="O32" s="73">
        <f>VLOOKUP($B32,'Tillförd energi'!$B$2:$AS$506,MATCH(O$1,'Tillförd energi'!$B$1:$AQ$1,0),FALSE)</f>
        <v>0</v>
      </c>
      <c r="P32" s="73">
        <f>VLOOKUP($B32,'Tillförd energi'!$B$2:$AS$506,MATCH(P$1,'Tillförd energi'!$B$1:$AQ$1,0),FALSE)</f>
        <v>0</v>
      </c>
      <c r="Q32" s="73">
        <f>VLOOKUP($B32,'Tillförd energi'!$B$2:$AS$506,MATCH(Q$1,'Tillförd energi'!$B$1:$AQ$1,0),FALSE)</f>
        <v>0</v>
      </c>
      <c r="R32" s="73">
        <f>VLOOKUP($B32,'Tillförd energi'!$B$2:$AS$506,MATCH(R$1,'Tillförd energi'!$B$1:$AQ$1,0),FALSE)</f>
        <v>0</v>
      </c>
      <c r="S32" s="73">
        <f>VLOOKUP($B32,'Tillförd energi'!$B$2:$AS$506,MATCH(S$1,'Tillförd energi'!$B$1:$AQ$1,0),FALSE)</f>
        <v>0</v>
      </c>
      <c r="T32" s="73">
        <f>VLOOKUP($B32,'Tillförd energi'!$B$2:$AS$506,MATCH(T$1,'Tillförd energi'!$B$1:$AQ$1,0),FALSE)</f>
        <v>0</v>
      </c>
      <c r="U32" s="73">
        <f>VLOOKUP($B32,'Tillförd energi'!$B$2:$AS$506,MATCH(U$1,'Tillförd energi'!$B$1:$AQ$1,0),FALSE)</f>
        <v>0</v>
      </c>
      <c r="V32" s="73">
        <f>VLOOKUP($B32,'Tillförd energi'!$B$2:$AS$506,MATCH(V$1,'Tillförd energi'!$B$1:$AQ$1,0),FALSE)</f>
        <v>0</v>
      </c>
      <c r="W32" s="73">
        <f>VLOOKUP($B32,'Tillförd energi'!$B$2:$AS$506,MATCH(W$1,'Tillförd energi'!$B$1:$AQ$1,0),FALSE)</f>
        <v>0</v>
      </c>
      <c r="X32" s="73">
        <f>VLOOKUP($B32,'Tillförd energi'!$B$2:$AS$506,MATCH(X$1,'Tillförd energi'!$B$1:$AQ$1,0),FALSE)</f>
        <v>0</v>
      </c>
      <c r="Y32" s="73">
        <f>VLOOKUP($B32,'Tillförd energi'!$B$2:$AS$506,MATCH(Y$1,'Tillförd energi'!$B$1:$AQ$1,0),FALSE)</f>
        <v>0</v>
      </c>
      <c r="Z32" s="73">
        <f>VLOOKUP($B32,'Tillförd energi'!$B$2:$AS$506,MATCH(Z$1,'Tillförd energi'!$B$1:$AQ$1,0),FALSE)</f>
        <v>0</v>
      </c>
      <c r="AA32" s="73">
        <f>VLOOKUP($B32,'Tillförd energi'!$B$2:$AS$506,MATCH(AA$1,'Tillförd energi'!$B$1:$AQ$1,0),FALSE)</f>
        <v>0</v>
      </c>
      <c r="AB32" s="73">
        <f>VLOOKUP($B32,'Tillförd energi'!$B$2:$AS$506,MATCH(AB$1,'Tillförd energi'!$B$1:$AQ$1,0),FALSE)</f>
        <v>0</v>
      </c>
      <c r="AC32" s="73">
        <f>VLOOKUP($B32,'Tillförd energi'!$B$2:$AS$506,MATCH(AC$1,'Tillförd energi'!$B$1:$AQ$1,0),FALSE)</f>
        <v>0</v>
      </c>
      <c r="AD32" s="73">
        <f>VLOOKUP($B32,'Tillförd energi'!$B$2:$AS$506,MATCH(AD$1,'Tillförd energi'!$B$1:$AQ$1,0),FALSE)</f>
        <v>0</v>
      </c>
      <c r="AF32" s="73">
        <f>VLOOKUP($B32,'Tillförd energi'!$B$2:$AS$506,MATCH(AF$1,'Tillförd energi'!$B$1:$AQ$1,0),FALSE)</f>
        <v>0</v>
      </c>
      <c r="AH32" s="73">
        <f>IFERROR(VLOOKUP(B32,Miljö!$B$1:$S$476,9,FALSE)/1,0)</f>
        <v>0</v>
      </c>
      <c r="AJ32" s="81" t="str">
        <f>IFERROR(VLOOKUP($B32,Miljö!$B$1:$S$500,MATCH("hjälpel exklusive kraftvärme (GWh)",Miljö!$B$1:$V$1,0),FALSE)/1,"")</f>
        <v/>
      </c>
      <c r="AK32" s="81">
        <f t="shared" si="0"/>
        <v>0</v>
      </c>
      <c r="AL32" s="81">
        <f>VLOOKUP($B32,'Slutlig allokering'!$B$2:$AL$462,MATCH("Hjälpel kraftvärme",'Slutlig allokering'!$B$2:$AL$2,0),FALSE)</f>
        <v>0</v>
      </c>
      <c r="AN32" s="73">
        <f t="shared" si="1"/>
        <v>0</v>
      </c>
      <c r="AO32" s="73">
        <f t="shared" si="2"/>
        <v>0</v>
      </c>
      <c r="AP32" s="73" t="str">
        <f>IF(ISERROR(1/VLOOKUP($B32,Leveranser!$B$1:$S$500,MATCH("såld värme (gwh)",Leveranser!$B$1:$S$1,0),FALSE)),"",VLOOKUP($B32,Leveranser!$B$1:$S$500,MATCH("såld värme (gwh)",Leveranser!$B$1:$S$1,0),FALSE))</f>
        <v/>
      </c>
      <c r="AQ32" s="73">
        <f>VLOOKUP($B32,Leveranser!$B$1:$Y$500,MATCH("Totalt såld fjärrvärme till andra fjärrvärmeföretag",Leveranser!$B$1:$AA$1,0),FALSE)</f>
        <v>0</v>
      </c>
      <c r="AR32" s="73">
        <f>IF(ISERROR(1/VLOOKUP($B32,Miljö!$B$1:$S$500,MATCH("Såld mängd produktionsspecifik fjärrvärme (GWh)",Miljö!$B$1:$R$1,0),FALSE)),0,VLOOKUP($B32,Miljö!$B$1:$S$500,MATCH("Såld mängd produktionsspecifik fjärrvärme (GWh)",Miljö!$B$1:$R$1,0),FALSE))</f>
        <v>0</v>
      </c>
      <c r="AS32" s="82" t="str">
        <f t="shared" si="7"/>
        <v/>
      </c>
      <c r="AU32" s="73" t="str">
        <f>VLOOKUP($B32,'Miljövärden urval för publ'!$B$2:$I$486,7,FALSE)</f>
        <v>Nej</v>
      </c>
      <c r="AV32" s="73" t="str">
        <f>VLOOKUP($B32,'Miljövärden urval för publ'!$B$2:$I$486,6,FALSE)</f>
        <v>Nej</v>
      </c>
      <c r="AZ32" s="73">
        <f t="shared" si="3"/>
        <v>0</v>
      </c>
      <c r="BA32" s="73">
        <f t="shared" si="8"/>
        <v>0</v>
      </c>
      <c r="BB32" s="73">
        <f t="shared" si="4"/>
        <v>0</v>
      </c>
      <c r="BC32" s="73">
        <f t="shared" si="5"/>
        <v>0</v>
      </c>
      <c r="BE32" s="73">
        <f t="shared" si="9"/>
        <v>0</v>
      </c>
      <c r="BF32" s="73">
        <f t="shared" si="10"/>
        <v>0</v>
      </c>
      <c r="BH32" s="73">
        <f t="shared" si="6"/>
        <v>0</v>
      </c>
    </row>
    <row r="33" spans="1:60" ht="14.5" x14ac:dyDescent="0.35">
      <c r="A33" t="s">
        <v>31</v>
      </c>
      <c r="B33" t="s">
        <v>36</v>
      </c>
      <c r="C33" s="73">
        <f>VLOOKUP($B33,'Tillförd energi'!$B$2:$AS$506,MATCH(C$1,'Tillförd energi'!$B$1:$AQ$1,0),FALSE)</f>
        <v>0</v>
      </c>
      <c r="D33" s="73">
        <f>VLOOKUP($B33,'Tillförd energi'!$B$2:$AS$506,MATCH(D$1,'Tillförd energi'!$B$1:$AQ$1,0),FALSE)</f>
        <v>0</v>
      </c>
      <c r="E33" s="73">
        <f>VLOOKUP($B33,'Tillförd energi'!$B$2:$AS$506,MATCH(E$1,'Tillförd energi'!$B$1:$AQ$1,0),FALSE)</f>
        <v>0</v>
      </c>
      <c r="F33" s="73">
        <f>VLOOKUP($B33,'Tillförd energi'!$B$2:$AS$506,MATCH(F$1,'Tillförd energi'!$B$1:$AQ$1,0),FALSE)</f>
        <v>0</v>
      </c>
      <c r="G33" s="73">
        <f>VLOOKUP($B33,'Tillförd energi'!$B$2:$AS$506,MATCH(G$1,'Tillförd energi'!$B$1:$AQ$1,0),FALSE)</f>
        <v>0</v>
      </c>
      <c r="H33" s="73">
        <f>VLOOKUP($B33,'Tillförd energi'!$B$2:$AS$506,MATCH(H$1,'Tillförd energi'!$B$1:$AQ$1,0),FALSE)</f>
        <v>0</v>
      </c>
      <c r="I33" s="73">
        <f>VLOOKUP($B33,'Tillförd energi'!$B$2:$AS$506,MATCH(I$1,'Tillförd energi'!$B$1:$AQ$1,0),FALSE)</f>
        <v>0</v>
      </c>
      <c r="J33" s="73">
        <f>VLOOKUP($B33,'Tillförd energi'!$B$2:$AS$506,MATCH(J$1,'Tillförd energi'!$B$1:$AQ$1,0),FALSE)</f>
        <v>0</v>
      </c>
      <c r="K33" s="73">
        <f>VLOOKUP($B33,'Tillförd energi'!$B$2:$AS$506,MATCH(K$1,'Tillförd energi'!$B$1:$AQ$1,0),FALSE)</f>
        <v>0</v>
      </c>
      <c r="L33" s="73">
        <f>VLOOKUP($B33,'Tillförd energi'!$B$2:$AS$506,MATCH(L$1,'Tillförd energi'!$B$1:$AQ$1,0),FALSE)</f>
        <v>0</v>
      </c>
      <c r="M33" s="73">
        <f>VLOOKUP($B33,'Tillförd energi'!$B$2:$AS$506,MATCH(M$1,'Tillförd energi'!$B$1:$AQ$1,0),FALSE)</f>
        <v>0</v>
      </c>
      <c r="N33" s="73">
        <f>VLOOKUP($B33,'Tillförd energi'!$B$2:$AS$506,MATCH(N$1,'Tillförd energi'!$B$1:$AQ$1,0),FALSE)</f>
        <v>0</v>
      </c>
      <c r="O33" s="73">
        <f>VLOOKUP($B33,'Tillförd energi'!$B$2:$AS$506,MATCH(O$1,'Tillförd energi'!$B$1:$AQ$1,0),FALSE)</f>
        <v>0</v>
      </c>
      <c r="P33" s="73">
        <f>VLOOKUP($B33,'Tillförd energi'!$B$2:$AS$506,MATCH(P$1,'Tillförd energi'!$B$1:$AQ$1,0),FALSE)</f>
        <v>0</v>
      </c>
      <c r="Q33" s="73">
        <f>VLOOKUP($B33,'Tillförd energi'!$B$2:$AS$506,MATCH(Q$1,'Tillförd energi'!$B$1:$AQ$1,0),FALSE)</f>
        <v>0</v>
      </c>
      <c r="R33" s="73">
        <f>VLOOKUP($B33,'Tillförd energi'!$B$2:$AS$506,MATCH(R$1,'Tillförd energi'!$B$1:$AQ$1,0),FALSE)</f>
        <v>0</v>
      </c>
      <c r="S33" s="73">
        <f>VLOOKUP($B33,'Tillförd energi'!$B$2:$AS$506,MATCH(S$1,'Tillförd energi'!$B$1:$AQ$1,0),FALSE)</f>
        <v>0</v>
      </c>
      <c r="T33" s="73">
        <f>VLOOKUP($B33,'Tillförd energi'!$B$2:$AS$506,MATCH(T$1,'Tillförd energi'!$B$1:$AQ$1,0),FALSE)</f>
        <v>0</v>
      </c>
      <c r="U33" s="73">
        <f>VLOOKUP($B33,'Tillförd energi'!$B$2:$AS$506,MATCH(U$1,'Tillförd energi'!$B$1:$AQ$1,0),FALSE)</f>
        <v>0</v>
      </c>
      <c r="V33" s="73">
        <f>VLOOKUP($B33,'Tillförd energi'!$B$2:$AS$506,MATCH(V$1,'Tillförd energi'!$B$1:$AQ$1,0),FALSE)</f>
        <v>0</v>
      </c>
      <c r="W33" s="73">
        <f>VLOOKUP($B33,'Tillförd energi'!$B$2:$AS$506,MATCH(W$1,'Tillförd energi'!$B$1:$AQ$1,0),FALSE)</f>
        <v>0</v>
      </c>
      <c r="X33" s="73">
        <f>VLOOKUP($B33,'Tillförd energi'!$B$2:$AS$506,MATCH(X$1,'Tillförd energi'!$B$1:$AQ$1,0),FALSE)</f>
        <v>0</v>
      </c>
      <c r="Y33" s="73">
        <f>VLOOKUP($B33,'Tillförd energi'!$B$2:$AS$506,MATCH(Y$1,'Tillförd energi'!$B$1:$AQ$1,0),FALSE)</f>
        <v>0</v>
      </c>
      <c r="Z33" s="73">
        <f>VLOOKUP($B33,'Tillförd energi'!$B$2:$AS$506,MATCH(Z$1,'Tillförd energi'!$B$1:$AQ$1,0),FALSE)</f>
        <v>0</v>
      </c>
      <c r="AA33" s="73">
        <f>VLOOKUP($B33,'Tillförd energi'!$B$2:$AS$506,MATCH(AA$1,'Tillförd energi'!$B$1:$AQ$1,0),FALSE)</f>
        <v>0</v>
      </c>
      <c r="AB33" s="73">
        <f>VLOOKUP($B33,'Tillförd energi'!$B$2:$AS$506,MATCH(AB$1,'Tillförd energi'!$B$1:$AQ$1,0),FALSE)</f>
        <v>0</v>
      </c>
      <c r="AC33" s="73">
        <f>VLOOKUP($B33,'Tillförd energi'!$B$2:$AS$506,MATCH(AC$1,'Tillförd energi'!$B$1:$AQ$1,0),FALSE)</f>
        <v>0</v>
      </c>
      <c r="AD33" s="73">
        <f>VLOOKUP($B33,'Tillförd energi'!$B$2:$AS$506,MATCH(AD$1,'Tillförd energi'!$B$1:$AQ$1,0),FALSE)</f>
        <v>0</v>
      </c>
      <c r="AF33" s="73">
        <f>VLOOKUP($B33,'Tillförd energi'!$B$2:$AS$506,MATCH(AF$1,'Tillförd energi'!$B$1:$AQ$1,0),FALSE)</f>
        <v>0</v>
      </c>
      <c r="AH33" s="73">
        <f>IFERROR(VLOOKUP(B33,Miljö!$B$1:$S$476,9,FALSE)/1,0)</f>
        <v>0</v>
      </c>
      <c r="AJ33" s="81" t="str">
        <f>IFERROR(VLOOKUP($B33,Miljö!$B$1:$S$500,MATCH("hjälpel exklusive kraftvärme (GWh)",Miljö!$B$1:$V$1,0),FALSE)/1,"")</f>
        <v/>
      </c>
      <c r="AK33" s="81">
        <f t="shared" si="0"/>
        <v>0</v>
      </c>
      <c r="AL33" s="81">
        <f>VLOOKUP($B33,'Slutlig allokering'!$B$2:$AL$462,MATCH("Hjälpel kraftvärme",'Slutlig allokering'!$B$2:$AL$2,0),FALSE)</f>
        <v>0</v>
      </c>
      <c r="AN33" s="73">
        <f t="shared" si="1"/>
        <v>0</v>
      </c>
      <c r="AO33" s="73">
        <f t="shared" si="2"/>
        <v>0</v>
      </c>
      <c r="AP33" s="73" t="str">
        <f>IF(ISERROR(1/VLOOKUP($B33,Leveranser!$B$1:$S$500,MATCH("såld värme (gwh)",Leveranser!$B$1:$S$1,0),FALSE)),"",VLOOKUP($B33,Leveranser!$B$1:$S$500,MATCH("såld värme (gwh)",Leveranser!$B$1:$S$1,0),FALSE))</f>
        <v/>
      </c>
      <c r="AQ33" s="73">
        <f>VLOOKUP($B33,Leveranser!$B$1:$Y$500,MATCH("Totalt såld fjärrvärme till andra fjärrvärmeföretag",Leveranser!$B$1:$AA$1,0),FALSE)</f>
        <v>0</v>
      </c>
      <c r="AR33" s="73">
        <f>IF(ISERROR(1/VLOOKUP($B33,Miljö!$B$1:$S$500,MATCH("Såld mängd produktionsspecifik fjärrvärme (GWh)",Miljö!$B$1:$R$1,0),FALSE)),0,VLOOKUP($B33,Miljö!$B$1:$S$500,MATCH("Såld mängd produktionsspecifik fjärrvärme (GWh)",Miljö!$B$1:$R$1,0),FALSE))</f>
        <v>0</v>
      </c>
      <c r="AS33" s="82" t="str">
        <f t="shared" si="7"/>
        <v/>
      </c>
      <c r="AU33" s="73" t="str">
        <f>VLOOKUP($B33,'Miljövärden urval för publ'!$B$2:$I$486,7,FALSE)</f>
        <v>Nej</v>
      </c>
      <c r="AV33" s="73" t="str">
        <f>VLOOKUP($B33,'Miljövärden urval för publ'!$B$2:$I$486,6,FALSE)</f>
        <v>Nej</v>
      </c>
      <c r="AZ33" s="73">
        <f t="shared" si="3"/>
        <v>0</v>
      </c>
      <c r="BA33" s="73">
        <f t="shared" si="8"/>
        <v>0</v>
      </c>
      <c r="BB33" s="73">
        <f t="shared" si="4"/>
        <v>0</v>
      </c>
      <c r="BC33" s="73">
        <f t="shared" si="5"/>
        <v>0</v>
      </c>
      <c r="BE33" s="73">
        <f t="shared" si="9"/>
        <v>0</v>
      </c>
      <c r="BF33" s="73">
        <f t="shared" si="10"/>
        <v>0</v>
      </c>
      <c r="BH33" s="73">
        <f t="shared" si="6"/>
        <v>0</v>
      </c>
    </row>
    <row r="34" spans="1:60" ht="14.5" x14ac:dyDescent="0.35">
      <c r="A34" t="s">
        <v>31</v>
      </c>
      <c r="B34" t="s">
        <v>36</v>
      </c>
      <c r="C34" s="73">
        <f>VLOOKUP($B34,'Tillförd energi'!$B$2:$AS$506,MATCH(C$1,'Tillförd energi'!$B$1:$AQ$1,0),FALSE)</f>
        <v>0</v>
      </c>
      <c r="D34" s="73">
        <f>VLOOKUP($B34,'Tillförd energi'!$B$2:$AS$506,MATCH(D$1,'Tillförd energi'!$B$1:$AQ$1,0),FALSE)</f>
        <v>0</v>
      </c>
      <c r="E34" s="73">
        <f>VLOOKUP($B34,'Tillförd energi'!$B$2:$AS$506,MATCH(E$1,'Tillförd energi'!$B$1:$AQ$1,0),FALSE)</f>
        <v>0</v>
      </c>
      <c r="F34" s="73">
        <f>VLOOKUP($B34,'Tillförd energi'!$B$2:$AS$506,MATCH(F$1,'Tillförd energi'!$B$1:$AQ$1,0),FALSE)</f>
        <v>0</v>
      </c>
      <c r="G34" s="73">
        <f>VLOOKUP($B34,'Tillförd energi'!$B$2:$AS$506,MATCH(G$1,'Tillförd energi'!$B$1:$AQ$1,0),FALSE)</f>
        <v>0</v>
      </c>
      <c r="H34" s="73">
        <f>VLOOKUP($B34,'Tillförd energi'!$B$2:$AS$506,MATCH(H$1,'Tillförd energi'!$B$1:$AQ$1,0),FALSE)</f>
        <v>0</v>
      </c>
      <c r="I34" s="73">
        <f>VLOOKUP($B34,'Tillförd energi'!$B$2:$AS$506,MATCH(I$1,'Tillförd energi'!$B$1:$AQ$1,0),FALSE)</f>
        <v>0</v>
      </c>
      <c r="J34" s="73">
        <f>VLOOKUP($B34,'Tillförd energi'!$B$2:$AS$506,MATCH(J$1,'Tillförd energi'!$B$1:$AQ$1,0),FALSE)</f>
        <v>0</v>
      </c>
      <c r="K34" s="73">
        <f>VLOOKUP($B34,'Tillförd energi'!$B$2:$AS$506,MATCH(K$1,'Tillförd energi'!$B$1:$AQ$1,0),FALSE)</f>
        <v>0</v>
      </c>
      <c r="L34" s="73">
        <f>VLOOKUP($B34,'Tillförd energi'!$B$2:$AS$506,MATCH(L$1,'Tillförd energi'!$B$1:$AQ$1,0),FALSE)</f>
        <v>0</v>
      </c>
      <c r="M34" s="73">
        <f>VLOOKUP($B34,'Tillförd energi'!$B$2:$AS$506,MATCH(M$1,'Tillförd energi'!$B$1:$AQ$1,0),FALSE)</f>
        <v>0</v>
      </c>
      <c r="N34" s="73">
        <f>VLOOKUP($B34,'Tillförd energi'!$B$2:$AS$506,MATCH(N$1,'Tillförd energi'!$B$1:$AQ$1,0),FALSE)</f>
        <v>0</v>
      </c>
      <c r="O34" s="73">
        <f>VLOOKUP($B34,'Tillförd energi'!$B$2:$AS$506,MATCH(O$1,'Tillförd energi'!$B$1:$AQ$1,0),FALSE)</f>
        <v>0</v>
      </c>
      <c r="P34" s="73">
        <f>VLOOKUP($B34,'Tillförd energi'!$B$2:$AS$506,MATCH(P$1,'Tillförd energi'!$B$1:$AQ$1,0),FALSE)</f>
        <v>0</v>
      </c>
      <c r="Q34" s="73">
        <f>VLOOKUP($B34,'Tillförd energi'!$B$2:$AS$506,MATCH(Q$1,'Tillförd energi'!$B$1:$AQ$1,0),FALSE)</f>
        <v>0</v>
      </c>
      <c r="R34" s="73">
        <f>VLOOKUP($B34,'Tillförd energi'!$B$2:$AS$506,MATCH(R$1,'Tillförd energi'!$B$1:$AQ$1,0),FALSE)</f>
        <v>0</v>
      </c>
      <c r="S34" s="73">
        <f>VLOOKUP($B34,'Tillförd energi'!$B$2:$AS$506,MATCH(S$1,'Tillförd energi'!$B$1:$AQ$1,0),FALSE)</f>
        <v>0</v>
      </c>
      <c r="T34" s="73">
        <f>VLOOKUP($B34,'Tillförd energi'!$B$2:$AS$506,MATCH(T$1,'Tillförd energi'!$B$1:$AQ$1,0),FALSE)</f>
        <v>0</v>
      </c>
      <c r="U34" s="73">
        <f>VLOOKUP($B34,'Tillförd energi'!$B$2:$AS$506,MATCH(U$1,'Tillförd energi'!$B$1:$AQ$1,0),FALSE)</f>
        <v>0</v>
      </c>
      <c r="V34" s="73">
        <f>VLOOKUP($B34,'Tillförd energi'!$B$2:$AS$506,MATCH(V$1,'Tillförd energi'!$B$1:$AQ$1,0),FALSE)</f>
        <v>0</v>
      </c>
      <c r="W34" s="73">
        <f>VLOOKUP($B34,'Tillförd energi'!$B$2:$AS$506,MATCH(W$1,'Tillförd energi'!$B$1:$AQ$1,0),FALSE)</f>
        <v>0</v>
      </c>
      <c r="X34" s="73">
        <f>VLOOKUP($B34,'Tillförd energi'!$B$2:$AS$506,MATCH(X$1,'Tillförd energi'!$B$1:$AQ$1,0),FALSE)</f>
        <v>0</v>
      </c>
      <c r="Y34" s="73">
        <f>VLOOKUP($B34,'Tillförd energi'!$B$2:$AS$506,MATCH(Y$1,'Tillförd energi'!$B$1:$AQ$1,0),FALSE)</f>
        <v>0</v>
      </c>
      <c r="Z34" s="73">
        <f>VLOOKUP($B34,'Tillförd energi'!$B$2:$AS$506,MATCH(Z$1,'Tillförd energi'!$B$1:$AQ$1,0),FALSE)</f>
        <v>0</v>
      </c>
      <c r="AA34" s="73">
        <f>VLOOKUP($B34,'Tillförd energi'!$B$2:$AS$506,MATCH(AA$1,'Tillförd energi'!$B$1:$AQ$1,0),FALSE)</f>
        <v>0</v>
      </c>
      <c r="AB34" s="73">
        <f>VLOOKUP($B34,'Tillförd energi'!$B$2:$AS$506,MATCH(AB$1,'Tillförd energi'!$B$1:$AQ$1,0),FALSE)</f>
        <v>0</v>
      </c>
      <c r="AC34" s="73">
        <f>VLOOKUP($B34,'Tillförd energi'!$B$2:$AS$506,MATCH(AC$1,'Tillförd energi'!$B$1:$AQ$1,0),FALSE)</f>
        <v>0</v>
      </c>
      <c r="AD34" s="73">
        <f>VLOOKUP($B34,'Tillförd energi'!$B$2:$AS$506,MATCH(AD$1,'Tillförd energi'!$B$1:$AQ$1,0),FALSE)</f>
        <v>0</v>
      </c>
      <c r="AF34" s="73">
        <f>VLOOKUP($B34,'Tillförd energi'!$B$2:$AS$506,MATCH(AF$1,'Tillförd energi'!$B$1:$AQ$1,0),FALSE)</f>
        <v>0</v>
      </c>
      <c r="AH34" s="73">
        <f>IFERROR(VLOOKUP(B34,Miljö!$B$1:$S$476,9,FALSE)/1,0)</f>
        <v>0</v>
      </c>
      <c r="AJ34" s="81" t="str">
        <f>IFERROR(VLOOKUP($B34,Miljö!$B$1:$S$500,MATCH("hjälpel exklusive kraftvärme (GWh)",Miljö!$B$1:$V$1,0),FALSE)/1,"")</f>
        <v/>
      </c>
      <c r="AK34" s="81">
        <f t="shared" si="0"/>
        <v>0</v>
      </c>
      <c r="AL34" s="81">
        <f>VLOOKUP($B34,'Slutlig allokering'!$B$2:$AL$462,MATCH("Hjälpel kraftvärme",'Slutlig allokering'!$B$2:$AL$2,0),FALSE)</f>
        <v>0</v>
      </c>
      <c r="AN34" s="73">
        <f t="shared" si="1"/>
        <v>0</v>
      </c>
      <c r="AO34" s="73">
        <f t="shared" si="2"/>
        <v>0</v>
      </c>
      <c r="AP34" s="73" t="str">
        <f>IF(ISERROR(1/VLOOKUP($B34,Leveranser!$B$1:$S$500,MATCH("såld värme (gwh)",Leveranser!$B$1:$S$1,0),FALSE)),"",VLOOKUP($B34,Leveranser!$B$1:$S$500,MATCH("såld värme (gwh)",Leveranser!$B$1:$S$1,0),FALSE))</f>
        <v/>
      </c>
      <c r="AQ34" s="73">
        <f>VLOOKUP($B34,Leveranser!$B$1:$Y$500,MATCH("Totalt såld fjärrvärme till andra fjärrvärmeföretag",Leveranser!$B$1:$AA$1,0),FALSE)</f>
        <v>0</v>
      </c>
      <c r="AR34" s="73">
        <f>IF(ISERROR(1/VLOOKUP($B34,Miljö!$B$1:$S$500,MATCH("Såld mängd produktionsspecifik fjärrvärme (GWh)",Miljö!$B$1:$R$1,0),FALSE)),0,VLOOKUP($B34,Miljö!$B$1:$S$500,MATCH("Såld mängd produktionsspecifik fjärrvärme (GWh)",Miljö!$B$1:$R$1,0),FALSE))</f>
        <v>0</v>
      </c>
      <c r="AS34" s="82" t="str">
        <f t="shared" si="7"/>
        <v/>
      </c>
      <c r="AU34" s="73" t="str">
        <f>VLOOKUP($B34,'Miljövärden urval för publ'!$B$2:$I$486,7,FALSE)</f>
        <v>Nej</v>
      </c>
      <c r="AV34" s="73" t="str">
        <f>VLOOKUP($B34,'Miljövärden urval för publ'!$B$2:$I$486,6,FALSE)</f>
        <v>Nej</v>
      </c>
      <c r="AZ34" s="73">
        <f t="shared" si="3"/>
        <v>0</v>
      </c>
      <c r="BA34" s="73">
        <f t="shared" si="8"/>
        <v>0</v>
      </c>
      <c r="BB34" s="73">
        <f t="shared" si="4"/>
        <v>0</v>
      </c>
      <c r="BC34" s="73">
        <f t="shared" si="5"/>
        <v>0</v>
      </c>
      <c r="BE34" s="73">
        <f t="shared" si="9"/>
        <v>0</v>
      </c>
      <c r="BF34" s="73">
        <f t="shared" si="10"/>
        <v>0</v>
      </c>
      <c r="BH34" s="73">
        <f t="shared" si="6"/>
        <v>0</v>
      </c>
    </row>
    <row r="35" spans="1:60" ht="14.5" x14ac:dyDescent="0.35">
      <c r="A35" t="s">
        <v>31</v>
      </c>
      <c r="B35" t="s">
        <v>37</v>
      </c>
      <c r="C35" s="73">
        <f>VLOOKUP($B35,'Tillförd energi'!$B$2:$AS$506,MATCH(C$1,'Tillförd energi'!$B$1:$AQ$1,0),FALSE)</f>
        <v>0</v>
      </c>
      <c r="D35" s="73">
        <f>VLOOKUP($B35,'Tillförd energi'!$B$2:$AS$506,MATCH(D$1,'Tillförd energi'!$B$1:$AQ$1,0),FALSE)</f>
        <v>0</v>
      </c>
      <c r="E35" s="73">
        <f>VLOOKUP($B35,'Tillförd energi'!$B$2:$AS$506,MATCH(E$1,'Tillförd energi'!$B$1:$AQ$1,0),FALSE)</f>
        <v>0</v>
      </c>
      <c r="F35" s="73">
        <f>VLOOKUP($B35,'Tillförd energi'!$B$2:$AS$506,MATCH(F$1,'Tillförd energi'!$B$1:$AQ$1,0),FALSE)</f>
        <v>0</v>
      </c>
      <c r="G35" s="73">
        <f>VLOOKUP($B35,'Tillförd energi'!$B$2:$AS$506,MATCH(G$1,'Tillförd energi'!$B$1:$AQ$1,0),FALSE)</f>
        <v>0</v>
      </c>
      <c r="H35" s="73">
        <f>VLOOKUP($B35,'Tillförd energi'!$B$2:$AS$506,MATCH(H$1,'Tillförd energi'!$B$1:$AQ$1,0),FALSE)</f>
        <v>0</v>
      </c>
      <c r="I35" s="73">
        <f>VLOOKUP($B35,'Tillförd energi'!$B$2:$AS$506,MATCH(I$1,'Tillförd energi'!$B$1:$AQ$1,0),FALSE)</f>
        <v>0</v>
      </c>
      <c r="J35" s="73">
        <f>VLOOKUP($B35,'Tillförd energi'!$B$2:$AS$506,MATCH(J$1,'Tillförd energi'!$B$1:$AQ$1,0),FALSE)</f>
        <v>0</v>
      </c>
      <c r="K35" s="73">
        <f>VLOOKUP($B35,'Tillförd energi'!$B$2:$AS$506,MATCH(K$1,'Tillförd energi'!$B$1:$AQ$1,0),FALSE)</f>
        <v>0</v>
      </c>
      <c r="L35" s="73">
        <f>VLOOKUP($B35,'Tillförd energi'!$B$2:$AS$506,MATCH(L$1,'Tillförd energi'!$B$1:$AQ$1,0),FALSE)</f>
        <v>0</v>
      </c>
      <c r="M35" s="73">
        <f>VLOOKUP($B35,'Tillförd energi'!$B$2:$AS$506,MATCH(M$1,'Tillförd energi'!$B$1:$AQ$1,0),FALSE)</f>
        <v>0</v>
      </c>
      <c r="N35" s="73">
        <f>VLOOKUP($B35,'Tillförd energi'!$B$2:$AS$506,MATCH(N$1,'Tillförd energi'!$B$1:$AQ$1,0),FALSE)</f>
        <v>0</v>
      </c>
      <c r="O35" s="73">
        <f>VLOOKUP($B35,'Tillförd energi'!$B$2:$AS$506,MATCH(O$1,'Tillförd energi'!$B$1:$AQ$1,0),FALSE)</f>
        <v>0</v>
      </c>
      <c r="P35" s="73">
        <f>VLOOKUP($B35,'Tillförd energi'!$B$2:$AS$506,MATCH(P$1,'Tillförd energi'!$B$1:$AQ$1,0),FALSE)</f>
        <v>0</v>
      </c>
      <c r="Q35" s="73">
        <f>VLOOKUP($B35,'Tillförd energi'!$B$2:$AS$506,MATCH(Q$1,'Tillförd energi'!$B$1:$AQ$1,0),FALSE)</f>
        <v>2.2999999999999998</v>
      </c>
      <c r="R35" s="73">
        <f>VLOOKUP($B35,'Tillförd energi'!$B$2:$AS$506,MATCH(R$1,'Tillförd energi'!$B$1:$AQ$1,0),FALSE)</f>
        <v>0</v>
      </c>
      <c r="S35" s="73">
        <f>VLOOKUP($B35,'Tillförd energi'!$B$2:$AS$506,MATCH(S$1,'Tillförd energi'!$B$1:$AQ$1,0),FALSE)</f>
        <v>0</v>
      </c>
      <c r="T35" s="73">
        <f>VLOOKUP($B35,'Tillförd energi'!$B$2:$AS$506,MATCH(T$1,'Tillförd energi'!$B$1:$AQ$1,0),FALSE)</f>
        <v>0</v>
      </c>
      <c r="U35" s="73">
        <f>VLOOKUP($B35,'Tillförd energi'!$B$2:$AS$506,MATCH(U$1,'Tillförd energi'!$B$1:$AQ$1,0),FALSE)</f>
        <v>0</v>
      </c>
      <c r="V35" s="73">
        <f>VLOOKUP($B35,'Tillförd energi'!$B$2:$AS$506,MATCH(V$1,'Tillförd energi'!$B$1:$AQ$1,0),FALSE)</f>
        <v>0</v>
      </c>
      <c r="W35" s="73">
        <f>VLOOKUP($B35,'Tillförd energi'!$B$2:$AS$506,MATCH(W$1,'Tillförd energi'!$B$1:$AQ$1,0),FALSE)</f>
        <v>0</v>
      </c>
      <c r="X35" s="73">
        <f>VLOOKUP($B35,'Tillförd energi'!$B$2:$AS$506,MATCH(X$1,'Tillförd energi'!$B$1:$AQ$1,0),FALSE)</f>
        <v>0</v>
      </c>
      <c r="Y35" s="73">
        <f>VLOOKUP($B35,'Tillförd energi'!$B$2:$AS$506,MATCH(Y$1,'Tillförd energi'!$B$1:$AQ$1,0),FALSE)</f>
        <v>0</v>
      </c>
      <c r="Z35" s="73">
        <f>VLOOKUP($B35,'Tillförd energi'!$B$2:$AS$506,MATCH(Z$1,'Tillförd energi'!$B$1:$AQ$1,0),FALSE)</f>
        <v>0</v>
      </c>
      <c r="AA35" s="73">
        <f>VLOOKUP($B35,'Tillförd energi'!$B$2:$AS$506,MATCH(AA$1,'Tillförd energi'!$B$1:$AQ$1,0),FALSE)</f>
        <v>0</v>
      </c>
      <c r="AB35" s="73">
        <f>VLOOKUP($B35,'Tillförd energi'!$B$2:$AS$506,MATCH(AB$1,'Tillförd energi'!$B$1:$AQ$1,0),FALSE)</f>
        <v>0</v>
      </c>
      <c r="AC35" s="73">
        <f>VLOOKUP($B35,'Tillförd energi'!$B$2:$AS$506,MATCH(AC$1,'Tillförd energi'!$B$1:$AQ$1,0),FALSE)</f>
        <v>0</v>
      </c>
      <c r="AD35" s="73">
        <f>VLOOKUP($B35,'Tillförd energi'!$B$2:$AS$506,MATCH(AD$1,'Tillförd energi'!$B$1:$AQ$1,0),FALSE)</f>
        <v>0</v>
      </c>
      <c r="AF35" s="73">
        <f>VLOOKUP($B35,'Tillförd energi'!$B$2:$AS$506,MATCH(AF$1,'Tillförd energi'!$B$1:$AQ$1,0),FALSE)</f>
        <v>0.05</v>
      </c>
      <c r="AH35" s="73">
        <f>IFERROR(VLOOKUP(B35,Miljö!$B$1:$S$476,9,FALSE)/1,0)</f>
        <v>0</v>
      </c>
      <c r="AJ35" s="81">
        <f>IFERROR(VLOOKUP($B35,Miljö!$B$1:$S$500,MATCH("hjälpel exklusive kraftvärme (GWh)",Miljö!$B$1:$V$1,0),FALSE)/1,"")</f>
        <v>0.05</v>
      </c>
      <c r="AK35" s="81">
        <f t="shared" si="0"/>
        <v>0.05</v>
      </c>
      <c r="AL35" s="81">
        <f>VLOOKUP($B35,'Slutlig allokering'!$B$2:$AL$462,MATCH("Hjälpel kraftvärme",'Slutlig allokering'!$B$2:$AL$2,0),FALSE)</f>
        <v>0</v>
      </c>
      <c r="AN35" s="73">
        <f t="shared" si="1"/>
        <v>2.3499999999999996</v>
      </c>
      <c r="AO35" s="73">
        <f t="shared" si="2"/>
        <v>2.3499999999999996</v>
      </c>
      <c r="AP35" s="73">
        <f>IF(ISERROR(1/VLOOKUP($B35,Leveranser!$B$1:$S$500,MATCH("såld värme (gwh)",Leveranser!$B$1:$S$1,0),FALSE)),"",VLOOKUP($B35,Leveranser!$B$1:$S$500,MATCH("såld värme (gwh)",Leveranser!$B$1:$S$1,0),FALSE))</f>
        <v>2</v>
      </c>
      <c r="AQ35" s="73">
        <f>VLOOKUP($B35,Leveranser!$B$1:$Y$500,MATCH("Totalt såld fjärrvärme till andra fjärrvärmeföretag",Leveranser!$B$1:$AA$1,0),FALSE)</f>
        <v>0</v>
      </c>
      <c r="AR35" s="73">
        <f>IF(ISERROR(1/VLOOKUP($B35,Miljö!$B$1:$S$500,MATCH("Såld mängd produktionsspecifik fjärrvärme (GWh)",Miljö!$B$1:$R$1,0),FALSE)),0,VLOOKUP($B35,Miljö!$B$1:$S$500,MATCH("Såld mängd produktionsspecifik fjärrvärme (GWh)",Miljö!$B$1:$R$1,0),FALSE))</f>
        <v>0</v>
      </c>
      <c r="AS35" s="82">
        <f t="shared" si="7"/>
        <v>0.85106382978723416</v>
      </c>
      <c r="AU35" s="73" t="str">
        <f>VLOOKUP($B35,'Miljövärden urval för publ'!$B$2:$I$486,7,FALSE)</f>
        <v>Ja</v>
      </c>
      <c r="AV35" s="73" t="str">
        <f>VLOOKUP($B35,'Miljövärden urval för publ'!$B$2:$I$486,6,FALSE)</f>
        <v>Nej</v>
      </c>
      <c r="AZ35" s="73">
        <f t="shared" si="3"/>
        <v>0.05</v>
      </c>
      <c r="BA35" s="73">
        <f t="shared" si="8"/>
        <v>0</v>
      </c>
      <c r="BB35" s="73">
        <f t="shared" si="4"/>
        <v>0</v>
      </c>
      <c r="BC35" s="73">
        <f t="shared" si="5"/>
        <v>2.2999999999999998</v>
      </c>
      <c r="BE35" s="73">
        <f t="shared" si="9"/>
        <v>0</v>
      </c>
      <c r="BF35" s="73">
        <f t="shared" si="10"/>
        <v>0</v>
      </c>
      <c r="BH35" s="73">
        <f t="shared" si="6"/>
        <v>2.2999999999999998</v>
      </c>
    </row>
    <row r="36" spans="1:60" ht="14.5" x14ac:dyDescent="0.35">
      <c r="A36" t="s">
        <v>31</v>
      </c>
      <c r="B36" t="s">
        <v>38</v>
      </c>
      <c r="C36" s="73">
        <f>VLOOKUP($B36,'Tillförd energi'!$B$2:$AS$506,MATCH(C$1,'Tillförd energi'!$B$1:$AQ$1,0),FALSE)</f>
        <v>0</v>
      </c>
      <c r="D36" s="73">
        <f>VLOOKUP($B36,'Tillförd energi'!$B$2:$AS$506,MATCH(D$1,'Tillförd energi'!$B$1:$AQ$1,0),FALSE)</f>
        <v>0.2</v>
      </c>
      <c r="E36" s="73">
        <f>VLOOKUP($B36,'Tillförd energi'!$B$2:$AS$506,MATCH(E$1,'Tillförd energi'!$B$1:$AQ$1,0),FALSE)</f>
        <v>0</v>
      </c>
      <c r="F36" s="73">
        <f>VLOOKUP($B36,'Tillförd energi'!$B$2:$AS$506,MATCH(F$1,'Tillförd energi'!$B$1:$AQ$1,0),FALSE)</f>
        <v>0</v>
      </c>
      <c r="G36" s="73">
        <f>VLOOKUP($B36,'Tillförd energi'!$B$2:$AS$506,MATCH(G$1,'Tillförd energi'!$B$1:$AQ$1,0),FALSE)</f>
        <v>1</v>
      </c>
      <c r="H36" s="73">
        <f>VLOOKUP($B36,'Tillförd energi'!$B$2:$AS$506,MATCH(H$1,'Tillförd energi'!$B$1:$AQ$1,0),FALSE)</f>
        <v>0</v>
      </c>
      <c r="I36" s="73">
        <f>VLOOKUP($B36,'Tillförd energi'!$B$2:$AS$506,MATCH(I$1,'Tillförd energi'!$B$1:$AQ$1,0),FALSE)</f>
        <v>0</v>
      </c>
      <c r="J36" s="73">
        <f>VLOOKUP($B36,'Tillförd energi'!$B$2:$AS$506,MATCH(J$1,'Tillförd energi'!$B$1:$AQ$1,0),FALSE)</f>
        <v>0</v>
      </c>
      <c r="K36" s="73">
        <f>VLOOKUP($B36,'Tillförd energi'!$B$2:$AS$506,MATCH(K$1,'Tillförd energi'!$B$1:$AQ$1,0),FALSE)</f>
        <v>0</v>
      </c>
      <c r="L36" s="73">
        <f>VLOOKUP($B36,'Tillförd energi'!$B$2:$AS$506,MATCH(L$1,'Tillförd energi'!$B$1:$AQ$1,0),FALSE)</f>
        <v>0</v>
      </c>
      <c r="M36" s="73">
        <f>VLOOKUP($B36,'Tillförd energi'!$B$2:$AS$506,MATCH(M$1,'Tillförd energi'!$B$1:$AQ$1,0),FALSE)</f>
        <v>0</v>
      </c>
      <c r="N36" s="73">
        <f>VLOOKUP($B36,'Tillförd energi'!$B$2:$AS$506,MATCH(N$1,'Tillförd energi'!$B$1:$AQ$1,0),FALSE)</f>
        <v>0</v>
      </c>
      <c r="O36" s="73">
        <f>VLOOKUP($B36,'Tillförd energi'!$B$2:$AS$506,MATCH(O$1,'Tillförd energi'!$B$1:$AQ$1,0),FALSE)</f>
        <v>7.4</v>
      </c>
      <c r="P36" s="73">
        <f>VLOOKUP($B36,'Tillförd energi'!$B$2:$AS$506,MATCH(P$1,'Tillförd energi'!$B$1:$AQ$1,0),FALSE)</f>
        <v>0</v>
      </c>
      <c r="Q36" s="73">
        <f>VLOOKUP($B36,'Tillförd energi'!$B$2:$AS$506,MATCH(Q$1,'Tillförd energi'!$B$1:$AQ$1,0),FALSE)</f>
        <v>0</v>
      </c>
      <c r="R36" s="73">
        <f>VLOOKUP($B36,'Tillförd energi'!$B$2:$AS$506,MATCH(R$1,'Tillförd energi'!$B$1:$AQ$1,0),FALSE)</f>
        <v>0</v>
      </c>
      <c r="S36" s="73">
        <f>VLOOKUP($B36,'Tillförd energi'!$B$2:$AS$506,MATCH(S$1,'Tillförd energi'!$B$1:$AQ$1,0),FALSE)</f>
        <v>0</v>
      </c>
      <c r="T36" s="73">
        <f>VLOOKUP($B36,'Tillförd energi'!$B$2:$AS$506,MATCH(T$1,'Tillförd energi'!$B$1:$AQ$1,0),FALSE)</f>
        <v>0</v>
      </c>
      <c r="U36" s="73">
        <f>VLOOKUP($B36,'Tillförd energi'!$B$2:$AS$506,MATCH(U$1,'Tillförd energi'!$B$1:$AQ$1,0),FALSE)</f>
        <v>0</v>
      </c>
      <c r="V36" s="73">
        <f>VLOOKUP($B36,'Tillförd energi'!$B$2:$AS$506,MATCH(V$1,'Tillförd energi'!$B$1:$AQ$1,0),FALSE)</f>
        <v>0</v>
      </c>
      <c r="W36" s="73">
        <f>VLOOKUP($B36,'Tillförd energi'!$B$2:$AS$506,MATCH(W$1,'Tillförd energi'!$B$1:$AQ$1,0),FALSE)</f>
        <v>0</v>
      </c>
      <c r="X36" s="73">
        <f>VLOOKUP($B36,'Tillförd energi'!$B$2:$AS$506,MATCH(X$1,'Tillförd energi'!$B$1:$AQ$1,0),FALSE)</f>
        <v>0</v>
      </c>
      <c r="Y36" s="73">
        <f>VLOOKUP($B36,'Tillförd energi'!$B$2:$AS$506,MATCH(Y$1,'Tillförd energi'!$B$1:$AQ$1,0),FALSE)</f>
        <v>0</v>
      </c>
      <c r="Z36" s="73">
        <f>VLOOKUP($B36,'Tillförd energi'!$B$2:$AS$506,MATCH(Z$1,'Tillförd energi'!$B$1:$AQ$1,0),FALSE)</f>
        <v>0</v>
      </c>
      <c r="AA36" s="73">
        <f>VLOOKUP($B36,'Tillförd energi'!$B$2:$AS$506,MATCH(AA$1,'Tillförd energi'!$B$1:$AQ$1,0),FALSE)</f>
        <v>0</v>
      </c>
      <c r="AB36" s="73">
        <f>VLOOKUP($B36,'Tillförd energi'!$B$2:$AS$506,MATCH(AB$1,'Tillförd energi'!$B$1:$AQ$1,0),FALSE)</f>
        <v>0</v>
      </c>
      <c r="AC36" s="73">
        <f>VLOOKUP($B36,'Tillförd energi'!$B$2:$AS$506,MATCH(AC$1,'Tillförd energi'!$B$1:$AQ$1,0),FALSE)</f>
        <v>0</v>
      </c>
      <c r="AD36" s="73">
        <f>VLOOKUP($B36,'Tillförd energi'!$B$2:$AS$506,MATCH(AD$1,'Tillförd energi'!$B$1:$AQ$1,0),FALSE)</f>
        <v>0</v>
      </c>
      <c r="AF36" s="73">
        <f>VLOOKUP($B36,'Tillförd energi'!$B$2:$AS$506,MATCH(AF$1,'Tillförd energi'!$B$1:$AQ$1,0),FALSE)</f>
        <v>0.2</v>
      </c>
      <c r="AH36" s="73">
        <f>IFERROR(VLOOKUP(B36,Miljö!$B$1:$S$476,9,FALSE)/1,0)</f>
        <v>0</v>
      </c>
      <c r="AJ36" s="81">
        <f>IFERROR(VLOOKUP($B36,Miljö!$B$1:$S$500,MATCH("hjälpel exklusive kraftvärme (GWh)",Miljö!$B$1:$V$1,0),FALSE)/1,"")</f>
        <v>0.2</v>
      </c>
      <c r="AK36" s="81">
        <f t="shared" si="0"/>
        <v>0.2</v>
      </c>
      <c r="AL36" s="81">
        <f>VLOOKUP($B36,'Slutlig allokering'!$B$2:$AL$462,MATCH("Hjälpel kraftvärme",'Slutlig allokering'!$B$2:$AL$2,0),FALSE)</f>
        <v>0</v>
      </c>
      <c r="AN36" s="73">
        <f t="shared" si="1"/>
        <v>8.7999999999999989</v>
      </c>
      <c r="AO36" s="73">
        <f t="shared" si="2"/>
        <v>8.7999999999999989</v>
      </c>
      <c r="AP36" s="73">
        <f>IF(ISERROR(1/VLOOKUP($B36,Leveranser!$B$1:$S$500,MATCH("såld värme (gwh)",Leveranser!$B$1:$S$1,0),FALSE)),"",VLOOKUP($B36,Leveranser!$B$1:$S$500,MATCH("såld värme (gwh)",Leveranser!$B$1:$S$1,0),FALSE))</f>
        <v>8.1</v>
      </c>
      <c r="AQ36" s="73">
        <f>VLOOKUP($B36,Leveranser!$B$1:$Y$500,MATCH("Totalt såld fjärrvärme till andra fjärrvärmeföretag",Leveranser!$B$1:$AA$1,0),FALSE)</f>
        <v>0</v>
      </c>
      <c r="AR36" s="73">
        <f>IF(ISERROR(1/VLOOKUP($B36,Miljö!$B$1:$S$500,MATCH("Såld mängd produktionsspecifik fjärrvärme (GWh)",Miljö!$B$1:$R$1,0),FALSE)),0,VLOOKUP($B36,Miljö!$B$1:$S$500,MATCH("Såld mängd produktionsspecifik fjärrvärme (GWh)",Miljö!$B$1:$R$1,0),FALSE))</f>
        <v>0</v>
      </c>
      <c r="AS36" s="82">
        <f t="shared" si="7"/>
        <v>0.92045454545454553</v>
      </c>
      <c r="AU36" s="73" t="str">
        <f>VLOOKUP($B36,'Miljövärden urval för publ'!$B$2:$I$486,7,FALSE)</f>
        <v>Ja</v>
      </c>
      <c r="AV36" s="73" t="str">
        <f>VLOOKUP($B36,'Miljövärden urval för publ'!$B$2:$I$486,6,FALSE)</f>
        <v>Nej</v>
      </c>
      <c r="AZ36" s="73">
        <f t="shared" si="3"/>
        <v>0.2</v>
      </c>
      <c r="BA36" s="73">
        <f t="shared" si="8"/>
        <v>0</v>
      </c>
      <c r="BB36" s="73">
        <f t="shared" si="4"/>
        <v>7.4</v>
      </c>
      <c r="BC36" s="73">
        <f t="shared" si="5"/>
        <v>0</v>
      </c>
      <c r="BE36" s="73">
        <f t="shared" si="9"/>
        <v>0</v>
      </c>
      <c r="BF36" s="73">
        <f t="shared" si="10"/>
        <v>0</v>
      </c>
      <c r="BH36" s="73">
        <f t="shared" si="6"/>
        <v>7.4</v>
      </c>
    </row>
    <row r="37" spans="1:60" ht="14.5" x14ac:dyDescent="0.35">
      <c r="A37" t="s">
        <v>31</v>
      </c>
      <c r="B37" t="s">
        <v>39</v>
      </c>
      <c r="C37" s="73">
        <f>VLOOKUP($B37,'Tillförd energi'!$B$2:$AS$506,MATCH(C$1,'Tillförd energi'!$B$1:$AQ$1,0),FALSE)</f>
        <v>0</v>
      </c>
      <c r="D37" s="73">
        <f>VLOOKUP($B37,'Tillförd energi'!$B$2:$AS$506,MATCH(D$1,'Tillförd energi'!$B$1:$AQ$1,0),FALSE)</f>
        <v>0.5</v>
      </c>
      <c r="E37" s="73">
        <f>VLOOKUP($B37,'Tillförd energi'!$B$2:$AS$506,MATCH(E$1,'Tillförd energi'!$B$1:$AQ$1,0),FALSE)</f>
        <v>0</v>
      </c>
      <c r="F37" s="73">
        <f>VLOOKUP($B37,'Tillförd energi'!$B$2:$AS$506,MATCH(F$1,'Tillförd energi'!$B$1:$AQ$1,0),FALSE)</f>
        <v>0</v>
      </c>
      <c r="G37" s="73">
        <f>VLOOKUP($B37,'Tillförd energi'!$B$2:$AS$506,MATCH(G$1,'Tillförd energi'!$B$1:$AQ$1,0),FALSE)</f>
        <v>0</v>
      </c>
      <c r="H37" s="73">
        <f>VLOOKUP($B37,'Tillförd energi'!$B$2:$AS$506,MATCH(H$1,'Tillförd energi'!$B$1:$AQ$1,0),FALSE)</f>
        <v>0</v>
      </c>
      <c r="I37" s="73">
        <f>VLOOKUP($B37,'Tillförd energi'!$B$2:$AS$506,MATCH(I$1,'Tillförd energi'!$B$1:$AQ$1,0),FALSE)</f>
        <v>0</v>
      </c>
      <c r="J37" s="73">
        <f>VLOOKUP($B37,'Tillförd energi'!$B$2:$AS$506,MATCH(J$1,'Tillförd energi'!$B$1:$AQ$1,0),FALSE)</f>
        <v>0</v>
      </c>
      <c r="K37" s="73">
        <f>VLOOKUP($B37,'Tillförd energi'!$B$2:$AS$506,MATCH(K$1,'Tillförd energi'!$B$1:$AQ$1,0),FALSE)</f>
        <v>0</v>
      </c>
      <c r="L37" s="73">
        <f>VLOOKUP($B37,'Tillförd energi'!$B$2:$AS$506,MATCH(L$1,'Tillförd energi'!$B$1:$AQ$1,0),FALSE)</f>
        <v>0</v>
      </c>
      <c r="M37" s="73">
        <f>VLOOKUP($B37,'Tillförd energi'!$B$2:$AS$506,MATCH(M$1,'Tillförd energi'!$B$1:$AQ$1,0),FALSE)</f>
        <v>0</v>
      </c>
      <c r="N37" s="73">
        <f>VLOOKUP($B37,'Tillförd energi'!$B$2:$AS$506,MATCH(N$1,'Tillförd energi'!$B$1:$AQ$1,0),FALSE)</f>
        <v>0</v>
      </c>
      <c r="O37" s="73">
        <f>VLOOKUP($B37,'Tillförd energi'!$B$2:$AS$506,MATCH(O$1,'Tillförd energi'!$B$1:$AQ$1,0),FALSE)</f>
        <v>0</v>
      </c>
      <c r="P37" s="73">
        <f>VLOOKUP($B37,'Tillförd energi'!$B$2:$AS$506,MATCH(P$1,'Tillförd energi'!$B$1:$AQ$1,0),FALSE)</f>
        <v>0</v>
      </c>
      <c r="Q37" s="73">
        <f>VLOOKUP($B37,'Tillförd energi'!$B$2:$AS$506,MATCH(Q$1,'Tillförd energi'!$B$1:$AQ$1,0),FALSE)</f>
        <v>4.3</v>
      </c>
      <c r="R37" s="73">
        <f>VLOOKUP($B37,'Tillförd energi'!$B$2:$AS$506,MATCH(R$1,'Tillförd energi'!$B$1:$AQ$1,0),FALSE)</f>
        <v>0</v>
      </c>
      <c r="S37" s="73">
        <f>VLOOKUP($B37,'Tillförd energi'!$B$2:$AS$506,MATCH(S$1,'Tillförd energi'!$B$1:$AQ$1,0),FALSE)</f>
        <v>0</v>
      </c>
      <c r="T37" s="73">
        <f>VLOOKUP($B37,'Tillförd energi'!$B$2:$AS$506,MATCH(T$1,'Tillförd energi'!$B$1:$AQ$1,0),FALSE)</f>
        <v>0</v>
      </c>
      <c r="U37" s="73">
        <f>VLOOKUP($B37,'Tillförd energi'!$B$2:$AS$506,MATCH(U$1,'Tillförd energi'!$B$1:$AQ$1,0),FALSE)</f>
        <v>0</v>
      </c>
      <c r="V37" s="73">
        <f>VLOOKUP($B37,'Tillförd energi'!$B$2:$AS$506,MATCH(V$1,'Tillförd energi'!$B$1:$AQ$1,0),FALSE)</f>
        <v>0</v>
      </c>
      <c r="W37" s="73">
        <f>VLOOKUP($B37,'Tillförd energi'!$B$2:$AS$506,MATCH(W$1,'Tillförd energi'!$B$1:$AQ$1,0),FALSE)</f>
        <v>0</v>
      </c>
      <c r="X37" s="73">
        <f>VLOOKUP($B37,'Tillförd energi'!$B$2:$AS$506,MATCH(X$1,'Tillförd energi'!$B$1:$AQ$1,0),FALSE)</f>
        <v>0</v>
      </c>
      <c r="Y37" s="73">
        <f>VLOOKUP($B37,'Tillförd energi'!$B$2:$AS$506,MATCH(Y$1,'Tillförd energi'!$B$1:$AQ$1,0),FALSE)</f>
        <v>0</v>
      </c>
      <c r="Z37" s="73">
        <f>VLOOKUP($B37,'Tillförd energi'!$B$2:$AS$506,MATCH(Z$1,'Tillförd energi'!$B$1:$AQ$1,0),FALSE)</f>
        <v>0</v>
      </c>
      <c r="AA37" s="73">
        <f>VLOOKUP($B37,'Tillförd energi'!$B$2:$AS$506,MATCH(AA$1,'Tillförd energi'!$B$1:$AQ$1,0),FALSE)</f>
        <v>0</v>
      </c>
      <c r="AB37" s="73">
        <f>VLOOKUP($B37,'Tillförd energi'!$B$2:$AS$506,MATCH(AB$1,'Tillförd energi'!$B$1:$AQ$1,0),FALSE)</f>
        <v>0</v>
      </c>
      <c r="AC37" s="73">
        <f>VLOOKUP($B37,'Tillförd energi'!$B$2:$AS$506,MATCH(AC$1,'Tillförd energi'!$B$1:$AQ$1,0),FALSE)</f>
        <v>0</v>
      </c>
      <c r="AD37" s="73">
        <f>VLOOKUP($B37,'Tillförd energi'!$B$2:$AS$506,MATCH(AD$1,'Tillförd energi'!$B$1:$AQ$1,0),FALSE)</f>
        <v>0</v>
      </c>
      <c r="AF37" s="73">
        <f>VLOOKUP($B37,'Tillförd energi'!$B$2:$AS$506,MATCH(AF$1,'Tillförd energi'!$B$1:$AQ$1,0),FALSE)</f>
        <v>0.2</v>
      </c>
      <c r="AH37" s="73">
        <f>IFERROR(VLOOKUP(B37,Miljö!$B$1:$S$476,9,FALSE)/1,0)</f>
        <v>0</v>
      </c>
      <c r="AJ37" s="81">
        <f>IFERROR(VLOOKUP($B37,Miljö!$B$1:$S$500,MATCH("hjälpel exklusive kraftvärme (GWh)",Miljö!$B$1:$V$1,0),FALSE)/1,"")</f>
        <v>0.2</v>
      </c>
      <c r="AK37" s="81">
        <f t="shared" si="0"/>
        <v>0.2</v>
      </c>
      <c r="AL37" s="81">
        <f>VLOOKUP($B37,'Slutlig allokering'!$B$2:$AL$462,MATCH("Hjälpel kraftvärme",'Slutlig allokering'!$B$2:$AL$2,0),FALSE)</f>
        <v>0</v>
      </c>
      <c r="AN37" s="73">
        <f t="shared" si="1"/>
        <v>5</v>
      </c>
      <c r="AO37" s="73">
        <f t="shared" si="2"/>
        <v>5</v>
      </c>
      <c r="AP37" s="73">
        <f>IF(ISERROR(1/VLOOKUP($B37,Leveranser!$B$1:$S$500,MATCH("såld värme (gwh)",Leveranser!$B$1:$S$1,0),FALSE)),"",VLOOKUP($B37,Leveranser!$B$1:$S$500,MATCH("såld värme (gwh)",Leveranser!$B$1:$S$1,0),FALSE))</f>
        <v>3.7</v>
      </c>
      <c r="AQ37" s="73">
        <f>VLOOKUP($B37,Leveranser!$B$1:$Y$500,MATCH("Totalt såld fjärrvärme till andra fjärrvärmeföretag",Leveranser!$B$1:$AA$1,0),FALSE)</f>
        <v>0</v>
      </c>
      <c r="AR37" s="73">
        <f>IF(ISERROR(1/VLOOKUP($B37,Miljö!$B$1:$S$500,MATCH("Såld mängd produktionsspecifik fjärrvärme (GWh)",Miljö!$B$1:$R$1,0),FALSE)),0,VLOOKUP($B37,Miljö!$B$1:$S$500,MATCH("Såld mängd produktionsspecifik fjärrvärme (GWh)",Miljö!$B$1:$R$1,0),FALSE))</f>
        <v>0</v>
      </c>
      <c r="AS37" s="82">
        <f t="shared" si="7"/>
        <v>0.74</v>
      </c>
      <c r="AU37" s="73" t="str">
        <f>VLOOKUP($B37,'Miljövärden urval för publ'!$B$2:$I$486,7,FALSE)</f>
        <v>Ja</v>
      </c>
      <c r="AV37" s="73" t="str">
        <f>VLOOKUP($B37,'Miljövärden urval för publ'!$B$2:$I$486,6,FALSE)</f>
        <v>Nej</v>
      </c>
      <c r="AZ37" s="73">
        <f t="shared" si="3"/>
        <v>0.2</v>
      </c>
      <c r="BA37" s="73">
        <f t="shared" si="8"/>
        <v>0</v>
      </c>
      <c r="BB37" s="73">
        <f t="shared" si="4"/>
        <v>0</v>
      </c>
      <c r="BC37" s="73">
        <f t="shared" si="5"/>
        <v>4.3</v>
      </c>
      <c r="BE37" s="73">
        <f t="shared" si="9"/>
        <v>0</v>
      </c>
      <c r="BF37" s="73">
        <f t="shared" si="10"/>
        <v>0</v>
      </c>
      <c r="BH37" s="73">
        <f t="shared" si="6"/>
        <v>4.3</v>
      </c>
    </row>
    <row r="38" spans="1:60" ht="14.5" x14ac:dyDescent="0.35">
      <c r="A38" t="s">
        <v>31</v>
      </c>
      <c r="B38" t="s">
        <v>40</v>
      </c>
      <c r="C38" s="73">
        <f>VLOOKUP($B38,'Tillförd energi'!$B$2:$AS$506,MATCH(C$1,'Tillförd energi'!$B$1:$AQ$1,0),FALSE)</f>
        <v>0</v>
      </c>
      <c r="D38" s="73">
        <f>VLOOKUP($B38,'Tillförd energi'!$B$2:$AS$506,MATCH(D$1,'Tillförd energi'!$B$1:$AQ$1,0),FALSE)</f>
        <v>0.2</v>
      </c>
      <c r="E38" s="73">
        <f>VLOOKUP($B38,'Tillförd energi'!$B$2:$AS$506,MATCH(E$1,'Tillförd energi'!$B$1:$AQ$1,0),FALSE)</f>
        <v>0</v>
      </c>
      <c r="F38" s="73">
        <f>VLOOKUP($B38,'Tillförd energi'!$B$2:$AS$506,MATCH(F$1,'Tillförd energi'!$B$1:$AQ$1,0),FALSE)</f>
        <v>0</v>
      </c>
      <c r="G38" s="73">
        <f>VLOOKUP($B38,'Tillförd energi'!$B$2:$AS$506,MATCH(G$1,'Tillförd energi'!$B$1:$AQ$1,0),FALSE)</f>
        <v>0</v>
      </c>
      <c r="H38" s="73">
        <f>VLOOKUP($B38,'Tillförd energi'!$B$2:$AS$506,MATCH(H$1,'Tillförd energi'!$B$1:$AQ$1,0),FALSE)</f>
        <v>0</v>
      </c>
      <c r="I38" s="73">
        <f>VLOOKUP($B38,'Tillförd energi'!$B$2:$AS$506,MATCH(I$1,'Tillförd energi'!$B$1:$AQ$1,0),FALSE)</f>
        <v>0</v>
      </c>
      <c r="J38" s="73">
        <f>VLOOKUP($B38,'Tillförd energi'!$B$2:$AS$506,MATCH(J$1,'Tillförd energi'!$B$1:$AQ$1,0),FALSE)</f>
        <v>0</v>
      </c>
      <c r="K38" s="73">
        <f>VLOOKUP($B38,'Tillförd energi'!$B$2:$AS$506,MATCH(K$1,'Tillförd energi'!$B$1:$AQ$1,0),FALSE)</f>
        <v>0</v>
      </c>
      <c r="L38" s="73">
        <f>VLOOKUP($B38,'Tillförd energi'!$B$2:$AS$506,MATCH(L$1,'Tillförd energi'!$B$1:$AQ$1,0),FALSE)</f>
        <v>0</v>
      </c>
      <c r="M38" s="73">
        <f>VLOOKUP($B38,'Tillförd energi'!$B$2:$AS$506,MATCH(M$1,'Tillförd energi'!$B$1:$AQ$1,0),FALSE)</f>
        <v>0</v>
      </c>
      <c r="N38" s="73">
        <f>VLOOKUP($B38,'Tillförd energi'!$B$2:$AS$506,MATCH(N$1,'Tillförd energi'!$B$1:$AQ$1,0),FALSE)</f>
        <v>0</v>
      </c>
      <c r="O38" s="73">
        <f>VLOOKUP($B38,'Tillförd energi'!$B$2:$AS$506,MATCH(O$1,'Tillförd energi'!$B$1:$AQ$1,0),FALSE)</f>
        <v>0</v>
      </c>
      <c r="P38" s="73">
        <f>VLOOKUP($B38,'Tillförd energi'!$B$2:$AS$506,MATCH(P$1,'Tillförd energi'!$B$1:$AQ$1,0),FALSE)</f>
        <v>0</v>
      </c>
      <c r="Q38" s="73">
        <f>VLOOKUP($B38,'Tillförd energi'!$B$2:$AS$506,MATCH(Q$1,'Tillförd energi'!$B$1:$AQ$1,0),FALSE)</f>
        <v>4</v>
      </c>
      <c r="R38" s="73">
        <f>VLOOKUP($B38,'Tillförd energi'!$B$2:$AS$506,MATCH(R$1,'Tillförd energi'!$B$1:$AQ$1,0),FALSE)</f>
        <v>0</v>
      </c>
      <c r="S38" s="73">
        <f>VLOOKUP($B38,'Tillförd energi'!$B$2:$AS$506,MATCH(S$1,'Tillförd energi'!$B$1:$AQ$1,0),FALSE)</f>
        <v>0</v>
      </c>
      <c r="T38" s="73">
        <f>VLOOKUP($B38,'Tillförd energi'!$B$2:$AS$506,MATCH(T$1,'Tillförd energi'!$B$1:$AQ$1,0),FALSE)</f>
        <v>0</v>
      </c>
      <c r="U38" s="73">
        <f>VLOOKUP($B38,'Tillförd energi'!$B$2:$AS$506,MATCH(U$1,'Tillförd energi'!$B$1:$AQ$1,0),FALSE)</f>
        <v>0</v>
      </c>
      <c r="V38" s="73">
        <f>VLOOKUP($B38,'Tillförd energi'!$B$2:$AS$506,MATCH(V$1,'Tillförd energi'!$B$1:$AQ$1,0),FALSE)</f>
        <v>0</v>
      </c>
      <c r="W38" s="73">
        <f>VLOOKUP($B38,'Tillförd energi'!$B$2:$AS$506,MATCH(W$1,'Tillförd energi'!$B$1:$AQ$1,0),FALSE)</f>
        <v>0</v>
      </c>
      <c r="X38" s="73">
        <f>VLOOKUP($B38,'Tillförd energi'!$B$2:$AS$506,MATCH(X$1,'Tillförd energi'!$B$1:$AQ$1,0),FALSE)</f>
        <v>0</v>
      </c>
      <c r="Y38" s="73">
        <f>VLOOKUP($B38,'Tillförd energi'!$B$2:$AS$506,MATCH(Y$1,'Tillförd energi'!$B$1:$AQ$1,0),FALSE)</f>
        <v>0</v>
      </c>
      <c r="Z38" s="73">
        <f>VLOOKUP($B38,'Tillförd energi'!$B$2:$AS$506,MATCH(Z$1,'Tillförd energi'!$B$1:$AQ$1,0),FALSE)</f>
        <v>0</v>
      </c>
      <c r="AA38" s="73">
        <f>VLOOKUP($B38,'Tillförd energi'!$B$2:$AS$506,MATCH(AA$1,'Tillförd energi'!$B$1:$AQ$1,0),FALSE)</f>
        <v>0</v>
      </c>
      <c r="AB38" s="73">
        <f>VLOOKUP($B38,'Tillförd energi'!$B$2:$AS$506,MATCH(AB$1,'Tillförd energi'!$B$1:$AQ$1,0),FALSE)</f>
        <v>0</v>
      </c>
      <c r="AC38" s="73">
        <f>VLOOKUP($B38,'Tillförd energi'!$B$2:$AS$506,MATCH(AC$1,'Tillförd energi'!$B$1:$AQ$1,0),FALSE)</f>
        <v>0</v>
      </c>
      <c r="AD38" s="73">
        <f>VLOOKUP($B38,'Tillförd energi'!$B$2:$AS$506,MATCH(AD$1,'Tillförd energi'!$B$1:$AQ$1,0),FALSE)</f>
        <v>0</v>
      </c>
      <c r="AF38" s="73">
        <f>VLOOKUP($B38,'Tillförd energi'!$B$2:$AS$506,MATCH(AF$1,'Tillförd energi'!$B$1:$AQ$1,0),FALSE)</f>
        <v>0.2</v>
      </c>
      <c r="AH38" s="73">
        <f>IFERROR(VLOOKUP(B38,Miljö!$B$1:$S$476,9,FALSE)/1,0)</f>
        <v>0</v>
      </c>
      <c r="AJ38" s="81">
        <f>IFERROR(VLOOKUP($B38,Miljö!$B$1:$S$500,MATCH("hjälpel exklusive kraftvärme (GWh)",Miljö!$B$1:$V$1,0),FALSE)/1,"")</f>
        <v>0.2</v>
      </c>
      <c r="AK38" s="81">
        <f t="shared" si="0"/>
        <v>0.2</v>
      </c>
      <c r="AL38" s="81">
        <f>VLOOKUP($B38,'Slutlig allokering'!$B$2:$AL$462,MATCH("Hjälpel kraftvärme",'Slutlig allokering'!$B$2:$AL$2,0),FALSE)</f>
        <v>0</v>
      </c>
      <c r="AN38" s="73">
        <f t="shared" si="1"/>
        <v>4.4000000000000004</v>
      </c>
      <c r="AO38" s="73">
        <f t="shared" si="2"/>
        <v>4.4000000000000004</v>
      </c>
      <c r="AP38" s="73">
        <f>IF(ISERROR(1/VLOOKUP($B38,Leveranser!$B$1:$S$500,MATCH("såld värme (gwh)",Leveranser!$B$1:$S$1,0),FALSE)),"",VLOOKUP($B38,Leveranser!$B$1:$S$500,MATCH("såld värme (gwh)",Leveranser!$B$1:$S$1,0),FALSE))</f>
        <v>3.4</v>
      </c>
      <c r="AQ38" s="73">
        <f>VLOOKUP($B38,Leveranser!$B$1:$Y$500,MATCH("Totalt såld fjärrvärme till andra fjärrvärmeföretag",Leveranser!$B$1:$AA$1,0),FALSE)</f>
        <v>0</v>
      </c>
      <c r="AR38" s="73">
        <f>IF(ISERROR(1/VLOOKUP($B38,Miljö!$B$1:$S$500,MATCH("Såld mängd produktionsspecifik fjärrvärme (GWh)",Miljö!$B$1:$R$1,0),FALSE)),0,VLOOKUP($B38,Miljö!$B$1:$S$500,MATCH("Såld mängd produktionsspecifik fjärrvärme (GWh)",Miljö!$B$1:$R$1,0),FALSE))</f>
        <v>0</v>
      </c>
      <c r="AS38" s="82">
        <f t="shared" si="7"/>
        <v>0.7727272727272726</v>
      </c>
      <c r="AU38" s="73" t="str">
        <f>VLOOKUP($B38,'Miljövärden urval för publ'!$B$2:$I$486,7,FALSE)</f>
        <v>Ja</v>
      </c>
      <c r="AV38" s="73" t="str">
        <f>VLOOKUP($B38,'Miljövärden urval för publ'!$B$2:$I$486,6,FALSE)</f>
        <v>Nej</v>
      </c>
      <c r="AZ38" s="73">
        <f t="shared" si="3"/>
        <v>0.2</v>
      </c>
      <c r="BA38" s="73">
        <f t="shared" si="8"/>
        <v>0</v>
      </c>
      <c r="BB38" s="73">
        <f t="shared" si="4"/>
        <v>0</v>
      </c>
      <c r="BC38" s="73">
        <f t="shared" si="5"/>
        <v>4</v>
      </c>
      <c r="BE38" s="73">
        <f t="shared" si="9"/>
        <v>0</v>
      </c>
      <c r="BF38" s="73">
        <f t="shared" si="10"/>
        <v>0</v>
      </c>
      <c r="BH38" s="73">
        <f t="shared" si="6"/>
        <v>4</v>
      </c>
    </row>
    <row r="39" spans="1:60" ht="14.5" x14ac:dyDescent="0.35">
      <c r="A39" t="s">
        <v>31</v>
      </c>
      <c r="B39" t="s">
        <v>41</v>
      </c>
      <c r="C39" s="73">
        <f>VLOOKUP($B39,'Tillförd energi'!$B$2:$AS$506,MATCH(C$1,'Tillförd energi'!$B$1:$AQ$1,0),FALSE)</f>
        <v>0</v>
      </c>
      <c r="D39" s="73">
        <f>VLOOKUP($B39,'Tillförd energi'!$B$2:$AS$506,MATCH(D$1,'Tillförd energi'!$B$1:$AQ$1,0),FALSE)</f>
        <v>0.5</v>
      </c>
      <c r="E39" s="73">
        <f>VLOOKUP($B39,'Tillförd energi'!$B$2:$AS$506,MATCH(E$1,'Tillförd energi'!$B$1:$AQ$1,0),FALSE)</f>
        <v>0</v>
      </c>
      <c r="F39" s="73">
        <f>VLOOKUP($B39,'Tillförd energi'!$B$2:$AS$506,MATCH(F$1,'Tillförd energi'!$B$1:$AQ$1,0),FALSE)</f>
        <v>0</v>
      </c>
      <c r="G39" s="73">
        <f>VLOOKUP($B39,'Tillförd energi'!$B$2:$AS$506,MATCH(G$1,'Tillförd energi'!$B$1:$AQ$1,0),FALSE)</f>
        <v>0</v>
      </c>
      <c r="H39" s="73">
        <f>VLOOKUP($B39,'Tillförd energi'!$B$2:$AS$506,MATCH(H$1,'Tillförd energi'!$B$1:$AQ$1,0),FALSE)</f>
        <v>0</v>
      </c>
      <c r="I39" s="73">
        <f>VLOOKUP($B39,'Tillförd energi'!$B$2:$AS$506,MATCH(I$1,'Tillförd energi'!$B$1:$AQ$1,0),FALSE)</f>
        <v>0</v>
      </c>
      <c r="J39" s="73">
        <f>VLOOKUP($B39,'Tillförd energi'!$B$2:$AS$506,MATCH(J$1,'Tillförd energi'!$B$1:$AQ$1,0),FALSE)</f>
        <v>0</v>
      </c>
      <c r="K39" s="73">
        <f>VLOOKUP($B39,'Tillförd energi'!$B$2:$AS$506,MATCH(K$1,'Tillförd energi'!$B$1:$AQ$1,0),FALSE)</f>
        <v>0</v>
      </c>
      <c r="L39" s="73">
        <f>VLOOKUP($B39,'Tillförd energi'!$B$2:$AS$506,MATCH(L$1,'Tillförd energi'!$B$1:$AQ$1,0),FALSE)</f>
        <v>0</v>
      </c>
      <c r="M39" s="73">
        <f>VLOOKUP($B39,'Tillförd energi'!$B$2:$AS$506,MATCH(M$1,'Tillförd energi'!$B$1:$AQ$1,0),FALSE)</f>
        <v>0</v>
      </c>
      <c r="N39" s="73">
        <f>VLOOKUP($B39,'Tillförd energi'!$B$2:$AS$506,MATCH(N$1,'Tillförd energi'!$B$1:$AQ$1,0),FALSE)</f>
        <v>0</v>
      </c>
      <c r="O39" s="73">
        <f>VLOOKUP($B39,'Tillförd energi'!$B$2:$AS$506,MATCH(O$1,'Tillförd energi'!$B$1:$AQ$1,0),FALSE)</f>
        <v>31.5</v>
      </c>
      <c r="P39" s="73">
        <f>VLOOKUP($B39,'Tillförd energi'!$B$2:$AS$506,MATCH(P$1,'Tillförd energi'!$B$1:$AQ$1,0),FALSE)</f>
        <v>0</v>
      </c>
      <c r="Q39" s="73">
        <f>VLOOKUP($B39,'Tillförd energi'!$B$2:$AS$506,MATCH(Q$1,'Tillförd energi'!$B$1:$AQ$1,0),FALSE)</f>
        <v>2</v>
      </c>
      <c r="R39" s="73">
        <f>VLOOKUP($B39,'Tillförd energi'!$B$2:$AS$506,MATCH(R$1,'Tillförd energi'!$B$1:$AQ$1,0),FALSE)</f>
        <v>0</v>
      </c>
      <c r="S39" s="73">
        <f>VLOOKUP($B39,'Tillförd energi'!$B$2:$AS$506,MATCH(S$1,'Tillförd energi'!$B$1:$AQ$1,0),FALSE)</f>
        <v>0</v>
      </c>
      <c r="T39" s="73">
        <f>VLOOKUP($B39,'Tillförd energi'!$B$2:$AS$506,MATCH(T$1,'Tillförd energi'!$B$1:$AQ$1,0),FALSE)</f>
        <v>0</v>
      </c>
      <c r="U39" s="73">
        <f>VLOOKUP($B39,'Tillförd energi'!$B$2:$AS$506,MATCH(U$1,'Tillförd energi'!$B$1:$AQ$1,0),FALSE)</f>
        <v>0</v>
      </c>
      <c r="V39" s="73">
        <f>VLOOKUP($B39,'Tillförd energi'!$B$2:$AS$506,MATCH(V$1,'Tillförd energi'!$B$1:$AQ$1,0),FALSE)</f>
        <v>0</v>
      </c>
      <c r="W39" s="73">
        <f>VLOOKUP($B39,'Tillförd energi'!$B$2:$AS$506,MATCH(W$1,'Tillförd energi'!$B$1:$AQ$1,0),FALSE)</f>
        <v>0</v>
      </c>
      <c r="X39" s="73">
        <f>VLOOKUP($B39,'Tillförd energi'!$B$2:$AS$506,MATCH(X$1,'Tillförd energi'!$B$1:$AQ$1,0),FALSE)</f>
        <v>0</v>
      </c>
      <c r="Y39" s="73">
        <f>VLOOKUP($B39,'Tillförd energi'!$B$2:$AS$506,MATCH(Y$1,'Tillförd energi'!$B$1:$AQ$1,0),FALSE)</f>
        <v>0</v>
      </c>
      <c r="Z39" s="73">
        <f>VLOOKUP($B39,'Tillförd energi'!$B$2:$AS$506,MATCH(Z$1,'Tillförd energi'!$B$1:$AQ$1,0),FALSE)</f>
        <v>0</v>
      </c>
      <c r="AA39" s="73">
        <f>VLOOKUP($B39,'Tillförd energi'!$B$2:$AS$506,MATCH(AA$1,'Tillförd energi'!$B$1:$AQ$1,0),FALSE)</f>
        <v>0</v>
      </c>
      <c r="AB39" s="73">
        <f>VLOOKUP($B39,'Tillförd energi'!$B$2:$AS$506,MATCH(AB$1,'Tillförd energi'!$B$1:$AQ$1,0),FALSE)</f>
        <v>0</v>
      </c>
      <c r="AC39" s="73">
        <f>VLOOKUP($B39,'Tillförd energi'!$B$2:$AS$506,MATCH(AC$1,'Tillförd energi'!$B$1:$AQ$1,0),FALSE)</f>
        <v>0</v>
      </c>
      <c r="AD39" s="73">
        <f>VLOOKUP($B39,'Tillförd energi'!$B$2:$AS$506,MATCH(AD$1,'Tillförd energi'!$B$1:$AQ$1,0),FALSE)</f>
        <v>0</v>
      </c>
      <c r="AF39" s="73">
        <f>VLOOKUP($B39,'Tillförd energi'!$B$2:$AS$506,MATCH(AF$1,'Tillförd energi'!$B$1:$AQ$1,0),FALSE)</f>
        <v>0.1</v>
      </c>
      <c r="AH39" s="73">
        <f>IFERROR(VLOOKUP(B39,Miljö!$B$1:$S$476,9,FALSE)/1,0)</f>
        <v>0</v>
      </c>
      <c r="AJ39" s="81">
        <f>IFERROR(VLOOKUP($B39,Miljö!$B$1:$S$500,MATCH("hjälpel exklusive kraftvärme (GWh)",Miljö!$B$1:$V$1,0),FALSE)/1,"")</f>
        <v>0.1</v>
      </c>
      <c r="AK39" s="81">
        <f t="shared" si="0"/>
        <v>0.1</v>
      </c>
      <c r="AL39" s="81">
        <f>VLOOKUP($B39,'Slutlig allokering'!$B$2:$AL$462,MATCH("Hjälpel kraftvärme",'Slutlig allokering'!$B$2:$AL$2,0),FALSE)</f>
        <v>0</v>
      </c>
      <c r="AN39" s="73">
        <f t="shared" si="1"/>
        <v>34.1</v>
      </c>
      <c r="AO39" s="73">
        <f t="shared" si="2"/>
        <v>34.1</v>
      </c>
      <c r="AP39" s="73">
        <f>IF(ISERROR(1/VLOOKUP($B39,Leveranser!$B$1:$S$500,MATCH("såld värme (gwh)",Leveranser!$B$1:$S$1,0),FALSE)),"",VLOOKUP($B39,Leveranser!$B$1:$S$500,MATCH("såld värme (gwh)",Leveranser!$B$1:$S$1,0),FALSE))</f>
        <v>22</v>
      </c>
      <c r="AQ39" s="73">
        <f>VLOOKUP($B39,Leveranser!$B$1:$Y$500,MATCH("Totalt såld fjärrvärme till andra fjärrvärmeföretag",Leveranser!$B$1:$AA$1,0),FALSE)</f>
        <v>0</v>
      </c>
      <c r="AR39" s="73">
        <f>IF(ISERROR(1/VLOOKUP($B39,Miljö!$B$1:$S$500,MATCH("Såld mängd produktionsspecifik fjärrvärme (GWh)",Miljö!$B$1:$R$1,0),FALSE)),0,VLOOKUP($B39,Miljö!$B$1:$S$500,MATCH("Såld mängd produktionsspecifik fjärrvärme (GWh)",Miljö!$B$1:$R$1,0),FALSE))</f>
        <v>0</v>
      </c>
      <c r="AS39" s="82">
        <f t="shared" si="7"/>
        <v>0.64516129032258063</v>
      </c>
      <c r="AU39" s="73" t="str">
        <f>VLOOKUP($B39,'Miljövärden urval för publ'!$B$2:$I$486,7,FALSE)</f>
        <v>Ja</v>
      </c>
      <c r="AV39" s="73" t="str">
        <f>VLOOKUP($B39,'Miljövärden urval för publ'!$B$2:$I$486,6,FALSE)</f>
        <v>Nej</v>
      </c>
      <c r="AZ39" s="73">
        <f t="shared" si="3"/>
        <v>0.1</v>
      </c>
      <c r="BA39" s="73">
        <f t="shared" si="8"/>
        <v>0</v>
      </c>
      <c r="BB39" s="73">
        <f t="shared" si="4"/>
        <v>31.5</v>
      </c>
      <c r="BC39" s="73">
        <f t="shared" si="5"/>
        <v>2</v>
      </c>
      <c r="BE39" s="73">
        <f t="shared" si="9"/>
        <v>0</v>
      </c>
      <c r="BF39" s="73">
        <f t="shared" si="10"/>
        <v>0</v>
      </c>
      <c r="BH39" s="73">
        <f t="shared" si="6"/>
        <v>33.5</v>
      </c>
    </row>
    <row r="40" spans="1:60" ht="14.5" x14ac:dyDescent="0.35">
      <c r="A40" t="s">
        <v>31</v>
      </c>
      <c r="B40" t="s">
        <v>42</v>
      </c>
      <c r="C40" s="73">
        <f>VLOOKUP($B40,'Tillförd energi'!$B$2:$AS$506,MATCH(C$1,'Tillförd energi'!$B$1:$AQ$1,0),FALSE)</f>
        <v>0</v>
      </c>
      <c r="D40" s="73">
        <f>VLOOKUP($B40,'Tillförd energi'!$B$2:$AS$506,MATCH(D$1,'Tillförd energi'!$B$1:$AQ$1,0),FALSE)</f>
        <v>0</v>
      </c>
      <c r="E40" s="73">
        <f>VLOOKUP($B40,'Tillförd energi'!$B$2:$AS$506,MATCH(E$1,'Tillförd energi'!$B$1:$AQ$1,0),FALSE)</f>
        <v>0</v>
      </c>
      <c r="F40" s="73">
        <f>VLOOKUP($B40,'Tillförd energi'!$B$2:$AS$506,MATCH(F$1,'Tillförd energi'!$B$1:$AQ$1,0),FALSE)</f>
        <v>0</v>
      </c>
      <c r="G40" s="73">
        <f>VLOOKUP($B40,'Tillförd energi'!$B$2:$AS$506,MATCH(G$1,'Tillförd energi'!$B$1:$AQ$1,0),FALSE)</f>
        <v>0</v>
      </c>
      <c r="H40" s="73">
        <f>VLOOKUP($B40,'Tillförd energi'!$B$2:$AS$506,MATCH(H$1,'Tillförd energi'!$B$1:$AQ$1,0),FALSE)</f>
        <v>0</v>
      </c>
      <c r="I40" s="73">
        <f>VLOOKUP($B40,'Tillförd energi'!$B$2:$AS$506,MATCH(I$1,'Tillförd energi'!$B$1:$AQ$1,0),FALSE)</f>
        <v>0</v>
      </c>
      <c r="J40" s="73">
        <f>VLOOKUP($B40,'Tillförd energi'!$B$2:$AS$506,MATCH(J$1,'Tillförd energi'!$B$1:$AQ$1,0),FALSE)</f>
        <v>0</v>
      </c>
      <c r="K40" s="73">
        <f>VLOOKUP($B40,'Tillförd energi'!$B$2:$AS$506,MATCH(K$1,'Tillförd energi'!$B$1:$AQ$1,0),FALSE)</f>
        <v>0</v>
      </c>
      <c r="L40" s="73">
        <f>VLOOKUP($B40,'Tillförd energi'!$B$2:$AS$506,MATCH(L$1,'Tillförd energi'!$B$1:$AQ$1,0),FALSE)</f>
        <v>0</v>
      </c>
      <c r="M40" s="73">
        <f>VLOOKUP($B40,'Tillförd energi'!$B$2:$AS$506,MATCH(M$1,'Tillförd energi'!$B$1:$AQ$1,0),FALSE)</f>
        <v>0</v>
      </c>
      <c r="N40" s="73">
        <f>VLOOKUP($B40,'Tillförd energi'!$B$2:$AS$506,MATCH(N$1,'Tillförd energi'!$B$1:$AQ$1,0),FALSE)</f>
        <v>0</v>
      </c>
      <c r="O40" s="73">
        <f>VLOOKUP($B40,'Tillförd energi'!$B$2:$AS$506,MATCH(O$1,'Tillförd energi'!$B$1:$AQ$1,0),FALSE)</f>
        <v>0</v>
      </c>
      <c r="P40" s="73">
        <f>VLOOKUP($B40,'Tillförd energi'!$B$2:$AS$506,MATCH(P$1,'Tillförd energi'!$B$1:$AQ$1,0),FALSE)</f>
        <v>0</v>
      </c>
      <c r="Q40" s="73">
        <f>VLOOKUP($B40,'Tillförd energi'!$B$2:$AS$506,MATCH(Q$1,'Tillförd energi'!$B$1:$AQ$1,0),FALSE)</f>
        <v>0</v>
      </c>
      <c r="R40" s="73">
        <f>VLOOKUP($B40,'Tillförd energi'!$B$2:$AS$506,MATCH(R$1,'Tillförd energi'!$B$1:$AQ$1,0),FALSE)</f>
        <v>0</v>
      </c>
      <c r="S40" s="73">
        <f>VLOOKUP($B40,'Tillförd energi'!$B$2:$AS$506,MATCH(S$1,'Tillförd energi'!$B$1:$AQ$1,0),FALSE)</f>
        <v>0</v>
      </c>
      <c r="T40" s="73">
        <f>VLOOKUP($B40,'Tillförd energi'!$B$2:$AS$506,MATCH(T$1,'Tillförd energi'!$B$1:$AQ$1,0),FALSE)</f>
        <v>0</v>
      </c>
      <c r="U40" s="73">
        <f>VLOOKUP($B40,'Tillförd energi'!$B$2:$AS$506,MATCH(U$1,'Tillförd energi'!$B$1:$AQ$1,0),FALSE)</f>
        <v>0</v>
      </c>
      <c r="V40" s="73">
        <f>VLOOKUP($B40,'Tillförd energi'!$B$2:$AS$506,MATCH(V$1,'Tillförd energi'!$B$1:$AQ$1,0),FALSE)</f>
        <v>0</v>
      </c>
      <c r="W40" s="73">
        <f>VLOOKUP($B40,'Tillförd energi'!$B$2:$AS$506,MATCH(W$1,'Tillförd energi'!$B$1:$AQ$1,0),FALSE)</f>
        <v>0</v>
      </c>
      <c r="X40" s="73">
        <f>VLOOKUP($B40,'Tillförd energi'!$B$2:$AS$506,MATCH(X$1,'Tillförd energi'!$B$1:$AQ$1,0),FALSE)</f>
        <v>0</v>
      </c>
      <c r="Y40" s="73">
        <f>VLOOKUP($B40,'Tillförd energi'!$B$2:$AS$506,MATCH(Y$1,'Tillförd energi'!$B$1:$AQ$1,0),FALSE)</f>
        <v>0</v>
      </c>
      <c r="Z40" s="73">
        <f>VLOOKUP($B40,'Tillförd energi'!$B$2:$AS$506,MATCH(Z$1,'Tillförd energi'!$B$1:$AQ$1,0),FALSE)</f>
        <v>0</v>
      </c>
      <c r="AA40" s="73">
        <f>VLOOKUP($B40,'Tillförd energi'!$B$2:$AS$506,MATCH(AA$1,'Tillförd energi'!$B$1:$AQ$1,0),FALSE)</f>
        <v>0</v>
      </c>
      <c r="AB40" s="73">
        <f>VLOOKUP($B40,'Tillförd energi'!$B$2:$AS$506,MATCH(AB$1,'Tillförd energi'!$B$1:$AQ$1,0),FALSE)</f>
        <v>0</v>
      </c>
      <c r="AC40" s="73">
        <f>VLOOKUP($B40,'Tillförd energi'!$B$2:$AS$506,MATCH(AC$1,'Tillförd energi'!$B$1:$AQ$1,0),FALSE)</f>
        <v>29.176500000000001</v>
      </c>
      <c r="AD40" s="73">
        <f>VLOOKUP($B40,'Tillförd energi'!$B$2:$AS$506,MATCH(AD$1,'Tillförd energi'!$B$1:$AQ$1,0),FALSE)</f>
        <v>0</v>
      </c>
      <c r="AF40" s="73">
        <f>VLOOKUP($B40,'Tillförd energi'!$B$2:$AS$506,MATCH(AF$1,'Tillförd energi'!$B$1:$AQ$1,0),FALSE)</f>
        <v>0.01</v>
      </c>
      <c r="AH40" s="73">
        <f>IFERROR(VLOOKUP(B40,Miljö!$B$1:$S$476,9,FALSE)/1,0)</f>
        <v>0</v>
      </c>
      <c r="AJ40" s="81">
        <f>IFERROR(VLOOKUP($B40,Miljö!$B$1:$S$500,MATCH("hjälpel exklusive kraftvärme (GWh)",Miljö!$B$1:$V$1,0),FALSE)/1,"")</f>
        <v>0.01</v>
      </c>
      <c r="AK40" s="81">
        <f t="shared" si="0"/>
        <v>0.01</v>
      </c>
      <c r="AL40" s="81">
        <f>VLOOKUP($B40,'Slutlig allokering'!$B$2:$AL$462,MATCH("Hjälpel kraftvärme",'Slutlig allokering'!$B$2:$AL$2,0),FALSE)</f>
        <v>0</v>
      </c>
      <c r="AN40" s="73">
        <f t="shared" si="1"/>
        <v>29.186500000000002</v>
      </c>
      <c r="AO40" s="73">
        <f t="shared" si="2"/>
        <v>29.186500000000002</v>
      </c>
      <c r="AP40" s="73">
        <f>IF(ISERROR(1/VLOOKUP($B40,Leveranser!$B$1:$S$500,MATCH("såld värme (gwh)",Leveranser!$B$1:$S$1,0),FALSE)),"",VLOOKUP($B40,Leveranser!$B$1:$S$500,MATCH("såld värme (gwh)",Leveranser!$B$1:$S$1,0),FALSE))</f>
        <v>25.4</v>
      </c>
      <c r="AQ40" s="73">
        <f>VLOOKUP($B40,Leveranser!$B$1:$Y$500,MATCH("Totalt såld fjärrvärme till andra fjärrvärmeföretag",Leveranser!$B$1:$AA$1,0),FALSE)</f>
        <v>0</v>
      </c>
      <c r="AR40" s="73">
        <f>IF(ISERROR(1/VLOOKUP($B40,Miljö!$B$1:$S$500,MATCH("Såld mängd produktionsspecifik fjärrvärme (GWh)",Miljö!$B$1:$R$1,0),FALSE)),0,VLOOKUP($B40,Miljö!$B$1:$S$500,MATCH("Såld mängd produktionsspecifik fjärrvärme (GWh)",Miljö!$B$1:$R$1,0),FALSE))</f>
        <v>0</v>
      </c>
      <c r="AS40" s="82">
        <f t="shared" si="7"/>
        <v>0.87026536241070351</v>
      </c>
      <c r="AU40" s="73" t="str">
        <f>VLOOKUP($B40,'Miljövärden urval för publ'!$B$2:$I$486,7,FALSE)</f>
        <v>Ja</v>
      </c>
      <c r="AV40" s="73" t="str">
        <f>VLOOKUP($B40,'Miljövärden urval för publ'!$B$2:$I$486,6,FALSE)</f>
        <v>Nej</v>
      </c>
      <c r="AZ40" s="73">
        <f t="shared" si="3"/>
        <v>0.01</v>
      </c>
      <c r="BA40" s="73">
        <f t="shared" si="8"/>
        <v>0</v>
      </c>
      <c r="BB40" s="73">
        <f t="shared" si="4"/>
        <v>0</v>
      </c>
      <c r="BC40" s="73">
        <f t="shared" si="5"/>
        <v>0</v>
      </c>
      <c r="BE40" s="73">
        <f t="shared" si="9"/>
        <v>0</v>
      </c>
      <c r="BF40" s="73">
        <f t="shared" si="10"/>
        <v>0</v>
      </c>
      <c r="BH40" s="73">
        <f t="shared" si="6"/>
        <v>0</v>
      </c>
    </row>
    <row r="41" spans="1:60" ht="14.5" x14ac:dyDescent="0.35">
      <c r="A41" t="s">
        <v>31</v>
      </c>
      <c r="B41" t="s">
        <v>43</v>
      </c>
      <c r="C41" s="73">
        <f>VLOOKUP($B41,'Tillförd energi'!$B$2:$AS$506,MATCH(C$1,'Tillförd energi'!$B$1:$AQ$1,0),FALSE)</f>
        <v>0</v>
      </c>
      <c r="D41" s="73">
        <f>VLOOKUP($B41,'Tillförd energi'!$B$2:$AS$506,MATCH(D$1,'Tillförd energi'!$B$1:$AQ$1,0),FALSE)</f>
        <v>0.1</v>
      </c>
      <c r="E41" s="73">
        <f>VLOOKUP($B41,'Tillförd energi'!$B$2:$AS$506,MATCH(E$1,'Tillförd energi'!$B$1:$AQ$1,0),FALSE)</f>
        <v>0</v>
      </c>
      <c r="F41" s="73">
        <f>VLOOKUP($B41,'Tillförd energi'!$B$2:$AS$506,MATCH(F$1,'Tillförd energi'!$B$1:$AQ$1,0),FALSE)</f>
        <v>0</v>
      </c>
      <c r="G41" s="73">
        <f>VLOOKUP($B41,'Tillförd energi'!$B$2:$AS$506,MATCH(G$1,'Tillförd energi'!$B$1:$AQ$1,0),FALSE)</f>
        <v>0</v>
      </c>
      <c r="H41" s="73">
        <f>VLOOKUP($B41,'Tillförd energi'!$B$2:$AS$506,MATCH(H$1,'Tillförd energi'!$B$1:$AQ$1,0),FALSE)</f>
        <v>0</v>
      </c>
      <c r="I41" s="73">
        <f>VLOOKUP($B41,'Tillförd energi'!$B$2:$AS$506,MATCH(I$1,'Tillförd energi'!$B$1:$AQ$1,0),FALSE)</f>
        <v>0</v>
      </c>
      <c r="J41" s="73">
        <f>VLOOKUP($B41,'Tillförd energi'!$B$2:$AS$506,MATCH(J$1,'Tillförd energi'!$B$1:$AQ$1,0),FALSE)</f>
        <v>0</v>
      </c>
      <c r="K41" s="73">
        <f>VLOOKUP($B41,'Tillförd energi'!$B$2:$AS$506,MATCH(K$1,'Tillförd energi'!$B$1:$AQ$1,0),FALSE)</f>
        <v>0</v>
      </c>
      <c r="L41" s="73">
        <f>VLOOKUP($B41,'Tillförd energi'!$B$2:$AS$506,MATCH(L$1,'Tillförd energi'!$B$1:$AQ$1,0),FALSE)</f>
        <v>0</v>
      </c>
      <c r="M41" s="73">
        <f>VLOOKUP($B41,'Tillförd energi'!$B$2:$AS$506,MATCH(M$1,'Tillförd energi'!$B$1:$AQ$1,0),FALSE)</f>
        <v>0</v>
      </c>
      <c r="N41" s="73">
        <f>VLOOKUP($B41,'Tillförd energi'!$B$2:$AS$506,MATCH(N$1,'Tillförd energi'!$B$1:$AQ$1,0),FALSE)</f>
        <v>0</v>
      </c>
      <c r="O41" s="73">
        <f>VLOOKUP($B41,'Tillförd energi'!$B$2:$AS$506,MATCH(O$1,'Tillförd energi'!$B$1:$AQ$1,0),FALSE)</f>
        <v>0</v>
      </c>
      <c r="P41" s="73">
        <f>VLOOKUP($B41,'Tillförd energi'!$B$2:$AS$506,MATCH(P$1,'Tillförd energi'!$B$1:$AQ$1,0),FALSE)</f>
        <v>0</v>
      </c>
      <c r="Q41" s="73">
        <f>VLOOKUP($B41,'Tillförd energi'!$B$2:$AS$506,MATCH(Q$1,'Tillförd energi'!$B$1:$AQ$1,0),FALSE)</f>
        <v>7.7</v>
      </c>
      <c r="R41" s="73">
        <f>VLOOKUP($B41,'Tillförd energi'!$B$2:$AS$506,MATCH(R$1,'Tillförd energi'!$B$1:$AQ$1,0),FALSE)</f>
        <v>0</v>
      </c>
      <c r="S41" s="73">
        <f>VLOOKUP($B41,'Tillförd energi'!$B$2:$AS$506,MATCH(S$1,'Tillförd energi'!$B$1:$AQ$1,0),FALSE)</f>
        <v>0</v>
      </c>
      <c r="T41" s="73">
        <f>VLOOKUP($B41,'Tillförd energi'!$B$2:$AS$506,MATCH(T$1,'Tillförd energi'!$B$1:$AQ$1,0),FALSE)</f>
        <v>0</v>
      </c>
      <c r="U41" s="73">
        <f>VLOOKUP($B41,'Tillförd energi'!$B$2:$AS$506,MATCH(U$1,'Tillförd energi'!$B$1:$AQ$1,0),FALSE)</f>
        <v>0</v>
      </c>
      <c r="V41" s="73">
        <f>VLOOKUP($B41,'Tillförd energi'!$B$2:$AS$506,MATCH(V$1,'Tillförd energi'!$B$1:$AQ$1,0),FALSE)</f>
        <v>0</v>
      </c>
      <c r="W41" s="73">
        <f>VLOOKUP($B41,'Tillförd energi'!$B$2:$AS$506,MATCH(W$1,'Tillförd energi'!$B$1:$AQ$1,0),FALSE)</f>
        <v>0</v>
      </c>
      <c r="X41" s="73">
        <f>VLOOKUP($B41,'Tillförd energi'!$B$2:$AS$506,MATCH(X$1,'Tillförd energi'!$B$1:$AQ$1,0),FALSE)</f>
        <v>0</v>
      </c>
      <c r="Y41" s="73">
        <f>VLOOKUP($B41,'Tillförd energi'!$B$2:$AS$506,MATCH(Y$1,'Tillförd energi'!$B$1:$AQ$1,0),FALSE)</f>
        <v>0</v>
      </c>
      <c r="Z41" s="73">
        <f>VLOOKUP($B41,'Tillförd energi'!$B$2:$AS$506,MATCH(Z$1,'Tillförd energi'!$B$1:$AQ$1,0),FALSE)</f>
        <v>0</v>
      </c>
      <c r="AA41" s="73">
        <f>VLOOKUP($B41,'Tillförd energi'!$B$2:$AS$506,MATCH(AA$1,'Tillförd energi'!$B$1:$AQ$1,0),FALSE)</f>
        <v>0</v>
      </c>
      <c r="AB41" s="73">
        <f>VLOOKUP($B41,'Tillförd energi'!$B$2:$AS$506,MATCH(AB$1,'Tillförd energi'!$B$1:$AQ$1,0),FALSE)</f>
        <v>0</v>
      </c>
      <c r="AC41" s="73">
        <f>VLOOKUP($B41,'Tillförd energi'!$B$2:$AS$506,MATCH(AC$1,'Tillförd energi'!$B$1:$AQ$1,0),FALSE)</f>
        <v>0</v>
      </c>
      <c r="AD41" s="73">
        <f>VLOOKUP($B41,'Tillförd energi'!$B$2:$AS$506,MATCH(AD$1,'Tillförd energi'!$B$1:$AQ$1,0),FALSE)</f>
        <v>0</v>
      </c>
      <c r="AF41" s="73">
        <f>VLOOKUP($B41,'Tillförd energi'!$B$2:$AS$506,MATCH(AF$1,'Tillförd energi'!$B$1:$AQ$1,0),FALSE)</f>
        <v>0.2</v>
      </c>
      <c r="AH41" s="73">
        <f>IFERROR(VLOOKUP(B41,Miljö!$B$1:$S$476,9,FALSE)/1,0)</f>
        <v>0</v>
      </c>
      <c r="AJ41" s="81">
        <f>IFERROR(VLOOKUP($B41,Miljö!$B$1:$S$500,MATCH("hjälpel exklusive kraftvärme (GWh)",Miljö!$B$1:$V$1,0),FALSE)/1,"")</f>
        <v>0.2</v>
      </c>
      <c r="AK41" s="81">
        <f t="shared" si="0"/>
        <v>0.2</v>
      </c>
      <c r="AL41" s="81">
        <f>VLOOKUP($B41,'Slutlig allokering'!$B$2:$AL$462,MATCH("Hjälpel kraftvärme",'Slutlig allokering'!$B$2:$AL$2,0),FALSE)</f>
        <v>0</v>
      </c>
      <c r="AN41" s="73">
        <f t="shared" si="1"/>
        <v>8</v>
      </c>
      <c r="AO41" s="73">
        <f t="shared" si="2"/>
        <v>8</v>
      </c>
      <c r="AP41" s="73">
        <f>IF(ISERROR(1/VLOOKUP($B41,Leveranser!$B$1:$S$500,MATCH("såld värme (gwh)",Leveranser!$B$1:$S$1,0),FALSE)),"",VLOOKUP($B41,Leveranser!$B$1:$S$500,MATCH("såld värme (gwh)",Leveranser!$B$1:$S$1,0),FALSE))</f>
        <v>6.1</v>
      </c>
      <c r="AQ41" s="73">
        <f>VLOOKUP($B41,Leveranser!$B$1:$Y$500,MATCH("Totalt såld fjärrvärme till andra fjärrvärmeföretag",Leveranser!$B$1:$AA$1,0),FALSE)</f>
        <v>0</v>
      </c>
      <c r="AR41" s="73">
        <f>IF(ISERROR(1/VLOOKUP($B41,Miljö!$B$1:$S$500,MATCH("Såld mängd produktionsspecifik fjärrvärme (GWh)",Miljö!$B$1:$R$1,0),FALSE)),0,VLOOKUP($B41,Miljö!$B$1:$S$500,MATCH("Såld mängd produktionsspecifik fjärrvärme (GWh)",Miljö!$B$1:$R$1,0),FALSE))</f>
        <v>0</v>
      </c>
      <c r="AS41" s="82">
        <f t="shared" si="7"/>
        <v>0.76249999999999996</v>
      </c>
      <c r="AU41" s="73" t="str">
        <f>VLOOKUP($B41,'Miljövärden urval för publ'!$B$2:$I$486,7,FALSE)</f>
        <v>Ja</v>
      </c>
      <c r="AV41" s="73" t="str">
        <f>VLOOKUP($B41,'Miljövärden urval för publ'!$B$2:$I$486,6,FALSE)</f>
        <v>Nej</v>
      </c>
      <c r="AZ41" s="73">
        <f t="shared" si="3"/>
        <v>0.2</v>
      </c>
      <c r="BA41" s="73">
        <f t="shared" si="8"/>
        <v>0</v>
      </c>
      <c r="BB41" s="73">
        <f t="shared" si="4"/>
        <v>0</v>
      </c>
      <c r="BC41" s="73">
        <f t="shared" si="5"/>
        <v>7.7</v>
      </c>
      <c r="BE41" s="73">
        <f t="shared" si="9"/>
        <v>0</v>
      </c>
      <c r="BF41" s="73">
        <f t="shared" si="10"/>
        <v>0</v>
      </c>
      <c r="BH41" s="73">
        <f t="shared" si="6"/>
        <v>7.7</v>
      </c>
    </row>
    <row r="42" spans="1:60" ht="14.5" x14ac:dyDescent="0.35">
      <c r="A42" t="s">
        <v>31</v>
      </c>
      <c r="B42" t="s">
        <v>44</v>
      </c>
      <c r="C42" s="73">
        <f>VLOOKUP($B42,'Tillförd energi'!$B$2:$AS$506,MATCH(C$1,'Tillförd energi'!$B$1:$AQ$1,0),FALSE)</f>
        <v>0</v>
      </c>
      <c r="D42" s="73">
        <f>VLOOKUP($B42,'Tillförd energi'!$B$2:$AS$506,MATCH(D$1,'Tillförd energi'!$B$1:$AQ$1,0),FALSE)</f>
        <v>0.1</v>
      </c>
      <c r="E42" s="73">
        <f>VLOOKUP($B42,'Tillförd energi'!$B$2:$AS$506,MATCH(E$1,'Tillförd energi'!$B$1:$AQ$1,0),FALSE)</f>
        <v>0</v>
      </c>
      <c r="F42" s="73">
        <f>VLOOKUP($B42,'Tillförd energi'!$B$2:$AS$506,MATCH(F$1,'Tillförd energi'!$B$1:$AQ$1,0),FALSE)</f>
        <v>0</v>
      </c>
      <c r="G42" s="73">
        <f>VLOOKUP($B42,'Tillförd energi'!$B$2:$AS$506,MATCH(G$1,'Tillförd energi'!$B$1:$AQ$1,0),FALSE)</f>
        <v>0</v>
      </c>
      <c r="H42" s="73">
        <f>VLOOKUP($B42,'Tillförd energi'!$B$2:$AS$506,MATCH(H$1,'Tillförd energi'!$B$1:$AQ$1,0),FALSE)</f>
        <v>0</v>
      </c>
      <c r="I42" s="73">
        <f>VLOOKUP($B42,'Tillförd energi'!$B$2:$AS$506,MATCH(I$1,'Tillförd energi'!$B$1:$AQ$1,0),FALSE)</f>
        <v>0</v>
      </c>
      <c r="J42" s="73">
        <f>VLOOKUP($B42,'Tillförd energi'!$B$2:$AS$506,MATCH(J$1,'Tillförd energi'!$B$1:$AQ$1,0),FALSE)</f>
        <v>0</v>
      </c>
      <c r="K42" s="73">
        <f>VLOOKUP($B42,'Tillförd energi'!$B$2:$AS$506,MATCH(K$1,'Tillförd energi'!$B$1:$AQ$1,0),FALSE)</f>
        <v>0</v>
      </c>
      <c r="L42" s="73">
        <f>VLOOKUP($B42,'Tillförd energi'!$B$2:$AS$506,MATCH(L$1,'Tillförd energi'!$B$1:$AQ$1,0),FALSE)</f>
        <v>0</v>
      </c>
      <c r="M42" s="73">
        <f>VLOOKUP($B42,'Tillförd energi'!$B$2:$AS$506,MATCH(M$1,'Tillförd energi'!$B$1:$AQ$1,0),FALSE)</f>
        <v>0</v>
      </c>
      <c r="N42" s="73">
        <f>VLOOKUP($B42,'Tillförd energi'!$B$2:$AS$506,MATCH(N$1,'Tillförd energi'!$B$1:$AQ$1,0),FALSE)</f>
        <v>0</v>
      </c>
      <c r="O42" s="73">
        <f>VLOOKUP($B42,'Tillförd energi'!$B$2:$AS$506,MATCH(O$1,'Tillförd energi'!$B$1:$AQ$1,0),FALSE)</f>
        <v>0</v>
      </c>
      <c r="P42" s="73">
        <f>VLOOKUP($B42,'Tillförd energi'!$B$2:$AS$506,MATCH(P$1,'Tillförd energi'!$B$1:$AQ$1,0),FALSE)</f>
        <v>0</v>
      </c>
      <c r="Q42" s="73">
        <f>VLOOKUP($B42,'Tillförd energi'!$B$2:$AS$506,MATCH(Q$1,'Tillförd energi'!$B$1:$AQ$1,0),FALSE)</f>
        <v>2.6</v>
      </c>
      <c r="R42" s="73">
        <f>VLOOKUP($B42,'Tillförd energi'!$B$2:$AS$506,MATCH(R$1,'Tillförd energi'!$B$1:$AQ$1,0),FALSE)</f>
        <v>0</v>
      </c>
      <c r="S42" s="73">
        <f>VLOOKUP($B42,'Tillförd energi'!$B$2:$AS$506,MATCH(S$1,'Tillförd energi'!$B$1:$AQ$1,0),FALSE)</f>
        <v>0</v>
      </c>
      <c r="T42" s="73">
        <f>VLOOKUP($B42,'Tillförd energi'!$B$2:$AS$506,MATCH(T$1,'Tillförd energi'!$B$1:$AQ$1,0),FALSE)</f>
        <v>0</v>
      </c>
      <c r="U42" s="73">
        <f>VLOOKUP($B42,'Tillförd energi'!$B$2:$AS$506,MATCH(U$1,'Tillförd energi'!$B$1:$AQ$1,0),FALSE)</f>
        <v>0</v>
      </c>
      <c r="V42" s="73">
        <f>VLOOKUP($B42,'Tillförd energi'!$B$2:$AS$506,MATCH(V$1,'Tillförd energi'!$B$1:$AQ$1,0),FALSE)</f>
        <v>0</v>
      </c>
      <c r="W42" s="73">
        <f>VLOOKUP($B42,'Tillförd energi'!$B$2:$AS$506,MATCH(W$1,'Tillförd energi'!$B$1:$AQ$1,0),FALSE)</f>
        <v>0</v>
      </c>
      <c r="X42" s="73">
        <f>VLOOKUP($B42,'Tillförd energi'!$B$2:$AS$506,MATCH(X$1,'Tillförd energi'!$B$1:$AQ$1,0),FALSE)</f>
        <v>0</v>
      </c>
      <c r="Y42" s="73">
        <f>VLOOKUP($B42,'Tillförd energi'!$B$2:$AS$506,MATCH(Y$1,'Tillförd energi'!$B$1:$AQ$1,0),FALSE)</f>
        <v>0</v>
      </c>
      <c r="Z42" s="73">
        <f>VLOOKUP($B42,'Tillförd energi'!$B$2:$AS$506,MATCH(Z$1,'Tillförd energi'!$B$1:$AQ$1,0),FALSE)</f>
        <v>0</v>
      </c>
      <c r="AA42" s="73">
        <f>VLOOKUP($B42,'Tillförd energi'!$B$2:$AS$506,MATCH(AA$1,'Tillförd energi'!$B$1:$AQ$1,0),FALSE)</f>
        <v>0</v>
      </c>
      <c r="AB42" s="73">
        <f>VLOOKUP($B42,'Tillförd energi'!$B$2:$AS$506,MATCH(AB$1,'Tillförd energi'!$B$1:$AQ$1,0),FALSE)</f>
        <v>0</v>
      </c>
      <c r="AC42" s="73">
        <f>VLOOKUP($B42,'Tillförd energi'!$B$2:$AS$506,MATCH(AC$1,'Tillförd energi'!$B$1:$AQ$1,0),FALSE)</f>
        <v>0</v>
      </c>
      <c r="AD42" s="73">
        <f>VLOOKUP($B42,'Tillförd energi'!$B$2:$AS$506,MATCH(AD$1,'Tillförd energi'!$B$1:$AQ$1,0),FALSE)</f>
        <v>0</v>
      </c>
      <c r="AF42" s="73">
        <f>VLOOKUP($B42,'Tillförd energi'!$B$2:$AS$506,MATCH(AF$1,'Tillförd energi'!$B$1:$AQ$1,0),FALSE)</f>
        <v>0.1</v>
      </c>
      <c r="AH42" s="73">
        <f>IFERROR(VLOOKUP(B42,Miljö!$B$1:$S$476,9,FALSE)/1,0)</f>
        <v>0</v>
      </c>
      <c r="AJ42" s="81">
        <f>IFERROR(VLOOKUP($B42,Miljö!$B$1:$S$500,MATCH("hjälpel exklusive kraftvärme (GWh)",Miljö!$B$1:$V$1,0),FALSE)/1,"")</f>
        <v>0.1</v>
      </c>
      <c r="AK42" s="81">
        <f t="shared" si="0"/>
        <v>0.1</v>
      </c>
      <c r="AL42" s="81">
        <f>VLOOKUP($B42,'Slutlig allokering'!$B$2:$AL$462,MATCH("Hjälpel kraftvärme",'Slutlig allokering'!$B$2:$AL$2,0),FALSE)</f>
        <v>0</v>
      </c>
      <c r="AN42" s="73">
        <f t="shared" si="1"/>
        <v>2.8000000000000003</v>
      </c>
      <c r="AO42" s="73">
        <f t="shared" si="2"/>
        <v>2.8000000000000003</v>
      </c>
      <c r="AP42" s="73">
        <f>IF(ISERROR(1/VLOOKUP($B42,Leveranser!$B$1:$S$500,MATCH("såld värme (gwh)",Leveranser!$B$1:$S$1,0),FALSE)),"",VLOOKUP($B42,Leveranser!$B$1:$S$500,MATCH("såld värme (gwh)",Leveranser!$B$1:$S$1,0),FALSE))</f>
        <v>2.2999999999999998</v>
      </c>
      <c r="AQ42" s="73">
        <f>VLOOKUP($B42,Leveranser!$B$1:$Y$500,MATCH("Totalt såld fjärrvärme till andra fjärrvärmeföretag",Leveranser!$B$1:$AA$1,0),FALSE)</f>
        <v>0</v>
      </c>
      <c r="AR42" s="73">
        <f>IF(ISERROR(1/VLOOKUP($B42,Miljö!$B$1:$S$500,MATCH("Såld mängd produktionsspecifik fjärrvärme (GWh)",Miljö!$B$1:$R$1,0),FALSE)),0,VLOOKUP($B42,Miljö!$B$1:$S$500,MATCH("Såld mängd produktionsspecifik fjärrvärme (GWh)",Miljö!$B$1:$R$1,0),FALSE))</f>
        <v>0</v>
      </c>
      <c r="AS42" s="82">
        <f t="shared" si="7"/>
        <v>0.82142857142857129</v>
      </c>
      <c r="AU42" s="73" t="str">
        <f>VLOOKUP($B42,'Miljövärden urval för publ'!$B$2:$I$486,7,FALSE)</f>
        <v>Ja</v>
      </c>
      <c r="AV42" s="73" t="str">
        <f>VLOOKUP($B42,'Miljövärden urval för publ'!$B$2:$I$486,6,FALSE)</f>
        <v>Nej</v>
      </c>
      <c r="AZ42" s="73">
        <f t="shared" si="3"/>
        <v>0.1</v>
      </c>
      <c r="BA42" s="73">
        <f t="shared" si="8"/>
        <v>0</v>
      </c>
      <c r="BB42" s="73">
        <f t="shared" si="4"/>
        <v>0</v>
      </c>
      <c r="BC42" s="73">
        <f t="shared" si="5"/>
        <v>2.6</v>
      </c>
      <c r="BE42" s="73">
        <f t="shared" si="9"/>
        <v>0</v>
      </c>
      <c r="BF42" s="73">
        <f t="shared" si="10"/>
        <v>0</v>
      </c>
      <c r="BH42" s="73">
        <f t="shared" si="6"/>
        <v>2.6</v>
      </c>
    </row>
    <row r="43" spans="1:60" ht="14.5" x14ac:dyDescent="0.35">
      <c r="A43" t="s">
        <v>31</v>
      </c>
      <c r="B43" t="s">
        <v>45</v>
      </c>
      <c r="C43" s="73">
        <f>VLOOKUP($B43,'Tillförd energi'!$B$2:$AS$506,MATCH(C$1,'Tillförd energi'!$B$1:$AQ$1,0),FALSE)</f>
        <v>0</v>
      </c>
      <c r="D43" s="73">
        <f>VLOOKUP($B43,'Tillförd energi'!$B$2:$AS$506,MATCH(D$1,'Tillförd energi'!$B$1:$AQ$1,0),FALSE)</f>
        <v>0.1</v>
      </c>
      <c r="E43" s="73">
        <f>VLOOKUP($B43,'Tillförd energi'!$B$2:$AS$506,MATCH(E$1,'Tillförd energi'!$B$1:$AQ$1,0),FALSE)</f>
        <v>0</v>
      </c>
      <c r="F43" s="73">
        <f>VLOOKUP($B43,'Tillförd energi'!$B$2:$AS$506,MATCH(F$1,'Tillförd energi'!$B$1:$AQ$1,0),FALSE)</f>
        <v>0</v>
      </c>
      <c r="G43" s="73">
        <f>VLOOKUP($B43,'Tillförd energi'!$B$2:$AS$506,MATCH(G$1,'Tillförd energi'!$B$1:$AQ$1,0),FALSE)</f>
        <v>0</v>
      </c>
      <c r="H43" s="73">
        <f>VLOOKUP($B43,'Tillförd energi'!$B$2:$AS$506,MATCH(H$1,'Tillförd energi'!$B$1:$AQ$1,0),FALSE)</f>
        <v>0</v>
      </c>
      <c r="I43" s="73">
        <f>VLOOKUP($B43,'Tillförd energi'!$B$2:$AS$506,MATCH(I$1,'Tillförd energi'!$B$1:$AQ$1,0),FALSE)</f>
        <v>0</v>
      </c>
      <c r="J43" s="73">
        <f>VLOOKUP($B43,'Tillförd energi'!$B$2:$AS$506,MATCH(J$1,'Tillförd energi'!$B$1:$AQ$1,0),FALSE)</f>
        <v>0</v>
      </c>
      <c r="K43" s="73">
        <f>VLOOKUP($B43,'Tillförd energi'!$B$2:$AS$506,MATCH(K$1,'Tillförd energi'!$B$1:$AQ$1,0),FALSE)</f>
        <v>0</v>
      </c>
      <c r="L43" s="73">
        <f>VLOOKUP($B43,'Tillförd energi'!$B$2:$AS$506,MATCH(L$1,'Tillförd energi'!$B$1:$AQ$1,0),FALSE)</f>
        <v>0</v>
      </c>
      <c r="M43" s="73">
        <f>VLOOKUP($B43,'Tillförd energi'!$B$2:$AS$506,MATCH(M$1,'Tillförd energi'!$B$1:$AQ$1,0),FALSE)</f>
        <v>0</v>
      </c>
      <c r="N43" s="73">
        <f>VLOOKUP($B43,'Tillförd energi'!$B$2:$AS$506,MATCH(N$1,'Tillförd energi'!$B$1:$AQ$1,0),FALSE)</f>
        <v>0</v>
      </c>
      <c r="O43" s="73">
        <f>VLOOKUP($B43,'Tillförd energi'!$B$2:$AS$506,MATCH(O$1,'Tillförd energi'!$B$1:$AQ$1,0),FALSE)</f>
        <v>0</v>
      </c>
      <c r="P43" s="73">
        <f>VLOOKUP($B43,'Tillförd energi'!$B$2:$AS$506,MATCH(P$1,'Tillförd energi'!$B$1:$AQ$1,0),FALSE)</f>
        <v>0</v>
      </c>
      <c r="Q43" s="73">
        <f>VLOOKUP($B43,'Tillförd energi'!$B$2:$AS$506,MATCH(Q$1,'Tillförd energi'!$B$1:$AQ$1,0),FALSE)</f>
        <v>3.6</v>
      </c>
      <c r="R43" s="73">
        <f>VLOOKUP($B43,'Tillförd energi'!$B$2:$AS$506,MATCH(R$1,'Tillförd energi'!$B$1:$AQ$1,0),FALSE)</f>
        <v>0</v>
      </c>
      <c r="S43" s="73">
        <f>VLOOKUP($B43,'Tillförd energi'!$B$2:$AS$506,MATCH(S$1,'Tillförd energi'!$B$1:$AQ$1,0),FALSE)</f>
        <v>0</v>
      </c>
      <c r="T43" s="73">
        <f>VLOOKUP($B43,'Tillförd energi'!$B$2:$AS$506,MATCH(T$1,'Tillförd energi'!$B$1:$AQ$1,0),FALSE)</f>
        <v>0</v>
      </c>
      <c r="U43" s="73">
        <f>VLOOKUP($B43,'Tillförd energi'!$B$2:$AS$506,MATCH(U$1,'Tillförd energi'!$B$1:$AQ$1,0),FALSE)</f>
        <v>0</v>
      </c>
      <c r="V43" s="73">
        <f>VLOOKUP($B43,'Tillförd energi'!$B$2:$AS$506,MATCH(V$1,'Tillförd energi'!$B$1:$AQ$1,0),FALSE)</f>
        <v>0</v>
      </c>
      <c r="W43" s="73">
        <f>VLOOKUP($B43,'Tillförd energi'!$B$2:$AS$506,MATCH(W$1,'Tillförd energi'!$B$1:$AQ$1,0),FALSE)</f>
        <v>0</v>
      </c>
      <c r="X43" s="73">
        <f>VLOOKUP($B43,'Tillförd energi'!$B$2:$AS$506,MATCH(X$1,'Tillförd energi'!$B$1:$AQ$1,0),FALSE)</f>
        <v>0</v>
      </c>
      <c r="Y43" s="73">
        <f>VLOOKUP($B43,'Tillförd energi'!$B$2:$AS$506,MATCH(Y$1,'Tillförd energi'!$B$1:$AQ$1,0),FALSE)</f>
        <v>0</v>
      </c>
      <c r="Z43" s="73">
        <f>VLOOKUP($B43,'Tillförd energi'!$B$2:$AS$506,MATCH(Z$1,'Tillförd energi'!$B$1:$AQ$1,0),FALSE)</f>
        <v>0</v>
      </c>
      <c r="AA43" s="73">
        <f>VLOOKUP($B43,'Tillförd energi'!$B$2:$AS$506,MATCH(AA$1,'Tillförd energi'!$B$1:$AQ$1,0),FALSE)</f>
        <v>0</v>
      </c>
      <c r="AB43" s="73">
        <f>VLOOKUP($B43,'Tillförd energi'!$B$2:$AS$506,MATCH(AB$1,'Tillförd energi'!$B$1:$AQ$1,0),FALSE)</f>
        <v>0</v>
      </c>
      <c r="AC43" s="73">
        <f>VLOOKUP($B43,'Tillförd energi'!$B$2:$AS$506,MATCH(AC$1,'Tillförd energi'!$B$1:$AQ$1,0),FALSE)</f>
        <v>0</v>
      </c>
      <c r="AD43" s="73">
        <f>VLOOKUP($B43,'Tillförd energi'!$B$2:$AS$506,MATCH(AD$1,'Tillförd energi'!$B$1:$AQ$1,0),FALSE)</f>
        <v>0</v>
      </c>
      <c r="AF43" s="73">
        <f>VLOOKUP($B43,'Tillförd energi'!$B$2:$AS$506,MATCH(AF$1,'Tillförd energi'!$B$1:$AQ$1,0),FALSE)</f>
        <v>0.05</v>
      </c>
      <c r="AH43" s="73">
        <f>IFERROR(VLOOKUP(B43,Miljö!$B$1:$S$476,9,FALSE)/1,0)</f>
        <v>0</v>
      </c>
      <c r="AJ43" s="81">
        <f>IFERROR(VLOOKUP($B43,Miljö!$B$1:$S$500,MATCH("hjälpel exklusive kraftvärme (GWh)",Miljö!$B$1:$V$1,0),FALSE)/1,"")</f>
        <v>0.05</v>
      </c>
      <c r="AK43" s="81">
        <f t="shared" si="0"/>
        <v>0.05</v>
      </c>
      <c r="AL43" s="81">
        <f>VLOOKUP($B43,'Slutlig allokering'!$B$2:$AL$462,MATCH("Hjälpel kraftvärme",'Slutlig allokering'!$B$2:$AL$2,0),FALSE)</f>
        <v>0</v>
      </c>
      <c r="AN43" s="73">
        <f t="shared" si="1"/>
        <v>3.75</v>
      </c>
      <c r="AO43" s="73">
        <f t="shared" si="2"/>
        <v>3.75</v>
      </c>
      <c r="AP43" s="73">
        <f>IF(ISERROR(1/VLOOKUP($B43,Leveranser!$B$1:$S$500,MATCH("såld värme (gwh)",Leveranser!$B$1:$S$1,0),FALSE)),"",VLOOKUP($B43,Leveranser!$B$1:$S$500,MATCH("såld värme (gwh)",Leveranser!$B$1:$S$1,0),FALSE))</f>
        <v>2.9</v>
      </c>
      <c r="AQ43" s="73">
        <f>VLOOKUP($B43,Leveranser!$B$1:$Y$500,MATCH("Totalt såld fjärrvärme till andra fjärrvärmeföretag",Leveranser!$B$1:$AA$1,0),FALSE)</f>
        <v>0</v>
      </c>
      <c r="AR43" s="73">
        <f>IF(ISERROR(1/VLOOKUP($B43,Miljö!$B$1:$S$500,MATCH("Såld mängd produktionsspecifik fjärrvärme (GWh)",Miljö!$B$1:$R$1,0),FALSE)),0,VLOOKUP($B43,Miljö!$B$1:$S$500,MATCH("Såld mängd produktionsspecifik fjärrvärme (GWh)",Miljö!$B$1:$R$1,0),FALSE))</f>
        <v>0</v>
      </c>
      <c r="AS43" s="82">
        <f t="shared" si="7"/>
        <v>0.77333333333333332</v>
      </c>
      <c r="AU43" s="73" t="str">
        <f>VLOOKUP($B43,'Miljövärden urval för publ'!$B$2:$I$486,7,FALSE)</f>
        <v>Ja</v>
      </c>
      <c r="AV43" s="73" t="str">
        <f>VLOOKUP($B43,'Miljövärden urval för publ'!$B$2:$I$486,6,FALSE)</f>
        <v>Nej</v>
      </c>
      <c r="AZ43" s="73">
        <f t="shared" si="3"/>
        <v>0.05</v>
      </c>
      <c r="BA43" s="73">
        <f t="shared" si="8"/>
        <v>0</v>
      </c>
      <c r="BB43" s="73">
        <f t="shared" si="4"/>
        <v>0</v>
      </c>
      <c r="BC43" s="73">
        <f t="shared" si="5"/>
        <v>3.6</v>
      </c>
      <c r="BE43" s="73">
        <f t="shared" si="9"/>
        <v>0</v>
      </c>
      <c r="BF43" s="73">
        <f t="shared" si="10"/>
        <v>0</v>
      </c>
      <c r="BH43" s="73">
        <f t="shared" si="6"/>
        <v>3.6</v>
      </c>
    </row>
    <row r="44" spans="1:60" ht="14.5" x14ac:dyDescent="0.35">
      <c r="A44" t="s">
        <v>46</v>
      </c>
      <c r="B44" t="s">
        <v>47</v>
      </c>
      <c r="C44" s="73">
        <f>VLOOKUP($B44,'Tillförd energi'!$B$2:$AS$506,MATCH(C$1,'Tillförd energi'!$B$1:$AQ$1,0),FALSE)</f>
        <v>0</v>
      </c>
      <c r="D44" s="73">
        <f>VLOOKUP($B44,'Tillförd energi'!$B$2:$AS$506,MATCH(D$1,'Tillförd energi'!$B$1:$AQ$1,0),FALSE)</f>
        <v>0.53</v>
      </c>
      <c r="E44" s="73">
        <f>VLOOKUP($B44,'Tillförd energi'!$B$2:$AS$506,MATCH(E$1,'Tillförd energi'!$B$1:$AQ$1,0),FALSE)</f>
        <v>0</v>
      </c>
      <c r="F44" s="73">
        <f>VLOOKUP($B44,'Tillförd energi'!$B$2:$AS$506,MATCH(F$1,'Tillförd energi'!$B$1:$AQ$1,0),FALSE)</f>
        <v>0</v>
      </c>
      <c r="G44" s="73">
        <f>VLOOKUP($B44,'Tillförd energi'!$B$2:$AS$506,MATCH(G$1,'Tillförd energi'!$B$1:$AQ$1,0),FALSE)</f>
        <v>0</v>
      </c>
      <c r="H44" s="73">
        <f>VLOOKUP($B44,'Tillförd energi'!$B$2:$AS$506,MATCH(H$1,'Tillförd energi'!$B$1:$AQ$1,0),FALSE)</f>
        <v>0</v>
      </c>
      <c r="I44" s="73">
        <f>VLOOKUP($B44,'Tillförd energi'!$B$2:$AS$506,MATCH(I$1,'Tillförd energi'!$B$1:$AQ$1,0),FALSE)</f>
        <v>0</v>
      </c>
      <c r="J44" s="73">
        <f>VLOOKUP($B44,'Tillförd energi'!$B$2:$AS$506,MATCH(J$1,'Tillförd energi'!$B$1:$AQ$1,0),FALSE)</f>
        <v>0</v>
      </c>
      <c r="K44" s="73">
        <f>VLOOKUP($B44,'Tillförd energi'!$B$2:$AS$506,MATCH(K$1,'Tillförd energi'!$B$1:$AQ$1,0),FALSE)</f>
        <v>0</v>
      </c>
      <c r="L44" s="73">
        <f>VLOOKUP($B44,'Tillförd energi'!$B$2:$AS$506,MATCH(L$1,'Tillförd energi'!$B$1:$AQ$1,0),FALSE)</f>
        <v>0</v>
      </c>
      <c r="M44" s="73">
        <f>VLOOKUP($B44,'Tillförd energi'!$B$2:$AS$506,MATCH(M$1,'Tillförd energi'!$B$1:$AQ$1,0),FALSE)</f>
        <v>0</v>
      </c>
      <c r="N44" s="73">
        <f>VLOOKUP($B44,'Tillförd energi'!$B$2:$AS$506,MATCH(N$1,'Tillförd energi'!$B$1:$AQ$1,0),FALSE)</f>
        <v>5.8</v>
      </c>
      <c r="O44" s="73">
        <f>VLOOKUP($B44,'Tillförd energi'!$B$2:$AS$506,MATCH(O$1,'Tillförd energi'!$B$1:$AQ$1,0),FALSE)</f>
        <v>11.71</v>
      </c>
      <c r="P44" s="73">
        <f>VLOOKUP($B44,'Tillförd energi'!$B$2:$AS$506,MATCH(P$1,'Tillförd energi'!$B$1:$AQ$1,0),FALSE)</f>
        <v>0</v>
      </c>
      <c r="Q44" s="73">
        <f>VLOOKUP($B44,'Tillförd energi'!$B$2:$AS$506,MATCH(Q$1,'Tillförd energi'!$B$1:$AQ$1,0),FALSE)</f>
        <v>0</v>
      </c>
      <c r="R44" s="73">
        <f>VLOOKUP($B44,'Tillförd energi'!$B$2:$AS$506,MATCH(R$1,'Tillförd energi'!$B$1:$AQ$1,0),FALSE)</f>
        <v>0</v>
      </c>
      <c r="S44" s="73">
        <f>VLOOKUP($B44,'Tillförd energi'!$B$2:$AS$506,MATCH(S$1,'Tillförd energi'!$B$1:$AQ$1,0),FALSE)</f>
        <v>0</v>
      </c>
      <c r="T44" s="73">
        <f>VLOOKUP($B44,'Tillförd energi'!$B$2:$AS$506,MATCH(T$1,'Tillförd energi'!$B$1:$AQ$1,0),FALSE)</f>
        <v>0</v>
      </c>
      <c r="U44" s="73">
        <f>VLOOKUP($B44,'Tillförd energi'!$B$2:$AS$506,MATCH(U$1,'Tillförd energi'!$B$1:$AQ$1,0),FALSE)</f>
        <v>0</v>
      </c>
      <c r="V44" s="73">
        <f>VLOOKUP($B44,'Tillförd energi'!$B$2:$AS$506,MATCH(V$1,'Tillförd energi'!$B$1:$AQ$1,0),FALSE)</f>
        <v>0</v>
      </c>
      <c r="W44" s="73">
        <f>VLOOKUP($B44,'Tillförd energi'!$B$2:$AS$506,MATCH(W$1,'Tillförd energi'!$B$1:$AQ$1,0),FALSE)</f>
        <v>0</v>
      </c>
      <c r="X44" s="73">
        <f>VLOOKUP($B44,'Tillförd energi'!$B$2:$AS$506,MATCH(X$1,'Tillförd energi'!$B$1:$AQ$1,0),FALSE)</f>
        <v>0</v>
      </c>
      <c r="Y44" s="73">
        <f>VLOOKUP($B44,'Tillförd energi'!$B$2:$AS$506,MATCH(Y$1,'Tillförd energi'!$B$1:$AQ$1,0),FALSE)</f>
        <v>0</v>
      </c>
      <c r="Z44" s="73">
        <f>VLOOKUP($B44,'Tillförd energi'!$B$2:$AS$506,MATCH(Z$1,'Tillförd energi'!$B$1:$AQ$1,0),FALSE)</f>
        <v>0</v>
      </c>
      <c r="AA44" s="73">
        <f>VLOOKUP($B44,'Tillförd energi'!$B$2:$AS$506,MATCH(AA$1,'Tillförd energi'!$B$1:$AQ$1,0),FALSE)</f>
        <v>0</v>
      </c>
      <c r="AB44" s="73">
        <f>VLOOKUP($B44,'Tillförd energi'!$B$2:$AS$506,MATCH(AB$1,'Tillförd energi'!$B$1:$AQ$1,0),FALSE)</f>
        <v>2.23</v>
      </c>
      <c r="AC44" s="73">
        <f>VLOOKUP($B44,'Tillförd energi'!$B$2:$AS$506,MATCH(AC$1,'Tillförd energi'!$B$1:$AQ$1,0),FALSE)</f>
        <v>0</v>
      </c>
      <c r="AD44" s="73">
        <f>VLOOKUP($B44,'Tillförd energi'!$B$2:$AS$506,MATCH(AD$1,'Tillförd energi'!$B$1:$AQ$1,0),FALSE)</f>
        <v>0</v>
      </c>
      <c r="AF44" s="73">
        <f>VLOOKUP($B44,'Tillförd energi'!$B$2:$AS$506,MATCH(AF$1,'Tillförd energi'!$B$1:$AQ$1,0),FALSE)</f>
        <v>0.28000000000000003</v>
      </c>
      <c r="AH44" s="73">
        <f>IFERROR(VLOOKUP(B44,Miljö!$B$1:$S$476,9,FALSE)/1,0)</f>
        <v>0</v>
      </c>
      <c r="AJ44" s="81">
        <f>IFERROR(VLOOKUP($B44,Miljö!$B$1:$S$500,MATCH("hjälpel exklusive kraftvärme (GWh)",Miljö!$B$1:$V$1,0),FALSE)/1,"")</f>
        <v>0.28000000000000003</v>
      </c>
      <c r="AK44" s="81">
        <f t="shared" si="0"/>
        <v>0.28000000000000003</v>
      </c>
      <c r="AL44" s="81">
        <f>VLOOKUP($B44,'Slutlig allokering'!$B$2:$AL$462,MATCH("Hjälpel kraftvärme",'Slutlig allokering'!$B$2:$AL$2,0),FALSE)</f>
        <v>0</v>
      </c>
      <c r="AN44" s="73">
        <f t="shared" si="1"/>
        <v>20.55</v>
      </c>
      <c r="AO44" s="73">
        <f t="shared" si="2"/>
        <v>20.55</v>
      </c>
      <c r="AP44" s="73">
        <f>IF(ISERROR(1/VLOOKUP($B44,Leveranser!$B$1:$S$500,MATCH("såld värme (gwh)",Leveranser!$B$1:$S$1,0),FALSE)),"",VLOOKUP($B44,Leveranser!$B$1:$S$500,MATCH("såld värme (gwh)",Leveranser!$B$1:$S$1,0),FALSE))</f>
        <v>14.782</v>
      </c>
      <c r="AQ44" s="73">
        <f>VLOOKUP($B44,Leveranser!$B$1:$Y$500,MATCH("Totalt såld fjärrvärme till andra fjärrvärmeföretag",Leveranser!$B$1:$AA$1,0),FALSE)</f>
        <v>0</v>
      </c>
      <c r="AR44" s="73">
        <f>IF(ISERROR(1/VLOOKUP($B44,Miljö!$B$1:$S$500,MATCH("Såld mängd produktionsspecifik fjärrvärme (GWh)",Miljö!$B$1:$R$1,0),FALSE)),0,VLOOKUP($B44,Miljö!$B$1:$S$500,MATCH("Såld mängd produktionsspecifik fjärrvärme (GWh)",Miljö!$B$1:$R$1,0),FALSE))</f>
        <v>0</v>
      </c>
      <c r="AS44" s="82">
        <f t="shared" si="7"/>
        <v>0.71931873479318731</v>
      </c>
      <c r="AU44" s="73" t="str">
        <f>VLOOKUP($B44,'Miljövärden urval för publ'!$B$2:$I$486,7,FALSE)</f>
        <v>Ja</v>
      </c>
      <c r="AV44" s="73" t="str">
        <f>VLOOKUP($B44,'Miljövärden urval för publ'!$B$2:$I$486,6,FALSE)</f>
        <v>Ja</v>
      </c>
      <c r="AZ44" s="73">
        <f t="shared" si="3"/>
        <v>0.28000000000000003</v>
      </c>
      <c r="BA44" s="73">
        <f t="shared" si="8"/>
        <v>0</v>
      </c>
      <c r="BB44" s="73">
        <f t="shared" si="4"/>
        <v>17.510000000000002</v>
      </c>
      <c r="BC44" s="73">
        <f t="shared" si="5"/>
        <v>0</v>
      </c>
      <c r="BE44" s="73">
        <f t="shared" si="9"/>
        <v>0</v>
      </c>
      <c r="BF44" s="73">
        <f t="shared" si="10"/>
        <v>0</v>
      </c>
      <c r="BH44" s="73">
        <f t="shared" si="6"/>
        <v>17.510000000000002</v>
      </c>
    </row>
    <row r="45" spans="1:60" ht="14.5" x14ac:dyDescent="0.35">
      <c r="A45" t="s">
        <v>46</v>
      </c>
      <c r="B45" t="s">
        <v>48</v>
      </c>
      <c r="C45" s="73">
        <f>VLOOKUP($B45,'Tillförd energi'!$B$2:$AS$506,MATCH(C$1,'Tillförd energi'!$B$1:$AQ$1,0),FALSE)</f>
        <v>0</v>
      </c>
      <c r="D45" s="73">
        <f>VLOOKUP($B45,'Tillförd energi'!$B$2:$AS$506,MATCH(D$1,'Tillförd energi'!$B$1:$AQ$1,0),FALSE)</f>
        <v>1.0862000000000001</v>
      </c>
      <c r="E45" s="73">
        <f>VLOOKUP($B45,'Tillförd energi'!$B$2:$AS$506,MATCH(E$1,'Tillförd energi'!$B$1:$AQ$1,0),FALSE)</f>
        <v>1.01</v>
      </c>
      <c r="F45" s="73">
        <f>VLOOKUP($B45,'Tillförd energi'!$B$2:$AS$506,MATCH(F$1,'Tillförd energi'!$B$1:$AQ$1,0),FALSE)</f>
        <v>0</v>
      </c>
      <c r="G45" s="73">
        <f>VLOOKUP($B45,'Tillförd energi'!$B$2:$AS$506,MATCH(G$1,'Tillförd energi'!$B$1:$AQ$1,0),FALSE)</f>
        <v>0</v>
      </c>
      <c r="H45" s="73">
        <f>VLOOKUP($B45,'Tillförd energi'!$B$2:$AS$506,MATCH(H$1,'Tillförd energi'!$B$1:$AQ$1,0),FALSE)</f>
        <v>0</v>
      </c>
      <c r="I45" s="73">
        <f>VLOOKUP($B45,'Tillförd energi'!$B$2:$AS$506,MATCH(I$1,'Tillförd energi'!$B$1:$AQ$1,0),FALSE)</f>
        <v>77.325100000000006</v>
      </c>
      <c r="J45" s="73">
        <f>VLOOKUP($B45,'Tillförd energi'!$B$2:$AS$506,MATCH(J$1,'Tillförd energi'!$B$1:$AQ$1,0),FALSE)</f>
        <v>0</v>
      </c>
      <c r="K45" s="73">
        <f>VLOOKUP($B45,'Tillförd energi'!$B$2:$AS$506,MATCH(K$1,'Tillförd energi'!$B$1:$AQ$1,0),FALSE)</f>
        <v>11.223699999999999</v>
      </c>
      <c r="L45" s="73">
        <f>VLOOKUP($B45,'Tillförd energi'!$B$2:$AS$506,MATCH(L$1,'Tillförd energi'!$B$1:$AQ$1,0),FALSE)</f>
        <v>2.99</v>
      </c>
      <c r="M45" s="73">
        <f>VLOOKUP($B45,'Tillförd energi'!$B$2:$AS$506,MATCH(M$1,'Tillförd energi'!$B$1:$AQ$1,0),FALSE)</f>
        <v>2.9810099999999999</v>
      </c>
      <c r="N45" s="73">
        <f>VLOOKUP($B45,'Tillförd energi'!$B$2:$AS$506,MATCH(N$1,'Tillförd energi'!$B$1:$AQ$1,0),FALSE)</f>
        <v>2.99</v>
      </c>
      <c r="O45" s="73">
        <f>VLOOKUP($B45,'Tillförd energi'!$B$2:$AS$506,MATCH(O$1,'Tillförd energi'!$B$1:$AQ$1,0),FALSE)</f>
        <v>18.3</v>
      </c>
      <c r="P45" s="73">
        <f>VLOOKUP($B45,'Tillförd energi'!$B$2:$AS$506,MATCH(P$1,'Tillförd energi'!$B$1:$AQ$1,0),FALSE)</f>
        <v>0</v>
      </c>
      <c r="Q45" s="73">
        <f>VLOOKUP($B45,'Tillförd energi'!$B$2:$AS$506,MATCH(Q$1,'Tillförd energi'!$B$1:$AQ$1,0),FALSE)</f>
        <v>0</v>
      </c>
      <c r="R45" s="73">
        <f>VLOOKUP($B45,'Tillförd energi'!$B$2:$AS$506,MATCH(R$1,'Tillförd energi'!$B$1:$AQ$1,0),FALSE)</f>
        <v>0</v>
      </c>
      <c r="S45" s="73">
        <f>VLOOKUP($B45,'Tillförd energi'!$B$2:$AS$506,MATCH(S$1,'Tillförd energi'!$B$1:$AQ$1,0),FALSE)</f>
        <v>0</v>
      </c>
      <c r="T45" s="73">
        <f>VLOOKUP($B45,'Tillförd energi'!$B$2:$AS$506,MATCH(T$1,'Tillförd energi'!$B$1:$AQ$1,0),FALSE)</f>
        <v>0</v>
      </c>
      <c r="U45" s="73">
        <f>VLOOKUP($B45,'Tillförd energi'!$B$2:$AS$506,MATCH(U$1,'Tillförd energi'!$B$1:$AQ$1,0),FALSE)</f>
        <v>0</v>
      </c>
      <c r="V45" s="73">
        <f>VLOOKUP($B45,'Tillförd energi'!$B$2:$AS$506,MATCH(V$1,'Tillförd energi'!$B$1:$AQ$1,0),FALSE)</f>
        <v>0</v>
      </c>
      <c r="W45" s="73">
        <f>VLOOKUP($B45,'Tillförd energi'!$B$2:$AS$506,MATCH(W$1,'Tillförd energi'!$B$1:$AQ$1,0),FALSE)</f>
        <v>0</v>
      </c>
      <c r="X45" s="73">
        <f>VLOOKUP($B45,'Tillförd energi'!$B$2:$AS$506,MATCH(X$1,'Tillförd energi'!$B$1:$AQ$1,0),FALSE)</f>
        <v>0</v>
      </c>
      <c r="Y45" s="73">
        <f>VLOOKUP($B45,'Tillförd energi'!$B$2:$AS$506,MATCH(Y$1,'Tillförd energi'!$B$1:$AQ$1,0),FALSE)</f>
        <v>0</v>
      </c>
      <c r="Z45" s="73">
        <f>VLOOKUP($B45,'Tillförd energi'!$B$2:$AS$506,MATCH(Z$1,'Tillförd energi'!$B$1:$AQ$1,0),FALSE)</f>
        <v>0</v>
      </c>
      <c r="AA45" s="73">
        <f>VLOOKUP($B45,'Tillförd energi'!$B$2:$AS$506,MATCH(AA$1,'Tillförd energi'!$B$1:$AQ$1,0),FALSE)</f>
        <v>0</v>
      </c>
      <c r="AB45" s="73">
        <f>VLOOKUP($B45,'Tillförd energi'!$B$2:$AS$506,MATCH(AB$1,'Tillförd energi'!$B$1:$AQ$1,0),FALSE)</f>
        <v>14.27</v>
      </c>
      <c r="AC45" s="73">
        <f>VLOOKUP($B45,'Tillförd energi'!$B$2:$AS$506,MATCH(AC$1,'Tillförd energi'!$B$1:$AQ$1,0),FALSE)</f>
        <v>0</v>
      </c>
      <c r="AD45" s="73">
        <f>VLOOKUP($B45,'Tillförd energi'!$B$2:$AS$506,MATCH(AD$1,'Tillförd energi'!$B$1:$AQ$1,0),FALSE)</f>
        <v>0</v>
      </c>
      <c r="AF45" s="73">
        <f>VLOOKUP($B45,'Tillförd energi'!$B$2:$AS$506,MATCH(AF$1,'Tillförd energi'!$B$1:$AQ$1,0),FALSE)</f>
        <v>6.4740099999999998</v>
      </c>
      <c r="AH45" s="73">
        <f>IFERROR(VLOOKUP(B45,Miljö!$B$1:$S$476,9,FALSE)/1,0)</f>
        <v>0</v>
      </c>
      <c r="AJ45" s="81">
        <f>IFERROR(VLOOKUP($B45,Miljö!$B$1:$S$500,MATCH("hjälpel exklusive kraftvärme (GWh)",Miljö!$B$1:$V$1,0),FALSE)/1,"")</f>
        <v>2.92</v>
      </c>
      <c r="AK45" s="81">
        <f t="shared" si="0"/>
        <v>2.92</v>
      </c>
      <c r="AL45" s="81">
        <f>VLOOKUP($B45,'Slutlig allokering'!$B$2:$AL$462,MATCH("Hjälpel kraftvärme",'Slutlig allokering'!$B$2:$AL$2,0),FALSE)</f>
        <v>3.5540099999999999</v>
      </c>
      <c r="AN45" s="73">
        <f t="shared" si="1"/>
        <v>138.65001999999998</v>
      </c>
      <c r="AO45" s="73">
        <f t="shared" si="2"/>
        <v>138.65001999999998</v>
      </c>
      <c r="AP45" s="73">
        <f>IF(ISERROR(1/VLOOKUP($B45,Leveranser!$B$1:$S$500,MATCH("såld värme (gwh)",Leveranser!$B$1:$S$1,0),FALSE)),"",VLOOKUP($B45,Leveranser!$B$1:$S$500,MATCH("såld värme (gwh)",Leveranser!$B$1:$S$1,0),FALSE))</f>
        <v>125.747</v>
      </c>
      <c r="AQ45" s="73">
        <f>VLOOKUP($B45,Leveranser!$B$1:$Y$500,MATCH("Totalt såld fjärrvärme till andra fjärrvärmeföretag",Leveranser!$B$1:$AA$1,0),FALSE)</f>
        <v>0</v>
      </c>
      <c r="AR45" s="73">
        <f>IF(ISERROR(1/VLOOKUP($B45,Miljö!$B$1:$S$500,MATCH("Såld mängd produktionsspecifik fjärrvärme (GWh)",Miljö!$B$1:$R$1,0),FALSE)),0,VLOOKUP($B45,Miljö!$B$1:$S$500,MATCH("Såld mängd produktionsspecifik fjärrvärme (GWh)",Miljö!$B$1:$R$1,0),FALSE))</f>
        <v>0</v>
      </c>
      <c r="AS45" s="82">
        <f t="shared" si="7"/>
        <v>0.90693820311024853</v>
      </c>
      <c r="AU45" s="73" t="str">
        <f>VLOOKUP($B45,'Miljövärden urval för publ'!$B$2:$I$486,7,FALSE)</f>
        <v>Ja</v>
      </c>
      <c r="AV45" s="73" t="str">
        <f>VLOOKUP($B45,'Miljövärden urval för publ'!$B$2:$I$486,6,FALSE)</f>
        <v>Ja</v>
      </c>
      <c r="AZ45" s="73">
        <f t="shared" si="3"/>
        <v>6.4740099999999998</v>
      </c>
      <c r="BA45" s="73">
        <f t="shared" si="8"/>
        <v>0</v>
      </c>
      <c r="BB45" s="73">
        <f t="shared" si="4"/>
        <v>27.261009999999999</v>
      </c>
      <c r="BC45" s="73">
        <f t="shared" si="5"/>
        <v>0</v>
      </c>
      <c r="BE45" s="73">
        <f t="shared" si="9"/>
        <v>0</v>
      </c>
      <c r="BF45" s="73">
        <f t="shared" si="10"/>
        <v>0</v>
      </c>
      <c r="BH45" s="73">
        <f t="shared" si="6"/>
        <v>38.484710000000007</v>
      </c>
    </row>
    <row r="46" spans="1:60" ht="14.5" x14ac:dyDescent="0.35">
      <c r="A46" t="s">
        <v>46</v>
      </c>
      <c r="B46" t="s">
        <v>49</v>
      </c>
      <c r="C46" s="73">
        <f>VLOOKUP($B46,'Tillförd energi'!$B$2:$AS$506,MATCH(C$1,'Tillförd energi'!$B$1:$AQ$1,0),FALSE)</f>
        <v>0</v>
      </c>
      <c r="D46" s="73">
        <f>VLOOKUP($B46,'Tillförd energi'!$B$2:$AS$506,MATCH(D$1,'Tillförd energi'!$B$1:$AQ$1,0),FALSE)</f>
        <v>0.68</v>
      </c>
      <c r="E46" s="73">
        <f>VLOOKUP($B46,'Tillförd energi'!$B$2:$AS$506,MATCH(E$1,'Tillförd energi'!$B$1:$AQ$1,0),FALSE)</f>
        <v>0</v>
      </c>
      <c r="F46" s="73">
        <f>VLOOKUP($B46,'Tillförd energi'!$B$2:$AS$506,MATCH(F$1,'Tillförd energi'!$B$1:$AQ$1,0),FALSE)</f>
        <v>0</v>
      </c>
      <c r="G46" s="73">
        <f>VLOOKUP($B46,'Tillförd energi'!$B$2:$AS$506,MATCH(G$1,'Tillförd energi'!$B$1:$AQ$1,0),FALSE)</f>
        <v>0</v>
      </c>
      <c r="H46" s="73">
        <f>VLOOKUP($B46,'Tillförd energi'!$B$2:$AS$506,MATCH(H$1,'Tillförd energi'!$B$1:$AQ$1,0),FALSE)</f>
        <v>0</v>
      </c>
      <c r="I46" s="73">
        <f>VLOOKUP($B46,'Tillförd energi'!$B$2:$AS$506,MATCH(I$1,'Tillförd energi'!$B$1:$AQ$1,0),FALSE)</f>
        <v>0</v>
      </c>
      <c r="J46" s="73">
        <f>VLOOKUP($B46,'Tillförd energi'!$B$2:$AS$506,MATCH(J$1,'Tillförd energi'!$B$1:$AQ$1,0),FALSE)</f>
        <v>0</v>
      </c>
      <c r="K46" s="73">
        <f>VLOOKUP($B46,'Tillförd energi'!$B$2:$AS$506,MATCH(K$1,'Tillförd energi'!$B$1:$AQ$1,0),FALSE)</f>
        <v>0</v>
      </c>
      <c r="L46" s="73">
        <f>VLOOKUP($B46,'Tillförd energi'!$B$2:$AS$506,MATCH(L$1,'Tillförd energi'!$B$1:$AQ$1,0),FALSE)</f>
        <v>7.72</v>
      </c>
      <c r="M46" s="73">
        <f>VLOOKUP($B46,'Tillförd energi'!$B$2:$AS$506,MATCH(M$1,'Tillförd energi'!$B$1:$AQ$1,0),FALSE)</f>
        <v>0</v>
      </c>
      <c r="N46" s="73">
        <f>VLOOKUP($B46,'Tillförd energi'!$B$2:$AS$506,MATCH(N$1,'Tillförd energi'!$B$1:$AQ$1,0),FALSE)</f>
        <v>7.72</v>
      </c>
      <c r="O46" s="73">
        <f>VLOOKUP($B46,'Tillförd energi'!$B$2:$AS$506,MATCH(O$1,'Tillförd energi'!$B$1:$AQ$1,0),FALSE)</f>
        <v>3.53</v>
      </c>
      <c r="P46" s="73">
        <f>VLOOKUP($B46,'Tillförd energi'!$B$2:$AS$506,MATCH(P$1,'Tillförd energi'!$B$1:$AQ$1,0),FALSE)</f>
        <v>0</v>
      </c>
      <c r="Q46" s="73">
        <f>VLOOKUP($B46,'Tillförd energi'!$B$2:$AS$506,MATCH(Q$1,'Tillförd energi'!$B$1:$AQ$1,0),FALSE)</f>
        <v>0</v>
      </c>
      <c r="R46" s="73">
        <f>VLOOKUP($B46,'Tillförd energi'!$B$2:$AS$506,MATCH(R$1,'Tillförd energi'!$B$1:$AQ$1,0),FALSE)</f>
        <v>0</v>
      </c>
      <c r="S46" s="73">
        <f>VLOOKUP($B46,'Tillförd energi'!$B$2:$AS$506,MATCH(S$1,'Tillförd energi'!$B$1:$AQ$1,0),FALSE)</f>
        <v>0</v>
      </c>
      <c r="T46" s="73">
        <f>VLOOKUP($B46,'Tillförd energi'!$B$2:$AS$506,MATCH(T$1,'Tillförd energi'!$B$1:$AQ$1,0),FALSE)</f>
        <v>0</v>
      </c>
      <c r="U46" s="73">
        <f>VLOOKUP($B46,'Tillförd energi'!$B$2:$AS$506,MATCH(U$1,'Tillförd energi'!$B$1:$AQ$1,0),FALSE)</f>
        <v>0</v>
      </c>
      <c r="V46" s="73">
        <f>VLOOKUP($B46,'Tillförd energi'!$B$2:$AS$506,MATCH(V$1,'Tillförd energi'!$B$1:$AQ$1,0),FALSE)</f>
        <v>0</v>
      </c>
      <c r="W46" s="73">
        <f>VLOOKUP($B46,'Tillförd energi'!$B$2:$AS$506,MATCH(W$1,'Tillförd energi'!$B$1:$AQ$1,0),FALSE)</f>
        <v>0</v>
      </c>
      <c r="X46" s="73">
        <f>VLOOKUP($B46,'Tillförd energi'!$B$2:$AS$506,MATCH(X$1,'Tillförd energi'!$B$1:$AQ$1,0),FALSE)</f>
        <v>0</v>
      </c>
      <c r="Y46" s="73">
        <f>VLOOKUP($B46,'Tillförd energi'!$B$2:$AS$506,MATCH(Y$1,'Tillförd energi'!$B$1:$AQ$1,0),FALSE)</f>
        <v>0</v>
      </c>
      <c r="Z46" s="73">
        <f>VLOOKUP($B46,'Tillförd energi'!$B$2:$AS$506,MATCH(Z$1,'Tillförd energi'!$B$1:$AQ$1,0),FALSE)</f>
        <v>0</v>
      </c>
      <c r="AA46" s="73">
        <f>VLOOKUP($B46,'Tillförd energi'!$B$2:$AS$506,MATCH(AA$1,'Tillförd energi'!$B$1:$AQ$1,0),FALSE)</f>
        <v>0</v>
      </c>
      <c r="AB46" s="73">
        <f>VLOOKUP($B46,'Tillförd energi'!$B$2:$AS$506,MATCH(AB$1,'Tillförd energi'!$B$1:$AQ$1,0),FALSE)</f>
        <v>2.86</v>
      </c>
      <c r="AC46" s="73">
        <f>VLOOKUP($B46,'Tillförd energi'!$B$2:$AS$506,MATCH(AC$1,'Tillförd energi'!$B$1:$AQ$1,0),FALSE)</f>
        <v>0</v>
      </c>
      <c r="AD46" s="73">
        <f>VLOOKUP($B46,'Tillförd energi'!$B$2:$AS$506,MATCH(AD$1,'Tillförd energi'!$B$1:$AQ$1,0),FALSE)</f>
        <v>0</v>
      </c>
      <c r="AF46" s="73">
        <f>VLOOKUP($B46,'Tillförd energi'!$B$2:$AS$506,MATCH(AF$1,'Tillförd energi'!$B$1:$AQ$1,0),FALSE)</f>
        <v>0.56999999999999995</v>
      </c>
      <c r="AH46" s="73">
        <f>IFERROR(VLOOKUP(B46,Miljö!$B$1:$S$476,9,FALSE)/1,0)</f>
        <v>0</v>
      </c>
      <c r="AJ46" s="81">
        <f>IFERROR(VLOOKUP($B46,Miljö!$B$1:$S$500,MATCH("hjälpel exklusive kraftvärme (GWh)",Miljö!$B$1:$V$1,0),FALSE)/1,"")</f>
        <v>0.56999999999999995</v>
      </c>
      <c r="AK46" s="81">
        <f t="shared" si="0"/>
        <v>0.56999999999999995</v>
      </c>
      <c r="AL46" s="81">
        <f>VLOOKUP($B46,'Slutlig allokering'!$B$2:$AL$462,MATCH("Hjälpel kraftvärme",'Slutlig allokering'!$B$2:$AL$2,0),FALSE)</f>
        <v>0</v>
      </c>
      <c r="AN46" s="73">
        <f t="shared" si="1"/>
        <v>23.080000000000002</v>
      </c>
      <c r="AO46" s="73">
        <f t="shared" si="2"/>
        <v>23.080000000000002</v>
      </c>
      <c r="AP46" s="73">
        <f>IF(ISERROR(1/VLOOKUP($B46,Leveranser!$B$1:$S$500,MATCH("såld värme (gwh)",Leveranser!$B$1:$S$1,0),FALSE)),"",VLOOKUP($B46,Leveranser!$B$1:$S$500,MATCH("såld värme (gwh)",Leveranser!$B$1:$S$1,0),FALSE))</f>
        <v>17.242000000000001</v>
      </c>
      <c r="AQ46" s="73">
        <f>VLOOKUP($B46,Leveranser!$B$1:$Y$500,MATCH("Totalt såld fjärrvärme till andra fjärrvärmeföretag",Leveranser!$B$1:$AA$1,0),FALSE)</f>
        <v>0</v>
      </c>
      <c r="AR46" s="73">
        <f>IF(ISERROR(1/VLOOKUP($B46,Miljö!$B$1:$S$500,MATCH("Såld mängd produktionsspecifik fjärrvärme (GWh)",Miljö!$B$1:$R$1,0),FALSE)),0,VLOOKUP($B46,Miljö!$B$1:$S$500,MATCH("Såld mängd produktionsspecifik fjärrvärme (GWh)",Miljö!$B$1:$R$1,0),FALSE))</f>
        <v>0</v>
      </c>
      <c r="AS46" s="82">
        <f t="shared" si="7"/>
        <v>0.747053726169844</v>
      </c>
      <c r="AU46" s="73" t="str">
        <f>VLOOKUP($B46,'Miljövärden urval för publ'!$B$2:$I$486,7,FALSE)</f>
        <v>Ja</v>
      </c>
      <c r="AV46" s="73" t="str">
        <f>VLOOKUP($B46,'Miljövärden urval för publ'!$B$2:$I$486,6,FALSE)</f>
        <v>Ja</v>
      </c>
      <c r="AZ46" s="73">
        <f t="shared" si="3"/>
        <v>0.56999999999999995</v>
      </c>
      <c r="BA46" s="73">
        <f t="shared" si="8"/>
        <v>0</v>
      </c>
      <c r="BB46" s="73">
        <f t="shared" si="4"/>
        <v>18.97</v>
      </c>
      <c r="BC46" s="73">
        <f t="shared" si="5"/>
        <v>0</v>
      </c>
      <c r="BE46" s="73">
        <f t="shared" si="9"/>
        <v>0</v>
      </c>
      <c r="BF46" s="73">
        <f t="shared" si="10"/>
        <v>0</v>
      </c>
      <c r="BH46" s="73">
        <f t="shared" si="6"/>
        <v>18.97</v>
      </c>
    </row>
    <row r="47" spans="1:60" ht="14.5" x14ac:dyDescent="0.35">
      <c r="A47" t="s">
        <v>50</v>
      </c>
      <c r="B47" t="s">
        <v>51</v>
      </c>
      <c r="C47" s="73">
        <f>VLOOKUP($B47,'Tillförd energi'!$B$2:$AS$506,MATCH(C$1,'Tillförd energi'!$B$1:$AQ$1,0),FALSE)</f>
        <v>0</v>
      </c>
      <c r="D47" s="73">
        <f>VLOOKUP($B47,'Tillförd energi'!$B$2:$AS$506,MATCH(D$1,'Tillförd energi'!$B$1:$AQ$1,0),FALSE)</f>
        <v>0.1</v>
      </c>
      <c r="E47" s="73">
        <f>VLOOKUP($B47,'Tillförd energi'!$B$2:$AS$506,MATCH(E$1,'Tillförd energi'!$B$1:$AQ$1,0),FALSE)</f>
        <v>0</v>
      </c>
      <c r="F47" s="73">
        <f>VLOOKUP($B47,'Tillförd energi'!$B$2:$AS$506,MATCH(F$1,'Tillförd energi'!$B$1:$AQ$1,0),FALSE)</f>
        <v>0</v>
      </c>
      <c r="G47" s="73">
        <f>VLOOKUP($B47,'Tillförd energi'!$B$2:$AS$506,MATCH(G$1,'Tillförd energi'!$B$1:$AQ$1,0),FALSE)</f>
        <v>0</v>
      </c>
      <c r="H47" s="73">
        <f>VLOOKUP($B47,'Tillförd energi'!$B$2:$AS$506,MATCH(H$1,'Tillförd energi'!$B$1:$AQ$1,0),FALSE)</f>
        <v>0</v>
      </c>
      <c r="I47" s="73">
        <f>VLOOKUP($B47,'Tillförd energi'!$B$2:$AS$506,MATCH(I$1,'Tillförd energi'!$B$1:$AQ$1,0),FALSE)</f>
        <v>0</v>
      </c>
      <c r="J47" s="73">
        <f>VLOOKUP($B47,'Tillförd energi'!$B$2:$AS$506,MATCH(J$1,'Tillförd energi'!$B$1:$AQ$1,0),FALSE)</f>
        <v>0</v>
      </c>
      <c r="K47" s="73">
        <f>VLOOKUP($B47,'Tillförd energi'!$B$2:$AS$506,MATCH(K$1,'Tillförd energi'!$B$1:$AQ$1,0),FALSE)</f>
        <v>0</v>
      </c>
      <c r="L47" s="73">
        <f>VLOOKUP($B47,'Tillförd energi'!$B$2:$AS$506,MATCH(L$1,'Tillförd energi'!$B$1:$AQ$1,0),FALSE)</f>
        <v>0</v>
      </c>
      <c r="M47" s="73">
        <f>VLOOKUP($B47,'Tillförd energi'!$B$2:$AS$506,MATCH(M$1,'Tillförd energi'!$B$1:$AQ$1,0),FALSE)</f>
        <v>0</v>
      </c>
      <c r="N47" s="73">
        <f>VLOOKUP($B47,'Tillförd energi'!$B$2:$AS$506,MATCH(N$1,'Tillförd energi'!$B$1:$AQ$1,0),FALSE)</f>
        <v>0</v>
      </c>
      <c r="O47" s="73">
        <f>VLOOKUP($B47,'Tillförd energi'!$B$2:$AS$506,MATCH(O$1,'Tillförd energi'!$B$1:$AQ$1,0),FALSE)</f>
        <v>28</v>
      </c>
      <c r="P47" s="73">
        <f>VLOOKUP($B47,'Tillförd energi'!$B$2:$AS$506,MATCH(P$1,'Tillförd energi'!$B$1:$AQ$1,0),FALSE)</f>
        <v>0</v>
      </c>
      <c r="Q47" s="73">
        <f>VLOOKUP($B47,'Tillförd energi'!$B$2:$AS$506,MATCH(Q$1,'Tillförd energi'!$B$1:$AQ$1,0),FALSE)</f>
        <v>0</v>
      </c>
      <c r="R47" s="73">
        <f>VLOOKUP($B47,'Tillförd energi'!$B$2:$AS$506,MATCH(R$1,'Tillförd energi'!$B$1:$AQ$1,0),FALSE)</f>
        <v>0</v>
      </c>
      <c r="S47" s="73">
        <f>VLOOKUP($B47,'Tillförd energi'!$B$2:$AS$506,MATCH(S$1,'Tillförd energi'!$B$1:$AQ$1,0),FALSE)</f>
        <v>0</v>
      </c>
      <c r="T47" s="73">
        <f>VLOOKUP($B47,'Tillförd energi'!$B$2:$AS$506,MATCH(T$1,'Tillförd energi'!$B$1:$AQ$1,0),FALSE)</f>
        <v>0</v>
      </c>
      <c r="U47" s="73">
        <f>VLOOKUP($B47,'Tillförd energi'!$B$2:$AS$506,MATCH(U$1,'Tillförd energi'!$B$1:$AQ$1,0),FALSE)</f>
        <v>0</v>
      </c>
      <c r="V47" s="73">
        <f>VLOOKUP($B47,'Tillförd energi'!$B$2:$AS$506,MATCH(V$1,'Tillförd energi'!$B$1:$AQ$1,0),FALSE)</f>
        <v>0</v>
      </c>
      <c r="W47" s="73">
        <f>VLOOKUP($B47,'Tillförd energi'!$B$2:$AS$506,MATCH(W$1,'Tillförd energi'!$B$1:$AQ$1,0),FALSE)</f>
        <v>0</v>
      </c>
      <c r="X47" s="73">
        <f>VLOOKUP($B47,'Tillförd energi'!$B$2:$AS$506,MATCH(X$1,'Tillförd energi'!$B$1:$AQ$1,0),FALSE)</f>
        <v>0</v>
      </c>
      <c r="Y47" s="73">
        <f>VLOOKUP($B47,'Tillförd energi'!$B$2:$AS$506,MATCH(Y$1,'Tillförd energi'!$B$1:$AQ$1,0),FALSE)</f>
        <v>0</v>
      </c>
      <c r="Z47" s="73">
        <f>VLOOKUP($B47,'Tillförd energi'!$B$2:$AS$506,MATCH(Z$1,'Tillförd energi'!$B$1:$AQ$1,0),FALSE)</f>
        <v>0</v>
      </c>
      <c r="AA47" s="73">
        <f>VLOOKUP($B47,'Tillförd energi'!$B$2:$AS$506,MATCH(AA$1,'Tillförd energi'!$B$1:$AQ$1,0),FALSE)</f>
        <v>0</v>
      </c>
      <c r="AB47" s="73">
        <f>VLOOKUP($B47,'Tillförd energi'!$B$2:$AS$506,MATCH(AB$1,'Tillförd energi'!$B$1:$AQ$1,0),FALSE)</f>
        <v>4</v>
      </c>
      <c r="AC47" s="73">
        <f>VLOOKUP($B47,'Tillförd energi'!$B$2:$AS$506,MATCH(AC$1,'Tillförd energi'!$B$1:$AQ$1,0),FALSE)</f>
        <v>0</v>
      </c>
      <c r="AD47" s="73">
        <f>VLOOKUP($B47,'Tillförd energi'!$B$2:$AS$506,MATCH(AD$1,'Tillförd energi'!$B$1:$AQ$1,0),FALSE)</f>
        <v>0</v>
      </c>
      <c r="AF47" s="73">
        <f>VLOOKUP($B47,'Tillförd energi'!$B$2:$AS$506,MATCH(AF$1,'Tillförd energi'!$B$1:$AQ$1,0),FALSE)</f>
        <v>0.80628</v>
      </c>
      <c r="AH47" s="73">
        <f>IFERROR(VLOOKUP(B47,Miljö!$B$1:$S$476,9,FALSE)/1,0)</f>
        <v>0</v>
      </c>
      <c r="AJ47" s="81" t="str">
        <f>IFERROR(VLOOKUP($B47,Miljö!$B$1:$S$500,MATCH("hjälpel exklusive kraftvärme (GWh)",Miljö!$B$1:$V$1,0),FALSE)/1,"")</f>
        <v/>
      </c>
      <c r="AK47" s="81">
        <f t="shared" si="0"/>
        <v>0.80628</v>
      </c>
      <c r="AL47" s="81">
        <f>VLOOKUP($B47,'Slutlig allokering'!$B$2:$AL$462,MATCH("Hjälpel kraftvärme",'Slutlig allokering'!$B$2:$AL$2,0),FALSE)</f>
        <v>0</v>
      </c>
      <c r="AN47" s="73">
        <f t="shared" si="1"/>
        <v>32.906280000000002</v>
      </c>
      <c r="AO47" s="73">
        <f t="shared" si="2"/>
        <v>32.906280000000002</v>
      </c>
      <c r="AP47" s="73">
        <f>IF(ISERROR(1/VLOOKUP($B47,Leveranser!$B$1:$S$500,MATCH("såld värme (gwh)",Leveranser!$B$1:$S$1,0),FALSE)),"",VLOOKUP($B47,Leveranser!$B$1:$S$500,MATCH("såld värme (gwh)",Leveranser!$B$1:$S$1,0),FALSE))</f>
        <v>26.876000000000001</v>
      </c>
      <c r="AQ47" s="73">
        <f>VLOOKUP($B47,Leveranser!$B$1:$Y$500,MATCH("Totalt såld fjärrvärme till andra fjärrvärmeföretag",Leveranser!$B$1:$AA$1,0),FALSE)</f>
        <v>0</v>
      </c>
      <c r="AR47" s="73">
        <f>IF(ISERROR(1/VLOOKUP($B47,Miljö!$B$1:$S$500,MATCH("Såld mängd produktionsspecifik fjärrvärme (GWh)",Miljö!$B$1:$R$1,0),FALSE)),0,VLOOKUP($B47,Miljö!$B$1:$S$500,MATCH("Såld mängd produktionsspecifik fjärrvärme (GWh)",Miljö!$B$1:$R$1,0),FALSE))</f>
        <v>0</v>
      </c>
      <c r="AS47" s="82">
        <f t="shared" si="7"/>
        <v>0.81674379480147863</v>
      </c>
      <c r="AU47" s="73" t="str">
        <f>VLOOKUP($B47,'Miljövärden urval för publ'!$B$2:$I$486,7,FALSE)</f>
        <v>Ja</v>
      </c>
      <c r="AV47" s="73" t="str">
        <f>VLOOKUP($B47,'Miljövärden urval för publ'!$B$2:$I$486,6,FALSE)</f>
        <v>Ja</v>
      </c>
      <c r="AZ47" s="73">
        <f t="shared" si="3"/>
        <v>0.80628</v>
      </c>
      <c r="BA47" s="73">
        <f t="shared" si="8"/>
        <v>0</v>
      </c>
      <c r="BB47" s="73">
        <f t="shared" si="4"/>
        <v>28</v>
      </c>
      <c r="BC47" s="73">
        <f t="shared" si="5"/>
        <v>0</v>
      </c>
      <c r="BE47" s="73">
        <f t="shared" si="9"/>
        <v>0</v>
      </c>
      <c r="BF47" s="73">
        <f t="shared" si="10"/>
        <v>0</v>
      </c>
      <c r="BH47" s="73">
        <f t="shared" si="6"/>
        <v>28</v>
      </c>
    </row>
    <row r="48" spans="1:60" ht="14.5" x14ac:dyDescent="0.35">
      <c r="A48" t="s">
        <v>50</v>
      </c>
      <c r="B48" t="s">
        <v>52</v>
      </c>
      <c r="C48" s="73">
        <f>VLOOKUP($B48,'Tillförd energi'!$B$2:$AS$506,MATCH(C$1,'Tillförd energi'!$B$1:$AQ$1,0),FALSE)</f>
        <v>0</v>
      </c>
      <c r="D48" s="73">
        <f>VLOOKUP($B48,'Tillförd energi'!$B$2:$AS$506,MATCH(D$1,'Tillförd energi'!$B$1:$AQ$1,0),FALSE)</f>
        <v>0.1</v>
      </c>
      <c r="E48" s="73">
        <f>VLOOKUP($B48,'Tillförd energi'!$B$2:$AS$506,MATCH(E$1,'Tillförd energi'!$B$1:$AQ$1,0),FALSE)</f>
        <v>0</v>
      </c>
      <c r="F48" s="73">
        <f>VLOOKUP($B48,'Tillförd energi'!$B$2:$AS$506,MATCH(F$1,'Tillförd energi'!$B$1:$AQ$1,0),FALSE)</f>
        <v>0</v>
      </c>
      <c r="G48" s="73">
        <f>VLOOKUP($B48,'Tillförd energi'!$B$2:$AS$506,MATCH(G$1,'Tillförd energi'!$B$1:$AQ$1,0),FALSE)</f>
        <v>0</v>
      </c>
      <c r="H48" s="73">
        <f>VLOOKUP($B48,'Tillförd energi'!$B$2:$AS$506,MATCH(H$1,'Tillförd energi'!$B$1:$AQ$1,0),FALSE)</f>
        <v>0</v>
      </c>
      <c r="I48" s="73">
        <f>VLOOKUP($B48,'Tillförd energi'!$B$2:$AS$506,MATCH(I$1,'Tillförd energi'!$B$1:$AQ$1,0),FALSE)</f>
        <v>0</v>
      </c>
      <c r="J48" s="73">
        <f>VLOOKUP($B48,'Tillförd energi'!$B$2:$AS$506,MATCH(J$1,'Tillförd energi'!$B$1:$AQ$1,0),FALSE)</f>
        <v>0</v>
      </c>
      <c r="K48" s="73">
        <f>VLOOKUP($B48,'Tillförd energi'!$B$2:$AS$506,MATCH(K$1,'Tillförd energi'!$B$1:$AQ$1,0),FALSE)</f>
        <v>0</v>
      </c>
      <c r="L48" s="73">
        <f>VLOOKUP($B48,'Tillförd energi'!$B$2:$AS$506,MATCH(L$1,'Tillförd energi'!$B$1:$AQ$1,0),FALSE)</f>
        <v>0</v>
      </c>
      <c r="M48" s="73">
        <f>VLOOKUP($B48,'Tillförd energi'!$B$2:$AS$506,MATCH(M$1,'Tillförd energi'!$B$1:$AQ$1,0),FALSE)</f>
        <v>0</v>
      </c>
      <c r="N48" s="73">
        <f>VLOOKUP($B48,'Tillförd energi'!$B$2:$AS$506,MATCH(N$1,'Tillförd energi'!$B$1:$AQ$1,0),FALSE)</f>
        <v>0</v>
      </c>
      <c r="O48" s="73">
        <f>VLOOKUP($B48,'Tillförd energi'!$B$2:$AS$506,MATCH(O$1,'Tillförd energi'!$B$1:$AQ$1,0),FALSE)</f>
        <v>2.8</v>
      </c>
      <c r="P48" s="73">
        <f>VLOOKUP($B48,'Tillförd energi'!$B$2:$AS$506,MATCH(P$1,'Tillförd energi'!$B$1:$AQ$1,0),FALSE)</f>
        <v>0</v>
      </c>
      <c r="Q48" s="73">
        <f>VLOOKUP($B48,'Tillförd energi'!$B$2:$AS$506,MATCH(Q$1,'Tillförd energi'!$B$1:$AQ$1,0),FALSE)</f>
        <v>0</v>
      </c>
      <c r="R48" s="73">
        <f>VLOOKUP($B48,'Tillförd energi'!$B$2:$AS$506,MATCH(R$1,'Tillförd energi'!$B$1:$AQ$1,0),FALSE)</f>
        <v>0</v>
      </c>
      <c r="S48" s="73">
        <f>VLOOKUP($B48,'Tillförd energi'!$B$2:$AS$506,MATCH(S$1,'Tillförd energi'!$B$1:$AQ$1,0),FALSE)</f>
        <v>0</v>
      </c>
      <c r="T48" s="73">
        <f>VLOOKUP($B48,'Tillförd energi'!$B$2:$AS$506,MATCH(T$1,'Tillförd energi'!$B$1:$AQ$1,0),FALSE)</f>
        <v>0</v>
      </c>
      <c r="U48" s="73">
        <f>VLOOKUP($B48,'Tillförd energi'!$B$2:$AS$506,MATCH(U$1,'Tillförd energi'!$B$1:$AQ$1,0),FALSE)</f>
        <v>0</v>
      </c>
      <c r="V48" s="73">
        <f>VLOOKUP($B48,'Tillförd energi'!$B$2:$AS$506,MATCH(V$1,'Tillförd energi'!$B$1:$AQ$1,0),FALSE)</f>
        <v>0</v>
      </c>
      <c r="W48" s="73">
        <f>VLOOKUP($B48,'Tillförd energi'!$B$2:$AS$506,MATCH(W$1,'Tillförd energi'!$B$1:$AQ$1,0),FALSE)</f>
        <v>0</v>
      </c>
      <c r="X48" s="73">
        <f>VLOOKUP($B48,'Tillförd energi'!$B$2:$AS$506,MATCH(X$1,'Tillförd energi'!$B$1:$AQ$1,0),FALSE)</f>
        <v>0</v>
      </c>
      <c r="Y48" s="73">
        <f>VLOOKUP($B48,'Tillförd energi'!$B$2:$AS$506,MATCH(Y$1,'Tillförd energi'!$B$1:$AQ$1,0),FALSE)</f>
        <v>0</v>
      </c>
      <c r="Z48" s="73">
        <f>VLOOKUP($B48,'Tillförd energi'!$B$2:$AS$506,MATCH(Z$1,'Tillförd energi'!$B$1:$AQ$1,0),FALSE)</f>
        <v>0</v>
      </c>
      <c r="AA48" s="73">
        <f>VLOOKUP($B48,'Tillförd energi'!$B$2:$AS$506,MATCH(AA$1,'Tillförd energi'!$B$1:$AQ$1,0),FALSE)</f>
        <v>0</v>
      </c>
      <c r="AB48" s="73">
        <f>VLOOKUP($B48,'Tillförd energi'!$B$2:$AS$506,MATCH(AB$1,'Tillförd energi'!$B$1:$AQ$1,0),FALSE)</f>
        <v>0</v>
      </c>
      <c r="AC48" s="73">
        <f>VLOOKUP($B48,'Tillförd energi'!$B$2:$AS$506,MATCH(AC$1,'Tillförd energi'!$B$1:$AQ$1,0),FALSE)</f>
        <v>0</v>
      </c>
      <c r="AD48" s="73">
        <f>VLOOKUP($B48,'Tillförd energi'!$B$2:$AS$506,MATCH(AD$1,'Tillförd energi'!$B$1:$AQ$1,0),FALSE)</f>
        <v>0</v>
      </c>
      <c r="AF48" s="73">
        <f>VLOOKUP($B48,'Tillförd energi'!$B$2:$AS$506,MATCH(AF$1,'Tillförd energi'!$B$1:$AQ$1,0),FALSE)</f>
        <v>7.1999999999999995E-2</v>
      </c>
      <c r="AH48" s="73">
        <f>IFERROR(VLOOKUP(B48,Miljö!$B$1:$S$476,9,FALSE)/1,0)</f>
        <v>0</v>
      </c>
      <c r="AJ48" s="81" t="str">
        <f>IFERROR(VLOOKUP($B48,Miljö!$B$1:$S$500,MATCH("hjälpel exklusive kraftvärme (GWh)",Miljö!$B$1:$V$1,0),FALSE)/1,"")</f>
        <v/>
      </c>
      <c r="AK48" s="81">
        <f t="shared" si="0"/>
        <v>7.1999999999999995E-2</v>
      </c>
      <c r="AL48" s="81">
        <f>VLOOKUP($B48,'Slutlig allokering'!$B$2:$AL$462,MATCH("Hjälpel kraftvärme",'Slutlig allokering'!$B$2:$AL$2,0),FALSE)</f>
        <v>0</v>
      </c>
      <c r="AN48" s="73">
        <f t="shared" si="1"/>
        <v>2.972</v>
      </c>
      <c r="AO48" s="73">
        <f t="shared" si="2"/>
        <v>2.972</v>
      </c>
      <c r="AP48" s="73">
        <f>IF(ISERROR(1/VLOOKUP($B48,Leveranser!$B$1:$S$500,MATCH("såld värme (gwh)",Leveranser!$B$1:$S$1,0),FALSE)),"",VLOOKUP($B48,Leveranser!$B$1:$S$500,MATCH("såld värme (gwh)",Leveranser!$B$1:$S$1,0),FALSE))</f>
        <v>2.4</v>
      </c>
      <c r="AQ48" s="73">
        <f>VLOOKUP($B48,Leveranser!$B$1:$Y$500,MATCH("Totalt såld fjärrvärme till andra fjärrvärmeföretag",Leveranser!$B$1:$AA$1,0),FALSE)</f>
        <v>0</v>
      </c>
      <c r="AR48" s="73">
        <f>IF(ISERROR(1/VLOOKUP($B48,Miljö!$B$1:$S$500,MATCH("Såld mängd produktionsspecifik fjärrvärme (GWh)",Miljö!$B$1:$R$1,0),FALSE)),0,VLOOKUP($B48,Miljö!$B$1:$S$500,MATCH("Såld mängd produktionsspecifik fjärrvärme (GWh)",Miljö!$B$1:$R$1,0),FALSE))</f>
        <v>0</v>
      </c>
      <c r="AS48" s="82">
        <f t="shared" si="7"/>
        <v>0.80753701211305517</v>
      </c>
      <c r="AU48" s="73" t="str">
        <f>VLOOKUP($B48,'Miljövärden urval för publ'!$B$2:$I$486,7,FALSE)</f>
        <v>Ja</v>
      </c>
      <c r="AV48" s="73" t="str">
        <f>VLOOKUP($B48,'Miljövärden urval för publ'!$B$2:$I$486,6,FALSE)</f>
        <v>Ja</v>
      </c>
      <c r="AZ48" s="73">
        <f t="shared" si="3"/>
        <v>7.1999999999999995E-2</v>
      </c>
      <c r="BA48" s="73">
        <f t="shared" si="8"/>
        <v>0</v>
      </c>
      <c r="BB48" s="73">
        <f t="shared" si="4"/>
        <v>2.8</v>
      </c>
      <c r="BC48" s="73">
        <f t="shared" si="5"/>
        <v>0</v>
      </c>
      <c r="BE48" s="73">
        <f t="shared" si="9"/>
        <v>0</v>
      </c>
      <c r="BF48" s="73">
        <f t="shared" si="10"/>
        <v>0</v>
      </c>
      <c r="BH48" s="73">
        <f t="shared" si="6"/>
        <v>2.8</v>
      </c>
    </row>
    <row r="49" spans="1:60" ht="14.5" x14ac:dyDescent="0.35">
      <c r="A49" t="s">
        <v>53</v>
      </c>
      <c r="B49" t="s">
        <v>54</v>
      </c>
      <c r="C49" s="73">
        <f>VLOOKUP($B49,'Tillförd energi'!$B$2:$AS$506,MATCH(C$1,'Tillförd energi'!$B$1:$AQ$1,0),FALSE)</f>
        <v>0</v>
      </c>
      <c r="D49" s="73">
        <f>VLOOKUP($B49,'Tillförd energi'!$B$2:$AS$506,MATCH(D$1,'Tillförd energi'!$B$1:$AQ$1,0),FALSE)</f>
        <v>1.0038199999999999</v>
      </c>
      <c r="E49" s="73">
        <f>VLOOKUP($B49,'Tillförd energi'!$B$2:$AS$506,MATCH(E$1,'Tillförd energi'!$B$1:$AQ$1,0),FALSE)</f>
        <v>3.0550000000000002</v>
      </c>
      <c r="F49" s="73">
        <f>VLOOKUP($B49,'Tillförd energi'!$B$2:$AS$506,MATCH(F$1,'Tillförd energi'!$B$1:$AQ$1,0),FALSE)</f>
        <v>0</v>
      </c>
      <c r="G49" s="73">
        <f>VLOOKUP($B49,'Tillförd energi'!$B$2:$AS$506,MATCH(G$1,'Tillförd energi'!$B$1:$AQ$1,0),FALSE)</f>
        <v>0</v>
      </c>
      <c r="H49" s="73">
        <f>VLOOKUP($B49,'Tillförd energi'!$B$2:$AS$506,MATCH(H$1,'Tillförd energi'!$B$1:$AQ$1,0),FALSE)</f>
        <v>0</v>
      </c>
      <c r="I49" s="73">
        <f>VLOOKUP($B49,'Tillförd energi'!$B$2:$AS$506,MATCH(I$1,'Tillförd energi'!$B$1:$AQ$1,0),FALSE)</f>
        <v>133.40799999999999</v>
      </c>
      <c r="J49" s="73">
        <f>VLOOKUP($B49,'Tillförd energi'!$B$2:$AS$506,MATCH(J$1,'Tillförd energi'!$B$1:$AQ$1,0),FALSE)</f>
        <v>0</v>
      </c>
      <c r="K49" s="73">
        <f>VLOOKUP($B49,'Tillförd energi'!$B$2:$AS$506,MATCH(K$1,'Tillförd energi'!$B$1:$AQ$1,0),FALSE)</f>
        <v>0</v>
      </c>
      <c r="L49" s="73">
        <f>VLOOKUP($B49,'Tillförd energi'!$B$2:$AS$506,MATCH(L$1,'Tillförd energi'!$B$1:$AQ$1,0),FALSE)</f>
        <v>0</v>
      </c>
      <c r="M49" s="73">
        <f>VLOOKUP($B49,'Tillförd energi'!$B$2:$AS$506,MATCH(M$1,'Tillförd energi'!$B$1:$AQ$1,0),FALSE)</f>
        <v>0</v>
      </c>
      <c r="N49" s="73">
        <f>VLOOKUP($B49,'Tillförd energi'!$B$2:$AS$506,MATCH(N$1,'Tillförd energi'!$B$1:$AQ$1,0),FALSE)</f>
        <v>0</v>
      </c>
      <c r="O49" s="73">
        <f>VLOOKUP($B49,'Tillförd energi'!$B$2:$AS$506,MATCH(O$1,'Tillförd energi'!$B$1:$AQ$1,0),FALSE)</f>
        <v>0</v>
      </c>
      <c r="P49" s="73">
        <f>VLOOKUP($B49,'Tillförd energi'!$B$2:$AS$506,MATCH(P$1,'Tillförd energi'!$B$1:$AQ$1,0),FALSE)</f>
        <v>183.07599999999999</v>
      </c>
      <c r="Q49" s="73">
        <f>VLOOKUP($B49,'Tillförd energi'!$B$2:$AS$506,MATCH(Q$1,'Tillförd energi'!$B$1:$AQ$1,0),FALSE)</f>
        <v>0</v>
      </c>
      <c r="R49" s="73">
        <f>VLOOKUP($B49,'Tillförd energi'!$B$2:$AS$506,MATCH(R$1,'Tillförd energi'!$B$1:$AQ$1,0),FALSE)</f>
        <v>0</v>
      </c>
      <c r="S49" s="73">
        <f>VLOOKUP($B49,'Tillförd energi'!$B$2:$AS$506,MATCH(S$1,'Tillförd energi'!$B$1:$AQ$1,0),FALSE)</f>
        <v>0</v>
      </c>
      <c r="T49" s="73">
        <f>VLOOKUP($B49,'Tillförd energi'!$B$2:$AS$506,MATCH(T$1,'Tillförd energi'!$B$1:$AQ$1,0),FALSE)</f>
        <v>0</v>
      </c>
      <c r="U49" s="73">
        <f>VLOOKUP($B49,'Tillförd energi'!$B$2:$AS$506,MATCH(U$1,'Tillförd energi'!$B$1:$AQ$1,0),FALSE)</f>
        <v>0</v>
      </c>
      <c r="V49" s="73">
        <f>VLOOKUP($B49,'Tillförd energi'!$B$2:$AS$506,MATCH(V$1,'Tillförd energi'!$B$1:$AQ$1,0),FALSE)</f>
        <v>0</v>
      </c>
      <c r="W49" s="73">
        <f>VLOOKUP($B49,'Tillförd energi'!$B$2:$AS$506,MATCH(W$1,'Tillförd energi'!$B$1:$AQ$1,0),FALSE)</f>
        <v>0</v>
      </c>
      <c r="X49" s="73">
        <f>VLOOKUP($B49,'Tillförd energi'!$B$2:$AS$506,MATCH(X$1,'Tillförd energi'!$B$1:$AQ$1,0),FALSE)</f>
        <v>0</v>
      </c>
      <c r="Y49" s="73">
        <f>VLOOKUP($B49,'Tillförd energi'!$B$2:$AS$506,MATCH(Y$1,'Tillförd energi'!$B$1:$AQ$1,0),FALSE)</f>
        <v>0</v>
      </c>
      <c r="Z49" s="73">
        <f>VLOOKUP($B49,'Tillförd energi'!$B$2:$AS$506,MATCH(Z$1,'Tillförd energi'!$B$1:$AQ$1,0),FALSE)</f>
        <v>4.165</v>
      </c>
      <c r="AA49" s="73">
        <f>VLOOKUP($B49,'Tillförd energi'!$B$2:$AS$506,MATCH(AA$1,'Tillförd energi'!$B$1:$AQ$1,0),FALSE)</f>
        <v>6.6890000000000001</v>
      </c>
      <c r="AB49" s="73">
        <f>VLOOKUP($B49,'Tillförd energi'!$B$2:$AS$506,MATCH(AB$1,'Tillförd energi'!$B$1:$AQ$1,0),FALSE)</f>
        <v>1.6379999999999999</v>
      </c>
      <c r="AC49" s="73">
        <f>VLOOKUP($B49,'Tillförd energi'!$B$2:$AS$506,MATCH(AC$1,'Tillförd energi'!$B$1:$AQ$1,0),FALSE)</f>
        <v>117.526</v>
      </c>
      <c r="AD49" s="73">
        <f>VLOOKUP($B49,'Tillförd energi'!$B$2:$AS$506,MATCH(AD$1,'Tillförd energi'!$B$1:$AQ$1,0),FALSE)</f>
        <v>0</v>
      </c>
      <c r="AF49" s="73">
        <f>VLOOKUP($B49,'Tillförd energi'!$B$2:$AS$506,MATCH(AF$1,'Tillförd energi'!$B$1:$AQ$1,0),FALSE)</f>
        <v>6.4255599999999999</v>
      </c>
      <c r="AH49" s="73">
        <f>IFERROR(VLOOKUP(B49,Miljö!$B$1:$S$476,9,FALSE)/1,0)</f>
        <v>0</v>
      </c>
      <c r="AJ49" s="81">
        <f>IFERROR(VLOOKUP($B49,Miljö!$B$1:$S$500,MATCH("hjälpel exklusive kraftvärme (GWh)",Miljö!$B$1:$V$1,0),FALSE)/1,"")</f>
        <v>2.8450000000000002</v>
      </c>
      <c r="AK49" s="81">
        <f t="shared" si="0"/>
        <v>2.8450000000000002</v>
      </c>
      <c r="AL49" s="81">
        <f>VLOOKUP($B49,'Slutlig allokering'!$B$2:$AL$462,MATCH("Hjälpel kraftvärme",'Slutlig allokering'!$B$2:$AL$2,0),FALSE)</f>
        <v>3.5805600000000002</v>
      </c>
      <c r="AN49" s="73">
        <f t="shared" si="1"/>
        <v>456.98638000000005</v>
      </c>
      <c r="AO49" s="73">
        <f t="shared" si="2"/>
        <v>456.98638000000005</v>
      </c>
      <c r="AP49" s="73">
        <f>IF(ISERROR(1/VLOOKUP($B49,Leveranser!$B$1:$S$500,MATCH("såld värme (gwh)",Leveranser!$B$1:$S$1,0),FALSE)),"",VLOOKUP($B49,Leveranser!$B$1:$S$500,MATCH("såld värme (gwh)",Leveranser!$B$1:$S$1,0),FALSE))</f>
        <v>370.77</v>
      </c>
      <c r="AQ49" s="73">
        <f>VLOOKUP($B49,Leveranser!$B$1:$Y$500,MATCH("Totalt såld fjärrvärme till andra fjärrvärmeföretag",Leveranser!$B$1:$AA$1,0),FALSE)</f>
        <v>0</v>
      </c>
      <c r="AR49" s="73">
        <f>IF(ISERROR(1/VLOOKUP($B49,Miljö!$B$1:$S$500,MATCH("Såld mängd produktionsspecifik fjärrvärme (GWh)",Miljö!$B$1:$R$1,0),FALSE)),0,VLOOKUP($B49,Miljö!$B$1:$S$500,MATCH("Såld mängd produktionsspecifik fjärrvärme (GWh)",Miljö!$B$1:$R$1,0),FALSE))</f>
        <v>0</v>
      </c>
      <c r="AS49" s="82">
        <f t="shared" si="7"/>
        <v>0.8113370906152606</v>
      </c>
      <c r="AU49" s="73" t="str">
        <f>VLOOKUP($B49,'Miljövärden urval för publ'!$B$2:$I$486,7,FALSE)</f>
        <v>Ja</v>
      </c>
      <c r="AV49" s="73" t="str">
        <f>VLOOKUP($B49,'Miljövärden urval för publ'!$B$2:$I$486,6,FALSE)</f>
        <v>Ja</v>
      </c>
      <c r="AZ49" s="73">
        <f t="shared" si="3"/>
        <v>10.59056</v>
      </c>
      <c r="BA49" s="73">
        <f t="shared" si="8"/>
        <v>0</v>
      </c>
      <c r="BB49" s="73">
        <f t="shared" si="4"/>
        <v>183.07599999999999</v>
      </c>
      <c r="BC49" s="73">
        <f t="shared" si="5"/>
        <v>0</v>
      </c>
      <c r="BE49" s="73">
        <f t="shared" si="9"/>
        <v>6.6890000000000001</v>
      </c>
      <c r="BF49" s="73">
        <f t="shared" si="10"/>
        <v>0</v>
      </c>
      <c r="BH49" s="73">
        <f t="shared" si="6"/>
        <v>183.07599999999999</v>
      </c>
    </row>
    <row r="50" spans="1:60" ht="14.5" x14ac:dyDescent="0.35">
      <c r="A50" t="s">
        <v>53</v>
      </c>
      <c r="B50" t="s">
        <v>55</v>
      </c>
      <c r="C50" s="73">
        <f>VLOOKUP($B50,'Tillförd energi'!$B$2:$AS$506,MATCH(C$1,'Tillförd energi'!$B$1:$AQ$1,0),FALSE)</f>
        <v>0</v>
      </c>
      <c r="D50" s="73">
        <f>VLOOKUP($B50,'Tillförd energi'!$B$2:$AS$506,MATCH(D$1,'Tillförd energi'!$B$1:$AQ$1,0),FALSE)</f>
        <v>1.2999999999999999E-2</v>
      </c>
      <c r="E50" s="73">
        <f>VLOOKUP($B50,'Tillförd energi'!$B$2:$AS$506,MATCH(E$1,'Tillförd energi'!$B$1:$AQ$1,0),FALSE)</f>
        <v>0</v>
      </c>
      <c r="F50" s="73">
        <f>VLOOKUP($B50,'Tillförd energi'!$B$2:$AS$506,MATCH(F$1,'Tillförd energi'!$B$1:$AQ$1,0),FALSE)</f>
        <v>0</v>
      </c>
      <c r="G50" s="73">
        <f>VLOOKUP($B50,'Tillförd energi'!$B$2:$AS$506,MATCH(G$1,'Tillförd energi'!$B$1:$AQ$1,0),FALSE)</f>
        <v>0</v>
      </c>
      <c r="H50" s="73">
        <f>VLOOKUP($B50,'Tillförd energi'!$B$2:$AS$506,MATCH(H$1,'Tillförd energi'!$B$1:$AQ$1,0),FALSE)</f>
        <v>0</v>
      </c>
      <c r="I50" s="73">
        <f>VLOOKUP($B50,'Tillförd energi'!$B$2:$AS$506,MATCH(I$1,'Tillförd energi'!$B$1:$AQ$1,0),FALSE)</f>
        <v>0</v>
      </c>
      <c r="J50" s="73">
        <f>VLOOKUP($B50,'Tillförd energi'!$B$2:$AS$506,MATCH(J$1,'Tillförd energi'!$B$1:$AQ$1,0),FALSE)</f>
        <v>0</v>
      </c>
      <c r="K50" s="73">
        <f>VLOOKUP($B50,'Tillförd energi'!$B$2:$AS$506,MATCH(K$1,'Tillförd energi'!$B$1:$AQ$1,0),FALSE)</f>
        <v>0</v>
      </c>
      <c r="L50" s="73">
        <f>VLOOKUP($B50,'Tillförd energi'!$B$2:$AS$506,MATCH(L$1,'Tillförd energi'!$B$1:$AQ$1,0),FALSE)</f>
        <v>0</v>
      </c>
      <c r="M50" s="73">
        <f>VLOOKUP($B50,'Tillförd energi'!$B$2:$AS$506,MATCH(M$1,'Tillförd energi'!$B$1:$AQ$1,0),FALSE)</f>
        <v>0</v>
      </c>
      <c r="N50" s="73">
        <f>VLOOKUP($B50,'Tillförd energi'!$B$2:$AS$506,MATCH(N$1,'Tillförd energi'!$B$1:$AQ$1,0),FALSE)</f>
        <v>0</v>
      </c>
      <c r="O50" s="73">
        <f>VLOOKUP($B50,'Tillförd energi'!$B$2:$AS$506,MATCH(O$1,'Tillförd energi'!$B$1:$AQ$1,0),FALSE)</f>
        <v>0</v>
      </c>
      <c r="P50" s="73">
        <f>VLOOKUP($B50,'Tillförd energi'!$B$2:$AS$506,MATCH(P$1,'Tillförd energi'!$B$1:$AQ$1,0),FALSE)</f>
        <v>0</v>
      </c>
      <c r="Q50" s="73">
        <f>VLOOKUP($B50,'Tillförd energi'!$B$2:$AS$506,MATCH(Q$1,'Tillförd energi'!$B$1:$AQ$1,0),FALSE)</f>
        <v>2.3839999999999999</v>
      </c>
      <c r="R50" s="73">
        <f>VLOOKUP($B50,'Tillförd energi'!$B$2:$AS$506,MATCH(R$1,'Tillförd energi'!$B$1:$AQ$1,0),FALSE)</f>
        <v>0</v>
      </c>
      <c r="S50" s="73">
        <f>VLOOKUP($B50,'Tillförd energi'!$B$2:$AS$506,MATCH(S$1,'Tillförd energi'!$B$1:$AQ$1,0),FALSE)</f>
        <v>0</v>
      </c>
      <c r="T50" s="73">
        <f>VLOOKUP($B50,'Tillförd energi'!$B$2:$AS$506,MATCH(T$1,'Tillförd energi'!$B$1:$AQ$1,0),FALSE)</f>
        <v>0</v>
      </c>
      <c r="U50" s="73">
        <f>VLOOKUP($B50,'Tillförd energi'!$B$2:$AS$506,MATCH(U$1,'Tillförd energi'!$B$1:$AQ$1,0),FALSE)</f>
        <v>0</v>
      </c>
      <c r="V50" s="73">
        <f>VLOOKUP($B50,'Tillförd energi'!$B$2:$AS$506,MATCH(V$1,'Tillförd energi'!$B$1:$AQ$1,0),FALSE)</f>
        <v>0</v>
      </c>
      <c r="W50" s="73">
        <f>VLOOKUP($B50,'Tillförd energi'!$B$2:$AS$506,MATCH(W$1,'Tillförd energi'!$B$1:$AQ$1,0),FALSE)</f>
        <v>0</v>
      </c>
      <c r="X50" s="73">
        <f>VLOOKUP($B50,'Tillförd energi'!$B$2:$AS$506,MATCH(X$1,'Tillförd energi'!$B$1:$AQ$1,0),FALSE)</f>
        <v>0</v>
      </c>
      <c r="Y50" s="73">
        <f>VLOOKUP($B50,'Tillförd energi'!$B$2:$AS$506,MATCH(Y$1,'Tillförd energi'!$B$1:$AQ$1,0),FALSE)</f>
        <v>0</v>
      </c>
      <c r="Z50" s="73">
        <f>VLOOKUP($B50,'Tillförd energi'!$B$2:$AS$506,MATCH(Z$1,'Tillförd energi'!$B$1:$AQ$1,0),FALSE)</f>
        <v>0</v>
      </c>
      <c r="AA50" s="73">
        <f>VLOOKUP($B50,'Tillförd energi'!$B$2:$AS$506,MATCH(AA$1,'Tillförd energi'!$B$1:$AQ$1,0),FALSE)</f>
        <v>0</v>
      </c>
      <c r="AB50" s="73">
        <f>VLOOKUP($B50,'Tillförd energi'!$B$2:$AS$506,MATCH(AB$1,'Tillförd energi'!$B$1:$AQ$1,0),FALSE)</f>
        <v>0</v>
      </c>
      <c r="AC50" s="73">
        <f>VLOOKUP($B50,'Tillförd energi'!$B$2:$AS$506,MATCH(AC$1,'Tillförd energi'!$B$1:$AQ$1,0),FALSE)</f>
        <v>0</v>
      </c>
      <c r="AD50" s="73">
        <f>VLOOKUP($B50,'Tillförd energi'!$B$2:$AS$506,MATCH(AD$1,'Tillförd energi'!$B$1:$AQ$1,0),FALSE)</f>
        <v>0</v>
      </c>
      <c r="AF50" s="73">
        <f>VLOOKUP($B50,'Tillförd energi'!$B$2:$AS$506,MATCH(AF$1,'Tillförd energi'!$B$1:$AQ$1,0),FALSE)</f>
        <v>5.0000000000000001E-3</v>
      </c>
      <c r="AH50" s="73">
        <f>IFERROR(VLOOKUP(B50,Miljö!$B$1:$S$476,9,FALSE)/1,0)</f>
        <v>0</v>
      </c>
      <c r="AJ50" s="81">
        <f>IFERROR(VLOOKUP($B50,Miljö!$B$1:$S$500,MATCH("hjälpel exklusive kraftvärme (GWh)",Miljö!$B$1:$V$1,0),FALSE)/1,"")</f>
        <v>5.0000000000000001E-3</v>
      </c>
      <c r="AK50" s="81">
        <f t="shared" si="0"/>
        <v>5.0000000000000001E-3</v>
      </c>
      <c r="AL50" s="81">
        <f>VLOOKUP($B50,'Slutlig allokering'!$B$2:$AL$462,MATCH("Hjälpel kraftvärme",'Slutlig allokering'!$B$2:$AL$2,0),FALSE)</f>
        <v>0</v>
      </c>
      <c r="AN50" s="73">
        <f t="shared" si="1"/>
        <v>2.4019999999999997</v>
      </c>
      <c r="AO50" s="73">
        <f t="shared" si="2"/>
        <v>2.4019999999999997</v>
      </c>
      <c r="AP50" s="73">
        <f>IF(ISERROR(1/VLOOKUP($B50,Leveranser!$B$1:$S$500,MATCH("såld värme (gwh)",Leveranser!$B$1:$S$1,0),FALSE)),"",VLOOKUP($B50,Leveranser!$B$1:$S$500,MATCH("såld värme (gwh)",Leveranser!$B$1:$S$1,0),FALSE))</f>
        <v>1.97</v>
      </c>
      <c r="AQ50" s="73">
        <f>VLOOKUP($B50,Leveranser!$B$1:$Y$500,MATCH("Totalt såld fjärrvärme till andra fjärrvärmeföretag",Leveranser!$B$1:$AA$1,0),FALSE)</f>
        <v>0</v>
      </c>
      <c r="AR50" s="73">
        <f>IF(ISERROR(1/VLOOKUP($B50,Miljö!$B$1:$S$500,MATCH("Såld mängd produktionsspecifik fjärrvärme (GWh)",Miljö!$B$1:$R$1,0),FALSE)),0,VLOOKUP($B50,Miljö!$B$1:$S$500,MATCH("Såld mängd produktionsspecifik fjärrvärme (GWh)",Miljö!$B$1:$R$1,0),FALSE))</f>
        <v>0</v>
      </c>
      <c r="AS50" s="82">
        <f t="shared" si="7"/>
        <v>0.82014987510408</v>
      </c>
      <c r="AU50" s="73" t="str">
        <f>VLOOKUP($B50,'Miljövärden urval för publ'!$B$2:$I$486,7,FALSE)</f>
        <v>Ja</v>
      </c>
      <c r="AV50" s="73" t="str">
        <f>VLOOKUP($B50,'Miljövärden urval för publ'!$B$2:$I$486,6,FALSE)</f>
        <v>Ja</v>
      </c>
      <c r="AZ50" s="73">
        <f t="shared" si="3"/>
        <v>5.0000000000000001E-3</v>
      </c>
      <c r="BA50" s="73">
        <f t="shared" si="8"/>
        <v>0</v>
      </c>
      <c r="BB50" s="73">
        <f t="shared" si="4"/>
        <v>0</v>
      </c>
      <c r="BC50" s="73">
        <f t="shared" si="5"/>
        <v>2.3839999999999999</v>
      </c>
      <c r="BE50" s="73">
        <f t="shared" si="9"/>
        <v>0</v>
      </c>
      <c r="BF50" s="73">
        <f t="shared" si="10"/>
        <v>0</v>
      </c>
      <c r="BH50" s="73">
        <f t="shared" si="6"/>
        <v>2.3839999999999999</v>
      </c>
    </row>
    <row r="51" spans="1:60" ht="14.5" x14ac:dyDescent="0.35">
      <c r="A51" t="s">
        <v>53</v>
      </c>
      <c r="B51" t="s">
        <v>56</v>
      </c>
      <c r="C51" s="73">
        <f>VLOOKUP($B51,'Tillförd energi'!$B$2:$AS$506,MATCH(C$1,'Tillförd energi'!$B$1:$AQ$1,0),FALSE)</f>
        <v>0</v>
      </c>
      <c r="D51" s="73">
        <f>VLOOKUP($B51,'Tillförd energi'!$B$2:$AS$506,MATCH(D$1,'Tillförd energi'!$B$1:$AQ$1,0),FALSE)</f>
        <v>2.9000000000000001E-2</v>
      </c>
      <c r="E51" s="73">
        <f>VLOOKUP($B51,'Tillförd energi'!$B$2:$AS$506,MATCH(E$1,'Tillförd energi'!$B$1:$AQ$1,0),FALSE)</f>
        <v>0</v>
      </c>
      <c r="F51" s="73">
        <f>VLOOKUP($B51,'Tillförd energi'!$B$2:$AS$506,MATCH(F$1,'Tillförd energi'!$B$1:$AQ$1,0),FALSE)</f>
        <v>0</v>
      </c>
      <c r="G51" s="73">
        <f>VLOOKUP($B51,'Tillförd energi'!$B$2:$AS$506,MATCH(G$1,'Tillförd energi'!$B$1:$AQ$1,0),FALSE)</f>
        <v>0</v>
      </c>
      <c r="H51" s="73">
        <f>VLOOKUP($B51,'Tillförd energi'!$B$2:$AS$506,MATCH(H$1,'Tillförd energi'!$B$1:$AQ$1,0),FALSE)</f>
        <v>0</v>
      </c>
      <c r="I51" s="73">
        <f>VLOOKUP($B51,'Tillförd energi'!$B$2:$AS$506,MATCH(I$1,'Tillförd energi'!$B$1:$AQ$1,0),FALSE)</f>
        <v>0</v>
      </c>
      <c r="J51" s="73">
        <f>VLOOKUP($B51,'Tillförd energi'!$B$2:$AS$506,MATCH(J$1,'Tillförd energi'!$B$1:$AQ$1,0),FALSE)</f>
        <v>0</v>
      </c>
      <c r="K51" s="73">
        <f>VLOOKUP($B51,'Tillförd energi'!$B$2:$AS$506,MATCH(K$1,'Tillförd energi'!$B$1:$AQ$1,0),FALSE)</f>
        <v>0</v>
      </c>
      <c r="L51" s="73">
        <f>VLOOKUP($B51,'Tillförd energi'!$B$2:$AS$506,MATCH(L$1,'Tillförd energi'!$B$1:$AQ$1,0),FALSE)</f>
        <v>0</v>
      </c>
      <c r="M51" s="73">
        <f>VLOOKUP($B51,'Tillförd energi'!$B$2:$AS$506,MATCH(M$1,'Tillförd energi'!$B$1:$AQ$1,0),FALSE)</f>
        <v>0</v>
      </c>
      <c r="N51" s="73">
        <f>VLOOKUP($B51,'Tillförd energi'!$B$2:$AS$506,MATCH(N$1,'Tillförd energi'!$B$1:$AQ$1,0),FALSE)</f>
        <v>0</v>
      </c>
      <c r="O51" s="73">
        <f>VLOOKUP($B51,'Tillförd energi'!$B$2:$AS$506,MATCH(O$1,'Tillförd energi'!$B$1:$AQ$1,0),FALSE)</f>
        <v>0</v>
      </c>
      <c r="P51" s="73">
        <f>VLOOKUP($B51,'Tillförd energi'!$B$2:$AS$506,MATCH(P$1,'Tillförd energi'!$B$1:$AQ$1,0),FALSE)</f>
        <v>0</v>
      </c>
      <c r="Q51" s="73">
        <f>VLOOKUP($B51,'Tillförd energi'!$B$2:$AS$506,MATCH(Q$1,'Tillförd energi'!$B$1:$AQ$1,0),FALSE)</f>
        <v>3.806</v>
      </c>
      <c r="R51" s="73">
        <f>VLOOKUP($B51,'Tillförd energi'!$B$2:$AS$506,MATCH(R$1,'Tillförd energi'!$B$1:$AQ$1,0),FALSE)</f>
        <v>0</v>
      </c>
      <c r="S51" s="73">
        <f>VLOOKUP($B51,'Tillförd energi'!$B$2:$AS$506,MATCH(S$1,'Tillförd energi'!$B$1:$AQ$1,0),FALSE)</f>
        <v>0</v>
      </c>
      <c r="T51" s="73">
        <f>VLOOKUP($B51,'Tillförd energi'!$B$2:$AS$506,MATCH(T$1,'Tillförd energi'!$B$1:$AQ$1,0),FALSE)</f>
        <v>0</v>
      </c>
      <c r="U51" s="73">
        <f>VLOOKUP($B51,'Tillförd energi'!$B$2:$AS$506,MATCH(U$1,'Tillförd energi'!$B$1:$AQ$1,0),FALSE)</f>
        <v>0</v>
      </c>
      <c r="V51" s="73">
        <f>VLOOKUP($B51,'Tillförd energi'!$B$2:$AS$506,MATCH(V$1,'Tillförd energi'!$B$1:$AQ$1,0),FALSE)</f>
        <v>0</v>
      </c>
      <c r="W51" s="73">
        <f>VLOOKUP($B51,'Tillförd energi'!$B$2:$AS$506,MATCH(W$1,'Tillförd energi'!$B$1:$AQ$1,0),FALSE)</f>
        <v>0</v>
      </c>
      <c r="X51" s="73">
        <f>VLOOKUP($B51,'Tillförd energi'!$B$2:$AS$506,MATCH(X$1,'Tillförd energi'!$B$1:$AQ$1,0),FALSE)</f>
        <v>0</v>
      </c>
      <c r="Y51" s="73">
        <f>VLOOKUP($B51,'Tillförd energi'!$B$2:$AS$506,MATCH(Y$1,'Tillförd energi'!$B$1:$AQ$1,0),FALSE)</f>
        <v>0.16500000000000001</v>
      </c>
      <c r="Z51" s="73">
        <f>VLOOKUP($B51,'Tillförd energi'!$B$2:$AS$506,MATCH(Z$1,'Tillförd energi'!$B$1:$AQ$1,0),FALSE)</f>
        <v>0</v>
      </c>
      <c r="AA51" s="73">
        <f>VLOOKUP($B51,'Tillförd energi'!$B$2:$AS$506,MATCH(AA$1,'Tillförd energi'!$B$1:$AQ$1,0),FALSE)</f>
        <v>0</v>
      </c>
      <c r="AB51" s="73">
        <f>VLOOKUP($B51,'Tillförd energi'!$B$2:$AS$506,MATCH(AB$1,'Tillförd energi'!$B$1:$AQ$1,0),FALSE)</f>
        <v>0</v>
      </c>
      <c r="AC51" s="73">
        <f>VLOOKUP($B51,'Tillförd energi'!$B$2:$AS$506,MATCH(AC$1,'Tillförd energi'!$B$1:$AQ$1,0),FALSE)</f>
        <v>0</v>
      </c>
      <c r="AD51" s="73">
        <f>VLOOKUP($B51,'Tillförd energi'!$B$2:$AS$506,MATCH(AD$1,'Tillförd energi'!$B$1:$AQ$1,0),FALSE)</f>
        <v>0</v>
      </c>
      <c r="AF51" s="73">
        <f>VLOOKUP($B51,'Tillförd energi'!$B$2:$AS$506,MATCH(AF$1,'Tillförd energi'!$B$1:$AQ$1,0),FALSE)</f>
        <v>0.1</v>
      </c>
      <c r="AH51" s="73">
        <f>IFERROR(VLOOKUP(B51,Miljö!$B$1:$S$476,9,FALSE)/1,0)</f>
        <v>0</v>
      </c>
      <c r="AJ51" s="81">
        <f>IFERROR(VLOOKUP($B51,Miljö!$B$1:$S$500,MATCH("hjälpel exklusive kraftvärme (GWh)",Miljö!$B$1:$V$1,0),FALSE)/1,"")</f>
        <v>0.1</v>
      </c>
      <c r="AK51" s="81">
        <f t="shared" si="0"/>
        <v>0.1</v>
      </c>
      <c r="AL51" s="81">
        <f>VLOOKUP($B51,'Slutlig allokering'!$B$2:$AL$462,MATCH("Hjälpel kraftvärme",'Slutlig allokering'!$B$2:$AL$2,0),FALSE)</f>
        <v>0</v>
      </c>
      <c r="AN51" s="73">
        <f t="shared" si="1"/>
        <v>4.0999999999999996</v>
      </c>
      <c r="AO51" s="73">
        <f t="shared" si="2"/>
        <v>4.0999999999999996</v>
      </c>
      <c r="AP51" s="73">
        <f>IF(ISERROR(1/VLOOKUP($B51,Leveranser!$B$1:$S$500,MATCH("såld värme (gwh)",Leveranser!$B$1:$S$1,0),FALSE)),"",VLOOKUP($B51,Leveranser!$B$1:$S$500,MATCH("såld värme (gwh)",Leveranser!$B$1:$S$1,0),FALSE))</f>
        <v>2.5</v>
      </c>
      <c r="AQ51" s="73">
        <f>VLOOKUP($B51,Leveranser!$B$1:$Y$500,MATCH("Totalt såld fjärrvärme till andra fjärrvärmeföretag",Leveranser!$B$1:$AA$1,0),FALSE)</f>
        <v>0</v>
      </c>
      <c r="AR51" s="73">
        <f>IF(ISERROR(1/VLOOKUP($B51,Miljö!$B$1:$S$500,MATCH("Såld mängd produktionsspecifik fjärrvärme (GWh)",Miljö!$B$1:$R$1,0),FALSE)),0,VLOOKUP($B51,Miljö!$B$1:$S$500,MATCH("Såld mängd produktionsspecifik fjärrvärme (GWh)",Miljö!$B$1:$R$1,0),FALSE))</f>
        <v>0</v>
      </c>
      <c r="AS51" s="82">
        <f t="shared" si="7"/>
        <v>0.60975609756097571</v>
      </c>
      <c r="AU51" s="73" t="str">
        <f>VLOOKUP($B51,'Miljövärden urval för publ'!$B$2:$I$486,7,FALSE)</f>
        <v>Ja</v>
      </c>
      <c r="AV51" s="73" t="str">
        <f>VLOOKUP($B51,'Miljövärden urval för publ'!$B$2:$I$486,6,FALSE)</f>
        <v>Ja</v>
      </c>
      <c r="AZ51" s="73">
        <f t="shared" si="3"/>
        <v>0.26500000000000001</v>
      </c>
      <c r="BA51" s="73">
        <f t="shared" si="8"/>
        <v>0</v>
      </c>
      <c r="BB51" s="73">
        <f t="shared" si="4"/>
        <v>0</v>
      </c>
      <c r="BC51" s="73">
        <f t="shared" si="5"/>
        <v>3.806</v>
      </c>
      <c r="BE51" s="73">
        <f t="shared" si="9"/>
        <v>0</v>
      </c>
      <c r="BF51" s="73">
        <f t="shared" si="10"/>
        <v>0</v>
      </c>
      <c r="BH51" s="73">
        <f t="shared" si="6"/>
        <v>3.806</v>
      </c>
    </row>
    <row r="52" spans="1:60" ht="14.5" x14ac:dyDescent="0.35">
      <c r="A52" t="s">
        <v>57</v>
      </c>
      <c r="B52" t="s">
        <v>58</v>
      </c>
      <c r="C52" s="73">
        <f>VLOOKUP($B52,'Tillförd energi'!$B$2:$AS$506,MATCH(C$1,'Tillförd energi'!$B$1:$AQ$1,0),FALSE)</f>
        <v>0</v>
      </c>
      <c r="D52" s="73">
        <f>VLOOKUP($B52,'Tillförd energi'!$B$2:$AS$506,MATCH(D$1,'Tillförd energi'!$B$1:$AQ$1,0),FALSE)</f>
        <v>0.65400000000000003</v>
      </c>
      <c r="E52" s="73">
        <f>VLOOKUP($B52,'Tillförd energi'!$B$2:$AS$506,MATCH(E$1,'Tillförd energi'!$B$1:$AQ$1,0),FALSE)</f>
        <v>20.020399999999999</v>
      </c>
      <c r="F52" s="73">
        <f>VLOOKUP($B52,'Tillförd energi'!$B$2:$AS$506,MATCH(F$1,'Tillförd energi'!$B$1:$AQ$1,0),FALSE)</f>
        <v>0</v>
      </c>
      <c r="G52" s="73">
        <f>VLOOKUP($B52,'Tillförd energi'!$B$2:$AS$506,MATCH(G$1,'Tillförd energi'!$B$1:$AQ$1,0),FALSE)</f>
        <v>0</v>
      </c>
      <c r="H52" s="73">
        <f>VLOOKUP($B52,'Tillförd energi'!$B$2:$AS$506,MATCH(H$1,'Tillförd energi'!$B$1:$AQ$1,0),FALSE)</f>
        <v>12.481999999999999</v>
      </c>
      <c r="I52" s="73">
        <f>VLOOKUP($B52,'Tillförd energi'!$B$2:$AS$506,MATCH(I$1,'Tillförd energi'!$B$1:$AQ$1,0),FALSE)</f>
        <v>204.99199999999999</v>
      </c>
      <c r="J52" s="73">
        <f>VLOOKUP($B52,'Tillförd energi'!$B$2:$AS$506,MATCH(J$1,'Tillförd energi'!$B$1:$AQ$1,0),FALSE)</f>
        <v>0</v>
      </c>
      <c r="K52" s="73">
        <f>VLOOKUP($B52,'Tillförd energi'!$B$2:$AS$506,MATCH(K$1,'Tillförd energi'!$B$1:$AQ$1,0),FALSE)</f>
        <v>0</v>
      </c>
      <c r="L52" s="73">
        <f>VLOOKUP($B52,'Tillförd energi'!$B$2:$AS$506,MATCH(L$1,'Tillförd energi'!$B$1:$AQ$1,0),FALSE)</f>
        <v>24.2529</v>
      </c>
      <c r="M52" s="73">
        <f>VLOOKUP($B52,'Tillförd energi'!$B$2:$AS$506,MATCH(M$1,'Tillförd energi'!$B$1:$AQ$1,0),FALSE)</f>
        <v>274.07100000000003</v>
      </c>
      <c r="N52" s="73">
        <f>VLOOKUP($B52,'Tillförd energi'!$B$2:$AS$506,MATCH(N$1,'Tillförd energi'!$B$1:$AQ$1,0),FALSE)</f>
        <v>0</v>
      </c>
      <c r="O52" s="73">
        <f>VLOOKUP($B52,'Tillförd energi'!$B$2:$AS$506,MATCH(O$1,'Tillförd energi'!$B$1:$AQ$1,0),FALSE)</f>
        <v>39.862499999999997</v>
      </c>
      <c r="P52" s="73">
        <f>VLOOKUP($B52,'Tillförd energi'!$B$2:$AS$506,MATCH(P$1,'Tillförd energi'!$B$1:$AQ$1,0),FALSE)</f>
        <v>0</v>
      </c>
      <c r="Q52" s="73">
        <f>VLOOKUP($B52,'Tillförd energi'!$B$2:$AS$506,MATCH(Q$1,'Tillförd energi'!$B$1:$AQ$1,0),FALSE)</f>
        <v>0</v>
      </c>
      <c r="R52" s="73">
        <f>VLOOKUP($B52,'Tillförd energi'!$B$2:$AS$506,MATCH(R$1,'Tillförd energi'!$B$1:$AQ$1,0),FALSE)</f>
        <v>0</v>
      </c>
      <c r="S52" s="73">
        <f>VLOOKUP($B52,'Tillförd energi'!$B$2:$AS$506,MATCH(S$1,'Tillförd energi'!$B$1:$AQ$1,0),FALSE)</f>
        <v>0</v>
      </c>
      <c r="T52" s="73">
        <f>VLOOKUP($B52,'Tillförd energi'!$B$2:$AS$506,MATCH(T$1,'Tillförd energi'!$B$1:$AQ$1,0),FALSE)</f>
        <v>0</v>
      </c>
      <c r="U52" s="73">
        <f>VLOOKUP($B52,'Tillförd energi'!$B$2:$AS$506,MATCH(U$1,'Tillförd energi'!$B$1:$AQ$1,0),FALSE)</f>
        <v>0</v>
      </c>
      <c r="V52" s="73">
        <f>VLOOKUP($B52,'Tillförd energi'!$B$2:$AS$506,MATCH(V$1,'Tillförd energi'!$B$1:$AQ$1,0),FALSE)</f>
        <v>44.085000000000001</v>
      </c>
      <c r="W52" s="73">
        <f>VLOOKUP($B52,'Tillförd energi'!$B$2:$AS$506,MATCH(W$1,'Tillförd energi'!$B$1:$AQ$1,0),FALSE)</f>
        <v>0</v>
      </c>
      <c r="X52" s="73">
        <f>VLOOKUP($B52,'Tillförd energi'!$B$2:$AS$506,MATCH(X$1,'Tillförd energi'!$B$1:$AQ$1,0),FALSE)</f>
        <v>0</v>
      </c>
      <c r="Y52" s="73">
        <f>VLOOKUP($B52,'Tillförd energi'!$B$2:$AS$506,MATCH(Y$1,'Tillförd energi'!$B$1:$AQ$1,0),FALSE)</f>
        <v>13.28</v>
      </c>
      <c r="Z52" s="73">
        <f>VLOOKUP($B52,'Tillförd energi'!$B$2:$AS$506,MATCH(Z$1,'Tillförd energi'!$B$1:$AQ$1,0),FALSE)</f>
        <v>6.39</v>
      </c>
      <c r="AA52" s="73">
        <f>VLOOKUP($B52,'Tillförd energi'!$B$2:$AS$506,MATCH(AA$1,'Tillförd energi'!$B$1:$AQ$1,0),FALSE)</f>
        <v>12.08</v>
      </c>
      <c r="AB52" s="73">
        <f>VLOOKUP($B52,'Tillförd energi'!$B$2:$AS$506,MATCH(AB$1,'Tillförd energi'!$B$1:$AQ$1,0),FALSE)</f>
        <v>0</v>
      </c>
      <c r="AC52" s="73">
        <f>VLOOKUP($B52,'Tillförd energi'!$B$2:$AS$506,MATCH(AC$1,'Tillförd energi'!$B$1:$AQ$1,0),FALSE)</f>
        <v>0</v>
      </c>
      <c r="AD52" s="73">
        <f>VLOOKUP($B52,'Tillförd energi'!$B$2:$AS$506,MATCH(AD$1,'Tillförd energi'!$B$1:$AQ$1,0),FALSE)</f>
        <v>0</v>
      </c>
      <c r="AF52" s="73">
        <f>VLOOKUP($B52,'Tillförd energi'!$B$2:$AS$506,MATCH(AF$1,'Tillförd energi'!$B$1:$AQ$1,0),FALSE)</f>
        <v>20.921700000000001</v>
      </c>
      <c r="AH52" s="73">
        <f>IFERROR(VLOOKUP(B52,Miljö!$B$1:$S$476,9,FALSE)/1,0)</f>
        <v>0</v>
      </c>
      <c r="AJ52" s="81">
        <f>IFERROR(VLOOKUP($B52,Miljö!$B$1:$S$500,MATCH("hjälpel exklusive kraftvärme (GWh)",Miljö!$B$1:$V$1,0),FALSE)/1,"")</f>
        <v>0.62</v>
      </c>
      <c r="AK52" s="81">
        <f t="shared" si="0"/>
        <v>0.62</v>
      </c>
      <c r="AL52" s="81">
        <f>VLOOKUP($B52,'Slutlig allokering'!$B$2:$AL$462,MATCH("Hjälpel kraftvärme",'Slutlig allokering'!$B$2:$AL$2,0),FALSE)</f>
        <v>20.3017</v>
      </c>
      <c r="AN52" s="73">
        <f t="shared" si="1"/>
        <v>673.0915</v>
      </c>
      <c r="AO52" s="73">
        <f t="shared" si="2"/>
        <v>673.0915</v>
      </c>
      <c r="AP52" s="73">
        <f>IF(ISERROR(1/VLOOKUP($B52,Leveranser!$B$1:$S$500,MATCH("såld värme (gwh)",Leveranser!$B$1:$S$1,0),FALSE)),"",VLOOKUP($B52,Leveranser!$B$1:$S$500,MATCH("såld värme (gwh)",Leveranser!$B$1:$S$1,0),FALSE))</f>
        <v>628.78800000000001</v>
      </c>
      <c r="AQ52" s="73">
        <f>VLOOKUP($B52,Leveranser!$B$1:$Y$500,MATCH("Totalt såld fjärrvärme till andra fjärrvärmeföretag",Leveranser!$B$1:$AA$1,0),FALSE)</f>
        <v>0</v>
      </c>
      <c r="AR52" s="73">
        <f>IF(ISERROR(1/VLOOKUP($B52,Miljö!$B$1:$S$500,MATCH("Såld mängd produktionsspecifik fjärrvärme (GWh)",Miljö!$B$1:$R$1,0),FALSE)),0,VLOOKUP($B52,Miljö!$B$1:$S$500,MATCH("Såld mängd produktionsspecifik fjärrvärme (GWh)",Miljö!$B$1:$R$1,0),FALSE))</f>
        <v>0</v>
      </c>
      <c r="AS52" s="82">
        <f t="shared" si="7"/>
        <v>0.93417908263586746</v>
      </c>
      <c r="AU52" s="73" t="str">
        <f>VLOOKUP($B52,'Miljövärden urval för publ'!$B$2:$I$486,7,FALSE)</f>
        <v>Ja</v>
      </c>
      <c r="AV52" s="73" t="str">
        <f>VLOOKUP($B52,'Miljövärden urval för publ'!$B$2:$I$486,6,FALSE)</f>
        <v>Nej</v>
      </c>
      <c r="AZ52" s="73">
        <f t="shared" si="3"/>
        <v>40.591700000000003</v>
      </c>
      <c r="BA52" s="73">
        <f t="shared" si="8"/>
        <v>0</v>
      </c>
      <c r="BB52" s="73">
        <f t="shared" si="4"/>
        <v>338.18640000000005</v>
      </c>
      <c r="BC52" s="73">
        <f t="shared" si="5"/>
        <v>0</v>
      </c>
      <c r="BE52" s="73">
        <f t="shared" si="9"/>
        <v>12.08</v>
      </c>
      <c r="BF52" s="73">
        <f t="shared" si="10"/>
        <v>0</v>
      </c>
      <c r="BH52" s="73">
        <f t="shared" si="6"/>
        <v>382.27140000000003</v>
      </c>
    </row>
    <row r="53" spans="1:60" ht="14.5" x14ac:dyDescent="0.35">
      <c r="A53" t="s">
        <v>57</v>
      </c>
      <c r="B53" t="s">
        <v>59</v>
      </c>
      <c r="C53" s="73">
        <f>VLOOKUP($B53,'Tillförd energi'!$B$2:$AS$506,MATCH(C$1,'Tillförd energi'!$B$1:$AQ$1,0),FALSE)</f>
        <v>0</v>
      </c>
      <c r="D53" s="73">
        <f>VLOOKUP($B53,'Tillförd energi'!$B$2:$AS$506,MATCH(D$1,'Tillförd energi'!$B$1:$AQ$1,0),FALSE)</f>
        <v>1.27</v>
      </c>
      <c r="E53" s="73">
        <f>VLOOKUP($B53,'Tillförd energi'!$B$2:$AS$506,MATCH(E$1,'Tillförd energi'!$B$1:$AQ$1,0),FALSE)</f>
        <v>0</v>
      </c>
      <c r="F53" s="73">
        <f>VLOOKUP($B53,'Tillförd energi'!$B$2:$AS$506,MATCH(F$1,'Tillförd energi'!$B$1:$AQ$1,0),FALSE)</f>
        <v>0</v>
      </c>
      <c r="G53" s="73">
        <f>VLOOKUP($B53,'Tillförd energi'!$B$2:$AS$506,MATCH(G$1,'Tillförd energi'!$B$1:$AQ$1,0),FALSE)</f>
        <v>0</v>
      </c>
      <c r="H53" s="73">
        <f>VLOOKUP($B53,'Tillförd energi'!$B$2:$AS$506,MATCH(H$1,'Tillförd energi'!$B$1:$AQ$1,0),FALSE)</f>
        <v>0</v>
      </c>
      <c r="I53" s="73">
        <f>VLOOKUP($B53,'Tillförd energi'!$B$2:$AS$506,MATCH(I$1,'Tillförd energi'!$B$1:$AQ$1,0),FALSE)</f>
        <v>0</v>
      </c>
      <c r="J53" s="73">
        <f>VLOOKUP($B53,'Tillförd energi'!$B$2:$AS$506,MATCH(J$1,'Tillförd energi'!$B$1:$AQ$1,0),FALSE)</f>
        <v>0</v>
      </c>
      <c r="K53" s="73">
        <f>VLOOKUP($B53,'Tillförd energi'!$B$2:$AS$506,MATCH(K$1,'Tillförd energi'!$B$1:$AQ$1,0),FALSE)</f>
        <v>0</v>
      </c>
      <c r="L53" s="73">
        <f>VLOOKUP($B53,'Tillförd energi'!$B$2:$AS$506,MATCH(L$1,'Tillförd energi'!$B$1:$AQ$1,0),FALSE)</f>
        <v>0</v>
      </c>
      <c r="M53" s="73">
        <f>VLOOKUP($B53,'Tillförd energi'!$B$2:$AS$506,MATCH(M$1,'Tillförd energi'!$B$1:$AQ$1,0),FALSE)</f>
        <v>0</v>
      </c>
      <c r="N53" s="73">
        <f>VLOOKUP($B53,'Tillförd energi'!$B$2:$AS$506,MATCH(N$1,'Tillförd energi'!$B$1:$AQ$1,0),FALSE)</f>
        <v>0</v>
      </c>
      <c r="O53" s="73">
        <f>VLOOKUP($B53,'Tillförd energi'!$B$2:$AS$506,MATCH(O$1,'Tillförd energi'!$B$1:$AQ$1,0),FALSE)</f>
        <v>0</v>
      </c>
      <c r="P53" s="73">
        <f>VLOOKUP($B53,'Tillförd energi'!$B$2:$AS$506,MATCH(P$1,'Tillförd energi'!$B$1:$AQ$1,0),FALSE)</f>
        <v>0</v>
      </c>
      <c r="Q53" s="73">
        <f>VLOOKUP($B53,'Tillförd energi'!$B$2:$AS$506,MATCH(Q$1,'Tillförd energi'!$B$1:$AQ$1,0),FALSE)</f>
        <v>3.18</v>
      </c>
      <c r="R53" s="73">
        <f>VLOOKUP($B53,'Tillförd energi'!$B$2:$AS$506,MATCH(R$1,'Tillförd energi'!$B$1:$AQ$1,0),FALSE)</f>
        <v>23.04</v>
      </c>
      <c r="S53" s="73">
        <f>VLOOKUP($B53,'Tillförd energi'!$B$2:$AS$506,MATCH(S$1,'Tillförd energi'!$B$1:$AQ$1,0),FALSE)</f>
        <v>0</v>
      </c>
      <c r="T53" s="73">
        <f>VLOOKUP($B53,'Tillförd energi'!$B$2:$AS$506,MATCH(T$1,'Tillförd energi'!$B$1:$AQ$1,0),FALSE)</f>
        <v>0</v>
      </c>
      <c r="U53" s="73">
        <f>VLOOKUP($B53,'Tillförd energi'!$B$2:$AS$506,MATCH(U$1,'Tillförd energi'!$B$1:$AQ$1,0),FALSE)</f>
        <v>0</v>
      </c>
      <c r="V53" s="73">
        <f>VLOOKUP($B53,'Tillförd energi'!$B$2:$AS$506,MATCH(V$1,'Tillförd energi'!$B$1:$AQ$1,0),FALSE)</f>
        <v>0</v>
      </c>
      <c r="W53" s="73">
        <f>VLOOKUP($B53,'Tillförd energi'!$B$2:$AS$506,MATCH(W$1,'Tillförd energi'!$B$1:$AQ$1,0),FALSE)</f>
        <v>0</v>
      </c>
      <c r="X53" s="73">
        <f>VLOOKUP($B53,'Tillförd energi'!$B$2:$AS$506,MATCH(X$1,'Tillförd energi'!$B$1:$AQ$1,0),FALSE)</f>
        <v>0</v>
      </c>
      <c r="Y53" s="73">
        <f>VLOOKUP($B53,'Tillförd energi'!$B$2:$AS$506,MATCH(Y$1,'Tillförd energi'!$B$1:$AQ$1,0),FALSE)</f>
        <v>0</v>
      </c>
      <c r="Z53" s="73">
        <f>VLOOKUP($B53,'Tillförd energi'!$B$2:$AS$506,MATCH(Z$1,'Tillförd energi'!$B$1:$AQ$1,0),FALSE)</f>
        <v>0</v>
      </c>
      <c r="AA53" s="73">
        <f>VLOOKUP($B53,'Tillförd energi'!$B$2:$AS$506,MATCH(AA$1,'Tillförd energi'!$B$1:$AQ$1,0),FALSE)</f>
        <v>0</v>
      </c>
      <c r="AB53" s="73">
        <f>VLOOKUP($B53,'Tillförd energi'!$B$2:$AS$506,MATCH(AB$1,'Tillförd energi'!$B$1:$AQ$1,0),FALSE)</f>
        <v>0</v>
      </c>
      <c r="AC53" s="73">
        <f>VLOOKUP($B53,'Tillförd energi'!$B$2:$AS$506,MATCH(AC$1,'Tillförd energi'!$B$1:$AQ$1,0),FALSE)</f>
        <v>0</v>
      </c>
      <c r="AD53" s="73">
        <f>VLOOKUP($B53,'Tillförd energi'!$B$2:$AS$506,MATCH(AD$1,'Tillförd energi'!$B$1:$AQ$1,0),FALSE)</f>
        <v>0</v>
      </c>
      <c r="AF53" s="73">
        <f>VLOOKUP($B53,'Tillförd energi'!$B$2:$AS$506,MATCH(AF$1,'Tillförd energi'!$B$1:$AQ$1,0),FALSE)</f>
        <v>0.35</v>
      </c>
      <c r="AH53" s="73">
        <f>IFERROR(VLOOKUP(B53,Miljö!$B$1:$S$476,9,FALSE)/1,0)</f>
        <v>0</v>
      </c>
      <c r="AJ53" s="81">
        <f>IFERROR(VLOOKUP($B53,Miljö!$B$1:$S$500,MATCH("hjälpel exklusive kraftvärme (GWh)",Miljö!$B$1:$V$1,0),FALSE)/1,"")</f>
        <v>0.35</v>
      </c>
      <c r="AK53" s="81">
        <f t="shared" si="0"/>
        <v>0.35</v>
      </c>
      <c r="AL53" s="81">
        <f>VLOOKUP($B53,'Slutlig allokering'!$B$2:$AL$462,MATCH("Hjälpel kraftvärme",'Slutlig allokering'!$B$2:$AL$2,0),FALSE)</f>
        <v>0</v>
      </c>
      <c r="AN53" s="73">
        <f t="shared" si="1"/>
        <v>27.84</v>
      </c>
      <c r="AO53" s="73">
        <f t="shared" si="2"/>
        <v>27.84</v>
      </c>
      <c r="AP53" s="73">
        <f>IF(ISERROR(1/VLOOKUP($B53,Leveranser!$B$1:$S$500,MATCH("såld värme (gwh)",Leveranser!$B$1:$S$1,0),FALSE)),"",VLOOKUP($B53,Leveranser!$B$1:$S$500,MATCH("såld värme (gwh)",Leveranser!$B$1:$S$1,0),FALSE))</f>
        <v>19.709</v>
      </c>
      <c r="AQ53" s="73">
        <f>VLOOKUP($B53,Leveranser!$B$1:$Y$500,MATCH("Totalt såld fjärrvärme till andra fjärrvärmeföretag",Leveranser!$B$1:$AA$1,0),FALSE)</f>
        <v>0</v>
      </c>
      <c r="AR53" s="73">
        <f>IF(ISERROR(1/VLOOKUP($B53,Miljö!$B$1:$S$500,MATCH("Såld mängd produktionsspecifik fjärrvärme (GWh)",Miljö!$B$1:$R$1,0),FALSE)),0,VLOOKUP($B53,Miljö!$B$1:$S$500,MATCH("Såld mängd produktionsspecifik fjärrvärme (GWh)",Miljö!$B$1:$R$1,0),FALSE))</f>
        <v>0</v>
      </c>
      <c r="AS53" s="82">
        <f t="shared" si="7"/>
        <v>0.70793821839080462</v>
      </c>
      <c r="AU53" s="73" t="str">
        <f>VLOOKUP($B53,'Miljövärden urval för publ'!$B$2:$I$486,7,FALSE)</f>
        <v>Ja</v>
      </c>
      <c r="AV53" s="73" t="str">
        <f>VLOOKUP($B53,'Miljövärden urval för publ'!$B$2:$I$486,6,FALSE)</f>
        <v>Nej</v>
      </c>
      <c r="AZ53" s="73">
        <f t="shared" si="3"/>
        <v>0.35</v>
      </c>
      <c r="BA53" s="73">
        <f t="shared" si="8"/>
        <v>0</v>
      </c>
      <c r="BB53" s="73">
        <f t="shared" si="4"/>
        <v>0</v>
      </c>
      <c r="BC53" s="73">
        <f t="shared" si="5"/>
        <v>26.22</v>
      </c>
      <c r="BE53" s="73">
        <f t="shared" si="9"/>
        <v>0</v>
      </c>
      <c r="BF53" s="73">
        <f t="shared" si="10"/>
        <v>0</v>
      </c>
      <c r="BH53" s="73">
        <f t="shared" si="6"/>
        <v>26.22</v>
      </c>
    </row>
    <row r="54" spans="1:60" ht="14.5" x14ac:dyDescent="0.35">
      <c r="A54" t="s">
        <v>60</v>
      </c>
      <c r="B54" t="s">
        <v>61</v>
      </c>
      <c r="C54" s="73">
        <f>VLOOKUP($B54,'Tillförd energi'!$B$2:$AS$506,MATCH(C$1,'Tillförd energi'!$B$1:$AQ$1,0),FALSE)</f>
        <v>0</v>
      </c>
      <c r="D54" s="73">
        <f>VLOOKUP($B54,'Tillförd energi'!$B$2:$AS$506,MATCH(D$1,'Tillförd energi'!$B$1:$AQ$1,0),FALSE)</f>
        <v>21.6294</v>
      </c>
      <c r="E54" s="73">
        <f>VLOOKUP($B54,'Tillförd energi'!$B$2:$AS$506,MATCH(E$1,'Tillförd energi'!$B$1:$AQ$1,0),FALSE)</f>
        <v>0</v>
      </c>
      <c r="F54" s="73">
        <f>VLOOKUP($B54,'Tillförd energi'!$B$2:$AS$506,MATCH(F$1,'Tillförd energi'!$B$1:$AQ$1,0),FALSE)</f>
        <v>0</v>
      </c>
      <c r="G54" s="73">
        <f>VLOOKUP($B54,'Tillförd energi'!$B$2:$AS$506,MATCH(G$1,'Tillförd energi'!$B$1:$AQ$1,0),FALSE)</f>
        <v>0</v>
      </c>
      <c r="H54" s="73">
        <f>VLOOKUP($B54,'Tillförd energi'!$B$2:$AS$506,MATCH(H$1,'Tillförd energi'!$B$1:$AQ$1,0),FALSE)</f>
        <v>0</v>
      </c>
      <c r="I54" s="73">
        <f>VLOOKUP($B54,'Tillförd energi'!$B$2:$AS$506,MATCH(I$1,'Tillförd energi'!$B$1:$AQ$1,0),FALSE)</f>
        <v>0</v>
      </c>
      <c r="J54" s="73">
        <f>VLOOKUP($B54,'Tillförd energi'!$B$2:$AS$506,MATCH(J$1,'Tillförd energi'!$B$1:$AQ$1,0),FALSE)</f>
        <v>0</v>
      </c>
      <c r="K54" s="73">
        <f>VLOOKUP($B54,'Tillförd energi'!$B$2:$AS$506,MATCH(K$1,'Tillförd energi'!$B$1:$AQ$1,0),FALSE)</f>
        <v>0</v>
      </c>
      <c r="L54" s="73">
        <f>VLOOKUP($B54,'Tillförd energi'!$B$2:$AS$506,MATCH(L$1,'Tillförd energi'!$B$1:$AQ$1,0),FALSE)</f>
        <v>0</v>
      </c>
      <c r="M54" s="73">
        <f>VLOOKUP($B54,'Tillförd energi'!$B$2:$AS$506,MATCH(M$1,'Tillförd energi'!$B$1:$AQ$1,0),FALSE)</f>
        <v>0</v>
      </c>
      <c r="N54" s="73">
        <f>VLOOKUP($B54,'Tillförd energi'!$B$2:$AS$506,MATCH(N$1,'Tillförd energi'!$B$1:$AQ$1,0),FALSE)</f>
        <v>0</v>
      </c>
      <c r="O54" s="73">
        <f>VLOOKUP($B54,'Tillförd energi'!$B$2:$AS$506,MATCH(O$1,'Tillförd energi'!$B$1:$AQ$1,0),FALSE)</f>
        <v>0</v>
      </c>
      <c r="P54" s="73">
        <f>VLOOKUP($B54,'Tillförd energi'!$B$2:$AS$506,MATCH(P$1,'Tillförd energi'!$B$1:$AQ$1,0),FALSE)</f>
        <v>0</v>
      </c>
      <c r="Q54" s="73">
        <f>VLOOKUP($B54,'Tillförd energi'!$B$2:$AS$506,MATCH(Q$1,'Tillförd energi'!$B$1:$AQ$1,0),FALSE)</f>
        <v>2</v>
      </c>
      <c r="R54" s="73">
        <f>VLOOKUP($B54,'Tillförd energi'!$B$2:$AS$506,MATCH(R$1,'Tillförd energi'!$B$1:$AQ$1,0),FALSE)</f>
        <v>0</v>
      </c>
      <c r="S54" s="73">
        <f>VLOOKUP($B54,'Tillförd energi'!$B$2:$AS$506,MATCH(S$1,'Tillförd energi'!$B$1:$AQ$1,0),FALSE)</f>
        <v>0</v>
      </c>
      <c r="T54" s="73">
        <f>VLOOKUP($B54,'Tillförd energi'!$B$2:$AS$506,MATCH(T$1,'Tillförd energi'!$B$1:$AQ$1,0),FALSE)</f>
        <v>0</v>
      </c>
      <c r="U54" s="73">
        <f>VLOOKUP($B54,'Tillförd energi'!$B$2:$AS$506,MATCH(U$1,'Tillförd energi'!$B$1:$AQ$1,0),FALSE)</f>
        <v>0</v>
      </c>
      <c r="V54" s="73">
        <f>VLOOKUP($B54,'Tillförd energi'!$B$2:$AS$506,MATCH(V$1,'Tillförd energi'!$B$1:$AQ$1,0),FALSE)</f>
        <v>3.2</v>
      </c>
      <c r="W54" s="73">
        <f>VLOOKUP($B54,'Tillförd energi'!$B$2:$AS$506,MATCH(W$1,'Tillförd energi'!$B$1:$AQ$1,0),FALSE)</f>
        <v>0</v>
      </c>
      <c r="X54" s="73">
        <f>VLOOKUP($B54,'Tillförd energi'!$B$2:$AS$506,MATCH(X$1,'Tillförd energi'!$B$1:$AQ$1,0),FALSE)</f>
        <v>0</v>
      </c>
      <c r="Y54" s="73">
        <f>VLOOKUP($B54,'Tillförd energi'!$B$2:$AS$506,MATCH(Y$1,'Tillförd energi'!$B$1:$AQ$1,0),FALSE)</f>
        <v>0</v>
      </c>
      <c r="Z54" s="73">
        <f>VLOOKUP($B54,'Tillförd energi'!$B$2:$AS$506,MATCH(Z$1,'Tillförd energi'!$B$1:$AQ$1,0),FALSE)</f>
        <v>0</v>
      </c>
      <c r="AA54" s="73">
        <f>VLOOKUP($B54,'Tillförd energi'!$B$2:$AS$506,MATCH(AA$1,'Tillförd energi'!$B$1:$AQ$1,0),FALSE)</f>
        <v>0</v>
      </c>
      <c r="AB54" s="73">
        <f>VLOOKUP($B54,'Tillförd energi'!$B$2:$AS$506,MATCH(AB$1,'Tillförd energi'!$B$1:$AQ$1,0),FALSE)</f>
        <v>0</v>
      </c>
      <c r="AC54" s="73">
        <f>VLOOKUP($B54,'Tillförd energi'!$B$2:$AS$506,MATCH(AC$1,'Tillförd energi'!$B$1:$AQ$1,0),FALSE)</f>
        <v>26.8</v>
      </c>
      <c r="AD54" s="73">
        <f>VLOOKUP($B54,'Tillförd energi'!$B$2:$AS$506,MATCH(AD$1,'Tillförd energi'!$B$1:$AQ$1,0),FALSE)</f>
        <v>0</v>
      </c>
      <c r="AF54" s="73">
        <f>VLOOKUP($B54,'Tillförd energi'!$B$2:$AS$506,MATCH(AF$1,'Tillförd energi'!$B$1:$AQ$1,0),FALSE)</f>
        <v>0.2</v>
      </c>
      <c r="AH54" s="73">
        <f>IFERROR(VLOOKUP(B54,Miljö!$B$1:$S$476,9,FALSE)/1,0)</f>
        <v>0</v>
      </c>
      <c r="AJ54" s="81">
        <f>IFERROR(VLOOKUP($B54,Miljö!$B$1:$S$500,MATCH("hjälpel exklusive kraftvärme (GWh)",Miljö!$B$1:$V$1,0),FALSE)/1,"")</f>
        <v>0.2</v>
      </c>
      <c r="AK54" s="81">
        <f t="shared" si="0"/>
        <v>0.2</v>
      </c>
      <c r="AL54" s="81">
        <f>VLOOKUP($B54,'Slutlig allokering'!$B$2:$AL$462,MATCH("Hjälpel kraftvärme",'Slutlig allokering'!$B$2:$AL$2,0),FALSE)</f>
        <v>0</v>
      </c>
      <c r="AN54" s="73">
        <f t="shared" si="1"/>
        <v>53.829400000000007</v>
      </c>
      <c r="AO54" s="73">
        <f t="shared" si="2"/>
        <v>53.829400000000007</v>
      </c>
      <c r="AP54" s="73">
        <f>IF(ISERROR(1/VLOOKUP($B54,Leveranser!$B$1:$S$500,MATCH("såld värme (gwh)",Leveranser!$B$1:$S$1,0),FALSE)),"",VLOOKUP($B54,Leveranser!$B$1:$S$500,MATCH("såld värme (gwh)",Leveranser!$B$1:$S$1,0),FALSE))</f>
        <v>39.9</v>
      </c>
      <c r="AQ54" s="73">
        <f>VLOOKUP($B54,Leveranser!$B$1:$Y$500,MATCH("Totalt såld fjärrvärme till andra fjärrvärmeföretag",Leveranser!$B$1:$AA$1,0),FALSE)</f>
        <v>0</v>
      </c>
      <c r="AR54" s="73">
        <f>IF(ISERROR(1/VLOOKUP($B54,Miljö!$B$1:$S$500,MATCH("Såld mängd produktionsspecifik fjärrvärme (GWh)",Miljö!$B$1:$R$1,0),FALSE)),0,VLOOKUP($B54,Miljö!$B$1:$S$500,MATCH("Såld mängd produktionsspecifik fjärrvärme (GWh)",Miljö!$B$1:$R$1,0),FALSE))</f>
        <v>0</v>
      </c>
      <c r="AS54" s="82">
        <f t="shared" si="7"/>
        <v>0.74123062861558908</v>
      </c>
      <c r="AU54" s="73" t="str">
        <f>VLOOKUP($B54,'Miljövärden urval för publ'!$B$2:$I$486,7,FALSE)</f>
        <v>Ja</v>
      </c>
      <c r="AV54" s="73" t="str">
        <f>VLOOKUP($B54,'Miljövärden urval för publ'!$B$2:$I$486,6,FALSE)</f>
        <v>Nej</v>
      </c>
      <c r="AZ54" s="73">
        <f t="shared" si="3"/>
        <v>0.2</v>
      </c>
      <c r="BA54" s="73">
        <f t="shared" si="8"/>
        <v>0</v>
      </c>
      <c r="BB54" s="73">
        <f t="shared" si="4"/>
        <v>0</v>
      </c>
      <c r="BC54" s="73">
        <f t="shared" si="5"/>
        <v>2</v>
      </c>
      <c r="BE54" s="73">
        <f t="shared" si="9"/>
        <v>0</v>
      </c>
      <c r="BF54" s="73">
        <f t="shared" si="10"/>
        <v>0</v>
      </c>
      <c r="BH54" s="73">
        <f t="shared" si="6"/>
        <v>5.2</v>
      </c>
    </row>
    <row r="55" spans="1:60" ht="14.5" x14ac:dyDescent="0.35">
      <c r="A55" t="s">
        <v>62</v>
      </c>
      <c r="B55" t="s">
        <v>63</v>
      </c>
      <c r="C55" s="73">
        <f>VLOOKUP($B55,'Tillförd energi'!$B$2:$AS$506,MATCH(C$1,'Tillförd energi'!$B$1:$AQ$1,0),FALSE)</f>
        <v>0</v>
      </c>
      <c r="D55" s="73">
        <f>VLOOKUP($B55,'Tillförd energi'!$B$2:$AS$506,MATCH(D$1,'Tillförd energi'!$B$1:$AQ$1,0),FALSE)</f>
        <v>0</v>
      </c>
      <c r="E55" s="73">
        <f>VLOOKUP($B55,'Tillförd energi'!$B$2:$AS$506,MATCH(E$1,'Tillförd energi'!$B$1:$AQ$1,0),FALSE)</f>
        <v>0</v>
      </c>
      <c r="F55" s="73">
        <f>VLOOKUP($B55,'Tillförd energi'!$B$2:$AS$506,MATCH(F$1,'Tillförd energi'!$B$1:$AQ$1,0),FALSE)</f>
        <v>0</v>
      </c>
      <c r="G55" s="73">
        <f>VLOOKUP($B55,'Tillförd energi'!$B$2:$AS$506,MATCH(G$1,'Tillförd energi'!$B$1:$AQ$1,0),FALSE)</f>
        <v>0</v>
      </c>
      <c r="H55" s="73">
        <f>VLOOKUP($B55,'Tillförd energi'!$B$2:$AS$506,MATCH(H$1,'Tillförd energi'!$B$1:$AQ$1,0),FALSE)</f>
        <v>0</v>
      </c>
      <c r="I55" s="73">
        <f>VLOOKUP($B55,'Tillförd energi'!$B$2:$AS$506,MATCH(I$1,'Tillförd energi'!$B$1:$AQ$1,0),FALSE)</f>
        <v>0</v>
      </c>
      <c r="J55" s="73">
        <f>VLOOKUP($B55,'Tillförd energi'!$B$2:$AS$506,MATCH(J$1,'Tillförd energi'!$B$1:$AQ$1,0),FALSE)</f>
        <v>0</v>
      </c>
      <c r="K55" s="73">
        <f>VLOOKUP($B55,'Tillförd energi'!$B$2:$AS$506,MATCH(K$1,'Tillförd energi'!$B$1:$AQ$1,0),FALSE)</f>
        <v>0</v>
      </c>
      <c r="L55" s="73">
        <f>VLOOKUP($B55,'Tillförd energi'!$B$2:$AS$506,MATCH(L$1,'Tillförd energi'!$B$1:$AQ$1,0),FALSE)</f>
        <v>0</v>
      </c>
      <c r="M55" s="73">
        <f>VLOOKUP($B55,'Tillförd energi'!$B$2:$AS$506,MATCH(M$1,'Tillförd energi'!$B$1:$AQ$1,0),FALSE)</f>
        <v>0</v>
      </c>
      <c r="N55" s="73">
        <f>VLOOKUP($B55,'Tillförd energi'!$B$2:$AS$506,MATCH(N$1,'Tillförd energi'!$B$1:$AQ$1,0),FALSE)</f>
        <v>0</v>
      </c>
      <c r="O55" s="73">
        <f>VLOOKUP($B55,'Tillförd energi'!$B$2:$AS$506,MATCH(O$1,'Tillförd energi'!$B$1:$AQ$1,0),FALSE)</f>
        <v>0</v>
      </c>
      <c r="P55" s="73">
        <f>VLOOKUP($B55,'Tillförd energi'!$B$2:$AS$506,MATCH(P$1,'Tillförd energi'!$B$1:$AQ$1,0),FALSE)</f>
        <v>0</v>
      </c>
      <c r="Q55" s="73">
        <f>VLOOKUP($B55,'Tillförd energi'!$B$2:$AS$506,MATCH(Q$1,'Tillförd energi'!$B$1:$AQ$1,0),FALSE)</f>
        <v>0</v>
      </c>
      <c r="R55" s="73">
        <f>VLOOKUP($B55,'Tillförd energi'!$B$2:$AS$506,MATCH(R$1,'Tillförd energi'!$B$1:$AQ$1,0),FALSE)</f>
        <v>0</v>
      </c>
      <c r="S55" s="73">
        <f>VLOOKUP($B55,'Tillförd energi'!$B$2:$AS$506,MATCH(S$1,'Tillförd energi'!$B$1:$AQ$1,0),FALSE)</f>
        <v>0</v>
      </c>
      <c r="T55" s="73">
        <f>VLOOKUP($B55,'Tillförd energi'!$B$2:$AS$506,MATCH(T$1,'Tillförd energi'!$B$1:$AQ$1,0),FALSE)</f>
        <v>0</v>
      </c>
      <c r="U55" s="73">
        <f>VLOOKUP($B55,'Tillförd energi'!$B$2:$AS$506,MATCH(U$1,'Tillförd energi'!$B$1:$AQ$1,0),FALSE)</f>
        <v>0</v>
      </c>
      <c r="V55" s="73">
        <f>VLOOKUP($B55,'Tillförd energi'!$B$2:$AS$506,MATCH(V$1,'Tillförd energi'!$B$1:$AQ$1,0),FALSE)</f>
        <v>0</v>
      </c>
      <c r="W55" s="73">
        <f>VLOOKUP($B55,'Tillförd energi'!$B$2:$AS$506,MATCH(W$1,'Tillförd energi'!$B$1:$AQ$1,0),FALSE)</f>
        <v>0</v>
      </c>
      <c r="X55" s="73">
        <f>VLOOKUP($B55,'Tillförd energi'!$B$2:$AS$506,MATCH(X$1,'Tillförd energi'!$B$1:$AQ$1,0),FALSE)</f>
        <v>0</v>
      </c>
      <c r="Y55" s="73">
        <f>VLOOKUP($B55,'Tillförd energi'!$B$2:$AS$506,MATCH(Y$1,'Tillförd energi'!$B$1:$AQ$1,0),FALSE)</f>
        <v>0</v>
      </c>
      <c r="Z55" s="73">
        <f>VLOOKUP($B55,'Tillförd energi'!$B$2:$AS$506,MATCH(Z$1,'Tillförd energi'!$B$1:$AQ$1,0),FALSE)</f>
        <v>0</v>
      </c>
      <c r="AA55" s="73">
        <f>VLOOKUP($B55,'Tillförd energi'!$B$2:$AS$506,MATCH(AA$1,'Tillförd energi'!$B$1:$AQ$1,0),FALSE)</f>
        <v>0</v>
      </c>
      <c r="AB55" s="73">
        <f>VLOOKUP($B55,'Tillförd energi'!$B$2:$AS$506,MATCH(AB$1,'Tillförd energi'!$B$1:$AQ$1,0),FALSE)</f>
        <v>0</v>
      </c>
      <c r="AC55" s="73">
        <f>VLOOKUP($B55,'Tillförd energi'!$B$2:$AS$506,MATCH(AC$1,'Tillförd energi'!$B$1:$AQ$1,0),FALSE)</f>
        <v>0</v>
      </c>
      <c r="AD55" s="73">
        <f>VLOOKUP($B55,'Tillförd energi'!$B$2:$AS$506,MATCH(AD$1,'Tillförd energi'!$B$1:$AQ$1,0),FALSE)</f>
        <v>0</v>
      </c>
      <c r="AF55" s="73">
        <f>VLOOKUP($B55,'Tillförd energi'!$B$2:$AS$506,MATCH(AF$1,'Tillförd energi'!$B$1:$AQ$1,0),FALSE)</f>
        <v>0</v>
      </c>
      <c r="AH55" s="73">
        <f>IFERROR(VLOOKUP(B55,Miljö!$B$1:$S$476,9,FALSE)/1,0)</f>
        <v>0</v>
      </c>
      <c r="AJ55" s="81" t="str">
        <f>IFERROR(VLOOKUP($B55,Miljö!$B$1:$S$500,MATCH("hjälpel exklusive kraftvärme (GWh)",Miljö!$B$1:$V$1,0),FALSE)/1,"")</f>
        <v/>
      </c>
      <c r="AK55" s="81">
        <f t="shared" si="0"/>
        <v>0</v>
      </c>
      <c r="AL55" s="81">
        <f>VLOOKUP($B55,'Slutlig allokering'!$B$2:$AL$462,MATCH("Hjälpel kraftvärme",'Slutlig allokering'!$B$2:$AL$2,0),FALSE)</f>
        <v>0</v>
      </c>
      <c r="AN55" s="73">
        <f t="shared" si="1"/>
        <v>0</v>
      </c>
      <c r="AO55" s="73">
        <f t="shared" si="2"/>
        <v>0</v>
      </c>
      <c r="AP55" s="73" t="str">
        <f>IF(ISERROR(1/VLOOKUP($B55,Leveranser!$B$1:$S$500,MATCH("såld värme (gwh)",Leveranser!$B$1:$S$1,0),FALSE)),"",VLOOKUP($B55,Leveranser!$B$1:$S$500,MATCH("såld värme (gwh)",Leveranser!$B$1:$S$1,0),FALSE))</f>
        <v/>
      </c>
      <c r="AQ55" s="73">
        <f>VLOOKUP($B55,Leveranser!$B$1:$Y$500,MATCH("Totalt såld fjärrvärme till andra fjärrvärmeföretag",Leveranser!$B$1:$AA$1,0),FALSE)</f>
        <v>0</v>
      </c>
      <c r="AR55" s="73">
        <f>IF(ISERROR(1/VLOOKUP($B55,Miljö!$B$1:$S$500,MATCH("Såld mängd produktionsspecifik fjärrvärme (GWh)",Miljö!$B$1:$R$1,0),FALSE)),0,VLOOKUP($B55,Miljö!$B$1:$S$500,MATCH("Såld mängd produktionsspecifik fjärrvärme (GWh)",Miljö!$B$1:$R$1,0),FALSE))</f>
        <v>0</v>
      </c>
      <c r="AS55" s="82" t="str">
        <f t="shared" si="7"/>
        <v/>
      </c>
      <c r="AU55" s="73" t="str">
        <f>VLOOKUP($B55,'Miljövärden urval för publ'!$B$2:$I$486,7,FALSE)</f>
        <v>Nej</v>
      </c>
      <c r="AV55" s="73" t="str">
        <f>VLOOKUP($B55,'Miljövärden urval för publ'!$B$2:$I$486,6,FALSE)</f>
        <v>Nej</v>
      </c>
      <c r="AZ55" s="73">
        <f t="shared" si="3"/>
        <v>0</v>
      </c>
      <c r="BA55" s="73">
        <f t="shared" si="8"/>
        <v>0</v>
      </c>
      <c r="BB55" s="73">
        <f t="shared" si="4"/>
        <v>0</v>
      </c>
      <c r="BC55" s="73">
        <f t="shared" si="5"/>
        <v>0</v>
      </c>
      <c r="BE55" s="73">
        <f t="shared" si="9"/>
        <v>0</v>
      </c>
      <c r="BF55" s="73">
        <f t="shared" si="10"/>
        <v>0</v>
      </c>
      <c r="BH55" s="73">
        <f t="shared" si="6"/>
        <v>0</v>
      </c>
    </row>
    <row r="56" spans="1:60" ht="14.5" x14ac:dyDescent="0.35">
      <c r="A56" t="s">
        <v>62</v>
      </c>
      <c r="B56" t="s">
        <v>64</v>
      </c>
      <c r="C56" s="73">
        <f>VLOOKUP($B56,'Tillförd energi'!$B$2:$AS$506,MATCH(C$1,'Tillförd energi'!$B$1:$AQ$1,0),FALSE)</f>
        <v>0</v>
      </c>
      <c r="D56" s="73">
        <f>VLOOKUP($B56,'Tillförd energi'!$B$2:$AS$506,MATCH(D$1,'Tillförd energi'!$B$1:$AQ$1,0),FALSE)</f>
        <v>0</v>
      </c>
      <c r="E56" s="73">
        <f>VLOOKUP($B56,'Tillförd energi'!$B$2:$AS$506,MATCH(E$1,'Tillförd energi'!$B$1:$AQ$1,0),FALSE)</f>
        <v>0</v>
      </c>
      <c r="F56" s="73">
        <f>VLOOKUP($B56,'Tillförd energi'!$B$2:$AS$506,MATCH(F$1,'Tillförd energi'!$B$1:$AQ$1,0),FALSE)</f>
        <v>0</v>
      </c>
      <c r="G56" s="73">
        <f>VLOOKUP($B56,'Tillförd energi'!$B$2:$AS$506,MATCH(G$1,'Tillförd energi'!$B$1:$AQ$1,0),FALSE)</f>
        <v>0</v>
      </c>
      <c r="H56" s="73">
        <f>VLOOKUP($B56,'Tillförd energi'!$B$2:$AS$506,MATCH(H$1,'Tillförd energi'!$B$1:$AQ$1,0),FALSE)</f>
        <v>0</v>
      </c>
      <c r="I56" s="73">
        <f>VLOOKUP($B56,'Tillförd energi'!$B$2:$AS$506,MATCH(I$1,'Tillförd energi'!$B$1:$AQ$1,0),FALSE)</f>
        <v>0</v>
      </c>
      <c r="J56" s="73">
        <f>VLOOKUP($B56,'Tillförd energi'!$B$2:$AS$506,MATCH(J$1,'Tillförd energi'!$B$1:$AQ$1,0),FALSE)</f>
        <v>0</v>
      </c>
      <c r="K56" s="73">
        <f>VLOOKUP($B56,'Tillförd energi'!$B$2:$AS$506,MATCH(K$1,'Tillförd energi'!$B$1:$AQ$1,0),FALSE)</f>
        <v>0</v>
      </c>
      <c r="L56" s="73">
        <f>VLOOKUP($B56,'Tillförd energi'!$B$2:$AS$506,MATCH(L$1,'Tillförd energi'!$B$1:$AQ$1,0),FALSE)</f>
        <v>0</v>
      </c>
      <c r="M56" s="73">
        <f>VLOOKUP($B56,'Tillförd energi'!$B$2:$AS$506,MATCH(M$1,'Tillförd energi'!$B$1:$AQ$1,0),FALSE)</f>
        <v>0</v>
      </c>
      <c r="N56" s="73">
        <f>VLOOKUP($B56,'Tillförd energi'!$B$2:$AS$506,MATCH(N$1,'Tillförd energi'!$B$1:$AQ$1,0),FALSE)</f>
        <v>0</v>
      </c>
      <c r="O56" s="73">
        <f>VLOOKUP($B56,'Tillförd energi'!$B$2:$AS$506,MATCH(O$1,'Tillförd energi'!$B$1:$AQ$1,0),FALSE)</f>
        <v>0</v>
      </c>
      <c r="P56" s="73">
        <f>VLOOKUP($B56,'Tillförd energi'!$B$2:$AS$506,MATCH(P$1,'Tillförd energi'!$B$1:$AQ$1,0),FALSE)</f>
        <v>0</v>
      </c>
      <c r="Q56" s="73">
        <f>VLOOKUP($B56,'Tillförd energi'!$B$2:$AS$506,MATCH(Q$1,'Tillförd energi'!$B$1:$AQ$1,0),FALSE)</f>
        <v>0</v>
      </c>
      <c r="R56" s="73">
        <f>VLOOKUP($B56,'Tillförd energi'!$B$2:$AS$506,MATCH(R$1,'Tillförd energi'!$B$1:$AQ$1,0),FALSE)</f>
        <v>0</v>
      </c>
      <c r="S56" s="73">
        <f>VLOOKUP($B56,'Tillförd energi'!$B$2:$AS$506,MATCH(S$1,'Tillförd energi'!$B$1:$AQ$1,0),FALSE)</f>
        <v>0</v>
      </c>
      <c r="T56" s="73">
        <f>VLOOKUP($B56,'Tillförd energi'!$B$2:$AS$506,MATCH(T$1,'Tillförd energi'!$B$1:$AQ$1,0),FALSE)</f>
        <v>0</v>
      </c>
      <c r="U56" s="73">
        <f>VLOOKUP($B56,'Tillförd energi'!$B$2:$AS$506,MATCH(U$1,'Tillförd energi'!$B$1:$AQ$1,0),FALSE)</f>
        <v>0</v>
      </c>
      <c r="V56" s="73">
        <f>VLOOKUP($B56,'Tillförd energi'!$B$2:$AS$506,MATCH(V$1,'Tillförd energi'!$B$1:$AQ$1,0),FALSE)</f>
        <v>0</v>
      </c>
      <c r="W56" s="73">
        <f>VLOOKUP($B56,'Tillförd energi'!$B$2:$AS$506,MATCH(W$1,'Tillförd energi'!$B$1:$AQ$1,0),FALSE)</f>
        <v>0</v>
      </c>
      <c r="X56" s="73">
        <f>VLOOKUP($B56,'Tillförd energi'!$B$2:$AS$506,MATCH(X$1,'Tillförd energi'!$B$1:$AQ$1,0),FALSE)</f>
        <v>0</v>
      </c>
      <c r="Y56" s="73">
        <f>VLOOKUP($B56,'Tillförd energi'!$B$2:$AS$506,MATCH(Y$1,'Tillförd energi'!$B$1:$AQ$1,0),FALSE)</f>
        <v>0</v>
      </c>
      <c r="Z56" s="73">
        <f>VLOOKUP($B56,'Tillförd energi'!$B$2:$AS$506,MATCH(Z$1,'Tillförd energi'!$B$1:$AQ$1,0),FALSE)</f>
        <v>0</v>
      </c>
      <c r="AA56" s="73">
        <f>VLOOKUP($B56,'Tillförd energi'!$B$2:$AS$506,MATCH(AA$1,'Tillförd energi'!$B$1:$AQ$1,0),FALSE)</f>
        <v>0</v>
      </c>
      <c r="AB56" s="73">
        <f>VLOOKUP($B56,'Tillförd energi'!$B$2:$AS$506,MATCH(AB$1,'Tillförd energi'!$B$1:$AQ$1,0),FALSE)</f>
        <v>0</v>
      </c>
      <c r="AC56" s="73">
        <f>VLOOKUP($B56,'Tillförd energi'!$B$2:$AS$506,MATCH(AC$1,'Tillförd energi'!$B$1:$AQ$1,0),FALSE)</f>
        <v>0</v>
      </c>
      <c r="AD56" s="73">
        <f>VLOOKUP($B56,'Tillförd energi'!$B$2:$AS$506,MATCH(AD$1,'Tillförd energi'!$B$1:$AQ$1,0),FALSE)</f>
        <v>0</v>
      </c>
      <c r="AF56" s="73">
        <f>VLOOKUP($B56,'Tillförd energi'!$B$2:$AS$506,MATCH(AF$1,'Tillförd energi'!$B$1:$AQ$1,0),FALSE)</f>
        <v>0</v>
      </c>
      <c r="AH56" s="73">
        <f>IFERROR(VLOOKUP(B56,Miljö!$B$1:$S$476,9,FALSE)/1,0)</f>
        <v>0</v>
      </c>
      <c r="AJ56" s="81" t="str">
        <f>IFERROR(VLOOKUP($B56,Miljö!$B$1:$S$500,MATCH("hjälpel exklusive kraftvärme (GWh)",Miljö!$B$1:$V$1,0),FALSE)/1,"")</f>
        <v/>
      </c>
      <c r="AK56" s="81">
        <f t="shared" si="0"/>
        <v>0</v>
      </c>
      <c r="AL56" s="81">
        <f>VLOOKUP($B56,'Slutlig allokering'!$B$2:$AL$462,MATCH("Hjälpel kraftvärme",'Slutlig allokering'!$B$2:$AL$2,0),FALSE)</f>
        <v>0</v>
      </c>
      <c r="AN56" s="73">
        <f t="shared" si="1"/>
        <v>0</v>
      </c>
      <c r="AO56" s="73">
        <f t="shared" si="2"/>
        <v>0</v>
      </c>
      <c r="AP56" s="73" t="str">
        <f>IF(ISERROR(1/VLOOKUP($B56,Leveranser!$B$1:$S$500,MATCH("såld värme (gwh)",Leveranser!$B$1:$S$1,0),FALSE)),"",VLOOKUP($B56,Leveranser!$B$1:$S$500,MATCH("såld värme (gwh)",Leveranser!$B$1:$S$1,0),FALSE))</f>
        <v/>
      </c>
      <c r="AQ56" s="73">
        <f>VLOOKUP($B56,Leveranser!$B$1:$Y$500,MATCH("Totalt såld fjärrvärme till andra fjärrvärmeföretag",Leveranser!$B$1:$AA$1,0),FALSE)</f>
        <v>0</v>
      </c>
      <c r="AR56" s="73">
        <f>IF(ISERROR(1/VLOOKUP($B56,Miljö!$B$1:$S$500,MATCH("Såld mängd produktionsspecifik fjärrvärme (GWh)",Miljö!$B$1:$R$1,0),FALSE)),0,VLOOKUP($B56,Miljö!$B$1:$S$500,MATCH("Såld mängd produktionsspecifik fjärrvärme (GWh)",Miljö!$B$1:$R$1,0),FALSE))</f>
        <v>0</v>
      </c>
      <c r="AS56" s="82" t="str">
        <f t="shared" si="7"/>
        <v/>
      </c>
      <c r="AU56" s="73" t="str">
        <f>VLOOKUP($B56,'Miljövärden urval för publ'!$B$2:$I$486,7,FALSE)</f>
        <v>Nej</v>
      </c>
      <c r="AV56" s="73" t="str">
        <f>VLOOKUP($B56,'Miljövärden urval för publ'!$B$2:$I$486,6,FALSE)</f>
        <v>Nej</v>
      </c>
      <c r="AZ56" s="73">
        <f t="shared" si="3"/>
        <v>0</v>
      </c>
      <c r="BA56" s="73">
        <f t="shared" si="8"/>
        <v>0</v>
      </c>
      <c r="BB56" s="73">
        <f t="shared" si="4"/>
        <v>0</v>
      </c>
      <c r="BC56" s="73">
        <f t="shared" si="5"/>
        <v>0</v>
      </c>
      <c r="BE56" s="73">
        <f t="shared" si="9"/>
        <v>0</v>
      </c>
      <c r="BF56" s="73">
        <f t="shared" si="10"/>
        <v>0</v>
      </c>
      <c r="BH56" s="73">
        <f t="shared" si="6"/>
        <v>0</v>
      </c>
    </row>
    <row r="57" spans="1:60" ht="14.5" x14ac:dyDescent="0.35">
      <c r="A57" t="s">
        <v>65</v>
      </c>
      <c r="B57" t="s">
        <v>66</v>
      </c>
      <c r="C57" s="73">
        <f>VLOOKUP($B57,'Tillförd energi'!$B$2:$AS$506,MATCH(C$1,'Tillförd energi'!$B$1:$AQ$1,0),FALSE)</f>
        <v>0</v>
      </c>
      <c r="D57" s="73">
        <f>VLOOKUP($B57,'Tillförd energi'!$B$2:$AS$506,MATCH(D$1,'Tillförd energi'!$B$1:$AQ$1,0),FALSE)</f>
        <v>0</v>
      </c>
      <c r="E57" s="73">
        <f>VLOOKUP($B57,'Tillförd energi'!$B$2:$AS$506,MATCH(E$1,'Tillförd energi'!$B$1:$AQ$1,0),FALSE)</f>
        <v>0</v>
      </c>
      <c r="F57" s="73">
        <f>VLOOKUP($B57,'Tillförd energi'!$B$2:$AS$506,MATCH(F$1,'Tillförd energi'!$B$1:$AQ$1,0),FALSE)</f>
        <v>0</v>
      </c>
      <c r="G57" s="73">
        <f>VLOOKUP($B57,'Tillförd energi'!$B$2:$AS$506,MATCH(G$1,'Tillförd energi'!$B$1:$AQ$1,0),FALSE)</f>
        <v>0</v>
      </c>
      <c r="H57" s="73">
        <f>VLOOKUP($B57,'Tillförd energi'!$B$2:$AS$506,MATCH(H$1,'Tillförd energi'!$B$1:$AQ$1,0),FALSE)</f>
        <v>0</v>
      </c>
      <c r="I57" s="73">
        <f>VLOOKUP($B57,'Tillförd energi'!$B$2:$AS$506,MATCH(I$1,'Tillförd energi'!$B$1:$AQ$1,0),FALSE)</f>
        <v>0</v>
      </c>
      <c r="J57" s="73">
        <f>VLOOKUP($B57,'Tillförd energi'!$B$2:$AS$506,MATCH(J$1,'Tillförd energi'!$B$1:$AQ$1,0),FALSE)</f>
        <v>0</v>
      </c>
      <c r="K57" s="73">
        <f>VLOOKUP($B57,'Tillförd energi'!$B$2:$AS$506,MATCH(K$1,'Tillförd energi'!$B$1:$AQ$1,0),FALSE)</f>
        <v>0</v>
      </c>
      <c r="L57" s="73">
        <f>VLOOKUP($B57,'Tillförd energi'!$B$2:$AS$506,MATCH(L$1,'Tillförd energi'!$B$1:$AQ$1,0),FALSE)</f>
        <v>0</v>
      </c>
      <c r="M57" s="73">
        <f>VLOOKUP($B57,'Tillförd energi'!$B$2:$AS$506,MATCH(M$1,'Tillförd energi'!$B$1:$AQ$1,0),FALSE)</f>
        <v>0</v>
      </c>
      <c r="N57" s="73">
        <f>VLOOKUP($B57,'Tillförd energi'!$B$2:$AS$506,MATCH(N$1,'Tillförd energi'!$B$1:$AQ$1,0),FALSE)</f>
        <v>0</v>
      </c>
      <c r="O57" s="73">
        <f>VLOOKUP($B57,'Tillförd energi'!$B$2:$AS$506,MATCH(O$1,'Tillförd energi'!$B$1:$AQ$1,0),FALSE)</f>
        <v>0</v>
      </c>
      <c r="P57" s="73">
        <f>VLOOKUP($B57,'Tillförd energi'!$B$2:$AS$506,MATCH(P$1,'Tillförd energi'!$B$1:$AQ$1,0),FALSE)</f>
        <v>0</v>
      </c>
      <c r="Q57" s="73">
        <f>VLOOKUP($B57,'Tillförd energi'!$B$2:$AS$506,MATCH(Q$1,'Tillförd energi'!$B$1:$AQ$1,0),FALSE)</f>
        <v>0</v>
      </c>
      <c r="R57" s="73">
        <f>VLOOKUP($B57,'Tillförd energi'!$B$2:$AS$506,MATCH(R$1,'Tillförd energi'!$B$1:$AQ$1,0),FALSE)</f>
        <v>0</v>
      </c>
      <c r="S57" s="73">
        <f>VLOOKUP($B57,'Tillförd energi'!$B$2:$AS$506,MATCH(S$1,'Tillförd energi'!$B$1:$AQ$1,0),FALSE)</f>
        <v>0</v>
      </c>
      <c r="T57" s="73">
        <f>VLOOKUP($B57,'Tillförd energi'!$B$2:$AS$506,MATCH(T$1,'Tillförd energi'!$B$1:$AQ$1,0),FALSE)</f>
        <v>0</v>
      </c>
      <c r="U57" s="73">
        <f>VLOOKUP($B57,'Tillförd energi'!$B$2:$AS$506,MATCH(U$1,'Tillförd energi'!$B$1:$AQ$1,0),FALSE)</f>
        <v>0</v>
      </c>
      <c r="V57" s="73">
        <f>VLOOKUP($B57,'Tillförd energi'!$B$2:$AS$506,MATCH(V$1,'Tillförd energi'!$B$1:$AQ$1,0),FALSE)</f>
        <v>0</v>
      </c>
      <c r="W57" s="73">
        <f>VLOOKUP($B57,'Tillförd energi'!$B$2:$AS$506,MATCH(W$1,'Tillförd energi'!$B$1:$AQ$1,0),FALSE)</f>
        <v>0</v>
      </c>
      <c r="X57" s="73">
        <f>VLOOKUP($B57,'Tillförd energi'!$B$2:$AS$506,MATCH(X$1,'Tillförd energi'!$B$1:$AQ$1,0),FALSE)</f>
        <v>0</v>
      </c>
      <c r="Y57" s="73">
        <f>VLOOKUP($B57,'Tillförd energi'!$B$2:$AS$506,MATCH(Y$1,'Tillförd energi'!$B$1:$AQ$1,0),FALSE)</f>
        <v>0</v>
      </c>
      <c r="Z57" s="73">
        <f>VLOOKUP($B57,'Tillförd energi'!$B$2:$AS$506,MATCH(Z$1,'Tillförd energi'!$B$1:$AQ$1,0),FALSE)</f>
        <v>0</v>
      </c>
      <c r="AA57" s="73">
        <f>VLOOKUP($B57,'Tillförd energi'!$B$2:$AS$506,MATCH(AA$1,'Tillförd energi'!$B$1:$AQ$1,0),FALSE)</f>
        <v>0</v>
      </c>
      <c r="AB57" s="73">
        <f>VLOOKUP($B57,'Tillförd energi'!$B$2:$AS$506,MATCH(AB$1,'Tillförd energi'!$B$1:$AQ$1,0),FALSE)</f>
        <v>0</v>
      </c>
      <c r="AC57" s="73">
        <f>VLOOKUP($B57,'Tillförd energi'!$B$2:$AS$506,MATCH(AC$1,'Tillförd energi'!$B$1:$AQ$1,0),FALSE)</f>
        <v>0</v>
      </c>
      <c r="AD57" s="73">
        <f>VLOOKUP($B57,'Tillförd energi'!$B$2:$AS$506,MATCH(AD$1,'Tillförd energi'!$B$1:$AQ$1,0),FALSE)</f>
        <v>0</v>
      </c>
      <c r="AF57" s="73">
        <f>VLOOKUP($B57,'Tillförd energi'!$B$2:$AS$506,MATCH(AF$1,'Tillförd energi'!$B$1:$AQ$1,0),FALSE)</f>
        <v>0.18</v>
      </c>
      <c r="AH57" s="73">
        <f>IFERROR(VLOOKUP(B57,Miljö!$B$1:$S$476,9,FALSE)/1,0)</f>
        <v>0</v>
      </c>
      <c r="AJ57" s="81" t="str">
        <f>IFERROR(VLOOKUP($B57,Miljö!$B$1:$S$500,MATCH("hjälpel exklusive kraftvärme (GWh)",Miljö!$B$1:$V$1,0),FALSE)/1,"")</f>
        <v/>
      </c>
      <c r="AK57" s="81">
        <f t="shared" si="0"/>
        <v>0.18</v>
      </c>
      <c r="AL57" s="81">
        <f>VLOOKUP($B57,'Slutlig allokering'!$B$2:$AL$462,MATCH("Hjälpel kraftvärme",'Slutlig allokering'!$B$2:$AL$2,0),FALSE)</f>
        <v>0</v>
      </c>
      <c r="AN57" s="73">
        <f t="shared" si="1"/>
        <v>0.18</v>
      </c>
      <c r="AO57" s="73">
        <f t="shared" si="2"/>
        <v>0.18</v>
      </c>
      <c r="AP57" s="73">
        <f>IF(ISERROR(1/VLOOKUP($B57,Leveranser!$B$1:$S$500,MATCH("såld värme (gwh)",Leveranser!$B$1:$S$1,0),FALSE)),"",VLOOKUP($B57,Leveranser!$B$1:$S$500,MATCH("såld värme (gwh)",Leveranser!$B$1:$S$1,0),FALSE))</f>
        <v>6</v>
      </c>
      <c r="AQ57" s="73">
        <f>VLOOKUP($B57,Leveranser!$B$1:$Y$500,MATCH("Totalt såld fjärrvärme till andra fjärrvärmeföretag",Leveranser!$B$1:$AA$1,0),FALSE)</f>
        <v>0</v>
      </c>
      <c r="AR57" s="73">
        <f>IF(ISERROR(1/VLOOKUP($B57,Miljö!$B$1:$S$500,MATCH("Såld mängd produktionsspecifik fjärrvärme (GWh)",Miljö!$B$1:$R$1,0),FALSE)),0,VLOOKUP($B57,Miljö!$B$1:$S$500,MATCH("Såld mängd produktionsspecifik fjärrvärme (GWh)",Miljö!$B$1:$R$1,0),FALSE))</f>
        <v>0</v>
      </c>
      <c r="AS57" s="82">
        <f t="shared" si="7"/>
        <v>33.333333333333336</v>
      </c>
      <c r="AU57" s="73" t="str">
        <f>VLOOKUP($B57,'Miljövärden urval för publ'!$B$2:$I$486,7,FALSE)</f>
        <v>Nej</v>
      </c>
      <c r="AV57" s="73" t="str">
        <f>VLOOKUP($B57,'Miljövärden urval för publ'!$B$2:$I$486,6,FALSE)</f>
        <v>Nej</v>
      </c>
      <c r="AZ57" s="73">
        <f t="shared" si="3"/>
        <v>0.18</v>
      </c>
      <c r="BA57" s="73">
        <f t="shared" si="8"/>
        <v>0</v>
      </c>
      <c r="BB57" s="73">
        <f t="shared" si="4"/>
        <v>0</v>
      </c>
      <c r="BC57" s="73">
        <f t="shared" si="5"/>
        <v>0</v>
      </c>
      <c r="BE57" s="73">
        <f t="shared" si="9"/>
        <v>0</v>
      </c>
      <c r="BF57" s="73">
        <f t="shared" si="10"/>
        <v>0</v>
      </c>
      <c r="BH57" s="73">
        <f t="shared" si="6"/>
        <v>0</v>
      </c>
    </row>
    <row r="58" spans="1:60" ht="14.5" x14ac:dyDescent="0.35">
      <c r="A58" t="s">
        <v>67</v>
      </c>
      <c r="B58" t="s">
        <v>68</v>
      </c>
      <c r="C58" s="73">
        <f>VLOOKUP($B58,'Tillförd energi'!$B$2:$AS$506,MATCH(C$1,'Tillförd energi'!$B$1:$AQ$1,0),FALSE)</f>
        <v>0</v>
      </c>
      <c r="D58" s="73">
        <f>VLOOKUP($B58,'Tillförd energi'!$B$2:$AS$506,MATCH(D$1,'Tillförd energi'!$B$1:$AQ$1,0),FALSE)</f>
        <v>5.6000000000000001E-2</v>
      </c>
      <c r="E58" s="73">
        <f>VLOOKUP($B58,'Tillförd energi'!$B$2:$AS$506,MATCH(E$1,'Tillförd energi'!$B$1:$AQ$1,0),FALSE)</f>
        <v>0</v>
      </c>
      <c r="F58" s="73">
        <f>VLOOKUP($B58,'Tillförd energi'!$B$2:$AS$506,MATCH(F$1,'Tillförd energi'!$B$1:$AQ$1,0),FALSE)</f>
        <v>0</v>
      </c>
      <c r="G58" s="73">
        <f>VLOOKUP($B58,'Tillförd energi'!$B$2:$AS$506,MATCH(G$1,'Tillförd energi'!$B$1:$AQ$1,0),FALSE)</f>
        <v>0</v>
      </c>
      <c r="H58" s="73">
        <f>VLOOKUP($B58,'Tillförd energi'!$B$2:$AS$506,MATCH(H$1,'Tillförd energi'!$B$1:$AQ$1,0),FALSE)</f>
        <v>0</v>
      </c>
      <c r="I58" s="73">
        <f>VLOOKUP($B58,'Tillförd energi'!$B$2:$AS$506,MATCH(I$1,'Tillförd energi'!$B$1:$AQ$1,0),FALSE)</f>
        <v>0</v>
      </c>
      <c r="J58" s="73">
        <f>VLOOKUP($B58,'Tillförd energi'!$B$2:$AS$506,MATCH(J$1,'Tillförd energi'!$B$1:$AQ$1,0),FALSE)</f>
        <v>0</v>
      </c>
      <c r="K58" s="73">
        <f>VLOOKUP($B58,'Tillförd energi'!$B$2:$AS$506,MATCH(K$1,'Tillförd energi'!$B$1:$AQ$1,0),FALSE)</f>
        <v>0</v>
      </c>
      <c r="L58" s="73">
        <f>VLOOKUP($B58,'Tillförd energi'!$B$2:$AS$506,MATCH(L$1,'Tillförd energi'!$B$1:$AQ$1,0),FALSE)</f>
        <v>0</v>
      </c>
      <c r="M58" s="73">
        <f>VLOOKUP($B58,'Tillförd energi'!$B$2:$AS$506,MATCH(M$1,'Tillförd energi'!$B$1:$AQ$1,0),FALSE)</f>
        <v>0</v>
      </c>
      <c r="N58" s="73">
        <f>VLOOKUP($B58,'Tillförd energi'!$B$2:$AS$506,MATCH(N$1,'Tillförd energi'!$B$1:$AQ$1,0),FALSE)</f>
        <v>0</v>
      </c>
      <c r="O58" s="73">
        <f>VLOOKUP($B58,'Tillförd energi'!$B$2:$AS$506,MATCH(O$1,'Tillförd energi'!$B$1:$AQ$1,0),FALSE)</f>
        <v>5.593</v>
      </c>
      <c r="P58" s="73">
        <f>VLOOKUP($B58,'Tillförd energi'!$B$2:$AS$506,MATCH(P$1,'Tillförd energi'!$B$1:$AQ$1,0),FALSE)</f>
        <v>0</v>
      </c>
      <c r="Q58" s="73">
        <f>VLOOKUP($B58,'Tillförd energi'!$B$2:$AS$506,MATCH(Q$1,'Tillförd energi'!$B$1:$AQ$1,0),FALSE)</f>
        <v>0</v>
      </c>
      <c r="R58" s="73">
        <f>VLOOKUP($B58,'Tillförd energi'!$B$2:$AS$506,MATCH(R$1,'Tillförd energi'!$B$1:$AQ$1,0),FALSE)</f>
        <v>0</v>
      </c>
      <c r="S58" s="73">
        <f>VLOOKUP($B58,'Tillförd energi'!$B$2:$AS$506,MATCH(S$1,'Tillförd energi'!$B$1:$AQ$1,0),FALSE)</f>
        <v>0</v>
      </c>
      <c r="T58" s="73">
        <f>VLOOKUP($B58,'Tillförd energi'!$B$2:$AS$506,MATCH(T$1,'Tillförd energi'!$B$1:$AQ$1,0),FALSE)</f>
        <v>0</v>
      </c>
      <c r="U58" s="73">
        <f>VLOOKUP($B58,'Tillförd energi'!$B$2:$AS$506,MATCH(U$1,'Tillförd energi'!$B$1:$AQ$1,0),FALSE)</f>
        <v>0</v>
      </c>
      <c r="V58" s="73">
        <f>VLOOKUP($B58,'Tillförd energi'!$B$2:$AS$506,MATCH(V$1,'Tillförd energi'!$B$1:$AQ$1,0),FALSE)</f>
        <v>1.276</v>
      </c>
      <c r="W58" s="73">
        <f>VLOOKUP($B58,'Tillförd energi'!$B$2:$AS$506,MATCH(W$1,'Tillförd energi'!$B$1:$AQ$1,0),FALSE)</f>
        <v>0</v>
      </c>
      <c r="X58" s="73">
        <f>VLOOKUP($B58,'Tillförd energi'!$B$2:$AS$506,MATCH(X$1,'Tillförd energi'!$B$1:$AQ$1,0),FALSE)</f>
        <v>0</v>
      </c>
      <c r="Y58" s="73">
        <f>VLOOKUP($B58,'Tillförd energi'!$B$2:$AS$506,MATCH(Y$1,'Tillförd energi'!$B$1:$AQ$1,0),FALSE)</f>
        <v>0</v>
      </c>
      <c r="Z58" s="73">
        <f>VLOOKUP($B58,'Tillförd energi'!$B$2:$AS$506,MATCH(Z$1,'Tillförd energi'!$B$1:$AQ$1,0),FALSE)</f>
        <v>0</v>
      </c>
      <c r="AA58" s="73">
        <f>VLOOKUP($B58,'Tillförd energi'!$B$2:$AS$506,MATCH(AA$1,'Tillförd energi'!$B$1:$AQ$1,0),FALSE)</f>
        <v>0</v>
      </c>
      <c r="AB58" s="73">
        <f>VLOOKUP($B58,'Tillförd energi'!$B$2:$AS$506,MATCH(AB$1,'Tillförd energi'!$B$1:$AQ$1,0),FALSE)</f>
        <v>0</v>
      </c>
      <c r="AC58" s="73">
        <f>VLOOKUP($B58,'Tillförd energi'!$B$2:$AS$506,MATCH(AC$1,'Tillförd energi'!$B$1:$AQ$1,0),FALSE)</f>
        <v>0</v>
      </c>
      <c r="AD58" s="73">
        <f>VLOOKUP($B58,'Tillförd energi'!$B$2:$AS$506,MATCH(AD$1,'Tillförd energi'!$B$1:$AQ$1,0),FALSE)</f>
        <v>0</v>
      </c>
      <c r="AF58" s="73">
        <f>VLOOKUP($B58,'Tillförd energi'!$B$2:$AS$506,MATCH(AF$1,'Tillförd energi'!$B$1:$AQ$1,0),FALSE)</f>
        <v>0.13300000000000001</v>
      </c>
      <c r="AH58" s="73">
        <f>IFERROR(VLOOKUP(B58,Miljö!$B$1:$S$476,9,FALSE)/1,0)</f>
        <v>0</v>
      </c>
      <c r="AJ58" s="81">
        <f>IFERROR(VLOOKUP($B58,Miljö!$B$1:$S$500,MATCH("hjälpel exklusive kraftvärme (GWh)",Miljö!$B$1:$V$1,0),FALSE)/1,"")</f>
        <v>0.13300000000000001</v>
      </c>
      <c r="AK58" s="81">
        <f t="shared" si="0"/>
        <v>0.13300000000000001</v>
      </c>
      <c r="AL58" s="81">
        <f>VLOOKUP($B58,'Slutlig allokering'!$B$2:$AL$462,MATCH("Hjälpel kraftvärme",'Slutlig allokering'!$B$2:$AL$2,0),FALSE)</f>
        <v>0</v>
      </c>
      <c r="AN58" s="73">
        <f t="shared" si="1"/>
        <v>7.0579999999999998</v>
      </c>
      <c r="AO58" s="73">
        <f t="shared" si="2"/>
        <v>7.0579999999999998</v>
      </c>
      <c r="AP58" s="73">
        <f>IF(ISERROR(1/VLOOKUP($B58,Leveranser!$B$1:$S$500,MATCH("såld värme (gwh)",Leveranser!$B$1:$S$1,0),FALSE)),"",VLOOKUP($B58,Leveranser!$B$1:$S$500,MATCH("såld värme (gwh)",Leveranser!$B$1:$S$1,0),FALSE))</f>
        <v>4.5389999999999997</v>
      </c>
      <c r="AQ58" s="73">
        <f>VLOOKUP($B58,Leveranser!$B$1:$Y$500,MATCH("Totalt såld fjärrvärme till andra fjärrvärmeföretag",Leveranser!$B$1:$AA$1,0),FALSE)</f>
        <v>0</v>
      </c>
      <c r="AR58" s="73">
        <f>IF(ISERROR(1/VLOOKUP($B58,Miljö!$B$1:$S$500,MATCH("Såld mängd produktionsspecifik fjärrvärme (GWh)",Miljö!$B$1:$R$1,0),FALSE)),0,VLOOKUP($B58,Miljö!$B$1:$S$500,MATCH("Såld mängd produktionsspecifik fjärrvärme (GWh)",Miljö!$B$1:$R$1,0),FALSE))</f>
        <v>0</v>
      </c>
      <c r="AS58" s="82">
        <f t="shared" si="7"/>
        <v>0.64310002833663926</v>
      </c>
      <c r="AU58" s="73" t="str">
        <f>VLOOKUP($B58,'Miljövärden urval för publ'!$B$2:$I$486,7,FALSE)</f>
        <v>Ja</v>
      </c>
      <c r="AV58" s="73" t="str">
        <f>VLOOKUP($B58,'Miljövärden urval för publ'!$B$2:$I$486,6,FALSE)</f>
        <v>Ja</v>
      </c>
      <c r="AZ58" s="73">
        <f t="shared" si="3"/>
        <v>0.13300000000000001</v>
      </c>
      <c r="BA58" s="73">
        <f t="shared" si="8"/>
        <v>0</v>
      </c>
      <c r="BB58" s="73">
        <f t="shared" si="4"/>
        <v>5.593</v>
      </c>
      <c r="BC58" s="73">
        <f t="shared" si="5"/>
        <v>0</v>
      </c>
      <c r="BE58" s="73">
        <f t="shared" si="9"/>
        <v>0</v>
      </c>
      <c r="BF58" s="73">
        <f t="shared" si="10"/>
        <v>0</v>
      </c>
      <c r="BH58" s="73">
        <f t="shared" si="6"/>
        <v>6.8689999999999998</v>
      </c>
    </row>
    <row r="59" spans="1:60" ht="14.5" x14ac:dyDescent="0.35">
      <c r="A59" t="s">
        <v>67</v>
      </c>
      <c r="B59" t="s">
        <v>69</v>
      </c>
      <c r="C59" s="73">
        <f>VLOOKUP($B59,'Tillförd energi'!$B$2:$AS$506,MATCH(C$1,'Tillförd energi'!$B$1:$AQ$1,0),FALSE)</f>
        <v>0</v>
      </c>
      <c r="D59" s="73">
        <f>VLOOKUP($B59,'Tillförd energi'!$B$2:$AS$506,MATCH(D$1,'Tillförd energi'!$B$1:$AQ$1,0),FALSE)</f>
        <v>1.31901</v>
      </c>
      <c r="E59" s="73">
        <f>VLOOKUP($B59,'Tillförd energi'!$B$2:$AS$506,MATCH(E$1,'Tillförd energi'!$B$1:$AQ$1,0),FALSE)</f>
        <v>0</v>
      </c>
      <c r="F59" s="73">
        <f>VLOOKUP($B59,'Tillförd energi'!$B$2:$AS$506,MATCH(F$1,'Tillförd energi'!$B$1:$AQ$1,0),FALSE)</f>
        <v>0</v>
      </c>
      <c r="G59" s="73">
        <f>VLOOKUP($B59,'Tillförd energi'!$B$2:$AS$506,MATCH(G$1,'Tillförd energi'!$B$1:$AQ$1,0),FALSE)</f>
        <v>0</v>
      </c>
      <c r="H59" s="73">
        <f>VLOOKUP($B59,'Tillförd energi'!$B$2:$AS$506,MATCH(H$1,'Tillförd energi'!$B$1:$AQ$1,0),FALSE)</f>
        <v>0.28399999999999997</v>
      </c>
      <c r="I59" s="73">
        <f>VLOOKUP($B59,'Tillförd energi'!$B$2:$AS$506,MATCH(I$1,'Tillförd energi'!$B$1:$AQ$1,0),FALSE)</f>
        <v>0</v>
      </c>
      <c r="J59" s="73">
        <f>VLOOKUP($B59,'Tillförd energi'!$B$2:$AS$506,MATCH(J$1,'Tillförd energi'!$B$1:$AQ$1,0),FALSE)</f>
        <v>0</v>
      </c>
      <c r="K59" s="73">
        <f>VLOOKUP($B59,'Tillförd energi'!$B$2:$AS$506,MATCH(K$1,'Tillförd energi'!$B$1:$AQ$1,0),FALSE)</f>
        <v>0</v>
      </c>
      <c r="L59" s="73">
        <f>VLOOKUP($B59,'Tillförd energi'!$B$2:$AS$506,MATCH(L$1,'Tillförd energi'!$B$1:$AQ$1,0),FALSE)</f>
        <v>1.2727900000000001</v>
      </c>
      <c r="M59" s="73">
        <f>VLOOKUP($B59,'Tillförd energi'!$B$2:$AS$506,MATCH(M$1,'Tillförd energi'!$B$1:$AQ$1,0),FALSE)</f>
        <v>73.864400000000003</v>
      </c>
      <c r="N59" s="73">
        <f>VLOOKUP($B59,'Tillförd energi'!$B$2:$AS$506,MATCH(N$1,'Tillförd energi'!$B$1:$AQ$1,0),FALSE)</f>
        <v>0</v>
      </c>
      <c r="O59" s="73">
        <f>VLOOKUP($B59,'Tillförd energi'!$B$2:$AS$506,MATCH(O$1,'Tillförd energi'!$B$1:$AQ$1,0),FALSE)</f>
        <v>162.971</v>
      </c>
      <c r="P59" s="73">
        <f>VLOOKUP($B59,'Tillförd energi'!$B$2:$AS$506,MATCH(P$1,'Tillförd energi'!$B$1:$AQ$1,0),FALSE)</f>
        <v>53.385899999999999</v>
      </c>
      <c r="Q59" s="73">
        <f>VLOOKUP($B59,'Tillförd energi'!$B$2:$AS$506,MATCH(Q$1,'Tillförd energi'!$B$1:$AQ$1,0),FALSE)</f>
        <v>0</v>
      </c>
      <c r="R59" s="73">
        <f>VLOOKUP($B59,'Tillförd energi'!$B$2:$AS$506,MATCH(R$1,'Tillförd energi'!$B$1:$AQ$1,0),FALSE)</f>
        <v>0</v>
      </c>
      <c r="S59" s="73">
        <f>VLOOKUP($B59,'Tillförd energi'!$B$2:$AS$506,MATCH(S$1,'Tillförd energi'!$B$1:$AQ$1,0),FALSE)</f>
        <v>0</v>
      </c>
      <c r="T59" s="73">
        <f>VLOOKUP($B59,'Tillförd energi'!$B$2:$AS$506,MATCH(T$1,'Tillförd energi'!$B$1:$AQ$1,0),FALSE)</f>
        <v>0</v>
      </c>
      <c r="U59" s="73">
        <f>VLOOKUP($B59,'Tillförd energi'!$B$2:$AS$506,MATCH(U$1,'Tillförd energi'!$B$1:$AQ$1,0),FALSE)</f>
        <v>0</v>
      </c>
      <c r="V59" s="73">
        <f>VLOOKUP($B59,'Tillförd energi'!$B$2:$AS$506,MATCH(V$1,'Tillförd energi'!$B$1:$AQ$1,0),FALSE)</f>
        <v>26.817</v>
      </c>
      <c r="W59" s="73">
        <f>VLOOKUP($B59,'Tillförd energi'!$B$2:$AS$506,MATCH(W$1,'Tillförd energi'!$B$1:$AQ$1,0),FALSE)</f>
        <v>0</v>
      </c>
      <c r="X59" s="73">
        <f>VLOOKUP($B59,'Tillförd energi'!$B$2:$AS$506,MATCH(X$1,'Tillförd energi'!$B$1:$AQ$1,0),FALSE)</f>
        <v>0</v>
      </c>
      <c r="Y59" s="73">
        <f>VLOOKUP($B59,'Tillförd energi'!$B$2:$AS$506,MATCH(Y$1,'Tillförd energi'!$B$1:$AQ$1,0),FALSE)</f>
        <v>0</v>
      </c>
      <c r="Z59" s="73">
        <f>VLOOKUP($B59,'Tillförd energi'!$B$2:$AS$506,MATCH(Z$1,'Tillförd energi'!$B$1:$AQ$1,0),FALSE)</f>
        <v>0</v>
      </c>
      <c r="AA59" s="73">
        <f>VLOOKUP($B59,'Tillförd energi'!$B$2:$AS$506,MATCH(AA$1,'Tillförd energi'!$B$1:$AQ$1,0),FALSE)</f>
        <v>0</v>
      </c>
      <c r="AB59" s="73">
        <f>VLOOKUP($B59,'Tillförd energi'!$B$2:$AS$506,MATCH(AB$1,'Tillförd energi'!$B$1:$AQ$1,0),FALSE)</f>
        <v>57.957999999999998</v>
      </c>
      <c r="AC59" s="73">
        <f>VLOOKUP($B59,'Tillförd energi'!$B$2:$AS$506,MATCH(AC$1,'Tillförd energi'!$B$1:$AQ$1,0),FALSE)</f>
        <v>0.62</v>
      </c>
      <c r="AD59" s="73">
        <f>VLOOKUP($B59,'Tillförd energi'!$B$2:$AS$506,MATCH(AD$1,'Tillförd energi'!$B$1:$AQ$1,0),FALSE)</f>
        <v>0</v>
      </c>
      <c r="AF59" s="73">
        <f>VLOOKUP($B59,'Tillförd energi'!$B$2:$AS$506,MATCH(AF$1,'Tillförd energi'!$B$1:$AQ$1,0),FALSE)</f>
        <v>2.4960599999999999</v>
      </c>
      <c r="AH59" s="73">
        <f>IFERROR(VLOOKUP(B59,Miljö!$B$1:$S$476,9,FALSE)/1,0)</f>
        <v>0</v>
      </c>
      <c r="AJ59" s="81">
        <f>IFERROR(VLOOKUP($B59,Miljö!$B$1:$S$500,MATCH("hjälpel exklusive kraftvärme (GWh)",Miljö!$B$1:$V$1,0),FALSE)/1,"")</f>
        <v>0.66</v>
      </c>
      <c r="AK59" s="81">
        <f t="shared" si="0"/>
        <v>0.66</v>
      </c>
      <c r="AL59" s="81">
        <f>VLOOKUP($B59,'Slutlig allokering'!$B$2:$AL$462,MATCH("Hjälpel kraftvärme",'Slutlig allokering'!$B$2:$AL$2,0),FALSE)</f>
        <v>1.83606</v>
      </c>
      <c r="AN59" s="73">
        <f t="shared" si="1"/>
        <v>380.98816000000005</v>
      </c>
      <c r="AO59" s="73">
        <f t="shared" si="2"/>
        <v>380.98816000000005</v>
      </c>
      <c r="AP59" s="73">
        <f>IF(ISERROR(1/VLOOKUP($B59,Leveranser!$B$1:$S$500,MATCH("såld värme (gwh)",Leveranser!$B$1:$S$1,0),FALSE)),"",VLOOKUP($B59,Leveranser!$B$1:$S$500,MATCH("såld värme (gwh)",Leveranser!$B$1:$S$1,0),FALSE))</f>
        <v>350.84</v>
      </c>
      <c r="AQ59" s="73">
        <f>VLOOKUP($B59,Leveranser!$B$1:$Y$500,MATCH("Totalt såld fjärrvärme till andra fjärrvärmeföretag",Leveranser!$B$1:$AA$1,0),FALSE)</f>
        <v>0</v>
      </c>
      <c r="AR59" s="73">
        <f>IF(ISERROR(1/VLOOKUP($B59,Miljö!$B$1:$S$500,MATCH("Såld mängd produktionsspecifik fjärrvärme (GWh)",Miljö!$B$1:$R$1,0),FALSE)),0,VLOOKUP($B59,Miljö!$B$1:$S$500,MATCH("Såld mängd produktionsspecifik fjärrvärme (GWh)",Miljö!$B$1:$R$1,0),FALSE))</f>
        <v>0</v>
      </c>
      <c r="AS59" s="82">
        <f t="shared" si="7"/>
        <v>0.92086851202935005</v>
      </c>
      <c r="AU59" s="73" t="str">
        <f>VLOOKUP($B59,'Miljövärden urval för publ'!$B$2:$I$486,7,FALSE)</f>
        <v>Ja</v>
      </c>
      <c r="AV59" s="73" t="str">
        <f>VLOOKUP($B59,'Miljövärden urval för publ'!$B$2:$I$486,6,FALSE)</f>
        <v>Ja</v>
      </c>
      <c r="AZ59" s="73">
        <f t="shared" si="3"/>
        <v>2.4960599999999999</v>
      </c>
      <c r="BA59" s="73">
        <f t="shared" si="8"/>
        <v>0</v>
      </c>
      <c r="BB59" s="73">
        <f t="shared" si="4"/>
        <v>291.49409000000003</v>
      </c>
      <c r="BC59" s="73">
        <f t="shared" si="5"/>
        <v>0</v>
      </c>
      <c r="BE59" s="73">
        <f t="shared" si="9"/>
        <v>0</v>
      </c>
      <c r="BF59" s="73">
        <f t="shared" si="10"/>
        <v>0</v>
      </c>
      <c r="BH59" s="73">
        <f t="shared" si="6"/>
        <v>318.31109000000004</v>
      </c>
    </row>
    <row r="60" spans="1:60" ht="14.5" x14ac:dyDescent="0.35">
      <c r="A60" t="s">
        <v>67</v>
      </c>
      <c r="B60" t="s">
        <v>70</v>
      </c>
      <c r="C60" s="73">
        <f>VLOOKUP($B60,'Tillförd energi'!$B$2:$AS$506,MATCH(C$1,'Tillförd energi'!$B$1:$AQ$1,0),FALSE)</f>
        <v>0</v>
      </c>
      <c r="D60" s="73">
        <f>VLOOKUP($B60,'Tillförd energi'!$B$2:$AS$506,MATCH(D$1,'Tillförd energi'!$B$1:$AQ$1,0),FALSE)</f>
        <v>0</v>
      </c>
      <c r="E60" s="73">
        <f>VLOOKUP($B60,'Tillförd energi'!$B$2:$AS$506,MATCH(E$1,'Tillförd energi'!$B$1:$AQ$1,0),FALSE)</f>
        <v>0</v>
      </c>
      <c r="F60" s="73">
        <f>VLOOKUP($B60,'Tillförd energi'!$B$2:$AS$506,MATCH(F$1,'Tillförd energi'!$B$1:$AQ$1,0),FALSE)</f>
        <v>0</v>
      </c>
      <c r="G60" s="73">
        <f>VLOOKUP($B60,'Tillförd energi'!$B$2:$AS$506,MATCH(G$1,'Tillförd energi'!$B$1:$AQ$1,0),FALSE)</f>
        <v>0</v>
      </c>
      <c r="H60" s="73">
        <f>VLOOKUP($B60,'Tillförd energi'!$B$2:$AS$506,MATCH(H$1,'Tillförd energi'!$B$1:$AQ$1,0),FALSE)</f>
        <v>0</v>
      </c>
      <c r="I60" s="73">
        <f>VLOOKUP($B60,'Tillförd energi'!$B$2:$AS$506,MATCH(I$1,'Tillförd energi'!$B$1:$AQ$1,0),FALSE)</f>
        <v>0</v>
      </c>
      <c r="J60" s="73">
        <f>VLOOKUP($B60,'Tillförd energi'!$B$2:$AS$506,MATCH(J$1,'Tillförd energi'!$B$1:$AQ$1,0),FALSE)</f>
        <v>0</v>
      </c>
      <c r="K60" s="73">
        <f>VLOOKUP($B60,'Tillförd energi'!$B$2:$AS$506,MATCH(K$1,'Tillförd energi'!$B$1:$AQ$1,0),FALSE)</f>
        <v>0</v>
      </c>
      <c r="L60" s="73">
        <f>VLOOKUP($B60,'Tillförd energi'!$B$2:$AS$506,MATCH(L$1,'Tillförd energi'!$B$1:$AQ$1,0),FALSE)</f>
        <v>0</v>
      </c>
      <c r="M60" s="73">
        <f>VLOOKUP($B60,'Tillförd energi'!$B$2:$AS$506,MATCH(M$1,'Tillförd energi'!$B$1:$AQ$1,0),FALSE)</f>
        <v>0</v>
      </c>
      <c r="N60" s="73">
        <f>VLOOKUP($B60,'Tillförd energi'!$B$2:$AS$506,MATCH(N$1,'Tillförd energi'!$B$1:$AQ$1,0),FALSE)</f>
        <v>0</v>
      </c>
      <c r="O60" s="73">
        <f>VLOOKUP($B60,'Tillförd energi'!$B$2:$AS$506,MATCH(O$1,'Tillförd energi'!$B$1:$AQ$1,0),FALSE)</f>
        <v>0</v>
      </c>
      <c r="P60" s="73">
        <f>VLOOKUP($B60,'Tillförd energi'!$B$2:$AS$506,MATCH(P$1,'Tillförd energi'!$B$1:$AQ$1,0),FALSE)</f>
        <v>0</v>
      </c>
      <c r="Q60" s="73">
        <f>VLOOKUP($B60,'Tillförd energi'!$B$2:$AS$506,MATCH(Q$1,'Tillförd energi'!$B$1:$AQ$1,0),FALSE)</f>
        <v>0</v>
      </c>
      <c r="R60" s="73">
        <f>VLOOKUP($B60,'Tillförd energi'!$B$2:$AS$506,MATCH(R$1,'Tillförd energi'!$B$1:$AQ$1,0),FALSE)</f>
        <v>0</v>
      </c>
      <c r="S60" s="73">
        <f>VLOOKUP($B60,'Tillförd energi'!$B$2:$AS$506,MATCH(S$1,'Tillförd energi'!$B$1:$AQ$1,0),FALSE)</f>
        <v>0</v>
      </c>
      <c r="T60" s="73">
        <f>VLOOKUP($B60,'Tillförd energi'!$B$2:$AS$506,MATCH(T$1,'Tillförd energi'!$B$1:$AQ$1,0),FALSE)</f>
        <v>0</v>
      </c>
      <c r="U60" s="73">
        <f>VLOOKUP($B60,'Tillförd energi'!$B$2:$AS$506,MATCH(U$1,'Tillförd energi'!$B$1:$AQ$1,0),FALSE)</f>
        <v>0</v>
      </c>
      <c r="V60" s="73">
        <f>VLOOKUP($B60,'Tillförd energi'!$B$2:$AS$506,MATCH(V$1,'Tillförd energi'!$B$1:$AQ$1,0),FALSE)</f>
        <v>0</v>
      </c>
      <c r="W60" s="73">
        <f>VLOOKUP($B60,'Tillförd energi'!$B$2:$AS$506,MATCH(W$1,'Tillförd energi'!$B$1:$AQ$1,0),FALSE)</f>
        <v>0</v>
      </c>
      <c r="X60" s="73">
        <f>VLOOKUP($B60,'Tillförd energi'!$B$2:$AS$506,MATCH(X$1,'Tillförd energi'!$B$1:$AQ$1,0),FALSE)</f>
        <v>0</v>
      </c>
      <c r="Y60" s="73">
        <f>VLOOKUP($B60,'Tillförd energi'!$B$2:$AS$506,MATCH(Y$1,'Tillförd energi'!$B$1:$AQ$1,0),FALSE)</f>
        <v>0</v>
      </c>
      <c r="Z60" s="73">
        <f>VLOOKUP($B60,'Tillförd energi'!$B$2:$AS$506,MATCH(Z$1,'Tillförd energi'!$B$1:$AQ$1,0),FALSE)</f>
        <v>0</v>
      </c>
      <c r="AA60" s="73">
        <f>VLOOKUP($B60,'Tillförd energi'!$B$2:$AS$506,MATCH(AA$1,'Tillförd energi'!$B$1:$AQ$1,0),FALSE)</f>
        <v>0</v>
      </c>
      <c r="AB60" s="73">
        <f>VLOOKUP($B60,'Tillförd energi'!$B$2:$AS$506,MATCH(AB$1,'Tillförd energi'!$B$1:$AQ$1,0),FALSE)</f>
        <v>0</v>
      </c>
      <c r="AC60" s="73">
        <f>VLOOKUP($B60,'Tillförd energi'!$B$2:$AS$506,MATCH(AC$1,'Tillförd energi'!$B$1:$AQ$1,0),FALSE)</f>
        <v>0</v>
      </c>
      <c r="AD60" s="73">
        <f>VLOOKUP($B60,'Tillförd energi'!$B$2:$AS$506,MATCH(AD$1,'Tillförd energi'!$B$1:$AQ$1,0),FALSE)</f>
        <v>0</v>
      </c>
      <c r="AF60" s="73">
        <f>VLOOKUP($B60,'Tillförd energi'!$B$2:$AS$506,MATCH(AF$1,'Tillförd energi'!$B$1:$AQ$1,0),FALSE)</f>
        <v>0</v>
      </c>
      <c r="AH60" s="73">
        <f>IFERROR(VLOOKUP(B60,Miljö!$B$1:$S$476,9,FALSE)/1,0)</f>
        <v>0</v>
      </c>
      <c r="AJ60" s="81" t="str">
        <f>IFERROR(VLOOKUP($B60,Miljö!$B$1:$S$500,MATCH("hjälpel exklusive kraftvärme (GWh)",Miljö!$B$1:$V$1,0),FALSE)/1,"")</f>
        <v/>
      </c>
      <c r="AK60" s="81">
        <f t="shared" si="0"/>
        <v>0</v>
      </c>
      <c r="AL60" s="81">
        <f>VLOOKUP($B60,'Slutlig allokering'!$B$2:$AL$462,MATCH("Hjälpel kraftvärme",'Slutlig allokering'!$B$2:$AL$2,0),FALSE)</f>
        <v>0</v>
      </c>
      <c r="AN60" s="73">
        <f t="shared" si="1"/>
        <v>0</v>
      </c>
      <c r="AO60" s="73">
        <f t="shared" si="2"/>
        <v>0</v>
      </c>
      <c r="AP60" s="73" t="str">
        <f>IF(ISERROR(1/VLOOKUP($B60,Leveranser!$B$1:$S$500,MATCH("såld värme (gwh)",Leveranser!$B$1:$S$1,0),FALSE)),"",VLOOKUP($B60,Leveranser!$B$1:$S$500,MATCH("såld värme (gwh)",Leveranser!$B$1:$S$1,0),FALSE))</f>
        <v/>
      </c>
      <c r="AQ60" s="73">
        <f>VLOOKUP($B60,Leveranser!$B$1:$Y$500,MATCH("Totalt såld fjärrvärme till andra fjärrvärmeföretag",Leveranser!$B$1:$AA$1,0),FALSE)</f>
        <v>0</v>
      </c>
      <c r="AR60" s="73">
        <f>IF(ISERROR(1/VLOOKUP($B60,Miljö!$B$1:$S$500,MATCH("Såld mängd produktionsspecifik fjärrvärme (GWh)",Miljö!$B$1:$R$1,0),FALSE)),0,VLOOKUP($B60,Miljö!$B$1:$S$500,MATCH("Såld mängd produktionsspecifik fjärrvärme (GWh)",Miljö!$B$1:$R$1,0),FALSE))</f>
        <v>0</v>
      </c>
      <c r="AS60" s="82" t="str">
        <f t="shared" si="7"/>
        <v/>
      </c>
      <c r="AU60" s="73" t="str">
        <f>VLOOKUP($B60,'Miljövärden urval för publ'!$B$2:$I$486,7,FALSE)</f>
        <v>Nej</v>
      </c>
      <c r="AV60" s="73" t="str">
        <f>VLOOKUP($B60,'Miljövärden urval för publ'!$B$2:$I$486,6,FALSE)</f>
        <v>Ja</v>
      </c>
      <c r="AZ60" s="73">
        <f t="shared" si="3"/>
        <v>0</v>
      </c>
      <c r="BA60" s="73">
        <f t="shared" si="8"/>
        <v>0</v>
      </c>
      <c r="BB60" s="73">
        <f t="shared" si="4"/>
        <v>0</v>
      </c>
      <c r="BC60" s="73">
        <f t="shared" si="5"/>
        <v>0</v>
      </c>
      <c r="BE60" s="73">
        <f t="shared" si="9"/>
        <v>0</v>
      </c>
      <c r="BF60" s="73">
        <f t="shared" si="10"/>
        <v>0</v>
      </c>
      <c r="BH60" s="73">
        <f t="shared" si="6"/>
        <v>0</v>
      </c>
    </row>
    <row r="61" spans="1:60" ht="14.5" x14ac:dyDescent="0.35">
      <c r="A61" t="s">
        <v>67</v>
      </c>
      <c r="B61" t="s">
        <v>71</v>
      </c>
      <c r="C61" s="73">
        <f>VLOOKUP($B61,'Tillförd energi'!$B$2:$AS$506,MATCH(C$1,'Tillförd energi'!$B$1:$AQ$1,0),FALSE)</f>
        <v>0</v>
      </c>
      <c r="D61" s="73">
        <f>VLOOKUP($B61,'Tillförd energi'!$B$2:$AS$506,MATCH(D$1,'Tillförd energi'!$B$1:$AQ$1,0),FALSE)</f>
        <v>0</v>
      </c>
      <c r="E61" s="73">
        <f>VLOOKUP($B61,'Tillförd energi'!$B$2:$AS$506,MATCH(E$1,'Tillförd energi'!$B$1:$AQ$1,0),FALSE)</f>
        <v>0</v>
      </c>
      <c r="F61" s="73">
        <f>VLOOKUP($B61,'Tillförd energi'!$B$2:$AS$506,MATCH(F$1,'Tillförd energi'!$B$1:$AQ$1,0),FALSE)</f>
        <v>0</v>
      </c>
      <c r="G61" s="73">
        <f>VLOOKUP($B61,'Tillförd energi'!$B$2:$AS$506,MATCH(G$1,'Tillförd energi'!$B$1:$AQ$1,0),FALSE)</f>
        <v>0</v>
      </c>
      <c r="H61" s="73">
        <f>VLOOKUP($B61,'Tillförd energi'!$B$2:$AS$506,MATCH(H$1,'Tillförd energi'!$B$1:$AQ$1,0),FALSE)</f>
        <v>0</v>
      </c>
      <c r="I61" s="73">
        <f>VLOOKUP($B61,'Tillförd energi'!$B$2:$AS$506,MATCH(I$1,'Tillförd energi'!$B$1:$AQ$1,0),FALSE)</f>
        <v>0</v>
      </c>
      <c r="J61" s="73">
        <f>VLOOKUP($B61,'Tillförd energi'!$B$2:$AS$506,MATCH(J$1,'Tillförd energi'!$B$1:$AQ$1,0),FALSE)</f>
        <v>0</v>
      </c>
      <c r="K61" s="73">
        <f>VLOOKUP($B61,'Tillförd energi'!$B$2:$AS$506,MATCH(K$1,'Tillförd energi'!$B$1:$AQ$1,0),FALSE)</f>
        <v>0</v>
      </c>
      <c r="L61" s="73">
        <f>VLOOKUP($B61,'Tillförd energi'!$B$2:$AS$506,MATCH(L$1,'Tillförd energi'!$B$1:$AQ$1,0),FALSE)</f>
        <v>0</v>
      </c>
      <c r="M61" s="73">
        <f>VLOOKUP($B61,'Tillförd energi'!$B$2:$AS$506,MATCH(M$1,'Tillförd energi'!$B$1:$AQ$1,0),FALSE)</f>
        <v>0</v>
      </c>
      <c r="N61" s="73">
        <f>VLOOKUP($B61,'Tillförd energi'!$B$2:$AS$506,MATCH(N$1,'Tillförd energi'!$B$1:$AQ$1,0),FALSE)</f>
        <v>0</v>
      </c>
      <c r="O61" s="73">
        <f>VLOOKUP($B61,'Tillförd energi'!$B$2:$AS$506,MATCH(O$1,'Tillförd energi'!$B$1:$AQ$1,0),FALSE)</f>
        <v>0</v>
      </c>
      <c r="P61" s="73">
        <f>VLOOKUP($B61,'Tillförd energi'!$B$2:$AS$506,MATCH(P$1,'Tillförd energi'!$B$1:$AQ$1,0),FALSE)</f>
        <v>0</v>
      </c>
      <c r="Q61" s="73">
        <f>VLOOKUP($B61,'Tillförd energi'!$B$2:$AS$506,MATCH(Q$1,'Tillförd energi'!$B$1:$AQ$1,0),FALSE)</f>
        <v>0</v>
      </c>
      <c r="R61" s="73">
        <f>VLOOKUP($B61,'Tillförd energi'!$B$2:$AS$506,MATCH(R$1,'Tillförd energi'!$B$1:$AQ$1,0),FALSE)</f>
        <v>0</v>
      </c>
      <c r="S61" s="73">
        <f>VLOOKUP($B61,'Tillförd energi'!$B$2:$AS$506,MATCH(S$1,'Tillförd energi'!$B$1:$AQ$1,0),FALSE)</f>
        <v>0</v>
      </c>
      <c r="T61" s="73">
        <f>VLOOKUP($B61,'Tillförd energi'!$B$2:$AS$506,MATCH(T$1,'Tillförd energi'!$B$1:$AQ$1,0),FALSE)</f>
        <v>0</v>
      </c>
      <c r="U61" s="73">
        <f>VLOOKUP($B61,'Tillförd energi'!$B$2:$AS$506,MATCH(U$1,'Tillförd energi'!$B$1:$AQ$1,0),FALSE)</f>
        <v>0</v>
      </c>
      <c r="V61" s="73">
        <f>VLOOKUP($B61,'Tillförd energi'!$B$2:$AS$506,MATCH(V$1,'Tillförd energi'!$B$1:$AQ$1,0),FALSE)</f>
        <v>0</v>
      </c>
      <c r="W61" s="73">
        <f>VLOOKUP($B61,'Tillförd energi'!$B$2:$AS$506,MATCH(W$1,'Tillförd energi'!$B$1:$AQ$1,0),FALSE)</f>
        <v>0</v>
      </c>
      <c r="X61" s="73">
        <f>VLOOKUP($B61,'Tillförd energi'!$B$2:$AS$506,MATCH(X$1,'Tillförd energi'!$B$1:$AQ$1,0),FALSE)</f>
        <v>0</v>
      </c>
      <c r="Y61" s="73">
        <f>VLOOKUP($B61,'Tillförd energi'!$B$2:$AS$506,MATCH(Y$1,'Tillförd energi'!$B$1:$AQ$1,0),FALSE)</f>
        <v>0</v>
      </c>
      <c r="Z61" s="73">
        <f>VLOOKUP($B61,'Tillförd energi'!$B$2:$AS$506,MATCH(Z$1,'Tillförd energi'!$B$1:$AQ$1,0),FALSE)</f>
        <v>0</v>
      </c>
      <c r="AA61" s="73">
        <f>VLOOKUP($B61,'Tillförd energi'!$B$2:$AS$506,MATCH(AA$1,'Tillförd energi'!$B$1:$AQ$1,0),FALSE)</f>
        <v>0</v>
      </c>
      <c r="AB61" s="73">
        <f>VLOOKUP($B61,'Tillförd energi'!$B$2:$AS$506,MATCH(AB$1,'Tillförd energi'!$B$1:$AQ$1,0),FALSE)</f>
        <v>0</v>
      </c>
      <c r="AC61" s="73">
        <f>VLOOKUP($B61,'Tillförd energi'!$B$2:$AS$506,MATCH(AC$1,'Tillförd energi'!$B$1:$AQ$1,0),FALSE)</f>
        <v>0</v>
      </c>
      <c r="AD61" s="73">
        <f>VLOOKUP($B61,'Tillförd energi'!$B$2:$AS$506,MATCH(AD$1,'Tillförd energi'!$B$1:$AQ$1,0),FALSE)</f>
        <v>0</v>
      </c>
      <c r="AF61" s="73">
        <f>VLOOKUP($B61,'Tillförd energi'!$B$2:$AS$506,MATCH(AF$1,'Tillförd energi'!$B$1:$AQ$1,0),FALSE)</f>
        <v>0</v>
      </c>
      <c r="AH61" s="73">
        <f>IFERROR(VLOOKUP(B61,Miljö!$B$1:$S$476,9,FALSE)/1,0)</f>
        <v>0</v>
      </c>
      <c r="AJ61" s="81" t="str">
        <f>IFERROR(VLOOKUP($B61,Miljö!$B$1:$S$500,MATCH("hjälpel exklusive kraftvärme (GWh)",Miljö!$B$1:$V$1,0),FALSE)/1,"")</f>
        <v/>
      </c>
      <c r="AK61" s="81">
        <f t="shared" si="0"/>
        <v>0</v>
      </c>
      <c r="AL61" s="81">
        <f>VLOOKUP($B61,'Slutlig allokering'!$B$2:$AL$462,MATCH("Hjälpel kraftvärme",'Slutlig allokering'!$B$2:$AL$2,0),FALSE)</f>
        <v>0</v>
      </c>
      <c r="AN61" s="73">
        <f t="shared" si="1"/>
        <v>0</v>
      </c>
      <c r="AO61" s="73">
        <f t="shared" si="2"/>
        <v>0</v>
      </c>
      <c r="AP61" s="73" t="str">
        <f>IF(ISERROR(1/VLOOKUP($B61,Leveranser!$B$1:$S$500,MATCH("såld värme (gwh)",Leveranser!$B$1:$S$1,0),FALSE)),"",VLOOKUP($B61,Leveranser!$B$1:$S$500,MATCH("såld värme (gwh)",Leveranser!$B$1:$S$1,0),FALSE))</f>
        <v/>
      </c>
      <c r="AQ61" s="73">
        <f>VLOOKUP($B61,Leveranser!$B$1:$Y$500,MATCH("Totalt såld fjärrvärme till andra fjärrvärmeföretag",Leveranser!$B$1:$AA$1,0),FALSE)</f>
        <v>0</v>
      </c>
      <c r="AR61" s="73">
        <f>IF(ISERROR(1/VLOOKUP($B61,Miljö!$B$1:$S$500,MATCH("Såld mängd produktionsspecifik fjärrvärme (GWh)",Miljö!$B$1:$R$1,0),FALSE)),0,VLOOKUP($B61,Miljö!$B$1:$S$500,MATCH("Såld mängd produktionsspecifik fjärrvärme (GWh)",Miljö!$B$1:$R$1,0),FALSE))</f>
        <v>0</v>
      </c>
      <c r="AS61" s="82" t="str">
        <f t="shared" si="7"/>
        <v/>
      </c>
      <c r="AU61" s="73" t="str">
        <f>VLOOKUP($B61,'Miljövärden urval för publ'!$B$2:$I$486,7,FALSE)</f>
        <v>Nej</v>
      </c>
      <c r="AV61" s="73" t="str">
        <f>VLOOKUP($B61,'Miljövärden urval för publ'!$B$2:$I$486,6,FALSE)</f>
        <v>Ja</v>
      </c>
      <c r="AZ61" s="73">
        <f t="shared" si="3"/>
        <v>0</v>
      </c>
      <c r="BA61" s="73">
        <f t="shared" si="8"/>
        <v>0</v>
      </c>
      <c r="BB61" s="73">
        <f t="shared" si="4"/>
        <v>0</v>
      </c>
      <c r="BC61" s="73">
        <f t="shared" si="5"/>
        <v>0</v>
      </c>
      <c r="BE61" s="73">
        <f t="shared" si="9"/>
        <v>0</v>
      </c>
      <c r="BF61" s="73">
        <f t="shared" si="10"/>
        <v>0</v>
      </c>
      <c r="BH61" s="73">
        <f t="shared" si="6"/>
        <v>0</v>
      </c>
    </row>
    <row r="62" spans="1:60" ht="14.5" x14ac:dyDescent="0.35">
      <c r="A62" t="s">
        <v>72</v>
      </c>
      <c r="B62" t="s">
        <v>73</v>
      </c>
      <c r="C62" s="73">
        <f>VLOOKUP($B62,'Tillförd energi'!$B$2:$AS$506,MATCH(C$1,'Tillförd energi'!$B$1:$AQ$1,0),FALSE)</f>
        <v>0</v>
      </c>
      <c r="D62" s="73">
        <f>VLOOKUP($B62,'Tillförd energi'!$B$2:$AS$506,MATCH(D$1,'Tillförd energi'!$B$1:$AQ$1,0),FALSE)</f>
        <v>3.9E-2</v>
      </c>
      <c r="E62" s="73">
        <f>VLOOKUP($B62,'Tillförd energi'!$B$2:$AS$506,MATCH(E$1,'Tillförd energi'!$B$1:$AQ$1,0),FALSE)</f>
        <v>0</v>
      </c>
      <c r="F62" s="73">
        <f>VLOOKUP($B62,'Tillförd energi'!$B$2:$AS$506,MATCH(F$1,'Tillförd energi'!$B$1:$AQ$1,0),FALSE)</f>
        <v>0</v>
      </c>
      <c r="G62" s="73">
        <f>VLOOKUP($B62,'Tillförd energi'!$B$2:$AS$506,MATCH(G$1,'Tillförd energi'!$B$1:$AQ$1,0),FALSE)</f>
        <v>0</v>
      </c>
      <c r="H62" s="73">
        <f>VLOOKUP($B62,'Tillförd energi'!$B$2:$AS$506,MATCH(H$1,'Tillförd energi'!$B$1:$AQ$1,0),FALSE)</f>
        <v>0</v>
      </c>
      <c r="I62" s="73">
        <f>VLOOKUP($B62,'Tillförd energi'!$B$2:$AS$506,MATCH(I$1,'Tillförd energi'!$B$1:$AQ$1,0),FALSE)</f>
        <v>0</v>
      </c>
      <c r="J62" s="73">
        <f>VLOOKUP($B62,'Tillförd energi'!$B$2:$AS$506,MATCH(J$1,'Tillförd energi'!$B$1:$AQ$1,0),FALSE)</f>
        <v>0</v>
      </c>
      <c r="K62" s="73">
        <f>VLOOKUP($B62,'Tillförd energi'!$B$2:$AS$506,MATCH(K$1,'Tillförd energi'!$B$1:$AQ$1,0),FALSE)</f>
        <v>0</v>
      </c>
      <c r="L62" s="73">
        <f>VLOOKUP($B62,'Tillförd energi'!$B$2:$AS$506,MATCH(L$1,'Tillförd energi'!$B$1:$AQ$1,0),FALSE)</f>
        <v>0</v>
      </c>
      <c r="M62" s="73">
        <f>VLOOKUP($B62,'Tillförd energi'!$B$2:$AS$506,MATCH(M$1,'Tillförd energi'!$B$1:$AQ$1,0),FALSE)</f>
        <v>2.1989999999999998</v>
      </c>
      <c r="N62" s="73">
        <f>VLOOKUP($B62,'Tillförd energi'!$B$2:$AS$506,MATCH(N$1,'Tillförd energi'!$B$1:$AQ$1,0),FALSE)</f>
        <v>0</v>
      </c>
      <c r="O62" s="73">
        <f>VLOOKUP($B62,'Tillförd energi'!$B$2:$AS$506,MATCH(O$1,'Tillförd energi'!$B$1:$AQ$1,0),FALSE)</f>
        <v>1.466</v>
      </c>
      <c r="P62" s="73">
        <f>VLOOKUP($B62,'Tillförd energi'!$B$2:$AS$506,MATCH(P$1,'Tillförd energi'!$B$1:$AQ$1,0),FALSE)</f>
        <v>2.1293299999999999</v>
      </c>
      <c r="Q62" s="73">
        <f>VLOOKUP($B62,'Tillförd energi'!$B$2:$AS$506,MATCH(Q$1,'Tillförd energi'!$B$1:$AQ$1,0),FALSE)</f>
        <v>7.4059999999999997</v>
      </c>
      <c r="R62" s="73">
        <f>VLOOKUP($B62,'Tillförd energi'!$B$2:$AS$506,MATCH(R$1,'Tillförd energi'!$B$1:$AQ$1,0),FALSE)</f>
        <v>0</v>
      </c>
      <c r="S62" s="73">
        <f>VLOOKUP($B62,'Tillförd energi'!$B$2:$AS$506,MATCH(S$1,'Tillförd energi'!$B$1:$AQ$1,0),FALSE)</f>
        <v>0</v>
      </c>
      <c r="T62" s="73">
        <f>VLOOKUP($B62,'Tillförd energi'!$B$2:$AS$506,MATCH(T$1,'Tillförd energi'!$B$1:$AQ$1,0),FALSE)</f>
        <v>0</v>
      </c>
      <c r="U62" s="73">
        <f>VLOOKUP($B62,'Tillförd energi'!$B$2:$AS$506,MATCH(U$1,'Tillförd energi'!$B$1:$AQ$1,0),FALSE)</f>
        <v>0</v>
      </c>
      <c r="V62" s="73">
        <f>VLOOKUP($B62,'Tillförd energi'!$B$2:$AS$506,MATCH(V$1,'Tillförd energi'!$B$1:$AQ$1,0),FALSE)</f>
        <v>0</v>
      </c>
      <c r="W62" s="73">
        <f>VLOOKUP($B62,'Tillförd energi'!$B$2:$AS$506,MATCH(W$1,'Tillförd energi'!$B$1:$AQ$1,0),FALSE)</f>
        <v>0</v>
      </c>
      <c r="X62" s="73">
        <f>VLOOKUP($B62,'Tillförd energi'!$B$2:$AS$506,MATCH(X$1,'Tillförd energi'!$B$1:$AQ$1,0),FALSE)</f>
        <v>0</v>
      </c>
      <c r="Y62" s="73">
        <f>VLOOKUP($B62,'Tillförd energi'!$B$2:$AS$506,MATCH(Y$1,'Tillförd energi'!$B$1:$AQ$1,0),FALSE)</f>
        <v>0</v>
      </c>
      <c r="Z62" s="73">
        <f>VLOOKUP($B62,'Tillförd energi'!$B$2:$AS$506,MATCH(Z$1,'Tillförd energi'!$B$1:$AQ$1,0),FALSE)</f>
        <v>0</v>
      </c>
      <c r="AA62" s="73">
        <f>VLOOKUP($B62,'Tillförd energi'!$B$2:$AS$506,MATCH(AA$1,'Tillförd energi'!$B$1:$AQ$1,0),FALSE)</f>
        <v>0</v>
      </c>
      <c r="AB62" s="73">
        <f>VLOOKUP($B62,'Tillförd energi'!$B$2:$AS$506,MATCH(AB$1,'Tillförd energi'!$B$1:$AQ$1,0),FALSE)</f>
        <v>0</v>
      </c>
      <c r="AC62" s="73">
        <f>VLOOKUP($B62,'Tillförd energi'!$B$2:$AS$506,MATCH(AC$1,'Tillförd energi'!$B$1:$AQ$1,0),FALSE)</f>
        <v>0</v>
      </c>
      <c r="AD62" s="73">
        <f>VLOOKUP($B62,'Tillförd energi'!$B$2:$AS$506,MATCH(AD$1,'Tillförd energi'!$B$1:$AQ$1,0),FALSE)</f>
        <v>0</v>
      </c>
      <c r="AF62" s="73">
        <f>VLOOKUP($B62,'Tillförd energi'!$B$2:$AS$506,MATCH(AF$1,'Tillförd energi'!$B$1:$AQ$1,0),FALSE)</f>
        <v>0.21</v>
      </c>
      <c r="AH62" s="73">
        <f>IFERROR(VLOOKUP(B62,Miljö!$B$1:$S$476,9,FALSE)/1,0)</f>
        <v>0</v>
      </c>
      <c r="AJ62" s="81">
        <f>IFERROR(VLOOKUP($B62,Miljö!$B$1:$S$500,MATCH("hjälpel exklusive kraftvärme (GWh)",Miljö!$B$1:$V$1,0),FALSE)/1,"")</f>
        <v>0.21</v>
      </c>
      <c r="AK62" s="81">
        <f t="shared" si="0"/>
        <v>0.21</v>
      </c>
      <c r="AL62" s="81">
        <f>VLOOKUP($B62,'Slutlig allokering'!$B$2:$AL$462,MATCH("Hjälpel kraftvärme",'Slutlig allokering'!$B$2:$AL$2,0),FALSE)</f>
        <v>0</v>
      </c>
      <c r="AN62" s="73">
        <f t="shared" si="1"/>
        <v>13.44933</v>
      </c>
      <c r="AO62" s="73">
        <f t="shared" si="2"/>
        <v>13.44933</v>
      </c>
      <c r="AP62" s="73">
        <f>IF(ISERROR(1/VLOOKUP($B62,Leveranser!$B$1:$S$500,MATCH("såld värme (gwh)",Leveranser!$B$1:$S$1,0),FALSE)),"",VLOOKUP($B62,Leveranser!$B$1:$S$500,MATCH("såld värme (gwh)",Leveranser!$B$1:$S$1,0),FALSE))</f>
        <v>9.0350000000000001</v>
      </c>
      <c r="AQ62" s="73">
        <f>VLOOKUP($B62,Leveranser!$B$1:$Y$500,MATCH("Totalt såld fjärrvärme till andra fjärrvärmeföretag",Leveranser!$B$1:$AA$1,0),FALSE)</f>
        <v>0</v>
      </c>
      <c r="AR62" s="73">
        <f>IF(ISERROR(1/VLOOKUP($B62,Miljö!$B$1:$S$500,MATCH("Såld mängd produktionsspecifik fjärrvärme (GWh)",Miljö!$B$1:$R$1,0),FALSE)),0,VLOOKUP($B62,Miljö!$B$1:$S$500,MATCH("Såld mängd produktionsspecifik fjärrvärme (GWh)",Miljö!$B$1:$R$1,0),FALSE))</f>
        <v>0</v>
      </c>
      <c r="AS62" s="82">
        <f t="shared" si="7"/>
        <v>0.67178067606341729</v>
      </c>
      <c r="AU62" s="73" t="str">
        <f>VLOOKUP($B62,'Miljövärden urval för publ'!$B$2:$I$486,7,FALSE)</f>
        <v>Ja</v>
      </c>
      <c r="AV62" s="73" t="str">
        <f>VLOOKUP($B62,'Miljövärden urval för publ'!$B$2:$I$486,6,FALSE)</f>
        <v>Nej</v>
      </c>
      <c r="AZ62" s="73">
        <f t="shared" si="3"/>
        <v>0.21</v>
      </c>
      <c r="BA62" s="73">
        <f t="shared" si="8"/>
        <v>0</v>
      </c>
      <c r="BB62" s="73">
        <f t="shared" si="4"/>
        <v>5.7943300000000004</v>
      </c>
      <c r="BC62" s="73">
        <f t="shared" si="5"/>
        <v>7.4059999999999997</v>
      </c>
      <c r="BE62" s="73">
        <f t="shared" si="9"/>
        <v>0</v>
      </c>
      <c r="BF62" s="73">
        <f t="shared" si="10"/>
        <v>0</v>
      </c>
      <c r="BH62" s="73">
        <f t="shared" si="6"/>
        <v>13.200330000000001</v>
      </c>
    </row>
    <row r="63" spans="1:60" ht="14.5" x14ac:dyDescent="0.35">
      <c r="A63" t="s">
        <v>72</v>
      </c>
      <c r="B63" t="s">
        <v>74</v>
      </c>
      <c r="C63" s="73">
        <f>VLOOKUP($B63,'Tillförd energi'!$B$2:$AS$506,MATCH(C$1,'Tillförd energi'!$B$1:$AQ$1,0),FALSE)</f>
        <v>0</v>
      </c>
      <c r="D63" s="73">
        <f>VLOOKUP($B63,'Tillförd energi'!$B$2:$AS$506,MATCH(D$1,'Tillförd energi'!$B$1:$AQ$1,0),FALSE)</f>
        <v>0.32600000000000001</v>
      </c>
      <c r="E63" s="73">
        <f>VLOOKUP($B63,'Tillförd energi'!$B$2:$AS$506,MATCH(E$1,'Tillförd energi'!$B$1:$AQ$1,0),FALSE)</f>
        <v>0</v>
      </c>
      <c r="F63" s="73">
        <f>VLOOKUP($B63,'Tillförd energi'!$B$2:$AS$506,MATCH(F$1,'Tillförd energi'!$B$1:$AQ$1,0),FALSE)</f>
        <v>0</v>
      </c>
      <c r="G63" s="73">
        <f>VLOOKUP($B63,'Tillförd energi'!$B$2:$AS$506,MATCH(G$1,'Tillförd energi'!$B$1:$AQ$1,0),FALSE)</f>
        <v>0</v>
      </c>
      <c r="H63" s="73">
        <f>VLOOKUP($B63,'Tillförd energi'!$B$2:$AS$506,MATCH(H$1,'Tillförd energi'!$B$1:$AQ$1,0),FALSE)</f>
        <v>0</v>
      </c>
      <c r="I63" s="73">
        <f>VLOOKUP($B63,'Tillförd energi'!$B$2:$AS$506,MATCH(I$1,'Tillförd energi'!$B$1:$AQ$1,0),FALSE)</f>
        <v>0</v>
      </c>
      <c r="J63" s="73">
        <f>VLOOKUP($B63,'Tillförd energi'!$B$2:$AS$506,MATCH(J$1,'Tillförd energi'!$B$1:$AQ$1,0),FALSE)</f>
        <v>0</v>
      </c>
      <c r="K63" s="73">
        <f>VLOOKUP($B63,'Tillförd energi'!$B$2:$AS$506,MATCH(K$1,'Tillförd energi'!$B$1:$AQ$1,0),FALSE)</f>
        <v>0</v>
      </c>
      <c r="L63" s="73">
        <f>VLOOKUP($B63,'Tillförd energi'!$B$2:$AS$506,MATCH(L$1,'Tillförd energi'!$B$1:$AQ$1,0),FALSE)</f>
        <v>3.9790000000000001</v>
      </c>
      <c r="M63" s="73">
        <f>VLOOKUP($B63,'Tillförd energi'!$B$2:$AS$506,MATCH(M$1,'Tillförd energi'!$B$1:$AQ$1,0),FALSE)</f>
        <v>31.972000000000001</v>
      </c>
      <c r="N63" s="73">
        <f>VLOOKUP($B63,'Tillförd energi'!$B$2:$AS$506,MATCH(N$1,'Tillförd energi'!$B$1:$AQ$1,0),FALSE)</f>
        <v>0</v>
      </c>
      <c r="O63" s="73">
        <f>VLOOKUP($B63,'Tillförd energi'!$B$2:$AS$506,MATCH(O$1,'Tillförd energi'!$B$1:$AQ$1,0),FALSE)</f>
        <v>4.4169999999999998</v>
      </c>
      <c r="P63" s="73">
        <f>VLOOKUP($B63,'Tillförd energi'!$B$2:$AS$506,MATCH(P$1,'Tillförd energi'!$B$1:$AQ$1,0),FALSE)</f>
        <v>0</v>
      </c>
      <c r="Q63" s="73">
        <f>VLOOKUP($B63,'Tillförd energi'!$B$2:$AS$506,MATCH(Q$1,'Tillförd energi'!$B$1:$AQ$1,0),FALSE)</f>
        <v>0</v>
      </c>
      <c r="R63" s="73">
        <f>VLOOKUP($B63,'Tillförd energi'!$B$2:$AS$506,MATCH(R$1,'Tillförd energi'!$B$1:$AQ$1,0),FALSE)</f>
        <v>0</v>
      </c>
      <c r="S63" s="73">
        <f>VLOOKUP($B63,'Tillförd energi'!$B$2:$AS$506,MATCH(S$1,'Tillförd energi'!$B$1:$AQ$1,0),FALSE)</f>
        <v>0</v>
      </c>
      <c r="T63" s="73">
        <f>VLOOKUP($B63,'Tillförd energi'!$B$2:$AS$506,MATCH(T$1,'Tillförd energi'!$B$1:$AQ$1,0),FALSE)</f>
        <v>0</v>
      </c>
      <c r="U63" s="73">
        <f>VLOOKUP($B63,'Tillförd energi'!$B$2:$AS$506,MATCH(U$1,'Tillförd energi'!$B$1:$AQ$1,0),FALSE)</f>
        <v>0</v>
      </c>
      <c r="V63" s="73">
        <f>VLOOKUP($B63,'Tillförd energi'!$B$2:$AS$506,MATCH(V$1,'Tillförd energi'!$B$1:$AQ$1,0),FALSE)</f>
        <v>0</v>
      </c>
      <c r="W63" s="73">
        <f>VLOOKUP($B63,'Tillförd energi'!$B$2:$AS$506,MATCH(W$1,'Tillförd energi'!$B$1:$AQ$1,0),FALSE)</f>
        <v>0</v>
      </c>
      <c r="X63" s="73">
        <f>VLOOKUP($B63,'Tillförd energi'!$B$2:$AS$506,MATCH(X$1,'Tillförd energi'!$B$1:$AQ$1,0),FALSE)</f>
        <v>0</v>
      </c>
      <c r="Y63" s="73">
        <f>VLOOKUP($B63,'Tillförd energi'!$B$2:$AS$506,MATCH(Y$1,'Tillförd energi'!$B$1:$AQ$1,0),FALSE)</f>
        <v>2E-3</v>
      </c>
      <c r="Z63" s="73">
        <f>VLOOKUP($B63,'Tillförd energi'!$B$2:$AS$506,MATCH(Z$1,'Tillförd energi'!$B$1:$AQ$1,0),FALSE)</f>
        <v>0</v>
      </c>
      <c r="AA63" s="73">
        <f>VLOOKUP($B63,'Tillförd energi'!$B$2:$AS$506,MATCH(AA$1,'Tillförd energi'!$B$1:$AQ$1,0),FALSE)</f>
        <v>0</v>
      </c>
      <c r="AB63" s="73">
        <f>VLOOKUP($B63,'Tillförd energi'!$B$2:$AS$506,MATCH(AB$1,'Tillförd energi'!$B$1:$AQ$1,0),FALSE)</f>
        <v>6.2</v>
      </c>
      <c r="AC63" s="73">
        <f>VLOOKUP($B63,'Tillförd energi'!$B$2:$AS$506,MATCH(AC$1,'Tillförd energi'!$B$1:$AQ$1,0),FALSE)</f>
        <v>0</v>
      </c>
      <c r="AD63" s="73">
        <f>VLOOKUP($B63,'Tillförd energi'!$B$2:$AS$506,MATCH(AD$1,'Tillförd energi'!$B$1:$AQ$1,0),FALSE)</f>
        <v>0</v>
      </c>
      <c r="AF63" s="73">
        <f>VLOOKUP($B63,'Tillförd energi'!$B$2:$AS$506,MATCH(AF$1,'Tillförd energi'!$B$1:$AQ$1,0),FALSE)</f>
        <v>1.1259999999999999</v>
      </c>
      <c r="AH63" s="73">
        <f>IFERROR(VLOOKUP(B63,Miljö!$B$1:$S$476,9,FALSE)/1,0)</f>
        <v>0</v>
      </c>
      <c r="AJ63" s="81">
        <f>IFERROR(VLOOKUP($B63,Miljö!$B$1:$S$500,MATCH("hjälpel exklusive kraftvärme (GWh)",Miljö!$B$1:$V$1,0),FALSE)/1,"")</f>
        <v>1.1259999999999999</v>
      </c>
      <c r="AK63" s="81">
        <f t="shared" si="0"/>
        <v>1.1259999999999999</v>
      </c>
      <c r="AL63" s="81">
        <f>VLOOKUP($B63,'Slutlig allokering'!$B$2:$AL$462,MATCH("Hjälpel kraftvärme",'Slutlig allokering'!$B$2:$AL$2,0),FALSE)</f>
        <v>0</v>
      </c>
      <c r="AN63" s="73">
        <f t="shared" si="1"/>
        <v>48.022000000000006</v>
      </c>
      <c r="AO63" s="73">
        <f t="shared" si="2"/>
        <v>48.022000000000006</v>
      </c>
      <c r="AP63" s="73">
        <f>IF(ISERROR(1/VLOOKUP($B63,Leveranser!$B$1:$S$500,MATCH("såld värme (gwh)",Leveranser!$B$1:$S$1,0),FALSE)),"",VLOOKUP($B63,Leveranser!$B$1:$S$500,MATCH("såld värme (gwh)",Leveranser!$B$1:$S$1,0),FALSE))</f>
        <v>32.466000000000001</v>
      </c>
      <c r="AQ63" s="73">
        <f>VLOOKUP($B63,Leveranser!$B$1:$Y$500,MATCH("Totalt såld fjärrvärme till andra fjärrvärmeföretag",Leveranser!$B$1:$AA$1,0),FALSE)</f>
        <v>0</v>
      </c>
      <c r="AR63" s="73">
        <f>IF(ISERROR(1/VLOOKUP($B63,Miljö!$B$1:$S$500,MATCH("Såld mängd produktionsspecifik fjärrvärme (GWh)",Miljö!$B$1:$R$1,0),FALSE)),0,VLOOKUP($B63,Miljö!$B$1:$S$500,MATCH("Såld mängd produktionsspecifik fjärrvärme (GWh)",Miljö!$B$1:$R$1,0),FALSE))</f>
        <v>0</v>
      </c>
      <c r="AS63" s="82">
        <f t="shared" si="7"/>
        <v>0.6760651368122943</v>
      </c>
      <c r="AU63" s="73" t="str">
        <f>VLOOKUP($B63,'Miljövärden urval för publ'!$B$2:$I$486,7,FALSE)</f>
        <v>Ja</v>
      </c>
      <c r="AV63" s="73" t="str">
        <f>VLOOKUP($B63,'Miljövärden urval för publ'!$B$2:$I$486,6,FALSE)</f>
        <v>Ja</v>
      </c>
      <c r="AZ63" s="73">
        <f t="shared" si="3"/>
        <v>1.1279999999999999</v>
      </c>
      <c r="BA63" s="73">
        <f t="shared" si="8"/>
        <v>0</v>
      </c>
      <c r="BB63" s="73">
        <f t="shared" si="4"/>
        <v>40.368000000000002</v>
      </c>
      <c r="BC63" s="73">
        <f t="shared" si="5"/>
        <v>0</v>
      </c>
      <c r="BE63" s="73">
        <f t="shared" si="9"/>
        <v>0</v>
      </c>
      <c r="BF63" s="73">
        <f t="shared" si="10"/>
        <v>0</v>
      </c>
      <c r="BH63" s="73">
        <f t="shared" si="6"/>
        <v>40.368000000000002</v>
      </c>
    </row>
    <row r="64" spans="1:60" ht="14.5" x14ac:dyDescent="0.35">
      <c r="A64" t="s">
        <v>75</v>
      </c>
      <c r="B64" t="s">
        <v>76</v>
      </c>
      <c r="C64" s="73">
        <f>VLOOKUP($B64,'Tillförd energi'!$B$2:$AS$506,MATCH(C$1,'Tillförd energi'!$B$1:$AQ$1,0),FALSE)</f>
        <v>0</v>
      </c>
      <c r="D64" s="73">
        <f>VLOOKUP($B64,'Tillförd energi'!$B$2:$AS$506,MATCH(D$1,'Tillförd energi'!$B$1:$AQ$1,0),FALSE)</f>
        <v>1.5860000000000001</v>
      </c>
      <c r="E64" s="73">
        <f>VLOOKUP($B64,'Tillförd energi'!$B$2:$AS$506,MATCH(E$1,'Tillförd energi'!$B$1:$AQ$1,0),FALSE)</f>
        <v>0</v>
      </c>
      <c r="F64" s="73">
        <f>VLOOKUP($B64,'Tillförd energi'!$B$2:$AS$506,MATCH(F$1,'Tillförd energi'!$B$1:$AQ$1,0),FALSE)</f>
        <v>0</v>
      </c>
      <c r="G64" s="73">
        <f>VLOOKUP($B64,'Tillförd energi'!$B$2:$AS$506,MATCH(G$1,'Tillförd energi'!$B$1:$AQ$1,0),FALSE)</f>
        <v>0</v>
      </c>
      <c r="H64" s="73">
        <f>VLOOKUP($B64,'Tillförd energi'!$B$2:$AS$506,MATCH(H$1,'Tillförd energi'!$B$1:$AQ$1,0),FALSE)</f>
        <v>0</v>
      </c>
      <c r="I64" s="73">
        <f>VLOOKUP($B64,'Tillförd energi'!$B$2:$AS$506,MATCH(I$1,'Tillförd energi'!$B$1:$AQ$1,0),FALSE)</f>
        <v>0</v>
      </c>
      <c r="J64" s="73">
        <f>VLOOKUP($B64,'Tillförd energi'!$B$2:$AS$506,MATCH(J$1,'Tillförd energi'!$B$1:$AQ$1,0),FALSE)</f>
        <v>0</v>
      </c>
      <c r="K64" s="73">
        <f>VLOOKUP($B64,'Tillförd energi'!$B$2:$AS$506,MATCH(K$1,'Tillförd energi'!$B$1:$AQ$1,0),FALSE)</f>
        <v>0</v>
      </c>
      <c r="L64" s="73">
        <f>VLOOKUP($B64,'Tillförd energi'!$B$2:$AS$506,MATCH(L$1,'Tillförd energi'!$B$1:$AQ$1,0),FALSE)</f>
        <v>0</v>
      </c>
      <c r="M64" s="73">
        <f>VLOOKUP($B64,'Tillförd energi'!$B$2:$AS$506,MATCH(M$1,'Tillförd energi'!$B$1:$AQ$1,0),FALSE)</f>
        <v>0</v>
      </c>
      <c r="N64" s="73">
        <f>VLOOKUP($B64,'Tillförd energi'!$B$2:$AS$506,MATCH(N$1,'Tillförd energi'!$B$1:$AQ$1,0),FALSE)</f>
        <v>0</v>
      </c>
      <c r="O64" s="73">
        <f>VLOOKUP($B64,'Tillförd energi'!$B$2:$AS$506,MATCH(O$1,'Tillförd energi'!$B$1:$AQ$1,0),FALSE)</f>
        <v>0</v>
      </c>
      <c r="P64" s="73">
        <f>VLOOKUP($B64,'Tillförd energi'!$B$2:$AS$506,MATCH(P$1,'Tillförd energi'!$B$1:$AQ$1,0),FALSE)</f>
        <v>0</v>
      </c>
      <c r="Q64" s="73">
        <f>VLOOKUP($B64,'Tillförd energi'!$B$2:$AS$506,MATCH(Q$1,'Tillförd energi'!$B$1:$AQ$1,0),FALSE)</f>
        <v>8.5259999999999998</v>
      </c>
      <c r="R64" s="73">
        <f>VLOOKUP($B64,'Tillförd energi'!$B$2:$AS$506,MATCH(R$1,'Tillförd energi'!$B$1:$AQ$1,0),FALSE)</f>
        <v>33.640999999999998</v>
      </c>
      <c r="S64" s="73">
        <f>VLOOKUP($B64,'Tillförd energi'!$B$2:$AS$506,MATCH(S$1,'Tillförd energi'!$B$1:$AQ$1,0),FALSE)</f>
        <v>0</v>
      </c>
      <c r="T64" s="73">
        <f>VLOOKUP($B64,'Tillförd energi'!$B$2:$AS$506,MATCH(T$1,'Tillförd energi'!$B$1:$AQ$1,0),FALSE)</f>
        <v>0</v>
      </c>
      <c r="U64" s="73">
        <f>VLOOKUP($B64,'Tillförd energi'!$B$2:$AS$506,MATCH(U$1,'Tillförd energi'!$B$1:$AQ$1,0),FALSE)</f>
        <v>0</v>
      </c>
      <c r="V64" s="73">
        <f>VLOOKUP($B64,'Tillförd energi'!$B$2:$AS$506,MATCH(V$1,'Tillförd energi'!$B$1:$AQ$1,0),FALSE)</f>
        <v>0</v>
      </c>
      <c r="W64" s="73">
        <f>VLOOKUP($B64,'Tillförd energi'!$B$2:$AS$506,MATCH(W$1,'Tillförd energi'!$B$1:$AQ$1,0),FALSE)</f>
        <v>0</v>
      </c>
      <c r="X64" s="73">
        <f>VLOOKUP($B64,'Tillförd energi'!$B$2:$AS$506,MATCH(X$1,'Tillförd energi'!$B$1:$AQ$1,0),FALSE)</f>
        <v>0</v>
      </c>
      <c r="Y64" s="73">
        <f>VLOOKUP($B64,'Tillförd energi'!$B$2:$AS$506,MATCH(Y$1,'Tillförd energi'!$B$1:$AQ$1,0),FALSE)</f>
        <v>4.02E-2</v>
      </c>
      <c r="Z64" s="73">
        <f>VLOOKUP($B64,'Tillförd energi'!$B$2:$AS$506,MATCH(Z$1,'Tillförd energi'!$B$1:$AQ$1,0),FALSE)</f>
        <v>0</v>
      </c>
      <c r="AA64" s="73">
        <f>VLOOKUP($B64,'Tillförd energi'!$B$2:$AS$506,MATCH(AA$1,'Tillförd energi'!$B$1:$AQ$1,0),FALSE)</f>
        <v>0</v>
      </c>
      <c r="AB64" s="73">
        <f>VLOOKUP($B64,'Tillförd energi'!$B$2:$AS$506,MATCH(AB$1,'Tillförd energi'!$B$1:$AQ$1,0),FALSE)</f>
        <v>0</v>
      </c>
      <c r="AC64" s="73">
        <f>VLOOKUP($B64,'Tillförd energi'!$B$2:$AS$506,MATCH(AC$1,'Tillförd energi'!$B$1:$AQ$1,0),FALSE)</f>
        <v>0</v>
      </c>
      <c r="AD64" s="73">
        <f>VLOOKUP($B64,'Tillförd energi'!$B$2:$AS$506,MATCH(AD$1,'Tillförd energi'!$B$1:$AQ$1,0),FALSE)</f>
        <v>0</v>
      </c>
      <c r="AF64" s="73">
        <f>VLOOKUP($B64,'Tillförd energi'!$B$2:$AS$506,MATCH(AF$1,'Tillförd energi'!$B$1:$AQ$1,0),FALSE)</f>
        <v>0.436</v>
      </c>
      <c r="AH64" s="73">
        <f>IFERROR(VLOOKUP(B64,Miljö!$B$1:$S$476,9,FALSE)/1,0)</f>
        <v>0</v>
      </c>
      <c r="AJ64" s="81">
        <f>IFERROR(VLOOKUP($B64,Miljö!$B$1:$S$500,MATCH("hjälpel exklusive kraftvärme (GWh)",Miljö!$B$1:$V$1,0),FALSE)/1,"")</f>
        <v>0.436</v>
      </c>
      <c r="AK64" s="81">
        <f t="shared" si="0"/>
        <v>0.436</v>
      </c>
      <c r="AL64" s="81">
        <f>VLOOKUP($B64,'Slutlig allokering'!$B$2:$AL$462,MATCH("Hjälpel kraftvärme",'Slutlig allokering'!$B$2:$AL$2,0),FALSE)</f>
        <v>0</v>
      </c>
      <c r="AN64" s="73">
        <f t="shared" si="1"/>
        <v>44.229199999999999</v>
      </c>
      <c r="AO64" s="73">
        <f t="shared" si="2"/>
        <v>44.229199999999999</v>
      </c>
      <c r="AP64" s="73">
        <f>IF(ISERROR(1/VLOOKUP($B64,Leveranser!$B$1:$S$500,MATCH("såld värme (gwh)",Leveranser!$B$1:$S$1,0),FALSE)),"",VLOOKUP($B64,Leveranser!$B$1:$S$500,MATCH("såld värme (gwh)",Leveranser!$B$1:$S$1,0),FALSE))</f>
        <v>34.659999999999997</v>
      </c>
      <c r="AQ64" s="73">
        <f>VLOOKUP($B64,Leveranser!$B$1:$Y$500,MATCH("Totalt såld fjärrvärme till andra fjärrvärmeföretag",Leveranser!$B$1:$AA$1,0),FALSE)</f>
        <v>0</v>
      </c>
      <c r="AR64" s="73">
        <f>IF(ISERROR(1/VLOOKUP($B64,Miljö!$B$1:$S$500,MATCH("Såld mängd produktionsspecifik fjärrvärme (GWh)",Miljö!$B$1:$R$1,0),FALSE)),0,VLOOKUP($B64,Miljö!$B$1:$S$500,MATCH("Såld mängd produktionsspecifik fjärrvärme (GWh)",Miljö!$B$1:$R$1,0),FALSE))</f>
        <v>0</v>
      </c>
      <c r="AS64" s="82">
        <f t="shared" si="7"/>
        <v>0.78364519367295804</v>
      </c>
      <c r="AU64" s="73" t="str">
        <f>VLOOKUP($B64,'Miljövärden urval för publ'!$B$2:$I$486,7,FALSE)</f>
        <v>Ja</v>
      </c>
      <c r="AV64" s="73" t="str">
        <f>VLOOKUP($B64,'Miljövärden urval för publ'!$B$2:$I$486,6,FALSE)</f>
        <v>Ja</v>
      </c>
      <c r="AZ64" s="73">
        <f t="shared" si="3"/>
        <v>0.47620000000000001</v>
      </c>
      <c r="BA64" s="73">
        <f t="shared" si="8"/>
        <v>0</v>
      </c>
      <c r="BB64" s="73">
        <f t="shared" si="4"/>
        <v>0</v>
      </c>
      <c r="BC64" s="73">
        <f t="shared" si="5"/>
        <v>42.167000000000002</v>
      </c>
      <c r="BE64" s="73">
        <f t="shared" si="9"/>
        <v>0</v>
      </c>
      <c r="BF64" s="73">
        <f t="shared" si="10"/>
        <v>0</v>
      </c>
      <c r="BH64" s="73">
        <f t="shared" si="6"/>
        <v>42.167000000000002</v>
      </c>
    </row>
    <row r="65" spans="1:60" ht="14.5" x14ac:dyDescent="0.35">
      <c r="A65" t="s">
        <v>75</v>
      </c>
      <c r="B65" t="s">
        <v>77</v>
      </c>
      <c r="C65" s="73">
        <f>VLOOKUP($B65,'Tillförd energi'!$B$2:$AS$506,MATCH(C$1,'Tillförd energi'!$B$1:$AQ$1,0),FALSE)</f>
        <v>0</v>
      </c>
      <c r="D65" s="73">
        <f>VLOOKUP($B65,'Tillförd energi'!$B$2:$AS$506,MATCH(D$1,'Tillförd energi'!$B$1:$AQ$1,0),FALSE)</f>
        <v>0.30599999999999999</v>
      </c>
      <c r="E65" s="73">
        <f>VLOOKUP($B65,'Tillförd energi'!$B$2:$AS$506,MATCH(E$1,'Tillförd energi'!$B$1:$AQ$1,0),FALSE)</f>
        <v>0</v>
      </c>
      <c r="F65" s="73">
        <f>VLOOKUP($B65,'Tillförd energi'!$B$2:$AS$506,MATCH(F$1,'Tillförd energi'!$B$1:$AQ$1,0),FALSE)</f>
        <v>0</v>
      </c>
      <c r="G65" s="73">
        <f>VLOOKUP($B65,'Tillförd energi'!$B$2:$AS$506,MATCH(G$1,'Tillförd energi'!$B$1:$AQ$1,0),FALSE)</f>
        <v>0</v>
      </c>
      <c r="H65" s="73">
        <f>VLOOKUP($B65,'Tillförd energi'!$B$2:$AS$506,MATCH(H$1,'Tillförd energi'!$B$1:$AQ$1,0),FALSE)</f>
        <v>0</v>
      </c>
      <c r="I65" s="73">
        <f>VLOOKUP($B65,'Tillförd energi'!$B$2:$AS$506,MATCH(I$1,'Tillförd energi'!$B$1:$AQ$1,0),FALSE)</f>
        <v>0</v>
      </c>
      <c r="J65" s="73">
        <f>VLOOKUP($B65,'Tillförd energi'!$B$2:$AS$506,MATCH(J$1,'Tillförd energi'!$B$1:$AQ$1,0),FALSE)</f>
        <v>0</v>
      </c>
      <c r="K65" s="73">
        <f>VLOOKUP($B65,'Tillförd energi'!$B$2:$AS$506,MATCH(K$1,'Tillförd energi'!$B$1:$AQ$1,0),FALSE)</f>
        <v>0</v>
      </c>
      <c r="L65" s="73">
        <f>VLOOKUP($B65,'Tillförd energi'!$B$2:$AS$506,MATCH(L$1,'Tillförd energi'!$B$1:$AQ$1,0),FALSE)</f>
        <v>0</v>
      </c>
      <c r="M65" s="73">
        <f>VLOOKUP($B65,'Tillförd energi'!$B$2:$AS$506,MATCH(M$1,'Tillförd energi'!$B$1:$AQ$1,0),FALSE)</f>
        <v>0</v>
      </c>
      <c r="N65" s="73">
        <f>VLOOKUP($B65,'Tillförd energi'!$B$2:$AS$506,MATCH(N$1,'Tillförd energi'!$B$1:$AQ$1,0),FALSE)</f>
        <v>0</v>
      </c>
      <c r="O65" s="73">
        <f>VLOOKUP($B65,'Tillförd energi'!$B$2:$AS$506,MATCH(O$1,'Tillförd energi'!$B$1:$AQ$1,0),FALSE)</f>
        <v>0</v>
      </c>
      <c r="P65" s="73">
        <f>VLOOKUP($B65,'Tillförd energi'!$B$2:$AS$506,MATCH(P$1,'Tillförd energi'!$B$1:$AQ$1,0),FALSE)</f>
        <v>0</v>
      </c>
      <c r="Q65" s="73">
        <f>VLOOKUP($B65,'Tillförd energi'!$B$2:$AS$506,MATCH(Q$1,'Tillförd energi'!$B$1:$AQ$1,0),FALSE)</f>
        <v>3.2869999999999999</v>
      </c>
      <c r="R65" s="73">
        <f>VLOOKUP($B65,'Tillförd energi'!$B$2:$AS$506,MATCH(R$1,'Tillförd energi'!$B$1:$AQ$1,0),FALSE)</f>
        <v>0</v>
      </c>
      <c r="S65" s="73">
        <f>VLOOKUP($B65,'Tillförd energi'!$B$2:$AS$506,MATCH(S$1,'Tillförd energi'!$B$1:$AQ$1,0),FALSE)</f>
        <v>0</v>
      </c>
      <c r="T65" s="73">
        <f>VLOOKUP($B65,'Tillförd energi'!$B$2:$AS$506,MATCH(T$1,'Tillförd energi'!$B$1:$AQ$1,0),FALSE)</f>
        <v>0</v>
      </c>
      <c r="U65" s="73">
        <f>VLOOKUP($B65,'Tillförd energi'!$B$2:$AS$506,MATCH(U$1,'Tillförd energi'!$B$1:$AQ$1,0),FALSE)</f>
        <v>0</v>
      </c>
      <c r="V65" s="73">
        <f>VLOOKUP($B65,'Tillförd energi'!$B$2:$AS$506,MATCH(V$1,'Tillförd energi'!$B$1:$AQ$1,0),FALSE)</f>
        <v>0</v>
      </c>
      <c r="W65" s="73">
        <f>VLOOKUP($B65,'Tillförd energi'!$B$2:$AS$506,MATCH(W$1,'Tillförd energi'!$B$1:$AQ$1,0),FALSE)</f>
        <v>0</v>
      </c>
      <c r="X65" s="73">
        <f>VLOOKUP($B65,'Tillförd energi'!$B$2:$AS$506,MATCH(X$1,'Tillförd energi'!$B$1:$AQ$1,0),FALSE)</f>
        <v>0</v>
      </c>
      <c r="Y65" s="73">
        <f>VLOOKUP($B65,'Tillförd energi'!$B$2:$AS$506,MATCH(Y$1,'Tillförd energi'!$B$1:$AQ$1,0),FALSE)</f>
        <v>0</v>
      </c>
      <c r="Z65" s="73">
        <f>VLOOKUP($B65,'Tillförd energi'!$B$2:$AS$506,MATCH(Z$1,'Tillförd energi'!$B$1:$AQ$1,0),FALSE)</f>
        <v>0</v>
      </c>
      <c r="AA65" s="73">
        <f>VLOOKUP($B65,'Tillförd energi'!$B$2:$AS$506,MATCH(AA$1,'Tillförd energi'!$B$1:$AQ$1,0),FALSE)</f>
        <v>0</v>
      </c>
      <c r="AB65" s="73">
        <f>VLOOKUP($B65,'Tillförd energi'!$B$2:$AS$506,MATCH(AB$1,'Tillförd energi'!$B$1:$AQ$1,0),FALSE)</f>
        <v>0</v>
      </c>
      <c r="AC65" s="73">
        <f>VLOOKUP($B65,'Tillförd energi'!$B$2:$AS$506,MATCH(AC$1,'Tillförd energi'!$B$1:$AQ$1,0),FALSE)</f>
        <v>0</v>
      </c>
      <c r="AD65" s="73">
        <f>VLOOKUP($B65,'Tillförd energi'!$B$2:$AS$506,MATCH(AD$1,'Tillförd energi'!$B$1:$AQ$1,0),FALSE)</f>
        <v>0</v>
      </c>
      <c r="AF65" s="73">
        <f>VLOOKUP($B65,'Tillförd energi'!$B$2:$AS$506,MATCH(AF$1,'Tillförd energi'!$B$1:$AQ$1,0),FALSE)</f>
        <v>0.128</v>
      </c>
      <c r="AH65" s="73">
        <f>IFERROR(VLOOKUP(B65,Miljö!$B$1:$S$476,9,FALSE)/1,0)</f>
        <v>0</v>
      </c>
      <c r="AJ65" s="81">
        <f>IFERROR(VLOOKUP($B65,Miljö!$B$1:$S$500,MATCH("hjälpel exklusive kraftvärme (GWh)",Miljö!$B$1:$V$1,0),FALSE)/1,"")</f>
        <v>0.128</v>
      </c>
      <c r="AK65" s="81">
        <f t="shared" si="0"/>
        <v>0.128</v>
      </c>
      <c r="AL65" s="81">
        <f>VLOOKUP($B65,'Slutlig allokering'!$B$2:$AL$462,MATCH("Hjälpel kraftvärme",'Slutlig allokering'!$B$2:$AL$2,0),FALSE)</f>
        <v>0</v>
      </c>
      <c r="AN65" s="73">
        <f t="shared" si="1"/>
        <v>3.7210000000000001</v>
      </c>
      <c r="AO65" s="73">
        <f t="shared" si="2"/>
        <v>3.7210000000000001</v>
      </c>
      <c r="AP65" s="73">
        <f>IF(ISERROR(1/VLOOKUP($B65,Leveranser!$B$1:$S$500,MATCH("såld värme (gwh)",Leveranser!$B$1:$S$1,0),FALSE)),"",VLOOKUP($B65,Leveranser!$B$1:$S$500,MATCH("såld värme (gwh)",Leveranser!$B$1:$S$1,0),FALSE))</f>
        <v>2.762</v>
      </c>
      <c r="AQ65" s="73">
        <f>VLOOKUP($B65,Leveranser!$B$1:$Y$500,MATCH("Totalt såld fjärrvärme till andra fjärrvärmeföretag",Leveranser!$B$1:$AA$1,0),FALSE)</f>
        <v>0</v>
      </c>
      <c r="AR65" s="73">
        <f>IF(ISERROR(1/VLOOKUP($B65,Miljö!$B$1:$S$500,MATCH("Såld mängd produktionsspecifik fjärrvärme (GWh)",Miljö!$B$1:$R$1,0),FALSE)),0,VLOOKUP($B65,Miljö!$B$1:$S$500,MATCH("Såld mängd produktionsspecifik fjärrvärme (GWh)",Miljö!$B$1:$R$1,0),FALSE))</f>
        <v>0</v>
      </c>
      <c r="AS65" s="82">
        <f t="shared" si="7"/>
        <v>0.74227358237033059</v>
      </c>
      <c r="AU65" s="73" t="str">
        <f>VLOOKUP($B65,'Miljövärden urval för publ'!$B$2:$I$486,7,FALSE)</f>
        <v>Ja</v>
      </c>
      <c r="AV65" s="73" t="str">
        <f>VLOOKUP($B65,'Miljövärden urval för publ'!$B$2:$I$486,6,FALSE)</f>
        <v>Ja</v>
      </c>
      <c r="AZ65" s="73">
        <f t="shared" si="3"/>
        <v>0.128</v>
      </c>
      <c r="BA65" s="73">
        <f t="shared" si="8"/>
        <v>0</v>
      </c>
      <c r="BB65" s="73">
        <f t="shared" si="4"/>
        <v>0</v>
      </c>
      <c r="BC65" s="73">
        <f t="shared" si="5"/>
        <v>3.2869999999999999</v>
      </c>
      <c r="BE65" s="73">
        <f t="shared" si="9"/>
        <v>0</v>
      </c>
      <c r="BF65" s="73">
        <f t="shared" si="10"/>
        <v>0</v>
      </c>
      <c r="BH65" s="73">
        <f t="shared" si="6"/>
        <v>3.2869999999999999</v>
      </c>
    </row>
    <row r="66" spans="1:60" ht="14.5" x14ac:dyDescent="0.35">
      <c r="A66" t="s">
        <v>75</v>
      </c>
      <c r="B66" t="s">
        <v>78</v>
      </c>
      <c r="C66" s="73">
        <f>VLOOKUP($B66,'Tillförd energi'!$B$2:$AS$506,MATCH(C$1,'Tillförd energi'!$B$1:$AQ$1,0),FALSE)</f>
        <v>0</v>
      </c>
      <c r="D66" s="73">
        <f>VLOOKUP($B66,'Tillförd energi'!$B$2:$AS$506,MATCH(D$1,'Tillförd energi'!$B$1:$AQ$1,0),FALSE)</f>
        <v>4.9000000000000002E-2</v>
      </c>
      <c r="E66" s="73">
        <f>VLOOKUP($B66,'Tillförd energi'!$B$2:$AS$506,MATCH(E$1,'Tillförd energi'!$B$1:$AQ$1,0),FALSE)</f>
        <v>0</v>
      </c>
      <c r="F66" s="73">
        <f>VLOOKUP($B66,'Tillförd energi'!$B$2:$AS$506,MATCH(F$1,'Tillförd energi'!$B$1:$AQ$1,0),FALSE)</f>
        <v>0</v>
      </c>
      <c r="G66" s="73">
        <f>VLOOKUP($B66,'Tillförd energi'!$B$2:$AS$506,MATCH(G$1,'Tillförd energi'!$B$1:$AQ$1,0),FALSE)</f>
        <v>0</v>
      </c>
      <c r="H66" s="73">
        <f>VLOOKUP($B66,'Tillförd energi'!$B$2:$AS$506,MATCH(H$1,'Tillförd energi'!$B$1:$AQ$1,0),FALSE)</f>
        <v>0</v>
      </c>
      <c r="I66" s="73">
        <f>VLOOKUP($B66,'Tillförd energi'!$B$2:$AS$506,MATCH(I$1,'Tillförd energi'!$B$1:$AQ$1,0),FALSE)</f>
        <v>0</v>
      </c>
      <c r="J66" s="73">
        <f>VLOOKUP($B66,'Tillförd energi'!$B$2:$AS$506,MATCH(J$1,'Tillförd energi'!$B$1:$AQ$1,0),FALSE)</f>
        <v>0</v>
      </c>
      <c r="K66" s="73">
        <f>VLOOKUP($B66,'Tillförd energi'!$B$2:$AS$506,MATCH(K$1,'Tillförd energi'!$B$1:$AQ$1,0),FALSE)</f>
        <v>0</v>
      </c>
      <c r="L66" s="73">
        <f>VLOOKUP($B66,'Tillförd energi'!$B$2:$AS$506,MATCH(L$1,'Tillförd energi'!$B$1:$AQ$1,0),FALSE)</f>
        <v>0</v>
      </c>
      <c r="M66" s="73">
        <f>VLOOKUP($B66,'Tillförd energi'!$B$2:$AS$506,MATCH(M$1,'Tillförd energi'!$B$1:$AQ$1,0),FALSE)</f>
        <v>0</v>
      </c>
      <c r="N66" s="73">
        <f>VLOOKUP($B66,'Tillförd energi'!$B$2:$AS$506,MATCH(N$1,'Tillförd energi'!$B$1:$AQ$1,0),FALSE)</f>
        <v>0</v>
      </c>
      <c r="O66" s="73">
        <f>VLOOKUP($B66,'Tillförd energi'!$B$2:$AS$506,MATCH(O$1,'Tillförd energi'!$B$1:$AQ$1,0),FALSE)</f>
        <v>0</v>
      </c>
      <c r="P66" s="73">
        <f>VLOOKUP($B66,'Tillförd energi'!$B$2:$AS$506,MATCH(P$1,'Tillförd energi'!$B$1:$AQ$1,0),FALSE)</f>
        <v>0</v>
      </c>
      <c r="Q66" s="73">
        <f>VLOOKUP($B66,'Tillförd energi'!$B$2:$AS$506,MATCH(Q$1,'Tillförd energi'!$B$1:$AQ$1,0),FALSE)</f>
        <v>3.4809999999999999</v>
      </c>
      <c r="R66" s="73">
        <f>VLOOKUP($B66,'Tillförd energi'!$B$2:$AS$506,MATCH(R$1,'Tillförd energi'!$B$1:$AQ$1,0),FALSE)</f>
        <v>0</v>
      </c>
      <c r="S66" s="73">
        <f>VLOOKUP($B66,'Tillförd energi'!$B$2:$AS$506,MATCH(S$1,'Tillförd energi'!$B$1:$AQ$1,0),FALSE)</f>
        <v>0</v>
      </c>
      <c r="T66" s="73">
        <f>VLOOKUP($B66,'Tillförd energi'!$B$2:$AS$506,MATCH(T$1,'Tillförd energi'!$B$1:$AQ$1,0),FALSE)</f>
        <v>0</v>
      </c>
      <c r="U66" s="73">
        <f>VLOOKUP($B66,'Tillförd energi'!$B$2:$AS$506,MATCH(U$1,'Tillförd energi'!$B$1:$AQ$1,0),FALSE)</f>
        <v>0</v>
      </c>
      <c r="V66" s="73">
        <f>VLOOKUP($B66,'Tillförd energi'!$B$2:$AS$506,MATCH(V$1,'Tillförd energi'!$B$1:$AQ$1,0),FALSE)</f>
        <v>0</v>
      </c>
      <c r="W66" s="73">
        <f>VLOOKUP($B66,'Tillförd energi'!$B$2:$AS$506,MATCH(W$1,'Tillförd energi'!$B$1:$AQ$1,0),FALSE)</f>
        <v>0</v>
      </c>
      <c r="X66" s="73">
        <f>VLOOKUP($B66,'Tillförd energi'!$B$2:$AS$506,MATCH(X$1,'Tillförd energi'!$B$1:$AQ$1,0),FALSE)</f>
        <v>0</v>
      </c>
      <c r="Y66" s="73">
        <f>VLOOKUP($B66,'Tillförd energi'!$B$2:$AS$506,MATCH(Y$1,'Tillförd energi'!$B$1:$AQ$1,0),FALSE)</f>
        <v>0</v>
      </c>
      <c r="Z66" s="73">
        <f>VLOOKUP($B66,'Tillförd energi'!$B$2:$AS$506,MATCH(Z$1,'Tillförd energi'!$B$1:$AQ$1,0),FALSE)</f>
        <v>0</v>
      </c>
      <c r="AA66" s="73">
        <f>VLOOKUP($B66,'Tillförd energi'!$B$2:$AS$506,MATCH(AA$1,'Tillförd energi'!$B$1:$AQ$1,0),FALSE)</f>
        <v>0</v>
      </c>
      <c r="AB66" s="73">
        <f>VLOOKUP($B66,'Tillförd energi'!$B$2:$AS$506,MATCH(AB$1,'Tillförd energi'!$B$1:$AQ$1,0),FALSE)</f>
        <v>0</v>
      </c>
      <c r="AC66" s="73">
        <f>VLOOKUP($B66,'Tillförd energi'!$B$2:$AS$506,MATCH(AC$1,'Tillförd energi'!$B$1:$AQ$1,0),FALSE)</f>
        <v>0</v>
      </c>
      <c r="AD66" s="73">
        <f>VLOOKUP($B66,'Tillförd energi'!$B$2:$AS$506,MATCH(AD$1,'Tillförd energi'!$B$1:$AQ$1,0),FALSE)</f>
        <v>0</v>
      </c>
      <c r="AF66" s="73">
        <f>VLOOKUP($B66,'Tillförd energi'!$B$2:$AS$506,MATCH(AF$1,'Tillförd energi'!$B$1:$AQ$1,0),FALSE)</f>
        <v>5.2999999999999999E-2</v>
      </c>
      <c r="AH66" s="73">
        <f>IFERROR(VLOOKUP(B66,Miljö!$B$1:$S$476,9,FALSE)/1,0)</f>
        <v>0</v>
      </c>
      <c r="AJ66" s="81">
        <f>IFERROR(VLOOKUP($B66,Miljö!$B$1:$S$500,MATCH("hjälpel exklusive kraftvärme (GWh)",Miljö!$B$1:$V$1,0),FALSE)/1,"")</f>
        <v>5.2999999999999999E-2</v>
      </c>
      <c r="AK66" s="81">
        <f t="shared" ref="AK66:AK129" si="11">IF(ISERROR(1/AJ66),
IF(ISERROR(0.03*AP66),0,0.03*AP66),
AJ66)</f>
        <v>5.2999999999999999E-2</v>
      </c>
      <c r="AL66" s="81">
        <f>VLOOKUP($B66,'Slutlig allokering'!$B$2:$AL$462,MATCH("Hjälpel kraftvärme",'Slutlig allokering'!$B$2:$AL$2,0),FALSE)</f>
        <v>0</v>
      </c>
      <c r="AN66" s="73">
        <f t="shared" ref="AN66:AN129" si="12">SUM(C66:AF66)</f>
        <v>3.5829999999999997</v>
      </c>
      <c r="AO66" s="73">
        <f t="shared" ref="AO66:AO129" si="13">AN66+AH66</f>
        <v>3.5829999999999997</v>
      </c>
      <c r="AP66" s="73">
        <f>IF(ISERROR(1/VLOOKUP($B66,Leveranser!$B$1:$S$500,MATCH("såld värme (gwh)",Leveranser!$B$1:$S$1,0),FALSE)),"",VLOOKUP($B66,Leveranser!$B$1:$S$500,MATCH("såld värme (gwh)",Leveranser!$B$1:$S$1,0),FALSE))</f>
        <v>2.609</v>
      </c>
      <c r="AQ66" s="73">
        <f>VLOOKUP($B66,Leveranser!$B$1:$Y$500,MATCH("Totalt såld fjärrvärme till andra fjärrvärmeföretag",Leveranser!$B$1:$AA$1,0),FALSE)</f>
        <v>0</v>
      </c>
      <c r="AR66" s="73">
        <f>IF(ISERROR(1/VLOOKUP($B66,Miljö!$B$1:$S$500,MATCH("Såld mängd produktionsspecifik fjärrvärme (GWh)",Miljö!$B$1:$R$1,0),FALSE)),0,VLOOKUP($B66,Miljö!$B$1:$S$500,MATCH("Såld mängd produktionsspecifik fjärrvärme (GWh)",Miljö!$B$1:$R$1,0),FALSE))</f>
        <v>0</v>
      </c>
      <c r="AS66" s="82">
        <f t="shared" si="7"/>
        <v>0.72816075914038525</v>
      </c>
      <c r="AU66" s="73" t="str">
        <f>VLOOKUP($B66,'Miljövärden urval för publ'!$B$2:$I$486,7,FALSE)</f>
        <v>Ja</v>
      </c>
      <c r="AV66" s="73" t="str">
        <f>VLOOKUP($B66,'Miljövärden urval för publ'!$B$2:$I$486,6,FALSE)</f>
        <v>Ja</v>
      </c>
      <c r="AZ66" s="73">
        <f t="shared" ref="AZ66:AZ129" si="14">Y66+Z66+AF66</f>
        <v>5.2999999999999999E-2</v>
      </c>
      <c r="BA66" s="73">
        <f t="shared" si="8"/>
        <v>0</v>
      </c>
      <c r="BB66" s="73">
        <f t="shared" ref="BB66:BB129" si="15">L66+M66+N66+O66+P66</f>
        <v>0</v>
      </c>
      <c r="BC66" s="73">
        <f t="shared" ref="BC66:BC129" si="16">Q66+R66+S66+T66</f>
        <v>3.4809999999999999</v>
      </c>
      <c r="BE66" s="73">
        <f t="shared" si="9"/>
        <v>0</v>
      </c>
      <c r="BF66" s="73">
        <f t="shared" si="10"/>
        <v>0</v>
      </c>
      <c r="BH66" s="73">
        <f t="shared" ref="BH66:BH129" si="17">K66+L66+M66+N66+O66+P66+Q66+R66+S66+T66+U66+V66+W66</f>
        <v>3.4809999999999999</v>
      </c>
    </row>
    <row r="67" spans="1:60" ht="14.5" x14ac:dyDescent="0.35">
      <c r="A67" t="s">
        <v>75</v>
      </c>
      <c r="B67" t="s">
        <v>79</v>
      </c>
      <c r="C67" s="73">
        <f>VLOOKUP($B67,'Tillförd energi'!$B$2:$AS$506,MATCH(C$1,'Tillförd energi'!$B$1:$AQ$1,0),FALSE)</f>
        <v>0</v>
      </c>
      <c r="D67" s="73">
        <f>VLOOKUP($B67,'Tillförd energi'!$B$2:$AS$506,MATCH(D$1,'Tillförd energi'!$B$1:$AQ$1,0),FALSE)</f>
        <v>0.02</v>
      </c>
      <c r="E67" s="73">
        <f>VLOOKUP($B67,'Tillförd energi'!$B$2:$AS$506,MATCH(E$1,'Tillförd energi'!$B$1:$AQ$1,0),FALSE)</f>
        <v>0</v>
      </c>
      <c r="F67" s="73">
        <f>VLOOKUP($B67,'Tillförd energi'!$B$2:$AS$506,MATCH(F$1,'Tillförd energi'!$B$1:$AQ$1,0),FALSE)</f>
        <v>0</v>
      </c>
      <c r="G67" s="73">
        <f>VLOOKUP($B67,'Tillförd energi'!$B$2:$AS$506,MATCH(G$1,'Tillförd energi'!$B$1:$AQ$1,0),FALSE)</f>
        <v>0</v>
      </c>
      <c r="H67" s="73">
        <f>VLOOKUP($B67,'Tillförd energi'!$B$2:$AS$506,MATCH(H$1,'Tillförd energi'!$B$1:$AQ$1,0),FALSE)</f>
        <v>0</v>
      </c>
      <c r="I67" s="73">
        <f>VLOOKUP($B67,'Tillförd energi'!$B$2:$AS$506,MATCH(I$1,'Tillförd energi'!$B$1:$AQ$1,0),FALSE)</f>
        <v>0</v>
      </c>
      <c r="J67" s="73">
        <f>VLOOKUP($B67,'Tillförd energi'!$B$2:$AS$506,MATCH(J$1,'Tillförd energi'!$B$1:$AQ$1,0),FALSE)</f>
        <v>0</v>
      </c>
      <c r="K67" s="73">
        <f>VLOOKUP($B67,'Tillförd energi'!$B$2:$AS$506,MATCH(K$1,'Tillförd energi'!$B$1:$AQ$1,0),FALSE)</f>
        <v>0</v>
      </c>
      <c r="L67" s="73">
        <f>VLOOKUP($B67,'Tillförd energi'!$B$2:$AS$506,MATCH(L$1,'Tillförd energi'!$B$1:$AQ$1,0),FALSE)</f>
        <v>0</v>
      </c>
      <c r="M67" s="73">
        <f>VLOOKUP($B67,'Tillförd energi'!$B$2:$AS$506,MATCH(M$1,'Tillförd energi'!$B$1:$AQ$1,0),FALSE)</f>
        <v>0</v>
      </c>
      <c r="N67" s="73">
        <f>VLOOKUP($B67,'Tillförd energi'!$B$2:$AS$506,MATCH(N$1,'Tillförd energi'!$B$1:$AQ$1,0),FALSE)</f>
        <v>0</v>
      </c>
      <c r="O67" s="73">
        <f>VLOOKUP($B67,'Tillförd energi'!$B$2:$AS$506,MATCH(O$1,'Tillförd energi'!$B$1:$AQ$1,0),FALSE)</f>
        <v>0</v>
      </c>
      <c r="P67" s="73">
        <f>VLOOKUP($B67,'Tillförd energi'!$B$2:$AS$506,MATCH(P$1,'Tillförd energi'!$B$1:$AQ$1,0),FALSE)</f>
        <v>0</v>
      </c>
      <c r="Q67" s="73">
        <f>VLOOKUP($B67,'Tillförd energi'!$B$2:$AS$506,MATCH(Q$1,'Tillförd energi'!$B$1:$AQ$1,0),FALSE)</f>
        <v>0.84899999999999998</v>
      </c>
      <c r="R67" s="73">
        <f>VLOOKUP($B67,'Tillförd energi'!$B$2:$AS$506,MATCH(R$1,'Tillförd energi'!$B$1:$AQ$1,0),FALSE)</f>
        <v>0</v>
      </c>
      <c r="S67" s="73">
        <f>VLOOKUP($B67,'Tillförd energi'!$B$2:$AS$506,MATCH(S$1,'Tillförd energi'!$B$1:$AQ$1,0),FALSE)</f>
        <v>0</v>
      </c>
      <c r="T67" s="73">
        <f>VLOOKUP($B67,'Tillförd energi'!$B$2:$AS$506,MATCH(T$1,'Tillförd energi'!$B$1:$AQ$1,0),FALSE)</f>
        <v>0</v>
      </c>
      <c r="U67" s="73">
        <f>VLOOKUP($B67,'Tillförd energi'!$B$2:$AS$506,MATCH(U$1,'Tillförd energi'!$B$1:$AQ$1,0),FALSE)</f>
        <v>0</v>
      </c>
      <c r="V67" s="73">
        <f>VLOOKUP($B67,'Tillförd energi'!$B$2:$AS$506,MATCH(V$1,'Tillförd energi'!$B$1:$AQ$1,0),FALSE)</f>
        <v>0</v>
      </c>
      <c r="W67" s="73">
        <f>VLOOKUP($B67,'Tillförd energi'!$B$2:$AS$506,MATCH(W$1,'Tillförd energi'!$B$1:$AQ$1,0),FALSE)</f>
        <v>0</v>
      </c>
      <c r="X67" s="73">
        <f>VLOOKUP($B67,'Tillförd energi'!$B$2:$AS$506,MATCH(X$1,'Tillförd energi'!$B$1:$AQ$1,0),FALSE)</f>
        <v>0</v>
      </c>
      <c r="Y67" s="73">
        <f>VLOOKUP($B67,'Tillförd energi'!$B$2:$AS$506,MATCH(Y$1,'Tillförd energi'!$B$1:$AQ$1,0),FALSE)</f>
        <v>0</v>
      </c>
      <c r="Z67" s="73">
        <f>VLOOKUP($B67,'Tillförd energi'!$B$2:$AS$506,MATCH(Z$1,'Tillförd energi'!$B$1:$AQ$1,0),FALSE)</f>
        <v>0</v>
      </c>
      <c r="AA67" s="73">
        <f>VLOOKUP($B67,'Tillförd energi'!$B$2:$AS$506,MATCH(AA$1,'Tillförd energi'!$B$1:$AQ$1,0),FALSE)</f>
        <v>0</v>
      </c>
      <c r="AB67" s="73">
        <f>VLOOKUP($B67,'Tillförd energi'!$B$2:$AS$506,MATCH(AB$1,'Tillförd energi'!$B$1:$AQ$1,0),FALSE)</f>
        <v>0</v>
      </c>
      <c r="AC67" s="73">
        <f>VLOOKUP($B67,'Tillförd energi'!$B$2:$AS$506,MATCH(AC$1,'Tillförd energi'!$B$1:$AQ$1,0),FALSE)</f>
        <v>0</v>
      </c>
      <c r="AD67" s="73">
        <f>VLOOKUP($B67,'Tillförd energi'!$B$2:$AS$506,MATCH(AD$1,'Tillförd energi'!$B$1:$AQ$1,0),FALSE)</f>
        <v>0</v>
      </c>
      <c r="AF67" s="73">
        <f>VLOOKUP($B67,'Tillförd energi'!$B$2:$AS$506,MATCH(AF$1,'Tillförd energi'!$B$1:$AQ$1,0),FALSE)</f>
        <v>1.2999999999999999E-2</v>
      </c>
      <c r="AH67" s="73">
        <f>IFERROR(VLOOKUP(B67,Miljö!$B$1:$S$476,9,FALSE)/1,0)</f>
        <v>0</v>
      </c>
      <c r="AJ67" s="81">
        <f>IFERROR(VLOOKUP($B67,Miljö!$B$1:$S$500,MATCH("hjälpel exklusive kraftvärme (GWh)",Miljö!$B$1:$V$1,0),FALSE)/1,"")</f>
        <v>1.2999999999999999E-2</v>
      </c>
      <c r="AK67" s="81">
        <f t="shared" si="11"/>
        <v>1.2999999999999999E-2</v>
      </c>
      <c r="AL67" s="81">
        <f>VLOOKUP($B67,'Slutlig allokering'!$B$2:$AL$462,MATCH("Hjälpel kraftvärme",'Slutlig allokering'!$B$2:$AL$2,0),FALSE)</f>
        <v>0</v>
      </c>
      <c r="AN67" s="73">
        <f t="shared" si="12"/>
        <v>0.88200000000000001</v>
      </c>
      <c r="AO67" s="73">
        <f t="shared" si="13"/>
        <v>0.88200000000000001</v>
      </c>
      <c r="AP67" s="73">
        <f>IF(ISERROR(1/VLOOKUP($B67,Leveranser!$B$1:$S$500,MATCH("såld värme (gwh)",Leveranser!$B$1:$S$1,0),FALSE)),"",VLOOKUP($B67,Leveranser!$B$1:$S$500,MATCH("såld värme (gwh)",Leveranser!$B$1:$S$1,0),FALSE))</f>
        <v>0.53</v>
      </c>
      <c r="AQ67" s="73">
        <f>VLOOKUP($B67,Leveranser!$B$1:$Y$500,MATCH("Totalt såld fjärrvärme till andra fjärrvärmeföretag",Leveranser!$B$1:$AA$1,0),FALSE)</f>
        <v>0</v>
      </c>
      <c r="AR67" s="73">
        <f>IF(ISERROR(1/VLOOKUP($B67,Miljö!$B$1:$S$500,MATCH("Såld mängd produktionsspecifik fjärrvärme (GWh)",Miljö!$B$1:$R$1,0),FALSE)),0,VLOOKUP($B67,Miljö!$B$1:$S$500,MATCH("Såld mängd produktionsspecifik fjärrvärme (GWh)",Miljö!$B$1:$R$1,0),FALSE))</f>
        <v>0</v>
      </c>
      <c r="AS67" s="82">
        <f t="shared" ref="AS67:AS130" si="18">IF(ISERROR(AP67/AO67),"",AP67/AO67)</f>
        <v>0.60090702947845809</v>
      </c>
      <c r="AU67" s="73" t="str">
        <f>VLOOKUP($B67,'Miljövärden urval för publ'!$B$2:$I$486,7,FALSE)</f>
        <v>Ja</v>
      </c>
      <c r="AV67" s="73" t="str">
        <f>VLOOKUP($B67,'Miljövärden urval för publ'!$B$2:$I$486,6,FALSE)</f>
        <v>Ja</v>
      </c>
      <c r="AZ67" s="73">
        <f t="shared" si="14"/>
        <v>1.2999999999999999E-2</v>
      </c>
      <c r="BA67" s="73">
        <f t="shared" ref="BA67:BA130" si="19">W67</f>
        <v>0</v>
      </c>
      <c r="BB67" s="73">
        <f t="shared" si="15"/>
        <v>0</v>
      </c>
      <c r="BC67" s="73">
        <f t="shared" si="16"/>
        <v>0.84899999999999998</v>
      </c>
      <c r="BE67" s="73">
        <f t="shared" ref="BE67:BE130" si="20">AA67</f>
        <v>0</v>
      </c>
      <c r="BF67" s="73">
        <f t="shared" ref="BF67:BF130" si="21">AD67</f>
        <v>0</v>
      </c>
      <c r="BH67" s="73">
        <f t="shared" si="17"/>
        <v>0.84899999999999998</v>
      </c>
    </row>
    <row r="68" spans="1:60" ht="14.5" x14ac:dyDescent="0.35">
      <c r="A68" t="s">
        <v>80</v>
      </c>
      <c r="B68" t="s">
        <v>81</v>
      </c>
      <c r="C68" s="73">
        <f>VLOOKUP($B68,'Tillförd energi'!$B$2:$AS$506,MATCH(C$1,'Tillförd energi'!$B$1:$AQ$1,0),FALSE)</f>
        <v>0</v>
      </c>
      <c r="D68" s="73">
        <f>VLOOKUP($B68,'Tillförd energi'!$B$2:$AS$506,MATCH(D$1,'Tillförd energi'!$B$1:$AQ$1,0),FALSE)</f>
        <v>0</v>
      </c>
      <c r="E68" s="73">
        <f>VLOOKUP($B68,'Tillförd energi'!$B$2:$AS$506,MATCH(E$1,'Tillförd energi'!$B$1:$AQ$1,0),FALSE)</f>
        <v>0</v>
      </c>
      <c r="F68" s="73">
        <f>VLOOKUP($B68,'Tillförd energi'!$B$2:$AS$506,MATCH(F$1,'Tillförd energi'!$B$1:$AQ$1,0),FALSE)</f>
        <v>0</v>
      </c>
      <c r="G68" s="73">
        <f>VLOOKUP($B68,'Tillförd energi'!$B$2:$AS$506,MATCH(G$1,'Tillförd energi'!$B$1:$AQ$1,0),FALSE)</f>
        <v>0</v>
      </c>
      <c r="H68" s="73">
        <f>VLOOKUP($B68,'Tillförd energi'!$B$2:$AS$506,MATCH(H$1,'Tillförd energi'!$B$1:$AQ$1,0),FALSE)</f>
        <v>0</v>
      </c>
      <c r="I68" s="73">
        <f>VLOOKUP($B68,'Tillförd energi'!$B$2:$AS$506,MATCH(I$1,'Tillförd energi'!$B$1:$AQ$1,0),FALSE)</f>
        <v>0</v>
      </c>
      <c r="J68" s="73">
        <f>VLOOKUP($B68,'Tillförd energi'!$B$2:$AS$506,MATCH(J$1,'Tillförd energi'!$B$1:$AQ$1,0),FALSE)</f>
        <v>0</v>
      </c>
      <c r="K68" s="73">
        <f>VLOOKUP($B68,'Tillförd energi'!$B$2:$AS$506,MATCH(K$1,'Tillförd energi'!$B$1:$AQ$1,0),FALSE)</f>
        <v>0</v>
      </c>
      <c r="L68" s="73">
        <f>VLOOKUP($B68,'Tillförd energi'!$B$2:$AS$506,MATCH(L$1,'Tillförd energi'!$B$1:$AQ$1,0),FALSE)</f>
        <v>0</v>
      </c>
      <c r="M68" s="73">
        <f>VLOOKUP($B68,'Tillförd energi'!$B$2:$AS$506,MATCH(M$1,'Tillförd energi'!$B$1:$AQ$1,0),FALSE)</f>
        <v>0</v>
      </c>
      <c r="N68" s="73">
        <f>VLOOKUP($B68,'Tillförd energi'!$B$2:$AS$506,MATCH(N$1,'Tillförd energi'!$B$1:$AQ$1,0),FALSE)</f>
        <v>0</v>
      </c>
      <c r="O68" s="73">
        <f>VLOOKUP($B68,'Tillförd energi'!$B$2:$AS$506,MATCH(O$1,'Tillförd energi'!$B$1:$AQ$1,0),FALSE)</f>
        <v>0</v>
      </c>
      <c r="P68" s="73">
        <f>VLOOKUP($B68,'Tillförd energi'!$B$2:$AS$506,MATCH(P$1,'Tillförd energi'!$B$1:$AQ$1,0),FALSE)</f>
        <v>0</v>
      </c>
      <c r="Q68" s="73">
        <f>VLOOKUP($B68,'Tillförd energi'!$B$2:$AS$506,MATCH(Q$1,'Tillförd energi'!$B$1:$AQ$1,0),FALSE)</f>
        <v>0</v>
      </c>
      <c r="R68" s="73">
        <f>VLOOKUP($B68,'Tillförd energi'!$B$2:$AS$506,MATCH(R$1,'Tillförd energi'!$B$1:$AQ$1,0),FALSE)</f>
        <v>0</v>
      </c>
      <c r="S68" s="73">
        <f>VLOOKUP($B68,'Tillförd energi'!$B$2:$AS$506,MATCH(S$1,'Tillförd energi'!$B$1:$AQ$1,0),FALSE)</f>
        <v>0</v>
      </c>
      <c r="T68" s="73">
        <f>VLOOKUP($B68,'Tillförd energi'!$B$2:$AS$506,MATCH(T$1,'Tillförd energi'!$B$1:$AQ$1,0),FALSE)</f>
        <v>0</v>
      </c>
      <c r="U68" s="73">
        <f>VLOOKUP($B68,'Tillförd energi'!$B$2:$AS$506,MATCH(U$1,'Tillförd energi'!$B$1:$AQ$1,0),FALSE)</f>
        <v>0</v>
      </c>
      <c r="V68" s="73">
        <f>VLOOKUP($B68,'Tillförd energi'!$B$2:$AS$506,MATCH(V$1,'Tillförd energi'!$B$1:$AQ$1,0),FALSE)</f>
        <v>0</v>
      </c>
      <c r="W68" s="73">
        <f>VLOOKUP($B68,'Tillförd energi'!$B$2:$AS$506,MATCH(W$1,'Tillförd energi'!$B$1:$AQ$1,0),FALSE)</f>
        <v>0</v>
      </c>
      <c r="X68" s="73">
        <f>VLOOKUP($B68,'Tillförd energi'!$B$2:$AS$506,MATCH(X$1,'Tillförd energi'!$B$1:$AQ$1,0),FALSE)</f>
        <v>0</v>
      </c>
      <c r="Y68" s="73">
        <f>VLOOKUP($B68,'Tillförd energi'!$B$2:$AS$506,MATCH(Y$1,'Tillförd energi'!$B$1:$AQ$1,0),FALSE)</f>
        <v>0</v>
      </c>
      <c r="Z68" s="73">
        <f>VLOOKUP($B68,'Tillförd energi'!$B$2:$AS$506,MATCH(Z$1,'Tillförd energi'!$B$1:$AQ$1,0),FALSE)</f>
        <v>0</v>
      </c>
      <c r="AA68" s="73">
        <f>VLOOKUP($B68,'Tillförd energi'!$B$2:$AS$506,MATCH(AA$1,'Tillförd energi'!$B$1:$AQ$1,0),FALSE)</f>
        <v>0</v>
      </c>
      <c r="AB68" s="73">
        <f>VLOOKUP($B68,'Tillförd energi'!$B$2:$AS$506,MATCH(AB$1,'Tillförd energi'!$B$1:$AQ$1,0),FALSE)</f>
        <v>0</v>
      </c>
      <c r="AC68" s="73">
        <f>VLOOKUP($B68,'Tillförd energi'!$B$2:$AS$506,MATCH(AC$1,'Tillförd energi'!$B$1:$AQ$1,0),FALSE)</f>
        <v>0</v>
      </c>
      <c r="AD68" s="73">
        <f>VLOOKUP($B68,'Tillförd energi'!$B$2:$AS$506,MATCH(AD$1,'Tillförd energi'!$B$1:$AQ$1,0),FALSE)</f>
        <v>0</v>
      </c>
      <c r="AF68" s="73">
        <f>VLOOKUP($B68,'Tillförd energi'!$B$2:$AS$506,MATCH(AF$1,'Tillförd energi'!$B$1:$AQ$1,0),FALSE)</f>
        <v>0</v>
      </c>
      <c r="AH68" s="73">
        <f>IFERROR(VLOOKUP(B68,Miljö!$B$1:$S$476,9,FALSE)/1,0)</f>
        <v>0</v>
      </c>
      <c r="AJ68" s="81" t="str">
        <f>IFERROR(VLOOKUP($B68,Miljö!$B$1:$S$500,MATCH("hjälpel exklusive kraftvärme (GWh)",Miljö!$B$1:$V$1,0),FALSE)/1,"")</f>
        <v/>
      </c>
      <c r="AK68" s="81">
        <f t="shared" si="11"/>
        <v>0</v>
      </c>
      <c r="AL68" s="81">
        <f>VLOOKUP($B68,'Slutlig allokering'!$B$2:$AL$462,MATCH("Hjälpel kraftvärme",'Slutlig allokering'!$B$2:$AL$2,0),FALSE)</f>
        <v>0</v>
      </c>
      <c r="AN68" s="73">
        <f t="shared" si="12"/>
        <v>0</v>
      </c>
      <c r="AO68" s="73">
        <f t="shared" si="13"/>
        <v>0</v>
      </c>
      <c r="AP68" s="73" t="str">
        <f>IF(ISERROR(1/VLOOKUP($B68,Leveranser!$B$1:$S$500,MATCH("såld värme (gwh)",Leveranser!$B$1:$S$1,0),FALSE)),"",VLOOKUP($B68,Leveranser!$B$1:$S$500,MATCH("såld värme (gwh)",Leveranser!$B$1:$S$1,0),FALSE))</f>
        <v/>
      </c>
      <c r="AQ68" s="73">
        <f>VLOOKUP($B68,Leveranser!$B$1:$Y$500,MATCH("Totalt såld fjärrvärme till andra fjärrvärmeföretag",Leveranser!$B$1:$AA$1,0),FALSE)</f>
        <v>0</v>
      </c>
      <c r="AR68" s="73">
        <f>IF(ISERROR(1/VLOOKUP($B68,Miljö!$B$1:$S$500,MATCH("Såld mängd produktionsspecifik fjärrvärme (GWh)",Miljö!$B$1:$R$1,0),FALSE)),0,VLOOKUP($B68,Miljö!$B$1:$S$500,MATCH("Såld mängd produktionsspecifik fjärrvärme (GWh)",Miljö!$B$1:$R$1,0),FALSE))</f>
        <v>0</v>
      </c>
      <c r="AS68" s="82" t="str">
        <f t="shared" si="18"/>
        <v/>
      </c>
      <c r="AU68" s="73" t="str">
        <f>VLOOKUP($B68,'Miljövärden urval för publ'!$B$2:$I$486,7,FALSE)</f>
        <v>Nej</v>
      </c>
      <c r="AV68" s="73" t="str">
        <f>VLOOKUP($B68,'Miljövärden urval för publ'!$B$2:$I$486,6,FALSE)</f>
        <v>Nej</v>
      </c>
      <c r="AZ68" s="73">
        <f t="shared" si="14"/>
        <v>0</v>
      </c>
      <c r="BA68" s="73">
        <f t="shared" si="19"/>
        <v>0</v>
      </c>
      <c r="BB68" s="73">
        <f t="shared" si="15"/>
        <v>0</v>
      </c>
      <c r="BC68" s="73">
        <f t="shared" si="16"/>
        <v>0</v>
      </c>
      <c r="BE68" s="73">
        <f t="shared" si="20"/>
        <v>0</v>
      </c>
      <c r="BF68" s="73">
        <f t="shared" si="21"/>
        <v>0</v>
      </c>
      <c r="BH68" s="73">
        <f t="shared" si="17"/>
        <v>0</v>
      </c>
    </row>
    <row r="69" spans="1:60" ht="14.5" x14ac:dyDescent="0.35">
      <c r="A69" t="s">
        <v>80</v>
      </c>
      <c r="B69" t="s">
        <v>82</v>
      </c>
      <c r="C69" s="73">
        <f>VLOOKUP($B69,'Tillförd energi'!$B$2:$AS$506,MATCH(C$1,'Tillförd energi'!$B$1:$AQ$1,0),FALSE)</f>
        <v>0</v>
      </c>
      <c r="D69" s="73">
        <f>VLOOKUP($B69,'Tillförd energi'!$B$2:$AS$506,MATCH(D$1,'Tillförd energi'!$B$1:$AQ$1,0),FALSE)</f>
        <v>0</v>
      </c>
      <c r="E69" s="73">
        <f>VLOOKUP($B69,'Tillförd energi'!$B$2:$AS$506,MATCH(E$1,'Tillförd energi'!$B$1:$AQ$1,0),FALSE)</f>
        <v>0</v>
      </c>
      <c r="F69" s="73">
        <f>VLOOKUP($B69,'Tillförd energi'!$B$2:$AS$506,MATCH(F$1,'Tillförd energi'!$B$1:$AQ$1,0),FALSE)</f>
        <v>0</v>
      </c>
      <c r="G69" s="73">
        <f>VLOOKUP($B69,'Tillförd energi'!$B$2:$AS$506,MATCH(G$1,'Tillförd energi'!$B$1:$AQ$1,0),FALSE)</f>
        <v>4.3</v>
      </c>
      <c r="H69" s="73">
        <f>VLOOKUP($B69,'Tillförd energi'!$B$2:$AS$506,MATCH(H$1,'Tillförd energi'!$B$1:$AQ$1,0),FALSE)</f>
        <v>0</v>
      </c>
      <c r="I69" s="73">
        <f>VLOOKUP($B69,'Tillförd energi'!$B$2:$AS$506,MATCH(I$1,'Tillförd energi'!$B$1:$AQ$1,0),FALSE)</f>
        <v>0</v>
      </c>
      <c r="J69" s="73">
        <f>VLOOKUP($B69,'Tillförd energi'!$B$2:$AS$506,MATCH(J$1,'Tillförd energi'!$B$1:$AQ$1,0),FALSE)</f>
        <v>0</v>
      </c>
      <c r="K69" s="73">
        <f>VLOOKUP($B69,'Tillförd energi'!$B$2:$AS$506,MATCH(K$1,'Tillförd energi'!$B$1:$AQ$1,0),FALSE)</f>
        <v>0</v>
      </c>
      <c r="L69" s="73">
        <f>VLOOKUP($B69,'Tillförd energi'!$B$2:$AS$506,MATCH(L$1,'Tillförd energi'!$B$1:$AQ$1,0),FALSE)</f>
        <v>0</v>
      </c>
      <c r="M69" s="73">
        <f>VLOOKUP($B69,'Tillförd energi'!$B$2:$AS$506,MATCH(M$1,'Tillförd energi'!$B$1:$AQ$1,0),FALSE)</f>
        <v>0</v>
      </c>
      <c r="N69" s="73">
        <f>VLOOKUP($B69,'Tillförd energi'!$B$2:$AS$506,MATCH(N$1,'Tillförd energi'!$B$1:$AQ$1,0),FALSE)</f>
        <v>0</v>
      </c>
      <c r="O69" s="73">
        <f>VLOOKUP($B69,'Tillförd energi'!$B$2:$AS$506,MATCH(O$1,'Tillförd energi'!$B$1:$AQ$1,0),FALSE)</f>
        <v>0</v>
      </c>
      <c r="P69" s="73">
        <f>VLOOKUP($B69,'Tillförd energi'!$B$2:$AS$506,MATCH(P$1,'Tillförd energi'!$B$1:$AQ$1,0),FALSE)</f>
        <v>0</v>
      </c>
      <c r="Q69" s="73">
        <f>VLOOKUP($B69,'Tillförd energi'!$B$2:$AS$506,MATCH(Q$1,'Tillförd energi'!$B$1:$AQ$1,0),FALSE)</f>
        <v>5.8</v>
      </c>
      <c r="R69" s="73">
        <f>VLOOKUP($B69,'Tillförd energi'!$B$2:$AS$506,MATCH(R$1,'Tillförd energi'!$B$1:$AQ$1,0),FALSE)</f>
        <v>0</v>
      </c>
      <c r="S69" s="73">
        <f>VLOOKUP($B69,'Tillförd energi'!$B$2:$AS$506,MATCH(S$1,'Tillförd energi'!$B$1:$AQ$1,0),FALSE)</f>
        <v>0</v>
      </c>
      <c r="T69" s="73">
        <f>VLOOKUP($B69,'Tillförd energi'!$B$2:$AS$506,MATCH(T$1,'Tillförd energi'!$B$1:$AQ$1,0),FALSE)</f>
        <v>0</v>
      </c>
      <c r="U69" s="73">
        <f>VLOOKUP($B69,'Tillförd energi'!$B$2:$AS$506,MATCH(U$1,'Tillförd energi'!$B$1:$AQ$1,0),FALSE)</f>
        <v>0</v>
      </c>
      <c r="V69" s="73">
        <f>VLOOKUP($B69,'Tillförd energi'!$B$2:$AS$506,MATCH(V$1,'Tillförd energi'!$B$1:$AQ$1,0),FALSE)</f>
        <v>0</v>
      </c>
      <c r="W69" s="73">
        <f>VLOOKUP($B69,'Tillförd energi'!$B$2:$AS$506,MATCH(W$1,'Tillförd energi'!$B$1:$AQ$1,0),FALSE)</f>
        <v>0</v>
      </c>
      <c r="X69" s="73">
        <f>VLOOKUP($B69,'Tillförd energi'!$B$2:$AS$506,MATCH(X$1,'Tillförd energi'!$B$1:$AQ$1,0),FALSE)</f>
        <v>0</v>
      </c>
      <c r="Y69" s="73">
        <f>VLOOKUP($B69,'Tillförd energi'!$B$2:$AS$506,MATCH(Y$1,'Tillförd energi'!$B$1:$AQ$1,0),FALSE)</f>
        <v>0</v>
      </c>
      <c r="Z69" s="73">
        <f>VLOOKUP($B69,'Tillförd energi'!$B$2:$AS$506,MATCH(Z$1,'Tillförd energi'!$B$1:$AQ$1,0),FALSE)</f>
        <v>0</v>
      </c>
      <c r="AA69" s="73">
        <f>VLOOKUP($B69,'Tillförd energi'!$B$2:$AS$506,MATCH(AA$1,'Tillförd energi'!$B$1:$AQ$1,0),FALSE)</f>
        <v>0</v>
      </c>
      <c r="AB69" s="73">
        <f>VLOOKUP($B69,'Tillförd energi'!$B$2:$AS$506,MATCH(AB$1,'Tillförd energi'!$B$1:$AQ$1,0),FALSE)</f>
        <v>0</v>
      </c>
      <c r="AC69" s="73">
        <f>VLOOKUP($B69,'Tillförd energi'!$B$2:$AS$506,MATCH(AC$1,'Tillförd energi'!$B$1:$AQ$1,0),FALSE)</f>
        <v>0</v>
      </c>
      <c r="AD69" s="73">
        <f>VLOOKUP($B69,'Tillförd energi'!$B$2:$AS$506,MATCH(AD$1,'Tillförd energi'!$B$1:$AQ$1,0),FALSE)</f>
        <v>0</v>
      </c>
      <c r="AF69" s="73">
        <f>VLOOKUP($B69,'Tillförd energi'!$B$2:$AS$506,MATCH(AF$1,'Tillförd energi'!$B$1:$AQ$1,0),FALSE)</f>
        <v>0.113</v>
      </c>
      <c r="AH69" s="73">
        <f>IFERROR(VLOOKUP(B69,Miljö!$B$1:$S$476,9,FALSE)/1,0)</f>
        <v>0</v>
      </c>
      <c r="AJ69" s="81">
        <f>IFERROR(VLOOKUP($B69,Miljö!$B$1:$S$500,MATCH("hjälpel exklusive kraftvärme (GWh)",Miljö!$B$1:$V$1,0),FALSE)/1,"")</f>
        <v>0.113</v>
      </c>
      <c r="AK69" s="81">
        <f t="shared" si="11"/>
        <v>0.113</v>
      </c>
      <c r="AL69" s="81">
        <f>VLOOKUP($B69,'Slutlig allokering'!$B$2:$AL$462,MATCH("Hjälpel kraftvärme",'Slutlig allokering'!$B$2:$AL$2,0),FALSE)</f>
        <v>0</v>
      </c>
      <c r="AN69" s="73">
        <f t="shared" si="12"/>
        <v>10.212999999999999</v>
      </c>
      <c r="AO69" s="73">
        <f t="shared" si="13"/>
        <v>10.212999999999999</v>
      </c>
      <c r="AP69" s="73">
        <f>IF(ISERROR(1/VLOOKUP($B69,Leveranser!$B$1:$S$500,MATCH("såld värme (gwh)",Leveranser!$B$1:$S$1,0),FALSE)),"",VLOOKUP($B69,Leveranser!$B$1:$S$500,MATCH("såld värme (gwh)",Leveranser!$B$1:$S$1,0),FALSE))</f>
        <v>8.09</v>
      </c>
      <c r="AQ69" s="73">
        <f>VLOOKUP($B69,Leveranser!$B$1:$Y$500,MATCH("Totalt såld fjärrvärme till andra fjärrvärmeföretag",Leveranser!$B$1:$AA$1,0),FALSE)</f>
        <v>0</v>
      </c>
      <c r="AR69" s="73">
        <f>IF(ISERROR(1/VLOOKUP($B69,Miljö!$B$1:$S$500,MATCH("Såld mängd produktionsspecifik fjärrvärme (GWh)",Miljö!$B$1:$R$1,0),FALSE)),0,VLOOKUP($B69,Miljö!$B$1:$S$500,MATCH("Såld mängd produktionsspecifik fjärrvärme (GWh)",Miljö!$B$1:$R$1,0),FALSE))</f>
        <v>0</v>
      </c>
      <c r="AS69" s="82">
        <f t="shared" si="18"/>
        <v>0.79212768040732406</v>
      </c>
      <c r="AU69" s="73" t="str">
        <f>VLOOKUP($B69,'Miljövärden urval för publ'!$B$2:$I$486,7,FALSE)</f>
        <v>Ja</v>
      </c>
      <c r="AV69" s="73" t="str">
        <f>VLOOKUP($B69,'Miljövärden urval för publ'!$B$2:$I$486,6,FALSE)</f>
        <v>Nej</v>
      </c>
      <c r="AZ69" s="73">
        <f t="shared" si="14"/>
        <v>0.113</v>
      </c>
      <c r="BA69" s="73">
        <f t="shared" si="19"/>
        <v>0</v>
      </c>
      <c r="BB69" s="73">
        <f t="shared" si="15"/>
        <v>0</v>
      </c>
      <c r="BC69" s="73">
        <f t="shared" si="16"/>
        <v>5.8</v>
      </c>
      <c r="BE69" s="73">
        <f t="shared" si="20"/>
        <v>0</v>
      </c>
      <c r="BF69" s="73">
        <f t="shared" si="21"/>
        <v>0</v>
      </c>
      <c r="BH69" s="73">
        <f t="shared" si="17"/>
        <v>5.8</v>
      </c>
    </row>
    <row r="70" spans="1:60" ht="14.5" x14ac:dyDescent="0.35">
      <c r="A70" t="s">
        <v>80</v>
      </c>
      <c r="B70" t="s">
        <v>83</v>
      </c>
      <c r="C70" s="73">
        <f>VLOOKUP($B70,'Tillförd energi'!$B$2:$AS$506,MATCH(C$1,'Tillförd energi'!$B$1:$AQ$1,0),FALSE)</f>
        <v>0</v>
      </c>
      <c r="D70" s="73">
        <f>VLOOKUP($B70,'Tillförd energi'!$B$2:$AS$506,MATCH(D$1,'Tillförd energi'!$B$1:$AQ$1,0),FALSE)</f>
        <v>6.5000000000000002E-2</v>
      </c>
      <c r="E70" s="73">
        <f>VLOOKUP($B70,'Tillförd energi'!$B$2:$AS$506,MATCH(E$1,'Tillförd energi'!$B$1:$AQ$1,0),FALSE)</f>
        <v>0</v>
      </c>
      <c r="F70" s="73">
        <f>VLOOKUP($B70,'Tillförd energi'!$B$2:$AS$506,MATCH(F$1,'Tillförd energi'!$B$1:$AQ$1,0),FALSE)</f>
        <v>0</v>
      </c>
      <c r="G70" s="73">
        <f>VLOOKUP($B70,'Tillförd energi'!$B$2:$AS$506,MATCH(G$1,'Tillförd energi'!$B$1:$AQ$1,0),FALSE)</f>
        <v>0</v>
      </c>
      <c r="H70" s="73">
        <f>VLOOKUP($B70,'Tillförd energi'!$B$2:$AS$506,MATCH(H$1,'Tillförd energi'!$B$1:$AQ$1,0),FALSE)</f>
        <v>0</v>
      </c>
      <c r="I70" s="73">
        <f>VLOOKUP($B70,'Tillförd energi'!$B$2:$AS$506,MATCH(I$1,'Tillförd energi'!$B$1:$AQ$1,0),FALSE)</f>
        <v>0</v>
      </c>
      <c r="J70" s="73">
        <f>VLOOKUP($B70,'Tillförd energi'!$B$2:$AS$506,MATCH(J$1,'Tillförd energi'!$B$1:$AQ$1,0),FALSE)</f>
        <v>0</v>
      </c>
      <c r="K70" s="73">
        <f>VLOOKUP($B70,'Tillförd energi'!$B$2:$AS$506,MATCH(K$1,'Tillförd energi'!$B$1:$AQ$1,0),FALSE)</f>
        <v>0</v>
      </c>
      <c r="L70" s="73">
        <f>VLOOKUP($B70,'Tillförd energi'!$B$2:$AS$506,MATCH(L$1,'Tillförd energi'!$B$1:$AQ$1,0),FALSE)</f>
        <v>0</v>
      </c>
      <c r="M70" s="73">
        <f>VLOOKUP($B70,'Tillförd energi'!$B$2:$AS$506,MATCH(M$1,'Tillförd energi'!$B$1:$AQ$1,0),FALSE)</f>
        <v>0</v>
      </c>
      <c r="N70" s="73">
        <f>VLOOKUP($B70,'Tillförd energi'!$B$2:$AS$506,MATCH(N$1,'Tillförd energi'!$B$1:$AQ$1,0),FALSE)</f>
        <v>0</v>
      </c>
      <c r="O70" s="73">
        <f>VLOOKUP($B70,'Tillförd energi'!$B$2:$AS$506,MATCH(O$1,'Tillförd energi'!$B$1:$AQ$1,0),FALSE)</f>
        <v>0</v>
      </c>
      <c r="P70" s="73">
        <f>VLOOKUP($B70,'Tillförd energi'!$B$2:$AS$506,MATCH(P$1,'Tillförd energi'!$B$1:$AQ$1,0),FALSE)</f>
        <v>0</v>
      </c>
      <c r="Q70" s="73">
        <f>VLOOKUP($B70,'Tillförd energi'!$B$2:$AS$506,MATCH(Q$1,'Tillförd energi'!$B$1:$AQ$1,0),FALSE)</f>
        <v>0</v>
      </c>
      <c r="R70" s="73">
        <f>VLOOKUP($B70,'Tillförd energi'!$B$2:$AS$506,MATCH(R$1,'Tillförd energi'!$B$1:$AQ$1,0),FALSE)</f>
        <v>0</v>
      </c>
      <c r="S70" s="73">
        <f>VLOOKUP($B70,'Tillförd energi'!$B$2:$AS$506,MATCH(S$1,'Tillförd energi'!$B$1:$AQ$1,0),FALSE)</f>
        <v>0</v>
      </c>
      <c r="T70" s="73">
        <f>VLOOKUP($B70,'Tillförd energi'!$B$2:$AS$506,MATCH(T$1,'Tillförd energi'!$B$1:$AQ$1,0),FALSE)</f>
        <v>0</v>
      </c>
      <c r="U70" s="73">
        <f>VLOOKUP($B70,'Tillförd energi'!$B$2:$AS$506,MATCH(U$1,'Tillförd energi'!$B$1:$AQ$1,0),FALSE)</f>
        <v>0</v>
      </c>
      <c r="V70" s="73">
        <f>VLOOKUP($B70,'Tillförd energi'!$B$2:$AS$506,MATCH(V$1,'Tillförd energi'!$B$1:$AQ$1,0),FALSE)</f>
        <v>0</v>
      </c>
      <c r="W70" s="73">
        <f>VLOOKUP($B70,'Tillförd energi'!$B$2:$AS$506,MATCH(W$1,'Tillförd energi'!$B$1:$AQ$1,0),FALSE)</f>
        <v>0</v>
      </c>
      <c r="X70" s="73">
        <f>VLOOKUP($B70,'Tillförd energi'!$B$2:$AS$506,MATCH(X$1,'Tillförd energi'!$B$1:$AQ$1,0),FALSE)</f>
        <v>0</v>
      </c>
      <c r="Y70" s="73">
        <f>VLOOKUP($B70,'Tillförd energi'!$B$2:$AS$506,MATCH(Y$1,'Tillförd energi'!$B$1:$AQ$1,0),FALSE)</f>
        <v>0</v>
      </c>
      <c r="Z70" s="73">
        <f>VLOOKUP($B70,'Tillförd energi'!$B$2:$AS$506,MATCH(Z$1,'Tillförd energi'!$B$1:$AQ$1,0),FALSE)</f>
        <v>0</v>
      </c>
      <c r="AA70" s="73">
        <f>VLOOKUP($B70,'Tillförd energi'!$B$2:$AS$506,MATCH(AA$1,'Tillförd energi'!$B$1:$AQ$1,0),FALSE)</f>
        <v>0</v>
      </c>
      <c r="AB70" s="73">
        <f>VLOOKUP($B70,'Tillförd energi'!$B$2:$AS$506,MATCH(AB$1,'Tillförd energi'!$B$1:$AQ$1,0),FALSE)</f>
        <v>0</v>
      </c>
      <c r="AC70" s="73">
        <f>VLOOKUP($B70,'Tillförd energi'!$B$2:$AS$506,MATCH(AC$1,'Tillförd energi'!$B$1:$AQ$1,0),FALSE)</f>
        <v>12.073</v>
      </c>
      <c r="AD70" s="73">
        <f>VLOOKUP($B70,'Tillförd energi'!$B$2:$AS$506,MATCH(AD$1,'Tillförd energi'!$B$1:$AQ$1,0),FALSE)</f>
        <v>0</v>
      </c>
      <c r="AF70" s="73">
        <f>VLOOKUP($B70,'Tillförd energi'!$B$2:$AS$506,MATCH(AF$1,'Tillförd energi'!$B$1:$AQ$1,0),FALSE)</f>
        <v>0.05</v>
      </c>
      <c r="AH70" s="73">
        <f>IFERROR(VLOOKUP(B70,Miljö!$B$1:$S$476,9,FALSE)/1,0)</f>
        <v>0</v>
      </c>
      <c r="AJ70" s="81">
        <f>IFERROR(VLOOKUP($B70,Miljö!$B$1:$S$500,MATCH("hjälpel exklusive kraftvärme (GWh)",Miljö!$B$1:$V$1,0),FALSE)/1,"")</f>
        <v>0.05</v>
      </c>
      <c r="AK70" s="81">
        <f t="shared" si="11"/>
        <v>0.05</v>
      </c>
      <c r="AL70" s="81">
        <f>VLOOKUP($B70,'Slutlig allokering'!$B$2:$AL$462,MATCH("Hjälpel kraftvärme",'Slutlig allokering'!$B$2:$AL$2,0),FALSE)</f>
        <v>0</v>
      </c>
      <c r="AN70" s="73">
        <f t="shared" si="12"/>
        <v>12.188000000000001</v>
      </c>
      <c r="AO70" s="73">
        <f t="shared" si="13"/>
        <v>12.188000000000001</v>
      </c>
      <c r="AP70" s="73">
        <f>IF(ISERROR(1/VLOOKUP($B70,Leveranser!$B$1:$S$500,MATCH("såld värme (gwh)",Leveranser!$B$1:$S$1,0),FALSE)),"",VLOOKUP($B70,Leveranser!$B$1:$S$500,MATCH("såld värme (gwh)",Leveranser!$B$1:$S$1,0),FALSE))</f>
        <v>9.01</v>
      </c>
      <c r="AQ70" s="73">
        <f>VLOOKUP($B70,Leveranser!$B$1:$Y$500,MATCH("Totalt såld fjärrvärme till andra fjärrvärmeföretag",Leveranser!$B$1:$AA$1,0),FALSE)</f>
        <v>0</v>
      </c>
      <c r="AR70" s="73">
        <f>IF(ISERROR(1/VLOOKUP($B70,Miljö!$B$1:$S$500,MATCH("Såld mängd produktionsspecifik fjärrvärme (GWh)",Miljö!$B$1:$R$1,0),FALSE)),0,VLOOKUP($B70,Miljö!$B$1:$S$500,MATCH("Såld mängd produktionsspecifik fjärrvärme (GWh)",Miljö!$B$1:$R$1,0),FALSE))</f>
        <v>0</v>
      </c>
      <c r="AS70" s="82">
        <f t="shared" si="18"/>
        <v>0.73925172300623554</v>
      </c>
      <c r="AU70" s="73" t="str">
        <f>VLOOKUP($B70,'Miljövärden urval för publ'!$B$2:$I$486,7,FALSE)</f>
        <v>Ja</v>
      </c>
      <c r="AV70" s="73" t="str">
        <f>VLOOKUP($B70,'Miljövärden urval för publ'!$B$2:$I$486,6,FALSE)</f>
        <v>Nej</v>
      </c>
      <c r="AZ70" s="73">
        <f t="shared" si="14"/>
        <v>0.05</v>
      </c>
      <c r="BA70" s="73">
        <f t="shared" si="19"/>
        <v>0</v>
      </c>
      <c r="BB70" s="73">
        <f t="shared" si="15"/>
        <v>0</v>
      </c>
      <c r="BC70" s="73">
        <f t="shared" si="16"/>
        <v>0</v>
      </c>
      <c r="BE70" s="73">
        <f t="shared" si="20"/>
        <v>0</v>
      </c>
      <c r="BF70" s="73">
        <f t="shared" si="21"/>
        <v>0</v>
      </c>
      <c r="BH70" s="73">
        <f t="shared" si="17"/>
        <v>0</v>
      </c>
    </row>
    <row r="71" spans="1:60" ht="14.5" x14ac:dyDescent="0.35">
      <c r="A71" t="s">
        <v>80</v>
      </c>
      <c r="B71" t="s">
        <v>84</v>
      </c>
      <c r="C71" s="73">
        <f>VLOOKUP($B71,'Tillförd energi'!$B$2:$AS$506,MATCH(C$1,'Tillförd energi'!$B$1:$AQ$1,0),FALSE)</f>
        <v>0</v>
      </c>
      <c r="D71" s="73">
        <f>VLOOKUP($B71,'Tillförd energi'!$B$2:$AS$506,MATCH(D$1,'Tillförd energi'!$B$1:$AQ$1,0),FALSE)</f>
        <v>0.221</v>
      </c>
      <c r="E71" s="73">
        <f>VLOOKUP($B71,'Tillförd energi'!$B$2:$AS$506,MATCH(E$1,'Tillförd energi'!$B$1:$AQ$1,0),FALSE)</f>
        <v>0</v>
      </c>
      <c r="F71" s="73">
        <f>VLOOKUP($B71,'Tillförd energi'!$B$2:$AS$506,MATCH(F$1,'Tillförd energi'!$B$1:$AQ$1,0),FALSE)</f>
        <v>0</v>
      </c>
      <c r="G71" s="73">
        <f>VLOOKUP($B71,'Tillförd energi'!$B$2:$AS$506,MATCH(G$1,'Tillförd energi'!$B$1:$AQ$1,0),FALSE)</f>
        <v>0</v>
      </c>
      <c r="H71" s="73">
        <f>VLOOKUP($B71,'Tillförd energi'!$B$2:$AS$506,MATCH(H$1,'Tillförd energi'!$B$1:$AQ$1,0),FALSE)</f>
        <v>0</v>
      </c>
      <c r="I71" s="73">
        <f>VLOOKUP($B71,'Tillförd energi'!$B$2:$AS$506,MATCH(I$1,'Tillförd energi'!$B$1:$AQ$1,0),FALSE)</f>
        <v>0</v>
      </c>
      <c r="J71" s="73">
        <f>VLOOKUP($B71,'Tillförd energi'!$B$2:$AS$506,MATCH(J$1,'Tillförd energi'!$B$1:$AQ$1,0),FALSE)</f>
        <v>0</v>
      </c>
      <c r="K71" s="73">
        <f>VLOOKUP($B71,'Tillförd energi'!$B$2:$AS$506,MATCH(K$1,'Tillförd energi'!$B$1:$AQ$1,0),FALSE)</f>
        <v>0</v>
      </c>
      <c r="L71" s="73">
        <f>VLOOKUP($B71,'Tillförd energi'!$B$2:$AS$506,MATCH(L$1,'Tillförd energi'!$B$1:$AQ$1,0),FALSE)</f>
        <v>38.200000000000003</v>
      </c>
      <c r="M71" s="73">
        <f>VLOOKUP($B71,'Tillförd energi'!$B$2:$AS$506,MATCH(M$1,'Tillförd energi'!$B$1:$AQ$1,0),FALSE)</f>
        <v>0</v>
      </c>
      <c r="N71" s="73">
        <f>VLOOKUP($B71,'Tillförd energi'!$B$2:$AS$506,MATCH(N$1,'Tillförd energi'!$B$1:$AQ$1,0),FALSE)</f>
        <v>5.0999999999999996</v>
      </c>
      <c r="O71" s="73">
        <f>VLOOKUP($B71,'Tillförd energi'!$B$2:$AS$506,MATCH(O$1,'Tillförd energi'!$B$1:$AQ$1,0),FALSE)</f>
        <v>11.6</v>
      </c>
      <c r="P71" s="73">
        <f>VLOOKUP($B71,'Tillförd energi'!$B$2:$AS$506,MATCH(P$1,'Tillförd energi'!$B$1:$AQ$1,0),FALSE)</f>
        <v>0</v>
      </c>
      <c r="Q71" s="73">
        <f>VLOOKUP($B71,'Tillförd energi'!$B$2:$AS$506,MATCH(Q$1,'Tillförd energi'!$B$1:$AQ$1,0),FALSE)</f>
        <v>0</v>
      </c>
      <c r="R71" s="73">
        <f>VLOOKUP($B71,'Tillförd energi'!$B$2:$AS$506,MATCH(R$1,'Tillförd energi'!$B$1:$AQ$1,0),FALSE)</f>
        <v>0</v>
      </c>
      <c r="S71" s="73">
        <f>VLOOKUP($B71,'Tillförd energi'!$B$2:$AS$506,MATCH(S$1,'Tillförd energi'!$B$1:$AQ$1,0),FALSE)</f>
        <v>0</v>
      </c>
      <c r="T71" s="73">
        <f>VLOOKUP($B71,'Tillförd energi'!$B$2:$AS$506,MATCH(T$1,'Tillförd energi'!$B$1:$AQ$1,0),FALSE)</f>
        <v>0</v>
      </c>
      <c r="U71" s="73">
        <f>VLOOKUP($B71,'Tillförd energi'!$B$2:$AS$506,MATCH(U$1,'Tillförd energi'!$B$1:$AQ$1,0),FALSE)</f>
        <v>0</v>
      </c>
      <c r="V71" s="73">
        <f>VLOOKUP($B71,'Tillförd energi'!$B$2:$AS$506,MATCH(V$1,'Tillförd energi'!$B$1:$AQ$1,0),FALSE)</f>
        <v>0</v>
      </c>
      <c r="W71" s="73">
        <f>VLOOKUP($B71,'Tillförd energi'!$B$2:$AS$506,MATCH(W$1,'Tillförd energi'!$B$1:$AQ$1,0),FALSE)</f>
        <v>0</v>
      </c>
      <c r="X71" s="73">
        <f>VLOOKUP($B71,'Tillförd energi'!$B$2:$AS$506,MATCH(X$1,'Tillförd energi'!$B$1:$AQ$1,0),FALSE)</f>
        <v>0</v>
      </c>
      <c r="Y71" s="73">
        <f>VLOOKUP($B71,'Tillförd energi'!$B$2:$AS$506,MATCH(Y$1,'Tillförd energi'!$B$1:$AQ$1,0),FALSE)</f>
        <v>0</v>
      </c>
      <c r="Z71" s="73">
        <f>VLOOKUP($B71,'Tillförd energi'!$B$2:$AS$506,MATCH(Z$1,'Tillförd energi'!$B$1:$AQ$1,0),FALSE)</f>
        <v>0</v>
      </c>
      <c r="AA71" s="73">
        <f>VLOOKUP($B71,'Tillförd energi'!$B$2:$AS$506,MATCH(AA$1,'Tillförd energi'!$B$1:$AQ$1,0),FALSE)</f>
        <v>0</v>
      </c>
      <c r="AB71" s="73">
        <f>VLOOKUP($B71,'Tillförd energi'!$B$2:$AS$506,MATCH(AB$1,'Tillförd energi'!$B$1:$AQ$1,0),FALSE)</f>
        <v>0</v>
      </c>
      <c r="AC71" s="73">
        <f>VLOOKUP($B71,'Tillförd energi'!$B$2:$AS$506,MATCH(AC$1,'Tillförd energi'!$B$1:$AQ$1,0),FALSE)</f>
        <v>0</v>
      </c>
      <c r="AD71" s="73">
        <f>VLOOKUP($B71,'Tillförd energi'!$B$2:$AS$506,MATCH(AD$1,'Tillförd energi'!$B$1:$AQ$1,0),FALSE)</f>
        <v>0</v>
      </c>
      <c r="AF71" s="73">
        <f>VLOOKUP($B71,'Tillförd energi'!$B$2:$AS$506,MATCH(AF$1,'Tillförd energi'!$B$1:$AQ$1,0),FALSE)</f>
        <v>1</v>
      </c>
      <c r="AH71" s="73">
        <f>IFERROR(VLOOKUP(B71,Miljö!$B$1:$S$476,9,FALSE)/1,0)</f>
        <v>0</v>
      </c>
      <c r="AJ71" s="81">
        <f>IFERROR(VLOOKUP($B71,Miljö!$B$1:$S$500,MATCH("hjälpel exklusive kraftvärme (GWh)",Miljö!$B$1:$V$1,0),FALSE)/1,"")</f>
        <v>1</v>
      </c>
      <c r="AK71" s="81">
        <f t="shared" si="11"/>
        <v>1</v>
      </c>
      <c r="AL71" s="81">
        <f>VLOOKUP($B71,'Slutlig allokering'!$B$2:$AL$462,MATCH("Hjälpel kraftvärme",'Slutlig allokering'!$B$2:$AL$2,0),FALSE)</f>
        <v>0</v>
      </c>
      <c r="AN71" s="73">
        <f t="shared" si="12"/>
        <v>56.121000000000002</v>
      </c>
      <c r="AO71" s="73">
        <f t="shared" si="13"/>
        <v>56.121000000000002</v>
      </c>
      <c r="AP71" s="73">
        <f>IF(ISERROR(1/VLOOKUP($B71,Leveranser!$B$1:$S$500,MATCH("såld värme (gwh)",Leveranser!$B$1:$S$1,0),FALSE)),"",VLOOKUP($B71,Leveranser!$B$1:$S$500,MATCH("såld värme (gwh)",Leveranser!$B$1:$S$1,0),FALSE))</f>
        <v>44.95</v>
      </c>
      <c r="AQ71" s="73">
        <f>VLOOKUP($B71,Leveranser!$B$1:$Y$500,MATCH("Totalt såld fjärrvärme till andra fjärrvärmeföretag",Leveranser!$B$1:$AA$1,0),FALSE)</f>
        <v>0</v>
      </c>
      <c r="AR71" s="73">
        <f>IF(ISERROR(1/VLOOKUP($B71,Miljö!$B$1:$S$500,MATCH("Såld mängd produktionsspecifik fjärrvärme (GWh)",Miljö!$B$1:$R$1,0),FALSE)),0,VLOOKUP($B71,Miljö!$B$1:$S$500,MATCH("Såld mängd produktionsspecifik fjärrvärme (GWh)",Miljö!$B$1:$R$1,0),FALSE))</f>
        <v>0</v>
      </c>
      <c r="AS71" s="82">
        <f t="shared" si="18"/>
        <v>0.80094795174711786</v>
      </c>
      <c r="AU71" s="73" t="str">
        <f>VLOOKUP($B71,'Miljövärden urval för publ'!$B$2:$I$486,7,FALSE)</f>
        <v>Ja</v>
      </c>
      <c r="AV71" s="73" t="str">
        <f>VLOOKUP($B71,'Miljövärden urval för publ'!$B$2:$I$486,6,FALSE)</f>
        <v>Nej</v>
      </c>
      <c r="AZ71" s="73">
        <f t="shared" si="14"/>
        <v>1</v>
      </c>
      <c r="BA71" s="73">
        <f t="shared" si="19"/>
        <v>0</v>
      </c>
      <c r="BB71" s="73">
        <f t="shared" si="15"/>
        <v>54.900000000000006</v>
      </c>
      <c r="BC71" s="73">
        <f t="shared" si="16"/>
        <v>0</v>
      </c>
      <c r="BE71" s="73">
        <f t="shared" si="20"/>
        <v>0</v>
      </c>
      <c r="BF71" s="73">
        <f t="shared" si="21"/>
        <v>0</v>
      </c>
      <c r="BH71" s="73">
        <f t="shared" si="17"/>
        <v>54.900000000000006</v>
      </c>
    </row>
    <row r="72" spans="1:60" ht="14.5" x14ac:dyDescent="0.35">
      <c r="A72" t="s">
        <v>80</v>
      </c>
      <c r="B72" t="s">
        <v>85</v>
      </c>
      <c r="C72" s="73">
        <f>VLOOKUP($B72,'Tillförd energi'!$B$2:$AS$506,MATCH(C$1,'Tillförd energi'!$B$1:$AQ$1,0),FALSE)</f>
        <v>0</v>
      </c>
      <c r="D72" s="73">
        <f>VLOOKUP($B72,'Tillförd energi'!$B$2:$AS$506,MATCH(D$1,'Tillförd energi'!$B$1:$AQ$1,0),FALSE)</f>
        <v>0</v>
      </c>
      <c r="E72" s="73">
        <f>VLOOKUP($B72,'Tillförd energi'!$B$2:$AS$506,MATCH(E$1,'Tillförd energi'!$B$1:$AQ$1,0),FALSE)</f>
        <v>0</v>
      </c>
      <c r="F72" s="73">
        <f>VLOOKUP($B72,'Tillförd energi'!$B$2:$AS$506,MATCH(F$1,'Tillförd energi'!$B$1:$AQ$1,0),FALSE)</f>
        <v>0</v>
      </c>
      <c r="G72" s="73">
        <f>VLOOKUP($B72,'Tillförd energi'!$B$2:$AS$506,MATCH(G$1,'Tillförd energi'!$B$1:$AQ$1,0),FALSE)</f>
        <v>0</v>
      </c>
      <c r="H72" s="73">
        <f>VLOOKUP($B72,'Tillförd energi'!$B$2:$AS$506,MATCH(H$1,'Tillförd energi'!$B$1:$AQ$1,0),FALSE)</f>
        <v>0</v>
      </c>
      <c r="I72" s="73">
        <f>VLOOKUP($B72,'Tillförd energi'!$B$2:$AS$506,MATCH(I$1,'Tillförd energi'!$B$1:$AQ$1,0),FALSE)</f>
        <v>0</v>
      </c>
      <c r="J72" s="73">
        <f>VLOOKUP($B72,'Tillförd energi'!$B$2:$AS$506,MATCH(J$1,'Tillförd energi'!$B$1:$AQ$1,0),FALSE)</f>
        <v>10.7</v>
      </c>
      <c r="K72" s="73">
        <f>VLOOKUP($B72,'Tillförd energi'!$B$2:$AS$506,MATCH(K$1,'Tillförd energi'!$B$1:$AQ$1,0),FALSE)</f>
        <v>0</v>
      </c>
      <c r="L72" s="73">
        <f>VLOOKUP($B72,'Tillförd energi'!$B$2:$AS$506,MATCH(L$1,'Tillförd energi'!$B$1:$AQ$1,0),FALSE)</f>
        <v>0</v>
      </c>
      <c r="M72" s="73">
        <f>VLOOKUP($B72,'Tillförd energi'!$B$2:$AS$506,MATCH(M$1,'Tillförd energi'!$B$1:$AQ$1,0),FALSE)</f>
        <v>0</v>
      </c>
      <c r="N72" s="73">
        <f>VLOOKUP($B72,'Tillförd energi'!$B$2:$AS$506,MATCH(N$1,'Tillförd energi'!$B$1:$AQ$1,0),FALSE)</f>
        <v>0</v>
      </c>
      <c r="O72" s="73">
        <f>VLOOKUP($B72,'Tillförd energi'!$B$2:$AS$506,MATCH(O$1,'Tillförd energi'!$B$1:$AQ$1,0),FALSE)</f>
        <v>0</v>
      </c>
      <c r="P72" s="73">
        <f>VLOOKUP($B72,'Tillförd energi'!$B$2:$AS$506,MATCH(P$1,'Tillförd energi'!$B$1:$AQ$1,0),FALSE)</f>
        <v>0</v>
      </c>
      <c r="Q72" s="73">
        <f>VLOOKUP($B72,'Tillförd energi'!$B$2:$AS$506,MATCH(Q$1,'Tillförd energi'!$B$1:$AQ$1,0),FALSE)</f>
        <v>0</v>
      </c>
      <c r="R72" s="73">
        <f>VLOOKUP($B72,'Tillförd energi'!$B$2:$AS$506,MATCH(R$1,'Tillförd energi'!$B$1:$AQ$1,0),FALSE)</f>
        <v>0</v>
      </c>
      <c r="S72" s="73">
        <f>VLOOKUP($B72,'Tillförd energi'!$B$2:$AS$506,MATCH(S$1,'Tillförd energi'!$B$1:$AQ$1,0),FALSE)</f>
        <v>0</v>
      </c>
      <c r="T72" s="73">
        <f>VLOOKUP($B72,'Tillförd energi'!$B$2:$AS$506,MATCH(T$1,'Tillförd energi'!$B$1:$AQ$1,0),FALSE)</f>
        <v>0</v>
      </c>
      <c r="U72" s="73">
        <f>VLOOKUP($B72,'Tillförd energi'!$B$2:$AS$506,MATCH(U$1,'Tillförd energi'!$B$1:$AQ$1,0),FALSE)</f>
        <v>0</v>
      </c>
      <c r="V72" s="73">
        <f>VLOOKUP($B72,'Tillförd energi'!$B$2:$AS$506,MATCH(V$1,'Tillförd energi'!$B$1:$AQ$1,0),FALSE)</f>
        <v>25.1</v>
      </c>
      <c r="W72" s="73">
        <f>VLOOKUP($B72,'Tillförd energi'!$B$2:$AS$506,MATCH(W$1,'Tillförd energi'!$B$1:$AQ$1,0),FALSE)</f>
        <v>0</v>
      </c>
      <c r="X72" s="73">
        <f>VLOOKUP($B72,'Tillförd energi'!$B$2:$AS$506,MATCH(X$1,'Tillförd energi'!$B$1:$AQ$1,0),FALSE)</f>
        <v>0</v>
      </c>
      <c r="Y72" s="73">
        <f>VLOOKUP($B72,'Tillförd energi'!$B$2:$AS$506,MATCH(Y$1,'Tillförd energi'!$B$1:$AQ$1,0),FALSE)</f>
        <v>0</v>
      </c>
      <c r="Z72" s="73">
        <f>VLOOKUP($B72,'Tillförd energi'!$B$2:$AS$506,MATCH(Z$1,'Tillförd energi'!$B$1:$AQ$1,0),FALSE)</f>
        <v>0</v>
      </c>
      <c r="AA72" s="73">
        <f>VLOOKUP($B72,'Tillförd energi'!$B$2:$AS$506,MATCH(AA$1,'Tillförd energi'!$B$1:$AQ$1,0),FALSE)</f>
        <v>0</v>
      </c>
      <c r="AB72" s="73">
        <f>VLOOKUP($B72,'Tillförd energi'!$B$2:$AS$506,MATCH(AB$1,'Tillförd energi'!$B$1:$AQ$1,0),FALSE)</f>
        <v>0</v>
      </c>
      <c r="AC72" s="73">
        <f>VLOOKUP($B72,'Tillförd energi'!$B$2:$AS$506,MATCH(AC$1,'Tillförd energi'!$B$1:$AQ$1,0),FALSE)</f>
        <v>0</v>
      </c>
      <c r="AD72" s="73">
        <f>VLOOKUP($B72,'Tillförd energi'!$B$2:$AS$506,MATCH(AD$1,'Tillförd energi'!$B$1:$AQ$1,0),FALSE)</f>
        <v>0</v>
      </c>
      <c r="AF72" s="73">
        <f>VLOOKUP($B72,'Tillförd energi'!$B$2:$AS$506,MATCH(AF$1,'Tillförd energi'!$B$1:$AQ$1,0),FALSE)</f>
        <v>0.28799999999999998</v>
      </c>
      <c r="AH72" s="73">
        <f>IFERROR(VLOOKUP(B72,Miljö!$B$1:$S$476,9,FALSE)/1,0)</f>
        <v>0</v>
      </c>
      <c r="AJ72" s="81">
        <f>IFERROR(VLOOKUP($B72,Miljö!$B$1:$S$500,MATCH("hjälpel exklusive kraftvärme (GWh)",Miljö!$B$1:$V$1,0),FALSE)/1,"")</f>
        <v>0.28799999999999998</v>
      </c>
      <c r="AK72" s="81">
        <f t="shared" si="11"/>
        <v>0.28799999999999998</v>
      </c>
      <c r="AL72" s="81">
        <f>VLOOKUP($B72,'Slutlig allokering'!$B$2:$AL$462,MATCH("Hjälpel kraftvärme",'Slutlig allokering'!$B$2:$AL$2,0),FALSE)</f>
        <v>0</v>
      </c>
      <c r="AN72" s="73">
        <f t="shared" si="12"/>
        <v>36.087999999999994</v>
      </c>
      <c r="AO72" s="73">
        <f t="shared" si="13"/>
        <v>36.087999999999994</v>
      </c>
      <c r="AP72" s="73">
        <f>IF(ISERROR(1/VLOOKUP($B72,Leveranser!$B$1:$S$500,MATCH("såld värme (gwh)",Leveranser!$B$1:$S$1,0),FALSE)),"",VLOOKUP($B72,Leveranser!$B$1:$S$500,MATCH("såld värme (gwh)",Leveranser!$B$1:$S$1,0),FALSE))</f>
        <v>29.8</v>
      </c>
      <c r="AQ72" s="73">
        <f>VLOOKUP($B72,Leveranser!$B$1:$Y$500,MATCH("Totalt såld fjärrvärme till andra fjärrvärmeföretag",Leveranser!$B$1:$AA$1,0),FALSE)</f>
        <v>0</v>
      </c>
      <c r="AR72" s="73">
        <f>IF(ISERROR(1/VLOOKUP($B72,Miljö!$B$1:$S$500,MATCH("Såld mängd produktionsspecifik fjärrvärme (GWh)",Miljö!$B$1:$R$1,0),FALSE)),0,VLOOKUP($B72,Miljö!$B$1:$S$500,MATCH("Såld mängd produktionsspecifik fjärrvärme (GWh)",Miljö!$B$1:$R$1,0),FALSE))</f>
        <v>0</v>
      </c>
      <c r="AS72" s="82">
        <f t="shared" si="18"/>
        <v>0.82575925515406801</v>
      </c>
      <c r="AU72" s="73" t="str">
        <f>VLOOKUP($B72,'Miljövärden urval för publ'!$B$2:$I$486,7,FALSE)</f>
        <v>Ja</v>
      </c>
      <c r="AV72" s="73" t="str">
        <f>VLOOKUP($B72,'Miljövärden urval för publ'!$B$2:$I$486,6,FALSE)</f>
        <v>Nej</v>
      </c>
      <c r="AZ72" s="73">
        <f t="shared" si="14"/>
        <v>0.28799999999999998</v>
      </c>
      <c r="BA72" s="73">
        <f t="shared" si="19"/>
        <v>0</v>
      </c>
      <c r="BB72" s="73">
        <f t="shared" si="15"/>
        <v>0</v>
      </c>
      <c r="BC72" s="73">
        <f t="shared" si="16"/>
        <v>0</v>
      </c>
      <c r="BE72" s="73">
        <f t="shared" si="20"/>
        <v>0</v>
      </c>
      <c r="BF72" s="73">
        <f t="shared" si="21"/>
        <v>0</v>
      </c>
      <c r="BH72" s="73">
        <f t="shared" si="17"/>
        <v>25.1</v>
      </c>
    </row>
    <row r="73" spans="1:60" ht="14.5" x14ac:dyDescent="0.35">
      <c r="A73" t="s">
        <v>80</v>
      </c>
      <c r="B73" t="s">
        <v>86</v>
      </c>
      <c r="C73" s="73">
        <f>VLOOKUP($B73,'Tillförd energi'!$B$2:$AS$506,MATCH(C$1,'Tillförd energi'!$B$1:$AQ$1,0),FALSE)</f>
        <v>0</v>
      </c>
      <c r="D73" s="73">
        <f>VLOOKUP($B73,'Tillförd energi'!$B$2:$AS$506,MATCH(D$1,'Tillförd energi'!$B$1:$AQ$1,0),FALSE)</f>
        <v>0.1</v>
      </c>
      <c r="E73" s="73">
        <f>VLOOKUP($B73,'Tillförd energi'!$B$2:$AS$506,MATCH(E$1,'Tillförd energi'!$B$1:$AQ$1,0),FALSE)</f>
        <v>0</v>
      </c>
      <c r="F73" s="73">
        <f>VLOOKUP($B73,'Tillförd energi'!$B$2:$AS$506,MATCH(F$1,'Tillförd energi'!$B$1:$AQ$1,0),FALSE)</f>
        <v>0</v>
      </c>
      <c r="G73" s="73">
        <f>VLOOKUP($B73,'Tillförd energi'!$B$2:$AS$506,MATCH(G$1,'Tillförd energi'!$B$1:$AQ$1,0),FALSE)</f>
        <v>0</v>
      </c>
      <c r="H73" s="73">
        <f>VLOOKUP($B73,'Tillförd energi'!$B$2:$AS$506,MATCH(H$1,'Tillförd energi'!$B$1:$AQ$1,0),FALSE)</f>
        <v>3.6999999999999998E-2</v>
      </c>
      <c r="I73" s="73">
        <f>VLOOKUP($B73,'Tillförd energi'!$B$2:$AS$506,MATCH(I$1,'Tillförd energi'!$B$1:$AQ$1,0),FALSE)</f>
        <v>0</v>
      </c>
      <c r="J73" s="73">
        <f>VLOOKUP($B73,'Tillförd energi'!$B$2:$AS$506,MATCH(J$1,'Tillförd energi'!$B$1:$AQ$1,0),FALSE)</f>
        <v>0</v>
      </c>
      <c r="K73" s="73">
        <f>VLOOKUP($B73,'Tillförd energi'!$B$2:$AS$506,MATCH(K$1,'Tillförd energi'!$B$1:$AQ$1,0),FALSE)</f>
        <v>0</v>
      </c>
      <c r="L73" s="73">
        <f>VLOOKUP($B73,'Tillförd energi'!$B$2:$AS$506,MATCH(L$1,'Tillförd energi'!$B$1:$AQ$1,0),FALSE)</f>
        <v>0</v>
      </c>
      <c r="M73" s="73">
        <f>VLOOKUP($B73,'Tillförd energi'!$B$2:$AS$506,MATCH(M$1,'Tillförd energi'!$B$1:$AQ$1,0),FALSE)</f>
        <v>0</v>
      </c>
      <c r="N73" s="73">
        <f>VLOOKUP($B73,'Tillförd energi'!$B$2:$AS$506,MATCH(N$1,'Tillförd energi'!$B$1:$AQ$1,0),FALSE)</f>
        <v>0</v>
      </c>
      <c r="O73" s="73">
        <f>VLOOKUP($B73,'Tillförd energi'!$B$2:$AS$506,MATCH(O$1,'Tillförd energi'!$B$1:$AQ$1,0),FALSE)</f>
        <v>0</v>
      </c>
      <c r="P73" s="73">
        <f>VLOOKUP($B73,'Tillförd energi'!$B$2:$AS$506,MATCH(P$1,'Tillförd energi'!$B$1:$AQ$1,0),FALSE)</f>
        <v>0</v>
      </c>
      <c r="Q73" s="73">
        <f>VLOOKUP($B73,'Tillförd energi'!$B$2:$AS$506,MATCH(Q$1,'Tillförd energi'!$B$1:$AQ$1,0),FALSE)</f>
        <v>0</v>
      </c>
      <c r="R73" s="73">
        <f>VLOOKUP($B73,'Tillförd energi'!$B$2:$AS$506,MATCH(R$1,'Tillförd energi'!$B$1:$AQ$1,0),FALSE)</f>
        <v>15</v>
      </c>
      <c r="S73" s="73">
        <f>VLOOKUP($B73,'Tillförd energi'!$B$2:$AS$506,MATCH(S$1,'Tillförd energi'!$B$1:$AQ$1,0),FALSE)</f>
        <v>0</v>
      </c>
      <c r="T73" s="73">
        <f>VLOOKUP($B73,'Tillförd energi'!$B$2:$AS$506,MATCH(T$1,'Tillförd energi'!$B$1:$AQ$1,0),FALSE)</f>
        <v>0</v>
      </c>
      <c r="U73" s="73">
        <f>VLOOKUP($B73,'Tillförd energi'!$B$2:$AS$506,MATCH(U$1,'Tillförd energi'!$B$1:$AQ$1,0),FALSE)</f>
        <v>0</v>
      </c>
      <c r="V73" s="73">
        <f>VLOOKUP($B73,'Tillförd energi'!$B$2:$AS$506,MATCH(V$1,'Tillförd energi'!$B$1:$AQ$1,0),FALSE)</f>
        <v>0</v>
      </c>
      <c r="W73" s="73">
        <f>VLOOKUP($B73,'Tillförd energi'!$B$2:$AS$506,MATCH(W$1,'Tillförd energi'!$B$1:$AQ$1,0),FALSE)</f>
        <v>0</v>
      </c>
      <c r="X73" s="73">
        <f>VLOOKUP($B73,'Tillförd energi'!$B$2:$AS$506,MATCH(X$1,'Tillförd energi'!$B$1:$AQ$1,0),FALSE)</f>
        <v>0</v>
      </c>
      <c r="Y73" s="73">
        <f>VLOOKUP($B73,'Tillförd energi'!$B$2:$AS$506,MATCH(Y$1,'Tillförd energi'!$B$1:$AQ$1,0),FALSE)</f>
        <v>0</v>
      </c>
      <c r="Z73" s="73">
        <f>VLOOKUP($B73,'Tillförd energi'!$B$2:$AS$506,MATCH(Z$1,'Tillförd energi'!$B$1:$AQ$1,0),FALSE)</f>
        <v>0</v>
      </c>
      <c r="AA73" s="73">
        <f>VLOOKUP($B73,'Tillförd energi'!$B$2:$AS$506,MATCH(AA$1,'Tillförd energi'!$B$1:$AQ$1,0),FALSE)</f>
        <v>0</v>
      </c>
      <c r="AB73" s="73">
        <f>VLOOKUP($B73,'Tillförd energi'!$B$2:$AS$506,MATCH(AB$1,'Tillförd energi'!$B$1:$AQ$1,0),FALSE)</f>
        <v>0</v>
      </c>
      <c r="AC73" s="73">
        <f>VLOOKUP($B73,'Tillförd energi'!$B$2:$AS$506,MATCH(AC$1,'Tillförd energi'!$B$1:$AQ$1,0),FALSE)</f>
        <v>0</v>
      </c>
      <c r="AD73" s="73">
        <f>VLOOKUP($B73,'Tillförd energi'!$B$2:$AS$506,MATCH(AD$1,'Tillförd energi'!$B$1:$AQ$1,0),FALSE)</f>
        <v>0</v>
      </c>
      <c r="AF73" s="73">
        <f>VLOOKUP($B73,'Tillförd energi'!$B$2:$AS$506,MATCH(AF$1,'Tillförd energi'!$B$1:$AQ$1,0),FALSE)</f>
        <v>0.12</v>
      </c>
      <c r="AH73" s="73">
        <f>IFERROR(VLOOKUP(B73,Miljö!$B$1:$S$476,9,FALSE)/1,0)</f>
        <v>0</v>
      </c>
      <c r="AJ73" s="81">
        <f>IFERROR(VLOOKUP($B73,Miljö!$B$1:$S$500,MATCH("hjälpel exklusive kraftvärme (GWh)",Miljö!$B$1:$V$1,0),FALSE)/1,"")</f>
        <v>0.12</v>
      </c>
      <c r="AK73" s="81">
        <f t="shared" si="11"/>
        <v>0.12</v>
      </c>
      <c r="AL73" s="81">
        <f>VLOOKUP($B73,'Slutlig allokering'!$B$2:$AL$462,MATCH("Hjälpel kraftvärme",'Slutlig allokering'!$B$2:$AL$2,0),FALSE)</f>
        <v>0</v>
      </c>
      <c r="AN73" s="73">
        <f t="shared" si="12"/>
        <v>15.257</v>
      </c>
      <c r="AO73" s="73">
        <f t="shared" si="13"/>
        <v>15.257</v>
      </c>
      <c r="AP73" s="73">
        <f>IF(ISERROR(1/VLOOKUP($B73,Leveranser!$B$1:$S$500,MATCH("såld värme (gwh)",Leveranser!$B$1:$S$1,0),FALSE)),"",VLOOKUP($B73,Leveranser!$B$1:$S$500,MATCH("såld värme (gwh)",Leveranser!$B$1:$S$1,0),FALSE))</f>
        <v>13.8</v>
      </c>
      <c r="AQ73" s="73">
        <f>VLOOKUP($B73,Leveranser!$B$1:$Y$500,MATCH("Totalt såld fjärrvärme till andra fjärrvärmeföretag",Leveranser!$B$1:$AA$1,0),FALSE)</f>
        <v>0</v>
      </c>
      <c r="AR73" s="73">
        <f>IF(ISERROR(1/VLOOKUP($B73,Miljö!$B$1:$S$500,MATCH("Såld mängd produktionsspecifik fjärrvärme (GWh)",Miljö!$B$1:$R$1,0),FALSE)),0,VLOOKUP($B73,Miljö!$B$1:$S$500,MATCH("Såld mängd produktionsspecifik fjärrvärme (GWh)",Miljö!$B$1:$R$1,0),FALSE))</f>
        <v>0</v>
      </c>
      <c r="AS73" s="82">
        <f t="shared" si="18"/>
        <v>0.90450285115029172</v>
      </c>
      <c r="AU73" s="73" t="str">
        <f>VLOOKUP($B73,'Miljövärden urval för publ'!$B$2:$I$486,7,FALSE)</f>
        <v>Ja</v>
      </c>
      <c r="AV73" s="73" t="str">
        <f>VLOOKUP($B73,'Miljövärden urval för publ'!$B$2:$I$486,6,FALSE)</f>
        <v>Nej</v>
      </c>
      <c r="AZ73" s="73">
        <f t="shared" si="14"/>
        <v>0.12</v>
      </c>
      <c r="BA73" s="73">
        <f t="shared" si="19"/>
        <v>0</v>
      </c>
      <c r="BB73" s="73">
        <f t="shared" si="15"/>
        <v>0</v>
      </c>
      <c r="BC73" s="73">
        <f t="shared" si="16"/>
        <v>15</v>
      </c>
      <c r="BE73" s="73">
        <f t="shared" si="20"/>
        <v>0</v>
      </c>
      <c r="BF73" s="73">
        <f t="shared" si="21"/>
        <v>0</v>
      </c>
      <c r="BH73" s="73">
        <f t="shared" si="17"/>
        <v>15</v>
      </c>
    </row>
    <row r="74" spans="1:60" ht="14.5" x14ac:dyDescent="0.35">
      <c r="A74" t="s">
        <v>80</v>
      </c>
      <c r="B74" t="s">
        <v>87</v>
      </c>
      <c r="C74" s="73">
        <f>VLOOKUP($B74,'Tillförd energi'!$B$2:$AS$506,MATCH(C$1,'Tillförd energi'!$B$1:$AQ$1,0),FALSE)</f>
        <v>0</v>
      </c>
      <c r="D74" s="73">
        <f>VLOOKUP($B74,'Tillförd energi'!$B$2:$AS$506,MATCH(D$1,'Tillförd energi'!$B$1:$AQ$1,0),FALSE)</f>
        <v>0.7</v>
      </c>
      <c r="E74" s="73">
        <f>VLOOKUP($B74,'Tillförd energi'!$B$2:$AS$506,MATCH(E$1,'Tillförd energi'!$B$1:$AQ$1,0),FALSE)</f>
        <v>0</v>
      </c>
      <c r="F74" s="73">
        <f>VLOOKUP($B74,'Tillförd energi'!$B$2:$AS$506,MATCH(F$1,'Tillförd energi'!$B$1:$AQ$1,0),FALSE)</f>
        <v>0</v>
      </c>
      <c r="G74" s="73">
        <f>VLOOKUP($B74,'Tillförd energi'!$B$2:$AS$506,MATCH(G$1,'Tillförd energi'!$B$1:$AQ$1,0),FALSE)</f>
        <v>0</v>
      </c>
      <c r="H74" s="73">
        <f>VLOOKUP($B74,'Tillförd energi'!$B$2:$AS$506,MATCH(H$1,'Tillförd energi'!$B$1:$AQ$1,0),FALSE)</f>
        <v>0</v>
      </c>
      <c r="I74" s="73">
        <f>VLOOKUP($B74,'Tillförd energi'!$B$2:$AS$506,MATCH(I$1,'Tillförd energi'!$B$1:$AQ$1,0),FALSE)</f>
        <v>0</v>
      </c>
      <c r="J74" s="73">
        <f>VLOOKUP($B74,'Tillförd energi'!$B$2:$AS$506,MATCH(J$1,'Tillförd energi'!$B$1:$AQ$1,0),FALSE)</f>
        <v>0</v>
      </c>
      <c r="K74" s="73">
        <f>VLOOKUP($B74,'Tillförd energi'!$B$2:$AS$506,MATCH(K$1,'Tillförd energi'!$B$1:$AQ$1,0),FALSE)</f>
        <v>0</v>
      </c>
      <c r="L74" s="73">
        <f>VLOOKUP($B74,'Tillförd energi'!$B$2:$AS$506,MATCH(L$1,'Tillförd energi'!$B$1:$AQ$1,0),FALSE)</f>
        <v>0</v>
      </c>
      <c r="M74" s="73">
        <f>VLOOKUP($B74,'Tillförd energi'!$B$2:$AS$506,MATCH(M$1,'Tillförd energi'!$B$1:$AQ$1,0),FALSE)</f>
        <v>0</v>
      </c>
      <c r="N74" s="73">
        <f>VLOOKUP($B74,'Tillförd energi'!$B$2:$AS$506,MATCH(N$1,'Tillförd energi'!$B$1:$AQ$1,0),FALSE)</f>
        <v>0</v>
      </c>
      <c r="O74" s="73">
        <f>VLOOKUP($B74,'Tillförd energi'!$B$2:$AS$506,MATCH(O$1,'Tillförd energi'!$B$1:$AQ$1,0),FALSE)</f>
        <v>22.1</v>
      </c>
      <c r="P74" s="73">
        <f>VLOOKUP($B74,'Tillförd energi'!$B$2:$AS$506,MATCH(P$1,'Tillförd energi'!$B$1:$AQ$1,0),FALSE)</f>
        <v>0</v>
      </c>
      <c r="Q74" s="73">
        <f>VLOOKUP($B74,'Tillförd energi'!$B$2:$AS$506,MATCH(Q$1,'Tillförd energi'!$B$1:$AQ$1,0),FALSE)</f>
        <v>8.6999999999999993</v>
      </c>
      <c r="R74" s="73">
        <f>VLOOKUP($B74,'Tillförd energi'!$B$2:$AS$506,MATCH(R$1,'Tillförd energi'!$B$1:$AQ$1,0),FALSE)</f>
        <v>0</v>
      </c>
      <c r="S74" s="73">
        <f>VLOOKUP($B74,'Tillförd energi'!$B$2:$AS$506,MATCH(S$1,'Tillförd energi'!$B$1:$AQ$1,0),FALSE)</f>
        <v>0</v>
      </c>
      <c r="T74" s="73">
        <f>VLOOKUP($B74,'Tillförd energi'!$B$2:$AS$506,MATCH(T$1,'Tillförd energi'!$B$1:$AQ$1,0),FALSE)</f>
        <v>0</v>
      </c>
      <c r="U74" s="73">
        <f>VLOOKUP($B74,'Tillförd energi'!$B$2:$AS$506,MATCH(U$1,'Tillförd energi'!$B$1:$AQ$1,0),FALSE)</f>
        <v>0</v>
      </c>
      <c r="V74" s="73">
        <f>VLOOKUP($B74,'Tillförd energi'!$B$2:$AS$506,MATCH(V$1,'Tillförd energi'!$B$1:$AQ$1,0),FALSE)</f>
        <v>1.1000000000000001</v>
      </c>
      <c r="W74" s="73">
        <f>VLOOKUP($B74,'Tillförd energi'!$B$2:$AS$506,MATCH(W$1,'Tillförd energi'!$B$1:$AQ$1,0),FALSE)</f>
        <v>0</v>
      </c>
      <c r="X74" s="73">
        <f>VLOOKUP($B74,'Tillförd energi'!$B$2:$AS$506,MATCH(X$1,'Tillförd energi'!$B$1:$AQ$1,0),FALSE)</f>
        <v>0</v>
      </c>
      <c r="Y74" s="73">
        <f>VLOOKUP($B74,'Tillförd energi'!$B$2:$AS$506,MATCH(Y$1,'Tillförd energi'!$B$1:$AQ$1,0),FALSE)</f>
        <v>0</v>
      </c>
      <c r="Z74" s="73">
        <f>VLOOKUP($B74,'Tillförd energi'!$B$2:$AS$506,MATCH(Z$1,'Tillförd energi'!$B$1:$AQ$1,0),FALSE)</f>
        <v>0</v>
      </c>
      <c r="AA74" s="73">
        <f>VLOOKUP($B74,'Tillförd energi'!$B$2:$AS$506,MATCH(AA$1,'Tillförd energi'!$B$1:$AQ$1,0),FALSE)</f>
        <v>0</v>
      </c>
      <c r="AB74" s="73">
        <f>VLOOKUP($B74,'Tillförd energi'!$B$2:$AS$506,MATCH(AB$1,'Tillförd energi'!$B$1:$AQ$1,0),FALSE)</f>
        <v>0</v>
      </c>
      <c r="AC74" s="73">
        <f>VLOOKUP($B74,'Tillförd energi'!$B$2:$AS$506,MATCH(AC$1,'Tillförd energi'!$B$1:$AQ$1,0),FALSE)</f>
        <v>8.27</v>
      </c>
      <c r="AD74" s="73">
        <f>VLOOKUP($B74,'Tillförd energi'!$B$2:$AS$506,MATCH(AD$1,'Tillförd energi'!$B$1:$AQ$1,0),FALSE)</f>
        <v>0</v>
      </c>
      <c r="AF74" s="73">
        <f>VLOOKUP($B74,'Tillförd energi'!$B$2:$AS$506,MATCH(AF$1,'Tillförd energi'!$B$1:$AQ$1,0),FALSE)</f>
        <v>0.98699999999999999</v>
      </c>
      <c r="AH74" s="73">
        <f>IFERROR(VLOOKUP(B74,Miljö!$B$1:$S$476,9,FALSE)/1,0)</f>
        <v>0</v>
      </c>
      <c r="AJ74" s="81" t="str">
        <f>IFERROR(VLOOKUP($B74,Miljö!$B$1:$S$500,MATCH("hjälpel exklusive kraftvärme (GWh)",Miljö!$B$1:$V$1,0),FALSE)/1,"")</f>
        <v/>
      </c>
      <c r="AK74" s="81">
        <f t="shared" si="11"/>
        <v>0.98699999999999988</v>
      </c>
      <c r="AL74" s="81">
        <f>VLOOKUP($B74,'Slutlig allokering'!$B$2:$AL$462,MATCH("Hjälpel kraftvärme",'Slutlig allokering'!$B$2:$AL$2,0),FALSE)</f>
        <v>0</v>
      </c>
      <c r="AN74" s="73">
        <f t="shared" si="12"/>
        <v>41.857000000000006</v>
      </c>
      <c r="AO74" s="73">
        <f t="shared" si="13"/>
        <v>41.857000000000006</v>
      </c>
      <c r="AP74" s="73">
        <f>IF(ISERROR(1/VLOOKUP($B74,Leveranser!$B$1:$S$500,MATCH("såld värme (gwh)",Leveranser!$B$1:$S$1,0),FALSE)),"",VLOOKUP($B74,Leveranser!$B$1:$S$500,MATCH("såld värme (gwh)",Leveranser!$B$1:$S$1,0),FALSE))</f>
        <v>32.9</v>
      </c>
      <c r="AQ74" s="73">
        <f>VLOOKUP($B74,Leveranser!$B$1:$Y$500,MATCH("Totalt såld fjärrvärme till andra fjärrvärmeföretag",Leveranser!$B$1:$AA$1,0),FALSE)</f>
        <v>0</v>
      </c>
      <c r="AR74" s="73">
        <f>IF(ISERROR(1/VLOOKUP($B74,Miljö!$B$1:$S$500,MATCH("Såld mängd produktionsspecifik fjärrvärme (GWh)",Miljö!$B$1:$R$1,0),FALSE)),0,VLOOKUP($B74,Miljö!$B$1:$S$500,MATCH("Såld mängd produktionsspecifik fjärrvärme (GWh)",Miljö!$B$1:$R$1,0),FALSE))</f>
        <v>0</v>
      </c>
      <c r="AS74" s="82">
        <f t="shared" si="18"/>
        <v>0.7860095085648755</v>
      </c>
      <c r="AU74" s="73" t="str">
        <f>VLOOKUP($B74,'Miljövärden urval för publ'!$B$2:$I$486,7,FALSE)</f>
        <v>Ja</v>
      </c>
      <c r="AV74" s="73" t="str">
        <f>VLOOKUP($B74,'Miljövärden urval för publ'!$B$2:$I$486,6,FALSE)</f>
        <v>Nej</v>
      </c>
      <c r="AZ74" s="73">
        <f t="shared" si="14"/>
        <v>0.98699999999999999</v>
      </c>
      <c r="BA74" s="73">
        <f t="shared" si="19"/>
        <v>0</v>
      </c>
      <c r="BB74" s="73">
        <f t="shared" si="15"/>
        <v>22.1</v>
      </c>
      <c r="BC74" s="73">
        <f t="shared" si="16"/>
        <v>8.6999999999999993</v>
      </c>
      <c r="BE74" s="73">
        <f t="shared" si="20"/>
        <v>0</v>
      </c>
      <c r="BF74" s="73">
        <f t="shared" si="21"/>
        <v>0</v>
      </c>
      <c r="BH74" s="73">
        <f t="shared" si="17"/>
        <v>31.900000000000002</v>
      </c>
    </row>
    <row r="75" spans="1:60" ht="14.5" x14ac:dyDescent="0.35">
      <c r="A75" t="s">
        <v>80</v>
      </c>
      <c r="B75" t="s">
        <v>88</v>
      </c>
      <c r="C75" s="73">
        <f>VLOOKUP($B75,'Tillförd energi'!$B$2:$AS$506,MATCH(C$1,'Tillförd energi'!$B$1:$AQ$1,0),FALSE)</f>
        <v>0</v>
      </c>
      <c r="D75" s="73">
        <f>VLOOKUP($B75,'Tillförd energi'!$B$2:$AS$506,MATCH(D$1,'Tillförd energi'!$B$1:$AQ$1,0),FALSE)</f>
        <v>0</v>
      </c>
      <c r="E75" s="73">
        <f>VLOOKUP($B75,'Tillförd energi'!$B$2:$AS$506,MATCH(E$1,'Tillförd energi'!$B$1:$AQ$1,0),FALSE)</f>
        <v>0</v>
      </c>
      <c r="F75" s="73">
        <f>VLOOKUP($B75,'Tillförd energi'!$B$2:$AS$506,MATCH(F$1,'Tillförd energi'!$B$1:$AQ$1,0),FALSE)</f>
        <v>0</v>
      </c>
      <c r="G75" s="73">
        <f>VLOOKUP($B75,'Tillförd energi'!$B$2:$AS$506,MATCH(G$1,'Tillförd energi'!$B$1:$AQ$1,0),FALSE)</f>
        <v>0</v>
      </c>
      <c r="H75" s="73">
        <f>VLOOKUP($B75,'Tillförd energi'!$B$2:$AS$506,MATCH(H$1,'Tillförd energi'!$B$1:$AQ$1,0),FALSE)</f>
        <v>0</v>
      </c>
      <c r="I75" s="73">
        <f>VLOOKUP($B75,'Tillförd energi'!$B$2:$AS$506,MATCH(I$1,'Tillförd energi'!$B$1:$AQ$1,0),FALSE)</f>
        <v>0</v>
      </c>
      <c r="J75" s="73">
        <f>VLOOKUP($B75,'Tillförd energi'!$B$2:$AS$506,MATCH(J$1,'Tillförd energi'!$B$1:$AQ$1,0),FALSE)</f>
        <v>0</v>
      </c>
      <c r="K75" s="73">
        <f>VLOOKUP($B75,'Tillförd energi'!$B$2:$AS$506,MATCH(K$1,'Tillförd energi'!$B$1:$AQ$1,0),FALSE)</f>
        <v>0</v>
      </c>
      <c r="L75" s="73">
        <f>VLOOKUP($B75,'Tillförd energi'!$B$2:$AS$506,MATCH(L$1,'Tillförd energi'!$B$1:$AQ$1,0),FALSE)</f>
        <v>0</v>
      </c>
      <c r="M75" s="73">
        <f>VLOOKUP($B75,'Tillförd energi'!$B$2:$AS$506,MATCH(M$1,'Tillförd energi'!$B$1:$AQ$1,0),FALSE)</f>
        <v>0</v>
      </c>
      <c r="N75" s="73">
        <f>VLOOKUP($B75,'Tillförd energi'!$B$2:$AS$506,MATCH(N$1,'Tillförd energi'!$B$1:$AQ$1,0),FALSE)</f>
        <v>0</v>
      </c>
      <c r="O75" s="73">
        <f>VLOOKUP($B75,'Tillförd energi'!$B$2:$AS$506,MATCH(O$1,'Tillförd energi'!$B$1:$AQ$1,0),FALSE)</f>
        <v>0</v>
      </c>
      <c r="P75" s="73">
        <f>VLOOKUP($B75,'Tillförd energi'!$B$2:$AS$506,MATCH(P$1,'Tillförd energi'!$B$1:$AQ$1,0),FALSE)</f>
        <v>0</v>
      </c>
      <c r="Q75" s="73">
        <f>VLOOKUP($B75,'Tillförd energi'!$B$2:$AS$506,MATCH(Q$1,'Tillförd energi'!$B$1:$AQ$1,0),FALSE)</f>
        <v>0</v>
      </c>
      <c r="R75" s="73">
        <f>VLOOKUP($B75,'Tillförd energi'!$B$2:$AS$506,MATCH(R$1,'Tillförd energi'!$B$1:$AQ$1,0),FALSE)</f>
        <v>0</v>
      </c>
      <c r="S75" s="73">
        <f>VLOOKUP($B75,'Tillförd energi'!$B$2:$AS$506,MATCH(S$1,'Tillförd energi'!$B$1:$AQ$1,0),FALSE)</f>
        <v>0</v>
      </c>
      <c r="T75" s="73">
        <f>VLOOKUP($B75,'Tillförd energi'!$B$2:$AS$506,MATCH(T$1,'Tillförd energi'!$B$1:$AQ$1,0),FALSE)</f>
        <v>0</v>
      </c>
      <c r="U75" s="73">
        <f>VLOOKUP($B75,'Tillförd energi'!$B$2:$AS$506,MATCH(U$1,'Tillförd energi'!$B$1:$AQ$1,0),FALSE)</f>
        <v>0</v>
      </c>
      <c r="V75" s="73">
        <f>VLOOKUP($B75,'Tillförd energi'!$B$2:$AS$506,MATCH(V$1,'Tillförd energi'!$B$1:$AQ$1,0),FALSE)</f>
        <v>0</v>
      </c>
      <c r="W75" s="73">
        <f>VLOOKUP($B75,'Tillförd energi'!$B$2:$AS$506,MATCH(W$1,'Tillförd energi'!$B$1:$AQ$1,0),FALSE)</f>
        <v>0</v>
      </c>
      <c r="X75" s="73">
        <f>VLOOKUP($B75,'Tillförd energi'!$B$2:$AS$506,MATCH(X$1,'Tillförd energi'!$B$1:$AQ$1,0),FALSE)</f>
        <v>0</v>
      </c>
      <c r="Y75" s="73">
        <f>VLOOKUP($B75,'Tillförd energi'!$B$2:$AS$506,MATCH(Y$1,'Tillförd energi'!$B$1:$AQ$1,0),FALSE)</f>
        <v>0</v>
      </c>
      <c r="Z75" s="73">
        <f>VLOOKUP($B75,'Tillförd energi'!$B$2:$AS$506,MATCH(Z$1,'Tillförd energi'!$B$1:$AQ$1,0),FALSE)</f>
        <v>0</v>
      </c>
      <c r="AA75" s="73">
        <f>VLOOKUP($B75,'Tillförd energi'!$B$2:$AS$506,MATCH(AA$1,'Tillförd energi'!$B$1:$AQ$1,0),FALSE)</f>
        <v>0</v>
      </c>
      <c r="AB75" s="73">
        <f>VLOOKUP($B75,'Tillförd energi'!$B$2:$AS$506,MATCH(AB$1,'Tillförd energi'!$B$1:$AQ$1,0),FALSE)</f>
        <v>0</v>
      </c>
      <c r="AC75" s="73">
        <f>VLOOKUP($B75,'Tillförd energi'!$B$2:$AS$506,MATCH(AC$1,'Tillförd energi'!$B$1:$AQ$1,0),FALSE)</f>
        <v>0</v>
      </c>
      <c r="AD75" s="73">
        <f>VLOOKUP($B75,'Tillförd energi'!$B$2:$AS$506,MATCH(AD$1,'Tillförd energi'!$B$1:$AQ$1,0),FALSE)</f>
        <v>0</v>
      </c>
      <c r="AF75" s="73">
        <f>VLOOKUP($B75,'Tillförd energi'!$B$2:$AS$506,MATCH(AF$1,'Tillförd energi'!$B$1:$AQ$1,0),FALSE)</f>
        <v>0</v>
      </c>
      <c r="AH75" s="73">
        <f>IFERROR(VLOOKUP(B75,Miljö!$B$1:$S$476,9,FALSE)/1,0)</f>
        <v>0</v>
      </c>
      <c r="AJ75" s="81" t="str">
        <f>IFERROR(VLOOKUP($B75,Miljö!$B$1:$S$500,MATCH("hjälpel exklusive kraftvärme (GWh)",Miljö!$B$1:$V$1,0),FALSE)/1,"")</f>
        <v/>
      </c>
      <c r="AK75" s="81">
        <f t="shared" si="11"/>
        <v>0</v>
      </c>
      <c r="AL75" s="81">
        <f>VLOOKUP($B75,'Slutlig allokering'!$B$2:$AL$462,MATCH("Hjälpel kraftvärme",'Slutlig allokering'!$B$2:$AL$2,0),FALSE)</f>
        <v>0</v>
      </c>
      <c r="AN75" s="73">
        <f t="shared" si="12"/>
        <v>0</v>
      </c>
      <c r="AO75" s="73">
        <f t="shared" si="13"/>
        <v>0</v>
      </c>
      <c r="AP75" s="73" t="str">
        <f>IF(ISERROR(1/VLOOKUP($B75,Leveranser!$B$1:$S$500,MATCH("såld värme (gwh)",Leveranser!$B$1:$S$1,0),FALSE)),"",VLOOKUP($B75,Leveranser!$B$1:$S$500,MATCH("såld värme (gwh)",Leveranser!$B$1:$S$1,0),FALSE))</f>
        <v/>
      </c>
      <c r="AQ75" s="73">
        <f>VLOOKUP($B75,Leveranser!$B$1:$Y$500,MATCH("Totalt såld fjärrvärme till andra fjärrvärmeföretag",Leveranser!$B$1:$AA$1,0),FALSE)</f>
        <v>0</v>
      </c>
      <c r="AR75" s="73">
        <f>IF(ISERROR(1/VLOOKUP($B75,Miljö!$B$1:$S$500,MATCH("Såld mängd produktionsspecifik fjärrvärme (GWh)",Miljö!$B$1:$R$1,0),FALSE)),0,VLOOKUP($B75,Miljö!$B$1:$S$500,MATCH("Såld mängd produktionsspecifik fjärrvärme (GWh)",Miljö!$B$1:$R$1,0),FALSE))</f>
        <v>0</v>
      </c>
      <c r="AS75" s="82" t="str">
        <f t="shared" si="18"/>
        <v/>
      </c>
      <c r="AU75" s="73" t="str">
        <f>VLOOKUP($B75,'Miljövärden urval för publ'!$B$2:$I$486,7,FALSE)</f>
        <v>Nej</v>
      </c>
      <c r="AV75" s="73" t="str">
        <f>VLOOKUP($B75,'Miljövärden urval för publ'!$B$2:$I$486,6,FALSE)</f>
        <v>Nej</v>
      </c>
      <c r="AZ75" s="73">
        <f t="shared" si="14"/>
        <v>0</v>
      </c>
      <c r="BA75" s="73">
        <f t="shared" si="19"/>
        <v>0</v>
      </c>
      <c r="BB75" s="73">
        <f t="shared" si="15"/>
        <v>0</v>
      </c>
      <c r="BC75" s="73">
        <f t="shared" si="16"/>
        <v>0</v>
      </c>
      <c r="BE75" s="73">
        <f t="shared" si="20"/>
        <v>0</v>
      </c>
      <c r="BF75" s="73">
        <f t="shared" si="21"/>
        <v>0</v>
      </c>
      <c r="BH75" s="73">
        <f t="shared" si="17"/>
        <v>0</v>
      </c>
    </row>
    <row r="76" spans="1:60" ht="14.5" x14ac:dyDescent="0.35">
      <c r="A76" t="s">
        <v>80</v>
      </c>
      <c r="B76" t="s">
        <v>89</v>
      </c>
      <c r="C76" s="73">
        <f>VLOOKUP($B76,'Tillförd energi'!$B$2:$AS$506,MATCH(C$1,'Tillförd energi'!$B$1:$AQ$1,0),FALSE)</f>
        <v>0</v>
      </c>
      <c r="D76" s="73">
        <f>VLOOKUP($B76,'Tillförd energi'!$B$2:$AS$506,MATCH(D$1,'Tillförd energi'!$B$1:$AQ$1,0),FALSE)</f>
        <v>0.95</v>
      </c>
      <c r="E76" s="73">
        <f>VLOOKUP($B76,'Tillförd energi'!$B$2:$AS$506,MATCH(E$1,'Tillförd energi'!$B$1:$AQ$1,0),FALSE)</f>
        <v>0</v>
      </c>
      <c r="F76" s="73">
        <f>VLOOKUP($B76,'Tillförd energi'!$B$2:$AS$506,MATCH(F$1,'Tillförd energi'!$B$1:$AQ$1,0),FALSE)</f>
        <v>0</v>
      </c>
      <c r="G76" s="73">
        <f>VLOOKUP($B76,'Tillförd energi'!$B$2:$AS$506,MATCH(G$1,'Tillförd energi'!$B$1:$AQ$1,0),FALSE)</f>
        <v>0</v>
      </c>
      <c r="H76" s="73">
        <f>VLOOKUP($B76,'Tillförd energi'!$B$2:$AS$506,MATCH(H$1,'Tillförd energi'!$B$1:$AQ$1,0),FALSE)</f>
        <v>0</v>
      </c>
      <c r="I76" s="73">
        <f>VLOOKUP($B76,'Tillförd energi'!$B$2:$AS$506,MATCH(I$1,'Tillförd energi'!$B$1:$AQ$1,0),FALSE)</f>
        <v>0</v>
      </c>
      <c r="J76" s="73">
        <f>VLOOKUP($B76,'Tillförd energi'!$B$2:$AS$506,MATCH(J$1,'Tillförd energi'!$B$1:$AQ$1,0),FALSE)</f>
        <v>0</v>
      </c>
      <c r="K76" s="73">
        <f>VLOOKUP($B76,'Tillförd energi'!$B$2:$AS$506,MATCH(K$1,'Tillförd energi'!$B$1:$AQ$1,0),FALSE)</f>
        <v>0</v>
      </c>
      <c r="L76" s="73">
        <f>VLOOKUP($B76,'Tillförd energi'!$B$2:$AS$506,MATCH(L$1,'Tillförd energi'!$B$1:$AQ$1,0),FALSE)</f>
        <v>0</v>
      </c>
      <c r="M76" s="73">
        <f>VLOOKUP($B76,'Tillförd energi'!$B$2:$AS$506,MATCH(M$1,'Tillförd energi'!$B$1:$AQ$1,0),FALSE)</f>
        <v>0</v>
      </c>
      <c r="N76" s="73">
        <f>VLOOKUP($B76,'Tillförd energi'!$B$2:$AS$506,MATCH(N$1,'Tillförd energi'!$B$1:$AQ$1,0),FALSE)</f>
        <v>0</v>
      </c>
      <c r="O76" s="73">
        <f>VLOOKUP($B76,'Tillförd energi'!$B$2:$AS$506,MATCH(O$1,'Tillförd energi'!$B$1:$AQ$1,0),FALSE)</f>
        <v>17.8</v>
      </c>
      <c r="P76" s="73">
        <f>VLOOKUP($B76,'Tillförd energi'!$B$2:$AS$506,MATCH(P$1,'Tillförd energi'!$B$1:$AQ$1,0),FALSE)</f>
        <v>0</v>
      </c>
      <c r="Q76" s="73">
        <f>VLOOKUP($B76,'Tillförd energi'!$B$2:$AS$506,MATCH(Q$1,'Tillförd energi'!$B$1:$AQ$1,0),FALSE)</f>
        <v>0</v>
      </c>
      <c r="R76" s="73">
        <f>VLOOKUP($B76,'Tillförd energi'!$B$2:$AS$506,MATCH(R$1,'Tillförd energi'!$B$1:$AQ$1,0),FALSE)</f>
        <v>0</v>
      </c>
      <c r="S76" s="73">
        <f>VLOOKUP($B76,'Tillförd energi'!$B$2:$AS$506,MATCH(S$1,'Tillförd energi'!$B$1:$AQ$1,0),FALSE)</f>
        <v>0</v>
      </c>
      <c r="T76" s="73">
        <f>VLOOKUP($B76,'Tillförd energi'!$B$2:$AS$506,MATCH(T$1,'Tillförd energi'!$B$1:$AQ$1,0),FALSE)</f>
        <v>0</v>
      </c>
      <c r="U76" s="73">
        <f>VLOOKUP($B76,'Tillförd energi'!$B$2:$AS$506,MATCH(U$1,'Tillförd energi'!$B$1:$AQ$1,0),FALSE)</f>
        <v>0</v>
      </c>
      <c r="V76" s="73">
        <f>VLOOKUP($B76,'Tillförd energi'!$B$2:$AS$506,MATCH(V$1,'Tillförd energi'!$B$1:$AQ$1,0),FALSE)</f>
        <v>0</v>
      </c>
      <c r="W76" s="73">
        <f>VLOOKUP($B76,'Tillförd energi'!$B$2:$AS$506,MATCH(W$1,'Tillförd energi'!$B$1:$AQ$1,0),FALSE)</f>
        <v>0</v>
      </c>
      <c r="X76" s="73">
        <f>VLOOKUP($B76,'Tillförd energi'!$B$2:$AS$506,MATCH(X$1,'Tillförd energi'!$B$1:$AQ$1,0),FALSE)</f>
        <v>0</v>
      </c>
      <c r="Y76" s="73">
        <f>VLOOKUP($B76,'Tillförd energi'!$B$2:$AS$506,MATCH(Y$1,'Tillförd energi'!$B$1:$AQ$1,0),FALSE)</f>
        <v>0</v>
      </c>
      <c r="Z76" s="73">
        <f>VLOOKUP($B76,'Tillförd energi'!$B$2:$AS$506,MATCH(Z$1,'Tillförd energi'!$B$1:$AQ$1,0),FALSE)</f>
        <v>0</v>
      </c>
      <c r="AA76" s="73">
        <f>VLOOKUP($B76,'Tillförd energi'!$B$2:$AS$506,MATCH(AA$1,'Tillförd energi'!$B$1:$AQ$1,0),FALSE)</f>
        <v>0</v>
      </c>
      <c r="AB76" s="73">
        <f>VLOOKUP($B76,'Tillförd energi'!$B$2:$AS$506,MATCH(AB$1,'Tillförd energi'!$B$1:$AQ$1,0),FALSE)</f>
        <v>0</v>
      </c>
      <c r="AC76" s="73">
        <f>VLOOKUP($B76,'Tillförd energi'!$B$2:$AS$506,MATCH(AC$1,'Tillförd energi'!$B$1:$AQ$1,0),FALSE)</f>
        <v>0</v>
      </c>
      <c r="AD76" s="73">
        <f>VLOOKUP($B76,'Tillförd energi'!$B$2:$AS$506,MATCH(AD$1,'Tillförd energi'!$B$1:$AQ$1,0),FALSE)</f>
        <v>0</v>
      </c>
      <c r="AF76" s="73">
        <f>VLOOKUP($B76,'Tillförd energi'!$B$2:$AS$506,MATCH(AF$1,'Tillförd energi'!$B$1:$AQ$1,0),FALSE)</f>
        <v>0.46800000000000003</v>
      </c>
      <c r="AH76" s="73">
        <f>IFERROR(VLOOKUP(B76,Miljö!$B$1:$S$476,9,FALSE)/1,0)</f>
        <v>0</v>
      </c>
      <c r="AJ76" s="81" t="str">
        <f>IFERROR(VLOOKUP($B76,Miljö!$B$1:$S$500,MATCH("hjälpel exklusive kraftvärme (GWh)",Miljö!$B$1:$V$1,0),FALSE)/1,"")</f>
        <v/>
      </c>
      <c r="AK76" s="81">
        <f t="shared" si="11"/>
        <v>0.46799999999999997</v>
      </c>
      <c r="AL76" s="81">
        <f>VLOOKUP($B76,'Slutlig allokering'!$B$2:$AL$462,MATCH("Hjälpel kraftvärme",'Slutlig allokering'!$B$2:$AL$2,0),FALSE)</f>
        <v>0</v>
      </c>
      <c r="AN76" s="73">
        <f t="shared" si="12"/>
        <v>19.218</v>
      </c>
      <c r="AO76" s="73">
        <f t="shared" si="13"/>
        <v>19.218</v>
      </c>
      <c r="AP76" s="73">
        <f>IF(ISERROR(1/VLOOKUP($B76,Leveranser!$B$1:$S$500,MATCH("såld värme (gwh)",Leveranser!$B$1:$S$1,0),FALSE)),"",VLOOKUP($B76,Leveranser!$B$1:$S$500,MATCH("såld värme (gwh)",Leveranser!$B$1:$S$1,0),FALSE))</f>
        <v>15.6</v>
      </c>
      <c r="AQ76" s="73">
        <f>VLOOKUP($B76,Leveranser!$B$1:$Y$500,MATCH("Totalt såld fjärrvärme till andra fjärrvärmeföretag",Leveranser!$B$1:$AA$1,0),FALSE)</f>
        <v>0</v>
      </c>
      <c r="AR76" s="73">
        <f>IF(ISERROR(1/VLOOKUP($B76,Miljö!$B$1:$S$500,MATCH("Såld mängd produktionsspecifik fjärrvärme (GWh)",Miljö!$B$1:$R$1,0),FALSE)),0,VLOOKUP($B76,Miljö!$B$1:$S$500,MATCH("Såld mängd produktionsspecifik fjärrvärme (GWh)",Miljö!$B$1:$R$1,0),FALSE))</f>
        <v>0</v>
      </c>
      <c r="AS76" s="82">
        <f t="shared" si="18"/>
        <v>0.81173899469247579</v>
      </c>
      <c r="AU76" s="73" t="str">
        <f>VLOOKUP($B76,'Miljövärden urval för publ'!$B$2:$I$486,7,FALSE)</f>
        <v>Ja</v>
      </c>
      <c r="AV76" s="73" t="str">
        <f>VLOOKUP($B76,'Miljövärden urval för publ'!$B$2:$I$486,6,FALSE)</f>
        <v>Nej</v>
      </c>
      <c r="AZ76" s="73">
        <f t="shared" si="14"/>
        <v>0.46800000000000003</v>
      </c>
      <c r="BA76" s="73">
        <f t="shared" si="19"/>
        <v>0</v>
      </c>
      <c r="BB76" s="73">
        <f t="shared" si="15"/>
        <v>17.8</v>
      </c>
      <c r="BC76" s="73">
        <f t="shared" si="16"/>
        <v>0</v>
      </c>
      <c r="BE76" s="73">
        <f t="shared" si="20"/>
        <v>0</v>
      </c>
      <c r="BF76" s="73">
        <f t="shared" si="21"/>
        <v>0</v>
      </c>
      <c r="BH76" s="73">
        <f t="shared" si="17"/>
        <v>17.8</v>
      </c>
    </row>
    <row r="77" spans="1:60" ht="14.5" x14ac:dyDescent="0.35">
      <c r="A77" t="s">
        <v>80</v>
      </c>
      <c r="B77" t="s">
        <v>90</v>
      </c>
      <c r="C77" s="73">
        <f>VLOOKUP($B77,'Tillförd energi'!$B$2:$AS$506,MATCH(C$1,'Tillförd energi'!$B$1:$AQ$1,0),FALSE)</f>
        <v>0</v>
      </c>
      <c r="D77" s="73">
        <f>VLOOKUP($B77,'Tillförd energi'!$B$2:$AS$506,MATCH(D$1,'Tillförd energi'!$B$1:$AQ$1,0),FALSE)</f>
        <v>0</v>
      </c>
      <c r="E77" s="73">
        <f>VLOOKUP($B77,'Tillförd energi'!$B$2:$AS$506,MATCH(E$1,'Tillförd energi'!$B$1:$AQ$1,0),FALSE)</f>
        <v>0</v>
      </c>
      <c r="F77" s="73">
        <f>VLOOKUP($B77,'Tillförd energi'!$B$2:$AS$506,MATCH(F$1,'Tillförd energi'!$B$1:$AQ$1,0),FALSE)</f>
        <v>0</v>
      </c>
      <c r="G77" s="73">
        <f>VLOOKUP($B77,'Tillförd energi'!$B$2:$AS$506,MATCH(G$1,'Tillförd energi'!$B$1:$AQ$1,0),FALSE)</f>
        <v>0</v>
      </c>
      <c r="H77" s="73">
        <f>VLOOKUP($B77,'Tillförd energi'!$B$2:$AS$506,MATCH(H$1,'Tillförd energi'!$B$1:$AQ$1,0),FALSE)</f>
        <v>0</v>
      </c>
      <c r="I77" s="73">
        <f>VLOOKUP($B77,'Tillförd energi'!$B$2:$AS$506,MATCH(I$1,'Tillförd energi'!$B$1:$AQ$1,0),FALSE)</f>
        <v>0</v>
      </c>
      <c r="J77" s="73">
        <f>VLOOKUP($B77,'Tillförd energi'!$B$2:$AS$506,MATCH(J$1,'Tillförd energi'!$B$1:$AQ$1,0),FALSE)</f>
        <v>0</v>
      </c>
      <c r="K77" s="73">
        <f>VLOOKUP($B77,'Tillförd energi'!$B$2:$AS$506,MATCH(K$1,'Tillförd energi'!$B$1:$AQ$1,0),FALSE)</f>
        <v>0</v>
      </c>
      <c r="L77" s="73">
        <f>VLOOKUP($B77,'Tillförd energi'!$B$2:$AS$506,MATCH(L$1,'Tillförd energi'!$B$1:$AQ$1,0),FALSE)</f>
        <v>0</v>
      </c>
      <c r="M77" s="73">
        <f>VLOOKUP($B77,'Tillförd energi'!$B$2:$AS$506,MATCH(M$1,'Tillförd energi'!$B$1:$AQ$1,0),FALSE)</f>
        <v>0</v>
      </c>
      <c r="N77" s="73">
        <f>VLOOKUP($B77,'Tillförd energi'!$B$2:$AS$506,MATCH(N$1,'Tillförd energi'!$B$1:$AQ$1,0),FALSE)</f>
        <v>0</v>
      </c>
      <c r="O77" s="73">
        <f>VLOOKUP($B77,'Tillförd energi'!$B$2:$AS$506,MATCH(O$1,'Tillförd energi'!$B$1:$AQ$1,0),FALSE)</f>
        <v>0</v>
      </c>
      <c r="P77" s="73">
        <f>VLOOKUP($B77,'Tillförd energi'!$B$2:$AS$506,MATCH(P$1,'Tillförd energi'!$B$1:$AQ$1,0),FALSE)</f>
        <v>0</v>
      </c>
      <c r="Q77" s="73">
        <f>VLOOKUP($B77,'Tillförd energi'!$B$2:$AS$506,MATCH(Q$1,'Tillförd energi'!$B$1:$AQ$1,0),FALSE)</f>
        <v>0</v>
      </c>
      <c r="R77" s="73">
        <f>VLOOKUP($B77,'Tillförd energi'!$B$2:$AS$506,MATCH(R$1,'Tillförd energi'!$B$1:$AQ$1,0),FALSE)</f>
        <v>0</v>
      </c>
      <c r="S77" s="73">
        <f>VLOOKUP($B77,'Tillförd energi'!$B$2:$AS$506,MATCH(S$1,'Tillförd energi'!$B$1:$AQ$1,0),FALSE)</f>
        <v>0</v>
      </c>
      <c r="T77" s="73">
        <f>VLOOKUP($B77,'Tillförd energi'!$B$2:$AS$506,MATCH(T$1,'Tillförd energi'!$B$1:$AQ$1,0),FALSE)</f>
        <v>0</v>
      </c>
      <c r="U77" s="73">
        <f>VLOOKUP($B77,'Tillförd energi'!$B$2:$AS$506,MATCH(U$1,'Tillförd energi'!$B$1:$AQ$1,0),FALSE)</f>
        <v>0</v>
      </c>
      <c r="V77" s="73">
        <f>VLOOKUP($B77,'Tillförd energi'!$B$2:$AS$506,MATCH(V$1,'Tillförd energi'!$B$1:$AQ$1,0),FALSE)</f>
        <v>0</v>
      </c>
      <c r="W77" s="73">
        <f>VLOOKUP($B77,'Tillförd energi'!$B$2:$AS$506,MATCH(W$1,'Tillförd energi'!$B$1:$AQ$1,0),FALSE)</f>
        <v>0</v>
      </c>
      <c r="X77" s="73">
        <f>VLOOKUP($B77,'Tillförd energi'!$B$2:$AS$506,MATCH(X$1,'Tillförd energi'!$B$1:$AQ$1,0),FALSE)</f>
        <v>0</v>
      </c>
      <c r="Y77" s="73">
        <f>VLOOKUP($B77,'Tillförd energi'!$B$2:$AS$506,MATCH(Y$1,'Tillförd energi'!$B$1:$AQ$1,0),FALSE)</f>
        <v>0</v>
      </c>
      <c r="Z77" s="73">
        <f>VLOOKUP($B77,'Tillförd energi'!$B$2:$AS$506,MATCH(Z$1,'Tillförd energi'!$B$1:$AQ$1,0),FALSE)</f>
        <v>0</v>
      </c>
      <c r="AA77" s="73">
        <f>VLOOKUP($B77,'Tillförd energi'!$B$2:$AS$506,MATCH(AA$1,'Tillförd energi'!$B$1:$AQ$1,0),FALSE)</f>
        <v>0</v>
      </c>
      <c r="AB77" s="73">
        <f>VLOOKUP($B77,'Tillförd energi'!$B$2:$AS$506,MATCH(AB$1,'Tillförd energi'!$B$1:$AQ$1,0),FALSE)</f>
        <v>0</v>
      </c>
      <c r="AC77" s="73">
        <f>VLOOKUP($B77,'Tillförd energi'!$B$2:$AS$506,MATCH(AC$1,'Tillförd energi'!$B$1:$AQ$1,0),FALSE)</f>
        <v>0</v>
      </c>
      <c r="AD77" s="73">
        <f>VLOOKUP($B77,'Tillförd energi'!$B$2:$AS$506,MATCH(AD$1,'Tillförd energi'!$B$1:$AQ$1,0),FALSE)</f>
        <v>0</v>
      </c>
      <c r="AF77" s="73">
        <f>VLOOKUP($B77,'Tillförd energi'!$B$2:$AS$506,MATCH(AF$1,'Tillförd energi'!$B$1:$AQ$1,0),FALSE)</f>
        <v>0</v>
      </c>
      <c r="AH77" s="73">
        <f>IFERROR(VLOOKUP(B77,Miljö!$B$1:$S$476,9,FALSE)/1,0)</f>
        <v>0</v>
      </c>
      <c r="AJ77" s="81" t="str">
        <f>IFERROR(VLOOKUP($B77,Miljö!$B$1:$S$500,MATCH("hjälpel exklusive kraftvärme (GWh)",Miljö!$B$1:$V$1,0),FALSE)/1,"")</f>
        <v/>
      </c>
      <c r="AK77" s="81">
        <f t="shared" si="11"/>
        <v>0</v>
      </c>
      <c r="AL77" s="81">
        <f>VLOOKUP($B77,'Slutlig allokering'!$B$2:$AL$462,MATCH("Hjälpel kraftvärme",'Slutlig allokering'!$B$2:$AL$2,0),FALSE)</f>
        <v>0</v>
      </c>
      <c r="AN77" s="73">
        <f t="shared" si="12"/>
        <v>0</v>
      </c>
      <c r="AO77" s="73">
        <f t="shared" si="13"/>
        <v>0</v>
      </c>
      <c r="AP77" s="73" t="str">
        <f>IF(ISERROR(1/VLOOKUP($B77,Leveranser!$B$1:$S$500,MATCH("såld värme (gwh)",Leveranser!$B$1:$S$1,0),FALSE)),"",VLOOKUP($B77,Leveranser!$B$1:$S$500,MATCH("såld värme (gwh)",Leveranser!$B$1:$S$1,0),FALSE))</f>
        <v/>
      </c>
      <c r="AQ77" s="73">
        <f>VLOOKUP($B77,Leveranser!$B$1:$Y$500,MATCH("Totalt såld fjärrvärme till andra fjärrvärmeföretag",Leveranser!$B$1:$AA$1,0),FALSE)</f>
        <v>0</v>
      </c>
      <c r="AR77" s="73">
        <f>IF(ISERROR(1/VLOOKUP($B77,Miljö!$B$1:$S$500,MATCH("Såld mängd produktionsspecifik fjärrvärme (GWh)",Miljö!$B$1:$R$1,0),FALSE)),0,VLOOKUP($B77,Miljö!$B$1:$S$500,MATCH("Såld mängd produktionsspecifik fjärrvärme (GWh)",Miljö!$B$1:$R$1,0),FALSE))</f>
        <v>0</v>
      </c>
      <c r="AS77" s="82" t="str">
        <f t="shared" si="18"/>
        <v/>
      </c>
      <c r="AU77" s="73" t="str">
        <f>VLOOKUP($B77,'Miljövärden urval för publ'!$B$2:$I$486,7,FALSE)</f>
        <v>Nej</v>
      </c>
      <c r="AV77" s="73" t="str">
        <f>VLOOKUP($B77,'Miljövärden urval för publ'!$B$2:$I$486,6,FALSE)</f>
        <v>Nej</v>
      </c>
      <c r="AZ77" s="73">
        <f t="shared" si="14"/>
        <v>0</v>
      </c>
      <c r="BA77" s="73">
        <f t="shared" si="19"/>
        <v>0</v>
      </c>
      <c r="BB77" s="73">
        <f t="shared" si="15"/>
        <v>0</v>
      </c>
      <c r="BC77" s="73">
        <f t="shared" si="16"/>
        <v>0</v>
      </c>
      <c r="BE77" s="73">
        <f t="shared" si="20"/>
        <v>0</v>
      </c>
      <c r="BF77" s="73">
        <f t="shared" si="21"/>
        <v>0</v>
      </c>
      <c r="BH77" s="73">
        <f t="shared" si="17"/>
        <v>0</v>
      </c>
    </row>
    <row r="78" spans="1:60" ht="14.5" x14ac:dyDescent="0.35">
      <c r="A78" t="s">
        <v>80</v>
      </c>
      <c r="B78" t="s">
        <v>91</v>
      </c>
      <c r="C78" s="73">
        <f>VLOOKUP($B78,'Tillförd energi'!$B$2:$AS$506,MATCH(C$1,'Tillförd energi'!$B$1:$AQ$1,0),FALSE)</f>
        <v>0</v>
      </c>
      <c r="D78" s="73">
        <f>VLOOKUP($B78,'Tillförd energi'!$B$2:$AS$506,MATCH(D$1,'Tillförd energi'!$B$1:$AQ$1,0),FALSE)</f>
        <v>5.8000000000000003E-2</v>
      </c>
      <c r="E78" s="73">
        <f>VLOOKUP($B78,'Tillförd energi'!$B$2:$AS$506,MATCH(E$1,'Tillförd energi'!$B$1:$AQ$1,0),FALSE)</f>
        <v>0</v>
      </c>
      <c r="F78" s="73">
        <f>VLOOKUP($B78,'Tillförd energi'!$B$2:$AS$506,MATCH(F$1,'Tillförd energi'!$B$1:$AQ$1,0),FALSE)</f>
        <v>0</v>
      </c>
      <c r="G78" s="73">
        <f>VLOOKUP($B78,'Tillförd energi'!$B$2:$AS$506,MATCH(G$1,'Tillförd energi'!$B$1:$AQ$1,0),FALSE)</f>
        <v>0</v>
      </c>
      <c r="H78" s="73">
        <f>VLOOKUP($B78,'Tillförd energi'!$B$2:$AS$506,MATCH(H$1,'Tillförd energi'!$B$1:$AQ$1,0),FALSE)</f>
        <v>0</v>
      </c>
      <c r="I78" s="73">
        <f>VLOOKUP($B78,'Tillförd energi'!$B$2:$AS$506,MATCH(I$1,'Tillförd energi'!$B$1:$AQ$1,0),FALSE)</f>
        <v>0</v>
      </c>
      <c r="J78" s="73">
        <f>VLOOKUP($B78,'Tillförd energi'!$B$2:$AS$506,MATCH(J$1,'Tillförd energi'!$B$1:$AQ$1,0),FALSE)</f>
        <v>0</v>
      </c>
      <c r="K78" s="73">
        <f>VLOOKUP($B78,'Tillförd energi'!$B$2:$AS$506,MATCH(K$1,'Tillförd energi'!$B$1:$AQ$1,0),FALSE)</f>
        <v>0</v>
      </c>
      <c r="L78" s="73">
        <f>VLOOKUP($B78,'Tillförd energi'!$B$2:$AS$506,MATCH(L$1,'Tillförd energi'!$B$1:$AQ$1,0),FALSE)</f>
        <v>0</v>
      </c>
      <c r="M78" s="73">
        <f>VLOOKUP($B78,'Tillförd energi'!$B$2:$AS$506,MATCH(M$1,'Tillförd energi'!$B$1:$AQ$1,0),FALSE)</f>
        <v>0</v>
      </c>
      <c r="N78" s="73">
        <f>VLOOKUP($B78,'Tillförd energi'!$B$2:$AS$506,MATCH(N$1,'Tillförd energi'!$B$1:$AQ$1,0),FALSE)</f>
        <v>0</v>
      </c>
      <c r="O78" s="73">
        <f>VLOOKUP($B78,'Tillförd energi'!$B$2:$AS$506,MATCH(O$1,'Tillförd energi'!$B$1:$AQ$1,0),FALSE)</f>
        <v>0</v>
      </c>
      <c r="P78" s="73">
        <f>VLOOKUP($B78,'Tillförd energi'!$B$2:$AS$506,MATCH(P$1,'Tillförd energi'!$B$1:$AQ$1,0),FALSE)</f>
        <v>0</v>
      </c>
      <c r="Q78" s="73">
        <f>VLOOKUP($B78,'Tillförd energi'!$B$2:$AS$506,MATCH(Q$1,'Tillförd energi'!$B$1:$AQ$1,0),FALSE)</f>
        <v>0</v>
      </c>
      <c r="R78" s="73">
        <f>VLOOKUP($B78,'Tillförd energi'!$B$2:$AS$506,MATCH(R$1,'Tillförd energi'!$B$1:$AQ$1,0),FALSE)</f>
        <v>2.036</v>
      </c>
      <c r="S78" s="73">
        <f>VLOOKUP($B78,'Tillförd energi'!$B$2:$AS$506,MATCH(S$1,'Tillförd energi'!$B$1:$AQ$1,0),FALSE)</f>
        <v>0</v>
      </c>
      <c r="T78" s="73">
        <f>VLOOKUP($B78,'Tillförd energi'!$B$2:$AS$506,MATCH(T$1,'Tillförd energi'!$B$1:$AQ$1,0),FALSE)</f>
        <v>0</v>
      </c>
      <c r="U78" s="73">
        <f>VLOOKUP($B78,'Tillförd energi'!$B$2:$AS$506,MATCH(U$1,'Tillförd energi'!$B$1:$AQ$1,0),FALSE)</f>
        <v>0</v>
      </c>
      <c r="V78" s="73">
        <f>VLOOKUP($B78,'Tillförd energi'!$B$2:$AS$506,MATCH(V$1,'Tillförd energi'!$B$1:$AQ$1,0),FALSE)</f>
        <v>0</v>
      </c>
      <c r="W78" s="73">
        <f>VLOOKUP($B78,'Tillförd energi'!$B$2:$AS$506,MATCH(W$1,'Tillförd energi'!$B$1:$AQ$1,0),FALSE)</f>
        <v>0</v>
      </c>
      <c r="X78" s="73">
        <f>VLOOKUP($B78,'Tillförd energi'!$B$2:$AS$506,MATCH(X$1,'Tillförd energi'!$B$1:$AQ$1,0),FALSE)</f>
        <v>0</v>
      </c>
      <c r="Y78" s="73">
        <f>VLOOKUP($B78,'Tillförd energi'!$B$2:$AS$506,MATCH(Y$1,'Tillförd energi'!$B$1:$AQ$1,0),FALSE)</f>
        <v>0</v>
      </c>
      <c r="Z78" s="73">
        <f>VLOOKUP($B78,'Tillförd energi'!$B$2:$AS$506,MATCH(Z$1,'Tillförd energi'!$B$1:$AQ$1,0),FALSE)</f>
        <v>0</v>
      </c>
      <c r="AA78" s="73">
        <f>VLOOKUP($B78,'Tillförd energi'!$B$2:$AS$506,MATCH(AA$1,'Tillförd energi'!$B$1:$AQ$1,0),FALSE)</f>
        <v>0</v>
      </c>
      <c r="AB78" s="73">
        <f>VLOOKUP($B78,'Tillförd energi'!$B$2:$AS$506,MATCH(AB$1,'Tillförd energi'!$B$1:$AQ$1,0),FALSE)</f>
        <v>0</v>
      </c>
      <c r="AC78" s="73">
        <f>VLOOKUP($B78,'Tillförd energi'!$B$2:$AS$506,MATCH(AC$1,'Tillförd energi'!$B$1:$AQ$1,0),FALSE)</f>
        <v>0</v>
      </c>
      <c r="AD78" s="73">
        <f>VLOOKUP($B78,'Tillförd energi'!$B$2:$AS$506,MATCH(AD$1,'Tillförd energi'!$B$1:$AQ$1,0),FALSE)</f>
        <v>0</v>
      </c>
      <c r="AF78" s="73">
        <f>VLOOKUP($B78,'Tillförd energi'!$B$2:$AS$506,MATCH(AF$1,'Tillförd energi'!$B$1:$AQ$1,0),FALSE)</f>
        <v>0.04</v>
      </c>
      <c r="AH78" s="73">
        <f>IFERROR(VLOOKUP(B78,Miljö!$B$1:$S$476,9,FALSE)/1,0)</f>
        <v>0</v>
      </c>
      <c r="AJ78" s="81">
        <f>IFERROR(VLOOKUP($B78,Miljö!$B$1:$S$500,MATCH("hjälpel exklusive kraftvärme (GWh)",Miljö!$B$1:$V$1,0),FALSE)/1,"")</f>
        <v>0.04</v>
      </c>
      <c r="AK78" s="81">
        <f t="shared" si="11"/>
        <v>0.04</v>
      </c>
      <c r="AL78" s="81">
        <f>VLOOKUP($B78,'Slutlig allokering'!$B$2:$AL$462,MATCH("Hjälpel kraftvärme",'Slutlig allokering'!$B$2:$AL$2,0),FALSE)</f>
        <v>0</v>
      </c>
      <c r="AN78" s="73">
        <f t="shared" si="12"/>
        <v>2.1339999999999999</v>
      </c>
      <c r="AO78" s="73">
        <f t="shared" si="13"/>
        <v>2.1339999999999999</v>
      </c>
      <c r="AP78" s="73">
        <f>IF(ISERROR(1/VLOOKUP($B78,Leveranser!$B$1:$S$500,MATCH("såld värme (gwh)",Leveranser!$B$1:$S$1,0),FALSE)),"",VLOOKUP($B78,Leveranser!$B$1:$S$500,MATCH("såld värme (gwh)",Leveranser!$B$1:$S$1,0),FALSE))</f>
        <v>1.58</v>
      </c>
      <c r="AQ78" s="73">
        <f>VLOOKUP($B78,Leveranser!$B$1:$Y$500,MATCH("Totalt såld fjärrvärme till andra fjärrvärmeföretag",Leveranser!$B$1:$AA$1,0),FALSE)</f>
        <v>0</v>
      </c>
      <c r="AR78" s="73">
        <f>IF(ISERROR(1/VLOOKUP($B78,Miljö!$B$1:$S$500,MATCH("Såld mängd produktionsspecifik fjärrvärme (GWh)",Miljö!$B$1:$R$1,0),FALSE)),0,VLOOKUP($B78,Miljö!$B$1:$S$500,MATCH("Såld mängd produktionsspecifik fjärrvärme (GWh)",Miljö!$B$1:$R$1,0),FALSE))</f>
        <v>0</v>
      </c>
      <c r="AS78" s="82">
        <f t="shared" si="18"/>
        <v>0.74039362699156519</v>
      </c>
      <c r="AU78" s="73" t="str">
        <f>VLOOKUP($B78,'Miljövärden urval för publ'!$B$2:$I$486,7,FALSE)</f>
        <v>Ja</v>
      </c>
      <c r="AV78" s="73" t="str">
        <f>VLOOKUP($B78,'Miljövärden urval för publ'!$B$2:$I$486,6,FALSE)</f>
        <v>Nej</v>
      </c>
      <c r="AZ78" s="73">
        <f t="shared" si="14"/>
        <v>0.04</v>
      </c>
      <c r="BA78" s="73">
        <f t="shared" si="19"/>
        <v>0</v>
      </c>
      <c r="BB78" s="73">
        <f t="shared" si="15"/>
        <v>0</v>
      </c>
      <c r="BC78" s="73">
        <f t="shared" si="16"/>
        <v>2.036</v>
      </c>
      <c r="BE78" s="73">
        <f t="shared" si="20"/>
        <v>0</v>
      </c>
      <c r="BF78" s="73">
        <f t="shared" si="21"/>
        <v>0</v>
      </c>
      <c r="BH78" s="73">
        <f t="shared" si="17"/>
        <v>2.036</v>
      </c>
    </row>
    <row r="79" spans="1:60" ht="14.5" x14ac:dyDescent="0.35">
      <c r="A79" t="s">
        <v>80</v>
      </c>
      <c r="B79" t="s">
        <v>92</v>
      </c>
      <c r="C79" s="73">
        <f>VLOOKUP($B79,'Tillförd energi'!$B$2:$AS$506,MATCH(C$1,'Tillförd energi'!$B$1:$AQ$1,0),FALSE)</f>
        <v>0</v>
      </c>
      <c r="D79" s="73">
        <f>VLOOKUP($B79,'Tillförd energi'!$B$2:$AS$506,MATCH(D$1,'Tillförd energi'!$B$1:$AQ$1,0),FALSE)</f>
        <v>0.86</v>
      </c>
      <c r="E79" s="73">
        <f>VLOOKUP($B79,'Tillförd energi'!$B$2:$AS$506,MATCH(E$1,'Tillförd energi'!$B$1:$AQ$1,0),FALSE)</f>
        <v>0</v>
      </c>
      <c r="F79" s="73">
        <f>VLOOKUP($B79,'Tillförd energi'!$B$2:$AS$506,MATCH(F$1,'Tillförd energi'!$B$1:$AQ$1,0),FALSE)</f>
        <v>0</v>
      </c>
      <c r="G79" s="73">
        <f>VLOOKUP($B79,'Tillförd energi'!$B$2:$AS$506,MATCH(G$1,'Tillförd energi'!$B$1:$AQ$1,0),FALSE)</f>
        <v>0</v>
      </c>
      <c r="H79" s="73">
        <f>VLOOKUP($B79,'Tillförd energi'!$B$2:$AS$506,MATCH(H$1,'Tillförd energi'!$B$1:$AQ$1,0),FALSE)</f>
        <v>0</v>
      </c>
      <c r="I79" s="73">
        <f>VLOOKUP($B79,'Tillförd energi'!$B$2:$AS$506,MATCH(I$1,'Tillförd energi'!$B$1:$AQ$1,0),FALSE)</f>
        <v>0</v>
      </c>
      <c r="J79" s="73">
        <f>VLOOKUP($B79,'Tillförd energi'!$B$2:$AS$506,MATCH(J$1,'Tillförd energi'!$B$1:$AQ$1,0),FALSE)</f>
        <v>0</v>
      </c>
      <c r="K79" s="73">
        <f>VLOOKUP($B79,'Tillförd energi'!$B$2:$AS$506,MATCH(K$1,'Tillförd energi'!$B$1:$AQ$1,0),FALSE)</f>
        <v>0</v>
      </c>
      <c r="L79" s="73">
        <f>VLOOKUP($B79,'Tillförd energi'!$B$2:$AS$506,MATCH(L$1,'Tillförd energi'!$B$1:$AQ$1,0),FALSE)</f>
        <v>0</v>
      </c>
      <c r="M79" s="73">
        <f>VLOOKUP($B79,'Tillförd energi'!$B$2:$AS$506,MATCH(M$1,'Tillförd energi'!$B$1:$AQ$1,0),FALSE)</f>
        <v>0</v>
      </c>
      <c r="N79" s="73">
        <f>VLOOKUP($B79,'Tillförd energi'!$B$2:$AS$506,MATCH(N$1,'Tillförd energi'!$B$1:$AQ$1,0),FALSE)</f>
        <v>0</v>
      </c>
      <c r="O79" s="73">
        <f>VLOOKUP($B79,'Tillförd energi'!$B$2:$AS$506,MATCH(O$1,'Tillförd energi'!$B$1:$AQ$1,0),FALSE)</f>
        <v>0</v>
      </c>
      <c r="P79" s="73">
        <f>VLOOKUP($B79,'Tillförd energi'!$B$2:$AS$506,MATCH(P$1,'Tillförd energi'!$B$1:$AQ$1,0),FALSE)</f>
        <v>0</v>
      </c>
      <c r="Q79" s="73">
        <f>VLOOKUP($B79,'Tillförd energi'!$B$2:$AS$506,MATCH(Q$1,'Tillförd energi'!$B$1:$AQ$1,0),FALSE)</f>
        <v>0</v>
      </c>
      <c r="R79" s="73">
        <f>VLOOKUP($B79,'Tillförd energi'!$B$2:$AS$506,MATCH(R$1,'Tillförd energi'!$B$1:$AQ$1,0),FALSE)</f>
        <v>0</v>
      </c>
      <c r="S79" s="73">
        <f>VLOOKUP($B79,'Tillförd energi'!$B$2:$AS$506,MATCH(S$1,'Tillförd energi'!$B$1:$AQ$1,0),FALSE)</f>
        <v>0</v>
      </c>
      <c r="T79" s="73">
        <f>VLOOKUP($B79,'Tillförd energi'!$B$2:$AS$506,MATCH(T$1,'Tillförd energi'!$B$1:$AQ$1,0),FALSE)</f>
        <v>0</v>
      </c>
      <c r="U79" s="73">
        <f>VLOOKUP($B79,'Tillförd energi'!$B$2:$AS$506,MATCH(U$1,'Tillförd energi'!$B$1:$AQ$1,0),FALSE)</f>
        <v>0</v>
      </c>
      <c r="V79" s="73">
        <f>VLOOKUP($B79,'Tillförd energi'!$B$2:$AS$506,MATCH(V$1,'Tillförd energi'!$B$1:$AQ$1,0),FALSE)</f>
        <v>0</v>
      </c>
      <c r="W79" s="73">
        <f>VLOOKUP($B79,'Tillförd energi'!$B$2:$AS$506,MATCH(W$1,'Tillförd energi'!$B$1:$AQ$1,0),FALSE)</f>
        <v>0</v>
      </c>
      <c r="X79" s="73">
        <f>VLOOKUP($B79,'Tillförd energi'!$B$2:$AS$506,MATCH(X$1,'Tillförd energi'!$B$1:$AQ$1,0),FALSE)</f>
        <v>0</v>
      </c>
      <c r="Y79" s="73">
        <f>VLOOKUP($B79,'Tillförd energi'!$B$2:$AS$506,MATCH(Y$1,'Tillförd energi'!$B$1:$AQ$1,0),FALSE)</f>
        <v>0</v>
      </c>
      <c r="Z79" s="73">
        <f>VLOOKUP($B79,'Tillförd energi'!$B$2:$AS$506,MATCH(Z$1,'Tillförd energi'!$B$1:$AQ$1,0),FALSE)</f>
        <v>0</v>
      </c>
      <c r="AA79" s="73">
        <f>VLOOKUP($B79,'Tillförd energi'!$B$2:$AS$506,MATCH(AA$1,'Tillförd energi'!$B$1:$AQ$1,0),FALSE)</f>
        <v>0</v>
      </c>
      <c r="AB79" s="73">
        <f>VLOOKUP($B79,'Tillförd energi'!$B$2:$AS$506,MATCH(AB$1,'Tillförd energi'!$B$1:$AQ$1,0),FALSE)</f>
        <v>0</v>
      </c>
      <c r="AC79" s="73">
        <f>VLOOKUP($B79,'Tillförd energi'!$B$2:$AS$506,MATCH(AC$1,'Tillförd energi'!$B$1:$AQ$1,0),FALSE)</f>
        <v>0</v>
      </c>
      <c r="AD79" s="73">
        <f>VLOOKUP($B79,'Tillförd energi'!$B$2:$AS$506,MATCH(AD$1,'Tillförd energi'!$B$1:$AQ$1,0),FALSE)</f>
        <v>0</v>
      </c>
      <c r="AF79" s="73">
        <f>VLOOKUP($B79,'Tillförd energi'!$B$2:$AS$506,MATCH(AF$1,'Tillförd energi'!$B$1:$AQ$1,0),FALSE)</f>
        <v>0</v>
      </c>
      <c r="AH79" s="73">
        <f>IFERROR(VLOOKUP(B79,Miljö!$B$1:$S$476,9,FALSE)/1,0)</f>
        <v>0</v>
      </c>
      <c r="AJ79" s="81" t="str">
        <f>IFERROR(VLOOKUP($B79,Miljö!$B$1:$S$500,MATCH("hjälpel exklusive kraftvärme (GWh)",Miljö!$B$1:$V$1,0),FALSE)/1,"")</f>
        <v/>
      </c>
      <c r="AK79" s="81">
        <f t="shared" si="11"/>
        <v>0</v>
      </c>
      <c r="AL79" s="81">
        <f>VLOOKUP($B79,'Slutlig allokering'!$B$2:$AL$462,MATCH("Hjälpel kraftvärme",'Slutlig allokering'!$B$2:$AL$2,0),FALSE)</f>
        <v>0</v>
      </c>
      <c r="AN79" s="73">
        <f t="shared" si="12"/>
        <v>0.86</v>
      </c>
      <c r="AO79" s="73">
        <f t="shared" si="13"/>
        <v>0.86</v>
      </c>
      <c r="AP79" s="73" t="str">
        <f>IF(ISERROR(1/VLOOKUP($B79,Leveranser!$B$1:$S$500,MATCH("såld värme (gwh)",Leveranser!$B$1:$S$1,0),FALSE)),"",VLOOKUP($B79,Leveranser!$B$1:$S$500,MATCH("såld värme (gwh)",Leveranser!$B$1:$S$1,0),FALSE))</f>
        <v/>
      </c>
      <c r="AQ79" s="73">
        <f>VLOOKUP($B79,Leveranser!$B$1:$Y$500,MATCH("Totalt såld fjärrvärme till andra fjärrvärmeföretag",Leveranser!$B$1:$AA$1,0),FALSE)</f>
        <v>0</v>
      </c>
      <c r="AR79" s="73">
        <f>IF(ISERROR(1/VLOOKUP($B79,Miljö!$B$1:$S$500,MATCH("Såld mängd produktionsspecifik fjärrvärme (GWh)",Miljö!$B$1:$R$1,0),FALSE)),0,VLOOKUP($B79,Miljö!$B$1:$S$500,MATCH("Såld mängd produktionsspecifik fjärrvärme (GWh)",Miljö!$B$1:$R$1,0),FALSE))</f>
        <v>0</v>
      </c>
      <c r="AS79" s="82" t="str">
        <f t="shared" si="18"/>
        <v/>
      </c>
      <c r="AU79" s="73" t="str">
        <f>VLOOKUP($B79,'Miljövärden urval för publ'!$B$2:$I$486,7,FALSE)</f>
        <v>Nej</v>
      </c>
      <c r="AV79" s="73" t="str">
        <f>VLOOKUP($B79,'Miljövärden urval för publ'!$B$2:$I$486,6,FALSE)</f>
        <v>Nej</v>
      </c>
      <c r="AZ79" s="73">
        <f t="shared" si="14"/>
        <v>0</v>
      </c>
      <c r="BA79" s="73">
        <f t="shared" si="19"/>
        <v>0</v>
      </c>
      <c r="BB79" s="73">
        <f t="shared" si="15"/>
        <v>0</v>
      </c>
      <c r="BC79" s="73">
        <f t="shared" si="16"/>
        <v>0</v>
      </c>
      <c r="BE79" s="73">
        <f t="shared" si="20"/>
        <v>0</v>
      </c>
      <c r="BF79" s="73">
        <f t="shared" si="21"/>
        <v>0</v>
      </c>
      <c r="BH79" s="73">
        <f t="shared" si="17"/>
        <v>0</v>
      </c>
    </row>
    <row r="80" spans="1:60" ht="14.5" x14ac:dyDescent="0.35">
      <c r="A80" t="s">
        <v>80</v>
      </c>
      <c r="B80" t="s">
        <v>93</v>
      </c>
      <c r="C80" s="73">
        <f>VLOOKUP($B80,'Tillförd energi'!$B$2:$AS$506,MATCH(C$1,'Tillförd energi'!$B$1:$AQ$1,0),FALSE)</f>
        <v>4.4050099999999999</v>
      </c>
      <c r="D80" s="73">
        <f>VLOOKUP($B80,'Tillförd energi'!$B$2:$AS$506,MATCH(D$1,'Tillförd energi'!$B$1:$AQ$1,0),FALSE)</f>
        <v>1.9396899999999999</v>
      </c>
      <c r="E80" s="73">
        <f>VLOOKUP($B80,'Tillförd energi'!$B$2:$AS$506,MATCH(E$1,'Tillförd energi'!$B$1:$AQ$1,0),FALSE)</f>
        <v>0</v>
      </c>
      <c r="F80" s="73">
        <f>VLOOKUP($B80,'Tillförd energi'!$B$2:$AS$506,MATCH(F$1,'Tillförd energi'!$B$1:$AQ$1,0),FALSE)</f>
        <v>57.3857</v>
      </c>
      <c r="G80" s="73">
        <f>VLOOKUP($B80,'Tillförd energi'!$B$2:$AS$506,MATCH(G$1,'Tillförd energi'!$B$1:$AQ$1,0),FALSE)</f>
        <v>0</v>
      </c>
      <c r="H80" s="73">
        <f>VLOOKUP($B80,'Tillförd energi'!$B$2:$AS$506,MATCH(H$1,'Tillförd energi'!$B$1:$AQ$1,0),FALSE)</f>
        <v>0</v>
      </c>
      <c r="I80" s="73">
        <f>VLOOKUP($B80,'Tillförd energi'!$B$2:$AS$506,MATCH(I$1,'Tillförd energi'!$B$1:$AQ$1,0),FALSE)</f>
        <v>209.268</v>
      </c>
      <c r="J80" s="73">
        <f>VLOOKUP($B80,'Tillförd energi'!$B$2:$AS$506,MATCH(J$1,'Tillförd energi'!$B$1:$AQ$1,0),FALSE)</f>
        <v>0</v>
      </c>
      <c r="K80" s="73">
        <f>VLOOKUP($B80,'Tillförd energi'!$B$2:$AS$506,MATCH(K$1,'Tillförd energi'!$B$1:$AQ$1,0),FALSE)</f>
        <v>83.472899999999996</v>
      </c>
      <c r="L80" s="73">
        <f>VLOOKUP($B80,'Tillförd energi'!$B$2:$AS$506,MATCH(L$1,'Tillförd energi'!$B$1:$AQ$1,0),FALSE)</f>
        <v>151.23699999999999</v>
      </c>
      <c r="M80" s="73">
        <f>VLOOKUP($B80,'Tillförd energi'!$B$2:$AS$506,MATCH(M$1,'Tillförd energi'!$B$1:$AQ$1,0),FALSE)</f>
        <v>197.43600000000001</v>
      </c>
      <c r="N80" s="73">
        <f>VLOOKUP($B80,'Tillförd energi'!$B$2:$AS$506,MATCH(N$1,'Tillförd energi'!$B$1:$AQ$1,0),FALSE)</f>
        <v>76.617800000000003</v>
      </c>
      <c r="O80" s="73">
        <f>VLOOKUP($B80,'Tillförd energi'!$B$2:$AS$506,MATCH(O$1,'Tillförd energi'!$B$1:$AQ$1,0),FALSE)</f>
        <v>73.643600000000006</v>
      </c>
      <c r="P80" s="73">
        <f>VLOOKUP($B80,'Tillförd energi'!$B$2:$AS$506,MATCH(P$1,'Tillförd energi'!$B$1:$AQ$1,0),FALSE)</f>
        <v>0</v>
      </c>
      <c r="Q80" s="73">
        <f>VLOOKUP($B80,'Tillförd energi'!$B$2:$AS$506,MATCH(Q$1,'Tillförd energi'!$B$1:$AQ$1,0),FALSE)</f>
        <v>0</v>
      </c>
      <c r="R80" s="73">
        <f>VLOOKUP($B80,'Tillförd energi'!$B$2:$AS$506,MATCH(R$1,'Tillförd energi'!$B$1:$AQ$1,0),FALSE)</f>
        <v>0</v>
      </c>
      <c r="S80" s="73">
        <f>VLOOKUP($B80,'Tillförd energi'!$B$2:$AS$506,MATCH(S$1,'Tillförd energi'!$B$1:$AQ$1,0),FALSE)</f>
        <v>0</v>
      </c>
      <c r="T80" s="73">
        <f>VLOOKUP($B80,'Tillförd energi'!$B$2:$AS$506,MATCH(T$1,'Tillförd energi'!$B$1:$AQ$1,0),FALSE)</f>
        <v>0</v>
      </c>
      <c r="U80" s="73">
        <f>VLOOKUP($B80,'Tillförd energi'!$B$2:$AS$506,MATCH(U$1,'Tillförd energi'!$B$1:$AQ$1,0),FALSE)</f>
        <v>0</v>
      </c>
      <c r="V80" s="73">
        <f>VLOOKUP($B80,'Tillförd energi'!$B$2:$AS$506,MATCH(V$1,'Tillförd energi'!$B$1:$AQ$1,0),FALSE)</f>
        <v>0</v>
      </c>
      <c r="W80" s="73">
        <f>VLOOKUP($B80,'Tillförd energi'!$B$2:$AS$506,MATCH(W$1,'Tillförd energi'!$B$1:$AQ$1,0),FALSE)</f>
        <v>0</v>
      </c>
      <c r="X80" s="73">
        <f>VLOOKUP($B80,'Tillförd energi'!$B$2:$AS$506,MATCH(X$1,'Tillförd energi'!$B$1:$AQ$1,0),FALSE)</f>
        <v>82.3857</v>
      </c>
      <c r="Y80" s="73">
        <f>VLOOKUP($B80,'Tillförd energi'!$B$2:$AS$506,MATCH(Y$1,'Tillförd energi'!$B$1:$AQ$1,0),FALSE)</f>
        <v>2.9780000000000002</v>
      </c>
      <c r="Z80" s="73">
        <f>VLOOKUP($B80,'Tillförd energi'!$B$2:$AS$506,MATCH(Z$1,'Tillförd energi'!$B$1:$AQ$1,0),FALSE)</f>
        <v>13.837999999999999</v>
      </c>
      <c r="AA80" s="73">
        <f>VLOOKUP($B80,'Tillförd energi'!$B$2:$AS$506,MATCH(AA$1,'Tillförd energi'!$B$1:$AQ$1,0),FALSE)</f>
        <v>31.042000000000002</v>
      </c>
      <c r="AB80" s="73">
        <f>VLOOKUP($B80,'Tillförd energi'!$B$2:$AS$506,MATCH(AB$1,'Tillförd energi'!$B$1:$AQ$1,0),FALSE)</f>
        <v>163.86500000000001</v>
      </c>
      <c r="AC80" s="73">
        <f>VLOOKUP($B80,'Tillförd energi'!$B$2:$AS$506,MATCH(AC$1,'Tillförd energi'!$B$1:$AQ$1,0),FALSE)</f>
        <v>76.48</v>
      </c>
      <c r="AD80" s="73">
        <f>VLOOKUP($B80,'Tillförd energi'!$B$2:$AS$506,MATCH(AD$1,'Tillförd energi'!$B$1:$AQ$1,0),FALSE)</f>
        <v>0</v>
      </c>
      <c r="AF80" s="73">
        <f>VLOOKUP($B80,'Tillförd energi'!$B$2:$AS$506,MATCH(AF$1,'Tillförd energi'!$B$1:$AQ$1,0),FALSE)</f>
        <v>35.116</v>
      </c>
      <c r="AH80" s="73">
        <f>IFERROR(VLOOKUP(B80,Miljö!$B$1:$S$476,9,FALSE)/1,0)</f>
        <v>0</v>
      </c>
      <c r="AJ80" s="81" t="str">
        <f>IFERROR(VLOOKUP($B80,Miljö!$B$1:$S$500,MATCH("hjälpel exklusive kraftvärme (GWh)",Miljö!$B$1:$V$1,0),FALSE)/1,"")</f>
        <v/>
      </c>
      <c r="AK80" s="81">
        <f t="shared" si="11"/>
        <v>31.705590000000001</v>
      </c>
      <c r="AL80" s="81">
        <f>VLOOKUP($B80,'Slutlig allokering'!$B$2:$AL$462,MATCH("Hjälpel kraftvärme",'Slutlig allokering'!$B$2:$AL$2,0),FALSE)</f>
        <v>20.634499999999999</v>
      </c>
      <c r="AN80" s="73">
        <f t="shared" si="12"/>
        <v>1261.1104</v>
      </c>
      <c r="AO80" s="73">
        <f t="shared" si="13"/>
        <v>1261.1104</v>
      </c>
      <c r="AP80" s="73">
        <f>IF(ISERROR(1/VLOOKUP($B80,Leveranser!$B$1:$S$500,MATCH("såld värme (gwh)",Leveranser!$B$1:$S$1,0),FALSE)),"",VLOOKUP($B80,Leveranser!$B$1:$S$500,MATCH("såld värme (gwh)",Leveranser!$B$1:$S$1,0),FALSE))</f>
        <v>1056.8530000000001</v>
      </c>
      <c r="AQ80" s="73">
        <f>VLOOKUP($B80,Leveranser!$B$1:$Y$500,MATCH("Totalt såld fjärrvärme till andra fjärrvärmeföretag",Leveranser!$B$1:$AA$1,0),FALSE)</f>
        <v>0</v>
      </c>
      <c r="AR80" s="73">
        <f>IF(ISERROR(1/VLOOKUP($B80,Miljö!$B$1:$S$500,MATCH("Såld mängd produktionsspecifik fjärrvärme (GWh)",Miljö!$B$1:$R$1,0),FALSE)),0,VLOOKUP($B80,Miljö!$B$1:$S$500,MATCH("Såld mängd produktionsspecifik fjärrvärme (GWh)",Miljö!$B$1:$R$1,0),FALSE))</f>
        <v>0</v>
      </c>
      <c r="AS80" s="82">
        <f t="shared" si="18"/>
        <v>0.83803368840666137</v>
      </c>
      <c r="AU80" s="73" t="str">
        <f>VLOOKUP($B80,'Miljövärden urval för publ'!$B$2:$I$486,7,FALSE)</f>
        <v>Ja</v>
      </c>
      <c r="AV80" s="73" t="str">
        <f>VLOOKUP($B80,'Miljövärden urval för publ'!$B$2:$I$486,6,FALSE)</f>
        <v>Nej</v>
      </c>
      <c r="AZ80" s="73">
        <f t="shared" si="14"/>
        <v>51.932000000000002</v>
      </c>
      <c r="BA80" s="73">
        <f t="shared" si="19"/>
        <v>0</v>
      </c>
      <c r="BB80" s="73">
        <f t="shared" si="15"/>
        <v>498.93439999999998</v>
      </c>
      <c r="BC80" s="73">
        <f t="shared" si="16"/>
        <v>0</v>
      </c>
      <c r="BE80" s="73">
        <f t="shared" si="20"/>
        <v>31.042000000000002</v>
      </c>
      <c r="BF80" s="73">
        <f t="shared" si="21"/>
        <v>0</v>
      </c>
      <c r="BH80" s="73">
        <f t="shared" si="17"/>
        <v>582.40729999999996</v>
      </c>
    </row>
    <row r="81" spans="1:60" ht="14.5" x14ac:dyDescent="0.35">
      <c r="A81" t="s">
        <v>80</v>
      </c>
      <c r="B81" t="s">
        <v>94</v>
      </c>
      <c r="C81" s="73">
        <f>VLOOKUP($B81,'Tillförd energi'!$B$2:$AS$506,MATCH(C$1,'Tillförd energi'!$B$1:$AQ$1,0),FALSE)</f>
        <v>0</v>
      </c>
      <c r="D81" s="73">
        <f>VLOOKUP($B81,'Tillförd energi'!$B$2:$AS$506,MATCH(D$1,'Tillförd energi'!$B$1:$AQ$1,0),FALSE)</f>
        <v>0</v>
      </c>
      <c r="E81" s="73">
        <f>VLOOKUP($B81,'Tillförd energi'!$B$2:$AS$506,MATCH(E$1,'Tillförd energi'!$B$1:$AQ$1,0),FALSE)</f>
        <v>0</v>
      </c>
      <c r="F81" s="73">
        <f>VLOOKUP($B81,'Tillförd energi'!$B$2:$AS$506,MATCH(F$1,'Tillförd energi'!$B$1:$AQ$1,0),FALSE)</f>
        <v>0</v>
      </c>
      <c r="G81" s="73">
        <f>VLOOKUP($B81,'Tillförd energi'!$B$2:$AS$506,MATCH(G$1,'Tillförd energi'!$B$1:$AQ$1,0),FALSE)</f>
        <v>0</v>
      </c>
      <c r="H81" s="73">
        <f>VLOOKUP($B81,'Tillförd energi'!$B$2:$AS$506,MATCH(H$1,'Tillförd energi'!$B$1:$AQ$1,0),FALSE)</f>
        <v>0</v>
      </c>
      <c r="I81" s="73">
        <f>VLOOKUP($B81,'Tillförd energi'!$B$2:$AS$506,MATCH(I$1,'Tillförd energi'!$B$1:$AQ$1,0),FALSE)</f>
        <v>0</v>
      </c>
      <c r="J81" s="73">
        <f>VLOOKUP($B81,'Tillförd energi'!$B$2:$AS$506,MATCH(J$1,'Tillförd energi'!$B$1:$AQ$1,0),FALSE)</f>
        <v>0</v>
      </c>
      <c r="K81" s="73">
        <f>VLOOKUP($B81,'Tillförd energi'!$B$2:$AS$506,MATCH(K$1,'Tillförd energi'!$B$1:$AQ$1,0),FALSE)</f>
        <v>0</v>
      </c>
      <c r="L81" s="73">
        <f>VLOOKUP($B81,'Tillförd energi'!$B$2:$AS$506,MATCH(L$1,'Tillförd energi'!$B$1:$AQ$1,0),FALSE)</f>
        <v>0</v>
      </c>
      <c r="M81" s="73">
        <f>VLOOKUP($B81,'Tillförd energi'!$B$2:$AS$506,MATCH(M$1,'Tillförd energi'!$B$1:$AQ$1,0),FALSE)</f>
        <v>0</v>
      </c>
      <c r="N81" s="73">
        <f>VLOOKUP($B81,'Tillförd energi'!$B$2:$AS$506,MATCH(N$1,'Tillförd energi'!$B$1:$AQ$1,0),FALSE)</f>
        <v>0</v>
      </c>
      <c r="O81" s="73">
        <f>VLOOKUP($B81,'Tillförd energi'!$B$2:$AS$506,MATCH(O$1,'Tillförd energi'!$B$1:$AQ$1,0),FALSE)</f>
        <v>0</v>
      </c>
      <c r="P81" s="73">
        <f>VLOOKUP($B81,'Tillförd energi'!$B$2:$AS$506,MATCH(P$1,'Tillförd energi'!$B$1:$AQ$1,0),FALSE)</f>
        <v>0</v>
      </c>
      <c r="Q81" s="73">
        <f>VLOOKUP($B81,'Tillförd energi'!$B$2:$AS$506,MATCH(Q$1,'Tillförd energi'!$B$1:$AQ$1,0),FALSE)</f>
        <v>0</v>
      </c>
      <c r="R81" s="73">
        <f>VLOOKUP($B81,'Tillförd energi'!$B$2:$AS$506,MATCH(R$1,'Tillförd energi'!$B$1:$AQ$1,0),FALSE)</f>
        <v>0</v>
      </c>
      <c r="S81" s="73">
        <f>VLOOKUP($B81,'Tillförd energi'!$B$2:$AS$506,MATCH(S$1,'Tillförd energi'!$B$1:$AQ$1,0),FALSE)</f>
        <v>0</v>
      </c>
      <c r="T81" s="73">
        <f>VLOOKUP($B81,'Tillförd energi'!$B$2:$AS$506,MATCH(T$1,'Tillförd energi'!$B$1:$AQ$1,0),FALSE)</f>
        <v>0</v>
      </c>
      <c r="U81" s="73">
        <f>VLOOKUP($B81,'Tillförd energi'!$B$2:$AS$506,MATCH(U$1,'Tillförd energi'!$B$1:$AQ$1,0),FALSE)</f>
        <v>0</v>
      </c>
      <c r="V81" s="73">
        <f>VLOOKUP($B81,'Tillförd energi'!$B$2:$AS$506,MATCH(V$1,'Tillförd energi'!$B$1:$AQ$1,0),FALSE)</f>
        <v>0</v>
      </c>
      <c r="W81" s="73">
        <f>VLOOKUP($B81,'Tillförd energi'!$B$2:$AS$506,MATCH(W$1,'Tillförd energi'!$B$1:$AQ$1,0),FALSE)</f>
        <v>0</v>
      </c>
      <c r="X81" s="73">
        <f>VLOOKUP($B81,'Tillförd energi'!$B$2:$AS$506,MATCH(X$1,'Tillförd energi'!$B$1:$AQ$1,0),FALSE)</f>
        <v>0</v>
      </c>
      <c r="Y81" s="73">
        <f>VLOOKUP($B81,'Tillförd energi'!$B$2:$AS$506,MATCH(Y$1,'Tillförd energi'!$B$1:$AQ$1,0),FALSE)</f>
        <v>0</v>
      </c>
      <c r="Z81" s="73">
        <f>VLOOKUP($B81,'Tillförd energi'!$B$2:$AS$506,MATCH(Z$1,'Tillförd energi'!$B$1:$AQ$1,0),FALSE)</f>
        <v>0</v>
      </c>
      <c r="AA81" s="73">
        <f>VLOOKUP($B81,'Tillförd energi'!$B$2:$AS$506,MATCH(AA$1,'Tillförd energi'!$B$1:$AQ$1,0),FALSE)</f>
        <v>0</v>
      </c>
      <c r="AB81" s="73">
        <f>VLOOKUP($B81,'Tillförd energi'!$B$2:$AS$506,MATCH(AB$1,'Tillförd energi'!$B$1:$AQ$1,0),FALSE)</f>
        <v>0</v>
      </c>
      <c r="AC81" s="73">
        <f>VLOOKUP($B81,'Tillförd energi'!$B$2:$AS$506,MATCH(AC$1,'Tillförd energi'!$B$1:$AQ$1,0),FALSE)</f>
        <v>0</v>
      </c>
      <c r="AD81" s="73">
        <f>VLOOKUP($B81,'Tillförd energi'!$B$2:$AS$506,MATCH(AD$1,'Tillförd energi'!$B$1:$AQ$1,0),FALSE)</f>
        <v>0</v>
      </c>
      <c r="AF81" s="73">
        <f>VLOOKUP($B81,'Tillförd energi'!$B$2:$AS$506,MATCH(AF$1,'Tillförd energi'!$B$1:$AQ$1,0),FALSE)</f>
        <v>0</v>
      </c>
      <c r="AH81" s="73">
        <f>IFERROR(VLOOKUP(B81,Miljö!$B$1:$S$476,9,FALSE)/1,0)</f>
        <v>0</v>
      </c>
      <c r="AJ81" s="81" t="str">
        <f>IFERROR(VLOOKUP($B81,Miljö!$B$1:$S$500,MATCH("hjälpel exklusive kraftvärme (GWh)",Miljö!$B$1:$V$1,0),FALSE)/1,"")</f>
        <v/>
      </c>
      <c r="AK81" s="81">
        <f t="shared" si="11"/>
        <v>0</v>
      </c>
      <c r="AL81" s="81">
        <f>VLOOKUP($B81,'Slutlig allokering'!$B$2:$AL$462,MATCH("Hjälpel kraftvärme",'Slutlig allokering'!$B$2:$AL$2,0),FALSE)</f>
        <v>0</v>
      </c>
      <c r="AN81" s="73">
        <f t="shared" si="12"/>
        <v>0</v>
      </c>
      <c r="AO81" s="73">
        <f t="shared" si="13"/>
        <v>0</v>
      </c>
      <c r="AP81" s="73" t="str">
        <f>IF(ISERROR(1/VLOOKUP($B81,Leveranser!$B$1:$S$500,MATCH("såld värme (gwh)",Leveranser!$B$1:$S$1,0),FALSE)),"",VLOOKUP($B81,Leveranser!$B$1:$S$500,MATCH("såld värme (gwh)",Leveranser!$B$1:$S$1,0),FALSE))</f>
        <v/>
      </c>
      <c r="AQ81" s="73">
        <f>VLOOKUP($B81,Leveranser!$B$1:$Y$500,MATCH("Totalt såld fjärrvärme till andra fjärrvärmeföretag",Leveranser!$B$1:$AA$1,0),FALSE)</f>
        <v>0</v>
      </c>
      <c r="AR81" s="73">
        <f>IF(ISERROR(1/VLOOKUP($B81,Miljö!$B$1:$S$500,MATCH("Såld mängd produktionsspecifik fjärrvärme (GWh)",Miljö!$B$1:$R$1,0),FALSE)),0,VLOOKUP($B81,Miljö!$B$1:$S$500,MATCH("Såld mängd produktionsspecifik fjärrvärme (GWh)",Miljö!$B$1:$R$1,0),FALSE))</f>
        <v>0</v>
      </c>
      <c r="AS81" s="82" t="str">
        <f t="shared" si="18"/>
        <v/>
      </c>
      <c r="AU81" s="73" t="str">
        <f>VLOOKUP($B81,'Miljövärden urval för publ'!$B$2:$I$486,7,FALSE)</f>
        <v>Nej</v>
      </c>
      <c r="AV81" s="73" t="str">
        <f>VLOOKUP($B81,'Miljövärden urval för publ'!$B$2:$I$486,6,FALSE)</f>
        <v>Nej</v>
      </c>
      <c r="AZ81" s="73">
        <f t="shared" si="14"/>
        <v>0</v>
      </c>
      <c r="BA81" s="73">
        <f t="shared" si="19"/>
        <v>0</v>
      </c>
      <c r="BB81" s="73">
        <f t="shared" si="15"/>
        <v>0</v>
      </c>
      <c r="BC81" s="73">
        <f t="shared" si="16"/>
        <v>0</v>
      </c>
      <c r="BE81" s="73">
        <f t="shared" si="20"/>
        <v>0</v>
      </c>
      <c r="BF81" s="73">
        <f t="shared" si="21"/>
        <v>0</v>
      </c>
      <c r="BH81" s="73">
        <f t="shared" si="17"/>
        <v>0</v>
      </c>
    </row>
    <row r="82" spans="1:60" ht="14.5" x14ac:dyDescent="0.35">
      <c r="A82" t="s">
        <v>80</v>
      </c>
      <c r="B82" t="s">
        <v>95</v>
      </c>
      <c r="C82" s="73">
        <f>VLOOKUP($B82,'Tillförd energi'!$B$2:$AS$506,MATCH(C$1,'Tillförd energi'!$B$1:$AQ$1,0),FALSE)</f>
        <v>0</v>
      </c>
      <c r="D82" s="73">
        <f>VLOOKUP($B82,'Tillförd energi'!$B$2:$AS$506,MATCH(D$1,'Tillförd energi'!$B$1:$AQ$1,0),FALSE)</f>
        <v>0</v>
      </c>
      <c r="E82" s="73">
        <f>VLOOKUP($B82,'Tillförd energi'!$B$2:$AS$506,MATCH(E$1,'Tillförd energi'!$B$1:$AQ$1,0),FALSE)</f>
        <v>0</v>
      </c>
      <c r="F82" s="73">
        <f>VLOOKUP($B82,'Tillförd energi'!$B$2:$AS$506,MATCH(F$1,'Tillförd energi'!$B$1:$AQ$1,0),FALSE)</f>
        <v>2.7</v>
      </c>
      <c r="G82" s="73">
        <f>VLOOKUP($B82,'Tillförd energi'!$B$2:$AS$506,MATCH(G$1,'Tillförd energi'!$B$1:$AQ$1,0),FALSE)</f>
        <v>0</v>
      </c>
      <c r="H82" s="73">
        <f>VLOOKUP($B82,'Tillförd energi'!$B$2:$AS$506,MATCH(H$1,'Tillförd energi'!$B$1:$AQ$1,0),FALSE)</f>
        <v>0</v>
      </c>
      <c r="I82" s="73">
        <f>VLOOKUP($B82,'Tillförd energi'!$B$2:$AS$506,MATCH(I$1,'Tillförd energi'!$B$1:$AQ$1,0),FALSE)</f>
        <v>0</v>
      </c>
      <c r="J82" s="73">
        <f>VLOOKUP($B82,'Tillförd energi'!$B$2:$AS$506,MATCH(J$1,'Tillförd energi'!$B$1:$AQ$1,0),FALSE)</f>
        <v>0</v>
      </c>
      <c r="K82" s="73">
        <f>VLOOKUP($B82,'Tillförd energi'!$B$2:$AS$506,MATCH(K$1,'Tillförd energi'!$B$1:$AQ$1,0),FALSE)</f>
        <v>0</v>
      </c>
      <c r="L82" s="73">
        <f>VLOOKUP($B82,'Tillförd energi'!$B$2:$AS$506,MATCH(L$1,'Tillförd energi'!$B$1:$AQ$1,0),FALSE)</f>
        <v>0</v>
      </c>
      <c r="M82" s="73">
        <f>VLOOKUP($B82,'Tillförd energi'!$B$2:$AS$506,MATCH(M$1,'Tillförd energi'!$B$1:$AQ$1,0),FALSE)</f>
        <v>0</v>
      </c>
      <c r="N82" s="73">
        <f>VLOOKUP($B82,'Tillförd energi'!$B$2:$AS$506,MATCH(N$1,'Tillförd energi'!$B$1:$AQ$1,0),FALSE)</f>
        <v>0</v>
      </c>
      <c r="O82" s="73">
        <f>VLOOKUP($B82,'Tillförd energi'!$B$2:$AS$506,MATCH(O$1,'Tillförd energi'!$B$1:$AQ$1,0),FALSE)</f>
        <v>0</v>
      </c>
      <c r="P82" s="73">
        <f>VLOOKUP($B82,'Tillförd energi'!$B$2:$AS$506,MATCH(P$1,'Tillförd energi'!$B$1:$AQ$1,0),FALSE)</f>
        <v>0</v>
      </c>
      <c r="Q82" s="73">
        <f>VLOOKUP($B82,'Tillförd energi'!$B$2:$AS$506,MATCH(Q$1,'Tillförd energi'!$B$1:$AQ$1,0),FALSE)</f>
        <v>50.4</v>
      </c>
      <c r="R82" s="73">
        <f>VLOOKUP($B82,'Tillförd energi'!$B$2:$AS$506,MATCH(R$1,'Tillförd energi'!$B$1:$AQ$1,0),FALSE)</f>
        <v>0</v>
      </c>
      <c r="S82" s="73">
        <f>VLOOKUP($B82,'Tillförd energi'!$B$2:$AS$506,MATCH(S$1,'Tillförd energi'!$B$1:$AQ$1,0),FALSE)</f>
        <v>0</v>
      </c>
      <c r="T82" s="73">
        <f>VLOOKUP($B82,'Tillförd energi'!$B$2:$AS$506,MATCH(T$1,'Tillförd energi'!$B$1:$AQ$1,0),FALSE)</f>
        <v>0</v>
      </c>
      <c r="U82" s="73">
        <f>VLOOKUP($B82,'Tillförd energi'!$B$2:$AS$506,MATCH(U$1,'Tillförd energi'!$B$1:$AQ$1,0),FALSE)</f>
        <v>0</v>
      </c>
      <c r="V82" s="73">
        <f>VLOOKUP($B82,'Tillförd energi'!$B$2:$AS$506,MATCH(V$1,'Tillförd energi'!$B$1:$AQ$1,0),FALSE)</f>
        <v>32.799999999999997</v>
      </c>
      <c r="W82" s="73">
        <f>VLOOKUP($B82,'Tillförd energi'!$B$2:$AS$506,MATCH(W$1,'Tillförd energi'!$B$1:$AQ$1,0),FALSE)</f>
        <v>0</v>
      </c>
      <c r="X82" s="73">
        <f>VLOOKUP($B82,'Tillförd energi'!$B$2:$AS$506,MATCH(X$1,'Tillförd energi'!$B$1:$AQ$1,0),FALSE)</f>
        <v>0</v>
      </c>
      <c r="Y82" s="73">
        <f>VLOOKUP($B82,'Tillförd energi'!$B$2:$AS$506,MATCH(Y$1,'Tillförd energi'!$B$1:$AQ$1,0),FALSE)</f>
        <v>0</v>
      </c>
      <c r="Z82" s="73">
        <f>VLOOKUP($B82,'Tillförd energi'!$B$2:$AS$506,MATCH(Z$1,'Tillförd energi'!$B$1:$AQ$1,0),FALSE)</f>
        <v>66.399000000000001</v>
      </c>
      <c r="AA82" s="73">
        <f>VLOOKUP($B82,'Tillförd energi'!$B$2:$AS$506,MATCH(AA$1,'Tillförd energi'!$B$1:$AQ$1,0),FALSE)</f>
        <v>112.20099999999999</v>
      </c>
      <c r="AB82" s="73">
        <f>VLOOKUP($B82,'Tillförd energi'!$B$2:$AS$506,MATCH(AB$1,'Tillförd energi'!$B$1:$AQ$1,0),FALSE)</f>
        <v>0</v>
      </c>
      <c r="AC82" s="73">
        <f>VLOOKUP($B82,'Tillförd energi'!$B$2:$AS$506,MATCH(AC$1,'Tillförd energi'!$B$1:$AQ$1,0),FALSE)</f>
        <v>0</v>
      </c>
      <c r="AD82" s="73">
        <f>VLOOKUP($B82,'Tillförd energi'!$B$2:$AS$506,MATCH(AD$1,'Tillförd energi'!$B$1:$AQ$1,0),FALSE)</f>
        <v>0</v>
      </c>
      <c r="AF82" s="73">
        <f>VLOOKUP($B82,'Tillförd energi'!$B$2:$AS$506,MATCH(AF$1,'Tillförd energi'!$B$1:$AQ$1,0),FALSE)</f>
        <v>8.9039999999999999</v>
      </c>
      <c r="AH82" s="73">
        <f>IFERROR(VLOOKUP(B82,Miljö!$B$1:$S$476,9,FALSE)/1,0)</f>
        <v>0</v>
      </c>
      <c r="AJ82" s="81" t="str">
        <f>IFERROR(VLOOKUP($B82,Miljö!$B$1:$S$500,MATCH("hjälpel exklusive kraftvärme (GWh)",Miljö!$B$1:$V$1,0),FALSE)/1,"")</f>
        <v/>
      </c>
      <c r="AK82" s="81">
        <f t="shared" si="11"/>
        <v>8.9039999999999999</v>
      </c>
      <c r="AL82" s="81">
        <f>VLOOKUP($B82,'Slutlig allokering'!$B$2:$AL$462,MATCH("Hjälpel kraftvärme",'Slutlig allokering'!$B$2:$AL$2,0),FALSE)</f>
        <v>0</v>
      </c>
      <c r="AN82" s="73">
        <f t="shared" si="12"/>
        <v>273.404</v>
      </c>
      <c r="AO82" s="73">
        <f t="shared" si="13"/>
        <v>273.404</v>
      </c>
      <c r="AP82" s="73">
        <f>IF(ISERROR(1/VLOOKUP($B82,Leveranser!$B$1:$S$500,MATCH("såld värme (gwh)",Leveranser!$B$1:$S$1,0),FALSE)),"",VLOOKUP($B82,Leveranser!$B$1:$S$500,MATCH("såld värme (gwh)",Leveranser!$B$1:$S$1,0),FALSE))</f>
        <v>296.8</v>
      </c>
      <c r="AQ82" s="73">
        <f>VLOOKUP($B82,Leveranser!$B$1:$Y$500,MATCH("Totalt såld fjärrvärme till andra fjärrvärmeföretag",Leveranser!$B$1:$AA$1,0),FALSE)</f>
        <v>0</v>
      </c>
      <c r="AR82" s="73">
        <f>IF(ISERROR(1/VLOOKUP($B82,Miljö!$B$1:$S$500,MATCH("Såld mängd produktionsspecifik fjärrvärme (GWh)",Miljö!$B$1:$R$1,0),FALSE)),0,VLOOKUP($B82,Miljö!$B$1:$S$500,MATCH("Såld mängd produktionsspecifik fjärrvärme (GWh)",Miljö!$B$1:$R$1,0),FALSE))</f>
        <v>0</v>
      </c>
      <c r="AS82" s="82">
        <f t="shared" si="18"/>
        <v>1.0855729982004654</v>
      </c>
      <c r="AU82" s="73" t="str">
        <f>VLOOKUP($B82,'Miljövärden urval för publ'!$B$2:$I$486,7,FALSE)</f>
        <v>Nej</v>
      </c>
      <c r="AV82" s="73" t="str">
        <f>VLOOKUP($B82,'Miljövärden urval för publ'!$B$2:$I$486,6,FALSE)</f>
        <v>Nej</v>
      </c>
      <c r="AZ82" s="73">
        <f t="shared" si="14"/>
        <v>75.302999999999997</v>
      </c>
      <c r="BA82" s="73">
        <f t="shared" si="19"/>
        <v>0</v>
      </c>
      <c r="BB82" s="73">
        <f t="shared" si="15"/>
        <v>0</v>
      </c>
      <c r="BC82" s="73">
        <f t="shared" si="16"/>
        <v>50.4</v>
      </c>
      <c r="BE82" s="73">
        <f t="shared" si="20"/>
        <v>112.20099999999999</v>
      </c>
      <c r="BF82" s="73">
        <f t="shared" si="21"/>
        <v>0</v>
      </c>
      <c r="BH82" s="73">
        <f t="shared" si="17"/>
        <v>83.199999999999989</v>
      </c>
    </row>
    <row r="83" spans="1:60" ht="14.5" x14ac:dyDescent="0.35">
      <c r="A83" t="s">
        <v>80</v>
      </c>
      <c r="B83" t="s">
        <v>96</v>
      </c>
      <c r="C83" s="73">
        <f>VLOOKUP($B83,'Tillförd energi'!$B$2:$AS$506,MATCH(C$1,'Tillförd energi'!$B$1:$AQ$1,0),FALSE)</f>
        <v>0</v>
      </c>
      <c r="D83" s="73">
        <f>VLOOKUP($B83,'Tillförd energi'!$B$2:$AS$506,MATCH(D$1,'Tillförd energi'!$B$1:$AQ$1,0),FALSE)</f>
        <v>0</v>
      </c>
      <c r="E83" s="73">
        <f>VLOOKUP($B83,'Tillförd energi'!$B$2:$AS$506,MATCH(E$1,'Tillförd energi'!$B$1:$AQ$1,0),FALSE)</f>
        <v>0</v>
      </c>
      <c r="F83" s="73">
        <f>VLOOKUP($B83,'Tillförd energi'!$B$2:$AS$506,MATCH(F$1,'Tillförd energi'!$B$1:$AQ$1,0),FALSE)</f>
        <v>0</v>
      </c>
      <c r="G83" s="73">
        <f>VLOOKUP($B83,'Tillförd energi'!$B$2:$AS$506,MATCH(G$1,'Tillförd energi'!$B$1:$AQ$1,0),FALSE)</f>
        <v>0</v>
      </c>
      <c r="H83" s="73">
        <f>VLOOKUP($B83,'Tillförd energi'!$B$2:$AS$506,MATCH(H$1,'Tillförd energi'!$B$1:$AQ$1,0),FALSE)</f>
        <v>0</v>
      </c>
      <c r="I83" s="73">
        <f>VLOOKUP($B83,'Tillförd energi'!$B$2:$AS$506,MATCH(I$1,'Tillförd energi'!$B$1:$AQ$1,0),FALSE)</f>
        <v>0</v>
      </c>
      <c r="J83" s="73">
        <f>VLOOKUP($B83,'Tillförd energi'!$B$2:$AS$506,MATCH(J$1,'Tillförd energi'!$B$1:$AQ$1,0),FALSE)</f>
        <v>0</v>
      </c>
      <c r="K83" s="73">
        <f>VLOOKUP($B83,'Tillförd energi'!$B$2:$AS$506,MATCH(K$1,'Tillförd energi'!$B$1:$AQ$1,0),FALSE)</f>
        <v>0</v>
      </c>
      <c r="L83" s="73">
        <f>VLOOKUP($B83,'Tillförd energi'!$B$2:$AS$506,MATCH(L$1,'Tillförd energi'!$B$1:$AQ$1,0),FALSE)</f>
        <v>0</v>
      </c>
      <c r="M83" s="73">
        <f>VLOOKUP($B83,'Tillförd energi'!$B$2:$AS$506,MATCH(M$1,'Tillförd energi'!$B$1:$AQ$1,0),FALSE)</f>
        <v>0</v>
      </c>
      <c r="N83" s="73">
        <f>VLOOKUP($B83,'Tillförd energi'!$B$2:$AS$506,MATCH(N$1,'Tillförd energi'!$B$1:$AQ$1,0),FALSE)</f>
        <v>0</v>
      </c>
      <c r="O83" s="73">
        <f>VLOOKUP($B83,'Tillförd energi'!$B$2:$AS$506,MATCH(O$1,'Tillförd energi'!$B$1:$AQ$1,0),FALSE)</f>
        <v>0</v>
      </c>
      <c r="P83" s="73">
        <f>VLOOKUP($B83,'Tillförd energi'!$B$2:$AS$506,MATCH(P$1,'Tillförd energi'!$B$1:$AQ$1,0),FALSE)</f>
        <v>0</v>
      </c>
      <c r="Q83" s="73">
        <f>VLOOKUP($B83,'Tillförd energi'!$B$2:$AS$506,MATCH(Q$1,'Tillförd energi'!$B$1:$AQ$1,0),FALSE)</f>
        <v>0</v>
      </c>
      <c r="R83" s="73">
        <f>VLOOKUP($B83,'Tillförd energi'!$B$2:$AS$506,MATCH(R$1,'Tillförd energi'!$B$1:$AQ$1,0),FALSE)</f>
        <v>0</v>
      </c>
      <c r="S83" s="73">
        <f>VLOOKUP($B83,'Tillförd energi'!$B$2:$AS$506,MATCH(S$1,'Tillförd energi'!$B$1:$AQ$1,0),FALSE)</f>
        <v>0</v>
      </c>
      <c r="T83" s="73">
        <f>VLOOKUP($B83,'Tillförd energi'!$B$2:$AS$506,MATCH(T$1,'Tillförd energi'!$B$1:$AQ$1,0),FALSE)</f>
        <v>0</v>
      </c>
      <c r="U83" s="73">
        <f>VLOOKUP($B83,'Tillförd energi'!$B$2:$AS$506,MATCH(U$1,'Tillförd energi'!$B$1:$AQ$1,0),FALSE)</f>
        <v>0</v>
      </c>
      <c r="V83" s="73">
        <f>VLOOKUP($B83,'Tillförd energi'!$B$2:$AS$506,MATCH(V$1,'Tillförd energi'!$B$1:$AQ$1,0),FALSE)</f>
        <v>0</v>
      </c>
      <c r="W83" s="73">
        <f>VLOOKUP($B83,'Tillförd energi'!$B$2:$AS$506,MATCH(W$1,'Tillförd energi'!$B$1:$AQ$1,0),FALSE)</f>
        <v>0</v>
      </c>
      <c r="X83" s="73">
        <f>VLOOKUP($B83,'Tillförd energi'!$B$2:$AS$506,MATCH(X$1,'Tillförd energi'!$B$1:$AQ$1,0),FALSE)</f>
        <v>0</v>
      </c>
      <c r="Y83" s="73">
        <f>VLOOKUP($B83,'Tillförd energi'!$B$2:$AS$506,MATCH(Y$1,'Tillförd energi'!$B$1:$AQ$1,0),FALSE)</f>
        <v>0</v>
      </c>
      <c r="Z83" s="73">
        <f>VLOOKUP($B83,'Tillförd energi'!$B$2:$AS$506,MATCH(Z$1,'Tillförd energi'!$B$1:$AQ$1,0),FALSE)</f>
        <v>0</v>
      </c>
      <c r="AA83" s="73">
        <f>VLOOKUP($B83,'Tillförd energi'!$B$2:$AS$506,MATCH(AA$1,'Tillförd energi'!$B$1:$AQ$1,0),FALSE)</f>
        <v>0</v>
      </c>
      <c r="AB83" s="73">
        <f>VLOOKUP($B83,'Tillförd energi'!$B$2:$AS$506,MATCH(AB$1,'Tillförd energi'!$B$1:$AQ$1,0),FALSE)</f>
        <v>0</v>
      </c>
      <c r="AC83" s="73">
        <f>VLOOKUP($B83,'Tillförd energi'!$B$2:$AS$506,MATCH(AC$1,'Tillförd energi'!$B$1:$AQ$1,0),FALSE)</f>
        <v>0</v>
      </c>
      <c r="AD83" s="73">
        <f>VLOOKUP($B83,'Tillförd energi'!$B$2:$AS$506,MATCH(AD$1,'Tillförd energi'!$B$1:$AQ$1,0),FALSE)</f>
        <v>0</v>
      </c>
      <c r="AF83" s="73">
        <f>VLOOKUP($B83,'Tillförd energi'!$B$2:$AS$506,MATCH(AF$1,'Tillförd energi'!$B$1:$AQ$1,0),FALSE)</f>
        <v>0</v>
      </c>
      <c r="AH83" s="73">
        <f>IFERROR(VLOOKUP(B83,Miljö!$B$1:$S$476,9,FALSE)/1,0)</f>
        <v>0</v>
      </c>
      <c r="AJ83" s="81" t="str">
        <f>IFERROR(VLOOKUP($B83,Miljö!$B$1:$S$500,MATCH("hjälpel exklusive kraftvärme (GWh)",Miljö!$B$1:$V$1,0),FALSE)/1,"")</f>
        <v/>
      </c>
      <c r="AK83" s="81">
        <f t="shared" si="11"/>
        <v>0</v>
      </c>
      <c r="AL83" s="81">
        <f>VLOOKUP($B83,'Slutlig allokering'!$B$2:$AL$462,MATCH("Hjälpel kraftvärme",'Slutlig allokering'!$B$2:$AL$2,0),FALSE)</f>
        <v>0</v>
      </c>
      <c r="AN83" s="73">
        <f t="shared" si="12"/>
        <v>0</v>
      </c>
      <c r="AO83" s="73">
        <f t="shared" si="13"/>
        <v>0</v>
      </c>
      <c r="AP83" s="73" t="str">
        <f>IF(ISERROR(1/VLOOKUP($B83,Leveranser!$B$1:$S$500,MATCH("såld värme (gwh)",Leveranser!$B$1:$S$1,0),FALSE)),"",VLOOKUP($B83,Leveranser!$B$1:$S$500,MATCH("såld värme (gwh)",Leveranser!$B$1:$S$1,0),FALSE))</f>
        <v/>
      </c>
      <c r="AQ83" s="73">
        <f>VLOOKUP($B83,Leveranser!$B$1:$Y$500,MATCH("Totalt såld fjärrvärme till andra fjärrvärmeföretag",Leveranser!$B$1:$AA$1,0),FALSE)</f>
        <v>0</v>
      </c>
      <c r="AR83" s="73">
        <f>IF(ISERROR(1/VLOOKUP($B83,Miljö!$B$1:$S$500,MATCH("Såld mängd produktionsspecifik fjärrvärme (GWh)",Miljö!$B$1:$R$1,0),FALSE)),0,VLOOKUP($B83,Miljö!$B$1:$S$500,MATCH("Såld mängd produktionsspecifik fjärrvärme (GWh)",Miljö!$B$1:$R$1,0),FALSE))</f>
        <v>0</v>
      </c>
      <c r="AS83" s="82" t="str">
        <f t="shared" si="18"/>
        <v/>
      </c>
      <c r="AU83" s="73" t="str">
        <f>VLOOKUP($B83,'Miljövärden urval för publ'!$B$2:$I$486,7,FALSE)</f>
        <v>Nej</v>
      </c>
      <c r="AV83" s="73" t="str">
        <f>VLOOKUP($B83,'Miljövärden urval för publ'!$B$2:$I$486,6,FALSE)</f>
        <v>Nej</v>
      </c>
      <c r="AZ83" s="73">
        <f t="shared" si="14"/>
        <v>0</v>
      </c>
      <c r="BA83" s="73">
        <f t="shared" si="19"/>
        <v>0</v>
      </c>
      <c r="BB83" s="73">
        <f t="shared" si="15"/>
        <v>0</v>
      </c>
      <c r="BC83" s="73">
        <f t="shared" si="16"/>
        <v>0</v>
      </c>
      <c r="BE83" s="73">
        <f t="shared" si="20"/>
        <v>0</v>
      </c>
      <c r="BF83" s="73">
        <f t="shared" si="21"/>
        <v>0</v>
      </c>
      <c r="BH83" s="73">
        <f t="shared" si="17"/>
        <v>0</v>
      </c>
    </row>
    <row r="84" spans="1:60" ht="14.5" x14ac:dyDescent="0.35">
      <c r="A84" t="s">
        <v>80</v>
      </c>
      <c r="B84" t="s">
        <v>97</v>
      </c>
      <c r="C84" s="73">
        <f>VLOOKUP($B84,'Tillförd energi'!$B$2:$AS$506,MATCH(C$1,'Tillförd energi'!$B$1:$AQ$1,0),FALSE)</f>
        <v>0</v>
      </c>
      <c r="D84" s="73">
        <f>VLOOKUP($B84,'Tillförd energi'!$B$2:$AS$506,MATCH(D$1,'Tillförd energi'!$B$1:$AQ$1,0),FALSE)</f>
        <v>0.48</v>
      </c>
      <c r="E84" s="73">
        <f>VLOOKUP($B84,'Tillförd energi'!$B$2:$AS$506,MATCH(E$1,'Tillförd energi'!$B$1:$AQ$1,0),FALSE)</f>
        <v>0</v>
      </c>
      <c r="F84" s="73">
        <f>VLOOKUP($B84,'Tillförd energi'!$B$2:$AS$506,MATCH(F$1,'Tillförd energi'!$B$1:$AQ$1,0),FALSE)</f>
        <v>0</v>
      </c>
      <c r="G84" s="73">
        <f>VLOOKUP($B84,'Tillförd energi'!$B$2:$AS$506,MATCH(G$1,'Tillförd energi'!$B$1:$AQ$1,0),FALSE)</f>
        <v>0</v>
      </c>
      <c r="H84" s="73">
        <f>VLOOKUP($B84,'Tillförd energi'!$B$2:$AS$506,MATCH(H$1,'Tillförd energi'!$B$1:$AQ$1,0),FALSE)</f>
        <v>0</v>
      </c>
      <c r="I84" s="73">
        <f>VLOOKUP($B84,'Tillförd energi'!$B$2:$AS$506,MATCH(I$1,'Tillförd energi'!$B$1:$AQ$1,0),FALSE)</f>
        <v>0</v>
      </c>
      <c r="J84" s="73">
        <f>VLOOKUP($B84,'Tillförd energi'!$B$2:$AS$506,MATCH(J$1,'Tillförd energi'!$B$1:$AQ$1,0),FALSE)</f>
        <v>0</v>
      </c>
      <c r="K84" s="73">
        <f>VLOOKUP($B84,'Tillförd energi'!$B$2:$AS$506,MATCH(K$1,'Tillförd energi'!$B$1:$AQ$1,0),FALSE)</f>
        <v>0</v>
      </c>
      <c r="L84" s="73">
        <f>VLOOKUP($B84,'Tillförd energi'!$B$2:$AS$506,MATCH(L$1,'Tillförd energi'!$B$1:$AQ$1,0),FALSE)</f>
        <v>0</v>
      </c>
      <c r="M84" s="73">
        <f>VLOOKUP($B84,'Tillförd energi'!$B$2:$AS$506,MATCH(M$1,'Tillförd energi'!$B$1:$AQ$1,0),FALSE)</f>
        <v>0</v>
      </c>
      <c r="N84" s="73">
        <f>VLOOKUP($B84,'Tillförd energi'!$B$2:$AS$506,MATCH(N$1,'Tillförd energi'!$B$1:$AQ$1,0),FALSE)</f>
        <v>0</v>
      </c>
      <c r="O84" s="73">
        <f>VLOOKUP($B84,'Tillförd energi'!$B$2:$AS$506,MATCH(O$1,'Tillförd energi'!$B$1:$AQ$1,0),FALSE)</f>
        <v>0</v>
      </c>
      <c r="P84" s="73">
        <f>VLOOKUP($B84,'Tillförd energi'!$B$2:$AS$506,MATCH(P$1,'Tillförd energi'!$B$1:$AQ$1,0),FALSE)</f>
        <v>0</v>
      </c>
      <c r="Q84" s="73">
        <f>VLOOKUP($B84,'Tillförd energi'!$B$2:$AS$506,MATCH(Q$1,'Tillförd energi'!$B$1:$AQ$1,0),FALSE)</f>
        <v>6.5</v>
      </c>
      <c r="R84" s="73">
        <f>VLOOKUP($B84,'Tillförd energi'!$B$2:$AS$506,MATCH(R$1,'Tillförd energi'!$B$1:$AQ$1,0),FALSE)</f>
        <v>19.2</v>
      </c>
      <c r="S84" s="73">
        <f>VLOOKUP($B84,'Tillförd energi'!$B$2:$AS$506,MATCH(S$1,'Tillförd energi'!$B$1:$AQ$1,0),FALSE)</f>
        <v>0</v>
      </c>
      <c r="T84" s="73">
        <f>VLOOKUP($B84,'Tillförd energi'!$B$2:$AS$506,MATCH(T$1,'Tillförd energi'!$B$1:$AQ$1,0),FALSE)</f>
        <v>0</v>
      </c>
      <c r="U84" s="73">
        <f>VLOOKUP($B84,'Tillförd energi'!$B$2:$AS$506,MATCH(U$1,'Tillförd energi'!$B$1:$AQ$1,0),FALSE)</f>
        <v>0</v>
      </c>
      <c r="V84" s="73">
        <f>VLOOKUP($B84,'Tillförd energi'!$B$2:$AS$506,MATCH(V$1,'Tillförd energi'!$B$1:$AQ$1,0),FALSE)</f>
        <v>5.7</v>
      </c>
      <c r="W84" s="73">
        <f>VLOOKUP($B84,'Tillförd energi'!$B$2:$AS$506,MATCH(W$1,'Tillförd energi'!$B$1:$AQ$1,0),FALSE)</f>
        <v>0</v>
      </c>
      <c r="X84" s="73">
        <f>VLOOKUP($B84,'Tillförd energi'!$B$2:$AS$506,MATCH(X$1,'Tillförd energi'!$B$1:$AQ$1,0),FALSE)</f>
        <v>0</v>
      </c>
      <c r="Y84" s="73">
        <f>VLOOKUP($B84,'Tillförd energi'!$B$2:$AS$506,MATCH(Y$1,'Tillförd energi'!$B$1:$AQ$1,0),FALSE)</f>
        <v>0</v>
      </c>
      <c r="Z84" s="73">
        <f>VLOOKUP($B84,'Tillförd energi'!$B$2:$AS$506,MATCH(Z$1,'Tillförd energi'!$B$1:$AQ$1,0),FALSE)</f>
        <v>7.3</v>
      </c>
      <c r="AA84" s="73">
        <f>VLOOKUP($B84,'Tillförd energi'!$B$2:$AS$506,MATCH(AA$1,'Tillförd energi'!$B$1:$AQ$1,0),FALSE)</f>
        <v>10.3</v>
      </c>
      <c r="AB84" s="73">
        <f>VLOOKUP($B84,'Tillförd energi'!$B$2:$AS$506,MATCH(AB$1,'Tillförd energi'!$B$1:$AQ$1,0),FALSE)</f>
        <v>0</v>
      </c>
      <c r="AC84" s="73">
        <f>VLOOKUP($B84,'Tillförd energi'!$B$2:$AS$506,MATCH(AC$1,'Tillförd energi'!$B$1:$AQ$1,0),FALSE)</f>
        <v>0</v>
      </c>
      <c r="AD84" s="73">
        <f>VLOOKUP($B84,'Tillförd energi'!$B$2:$AS$506,MATCH(AD$1,'Tillförd energi'!$B$1:$AQ$1,0),FALSE)</f>
        <v>0</v>
      </c>
      <c r="AF84" s="73">
        <f>VLOOKUP($B84,'Tillförd energi'!$B$2:$AS$506,MATCH(AF$1,'Tillförd energi'!$B$1:$AQ$1,0),FALSE)</f>
        <v>1.476</v>
      </c>
      <c r="AH84" s="73">
        <f>IFERROR(VLOOKUP(B84,Miljö!$B$1:$S$476,9,FALSE)/1,0)</f>
        <v>0</v>
      </c>
      <c r="AJ84" s="81" t="str">
        <f>IFERROR(VLOOKUP($B84,Miljö!$B$1:$S$500,MATCH("hjälpel exklusive kraftvärme (GWh)",Miljö!$B$1:$V$1,0),FALSE)/1,"")</f>
        <v/>
      </c>
      <c r="AK84" s="81">
        <f t="shared" si="11"/>
        <v>1.476</v>
      </c>
      <c r="AL84" s="81">
        <f>VLOOKUP($B84,'Slutlig allokering'!$B$2:$AL$462,MATCH("Hjälpel kraftvärme",'Slutlig allokering'!$B$2:$AL$2,0),FALSE)</f>
        <v>0</v>
      </c>
      <c r="AN84" s="73">
        <f t="shared" si="12"/>
        <v>50.956000000000003</v>
      </c>
      <c r="AO84" s="73">
        <f t="shared" si="13"/>
        <v>50.956000000000003</v>
      </c>
      <c r="AP84" s="73">
        <f>IF(ISERROR(1/VLOOKUP($B84,Leveranser!$B$1:$S$500,MATCH("såld värme (gwh)",Leveranser!$B$1:$S$1,0),FALSE)),"",VLOOKUP($B84,Leveranser!$B$1:$S$500,MATCH("såld värme (gwh)",Leveranser!$B$1:$S$1,0),FALSE))</f>
        <v>49.2</v>
      </c>
      <c r="AQ84" s="73">
        <f>VLOOKUP($B84,Leveranser!$B$1:$Y$500,MATCH("Totalt såld fjärrvärme till andra fjärrvärmeföretag",Leveranser!$B$1:$AA$1,0),FALSE)</f>
        <v>0</v>
      </c>
      <c r="AR84" s="73">
        <f>IF(ISERROR(1/VLOOKUP($B84,Miljö!$B$1:$S$500,MATCH("Såld mängd produktionsspecifik fjärrvärme (GWh)",Miljö!$B$1:$R$1,0),FALSE)),0,VLOOKUP($B84,Miljö!$B$1:$S$500,MATCH("Såld mängd produktionsspecifik fjärrvärme (GWh)",Miljö!$B$1:$R$1,0),FALSE))</f>
        <v>0</v>
      </c>
      <c r="AS84" s="82">
        <f t="shared" si="18"/>
        <v>0.96553889630269252</v>
      </c>
      <c r="AU84" s="73" t="str">
        <f>VLOOKUP($B84,'Miljövärden urval för publ'!$B$2:$I$486,7,FALSE)</f>
        <v>Ja</v>
      </c>
      <c r="AV84" s="73" t="str">
        <f>VLOOKUP($B84,'Miljövärden urval för publ'!$B$2:$I$486,6,FALSE)</f>
        <v>Nej</v>
      </c>
      <c r="AZ84" s="73">
        <f t="shared" si="14"/>
        <v>8.7759999999999998</v>
      </c>
      <c r="BA84" s="73">
        <f t="shared" si="19"/>
        <v>0</v>
      </c>
      <c r="BB84" s="73">
        <f t="shared" si="15"/>
        <v>0</v>
      </c>
      <c r="BC84" s="73">
        <f t="shared" si="16"/>
        <v>25.7</v>
      </c>
      <c r="BE84" s="73">
        <f t="shared" si="20"/>
        <v>10.3</v>
      </c>
      <c r="BF84" s="73">
        <f t="shared" si="21"/>
        <v>0</v>
      </c>
      <c r="BH84" s="73">
        <f t="shared" si="17"/>
        <v>31.4</v>
      </c>
    </row>
    <row r="85" spans="1:60" ht="14.5" x14ac:dyDescent="0.35">
      <c r="A85" t="s">
        <v>80</v>
      </c>
      <c r="B85" t="s">
        <v>98</v>
      </c>
      <c r="C85" s="73">
        <f>VLOOKUP($B85,'Tillförd energi'!$B$2:$AS$506,MATCH(C$1,'Tillförd energi'!$B$1:$AQ$1,0),FALSE)</f>
        <v>0</v>
      </c>
      <c r="D85" s="73">
        <f>VLOOKUP($B85,'Tillförd energi'!$B$2:$AS$506,MATCH(D$1,'Tillförd energi'!$B$1:$AQ$1,0),FALSE)</f>
        <v>9.6000000000000002E-2</v>
      </c>
      <c r="E85" s="73">
        <f>VLOOKUP($B85,'Tillförd energi'!$B$2:$AS$506,MATCH(E$1,'Tillförd energi'!$B$1:$AQ$1,0),FALSE)</f>
        <v>0</v>
      </c>
      <c r="F85" s="73">
        <f>VLOOKUP($B85,'Tillförd energi'!$B$2:$AS$506,MATCH(F$1,'Tillförd energi'!$B$1:$AQ$1,0),FALSE)</f>
        <v>0</v>
      </c>
      <c r="G85" s="73">
        <f>VLOOKUP($B85,'Tillförd energi'!$B$2:$AS$506,MATCH(G$1,'Tillförd energi'!$B$1:$AQ$1,0),FALSE)</f>
        <v>0</v>
      </c>
      <c r="H85" s="73">
        <f>VLOOKUP($B85,'Tillförd energi'!$B$2:$AS$506,MATCH(H$1,'Tillförd energi'!$B$1:$AQ$1,0),FALSE)</f>
        <v>0</v>
      </c>
      <c r="I85" s="73">
        <f>VLOOKUP($B85,'Tillförd energi'!$B$2:$AS$506,MATCH(I$1,'Tillförd energi'!$B$1:$AQ$1,0),FALSE)</f>
        <v>0</v>
      </c>
      <c r="J85" s="73">
        <f>VLOOKUP($B85,'Tillförd energi'!$B$2:$AS$506,MATCH(J$1,'Tillförd energi'!$B$1:$AQ$1,0),FALSE)</f>
        <v>0</v>
      </c>
      <c r="K85" s="73">
        <f>VLOOKUP($B85,'Tillförd energi'!$B$2:$AS$506,MATCH(K$1,'Tillförd energi'!$B$1:$AQ$1,0),FALSE)</f>
        <v>0</v>
      </c>
      <c r="L85" s="73">
        <f>VLOOKUP($B85,'Tillförd energi'!$B$2:$AS$506,MATCH(L$1,'Tillförd energi'!$B$1:$AQ$1,0),FALSE)</f>
        <v>0</v>
      </c>
      <c r="M85" s="73">
        <f>VLOOKUP($B85,'Tillförd energi'!$B$2:$AS$506,MATCH(M$1,'Tillförd energi'!$B$1:$AQ$1,0),FALSE)</f>
        <v>0</v>
      </c>
      <c r="N85" s="73">
        <f>VLOOKUP($B85,'Tillförd energi'!$B$2:$AS$506,MATCH(N$1,'Tillförd energi'!$B$1:$AQ$1,0),FALSE)</f>
        <v>0</v>
      </c>
      <c r="O85" s="73">
        <f>VLOOKUP($B85,'Tillförd energi'!$B$2:$AS$506,MATCH(O$1,'Tillförd energi'!$B$1:$AQ$1,0),FALSE)</f>
        <v>3.72</v>
      </c>
      <c r="P85" s="73">
        <f>VLOOKUP($B85,'Tillförd energi'!$B$2:$AS$506,MATCH(P$1,'Tillförd energi'!$B$1:$AQ$1,0),FALSE)</f>
        <v>0</v>
      </c>
      <c r="Q85" s="73">
        <f>VLOOKUP($B85,'Tillförd energi'!$B$2:$AS$506,MATCH(Q$1,'Tillförd energi'!$B$1:$AQ$1,0),FALSE)</f>
        <v>0</v>
      </c>
      <c r="R85" s="73">
        <f>VLOOKUP($B85,'Tillförd energi'!$B$2:$AS$506,MATCH(R$1,'Tillförd energi'!$B$1:$AQ$1,0),FALSE)</f>
        <v>10.62</v>
      </c>
      <c r="S85" s="73">
        <f>VLOOKUP($B85,'Tillförd energi'!$B$2:$AS$506,MATCH(S$1,'Tillförd energi'!$B$1:$AQ$1,0),FALSE)</f>
        <v>0</v>
      </c>
      <c r="T85" s="73">
        <f>VLOOKUP($B85,'Tillförd energi'!$B$2:$AS$506,MATCH(T$1,'Tillförd energi'!$B$1:$AQ$1,0),FALSE)</f>
        <v>0</v>
      </c>
      <c r="U85" s="73">
        <f>VLOOKUP($B85,'Tillförd energi'!$B$2:$AS$506,MATCH(U$1,'Tillförd energi'!$B$1:$AQ$1,0),FALSE)</f>
        <v>0</v>
      </c>
      <c r="V85" s="73">
        <f>VLOOKUP($B85,'Tillförd energi'!$B$2:$AS$506,MATCH(V$1,'Tillförd energi'!$B$1:$AQ$1,0),FALSE)</f>
        <v>0</v>
      </c>
      <c r="W85" s="73">
        <f>VLOOKUP($B85,'Tillförd energi'!$B$2:$AS$506,MATCH(W$1,'Tillförd energi'!$B$1:$AQ$1,0),FALSE)</f>
        <v>0</v>
      </c>
      <c r="X85" s="73">
        <f>VLOOKUP($B85,'Tillförd energi'!$B$2:$AS$506,MATCH(X$1,'Tillförd energi'!$B$1:$AQ$1,0),FALSE)</f>
        <v>0</v>
      </c>
      <c r="Y85" s="73">
        <f>VLOOKUP($B85,'Tillförd energi'!$B$2:$AS$506,MATCH(Y$1,'Tillförd energi'!$B$1:$AQ$1,0),FALSE)</f>
        <v>0</v>
      </c>
      <c r="Z85" s="73">
        <f>VLOOKUP($B85,'Tillförd energi'!$B$2:$AS$506,MATCH(Z$1,'Tillförd energi'!$B$1:$AQ$1,0),FALSE)</f>
        <v>0</v>
      </c>
      <c r="AA85" s="73">
        <f>VLOOKUP($B85,'Tillförd energi'!$B$2:$AS$506,MATCH(AA$1,'Tillförd energi'!$B$1:$AQ$1,0),FALSE)</f>
        <v>0</v>
      </c>
      <c r="AB85" s="73">
        <f>VLOOKUP($B85,'Tillförd energi'!$B$2:$AS$506,MATCH(AB$1,'Tillförd energi'!$B$1:$AQ$1,0),FALSE)</f>
        <v>0</v>
      </c>
      <c r="AC85" s="73">
        <f>VLOOKUP($B85,'Tillförd energi'!$B$2:$AS$506,MATCH(AC$1,'Tillförd energi'!$B$1:$AQ$1,0),FALSE)</f>
        <v>0</v>
      </c>
      <c r="AD85" s="73">
        <f>VLOOKUP($B85,'Tillförd energi'!$B$2:$AS$506,MATCH(AD$1,'Tillförd energi'!$B$1:$AQ$1,0),FALSE)</f>
        <v>0</v>
      </c>
      <c r="AF85" s="73">
        <f>VLOOKUP($B85,'Tillförd energi'!$B$2:$AS$506,MATCH(AF$1,'Tillförd energi'!$B$1:$AQ$1,0),FALSE)</f>
        <v>0.12</v>
      </c>
      <c r="AH85" s="73">
        <f>IFERROR(VLOOKUP(B85,Miljö!$B$1:$S$476,9,FALSE)/1,0)</f>
        <v>0</v>
      </c>
      <c r="AJ85" s="81">
        <f>IFERROR(VLOOKUP($B85,Miljö!$B$1:$S$500,MATCH("hjälpel exklusive kraftvärme (GWh)",Miljö!$B$1:$V$1,0),FALSE)/1,"")</f>
        <v>0.12</v>
      </c>
      <c r="AK85" s="81">
        <f t="shared" si="11"/>
        <v>0.12</v>
      </c>
      <c r="AL85" s="81">
        <f>VLOOKUP($B85,'Slutlig allokering'!$B$2:$AL$462,MATCH("Hjälpel kraftvärme",'Slutlig allokering'!$B$2:$AL$2,0),FALSE)</f>
        <v>0</v>
      </c>
      <c r="AN85" s="73">
        <f t="shared" si="12"/>
        <v>14.555999999999999</v>
      </c>
      <c r="AO85" s="73">
        <f t="shared" si="13"/>
        <v>14.555999999999999</v>
      </c>
      <c r="AP85" s="73">
        <f>IF(ISERROR(1/VLOOKUP($B85,Leveranser!$B$1:$S$500,MATCH("såld värme (gwh)",Leveranser!$B$1:$S$1,0),FALSE)),"",VLOOKUP($B85,Leveranser!$B$1:$S$500,MATCH("såld värme (gwh)",Leveranser!$B$1:$S$1,0),FALSE))</f>
        <v>10.039999999999999</v>
      </c>
      <c r="AQ85" s="73">
        <f>VLOOKUP($B85,Leveranser!$B$1:$Y$500,MATCH("Totalt såld fjärrvärme till andra fjärrvärmeföretag",Leveranser!$B$1:$AA$1,0),FALSE)</f>
        <v>0</v>
      </c>
      <c r="AR85" s="73">
        <f>IF(ISERROR(1/VLOOKUP($B85,Miljö!$B$1:$S$500,MATCH("Såld mängd produktionsspecifik fjärrvärme (GWh)",Miljö!$B$1:$R$1,0),FALSE)),0,VLOOKUP($B85,Miljö!$B$1:$S$500,MATCH("Såld mängd produktionsspecifik fjärrvärme (GWh)",Miljö!$B$1:$R$1,0),FALSE))</f>
        <v>0</v>
      </c>
      <c r="AS85" s="82">
        <f t="shared" si="18"/>
        <v>0.68974993129980766</v>
      </c>
      <c r="AU85" s="73" t="str">
        <f>VLOOKUP($B85,'Miljövärden urval för publ'!$B$2:$I$486,7,FALSE)</f>
        <v>Ja</v>
      </c>
      <c r="AV85" s="73" t="str">
        <f>VLOOKUP($B85,'Miljövärden urval för publ'!$B$2:$I$486,6,FALSE)</f>
        <v>Nej</v>
      </c>
      <c r="AZ85" s="73">
        <f t="shared" si="14"/>
        <v>0.12</v>
      </c>
      <c r="BA85" s="73">
        <f t="shared" si="19"/>
        <v>0</v>
      </c>
      <c r="BB85" s="73">
        <f t="shared" si="15"/>
        <v>3.72</v>
      </c>
      <c r="BC85" s="73">
        <f t="shared" si="16"/>
        <v>10.62</v>
      </c>
      <c r="BE85" s="73">
        <f t="shared" si="20"/>
        <v>0</v>
      </c>
      <c r="BF85" s="73">
        <f t="shared" si="21"/>
        <v>0</v>
      </c>
      <c r="BH85" s="73">
        <f t="shared" si="17"/>
        <v>14.34</v>
      </c>
    </row>
    <row r="86" spans="1:60" ht="14.5" x14ac:dyDescent="0.35">
      <c r="A86" t="s">
        <v>80</v>
      </c>
      <c r="B86" t="s">
        <v>99</v>
      </c>
      <c r="C86" s="73">
        <f>VLOOKUP($B86,'Tillförd energi'!$B$2:$AS$506,MATCH(C$1,'Tillförd energi'!$B$1:$AQ$1,0),FALSE)</f>
        <v>0</v>
      </c>
      <c r="D86" s="73">
        <f>VLOOKUP($B86,'Tillförd energi'!$B$2:$AS$506,MATCH(D$1,'Tillförd energi'!$B$1:$AQ$1,0),FALSE)</f>
        <v>0.16</v>
      </c>
      <c r="E86" s="73">
        <f>VLOOKUP($B86,'Tillförd energi'!$B$2:$AS$506,MATCH(E$1,'Tillförd energi'!$B$1:$AQ$1,0),FALSE)</f>
        <v>0</v>
      </c>
      <c r="F86" s="73">
        <f>VLOOKUP($B86,'Tillförd energi'!$B$2:$AS$506,MATCH(F$1,'Tillförd energi'!$B$1:$AQ$1,0),FALSE)</f>
        <v>0</v>
      </c>
      <c r="G86" s="73">
        <f>VLOOKUP($B86,'Tillförd energi'!$B$2:$AS$506,MATCH(G$1,'Tillförd energi'!$B$1:$AQ$1,0),FALSE)</f>
        <v>0</v>
      </c>
      <c r="H86" s="73">
        <f>VLOOKUP($B86,'Tillförd energi'!$B$2:$AS$506,MATCH(H$1,'Tillförd energi'!$B$1:$AQ$1,0),FALSE)</f>
        <v>0</v>
      </c>
      <c r="I86" s="73">
        <f>VLOOKUP($B86,'Tillförd energi'!$B$2:$AS$506,MATCH(I$1,'Tillförd energi'!$B$1:$AQ$1,0),FALSE)</f>
        <v>0</v>
      </c>
      <c r="J86" s="73">
        <f>VLOOKUP($B86,'Tillförd energi'!$B$2:$AS$506,MATCH(J$1,'Tillförd energi'!$B$1:$AQ$1,0),FALSE)</f>
        <v>0</v>
      </c>
      <c r="K86" s="73">
        <f>VLOOKUP($B86,'Tillförd energi'!$B$2:$AS$506,MATCH(K$1,'Tillförd energi'!$B$1:$AQ$1,0),FALSE)</f>
        <v>0</v>
      </c>
      <c r="L86" s="73">
        <f>VLOOKUP($B86,'Tillförd energi'!$B$2:$AS$506,MATCH(L$1,'Tillförd energi'!$B$1:$AQ$1,0),FALSE)</f>
        <v>0</v>
      </c>
      <c r="M86" s="73">
        <f>VLOOKUP($B86,'Tillförd energi'!$B$2:$AS$506,MATCH(M$1,'Tillförd energi'!$B$1:$AQ$1,0),FALSE)</f>
        <v>0</v>
      </c>
      <c r="N86" s="73">
        <f>VLOOKUP($B86,'Tillförd energi'!$B$2:$AS$506,MATCH(N$1,'Tillförd energi'!$B$1:$AQ$1,0),FALSE)</f>
        <v>0</v>
      </c>
      <c r="O86" s="73">
        <f>VLOOKUP($B86,'Tillförd energi'!$B$2:$AS$506,MATCH(O$1,'Tillförd energi'!$B$1:$AQ$1,0),FALSE)</f>
        <v>12.76</v>
      </c>
      <c r="P86" s="73">
        <f>VLOOKUP($B86,'Tillförd energi'!$B$2:$AS$506,MATCH(P$1,'Tillförd energi'!$B$1:$AQ$1,0),FALSE)</f>
        <v>0</v>
      </c>
      <c r="Q86" s="73">
        <f>VLOOKUP($B86,'Tillförd energi'!$B$2:$AS$506,MATCH(Q$1,'Tillförd energi'!$B$1:$AQ$1,0),FALSE)</f>
        <v>0</v>
      </c>
      <c r="R86" s="73">
        <f>VLOOKUP($B86,'Tillförd energi'!$B$2:$AS$506,MATCH(R$1,'Tillförd energi'!$B$1:$AQ$1,0),FALSE)</f>
        <v>4.5</v>
      </c>
      <c r="S86" s="73">
        <f>VLOOKUP($B86,'Tillförd energi'!$B$2:$AS$506,MATCH(S$1,'Tillförd energi'!$B$1:$AQ$1,0),FALSE)</f>
        <v>0</v>
      </c>
      <c r="T86" s="73">
        <f>VLOOKUP($B86,'Tillförd energi'!$B$2:$AS$506,MATCH(T$1,'Tillförd energi'!$B$1:$AQ$1,0),FALSE)</f>
        <v>0</v>
      </c>
      <c r="U86" s="73">
        <f>VLOOKUP($B86,'Tillförd energi'!$B$2:$AS$506,MATCH(U$1,'Tillförd energi'!$B$1:$AQ$1,0),FALSE)</f>
        <v>0</v>
      </c>
      <c r="V86" s="73">
        <f>VLOOKUP($B86,'Tillförd energi'!$B$2:$AS$506,MATCH(V$1,'Tillförd energi'!$B$1:$AQ$1,0),FALSE)</f>
        <v>0</v>
      </c>
      <c r="W86" s="73">
        <f>VLOOKUP($B86,'Tillförd energi'!$B$2:$AS$506,MATCH(W$1,'Tillförd energi'!$B$1:$AQ$1,0),FALSE)</f>
        <v>0</v>
      </c>
      <c r="X86" s="73">
        <f>VLOOKUP($B86,'Tillförd energi'!$B$2:$AS$506,MATCH(X$1,'Tillförd energi'!$B$1:$AQ$1,0),FALSE)</f>
        <v>0</v>
      </c>
      <c r="Y86" s="73">
        <f>VLOOKUP($B86,'Tillförd energi'!$B$2:$AS$506,MATCH(Y$1,'Tillförd energi'!$B$1:$AQ$1,0),FALSE)</f>
        <v>0</v>
      </c>
      <c r="Z86" s="73">
        <f>VLOOKUP($B86,'Tillförd energi'!$B$2:$AS$506,MATCH(Z$1,'Tillförd energi'!$B$1:$AQ$1,0),FALSE)</f>
        <v>0</v>
      </c>
      <c r="AA86" s="73">
        <f>VLOOKUP($B86,'Tillförd energi'!$B$2:$AS$506,MATCH(AA$1,'Tillförd energi'!$B$1:$AQ$1,0),FALSE)</f>
        <v>0</v>
      </c>
      <c r="AB86" s="73">
        <f>VLOOKUP($B86,'Tillförd energi'!$B$2:$AS$506,MATCH(AB$1,'Tillförd energi'!$B$1:$AQ$1,0),FALSE)</f>
        <v>0</v>
      </c>
      <c r="AC86" s="73">
        <f>VLOOKUP($B86,'Tillförd energi'!$B$2:$AS$506,MATCH(AC$1,'Tillförd energi'!$B$1:$AQ$1,0),FALSE)</f>
        <v>0</v>
      </c>
      <c r="AD86" s="73">
        <f>VLOOKUP($B86,'Tillförd energi'!$B$2:$AS$506,MATCH(AD$1,'Tillförd energi'!$B$1:$AQ$1,0),FALSE)</f>
        <v>0</v>
      </c>
      <c r="AF86" s="73">
        <f>VLOOKUP($B86,'Tillförd energi'!$B$2:$AS$506,MATCH(AF$1,'Tillförd energi'!$B$1:$AQ$1,0),FALSE)</f>
        <v>0.17</v>
      </c>
      <c r="AH86" s="73">
        <f>IFERROR(VLOOKUP(B86,Miljö!$B$1:$S$476,9,FALSE)/1,0)</f>
        <v>0</v>
      </c>
      <c r="AJ86" s="81">
        <f>IFERROR(VLOOKUP($B86,Miljö!$B$1:$S$500,MATCH("hjälpel exklusive kraftvärme (GWh)",Miljö!$B$1:$V$1,0),FALSE)/1,"")</f>
        <v>0.17</v>
      </c>
      <c r="AK86" s="81">
        <f t="shared" si="11"/>
        <v>0.17</v>
      </c>
      <c r="AL86" s="81">
        <f>VLOOKUP($B86,'Slutlig allokering'!$B$2:$AL$462,MATCH("Hjälpel kraftvärme",'Slutlig allokering'!$B$2:$AL$2,0),FALSE)</f>
        <v>0</v>
      </c>
      <c r="AN86" s="73">
        <f t="shared" si="12"/>
        <v>17.590000000000003</v>
      </c>
      <c r="AO86" s="73">
        <f t="shared" si="13"/>
        <v>17.590000000000003</v>
      </c>
      <c r="AP86" s="73">
        <f>IF(ISERROR(1/VLOOKUP($B86,Leveranser!$B$1:$S$500,MATCH("såld värme (gwh)",Leveranser!$B$1:$S$1,0),FALSE)),"",VLOOKUP($B86,Leveranser!$B$1:$S$500,MATCH("såld värme (gwh)",Leveranser!$B$1:$S$1,0),FALSE))</f>
        <v>13.84</v>
      </c>
      <c r="AQ86" s="73">
        <f>VLOOKUP($B86,Leveranser!$B$1:$Y$500,MATCH("Totalt såld fjärrvärme till andra fjärrvärmeföretag",Leveranser!$B$1:$AA$1,0),FALSE)</f>
        <v>0</v>
      </c>
      <c r="AR86" s="73">
        <f>IF(ISERROR(1/VLOOKUP($B86,Miljö!$B$1:$S$500,MATCH("Såld mängd produktionsspecifik fjärrvärme (GWh)",Miljö!$B$1:$R$1,0),FALSE)),0,VLOOKUP($B86,Miljö!$B$1:$S$500,MATCH("Såld mängd produktionsspecifik fjärrvärme (GWh)",Miljö!$B$1:$R$1,0),FALSE))</f>
        <v>0</v>
      </c>
      <c r="AS86" s="82">
        <f t="shared" si="18"/>
        <v>0.78681068789084696</v>
      </c>
      <c r="AU86" s="73" t="str">
        <f>VLOOKUP($B86,'Miljövärden urval för publ'!$B$2:$I$486,7,FALSE)</f>
        <v>Ja</v>
      </c>
      <c r="AV86" s="73" t="str">
        <f>VLOOKUP($B86,'Miljövärden urval för publ'!$B$2:$I$486,6,FALSE)</f>
        <v>Nej</v>
      </c>
      <c r="AZ86" s="73">
        <f t="shared" si="14"/>
        <v>0.17</v>
      </c>
      <c r="BA86" s="73">
        <f t="shared" si="19"/>
        <v>0</v>
      </c>
      <c r="BB86" s="73">
        <f t="shared" si="15"/>
        <v>12.76</v>
      </c>
      <c r="BC86" s="73">
        <f t="shared" si="16"/>
        <v>4.5</v>
      </c>
      <c r="BE86" s="73">
        <f t="shared" si="20"/>
        <v>0</v>
      </c>
      <c r="BF86" s="73">
        <f t="shared" si="21"/>
        <v>0</v>
      </c>
      <c r="BH86" s="73">
        <f t="shared" si="17"/>
        <v>17.259999999999998</v>
      </c>
    </row>
    <row r="87" spans="1:60" ht="14.5" x14ac:dyDescent="0.35">
      <c r="A87" t="s">
        <v>80</v>
      </c>
      <c r="B87" t="s">
        <v>100</v>
      </c>
      <c r="C87" s="73">
        <f>VLOOKUP($B87,'Tillförd energi'!$B$2:$AS$506,MATCH(C$1,'Tillförd energi'!$B$1:$AQ$1,0),FALSE)</f>
        <v>0</v>
      </c>
      <c r="D87" s="73">
        <f>VLOOKUP($B87,'Tillförd energi'!$B$2:$AS$506,MATCH(D$1,'Tillförd energi'!$B$1:$AQ$1,0),FALSE)</f>
        <v>0.38</v>
      </c>
      <c r="E87" s="73">
        <f>VLOOKUP($B87,'Tillförd energi'!$B$2:$AS$506,MATCH(E$1,'Tillförd energi'!$B$1:$AQ$1,0),FALSE)</f>
        <v>0</v>
      </c>
      <c r="F87" s="73">
        <f>VLOOKUP($B87,'Tillförd energi'!$B$2:$AS$506,MATCH(F$1,'Tillförd energi'!$B$1:$AQ$1,0),FALSE)</f>
        <v>0</v>
      </c>
      <c r="G87" s="73">
        <f>VLOOKUP($B87,'Tillförd energi'!$B$2:$AS$506,MATCH(G$1,'Tillförd energi'!$B$1:$AQ$1,0),FALSE)</f>
        <v>0</v>
      </c>
      <c r="H87" s="73">
        <f>VLOOKUP($B87,'Tillförd energi'!$B$2:$AS$506,MATCH(H$1,'Tillförd energi'!$B$1:$AQ$1,0),FALSE)</f>
        <v>0</v>
      </c>
      <c r="I87" s="73">
        <f>VLOOKUP($B87,'Tillförd energi'!$B$2:$AS$506,MATCH(I$1,'Tillförd energi'!$B$1:$AQ$1,0),FALSE)</f>
        <v>0</v>
      </c>
      <c r="J87" s="73">
        <f>VLOOKUP($B87,'Tillförd energi'!$B$2:$AS$506,MATCH(J$1,'Tillförd energi'!$B$1:$AQ$1,0),FALSE)</f>
        <v>0</v>
      </c>
      <c r="K87" s="73">
        <f>VLOOKUP($B87,'Tillförd energi'!$B$2:$AS$506,MATCH(K$1,'Tillförd energi'!$B$1:$AQ$1,0),FALSE)</f>
        <v>0</v>
      </c>
      <c r="L87" s="73">
        <f>VLOOKUP($B87,'Tillförd energi'!$B$2:$AS$506,MATCH(L$1,'Tillförd energi'!$B$1:$AQ$1,0),FALSE)</f>
        <v>0</v>
      </c>
      <c r="M87" s="73">
        <f>VLOOKUP($B87,'Tillförd energi'!$B$2:$AS$506,MATCH(M$1,'Tillförd energi'!$B$1:$AQ$1,0),FALSE)</f>
        <v>0</v>
      </c>
      <c r="N87" s="73">
        <f>VLOOKUP($B87,'Tillförd energi'!$B$2:$AS$506,MATCH(N$1,'Tillförd energi'!$B$1:$AQ$1,0),FALSE)</f>
        <v>0</v>
      </c>
      <c r="O87" s="73">
        <f>VLOOKUP($B87,'Tillförd energi'!$B$2:$AS$506,MATCH(O$1,'Tillförd energi'!$B$1:$AQ$1,0),FALSE)</f>
        <v>9.6</v>
      </c>
      <c r="P87" s="73">
        <f>VLOOKUP($B87,'Tillförd energi'!$B$2:$AS$506,MATCH(P$1,'Tillförd energi'!$B$1:$AQ$1,0),FALSE)</f>
        <v>0</v>
      </c>
      <c r="Q87" s="73">
        <f>VLOOKUP($B87,'Tillförd energi'!$B$2:$AS$506,MATCH(Q$1,'Tillförd energi'!$B$1:$AQ$1,0),FALSE)</f>
        <v>0</v>
      </c>
      <c r="R87" s="73">
        <f>VLOOKUP($B87,'Tillförd energi'!$B$2:$AS$506,MATCH(R$1,'Tillförd energi'!$B$1:$AQ$1,0),FALSE)</f>
        <v>10.95</v>
      </c>
      <c r="S87" s="73">
        <f>VLOOKUP($B87,'Tillförd energi'!$B$2:$AS$506,MATCH(S$1,'Tillförd energi'!$B$1:$AQ$1,0),FALSE)</f>
        <v>0</v>
      </c>
      <c r="T87" s="73">
        <f>VLOOKUP($B87,'Tillförd energi'!$B$2:$AS$506,MATCH(T$1,'Tillförd energi'!$B$1:$AQ$1,0),FALSE)</f>
        <v>0</v>
      </c>
      <c r="U87" s="73">
        <f>VLOOKUP($B87,'Tillförd energi'!$B$2:$AS$506,MATCH(U$1,'Tillförd energi'!$B$1:$AQ$1,0),FALSE)</f>
        <v>0</v>
      </c>
      <c r="V87" s="73">
        <f>VLOOKUP($B87,'Tillförd energi'!$B$2:$AS$506,MATCH(V$1,'Tillförd energi'!$B$1:$AQ$1,0),FALSE)</f>
        <v>0</v>
      </c>
      <c r="W87" s="73">
        <f>VLOOKUP($B87,'Tillförd energi'!$B$2:$AS$506,MATCH(W$1,'Tillförd energi'!$B$1:$AQ$1,0),FALSE)</f>
        <v>0</v>
      </c>
      <c r="X87" s="73">
        <f>VLOOKUP($B87,'Tillförd energi'!$B$2:$AS$506,MATCH(X$1,'Tillförd energi'!$B$1:$AQ$1,0),FALSE)</f>
        <v>0</v>
      </c>
      <c r="Y87" s="73">
        <f>VLOOKUP($B87,'Tillförd energi'!$B$2:$AS$506,MATCH(Y$1,'Tillförd energi'!$B$1:$AQ$1,0),FALSE)</f>
        <v>0</v>
      </c>
      <c r="Z87" s="73">
        <f>VLOOKUP($B87,'Tillförd energi'!$B$2:$AS$506,MATCH(Z$1,'Tillförd energi'!$B$1:$AQ$1,0),FALSE)</f>
        <v>0</v>
      </c>
      <c r="AA87" s="73">
        <f>VLOOKUP($B87,'Tillförd energi'!$B$2:$AS$506,MATCH(AA$1,'Tillförd energi'!$B$1:$AQ$1,0),FALSE)</f>
        <v>0</v>
      </c>
      <c r="AB87" s="73">
        <f>VLOOKUP($B87,'Tillförd energi'!$B$2:$AS$506,MATCH(AB$1,'Tillförd energi'!$B$1:$AQ$1,0),FALSE)</f>
        <v>0</v>
      </c>
      <c r="AC87" s="73">
        <f>VLOOKUP($B87,'Tillförd energi'!$B$2:$AS$506,MATCH(AC$1,'Tillförd energi'!$B$1:$AQ$1,0),FALSE)</f>
        <v>0</v>
      </c>
      <c r="AD87" s="73">
        <f>VLOOKUP($B87,'Tillförd energi'!$B$2:$AS$506,MATCH(AD$1,'Tillförd energi'!$B$1:$AQ$1,0),FALSE)</f>
        <v>0</v>
      </c>
      <c r="AF87" s="73">
        <f>VLOOKUP($B87,'Tillförd energi'!$B$2:$AS$506,MATCH(AF$1,'Tillförd energi'!$B$1:$AQ$1,0),FALSE)</f>
        <v>0.35</v>
      </c>
      <c r="AH87" s="73">
        <f>IFERROR(VLOOKUP(B87,Miljö!$B$1:$S$476,9,FALSE)/1,0)</f>
        <v>0</v>
      </c>
      <c r="AJ87" s="81">
        <f>IFERROR(VLOOKUP($B87,Miljö!$B$1:$S$500,MATCH("hjälpel exklusive kraftvärme (GWh)",Miljö!$B$1:$V$1,0),FALSE)/1,"")</f>
        <v>0.35</v>
      </c>
      <c r="AK87" s="81">
        <f t="shared" si="11"/>
        <v>0.35</v>
      </c>
      <c r="AL87" s="81">
        <f>VLOOKUP($B87,'Slutlig allokering'!$B$2:$AL$462,MATCH("Hjälpel kraftvärme",'Slutlig allokering'!$B$2:$AL$2,0),FALSE)</f>
        <v>0</v>
      </c>
      <c r="AN87" s="73">
        <f t="shared" si="12"/>
        <v>21.28</v>
      </c>
      <c r="AO87" s="73">
        <f t="shared" si="13"/>
        <v>21.28</v>
      </c>
      <c r="AP87" s="73">
        <f>IF(ISERROR(1/VLOOKUP($B87,Leveranser!$B$1:$S$500,MATCH("såld värme (gwh)",Leveranser!$B$1:$S$1,0),FALSE)),"",VLOOKUP($B87,Leveranser!$B$1:$S$500,MATCH("såld värme (gwh)",Leveranser!$B$1:$S$1,0),FALSE))</f>
        <v>15.55</v>
      </c>
      <c r="AQ87" s="73">
        <f>VLOOKUP($B87,Leveranser!$B$1:$Y$500,MATCH("Totalt såld fjärrvärme till andra fjärrvärmeföretag",Leveranser!$B$1:$AA$1,0),FALSE)</f>
        <v>0</v>
      </c>
      <c r="AR87" s="73">
        <f>IF(ISERROR(1/VLOOKUP($B87,Miljö!$B$1:$S$500,MATCH("Såld mängd produktionsspecifik fjärrvärme (GWh)",Miljö!$B$1:$R$1,0),FALSE)),0,VLOOKUP($B87,Miljö!$B$1:$S$500,MATCH("Såld mängd produktionsspecifik fjärrvärme (GWh)",Miljö!$B$1:$R$1,0),FALSE))</f>
        <v>0</v>
      </c>
      <c r="AS87" s="82">
        <f t="shared" si="18"/>
        <v>0.73073308270676696</v>
      </c>
      <c r="AU87" s="73" t="str">
        <f>VLOOKUP($B87,'Miljövärden urval för publ'!$B$2:$I$486,7,FALSE)</f>
        <v>Ja</v>
      </c>
      <c r="AV87" s="73" t="str">
        <f>VLOOKUP($B87,'Miljövärden urval för publ'!$B$2:$I$486,6,FALSE)</f>
        <v>Nej</v>
      </c>
      <c r="AZ87" s="73">
        <f t="shared" si="14"/>
        <v>0.35</v>
      </c>
      <c r="BA87" s="73">
        <f t="shared" si="19"/>
        <v>0</v>
      </c>
      <c r="BB87" s="73">
        <f t="shared" si="15"/>
        <v>9.6</v>
      </c>
      <c r="BC87" s="73">
        <f t="shared" si="16"/>
        <v>10.95</v>
      </c>
      <c r="BE87" s="73">
        <f t="shared" si="20"/>
        <v>0</v>
      </c>
      <c r="BF87" s="73">
        <f t="shared" si="21"/>
        <v>0</v>
      </c>
      <c r="BH87" s="73">
        <f t="shared" si="17"/>
        <v>20.549999999999997</v>
      </c>
    </row>
    <row r="88" spans="1:60" ht="14.5" x14ac:dyDescent="0.35">
      <c r="A88" t="s">
        <v>80</v>
      </c>
      <c r="B88" t="s">
        <v>101</v>
      </c>
      <c r="C88" s="73">
        <f>VLOOKUP($B88,'Tillförd energi'!$B$2:$AS$506,MATCH(C$1,'Tillförd energi'!$B$1:$AQ$1,0),FALSE)</f>
        <v>0</v>
      </c>
      <c r="D88" s="73">
        <f>VLOOKUP($B88,'Tillförd energi'!$B$2:$AS$506,MATCH(D$1,'Tillförd energi'!$B$1:$AQ$1,0),FALSE)</f>
        <v>0.12</v>
      </c>
      <c r="E88" s="73">
        <f>VLOOKUP($B88,'Tillförd energi'!$B$2:$AS$506,MATCH(E$1,'Tillförd energi'!$B$1:$AQ$1,0),FALSE)</f>
        <v>0</v>
      </c>
      <c r="F88" s="73">
        <f>VLOOKUP($B88,'Tillförd energi'!$B$2:$AS$506,MATCH(F$1,'Tillförd energi'!$B$1:$AQ$1,0),FALSE)</f>
        <v>0</v>
      </c>
      <c r="G88" s="73">
        <f>VLOOKUP($B88,'Tillförd energi'!$B$2:$AS$506,MATCH(G$1,'Tillförd energi'!$B$1:$AQ$1,0),FALSE)</f>
        <v>0</v>
      </c>
      <c r="H88" s="73">
        <f>VLOOKUP($B88,'Tillförd energi'!$B$2:$AS$506,MATCH(H$1,'Tillförd energi'!$B$1:$AQ$1,0),FALSE)</f>
        <v>0</v>
      </c>
      <c r="I88" s="73">
        <f>VLOOKUP($B88,'Tillförd energi'!$B$2:$AS$506,MATCH(I$1,'Tillförd energi'!$B$1:$AQ$1,0),FALSE)</f>
        <v>0</v>
      </c>
      <c r="J88" s="73">
        <f>VLOOKUP($B88,'Tillförd energi'!$B$2:$AS$506,MATCH(J$1,'Tillförd energi'!$B$1:$AQ$1,0),FALSE)</f>
        <v>0</v>
      </c>
      <c r="K88" s="73">
        <f>VLOOKUP($B88,'Tillförd energi'!$B$2:$AS$506,MATCH(K$1,'Tillförd energi'!$B$1:$AQ$1,0),FALSE)</f>
        <v>0</v>
      </c>
      <c r="L88" s="73">
        <f>VLOOKUP($B88,'Tillförd energi'!$B$2:$AS$506,MATCH(L$1,'Tillförd energi'!$B$1:$AQ$1,0),FALSE)</f>
        <v>0</v>
      </c>
      <c r="M88" s="73">
        <f>VLOOKUP($B88,'Tillförd energi'!$B$2:$AS$506,MATCH(M$1,'Tillförd energi'!$B$1:$AQ$1,0),FALSE)</f>
        <v>0</v>
      </c>
      <c r="N88" s="73">
        <f>VLOOKUP($B88,'Tillförd energi'!$B$2:$AS$506,MATCH(N$1,'Tillförd energi'!$B$1:$AQ$1,0),FALSE)</f>
        <v>0</v>
      </c>
      <c r="O88" s="73">
        <f>VLOOKUP($B88,'Tillförd energi'!$B$2:$AS$506,MATCH(O$1,'Tillförd energi'!$B$1:$AQ$1,0),FALSE)</f>
        <v>6.76</v>
      </c>
      <c r="P88" s="73">
        <f>VLOOKUP($B88,'Tillförd energi'!$B$2:$AS$506,MATCH(P$1,'Tillförd energi'!$B$1:$AQ$1,0),FALSE)</f>
        <v>0</v>
      </c>
      <c r="Q88" s="73">
        <f>VLOOKUP($B88,'Tillförd energi'!$B$2:$AS$506,MATCH(Q$1,'Tillförd energi'!$B$1:$AQ$1,0),FALSE)</f>
        <v>0</v>
      </c>
      <c r="R88" s="73">
        <f>VLOOKUP($B88,'Tillförd energi'!$B$2:$AS$506,MATCH(R$1,'Tillförd energi'!$B$1:$AQ$1,0),FALSE)</f>
        <v>2.73</v>
      </c>
      <c r="S88" s="73">
        <f>VLOOKUP($B88,'Tillförd energi'!$B$2:$AS$506,MATCH(S$1,'Tillförd energi'!$B$1:$AQ$1,0),FALSE)</f>
        <v>0</v>
      </c>
      <c r="T88" s="73">
        <f>VLOOKUP($B88,'Tillförd energi'!$B$2:$AS$506,MATCH(T$1,'Tillförd energi'!$B$1:$AQ$1,0),FALSE)</f>
        <v>0</v>
      </c>
      <c r="U88" s="73">
        <f>VLOOKUP($B88,'Tillförd energi'!$B$2:$AS$506,MATCH(U$1,'Tillförd energi'!$B$1:$AQ$1,0),FALSE)</f>
        <v>0</v>
      </c>
      <c r="V88" s="73">
        <f>VLOOKUP($B88,'Tillförd energi'!$B$2:$AS$506,MATCH(V$1,'Tillförd energi'!$B$1:$AQ$1,0),FALSE)</f>
        <v>0</v>
      </c>
      <c r="W88" s="73">
        <f>VLOOKUP($B88,'Tillförd energi'!$B$2:$AS$506,MATCH(W$1,'Tillförd energi'!$B$1:$AQ$1,0),FALSE)</f>
        <v>0</v>
      </c>
      <c r="X88" s="73">
        <f>VLOOKUP($B88,'Tillförd energi'!$B$2:$AS$506,MATCH(X$1,'Tillförd energi'!$B$1:$AQ$1,0),FALSE)</f>
        <v>0</v>
      </c>
      <c r="Y88" s="73">
        <f>VLOOKUP($B88,'Tillförd energi'!$B$2:$AS$506,MATCH(Y$1,'Tillförd energi'!$B$1:$AQ$1,0),FALSE)</f>
        <v>0</v>
      </c>
      <c r="Z88" s="73">
        <f>VLOOKUP($B88,'Tillförd energi'!$B$2:$AS$506,MATCH(Z$1,'Tillförd energi'!$B$1:$AQ$1,0),FALSE)</f>
        <v>0</v>
      </c>
      <c r="AA88" s="73">
        <f>VLOOKUP($B88,'Tillförd energi'!$B$2:$AS$506,MATCH(AA$1,'Tillförd energi'!$B$1:$AQ$1,0),FALSE)</f>
        <v>0</v>
      </c>
      <c r="AB88" s="73">
        <f>VLOOKUP($B88,'Tillförd energi'!$B$2:$AS$506,MATCH(AB$1,'Tillförd energi'!$B$1:$AQ$1,0),FALSE)</f>
        <v>0</v>
      </c>
      <c r="AC88" s="73">
        <f>VLOOKUP($B88,'Tillförd energi'!$B$2:$AS$506,MATCH(AC$1,'Tillförd energi'!$B$1:$AQ$1,0),FALSE)</f>
        <v>0</v>
      </c>
      <c r="AD88" s="73">
        <f>VLOOKUP($B88,'Tillförd energi'!$B$2:$AS$506,MATCH(AD$1,'Tillförd energi'!$B$1:$AQ$1,0),FALSE)</f>
        <v>0</v>
      </c>
      <c r="AF88" s="73">
        <f>VLOOKUP($B88,'Tillförd energi'!$B$2:$AS$506,MATCH(AF$1,'Tillförd energi'!$B$1:$AQ$1,0),FALSE)</f>
        <v>7.3999999999999996E-2</v>
      </c>
      <c r="AH88" s="73">
        <f>IFERROR(VLOOKUP(B88,Miljö!$B$1:$S$476,9,FALSE)/1,0)</f>
        <v>0</v>
      </c>
      <c r="AJ88" s="81">
        <f>IFERROR(VLOOKUP($B88,Miljö!$B$1:$S$500,MATCH("hjälpel exklusive kraftvärme (GWh)",Miljö!$B$1:$V$1,0),FALSE)/1,"")</f>
        <v>7.3999999999999996E-2</v>
      </c>
      <c r="AK88" s="81">
        <f t="shared" si="11"/>
        <v>7.3999999999999996E-2</v>
      </c>
      <c r="AL88" s="81">
        <f>VLOOKUP($B88,'Slutlig allokering'!$B$2:$AL$462,MATCH("Hjälpel kraftvärme",'Slutlig allokering'!$B$2:$AL$2,0),FALSE)</f>
        <v>0</v>
      </c>
      <c r="AN88" s="73">
        <f t="shared" si="12"/>
        <v>9.6839999999999993</v>
      </c>
      <c r="AO88" s="73">
        <f t="shared" si="13"/>
        <v>9.6839999999999993</v>
      </c>
      <c r="AP88" s="73">
        <f>IF(ISERROR(1/VLOOKUP($B88,Leveranser!$B$1:$S$500,MATCH("såld värme (gwh)",Leveranser!$B$1:$S$1,0),FALSE)),"",VLOOKUP($B88,Leveranser!$B$1:$S$500,MATCH("såld värme (gwh)",Leveranser!$B$1:$S$1,0),FALSE))</f>
        <v>7.53</v>
      </c>
      <c r="AQ88" s="73">
        <f>VLOOKUP($B88,Leveranser!$B$1:$Y$500,MATCH("Totalt såld fjärrvärme till andra fjärrvärmeföretag",Leveranser!$B$1:$AA$1,0),FALSE)</f>
        <v>0</v>
      </c>
      <c r="AR88" s="73">
        <f>IF(ISERROR(1/VLOOKUP($B88,Miljö!$B$1:$S$500,MATCH("Såld mängd produktionsspecifik fjärrvärme (GWh)",Miljö!$B$1:$R$1,0),FALSE)),0,VLOOKUP($B88,Miljö!$B$1:$S$500,MATCH("Såld mängd produktionsspecifik fjärrvärme (GWh)",Miljö!$B$1:$R$1,0),FALSE))</f>
        <v>0</v>
      </c>
      <c r="AS88" s="82">
        <f t="shared" si="18"/>
        <v>0.7775712515489468</v>
      </c>
      <c r="AU88" s="73" t="str">
        <f>VLOOKUP($B88,'Miljövärden urval för publ'!$B$2:$I$486,7,FALSE)</f>
        <v>Ja</v>
      </c>
      <c r="AV88" s="73" t="str">
        <f>VLOOKUP($B88,'Miljövärden urval för publ'!$B$2:$I$486,6,FALSE)</f>
        <v>Nej</v>
      </c>
      <c r="AZ88" s="73">
        <f t="shared" si="14"/>
        <v>7.3999999999999996E-2</v>
      </c>
      <c r="BA88" s="73">
        <f t="shared" si="19"/>
        <v>0</v>
      </c>
      <c r="BB88" s="73">
        <f t="shared" si="15"/>
        <v>6.76</v>
      </c>
      <c r="BC88" s="73">
        <f t="shared" si="16"/>
        <v>2.73</v>
      </c>
      <c r="BE88" s="73">
        <f t="shared" si="20"/>
        <v>0</v>
      </c>
      <c r="BF88" s="73">
        <f t="shared" si="21"/>
        <v>0</v>
      </c>
      <c r="BH88" s="73">
        <f t="shared" si="17"/>
        <v>9.49</v>
      </c>
    </row>
    <row r="89" spans="1:60" ht="14.5" x14ac:dyDescent="0.35">
      <c r="A89" t="s">
        <v>80</v>
      </c>
      <c r="B89" t="s">
        <v>102</v>
      </c>
      <c r="C89" s="73">
        <f>VLOOKUP($B89,'Tillförd energi'!$B$2:$AS$506,MATCH(C$1,'Tillförd energi'!$B$1:$AQ$1,0),FALSE)</f>
        <v>0</v>
      </c>
      <c r="D89" s="73">
        <f>VLOOKUP($B89,'Tillförd energi'!$B$2:$AS$506,MATCH(D$1,'Tillförd energi'!$B$1:$AQ$1,0),FALSE)</f>
        <v>0</v>
      </c>
      <c r="E89" s="73">
        <f>VLOOKUP($B89,'Tillförd energi'!$B$2:$AS$506,MATCH(E$1,'Tillförd energi'!$B$1:$AQ$1,0),FALSE)</f>
        <v>0</v>
      </c>
      <c r="F89" s="73">
        <f>VLOOKUP($B89,'Tillförd energi'!$B$2:$AS$506,MATCH(F$1,'Tillförd energi'!$B$1:$AQ$1,0),FALSE)</f>
        <v>0</v>
      </c>
      <c r="G89" s="73">
        <f>VLOOKUP($B89,'Tillförd energi'!$B$2:$AS$506,MATCH(G$1,'Tillförd energi'!$B$1:$AQ$1,0),FALSE)</f>
        <v>0</v>
      </c>
      <c r="H89" s="73">
        <f>VLOOKUP($B89,'Tillförd energi'!$B$2:$AS$506,MATCH(H$1,'Tillförd energi'!$B$1:$AQ$1,0),FALSE)</f>
        <v>0</v>
      </c>
      <c r="I89" s="73">
        <f>VLOOKUP($B89,'Tillförd energi'!$B$2:$AS$506,MATCH(I$1,'Tillförd energi'!$B$1:$AQ$1,0),FALSE)</f>
        <v>0</v>
      </c>
      <c r="J89" s="73">
        <f>VLOOKUP($B89,'Tillförd energi'!$B$2:$AS$506,MATCH(J$1,'Tillförd energi'!$B$1:$AQ$1,0),FALSE)</f>
        <v>0</v>
      </c>
      <c r="K89" s="73">
        <f>VLOOKUP($B89,'Tillförd energi'!$B$2:$AS$506,MATCH(K$1,'Tillförd energi'!$B$1:$AQ$1,0),FALSE)</f>
        <v>0</v>
      </c>
      <c r="L89" s="73">
        <f>VLOOKUP($B89,'Tillförd energi'!$B$2:$AS$506,MATCH(L$1,'Tillförd energi'!$B$1:$AQ$1,0),FALSE)</f>
        <v>0</v>
      </c>
      <c r="M89" s="73">
        <f>VLOOKUP($B89,'Tillförd energi'!$B$2:$AS$506,MATCH(M$1,'Tillförd energi'!$B$1:$AQ$1,0),FALSE)</f>
        <v>0</v>
      </c>
      <c r="N89" s="73">
        <f>VLOOKUP($B89,'Tillförd energi'!$B$2:$AS$506,MATCH(N$1,'Tillförd energi'!$B$1:$AQ$1,0),FALSE)</f>
        <v>0</v>
      </c>
      <c r="O89" s="73">
        <f>VLOOKUP($B89,'Tillförd energi'!$B$2:$AS$506,MATCH(O$1,'Tillförd energi'!$B$1:$AQ$1,0),FALSE)</f>
        <v>0</v>
      </c>
      <c r="P89" s="73">
        <f>VLOOKUP($B89,'Tillförd energi'!$B$2:$AS$506,MATCH(P$1,'Tillförd energi'!$B$1:$AQ$1,0),FALSE)</f>
        <v>0</v>
      </c>
      <c r="Q89" s="73">
        <f>VLOOKUP($B89,'Tillförd energi'!$B$2:$AS$506,MATCH(Q$1,'Tillförd energi'!$B$1:$AQ$1,0),FALSE)</f>
        <v>0</v>
      </c>
      <c r="R89" s="73">
        <f>VLOOKUP($B89,'Tillförd energi'!$B$2:$AS$506,MATCH(R$1,'Tillförd energi'!$B$1:$AQ$1,0),FALSE)</f>
        <v>0</v>
      </c>
      <c r="S89" s="73">
        <f>VLOOKUP($B89,'Tillförd energi'!$B$2:$AS$506,MATCH(S$1,'Tillförd energi'!$B$1:$AQ$1,0),FALSE)</f>
        <v>0</v>
      </c>
      <c r="T89" s="73">
        <f>VLOOKUP($B89,'Tillförd energi'!$B$2:$AS$506,MATCH(T$1,'Tillförd energi'!$B$1:$AQ$1,0),FALSE)</f>
        <v>0</v>
      </c>
      <c r="U89" s="73">
        <f>VLOOKUP($B89,'Tillförd energi'!$B$2:$AS$506,MATCH(U$1,'Tillförd energi'!$B$1:$AQ$1,0),FALSE)</f>
        <v>0</v>
      </c>
      <c r="V89" s="73">
        <f>VLOOKUP($B89,'Tillförd energi'!$B$2:$AS$506,MATCH(V$1,'Tillförd energi'!$B$1:$AQ$1,0),FALSE)</f>
        <v>0</v>
      </c>
      <c r="W89" s="73">
        <f>VLOOKUP($B89,'Tillförd energi'!$B$2:$AS$506,MATCH(W$1,'Tillförd energi'!$B$1:$AQ$1,0),FALSE)</f>
        <v>0</v>
      </c>
      <c r="X89" s="73">
        <f>VLOOKUP($B89,'Tillförd energi'!$B$2:$AS$506,MATCH(X$1,'Tillförd energi'!$B$1:$AQ$1,0),FALSE)</f>
        <v>0</v>
      </c>
      <c r="Y89" s="73">
        <f>VLOOKUP($B89,'Tillförd energi'!$B$2:$AS$506,MATCH(Y$1,'Tillförd energi'!$B$1:$AQ$1,0),FALSE)</f>
        <v>0</v>
      </c>
      <c r="Z89" s="73">
        <f>VLOOKUP($B89,'Tillförd energi'!$B$2:$AS$506,MATCH(Z$1,'Tillförd energi'!$B$1:$AQ$1,0),FALSE)</f>
        <v>0</v>
      </c>
      <c r="AA89" s="73">
        <f>VLOOKUP($B89,'Tillförd energi'!$B$2:$AS$506,MATCH(AA$1,'Tillförd energi'!$B$1:$AQ$1,0),FALSE)</f>
        <v>0</v>
      </c>
      <c r="AB89" s="73">
        <f>VLOOKUP($B89,'Tillförd energi'!$B$2:$AS$506,MATCH(AB$1,'Tillförd energi'!$B$1:$AQ$1,0),FALSE)</f>
        <v>0</v>
      </c>
      <c r="AC89" s="73">
        <f>VLOOKUP($B89,'Tillförd energi'!$B$2:$AS$506,MATCH(AC$1,'Tillförd energi'!$B$1:$AQ$1,0),FALSE)</f>
        <v>0</v>
      </c>
      <c r="AD89" s="73">
        <f>VLOOKUP($B89,'Tillförd energi'!$B$2:$AS$506,MATCH(AD$1,'Tillförd energi'!$B$1:$AQ$1,0),FALSE)</f>
        <v>0</v>
      </c>
      <c r="AF89" s="73">
        <f>VLOOKUP($B89,'Tillförd energi'!$B$2:$AS$506,MATCH(AF$1,'Tillförd energi'!$B$1:$AQ$1,0),FALSE)</f>
        <v>0</v>
      </c>
      <c r="AH89" s="73">
        <f>IFERROR(VLOOKUP(B89,Miljö!$B$1:$S$476,9,FALSE)/1,0)</f>
        <v>0</v>
      </c>
      <c r="AJ89" s="81" t="str">
        <f>IFERROR(VLOOKUP($B89,Miljö!$B$1:$S$500,MATCH("hjälpel exklusive kraftvärme (GWh)",Miljö!$B$1:$V$1,0),FALSE)/1,"")</f>
        <v/>
      </c>
      <c r="AK89" s="81">
        <f t="shared" si="11"/>
        <v>0</v>
      </c>
      <c r="AL89" s="81">
        <f>VLOOKUP($B89,'Slutlig allokering'!$B$2:$AL$462,MATCH("Hjälpel kraftvärme",'Slutlig allokering'!$B$2:$AL$2,0),FALSE)</f>
        <v>0</v>
      </c>
      <c r="AN89" s="73">
        <f t="shared" si="12"/>
        <v>0</v>
      </c>
      <c r="AO89" s="73">
        <f t="shared" si="13"/>
        <v>0</v>
      </c>
      <c r="AP89" s="73" t="str">
        <f>IF(ISERROR(1/VLOOKUP($B89,Leveranser!$B$1:$S$500,MATCH("såld värme (gwh)",Leveranser!$B$1:$S$1,0),FALSE)),"",VLOOKUP($B89,Leveranser!$B$1:$S$500,MATCH("såld värme (gwh)",Leveranser!$B$1:$S$1,0),FALSE))</f>
        <v/>
      </c>
      <c r="AQ89" s="73">
        <f>VLOOKUP($B89,Leveranser!$B$1:$Y$500,MATCH("Totalt såld fjärrvärme till andra fjärrvärmeföretag",Leveranser!$B$1:$AA$1,0),FALSE)</f>
        <v>0</v>
      </c>
      <c r="AR89" s="73">
        <f>IF(ISERROR(1/VLOOKUP($B89,Miljö!$B$1:$S$500,MATCH("Såld mängd produktionsspecifik fjärrvärme (GWh)",Miljö!$B$1:$R$1,0),FALSE)),0,VLOOKUP($B89,Miljö!$B$1:$S$500,MATCH("Såld mängd produktionsspecifik fjärrvärme (GWh)",Miljö!$B$1:$R$1,0),FALSE))</f>
        <v>0</v>
      </c>
      <c r="AS89" s="82" t="str">
        <f t="shared" si="18"/>
        <v/>
      </c>
      <c r="AU89" s="73" t="str">
        <f>VLOOKUP($B89,'Miljövärden urval för publ'!$B$2:$I$486,7,FALSE)</f>
        <v>Nej</v>
      </c>
      <c r="AV89" s="73" t="str">
        <f>VLOOKUP($B89,'Miljövärden urval för publ'!$B$2:$I$486,6,FALSE)</f>
        <v>Nej</v>
      </c>
      <c r="AZ89" s="73">
        <f t="shared" si="14"/>
        <v>0</v>
      </c>
      <c r="BA89" s="73">
        <f t="shared" si="19"/>
        <v>0</v>
      </c>
      <c r="BB89" s="73">
        <f t="shared" si="15"/>
        <v>0</v>
      </c>
      <c r="BC89" s="73">
        <f t="shared" si="16"/>
        <v>0</v>
      </c>
      <c r="BE89" s="73">
        <f t="shared" si="20"/>
        <v>0</v>
      </c>
      <c r="BF89" s="73">
        <f t="shared" si="21"/>
        <v>0</v>
      </c>
      <c r="BH89" s="73">
        <f t="shared" si="17"/>
        <v>0</v>
      </c>
    </row>
    <row r="90" spans="1:60" ht="14.5" x14ac:dyDescent="0.35">
      <c r="A90" t="s">
        <v>80</v>
      </c>
      <c r="B90" t="s">
        <v>103</v>
      </c>
      <c r="C90" s="73">
        <f>VLOOKUP($B90,'Tillförd energi'!$B$2:$AS$506,MATCH(C$1,'Tillförd energi'!$B$1:$AQ$1,0),FALSE)</f>
        <v>0</v>
      </c>
      <c r="D90" s="73">
        <f>VLOOKUP($B90,'Tillförd energi'!$B$2:$AS$506,MATCH(D$1,'Tillförd energi'!$B$1:$AQ$1,0),FALSE)</f>
        <v>0.13485800000000001</v>
      </c>
      <c r="E90" s="73">
        <f>VLOOKUP($B90,'Tillförd energi'!$B$2:$AS$506,MATCH(E$1,'Tillförd energi'!$B$1:$AQ$1,0),FALSE)</f>
        <v>0</v>
      </c>
      <c r="F90" s="73">
        <f>VLOOKUP($B90,'Tillförd energi'!$B$2:$AS$506,MATCH(F$1,'Tillförd energi'!$B$1:$AQ$1,0),FALSE)</f>
        <v>8.4859899999999993</v>
      </c>
      <c r="G90" s="73">
        <f>VLOOKUP($B90,'Tillförd energi'!$B$2:$AS$506,MATCH(G$1,'Tillförd energi'!$B$1:$AQ$1,0),FALSE)</f>
        <v>745.74800000000005</v>
      </c>
      <c r="H90" s="73">
        <f>VLOOKUP($B90,'Tillförd energi'!$B$2:$AS$506,MATCH(H$1,'Tillförd energi'!$B$1:$AQ$1,0),FALSE)</f>
        <v>0</v>
      </c>
      <c r="I90" s="73">
        <f>VLOOKUP($B90,'Tillförd energi'!$B$2:$AS$506,MATCH(I$1,'Tillförd energi'!$B$1:$AQ$1,0),FALSE)</f>
        <v>1112</v>
      </c>
      <c r="J90" s="73">
        <f>VLOOKUP($B90,'Tillförd energi'!$B$2:$AS$506,MATCH(J$1,'Tillförd energi'!$B$1:$AQ$1,0),FALSE)</f>
        <v>0</v>
      </c>
      <c r="K90" s="73">
        <f>VLOOKUP($B90,'Tillförd energi'!$B$2:$AS$506,MATCH(K$1,'Tillförd energi'!$B$1:$AQ$1,0),FALSE)</f>
        <v>0</v>
      </c>
      <c r="L90" s="73">
        <f>VLOOKUP($B90,'Tillförd energi'!$B$2:$AS$506,MATCH(L$1,'Tillförd energi'!$B$1:$AQ$1,0),FALSE)</f>
        <v>0</v>
      </c>
      <c r="M90" s="73">
        <f>VLOOKUP($B90,'Tillförd energi'!$B$2:$AS$506,MATCH(M$1,'Tillförd energi'!$B$1:$AQ$1,0),FALSE)</f>
        <v>0</v>
      </c>
      <c r="N90" s="73">
        <f>VLOOKUP($B90,'Tillförd energi'!$B$2:$AS$506,MATCH(N$1,'Tillförd energi'!$B$1:$AQ$1,0),FALSE)</f>
        <v>0</v>
      </c>
      <c r="O90" s="73">
        <f>VLOOKUP($B90,'Tillförd energi'!$B$2:$AS$506,MATCH(O$1,'Tillförd energi'!$B$1:$AQ$1,0),FALSE)</f>
        <v>0</v>
      </c>
      <c r="P90" s="73">
        <f>VLOOKUP($B90,'Tillförd energi'!$B$2:$AS$506,MATCH(P$1,'Tillförd energi'!$B$1:$AQ$1,0),FALSE)</f>
        <v>0</v>
      </c>
      <c r="Q90" s="73">
        <f>VLOOKUP($B90,'Tillförd energi'!$B$2:$AS$506,MATCH(Q$1,'Tillförd energi'!$B$1:$AQ$1,0),FALSE)</f>
        <v>0</v>
      </c>
      <c r="R90" s="73">
        <f>VLOOKUP($B90,'Tillförd energi'!$B$2:$AS$506,MATCH(R$1,'Tillförd energi'!$B$1:$AQ$1,0),FALSE)</f>
        <v>0</v>
      </c>
      <c r="S90" s="73">
        <f>VLOOKUP($B90,'Tillförd energi'!$B$2:$AS$506,MATCH(S$1,'Tillförd energi'!$B$1:$AQ$1,0),FALSE)</f>
        <v>0</v>
      </c>
      <c r="T90" s="73">
        <f>VLOOKUP($B90,'Tillförd energi'!$B$2:$AS$506,MATCH(T$1,'Tillförd energi'!$B$1:$AQ$1,0),FALSE)</f>
        <v>0</v>
      </c>
      <c r="U90" s="73">
        <f>VLOOKUP($B90,'Tillförd energi'!$B$2:$AS$506,MATCH(U$1,'Tillförd energi'!$B$1:$AQ$1,0),FALSE)</f>
        <v>0</v>
      </c>
      <c r="V90" s="73">
        <f>VLOOKUP($B90,'Tillförd energi'!$B$2:$AS$506,MATCH(V$1,'Tillförd energi'!$B$1:$AQ$1,0),FALSE)</f>
        <v>0</v>
      </c>
      <c r="W90" s="73">
        <f>VLOOKUP($B90,'Tillförd energi'!$B$2:$AS$506,MATCH(W$1,'Tillförd energi'!$B$1:$AQ$1,0),FALSE)</f>
        <v>0</v>
      </c>
      <c r="X90" s="73">
        <f>VLOOKUP($B90,'Tillförd energi'!$B$2:$AS$506,MATCH(X$1,'Tillförd energi'!$B$1:$AQ$1,0),FALSE)</f>
        <v>0</v>
      </c>
      <c r="Y90" s="73">
        <f>VLOOKUP($B90,'Tillförd energi'!$B$2:$AS$506,MATCH(Y$1,'Tillförd energi'!$B$1:$AQ$1,0),FALSE)</f>
        <v>0</v>
      </c>
      <c r="Z90" s="73">
        <f>VLOOKUP($B90,'Tillförd energi'!$B$2:$AS$506,MATCH(Z$1,'Tillförd energi'!$B$1:$AQ$1,0),FALSE)</f>
        <v>2.5209999999999999</v>
      </c>
      <c r="AA90" s="73">
        <f>VLOOKUP($B90,'Tillförd energi'!$B$2:$AS$506,MATCH(AA$1,'Tillförd energi'!$B$1:$AQ$1,0),FALSE)</f>
        <v>9.1470000000000002</v>
      </c>
      <c r="AB90" s="73">
        <f>VLOOKUP($B90,'Tillförd energi'!$B$2:$AS$506,MATCH(AB$1,'Tillförd energi'!$B$1:$AQ$1,0),FALSE)</f>
        <v>27.263999999999999</v>
      </c>
      <c r="AC90" s="73">
        <f>VLOOKUP($B90,'Tillförd energi'!$B$2:$AS$506,MATCH(AC$1,'Tillförd energi'!$B$1:$AQ$1,0),FALSE)</f>
        <v>91.12</v>
      </c>
      <c r="AD90" s="73">
        <f>VLOOKUP($B90,'Tillförd energi'!$B$2:$AS$506,MATCH(AD$1,'Tillförd energi'!$B$1:$AQ$1,0),FALSE)</f>
        <v>0</v>
      </c>
      <c r="AF90" s="73">
        <f>VLOOKUP($B90,'Tillförd energi'!$B$2:$AS$506,MATCH(AF$1,'Tillförd energi'!$B$1:$AQ$1,0),FALSE)</f>
        <v>29.6358</v>
      </c>
      <c r="AH90" s="73">
        <f>IFERROR(VLOOKUP(B90,Miljö!$B$1:$S$476,9,FALSE)/1,0)</f>
        <v>0</v>
      </c>
      <c r="AJ90" s="81">
        <f>IFERROR(VLOOKUP($B90,Miljö!$B$1:$S$500,MATCH("hjälpel exklusive kraftvärme (GWh)",Miljö!$B$1:$V$1,0),FALSE)/1,"")</f>
        <v>18.648</v>
      </c>
      <c r="AK90" s="81">
        <f t="shared" si="11"/>
        <v>18.648</v>
      </c>
      <c r="AL90" s="81">
        <f>VLOOKUP($B90,'Slutlig allokering'!$B$2:$AL$462,MATCH("Hjälpel kraftvärme",'Slutlig allokering'!$B$2:$AL$2,0),FALSE)</f>
        <v>10.9878</v>
      </c>
      <c r="AN90" s="73">
        <f t="shared" si="12"/>
        <v>2026.0566479999998</v>
      </c>
      <c r="AO90" s="73">
        <f t="shared" si="13"/>
        <v>2026.0566479999998</v>
      </c>
      <c r="AP90" s="73">
        <f>IF(ISERROR(1/VLOOKUP($B90,Leveranser!$B$1:$S$500,MATCH("såld värme (gwh)",Leveranser!$B$1:$S$1,0),FALSE)),"",VLOOKUP($B90,Leveranser!$B$1:$S$500,MATCH("såld värme (gwh)",Leveranser!$B$1:$S$1,0),FALSE))</f>
        <v>2200</v>
      </c>
      <c r="AQ90" s="73">
        <f>VLOOKUP($B90,Leveranser!$B$1:$Y$500,MATCH("Totalt såld fjärrvärme till andra fjärrvärmeföretag",Leveranser!$B$1:$AA$1,0),FALSE)</f>
        <v>0</v>
      </c>
      <c r="AR90" s="73">
        <f>IF(ISERROR(1/VLOOKUP($B90,Miljö!$B$1:$S$500,MATCH("Såld mängd produktionsspecifik fjärrvärme (GWh)",Miljö!$B$1:$R$1,0),FALSE)),0,VLOOKUP($B90,Miljö!$B$1:$S$500,MATCH("Såld mängd produktionsspecifik fjärrvärme (GWh)",Miljö!$B$1:$R$1,0),FALSE))</f>
        <v>0</v>
      </c>
      <c r="AS90" s="82">
        <f t="shared" si="18"/>
        <v>1.0858531533023554</v>
      </c>
      <c r="AU90" s="73" t="str">
        <f>VLOOKUP($B90,'Miljövärden urval för publ'!$B$2:$I$486,7,FALSE)</f>
        <v>Ja</v>
      </c>
      <c r="AV90" s="73" t="str">
        <f>VLOOKUP($B90,'Miljövärden urval för publ'!$B$2:$I$486,6,FALSE)</f>
        <v>Nej</v>
      </c>
      <c r="AZ90" s="73">
        <f t="shared" si="14"/>
        <v>32.156799999999997</v>
      </c>
      <c r="BA90" s="73">
        <f t="shared" si="19"/>
        <v>0</v>
      </c>
      <c r="BB90" s="73">
        <f t="shared" si="15"/>
        <v>0</v>
      </c>
      <c r="BC90" s="73">
        <f t="shared" si="16"/>
        <v>0</v>
      </c>
      <c r="BE90" s="73">
        <f t="shared" si="20"/>
        <v>9.1470000000000002</v>
      </c>
      <c r="BF90" s="73">
        <f t="shared" si="21"/>
        <v>0</v>
      </c>
      <c r="BH90" s="73">
        <f t="shared" si="17"/>
        <v>0</v>
      </c>
    </row>
    <row r="91" spans="1:60" ht="14.5" x14ac:dyDescent="0.35">
      <c r="A91" t="s">
        <v>80</v>
      </c>
      <c r="B91" t="s">
        <v>104</v>
      </c>
      <c r="C91" s="73">
        <f>VLOOKUP($B91,'Tillförd energi'!$B$2:$AS$506,MATCH(C$1,'Tillförd energi'!$B$1:$AQ$1,0),FALSE)</f>
        <v>0</v>
      </c>
      <c r="D91" s="73">
        <f>VLOOKUP($B91,'Tillförd energi'!$B$2:$AS$506,MATCH(D$1,'Tillförd energi'!$B$1:$AQ$1,0),FALSE)</f>
        <v>0.2</v>
      </c>
      <c r="E91" s="73">
        <f>VLOOKUP($B91,'Tillförd energi'!$B$2:$AS$506,MATCH(E$1,'Tillförd energi'!$B$1:$AQ$1,0),FALSE)</f>
        <v>0</v>
      </c>
      <c r="F91" s="73">
        <f>VLOOKUP($B91,'Tillförd energi'!$B$2:$AS$506,MATCH(F$1,'Tillförd energi'!$B$1:$AQ$1,0),FALSE)</f>
        <v>0</v>
      </c>
      <c r="G91" s="73">
        <f>VLOOKUP($B91,'Tillförd energi'!$B$2:$AS$506,MATCH(G$1,'Tillförd energi'!$B$1:$AQ$1,0),FALSE)</f>
        <v>0</v>
      </c>
      <c r="H91" s="73">
        <f>VLOOKUP($B91,'Tillförd energi'!$B$2:$AS$506,MATCH(H$1,'Tillförd energi'!$B$1:$AQ$1,0),FALSE)</f>
        <v>0.16800000000000001</v>
      </c>
      <c r="I91" s="73">
        <f>VLOOKUP($B91,'Tillförd energi'!$B$2:$AS$506,MATCH(I$1,'Tillförd energi'!$B$1:$AQ$1,0),FALSE)</f>
        <v>0</v>
      </c>
      <c r="J91" s="73">
        <f>VLOOKUP($B91,'Tillförd energi'!$B$2:$AS$506,MATCH(J$1,'Tillförd energi'!$B$1:$AQ$1,0),FALSE)</f>
        <v>0</v>
      </c>
      <c r="K91" s="73">
        <f>VLOOKUP($B91,'Tillförd energi'!$B$2:$AS$506,MATCH(K$1,'Tillförd energi'!$B$1:$AQ$1,0),FALSE)</f>
        <v>0</v>
      </c>
      <c r="L91" s="73">
        <f>VLOOKUP($B91,'Tillförd energi'!$B$2:$AS$506,MATCH(L$1,'Tillförd energi'!$B$1:$AQ$1,0),FALSE)</f>
        <v>0</v>
      </c>
      <c r="M91" s="73">
        <f>VLOOKUP($B91,'Tillförd energi'!$B$2:$AS$506,MATCH(M$1,'Tillförd energi'!$B$1:$AQ$1,0),FALSE)</f>
        <v>0</v>
      </c>
      <c r="N91" s="73">
        <f>VLOOKUP($B91,'Tillförd energi'!$B$2:$AS$506,MATCH(N$1,'Tillförd energi'!$B$1:$AQ$1,0),FALSE)</f>
        <v>0</v>
      </c>
      <c r="O91" s="73">
        <f>VLOOKUP($B91,'Tillförd energi'!$B$2:$AS$506,MATCH(O$1,'Tillförd energi'!$B$1:$AQ$1,0),FALSE)</f>
        <v>10.3</v>
      </c>
      <c r="P91" s="73">
        <f>VLOOKUP($B91,'Tillförd energi'!$B$2:$AS$506,MATCH(P$1,'Tillförd energi'!$B$1:$AQ$1,0),FALSE)</f>
        <v>0</v>
      </c>
      <c r="Q91" s="73">
        <f>VLOOKUP($B91,'Tillförd energi'!$B$2:$AS$506,MATCH(Q$1,'Tillförd energi'!$B$1:$AQ$1,0),FALSE)</f>
        <v>0</v>
      </c>
      <c r="R91" s="73">
        <f>VLOOKUP($B91,'Tillförd energi'!$B$2:$AS$506,MATCH(R$1,'Tillförd energi'!$B$1:$AQ$1,0),FALSE)</f>
        <v>16.600000000000001</v>
      </c>
      <c r="S91" s="73">
        <f>VLOOKUP($B91,'Tillförd energi'!$B$2:$AS$506,MATCH(S$1,'Tillförd energi'!$B$1:$AQ$1,0),FALSE)</f>
        <v>0</v>
      </c>
      <c r="T91" s="73">
        <f>VLOOKUP($B91,'Tillförd energi'!$B$2:$AS$506,MATCH(T$1,'Tillförd energi'!$B$1:$AQ$1,0),FALSE)</f>
        <v>0</v>
      </c>
      <c r="U91" s="73">
        <f>VLOOKUP($B91,'Tillförd energi'!$B$2:$AS$506,MATCH(U$1,'Tillförd energi'!$B$1:$AQ$1,0),FALSE)</f>
        <v>0</v>
      </c>
      <c r="V91" s="73">
        <f>VLOOKUP($B91,'Tillförd energi'!$B$2:$AS$506,MATCH(V$1,'Tillförd energi'!$B$1:$AQ$1,0),FALSE)</f>
        <v>0</v>
      </c>
      <c r="W91" s="73">
        <f>VLOOKUP($B91,'Tillförd energi'!$B$2:$AS$506,MATCH(W$1,'Tillförd energi'!$B$1:$AQ$1,0),FALSE)</f>
        <v>0</v>
      </c>
      <c r="X91" s="73">
        <f>VLOOKUP($B91,'Tillförd energi'!$B$2:$AS$506,MATCH(X$1,'Tillförd energi'!$B$1:$AQ$1,0),FALSE)</f>
        <v>0</v>
      </c>
      <c r="Y91" s="73">
        <f>VLOOKUP($B91,'Tillförd energi'!$B$2:$AS$506,MATCH(Y$1,'Tillförd energi'!$B$1:$AQ$1,0),FALSE)</f>
        <v>0</v>
      </c>
      <c r="Z91" s="73">
        <f>VLOOKUP($B91,'Tillförd energi'!$B$2:$AS$506,MATCH(Z$1,'Tillförd energi'!$B$1:$AQ$1,0),FALSE)</f>
        <v>0</v>
      </c>
      <c r="AA91" s="73">
        <f>VLOOKUP($B91,'Tillförd energi'!$B$2:$AS$506,MATCH(AA$1,'Tillförd energi'!$B$1:$AQ$1,0),FALSE)</f>
        <v>0</v>
      </c>
      <c r="AB91" s="73">
        <f>VLOOKUP($B91,'Tillförd energi'!$B$2:$AS$506,MATCH(AB$1,'Tillförd energi'!$B$1:$AQ$1,0),FALSE)</f>
        <v>0</v>
      </c>
      <c r="AC91" s="73">
        <f>VLOOKUP($B91,'Tillförd energi'!$B$2:$AS$506,MATCH(AC$1,'Tillförd energi'!$B$1:$AQ$1,0),FALSE)</f>
        <v>0</v>
      </c>
      <c r="AD91" s="73">
        <f>VLOOKUP($B91,'Tillförd energi'!$B$2:$AS$506,MATCH(AD$1,'Tillförd energi'!$B$1:$AQ$1,0),FALSE)</f>
        <v>0</v>
      </c>
      <c r="AF91" s="73">
        <f>VLOOKUP($B91,'Tillförd energi'!$B$2:$AS$506,MATCH(AF$1,'Tillförd energi'!$B$1:$AQ$1,0),FALSE)</f>
        <v>0.26600000000000001</v>
      </c>
      <c r="AH91" s="73">
        <f>IFERROR(VLOOKUP(B91,Miljö!$B$1:$S$476,9,FALSE)/1,0)</f>
        <v>0</v>
      </c>
      <c r="AJ91" s="81">
        <f>IFERROR(VLOOKUP($B91,Miljö!$B$1:$S$500,MATCH("hjälpel exklusive kraftvärme (GWh)",Miljö!$B$1:$V$1,0),FALSE)/1,"")</f>
        <v>0.26600000000000001</v>
      </c>
      <c r="AK91" s="81">
        <f t="shared" si="11"/>
        <v>0.26600000000000001</v>
      </c>
      <c r="AL91" s="81">
        <f>VLOOKUP($B91,'Slutlig allokering'!$B$2:$AL$462,MATCH("Hjälpel kraftvärme",'Slutlig allokering'!$B$2:$AL$2,0),FALSE)</f>
        <v>0</v>
      </c>
      <c r="AN91" s="73">
        <f t="shared" si="12"/>
        <v>27.533999999999999</v>
      </c>
      <c r="AO91" s="73">
        <f t="shared" si="13"/>
        <v>27.533999999999999</v>
      </c>
      <c r="AP91" s="73">
        <f>IF(ISERROR(1/VLOOKUP($B91,Leveranser!$B$1:$S$500,MATCH("såld värme (gwh)",Leveranser!$B$1:$S$1,0),FALSE)),"",VLOOKUP($B91,Leveranser!$B$1:$S$500,MATCH("såld värme (gwh)",Leveranser!$B$1:$S$1,0),FALSE))</f>
        <v>22.6</v>
      </c>
      <c r="AQ91" s="73">
        <f>VLOOKUP($B91,Leveranser!$B$1:$Y$500,MATCH("Totalt såld fjärrvärme till andra fjärrvärmeföretag",Leveranser!$B$1:$AA$1,0),FALSE)</f>
        <v>0</v>
      </c>
      <c r="AR91" s="73">
        <f>IF(ISERROR(1/VLOOKUP($B91,Miljö!$B$1:$S$500,MATCH("Såld mängd produktionsspecifik fjärrvärme (GWh)",Miljö!$B$1:$R$1,0),FALSE)),0,VLOOKUP($B91,Miljö!$B$1:$S$500,MATCH("Såld mängd produktionsspecifik fjärrvärme (GWh)",Miljö!$B$1:$R$1,0),FALSE))</f>
        <v>0</v>
      </c>
      <c r="AS91" s="82">
        <f t="shared" si="18"/>
        <v>0.82080337037844131</v>
      </c>
      <c r="AU91" s="73" t="str">
        <f>VLOOKUP($B91,'Miljövärden urval för publ'!$B$2:$I$486,7,FALSE)</f>
        <v>Ja</v>
      </c>
      <c r="AV91" s="73" t="str">
        <f>VLOOKUP($B91,'Miljövärden urval för publ'!$B$2:$I$486,6,FALSE)</f>
        <v>Nej</v>
      </c>
      <c r="AZ91" s="73">
        <f t="shared" si="14"/>
        <v>0.26600000000000001</v>
      </c>
      <c r="BA91" s="73">
        <f t="shared" si="19"/>
        <v>0</v>
      </c>
      <c r="BB91" s="73">
        <f t="shared" si="15"/>
        <v>10.3</v>
      </c>
      <c r="BC91" s="73">
        <f t="shared" si="16"/>
        <v>16.600000000000001</v>
      </c>
      <c r="BE91" s="73">
        <f t="shared" si="20"/>
        <v>0</v>
      </c>
      <c r="BF91" s="73">
        <f t="shared" si="21"/>
        <v>0</v>
      </c>
      <c r="BH91" s="73">
        <f t="shared" si="17"/>
        <v>26.900000000000002</v>
      </c>
    </row>
    <row r="92" spans="1:60" ht="14.5" x14ac:dyDescent="0.35">
      <c r="A92" t="s">
        <v>80</v>
      </c>
      <c r="B92" t="s">
        <v>105</v>
      </c>
      <c r="C92" s="73">
        <f>VLOOKUP($B92,'Tillförd energi'!$B$2:$AS$506,MATCH(C$1,'Tillförd energi'!$B$1:$AQ$1,0),FALSE)</f>
        <v>0</v>
      </c>
      <c r="D92" s="73">
        <f>VLOOKUP($B92,'Tillförd energi'!$B$2:$AS$506,MATCH(D$1,'Tillförd energi'!$B$1:$AQ$1,0),FALSE)</f>
        <v>7.2779999999999996</v>
      </c>
      <c r="E92" s="73">
        <f>VLOOKUP($B92,'Tillförd energi'!$B$2:$AS$506,MATCH(E$1,'Tillförd energi'!$B$1:$AQ$1,0),FALSE)</f>
        <v>0</v>
      </c>
      <c r="F92" s="73">
        <f>VLOOKUP($B92,'Tillförd energi'!$B$2:$AS$506,MATCH(F$1,'Tillförd energi'!$B$1:$AQ$1,0),FALSE)</f>
        <v>0</v>
      </c>
      <c r="G92" s="73">
        <f>VLOOKUP($B92,'Tillförd energi'!$B$2:$AS$506,MATCH(G$1,'Tillförd energi'!$B$1:$AQ$1,0),FALSE)</f>
        <v>0</v>
      </c>
      <c r="H92" s="73">
        <f>VLOOKUP($B92,'Tillförd energi'!$B$2:$AS$506,MATCH(H$1,'Tillförd energi'!$B$1:$AQ$1,0),FALSE)</f>
        <v>0</v>
      </c>
      <c r="I92" s="73">
        <f>VLOOKUP($B92,'Tillförd energi'!$B$2:$AS$506,MATCH(I$1,'Tillförd energi'!$B$1:$AQ$1,0),FALSE)</f>
        <v>59.031999999999996</v>
      </c>
      <c r="J92" s="73">
        <f>VLOOKUP($B92,'Tillförd energi'!$B$2:$AS$506,MATCH(J$1,'Tillförd energi'!$B$1:$AQ$1,0),FALSE)</f>
        <v>0</v>
      </c>
      <c r="K92" s="73">
        <f>VLOOKUP($B92,'Tillförd energi'!$B$2:$AS$506,MATCH(K$1,'Tillförd energi'!$B$1:$AQ$1,0),FALSE)</f>
        <v>2.403</v>
      </c>
      <c r="L92" s="73">
        <f>VLOOKUP($B92,'Tillförd energi'!$B$2:$AS$506,MATCH(L$1,'Tillförd energi'!$B$1:$AQ$1,0),FALSE)</f>
        <v>17.292999999999999</v>
      </c>
      <c r="M92" s="73">
        <f>VLOOKUP($B92,'Tillförd energi'!$B$2:$AS$506,MATCH(M$1,'Tillförd energi'!$B$1:$AQ$1,0),FALSE)</f>
        <v>6.423</v>
      </c>
      <c r="N92" s="73">
        <f>VLOOKUP($B92,'Tillförd energi'!$B$2:$AS$506,MATCH(N$1,'Tillförd energi'!$B$1:$AQ$1,0),FALSE)</f>
        <v>8.1129999999999995</v>
      </c>
      <c r="O92" s="73">
        <f>VLOOKUP($B92,'Tillförd energi'!$B$2:$AS$506,MATCH(O$1,'Tillförd energi'!$B$1:$AQ$1,0),FALSE)</f>
        <v>14.377000000000001</v>
      </c>
      <c r="P92" s="73">
        <f>VLOOKUP($B92,'Tillförd energi'!$B$2:$AS$506,MATCH(P$1,'Tillförd energi'!$B$1:$AQ$1,0),FALSE)</f>
        <v>3.702</v>
      </c>
      <c r="Q92" s="73">
        <f>VLOOKUP($B92,'Tillförd energi'!$B$2:$AS$506,MATCH(Q$1,'Tillförd energi'!$B$1:$AQ$1,0),FALSE)</f>
        <v>0</v>
      </c>
      <c r="R92" s="73">
        <f>VLOOKUP($B92,'Tillförd energi'!$B$2:$AS$506,MATCH(R$1,'Tillförd energi'!$B$1:$AQ$1,0),FALSE)</f>
        <v>0</v>
      </c>
      <c r="S92" s="73">
        <f>VLOOKUP($B92,'Tillförd energi'!$B$2:$AS$506,MATCH(S$1,'Tillförd energi'!$B$1:$AQ$1,0),FALSE)</f>
        <v>0</v>
      </c>
      <c r="T92" s="73">
        <f>VLOOKUP($B92,'Tillförd energi'!$B$2:$AS$506,MATCH(T$1,'Tillförd energi'!$B$1:$AQ$1,0),FALSE)</f>
        <v>2.2160000000000002</v>
      </c>
      <c r="U92" s="73">
        <f>VLOOKUP($B92,'Tillförd energi'!$B$2:$AS$506,MATCH(U$1,'Tillförd energi'!$B$1:$AQ$1,0),FALSE)</f>
        <v>0</v>
      </c>
      <c r="V92" s="73">
        <f>VLOOKUP($B92,'Tillförd energi'!$B$2:$AS$506,MATCH(V$1,'Tillförd energi'!$B$1:$AQ$1,0),FALSE)</f>
        <v>0</v>
      </c>
      <c r="W92" s="73">
        <f>VLOOKUP($B92,'Tillförd energi'!$B$2:$AS$506,MATCH(W$1,'Tillförd energi'!$B$1:$AQ$1,0),FALSE)</f>
        <v>0</v>
      </c>
      <c r="X92" s="73">
        <f>VLOOKUP($B92,'Tillförd energi'!$B$2:$AS$506,MATCH(X$1,'Tillförd energi'!$B$1:$AQ$1,0),FALSE)</f>
        <v>0</v>
      </c>
      <c r="Y92" s="73">
        <f>VLOOKUP($B92,'Tillförd energi'!$B$2:$AS$506,MATCH(Y$1,'Tillförd energi'!$B$1:$AQ$1,0),FALSE)</f>
        <v>0</v>
      </c>
      <c r="Z92" s="73">
        <f>VLOOKUP($B92,'Tillförd energi'!$B$2:$AS$506,MATCH(Z$1,'Tillförd energi'!$B$1:$AQ$1,0),FALSE)</f>
        <v>0</v>
      </c>
      <c r="AA92" s="73">
        <f>VLOOKUP($B92,'Tillförd energi'!$B$2:$AS$506,MATCH(AA$1,'Tillförd energi'!$B$1:$AQ$1,0),FALSE)</f>
        <v>0</v>
      </c>
      <c r="AB92" s="73">
        <f>VLOOKUP($B92,'Tillförd energi'!$B$2:$AS$506,MATCH(AB$1,'Tillförd energi'!$B$1:$AQ$1,0),FALSE)</f>
        <v>8.9909999999999997</v>
      </c>
      <c r="AC92" s="73">
        <f>VLOOKUP($B92,'Tillförd energi'!$B$2:$AS$506,MATCH(AC$1,'Tillförd energi'!$B$1:$AQ$1,0),FALSE)</f>
        <v>0</v>
      </c>
      <c r="AD92" s="73">
        <f>VLOOKUP($B92,'Tillförd energi'!$B$2:$AS$506,MATCH(AD$1,'Tillförd energi'!$B$1:$AQ$1,0),FALSE)</f>
        <v>0</v>
      </c>
      <c r="AF92" s="73">
        <f>VLOOKUP($B92,'Tillförd energi'!$B$2:$AS$506,MATCH(AF$1,'Tillförd energi'!$B$1:$AQ$1,0),FALSE)</f>
        <v>3.3468900000000001</v>
      </c>
      <c r="AH92" s="73">
        <f>IFERROR(VLOOKUP(B92,Miljö!$B$1:$S$476,9,FALSE)/1,0)</f>
        <v>0</v>
      </c>
      <c r="AJ92" s="81" t="str">
        <f>IFERROR(VLOOKUP($B92,Miljö!$B$1:$S$500,MATCH("hjälpel exklusive kraftvärme (GWh)",Miljö!$B$1:$V$1,0),FALSE)/1,"")</f>
        <v/>
      </c>
      <c r="AK92" s="81">
        <f t="shared" si="11"/>
        <v>3.3468900000000001</v>
      </c>
      <c r="AL92" s="81">
        <f>VLOOKUP($B92,'Slutlig allokering'!$B$2:$AL$462,MATCH("Hjälpel kraftvärme",'Slutlig allokering'!$B$2:$AL$2,0),FALSE)</f>
        <v>0</v>
      </c>
      <c r="AN92" s="73">
        <f t="shared" si="12"/>
        <v>133.17488999999998</v>
      </c>
      <c r="AO92" s="73">
        <f t="shared" si="13"/>
        <v>133.17488999999998</v>
      </c>
      <c r="AP92" s="73">
        <f>IF(ISERROR(1/VLOOKUP($B92,Leveranser!$B$1:$S$500,MATCH("såld värme (gwh)",Leveranser!$B$1:$S$1,0),FALSE)),"",VLOOKUP($B92,Leveranser!$B$1:$S$500,MATCH("såld värme (gwh)",Leveranser!$B$1:$S$1,0),FALSE))</f>
        <v>111.563</v>
      </c>
      <c r="AQ92" s="73">
        <f>VLOOKUP($B92,Leveranser!$B$1:$Y$500,MATCH("Totalt såld fjärrvärme till andra fjärrvärmeföretag",Leveranser!$B$1:$AA$1,0),FALSE)</f>
        <v>0</v>
      </c>
      <c r="AR92" s="73">
        <f>IF(ISERROR(1/VLOOKUP($B92,Miljö!$B$1:$S$500,MATCH("Såld mängd produktionsspecifik fjärrvärme (GWh)",Miljö!$B$1:$R$1,0),FALSE)),0,VLOOKUP($B92,Miljö!$B$1:$S$500,MATCH("Såld mängd produktionsspecifik fjärrvärme (GWh)",Miljö!$B$1:$R$1,0),FALSE))</f>
        <v>0</v>
      </c>
      <c r="AS92" s="82">
        <f t="shared" si="18"/>
        <v>0.83771798122003349</v>
      </c>
      <c r="AU92" s="73" t="str">
        <f>VLOOKUP($B92,'Miljövärden urval för publ'!$B$2:$I$486,7,FALSE)</f>
        <v>Ja</v>
      </c>
      <c r="AV92" s="73" t="str">
        <f>VLOOKUP($B92,'Miljövärden urval för publ'!$B$2:$I$486,6,FALSE)</f>
        <v>Nej</v>
      </c>
      <c r="AZ92" s="73">
        <f t="shared" si="14"/>
        <v>3.3468900000000001</v>
      </c>
      <c r="BA92" s="73">
        <f t="shared" si="19"/>
        <v>0</v>
      </c>
      <c r="BB92" s="73">
        <f t="shared" si="15"/>
        <v>49.908000000000001</v>
      </c>
      <c r="BC92" s="73">
        <f t="shared" si="16"/>
        <v>2.2160000000000002</v>
      </c>
      <c r="BE92" s="73">
        <f t="shared" si="20"/>
        <v>0</v>
      </c>
      <c r="BF92" s="73">
        <f t="shared" si="21"/>
        <v>0</v>
      </c>
      <c r="BH92" s="73">
        <f t="shared" si="17"/>
        <v>54.527000000000001</v>
      </c>
    </row>
    <row r="93" spans="1:60" ht="14.5" x14ac:dyDescent="0.35">
      <c r="A93" t="s">
        <v>80</v>
      </c>
      <c r="B93" t="s">
        <v>106</v>
      </c>
      <c r="C93" s="73">
        <f>VLOOKUP($B93,'Tillförd energi'!$B$2:$AS$506,MATCH(C$1,'Tillförd energi'!$B$1:$AQ$1,0),FALSE)</f>
        <v>0</v>
      </c>
      <c r="D93" s="73">
        <f>VLOOKUP($B93,'Tillförd energi'!$B$2:$AS$506,MATCH(D$1,'Tillförd energi'!$B$1:$AQ$1,0),FALSE)</f>
        <v>6.5469999999999997</v>
      </c>
      <c r="E93" s="73">
        <f>VLOOKUP($B93,'Tillförd energi'!$B$2:$AS$506,MATCH(E$1,'Tillförd energi'!$B$1:$AQ$1,0),FALSE)</f>
        <v>0</v>
      </c>
      <c r="F93" s="73">
        <f>VLOOKUP($B93,'Tillförd energi'!$B$2:$AS$506,MATCH(F$1,'Tillförd energi'!$B$1:$AQ$1,0),FALSE)</f>
        <v>0</v>
      </c>
      <c r="G93" s="73">
        <f>VLOOKUP($B93,'Tillförd energi'!$B$2:$AS$506,MATCH(G$1,'Tillförd energi'!$B$1:$AQ$1,0),FALSE)</f>
        <v>0</v>
      </c>
      <c r="H93" s="73">
        <f>VLOOKUP($B93,'Tillförd energi'!$B$2:$AS$506,MATCH(H$1,'Tillförd energi'!$B$1:$AQ$1,0),FALSE)</f>
        <v>0</v>
      </c>
      <c r="I93" s="73">
        <f>VLOOKUP($B93,'Tillförd energi'!$B$2:$AS$506,MATCH(I$1,'Tillförd energi'!$B$1:$AQ$1,0),FALSE)</f>
        <v>0</v>
      </c>
      <c r="J93" s="73">
        <f>VLOOKUP($B93,'Tillförd energi'!$B$2:$AS$506,MATCH(J$1,'Tillförd energi'!$B$1:$AQ$1,0),FALSE)</f>
        <v>0</v>
      </c>
      <c r="K93" s="73">
        <f>VLOOKUP($B93,'Tillförd energi'!$B$2:$AS$506,MATCH(K$1,'Tillförd energi'!$B$1:$AQ$1,0),FALSE)</f>
        <v>0</v>
      </c>
      <c r="L93" s="73">
        <f>VLOOKUP($B93,'Tillförd energi'!$B$2:$AS$506,MATCH(L$1,'Tillförd energi'!$B$1:$AQ$1,0),FALSE)</f>
        <v>0</v>
      </c>
      <c r="M93" s="73">
        <f>VLOOKUP($B93,'Tillförd energi'!$B$2:$AS$506,MATCH(M$1,'Tillförd energi'!$B$1:$AQ$1,0),FALSE)</f>
        <v>0</v>
      </c>
      <c r="N93" s="73">
        <f>VLOOKUP($B93,'Tillförd energi'!$B$2:$AS$506,MATCH(N$1,'Tillförd energi'!$B$1:$AQ$1,0),FALSE)</f>
        <v>23.4</v>
      </c>
      <c r="O93" s="73">
        <f>VLOOKUP($B93,'Tillförd energi'!$B$2:$AS$506,MATCH(O$1,'Tillförd energi'!$B$1:$AQ$1,0),FALSE)</f>
        <v>20.8</v>
      </c>
      <c r="P93" s="73">
        <f>VLOOKUP($B93,'Tillförd energi'!$B$2:$AS$506,MATCH(P$1,'Tillförd energi'!$B$1:$AQ$1,0),FALSE)</f>
        <v>0</v>
      </c>
      <c r="Q93" s="73">
        <f>VLOOKUP($B93,'Tillförd energi'!$B$2:$AS$506,MATCH(Q$1,'Tillförd energi'!$B$1:$AQ$1,0),FALSE)</f>
        <v>0</v>
      </c>
      <c r="R93" s="73">
        <f>VLOOKUP($B93,'Tillförd energi'!$B$2:$AS$506,MATCH(R$1,'Tillförd energi'!$B$1:$AQ$1,0),FALSE)</f>
        <v>0</v>
      </c>
      <c r="S93" s="73">
        <f>VLOOKUP($B93,'Tillförd energi'!$B$2:$AS$506,MATCH(S$1,'Tillförd energi'!$B$1:$AQ$1,0),FALSE)</f>
        <v>0</v>
      </c>
      <c r="T93" s="73">
        <f>VLOOKUP($B93,'Tillförd energi'!$B$2:$AS$506,MATCH(T$1,'Tillförd energi'!$B$1:$AQ$1,0),FALSE)</f>
        <v>0</v>
      </c>
      <c r="U93" s="73">
        <f>VLOOKUP($B93,'Tillförd energi'!$B$2:$AS$506,MATCH(U$1,'Tillförd energi'!$B$1:$AQ$1,0),FALSE)</f>
        <v>0</v>
      </c>
      <c r="V93" s="73">
        <f>VLOOKUP($B93,'Tillförd energi'!$B$2:$AS$506,MATCH(V$1,'Tillförd energi'!$B$1:$AQ$1,0),FALSE)</f>
        <v>0</v>
      </c>
      <c r="W93" s="73">
        <f>VLOOKUP($B93,'Tillförd energi'!$B$2:$AS$506,MATCH(W$1,'Tillförd energi'!$B$1:$AQ$1,0),FALSE)</f>
        <v>0</v>
      </c>
      <c r="X93" s="73">
        <f>VLOOKUP($B93,'Tillförd energi'!$B$2:$AS$506,MATCH(X$1,'Tillförd energi'!$B$1:$AQ$1,0),FALSE)</f>
        <v>0</v>
      </c>
      <c r="Y93" s="73">
        <f>VLOOKUP($B93,'Tillförd energi'!$B$2:$AS$506,MATCH(Y$1,'Tillförd energi'!$B$1:$AQ$1,0),FALSE)</f>
        <v>0</v>
      </c>
      <c r="Z93" s="73">
        <f>VLOOKUP($B93,'Tillförd energi'!$B$2:$AS$506,MATCH(Z$1,'Tillförd energi'!$B$1:$AQ$1,0),FALSE)</f>
        <v>0</v>
      </c>
      <c r="AA93" s="73">
        <f>VLOOKUP($B93,'Tillförd energi'!$B$2:$AS$506,MATCH(AA$1,'Tillförd energi'!$B$1:$AQ$1,0),FALSE)</f>
        <v>0</v>
      </c>
      <c r="AB93" s="73">
        <f>VLOOKUP($B93,'Tillförd energi'!$B$2:$AS$506,MATCH(AB$1,'Tillförd energi'!$B$1:$AQ$1,0),FALSE)</f>
        <v>8.907</v>
      </c>
      <c r="AC93" s="73">
        <f>VLOOKUP($B93,'Tillförd energi'!$B$2:$AS$506,MATCH(AC$1,'Tillförd energi'!$B$1:$AQ$1,0),FALSE)</f>
        <v>0</v>
      </c>
      <c r="AD93" s="73">
        <f>VLOOKUP($B93,'Tillförd energi'!$B$2:$AS$506,MATCH(AD$1,'Tillförd energi'!$B$1:$AQ$1,0),FALSE)</f>
        <v>0</v>
      </c>
      <c r="AF93" s="73">
        <f>VLOOKUP($B93,'Tillförd energi'!$B$2:$AS$506,MATCH(AF$1,'Tillförd energi'!$B$1:$AQ$1,0),FALSE)</f>
        <v>1.1499999999999999</v>
      </c>
      <c r="AH93" s="73">
        <f>IFERROR(VLOOKUP(B93,Miljö!$B$1:$S$476,9,FALSE)/1,0)</f>
        <v>0</v>
      </c>
      <c r="AJ93" s="81">
        <f>IFERROR(VLOOKUP($B93,Miljö!$B$1:$S$500,MATCH("hjälpel exklusive kraftvärme (GWh)",Miljö!$B$1:$V$1,0),FALSE)/1,"")</f>
        <v>1.1499999999999999</v>
      </c>
      <c r="AK93" s="81">
        <f t="shared" si="11"/>
        <v>1.1499999999999999</v>
      </c>
      <c r="AL93" s="81">
        <f>VLOOKUP($B93,'Slutlig allokering'!$B$2:$AL$462,MATCH("Hjälpel kraftvärme",'Slutlig allokering'!$B$2:$AL$2,0),FALSE)</f>
        <v>0</v>
      </c>
      <c r="AN93" s="73">
        <f t="shared" si="12"/>
        <v>60.803999999999995</v>
      </c>
      <c r="AO93" s="73">
        <f t="shared" si="13"/>
        <v>60.803999999999995</v>
      </c>
      <c r="AP93" s="73">
        <f>IF(ISERROR(1/VLOOKUP($B93,Leveranser!$B$1:$S$500,MATCH("såld värme (gwh)",Leveranser!$B$1:$S$1,0),FALSE)),"",VLOOKUP($B93,Leveranser!$B$1:$S$500,MATCH("såld värme (gwh)",Leveranser!$B$1:$S$1,0),FALSE))</f>
        <v>45.23</v>
      </c>
      <c r="AQ93" s="73">
        <f>VLOOKUP($B93,Leveranser!$B$1:$Y$500,MATCH("Totalt såld fjärrvärme till andra fjärrvärmeföretag",Leveranser!$B$1:$AA$1,0),FALSE)</f>
        <v>0</v>
      </c>
      <c r="AR93" s="73">
        <f>IF(ISERROR(1/VLOOKUP($B93,Miljö!$B$1:$S$500,MATCH("Såld mängd produktionsspecifik fjärrvärme (GWh)",Miljö!$B$1:$R$1,0),FALSE)),0,VLOOKUP($B93,Miljö!$B$1:$S$500,MATCH("Såld mängd produktionsspecifik fjärrvärme (GWh)",Miljö!$B$1:$R$1,0),FALSE))</f>
        <v>0</v>
      </c>
      <c r="AS93" s="82">
        <f t="shared" si="18"/>
        <v>0.74386553516216036</v>
      </c>
      <c r="AU93" s="73" t="str">
        <f>VLOOKUP($B93,'Miljövärden urval för publ'!$B$2:$I$486,7,FALSE)</f>
        <v>Ja</v>
      </c>
      <c r="AV93" s="73" t="str">
        <f>VLOOKUP($B93,'Miljövärden urval för publ'!$B$2:$I$486,6,FALSE)</f>
        <v>Nej</v>
      </c>
      <c r="AZ93" s="73">
        <f t="shared" si="14"/>
        <v>1.1499999999999999</v>
      </c>
      <c r="BA93" s="73">
        <f t="shared" si="19"/>
        <v>0</v>
      </c>
      <c r="BB93" s="73">
        <f t="shared" si="15"/>
        <v>44.2</v>
      </c>
      <c r="BC93" s="73">
        <f t="shared" si="16"/>
        <v>0</v>
      </c>
      <c r="BE93" s="73">
        <f t="shared" si="20"/>
        <v>0</v>
      </c>
      <c r="BF93" s="73">
        <f t="shared" si="21"/>
        <v>0</v>
      </c>
      <c r="BH93" s="73">
        <f t="shared" si="17"/>
        <v>44.2</v>
      </c>
    </row>
    <row r="94" spans="1:60" ht="14.5" x14ac:dyDescent="0.35">
      <c r="A94" t="s">
        <v>80</v>
      </c>
      <c r="B94" t="s">
        <v>107</v>
      </c>
      <c r="C94" s="73">
        <f>VLOOKUP($B94,'Tillförd energi'!$B$2:$AS$506,MATCH(C$1,'Tillförd energi'!$B$1:$AQ$1,0),FALSE)</f>
        <v>0</v>
      </c>
      <c r="D94" s="73">
        <f>VLOOKUP($B94,'Tillförd energi'!$B$2:$AS$506,MATCH(D$1,'Tillförd energi'!$B$1:$AQ$1,0),FALSE)</f>
        <v>5.3999999999999999E-2</v>
      </c>
      <c r="E94" s="73">
        <f>VLOOKUP($B94,'Tillförd energi'!$B$2:$AS$506,MATCH(E$1,'Tillförd energi'!$B$1:$AQ$1,0),FALSE)</f>
        <v>0</v>
      </c>
      <c r="F94" s="73">
        <f>VLOOKUP($B94,'Tillförd energi'!$B$2:$AS$506,MATCH(F$1,'Tillförd energi'!$B$1:$AQ$1,0),FALSE)</f>
        <v>0</v>
      </c>
      <c r="G94" s="73">
        <f>VLOOKUP($B94,'Tillförd energi'!$B$2:$AS$506,MATCH(G$1,'Tillförd energi'!$B$1:$AQ$1,0),FALSE)</f>
        <v>0</v>
      </c>
      <c r="H94" s="73">
        <f>VLOOKUP($B94,'Tillförd energi'!$B$2:$AS$506,MATCH(H$1,'Tillförd energi'!$B$1:$AQ$1,0),FALSE)</f>
        <v>0</v>
      </c>
      <c r="I94" s="73">
        <f>VLOOKUP($B94,'Tillförd energi'!$B$2:$AS$506,MATCH(I$1,'Tillförd energi'!$B$1:$AQ$1,0),FALSE)</f>
        <v>0</v>
      </c>
      <c r="J94" s="73">
        <f>VLOOKUP($B94,'Tillförd energi'!$B$2:$AS$506,MATCH(J$1,'Tillförd energi'!$B$1:$AQ$1,0),FALSE)</f>
        <v>0</v>
      </c>
      <c r="K94" s="73">
        <f>VLOOKUP($B94,'Tillförd energi'!$B$2:$AS$506,MATCH(K$1,'Tillförd energi'!$B$1:$AQ$1,0),FALSE)</f>
        <v>0</v>
      </c>
      <c r="L94" s="73">
        <f>VLOOKUP($B94,'Tillförd energi'!$B$2:$AS$506,MATCH(L$1,'Tillförd energi'!$B$1:$AQ$1,0),FALSE)</f>
        <v>0</v>
      </c>
      <c r="M94" s="73">
        <f>VLOOKUP($B94,'Tillförd energi'!$B$2:$AS$506,MATCH(M$1,'Tillförd energi'!$B$1:$AQ$1,0),FALSE)</f>
        <v>0</v>
      </c>
      <c r="N94" s="73">
        <f>VLOOKUP($B94,'Tillförd energi'!$B$2:$AS$506,MATCH(N$1,'Tillförd energi'!$B$1:$AQ$1,0),FALSE)</f>
        <v>0</v>
      </c>
      <c r="O94" s="73">
        <f>VLOOKUP($B94,'Tillförd energi'!$B$2:$AS$506,MATCH(O$1,'Tillförd energi'!$B$1:$AQ$1,0),FALSE)</f>
        <v>0</v>
      </c>
      <c r="P94" s="73">
        <f>VLOOKUP($B94,'Tillförd energi'!$B$2:$AS$506,MATCH(P$1,'Tillförd energi'!$B$1:$AQ$1,0),FALSE)</f>
        <v>0</v>
      </c>
      <c r="Q94" s="73">
        <f>VLOOKUP($B94,'Tillförd energi'!$B$2:$AS$506,MATCH(Q$1,'Tillförd energi'!$B$1:$AQ$1,0),FALSE)</f>
        <v>0</v>
      </c>
      <c r="R94" s="73">
        <f>VLOOKUP($B94,'Tillförd energi'!$B$2:$AS$506,MATCH(R$1,'Tillförd energi'!$B$1:$AQ$1,0),FALSE)</f>
        <v>0</v>
      </c>
      <c r="S94" s="73">
        <f>VLOOKUP($B94,'Tillförd energi'!$B$2:$AS$506,MATCH(S$1,'Tillförd energi'!$B$1:$AQ$1,0),FALSE)</f>
        <v>0</v>
      </c>
      <c r="T94" s="73">
        <f>VLOOKUP($B94,'Tillförd energi'!$B$2:$AS$506,MATCH(T$1,'Tillförd energi'!$B$1:$AQ$1,0),FALSE)</f>
        <v>0</v>
      </c>
      <c r="U94" s="73">
        <f>VLOOKUP($B94,'Tillförd energi'!$B$2:$AS$506,MATCH(U$1,'Tillförd energi'!$B$1:$AQ$1,0),FALSE)</f>
        <v>0</v>
      </c>
      <c r="V94" s="73">
        <f>VLOOKUP($B94,'Tillförd energi'!$B$2:$AS$506,MATCH(V$1,'Tillförd energi'!$B$1:$AQ$1,0),FALSE)</f>
        <v>0</v>
      </c>
      <c r="W94" s="73">
        <f>VLOOKUP($B94,'Tillförd energi'!$B$2:$AS$506,MATCH(W$1,'Tillförd energi'!$B$1:$AQ$1,0),FALSE)</f>
        <v>0</v>
      </c>
      <c r="X94" s="73">
        <f>VLOOKUP($B94,'Tillförd energi'!$B$2:$AS$506,MATCH(X$1,'Tillförd energi'!$B$1:$AQ$1,0),FALSE)</f>
        <v>0</v>
      </c>
      <c r="Y94" s="73">
        <f>VLOOKUP($B94,'Tillförd energi'!$B$2:$AS$506,MATCH(Y$1,'Tillförd energi'!$B$1:$AQ$1,0),FALSE)</f>
        <v>0</v>
      </c>
      <c r="Z94" s="73">
        <f>VLOOKUP($B94,'Tillförd energi'!$B$2:$AS$506,MATCH(Z$1,'Tillförd energi'!$B$1:$AQ$1,0),FALSE)</f>
        <v>0</v>
      </c>
      <c r="AA94" s="73">
        <f>VLOOKUP($B94,'Tillförd energi'!$B$2:$AS$506,MATCH(AA$1,'Tillförd energi'!$B$1:$AQ$1,0),FALSE)</f>
        <v>0</v>
      </c>
      <c r="AB94" s="73">
        <f>VLOOKUP($B94,'Tillförd energi'!$B$2:$AS$506,MATCH(AB$1,'Tillförd energi'!$B$1:$AQ$1,0),FALSE)</f>
        <v>0</v>
      </c>
      <c r="AC94" s="73">
        <f>VLOOKUP($B94,'Tillförd energi'!$B$2:$AS$506,MATCH(AC$1,'Tillförd energi'!$B$1:$AQ$1,0),FALSE)</f>
        <v>56.529000000000003</v>
      </c>
      <c r="AD94" s="73">
        <f>VLOOKUP($B94,'Tillförd energi'!$B$2:$AS$506,MATCH(AD$1,'Tillförd energi'!$B$1:$AQ$1,0),FALSE)</f>
        <v>0</v>
      </c>
      <c r="AF94" s="73">
        <f>VLOOKUP($B94,'Tillförd energi'!$B$2:$AS$506,MATCH(AF$1,'Tillförd energi'!$B$1:$AQ$1,0),FALSE)</f>
        <v>0.97699999999999998</v>
      </c>
      <c r="AH94" s="73">
        <f>IFERROR(VLOOKUP(B94,Miljö!$B$1:$S$476,9,FALSE)/1,0)</f>
        <v>0</v>
      </c>
      <c r="AJ94" s="81">
        <f>IFERROR(VLOOKUP($B94,Miljö!$B$1:$S$500,MATCH("hjälpel exklusive kraftvärme (GWh)",Miljö!$B$1:$V$1,0),FALSE)/1,"")</f>
        <v>0.97699999999999998</v>
      </c>
      <c r="AK94" s="81">
        <f t="shared" si="11"/>
        <v>0.97699999999999998</v>
      </c>
      <c r="AL94" s="81">
        <f>VLOOKUP($B94,'Slutlig allokering'!$B$2:$AL$462,MATCH("Hjälpel kraftvärme",'Slutlig allokering'!$B$2:$AL$2,0),FALSE)</f>
        <v>0</v>
      </c>
      <c r="AN94" s="73">
        <f t="shared" si="12"/>
        <v>57.56</v>
      </c>
      <c r="AO94" s="73">
        <f t="shared" si="13"/>
        <v>57.56</v>
      </c>
      <c r="AP94" s="73">
        <f>IF(ISERROR(1/VLOOKUP($B94,Leveranser!$B$1:$S$500,MATCH("såld värme (gwh)",Leveranser!$B$1:$S$1,0),FALSE)),"",VLOOKUP($B94,Leveranser!$B$1:$S$500,MATCH("såld värme (gwh)",Leveranser!$B$1:$S$1,0),FALSE))</f>
        <v>43.639000000000003</v>
      </c>
      <c r="AQ94" s="73">
        <f>VLOOKUP($B94,Leveranser!$B$1:$Y$500,MATCH("Totalt såld fjärrvärme till andra fjärrvärmeföretag",Leveranser!$B$1:$AA$1,0),FALSE)</f>
        <v>0</v>
      </c>
      <c r="AR94" s="73">
        <f>IF(ISERROR(1/VLOOKUP($B94,Miljö!$B$1:$S$500,MATCH("Såld mängd produktionsspecifik fjärrvärme (GWh)",Miljö!$B$1:$R$1,0),FALSE)),0,VLOOKUP($B94,Miljö!$B$1:$S$500,MATCH("Såld mängd produktionsspecifik fjärrvärme (GWh)",Miljö!$B$1:$R$1,0),FALSE))</f>
        <v>0</v>
      </c>
      <c r="AS94" s="82">
        <f t="shared" si="18"/>
        <v>0.75814801945795696</v>
      </c>
      <c r="AU94" s="73" t="str">
        <f>VLOOKUP($B94,'Miljövärden urval för publ'!$B$2:$I$486,7,FALSE)</f>
        <v>Ja</v>
      </c>
      <c r="AV94" s="73" t="str">
        <f>VLOOKUP($B94,'Miljövärden urval för publ'!$B$2:$I$486,6,FALSE)</f>
        <v>Nej</v>
      </c>
      <c r="AZ94" s="73">
        <f t="shared" si="14"/>
        <v>0.97699999999999998</v>
      </c>
      <c r="BA94" s="73">
        <f t="shared" si="19"/>
        <v>0</v>
      </c>
      <c r="BB94" s="73">
        <f t="shared" si="15"/>
        <v>0</v>
      </c>
      <c r="BC94" s="73">
        <f t="shared" si="16"/>
        <v>0</v>
      </c>
      <c r="BE94" s="73">
        <f t="shared" si="20"/>
        <v>0</v>
      </c>
      <c r="BF94" s="73">
        <f t="shared" si="21"/>
        <v>0</v>
      </c>
      <c r="BH94" s="73">
        <f t="shared" si="17"/>
        <v>0</v>
      </c>
    </row>
    <row r="95" spans="1:60" ht="14.5" x14ac:dyDescent="0.35">
      <c r="A95" t="s">
        <v>80</v>
      </c>
      <c r="B95" t="s">
        <v>108</v>
      </c>
      <c r="C95" s="73">
        <f>VLOOKUP($B95,'Tillförd energi'!$B$2:$AS$506,MATCH(C$1,'Tillförd energi'!$B$1:$AQ$1,0),FALSE)</f>
        <v>0</v>
      </c>
      <c r="D95" s="73">
        <f>VLOOKUP($B95,'Tillförd energi'!$B$2:$AS$506,MATCH(D$1,'Tillförd energi'!$B$1:$AQ$1,0),FALSE)</f>
        <v>0</v>
      </c>
      <c r="E95" s="73">
        <f>VLOOKUP($B95,'Tillförd energi'!$B$2:$AS$506,MATCH(E$1,'Tillförd energi'!$B$1:$AQ$1,0),FALSE)</f>
        <v>0</v>
      </c>
      <c r="F95" s="73">
        <f>VLOOKUP($B95,'Tillförd energi'!$B$2:$AS$506,MATCH(F$1,'Tillförd energi'!$B$1:$AQ$1,0),FALSE)</f>
        <v>0</v>
      </c>
      <c r="G95" s="73">
        <f>VLOOKUP($B95,'Tillförd energi'!$B$2:$AS$506,MATCH(G$1,'Tillförd energi'!$B$1:$AQ$1,0),FALSE)</f>
        <v>0</v>
      </c>
      <c r="H95" s="73">
        <f>VLOOKUP($B95,'Tillförd energi'!$B$2:$AS$506,MATCH(H$1,'Tillförd energi'!$B$1:$AQ$1,0),FALSE)</f>
        <v>0</v>
      </c>
      <c r="I95" s="73">
        <f>VLOOKUP($B95,'Tillförd energi'!$B$2:$AS$506,MATCH(I$1,'Tillförd energi'!$B$1:$AQ$1,0),FALSE)</f>
        <v>0</v>
      </c>
      <c r="J95" s="73">
        <f>VLOOKUP($B95,'Tillförd energi'!$B$2:$AS$506,MATCH(J$1,'Tillförd energi'!$B$1:$AQ$1,0),FALSE)</f>
        <v>0</v>
      </c>
      <c r="K95" s="73">
        <f>VLOOKUP($B95,'Tillförd energi'!$B$2:$AS$506,MATCH(K$1,'Tillförd energi'!$B$1:$AQ$1,0),FALSE)</f>
        <v>0</v>
      </c>
      <c r="L95" s="73">
        <f>VLOOKUP($B95,'Tillförd energi'!$B$2:$AS$506,MATCH(L$1,'Tillförd energi'!$B$1:$AQ$1,0),FALSE)</f>
        <v>0</v>
      </c>
      <c r="M95" s="73">
        <f>VLOOKUP($B95,'Tillförd energi'!$B$2:$AS$506,MATCH(M$1,'Tillförd energi'!$B$1:$AQ$1,0),FALSE)</f>
        <v>0</v>
      </c>
      <c r="N95" s="73">
        <f>VLOOKUP($B95,'Tillförd energi'!$B$2:$AS$506,MATCH(N$1,'Tillförd energi'!$B$1:$AQ$1,0),FALSE)</f>
        <v>0</v>
      </c>
      <c r="O95" s="73">
        <f>VLOOKUP($B95,'Tillförd energi'!$B$2:$AS$506,MATCH(O$1,'Tillförd energi'!$B$1:$AQ$1,0),FALSE)</f>
        <v>0</v>
      </c>
      <c r="P95" s="73">
        <f>VLOOKUP($B95,'Tillförd energi'!$B$2:$AS$506,MATCH(P$1,'Tillförd energi'!$B$1:$AQ$1,0),FALSE)</f>
        <v>0</v>
      </c>
      <c r="Q95" s="73">
        <f>VLOOKUP($B95,'Tillförd energi'!$B$2:$AS$506,MATCH(Q$1,'Tillförd energi'!$B$1:$AQ$1,0),FALSE)</f>
        <v>0</v>
      </c>
      <c r="R95" s="73">
        <f>VLOOKUP($B95,'Tillförd energi'!$B$2:$AS$506,MATCH(R$1,'Tillförd energi'!$B$1:$AQ$1,0),FALSE)</f>
        <v>0</v>
      </c>
      <c r="S95" s="73">
        <f>VLOOKUP($B95,'Tillförd energi'!$B$2:$AS$506,MATCH(S$1,'Tillförd energi'!$B$1:$AQ$1,0),FALSE)</f>
        <v>0</v>
      </c>
      <c r="T95" s="73">
        <f>VLOOKUP($B95,'Tillförd energi'!$B$2:$AS$506,MATCH(T$1,'Tillförd energi'!$B$1:$AQ$1,0),FALSE)</f>
        <v>0</v>
      </c>
      <c r="U95" s="73">
        <f>VLOOKUP($B95,'Tillförd energi'!$B$2:$AS$506,MATCH(U$1,'Tillförd energi'!$B$1:$AQ$1,0),FALSE)</f>
        <v>0</v>
      </c>
      <c r="V95" s="73">
        <f>VLOOKUP($B95,'Tillförd energi'!$B$2:$AS$506,MATCH(V$1,'Tillförd energi'!$B$1:$AQ$1,0),FALSE)</f>
        <v>0</v>
      </c>
      <c r="W95" s="73">
        <f>VLOOKUP($B95,'Tillförd energi'!$B$2:$AS$506,MATCH(W$1,'Tillförd energi'!$B$1:$AQ$1,0),FALSE)</f>
        <v>0</v>
      </c>
      <c r="X95" s="73">
        <f>VLOOKUP($B95,'Tillförd energi'!$B$2:$AS$506,MATCH(X$1,'Tillförd energi'!$B$1:$AQ$1,0),FALSE)</f>
        <v>0</v>
      </c>
      <c r="Y95" s="73">
        <f>VLOOKUP($B95,'Tillförd energi'!$B$2:$AS$506,MATCH(Y$1,'Tillförd energi'!$B$1:$AQ$1,0),FALSE)</f>
        <v>0</v>
      </c>
      <c r="Z95" s="73">
        <f>VLOOKUP($B95,'Tillförd energi'!$B$2:$AS$506,MATCH(Z$1,'Tillförd energi'!$B$1:$AQ$1,0),FALSE)</f>
        <v>0</v>
      </c>
      <c r="AA95" s="73">
        <f>VLOOKUP($B95,'Tillförd energi'!$B$2:$AS$506,MATCH(AA$1,'Tillförd energi'!$B$1:$AQ$1,0),FALSE)</f>
        <v>0</v>
      </c>
      <c r="AB95" s="73">
        <f>VLOOKUP($B95,'Tillförd energi'!$B$2:$AS$506,MATCH(AB$1,'Tillförd energi'!$B$1:$AQ$1,0),FALSE)</f>
        <v>0</v>
      </c>
      <c r="AC95" s="73">
        <f>VLOOKUP($B95,'Tillförd energi'!$B$2:$AS$506,MATCH(AC$1,'Tillförd energi'!$B$1:$AQ$1,0),FALSE)</f>
        <v>0</v>
      </c>
      <c r="AD95" s="73">
        <f>VLOOKUP($B95,'Tillförd energi'!$B$2:$AS$506,MATCH(AD$1,'Tillförd energi'!$B$1:$AQ$1,0),FALSE)</f>
        <v>0</v>
      </c>
      <c r="AF95" s="73">
        <f>VLOOKUP($B95,'Tillförd energi'!$B$2:$AS$506,MATCH(AF$1,'Tillförd energi'!$B$1:$AQ$1,0),FALSE)</f>
        <v>0</v>
      </c>
      <c r="AH95" s="73">
        <f>IFERROR(VLOOKUP(B95,Miljö!$B$1:$S$476,9,FALSE)/1,0)</f>
        <v>0</v>
      </c>
      <c r="AJ95" s="81" t="str">
        <f>IFERROR(VLOOKUP($B95,Miljö!$B$1:$S$500,MATCH("hjälpel exklusive kraftvärme (GWh)",Miljö!$B$1:$V$1,0),FALSE)/1,"")</f>
        <v/>
      </c>
      <c r="AK95" s="81">
        <f t="shared" si="11"/>
        <v>0</v>
      </c>
      <c r="AL95" s="81">
        <f>VLOOKUP($B95,'Slutlig allokering'!$B$2:$AL$462,MATCH("Hjälpel kraftvärme",'Slutlig allokering'!$B$2:$AL$2,0),FALSE)</f>
        <v>0</v>
      </c>
      <c r="AN95" s="73">
        <f t="shared" si="12"/>
        <v>0</v>
      </c>
      <c r="AO95" s="73">
        <f t="shared" si="13"/>
        <v>0</v>
      </c>
      <c r="AP95" s="73" t="str">
        <f>IF(ISERROR(1/VLOOKUP($B95,Leveranser!$B$1:$S$500,MATCH("såld värme (gwh)",Leveranser!$B$1:$S$1,0),FALSE)),"",VLOOKUP($B95,Leveranser!$B$1:$S$500,MATCH("såld värme (gwh)",Leveranser!$B$1:$S$1,0),FALSE))</f>
        <v/>
      </c>
      <c r="AQ95" s="73">
        <f>VLOOKUP($B95,Leveranser!$B$1:$Y$500,MATCH("Totalt såld fjärrvärme till andra fjärrvärmeföretag",Leveranser!$B$1:$AA$1,0),FALSE)</f>
        <v>0</v>
      </c>
      <c r="AR95" s="73">
        <f>IF(ISERROR(1/VLOOKUP($B95,Miljö!$B$1:$S$500,MATCH("Såld mängd produktionsspecifik fjärrvärme (GWh)",Miljö!$B$1:$R$1,0),FALSE)),0,VLOOKUP($B95,Miljö!$B$1:$S$500,MATCH("Såld mängd produktionsspecifik fjärrvärme (GWh)",Miljö!$B$1:$R$1,0),FALSE))</f>
        <v>0</v>
      </c>
      <c r="AS95" s="82" t="str">
        <f t="shared" si="18"/>
        <v/>
      </c>
      <c r="AU95" s="73" t="str">
        <f>VLOOKUP($B95,'Miljövärden urval för publ'!$B$2:$I$486,7,FALSE)</f>
        <v>Nej</v>
      </c>
      <c r="AV95" s="73" t="str">
        <f>VLOOKUP($B95,'Miljövärden urval för publ'!$B$2:$I$486,6,FALSE)</f>
        <v>Nej</v>
      </c>
      <c r="AZ95" s="73">
        <f t="shared" si="14"/>
        <v>0</v>
      </c>
      <c r="BA95" s="73">
        <f t="shared" si="19"/>
        <v>0</v>
      </c>
      <c r="BB95" s="73">
        <f t="shared" si="15"/>
        <v>0</v>
      </c>
      <c r="BC95" s="73">
        <f t="shared" si="16"/>
        <v>0</v>
      </c>
      <c r="BE95" s="73">
        <f t="shared" si="20"/>
        <v>0</v>
      </c>
      <c r="BF95" s="73">
        <f t="shared" si="21"/>
        <v>0</v>
      </c>
      <c r="BH95" s="73">
        <f t="shared" si="17"/>
        <v>0</v>
      </c>
    </row>
    <row r="96" spans="1:60" ht="14.5" x14ac:dyDescent="0.35">
      <c r="A96" t="s">
        <v>80</v>
      </c>
      <c r="B96" t="s">
        <v>109</v>
      </c>
      <c r="C96" s="73">
        <f>VLOOKUP($B96,'Tillförd energi'!$B$2:$AS$506,MATCH(C$1,'Tillförd energi'!$B$1:$AQ$1,0),FALSE)</f>
        <v>0</v>
      </c>
      <c r="D96" s="73">
        <f>VLOOKUP($B96,'Tillförd energi'!$B$2:$AS$506,MATCH(D$1,'Tillförd energi'!$B$1:$AQ$1,0),FALSE)</f>
        <v>0</v>
      </c>
      <c r="E96" s="73">
        <f>VLOOKUP($B96,'Tillförd energi'!$B$2:$AS$506,MATCH(E$1,'Tillförd energi'!$B$1:$AQ$1,0),FALSE)</f>
        <v>0</v>
      </c>
      <c r="F96" s="73">
        <f>VLOOKUP($B96,'Tillförd energi'!$B$2:$AS$506,MATCH(F$1,'Tillförd energi'!$B$1:$AQ$1,0),FALSE)</f>
        <v>0</v>
      </c>
      <c r="G96" s="73">
        <f>VLOOKUP($B96,'Tillförd energi'!$B$2:$AS$506,MATCH(G$1,'Tillförd energi'!$B$1:$AQ$1,0),FALSE)</f>
        <v>0</v>
      </c>
      <c r="H96" s="73">
        <f>VLOOKUP($B96,'Tillförd energi'!$B$2:$AS$506,MATCH(H$1,'Tillförd energi'!$B$1:$AQ$1,0),FALSE)</f>
        <v>0</v>
      </c>
      <c r="I96" s="73">
        <f>VLOOKUP($B96,'Tillförd energi'!$B$2:$AS$506,MATCH(I$1,'Tillförd energi'!$B$1:$AQ$1,0),FALSE)</f>
        <v>0</v>
      </c>
      <c r="J96" s="73">
        <f>VLOOKUP($B96,'Tillförd energi'!$B$2:$AS$506,MATCH(J$1,'Tillförd energi'!$B$1:$AQ$1,0),FALSE)</f>
        <v>0</v>
      </c>
      <c r="K96" s="73">
        <f>VLOOKUP($B96,'Tillförd energi'!$B$2:$AS$506,MATCH(K$1,'Tillförd energi'!$B$1:$AQ$1,0),FALSE)</f>
        <v>0</v>
      </c>
      <c r="L96" s="73">
        <f>VLOOKUP($B96,'Tillförd energi'!$B$2:$AS$506,MATCH(L$1,'Tillförd energi'!$B$1:$AQ$1,0),FALSE)</f>
        <v>0</v>
      </c>
      <c r="M96" s="73">
        <f>VLOOKUP($B96,'Tillförd energi'!$B$2:$AS$506,MATCH(M$1,'Tillförd energi'!$B$1:$AQ$1,0),FALSE)</f>
        <v>0</v>
      </c>
      <c r="N96" s="73">
        <f>VLOOKUP($B96,'Tillförd energi'!$B$2:$AS$506,MATCH(N$1,'Tillförd energi'!$B$1:$AQ$1,0),FALSE)</f>
        <v>0</v>
      </c>
      <c r="O96" s="73">
        <f>VLOOKUP($B96,'Tillförd energi'!$B$2:$AS$506,MATCH(O$1,'Tillförd energi'!$B$1:$AQ$1,0),FALSE)</f>
        <v>0</v>
      </c>
      <c r="P96" s="73">
        <f>VLOOKUP($B96,'Tillförd energi'!$B$2:$AS$506,MATCH(P$1,'Tillförd energi'!$B$1:$AQ$1,0),FALSE)</f>
        <v>0</v>
      </c>
      <c r="Q96" s="73">
        <f>VLOOKUP($B96,'Tillförd energi'!$B$2:$AS$506,MATCH(Q$1,'Tillförd energi'!$B$1:$AQ$1,0),FALSE)</f>
        <v>0</v>
      </c>
      <c r="R96" s="73">
        <f>VLOOKUP($B96,'Tillförd energi'!$B$2:$AS$506,MATCH(R$1,'Tillförd energi'!$B$1:$AQ$1,0),FALSE)</f>
        <v>0</v>
      </c>
      <c r="S96" s="73">
        <f>VLOOKUP($B96,'Tillförd energi'!$B$2:$AS$506,MATCH(S$1,'Tillförd energi'!$B$1:$AQ$1,0),FALSE)</f>
        <v>0</v>
      </c>
      <c r="T96" s="73">
        <f>VLOOKUP($B96,'Tillförd energi'!$B$2:$AS$506,MATCH(T$1,'Tillförd energi'!$B$1:$AQ$1,0),FALSE)</f>
        <v>0</v>
      </c>
      <c r="U96" s="73">
        <f>VLOOKUP($B96,'Tillförd energi'!$B$2:$AS$506,MATCH(U$1,'Tillförd energi'!$B$1:$AQ$1,0),FALSE)</f>
        <v>0</v>
      </c>
      <c r="V96" s="73">
        <f>VLOOKUP($B96,'Tillförd energi'!$B$2:$AS$506,MATCH(V$1,'Tillförd energi'!$B$1:$AQ$1,0),FALSE)</f>
        <v>0</v>
      </c>
      <c r="W96" s="73">
        <f>VLOOKUP($B96,'Tillförd energi'!$B$2:$AS$506,MATCH(W$1,'Tillförd energi'!$B$1:$AQ$1,0),FALSE)</f>
        <v>0</v>
      </c>
      <c r="X96" s="73">
        <f>VLOOKUP($B96,'Tillförd energi'!$B$2:$AS$506,MATCH(X$1,'Tillförd energi'!$B$1:$AQ$1,0),FALSE)</f>
        <v>0</v>
      </c>
      <c r="Y96" s="73">
        <f>VLOOKUP($B96,'Tillförd energi'!$B$2:$AS$506,MATCH(Y$1,'Tillförd energi'!$B$1:$AQ$1,0),FALSE)</f>
        <v>0</v>
      </c>
      <c r="Z96" s="73">
        <f>VLOOKUP($B96,'Tillförd energi'!$B$2:$AS$506,MATCH(Z$1,'Tillförd energi'!$B$1:$AQ$1,0),FALSE)</f>
        <v>0</v>
      </c>
      <c r="AA96" s="73">
        <f>VLOOKUP($B96,'Tillförd energi'!$B$2:$AS$506,MATCH(AA$1,'Tillförd energi'!$B$1:$AQ$1,0),FALSE)</f>
        <v>0</v>
      </c>
      <c r="AB96" s="73">
        <f>VLOOKUP($B96,'Tillförd energi'!$B$2:$AS$506,MATCH(AB$1,'Tillförd energi'!$B$1:$AQ$1,0),FALSE)</f>
        <v>0</v>
      </c>
      <c r="AC96" s="73">
        <f>VLOOKUP($B96,'Tillförd energi'!$B$2:$AS$506,MATCH(AC$1,'Tillförd energi'!$B$1:$AQ$1,0),FALSE)</f>
        <v>0</v>
      </c>
      <c r="AD96" s="73">
        <f>VLOOKUP($B96,'Tillförd energi'!$B$2:$AS$506,MATCH(AD$1,'Tillförd energi'!$B$1:$AQ$1,0),FALSE)</f>
        <v>0</v>
      </c>
      <c r="AF96" s="73">
        <f>VLOOKUP($B96,'Tillförd energi'!$B$2:$AS$506,MATCH(AF$1,'Tillförd energi'!$B$1:$AQ$1,0),FALSE)</f>
        <v>0</v>
      </c>
      <c r="AH96" s="73">
        <f>IFERROR(VLOOKUP(B96,Miljö!$B$1:$S$476,9,FALSE)/1,0)</f>
        <v>0</v>
      </c>
      <c r="AJ96" s="81" t="str">
        <f>IFERROR(VLOOKUP($B96,Miljö!$B$1:$S$500,MATCH("hjälpel exklusive kraftvärme (GWh)",Miljö!$B$1:$V$1,0),FALSE)/1,"")</f>
        <v/>
      </c>
      <c r="AK96" s="81">
        <f t="shared" si="11"/>
        <v>0</v>
      </c>
      <c r="AL96" s="81">
        <f>VLOOKUP($B96,'Slutlig allokering'!$B$2:$AL$462,MATCH("Hjälpel kraftvärme",'Slutlig allokering'!$B$2:$AL$2,0),FALSE)</f>
        <v>0</v>
      </c>
      <c r="AN96" s="73">
        <f t="shared" si="12"/>
        <v>0</v>
      </c>
      <c r="AO96" s="73">
        <f t="shared" si="13"/>
        <v>0</v>
      </c>
      <c r="AP96" s="73" t="str">
        <f>IF(ISERROR(1/VLOOKUP($B96,Leveranser!$B$1:$S$500,MATCH("såld värme (gwh)",Leveranser!$B$1:$S$1,0),FALSE)),"",VLOOKUP($B96,Leveranser!$B$1:$S$500,MATCH("såld värme (gwh)",Leveranser!$B$1:$S$1,0),FALSE))</f>
        <v/>
      </c>
      <c r="AQ96" s="73">
        <f>VLOOKUP($B96,Leveranser!$B$1:$Y$500,MATCH("Totalt såld fjärrvärme till andra fjärrvärmeföretag",Leveranser!$B$1:$AA$1,0),FALSE)</f>
        <v>0</v>
      </c>
      <c r="AR96" s="73">
        <f>IF(ISERROR(1/VLOOKUP($B96,Miljö!$B$1:$S$500,MATCH("Såld mängd produktionsspecifik fjärrvärme (GWh)",Miljö!$B$1:$R$1,0),FALSE)),0,VLOOKUP($B96,Miljö!$B$1:$S$500,MATCH("Såld mängd produktionsspecifik fjärrvärme (GWh)",Miljö!$B$1:$R$1,0),FALSE))</f>
        <v>0</v>
      </c>
      <c r="AS96" s="82" t="str">
        <f t="shared" si="18"/>
        <v/>
      </c>
      <c r="AU96" s="73" t="str">
        <f>VLOOKUP($B96,'Miljövärden urval för publ'!$B$2:$I$486,7,FALSE)</f>
        <v>Nej</v>
      </c>
      <c r="AV96" s="73" t="str">
        <f>VLOOKUP($B96,'Miljövärden urval för publ'!$B$2:$I$486,6,FALSE)</f>
        <v>Nej</v>
      </c>
      <c r="AZ96" s="73">
        <f t="shared" si="14"/>
        <v>0</v>
      </c>
      <c r="BA96" s="73">
        <f t="shared" si="19"/>
        <v>0</v>
      </c>
      <c r="BB96" s="73">
        <f t="shared" si="15"/>
        <v>0</v>
      </c>
      <c r="BC96" s="73">
        <f t="shared" si="16"/>
        <v>0</v>
      </c>
      <c r="BE96" s="73">
        <f t="shared" si="20"/>
        <v>0</v>
      </c>
      <c r="BF96" s="73">
        <f t="shared" si="21"/>
        <v>0</v>
      </c>
      <c r="BH96" s="73">
        <f t="shared" si="17"/>
        <v>0</v>
      </c>
    </row>
    <row r="97" spans="1:60" ht="14.5" x14ac:dyDescent="0.35">
      <c r="A97" t="s">
        <v>80</v>
      </c>
      <c r="B97" t="s">
        <v>110</v>
      </c>
      <c r="C97" s="73">
        <f>VLOOKUP($B97,'Tillförd energi'!$B$2:$AS$506,MATCH(C$1,'Tillförd energi'!$B$1:$AQ$1,0),FALSE)</f>
        <v>73.215100000000007</v>
      </c>
      <c r="D97" s="73">
        <f>VLOOKUP($B97,'Tillförd energi'!$B$2:$AS$506,MATCH(D$1,'Tillförd energi'!$B$1:$AQ$1,0),FALSE)</f>
        <v>14.230600000000001</v>
      </c>
      <c r="E97" s="73">
        <f>VLOOKUP($B97,'Tillförd energi'!$B$2:$AS$506,MATCH(E$1,'Tillförd energi'!$B$1:$AQ$1,0),FALSE)</f>
        <v>0</v>
      </c>
      <c r="F97" s="73">
        <f>VLOOKUP($B97,'Tillförd energi'!$B$2:$AS$506,MATCH(F$1,'Tillförd energi'!$B$1:$AQ$1,0),FALSE)</f>
        <v>14</v>
      </c>
      <c r="G97" s="73">
        <f>VLOOKUP($B97,'Tillförd energi'!$B$2:$AS$506,MATCH(G$1,'Tillförd energi'!$B$1:$AQ$1,0),FALSE)</f>
        <v>0</v>
      </c>
      <c r="H97" s="73">
        <f>VLOOKUP($B97,'Tillförd energi'!$B$2:$AS$506,MATCH(H$1,'Tillförd energi'!$B$1:$AQ$1,0),FALSE)</f>
        <v>0</v>
      </c>
      <c r="I97" s="73">
        <f>VLOOKUP($B97,'Tillförd energi'!$B$2:$AS$506,MATCH(I$1,'Tillförd energi'!$B$1:$AQ$1,0),FALSE)</f>
        <v>629.31700000000001</v>
      </c>
      <c r="J97" s="73">
        <f>VLOOKUP($B97,'Tillförd energi'!$B$2:$AS$506,MATCH(J$1,'Tillförd energi'!$B$1:$AQ$1,0),FALSE)</f>
        <v>0</v>
      </c>
      <c r="K97" s="73">
        <f>VLOOKUP($B97,'Tillförd energi'!$B$2:$AS$506,MATCH(K$1,'Tillförd energi'!$B$1:$AQ$1,0),FALSE)</f>
        <v>56.708199999999998</v>
      </c>
      <c r="L97" s="73">
        <f>VLOOKUP($B97,'Tillförd energi'!$B$2:$AS$506,MATCH(L$1,'Tillförd energi'!$B$1:$AQ$1,0),FALSE)</f>
        <v>0</v>
      </c>
      <c r="M97" s="73">
        <f>VLOOKUP($B97,'Tillförd energi'!$B$2:$AS$506,MATCH(M$1,'Tillförd energi'!$B$1:$AQ$1,0),FALSE)</f>
        <v>90.951300000000003</v>
      </c>
      <c r="N97" s="73">
        <f>VLOOKUP($B97,'Tillförd energi'!$B$2:$AS$506,MATCH(N$1,'Tillförd energi'!$B$1:$AQ$1,0),FALSE)</f>
        <v>0</v>
      </c>
      <c r="O97" s="73">
        <f>VLOOKUP($B97,'Tillförd energi'!$B$2:$AS$506,MATCH(O$1,'Tillförd energi'!$B$1:$AQ$1,0),FALSE)</f>
        <v>0</v>
      </c>
      <c r="P97" s="73">
        <f>VLOOKUP($B97,'Tillförd energi'!$B$2:$AS$506,MATCH(P$1,'Tillförd energi'!$B$1:$AQ$1,0),FALSE)</f>
        <v>0</v>
      </c>
      <c r="Q97" s="73">
        <f>VLOOKUP($B97,'Tillförd energi'!$B$2:$AS$506,MATCH(Q$1,'Tillförd energi'!$B$1:$AQ$1,0),FALSE)</f>
        <v>0</v>
      </c>
      <c r="R97" s="73">
        <f>VLOOKUP($B97,'Tillförd energi'!$B$2:$AS$506,MATCH(R$1,'Tillförd energi'!$B$1:$AQ$1,0),FALSE)</f>
        <v>0</v>
      </c>
      <c r="S97" s="73">
        <f>VLOOKUP($B97,'Tillförd energi'!$B$2:$AS$506,MATCH(S$1,'Tillförd energi'!$B$1:$AQ$1,0),FALSE)</f>
        <v>0</v>
      </c>
      <c r="T97" s="73">
        <f>VLOOKUP($B97,'Tillförd energi'!$B$2:$AS$506,MATCH(T$1,'Tillförd energi'!$B$1:$AQ$1,0),FALSE)</f>
        <v>0</v>
      </c>
      <c r="U97" s="73">
        <f>VLOOKUP($B97,'Tillförd energi'!$B$2:$AS$506,MATCH(U$1,'Tillförd energi'!$B$1:$AQ$1,0),FALSE)</f>
        <v>0</v>
      </c>
      <c r="V97" s="73">
        <f>VLOOKUP($B97,'Tillförd energi'!$B$2:$AS$506,MATCH(V$1,'Tillförd energi'!$B$1:$AQ$1,0),FALSE)</f>
        <v>0</v>
      </c>
      <c r="W97" s="73">
        <f>VLOOKUP($B97,'Tillförd energi'!$B$2:$AS$506,MATCH(W$1,'Tillförd energi'!$B$1:$AQ$1,0),FALSE)</f>
        <v>0</v>
      </c>
      <c r="X97" s="73">
        <f>VLOOKUP($B97,'Tillförd energi'!$B$2:$AS$506,MATCH(X$1,'Tillförd energi'!$B$1:$AQ$1,0),FALSE)</f>
        <v>0</v>
      </c>
      <c r="Y97" s="73">
        <f>VLOOKUP($B97,'Tillförd energi'!$B$2:$AS$506,MATCH(Y$1,'Tillförd energi'!$B$1:$AQ$1,0),FALSE)</f>
        <v>0</v>
      </c>
      <c r="Z97" s="73">
        <f>VLOOKUP($B97,'Tillförd energi'!$B$2:$AS$506,MATCH(Z$1,'Tillförd energi'!$B$1:$AQ$1,0),FALSE)</f>
        <v>0</v>
      </c>
      <c r="AA97" s="73">
        <f>VLOOKUP($B97,'Tillförd energi'!$B$2:$AS$506,MATCH(AA$1,'Tillförd energi'!$B$1:$AQ$1,0),FALSE)</f>
        <v>0</v>
      </c>
      <c r="AB97" s="73">
        <f>VLOOKUP($B97,'Tillförd energi'!$B$2:$AS$506,MATCH(AB$1,'Tillförd energi'!$B$1:$AQ$1,0),FALSE)</f>
        <v>0</v>
      </c>
      <c r="AC97" s="73">
        <f>VLOOKUP($B97,'Tillförd energi'!$B$2:$AS$506,MATCH(AC$1,'Tillförd energi'!$B$1:$AQ$1,0),FALSE)</f>
        <v>0</v>
      </c>
      <c r="AD97" s="73">
        <f>VLOOKUP($B97,'Tillförd energi'!$B$2:$AS$506,MATCH(AD$1,'Tillförd energi'!$B$1:$AQ$1,0),FALSE)</f>
        <v>0</v>
      </c>
      <c r="AF97" s="73">
        <f>VLOOKUP($B97,'Tillförd energi'!$B$2:$AS$506,MATCH(AF$1,'Tillförd energi'!$B$1:$AQ$1,0),FALSE)</f>
        <v>79</v>
      </c>
      <c r="AH97" s="73">
        <f>IFERROR(VLOOKUP(B97,Miljö!$B$1:$S$476,9,FALSE)/1,0)</f>
        <v>0</v>
      </c>
      <c r="AJ97" s="81" t="str">
        <f>IFERROR(VLOOKUP($B97,Miljö!$B$1:$S$500,MATCH("hjälpel exklusive kraftvärme (GWh)",Miljö!$B$1:$V$1,0),FALSE)/1,"")</f>
        <v/>
      </c>
      <c r="AK97" s="81">
        <f t="shared" si="11"/>
        <v>28.83</v>
      </c>
      <c r="AL97" s="81">
        <f>VLOOKUP($B97,'Slutlig allokering'!$B$2:$AL$462,MATCH("Hjälpel kraftvärme",'Slutlig allokering'!$B$2:$AL$2,0),FALSE)</f>
        <v>37.357999999999997</v>
      </c>
      <c r="AN97" s="73">
        <f t="shared" si="12"/>
        <v>957.42219999999998</v>
      </c>
      <c r="AO97" s="73">
        <f t="shared" si="13"/>
        <v>957.42219999999998</v>
      </c>
      <c r="AP97" s="73">
        <f>IF(ISERROR(1/VLOOKUP($B97,Leveranser!$B$1:$S$500,MATCH("såld värme (gwh)",Leveranser!$B$1:$S$1,0),FALSE)),"",VLOOKUP($B97,Leveranser!$B$1:$S$500,MATCH("såld värme (gwh)",Leveranser!$B$1:$S$1,0),FALSE))</f>
        <v>961</v>
      </c>
      <c r="AQ97" s="73">
        <f>VLOOKUP($B97,Leveranser!$B$1:$Y$500,MATCH("Totalt såld fjärrvärme till andra fjärrvärmeföretag",Leveranser!$B$1:$AA$1,0),FALSE)</f>
        <v>0</v>
      </c>
      <c r="AR97" s="73">
        <f>IF(ISERROR(1/VLOOKUP($B97,Miljö!$B$1:$S$500,MATCH("Såld mängd produktionsspecifik fjärrvärme (GWh)",Miljö!$B$1:$R$1,0),FALSE)),0,VLOOKUP($B97,Miljö!$B$1:$S$500,MATCH("Såld mängd produktionsspecifik fjärrvärme (GWh)",Miljö!$B$1:$R$1,0),FALSE))</f>
        <v>0</v>
      </c>
      <c r="AS97" s="82">
        <f t="shared" si="18"/>
        <v>1.0037369093802087</v>
      </c>
      <c r="AU97" s="73" t="str">
        <f>VLOOKUP($B97,'Miljövärden urval för publ'!$B$2:$I$486,7,FALSE)</f>
        <v>Ja</v>
      </c>
      <c r="AV97" s="73" t="str">
        <f>VLOOKUP($B97,'Miljövärden urval för publ'!$B$2:$I$486,6,FALSE)</f>
        <v>Nej</v>
      </c>
      <c r="AZ97" s="73">
        <f t="shared" si="14"/>
        <v>79</v>
      </c>
      <c r="BA97" s="73">
        <f t="shared" si="19"/>
        <v>0</v>
      </c>
      <c r="BB97" s="73">
        <f t="shared" si="15"/>
        <v>90.951300000000003</v>
      </c>
      <c r="BC97" s="73">
        <f t="shared" si="16"/>
        <v>0</v>
      </c>
      <c r="BE97" s="73">
        <f t="shared" si="20"/>
        <v>0</v>
      </c>
      <c r="BF97" s="73">
        <f t="shared" si="21"/>
        <v>0</v>
      </c>
      <c r="BH97" s="73">
        <f t="shared" si="17"/>
        <v>147.65950000000001</v>
      </c>
    </row>
    <row r="98" spans="1:60" ht="14.5" x14ac:dyDescent="0.35">
      <c r="A98" t="s">
        <v>80</v>
      </c>
      <c r="B98" t="s">
        <v>111</v>
      </c>
      <c r="C98" s="73">
        <f>VLOOKUP($B98,'Tillförd energi'!$B$2:$AS$506,MATCH(C$1,'Tillförd energi'!$B$1:$AQ$1,0),FALSE)</f>
        <v>0</v>
      </c>
      <c r="D98" s="73">
        <f>VLOOKUP($B98,'Tillförd energi'!$B$2:$AS$506,MATCH(D$1,'Tillförd energi'!$B$1:$AQ$1,0),FALSE)</f>
        <v>0</v>
      </c>
      <c r="E98" s="73">
        <f>VLOOKUP($B98,'Tillförd energi'!$B$2:$AS$506,MATCH(E$1,'Tillförd energi'!$B$1:$AQ$1,0),FALSE)</f>
        <v>0</v>
      </c>
      <c r="F98" s="73">
        <f>VLOOKUP($B98,'Tillförd energi'!$B$2:$AS$506,MATCH(F$1,'Tillförd energi'!$B$1:$AQ$1,0),FALSE)</f>
        <v>0</v>
      </c>
      <c r="G98" s="73">
        <f>VLOOKUP($B98,'Tillförd energi'!$B$2:$AS$506,MATCH(G$1,'Tillförd energi'!$B$1:$AQ$1,0),FALSE)</f>
        <v>0</v>
      </c>
      <c r="H98" s="73">
        <f>VLOOKUP($B98,'Tillförd energi'!$B$2:$AS$506,MATCH(H$1,'Tillförd energi'!$B$1:$AQ$1,0),FALSE)</f>
        <v>0</v>
      </c>
      <c r="I98" s="73">
        <f>VLOOKUP($B98,'Tillförd energi'!$B$2:$AS$506,MATCH(I$1,'Tillförd energi'!$B$1:$AQ$1,0),FALSE)</f>
        <v>0</v>
      </c>
      <c r="J98" s="73">
        <f>VLOOKUP($B98,'Tillförd energi'!$B$2:$AS$506,MATCH(J$1,'Tillförd energi'!$B$1:$AQ$1,0),FALSE)</f>
        <v>0</v>
      </c>
      <c r="K98" s="73">
        <f>VLOOKUP($B98,'Tillförd energi'!$B$2:$AS$506,MATCH(K$1,'Tillförd energi'!$B$1:$AQ$1,0),FALSE)</f>
        <v>0</v>
      </c>
      <c r="L98" s="73">
        <f>VLOOKUP($B98,'Tillförd energi'!$B$2:$AS$506,MATCH(L$1,'Tillförd energi'!$B$1:$AQ$1,0),FALSE)</f>
        <v>0</v>
      </c>
      <c r="M98" s="73">
        <f>VLOOKUP($B98,'Tillförd energi'!$B$2:$AS$506,MATCH(M$1,'Tillförd energi'!$B$1:$AQ$1,0),FALSE)</f>
        <v>0</v>
      </c>
      <c r="N98" s="73">
        <f>VLOOKUP($B98,'Tillförd energi'!$B$2:$AS$506,MATCH(N$1,'Tillförd energi'!$B$1:$AQ$1,0),FALSE)</f>
        <v>0</v>
      </c>
      <c r="O98" s="73">
        <f>VLOOKUP($B98,'Tillförd energi'!$B$2:$AS$506,MATCH(O$1,'Tillförd energi'!$B$1:$AQ$1,0),FALSE)</f>
        <v>0</v>
      </c>
      <c r="P98" s="73">
        <f>VLOOKUP($B98,'Tillförd energi'!$B$2:$AS$506,MATCH(P$1,'Tillförd energi'!$B$1:$AQ$1,0),FALSE)</f>
        <v>0</v>
      </c>
      <c r="Q98" s="73">
        <f>VLOOKUP($B98,'Tillförd energi'!$B$2:$AS$506,MATCH(Q$1,'Tillförd energi'!$B$1:$AQ$1,0),FALSE)</f>
        <v>0</v>
      </c>
      <c r="R98" s="73">
        <f>VLOOKUP($B98,'Tillförd energi'!$B$2:$AS$506,MATCH(R$1,'Tillförd energi'!$B$1:$AQ$1,0),FALSE)</f>
        <v>0</v>
      </c>
      <c r="S98" s="73">
        <f>VLOOKUP($B98,'Tillförd energi'!$B$2:$AS$506,MATCH(S$1,'Tillförd energi'!$B$1:$AQ$1,0),FALSE)</f>
        <v>0</v>
      </c>
      <c r="T98" s="73">
        <f>VLOOKUP($B98,'Tillförd energi'!$B$2:$AS$506,MATCH(T$1,'Tillförd energi'!$B$1:$AQ$1,0),FALSE)</f>
        <v>0</v>
      </c>
      <c r="U98" s="73">
        <f>VLOOKUP($B98,'Tillförd energi'!$B$2:$AS$506,MATCH(U$1,'Tillförd energi'!$B$1:$AQ$1,0),FALSE)</f>
        <v>0</v>
      </c>
      <c r="V98" s="73">
        <f>VLOOKUP($B98,'Tillförd energi'!$B$2:$AS$506,MATCH(V$1,'Tillförd energi'!$B$1:$AQ$1,0),FALSE)</f>
        <v>0</v>
      </c>
      <c r="W98" s="73">
        <f>VLOOKUP($B98,'Tillförd energi'!$B$2:$AS$506,MATCH(W$1,'Tillförd energi'!$B$1:$AQ$1,0),FALSE)</f>
        <v>0</v>
      </c>
      <c r="X98" s="73">
        <f>VLOOKUP($B98,'Tillförd energi'!$B$2:$AS$506,MATCH(X$1,'Tillförd energi'!$B$1:$AQ$1,0),FALSE)</f>
        <v>0</v>
      </c>
      <c r="Y98" s="73">
        <f>VLOOKUP($B98,'Tillförd energi'!$B$2:$AS$506,MATCH(Y$1,'Tillförd energi'!$B$1:$AQ$1,0),FALSE)</f>
        <v>0</v>
      </c>
      <c r="Z98" s="73">
        <f>VLOOKUP($B98,'Tillförd energi'!$B$2:$AS$506,MATCH(Z$1,'Tillförd energi'!$B$1:$AQ$1,0),FALSE)</f>
        <v>0</v>
      </c>
      <c r="AA98" s="73">
        <f>VLOOKUP($B98,'Tillförd energi'!$B$2:$AS$506,MATCH(AA$1,'Tillförd energi'!$B$1:$AQ$1,0),FALSE)</f>
        <v>0</v>
      </c>
      <c r="AB98" s="73">
        <f>VLOOKUP($B98,'Tillförd energi'!$B$2:$AS$506,MATCH(AB$1,'Tillförd energi'!$B$1:$AQ$1,0),FALSE)</f>
        <v>0</v>
      </c>
      <c r="AC98" s="73">
        <f>VLOOKUP($B98,'Tillförd energi'!$B$2:$AS$506,MATCH(AC$1,'Tillförd energi'!$B$1:$AQ$1,0),FALSE)</f>
        <v>0</v>
      </c>
      <c r="AD98" s="73">
        <f>VLOOKUP($B98,'Tillförd energi'!$B$2:$AS$506,MATCH(AD$1,'Tillförd energi'!$B$1:$AQ$1,0),FALSE)</f>
        <v>0</v>
      </c>
      <c r="AF98" s="73">
        <f>VLOOKUP($B98,'Tillförd energi'!$B$2:$AS$506,MATCH(AF$1,'Tillförd energi'!$B$1:$AQ$1,0),FALSE)</f>
        <v>0</v>
      </c>
      <c r="AH98" s="73">
        <f>IFERROR(VLOOKUP(B98,Miljö!$B$1:$S$476,9,FALSE)/1,0)</f>
        <v>0</v>
      </c>
      <c r="AJ98" s="81" t="str">
        <f>IFERROR(VLOOKUP($B98,Miljö!$B$1:$S$500,MATCH("hjälpel exklusive kraftvärme (GWh)",Miljö!$B$1:$V$1,0),FALSE)/1,"")</f>
        <v/>
      </c>
      <c r="AK98" s="81">
        <f t="shared" si="11"/>
        <v>0</v>
      </c>
      <c r="AL98" s="81">
        <f>VLOOKUP($B98,'Slutlig allokering'!$B$2:$AL$462,MATCH("Hjälpel kraftvärme",'Slutlig allokering'!$B$2:$AL$2,0),FALSE)</f>
        <v>0</v>
      </c>
      <c r="AN98" s="73">
        <f t="shared" si="12"/>
        <v>0</v>
      </c>
      <c r="AO98" s="73">
        <f t="shared" si="13"/>
        <v>0</v>
      </c>
      <c r="AP98" s="73" t="str">
        <f>IF(ISERROR(1/VLOOKUP($B98,Leveranser!$B$1:$S$500,MATCH("såld värme (gwh)",Leveranser!$B$1:$S$1,0),FALSE)),"",VLOOKUP($B98,Leveranser!$B$1:$S$500,MATCH("såld värme (gwh)",Leveranser!$B$1:$S$1,0),FALSE))</f>
        <v/>
      </c>
      <c r="AQ98" s="73">
        <f>VLOOKUP($B98,Leveranser!$B$1:$Y$500,MATCH("Totalt såld fjärrvärme till andra fjärrvärmeföretag",Leveranser!$B$1:$AA$1,0),FALSE)</f>
        <v>0</v>
      </c>
      <c r="AR98" s="73">
        <f>IF(ISERROR(1/VLOOKUP($B98,Miljö!$B$1:$S$500,MATCH("Såld mängd produktionsspecifik fjärrvärme (GWh)",Miljö!$B$1:$R$1,0),FALSE)),0,VLOOKUP($B98,Miljö!$B$1:$S$500,MATCH("Såld mängd produktionsspecifik fjärrvärme (GWh)",Miljö!$B$1:$R$1,0),FALSE))</f>
        <v>0</v>
      </c>
      <c r="AS98" s="82" t="str">
        <f t="shared" si="18"/>
        <v/>
      </c>
      <c r="AU98" s="73" t="str">
        <f>VLOOKUP($B98,'Miljövärden urval för publ'!$B$2:$I$486,7,FALSE)</f>
        <v>Nej</v>
      </c>
      <c r="AV98" s="73" t="str">
        <f>VLOOKUP($B98,'Miljövärden urval för publ'!$B$2:$I$486,6,FALSE)</f>
        <v>Nej</v>
      </c>
      <c r="AZ98" s="73">
        <f t="shared" si="14"/>
        <v>0</v>
      </c>
      <c r="BA98" s="73">
        <f t="shared" si="19"/>
        <v>0</v>
      </c>
      <c r="BB98" s="73">
        <f t="shared" si="15"/>
        <v>0</v>
      </c>
      <c r="BC98" s="73">
        <f t="shared" si="16"/>
        <v>0</v>
      </c>
      <c r="BE98" s="73">
        <f t="shared" si="20"/>
        <v>0</v>
      </c>
      <c r="BF98" s="73">
        <f t="shared" si="21"/>
        <v>0</v>
      </c>
      <c r="BH98" s="73">
        <f t="shared" si="17"/>
        <v>0</v>
      </c>
    </row>
    <row r="99" spans="1:60" ht="14.5" x14ac:dyDescent="0.35">
      <c r="A99" t="s">
        <v>80</v>
      </c>
      <c r="B99" t="s">
        <v>112</v>
      </c>
      <c r="C99" s="73">
        <f>VLOOKUP($B99,'Tillförd energi'!$B$2:$AS$506,MATCH(C$1,'Tillförd energi'!$B$1:$AQ$1,0),FALSE)</f>
        <v>0</v>
      </c>
      <c r="D99" s="73">
        <f>VLOOKUP($B99,'Tillförd energi'!$B$2:$AS$506,MATCH(D$1,'Tillförd energi'!$B$1:$AQ$1,0),FALSE)</f>
        <v>0.106</v>
      </c>
      <c r="E99" s="73">
        <f>VLOOKUP($B99,'Tillförd energi'!$B$2:$AS$506,MATCH(E$1,'Tillförd energi'!$B$1:$AQ$1,0),FALSE)</f>
        <v>0</v>
      </c>
      <c r="F99" s="73">
        <f>VLOOKUP($B99,'Tillförd energi'!$B$2:$AS$506,MATCH(F$1,'Tillförd energi'!$B$1:$AQ$1,0),FALSE)</f>
        <v>0</v>
      </c>
      <c r="G99" s="73">
        <f>VLOOKUP($B99,'Tillförd energi'!$B$2:$AS$506,MATCH(G$1,'Tillförd energi'!$B$1:$AQ$1,0),FALSE)</f>
        <v>0</v>
      </c>
      <c r="H99" s="73">
        <f>VLOOKUP($B99,'Tillförd energi'!$B$2:$AS$506,MATCH(H$1,'Tillförd energi'!$B$1:$AQ$1,0),FALSE)</f>
        <v>0</v>
      </c>
      <c r="I99" s="73">
        <f>VLOOKUP($B99,'Tillförd energi'!$B$2:$AS$506,MATCH(I$1,'Tillförd energi'!$B$1:$AQ$1,0),FALSE)</f>
        <v>0</v>
      </c>
      <c r="J99" s="73">
        <f>VLOOKUP($B99,'Tillförd energi'!$B$2:$AS$506,MATCH(J$1,'Tillförd energi'!$B$1:$AQ$1,0),FALSE)</f>
        <v>0</v>
      </c>
      <c r="K99" s="73">
        <f>VLOOKUP($B99,'Tillförd energi'!$B$2:$AS$506,MATCH(K$1,'Tillförd energi'!$B$1:$AQ$1,0),FALSE)</f>
        <v>0</v>
      </c>
      <c r="L99" s="73">
        <f>VLOOKUP($B99,'Tillförd energi'!$B$2:$AS$506,MATCH(L$1,'Tillförd energi'!$B$1:$AQ$1,0),FALSE)</f>
        <v>4.4809999999999999</v>
      </c>
      <c r="M99" s="73">
        <f>VLOOKUP($B99,'Tillförd energi'!$B$2:$AS$506,MATCH(M$1,'Tillförd energi'!$B$1:$AQ$1,0),FALSE)</f>
        <v>12.111000000000001</v>
      </c>
      <c r="N99" s="73">
        <f>VLOOKUP($B99,'Tillförd energi'!$B$2:$AS$506,MATCH(N$1,'Tillförd energi'!$B$1:$AQ$1,0),FALSE)</f>
        <v>0</v>
      </c>
      <c r="O99" s="73">
        <f>VLOOKUP($B99,'Tillförd energi'!$B$2:$AS$506,MATCH(O$1,'Tillförd energi'!$B$1:$AQ$1,0),FALSE)</f>
        <v>3.2050000000000001</v>
      </c>
      <c r="P99" s="73">
        <f>VLOOKUP($B99,'Tillförd energi'!$B$2:$AS$506,MATCH(P$1,'Tillförd energi'!$B$1:$AQ$1,0),FALSE)</f>
        <v>0</v>
      </c>
      <c r="Q99" s="73">
        <f>VLOOKUP($B99,'Tillförd energi'!$B$2:$AS$506,MATCH(Q$1,'Tillförd energi'!$B$1:$AQ$1,0),FALSE)</f>
        <v>0</v>
      </c>
      <c r="R99" s="73">
        <f>VLOOKUP($B99,'Tillförd energi'!$B$2:$AS$506,MATCH(R$1,'Tillförd energi'!$B$1:$AQ$1,0),FALSE)</f>
        <v>0</v>
      </c>
      <c r="S99" s="73">
        <f>VLOOKUP($B99,'Tillförd energi'!$B$2:$AS$506,MATCH(S$1,'Tillförd energi'!$B$1:$AQ$1,0),FALSE)</f>
        <v>0</v>
      </c>
      <c r="T99" s="73">
        <f>VLOOKUP($B99,'Tillförd energi'!$B$2:$AS$506,MATCH(T$1,'Tillförd energi'!$B$1:$AQ$1,0),FALSE)</f>
        <v>7.1020000000000003</v>
      </c>
      <c r="U99" s="73">
        <f>VLOOKUP($B99,'Tillförd energi'!$B$2:$AS$506,MATCH(U$1,'Tillförd energi'!$B$1:$AQ$1,0),FALSE)</f>
        <v>0</v>
      </c>
      <c r="V99" s="73">
        <f>VLOOKUP($B99,'Tillförd energi'!$B$2:$AS$506,MATCH(V$1,'Tillförd energi'!$B$1:$AQ$1,0),FALSE)</f>
        <v>0</v>
      </c>
      <c r="W99" s="73">
        <f>VLOOKUP($B99,'Tillförd energi'!$B$2:$AS$506,MATCH(W$1,'Tillförd energi'!$B$1:$AQ$1,0),FALSE)</f>
        <v>0</v>
      </c>
      <c r="X99" s="73">
        <f>VLOOKUP($B99,'Tillförd energi'!$B$2:$AS$506,MATCH(X$1,'Tillförd energi'!$B$1:$AQ$1,0),FALSE)</f>
        <v>0</v>
      </c>
      <c r="Y99" s="73">
        <f>VLOOKUP($B99,'Tillförd energi'!$B$2:$AS$506,MATCH(Y$1,'Tillförd energi'!$B$1:$AQ$1,0),FALSE)</f>
        <v>0</v>
      </c>
      <c r="Z99" s="73">
        <f>VLOOKUP($B99,'Tillförd energi'!$B$2:$AS$506,MATCH(Z$1,'Tillförd energi'!$B$1:$AQ$1,0),FALSE)</f>
        <v>0</v>
      </c>
      <c r="AA99" s="73">
        <f>VLOOKUP($B99,'Tillförd energi'!$B$2:$AS$506,MATCH(AA$1,'Tillförd energi'!$B$1:$AQ$1,0),FALSE)</f>
        <v>0</v>
      </c>
      <c r="AB99" s="73">
        <f>VLOOKUP($B99,'Tillförd energi'!$B$2:$AS$506,MATCH(AB$1,'Tillförd energi'!$B$1:$AQ$1,0),FALSE)</f>
        <v>0</v>
      </c>
      <c r="AC99" s="73">
        <f>VLOOKUP($B99,'Tillförd energi'!$B$2:$AS$506,MATCH(AC$1,'Tillförd energi'!$B$1:$AQ$1,0),FALSE)</f>
        <v>0</v>
      </c>
      <c r="AD99" s="73">
        <f>VLOOKUP($B99,'Tillförd energi'!$B$2:$AS$506,MATCH(AD$1,'Tillförd energi'!$B$1:$AQ$1,0),FALSE)</f>
        <v>0</v>
      </c>
      <c r="AF99" s="73">
        <f>VLOOKUP($B99,'Tillförd energi'!$B$2:$AS$506,MATCH(AF$1,'Tillförd energi'!$B$1:$AQ$1,0),FALSE)</f>
        <v>0.47399999999999998</v>
      </c>
      <c r="AH99" s="73">
        <f>IFERROR(VLOOKUP(B99,Miljö!$B$1:$S$476,9,FALSE)/1,0)</f>
        <v>0</v>
      </c>
      <c r="AJ99" s="81">
        <f>IFERROR(VLOOKUP($B99,Miljö!$B$1:$S$500,MATCH("hjälpel exklusive kraftvärme (GWh)",Miljö!$B$1:$V$1,0),FALSE)/1,"")</f>
        <v>0.47399999999999998</v>
      </c>
      <c r="AK99" s="81">
        <f t="shared" si="11"/>
        <v>0.47399999999999998</v>
      </c>
      <c r="AL99" s="81">
        <f>VLOOKUP($B99,'Slutlig allokering'!$B$2:$AL$462,MATCH("Hjälpel kraftvärme",'Slutlig allokering'!$B$2:$AL$2,0),FALSE)</f>
        <v>0</v>
      </c>
      <c r="AN99" s="73">
        <f t="shared" si="12"/>
        <v>27.478999999999999</v>
      </c>
      <c r="AO99" s="73">
        <f t="shared" si="13"/>
        <v>27.478999999999999</v>
      </c>
      <c r="AP99" s="73">
        <f>IF(ISERROR(1/VLOOKUP($B99,Leveranser!$B$1:$S$500,MATCH("såld värme (gwh)",Leveranser!$B$1:$S$1,0),FALSE)),"",VLOOKUP($B99,Leveranser!$B$1:$S$500,MATCH("såld värme (gwh)",Leveranser!$B$1:$S$1,0),FALSE))</f>
        <v>24.253</v>
      </c>
      <c r="AQ99" s="73">
        <f>VLOOKUP($B99,Leveranser!$B$1:$Y$500,MATCH("Totalt såld fjärrvärme till andra fjärrvärmeföretag",Leveranser!$B$1:$AA$1,0),FALSE)</f>
        <v>0</v>
      </c>
      <c r="AR99" s="73">
        <f>IF(ISERROR(1/VLOOKUP($B99,Miljö!$B$1:$S$500,MATCH("Såld mängd produktionsspecifik fjärrvärme (GWh)",Miljö!$B$1:$R$1,0),FALSE)),0,VLOOKUP($B99,Miljö!$B$1:$S$500,MATCH("Såld mängd produktionsspecifik fjärrvärme (GWh)",Miljö!$B$1:$R$1,0),FALSE))</f>
        <v>0</v>
      </c>
      <c r="AS99" s="82">
        <f t="shared" si="18"/>
        <v>0.88260125914334586</v>
      </c>
      <c r="AU99" s="73" t="str">
        <f>VLOOKUP($B99,'Miljövärden urval för publ'!$B$2:$I$486,7,FALSE)</f>
        <v>Ja</v>
      </c>
      <c r="AV99" s="73" t="str">
        <f>VLOOKUP($B99,'Miljövärden urval för publ'!$B$2:$I$486,6,FALSE)</f>
        <v>Nej</v>
      </c>
      <c r="AZ99" s="73">
        <f t="shared" si="14"/>
        <v>0.47399999999999998</v>
      </c>
      <c r="BA99" s="73">
        <f t="shared" si="19"/>
        <v>0</v>
      </c>
      <c r="BB99" s="73">
        <f t="shared" si="15"/>
        <v>19.796999999999997</v>
      </c>
      <c r="BC99" s="73">
        <f t="shared" si="16"/>
        <v>7.1020000000000003</v>
      </c>
      <c r="BE99" s="73">
        <f t="shared" si="20"/>
        <v>0</v>
      </c>
      <c r="BF99" s="73">
        <f t="shared" si="21"/>
        <v>0</v>
      </c>
      <c r="BH99" s="73">
        <f t="shared" si="17"/>
        <v>26.898999999999997</v>
      </c>
    </row>
    <row r="100" spans="1:60" ht="14.5" x14ac:dyDescent="0.35">
      <c r="A100" t="s">
        <v>80</v>
      </c>
      <c r="B100" t="s">
        <v>113</v>
      </c>
      <c r="C100" s="73">
        <f>VLOOKUP($B100,'Tillförd energi'!$B$2:$AS$506,MATCH(C$1,'Tillförd energi'!$B$1:$AQ$1,0),FALSE)</f>
        <v>0</v>
      </c>
      <c r="D100" s="73">
        <f>VLOOKUP($B100,'Tillförd energi'!$B$2:$AS$506,MATCH(D$1,'Tillförd energi'!$B$1:$AQ$1,0),FALSE)</f>
        <v>0</v>
      </c>
      <c r="E100" s="73">
        <f>VLOOKUP($B100,'Tillförd energi'!$B$2:$AS$506,MATCH(E$1,'Tillförd energi'!$B$1:$AQ$1,0),FALSE)</f>
        <v>0</v>
      </c>
      <c r="F100" s="73">
        <f>VLOOKUP($B100,'Tillförd energi'!$B$2:$AS$506,MATCH(F$1,'Tillförd energi'!$B$1:$AQ$1,0),FALSE)</f>
        <v>0</v>
      </c>
      <c r="G100" s="73">
        <f>VLOOKUP($B100,'Tillförd energi'!$B$2:$AS$506,MATCH(G$1,'Tillförd energi'!$B$1:$AQ$1,0),FALSE)</f>
        <v>0</v>
      </c>
      <c r="H100" s="73">
        <f>VLOOKUP($B100,'Tillförd energi'!$B$2:$AS$506,MATCH(H$1,'Tillförd energi'!$B$1:$AQ$1,0),FALSE)</f>
        <v>0</v>
      </c>
      <c r="I100" s="73">
        <f>VLOOKUP($B100,'Tillförd energi'!$B$2:$AS$506,MATCH(I$1,'Tillförd energi'!$B$1:$AQ$1,0),FALSE)</f>
        <v>0</v>
      </c>
      <c r="J100" s="73">
        <f>VLOOKUP($B100,'Tillförd energi'!$B$2:$AS$506,MATCH(J$1,'Tillförd energi'!$B$1:$AQ$1,0),FALSE)</f>
        <v>0</v>
      </c>
      <c r="K100" s="73">
        <f>VLOOKUP($B100,'Tillförd energi'!$B$2:$AS$506,MATCH(K$1,'Tillförd energi'!$B$1:$AQ$1,0),FALSE)</f>
        <v>0</v>
      </c>
      <c r="L100" s="73">
        <f>VLOOKUP($B100,'Tillförd energi'!$B$2:$AS$506,MATCH(L$1,'Tillförd energi'!$B$1:$AQ$1,0),FALSE)</f>
        <v>0</v>
      </c>
      <c r="M100" s="73">
        <f>VLOOKUP($B100,'Tillförd energi'!$B$2:$AS$506,MATCH(M$1,'Tillförd energi'!$B$1:$AQ$1,0),FALSE)</f>
        <v>0</v>
      </c>
      <c r="N100" s="73">
        <f>VLOOKUP($B100,'Tillförd energi'!$B$2:$AS$506,MATCH(N$1,'Tillförd energi'!$B$1:$AQ$1,0),FALSE)</f>
        <v>0</v>
      </c>
      <c r="O100" s="73">
        <f>VLOOKUP($B100,'Tillförd energi'!$B$2:$AS$506,MATCH(O$1,'Tillförd energi'!$B$1:$AQ$1,0),FALSE)</f>
        <v>0</v>
      </c>
      <c r="P100" s="73">
        <f>VLOOKUP($B100,'Tillförd energi'!$B$2:$AS$506,MATCH(P$1,'Tillförd energi'!$B$1:$AQ$1,0),FALSE)</f>
        <v>0</v>
      </c>
      <c r="Q100" s="73">
        <f>VLOOKUP($B100,'Tillförd energi'!$B$2:$AS$506,MATCH(Q$1,'Tillförd energi'!$B$1:$AQ$1,0),FALSE)</f>
        <v>0</v>
      </c>
      <c r="R100" s="73">
        <f>VLOOKUP($B100,'Tillförd energi'!$B$2:$AS$506,MATCH(R$1,'Tillförd energi'!$B$1:$AQ$1,0),FALSE)</f>
        <v>0</v>
      </c>
      <c r="S100" s="73">
        <f>VLOOKUP($B100,'Tillförd energi'!$B$2:$AS$506,MATCH(S$1,'Tillförd energi'!$B$1:$AQ$1,0),FALSE)</f>
        <v>0</v>
      </c>
      <c r="T100" s="73">
        <f>VLOOKUP($B100,'Tillförd energi'!$B$2:$AS$506,MATCH(T$1,'Tillförd energi'!$B$1:$AQ$1,0),FALSE)</f>
        <v>0</v>
      </c>
      <c r="U100" s="73">
        <f>VLOOKUP($B100,'Tillförd energi'!$B$2:$AS$506,MATCH(U$1,'Tillförd energi'!$B$1:$AQ$1,0),FALSE)</f>
        <v>0</v>
      </c>
      <c r="V100" s="73">
        <f>VLOOKUP($B100,'Tillförd energi'!$B$2:$AS$506,MATCH(V$1,'Tillförd energi'!$B$1:$AQ$1,0),FALSE)</f>
        <v>0</v>
      </c>
      <c r="W100" s="73">
        <f>VLOOKUP($B100,'Tillförd energi'!$B$2:$AS$506,MATCH(W$1,'Tillförd energi'!$B$1:$AQ$1,0),FALSE)</f>
        <v>0</v>
      </c>
      <c r="X100" s="73">
        <f>VLOOKUP($B100,'Tillförd energi'!$B$2:$AS$506,MATCH(X$1,'Tillförd energi'!$B$1:$AQ$1,0),FALSE)</f>
        <v>0</v>
      </c>
      <c r="Y100" s="73">
        <f>VLOOKUP($B100,'Tillförd energi'!$B$2:$AS$506,MATCH(Y$1,'Tillförd energi'!$B$1:$AQ$1,0),FALSE)</f>
        <v>0</v>
      </c>
      <c r="Z100" s="73">
        <f>VLOOKUP($B100,'Tillförd energi'!$B$2:$AS$506,MATCH(Z$1,'Tillförd energi'!$B$1:$AQ$1,0),FALSE)</f>
        <v>0</v>
      </c>
      <c r="AA100" s="73">
        <f>VLOOKUP($B100,'Tillförd energi'!$B$2:$AS$506,MATCH(AA$1,'Tillförd energi'!$B$1:$AQ$1,0),FALSE)</f>
        <v>0</v>
      </c>
      <c r="AB100" s="73">
        <f>VLOOKUP($B100,'Tillförd energi'!$B$2:$AS$506,MATCH(AB$1,'Tillförd energi'!$B$1:$AQ$1,0),FALSE)</f>
        <v>0</v>
      </c>
      <c r="AC100" s="73">
        <f>VLOOKUP($B100,'Tillförd energi'!$B$2:$AS$506,MATCH(AC$1,'Tillförd energi'!$B$1:$AQ$1,0),FALSE)</f>
        <v>0</v>
      </c>
      <c r="AD100" s="73">
        <f>VLOOKUP($B100,'Tillförd energi'!$B$2:$AS$506,MATCH(AD$1,'Tillförd energi'!$B$1:$AQ$1,0),FALSE)</f>
        <v>0</v>
      </c>
      <c r="AF100" s="73">
        <f>VLOOKUP($B100,'Tillförd energi'!$B$2:$AS$506,MATCH(AF$1,'Tillförd energi'!$B$1:$AQ$1,0),FALSE)</f>
        <v>0</v>
      </c>
      <c r="AH100" s="73">
        <f>IFERROR(VLOOKUP(B100,Miljö!$B$1:$S$476,9,FALSE)/1,0)</f>
        <v>0</v>
      </c>
      <c r="AJ100" s="81" t="str">
        <f>IFERROR(VLOOKUP($B100,Miljö!$B$1:$S$500,MATCH("hjälpel exklusive kraftvärme (GWh)",Miljö!$B$1:$V$1,0),FALSE)/1,"")</f>
        <v/>
      </c>
      <c r="AK100" s="81">
        <f t="shared" si="11"/>
        <v>0</v>
      </c>
      <c r="AL100" s="81">
        <f>VLOOKUP($B100,'Slutlig allokering'!$B$2:$AL$462,MATCH("Hjälpel kraftvärme",'Slutlig allokering'!$B$2:$AL$2,0),FALSE)</f>
        <v>0</v>
      </c>
      <c r="AN100" s="73">
        <f t="shared" si="12"/>
        <v>0</v>
      </c>
      <c r="AO100" s="73">
        <f t="shared" si="13"/>
        <v>0</v>
      </c>
      <c r="AP100" s="73" t="str">
        <f>IF(ISERROR(1/VLOOKUP($B100,Leveranser!$B$1:$S$500,MATCH("såld värme (gwh)",Leveranser!$B$1:$S$1,0),FALSE)),"",VLOOKUP($B100,Leveranser!$B$1:$S$500,MATCH("såld värme (gwh)",Leveranser!$B$1:$S$1,0),FALSE))</f>
        <v/>
      </c>
      <c r="AQ100" s="73">
        <f>VLOOKUP($B100,Leveranser!$B$1:$Y$500,MATCH("Totalt såld fjärrvärme till andra fjärrvärmeföretag",Leveranser!$B$1:$AA$1,0),FALSE)</f>
        <v>0</v>
      </c>
      <c r="AR100" s="73">
        <f>IF(ISERROR(1/VLOOKUP($B100,Miljö!$B$1:$S$500,MATCH("Såld mängd produktionsspecifik fjärrvärme (GWh)",Miljö!$B$1:$R$1,0),FALSE)),0,VLOOKUP($B100,Miljö!$B$1:$S$500,MATCH("Såld mängd produktionsspecifik fjärrvärme (GWh)",Miljö!$B$1:$R$1,0),FALSE))</f>
        <v>0</v>
      </c>
      <c r="AS100" s="82" t="str">
        <f t="shared" si="18"/>
        <v/>
      </c>
      <c r="AU100" s="73" t="str">
        <f>VLOOKUP($B100,'Miljövärden urval för publ'!$B$2:$I$486,7,FALSE)</f>
        <v>Nej</v>
      </c>
      <c r="AV100" s="73" t="str">
        <f>VLOOKUP($B100,'Miljövärden urval för publ'!$B$2:$I$486,6,FALSE)</f>
        <v>Nej</v>
      </c>
      <c r="AZ100" s="73">
        <f t="shared" si="14"/>
        <v>0</v>
      </c>
      <c r="BA100" s="73">
        <f t="shared" si="19"/>
        <v>0</v>
      </c>
      <c r="BB100" s="73">
        <f t="shared" si="15"/>
        <v>0</v>
      </c>
      <c r="BC100" s="73">
        <f t="shared" si="16"/>
        <v>0</v>
      </c>
      <c r="BE100" s="73">
        <f t="shared" si="20"/>
        <v>0</v>
      </c>
      <c r="BF100" s="73">
        <f t="shared" si="21"/>
        <v>0</v>
      </c>
      <c r="BH100" s="73">
        <f t="shared" si="17"/>
        <v>0</v>
      </c>
    </row>
    <row r="101" spans="1:60" ht="14.5" x14ac:dyDescent="0.35">
      <c r="A101" t="s">
        <v>80</v>
      </c>
      <c r="B101" t="s">
        <v>114</v>
      </c>
      <c r="C101" s="73">
        <f>VLOOKUP($B101,'Tillförd energi'!$B$2:$AS$506,MATCH(C$1,'Tillförd energi'!$B$1:$AQ$1,0),FALSE)</f>
        <v>0</v>
      </c>
      <c r="D101" s="73">
        <f>VLOOKUP($B101,'Tillförd energi'!$B$2:$AS$506,MATCH(D$1,'Tillförd energi'!$B$1:$AQ$1,0),FALSE)</f>
        <v>1.2</v>
      </c>
      <c r="E101" s="73">
        <f>VLOOKUP($B101,'Tillförd energi'!$B$2:$AS$506,MATCH(E$1,'Tillförd energi'!$B$1:$AQ$1,0),FALSE)</f>
        <v>0</v>
      </c>
      <c r="F101" s="73">
        <f>VLOOKUP($B101,'Tillförd energi'!$B$2:$AS$506,MATCH(F$1,'Tillförd energi'!$B$1:$AQ$1,0),FALSE)</f>
        <v>0</v>
      </c>
      <c r="G101" s="73">
        <f>VLOOKUP($B101,'Tillförd energi'!$B$2:$AS$506,MATCH(G$1,'Tillförd energi'!$B$1:$AQ$1,0),FALSE)</f>
        <v>0</v>
      </c>
      <c r="H101" s="73">
        <f>VLOOKUP($B101,'Tillförd energi'!$B$2:$AS$506,MATCH(H$1,'Tillförd energi'!$B$1:$AQ$1,0),FALSE)</f>
        <v>0</v>
      </c>
      <c r="I101" s="73">
        <f>VLOOKUP($B101,'Tillförd energi'!$B$2:$AS$506,MATCH(I$1,'Tillförd energi'!$B$1:$AQ$1,0),FALSE)</f>
        <v>0</v>
      </c>
      <c r="J101" s="73">
        <f>VLOOKUP($B101,'Tillförd energi'!$B$2:$AS$506,MATCH(J$1,'Tillförd energi'!$B$1:$AQ$1,0),FALSE)</f>
        <v>0</v>
      </c>
      <c r="K101" s="73">
        <f>VLOOKUP($B101,'Tillförd energi'!$B$2:$AS$506,MATCH(K$1,'Tillförd energi'!$B$1:$AQ$1,0),FALSE)</f>
        <v>0</v>
      </c>
      <c r="L101" s="73">
        <f>VLOOKUP($B101,'Tillförd energi'!$B$2:$AS$506,MATCH(L$1,'Tillförd energi'!$B$1:$AQ$1,0),FALSE)</f>
        <v>0</v>
      </c>
      <c r="M101" s="73">
        <f>VLOOKUP($B101,'Tillförd energi'!$B$2:$AS$506,MATCH(M$1,'Tillförd energi'!$B$1:$AQ$1,0),FALSE)</f>
        <v>0</v>
      </c>
      <c r="N101" s="73">
        <f>VLOOKUP($B101,'Tillförd energi'!$B$2:$AS$506,MATCH(N$1,'Tillförd energi'!$B$1:$AQ$1,0),FALSE)</f>
        <v>0</v>
      </c>
      <c r="O101" s="73">
        <f>VLOOKUP($B101,'Tillförd energi'!$B$2:$AS$506,MATCH(O$1,'Tillförd energi'!$B$1:$AQ$1,0),FALSE)</f>
        <v>2.5</v>
      </c>
      <c r="P101" s="73">
        <f>VLOOKUP($B101,'Tillförd energi'!$B$2:$AS$506,MATCH(P$1,'Tillförd energi'!$B$1:$AQ$1,0),FALSE)</f>
        <v>0</v>
      </c>
      <c r="Q101" s="73">
        <f>VLOOKUP($B101,'Tillförd energi'!$B$2:$AS$506,MATCH(Q$1,'Tillförd energi'!$B$1:$AQ$1,0),FALSE)</f>
        <v>0</v>
      </c>
      <c r="R101" s="73">
        <f>VLOOKUP($B101,'Tillförd energi'!$B$2:$AS$506,MATCH(R$1,'Tillförd energi'!$B$1:$AQ$1,0),FALSE)</f>
        <v>12.4</v>
      </c>
      <c r="S101" s="73">
        <f>VLOOKUP($B101,'Tillförd energi'!$B$2:$AS$506,MATCH(S$1,'Tillförd energi'!$B$1:$AQ$1,0),FALSE)</f>
        <v>0</v>
      </c>
      <c r="T101" s="73">
        <f>VLOOKUP($B101,'Tillförd energi'!$B$2:$AS$506,MATCH(T$1,'Tillförd energi'!$B$1:$AQ$1,0),FALSE)</f>
        <v>0</v>
      </c>
      <c r="U101" s="73">
        <f>VLOOKUP($B101,'Tillförd energi'!$B$2:$AS$506,MATCH(U$1,'Tillförd energi'!$B$1:$AQ$1,0),FALSE)</f>
        <v>0</v>
      </c>
      <c r="V101" s="73">
        <f>VLOOKUP($B101,'Tillförd energi'!$B$2:$AS$506,MATCH(V$1,'Tillförd energi'!$B$1:$AQ$1,0),FALSE)</f>
        <v>0</v>
      </c>
      <c r="W101" s="73">
        <f>VLOOKUP($B101,'Tillförd energi'!$B$2:$AS$506,MATCH(W$1,'Tillförd energi'!$B$1:$AQ$1,0),FALSE)</f>
        <v>0</v>
      </c>
      <c r="X101" s="73">
        <f>VLOOKUP($B101,'Tillförd energi'!$B$2:$AS$506,MATCH(X$1,'Tillförd energi'!$B$1:$AQ$1,0),FALSE)</f>
        <v>0</v>
      </c>
      <c r="Y101" s="73">
        <f>VLOOKUP($B101,'Tillförd energi'!$B$2:$AS$506,MATCH(Y$1,'Tillförd energi'!$B$1:$AQ$1,0),FALSE)</f>
        <v>0</v>
      </c>
      <c r="Z101" s="73">
        <f>VLOOKUP($B101,'Tillförd energi'!$B$2:$AS$506,MATCH(Z$1,'Tillförd energi'!$B$1:$AQ$1,0),FALSE)</f>
        <v>0</v>
      </c>
      <c r="AA101" s="73">
        <f>VLOOKUP($B101,'Tillförd energi'!$B$2:$AS$506,MATCH(AA$1,'Tillförd energi'!$B$1:$AQ$1,0),FALSE)</f>
        <v>0</v>
      </c>
      <c r="AB101" s="73">
        <f>VLOOKUP($B101,'Tillförd energi'!$B$2:$AS$506,MATCH(AB$1,'Tillförd energi'!$B$1:$AQ$1,0),FALSE)</f>
        <v>0</v>
      </c>
      <c r="AC101" s="73">
        <f>VLOOKUP($B101,'Tillförd energi'!$B$2:$AS$506,MATCH(AC$1,'Tillförd energi'!$B$1:$AQ$1,0),FALSE)</f>
        <v>0</v>
      </c>
      <c r="AD101" s="73">
        <f>VLOOKUP($B101,'Tillförd energi'!$B$2:$AS$506,MATCH(AD$1,'Tillförd energi'!$B$1:$AQ$1,0),FALSE)</f>
        <v>0</v>
      </c>
      <c r="AF101" s="73">
        <f>VLOOKUP($B101,'Tillförd energi'!$B$2:$AS$506,MATCH(AF$1,'Tillförd energi'!$B$1:$AQ$1,0),FALSE)</f>
        <v>0.18</v>
      </c>
      <c r="AH101" s="73">
        <f>IFERROR(VLOOKUP(B101,Miljö!$B$1:$S$476,9,FALSE)/1,0)</f>
        <v>0</v>
      </c>
      <c r="AJ101" s="81">
        <f>IFERROR(VLOOKUP($B101,Miljö!$B$1:$S$500,MATCH("hjälpel exklusive kraftvärme (GWh)",Miljö!$B$1:$V$1,0),FALSE)/1,"")</f>
        <v>0.18</v>
      </c>
      <c r="AK101" s="81">
        <f t="shared" si="11"/>
        <v>0.18</v>
      </c>
      <c r="AL101" s="81">
        <f>VLOOKUP($B101,'Slutlig allokering'!$B$2:$AL$462,MATCH("Hjälpel kraftvärme",'Slutlig allokering'!$B$2:$AL$2,0),FALSE)</f>
        <v>0</v>
      </c>
      <c r="AN101" s="73">
        <f t="shared" si="12"/>
        <v>16.28</v>
      </c>
      <c r="AO101" s="73">
        <f t="shared" si="13"/>
        <v>16.28</v>
      </c>
      <c r="AP101" s="73">
        <f>IF(ISERROR(1/VLOOKUP($B101,Leveranser!$B$1:$S$500,MATCH("såld värme (gwh)",Leveranser!$B$1:$S$1,0),FALSE)),"",VLOOKUP($B101,Leveranser!$B$1:$S$500,MATCH("såld värme (gwh)",Leveranser!$B$1:$S$1,0),FALSE))</f>
        <v>12.2</v>
      </c>
      <c r="AQ101" s="73">
        <f>VLOOKUP($B101,Leveranser!$B$1:$Y$500,MATCH("Totalt såld fjärrvärme till andra fjärrvärmeföretag",Leveranser!$B$1:$AA$1,0),FALSE)</f>
        <v>0</v>
      </c>
      <c r="AR101" s="73">
        <f>IF(ISERROR(1/VLOOKUP($B101,Miljö!$B$1:$S$500,MATCH("Såld mängd produktionsspecifik fjärrvärme (GWh)",Miljö!$B$1:$R$1,0),FALSE)),0,VLOOKUP($B101,Miljö!$B$1:$S$500,MATCH("Såld mängd produktionsspecifik fjärrvärme (GWh)",Miljö!$B$1:$R$1,0),FALSE))</f>
        <v>0</v>
      </c>
      <c r="AS101" s="82">
        <f t="shared" si="18"/>
        <v>0.74938574938574931</v>
      </c>
      <c r="AU101" s="73" t="str">
        <f>VLOOKUP($B101,'Miljövärden urval för publ'!$B$2:$I$486,7,FALSE)</f>
        <v>Ja</v>
      </c>
      <c r="AV101" s="73" t="str">
        <f>VLOOKUP($B101,'Miljövärden urval för publ'!$B$2:$I$486,6,FALSE)</f>
        <v>Nej</v>
      </c>
      <c r="AZ101" s="73">
        <f t="shared" si="14"/>
        <v>0.18</v>
      </c>
      <c r="BA101" s="73">
        <f t="shared" si="19"/>
        <v>0</v>
      </c>
      <c r="BB101" s="73">
        <f t="shared" si="15"/>
        <v>2.5</v>
      </c>
      <c r="BC101" s="73">
        <f t="shared" si="16"/>
        <v>12.4</v>
      </c>
      <c r="BE101" s="73">
        <f t="shared" si="20"/>
        <v>0</v>
      </c>
      <c r="BF101" s="73">
        <f t="shared" si="21"/>
        <v>0</v>
      </c>
      <c r="BH101" s="73">
        <f t="shared" si="17"/>
        <v>14.9</v>
      </c>
    </row>
    <row r="102" spans="1:60" ht="14.5" x14ac:dyDescent="0.35">
      <c r="A102" t="s">
        <v>80</v>
      </c>
      <c r="B102" t="s">
        <v>115</v>
      </c>
      <c r="C102" s="73">
        <f>VLOOKUP($B102,'Tillförd energi'!$B$2:$AS$506,MATCH(C$1,'Tillförd energi'!$B$1:$AQ$1,0),FALSE)</f>
        <v>0</v>
      </c>
      <c r="D102" s="73">
        <f>VLOOKUP($B102,'Tillförd energi'!$B$2:$AS$506,MATCH(D$1,'Tillförd energi'!$B$1:$AQ$1,0),FALSE)</f>
        <v>0</v>
      </c>
      <c r="E102" s="73">
        <f>VLOOKUP($B102,'Tillförd energi'!$B$2:$AS$506,MATCH(E$1,'Tillförd energi'!$B$1:$AQ$1,0),FALSE)</f>
        <v>0</v>
      </c>
      <c r="F102" s="73">
        <f>VLOOKUP($B102,'Tillförd energi'!$B$2:$AS$506,MATCH(F$1,'Tillförd energi'!$B$1:$AQ$1,0),FALSE)</f>
        <v>0</v>
      </c>
      <c r="G102" s="73">
        <f>VLOOKUP($B102,'Tillförd energi'!$B$2:$AS$506,MATCH(G$1,'Tillförd energi'!$B$1:$AQ$1,0),FALSE)</f>
        <v>0</v>
      </c>
      <c r="H102" s="73">
        <f>VLOOKUP($B102,'Tillförd energi'!$B$2:$AS$506,MATCH(H$1,'Tillförd energi'!$B$1:$AQ$1,0),FALSE)</f>
        <v>0</v>
      </c>
      <c r="I102" s="73">
        <f>VLOOKUP($B102,'Tillförd energi'!$B$2:$AS$506,MATCH(I$1,'Tillförd energi'!$B$1:$AQ$1,0),FALSE)</f>
        <v>0</v>
      </c>
      <c r="J102" s="73">
        <f>VLOOKUP($B102,'Tillförd energi'!$B$2:$AS$506,MATCH(J$1,'Tillförd energi'!$B$1:$AQ$1,0),FALSE)</f>
        <v>0</v>
      </c>
      <c r="K102" s="73">
        <f>VLOOKUP($B102,'Tillförd energi'!$B$2:$AS$506,MATCH(K$1,'Tillförd energi'!$B$1:$AQ$1,0),FALSE)</f>
        <v>0</v>
      </c>
      <c r="L102" s="73">
        <f>VLOOKUP($B102,'Tillförd energi'!$B$2:$AS$506,MATCH(L$1,'Tillförd energi'!$B$1:$AQ$1,0),FALSE)</f>
        <v>0</v>
      </c>
      <c r="M102" s="73">
        <f>VLOOKUP($B102,'Tillförd energi'!$B$2:$AS$506,MATCH(M$1,'Tillförd energi'!$B$1:$AQ$1,0),FALSE)</f>
        <v>0</v>
      </c>
      <c r="N102" s="73">
        <f>VLOOKUP($B102,'Tillförd energi'!$B$2:$AS$506,MATCH(N$1,'Tillförd energi'!$B$1:$AQ$1,0),FALSE)</f>
        <v>0</v>
      </c>
      <c r="O102" s="73">
        <f>VLOOKUP($B102,'Tillförd energi'!$B$2:$AS$506,MATCH(O$1,'Tillförd energi'!$B$1:$AQ$1,0),FALSE)</f>
        <v>0</v>
      </c>
      <c r="P102" s="73">
        <f>VLOOKUP($B102,'Tillförd energi'!$B$2:$AS$506,MATCH(P$1,'Tillförd energi'!$B$1:$AQ$1,0),FALSE)</f>
        <v>0</v>
      </c>
      <c r="Q102" s="73">
        <f>VLOOKUP($B102,'Tillförd energi'!$B$2:$AS$506,MATCH(Q$1,'Tillförd energi'!$B$1:$AQ$1,0),FALSE)</f>
        <v>0</v>
      </c>
      <c r="R102" s="73">
        <f>VLOOKUP($B102,'Tillförd energi'!$B$2:$AS$506,MATCH(R$1,'Tillförd energi'!$B$1:$AQ$1,0),FALSE)</f>
        <v>0</v>
      </c>
      <c r="S102" s="73">
        <f>VLOOKUP($B102,'Tillförd energi'!$B$2:$AS$506,MATCH(S$1,'Tillförd energi'!$B$1:$AQ$1,0),FALSE)</f>
        <v>0</v>
      </c>
      <c r="T102" s="73">
        <f>VLOOKUP($B102,'Tillförd energi'!$B$2:$AS$506,MATCH(T$1,'Tillförd energi'!$B$1:$AQ$1,0),FALSE)</f>
        <v>0</v>
      </c>
      <c r="U102" s="73">
        <f>VLOOKUP($B102,'Tillförd energi'!$B$2:$AS$506,MATCH(U$1,'Tillförd energi'!$B$1:$AQ$1,0),FALSE)</f>
        <v>0</v>
      </c>
      <c r="V102" s="73">
        <f>VLOOKUP($B102,'Tillförd energi'!$B$2:$AS$506,MATCH(V$1,'Tillförd energi'!$B$1:$AQ$1,0),FALSE)</f>
        <v>0</v>
      </c>
      <c r="W102" s="73">
        <f>VLOOKUP($B102,'Tillförd energi'!$B$2:$AS$506,MATCH(W$1,'Tillförd energi'!$B$1:$AQ$1,0),FALSE)</f>
        <v>0</v>
      </c>
      <c r="X102" s="73">
        <f>VLOOKUP($B102,'Tillförd energi'!$B$2:$AS$506,MATCH(X$1,'Tillförd energi'!$B$1:$AQ$1,0),FALSE)</f>
        <v>0</v>
      </c>
      <c r="Y102" s="73">
        <f>VLOOKUP($B102,'Tillförd energi'!$B$2:$AS$506,MATCH(Y$1,'Tillförd energi'!$B$1:$AQ$1,0),FALSE)</f>
        <v>0</v>
      </c>
      <c r="Z102" s="73">
        <f>VLOOKUP($B102,'Tillförd energi'!$B$2:$AS$506,MATCH(Z$1,'Tillförd energi'!$B$1:$AQ$1,0),FALSE)</f>
        <v>0</v>
      </c>
      <c r="AA102" s="73">
        <f>VLOOKUP($B102,'Tillförd energi'!$B$2:$AS$506,MATCH(AA$1,'Tillförd energi'!$B$1:$AQ$1,0),FALSE)</f>
        <v>0</v>
      </c>
      <c r="AB102" s="73">
        <f>VLOOKUP($B102,'Tillförd energi'!$B$2:$AS$506,MATCH(AB$1,'Tillförd energi'!$B$1:$AQ$1,0),FALSE)</f>
        <v>0</v>
      </c>
      <c r="AC102" s="73">
        <f>VLOOKUP($B102,'Tillförd energi'!$B$2:$AS$506,MATCH(AC$1,'Tillförd energi'!$B$1:$AQ$1,0),FALSE)</f>
        <v>0</v>
      </c>
      <c r="AD102" s="73">
        <f>VLOOKUP($B102,'Tillförd energi'!$B$2:$AS$506,MATCH(AD$1,'Tillförd energi'!$B$1:$AQ$1,0),FALSE)</f>
        <v>0</v>
      </c>
      <c r="AF102" s="73">
        <f>VLOOKUP($B102,'Tillförd energi'!$B$2:$AS$506,MATCH(AF$1,'Tillförd energi'!$B$1:$AQ$1,0),FALSE)</f>
        <v>0</v>
      </c>
      <c r="AH102" s="73">
        <f>IFERROR(VLOOKUP(B102,Miljö!$B$1:$S$476,9,FALSE)/1,0)</f>
        <v>0</v>
      </c>
      <c r="AJ102" s="81" t="str">
        <f>IFERROR(VLOOKUP($B102,Miljö!$B$1:$S$500,MATCH("hjälpel exklusive kraftvärme (GWh)",Miljö!$B$1:$V$1,0),FALSE)/1,"")</f>
        <v/>
      </c>
      <c r="AK102" s="81">
        <f t="shared" si="11"/>
        <v>0</v>
      </c>
      <c r="AL102" s="81">
        <f>VLOOKUP($B102,'Slutlig allokering'!$B$2:$AL$462,MATCH("Hjälpel kraftvärme",'Slutlig allokering'!$B$2:$AL$2,0),FALSE)</f>
        <v>0</v>
      </c>
      <c r="AN102" s="73">
        <f t="shared" si="12"/>
        <v>0</v>
      </c>
      <c r="AO102" s="73">
        <f t="shared" si="13"/>
        <v>0</v>
      </c>
      <c r="AP102" s="73" t="str">
        <f>IF(ISERROR(1/VLOOKUP($B102,Leveranser!$B$1:$S$500,MATCH("såld värme (gwh)",Leveranser!$B$1:$S$1,0),FALSE)),"",VLOOKUP($B102,Leveranser!$B$1:$S$500,MATCH("såld värme (gwh)",Leveranser!$B$1:$S$1,0),FALSE))</f>
        <v/>
      </c>
      <c r="AQ102" s="73">
        <f>VLOOKUP($B102,Leveranser!$B$1:$Y$500,MATCH("Totalt såld fjärrvärme till andra fjärrvärmeföretag",Leveranser!$B$1:$AA$1,0),FALSE)</f>
        <v>0</v>
      </c>
      <c r="AR102" s="73">
        <f>IF(ISERROR(1/VLOOKUP($B102,Miljö!$B$1:$S$500,MATCH("Såld mängd produktionsspecifik fjärrvärme (GWh)",Miljö!$B$1:$R$1,0),FALSE)),0,VLOOKUP($B102,Miljö!$B$1:$S$500,MATCH("Såld mängd produktionsspecifik fjärrvärme (GWh)",Miljö!$B$1:$R$1,0),FALSE))</f>
        <v>0</v>
      </c>
      <c r="AS102" s="82" t="str">
        <f t="shared" si="18"/>
        <v/>
      </c>
      <c r="AU102" s="73" t="str">
        <f>VLOOKUP($B102,'Miljövärden urval för publ'!$B$2:$I$486,7,FALSE)</f>
        <v>Nej</v>
      </c>
      <c r="AV102" s="73" t="str">
        <f>VLOOKUP($B102,'Miljövärden urval för publ'!$B$2:$I$486,6,FALSE)</f>
        <v>Nej</v>
      </c>
      <c r="AZ102" s="73">
        <f t="shared" si="14"/>
        <v>0</v>
      </c>
      <c r="BA102" s="73">
        <f t="shared" si="19"/>
        <v>0</v>
      </c>
      <c r="BB102" s="73">
        <f t="shared" si="15"/>
        <v>0</v>
      </c>
      <c r="BC102" s="73">
        <f t="shared" si="16"/>
        <v>0</v>
      </c>
      <c r="BE102" s="73">
        <f t="shared" si="20"/>
        <v>0</v>
      </c>
      <c r="BF102" s="73">
        <f t="shared" si="21"/>
        <v>0</v>
      </c>
      <c r="BH102" s="73">
        <f t="shared" si="17"/>
        <v>0</v>
      </c>
    </row>
    <row r="103" spans="1:60" ht="14.5" x14ac:dyDescent="0.35">
      <c r="A103" t="s">
        <v>80</v>
      </c>
      <c r="B103" t="s">
        <v>116</v>
      </c>
      <c r="C103" s="73">
        <f>VLOOKUP($B103,'Tillförd energi'!$B$2:$AS$506,MATCH(C$1,'Tillförd energi'!$B$1:$AQ$1,0),FALSE)</f>
        <v>0</v>
      </c>
      <c r="D103" s="73">
        <f>VLOOKUP($B103,'Tillförd energi'!$B$2:$AS$506,MATCH(D$1,'Tillförd energi'!$B$1:$AQ$1,0),FALSE)</f>
        <v>0</v>
      </c>
      <c r="E103" s="73">
        <f>VLOOKUP($B103,'Tillförd energi'!$B$2:$AS$506,MATCH(E$1,'Tillförd energi'!$B$1:$AQ$1,0),FALSE)</f>
        <v>0</v>
      </c>
      <c r="F103" s="73">
        <f>VLOOKUP($B103,'Tillförd energi'!$B$2:$AS$506,MATCH(F$1,'Tillförd energi'!$B$1:$AQ$1,0),FALSE)</f>
        <v>0</v>
      </c>
      <c r="G103" s="73">
        <f>VLOOKUP($B103,'Tillförd energi'!$B$2:$AS$506,MATCH(G$1,'Tillförd energi'!$B$1:$AQ$1,0),FALSE)</f>
        <v>0</v>
      </c>
      <c r="H103" s="73">
        <f>VLOOKUP($B103,'Tillförd energi'!$B$2:$AS$506,MATCH(H$1,'Tillförd energi'!$B$1:$AQ$1,0),FALSE)</f>
        <v>0</v>
      </c>
      <c r="I103" s="73">
        <f>VLOOKUP($B103,'Tillförd energi'!$B$2:$AS$506,MATCH(I$1,'Tillförd energi'!$B$1:$AQ$1,0),FALSE)</f>
        <v>0</v>
      </c>
      <c r="J103" s="73">
        <f>VLOOKUP($B103,'Tillförd energi'!$B$2:$AS$506,MATCH(J$1,'Tillförd energi'!$B$1:$AQ$1,0),FALSE)</f>
        <v>0</v>
      </c>
      <c r="K103" s="73">
        <f>VLOOKUP($B103,'Tillförd energi'!$B$2:$AS$506,MATCH(K$1,'Tillförd energi'!$B$1:$AQ$1,0),FALSE)</f>
        <v>0</v>
      </c>
      <c r="L103" s="73">
        <f>VLOOKUP($B103,'Tillförd energi'!$B$2:$AS$506,MATCH(L$1,'Tillförd energi'!$B$1:$AQ$1,0),FALSE)</f>
        <v>0</v>
      </c>
      <c r="M103" s="73">
        <f>VLOOKUP($B103,'Tillförd energi'!$B$2:$AS$506,MATCH(M$1,'Tillförd energi'!$B$1:$AQ$1,0),FALSE)</f>
        <v>0</v>
      </c>
      <c r="N103" s="73">
        <f>VLOOKUP($B103,'Tillförd energi'!$B$2:$AS$506,MATCH(N$1,'Tillförd energi'!$B$1:$AQ$1,0),FALSE)</f>
        <v>0</v>
      </c>
      <c r="O103" s="73">
        <f>VLOOKUP($B103,'Tillförd energi'!$B$2:$AS$506,MATCH(O$1,'Tillförd energi'!$B$1:$AQ$1,0),FALSE)</f>
        <v>0</v>
      </c>
      <c r="P103" s="73">
        <f>VLOOKUP($B103,'Tillförd energi'!$B$2:$AS$506,MATCH(P$1,'Tillförd energi'!$B$1:$AQ$1,0),FALSE)</f>
        <v>0</v>
      </c>
      <c r="Q103" s="73">
        <f>VLOOKUP($B103,'Tillförd energi'!$B$2:$AS$506,MATCH(Q$1,'Tillförd energi'!$B$1:$AQ$1,0),FALSE)</f>
        <v>0</v>
      </c>
      <c r="R103" s="73">
        <f>VLOOKUP($B103,'Tillförd energi'!$B$2:$AS$506,MATCH(R$1,'Tillförd energi'!$B$1:$AQ$1,0),FALSE)</f>
        <v>0</v>
      </c>
      <c r="S103" s="73">
        <f>VLOOKUP($B103,'Tillförd energi'!$B$2:$AS$506,MATCH(S$1,'Tillförd energi'!$B$1:$AQ$1,0),FALSE)</f>
        <v>0</v>
      </c>
      <c r="T103" s="73">
        <f>VLOOKUP($B103,'Tillförd energi'!$B$2:$AS$506,MATCH(T$1,'Tillförd energi'!$B$1:$AQ$1,0),FALSE)</f>
        <v>0</v>
      </c>
      <c r="U103" s="73">
        <f>VLOOKUP($B103,'Tillförd energi'!$B$2:$AS$506,MATCH(U$1,'Tillförd energi'!$B$1:$AQ$1,0),FALSE)</f>
        <v>0</v>
      </c>
      <c r="V103" s="73">
        <f>VLOOKUP($B103,'Tillförd energi'!$B$2:$AS$506,MATCH(V$1,'Tillförd energi'!$B$1:$AQ$1,0),FALSE)</f>
        <v>0</v>
      </c>
      <c r="W103" s="73">
        <f>VLOOKUP($B103,'Tillförd energi'!$B$2:$AS$506,MATCH(W$1,'Tillförd energi'!$B$1:$AQ$1,0),FALSE)</f>
        <v>0</v>
      </c>
      <c r="X103" s="73">
        <f>VLOOKUP($B103,'Tillförd energi'!$B$2:$AS$506,MATCH(X$1,'Tillförd energi'!$B$1:$AQ$1,0),FALSE)</f>
        <v>0</v>
      </c>
      <c r="Y103" s="73">
        <f>VLOOKUP($B103,'Tillförd energi'!$B$2:$AS$506,MATCH(Y$1,'Tillförd energi'!$B$1:$AQ$1,0),FALSE)</f>
        <v>0</v>
      </c>
      <c r="Z103" s="73">
        <f>VLOOKUP($B103,'Tillförd energi'!$B$2:$AS$506,MATCH(Z$1,'Tillförd energi'!$B$1:$AQ$1,0),FALSE)</f>
        <v>0</v>
      </c>
      <c r="AA103" s="73">
        <f>VLOOKUP($B103,'Tillförd energi'!$B$2:$AS$506,MATCH(AA$1,'Tillförd energi'!$B$1:$AQ$1,0),FALSE)</f>
        <v>0</v>
      </c>
      <c r="AB103" s="73">
        <f>VLOOKUP($B103,'Tillförd energi'!$B$2:$AS$506,MATCH(AB$1,'Tillförd energi'!$B$1:$AQ$1,0),FALSE)</f>
        <v>0</v>
      </c>
      <c r="AC103" s="73">
        <f>VLOOKUP($B103,'Tillförd energi'!$B$2:$AS$506,MATCH(AC$1,'Tillförd energi'!$B$1:$AQ$1,0),FALSE)</f>
        <v>0</v>
      </c>
      <c r="AD103" s="73">
        <f>VLOOKUP($B103,'Tillförd energi'!$B$2:$AS$506,MATCH(AD$1,'Tillförd energi'!$B$1:$AQ$1,0),FALSE)</f>
        <v>0</v>
      </c>
      <c r="AF103" s="73">
        <f>VLOOKUP($B103,'Tillförd energi'!$B$2:$AS$506,MATCH(AF$1,'Tillförd energi'!$B$1:$AQ$1,0),FALSE)</f>
        <v>0</v>
      </c>
      <c r="AH103" s="73">
        <f>IFERROR(VLOOKUP(B103,Miljö!$B$1:$S$476,9,FALSE)/1,0)</f>
        <v>0</v>
      </c>
      <c r="AJ103" s="81" t="str">
        <f>IFERROR(VLOOKUP($B103,Miljö!$B$1:$S$500,MATCH("hjälpel exklusive kraftvärme (GWh)",Miljö!$B$1:$V$1,0),FALSE)/1,"")</f>
        <v/>
      </c>
      <c r="AK103" s="81">
        <f t="shared" si="11"/>
        <v>0</v>
      </c>
      <c r="AL103" s="81">
        <f>VLOOKUP($B103,'Slutlig allokering'!$B$2:$AL$462,MATCH("Hjälpel kraftvärme",'Slutlig allokering'!$B$2:$AL$2,0),FALSE)</f>
        <v>0</v>
      </c>
      <c r="AN103" s="73">
        <f t="shared" si="12"/>
        <v>0</v>
      </c>
      <c r="AO103" s="73">
        <f t="shared" si="13"/>
        <v>0</v>
      </c>
      <c r="AP103" s="73" t="str">
        <f>IF(ISERROR(1/VLOOKUP($B103,Leveranser!$B$1:$S$500,MATCH("såld värme (gwh)",Leveranser!$B$1:$S$1,0),FALSE)),"",VLOOKUP($B103,Leveranser!$B$1:$S$500,MATCH("såld värme (gwh)",Leveranser!$B$1:$S$1,0),FALSE))</f>
        <v/>
      </c>
      <c r="AQ103" s="73">
        <f>VLOOKUP($B103,Leveranser!$B$1:$Y$500,MATCH("Totalt såld fjärrvärme till andra fjärrvärmeföretag",Leveranser!$B$1:$AA$1,0),FALSE)</f>
        <v>0</v>
      </c>
      <c r="AR103" s="73">
        <f>IF(ISERROR(1/VLOOKUP($B103,Miljö!$B$1:$S$500,MATCH("Såld mängd produktionsspecifik fjärrvärme (GWh)",Miljö!$B$1:$R$1,0),FALSE)),0,VLOOKUP($B103,Miljö!$B$1:$S$500,MATCH("Såld mängd produktionsspecifik fjärrvärme (GWh)",Miljö!$B$1:$R$1,0),FALSE))</f>
        <v>0</v>
      </c>
      <c r="AS103" s="82" t="str">
        <f t="shared" si="18"/>
        <v/>
      </c>
      <c r="AU103" s="73" t="str">
        <f>VLOOKUP($B103,'Miljövärden urval för publ'!$B$2:$I$486,7,FALSE)</f>
        <v>Nej</v>
      </c>
      <c r="AV103" s="73" t="str">
        <f>VLOOKUP($B103,'Miljövärden urval för publ'!$B$2:$I$486,6,FALSE)</f>
        <v>Nej</v>
      </c>
      <c r="AZ103" s="73">
        <f t="shared" si="14"/>
        <v>0</v>
      </c>
      <c r="BA103" s="73">
        <f t="shared" si="19"/>
        <v>0</v>
      </c>
      <c r="BB103" s="73">
        <f t="shared" si="15"/>
        <v>0</v>
      </c>
      <c r="BC103" s="73">
        <f t="shared" si="16"/>
        <v>0</v>
      </c>
      <c r="BE103" s="73">
        <f t="shared" si="20"/>
        <v>0</v>
      </c>
      <c r="BF103" s="73">
        <f t="shared" si="21"/>
        <v>0</v>
      </c>
      <c r="BH103" s="73">
        <f t="shared" si="17"/>
        <v>0</v>
      </c>
    </row>
    <row r="104" spans="1:60" ht="14.5" x14ac:dyDescent="0.35">
      <c r="A104" t="s">
        <v>80</v>
      </c>
      <c r="B104" t="s">
        <v>117</v>
      </c>
      <c r="C104" s="73">
        <f>VLOOKUP($B104,'Tillförd energi'!$B$2:$AS$506,MATCH(C$1,'Tillförd energi'!$B$1:$AQ$1,0),FALSE)</f>
        <v>0</v>
      </c>
      <c r="D104" s="73">
        <f>VLOOKUP($B104,'Tillförd energi'!$B$2:$AS$506,MATCH(D$1,'Tillförd energi'!$B$1:$AQ$1,0),FALSE)</f>
        <v>0</v>
      </c>
      <c r="E104" s="73">
        <f>VLOOKUP($B104,'Tillförd energi'!$B$2:$AS$506,MATCH(E$1,'Tillförd energi'!$B$1:$AQ$1,0),FALSE)</f>
        <v>0</v>
      </c>
      <c r="F104" s="73">
        <f>VLOOKUP($B104,'Tillförd energi'!$B$2:$AS$506,MATCH(F$1,'Tillförd energi'!$B$1:$AQ$1,0),FALSE)</f>
        <v>0</v>
      </c>
      <c r="G104" s="73">
        <f>VLOOKUP($B104,'Tillförd energi'!$B$2:$AS$506,MATCH(G$1,'Tillförd energi'!$B$1:$AQ$1,0),FALSE)</f>
        <v>0</v>
      </c>
      <c r="H104" s="73">
        <f>VLOOKUP($B104,'Tillförd energi'!$B$2:$AS$506,MATCH(H$1,'Tillförd energi'!$B$1:$AQ$1,0),FALSE)</f>
        <v>0</v>
      </c>
      <c r="I104" s="73">
        <f>VLOOKUP($B104,'Tillförd energi'!$B$2:$AS$506,MATCH(I$1,'Tillförd energi'!$B$1:$AQ$1,0),FALSE)</f>
        <v>0</v>
      </c>
      <c r="J104" s="73">
        <f>VLOOKUP($B104,'Tillförd energi'!$B$2:$AS$506,MATCH(J$1,'Tillförd energi'!$B$1:$AQ$1,0),FALSE)</f>
        <v>0</v>
      </c>
      <c r="K104" s="73">
        <f>VLOOKUP($B104,'Tillförd energi'!$B$2:$AS$506,MATCH(K$1,'Tillförd energi'!$B$1:$AQ$1,0),FALSE)</f>
        <v>0</v>
      </c>
      <c r="L104" s="73">
        <f>VLOOKUP($B104,'Tillförd energi'!$B$2:$AS$506,MATCH(L$1,'Tillförd energi'!$B$1:$AQ$1,0),FALSE)</f>
        <v>0</v>
      </c>
      <c r="M104" s="73">
        <f>VLOOKUP($B104,'Tillförd energi'!$B$2:$AS$506,MATCH(M$1,'Tillförd energi'!$B$1:$AQ$1,0),FALSE)</f>
        <v>0</v>
      </c>
      <c r="N104" s="73">
        <f>VLOOKUP($B104,'Tillförd energi'!$B$2:$AS$506,MATCH(N$1,'Tillförd energi'!$B$1:$AQ$1,0),FALSE)</f>
        <v>0</v>
      </c>
      <c r="O104" s="73">
        <f>VLOOKUP($B104,'Tillförd energi'!$B$2:$AS$506,MATCH(O$1,'Tillförd energi'!$B$1:$AQ$1,0),FALSE)</f>
        <v>0</v>
      </c>
      <c r="P104" s="73">
        <f>VLOOKUP($B104,'Tillförd energi'!$B$2:$AS$506,MATCH(P$1,'Tillförd energi'!$B$1:$AQ$1,0),FALSE)</f>
        <v>0</v>
      </c>
      <c r="Q104" s="73">
        <f>VLOOKUP($B104,'Tillförd energi'!$B$2:$AS$506,MATCH(Q$1,'Tillförd energi'!$B$1:$AQ$1,0),FALSE)</f>
        <v>0</v>
      </c>
      <c r="R104" s="73">
        <f>VLOOKUP($B104,'Tillförd energi'!$B$2:$AS$506,MATCH(R$1,'Tillförd energi'!$B$1:$AQ$1,0),FALSE)</f>
        <v>0</v>
      </c>
      <c r="S104" s="73">
        <f>VLOOKUP($B104,'Tillförd energi'!$B$2:$AS$506,MATCH(S$1,'Tillförd energi'!$B$1:$AQ$1,0),FALSE)</f>
        <v>0</v>
      </c>
      <c r="T104" s="73">
        <f>VLOOKUP($B104,'Tillförd energi'!$B$2:$AS$506,MATCH(T$1,'Tillförd energi'!$B$1:$AQ$1,0),FALSE)</f>
        <v>0</v>
      </c>
      <c r="U104" s="73">
        <f>VLOOKUP($B104,'Tillförd energi'!$B$2:$AS$506,MATCH(U$1,'Tillförd energi'!$B$1:$AQ$1,0),FALSE)</f>
        <v>0</v>
      </c>
      <c r="V104" s="73">
        <f>VLOOKUP($B104,'Tillförd energi'!$B$2:$AS$506,MATCH(V$1,'Tillförd energi'!$B$1:$AQ$1,0),FALSE)</f>
        <v>0</v>
      </c>
      <c r="W104" s="73">
        <f>VLOOKUP($B104,'Tillförd energi'!$B$2:$AS$506,MATCH(W$1,'Tillförd energi'!$B$1:$AQ$1,0),FALSE)</f>
        <v>0</v>
      </c>
      <c r="X104" s="73">
        <f>VLOOKUP($B104,'Tillförd energi'!$B$2:$AS$506,MATCH(X$1,'Tillförd energi'!$B$1:$AQ$1,0),FALSE)</f>
        <v>0</v>
      </c>
      <c r="Y104" s="73">
        <f>VLOOKUP($B104,'Tillförd energi'!$B$2:$AS$506,MATCH(Y$1,'Tillförd energi'!$B$1:$AQ$1,0),FALSE)</f>
        <v>0</v>
      </c>
      <c r="Z104" s="73">
        <f>VLOOKUP($B104,'Tillförd energi'!$B$2:$AS$506,MATCH(Z$1,'Tillförd energi'!$B$1:$AQ$1,0),FALSE)</f>
        <v>0</v>
      </c>
      <c r="AA104" s="73">
        <f>VLOOKUP($B104,'Tillförd energi'!$B$2:$AS$506,MATCH(AA$1,'Tillförd energi'!$B$1:$AQ$1,0),FALSE)</f>
        <v>0</v>
      </c>
      <c r="AB104" s="73">
        <f>VLOOKUP($B104,'Tillförd energi'!$B$2:$AS$506,MATCH(AB$1,'Tillförd energi'!$B$1:$AQ$1,0),FALSE)</f>
        <v>0</v>
      </c>
      <c r="AC104" s="73">
        <f>VLOOKUP($B104,'Tillförd energi'!$B$2:$AS$506,MATCH(AC$1,'Tillförd energi'!$B$1:$AQ$1,0),FALSE)</f>
        <v>0</v>
      </c>
      <c r="AD104" s="73">
        <f>VLOOKUP($B104,'Tillförd energi'!$B$2:$AS$506,MATCH(AD$1,'Tillförd energi'!$B$1:$AQ$1,0),FALSE)</f>
        <v>0</v>
      </c>
      <c r="AF104" s="73">
        <f>VLOOKUP($B104,'Tillförd energi'!$B$2:$AS$506,MATCH(AF$1,'Tillförd energi'!$B$1:$AQ$1,0),FALSE)</f>
        <v>0</v>
      </c>
      <c r="AH104" s="73">
        <f>IFERROR(VLOOKUP(B104,Miljö!$B$1:$S$476,9,FALSE)/1,0)</f>
        <v>0</v>
      </c>
      <c r="AJ104" s="81" t="str">
        <f>IFERROR(VLOOKUP($B104,Miljö!$B$1:$S$500,MATCH("hjälpel exklusive kraftvärme (GWh)",Miljö!$B$1:$V$1,0),FALSE)/1,"")</f>
        <v/>
      </c>
      <c r="AK104" s="81">
        <f t="shared" si="11"/>
        <v>0</v>
      </c>
      <c r="AL104" s="81">
        <f>VLOOKUP($B104,'Slutlig allokering'!$B$2:$AL$462,MATCH("Hjälpel kraftvärme",'Slutlig allokering'!$B$2:$AL$2,0),FALSE)</f>
        <v>0</v>
      </c>
      <c r="AN104" s="73">
        <f t="shared" si="12"/>
        <v>0</v>
      </c>
      <c r="AO104" s="73">
        <f t="shared" si="13"/>
        <v>0</v>
      </c>
      <c r="AP104" s="73" t="str">
        <f>IF(ISERROR(1/VLOOKUP($B104,Leveranser!$B$1:$S$500,MATCH("såld värme (gwh)",Leveranser!$B$1:$S$1,0),FALSE)),"",VLOOKUP($B104,Leveranser!$B$1:$S$500,MATCH("såld värme (gwh)",Leveranser!$B$1:$S$1,0),FALSE))</f>
        <v/>
      </c>
      <c r="AQ104" s="73">
        <f>VLOOKUP($B104,Leveranser!$B$1:$Y$500,MATCH("Totalt såld fjärrvärme till andra fjärrvärmeföretag",Leveranser!$B$1:$AA$1,0),FALSE)</f>
        <v>0</v>
      </c>
      <c r="AR104" s="73">
        <f>IF(ISERROR(1/VLOOKUP($B104,Miljö!$B$1:$S$500,MATCH("Såld mängd produktionsspecifik fjärrvärme (GWh)",Miljö!$B$1:$R$1,0),FALSE)),0,VLOOKUP($B104,Miljö!$B$1:$S$500,MATCH("Såld mängd produktionsspecifik fjärrvärme (GWh)",Miljö!$B$1:$R$1,0),FALSE))</f>
        <v>0</v>
      </c>
      <c r="AS104" s="82" t="str">
        <f t="shared" si="18"/>
        <v/>
      </c>
      <c r="AU104" s="73" t="str">
        <f>VLOOKUP($B104,'Miljövärden urval för publ'!$B$2:$I$486,7,FALSE)</f>
        <v>Nej</v>
      </c>
      <c r="AV104" s="73" t="str">
        <f>VLOOKUP($B104,'Miljövärden urval för publ'!$B$2:$I$486,6,FALSE)</f>
        <v>Nej</v>
      </c>
      <c r="AZ104" s="73">
        <f t="shared" si="14"/>
        <v>0</v>
      </c>
      <c r="BA104" s="73">
        <f t="shared" si="19"/>
        <v>0</v>
      </c>
      <c r="BB104" s="73">
        <f t="shared" si="15"/>
        <v>0</v>
      </c>
      <c r="BC104" s="73">
        <f t="shared" si="16"/>
        <v>0</v>
      </c>
      <c r="BE104" s="73">
        <f t="shared" si="20"/>
        <v>0</v>
      </c>
      <c r="BF104" s="73">
        <f t="shared" si="21"/>
        <v>0</v>
      </c>
      <c r="BH104" s="73">
        <f t="shared" si="17"/>
        <v>0</v>
      </c>
    </row>
    <row r="105" spans="1:60" ht="14.5" x14ac:dyDescent="0.35">
      <c r="A105" t="s">
        <v>80</v>
      </c>
      <c r="B105" t="s">
        <v>118</v>
      </c>
      <c r="C105" s="73">
        <f>VLOOKUP($B105,'Tillförd energi'!$B$2:$AS$506,MATCH(C$1,'Tillförd energi'!$B$1:$AQ$1,0),FALSE)</f>
        <v>0</v>
      </c>
      <c r="D105" s="73">
        <f>VLOOKUP($B105,'Tillförd energi'!$B$2:$AS$506,MATCH(D$1,'Tillförd energi'!$B$1:$AQ$1,0),FALSE)</f>
        <v>0</v>
      </c>
      <c r="E105" s="73">
        <f>VLOOKUP($B105,'Tillförd energi'!$B$2:$AS$506,MATCH(E$1,'Tillförd energi'!$B$1:$AQ$1,0),FALSE)</f>
        <v>0</v>
      </c>
      <c r="F105" s="73">
        <f>VLOOKUP($B105,'Tillförd energi'!$B$2:$AS$506,MATCH(F$1,'Tillförd energi'!$B$1:$AQ$1,0),FALSE)</f>
        <v>0</v>
      </c>
      <c r="G105" s="73">
        <f>VLOOKUP($B105,'Tillförd energi'!$B$2:$AS$506,MATCH(G$1,'Tillförd energi'!$B$1:$AQ$1,0),FALSE)</f>
        <v>3.5169999999999999</v>
      </c>
      <c r="H105" s="73">
        <f>VLOOKUP($B105,'Tillförd energi'!$B$2:$AS$506,MATCH(H$1,'Tillförd energi'!$B$1:$AQ$1,0),FALSE)</f>
        <v>0</v>
      </c>
      <c r="I105" s="73">
        <f>VLOOKUP($B105,'Tillförd energi'!$B$2:$AS$506,MATCH(I$1,'Tillförd energi'!$B$1:$AQ$1,0),FALSE)</f>
        <v>0</v>
      </c>
      <c r="J105" s="73">
        <f>VLOOKUP($B105,'Tillförd energi'!$B$2:$AS$506,MATCH(J$1,'Tillförd energi'!$B$1:$AQ$1,0),FALSE)</f>
        <v>0</v>
      </c>
      <c r="K105" s="73">
        <f>VLOOKUP($B105,'Tillförd energi'!$B$2:$AS$506,MATCH(K$1,'Tillförd energi'!$B$1:$AQ$1,0),FALSE)</f>
        <v>0</v>
      </c>
      <c r="L105" s="73">
        <f>VLOOKUP($B105,'Tillförd energi'!$B$2:$AS$506,MATCH(L$1,'Tillförd energi'!$B$1:$AQ$1,0),FALSE)</f>
        <v>0</v>
      </c>
      <c r="M105" s="73">
        <f>VLOOKUP($B105,'Tillförd energi'!$B$2:$AS$506,MATCH(M$1,'Tillförd energi'!$B$1:$AQ$1,0),FALSE)</f>
        <v>0</v>
      </c>
      <c r="N105" s="73">
        <f>VLOOKUP($B105,'Tillförd energi'!$B$2:$AS$506,MATCH(N$1,'Tillförd energi'!$B$1:$AQ$1,0),FALSE)</f>
        <v>0</v>
      </c>
      <c r="O105" s="73">
        <f>VLOOKUP($B105,'Tillförd energi'!$B$2:$AS$506,MATCH(O$1,'Tillförd energi'!$B$1:$AQ$1,0),FALSE)</f>
        <v>26.713000000000001</v>
      </c>
      <c r="P105" s="73">
        <f>VLOOKUP($B105,'Tillförd energi'!$B$2:$AS$506,MATCH(P$1,'Tillförd energi'!$B$1:$AQ$1,0),FALSE)</f>
        <v>0</v>
      </c>
      <c r="Q105" s="73">
        <f>VLOOKUP($B105,'Tillförd energi'!$B$2:$AS$506,MATCH(Q$1,'Tillförd energi'!$B$1:$AQ$1,0),FALSE)</f>
        <v>0</v>
      </c>
      <c r="R105" s="73">
        <f>VLOOKUP($B105,'Tillförd energi'!$B$2:$AS$506,MATCH(R$1,'Tillförd energi'!$B$1:$AQ$1,0),FALSE)</f>
        <v>0</v>
      </c>
      <c r="S105" s="73">
        <f>VLOOKUP($B105,'Tillförd energi'!$B$2:$AS$506,MATCH(S$1,'Tillförd energi'!$B$1:$AQ$1,0),FALSE)</f>
        <v>0</v>
      </c>
      <c r="T105" s="73">
        <f>VLOOKUP($B105,'Tillförd energi'!$B$2:$AS$506,MATCH(T$1,'Tillförd energi'!$B$1:$AQ$1,0),FALSE)</f>
        <v>0</v>
      </c>
      <c r="U105" s="73">
        <f>VLOOKUP($B105,'Tillförd energi'!$B$2:$AS$506,MATCH(U$1,'Tillförd energi'!$B$1:$AQ$1,0),FALSE)</f>
        <v>0</v>
      </c>
      <c r="V105" s="73">
        <f>VLOOKUP($B105,'Tillförd energi'!$B$2:$AS$506,MATCH(V$1,'Tillförd energi'!$B$1:$AQ$1,0),FALSE)</f>
        <v>0</v>
      </c>
      <c r="W105" s="73">
        <f>VLOOKUP($B105,'Tillförd energi'!$B$2:$AS$506,MATCH(W$1,'Tillförd energi'!$B$1:$AQ$1,0),FALSE)</f>
        <v>0</v>
      </c>
      <c r="X105" s="73">
        <f>VLOOKUP($B105,'Tillförd energi'!$B$2:$AS$506,MATCH(X$1,'Tillförd energi'!$B$1:$AQ$1,0),FALSE)</f>
        <v>0</v>
      </c>
      <c r="Y105" s="73">
        <f>VLOOKUP($B105,'Tillförd energi'!$B$2:$AS$506,MATCH(Y$1,'Tillförd energi'!$B$1:$AQ$1,0),FALSE)</f>
        <v>0</v>
      </c>
      <c r="Z105" s="73">
        <f>VLOOKUP($B105,'Tillförd energi'!$B$2:$AS$506,MATCH(Z$1,'Tillförd energi'!$B$1:$AQ$1,0),FALSE)</f>
        <v>0</v>
      </c>
      <c r="AA105" s="73">
        <f>VLOOKUP($B105,'Tillförd energi'!$B$2:$AS$506,MATCH(AA$1,'Tillförd energi'!$B$1:$AQ$1,0),FALSE)</f>
        <v>0</v>
      </c>
      <c r="AB105" s="73">
        <f>VLOOKUP($B105,'Tillförd energi'!$B$2:$AS$506,MATCH(AB$1,'Tillförd energi'!$B$1:$AQ$1,0),FALSE)</f>
        <v>2.5129999999999999</v>
      </c>
      <c r="AC105" s="73">
        <f>VLOOKUP($B105,'Tillförd energi'!$B$2:$AS$506,MATCH(AC$1,'Tillförd energi'!$B$1:$AQ$1,0),FALSE)</f>
        <v>0</v>
      </c>
      <c r="AD105" s="73">
        <f>VLOOKUP($B105,'Tillförd energi'!$B$2:$AS$506,MATCH(AD$1,'Tillförd energi'!$B$1:$AQ$1,0),FALSE)</f>
        <v>0</v>
      </c>
      <c r="AF105" s="73">
        <f>VLOOKUP($B105,'Tillförd energi'!$B$2:$AS$506,MATCH(AF$1,'Tillförd energi'!$B$1:$AQ$1,0),FALSE)</f>
        <v>0.90500000000000003</v>
      </c>
      <c r="AH105" s="73">
        <f>IFERROR(VLOOKUP(B105,Miljö!$B$1:$S$476,9,FALSE)/1,0)</f>
        <v>0</v>
      </c>
      <c r="AJ105" s="81">
        <f>IFERROR(VLOOKUP($B105,Miljö!$B$1:$S$500,MATCH("hjälpel exklusive kraftvärme (GWh)",Miljö!$B$1:$V$1,0),FALSE)/1,"")</f>
        <v>0.90500000000000003</v>
      </c>
      <c r="AK105" s="81">
        <f t="shared" si="11"/>
        <v>0.90500000000000003</v>
      </c>
      <c r="AL105" s="81">
        <f>VLOOKUP($B105,'Slutlig allokering'!$B$2:$AL$462,MATCH("Hjälpel kraftvärme",'Slutlig allokering'!$B$2:$AL$2,0),FALSE)</f>
        <v>0</v>
      </c>
      <c r="AN105" s="73">
        <f t="shared" si="12"/>
        <v>33.648000000000003</v>
      </c>
      <c r="AO105" s="73">
        <f t="shared" si="13"/>
        <v>33.648000000000003</v>
      </c>
      <c r="AP105" s="73">
        <f>IF(ISERROR(1/VLOOKUP($B105,Leveranser!$B$1:$S$500,MATCH("såld värme (gwh)",Leveranser!$B$1:$S$1,0),FALSE)),"",VLOOKUP($B105,Leveranser!$B$1:$S$500,MATCH("såld värme (gwh)",Leveranser!$B$1:$S$1,0),FALSE))</f>
        <v>25.323</v>
      </c>
      <c r="AQ105" s="73">
        <f>VLOOKUP($B105,Leveranser!$B$1:$Y$500,MATCH("Totalt såld fjärrvärme till andra fjärrvärmeföretag",Leveranser!$B$1:$AA$1,0),FALSE)</f>
        <v>0</v>
      </c>
      <c r="AR105" s="73">
        <f>IF(ISERROR(1/VLOOKUP($B105,Miljö!$B$1:$S$500,MATCH("Såld mängd produktionsspecifik fjärrvärme (GWh)",Miljö!$B$1:$R$1,0),FALSE)),0,VLOOKUP($B105,Miljö!$B$1:$S$500,MATCH("Såld mängd produktionsspecifik fjärrvärme (GWh)",Miljö!$B$1:$R$1,0),FALSE))</f>
        <v>0</v>
      </c>
      <c r="AS105" s="82">
        <f t="shared" si="18"/>
        <v>0.75258559201141217</v>
      </c>
      <c r="AU105" s="73" t="str">
        <f>VLOOKUP($B105,'Miljövärden urval för publ'!$B$2:$I$486,7,FALSE)</f>
        <v>Ja</v>
      </c>
      <c r="AV105" s="73" t="str">
        <f>VLOOKUP($B105,'Miljövärden urval för publ'!$B$2:$I$486,6,FALSE)</f>
        <v>Nej</v>
      </c>
      <c r="AZ105" s="73">
        <f t="shared" si="14"/>
        <v>0.90500000000000003</v>
      </c>
      <c r="BA105" s="73">
        <f t="shared" si="19"/>
        <v>0</v>
      </c>
      <c r="BB105" s="73">
        <f t="shared" si="15"/>
        <v>26.713000000000001</v>
      </c>
      <c r="BC105" s="73">
        <f t="shared" si="16"/>
        <v>0</v>
      </c>
      <c r="BE105" s="73">
        <f t="shared" si="20"/>
        <v>0</v>
      </c>
      <c r="BF105" s="73">
        <f t="shared" si="21"/>
        <v>0</v>
      </c>
      <c r="BH105" s="73">
        <f t="shared" si="17"/>
        <v>26.713000000000001</v>
      </c>
    </row>
    <row r="106" spans="1:60" ht="14.5" x14ac:dyDescent="0.35">
      <c r="A106" t="s">
        <v>80</v>
      </c>
      <c r="B106" t="s">
        <v>119</v>
      </c>
      <c r="C106" s="73">
        <f>VLOOKUP($B106,'Tillförd energi'!$B$2:$AS$506,MATCH(C$1,'Tillförd energi'!$B$1:$AQ$1,0),FALSE)</f>
        <v>0</v>
      </c>
      <c r="D106" s="73">
        <f>VLOOKUP($B106,'Tillförd energi'!$B$2:$AS$506,MATCH(D$1,'Tillförd energi'!$B$1:$AQ$1,0),FALSE)</f>
        <v>0.56000000000000005</v>
      </c>
      <c r="E106" s="73">
        <f>VLOOKUP($B106,'Tillförd energi'!$B$2:$AS$506,MATCH(E$1,'Tillförd energi'!$B$1:$AQ$1,0),FALSE)</f>
        <v>0</v>
      </c>
      <c r="F106" s="73">
        <f>VLOOKUP($B106,'Tillförd energi'!$B$2:$AS$506,MATCH(F$1,'Tillförd energi'!$B$1:$AQ$1,0),FALSE)</f>
        <v>0</v>
      </c>
      <c r="G106" s="73">
        <f>VLOOKUP($B106,'Tillförd energi'!$B$2:$AS$506,MATCH(G$1,'Tillförd energi'!$B$1:$AQ$1,0),FALSE)</f>
        <v>0</v>
      </c>
      <c r="H106" s="73">
        <f>VLOOKUP($B106,'Tillförd energi'!$B$2:$AS$506,MATCH(H$1,'Tillförd energi'!$B$1:$AQ$1,0),FALSE)</f>
        <v>0</v>
      </c>
      <c r="I106" s="73">
        <f>VLOOKUP($B106,'Tillförd energi'!$B$2:$AS$506,MATCH(I$1,'Tillförd energi'!$B$1:$AQ$1,0),FALSE)</f>
        <v>0</v>
      </c>
      <c r="J106" s="73">
        <f>VLOOKUP($B106,'Tillförd energi'!$B$2:$AS$506,MATCH(J$1,'Tillförd energi'!$B$1:$AQ$1,0),FALSE)</f>
        <v>0</v>
      </c>
      <c r="K106" s="73">
        <f>VLOOKUP($B106,'Tillförd energi'!$B$2:$AS$506,MATCH(K$1,'Tillförd energi'!$B$1:$AQ$1,0),FALSE)</f>
        <v>0</v>
      </c>
      <c r="L106" s="73">
        <f>VLOOKUP($B106,'Tillförd energi'!$B$2:$AS$506,MATCH(L$1,'Tillförd energi'!$B$1:$AQ$1,0),FALSE)</f>
        <v>0</v>
      </c>
      <c r="M106" s="73">
        <f>VLOOKUP($B106,'Tillförd energi'!$B$2:$AS$506,MATCH(M$1,'Tillförd energi'!$B$1:$AQ$1,0),FALSE)</f>
        <v>0</v>
      </c>
      <c r="N106" s="73">
        <f>VLOOKUP($B106,'Tillförd energi'!$B$2:$AS$506,MATCH(N$1,'Tillförd energi'!$B$1:$AQ$1,0),FALSE)</f>
        <v>0</v>
      </c>
      <c r="O106" s="73">
        <f>VLOOKUP($B106,'Tillförd energi'!$B$2:$AS$506,MATCH(O$1,'Tillförd energi'!$B$1:$AQ$1,0),FALSE)</f>
        <v>4.47</v>
      </c>
      <c r="P106" s="73">
        <f>VLOOKUP($B106,'Tillförd energi'!$B$2:$AS$506,MATCH(P$1,'Tillförd energi'!$B$1:$AQ$1,0),FALSE)</f>
        <v>0</v>
      </c>
      <c r="Q106" s="73">
        <f>VLOOKUP($B106,'Tillförd energi'!$B$2:$AS$506,MATCH(Q$1,'Tillförd energi'!$B$1:$AQ$1,0),FALSE)</f>
        <v>0</v>
      </c>
      <c r="R106" s="73">
        <f>VLOOKUP($B106,'Tillförd energi'!$B$2:$AS$506,MATCH(R$1,'Tillförd energi'!$B$1:$AQ$1,0),FALSE)</f>
        <v>6.05</v>
      </c>
      <c r="S106" s="73">
        <f>VLOOKUP($B106,'Tillförd energi'!$B$2:$AS$506,MATCH(S$1,'Tillförd energi'!$B$1:$AQ$1,0),FALSE)</f>
        <v>0</v>
      </c>
      <c r="T106" s="73">
        <f>VLOOKUP($B106,'Tillförd energi'!$B$2:$AS$506,MATCH(T$1,'Tillförd energi'!$B$1:$AQ$1,0),FALSE)</f>
        <v>0</v>
      </c>
      <c r="U106" s="73">
        <f>VLOOKUP($B106,'Tillförd energi'!$B$2:$AS$506,MATCH(U$1,'Tillförd energi'!$B$1:$AQ$1,0),FALSE)</f>
        <v>0</v>
      </c>
      <c r="V106" s="73">
        <f>VLOOKUP($B106,'Tillförd energi'!$B$2:$AS$506,MATCH(V$1,'Tillförd energi'!$B$1:$AQ$1,0),FALSE)</f>
        <v>0</v>
      </c>
      <c r="W106" s="73">
        <f>VLOOKUP($B106,'Tillförd energi'!$B$2:$AS$506,MATCH(W$1,'Tillförd energi'!$B$1:$AQ$1,0),FALSE)</f>
        <v>0</v>
      </c>
      <c r="X106" s="73">
        <f>VLOOKUP($B106,'Tillförd energi'!$B$2:$AS$506,MATCH(X$1,'Tillförd energi'!$B$1:$AQ$1,0),FALSE)</f>
        <v>0</v>
      </c>
      <c r="Y106" s="73">
        <f>VLOOKUP($B106,'Tillförd energi'!$B$2:$AS$506,MATCH(Y$1,'Tillförd energi'!$B$1:$AQ$1,0),FALSE)</f>
        <v>0</v>
      </c>
      <c r="Z106" s="73">
        <f>VLOOKUP($B106,'Tillförd energi'!$B$2:$AS$506,MATCH(Z$1,'Tillförd energi'!$B$1:$AQ$1,0),FALSE)</f>
        <v>0</v>
      </c>
      <c r="AA106" s="73">
        <f>VLOOKUP($B106,'Tillförd energi'!$B$2:$AS$506,MATCH(AA$1,'Tillförd energi'!$B$1:$AQ$1,0),FALSE)</f>
        <v>0</v>
      </c>
      <c r="AB106" s="73">
        <f>VLOOKUP($B106,'Tillförd energi'!$B$2:$AS$506,MATCH(AB$1,'Tillförd energi'!$B$1:$AQ$1,0),FALSE)</f>
        <v>0</v>
      </c>
      <c r="AC106" s="73">
        <f>VLOOKUP($B106,'Tillförd energi'!$B$2:$AS$506,MATCH(AC$1,'Tillförd energi'!$B$1:$AQ$1,0),FALSE)</f>
        <v>0</v>
      </c>
      <c r="AD106" s="73">
        <f>VLOOKUP($B106,'Tillförd energi'!$B$2:$AS$506,MATCH(AD$1,'Tillförd energi'!$B$1:$AQ$1,0),FALSE)</f>
        <v>0</v>
      </c>
      <c r="AF106" s="73">
        <f>VLOOKUP($B106,'Tillförd energi'!$B$2:$AS$506,MATCH(AF$1,'Tillförd energi'!$B$1:$AQ$1,0),FALSE)</f>
        <v>0.14000000000000001</v>
      </c>
      <c r="AH106" s="73">
        <f>IFERROR(VLOOKUP(B106,Miljö!$B$1:$S$476,9,FALSE)/1,0)</f>
        <v>0</v>
      </c>
      <c r="AJ106" s="81">
        <f>IFERROR(VLOOKUP($B106,Miljö!$B$1:$S$500,MATCH("hjälpel exklusive kraftvärme (GWh)",Miljö!$B$1:$V$1,0),FALSE)/1,"")</f>
        <v>0.14000000000000001</v>
      </c>
      <c r="AK106" s="81">
        <f t="shared" si="11"/>
        <v>0.14000000000000001</v>
      </c>
      <c r="AL106" s="81">
        <f>VLOOKUP($B106,'Slutlig allokering'!$B$2:$AL$462,MATCH("Hjälpel kraftvärme",'Slutlig allokering'!$B$2:$AL$2,0),FALSE)</f>
        <v>0</v>
      </c>
      <c r="AN106" s="73">
        <f t="shared" si="12"/>
        <v>11.219999999999999</v>
      </c>
      <c r="AO106" s="73">
        <f t="shared" si="13"/>
        <v>11.219999999999999</v>
      </c>
      <c r="AP106" s="73">
        <f>IF(ISERROR(1/VLOOKUP($B106,Leveranser!$B$1:$S$500,MATCH("såld värme (gwh)",Leveranser!$B$1:$S$1,0),FALSE)),"",VLOOKUP($B106,Leveranser!$B$1:$S$500,MATCH("såld värme (gwh)",Leveranser!$B$1:$S$1,0),FALSE))</f>
        <v>10.199999999999999</v>
      </c>
      <c r="AQ106" s="73">
        <f>VLOOKUP($B106,Leveranser!$B$1:$Y$500,MATCH("Totalt såld fjärrvärme till andra fjärrvärmeföretag",Leveranser!$B$1:$AA$1,0),FALSE)</f>
        <v>0</v>
      </c>
      <c r="AR106" s="73">
        <f>IF(ISERROR(1/VLOOKUP($B106,Miljö!$B$1:$S$500,MATCH("Såld mängd produktionsspecifik fjärrvärme (GWh)",Miljö!$B$1:$R$1,0),FALSE)),0,VLOOKUP($B106,Miljö!$B$1:$S$500,MATCH("Såld mängd produktionsspecifik fjärrvärme (GWh)",Miljö!$B$1:$R$1,0),FALSE))</f>
        <v>0</v>
      </c>
      <c r="AS106" s="82">
        <f t="shared" si="18"/>
        <v>0.90909090909090917</v>
      </c>
      <c r="AU106" s="73" t="str">
        <f>VLOOKUP($B106,'Miljövärden urval för publ'!$B$2:$I$486,7,FALSE)</f>
        <v>Ja</v>
      </c>
      <c r="AV106" s="73" t="str">
        <f>VLOOKUP($B106,'Miljövärden urval för publ'!$B$2:$I$486,6,FALSE)</f>
        <v>Nej</v>
      </c>
      <c r="AZ106" s="73">
        <f t="shared" si="14"/>
        <v>0.14000000000000001</v>
      </c>
      <c r="BA106" s="73">
        <f t="shared" si="19"/>
        <v>0</v>
      </c>
      <c r="BB106" s="73">
        <f t="shared" si="15"/>
        <v>4.47</v>
      </c>
      <c r="BC106" s="73">
        <f t="shared" si="16"/>
        <v>6.05</v>
      </c>
      <c r="BE106" s="73">
        <f t="shared" si="20"/>
        <v>0</v>
      </c>
      <c r="BF106" s="73">
        <f t="shared" si="21"/>
        <v>0</v>
      </c>
      <c r="BH106" s="73">
        <f t="shared" si="17"/>
        <v>10.52</v>
      </c>
    </row>
    <row r="107" spans="1:60" ht="14.5" x14ac:dyDescent="0.35">
      <c r="A107" t="s">
        <v>80</v>
      </c>
      <c r="B107" t="s">
        <v>120</v>
      </c>
      <c r="C107" s="73">
        <f>VLOOKUP($B107,'Tillförd energi'!$B$2:$AS$506,MATCH(C$1,'Tillförd energi'!$B$1:$AQ$1,0),FALSE)</f>
        <v>0</v>
      </c>
      <c r="D107" s="73">
        <f>VLOOKUP($B107,'Tillförd energi'!$B$2:$AS$506,MATCH(D$1,'Tillförd energi'!$B$1:$AQ$1,0),FALSE)</f>
        <v>0.5</v>
      </c>
      <c r="E107" s="73">
        <f>VLOOKUP($B107,'Tillförd energi'!$B$2:$AS$506,MATCH(E$1,'Tillförd energi'!$B$1:$AQ$1,0),FALSE)</f>
        <v>0</v>
      </c>
      <c r="F107" s="73">
        <f>VLOOKUP($B107,'Tillförd energi'!$B$2:$AS$506,MATCH(F$1,'Tillförd energi'!$B$1:$AQ$1,0),FALSE)</f>
        <v>0</v>
      </c>
      <c r="G107" s="73">
        <f>VLOOKUP($B107,'Tillförd energi'!$B$2:$AS$506,MATCH(G$1,'Tillförd energi'!$B$1:$AQ$1,0),FALSE)</f>
        <v>0</v>
      </c>
      <c r="H107" s="73">
        <f>VLOOKUP($B107,'Tillförd energi'!$B$2:$AS$506,MATCH(H$1,'Tillförd energi'!$B$1:$AQ$1,0),FALSE)</f>
        <v>0</v>
      </c>
      <c r="I107" s="73">
        <f>VLOOKUP($B107,'Tillförd energi'!$B$2:$AS$506,MATCH(I$1,'Tillförd energi'!$B$1:$AQ$1,0),FALSE)</f>
        <v>0</v>
      </c>
      <c r="J107" s="73">
        <f>VLOOKUP($B107,'Tillförd energi'!$B$2:$AS$506,MATCH(J$1,'Tillförd energi'!$B$1:$AQ$1,0),FALSE)</f>
        <v>0</v>
      </c>
      <c r="K107" s="73">
        <f>VLOOKUP($B107,'Tillförd energi'!$B$2:$AS$506,MATCH(K$1,'Tillförd energi'!$B$1:$AQ$1,0),FALSE)</f>
        <v>0</v>
      </c>
      <c r="L107" s="73">
        <f>VLOOKUP($B107,'Tillförd energi'!$B$2:$AS$506,MATCH(L$1,'Tillförd energi'!$B$1:$AQ$1,0),FALSE)</f>
        <v>0</v>
      </c>
      <c r="M107" s="73">
        <f>VLOOKUP($B107,'Tillförd energi'!$B$2:$AS$506,MATCH(M$1,'Tillförd energi'!$B$1:$AQ$1,0),FALSE)</f>
        <v>0</v>
      </c>
      <c r="N107" s="73">
        <f>VLOOKUP($B107,'Tillförd energi'!$B$2:$AS$506,MATCH(N$1,'Tillförd energi'!$B$1:$AQ$1,0),FALSE)</f>
        <v>0</v>
      </c>
      <c r="O107" s="73">
        <f>VLOOKUP($B107,'Tillförd energi'!$B$2:$AS$506,MATCH(O$1,'Tillförd energi'!$B$1:$AQ$1,0),FALSE)</f>
        <v>24.3</v>
      </c>
      <c r="P107" s="73">
        <f>VLOOKUP($B107,'Tillförd energi'!$B$2:$AS$506,MATCH(P$1,'Tillförd energi'!$B$1:$AQ$1,0),FALSE)</f>
        <v>0</v>
      </c>
      <c r="Q107" s="73">
        <f>VLOOKUP($B107,'Tillförd energi'!$B$2:$AS$506,MATCH(Q$1,'Tillförd energi'!$B$1:$AQ$1,0),FALSE)</f>
        <v>0</v>
      </c>
      <c r="R107" s="73">
        <f>VLOOKUP($B107,'Tillförd energi'!$B$2:$AS$506,MATCH(R$1,'Tillförd energi'!$B$1:$AQ$1,0),FALSE)</f>
        <v>0</v>
      </c>
      <c r="S107" s="73">
        <f>VLOOKUP($B107,'Tillförd energi'!$B$2:$AS$506,MATCH(S$1,'Tillförd energi'!$B$1:$AQ$1,0),FALSE)</f>
        <v>0</v>
      </c>
      <c r="T107" s="73">
        <f>VLOOKUP($B107,'Tillförd energi'!$B$2:$AS$506,MATCH(T$1,'Tillförd energi'!$B$1:$AQ$1,0),FALSE)</f>
        <v>0</v>
      </c>
      <c r="U107" s="73">
        <f>VLOOKUP($B107,'Tillförd energi'!$B$2:$AS$506,MATCH(U$1,'Tillförd energi'!$B$1:$AQ$1,0),FALSE)</f>
        <v>0</v>
      </c>
      <c r="V107" s="73">
        <f>VLOOKUP($B107,'Tillförd energi'!$B$2:$AS$506,MATCH(V$1,'Tillförd energi'!$B$1:$AQ$1,0),FALSE)</f>
        <v>0</v>
      </c>
      <c r="W107" s="73">
        <f>VLOOKUP($B107,'Tillförd energi'!$B$2:$AS$506,MATCH(W$1,'Tillförd energi'!$B$1:$AQ$1,0),FALSE)</f>
        <v>0</v>
      </c>
      <c r="X107" s="73">
        <f>VLOOKUP($B107,'Tillförd energi'!$B$2:$AS$506,MATCH(X$1,'Tillförd energi'!$B$1:$AQ$1,0),FALSE)</f>
        <v>0</v>
      </c>
      <c r="Y107" s="73">
        <f>VLOOKUP($B107,'Tillförd energi'!$B$2:$AS$506,MATCH(Y$1,'Tillförd energi'!$B$1:$AQ$1,0),FALSE)</f>
        <v>0</v>
      </c>
      <c r="Z107" s="73">
        <f>VLOOKUP($B107,'Tillförd energi'!$B$2:$AS$506,MATCH(Z$1,'Tillförd energi'!$B$1:$AQ$1,0),FALSE)</f>
        <v>0</v>
      </c>
      <c r="AA107" s="73">
        <f>VLOOKUP($B107,'Tillförd energi'!$B$2:$AS$506,MATCH(AA$1,'Tillförd energi'!$B$1:$AQ$1,0),FALSE)</f>
        <v>0</v>
      </c>
      <c r="AB107" s="73">
        <f>VLOOKUP($B107,'Tillförd energi'!$B$2:$AS$506,MATCH(AB$1,'Tillförd energi'!$B$1:$AQ$1,0),FALSE)</f>
        <v>0</v>
      </c>
      <c r="AC107" s="73">
        <f>VLOOKUP($B107,'Tillförd energi'!$B$2:$AS$506,MATCH(AC$1,'Tillförd energi'!$B$1:$AQ$1,0),FALSE)</f>
        <v>0</v>
      </c>
      <c r="AD107" s="73">
        <f>VLOOKUP($B107,'Tillförd energi'!$B$2:$AS$506,MATCH(AD$1,'Tillförd energi'!$B$1:$AQ$1,0),FALSE)</f>
        <v>0</v>
      </c>
      <c r="AF107" s="73">
        <f>VLOOKUP($B107,'Tillförd energi'!$B$2:$AS$506,MATCH(AF$1,'Tillförd energi'!$B$1:$AQ$1,0),FALSE)</f>
        <v>0.41</v>
      </c>
      <c r="AH107" s="73">
        <f>IFERROR(VLOOKUP(B107,Miljö!$B$1:$S$476,9,FALSE)/1,0)</f>
        <v>0</v>
      </c>
      <c r="AJ107" s="81">
        <f>IFERROR(VLOOKUP($B107,Miljö!$B$1:$S$500,MATCH("hjälpel exklusive kraftvärme (GWh)",Miljö!$B$1:$V$1,0),FALSE)/1,"")</f>
        <v>0.41</v>
      </c>
      <c r="AK107" s="81">
        <f t="shared" si="11"/>
        <v>0.41</v>
      </c>
      <c r="AL107" s="81">
        <f>VLOOKUP($B107,'Slutlig allokering'!$B$2:$AL$462,MATCH("Hjälpel kraftvärme",'Slutlig allokering'!$B$2:$AL$2,0),FALSE)</f>
        <v>0</v>
      </c>
      <c r="AN107" s="73">
        <f t="shared" si="12"/>
        <v>25.21</v>
      </c>
      <c r="AO107" s="73">
        <f t="shared" si="13"/>
        <v>25.21</v>
      </c>
      <c r="AP107" s="73">
        <f>IF(ISERROR(1/VLOOKUP($B107,Leveranser!$B$1:$S$500,MATCH("såld värme (gwh)",Leveranser!$B$1:$S$1,0),FALSE)),"",VLOOKUP($B107,Leveranser!$B$1:$S$500,MATCH("såld värme (gwh)",Leveranser!$B$1:$S$1,0),FALSE))</f>
        <v>19.600000000000001</v>
      </c>
      <c r="AQ107" s="73">
        <f>VLOOKUP($B107,Leveranser!$B$1:$Y$500,MATCH("Totalt såld fjärrvärme till andra fjärrvärmeföretag",Leveranser!$B$1:$AA$1,0),FALSE)</f>
        <v>0</v>
      </c>
      <c r="AR107" s="73">
        <f>IF(ISERROR(1/VLOOKUP($B107,Miljö!$B$1:$S$500,MATCH("Såld mängd produktionsspecifik fjärrvärme (GWh)",Miljö!$B$1:$R$1,0),FALSE)),0,VLOOKUP($B107,Miljö!$B$1:$S$500,MATCH("Såld mängd produktionsspecifik fjärrvärme (GWh)",Miljö!$B$1:$R$1,0),FALSE))</f>
        <v>0</v>
      </c>
      <c r="AS107" s="82">
        <f t="shared" si="18"/>
        <v>0.77746925823086077</v>
      </c>
      <c r="AU107" s="73" t="str">
        <f>VLOOKUP($B107,'Miljövärden urval för publ'!$B$2:$I$486,7,FALSE)</f>
        <v>Ja</v>
      </c>
      <c r="AV107" s="73" t="str">
        <f>VLOOKUP($B107,'Miljövärden urval för publ'!$B$2:$I$486,6,FALSE)</f>
        <v>Nej</v>
      </c>
      <c r="AZ107" s="73">
        <f t="shared" si="14"/>
        <v>0.41</v>
      </c>
      <c r="BA107" s="73">
        <f t="shared" si="19"/>
        <v>0</v>
      </c>
      <c r="BB107" s="73">
        <f t="shared" si="15"/>
        <v>24.3</v>
      </c>
      <c r="BC107" s="73">
        <f t="shared" si="16"/>
        <v>0</v>
      </c>
      <c r="BE107" s="73">
        <f t="shared" si="20"/>
        <v>0</v>
      </c>
      <c r="BF107" s="73">
        <f t="shared" si="21"/>
        <v>0</v>
      </c>
      <c r="BH107" s="73">
        <f t="shared" si="17"/>
        <v>24.3</v>
      </c>
    </row>
    <row r="108" spans="1:60" ht="14.5" x14ac:dyDescent="0.35">
      <c r="A108" t="s">
        <v>80</v>
      </c>
      <c r="B108" t="s">
        <v>121</v>
      </c>
      <c r="C108" s="73">
        <f>VLOOKUP($B108,'Tillförd energi'!$B$2:$AS$506,MATCH(C$1,'Tillförd energi'!$B$1:$AQ$1,0),FALSE)</f>
        <v>0</v>
      </c>
      <c r="D108" s="73">
        <f>VLOOKUP($B108,'Tillförd energi'!$B$2:$AS$506,MATCH(D$1,'Tillförd energi'!$B$1:$AQ$1,0),FALSE)</f>
        <v>0</v>
      </c>
      <c r="E108" s="73">
        <f>VLOOKUP($B108,'Tillförd energi'!$B$2:$AS$506,MATCH(E$1,'Tillförd energi'!$B$1:$AQ$1,0),FALSE)</f>
        <v>0</v>
      </c>
      <c r="F108" s="73">
        <f>VLOOKUP($B108,'Tillförd energi'!$B$2:$AS$506,MATCH(F$1,'Tillförd energi'!$B$1:$AQ$1,0),FALSE)</f>
        <v>0</v>
      </c>
      <c r="G108" s="73">
        <f>VLOOKUP($B108,'Tillförd energi'!$B$2:$AS$506,MATCH(G$1,'Tillförd energi'!$B$1:$AQ$1,0),FALSE)</f>
        <v>0</v>
      </c>
      <c r="H108" s="73">
        <f>VLOOKUP($B108,'Tillförd energi'!$B$2:$AS$506,MATCH(H$1,'Tillförd energi'!$B$1:$AQ$1,0),FALSE)</f>
        <v>0</v>
      </c>
      <c r="I108" s="73">
        <f>VLOOKUP($B108,'Tillförd energi'!$B$2:$AS$506,MATCH(I$1,'Tillförd energi'!$B$1:$AQ$1,0),FALSE)</f>
        <v>0</v>
      </c>
      <c r="J108" s="73">
        <f>VLOOKUP($B108,'Tillförd energi'!$B$2:$AS$506,MATCH(J$1,'Tillförd energi'!$B$1:$AQ$1,0),FALSE)</f>
        <v>0</v>
      </c>
      <c r="K108" s="73">
        <f>VLOOKUP($B108,'Tillförd energi'!$B$2:$AS$506,MATCH(K$1,'Tillförd energi'!$B$1:$AQ$1,0),FALSE)</f>
        <v>0</v>
      </c>
      <c r="L108" s="73">
        <f>VLOOKUP($B108,'Tillförd energi'!$B$2:$AS$506,MATCH(L$1,'Tillförd energi'!$B$1:$AQ$1,0),FALSE)</f>
        <v>0</v>
      </c>
      <c r="M108" s="73">
        <f>VLOOKUP($B108,'Tillförd energi'!$B$2:$AS$506,MATCH(M$1,'Tillförd energi'!$B$1:$AQ$1,0),FALSE)</f>
        <v>0</v>
      </c>
      <c r="N108" s="73">
        <f>VLOOKUP($B108,'Tillförd energi'!$B$2:$AS$506,MATCH(N$1,'Tillförd energi'!$B$1:$AQ$1,0),FALSE)</f>
        <v>0</v>
      </c>
      <c r="O108" s="73">
        <f>VLOOKUP($B108,'Tillförd energi'!$B$2:$AS$506,MATCH(O$1,'Tillförd energi'!$B$1:$AQ$1,0),FALSE)</f>
        <v>0</v>
      </c>
      <c r="P108" s="73">
        <f>VLOOKUP($B108,'Tillförd energi'!$B$2:$AS$506,MATCH(P$1,'Tillförd energi'!$B$1:$AQ$1,0),FALSE)</f>
        <v>0</v>
      </c>
      <c r="Q108" s="73">
        <f>VLOOKUP($B108,'Tillförd energi'!$B$2:$AS$506,MATCH(Q$1,'Tillförd energi'!$B$1:$AQ$1,0),FALSE)</f>
        <v>0</v>
      </c>
      <c r="R108" s="73">
        <f>VLOOKUP($B108,'Tillförd energi'!$B$2:$AS$506,MATCH(R$1,'Tillförd energi'!$B$1:$AQ$1,0),FALSE)</f>
        <v>0</v>
      </c>
      <c r="S108" s="73">
        <f>VLOOKUP($B108,'Tillförd energi'!$B$2:$AS$506,MATCH(S$1,'Tillförd energi'!$B$1:$AQ$1,0),FALSE)</f>
        <v>0</v>
      </c>
      <c r="T108" s="73">
        <f>VLOOKUP($B108,'Tillförd energi'!$B$2:$AS$506,MATCH(T$1,'Tillförd energi'!$B$1:$AQ$1,0),FALSE)</f>
        <v>0</v>
      </c>
      <c r="U108" s="73">
        <f>VLOOKUP($B108,'Tillförd energi'!$B$2:$AS$506,MATCH(U$1,'Tillförd energi'!$B$1:$AQ$1,0),FALSE)</f>
        <v>0</v>
      </c>
      <c r="V108" s="73">
        <f>VLOOKUP($B108,'Tillförd energi'!$B$2:$AS$506,MATCH(V$1,'Tillförd energi'!$B$1:$AQ$1,0),FALSE)</f>
        <v>0</v>
      </c>
      <c r="W108" s="73">
        <f>VLOOKUP($B108,'Tillförd energi'!$B$2:$AS$506,MATCH(W$1,'Tillförd energi'!$B$1:$AQ$1,0),FALSE)</f>
        <v>0</v>
      </c>
      <c r="X108" s="73">
        <f>VLOOKUP($B108,'Tillförd energi'!$B$2:$AS$506,MATCH(X$1,'Tillförd energi'!$B$1:$AQ$1,0),FALSE)</f>
        <v>0</v>
      </c>
      <c r="Y108" s="73">
        <f>VLOOKUP($B108,'Tillförd energi'!$B$2:$AS$506,MATCH(Y$1,'Tillförd energi'!$B$1:$AQ$1,0),FALSE)</f>
        <v>0</v>
      </c>
      <c r="Z108" s="73">
        <f>VLOOKUP($B108,'Tillförd energi'!$B$2:$AS$506,MATCH(Z$1,'Tillförd energi'!$B$1:$AQ$1,0),FALSE)</f>
        <v>0</v>
      </c>
      <c r="AA108" s="73">
        <f>VLOOKUP($B108,'Tillförd energi'!$B$2:$AS$506,MATCH(AA$1,'Tillförd energi'!$B$1:$AQ$1,0),FALSE)</f>
        <v>0</v>
      </c>
      <c r="AB108" s="73">
        <f>VLOOKUP($B108,'Tillförd energi'!$B$2:$AS$506,MATCH(AB$1,'Tillförd energi'!$B$1:$AQ$1,0),FALSE)</f>
        <v>0</v>
      </c>
      <c r="AC108" s="73">
        <f>VLOOKUP($B108,'Tillförd energi'!$B$2:$AS$506,MATCH(AC$1,'Tillförd energi'!$B$1:$AQ$1,0),FALSE)</f>
        <v>0</v>
      </c>
      <c r="AD108" s="73">
        <f>VLOOKUP($B108,'Tillförd energi'!$B$2:$AS$506,MATCH(AD$1,'Tillförd energi'!$B$1:$AQ$1,0),FALSE)</f>
        <v>0</v>
      </c>
      <c r="AF108" s="73">
        <f>VLOOKUP($B108,'Tillförd energi'!$B$2:$AS$506,MATCH(AF$1,'Tillförd energi'!$B$1:$AQ$1,0),FALSE)</f>
        <v>0</v>
      </c>
      <c r="AH108" s="73">
        <f>IFERROR(VLOOKUP(B108,Miljö!$B$1:$S$476,9,FALSE)/1,0)</f>
        <v>0</v>
      </c>
      <c r="AJ108" s="81" t="str">
        <f>IFERROR(VLOOKUP($B108,Miljö!$B$1:$S$500,MATCH("hjälpel exklusive kraftvärme (GWh)",Miljö!$B$1:$V$1,0),FALSE)/1,"")</f>
        <v/>
      </c>
      <c r="AK108" s="81">
        <f t="shared" si="11"/>
        <v>0</v>
      </c>
      <c r="AL108" s="81">
        <f>VLOOKUP($B108,'Slutlig allokering'!$B$2:$AL$462,MATCH("Hjälpel kraftvärme",'Slutlig allokering'!$B$2:$AL$2,0),FALSE)</f>
        <v>0</v>
      </c>
      <c r="AN108" s="73">
        <f t="shared" si="12"/>
        <v>0</v>
      </c>
      <c r="AO108" s="73">
        <f t="shared" si="13"/>
        <v>0</v>
      </c>
      <c r="AP108" s="73" t="str">
        <f>IF(ISERROR(1/VLOOKUP($B108,Leveranser!$B$1:$S$500,MATCH("såld värme (gwh)",Leveranser!$B$1:$S$1,0),FALSE)),"",VLOOKUP($B108,Leveranser!$B$1:$S$500,MATCH("såld värme (gwh)",Leveranser!$B$1:$S$1,0),FALSE))</f>
        <v/>
      </c>
      <c r="AQ108" s="73">
        <f>VLOOKUP($B108,Leveranser!$B$1:$Y$500,MATCH("Totalt såld fjärrvärme till andra fjärrvärmeföretag",Leveranser!$B$1:$AA$1,0),FALSE)</f>
        <v>0</v>
      </c>
      <c r="AR108" s="73">
        <f>IF(ISERROR(1/VLOOKUP($B108,Miljö!$B$1:$S$500,MATCH("Såld mängd produktionsspecifik fjärrvärme (GWh)",Miljö!$B$1:$R$1,0),FALSE)),0,VLOOKUP($B108,Miljö!$B$1:$S$500,MATCH("Såld mängd produktionsspecifik fjärrvärme (GWh)",Miljö!$B$1:$R$1,0),FALSE))</f>
        <v>0</v>
      </c>
      <c r="AS108" s="82" t="str">
        <f t="shared" si="18"/>
        <v/>
      </c>
      <c r="AU108" s="73" t="str">
        <f>VLOOKUP($B108,'Miljövärden urval för publ'!$B$2:$I$486,7,FALSE)</f>
        <v>Nej</v>
      </c>
      <c r="AV108" s="73" t="str">
        <f>VLOOKUP($B108,'Miljövärden urval för publ'!$B$2:$I$486,6,FALSE)</f>
        <v>Nej</v>
      </c>
      <c r="AZ108" s="73">
        <f t="shared" si="14"/>
        <v>0</v>
      </c>
      <c r="BA108" s="73">
        <f t="shared" si="19"/>
        <v>0</v>
      </c>
      <c r="BB108" s="73">
        <f t="shared" si="15"/>
        <v>0</v>
      </c>
      <c r="BC108" s="73">
        <f t="shared" si="16"/>
        <v>0</v>
      </c>
      <c r="BE108" s="73">
        <f t="shared" si="20"/>
        <v>0</v>
      </c>
      <c r="BF108" s="73">
        <f t="shared" si="21"/>
        <v>0</v>
      </c>
      <c r="BH108" s="73">
        <f t="shared" si="17"/>
        <v>0</v>
      </c>
    </row>
    <row r="109" spans="1:60" ht="14.5" x14ac:dyDescent="0.35">
      <c r="A109" t="s">
        <v>80</v>
      </c>
      <c r="B109" t="s">
        <v>122</v>
      </c>
      <c r="C109" s="73">
        <f>VLOOKUP($B109,'Tillförd energi'!$B$2:$AS$506,MATCH(C$1,'Tillförd energi'!$B$1:$AQ$1,0),FALSE)</f>
        <v>0</v>
      </c>
      <c r="D109" s="73">
        <f>VLOOKUP($B109,'Tillförd energi'!$B$2:$AS$506,MATCH(D$1,'Tillförd energi'!$B$1:$AQ$1,0),FALSE)</f>
        <v>0</v>
      </c>
      <c r="E109" s="73">
        <f>VLOOKUP($B109,'Tillförd energi'!$B$2:$AS$506,MATCH(E$1,'Tillförd energi'!$B$1:$AQ$1,0),FALSE)</f>
        <v>0</v>
      </c>
      <c r="F109" s="73">
        <f>VLOOKUP($B109,'Tillförd energi'!$B$2:$AS$506,MATCH(F$1,'Tillförd energi'!$B$1:$AQ$1,0),FALSE)</f>
        <v>0</v>
      </c>
      <c r="G109" s="73">
        <f>VLOOKUP($B109,'Tillförd energi'!$B$2:$AS$506,MATCH(G$1,'Tillförd energi'!$B$1:$AQ$1,0),FALSE)</f>
        <v>0</v>
      </c>
      <c r="H109" s="73">
        <f>VLOOKUP($B109,'Tillförd energi'!$B$2:$AS$506,MATCH(H$1,'Tillförd energi'!$B$1:$AQ$1,0),FALSE)</f>
        <v>0</v>
      </c>
      <c r="I109" s="73">
        <f>VLOOKUP($B109,'Tillförd energi'!$B$2:$AS$506,MATCH(I$1,'Tillförd energi'!$B$1:$AQ$1,0),FALSE)</f>
        <v>0</v>
      </c>
      <c r="J109" s="73">
        <f>VLOOKUP($B109,'Tillförd energi'!$B$2:$AS$506,MATCH(J$1,'Tillförd energi'!$B$1:$AQ$1,0),FALSE)</f>
        <v>0</v>
      </c>
      <c r="K109" s="73">
        <f>VLOOKUP($B109,'Tillförd energi'!$B$2:$AS$506,MATCH(K$1,'Tillförd energi'!$B$1:$AQ$1,0),FALSE)</f>
        <v>0</v>
      </c>
      <c r="L109" s="73">
        <f>VLOOKUP($B109,'Tillförd energi'!$B$2:$AS$506,MATCH(L$1,'Tillförd energi'!$B$1:$AQ$1,0),FALSE)</f>
        <v>0</v>
      </c>
      <c r="M109" s="73">
        <f>VLOOKUP($B109,'Tillförd energi'!$B$2:$AS$506,MATCH(M$1,'Tillförd energi'!$B$1:$AQ$1,0),FALSE)</f>
        <v>0</v>
      </c>
      <c r="N109" s="73">
        <f>VLOOKUP($B109,'Tillförd energi'!$B$2:$AS$506,MATCH(N$1,'Tillförd energi'!$B$1:$AQ$1,0),FALSE)</f>
        <v>0</v>
      </c>
      <c r="O109" s="73">
        <f>VLOOKUP($B109,'Tillförd energi'!$B$2:$AS$506,MATCH(O$1,'Tillförd energi'!$B$1:$AQ$1,0),FALSE)</f>
        <v>0</v>
      </c>
      <c r="P109" s="73">
        <f>VLOOKUP($B109,'Tillförd energi'!$B$2:$AS$506,MATCH(P$1,'Tillförd energi'!$B$1:$AQ$1,0),FALSE)</f>
        <v>0</v>
      </c>
      <c r="Q109" s="73">
        <f>VLOOKUP($B109,'Tillförd energi'!$B$2:$AS$506,MATCH(Q$1,'Tillförd energi'!$B$1:$AQ$1,0),FALSE)</f>
        <v>0</v>
      </c>
      <c r="R109" s="73">
        <f>VLOOKUP($B109,'Tillförd energi'!$B$2:$AS$506,MATCH(R$1,'Tillförd energi'!$B$1:$AQ$1,0),FALSE)</f>
        <v>0</v>
      </c>
      <c r="S109" s="73">
        <f>VLOOKUP($B109,'Tillförd energi'!$B$2:$AS$506,MATCH(S$1,'Tillförd energi'!$B$1:$AQ$1,0),FALSE)</f>
        <v>0</v>
      </c>
      <c r="T109" s="73">
        <f>VLOOKUP($B109,'Tillförd energi'!$B$2:$AS$506,MATCH(T$1,'Tillförd energi'!$B$1:$AQ$1,0),FALSE)</f>
        <v>0</v>
      </c>
      <c r="U109" s="73">
        <f>VLOOKUP($B109,'Tillförd energi'!$B$2:$AS$506,MATCH(U$1,'Tillförd energi'!$B$1:$AQ$1,0),FALSE)</f>
        <v>0</v>
      </c>
      <c r="V109" s="73">
        <f>VLOOKUP($B109,'Tillförd energi'!$B$2:$AS$506,MATCH(V$1,'Tillförd energi'!$B$1:$AQ$1,0),FALSE)</f>
        <v>0</v>
      </c>
      <c r="W109" s="73">
        <f>VLOOKUP($B109,'Tillförd energi'!$B$2:$AS$506,MATCH(W$1,'Tillförd energi'!$B$1:$AQ$1,0),FALSE)</f>
        <v>0</v>
      </c>
      <c r="X109" s="73">
        <f>VLOOKUP($B109,'Tillförd energi'!$B$2:$AS$506,MATCH(X$1,'Tillförd energi'!$B$1:$AQ$1,0),FALSE)</f>
        <v>0</v>
      </c>
      <c r="Y109" s="73">
        <f>VLOOKUP($B109,'Tillförd energi'!$B$2:$AS$506,MATCH(Y$1,'Tillförd energi'!$B$1:$AQ$1,0),FALSE)</f>
        <v>0</v>
      </c>
      <c r="Z109" s="73">
        <f>VLOOKUP($B109,'Tillförd energi'!$B$2:$AS$506,MATCH(Z$1,'Tillförd energi'!$B$1:$AQ$1,0),FALSE)</f>
        <v>0</v>
      </c>
      <c r="AA109" s="73">
        <f>VLOOKUP($B109,'Tillförd energi'!$B$2:$AS$506,MATCH(AA$1,'Tillförd energi'!$B$1:$AQ$1,0),FALSE)</f>
        <v>0</v>
      </c>
      <c r="AB109" s="73">
        <f>VLOOKUP($B109,'Tillförd energi'!$B$2:$AS$506,MATCH(AB$1,'Tillförd energi'!$B$1:$AQ$1,0),FALSE)</f>
        <v>0</v>
      </c>
      <c r="AC109" s="73">
        <f>VLOOKUP($B109,'Tillförd energi'!$B$2:$AS$506,MATCH(AC$1,'Tillförd energi'!$B$1:$AQ$1,0),FALSE)</f>
        <v>0</v>
      </c>
      <c r="AD109" s="73">
        <f>VLOOKUP($B109,'Tillförd energi'!$B$2:$AS$506,MATCH(AD$1,'Tillförd energi'!$B$1:$AQ$1,0),FALSE)</f>
        <v>0</v>
      </c>
      <c r="AF109" s="73">
        <f>VLOOKUP($B109,'Tillförd energi'!$B$2:$AS$506,MATCH(AF$1,'Tillförd energi'!$B$1:$AQ$1,0),FALSE)</f>
        <v>0</v>
      </c>
      <c r="AH109" s="73">
        <f>IFERROR(VLOOKUP(B109,Miljö!$B$1:$S$476,9,FALSE)/1,0)</f>
        <v>0</v>
      </c>
      <c r="AJ109" s="81" t="str">
        <f>IFERROR(VLOOKUP($B109,Miljö!$B$1:$S$500,MATCH("hjälpel exklusive kraftvärme (GWh)",Miljö!$B$1:$V$1,0),FALSE)/1,"")</f>
        <v/>
      </c>
      <c r="AK109" s="81">
        <f t="shared" si="11"/>
        <v>0</v>
      </c>
      <c r="AL109" s="81">
        <f>VLOOKUP($B109,'Slutlig allokering'!$B$2:$AL$462,MATCH("Hjälpel kraftvärme",'Slutlig allokering'!$B$2:$AL$2,0),FALSE)</f>
        <v>0</v>
      </c>
      <c r="AN109" s="73">
        <f t="shared" si="12"/>
        <v>0</v>
      </c>
      <c r="AO109" s="73">
        <f t="shared" si="13"/>
        <v>0</v>
      </c>
      <c r="AP109" s="73" t="str">
        <f>IF(ISERROR(1/VLOOKUP($B109,Leveranser!$B$1:$S$500,MATCH("såld värme (gwh)",Leveranser!$B$1:$S$1,0),FALSE)),"",VLOOKUP($B109,Leveranser!$B$1:$S$500,MATCH("såld värme (gwh)",Leveranser!$B$1:$S$1,0),FALSE))</f>
        <v/>
      </c>
      <c r="AQ109" s="73">
        <f>VLOOKUP($B109,Leveranser!$B$1:$Y$500,MATCH("Totalt såld fjärrvärme till andra fjärrvärmeföretag",Leveranser!$B$1:$AA$1,0),FALSE)</f>
        <v>0</v>
      </c>
      <c r="AR109" s="73">
        <f>IF(ISERROR(1/VLOOKUP($B109,Miljö!$B$1:$S$500,MATCH("Såld mängd produktionsspecifik fjärrvärme (GWh)",Miljö!$B$1:$R$1,0),FALSE)),0,VLOOKUP($B109,Miljö!$B$1:$S$500,MATCH("Såld mängd produktionsspecifik fjärrvärme (GWh)",Miljö!$B$1:$R$1,0),FALSE))</f>
        <v>0</v>
      </c>
      <c r="AS109" s="82" t="str">
        <f t="shared" si="18"/>
        <v/>
      </c>
      <c r="AU109" s="73" t="str">
        <f>VLOOKUP($B109,'Miljövärden urval för publ'!$B$2:$I$486,7,FALSE)</f>
        <v>Nej</v>
      </c>
      <c r="AV109" s="73" t="str">
        <f>VLOOKUP($B109,'Miljövärden urval för publ'!$B$2:$I$486,6,FALSE)</f>
        <v>Nej</v>
      </c>
      <c r="AZ109" s="73">
        <f t="shared" si="14"/>
        <v>0</v>
      </c>
      <c r="BA109" s="73">
        <f t="shared" si="19"/>
        <v>0</v>
      </c>
      <c r="BB109" s="73">
        <f t="shared" si="15"/>
        <v>0</v>
      </c>
      <c r="BC109" s="73">
        <f t="shared" si="16"/>
        <v>0</v>
      </c>
      <c r="BE109" s="73">
        <f t="shared" si="20"/>
        <v>0</v>
      </c>
      <c r="BF109" s="73">
        <f t="shared" si="21"/>
        <v>0</v>
      </c>
      <c r="BH109" s="73">
        <f t="shared" si="17"/>
        <v>0</v>
      </c>
    </row>
    <row r="110" spans="1:60" ht="14.5" x14ac:dyDescent="0.35">
      <c r="A110" t="s">
        <v>80</v>
      </c>
      <c r="B110" t="s">
        <v>123</v>
      </c>
      <c r="C110" s="73">
        <f>VLOOKUP($B110,'Tillförd energi'!$B$2:$AS$506,MATCH(C$1,'Tillförd energi'!$B$1:$AQ$1,0),FALSE)</f>
        <v>0</v>
      </c>
      <c r="D110" s="73">
        <f>VLOOKUP($B110,'Tillförd energi'!$B$2:$AS$506,MATCH(D$1,'Tillförd energi'!$B$1:$AQ$1,0),FALSE)</f>
        <v>0</v>
      </c>
      <c r="E110" s="73">
        <f>VLOOKUP($B110,'Tillförd energi'!$B$2:$AS$506,MATCH(E$1,'Tillförd energi'!$B$1:$AQ$1,0),FALSE)</f>
        <v>0</v>
      </c>
      <c r="F110" s="73">
        <f>VLOOKUP($B110,'Tillförd energi'!$B$2:$AS$506,MATCH(F$1,'Tillförd energi'!$B$1:$AQ$1,0),FALSE)</f>
        <v>0</v>
      </c>
      <c r="G110" s="73">
        <f>VLOOKUP($B110,'Tillförd energi'!$B$2:$AS$506,MATCH(G$1,'Tillförd energi'!$B$1:$AQ$1,0),FALSE)</f>
        <v>0</v>
      </c>
      <c r="H110" s="73">
        <f>VLOOKUP($B110,'Tillförd energi'!$B$2:$AS$506,MATCH(H$1,'Tillförd energi'!$B$1:$AQ$1,0),FALSE)</f>
        <v>0</v>
      </c>
      <c r="I110" s="73">
        <f>VLOOKUP($B110,'Tillförd energi'!$B$2:$AS$506,MATCH(I$1,'Tillförd energi'!$B$1:$AQ$1,0),FALSE)</f>
        <v>0</v>
      </c>
      <c r="J110" s="73">
        <f>VLOOKUP($B110,'Tillförd energi'!$B$2:$AS$506,MATCH(J$1,'Tillförd energi'!$B$1:$AQ$1,0),FALSE)</f>
        <v>0</v>
      </c>
      <c r="K110" s="73">
        <f>VLOOKUP($B110,'Tillförd energi'!$B$2:$AS$506,MATCH(K$1,'Tillförd energi'!$B$1:$AQ$1,0),FALSE)</f>
        <v>0</v>
      </c>
      <c r="L110" s="73">
        <f>VLOOKUP($B110,'Tillförd energi'!$B$2:$AS$506,MATCH(L$1,'Tillförd energi'!$B$1:$AQ$1,0),FALSE)</f>
        <v>0</v>
      </c>
      <c r="M110" s="73">
        <f>VLOOKUP($B110,'Tillförd energi'!$B$2:$AS$506,MATCH(M$1,'Tillförd energi'!$B$1:$AQ$1,0),FALSE)</f>
        <v>0</v>
      </c>
      <c r="N110" s="73">
        <f>VLOOKUP($B110,'Tillförd energi'!$B$2:$AS$506,MATCH(N$1,'Tillförd energi'!$B$1:$AQ$1,0),FALSE)</f>
        <v>0</v>
      </c>
      <c r="O110" s="73">
        <f>VLOOKUP($B110,'Tillförd energi'!$B$2:$AS$506,MATCH(O$1,'Tillförd energi'!$B$1:$AQ$1,0),FALSE)</f>
        <v>0</v>
      </c>
      <c r="P110" s="73">
        <f>VLOOKUP($B110,'Tillförd energi'!$B$2:$AS$506,MATCH(P$1,'Tillförd energi'!$B$1:$AQ$1,0),FALSE)</f>
        <v>0</v>
      </c>
      <c r="Q110" s="73">
        <f>VLOOKUP($B110,'Tillförd energi'!$B$2:$AS$506,MATCH(Q$1,'Tillförd energi'!$B$1:$AQ$1,0),FALSE)</f>
        <v>0</v>
      </c>
      <c r="R110" s="73">
        <f>VLOOKUP($B110,'Tillförd energi'!$B$2:$AS$506,MATCH(R$1,'Tillförd energi'!$B$1:$AQ$1,0),FALSE)</f>
        <v>0</v>
      </c>
      <c r="S110" s="73">
        <f>VLOOKUP($B110,'Tillförd energi'!$B$2:$AS$506,MATCH(S$1,'Tillförd energi'!$B$1:$AQ$1,0),FALSE)</f>
        <v>0</v>
      </c>
      <c r="T110" s="73">
        <f>VLOOKUP($B110,'Tillförd energi'!$B$2:$AS$506,MATCH(T$1,'Tillförd energi'!$B$1:$AQ$1,0),FALSE)</f>
        <v>0</v>
      </c>
      <c r="U110" s="73">
        <f>VLOOKUP($B110,'Tillförd energi'!$B$2:$AS$506,MATCH(U$1,'Tillförd energi'!$B$1:$AQ$1,0),FALSE)</f>
        <v>0</v>
      </c>
      <c r="V110" s="73">
        <f>VLOOKUP($B110,'Tillförd energi'!$B$2:$AS$506,MATCH(V$1,'Tillförd energi'!$B$1:$AQ$1,0),FALSE)</f>
        <v>0</v>
      </c>
      <c r="W110" s="73">
        <f>VLOOKUP($B110,'Tillförd energi'!$B$2:$AS$506,MATCH(W$1,'Tillförd energi'!$B$1:$AQ$1,0),FALSE)</f>
        <v>0</v>
      </c>
      <c r="X110" s="73">
        <f>VLOOKUP($B110,'Tillförd energi'!$B$2:$AS$506,MATCH(X$1,'Tillförd energi'!$B$1:$AQ$1,0),FALSE)</f>
        <v>0</v>
      </c>
      <c r="Y110" s="73">
        <f>VLOOKUP($B110,'Tillförd energi'!$B$2:$AS$506,MATCH(Y$1,'Tillförd energi'!$B$1:$AQ$1,0),FALSE)</f>
        <v>0</v>
      </c>
      <c r="Z110" s="73">
        <f>VLOOKUP($B110,'Tillförd energi'!$B$2:$AS$506,MATCH(Z$1,'Tillförd energi'!$B$1:$AQ$1,0),FALSE)</f>
        <v>0</v>
      </c>
      <c r="AA110" s="73">
        <f>VLOOKUP($B110,'Tillförd energi'!$B$2:$AS$506,MATCH(AA$1,'Tillförd energi'!$B$1:$AQ$1,0),FALSE)</f>
        <v>0</v>
      </c>
      <c r="AB110" s="73">
        <f>VLOOKUP($B110,'Tillförd energi'!$B$2:$AS$506,MATCH(AB$1,'Tillförd energi'!$B$1:$AQ$1,0),FALSE)</f>
        <v>0</v>
      </c>
      <c r="AC110" s="73">
        <f>VLOOKUP($B110,'Tillförd energi'!$B$2:$AS$506,MATCH(AC$1,'Tillförd energi'!$B$1:$AQ$1,0),FALSE)</f>
        <v>0</v>
      </c>
      <c r="AD110" s="73">
        <f>VLOOKUP($B110,'Tillförd energi'!$B$2:$AS$506,MATCH(AD$1,'Tillförd energi'!$B$1:$AQ$1,0),FALSE)</f>
        <v>0</v>
      </c>
      <c r="AF110" s="73">
        <f>VLOOKUP($B110,'Tillförd energi'!$B$2:$AS$506,MATCH(AF$1,'Tillförd energi'!$B$1:$AQ$1,0),FALSE)</f>
        <v>0</v>
      </c>
      <c r="AH110" s="73">
        <f>IFERROR(VLOOKUP(B110,Miljö!$B$1:$S$476,9,FALSE)/1,0)</f>
        <v>0</v>
      </c>
      <c r="AJ110" s="81" t="str">
        <f>IFERROR(VLOOKUP($B110,Miljö!$B$1:$S$500,MATCH("hjälpel exklusive kraftvärme (GWh)",Miljö!$B$1:$V$1,0),FALSE)/1,"")</f>
        <v/>
      </c>
      <c r="AK110" s="81">
        <f t="shared" si="11"/>
        <v>0</v>
      </c>
      <c r="AL110" s="81">
        <f>VLOOKUP($B110,'Slutlig allokering'!$B$2:$AL$462,MATCH("Hjälpel kraftvärme",'Slutlig allokering'!$B$2:$AL$2,0),FALSE)</f>
        <v>0</v>
      </c>
      <c r="AN110" s="73">
        <f t="shared" si="12"/>
        <v>0</v>
      </c>
      <c r="AO110" s="73">
        <f t="shared" si="13"/>
        <v>0</v>
      </c>
      <c r="AP110" s="73" t="str">
        <f>IF(ISERROR(1/VLOOKUP($B110,Leveranser!$B$1:$S$500,MATCH("såld värme (gwh)",Leveranser!$B$1:$S$1,0),FALSE)),"",VLOOKUP($B110,Leveranser!$B$1:$S$500,MATCH("såld värme (gwh)",Leveranser!$B$1:$S$1,0),FALSE))</f>
        <v/>
      </c>
      <c r="AQ110" s="73">
        <f>VLOOKUP($B110,Leveranser!$B$1:$Y$500,MATCH("Totalt såld fjärrvärme till andra fjärrvärmeföretag",Leveranser!$B$1:$AA$1,0),FALSE)</f>
        <v>0</v>
      </c>
      <c r="AR110" s="73">
        <f>IF(ISERROR(1/VLOOKUP($B110,Miljö!$B$1:$S$500,MATCH("Såld mängd produktionsspecifik fjärrvärme (GWh)",Miljö!$B$1:$R$1,0),FALSE)),0,VLOOKUP($B110,Miljö!$B$1:$S$500,MATCH("Såld mängd produktionsspecifik fjärrvärme (GWh)",Miljö!$B$1:$R$1,0),FALSE))</f>
        <v>0</v>
      </c>
      <c r="AS110" s="82" t="str">
        <f t="shared" si="18"/>
        <v/>
      </c>
      <c r="AU110" s="73" t="str">
        <f>VLOOKUP($B110,'Miljövärden urval för publ'!$B$2:$I$486,7,FALSE)</f>
        <v>Nej</v>
      </c>
      <c r="AV110" s="73" t="str">
        <f>VLOOKUP($B110,'Miljövärden urval för publ'!$B$2:$I$486,6,FALSE)</f>
        <v>Nej</v>
      </c>
      <c r="AZ110" s="73">
        <f t="shared" si="14"/>
        <v>0</v>
      </c>
      <c r="BA110" s="73">
        <f t="shared" si="19"/>
        <v>0</v>
      </c>
      <c r="BB110" s="73">
        <f t="shared" si="15"/>
        <v>0</v>
      </c>
      <c r="BC110" s="73">
        <f t="shared" si="16"/>
        <v>0</v>
      </c>
      <c r="BE110" s="73">
        <f t="shared" si="20"/>
        <v>0</v>
      </c>
      <c r="BF110" s="73">
        <f t="shared" si="21"/>
        <v>0</v>
      </c>
      <c r="BH110" s="73">
        <f t="shared" si="17"/>
        <v>0</v>
      </c>
    </row>
    <row r="111" spans="1:60" ht="14.5" x14ac:dyDescent="0.35">
      <c r="A111" t="s">
        <v>80</v>
      </c>
      <c r="B111" t="s">
        <v>124</v>
      </c>
      <c r="C111" s="73">
        <f>VLOOKUP($B111,'Tillförd energi'!$B$2:$AS$506,MATCH(C$1,'Tillförd energi'!$B$1:$AQ$1,0),FALSE)</f>
        <v>0</v>
      </c>
      <c r="D111" s="73">
        <f>VLOOKUP($B111,'Tillförd energi'!$B$2:$AS$506,MATCH(D$1,'Tillförd energi'!$B$1:$AQ$1,0),FALSE)</f>
        <v>0</v>
      </c>
      <c r="E111" s="73">
        <f>VLOOKUP($B111,'Tillförd energi'!$B$2:$AS$506,MATCH(E$1,'Tillförd energi'!$B$1:$AQ$1,0),FALSE)</f>
        <v>0</v>
      </c>
      <c r="F111" s="73">
        <f>VLOOKUP($B111,'Tillförd energi'!$B$2:$AS$506,MATCH(F$1,'Tillförd energi'!$B$1:$AQ$1,0),FALSE)</f>
        <v>0</v>
      </c>
      <c r="G111" s="73">
        <f>VLOOKUP($B111,'Tillförd energi'!$B$2:$AS$506,MATCH(G$1,'Tillförd energi'!$B$1:$AQ$1,0),FALSE)</f>
        <v>0</v>
      </c>
      <c r="H111" s="73">
        <f>VLOOKUP($B111,'Tillförd energi'!$B$2:$AS$506,MATCH(H$1,'Tillförd energi'!$B$1:$AQ$1,0),FALSE)</f>
        <v>0</v>
      </c>
      <c r="I111" s="73">
        <f>VLOOKUP($B111,'Tillförd energi'!$B$2:$AS$506,MATCH(I$1,'Tillförd energi'!$B$1:$AQ$1,0),FALSE)</f>
        <v>0</v>
      </c>
      <c r="J111" s="73">
        <f>VLOOKUP($B111,'Tillförd energi'!$B$2:$AS$506,MATCH(J$1,'Tillförd energi'!$B$1:$AQ$1,0),FALSE)</f>
        <v>0</v>
      </c>
      <c r="K111" s="73">
        <f>VLOOKUP($B111,'Tillförd energi'!$B$2:$AS$506,MATCH(K$1,'Tillförd energi'!$B$1:$AQ$1,0),FALSE)</f>
        <v>0</v>
      </c>
      <c r="L111" s="73">
        <f>VLOOKUP($B111,'Tillförd energi'!$B$2:$AS$506,MATCH(L$1,'Tillförd energi'!$B$1:$AQ$1,0),FALSE)</f>
        <v>0</v>
      </c>
      <c r="M111" s="73">
        <f>VLOOKUP($B111,'Tillförd energi'!$B$2:$AS$506,MATCH(M$1,'Tillförd energi'!$B$1:$AQ$1,0),FALSE)</f>
        <v>0</v>
      </c>
      <c r="N111" s="73">
        <f>VLOOKUP($B111,'Tillförd energi'!$B$2:$AS$506,MATCH(N$1,'Tillförd energi'!$B$1:$AQ$1,0),FALSE)</f>
        <v>0</v>
      </c>
      <c r="O111" s="73">
        <f>VLOOKUP($B111,'Tillförd energi'!$B$2:$AS$506,MATCH(O$1,'Tillförd energi'!$B$1:$AQ$1,0),FALSE)</f>
        <v>0</v>
      </c>
      <c r="P111" s="73">
        <f>VLOOKUP($B111,'Tillförd energi'!$B$2:$AS$506,MATCH(P$1,'Tillförd energi'!$B$1:$AQ$1,0),FALSE)</f>
        <v>0</v>
      </c>
      <c r="Q111" s="73">
        <f>VLOOKUP($B111,'Tillförd energi'!$B$2:$AS$506,MATCH(Q$1,'Tillförd energi'!$B$1:$AQ$1,0),FALSE)</f>
        <v>0</v>
      </c>
      <c r="R111" s="73">
        <f>VLOOKUP($B111,'Tillförd energi'!$B$2:$AS$506,MATCH(R$1,'Tillförd energi'!$B$1:$AQ$1,0),FALSE)</f>
        <v>0</v>
      </c>
      <c r="S111" s="73">
        <f>VLOOKUP($B111,'Tillförd energi'!$B$2:$AS$506,MATCH(S$1,'Tillförd energi'!$B$1:$AQ$1,0),FALSE)</f>
        <v>0</v>
      </c>
      <c r="T111" s="73">
        <f>VLOOKUP($B111,'Tillförd energi'!$B$2:$AS$506,MATCH(T$1,'Tillförd energi'!$B$1:$AQ$1,0),FALSE)</f>
        <v>0</v>
      </c>
      <c r="U111" s="73">
        <f>VLOOKUP($B111,'Tillförd energi'!$B$2:$AS$506,MATCH(U$1,'Tillförd energi'!$B$1:$AQ$1,0),FALSE)</f>
        <v>0</v>
      </c>
      <c r="V111" s="73">
        <f>VLOOKUP($B111,'Tillförd energi'!$B$2:$AS$506,MATCH(V$1,'Tillförd energi'!$B$1:$AQ$1,0),FALSE)</f>
        <v>0</v>
      </c>
      <c r="W111" s="73">
        <f>VLOOKUP($B111,'Tillförd energi'!$B$2:$AS$506,MATCH(W$1,'Tillförd energi'!$B$1:$AQ$1,0),FALSE)</f>
        <v>0</v>
      </c>
      <c r="X111" s="73">
        <f>VLOOKUP($B111,'Tillförd energi'!$B$2:$AS$506,MATCH(X$1,'Tillförd energi'!$B$1:$AQ$1,0),FALSE)</f>
        <v>0</v>
      </c>
      <c r="Y111" s="73">
        <f>VLOOKUP($B111,'Tillförd energi'!$B$2:$AS$506,MATCH(Y$1,'Tillförd energi'!$B$1:$AQ$1,0),FALSE)</f>
        <v>0</v>
      </c>
      <c r="Z111" s="73">
        <f>VLOOKUP($B111,'Tillförd energi'!$B$2:$AS$506,MATCH(Z$1,'Tillförd energi'!$B$1:$AQ$1,0),FALSE)</f>
        <v>0</v>
      </c>
      <c r="AA111" s="73">
        <f>VLOOKUP($B111,'Tillförd energi'!$B$2:$AS$506,MATCH(AA$1,'Tillförd energi'!$B$1:$AQ$1,0),FALSE)</f>
        <v>0</v>
      </c>
      <c r="AB111" s="73">
        <f>VLOOKUP($B111,'Tillförd energi'!$B$2:$AS$506,MATCH(AB$1,'Tillförd energi'!$B$1:$AQ$1,0),FALSE)</f>
        <v>0</v>
      </c>
      <c r="AC111" s="73">
        <f>VLOOKUP($B111,'Tillförd energi'!$B$2:$AS$506,MATCH(AC$1,'Tillförd energi'!$B$1:$AQ$1,0),FALSE)</f>
        <v>0</v>
      </c>
      <c r="AD111" s="73">
        <f>VLOOKUP($B111,'Tillförd energi'!$B$2:$AS$506,MATCH(AD$1,'Tillförd energi'!$B$1:$AQ$1,0),FALSE)</f>
        <v>0</v>
      </c>
      <c r="AF111" s="73">
        <f>VLOOKUP($B111,'Tillförd energi'!$B$2:$AS$506,MATCH(AF$1,'Tillförd energi'!$B$1:$AQ$1,0),FALSE)</f>
        <v>0.6</v>
      </c>
      <c r="AH111" s="73">
        <f>IFERROR(VLOOKUP(B111,Miljö!$B$1:$S$476,9,FALSE)/1,0)</f>
        <v>0</v>
      </c>
      <c r="AJ111" s="81" t="str">
        <f>IFERROR(VLOOKUP($B111,Miljö!$B$1:$S$500,MATCH("hjälpel exklusive kraftvärme (GWh)",Miljö!$B$1:$V$1,0),FALSE)/1,"")</f>
        <v/>
      </c>
      <c r="AK111" s="81">
        <f t="shared" si="11"/>
        <v>0.6</v>
      </c>
      <c r="AL111" s="81">
        <f>VLOOKUP($B111,'Slutlig allokering'!$B$2:$AL$462,MATCH("Hjälpel kraftvärme",'Slutlig allokering'!$B$2:$AL$2,0),FALSE)</f>
        <v>0</v>
      </c>
      <c r="AN111" s="73">
        <f t="shared" si="12"/>
        <v>0.6</v>
      </c>
      <c r="AO111" s="73">
        <f t="shared" si="13"/>
        <v>0.6</v>
      </c>
      <c r="AP111" s="73">
        <f>IF(ISERROR(1/VLOOKUP($B111,Leveranser!$B$1:$S$500,MATCH("såld värme (gwh)",Leveranser!$B$1:$S$1,0),FALSE)),"",VLOOKUP($B111,Leveranser!$B$1:$S$500,MATCH("såld värme (gwh)",Leveranser!$B$1:$S$1,0),FALSE))</f>
        <v>20</v>
      </c>
      <c r="AQ111" s="73">
        <f>VLOOKUP($B111,Leveranser!$B$1:$Y$500,MATCH("Totalt såld fjärrvärme till andra fjärrvärmeföretag",Leveranser!$B$1:$AA$1,0),FALSE)</f>
        <v>0</v>
      </c>
      <c r="AR111" s="73">
        <f>IF(ISERROR(1/VLOOKUP($B111,Miljö!$B$1:$S$500,MATCH("Såld mängd produktionsspecifik fjärrvärme (GWh)",Miljö!$B$1:$R$1,0),FALSE)),0,VLOOKUP($B111,Miljö!$B$1:$S$500,MATCH("Såld mängd produktionsspecifik fjärrvärme (GWh)",Miljö!$B$1:$R$1,0),FALSE))</f>
        <v>0</v>
      </c>
      <c r="AS111" s="82">
        <f t="shared" si="18"/>
        <v>33.333333333333336</v>
      </c>
      <c r="AU111" s="73" t="str">
        <f>VLOOKUP($B111,'Miljövärden urval för publ'!$B$2:$I$486,7,FALSE)</f>
        <v>Nej</v>
      </c>
      <c r="AV111" s="73" t="str">
        <f>VLOOKUP($B111,'Miljövärden urval för publ'!$B$2:$I$486,6,FALSE)</f>
        <v>Nej</v>
      </c>
      <c r="AZ111" s="73">
        <f t="shared" si="14"/>
        <v>0.6</v>
      </c>
      <c r="BA111" s="73">
        <f t="shared" si="19"/>
        <v>0</v>
      </c>
      <c r="BB111" s="73">
        <f t="shared" si="15"/>
        <v>0</v>
      </c>
      <c r="BC111" s="73">
        <f t="shared" si="16"/>
        <v>0</v>
      </c>
      <c r="BE111" s="73">
        <f t="shared" si="20"/>
        <v>0</v>
      </c>
      <c r="BF111" s="73">
        <f t="shared" si="21"/>
        <v>0</v>
      </c>
      <c r="BH111" s="73">
        <f t="shared" si="17"/>
        <v>0</v>
      </c>
    </row>
    <row r="112" spans="1:60" ht="14.5" x14ac:dyDescent="0.35">
      <c r="A112" t="s">
        <v>80</v>
      </c>
      <c r="B112" t="s">
        <v>125</v>
      </c>
      <c r="C112" s="73">
        <f>VLOOKUP($B112,'Tillförd energi'!$B$2:$AS$506,MATCH(C$1,'Tillförd energi'!$B$1:$AQ$1,0),FALSE)</f>
        <v>0</v>
      </c>
      <c r="D112" s="73">
        <f>VLOOKUP($B112,'Tillförd energi'!$B$2:$AS$506,MATCH(D$1,'Tillförd energi'!$B$1:$AQ$1,0),FALSE)</f>
        <v>0</v>
      </c>
      <c r="E112" s="73">
        <f>VLOOKUP($B112,'Tillförd energi'!$B$2:$AS$506,MATCH(E$1,'Tillförd energi'!$B$1:$AQ$1,0),FALSE)</f>
        <v>0</v>
      </c>
      <c r="F112" s="73">
        <f>VLOOKUP($B112,'Tillförd energi'!$B$2:$AS$506,MATCH(F$1,'Tillförd energi'!$B$1:$AQ$1,0),FALSE)</f>
        <v>0</v>
      </c>
      <c r="G112" s="73">
        <f>VLOOKUP($B112,'Tillförd energi'!$B$2:$AS$506,MATCH(G$1,'Tillförd energi'!$B$1:$AQ$1,0),FALSE)</f>
        <v>0</v>
      </c>
      <c r="H112" s="73">
        <f>VLOOKUP($B112,'Tillförd energi'!$B$2:$AS$506,MATCH(H$1,'Tillförd energi'!$B$1:$AQ$1,0),FALSE)</f>
        <v>0</v>
      </c>
      <c r="I112" s="73">
        <f>VLOOKUP($B112,'Tillförd energi'!$B$2:$AS$506,MATCH(I$1,'Tillförd energi'!$B$1:$AQ$1,0),FALSE)</f>
        <v>0</v>
      </c>
      <c r="J112" s="73">
        <f>VLOOKUP($B112,'Tillförd energi'!$B$2:$AS$506,MATCH(J$1,'Tillförd energi'!$B$1:$AQ$1,0),FALSE)</f>
        <v>0</v>
      </c>
      <c r="K112" s="73">
        <f>VLOOKUP($B112,'Tillförd energi'!$B$2:$AS$506,MATCH(K$1,'Tillförd energi'!$B$1:$AQ$1,0),FALSE)</f>
        <v>0</v>
      </c>
      <c r="L112" s="73">
        <f>VLOOKUP($B112,'Tillförd energi'!$B$2:$AS$506,MATCH(L$1,'Tillförd energi'!$B$1:$AQ$1,0),FALSE)</f>
        <v>0</v>
      </c>
      <c r="M112" s="73">
        <f>VLOOKUP($B112,'Tillförd energi'!$B$2:$AS$506,MATCH(M$1,'Tillförd energi'!$B$1:$AQ$1,0),FALSE)</f>
        <v>0</v>
      </c>
      <c r="N112" s="73">
        <f>VLOOKUP($B112,'Tillförd energi'!$B$2:$AS$506,MATCH(N$1,'Tillförd energi'!$B$1:$AQ$1,0),FALSE)</f>
        <v>0</v>
      </c>
      <c r="O112" s="73">
        <f>VLOOKUP($B112,'Tillförd energi'!$B$2:$AS$506,MATCH(O$1,'Tillförd energi'!$B$1:$AQ$1,0),FALSE)</f>
        <v>0</v>
      </c>
      <c r="P112" s="73">
        <f>VLOOKUP($B112,'Tillförd energi'!$B$2:$AS$506,MATCH(P$1,'Tillförd energi'!$B$1:$AQ$1,0),FALSE)</f>
        <v>0</v>
      </c>
      <c r="Q112" s="73">
        <f>VLOOKUP($B112,'Tillförd energi'!$B$2:$AS$506,MATCH(Q$1,'Tillförd energi'!$B$1:$AQ$1,0),FALSE)</f>
        <v>0</v>
      </c>
      <c r="R112" s="73">
        <f>VLOOKUP($B112,'Tillförd energi'!$B$2:$AS$506,MATCH(R$1,'Tillförd energi'!$B$1:$AQ$1,0),FALSE)</f>
        <v>0</v>
      </c>
      <c r="S112" s="73">
        <f>VLOOKUP($B112,'Tillförd energi'!$B$2:$AS$506,MATCH(S$1,'Tillförd energi'!$B$1:$AQ$1,0),FALSE)</f>
        <v>0</v>
      </c>
      <c r="T112" s="73">
        <f>VLOOKUP($B112,'Tillförd energi'!$B$2:$AS$506,MATCH(T$1,'Tillförd energi'!$B$1:$AQ$1,0),FALSE)</f>
        <v>0</v>
      </c>
      <c r="U112" s="73">
        <f>VLOOKUP($B112,'Tillförd energi'!$B$2:$AS$506,MATCH(U$1,'Tillförd energi'!$B$1:$AQ$1,0),FALSE)</f>
        <v>0</v>
      </c>
      <c r="V112" s="73">
        <f>VLOOKUP($B112,'Tillförd energi'!$B$2:$AS$506,MATCH(V$1,'Tillförd energi'!$B$1:$AQ$1,0),FALSE)</f>
        <v>0</v>
      </c>
      <c r="W112" s="73">
        <f>VLOOKUP($B112,'Tillförd energi'!$B$2:$AS$506,MATCH(W$1,'Tillförd energi'!$B$1:$AQ$1,0),FALSE)</f>
        <v>0</v>
      </c>
      <c r="X112" s="73">
        <f>VLOOKUP($B112,'Tillförd energi'!$B$2:$AS$506,MATCH(X$1,'Tillförd energi'!$B$1:$AQ$1,0),FALSE)</f>
        <v>0</v>
      </c>
      <c r="Y112" s="73">
        <f>VLOOKUP($B112,'Tillförd energi'!$B$2:$AS$506,MATCH(Y$1,'Tillförd energi'!$B$1:$AQ$1,0),FALSE)</f>
        <v>0</v>
      </c>
      <c r="Z112" s="73">
        <f>VLOOKUP($B112,'Tillförd energi'!$B$2:$AS$506,MATCH(Z$1,'Tillförd energi'!$B$1:$AQ$1,0),FALSE)</f>
        <v>0</v>
      </c>
      <c r="AA112" s="73">
        <f>VLOOKUP($B112,'Tillförd energi'!$B$2:$AS$506,MATCH(AA$1,'Tillförd energi'!$B$1:$AQ$1,0),FALSE)</f>
        <v>0</v>
      </c>
      <c r="AB112" s="73">
        <f>VLOOKUP($B112,'Tillförd energi'!$B$2:$AS$506,MATCH(AB$1,'Tillförd energi'!$B$1:$AQ$1,0),FALSE)</f>
        <v>0</v>
      </c>
      <c r="AC112" s="73">
        <f>VLOOKUP($B112,'Tillförd energi'!$B$2:$AS$506,MATCH(AC$1,'Tillförd energi'!$B$1:$AQ$1,0),FALSE)</f>
        <v>0</v>
      </c>
      <c r="AD112" s="73">
        <f>VLOOKUP($B112,'Tillförd energi'!$B$2:$AS$506,MATCH(AD$1,'Tillförd energi'!$B$1:$AQ$1,0),FALSE)</f>
        <v>0</v>
      </c>
      <c r="AF112" s="73">
        <f>VLOOKUP($B112,'Tillförd energi'!$B$2:$AS$506,MATCH(AF$1,'Tillförd energi'!$B$1:$AQ$1,0),FALSE)</f>
        <v>1.7969999999999999</v>
      </c>
      <c r="AH112" s="73">
        <f>IFERROR(VLOOKUP(B112,Miljö!$B$1:$S$476,9,FALSE)/1,0)</f>
        <v>0</v>
      </c>
      <c r="AJ112" s="81" t="str">
        <f>IFERROR(VLOOKUP($B112,Miljö!$B$1:$S$500,MATCH("hjälpel exklusive kraftvärme (GWh)",Miljö!$B$1:$V$1,0),FALSE)/1,"")</f>
        <v/>
      </c>
      <c r="AK112" s="81">
        <f t="shared" si="11"/>
        <v>1.7969999999999999</v>
      </c>
      <c r="AL112" s="81">
        <f>VLOOKUP($B112,'Slutlig allokering'!$B$2:$AL$462,MATCH("Hjälpel kraftvärme",'Slutlig allokering'!$B$2:$AL$2,0),FALSE)</f>
        <v>0</v>
      </c>
      <c r="AN112" s="73">
        <f t="shared" si="12"/>
        <v>1.7969999999999999</v>
      </c>
      <c r="AO112" s="73">
        <f t="shared" si="13"/>
        <v>1.7969999999999999</v>
      </c>
      <c r="AP112" s="73">
        <f>IF(ISERROR(1/VLOOKUP($B112,Leveranser!$B$1:$S$500,MATCH("såld värme (gwh)",Leveranser!$B$1:$S$1,0),FALSE)),"",VLOOKUP($B112,Leveranser!$B$1:$S$500,MATCH("såld värme (gwh)",Leveranser!$B$1:$S$1,0),FALSE))</f>
        <v>59.9</v>
      </c>
      <c r="AQ112" s="73">
        <f>VLOOKUP($B112,Leveranser!$B$1:$Y$500,MATCH("Totalt såld fjärrvärme till andra fjärrvärmeföretag",Leveranser!$B$1:$AA$1,0),FALSE)</f>
        <v>0</v>
      </c>
      <c r="AR112" s="73">
        <f>IF(ISERROR(1/VLOOKUP($B112,Miljö!$B$1:$S$500,MATCH("Såld mängd produktionsspecifik fjärrvärme (GWh)",Miljö!$B$1:$R$1,0),FALSE)),0,VLOOKUP($B112,Miljö!$B$1:$S$500,MATCH("Såld mängd produktionsspecifik fjärrvärme (GWh)",Miljö!$B$1:$R$1,0),FALSE))</f>
        <v>0</v>
      </c>
      <c r="AS112" s="82">
        <f t="shared" si="18"/>
        <v>33.333333333333336</v>
      </c>
      <c r="AU112" s="73" t="str">
        <f>VLOOKUP($B112,'Miljövärden urval för publ'!$B$2:$I$486,7,FALSE)</f>
        <v>Nej</v>
      </c>
      <c r="AV112" s="73" t="str">
        <f>VLOOKUP($B112,'Miljövärden urval för publ'!$B$2:$I$486,6,FALSE)</f>
        <v>Nej</v>
      </c>
      <c r="AZ112" s="73">
        <f t="shared" si="14"/>
        <v>1.7969999999999999</v>
      </c>
      <c r="BA112" s="73">
        <f t="shared" si="19"/>
        <v>0</v>
      </c>
      <c r="BB112" s="73">
        <f t="shared" si="15"/>
        <v>0</v>
      </c>
      <c r="BC112" s="73">
        <f t="shared" si="16"/>
        <v>0</v>
      </c>
      <c r="BE112" s="73">
        <f t="shared" si="20"/>
        <v>0</v>
      </c>
      <c r="BF112" s="73">
        <f t="shared" si="21"/>
        <v>0</v>
      </c>
      <c r="BH112" s="73">
        <f t="shared" si="17"/>
        <v>0</v>
      </c>
    </row>
    <row r="113" spans="1:60" ht="14.5" x14ac:dyDescent="0.35">
      <c r="A113" t="s">
        <v>80</v>
      </c>
      <c r="B113" t="s">
        <v>126</v>
      </c>
      <c r="C113" s="73">
        <f>VLOOKUP($B113,'Tillförd energi'!$B$2:$AS$506,MATCH(C$1,'Tillförd energi'!$B$1:$AQ$1,0),FALSE)</f>
        <v>0</v>
      </c>
      <c r="D113" s="73">
        <f>VLOOKUP($B113,'Tillförd energi'!$B$2:$AS$506,MATCH(D$1,'Tillförd energi'!$B$1:$AQ$1,0),FALSE)</f>
        <v>0</v>
      </c>
      <c r="E113" s="73">
        <f>VLOOKUP($B113,'Tillförd energi'!$B$2:$AS$506,MATCH(E$1,'Tillförd energi'!$B$1:$AQ$1,0),FALSE)</f>
        <v>0</v>
      </c>
      <c r="F113" s="73">
        <f>VLOOKUP($B113,'Tillförd energi'!$B$2:$AS$506,MATCH(F$1,'Tillförd energi'!$B$1:$AQ$1,0),FALSE)</f>
        <v>0</v>
      </c>
      <c r="G113" s="73">
        <f>VLOOKUP($B113,'Tillförd energi'!$B$2:$AS$506,MATCH(G$1,'Tillförd energi'!$B$1:$AQ$1,0),FALSE)</f>
        <v>0</v>
      </c>
      <c r="H113" s="73">
        <f>VLOOKUP($B113,'Tillförd energi'!$B$2:$AS$506,MATCH(H$1,'Tillförd energi'!$B$1:$AQ$1,0),FALSE)</f>
        <v>0</v>
      </c>
      <c r="I113" s="73">
        <f>VLOOKUP($B113,'Tillförd energi'!$B$2:$AS$506,MATCH(I$1,'Tillförd energi'!$B$1:$AQ$1,0),FALSE)</f>
        <v>0</v>
      </c>
      <c r="J113" s="73">
        <f>VLOOKUP($B113,'Tillförd energi'!$B$2:$AS$506,MATCH(J$1,'Tillförd energi'!$B$1:$AQ$1,0),FALSE)</f>
        <v>0</v>
      </c>
      <c r="K113" s="73">
        <f>VLOOKUP($B113,'Tillförd energi'!$B$2:$AS$506,MATCH(K$1,'Tillförd energi'!$B$1:$AQ$1,0),FALSE)</f>
        <v>0</v>
      </c>
      <c r="L113" s="73">
        <f>VLOOKUP($B113,'Tillförd energi'!$B$2:$AS$506,MATCH(L$1,'Tillförd energi'!$B$1:$AQ$1,0),FALSE)</f>
        <v>0</v>
      </c>
      <c r="M113" s="73">
        <f>VLOOKUP($B113,'Tillförd energi'!$B$2:$AS$506,MATCH(M$1,'Tillförd energi'!$B$1:$AQ$1,0),FALSE)</f>
        <v>0</v>
      </c>
      <c r="N113" s="73">
        <f>VLOOKUP($B113,'Tillförd energi'!$B$2:$AS$506,MATCH(N$1,'Tillförd energi'!$B$1:$AQ$1,0),FALSE)</f>
        <v>0</v>
      </c>
      <c r="O113" s="73">
        <f>VLOOKUP($B113,'Tillförd energi'!$B$2:$AS$506,MATCH(O$1,'Tillförd energi'!$B$1:$AQ$1,0),FALSE)</f>
        <v>0</v>
      </c>
      <c r="P113" s="73">
        <f>VLOOKUP($B113,'Tillförd energi'!$B$2:$AS$506,MATCH(P$1,'Tillförd energi'!$B$1:$AQ$1,0),FALSE)</f>
        <v>0</v>
      </c>
      <c r="Q113" s="73">
        <f>VLOOKUP($B113,'Tillförd energi'!$B$2:$AS$506,MATCH(Q$1,'Tillförd energi'!$B$1:$AQ$1,0),FALSE)</f>
        <v>0</v>
      </c>
      <c r="R113" s="73">
        <f>VLOOKUP($B113,'Tillförd energi'!$B$2:$AS$506,MATCH(R$1,'Tillförd energi'!$B$1:$AQ$1,0),FALSE)</f>
        <v>0</v>
      </c>
      <c r="S113" s="73">
        <f>VLOOKUP($B113,'Tillförd energi'!$B$2:$AS$506,MATCH(S$1,'Tillförd energi'!$B$1:$AQ$1,0),FALSE)</f>
        <v>0</v>
      </c>
      <c r="T113" s="73">
        <f>VLOOKUP($B113,'Tillförd energi'!$B$2:$AS$506,MATCH(T$1,'Tillförd energi'!$B$1:$AQ$1,0),FALSE)</f>
        <v>0</v>
      </c>
      <c r="U113" s="73">
        <f>VLOOKUP($B113,'Tillförd energi'!$B$2:$AS$506,MATCH(U$1,'Tillförd energi'!$B$1:$AQ$1,0),FALSE)</f>
        <v>0</v>
      </c>
      <c r="V113" s="73">
        <f>VLOOKUP($B113,'Tillförd energi'!$B$2:$AS$506,MATCH(V$1,'Tillförd energi'!$B$1:$AQ$1,0),FALSE)</f>
        <v>0</v>
      </c>
      <c r="W113" s="73">
        <f>VLOOKUP($B113,'Tillförd energi'!$B$2:$AS$506,MATCH(W$1,'Tillförd energi'!$B$1:$AQ$1,0),FALSE)</f>
        <v>0</v>
      </c>
      <c r="X113" s="73">
        <f>VLOOKUP($B113,'Tillförd energi'!$B$2:$AS$506,MATCH(X$1,'Tillförd energi'!$B$1:$AQ$1,0),FALSE)</f>
        <v>0</v>
      </c>
      <c r="Y113" s="73">
        <f>VLOOKUP($B113,'Tillförd energi'!$B$2:$AS$506,MATCH(Y$1,'Tillförd energi'!$B$1:$AQ$1,0),FALSE)</f>
        <v>0</v>
      </c>
      <c r="Z113" s="73">
        <f>VLOOKUP($B113,'Tillförd energi'!$B$2:$AS$506,MATCH(Z$1,'Tillförd energi'!$B$1:$AQ$1,0),FALSE)</f>
        <v>0</v>
      </c>
      <c r="AA113" s="73">
        <f>VLOOKUP($B113,'Tillförd energi'!$B$2:$AS$506,MATCH(AA$1,'Tillförd energi'!$B$1:$AQ$1,0),FALSE)</f>
        <v>0</v>
      </c>
      <c r="AB113" s="73">
        <f>VLOOKUP($B113,'Tillförd energi'!$B$2:$AS$506,MATCH(AB$1,'Tillförd energi'!$B$1:$AQ$1,0),FALSE)</f>
        <v>0</v>
      </c>
      <c r="AC113" s="73">
        <f>VLOOKUP($B113,'Tillförd energi'!$B$2:$AS$506,MATCH(AC$1,'Tillförd energi'!$B$1:$AQ$1,0),FALSE)</f>
        <v>0</v>
      </c>
      <c r="AD113" s="73">
        <f>VLOOKUP($B113,'Tillförd energi'!$B$2:$AS$506,MATCH(AD$1,'Tillförd energi'!$B$1:$AQ$1,0),FALSE)</f>
        <v>0</v>
      </c>
      <c r="AF113" s="73">
        <f>VLOOKUP($B113,'Tillförd energi'!$B$2:$AS$506,MATCH(AF$1,'Tillförd energi'!$B$1:$AQ$1,0),FALSE)</f>
        <v>0</v>
      </c>
      <c r="AH113" s="73">
        <f>IFERROR(VLOOKUP(B113,Miljö!$B$1:$S$476,9,FALSE)/1,0)</f>
        <v>0</v>
      </c>
      <c r="AJ113" s="81" t="str">
        <f>IFERROR(VLOOKUP($B113,Miljö!$B$1:$S$500,MATCH("hjälpel exklusive kraftvärme (GWh)",Miljö!$B$1:$V$1,0),FALSE)/1,"")</f>
        <v/>
      </c>
      <c r="AK113" s="81">
        <f t="shared" si="11"/>
        <v>0</v>
      </c>
      <c r="AL113" s="81">
        <f>VLOOKUP($B113,'Slutlig allokering'!$B$2:$AL$462,MATCH("Hjälpel kraftvärme",'Slutlig allokering'!$B$2:$AL$2,0),FALSE)</f>
        <v>0</v>
      </c>
      <c r="AN113" s="73">
        <f t="shared" si="12"/>
        <v>0</v>
      </c>
      <c r="AO113" s="73">
        <f t="shared" si="13"/>
        <v>0</v>
      </c>
      <c r="AP113" s="73" t="str">
        <f>IF(ISERROR(1/VLOOKUP($B113,Leveranser!$B$1:$S$500,MATCH("såld värme (gwh)",Leveranser!$B$1:$S$1,0),FALSE)),"",VLOOKUP($B113,Leveranser!$B$1:$S$500,MATCH("såld värme (gwh)",Leveranser!$B$1:$S$1,0),FALSE))</f>
        <v/>
      </c>
      <c r="AQ113" s="73">
        <f>VLOOKUP($B113,Leveranser!$B$1:$Y$500,MATCH("Totalt såld fjärrvärme till andra fjärrvärmeföretag",Leveranser!$B$1:$AA$1,0),FALSE)</f>
        <v>0</v>
      </c>
      <c r="AR113" s="73">
        <f>IF(ISERROR(1/VLOOKUP($B113,Miljö!$B$1:$S$500,MATCH("Såld mängd produktionsspecifik fjärrvärme (GWh)",Miljö!$B$1:$R$1,0),FALSE)),0,VLOOKUP($B113,Miljö!$B$1:$S$500,MATCH("Såld mängd produktionsspecifik fjärrvärme (GWh)",Miljö!$B$1:$R$1,0),FALSE))</f>
        <v>0</v>
      </c>
      <c r="AS113" s="82" t="str">
        <f t="shared" si="18"/>
        <v/>
      </c>
      <c r="AU113" s="73" t="str">
        <f>VLOOKUP($B113,'Miljövärden urval för publ'!$B$2:$I$486,7,FALSE)</f>
        <v>Nej</v>
      </c>
      <c r="AV113" s="73" t="str">
        <f>VLOOKUP($B113,'Miljövärden urval för publ'!$B$2:$I$486,6,FALSE)</f>
        <v>Nej</v>
      </c>
      <c r="AZ113" s="73">
        <f t="shared" si="14"/>
        <v>0</v>
      </c>
      <c r="BA113" s="73">
        <f t="shared" si="19"/>
        <v>0</v>
      </c>
      <c r="BB113" s="73">
        <f t="shared" si="15"/>
        <v>0</v>
      </c>
      <c r="BC113" s="73">
        <f t="shared" si="16"/>
        <v>0</v>
      </c>
      <c r="BE113" s="73">
        <f t="shared" si="20"/>
        <v>0</v>
      </c>
      <c r="BF113" s="73">
        <f t="shared" si="21"/>
        <v>0</v>
      </c>
      <c r="BH113" s="73">
        <f t="shared" si="17"/>
        <v>0</v>
      </c>
    </row>
    <row r="114" spans="1:60" ht="14.5" x14ac:dyDescent="0.35">
      <c r="A114" t="s">
        <v>80</v>
      </c>
      <c r="B114" t="s">
        <v>127</v>
      </c>
      <c r="C114" s="73">
        <f>VLOOKUP($B114,'Tillförd energi'!$B$2:$AS$506,MATCH(C$1,'Tillförd energi'!$B$1:$AQ$1,0),FALSE)</f>
        <v>0</v>
      </c>
      <c r="D114" s="73">
        <f>VLOOKUP($B114,'Tillförd energi'!$B$2:$AS$506,MATCH(D$1,'Tillförd energi'!$B$1:$AQ$1,0),FALSE)</f>
        <v>0</v>
      </c>
      <c r="E114" s="73">
        <f>VLOOKUP($B114,'Tillförd energi'!$B$2:$AS$506,MATCH(E$1,'Tillförd energi'!$B$1:$AQ$1,0),FALSE)</f>
        <v>0</v>
      </c>
      <c r="F114" s="73">
        <f>VLOOKUP($B114,'Tillförd energi'!$B$2:$AS$506,MATCH(F$1,'Tillförd energi'!$B$1:$AQ$1,0),FALSE)</f>
        <v>0</v>
      </c>
      <c r="G114" s="73">
        <f>VLOOKUP($B114,'Tillförd energi'!$B$2:$AS$506,MATCH(G$1,'Tillförd energi'!$B$1:$AQ$1,0),FALSE)</f>
        <v>0</v>
      </c>
      <c r="H114" s="73">
        <f>VLOOKUP($B114,'Tillförd energi'!$B$2:$AS$506,MATCH(H$1,'Tillförd energi'!$B$1:$AQ$1,0),FALSE)</f>
        <v>0</v>
      </c>
      <c r="I114" s="73">
        <f>VLOOKUP($B114,'Tillförd energi'!$B$2:$AS$506,MATCH(I$1,'Tillförd energi'!$B$1:$AQ$1,0),FALSE)</f>
        <v>0</v>
      </c>
      <c r="J114" s="73">
        <f>VLOOKUP($B114,'Tillförd energi'!$B$2:$AS$506,MATCH(J$1,'Tillförd energi'!$B$1:$AQ$1,0),FALSE)</f>
        <v>0</v>
      </c>
      <c r="K114" s="73">
        <f>VLOOKUP($B114,'Tillförd energi'!$B$2:$AS$506,MATCH(K$1,'Tillförd energi'!$B$1:$AQ$1,0),FALSE)</f>
        <v>0</v>
      </c>
      <c r="L114" s="73">
        <f>VLOOKUP($B114,'Tillförd energi'!$B$2:$AS$506,MATCH(L$1,'Tillförd energi'!$B$1:$AQ$1,0),FALSE)</f>
        <v>0</v>
      </c>
      <c r="M114" s="73">
        <f>VLOOKUP($B114,'Tillförd energi'!$B$2:$AS$506,MATCH(M$1,'Tillförd energi'!$B$1:$AQ$1,0),FALSE)</f>
        <v>0</v>
      </c>
      <c r="N114" s="73">
        <f>VLOOKUP($B114,'Tillförd energi'!$B$2:$AS$506,MATCH(N$1,'Tillförd energi'!$B$1:$AQ$1,0),FALSE)</f>
        <v>0</v>
      </c>
      <c r="O114" s="73">
        <f>VLOOKUP($B114,'Tillförd energi'!$B$2:$AS$506,MATCH(O$1,'Tillförd energi'!$B$1:$AQ$1,0),FALSE)</f>
        <v>0</v>
      </c>
      <c r="P114" s="73">
        <f>VLOOKUP($B114,'Tillförd energi'!$B$2:$AS$506,MATCH(P$1,'Tillförd energi'!$B$1:$AQ$1,0),FALSE)</f>
        <v>0</v>
      </c>
      <c r="Q114" s="73">
        <f>VLOOKUP($B114,'Tillförd energi'!$B$2:$AS$506,MATCH(Q$1,'Tillförd energi'!$B$1:$AQ$1,0),FALSE)</f>
        <v>0</v>
      </c>
      <c r="R114" s="73">
        <f>VLOOKUP($B114,'Tillförd energi'!$B$2:$AS$506,MATCH(R$1,'Tillförd energi'!$B$1:$AQ$1,0),FALSE)</f>
        <v>0</v>
      </c>
      <c r="S114" s="73">
        <f>VLOOKUP($B114,'Tillförd energi'!$B$2:$AS$506,MATCH(S$1,'Tillförd energi'!$B$1:$AQ$1,0),FALSE)</f>
        <v>0</v>
      </c>
      <c r="T114" s="73">
        <f>VLOOKUP($B114,'Tillförd energi'!$B$2:$AS$506,MATCH(T$1,'Tillförd energi'!$B$1:$AQ$1,0),FALSE)</f>
        <v>0</v>
      </c>
      <c r="U114" s="73">
        <f>VLOOKUP($B114,'Tillförd energi'!$B$2:$AS$506,MATCH(U$1,'Tillförd energi'!$B$1:$AQ$1,0),FALSE)</f>
        <v>0</v>
      </c>
      <c r="V114" s="73">
        <f>VLOOKUP($B114,'Tillförd energi'!$B$2:$AS$506,MATCH(V$1,'Tillförd energi'!$B$1:$AQ$1,0),FALSE)</f>
        <v>0</v>
      </c>
      <c r="W114" s="73">
        <f>VLOOKUP($B114,'Tillförd energi'!$B$2:$AS$506,MATCH(W$1,'Tillförd energi'!$B$1:$AQ$1,0),FALSE)</f>
        <v>0</v>
      </c>
      <c r="X114" s="73">
        <f>VLOOKUP($B114,'Tillförd energi'!$B$2:$AS$506,MATCH(X$1,'Tillförd energi'!$B$1:$AQ$1,0),FALSE)</f>
        <v>0</v>
      </c>
      <c r="Y114" s="73">
        <f>VLOOKUP($B114,'Tillförd energi'!$B$2:$AS$506,MATCH(Y$1,'Tillförd energi'!$B$1:$AQ$1,0),FALSE)</f>
        <v>0</v>
      </c>
      <c r="Z114" s="73">
        <f>VLOOKUP($B114,'Tillförd energi'!$B$2:$AS$506,MATCH(Z$1,'Tillförd energi'!$B$1:$AQ$1,0),FALSE)</f>
        <v>0</v>
      </c>
      <c r="AA114" s="73">
        <f>VLOOKUP($B114,'Tillförd energi'!$B$2:$AS$506,MATCH(AA$1,'Tillförd energi'!$B$1:$AQ$1,0),FALSE)</f>
        <v>0</v>
      </c>
      <c r="AB114" s="73">
        <f>VLOOKUP($B114,'Tillförd energi'!$B$2:$AS$506,MATCH(AB$1,'Tillförd energi'!$B$1:$AQ$1,0),FALSE)</f>
        <v>0</v>
      </c>
      <c r="AC114" s="73">
        <f>VLOOKUP($B114,'Tillförd energi'!$B$2:$AS$506,MATCH(AC$1,'Tillförd energi'!$B$1:$AQ$1,0),FALSE)</f>
        <v>0</v>
      </c>
      <c r="AD114" s="73">
        <f>VLOOKUP($B114,'Tillförd energi'!$B$2:$AS$506,MATCH(AD$1,'Tillförd energi'!$B$1:$AQ$1,0),FALSE)</f>
        <v>0</v>
      </c>
      <c r="AF114" s="73">
        <f>VLOOKUP($B114,'Tillförd energi'!$B$2:$AS$506,MATCH(AF$1,'Tillförd energi'!$B$1:$AQ$1,0),FALSE)</f>
        <v>0</v>
      </c>
      <c r="AH114" s="73">
        <f>IFERROR(VLOOKUP(B114,Miljö!$B$1:$S$476,9,FALSE)/1,0)</f>
        <v>0</v>
      </c>
      <c r="AJ114" s="81" t="str">
        <f>IFERROR(VLOOKUP($B114,Miljö!$B$1:$S$500,MATCH("hjälpel exklusive kraftvärme (GWh)",Miljö!$B$1:$V$1,0),FALSE)/1,"")</f>
        <v/>
      </c>
      <c r="AK114" s="81">
        <f t="shared" si="11"/>
        <v>0</v>
      </c>
      <c r="AL114" s="81">
        <f>VLOOKUP($B114,'Slutlig allokering'!$B$2:$AL$462,MATCH("Hjälpel kraftvärme",'Slutlig allokering'!$B$2:$AL$2,0),FALSE)</f>
        <v>0</v>
      </c>
      <c r="AN114" s="73">
        <f t="shared" si="12"/>
        <v>0</v>
      </c>
      <c r="AO114" s="73">
        <f t="shared" si="13"/>
        <v>0</v>
      </c>
      <c r="AP114" s="73" t="str">
        <f>IF(ISERROR(1/VLOOKUP($B114,Leveranser!$B$1:$S$500,MATCH("såld värme (gwh)",Leveranser!$B$1:$S$1,0),FALSE)),"",VLOOKUP($B114,Leveranser!$B$1:$S$500,MATCH("såld värme (gwh)",Leveranser!$B$1:$S$1,0),FALSE))</f>
        <v/>
      </c>
      <c r="AQ114" s="73">
        <f>VLOOKUP($B114,Leveranser!$B$1:$Y$500,MATCH("Totalt såld fjärrvärme till andra fjärrvärmeföretag",Leveranser!$B$1:$AA$1,0),FALSE)</f>
        <v>0</v>
      </c>
      <c r="AR114" s="73">
        <f>IF(ISERROR(1/VLOOKUP($B114,Miljö!$B$1:$S$500,MATCH("Såld mängd produktionsspecifik fjärrvärme (GWh)",Miljö!$B$1:$R$1,0),FALSE)),0,VLOOKUP($B114,Miljö!$B$1:$S$500,MATCH("Såld mängd produktionsspecifik fjärrvärme (GWh)",Miljö!$B$1:$R$1,0),FALSE))</f>
        <v>0</v>
      </c>
      <c r="AS114" s="82" t="str">
        <f t="shared" si="18"/>
        <v/>
      </c>
      <c r="AU114" s="73" t="str">
        <f>VLOOKUP($B114,'Miljövärden urval för publ'!$B$2:$I$486,7,FALSE)</f>
        <v>Nej</v>
      </c>
      <c r="AV114" s="73" t="str">
        <f>VLOOKUP($B114,'Miljövärden urval för publ'!$B$2:$I$486,6,FALSE)</f>
        <v>Nej</v>
      </c>
      <c r="AZ114" s="73">
        <f t="shared" si="14"/>
        <v>0</v>
      </c>
      <c r="BA114" s="73">
        <f t="shared" si="19"/>
        <v>0</v>
      </c>
      <c r="BB114" s="73">
        <f t="shared" si="15"/>
        <v>0</v>
      </c>
      <c r="BC114" s="73">
        <f t="shared" si="16"/>
        <v>0</v>
      </c>
      <c r="BE114" s="73">
        <f t="shared" si="20"/>
        <v>0</v>
      </c>
      <c r="BF114" s="73">
        <f t="shared" si="21"/>
        <v>0</v>
      </c>
      <c r="BH114" s="73">
        <f t="shared" si="17"/>
        <v>0</v>
      </c>
    </row>
    <row r="115" spans="1:60" ht="14.5" x14ac:dyDescent="0.35">
      <c r="A115" t="s">
        <v>80</v>
      </c>
      <c r="B115" t="s">
        <v>128</v>
      </c>
      <c r="C115" s="73">
        <f>VLOOKUP($B115,'Tillförd energi'!$B$2:$AS$506,MATCH(C$1,'Tillförd energi'!$B$1:$AQ$1,0),FALSE)</f>
        <v>0</v>
      </c>
      <c r="D115" s="73">
        <f>VLOOKUP($B115,'Tillförd energi'!$B$2:$AS$506,MATCH(D$1,'Tillförd energi'!$B$1:$AQ$1,0),FALSE)</f>
        <v>0</v>
      </c>
      <c r="E115" s="73">
        <f>VLOOKUP($B115,'Tillförd energi'!$B$2:$AS$506,MATCH(E$1,'Tillförd energi'!$B$1:$AQ$1,0),FALSE)</f>
        <v>0</v>
      </c>
      <c r="F115" s="73">
        <f>VLOOKUP($B115,'Tillförd energi'!$B$2:$AS$506,MATCH(F$1,'Tillförd energi'!$B$1:$AQ$1,0),FALSE)</f>
        <v>0</v>
      </c>
      <c r="G115" s="73">
        <f>VLOOKUP($B115,'Tillförd energi'!$B$2:$AS$506,MATCH(G$1,'Tillförd energi'!$B$1:$AQ$1,0),FALSE)</f>
        <v>0</v>
      </c>
      <c r="H115" s="73">
        <f>VLOOKUP($B115,'Tillförd energi'!$B$2:$AS$506,MATCH(H$1,'Tillförd energi'!$B$1:$AQ$1,0),FALSE)</f>
        <v>0</v>
      </c>
      <c r="I115" s="73">
        <f>VLOOKUP($B115,'Tillförd energi'!$B$2:$AS$506,MATCH(I$1,'Tillförd energi'!$B$1:$AQ$1,0),FALSE)</f>
        <v>0</v>
      </c>
      <c r="J115" s="73">
        <f>VLOOKUP($B115,'Tillförd energi'!$B$2:$AS$506,MATCH(J$1,'Tillförd energi'!$B$1:$AQ$1,0),FALSE)</f>
        <v>0</v>
      </c>
      <c r="K115" s="73">
        <f>VLOOKUP($B115,'Tillförd energi'!$B$2:$AS$506,MATCH(K$1,'Tillförd energi'!$B$1:$AQ$1,0),FALSE)</f>
        <v>0</v>
      </c>
      <c r="L115" s="73">
        <f>VLOOKUP($B115,'Tillförd energi'!$B$2:$AS$506,MATCH(L$1,'Tillförd energi'!$B$1:$AQ$1,0),FALSE)</f>
        <v>0</v>
      </c>
      <c r="M115" s="73">
        <f>VLOOKUP($B115,'Tillförd energi'!$B$2:$AS$506,MATCH(M$1,'Tillförd energi'!$B$1:$AQ$1,0),FALSE)</f>
        <v>0</v>
      </c>
      <c r="N115" s="73">
        <f>VLOOKUP($B115,'Tillförd energi'!$B$2:$AS$506,MATCH(N$1,'Tillförd energi'!$B$1:$AQ$1,0),FALSE)</f>
        <v>0</v>
      </c>
      <c r="O115" s="73">
        <f>VLOOKUP($B115,'Tillförd energi'!$B$2:$AS$506,MATCH(O$1,'Tillförd energi'!$B$1:$AQ$1,0),FALSE)</f>
        <v>0</v>
      </c>
      <c r="P115" s="73">
        <f>VLOOKUP($B115,'Tillförd energi'!$B$2:$AS$506,MATCH(P$1,'Tillförd energi'!$B$1:$AQ$1,0),FALSE)</f>
        <v>0</v>
      </c>
      <c r="Q115" s="73">
        <f>VLOOKUP($B115,'Tillförd energi'!$B$2:$AS$506,MATCH(Q$1,'Tillförd energi'!$B$1:$AQ$1,0),FALSE)</f>
        <v>0</v>
      </c>
      <c r="R115" s="73">
        <f>VLOOKUP($B115,'Tillförd energi'!$B$2:$AS$506,MATCH(R$1,'Tillförd energi'!$B$1:$AQ$1,0),FALSE)</f>
        <v>0</v>
      </c>
      <c r="S115" s="73">
        <f>VLOOKUP($B115,'Tillförd energi'!$B$2:$AS$506,MATCH(S$1,'Tillförd energi'!$B$1:$AQ$1,0),FALSE)</f>
        <v>0</v>
      </c>
      <c r="T115" s="73">
        <f>VLOOKUP($B115,'Tillförd energi'!$B$2:$AS$506,MATCH(T$1,'Tillförd energi'!$B$1:$AQ$1,0),FALSE)</f>
        <v>0</v>
      </c>
      <c r="U115" s="73">
        <f>VLOOKUP($B115,'Tillförd energi'!$B$2:$AS$506,MATCH(U$1,'Tillförd energi'!$B$1:$AQ$1,0),FALSE)</f>
        <v>0</v>
      </c>
      <c r="V115" s="73">
        <f>VLOOKUP($B115,'Tillförd energi'!$B$2:$AS$506,MATCH(V$1,'Tillförd energi'!$B$1:$AQ$1,0),FALSE)</f>
        <v>0</v>
      </c>
      <c r="W115" s="73">
        <f>VLOOKUP($B115,'Tillförd energi'!$B$2:$AS$506,MATCH(W$1,'Tillförd energi'!$B$1:$AQ$1,0),FALSE)</f>
        <v>0</v>
      </c>
      <c r="X115" s="73">
        <f>VLOOKUP($B115,'Tillförd energi'!$B$2:$AS$506,MATCH(X$1,'Tillförd energi'!$B$1:$AQ$1,0),FALSE)</f>
        <v>0</v>
      </c>
      <c r="Y115" s="73">
        <f>VLOOKUP($B115,'Tillförd energi'!$B$2:$AS$506,MATCH(Y$1,'Tillförd energi'!$B$1:$AQ$1,0),FALSE)</f>
        <v>0</v>
      </c>
      <c r="Z115" s="73">
        <f>VLOOKUP($B115,'Tillförd energi'!$B$2:$AS$506,MATCH(Z$1,'Tillförd energi'!$B$1:$AQ$1,0),FALSE)</f>
        <v>0</v>
      </c>
      <c r="AA115" s="73">
        <f>VLOOKUP($B115,'Tillförd energi'!$B$2:$AS$506,MATCH(AA$1,'Tillförd energi'!$B$1:$AQ$1,0),FALSE)</f>
        <v>0</v>
      </c>
      <c r="AB115" s="73">
        <f>VLOOKUP($B115,'Tillförd energi'!$B$2:$AS$506,MATCH(AB$1,'Tillförd energi'!$B$1:$AQ$1,0),FALSE)</f>
        <v>0</v>
      </c>
      <c r="AC115" s="73">
        <f>VLOOKUP($B115,'Tillförd energi'!$B$2:$AS$506,MATCH(AC$1,'Tillförd energi'!$B$1:$AQ$1,0),FALSE)</f>
        <v>0</v>
      </c>
      <c r="AD115" s="73">
        <f>VLOOKUP($B115,'Tillförd energi'!$B$2:$AS$506,MATCH(AD$1,'Tillförd energi'!$B$1:$AQ$1,0),FALSE)</f>
        <v>0</v>
      </c>
      <c r="AF115" s="73">
        <f>VLOOKUP($B115,'Tillförd energi'!$B$2:$AS$506,MATCH(AF$1,'Tillförd energi'!$B$1:$AQ$1,0),FALSE)</f>
        <v>0</v>
      </c>
      <c r="AH115" s="73">
        <f>IFERROR(VLOOKUP(B115,Miljö!$B$1:$S$476,9,FALSE)/1,0)</f>
        <v>0</v>
      </c>
      <c r="AJ115" s="81" t="str">
        <f>IFERROR(VLOOKUP($B115,Miljö!$B$1:$S$500,MATCH("hjälpel exklusive kraftvärme (GWh)",Miljö!$B$1:$V$1,0),FALSE)/1,"")</f>
        <v/>
      </c>
      <c r="AK115" s="81">
        <f t="shared" si="11"/>
        <v>0</v>
      </c>
      <c r="AL115" s="81">
        <f>VLOOKUP($B115,'Slutlig allokering'!$B$2:$AL$462,MATCH("Hjälpel kraftvärme",'Slutlig allokering'!$B$2:$AL$2,0),FALSE)</f>
        <v>0</v>
      </c>
      <c r="AN115" s="73">
        <f t="shared" si="12"/>
        <v>0</v>
      </c>
      <c r="AO115" s="73">
        <f t="shared" si="13"/>
        <v>0</v>
      </c>
      <c r="AP115" s="73" t="str">
        <f>IF(ISERROR(1/VLOOKUP($B115,Leveranser!$B$1:$S$500,MATCH("såld värme (gwh)",Leveranser!$B$1:$S$1,0),FALSE)),"",VLOOKUP($B115,Leveranser!$B$1:$S$500,MATCH("såld värme (gwh)",Leveranser!$B$1:$S$1,0),FALSE))</f>
        <v/>
      </c>
      <c r="AQ115" s="73">
        <f>VLOOKUP($B115,Leveranser!$B$1:$Y$500,MATCH("Totalt såld fjärrvärme till andra fjärrvärmeföretag",Leveranser!$B$1:$AA$1,0),FALSE)</f>
        <v>0</v>
      </c>
      <c r="AR115" s="73">
        <f>IF(ISERROR(1/VLOOKUP($B115,Miljö!$B$1:$S$500,MATCH("Såld mängd produktionsspecifik fjärrvärme (GWh)",Miljö!$B$1:$R$1,0),FALSE)),0,VLOOKUP($B115,Miljö!$B$1:$S$500,MATCH("Såld mängd produktionsspecifik fjärrvärme (GWh)",Miljö!$B$1:$R$1,0),FALSE))</f>
        <v>0</v>
      </c>
      <c r="AS115" s="82" t="str">
        <f t="shared" si="18"/>
        <v/>
      </c>
      <c r="AU115" s="73" t="str">
        <f>VLOOKUP($B115,'Miljövärden urval för publ'!$B$2:$I$486,7,FALSE)</f>
        <v>Nej</v>
      </c>
      <c r="AV115" s="73" t="str">
        <f>VLOOKUP($B115,'Miljövärden urval för publ'!$B$2:$I$486,6,FALSE)</f>
        <v>Nej</v>
      </c>
      <c r="AZ115" s="73">
        <f t="shared" si="14"/>
        <v>0</v>
      </c>
      <c r="BA115" s="73">
        <f t="shared" si="19"/>
        <v>0</v>
      </c>
      <c r="BB115" s="73">
        <f t="shared" si="15"/>
        <v>0</v>
      </c>
      <c r="BC115" s="73">
        <f t="shared" si="16"/>
        <v>0</v>
      </c>
      <c r="BE115" s="73">
        <f t="shared" si="20"/>
        <v>0</v>
      </c>
      <c r="BF115" s="73">
        <f t="shared" si="21"/>
        <v>0</v>
      </c>
      <c r="BH115" s="73">
        <f t="shared" si="17"/>
        <v>0</v>
      </c>
    </row>
    <row r="116" spans="1:60" ht="14.5" x14ac:dyDescent="0.35">
      <c r="A116" t="s">
        <v>80</v>
      </c>
      <c r="B116" t="s">
        <v>129</v>
      </c>
      <c r="C116" s="73">
        <f>VLOOKUP($B116,'Tillförd energi'!$B$2:$AS$506,MATCH(C$1,'Tillförd energi'!$B$1:$AQ$1,0),FALSE)</f>
        <v>0</v>
      </c>
      <c r="D116" s="73">
        <f>VLOOKUP($B116,'Tillförd energi'!$B$2:$AS$506,MATCH(D$1,'Tillförd energi'!$B$1:$AQ$1,0),FALSE)</f>
        <v>0</v>
      </c>
      <c r="E116" s="73">
        <f>VLOOKUP($B116,'Tillförd energi'!$B$2:$AS$506,MATCH(E$1,'Tillförd energi'!$B$1:$AQ$1,0),FALSE)</f>
        <v>0</v>
      </c>
      <c r="F116" s="73">
        <f>VLOOKUP($B116,'Tillförd energi'!$B$2:$AS$506,MATCH(F$1,'Tillförd energi'!$B$1:$AQ$1,0),FALSE)</f>
        <v>0</v>
      </c>
      <c r="G116" s="73">
        <f>VLOOKUP($B116,'Tillförd energi'!$B$2:$AS$506,MATCH(G$1,'Tillförd energi'!$B$1:$AQ$1,0),FALSE)</f>
        <v>0</v>
      </c>
      <c r="H116" s="73">
        <f>VLOOKUP($B116,'Tillförd energi'!$B$2:$AS$506,MATCH(H$1,'Tillförd energi'!$B$1:$AQ$1,0),FALSE)</f>
        <v>0</v>
      </c>
      <c r="I116" s="73">
        <f>VLOOKUP($B116,'Tillförd energi'!$B$2:$AS$506,MATCH(I$1,'Tillförd energi'!$B$1:$AQ$1,0),FALSE)</f>
        <v>0</v>
      </c>
      <c r="J116" s="73">
        <f>VLOOKUP($B116,'Tillförd energi'!$B$2:$AS$506,MATCH(J$1,'Tillförd energi'!$B$1:$AQ$1,0),FALSE)</f>
        <v>0</v>
      </c>
      <c r="K116" s="73">
        <f>VLOOKUP($B116,'Tillförd energi'!$B$2:$AS$506,MATCH(K$1,'Tillförd energi'!$B$1:$AQ$1,0),FALSE)</f>
        <v>0</v>
      </c>
      <c r="L116" s="73">
        <f>VLOOKUP($B116,'Tillförd energi'!$B$2:$AS$506,MATCH(L$1,'Tillförd energi'!$B$1:$AQ$1,0),FALSE)</f>
        <v>0</v>
      </c>
      <c r="M116" s="73">
        <f>VLOOKUP($B116,'Tillförd energi'!$B$2:$AS$506,MATCH(M$1,'Tillförd energi'!$B$1:$AQ$1,0),FALSE)</f>
        <v>0</v>
      </c>
      <c r="N116" s="73">
        <f>VLOOKUP($B116,'Tillförd energi'!$B$2:$AS$506,MATCH(N$1,'Tillförd energi'!$B$1:$AQ$1,0),FALSE)</f>
        <v>0</v>
      </c>
      <c r="O116" s="73">
        <f>VLOOKUP($B116,'Tillförd energi'!$B$2:$AS$506,MATCH(O$1,'Tillförd energi'!$B$1:$AQ$1,0),FALSE)</f>
        <v>0</v>
      </c>
      <c r="P116" s="73">
        <f>VLOOKUP($B116,'Tillförd energi'!$B$2:$AS$506,MATCH(P$1,'Tillförd energi'!$B$1:$AQ$1,0),FALSE)</f>
        <v>0</v>
      </c>
      <c r="Q116" s="73">
        <f>VLOOKUP($B116,'Tillförd energi'!$B$2:$AS$506,MATCH(Q$1,'Tillförd energi'!$B$1:$AQ$1,0),FALSE)</f>
        <v>0</v>
      </c>
      <c r="R116" s="73">
        <f>VLOOKUP($B116,'Tillförd energi'!$B$2:$AS$506,MATCH(R$1,'Tillförd energi'!$B$1:$AQ$1,0),FALSE)</f>
        <v>0</v>
      </c>
      <c r="S116" s="73">
        <f>VLOOKUP($B116,'Tillförd energi'!$B$2:$AS$506,MATCH(S$1,'Tillförd energi'!$B$1:$AQ$1,0),FALSE)</f>
        <v>0</v>
      </c>
      <c r="T116" s="73">
        <f>VLOOKUP($B116,'Tillförd energi'!$B$2:$AS$506,MATCH(T$1,'Tillförd energi'!$B$1:$AQ$1,0),FALSE)</f>
        <v>0</v>
      </c>
      <c r="U116" s="73">
        <f>VLOOKUP($B116,'Tillförd energi'!$B$2:$AS$506,MATCH(U$1,'Tillförd energi'!$B$1:$AQ$1,0),FALSE)</f>
        <v>0</v>
      </c>
      <c r="V116" s="73">
        <f>VLOOKUP($B116,'Tillförd energi'!$B$2:$AS$506,MATCH(V$1,'Tillförd energi'!$B$1:$AQ$1,0),FALSE)</f>
        <v>0</v>
      </c>
      <c r="W116" s="73">
        <f>VLOOKUP($B116,'Tillförd energi'!$B$2:$AS$506,MATCH(W$1,'Tillförd energi'!$B$1:$AQ$1,0),FALSE)</f>
        <v>0</v>
      </c>
      <c r="X116" s="73">
        <f>VLOOKUP($B116,'Tillförd energi'!$B$2:$AS$506,MATCH(X$1,'Tillförd energi'!$B$1:$AQ$1,0),FALSE)</f>
        <v>0</v>
      </c>
      <c r="Y116" s="73">
        <f>VLOOKUP($B116,'Tillförd energi'!$B$2:$AS$506,MATCH(Y$1,'Tillförd energi'!$B$1:$AQ$1,0),FALSE)</f>
        <v>0</v>
      </c>
      <c r="Z116" s="73">
        <f>VLOOKUP($B116,'Tillförd energi'!$B$2:$AS$506,MATCH(Z$1,'Tillförd energi'!$B$1:$AQ$1,0),FALSE)</f>
        <v>0</v>
      </c>
      <c r="AA116" s="73">
        <f>VLOOKUP($B116,'Tillförd energi'!$B$2:$AS$506,MATCH(AA$1,'Tillförd energi'!$B$1:$AQ$1,0),FALSE)</f>
        <v>0</v>
      </c>
      <c r="AB116" s="73">
        <f>VLOOKUP($B116,'Tillförd energi'!$B$2:$AS$506,MATCH(AB$1,'Tillförd energi'!$B$1:$AQ$1,0),FALSE)</f>
        <v>0</v>
      </c>
      <c r="AC116" s="73">
        <f>VLOOKUP($B116,'Tillförd energi'!$B$2:$AS$506,MATCH(AC$1,'Tillförd energi'!$B$1:$AQ$1,0),FALSE)</f>
        <v>0</v>
      </c>
      <c r="AD116" s="73">
        <f>VLOOKUP($B116,'Tillförd energi'!$B$2:$AS$506,MATCH(AD$1,'Tillförd energi'!$B$1:$AQ$1,0),FALSE)</f>
        <v>0</v>
      </c>
      <c r="AF116" s="73">
        <f>VLOOKUP($B116,'Tillförd energi'!$B$2:$AS$506,MATCH(AF$1,'Tillförd energi'!$B$1:$AQ$1,0),FALSE)</f>
        <v>0</v>
      </c>
      <c r="AH116" s="73">
        <f>IFERROR(VLOOKUP(B116,Miljö!$B$1:$S$476,9,FALSE)/1,0)</f>
        <v>0</v>
      </c>
      <c r="AJ116" s="81" t="str">
        <f>IFERROR(VLOOKUP($B116,Miljö!$B$1:$S$500,MATCH("hjälpel exklusive kraftvärme (GWh)",Miljö!$B$1:$V$1,0),FALSE)/1,"")</f>
        <v/>
      </c>
      <c r="AK116" s="81">
        <f t="shared" si="11"/>
        <v>0</v>
      </c>
      <c r="AL116" s="81">
        <f>VLOOKUP($B116,'Slutlig allokering'!$B$2:$AL$462,MATCH("Hjälpel kraftvärme",'Slutlig allokering'!$B$2:$AL$2,0),FALSE)</f>
        <v>0</v>
      </c>
      <c r="AN116" s="73">
        <f t="shared" si="12"/>
        <v>0</v>
      </c>
      <c r="AO116" s="73">
        <f t="shared" si="13"/>
        <v>0</v>
      </c>
      <c r="AP116" s="73" t="str">
        <f>IF(ISERROR(1/VLOOKUP($B116,Leveranser!$B$1:$S$500,MATCH("såld värme (gwh)",Leveranser!$B$1:$S$1,0),FALSE)),"",VLOOKUP($B116,Leveranser!$B$1:$S$500,MATCH("såld värme (gwh)",Leveranser!$B$1:$S$1,0),FALSE))</f>
        <v/>
      </c>
      <c r="AQ116" s="73">
        <f>VLOOKUP($B116,Leveranser!$B$1:$Y$500,MATCH("Totalt såld fjärrvärme till andra fjärrvärmeföretag",Leveranser!$B$1:$AA$1,0),FALSE)</f>
        <v>0</v>
      </c>
      <c r="AR116" s="73">
        <f>IF(ISERROR(1/VLOOKUP($B116,Miljö!$B$1:$S$500,MATCH("Såld mängd produktionsspecifik fjärrvärme (GWh)",Miljö!$B$1:$R$1,0),FALSE)),0,VLOOKUP($B116,Miljö!$B$1:$S$500,MATCH("Såld mängd produktionsspecifik fjärrvärme (GWh)",Miljö!$B$1:$R$1,0),FALSE))</f>
        <v>0</v>
      </c>
      <c r="AS116" s="82" t="str">
        <f t="shared" si="18"/>
        <v/>
      </c>
      <c r="AU116" s="73" t="str">
        <f>VLOOKUP($B116,'Miljövärden urval för publ'!$B$2:$I$486,7,FALSE)</f>
        <v>Nej</v>
      </c>
      <c r="AV116" s="73" t="str">
        <f>VLOOKUP($B116,'Miljövärden urval för publ'!$B$2:$I$486,6,FALSE)</f>
        <v>Nej</v>
      </c>
      <c r="AZ116" s="73">
        <f t="shared" si="14"/>
        <v>0</v>
      </c>
      <c r="BA116" s="73">
        <f t="shared" si="19"/>
        <v>0</v>
      </c>
      <c r="BB116" s="73">
        <f t="shared" si="15"/>
        <v>0</v>
      </c>
      <c r="BC116" s="73">
        <f t="shared" si="16"/>
        <v>0</v>
      </c>
      <c r="BE116" s="73">
        <f t="shared" si="20"/>
        <v>0</v>
      </c>
      <c r="BF116" s="73">
        <f t="shared" si="21"/>
        <v>0</v>
      </c>
      <c r="BH116" s="73">
        <f t="shared" si="17"/>
        <v>0</v>
      </c>
    </row>
    <row r="117" spans="1:60" ht="14.5" x14ac:dyDescent="0.35">
      <c r="A117" t="s">
        <v>80</v>
      </c>
      <c r="B117" t="s">
        <v>130</v>
      </c>
      <c r="C117" s="73">
        <f>VLOOKUP($B117,'Tillförd energi'!$B$2:$AS$506,MATCH(C$1,'Tillförd energi'!$B$1:$AQ$1,0),FALSE)</f>
        <v>0</v>
      </c>
      <c r="D117" s="73">
        <f>VLOOKUP($B117,'Tillförd energi'!$B$2:$AS$506,MATCH(D$1,'Tillförd energi'!$B$1:$AQ$1,0),FALSE)</f>
        <v>0</v>
      </c>
      <c r="E117" s="73">
        <f>VLOOKUP($B117,'Tillförd energi'!$B$2:$AS$506,MATCH(E$1,'Tillförd energi'!$B$1:$AQ$1,0),FALSE)</f>
        <v>0</v>
      </c>
      <c r="F117" s="73">
        <f>VLOOKUP($B117,'Tillförd energi'!$B$2:$AS$506,MATCH(F$1,'Tillförd energi'!$B$1:$AQ$1,0),FALSE)</f>
        <v>0</v>
      </c>
      <c r="G117" s="73">
        <f>VLOOKUP($B117,'Tillförd energi'!$B$2:$AS$506,MATCH(G$1,'Tillförd energi'!$B$1:$AQ$1,0),FALSE)</f>
        <v>0</v>
      </c>
      <c r="H117" s="73">
        <f>VLOOKUP($B117,'Tillförd energi'!$B$2:$AS$506,MATCH(H$1,'Tillförd energi'!$B$1:$AQ$1,0),FALSE)</f>
        <v>0</v>
      </c>
      <c r="I117" s="73">
        <f>VLOOKUP($B117,'Tillförd energi'!$B$2:$AS$506,MATCH(I$1,'Tillförd energi'!$B$1:$AQ$1,0),FALSE)</f>
        <v>0</v>
      </c>
      <c r="J117" s="73">
        <f>VLOOKUP($B117,'Tillförd energi'!$B$2:$AS$506,MATCH(J$1,'Tillförd energi'!$B$1:$AQ$1,0),FALSE)</f>
        <v>0</v>
      </c>
      <c r="K117" s="73">
        <f>VLOOKUP($B117,'Tillförd energi'!$B$2:$AS$506,MATCH(K$1,'Tillförd energi'!$B$1:$AQ$1,0),FALSE)</f>
        <v>0</v>
      </c>
      <c r="L117" s="73">
        <f>VLOOKUP($B117,'Tillförd energi'!$B$2:$AS$506,MATCH(L$1,'Tillförd energi'!$B$1:$AQ$1,0),FALSE)</f>
        <v>0</v>
      </c>
      <c r="M117" s="73">
        <f>VLOOKUP($B117,'Tillförd energi'!$B$2:$AS$506,MATCH(M$1,'Tillförd energi'!$B$1:$AQ$1,0),FALSE)</f>
        <v>0</v>
      </c>
      <c r="N117" s="73">
        <f>VLOOKUP($B117,'Tillförd energi'!$B$2:$AS$506,MATCH(N$1,'Tillförd energi'!$B$1:$AQ$1,0),FALSE)</f>
        <v>0</v>
      </c>
      <c r="O117" s="73">
        <f>VLOOKUP($B117,'Tillförd energi'!$B$2:$AS$506,MATCH(O$1,'Tillförd energi'!$B$1:$AQ$1,0),FALSE)</f>
        <v>0</v>
      </c>
      <c r="P117" s="73">
        <f>VLOOKUP($B117,'Tillförd energi'!$B$2:$AS$506,MATCH(P$1,'Tillförd energi'!$B$1:$AQ$1,0),FALSE)</f>
        <v>0</v>
      </c>
      <c r="Q117" s="73">
        <f>VLOOKUP($B117,'Tillförd energi'!$B$2:$AS$506,MATCH(Q$1,'Tillförd energi'!$B$1:$AQ$1,0),FALSE)</f>
        <v>0</v>
      </c>
      <c r="R117" s="73">
        <f>VLOOKUP($B117,'Tillförd energi'!$B$2:$AS$506,MATCH(R$1,'Tillförd energi'!$B$1:$AQ$1,0),FALSE)</f>
        <v>0</v>
      </c>
      <c r="S117" s="73">
        <f>VLOOKUP($B117,'Tillförd energi'!$B$2:$AS$506,MATCH(S$1,'Tillförd energi'!$B$1:$AQ$1,0),FALSE)</f>
        <v>0</v>
      </c>
      <c r="T117" s="73">
        <f>VLOOKUP($B117,'Tillförd energi'!$B$2:$AS$506,MATCH(T$1,'Tillförd energi'!$B$1:$AQ$1,0),FALSE)</f>
        <v>0</v>
      </c>
      <c r="U117" s="73">
        <f>VLOOKUP($B117,'Tillförd energi'!$B$2:$AS$506,MATCH(U$1,'Tillförd energi'!$B$1:$AQ$1,0),FALSE)</f>
        <v>0</v>
      </c>
      <c r="V117" s="73">
        <f>VLOOKUP($B117,'Tillförd energi'!$B$2:$AS$506,MATCH(V$1,'Tillförd energi'!$B$1:$AQ$1,0),FALSE)</f>
        <v>0</v>
      </c>
      <c r="W117" s="73">
        <f>VLOOKUP($B117,'Tillförd energi'!$B$2:$AS$506,MATCH(W$1,'Tillförd energi'!$B$1:$AQ$1,0),FALSE)</f>
        <v>0</v>
      </c>
      <c r="X117" s="73">
        <f>VLOOKUP($B117,'Tillförd energi'!$B$2:$AS$506,MATCH(X$1,'Tillförd energi'!$B$1:$AQ$1,0),FALSE)</f>
        <v>0</v>
      </c>
      <c r="Y117" s="73">
        <f>VLOOKUP($B117,'Tillförd energi'!$B$2:$AS$506,MATCH(Y$1,'Tillförd energi'!$B$1:$AQ$1,0),FALSE)</f>
        <v>0</v>
      </c>
      <c r="Z117" s="73">
        <f>VLOOKUP($B117,'Tillförd energi'!$B$2:$AS$506,MATCH(Z$1,'Tillförd energi'!$B$1:$AQ$1,0),FALSE)</f>
        <v>0</v>
      </c>
      <c r="AA117" s="73">
        <f>VLOOKUP($B117,'Tillförd energi'!$B$2:$AS$506,MATCH(AA$1,'Tillförd energi'!$B$1:$AQ$1,0),FALSE)</f>
        <v>0</v>
      </c>
      <c r="AB117" s="73">
        <f>VLOOKUP($B117,'Tillförd energi'!$B$2:$AS$506,MATCH(AB$1,'Tillförd energi'!$B$1:$AQ$1,0),FALSE)</f>
        <v>0</v>
      </c>
      <c r="AC117" s="73">
        <f>VLOOKUP($B117,'Tillförd energi'!$B$2:$AS$506,MATCH(AC$1,'Tillförd energi'!$B$1:$AQ$1,0),FALSE)</f>
        <v>0</v>
      </c>
      <c r="AD117" s="73">
        <f>VLOOKUP($B117,'Tillförd energi'!$B$2:$AS$506,MATCH(AD$1,'Tillförd energi'!$B$1:$AQ$1,0),FALSE)</f>
        <v>0</v>
      </c>
      <c r="AF117" s="73">
        <f>VLOOKUP($B117,'Tillförd energi'!$B$2:$AS$506,MATCH(AF$1,'Tillförd energi'!$B$1:$AQ$1,0),FALSE)</f>
        <v>0</v>
      </c>
      <c r="AH117" s="73">
        <f>IFERROR(VLOOKUP(B117,Miljö!$B$1:$S$476,9,FALSE)/1,0)</f>
        <v>0</v>
      </c>
      <c r="AJ117" s="81" t="str">
        <f>IFERROR(VLOOKUP($B117,Miljö!$B$1:$S$500,MATCH("hjälpel exklusive kraftvärme (GWh)",Miljö!$B$1:$V$1,0),FALSE)/1,"")</f>
        <v/>
      </c>
      <c r="AK117" s="81">
        <f t="shared" si="11"/>
        <v>0</v>
      </c>
      <c r="AL117" s="81">
        <f>VLOOKUP($B117,'Slutlig allokering'!$B$2:$AL$462,MATCH("Hjälpel kraftvärme",'Slutlig allokering'!$B$2:$AL$2,0),FALSE)</f>
        <v>0</v>
      </c>
      <c r="AN117" s="73">
        <f t="shared" si="12"/>
        <v>0</v>
      </c>
      <c r="AO117" s="73">
        <f t="shared" si="13"/>
        <v>0</v>
      </c>
      <c r="AP117" s="73" t="str">
        <f>IF(ISERROR(1/VLOOKUP($B117,Leveranser!$B$1:$S$500,MATCH("såld värme (gwh)",Leveranser!$B$1:$S$1,0),FALSE)),"",VLOOKUP($B117,Leveranser!$B$1:$S$500,MATCH("såld värme (gwh)",Leveranser!$B$1:$S$1,0),FALSE))</f>
        <v/>
      </c>
      <c r="AQ117" s="73">
        <f>VLOOKUP($B117,Leveranser!$B$1:$Y$500,MATCH("Totalt såld fjärrvärme till andra fjärrvärmeföretag",Leveranser!$B$1:$AA$1,0),FALSE)</f>
        <v>0</v>
      </c>
      <c r="AR117" s="73">
        <f>IF(ISERROR(1/VLOOKUP($B117,Miljö!$B$1:$S$500,MATCH("Såld mängd produktionsspecifik fjärrvärme (GWh)",Miljö!$B$1:$R$1,0),FALSE)),0,VLOOKUP($B117,Miljö!$B$1:$S$500,MATCH("Såld mängd produktionsspecifik fjärrvärme (GWh)",Miljö!$B$1:$R$1,0),FALSE))</f>
        <v>0</v>
      </c>
      <c r="AS117" s="82" t="str">
        <f t="shared" si="18"/>
        <v/>
      </c>
      <c r="AU117" s="73" t="str">
        <f>VLOOKUP($B117,'Miljövärden urval för publ'!$B$2:$I$486,7,FALSE)</f>
        <v>Nej</v>
      </c>
      <c r="AV117" s="73" t="str">
        <f>VLOOKUP($B117,'Miljövärden urval för publ'!$B$2:$I$486,6,FALSE)</f>
        <v>Nej</v>
      </c>
      <c r="AZ117" s="73">
        <f t="shared" si="14"/>
        <v>0</v>
      </c>
      <c r="BA117" s="73">
        <f t="shared" si="19"/>
        <v>0</v>
      </c>
      <c r="BB117" s="73">
        <f t="shared" si="15"/>
        <v>0</v>
      </c>
      <c r="BC117" s="73">
        <f t="shared" si="16"/>
        <v>0</v>
      </c>
      <c r="BE117" s="73">
        <f t="shared" si="20"/>
        <v>0</v>
      </c>
      <c r="BF117" s="73">
        <f t="shared" si="21"/>
        <v>0</v>
      </c>
      <c r="BH117" s="73">
        <f t="shared" si="17"/>
        <v>0</v>
      </c>
    </row>
    <row r="118" spans="1:60" ht="14.5" x14ac:dyDescent="0.35">
      <c r="A118" t="s">
        <v>80</v>
      </c>
      <c r="B118" t="s">
        <v>131</v>
      </c>
      <c r="C118" s="73">
        <f>VLOOKUP($B118,'Tillförd energi'!$B$2:$AS$506,MATCH(C$1,'Tillförd energi'!$B$1:$AQ$1,0),FALSE)</f>
        <v>0</v>
      </c>
      <c r="D118" s="73">
        <f>VLOOKUP($B118,'Tillförd energi'!$B$2:$AS$506,MATCH(D$1,'Tillförd energi'!$B$1:$AQ$1,0),FALSE)</f>
        <v>0</v>
      </c>
      <c r="E118" s="73">
        <f>VLOOKUP($B118,'Tillförd energi'!$B$2:$AS$506,MATCH(E$1,'Tillförd energi'!$B$1:$AQ$1,0),FALSE)</f>
        <v>0</v>
      </c>
      <c r="F118" s="73">
        <f>VLOOKUP($B118,'Tillförd energi'!$B$2:$AS$506,MATCH(F$1,'Tillförd energi'!$B$1:$AQ$1,0),FALSE)</f>
        <v>0</v>
      </c>
      <c r="G118" s="73">
        <f>VLOOKUP($B118,'Tillförd energi'!$B$2:$AS$506,MATCH(G$1,'Tillförd energi'!$B$1:$AQ$1,0),FALSE)</f>
        <v>0</v>
      </c>
      <c r="H118" s="73">
        <f>VLOOKUP($B118,'Tillförd energi'!$B$2:$AS$506,MATCH(H$1,'Tillförd energi'!$B$1:$AQ$1,0),FALSE)</f>
        <v>0</v>
      </c>
      <c r="I118" s="73">
        <f>VLOOKUP($B118,'Tillförd energi'!$B$2:$AS$506,MATCH(I$1,'Tillförd energi'!$B$1:$AQ$1,0),FALSE)</f>
        <v>0</v>
      </c>
      <c r="J118" s="73">
        <f>VLOOKUP($B118,'Tillförd energi'!$B$2:$AS$506,MATCH(J$1,'Tillförd energi'!$B$1:$AQ$1,0),FALSE)</f>
        <v>0</v>
      </c>
      <c r="K118" s="73">
        <f>VLOOKUP($B118,'Tillförd energi'!$B$2:$AS$506,MATCH(K$1,'Tillförd energi'!$B$1:$AQ$1,0),FALSE)</f>
        <v>0</v>
      </c>
      <c r="L118" s="73">
        <f>VLOOKUP($B118,'Tillförd energi'!$B$2:$AS$506,MATCH(L$1,'Tillförd energi'!$B$1:$AQ$1,0),FALSE)</f>
        <v>0</v>
      </c>
      <c r="M118" s="73">
        <f>VLOOKUP($B118,'Tillförd energi'!$B$2:$AS$506,MATCH(M$1,'Tillförd energi'!$B$1:$AQ$1,0),FALSE)</f>
        <v>0</v>
      </c>
      <c r="N118" s="73">
        <f>VLOOKUP($B118,'Tillförd energi'!$B$2:$AS$506,MATCH(N$1,'Tillförd energi'!$B$1:$AQ$1,0),FALSE)</f>
        <v>0</v>
      </c>
      <c r="O118" s="73">
        <f>VLOOKUP($B118,'Tillförd energi'!$B$2:$AS$506,MATCH(O$1,'Tillförd energi'!$B$1:$AQ$1,0),FALSE)</f>
        <v>0</v>
      </c>
      <c r="P118" s="73">
        <f>VLOOKUP($B118,'Tillförd energi'!$B$2:$AS$506,MATCH(P$1,'Tillförd energi'!$B$1:$AQ$1,0),FALSE)</f>
        <v>0</v>
      </c>
      <c r="Q118" s="73">
        <f>VLOOKUP($B118,'Tillförd energi'!$B$2:$AS$506,MATCH(Q$1,'Tillförd energi'!$B$1:$AQ$1,0),FALSE)</f>
        <v>0</v>
      </c>
      <c r="R118" s="73">
        <f>VLOOKUP($B118,'Tillförd energi'!$B$2:$AS$506,MATCH(R$1,'Tillförd energi'!$B$1:$AQ$1,0),FALSE)</f>
        <v>0</v>
      </c>
      <c r="S118" s="73">
        <f>VLOOKUP($B118,'Tillförd energi'!$B$2:$AS$506,MATCH(S$1,'Tillförd energi'!$B$1:$AQ$1,0),FALSE)</f>
        <v>0</v>
      </c>
      <c r="T118" s="73">
        <f>VLOOKUP($B118,'Tillförd energi'!$B$2:$AS$506,MATCH(T$1,'Tillförd energi'!$B$1:$AQ$1,0),FALSE)</f>
        <v>0</v>
      </c>
      <c r="U118" s="73">
        <f>VLOOKUP($B118,'Tillförd energi'!$B$2:$AS$506,MATCH(U$1,'Tillförd energi'!$B$1:$AQ$1,0),FALSE)</f>
        <v>0</v>
      </c>
      <c r="V118" s="73">
        <f>VLOOKUP($B118,'Tillförd energi'!$B$2:$AS$506,MATCH(V$1,'Tillförd energi'!$B$1:$AQ$1,0),FALSE)</f>
        <v>0</v>
      </c>
      <c r="W118" s="73">
        <f>VLOOKUP($B118,'Tillförd energi'!$B$2:$AS$506,MATCH(W$1,'Tillförd energi'!$B$1:$AQ$1,0),FALSE)</f>
        <v>0</v>
      </c>
      <c r="X118" s="73">
        <f>VLOOKUP($B118,'Tillförd energi'!$B$2:$AS$506,MATCH(X$1,'Tillförd energi'!$B$1:$AQ$1,0),FALSE)</f>
        <v>0</v>
      </c>
      <c r="Y118" s="73">
        <f>VLOOKUP($B118,'Tillförd energi'!$B$2:$AS$506,MATCH(Y$1,'Tillförd energi'!$B$1:$AQ$1,0),FALSE)</f>
        <v>0</v>
      </c>
      <c r="Z118" s="73">
        <f>VLOOKUP($B118,'Tillförd energi'!$B$2:$AS$506,MATCH(Z$1,'Tillförd energi'!$B$1:$AQ$1,0),FALSE)</f>
        <v>0</v>
      </c>
      <c r="AA118" s="73">
        <f>VLOOKUP($B118,'Tillförd energi'!$B$2:$AS$506,MATCH(AA$1,'Tillförd energi'!$B$1:$AQ$1,0),FALSE)</f>
        <v>0</v>
      </c>
      <c r="AB118" s="73">
        <f>VLOOKUP($B118,'Tillförd energi'!$B$2:$AS$506,MATCH(AB$1,'Tillförd energi'!$B$1:$AQ$1,0),FALSE)</f>
        <v>0</v>
      </c>
      <c r="AC118" s="73">
        <f>VLOOKUP($B118,'Tillförd energi'!$B$2:$AS$506,MATCH(AC$1,'Tillförd energi'!$B$1:$AQ$1,0),FALSE)</f>
        <v>0</v>
      </c>
      <c r="AD118" s="73">
        <f>VLOOKUP($B118,'Tillförd energi'!$B$2:$AS$506,MATCH(AD$1,'Tillförd energi'!$B$1:$AQ$1,0),FALSE)</f>
        <v>0</v>
      </c>
      <c r="AF118" s="73">
        <f>VLOOKUP($B118,'Tillförd energi'!$B$2:$AS$506,MATCH(AF$1,'Tillförd energi'!$B$1:$AQ$1,0),FALSE)</f>
        <v>0</v>
      </c>
      <c r="AH118" s="73">
        <f>IFERROR(VLOOKUP(B118,Miljö!$B$1:$S$476,9,FALSE)/1,0)</f>
        <v>0</v>
      </c>
      <c r="AJ118" s="81" t="str">
        <f>IFERROR(VLOOKUP($B118,Miljö!$B$1:$S$500,MATCH("hjälpel exklusive kraftvärme (GWh)",Miljö!$B$1:$V$1,0),FALSE)/1,"")</f>
        <v/>
      </c>
      <c r="AK118" s="81">
        <f t="shared" si="11"/>
        <v>0</v>
      </c>
      <c r="AL118" s="81">
        <f>VLOOKUP($B118,'Slutlig allokering'!$B$2:$AL$462,MATCH("Hjälpel kraftvärme",'Slutlig allokering'!$B$2:$AL$2,0),FALSE)</f>
        <v>0</v>
      </c>
      <c r="AN118" s="73">
        <f t="shared" si="12"/>
        <v>0</v>
      </c>
      <c r="AO118" s="73">
        <f t="shared" si="13"/>
        <v>0</v>
      </c>
      <c r="AP118" s="73" t="str">
        <f>IF(ISERROR(1/VLOOKUP($B118,Leveranser!$B$1:$S$500,MATCH("såld värme (gwh)",Leveranser!$B$1:$S$1,0),FALSE)),"",VLOOKUP($B118,Leveranser!$B$1:$S$500,MATCH("såld värme (gwh)",Leveranser!$B$1:$S$1,0),FALSE))</f>
        <v/>
      </c>
      <c r="AQ118" s="73">
        <f>VLOOKUP($B118,Leveranser!$B$1:$Y$500,MATCH("Totalt såld fjärrvärme till andra fjärrvärmeföretag",Leveranser!$B$1:$AA$1,0),FALSE)</f>
        <v>0</v>
      </c>
      <c r="AR118" s="73">
        <f>IF(ISERROR(1/VLOOKUP($B118,Miljö!$B$1:$S$500,MATCH("Såld mängd produktionsspecifik fjärrvärme (GWh)",Miljö!$B$1:$R$1,0),FALSE)),0,VLOOKUP($B118,Miljö!$B$1:$S$500,MATCH("Såld mängd produktionsspecifik fjärrvärme (GWh)",Miljö!$B$1:$R$1,0),FALSE))</f>
        <v>0</v>
      </c>
      <c r="AS118" s="82" t="str">
        <f t="shared" si="18"/>
        <v/>
      </c>
      <c r="AU118" s="73" t="str">
        <f>VLOOKUP($B118,'Miljövärden urval för publ'!$B$2:$I$486,7,FALSE)</f>
        <v>Nej</v>
      </c>
      <c r="AV118" s="73" t="str">
        <f>VLOOKUP($B118,'Miljövärden urval för publ'!$B$2:$I$486,6,FALSE)</f>
        <v>Nej</v>
      </c>
      <c r="AZ118" s="73">
        <f t="shared" si="14"/>
        <v>0</v>
      </c>
      <c r="BA118" s="73">
        <f t="shared" si="19"/>
        <v>0</v>
      </c>
      <c r="BB118" s="73">
        <f t="shared" si="15"/>
        <v>0</v>
      </c>
      <c r="BC118" s="73">
        <f t="shared" si="16"/>
        <v>0</v>
      </c>
      <c r="BE118" s="73">
        <f t="shared" si="20"/>
        <v>0</v>
      </c>
      <c r="BF118" s="73">
        <f t="shared" si="21"/>
        <v>0</v>
      </c>
      <c r="BH118" s="73">
        <f t="shared" si="17"/>
        <v>0</v>
      </c>
    </row>
    <row r="119" spans="1:60" ht="14.5" x14ac:dyDescent="0.35">
      <c r="A119" t="s">
        <v>80</v>
      </c>
      <c r="B119" t="s">
        <v>132</v>
      </c>
      <c r="C119" s="73">
        <f>VLOOKUP($B119,'Tillförd energi'!$B$2:$AS$506,MATCH(C$1,'Tillförd energi'!$B$1:$AQ$1,0),FALSE)</f>
        <v>0</v>
      </c>
      <c r="D119" s="73">
        <f>VLOOKUP($B119,'Tillförd energi'!$B$2:$AS$506,MATCH(D$1,'Tillförd energi'!$B$1:$AQ$1,0),FALSE)</f>
        <v>0.64500000000000002</v>
      </c>
      <c r="E119" s="73">
        <f>VLOOKUP($B119,'Tillförd energi'!$B$2:$AS$506,MATCH(E$1,'Tillförd energi'!$B$1:$AQ$1,0),FALSE)</f>
        <v>0</v>
      </c>
      <c r="F119" s="73">
        <f>VLOOKUP($B119,'Tillförd energi'!$B$2:$AS$506,MATCH(F$1,'Tillförd energi'!$B$1:$AQ$1,0),FALSE)</f>
        <v>0</v>
      </c>
      <c r="G119" s="73">
        <f>VLOOKUP($B119,'Tillförd energi'!$B$2:$AS$506,MATCH(G$1,'Tillförd energi'!$B$1:$AQ$1,0),FALSE)</f>
        <v>0</v>
      </c>
      <c r="H119" s="73">
        <f>VLOOKUP($B119,'Tillförd energi'!$B$2:$AS$506,MATCH(H$1,'Tillförd energi'!$B$1:$AQ$1,0),FALSE)</f>
        <v>0</v>
      </c>
      <c r="I119" s="73">
        <f>VLOOKUP($B119,'Tillförd energi'!$B$2:$AS$506,MATCH(I$1,'Tillförd energi'!$B$1:$AQ$1,0),FALSE)</f>
        <v>0</v>
      </c>
      <c r="J119" s="73">
        <f>VLOOKUP($B119,'Tillförd energi'!$B$2:$AS$506,MATCH(J$1,'Tillförd energi'!$B$1:$AQ$1,0),FALSE)</f>
        <v>0</v>
      </c>
      <c r="K119" s="73">
        <f>VLOOKUP($B119,'Tillförd energi'!$B$2:$AS$506,MATCH(K$1,'Tillförd energi'!$B$1:$AQ$1,0),FALSE)</f>
        <v>0</v>
      </c>
      <c r="L119" s="73">
        <f>VLOOKUP($B119,'Tillförd energi'!$B$2:$AS$506,MATCH(L$1,'Tillförd energi'!$B$1:$AQ$1,0),FALSE)</f>
        <v>0</v>
      </c>
      <c r="M119" s="73">
        <f>VLOOKUP($B119,'Tillförd energi'!$B$2:$AS$506,MATCH(M$1,'Tillförd energi'!$B$1:$AQ$1,0),FALSE)</f>
        <v>0</v>
      </c>
      <c r="N119" s="73">
        <f>VLOOKUP($B119,'Tillförd energi'!$B$2:$AS$506,MATCH(N$1,'Tillförd energi'!$B$1:$AQ$1,0),FALSE)</f>
        <v>0</v>
      </c>
      <c r="O119" s="73">
        <f>VLOOKUP($B119,'Tillförd energi'!$B$2:$AS$506,MATCH(O$1,'Tillförd energi'!$B$1:$AQ$1,0),FALSE)</f>
        <v>0</v>
      </c>
      <c r="P119" s="73">
        <f>VLOOKUP($B119,'Tillförd energi'!$B$2:$AS$506,MATCH(P$1,'Tillförd energi'!$B$1:$AQ$1,0),FALSE)</f>
        <v>14.8</v>
      </c>
      <c r="Q119" s="73">
        <f>VLOOKUP($B119,'Tillförd energi'!$B$2:$AS$506,MATCH(Q$1,'Tillförd energi'!$B$1:$AQ$1,0),FALSE)</f>
        <v>0</v>
      </c>
      <c r="R119" s="73">
        <f>VLOOKUP($B119,'Tillförd energi'!$B$2:$AS$506,MATCH(R$1,'Tillförd energi'!$B$1:$AQ$1,0),FALSE)</f>
        <v>0</v>
      </c>
      <c r="S119" s="73">
        <f>VLOOKUP($B119,'Tillförd energi'!$B$2:$AS$506,MATCH(S$1,'Tillförd energi'!$B$1:$AQ$1,0),FALSE)</f>
        <v>0</v>
      </c>
      <c r="T119" s="73">
        <f>VLOOKUP($B119,'Tillförd energi'!$B$2:$AS$506,MATCH(T$1,'Tillförd energi'!$B$1:$AQ$1,0),FALSE)</f>
        <v>0</v>
      </c>
      <c r="U119" s="73">
        <f>VLOOKUP($B119,'Tillförd energi'!$B$2:$AS$506,MATCH(U$1,'Tillförd energi'!$B$1:$AQ$1,0),FALSE)</f>
        <v>0</v>
      </c>
      <c r="V119" s="73">
        <f>VLOOKUP($B119,'Tillförd energi'!$B$2:$AS$506,MATCH(V$1,'Tillförd energi'!$B$1:$AQ$1,0),FALSE)</f>
        <v>0</v>
      </c>
      <c r="W119" s="73">
        <f>VLOOKUP($B119,'Tillförd energi'!$B$2:$AS$506,MATCH(W$1,'Tillförd energi'!$B$1:$AQ$1,0),FALSE)</f>
        <v>0</v>
      </c>
      <c r="X119" s="73">
        <f>VLOOKUP($B119,'Tillförd energi'!$B$2:$AS$506,MATCH(X$1,'Tillförd energi'!$B$1:$AQ$1,0),FALSE)</f>
        <v>0</v>
      </c>
      <c r="Y119" s="73">
        <f>VLOOKUP($B119,'Tillförd energi'!$B$2:$AS$506,MATCH(Y$1,'Tillförd energi'!$B$1:$AQ$1,0),FALSE)</f>
        <v>0</v>
      </c>
      <c r="Z119" s="73">
        <f>VLOOKUP($B119,'Tillförd energi'!$B$2:$AS$506,MATCH(Z$1,'Tillförd energi'!$B$1:$AQ$1,0),FALSE)</f>
        <v>0</v>
      </c>
      <c r="AA119" s="73">
        <f>VLOOKUP($B119,'Tillförd energi'!$B$2:$AS$506,MATCH(AA$1,'Tillförd energi'!$B$1:$AQ$1,0),FALSE)</f>
        <v>0</v>
      </c>
      <c r="AB119" s="73">
        <f>VLOOKUP($B119,'Tillförd energi'!$B$2:$AS$506,MATCH(AB$1,'Tillförd energi'!$B$1:$AQ$1,0),FALSE)</f>
        <v>0</v>
      </c>
      <c r="AC119" s="73">
        <f>VLOOKUP($B119,'Tillförd energi'!$B$2:$AS$506,MATCH(AC$1,'Tillförd energi'!$B$1:$AQ$1,0),FALSE)</f>
        <v>1.5429999999999999</v>
      </c>
      <c r="AD119" s="73">
        <f>VLOOKUP($B119,'Tillförd energi'!$B$2:$AS$506,MATCH(AD$1,'Tillförd energi'!$B$1:$AQ$1,0),FALSE)</f>
        <v>0</v>
      </c>
      <c r="AF119" s="73">
        <f>VLOOKUP($B119,'Tillförd energi'!$B$2:$AS$506,MATCH(AF$1,'Tillförd energi'!$B$1:$AQ$1,0),FALSE)</f>
        <v>0.29399999999999998</v>
      </c>
      <c r="AH119" s="73">
        <f>IFERROR(VLOOKUP(B119,Miljö!$B$1:$S$476,9,FALSE)/1,0)</f>
        <v>0</v>
      </c>
      <c r="AJ119" s="81">
        <f>IFERROR(VLOOKUP($B119,Miljö!$B$1:$S$500,MATCH("hjälpel exklusive kraftvärme (GWh)",Miljö!$B$1:$V$1,0),FALSE)/1,"")</f>
        <v>0.29399999999999998</v>
      </c>
      <c r="AK119" s="81">
        <f t="shared" si="11"/>
        <v>0.29399999999999998</v>
      </c>
      <c r="AL119" s="81">
        <f>VLOOKUP($B119,'Slutlig allokering'!$B$2:$AL$462,MATCH("Hjälpel kraftvärme",'Slutlig allokering'!$B$2:$AL$2,0),FALSE)</f>
        <v>0</v>
      </c>
      <c r="AN119" s="73">
        <f t="shared" si="12"/>
        <v>17.282</v>
      </c>
      <c r="AO119" s="73">
        <f t="shared" si="13"/>
        <v>17.282</v>
      </c>
      <c r="AP119" s="73">
        <f>IF(ISERROR(1/VLOOKUP($B119,Leveranser!$B$1:$S$500,MATCH("såld värme (gwh)",Leveranser!$B$1:$S$1,0),FALSE)),"",VLOOKUP($B119,Leveranser!$B$1:$S$500,MATCH("såld värme (gwh)",Leveranser!$B$1:$S$1,0),FALSE))</f>
        <v>13.59</v>
      </c>
      <c r="AQ119" s="73">
        <f>VLOOKUP($B119,Leveranser!$B$1:$Y$500,MATCH("Totalt såld fjärrvärme till andra fjärrvärmeföretag",Leveranser!$B$1:$AA$1,0),FALSE)</f>
        <v>0</v>
      </c>
      <c r="AR119" s="73">
        <f>IF(ISERROR(1/VLOOKUP($B119,Miljö!$B$1:$S$500,MATCH("Såld mängd produktionsspecifik fjärrvärme (GWh)",Miljö!$B$1:$R$1,0),FALSE)),0,VLOOKUP($B119,Miljö!$B$1:$S$500,MATCH("Såld mängd produktionsspecifik fjärrvärme (GWh)",Miljö!$B$1:$R$1,0),FALSE))</f>
        <v>0</v>
      </c>
      <c r="AS119" s="82">
        <f t="shared" si="18"/>
        <v>0.78636731859738451</v>
      </c>
      <c r="AU119" s="73" t="str">
        <f>VLOOKUP($B119,'Miljövärden urval för publ'!$B$2:$I$486,7,FALSE)</f>
        <v>Ja</v>
      </c>
      <c r="AV119" s="73" t="str">
        <f>VLOOKUP($B119,'Miljövärden urval för publ'!$B$2:$I$486,6,FALSE)</f>
        <v>Nej</v>
      </c>
      <c r="AZ119" s="73">
        <f t="shared" si="14"/>
        <v>0.29399999999999998</v>
      </c>
      <c r="BA119" s="73">
        <f t="shared" si="19"/>
        <v>0</v>
      </c>
      <c r="BB119" s="73">
        <f t="shared" si="15"/>
        <v>14.8</v>
      </c>
      <c r="BC119" s="73">
        <f t="shared" si="16"/>
        <v>0</v>
      </c>
      <c r="BE119" s="73">
        <f t="shared" si="20"/>
        <v>0</v>
      </c>
      <c r="BF119" s="73">
        <f t="shared" si="21"/>
        <v>0</v>
      </c>
      <c r="BH119" s="73">
        <f t="shared" si="17"/>
        <v>14.8</v>
      </c>
    </row>
    <row r="120" spans="1:60" ht="14.5" x14ac:dyDescent="0.35">
      <c r="A120" t="s">
        <v>80</v>
      </c>
      <c r="B120" t="s">
        <v>133</v>
      </c>
      <c r="C120" s="73">
        <f>VLOOKUP($B120,'Tillförd energi'!$B$2:$AS$506,MATCH(C$1,'Tillförd energi'!$B$1:$AQ$1,0),FALSE)</f>
        <v>0</v>
      </c>
      <c r="D120" s="73">
        <f>VLOOKUP($B120,'Tillförd energi'!$B$2:$AS$506,MATCH(D$1,'Tillförd energi'!$B$1:$AQ$1,0),FALSE)</f>
        <v>2.1680000000000001</v>
      </c>
      <c r="E120" s="73">
        <f>VLOOKUP($B120,'Tillförd energi'!$B$2:$AS$506,MATCH(E$1,'Tillförd energi'!$B$1:$AQ$1,0),FALSE)</f>
        <v>0</v>
      </c>
      <c r="F120" s="73">
        <f>VLOOKUP($B120,'Tillförd energi'!$B$2:$AS$506,MATCH(F$1,'Tillförd energi'!$B$1:$AQ$1,0),FALSE)</f>
        <v>0</v>
      </c>
      <c r="G120" s="73">
        <f>VLOOKUP($B120,'Tillförd energi'!$B$2:$AS$506,MATCH(G$1,'Tillförd energi'!$B$1:$AQ$1,0),FALSE)</f>
        <v>0</v>
      </c>
      <c r="H120" s="73">
        <f>VLOOKUP($B120,'Tillförd energi'!$B$2:$AS$506,MATCH(H$1,'Tillförd energi'!$B$1:$AQ$1,0),FALSE)</f>
        <v>1.4</v>
      </c>
      <c r="I120" s="73">
        <f>VLOOKUP($B120,'Tillförd energi'!$B$2:$AS$506,MATCH(I$1,'Tillförd energi'!$B$1:$AQ$1,0),FALSE)</f>
        <v>0</v>
      </c>
      <c r="J120" s="73">
        <f>VLOOKUP($B120,'Tillförd energi'!$B$2:$AS$506,MATCH(J$1,'Tillförd energi'!$B$1:$AQ$1,0),FALSE)</f>
        <v>0</v>
      </c>
      <c r="K120" s="73">
        <f>VLOOKUP($B120,'Tillförd energi'!$B$2:$AS$506,MATCH(K$1,'Tillförd energi'!$B$1:$AQ$1,0),FALSE)</f>
        <v>0</v>
      </c>
      <c r="L120" s="73">
        <f>VLOOKUP($B120,'Tillförd energi'!$B$2:$AS$506,MATCH(L$1,'Tillförd energi'!$B$1:$AQ$1,0),FALSE)</f>
        <v>0</v>
      </c>
      <c r="M120" s="73">
        <f>VLOOKUP($B120,'Tillförd energi'!$B$2:$AS$506,MATCH(M$1,'Tillförd energi'!$B$1:$AQ$1,0),FALSE)</f>
        <v>0</v>
      </c>
      <c r="N120" s="73">
        <f>VLOOKUP($B120,'Tillförd energi'!$B$2:$AS$506,MATCH(N$1,'Tillförd energi'!$B$1:$AQ$1,0),FALSE)</f>
        <v>36.549999999999997</v>
      </c>
      <c r="O120" s="73">
        <f>VLOOKUP($B120,'Tillförd energi'!$B$2:$AS$506,MATCH(O$1,'Tillförd energi'!$B$1:$AQ$1,0),FALSE)</f>
        <v>28.15</v>
      </c>
      <c r="P120" s="73">
        <f>VLOOKUP($B120,'Tillförd energi'!$B$2:$AS$506,MATCH(P$1,'Tillförd energi'!$B$1:$AQ$1,0),FALSE)</f>
        <v>0</v>
      </c>
      <c r="Q120" s="73">
        <f>VLOOKUP($B120,'Tillförd energi'!$B$2:$AS$506,MATCH(Q$1,'Tillförd energi'!$B$1:$AQ$1,0),FALSE)</f>
        <v>0</v>
      </c>
      <c r="R120" s="73">
        <f>VLOOKUP($B120,'Tillförd energi'!$B$2:$AS$506,MATCH(R$1,'Tillförd energi'!$B$1:$AQ$1,0),FALSE)</f>
        <v>10.1</v>
      </c>
      <c r="S120" s="73">
        <f>VLOOKUP($B120,'Tillförd energi'!$B$2:$AS$506,MATCH(S$1,'Tillförd energi'!$B$1:$AQ$1,0),FALSE)</f>
        <v>0</v>
      </c>
      <c r="T120" s="73">
        <f>VLOOKUP($B120,'Tillförd energi'!$B$2:$AS$506,MATCH(T$1,'Tillförd energi'!$B$1:$AQ$1,0),FALSE)</f>
        <v>0.9</v>
      </c>
      <c r="U120" s="73">
        <f>VLOOKUP($B120,'Tillförd energi'!$B$2:$AS$506,MATCH(U$1,'Tillförd energi'!$B$1:$AQ$1,0),FALSE)</f>
        <v>0</v>
      </c>
      <c r="V120" s="73">
        <f>VLOOKUP($B120,'Tillförd energi'!$B$2:$AS$506,MATCH(V$1,'Tillförd energi'!$B$1:$AQ$1,0),FALSE)</f>
        <v>0</v>
      </c>
      <c r="W120" s="73">
        <f>VLOOKUP($B120,'Tillförd energi'!$B$2:$AS$506,MATCH(W$1,'Tillförd energi'!$B$1:$AQ$1,0),FALSE)</f>
        <v>0</v>
      </c>
      <c r="X120" s="73">
        <f>VLOOKUP($B120,'Tillförd energi'!$B$2:$AS$506,MATCH(X$1,'Tillförd energi'!$B$1:$AQ$1,0),FALSE)</f>
        <v>0</v>
      </c>
      <c r="Y120" s="73">
        <f>VLOOKUP($B120,'Tillförd energi'!$B$2:$AS$506,MATCH(Y$1,'Tillförd energi'!$B$1:$AQ$1,0),FALSE)</f>
        <v>0</v>
      </c>
      <c r="Z120" s="73">
        <f>VLOOKUP($B120,'Tillförd energi'!$B$2:$AS$506,MATCH(Z$1,'Tillförd energi'!$B$1:$AQ$1,0),FALSE)</f>
        <v>0</v>
      </c>
      <c r="AA120" s="73">
        <f>VLOOKUP($B120,'Tillförd energi'!$B$2:$AS$506,MATCH(AA$1,'Tillförd energi'!$B$1:$AQ$1,0),FALSE)</f>
        <v>0</v>
      </c>
      <c r="AB120" s="73">
        <f>VLOOKUP($B120,'Tillförd energi'!$B$2:$AS$506,MATCH(AB$1,'Tillförd energi'!$B$1:$AQ$1,0),FALSE)</f>
        <v>0</v>
      </c>
      <c r="AC120" s="73">
        <f>VLOOKUP($B120,'Tillförd energi'!$B$2:$AS$506,MATCH(AC$1,'Tillförd energi'!$B$1:$AQ$1,0),FALSE)</f>
        <v>5.4850000000000003</v>
      </c>
      <c r="AD120" s="73">
        <f>VLOOKUP($B120,'Tillförd energi'!$B$2:$AS$506,MATCH(AD$1,'Tillförd energi'!$B$1:$AQ$1,0),FALSE)</f>
        <v>0</v>
      </c>
      <c r="AF120" s="73">
        <f>VLOOKUP($B120,'Tillförd energi'!$B$2:$AS$506,MATCH(AF$1,'Tillförd energi'!$B$1:$AQ$1,0),FALSE)</f>
        <v>1.528</v>
      </c>
      <c r="AH120" s="73">
        <f>IFERROR(VLOOKUP(B120,Miljö!$B$1:$S$476,9,FALSE)/1,0)</f>
        <v>0</v>
      </c>
      <c r="AJ120" s="81">
        <f>IFERROR(VLOOKUP($B120,Miljö!$B$1:$S$500,MATCH("hjälpel exklusive kraftvärme (GWh)",Miljö!$B$1:$V$1,0),FALSE)/1,"")</f>
        <v>1.528</v>
      </c>
      <c r="AK120" s="81">
        <f t="shared" si="11"/>
        <v>1.528</v>
      </c>
      <c r="AL120" s="81">
        <f>VLOOKUP($B120,'Slutlig allokering'!$B$2:$AL$462,MATCH("Hjälpel kraftvärme",'Slutlig allokering'!$B$2:$AL$2,0),FALSE)</f>
        <v>0</v>
      </c>
      <c r="AN120" s="73">
        <f t="shared" si="12"/>
        <v>86.281000000000006</v>
      </c>
      <c r="AO120" s="73">
        <f t="shared" si="13"/>
        <v>86.281000000000006</v>
      </c>
      <c r="AP120" s="73">
        <f>IF(ISERROR(1/VLOOKUP($B120,Leveranser!$B$1:$S$500,MATCH("såld värme (gwh)",Leveranser!$B$1:$S$1,0),FALSE)),"",VLOOKUP($B120,Leveranser!$B$1:$S$500,MATCH("såld värme (gwh)",Leveranser!$B$1:$S$1,0),FALSE))</f>
        <v>88.616</v>
      </c>
      <c r="AQ120" s="73">
        <f>VLOOKUP($B120,Leveranser!$B$1:$Y$500,MATCH("Totalt såld fjärrvärme till andra fjärrvärmeföretag",Leveranser!$B$1:$AA$1,0),FALSE)</f>
        <v>0</v>
      </c>
      <c r="AR120" s="73">
        <f>IF(ISERROR(1/VLOOKUP($B120,Miljö!$B$1:$S$500,MATCH("Såld mängd produktionsspecifik fjärrvärme (GWh)",Miljö!$B$1:$R$1,0),FALSE)),0,VLOOKUP($B120,Miljö!$B$1:$S$500,MATCH("Såld mängd produktionsspecifik fjärrvärme (GWh)",Miljö!$B$1:$R$1,0),FALSE))</f>
        <v>0</v>
      </c>
      <c r="AS120" s="82">
        <f t="shared" si="18"/>
        <v>1.0270627368713854</v>
      </c>
      <c r="AU120" s="73" t="str">
        <f>VLOOKUP($B120,'Miljövärden urval för publ'!$B$2:$I$486,7,FALSE)</f>
        <v>Ja</v>
      </c>
      <c r="AV120" s="73" t="str">
        <f>VLOOKUP($B120,'Miljövärden urval för publ'!$B$2:$I$486,6,FALSE)</f>
        <v>Nej</v>
      </c>
      <c r="AZ120" s="73">
        <f t="shared" si="14"/>
        <v>1.528</v>
      </c>
      <c r="BA120" s="73">
        <f t="shared" si="19"/>
        <v>0</v>
      </c>
      <c r="BB120" s="73">
        <f t="shared" si="15"/>
        <v>64.699999999999989</v>
      </c>
      <c r="BC120" s="73">
        <f t="shared" si="16"/>
        <v>11</v>
      </c>
      <c r="BE120" s="73">
        <f t="shared" si="20"/>
        <v>0</v>
      </c>
      <c r="BF120" s="73">
        <f t="shared" si="21"/>
        <v>0</v>
      </c>
      <c r="BH120" s="73">
        <f t="shared" si="17"/>
        <v>75.699999999999989</v>
      </c>
    </row>
    <row r="121" spans="1:60" ht="14.5" x14ac:dyDescent="0.35">
      <c r="A121" t="s">
        <v>80</v>
      </c>
      <c r="B121" t="s">
        <v>134</v>
      </c>
      <c r="C121" s="73">
        <f>VLOOKUP($B121,'Tillförd energi'!$B$2:$AS$506,MATCH(C$1,'Tillförd energi'!$B$1:$AQ$1,0),FALSE)</f>
        <v>0</v>
      </c>
      <c r="D121" s="73">
        <f>VLOOKUP($B121,'Tillförd energi'!$B$2:$AS$506,MATCH(D$1,'Tillförd energi'!$B$1:$AQ$1,0),FALSE)</f>
        <v>0</v>
      </c>
      <c r="E121" s="73">
        <f>VLOOKUP($B121,'Tillförd energi'!$B$2:$AS$506,MATCH(E$1,'Tillförd energi'!$B$1:$AQ$1,0),FALSE)</f>
        <v>0</v>
      </c>
      <c r="F121" s="73">
        <f>VLOOKUP($B121,'Tillförd energi'!$B$2:$AS$506,MATCH(F$1,'Tillförd energi'!$B$1:$AQ$1,0),FALSE)</f>
        <v>0</v>
      </c>
      <c r="G121" s="73">
        <f>VLOOKUP($B121,'Tillförd energi'!$B$2:$AS$506,MATCH(G$1,'Tillförd energi'!$B$1:$AQ$1,0),FALSE)</f>
        <v>0</v>
      </c>
      <c r="H121" s="73">
        <f>VLOOKUP($B121,'Tillförd energi'!$B$2:$AS$506,MATCH(H$1,'Tillförd energi'!$B$1:$AQ$1,0),FALSE)</f>
        <v>0</v>
      </c>
      <c r="I121" s="73">
        <f>VLOOKUP($B121,'Tillförd energi'!$B$2:$AS$506,MATCH(I$1,'Tillförd energi'!$B$1:$AQ$1,0),FALSE)</f>
        <v>0</v>
      </c>
      <c r="J121" s="73">
        <f>VLOOKUP($B121,'Tillförd energi'!$B$2:$AS$506,MATCH(J$1,'Tillförd energi'!$B$1:$AQ$1,0),FALSE)</f>
        <v>0</v>
      </c>
      <c r="K121" s="73">
        <f>VLOOKUP($B121,'Tillförd energi'!$B$2:$AS$506,MATCH(K$1,'Tillförd energi'!$B$1:$AQ$1,0),FALSE)</f>
        <v>0</v>
      </c>
      <c r="L121" s="73">
        <f>VLOOKUP($B121,'Tillförd energi'!$B$2:$AS$506,MATCH(L$1,'Tillförd energi'!$B$1:$AQ$1,0),FALSE)</f>
        <v>0</v>
      </c>
      <c r="M121" s="73">
        <f>VLOOKUP($B121,'Tillförd energi'!$B$2:$AS$506,MATCH(M$1,'Tillförd energi'!$B$1:$AQ$1,0),FALSE)</f>
        <v>0</v>
      </c>
      <c r="N121" s="73">
        <f>VLOOKUP($B121,'Tillförd energi'!$B$2:$AS$506,MATCH(N$1,'Tillförd energi'!$B$1:$AQ$1,0),FALSE)</f>
        <v>0</v>
      </c>
      <c r="O121" s="73">
        <f>VLOOKUP($B121,'Tillförd energi'!$B$2:$AS$506,MATCH(O$1,'Tillförd energi'!$B$1:$AQ$1,0),FALSE)</f>
        <v>0</v>
      </c>
      <c r="P121" s="73">
        <f>VLOOKUP($B121,'Tillförd energi'!$B$2:$AS$506,MATCH(P$1,'Tillförd energi'!$B$1:$AQ$1,0),FALSE)</f>
        <v>0</v>
      </c>
      <c r="Q121" s="73">
        <f>VLOOKUP($B121,'Tillförd energi'!$B$2:$AS$506,MATCH(Q$1,'Tillförd energi'!$B$1:$AQ$1,0),FALSE)</f>
        <v>0</v>
      </c>
      <c r="R121" s="73">
        <f>VLOOKUP($B121,'Tillförd energi'!$B$2:$AS$506,MATCH(R$1,'Tillförd energi'!$B$1:$AQ$1,0),FALSE)</f>
        <v>0</v>
      </c>
      <c r="S121" s="73">
        <f>VLOOKUP($B121,'Tillförd energi'!$B$2:$AS$506,MATCH(S$1,'Tillförd energi'!$B$1:$AQ$1,0),FALSE)</f>
        <v>0</v>
      </c>
      <c r="T121" s="73">
        <f>VLOOKUP($B121,'Tillförd energi'!$B$2:$AS$506,MATCH(T$1,'Tillförd energi'!$B$1:$AQ$1,0),FALSE)</f>
        <v>0</v>
      </c>
      <c r="U121" s="73">
        <f>VLOOKUP($B121,'Tillförd energi'!$B$2:$AS$506,MATCH(U$1,'Tillförd energi'!$B$1:$AQ$1,0),FALSE)</f>
        <v>0</v>
      </c>
      <c r="V121" s="73">
        <f>VLOOKUP($B121,'Tillförd energi'!$B$2:$AS$506,MATCH(V$1,'Tillförd energi'!$B$1:$AQ$1,0),FALSE)</f>
        <v>0</v>
      </c>
      <c r="W121" s="73">
        <f>VLOOKUP($B121,'Tillförd energi'!$B$2:$AS$506,MATCH(W$1,'Tillförd energi'!$B$1:$AQ$1,0),FALSE)</f>
        <v>0</v>
      </c>
      <c r="X121" s="73">
        <f>VLOOKUP($B121,'Tillförd energi'!$B$2:$AS$506,MATCH(X$1,'Tillförd energi'!$B$1:$AQ$1,0),FALSE)</f>
        <v>0</v>
      </c>
      <c r="Y121" s="73">
        <f>VLOOKUP($B121,'Tillförd energi'!$B$2:$AS$506,MATCH(Y$1,'Tillförd energi'!$B$1:$AQ$1,0),FALSE)</f>
        <v>0</v>
      </c>
      <c r="Z121" s="73">
        <f>VLOOKUP($B121,'Tillförd energi'!$B$2:$AS$506,MATCH(Z$1,'Tillförd energi'!$B$1:$AQ$1,0),FALSE)</f>
        <v>0</v>
      </c>
      <c r="AA121" s="73">
        <f>VLOOKUP($B121,'Tillförd energi'!$B$2:$AS$506,MATCH(AA$1,'Tillförd energi'!$B$1:$AQ$1,0),FALSE)</f>
        <v>0</v>
      </c>
      <c r="AB121" s="73">
        <f>VLOOKUP($B121,'Tillförd energi'!$B$2:$AS$506,MATCH(AB$1,'Tillförd energi'!$B$1:$AQ$1,0),FALSE)</f>
        <v>0</v>
      </c>
      <c r="AC121" s="73">
        <f>VLOOKUP($B121,'Tillförd energi'!$B$2:$AS$506,MATCH(AC$1,'Tillförd energi'!$B$1:$AQ$1,0),FALSE)</f>
        <v>0</v>
      </c>
      <c r="AD121" s="73">
        <f>VLOOKUP($B121,'Tillförd energi'!$B$2:$AS$506,MATCH(AD$1,'Tillförd energi'!$B$1:$AQ$1,0),FALSE)</f>
        <v>0</v>
      </c>
      <c r="AF121" s="73">
        <f>VLOOKUP($B121,'Tillförd energi'!$B$2:$AS$506,MATCH(AF$1,'Tillförd energi'!$B$1:$AQ$1,0),FALSE)</f>
        <v>0</v>
      </c>
      <c r="AH121" s="73">
        <f>IFERROR(VLOOKUP(B121,Miljö!$B$1:$S$476,9,FALSE)/1,0)</f>
        <v>0</v>
      </c>
      <c r="AJ121" s="81" t="str">
        <f>IFERROR(VLOOKUP($B121,Miljö!$B$1:$S$500,MATCH("hjälpel exklusive kraftvärme (GWh)",Miljö!$B$1:$V$1,0),FALSE)/1,"")</f>
        <v/>
      </c>
      <c r="AK121" s="81">
        <f t="shared" si="11"/>
        <v>0</v>
      </c>
      <c r="AL121" s="81">
        <f>VLOOKUP($B121,'Slutlig allokering'!$B$2:$AL$462,MATCH("Hjälpel kraftvärme",'Slutlig allokering'!$B$2:$AL$2,0),FALSE)</f>
        <v>0</v>
      </c>
      <c r="AN121" s="73">
        <f t="shared" si="12"/>
        <v>0</v>
      </c>
      <c r="AO121" s="73">
        <f t="shared" si="13"/>
        <v>0</v>
      </c>
      <c r="AP121" s="73" t="str">
        <f>IF(ISERROR(1/VLOOKUP($B121,Leveranser!$B$1:$S$500,MATCH("såld värme (gwh)",Leveranser!$B$1:$S$1,0),FALSE)),"",VLOOKUP($B121,Leveranser!$B$1:$S$500,MATCH("såld värme (gwh)",Leveranser!$B$1:$S$1,0),FALSE))</f>
        <v/>
      </c>
      <c r="AQ121" s="73">
        <f>VLOOKUP($B121,Leveranser!$B$1:$Y$500,MATCH("Totalt såld fjärrvärme till andra fjärrvärmeföretag",Leveranser!$B$1:$AA$1,0),FALSE)</f>
        <v>0</v>
      </c>
      <c r="AR121" s="73">
        <f>IF(ISERROR(1/VLOOKUP($B121,Miljö!$B$1:$S$500,MATCH("Såld mängd produktionsspecifik fjärrvärme (GWh)",Miljö!$B$1:$R$1,0),FALSE)),0,VLOOKUP($B121,Miljö!$B$1:$S$500,MATCH("Såld mängd produktionsspecifik fjärrvärme (GWh)",Miljö!$B$1:$R$1,0),FALSE))</f>
        <v>0</v>
      </c>
      <c r="AS121" s="82" t="str">
        <f t="shared" si="18"/>
        <v/>
      </c>
      <c r="AU121" s="73" t="str">
        <f>VLOOKUP($B121,'Miljövärden urval för publ'!$B$2:$I$486,7,FALSE)</f>
        <v>Nej</v>
      </c>
      <c r="AV121" s="73" t="str">
        <f>VLOOKUP($B121,'Miljövärden urval för publ'!$B$2:$I$486,6,FALSE)</f>
        <v>Nej</v>
      </c>
      <c r="AZ121" s="73">
        <f t="shared" si="14"/>
        <v>0</v>
      </c>
      <c r="BA121" s="73">
        <f t="shared" si="19"/>
        <v>0</v>
      </c>
      <c r="BB121" s="73">
        <f t="shared" si="15"/>
        <v>0</v>
      </c>
      <c r="BC121" s="73">
        <f t="shared" si="16"/>
        <v>0</v>
      </c>
      <c r="BE121" s="73">
        <f t="shared" si="20"/>
        <v>0</v>
      </c>
      <c r="BF121" s="73">
        <f t="shared" si="21"/>
        <v>0</v>
      </c>
      <c r="BH121" s="73">
        <f t="shared" si="17"/>
        <v>0</v>
      </c>
    </row>
    <row r="122" spans="1:60" ht="14.5" x14ac:dyDescent="0.35">
      <c r="A122" t="s">
        <v>135</v>
      </c>
      <c r="B122" t="s">
        <v>136</v>
      </c>
      <c r="C122" s="73">
        <f>VLOOKUP($B122,'Tillförd energi'!$B$2:$AS$506,MATCH(C$1,'Tillförd energi'!$B$1:$AQ$1,0),FALSE)</f>
        <v>0</v>
      </c>
      <c r="D122" s="73">
        <f>VLOOKUP($B122,'Tillförd energi'!$B$2:$AS$506,MATCH(D$1,'Tillförd energi'!$B$1:$AQ$1,0),FALSE)</f>
        <v>0</v>
      </c>
      <c r="E122" s="73">
        <f>VLOOKUP($B122,'Tillförd energi'!$B$2:$AS$506,MATCH(E$1,'Tillförd energi'!$B$1:$AQ$1,0),FALSE)</f>
        <v>0</v>
      </c>
      <c r="F122" s="73">
        <f>VLOOKUP($B122,'Tillförd energi'!$B$2:$AS$506,MATCH(F$1,'Tillförd energi'!$B$1:$AQ$1,0),FALSE)</f>
        <v>0</v>
      </c>
      <c r="G122" s="73">
        <f>VLOOKUP($B122,'Tillförd energi'!$B$2:$AS$506,MATCH(G$1,'Tillförd energi'!$B$1:$AQ$1,0),FALSE)</f>
        <v>0</v>
      </c>
      <c r="H122" s="73">
        <f>VLOOKUP($B122,'Tillförd energi'!$B$2:$AS$506,MATCH(H$1,'Tillförd energi'!$B$1:$AQ$1,0),FALSE)</f>
        <v>0</v>
      </c>
      <c r="I122" s="73">
        <f>VLOOKUP($B122,'Tillförd energi'!$B$2:$AS$506,MATCH(I$1,'Tillförd energi'!$B$1:$AQ$1,0),FALSE)</f>
        <v>10.235300000000001</v>
      </c>
      <c r="J122" s="73">
        <f>VLOOKUP($B122,'Tillförd energi'!$B$2:$AS$506,MATCH(J$1,'Tillförd energi'!$B$1:$AQ$1,0),FALSE)</f>
        <v>0</v>
      </c>
      <c r="K122" s="73">
        <f>VLOOKUP($B122,'Tillförd energi'!$B$2:$AS$506,MATCH(K$1,'Tillförd energi'!$B$1:$AQ$1,0),FALSE)</f>
        <v>0</v>
      </c>
      <c r="L122" s="73">
        <f>VLOOKUP($B122,'Tillförd energi'!$B$2:$AS$506,MATCH(L$1,'Tillförd energi'!$B$1:$AQ$1,0),FALSE)</f>
        <v>0</v>
      </c>
      <c r="M122" s="73">
        <f>VLOOKUP($B122,'Tillförd energi'!$B$2:$AS$506,MATCH(M$1,'Tillförd energi'!$B$1:$AQ$1,0),FALSE)</f>
        <v>0</v>
      </c>
      <c r="N122" s="73">
        <f>VLOOKUP($B122,'Tillförd energi'!$B$2:$AS$506,MATCH(N$1,'Tillförd energi'!$B$1:$AQ$1,0),FALSE)</f>
        <v>0</v>
      </c>
      <c r="O122" s="73">
        <f>VLOOKUP($B122,'Tillförd energi'!$B$2:$AS$506,MATCH(O$1,'Tillförd energi'!$B$1:$AQ$1,0),FALSE)</f>
        <v>0</v>
      </c>
      <c r="P122" s="73">
        <f>VLOOKUP($B122,'Tillförd energi'!$B$2:$AS$506,MATCH(P$1,'Tillförd energi'!$B$1:$AQ$1,0),FALSE)</f>
        <v>0</v>
      </c>
      <c r="Q122" s="73">
        <f>VLOOKUP($B122,'Tillförd energi'!$B$2:$AS$506,MATCH(Q$1,'Tillförd energi'!$B$1:$AQ$1,0),FALSE)</f>
        <v>0</v>
      </c>
      <c r="R122" s="73">
        <f>VLOOKUP($B122,'Tillförd energi'!$B$2:$AS$506,MATCH(R$1,'Tillförd energi'!$B$1:$AQ$1,0),FALSE)</f>
        <v>0</v>
      </c>
      <c r="S122" s="73">
        <f>VLOOKUP($B122,'Tillförd energi'!$B$2:$AS$506,MATCH(S$1,'Tillförd energi'!$B$1:$AQ$1,0),FALSE)</f>
        <v>0</v>
      </c>
      <c r="T122" s="73">
        <f>VLOOKUP($B122,'Tillförd energi'!$B$2:$AS$506,MATCH(T$1,'Tillförd energi'!$B$1:$AQ$1,0),FALSE)</f>
        <v>0</v>
      </c>
      <c r="U122" s="73">
        <f>VLOOKUP($B122,'Tillförd energi'!$B$2:$AS$506,MATCH(U$1,'Tillförd energi'!$B$1:$AQ$1,0),FALSE)</f>
        <v>0</v>
      </c>
      <c r="V122" s="73">
        <f>VLOOKUP($B122,'Tillförd energi'!$B$2:$AS$506,MATCH(V$1,'Tillförd energi'!$B$1:$AQ$1,0),FALSE)</f>
        <v>0</v>
      </c>
      <c r="W122" s="73">
        <f>VLOOKUP($B122,'Tillförd energi'!$B$2:$AS$506,MATCH(W$1,'Tillförd energi'!$B$1:$AQ$1,0),FALSE)</f>
        <v>0</v>
      </c>
      <c r="X122" s="73">
        <f>VLOOKUP($B122,'Tillförd energi'!$B$2:$AS$506,MATCH(X$1,'Tillförd energi'!$B$1:$AQ$1,0),FALSE)</f>
        <v>0</v>
      </c>
      <c r="Y122" s="73">
        <f>VLOOKUP($B122,'Tillförd energi'!$B$2:$AS$506,MATCH(Y$1,'Tillförd energi'!$B$1:$AQ$1,0),FALSE)</f>
        <v>0</v>
      </c>
      <c r="Z122" s="73">
        <f>VLOOKUP($B122,'Tillförd energi'!$B$2:$AS$506,MATCH(Z$1,'Tillförd energi'!$B$1:$AQ$1,0),FALSE)</f>
        <v>0</v>
      </c>
      <c r="AA122" s="73">
        <f>VLOOKUP($B122,'Tillförd energi'!$B$2:$AS$506,MATCH(AA$1,'Tillförd energi'!$B$1:$AQ$1,0),FALSE)</f>
        <v>0</v>
      </c>
      <c r="AB122" s="73">
        <f>VLOOKUP($B122,'Tillförd energi'!$B$2:$AS$506,MATCH(AB$1,'Tillförd energi'!$B$1:$AQ$1,0),FALSE)</f>
        <v>0</v>
      </c>
      <c r="AC122" s="73">
        <f>VLOOKUP($B122,'Tillförd energi'!$B$2:$AS$506,MATCH(AC$1,'Tillförd energi'!$B$1:$AQ$1,0),FALSE)</f>
        <v>0</v>
      </c>
      <c r="AD122" s="73">
        <f>VLOOKUP($B122,'Tillförd energi'!$B$2:$AS$506,MATCH(AD$1,'Tillförd energi'!$B$1:$AQ$1,0),FALSE)</f>
        <v>0</v>
      </c>
      <c r="AF122" s="73">
        <f>VLOOKUP($B122,'Tillförd energi'!$B$2:$AS$506,MATCH(AF$1,'Tillförd energi'!$B$1:$AQ$1,0),FALSE)</f>
        <v>0.22800000000000001</v>
      </c>
      <c r="AH122" s="73">
        <f>IFERROR(VLOOKUP(B122,Miljö!$B$1:$S$476,9,FALSE)/1,0)</f>
        <v>0</v>
      </c>
      <c r="AJ122" s="81" t="str">
        <f>IFERROR(VLOOKUP($B122,Miljö!$B$1:$S$500,MATCH("hjälpel exklusive kraftvärme (GWh)",Miljö!$B$1:$V$1,0),FALSE)/1,"")</f>
        <v/>
      </c>
      <c r="AK122" s="81">
        <f t="shared" si="11"/>
        <v>0.22799999999999998</v>
      </c>
      <c r="AL122" s="81">
        <f>VLOOKUP($B122,'Slutlig allokering'!$B$2:$AL$462,MATCH("Hjälpel kraftvärme",'Slutlig allokering'!$B$2:$AL$2,0),FALSE)</f>
        <v>0</v>
      </c>
      <c r="AN122" s="73">
        <f t="shared" si="12"/>
        <v>10.4633</v>
      </c>
      <c r="AO122" s="73">
        <f t="shared" si="13"/>
        <v>10.4633</v>
      </c>
      <c r="AP122" s="73">
        <f>IF(ISERROR(1/VLOOKUP($B122,Leveranser!$B$1:$S$500,MATCH("såld värme (gwh)",Leveranser!$B$1:$S$1,0),FALSE)),"",VLOOKUP($B122,Leveranser!$B$1:$S$500,MATCH("såld värme (gwh)",Leveranser!$B$1:$S$1,0),FALSE))</f>
        <v>7.6</v>
      </c>
      <c r="AQ122" s="73">
        <f>VLOOKUP($B122,Leveranser!$B$1:$Y$500,MATCH("Totalt såld fjärrvärme till andra fjärrvärmeföretag",Leveranser!$B$1:$AA$1,0),FALSE)</f>
        <v>0</v>
      </c>
      <c r="AR122" s="73">
        <f>IF(ISERROR(1/VLOOKUP($B122,Miljö!$B$1:$S$500,MATCH("Såld mängd produktionsspecifik fjärrvärme (GWh)",Miljö!$B$1:$R$1,0),FALSE)),0,VLOOKUP($B122,Miljö!$B$1:$S$500,MATCH("Såld mängd produktionsspecifik fjärrvärme (GWh)",Miljö!$B$1:$R$1,0),FALSE))</f>
        <v>0</v>
      </c>
      <c r="AS122" s="82">
        <f t="shared" si="18"/>
        <v>0.72634828400217899</v>
      </c>
      <c r="AU122" s="73" t="str">
        <f>VLOOKUP($B122,'Miljövärden urval för publ'!$B$2:$I$486,7,FALSE)</f>
        <v>Ja</v>
      </c>
      <c r="AV122" s="73" t="str">
        <f>VLOOKUP($B122,'Miljövärden urval för publ'!$B$2:$I$486,6,FALSE)</f>
        <v>Nej</v>
      </c>
      <c r="AZ122" s="73">
        <f t="shared" si="14"/>
        <v>0.22800000000000001</v>
      </c>
      <c r="BA122" s="73">
        <f t="shared" si="19"/>
        <v>0</v>
      </c>
      <c r="BB122" s="73">
        <f t="shared" si="15"/>
        <v>0</v>
      </c>
      <c r="BC122" s="73">
        <f t="shared" si="16"/>
        <v>0</v>
      </c>
      <c r="BE122" s="73">
        <f t="shared" si="20"/>
        <v>0</v>
      </c>
      <c r="BF122" s="73">
        <f t="shared" si="21"/>
        <v>0</v>
      </c>
      <c r="BH122" s="73">
        <f t="shared" si="17"/>
        <v>0</v>
      </c>
    </row>
    <row r="123" spans="1:60" ht="14.5" x14ac:dyDescent="0.35">
      <c r="A123" t="s">
        <v>137</v>
      </c>
      <c r="B123" t="s">
        <v>138</v>
      </c>
      <c r="C123" s="73">
        <f>VLOOKUP($B123,'Tillförd energi'!$B$2:$AS$506,MATCH(C$1,'Tillförd energi'!$B$1:$AQ$1,0),FALSE)</f>
        <v>0</v>
      </c>
      <c r="D123" s="73">
        <f>VLOOKUP($B123,'Tillförd energi'!$B$2:$AS$506,MATCH(D$1,'Tillförd energi'!$B$1:$AQ$1,0),FALSE)</f>
        <v>0.22</v>
      </c>
      <c r="E123" s="73">
        <f>VLOOKUP($B123,'Tillförd energi'!$B$2:$AS$506,MATCH(E$1,'Tillförd energi'!$B$1:$AQ$1,0),FALSE)</f>
        <v>0</v>
      </c>
      <c r="F123" s="73">
        <f>VLOOKUP($B123,'Tillförd energi'!$B$2:$AS$506,MATCH(F$1,'Tillförd energi'!$B$1:$AQ$1,0),FALSE)</f>
        <v>0</v>
      </c>
      <c r="G123" s="73">
        <f>VLOOKUP($B123,'Tillförd energi'!$B$2:$AS$506,MATCH(G$1,'Tillförd energi'!$B$1:$AQ$1,0),FALSE)</f>
        <v>0</v>
      </c>
      <c r="H123" s="73">
        <f>VLOOKUP($B123,'Tillförd energi'!$B$2:$AS$506,MATCH(H$1,'Tillförd energi'!$B$1:$AQ$1,0),FALSE)</f>
        <v>0</v>
      </c>
      <c r="I123" s="73">
        <f>VLOOKUP($B123,'Tillförd energi'!$B$2:$AS$506,MATCH(I$1,'Tillförd energi'!$B$1:$AQ$1,0),FALSE)</f>
        <v>82.342500000000001</v>
      </c>
      <c r="J123" s="73">
        <f>VLOOKUP($B123,'Tillförd energi'!$B$2:$AS$506,MATCH(J$1,'Tillförd energi'!$B$1:$AQ$1,0),FALSE)</f>
        <v>0</v>
      </c>
      <c r="K123" s="73">
        <f>VLOOKUP($B123,'Tillförd energi'!$B$2:$AS$506,MATCH(K$1,'Tillförd energi'!$B$1:$AQ$1,0),FALSE)</f>
        <v>0</v>
      </c>
      <c r="L123" s="73">
        <f>VLOOKUP($B123,'Tillförd energi'!$B$2:$AS$506,MATCH(L$1,'Tillförd energi'!$B$1:$AQ$1,0),FALSE)</f>
        <v>2.88</v>
      </c>
      <c r="M123" s="73">
        <f>VLOOKUP($B123,'Tillförd energi'!$B$2:$AS$506,MATCH(M$1,'Tillförd energi'!$B$1:$AQ$1,0),FALSE)</f>
        <v>0</v>
      </c>
      <c r="N123" s="73">
        <f>VLOOKUP($B123,'Tillförd energi'!$B$2:$AS$506,MATCH(N$1,'Tillförd energi'!$B$1:$AQ$1,0),FALSE)</f>
        <v>2.88</v>
      </c>
      <c r="O123" s="73">
        <f>VLOOKUP($B123,'Tillförd energi'!$B$2:$AS$506,MATCH(O$1,'Tillförd energi'!$B$1:$AQ$1,0),FALSE)</f>
        <v>28.82</v>
      </c>
      <c r="P123" s="73">
        <f>VLOOKUP($B123,'Tillförd energi'!$B$2:$AS$506,MATCH(P$1,'Tillförd energi'!$B$1:$AQ$1,0),FALSE)</f>
        <v>1.38706</v>
      </c>
      <c r="Q123" s="73">
        <f>VLOOKUP($B123,'Tillförd energi'!$B$2:$AS$506,MATCH(Q$1,'Tillförd energi'!$B$1:$AQ$1,0),FALSE)</f>
        <v>0</v>
      </c>
      <c r="R123" s="73">
        <f>VLOOKUP($B123,'Tillförd energi'!$B$2:$AS$506,MATCH(R$1,'Tillförd energi'!$B$1:$AQ$1,0),FALSE)</f>
        <v>0</v>
      </c>
      <c r="S123" s="73">
        <f>VLOOKUP($B123,'Tillförd energi'!$B$2:$AS$506,MATCH(S$1,'Tillförd energi'!$B$1:$AQ$1,0),FALSE)</f>
        <v>0</v>
      </c>
      <c r="T123" s="73">
        <f>VLOOKUP($B123,'Tillförd energi'!$B$2:$AS$506,MATCH(T$1,'Tillförd energi'!$B$1:$AQ$1,0),FALSE)</f>
        <v>0</v>
      </c>
      <c r="U123" s="73">
        <f>VLOOKUP($B123,'Tillförd energi'!$B$2:$AS$506,MATCH(U$1,'Tillförd energi'!$B$1:$AQ$1,0),FALSE)</f>
        <v>0</v>
      </c>
      <c r="V123" s="73">
        <f>VLOOKUP($B123,'Tillförd energi'!$B$2:$AS$506,MATCH(V$1,'Tillförd energi'!$B$1:$AQ$1,0),FALSE)</f>
        <v>0</v>
      </c>
      <c r="W123" s="73">
        <f>VLOOKUP($B123,'Tillförd energi'!$B$2:$AS$506,MATCH(W$1,'Tillförd energi'!$B$1:$AQ$1,0),FALSE)</f>
        <v>0</v>
      </c>
      <c r="X123" s="73">
        <f>VLOOKUP($B123,'Tillförd energi'!$B$2:$AS$506,MATCH(X$1,'Tillförd energi'!$B$1:$AQ$1,0),FALSE)</f>
        <v>0</v>
      </c>
      <c r="Y123" s="73">
        <f>VLOOKUP($B123,'Tillförd energi'!$B$2:$AS$506,MATCH(Y$1,'Tillförd energi'!$B$1:$AQ$1,0),FALSE)</f>
        <v>0</v>
      </c>
      <c r="Z123" s="73">
        <f>VLOOKUP($B123,'Tillförd energi'!$B$2:$AS$506,MATCH(Z$1,'Tillförd energi'!$B$1:$AQ$1,0),FALSE)</f>
        <v>0</v>
      </c>
      <c r="AA123" s="73">
        <f>VLOOKUP($B123,'Tillförd energi'!$B$2:$AS$506,MATCH(AA$1,'Tillförd energi'!$B$1:$AQ$1,0),FALSE)</f>
        <v>0</v>
      </c>
      <c r="AB123" s="73">
        <f>VLOOKUP($B123,'Tillförd energi'!$B$2:$AS$506,MATCH(AB$1,'Tillförd energi'!$B$1:$AQ$1,0),FALSE)</f>
        <v>12.186</v>
      </c>
      <c r="AC123" s="73">
        <f>VLOOKUP($B123,'Tillförd energi'!$B$2:$AS$506,MATCH(AC$1,'Tillförd energi'!$B$1:$AQ$1,0),FALSE)</f>
        <v>0</v>
      </c>
      <c r="AD123" s="73">
        <f>VLOOKUP($B123,'Tillförd energi'!$B$2:$AS$506,MATCH(AD$1,'Tillförd energi'!$B$1:$AQ$1,0),FALSE)</f>
        <v>0</v>
      </c>
      <c r="AF123" s="73">
        <f>VLOOKUP($B123,'Tillförd energi'!$B$2:$AS$506,MATCH(AF$1,'Tillförd energi'!$B$1:$AQ$1,0),FALSE)</f>
        <v>3.1793399999999998</v>
      </c>
      <c r="AH123" s="73">
        <f>IFERROR(VLOOKUP(B123,Miljö!$B$1:$S$476,9,FALSE)/1,0)</f>
        <v>0</v>
      </c>
      <c r="AJ123" s="81" t="str">
        <f>IFERROR(VLOOKUP($B123,Miljö!$B$1:$S$500,MATCH("hjälpel exklusive kraftvärme (GWh)",Miljö!$B$1:$V$1,0),FALSE)/1,"")</f>
        <v/>
      </c>
      <c r="AK123" s="81">
        <f t="shared" si="11"/>
        <v>3.1793399999999998</v>
      </c>
      <c r="AL123" s="81">
        <f>VLOOKUP($B123,'Slutlig allokering'!$B$2:$AL$462,MATCH("Hjälpel kraftvärme",'Slutlig allokering'!$B$2:$AL$2,0),FALSE)</f>
        <v>0</v>
      </c>
      <c r="AN123" s="73">
        <f t="shared" si="12"/>
        <v>133.89489999999998</v>
      </c>
      <c r="AO123" s="73">
        <f t="shared" si="13"/>
        <v>133.89489999999998</v>
      </c>
      <c r="AP123" s="73">
        <f>IF(ISERROR(1/VLOOKUP($B123,Leveranser!$B$1:$S$500,MATCH("såld värme (gwh)",Leveranser!$B$1:$S$1,0),FALSE)),"",VLOOKUP($B123,Leveranser!$B$1:$S$500,MATCH("såld värme (gwh)",Leveranser!$B$1:$S$1,0),FALSE))</f>
        <v>105.97799999999999</v>
      </c>
      <c r="AQ123" s="73">
        <f>VLOOKUP($B123,Leveranser!$B$1:$Y$500,MATCH("Totalt såld fjärrvärme till andra fjärrvärmeföretag",Leveranser!$B$1:$AA$1,0),FALSE)</f>
        <v>0</v>
      </c>
      <c r="AR123" s="73">
        <f>IF(ISERROR(1/VLOOKUP($B123,Miljö!$B$1:$S$500,MATCH("Såld mängd produktionsspecifik fjärrvärme (GWh)",Miljö!$B$1:$R$1,0),FALSE)),0,VLOOKUP($B123,Miljö!$B$1:$S$500,MATCH("Såld mängd produktionsspecifik fjärrvärme (GWh)",Miljö!$B$1:$R$1,0),FALSE))</f>
        <v>0</v>
      </c>
      <c r="AS123" s="82">
        <f t="shared" si="18"/>
        <v>0.79150139400380459</v>
      </c>
      <c r="AU123" s="73" t="str">
        <f>VLOOKUP($B123,'Miljövärden urval för publ'!$B$2:$I$486,7,FALSE)</f>
        <v>Ja</v>
      </c>
      <c r="AV123" s="73" t="str">
        <f>VLOOKUP($B123,'Miljövärden urval för publ'!$B$2:$I$486,6,FALSE)</f>
        <v>Ja</v>
      </c>
      <c r="AZ123" s="73">
        <f t="shared" si="14"/>
        <v>3.1793399999999998</v>
      </c>
      <c r="BA123" s="73">
        <f t="shared" si="19"/>
        <v>0</v>
      </c>
      <c r="BB123" s="73">
        <f t="shared" si="15"/>
        <v>35.967059999999996</v>
      </c>
      <c r="BC123" s="73">
        <f t="shared" si="16"/>
        <v>0</v>
      </c>
      <c r="BE123" s="73">
        <f t="shared" si="20"/>
        <v>0</v>
      </c>
      <c r="BF123" s="73">
        <f t="shared" si="21"/>
        <v>0</v>
      </c>
      <c r="BH123" s="73">
        <f t="shared" si="17"/>
        <v>35.967059999999996</v>
      </c>
    </row>
    <row r="124" spans="1:60" ht="14.5" x14ac:dyDescent="0.35">
      <c r="A124" t="s">
        <v>137</v>
      </c>
      <c r="B124" t="s">
        <v>139</v>
      </c>
      <c r="C124" s="73">
        <f>VLOOKUP($B124,'Tillförd energi'!$B$2:$AS$506,MATCH(C$1,'Tillförd energi'!$B$1:$AQ$1,0),FALSE)</f>
        <v>0</v>
      </c>
      <c r="D124" s="73">
        <f>VLOOKUP($B124,'Tillförd energi'!$B$2:$AS$506,MATCH(D$1,'Tillförd energi'!$B$1:$AQ$1,0),FALSE)</f>
        <v>7.9000000000000001E-2</v>
      </c>
      <c r="E124" s="73">
        <f>VLOOKUP($B124,'Tillförd energi'!$B$2:$AS$506,MATCH(E$1,'Tillförd energi'!$B$1:$AQ$1,0),FALSE)</f>
        <v>0</v>
      </c>
      <c r="F124" s="73">
        <f>VLOOKUP($B124,'Tillförd energi'!$B$2:$AS$506,MATCH(F$1,'Tillförd energi'!$B$1:$AQ$1,0),FALSE)</f>
        <v>0</v>
      </c>
      <c r="G124" s="73">
        <f>VLOOKUP($B124,'Tillförd energi'!$B$2:$AS$506,MATCH(G$1,'Tillförd energi'!$B$1:$AQ$1,0),FALSE)</f>
        <v>0</v>
      </c>
      <c r="H124" s="73">
        <f>VLOOKUP($B124,'Tillförd energi'!$B$2:$AS$506,MATCH(H$1,'Tillförd energi'!$B$1:$AQ$1,0),FALSE)</f>
        <v>0</v>
      </c>
      <c r="I124" s="73">
        <f>VLOOKUP($B124,'Tillförd energi'!$B$2:$AS$506,MATCH(I$1,'Tillförd energi'!$B$1:$AQ$1,0),FALSE)</f>
        <v>0</v>
      </c>
      <c r="J124" s="73">
        <f>VLOOKUP($B124,'Tillförd energi'!$B$2:$AS$506,MATCH(J$1,'Tillförd energi'!$B$1:$AQ$1,0),FALSE)</f>
        <v>0</v>
      </c>
      <c r="K124" s="73">
        <f>VLOOKUP($B124,'Tillförd energi'!$B$2:$AS$506,MATCH(K$1,'Tillförd energi'!$B$1:$AQ$1,0),FALSE)</f>
        <v>0</v>
      </c>
      <c r="L124" s="73">
        <f>VLOOKUP($B124,'Tillförd energi'!$B$2:$AS$506,MATCH(L$1,'Tillförd energi'!$B$1:$AQ$1,0),FALSE)</f>
        <v>1.59</v>
      </c>
      <c r="M124" s="73">
        <f>VLOOKUP($B124,'Tillförd energi'!$B$2:$AS$506,MATCH(M$1,'Tillförd energi'!$B$1:$AQ$1,0),FALSE)</f>
        <v>0</v>
      </c>
      <c r="N124" s="73">
        <f>VLOOKUP($B124,'Tillförd energi'!$B$2:$AS$506,MATCH(N$1,'Tillförd energi'!$B$1:$AQ$1,0),FALSE)</f>
        <v>1.59</v>
      </c>
      <c r="O124" s="73">
        <f>VLOOKUP($B124,'Tillförd energi'!$B$2:$AS$506,MATCH(O$1,'Tillförd energi'!$B$1:$AQ$1,0),FALSE)</f>
        <v>1.59</v>
      </c>
      <c r="P124" s="73">
        <f>VLOOKUP($B124,'Tillförd energi'!$B$2:$AS$506,MATCH(P$1,'Tillförd energi'!$B$1:$AQ$1,0),FALSE)</f>
        <v>0</v>
      </c>
      <c r="Q124" s="73">
        <f>VLOOKUP($B124,'Tillförd energi'!$B$2:$AS$506,MATCH(Q$1,'Tillförd energi'!$B$1:$AQ$1,0),FALSE)</f>
        <v>0</v>
      </c>
      <c r="R124" s="73">
        <f>VLOOKUP($B124,'Tillförd energi'!$B$2:$AS$506,MATCH(R$1,'Tillförd energi'!$B$1:$AQ$1,0),FALSE)</f>
        <v>0</v>
      </c>
      <c r="S124" s="73">
        <f>VLOOKUP($B124,'Tillförd energi'!$B$2:$AS$506,MATCH(S$1,'Tillförd energi'!$B$1:$AQ$1,0),FALSE)</f>
        <v>0</v>
      </c>
      <c r="T124" s="73">
        <f>VLOOKUP($B124,'Tillförd energi'!$B$2:$AS$506,MATCH(T$1,'Tillförd energi'!$B$1:$AQ$1,0),FALSE)</f>
        <v>0</v>
      </c>
      <c r="U124" s="73">
        <f>VLOOKUP($B124,'Tillförd energi'!$B$2:$AS$506,MATCH(U$1,'Tillförd energi'!$B$1:$AQ$1,0),FALSE)</f>
        <v>0</v>
      </c>
      <c r="V124" s="73">
        <f>VLOOKUP($B124,'Tillförd energi'!$B$2:$AS$506,MATCH(V$1,'Tillförd energi'!$B$1:$AQ$1,0),FALSE)</f>
        <v>0</v>
      </c>
      <c r="W124" s="73">
        <f>VLOOKUP($B124,'Tillförd energi'!$B$2:$AS$506,MATCH(W$1,'Tillförd energi'!$B$1:$AQ$1,0),FALSE)</f>
        <v>0</v>
      </c>
      <c r="X124" s="73">
        <f>VLOOKUP($B124,'Tillförd energi'!$B$2:$AS$506,MATCH(X$1,'Tillförd energi'!$B$1:$AQ$1,0),FALSE)</f>
        <v>0</v>
      </c>
      <c r="Y124" s="73">
        <f>VLOOKUP($B124,'Tillförd energi'!$B$2:$AS$506,MATCH(Y$1,'Tillförd energi'!$B$1:$AQ$1,0),FALSE)</f>
        <v>0</v>
      </c>
      <c r="Z124" s="73">
        <f>VLOOKUP($B124,'Tillförd energi'!$B$2:$AS$506,MATCH(Z$1,'Tillförd energi'!$B$1:$AQ$1,0),FALSE)</f>
        <v>0</v>
      </c>
      <c r="AA124" s="73">
        <f>VLOOKUP($B124,'Tillförd energi'!$B$2:$AS$506,MATCH(AA$1,'Tillförd energi'!$B$1:$AQ$1,0),FALSE)</f>
        <v>0</v>
      </c>
      <c r="AB124" s="73">
        <f>VLOOKUP($B124,'Tillförd energi'!$B$2:$AS$506,MATCH(AB$1,'Tillförd energi'!$B$1:$AQ$1,0),FALSE)</f>
        <v>0</v>
      </c>
      <c r="AC124" s="73">
        <f>VLOOKUP($B124,'Tillförd energi'!$B$2:$AS$506,MATCH(AC$1,'Tillförd energi'!$B$1:$AQ$1,0),FALSE)</f>
        <v>0</v>
      </c>
      <c r="AD124" s="73">
        <f>VLOOKUP($B124,'Tillförd energi'!$B$2:$AS$506,MATCH(AD$1,'Tillförd energi'!$B$1:$AQ$1,0),FALSE)</f>
        <v>0</v>
      </c>
      <c r="AF124" s="73">
        <f>VLOOKUP($B124,'Tillförd energi'!$B$2:$AS$506,MATCH(AF$1,'Tillförd energi'!$B$1:$AQ$1,0),FALSE)</f>
        <v>8.8800000000000004E-2</v>
      </c>
      <c r="AH124" s="73">
        <f>IFERROR(VLOOKUP(B124,Miljö!$B$1:$S$476,9,FALSE)/1,0)</f>
        <v>0</v>
      </c>
      <c r="AJ124" s="81" t="str">
        <f>IFERROR(VLOOKUP($B124,Miljö!$B$1:$S$500,MATCH("hjälpel exklusive kraftvärme (GWh)",Miljö!$B$1:$V$1,0),FALSE)/1,"")</f>
        <v/>
      </c>
      <c r="AK124" s="81">
        <f t="shared" si="11"/>
        <v>8.879999999999999E-2</v>
      </c>
      <c r="AL124" s="81">
        <f>VLOOKUP($B124,'Slutlig allokering'!$B$2:$AL$462,MATCH("Hjälpel kraftvärme",'Slutlig allokering'!$B$2:$AL$2,0),FALSE)</f>
        <v>0</v>
      </c>
      <c r="AN124" s="73">
        <f t="shared" si="12"/>
        <v>4.9378000000000002</v>
      </c>
      <c r="AO124" s="73">
        <f t="shared" si="13"/>
        <v>4.9378000000000002</v>
      </c>
      <c r="AP124" s="73">
        <f>IF(ISERROR(1/VLOOKUP($B124,Leveranser!$B$1:$S$500,MATCH("såld värme (gwh)",Leveranser!$B$1:$S$1,0),FALSE)),"",VLOOKUP($B124,Leveranser!$B$1:$S$500,MATCH("såld värme (gwh)",Leveranser!$B$1:$S$1,0),FALSE))</f>
        <v>2.96</v>
      </c>
      <c r="AQ124" s="73">
        <f>VLOOKUP($B124,Leveranser!$B$1:$Y$500,MATCH("Totalt såld fjärrvärme till andra fjärrvärmeföretag",Leveranser!$B$1:$AA$1,0),FALSE)</f>
        <v>0</v>
      </c>
      <c r="AR124" s="73">
        <f>IF(ISERROR(1/VLOOKUP($B124,Miljö!$B$1:$S$500,MATCH("Såld mängd produktionsspecifik fjärrvärme (GWh)",Miljö!$B$1:$R$1,0),FALSE)),0,VLOOKUP($B124,Miljö!$B$1:$S$500,MATCH("Såld mängd produktionsspecifik fjärrvärme (GWh)",Miljö!$B$1:$R$1,0),FALSE))</f>
        <v>0</v>
      </c>
      <c r="AS124" s="82">
        <f t="shared" si="18"/>
        <v>0.59945724816719992</v>
      </c>
      <c r="AU124" s="73" t="str">
        <f>VLOOKUP($B124,'Miljövärden urval för publ'!$B$2:$I$486,7,FALSE)</f>
        <v>Ja</v>
      </c>
      <c r="AV124" s="73" t="str">
        <f>VLOOKUP($B124,'Miljövärden urval för publ'!$B$2:$I$486,6,FALSE)</f>
        <v>Ja</v>
      </c>
      <c r="AZ124" s="73">
        <f t="shared" si="14"/>
        <v>8.8800000000000004E-2</v>
      </c>
      <c r="BA124" s="73">
        <f t="shared" si="19"/>
        <v>0</v>
      </c>
      <c r="BB124" s="73">
        <f t="shared" si="15"/>
        <v>4.7700000000000005</v>
      </c>
      <c r="BC124" s="73">
        <f t="shared" si="16"/>
        <v>0</v>
      </c>
      <c r="BE124" s="73">
        <f t="shared" si="20"/>
        <v>0</v>
      </c>
      <c r="BF124" s="73">
        <f t="shared" si="21"/>
        <v>0</v>
      </c>
      <c r="BH124" s="73">
        <f t="shared" si="17"/>
        <v>4.7700000000000005</v>
      </c>
    </row>
    <row r="125" spans="1:60" ht="14.5" x14ac:dyDescent="0.35">
      <c r="A125" t="s">
        <v>137</v>
      </c>
      <c r="B125" t="s">
        <v>140</v>
      </c>
      <c r="C125" s="73">
        <f>VLOOKUP($B125,'Tillförd energi'!$B$2:$AS$506,MATCH(C$1,'Tillförd energi'!$B$1:$AQ$1,0),FALSE)</f>
        <v>0</v>
      </c>
      <c r="D125" s="73">
        <f>VLOOKUP($B125,'Tillförd energi'!$B$2:$AS$506,MATCH(D$1,'Tillförd energi'!$B$1:$AQ$1,0),FALSE)</f>
        <v>0.11</v>
      </c>
      <c r="E125" s="73">
        <f>VLOOKUP($B125,'Tillförd energi'!$B$2:$AS$506,MATCH(E$1,'Tillförd energi'!$B$1:$AQ$1,0),FALSE)</f>
        <v>0</v>
      </c>
      <c r="F125" s="73">
        <f>VLOOKUP($B125,'Tillförd energi'!$B$2:$AS$506,MATCH(F$1,'Tillförd energi'!$B$1:$AQ$1,0),FALSE)</f>
        <v>0</v>
      </c>
      <c r="G125" s="73">
        <f>VLOOKUP($B125,'Tillförd energi'!$B$2:$AS$506,MATCH(G$1,'Tillförd energi'!$B$1:$AQ$1,0),FALSE)</f>
        <v>0</v>
      </c>
      <c r="H125" s="73">
        <f>VLOOKUP($B125,'Tillförd energi'!$B$2:$AS$506,MATCH(H$1,'Tillförd energi'!$B$1:$AQ$1,0),FALSE)</f>
        <v>0</v>
      </c>
      <c r="I125" s="73">
        <f>VLOOKUP($B125,'Tillförd energi'!$B$2:$AS$506,MATCH(I$1,'Tillförd energi'!$B$1:$AQ$1,0),FALSE)</f>
        <v>0</v>
      </c>
      <c r="J125" s="73">
        <f>VLOOKUP($B125,'Tillförd energi'!$B$2:$AS$506,MATCH(J$1,'Tillförd energi'!$B$1:$AQ$1,0),FALSE)</f>
        <v>0</v>
      </c>
      <c r="K125" s="73">
        <f>VLOOKUP($B125,'Tillförd energi'!$B$2:$AS$506,MATCH(K$1,'Tillförd energi'!$B$1:$AQ$1,0),FALSE)</f>
        <v>0</v>
      </c>
      <c r="L125" s="73">
        <f>VLOOKUP($B125,'Tillförd energi'!$B$2:$AS$506,MATCH(L$1,'Tillförd energi'!$B$1:$AQ$1,0),FALSE)</f>
        <v>7.37</v>
      </c>
      <c r="M125" s="73">
        <f>VLOOKUP($B125,'Tillförd energi'!$B$2:$AS$506,MATCH(M$1,'Tillförd energi'!$B$1:$AQ$1,0),FALSE)</f>
        <v>0</v>
      </c>
      <c r="N125" s="73">
        <f>VLOOKUP($B125,'Tillförd energi'!$B$2:$AS$506,MATCH(N$1,'Tillförd energi'!$B$1:$AQ$1,0),FALSE)</f>
        <v>7.37</v>
      </c>
      <c r="O125" s="73">
        <f>VLOOKUP($B125,'Tillförd energi'!$B$2:$AS$506,MATCH(O$1,'Tillförd energi'!$B$1:$AQ$1,0),FALSE)</f>
        <v>7.37</v>
      </c>
      <c r="P125" s="73">
        <f>VLOOKUP($B125,'Tillförd energi'!$B$2:$AS$506,MATCH(P$1,'Tillförd energi'!$B$1:$AQ$1,0),FALSE)</f>
        <v>0</v>
      </c>
      <c r="Q125" s="73">
        <f>VLOOKUP($B125,'Tillförd energi'!$B$2:$AS$506,MATCH(Q$1,'Tillförd energi'!$B$1:$AQ$1,0),FALSE)</f>
        <v>0</v>
      </c>
      <c r="R125" s="73">
        <f>VLOOKUP($B125,'Tillförd energi'!$B$2:$AS$506,MATCH(R$1,'Tillförd energi'!$B$1:$AQ$1,0),FALSE)</f>
        <v>0</v>
      </c>
      <c r="S125" s="73">
        <f>VLOOKUP($B125,'Tillförd energi'!$B$2:$AS$506,MATCH(S$1,'Tillförd energi'!$B$1:$AQ$1,0),FALSE)</f>
        <v>0</v>
      </c>
      <c r="T125" s="73">
        <f>VLOOKUP($B125,'Tillförd energi'!$B$2:$AS$506,MATCH(T$1,'Tillförd energi'!$B$1:$AQ$1,0),FALSE)</f>
        <v>0</v>
      </c>
      <c r="U125" s="73">
        <f>VLOOKUP($B125,'Tillförd energi'!$B$2:$AS$506,MATCH(U$1,'Tillförd energi'!$B$1:$AQ$1,0),FALSE)</f>
        <v>0</v>
      </c>
      <c r="V125" s="73">
        <f>VLOOKUP($B125,'Tillförd energi'!$B$2:$AS$506,MATCH(V$1,'Tillförd energi'!$B$1:$AQ$1,0),FALSE)</f>
        <v>0</v>
      </c>
      <c r="W125" s="73">
        <f>VLOOKUP($B125,'Tillförd energi'!$B$2:$AS$506,MATCH(W$1,'Tillförd energi'!$B$1:$AQ$1,0),FALSE)</f>
        <v>0</v>
      </c>
      <c r="X125" s="73">
        <f>VLOOKUP($B125,'Tillförd energi'!$B$2:$AS$506,MATCH(X$1,'Tillförd energi'!$B$1:$AQ$1,0),FALSE)</f>
        <v>0</v>
      </c>
      <c r="Y125" s="73">
        <f>VLOOKUP($B125,'Tillförd energi'!$B$2:$AS$506,MATCH(Y$1,'Tillförd energi'!$B$1:$AQ$1,0),FALSE)</f>
        <v>0</v>
      </c>
      <c r="Z125" s="73">
        <f>VLOOKUP($B125,'Tillförd energi'!$B$2:$AS$506,MATCH(Z$1,'Tillförd energi'!$B$1:$AQ$1,0),FALSE)</f>
        <v>0</v>
      </c>
      <c r="AA125" s="73">
        <f>VLOOKUP($B125,'Tillförd energi'!$B$2:$AS$506,MATCH(AA$1,'Tillförd energi'!$B$1:$AQ$1,0),FALSE)</f>
        <v>0</v>
      </c>
      <c r="AB125" s="73">
        <f>VLOOKUP($B125,'Tillförd energi'!$B$2:$AS$506,MATCH(AB$1,'Tillförd energi'!$B$1:$AQ$1,0),FALSE)</f>
        <v>0</v>
      </c>
      <c r="AC125" s="73">
        <f>VLOOKUP($B125,'Tillförd energi'!$B$2:$AS$506,MATCH(AC$1,'Tillförd energi'!$B$1:$AQ$1,0),FALSE)</f>
        <v>0</v>
      </c>
      <c r="AD125" s="73">
        <f>VLOOKUP($B125,'Tillförd energi'!$B$2:$AS$506,MATCH(AD$1,'Tillförd energi'!$B$1:$AQ$1,0),FALSE)</f>
        <v>0</v>
      </c>
      <c r="AF125" s="73">
        <f>VLOOKUP($B125,'Tillförd energi'!$B$2:$AS$506,MATCH(AF$1,'Tillförd energi'!$B$1:$AQ$1,0),FALSE)</f>
        <v>0.43931999999999999</v>
      </c>
      <c r="AH125" s="73">
        <f>IFERROR(VLOOKUP(B125,Miljö!$B$1:$S$476,9,FALSE)/1,0)</f>
        <v>0</v>
      </c>
      <c r="AJ125" s="81" t="str">
        <f>IFERROR(VLOOKUP($B125,Miljö!$B$1:$S$500,MATCH("hjälpel exklusive kraftvärme (GWh)",Miljö!$B$1:$V$1,0),FALSE)/1,"")</f>
        <v/>
      </c>
      <c r="AK125" s="81">
        <f t="shared" si="11"/>
        <v>0.43931999999999999</v>
      </c>
      <c r="AL125" s="81">
        <f>VLOOKUP($B125,'Slutlig allokering'!$B$2:$AL$462,MATCH("Hjälpel kraftvärme",'Slutlig allokering'!$B$2:$AL$2,0),FALSE)</f>
        <v>0</v>
      </c>
      <c r="AN125" s="73">
        <f t="shared" si="12"/>
        <v>22.659320000000001</v>
      </c>
      <c r="AO125" s="73">
        <f t="shared" si="13"/>
        <v>22.659320000000001</v>
      </c>
      <c r="AP125" s="73">
        <f>IF(ISERROR(1/VLOOKUP($B125,Leveranser!$B$1:$S$500,MATCH("såld värme (gwh)",Leveranser!$B$1:$S$1,0),FALSE)),"",VLOOKUP($B125,Leveranser!$B$1:$S$500,MATCH("såld värme (gwh)",Leveranser!$B$1:$S$1,0),FALSE))</f>
        <v>14.644</v>
      </c>
      <c r="AQ125" s="73">
        <f>VLOOKUP($B125,Leveranser!$B$1:$Y$500,MATCH("Totalt såld fjärrvärme till andra fjärrvärmeföretag",Leveranser!$B$1:$AA$1,0),FALSE)</f>
        <v>0</v>
      </c>
      <c r="AR125" s="73">
        <f>IF(ISERROR(1/VLOOKUP($B125,Miljö!$B$1:$S$500,MATCH("Såld mängd produktionsspecifik fjärrvärme (GWh)",Miljö!$B$1:$R$1,0),FALSE)),0,VLOOKUP($B125,Miljö!$B$1:$S$500,MATCH("Såld mängd produktionsspecifik fjärrvärme (GWh)",Miljö!$B$1:$R$1,0),FALSE))</f>
        <v>0</v>
      </c>
      <c r="AS125" s="82">
        <f t="shared" si="18"/>
        <v>0.64626829048709311</v>
      </c>
      <c r="AU125" s="73" t="str">
        <f>VLOOKUP($B125,'Miljövärden urval för publ'!$B$2:$I$486,7,FALSE)</f>
        <v>Ja</v>
      </c>
      <c r="AV125" s="73" t="str">
        <f>VLOOKUP($B125,'Miljövärden urval för publ'!$B$2:$I$486,6,FALSE)</f>
        <v>Ja</v>
      </c>
      <c r="AZ125" s="73">
        <f t="shared" si="14"/>
        <v>0.43931999999999999</v>
      </c>
      <c r="BA125" s="73">
        <f t="shared" si="19"/>
        <v>0</v>
      </c>
      <c r="BB125" s="73">
        <f t="shared" si="15"/>
        <v>22.11</v>
      </c>
      <c r="BC125" s="73">
        <f t="shared" si="16"/>
        <v>0</v>
      </c>
      <c r="BE125" s="73">
        <f t="shared" si="20"/>
        <v>0</v>
      </c>
      <c r="BF125" s="73">
        <f t="shared" si="21"/>
        <v>0</v>
      </c>
      <c r="BH125" s="73">
        <f t="shared" si="17"/>
        <v>22.11</v>
      </c>
    </row>
    <row r="126" spans="1:60" ht="14.5" x14ac:dyDescent="0.35">
      <c r="A126" t="s">
        <v>141</v>
      </c>
      <c r="B126" t="s">
        <v>142</v>
      </c>
      <c r="C126" s="73">
        <f>VLOOKUP($B126,'Tillförd energi'!$B$2:$AS$506,MATCH(C$1,'Tillförd energi'!$B$1:$AQ$1,0),FALSE)</f>
        <v>0</v>
      </c>
      <c r="D126" s="73">
        <f>VLOOKUP($B126,'Tillförd energi'!$B$2:$AS$506,MATCH(D$1,'Tillförd energi'!$B$1:$AQ$1,0),FALSE)</f>
        <v>2.7120000000000002</v>
      </c>
      <c r="E126" s="73">
        <f>VLOOKUP($B126,'Tillförd energi'!$B$2:$AS$506,MATCH(E$1,'Tillförd energi'!$B$1:$AQ$1,0),FALSE)</f>
        <v>0</v>
      </c>
      <c r="F126" s="73">
        <f>VLOOKUP($B126,'Tillförd energi'!$B$2:$AS$506,MATCH(F$1,'Tillförd energi'!$B$1:$AQ$1,0),FALSE)</f>
        <v>0</v>
      </c>
      <c r="G126" s="73">
        <f>VLOOKUP($B126,'Tillförd energi'!$B$2:$AS$506,MATCH(G$1,'Tillförd energi'!$B$1:$AQ$1,0),FALSE)</f>
        <v>0</v>
      </c>
      <c r="H126" s="73">
        <f>VLOOKUP($B126,'Tillförd energi'!$B$2:$AS$506,MATCH(H$1,'Tillförd energi'!$B$1:$AQ$1,0),FALSE)</f>
        <v>0</v>
      </c>
      <c r="I126" s="73">
        <f>VLOOKUP($B126,'Tillförd energi'!$B$2:$AS$506,MATCH(I$1,'Tillförd energi'!$B$1:$AQ$1,0),FALSE)</f>
        <v>0</v>
      </c>
      <c r="J126" s="73">
        <f>VLOOKUP($B126,'Tillförd energi'!$B$2:$AS$506,MATCH(J$1,'Tillförd energi'!$B$1:$AQ$1,0),FALSE)</f>
        <v>0</v>
      </c>
      <c r="K126" s="73">
        <f>VLOOKUP($B126,'Tillförd energi'!$B$2:$AS$506,MATCH(K$1,'Tillförd energi'!$B$1:$AQ$1,0),FALSE)</f>
        <v>0</v>
      </c>
      <c r="L126" s="73">
        <f>VLOOKUP($B126,'Tillförd energi'!$B$2:$AS$506,MATCH(L$1,'Tillförd energi'!$B$1:$AQ$1,0),FALSE)</f>
        <v>0</v>
      </c>
      <c r="M126" s="73">
        <f>VLOOKUP($B126,'Tillförd energi'!$B$2:$AS$506,MATCH(M$1,'Tillförd energi'!$B$1:$AQ$1,0),FALSE)</f>
        <v>0</v>
      </c>
      <c r="N126" s="73">
        <f>VLOOKUP($B126,'Tillförd energi'!$B$2:$AS$506,MATCH(N$1,'Tillförd energi'!$B$1:$AQ$1,0),FALSE)</f>
        <v>0</v>
      </c>
      <c r="O126" s="73">
        <f>VLOOKUP($B126,'Tillförd energi'!$B$2:$AS$506,MATCH(O$1,'Tillförd energi'!$B$1:$AQ$1,0),FALSE)</f>
        <v>1.831</v>
      </c>
      <c r="P126" s="73">
        <f>VLOOKUP($B126,'Tillförd energi'!$B$2:$AS$506,MATCH(P$1,'Tillförd energi'!$B$1:$AQ$1,0),FALSE)</f>
        <v>0</v>
      </c>
      <c r="Q126" s="73">
        <f>VLOOKUP($B126,'Tillförd energi'!$B$2:$AS$506,MATCH(Q$1,'Tillförd energi'!$B$1:$AQ$1,0),FALSE)</f>
        <v>18.635000000000002</v>
      </c>
      <c r="R126" s="73">
        <f>VLOOKUP($B126,'Tillförd energi'!$B$2:$AS$506,MATCH(R$1,'Tillförd energi'!$B$1:$AQ$1,0),FALSE)</f>
        <v>13.712</v>
      </c>
      <c r="S126" s="73">
        <f>VLOOKUP($B126,'Tillförd energi'!$B$2:$AS$506,MATCH(S$1,'Tillförd energi'!$B$1:$AQ$1,0),FALSE)</f>
        <v>0</v>
      </c>
      <c r="T126" s="73">
        <f>VLOOKUP($B126,'Tillförd energi'!$B$2:$AS$506,MATCH(T$1,'Tillförd energi'!$B$1:$AQ$1,0),FALSE)</f>
        <v>0.48299999999999998</v>
      </c>
      <c r="U126" s="73">
        <f>VLOOKUP($B126,'Tillförd energi'!$B$2:$AS$506,MATCH(U$1,'Tillförd energi'!$B$1:$AQ$1,0),FALSE)</f>
        <v>0</v>
      </c>
      <c r="V126" s="73">
        <f>VLOOKUP($B126,'Tillförd energi'!$B$2:$AS$506,MATCH(V$1,'Tillförd energi'!$B$1:$AQ$1,0),FALSE)</f>
        <v>0</v>
      </c>
      <c r="W126" s="73">
        <f>VLOOKUP($B126,'Tillförd energi'!$B$2:$AS$506,MATCH(W$1,'Tillförd energi'!$B$1:$AQ$1,0),FALSE)</f>
        <v>14.808199999999999</v>
      </c>
      <c r="X126" s="73">
        <f>VLOOKUP($B126,'Tillförd energi'!$B$2:$AS$506,MATCH(X$1,'Tillförd energi'!$B$1:$AQ$1,0),FALSE)</f>
        <v>0</v>
      </c>
      <c r="Y126" s="73">
        <f>VLOOKUP($B126,'Tillförd energi'!$B$2:$AS$506,MATCH(Y$1,'Tillförd energi'!$B$1:$AQ$1,0),FALSE)</f>
        <v>0.42799999999999999</v>
      </c>
      <c r="Z126" s="73">
        <f>VLOOKUP($B126,'Tillförd energi'!$B$2:$AS$506,MATCH(Z$1,'Tillförd energi'!$B$1:$AQ$1,0),FALSE)</f>
        <v>5.3999999999999999E-2</v>
      </c>
      <c r="AA126" s="73">
        <f>VLOOKUP($B126,'Tillförd energi'!$B$2:$AS$506,MATCH(AA$1,'Tillförd energi'!$B$1:$AQ$1,0),FALSE)</f>
        <v>0.19700000000000001</v>
      </c>
      <c r="AB126" s="73">
        <f>VLOOKUP($B126,'Tillförd energi'!$B$2:$AS$506,MATCH(AB$1,'Tillförd energi'!$B$1:$AQ$1,0),FALSE)</f>
        <v>0</v>
      </c>
      <c r="AC126" s="73">
        <f>VLOOKUP($B126,'Tillförd energi'!$B$2:$AS$506,MATCH(AC$1,'Tillförd energi'!$B$1:$AQ$1,0),FALSE)</f>
        <v>0</v>
      </c>
      <c r="AD126" s="73">
        <f>VLOOKUP($B126,'Tillförd energi'!$B$2:$AS$506,MATCH(AD$1,'Tillförd energi'!$B$1:$AQ$1,0),FALSE)</f>
        <v>0</v>
      </c>
      <c r="AF126" s="73">
        <f>VLOOKUP($B126,'Tillförd energi'!$B$2:$AS$506,MATCH(AF$1,'Tillförd energi'!$B$1:$AQ$1,0),FALSE)</f>
        <v>1.0130999999999999</v>
      </c>
      <c r="AH126" s="73">
        <f>IFERROR(VLOOKUP(B126,Miljö!$B$1:$S$476,9,FALSE)/1,0)</f>
        <v>0</v>
      </c>
      <c r="AJ126" s="81" t="str">
        <f>IFERROR(VLOOKUP($B126,Miljö!$B$1:$S$500,MATCH("hjälpel exklusive kraftvärme (GWh)",Miljö!$B$1:$V$1,0),FALSE)/1,"")</f>
        <v/>
      </c>
      <c r="AK126" s="81">
        <f t="shared" si="11"/>
        <v>1.0131000000000001</v>
      </c>
      <c r="AL126" s="81">
        <f>VLOOKUP($B126,'Slutlig allokering'!$B$2:$AL$462,MATCH("Hjälpel kraftvärme",'Slutlig allokering'!$B$2:$AL$2,0),FALSE)</f>
        <v>0</v>
      </c>
      <c r="AN126" s="73">
        <f t="shared" si="12"/>
        <v>53.8733</v>
      </c>
      <c r="AO126" s="73">
        <f t="shared" si="13"/>
        <v>53.8733</v>
      </c>
      <c r="AP126" s="73">
        <f>IF(ISERROR(1/VLOOKUP($B126,Leveranser!$B$1:$S$500,MATCH("såld värme (gwh)",Leveranser!$B$1:$S$1,0),FALSE)),"",VLOOKUP($B126,Leveranser!$B$1:$S$500,MATCH("såld värme (gwh)",Leveranser!$B$1:$S$1,0),FALSE))</f>
        <v>33.770000000000003</v>
      </c>
      <c r="AQ126" s="73">
        <f>VLOOKUP($B126,Leveranser!$B$1:$Y$500,MATCH("Totalt såld fjärrvärme till andra fjärrvärmeföretag",Leveranser!$B$1:$AA$1,0),FALSE)</f>
        <v>0</v>
      </c>
      <c r="AR126" s="73">
        <f>IF(ISERROR(1/VLOOKUP($B126,Miljö!$B$1:$S$500,MATCH("Såld mängd produktionsspecifik fjärrvärme (GWh)",Miljö!$B$1:$R$1,0),FALSE)),0,VLOOKUP($B126,Miljö!$B$1:$S$500,MATCH("Såld mängd produktionsspecifik fjärrvärme (GWh)",Miljö!$B$1:$R$1,0),FALSE))</f>
        <v>0</v>
      </c>
      <c r="AS126" s="82">
        <f t="shared" si="18"/>
        <v>0.62684112538121861</v>
      </c>
      <c r="AU126" s="73" t="str">
        <f>VLOOKUP($B126,'Miljövärden urval för publ'!$B$2:$I$486,7,FALSE)</f>
        <v>Ja</v>
      </c>
      <c r="AV126" s="73" t="str">
        <f>VLOOKUP($B126,'Miljövärden urval för publ'!$B$2:$I$486,6,FALSE)</f>
        <v>Nej</v>
      </c>
      <c r="AZ126" s="73">
        <f t="shared" si="14"/>
        <v>1.4950999999999999</v>
      </c>
      <c r="BA126" s="73">
        <f t="shared" si="19"/>
        <v>14.808199999999999</v>
      </c>
      <c r="BB126" s="73">
        <f t="shared" si="15"/>
        <v>1.831</v>
      </c>
      <c r="BC126" s="73">
        <f t="shared" si="16"/>
        <v>32.83</v>
      </c>
      <c r="BE126" s="73">
        <f t="shared" si="20"/>
        <v>0.19700000000000001</v>
      </c>
      <c r="BF126" s="73">
        <f t="shared" si="21"/>
        <v>0</v>
      </c>
      <c r="BH126" s="73">
        <f t="shared" si="17"/>
        <v>49.469199999999994</v>
      </c>
    </row>
    <row r="127" spans="1:60" ht="14.5" x14ac:dyDescent="0.35">
      <c r="A127" t="s">
        <v>143</v>
      </c>
      <c r="B127" t="s">
        <v>144</v>
      </c>
      <c r="C127" s="73">
        <f>VLOOKUP($B127,'Tillförd energi'!$B$2:$AS$506,MATCH(C$1,'Tillförd energi'!$B$1:$AQ$1,0),FALSE)</f>
        <v>0</v>
      </c>
      <c r="D127" s="73">
        <f>VLOOKUP($B127,'Tillförd energi'!$B$2:$AS$506,MATCH(D$1,'Tillförd energi'!$B$1:$AQ$1,0),FALSE)</f>
        <v>1.1559999999999999</v>
      </c>
      <c r="E127" s="73">
        <f>VLOOKUP($B127,'Tillförd energi'!$B$2:$AS$506,MATCH(E$1,'Tillförd energi'!$B$1:$AQ$1,0),FALSE)</f>
        <v>0</v>
      </c>
      <c r="F127" s="73">
        <f>VLOOKUP($B127,'Tillförd energi'!$B$2:$AS$506,MATCH(F$1,'Tillförd energi'!$B$1:$AQ$1,0),FALSE)</f>
        <v>0</v>
      </c>
      <c r="G127" s="73">
        <f>VLOOKUP($B127,'Tillförd energi'!$B$2:$AS$506,MATCH(G$1,'Tillförd energi'!$B$1:$AQ$1,0),FALSE)</f>
        <v>0</v>
      </c>
      <c r="H127" s="73">
        <f>VLOOKUP($B127,'Tillförd energi'!$B$2:$AS$506,MATCH(H$1,'Tillförd energi'!$B$1:$AQ$1,0),FALSE)</f>
        <v>0</v>
      </c>
      <c r="I127" s="73">
        <f>VLOOKUP($B127,'Tillförd energi'!$B$2:$AS$506,MATCH(I$1,'Tillförd energi'!$B$1:$AQ$1,0),FALSE)</f>
        <v>0</v>
      </c>
      <c r="J127" s="73">
        <f>VLOOKUP($B127,'Tillförd energi'!$B$2:$AS$506,MATCH(J$1,'Tillförd energi'!$B$1:$AQ$1,0),FALSE)</f>
        <v>0</v>
      </c>
      <c r="K127" s="73">
        <f>VLOOKUP($B127,'Tillförd energi'!$B$2:$AS$506,MATCH(K$1,'Tillförd energi'!$B$1:$AQ$1,0),FALSE)</f>
        <v>0</v>
      </c>
      <c r="L127" s="73">
        <f>VLOOKUP($B127,'Tillförd energi'!$B$2:$AS$506,MATCH(L$1,'Tillförd energi'!$B$1:$AQ$1,0),FALSE)</f>
        <v>6.2149999999999999</v>
      </c>
      <c r="M127" s="73">
        <f>VLOOKUP($B127,'Tillförd energi'!$B$2:$AS$506,MATCH(M$1,'Tillförd energi'!$B$1:$AQ$1,0),FALSE)</f>
        <v>0</v>
      </c>
      <c r="N127" s="73">
        <f>VLOOKUP($B127,'Tillförd energi'!$B$2:$AS$506,MATCH(N$1,'Tillförd energi'!$B$1:$AQ$1,0),FALSE)</f>
        <v>0</v>
      </c>
      <c r="O127" s="73">
        <f>VLOOKUP($B127,'Tillförd energi'!$B$2:$AS$506,MATCH(O$1,'Tillförd energi'!$B$1:$AQ$1,0),FALSE)</f>
        <v>0</v>
      </c>
      <c r="P127" s="73">
        <f>VLOOKUP($B127,'Tillförd energi'!$B$2:$AS$506,MATCH(P$1,'Tillförd energi'!$B$1:$AQ$1,0),FALSE)</f>
        <v>12.309699999999999</v>
      </c>
      <c r="Q127" s="73">
        <f>VLOOKUP($B127,'Tillförd energi'!$B$2:$AS$506,MATCH(Q$1,'Tillförd energi'!$B$1:$AQ$1,0),FALSE)</f>
        <v>0</v>
      </c>
      <c r="R127" s="73">
        <f>VLOOKUP($B127,'Tillförd energi'!$B$2:$AS$506,MATCH(R$1,'Tillförd energi'!$B$1:$AQ$1,0),FALSE)</f>
        <v>0</v>
      </c>
      <c r="S127" s="73">
        <f>VLOOKUP($B127,'Tillförd energi'!$B$2:$AS$506,MATCH(S$1,'Tillförd energi'!$B$1:$AQ$1,0),FALSE)</f>
        <v>0</v>
      </c>
      <c r="T127" s="73">
        <f>VLOOKUP($B127,'Tillförd energi'!$B$2:$AS$506,MATCH(T$1,'Tillförd energi'!$B$1:$AQ$1,0),FALSE)</f>
        <v>0</v>
      </c>
      <c r="U127" s="73">
        <f>VLOOKUP($B127,'Tillförd energi'!$B$2:$AS$506,MATCH(U$1,'Tillförd energi'!$B$1:$AQ$1,0),FALSE)</f>
        <v>0</v>
      </c>
      <c r="V127" s="73">
        <f>VLOOKUP($B127,'Tillförd energi'!$B$2:$AS$506,MATCH(V$1,'Tillförd energi'!$B$1:$AQ$1,0),FALSE)</f>
        <v>0</v>
      </c>
      <c r="W127" s="73">
        <f>VLOOKUP($B127,'Tillförd energi'!$B$2:$AS$506,MATCH(W$1,'Tillförd energi'!$B$1:$AQ$1,0),FALSE)</f>
        <v>0</v>
      </c>
      <c r="X127" s="73">
        <f>VLOOKUP($B127,'Tillförd energi'!$B$2:$AS$506,MATCH(X$1,'Tillförd energi'!$B$1:$AQ$1,0),FALSE)</f>
        <v>0</v>
      </c>
      <c r="Y127" s="73">
        <f>VLOOKUP($B127,'Tillförd energi'!$B$2:$AS$506,MATCH(Y$1,'Tillförd energi'!$B$1:$AQ$1,0),FALSE)</f>
        <v>0</v>
      </c>
      <c r="Z127" s="73">
        <f>VLOOKUP($B127,'Tillförd energi'!$B$2:$AS$506,MATCH(Z$1,'Tillförd energi'!$B$1:$AQ$1,0),FALSE)</f>
        <v>0</v>
      </c>
      <c r="AA127" s="73">
        <f>VLOOKUP($B127,'Tillförd energi'!$B$2:$AS$506,MATCH(AA$1,'Tillförd energi'!$B$1:$AQ$1,0),FALSE)</f>
        <v>0</v>
      </c>
      <c r="AB127" s="73">
        <f>VLOOKUP($B127,'Tillförd energi'!$B$2:$AS$506,MATCH(AB$1,'Tillförd energi'!$B$1:$AQ$1,0),FALSE)</f>
        <v>1.26</v>
      </c>
      <c r="AC127" s="73">
        <f>VLOOKUP($B127,'Tillförd energi'!$B$2:$AS$506,MATCH(AC$1,'Tillförd energi'!$B$1:$AQ$1,0),FALSE)</f>
        <v>0</v>
      </c>
      <c r="AD127" s="73">
        <f>VLOOKUP($B127,'Tillförd energi'!$B$2:$AS$506,MATCH(AD$1,'Tillförd energi'!$B$1:$AQ$1,0),FALSE)</f>
        <v>0</v>
      </c>
      <c r="AF127" s="73">
        <f>VLOOKUP($B127,'Tillförd energi'!$B$2:$AS$506,MATCH(AF$1,'Tillförd energi'!$B$1:$AQ$1,0),FALSE)</f>
        <v>0.36699999999999999</v>
      </c>
      <c r="AH127" s="73">
        <f>IFERROR(VLOOKUP(B127,Miljö!$B$1:$S$476,9,FALSE)/1,0)</f>
        <v>0</v>
      </c>
      <c r="AJ127" s="81">
        <f>IFERROR(VLOOKUP($B127,Miljö!$B$1:$S$500,MATCH("hjälpel exklusive kraftvärme (GWh)",Miljö!$B$1:$V$1,0),FALSE)/1,"")</f>
        <v>0.36699999999999999</v>
      </c>
      <c r="AK127" s="81">
        <f t="shared" si="11"/>
        <v>0.36699999999999999</v>
      </c>
      <c r="AL127" s="81">
        <f>VLOOKUP($B127,'Slutlig allokering'!$B$2:$AL$462,MATCH("Hjälpel kraftvärme",'Slutlig allokering'!$B$2:$AL$2,0),FALSE)</f>
        <v>0</v>
      </c>
      <c r="AN127" s="73">
        <f t="shared" si="12"/>
        <v>21.307700000000001</v>
      </c>
      <c r="AO127" s="73">
        <f t="shared" si="13"/>
        <v>21.307700000000001</v>
      </c>
      <c r="AP127" s="73">
        <f>IF(ISERROR(1/VLOOKUP($B127,Leveranser!$B$1:$S$500,MATCH("såld värme (gwh)",Leveranser!$B$1:$S$1,0),FALSE)),"",VLOOKUP($B127,Leveranser!$B$1:$S$500,MATCH("såld värme (gwh)",Leveranser!$B$1:$S$1,0),FALSE))</f>
        <v>16.774000000000001</v>
      </c>
      <c r="AQ127" s="73">
        <f>VLOOKUP($B127,Leveranser!$B$1:$Y$500,MATCH("Totalt såld fjärrvärme till andra fjärrvärmeföretag",Leveranser!$B$1:$AA$1,0),FALSE)</f>
        <v>0</v>
      </c>
      <c r="AR127" s="73">
        <f>IF(ISERROR(1/VLOOKUP($B127,Miljö!$B$1:$S$500,MATCH("Såld mängd produktionsspecifik fjärrvärme (GWh)",Miljö!$B$1:$R$1,0),FALSE)),0,VLOOKUP($B127,Miljö!$B$1:$S$500,MATCH("Såld mängd produktionsspecifik fjärrvärme (GWh)",Miljö!$B$1:$R$1,0),FALSE))</f>
        <v>0</v>
      </c>
      <c r="AS127" s="82">
        <f t="shared" si="18"/>
        <v>0.78722715262557674</v>
      </c>
      <c r="AU127" s="73" t="str">
        <f>VLOOKUP($B127,'Miljövärden urval för publ'!$B$2:$I$486,7,FALSE)</f>
        <v>Ja</v>
      </c>
      <c r="AV127" s="73" t="str">
        <f>VLOOKUP($B127,'Miljövärden urval för publ'!$B$2:$I$486,6,FALSE)</f>
        <v>Nej</v>
      </c>
      <c r="AZ127" s="73">
        <f t="shared" si="14"/>
        <v>0.36699999999999999</v>
      </c>
      <c r="BA127" s="73">
        <f t="shared" si="19"/>
        <v>0</v>
      </c>
      <c r="BB127" s="73">
        <f t="shared" si="15"/>
        <v>18.524699999999999</v>
      </c>
      <c r="BC127" s="73">
        <f t="shared" si="16"/>
        <v>0</v>
      </c>
      <c r="BE127" s="73">
        <f t="shared" si="20"/>
        <v>0</v>
      </c>
      <c r="BF127" s="73">
        <f t="shared" si="21"/>
        <v>0</v>
      </c>
      <c r="BH127" s="73">
        <f t="shared" si="17"/>
        <v>18.524699999999999</v>
      </c>
    </row>
    <row r="128" spans="1:60" ht="14.5" x14ac:dyDescent="0.35">
      <c r="A128" t="s">
        <v>143</v>
      </c>
      <c r="B128" t="s">
        <v>145</v>
      </c>
      <c r="C128" s="73">
        <f>VLOOKUP($B128,'Tillförd energi'!$B$2:$AS$506,MATCH(C$1,'Tillförd energi'!$B$1:$AQ$1,0),FALSE)</f>
        <v>0</v>
      </c>
      <c r="D128" s="73">
        <f>VLOOKUP($B128,'Tillförd energi'!$B$2:$AS$506,MATCH(D$1,'Tillförd energi'!$B$1:$AQ$1,0),FALSE)</f>
        <v>0.44600000000000001</v>
      </c>
      <c r="E128" s="73">
        <f>VLOOKUP($B128,'Tillförd energi'!$B$2:$AS$506,MATCH(E$1,'Tillförd energi'!$B$1:$AQ$1,0),FALSE)</f>
        <v>0</v>
      </c>
      <c r="F128" s="73">
        <f>VLOOKUP($B128,'Tillförd energi'!$B$2:$AS$506,MATCH(F$1,'Tillförd energi'!$B$1:$AQ$1,0),FALSE)</f>
        <v>0</v>
      </c>
      <c r="G128" s="73">
        <f>VLOOKUP($B128,'Tillförd energi'!$B$2:$AS$506,MATCH(G$1,'Tillförd energi'!$B$1:$AQ$1,0),FALSE)</f>
        <v>0</v>
      </c>
      <c r="H128" s="73">
        <f>VLOOKUP($B128,'Tillförd energi'!$B$2:$AS$506,MATCH(H$1,'Tillförd energi'!$B$1:$AQ$1,0),FALSE)</f>
        <v>0</v>
      </c>
      <c r="I128" s="73">
        <f>VLOOKUP($B128,'Tillförd energi'!$B$2:$AS$506,MATCH(I$1,'Tillförd energi'!$B$1:$AQ$1,0),FALSE)</f>
        <v>0</v>
      </c>
      <c r="J128" s="73">
        <f>VLOOKUP($B128,'Tillförd energi'!$B$2:$AS$506,MATCH(J$1,'Tillförd energi'!$B$1:$AQ$1,0),FALSE)</f>
        <v>0</v>
      </c>
      <c r="K128" s="73">
        <f>VLOOKUP($B128,'Tillförd energi'!$B$2:$AS$506,MATCH(K$1,'Tillförd energi'!$B$1:$AQ$1,0),FALSE)</f>
        <v>0</v>
      </c>
      <c r="L128" s="73">
        <f>VLOOKUP($B128,'Tillförd energi'!$B$2:$AS$506,MATCH(L$1,'Tillförd energi'!$B$1:$AQ$1,0),FALSE)</f>
        <v>0</v>
      </c>
      <c r="M128" s="73">
        <f>VLOOKUP($B128,'Tillförd energi'!$B$2:$AS$506,MATCH(M$1,'Tillförd energi'!$B$1:$AQ$1,0),FALSE)</f>
        <v>0</v>
      </c>
      <c r="N128" s="73">
        <f>VLOOKUP($B128,'Tillförd energi'!$B$2:$AS$506,MATCH(N$1,'Tillförd energi'!$B$1:$AQ$1,0),FALSE)</f>
        <v>0</v>
      </c>
      <c r="O128" s="73">
        <f>VLOOKUP($B128,'Tillförd energi'!$B$2:$AS$506,MATCH(O$1,'Tillförd energi'!$B$1:$AQ$1,0),FALSE)</f>
        <v>0</v>
      </c>
      <c r="P128" s="73">
        <f>VLOOKUP($B128,'Tillförd energi'!$B$2:$AS$506,MATCH(P$1,'Tillförd energi'!$B$1:$AQ$1,0),FALSE)</f>
        <v>40.686500000000002</v>
      </c>
      <c r="Q128" s="73">
        <f>VLOOKUP($B128,'Tillförd energi'!$B$2:$AS$506,MATCH(Q$1,'Tillförd energi'!$B$1:$AQ$1,0),FALSE)</f>
        <v>0</v>
      </c>
      <c r="R128" s="73">
        <f>VLOOKUP($B128,'Tillförd energi'!$B$2:$AS$506,MATCH(R$1,'Tillförd energi'!$B$1:$AQ$1,0),FALSE)</f>
        <v>0</v>
      </c>
      <c r="S128" s="73">
        <f>VLOOKUP($B128,'Tillförd energi'!$B$2:$AS$506,MATCH(S$1,'Tillförd energi'!$B$1:$AQ$1,0),FALSE)</f>
        <v>0</v>
      </c>
      <c r="T128" s="73">
        <f>VLOOKUP($B128,'Tillförd energi'!$B$2:$AS$506,MATCH(T$1,'Tillförd energi'!$B$1:$AQ$1,0),FALSE)</f>
        <v>0</v>
      </c>
      <c r="U128" s="73">
        <f>VLOOKUP($B128,'Tillförd energi'!$B$2:$AS$506,MATCH(U$1,'Tillförd energi'!$B$1:$AQ$1,0),FALSE)</f>
        <v>0</v>
      </c>
      <c r="V128" s="73">
        <f>VLOOKUP($B128,'Tillförd energi'!$B$2:$AS$506,MATCH(V$1,'Tillförd energi'!$B$1:$AQ$1,0),FALSE)</f>
        <v>0</v>
      </c>
      <c r="W128" s="73">
        <f>VLOOKUP($B128,'Tillförd energi'!$B$2:$AS$506,MATCH(W$1,'Tillförd energi'!$B$1:$AQ$1,0),FALSE)</f>
        <v>0</v>
      </c>
      <c r="X128" s="73">
        <f>VLOOKUP($B128,'Tillförd energi'!$B$2:$AS$506,MATCH(X$1,'Tillförd energi'!$B$1:$AQ$1,0),FALSE)</f>
        <v>0</v>
      </c>
      <c r="Y128" s="73">
        <f>VLOOKUP($B128,'Tillförd energi'!$B$2:$AS$506,MATCH(Y$1,'Tillförd energi'!$B$1:$AQ$1,0),FALSE)</f>
        <v>0</v>
      </c>
      <c r="Z128" s="73">
        <f>VLOOKUP($B128,'Tillförd energi'!$B$2:$AS$506,MATCH(Z$1,'Tillförd energi'!$B$1:$AQ$1,0),FALSE)</f>
        <v>0</v>
      </c>
      <c r="AA128" s="73">
        <f>VLOOKUP($B128,'Tillförd energi'!$B$2:$AS$506,MATCH(AA$1,'Tillförd energi'!$B$1:$AQ$1,0),FALSE)</f>
        <v>0</v>
      </c>
      <c r="AB128" s="73">
        <f>VLOOKUP($B128,'Tillförd energi'!$B$2:$AS$506,MATCH(AB$1,'Tillförd energi'!$B$1:$AQ$1,0),FALSE)</f>
        <v>0</v>
      </c>
      <c r="AC128" s="73">
        <f>VLOOKUP($B128,'Tillförd energi'!$B$2:$AS$506,MATCH(AC$1,'Tillförd energi'!$B$1:$AQ$1,0),FALSE)</f>
        <v>2.2919999999999998</v>
      </c>
      <c r="AD128" s="73">
        <f>VLOOKUP($B128,'Tillförd energi'!$B$2:$AS$506,MATCH(AD$1,'Tillförd energi'!$B$1:$AQ$1,0),FALSE)</f>
        <v>0</v>
      </c>
      <c r="AF128" s="73">
        <f>VLOOKUP($B128,'Tillförd energi'!$B$2:$AS$506,MATCH(AF$1,'Tillförd energi'!$B$1:$AQ$1,0),FALSE)</f>
        <v>0.17399999999999999</v>
      </c>
      <c r="AH128" s="73">
        <f>IFERROR(VLOOKUP(B128,Miljö!$B$1:$S$476,9,FALSE)/1,0)</f>
        <v>0</v>
      </c>
      <c r="AJ128" s="81">
        <f>IFERROR(VLOOKUP($B128,Miljö!$B$1:$S$500,MATCH("hjälpel exklusive kraftvärme (GWh)",Miljö!$B$1:$V$1,0),FALSE)/1,"")</f>
        <v>0.17399999999999999</v>
      </c>
      <c r="AK128" s="81">
        <f t="shared" si="11"/>
        <v>0.17399999999999999</v>
      </c>
      <c r="AL128" s="81">
        <f>VLOOKUP($B128,'Slutlig allokering'!$B$2:$AL$462,MATCH("Hjälpel kraftvärme",'Slutlig allokering'!$B$2:$AL$2,0),FALSE)</f>
        <v>0</v>
      </c>
      <c r="AN128" s="73">
        <f t="shared" si="12"/>
        <v>43.598500000000001</v>
      </c>
      <c r="AO128" s="73">
        <f t="shared" si="13"/>
        <v>43.598500000000001</v>
      </c>
      <c r="AP128" s="73">
        <f>IF(ISERROR(1/VLOOKUP($B128,Leveranser!$B$1:$S$500,MATCH("såld värme (gwh)",Leveranser!$B$1:$S$1,0),FALSE)),"",VLOOKUP($B128,Leveranser!$B$1:$S$500,MATCH("såld värme (gwh)",Leveranser!$B$1:$S$1,0),FALSE))</f>
        <v>32.234999999999999</v>
      </c>
      <c r="AQ128" s="73">
        <f>VLOOKUP($B128,Leveranser!$B$1:$Y$500,MATCH("Totalt såld fjärrvärme till andra fjärrvärmeföretag",Leveranser!$B$1:$AA$1,0),FALSE)</f>
        <v>0</v>
      </c>
      <c r="AR128" s="73">
        <f>IF(ISERROR(1/VLOOKUP($B128,Miljö!$B$1:$S$500,MATCH("Såld mängd produktionsspecifik fjärrvärme (GWh)",Miljö!$B$1:$R$1,0),FALSE)),0,VLOOKUP($B128,Miljö!$B$1:$S$500,MATCH("Såld mängd produktionsspecifik fjärrvärme (GWh)",Miljö!$B$1:$R$1,0),FALSE))</f>
        <v>0</v>
      </c>
      <c r="AS128" s="82">
        <f t="shared" si="18"/>
        <v>0.73936029909285861</v>
      </c>
      <c r="AU128" s="73" t="str">
        <f>VLOOKUP($B128,'Miljövärden urval för publ'!$B$2:$I$486,7,FALSE)</f>
        <v>Ja</v>
      </c>
      <c r="AV128" s="73" t="str">
        <f>VLOOKUP($B128,'Miljövärden urval för publ'!$B$2:$I$486,6,FALSE)</f>
        <v>Nej</v>
      </c>
      <c r="AZ128" s="73">
        <f t="shared" si="14"/>
        <v>0.17399999999999999</v>
      </c>
      <c r="BA128" s="73">
        <f t="shared" si="19"/>
        <v>0</v>
      </c>
      <c r="BB128" s="73">
        <f t="shared" si="15"/>
        <v>40.686500000000002</v>
      </c>
      <c r="BC128" s="73">
        <f t="shared" si="16"/>
        <v>0</v>
      </c>
      <c r="BE128" s="73">
        <f t="shared" si="20"/>
        <v>0</v>
      </c>
      <c r="BF128" s="73">
        <f t="shared" si="21"/>
        <v>0</v>
      </c>
      <c r="BH128" s="73">
        <f t="shared" si="17"/>
        <v>40.686500000000002</v>
      </c>
    </row>
    <row r="129" spans="1:60" ht="14.5" x14ac:dyDescent="0.35">
      <c r="A129" t="s">
        <v>146</v>
      </c>
      <c r="B129" t="s">
        <v>147</v>
      </c>
      <c r="C129" s="73">
        <f>VLOOKUP($B129,'Tillförd energi'!$B$2:$AS$506,MATCH(C$1,'Tillförd energi'!$B$1:$AQ$1,0),FALSE)</f>
        <v>0</v>
      </c>
      <c r="D129" s="73">
        <f>VLOOKUP($B129,'Tillförd energi'!$B$2:$AS$506,MATCH(D$1,'Tillförd energi'!$B$1:$AQ$1,0),FALSE)</f>
        <v>0</v>
      </c>
      <c r="E129" s="73">
        <f>VLOOKUP($B129,'Tillförd energi'!$B$2:$AS$506,MATCH(E$1,'Tillförd energi'!$B$1:$AQ$1,0),FALSE)</f>
        <v>0</v>
      </c>
      <c r="F129" s="73">
        <f>VLOOKUP($B129,'Tillförd energi'!$B$2:$AS$506,MATCH(F$1,'Tillförd energi'!$B$1:$AQ$1,0),FALSE)</f>
        <v>0</v>
      </c>
      <c r="G129" s="73">
        <f>VLOOKUP($B129,'Tillförd energi'!$B$2:$AS$506,MATCH(G$1,'Tillförd energi'!$B$1:$AQ$1,0),FALSE)</f>
        <v>0</v>
      </c>
      <c r="H129" s="73">
        <f>VLOOKUP($B129,'Tillförd energi'!$B$2:$AS$506,MATCH(H$1,'Tillförd energi'!$B$1:$AQ$1,0),FALSE)</f>
        <v>0</v>
      </c>
      <c r="I129" s="73">
        <f>VLOOKUP($B129,'Tillförd energi'!$B$2:$AS$506,MATCH(I$1,'Tillförd energi'!$B$1:$AQ$1,0),FALSE)</f>
        <v>0</v>
      </c>
      <c r="J129" s="73">
        <f>VLOOKUP($B129,'Tillförd energi'!$B$2:$AS$506,MATCH(J$1,'Tillförd energi'!$B$1:$AQ$1,0),FALSE)</f>
        <v>0</v>
      </c>
      <c r="K129" s="73">
        <f>VLOOKUP($B129,'Tillförd energi'!$B$2:$AS$506,MATCH(K$1,'Tillförd energi'!$B$1:$AQ$1,0),FALSE)</f>
        <v>0</v>
      </c>
      <c r="L129" s="73">
        <f>VLOOKUP($B129,'Tillförd energi'!$B$2:$AS$506,MATCH(L$1,'Tillförd energi'!$B$1:$AQ$1,0),FALSE)</f>
        <v>0</v>
      </c>
      <c r="M129" s="73">
        <f>VLOOKUP($B129,'Tillförd energi'!$B$2:$AS$506,MATCH(M$1,'Tillförd energi'!$B$1:$AQ$1,0),FALSE)</f>
        <v>0</v>
      </c>
      <c r="N129" s="73">
        <f>VLOOKUP($B129,'Tillförd energi'!$B$2:$AS$506,MATCH(N$1,'Tillförd energi'!$B$1:$AQ$1,0),FALSE)</f>
        <v>0</v>
      </c>
      <c r="O129" s="73">
        <f>VLOOKUP($B129,'Tillförd energi'!$B$2:$AS$506,MATCH(O$1,'Tillförd energi'!$B$1:$AQ$1,0),FALSE)</f>
        <v>0</v>
      </c>
      <c r="P129" s="73">
        <f>VLOOKUP($B129,'Tillförd energi'!$B$2:$AS$506,MATCH(P$1,'Tillförd energi'!$B$1:$AQ$1,0),FALSE)</f>
        <v>0</v>
      </c>
      <c r="Q129" s="73">
        <f>VLOOKUP($B129,'Tillförd energi'!$B$2:$AS$506,MATCH(Q$1,'Tillförd energi'!$B$1:$AQ$1,0),FALSE)</f>
        <v>0</v>
      </c>
      <c r="R129" s="73">
        <f>VLOOKUP($B129,'Tillförd energi'!$B$2:$AS$506,MATCH(R$1,'Tillförd energi'!$B$1:$AQ$1,0),FALSE)</f>
        <v>0</v>
      </c>
      <c r="S129" s="73">
        <f>VLOOKUP($B129,'Tillförd energi'!$B$2:$AS$506,MATCH(S$1,'Tillförd energi'!$B$1:$AQ$1,0),FALSE)</f>
        <v>0</v>
      </c>
      <c r="T129" s="73">
        <f>VLOOKUP($B129,'Tillförd energi'!$B$2:$AS$506,MATCH(T$1,'Tillförd energi'!$B$1:$AQ$1,0),FALSE)</f>
        <v>0</v>
      </c>
      <c r="U129" s="73">
        <f>VLOOKUP($B129,'Tillförd energi'!$B$2:$AS$506,MATCH(U$1,'Tillförd energi'!$B$1:$AQ$1,0),FALSE)</f>
        <v>0</v>
      </c>
      <c r="V129" s="73">
        <f>VLOOKUP($B129,'Tillförd energi'!$B$2:$AS$506,MATCH(V$1,'Tillförd energi'!$B$1:$AQ$1,0),FALSE)</f>
        <v>0</v>
      </c>
      <c r="W129" s="73">
        <f>VLOOKUP($B129,'Tillförd energi'!$B$2:$AS$506,MATCH(W$1,'Tillförd energi'!$B$1:$AQ$1,0),FALSE)</f>
        <v>0</v>
      </c>
      <c r="X129" s="73">
        <f>VLOOKUP($B129,'Tillförd energi'!$B$2:$AS$506,MATCH(X$1,'Tillförd energi'!$B$1:$AQ$1,0),FALSE)</f>
        <v>0</v>
      </c>
      <c r="Y129" s="73">
        <f>VLOOKUP($B129,'Tillförd energi'!$B$2:$AS$506,MATCH(Y$1,'Tillförd energi'!$B$1:$AQ$1,0),FALSE)</f>
        <v>0</v>
      </c>
      <c r="Z129" s="73">
        <f>VLOOKUP($B129,'Tillförd energi'!$B$2:$AS$506,MATCH(Z$1,'Tillförd energi'!$B$1:$AQ$1,0),FALSE)</f>
        <v>0</v>
      </c>
      <c r="AA129" s="73">
        <f>VLOOKUP($B129,'Tillförd energi'!$B$2:$AS$506,MATCH(AA$1,'Tillförd energi'!$B$1:$AQ$1,0),FALSE)</f>
        <v>0</v>
      </c>
      <c r="AB129" s="73">
        <f>VLOOKUP($B129,'Tillförd energi'!$B$2:$AS$506,MATCH(AB$1,'Tillförd energi'!$B$1:$AQ$1,0),FALSE)</f>
        <v>0</v>
      </c>
      <c r="AC129" s="73">
        <f>VLOOKUP($B129,'Tillförd energi'!$B$2:$AS$506,MATCH(AC$1,'Tillförd energi'!$B$1:$AQ$1,0),FALSE)</f>
        <v>0</v>
      </c>
      <c r="AD129" s="73">
        <f>VLOOKUP($B129,'Tillförd energi'!$B$2:$AS$506,MATCH(AD$1,'Tillförd energi'!$B$1:$AQ$1,0),FALSE)</f>
        <v>0</v>
      </c>
      <c r="AF129" s="73">
        <f>VLOOKUP($B129,'Tillförd energi'!$B$2:$AS$506,MATCH(AF$1,'Tillförd energi'!$B$1:$AQ$1,0),FALSE)</f>
        <v>0</v>
      </c>
      <c r="AH129" s="73">
        <f>IFERROR(VLOOKUP(B129,Miljö!$B$1:$S$476,9,FALSE)/1,0)</f>
        <v>0</v>
      </c>
      <c r="AJ129" s="81" t="str">
        <f>IFERROR(VLOOKUP($B129,Miljö!$B$1:$S$500,MATCH("hjälpel exklusive kraftvärme (GWh)",Miljö!$B$1:$V$1,0),FALSE)/1,"")</f>
        <v/>
      </c>
      <c r="AK129" s="81">
        <f t="shared" si="11"/>
        <v>0</v>
      </c>
      <c r="AL129" s="81">
        <f>VLOOKUP($B129,'Slutlig allokering'!$B$2:$AL$462,MATCH("Hjälpel kraftvärme",'Slutlig allokering'!$B$2:$AL$2,0),FALSE)</f>
        <v>0</v>
      </c>
      <c r="AN129" s="73">
        <f t="shared" si="12"/>
        <v>0</v>
      </c>
      <c r="AO129" s="73">
        <f t="shared" si="13"/>
        <v>0</v>
      </c>
      <c r="AP129" s="73" t="str">
        <f>IF(ISERROR(1/VLOOKUP($B129,Leveranser!$B$1:$S$500,MATCH("såld värme (gwh)",Leveranser!$B$1:$S$1,0),FALSE)),"",VLOOKUP($B129,Leveranser!$B$1:$S$500,MATCH("såld värme (gwh)",Leveranser!$B$1:$S$1,0),FALSE))</f>
        <v/>
      </c>
      <c r="AQ129" s="73">
        <f>VLOOKUP($B129,Leveranser!$B$1:$Y$500,MATCH("Totalt såld fjärrvärme till andra fjärrvärmeföretag",Leveranser!$B$1:$AA$1,0),FALSE)</f>
        <v>0</v>
      </c>
      <c r="AR129" s="73">
        <f>IF(ISERROR(1/VLOOKUP($B129,Miljö!$B$1:$S$500,MATCH("Såld mängd produktionsspecifik fjärrvärme (GWh)",Miljö!$B$1:$R$1,0),FALSE)),0,VLOOKUP($B129,Miljö!$B$1:$S$500,MATCH("Såld mängd produktionsspecifik fjärrvärme (GWh)",Miljö!$B$1:$R$1,0),FALSE))</f>
        <v>0</v>
      </c>
      <c r="AS129" s="82" t="str">
        <f t="shared" si="18"/>
        <v/>
      </c>
      <c r="AU129" s="73" t="str">
        <f>VLOOKUP($B129,'Miljövärden urval för publ'!$B$2:$I$486,7,FALSE)</f>
        <v>Nej</v>
      </c>
      <c r="AV129" s="73" t="str">
        <f>VLOOKUP($B129,'Miljövärden urval för publ'!$B$2:$I$486,6,FALSE)</f>
        <v>Nej</v>
      </c>
      <c r="AZ129" s="73">
        <f t="shared" si="14"/>
        <v>0</v>
      </c>
      <c r="BA129" s="73">
        <f t="shared" si="19"/>
        <v>0</v>
      </c>
      <c r="BB129" s="73">
        <f t="shared" si="15"/>
        <v>0</v>
      </c>
      <c r="BC129" s="73">
        <f t="shared" si="16"/>
        <v>0</v>
      </c>
      <c r="BE129" s="73">
        <f t="shared" si="20"/>
        <v>0</v>
      </c>
      <c r="BF129" s="73">
        <f t="shared" si="21"/>
        <v>0</v>
      </c>
      <c r="BH129" s="73">
        <f t="shared" si="17"/>
        <v>0</v>
      </c>
    </row>
    <row r="130" spans="1:60" ht="14.5" x14ac:dyDescent="0.35">
      <c r="A130" t="s">
        <v>146</v>
      </c>
      <c r="B130" t="s">
        <v>148</v>
      </c>
      <c r="C130" s="73">
        <f>VLOOKUP($B130,'Tillförd energi'!$B$2:$AS$506,MATCH(C$1,'Tillförd energi'!$B$1:$AQ$1,0),FALSE)</f>
        <v>0</v>
      </c>
      <c r="D130" s="73">
        <f>VLOOKUP($B130,'Tillförd energi'!$B$2:$AS$506,MATCH(D$1,'Tillförd energi'!$B$1:$AQ$1,0),FALSE)</f>
        <v>0</v>
      </c>
      <c r="E130" s="73">
        <f>VLOOKUP($B130,'Tillförd energi'!$B$2:$AS$506,MATCH(E$1,'Tillförd energi'!$B$1:$AQ$1,0),FALSE)</f>
        <v>0</v>
      </c>
      <c r="F130" s="73">
        <f>VLOOKUP($B130,'Tillförd energi'!$B$2:$AS$506,MATCH(F$1,'Tillförd energi'!$B$1:$AQ$1,0),FALSE)</f>
        <v>0</v>
      </c>
      <c r="G130" s="73">
        <f>VLOOKUP($B130,'Tillförd energi'!$B$2:$AS$506,MATCH(G$1,'Tillförd energi'!$B$1:$AQ$1,0),FALSE)</f>
        <v>0</v>
      </c>
      <c r="H130" s="73">
        <f>VLOOKUP($B130,'Tillförd energi'!$B$2:$AS$506,MATCH(H$1,'Tillförd energi'!$B$1:$AQ$1,0),FALSE)</f>
        <v>0</v>
      </c>
      <c r="I130" s="73">
        <f>VLOOKUP($B130,'Tillförd energi'!$B$2:$AS$506,MATCH(I$1,'Tillförd energi'!$B$1:$AQ$1,0),FALSE)</f>
        <v>0</v>
      </c>
      <c r="J130" s="73">
        <f>VLOOKUP($B130,'Tillförd energi'!$B$2:$AS$506,MATCH(J$1,'Tillförd energi'!$B$1:$AQ$1,0),FALSE)</f>
        <v>0</v>
      </c>
      <c r="K130" s="73">
        <f>VLOOKUP($B130,'Tillförd energi'!$B$2:$AS$506,MATCH(K$1,'Tillförd energi'!$B$1:$AQ$1,0),FALSE)</f>
        <v>0</v>
      </c>
      <c r="L130" s="73">
        <f>VLOOKUP($B130,'Tillförd energi'!$B$2:$AS$506,MATCH(L$1,'Tillförd energi'!$B$1:$AQ$1,0),FALSE)</f>
        <v>0</v>
      </c>
      <c r="M130" s="73">
        <f>VLOOKUP($B130,'Tillförd energi'!$B$2:$AS$506,MATCH(M$1,'Tillförd energi'!$B$1:$AQ$1,0),FALSE)</f>
        <v>0</v>
      </c>
      <c r="N130" s="73">
        <f>VLOOKUP($B130,'Tillförd energi'!$B$2:$AS$506,MATCH(N$1,'Tillförd energi'!$B$1:$AQ$1,0),FALSE)</f>
        <v>0</v>
      </c>
      <c r="O130" s="73">
        <f>VLOOKUP($B130,'Tillförd energi'!$B$2:$AS$506,MATCH(O$1,'Tillförd energi'!$B$1:$AQ$1,0),FALSE)</f>
        <v>0</v>
      </c>
      <c r="P130" s="73">
        <f>VLOOKUP($B130,'Tillförd energi'!$B$2:$AS$506,MATCH(P$1,'Tillförd energi'!$B$1:$AQ$1,0),FALSE)</f>
        <v>0</v>
      </c>
      <c r="Q130" s="73">
        <f>VLOOKUP($B130,'Tillförd energi'!$B$2:$AS$506,MATCH(Q$1,'Tillförd energi'!$B$1:$AQ$1,0),FALSE)</f>
        <v>0</v>
      </c>
      <c r="R130" s="73">
        <f>VLOOKUP($B130,'Tillförd energi'!$B$2:$AS$506,MATCH(R$1,'Tillförd energi'!$B$1:$AQ$1,0),FALSE)</f>
        <v>0</v>
      </c>
      <c r="S130" s="73">
        <f>VLOOKUP($B130,'Tillförd energi'!$B$2:$AS$506,MATCH(S$1,'Tillförd energi'!$B$1:$AQ$1,0),FALSE)</f>
        <v>0</v>
      </c>
      <c r="T130" s="73">
        <f>VLOOKUP($B130,'Tillförd energi'!$B$2:$AS$506,MATCH(T$1,'Tillförd energi'!$B$1:$AQ$1,0),FALSE)</f>
        <v>0</v>
      </c>
      <c r="U130" s="73">
        <f>VLOOKUP($B130,'Tillförd energi'!$B$2:$AS$506,MATCH(U$1,'Tillförd energi'!$B$1:$AQ$1,0),FALSE)</f>
        <v>0</v>
      </c>
      <c r="V130" s="73">
        <f>VLOOKUP($B130,'Tillförd energi'!$B$2:$AS$506,MATCH(V$1,'Tillförd energi'!$B$1:$AQ$1,0),FALSE)</f>
        <v>0</v>
      </c>
      <c r="W130" s="73">
        <f>VLOOKUP($B130,'Tillförd energi'!$B$2:$AS$506,MATCH(W$1,'Tillförd energi'!$B$1:$AQ$1,0),FALSE)</f>
        <v>0</v>
      </c>
      <c r="X130" s="73">
        <f>VLOOKUP($B130,'Tillförd energi'!$B$2:$AS$506,MATCH(X$1,'Tillförd energi'!$B$1:$AQ$1,0),FALSE)</f>
        <v>0</v>
      </c>
      <c r="Y130" s="73">
        <f>VLOOKUP($B130,'Tillförd energi'!$B$2:$AS$506,MATCH(Y$1,'Tillförd energi'!$B$1:$AQ$1,0),FALSE)</f>
        <v>0</v>
      </c>
      <c r="Z130" s="73">
        <f>VLOOKUP($B130,'Tillförd energi'!$B$2:$AS$506,MATCH(Z$1,'Tillförd energi'!$B$1:$AQ$1,0),FALSE)</f>
        <v>0</v>
      </c>
      <c r="AA130" s="73">
        <f>VLOOKUP($B130,'Tillförd energi'!$B$2:$AS$506,MATCH(AA$1,'Tillförd energi'!$B$1:$AQ$1,0),FALSE)</f>
        <v>0</v>
      </c>
      <c r="AB130" s="73">
        <f>VLOOKUP($B130,'Tillförd energi'!$B$2:$AS$506,MATCH(AB$1,'Tillförd energi'!$B$1:$AQ$1,0),FALSE)</f>
        <v>0</v>
      </c>
      <c r="AC130" s="73">
        <f>VLOOKUP($B130,'Tillförd energi'!$B$2:$AS$506,MATCH(AC$1,'Tillförd energi'!$B$1:$AQ$1,0),FALSE)</f>
        <v>0</v>
      </c>
      <c r="AD130" s="73">
        <f>VLOOKUP($B130,'Tillförd energi'!$B$2:$AS$506,MATCH(AD$1,'Tillförd energi'!$B$1:$AQ$1,0),FALSE)</f>
        <v>0</v>
      </c>
      <c r="AF130" s="73">
        <f>VLOOKUP($B130,'Tillförd energi'!$B$2:$AS$506,MATCH(AF$1,'Tillförd energi'!$B$1:$AQ$1,0),FALSE)</f>
        <v>0</v>
      </c>
      <c r="AH130" s="73">
        <f>IFERROR(VLOOKUP(B130,Miljö!$B$1:$S$476,9,FALSE)/1,0)</f>
        <v>0</v>
      </c>
      <c r="AJ130" s="81" t="str">
        <f>IFERROR(VLOOKUP($B130,Miljö!$B$1:$S$500,MATCH("hjälpel exklusive kraftvärme (GWh)",Miljö!$B$1:$V$1,0),FALSE)/1,"")</f>
        <v/>
      </c>
      <c r="AK130" s="81">
        <f t="shared" ref="AK130:AK193" si="22">IF(ISERROR(1/AJ130),
IF(ISERROR(0.03*AP130),0,0.03*AP130),
AJ130)</f>
        <v>0</v>
      </c>
      <c r="AL130" s="81">
        <f>VLOOKUP($B130,'Slutlig allokering'!$B$2:$AL$462,MATCH("Hjälpel kraftvärme",'Slutlig allokering'!$B$2:$AL$2,0),FALSE)</f>
        <v>0</v>
      </c>
      <c r="AN130" s="73">
        <f t="shared" ref="AN130:AN193" si="23">SUM(C130:AF130)</f>
        <v>0</v>
      </c>
      <c r="AO130" s="73">
        <f t="shared" ref="AO130:AO193" si="24">AN130+AH130</f>
        <v>0</v>
      </c>
      <c r="AP130" s="73" t="str">
        <f>IF(ISERROR(1/VLOOKUP($B130,Leveranser!$B$1:$S$500,MATCH("såld värme (gwh)",Leveranser!$B$1:$S$1,0),FALSE)),"",VLOOKUP($B130,Leveranser!$B$1:$S$500,MATCH("såld värme (gwh)",Leveranser!$B$1:$S$1,0),FALSE))</f>
        <v/>
      </c>
      <c r="AQ130" s="73">
        <f>VLOOKUP($B130,Leveranser!$B$1:$Y$500,MATCH("Totalt såld fjärrvärme till andra fjärrvärmeföretag",Leveranser!$B$1:$AA$1,0),FALSE)</f>
        <v>0</v>
      </c>
      <c r="AR130" s="73">
        <f>IF(ISERROR(1/VLOOKUP($B130,Miljö!$B$1:$S$500,MATCH("Såld mängd produktionsspecifik fjärrvärme (GWh)",Miljö!$B$1:$R$1,0),FALSE)),0,VLOOKUP($B130,Miljö!$B$1:$S$500,MATCH("Såld mängd produktionsspecifik fjärrvärme (GWh)",Miljö!$B$1:$R$1,0),FALSE))</f>
        <v>0</v>
      </c>
      <c r="AS130" s="82" t="str">
        <f t="shared" si="18"/>
        <v/>
      </c>
      <c r="AU130" s="73" t="str">
        <f>VLOOKUP($B130,'Miljövärden urval för publ'!$B$2:$I$486,7,FALSE)</f>
        <v>Nej</v>
      </c>
      <c r="AV130" s="73" t="str">
        <f>VLOOKUP($B130,'Miljövärden urval för publ'!$B$2:$I$486,6,FALSE)</f>
        <v>Nej</v>
      </c>
      <c r="AZ130" s="73">
        <f t="shared" ref="AZ130:AZ193" si="25">Y130+Z130+AF130</f>
        <v>0</v>
      </c>
      <c r="BA130" s="73">
        <f t="shared" si="19"/>
        <v>0</v>
      </c>
      <c r="BB130" s="73">
        <f t="shared" ref="BB130:BB193" si="26">L130+M130+N130+O130+P130</f>
        <v>0</v>
      </c>
      <c r="BC130" s="73">
        <f t="shared" ref="BC130:BC193" si="27">Q130+R130+S130+T130</f>
        <v>0</v>
      </c>
      <c r="BE130" s="73">
        <f t="shared" si="20"/>
        <v>0</v>
      </c>
      <c r="BF130" s="73">
        <f t="shared" si="21"/>
        <v>0</v>
      </c>
      <c r="BH130" s="73">
        <f t="shared" ref="BH130:BH193" si="28">K130+L130+M130+N130+O130+P130+Q130+R130+S130+T130+U130+V130+W130</f>
        <v>0</v>
      </c>
    </row>
    <row r="131" spans="1:60" ht="14.5" x14ac:dyDescent="0.35">
      <c r="A131" t="s">
        <v>146</v>
      </c>
      <c r="B131" t="s">
        <v>149</v>
      </c>
      <c r="C131" s="73">
        <f>VLOOKUP($B131,'Tillförd energi'!$B$2:$AS$506,MATCH(C$1,'Tillförd energi'!$B$1:$AQ$1,0),FALSE)</f>
        <v>0</v>
      </c>
      <c r="D131" s="73">
        <f>VLOOKUP($B131,'Tillförd energi'!$B$2:$AS$506,MATCH(D$1,'Tillförd energi'!$B$1:$AQ$1,0),FALSE)</f>
        <v>1.1200000000000001</v>
      </c>
      <c r="E131" s="73">
        <f>VLOOKUP($B131,'Tillförd energi'!$B$2:$AS$506,MATCH(E$1,'Tillförd energi'!$B$1:$AQ$1,0),FALSE)</f>
        <v>0</v>
      </c>
      <c r="F131" s="73">
        <f>VLOOKUP($B131,'Tillförd energi'!$B$2:$AS$506,MATCH(F$1,'Tillförd energi'!$B$1:$AQ$1,0),FALSE)</f>
        <v>0</v>
      </c>
      <c r="G131" s="73">
        <f>VLOOKUP($B131,'Tillförd energi'!$B$2:$AS$506,MATCH(G$1,'Tillförd energi'!$B$1:$AQ$1,0),FALSE)</f>
        <v>0</v>
      </c>
      <c r="H131" s="73">
        <f>VLOOKUP($B131,'Tillförd energi'!$B$2:$AS$506,MATCH(H$1,'Tillförd energi'!$B$1:$AQ$1,0),FALSE)</f>
        <v>0</v>
      </c>
      <c r="I131" s="73">
        <f>VLOOKUP($B131,'Tillförd energi'!$B$2:$AS$506,MATCH(I$1,'Tillförd energi'!$B$1:$AQ$1,0),FALSE)</f>
        <v>0</v>
      </c>
      <c r="J131" s="73">
        <f>VLOOKUP($B131,'Tillförd energi'!$B$2:$AS$506,MATCH(J$1,'Tillförd energi'!$B$1:$AQ$1,0),FALSE)</f>
        <v>0</v>
      </c>
      <c r="K131" s="73">
        <f>VLOOKUP($B131,'Tillförd energi'!$B$2:$AS$506,MATCH(K$1,'Tillförd energi'!$B$1:$AQ$1,0),FALSE)</f>
        <v>0</v>
      </c>
      <c r="L131" s="73">
        <f>VLOOKUP($B131,'Tillförd energi'!$B$2:$AS$506,MATCH(L$1,'Tillförd energi'!$B$1:$AQ$1,0),FALSE)</f>
        <v>0</v>
      </c>
      <c r="M131" s="73">
        <f>VLOOKUP($B131,'Tillförd energi'!$B$2:$AS$506,MATCH(M$1,'Tillförd energi'!$B$1:$AQ$1,0),FALSE)</f>
        <v>0</v>
      </c>
      <c r="N131" s="73">
        <f>VLOOKUP($B131,'Tillförd energi'!$B$2:$AS$506,MATCH(N$1,'Tillförd energi'!$B$1:$AQ$1,0),FALSE)</f>
        <v>4.5599999999999996</v>
      </c>
      <c r="O131" s="73">
        <f>VLOOKUP($B131,'Tillförd energi'!$B$2:$AS$506,MATCH(O$1,'Tillförd energi'!$B$1:$AQ$1,0),FALSE)</f>
        <v>0</v>
      </c>
      <c r="P131" s="73">
        <f>VLOOKUP($B131,'Tillförd energi'!$B$2:$AS$506,MATCH(P$1,'Tillförd energi'!$B$1:$AQ$1,0),FALSE)</f>
        <v>53.71</v>
      </c>
      <c r="Q131" s="73">
        <f>VLOOKUP($B131,'Tillförd energi'!$B$2:$AS$506,MATCH(Q$1,'Tillförd energi'!$B$1:$AQ$1,0),FALSE)</f>
        <v>1.51</v>
      </c>
      <c r="R131" s="73">
        <f>VLOOKUP($B131,'Tillförd energi'!$B$2:$AS$506,MATCH(R$1,'Tillförd energi'!$B$1:$AQ$1,0),FALSE)</f>
        <v>0</v>
      </c>
      <c r="S131" s="73">
        <f>VLOOKUP($B131,'Tillförd energi'!$B$2:$AS$506,MATCH(S$1,'Tillförd energi'!$B$1:$AQ$1,0),FALSE)</f>
        <v>0</v>
      </c>
      <c r="T131" s="73">
        <f>VLOOKUP($B131,'Tillförd energi'!$B$2:$AS$506,MATCH(T$1,'Tillförd energi'!$B$1:$AQ$1,0),FALSE)</f>
        <v>0</v>
      </c>
      <c r="U131" s="73">
        <f>VLOOKUP($B131,'Tillförd energi'!$B$2:$AS$506,MATCH(U$1,'Tillförd energi'!$B$1:$AQ$1,0),FALSE)</f>
        <v>0</v>
      </c>
      <c r="V131" s="73">
        <f>VLOOKUP($B131,'Tillförd energi'!$B$2:$AS$506,MATCH(V$1,'Tillförd energi'!$B$1:$AQ$1,0),FALSE)</f>
        <v>0</v>
      </c>
      <c r="W131" s="73">
        <f>VLOOKUP($B131,'Tillförd energi'!$B$2:$AS$506,MATCH(W$1,'Tillförd energi'!$B$1:$AQ$1,0),FALSE)</f>
        <v>0</v>
      </c>
      <c r="X131" s="73">
        <f>VLOOKUP($B131,'Tillförd energi'!$B$2:$AS$506,MATCH(X$1,'Tillförd energi'!$B$1:$AQ$1,0),FALSE)</f>
        <v>0</v>
      </c>
      <c r="Y131" s="73">
        <f>VLOOKUP($B131,'Tillförd energi'!$B$2:$AS$506,MATCH(Y$1,'Tillförd energi'!$B$1:$AQ$1,0),FALSE)</f>
        <v>0</v>
      </c>
      <c r="Z131" s="73">
        <f>VLOOKUP($B131,'Tillförd energi'!$B$2:$AS$506,MATCH(Z$1,'Tillförd energi'!$B$1:$AQ$1,0),FALSE)</f>
        <v>0</v>
      </c>
      <c r="AA131" s="73">
        <f>VLOOKUP($B131,'Tillförd energi'!$B$2:$AS$506,MATCH(AA$1,'Tillförd energi'!$B$1:$AQ$1,0),FALSE)</f>
        <v>0</v>
      </c>
      <c r="AB131" s="73">
        <f>VLOOKUP($B131,'Tillförd energi'!$B$2:$AS$506,MATCH(AB$1,'Tillförd energi'!$B$1:$AQ$1,0),FALSE)</f>
        <v>8.1999999999999993</v>
      </c>
      <c r="AC131" s="73">
        <f>VLOOKUP($B131,'Tillförd energi'!$B$2:$AS$506,MATCH(AC$1,'Tillförd energi'!$B$1:$AQ$1,0),FALSE)</f>
        <v>0</v>
      </c>
      <c r="AD131" s="73">
        <f>VLOOKUP($B131,'Tillförd energi'!$B$2:$AS$506,MATCH(AD$1,'Tillförd energi'!$B$1:$AQ$1,0),FALSE)</f>
        <v>0</v>
      </c>
      <c r="AF131" s="73">
        <f>VLOOKUP($B131,'Tillförd energi'!$B$2:$AS$506,MATCH(AF$1,'Tillförd energi'!$B$1:$AQ$1,0),FALSE)</f>
        <v>1.6</v>
      </c>
      <c r="AH131" s="73">
        <f>IFERROR(VLOOKUP(B131,Miljö!$B$1:$S$476,9,FALSE)/1,0)</f>
        <v>0</v>
      </c>
      <c r="AJ131" s="81">
        <f>IFERROR(VLOOKUP($B131,Miljö!$B$1:$S$500,MATCH("hjälpel exklusive kraftvärme (GWh)",Miljö!$B$1:$V$1,0),FALSE)/1,"")</f>
        <v>1.6</v>
      </c>
      <c r="AK131" s="81">
        <f t="shared" si="22"/>
        <v>1.6</v>
      </c>
      <c r="AL131" s="81">
        <f>VLOOKUP($B131,'Slutlig allokering'!$B$2:$AL$462,MATCH("Hjälpel kraftvärme",'Slutlig allokering'!$B$2:$AL$2,0),FALSE)</f>
        <v>0</v>
      </c>
      <c r="AN131" s="73">
        <f t="shared" si="23"/>
        <v>70.699999999999989</v>
      </c>
      <c r="AO131" s="73">
        <f t="shared" si="24"/>
        <v>70.699999999999989</v>
      </c>
      <c r="AP131" s="73">
        <f>IF(ISERROR(1/VLOOKUP($B131,Leveranser!$B$1:$S$500,MATCH("såld värme (gwh)",Leveranser!$B$1:$S$1,0),FALSE)),"",VLOOKUP($B131,Leveranser!$B$1:$S$500,MATCH("såld värme (gwh)",Leveranser!$B$1:$S$1,0),FALSE))</f>
        <v>47.4</v>
      </c>
      <c r="AQ131" s="73">
        <f>VLOOKUP($B131,Leveranser!$B$1:$Y$500,MATCH("Totalt såld fjärrvärme till andra fjärrvärmeföretag",Leveranser!$B$1:$AA$1,0),FALSE)</f>
        <v>0</v>
      </c>
      <c r="AR131" s="73">
        <f>IF(ISERROR(1/VLOOKUP($B131,Miljö!$B$1:$S$500,MATCH("Såld mängd produktionsspecifik fjärrvärme (GWh)",Miljö!$B$1:$R$1,0),FALSE)),0,VLOOKUP($B131,Miljö!$B$1:$S$500,MATCH("Såld mängd produktionsspecifik fjärrvärme (GWh)",Miljö!$B$1:$R$1,0),FALSE))</f>
        <v>0</v>
      </c>
      <c r="AS131" s="82">
        <f t="shared" ref="AS131:AS194" si="29">IF(ISERROR(AP131/AO131),"",AP131/AO131)</f>
        <v>0.67043847241867049</v>
      </c>
      <c r="AU131" s="73" t="str">
        <f>VLOOKUP($B131,'Miljövärden urval för publ'!$B$2:$I$486,7,FALSE)</f>
        <v>Ja</v>
      </c>
      <c r="AV131" s="73" t="str">
        <f>VLOOKUP($B131,'Miljövärden urval för publ'!$B$2:$I$486,6,FALSE)</f>
        <v>Ja</v>
      </c>
      <c r="AZ131" s="73">
        <f t="shared" si="25"/>
        <v>1.6</v>
      </c>
      <c r="BA131" s="73">
        <f t="shared" ref="BA131:BA194" si="30">W131</f>
        <v>0</v>
      </c>
      <c r="BB131" s="73">
        <f t="shared" si="26"/>
        <v>58.27</v>
      </c>
      <c r="BC131" s="73">
        <f t="shared" si="27"/>
        <v>1.51</v>
      </c>
      <c r="BE131" s="73">
        <f t="shared" ref="BE131:BE194" si="31">AA131</f>
        <v>0</v>
      </c>
      <c r="BF131" s="73">
        <f t="shared" ref="BF131:BF194" si="32">AD131</f>
        <v>0</v>
      </c>
      <c r="BH131" s="73">
        <f t="shared" si="28"/>
        <v>59.78</v>
      </c>
    </row>
    <row r="132" spans="1:60" ht="14.5" x14ac:dyDescent="0.35">
      <c r="A132" t="s">
        <v>146</v>
      </c>
      <c r="B132" t="s">
        <v>150</v>
      </c>
      <c r="C132" s="73">
        <f>VLOOKUP($B132,'Tillförd energi'!$B$2:$AS$506,MATCH(C$1,'Tillförd energi'!$B$1:$AQ$1,0),FALSE)</f>
        <v>0</v>
      </c>
      <c r="D132" s="73">
        <f>VLOOKUP($B132,'Tillförd energi'!$B$2:$AS$506,MATCH(D$1,'Tillförd energi'!$B$1:$AQ$1,0),FALSE)</f>
        <v>0</v>
      </c>
      <c r="E132" s="73">
        <f>VLOOKUP($B132,'Tillförd energi'!$B$2:$AS$506,MATCH(E$1,'Tillförd energi'!$B$1:$AQ$1,0),FALSE)</f>
        <v>0</v>
      </c>
      <c r="F132" s="73">
        <f>VLOOKUP($B132,'Tillförd energi'!$B$2:$AS$506,MATCH(F$1,'Tillförd energi'!$B$1:$AQ$1,0),FALSE)</f>
        <v>0</v>
      </c>
      <c r="G132" s="73">
        <f>VLOOKUP($B132,'Tillförd energi'!$B$2:$AS$506,MATCH(G$1,'Tillförd energi'!$B$1:$AQ$1,0),FALSE)</f>
        <v>0</v>
      </c>
      <c r="H132" s="73">
        <f>VLOOKUP($B132,'Tillförd energi'!$B$2:$AS$506,MATCH(H$1,'Tillförd energi'!$B$1:$AQ$1,0),FALSE)</f>
        <v>0</v>
      </c>
      <c r="I132" s="73">
        <f>VLOOKUP($B132,'Tillförd energi'!$B$2:$AS$506,MATCH(I$1,'Tillförd energi'!$B$1:$AQ$1,0),FALSE)</f>
        <v>0</v>
      </c>
      <c r="J132" s="73">
        <f>VLOOKUP($B132,'Tillförd energi'!$B$2:$AS$506,MATCH(J$1,'Tillförd energi'!$B$1:$AQ$1,0),FALSE)</f>
        <v>0</v>
      </c>
      <c r="K132" s="73">
        <f>VLOOKUP($B132,'Tillförd energi'!$B$2:$AS$506,MATCH(K$1,'Tillförd energi'!$B$1:$AQ$1,0),FALSE)</f>
        <v>0</v>
      </c>
      <c r="L132" s="73">
        <f>VLOOKUP($B132,'Tillförd energi'!$B$2:$AS$506,MATCH(L$1,'Tillförd energi'!$B$1:$AQ$1,0),FALSE)</f>
        <v>0</v>
      </c>
      <c r="M132" s="73">
        <f>VLOOKUP($B132,'Tillförd energi'!$B$2:$AS$506,MATCH(M$1,'Tillförd energi'!$B$1:$AQ$1,0),FALSE)</f>
        <v>0</v>
      </c>
      <c r="N132" s="73">
        <f>VLOOKUP($B132,'Tillförd energi'!$B$2:$AS$506,MATCH(N$1,'Tillförd energi'!$B$1:$AQ$1,0),FALSE)</f>
        <v>0</v>
      </c>
      <c r="O132" s="73">
        <f>VLOOKUP($B132,'Tillförd energi'!$B$2:$AS$506,MATCH(O$1,'Tillförd energi'!$B$1:$AQ$1,0),FALSE)</f>
        <v>0</v>
      </c>
      <c r="P132" s="73">
        <f>VLOOKUP($B132,'Tillförd energi'!$B$2:$AS$506,MATCH(P$1,'Tillförd energi'!$B$1:$AQ$1,0),FALSE)</f>
        <v>0</v>
      </c>
      <c r="Q132" s="73">
        <f>VLOOKUP($B132,'Tillförd energi'!$B$2:$AS$506,MATCH(Q$1,'Tillförd energi'!$B$1:$AQ$1,0),FALSE)</f>
        <v>0</v>
      </c>
      <c r="R132" s="73">
        <f>VLOOKUP($B132,'Tillförd energi'!$B$2:$AS$506,MATCH(R$1,'Tillförd energi'!$B$1:$AQ$1,0),FALSE)</f>
        <v>0</v>
      </c>
      <c r="S132" s="73">
        <f>VLOOKUP($B132,'Tillförd energi'!$B$2:$AS$506,MATCH(S$1,'Tillförd energi'!$B$1:$AQ$1,0),FALSE)</f>
        <v>0</v>
      </c>
      <c r="T132" s="73">
        <f>VLOOKUP($B132,'Tillförd energi'!$B$2:$AS$506,MATCH(T$1,'Tillförd energi'!$B$1:$AQ$1,0),FALSE)</f>
        <v>0</v>
      </c>
      <c r="U132" s="73">
        <f>VLOOKUP($B132,'Tillförd energi'!$B$2:$AS$506,MATCH(U$1,'Tillförd energi'!$B$1:$AQ$1,0),FALSE)</f>
        <v>0</v>
      </c>
      <c r="V132" s="73">
        <f>VLOOKUP($B132,'Tillförd energi'!$B$2:$AS$506,MATCH(V$1,'Tillförd energi'!$B$1:$AQ$1,0),FALSE)</f>
        <v>0</v>
      </c>
      <c r="W132" s="73">
        <f>VLOOKUP($B132,'Tillförd energi'!$B$2:$AS$506,MATCH(W$1,'Tillförd energi'!$B$1:$AQ$1,0),FALSE)</f>
        <v>0</v>
      </c>
      <c r="X132" s="73">
        <f>VLOOKUP($B132,'Tillförd energi'!$B$2:$AS$506,MATCH(X$1,'Tillförd energi'!$B$1:$AQ$1,0),FALSE)</f>
        <v>0</v>
      </c>
      <c r="Y132" s="73">
        <f>VLOOKUP($B132,'Tillförd energi'!$B$2:$AS$506,MATCH(Y$1,'Tillförd energi'!$B$1:$AQ$1,0),FALSE)</f>
        <v>0</v>
      </c>
      <c r="Z132" s="73">
        <f>VLOOKUP($B132,'Tillförd energi'!$B$2:$AS$506,MATCH(Z$1,'Tillförd energi'!$B$1:$AQ$1,0),FALSE)</f>
        <v>0</v>
      </c>
      <c r="AA132" s="73">
        <f>VLOOKUP($B132,'Tillförd energi'!$B$2:$AS$506,MATCH(AA$1,'Tillförd energi'!$B$1:$AQ$1,0),FALSE)</f>
        <v>0</v>
      </c>
      <c r="AB132" s="73">
        <f>VLOOKUP($B132,'Tillförd energi'!$B$2:$AS$506,MATCH(AB$1,'Tillförd energi'!$B$1:$AQ$1,0),FALSE)</f>
        <v>0</v>
      </c>
      <c r="AC132" s="73">
        <f>VLOOKUP($B132,'Tillförd energi'!$B$2:$AS$506,MATCH(AC$1,'Tillförd energi'!$B$1:$AQ$1,0),FALSE)</f>
        <v>0</v>
      </c>
      <c r="AD132" s="73">
        <f>VLOOKUP($B132,'Tillförd energi'!$B$2:$AS$506,MATCH(AD$1,'Tillförd energi'!$B$1:$AQ$1,0),FALSE)</f>
        <v>0</v>
      </c>
      <c r="AF132" s="73">
        <f>VLOOKUP($B132,'Tillförd energi'!$B$2:$AS$506,MATCH(AF$1,'Tillförd energi'!$B$1:$AQ$1,0),FALSE)</f>
        <v>0</v>
      </c>
      <c r="AH132" s="73">
        <f>IFERROR(VLOOKUP(B132,Miljö!$B$1:$S$476,9,FALSE)/1,0)</f>
        <v>0</v>
      </c>
      <c r="AJ132" s="81" t="str">
        <f>IFERROR(VLOOKUP($B132,Miljö!$B$1:$S$500,MATCH("hjälpel exklusive kraftvärme (GWh)",Miljö!$B$1:$V$1,0),FALSE)/1,"")</f>
        <v/>
      </c>
      <c r="AK132" s="81">
        <f t="shared" si="22"/>
        <v>0</v>
      </c>
      <c r="AL132" s="81">
        <f>VLOOKUP($B132,'Slutlig allokering'!$B$2:$AL$462,MATCH("Hjälpel kraftvärme",'Slutlig allokering'!$B$2:$AL$2,0),FALSE)</f>
        <v>0</v>
      </c>
      <c r="AN132" s="73">
        <f t="shared" si="23"/>
        <v>0</v>
      </c>
      <c r="AO132" s="73">
        <f t="shared" si="24"/>
        <v>0</v>
      </c>
      <c r="AP132" s="73" t="str">
        <f>IF(ISERROR(1/VLOOKUP($B132,Leveranser!$B$1:$S$500,MATCH("såld värme (gwh)",Leveranser!$B$1:$S$1,0),FALSE)),"",VLOOKUP($B132,Leveranser!$B$1:$S$500,MATCH("såld värme (gwh)",Leveranser!$B$1:$S$1,0),FALSE))</f>
        <v/>
      </c>
      <c r="AQ132" s="73">
        <f>VLOOKUP($B132,Leveranser!$B$1:$Y$500,MATCH("Totalt såld fjärrvärme till andra fjärrvärmeföretag",Leveranser!$B$1:$AA$1,0),FALSE)</f>
        <v>0</v>
      </c>
      <c r="AR132" s="73">
        <f>IF(ISERROR(1/VLOOKUP($B132,Miljö!$B$1:$S$500,MATCH("Såld mängd produktionsspecifik fjärrvärme (GWh)",Miljö!$B$1:$R$1,0),FALSE)),0,VLOOKUP($B132,Miljö!$B$1:$S$500,MATCH("Såld mängd produktionsspecifik fjärrvärme (GWh)",Miljö!$B$1:$R$1,0),FALSE))</f>
        <v>0</v>
      </c>
      <c r="AS132" s="82" t="str">
        <f t="shared" si="29"/>
        <v/>
      </c>
      <c r="AU132" s="73" t="str">
        <f>VLOOKUP($B132,'Miljövärden urval för publ'!$B$2:$I$486,7,FALSE)</f>
        <v>Nej</v>
      </c>
      <c r="AV132" s="73" t="str">
        <f>VLOOKUP($B132,'Miljövärden urval för publ'!$B$2:$I$486,6,FALSE)</f>
        <v>Nej</v>
      </c>
      <c r="AZ132" s="73">
        <f t="shared" si="25"/>
        <v>0</v>
      </c>
      <c r="BA132" s="73">
        <f t="shared" si="30"/>
        <v>0</v>
      </c>
      <c r="BB132" s="73">
        <f t="shared" si="26"/>
        <v>0</v>
      </c>
      <c r="BC132" s="73">
        <f t="shared" si="27"/>
        <v>0</v>
      </c>
      <c r="BE132" s="73">
        <f t="shared" si="31"/>
        <v>0</v>
      </c>
      <c r="BF132" s="73">
        <f t="shared" si="32"/>
        <v>0</v>
      </c>
      <c r="BH132" s="73">
        <f t="shared" si="28"/>
        <v>0</v>
      </c>
    </row>
    <row r="133" spans="1:60" ht="14.5" x14ac:dyDescent="0.35">
      <c r="A133" t="s">
        <v>146</v>
      </c>
      <c r="B133" t="s">
        <v>151</v>
      </c>
      <c r="C133" s="73">
        <f>VLOOKUP($B133,'Tillförd energi'!$B$2:$AS$506,MATCH(C$1,'Tillförd energi'!$B$1:$AQ$1,0),FALSE)</f>
        <v>0</v>
      </c>
      <c r="D133" s="73">
        <f>VLOOKUP($B133,'Tillförd energi'!$B$2:$AS$506,MATCH(D$1,'Tillförd energi'!$B$1:$AQ$1,0),FALSE)</f>
        <v>0</v>
      </c>
      <c r="E133" s="73">
        <f>VLOOKUP($B133,'Tillförd energi'!$B$2:$AS$506,MATCH(E$1,'Tillförd energi'!$B$1:$AQ$1,0),FALSE)</f>
        <v>0</v>
      </c>
      <c r="F133" s="73">
        <f>VLOOKUP($B133,'Tillförd energi'!$B$2:$AS$506,MATCH(F$1,'Tillförd energi'!$B$1:$AQ$1,0),FALSE)</f>
        <v>0</v>
      </c>
      <c r="G133" s="73">
        <f>VLOOKUP($B133,'Tillförd energi'!$B$2:$AS$506,MATCH(G$1,'Tillförd energi'!$B$1:$AQ$1,0),FALSE)</f>
        <v>0</v>
      </c>
      <c r="H133" s="73">
        <f>VLOOKUP($B133,'Tillförd energi'!$B$2:$AS$506,MATCH(H$1,'Tillförd energi'!$B$1:$AQ$1,0),FALSE)</f>
        <v>0</v>
      </c>
      <c r="I133" s="73">
        <f>VLOOKUP($B133,'Tillförd energi'!$B$2:$AS$506,MATCH(I$1,'Tillförd energi'!$B$1:$AQ$1,0),FALSE)</f>
        <v>0</v>
      </c>
      <c r="J133" s="73">
        <f>VLOOKUP($B133,'Tillförd energi'!$B$2:$AS$506,MATCH(J$1,'Tillförd energi'!$B$1:$AQ$1,0),FALSE)</f>
        <v>0</v>
      </c>
      <c r="K133" s="73">
        <f>VLOOKUP($B133,'Tillförd energi'!$B$2:$AS$506,MATCH(K$1,'Tillförd energi'!$B$1:$AQ$1,0),FALSE)</f>
        <v>0</v>
      </c>
      <c r="L133" s="73">
        <f>VLOOKUP($B133,'Tillförd energi'!$B$2:$AS$506,MATCH(L$1,'Tillförd energi'!$B$1:$AQ$1,0),FALSE)</f>
        <v>0</v>
      </c>
      <c r="M133" s="73">
        <f>VLOOKUP($B133,'Tillförd energi'!$B$2:$AS$506,MATCH(M$1,'Tillförd energi'!$B$1:$AQ$1,0),FALSE)</f>
        <v>0</v>
      </c>
      <c r="N133" s="73">
        <f>VLOOKUP($B133,'Tillförd energi'!$B$2:$AS$506,MATCH(N$1,'Tillförd energi'!$B$1:$AQ$1,0),FALSE)</f>
        <v>0</v>
      </c>
      <c r="O133" s="73">
        <f>VLOOKUP($B133,'Tillförd energi'!$B$2:$AS$506,MATCH(O$1,'Tillförd energi'!$B$1:$AQ$1,0),FALSE)</f>
        <v>0</v>
      </c>
      <c r="P133" s="73">
        <f>VLOOKUP($B133,'Tillförd energi'!$B$2:$AS$506,MATCH(P$1,'Tillförd energi'!$B$1:$AQ$1,0),FALSE)</f>
        <v>0</v>
      </c>
      <c r="Q133" s="73">
        <f>VLOOKUP($B133,'Tillförd energi'!$B$2:$AS$506,MATCH(Q$1,'Tillförd energi'!$B$1:$AQ$1,0),FALSE)</f>
        <v>0</v>
      </c>
      <c r="R133" s="73">
        <f>VLOOKUP($B133,'Tillförd energi'!$B$2:$AS$506,MATCH(R$1,'Tillförd energi'!$B$1:$AQ$1,0),FALSE)</f>
        <v>0</v>
      </c>
      <c r="S133" s="73">
        <f>VLOOKUP($B133,'Tillförd energi'!$B$2:$AS$506,MATCH(S$1,'Tillförd energi'!$B$1:$AQ$1,0),FALSE)</f>
        <v>0</v>
      </c>
      <c r="T133" s="73">
        <f>VLOOKUP($B133,'Tillförd energi'!$B$2:$AS$506,MATCH(T$1,'Tillförd energi'!$B$1:$AQ$1,0),FALSE)</f>
        <v>0</v>
      </c>
      <c r="U133" s="73">
        <f>VLOOKUP($B133,'Tillförd energi'!$B$2:$AS$506,MATCH(U$1,'Tillförd energi'!$B$1:$AQ$1,0),FALSE)</f>
        <v>0</v>
      </c>
      <c r="V133" s="73">
        <f>VLOOKUP($B133,'Tillförd energi'!$B$2:$AS$506,MATCH(V$1,'Tillförd energi'!$B$1:$AQ$1,0),FALSE)</f>
        <v>0</v>
      </c>
      <c r="W133" s="73">
        <f>VLOOKUP($B133,'Tillförd energi'!$B$2:$AS$506,MATCH(W$1,'Tillförd energi'!$B$1:$AQ$1,0),FALSE)</f>
        <v>0</v>
      </c>
      <c r="X133" s="73">
        <f>VLOOKUP($B133,'Tillförd energi'!$B$2:$AS$506,MATCH(X$1,'Tillförd energi'!$B$1:$AQ$1,0),FALSE)</f>
        <v>0</v>
      </c>
      <c r="Y133" s="73">
        <f>VLOOKUP($B133,'Tillförd energi'!$B$2:$AS$506,MATCH(Y$1,'Tillförd energi'!$B$1:$AQ$1,0),FALSE)</f>
        <v>0</v>
      </c>
      <c r="Z133" s="73">
        <f>VLOOKUP($B133,'Tillförd energi'!$B$2:$AS$506,MATCH(Z$1,'Tillförd energi'!$B$1:$AQ$1,0),FALSE)</f>
        <v>0</v>
      </c>
      <c r="AA133" s="73">
        <f>VLOOKUP($B133,'Tillförd energi'!$B$2:$AS$506,MATCH(AA$1,'Tillförd energi'!$B$1:$AQ$1,0),FALSE)</f>
        <v>0</v>
      </c>
      <c r="AB133" s="73">
        <f>VLOOKUP($B133,'Tillförd energi'!$B$2:$AS$506,MATCH(AB$1,'Tillförd energi'!$B$1:$AQ$1,0),FALSE)</f>
        <v>0</v>
      </c>
      <c r="AC133" s="73">
        <f>VLOOKUP($B133,'Tillförd energi'!$B$2:$AS$506,MATCH(AC$1,'Tillförd energi'!$B$1:$AQ$1,0),FALSE)</f>
        <v>0</v>
      </c>
      <c r="AD133" s="73">
        <f>VLOOKUP($B133,'Tillförd energi'!$B$2:$AS$506,MATCH(AD$1,'Tillförd energi'!$B$1:$AQ$1,0),FALSE)</f>
        <v>0</v>
      </c>
      <c r="AF133" s="73">
        <f>VLOOKUP($B133,'Tillförd energi'!$B$2:$AS$506,MATCH(AF$1,'Tillförd energi'!$B$1:$AQ$1,0),FALSE)</f>
        <v>0</v>
      </c>
      <c r="AH133" s="73">
        <f>IFERROR(VLOOKUP(B133,Miljö!$B$1:$S$476,9,FALSE)/1,0)</f>
        <v>0</v>
      </c>
      <c r="AJ133" s="81" t="str">
        <f>IFERROR(VLOOKUP($B133,Miljö!$B$1:$S$500,MATCH("hjälpel exklusive kraftvärme (GWh)",Miljö!$B$1:$V$1,0),FALSE)/1,"")</f>
        <v/>
      </c>
      <c r="AK133" s="81">
        <f t="shared" si="22"/>
        <v>0</v>
      </c>
      <c r="AL133" s="81">
        <f>VLOOKUP($B133,'Slutlig allokering'!$B$2:$AL$462,MATCH("Hjälpel kraftvärme",'Slutlig allokering'!$B$2:$AL$2,0),FALSE)</f>
        <v>0</v>
      </c>
      <c r="AN133" s="73">
        <f t="shared" si="23"/>
        <v>0</v>
      </c>
      <c r="AO133" s="73">
        <f t="shared" si="24"/>
        <v>0</v>
      </c>
      <c r="AP133" s="73" t="str">
        <f>IF(ISERROR(1/VLOOKUP($B133,Leveranser!$B$1:$S$500,MATCH("såld värme (gwh)",Leveranser!$B$1:$S$1,0),FALSE)),"",VLOOKUP($B133,Leveranser!$B$1:$S$500,MATCH("såld värme (gwh)",Leveranser!$B$1:$S$1,0),FALSE))</f>
        <v/>
      </c>
      <c r="AQ133" s="73">
        <f>VLOOKUP($B133,Leveranser!$B$1:$Y$500,MATCH("Totalt såld fjärrvärme till andra fjärrvärmeföretag",Leveranser!$B$1:$AA$1,0),FALSE)</f>
        <v>0</v>
      </c>
      <c r="AR133" s="73">
        <f>IF(ISERROR(1/VLOOKUP($B133,Miljö!$B$1:$S$500,MATCH("Såld mängd produktionsspecifik fjärrvärme (GWh)",Miljö!$B$1:$R$1,0),FALSE)),0,VLOOKUP($B133,Miljö!$B$1:$S$500,MATCH("Såld mängd produktionsspecifik fjärrvärme (GWh)",Miljö!$B$1:$R$1,0),FALSE))</f>
        <v>0</v>
      </c>
      <c r="AS133" s="82" t="str">
        <f t="shared" si="29"/>
        <v/>
      </c>
      <c r="AU133" s="73" t="str">
        <f>VLOOKUP($B133,'Miljövärden urval för publ'!$B$2:$I$486,7,FALSE)</f>
        <v>Nej</v>
      </c>
      <c r="AV133" s="73" t="str">
        <f>VLOOKUP($B133,'Miljövärden urval för publ'!$B$2:$I$486,6,FALSE)</f>
        <v>Nej</v>
      </c>
      <c r="AZ133" s="73">
        <f t="shared" si="25"/>
        <v>0</v>
      </c>
      <c r="BA133" s="73">
        <f t="shared" si="30"/>
        <v>0</v>
      </c>
      <c r="BB133" s="73">
        <f t="shared" si="26"/>
        <v>0</v>
      </c>
      <c r="BC133" s="73">
        <f t="shared" si="27"/>
        <v>0</v>
      </c>
      <c r="BE133" s="73">
        <f t="shared" si="31"/>
        <v>0</v>
      </c>
      <c r="BF133" s="73">
        <f t="shared" si="32"/>
        <v>0</v>
      </c>
      <c r="BH133" s="73">
        <f t="shared" si="28"/>
        <v>0</v>
      </c>
    </row>
    <row r="134" spans="1:60" ht="14.5" x14ac:dyDescent="0.35">
      <c r="A134" t="s">
        <v>152</v>
      </c>
      <c r="B134" t="s">
        <v>153</v>
      </c>
      <c r="C134" s="73">
        <f>VLOOKUP($B134,'Tillförd energi'!$B$2:$AS$506,MATCH(C$1,'Tillförd energi'!$B$1:$AQ$1,0),FALSE)</f>
        <v>0</v>
      </c>
      <c r="D134" s="73">
        <f>VLOOKUP($B134,'Tillförd energi'!$B$2:$AS$506,MATCH(D$1,'Tillförd energi'!$B$1:$AQ$1,0),FALSE)</f>
        <v>4.5916600000000001</v>
      </c>
      <c r="E134" s="73">
        <f>VLOOKUP($B134,'Tillförd energi'!$B$2:$AS$506,MATCH(E$1,'Tillförd energi'!$B$1:$AQ$1,0),FALSE)</f>
        <v>0</v>
      </c>
      <c r="F134" s="73">
        <f>VLOOKUP($B134,'Tillförd energi'!$B$2:$AS$506,MATCH(F$1,'Tillförd energi'!$B$1:$AQ$1,0),FALSE)</f>
        <v>0</v>
      </c>
      <c r="G134" s="73">
        <f>VLOOKUP($B134,'Tillförd energi'!$B$2:$AS$506,MATCH(G$1,'Tillförd energi'!$B$1:$AQ$1,0),FALSE)</f>
        <v>0</v>
      </c>
      <c r="H134" s="73">
        <f>VLOOKUP($B134,'Tillförd energi'!$B$2:$AS$506,MATCH(H$1,'Tillförd energi'!$B$1:$AQ$1,0),FALSE)</f>
        <v>0</v>
      </c>
      <c r="I134" s="73">
        <f>VLOOKUP($B134,'Tillförd energi'!$B$2:$AS$506,MATCH(I$1,'Tillförd energi'!$B$1:$AQ$1,0),FALSE)</f>
        <v>0</v>
      </c>
      <c r="J134" s="73">
        <f>VLOOKUP($B134,'Tillförd energi'!$B$2:$AS$506,MATCH(J$1,'Tillförd energi'!$B$1:$AQ$1,0),FALSE)</f>
        <v>0</v>
      </c>
      <c r="K134" s="73">
        <f>VLOOKUP($B134,'Tillförd energi'!$B$2:$AS$506,MATCH(K$1,'Tillförd energi'!$B$1:$AQ$1,0),FALSE)</f>
        <v>75.741900000000001</v>
      </c>
      <c r="L134" s="73">
        <f>VLOOKUP($B134,'Tillförd energi'!$B$2:$AS$506,MATCH(L$1,'Tillförd energi'!$B$1:$AQ$1,0),FALSE)</f>
        <v>1.0235399999999999</v>
      </c>
      <c r="M134" s="73">
        <f>VLOOKUP($B134,'Tillförd energi'!$B$2:$AS$506,MATCH(M$1,'Tillförd energi'!$B$1:$AQ$1,0),FALSE)</f>
        <v>67.297700000000006</v>
      </c>
      <c r="N134" s="73">
        <f>VLOOKUP($B134,'Tillförd energi'!$B$2:$AS$506,MATCH(N$1,'Tillförd energi'!$B$1:$AQ$1,0),FALSE)</f>
        <v>0.51176999999999995</v>
      </c>
      <c r="O134" s="73">
        <f>VLOOKUP($B134,'Tillförd energi'!$B$2:$AS$506,MATCH(O$1,'Tillförd energi'!$B$1:$AQ$1,0),FALSE)</f>
        <v>22.0061</v>
      </c>
      <c r="P134" s="73">
        <f>VLOOKUP($B134,'Tillförd energi'!$B$2:$AS$506,MATCH(P$1,'Tillförd energi'!$B$1:$AQ$1,0),FALSE)</f>
        <v>0</v>
      </c>
      <c r="Q134" s="73">
        <f>VLOOKUP($B134,'Tillförd energi'!$B$2:$AS$506,MATCH(Q$1,'Tillförd energi'!$B$1:$AQ$1,0),FALSE)</f>
        <v>24</v>
      </c>
      <c r="R134" s="73">
        <f>VLOOKUP($B134,'Tillförd energi'!$B$2:$AS$506,MATCH(R$1,'Tillförd energi'!$B$1:$AQ$1,0),FALSE)</f>
        <v>0</v>
      </c>
      <c r="S134" s="73">
        <f>VLOOKUP($B134,'Tillförd energi'!$B$2:$AS$506,MATCH(S$1,'Tillförd energi'!$B$1:$AQ$1,0),FALSE)</f>
        <v>0</v>
      </c>
      <c r="T134" s="73">
        <f>VLOOKUP($B134,'Tillförd energi'!$B$2:$AS$506,MATCH(T$1,'Tillförd energi'!$B$1:$AQ$1,0),FALSE)</f>
        <v>0</v>
      </c>
      <c r="U134" s="73">
        <f>VLOOKUP($B134,'Tillförd energi'!$B$2:$AS$506,MATCH(U$1,'Tillförd energi'!$B$1:$AQ$1,0),FALSE)</f>
        <v>0</v>
      </c>
      <c r="V134" s="73">
        <f>VLOOKUP($B134,'Tillförd energi'!$B$2:$AS$506,MATCH(V$1,'Tillförd energi'!$B$1:$AQ$1,0),FALSE)</f>
        <v>0</v>
      </c>
      <c r="W134" s="73">
        <f>VLOOKUP($B134,'Tillförd energi'!$B$2:$AS$506,MATCH(W$1,'Tillförd energi'!$B$1:$AQ$1,0),FALSE)</f>
        <v>9.6710499999999993</v>
      </c>
      <c r="X134" s="73">
        <f>VLOOKUP($B134,'Tillförd energi'!$B$2:$AS$506,MATCH(X$1,'Tillförd energi'!$B$1:$AQ$1,0),FALSE)</f>
        <v>0</v>
      </c>
      <c r="Y134" s="73">
        <f>VLOOKUP($B134,'Tillförd energi'!$B$2:$AS$506,MATCH(Y$1,'Tillförd energi'!$B$1:$AQ$1,0),FALSE)</f>
        <v>0</v>
      </c>
      <c r="Z134" s="73">
        <f>VLOOKUP($B134,'Tillförd energi'!$B$2:$AS$506,MATCH(Z$1,'Tillförd energi'!$B$1:$AQ$1,0),FALSE)</f>
        <v>0</v>
      </c>
      <c r="AA134" s="73">
        <f>VLOOKUP($B134,'Tillförd energi'!$B$2:$AS$506,MATCH(AA$1,'Tillförd energi'!$B$1:$AQ$1,0),FALSE)</f>
        <v>0</v>
      </c>
      <c r="AB134" s="73">
        <f>VLOOKUP($B134,'Tillförd energi'!$B$2:$AS$506,MATCH(AB$1,'Tillförd energi'!$B$1:$AQ$1,0),FALSE)</f>
        <v>0</v>
      </c>
      <c r="AC134" s="73">
        <f>VLOOKUP($B134,'Tillförd energi'!$B$2:$AS$506,MATCH(AC$1,'Tillförd energi'!$B$1:$AQ$1,0),FALSE)</f>
        <v>0</v>
      </c>
      <c r="AD134" s="73">
        <f>VLOOKUP($B134,'Tillförd energi'!$B$2:$AS$506,MATCH(AD$1,'Tillförd energi'!$B$1:$AQ$1,0),FALSE)</f>
        <v>0</v>
      </c>
      <c r="AF134" s="73">
        <f>VLOOKUP($B134,'Tillförd energi'!$B$2:$AS$506,MATCH(AF$1,'Tillförd energi'!$B$1:$AQ$1,0),FALSE)</f>
        <v>6.5992600000000001</v>
      </c>
      <c r="AH134" s="73">
        <f>IFERROR(VLOOKUP(B134,Miljö!$B$1:$S$476,9,FALSE)/1,0)</f>
        <v>0</v>
      </c>
      <c r="AJ134" s="81">
        <f>IFERROR(VLOOKUP($B134,Miljö!$B$1:$S$500,MATCH("hjälpel exklusive kraftvärme (GWh)",Miljö!$B$1:$V$1,0),FALSE)/1,"")</f>
        <v>1</v>
      </c>
      <c r="AK134" s="81">
        <f t="shared" si="22"/>
        <v>1</v>
      </c>
      <c r="AL134" s="81">
        <f>VLOOKUP($B134,'Slutlig allokering'!$B$2:$AL$462,MATCH("Hjälpel kraftvärme",'Slutlig allokering'!$B$2:$AL$2,0),FALSE)</f>
        <v>5.5992600000000001</v>
      </c>
      <c r="AN134" s="73">
        <f t="shared" si="23"/>
        <v>211.44298000000003</v>
      </c>
      <c r="AO134" s="73">
        <f t="shared" si="24"/>
        <v>211.44298000000003</v>
      </c>
      <c r="AP134" s="73">
        <f>IF(ISERROR(1/VLOOKUP($B134,Leveranser!$B$1:$S$500,MATCH("såld värme (gwh)",Leveranser!$B$1:$S$1,0),FALSE)),"",VLOOKUP($B134,Leveranser!$B$1:$S$500,MATCH("såld värme (gwh)",Leveranser!$B$1:$S$1,0),FALSE))</f>
        <v>208</v>
      </c>
      <c r="AQ134" s="73">
        <f>VLOOKUP($B134,Leveranser!$B$1:$Y$500,MATCH("Totalt såld fjärrvärme till andra fjärrvärmeföretag",Leveranser!$B$1:$AA$1,0),FALSE)</f>
        <v>0</v>
      </c>
      <c r="AR134" s="73">
        <f>IF(ISERROR(1/VLOOKUP($B134,Miljö!$B$1:$S$500,MATCH("Såld mängd produktionsspecifik fjärrvärme (GWh)",Miljö!$B$1:$R$1,0),FALSE)),0,VLOOKUP($B134,Miljö!$B$1:$S$500,MATCH("Såld mängd produktionsspecifik fjärrvärme (GWh)",Miljö!$B$1:$R$1,0),FALSE))</f>
        <v>0</v>
      </c>
      <c r="AS134" s="82">
        <f t="shared" si="29"/>
        <v>0.98371674481697136</v>
      </c>
      <c r="AU134" s="73" t="str">
        <f>VLOOKUP($B134,'Miljövärden urval för publ'!$B$2:$I$486,7,FALSE)</f>
        <v>Ja</v>
      </c>
      <c r="AV134" s="73" t="str">
        <f>VLOOKUP($B134,'Miljövärden urval för publ'!$B$2:$I$486,6,FALSE)</f>
        <v>Nej</v>
      </c>
      <c r="AZ134" s="73">
        <f t="shared" si="25"/>
        <v>6.5992600000000001</v>
      </c>
      <c r="BA134" s="73">
        <f t="shared" si="30"/>
        <v>9.6710499999999993</v>
      </c>
      <c r="BB134" s="73">
        <f t="shared" si="26"/>
        <v>90.839110000000005</v>
      </c>
      <c r="BC134" s="73">
        <f t="shared" si="27"/>
        <v>24</v>
      </c>
      <c r="BE134" s="73">
        <f t="shared" si="31"/>
        <v>0</v>
      </c>
      <c r="BF134" s="73">
        <f t="shared" si="32"/>
        <v>0</v>
      </c>
      <c r="BH134" s="73">
        <f t="shared" si="28"/>
        <v>200.25206000000003</v>
      </c>
    </row>
    <row r="135" spans="1:60" ht="14.5" x14ac:dyDescent="0.35">
      <c r="A135" t="s">
        <v>154</v>
      </c>
      <c r="B135" t="s">
        <v>155</v>
      </c>
      <c r="C135" s="73">
        <f>VLOOKUP($B135,'Tillförd energi'!$B$2:$AS$506,MATCH(C$1,'Tillförd energi'!$B$1:$AQ$1,0),FALSE)</f>
        <v>0</v>
      </c>
      <c r="D135" s="73">
        <f>VLOOKUP($B135,'Tillförd energi'!$B$2:$AS$506,MATCH(D$1,'Tillförd energi'!$B$1:$AQ$1,0),FALSE)</f>
        <v>0</v>
      </c>
      <c r="E135" s="73">
        <f>VLOOKUP($B135,'Tillförd energi'!$B$2:$AS$506,MATCH(E$1,'Tillförd energi'!$B$1:$AQ$1,0),FALSE)</f>
        <v>0</v>
      </c>
      <c r="F135" s="73">
        <f>VLOOKUP($B135,'Tillförd energi'!$B$2:$AS$506,MATCH(F$1,'Tillförd energi'!$B$1:$AQ$1,0),FALSE)</f>
        <v>0</v>
      </c>
      <c r="G135" s="73">
        <f>VLOOKUP($B135,'Tillförd energi'!$B$2:$AS$506,MATCH(G$1,'Tillförd energi'!$B$1:$AQ$1,0),FALSE)</f>
        <v>0</v>
      </c>
      <c r="H135" s="73">
        <f>VLOOKUP($B135,'Tillförd energi'!$B$2:$AS$506,MATCH(H$1,'Tillförd energi'!$B$1:$AQ$1,0),FALSE)</f>
        <v>0</v>
      </c>
      <c r="I135" s="73">
        <f>VLOOKUP($B135,'Tillförd energi'!$B$2:$AS$506,MATCH(I$1,'Tillförd energi'!$B$1:$AQ$1,0),FALSE)</f>
        <v>0</v>
      </c>
      <c r="J135" s="73">
        <f>VLOOKUP($B135,'Tillförd energi'!$B$2:$AS$506,MATCH(J$1,'Tillförd energi'!$B$1:$AQ$1,0),FALSE)</f>
        <v>0</v>
      </c>
      <c r="K135" s="73">
        <f>VLOOKUP($B135,'Tillförd energi'!$B$2:$AS$506,MATCH(K$1,'Tillförd energi'!$B$1:$AQ$1,0),FALSE)</f>
        <v>0</v>
      </c>
      <c r="L135" s="73">
        <f>VLOOKUP($B135,'Tillförd energi'!$B$2:$AS$506,MATCH(L$1,'Tillförd energi'!$B$1:$AQ$1,0),FALSE)</f>
        <v>0</v>
      </c>
      <c r="M135" s="73">
        <f>VLOOKUP($B135,'Tillförd energi'!$B$2:$AS$506,MATCH(M$1,'Tillförd energi'!$B$1:$AQ$1,0),FALSE)</f>
        <v>0</v>
      </c>
      <c r="N135" s="73">
        <f>VLOOKUP($B135,'Tillförd energi'!$B$2:$AS$506,MATCH(N$1,'Tillförd energi'!$B$1:$AQ$1,0),FALSE)</f>
        <v>0</v>
      </c>
      <c r="O135" s="73">
        <f>VLOOKUP($B135,'Tillförd energi'!$B$2:$AS$506,MATCH(O$1,'Tillförd energi'!$B$1:$AQ$1,0),FALSE)</f>
        <v>0</v>
      </c>
      <c r="P135" s="73">
        <f>VLOOKUP($B135,'Tillförd energi'!$B$2:$AS$506,MATCH(P$1,'Tillförd energi'!$B$1:$AQ$1,0),FALSE)</f>
        <v>0</v>
      </c>
      <c r="Q135" s="73">
        <f>VLOOKUP($B135,'Tillförd energi'!$B$2:$AS$506,MATCH(Q$1,'Tillförd energi'!$B$1:$AQ$1,0),FALSE)</f>
        <v>0</v>
      </c>
      <c r="R135" s="73">
        <f>VLOOKUP($B135,'Tillförd energi'!$B$2:$AS$506,MATCH(R$1,'Tillförd energi'!$B$1:$AQ$1,0),FALSE)</f>
        <v>0</v>
      </c>
      <c r="S135" s="73">
        <f>VLOOKUP($B135,'Tillförd energi'!$B$2:$AS$506,MATCH(S$1,'Tillförd energi'!$B$1:$AQ$1,0),FALSE)</f>
        <v>0</v>
      </c>
      <c r="T135" s="73">
        <f>VLOOKUP($B135,'Tillförd energi'!$B$2:$AS$506,MATCH(T$1,'Tillförd energi'!$B$1:$AQ$1,0),FALSE)</f>
        <v>0</v>
      </c>
      <c r="U135" s="73">
        <f>VLOOKUP($B135,'Tillförd energi'!$B$2:$AS$506,MATCH(U$1,'Tillförd energi'!$B$1:$AQ$1,0),FALSE)</f>
        <v>0</v>
      </c>
      <c r="V135" s="73">
        <f>VLOOKUP($B135,'Tillförd energi'!$B$2:$AS$506,MATCH(V$1,'Tillförd energi'!$B$1:$AQ$1,0),FALSE)</f>
        <v>0</v>
      </c>
      <c r="W135" s="73">
        <f>VLOOKUP($B135,'Tillförd energi'!$B$2:$AS$506,MATCH(W$1,'Tillförd energi'!$B$1:$AQ$1,0),FALSE)</f>
        <v>0</v>
      </c>
      <c r="X135" s="73">
        <f>VLOOKUP($B135,'Tillförd energi'!$B$2:$AS$506,MATCH(X$1,'Tillförd energi'!$B$1:$AQ$1,0),FALSE)</f>
        <v>0</v>
      </c>
      <c r="Y135" s="73">
        <f>VLOOKUP($B135,'Tillförd energi'!$B$2:$AS$506,MATCH(Y$1,'Tillförd energi'!$B$1:$AQ$1,0),FALSE)</f>
        <v>0</v>
      </c>
      <c r="Z135" s="73">
        <f>VLOOKUP($B135,'Tillförd energi'!$B$2:$AS$506,MATCH(Z$1,'Tillförd energi'!$B$1:$AQ$1,0),FALSE)</f>
        <v>0</v>
      </c>
      <c r="AA135" s="73">
        <f>VLOOKUP($B135,'Tillförd energi'!$B$2:$AS$506,MATCH(AA$1,'Tillförd energi'!$B$1:$AQ$1,0),FALSE)</f>
        <v>0</v>
      </c>
      <c r="AB135" s="73">
        <f>VLOOKUP($B135,'Tillförd energi'!$B$2:$AS$506,MATCH(AB$1,'Tillförd energi'!$B$1:$AQ$1,0),FALSE)</f>
        <v>0</v>
      </c>
      <c r="AC135" s="73">
        <f>VLOOKUP($B135,'Tillförd energi'!$B$2:$AS$506,MATCH(AC$1,'Tillförd energi'!$B$1:$AQ$1,0),FALSE)</f>
        <v>5.9</v>
      </c>
      <c r="AD135" s="73">
        <f>VLOOKUP($B135,'Tillförd energi'!$B$2:$AS$506,MATCH(AD$1,'Tillförd energi'!$B$1:$AQ$1,0),FALSE)</f>
        <v>0</v>
      </c>
      <c r="AF135" s="73">
        <f>VLOOKUP($B135,'Tillförd energi'!$B$2:$AS$506,MATCH(AF$1,'Tillförd energi'!$B$1:$AQ$1,0),FALSE)</f>
        <v>0.14699999999999999</v>
      </c>
      <c r="AH135" s="73">
        <f>IFERROR(VLOOKUP(B135,Miljö!$B$1:$S$476,9,FALSE)/1,0)</f>
        <v>0</v>
      </c>
      <c r="AJ135" s="81" t="str">
        <f>IFERROR(VLOOKUP($B135,Miljö!$B$1:$S$500,MATCH("hjälpel exklusive kraftvärme (GWh)",Miljö!$B$1:$V$1,0),FALSE)/1,"")</f>
        <v/>
      </c>
      <c r="AK135" s="81">
        <f t="shared" si="22"/>
        <v>0.14699999999999999</v>
      </c>
      <c r="AL135" s="81">
        <f>VLOOKUP($B135,'Slutlig allokering'!$B$2:$AL$462,MATCH("Hjälpel kraftvärme",'Slutlig allokering'!$B$2:$AL$2,0),FALSE)</f>
        <v>0</v>
      </c>
      <c r="AN135" s="73">
        <f t="shared" si="23"/>
        <v>6.0470000000000006</v>
      </c>
      <c r="AO135" s="73">
        <f t="shared" si="24"/>
        <v>6.0470000000000006</v>
      </c>
      <c r="AP135" s="73">
        <f>IF(ISERROR(1/VLOOKUP($B135,Leveranser!$B$1:$S$500,MATCH("såld värme (gwh)",Leveranser!$B$1:$S$1,0),FALSE)),"",VLOOKUP($B135,Leveranser!$B$1:$S$500,MATCH("såld värme (gwh)",Leveranser!$B$1:$S$1,0),FALSE))</f>
        <v>4.9000000000000004</v>
      </c>
      <c r="AQ135" s="73">
        <f>VLOOKUP($B135,Leveranser!$B$1:$Y$500,MATCH("Totalt såld fjärrvärme till andra fjärrvärmeföretag",Leveranser!$B$1:$AA$1,0),FALSE)</f>
        <v>0</v>
      </c>
      <c r="AR135" s="73">
        <f>IF(ISERROR(1/VLOOKUP($B135,Miljö!$B$1:$S$500,MATCH("Såld mängd produktionsspecifik fjärrvärme (GWh)",Miljö!$B$1:$R$1,0),FALSE)),0,VLOOKUP($B135,Miljö!$B$1:$S$500,MATCH("Såld mängd produktionsspecifik fjärrvärme (GWh)",Miljö!$B$1:$R$1,0),FALSE))</f>
        <v>0</v>
      </c>
      <c r="AS135" s="82">
        <f t="shared" si="29"/>
        <v>0.81031916652885727</v>
      </c>
      <c r="AU135" s="73" t="str">
        <f>VLOOKUP($B135,'Miljövärden urval för publ'!$B$2:$I$486,7,FALSE)</f>
        <v>Ja</v>
      </c>
      <c r="AV135" s="73" t="str">
        <f>VLOOKUP($B135,'Miljövärden urval för publ'!$B$2:$I$486,6,FALSE)</f>
        <v>Ja</v>
      </c>
      <c r="AZ135" s="73">
        <f t="shared" si="25"/>
        <v>0.14699999999999999</v>
      </c>
      <c r="BA135" s="73">
        <f t="shared" si="30"/>
        <v>0</v>
      </c>
      <c r="BB135" s="73">
        <f t="shared" si="26"/>
        <v>0</v>
      </c>
      <c r="BC135" s="73">
        <f t="shared" si="27"/>
        <v>0</v>
      </c>
      <c r="BE135" s="73">
        <f t="shared" si="31"/>
        <v>0</v>
      </c>
      <c r="BF135" s="73">
        <f t="shared" si="32"/>
        <v>0</v>
      </c>
      <c r="BH135" s="73">
        <f t="shared" si="28"/>
        <v>0</v>
      </c>
    </row>
    <row r="136" spans="1:60" ht="14.5" x14ac:dyDescent="0.35">
      <c r="A136" t="s">
        <v>154</v>
      </c>
      <c r="B136" t="s">
        <v>156</v>
      </c>
      <c r="C136" s="73">
        <f>VLOOKUP($B136,'Tillförd energi'!$B$2:$AS$506,MATCH(C$1,'Tillförd energi'!$B$1:$AQ$1,0),FALSE)</f>
        <v>0</v>
      </c>
      <c r="D136" s="73">
        <f>VLOOKUP($B136,'Tillförd energi'!$B$2:$AS$506,MATCH(D$1,'Tillförd energi'!$B$1:$AQ$1,0),FALSE)</f>
        <v>1.1299999999999999</v>
      </c>
      <c r="E136" s="73">
        <f>VLOOKUP($B136,'Tillförd energi'!$B$2:$AS$506,MATCH(E$1,'Tillförd energi'!$B$1:$AQ$1,0),FALSE)</f>
        <v>0</v>
      </c>
      <c r="F136" s="73">
        <f>VLOOKUP($B136,'Tillförd energi'!$B$2:$AS$506,MATCH(F$1,'Tillförd energi'!$B$1:$AQ$1,0),FALSE)</f>
        <v>0</v>
      </c>
      <c r="G136" s="73">
        <f>VLOOKUP($B136,'Tillförd energi'!$B$2:$AS$506,MATCH(G$1,'Tillförd energi'!$B$1:$AQ$1,0),FALSE)</f>
        <v>0</v>
      </c>
      <c r="H136" s="73">
        <f>VLOOKUP($B136,'Tillförd energi'!$B$2:$AS$506,MATCH(H$1,'Tillförd energi'!$B$1:$AQ$1,0),FALSE)</f>
        <v>0</v>
      </c>
      <c r="I136" s="73">
        <f>VLOOKUP($B136,'Tillförd energi'!$B$2:$AS$506,MATCH(I$1,'Tillförd energi'!$B$1:$AQ$1,0),FALSE)</f>
        <v>0</v>
      </c>
      <c r="J136" s="73">
        <f>VLOOKUP($B136,'Tillförd energi'!$B$2:$AS$506,MATCH(J$1,'Tillförd energi'!$B$1:$AQ$1,0),FALSE)</f>
        <v>0</v>
      </c>
      <c r="K136" s="73">
        <f>VLOOKUP($B136,'Tillförd energi'!$B$2:$AS$506,MATCH(K$1,'Tillförd energi'!$B$1:$AQ$1,0),FALSE)</f>
        <v>0</v>
      </c>
      <c r="L136" s="73">
        <f>VLOOKUP($B136,'Tillförd energi'!$B$2:$AS$506,MATCH(L$1,'Tillförd energi'!$B$1:$AQ$1,0),FALSE)</f>
        <v>0</v>
      </c>
      <c r="M136" s="73">
        <f>VLOOKUP($B136,'Tillförd energi'!$B$2:$AS$506,MATCH(M$1,'Tillförd energi'!$B$1:$AQ$1,0),FALSE)</f>
        <v>0</v>
      </c>
      <c r="N136" s="73">
        <f>VLOOKUP($B136,'Tillförd energi'!$B$2:$AS$506,MATCH(N$1,'Tillförd energi'!$B$1:$AQ$1,0),FALSE)</f>
        <v>0</v>
      </c>
      <c r="O136" s="73">
        <f>VLOOKUP($B136,'Tillförd energi'!$B$2:$AS$506,MATCH(O$1,'Tillförd energi'!$B$1:$AQ$1,0),FALSE)</f>
        <v>5.15</v>
      </c>
      <c r="P136" s="73">
        <f>VLOOKUP($B136,'Tillförd energi'!$B$2:$AS$506,MATCH(P$1,'Tillförd energi'!$B$1:$AQ$1,0),FALSE)</f>
        <v>0</v>
      </c>
      <c r="Q136" s="73">
        <f>VLOOKUP($B136,'Tillförd energi'!$B$2:$AS$506,MATCH(Q$1,'Tillförd energi'!$B$1:$AQ$1,0),FALSE)</f>
        <v>0</v>
      </c>
      <c r="R136" s="73">
        <f>VLOOKUP($B136,'Tillförd energi'!$B$2:$AS$506,MATCH(R$1,'Tillförd energi'!$B$1:$AQ$1,0),FALSE)</f>
        <v>0</v>
      </c>
      <c r="S136" s="73">
        <f>VLOOKUP($B136,'Tillförd energi'!$B$2:$AS$506,MATCH(S$1,'Tillförd energi'!$B$1:$AQ$1,0),FALSE)</f>
        <v>0</v>
      </c>
      <c r="T136" s="73">
        <f>VLOOKUP($B136,'Tillförd energi'!$B$2:$AS$506,MATCH(T$1,'Tillförd energi'!$B$1:$AQ$1,0),FALSE)</f>
        <v>0</v>
      </c>
      <c r="U136" s="73">
        <f>VLOOKUP($B136,'Tillförd energi'!$B$2:$AS$506,MATCH(U$1,'Tillförd energi'!$B$1:$AQ$1,0),FALSE)</f>
        <v>0</v>
      </c>
      <c r="V136" s="73">
        <f>VLOOKUP($B136,'Tillförd energi'!$B$2:$AS$506,MATCH(V$1,'Tillförd energi'!$B$1:$AQ$1,0),FALSE)</f>
        <v>0</v>
      </c>
      <c r="W136" s="73">
        <f>VLOOKUP($B136,'Tillförd energi'!$B$2:$AS$506,MATCH(W$1,'Tillförd energi'!$B$1:$AQ$1,0),FALSE)</f>
        <v>0</v>
      </c>
      <c r="X136" s="73">
        <f>VLOOKUP($B136,'Tillförd energi'!$B$2:$AS$506,MATCH(X$1,'Tillförd energi'!$B$1:$AQ$1,0),FALSE)</f>
        <v>0</v>
      </c>
      <c r="Y136" s="73">
        <f>VLOOKUP($B136,'Tillförd energi'!$B$2:$AS$506,MATCH(Y$1,'Tillförd energi'!$B$1:$AQ$1,0),FALSE)</f>
        <v>0</v>
      </c>
      <c r="Z136" s="73">
        <f>VLOOKUP($B136,'Tillförd energi'!$B$2:$AS$506,MATCH(Z$1,'Tillförd energi'!$B$1:$AQ$1,0),FALSE)</f>
        <v>0</v>
      </c>
      <c r="AA136" s="73">
        <f>VLOOKUP($B136,'Tillförd energi'!$B$2:$AS$506,MATCH(AA$1,'Tillförd energi'!$B$1:$AQ$1,0),FALSE)</f>
        <v>0</v>
      </c>
      <c r="AB136" s="73">
        <f>VLOOKUP($B136,'Tillförd energi'!$B$2:$AS$506,MATCH(AB$1,'Tillförd energi'!$B$1:$AQ$1,0),FALSE)</f>
        <v>0</v>
      </c>
      <c r="AC136" s="73">
        <f>VLOOKUP($B136,'Tillförd energi'!$B$2:$AS$506,MATCH(AC$1,'Tillförd energi'!$B$1:$AQ$1,0),FALSE)</f>
        <v>0</v>
      </c>
      <c r="AD136" s="73">
        <f>VLOOKUP($B136,'Tillförd energi'!$B$2:$AS$506,MATCH(AD$1,'Tillförd energi'!$B$1:$AQ$1,0),FALSE)</f>
        <v>0</v>
      </c>
      <c r="AF136" s="73">
        <f>VLOOKUP($B136,'Tillförd energi'!$B$2:$AS$506,MATCH(AF$1,'Tillförd energi'!$B$1:$AQ$1,0),FALSE)</f>
        <v>9.8100000000000007E-2</v>
      </c>
      <c r="AH136" s="73">
        <f>IFERROR(VLOOKUP(B136,Miljö!$B$1:$S$476,9,FALSE)/1,0)</f>
        <v>0</v>
      </c>
      <c r="AJ136" s="81" t="str">
        <f>IFERROR(VLOOKUP($B136,Miljö!$B$1:$S$500,MATCH("hjälpel exklusive kraftvärme (GWh)",Miljö!$B$1:$V$1,0),FALSE)/1,"")</f>
        <v/>
      </c>
      <c r="AK136" s="81">
        <f t="shared" si="22"/>
        <v>9.8099999999999993E-2</v>
      </c>
      <c r="AL136" s="81">
        <f>VLOOKUP($B136,'Slutlig allokering'!$B$2:$AL$462,MATCH("Hjälpel kraftvärme",'Slutlig allokering'!$B$2:$AL$2,0),FALSE)</f>
        <v>0</v>
      </c>
      <c r="AN136" s="73">
        <f t="shared" si="23"/>
        <v>6.3780999999999999</v>
      </c>
      <c r="AO136" s="73">
        <f t="shared" si="24"/>
        <v>6.3780999999999999</v>
      </c>
      <c r="AP136" s="73">
        <f>IF(ISERROR(1/VLOOKUP($B136,Leveranser!$B$1:$S$500,MATCH("såld värme (gwh)",Leveranser!$B$1:$S$1,0),FALSE)),"",VLOOKUP($B136,Leveranser!$B$1:$S$500,MATCH("såld värme (gwh)",Leveranser!$B$1:$S$1,0),FALSE))</f>
        <v>3.27</v>
      </c>
      <c r="AQ136" s="73">
        <f>VLOOKUP($B136,Leveranser!$B$1:$Y$500,MATCH("Totalt såld fjärrvärme till andra fjärrvärmeföretag",Leveranser!$B$1:$AA$1,0),FALSE)</f>
        <v>0</v>
      </c>
      <c r="AR136" s="73">
        <f>IF(ISERROR(1/VLOOKUP($B136,Miljö!$B$1:$S$500,MATCH("Såld mängd produktionsspecifik fjärrvärme (GWh)",Miljö!$B$1:$R$1,0),FALSE)),0,VLOOKUP($B136,Miljö!$B$1:$S$500,MATCH("Såld mängd produktionsspecifik fjärrvärme (GWh)",Miljö!$B$1:$R$1,0),FALSE))</f>
        <v>0</v>
      </c>
      <c r="AS136" s="82">
        <f t="shared" si="29"/>
        <v>0.51269186748404694</v>
      </c>
      <c r="AU136" s="73" t="str">
        <f>VLOOKUP($B136,'Miljövärden urval för publ'!$B$2:$I$486,7,FALSE)</f>
        <v>Ja</v>
      </c>
      <c r="AV136" s="73" t="str">
        <f>VLOOKUP($B136,'Miljövärden urval för publ'!$B$2:$I$486,6,FALSE)</f>
        <v>Nej</v>
      </c>
      <c r="AZ136" s="73">
        <f t="shared" si="25"/>
        <v>9.8100000000000007E-2</v>
      </c>
      <c r="BA136" s="73">
        <f t="shared" si="30"/>
        <v>0</v>
      </c>
      <c r="BB136" s="73">
        <f t="shared" si="26"/>
        <v>5.15</v>
      </c>
      <c r="BC136" s="73">
        <f t="shared" si="27"/>
        <v>0</v>
      </c>
      <c r="BE136" s="73">
        <f t="shared" si="31"/>
        <v>0</v>
      </c>
      <c r="BF136" s="73">
        <f t="shared" si="32"/>
        <v>0</v>
      </c>
      <c r="BH136" s="73">
        <f t="shared" si="28"/>
        <v>5.15</v>
      </c>
    </row>
    <row r="137" spans="1:60" ht="14.5" x14ac:dyDescent="0.35">
      <c r="A137" t="s">
        <v>154</v>
      </c>
      <c r="B137" t="s">
        <v>157</v>
      </c>
      <c r="C137" s="73">
        <f>VLOOKUP($B137,'Tillförd energi'!$B$2:$AS$506,MATCH(C$1,'Tillförd energi'!$B$1:$AQ$1,0),FALSE)</f>
        <v>0</v>
      </c>
      <c r="D137" s="73">
        <f>VLOOKUP($B137,'Tillförd energi'!$B$2:$AS$506,MATCH(D$1,'Tillförd energi'!$B$1:$AQ$1,0),FALSE)</f>
        <v>0</v>
      </c>
      <c r="E137" s="73">
        <f>VLOOKUP($B137,'Tillförd energi'!$B$2:$AS$506,MATCH(E$1,'Tillförd energi'!$B$1:$AQ$1,0),FALSE)</f>
        <v>0</v>
      </c>
      <c r="F137" s="73">
        <f>VLOOKUP($B137,'Tillförd energi'!$B$2:$AS$506,MATCH(F$1,'Tillförd energi'!$B$1:$AQ$1,0),FALSE)</f>
        <v>0</v>
      </c>
      <c r="G137" s="73">
        <f>VLOOKUP($B137,'Tillförd energi'!$B$2:$AS$506,MATCH(G$1,'Tillförd energi'!$B$1:$AQ$1,0),FALSE)</f>
        <v>0</v>
      </c>
      <c r="H137" s="73">
        <f>VLOOKUP($B137,'Tillförd energi'!$B$2:$AS$506,MATCH(H$1,'Tillförd energi'!$B$1:$AQ$1,0),FALSE)</f>
        <v>0</v>
      </c>
      <c r="I137" s="73">
        <f>VLOOKUP($B137,'Tillförd energi'!$B$2:$AS$506,MATCH(I$1,'Tillförd energi'!$B$1:$AQ$1,0),FALSE)</f>
        <v>0</v>
      </c>
      <c r="J137" s="73">
        <f>VLOOKUP($B137,'Tillförd energi'!$B$2:$AS$506,MATCH(J$1,'Tillförd energi'!$B$1:$AQ$1,0),FALSE)</f>
        <v>0</v>
      </c>
      <c r="K137" s="73">
        <f>VLOOKUP($B137,'Tillförd energi'!$B$2:$AS$506,MATCH(K$1,'Tillförd energi'!$B$1:$AQ$1,0),FALSE)</f>
        <v>0</v>
      </c>
      <c r="L137" s="73">
        <f>VLOOKUP($B137,'Tillförd energi'!$B$2:$AS$506,MATCH(L$1,'Tillförd energi'!$B$1:$AQ$1,0),FALSE)</f>
        <v>0</v>
      </c>
      <c r="M137" s="73">
        <f>VLOOKUP($B137,'Tillförd energi'!$B$2:$AS$506,MATCH(M$1,'Tillförd energi'!$B$1:$AQ$1,0),FALSE)</f>
        <v>0</v>
      </c>
      <c r="N137" s="73">
        <f>VLOOKUP($B137,'Tillförd energi'!$B$2:$AS$506,MATCH(N$1,'Tillförd energi'!$B$1:$AQ$1,0),FALSE)</f>
        <v>8.89</v>
      </c>
      <c r="O137" s="73">
        <f>VLOOKUP($B137,'Tillförd energi'!$B$2:$AS$506,MATCH(O$1,'Tillförd energi'!$B$1:$AQ$1,0),FALSE)</f>
        <v>0</v>
      </c>
      <c r="P137" s="73">
        <f>VLOOKUP($B137,'Tillförd energi'!$B$2:$AS$506,MATCH(P$1,'Tillförd energi'!$B$1:$AQ$1,0),FALSE)</f>
        <v>0</v>
      </c>
      <c r="Q137" s="73">
        <f>VLOOKUP($B137,'Tillförd energi'!$B$2:$AS$506,MATCH(Q$1,'Tillförd energi'!$B$1:$AQ$1,0),FALSE)</f>
        <v>0.09</v>
      </c>
      <c r="R137" s="73">
        <f>VLOOKUP($B137,'Tillförd energi'!$B$2:$AS$506,MATCH(R$1,'Tillförd energi'!$B$1:$AQ$1,0),FALSE)</f>
        <v>0</v>
      </c>
      <c r="S137" s="73">
        <f>VLOOKUP($B137,'Tillförd energi'!$B$2:$AS$506,MATCH(S$1,'Tillförd energi'!$B$1:$AQ$1,0),FALSE)</f>
        <v>0</v>
      </c>
      <c r="T137" s="73">
        <f>VLOOKUP($B137,'Tillförd energi'!$B$2:$AS$506,MATCH(T$1,'Tillförd energi'!$B$1:$AQ$1,0),FALSE)</f>
        <v>0</v>
      </c>
      <c r="U137" s="73">
        <f>VLOOKUP($B137,'Tillförd energi'!$B$2:$AS$506,MATCH(U$1,'Tillförd energi'!$B$1:$AQ$1,0),FALSE)</f>
        <v>0</v>
      </c>
      <c r="V137" s="73">
        <f>VLOOKUP($B137,'Tillförd energi'!$B$2:$AS$506,MATCH(V$1,'Tillförd energi'!$B$1:$AQ$1,0),FALSE)</f>
        <v>0</v>
      </c>
      <c r="W137" s="73">
        <f>VLOOKUP($B137,'Tillförd energi'!$B$2:$AS$506,MATCH(W$1,'Tillförd energi'!$B$1:$AQ$1,0),FALSE)</f>
        <v>0</v>
      </c>
      <c r="X137" s="73">
        <f>VLOOKUP($B137,'Tillförd energi'!$B$2:$AS$506,MATCH(X$1,'Tillförd energi'!$B$1:$AQ$1,0),FALSE)</f>
        <v>0</v>
      </c>
      <c r="Y137" s="73">
        <f>VLOOKUP($B137,'Tillförd energi'!$B$2:$AS$506,MATCH(Y$1,'Tillförd energi'!$B$1:$AQ$1,0),FALSE)</f>
        <v>0</v>
      </c>
      <c r="Z137" s="73">
        <f>VLOOKUP($B137,'Tillförd energi'!$B$2:$AS$506,MATCH(Z$1,'Tillförd energi'!$B$1:$AQ$1,0),FALSE)</f>
        <v>0</v>
      </c>
      <c r="AA137" s="73">
        <f>VLOOKUP($B137,'Tillförd energi'!$B$2:$AS$506,MATCH(AA$1,'Tillförd energi'!$B$1:$AQ$1,0),FALSE)</f>
        <v>0</v>
      </c>
      <c r="AB137" s="73">
        <f>VLOOKUP($B137,'Tillförd energi'!$B$2:$AS$506,MATCH(AB$1,'Tillförd energi'!$B$1:$AQ$1,0),FALSE)</f>
        <v>0</v>
      </c>
      <c r="AC137" s="73">
        <f>VLOOKUP($B137,'Tillförd energi'!$B$2:$AS$506,MATCH(AC$1,'Tillförd energi'!$B$1:$AQ$1,0),FALSE)</f>
        <v>0</v>
      </c>
      <c r="AD137" s="73">
        <f>VLOOKUP($B137,'Tillförd energi'!$B$2:$AS$506,MATCH(AD$1,'Tillförd energi'!$B$1:$AQ$1,0),FALSE)</f>
        <v>0</v>
      </c>
      <c r="AF137" s="73">
        <f>VLOOKUP($B137,'Tillförd energi'!$B$2:$AS$506,MATCH(AF$1,'Tillförd energi'!$B$1:$AQ$1,0),FALSE)</f>
        <v>0.14853</v>
      </c>
      <c r="AH137" s="73">
        <f>IFERROR(VLOOKUP(B137,Miljö!$B$1:$S$476,9,FALSE)/1,0)</f>
        <v>0</v>
      </c>
      <c r="AJ137" s="81" t="str">
        <f>IFERROR(VLOOKUP($B137,Miljö!$B$1:$S$500,MATCH("hjälpel exklusive kraftvärme (GWh)",Miljö!$B$1:$V$1,0),FALSE)/1,"")</f>
        <v/>
      </c>
      <c r="AK137" s="81">
        <f t="shared" si="22"/>
        <v>0.14853</v>
      </c>
      <c r="AL137" s="81">
        <f>VLOOKUP($B137,'Slutlig allokering'!$B$2:$AL$462,MATCH("Hjälpel kraftvärme",'Slutlig allokering'!$B$2:$AL$2,0),FALSE)</f>
        <v>0</v>
      </c>
      <c r="AN137" s="73">
        <f t="shared" si="23"/>
        <v>9.1285299999999996</v>
      </c>
      <c r="AO137" s="73">
        <f t="shared" si="24"/>
        <v>9.1285299999999996</v>
      </c>
      <c r="AP137" s="73">
        <f>IF(ISERROR(1/VLOOKUP($B137,Leveranser!$B$1:$S$500,MATCH("såld värme (gwh)",Leveranser!$B$1:$S$1,0),FALSE)),"",VLOOKUP($B137,Leveranser!$B$1:$S$500,MATCH("såld värme (gwh)",Leveranser!$B$1:$S$1,0),FALSE))</f>
        <v>4.9509999999999996</v>
      </c>
      <c r="AQ137" s="73">
        <f>VLOOKUP($B137,Leveranser!$B$1:$Y$500,MATCH("Totalt såld fjärrvärme till andra fjärrvärmeföretag",Leveranser!$B$1:$AA$1,0),FALSE)</f>
        <v>0</v>
      </c>
      <c r="AR137" s="73">
        <f>IF(ISERROR(1/VLOOKUP($B137,Miljö!$B$1:$S$500,MATCH("Såld mängd produktionsspecifik fjärrvärme (GWh)",Miljö!$B$1:$R$1,0),FALSE)),0,VLOOKUP($B137,Miljö!$B$1:$S$500,MATCH("Såld mängd produktionsspecifik fjärrvärme (GWh)",Miljö!$B$1:$R$1,0),FALSE))</f>
        <v>0</v>
      </c>
      <c r="AS137" s="82">
        <f t="shared" si="29"/>
        <v>0.54236552873244648</v>
      </c>
      <c r="AU137" s="73" t="str">
        <f>VLOOKUP($B137,'Miljövärden urval för publ'!$B$2:$I$486,7,FALSE)</f>
        <v>Ja</v>
      </c>
      <c r="AV137" s="73" t="str">
        <f>VLOOKUP($B137,'Miljövärden urval för publ'!$B$2:$I$486,6,FALSE)</f>
        <v>Ja</v>
      </c>
      <c r="AZ137" s="73">
        <f t="shared" si="25"/>
        <v>0.14853</v>
      </c>
      <c r="BA137" s="73">
        <f t="shared" si="30"/>
        <v>0</v>
      </c>
      <c r="BB137" s="73">
        <f t="shared" si="26"/>
        <v>8.89</v>
      </c>
      <c r="BC137" s="73">
        <f t="shared" si="27"/>
        <v>0.09</v>
      </c>
      <c r="BE137" s="73">
        <f t="shared" si="31"/>
        <v>0</v>
      </c>
      <c r="BF137" s="73">
        <f t="shared" si="32"/>
        <v>0</v>
      </c>
      <c r="BH137" s="73">
        <f t="shared" si="28"/>
        <v>8.98</v>
      </c>
    </row>
    <row r="138" spans="1:60" ht="14.5" x14ac:dyDescent="0.35">
      <c r="A138" t="s">
        <v>154</v>
      </c>
      <c r="B138" t="s">
        <v>158</v>
      </c>
      <c r="C138" s="73">
        <f>VLOOKUP($B138,'Tillförd energi'!$B$2:$AS$506,MATCH(C$1,'Tillförd energi'!$B$1:$AQ$1,0),FALSE)</f>
        <v>0</v>
      </c>
      <c r="D138" s="73">
        <f>VLOOKUP($B138,'Tillförd energi'!$B$2:$AS$506,MATCH(D$1,'Tillförd energi'!$B$1:$AQ$1,0),FALSE)</f>
        <v>1.1100000000000001</v>
      </c>
      <c r="E138" s="73">
        <f>VLOOKUP($B138,'Tillförd energi'!$B$2:$AS$506,MATCH(E$1,'Tillförd energi'!$B$1:$AQ$1,0),FALSE)</f>
        <v>0</v>
      </c>
      <c r="F138" s="73">
        <f>VLOOKUP($B138,'Tillförd energi'!$B$2:$AS$506,MATCH(F$1,'Tillförd energi'!$B$1:$AQ$1,0),FALSE)</f>
        <v>0</v>
      </c>
      <c r="G138" s="73">
        <f>VLOOKUP($B138,'Tillförd energi'!$B$2:$AS$506,MATCH(G$1,'Tillförd energi'!$B$1:$AQ$1,0),FALSE)</f>
        <v>0</v>
      </c>
      <c r="H138" s="73">
        <f>VLOOKUP($B138,'Tillförd energi'!$B$2:$AS$506,MATCH(H$1,'Tillförd energi'!$B$1:$AQ$1,0),FALSE)</f>
        <v>0</v>
      </c>
      <c r="I138" s="73">
        <f>VLOOKUP($B138,'Tillförd energi'!$B$2:$AS$506,MATCH(I$1,'Tillförd energi'!$B$1:$AQ$1,0),FALSE)</f>
        <v>0</v>
      </c>
      <c r="J138" s="73">
        <f>VLOOKUP($B138,'Tillförd energi'!$B$2:$AS$506,MATCH(J$1,'Tillförd energi'!$B$1:$AQ$1,0),FALSE)</f>
        <v>0</v>
      </c>
      <c r="K138" s="73">
        <f>VLOOKUP($B138,'Tillförd energi'!$B$2:$AS$506,MATCH(K$1,'Tillförd energi'!$B$1:$AQ$1,0),FALSE)</f>
        <v>0</v>
      </c>
      <c r="L138" s="73">
        <f>VLOOKUP($B138,'Tillförd energi'!$B$2:$AS$506,MATCH(L$1,'Tillförd energi'!$B$1:$AQ$1,0),FALSE)</f>
        <v>0</v>
      </c>
      <c r="M138" s="73">
        <f>VLOOKUP($B138,'Tillförd energi'!$B$2:$AS$506,MATCH(M$1,'Tillförd energi'!$B$1:$AQ$1,0),FALSE)</f>
        <v>0</v>
      </c>
      <c r="N138" s="73">
        <f>VLOOKUP($B138,'Tillförd energi'!$B$2:$AS$506,MATCH(N$1,'Tillförd energi'!$B$1:$AQ$1,0),FALSE)</f>
        <v>9.24</v>
      </c>
      <c r="O138" s="73">
        <f>VLOOKUP($B138,'Tillförd energi'!$B$2:$AS$506,MATCH(O$1,'Tillförd energi'!$B$1:$AQ$1,0),FALSE)</f>
        <v>5.89</v>
      </c>
      <c r="P138" s="73">
        <f>VLOOKUP($B138,'Tillförd energi'!$B$2:$AS$506,MATCH(P$1,'Tillförd energi'!$B$1:$AQ$1,0),FALSE)</f>
        <v>0</v>
      </c>
      <c r="Q138" s="73">
        <f>VLOOKUP($B138,'Tillförd energi'!$B$2:$AS$506,MATCH(Q$1,'Tillförd energi'!$B$1:$AQ$1,0),FALSE)</f>
        <v>0</v>
      </c>
      <c r="R138" s="73">
        <f>VLOOKUP($B138,'Tillförd energi'!$B$2:$AS$506,MATCH(R$1,'Tillförd energi'!$B$1:$AQ$1,0),FALSE)</f>
        <v>0</v>
      </c>
      <c r="S138" s="73">
        <f>VLOOKUP($B138,'Tillförd energi'!$B$2:$AS$506,MATCH(S$1,'Tillförd energi'!$B$1:$AQ$1,0),FALSE)</f>
        <v>0</v>
      </c>
      <c r="T138" s="73">
        <f>VLOOKUP($B138,'Tillförd energi'!$B$2:$AS$506,MATCH(T$1,'Tillförd energi'!$B$1:$AQ$1,0),FALSE)</f>
        <v>0</v>
      </c>
      <c r="U138" s="73">
        <f>VLOOKUP($B138,'Tillförd energi'!$B$2:$AS$506,MATCH(U$1,'Tillförd energi'!$B$1:$AQ$1,0),FALSE)</f>
        <v>0</v>
      </c>
      <c r="V138" s="73">
        <f>VLOOKUP($B138,'Tillförd energi'!$B$2:$AS$506,MATCH(V$1,'Tillförd energi'!$B$1:$AQ$1,0),FALSE)</f>
        <v>0</v>
      </c>
      <c r="W138" s="73">
        <f>VLOOKUP($B138,'Tillförd energi'!$B$2:$AS$506,MATCH(W$1,'Tillförd energi'!$B$1:$AQ$1,0),FALSE)</f>
        <v>0</v>
      </c>
      <c r="X138" s="73">
        <f>VLOOKUP($B138,'Tillförd energi'!$B$2:$AS$506,MATCH(X$1,'Tillförd energi'!$B$1:$AQ$1,0),FALSE)</f>
        <v>0</v>
      </c>
      <c r="Y138" s="73">
        <f>VLOOKUP($B138,'Tillförd energi'!$B$2:$AS$506,MATCH(Y$1,'Tillförd energi'!$B$1:$AQ$1,0),FALSE)</f>
        <v>0</v>
      </c>
      <c r="Z138" s="73">
        <f>VLOOKUP($B138,'Tillförd energi'!$B$2:$AS$506,MATCH(Z$1,'Tillförd energi'!$B$1:$AQ$1,0),FALSE)</f>
        <v>0</v>
      </c>
      <c r="AA138" s="73">
        <f>VLOOKUP($B138,'Tillförd energi'!$B$2:$AS$506,MATCH(AA$1,'Tillförd energi'!$B$1:$AQ$1,0),FALSE)</f>
        <v>0</v>
      </c>
      <c r="AB138" s="73">
        <f>VLOOKUP($B138,'Tillförd energi'!$B$2:$AS$506,MATCH(AB$1,'Tillförd energi'!$B$1:$AQ$1,0),FALSE)</f>
        <v>0</v>
      </c>
      <c r="AC138" s="73">
        <f>VLOOKUP($B138,'Tillförd energi'!$B$2:$AS$506,MATCH(AC$1,'Tillförd energi'!$B$1:$AQ$1,0),FALSE)</f>
        <v>0</v>
      </c>
      <c r="AD138" s="73">
        <f>VLOOKUP($B138,'Tillförd energi'!$B$2:$AS$506,MATCH(AD$1,'Tillförd energi'!$B$1:$AQ$1,0),FALSE)</f>
        <v>0</v>
      </c>
      <c r="AF138" s="73">
        <f>VLOOKUP($B138,'Tillförd energi'!$B$2:$AS$506,MATCH(AF$1,'Tillförd energi'!$B$1:$AQ$1,0),FALSE)</f>
        <v>0.22500000000000001</v>
      </c>
      <c r="AH138" s="73">
        <f>IFERROR(VLOOKUP(B138,Miljö!$B$1:$S$476,9,FALSE)/1,0)</f>
        <v>0</v>
      </c>
      <c r="AJ138" s="81" t="str">
        <f>IFERROR(VLOOKUP($B138,Miljö!$B$1:$S$500,MATCH("hjälpel exklusive kraftvärme (GWh)",Miljö!$B$1:$V$1,0),FALSE)/1,"")</f>
        <v/>
      </c>
      <c r="AK138" s="81">
        <f t="shared" si="22"/>
        <v>0.22499999999999998</v>
      </c>
      <c r="AL138" s="81">
        <f>VLOOKUP($B138,'Slutlig allokering'!$B$2:$AL$462,MATCH("Hjälpel kraftvärme",'Slutlig allokering'!$B$2:$AL$2,0),FALSE)</f>
        <v>0</v>
      </c>
      <c r="AN138" s="73">
        <f t="shared" si="23"/>
        <v>16.465</v>
      </c>
      <c r="AO138" s="73">
        <f t="shared" si="24"/>
        <v>16.465</v>
      </c>
      <c r="AP138" s="73">
        <f>IF(ISERROR(1/VLOOKUP($B138,Leveranser!$B$1:$S$500,MATCH("såld värme (gwh)",Leveranser!$B$1:$S$1,0),FALSE)),"",VLOOKUP($B138,Leveranser!$B$1:$S$500,MATCH("såld värme (gwh)",Leveranser!$B$1:$S$1,0),FALSE))</f>
        <v>7.5</v>
      </c>
      <c r="AQ138" s="73">
        <f>VLOOKUP($B138,Leveranser!$B$1:$Y$500,MATCH("Totalt såld fjärrvärme till andra fjärrvärmeföretag",Leveranser!$B$1:$AA$1,0),FALSE)</f>
        <v>0</v>
      </c>
      <c r="AR138" s="73">
        <f>IF(ISERROR(1/VLOOKUP($B138,Miljö!$B$1:$S$500,MATCH("Såld mängd produktionsspecifik fjärrvärme (GWh)",Miljö!$B$1:$R$1,0),FALSE)),0,VLOOKUP($B138,Miljö!$B$1:$S$500,MATCH("Såld mängd produktionsspecifik fjärrvärme (GWh)",Miljö!$B$1:$R$1,0),FALSE))</f>
        <v>0</v>
      </c>
      <c r="AS138" s="82">
        <f t="shared" si="29"/>
        <v>0.45551169146674764</v>
      </c>
      <c r="AU138" s="73" t="str">
        <f>VLOOKUP($B138,'Miljövärden urval för publ'!$B$2:$I$486,7,FALSE)</f>
        <v>Ja</v>
      </c>
      <c r="AV138" s="73" t="str">
        <f>VLOOKUP($B138,'Miljövärden urval för publ'!$B$2:$I$486,6,FALSE)</f>
        <v>Nej</v>
      </c>
      <c r="AZ138" s="73">
        <f t="shared" si="25"/>
        <v>0.22500000000000001</v>
      </c>
      <c r="BA138" s="73">
        <f t="shared" si="30"/>
        <v>0</v>
      </c>
      <c r="BB138" s="73">
        <f t="shared" si="26"/>
        <v>15.129999999999999</v>
      </c>
      <c r="BC138" s="73">
        <f t="shared" si="27"/>
        <v>0</v>
      </c>
      <c r="BE138" s="73">
        <f t="shared" si="31"/>
        <v>0</v>
      </c>
      <c r="BF138" s="73">
        <f t="shared" si="32"/>
        <v>0</v>
      </c>
      <c r="BH138" s="73">
        <f t="shared" si="28"/>
        <v>15.129999999999999</v>
      </c>
    </row>
    <row r="139" spans="1:60" ht="14.5" x14ac:dyDescent="0.35">
      <c r="A139" t="s">
        <v>154</v>
      </c>
      <c r="B139" t="s">
        <v>159</v>
      </c>
      <c r="C139" s="73">
        <f>VLOOKUP($B139,'Tillförd energi'!$B$2:$AS$506,MATCH(C$1,'Tillförd energi'!$B$1:$AQ$1,0),FALSE)</f>
        <v>0</v>
      </c>
      <c r="D139" s="73">
        <f>VLOOKUP($B139,'Tillförd energi'!$B$2:$AS$506,MATCH(D$1,'Tillförd energi'!$B$1:$AQ$1,0),FALSE)</f>
        <v>0</v>
      </c>
      <c r="E139" s="73">
        <f>VLOOKUP($B139,'Tillförd energi'!$B$2:$AS$506,MATCH(E$1,'Tillförd energi'!$B$1:$AQ$1,0),FALSE)</f>
        <v>0</v>
      </c>
      <c r="F139" s="73">
        <f>VLOOKUP($B139,'Tillförd energi'!$B$2:$AS$506,MATCH(F$1,'Tillförd energi'!$B$1:$AQ$1,0),FALSE)</f>
        <v>0</v>
      </c>
      <c r="G139" s="73">
        <f>VLOOKUP($B139,'Tillförd energi'!$B$2:$AS$506,MATCH(G$1,'Tillförd energi'!$B$1:$AQ$1,0),FALSE)</f>
        <v>0</v>
      </c>
      <c r="H139" s="73">
        <f>VLOOKUP($B139,'Tillförd energi'!$B$2:$AS$506,MATCH(H$1,'Tillförd energi'!$B$1:$AQ$1,0),FALSE)</f>
        <v>0</v>
      </c>
      <c r="I139" s="73">
        <f>VLOOKUP($B139,'Tillförd energi'!$B$2:$AS$506,MATCH(I$1,'Tillförd energi'!$B$1:$AQ$1,0),FALSE)</f>
        <v>0</v>
      </c>
      <c r="J139" s="73">
        <f>VLOOKUP($B139,'Tillförd energi'!$B$2:$AS$506,MATCH(J$1,'Tillförd energi'!$B$1:$AQ$1,0),FALSE)</f>
        <v>0</v>
      </c>
      <c r="K139" s="73">
        <f>VLOOKUP($B139,'Tillförd energi'!$B$2:$AS$506,MATCH(K$1,'Tillförd energi'!$B$1:$AQ$1,0),FALSE)</f>
        <v>0</v>
      </c>
      <c r="L139" s="73">
        <f>VLOOKUP($B139,'Tillförd energi'!$B$2:$AS$506,MATCH(L$1,'Tillförd energi'!$B$1:$AQ$1,0),FALSE)</f>
        <v>0</v>
      </c>
      <c r="M139" s="73">
        <f>VLOOKUP($B139,'Tillförd energi'!$B$2:$AS$506,MATCH(M$1,'Tillförd energi'!$B$1:$AQ$1,0),FALSE)</f>
        <v>0</v>
      </c>
      <c r="N139" s="73">
        <f>VLOOKUP($B139,'Tillförd energi'!$B$2:$AS$506,MATCH(N$1,'Tillförd energi'!$B$1:$AQ$1,0),FALSE)</f>
        <v>0</v>
      </c>
      <c r="O139" s="73">
        <f>VLOOKUP($B139,'Tillförd energi'!$B$2:$AS$506,MATCH(O$1,'Tillförd energi'!$B$1:$AQ$1,0),FALSE)</f>
        <v>0</v>
      </c>
      <c r="P139" s="73">
        <f>VLOOKUP($B139,'Tillförd energi'!$B$2:$AS$506,MATCH(P$1,'Tillförd energi'!$B$1:$AQ$1,0),FALSE)</f>
        <v>0</v>
      </c>
      <c r="Q139" s="73">
        <f>VLOOKUP($B139,'Tillförd energi'!$B$2:$AS$506,MATCH(Q$1,'Tillförd energi'!$B$1:$AQ$1,0),FALSE)</f>
        <v>4.51</v>
      </c>
      <c r="R139" s="73">
        <f>VLOOKUP($B139,'Tillförd energi'!$B$2:$AS$506,MATCH(R$1,'Tillförd energi'!$B$1:$AQ$1,0),FALSE)</f>
        <v>0</v>
      </c>
      <c r="S139" s="73">
        <f>VLOOKUP($B139,'Tillförd energi'!$B$2:$AS$506,MATCH(S$1,'Tillförd energi'!$B$1:$AQ$1,0),FALSE)</f>
        <v>0</v>
      </c>
      <c r="T139" s="73">
        <f>VLOOKUP($B139,'Tillförd energi'!$B$2:$AS$506,MATCH(T$1,'Tillförd energi'!$B$1:$AQ$1,0),FALSE)</f>
        <v>0</v>
      </c>
      <c r="U139" s="73">
        <f>VLOOKUP($B139,'Tillförd energi'!$B$2:$AS$506,MATCH(U$1,'Tillförd energi'!$B$1:$AQ$1,0),FALSE)</f>
        <v>0</v>
      </c>
      <c r="V139" s="73">
        <f>VLOOKUP($B139,'Tillförd energi'!$B$2:$AS$506,MATCH(V$1,'Tillförd energi'!$B$1:$AQ$1,0),FALSE)</f>
        <v>0</v>
      </c>
      <c r="W139" s="73">
        <f>VLOOKUP($B139,'Tillförd energi'!$B$2:$AS$506,MATCH(W$1,'Tillförd energi'!$B$1:$AQ$1,0),FALSE)</f>
        <v>0</v>
      </c>
      <c r="X139" s="73">
        <f>VLOOKUP($B139,'Tillförd energi'!$B$2:$AS$506,MATCH(X$1,'Tillförd energi'!$B$1:$AQ$1,0),FALSE)</f>
        <v>0</v>
      </c>
      <c r="Y139" s="73">
        <f>VLOOKUP($B139,'Tillförd energi'!$B$2:$AS$506,MATCH(Y$1,'Tillförd energi'!$B$1:$AQ$1,0),FALSE)</f>
        <v>0.3</v>
      </c>
      <c r="Z139" s="73">
        <f>VLOOKUP($B139,'Tillförd energi'!$B$2:$AS$506,MATCH(Z$1,'Tillförd energi'!$B$1:$AQ$1,0),FALSE)</f>
        <v>0</v>
      </c>
      <c r="AA139" s="73">
        <f>VLOOKUP($B139,'Tillförd energi'!$B$2:$AS$506,MATCH(AA$1,'Tillförd energi'!$B$1:$AQ$1,0),FALSE)</f>
        <v>0</v>
      </c>
      <c r="AB139" s="73">
        <f>VLOOKUP($B139,'Tillförd energi'!$B$2:$AS$506,MATCH(AB$1,'Tillförd energi'!$B$1:$AQ$1,0),FALSE)</f>
        <v>0</v>
      </c>
      <c r="AC139" s="73">
        <f>VLOOKUP($B139,'Tillförd energi'!$B$2:$AS$506,MATCH(AC$1,'Tillförd energi'!$B$1:$AQ$1,0),FALSE)</f>
        <v>0</v>
      </c>
      <c r="AD139" s="73">
        <f>VLOOKUP($B139,'Tillförd energi'!$B$2:$AS$506,MATCH(AD$1,'Tillförd energi'!$B$1:$AQ$1,0),FALSE)</f>
        <v>0</v>
      </c>
      <c r="AF139" s="73">
        <f>VLOOKUP($B139,'Tillförd energi'!$B$2:$AS$506,MATCH(AF$1,'Tillförd energi'!$B$1:$AQ$1,0),FALSE)</f>
        <v>0.11436</v>
      </c>
      <c r="AH139" s="73">
        <f>IFERROR(VLOOKUP(B139,Miljö!$B$1:$S$476,9,FALSE)/1,0)</f>
        <v>0</v>
      </c>
      <c r="AJ139" s="81" t="str">
        <f>IFERROR(VLOOKUP($B139,Miljö!$B$1:$S$500,MATCH("hjälpel exklusive kraftvärme (GWh)",Miljö!$B$1:$V$1,0),FALSE)/1,"")</f>
        <v/>
      </c>
      <c r="AK139" s="81">
        <f t="shared" si="22"/>
        <v>0.11435999999999999</v>
      </c>
      <c r="AL139" s="81">
        <f>VLOOKUP($B139,'Slutlig allokering'!$B$2:$AL$462,MATCH("Hjälpel kraftvärme",'Slutlig allokering'!$B$2:$AL$2,0),FALSE)</f>
        <v>0</v>
      </c>
      <c r="AN139" s="73">
        <f t="shared" si="23"/>
        <v>4.9243599999999992</v>
      </c>
      <c r="AO139" s="73">
        <f t="shared" si="24"/>
        <v>4.9243599999999992</v>
      </c>
      <c r="AP139" s="73">
        <f>IF(ISERROR(1/VLOOKUP($B139,Leveranser!$B$1:$S$500,MATCH("såld värme (gwh)",Leveranser!$B$1:$S$1,0),FALSE)),"",VLOOKUP($B139,Leveranser!$B$1:$S$500,MATCH("såld värme (gwh)",Leveranser!$B$1:$S$1,0),FALSE))</f>
        <v>3.8119999999999998</v>
      </c>
      <c r="AQ139" s="73">
        <f>VLOOKUP($B139,Leveranser!$B$1:$Y$500,MATCH("Totalt såld fjärrvärme till andra fjärrvärmeföretag",Leveranser!$B$1:$AA$1,0),FALSE)</f>
        <v>0</v>
      </c>
      <c r="AR139" s="73">
        <f>IF(ISERROR(1/VLOOKUP($B139,Miljö!$B$1:$S$500,MATCH("Såld mängd produktionsspecifik fjärrvärme (GWh)",Miljö!$B$1:$R$1,0),FALSE)),0,VLOOKUP($B139,Miljö!$B$1:$S$500,MATCH("Såld mängd produktionsspecifik fjärrvärme (GWh)",Miljö!$B$1:$R$1,0),FALSE))</f>
        <v>0</v>
      </c>
      <c r="AS139" s="82">
        <f t="shared" si="29"/>
        <v>0.77411074738646246</v>
      </c>
      <c r="AU139" s="73" t="str">
        <f>VLOOKUP($B139,'Miljövärden urval för publ'!$B$2:$I$486,7,FALSE)</f>
        <v>Ja</v>
      </c>
      <c r="AV139" s="73" t="str">
        <f>VLOOKUP($B139,'Miljövärden urval för publ'!$B$2:$I$486,6,FALSE)</f>
        <v>Nej</v>
      </c>
      <c r="AZ139" s="73">
        <f t="shared" si="25"/>
        <v>0.41436000000000001</v>
      </c>
      <c r="BA139" s="73">
        <f t="shared" si="30"/>
        <v>0</v>
      </c>
      <c r="BB139" s="73">
        <f t="shared" si="26"/>
        <v>0</v>
      </c>
      <c r="BC139" s="73">
        <f t="shared" si="27"/>
        <v>4.51</v>
      </c>
      <c r="BE139" s="73">
        <f t="shared" si="31"/>
        <v>0</v>
      </c>
      <c r="BF139" s="73">
        <f t="shared" si="32"/>
        <v>0</v>
      </c>
      <c r="BH139" s="73">
        <f t="shared" si="28"/>
        <v>4.51</v>
      </c>
    </row>
    <row r="140" spans="1:60" ht="14.5" x14ac:dyDescent="0.35">
      <c r="A140" t="s">
        <v>154</v>
      </c>
      <c r="B140" t="s">
        <v>160</v>
      </c>
      <c r="C140" s="73">
        <f>VLOOKUP($B140,'Tillförd energi'!$B$2:$AS$506,MATCH(C$1,'Tillförd energi'!$B$1:$AQ$1,0),FALSE)</f>
        <v>0</v>
      </c>
      <c r="D140" s="73">
        <f>VLOOKUP($B140,'Tillförd energi'!$B$2:$AS$506,MATCH(D$1,'Tillförd energi'!$B$1:$AQ$1,0),FALSE)</f>
        <v>0.69</v>
      </c>
      <c r="E140" s="73">
        <f>VLOOKUP($B140,'Tillförd energi'!$B$2:$AS$506,MATCH(E$1,'Tillförd energi'!$B$1:$AQ$1,0),FALSE)</f>
        <v>0</v>
      </c>
      <c r="F140" s="73">
        <f>VLOOKUP($B140,'Tillförd energi'!$B$2:$AS$506,MATCH(F$1,'Tillförd energi'!$B$1:$AQ$1,0),FALSE)</f>
        <v>0</v>
      </c>
      <c r="G140" s="73">
        <f>VLOOKUP($B140,'Tillförd energi'!$B$2:$AS$506,MATCH(G$1,'Tillförd energi'!$B$1:$AQ$1,0),FALSE)</f>
        <v>0</v>
      </c>
      <c r="H140" s="73">
        <f>VLOOKUP($B140,'Tillförd energi'!$B$2:$AS$506,MATCH(H$1,'Tillförd energi'!$B$1:$AQ$1,0),FALSE)</f>
        <v>0</v>
      </c>
      <c r="I140" s="73">
        <f>VLOOKUP($B140,'Tillförd energi'!$B$2:$AS$506,MATCH(I$1,'Tillförd energi'!$B$1:$AQ$1,0),FALSE)</f>
        <v>0</v>
      </c>
      <c r="J140" s="73">
        <f>VLOOKUP($B140,'Tillförd energi'!$B$2:$AS$506,MATCH(J$1,'Tillförd energi'!$B$1:$AQ$1,0),FALSE)</f>
        <v>0</v>
      </c>
      <c r="K140" s="73">
        <f>VLOOKUP($B140,'Tillförd energi'!$B$2:$AS$506,MATCH(K$1,'Tillförd energi'!$B$1:$AQ$1,0),FALSE)</f>
        <v>0</v>
      </c>
      <c r="L140" s="73">
        <f>VLOOKUP($B140,'Tillförd energi'!$B$2:$AS$506,MATCH(L$1,'Tillförd energi'!$B$1:$AQ$1,0),FALSE)</f>
        <v>0</v>
      </c>
      <c r="M140" s="73">
        <f>VLOOKUP($B140,'Tillförd energi'!$B$2:$AS$506,MATCH(M$1,'Tillförd energi'!$B$1:$AQ$1,0),FALSE)</f>
        <v>0</v>
      </c>
      <c r="N140" s="73">
        <f>VLOOKUP($B140,'Tillförd energi'!$B$2:$AS$506,MATCH(N$1,'Tillförd energi'!$B$1:$AQ$1,0),FALSE)</f>
        <v>0</v>
      </c>
      <c r="O140" s="73">
        <f>VLOOKUP($B140,'Tillförd energi'!$B$2:$AS$506,MATCH(O$1,'Tillförd energi'!$B$1:$AQ$1,0),FALSE)</f>
        <v>0</v>
      </c>
      <c r="P140" s="73">
        <f>VLOOKUP($B140,'Tillförd energi'!$B$2:$AS$506,MATCH(P$1,'Tillförd energi'!$B$1:$AQ$1,0),FALSE)</f>
        <v>0</v>
      </c>
      <c r="Q140" s="73">
        <f>VLOOKUP($B140,'Tillförd energi'!$B$2:$AS$506,MATCH(Q$1,'Tillförd energi'!$B$1:$AQ$1,0),FALSE)</f>
        <v>2.04</v>
      </c>
      <c r="R140" s="73">
        <f>VLOOKUP($B140,'Tillförd energi'!$B$2:$AS$506,MATCH(R$1,'Tillförd energi'!$B$1:$AQ$1,0),FALSE)</f>
        <v>0</v>
      </c>
      <c r="S140" s="73">
        <f>VLOOKUP($B140,'Tillförd energi'!$B$2:$AS$506,MATCH(S$1,'Tillförd energi'!$B$1:$AQ$1,0),FALSE)</f>
        <v>0</v>
      </c>
      <c r="T140" s="73">
        <f>VLOOKUP($B140,'Tillförd energi'!$B$2:$AS$506,MATCH(T$1,'Tillförd energi'!$B$1:$AQ$1,0),FALSE)</f>
        <v>0</v>
      </c>
      <c r="U140" s="73">
        <f>VLOOKUP($B140,'Tillförd energi'!$B$2:$AS$506,MATCH(U$1,'Tillförd energi'!$B$1:$AQ$1,0),FALSE)</f>
        <v>0</v>
      </c>
      <c r="V140" s="73">
        <f>VLOOKUP($B140,'Tillförd energi'!$B$2:$AS$506,MATCH(V$1,'Tillförd energi'!$B$1:$AQ$1,0),FALSE)</f>
        <v>0</v>
      </c>
      <c r="W140" s="73">
        <f>VLOOKUP($B140,'Tillförd energi'!$B$2:$AS$506,MATCH(W$1,'Tillförd energi'!$B$1:$AQ$1,0),FALSE)</f>
        <v>0</v>
      </c>
      <c r="X140" s="73">
        <f>VLOOKUP($B140,'Tillförd energi'!$B$2:$AS$506,MATCH(X$1,'Tillförd energi'!$B$1:$AQ$1,0),FALSE)</f>
        <v>0</v>
      </c>
      <c r="Y140" s="73">
        <f>VLOOKUP($B140,'Tillförd energi'!$B$2:$AS$506,MATCH(Y$1,'Tillförd energi'!$B$1:$AQ$1,0),FALSE)</f>
        <v>0.05</v>
      </c>
      <c r="Z140" s="73">
        <f>VLOOKUP($B140,'Tillförd energi'!$B$2:$AS$506,MATCH(Z$1,'Tillförd energi'!$B$1:$AQ$1,0),FALSE)</f>
        <v>0</v>
      </c>
      <c r="AA140" s="73">
        <f>VLOOKUP($B140,'Tillförd energi'!$B$2:$AS$506,MATCH(AA$1,'Tillförd energi'!$B$1:$AQ$1,0),FALSE)</f>
        <v>0</v>
      </c>
      <c r="AB140" s="73">
        <f>VLOOKUP($B140,'Tillförd energi'!$B$2:$AS$506,MATCH(AB$1,'Tillförd energi'!$B$1:$AQ$1,0),FALSE)</f>
        <v>0</v>
      </c>
      <c r="AC140" s="73">
        <f>VLOOKUP($B140,'Tillförd energi'!$B$2:$AS$506,MATCH(AC$1,'Tillförd energi'!$B$1:$AQ$1,0),FALSE)</f>
        <v>0</v>
      </c>
      <c r="AD140" s="73">
        <f>VLOOKUP($B140,'Tillförd energi'!$B$2:$AS$506,MATCH(AD$1,'Tillförd energi'!$B$1:$AQ$1,0),FALSE)</f>
        <v>0</v>
      </c>
      <c r="AF140" s="73">
        <f>VLOOKUP($B140,'Tillförd energi'!$B$2:$AS$506,MATCH(AF$1,'Tillförd energi'!$B$1:$AQ$1,0),FALSE)</f>
        <v>5.697E-2</v>
      </c>
      <c r="AH140" s="73">
        <f>IFERROR(VLOOKUP(B140,Miljö!$B$1:$S$476,9,FALSE)/1,0)</f>
        <v>0</v>
      </c>
      <c r="AJ140" s="81" t="str">
        <f>IFERROR(VLOOKUP($B140,Miljö!$B$1:$S$500,MATCH("hjälpel exklusive kraftvärme (GWh)",Miljö!$B$1:$V$1,0),FALSE)/1,"")</f>
        <v/>
      </c>
      <c r="AK140" s="81">
        <f t="shared" si="22"/>
        <v>5.697E-2</v>
      </c>
      <c r="AL140" s="81">
        <f>VLOOKUP($B140,'Slutlig allokering'!$B$2:$AL$462,MATCH("Hjälpel kraftvärme",'Slutlig allokering'!$B$2:$AL$2,0),FALSE)</f>
        <v>0</v>
      </c>
      <c r="AN140" s="73">
        <f t="shared" si="23"/>
        <v>2.83697</v>
      </c>
      <c r="AO140" s="73">
        <f t="shared" si="24"/>
        <v>2.83697</v>
      </c>
      <c r="AP140" s="73">
        <f>IF(ISERROR(1/VLOOKUP($B140,Leveranser!$B$1:$S$500,MATCH("såld värme (gwh)",Leveranser!$B$1:$S$1,0),FALSE)),"",VLOOKUP($B140,Leveranser!$B$1:$S$500,MATCH("såld värme (gwh)",Leveranser!$B$1:$S$1,0),FALSE))</f>
        <v>1.899</v>
      </c>
      <c r="AQ140" s="73">
        <f>VLOOKUP($B140,Leveranser!$B$1:$Y$500,MATCH("Totalt såld fjärrvärme till andra fjärrvärmeföretag",Leveranser!$B$1:$AA$1,0),FALSE)</f>
        <v>0</v>
      </c>
      <c r="AR140" s="73">
        <f>IF(ISERROR(1/VLOOKUP($B140,Miljö!$B$1:$S$500,MATCH("Såld mängd produktionsspecifik fjärrvärme (GWh)",Miljö!$B$1:$R$1,0),FALSE)),0,VLOOKUP($B140,Miljö!$B$1:$S$500,MATCH("Såld mängd produktionsspecifik fjärrvärme (GWh)",Miljö!$B$1:$R$1,0),FALSE))</f>
        <v>0</v>
      </c>
      <c r="AS140" s="82">
        <f t="shared" si="29"/>
        <v>0.66937613016704445</v>
      </c>
      <c r="AU140" s="73" t="str">
        <f>VLOOKUP($B140,'Miljövärden urval för publ'!$B$2:$I$486,7,FALSE)</f>
        <v>Ja</v>
      </c>
      <c r="AV140" s="73" t="str">
        <f>VLOOKUP($B140,'Miljövärden urval för publ'!$B$2:$I$486,6,FALSE)</f>
        <v>Nej</v>
      </c>
      <c r="AZ140" s="73">
        <f t="shared" si="25"/>
        <v>0.10697000000000001</v>
      </c>
      <c r="BA140" s="73">
        <f t="shared" si="30"/>
        <v>0</v>
      </c>
      <c r="BB140" s="73">
        <f t="shared" si="26"/>
        <v>0</v>
      </c>
      <c r="BC140" s="73">
        <f t="shared" si="27"/>
        <v>2.04</v>
      </c>
      <c r="BE140" s="73">
        <f t="shared" si="31"/>
        <v>0</v>
      </c>
      <c r="BF140" s="73">
        <f t="shared" si="32"/>
        <v>0</v>
      </c>
      <c r="BH140" s="73">
        <f t="shared" si="28"/>
        <v>2.04</v>
      </c>
    </row>
    <row r="141" spans="1:60" ht="14.5" x14ac:dyDescent="0.35">
      <c r="A141" t="s">
        <v>154</v>
      </c>
      <c r="B141" t="s">
        <v>161</v>
      </c>
      <c r="C141" s="73">
        <f>VLOOKUP($B141,'Tillförd energi'!$B$2:$AS$506,MATCH(C$1,'Tillförd energi'!$B$1:$AQ$1,0),FALSE)</f>
        <v>0</v>
      </c>
      <c r="D141" s="73">
        <f>VLOOKUP($B141,'Tillförd energi'!$B$2:$AS$506,MATCH(D$1,'Tillförd energi'!$B$1:$AQ$1,0),FALSE)</f>
        <v>0</v>
      </c>
      <c r="E141" s="73">
        <f>VLOOKUP($B141,'Tillförd energi'!$B$2:$AS$506,MATCH(E$1,'Tillförd energi'!$B$1:$AQ$1,0),FALSE)</f>
        <v>0</v>
      </c>
      <c r="F141" s="73">
        <f>VLOOKUP($B141,'Tillförd energi'!$B$2:$AS$506,MATCH(F$1,'Tillförd energi'!$B$1:$AQ$1,0),FALSE)</f>
        <v>0</v>
      </c>
      <c r="G141" s="73">
        <f>VLOOKUP($B141,'Tillförd energi'!$B$2:$AS$506,MATCH(G$1,'Tillförd energi'!$B$1:$AQ$1,0),FALSE)</f>
        <v>0</v>
      </c>
      <c r="H141" s="73">
        <f>VLOOKUP($B141,'Tillförd energi'!$B$2:$AS$506,MATCH(H$1,'Tillförd energi'!$B$1:$AQ$1,0),FALSE)</f>
        <v>0</v>
      </c>
      <c r="I141" s="73">
        <f>VLOOKUP($B141,'Tillförd energi'!$B$2:$AS$506,MATCH(I$1,'Tillförd energi'!$B$1:$AQ$1,0),FALSE)</f>
        <v>0</v>
      </c>
      <c r="J141" s="73">
        <f>VLOOKUP($B141,'Tillförd energi'!$B$2:$AS$506,MATCH(J$1,'Tillförd energi'!$B$1:$AQ$1,0),FALSE)</f>
        <v>0</v>
      </c>
      <c r="K141" s="73">
        <f>VLOOKUP($B141,'Tillförd energi'!$B$2:$AS$506,MATCH(K$1,'Tillförd energi'!$B$1:$AQ$1,0),FALSE)</f>
        <v>0</v>
      </c>
      <c r="L141" s="73">
        <f>VLOOKUP($B141,'Tillförd energi'!$B$2:$AS$506,MATCH(L$1,'Tillförd energi'!$B$1:$AQ$1,0),FALSE)</f>
        <v>0</v>
      </c>
      <c r="M141" s="73">
        <f>VLOOKUP($B141,'Tillförd energi'!$B$2:$AS$506,MATCH(M$1,'Tillförd energi'!$B$1:$AQ$1,0),FALSE)</f>
        <v>0</v>
      </c>
      <c r="N141" s="73">
        <f>VLOOKUP($B141,'Tillförd energi'!$B$2:$AS$506,MATCH(N$1,'Tillförd energi'!$B$1:$AQ$1,0),FALSE)</f>
        <v>0</v>
      </c>
      <c r="O141" s="73">
        <f>VLOOKUP($B141,'Tillförd energi'!$B$2:$AS$506,MATCH(O$1,'Tillförd energi'!$B$1:$AQ$1,0),FALSE)</f>
        <v>8.07</v>
      </c>
      <c r="P141" s="73">
        <f>VLOOKUP($B141,'Tillförd energi'!$B$2:$AS$506,MATCH(P$1,'Tillförd energi'!$B$1:$AQ$1,0),FALSE)</f>
        <v>0</v>
      </c>
      <c r="Q141" s="73">
        <f>VLOOKUP($B141,'Tillförd energi'!$B$2:$AS$506,MATCH(Q$1,'Tillförd energi'!$B$1:$AQ$1,0),FALSE)</f>
        <v>0</v>
      </c>
      <c r="R141" s="73">
        <f>VLOOKUP($B141,'Tillförd energi'!$B$2:$AS$506,MATCH(R$1,'Tillförd energi'!$B$1:$AQ$1,0),FALSE)</f>
        <v>0</v>
      </c>
      <c r="S141" s="73">
        <f>VLOOKUP($B141,'Tillförd energi'!$B$2:$AS$506,MATCH(S$1,'Tillförd energi'!$B$1:$AQ$1,0),FALSE)</f>
        <v>0</v>
      </c>
      <c r="T141" s="73">
        <f>VLOOKUP($B141,'Tillförd energi'!$B$2:$AS$506,MATCH(T$1,'Tillförd energi'!$B$1:$AQ$1,0),FALSE)</f>
        <v>0</v>
      </c>
      <c r="U141" s="73">
        <f>VLOOKUP($B141,'Tillförd energi'!$B$2:$AS$506,MATCH(U$1,'Tillförd energi'!$B$1:$AQ$1,0),FALSE)</f>
        <v>0</v>
      </c>
      <c r="V141" s="73">
        <f>VLOOKUP($B141,'Tillförd energi'!$B$2:$AS$506,MATCH(V$1,'Tillförd energi'!$B$1:$AQ$1,0),FALSE)</f>
        <v>0</v>
      </c>
      <c r="W141" s="73">
        <f>VLOOKUP($B141,'Tillförd energi'!$B$2:$AS$506,MATCH(W$1,'Tillförd energi'!$B$1:$AQ$1,0),FALSE)</f>
        <v>0</v>
      </c>
      <c r="X141" s="73">
        <f>VLOOKUP($B141,'Tillförd energi'!$B$2:$AS$506,MATCH(X$1,'Tillförd energi'!$B$1:$AQ$1,0),FALSE)</f>
        <v>0</v>
      </c>
      <c r="Y141" s="73">
        <f>VLOOKUP($B141,'Tillförd energi'!$B$2:$AS$506,MATCH(Y$1,'Tillförd energi'!$B$1:$AQ$1,0),FALSE)</f>
        <v>0.3</v>
      </c>
      <c r="Z141" s="73">
        <f>VLOOKUP($B141,'Tillförd energi'!$B$2:$AS$506,MATCH(Z$1,'Tillförd energi'!$B$1:$AQ$1,0),FALSE)</f>
        <v>0</v>
      </c>
      <c r="AA141" s="73">
        <f>VLOOKUP($B141,'Tillförd energi'!$B$2:$AS$506,MATCH(AA$1,'Tillförd energi'!$B$1:$AQ$1,0),FALSE)</f>
        <v>0</v>
      </c>
      <c r="AB141" s="73">
        <f>VLOOKUP($B141,'Tillförd energi'!$B$2:$AS$506,MATCH(AB$1,'Tillförd energi'!$B$1:$AQ$1,0),FALSE)</f>
        <v>0</v>
      </c>
      <c r="AC141" s="73">
        <f>VLOOKUP($B141,'Tillförd energi'!$B$2:$AS$506,MATCH(AC$1,'Tillförd energi'!$B$1:$AQ$1,0),FALSE)</f>
        <v>0</v>
      </c>
      <c r="AD141" s="73">
        <f>VLOOKUP($B141,'Tillförd energi'!$B$2:$AS$506,MATCH(AD$1,'Tillförd energi'!$B$1:$AQ$1,0),FALSE)</f>
        <v>0</v>
      </c>
      <c r="AF141" s="73">
        <f>VLOOKUP($B141,'Tillförd energi'!$B$2:$AS$506,MATCH(AF$1,'Tillförd energi'!$B$1:$AQ$1,0),FALSE)</f>
        <v>0.16847999999999999</v>
      </c>
      <c r="AH141" s="73">
        <f>IFERROR(VLOOKUP(B141,Miljö!$B$1:$S$476,9,FALSE)/1,0)</f>
        <v>0</v>
      </c>
      <c r="AJ141" s="81" t="str">
        <f>IFERROR(VLOOKUP($B141,Miljö!$B$1:$S$500,MATCH("hjälpel exklusive kraftvärme (GWh)",Miljö!$B$1:$V$1,0),FALSE)/1,"")</f>
        <v/>
      </c>
      <c r="AK141" s="81">
        <f t="shared" si="22"/>
        <v>0.16847999999999999</v>
      </c>
      <c r="AL141" s="81">
        <f>VLOOKUP($B141,'Slutlig allokering'!$B$2:$AL$462,MATCH("Hjälpel kraftvärme",'Slutlig allokering'!$B$2:$AL$2,0),FALSE)</f>
        <v>0</v>
      </c>
      <c r="AN141" s="73">
        <f t="shared" si="23"/>
        <v>8.5384800000000016</v>
      </c>
      <c r="AO141" s="73">
        <f t="shared" si="24"/>
        <v>8.5384800000000016</v>
      </c>
      <c r="AP141" s="73">
        <f>IF(ISERROR(1/VLOOKUP($B141,Leveranser!$B$1:$S$500,MATCH("såld värme (gwh)",Leveranser!$B$1:$S$1,0),FALSE)),"",VLOOKUP($B141,Leveranser!$B$1:$S$500,MATCH("såld värme (gwh)",Leveranser!$B$1:$S$1,0),FALSE))</f>
        <v>5.6159999999999997</v>
      </c>
      <c r="AQ141" s="73">
        <f>VLOOKUP($B141,Leveranser!$B$1:$Y$500,MATCH("Totalt såld fjärrvärme till andra fjärrvärmeföretag",Leveranser!$B$1:$AA$1,0),FALSE)</f>
        <v>0</v>
      </c>
      <c r="AR141" s="73">
        <f>IF(ISERROR(1/VLOOKUP($B141,Miljö!$B$1:$S$500,MATCH("Såld mängd produktionsspecifik fjärrvärme (GWh)",Miljö!$B$1:$R$1,0),FALSE)),0,VLOOKUP($B141,Miljö!$B$1:$S$500,MATCH("Såld mängd produktionsspecifik fjärrvärme (GWh)",Miljö!$B$1:$R$1,0),FALSE))</f>
        <v>0</v>
      </c>
      <c r="AS141" s="82">
        <f t="shared" si="29"/>
        <v>0.65772830761446988</v>
      </c>
      <c r="AU141" s="73" t="str">
        <f>VLOOKUP($B141,'Miljövärden urval för publ'!$B$2:$I$486,7,FALSE)</f>
        <v>Ja</v>
      </c>
      <c r="AV141" s="73" t="str">
        <f>VLOOKUP($B141,'Miljövärden urval för publ'!$B$2:$I$486,6,FALSE)</f>
        <v>Nej</v>
      </c>
      <c r="AZ141" s="73">
        <f t="shared" si="25"/>
        <v>0.46848000000000001</v>
      </c>
      <c r="BA141" s="73">
        <f t="shared" si="30"/>
        <v>0</v>
      </c>
      <c r="BB141" s="73">
        <f t="shared" si="26"/>
        <v>8.07</v>
      </c>
      <c r="BC141" s="73">
        <f t="shared" si="27"/>
        <v>0</v>
      </c>
      <c r="BE141" s="73">
        <f t="shared" si="31"/>
        <v>0</v>
      </c>
      <c r="BF141" s="73">
        <f t="shared" si="32"/>
        <v>0</v>
      </c>
      <c r="BH141" s="73">
        <f t="shared" si="28"/>
        <v>8.07</v>
      </c>
    </row>
    <row r="142" spans="1:60" ht="14.5" x14ac:dyDescent="0.35">
      <c r="A142" t="s">
        <v>162</v>
      </c>
      <c r="B142" t="s">
        <v>163</v>
      </c>
      <c r="C142" s="73">
        <f>VLOOKUP($B142,'Tillförd energi'!$B$2:$AS$506,MATCH(C$1,'Tillförd energi'!$B$1:$AQ$1,0),FALSE)</f>
        <v>0</v>
      </c>
      <c r="D142" s="73">
        <f>VLOOKUP($B142,'Tillförd energi'!$B$2:$AS$506,MATCH(D$1,'Tillförd energi'!$B$1:$AQ$1,0),FALSE)</f>
        <v>1.2963499999999999</v>
      </c>
      <c r="E142" s="73">
        <f>VLOOKUP($B142,'Tillförd energi'!$B$2:$AS$506,MATCH(E$1,'Tillförd energi'!$B$1:$AQ$1,0),FALSE)</f>
        <v>0</v>
      </c>
      <c r="F142" s="73">
        <f>VLOOKUP($B142,'Tillförd energi'!$B$2:$AS$506,MATCH(F$1,'Tillförd energi'!$B$1:$AQ$1,0),FALSE)</f>
        <v>13.22</v>
      </c>
      <c r="G142" s="73">
        <f>VLOOKUP($B142,'Tillförd energi'!$B$2:$AS$506,MATCH(G$1,'Tillförd energi'!$B$1:$AQ$1,0),FALSE)</f>
        <v>0</v>
      </c>
      <c r="H142" s="73">
        <f>VLOOKUP($B142,'Tillförd energi'!$B$2:$AS$506,MATCH(H$1,'Tillförd energi'!$B$1:$AQ$1,0),FALSE)</f>
        <v>0</v>
      </c>
      <c r="I142" s="73">
        <f>VLOOKUP($B142,'Tillförd energi'!$B$2:$AS$506,MATCH(I$1,'Tillförd energi'!$B$1:$AQ$1,0),FALSE)</f>
        <v>0</v>
      </c>
      <c r="J142" s="73">
        <f>VLOOKUP($B142,'Tillförd energi'!$B$2:$AS$506,MATCH(J$1,'Tillförd energi'!$B$1:$AQ$1,0),FALSE)</f>
        <v>3.1914199999999999</v>
      </c>
      <c r="K142" s="73">
        <f>VLOOKUP($B142,'Tillförd energi'!$B$2:$AS$506,MATCH(K$1,'Tillförd energi'!$B$1:$AQ$1,0),FALSE)</f>
        <v>0</v>
      </c>
      <c r="L142" s="73">
        <f>VLOOKUP($B142,'Tillförd energi'!$B$2:$AS$506,MATCH(L$1,'Tillförd energi'!$B$1:$AQ$1,0),FALSE)</f>
        <v>44.913400000000003</v>
      </c>
      <c r="M142" s="73">
        <f>VLOOKUP($B142,'Tillförd energi'!$B$2:$AS$506,MATCH(M$1,'Tillförd energi'!$B$1:$AQ$1,0),FALSE)</f>
        <v>514.39599999999996</v>
      </c>
      <c r="N142" s="73">
        <f>VLOOKUP($B142,'Tillförd energi'!$B$2:$AS$506,MATCH(N$1,'Tillförd energi'!$B$1:$AQ$1,0),FALSE)</f>
        <v>2.64567</v>
      </c>
      <c r="O142" s="73">
        <f>VLOOKUP($B142,'Tillförd energi'!$B$2:$AS$506,MATCH(O$1,'Tillförd energi'!$B$1:$AQ$1,0),FALSE)</f>
        <v>0</v>
      </c>
      <c r="P142" s="73">
        <f>VLOOKUP($B142,'Tillförd energi'!$B$2:$AS$506,MATCH(P$1,'Tillförd energi'!$B$1:$AQ$1,0),FALSE)</f>
        <v>0</v>
      </c>
      <c r="Q142" s="73">
        <f>VLOOKUP($B142,'Tillförd energi'!$B$2:$AS$506,MATCH(Q$1,'Tillförd energi'!$B$1:$AQ$1,0),FALSE)</f>
        <v>0</v>
      </c>
      <c r="R142" s="73">
        <f>VLOOKUP($B142,'Tillförd energi'!$B$2:$AS$506,MATCH(R$1,'Tillförd energi'!$B$1:$AQ$1,0),FALSE)</f>
        <v>0</v>
      </c>
      <c r="S142" s="73">
        <f>VLOOKUP($B142,'Tillförd energi'!$B$2:$AS$506,MATCH(S$1,'Tillförd energi'!$B$1:$AQ$1,0),FALSE)</f>
        <v>0</v>
      </c>
      <c r="T142" s="73">
        <f>VLOOKUP($B142,'Tillförd energi'!$B$2:$AS$506,MATCH(T$1,'Tillförd energi'!$B$1:$AQ$1,0),FALSE)</f>
        <v>0</v>
      </c>
      <c r="U142" s="73">
        <f>VLOOKUP($B142,'Tillförd energi'!$B$2:$AS$506,MATCH(U$1,'Tillförd energi'!$B$1:$AQ$1,0),FALSE)</f>
        <v>0</v>
      </c>
      <c r="V142" s="73">
        <f>VLOOKUP($B142,'Tillförd energi'!$B$2:$AS$506,MATCH(V$1,'Tillförd energi'!$B$1:$AQ$1,0),FALSE)</f>
        <v>9.81</v>
      </c>
      <c r="W142" s="73">
        <f>VLOOKUP($B142,'Tillförd energi'!$B$2:$AS$506,MATCH(W$1,'Tillförd energi'!$B$1:$AQ$1,0),FALSE)</f>
        <v>0</v>
      </c>
      <c r="X142" s="73">
        <f>VLOOKUP($B142,'Tillförd energi'!$B$2:$AS$506,MATCH(X$1,'Tillförd energi'!$B$1:$AQ$1,0),FALSE)</f>
        <v>0</v>
      </c>
      <c r="Y142" s="73">
        <f>VLOOKUP($B142,'Tillförd energi'!$B$2:$AS$506,MATCH(Y$1,'Tillförd energi'!$B$1:$AQ$1,0),FALSE)</f>
        <v>0</v>
      </c>
      <c r="Z142" s="73">
        <f>VLOOKUP($B142,'Tillförd energi'!$B$2:$AS$506,MATCH(Z$1,'Tillförd energi'!$B$1:$AQ$1,0),FALSE)</f>
        <v>0</v>
      </c>
      <c r="AA142" s="73">
        <f>VLOOKUP($B142,'Tillförd energi'!$B$2:$AS$506,MATCH(AA$1,'Tillförd energi'!$B$1:$AQ$1,0),FALSE)</f>
        <v>0</v>
      </c>
      <c r="AB142" s="73">
        <f>VLOOKUP($B142,'Tillförd energi'!$B$2:$AS$506,MATCH(AB$1,'Tillförd energi'!$B$1:$AQ$1,0),FALSE)</f>
        <v>159.38999999999999</v>
      </c>
      <c r="AC142" s="73">
        <f>VLOOKUP($B142,'Tillförd energi'!$B$2:$AS$506,MATCH(AC$1,'Tillförd energi'!$B$1:$AQ$1,0),FALSE)</f>
        <v>0</v>
      </c>
      <c r="AD142" s="73">
        <f>VLOOKUP($B142,'Tillförd energi'!$B$2:$AS$506,MATCH(AD$1,'Tillförd energi'!$B$1:$AQ$1,0),FALSE)</f>
        <v>0</v>
      </c>
      <c r="AF142" s="73">
        <f>VLOOKUP($B142,'Tillförd energi'!$B$2:$AS$506,MATCH(AF$1,'Tillförd energi'!$B$1:$AQ$1,0),FALSE)</f>
        <v>25.299099999999999</v>
      </c>
      <c r="AH142" s="73">
        <f>IFERROR(VLOOKUP(B142,Miljö!$B$1:$S$476,9,FALSE)/1,0)</f>
        <v>0</v>
      </c>
      <c r="AJ142" s="81">
        <f>IFERROR(VLOOKUP($B142,Miljö!$B$1:$S$500,MATCH("hjälpel exklusive kraftvärme (GWh)",Miljö!$B$1:$V$1,0),FALSE)/1,"")</f>
        <v>14.08</v>
      </c>
      <c r="AK142" s="81">
        <f t="shared" si="22"/>
        <v>14.08</v>
      </c>
      <c r="AL142" s="81">
        <f>VLOOKUP($B142,'Slutlig allokering'!$B$2:$AL$462,MATCH("Hjälpel kraftvärme",'Slutlig allokering'!$B$2:$AL$2,0),FALSE)</f>
        <v>11.219099999999999</v>
      </c>
      <c r="AN142" s="73">
        <f t="shared" si="23"/>
        <v>774.16193999999984</v>
      </c>
      <c r="AO142" s="73">
        <f t="shared" si="24"/>
        <v>774.16193999999984</v>
      </c>
      <c r="AP142" s="73">
        <f>IF(ISERROR(1/VLOOKUP($B142,Leveranser!$B$1:$S$500,MATCH("såld värme (gwh)",Leveranser!$B$1:$S$1,0),FALSE)),"",VLOOKUP($B142,Leveranser!$B$1:$S$500,MATCH("såld värme (gwh)",Leveranser!$B$1:$S$1,0),FALSE))</f>
        <v>676</v>
      </c>
      <c r="AQ142" s="73">
        <f>VLOOKUP($B142,Leveranser!$B$1:$Y$500,MATCH("Totalt såld fjärrvärme till andra fjärrvärmeföretag",Leveranser!$B$1:$AA$1,0),FALSE)</f>
        <v>0</v>
      </c>
      <c r="AR142" s="73">
        <f>IF(ISERROR(1/VLOOKUP($B142,Miljö!$B$1:$S$500,MATCH("Såld mängd produktionsspecifik fjärrvärme (GWh)",Miljö!$B$1:$R$1,0),FALSE)),0,VLOOKUP($B142,Miljö!$B$1:$S$500,MATCH("Såld mängd produktionsspecifik fjärrvärme (GWh)",Miljö!$B$1:$R$1,0),FALSE))</f>
        <v>0</v>
      </c>
      <c r="AS142" s="82">
        <f t="shared" si="29"/>
        <v>0.87320231733427778</v>
      </c>
      <c r="AU142" s="73" t="str">
        <f>VLOOKUP($B142,'Miljövärden urval för publ'!$B$2:$I$486,7,FALSE)</f>
        <v>Ja</v>
      </c>
      <c r="AV142" s="73" t="str">
        <f>VLOOKUP($B142,'Miljövärden urval för publ'!$B$2:$I$486,6,FALSE)</f>
        <v>Ja</v>
      </c>
      <c r="AZ142" s="73">
        <f t="shared" si="25"/>
        <v>25.299099999999999</v>
      </c>
      <c r="BA142" s="73">
        <f t="shared" si="30"/>
        <v>0</v>
      </c>
      <c r="BB142" s="73">
        <f t="shared" si="26"/>
        <v>561.95506999999998</v>
      </c>
      <c r="BC142" s="73">
        <f t="shared" si="27"/>
        <v>0</v>
      </c>
      <c r="BE142" s="73">
        <f t="shared" si="31"/>
        <v>0</v>
      </c>
      <c r="BF142" s="73">
        <f t="shared" si="32"/>
        <v>0</v>
      </c>
      <c r="BH142" s="73">
        <f t="shared" si="28"/>
        <v>571.76506999999992</v>
      </c>
    </row>
    <row r="143" spans="1:60" ht="14.5" x14ac:dyDescent="0.35">
      <c r="A143" t="s">
        <v>162</v>
      </c>
      <c r="B143" t="s">
        <v>164</v>
      </c>
      <c r="C143" s="73">
        <f>VLOOKUP($B143,'Tillförd energi'!$B$2:$AS$506,MATCH(C$1,'Tillförd energi'!$B$1:$AQ$1,0),FALSE)</f>
        <v>0</v>
      </c>
      <c r="D143" s="73">
        <f>VLOOKUP($B143,'Tillförd energi'!$B$2:$AS$506,MATCH(D$1,'Tillförd energi'!$B$1:$AQ$1,0),FALSE)</f>
        <v>0</v>
      </c>
      <c r="E143" s="73">
        <f>VLOOKUP($B143,'Tillförd energi'!$B$2:$AS$506,MATCH(E$1,'Tillförd energi'!$B$1:$AQ$1,0),FALSE)</f>
        <v>0</v>
      </c>
      <c r="F143" s="73">
        <f>VLOOKUP($B143,'Tillförd energi'!$B$2:$AS$506,MATCH(F$1,'Tillförd energi'!$B$1:$AQ$1,0),FALSE)</f>
        <v>0</v>
      </c>
      <c r="G143" s="73">
        <f>VLOOKUP($B143,'Tillförd energi'!$B$2:$AS$506,MATCH(G$1,'Tillförd energi'!$B$1:$AQ$1,0),FALSE)</f>
        <v>0</v>
      </c>
      <c r="H143" s="73">
        <f>VLOOKUP($B143,'Tillförd energi'!$B$2:$AS$506,MATCH(H$1,'Tillförd energi'!$B$1:$AQ$1,0),FALSE)</f>
        <v>0</v>
      </c>
      <c r="I143" s="73">
        <f>VLOOKUP($B143,'Tillförd energi'!$B$2:$AS$506,MATCH(I$1,'Tillförd energi'!$B$1:$AQ$1,0),FALSE)</f>
        <v>0</v>
      </c>
      <c r="J143" s="73">
        <f>VLOOKUP($B143,'Tillförd energi'!$B$2:$AS$506,MATCH(J$1,'Tillförd energi'!$B$1:$AQ$1,0),FALSE)</f>
        <v>0</v>
      </c>
      <c r="K143" s="73">
        <f>VLOOKUP($B143,'Tillförd energi'!$B$2:$AS$506,MATCH(K$1,'Tillförd energi'!$B$1:$AQ$1,0),FALSE)</f>
        <v>0</v>
      </c>
      <c r="L143" s="73">
        <f>VLOOKUP($B143,'Tillförd energi'!$B$2:$AS$506,MATCH(L$1,'Tillförd energi'!$B$1:$AQ$1,0),FALSE)</f>
        <v>0</v>
      </c>
      <c r="M143" s="73">
        <f>VLOOKUP($B143,'Tillförd energi'!$B$2:$AS$506,MATCH(M$1,'Tillförd energi'!$B$1:$AQ$1,0),FALSE)</f>
        <v>0</v>
      </c>
      <c r="N143" s="73">
        <f>VLOOKUP($B143,'Tillförd energi'!$B$2:$AS$506,MATCH(N$1,'Tillförd energi'!$B$1:$AQ$1,0),FALSE)</f>
        <v>0</v>
      </c>
      <c r="O143" s="73">
        <f>VLOOKUP($B143,'Tillförd energi'!$B$2:$AS$506,MATCH(O$1,'Tillförd energi'!$B$1:$AQ$1,0),FALSE)</f>
        <v>0</v>
      </c>
      <c r="P143" s="73">
        <f>VLOOKUP($B143,'Tillförd energi'!$B$2:$AS$506,MATCH(P$1,'Tillförd energi'!$B$1:$AQ$1,0),FALSE)</f>
        <v>0</v>
      </c>
      <c r="Q143" s="73">
        <f>VLOOKUP($B143,'Tillförd energi'!$B$2:$AS$506,MATCH(Q$1,'Tillförd energi'!$B$1:$AQ$1,0),FALSE)</f>
        <v>0</v>
      </c>
      <c r="R143" s="73">
        <f>VLOOKUP($B143,'Tillförd energi'!$B$2:$AS$506,MATCH(R$1,'Tillförd energi'!$B$1:$AQ$1,0),FALSE)</f>
        <v>0</v>
      </c>
      <c r="S143" s="73">
        <f>VLOOKUP($B143,'Tillförd energi'!$B$2:$AS$506,MATCH(S$1,'Tillförd energi'!$B$1:$AQ$1,0),FALSE)</f>
        <v>0</v>
      </c>
      <c r="T143" s="73">
        <f>VLOOKUP($B143,'Tillförd energi'!$B$2:$AS$506,MATCH(T$1,'Tillförd energi'!$B$1:$AQ$1,0),FALSE)</f>
        <v>0</v>
      </c>
      <c r="U143" s="73">
        <f>VLOOKUP($B143,'Tillförd energi'!$B$2:$AS$506,MATCH(U$1,'Tillförd energi'!$B$1:$AQ$1,0),FALSE)</f>
        <v>0</v>
      </c>
      <c r="V143" s="73">
        <f>VLOOKUP($B143,'Tillförd energi'!$B$2:$AS$506,MATCH(V$1,'Tillförd energi'!$B$1:$AQ$1,0),FALSE)</f>
        <v>0</v>
      </c>
      <c r="W143" s="73">
        <f>VLOOKUP($B143,'Tillförd energi'!$B$2:$AS$506,MATCH(W$1,'Tillförd energi'!$B$1:$AQ$1,0),FALSE)</f>
        <v>0</v>
      </c>
      <c r="X143" s="73">
        <f>VLOOKUP($B143,'Tillförd energi'!$B$2:$AS$506,MATCH(X$1,'Tillförd energi'!$B$1:$AQ$1,0),FALSE)</f>
        <v>0</v>
      </c>
      <c r="Y143" s="73">
        <f>VLOOKUP($B143,'Tillförd energi'!$B$2:$AS$506,MATCH(Y$1,'Tillförd energi'!$B$1:$AQ$1,0),FALSE)</f>
        <v>0</v>
      </c>
      <c r="Z143" s="73">
        <f>VLOOKUP($B143,'Tillförd energi'!$B$2:$AS$506,MATCH(Z$1,'Tillförd energi'!$B$1:$AQ$1,0),FALSE)</f>
        <v>0</v>
      </c>
      <c r="AA143" s="73">
        <f>VLOOKUP($B143,'Tillförd energi'!$B$2:$AS$506,MATCH(AA$1,'Tillförd energi'!$B$1:$AQ$1,0),FALSE)</f>
        <v>0</v>
      </c>
      <c r="AB143" s="73">
        <f>VLOOKUP($B143,'Tillförd energi'!$B$2:$AS$506,MATCH(AB$1,'Tillförd energi'!$B$1:$AQ$1,0),FALSE)</f>
        <v>0</v>
      </c>
      <c r="AC143" s="73">
        <f>VLOOKUP($B143,'Tillförd energi'!$B$2:$AS$506,MATCH(AC$1,'Tillförd energi'!$B$1:$AQ$1,0),FALSE)</f>
        <v>0</v>
      </c>
      <c r="AD143" s="73">
        <f>VLOOKUP($B143,'Tillförd energi'!$B$2:$AS$506,MATCH(AD$1,'Tillförd energi'!$B$1:$AQ$1,0),FALSE)</f>
        <v>0</v>
      </c>
      <c r="AF143" s="73">
        <f>VLOOKUP($B143,'Tillförd energi'!$B$2:$AS$506,MATCH(AF$1,'Tillförd energi'!$B$1:$AQ$1,0),FALSE)</f>
        <v>0</v>
      </c>
      <c r="AH143" s="73">
        <f>IFERROR(VLOOKUP(B143,Miljö!$B$1:$S$476,9,FALSE)/1,0)</f>
        <v>0</v>
      </c>
      <c r="AJ143" s="81" t="str">
        <f>IFERROR(VLOOKUP($B143,Miljö!$B$1:$S$500,MATCH("hjälpel exklusive kraftvärme (GWh)",Miljö!$B$1:$V$1,0),FALSE)/1,"")</f>
        <v/>
      </c>
      <c r="AK143" s="81">
        <f t="shared" si="22"/>
        <v>0</v>
      </c>
      <c r="AL143" s="81">
        <f>VLOOKUP($B143,'Slutlig allokering'!$B$2:$AL$462,MATCH("Hjälpel kraftvärme",'Slutlig allokering'!$B$2:$AL$2,0),FALSE)</f>
        <v>0</v>
      </c>
      <c r="AN143" s="73">
        <f t="shared" si="23"/>
        <v>0</v>
      </c>
      <c r="AO143" s="73">
        <f t="shared" si="24"/>
        <v>0</v>
      </c>
      <c r="AP143" s="73" t="str">
        <f>IF(ISERROR(1/VLOOKUP($B143,Leveranser!$B$1:$S$500,MATCH("såld värme (gwh)",Leveranser!$B$1:$S$1,0),FALSE)),"",VLOOKUP($B143,Leveranser!$B$1:$S$500,MATCH("såld värme (gwh)",Leveranser!$B$1:$S$1,0),FALSE))</f>
        <v/>
      </c>
      <c r="AQ143" s="73">
        <f>VLOOKUP($B143,Leveranser!$B$1:$Y$500,MATCH("Totalt såld fjärrvärme till andra fjärrvärmeföretag",Leveranser!$B$1:$AA$1,0),FALSE)</f>
        <v>0</v>
      </c>
      <c r="AR143" s="73">
        <f>IF(ISERROR(1/VLOOKUP($B143,Miljö!$B$1:$S$500,MATCH("Såld mängd produktionsspecifik fjärrvärme (GWh)",Miljö!$B$1:$R$1,0),FALSE)),0,VLOOKUP($B143,Miljö!$B$1:$S$500,MATCH("Såld mängd produktionsspecifik fjärrvärme (GWh)",Miljö!$B$1:$R$1,0),FALSE))</f>
        <v>0</v>
      </c>
      <c r="AS143" s="82" t="str">
        <f t="shared" si="29"/>
        <v/>
      </c>
      <c r="AU143" s="73" t="str">
        <f>VLOOKUP($B143,'Miljövärden urval för publ'!$B$2:$I$486,7,FALSE)</f>
        <v>Nej</v>
      </c>
      <c r="AV143" s="73" t="str">
        <f>VLOOKUP($B143,'Miljövärden urval för publ'!$B$2:$I$486,6,FALSE)</f>
        <v>Nej</v>
      </c>
      <c r="AZ143" s="73">
        <f t="shared" si="25"/>
        <v>0</v>
      </c>
      <c r="BA143" s="73">
        <f t="shared" si="30"/>
        <v>0</v>
      </c>
      <c r="BB143" s="73">
        <f t="shared" si="26"/>
        <v>0</v>
      </c>
      <c r="BC143" s="73">
        <f t="shared" si="27"/>
        <v>0</v>
      </c>
      <c r="BE143" s="73">
        <f t="shared" si="31"/>
        <v>0</v>
      </c>
      <c r="BF143" s="73">
        <f t="shared" si="32"/>
        <v>0</v>
      </c>
      <c r="BH143" s="73">
        <f t="shared" si="28"/>
        <v>0</v>
      </c>
    </row>
    <row r="144" spans="1:60" ht="14.5" x14ac:dyDescent="0.35">
      <c r="A144" t="s">
        <v>162</v>
      </c>
      <c r="B144" t="s">
        <v>165</v>
      </c>
      <c r="C144" s="73">
        <f>VLOOKUP($B144,'Tillförd energi'!$B$2:$AS$506,MATCH(C$1,'Tillförd energi'!$B$1:$AQ$1,0),FALSE)</f>
        <v>0</v>
      </c>
      <c r="D144" s="73">
        <f>VLOOKUP($B144,'Tillförd energi'!$B$2:$AS$506,MATCH(D$1,'Tillförd energi'!$B$1:$AQ$1,0),FALSE)</f>
        <v>7.0000000000000007E-2</v>
      </c>
      <c r="E144" s="73">
        <f>VLOOKUP($B144,'Tillförd energi'!$B$2:$AS$506,MATCH(E$1,'Tillförd energi'!$B$1:$AQ$1,0),FALSE)</f>
        <v>0</v>
      </c>
      <c r="F144" s="73">
        <f>VLOOKUP($B144,'Tillförd energi'!$B$2:$AS$506,MATCH(F$1,'Tillförd energi'!$B$1:$AQ$1,0),FALSE)</f>
        <v>0</v>
      </c>
      <c r="G144" s="73">
        <f>VLOOKUP($B144,'Tillförd energi'!$B$2:$AS$506,MATCH(G$1,'Tillförd energi'!$B$1:$AQ$1,0),FALSE)</f>
        <v>0</v>
      </c>
      <c r="H144" s="73">
        <f>VLOOKUP($B144,'Tillförd energi'!$B$2:$AS$506,MATCH(H$1,'Tillförd energi'!$B$1:$AQ$1,0),FALSE)</f>
        <v>0</v>
      </c>
      <c r="I144" s="73">
        <f>VLOOKUP($B144,'Tillförd energi'!$B$2:$AS$506,MATCH(I$1,'Tillförd energi'!$B$1:$AQ$1,0),FALSE)</f>
        <v>0</v>
      </c>
      <c r="J144" s="73">
        <f>VLOOKUP($B144,'Tillförd energi'!$B$2:$AS$506,MATCH(J$1,'Tillförd energi'!$B$1:$AQ$1,0),FALSE)</f>
        <v>0</v>
      </c>
      <c r="K144" s="73">
        <f>VLOOKUP($B144,'Tillförd energi'!$B$2:$AS$506,MATCH(K$1,'Tillförd energi'!$B$1:$AQ$1,0),FALSE)</f>
        <v>0</v>
      </c>
      <c r="L144" s="73">
        <f>VLOOKUP($B144,'Tillförd energi'!$B$2:$AS$506,MATCH(L$1,'Tillförd energi'!$B$1:$AQ$1,0),FALSE)</f>
        <v>0</v>
      </c>
      <c r="M144" s="73">
        <f>VLOOKUP($B144,'Tillförd energi'!$B$2:$AS$506,MATCH(M$1,'Tillförd energi'!$B$1:$AQ$1,0),FALSE)</f>
        <v>0</v>
      </c>
      <c r="N144" s="73">
        <f>VLOOKUP($B144,'Tillförd energi'!$B$2:$AS$506,MATCH(N$1,'Tillförd energi'!$B$1:$AQ$1,0),FALSE)</f>
        <v>0</v>
      </c>
      <c r="O144" s="73">
        <f>VLOOKUP($B144,'Tillförd energi'!$B$2:$AS$506,MATCH(O$1,'Tillförd energi'!$B$1:$AQ$1,0),FALSE)</f>
        <v>0</v>
      </c>
      <c r="P144" s="73">
        <f>VLOOKUP($B144,'Tillförd energi'!$B$2:$AS$506,MATCH(P$1,'Tillförd energi'!$B$1:$AQ$1,0),FALSE)</f>
        <v>0</v>
      </c>
      <c r="Q144" s="73">
        <f>VLOOKUP($B144,'Tillförd energi'!$B$2:$AS$506,MATCH(Q$1,'Tillförd energi'!$B$1:$AQ$1,0),FALSE)</f>
        <v>1.0740000000000001</v>
      </c>
      <c r="R144" s="73">
        <f>VLOOKUP($B144,'Tillförd energi'!$B$2:$AS$506,MATCH(R$1,'Tillförd energi'!$B$1:$AQ$1,0),FALSE)</f>
        <v>0</v>
      </c>
      <c r="S144" s="73">
        <f>VLOOKUP($B144,'Tillförd energi'!$B$2:$AS$506,MATCH(S$1,'Tillförd energi'!$B$1:$AQ$1,0),FALSE)</f>
        <v>0</v>
      </c>
      <c r="T144" s="73">
        <f>VLOOKUP($B144,'Tillförd energi'!$B$2:$AS$506,MATCH(T$1,'Tillförd energi'!$B$1:$AQ$1,0),FALSE)</f>
        <v>0</v>
      </c>
      <c r="U144" s="73">
        <f>VLOOKUP($B144,'Tillförd energi'!$B$2:$AS$506,MATCH(U$1,'Tillförd energi'!$B$1:$AQ$1,0),FALSE)</f>
        <v>0</v>
      </c>
      <c r="V144" s="73">
        <f>VLOOKUP($B144,'Tillförd energi'!$B$2:$AS$506,MATCH(V$1,'Tillförd energi'!$B$1:$AQ$1,0),FALSE)</f>
        <v>0</v>
      </c>
      <c r="W144" s="73">
        <f>VLOOKUP($B144,'Tillförd energi'!$B$2:$AS$506,MATCH(W$1,'Tillförd energi'!$B$1:$AQ$1,0),FALSE)</f>
        <v>0</v>
      </c>
      <c r="X144" s="73">
        <f>VLOOKUP($B144,'Tillförd energi'!$B$2:$AS$506,MATCH(X$1,'Tillförd energi'!$B$1:$AQ$1,0),FALSE)</f>
        <v>0</v>
      </c>
      <c r="Y144" s="73">
        <f>VLOOKUP($B144,'Tillförd energi'!$B$2:$AS$506,MATCH(Y$1,'Tillförd energi'!$B$1:$AQ$1,0),FALSE)</f>
        <v>0</v>
      </c>
      <c r="Z144" s="73">
        <f>VLOOKUP($B144,'Tillförd energi'!$B$2:$AS$506,MATCH(Z$1,'Tillförd energi'!$B$1:$AQ$1,0),FALSE)</f>
        <v>0</v>
      </c>
      <c r="AA144" s="73">
        <f>VLOOKUP($B144,'Tillförd energi'!$B$2:$AS$506,MATCH(AA$1,'Tillförd energi'!$B$1:$AQ$1,0),FALSE)</f>
        <v>0</v>
      </c>
      <c r="AB144" s="73">
        <f>VLOOKUP($B144,'Tillförd energi'!$B$2:$AS$506,MATCH(AB$1,'Tillförd energi'!$B$1:$AQ$1,0),FALSE)</f>
        <v>0</v>
      </c>
      <c r="AC144" s="73">
        <f>VLOOKUP($B144,'Tillförd energi'!$B$2:$AS$506,MATCH(AC$1,'Tillförd energi'!$B$1:$AQ$1,0),FALSE)</f>
        <v>0</v>
      </c>
      <c r="AD144" s="73">
        <f>VLOOKUP($B144,'Tillförd energi'!$B$2:$AS$506,MATCH(AD$1,'Tillförd energi'!$B$1:$AQ$1,0),FALSE)</f>
        <v>0</v>
      </c>
      <c r="AF144" s="73">
        <f>VLOOKUP($B144,'Tillförd energi'!$B$2:$AS$506,MATCH(AF$1,'Tillförd energi'!$B$1:$AQ$1,0),FALSE)</f>
        <v>0.02</v>
      </c>
      <c r="AH144" s="73">
        <f>IFERROR(VLOOKUP(B144,Miljö!$B$1:$S$476,9,FALSE)/1,0)</f>
        <v>0</v>
      </c>
      <c r="AJ144" s="81">
        <f>IFERROR(VLOOKUP($B144,Miljö!$B$1:$S$500,MATCH("hjälpel exklusive kraftvärme (GWh)",Miljö!$B$1:$V$1,0),FALSE)/1,"")</f>
        <v>0.02</v>
      </c>
      <c r="AK144" s="81">
        <f t="shared" si="22"/>
        <v>0.02</v>
      </c>
      <c r="AL144" s="81">
        <f>VLOOKUP($B144,'Slutlig allokering'!$B$2:$AL$462,MATCH("Hjälpel kraftvärme",'Slutlig allokering'!$B$2:$AL$2,0),FALSE)</f>
        <v>0</v>
      </c>
      <c r="AN144" s="73">
        <f t="shared" si="23"/>
        <v>1.1640000000000001</v>
      </c>
      <c r="AO144" s="73">
        <f t="shared" si="24"/>
        <v>1.1640000000000001</v>
      </c>
      <c r="AP144" s="73">
        <f>IF(ISERROR(1/VLOOKUP($B144,Leveranser!$B$1:$S$500,MATCH("såld värme (gwh)",Leveranser!$B$1:$S$1,0),FALSE)),"",VLOOKUP($B144,Leveranser!$B$1:$S$500,MATCH("såld värme (gwh)",Leveranser!$B$1:$S$1,0),FALSE))</f>
        <v>0.9</v>
      </c>
      <c r="AQ144" s="73">
        <f>VLOOKUP($B144,Leveranser!$B$1:$Y$500,MATCH("Totalt såld fjärrvärme till andra fjärrvärmeföretag",Leveranser!$B$1:$AA$1,0),FALSE)</f>
        <v>0</v>
      </c>
      <c r="AR144" s="73">
        <f>IF(ISERROR(1/VLOOKUP($B144,Miljö!$B$1:$S$500,MATCH("Såld mängd produktionsspecifik fjärrvärme (GWh)",Miljö!$B$1:$R$1,0),FALSE)),0,VLOOKUP($B144,Miljö!$B$1:$S$500,MATCH("Såld mängd produktionsspecifik fjärrvärme (GWh)",Miljö!$B$1:$R$1,0),FALSE))</f>
        <v>0</v>
      </c>
      <c r="AS144" s="82">
        <f t="shared" si="29"/>
        <v>0.77319587628865971</v>
      </c>
      <c r="AU144" s="73" t="str">
        <f>VLOOKUP($B144,'Miljövärden urval för publ'!$B$2:$I$486,7,FALSE)</f>
        <v>Ja</v>
      </c>
      <c r="AV144" s="73" t="str">
        <f>VLOOKUP($B144,'Miljövärden urval för publ'!$B$2:$I$486,6,FALSE)</f>
        <v>Ja</v>
      </c>
      <c r="AZ144" s="73">
        <f t="shared" si="25"/>
        <v>0.02</v>
      </c>
      <c r="BA144" s="73">
        <f t="shared" si="30"/>
        <v>0</v>
      </c>
      <c r="BB144" s="73">
        <f t="shared" si="26"/>
        <v>0</v>
      </c>
      <c r="BC144" s="73">
        <f t="shared" si="27"/>
        <v>1.0740000000000001</v>
      </c>
      <c r="BE144" s="73">
        <f t="shared" si="31"/>
        <v>0</v>
      </c>
      <c r="BF144" s="73">
        <f t="shared" si="32"/>
        <v>0</v>
      </c>
      <c r="BH144" s="73">
        <f t="shared" si="28"/>
        <v>1.0740000000000001</v>
      </c>
    </row>
    <row r="145" spans="1:60" ht="14.5" x14ac:dyDescent="0.35">
      <c r="A145" t="s">
        <v>162</v>
      </c>
      <c r="B145" t="s">
        <v>166</v>
      </c>
      <c r="C145" s="73">
        <f>VLOOKUP($B145,'Tillförd energi'!$B$2:$AS$506,MATCH(C$1,'Tillförd energi'!$B$1:$AQ$1,0),FALSE)</f>
        <v>0</v>
      </c>
      <c r="D145" s="73">
        <f>VLOOKUP($B145,'Tillförd energi'!$B$2:$AS$506,MATCH(D$1,'Tillförd energi'!$B$1:$AQ$1,0),FALSE)</f>
        <v>0.112</v>
      </c>
      <c r="E145" s="73">
        <f>VLOOKUP($B145,'Tillförd energi'!$B$2:$AS$506,MATCH(E$1,'Tillförd energi'!$B$1:$AQ$1,0),FALSE)</f>
        <v>0</v>
      </c>
      <c r="F145" s="73">
        <f>VLOOKUP($B145,'Tillförd energi'!$B$2:$AS$506,MATCH(F$1,'Tillförd energi'!$B$1:$AQ$1,0),FALSE)</f>
        <v>0</v>
      </c>
      <c r="G145" s="73">
        <f>VLOOKUP($B145,'Tillförd energi'!$B$2:$AS$506,MATCH(G$1,'Tillförd energi'!$B$1:$AQ$1,0),FALSE)</f>
        <v>0</v>
      </c>
      <c r="H145" s="73">
        <f>VLOOKUP($B145,'Tillförd energi'!$B$2:$AS$506,MATCH(H$1,'Tillförd energi'!$B$1:$AQ$1,0),FALSE)</f>
        <v>0</v>
      </c>
      <c r="I145" s="73">
        <f>VLOOKUP($B145,'Tillförd energi'!$B$2:$AS$506,MATCH(I$1,'Tillförd energi'!$B$1:$AQ$1,0),FALSE)</f>
        <v>0</v>
      </c>
      <c r="J145" s="73">
        <f>VLOOKUP($B145,'Tillförd energi'!$B$2:$AS$506,MATCH(J$1,'Tillförd energi'!$B$1:$AQ$1,0),FALSE)</f>
        <v>0</v>
      </c>
      <c r="K145" s="73">
        <f>VLOOKUP($B145,'Tillförd energi'!$B$2:$AS$506,MATCH(K$1,'Tillförd energi'!$B$1:$AQ$1,0),FALSE)</f>
        <v>0</v>
      </c>
      <c r="L145" s="73">
        <f>VLOOKUP($B145,'Tillförd energi'!$B$2:$AS$506,MATCH(L$1,'Tillförd energi'!$B$1:$AQ$1,0),FALSE)</f>
        <v>0</v>
      </c>
      <c r="M145" s="73">
        <f>VLOOKUP($B145,'Tillförd energi'!$B$2:$AS$506,MATCH(M$1,'Tillförd energi'!$B$1:$AQ$1,0),FALSE)</f>
        <v>0</v>
      </c>
      <c r="N145" s="73">
        <f>VLOOKUP($B145,'Tillförd energi'!$B$2:$AS$506,MATCH(N$1,'Tillförd energi'!$B$1:$AQ$1,0),FALSE)</f>
        <v>0</v>
      </c>
      <c r="O145" s="73">
        <f>VLOOKUP($B145,'Tillförd energi'!$B$2:$AS$506,MATCH(O$1,'Tillförd energi'!$B$1:$AQ$1,0),FALSE)</f>
        <v>0</v>
      </c>
      <c r="P145" s="73">
        <f>VLOOKUP($B145,'Tillförd energi'!$B$2:$AS$506,MATCH(P$1,'Tillförd energi'!$B$1:$AQ$1,0),FALSE)</f>
        <v>0</v>
      </c>
      <c r="Q145" s="73">
        <f>VLOOKUP($B145,'Tillförd energi'!$B$2:$AS$506,MATCH(Q$1,'Tillförd energi'!$B$1:$AQ$1,0),FALSE)</f>
        <v>5.51</v>
      </c>
      <c r="R145" s="73">
        <f>VLOOKUP($B145,'Tillförd energi'!$B$2:$AS$506,MATCH(R$1,'Tillförd energi'!$B$1:$AQ$1,0),FALSE)</f>
        <v>0</v>
      </c>
      <c r="S145" s="73">
        <f>VLOOKUP($B145,'Tillförd energi'!$B$2:$AS$506,MATCH(S$1,'Tillförd energi'!$B$1:$AQ$1,0),FALSE)</f>
        <v>0</v>
      </c>
      <c r="T145" s="73">
        <f>VLOOKUP($B145,'Tillförd energi'!$B$2:$AS$506,MATCH(T$1,'Tillförd energi'!$B$1:$AQ$1,0),FALSE)</f>
        <v>0</v>
      </c>
      <c r="U145" s="73">
        <f>VLOOKUP($B145,'Tillförd energi'!$B$2:$AS$506,MATCH(U$1,'Tillförd energi'!$B$1:$AQ$1,0),FALSE)</f>
        <v>0</v>
      </c>
      <c r="V145" s="73">
        <f>VLOOKUP($B145,'Tillförd energi'!$B$2:$AS$506,MATCH(V$1,'Tillförd energi'!$B$1:$AQ$1,0),FALSE)</f>
        <v>2.34</v>
      </c>
      <c r="W145" s="73">
        <f>VLOOKUP($B145,'Tillförd energi'!$B$2:$AS$506,MATCH(W$1,'Tillförd energi'!$B$1:$AQ$1,0),FALSE)</f>
        <v>0</v>
      </c>
      <c r="X145" s="73">
        <f>VLOOKUP($B145,'Tillförd energi'!$B$2:$AS$506,MATCH(X$1,'Tillförd energi'!$B$1:$AQ$1,0),FALSE)</f>
        <v>0</v>
      </c>
      <c r="Y145" s="73">
        <f>VLOOKUP($B145,'Tillförd energi'!$B$2:$AS$506,MATCH(Y$1,'Tillförd energi'!$B$1:$AQ$1,0),FALSE)</f>
        <v>0</v>
      </c>
      <c r="Z145" s="73">
        <f>VLOOKUP($B145,'Tillförd energi'!$B$2:$AS$506,MATCH(Z$1,'Tillförd energi'!$B$1:$AQ$1,0),FALSE)</f>
        <v>0</v>
      </c>
      <c r="AA145" s="73">
        <f>VLOOKUP($B145,'Tillförd energi'!$B$2:$AS$506,MATCH(AA$1,'Tillförd energi'!$B$1:$AQ$1,0),FALSE)</f>
        <v>0</v>
      </c>
      <c r="AB145" s="73">
        <f>VLOOKUP($B145,'Tillförd energi'!$B$2:$AS$506,MATCH(AB$1,'Tillförd energi'!$B$1:$AQ$1,0),FALSE)</f>
        <v>0</v>
      </c>
      <c r="AC145" s="73">
        <f>VLOOKUP($B145,'Tillförd energi'!$B$2:$AS$506,MATCH(AC$1,'Tillförd energi'!$B$1:$AQ$1,0),FALSE)</f>
        <v>0</v>
      </c>
      <c r="AD145" s="73">
        <f>VLOOKUP($B145,'Tillförd energi'!$B$2:$AS$506,MATCH(AD$1,'Tillförd energi'!$B$1:$AQ$1,0),FALSE)</f>
        <v>0</v>
      </c>
      <c r="AF145" s="73">
        <f>VLOOKUP($B145,'Tillförd energi'!$B$2:$AS$506,MATCH(AF$1,'Tillförd energi'!$B$1:$AQ$1,0),FALSE)</f>
        <v>0.2</v>
      </c>
      <c r="AH145" s="73">
        <f>IFERROR(VLOOKUP(B145,Miljö!$B$1:$S$476,9,FALSE)/1,0)</f>
        <v>0</v>
      </c>
      <c r="AJ145" s="81">
        <f>IFERROR(VLOOKUP($B145,Miljö!$B$1:$S$500,MATCH("hjälpel exklusive kraftvärme (GWh)",Miljö!$B$1:$V$1,0),FALSE)/1,"")</f>
        <v>0.2</v>
      </c>
      <c r="AK145" s="81">
        <f t="shared" si="22"/>
        <v>0.2</v>
      </c>
      <c r="AL145" s="81">
        <f>VLOOKUP($B145,'Slutlig allokering'!$B$2:$AL$462,MATCH("Hjälpel kraftvärme",'Slutlig allokering'!$B$2:$AL$2,0),FALSE)</f>
        <v>0</v>
      </c>
      <c r="AN145" s="73">
        <f t="shared" si="23"/>
        <v>8.161999999999999</v>
      </c>
      <c r="AO145" s="73">
        <f t="shared" si="24"/>
        <v>8.161999999999999</v>
      </c>
      <c r="AP145" s="73">
        <f>IF(ISERROR(1/VLOOKUP($B145,Leveranser!$B$1:$S$500,MATCH("såld värme (gwh)",Leveranser!$B$1:$S$1,0),FALSE)),"",VLOOKUP($B145,Leveranser!$B$1:$S$500,MATCH("såld värme (gwh)",Leveranser!$B$1:$S$1,0),FALSE))</f>
        <v>6.9</v>
      </c>
      <c r="AQ145" s="73">
        <f>VLOOKUP($B145,Leveranser!$B$1:$Y$500,MATCH("Totalt såld fjärrvärme till andra fjärrvärmeföretag",Leveranser!$B$1:$AA$1,0),FALSE)</f>
        <v>0</v>
      </c>
      <c r="AR145" s="73">
        <f>IF(ISERROR(1/VLOOKUP($B145,Miljö!$B$1:$S$500,MATCH("Såld mängd produktionsspecifik fjärrvärme (GWh)",Miljö!$B$1:$R$1,0),FALSE)),0,VLOOKUP($B145,Miljö!$B$1:$S$500,MATCH("Såld mängd produktionsspecifik fjärrvärme (GWh)",Miljö!$B$1:$R$1,0),FALSE))</f>
        <v>0</v>
      </c>
      <c r="AS145" s="82">
        <f t="shared" si="29"/>
        <v>0.84538103406027953</v>
      </c>
      <c r="AU145" s="73" t="str">
        <f>VLOOKUP($B145,'Miljövärden urval för publ'!$B$2:$I$486,7,FALSE)</f>
        <v>Ja</v>
      </c>
      <c r="AV145" s="73" t="str">
        <f>VLOOKUP($B145,'Miljövärden urval för publ'!$B$2:$I$486,6,FALSE)</f>
        <v>Ja</v>
      </c>
      <c r="AZ145" s="73">
        <f t="shared" si="25"/>
        <v>0.2</v>
      </c>
      <c r="BA145" s="73">
        <f t="shared" si="30"/>
        <v>0</v>
      </c>
      <c r="BB145" s="73">
        <f t="shared" si="26"/>
        <v>0</v>
      </c>
      <c r="BC145" s="73">
        <f t="shared" si="27"/>
        <v>5.51</v>
      </c>
      <c r="BE145" s="73">
        <f t="shared" si="31"/>
        <v>0</v>
      </c>
      <c r="BF145" s="73">
        <f t="shared" si="32"/>
        <v>0</v>
      </c>
      <c r="BH145" s="73">
        <f t="shared" si="28"/>
        <v>7.85</v>
      </c>
    </row>
    <row r="146" spans="1:60" ht="14.5" x14ac:dyDescent="0.35">
      <c r="A146" t="s">
        <v>167</v>
      </c>
      <c r="B146" t="s">
        <v>168</v>
      </c>
      <c r="C146" s="73">
        <f>VLOOKUP($B146,'Tillförd energi'!$B$2:$AS$506,MATCH(C$1,'Tillförd energi'!$B$1:$AQ$1,0),FALSE)</f>
        <v>0</v>
      </c>
      <c r="D146" s="73">
        <f>VLOOKUP($B146,'Tillförd energi'!$B$2:$AS$506,MATCH(D$1,'Tillförd energi'!$B$1:$AQ$1,0),FALSE)</f>
        <v>0</v>
      </c>
      <c r="E146" s="73">
        <f>VLOOKUP($B146,'Tillförd energi'!$B$2:$AS$506,MATCH(E$1,'Tillförd energi'!$B$1:$AQ$1,0),FALSE)</f>
        <v>0</v>
      </c>
      <c r="F146" s="73">
        <f>VLOOKUP($B146,'Tillförd energi'!$B$2:$AS$506,MATCH(F$1,'Tillförd energi'!$B$1:$AQ$1,0),FALSE)</f>
        <v>0</v>
      </c>
      <c r="G146" s="73">
        <f>VLOOKUP($B146,'Tillförd energi'!$B$2:$AS$506,MATCH(G$1,'Tillförd energi'!$B$1:$AQ$1,0),FALSE)</f>
        <v>0</v>
      </c>
      <c r="H146" s="73">
        <f>VLOOKUP($B146,'Tillförd energi'!$B$2:$AS$506,MATCH(H$1,'Tillförd energi'!$B$1:$AQ$1,0),FALSE)</f>
        <v>0</v>
      </c>
      <c r="I146" s="73">
        <f>VLOOKUP($B146,'Tillförd energi'!$B$2:$AS$506,MATCH(I$1,'Tillförd energi'!$B$1:$AQ$1,0),FALSE)</f>
        <v>0</v>
      </c>
      <c r="J146" s="73">
        <f>VLOOKUP($B146,'Tillförd energi'!$B$2:$AS$506,MATCH(J$1,'Tillförd energi'!$B$1:$AQ$1,0),FALSE)</f>
        <v>0</v>
      </c>
      <c r="K146" s="73">
        <f>VLOOKUP($B146,'Tillförd energi'!$B$2:$AS$506,MATCH(K$1,'Tillförd energi'!$B$1:$AQ$1,0),FALSE)</f>
        <v>0</v>
      </c>
      <c r="L146" s="73">
        <f>VLOOKUP($B146,'Tillförd energi'!$B$2:$AS$506,MATCH(L$1,'Tillförd energi'!$B$1:$AQ$1,0),FALSE)</f>
        <v>9.9782899999999994</v>
      </c>
      <c r="M146" s="73">
        <f>VLOOKUP($B146,'Tillförd energi'!$B$2:$AS$506,MATCH(M$1,'Tillförd energi'!$B$1:$AQ$1,0),FALSE)</f>
        <v>49.891100000000002</v>
      </c>
      <c r="N146" s="73">
        <f>VLOOKUP($B146,'Tillförd energi'!$B$2:$AS$506,MATCH(N$1,'Tillförd energi'!$B$1:$AQ$1,0),FALSE)</f>
        <v>0</v>
      </c>
      <c r="O146" s="73">
        <f>VLOOKUP($B146,'Tillförd energi'!$B$2:$AS$506,MATCH(O$1,'Tillförd energi'!$B$1:$AQ$1,0),FALSE)</f>
        <v>39.912799999999997</v>
      </c>
      <c r="P146" s="73">
        <f>VLOOKUP($B146,'Tillförd energi'!$B$2:$AS$506,MATCH(P$1,'Tillförd energi'!$B$1:$AQ$1,0),FALSE)</f>
        <v>0</v>
      </c>
      <c r="Q146" s="73">
        <f>VLOOKUP($B146,'Tillförd energi'!$B$2:$AS$506,MATCH(Q$1,'Tillförd energi'!$B$1:$AQ$1,0),FALSE)</f>
        <v>0</v>
      </c>
      <c r="R146" s="73">
        <f>VLOOKUP($B146,'Tillförd energi'!$B$2:$AS$506,MATCH(R$1,'Tillförd energi'!$B$1:$AQ$1,0),FALSE)</f>
        <v>23.405999999999999</v>
      </c>
      <c r="S146" s="73">
        <f>VLOOKUP($B146,'Tillförd energi'!$B$2:$AS$506,MATCH(S$1,'Tillförd energi'!$B$1:$AQ$1,0),FALSE)</f>
        <v>0</v>
      </c>
      <c r="T146" s="73">
        <f>VLOOKUP($B146,'Tillförd energi'!$B$2:$AS$506,MATCH(T$1,'Tillförd energi'!$B$1:$AQ$1,0),FALSE)</f>
        <v>0</v>
      </c>
      <c r="U146" s="73">
        <f>VLOOKUP($B146,'Tillförd energi'!$B$2:$AS$506,MATCH(U$1,'Tillförd energi'!$B$1:$AQ$1,0),FALSE)</f>
        <v>0</v>
      </c>
      <c r="V146" s="73">
        <f>VLOOKUP($B146,'Tillförd energi'!$B$2:$AS$506,MATCH(V$1,'Tillförd energi'!$B$1:$AQ$1,0),FALSE)</f>
        <v>7.8380000000000001</v>
      </c>
      <c r="W146" s="73">
        <f>VLOOKUP($B146,'Tillförd energi'!$B$2:$AS$506,MATCH(W$1,'Tillförd energi'!$B$1:$AQ$1,0),FALSE)</f>
        <v>0</v>
      </c>
      <c r="X146" s="73">
        <f>VLOOKUP($B146,'Tillförd energi'!$B$2:$AS$506,MATCH(X$1,'Tillförd energi'!$B$1:$AQ$1,0),FALSE)</f>
        <v>0</v>
      </c>
      <c r="Y146" s="73">
        <f>VLOOKUP($B146,'Tillförd energi'!$B$2:$AS$506,MATCH(Y$1,'Tillförd energi'!$B$1:$AQ$1,0),FALSE)</f>
        <v>0</v>
      </c>
      <c r="Z146" s="73">
        <f>VLOOKUP($B146,'Tillförd energi'!$B$2:$AS$506,MATCH(Z$1,'Tillförd energi'!$B$1:$AQ$1,0),FALSE)</f>
        <v>0</v>
      </c>
      <c r="AA146" s="73">
        <f>VLOOKUP($B146,'Tillförd energi'!$B$2:$AS$506,MATCH(AA$1,'Tillförd energi'!$B$1:$AQ$1,0),FALSE)</f>
        <v>0</v>
      </c>
      <c r="AB146" s="73">
        <f>VLOOKUP($B146,'Tillförd energi'!$B$2:$AS$506,MATCH(AB$1,'Tillförd energi'!$B$1:$AQ$1,0),FALSE)</f>
        <v>0</v>
      </c>
      <c r="AC146" s="73">
        <f>VLOOKUP($B146,'Tillförd energi'!$B$2:$AS$506,MATCH(AC$1,'Tillförd energi'!$B$1:$AQ$1,0),FALSE)</f>
        <v>0</v>
      </c>
      <c r="AD146" s="73">
        <f>VLOOKUP($B146,'Tillförd energi'!$B$2:$AS$506,MATCH(AD$1,'Tillförd energi'!$B$1:$AQ$1,0),FALSE)</f>
        <v>0</v>
      </c>
      <c r="AF146" s="73">
        <f>VLOOKUP($B146,'Tillförd energi'!$B$2:$AS$506,MATCH(AF$1,'Tillförd energi'!$B$1:$AQ$1,0),FALSE)</f>
        <v>3.3561899999999998</v>
      </c>
      <c r="AH146" s="73">
        <f>IFERROR(VLOOKUP(B146,Miljö!$B$1:$S$476,9,FALSE)/1,0)</f>
        <v>0</v>
      </c>
      <c r="AJ146" s="81" t="str">
        <f>IFERROR(VLOOKUP($B146,Miljö!$B$1:$S$500,MATCH("hjälpel exklusive kraftvärme (GWh)",Miljö!$B$1:$V$1,0),FALSE)/1,"")</f>
        <v/>
      </c>
      <c r="AK146" s="81">
        <f t="shared" si="22"/>
        <v>3.3561900000000002</v>
      </c>
      <c r="AL146" s="81">
        <f>VLOOKUP($B146,'Slutlig allokering'!$B$2:$AL$462,MATCH("Hjälpel kraftvärme",'Slutlig allokering'!$B$2:$AL$2,0),FALSE)</f>
        <v>0</v>
      </c>
      <c r="AN146" s="73">
        <f t="shared" si="23"/>
        <v>134.38237999999998</v>
      </c>
      <c r="AO146" s="73">
        <f t="shared" si="24"/>
        <v>134.38237999999998</v>
      </c>
      <c r="AP146" s="73">
        <f>IF(ISERROR(1/VLOOKUP($B146,Leveranser!$B$1:$S$500,MATCH("såld värme (gwh)",Leveranser!$B$1:$S$1,0),FALSE)),"",VLOOKUP($B146,Leveranser!$B$1:$S$500,MATCH("såld värme (gwh)",Leveranser!$B$1:$S$1,0),FALSE))</f>
        <v>111.873</v>
      </c>
      <c r="AQ146" s="73">
        <f>VLOOKUP($B146,Leveranser!$B$1:$Y$500,MATCH("Totalt såld fjärrvärme till andra fjärrvärmeföretag",Leveranser!$B$1:$AA$1,0),FALSE)</f>
        <v>0</v>
      </c>
      <c r="AR146" s="73">
        <f>IF(ISERROR(1/VLOOKUP($B146,Miljö!$B$1:$S$500,MATCH("Såld mängd produktionsspecifik fjärrvärme (GWh)",Miljö!$B$1:$R$1,0),FALSE)),0,VLOOKUP($B146,Miljö!$B$1:$S$500,MATCH("Såld mängd produktionsspecifik fjärrvärme (GWh)",Miljö!$B$1:$R$1,0),FALSE))</f>
        <v>0</v>
      </c>
      <c r="AS146" s="82">
        <f t="shared" si="29"/>
        <v>0.83249753427495499</v>
      </c>
      <c r="AU146" s="73" t="str">
        <f>VLOOKUP($B146,'Miljövärden urval för publ'!$B$2:$I$486,7,FALSE)</f>
        <v>Ja</v>
      </c>
      <c r="AV146" s="73" t="str">
        <f>VLOOKUP($B146,'Miljövärden urval för publ'!$B$2:$I$486,6,FALSE)</f>
        <v>Ja</v>
      </c>
      <c r="AZ146" s="73">
        <f t="shared" si="25"/>
        <v>3.3561899999999998</v>
      </c>
      <c r="BA146" s="73">
        <f t="shared" si="30"/>
        <v>0</v>
      </c>
      <c r="BB146" s="73">
        <f t="shared" si="26"/>
        <v>99.78219</v>
      </c>
      <c r="BC146" s="73">
        <f t="shared" si="27"/>
        <v>23.405999999999999</v>
      </c>
      <c r="BE146" s="73">
        <f t="shared" si="31"/>
        <v>0</v>
      </c>
      <c r="BF146" s="73">
        <f t="shared" si="32"/>
        <v>0</v>
      </c>
      <c r="BH146" s="73">
        <f t="shared" si="28"/>
        <v>131.02618999999999</v>
      </c>
    </row>
    <row r="147" spans="1:60" ht="14.5" x14ac:dyDescent="0.35">
      <c r="A147" t="s">
        <v>167</v>
      </c>
      <c r="B147" t="s">
        <v>169</v>
      </c>
      <c r="C147" s="73">
        <f>VLOOKUP($B147,'Tillförd energi'!$B$2:$AS$506,MATCH(C$1,'Tillförd energi'!$B$1:$AQ$1,0),FALSE)</f>
        <v>0</v>
      </c>
      <c r="D147" s="73">
        <f>VLOOKUP($B147,'Tillförd energi'!$B$2:$AS$506,MATCH(D$1,'Tillförd energi'!$B$1:$AQ$1,0),FALSE)</f>
        <v>0</v>
      </c>
      <c r="E147" s="73">
        <f>VLOOKUP($B147,'Tillförd energi'!$B$2:$AS$506,MATCH(E$1,'Tillförd energi'!$B$1:$AQ$1,0),FALSE)</f>
        <v>0</v>
      </c>
      <c r="F147" s="73">
        <f>VLOOKUP($B147,'Tillförd energi'!$B$2:$AS$506,MATCH(F$1,'Tillförd energi'!$B$1:$AQ$1,0),FALSE)</f>
        <v>0</v>
      </c>
      <c r="G147" s="73">
        <f>VLOOKUP($B147,'Tillförd energi'!$B$2:$AS$506,MATCH(G$1,'Tillförd energi'!$B$1:$AQ$1,0),FALSE)</f>
        <v>0</v>
      </c>
      <c r="H147" s="73">
        <f>VLOOKUP($B147,'Tillförd energi'!$B$2:$AS$506,MATCH(H$1,'Tillförd energi'!$B$1:$AQ$1,0),FALSE)</f>
        <v>0</v>
      </c>
      <c r="I147" s="73">
        <f>VLOOKUP($B147,'Tillförd energi'!$B$2:$AS$506,MATCH(I$1,'Tillförd energi'!$B$1:$AQ$1,0),FALSE)</f>
        <v>0</v>
      </c>
      <c r="J147" s="73">
        <f>VLOOKUP($B147,'Tillförd energi'!$B$2:$AS$506,MATCH(J$1,'Tillförd energi'!$B$1:$AQ$1,0),FALSE)</f>
        <v>0</v>
      </c>
      <c r="K147" s="73">
        <f>VLOOKUP($B147,'Tillförd energi'!$B$2:$AS$506,MATCH(K$1,'Tillförd energi'!$B$1:$AQ$1,0),FALSE)</f>
        <v>0</v>
      </c>
      <c r="L147" s="73">
        <f>VLOOKUP($B147,'Tillförd energi'!$B$2:$AS$506,MATCH(L$1,'Tillförd energi'!$B$1:$AQ$1,0),FALSE)</f>
        <v>0</v>
      </c>
      <c r="M147" s="73">
        <f>VLOOKUP($B147,'Tillförd energi'!$B$2:$AS$506,MATCH(M$1,'Tillförd energi'!$B$1:$AQ$1,0),FALSE)</f>
        <v>0</v>
      </c>
      <c r="N147" s="73">
        <f>VLOOKUP($B147,'Tillförd energi'!$B$2:$AS$506,MATCH(N$1,'Tillförd energi'!$B$1:$AQ$1,0),FALSE)</f>
        <v>0</v>
      </c>
      <c r="O147" s="73">
        <f>VLOOKUP($B147,'Tillförd energi'!$B$2:$AS$506,MATCH(O$1,'Tillförd energi'!$B$1:$AQ$1,0),FALSE)</f>
        <v>0</v>
      </c>
      <c r="P147" s="73">
        <f>VLOOKUP($B147,'Tillförd energi'!$B$2:$AS$506,MATCH(P$1,'Tillförd energi'!$B$1:$AQ$1,0),FALSE)</f>
        <v>0</v>
      </c>
      <c r="Q147" s="73">
        <f>VLOOKUP($B147,'Tillförd energi'!$B$2:$AS$506,MATCH(Q$1,'Tillförd energi'!$B$1:$AQ$1,0),FALSE)</f>
        <v>0</v>
      </c>
      <c r="R147" s="73">
        <f>VLOOKUP($B147,'Tillförd energi'!$B$2:$AS$506,MATCH(R$1,'Tillförd energi'!$B$1:$AQ$1,0),FALSE)</f>
        <v>13.673999999999999</v>
      </c>
      <c r="S147" s="73">
        <f>VLOOKUP($B147,'Tillförd energi'!$B$2:$AS$506,MATCH(S$1,'Tillförd energi'!$B$1:$AQ$1,0),FALSE)</f>
        <v>0</v>
      </c>
      <c r="T147" s="73">
        <f>VLOOKUP($B147,'Tillförd energi'!$B$2:$AS$506,MATCH(T$1,'Tillförd energi'!$B$1:$AQ$1,0),FALSE)</f>
        <v>0</v>
      </c>
      <c r="U147" s="73">
        <f>VLOOKUP($B147,'Tillförd energi'!$B$2:$AS$506,MATCH(U$1,'Tillförd energi'!$B$1:$AQ$1,0),FALSE)</f>
        <v>0</v>
      </c>
      <c r="V147" s="73">
        <f>VLOOKUP($B147,'Tillförd energi'!$B$2:$AS$506,MATCH(V$1,'Tillförd energi'!$B$1:$AQ$1,0),FALSE)</f>
        <v>0.247</v>
      </c>
      <c r="W147" s="73">
        <f>VLOOKUP($B147,'Tillförd energi'!$B$2:$AS$506,MATCH(W$1,'Tillförd energi'!$B$1:$AQ$1,0),FALSE)</f>
        <v>0</v>
      </c>
      <c r="X147" s="73">
        <f>VLOOKUP($B147,'Tillförd energi'!$B$2:$AS$506,MATCH(X$1,'Tillförd energi'!$B$1:$AQ$1,0),FALSE)</f>
        <v>0</v>
      </c>
      <c r="Y147" s="73">
        <f>VLOOKUP($B147,'Tillförd energi'!$B$2:$AS$506,MATCH(Y$1,'Tillförd energi'!$B$1:$AQ$1,0),FALSE)</f>
        <v>0</v>
      </c>
      <c r="Z147" s="73">
        <f>VLOOKUP($B147,'Tillförd energi'!$B$2:$AS$506,MATCH(Z$1,'Tillförd energi'!$B$1:$AQ$1,0),FALSE)</f>
        <v>0</v>
      </c>
      <c r="AA147" s="73">
        <f>VLOOKUP($B147,'Tillförd energi'!$B$2:$AS$506,MATCH(AA$1,'Tillförd energi'!$B$1:$AQ$1,0),FALSE)</f>
        <v>0</v>
      </c>
      <c r="AB147" s="73">
        <f>VLOOKUP($B147,'Tillförd energi'!$B$2:$AS$506,MATCH(AB$1,'Tillförd energi'!$B$1:$AQ$1,0),FALSE)</f>
        <v>0</v>
      </c>
      <c r="AC147" s="73">
        <f>VLOOKUP($B147,'Tillförd energi'!$B$2:$AS$506,MATCH(AC$1,'Tillförd energi'!$B$1:$AQ$1,0),FALSE)</f>
        <v>0</v>
      </c>
      <c r="AD147" s="73">
        <f>VLOOKUP($B147,'Tillförd energi'!$B$2:$AS$506,MATCH(AD$1,'Tillförd energi'!$B$1:$AQ$1,0),FALSE)</f>
        <v>0</v>
      </c>
      <c r="AF147" s="73">
        <f>VLOOKUP($B147,'Tillförd energi'!$B$2:$AS$506,MATCH(AF$1,'Tillförd energi'!$B$1:$AQ$1,0),FALSE)</f>
        <v>0.17</v>
      </c>
      <c r="AH147" s="73">
        <f>IFERROR(VLOOKUP(B147,Miljö!$B$1:$S$476,9,FALSE)/1,0)</f>
        <v>0</v>
      </c>
      <c r="AJ147" s="81">
        <f>IFERROR(VLOOKUP($B147,Miljö!$B$1:$S$500,MATCH("hjälpel exklusive kraftvärme (GWh)",Miljö!$B$1:$V$1,0),FALSE)/1,"")</f>
        <v>0.17</v>
      </c>
      <c r="AK147" s="81">
        <f t="shared" si="22"/>
        <v>0.17</v>
      </c>
      <c r="AL147" s="81">
        <f>VLOOKUP($B147,'Slutlig allokering'!$B$2:$AL$462,MATCH("Hjälpel kraftvärme",'Slutlig allokering'!$B$2:$AL$2,0),FALSE)</f>
        <v>0</v>
      </c>
      <c r="AN147" s="73">
        <f t="shared" si="23"/>
        <v>14.090999999999999</v>
      </c>
      <c r="AO147" s="73">
        <f t="shared" si="24"/>
        <v>14.090999999999999</v>
      </c>
      <c r="AP147" s="73">
        <f>IF(ISERROR(1/VLOOKUP($B147,Leveranser!$B$1:$S$500,MATCH("såld värme (gwh)",Leveranser!$B$1:$S$1,0),FALSE)),"",VLOOKUP($B147,Leveranser!$B$1:$S$500,MATCH("såld värme (gwh)",Leveranser!$B$1:$S$1,0),FALSE))</f>
        <v>11.672000000000001</v>
      </c>
      <c r="AQ147" s="73">
        <f>VLOOKUP($B147,Leveranser!$B$1:$Y$500,MATCH("Totalt såld fjärrvärme till andra fjärrvärmeföretag",Leveranser!$B$1:$AA$1,0),FALSE)</f>
        <v>0</v>
      </c>
      <c r="AR147" s="73">
        <f>IF(ISERROR(1/VLOOKUP($B147,Miljö!$B$1:$S$500,MATCH("Såld mängd produktionsspecifik fjärrvärme (GWh)",Miljö!$B$1:$R$1,0),FALSE)),0,VLOOKUP($B147,Miljö!$B$1:$S$500,MATCH("Såld mängd produktionsspecifik fjärrvärme (GWh)",Miljö!$B$1:$R$1,0),FALSE))</f>
        <v>0</v>
      </c>
      <c r="AS147" s="82">
        <f t="shared" si="29"/>
        <v>0.8283301398055497</v>
      </c>
      <c r="AU147" s="73" t="str">
        <f>VLOOKUP($B147,'Miljövärden urval för publ'!$B$2:$I$486,7,FALSE)</f>
        <v>Ja</v>
      </c>
      <c r="AV147" s="73" t="str">
        <f>VLOOKUP($B147,'Miljövärden urval för publ'!$B$2:$I$486,6,FALSE)</f>
        <v>Ja</v>
      </c>
      <c r="AZ147" s="73">
        <f t="shared" si="25"/>
        <v>0.17</v>
      </c>
      <c r="BA147" s="73">
        <f t="shared" si="30"/>
        <v>0</v>
      </c>
      <c r="BB147" s="73">
        <f t="shared" si="26"/>
        <v>0</v>
      </c>
      <c r="BC147" s="73">
        <f t="shared" si="27"/>
        <v>13.673999999999999</v>
      </c>
      <c r="BE147" s="73">
        <f t="shared" si="31"/>
        <v>0</v>
      </c>
      <c r="BF147" s="73">
        <f t="shared" si="32"/>
        <v>0</v>
      </c>
      <c r="BH147" s="73">
        <f t="shared" si="28"/>
        <v>13.920999999999999</v>
      </c>
    </row>
    <row r="148" spans="1:60" ht="14.5" x14ac:dyDescent="0.35">
      <c r="A148" t="s">
        <v>167</v>
      </c>
      <c r="B148" t="s">
        <v>170</v>
      </c>
      <c r="C148" s="73">
        <f>VLOOKUP($B148,'Tillförd energi'!$B$2:$AS$506,MATCH(C$1,'Tillförd energi'!$B$1:$AQ$1,0),FALSE)</f>
        <v>0</v>
      </c>
      <c r="D148" s="73">
        <f>VLOOKUP($B148,'Tillförd energi'!$B$2:$AS$506,MATCH(D$1,'Tillförd energi'!$B$1:$AQ$1,0),FALSE)</f>
        <v>0</v>
      </c>
      <c r="E148" s="73">
        <f>VLOOKUP($B148,'Tillförd energi'!$B$2:$AS$506,MATCH(E$1,'Tillförd energi'!$B$1:$AQ$1,0),FALSE)</f>
        <v>0</v>
      </c>
      <c r="F148" s="73">
        <f>VLOOKUP($B148,'Tillförd energi'!$B$2:$AS$506,MATCH(F$1,'Tillförd energi'!$B$1:$AQ$1,0),FALSE)</f>
        <v>0</v>
      </c>
      <c r="G148" s="73">
        <f>VLOOKUP($B148,'Tillförd energi'!$B$2:$AS$506,MATCH(G$1,'Tillförd energi'!$B$1:$AQ$1,0),FALSE)</f>
        <v>0</v>
      </c>
      <c r="H148" s="73">
        <f>VLOOKUP($B148,'Tillförd energi'!$B$2:$AS$506,MATCH(H$1,'Tillförd energi'!$B$1:$AQ$1,0),FALSE)</f>
        <v>0</v>
      </c>
      <c r="I148" s="73">
        <f>VLOOKUP($B148,'Tillförd energi'!$B$2:$AS$506,MATCH(I$1,'Tillförd energi'!$B$1:$AQ$1,0),FALSE)</f>
        <v>0</v>
      </c>
      <c r="J148" s="73">
        <f>VLOOKUP($B148,'Tillförd energi'!$B$2:$AS$506,MATCH(J$1,'Tillförd energi'!$B$1:$AQ$1,0),FALSE)</f>
        <v>0</v>
      </c>
      <c r="K148" s="73">
        <f>VLOOKUP($B148,'Tillförd energi'!$B$2:$AS$506,MATCH(K$1,'Tillförd energi'!$B$1:$AQ$1,0),FALSE)</f>
        <v>0</v>
      </c>
      <c r="L148" s="73">
        <f>VLOOKUP($B148,'Tillförd energi'!$B$2:$AS$506,MATCH(L$1,'Tillförd energi'!$B$1:$AQ$1,0),FALSE)</f>
        <v>0</v>
      </c>
      <c r="M148" s="73">
        <f>VLOOKUP($B148,'Tillförd energi'!$B$2:$AS$506,MATCH(M$1,'Tillförd energi'!$B$1:$AQ$1,0),FALSE)</f>
        <v>0</v>
      </c>
      <c r="N148" s="73">
        <f>VLOOKUP($B148,'Tillförd energi'!$B$2:$AS$506,MATCH(N$1,'Tillförd energi'!$B$1:$AQ$1,0),FALSE)</f>
        <v>0</v>
      </c>
      <c r="O148" s="73">
        <f>VLOOKUP($B148,'Tillförd energi'!$B$2:$AS$506,MATCH(O$1,'Tillförd energi'!$B$1:$AQ$1,0),FALSE)</f>
        <v>0</v>
      </c>
      <c r="P148" s="73">
        <f>VLOOKUP($B148,'Tillförd energi'!$B$2:$AS$506,MATCH(P$1,'Tillförd energi'!$B$1:$AQ$1,0),FALSE)</f>
        <v>0</v>
      </c>
      <c r="Q148" s="73">
        <f>VLOOKUP($B148,'Tillförd energi'!$B$2:$AS$506,MATCH(Q$1,'Tillförd energi'!$B$1:$AQ$1,0),FALSE)</f>
        <v>5.2990000000000004</v>
      </c>
      <c r="R148" s="73">
        <f>VLOOKUP($B148,'Tillförd energi'!$B$2:$AS$506,MATCH(R$1,'Tillförd energi'!$B$1:$AQ$1,0),FALSE)</f>
        <v>0</v>
      </c>
      <c r="S148" s="73">
        <f>VLOOKUP($B148,'Tillförd energi'!$B$2:$AS$506,MATCH(S$1,'Tillförd energi'!$B$1:$AQ$1,0),FALSE)</f>
        <v>0</v>
      </c>
      <c r="T148" s="73">
        <f>VLOOKUP($B148,'Tillförd energi'!$B$2:$AS$506,MATCH(T$1,'Tillförd energi'!$B$1:$AQ$1,0),FALSE)</f>
        <v>0</v>
      </c>
      <c r="U148" s="73">
        <f>VLOOKUP($B148,'Tillförd energi'!$B$2:$AS$506,MATCH(U$1,'Tillförd energi'!$B$1:$AQ$1,0),FALSE)</f>
        <v>0</v>
      </c>
      <c r="V148" s="73">
        <f>VLOOKUP($B148,'Tillförd energi'!$B$2:$AS$506,MATCH(V$1,'Tillförd energi'!$B$1:$AQ$1,0),FALSE)</f>
        <v>0</v>
      </c>
      <c r="W148" s="73">
        <f>VLOOKUP($B148,'Tillförd energi'!$B$2:$AS$506,MATCH(W$1,'Tillförd energi'!$B$1:$AQ$1,0),FALSE)</f>
        <v>0</v>
      </c>
      <c r="X148" s="73">
        <f>VLOOKUP($B148,'Tillförd energi'!$B$2:$AS$506,MATCH(X$1,'Tillförd energi'!$B$1:$AQ$1,0),FALSE)</f>
        <v>0</v>
      </c>
      <c r="Y148" s="73">
        <f>VLOOKUP($B148,'Tillförd energi'!$B$2:$AS$506,MATCH(Y$1,'Tillförd energi'!$B$1:$AQ$1,0),FALSE)</f>
        <v>7.3999999999999996E-2</v>
      </c>
      <c r="Z148" s="73">
        <f>VLOOKUP($B148,'Tillförd energi'!$B$2:$AS$506,MATCH(Z$1,'Tillförd energi'!$B$1:$AQ$1,0),FALSE)</f>
        <v>0</v>
      </c>
      <c r="AA148" s="73">
        <f>VLOOKUP($B148,'Tillförd energi'!$B$2:$AS$506,MATCH(AA$1,'Tillförd energi'!$B$1:$AQ$1,0),FALSE)</f>
        <v>0</v>
      </c>
      <c r="AB148" s="73">
        <f>VLOOKUP($B148,'Tillförd energi'!$B$2:$AS$506,MATCH(AB$1,'Tillförd energi'!$B$1:$AQ$1,0),FALSE)</f>
        <v>0</v>
      </c>
      <c r="AC148" s="73">
        <f>VLOOKUP($B148,'Tillförd energi'!$B$2:$AS$506,MATCH(AC$1,'Tillförd energi'!$B$1:$AQ$1,0),FALSE)</f>
        <v>0</v>
      </c>
      <c r="AD148" s="73">
        <f>VLOOKUP($B148,'Tillförd energi'!$B$2:$AS$506,MATCH(AD$1,'Tillförd energi'!$B$1:$AQ$1,0),FALSE)</f>
        <v>0</v>
      </c>
      <c r="AF148" s="73">
        <f>VLOOKUP($B148,'Tillförd energi'!$B$2:$AS$506,MATCH(AF$1,'Tillförd energi'!$B$1:$AQ$1,0),FALSE)</f>
        <v>0.17</v>
      </c>
      <c r="AH148" s="73">
        <f>IFERROR(VLOOKUP(B148,Miljö!$B$1:$S$476,9,FALSE)/1,0)</f>
        <v>0</v>
      </c>
      <c r="AJ148" s="81">
        <f>IFERROR(VLOOKUP($B148,Miljö!$B$1:$S$500,MATCH("hjälpel exklusive kraftvärme (GWh)",Miljö!$B$1:$V$1,0),FALSE)/1,"")</f>
        <v>0.17</v>
      </c>
      <c r="AK148" s="81">
        <f t="shared" si="22"/>
        <v>0.17</v>
      </c>
      <c r="AL148" s="81">
        <f>VLOOKUP($B148,'Slutlig allokering'!$B$2:$AL$462,MATCH("Hjälpel kraftvärme",'Slutlig allokering'!$B$2:$AL$2,0),FALSE)</f>
        <v>0</v>
      </c>
      <c r="AN148" s="73">
        <f t="shared" si="23"/>
        <v>5.5430000000000001</v>
      </c>
      <c r="AO148" s="73">
        <f t="shared" si="24"/>
        <v>5.5430000000000001</v>
      </c>
      <c r="AP148" s="73">
        <f>IF(ISERROR(1/VLOOKUP($B148,Leveranser!$B$1:$S$500,MATCH("såld värme (gwh)",Leveranser!$B$1:$S$1,0),FALSE)),"",VLOOKUP($B148,Leveranser!$B$1:$S$500,MATCH("såld värme (gwh)",Leveranser!$B$1:$S$1,0),FALSE))</f>
        <v>4.9820000000000002</v>
      </c>
      <c r="AQ148" s="73">
        <f>VLOOKUP($B148,Leveranser!$B$1:$Y$500,MATCH("Totalt såld fjärrvärme till andra fjärrvärmeföretag",Leveranser!$B$1:$AA$1,0),FALSE)</f>
        <v>0</v>
      </c>
      <c r="AR148" s="73">
        <f>IF(ISERROR(1/VLOOKUP($B148,Miljö!$B$1:$S$500,MATCH("Såld mängd produktionsspecifik fjärrvärme (GWh)",Miljö!$B$1:$R$1,0),FALSE)),0,VLOOKUP($B148,Miljö!$B$1:$S$500,MATCH("Såld mängd produktionsspecifik fjärrvärme (GWh)",Miljö!$B$1:$R$1,0),FALSE))</f>
        <v>0</v>
      </c>
      <c r="AS148" s="82">
        <f t="shared" si="29"/>
        <v>0.89879126826628186</v>
      </c>
      <c r="AU148" s="73" t="str">
        <f>VLOOKUP($B148,'Miljövärden urval för publ'!$B$2:$I$486,7,FALSE)</f>
        <v>Ja</v>
      </c>
      <c r="AV148" s="73" t="str">
        <f>VLOOKUP($B148,'Miljövärden urval för publ'!$B$2:$I$486,6,FALSE)</f>
        <v>Nej</v>
      </c>
      <c r="AZ148" s="73">
        <f t="shared" si="25"/>
        <v>0.24399999999999999</v>
      </c>
      <c r="BA148" s="73">
        <f t="shared" si="30"/>
        <v>0</v>
      </c>
      <c r="BB148" s="73">
        <f t="shared" si="26"/>
        <v>0</v>
      </c>
      <c r="BC148" s="73">
        <f t="shared" si="27"/>
        <v>5.2990000000000004</v>
      </c>
      <c r="BE148" s="73">
        <f t="shared" si="31"/>
        <v>0</v>
      </c>
      <c r="BF148" s="73">
        <f t="shared" si="32"/>
        <v>0</v>
      </c>
      <c r="BH148" s="73">
        <f t="shared" si="28"/>
        <v>5.2990000000000004</v>
      </c>
    </row>
    <row r="149" spans="1:60" ht="14.5" x14ac:dyDescent="0.35">
      <c r="A149" t="s">
        <v>171</v>
      </c>
      <c r="B149" t="s">
        <v>172</v>
      </c>
      <c r="C149" s="73">
        <f>VLOOKUP($B149,'Tillförd energi'!$B$2:$AS$506,MATCH(C$1,'Tillförd energi'!$B$1:$AQ$1,0),FALSE)</f>
        <v>0</v>
      </c>
      <c r="D149" s="73">
        <f>VLOOKUP($B149,'Tillförd energi'!$B$2:$AS$506,MATCH(D$1,'Tillförd energi'!$B$1:$AQ$1,0),FALSE)</f>
        <v>0.316</v>
      </c>
      <c r="E149" s="73">
        <f>VLOOKUP($B149,'Tillförd energi'!$B$2:$AS$506,MATCH(E$1,'Tillförd energi'!$B$1:$AQ$1,0),FALSE)</f>
        <v>0</v>
      </c>
      <c r="F149" s="73">
        <f>VLOOKUP($B149,'Tillförd energi'!$B$2:$AS$506,MATCH(F$1,'Tillförd energi'!$B$1:$AQ$1,0),FALSE)</f>
        <v>0</v>
      </c>
      <c r="G149" s="73">
        <f>VLOOKUP($B149,'Tillförd energi'!$B$2:$AS$506,MATCH(G$1,'Tillförd energi'!$B$1:$AQ$1,0),FALSE)</f>
        <v>2.5089999999999999</v>
      </c>
      <c r="H149" s="73">
        <f>VLOOKUP($B149,'Tillförd energi'!$B$2:$AS$506,MATCH(H$1,'Tillförd energi'!$B$1:$AQ$1,0),FALSE)</f>
        <v>0</v>
      </c>
      <c r="I149" s="73">
        <f>VLOOKUP($B149,'Tillförd energi'!$B$2:$AS$506,MATCH(I$1,'Tillförd energi'!$B$1:$AQ$1,0),FALSE)</f>
        <v>0</v>
      </c>
      <c r="J149" s="73">
        <f>VLOOKUP($B149,'Tillförd energi'!$B$2:$AS$506,MATCH(J$1,'Tillförd energi'!$B$1:$AQ$1,0),FALSE)</f>
        <v>0</v>
      </c>
      <c r="K149" s="73">
        <f>VLOOKUP($B149,'Tillförd energi'!$B$2:$AS$506,MATCH(K$1,'Tillförd energi'!$B$1:$AQ$1,0),FALSE)</f>
        <v>0</v>
      </c>
      <c r="L149" s="73">
        <f>VLOOKUP($B149,'Tillförd energi'!$B$2:$AS$506,MATCH(L$1,'Tillförd energi'!$B$1:$AQ$1,0),FALSE)</f>
        <v>0</v>
      </c>
      <c r="M149" s="73">
        <f>VLOOKUP($B149,'Tillförd energi'!$B$2:$AS$506,MATCH(M$1,'Tillförd energi'!$B$1:$AQ$1,0),FALSE)</f>
        <v>46.991999999999997</v>
      </c>
      <c r="N149" s="73">
        <f>VLOOKUP($B149,'Tillförd energi'!$B$2:$AS$506,MATCH(N$1,'Tillförd energi'!$B$1:$AQ$1,0),FALSE)</f>
        <v>0</v>
      </c>
      <c r="O149" s="73">
        <f>VLOOKUP($B149,'Tillförd energi'!$B$2:$AS$506,MATCH(O$1,'Tillförd energi'!$B$1:$AQ$1,0),FALSE)</f>
        <v>27.942</v>
      </c>
      <c r="P149" s="73">
        <f>VLOOKUP($B149,'Tillförd energi'!$B$2:$AS$506,MATCH(P$1,'Tillförd energi'!$B$1:$AQ$1,0),FALSE)</f>
        <v>0</v>
      </c>
      <c r="Q149" s="73">
        <f>VLOOKUP($B149,'Tillförd energi'!$B$2:$AS$506,MATCH(Q$1,'Tillförd energi'!$B$1:$AQ$1,0),FALSE)</f>
        <v>0</v>
      </c>
      <c r="R149" s="73">
        <f>VLOOKUP($B149,'Tillförd energi'!$B$2:$AS$506,MATCH(R$1,'Tillförd energi'!$B$1:$AQ$1,0),FALSE)</f>
        <v>0</v>
      </c>
      <c r="S149" s="73">
        <f>VLOOKUP($B149,'Tillförd energi'!$B$2:$AS$506,MATCH(S$1,'Tillförd energi'!$B$1:$AQ$1,0),FALSE)</f>
        <v>0</v>
      </c>
      <c r="T149" s="73">
        <f>VLOOKUP($B149,'Tillförd energi'!$B$2:$AS$506,MATCH(T$1,'Tillförd energi'!$B$1:$AQ$1,0),FALSE)</f>
        <v>0</v>
      </c>
      <c r="U149" s="73">
        <f>VLOOKUP($B149,'Tillförd energi'!$B$2:$AS$506,MATCH(U$1,'Tillförd energi'!$B$1:$AQ$1,0),FALSE)</f>
        <v>0</v>
      </c>
      <c r="V149" s="73">
        <f>VLOOKUP($B149,'Tillförd energi'!$B$2:$AS$506,MATCH(V$1,'Tillförd energi'!$B$1:$AQ$1,0),FALSE)</f>
        <v>11.356</v>
      </c>
      <c r="W149" s="73">
        <f>VLOOKUP($B149,'Tillförd energi'!$B$2:$AS$506,MATCH(W$1,'Tillförd energi'!$B$1:$AQ$1,0),FALSE)</f>
        <v>0</v>
      </c>
      <c r="X149" s="73">
        <f>VLOOKUP($B149,'Tillförd energi'!$B$2:$AS$506,MATCH(X$1,'Tillförd energi'!$B$1:$AQ$1,0),FALSE)</f>
        <v>0</v>
      </c>
      <c r="Y149" s="73">
        <f>VLOOKUP($B149,'Tillförd energi'!$B$2:$AS$506,MATCH(Y$1,'Tillförd energi'!$B$1:$AQ$1,0),FALSE)</f>
        <v>0</v>
      </c>
      <c r="Z149" s="73">
        <f>VLOOKUP($B149,'Tillförd energi'!$B$2:$AS$506,MATCH(Z$1,'Tillförd energi'!$B$1:$AQ$1,0),FALSE)</f>
        <v>0</v>
      </c>
      <c r="AA149" s="73">
        <f>VLOOKUP($B149,'Tillförd energi'!$B$2:$AS$506,MATCH(AA$1,'Tillförd energi'!$B$1:$AQ$1,0),FALSE)</f>
        <v>0</v>
      </c>
      <c r="AB149" s="73">
        <f>VLOOKUP($B149,'Tillförd energi'!$B$2:$AS$506,MATCH(AB$1,'Tillförd energi'!$B$1:$AQ$1,0),FALSE)</f>
        <v>0</v>
      </c>
      <c r="AC149" s="73">
        <f>VLOOKUP($B149,'Tillförd energi'!$B$2:$AS$506,MATCH(AC$1,'Tillförd energi'!$B$1:$AQ$1,0),FALSE)</f>
        <v>0</v>
      </c>
      <c r="AD149" s="73">
        <f>VLOOKUP($B149,'Tillförd energi'!$B$2:$AS$506,MATCH(AD$1,'Tillförd energi'!$B$1:$AQ$1,0),FALSE)</f>
        <v>0</v>
      </c>
      <c r="AF149" s="73">
        <f>VLOOKUP($B149,'Tillförd energi'!$B$2:$AS$506,MATCH(AF$1,'Tillförd energi'!$B$1:$AQ$1,0),FALSE)</f>
        <v>1.446</v>
      </c>
      <c r="AH149" s="73">
        <f>IFERROR(VLOOKUP(B149,Miljö!$B$1:$S$476,9,FALSE)/1,0)</f>
        <v>0</v>
      </c>
      <c r="AJ149" s="81">
        <f>IFERROR(VLOOKUP($B149,Miljö!$B$1:$S$500,MATCH("hjälpel exklusive kraftvärme (GWh)",Miljö!$B$1:$V$1,0),FALSE)/1,"")</f>
        <v>1.446</v>
      </c>
      <c r="AK149" s="81">
        <f t="shared" si="22"/>
        <v>1.446</v>
      </c>
      <c r="AL149" s="81">
        <f>VLOOKUP($B149,'Slutlig allokering'!$B$2:$AL$462,MATCH("Hjälpel kraftvärme",'Slutlig allokering'!$B$2:$AL$2,0),FALSE)</f>
        <v>0</v>
      </c>
      <c r="AN149" s="73">
        <f t="shared" si="23"/>
        <v>90.560999999999993</v>
      </c>
      <c r="AO149" s="73">
        <f t="shared" si="24"/>
        <v>90.560999999999993</v>
      </c>
      <c r="AP149" s="73">
        <f>IF(ISERROR(1/VLOOKUP($B149,Leveranser!$B$1:$S$500,MATCH("såld värme (gwh)",Leveranser!$B$1:$S$1,0),FALSE)),"",VLOOKUP($B149,Leveranser!$B$1:$S$500,MATCH("såld värme (gwh)",Leveranser!$B$1:$S$1,0),FALSE))</f>
        <v>64.465999999999994</v>
      </c>
      <c r="AQ149" s="73">
        <f>VLOOKUP($B149,Leveranser!$B$1:$Y$500,MATCH("Totalt såld fjärrvärme till andra fjärrvärmeföretag",Leveranser!$B$1:$AA$1,0),FALSE)</f>
        <v>0</v>
      </c>
      <c r="AR149" s="73">
        <f>IF(ISERROR(1/VLOOKUP($B149,Miljö!$B$1:$S$500,MATCH("Såld mängd produktionsspecifik fjärrvärme (GWh)",Miljö!$B$1:$R$1,0),FALSE)),0,VLOOKUP($B149,Miljö!$B$1:$S$500,MATCH("Såld mängd produktionsspecifik fjärrvärme (GWh)",Miljö!$B$1:$R$1,0),FALSE))</f>
        <v>0</v>
      </c>
      <c r="AS149" s="82">
        <f t="shared" si="29"/>
        <v>0.7118516800830379</v>
      </c>
      <c r="AU149" s="73" t="str">
        <f>VLOOKUP($B149,'Miljövärden urval för publ'!$B$2:$I$486,7,FALSE)</f>
        <v>Ja</v>
      </c>
      <c r="AV149" s="73" t="str">
        <f>VLOOKUP($B149,'Miljövärden urval för publ'!$B$2:$I$486,6,FALSE)</f>
        <v>Nej</v>
      </c>
      <c r="AZ149" s="73">
        <f t="shared" si="25"/>
        <v>1.446</v>
      </c>
      <c r="BA149" s="73">
        <f t="shared" si="30"/>
        <v>0</v>
      </c>
      <c r="BB149" s="73">
        <f t="shared" si="26"/>
        <v>74.933999999999997</v>
      </c>
      <c r="BC149" s="73">
        <f t="shared" si="27"/>
        <v>0</v>
      </c>
      <c r="BE149" s="73">
        <f t="shared" si="31"/>
        <v>0</v>
      </c>
      <c r="BF149" s="73">
        <f t="shared" si="32"/>
        <v>0</v>
      </c>
      <c r="BH149" s="73">
        <f t="shared" si="28"/>
        <v>86.289999999999992</v>
      </c>
    </row>
    <row r="150" spans="1:60" ht="14.5" x14ac:dyDescent="0.35">
      <c r="A150" t="s">
        <v>171</v>
      </c>
      <c r="B150" t="s">
        <v>173</v>
      </c>
      <c r="C150" s="73">
        <f>VLOOKUP($B150,'Tillförd energi'!$B$2:$AS$506,MATCH(C$1,'Tillförd energi'!$B$1:$AQ$1,0),FALSE)</f>
        <v>0</v>
      </c>
      <c r="D150" s="73">
        <f>VLOOKUP($B150,'Tillförd energi'!$B$2:$AS$506,MATCH(D$1,'Tillförd energi'!$B$1:$AQ$1,0),FALSE)</f>
        <v>7.8E-2</v>
      </c>
      <c r="E150" s="73">
        <f>VLOOKUP($B150,'Tillförd energi'!$B$2:$AS$506,MATCH(E$1,'Tillförd energi'!$B$1:$AQ$1,0),FALSE)</f>
        <v>0</v>
      </c>
      <c r="F150" s="73">
        <f>VLOOKUP($B150,'Tillförd energi'!$B$2:$AS$506,MATCH(F$1,'Tillförd energi'!$B$1:$AQ$1,0),FALSE)</f>
        <v>0</v>
      </c>
      <c r="G150" s="73">
        <f>VLOOKUP($B150,'Tillförd energi'!$B$2:$AS$506,MATCH(G$1,'Tillförd energi'!$B$1:$AQ$1,0),FALSE)</f>
        <v>0</v>
      </c>
      <c r="H150" s="73">
        <f>VLOOKUP($B150,'Tillförd energi'!$B$2:$AS$506,MATCH(H$1,'Tillförd energi'!$B$1:$AQ$1,0),FALSE)</f>
        <v>0</v>
      </c>
      <c r="I150" s="73">
        <f>VLOOKUP($B150,'Tillförd energi'!$B$2:$AS$506,MATCH(I$1,'Tillförd energi'!$B$1:$AQ$1,0),FALSE)</f>
        <v>0</v>
      </c>
      <c r="J150" s="73">
        <f>VLOOKUP($B150,'Tillförd energi'!$B$2:$AS$506,MATCH(J$1,'Tillförd energi'!$B$1:$AQ$1,0),FALSE)</f>
        <v>0</v>
      </c>
      <c r="K150" s="73">
        <f>VLOOKUP($B150,'Tillförd energi'!$B$2:$AS$506,MATCH(K$1,'Tillförd energi'!$B$1:$AQ$1,0),FALSE)</f>
        <v>0</v>
      </c>
      <c r="L150" s="73">
        <f>VLOOKUP($B150,'Tillförd energi'!$B$2:$AS$506,MATCH(L$1,'Tillförd energi'!$B$1:$AQ$1,0),FALSE)</f>
        <v>0</v>
      </c>
      <c r="M150" s="73">
        <f>VLOOKUP($B150,'Tillförd energi'!$B$2:$AS$506,MATCH(M$1,'Tillförd energi'!$B$1:$AQ$1,0),FALSE)</f>
        <v>0</v>
      </c>
      <c r="N150" s="73">
        <f>VLOOKUP($B150,'Tillförd energi'!$B$2:$AS$506,MATCH(N$1,'Tillförd energi'!$B$1:$AQ$1,0),FALSE)</f>
        <v>0</v>
      </c>
      <c r="O150" s="73">
        <f>VLOOKUP($B150,'Tillförd energi'!$B$2:$AS$506,MATCH(O$1,'Tillförd energi'!$B$1:$AQ$1,0),FALSE)</f>
        <v>0</v>
      </c>
      <c r="P150" s="73">
        <f>VLOOKUP($B150,'Tillförd energi'!$B$2:$AS$506,MATCH(P$1,'Tillförd energi'!$B$1:$AQ$1,0),FALSE)</f>
        <v>0</v>
      </c>
      <c r="Q150" s="73">
        <f>VLOOKUP($B150,'Tillförd energi'!$B$2:$AS$506,MATCH(Q$1,'Tillförd energi'!$B$1:$AQ$1,0),FALSE)</f>
        <v>2.7570000000000001</v>
      </c>
      <c r="R150" s="73">
        <f>VLOOKUP($B150,'Tillförd energi'!$B$2:$AS$506,MATCH(R$1,'Tillförd energi'!$B$1:$AQ$1,0),FALSE)</f>
        <v>0</v>
      </c>
      <c r="S150" s="73">
        <f>VLOOKUP($B150,'Tillförd energi'!$B$2:$AS$506,MATCH(S$1,'Tillförd energi'!$B$1:$AQ$1,0),FALSE)</f>
        <v>0</v>
      </c>
      <c r="T150" s="73">
        <f>VLOOKUP($B150,'Tillförd energi'!$B$2:$AS$506,MATCH(T$1,'Tillförd energi'!$B$1:$AQ$1,0),FALSE)</f>
        <v>0</v>
      </c>
      <c r="U150" s="73">
        <f>VLOOKUP($B150,'Tillförd energi'!$B$2:$AS$506,MATCH(U$1,'Tillförd energi'!$B$1:$AQ$1,0),FALSE)</f>
        <v>0</v>
      </c>
      <c r="V150" s="73">
        <f>VLOOKUP($B150,'Tillförd energi'!$B$2:$AS$506,MATCH(V$1,'Tillförd energi'!$B$1:$AQ$1,0),FALSE)</f>
        <v>0</v>
      </c>
      <c r="W150" s="73">
        <f>VLOOKUP($B150,'Tillförd energi'!$B$2:$AS$506,MATCH(W$1,'Tillförd energi'!$B$1:$AQ$1,0),FALSE)</f>
        <v>0</v>
      </c>
      <c r="X150" s="73">
        <f>VLOOKUP($B150,'Tillförd energi'!$B$2:$AS$506,MATCH(X$1,'Tillförd energi'!$B$1:$AQ$1,0),FALSE)</f>
        <v>0</v>
      </c>
      <c r="Y150" s="73">
        <f>VLOOKUP($B150,'Tillförd energi'!$B$2:$AS$506,MATCH(Y$1,'Tillförd energi'!$B$1:$AQ$1,0),FALSE)</f>
        <v>0</v>
      </c>
      <c r="Z150" s="73">
        <f>VLOOKUP($B150,'Tillförd energi'!$B$2:$AS$506,MATCH(Z$1,'Tillförd energi'!$B$1:$AQ$1,0),FALSE)</f>
        <v>0</v>
      </c>
      <c r="AA150" s="73">
        <f>VLOOKUP($B150,'Tillförd energi'!$B$2:$AS$506,MATCH(AA$1,'Tillförd energi'!$B$1:$AQ$1,0),FALSE)</f>
        <v>0</v>
      </c>
      <c r="AB150" s="73">
        <f>VLOOKUP($B150,'Tillförd energi'!$B$2:$AS$506,MATCH(AB$1,'Tillförd energi'!$B$1:$AQ$1,0),FALSE)</f>
        <v>0</v>
      </c>
      <c r="AC150" s="73">
        <f>VLOOKUP($B150,'Tillförd energi'!$B$2:$AS$506,MATCH(AC$1,'Tillförd energi'!$B$1:$AQ$1,0),FALSE)</f>
        <v>0</v>
      </c>
      <c r="AD150" s="73">
        <f>VLOOKUP($B150,'Tillförd energi'!$B$2:$AS$506,MATCH(AD$1,'Tillförd energi'!$B$1:$AQ$1,0),FALSE)</f>
        <v>0</v>
      </c>
      <c r="AF150" s="73">
        <f>VLOOKUP($B150,'Tillförd energi'!$B$2:$AS$506,MATCH(AF$1,'Tillförd energi'!$B$1:$AQ$1,0),FALSE)</f>
        <v>3.7999999999999999E-2</v>
      </c>
      <c r="AH150" s="73">
        <f>IFERROR(VLOOKUP(B150,Miljö!$B$1:$S$476,9,FALSE)/1,0)</f>
        <v>0</v>
      </c>
      <c r="AJ150" s="81">
        <f>IFERROR(VLOOKUP($B150,Miljö!$B$1:$S$500,MATCH("hjälpel exklusive kraftvärme (GWh)",Miljö!$B$1:$V$1,0),FALSE)/1,"")</f>
        <v>3.7999999999999999E-2</v>
      </c>
      <c r="AK150" s="81">
        <f t="shared" si="22"/>
        <v>3.7999999999999999E-2</v>
      </c>
      <c r="AL150" s="81">
        <f>VLOOKUP($B150,'Slutlig allokering'!$B$2:$AL$462,MATCH("Hjälpel kraftvärme",'Slutlig allokering'!$B$2:$AL$2,0),FALSE)</f>
        <v>0</v>
      </c>
      <c r="AN150" s="73">
        <f t="shared" si="23"/>
        <v>2.8729999999999998</v>
      </c>
      <c r="AO150" s="73">
        <f t="shared" si="24"/>
        <v>2.8729999999999998</v>
      </c>
      <c r="AP150" s="73">
        <f>IF(ISERROR(1/VLOOKUP($B150,Leveranser!$B$1:$S$500,MATCH("såld värme (gwh)",Leveranser!$B$1:$S$1,0),FALSE)),"",VLOOKUP($B150,Leveranser!$B$1:$S$500,MATCH("såld värme (gwh)",Leveranser!$B$1:$S$1,0),FALSE))</f>
        <v>2.2789999999999999</v>
      </c>
      <c r="AQ150" s="73">
        <f>VLOOKUP($B150,Leveranser!$B$1:$Y$500,MATCH("Totalt såld fjärrvärme till andra fjärrvärmeföretag",Leveranser!$B$1:$AA$1,0),FALSE)</f>
        <v>0</v>
      </c>
      <c r="AR150" s="73">
        <f>IF(ISERROR(1/VLOOKUP($B150,Miljö!$B$1:$S$500,MATCH("Såld mängd produktionsspecifik fjärrvärme (GWh)",Miljö!$B$1:$R$1,0),FALSE)),0,VLOOKUP($B150,Miljö!$B$1:$S$500,MATCH("Såld mängd produktionsspecifik fjärrvärme (GWh)",Miljö!$B$1:$R$1,0),FALSE))</f>
        <v>0</v>
      </c>
      <c r="AS150" s="82">
        <f t="shared" si="29"/>
        <v>0.79324747650539507</v>
      </c>
      <c r="AU150" s="73" t="str">
        <f>VLOOKUP($B150,'Miljövärden urval för publ'!$B$2:$I$486,7,FALSE)</f>
        <v>Ja</v>
      </c>
      <c r="AV150" s="73" t="str">
        <f>VLOOKUP($B150,'Miljövärden urval för publ'!$B$2:$I$486,6,FALSE)</f>
        <v>Nej</v>
      </c>
      <c r="AZ150" s="73">
        <f t="shared" si="25"/>
        <v>3.7999999999999999E-2</v>
      </c>
      <c r="BA150" s="73">
        <f t="shared" si="30"/>
        <v>0</v>
      </c>
      <c r="BB150" s="73">
        <f t="shared" si="26"/>
        <v>0</v>
      </c>
      <c r="BC150" s="73">
        <f t="shared" si="27"/>
        <v>2.7570000000000001</v>
      </c>
      <c r="BE150" s="73">
        <f t="shared" si="31"/>
        <v>0</v>
      </c>
      <c r="BF150" s="73">
        <f t="shared" si="32"/>
        <v>0</v>
      </c>
      <c r="BH150" s="73">
        <f t="shared" si="28"/>
        <v>2.7570000000000001</v>
      </c>
    </row>
    <row r="151" spans="1:60" ht="14.5" x14ac:dyDescent="0.35">
      <c r="A151" t="s">
        <v>171</v>
      </c>
      <c r="B151" t="s">
        <v>174</v>
      </c>
      <c r="C151" s="73">
        <f>VLOOKUP($B151,'Tillförd energi'!$B$2:$AS$506,MATCH(C$1,'Tillförd energi'!$B$1:$AQ$1,0),FALSE)</f>
        <v>0</v>
      </c>
      <c r="D151" s="73">
        <f>VLOOKUP($B151,'Tillförd energi'!$B$2:$AS$506,MATCH(D$1,'Tillförd energi'!$B$1:$AQ$1,0),FALSE)</f>
        <v>0.28399999999999997</v>
      </c>
      <c r="E151" s="73">
        <f>VLOOKUP($B151,'Tillförd energi'!$B$2:$AS$506,MATCH(E$1,'Tillförd energi'!$B$1:$AQ$1,0),FALSE)</f>
        <v>0</v>
      </c>
      <c r="F151" s="73">
        <f>VLOOKUP($B151,'Tillförd energi'!$B$2:$AS$506,MATCH(F$1,'Tillförd energi'!$B$1:$AQ$1,0),FALSE)</f>
        <v>0</v>
      </c>
      <c r="G151" s="73">
        <f>VLOOKUP($B151,'Tillförd energi'!$B$2:$AS$506,MATCH(G$1,'Tillförd energi'!$B$1:$AQ$1,0),FALSE)</f>
        <v>0</v>
      </c>
      <c r="H151" s="73">
        <f>VLOOKUP($B151,'Tillförd energi'!$B$2:$AS$506,MATCH(H$1,'Tillförd energi'!$B$1:$AQ$1,0),FALSE)</f>
        <v>0</v>
      </c>
      <c r="I151" s="73">
        <f>VLOOKUP($B151,'Tillförd energi'!$B$2:$AS$506,MATCH(I$1,'Tillförd energi'!$B$1:$AQ$1,0),FALSE)</f>
        <v>0</v>
      </c>
      <c r="J151" s="73">
        <f>VLOOKUP($B151,'Tillförd energi'!$B$2:$AS$506,MATCH(J$1,'Tillförd energi'!$B$1:$AQ$1,0),FALSE)</f>
        <v>0</v>
      </c>
      <c r="K151" s="73">
        <f>VLOOKUP($B151,'Tillförd energi'!$B$2:$AS$506,MATCH(K$1,'Tillförd energi'!$B$1:$AQ$1,0),FALSE)</f>
        <v>0</v>
      </c>
      <c r="L151" s="73">
        <f>VLOOKUP($B151,'Tillförd energi'!$B$2:$AS$506,MATCH(L$1,'Tillförd energi'!$B$1:$AQ$1,0),FALSE)</f>
        <v>0</v>
      </c>
      <c r="M151" s="73">
        <f>VLOOKUP($B151,'Tillförd energi'!$B$2:$AS$506,MATCH(M$1,'Tillförd energi'!$B$1:$AQ$1,0),FALSE)</f>
        <v>0</v>
      </c>
      <c r="N151" s="73">
        <f>VLOOKUP($B151,'Tillförd energi'!$B$2:$AS$506,MATCH(N$1,'Tillförd energi'!$B$1:$AQ$1,0),FALSE)</f>
        <v>0</v>
      </c>
      <c r="O151" s="73">
        <f>VLOOKUP($B151,'Tillförd energi'!$B$2:$AS$506,MATCH(O$1,'Tillförd energi'!$B$1:$AQ$1,0),FALSE)</f>
        <v>0</v>
      </c>
      <c r="P151" s="73">
        <f>VLOOKUP($B151,'Tillförd energi'!$B$2:$AS$506,MATCH(P$1,'Tillförd energi'!$B$1:$AQ$1,0),FALSE)</f>
        <v>0</v>
      </c>
      <c r="Q151" s="73">
        <f>VLOOKUP($B151,'Tillförd energi'!$B$2:$AS$506,MATCH(Q$1,'Tillförd energi'!$B$1:$AQ$1,0),FALSE)</f>
        <v>4.2370000000000001</v>
      </c>
      <c r="R151" s="73">
        <f>VLOOKUP($B151,'Tillförd energi'!$B$2:$AS$506,MATCH(R$1,'Tillförd energi'!$B$1:$AQ$1,0),FALSE)</f>
        <v>0</v>
      </c>
      <c r="S151" s="73">
        <f>VLOOKUP($B151,'Tillförd energi'!$B$2:$AS$506,MATCH(S$1,'Tillförd energi'!$B$1:$AQ$1,0),FALSE)</f>
        <v>0</v>
      </c>
      <c r="T151" s="73">
        <f>VLOOKUP($B151,'Tillförd energi'!$B$2:$AS$506,MATCH(T$1,'Tillförd energi'!$B$1:$AQ$1,0),FALSE)</f>
        <v>0</v>
      </c>
      <c r="U151" s="73">
        <f>VLOOKUP($B151,'Tillförd energi'!$B$2:$AS$506,MATCH(U$1,'Tillförd energi'!$B$1:$AQ$1,0),FALSE)</f>
        <v>0</v>
      </c>
      <c r="V151" s="73">
        <f>VLOOKUP($B151,'Tillförd energi'!$B$2:$AS$506,MATCH(V$1,'Tillförd energi'!$B$1:$AQ$1,0),FALSE)</f>
        <v>0</v>
      </c>
      <c r="W151" s="73">
        <f>VLOOKUP($B151,'Tillförd energi'!$B$2:$AS$506,MATCH(W$1,'Tillförd energi'!$B$1:$AQ$1,0),FALSE)</f>
        <v>0</v>
      </c>
      <c r="X151" s="73">
        <f>VLOOKUP($B151,'Tillförd energi'!$B$2:$AS$506,MATCH(X$1,'Tillförd energi'!$B$1:$AQ$1,0),FALSE)</f>
        <v>0</v>
      </c>
      <c r="Y151" s="73">
        <f>VLOOKUP($B151,'Tillförd energi'!$B$2:$AS$506,MATCH(Y$1,'Tillförd energi'!$B$1:$AQ$1,0),FALSE)</f>
        <v>0</v>
      </c>
      <c r="Z151" s="73">
        <f>VLOOKUP($B151,'Tillförd energi'!$B$2:$AS$506,MATCH(Z$1,'Tillförd energi'!$B$1:$AQ$1,0),FALSE)</f>
        <v>0</v>
      </c>
      <c r="AA151" s="73">
        <f>VLOOKUP($B151,'Tillförd energi'!$B$2:$AS$506,MATCH(AA$1,'Tillförd energi'!$B$1:$AQ$1,0),FALSE)</f>
        <v>0</v>
      </c>
      <c r="AB151" s="73">
        <f>VLOOKUP($B151,'Tillförd energi'!$B$2:$AS$506,MATCH(AB$1,'Tillförd energi'!$B$1:$AQ$1,0),FALSE)</f>
        <v>0</v>
      </c>
      <c r="AC151" s="73">
        <f>VLOOKUP($B151,'Tillförd energi'!$B$2:$AS$506,MATCH(AC$1,'Tillförd energi'!$B$1:$AQ$1,0),FALSE)</f>
        <v>0</v>
      </c>
      <c r="AD151" s="73">
        <f>VLOOKUP($B151,'Tillförd energi'!$B$2:$AS$506,MATCH(AD$1,'Tillförd energi'!$B$1:$AQ$1,0),FALSE)</f>
        <v>0</v>
      </c>
      <c r="AF151" s="73">
        <f>VLOOKUP($B151,'Tillförd energi'!$B$2:$AS$506,MATCH(AF$1,'Tillförd energi'!$B$1:$AQ$1,0),FALSE)</f>
        <v>0.04</v>
      </c>
      <c r="AH151" s="73">
        <f>IFERROR(VLOOKUP(B151,Miljö!$B$1:$S$476,9,FALSE)/1,0)</f>
        <v>0</v>
      </c>
      <c r="AJ151" s="81">
        <f>IFERROR(VLOOKUP($B151,Miljö!$B$1:$S$500,MATCH("hjälpel exklusive kraftvärme (GWh)",Miljö!$B$1:$V$1,0),FALSE)/1,"")</f>
        <v>0.04</v>
      </c>
      <c r="AK151" s="81">
        <f t="shared" si="22"/>
        <v>0.04</v>
      </c>
      <c r="AL151" s="81">
        <f>VLOOKUP($B151,'Slutlig allokering'!$B$2:$AL$462,MATCH("Hjälpel kraftvärme",'Slutlig allokering'!$B$2:$AL$2,0),FALSE)</f>
        <v>0</v>
      </c>
      <c r="AN151" s="73">
        <f t="shared" si="23"/>
        <v>4.5609999999999999</v>
      </c>
      <c r="AO151" s="73">
        <f t="shared" si="24"/>
        <v>4.5609999999999999</v>
      </c>
      <c r="AP151" s="73">
        <f>IF(ISERROR(1/VLOOKUP($B151,Leveranser!$B$1:$S$500,MATCH("såld värme (gwh)",Leveranser!$B$1:$S$1,0),FALSE)),"",VLOOKUP($B151,Leveranser!$B$1:$S$500,MATCH("såld värme (gwh)",Leveranser!$B$1:$S$1,0),FALSE))</f>
        <v>3.62</v>
      </c>
      <c r="AQ151" s="73">
        <f>VLOOKUP($B151,Leveranser!$B$1:$Y$500,MATCH("Totalt såld fjärrvärme till andra fjärrvärmeföretag",Leveranser!$B$1:$AA$1,0),FALSE)</f>
        <v>0</v>
      </c>
      <c r="AR151" s="73">
        <f>IF(ISERROR(1/VLOOKUP($B151,Miljö!$B$1:$S$500,MATCH("Såld mängd produktionsspecifik fjärrvärme (GWh)",Miljö!$B$1:$R$1,0),FALSE)),0,VLOOKUP($B151,Miljö!$B$1:$S$500,MATCH("Såld mängd produktionsspecifik fjärrvärme (GWh)",Miljö!$B$1:$R$1,0),FALSE))</f>
        <v>0</v>
      </c>
      <c r="AS151" s="82">
        <f t="shared" si="29"/>
        <v>0.79368559526419646</v>
      </c>
      <c r="AU151" s="73" t="str">
        <f>VLOOKUP($B151,'Miljövärden urval för publ'!$B$2:$I$486,7,FALSE)</f>
        <v>Ja</v>
      </c>
      <c r="AV151" s="73" t="str">
        <f>VLOOKUP($B151,'Miljövärden urval för publ'!$B$2:$I$486,6,FALSE)</f>
        <v>Nej</v>
      </c>
      <c r="AZ151" s="73">
        <f t="shared" si="25"/>
        <v>0.04</v>
      </c>
      <c r="BA151" s="73">
        <f t="shared" si="30"/>
        <v>0</v>
      </c>
      <c r="BB151" s="73">
        <f t="shared" si="26"/>
        <v>0</v>
      </c>
      <c r="BC151" s="73">
        <f t="shared" si="27"/>
        <v>4.2370000000000001</v>
      </c>
      <c r="BE151" s="73">
        <f t="shared" si="31"/>
        <v>0</v>
      </c>
      <c r="BF151" s="73">
        <f t="shared" si="32"/>
        <v>0</v>
      </c>
      <c r="BH151" s="73">
        <f t="shared" si="28"/>
        <v>4.2370000000000001</v>
      </c>
    </row>
    <row r="152" spans="1:60" ht="14.5" x14ac:dyDescent="0.35">
      <c r="A152" t="s">
        <v>175</v>
      </c>
      <c r="B152" t="s">
        <v>176</v>
      </c>
      <c r="C152" s="73">
        <f>VLOOKUP($B152,'Tillförd energi'!$B$2:$AS$506,MATCH(C$1,'Tillförd energi'!$B$1:$AQ$1,0),FALSE)</f>
        <v>0</v>
      </c>
      <c r="D152" s="73">
        <f>VLOOKUP($B152,'Tillförd energi'!$B$2:$AS$506,MATCH(D$1,'Tillförd energi'!$B$1:$AQ$1,0),FALSE)</f>
        <v>0</v>
      </c>
      <c r="E152" s="73">
        <f>VLOOKUP($B152,'Tillförd energi'!$B$2:$AS$506,MATCH(E$1,'Tillförd energi'!$B$1:$AQ$1,0),FALSE)</f>
        <v>0</v>
      </c>
      <c r="F152" s="73">
        <f>VLOOKUP($B152,'Tillförd energi'!$B$2:$AS$506,MATCH(F$1,'Tillförd energi'!$B$1:$AQ$1,0),FALSE)</f>
        <v>0</v>
      </c>
      <c r="G152" s="73">
        <f>VLOOKUP($B152,'Tillförd energi'!$B$2:$AS$506,MATCH(G$1,'Tillförd energi'!$B$1:$AQ$1,0),FALSE)</f>
        <v>0</v>
      </c>
      <c r="H152" s="73">
        <f>VLOOKUP($B152,'Tillförd energi'!$B$2:$AS$506,MATCH(H$1,'Tillförd energi'!$B$1:$AQ$1,0),FALSE)</f>
        <v>0</v>
      </c>
      <c r="I152" s="73">
        <f>VLOOKUP($B152,'Tillförd energi'!$B$2:$AS$506,MATCH(I$1,'Tillförd energi'!$B$1:$AQ$1,0),FALSE)</f>
        <v>0</v>
      </c>
      <c r="J152" s="73">
        <f>VLOOKUP($B152,'Tillförd energi'!$B$2:$AS$506,MATCH(J$1,'Tillförd energi'!$B$1:$AQ$1,0),FALSE)</f>
        <v>0</v>
      </c>
      <c r="K152" s="73">
        <f>VLOOKUP($B152,'Tillförd energi'!$B$2:$AS$506,MATCH(K$1,'Tillförd energi'!$B$1:$AQ$1,0),FALSE)</f>
        <v>0</v>
      </c>
      <c r="L152" s="73">
        <f>VLOOKUP($B152,'Tillförd energi'!$B$2:$AS$506,MATCH(L$1,'Tillförd energi'!$B$1:$AQ$1,0),FALSE)</f>
        <v>0</v>
      </c>
      <c r="M152" s="73">
        <f>VLOOKUP($B152,'Tillförd energi'!$B$2:$AS$506,MATCH(M$1,'Tillförd energi'!$B$1:$AQ$1,0),FALSE)</f>
        <v>0</v>
      </c>
      <c r="N152" s="73">
        <f>VLOOKUP($B152,'Tillförd energi'!$B$2:$AS$506,MATCH(N$1,'Tillförd energi'!$B$1:$AQ$1,0),FALSE)</f>
        <v>0</v>
      </c>
      <c r="O152" s="73">
        <f>VLOOKUP($B152,'Tillförd energi'!$B$2:$AS$506,MATCH(O$1,'Tillförd energi'!$B$1:$AQ$1,0),FALSE)</f>
        <v>0</v>
      </c>
      <c r="P152" s="73">
        <f>VLOOKUP($B152,'Tillförd energi'!$B$2:$AS$506,MATCH(P$1,'Tillförd energi'!$B$1:$AQ$1,0),FALSE)</f>
        <v>0</v>
      </c>
      <c r="Q152" s="73">
        <f>VLOOKUP($B152,'Tillförd energi'!$B$2:$AS$506,MATCH(Q$1,'Tillförd energi'!$B$1:$AQ$1,0),FALSE)</f>
        <v>5.5</v>
      </c>
      <c r="R152" s="73">
        <f>VLOOKUP($B152,'Tillförd energi'!$B$2:$AS$506,MATCH(R$1,'Tillförd energi'!$B$1:$AQ$1,0),FALSE)</f>
        <v>0</v>
      </c>
      <c r="S152" s="73">
        <f>VLOOKUP($B152,'Tillförd energi'!$B$2:$AS$506,MATCH(S$1,'Tillförd energi'!$B$1:$AQ$1,0),FALSE)</f>
        <v>0</v>
      </c>
      <c r="T152" s="73">
        <f>VLOOKUP($B152,'Tillförd energi'!$B$2:$AS$506,MATCH(T$1,'Tillförd energi'!$B$1:$AQ$1,0),FALSE)</f>
        <v>0</v>
      </c>
      <c r="U152" s="73">
        <f>VLOOKUP($B152,'Tillförd energi'!$B$2:$AS$506,MATCH(U$1,'Tillförd energi'!$B$1:$AQ$1,0),FALSE)</f>
        <v>0</v>
      </c>
      <c r="V152" s="73">
        <f>VLOOKUP($B152,'Tillförd energi'!$B$2:$AS$506,MATCH(V$1,'Tillförd energi'!$B$1:$AQ$1,0),FALSE)</f>
        <v>0</v>
      </c>
      <c r="W152" s="73">
        <f>VLOOKUP($B152,'Tillförd energi'!$B$2:$AS$506,MATCH(W$1,'Tillförd energi'!$B$1:$AQ$1,0),FALSE)</f>
        <v>0</v>
      </c>
      <c r="X152" s="73">
        <f>VLOOKUP($B152,'Tillförd energi'!$B$2:$AS$506,MATCH(X$1,'Tillförd energi'!$B$1:$AQ$1,0),FALSE)</f>
        <v>0</v>
      </c>
      <c r="Y152" s="73">
        <f>VLOOKUP($B152,'Tillförd energi'!$B$2:$AS$506,MATCH(Y$1,'Tillförd energi'!$B$1:$AQ$1,0),FALSE)</f>
        <v>0</v>
      </c>
      <c r="Z152" s="73">
        <f>VLOOKUP($B152,'Tillförd energi'!$B$2:$AS$506,MATCH(Z$1,'Tillförd energi'!$B$1:$AQ$1,0),FALSE)</f>
        <v>0</v>
      </c>
      <c r="AA152" s="73">
        <f>VLOOKUP($B152,'Tillförd energi'!$B$2:$AS$506,MATCH(AA$1,'Tillförd energi'!$B$1:$AQ$1,0),FALSE)</f>
        <v>0</v>
      </c>
      <c r="AB152" s="73">
        <f>VLOOKUP($B152,'Tillförd energi'!$B$2:$AS$506,MATCH(AB$1,'Tillförd energi'!$B$1:$AQ$1,0),FALSE)</f>
        <v>0</v>
      </c>
      <c r="AC152" s="73">
        <f>VLOOKUP($B152,'Tillförd energi'!$B$2:$AS$506,MATCH(AC$1,'Tillförd energi'!$B$1:$AQ$1,0),FALSE)</f>
        <v>0</v>
      </c>
      <c r="AD152" s="73">
        <f>VLOOKUP($B152,'Tillförd energi'!$B$2:$AS$506,MATCH(AD$1,'Tillförd energi'!$B$1:$AQ$1,0),FALSE)</f>
        <v>0</v>
      </c>
      <c r="AF152" s="73">
        <f>VLOOKUP($B152,'Tillförd energi'!$B$2:$AS$506,MATCH(AF$1,'Tillförd energi'!$B$1:$AQ$1,0),FALSE)</f>
        <v>0.08</v>
      </c>
      <c r="AH152" s="73">
        <f>IFERROR(VLOOKUP(B152,Miljö!$B$1:$S$476,9,FALSE)/1,0)</f>
        <v>0</v>
      </c>
      <c r="AJ152" s="81">
        <f>IFERROR(VLOOKUP($B152,Miljö!$B$1:$S$500,MATCH("hjälpel exklusive kraftvärme (GWh)",Miljö!$B$1:$V$1,0),FALSE)/1,"")</f>
        <v>0.08</v>
      </c>
      <c r="AK152" s="81">
        <f t="shared" si="22"/>
        <v>0.08</v>
      </c>
      <c r="AL152" s="81">
        <f>VLOOKUP($B152,'Slutlig allokering'!$B$2:$AL$462,MATCH("Hjälpel kraftvärme",'Slutlig allokering'!$B$2:$AL$2,0),FALSE)</f>
        <v>0</v>
      </c>
      <c r="AN152" s="73">
        <f t="shared" si="23"/>
        <v>5.58</v>
      </c>
      <c r="AO152" s="73">
        <f t="shared" si="24"/>
        <v>5.58</v>
      </c>
      <c r="AP152" s="73">
        <f>IF(ISERROR(1/VLOOKUP($B152,Leveranser!$B$1:$S$500,MATCH("såld värme (gwh)",Leveranser!$B$1:$S$1,0),FALSE)),"",VLOOKUP($B152,Leveranser!$B$1:$S$500,MATCH("såld värme (gwh)",Leveranser!$B$1:$S$1,0),FALSE))</f>
        <v>4.6509999999999998</v>
      </c>
      <c r="AQ152" s="73">
        <f>VLOOKUP($B152,Leveranser!$B$1:$Y$500,MATCH("Totalt såld fjärrvärme till andra fjärrvärmeföretag",Leveranser!$B$1:$AA$1,0),FALSE)</f>
        <v>0</v>
      </c>
      <c r="AR152" s="73">
        <f>IF(ISERROR(1/VLOOKUP($B152,Miljö!$B$1:$S$500,MATCH("Såld mängd produktionsspecifik fjärrvärme (GWh)",Miljö!$B$1:$R$1,0),FALSE)),0,VLOOKUP($B152,Miljö!$B$1:$S$500,MATCH("Såld mängd produktionsspecifik fjärrvärme (GWh)",Miljö!$B$1:$R$1,0),FALSE))</f>
        <v>0</v>
      </c>
      <c r="AS152" s="82">
        <f t="shared" si="29"/>
        <v>0.83351254480286729</v>
      </c>
      <c r="AU152" s="73" t="str">
        <f>VLOOKUP($B152,'Miljövärden urval för publ'!$B$2:$I$486,7,FALSE)</f>
        <v>Ja</v>
      </c>
      <c r="AV152" s="73" t="str">
        <f>VLOOKUP($B152,'Miljövärden urval för publ'!$B$2:$I$486,6,FALSE)</f>
        <v>Ja</v>
      </c>
      <c r="AZ152" s="73">
        <f t="shared" si="25"/>
        <v>0.08</v>
      </c>
      <c r="BA152" s="73">
        <f t="shared" si="30"/>
        <v>0</v>
      </c>
      <c r="BB152" s="73">
        <f t="shared" si="26"/>
        <v>0</v>
      </c>
      <c r="BC152" s="73">
        <f t="shared" si="27"/>
        <v>5.5</v>
      </c>
      <c r="BE152" s="73">
        <f t="shared" si="31"/>
        <v>0</v>
      </c>
      <c r="BF152" s="73">
        <f t="shared" si="32"/>
        <v>0</v>
      </c>
      <c r="BH152" s="73">
        <f t="shared" si="28"/>
        <v>5.5</v>
      </c>
    </row>
    <row r="153" spans="1:60" ht="14.5" x14ac:dyDescent="0.35">
      <c r="A153" t="s">
        <v>175</v>
      </c>
      <c r="B153" t="s">
        <v>177</v>
      </c>
      <c r="C153" s="73">
        <f>VLOOKUP($B153,'Tillförd energi'!$B$2:$AS$506,MATCH(C$1,'Tillförd energi'!$B$1:$AQ$1,0),FALSE)</f>
        <v>0</v>
      </c>
      <c r="D153" s="73">
        <f>VLOOKUP($B153,'Tillförd energi'!$B$2:$AS$506,MATCH(D$1,'Tillförd energi'!$B$1:$AQ$1,0),FALSE)</f>
        <v>5.71244</v>
      </c>
      <c r="E153" s="73">
        <f>VLOOKUP($B153,'Tillförd energi'!$B$2:$AS$506,MATCH(E$1,'Tillförd energi'!$B$1:$AQ$1,0),FALSE)</f>
        <v>0</v>
      </c>
      <c r="F153" s="73">
        <f>VLOOKUP($B153,'Tillförd energi'!$B$2:$AS$506,MATCH(F$1,'Tillförd energi'!$B$1:$AQ$1,0),FALSE)</f>
        <v>0</v>
      </c>
      <c r="G153" s="73">
        <f>VLOOKUP($B153,'Tillförd energi'!$B$2:$AS$506,MATCH(G$1,'Tillförd energi'!$B$1:$AQ$1,0),FALSE)</f>
        <v>4.319</v>
      </c>
      <c r="H153" s="73">
        <f>VLOOKUP($B153,'Tillförd energi'!$B$2:$AS$506,MATCH(H$1,'Tillförd energi'!$B$1:$AQ$1,0),FALSE)</f>
        <v>0</v>
      </c>
      <c r="I153" s="73">
        <f>VLOOKUP($B153,'Tillförd energi'!$B$2:$AS$506,MATCH(I$1,'Tillförd energi'!$B$1:$AQ$1,0),FALSE)</f>
        <v>0</v>
      </c>
      <c r="J153" s="73">
        <f>VLOOKUP($B153,'Tillförd energi'!$B$2:$AS$506,MATCH(J$1,'Tillförd energi'!$B$1:$AQ$1,0),FALSE)</f>
        <v>0.68600000000000005</v>
      </c>
      <c r="K153" s="73">
        <f>VLOOKUP($B153,'Tillförd energi'!$B$2:$AS$506,MATCH(K$1,'Tillförd energi'!$B$1:$AQ$1,0),FALSE)</f>
        <v>35.669199999999996</v>
      </c>
      <c r="L153" s="73">
        <f>VLOOKUP($B153,'Tillförd energi'!$B$2:$AS$506,MATCH(L$1,'Tillförd energi'!$B$1:$AQ$1,0),FALSE)</f>
        <v>23.1555</v>
      </c>
      <c r="M153" s="73">
        <f>VLOOKUP($B153,'Tillförd energi'!$B$2:$AS$506,MATCH(M$1,'Tillförd energi'!$B$1:$AQ$1,0),FALSE)</f>
        <v>60.607399999999998</v>
      </c>
      <c r="N153" s="73">
        <f>VLOOKUP($B153,'Tillförd energi'!$B$2:$AS$506,MATCH(N$1,'Tillförd energi'!$B$1:$AQ$1,0),FALSE)</f>
        <v>3.89622</v>
      </c>
      <c r="O153" s="73">
        <f>VLOOKUP($B153,'Tillförd energi'!$B$2:$AS$506,MATCH(O$1,'Tillförd energi'!$B$1:$AQ$1,0),FALSE)</f>
        <v>81.107799999999997</v>
      </c>
      <c r="P153" s="73">
        <f>VLOOKUP($B153,'Tillförd energi'!$B$2:$AS$506,MATCH(P$1,'Tillförd energi'!$B$1:$AQ$1,0),FALSE)</f>
        <v>63.5075</v>
      </c>
      <c r="Q153" s="73">
        <f>VLOOKUP($B153,'Tillförd energi'!$B$2:$AS$506,MATCH(Q$1,'Tillförd energi'!$B$1:$AQ$1,0),FALSE)</f>
        <v>15.763</v>
      </c>
      <c r="R153" s="73">
        <f>VLOOKUP($B153,'Tillförd energi'!$B$2:$AS$506,MATCH(R$1,'Tillförd energi'!$B$1:$AQ$1,0),FALSE)</f>
        <v>0</v>
      </c>
      <c r="S153" s="73">
        <f>VLOOKUP($B153,'Tillförd energi'!$B$2:$AS$506,MATCH(S$1,'Tillförd energi'!$B$1:$AQ$1,0),FALSE)</f>
        <v>0</v>
      </c>
      <c r="T153" s="73">
        <f>VLOOKUP($B153,'Tillförd energi'!$B$2:$AS$506,MATCH(T$1,'Tillförd energi'!$B$1:$AQ$1,0),FALSE)</f>
        <v>0</v>
      </c>
      <c r="U153" s="73">
        <f>VLOOKUP($B153,'Tillförd energi'!$B$2:$AS$506,MATCH(U$1,'Tillförd energi'!$B$1:$AQ$1,0),FALSE)</f>
        <v>0</v>
      </c>
      <c r="V153" s="73">
        <f>VLOOKUP($B153,'Tillförd energi'!$B$2:$AS$506,MATCH(V$1,'Tillförd energi'!$B$1:$AQ$1,0),FALSE)</f>
        <v>0</v>
      </c>
      <c r="W153" s="73">
        <f>VLOOKUP($B153,'Tillförd energi'!$B$2:$AS$506,MATCH(W$1,'Tillförd energi'!$B$1:$AQ$1,0),FALSE)</f>
        <v>0</v>
      </c>
      <c r="X153" s="73">
        <f>VLOOKUP($B153,'Tillförd energi'!$B$2:$AS$506,MATCH(X$1,'Tillförd energi'!$B$1:$AQ$1,0),FALSE)</f>
        <v>0</v>
      </c>
      <c r="Y153" s="73">
        <f>VLOOKUP($B153,'Tillförd energi'!$B$2:$AS$506,MATCH(Y$1,'Tillförd energi'!$B$1:$AQ$1,0),FALSE)</f>
        <v>0</v>
      </c>
      <c r="Z153" s="73">
        <f>VLOOKUP($B153,'Tillförd energi'!$B$2:$AS$506,MATCH(Z$1,'Tillförd energi'!$B$1:$AQ$1,0),FALSE)</f>
        <v>0</v>
      </c>
      <c r="AA153" s="73">
        <f>VLOOKUP($B153,'Tillförd energi'!$B$2:$AS$506,MATCH(AA$1,'Tillförd energi'!$B$1:$AQ$1,0),FALSE)</f>
        <v>0</v>
      </c>
      <c r="AB153" s="73">
        <f>VLOOKUP($B153,'Tillförd energi'!$B$2:$AS$506,MATCH(AB$1,'Tillförd energi'!$B$1:$AQ$1,0),FALSE)</f>
        <v>80.292000000000002</v>
      </c>
      <c r="AC153" s="73">
        <f>VLOOKUP($B153,'Tillförd energi'!$B$2:$AS$506,MATCH(AC$1,'Tillförd energi'!$B$1:$AQ$1,0),FALSE)</f>
        <v>0.5</v>
      </c>
      <c r="AD153" s="73">
        <f>VLOOKUP($B153,'Tillförd energi'!$B$2:$AS$506,MATCH(AD$1,'Tillförd energi'!$B$1:$AQ$1,0),FALSE)</f>
        <v>0</v>
      </c>
      <c r="AF153" s="73">
        <f>VLOOKUP($B153,'Tillförd energi'!$B$2:$AS$506,MATCH(AF$1,'Tillförd energi'!$B$1:$AQ$1,0),FALSE)</f>
        <v>10.937200000000001</v>
      </c>
      <c r="AH153" s="73">
        <f>IFERROR(VLOOKUP(B153,Miljö!$B$1:$S$476,9,FALSE)/1,0)</f>
        <v>0</v>
      </c>
      <c r="AJ153" s="81">
        <f>IFERROR(VLOOKUP($B153,Miljö!$B$1:$S$500,MATCH("hjälpel exklusive kraftvärme (GWh)",Miljö!$B$1:$V$1,0),FALSE)/1,"")</f>
        <v>1.0649999999999999</v>
      </c>
      <c r="AK153" s="81">
        <f t="shared" si="22"/>
        <v>1.0649999999999999</v>
      </c>
      <c r="AL153" s="81">
        <f>VLOOKUP($B153,'Slutlig allokering'!$B$2:$AL$462,MATCH("Hjälpel kraftvärme",'Slutlig allokering'!$B$2:$AL$2,0),FALSE)</f>
        <v>9.8722399999999997</v>
      </c>
      <c r="AN153" s="73">
        <f t="shared" si="23"/>
        <v>386.15325999999999</v>
      </c>
      <c r="AO153" s="73">
        <f t="shared" si="24"/>
        <v>386.15325999999999</v>
      </c>
      <c r="AP153" s="73">
        <f>IF(ISERROR(1/VLOOKUP($B153,Leveranser!$B$1:$S$500,MATCH("såld värme (gwh)",Leveranser!$B$1:$S$1,0),FALSE)),"",VLOOKUP($B153,Leveranser!$B$1:$S$500,MATCH("såld värme (gwh)",Leveranser!$B$1:$S$1,0),FALSE))</f>
        <v>334.42599999999999</v>
      </c>
      <c r="AQ153" s="73">
        <f>VLOOKUP($B153,Leveranser!$B$1:$Y$500,MATCH("Totalt såld fjärrvärme till andra fjärrvärmeföretag",Leveranser!$B$1:$AA$1,0),FALSE)</f>
        <v>36.988</v>
      </c>
      <c r="AR153" s="73">
        <f>IF(ISERROR(1/VLOOKUP($B153,Miljö!$B$1:$S$500,MATCH("Såld mängd produktionsspecifik fjärrvärme (GWh)",Miljö!$B$1:$R$1,0),FALSE)),0,VLOOKUP($B153,Miljö!$B$1:$S$500,MATCH("Såld mängd produktionsspecifik fjärrvärme (GWh)",Miljö!$B$1:$R$1,0),FALSE))</f>
        <v>0</v>
      </c>
      <c r="AS153" s="82">
        <f t="shared" si="29"/>
        <v>0.86604474088863059</v>
      </c>
      <c r="AU153" s="73" t="str">
        <f>VLOOKUP($B153,'Miljövärden urval för publ'!$B$2:$I$486,7,FALSE)</f>
        <v>Ja</v>
      </c>
      <c r="AV153" s="73" t="str">
        <f>VLOOKUP($B153,'Miljövärden urval för publ'!$B$2:$I$486,6,FALSE)</f>
        <v>Ja</v>
      </c>
      <c r="AZ153" s="73">
        <f t="shared" si="25"/>
        <v>10.937200000000001</v>
      </c>
      <c r="BA153" s="73">
        <f t="shared" si="30"/>
        <v>0</v>
      </c>
      <c r="BB153" s="73">
        <f t="shared" si="26"/>
        <v>232.27441999999999</v>
      </c>
      <c r="BC153" s="73">
        <f t="shared" si="27"/>
        <v>15.763</v>
      </c>
      <c r="BE153" s="73">
        <f t="shared" si="31"/>
        <v>0</v>
      </c>
      <c r="BF153" s="73">
        <f t="shared" si="32"/>
        <v>0</v>
      </c>
      <c r="BH153" s="73">
        <f t="shared" si="28"/>
        <v>283.70661999999999</v>
      </c>
    </row>
    <row r="154" spans="1:60" ht="14.5" x14ac:dyDescent="0.35">
      <c r="A154" t="s">
        <v>175</v>
      </c>
      <c r="B154" t="s">
        <v>178</v>
      </c>
      <c r="C154" s="73">
        <f>VLOOKUP($B154,'Tillförd energi'!$B$2:$AS$506,MATCH(C$1,'Tillförd energi'!$B$1:$AQ$1,0),FALSE)</f>
        <v>0</v>
      </c>
      <c r="D154" s="73">
        <f>VLOOKUP($B154,'Tillförd energi'!$B$2:$AS$506,MATCH(D$1,'Tillförd energi'!$B$1:$AQ$1,0),FALSE)</f>
        <v>4.7E-2</v>
      </c>
      <c r="E154" s="73">
        <f>VLOOKUP($B154,'Tillförd energi'!$B$2:$AS$506,MATCH(E$1,'Tillförd energi'!$B$1:$AQ$1,0),FALSE)</f>
        <v>0</v>
      </c>
      <c r="F154" s="73">
        <f>VLOOKUP($B154,'Tillförd energi'!$B$2:$AS$506,MATCH(F$1,'Tillförd energi'!$B$1:$AQ$1,0),FALSE)</f>
        <v>0</v>
      </c>
      <c r="G154" s="73">
        <f>VLOOKUP($B154,'Tillförd energi'!$B$2:$AS$506,MATCH(G$1,'Tillförd energi'!$B$1:$AQ$1,0),FALSE)</f>
        <v>0</v>
      </c>
      <c r="H154" s="73">
        <f>VLOOKUP($B154,'Tillförd energi'!$B$2:$AS$506,MATCH(H$1,'Tillförd energi'!$B$1:$AQ$1,0),FALSE)</f>
        <v>0</v>
      </c>
      <c r="I154" s="73">
        <f>VLOOKUP($B154,'Tillförd energi'!$B$2:$AS$506,MATCH(I$1,'Tillförd energi'!$B$1:$AQ$1,0),FALSE)</f>
        <v>0</v>
      </c>
      <c r="J154" s="73">
        <f>VLOOKUP($B154,'Tillförd energi'!$B$2:$AS$506,MATCH(J$1,'Tillförd energi'!$B$1:$AQ$1,0),FALSE)</f>
        <v>0</v>
      </c>
      <c r="K154" s="73">
        <f>VLOOKUP($B154,'Tillförd energi'!$B$2:$AS$506,MATCH(K$1,'Tillförd energi'!$B$1:$AQ$1,0),FALSE)</f>
        <v>0</v>
      </c>
      <c r="L154" s="73">
        <f>VLOOKUP($B154,'Tillförd energi'!$B$2:$AS$506,MATCH(L$1,'Tillförd energi'!$B$1:$AQ$1,0),FALSE)</f>
        <v>0</v>
      </c>
      <c r="M154" s="73">
        <f>VLOOKUP($B154,'Tillförd energi'!$B$2:$AS$506,MATCH(M$1,'Tillförd energi'!$B$1:$AQ$1,0),FALSE)</f>
        <v>0</v>
      </c>
      <c r="N154" s="73">
        <f>VLOOKUP($B154,'Tillförd energi'!$B$2:$AS$506,MATCH(N$1,'Tillförd energi'!$B$1:$AQ$1,0),FALSE)</f>
        <v>0</v>
      </c>
      <c r="O154" s="73">
        <f>VLOOKUP($B154,'Tillförd energi'!$B$2:$AS$506,MATCH(O$1,'Tillförd energi'!$B$1:$AQ$1,0),FALSE)</f>
        <v>0</v>
      </c>
      <c r="P154" s="73">
        <f>VLOOKUP($B154,'Tillförd energi'!$B$2:$AS$506,MATCH(P$1,'Tillförd energi'!$B$1:$AQ$1,0),FALSE)</f>
        <v>0</v>
      </c>
      <c r="Q154" s="73">
        <f>VLOOKUP($B154,'Tillförd energi'!$B$2:$AS$506,MATCH(Q$1,'Tillförd energi'!$B$1:$AQ$1,0),FALSE)</f>
        <v>5.5430000000000001</v>
      </c>
      <c r="R154" s="73">
        <f>VLOOKUP($B154,'Tillförd energi'!$B$2:$AS$506,MATCH(R$1,'Tillförd energi'!$B$1:$AQ$1,0),FALSE)</f>
        <v>0</v>
      </c>
      <c r="S154" s="73">
        <f>VLOOKUP($B154,'Tillförd energi'!$B$2:$AS$506,MATCH(S$1,'Tillförd energi'!$B$1:$AQ$1,0),FALSE)</f>
        <v>0</v>
      </c>
      <c r="T154" s="73">
        <f>VLOOKUP($B154,'Tillförd energi'!$B$2:$AS$506,MATCH(T$1,'Tillförd energi'!$B$1:$AQ$1,0),FALSE)</f>
        <v>0</v>
      </c>
      <c r="U154" s="73">
        <f>VLOOKUP($B154,'Tillförd energi'!$B$2:$AS$506,MATCH(U$1,'Tillförd energi'!$B$1:$AQ$1,0),FALSE)</f>
        <v>0</v>
      </c>
      <c r="V154" s="73">
        <f>VLOOKUP($B154,'Tillförd energi'!$B$2:$AS$506,MATCH(V$1,'Tillförd energi'!$B$1:$AQ$1,0),FALSE)</f>
        <v>0</v>
      </c>
      <c r="W154" s="73">
        <f>VLOOKUP($B154,'Tillförd energi'!$B$2:$AS$506,MATCH(W$1,'Tillförd energi'!$B$1:$AQ$1,0),FALSE)</f>
        <v>0</v>
      </c>
      <c r="X154" s="73">
        <f>VLOOKUP($B154,'Tillförd energi'!$B$2:$AS$506,MATCH(X$1,'Tillförd energi'!$B$1:$AQ$1,0),FALSE)</f>
        <v>0</v>
      </c>
      <c r="Y154" s="73">
        <f>VLOOKUP($B154,'Tillförd energi'!$B$2:$AS$506,MATCH(Y$1,'Tillförd energi'!$B$1:$AQ$1,0),FALSE)</f>
        <v>0</v>
      </c>
      <c r="Z154" s="73">
        <f>VLOOKUP($B154,'Tillförd energi'!$B$2:$AS$506,MATCH(Z$1,'Tillförd energi'!$B$1:$AQ$1,0),FALSE)</f>
        <v>0</v>
      </c>
      <c r="AA154" s="73">
        <f>VLOOKUP($B154,'Tillförd energi'!$B$2:$AS$506,MATCH(AA$1,'Tillförd energi'!$B$1:$AQ$1,0),FALSE)</f>
        <v>0</v>
      </c>
      <c r="AB154" s="73">
        <f>VLOOKUP($B154,'Tillförd energi'!$B$2:$AS$506,MATCH(AB$1,'Tillförd energi'!$B$1:$AQ$1,0),FALSE)</f>
        <v>0</v>
      </c>
      <c r="AC154" s="73">
        <f>VLOOKUP($B154,'Tillförd energi'!$B$2:$AS$506,MATCH(AC$1,'Tillförd energi'!$B$1:$AQ$1,0),FALSE)</f>
        <v>0</v>
      </c>
      <c r="AD154" s="73">
        <f>VLOOKUP($B154,'Tillförd energi'!$B$2:$AS$506,MATCH(AD$1,'Tillförd energi'!$B$1:$AQ$1,0),FALSE)</f>
        <v>0</v>
      </c>
      <c r="AF154" s="73">
        <f>VLOOKUP($B154,'Tillförd energi'!$B$2:$AS$506,MATCH(AF$1,'Tillförd energi'!$B$1:$AQ$1,0),FALSE)</f>
        <v>6.3500000000000001E-2</v>
      </c>
      <c r="AH154" s="73">
        <f>IFERROR(VLOOKUP(B154,Miljö!$B$1:$S$476,9,FALSE)/1,0)</f>
        <v>0</v>
      </c>
      <c r="AJ154" s="81">
        <f>IFERROR(VLOOKUP($B154,Miljö!$B$1:$S$500,MATCH("hjälpel exklusive kraftvärme (GWh)",Miljö!$B$1:$V$1,0),FALSE)/1,"")</f>
        <v>6.3500000000000001E-2</v>
      </c>
      <c r="AK154" s="81">
        <f t="shared" si="22"/>
        <v>6.3500000000000001E-2</v>
      </c>
      <c r="AL154" s="81">
        <f>VLOOKUP($B154,'Slutlig allokering'!$B$2:$AL$462,MATCH("Hjälpel kraftvärme",'Slutlig allokering'!$B$2:$AL$2,0),FALSE)</f>
        <v>0</v>
      </c>
      <c r="AN154" s="73">
        <f t="shared" si="23"/>
        <v>5.6535000000000002</v>
      </c>
      <c r="AO154" s="73">
        <f t="shared" si="24"/>
        <v>5.6535000000000002</v>
      </c>
      <c r="AP154" s="73">
        <f>IF(ISERROR(1/VLOOKUP($B154,Leveranser!$B$1:$S$500,MATCH("såld värme (gwh)",Leveranser!$B$1:$S$1,0),FALSE)),"",VLOOKUP($B154,Leveranser!$B$1:$S$500,MATCH("såld värme (gwh)",Leveranser!$B$1:$S$1,0),FALSE))</f>
        <v>4.8970000000000002</v>
      </c>
      <c r="AQ154" s="73">
        <f>VLOOKUP($B154,Leveranser!$B$1:$Y$500,MATCH("Totalt såld fjärrvärme till andra fjärrvärmeföretag",Leveranser!$B$1:$AA$1,0),FALSE)</f>
        <v>0</v>
      </c>
      <c r="AR154" s="73">
        <f>IF(ISERROR(1/VLOOKUP($B154,Miljö!$B$1:$S$500,MATCH("Såld mängd produktionsspecifik fjärrvärme (GWh)",Miljö!$B$1:$R$1,0),FALSE)),0,VLOOKUP($B154,Miljö!$B$1:$S$500,MATCH("Såld mängd produktionsspecifik fjärrvärme (GWh)",Miljö!$B$1:$R$1,0),FALSE))</f>
        <v>0</v>
      </c>
      <c r="AS154" s="82">
        <f t="shared" si="29"/>
        <v>0.86618908640665071</v>
      </c>
      <c r="AU154" s="73" t="str">
        <f>VLOOKUP($B154,'Miljövärden urval för publ'!$B$2:$I$486,7,FALSE)</f>
        <v>Ja</v>
      </c>
      <c r="AV154" s="73" t="str">
        <f>VLOOKUP($B154,'Miljövärden urval för publ'!$B$2:$I$486,6,FALSE)</f>
        <v>Ja</v>
      </c>
      <c r="AZ154" s="73">
        <f t="shared" si="25"/>
        <v>6.3500000000000001E-2</v>
      </c>
      <c r="BA154" s="73">
        <f t="shared" si="30"/>
        <v>0</v>
      </c>
      <c r="BB154" s="73">
        <f t="shared" si="26"/>
        <v>0</v>
      </c>
      <c r="BC154" s="73">
        <f t="shared" si="27"/>
        <v>5.5430000000000001</v>
      </c>
      <c r="BE154" s="73">
        <f t="shared" si="31"/>
        <v>0</v>
      </c>
      <c r="BF154" s="73">
        <f t="shared" si="32"/>
        <v>0</v>
      </c>
      <c r="BH154" s="73">
        <f t="shared" si="28"/>
        <v>5.5430000000000001</v>
      </c>
    </row>
    <row r="155" spans="1:60" ht="14.5" x14ac:dyDescent="0.35">
      <c r="A155" t="s">
        <v>175</v>
      </c>
      <c r="B155" t="s">
        <v>179</v>
      </c>
      <c r="C155" s="73">
        <f>VLOOKUP($B155,'Tillförd energi'!$B$2:$AS$506,MATCH(C$1,'Tillförd energi'!$B$1:$AQ$1,0),FALSE)</f>
        <v>0</v>
      </c>
      <c r="D155" s="73">
        <f>VLOOKUP($B155,'Tillförd energi'!$B$2:$AS$506,MATCH(D$1,'Tillförd energi'!$B$1:$AQ$1,0),FALSE)</f>
        <v>0.27700000000000002</v>
      </c>
      <c r="E155" s="73">
        <f>VLOOKUP($B155,'Tillförd energi'!$B$2:$AS$506,MATCH(E$1,'Tillförd energi'!$B$1:$AQ$1,0),FALSE)</f>
        <v>0</v>
      </c>
      <c r="F155" s="73">
        <f>VLOOKUP($B155,'Tillförd energi'!$B$2:$AS$506,MATCH(F$1,'Tillförd energi'!$B$1:$AQ$1,0),FALSE)</f>
        <v>0</v>
      </c>
      <c r="G155" s="73">
        <f>VLOOKUP($B155,'Tillförd energi'!$B$2:$AS$506,MATCH(G$1,'Tillförd energi'!$B$1:$AQ$1,0),FALSE)</f>
        <v>0</v>
      </c>
      <c r="H155" s="73">
        <f>VLOOKUP($B155,'Tillförd energi'!$B$2:$AS$506,MATCH(H$1,'Tillförd energi'!$B$1:$AQ$1,0),FALSE)</f>
        <v>0</v>
      </c>
      <c r="I155" s="73">
        <f>VLOOKUP($B155,'Tillförd energi'!$B$2:$AS$506,MATCH(I$1,'Tillförd energi'!$B$1:$AQ$1,0),FALSE)</f>
        <v>0</v>
      </c>
      <c r="J155" s="73">
        <f>VLOOKUP($B155,'Tillförd energi'!$B$2:$AS$506,MATCH(J$1,'Tillförd energi'!$B$1:$AQ$1,0),FALSE)</f>
        <v>0</v>
      </c>
      <c r="K155" s="73">
        <f>VLOOKUP($B155,'Tillförd energi'!$B$2:$AS$506,MATCH(K$1,'Tillförd energi'!$B$1:$AQ$1,0),FALSE)</f>
        <v>0</v>
      </c>
      <c r="L155" s="73">
        <f>VLOOKUP($B155,'Tillförd energi'!$B$2:$AS$506,MATCH(L$1,'Tillförd energi'!$B$1:$AQ$1,0),FALSE)</f>
        <v>0</v>
      </c>
      <c r="M155" s="73">
        <f>VLOOKUP($B155,'Tillförd energi'!$B$2:$AS$506,MATCH(M$1,'Tillförd energi'!$B$1:$AQ$1,0),FALSE)</f>
        <v>0</v>
      </c>
      <c r="N155" s="73">
        <f>VLOOKUP($B155,'Tillförd energi'!$B$2:$AS$506,MATCH(N$1,'Tillförd energi'!$B$1:$AQ$1,0),FALSE)</f>
        <v>0</v>
      </c>
      <c r="O155" s="73">
        <f>VLOOKUP($B155,'Tillförd energi'!$B$2:$AS$506,MATCH(O$1,'Tillförd energi'!$B$1:$AQ$1,0),FALSE)</f>
        <v>0</v>
      </c>
      <c r="P155" s="73">
        <f>VLOOKUP($B155,'Tillförd energi'!$B$2:$AS$506,MATCH(P$1,'Tillförd energi'!$B$1:$AQ$1,0),FALSE)</f>
        <v>0</v>
      </c>
      <c r="Q155" s="73">
        <f>VLOOKUP($B155,'Tillförd energi'!$B$2:$AS$506,MATCH(Q$1,'Tillförd energi'!$B$1:$AQ$1,0),FALSE)</f>
        <v>6.0620000000000003</v>
      </c>
      <c r="R155" s="73">
        <f>VLOOKUP($B155,'Tillförd energi'!$B$2:$AS$506,MATCH(R$1,'Tillförd energi'!$B$1:$AQ$1,0),FALSE)</f>
        <v>0</v>
      </c>
      <c r="S155" s="73">
        <f>VLOOKUP($B155,'Tillförd energi'!$B$2:$AS$506,MATCH(S$1,'Tillförd energi'!$B$1:$AQ$1,0),FALSE)</f>
        <v>0</v>
      </c>
      <c r="T155" s="73">
        <f>VLOOKUP($B155,'Tillförd energi'!$B$2:$AS$506,MATCH(T$1,'Tillförd energi'!$B$1:$AQ$1,0),FALSE)</f>
        <v>0</v>
      </c>
      <c r="U155" s="73">
        <f>VLOOKUP($B155,'Tillförd energi'!$B$2:$AS$506,MATCH(U$1,'Tillförd energi'!$B$1:$AQ$1,0),FALSE)</f>
        <v>0</v>
      </c>
      <c r="V155" s="73">
        <f>VLOOKUP($B155,'Tillförd energi'!$B$2:$AS$506,MATCH(V$1,'Tillförd energi'!$B$1:$AQ$1,0),FALSE)</f>
        <v>0</v>
      </c>
      <c r="W155" s="73">
        <f>VLOOKUP($B155,'Tillförd energi'!$B$2:$AS$506,MATCH(W$1,'Tillförd energi'!$B$1:$AQ$1,0),FALSE)</f>
        <v>0</v>
      </c>
      <c r="X155" s="73">
        <f>VLOOKUP($B155,'Tillförd energi'!$B$2:$AS$506,MATCH(X$1,'Tillförd energi'!$B$1:$AQ$1,0),FALSE)</f>
        <v>0</v>
      </c>
      <c r="Y155" s="73">
        <f>VLOOKUP($B155,'Tillförd energi'!$B$2:$AS$506,MATCH(Y$1,'Tillförd energi'!$B$1:$AQ$1,0),FALSE)</f>
        <v>0</v>
      </c>
      <c r="Z155" s="73">
        <f>VLOOKUP($B155,'Tillförd energi'!$B$2:$AS$506,MATCH(Z$1,'Tillförd energi'!$B$1:$AQ$1,0),FALSE)</f>
        <v>0</v>
      </c>
      <c r="AA155" s="73">
        <f>VLOOKUP($B155,'Tillförd energi'!$B$2:$AS$506,MATCH(AA$1,'Tillförd energi'!$B$1:$AQ$1,0),FALSE)</f>
        <v>0</v>
      </c>
      <c r="AB155" s="73">
        <f>VLOOKUP($B155,'Tillförd energi'!$B$2:$AS$506,MATCH(AB$1,'Tillförd energi'!$B$1:$AQ$1,0),FALSE)</f>
        <v>0</v>
      </c>
      <c r="AC155" s="73">
        <f>VLOOKUP($B155,'Tillförd energi'!$B$2:$AS$506,MATCH(AC$1,'Tillförd energi'!$B$1:$AQ$1,0),FALSE)</f>
        <v>0</v>
      </c>
      <c r="AD155" s="73">
        <f>VLOOKUP($B155,'Tillförd energi'!$B$2:$AS$506,MATCH(AD$1,'Tillförd energi'!$B$1:$AQ$1,0),FALSE)</f>
        <v>0</v>
      </c>
      <c r="AF155" s="73">
        <f>VLOOKUP($B155,'Tillförd energi'!$B$2:$AS$506,MATCH(AF$1,'Tillförd energi'!$B$1:$AQ$1,0),FALSE)</f>
        <v>0.10100000000000001</v>
      </c>
      <c r="AH155" s="73">
        <f>IFERROR(VLOOKUP(B155,Miljö!$B$1:$S$476,9,FALSE)/1,0)</f>
        <v>0</v>
      </c>
      <c r="AJ155" s="81">
        <f>IFERROR(VLOOKUP($B155,Miljö!$B$1:$S$500,MATCH("hjälpel exklusive kraftvärme (GWh)",Miljö!$B$1:$V$1,0),FALSE)/1,"")</f>
        <v>0.10100000000000001</v>
      </c>
      <c r="AK155" s="81">
        <f t="shared" si="22"/>
        <v>0.10100000000000001</v>
      </c>
      <c r="AL155" s="81">
        <f>VLOOKUP($B155,'Slutlig allokering'!$B$2:$AL$462,MATCH("Hjälpel kraftvärme",'Slutlig allokering'!$B$2:$AL$2,0),FALSE)</f>
        <v>0</v>
      </c>
      <c r="AN155" s="73">
        <f t="shared" si="23"/>
        <v>6.44</v>
      </c>
      <c r="AO155" s="73">
        <f t="shared" si="24"/>
        <v>6.44</v>
      </c>
      <c r="AP155" s="73">
        <f>IF(ISERROR(1/VLOOKUP($B155,Leveranser!$B$1:$S$500,MATCH("såld värme (gwh)",Leveranser!$B$1:$S$1,0),FALSE)),"",VLOOKUP($B155,Leveranser!$B$1:$S$500,MATCH("såld värme (gwh)",Leveranser!$B$1:$S$1,0),FALSE))</f>
        <v>4.7759999999999998</v>
      </c>
      <c r="AQ155" s="73">
        <f>VLOOKUP($B155,Leveranser!$B$1:$Y$500,MATCH("Totalt såld fjärrvärme till andra fjärrvärmeföretag",Leveranser!$B$1:$AA$1,0),FALSE)</f>
        <v>0</v>
      </c>
      <c r="AR155" s="73">
        <f>IF(ISERROR(1/VLOOKUP($B155,Miljö!$B$1:$S$500,MATCH("Såld mängd produktionsspecifik fjärrvärme (GWh)",Miljö!$B$1:$R$1,0),FALSE)),0,VLOOKUP($B155,Miljö!$B$1:$S$500,MATCH("Såld mängd produktionsspecifik fjärrvärme (GWh)",Miljö!$B$1:$R$1,0),FALSE))</f>
        <v>0</v>
      </c>
      <c r="AS155" s="82">
        <f t="shared" si="29"/>
        <v>0.74161490683229803</v>
      </c>
      <c r="AU155" s="73" t="str">
        <f>VLOOKUP($B155,'Miljövärden urval för publ'!$B$2:$I$486,7,FALSE)</f>
        <v>Ja</v>
      </c>
      <c r="AV155" s="73" t="str">
        <f>VLOOKUP($B155,'Miljövärden urval för publ'!$B$2:$I$486,6,FALSE)</f>
        <v>Ja</v>
      </c>
      <c r="AZ155" s="73">
        <f t="shared" si="25"/>
        <v>0.10100000000000001</v>
      </c>
      <c r="BA155" s="73">
        <f t="shared" si="30"/>
        <v>0</v>
      </c>
      <c r="BB155" s="73">
        <f t="shared" si="26"/>
        <v>0</v>
      </c>
      <c r="BC155" s="73">
        <f t="shared" si="27"/>
        <v>6.0620000000000003</v>
      </c>
      <c r="BE155" s="73">
        <f t="shared" si="31"/>
        <v>0</v>
      </c>
      <c r="BF155" s="73">
        <f t="shared" si="32"/>
        <v>0</v>
      </c>
      <c r="BH155" s="73">
        <f t="shared" si="28"/>
        <v>6.0620000000000003</v>
      </c>
    </row>
    <row r="156" spans="1:60" ht="14.5" x14ac:dyDescent="0.35">
      <c r="A156" t="s">
        <v>180</v>
      </c>
      <c r="B156" t="s">
        <v>181</v>
      </c>
      <c r="C156" s="73">
        <f>VLOOKUP($B156,'Tillförd energi'!$B$2:$AS$506,MATCH(C$1,'Tillförd energi'!$B$1:$AQ$1,0),FALSE)</f>
        <v>0</v>
      </c>
      <c r="D156" s="73">
        <f>VLOOKUP($B156,'Tillförd energi'!$B$2:$AS$506,MATCH(D$1,'Tillförd energi'!$B$1:$AQ$1,0),FALSE)</f>
        <v>21.6</v>
      </c>
      <c r="E156" s="73">
        <f>VLOOKUP($B156,'Tillförd energi'!$B$2:$AS$506,MATCH(E$1,'Tillförd energi'!$B$1:$AQ$1,0),FALSE)</f>
        <v>0</v>
      </c>
      <c r="F156" s="73">
        <f>VLOOKUP($B156,'Tillförd energi'!$B$2:$AS$506,MATCH(F$1,'Tillförd energi'!$B$1:$AQ$1,0),FALSE)</f>
        <v>0</v>
      </c>
      <c r="G156" s="73">
        <f>VLOOKUP($B156,'Tillförd energi'!$B$2:$AS$506,MATCH(G$1,'Tillförd energi'!$B$1:$AQ$1,0),FALSE)</f>
        <v>0</v>
      </c>
      <c r="H156" s="73">
        <f>VLOOKUP($B156,'Tillförd energi'!$B$2:$AS$506,MATCH(H$1,'Tillförd energi'!$B$1:$AQ$1,0),FALSE)</f>
        <v>0</v>
      </c>
      <c r="I156" s="73">
        <f>VLOOKUP($B156,'Tillförd energi'!$B$2:$AS$506,MATCH(I$1,'Tillförd energi'!$B$1:$AQ$1,0),FALSE)</f>
        <v>66.900000000000006</v>
      </c>
      <c r="J156" s="73">
        <f>VLOOKUP($B156,'Tillförd energi'!$B$2:$AS$506,MATCH(J$1,'Tillförd energi'!$B$1:$AQ$1,0),FALSE)</f>
        <v>0</v>
      </c>
      <c r="K156" s="73">
        <f>VLOOKUP($B156,'Tillförd energi'!$B$2:$AS$506,MATCH(K$1,'Tillförd energi'!$B$1:$AQ$1,0),FALSE)</f>
        <v>6.4</v>
      </c>
      <c r="L156" s="73">
        <f>VLOOKUP($B156,'Tillförd energi'!$B$2:$AS$506,MATCH(L$1,'Tillförd energi'!$B$1:$AQ$1,0),FALSE)</f>
        <v>0</v>
      </c>
      <c r="M156" s="73">
        <f>VLOOKUP($B156,'Tillförd energi'!$B$2:$AS$506,MATCH(M$1,'Tillförd energi'!$B$1:$AQ$1,0),FALSE)</f>
        <v>50</v>
      </c>
      <c r="N156" s="73">
        <f>VLOOKUP($B156,'Tillförd energi'!$B$2:$AS$506,MATCH(N$1,'Tillförd energi'!$B$1:$AQ$1,0),FALSE)</f>
        <v>0</v>
      </c>
      <c r="O156" s="73">
        <f>VLOOKUP($B156,'Tillförd energi'!$B$2:$AS$506,MATCH(O$1,'Tillförd energi'!$B$1:$AQ$1,0),FALSE)</f>
        <v>0</v>
      </c>
      <c r="P156" s="73">
        <f>VLOOKUP($B156,'Tillförd energi'!$B$2:$AS$506,MATCH(P$1,'Tillförd energi'!$B$1:$AQ$1,0),FALSE)</f>
        <v>0</v>
      </c>
      <c r="Q156" s="73">
        <f>VLOOKUP($B156,'Tillförd energi'!$B$2:$AS$506,MATCH(Q$1,'Tillförd energi'!$B$1:$AQ$1,0),FALSE)</f>
        <v>0</v>
      </c>
      <c r="R156" s="73">
        <f>VLOOKUP($B156,'Tillförd energi'!$B$2:$AS$506,MATCH(R$1,'Tillförd energi'!$B$1:$AQ$1,0),FALSE)</f>
        <v>0</v>
      </c>
      <c r="S156" s="73">
        <f>VLOOKUP($B156,'Tillförd energi'!$B$2:$AS$506,MATCH(S$1,'Tillförd energi'!$B$1:$AQ$1,0),FALSE)</f>
        <v>0</v>
      </c>
      <c r="T156" s="73">
        <f>VLOOKUP($B156,'Tillförd energi'!$B$2:$AS$506,MATCH(T$1,'Tillförd energi'!$B$1:$AQ$1,0),FALSE)</f>
        <v>0</v>
      </c>
      <c r="U156" s="73">
        <f>VLOOKUP($B156,'Tillförd energi'!$B$2:$AS$506,MATCH(U$1,'Tillförd energi'!$B$1:$AQ$1,0),FALSE)</f>
        <v>0</v>
      </c>
      <c r="V156" s="73">
        <f>VLOOKUP($B156,'Tillförd energi'!$B$2:$AS$506,MATCH(V$1,'Tillförd energi'!$B$1:$AQ$1,0),FALSE)</f>
        <v>0.3</v>
      </c>
      <c r="W156" s="73">
        <f>VLOOKUP($B156,'Tillförd energi'!$B$2:$AS$506,MATCH(W$1,'Tillförd energi'!$B$1:$AQ$1,0),FALSE)</f>
        <v>0</v>
      </c>
      <c r="X156" s="73">
        <f>VLOOKUP($B156,'Tillförd energi'!$B$2:$AS$506,MATCH(X$1,'Tillförd energi'!$B$1:$AQ$1,0),FALSE)</f>
        <v>0</v>
      </c>
      <c r="Y156" s="73">
        <f>VLOOKUP($B156,'Tillförd energi'!$B$2:$AS$506,MATCH(Y$1,'Tillförd energi'!$B$1:$AQ$1,0),FALSE)</f>
        <v>0</v>
      </c>
      <c r="Z156" s="73">
        <f>VLOOKUP($B156,'Tillförd energi'!$B$2:$AS$506,MATCH(Z$1,'Tillförd energi'!$B$1:$AQ$1,0),FALSE)</f>
        <v>0</v>
      </c>
      <c r="AA156" s="73">
        <f>VLOOKUP($B156,'Tillförd energi'!$B$2:$AS$506,MATCH(AA$1,'Tillförd energi'!$B$1:$AQ$1,0),FALSE)</f>
        <v>0</v>
      </c>
      <c r="AB156" s="73">
        <f>VLOOKUP($B156,'Tillförd energi'!$B$2:$AS$506,MATCH(AB$1,'Tillförd energi'!$B$1:$AQ$1,0),FALSE)</f>
        <v>0</v>
      </c>
      <c r="AC156" s="73">
        <f>VLOOKUP($B156,'Tillförd energi'!$B$2:$AS$506,MATCH(AC$1,'Tillförd energi'!$B$1:$AQ$1,0),FALSE)</f>
        <v>6.2</v>
      </c>
      <c r="AD156" s="73">
        <f>VLOOKUP($B156,'Tillförd energi'!$B$2:$AS$506,MATCH(AD$1,'Tillförd energi'!$B$1:$AQ$1,0),FALSE)</f>
        <v>0</v>
      </c>
      <c r="AF156" s="73">
        <f>VLOOKUP($B156,'Tillförd energi'!$B$2:$AS$506,MATCH(AF$1,'Tillförd energi'!$B$1:$AQ$1,0),FALSE)</f>
        <v>3.45</v>
      </c>
      <c r="AH156" s="73">
        <f>IFERROR(VLOOKUP(B156,Miljö!$B$1:$S$476,9,FALSE)/1,0)</f>
        <v>0</v>
      </c>
      <c r="AJ156" s="81" t="str">
        <f>IFERROR(VLOOKUP($B156,Miljö!$B$1:$S$500,MATCH("hjälpel exklusive kraftvärme (GWh)",Miljö!$B$1:$V$1,0),FALSE)/1,"")</f>
        <v/>
      </c>
      <c r="AK156" s="81">
        <f t="shared" si="22"/>
        <v>3.4499999999999997</v>
      </c>
      <c r="AL156" s="81">
        <f>VLOOKUP($B156,'Slutlig allokering'!$B$2:$AL$462,MATCH("Hjälpel kraftvärme",'Slutlig allokering'!$B$2:$AL$2,0),FALSE)</f>
        <v>0</v>
      </c>
      <c r="AN156" s="73">
        <f t="shared" si="23"/>
        <v>154.85</v>
      </c>
      <c r="AO156" s="73">
        <f t="shared" si="24"/>
        <v>154.85</v>
      </c>
      <c r="AP156" s="73">
        <f>IF(ISERROR(1/VLOOKUP($B156,Leveranser!$B$1:$S$500,MATCH("såld värme (gwh)",Leveranser!$B$1:$S$1,0),FALSE)),"",VLOOKUP($B156,Leveranser!$B$1:$S$500,MATCH("såld värme (gwh)",Leveranser!$B$1:$S$1,0),FALSE))</f>
        <v>115</v>
      </c>
      <c r="AQ156" s="73">
        <f>VLOOKUP($B156,Leveranser!$B$1:$Y$500,MATCH("Totalt såld fjärrvärme till andra fjärrvärmeföretag",Leveranser!$B$1:$AA$1,0),FALSE)</f>
        <v>0</v>
      </c>
      <c r="AR156" s="73">
        <f>IF(ISERROR(1/VLOOKUP($B156,Miljö!$B$1:$S$500,MATCH("Såld mängd produktionsspecifik fjärrvärme (GWh)",Miljö!$B$1:$R$1,0),FALSE)),0,VLOOKUP($B156,Miljö!$B$1:$S$500,MATCH("Såld mängd produktionsspecifik fjärrvärme (GWh)",Miljö!$B$1:$R$1,0),FALSE))</f>
        <v>0</v>
      </c>
      <c r="AS156" s="82">
        <f t="shared" si="29"/>
        <v>0.74265418146593476</v>
      </c>
      <c r="AU156" s="73" t="str">
        <f>VLOOKUP($B156,'Miljövärden urval för publ'!$B$2:$I$486,7,FALSE)</f>
        <v>Ja</v>
      </c>
      <c r="AV156" s="73" t="str">
        <f>VLOOKUP($B156,'Miljövärden urval för publ'!$B$2:$I$486,6,FALSE)</f>
        <v>Nej</v>
      </c>
      <c r="AZ156" s="73">
        <f t="shared" si="25"/>
        <v>3.45</v>
      </c>
      <c r="BA156" s="73">
        <f t="shared" si="30"/>
        <v>0</v>
      </c>
      <c r="BB156" s="73">
        <f t="shared" si="26"/>
        <v>50</v>
      </c>
      <c r="BC156" s="73">
        <f t="shared" si="27"/>
        <v>0</v>
      </c>
      <c r="BE156" s="73">
        <f t="shared" si="31"/>
        <v>0</v>
      </c>
      <c r="BF156" s="73">
        <f t="shared" si="32"/>
        <v>0</v>
      </c>
      <c r="BH156" s="73">
        <f t="shared" si="28"/>
        <v>56.699999999999996</v>
      </c>
    </row>
    <row r="157" spans="1:60" ht="14.5" x14ac:dyDescent="0.35">
      <c r="A157" t="s">
        <v>182</v>
      </c>
      <c r="B157" t="s">
        <v>183</v>
      </c>
      <c r="C157" s="73">
        <f>VLOOKUP($B157,'Tillförd energi'!$B$2:$AS$506,MATCH(C$1,'Tillförd energi'!$B$1:$AQ$1,0),FALSE)</f>
        <v>0</v>
      </c>
      <c r="D157" s="73">
        <f>VLOOKUP($B157,'Tillförd energi'!$B$2:$AS$506,MATCH(D$1,'Tillförd energi'!$B$1:$AQ$1,0),FALSE)</f>
        <v>0</v>
      </c>
      <c r="E157" s="73">
        <f>VLOOKUP($B157,'Tillförd energi'!$B$2:$AS$506,MATCH(E$1,'Tillförd energi'!$B$1:$AQ$1,0),FALSE)</f>
        <v>0</v>
      </c>
      <c r="F157" s="73">
        <f>VLOOKUP($B157,'Tillförd energi'!$B$2:$AS$506,MATCH(F$1,'Tillförd energi'!$B$1:$AQ$1,0),FALSE)</f>
        <v>0</v>
      </c>
      <c r="G157" s="73">
        <f>VLOOKUP($B157,'Tillförd energi'!$B$2:$AS$506,MATCH(G$1,'Tillförd energi'!$B$1:$AQ$1,0),FALSE)</f>
        <v>0</v>
      </c>
      <c r="H157" s="73">
        <f>VLOOKUP($B157,'Tillförd energi'!$B$2:$AS$506,MATCH(H$1,'Tillförd energi'!$B$1:$AQ$1,0),FALSE)</f>
        <v>0</v>
      </c>
      <c r="I157" s="73">
        <f>VLOOKUP($B157,'Tillförd energi'!$B$2:$AS$506,MATCH(I$1,'Tillförd energi'!$B$1:$AQ$1,0),FALSE)</f>
        <v>0</v>
      </c>
      <c r="J157" s="73">
        <f>VLOOKUP($B157,'Tillförd energi'!$B$2:$AS$506,MATCH(J$1,'Tillförd energi'!$B$1:$AQ$1,0),FALSE)</f>
        <v>0</v>
      </c>
      <c r="K157" s="73">
        <f>VLOOKUP($B157,'Tillförd energi'!$B$2:$AS$506,MATCH(K$1,'Tillförd energi'!$B$1:$AQ$1,0),FALSE)</f>
        <v>0</v>
      </c>
      <c r="L157" s="73">
        <f>VLOOKUP($B157,'Tillförd energi'!$B$2:$AS$506,MATCH(L$1,'Tillförd energi'!$B$1:$AQ$1,0),FALSE)</f>
        <v>0</v>
      </c>
      <c r="M157" s="73">
        <f>VLOOKUP($B157,'Tillförd energi'!$B$2:$AS$506,MATCH(M$1,'Tillförd energi'!$B$1:$AQ$1,0),FALSE)</f>
        <v>0</v>
      </c>
      <c r="N157" s="73">
        <f>VLOOKUP($B157,'Tillförd energi'!$B$2:$AS$506,MATCH(N$1,'Tillförd energi'!$B$1:$AQ$1,0),FALSE)</f>
        <v>0</v>
      </c>
      <c r="O157" s="73">
        <f>VLOOKUP($B157,'Tillförd energi'!$B$2:$AS$506,MATCH(O$1,'Tillförd energi'!$B$1:$AQ$1,0),FALSE)</f>
        <v>0</v>
      </c>
      <c r="P157" s="73">
        <f>VLOOKUP($B157,'Tillförd energi'!$B$2:$AS$506,MATCH(P$1,'Tillförd energi'!$B$1:$AQ$1,0),FALSE)</f>
        <v>0</v>
      </c>
      <c r="Q157" s="73">
        <f>VLOOKUP($B157,'Tillförd energi'!$B$2:$AS$506,MATCH(Q$1,'Tillförd energi'!$B$1:$AQ$1,0),FALSE)</f>
        <v>0</v>
      </c>
      <c r="R157" s="73">
        <f>VLOOKUP($B157,'Tillförd energi'!$B$2:$AS$506,MATCH(R$1,'Tillförd energi'!$B$1:$AQ$1,0),FALSE)</f>
        <v>0</v>
      </c>
      <c r="S157" s="73">
        <f>VLOOKUP($B157,'Tillförd energi'!$B$2:$AS$506,MATCH(S$1,'Tillförd energi'!$B$1:$AQ$1,0),FALSE)</f>
        <v>0</v>
      </c>
      <c r="T157" s="73">
        <f>VLOOKUP($B157,'Tillförd energi'!$B$2:$AS$506,MATCH(T$1,'Tillförd energi'!$B$1:$AQ$1,0),FALSE)</f>
        <v>0</v>
      </c>
      <c r="U157" s="73">
        <f>VLOOKUP($B157,'Tillförd energi'!$B$2:$AS$506,MATCH(U$1,'Tillförd energi'!$B$1:$AQ$1,0),FALSE)</f>
        <v>0</v>
      </c>
      <c r="V157" s="73">
        <f>VLOOKUP($B157,'Tillförd energi'!$B$2:$AS$506,MATCH(V$1,'Tillförd energi'!$B$1:$AQ$1,0),FALSE)</f>
        <v>0</v>
      </c>
      <c r="W157" s="73">
        <f>VLOOKUP($B157,'Tillförd energi'!$B$2:$AS$506,MATCH(W$1,'Tillförd energi'!$B$1:$AQ$1,0),FALSE)</f>
        <v>0</v>
      </c>
      <c r="X157" s="73">
        <f>VLOOKUP($B157,'Tillförd energi'!$B$2:$AS$506,MATCH(X$1,'Tillförd energi'!$B$1:$AQ$1,0),FALSE)</f>
        <v>0</v>
      </c>
      <c r="Y157" s="73">
        <f>VLOOKUP($B157,'Tillförd energi'!$B$2:$AS$506,MATCH(Y$1,'Tillförd energi'!$B$1:$AQ$1,0),FALSE)</f>
        <v>0</v>
      </c>
      <c r="Z157" s="73">
        <f>VLOOKUP($B157,'Tillförd energi'!$B$2:$AS$506,MATCH(Z$1,'Tillförd energi'!$B$1:$AQ$1,0),FALSE)</f>
        <v>0</v>
      </c>
      <c r="AA157" s="73">
        <f>VLOOKUP($B157,'Tillförd energi'!$B$2:$AS$506,MATCH(AA$1,'Tillförd energi'!$B$1:$AQ$1,0),FALSE)</f>
        <v>0</v>
      </c>
      <c r="AB157" s="73">
        <f>VLOOKUP($B157,'Tillförd energi'!$B$2:$AS$506,MATCH(AB$1,'Tillförd energi'!$B$1:$AQ$1,0),FALSE)</f>
        <v>0</v>
      </c>
      <c r="AC157" s="73">
        <f>VLOOKUP($B157,'Tillförd energi'!$B$2:$AS$506,MATCH(AC$1,'Tillförd energi'!$B$1:$AQ$1,0),FALSE)</f>
        <v>0</v>
      </c>
      <c r="AD157" s="73">
        <f>VLOOKUP($B157,'Tillförd energi'!$B$2:$AS$506,MATCH(AD$1,'Tillförd energi'!$B$1:$AQ$1,0),FALSE)</f>
        <v>0</v>
      </c>
      <c r="AF157" s="73">
        <f>VLOOKUP($B157,'Tillförd energi'!$B$2:$AS$506,MATCH(AF$1,'Tillförd energi'!$B$1:$AQ$1,0),FALSE)</f>
        <v>0</v>
      </c>
      <c r="AH157" s="73">
        <f>IFERROR(VLOOKUP(B157,Miljö!$B$1:$S$476,9,FALSE)/1,0)</f>
        <v>0</v>
      </c>
      <c r="AJ157" s="81" t="str">
        <f>IFERROR(VLOOKUP($B157,Miljö!$B$1:$S$500,MATCH("hjälpel exklusive kraftvärme (GWh)",Miljö!$B$1:$V$1,0),FALSE)/1,"")</f>
        <v/>
      </c>
      <c r="AK157" s="81">
        <f t="shared" si="22"/>
        <v>0</v>
      </c>
      <c r="AL157" s="81">
        <f>VLOOKUP($B157,'Slutlig allokering'!$B$2:$AL$462,MATCH("Hjälpel kraftvärme",'Slutlig allokering'!$B$2:$AL$2,0),FALSE)</f>
        <v>0</v>
      </c>
      <c r="AN157" s="73">
        <f t="shared" si="23"/>
        <v>0</v>
      </c>
      <c r="AO157" s="73">
        <f t="shared" si="24"/>
        <v>0</v>
      </c>
      <c r="AP157" s="73" t="str">
        <f>IF(ISERROR(1/VLOOKUP($B157,Leveranser!$B$1:$S$500,MATCH("såld värme (gwh)",Leveranser!$B$1:$S$1,0),FALSE)),"",VLOOKUP($B157,Leveranser!$B$1:$S$500,MATCH("såld värme (gwh)",Leveranser!$B$1:$S$1,0),FALSE))</f>
        <v/>
      </c>
      <c r="AQ157" s="73">
        <f>VLOOKUP($B157,Leveranser!$B$1:$Y$500,MATCH("Totalt såld fjärrvärme till andra fjärrvärmeföretag",Leveranser!$B$1:$AA$1,0),FALSE)</f>
        <v>0</v>
      </c>
      <c r="AR157" s="73">
        <f>IF(ISERROR(1/VLOOKUP($B157,Miljö!$B$1:$S$500,MATCH("Såld mängd produktionsspecifik fjärrvärme (GWh)",Miljö!$B$1:$R$1,0),FALSE)),0,VLOOKUP($B157,Miljö!$B$1:$S$500,MATCH("Såld mängd produktionsspecifik fjärrvärme (GWh)",Miljö!$B$1:$R$1,0),FALSE))</f>
        <v>0</v>
      </c>
      <c r="AS157" s="82" t="str">
        <f t="shared" si="29"/>
        <v/>
      </c>
      <c r="AU157" s="73" t="str">
        <f>VLOOKUP($B157,'Miljövärden urval för publ'!$B$2:$I$486,7,FALSE)</f>
        <v>Nej</v>
      </c>
      <c r="AV157" s="73" t="str">
        <f>VLOOKUP($B157,'Miljövärden urval för publ'!$B$2:$I$486,6,FALSE)</f>
        <v>Nej</v>
      </c>
      <c r="AZ157" s="73">
        <f t="shared" si="25"/>
        <v>0</v>
      </c>
      <c r="BA157" s="73">
        <f t="shared" si="30"/>
        <v>0</v>
      </c>
      <c r="BB157" s="73">
        <f t="shared" si="26"/>
        <v>0</v>
      </c>
      <c r="BC157" s="73">
        <f t="shared" si="27"/>
        <v>0</v>
      </c>
      <c r="BE157" s="73">
        <f t="shared" si="31"/>
        <v>0</v>
      </c>
      <c r="BF157" s="73">
        <f t="shared" si="32"/>
        <v>0</v>
      </c>
      <c r="BH157" s="73">
        <f t="shared" si="28"/>
        <v>0</v>
      </c>
    </row>
    <row r="158" spans="1:60" ht="14.5" x14ac:dyDescent="0.35">
      <c r="A158" t="s">
        <v>184</v>
      </c>
      <c r="B158" t="s">
        <v>185</v>
      </c>
      <c r="C158" s="73">
        <f>VLOOKUP($B158,'Tillförd energi'!$B$2:$AS$506,MATCH(C$1,'Tillförd energi'!$B$1:$AQ$1,0),FALSE)</f>
        <v>877.64099999999996</v>
      </c>
      <c r="D158" s="73">
        <f>VLOOKUP($B158,'Tillförd energi'!$B$2:$AS$506,MATCH(D$1,'Tillförd energi'!$B$1:$AQ$1,0),FALSE)</f>
        <v>36.575200000000002</v>
      </c>
      <c r="E158" s="73">
        <f>VLOOKUP($B158,'Tillförd energi'!$B$2:$AS$506,MATCH(E$1,'Tillförd energi'!$B$1:$AQ$1,0),FALSE)</f>
        <v>0</v>
      </c>
      <c r="F158" s="73">
        <f>VLOOKUP($B158,'Tillförd energi'!$B$2:$AS$506,MATCH(F$1,'Tillförd energi'!$B$1:$AQ$1,0),FALSE)</f>
        <v>98.799899999999994</v>
      </c>
      <c r="G158" s="73">
        <f>VLOOKUP($B158,'Tillförd energi'!$B$2:$AS$506,MATCH(G$1,'Tillförd energi'!$B$1:$AQ$1,0),FALSE)</f>
        <v>0</v>
      </c>
      <c r="H158" s="73">
        <f>VLOOKUP($B158,'Tillförd energi'!$B$2:$AS$506,MATCH(H$1,'Tillförd energi'!$B$1:$AQ$1,0),FALSE)</f>
        <v>0</v>
      </c>
      <c r="I158" s="73">
        <f>VLOOKUP($B158,'Tillförd energi'!$B$2:$AS$506,MATCH(I$1,'Tillförd energi'!$B$1:$AQ$1,0),FALSE)</f>
        <v>1694.17</v>
      </c>
      <c r="J158" s="73">
        <f>VLOOKUP($B158,'Tillförd energi'!$B$2:$AS$506,MATCH(J$1,'Tillförd energi'!$B$1:$AQ$1,0),FALSE)</f>
        <v>0</v>
      </c>
      <c r="K158" s="73">
        <f>VLOOKUP($B158,'Tillförd energi'!$B$2:$AS$506,MATCH(K$1,'Tillförd energi'!$B$1:$AQ$1,0),FALSE)</f>
        <v>0</v>
      </c>
      <c r="L158" s="73">
        <f>VLOOKUP($B158,'Tillförd energi'!$B$2:$AS$506,MATCH(L$1,'Tillförd energi'!$B$1:$AQ$1,0),FALSE)</f>
        <v>0</v>
      </c>
      <c r="M158" s="73">
        <f>VLOOKUP($B158,'Tillförd energi'!$B$2:$AS$506,MATCH(M$1,'Tillförd energi'!$B$1:$AQ$1,0),FALSE)</f>
        <v>350.10899999999998</v>
      </c>
      <c r="N158" s="73">
        <f>VLOOKUP($B158,'Tillförd energi'!$B$2:$AS$506,MATCH(N$1,'Tillförd energi'!$B$1:$AQ$1,0),FALSE)</f>
        <v>0</v>
      </c>
      <c r="O158" s="73">
        <f>VLOOKUP($B158,'Tillförd energi'!$B$2:$AS$506,MATCH(O$1,'Tillförd energi'!$B$1:$AQ$1,0),FALSE)</f>
        <v>0</v>
      </c>
      <c r="P158" s="73">
        <f>VLOOKUP($B158,'Tillförd energi'!$B$2:$AS$506,MATCH(P$1,'Tillförd energi'!$B$1:$AQ$1,0),FALSE)</f>
        <v>26.034500000000001</v>
      </c>
      <c r="Q158" s="73">
        <f>VLOOKUP($B158,'Tillförd energi'!$B$2:$AS$506,MATCH(Q$1,'Tillförd energi'!$B$1:$AQ$1,0),FALSE)</f>
        <v>843.49</v>
      </c>
      <c r="R158" s="73">
        <f>VLOOKUP($B158,'Tillförd energi'!$B$2:$AS$506,MATCH(R$1,'Tillförd energi'!$B$1:$AQ$1,0),FALSE)</f>
        <v>0</v>
      </c>
      <c r="S158" s="73">
        <f>VLOOKUP($B158,'Tillförd energi'!$B$2:$AS$506,MATCH(S$1,'Tillförd energi'!$B$1:$AQ$1,0),FALSE)</f>
        <v>0</v>
      </c>
      <c r="T158" s="73">
        <f>VLOOKUP($B158,'Tillförd energi'!$B$2:$AS$506,MATCH(T$1,'Tillförd energi'!$B$1:$AQ$1,0),FALSE)</f>
        <v>0</v>
      </c>
      <c r="U158" s="73">
        <f>VLOOKUP($B158,'Tillförd energi'!$B$2:$AS$506,MATCH(U$1,'Tillförd energi'!$B$1:$AQ$1,0),FALSE)</f>
        <v>222.27</v>
      </c>
      <c r="V158" s="73">
        <f>VLOOKUP($B158,'Tillförd energi'!$B$2:$AS$506,MATCH(V$1,'Tillförd energi'!$B$1:$AQ$1,0),FALSE)</f>
        <v>535.81799999999998</v>
      </c>
      <c r="W158" s="73">
        <f>VLOOKUP($B158,'Tillförd energi'!$B$2:$AS$506,MATCH(W$1,'Tillförd energi'!$B$1:$AQ$1,0),FALSE)</f>
        <v>0</v>
      </c>
      <c r="X158" s="73">
        <f>VLOOKUP($B158,'Tillförd energi'!$B$2:$AS$506,MATCH(X$1,'Tillförd energi'!$B$1:$AQ$1,0),FALSE)</f>
        <v>0</v>
      </c>
      <c r="Y158" s="73">
        <f>VLOOKUP($B158,'Tillförd energi'!$B$2:$AS$506,MATCH(Y$1,'Tillförd energi'!$B$1:$AQ$1,0),FALSE)</f>
        <v>53.140999999999998</v>
      </c>
      <c r="Z158" s="73">
        <f>VLOOKUP($B158,'Tillförd energi'!$B$2:$AS$506,MATCH(Z$1,'Tillförd energi'!$B$1:$AQ$1,0),FALSE)</f>
        <v>628.23</v>
      </c>
      <c r="AA158" s="73">
        <f>VLOOKUP($B158,'Tillförd energi'!$B$2:$AS$506,MATCH(AA$1,'Tillförd energi'!$B$1:$AQ$1,0),FALSE)</f>
        <v>1532.75</v>
      </c>
      <c r="AB158" s="73">
        <f>VLOOKUP($B158,'Tillförd energi'!$B$2:$AS$506,MATCH(AB$1,'Tillförd energi'!$B$1:$AQ$1,0),FALSE)</f>
        <v>657.754819</v>
      </c>
      <c r="AC158" s="73">
        <f>VLOOKUP($B158,'Tillförd energi'!$B$2:$AS$506,MATCH(AC$1,'Tillförd energi'!$B$1:$AQ$1,0),FALSE)</f>
        <v>0</v>
      </c>
      <c r="AD158" s="73">
        <f>VLOOKUP($B158,'Tillförd energi'!$B$2:$AS$506,MATCH(AD$1,'Tillförd energi'!$B$1:$AQ$1,0),FALSE)</f>
        <v>0</v>
      </c>
      <c r="AF158" s="73">
        <f>VLOOKUP($B158,'Tillförd energi'!$B$2:$AS$506,MATCH(AF$1,'Tillförd energi'!$B$1:$AQ$1,0),FALSE)</f>
        <v>268.28500000000003</v>
      </c>
      <c r="AH158" s="73">
        <f>IFERROR(VLOOKUP(B158,Miljö!$B$1:$S$476,9,FALSE)/1,0)</f>
        <v>860.11500000000001</v>
      </c>
      <c r="AJ158" s="81">
        <f>IFERROR(VLOOKUP($B158,Miljö!$B$1:$S$500,MATCH("hjälpel exklusive kraftvärme (GWh)",Miljö!$B$1:$V$1,0),FALSE)/1,"")</f>
        <v>121.371</v>
      </c>
      <c r="AK158" s="81">
        <f t="shared" si="22"/>
        <v>121.371</v>
      </c>
      <c r="AL158" s="81">
        <f>VLOOKUP($B158,'Slutlig allokering'!$B$2:$AL$462,MATCH("Hjälpel kraftvärme",'Slutlig allokering'!$B$2:$AL$2,0),FALSE)</f>
        <v>146.91399999999999</v>
      </c>
      <c r="AN158" s="73">
        <f t="shared" si="23"/>
        <v>7825.0684189999993</v>
      </c>
      <c r="AO158" s="73">
        <f t="shared" si="24"/>
        <v>8685.183418999999</v>
      </c>
      <c r="AP158" s="73">
        <f>IF(ISERROR(1/VLOOKUP($B158,Leveranser!$B$1:$S$500,MATCH("såld värme (gwh)",Leveranser!$B$1:$S$1,0),FALSE)),"",VLOOKUP($B158,Leveranser!$B$1:$S$500,MATCH("såld värme (gwh)",Leveranser!$B$1:$S$1,0),FALSE))</f>
        <v>8162</v>
      </c>
      <c r="AQ158" s="73">
        <f>VLOOKUP($B158,Leveranser!$B$1:$Y$500,MATCH("Totalt såld fjärrvärme till andra fjärrvärmeföretag",Leveranser!$B$1:$AA$1,0),FALSE)</f>
        <v>621.00700000000006</v>
      </c>
      <c r="AR158" s="73">
        <f>IF(ISERROR(1/VLOOKUP($B158,Miljö!$B$1:$S$500,MATCH("Såld mängd produktionsspecifik fjärrvärme (GWh)",Miljö!$B$1:$R$1,0),FALSE)),0,VLOOKUP($B158,Miljö!$B$1:$S$500,MATCH("Såld mängd produktionsspecifik fjärrvärme (GWh)",Miljö!$B$1:$R$1,0),FALSE))</f>
        <v>266.06700000000001</v>
      </c>
      <c r="AS158" s="82">
        <f t="shared" si="29"/>
        <v>0.93976138513603924</v>
      </c>
      <c r="AU158" s="73" t="str">
        <f>VLOOKUP($B158,'Miljövärden urval för publ'!$B$2:$I$486,7,FALSE)</f>
        <v>Ja</v>
      </c>
      <c r="AV158" s="73" t="str">
        <f>VLOOKUP($B158,'Miljövärden urval för publ'!$B$2:$I$486,6,FALSE)</f>
        <v>Nej</v>
      </c>
      <c r="AW158" s="73" t="s">
        <v>1160</v>
      </c>
      <c r="AZ158" s="73">
        <f t="shared" si="25"/>
        <v>949.65599999999995</v>
      </c>
      <c r="BA158" s="73">
        <f t="shared" si="30"/>
        <v>0</v>
      </c>
      <c r="BB158" s="73">
        <f t="shared" si="26"/>
        <v>376.14349999999996</v>
      </c>
      <c r="BC158" s="73">
        <f t="shared" si="27"/>
        <v>843.49</v>
      </c>
      <c r="BE158" s="73">
        <f t="shared" si="31"/>
        <v>1532.75</v>
      </c>
      <c r="BF158" s="73">
        <f t="shared" si="32"/>
        <v>0</v>
      </c>
      <c r="BH158" s="73">
        <f t="shared" si="28"/>
        <v>1977.7214999999999</v>
      </c>
    </row>
    <row r="159" spans="1:60" ht="14.5" x14ac:dyDescent="0.35">
      <c r="A159" t="s">
        <v>184</v>
      </c>
      <c r="B159" t="s">
        <v>186</v>
      </c>
      <c r="C159" s="73">
        <f>VLOOKUP($B159,'Tillförd energi'!$B$2:$AS$506,MATCH(C$1,'Tillförd energi'!$B$1:$AQ$1,0),FALSE)</f>
        <v>0</v>
      </c>
      <c r="D159" s="73">
        <f>VLOOKUP($B159,'Tillförd energi'!$B$2:$AS$506,MATCH(D$1,'Tillförd energi'!$B$1:$AQ$1,0),FALSE)</f>
        <v>11.414999999999999</v>
      </c>
      <c r="E159" s="73">
        <f>VLOOKUP($B159,'Tillförd energi'!$B$2:$AS$506,MATCH(E$1,'Tillförd energi'!$B$1:$AQ$1,0),FALSE)</f>
        <v>0</v>
      </c>
      <c r="F159" s="73">
        <f>VLOOKUP($B159,'Tillförd energi'!$B$2:$AS$506,MATCH(F$1,'Tillförd energi'!$B$1:$AQ$1,0),FALSE)</f>
        <v>16.664000000000001</v>
      </c>
      <c r="G159" s="73">
        <f>VLOOKUP($B159,'Tillförd energi'!$B$2:$AS$506,MATCH(G$1,'Tillförd energi'!$B$1:$AQ$1,0),FALSE)</f>
        <v>0</v>
      </c>
      <c r="H159" s="73">
        <f>VLOOKUP($B159,'Tillförd energi'!$B$2:$AS$506,MATCH(H$1,'Tillförd energi'!$B$1:$AQ$1,0),FALSE)</f>
        <v>0</v>
      </c>
      <c r="I159" s="73">
        <f>VLOOKUP($B159,'Tillförd energi'!$B$2:$AS$506,MATCH(I$1,'Tillförd energi'!$B$1:$AQ$1,0),FALSE)</f>
        <v>0</v>
      </c>
      <c r="J159" s="73">
        <f>VLOOKUP($B159,'Tillförd energi'!$B$2:$AS$506,MATCH(J$1,'Tillförd energi'!$B$1:$AQ$1,0),FALSE)</f>
        <v>1.2370000000000001</v>
      </c>
      <c r="K159" s="73">
        <f>VLOOKUP($B159,'Tillförd energi'!$B$2:$AS$506,MATCH(K$1,'Tillförd energi'!$B$1:$AQ$1,0),FALSE)</f>
        <v>0</v>
      </c>
      <c r="L159" s="73">
        <f>VLOOKUP($B159,'Tillförd energi'!$B$2:$AS$506,MATCH(L$1,'Tillförd energi'!$B$1:$AQ$1,0),FALSE)</f>
        <v>0</v>
      </c>
      <c r="M159" s="73">
        <f>VLOOKUP($B159,'Tillförd energi'!$B$2:$AS$506,MATCH(M$1,'Tillförd energi'!$B$1:$AQ$1,0),FALSE)</f>
        <v>0</v>
      </c>
      <c r="N159" s="73">
        <f>VLOOKUP($B159,'Tillförd energi'!$B$2:$AS$506,MATCH(N$1,'Tillförd energi'!$B$1:$AQ$1,0),FALSE)</f>
        <v>0</v>
      </c>
      <c r="O159" s="73">
        <f>VLOOKUP($B159,'Tillförd energi'!$B$2:$AS$506,MATCH(O$1,'Tillförd energi'!$B$1:$AQ$1,0),FALSE)</f>
        <v>0</v>
      </c>
      <c r="P159" s="73">
        <f>VLOOKUP($B159,'Tillförd energi'!$B$2:$AS$506,MATCH(P$1,'Tillförd energi'!$B$1:$AQ$1,0),FALSE)</f>
        <v>0</v>
      </c>
      <c r="Q159" s="73">
        <f>VLOOKUP($B159,'Tillförd energi'!$B$2:$AS$506,MATCH(Q$1,'Tillförd energi'!$B$1:$AQ$1,0),FALSE)</f>
        <v>0</v>
      </c>
      <c r="R159" s="73">
        <f>VLOOKUP($B159,'Tillförd energi'!$B$2:$AS$506,MATCH(R$1,'Tillförd energi'!$B$1:$AQ$1,0),FALSE)</f>
        <v>0</v>
      </c>
      <c r="S159" s="73">
        <f>VLOOKUP($B159,'Tillförd energi'!$B$2:$AS$506,MATCH(S$1,'Tillförd energi'!$B$1:$AQ$1,0),FALSE)</f>
        <v>0</v>
      </c>
      <c r="T159" s="73">
        <f>VLOOKUP($B159,'Tillförd energi'!$B$2:$AS$506,MATCH(T$1,'Tillförd energi'!$B$1:$AQ$1,0),FALSE)</f>
        <v>0</v>
      </c>
      <c r="U159" s="73">
        <f>VLOOKUP($B159,'Tillförd energi'!$B$2:$AS$506,MATCH(U$1,'Tillförd energi'!$B$1:$AQ$1,0),FALSE)</f>
        <v>0</v>
      </c>
      <c r="V159" s="73">
        <f>VLOOKUP($B159,'Tillförd energi'!$B$2:$AS$506,MATCH(V$1,'Tillförd energi'!$B$1:$AQ$1,0),FALSE)</f>
        <v>66.721999999999994</v>
      </c>
      <c r="W159" s="73">
        <f>VLOOKUP($B159,'Tillförd energi'!$B$2:$AS$506,MATCH(W$1,'Tillförd energi'!$B$1:$AQ$1,0),FALSE)</f>
        <v>0</v>
      </c>
      <c r="X159" s="73">
        <f>VLOOKUP($B159,'Tillförd energi'!$B$2:$AS$506,MATCH(X$1,'Tillförd energi'!$B$1:$AQ$1,0),FALSE)</f>
        <v>0</v>
      </c>
      <c r="Y159" s="73">
        <f>VLOOKUP($B159,'Tillförd energi'!$B$2:$AS$506,MATCH(Y$1,'Tillförd energi'!$B$1:$AQ$1,0),FALSE)</f>
        <v>0</v>
      </c>
      <c r="Z159" s="73">
        <f>VLOOKUP($B159,'Tillförd energi'!$B$2:$AS$506,MATCH(Z$1,'Tillförd energi'!$B$1:$AQ$1,0),FALSE)</f>
        <v>0</v>
      </c>
      <c r="AA159" s="73">
        <f>VLOOKUP($B159,'Tillförd energi'!$B$2:$AS$506,MATCH(AA$1,'Tillförd energi'!$B$1:$AQ$1,0),FALSE)</f>
        <v>0</v>
      </c>
      <c r="AB159" s="73">
        <f>VLOOKUP($B159,'Tillförd energi'!$B$2:$AS$506,MATCH(AB$1,'Tillförd energi'!$B$1:$AQ$1,0),FALSE)</f>
        <v>0</v>
      </c>
      <c r="AC159" s="73">
        <f>VLOOKUP($B159,'Tillförd energi'!$B$2:$AS$506,MATCH(AC$1,'Tillförd energi'!$B$1:$AQ$1,0),FALSE)</f>
        <v>0</v>
      </c>
      <c r="AD159" s="73">
        <f>VLOOKUP($B159,'Tillförd energi'!$B$2:$AS$506,MATCH(AD$1,'Tillförd energi'!$B$1:$AQ$1,0),FALSE)</f>
        <v>0</v>
      </c>
      <c r="AF159" s="73">
        <f>VLOOKUP($B159,'Tillförd energi'!$B$2:$AS$506,MATCH(AF$1,'Tillförd energi'!$B$1:$AQ$1,0),FALSE)</f>
        <v>1.599</v>
      </c>
      <c r="AH159" s="73">
        <f>IFERROR(VLOOKUP(B159,Miljö!$B$1:$S$476,9,FALSE)/1,0)</f>
        <v>0</v>
      </c>
      <c r="AJ159" s="81">
        <f>IFERROR(VLOOKUP($B159,Miljö!$B$1:$S$500,MATCH("hjälpel exklusive kraftvärme (GWh)",Miljö!$B$1:$V$1,0),FALSE)/1,"")</f>
        <v>1.599</v>
      </c>
      <c r="AK159" s="81">
        <f t="shared" si="22"/>
        <v>1.599</v>
      </c>
      <c r="AL159" s="81">
        <f>VLOOKUP($B159,'Slutlig allokering'!$B$2:$AL$462,MATCH("Hjälpel kraftvärme",'Slutlig allokering'!$B$2:$AL$2,0),FALSE)</f>
        <v>0</v>
      </c>
      <c r="AN159" s="73">
        <f t="shared" si="23"/>
        <v>97.637</v>
      </c>
      <c r="AO159" s="73">
        <f t="shared" si="24"/>
        <v>97.637</v>
      </c>
      <c r="AP159" s="73">
        <f>IF(ISERROR(1/VLOOKUP($B159,Leveranser!$B$1:$S$500,MATCH("såld värme (gwh)",Leveranser!$B$1:$S$1,0),FALSE)),"",VLOOKUP($B159,Leveranser!$B$1:$S$500,MATCH("såld värme (gwh)",Leveranser!$B$1:$S$1,0),FALSE))</f>
        <v>75</v>
      </c>
      <c r="AQ159" s="73">
        <f>VLOOKUP($B159,Leveranser!$B$1:$Y$500,MATCH("Totalt såld fjärrvärme till andra fjärrvärmeföretag",Leveranser!$B$1:$AA$1,0),FALSE)</f>
        <v>0</v>
      </c>
      <c r="AR159" s="73">
        <f>IF(ISERROR(1/VLOOKUP($B159,Miljö!$B$1:$S$500,MATCH("Såld mängd produktionsspecifik fjärrvärme (GWh)",Miljö!$B$1:$R$1,0),FALSE)),0,VLOOKUP($B159,Miljö!$B$1:$S$500,MATCH("Såld mängd produktionsspecifik fjärrvärme (GWh)",Miljö!$B$1:$R$1,0),FALSE))</f>
        <v>0</v>
      </c>
      <c r="AS159" s="82">
        <f t="shared" si="29"/>
        <v>0.76815141800751763</v>
      </c>
      <c r="AU159" s="73" t="str">
        <f>VLOOKUP($B159,'Miljövärden urval för publ'!$B$2:$I$486,7,FALSE)</f>
        <v>Ja</v>
      </c>
      <c r="AV159" s="73" t="str">
        <f>VLOOKUP($B159,'Miljövärden urval för publ'!$B$2:$I$486,6,FALSE)</f>
        <v>Ja</v>
      </c>
      <c r="AZ159" s="73">
        <f t="shared" si="25"/>
        <v>1.599</v>
      </c>
      <c r="BA159" s="73">
        <f t="shared" si="30"/>
        <v>0</v>
      </c>
      <c r="BB159" s="73">
        <f t="shared" si="26"/>
        <v>0</v>
      </c>
      <c r="BC159" s="73">
        <f t="shared" si="27"/>
        <v>0</v>
      </c>
      <c r="BE159" s="73">
        <f t="shared" si="31"/>
        <v>0</v>
      </c>
      <c r="BF159" s="73">
        <f t="shared" si="32"/>
        <v>0</v>
      </c>
      <c r="BH159" s="73">
        <f t="shared" si="28"/>
        <v>66.721999999999994</v>
      </c>
    </row>
    <row r="160" spans="1:60" ht="14.5" x14ac:dyDescent="0.35">
      <c r="A160" t="s">
        <v>187</v>
      </c>
      <c r="B160" t="s">
        <v>188</v>
      </c>
      <c r="C160" s="73">
        <f>VLOOKUP($B160,'Tillförd energi'!$B$2:$AS$506,MATCH(C$1,'Tillförd energi'!$B$1:$AQ$1,0),FALSE)</f>
        <v>0</v>
      </c>
      <c r="D160" s="73">
        <f>VLOOKUP($B160,'Tillförd energi'!$B$2:$AS$506,MATCH(D$1,'Tillförd energi'!$B$1:$AQ$1,0),FALSE)</f>
        <v>0</v>
      </c>
      <c r="E160" s="73">
        <f>VLOOKUP($B160,'Tillförd energi'!$B$2:$AS$506,MATCH(E$1,'Tillförd energi'!$B$1:$AQ$1,0),FALSE)</f>
        <v>0</v>
      </c>
      <c r="F160" s="73">
        <f>VLOOKUP($B160,'Tillförd energi'!$B$2:$AS$506,MATCH(F$1,'Tillförd energi'!$B$1:$AQ$1,0),FALSE)</f>
        <v>0</v>
      </c>
      <c r="G160" s="73">
        <f>VLOOKUP($B160,'Tillförd energi'!$B$2:$AS$506,MATCH(G$1,'Tillförd energi'!$B$1:$AQ$1,0),FALSE)</f>
        <v>0</v>
      </c>
      <c r="H160" s="73">
        <f>VLOOKUP($B160,'Tillförd energi'!$B$2:$AS$506,MATCH(H$1,'Tillförd energi'!$B$1:$AQ$1,0),FALSE)</f>
        <v>0</v>
      </c>
      <c r="I160" s="73">
        <f>VLOOKUP($B160,'Tillförd energi'!$B$2:$AS$506,MATCH(I$1,'Tillförd energi'!$B$1:$AQ$1,0),FALSE)</f>
        <v>0</v>
      </c>
      <c r="J160" s="73">
        <f>VLOOKUP($B160,'Tillförd energi'!$B$2:$AS$506,MATCH(J$1,'Tillförd energi'!$B$1:$AQ$1,0),FALSE)</f>
        <v>0</v>
      </c>
      <c r="K160" s="73">
        <f>VLOOKUP($B160,'Tillförd energi'!$B$2:$AS$506,MATCH(K$1,'Tillförd energi'!$B$1:$AQ$1,0),FALSE)</f>
        <v>0</v>
      </c>
      <c r="L160" s="73">
        <f>VLOOKUP($B160,'Tillförd energi'!$B$2:$AS$506,MATCH(L$1,'Tillförd energi'!$B$1:$AQ$1,0),FALSE)</f>
        <v>0</v>
      </c>
      <c r="M160" s="73">
        <f>VLOOKUP($B160,'Tillförd energi'!$B$2:$AS$506,MATCH(M$1,'Tillförd energi'!$B$1:$AQ$1,0),FALSE)</f>
        <v>0</v>
      </c>
      <c r="N160" s="73">
        <f>VLOOKUP($B160,'Tillförd energi'!$B$2:$AS$506,MATCH(N$1,'Tillförd energi'!$B$1:$AQ$1,0),FALSE)</f>
        <v>0</v>
      </c>
      <c r="O160" s="73">
        <f>VLOOKUP($B160,'Tillförd energi'!$B$2:$AS$506,MATCH(O$1,'Tillförd energi'!$B$1:$AQ$1,0),FALSE)</f>
        <v>0</v>
      </c>
      <c r="P160" s="73">
        <f>VLOOKUP($B160,'Tillförd energi'!$B$2:$AS$506,MATCH(P$1,'Tillförd energi'!$B$1:$AQ$1,0),FALSE)</f>
        <v>0</v>
      </c>
      <c r="Q160" s="73">
        <f>VLOOKUP($B160,'Tillförd energi'!$B$2:$AS$506,MATCH(Q$1,'Tillförd energi'!$B$1:$AQ$1,0),FALSE)</f>
        <v>0</v>
      </c>
      <c r="R160" s="73">
        <f>VLOOKUP($B160,'Tillförd energi'!$B$2:$AS$506,MATCH(R$1,'Tillförd energi'!$B$1:$AQ$1,0),FALSE)</f>
        <v>0</v>
      </c>
      <c r="S160" s="73">
        <f>VLOOKUP($B160,'Tillförd energi'!$B$2:$AS$506,MATCH(S$1,'Tillförd energi'!$B$1:$AQ$1,0),FALSE)</f>
        <v>0</v>
      </c>
      <c r="T160" s="73">
        <f>VLOOKUP($B160,'Tillförd energi'!$B$2:$AS$506,MATCH(T$1,'Tillförd energi'!$B$1:$AQ$1,0),FALSE)</f>
        <v>0</v>
      </c>
      <c r="U160" s="73">
        <f>VLOOKUP($B160,'Tillförd energi'!$B$2:$AS$506,MATCH(U$1,'Tillförd energi'!$B$1:$AQ$1,0),FALSE)</f>
        <v>0</v>
      </c>
      <c r="V160" s="73">
        <f>VLOOKUP($B160,'Tillförd energi'!$B$2:$AS$506,MATCH(V$1,'Tillförd energi'!$B$1:$AQ$1,0),FALSE)</f>
        <v>0</v>
      </c>
      <c r="W160" s="73">
        <f>VLOOKUP($B160,'Tillförd energi'!$B$2:$AS$506,MATCH(W$1,'Tillförd energi'!$B$1:$AQ$1,0),FALSE)</f>
        <v>0</v>
      </c>
      <c r="X160" s="73">
        <f>VLOOKUP($B160,'Tillförd energi'!$B$2:$AS$506,MATCH(X$1,'Tillförd energi'!$B$1:$AQ$1,0),FALSE)</f>
        <v>0</v>
      </c>
      <c r="Y160" s="73">
        <f>VLOOKUP($B160,'Tillförd energi'!$B$2:$AS$506,MATCH(Y$1,'Tillförd energi'!$B$1:$AQ$1,0),FALSE)</f>
        <v>0</v>
      </c>
      <c r="Z160" s="73">
        <f>VLOOKUP($B160,'Tillförd energi'!$B$2:$AS$506,MATCH(Z$1,'Tillförd energi'!$B$1:$AQ$1,0),FALSE)</f>
        <v>0</v>
      </c>
      <c r="AA160" s="73">
        <f>VLOOKUP($B160,'Tillförd energi'!$B$2:$AS$506,MATCH(AA$1,'Tillförd energi'!$B$1:$AQ$1,0),FALSE)</f>
        <v>0</v>
      </c>
      <c r="AB160" s="73">
        <f>VLOOKUP($B160,'Tillförd energi'!$B$2:$AS$506,MATCH(AB$1,'Tillförd energi'!$B$1:$AQ$1,0),FALSE)</f>
        <v>0</v>
      </c>
      <c r="AC160" s="73">
        <f>VLOOKUP($B160,'Tillförd energi'!$B$2:$AS$506,MATCH(AC$1,'Tillförd energi'!$B$1:$AQ$1,0),FALSE)</f>
        <v>0</v>
      </c>
      <c r="AD160" s="73">
        <f>VLOOKUP($B160,'Tillförd energi'!$B$2:$AS$506,MATCH(AD$1,'Tillförd energi'!$B$1:$AQ$1,0),FALSE)</f>
        <v>0</v>
      </c>
      <c r="AF160" s="73">
        <f>VLOOKUP($B160,'Tillförd energi'!$B$2:$AS$506,MATCH(AF$1,'Tillförd energi'!$B$1:$AQ$1,0),FALSE)</f>
        <v>0</v>
      </c>
      <c r="AH160" s="73">
        <f>IFERROR(VLOOKUP(B160,Miljö!$B$1:$S$476,9,FALSE)/1,0)</f>
        <v>0</v>
      </c>
      <c r="AJ160" s="81" t="str">
        <f>IFERROR(VLOOKUP($B160,Miljö!$B$1:$S$500,MATCH("hjälpel exklusive kraftvärme (GWh)",Miljö!$B$1:$V$1,0),FALSE)/1,"")</f>
        <v/>
      </c>
      <c r="AK160" s="81">
        <f t="shared" si="22"/>
        <v>0</v>
      </c>
      <c r="AL160" s="81">
        <f>VLOOKUP($B160,'Slutlig allokering'!$B$2:$AL$462,MATCH("Hjälpel kraftvärme",'Slutlig allokering'!$B$2:$AL$2,0),FALSE)</f>
        <v>0</v>
      </c>
      <c r="AN160" s="73">
        <f t="shared" si="23"/>
        <v>0</v>
      </c>
      <c r="AO160" s="73">
        <f t="shared" si="24"/>
        <v>0</v>
      </c>
      <c r="AP160" s="73" t="str">
        <f>IF(ISERROR(1/VLOOKUP($B160,Leveranser!$B$1:$S$500,MATCH("såld värme (gwh)",Leveranser!$B$1:$S$1,0),FALSE)),"",VLOOKUP($B160,Leveranser!$B$1:$S$500,MATCH("såld värme (gwh)",Leveranser!$B$1:$S$1,0),FALSE))</f>
        <v/>
      </c>
      <c r="AQ160" s="73">
        <f>VLOOKUP($B160,Leveranser!$B$1:$Y$500,MATCH("Totalt såld fjärrvärme till andra fjärrvärmeföretag",Leveranser!$B$1:$AA$1,0),FALSE)</f>
        <v>0</v>
      </c>
      <c r="AR160" s="73">
        <f>IF(ISERROR(1/VLOOKUP($B160,Miljö!$B$1:$S$500,MATCH("Såld mängd produktionsspecifik fjärrvärme (GWh)",Miljö!$B$1:$R$1,0),FALSE)),0,VLOOKUP($B160,Miljö!$B$1:$S$500,MATCH("Såld mängd produktionsspecifik fjärrvärme (GWh)",Miljö!$B$1:$R$1,0),FALSE))</f>
        <v>0</v>
      </c>
      <c r="AS160" s="82" t="str">
        <f t="shared" si="29"/>
        <v/>
      </c>
      <c r="AU160" s="73" t="str">
        <f>VLOOKUP($B160,'Miljövärden urval för publ'!$B$2:$I$486,7,FALSE)</f>
        <v>Nej</v>
      </c>
      <c r="AV160" s="73" t="str">
        <f>VLOOKUP($B160,'Miljövärden urval för publ'!$B$2:$I$486,6,FALSE)</f>
        <v>Nej</v>
      </c>
      <c r="AZ160" s="73">
        <f t="shared" si="25"/>
        <v>0</v>
      </c>
      <c r="BA160" s="73">
        <f t="shared" si="30"/>
        <v>0</v>
      </c>
      <c r="BB160" s="73">
        <f t="shared" si="26"/>
        <v>0</v>
      </c>
      <c r="BC160" s="73">
        <f t="shared" si="27"/>
        <v>0</v>
      </c>
      <c r="BE160" s="73">
        <f t="shared" si="31"/>
        <v>0</v>
      </c>
      <c r="BF160" s="73">
        <f t="shared" si="32"/>
        <v>0</v>
      </c>
      <c r="BH160" s="73">
        <f t="shared" si="28"/>
        <v>0</v>
      </c>
    </row>
    <row r="161" spans="1:60" ht="14.5" x14ac:dyDescent="0.35">
      <c r="A161" t="s">
        <v>187</v>
      </c>
      <c r="B161" t="s">
        <v>189</v>
      </c>
      <c r="C161" s="73">
        <f>VLOOKUP($B161,'Tillförd energi'!$B$2:$AS$506,MATCH(C$1,'Tillförd energi'!$B$1:$AQ$1,0),FALSE)</f>
        <v>0</v>
      </c>
      <c r="D161" s="73">
        <f>VLOOKUP($B161,'Tillförd energi'!$B$2:$AS$506,MATCH(D$1,'Tillförd energi'!$B$1:$AQ$1,0),FALSE)</f>
        <v>0</v>
      </c>
      <c r="E161" s="73">
        <f>VLOOKUP($B161,'Tillförd energi'!$B$2:$AS$506,MATCH(E$1,'Tillförd energi'!$B$1:$AQ$1,0),FALSE)</f>
        <v>0</v>
      </c>
      <c r="F161" s="73">
        <f>VLOOKUP($B161,'Tillförd energi'!$B$2:$AS$506,MATCH(F$1,'Tillförd energi'!$B$1:$AQ$1,0),FALSE)</f>
        <v>0</v>
      </c>
      <c r="G161" s="73">
        <f>VLOOKUP($B161,'Tillförd energi'!$B$2:$AS$506,MATCH(G$1,'Tillförd energi'!$B$1:$AQ$1,0),FALSE)</f>
        <v>0</v>
      </c>
      <c r="H161" s="73">
        <f>VLOOKUP($B161,'Tillförd energi'!$B$2:$AS$506,MATCH(H$1,'Tillförd energi'!$B$1:$AQ$1,0),FALSE)</f>
        <v>0</v>
      </c>
      <c r="I161" s="73">
        <f>VLOOKUP($B161,'Tillförd energi'!$B$2:$AS$506,MATCH(I$1,'Tillförd energi'!$B$1:$AQ$1,0),FALSE)</f>
        <v>0</v>
      </c>
      <c r="J161" s="73">
        <f>VLOOKUP($B161,'Tillförd energi'!$B$2:$AS$506,MATCH(J$1,'Tillförd energi'!$B$1:$AQ$1,0),FALSE)</f>
        <v>0</v>
      </c>
      <c r="K161" s="73">
        <f>VLOOKUP($B161,'Tillförd energi'!$B$2:$AS$506,MATCH(K$1,'Tillförd energi'!$B$1:$AQ$1,0),FALSE)</f>
        <v>0</v>
      </c>
      <c r="L161" s="73">
        <f>VLOOKUP($B161,'Tillförd energi'!$B$2:$AS$506,MATCH(L$1,'Tillförd energi'!$B$1:$AQ$1,0),FALSE)</f>
        <v>0</v>
      </c>
      <c r="M161" s="73">
        <f>VLOOKUP($B161,'Tillförd energi'!$B$2:$AS$506,MATCH(M$1,'Tillförd energi'!$B$1:$AQ$1,0),FALSE)</f>
        <v>0</v>
      </c>
      <c r="N161" s="73">
        <f>VLOOKUP($B161,'Tillförd energi'!$B$2:$AS$506,MATCH(N$1,'Tillförd energi'!$B$1:$AQ$1,0),FALSE)</f>
        <v>0</v>
      </c>
      <c r="O161" s="73">
        <f>VLOOKUP($B161,'Tillförd energi'!$B$2:$AS$506,MATCH(O$1,'Tillförd energi'!$B$1:$AQ$1,0),FALSE)</f>
        <v>0</v>
      </c>
      <c r="P161" s="73">
        <f>VLOOKUP($B161,'Tillförd energi'!$B$2:$AS$506,MATCH(P$1,'Tillförd energi'!$B$1:$AQ$1,0),FALSE)</f>
        <v>0</v>
      </c>
      <c r="Q161" s="73">
        <f>VLOOKUP($B161,'Tillförd energi'!$B$2:$AS$506,MATCH(Q$1,'Tillförd energi'!$B$1:$AQ$1,0),FALSE)</f>
        <v>0</v>
      </c>
      <c r="R161" s="73">
        <f>VLOOKUP($B161,'Tillförd energi'!$B$2:$AS$506,MATCH(R$1,'Tillförd energi'!$B$1:$AQ$1,0),FALSE)</f>
        <v>0</v>
      </c>
      <c r="S161" s="73">
        <f>VLOOKUP($B161,'Tillförd energi'!$B$2:$AS$506,MATCH(S$1,'Tillförd energi'!$B$1:$AQ$1,0),FALSE)</f>
        <v>0</v>
      </c>
      <c r="T161" s="73">
        <f>VLOOKUP($B161,'Tillförd energi'!$B$2:$AS$506,MATCH(T$1,'Tillförd energi'!$B$1:$AQ$1,0),FALSE)</f>
        <v>0</v>
      </c>
      <c r="U161" s="73">
        <f>VLOOKUP($B161,'Tillförd energi'!$B$2:$AS$506,MATCH(U$1,'Tillförd energi'!$B$1:$AQ$1,0),FALSE)</f>
        <v>0</v>
      </c>
      <c r="V161" s="73">
        <f>VLOOKUP($B161,'Tillförd energi'!$B$2:$AS$506,MATCH(V$1,'Tillförd energi'!$B$1:$AQ$1,0),FALSE)</f>
        <v>0</v>
      </c>
      <c r="W161" s="73">
        <f>VLOOKUP($B161,'Tillförd energi'!$B$2:$AS$506,MATCH(W$1,'Tillförd energi'!$B$1:$AQ$1,0),FALSE)</f>
        <v>0</v>
      </c>
      <c r="X161" s="73">
        <f>VLOOKUP($B161,'Tillförd energi'!$B$2:$AS$506,MATCH(X$1,'Tillförd energi'!$B$1:$AQ$1,0),FALSE)</f>
        <v>0</v>
      </c>
      <c r="Y161" s="73">
        <f>VLOOKUP($B161,'Tillförd energi'!$B$2:$AS$506,MATCH(Y$1,'Tillförd energi'!$B$1:$AQ$1,0),FALSE)</f>
        <v>0</v>
      </c>
      <c r="Z161" s="73">
        <f>VLOOKUP($B161,'Tillförd energi'!$B$2:$AS$506,MATCH(Z$1,'Tillförd energi'!$B$1:$AQ$1,0),FALSE)</f>
        <v>0</v>
      </c>
      <c r="AA161" s="73">
        <f>VLOOKUP($B161,'Tillförd energi'!$B$2:$AS$506,MATCH(AA$1,'Tillförd energi'!$B$1:$AQ$1,0),FALSE)</f>
        <v>0</v>
      </c>
      <c r="AB161" s="73">
        <f>VLOOKUP($B161,'Tillförd energi'!$B$2:$AS$506,MATCH(AB$1,'Tillförd energi'!$B$1:$AQ$1,0),FALSE)</f>
        <v>0</v>
      </c>
      <c r="AC161" s="73">
        <f>VLOOKUP($B161,'Tillförd energi'!$B$2:$AS$506,MATCH(AC$1,'Tillförd energi'!$B$1:$AQ$1,0),FALSE)</f>
        <v>0</v>
      </c>
      <c r="AD161" s="73">
        <f>VLOOKUP($B161,'Tillförd energi'!$B$2:$AS$506,MATCH(AD$1,'Tillförd energi'!$B$1:$AQ$1,0),FALSE)</f>
        <v>0</v>
      </c>
      <c r="AF161" s="73">
        <f>VLOOKUP($B161,'Tillförd energi'!$B$2:$AS$506,MATCH(AF$1,'Tillförd energi'!$B$1:$AQ$1,0),FALSE)</f>
        <v>0</v>
      </c>
      <c r="AH161" s="73">
        <f>IFERROR(VLOOKUP(B161,Miljö!$B$1:$S$476,9,FALSE)/1,0)</f>
        <v>0</v>
      </c>
      <c r="AJ161" s="81" t="str">
        <f>IFERROR(VLOOKUP($B161,Miljö!$B$1:$S$500,MATCH("hjälpel exklusive kraftvärme (GWh)",Miljö!$B$1:$V$1,0),FALSE)/1,"")</f>
        <v/>
      </c>
      <c r="AK161" s="81">
        <f t="shared" si="22"/>
        <v>0</v>
      </c>
      <c r="AL161" s="81">
        <f>VLOOKUP($B161,'Slutlig allokering'!$B$2:$AL$462,MATCH("Hjälpel kraftvärme",'Slutlig allokering'!$B$2:$AL$2,0),FALSE)</f>
        <v>0</v>
      </c>
      <c r="AN161" s="73">
        <f t="shared" si="23"/>
        <v>0</v>
      </c>
      <c r="AO161" s="73">
        <f t="shared" si="24"/>
        <v>0</v>
      </c>
      <c r="AP161" s="73" t="str">
        <f>IF(ISERROR(1/VLOOKUP($B161,Leveranser!$B$1:$S$500,MATCH("såld värme (gwh)",Leveranser!$B$1:$S$1,0),FALSE)),"",VLOOKUP($B161,Leveranser!$B$1:$S$500,MATCH("såld värme (gwh)",Leveranser!$B$1:$S$1,0),FALSE))</f>
        <v/>
      </c>
      <c r="AQ161" s="73">
        <f>VLOOKUP($B161,Leveranser!$B$1:$Y$500,MATCH("Totalt såld fjärrvärme till andra fjärrvärmeföretag",Leveranser!$B$1:$AA$1,0),FALSE)</f>
        <v>0</v>
      </c>
      <c r="AR161" s="73">
        <f>IF(ISERROR(1/VLOOKUP($B161,Miljö!$B$1:$S$500,MATCH("Såld mängd produktionsspecifik fjärrvärme (GWh)",Miljö!$B$1:$R$1,0),FALSE)),0,VLOOKUP($B161,Miljö!$B$1:$S$500,MATCH("Såld mängd produktionsspecifik fjärrvärme (GWh)",Miljö!$B$1:$R$1,0),FALSE))</f>
        <v>0</v>
      </c>
      <c r="AS161" s="82" t="str">
        <f t="shared" si="29"/>
        <v/>
      </c>
      <c r="AU161" s="73" t="str">
        <f>VLOOKUP($B161,'Miljövärden urval för publ'!$B$2:$I$486,7,FALSE)</f>
        <v>Nej</v>
      </c>
      <c r="AV161" s="73" t="str">
        <f>VLOOKUP($B161,'Miljövärden urval för publ'!$B$2:$I$486,6,FALSE)</f>
        <v>Nej</v>
      </c>
      <c r="AZ161" s="73">
        <f t="shared" si="25"/>
        <v>0</v>
      </c>
      <c r="BA161" s="73">
        <f t="shared" si="30"/>
        <v>0</v>
      </c>
      <c r="BB161" s="73">
        <f t="shared" si="26"/>
        <v>0</v>
      </c>
      <c r="BC161" s="73">
        <f t="shared" si="27"/>
        <v>0</v>
      </c>
      <c r="BE161" s="73">
        <f t="shared" si="31"/>
        <v>0</v>
      </c>
      <c r="BF161" s="73">
        <f t="shared" si="32"/>
        <v>0</v>
      </c>
      <c r="BH161" s="73">
        <f t="shared" si="28"/>
        <v>0</v>
      </c>
    </row>
    <row r="162" spans="1:60" ht="14.5" x14ac:dyDescent="0.35">
      <c r="A162" s="37" t="s">
        <v>187</v>
      </c>
      <c r="B162" s="36" t="s">
        <v>1071</v>
      </c>
      <c r="C162" s="73">
        <f>VLOOKUP($B162,'Tillförd energi'!$B$2:$AS$506,MATCH(C$1,'Tillförd energi'!$B$1:$AQ$1,0),FALSE)</f>
        <v>0</v>
      </c>
      <c r="D162" s="73">
        <f>VLOOKUP($B162,'Tillförd energi'!$B$2:$AS$506,MATCH(D$1,'Tillförd energi'!$B$1:$AQ$1,0),FALSE)</f>
        <v>0</v>
      </c>
      <c r="E162" s="73">
        <f>VLOOKUP($B162,'Tillförd energi'!$B$2:$AS$506,MATCH(E$1,'Tillförd energi'!$B$1:$AQ$1,0),FALSE)</f>
        <v>0</v>
      </c>
      <c r="F162" s="73">
        <f>VLOOKUP($B162,'Tillförd energi'!$B$2:$AS$506,MATCH(F$1,'Tillförd energi'!$B$1:$AQ$1,0),FALSE)</f>
        <v>0</v>
      </c>
      <c r="G162" s="73">
        <f>VLOOKUP($B162,'Tillförd energi'!$B$2:$AS$506,MATCH(G$1,'Tillförd energi'!$B$1:$AQ$1,0),FALSE)</f>
        <v>0</v>
      </c>
      <c r="H162" s="73">
        <f>VLOOKUP($B162,'Tillförd energi'!$B$2:$AS$506,MATCH(H$1,'Tillförd energi'!$B$1:$AQ$1,0),FALSE)</f>
        <v>0</v>
      </c>
      <c r="I162" s="73">
        <f>VLOOKUP($B162,'Tillförd energi'!$B$2:$AS$506,MATCH(I$1,'Tillförd energi'!$B$1:$AQ$1,0),FALSE)</f>
        <v>0</v>
      </c>
      <c r="J162" s="73">
        <f>VLOOKUP($B162,'Tillförd energi'!$B$2:$AS$506,MATCH(J$1,'Tillförd energi'!$B$1:$AQ$1,0),FALSE)</f>
        <v>0</v>
      </c>
      <c r="K162" s="73">
        <f>VLOOKUP($B162,'Tillförd energi'!$B$2:$AS$506,MATCH(K$1,'Tillförd energi'!$B$1:$AQ$1,0),FALSE)</f>
        <v>0</v>
      </c>
      <c r="L162" s="73">
        <f>VLOOKUP($B162,'Tillförd energi'!$B$2:$AS$506,MATCH(L$1,'Tillförd energi'!$B$1:$AQ$1,0),FALSE)</f>
        <v>0</v>
      </c>
      <c r="M162" s="73">
        <f>VLOOKUP($B162,'Tillförd energi'!$B$2:$AS$506,MATCH(M$1,'Tillförd energi'!$B$1:$AQ$1,0),FALSE)</f>
        <v>0</v>
      </c>
      <c r="N162" s="73">
        <f>VLOOKUP($B162,'Tillförd energi'!$B$2:$AS$506,MATCH(N$1,'Tillförd energi'!$B$1:$AQ$1,0),FALSE)</f>
        <v>0</v>
      </c>
      <c r="O162" s="73">
        <f>VLOOKUP($B162,'Tillförd energi'!$B$2:$AS$506,MATCH(O$1,'Tillförd energi'!$B$1:$AQ$1,0),FALSE)</f>
        <v>0</v>
      </c>
      <c r="P162" s="73">
        <f>VLOOKUP($B162,'Tillförd energi'!$B$2:$AS$506,MATCH(P$1,'Tillförd energi'!$B$1:$AQ$1,0),FALSE)</f>
        <v>0</v>
      </c>
      <c r="Q162" s="73">
        <f>VLOOKUP($B162,'Tillförd energi'!$B$2:$AS$506,MATCH(Q$1,'Tillförd energi'!$B$1:$AQ$1,0),FALSE)</f>
        <v>0</v>
      </c>
      <c r="R162" s="73">
        <f>VLOOKUP($B162,'Tillförd energi'!$B$2:$AS$506,MATCH(R$1,'Tillförd energi'!$B$1:$AQ$1,0),FALSE)</f>
        <v>0</v>
      </c>
      <c r="S162" s="73">
        <f>VLOOKUP($B162,'Tillförd energi'!$B$2:$AS$506,MATCH(S$1,'Tillförd energi'!$B$1:$AQ$1,0),FALSE)</f>
        <v>0</v>
      </c>
      <c r="T162" s="73">
        <f>VLOOKUP($B162,'Tillförd energi'!$B$2:$AS$506,MATCH(T$1,'Tillförd energi'!$B$1:$AQ$1,0),FALSE)</f>
        <v>0</v>
      </c>
      <c r="U162" s="73">
        <f>VLOOKUP($B162,'Tillförd energi'!$B$2:$AS$506,MATCH(U$1,'Tillförd energi'!$B$1:$AQ$1,0),FALSE)</f>
        <v>0</v>
      </c>
      <c r="V162" s="73">
        <f>VLOOKUP($B162,'Tillförd energi'!$B$2:$AS$506,MATCH(V$1,'Tillförd energi'!$B$1:$AQ$1,0),FALSE)</f>
        <v>0</v>
      </c>
      <c r="W162" s="73">
        <f>VLOOKUP($B162,'Tillförd energi'!$B$2:$AS$506,MATCH(W$1,'Tillförd energi'!$B$1:$AQ$1,0),FALSE)</f>
        <v>0</v>
      </c>
      <c r="X162" s="73">
        <f>VLOOKUP($B162,'Tillförd energi'!$B$2:$AS$506,MATCH(X$1,'Tillförd energi'!$B$1:$AQ$1,0),FALSE)</f>
        <v>0</v>
      </c>
      <c r="Y162" s="73">
        <f>VLOOKUP($B162,'Tillförd energi'!$B$2:$AS$506,MATCH(Y$1,'Tillförd energi'!$B$1:$AQ$1,0),FALSE)</f>
        <v>0</v>
      </c>
      <c r="Z162" s="73">
        <f>VLOOKUP($B162,'Tillförd energi'!$B$2:$AS$506,MATCH(Z$1,'Tillförd energi'!$B$1:$AQ$1,0),FALSE)</f>
        <v>0</v>
      </c>
      <c r="AA162" s="73">
        <f>VLOOKUP($B162,'Tillförd energi'!$B$2:$AS$506,MATCH(AA$1,'Tillförd energi'!$B$1:$AQ$1,0),FALSE)</f>
        <v>0</v>
      </c>
      <c r="AB162" s="73">
        <f>VLOOKUP($B162,'Tillförd energi'!$B$2:$AS$506,MATCH(AB$1,'Tillförd energi'!$B$1:$AQ$1,0),FALSE)</f>
        <v>0</v>
      </c>
      <c r="AC162" s="73">
        <f>VLOOKUP($B162,'Tillförd energi'!$B$2:$AS$506,MATCH(AC$1,'Tillförd energi'!$B$1:$AQ$1,0),FALSE)</f>
        <v>0</v>
      </c>
      <c r="AD162" s="73">
        <f>VLOOKUP($B162,'Tillförd energi'!$B$2:$AS$506,MATCH(AD$1,'Tillförd energi'!$B$1:$AQ$1,0),FALSE)</f>
        <v>0</v>
      </c>
      <c r="AF162" s="73">
        <f>VLOOKUP($B162,'Tillförd energi'!$B$2:$AS$506,MATCH(AF$1,'Tillförd energi'!$B$1:$AQ$1,0),FALSE)</f>
        <v>0</v>
      </c>
      <c r="AH162" s="73">
        <f>IFERROR(VLOOKUP(B162,Miljö!$B$1:$S$476,9,FALSE)/1,0)</f>
        <v>0</v>
      </c>
      <c r="AJ162" s="81" t="str">
        <f>IFERROR(VLOOKUP($B162,Miljö!$B$1:$S$500,MATCH("hjälpel exklusive kraftvärme (GWh)",Miljö!$B$1:$V$1,0),FALSE)/1,"")</f>
        <v/>
      </c>
      <c r="AK162" s="81">
        <f t="shared" si="22"/>
        <v>0</v>
      </c>
      <c r="AL162" s="81">
        <f>VLOOKUP($B162,'Slutlig allokering'!$B$2:$AL$462,MATCH("Hjälpel kraftvärme",'Slutlig allokering'!$B$2:$AL$2,0),FALSE)</f>
        <v>0</v>
      </c>
      <c r="AN162" s="73">
        <f t="shared" si="23"/>
        <v>0</v>
      </c>
      <c r="AO162" s="73">
        <f t="shared" si="24"/>
        <v>0</v>
      </c>
      <c r="AP162" s="73" t="str">
        <f>IF(ISERROR(1/VLOOKUP($B162,Leveranser!$B$1:$S$500,MATCH("såld värme (gwh)",Leveranser!$B$1:$S$1,0),FALSE)),"",VLOOKUP($B162,Leveranser!$B$1:$S$500,MATCH("såld värme (gwh)",Leveranser!$B$1:$S$1,0),FALSE))</f>
        <v/>
      </c>
      <c r="AQ162" s="73">
        <f>VLOOKUP($B162,Leveranser!$B$1:$Y$500,MATCH("Totalt såld fjärrvärme till andra fjärrvärmeföretag",Leveranser!$B$1:$AA$1,0),FALSE)</f>
        <v>0</v>
      </c>
      <c r="AR162" s="73">
        <f>IF(ISERROR(1/VLOOKUP($B162,Miljö!$B$1:$S$500,MATCH("Såld mängd produktionsspecifik fjärrvärme (GWh)",Miljö!$B$1:$R$1,0),FALSE)),0,VLOOKUP($B162,Miljö!$B$1:$S$500,MATCH("Såld mängd produktionsspecifik fjärrvärme (GWh)",Miljö!$B$1:$R$1,0),FALSE))</f>
        <v>0</v>
      </c>
      <c r="AS162" s="82" t="str">
        <f t="shared" si="29"/>
        <v/>
      </c>
      <c r="AU162" s="73" t="str">
        <f>VLOOKUP($B162,'Miljövärden urval för publ'!$B$2:$I$486,7,FALSE)</f>
        <v>Nej</v>
      </c>
      <c r="AV162" s="73" t="str">
        <f>VLOOKUP($B162,'Miljövärden urval för publ'!$B$2:$I$486,6,FALSE)</f>
        <v>Nej</v>
      </c>
      <c r="AZ162" s="73">
        <f t="shared" si="25"/>
        <v>0</v>
      </c>
      <c r="BA162" s="73">
        <f t="shared" si="30"/>
        <v>0</v>
      </c>
      <c r="BB162" s="73">
        <f t="shared" si="26"/>
        <v>0</v>
      </c>
      <c r="BC162" s="73">
        <f t="shared" si="27"/>
        <v>0</v>
      </c>
      <c r="BE162" s="73">
        <f t="shared" si="31"/>
        <v>0</v>
      </c>
      <c r="BF162" s="73">
        <f t="shared" si="32"/>
        <v>0</v>
      </c>
      <c r="BH162" s="73">
        <f t="shared" si="28"/>
        <v>0</v>
      </c>
    </row>
    <row r="163" spans="1:60" ht="14.5" x14ac:dyDescent="0.35">
      <c r="A163" t="s">
        <v>187</v>
      </c>
      <c r="B163" t="s">
        <v>191</v>
      </c>
      <c r="C163" s="73">
        <f>VLOOKUP($B163,'Tillförd energi'!$B$2:$AS$506,MATCH(C$1,'Tillförd energi'!$B$1:$AQ$1,0),FALSE)</f>
        <v>0</v>
      </c>
      <c r="D163" s="73">
        <f>VLOOKUP($B163,'Tillförd energi'!$B$2:$AS$506,MATCH(D$1,'Tillförd energi'!$B$1:$AQ$1,0),FALSE)</f>
        <v>0</v>
      </c>
      <c r="E163" s="73">
        <f>VLOOKUP($B163,'Tillförd energi'!$B$2:$AS$506,MATCH(E$1,'Tillförd energi'!$B$1:$AQ$1,0),FALSE)</f>
        <v>0</v>
      </c>
      <c r="F163" s="73">
        <f>VLOOKUP($B163,'Tillförd energi'!$B$2:$AS$506,MATCH(F$1,'Tillförd energi'!$B$1:$AQ$1,0),FALSE)</f>
        <v>0</v>
      </c>
      <c r="G163" s="73">
        <f>VLOOKUP($B163,'Tillförd energi'!$B$2:$AS$506,MATCH(G$1,'Tillförd energi'!$B$1:$AQ$1,0),FALSE)</f>
        <v>0</v>
      </c>
      <c r="H163" s="73">
        <f>VLOOKUP($B163,'Tillförd energi'!$B$2:$AS$506,MATCH(H$1,'Tillförd energi'!$B$1:$AQ$1,0),FALSE)</f>
        <v>0</v>
      </c>
      <c r="I163" s="73">
        <f>VLOOKUP($B163,'Tillförd energi'!$B$2:$AS$506,MATCH(I$1,'Tillförd energi'!$B$1:$AQ$1,0),FALSE)</f>
        <v>0</v>
      </c>
      <c r="J163" s="73">
        <f>VLOOKUP($B163,'Tillförd energi'!$B$2:$AS$506,MATCH(J$1,'Tillförd energi'!$B$1:$AQ$1,0),FALSE)</f>
        <v>0</v>
      </c>
      <c r="K163" s="73">
        <f>VLOOKUP($B163,'Tillförd energi'!$B$2:$AS$506,MATCH(K$1,'Tillförd energi'!$B$1:$AQ$1,0),FALSE)</f>
        <v>0</v>
      </c>
      <c r="L163" s="73">
        <f>VLOOKUP($B163,'Tillförd energi'!$B$2:$AS$506,MATCH(L$1,'Tillförd energi'!$B$1:$AQ$1,0),FALSE)</f>
        <v>0</v>
      </c>
      <c r="M163" s="73">
        <f>VLOOKUP($B163,'Tillförd energi'!$B$2:$AS$506,MATCH(M$1,'Tillförd energi'!$B$1:$AQ$1,0),FALSE)</f>
        <v>0</v>
      </c>
      <c r="N163" s="73">
        <f>VLOOKUP($B163,'Tillförd energi'!$B$2:$AS$506,MATCH(N$1,'Tillförd energi'!$B$1:$AQ$1,0),FALSE)</f>
        <v>0</v>
      </c>
      <c r="O163" s="73">
        <f>VLOOKUP($B163,'Tillförd energi'!$B$2:$AS$506,MATCH(O$1,'Tillförd energi'!$B$1:$AQ$1,0),FALSE)</f>
        <v>0</v>
      </c>
      <c r="P163" s="73">
        <f>VLOOKUP($B163,'Tillförd energi'!$B$2:$AS$506,MATCH(P$1,'Tillförd energi'!$B$1:$AQ$1,0),FALSE)</f>
        <v>0</v>
      </c>
      <c r="Q163" s="73">
        <f>VLOOKUP($B163,'Tillförd energi'!$B$2:$AS$506,MATCH(Q$1,'Tillförd energi'!$B$1:$AQ$1,0),FALSE)</f>
        <v>0</v>
      </c>
      <c r="R163" s="73">
        <f>VLOOKUP($B163,'Tillförd energi'!$B$2:$AS$506,MATCH(R$1,'Tillförd energi'!$B$1:$AQ$1,0),FALSE)</f>
        <v>0</v>
      </c>
      <c r="S163" s="73">
        <f>VLOOKUP($B163,'Tillförd energi'!$B$2:$AS$506,MATCH(S$1,'Tillförd energi'!$B$1:$AQ$1,0),FALSE)</f>
        <v>0</v>
      </c>
      <c r="T163" s="73">
        <f>VLOOKUP($B163,'Tillförd energi'!$B$2:$AS$506,MATCH(T$1,'Tillförd energi'!$B$1:$AQ$1,0),FALSE)</f>
        <v>0</v>
      </c>
      <c r="U163" s="73">
        <f>VLOOKUP($B163,'Tillförd energi'!$B$2:$AS$506,MATCH(U$1,'Tillförd energi'!$B$1:$AQ$1,0),FALSE)</f>
        <v>0</v>
      </c>
      <c r="V163" s="73">
        <f>VLOOKUP($B163,'Tillförd energi'!$B$2:$AS$506,MATCH(V$1,'Tillförd energi'!$B$1:$AQ$1,0),FALSE)</f>
        <v>0</v>
      </c>
      <c r="W163" s="73">
        <f>VLOOKUP($B163,'Tillförd energi'!$B$2:$AS$506,MATCH(W$1,'Tillförd energi'!$B$1:$AQ$1,0),FALSE)</f>
        <v>0</v>
      </c>
      <c r="X163" s="73">
        <f>VLOOKUP($B163,'Tillförd energi'!$B$2:$AS$506,MATCH(X$1,'Tillförd energi'!$B$1:$AQ$1,0),FALSE)</f>
        <v>0</v>
      </c>
      <c r="Y163" s="73">
        <f>VLOOKUP($B163,'Tillförd energi'!$B$2:$AS$506,MATCH(Y$1,'Tillförd energi'!$B$1:$AQ$1,0),FALSE)</f>
        <v>0</v>
      </c>
      <c r="Z163" s="73">
        <f>VLOOKUP($B163,'Tillförd energi'!$B$2:$AS$506,MATCH(Z$1,'Tillförd energi'!$B$1:$AQ$1,0),FALSE)</f>
        <v>0</v>
      </c>
      <c r="AA163" s="73">
        <f>VLOOKUP($B163,'Tillförd energi'!$B$2:$AS$506,MATCH(AA$1,'Tillförd energi'!$B$1:$AQ$1,0),FALSE)</f>
        <v>0</v>
      </c>
      <c r="AB163" s="73">
        <f>VLOOKUP($B163,'Tillförd energi'!$B$2:$AS$506,MATCH(AB$1,'Tillförd energi'!$B$1:$AQ$1,0),FALSE)</f>
        <v>0</v>
      </c>
      <c r="AC163" s="73">
        <f>VLOOKUP($B163,'Tillförd energi'!$B$2:$AS$506,MATCH(AC$1,'Tillförd energi'!$B$1:$AQ$1,0),FALSE)</f>
        <v>0</v>
      </c>
      <c r="AD163" s="73">
        <f>VLOOKUP($B163,'Tillförd energi'!$B$2:$AS$506,MATCH(AD$1,'Tillförd energi'!$B$1:$AQ$1,0),FALSE)</f>
        <v>0</v>
      </c>
      <c r="AF163" s="73">
        <f>VLOOKUP($B163,'Tillförd energi'!$B$2:$AS$506,MATCH(AF$1,'Tillförd energi'!$B$1:$AQ$1,0),FALSE)</f>
        <v>0</v>
      </c>
      <c r="AH163" s="73">
        <f>IFERROR(VLOOKUP(B163,Miljö!$B$1:$S$476,9,FALSE)/1,0)</f>
        <v>0</v>
      </c>
      <c r="AJ163" s="81" t="str">
        <f>IFERROR(VLOOKUP($B163,Miljö!$B$1:$S$500,MATCH("hjälpel exklusive kraftvärme (GWh)",Miljö!$B$1:$V$1,0),FALSE)/1,"")</f>
        <v/>
      </c>
      <c r="AK163" s="81">
        <f t="shared" si="22"/>
        <v>0</v>
      </c>
      <c r="AL163" s="81">
        <f>VLOOKUP($B163,'Slutlig allokering'!$B$2:$AL$462,MATCH("Hjälpel kraftvärme",'Slutlig allokering'!$B$2:$AL$2,0),FALSE)</f>
        <v>0</v>
      </c>
      <c r="AN163" s="73">
        <f t="shared" si="23"/>
        <v>0</v>
      </c>
      <c r="AO163" s="73">
        <f t="shared" si="24"/>
        <v>0</v>
      </c>
      <c r="AP163" s="73" t="str">
        <f>IF(ISERROR(1/VLOOKUP($B163,Leveranser!$B$1:$S$500,MATCH("såld värme (gwh)",Leveranser!$B$1:$S$1,0),FALSE)),"",VLOOKUP($B163,Leveranser!$B$1:$S$500,MATCH("såld värme (gwh)",Leveranser!$B$1:$S$1,0),FALSE))</f>
        <v/>
      </c>
      <c r="AQ163" s="73">
        <f>VLOOKUP($B163,Leveranser!$B$1:$Y$500,MATCH("Totalt såld fjärrvärme till andra fjärrvärmeföretag",Leveranser!$B$1:$AA$1,0),FALSE)</f>
        <v>0</v>
      </c>
      <c r="AR163" s="73">
        <f>IF(ISERROR(1/VLOOKUP($B163,Miljö!$B$1:$S$500,MATCH("Såld mängd produktionsspecifik fjärrvärme (GWh)",Miljö!$B$1:$R$1,0),FALSE)),0,VLOOKUP($B163,Miljö!$B$1:$S$500,MATCH("Såld mängd produktionsspecifik fjärrvärme (GWh)",Miljö!$B$1:$R$1,0),FALSE))</f>
        <v>0</v>
      </c>
      <c r="AS163" s="82" t="str">
        <f t="shared" si="29"/>
        <v/>
      </c>
      <c r="AU163" s="73" t="str">
        <f>VLOOKUP($B163,'Miljövärden urval för publ'!$B$2:$I$486,7,FALSE)</f>
        <v>Nej</v>
      </c>
      <c r="AV163" s="73" t="str">
        <f>VLOOKUP($B163,'Miljövärden urval för publ'!$B$2:$I$486,6,FALSE)</f>
        <v>Nej</v>
      </c>
      <c r="AZ163" s="73">
        <f t="shared" si="25"/>
        <v>0</v>
      </c>
      <c r="BA163" s="73">
        <f t="shared" si="30"/>
        <v>0</v>
      </c>
      <c r="BB163" s="73">
        <f t="shared" si="26"/>
        <v>0</v>
      </c>
      <c r="BC163" s="73">
        <f t="shared" si="27"/>
        <v>0</v>
      </c>
      <c r="BE163" s="73">
        <f t="shared" si="31"/>
        <v>0</v>
      </c>
      <c r="BF163" s="73">
        <f t="shared" si="32"/>
        <v>0</v>
      </c>
      <c r="BH163" s="73">
        <f t="shared" si="28"/>
        <v>0</v>
      </c>
    </row>
    <row r="164" spans="1:60" ht="14.5" x14ac:dyDescent="0.35">
      <c r="A164" t="s">
        <v>187</v>
      </c>
      <c r="B164" t="s">
        <v>192</v>
      </c>
      <c r="C164" s="73">
        <f>VLOOKUP($B164,'Tillförd energi'!$B$2:$AS$506,MATCH(C$1,'Tillförd energi'!$B$1:$AQ$1,0),FALSE)</f>
        <v>0</v>
      </c>
      <c r="D164" s="73">
        <f>VLOOKUP($B164,'Tillförd energi'!$B$2:$AS$506,MATCH(D$1,'Tillförd energi'!$B$1:$AQ$1,0),FALSE)</f>
        <v>0</v>
      </c>
      <c r="E164" s="73">
        <f>VLOOKUP($B164,'Tillförd energi'!$B$2:$AS$506,MATCH(E$1,'Tillförd energi'!$B$1:$AQ$1,0),FALSE)</f>
        <v>0</v>
      </c>
      <c r="F164" s="73">
        <f>VLOOKUP($B164,'Tillförd energi'!$B$2:$AS$506,MATCH(F$1,'Tillförd energi'!$B$1:$AQ$1,0),FALSE)</f>
        <v>0</v>
      </c>
      <c r="G164" s="73">
        <f>VLOOKUP($B164,'Tillförd energi'!$B$2:$AS$506,MATCH(G$1,'Tillförd energi'!$B$1:$AQ$1,0),FALSE)</f>
        <v>0</v>
      </c>
      <c r="H164" s="73">
        <f>VLOOKUP($B164,'Tillförd energi'!$B$2:$AS$506,MATCH(H$1,'Tillförd energi'!$B$1:$AQ$1,0),FALSE)</f>
        <v>0</v>
      </c>
      <c r="I164" s="73">
        <f>VLOOKUP($B164,'Tillförd energi'!$B$2:$AS$506,MATCH(I$1,'Tillförd energi'!$B$1:$AQ$1,0),FALSE)</f>
        <v>0</v>
      </c>
      <c r="J164" s="73">
        <f>VLOOKUP($B164,'Tillförd energi'!$B$2:$AS$506,MATCH(J$1,'Tillförd energi'!$B$1:$AQ$1,0),FALSE)</f>
        <v>0</v>
      </c>
      <c r="K164" s="73">
        <f>VLOOKUP($B164,'Tillförd energi'!$B$2:$AS$506,MATCH(K$1,'Tillförd energi'!$B$1:$AQ$1,0),FALSE)</f>
        <v>0</v>
      </c>
      <c r="L164" s="73">
        <f>VLOOKUP($B164,'Tillförd energi'!$B$2:$AS$506,MATCH(L$1,'Tillförd energi'!$B$1:$AQ$1,0),FALSE)</f>
        <v>0</v>
      </c>
      <c r="M164" s="73">
        <f>VLOOKUP($B164,'Tillförd energi'!$B$2:$AS$506,MATCH(M$1,'Tillförd energi'!$B$1:$AQ$1,0),FALSE)</f>
        <v>0</v>
      </c>
      <c r="N164" s="73">
        <f>VLOOKUP($B164,'Tillförd energi'!$B$2:$AS$506,MATCH(N$1,'Tillförd energi'!$B$1:$AQ$1,0),FALSE)</f>
        <v>0</v>
      </c>
      <c r="O164" s="73">
        <f>VLOOKUP($B164,'Tillförd energi'!$B$2:$AS$506,MATCH(O$1,'Tillförd energi'!$B$1:$AQ$1,0),FALSE)</f>
        <v>0</v>
      </c>
      <c r="P164" s="73">
        <f>VLOOKUP($B164,'Tillförd energi'!$B$2:$AS$506,MATCH(P$1,'Tillförd energi'!$B$1:$AQ$1,0),FALSE)</f>
        <v>0</v>
      </c>
      <c r="Q164" s="73">
        <f>VLOOKUP($B164,'Tillförd energi'!$B$2:$AS$506,MATCH(Q$1,'Tillförd energi'!$B$1:$AQ$1,0),FALSE)</f>
        <v>0</v>
      </c>
      <c r="R164" s="73">
        <f>VLOOKUP($B164,'Tillförd energi'!$B$2:$AS$506,MATCH(R$1,'Tillförd energi'!$B$1:$AQ$1,0),FALSE)</f>
        <v>0</v>
      </c>
      <c r="S164" s="73">
        <f>VLOOKUP($B164,'Tillförd energi'!$B$2:$AS$506,MATCH(S$1,'Tillförd energi'!$B$1:$AQ$1,0),FALSE)</f>
        <v>0</v>
      </c>
      <c r="T164" s="73">
        <f>VLOOKUP($B164,'Tillförd energi'!$B$2:$AS$506,MATCH(T$1,'Tillförd energi'!$B$1:$AQ$1,0),FALSE)</f>
        <v>0</v>
      </c>
      <c r="U164" s="73">
        <f>VLOOKUP($B164,'Tillförd energi'!$B$2:$AS$506,MATCH(U$1,'Tillförd energi'!$B$1:$AQ$1,0),FALSE)</f>
        <v>0</v>
      </c>
      <c r="V164" s="73">
        <f>VLOOKUP($B164,'Tillförd energi'!$B$2:$AS$506,MATCH(V$1,'Tillförd energi'!$B$1:$AQ$1,0),FALSE)</f>
        <v>0</v>
      </c>
      <c r="W164" s="73">
        <f>VLOOKUP($B164,'Tillförd energi'!$B$2:$AS$506,MATCH(W$1,'Tillförd energi'!$B$1:$AQ$1,0),FALSE)</f>
        <v>0</v>
      </c>
      <c r="X164" s="73">
        <f>VLOOKUP($B164,'Tillförd energi'!$B$2:$AS$506,MATCH(X$1,'Tillförd energi'!$B$1:$AQ$1,0),FALSE)</f>
        <v>0</v>
      </c>
      <c r="Y164" s="73">
        <f>VLOOKUP($B164,'Tillförd energi'!$B$2:$AS$506,MATCH(Y$1,'Tillförd energi'!$B$1:$AQ$1,0),FALSE)</f>
        <v>0</v>
      </c>
      <c r="Z164" s="73">
        <f>VLOOKUP($B164,'Tillförd energi'!$B$2:$AS$506,MATCH(Z$1,'Tillförd energi'!$B$1:$AQ$1,0),FALSE)</f>
        <v>0</v>
      </c>
      <c r="AA164" s="73">
        <f>VLOOKUP($B164,'Tillförd energi'!$B$2:$AS$506,MATCH(AA$1,'Tillförd energi'!$B$1:$AQ$1,0),FALSE)</f>
        <v>0</v>
      </c>
      <c r="AB164" s="73">
        <f>VLOOKUP($B164,'Tillförd energi'!$B$2:$AS$506,MATCH(AB$1,'Tillförd energi'!$B$1:$AQ$1,0),FALSE)</f>
        <v>0</v>
      </c>
      <c r="AC164" s="73">
        <f>VLOOKUP($B164,'Tillförd energi'!$B$2:$AS$506,MATCH(AC$1,'Tillförd energi'!$B$1:$AQ$1,0),FALSE)</f>
        <v>0</v>
      </c>
      <c r="AD164" s="73">
        <f>VLOOKUP($B164,'Tillförd energi'!$B$2:$AS$506,MATCH(AD$1,'Tillförd energi'!$B$1:$AQ$1,0),FALSE)</f>
        <v>0</v>
      </c>
      <c r="AF164" s="73">
        <f>VLOOKUP($B164,'Tillförd energi'!$B$2:$AS$506,MATCH(AF$1,'Tillförd energi'!$B$1:$AQ$1,0),FALSE)</f>
        <v>0</v>
      </c>
      <c r="AH164" s="73">
        <f>IFERROR(VLOOKUP(B164,Miljö!$B$1:$S$476,9,FALSE)/1,0)</f>
        <v>0</v>
      </c>
      <c r="AJ164" s="81" t="str">
        <f>IFERROR(VLOOKUP($B164,Miljö!$B$1:$S$500,MATCH("hjälpel exklusive kraftvärme (GWh)",Miljö!$B$1:$V$1,0),FALSE)/1,"")</f>
        <v/>
      </c>
      <c r="AK164" s="81">
        <f t="shared" si="22"/>
        <v>0</v>
      </c>
      <c r="AL164" s="81">
        <f>VLOOKUP($B164,'Slutlig allokering'!$B$2:$AL$462,MATCH("Hjälpel kraftvärme",'Slutlig allokering'!$B$2:$AL$2,0),FALSE)</f>
        <v>0</v>
      </c>
      <c r="AN164" s="73">
        <f t="shared" si="23"/>
        <v>0</v>
      </c>
      <c r="AO164" s="73">
        <f t="shared" si="24"/>
        <v>0</v>
      </c>
      <c r="AP164" s="73" t="str">
        <f>IF(ISERROR(1/VLOOKUP($B164,Leveranser!$B$1:$S$500,MATCH("såld värme (gwh)",Leveranser!$B$1:$S$1,0),FALSE)),"",VLOOKUP($B164,Leveranser!$B$1:$S$500,MATCH("såld värme (gwh)",Leveranser!$B$1:$S$1,0),FALSE))</f>
        <v/>
      </c>
      <c r="AQ164" s="73">
        <f>VLOOKUP($B164,Leveranser!$B$1:$Y$500,MATCH("Totalt såld fjärrvärme till andra fjärrvärmeföretag",Leveranser!$B$1:$AA$1,0),FALSE)</f>
        <v>0</v>
      </c>
      <c r="AR164" s="73">
        <f>IF(ISERROR(1/VLOOKUP($B164,Miljö!$B$1:$S$500,MATCH("Såld mängd produktionsspecifik fjärrvärme (GWh)",Miljö!$B$1:$R$1,0),FALSE)),0,VLOOKUP($B164,Miljö!$B$1:$S$500,MATCH("Såld mängd produktionsspecifik fjärrvärme (GWh)",Miljö!$B$1:$R$1,0),FALSE))</f>
        <v>0</v>
      </c>
      <c r="AS164" s="82" t="str">
        <f t="shared" si="29"/>
        <v/>
      </c>
      <c r="AU164" s="73" t="str">
        <f>VLOOKUP($B164,'Miljövärden urval för publ'!$B$2:$I$486,7,FALSE)</f>
        <v>Nej</v>
      </c>
      <c r="AV164" s="73" t="str">
        <f>VLOOKUP($B164,'Miljövärden urval för publ'!$B$2:$I$486,6,FALSE)</f>
        <v>Nej</v>
      </c>
      <c r="AZ164" s="73">
        <f t="shared" si="25"/>
        <v>0</v>
      </c>
      <c r="BA164" s="73">
        <f t="shared" si="30"/>
        <v>0</v>
      </c>
      <c r="BB164" s="73">
        <f t="shared" si="26"/>
        <v>0</v>
      </c>
      <c r="BC164" s="73">
        <f t="shared" si="27"/>
        <v>0</v>
      </c>
      <c r="BE164" s="73">
        <f t="shared" si="31"/>
        <v>0</v>
      </c>
      <c r="BF164" s="73">
        <f t="shared" si="32"/>
        <v>0</v>
      </c>
      <c r="BH164" s="73">
        <f t="shared" si="28"/>
        <v>0</v>
      </c>
    </row>
    <row r="165" spans="1:60" ht="14.5" x14ac:dyDescent="0.35">
      <c r="A165" t="s">
        <v>187</v>
      </c>
      <c r="B165" t="s">
        <v>193</v>
      </c>
      <c r="C165" s="73">
        <f>VLOOKUP($B165,'Tillförd energi'!$B$2:$AS$506,MATCH(C$1,'Tillförd energi'!$B$1:$AQ$1,0),FALSE)</f>
        <v>0</v>
      </c>
      <c r="D165" s="73">
        <f>VLOOKUP($B165,'Tillförd energi'!$B$2:$AS$506,MATCH(D$1,'Tillförd energi'!$B$1:$AQ$1,0),FALSE)</f>
        <v>0</v>
      </c>
      <c r="E165" s="73">
        <f>VLOOKUP($B165,'Tillförd energi'!$B$2:$AS$506,MATCH(E$1,'Tillförd energi'!$B$1:$AQ$1,0),FALSE)</f>
        <v>0</v>
      </c>
      <c r="F165" s="73">
        <f>VLOOKUP($B165,'Tillförd energi'!$B$2:$AS$506,MATCH(F$1,'Tillförd energi'!$B$1:$AQ$1,0),FALSE)</f>
        <v>0</v>
      </c>
      <c r="G165" s="73">
        <f>VLOOKUP($B165,'Tillförd energi'!$B$2:$AS$506,MATCH(G$1,'Tillförd energi'!$B$1:$AQ$1,0),FALSE)</f>
        <v>0</v>
      </c>
      <c r="H165" s="73">
        <f>VLOOKUP($B165,'Tillförd energi'!$B$2:$AS$506,MATCH(H$1,'Tillförd energi'!$B$1:$AQ$1,0),FALSE)</f>
        <v>0</v>
      </c>
      <c r="I165" s="73">
        <f>VLOOKUP($B165,'Tillförd energi'!$B$2:$AS$506,MATCH(I$1,'Tillförd energi'!$B$1:$AQ$1,0),FALSE)</f>
        <v>0</v>
      </c>
      <c r="J165" s="73">
        <f>VLOOKUP($B165,'Tillförd energi'!$B$2:$AS$506,MATCH(J$1,'Tillförd energi'!$B$1:$AQ$1,0),FALSE)</f>
        <v>0</v>
      </c>
      <c r="K165" s="73">
        <f>VLOOKUP($B165,'Tillförd energi'!$B$2:$AS$506,MATCH(K$1,'Tillförd energi'!$B$1:$AQ$1,0),FALSE)</f>
        <v>0</v>
      </c>
      <c r="L165" s="73">
        <f>VLOOKUP($B165,'Tillförd energi'!$B$2:$AS$506,MATCH(L$1,'Tillförd energi'!$B$1:$AQ$1,0),FALSE)</f>
        <v>0</v>
      </c>
      <c r="M165" s="73">
        <f>VLOOKUP($B165,'Tillförd energi'!$B$2:$AS$506,MATCH(M$1,'Tillförd energi'!$B$1:$AQ$1,0),FALSE)</f>
        <v>0</v>
      </c>
      <c r="N165" s="73">
        <f>VLOOKUP($B165,'Tillförd energi'!$B$2:$AS$506,MATCH(N$1,'Tillförd energi'!$B$1:$AQ$1,0),FALSE)</f>
        <v>0</v>
      </c>
      <c r="O165" s="73">
        <f>VLOOKUP($B165,'Tillförd energi'!$B$2:$AS$506,MATCH(O$1,'Tillförd energi'!$B$1:$AQ$1,0),FALSE)</f>
        <v>0</v>
      </c>
      <c r="P165" s="73">
        <f>VLOOKUP($B165,'Tillförd energi'!$B$2:$AS$506,MATCH(P$1,'Tillförd energi'!$B$1:$AQ$1,0),FALSE)</f>
        <v>0</v>
      </c>
      <c r="Q165" s="73">
        <f>VLOOKUP($B165,'Tillförd energi'!$B$2:$AS$506,MATCH(Q$1,'Tillförd energi'!$B$1:$AQ$1,0),FALSE)</f>
        <v>0</v>
      </c>
      <c r="R165" s="73">
        <f>VLOOKUP($B165,'Tillförd energi'!$B$2:$AS$506,MATCH(R$1,'Tillförd energi'!$B$1:$AQ$1,0),FALSE)</f>
        <v>0</v>
      </c>
      <c r="S165" s="73">
        <f>VLOOKUP($B165,'Tillförd energi'!$B$2:$AS$506,MATCH(S$1,'Tillförd energi'!$B$1:$AQ$1,0),FALSE)</f>
        <v>0</v>
      </c>
      <c r="T165" s="73">
        <f>VLOOKUP($B165,'Tillförd energi'!$B$2:$AS$506,MATCH(T$1,'Tillförd energi'!$B$1:$AQ$1,0),FALSE)</f>
        <v>0</v>
      </c>
      <c r="U165" s="73">
        <f>VLOOKUP($B165,'Tillförd energi'!$B$2:$AS$506,MATCH(U$1,'Tillförd energi'!$B$1:$AQ$1,0),FALSE)</f>
        <v>0</v>
      </c>
      <c r="V165" s="73">
        <f>VLOOKUP($B165,'Tillförd energi'!$B$2:$AS$506,MATCH(V$1,'Tillförd energi'!$B$1:$AQ$1,0),FALSE)</f>
        <v>0</v>
      </c>
      <c r="W165" s="73">
        <f>VLOOKUP($B165,'Tillförd energi'!$B$2:$AS$506,MATCH(W$1,'Tillförd energi'!$B$1:$AQ$1,0),FALSE)</f>
        <v>0</v>
      </c>
      <c r="X165" s="73">
        <f>VLOOKUP($B165,'Tillförd energi'!$B$2:$AS$506,MATCH(X$1,'Tillförd energi'!$B$1:$AQ$1,0),FALSE)</f>
        <v>0</v>
      </c>
      <c r="Y165" s="73">
        <f>VLOOKUP($B165,'Tillförd energi'!$B$2:$AS$506,MATCH(Y$1,'Tillförd energi'!$B$1:$AQ$1,0),FALSE)</f>
        <v>0</v>
      </c>
      <c r="Z165" s="73">
        <f>VLOOKUP($B165,'Tillförd energi'!$B$2:$AS$506,MATCH(Z$1,'Tillförd energi'!$B$1:$AQ$1,0),FALSE)</f>
        <v>0</v>
      </c>
      <c r="AA165" s="73">
        <f>VLOOKUP($B165,'Tillförd energi'!$B$2:$AS$506,MATCH(AA$1,'Tillförd energi'!$B$1:$AQ$1,0),FALSE)</f>
        <v>0</v>
      </c>
      <c r="AB165" s="73">
        <f>VLOOKUP($B165,'Tillförd energi'!$B$2:$AS$506,MATCH(AB$1,'Tillförd energi'!$B$1:$AQ$1,0),FALSE)</f>
        <v>0</v>
      </c>
      <c r="AC165" s="73">
        <f>VLOOKUP($B165,'Tillförd energi'!$B$2:$AS$506,MATCH(AC$1,'Tillförd energi'!$B$1:$AQ$1,0),FALSE)</f>
        <v>0</v>
      </c>
      <c r="AD165" s="73">
        <f>VLOOKUP($B165,'Tillförd energi'!$B$2:$AS$506,MATCH(AD$1,'Tillförd energi'!$B$1:$AQ$1,0),FALSE)</f>
        <v>0</v>
      </c>
      <c r="AF165" s="73">
        <f>VLOOKUP($B165,'Tillförd energi'!$B$2:$AS$506,MATCH(AF$1,'Tillförd energi'!$B$1:$AQ$1,0),FALSE)</f>
        <v>0</v>
      </c>
      <c r="AH165" s="73">
        <f>IFERROR(VLOOKUP(B165,Miljö!$B$1:$S$476,9,FALSE)/1,0)</f>
        <v>0</v>
      </c>
      <c r="AJ165" s="81" t="str">
        <f>IFERROR(VLOOKUP($B165,Miljö!$B$1:$S$500,MATCH("hjälpel exklusive kraftvärme (GWh)",Miljö!$B$1:$V$1,0),FALSE)/1,"")</f>
        <v/>
      </c>
      <c r="AK165" s="81">
        <f t="shared" si="22"/>
        <v>0</v>
      </c>
      <c r="AL165" s="81">
        <f>VLOOKUP($B165,'Slutlig allokering'!$B$2:$AL$462,MATCH("Hjälpel kraftvärme",'Slutlig allokering'!$B$2:$AL$2,0),FALSE)</f>
        <v>0</v>
      </c>
      <c r="AN165" s="73">
        <f t="shared" si="23"/>
        <v>0</v>
      </c>
      <c r="AO165" s="73">
        <f t="shared" si="24"/>
        <v>0</v>
      </c>
      <c r="AP165" s="73" t="str">
        <f>IF(ISERROR(1/VLOOKUP($B165,Leveranser!$B$1:$S$500,MATCH("såld värme (gwh)",Leveranser!$B$1:$S$1,0),FALSE)),"",VLOOKUP($B165,Leveranser!$B$1:$S$500,MATCH("såld värme (gwh)",Leveranser!$B$1:$S$1,0),FALSE))</f>
        <v/>
      </c>
      <c r="AQ165" s="73">
        <f>VLOOKUP($B165,Leveranser!$B$1:$Y$500,MATCH("Totalt såld fjärrvärme till andra fjärrvärmeföretag",Leveranser!$B$1:$AA$1,0),FALSE)</f>
        <v>0</v>
      </c>
      <c r="AR165" s="73">
        <f>IF(ISERROR(1/VLOOKUP($B165,Miljö!$B$1:$S$500,MATCH("Såld mängd produktionsspecifik fjärrvärme (GWh)",Miljö!$B$1:$R$1,0),FALSE)),0,VLOOKUP($B165,Miljö!$B$1:$S$500,MATCH("Såld mängd produktionsspecifik fjärrvärme (GWh)",Miljö!$B$1:$R$1,0),FALSE))</f>
        <v>0</v>
      </c>
      <c r="AS165" s="82" t="str">
        <f t="shared" si="29"/>
        <v/>
      </c>
      <c r="AU165" s="73" t="str">
        <f>VLOOKUP($B165,'Miljövärden urval för publ'!$B$2:$I$486,7,FALSE)</f>
        <v>Nej</v>
      </c>
      <c r="AV165" s="73" t="str">
        <f>VLOOKUP($B165,'Miljövärden urval för publ'!$B$2:$I$486,6,FALSE)</f>
        <v>Nej</v>
      </c>
      <c r="AZ165" s="73">
        <f t="shared" si="25"/>
        <v>0</v>
      </c>
      <c r="BA165" s="73">
        <f t="shared" si="30"/>
        <v>0</v>
      </c>
      <c r="BB165" s="73">
        <f t="shared" si="26"/>
        <v>0</v>
      </c>
      <c r="BC165" s="73">
        <f t="shared" si="27"/>
        <v>0</v>
      </c>
      <c r="BE165" s="73">
        <f t="shared" si="31"/>
        <v>0</v>
      </c>
      <c r="BF165" s="73">
        <f t="shared" si="32"/>
        <v>0</v>
      </c>
      <c r="BH165" s="73">
        <f t="shared" si="28"/>
        <v>0</v>
      </c>
    </row>
    <row r="166" spans="1:60" ht="14.5" x14ac:dyDescent="0.35">
      <c r="A166" t="s">
        <v>187</v>
      </c>
      <c r="B166" t="s">
        <v>194</v>
      </c>
      <c r="C166" s="73">
        <f>VLOOKUP($B166,'Tillförd energi'!$B$2:$AS$506,MATCH(C$1,'Tillförd energi'!$B$1:$AQ$1,0),FALSE)</f>
        <v>0</v>
      </c>
      <c r="D166" s="73">
        <f>VLOOKUP($B166,'Tillförd energi'!$B$2:$AS$506,MATCH(D$1,'Tillförd energi'!$B$1:$AQ$1,0),FALSE)</f>
        <v>0</v>
      </c>
      <c r="E166" s="73">
        <f>VLOOKUP($B166,'Tillförd energi'!$B$2:$AS$506,MATCH(E$1,'Tillförd energi'!$B$1:$AQ$1,0),FALSE)</f>
        <v>0</v>
      </c>
      <c r="F166" s="73">
        <f>VLOOKUP($B166,'Tillförd energi'!$B$2:$AS$506,MATCH(F$1,'Tillförd energi'!$B$1:$AQ$1,0),FALSE)</f>
        <v>0</v>
      </c>
      <c r="G166" s="73">
        <f>VLOOKUP($B166,'Tillförd energi'!$B$2:$AS$506,MATCH(G$1,'Tillförd energi'!$B$1:$AQ$1,0),FALSE)</f>
        <v>0</v>
      </c>
      <c r="H166" s="73">
        <f>VLOOKUP($B166,'Tillförd energi'!$B$2:$AS$506,MATCH(H$1,'Tillförd energi'!$B$1:$AQ$1,0),FALSE)</f>
        <v>0</v>
      </c>
      <c r="I166" s="73">
        <f>VLOOKUP($B166,'Tillförd energi'!$B$2:$AS$506,MATCH(I$1,'Tillförd energi'!$B$1:$AQ$1,0),FALSE)</f>
        <v>0</v>
      </c>
      <c r="J166" s="73">
        <f>VLOOKUP($B166,'Tillförd energi'!$B$2:$AS$506,MATCH(J$1,'Tillförd energi'!$B$1:$AQ$1,0),FALSE)</f>
        <v>0</v>
      </c>
      <c r="K166" s="73">
        <f>VLOOKUP($B166,'Tillförd energi'!$B$2:$AS$506,MATCH(K$1,'Tillförd energi'!$B$1:$AQ$1,0),FALSE)</f>
        <v>0</v>
      </c>
      <c r="L166" s="73">
        <f>VLOOKUP($B166,'Tillförd energi'!$B$2:$AS$506,MATCH(L$1,'Tillförd energi'!$B$1:$AQ$1,0),FALSE)</f>
        <v>0</v>
      </c>
      <c r="M166" s="73">
        <f>VLOOKUP($B166,'Tillförd energi'!$B$2:$AS$506,MATCH(M$1,'Tillförd energi'!$B$1:$AQ$1,0),FALSE)</f>
        <v>0</v>
      </c>
      <c r="N166" s="73">
        <f>VLOOKUP($B166,'Tillförd energi'!$B$2:$AS$506,MATCH(N$1,'Tillförd energi'!$B$1:$AQ$1,0),FALSE)</f>
        <v>0</v>
      </c>
      <c r="O166" s="73">
        <f>VLOOKUP($B166,'Tillförd energi'!$B$2:$AS$506,MATCH(O$1,'Tillförd energi'!$B$1:$AQ$1,0),FALSE)</f>
        <v>0</v>
      </c>
      <c r="P166" s="73">
        <f>VLOOKUP($B166,'Tillförd energi'!$B$2:$AS$506,MATCH(P$1,'Tillförd energi'!$B$1:$AQ$1,0),FALSE)</f>
        <v>0</v>
      </c>
      <c r="Q166" s="73">
        <f>VLOOKUP($B166,'Tillförd energi'!$B$2:$AS$506,MATCH(Q$1,'Tillförd energi'!$B$1:$AQ$1,0),FALSE)</f>
        <v>0</v>
      </c>
      <c r="R166" s="73">
        <f>VLOOKUP($B166,'Tillförd energi'!$B$2:$AS$506,MATCH(R$1,'Tillförd energi'!$B$1:$AQ$1,0),FALSE)</f>
        <v>0</v>
      </c>
      <c r="S166" s="73">
        <f>VLOOKUP($B166,'Tillförd energi'!$B$2:$AS$506,MATCH(S$1,'Tillförd energi'!$B$1:$AQ$1,0),FALSE)</f>
        <v>0</v>
      </c>
      <c r="T166" s="73">
        <f>VLOOKUP($B166,'Tillförd energi'!$B$2:$AS$506,MATCH(T$1,'Tillförd energi'!$B$1:$AQ$1,0),FALSE)</f>
        <v>0</v>
      </c>
      <c r="U166" s="73">
        <f>VLOOKUP($B166,'Tillförd energi'!$B$2:$AS$506,MATCH(U$1,'Tillförd energi'!$B$1:$AQ$1,0),FALSE)</f>
        <v>0</v>
      </c>
      <c r="V166" s="73">
        <f>VLOOKUP($B166,'Tillförd energi'!$B$2:$AS$506,MATCH(V$1,'Tillförd energi'!$B$1:$AQ$1,0),FALSE)</f>
        <v>0</v>
      </c>
      <c r="W166" s="73">
        <f>VLOOKUP($B166,'Tillförd energi'!$B$2:$AS$506,MATCH(W$1,'Tillförd energi'!$B$1:$AQ$1,0),FALSE)</f>
        <v>0</v>
      </c>
      <c r="X166" s="73">
        <f>VLOOKUP($B166,'Tillförd energi'!$B$2:$AS$506,MATCH(X$1,'Tillförd energi'!$B$1:$AQ$1,0),FALSE)</f>
        <v>0</v>
      </c>
      <c r="Y166" s="73">
        <f>VLOOKUP($B166,'Tillförd energi'!$B$2:$AS$506,MATCH(Y$1,'Tillförd energi'!$B$1:$AQ$1,0),FALSE)</f>
        <v>0</v>
      </c>
      <c r="Z166" s="73">
        <f>VLOOKUP($B166,'Tillförd energi'!$B$2:$AS$506,MATCH(Z$1,'Tillförd energi'!$B$1:$AQ$1,0),FALSE)</f>
        <v>0</v>
      </c>
      <c r="AA166" s="73">
        <f>VLOOKUP($B166,'Tillförd energi'!$B$2:$AS$506,MATCH(AA$1,'Tillförd energi'!$B$1:$AQ$1,0),FALSE)</f>
        <v>0</v>
      </c>
      <c r="AB166" s="73">
        <f>VLOOKUP($B166,'Tillförd energi'!$B$2:$AS$506,MATCH(AB$1,'Tillförd energi'!$B$1:$AQ$1,0),FALSE)</f>
        <v>0</v>
      </c>
      <c r="AC166" s="73">
        <f>VLOOKUP($B166,'Tillförd energi'!$B$2:$AS$506,MATCH(AC$1,'Tillförd energi'!$B$1:$AQ$1,0),FALSE)</f>
        <v>0</v>
      </c>
      <c r="AD166" s="73">
        <f>VLOOKUP($B166,'Tillförd energi'!$B$2:$AS$506,MATCH(AD$1,'Tillförd energi'!$B$1:$AQ$1,0),FALSE)</f>
        <v>0</v>
      </c>
      <c r="AF166" s="73">
        <f>VLOOKUP($B166,'Tillförd energi'!$B$2:$AS$506,MATCH(AF$1,'Tillförd energi'!$B$1:$AQ$1,0),FALSE)</f>
        <v>0</v>
      </c>
      <c r="AH166" s="73">
        <f>IFERROR(VLOOKUP(B166,Miljö!$B$1:$S$476,9,FALSE)/1,0)</f>
        <v>0</v>
      </c>
      <c r="AJ166" s="81" t="str">
        <f>IFERROR(VLOOKUP($B166,Miljö!$B$1:$S$500,MATCH("hjälpel exklusive kraftvärme (GWh)",Miljö!$B$1:$V$1,0),FALSE)/1,"")</f>
        <v/>
      </c>
      <c r="AK166" s="81">
        <f t="shared" si="22"/>
        <v>0</v>
      </c>
      <c r="AL166" s="81">
        <f>VLOOKUP($B166,'Slutlig allokering'!$B$2:$AL$462,MATCH("Hjälpel kraftvärme",'Slutlig allokering'!$B$2:$AL$2,0),FALSE)</f>
        <v>0</v>
      </c>
      <c r="AN166" s="73">
        <f t="shared" si="23"/>
        <v>0</v>
      </c>
      <c r="AO166" s="73">
        <f t="shared" si="24"/>
        <v>0</v>
      </c>
      <c r="AP166" s="73" t="str">
        <f>IF(ISERROR(1/VLOOKUP($B166,Leveranser!$B$1:$S$500,MATCH("såld värme (gwh)",Leveranser!$B$1:$S$1,0),FALSE)),"",VLOOKUP($B166,Leveranser!$B$1:$S$500,MATCH("såld värme (gwh)",Leveranser!$B$1:$S$1,0),FALSE))</f>
        <v/>
      </c>
      <c r="AQ166" s="73">
        <f>VLOOKUP($B166,Leveranser!$B$1:$Y$500,MATCH("Totalt såld fjärrvärme till andra fjärrvärmeföretag",Leveranser!$B$1:$AA$1,0),FALSE)</f>
        <v>0</v>
      </c>
      <c r="AR166" s="73">
        <f>IF(ISERROR(1/VLOOKUP($B166,Miljö!$B$1:$S$500,MATCH("Såld mängd produktionsspecifik fjärrvärme (GWh)",Miljö!$B$1:$R$1,0),FALSE)),0,VLOOKUP($B166,Miljö!$B$1:$S$500,MATCH("Såld mängd produktionsspecifik fjärrvärme (GWh)",Miljö!$B$1:$R$1,0),FALSE))</f>
        <v>0</v>
      </c>
      <c r="AS166" s="82" t="str">
        <f t="shared" si="29"/>
        <v/>
      </c>
      <c r="AU166" s="73" t="str">
        <f>VLOOKUP($B166,'Miljövärden urval för publ'!$B$2:$I$486,7,FALSE)</f>
        <v>Nej</v>
      </c>
      <c r="AV166" s="73" t="str">
        <f>VLOOKUP($B166,'Miljövärden urval för publ'!$B$2:$I$486,6,FALSE)</f>
        <v>Nej</v>
      </c>
      <c r="AZ166" s="73">
        <f t="shared" si="25"/>
        <v>0</v>
      </c>
      <c r="BA166" s="73">
        <f t="shared" si="30"/>
        <v>0</v>
      </c>
      <c r="BB166" s="73">
        <f t="shared" si="26"/>
        <v>0</v>
      </c>
      <c r="BC166" s="73">
        <f t="shared" si="27"/>
        <v>0</v>
      </c>
      <c r="BE166" s="73">
        <f t="shared" si="31"/>
        <v>0</v>
      </c>
      <c r="BF166" s="73">
        <f t="shared" si="32"/>
        <v>0</v>
      </c>
      <c r="BH166" s="73">
        <f t="shared" si="28"/>
        <v>0</v>
      </c>
    </row>
    <row r="167" spans="1:60" ht="14.5" x14ac:dyDescent="0.35">
      <c r="A167" t="s">
        <v>187</v>
      </c>
      <c r="B167" t="s">
        <v>195</v>
      </c>
      <c r="C167" s="73">
        <f>VLOOKUP($B167,'Tillförd energi'!$B$2:$AS$506,MATCH(C$1,'Tillförd energi'!$B$1:$AQ$1,0),FALSE)</f>
        <v>0</v>
      </c>
      <c r="D167" s="73">
        <f>VLOOKUP($B167,'Tillförd energi'!$B$2:$AS$506,MATCH(D$1,'Tillförd energi'!$B$1:$AQ$1,0),FALSE)</f>
        <v>0</v>
      </c>
      <c r="E167" s="73">
        <f>VLOOKUP($B167,'Tillförd energi'!$B$2:$AS$506,MATCH(E$1,'Tillförd energi'!$B$1:$AQ$1,0),FALSE)</f>
        <v>0</v>
      </c>
      <c r="F167" s="73">
        <f>VLOOKUP($B167,'Tillförd energi'!$B$2:$AS$506,MATCH(F$1,'Tillförd energi'!$B$1:$AQ$1,0),FALSE)</f>
        <v>0</v>
      </c>
      <c r="G167" s="73">
        <f>VLOOKUP($B167,'Tillförd energi'!$B$2:$AS$506,MATCH(G$1,'Tillförd energi'!$B$1:$AQ$1,0),FALSE)</f>
        <v>0</v>
      </c>
      <c r="H167" s="73">
        <f>VLOOKUP($B167,'Tillförd energi'!$B$2:$AS$506,MATCH(H$1,'Tillförd energi'!$B$1:$AQ$1,0),FALSE)</f>
        <v>0</v>
      </c>
      <c r="I167" s="73">
        <f>VLOOKUP($B167,'Tillförd energi'!$B$2:$AS$506,MATCH(I$1,'Tillförd energi'!$B$1:$AQ$1,0),FALSE)</f>
        <v>0</v>
      </c>
      <c r="J167" s="73">
        <f>VLOOKUP($B167,'Tillförd energi'!$B$2:$AS$506,MATCH(J$1,'Tillförd energi'!$B$1:$AQ$1,0),FALSE)</f>
        <v>0</v>
      </c>
      <c r="K167" s="73">
        <f>VLOOKUP($B167,'Tillförd energi'!$B$2:$AS$506,MATCH(K$1,'Tillförd energi'!$B$1:$AQ$1,0),FALSE)</f>
        <v>0</v>
      </c>
      <c r="L167" s="73">
        <f>VLOOKUP($B167,'Tillförd energi'!$B$2:$AS$506,MATCH(L$1,'Tillförd energi'!$B$1:$AQ$1,0),FALSE)</f>
        <v>0</v>
      </c>
      <c r="M167" s="73">
        <f>VLOOKUP($B167,'Tillförd energi'!$B$2:$AS$506,MATCH(M$1,'Tillförd energi'!$B$1:$AQ$1,0),FALSE)</f>
        <v>0</v>
      </c>
      <c r="N167" s="73">
        <f>VLOOKUP($B167,'Tillförd energi'!$B$2:$AS$506,MATCH(N$1,'Tillförd energi'!$B$1:$AQ$1,0),FALSE)</f>
        <v>0</v>
      </c>
      <c r="O167" s="73">
        <f>VLOOKUP($B167,'Tillförd energi'!$B$2:$AS$506,MATCH(O$1,'Tillförd energi'!$B$1:$AQ$1,0),FALSE)</f>
        <v>0</v>
      </c>
      <c r="P167" s="73">
        <f>VLOOKUP($B167,'Tillförd energi'!$B$2:$AS$506,MATCH(P$1,'Tillförd energi'!$B$1:$AQ$1,0),FALSE)</f>
        <v>0</v>
      </c>
      <c r="Q167" s="73">
        <f>VLOOKUP($B167,'Tillförd energi'!$B$2:$AS$506,MATCH(Q$1,'Tillförd energi'!$B$1:$AQ$1,0),FALSE)</f>
        <v>0</v>
      </c>
      <c r="R167" s="73">
        <f>VLOOKUP($B167,'Tillförd energi'!$B$2:$AS$506,MATCH(R$1,'Tillförd energi'!$B$1:$AQ$1,0),FALSE)</f>
        <v>0</v>
      </c>
      <c r="S167" s="73">
        <f>VLOOKUP($B167,'Tillförd energi'!$B$2:$AS$506,MATCH(S$1,'Tillförd energi'!$B$1:$AQ$1,0),FALSE)</f>
        <v>0</v>
      </c>
      <c r="T167" s="73">
        <f>VLOOKUP($B167,'Tillförd energi'!$B$2:$AS$506,MATCH(T$1,'Tillförd energi'!$B$1:$AQ$1,0),FALSE)</f>
        <v>0</v>
      </c>
      <c r="U167" s="73">
        <f>VLOOKUP($B167,'Tillförd energi'!$B$2:$AS$506,MATCH(U$1,'Tillförd energi'!$B$1:$AQ$1,0),FALSE)</f>
        <v>0</v>
      </c>
      <c r="V167" s="73">
        <f>VLOOKUP($B167,'Tillförd energi'!$B$2:$AS$506,MATCH(V$1,'Tillförd energi'!$B$1:$AQ$1,0),FALSE)</f>
        <v>0</v>
      </c>
      <c r="W167" s="73">
        <f>VLOOKUP($B167,'Tillförd energi'!$B$2:$AS$506,MATCH(W$1,'Tillförd energi'!$B$1:$AQ$1,0),FALSE)</f>
        <v>0</v>
      </c>
      <c r="X167" s="73">
        <f>VLOOKUP($B167,'Tillförd energi'!$B$2:$AS$506,MATCH(X$1,'Tillförd energi'!$B$1:$AQ$1,0),FALSE)</f>
        <v>0</v>
      </c>
      <c r="Y167" s="73">
        <f>VLOOKUP($B167,'Tillförd energi'!$B$2:$AS$506,MATCH(Y$1,'Tillförd energi'!$B$1:$AQ$1,0),FALSE)</f>
        <v>0</v>
      </c>
      <c r="Z167" s="73">
        <f>VLOOKUP($B167,'Tillförd energi'!$B$2:$AS$506,MATCH(Z$1,'Tillförd energi'!$B$1:$AQ$1,0),FALSE)</f>
        <v>0</v>
      </c>
      <c r="AA167" s="73">
        <f>VLOOKUP($B167,'Tillförd energi'!$B$2:$AS$506,MATCH(AA$1,'Tillförd energi'!$B$1:$AQ$1,0),FALSE)</f>
        <v>0</v>
      </c>
      <c r="AB167" s="73">
        <f>VLOOKUP($B167,'Tillförd energi'!$B$2:$AS$506,MATCH(AB$1,'Tillförd energi'!$B$1:$AQ$1,0),FALSE)</f>
        <v>0</v>
      </c>
      <c r="AC167" s="73">
        <f>VLOOKUP($B167,'Tillförd energi'!$B$2:$AS$506,MATCH(AC$1,'Tillförd energi'!$B$1:$AQ$1,0),FALSE)</f>
        <v>0</v>
      </c>
      <c r="AD167" s="73">
        <f>VLOOKUP($B167,'Tillförd energi'!$B$2:$AS$506,MATCH(AD$1,'Tillförd energi'!$B$1:$AQ$1,0),FALSE)</f>
        <v>0</v>
      </c>
      <c r="AF167" s="73">
        <f>VLOOKUP($B167,'Tillförd energi'!$B$2:$AS$506,MATCH(AF$1,'Tillförd energi'!$B$1:$AQ$1,0),FALSE)</f>
        <v>0</v>
      </c>
      <c r="AH167" s="73">
        <f>IFERROR(VLOOKUP(B167,Miljö!$B$1:$S$476,9,FALSE)/1,0)</f>
        <v>0</v>
      </c>
      <c r="AJ167" s="81" t="str">
        <f>IFERROR(VLOOKUP($B167,Miljö!$B$1:$S$500,MATCH("hjälpel exklusive kraftvärme (GWh)",Miljö!$B$1:$V$1,0),FALSE)/1,"")</f>
        <v/>
      </c>
      <c r="AK167" s="81">
        <f t="shared" si="22"/>
        <v>0</v>
      </c>
      <c r="AL167" s="81">
        <f>VLOOKUP($B167,'Slutlig allokering'!$B$2:$AL$462,MATCH("Hjälpel kraftvärme",'Slutlig allokering'!$B$2:$AL$2,0),FALSE)</f>
        <v>0</v>
      </c>
      <c r="AN167" s="73">
        <f t="shared" si="23"/>
        <v>0</v>
      </c>
      <c r="AO167" s="73">
        <f t="shared" si="24"/>
        <v>0</v>
      </c>
      <c r="AP167" s="73" t="str">
        <f>IF(ISERROR(1/VLOOKUP($B167,Leveranser!$B$1:$S$500,MATCH("såld värme (gwh)",Leveranser!$B$1:$S$1,0),FALSE)),"",VLOOKUP($B167,Leveranser!$B$1:$S$500,MATCH("såld värme (gwh)",Leveranser!$B$1:$S$1,0),FALSE))</f>
        <v/>
      </c>
      <c r="AQ167" s="73">
        <f>VLOOKUP($B167,Leveranser!$B$1:$Y$500,MATCH("Totalt såld fjärrvärme till andra fjärrvärmeföretag",Leveranser!$B$1:$AA$1,0),FALSE)</f>
        <v>0</v>
      </c>
      <c r="AR167" s="73">
        <f>IF(ISERROR(1/VLOOKUP($B167,Miljö!$B$1:$S$500,MATCH("Såld mängd produktionsspecifik fjärrvärme (GWh)",Miljö!$B$1:$R$1,0),FALSE)),0,VLOOKUP($B167,Miljö!$B$1:$S$500,MATCH("Såld mängd produktionsspecifik fjärrvärme (GWh)",Miljö!$B$1:$R$1,0),FALSE))</f>
        <v>0</v>
      </c>
      <c r="AS167" s="82" t="str">
        <f t="shared" si="29"/>
        <v/>
      </c>
      <c r="AU167" s="73" t="str">
        <f>VLOOKUP($B167,'Miljövärden urval för publ'!$B$2:$I$486,7,FALSE)</f>
        <v>Nej</v>
      </c>
      <c r="AV167" s="73" t="str">
        <f>VLOOKUP($B167,'Miljövärden urval för publ'!$B$2:$I$486,6,FALSE)</f>
        <v>Nej</v>
      </c>
      <c r="AZ167" s="73">
        <f t="shared" si="25"/>
        <v>0</v>
      </c>
      <c r="BA167" s="73">
        <f t="shared" si="30"/>
        <v>0</v>
      </c>
      <c r="BB167" s="73">
        <f t="shared" si="26"/>
        <v>0</v>
      </c>
      <c r="BC167" s="73">
        <f t="shared" si="27"/>
        <v>0</v>
      </c>
      <c r="BE167" s="73">
        <f t="shared" si="31"/>
        <v>0</v>
      </c>
      <c r="BF167" s="73">
        <f t="shared" si="32"/>
        <v>0</v>
      </c>
      <c r="BH167" s="73">
        <f t="shared" si="28"/>
        <v>0</v>
      </c>
    </row>
    <row r="168" spans="1:60" ht="14.5" x14ac:dyDescent="0.35">
      <c r="A168" t="s">
        <v>196</v>
      </c>
      <c r="B168" t="s">
        <v>197</v>
      </c>
      <c r="C168" s="73">
        <f>VLOOKUP($B168,'Tillförd energi'!$B$2:$AS$506,MATCH(C$1,'Tillförd energi'!$B$1:$AQ$1,0),FALSE)</f>
        <v>0</v>
      </c>
      <c r="D168" s="73">
        <f>VLOOKUP($B168,'Tillförd energi'!$B$2:$AS$506,MATCH(D$1,'Tillförd energi'!$B$1:$AQ$1,0),FALSE)</f>
        <v>1.8</v>
      </c>
      <c r="E168" s="73">
        <f>VLOOKUP($B168,'Tillförd energi'!$B$2:$AS$506,MATCH(E$1,'Tillförd energi'!$B$1:$AQ$1,0),FALSE)</f>
        <v>0</v>
      </c>
      <c r="F168" s="73">
        <f>VLOOKUP($B168,'Tillförd energi'!$B$2:$AS$506,MATCH(F$1,'Tillförd energi'!$B$1:$AQ$1,0),FALSE)</f>
        <v>0</v>
      </c>
      <c r="G168" s="73">
        <f>VLOOKUP($B168,'Tillförd energi'!$B$2:$AS$506,MATCH(G$1,'Tillförd energi'!$B$1:$AQ$1,0),FALSE)</f>
        <v>0</v>
      </c>
      <c r="H168" s="73">
        <f>VLOOKUP($B168,'Tillförd energi'!$B$2:$AS$506,MATCH(H$1,'Tillförd energi'!$B$1:$AQ$1,0),FALSE)</f>
        <v>0</v>
      </c>
      <c r="I168" s="73">
        <f>VLOOKUP($B168,'Tillförd energi'!$B$2:$AS$506,MATCH(I$1,'Tillförd energi'!$B$1:$AQ$1,0),FALSE)</f>
        <v>0</v>
      </c>
      <c r="J168" s="73">
        <f>VLOOKUP($B168,'Tillförd energi'!$B$2:$AS$506,MATCH(J$1,'Tillförd energi'!$B$1:$AQ$1,0),FALSE)</f>
        <v>0</v>
      </c>
      <c r="K168" s="73">
        <f>VLOOKUP($B168,'Tillförd energi'!$B$2:$AS$506,MATCH(K$1,'Tillförd energi'!$B$1:$AQ$1,0),FALSE)</f>
        <v>0</v>
      </c>
      <c r="L168" s="73">
        <f>VLOOKUP($B168,'Tillförd energi'!$B$2:$AS$506,MATCH(L$1,'Tillförd energi'!$B$1:$AQ$1,0),FALSE)</f>
        <v>0</v>
      </c>
      <c r="M168" s="73">
        <f>VLOOKUP($B168,'Tillförd energi'!$B$2:$AS$506,MATCH(M$1,'Tillförd energi'!$B$1:$AQ$1,0),FALSE)</f>
        <v>0</v>
      </c>
      <c r="N168" s="73">
        <f>VLOOKUP($B168,'Tillförd energi'!$B$2:$AS$506,MATCH(N$1,'Tillförd energi'!$B$1:$AQ$1,0),FALSE)</f>
        <v>0</v>
      </c>
      <c r="O168" s="73">
        <f>VLOOKUP($B168,'Tillförd energi'!$B$2:$AS$506,MATCH(O$1,'Tillförd energi'!$B$1:$AQ$1,0),FALSE)</f>
        <v>2</v>
      </c>
      <c r="P168" s="73">
        <f>VLOOKUP($B168,'Tillförd energi'!$B$2:$AS$506,MATCH(P$1,'Tillförd energi'!$B$1:$AQ$1,0),FALSE)</f>
        <v>0</v>
      </c>
      <c r="Q168" s="73">
        <f>VLOOKUP($B168,'Tillförd energi'!$B$2:$AS$506,MATCH(Q$1,'Tillförd energi'!$B$1:$AQ$1,0),FALSE)</f>
        <v>17.760000000000002</v>
      </c>
      <c r="R168" s="73">
        <f>VLOOKUP($B168,'Tillförd energi'!$B$2:$AS$506,MATCH(R$1,'Tillförd energi'!$B$1:$AQ$1,0),FALSE)</f>
        <v>0</v>
      </c>
      <c r="S168" s="73">
        <f>VLOOKUP($B168,'Tillförd energi'!$B$2:$AS$506,MATCH(S$1,'Tillförd energi'!$B$1:$AQ$1,0),FALSE)</f>
        <v>0</v>
      </c>
      <c r="T168" s="73">
        <f>VLOOKUP($B168,'Tillförd energi'!$B$2:$AS$506,MATCH(T$1,'Tillförd energi'!$B$1:$AQ$1,0),FALSE)</f>
        <v>0</v>
      </c>
      <c r="U168" s="73">
        <f>VLOOKUP($B168,'Tillförd energi'!$B$2:$AS$506,MATCH(U$1,'Tillförd energi'!$B$1:$AQ$1,0),FALSE)</f>
        <v>0</v>
      </c>
      <c r="V168" s="73">
        <f>VLOOKUP($B168,'Tillförd energi'!$B$2:$AS$506,MATCH(V$1,'Tillförd energi'!$B$1:$AQ$1,0),FALSE)</f>
        <v>0</v>
      </c>
      <c r="W168" s="73">
        <f>VLOOKUP($B168,'Tillförd energi'!$B$2:$AS$506,MATCH(W$1,'Tillförd energi'!$B$1:$AQ$1,0),FALSE)</f>
        <v>0</v>
      </c>
      <c r="X168" s="73">
        <f>VLOOKUP($B168,'Tillförd energi'!$B$2:$AS$506,MATCH(X$1,'Tillförd energi'!$B$1:$AQ$1,0),FALSE)</f>
        <v>0</v>
      </c>
      <c r="Y168" s="73">
        <f>VLOOKUP($B168,'Tillförd energi'!$B$2:$AS$506,MATCH(Y$1,'Tillförd energi'!$B$1:$AQ$1,0),FALSE)</f>
        <v>1.51</v>
      </c>
      <c r="Z168" s="73">
        <f>VLOOKUP($B168,'Tillförd energi'!$B$2:$AS$506,MATCH(Z$1,'Tillförd energi'!$B$1:$AQ$1,0),FALSE)</f>
        <v>0</v>
      </c>
      <c r="AA168" s="73">
        <f>VLOOKUP($B168,'Tillförd energi'!$B$2:$AS$506,MATCH(AA$1,'Tillförd energi'!$B$1:$AQ$1,0),FALSE)</f>
        <v>0</v>
      </c>
      <c r="AB168" s="73">
        <f>VLOOKUP($B168,'Tillförd energi'!$B$2:$AS$506,MATCH(AB$1,'Tillförd energi'!$B$1:$AQ$1,0),FALSE)</f>
        <v>0</v>
      </c>
      <c r="AC168" s="73">
        <f>VLOOKUP($B168,'Tillförd energi'!$B$2:$AS$506,MATCH(AC$1,'Tillförd energi'!$B$1:$AQ$1,0),FALSE)</f>
        <v>0</v>
      </c>
      <c r="AD168" s="73">
        <f>VLOOKUP($B168,'Tillförd energi'!$B$2:$AS$506,MATCH(AD$1,'Tillförd energi'!$B$1:$AQ$1,0),FALSE)</f>
        <v>0</v>
      </c>
      <c r="AF168" s="73">
        <f>VLOOKUP($B168,'Tillförd energi'!$B$2:$AS$506,MATCH(AF$1,'Tillförd energi'!$B$1:$AQ$1,0),FALSE)</f>
        <v>0.54110999999999998</v>
      </c>
      <c r="AH168" s="73">
        <f>IFERROR(VLOOKUP(B168,Miljö!$B$1:$S$476,9,FALSE)/1,0)</f>
        <v>0</v>
      </c>
      <c r="AJ168" s="81" t="str">
        <f>IFERROR(VLOOKUP($B168,Miljö!$B$1:$S$500,MATCH("hjälpel exklusive kraftvärme (GWh)",Miljö!$B$1:$V$1,0),FALSE)/1,"")</f>
        <v/>
      </c>
      <c r="AK168" s="81">
        <f t="shared" si="22"/>
        <v>0.54110999999999998</v>
      </c>
      <c r="AL168" s="81">
        <f>VLOOKUP($B168,'Slutlig allokering'!$B$2:$AL$462,MATCH("Hjälpel kraftvärme",'Slutlig allokering'!$B$2:$AL$2,0),FALSE)</f>
        <v>0</v>
      </c>
      <c r="AN168" s="73">
        <f t="shared" si="23"/>
        <v>23.611110000000004</v>
      </c>
      <c r="AO168" s="73">
        <f t="shared" si="24"/>
        <v>23.611110000000004</v>
      </c>
      <c r="AP168" s="73">
        <f>IF(ISERROR(1/VLOOKUP($B168,Leveranser!$B$1:$S$500,MATCH("såld värme (gwh)",Leveranser!$B$1:$S$1,0),FALSE)),"",VLOOKUP($B168,Leveranser!$B$1:$S$500,MATCH("såld värme (gwh)",Leveranser!$B$1:$S$1,0),FALSE))</f>
        <v>18.036999999999999</v>
      </c>
      <c r="AQ168" s="73">
        <f>VLOOKUP($B168,Leveranser!$B$1:$Y$500,MATCH("Totalt såld fjärrvärme till andra fjärrvärmeföretag",Leveranser!$B$1:$AA$1,0),FALSE)</f>
        <v>0</v>
      </c>
      <c r="AR168" s="73">
        <f>IF(ISERROR(1/VLOOKUP($B168,Miljö!$B$1:$S$500,MATCH("Såld mängd produktionsspecifik fjärrvärme (GWh)",Miljö!$B$1:$R$1,0),FALSE)),0,VLOOKUP($B168,Miljö!$B$1:$S$500,MATCH("Såld mängd produktionsspecifik fjärrvärme (GWh)",Miljö!$B$1:$R$1,0),FALSE))</f>
        <v>0</v>
      </c>
      <c r="AS168" s="82">
        <f t="shared" si="29"/>
        <v>0.76392003594917801</v>
      </c>
      <c r="AU168" s="73" t="str">
        <f>VLOOKUP($B168,'Miljövärden urval för publ'!$B$2:$I$486,7,FALSE)</f>
        <v>Ja</v>
      </c>
      <c r="AV168" s="73" t="str">
        <f>VLOOKUP($B168,'Miljövärden urval för publ'!$B$2:$I$486,6,FALSE)</f>
        <v>Ja</v>
      </c>
      <c r="AZ168" s="73">
        <f t="shared" si="25"/>
        <v>2.05111</v>
      </c>
      <c r="BA168" s="73">
        <f t="shared" si="30"/>
        <v>0</v>
      </c>
      <c r="BB168" s="73">
        <f t="shared" si="26"/>
        <v>2</v>
      </c>
      <c r="BC168" s="73">
        <f t="shared" si="27"/>
        <v>17.760000000000002</v>
      </c>
      <c r="BE168" s="73">
        <f t="shared" si="31"/>
        <v>0</v>
      </c>
      <c r="BF168" s="73">
        <f t="shared" si="32"/>
        <v>0</v>
      </c>
      <c r="BH168" s="73">
        <f t="shared" si="28"/>
        <v>19.760000000000002</v>
      </c>
    </row>
    <row r="169" spans="1:60" ht="14.5" x14ac:dyDescent="0.35">
      <c r="A169" t="s">
        <v>196</v>
      </c>
      <c r="B169" t="s">
        <v>198</v>
      </c>
      <c r="C169" s="73">
        <f>VLOOKUP($B169,'Tillförd energi'!$B$2:$AS$506,MATCH(C$1,'Tillförd energi'!$B$1:$AQ$1,0),FALSE)</f>
        <v>0</v>
      </c>
      <c r="D169" s="73">
        <f>VLOOKUP($B169,'Tillförd energi'!$B$2:$AS$506,MATCH(D$1,'Tillförd energi'!$B$1:$AQ$1,0),FALSE)</f>
        <v>0</v>
      </c>
      <c r="E169" s="73">
        <f>VLOOKUP($B169,'Tillförd energi'!$B$2:$AS$506,MATCH(E$1,'Tillförd energi'!$B$1:$AQ$1,0),FALSE)</f>
        <v>0</v>
      </c>
      <c r="F169" s="73">
        <f>VLOOKUP($B169,'Tillförd energi'!$B$2:$AS$506,MATCH(F$1,'Tillförd energi'!$B$1:$AQ$1,0),FALSE)</f>
        <v>0</v>
      </c>
      <c r="G169" s="73">
        <f>VLOOKUP($B169,'Tillförd energi'!$B$2:$AS$506,MATCH(G$1,'Tillförd energi'!$B$1:$AQ$1,0),FALSE)</f>
        <v>0</v>
      </c>
      <c r="H169" s="73">
        <f>VLOOKUP($B169,'Tillförd energi'!$B$2:$AS$506,MATCH(H$1,'Tillförd energi'!$B$1:$AQ$1,0),FALSE)</f>
        <v>0</v>
      </c>
      <c r="I169" s="73">
        <f>VLOOKUP($B169,'Tillförd energi'!$B$2:$AS$506,MATCH(I$1,'Tillförd energi'!$B$1:$AQ$1,0),FALSE)</f>
        <v>0</v>
      </c>
      <c r="J169" s="73">
        <f>VLOOKUP($B169,'Tillförd energi'!$B$2:$AS$506,MATCH(J$1,'Tillförd energi'!$B$1:$AQ$1,0),FALSE)</f>
        <v>0</v>
      </c>
      <c r="K169" s="73">
        <f>VLOOKUP($B169,'Tillförd energi'!$B$2:$AS$506,MATCH(K$1,'Tillförd energi'!$B$1:$AQ$1,0),FALSE)</f>
        <v>0</v>
      </c>
      <c r="L169" s="73">
        <f>VLOOKUP($B169,'Tillförd energi'!$B$2:$AS$506,MATCH(L$1,'Tillförd energi'!$B$1:$AQ$1,0),FALSE)</f>
        <v>0</v>
      </c>
      <c r="M169" s="73">
        <f>VLOOKUP($B169,'Tillförd energi'!$B$2:$AS$506,MATCH(M$1,'Tillförd energi'!$B$1:$AQ$1,0),FALSE)</f>
        <v>0</v>
      </c>
      <c r="N169" s="73">
        <f>VLOOKUP($B169,'Tillförd energi'!$B$2:$AS$506,MATCH(N$1,'Tillförd energi'!$B$1:$AQ$1,0),FALSE)</f>
        <v>0</v>
      </c>
      <c r="O169" s="73">
        <f>VLOOKUP($B169,'Tillförd energi'!$B$2:$AS$506,MATCH(O$1,'Tillförd energi'!$B$1:$AQ$1,0),FALSE)</f>
        <v>0</v>
      </c>
      <c r="P169" s="73">
        <f>VLOOKUP($B169,'Tillförd energi'!$B$2:$AS$506,MATCH(P$1,'Tillförd energi'!$B$1:$AQ$1,0),FALSE)</f>
        <v>0</v>
      </c>
      <c r="Q169" s="73">
        <f>VLOOKUP($B169,'Tillförd energi'!$B$2:$AS$506,MATCH(Q$1,'Tillförd energi'!$B$1:$AQ$1,0),FALSE)</f>
        <v>0</v>
      </c>
      <c r="R169" s="73">
        <f>VLOOKUP($B169,'Tillförd energi'!$B$2:$AS$506,MATCH(R$1,'Tillförd energi'!$B$1:$AQ$1,0),FALSE)</f>
        <v>0</v>
      </c>
      <c r="S169" s="73">
        <f>VLOOKUP($B169,'Tillförd energi'!$B$2:$AS$506,MATCH(S$1,'Tillförd energi'!$B$1:$AQ$1,0),FALSE)</f>
        <v>0</v>
      </c>
      <c r="T169" s="73">
        <f>VLOOKUP($B169,'Tillförd energi'!$B$2:$AS$506,MATCH(T$1,'Tillförd energi'!$B$1:$AQ$1,0),FALSE)</f>
        <v>0</v>
      </c>
      <c r="U169" s="73">
        <f>VLOOKUP($B169,'Tillförd energi'!$B$2:$AS$506,MATCH(U$1,'Tillförd energi'!$B$1:$AQ$1,0),FALSE)</f>
        <v>0</v>
      </c>
      <c r="V169" s="73">
        <f>VLOOKUP($B169,'Tillförd energi'!$B$2:$AS$506,MATCH(V$1,'Tillförd energi'!$B$1:$AQ$1,0),FALSE)</f>
        <v>0</v>
      </c>
      <c r="W169" s="73">
        <f>VLOOKUP($B169,'Tillförd energi'!$B$2:$AS$506,MATCH(W$1,'Tillförd energi'!$B$1:$AQ$1,0),FALSE)</f>
        <v>0</v>
      </c>
      <c r="X169" s="73">
        <f>VLOOKUP($B169,'Tillförd energi'!$B$2:$AS$506,MATCH(X$1,'Tillförd energi'!$B$1:$AQ$1,0),FALSE)</f>
        <v>0</v>
      </c>
      <c r="Y169" s="73">
        <f>VLOOKUP($B169,'Tillförd energi'!$B$2:$AS$506,MATCH(Y$1,'Tillförd energi'!$B$1:$AQ$1,0),FALSE)</f>
        <v>0</v>
      </c>
      <c r="Z169" s="73">
        <f>VLOOKUP($B169,'Tillförd energi'!$B$2:$AS$506,MATCH(Z$1,'Tillförd energi'!$B$1:$AQ$1,0),FALSE)</f>
        <v>0</v>
      </c>
      <c r="AA169" s="73">
        <f>VLOOKUP($B169,'Tillförd energi'!$B$2:$AS$506,MATCH(AA$1,'Tillförd energi'!$B$1:$AQ$1,0),FALSE)</f>
        <v>0</v>
      </c>
      <c r="AB169" s="73">
        <f>VLOOKUP($B169,'Tillförd energi'!$B$2:$AS$506,MATCH(AB$1,'Tillförd energi'!$B$1:$AQ$1,0),FALSE)</f>
        <v>0</v>
      </c>
      <c r="AC169" s="73">
        <f>VLOOKUP($B169,'Tillförd energi'!$B$2:$AS$506,MATCH(AC$1,'Tillförd energi'!$B$1:$AQ$1,0),FALSE)</f>
        <v>0</v>
      </c>
      <c r="AD169" s="73">
        <f>VLOOKUP($B169,'Tillförd energi'!$B$2:$AS$506,MATCH(AD$1,'Tillförd energi'!$B$1:$AQ$1,0),FALSE)</f>
        <v>0</v>
      </c>
      <c r="AF169" s="73">
        <f>VLOOKUP($B169,'Tillförd energi'!$B$2:$AS$506,MATCH(AF$1,'Tillförd energi'!$B$1:$AQ$1,0),FALSE)</f>
        <v>0</v>
      </c>
      <c r="AH169" s="73">
        <f>IFERROR(VLOOKUP(B169,Miljö!$B$1:$S$476,9,FALSE)/1,0)</f>
        <v>0</v>
      </c>
      <c r="AJ169" s="81" t="str">
        <f>IFERROR(VLOOKUP($B169,Miljö!$B$1:$S$500,MATCH("hjälpel exklusive kraftvärme (GWh)",Miljö!$B$1:$V$1,0),FALSE)/1,"")</f>
        <v/>
      </c>
      <c r="AK169" s="81">
        <f t="shared" si="22"/>
        <v>0</v>
      </c>
      <c r="AL169" s="81">
        <f>VLOOKUP($B169,'Slutlig allokering'!$B$2:$AL$462,MATCH("Hjälpel kraftvärme",'Slutlig allokering'!$B$2:$AL$2,0),FALSE)</f>
        <v>0</v>
      </c>
      <c r="AN169" s="73">
        <f t="shared" si="23"/>
        <v>0</v>
      </c>
      <c r="AO169" s="73">
        <f t="shared" si="24"/>
        <v>0</v>
      </c>
      <c r="AP169" s="73" t="str">
        <f>IF(ISERROR(1/VLOOKUP($B169,Leveranser!$B$1:$S$500,MATCH("såld värme (gwh)",Leveranser!$B$1:$S$1,0),FALSE)),"",VLOOKUP($B169,Leveranser!$B$1:$S$500,MATCH("såld värme (gwh)",Leveranser!$B$1:$S$1,0),FALSE))</f>
        <v/>
      </c>
      <c r="AQ169" s="73">
        <f>VLOOKUP($B169,Leveranser!$B$1:$Y$500,MATCH("Totalt såld fjärrvärme till andra fjärrvärmeföretag",Leveranser!$B$1:$AA$1,0),FALSE)</f>
        <v>0</v>
      </c>
      <c r="AR169" s="73">
        <f>IF(ISERROR(1/VLOOKUP($B169,Miljö!$B$1:$S$500,MATCH("Såld mängd produktionsspecifik fjärrvärme (GWh)",Miljö!$B$1:$R$1,0),FALSE)),0,VLOOKUP($B169,Miljö!$B$1:$S$500,MATCH("Såld mängd produktionsspecifik fjärrvärme (GWh)",Miljö!$B$1:$R$1,0),FALSE))</f>
        <v>0</v>
      </c>
      <c r="AS169" s="82" t="str">
        <f t="shared" si="29"/>
        <v/>
      </c>
      <c r="AU169" s="73" t="str">
        <f>VLOOKUP($B169,'Miljövärden urval för publ'!$B$2:$I$486,7,FALSE)</f>
        <v>Nej</v>
      </c>
      <c r="AV169" s="73" t="str">
        <f>VLOOKUP($B169,'Miljövärden urval för publ'!$B$2:$I$486,6,FALSE)</f>
        <v>Nej</v>
      </c>
      <c r="AZ169" s="73">
        <f t="shared" si="25"/>
        <v>0</v>
      </c>
      <c r="BA169" s="73">
        <f t="shared" si="30"/>
        <v>0</v>
      </c>
      <c r="BB169" s="73">
        <f t="shared" si="26"/>
        <v>0</v>
      </c>
      <c r="BC169" s="73">
        <f t="shared" si="27"/>
        <v>0</v>
      </c>
      <c r="BE169" s="73">
        <f t="shared" si="31"/>
        <v>0</v>
      </c>
      <c r="BF169" s="73">
        <f t="shared" si="32"/>
        <v>0</v>
      </c>
      <c r="BH169" s="73">
        <f t="shared" si="28"/>
        <v>0</v>
      </c>
    </row>
    <row r="170" spans="1:60" ht="14.5" x14ac:dyDescent="0.35">
      <c r="A170" t="s">
        <v>196</v>
      </c>
      <c r="B170" t="s">
        <v>199</v>
      </c>
      <c r="C170" s="73">
        <f>VLOOKUP($B170,'Tillförd energi'!$B$2:$AS$506,MATCH(C$1,'Tillförd energi'!$B$1:$AQ$1,0),FALSE)</f>
        <v>0</v>
      </c>
      <c r="D170" s="73">
        <f>VLOOKUP($B170,'Tillförd energi'!$B$2:$AS$506,MATCH(D$1,'Tillförd energi'!$B$1:$AQ$1,0),FALSE)</f>
        <v>0</v>
      </c>
      <c r="E170" s="73">
        <f>VLOOKUP($B170,'Tillförd energi'!$B$2:$AS$506,MATCH(E$1,'Tillförd energi'!$B$1:$AQ$1,0),FALSE)</f>
        <v>0</v>
      </c>
      <c r="F170" s="73">
        <f>VLOOKUP($B170,'Tillförd energi'!$B$2:$AS$506,MATCH(F$1,'Tillförd energi'!$B$1:$AQ$1,0),FALSE)</f>
        <v>0</v>
      </c>
      <c r="G170" s="73">
        <f>VLOOKUP($B170,'Tillförd energi'!$B$2:$AS$506,MATCH(G$1,'Tillförd energi'!$B$1:$AQ$1,0),FALSE)</f>
        <v>0</v>
      </c>
      <c r="H170" s="73">
        <f>VLOOKUP($B170,'Tillförd energi'!$B$2:$AS$506,MATCH(H$1,'Tillförd energi'!$B$1:$AQ$1,0),FALSE)</f>
        <v>0</v>
      </c>
      <c r="I170" s="73">
        <f>VLOOKUP($B170,'Tillförd energi'!$B$2:$AS$506,MATCH(I$1,'Tillförd energi'!$B$1:$AQ$1,0),FALSE)</f>
        <v>0</v>
      </c>
      <c r="J170" s="73">
        <f>VLOOKUP($B170,'Tillförd energi'!$B$2:$AS$506,MATCH(J$1,'Tillförd energi'!$B$1:$AQ$1,0),FALSE)</f>
        <v>0</v>
      </c>
      <c r="K170" s="73">
        <f>VLOOKUP($B170,'Tillförd energi'!$B$2:$AS$506,MATCH(K$1,'Tillförd energi'!$B$1:$AQ$1,0),FALSE)</f>
        <v>0</v>
      </c>
      <c r="L170" s="73">
        <f>VLOOKUP($B170,'Tillförd energi'!$B$2:$AS$506,MATCH(L$1,'Tillförd energi'!$B$1:$AQ$1,0),FALSE)</f>
        <v>0</v>
      </c>
      <c r="M170" s="73">
        <f>VLOOKUP($B170,'Tillförd energi'!$B$2:$AS$506,MATCH(M$1,'Tillförd energi'!$B$1:$AQ$1,0),FALSE)</f>
        <v>0</v>
      </c>
      <c r="N170" s="73">
        <f>VLOOKUP($B170,'Tillförd energi'!$B$2:$AS$506,MATCH(N$1,'Tillförd energi'!$B$1:$AQ$1,0),FALSE)</f>
        <v>0</v>
      </c>
      <c r="O170" s="73">
        <f>VLOOKUP($B170,'Tillförd energi'!$B$2:$AS$506,MATCH(O$1,'Tillförd energi'!$B$1:$AQ$1,0),FALSE)</f>
        <v>0</v>
      </c>
      <c r="P170" s="73">
        <f>VLOOKUP($B170,'Tillförd energi'!$B$2:$AS$506,MATCH(P$1,'Tillförd energi'!$B$1:$AQ$1,0),FALSE)</f>
        <v>6.2164700000000002</v>
      </c>
      <c r="Q170" s="73">
        <f>VLOOKUP($B170,'Tillförd energi'!$B$2:$AS$506,MATCH(Q$1,'Tillförd energi'!$B$1:$AQ$1,0),FALSE)</f>
        <v>0</v>
      </c>
      <c r="R170" s="73">
        <f>VLOOKUP($B170,'Tillförd energi'!$B$2:$AS$506,MATCH(R$1,'Tillförd energi'!$B$1:$AQ$1,0),FALSE)</f>
        <v>0</v>
      </c>
      <c r="S170" s="73">
        <f>VLOOKUP($B170,'Tillförd energi'!$B$2:$AS$506,MATCH(S$1,'Tillförd energi'!$B$1:$AQ$1,0),FALSE)</f>
        <v>0</v>
      </c>
      <c r="T170" s="73">
        <f>VLOOKUP($B170,'Tillförd energi'!$B$2:$AS$506,MATCH(T$1,'Tillförd energi'!$B$1:$AQ$1,0),FALSE)</f>
        <v>0</v>
      </c>
      <c r="U170" s="73">
        <f>VLOOKUP($B170,'Tillförd energi'!$B$2:$AS$506,MATCH(U$1,'Tillförd energi'!$B$1:$AQ$1,0),FALSE)</f>
        <v>0</v>
      </c>
      <c r="V170" s="73">
        <f>VLOOKUP($B170,'Tillförd energi'!$B$2:$AS$506,MATCH(V$1,'Tillförd energi'!$B$1:$AQ$1,0),FALSE)</f>
        <v>0</v>
      </c>
      <c r="W170" s="73">
        <f>VLOOKUP($B170,'Tillförd energi'!$B$2:$AS$506,MATCH(W$1,'Tillförd energi'!$B$1:$AQ$1,0),FALSE)</f>
        <v>0</v>
      </c>
      <c r="X170" s="73">
        <f>VLOOKUP($B170,'Tillförd energi'!$B$2:$AS$506,MATCH(X$1,'Tillförd energi'!$B$1:$AQ$1,0),FALSE)</f>
        <v>0</v>
      </c>
      <c r="Y170" s="73">
        <f>VLOOKUP($B170,'Tillförd energi'!$B$2:$AS$506,MATCH(Y$1,'Tillförd energi'!$B$1:$AQ$1,0),FALSE)</f>
        <v>0</v>
      </c>
      <c r="Z170" s="73">
        <f>VLOOKUP($B170,'Tillförd energi'!$B$2:$AS$506,MATCH(Z$1,'Tillförd energi'!$B$1:$AQ$1,0),FALSE)</f>
        <v>0</v>
      </c>
      <c r="AA170" s="73">
        <f>VLOOKUP($B170,'Tillförd energi'!$B$2:$AS$506,MATCH(AA$1,'Tillförd energi'!$B$1:$AQ$1,0),FALSE)</f>
        <v>0</v>
      </c>
      <c r="AB170" s="73">
        <f>VLOOKUP($B170,'Tillförd energi'!$B$2:$AS$506,MATCH(AB$1,'Tillförd energi'!$B$1:$AQ$1,0),FALSE)</f>
        <v>0</v>
      </c>
      <c r="AC170" s="73">
        <f>VLOOKUP($B170,'Tillförd energi'!$B$2:$AS$506,MATCH(AC$1,'Tillförd energi'!$B$1:$AQ$1,0),FALSE)</f>
        <v>0</v>
      </c>
      <c r="AD170" s="73">
        <f>VLOOKUP($B170,'Tillförd energi'!$B$2:$AS$506,MATCH(AD$1,'Tillförd energi'!$B$1:$AQ$1,0),FALSE)</f>
        <v>0</v>
      </c>
      <c r="AF170" s="73">
        <f>VLOOKUP($B170,'Tillförd energi'!$B$2:$AS$506,MATCH(AF$1,'Tillförd energi'!$B$1:$AQ$1,0),FALSE)</f>
        <v>0.13635</v>
      </c>
      <c r="AH170" s="73">
        <f>IFERROR(VLOOKUP(B170,Miljö!$B$1:$S$476,9,FALSE)/1,0)</f>
        <v>0</v>
      </c>
      <c r="AJ170" s="81" t="str">
        <f>IFERROR(VLOOKUP($B170,Miljö!$B$1:$S$500,MATCH("hjälpel exklusive kraftvärme (GWh)",Miljö!$B$1:$V$1,0),FALSE)/1,"")</f>
        <v/>
      </c>
      <c r="AK170" s="81">
        <f t="shared" si="22"/>
        <v>0.13635</v>
      </c>
      <c r="AL170" s="81">
        <f>VLOOKUP($B170,'Slutlig allokering'!$B$2:$AL$462,MATCH("Hjälpel kraftvärme",'Slutlig allokering'!$B$2:$AL$2,0),FALSE)</f>
        <v>0</v>
      </c>
      <c r="AN170" s="73">
        <f t="shared" si="23"/>
        <v>6.3528200000000004</v>
      </c>
      <c r="AO170" s="73">
        <f t="shared" si="24"/>
        <v>6.3528200000000004</v>
      </c>
      <c r="AP170" s="73">
        <f>IF(ISERROR(1/VLOOKUP($B170,Leveranser!$B$1:$S$500,MATCH("såld värme (gwh)",Leveranser!$B$1:$S$1,0),FALSE)),"",VLOOKUP($B170,Leveranser!$B$1:$S$500,MATCH("såld värme (gwh)",Leveranser!$B$1:$S$1,0),FALSE))</f>
        <v>4.5449999999999999</v>
      </c>
      <c r="AQ170" s="73">
        <f>VLOOKUP($B170,Leveranser!$B$1:$Y$500,MATCH("Totalt såld fjärrvärme till andra fjärrvärmeföretag",Leveranser!$B$1:$AA$1,0),FALSE)</f>
        <v>0</v>
      </c>
      <c r="AR170" s="73">
        <f>IF(ISERROR(1/VLOOKUP($B170,Miljö!$B$1:$S$500,MATCH("Såld mängd produktionsspecifik fjärrvärme (GWh)",Miljö!$B$1:$R$1,0),FALSE)),0,VLOOKUP($B170,Miljö!$B$1:$S$500,MATCH("Såld mängd produktionsspecifik fjärrvärme (GWh)",Miljö!$B$1:$R$1,0),FALSE))</f>
        <v>0</v>
      </c>
      <c r="AS170" s="82">
        <f t="shared" si="29"/>
        <v>0.71543031283744851</v>
      </c>
      <c r="AU170" s="73" t="str">
        <f>VLOOKUP($B170,'Miljövärden urval för publ'!$B$2:$I$486,7,FALSE)</f>
        <v>Ja</v>
      </c>
      <c r="AV170" s="73" t="str">
        <f>VLOOKUP($B170,'Miljövärden urval för publ'!$B$2:$I$486,6,FALSE)</f>
        <v>Nej</v>
      </c>
      <c r="AZ170" s="73">
        <f t="shared" si="25"/>
        <v>0.13635</v>
      </c>
      <c r="BA170" s="73">
        <f t="shared" si="30"/>
        <v>0</v>
      </c>
      <c r="BB170" s="73">
        <f t="shared" si="26"/>
        <v>6.2164700000000002</v>
      </c>
      <c r="BC170" s="73">
        <f t="shared" si="27"/>
        <v>0</v>
      </c>
      <c r="BE170" s="73">
        <f t="shared" si="31"/>
        <v>0</v>
      </c>
      <c r="BF170" s="73">
        <f t="shared" si="32"/>
        <v>0</v>
      </c>
      <c r="BH170" s="73">
        <f t="shared" si="28"/>
        <v>6.2164700000000002</v>
      </c>
    </row>
    <row r="171" spans="1:60" ht="14.5" x14ac:dyDescent="0.35">
      <c r="A171" t="s">
        <v>196</v>
      </c>
      <c r="B171" t="s">
        <v>200</v>
      </c>
      <c r="C171" s="73">
        <f>VLOOKUP($B171,'Tillförd energi'!$B$2:$AS$506,MATCH(C$1,'Tillförd energi'!$B$1:$AQ$1,0),FALSE)</f>
        <v>0</v>
      </c>
      <c r="D171" s="73">
        <f>VLOOKUP($B171,'Tillförd energi'!$B$2:$AS$506,MATCH(D$1,'Tillförd energi'!$B$1:$AQ$1,0),FALSE)</f>
        <v>0</v>
      </c>
      <c r="E171" s="73">
        <f>VLOOKUP($B171,'Tillförd energi'!$B$2:$AS$506,MATCH(E$1,'Tillförd energi'!$B$1:$AQ$1,0),FALSE)</f>
        <v>0</v>
      </c>
      <c r="F171" s="73">
        <f>VLOOKUP($B171,'Tillförd energi'!$B$2:$AS$506,MATCH(F$1,'Tillförd energi'!$B$1:$AQ$1,0),FALSE)</f>
        <v>0</v>
      </c>
      <c r="G171" s="73">
        <f>VLOOKUP($B171,'Tillförd energi'!$B$2:$AS$506,MATCH(G$1,'Tillförd energi'!$B$1:$AQ$1,0),FALSE)</f>
        <v>0</v>
      </c>
      <c r="H171" s="73">
        <f>VLOOKUP($B171,'Tillförd energi'!$B$2:$AS$506,MATCH(H$1,'Tillförd energi'!$B$1:$AQ$1,0),FALSE)</f>
        <v>0</v>
      </c>
      <c r="I171" s="73">
        <f>VLOOKUP($B171,'Tillförd energi'!$B$2:$AS$506,MATCH(I$1,'Tillförd energi'!$B$1:$AQ$1,0),FALSE)</f>
        <v>0</v>
      </c>
      <c r="J171" s="73">
        <f>VLOOKUP($B171,'Tillförd energi'!$B$2:$AS$506,MATCH(J$1,'Tillförd energi'!$B$1:$AQ$1,0),FALSE)</f>
        <v>0</v>
      </c>
      <c r="K171" s="73">
        <f>VLOOKUP($B171,'Tillförd energi'!$B$2:$AS$506,MATCH(K$1,'Tillförd energi'!$B$1:$AQ$1,0),FALSE)</f>
        <v>0</v>
      </c>
      <c r="L171" s="73">
        <f>VLOOKUP($B171,'Tillförd energi'!$B$2:$AS$506,MATCH(L$1,'Tillförd energi'!$B$1:$AQ$1,0),FALSE)</f>
        <v>0</v>
      </c>
      <c r="M171" s="73">
        <f>VLOOKUP($B171,'Tillförd energi'!$B$2:$AS$506,MATCH(M$1,'Tillförd energi'!$B$1:$AQ$1,0),FALSE)</f>
        <v>0</v>
      </c>
      <c r="N171" s="73">
        <f>VLOOKUP($B171,'Tillförd energi'!$B$2:$AS$506,MATCH(N$1,'Tillförd energi'!$B$1:$AQ$1,0),FALSE)</f>
        <v>0</v>
      </c>
      <c r="O171" s="73">
        <f>VLOOKUP($B171,'Tillförd energi'!$B$2:$AS$506,MATCH(O$1,'Tillförd energi'!$B$1:$AQ$1,0),FALSE)</f>
        <v>0</v>
      </c>
      <c r="P171" s="73">
        <f>VLOOKUP($B171,'Tillförd energi'!$B$2:$AS$506,MATCH(P$1,'Tillförd energi'!$B$1:$AQ$1,0),FALSE)</f>
        <v>0</v>
      </c>
      <c r="Q171" s="73">
        <f>VLOOKUP($B171,'Tillförd energi'!$B$2:$AS$506,MATCH(Q$1,'Tillförd energi'!$B$1:$AQ$1,0),FALSE)</f>
        <v>0</v>
      </c>
      <c r="R171" s="73">
        <f>VLOOKUP($B171,'Tillförd energi'!$B$2:$AS$506,MATCH(R$1,'Tillförd energi'!$B$1:$AQ$1,0),FALSE)</f>
        <v>2.41</v>
      </c>
      <c r="S171" s="73">
        <f>VLOOKUP($B171,'Tillförd energi'!$B$2:$AS$506,MATCH(S$1,'Tillförd energi'!$B$1:$AQ$1,0),FALSE)</f>
        <v>0</v>
      </c>
      <c r="T171" s="73">
        <f>VLOOKUP($B171,'Tillförd energi'!$B$2:$AS$506,MATCH(T$1,'Tillförd energi'!$B$1:$AQ$1,0),FALSE)</f>
        <v>0</v>
      </c>
      <c r="U171" s="73">
        <f>VLOOKUP($B171,'Tillförd energi'!$B$2:$AS$506,MATCH(U$1,'Tillförd energi'!$B$1:$AQ$1,0),FALSE)</f>
        <v>0</v>
      </c>
      <c r="V171" s="73">
        <f>VLOOKUP($B171,'Tillförd energi'!$B$2:$AS$506,MATCH(V$1,'Tillförd energi'!$B$1:$AQ$1,0),FALSE)</f>
        <v>0</v>
      </c>
      <c r="W171" s="73">
        <f>VLOOKUP($B171,'Tillförd energi'!$B$2:$AS$506,MATCH(W$1,'Tillförd energi'!$B$1:$AQ$1,0),FALSE)</f>
        <v>0</v>
      </c>
      <c r="X171" s="73">
        <f>VLOOKUP($B171,'Tillförd energi'!$B$2:$AS$506,MATCH(X$1,'Tillförd energi'!$B$1:$AQ$1,0),FALSE)</f>
        <v>0</v>
      </c>
      <c r="Y171" s="73">
        <f>VLOOKUP($B171,'Tillförd energi'!$B$2:$AS$506,MATCH(Y$1,'Tillförd energi'!$B$1:$AQ$1,0),FALSE)</f>
        <v>4.5999999999999999E-2</v>
      </c>
      <c r="Z171" s="73">
        <f>VLOOKUP($B171,'Tillförd energi'!$B$2:$AS$506,MATCH(Z$1,'Tillförd energi'!$B$1:$AQ$1,0),FALSE)</f>
        <v>0</v>
      </c>
      <c r="AA171" s="73">
        <f>VLOOKUP($B171,'Tillförd energi'!$B$2:$AS$506,MATCH(AA$1,'Tillförd energi'!$B$1:$AQ$1,0),FALSE)</f>
        <v>0</v>
      </c>
      <c r="AB171" s="73">
        <f>VLOOKUP($B171,'Tillförd energi'!$B$2:$AS$506,MATCH(AB$1,'Tillförd energi'!$B$1:$AQ$1,0),FALSE)</f>
        <v>0</v>
      </c>
      <c r="AC171" s="73">
        <f>VLOOKUP($B171,'Tillförd energi'!$B$2:$AS$506,MATCH(AC$1,'Tillförd energi'!$B$1:$AQ$1,0),FALSE)</f>
        <v>0</v>
      </c>
      <c r="AD171" s="73">
        <f>VLOOKUP($B171,'Tillförd energi'!$B$2:$AS$506,MATCH(AD$1,'Tillförd energi'!$B$1:$AQ$1,0),FALSE)</f>
        <v>0</v>
      </c>
      <c r="AF171" s="73">
        <f>VLOOKUP($B171,'Tillförd energi'!$B$2:$AS$506,MATCH(AF$1,'Tillförd energi'!$B$1:$AQ$1,0),FALSE)</f>
        <v>6.5009999999999998E-2</v>
      </c>
      <c r="AH171" s="73">
        <f>IFERROR(VLOOKUP(B171,Miljö!$B$1:$S$476,9,FALSE)/1,0)</f>
        <v>0</v>
      </c>
      <c r="AJ171" s="81" t="str">
        <f>IFERROR(VLOOKUP($B171,Miljö!$B$1:$S$500,MATCH("hjälpel exklusive kraftvärme (GWh)",Miljö!$B$1:$V$1,0),FALSE)/1,"")</f>
        <v/>
      </c>
      <c r="AK171" s="81">
        <f t="shared" si="22"/>
        <v>6.5009999999999998E-2</v>
      </c>
      <c r="AL171" s="81">
        <f>VLOOKUP($B171,'Slutlig allokering'!$B$2:$AL$462,MATCH("Hjälpel kraftvärme",'Slutlig allokering'!$B$2:$AL$2,0),FALSE)</f>
        <v>0</v>
      </c>
      <c r="AN171" s="73">
        <f t="shared" si="23"/>
        <v>2.52101</v>
      </c>
      <c r="AO171" s="73">
        <f t="shared" si="24"/>
        <v>2.52101</v>
      </c>
      <c r="AP171" s="73">
        <f>IF(ISERROR(1/VLOOKUP($B171,Leveranser!$B$1:$S$500,MATCH("såld värme (gwh)",Leveranser!$B$1:$S$1,0),FALSE)),"",VLOOKUP($B171,Leveranser!$B$1:$S$500,MATCH("såld värme (gwh)",Leveranser!$B$1:$S$1,0),FALSE))</f>
        <v>2.1669999999999998</v>
      </c>
      <c r="AQ171" s="73">
        <f>VLOOKUP($B171,Leveranser!$B$1:$Y$500,MATCH("Totalt såld fjärrvärme till andra fjärrvärmeföretag",Leveranser!$B$1:$AA$1,0),FALSE)</f>
        <v>0</v>
      </c>
      <c r="AR171" s="73">
        <f>IF(ISERROR(1/VLOOKUP($B171,Miljö!$B$1:$S$500,MATCH("Såld mängd produktionsspecifik fjärrvärme (GWh)",Miljö!$B$1:$R$1,0),FALSE)),0,VLOOKUP($B171,Miljö!$B$1:$S$500,MATCH("Såld mängd produktionsspecifik fjärrvärme (GWh)",Miljö!$B$1:$R$1,0),FALSE))</f>
        <v>0</v>
      </c>
      <c r="AS171" s="82">
        <f t="shared" si="29"/>
        <v>0.85957612226845581</v>
      </c>
      <c r="AU171" s="73" t="str">
        <f>VLOOKUP($B171,'Miljövärden urval för publ'!$B$2:$I$486,7,FALSE)</f>
        <v>Ja</v>
      </c>
      <c r="AV171" s="73" t="str">
        <f>VLOOKUP($B171,'Miljövärden urval för publ'!$B$2:$I$486,6,FALSE)</f>
        <v>Nej</v>
      </c>
      <c r="AZ171" s="73">
        <f t="shared" si="25"/>
        <v>0.11101</v>
      </c>
      <c r="BA171" s="73">
        <f t="shared" si="30"/>
        <v>0</v>
      </c>
      <c r="BB171" s="73">
        <f t="shared" si="26"/>
        <v>0</v>
      </c>
      <c r="BC171" s="73">
        <f t="shared" si="27"/>
        <v>2.41</v>
      </c>
      <c r="BE171" s="73">
        <f t="shared" si="31"/>
        <v>0</v>
      </c>
      <c r="BF171" s="73">
        <f t="shared" si="32"/>
        <v>0</v>
      </c>
      <c r="BH171" s="73">
        <f t="shared" si="28"/>
        <v>2.41</v>
      </c>
    </row>
    <row r="172" spans="1:60" ht="14.5" x14ac:dyDescent="0.35">
      <c r="A172" t="s">
        <v>201</v>
      </c>
      <c r="B172" t="s">
        <v>202</v>
      </c>
      <c r="C172" s="73">
        <f>VLOOKUP($B172,'Tillförd energi'!$B$2:$AS$506,MATCH(C$1,'Tillförd energi'!$B$1:$AQ$1,0),FALSE)</f>
        <v>0</v>
      </c>
      <c r="D172" s="73">
        <f>VLOOKUP($B172,'Tillförd energi'!$B$2:$AS$506,MATCH(D$1,'Tillförd energi'!$B$1:$AQ$1,0),FALSE)</f>
        <v>0.25</v>
      </c>
      <c r="E172" s="73">
        <f>VLOOKUP($B172,'Tillförd energi'!$B$2:$AS$506,MATCH(E$1,'Tillförd energi'!$B$1:$AQ$1,0),FALSE)</f>
        <v>0</v>
      </c>
      <c r="F172" s="73">
        <f>VLOOKUP($B172,'Tillförd energi'!$B$2:$AS$506,MATCH(F$1,'Tillförd energi'!$B$1:$AQ$1,0),FALSE)</f>
        <v>0</v>
      </c>
      <c r="G172" s="73">
        <f>VLOOKUP($B172,'Tillförd energi'!$B$2:$AS$506,MATCH(G$1,'Tillförd energi'!$B$1:$AQ$1,0),FALSE)</f>
        <v>0</v>
      </c>
      <c r="H172" s="73">
        <f>VLOOKUP($B172,'Tillförd energi'!$B$2:$AS$506,MATCH(H$1,'Tillförd energi'!$B$1:$AQ$1,0),FALSE)</f>
        <v>0</v>
      </c>
      <c r="I172" s="73">
        <f>VLOOKUP($B172,'Tillförd energi'!$B$2:$AS$506,MATCH(I$1,'Tillförd energi'!$B$1:$AQ$1,0),FALSE)</f>
        <v>0</v>
      </c>
      <c r="J172" s="73">
        <f>VLOOKUP($B172,'Tillförd energi'!$B$2:$AS$506,MATCH(J$1,'Tillförd energi'!$B$1:$AQ$1,0),FALSE)</f>
        <v>0</v>
      </c>
      <c r="K172" s="73">
        <f>VLOOKUP($B172,'Tillförd energi'!$B$2:$AS$506,MATCH(K$1,'Tillförd energi'!$B$1:$AQ$1,0),FALSE)</f>
        <v>0</v>
      </c>
      <c r="L172" s="73">
        <f>VLOOKUP($B172,'Tillförd energi'!$B$2:$AS$506,MATCH(L$1,'Tillförd energi'!$B$1:$AQ$1,0),FALSE)</f>
        <v>0</v>
      </c>
      <c r="M172" s="73">
        <f>VLOOKUP($B172,'Tillförd energi'!$B$2:$AS$506,MATCH(M$1,'Tillförd energi'!$B$1:$AQ$1,0),FALSE)</f>
        <v>13.73</v>
      </c>
      <c r="N172" s="73">
        <f>VLOOKUP($B172,'Tillförd energi'!$B$2:$AS$506,MATCH(N$1,'Tillförd energi'!$B$1:$AQ$1,0),FALSE)</f>
        <v>0</v>
      </c>
      <c r="O172" s="73">
        <f>VLOOKUP($B172,'Tillförd energi'!$B$2:$AS$506,MATCH(O$1,'Tillförd energi'!$B$1:$AQ$1,0),FALSE)</f>
        <v>0</v>
      </c>
      <c r="P172" s="73">
        <f>VLOOKUP($B172,'Tillförd energi'!$B$2:$AS$506,MATCH(P$1,'Tillförd energi'!$B$1:$AQ$1,0),FALSE)</f>
        <v>0</v>
      </c>
      <c r="Q172" s="73">
        <f>VLOOKUP($B172,'Tillförd energi'!$B$2:$AS$506,MATCH(Q$1,'Tillförd energi'!$B$1:$AQ$1,0),FALSE)</f>
        <v>0</v>
      </c>
      <c r="R172" s="73">
        <f>VLOOKUP($B172,'Tillförd energi'!$B$2:$AS$506,MATCH(R$1,'Tillförd energi'!$B$1:$AQ$1,0),FALSE)</f>
        <v>0</v>
      </c>
      <c r="S172" s="73">
        <f>VLOOKUP($B172,'Tillförd energi'!$B$2:$AS$506,MATCH(S$1,'Tillförd energi'!$B$1:$AQ$1,0),FALSE)</f>
        <v>0</v>
      </c>
      <c r="T172" s="73">
        <f>VLOOKUP($B172,'Tillförd energi'!$B$2:$AS$506,MATCH(T$1,'Tillförd energi'!$B$1:$AQ$1,0),FALSE)</f>
        <v>0</v>
      </c>
      <c r="U172" s="73">
        <f>VLOOKUP($B172,'Tillförd energi'!$B$2:$AS$506,MATCH(U$1,'Tillförd energi'!$B$1:$AQ$1,0),FALSE)</f>
        <v>0</v>
      </c>
      <c r="V172" s="73">
        <f>VLOOKUP($B172,'Tillförd energi'!$B$2:$AS$506,MATCH(V$1,'Tillförd energi'!$B$1:$AQ$1,0),FALSE)</f>
        <v>0</v>
      </c>
      <c r="W172" s="73">
        <f>VLOOKUP($B172,'Tillförd energi'!$B$2:$AS$506,MATCH(W$1,'Tillförd energi'!$B$1:$AQ$1,0),FALSE)</f>
        <v>0</v>
      </c>
      <c r="X172" s="73">
        <f>VLOOKUP($B172,'Tillförd energi'!$B$2:$AS$506,MATCH(X$1,'Tillförd energi'!$B$1:$AQ$1,0),FALSE)</f>
        <v>0</v>
      </c>
      <c r="Y172" s="73">
        <f>VLOOKUP($B172,'Tillförd energi'!$B$2:$AS$506,MATCH(Y$1,'Tillförd energi'!$B$1:$AQ$1,0),FALSE)</f>
        <v>0</v>
      </c>
      <c r="Z172" s="73">
        <f>VLOOKUP($B172,'Tillförd energi'!$B$2:$AS$506,MATCH(Z$1,'Tillförd energi'!$B$1:$AQ$1,0),FALSE)</f>
        <v>0</v>
      </c>
      <c r="AA172" s="73">
        <f>VLOOKUP($B172,'Tillförd energi'!$B$2:$AS$506,MATCH(AA$1,'Tillförd energi'!$B$1:$AQ$1,0),FALSE)</f>
        <v>0</v>
      </c>
      <c r="AB172" s="73">
        <f>VLOOKUP($B172,'Tillförd energi'!$B$2:$AS$506,MATCH(AB$1,'Tillförd energi'!$B$1:$AQ$1,0),FALSE)</f>
        <v>0</v>
      </c>
      <c r="AC172" s="73">
        <f>VLOOKUP($B172,'Tillförd energi'!$B$2:$AS$506,MATCH(AC$1,'Tillförd energi'!$B$1:$AQ$1,0),FALSE)</f>
        <v>0</v>
      </c>
      <c r="AD172" s="73">
        <f>VLOOKUP($B172,'Tillförd energi'!$B$2:$AS$506,MATCH(AD$1,'Tillförd energi'!$B$1:$AQ$1,0),FALSE)</f>
        <v>0</v>
      </c>
      <c r="AF172" s="73">
        <f>VLOOKUP($B172,'Tillförd energi'!$B$2:$AS$506,MATCH(AF$1,'Tillförd energi'!$B$1:$AQ$1,0),FALSE)</f>
        <v>0.28999999999999998</v>
      </c>
      <c r="AH172" s="73">
        <f>IFERROR(VLOOKUP(B172,Miljö!$B$1:$S$476,9,FALSE)/1,0)</f>
        <v>0</v>
      </c>
      <c r="AJ172" s="81">
        <f>IFERROR(VLOOKUP($B172,Miljö!$B$1:$S$500,MATCH("hjälpel exklusive kraftvärme (GWh)",Miljö!$B$1:$V$1,0),FALSE)/1,"")</f>
        <v>0.28999999999999998</v>
      </c>
      <c r="AK172" s="81">
        <f t="shared" si="22"/>
        <v>0.28999999999999998</v>
      </c>
      <c r="AL172" s="81">
        <f>VLOOKUP($B172,'Slutlig allokering'!$B$2:$AL$462,MATCH("Hjälpel kraftvärme",'Slutlig allokering'!$B$2:$AL$2,0),FALSE)</f>
        <v>0</v>
      </c>
      <c r="AN172" s="73">
        <f t="shared" si="23"/>
        <v>14.27</v>
      </c>
      <c r="AO172" s="73">
        <f t="shared" si="24"/>
        <v>14.27</v>
      </c>
      <c r="AP172" s="73">
        <f>IF(ISERROR(1/VLOOKUP($B172,Leveranser!$B$1:$S$500,MATCH("såld värme (gwh)",Leveranser!$B$1:$S$1,0),FALSE)),"",VLOOKUP($B172,Leveranser!$B$1:$S$500,MATCH("såld värme (gwh)",Leveranser!$B$1:$S$1,0),FALSE))</f>
        <v>12.3</v>
      </c>
      <c r="AQ172" s="73">
        <f>VLOOKUP($B172,Leveranser!$B$1:$Y$500,MATCH("Totalt såld fjärrvärme till andra fjärrvärmeföretag",Leveranser!$B$1:$AA$1,0),FALSE)</f>
        <v>0</v>
      </c>
      <c r="AR172" s="73">
        <f>IF(ISERROR(1/VLOOKUP($B172,Miljö!$B$1:$S$500,MATCH("Såld mängd produktionsspecifik fjärrvärme (GWh)",Miljö!$B$1:$R$1,0),FALSE)),0,VLOOKUP($B172,Miljö!$B$1:$S$500,MATCH("Såld mängd produktionsspecifik fjärrvärme (GWh)",Miljö!$B$1:$R$1,0),FALSE))</f>
        <v>0</v>
      </c>
      <c r="AS172" s="82">
        <f t="shared" si="29"/>
        <v>0.86194814295725308</v>
      </c>
      <c r="AU172" s="73" t="str">
        <f>VLOOKUP($B172,'Miljövärden urval för publ'!$B$2:$I$486,7,FALSE)</f>
        <v>Ja</v>
      </c>
      <c r="AV172" s="73" t="str">
        <f>VLOOKUP($B172,'Miljövärden urval för publ'!$B$2:$I$486,6,FALSE)</f>
        <v>Nej</v>
      </c>
      <c r="AZ172" s="73">
        <f t="shared" si="25"/>
        <v>0.28999999999999998</v>
      </c>
      <c r="BA172" s="73">
        <f t="shared" si="30"/>
        <v>0</v>
      </c>
      <c r="BB172" s="73">
        <f t="shared" si="26"/>
        <v>13.73</v>
      </c>
      <c r="BC172" s="73">
        <f t="shared" si="27"/>
        <v>0</v>
      </c>
      <c r="BE172" s="73">
        <f t="shared" si="31"/>
        <v>0</v>
      </c>
      <c r="BF172" s="73">
        <f t="shared" si="32"/>
        <v>0</v>
      </c>
      <c r="BH172" s="73">
        <f t="shared" si="28"/>
        <v>13.73</v>
      </c>
    </row>
    <row r="173" spans="1:60" ht="14.5" x14ac:dyDescent="0.35">
      <c r="A173" t="s">
        <v>201</v>
      </c>
      <c r="B173" t="s">
        <v>203</v>
      </c>
      <c r="C173" s="73">
        <f>VLOOKUP($B173,'Tillförd energi'!$B$2:$AS$506,MATCH(C$1,'Tillförd energi'!$B$1:$AQ$1,0),FALSE)</f>
        <v>0</v>
      </c>
      <c r="D173" s="73">
        <f>VLOOKUP($B173,'Tillförd energi'!$B$2:$AS$506,MATCH(D$1,'Tillförd energi'!$B$1:$AQ$1,0),FALSE)</f>
        <v>0.05</v>
      </c>
      <c r="E173" s="73">
        <f>VLOOKUP($B173,'Tillförd energi'!$B$2:$AS$506,MATCH(E$1,'Tillförd energi'!$B$1:$AQ$1,0),FALSE)</f>
        <v>0</v>
      </c>
      <c r="F173" s="73">
        <f>VLOOKUP($B173,'Tillförd energi'!$B$2:$AS$506,MATCH(F$1,'Tillförd energi'!$B$1:$AQ$1,0),FALSE)</f>
        <v>0</v>
      </c>
      <c r="G173" s="73">
        <f>VLOOKUP($B173,'Tillförd energi'!$B$2:$AS$506,MATCH(G$1,'Tillförd energi'!$B$1:$AQ$1,0),FALSE)</f>
        <v>0</v>
      </c>
      <c r="H173" s="73">
        <f>VLOOKUP($B173,'Tillförd energi'!$B$2:$AS$506,MATCH(H$1,'Tillförd energi'!$B$1:$AQ$1,0),FALSE)</f>
        <v>0</v>
      </c>
      <c r="I173" s="73">
        <f>VLOOKUP($B173,'Tillförd energi'!$B$2:$AS$506,MATCH(I$1,'Tillförd energi'!$B$1:$AQ$1,0),FALSE)</f>
        <v>0</v>
      </c>
      <c r="J173" s="73">
        <f>VLOOKUP($B173,'Tillförd energi'!$B$2:$AS$506,MATCH(J$1,'Tillförd energi'!$B$1:$AQ$1,0),FALSE)</f>
        <v>0</v>
      </c>
      <c r="K173" s="73">
        <f>VLOOKUP($B173,'Tillförd energi'!$B$2:$AS$506,MATCH(K$1,'Tillförd energi'!$B$1:$AQ$1,0),FALSE)</f>
        <v>0</v>
      </c>
      <c r="L173" s="73">
        <f>VLOOKUP($B173,'Tillförd energi'!$B$2:$AS$506,MATCH(L$1,'Tillförd energi'!$B$1:$AQ$1,0),FALSE)</f>
        <v>0</v>
      </c>
      <c r="M173" s="73">
        <f>VLOOKUP($B173,'Tillförd energi'!$B$2:$AS$506,MATCH(M$1,'Tillförd energi'!$B$1:$AQ$1,0),FALSE)</f>
        <v>0</v>
      </c>
      <c r="N173" s="73">
        <f>VLOOKUP($B173,'Tillförd energi'!$B$2:$AS$506,MATCH(N$1,'Tillförd energi'!$B$1:$AQ$1,0),FALSE)</f>
        <v>0</v>
      </c>
      <c r="O173" s="73">
        <f>VLOOKUP($B173,'Tillförd energi'!$B$2:$AS$506,MATCH(O$1,'Tillförd energi'!$B$1:$AQ$1,0),FALSE)</f>
        <v>0.06</v>
      </c>
      <c r="P173" s="73">
        <f>VLOOKUP($B173,'Tillförd energi'!$B$2:$AS$506,MATCH(P$1,'Tillförd energi'!$B$1:$AQ$1,0),FALSE)</f>
        <v>0</v>
      </c>
      <c r="Q173" s="73">
        <f>VLOOKUP($B173,'Tillförd energi'!$B$2:$AS$506,MATCH(Q$1,'Tillförd energi'!$B$1:$AQ$1,0),FALSE)</f>
        <v>0</v>
      </c>
      <c r="R173" s="73">
        <f>VLOOKUP($B173,'Tillförd energi'!$B$2:$AS$506,MATCH(R$1,'Tillförd energi'!$B$1:$AQ$1,0),FALSE)</f>
        <v>0</v>
      </c>
      <c r="S173" s="73">
        <f>VLOOKUP($B173,'Tillförd energi'!$B$2:$AS$506,MATCH(S$1,'Tillförd energi'!$B$1:$AQ$1,0),FALSE)</f>
        <v>0</v>
      </c>
      <c r="T173" s="73">
        <f>VLOOKUP($B173,'Tillförd energi'!$B$2:$AS$506,MATCH(T$1,'Tillförd energi'!$B$1:$AQ$1,0),FALSE)</f>
        <v>0</v>
      </c>
      <c r="U173" s="73">
        <f>VLOOKUP($B173,'Tillförd energi'!$B$2:$AS$506,MATCH(U$1,'Tillförd energi'!$B$1:$AQ$1,0),FALSE)</f>
        <v>0</v>
      </c>
      <c r="V173" s="73">
        <f>VLOOKUP($B173,'Tillförd energi'!$B$2:$AS$506,MATCH(V$1,'Tillförd energi'!$B$1:$AQ$1,0),FALSE)</f>
        <v>0</v>
      </c>
      <c r="W173" s="73">
        <f>VLOOKUP($B173,'Tillförd energi'!$B$2:$AS$506,MATCH(W$1,'Tillförd energi'!$B$1:$AQ$1,0),FALSE)</f>
        <v>9.57</v>
      </c>
      <c r="X173" s="73">
        <f>VLOOKUP($B173,'Tillförd energi'!$B$2:$AS$506,MATCH(X$1,'Tillförd energi'!$B$1:$AQ$1,0),FALSE)</f>
        <v>0</v>
      </c>
      <c r="Y173" s="73">
        <f>VLOOKUP($B173,'Tillförd energi'!$B$2:$AS$506,MATCH(Y$1,'Tillförd energi'!$B$1:$AQ$1,0),FALSE)</f>
        <v>0</v>
      </c>
      <c r="Z173" s="73">
        <f>VLOOKUP($B173,'Tillförd energi'!$B$2:$AS$506,MATCH(Z$1,'Tillförd energi'!$B$1:$AQ$1,0),FALSE)</f>
        <v>0</v>
      </c>
      <c r="AA173" s="73">
        <f>VLOOKUP($B173,'Tillförd energi'!$B$2:$AS$506,MATCH(AA$1,'Tillförd energi'!$B$1:$AQ$1,0),FALSE)</f>
        <v>0</v>
      </c>
      <c r="AB173" s="73">
        <f>VLOOKUP($B173,'Tillförd energi'!$B$2:$AS$506,MATCH(AB$1,'Tillförd energi'!$B$1:$AQ$1,0),FALSE)</f>
        <v>0</v>
      </c>
      <c r="AC173" s="73">
        <f>VLOOKUP($B173,'Tillförd energi'!$B$2:$AS$506,MATCH(AC$1,'Tillförd energi'!$B$1:$AQ$1,0),FALSE)</f>
        <v>0</v>
      </c>
      <c r="AD173" s="73">
        <f>VLOOKUP($B173,'Tillförd energi'!$B$2:$AS$506,MATCH(AD$1,'Tillförd energi'!$B$1:$AQ$1,0),FALSE)</f>
        <v>0</v>
      </c>
      <c r="AF173" s="73">
        <f>VLOOKUP($B173,'Tillförd energi'!$B$2:$AS$506,MATCH(AF$1,'Tillförd energi'!$B$1:$AQ$1,0),FALSE)</f>
        <v>0.02</v>
      </c>
      <c r="AH173" s="73">
        <f>IFERROR(VLOOKUP(B173,Miljö!$B$1:$S$476,9,FALSE)/1,0)</f>
        <v>0</v>
      </c>
      <c r="AJ173" s="81">
        <f>IFERROR(VLOOKUP($B173,Miljö!$B$1:$S$500,MATCH("hjälpel exklusive kraftvärme (GWh)",Miljö!$B$1:$V$1,0),FALSE)/1,"")</f>
        <v>0.02</v>
      </c>
      <c r="AK173" s="81">
        <f t="shared" si="22"/>
        <v>0.02</v>
      </c>
      <c r="AL173" s="81">
        <f>VLOOKUP($B173,'Slutlig allokering'!$B$2:$AL$462,MATCH("Hjälpel kraftvärme",'Slutlig allokering'!$B$2:$AL$2,0),FALSE)</f>
        <v>0</v>
      </c>
      <c r="AN173" s="73">
        <f t="shared" si="23"/>
        <v>9.6999999999999993</v>
      </c>
      <c r="AO173" s="73">
        <f t="shared" si="24"/>
        <v>9.6999999999999993</v>
      </c>
      <c r="AP173" s="73">
        <f>IF(ISERROR(1/VLOOKUP($B173,Leveranser!$B$1:$S$500,MATCH("såld värme (gwh)",Leveranser!$B$1:$S$1,0),FALSE)),"",VLOOKUP($B173,Leveranser!$B$1:$S$500,MATCH("såld värme (gwh)",Leveranser!$B$1:$S$1,0),FALSE))</f>
        <v>8.3000000000000007</v>
      </c>
      <c r="AQ173" s="73">
        <f>VLOOKUP($B173,Leveranser!$B$1:$Y$500,MATCH("Totalt såld fjärrvärme till andra fjärrvärmeföretag",Leveranser!$B$1:$AA$1,0),FALSE)</f>
        <v>0</v>
      </c>
      <c r="AR173" s="73">
        <f>IF(ISERROR(1/VLOOKUP($B173,Miljö!$B$1:$S$500,MATCH("Såld mängd produktionsspecifik fjärrvärme (GWh)",Miljö!$B$1:$R$1,0),FALSE)),0,VLOOKUP($B173,Miljö!$B$1:$S$500,MATCH("Såld mängd produktionsspecifik fjärrvärme (GWh)",Miljö!$B$1:$R$1,0),FALSE))</f>
        <v>0</v>
      </c>
      <c r="AS173" s="82">
        <f t="shared" si="29"/>
        <v>0.85567010309278368</v>
      </c>
      <c r="AU173" s="73" t="str">
        <f>VLOOKUP($B173,'Miljövärden urval för publ'!$B$2:$I$486,7,FALSE)</f>
        <v>Ja</v>
      </c>
      <c r="AV173" s="73" t="str">
        <f>VLOOKUP($B173,'Miljövärden urval för publ'!$B$2:$I$486,6,FALSE)</f>
        <v>Nej</v>
      </c>
      <c r="AZ173" s="73">
        <f t="shared" si="25"/>
        <v>0.02</v>
      </c>
      <c r="BA173" s="73">
        <f t="shared" si="30"/>
        <v>9.57</v>
      </c>
      <c r="BB173" s="73">
        <f t="shared" si="26"/>
        <v>0.06</v>
      </c>
      <c r="BC173" s="73">
        <f t="shared" si="27"/>
        <v>0</v>
      </c>
      <c r="BE173" s="73">
        <f t="shared" si="31"/>
        <v>0</v>
      </c>
      <c r="BF173" s="73">
        <f t="shared" si="32"/>
        <v>0</v>
      </c>
      <c r="BH173" s="73">
        <f t="shared" si="28"/>
        <v>9.6300000000000008</v>
      </c>
    </row>
    <row r="174" spans="1:60" ht="14.5" x14ac:dyDescent="0.35">
      <c r="A174" t="s">
        <v>201</v>
      </c>
      <c r="B174" t="s">
        <v>204</v>
      </c>
      <c r="C174" s="73">
        <f>VLOOKUP($B174,'Tillförd energi'!$B$2:$AS$506,MATCH(C$1,'Tillförd energi'!$B$1:$AQ$1,0),FALSE)</f>
        <v>0</v>
      </c>
      <c r="D174" s="73">
        <f>VLOOKUP($B174,'Tillförd energi'!$B$2:$AS$506,MATCH(D$1,'Tillförd energi'!$B$1:$AQ$1,0),FALSE)</f>
        <v>0.78</v>
      </c>
      <c r="E174" s="73">
        <f>VLOOKUP($B174,'Tillförd energi'!$B$2:$AS$506,MATCH(E$1,'Tillförd energi'!$B$1:$AQ$1,0),FALSE)</f>
        <v>0</v>
      </c>
      <c r="F174" s="73">
        <f>VLOOKUP($B174,'Tillförd energi'!$B$2:$AS$506,MATCH(F$1,'Tillförd energi'!$B$1:$AQ$1,0),FALSE)</f>
        <v>4.8600000000000003</v>
      </c>
      <c r="G174" s="73">
        <f>VLOOKUP($B174,'Tillförd energi'!$B$2:$AS$506,MATCH(G$1,'Tillförd energi'!$B$1:$AQ$1,0),FALSE)</f>
        <v>0</v>
      </c>
      <c r="H174" s="73">
        <f>VLOOKUP($B174,'Tillförd energi'!$B$2:$AS$506,MATCH(H$1,'Tillförd energi'!$B$1:$AQ$1,0),FALSE)</f>
        <v>0</v>
      </c>
      <c r="I174" s="73">
        <f>VLOOKUP($B174,'Tillförd energi'!$B$2:$AS$506,MATCH(I$1,'Tillförd energi'!$B$1:$AQ$1,0),FALSE)</f>
        <v>0</v>
      </c>
      <c r="J174" s="73">
        <f>VLOOKUP($B174,'Tillförd energi'!$B$2:$AS$506,MATCH(J$1,'Tillförd energi'!$B$1:$AQ$1,0),FALSE)</f>
        <v>0</v>
      </c>
      <c r="K174" s="73">
        <f>VLOOKUP($B174,'Tillförd energi'!$B$2:$AS$506,MATCH(K$1,'Tillförd energi'!$B$1:$AQ$1,0),FALSE)</f>
        <v>0</v>
      </c>
      <c r="L174" s="73">
        <f>VLOOKUP($B174,'Tillförd energi'!$B$2:$AS$506,MATCH(L$1,'Tillförd energi'!$B$1:$AQ$1,0),FALSE)</f>
        <v>0</v>
      </c>
      <c r="M174" s="73">
        <f>VLOOKUP($B174,'Tillförd energi'!$B$2:$AS$506,MATCH(M$1,'Tillförd energi'!$B$1:$AQ$1,0),FALSE)</f>
        <v>0</v>
      </c>
      <c r="N174" s="73">
        <f>VLOOKUP($B174,'Tillförd energi'!$B$2:$AS$506,MATCH(N$1,'Tillförd energi'!$B$1:$AQ$1,0),FALSE)</f>
        <v>0</v>
      </c>
      <c r="O174" s="73">
        <f>VLOOKUP($B174,'Tillförd energi'!$B$2:$AS$506,MATCH(O$1,'Tillförd energi'!$B$1:$AQ$1,0),FALSE)</f>
        <v>0</v>
      </c>
      <c r="P174" s="73">
        <f>VLOOKUP($B174,'Tillförd energi'!$B$2:$AS$506,MATCH(P$1,'Tillförd energi'!$B$1:$AQ$1,0),FALSE)</f>
        <v>0</v>
      </c>
      <c r="Q174" s="73">
        <f>VLOOKUP($B174,'Tillförd energi'!$B$2:$AS$506,MATCH(Q$1,'Tillförd energi'!$B$1:$AQ$1,0),FALSE)</f>
        <v>0</v>
      </c>
      <c r="R174" s="73">
        <f>VLOOKUP($B174,'Tillförd energi'!$B$2:$AS$506,MATCH(R$1,'Tillförd energi'!$B$1:$AQ$1,0),FALSE)</f>
        <v>0</v>
      </c>
      <c r="S174" s="73">
        <f>VLOOKUP($B174,'Tillförd energi'!$B$2:$AS$506,MATCH(S$1,'Tillförd energi'!$B$1:$AQ$1,0),FALSE)</f>
        <v>0</v>
      </c>
      <c r="T174" s="73">
        <f>VLOOKUP($B174,'Tillförd energi'!$B$2:$AS$506,MATCH(T$1,'Tillförd energi'!$B$1:$AQ$1,0),FALSE)</f>
        <v>0</v>
      </c>
      <c r="U174" s="73">
        <f>VLOOKUP($B174,'Tillförd energi'!$B$2:$AS$506,MATCH(U$1,'Tillförd energi'!$B$1:$AQ$1,0),FALSE)</f>
        <v>0</v>
      </c>
      <c r="V174" s="73">
        <f>VLOOKUP($B174,'Tillförd energi'!$B$2:$AS$506,MATCH(V$1,'Tillförd energi'!$B$1:$AQ$1,0),FALSE)</f>
        <v>0</v>
      </c>
      <c r="W174" s="73">
        <f>VLOOKUP($B174,'Tillförd energi'!$B$2:$AS$506,MATCH(W$1,'Tillförd energi'!$B$1:$AQ$1,0),FALSE)</f>
        <v>0</v>
      </c>
      <c r="X174" s="73">
        <f>VLOOKUP($B174,'Tillförd energi'!$B$2:$AS$506,MATCH(X$1,'Tillförd energi'!$B$1:$AQ$1,0),FALSE)</f>
        <v>0</v>
      </c>
      <c r="Y174" s="73">
        <f>VLOOKUP($B174,'Tillförd energi'!$B$2:$AS$506,MATCH(Y$1,'Tillförd energi'!$B$1:$AQ$1,0),FALSE)</f>
        <v>0</v>
      </c>
      <c r="Z174" s="73">
        <f>VLOOKUP($B174,'Tillförd energi'!$B$2:$AS$506,MATCH(Z$1,'Tillförd energi'!$B$1:$AQ$1,0),FALSE)</f>
        <v>0</v>
      </c>
      <c r="AA174" s="73">
        <f>VLOOKUP($B174,'Tillförd energi'!$B$2:$AS$506,MATCH(AA$1,'Tillförd energi'!$B$1:$AQ$1,0),FALSE)</f>
        <v>0</v>
      </c>
      <c r="AB174" s="73">
        <f>VLOOKUP($B174,'Tillförd energi'!$B$2:$AS$506,MATCH(AB$1,'Tillförd energi'!$B$1:$AQ$1,0),FALSE)</f>
        <v>0</v>
      </c>
      <c r="AC174" s="73">
        <f>VLOOKUP($B174,'Tillförd energi'!$B$2:$AS$506,MATCH(AC$1,'Tillförd energi'!$B$1:$AQ$1,0),FALSE)</f>
        <v>14.7</v>
      </c>
      <c r="AD174" s="73">
        <f>VLOOKUP($B174,'Tillförd energi'!$B$2:$AS$506,MATCH(AD$1,'Tillförd energi'!$B$1:$AQ$1,0),FALSE)</f>
        <v>0</v>
      </c>
      <c r="AF174" s="73">
        <f>VLOOKUP($B174,'Tillförd energi'!$B$2:$AS$506,MATCH(AF$1,'Tillförd energi'!$B$1:$AQ$1,0),FALSE)</f>
        <v>0.82</v>
      </c>
      <c r="AH174" s="73">
        <f>IFERROR(VLOOKUP(B174,Miljö!$B$1:$S$476,9,FALSE)/1,0)</f>
        <v>0</v>
      </c>
      <c r="AJ174" s="81">
        <f>IFERROR(VLOOKUP($B174,Miljö!$B$1:$S$500,MATCH("hjälpel exklusive kraftvärme (GWh)",Miljö!$B$1:$V$1,0),FALSE)/1,"")</f>
        <v>0.82</v>
      </c>
      <c r="AK174" s="81">
        <f t="shared" si="22"/>
        <v>0.82</v>
      </c>
      <c r="AL174" s="81">
        <f>VLOOKUP($B174,'Slutlig allokering'!$B$2:$AL$462,MATCH("Hjälpel kraftvärme",'Slutlig allokering'!$B$2:$AL$2,0),FALSE)</f>
        <v>0</v>
      </c>
      <c r="AN174" s="73">
        <f t="shared" si="23"/>
        <v>21.16</v>
      </c>
      <c r="AO174" s="73">
        <f t="shared" si="24"/>
        <v>21.16</v>
      </c>
      <c r="AP174" s="73">
        <f>IF(ISERROR(1/VLOOKUP($B174,Leveranser!$B$1:$S$500,MATCH("såld värme (gwh)",Leveranser!$B$1:$S$1,0),FALSE)),"",VLOOKUP($B174,Leveranser!$B$1:$S$500,MATCH("såld värme (gwh)",Leveranser!$B$1:$S$1,0),FALSE))</f>
        <v>17.5</v>
      </c>
      <c r="AQ174" s="73">
        <f>VLOOKUP($B174,Leveranser!$B$1:$Y$500,MATCH("Totalt såld fjärrvärme till andra fjärrvärmeföretag",Leveranser!$B$1:$AA$1,0),FALSE)</f>
        <v>0</v>
      </c>
      <c r="AR174" s="73">
        <f>IF(ISERROR(1/VLOOKUP($B174,Miljö!$B$1:$S$500,MATCH("Såld mängd produktionsspecifik fjärrvärme (GWh)",Miljö!$B$1:$R$1,0),FALSE)),0,VLOOKUP($B174,Miljö!$B$1:$S$500,MATCH("Såld mängd produktionsspecifik fjärrvärme (GWh)",Miljö!$B$1:$R$1,0),FALSE))</f>
        <v>0</v>
      </c>
      <c r="AS174" s="82">
        <f t="shared" si="29"/>
        <v>0.82703213610586013</v>
      </c>
      <c r="AU174" s="73" t="str">
        <f>VLOOKUP($B174,'Miljövärden urval för publ'!$B$2:$I$486,7,FALSE)</f>
        <v>Ja</v>
      </c>
      <c r="AV174" s="73" t="str">
        <f>VLOOKUP($B174,'Miljövärden urval för publ'!$B$2:$I$486,6,FALSE)</f>
        <v>Nej</v>
      </c>
      <c r="AZ174" s="73">
        <f t="shared" si="25"/>
        <v>0.82</v>
      </c>
      <c r="BA174" s="73">
        <f t="shared" si="30"/>
        <v>0</v>
      </c>
      <c r="BB174" s="73">
        <f t="shared" si="26"/>
        <v>0</v>
      </c>
      <c r="BC174" s="73">
        <f t="shared" si="27"/>
        <v>0</v>
      </c>
      <c r="BE174" s="73">
        <f t="shared" si="31"/>
        <v>0</v>
      </c>
      <c r="BF174" s="73">
        <f t="shared" si="32"/>
        <v>0</v>
      </c>
      <c r="BH174" s="73">
        <f t="shared" si="28"/>
        <v>0</v>
      </c>
    </row>
    <row r="175" spans="1:60" ht="14.5" x14ac:dyDescent="0.35">
      <c r="A175" t="s">
        <v>201</v>
      </c>
      <c r="B175" t="s">
        <v>205</v>
      </c>
      <c r="C175" s="73">
        <f>VLOOKUP($B175,'Tillförd energi'!$B$2:$AS$506,MATCH(C$1,'Tillförd energi'!$B$1:$AQ$1,0),FALSE)</f>
        <v>0</v>
      </c>
      <c r="D175" s="73">
        <f>VLOOKUP($B175,'Tillförd energi'!$B$2:$AS$506,MATCH(D$1,'Tillförd energi'!$B$1:$AQ$1,0),FALSE)</f>
        <v>0</v>
      </c>
      <c r="E175" s="73">
        <f>VLOOKUP($B175,'Tillförd energi'!$B$2:$AS$506,MATCH(E$1,'Tillförd energi'!$B$1:$AQ$1,0),FALSE)</f>
        <v>0</v>
      </c>
      <c r="F175" s="73">
        <f>VLOOKUP($B175,'Tillförd energi'!$B$2:$AS$506,MATCH(F$1,'Tillförd energi'!$B$1:$AQ$1,0),FALSE)</f>
        <v>0</v>
      </c>
      <c r="G175" s="73">
        <f>VLOOKUP($B175,'Tillförd energi'!$B$2:$AS$506,MATCH(G$1,'Tillförd energi'!$B$1:$AQ$1,0),FALSE)</f>
        <v>0</v>
      </c>
      <c r="H175" s="73">
        <f>VLOOKUP($B175,'Tillförd energi'!$B$2:$AS$506,MATCH(H$1,'Tillförd energi'!$B$1:$AQ$1,0),FALSE)</f>
        <v>0</v>
      </c>
      <c r="I175" s="73">
        <f>VLOOKUP($B175,'Tillförd energi'!$B$2:$AS$506,MATCH(I$1,'Tillförd energi'!$B$1:$AQ$1,0),FALSE)</f>
        <v>0</v>
      </c>
      <c r="J175" s="73">
        <f>VLOOKUP($B175,'Tillförd energi'!$B$2:$AS$506,MATCH(J$1,'Tillförd energi'!$B$1:$AQ$1,0),FALSE)</f>
        <v>4.5999999999999996</v>
      </c>
      <c r="K175" s="73">
        <f>VLOOKUP($B175,'Tillförd energi'!$B$2:$AS$506,MATCH(K$1,'Tillförd energi'!$B$1:$AQ$1,0),FALSE)</f>
        <v>0</v>
      </c>
      <c r="L175" s="73">
        <f>VLOOKUP($B175,'Tillförd energi'!$B$2:$AS$506,MATCH(L$1,'Tillförd energi'!$B$1:$AQ$1,0),FALSE)</f>
        <v>0</v>
      </c>
      <c r="M175" s="73">
        <f>VLOOKUP($B175,'Tillförd energi'!$B$2:$AS$506,MATCH(M$1,'Tillförd energi'!$B$1:$AQ$1,0),FALSE)</f>
        <v>78.650000000000006</v>
      </c>
      <c r="N175" s="73">
        <f>VLOOKUP($B175,'Tillförd energi'!$B$2:$AS$506,MATCH(N$1,'Tillförd energi'!$B$1:$AQ$1,0),FALSE)</f>
        <v>0</v>
      </c>
      <c r="O175" s="73">
        <f>VLOOKUP($B175,'Tillförd energi'!$B$2:$AS$506,MATCH(O$1,'Tillförd energi'!$B$1:$AQ$1,0),FALSE)</f>
        <v>0</v>
      </c>
      <c r="P175" s="73">
        <f>VLOOKUP($B175,'Tillförd energi'!$B$2:$AS$506,MATCH(P$1,'Tillförd energi'!$B$1:$AQ$1,0),FALSE)</f>
        <v>0</v>
      </c>
      <c r="Q175" s="73">
        <f>VLOOKUP($B175,'Tillförd energi'!$B$2:$AS$506,MATCH(Q$1,'Tillförd energi'!$B$1:$AQ$1,0),FALSE)</f>
        <v>0</v>
      </c>
      <c r="R175" s="73">
        <f>VLOOKUP($B175,'Tillförd energi'!$B$2:$AS$506,MATCH(R$1,'Tillförd energi'!$B$1:$AQ$1,0),FALSE)</f>
        <v>0</v>
      </c>
      <c r="S175" s="73">
        <f>VLOOKUP($B175,'Tillförd energi'!$B$2:$AS$506,MATCH(S$1,'Tillförd energi'!$B$1:$AQ$1,0),FALSE)</f>
        <v>0</v>
      </c>
      <c r="T175" s="73">
        <f>VLOOKUP($B175,'Tillförd energi'!$B$2:$AS$506,MATCH(T$1,'Tillförd energi'!$B$1:$AQ$1,0),FALSE)</f>
        <v>0</v>
      </c>
      <c r="U175" s="73">
        <f>VLOOKUP($B175,'Tillförd energi'!$B$2:$AS$506,MATCH(U$1,'Tillförd energi'!$B$1:$AQ$1,0),FALSE)</f>
        <v>0</v>
      </c>
      <c r="V175" s="73">
        <f>VLOOKUP($B175,'Tillförd energi'!$B$2:$AS$506,MATCH(V$1,'Tillförd energi'!$B$1:$AQ$1,0),FALSE)</f>
        <v>7.59</v>
      </c>
      <c r="W175" s="73">
        <f>VLOOKUP($B175,'Tillförd energi'!$B$2:$AS$506,MATCH(W$1,'Tillförd energi'!$B$1:$AQ$1,0),FALSE)</f>
        <v>77</v>
      </c>
      <c r="X175" s="73">
        <f>VLOOKUP($B175,'Tillförd energi'!$B$2:$AS$506,MATCH(X$1,'Tillförd energi'!$B$1:$AQ$1,0),FALSE)</f>
        <v>0</v>
      </c>
      <c r="Y175" s="73">
        <f>VLOOKUP($B175,'Tillförd energi'!$B$2:$AS$506,MATCH(Y$1,'Tillförd energi'!$B$1:$AQ$1,0),FALSE)</f>
        <v>0.01</v>
      </c>
      <c r="Z175" s="73">
        <f>VLOOKUP($B175,'Tillförd energi'!$B$2:$AS$506,MATCH(Z$1,'Tillförd energi'!$B$1:$AQ$1,0),FALSE)</f>
        <v>12.4</v>
      </c>
      <c r="AA175" s="73">
        <f>VLOOKUP($B175,'Tillförd energi'!$B$2:$AS$506,MATCH(AA$1,'Tillförd energi'!$B$1:$AQ$1,0),FALSE)</f>
        <v>17.100000000000001</v>
      </c>
      <c r="AB175" s="73">
        <f>VLOOKUP($B175,'Tillförd energi'!$B$2:$AS$506,MATCH(AB$1,'Tillförd energi'!$B$1:$AQ$1,0),FALSE)</f>
        <v>0</v>
      </c>
      <c r="AC175" s="73">
        <f>VLOOKUP($B175,'Tillförd energi'!$B$2:$AS$506,MATCH(AC$1,'Tillförd energi'!$B$1:$AQ$1,0),FALSE)</f>
        <v>0</v>
      </c>
      <c r="AD175" s="73">
        <f>VLOOKUP($B175,'Tillförd energi'!$B$2:$AS$506,MATCH(AD$1,'Tillförd energi'!$B$1:$AQ$1,0),FALSE)</f>
        <v>0</v>
      </c>
      <c r="AF175" s="73">
        <f>VLOOKUP($B175,'Tillförd energi'!$B$2:$AS$506,MATCH(AF$1,'Tillförd energi'!$B$1:$AQ$1,0),FALSE)</f>
        <v>2.5499999999999998</v>
      </c>
      <c r="AH175" s="73">
        <f>IFERROR(VLOOKUP(B175,Miljö!$B$1:$S$476,9,FALSE)/1,0)</f>
        <v>0</v>
      </c>
      <c r="AJ175" s="81">
        <f>IFERROR(VLOOKUP($B175,Miljö!$B$1:$S$500,MATCH("hjälpel exklusive kraftvärme (GWh)",Miljö!$B$1:$V$1,0),FALSE)/1,"")</f>
        <v>2.5499999999999998</v>
      </c>
      <c r="AK175" s="81">
        <f t="shared" si="22"/>
        <v>2.5499999999999998</v>
      </c>
      <c r="AL175" s="81">
        <f>VLOOKUP($B175,'Slutlig allokering'!$B$2:$AL$462,MATCH("Hjälpel kraftvärme",'Slutlig allokering'!$B$2:$AL$2,0),FALSE)</f>
        <v>0</v>
      </c>
      <c r="AN175" s="73">
        <f t="shared" si="23"/>
        <v>199.9</v>
      </c>
      <c r="AO175" s="73">
        <f t="shared" si="24"/>
        <v>199.9</v>
      </c>
      <c r="AP175" s="73">
        <f>IF(ISERROR(1/VLOOKUP($B175,Leveranser!$B$1:$S$500,MATCH("såld värme (gwh)",Leveranser!$B$1:$S$1,0),FALSE)),"",VLOOKUP($B175,Leveranser!$B$1:$S$500,MATCH("såld värme (gwh)",Leveranser!$B$1:$S$1,0),FALSE))</f>
        <v>174</v>
      </c>
      <c r="AQ175" s="73">
        <f>VLOOKUP($B175,Leveranser!$B$1:$Y$500,MATCH("Totalt såld fjärrvärme till andra fjärrvärmeföretag",Leveranser!$B$1:$AA$1,0),FALSE)</f>
        <v>0</v>
      </c>
      <c r="AR175" s="73">
        <f>IF(ISERROR(1/VLOOKUP($B175,Miljö!$B$1:$S$500,MATCH("Såld mängd produktionsspecifik fjärrvärme (GWh)",Miljö!$B$1:$R$1,0),FALSE)),0,VLOOKUP($B175,Miljö!$B$1:$S$500,MATCH("Såld mängd produktionsspecifik fjärrvärme (GWh)",Miljö!$B$1:$R$1,0),FALSE))</f>
        <v>0</v>
      </c>
      <c r="AS175" s="82">
        <f t="shared" si="29"/>
        <v>0.87043521760880438</v>
      </c>
      <c r="AU175" s="73" t="str">
        <f>VLOOKUP($B175,'Miljövärden urval för publ'!$B$2:$I$486,7,FALSE)</f>
        <v>Ja</v>
      </c>
      <c r="AV175" s="73" t="str">
        <f>VLOOKUP($B175,'Miljövärden urval för publ'!$B$2:$I$486,6,FALSE)</f>
        <v>Nej</v>
      </c>
      <c r="AZ175" s="73">
        <f t="shared" si="25"/>
        <v>14.96</v>
      </c>
      <c r="BA175" s="73">
        <f t="shared" si="30"/>
        <v>77</v>
      </c>
      <c r="BB175" s="73">
        <f t="shared" si="26"/>
        <v>78.650000000000006</v>
      </c>
      <c r="BC175" s="73">
        <f t="shared" si="27"/>
        <v>0</v>
      </c>
      <c r="BE175" s="73">
        <f t="shared" si="31"/>
        <v>17.100000000000001</v>
      </c>
      <c r="BF175" s="73">
        <f t="shared" si="32"/>
        <v>0</v>
      </c>
      <c r="BH175" s="73">
        <f t="shared" si="28"/>
        <v>163.24</v>
      </c>
    </row>
    <row r="176" spans="1:60" ht="14.5" x14ac:dyDescent="0.35">
      <c r="A176" t="s">
        <v>206</v>
      </c>
      <c r="B176" t="s">
        <v>207</v>
      </c>
      <c r="C176" s="73">
        <f>VLOOKUP($B176,'Tillförd energi'!$B$2:$AS$506,MATCH(C$1,'Tillförd energi'!$B$1:$AQ$1,0),FALSE)</f>
        <v>0</v>
      </c>
      <c r="D176" s="73">
        <f>VLOOKUP($B176,'Tillförd energi'!$B$2:$AS$506,MATCH(D$1,'Tillförd energi'!$B$1:$AQ$1,0),FALSE)</f>
        <v>1.2</v>
      </c>
      <c r="E176" s="73">
        <f>VLOOKUP($B176,'Tillförd energi'!$B$2:$AS$506,MATCH(E$1,'Tillförd energi'!$B$1:$AQ$1,0),FALSE)</f>
        <v>0</v>
      </c>
      <c r="F176" s="73">
        <f>VLOOKUP($B176,'Tillförd energi'!$B$2:$AS$506,MATCH(F$1,'Tillförd energi'!$B$1:$AQ$1,0),FALSE)</f>
        <v>1.1000000000000001</v>
      </c>
      <c r="G176" s="73">
        <f>VLOOKUP($B176,'Tillförd energi'!$B$2:$AS$506,MATCH(G$1,'Tillförd energi'!$B$1:$AQ$1,0),FALSE)</f>
        <v>0</v>
      </c>
      <c r="H176" s="73">
        <f>VLOOKUP($B176,'Tillförd energi'!$B$2:$AS$506,MATCH(H$1,'Tillförd energi'!$B$1:$AQ$1,0),FALSE)</f>
        <v>0</v>
      </c>
      <c r="I176" s="73">
        <f>VLOOKUP($B176,'Tillförd energi'!$B$2:$AS$506,MATCH(I$1,'Tillförd energi'!$B$1:$AQ$1,0),FALSE)</f>
        <v>0</v>
      </c>
      <c r="J176" s="73">
        <f>VLOOKUP($B176,'Tillförd energi'!$B$2:$AS$506,MATCH(J$1,'Tillförd energi'!$B$1:$AQ$1,0),FALSE)</f>
        <v>0</v>
      </c>
      <c r="K176" s="73">
        <f>VLOOKUP($B176,'Tillförd energi'!$B$2:$AS$506,MATCH(K$1,'Tillförd energi'!$B$1:$AQ$1,0),FALSE)</f>
        <v>0</v>
      </c>
      <c r="L176" s="73">
        <f>VLOOKUP($B176,'Tillförd energi'!$B$2:$AS$506,MATCH(L$1,'Tillförd energi'!$B$1:$AQ$1,0),FALSE)</f>
        <v>0</v>
      </c>
      <c r="M176" s="73">
        <f>VLOOKUP($B176,'Tillförd energi'!$B$2:$AS$506,MATCH(M$1,'Tillförd energi'!$B$1:$AQ$1,0),FALSE)</f>
        <v>0</v>
      </c>
      <c r="N176" s="73">
        <f>VLOOKUP($B176,'Tillförd energi'!$B$2:$AS$506,MATCH(N$1,'Tillförd energi'!$B$1:$AQ$1,0),FALSE)</f>
        <v>0</v>
      </c>
      <c r="O176" s="73">
        <f>VLOOKUP($B176,'Tillförd energi'!$B$2:$AS$506,MATCH(O$1,'Tillförd energi'!$B$1:$AQ$1,0),FALSE)</f>
        <v>63.110500000000002</v>
      </c>
      <c r="P176" s="73">
        <f>VLOOKUP($B176,'Tillförd energi'!$B$2:$AS$506,MATCH(P$1,'Tillförd energi'!$B$1:$AQ$1,0),FALSE)</f>
        <v>0</v>
      </c>
      <c r="Q176" s="73">
        <f>VLOOKUP($B176,'Tillförd energi'!$B$2:$AS$506,MATCH(Q$1,'Tillförd energi'!$B$1:$AQ$1,0),FALSE)</f>
        <v>4.7</v>
      </c>
      <c r="R176" s="73">
        <f>VLOOKUP($B176,'Tillförd energi'!$B$2:$AS$506,MATCH(R$1,'Tillförd energi'!$B$1:$AQ$1,0),FALSE)</f>
        <v>0</v>
      </c>
      <c r="S176" s="73">
        <f>VLOOKUP($B176,'Tillförd energi'!$B$2:$AS$506,MATCH(S$1,'Tillförd energi'!$B$1:$AQ$1,0),FALSE)</f>
        <v>0</v>
      </c>
      <c r="T176" s="73">
        <f>VLOOKUP($B176,'Tillförd energi'!$B$2:$AS$506,MATCH(T$1,'Tillförd energi'!$B$1:$AQ$1,0),FALSE)</f>
        <v>0</v>
      </c>
      <c r="U176" s="73">
        <f>VLOOKUP($B176,'Tillförd energi'!$B$2:$AS$506,MATCH(U$1,'Tillförd energi'!$B$1:$AQ$1,0),FALSE)</f>
        <v>0</v>
      </c>
      <c r="V176" s="73">
        <f>VLOOKUP($B176,'Tillförd energi'!$B$2:$AS$506,MATCH(V$1,'Tillförd energi'!$B$1:$AQ$1,0),FALSE)</f>
        <v>0</v>
      </c>
      <c r="W176" s="73">
        <f>VLOOKUP($B176,'Tillförd energi'!$B$2:$AS$506,MATCH(W$1,'Tillförd energi'!$B$1:$AQ$1,0),FALSE)</f>
        <v>0</v>
      </c>
      <c r="X176" s="73">
        <f>VLOOKUP($B176,'Tillförd energi'!$B$2:$AS$506,MATCH(X$1,'Tillförd energi'!$B$1:$AQ$1,0),FALSE)</f>
        <v>77.371499999999997</v>
      </c>
      <c r="Y176" s="73">
        <f>VLOOKUP($B176,'Tillförd energi'!$B$2:$AS$506,MATCH(Y$1,'Tillförd energi'!$B$1:$AQ$1,0),FALSE)</f>
        <v>0</v>
      </c>
      <c r="Z176" s="73">
        <f>VLOOKUP($B176,'Tillförd energi'!$B$2:$AS$506,MATCH(Z$1,'Tillförd energi'!$B$1:$AQ$1,0),FALSE)</f>
        <v>0</v>
      </c>
      <c r="AA176" s="73">
        <f>VLOOKUP($B176,'Tillförd energi'!$B$2:$AS$506,MATCH(AA$1,'Tillförd energi'!$B$1:$AQ$1,0),FALSE)</f>
        <v>0</v>
      </c>
      <c r="AB176" s="73">
        <f>VLOOKUP($B176,'Tillförd energi'!$B$2:$AS$506,MATCH(AB$1,'Tillförd energi'!$B$1:$AQ$1,0),FALSE)</f>
        <v>0</v>
      </c>
      <c r="AC176" s="73">
        <f>VLOOKUP($B176,'Tillförd energi'!$B$2:$AS$506,MATCH(AC$1,'Tillförd energi'!$B$1:$AQ$1,0),FALSE)</f>
        <v>0</v>
      </c>
      <c r="AD176" s="73">
        <f>VLOOKUP($B176,'Tillförd energi'!$B$2:$AS$506,MATCH(AD$1,'Tillförd energi'!$B$1:$AQ$1,0),FALSE)</f>
        <v>0</v>
      </c>
      <c r="AF176" s="73">
        <f>VLOOKUP($B176,'Tillförd energi'!$B$2:$AS$506,MATCH(AF$1,'Tillförd energi'!$B$1:$AQ$1,0),FALSE)</f>
        <v>1.5091000000000001</v>
      </c>
      <c r="AH176" s="73">
        <f>IFERROR(VLOOKUP(B176,Miljö!$B$1:$S$476,9,FALSE)/1,0)</f>
        <v>0</v>
      </c>
      <c r="AJ176" s="81">
        <f>IFERROR(VLOOKUP($B176,Miljö!$B$1:$S$500,MATCH("hjälpel exklusive kraftvärme (GWh)",Miljö!$B$1:$V$1,0),FALSE)/1,"")</f>
        <v>1.1000000000000001</v>
      </c>
      <c r="AK176" s="81">
        <f t="shared" si="22"/>
        <v>1.1000000000000001</v>
      </c>
      <c r="AL176" s="81">
        <f>VLOOKUP($B176,'Slutlig allokering'!$B$2:$AL$462,MATCH("Hjälpel kraftvärme",'Slutlig allokering'!$B$2:$AL$2,0),FALSE)</f>
        <v>0.40910400000000002</v>
      </c>
      <c r="AN176" s="73">
        <f t="shared" si="23"/>
        <v>148.99109999999999</v>
      </c>
      <c r="AO176" s="73">
        <f t="shared" si="24"/>
        <v>148.99109999999999</v>
      </c>
      <c r="AP176" s="73">
        <f>IF(ISERROR(1/VLOOKUP($B176,Leveranser!$B$1:$S$500,MATCH("såld värme (gwh)",Leveranser!$B$1:$S$1,0),FALSE)),"",VLOOKUP($B176,Leveranser!$B$1:$S$500,MATCH("såld värme (gwh)",Leveranser!$B$1:$S$1,0),FALSE))</f>
        <v>154.19999999999999</v>
      </c>
      <c r="AQ176" s="73">
        <f>VLOOKUP($B176,Leveranser!$B$1:$Y$500,MATCH("Totalt såld fjärrvärme till andra fjärrvärmeföretag",Leveranser!$B$1:$AA$1,0),FALSE)</f>
        <v>0</v>
      </c>
      <c r="AR176" s="73">
        <f>IF(ISERROR(1/VLOOKUP($B176,Miljö!$B$1:$S$500,MATCH("Såld mängd produktionsspecifik fjärrvärme (GWh)",Miljö!$B$1:$R$1,0),FALSE)),0,VLOOKUP($B176,Miljö!$B$1:$S$500,MATCH("Såld mängd produktionsspecifik fjärrvärme (GWh)",Miljö!$B$1:$R$1,0),FALSE))</f>
        <v>0</v>
      </c>
      <c r="AS176" s="82">
        <f t="shared" si="29"/>
        <v>1.0349611486860624</v>
      </c>
      <c r="AU176" s="73" t="str">
        <f>VLOOKUP($B176,'Miljövärden urval för publ'!$B$2:$I$486,7,FALSE)</f>
        <v>Ja</v>
      </c>
      <c r="AV176" s="73" t="str">
        <f>VLOOKUP($B176,'Miljövärden urval för publ'!$B$2:$I$486,6,FALSE)</f>
        <v>Nej</v>
      </c>
      <c r="AZ176" s="73">
        <f t="shared" si="25"/>
        <v>1.5091000000000001</v>
      </c>
      <c r="BA176" s="73">
        <f t="shared" si="30"/>
        <v>0</v>
      </c>
      <c r="BB176" s="73">
        <f t="shared" si="26"/>
        <v>63.110500000000002</v>
      </c>
      <c r="BC176" s="73">
        <f t="shared" si="27"/>
        <v>4.7</v>
      </c>
      <c r="BE176" s="73">
        <f t="shared" si="31"/>
        <v>0</v>
      </c>
      <c r="BF176" s="73">
        <f t="shared" si="32"/>
        <v>0</v>
      </c>
      <c r="BH176" s="73">
        <f t="shared" si="28"/>
        <v>67.810500000000005</v>
      </c>
    </row>
    <row r="177" spans="1:60" ht="14.5" x14ac:dyDescent="0.35">
      <c r="A177" t="s">
        <v>208</v>
      </c>
      <c r="B177" t="s">
        <v>209</v>
      </c>
      <c r="C177" s="73">
        <f>VLOOKUP($B177,'Tillförd energi'!$B$2:$AS$506,MATCH(C$1,'Tillförd energi'!$B$1:$AQ$1,0),FALSE)</f>
        <v>0</v>
      </c>
      <c r="D177" s="73">
        <f>VLOOKUP($B177,'Tillförd energi'!$B$2:$AS$506,MATCH(D$1,'Tillförd energi'!$B$1:$AQ$1,0),FALSE)</f>
        <v>0.9</v>
      </c>
      <c r="E177" s="73">
        <f>VLOOKUP($B177,'Tillförd energi'!$B$2:$AS$506,MATCH(E$1,'Tillförd energi'!$B$1:$AQ$1,0),FALSE)</f>
        <v>0</v>
      </c>
      <c r="F177" s="73">
        <f>VLOOKUP($B177,'Tillförd energi'!$B$2:$AS$506,MATCH(F$1,'Tillförd energi'!$B$1:$AQ$1,0),FALSE)</f>
        <v>6.0227300000000001</v>
      </c>
      <c r="G177" s="73">
        <f>VLOOKUP($B177,'Tillförd energi'!$B$2:$AS$506,MATCH(G$1,'Tillförd energi'!$B$1:$AQ$1,0),FALSE)</f>
        <v>0</v>
      </c>
      <c r="H177" s="73">
        <f>VLOOKUP($B177,'Tillförd energi'!$B$2:$AS$506,MATCH(H$1,'Tillförd energi'!$B$1:$AQ$1,0),FALSE)</f>
        <v>0</v>
      </c>
      <c r="I177" s="73">
        <f>VLOOKUP($B177,'Tillförd energi'!$B$2:$AS$506,MATCH(I$1,'Tillförd energi'!$B$1:$AQ$1,0),FALSE)</f>
        <v>0</v>
      </c>
      <c r="J177" s="73">
        <f>VLOOKUP($B177,'Tillförd energi'!$B$2:$AS$506,MATCH(J$1,'Tillförd energi'!$B$1:$AQ$1,0),FALSE)</f>
        <v>0</v>
      </c>
      <c r="K177" s="73">
        <f>VLOOKUP($B177,'Tillförd energi'!$B$2:$AS$506,MATCH(K$1,'Tillförd energi'!$B$1:$AQ$1,0),FALSE)</f>
        <v>84.2</v>
      </c>
      <c r="L177" s="73">
        <f>VLOOKUP($B177,'Tillförd energi'!$B$2:$AS$506,MATCH(L$1,'Tillförd energi'!$B$1:$AQ$1,0),FALSE)</f>
        <v>106.9</v>
      </c>
      <c r="M177" s="73">
        <f>VLOOKUP($B177,'Tillförd energi'!$B$2:$AS$506,MATCH(M$1,'Tillförd energi'!$B$1:$AQ$1,0),FALSE)</f>
        <v>43.9</v>
      </c>
      <c r="N177" s="73">
        <f>VLOOKUP($B177,'Tillförd energi'!$B$2:$AS$506,MATCH(N$1,'Tillförd energi'!$B$1:$AQ$1,0),FALSE)</f>
        <v>0</v>
      </c>
      <c r="O177" s="73">
        <f>VLOOKUP($B177,'Tillförd energi'!$B$2:$AS$506,MATCH(O$1,'Tillförd energi'!$B$1:$AQ$1,0),FALSE)</f>
        <v>7.4</v>
      </c>
      <c r="P177" s="73">
        <f>VLOOKUP($B177,'Tillförd energi'!$B$2:$AS$506,MATCH(P$1,'Tillförd energi'!$B$1:$AQ$1,0),FALSE)</f>
        <v>109.91800000000001</v>
      </c>
      <c r="Q177" s="73">
        <f>VLOOKUP($B177,'Tillförd energi'!$B$2:$AS$506,MATCH(Q$1,'Tillförd energi'!$B$1:$AQ$1,0),FALSE)</f>
        <v>0</v>
      </c>
      <c r="R177" s="73">
        <f>VLOOKUP($B177,'Tillförd energi'!$B$2:$AS$506,MATCH(R$1,'Tillförd energi'!$B$1:$AQ$1,0),FALSE)</f>
        <v>0</v>
      </c>
      <c r="S177" s="73">
        <f>VLOOKUP($B177,'Tillförd energi'!$B$2:$AS$506,MATCH(S$1,'Tillförd energi'!$B$1:$AQ$1,0),FALSE)</f>
        <v>0</v>
      </c>
      <c r="T177" s="73">
        <f>VLOOKUP($B177,'Tillförd energi'!$B$2:$AS$506,MATCH(T$1,'Tillförd energi'!$B$1:$AQ$1,0),FALSE)</f>
        <v>0</v>
      </c>
      <c r="U177" s="73">
        <f>VLOOKUP($B177,'Tillförd energi'!$B$2:$AS$506,MATCH(U$1,'Tillförd energi'!$B$1:$AQ$1,0),FALSE)</f>
        <v>0</v>
      </c>
      <c r="V177" s="73">
        <f>VLOOKUP($B177,'Tillförd energi'!$B$2:$AS$506,MATCH(V$1,'Tillförd energi'!$B$1:$AQ$1,0),FALSE)</f>
        <v>0.3</v>
      </c>
      <c r="W177" s="73">
        <f>VLOOKUP($B177,'Tillförd energi'!$B$2:$AS$506,MATCH(W$1,'Tillförd energi'!$B$1:$AQ$1,0),FALSE)</f>
        <v>0</v>
      </c>
      <c r="X177" s="73">
        <f>VLOOKUP($B177,'Tillförd energi'!$B$2:$AS$506,MATCH(X$1,'Tillförd energi'!$B$1:$AQ$1,0),FALSE)</f>
        <v>0</v>
      </c>
      <c r="Y177" s="73">
        <f>VLOOKUP($B177,'Tillförd energi'!$B$2:$AS$506,MATCH(Y$1,'Tillförd energi'!$B$1:$AQ$1,0),FALSE)</f>
        <v>11.764699999999999</v>
      </c>
      <c r="Z177" s="73">
        <f>VLOOKUP($B177,'Tillförd energi'!$B$2:$AS$506,MATCH(Z$1,'Tillförd energi'!$B$1:$AQ$1,0),FALSE)</f>
        <v>0</v>
      </c>
      <c r="AA177" s="73">
        <f>VLOOKUP($B177,'Tillförd energi'!$B$2:$AS$506,MATCH(AA$1,'Tillförd energi'!$B$1:$AQ$1,0),FALSE)</f>
        <v>0</v>
      </c>
      <c r="AB177" s="73">
        <f>VLOOKUP($B177,'Tillförd energi'!$B$2:$AS$506,MATCH(AB$1,'Tillförd energi'!$B$1:$AQ$1,0),FALSE)</f>
        <v>191.2</v>
      </c>
      <c r="AC177" s="73">
        <f>VLOOKUP($B177,'Tillförd energi'!$B$2:$AS$506,MATCH(AC$1,'Tillförd energi'!$B$1:$AQ$1,0),FALSE)</f>
        <v>270.10000000000002</v>
      </c>
      <c r="AD177" s="73">
        <f>VLOOKUP($B177,'Tillförd energi'!$B$2:$AS$506,MATCH(AD$1,'Tillförd energi'!$B$1:$AQ$1,0),FALSE)</f>
        <v>0</v>
      </c>
      <c r="AF177" s="73">
        <f>VLOOKUP($B177,'Tillförd energi'!$B$2:$AS$506,MATCH(AF$1,'Tillförd energi'!$B$1:$AQ$1,0),FALSE)</f>
        <v>14.1441</v>
      </c>
      <c r="AH177" s="73">
        <f>IFERROR(VLOOKUP(B177,Miljö!$B$1:$S$476,9,FALSE)/1,0)</f>
        <v>0</v>
      </c>
      <c r="AJ177" s="81">
        <f>IFERROR(VLOOKUP($B177,Miljö!$B$1:$S$500,MATCH("hjälpel exklusive kraftvärme (GWh)",Miljö!$B$1:$V$1,0),FALSE)/1,"")</f>
        <v>1.87</v>
      </c>
      <c r="AK177" s="81">
        <f t="shared" si="22"/>
        <v>1.87</v>
      </c>
      <c r="AL177" s="81">
        <f>VLOOKUP($B177,'Slutlig allokering'!$B$2:$AL$462,MATCH("Hjälpel kraftvärme",'Slutlig allokering'!$B$2:$AL$2,0),FALSE)</f>
        <v>12.274100000000001</v>
      </c>
      <c r="AN177" s="73">
        <f t="shared" si="23"/>
        <v>846.74953000000005</v>
      </c>
      <c r="AO177" s="73">
        <f t="shared" si="24"/>
        <v>846.74953000000005</v>
      </c>
      <c r="AP177" s="73">
        <f>IF(ISERROR(1/VLOOKUP($B177,Leveranser!$B$1:$S$500,MATCH("såld värme (gwh)",Leveranser!$B$1:$S$1,0),FALSE)),"",VLOOKUP($B177,Leveranser!$B$1:$S$500,MATCH("såld värme (gwh)",Leveranser!$B$1:$S$1,0),FALSE))</f>
        <v>702.1</v>
      </c>
      <c r="AQ177" s="73">
        <f>VLOOKUP($B177,Leveranser!$B$1:$Y$500,MATCH("Totalt såld fjärrvärme till andra fjärrvärmeföretag",Leveranser!$B$1:$AA$1,0),FALSE)</f>
        <v>0</v>
      </c>
      <c r="AR177" s="73">
        <f>IF(ISERROR(1/VLOOKUP($B177,Miljö!$B$1:$S$500,MATCH("Såld mängd produktionsspecifik fjärrvärme (GWh)",Miljö!$B$1:$R$1,0),FALSE)),0,VLOOKUP($B177,Miljö!$B$1:$S$500,MATCH("Såld mängd produktionsspecifik fjärrvärme (GWh)",Miljö!$B$1:$R$1,0),FALSE))</f>
        <v>0</v>
      </c>
      <c r="AS177" s="82">
        <f t="shared" si="29"/>
        <v>0.82917081749074018</v>
      </c>
      <c r="AU177" s="73" t="str">
        <f>VLOOKUP($B177,'Miljövärden urval för publ'!$B$2:$I$486,7,FALSE)</f>
        <v>Ja</v>
      </c>
      <c r="AV177" s="73" t="str">
        <f>VLOOKUP($B177,'Miljövärden urval för publ'!$B$2:$I$486,6,FALSE)</f>
        <v>Ja</v>
      </c>
      <c r="AZ177" s="73">
        <f t="shared" si="25"/>
        <v>25.908799999999999</v>
      </c>
      <c r="BA177" s="73">
        <f t="shared" si="30"/>
        <v>0</v>
      </c>
      <c r="BB177" s="73">
        <f t="shared" si="26"/>
        <v>268.11800000000005</v>
      </c>
      <c r="BC177" s="73">
        <f t="shared" si="27"/>
        <v>0</v>
      </c>
      <c r="BE177" s="73">
        <f t="shared" si="31"/>
        <v>0</v>
      </c>
      <c r="BF177" s="73">
        <f t="shared" si="32"/>
        <v>0</v>
      </c>
      <c r="BH177" s="73">
        <f t="shared" si="28"/>
        <v>352.61800000000005</v>
      </c>
    </row>
    <row r="178" spans="1:60" ht="14.5" x14ac:dyDescent="0.35">
      <c r="A178" t="s">
        <v>210</v>
      </c>
      <c r="B178" t="s">
        <v>211</v>
      </c>
      <c r="C178" s="73">
        <f>VLOOKUP($B178,'Tillförd energi'!$B$2:$AS$506,MATCH(C$1,'Tillförd energi'!$B$1:$AQ$1,0),FALSE)</f>
        <v>0</v>
      </c>
      <c r="D178" s="73">
        <f>VLOOKUP($B178,'Tillförd energi'!$B$2:$AS$506,MATCH(D$1,'Tillförd energi'!$B$1:$AQ$1,0),FALSE)</f>
        <v>2.74</v>
      </c>
      <c r="E178" s="73">
        <f>VLOOKUP($B178,'Tillförd energi'!$B$2:$AS$506,MATCH(E$1,'Tillförd energi'!$B$1:$AQ$1,0),FALSE)</f>
        <v>0</v>
      </c>
      <c r="F178" s="73">
        <f>VLOOKUP($B178,'Tillförd energi'!$B$2:$AS$506,MATCH(F$1,'Tillförd energi'!$B$1:$AQ$1,0),FALSE)</f>
        <v>10.77</v>
      </c>
      <c r="G178" s="73">
        <f>VLOOKUP($B178,'Tillförd energi'!$B$2:$AS$506,MATCH(G$1,'Tillförd energi'!$B$1:$AQ$1,0),FALSE)</f>
        <v>697.94299999999998</v>
      </c>
      <c r="H178" s="73">
        <f>VLOOKUP($B178,'Tillförd energi'!$B$2:$AS$506,MATCH(H$1,'Tillförd energi'!$B$1:$AQ$1,0),FALSE)</f>
        <v>0</v>
      </c>
      <c r="I178" s="73">
        <f>VLOOKUP($B178,'Tillförd energi'!$B$2:$AS$506,MATCH(I$1,'Tillförd energi'!$B$1:$AQ$1,0),FALSE)</f>
        <v>907.21</v>
      </c>
      <c r="J178" s="73">
        <f>VLOOKUP($B178,'Tillförd energi'!$B$2:$AS$506,MATCH(J$1,'Tillförd energi'!$B$1:$AQ$1,0),FALSE)</f>
        <v>0</v>
      </c>
      <c r="K178" s="73">
        <f>VLOOKUP($B178,'Tillförd energi'!$B$2:$AS$506,MATCH(K$1,'Tillförd energi'!$B$1:$AQ$1,0),FALSE)</f>
        <v>0</v>
      </c>
      <c r="L178" s="73">
        <f>VLOOKUP($B178,'Tillförd energi'!$B$2:$AS$506,MATCH(L$1,'Tillförd energi'!$B$1:$AQ$1,0),FALSE)</f>
        <v>0</v>
      </c>
      <c r="M178" s="73">
        <f>VLOOKUP($B178,'Tillförd energi'!$B$2:$AS$506,MATCH(M$1,'Tillförd energi'!$B$1:$AQ$1,0),FALSE)</f>
        <v>211.2</v>
      </c>
      <c r="N178" s="73">
        <f>VLOOKUP($B178,'Tillförd energi'!$B$2:$AS$506,MATCH(N$1,'Tillförd energi'!$B$1:$AQ$1,0),FALSE)</f>
        <v>0</v>
      </c>
      <c r="O178" s="73">
        <f>VLOOKUP($B178,'Tillförd energi'!$B$2:$AS$506,MATCH(O$1,'Tillförd energi'!$B$1:$AQ$1,0),FALSE)</f>
        <v>0</v>
      </c>
      <c r="P178" s="73">
        <f>VLOOKUP($B178,'Tillförd energi'!$B$2:$AS$506,MATCH(P$1,'Tillförd energi'!$B$1:$AQ$1,0),FALSE)</f>
        <v>4.2519999999999998</v>
      </c>
      <c r="Q178" s="73">
        <f>VLOOKUP($B178,'Tillförd energi'!$B$2:$AS$506,MATCH(Q$1,'Tillförd energi'!$B$1:$AQ$1,0),FALSE)</f>
        <v>133.9</v>
      </c>
      <c r="R178" s="73">
        <f>VLOOKUP($B178,'Tillförd energi'!$B$2:$AS$506,MATCH(R$1,'Tillförd energi'!$B$1:$AQ$1,0),FALSE)</f>
        <v>0</v>
      </c>
      <c r="S178" s="73">
        <f>VLOOKUP($B178,'Tillförd energi'!$B$2:$AS$506,MATCH(S$1,'Tillförd energi'!$B$1:$AQ$1,0),FALSE)</f>
        <v>0</v>
      </c>
      <c r="T178" s="73">
        <f>VLOOKUP($B178,'Tillförd energi'!$B$2:$AS$506,MATCH(T$1,'Tillförd energi'!$B$1:$AQ$1,0),FALSE)</f>
        <v>0</v>
      </c>
      <c r="U178" s="73">
        <f>VLOOKUP($B178,'Tillförd energi'!$B$2:$AS$506,MATCH(U$1,'Tillförd energi'!$B$1:$AQ$1,0),FALSE)</f>
        <v>0</v>
      </c>
      <c r="V178" s="73">
        <f>VLOOKUP($B178,'Tillförd energi'!$B$2:$AS$506,MATCH(V$1,'Tillförd energi'!$B$1:$AQ$1,0),FALSE)</f>
        <v>5.84</v>
      </c>
      <c r="W178" s="73">
        <f>VLOOKUP($B178,'Tillförd energi'!$B$2:$AS$506,MATCH(W$1,'Tillförd energi'!$B$1:$AQ$1,0),FALSE)</f>
        <v>0</v>
      </c>
      <c r="X178" s="73">
        <f>VLOOKUP($B178,'Tillförd energi'!$B$2:$AS$506,MATCH(X$1,'Tillförd energi'!$B$1:$AQ$1,0),FALSE)</f>
        <v>0</v>
      </c>
      <c r="Y178" s="73">
        <f>VLOOKUP($B178,'Tillförd energi'!$B$2:$AS$506,MATCH(Y$1,'Tillförd energi'!$B$1:$AQ$1,0),FALSE)</f>
        <v>0</v>
      </c>
      <c r="Z178" s="73">
        <f>VLOOKUP($B178,'Tillförd energi'!$B$2:$AS$506,MATCH(Z$1,'Tillförd energi'!$B$1:$AQ$1,0),FALSE)</f>
        <v>130.08000000000001</v>
      </c>
      <c r="AA178" s="73">
        <f>VLOOKUP($B178,'Tillförd energi'!$B$2:$AS$506,MATCH(AA$1,'Tillförd energi'!$B$1:$AQ$1,0),FALSE)</f>
        <v>295.33</v>
      </c>
      <c r="AB178" s="73">
        <f>VLOOKUP($B178,'Tillförd energi'!$B$2:$AS$506,MATCH(AB$1,'Tillförd energi'!$B$1:$AQ$1,0),FALSE)</f>
        <v>428.84</v>
      </c>
      <c r="AC178" s="73">
        <f>VLOOKUP($B178,'Tillförd energi'!$B$2:$AS$506,MATCH(AC$1,'Tillförd energi'!$B$1:$AQ$1,0),FALSE)</f>
        <v>981.76400000000001</v>
      </c>
      <c r="AD178" s="73">
        <f>VLOOKUP($B178,'Tillförd energi'!$B$2:$AS$506,MATCH(AD$1,'Tillförd energi'!$B$1:$AQ$1,0),FALSE)</f>
        <v>0</v>
      </c>
      <c r="AF178" s="73">
        <f>VLOOKUP($B178,'Tillförd energi'!$B$2:$AS$506,MATCH(AF$1,'Tillförd energi'!$B$1:$AQ$1,0),FALSE)</f>
        <v>72.507000000000005</v>
      </c>
      <c r="AH178" s="73">
        <f>IFERROR(VLOOKUP(B178,Miljö!$B$1:$S$476,9,FALSE)/1,0)</f>
        <v>153.1</v>
      </c>
      <c r="AJ178" s="81">
        <f>IFERROR(VLOOKUP($B178,Miljö!$B$1:$S$500,MATCH("hjälpel exklusive kraftvärme (GWh)",Miljö!$B$1:$V$1,0),FALSE)/1,"")</f>
        <v>62.796999999999997</v>
      </c>
      <c r="AK178" s="81">
        <f t="shared" si="22"/>
        <v>62.796999999999997</v>
      </c>
      <c r="AL178" s="81">
        <f>VLOOKUP($B178,'Slutlig allokering'!$B$2:$AL$462,MATCH("Hjälpel kraftvärme",'Slutlig allokering'!$B$2:$AL$2,0),FALSE)</f>
        <v>9.7100000000000009</v>
      </c>
      <c r="AN178" s="73">
        <f t="shared" si="23"/>
        <v>3882.3760000000002</v>
      </c>
      <c r="AO178" s="73">
        <f t="shared" si="24"/>
        <v>4035.4760000000001</v>
      </c>
      <c r="AP178" s="73">
        <f>IF(ISERROR(1/VLOOKUP($B178,Leveranser!$B$1:$S$500,MATCH("såld värme (gwh)",Leveranser!$B$1:$S$1,0),FALSE)),"",VLOOKUP($B178,Leveranser!$B$1:$S$500,MATCH("såld värme (gwh)",Leveranser!$B$1:$S$1,0),FALSE))</f>
        <v>3620.9645999999998</v>
      </c>
      <c r="AQ178" s="73">
        <f>VLOOKUP($B178,Leveranser!$B$1:$Y$500,MATCH("Totalt såld fjärrvärme till andra fjärrvärmeföretag",Leveranser!$B$1:$AA$1,0),FALSE)</f>
        <v>87</v>
      </c>
      <c r="AR178" s="73">
        <f>IF(ISERROR(1/VLOOKUP($B178,Miljö!$B$1:$S$500,MATCH("Såld mängd produktionsspecifik fjärrvärme (GWh)",Miljö!$B$1:$R$1,0),FALSE)),0,VLOOKUP($B178,Miljö!$B$1:$S$500,MATCH("Såld mängd produktionsspecifik fjärrvärme (GWh)",Miljö!$B$1:$R$1,0),FALSE))</f>
        <v>73.87</v>
      </c>
      <c r="AS178" s="82">
        <f t="shared" si="29"/>
        <v>0.8972831457800764</v>
      </c>
      <c r="AU178" s="73" t="str">
        <f>VLOOKUP($B178,'Miljövärden urval för publ'!$B$2:$I$486,7,FALSE)</f>
        <v>Ja</v>
      </c>
      <c r="AV178" s="73" t="str">
        <f>VLOOKUP($B178,'Miljövärden urval för publ'!$B$2:$I$486,6,FALSE)</f>
        <v>Ja</v>
      </c>
      <c r="AZ178" s="73">
        <f t="shared" si="25"/>
        <v>202.58700000000002</v>
      </c>
      <c r="BA178" s="73">
        <f t="shared" si="30"/>
        <v>0</v>
      </c>
      <c r="BB178" s="73">
        <f t="shared" si="26"/>
        <v>215.452</v>
      </c>
      <c r="BC178" s="73">
        <f t="shared" si="27"/>
        <v>133.9</v>
      </c>
      <c r="BE178" s="73">
        <f t="shared" si="31"/>
        <v>295.33</v>
      </c>
      <c r="BF178" s="73">
        <f t="shared" si="32"/>
        <v>0</v>
      </c>
      <c r="BH178" s="73">
        <f t="shared" si="28"/>
        <v>355.19199999999995</v>
      </c>
    </row>
    <row r="179" spans="1:60" ht="14.5" x14ac:dyDescent="0.35">
      <c r="A179" t="s">
        <v>210</v>
      </c>
      <c r="B179" t="s">
        <v>212</v>
      </c>
      <c r="C179" s="73">
        <f>VLOOKUP($B179,'Tillförd energi'!$B$2:$AS$506,MATCH(C$1,'Tillförd energi'!$B$1:$AQ$1,0),FALSE)</f>
        <v>0</v>
      </c>
      <c r="D179" s="73">
        <f>VLOOKUP($B179,'Tillförd energi'!$B$2:$AS$506,MATCH(D$1,'Tillförd energi'!$B$1:$AQ$1,0),FALSE)</f>
        <v>0</v>
      </c>
      <c r="E179" s="73">
        <f>VLOOKUP($B179,'Tillförd energi'!$B$2:$AS$506,MATCH(E$1,'Tillförd energi'!$B$1:$AQ$1,0),FALSE)</f>
        <v>0</v>
      </c>
      <c r="F179" s="73">
        <f>VLOOKUP($B179,'Tillförd energi'!$B$2:$AS$506,MATCH(F$1,'Tillförd energi'!$B$1:$AQ$1,0),FALSE)</f>
        <v>0</v>
      </c>
      <c r="G179" s="73">
        <f>VLOOKUP($B179,'Tillförd energi'!$B$2:$AS$506,MATCH(G$1,'Tillförd energi'!$B$1:$AQ$1,0),FALSE)</f>
        <v>0</v>
      </c>
      <c r="H179" s="73">
        <f>VLOOKUP($B179,'Tillförd energi'!$B$2:$AS$506,MATCH(H$1,'Tillförd energi'!$B$1:$AQ$1,0),FALSE)</f>
        <v>0</v>
      </c>
      <c r="I179" s="73">
        <f>VLOOKUP($B179,'Tillförd energi'!$B$2:$AS$506,MATCH(I$1,'Tillförd energi'!$B$1:$AQ$1,0),FALSE)</f>
        <v>0</v>
      </c>
      <c r="J179" s="73">
        <f>VLOOKUP($B179,'Tillförd energi'!$B$2:$AS$506,MATCH(J$1,'Tillförd energi'!$B$1:$AQ$1,0),FALSE)</f>
        <v>0</v>
      </c>
      <c r="K179" s="73">
        <f>VLOOKUP($B179,'Tillförd energi'!$B$2:$AS$506,MATCH(K$1,'Tillförd energi'!$B$1:$AQ$1,0),FALSE)</f>
        <v>0</v>
      </c>
      <c r="L179" s="73">
        <f>VLOOKUP($B179,'Tillförd energi'!$B$2:$AS$506,MATCH(L$1,'Tillförd energi'!$B$1:$AQ$1,0),FALSE)</f>
        <v>0</v>
      </c>
      <c r="M179" s="73">
        <f>VLOOKUP($B179,'Tillförd energi'!$B$2:$AS$506,MATCH(M$1,'Tillförd energi'!$B$1:$AQ$1,0),FALSE)</f>
        <v>110.57</v>
      </c>
      <c r="N179" s="73">
        <f>VLOOKUP($B179,'Tillförd energi'!$B$2:$AS$506,MATCH(N$1,'Tillförd energi'!$B$1:$AQ$1,0),FALSE)</f>
        <v>0</v>
      </c>
      <c r="O179" s="73">
        <f>VLOOKUP($B179,'Tillförd energi'!$B$2:$AS$506,MATCH(O$1,'Tillförd energi'!$B$1:$AQ$1,0),FALSE)</f>
        <v>0</v>
      </c>
      <c r="P179" s="73">
        <f>VLOOKUP($B179,'Tillförd energi'!$B$2:$AS$506,MATCH(P$1,'Tillförd energi'!$B$1:$AQ$1,0),FALSE)</f>
        <v>0</v>
      </c>
      <c r="Q179" s="73">
        <f>VLOOKUP($B179,'Tillförd energi'!$B$2:$AS$506,MATCH(Q$1,'Tillförd energi'!$B$1:$AQ$1,0),FALSE)</f>
        <v>0</v>
      </c>
      <c r="R179" s="73">
        <f>VLOOKUP($B179,'Tillförd energi'!$B$2:$AS$506,MATCH(R$1,'Tillförd energi'!$B$1:$AQ$1,0),FALSE)</f>
        <v>0</v>
      </c>
      <c r="S179" s="73">
        <f>VLOOKUP($B179,'Tillförd energi'!$B$2:$AS$506,MATCH(S$1,'Tillförd energi'!$B$1:$AQ$1,0),FALSE)</f>
        <v>0</v>
      </c>
      <c r="T179" s="73">
        <f>VLOOKUP($B179,'Tillförd energi'!$B$2:$AS$506,MATCH(T$1,'Tillförd energi'!$B$1:$AQ$1,0),FALSE)</f>
        <v>0</v>
      </c>
      <c r="U179" s="73">
        <f>VLOOKUP($B179,'Tillförd energi'!$B$2:$AS$506,MATCH(U$1,'Tillförd energi'!$B$1:$AQ$1,0),FALSE)</f>
        <v>0</v>
      </c>
      <c r="V179" s="73">
        <f>VLOOKUP($B179,'Tillförd energi'!$B$2:$AS$506,MATCH(V$1,'Tillförd energi'!$B$1:$AQ$1,0),FALSE)</f>
        <v>0</v>
      </c>
      <c r="W179" s="73">
        <f>VLOOKUP($B179,'Tillförd energi'!$B$2:$AS$506,MATCH(W$1,'Tillförd energi'!$B$1:$AQ$1,0),FALSE)</f>
        <v>0</v>
      </c>
      <c r="X179" s="73">
        <f>VLOOKUP($B179,'Tillförd energi'!$B$2:$AS$506,MATCH(X$1,'Tillförd energi'!$B$1:$AQ$1,0),FALSE)</f>
        <v>0</v>
      </c>
      <c r="Y179" s="73">
        <f>VLOOKUP($B179,'Tillförd energi'!$B$2:$AS$506,MATCH(Y$1,'Tillförd energi'!$B$1:$AQ$1,0),FALSE)</f>
        <v>0</v>
      </c>
      <c r="Z179" s="73">
        <f>VLOOKUP($B179,'Tillförd energi'!$B$2:$AS$506,MATCH(Z$1,'Tillförd energi'!$B$1:$AQ$1,0),FALSE)</f>
        <v>0</v>
      </c>
      <c r="AA179" s="73">
        <f>VLOOKUP($B179,'Tillförd energi'!$B$2:$AS$506,MATCH(AA$1,'Tillförd energi'!$B$1:$AQ$1,0),FALSE)</f>
        <v>0</v>
      </c>
      <c r="AB179" s="73">
        <f>VLOOKUP($B179,'Tillförd energi'!$B$2:$AS$506,MATCH(AB$1,'Tillförd energi'!$B$1:$AQ$1,0),FALSE)</f>
        <v>31.78</v>
      </c>
      <c r="AC179" s="73">
        <f>VLOOKUP($B179,'Tillförd energi'!$B$2:$AS$506,MATCH(AC$1,'Tillförd energi'!$B$1:$AQ$1,0),FALSE)</f>
        <v>0</v>
      </c>
      <c r="AD179" s="73">
        <f>VLOOKUP($B179,'Tillförd energi'!$B$2:$AS$506,MATCH(AD$1,'Tillförd energi'!$B$1:$AQ$1,0),FALSE)</f>
        <v>0</v>
      </c>
      <c r="AF179" s="73">
        <f>VLOOKUP($B179,'Tillförd energi'!$B$2:$AS$506,MATCH(AF$1,'Tillförd energi'!$B$1:$AQ$1,0),FALSE)</f>
        <v>2.23</v>
      </c>
      <c r="AH179" s="73">
        <f>IFERROR(VLOOKUP(B179,Miljö!$B$1:$S$476,9,FALSE)/1,0)</f>
        <v>0</v>
      </c>
      <c r="AJ179" s="81">
        <f>IFERROR(VLOOKUP($B179,Miljö!$B$1:$S$500,MATCH("hjälpel exklusive kraftvärme (GWh)",Miljö!$B$1:$V$1,0),FALSE)/1,"")</f>
        <v>2.23</v>
      </c>
      <c r="AK179" s="81">
        <f t="shared" si="22"/>
        <v>2.23</v>
      </c>
      <c r="AL179" s="81">
        <f>VLOOKUP($B179,'Slutlig allokering'!$B$2:$AL$462,MATCH("Hjälpel kraftvärme",'Slutlig allokering'!$B$2:$AL$2,0),FALSE)</f>
        <v>0</v>
      </c>
      <c r="AN179" s="73">
        <f t="shared" si="23"/>
        <v>144.57999999999998</v>
      </c>
      <c r="AO179" s="73">
        <f t="shared" si="24"/>
        <v>144.57999999999998</v>
      </c>
      <c r="AP179" s="73">
        <f>IF(ISERROR(1/VLOOKUP($B179,Leveranser!$B$1:$S$500,MATCH("såld värme (gwh)",Leveranser!$B$1:$S$1,0),FALSE)),"",VLOOKUP($B179,Leveranser!$B$1:$S$500,MATCH("såld värme (gwh)",Leveranser!$B$1:$S$1,0),FALSE))</f>
        <v>131.4</v>
      </c>
      <c r="AQ179" s="73">
        <f>VLOOKUP($B179,Leveranser!$B$1:$Y$500,MATCH("Totalt såld fjärrvärme till andra fjärrvärmeföretag",Leveranser!$B$1:$AA$1,0),FALSE)</f>
        <v>0</v>
      </c>
      <c r="AR179" s="73">
        <f>IF(ISERROR(1/VLOOKUP($B179,Miljö!$B$1:$S$500,MATCH("Såld mängd produktionsspecifik fjärrvärme (GWh)",Miljö!$B$1:$R$1,0),FALSE)),0,VLOOKUP($B179,Miljö!$B$1:$S$500,MATCH("Såld mängd produktionsspecifik fjärrvärme (GWh)",Miljö!$B$1:$R$1,0),FALSE))</f>
        <v>0</v>
      </c>
      <c r="AS179" s="82">
        <f t="shared" si="29"/>
        <v>0.9088393968737033</v>
      </c>
      <c r="AU179" s="73" t="str">
        <f>VLOOKUP($B179,'Miljövärden urval för publ'!$B$2:$I$486,7,FALSE)</f>
        <v>Ja</v>
      </c>
      <c r="AV179" s="73" t="str">
        <f>VLOOKUP($B179,'Miljövärden urval för publ'!$B$2:$I$486,6,FALSE)</f>
        <v>Ja</v>
      </c>
      <c r="AZ179" s="73">
        <f t="shared" si="25"/>
        <v>2.23</v>
      </c>
      <c r="BA179" s="73">
        <f t="shared" si="30"/>
        <v>0</v>
      </c>
      <c r="BB179" s="73">
        <f t="shared" si="26"/>
        <v>110.57</v>
      </c>
      <c r="BC179" s="73">
        <f t="shared" si="27"/>
        <v>0</v>
      </c>
      <c r="BE179" s="73">
        <f t="shared" si="31"/>
        <v>0</v>
      </c>
      <c r="BF179" s="73">
        <f t="shared" si="32"/>
        <v>0</v>
      </c>
      <c r="BH179" s="73">
        <f t="shared" si="28"/>
        <v>110.57</v>
      </c>
    </row>
    <row r="180" spans="1:60" ht="14.5" x14ac:dyDescent="0.35">
      <c r="A180" t="s">
        <v>213</v>
      </c>
      <c r="B180" t="s">
        <v>214</v>
      </c>
      <c r="C180" s="73">
        <f>VLOOKUP($B180,'Tillförd energi'!$B$2:$AS$506,MATCH(C$1,'Tillförd energi'!$B$1:$AQ$1,0),FALSE)</f>
        <v>0</v>
      </c>
      <c r="D180" s="73">
        <f>VLOOKUP($B180,'Tillförd energi'!$B$2:$AS$506,MATCH(D$1,'Tillförd energi'!$B$1:$AQ$1,0),FALSE)</f>
        <v>1.89944</v>
      </c>
      <c r="E180" s="73">
        <f>VLOOKUP($B180,'Tillförd energi'!$B$2:$AS$506,MATCH(E$1,'Tillförd energi'!$B$1:$AQ$1,0),FALSE)</f>
        <v>0</v>
      </c>
      <c r="F180" s="73">
        <f>VLOOKUP($B180,'Tillförd energi'!$B$2:$AS$506,MATCH(F$1,'Tillförd energi'!$B$1:$AQ$1,0),FALSE)</f>
        <v>0</v>
      </c>
      <c r="G180" s="73">
        <f>VLOOKUP($B180,'Tillförd energi'!$B$2:$AS$506,MATCH(G$1,'Tillförd energi'!$B$1:$AQ$1,0),FALSE)</f>
        <v>0</v>
      </c>
      <c r="H180" s="73">
        <f>VLOOKUP($B180,'Tillförd energi'!$B$2:$AS$506,MATCH(H$1,'Tillförd energi'!$B$1:$AQ$1,0),FALSE)</f>
        <v>0</v>
      </c>
      <c r="I180" s="73">
        <f>VLOOKUP($B180,'Tillförd energi'!$B$2:$AS$506,MATCH(I$1,'Tillförd energi'!$B$1:$AQ$1,0),FALSE)</f>
        <v>0</v>
      </c>
      <c r="J180" s="73">
        <f>VLOOKUP($B180,'Tillförd energi'!$B$2:$AS$506,MATCH(J$1,'Tillförd energi'!$B$1:$AQ$1,0),FALSE)</f>
        <v>0</v>
      </c>
      <c r="K180" s="73">
        <f>VLOOKUP($B180,'Tillförd energi'!$B$2:$AS$506,MATCH(K$1,'Tillförd energi'!$B$1:$AQ$1,0),FALSE)</f>
        <v>0</v>
      </c>
      <c r="L180" s="73">
        <f>VLOOKUP($B180,'Tillförd energi'!$B$2:$AS$506,MATCH(L$1,'Tillförd energi'!$B$1:$AQ$1,0),FALSE)</f>
        <v>0</v>
      </c>
      <c r="M180" s="73">
        <f>VLOOKUP($B180,'Tillförd energi'!$B$2:$AS$506,MATCH(M$1,'Tillförd energi'!$B$1:$AQ$1,0),FALSE)</f>
        <v>0</v>
      </c>
      <c r="N180" s="73">
        <f>VLOOKUP($B180,'Tillförd energi'!$B$2:$AS$506,MATCH(N$1,'Tillförd energi'!$B$1:$AQ$1,0),FALSE)</f>
        <v>0</v>
      </c>
      <c r="O180" s="73">
        <f>VLOOKUP($B180,'Tillförd energi'!$B$2:$AS$506,MATCH(O$1,'Tillförd energi'!$B$1:$AQ$1,0),FALSE)</f>
        <v>0</v>
      </c>
      <c r="P180" s="73">
        <f>VLOOKUP($B180,'Tillförd energi'!$B$2:$AS$506,MATCH(P$1,'Tillförd energi'!$B$1:$AQ$1,0),FALSE)</f>
        <v>41.5642</v>
      </c>
      <c r="Q180" s="73">
        <f>VLOOKUP($B180,'Tillförd energi'!$B$2:$AS$506,MATCH(Q$1,'Tillförd energi'!$B$1:$AQ$1,0),FALSE)</f>
        <v>0</v>
      </c>
      <c r="R180" s="73">
        <f>VLOOKUP($B180,'Tillförd energi'!$B$2:$AS$506,MATCH(R$1,'Tillförd energi'!$B$1:$AQ$1,0),FALSE)</f>
        <v>0</v>
      </c>
      <c r="S180" s="73">
        <f>VLOOKUP($B180,'Tillförd energi'!$B$2:$AS$506,MATCH(S$1,'Tillförd energi'!$B$1:$AQ$1,0),FALSE)</f>
        <v>0</v>
      </c>
      <c r="T180" s="73">
        <f>VLOOKUP($B180,'Tillförd energi'!$B$2:$AS$506,MATCH(T$1,'Tillförd energi'!$B$1:$AQ$1,0),FALSE)</f>
        <v>0</v>
      </c>
      <c r="U180" s="73">
        <f>VLOOKUP($B180,'Tillförd energi'!$B$2:$AS$506,MATCH(U$1,'Tillförd energi'!$B$1:$AQ$1,0),FALSE)</f>
        <v>0</v>
      </c>
      <c r="V180" s="73">
        <f>VLOOKUP($B180,'Tillförd energi'!$B$2:$AS$506,MATCH(V$1,'Tillförd energi'!$B$1:$AQ$1,0),FALSE)</f>
        <v>0</v>
      </c>
      <c r="W180" s="73">
        <f>VLOOKUP($B180,'Tillförd energi'!$B$2:$AS$506,MATCH(W$1,'Tillförd energi'!$B$1:$AQ$1,0),FALSE)</f>
        <v>0</v>
      </c>
      <c r="X180" s="73">
        <f>VLOOKUP($B180,'Tillförd energi'!$B$2:$AS$506,MATCH(X$1,'Tillförd energi'!$B$1:$AQ$1,0),FALSE)</f>
        <v>0</v>
      </c>
      <c r="Y180" s="73">
        <f>VLOOKUP($B180,'Tillförd energi'!$B$2:$AS$506,MATCH(Y$1,'Tillförd energi'!$B$1:$AQ$1,0),FALSE)</f>
        <v>0</v>
      </c>
      <c r="Z180" s="73">
        <f>VLOOKUP($B180,'Tillförd energi'!$B$2:$AS$506,MATCH(Z$1,'Tillförd energi'!$B$1:$AQ$1,0),FALSE)</f>
        <v>0</v>
      </c>
      <c r="AA180" s="73">
        <f>VLOOKUP($B180,'Tillförd energi'!$B$2:$AS$506,MATCH(AA$1,'Tillförd energi'!$B$1:$AQ$1,0),FALSE)</f>
        <v>0</v>
      </c>
      <c r="AB180" s="73">
        <f>VLOOKUP($B180,'Tillförd energi'!$B$2:$AS$506,MATCH(AB$1,'Tillförd energi'!$B$1:$AQ$1,0),FALSE)</f>
        <v>0</v>
      </c>
      <c r="AC180" s="73">
        <f>VLOOKUP($B180,'Tillförd energi'!$B$2:$AS$506,MATCH(AC$1,'Tillförd energi'!$B$1:$AQ$1,0),FALSE)</f>
        <v>0</v>
      </c>
      <c r="AD180" s="73">
        <f>VLOOKUP($B180,'Tillförd energi'!$B$2:$AS$506,MATCH(AD$1,'Tillförd energi'!$B$1:$AQ$1,0),FALSE)</f>
        <v>0</v>
      </c>
      <c r="AF180" s="73">
        <f>VLOOKUP($B180,'Tillförd energi'!$B$2:$AS$506,MATCH(AF$1,'Tillförd energi'!$B$1:$AQ$1,0),FALSE)</f>
        <v>0.99846000000000001</v>
      </c>
      <c r="AH180" s="73">
        <f>IFERROR(VLOOKUP(B180,Miljö!$B$1:$S$476,9,FALSE)/1,0)</f>
        <v>0</v>
      </c>
      <c r="AJ180" s="81" t="str">
        <f>IFERROR(VLOOKUP($B180,Miljö!$B$1:$S$500,MATCH("hjälpel exklusive kraftvärme (GWh)",Miljö!$B$1:$V$1,0),FALSE)/1,"")</f>
        <v/>
      </c>
      <c r="AK180" s="81">
        <f t="shared" si="22"/>
        <v>0.9984599999999999</v>
      </c>
      <c r="AL180" s="81">
        <f>VLOOKUP($B180,'Slutlig allokering'!$B$2:$AL$462,MATCH("Hjälpel kraftvärme",'Slutlig allokering'!$B$2:$AL$2,0),FALSE)</f>
        <v>0</v>
      </c>
      <c r="AN180" s="73">
        <f t="shared" si="23"/>
        <v>44.4621</v>
      </c>
      <c r="AO180" s="73">
        <f t="shared" si="24"/>
        <v>44.4621</v>
      </c>
      <c r="AP180" s="73">
        <f>IF(ISERROR(1/VLOOKUP($B180,Leveranser!$B$1:$S$500,MATCH("såld värme (gwh)",Leveranser!$B$1:$S$1,0),FALSE)),"",VLOOKUP($B180,Leveranser!$B$1:$S$500,MATCH("såld värme (gwh)",Leveranser!$B$1:$S$1,0),FALSE))</f>
        <v>33.281999999999996</v>
      </c>
      <c r="AQ180" s="73">
        <f>VLOOKUP($B180,Leveranser!$B$1:$Y$500,MATCH("Totalt såld fjärrvärme till andra fjärrvärmeföretag",Leveranser!$B$1:$AA$1,0),FALSE)</f>
        <v>0</v>
      </c>
      <c r="AR180" s="73">
        <f>IF(ISERROR(1/VLOOKUP($B180,Miljö!$B$1:$S$500,MATCH("Såld mängd produktionsspecifik fjärrvärme (GWh)",Miljö!$B$1:$R$1,0),FALSE)),0,VLOOKUP($B180,Miljö!$B$1:$S$500,MATCH("Såld mängd produktionsspecifik fjärrvärme (GWh)",Miljö!$B$1:$R$1,0),FALSE))</f>
        <v>0</v>
      </c>
      <c r="AS180" s="82">
        <f t="shared" si="29"/>
        <v>0.74854763945022829</v>
      </c>
      <c r="AU180" s="73" t="str">
        <f>VLOOKUP($B180,'Miljövärden urval för publ'!$B$2:$I$486,7,FALSE)</f>
        <v>Ja</v>
      </c>
      <c r="AV180" s="73" t="str">
        <f>VLOOKUP($B180,'Miljövärden urval för publ'!$B$2:$I$486,6,FALSE)</f>
        <v>Ja</v>
      </c>
      <c r="AZ180" s="73">
        <f t="shared" si="25"/>
        <v>0.99846000000000001</v>
      </c>
      <c r="BA180" s="73">
        <f t="shared" si="30"/>
        <v>0</v>
      </c>
      <c r="BB180" s="73">
        <f t="shared" si="26"/>
        <v>41.5642</v>
      </c>
      <c r="BC180" s="73">
        <f t="shared" si="27"/>
        <v>0</v>
      </c>
      <c r="BE180" s="73">
        <f t="shared" si="31"/>
        <v>0</v>
      </c>
      <c r="BF180" s="73">
        <f t="shared" si="32"/>
        <v>0</v>
      </c>
      <c r="BH180" s="73">
        <f t="shared" si="28"/>
        <v>41.5642</v>
      </c>
    </row>
    <row r="181" spans="1:60" ht="14.5" x14ac:dyDescent="0.35">
      <c r="A181" t="s">
        <v>213</v>
      </c>
      <c r="B181" t="s">
        <v>215</v>
      </c>
      <c r="C181" s="73">
        <f>VLOOKUP($B181,'Tillförd energi'!$B$2:$AS$506,MATCH(C$1,'Tillförd energi'!$B$1:$AQ$1,0),FALSE)</f>
        <v>0</v>
      </c>
      <c r="D181" s="73">
        <f>VLOOKUP($B181,'Tillförd energi'!$B$2:$AS$506,MATCH(D$1,'Tillförd energi'!$B$1:$AQ$1,0),FALSE)</f>
        <v>0.24099999999999999</v>
      </c>
      <c r="E181" s="73">
        <f>VLOOKUP($B181,'Tillförd energi'!$B$2:$AS$506,MATCH(E$1,'Tillförd energi'!$B$1:$AQ$1,0),FALSE)</f>
        <v>0</v>
      </c>
      <c r="F181" s="73">
        <f>VLOOKUP($B181,'Tillförd energi'!$B$2:$AS$506,MATCH(F$1,'Tillförd energi'!$B$1:$AQ$1,0),FALSE)</f>
        <v>0</v>
      </c>
      <c r="G181" s="73">
        <f>VLOOKUP($B181,'Tillförd energi'!$B$2:$AS$506,MATCH(G$1,'Tillförd energi'!$B$1:$AQ$1,0),FALSE)</f>
        <v>0</v>
      </c>
      <c r="H181" s="73">
        <f>VLOOKUP($B181,'Tillförd energi'!$B$2:$AS$506,MATCH(H$1,'Tillförd energi'!$B$1:$AQ$1,0),FALSE)</f>
        <v>0</v>
      </c>
      <c r="I181" s="73">
        <f>VLOOKUP($B181,'Tillförd energi'!$B$2:$AS$506,MATCH(I$1,'Tillförd energi'!$B$1:$AQ$1,0),FALSE)</f>
        <v>0</v>
      </c>
      <c r="J181" s="73">
        <f>VLOOKUP($B181,'Tillförd energi'!$B$2:$AS$506,MATCH(J$1,'Tillförd energi'!$B$1:$AQ$1,0),FALSE)</f>
        <v>0</v>
      </c>
      <c r="K181" s="73">
        <f>VLOOKUP($B181,'Tillförd energi'!$B$2:$AS$506,MATCH(K$1,'Tillförd energi'!$B$1:$AQ$1,0),FALSE)</f>
        <v>0</v>
      </c>
      <c r="L181" s="73">
        <f>VLOOKUP($B181,'Tillförd energi'!$B$2:$AS$506,MATCH(L$1,'Tillförd energi'!$B$1:$AQ$1,0),FALSE)</f>
        <v>0</v>
      </c>
      <c r="M181" s="73">
        <f>VLOOKUP($B181,'Tillförd energi'!$B$2:$AS$506,MATCH(M$1,'Tillförd energi'!$B$1:$AQ$1,0),FALSE)</f>
        <v>0</v>
      </c>
      <c r="N181" s="73">
        <f>VLOOKUP($B181,'Tillförd energi'!$B$2:$AS$506,MATCH(N$1,'Tillförd energi'!$B$1:$AQ$1,0),FALSE)</f>
        <v>0</v>
      </c>
      <c r="O181" s="73">
        <f>VLOOKUP($B181,'Tillförd energi'!$B$2:$AS$506,MATCH(O$1,'Tillförd energi'!$B$1:$AQ$1,0),FALSE)</f>
        <v>0</v>
      </c>
      <c r="P181" s="73">
        <f>VLOOKUP($B181,'Tillförd energi'!$B$2:$AS$506,MATCH(P$1,'Tillförd energi'!$B$1:$AQ$1,0),FALSE)</f>
        <v>0</v>
      </c>
      <c r="Q181" s="73">
        <f>VLOOKUP($B181,'Tillförd energi'!$B$2:$AS$506,MATCH(Q$1,'Tillförd energi'!$B$1:$AQ$1,0),FALSE)</f>
        <v>2.6389999999999998</v>
      </c>
      <c r="R181" s="73">
        <f>VLOOKUP($B181,'Tillförd energi'!$B$2:$AS$506,MATCH(R$1,'Tillförd energi'!$B$1:$AQ$1,0),FALSE)</f>
        <v>0</v>
      </c>
      <c r="S181" s="73">
        <f>VLOOKUP($B181,'Tillförd energi'!$B$2:$AS$506,MATCH(S$1,'Tillförd energi'!$B$1:$AQ$1,0),FALSE)</f>
        <v>0</v>
      </c>
      <c r="T181" s="73">
        <f>VLOOKUP($B181,'Tillförd energi'!$B$2:$AS$506,MATCH(T$1,'Tillförd energi'!$B$1:$AQ$1,0),FALSE)</f>
        <v>0</v>
      </c>
      <c r="U181" s="73">
        <f>VLOOKUP($B181,'Tillförd energi'!$B$2:$AS$506,MATCH(U$1,'Tillförd energi'!$B$1:$AQ$1,0),FALSE)</f>
        <v>0</v>
      </c>
      <c r="V181" s="73">
        <f>VLOOKUP($B181,'Tillförd energi'!$B$2:$AS$506,MATCH(V$1,'Tillförd energi'!$B$1:$AQ$1,0),FALSE)</f>
        <v>0</v>
      </c>
      <c r="W181" s="73">
        <f>VLOOKUP($B181,'Tillförd energi'!$B$2:$AS$506,MATCH(W$1,'Tillförd energi'!$B$1:$AQ$1,0),FALSE)</f>
        <v>0</v>
      </c>
      <c r="X181" s="73">
        <f>VLOOKUP($B181,'Tillförd energi'!$B$2:$AS$506,MATCH(X$1,'Tillförd energi'!$B$1:$AQ$1,0),FALSE)</f>
        <v>0</v>
      </c>
      <c r="Y181" s="73">
        <f>VLOOKUP($B181,'Tillförd energi'!$B$2:$AS$506,MATCH(Y$1,'Tillförd energi'!$B$1:$AQ$1,0),FALSE)</f>
        <v>0</v>
      </c>
      <c r="Z181" s="73">
        <f>VLOOKUP($B181,'Tillförd energi'!$B$2:$AS$506,MATCH(Z$1,'Tillförd energi'!$B$1:$AQ$1,0),FALSE)</f>
        <v>0</v>
      </c>
      <c r="AA181" s="73">
        <f>VLOOKUP($B181,'Tillförd energi'!$B$2:$AS$506,MATCH(AA$1,'Tillförd energi'!$B$1:$AQ$1,0),FALSE)</f>
        <v>0</v>
      </c>
      <c r="AB181" s="73">
        <f>VLOOKUP($B181,'Tillförd energi'!$B$2:$AS$506,MATCH(AB$1,'Tillförd energi'!$B$1:$AQ$1,0),FALSE)</f>
        <v>0</v>
      </c>
      <c r="AC181" s="73">
        <f>VLOOKUP($B181,'Tillförd energi'!$B$2:$AS$506,MATCH(AC$1,'Tillförd energi'!$B$1:$AQ$1,0),FALSE)</f>
        <v>0.53800000000000003</v>
      </c>
      <c r="AD181" s="73">
        <f>VLOOKUP($B181,'Tillförd energi'!$B$2:$AS$506,MATCH(AD$1,'Tillförd energi'!$B$1:$AQ$1,0),FALSE)</f>
        <v>0</v>
      </c>
      <c r="AF181" s="73">
        <f>VLOOKUP($B181,'Tillförd energi'!$B$2:$AS$506,MATCH(AF$1,'Tillförd energi'!$B$1:$AQ$1,0),FALSE)</f>
        <v>8.3070000000000005E-2</v>
      </c>
      <c r="AH181" s="73">
        <f>IFERROR(VLOOKUP(B181,Miljö!$B$1:$S$476,9,FALSE)/1,0)</f>
        <v>0</v>
      </c>
      <c r="AJ181" s="81" t="str">
        <f>IFERROR(VLOOKUP($B181,Miljö!$B$1:$S$500,MATCH("hjälpel exklusive kraftvärme (GWh)",Miljö!$B$1:$V$1,0),FALSE)/1,"")</f>
        <v/>
      </c>
      <c r="AK181" s="81">
        <f t="shared" si="22"/>
        <v>8.3070000000000005E-2</v>
      </c>
      <c r="AL181" s="81">
        <f>VLOOKUP($B181,'Slutlig allokering'!$B$2:$AL$462,MATCH("Hjälpel kraftvärme",'Slutlig allokering'!$B$2:$AL$2,0),FALSE)</f>
        <v>0</v>
      </c>
      <c r="AN181" s="73">
        <f t="shared" si="23"/>
        <v>3.5010700000000003</v>
      </c>
      <c r="AO181" s="73">
        <f t="shared" si="24"/>
        <v>3.5010700000000003</v>
      </c>
      <c r="AP181" s="73">
        <f>IF(ISERROR(1/VLOOKUP($B181,Leveranser!$B$1:$S$500,MATCH("såld värme (gwh)",Leveranser!$B$1:$S$1,0),FALSE)),"",VLOOKUP($B181,Leveranser!$B$1:$S$500,MATCH("såld värme (gwh)",Leveranser!$B$1:$S$1,0),FALSE))</f>
        <v>2.7690000000000001</v>
      </c>
      <c r="AQ181" s="73">
        <f>VLOOKUP($B181,Leveranser!$B$1:$Y$500,MATCH("Totalt såld fjärrvärme till andra fjärrvärmeföretag",Leveranser!$B$1:$AA$1,0),FALSE)</f>
        <v>0</v>
      </c>
      <c r="AR181" s="73">
        <f>IF(ISERROR(1/VLOOKUP($B181,Miljö!$B$1:$S$500,MATCH("Såld mängd produktionsspecifik fjärrvärme (GWh)",Miljö!$B$1:$R$1,0),FALSE)),0,VLOOKUP($B181,Miljö!$B$1:$S$500,MATCH("Såld mängd produktionsspecifik fjärrvärme (GWh)",Miljö!$B$1:$R$1,0),FALSE))</f>
        <v>0</v>
      </c>
      <c r="AS181" s="82">
        <f t="shared" si="29"/>
        <v>0.79090106738796995</v>
      </c>
      <c r="AU181" s="73" t="str">
        <f>VLOOKUP($B181,'Miljövärden urval för publ'!$B$2:$I$486,7,FALSE)</f>
        <v>Ja</v>
      </c>
      <c r="AV181" s="73" t="str">
        <f>VLOOKUP($B181,'Miljövärden urval för publ'!$B$2:$I$486,6,FALSE)</f>
        <v>Ja</v>
      </c>
      <c r="AZ181" s="73">
        <f t="shared" si="25"/>
        <v>8.3070000000000005E-2</v>
      </c>
      <c r="BA181" s="73">
        <f t="shared" si="30"/>
        <v>0</v>
      </c>
      <c r="BB181" s="73">
        <f t="shared" si="26"/>
        <v>0</v>
      </c>
      <c r="BC181" s="73">
        <f t="shared" si="27"/>
        <v>2.6389999999999998</v>
      </c>
      <c r="BE181" s="73">
        <f t="shared" si="31"/>
        <v>0</v>
      </c>
      <c r="BF181" s="73">
        <f t="shared" si="32"/>
        <v>0</v>
      </c>
      <c r="BH181" s="73">
        <f t="shared" si="28"/>
        <v>2.6389999999999998</v>
      </c>
    </row>
    <row r="182" spans="1:60" ht="14.5" x14ac:dyDescent="0.35">
      <c r="A182" t="s">
        <v>216</v>
      </c>
      <c r="B182" t="s">
        <v>217</v>
      </c>
      <c r="C182" s="73">
        <f>VLOOKUP($B182,'Tillförd energi'!$B$2:$AS$506,MATCH(C$1,'Tillförd energi'!$B$1:$AQ$1,0),FALSE)</f>
        <v>0</v>
      </c>
      <c r="D182" s="73">
        <f>VLOOKUP($B182,'Tillförd energi'!$B$2:$AS$506,MATCH(D$1,'Tillförd energi'!$B$1:$AQ$1,0),FALSE)</f>
        <v>1.4</v>
      </c>
      <c r="E182" s="73">
        <f>VLOOKUP($B182,'Tillförd energi'!$B$2:$AS$506,MATCH(E$1,'Tillförd energi'!$B$1:$AQ$1,0),FALSE)</f>
        <v>0</v>
      </c>
      <c r="F182" s="73">
        <f>VLOOKUP($B182,'Tillförd energi'!$B$2:$AS$506,MATCH(F$1,'Tillförd energi'!$B$1:$AQ$1,0),FALSE)</f>
        <v>0</v>
      </c>
      <c r="G182" s="73">
        <f>VLOOKUP($B182,'Tillförd energi'!$B$2:$AS$506,MATCH(G$1,'Tillförd energi'!$B$1:$AQ$1,0),FALSE)</f>
        <v>0</v>
      </c>
      <c r="H182" s="73">
        <f>VLOOKUP($B182,'Tillförd energi'!$B$2:$AS$506,MATCH(H$1,'Tillförd energi'!$B$1:$AQ$1,0),FALSE)</f>
        <v>0</v>
      </c>
      <c r="I182" s="73">
        <f>VLOOKUP($B182,'Tillförd energi'!$B$2:$AS$506,MATCH(I$1,'Tillförd energi'!$B$1:$AQ$1,0),FALSE)</f>
        <v>0</v>
      </c>
      <c r="J182" s="73">
        <f>VLOOKUP($B182,'Tillförd energi'!$B$2:$AS$506,MATCH(J$1,'Tillförd energi'!$B$1:$AQ$1,0),FALSE)</f>
        <v>0</v>
      </c>
      <c r="K182" s="73">
        <f>VLOOKUP($B182,'Tillförd energi'!$B$2:$AS$506,MATCH(K$1,'Tillförd energi'!$B$1:$AQ$1,0),FALSE)</f>
        <v>0</v>
      </c>
      <c r="L182" s="73">
        <f>VLOOKUP($B182,'Tillförd energi'!$B$2:$AS$506,MATCH(L$1,'Tillförd energi'!$B$1:$AQ$1,0),FALSE)</f>
        <v>0</v>
      </c>
      <c r="M182" s="73">
        <f>VLOOKUP($B182,'Tillförd energi'!$B$2:$AS$506,MATCH(M$1,'Tillförd energi'!$B$1:$AQ$1,0),FALSE)</f>
        <v>0</v>
      </c>
      <c r="N182" s="73">
        <f>VLOOKUP($B182,'Tillförd energi'!$B$2:$AS$506,MATCH(N$1,'Tillförd energi'!$B$1:$AQ$1,0),FALSE)</f>
        <v>0</v>
      </c>
      <c r="O182" s="73">
        <f>VLOOKUP($B182,'Tillförd energi'!$B$2:$AS$506,MATCH(O$1,'Tillförd energi'!$B$1:$AQ$1,0),FALSE)</f>
        <v>25.5</v>
      </c>
      <c r="P182" s="73">
        <f>VLOOKUP($B182,'Tillförd energi'!$B$2:$AS$506,MATCH(P$1,'Tillförd energi'!$B$1:$AQ$1,0),FALSE)</f>
        <v>0</v>
      </c>
      <c r="Q182" s="73">
        <f>VLOOKUP($B182,'Tillförd energi'!$B$2:$AS$506,MATCH(Q$1,'Tillförd energi'!$B$1:$AQ$1,0),FALSE)</f>
        <v>0</v>
      </c>
      <c r="R182" s="73">
        <f>VLOOKUP($B182,'Tillförd energi'!$B$2:$AS$506,MATCH(R$1,'Tillförd energi'!$B$1:$AQ$1,0),FALSE)</f>
        <v>0</v>
      </c>
      <c r="S182" s="73">
        <f>VLOOKUP($B182,'Tillförd energi'!$B$2:$AS$506,MATCH(S$1,'Tillförd energi'!$B$1:$AQ$1,0),FALSE)</f>
        <v>0</v>
      </c>
      <c r="T182" s="73">
        <f>VLOOKUP($B182,'Tillförd energi'!$B$2:$AS$506,MATCH(T$1,'Tillförd energi'!$B$1:$AQ$1,0),FALSE)</f>
        <v>0</v>
      </c>
      <c r="U182" s="73">
        <f>VLOOKUP($B182,'Tillförd energi'!$B$2:$AS$506,MATCH(U$1,'Tillförd energi'!$B$1:$AQ$1,0),FALSE)</f>
        <v>0</v>
      </c>
      <c r="V182" s="73">
        <f>VLOOKUP($B182,'Tillförd energi'!$B$2:$AS$506,MATCH(V$1,'Tillförd energi'!$B$1:$AQ$1,0),FALSE)</f>
        <v>0</v>
      </c>
      <c r="W182" s="73">
        <f>VLOOKUP($B182,'Tillförd energi'!$B$2:$AS$506,MATCH(W$1,'Tillförd energi'!$B$1:$AQ$1,0),FALSE)</f>
        <v>0</v>
      </c>
      <c r="X182" s="73">
        <f>VLOOKUP($B182,'Tillförd energi'!$B$2:$AS$506,MATCH(X$1,'Tillförd energi'!$B$1:$AQ$1,0),FALSE)</f>
        <v>0</v>
      </c>
      <c r="Y182" s="73">
        <f>VLOOKUP($B182,'Tillförd energi'!$B$2:$AS$506,MATCH(Y$1,'Tillförd energi'!$B$1:$AQ$1,0),FALSE)</f>
        <v>0</v>
      </c>
      <c r="Z182" s="73">
        <f>VLOOKUP($B182,'Tillförd energi'!$B$2:$AS$506,MATCH(Z$1,'Tillförd energi'!$B$1:$AQ$1,0),FALSE)</f>
        <v>0</v>
      </c>
      <c r="AA182" s="73">
        <f>VLOOKUP($B182,'Tillförd energi'!$B$2:$AS$506,MATCH(AA$1,'Tillförd energi'!$B$1:$AQ$1,0),FALSE)</f>
        <v>0</v>
      </c>
      <c r="AB182" s="73">
        <f>VLOOKUP($B182,'Tillförd energi'!$B$2:$AS$506,MATCH(AB$1,'Tillförd energi'!$B$1:$AQ$1,0),FALSE)</f>
        <v>0</v>
      </c>
      <c r="AC182" s="73">
        <f>VLOOKUP($B182,'Tillförd energi'!$B$2:$AS$506,MATCH(AC$1,'Tillförd energi'!$B$1:$AQ$1,0),FALSE)</f>
        <v>0</v>
      </c>
      <c r="AD182" s="73">
        <f>VLOOKUP($B182,'Tillförd energi'!$B$2:$AS$506,MATCH(AD$1,'Tillförd energi'!$B$1:$AQ$1,0),FALSE)</f>
        <v>0</v>
      </c>
      <c r="AF182" s="73">
        <f>VLOOKUP($B182,'Tillförd energi'!$B$2:$AS$506,MATCH(AF$1,'Tillförd energi'!$B$1:$AQ$1,0),FALSE)</f>
        <v>0.27</v>
      </c>
      <c r="AH182" s="73">
        <f>IFERROR(VLOOKUP(B182,Miljö!$B$1:$S$476,9,FALSE)/1,0)</f>
        <v>0</v>
      </c>
      <c r="AJ182" s="81">
        <f>IFERROR(VLOOKUP($B182,Miljö!$B$1:$S$500,MATCH("hjälpel exklusive kraftvärme (GWh)",Miljö!$B$1:$V$1,0),FALSE)/1,"")</f>
        <v>0.27</v>
      </c>
      <c r="AK182" s="81">
        <f t="shared" si="22"/>
        <v>0.27</v>
      </c>
      <c r="AL182" s="81">
        <f>VLOOKUP($B182,'Slutlig allokering'!$B$2:$AL$462,MATCH("Hjälpel kraftvärme",'Slutlig allokering'!$B$2:$AL$2,0),FALSE)</f>
        <v>0</v>
      </c>
      <c r="AN182" s="73">
        <f t="shared" si="23"/>
        <v>27.169999999999998</v>
      </c>
      <c r="AO182" s="73">
        <f t="shared" si="24"/>
        <v>27.169999999999998</v>
      </c>
      <c r="AP182" s="73">
        <f>IF(ISERROR(1/VLOOKUP($B182,Leveranser!$B$1:$S$500,MATCH("såld värme (gwh)",Leveranser!$B$1:$S$1,0),FALSE)),"",VLOOKUP($B182,Leveranser!$B$1:$S$500,MATCH("såld värme (gwh)",Leveranser!$B$1:$S$1,0),FALSE))</f>
        <v>17.399999999999999</v>
      </c>
      <c r="AQ182" s="73">
        <f>VLOOKUP($B182,Leveranser!$B$1:$Y$500,MATCH("Totalt såld fjärrvärme till andra fjärrvärmeföretag",Leveranser!$B$1:$AA$1,0),FALSE)</f>
        <v>0</v>
      </c>
      <c r="AR182" s="73">
        <f>IF(ISERROR(1/VLOOKUP($B182,Miljö!$B$1:$S$500,MATCH("Såld mängd produktionsspecifik fjärrvärme (GWh)",Miljö!$B$1:$R$1,0),FALSE)),0,VLOOKUP($B182,Miljö!$B$1:$S$500,MATCH("Såld mängd produktionsspecifik fjärrvärme (GWh)",Miljö!$B$1:$R$1,0),FALSE))</f>
        <v>0</v>
      </c>
      <c r="AS182" s="82">
        <f t="shared" si="29"/>
        <v>0.64041221935958781</v>
      </c>
      <c r="AU182" s="73" t="str">
        <f>VLOOKUP($B182,'Miljövärden urval för publ'!$B$2:$I$486,7,FALSE)</f>
        <v>Ja</v>
      </c>
      <c r="AV182" s="73" t="str">
        <f>VLOOKUP($B182,'Miljövärden urval för publ'!$B$2:$I$486,6,FALSE)</f>
        <v>Nej</v>
      </c>
      <c r="AZ182" s="73">
        <f t="shared" si="25"/>
        <v>0.27</v>
      </c>
      <c r="BA182" s="73">
        <f t="shared" si="30"/>
        <v>0</v>
      </c>
      <c r="BB182" s="73">
        <f t="shared" si="26"/>
        <v>25.5</v>
      </c>
      <c r="BC182" s="73">
        <f t="shared" si="27"/>
        <v>0</v>
      </c>
      <c r="BE182" s="73">
        <f t="shared" si="31"/>
        <v>0</v>
      </c>
      <c r="BF182" s="73">
        <f t="shared" si="32"/>
        <v>0</v>
      </c>
      <c r="BH182" s="73">
        <f t="shared" si="28"/>
        <v>25.5</v>
      </c>
    </row>
    <row r="183" spans="1:60" ht="14.5" x14ac:dyDescent="0.35">
      <c r="A183" t="s">
        <v>218</v>
      </c>
      <c r="B183" t="s">
        <v>219</v>
      </c>
      <c r="C183" s="73">
        <f>VLOOKUP($B183,'Tillförd energi'!$B$2:$AS$506,MATCH(C$1,'Tillförd energi'!$B$1:$AQ$1,0),FALSE)</f>
        <v>0</v>
      </c>
      <c r="D183" s="73">
        <f>VLOOKUP($B183,'Tillförd energi'!$B$2:$AS$506,MATCH(D$1,'Tillförd energi'!$B$1:$AQ$1,0),FALSE)</f>
        <v>0.99399999999999999</v>
      </c>
      <c r="E183" s="73">
        <f>VLOOKUP($B183,'Tillförd energi'!$B$2:$AS$506,MATCH(E$1,'Tillförd energi'!$B$1:$AQ$1,0),FALSE)</f>
        <v>0</v>
      </c>
      <c r="F183" s="73">
        <f>VLOOKUP($B183,'Tillförd energi'!$B$2:$AS$506,MATCH(F$1,'Tillförd energi'!$B$1:$AQ$1,0),FALSE)</f>
        <v>0</v>
      </c>
      <c r="G183" s="73">
        <f>VLOOKUP($B183,'Tillförd energi'!$B$2:$AS$506,MATCH(G$1,'Tillförd energi'!$B$1:$AQ$1,0),FALSE)</f>
        <v>0</v>
      </c>
      <c r="H183" s="73">
        <f>VLOOKUP($B183,'Tillförd energi'!$B$2:$AS$506,MATCH(H$1,'Tillförd energi'!$B$1:$AQ$1,0),FALSE)</f>
        <v>0</v>
      </c>
      <c r="I183" s="73">
        <f>VLOOKUP($B183,'Tillförd energi'!$B$2:$AS$506,MATCH(I$1,'Tillförd energi'!$B$1:$AQ$1,0),FALSE)</f>
        <v>0</v>
      </c>
      <c r="J183" s="73">
        <f>VLOOKUP($B183,'Tillförd energi'!$B$2:$AS$506,MATCH(J$1,'Tillförd energi'!$B$1:$AQ$1,0),FALSE)</f>
        <v>0</v>
      </c>
      <c r="K183" s="73">
        <f>VLOOKUP($B183,'Tillförd energi'!$B$2:$AS$506,MATCH(K$1,'Tillförd energi'!$B$1:$AQ$1,0),FALSE)</f>
        <v>0</v>
      </c>
      <c r="L183" s="73">
        <f>VLOOKUP($B183,'Tillförd energi'!$B$2:$AS$506,MATCH(L$1,'Tillförd energi'!$B$1:$AQ$1,0),FALSE)</f>
        <v>0</v>
      </c>
      <c r="M183" s="73">
        <f>VLOOKUP($B183,'Tillförd energi'!$B$2:$AS$506,MATCH(M$1,'Tillförd energi'!$B$1:$AQ$1,0),FALSE)</f>
        <v>0.9</v>
      </c>
      <c r="N183" s="73">
        <f>VLOOKUP($B183,'Tillförd energi'!$B$2:$AS$506,MATCH(N$1,'Tillförd energi'!$B$1:$AQ$1,0),FALSE)</f>
        <v>0</v>
      </c>
      <c r="O183" s="73">
        <f>VLOOKUP($B183,'Tillförd energi'!$B$2:$AS$506,MATCH(O$1,'Tillförd energi'!$B$1:$AQ$1,0),FALSE)</f>
        <v>6</v>
      </c>
      <c r="P183" s="73">
        <f>VLOOKUP($B183,'Tillförd energi'!$B$2:$AS$506,MATCH(P$1,'Tillförd energi'!$B$1:$AQ$1,0),FALSE)</f>
        <v>8.4</v>
      </c>
      <c r="Q183" s="73">
        <f>VLOOKUP($B183,'Tillförd energi'!$B$2:$AS$506,MATCH(Q$1,'Tillförd energi'!$B$1:$AQ$1,0),FALSE)</f>
        <v>0</v>
      </c>
      <c r="R183" s="73">
        <f>VLOOKUP($B183,'Tillförd energi'!$B$2:$AS$506,MATCH(R$1,'Tillförd energi'!$B$1:$AQ$1,0),FALSE)</f>
        <v>0</v>
      </c>
      <c r="S183" s="73">
        <f>VLOOKUP($B183,'Tillförd energi'!$B$2:$AS$506,MATCH(S$1,'Tillförd energi'!$B$1:$AQ$1,0),FALSE)</f>
        <v>0</v>
      </c>
      <c r="T183" s="73">
        <f>VLOOKUP($B183,'Tillförd energi'!$B$2:$AS$506,MATCH(T$1,'Tillförd energi'!$B$1:$AQ$1,0),FALSE)</f>
        <v>0</v>
      </c>
      <c r="U183" s="73">
        <f>VLOOKUP($B183,'Tillförd energi'!$B$2:$AS$506,MATCH(U$1,'Tillförd energi'!$B$1:$AQ$1,0),FALSE)</f>
        <v>0</v>
      </c>
      <c r="V183" s="73">
        <f>VLOOKUP($B183,'Tillförd energi'!$B$2:$AS$506,MATCH(V$1,'Tillförd energi'!$B$1:$AQ$1,0),FALSE)</f>
        <v>0</v>
      </c>
      <c r="W183" s="73">
        <f>VLOOKUP($B183,'Tillförd energi'!$B$2:$AS$506,MATCH(W$1,'Tillförd energi'!$B$1:$AQ$1,0),FALSE)</f>
        <v>0</v>
      </c>
      <c r="X183" s="73">
        <f>VLOOKUP($B183,'Tillförd energi'!$B$2:$AS$506,MATCH(X$1,'Tillförd energi'!$B$1:$AQ$1,0),FALSE)</f>
        <v>0</v>
      </c>
      <c r="Y183" s="73">
        <f>VLOOKUP($B183,'Tillförd energi'!$B$2:$AS$506,MATCH(Y$1,'Tillförd energi'!$B$1:$AQ$1,0),FALSE)</f>
        <v>0</v>
      </c>
      <c r="Z183" s="73">
        <f>VLOOKUP($B183,'Tillförd energi'!$B$2:$AS$506,MATCH(Z$1,'Tillförd energi'!$B$1:$AQ$1,0),FALSE)</f>
        <v>0</v>
      </c>
      <c r="AA183" s="73">
        <f>VLOOKUP($B183,'Tillförd energi'!$B$2:$AS$506,MATCH(AA$1,'Tillförd energi'!$B$1:$AQ$1,0),FALSE)</f>
        <v>0</v>
      </c>
      <c r="AB183" s="73">
        <f>VLOOKUP($B183,'Tillförd energi'!$B$2:$AS$506,MATCH(AB$1,'Tillförd energi'!$B$1:$AQ$1,0),FALSE)</f>
        <v>2.2999999999999998</v>
      </c>
      <c r="AC183" s="73">
        <f>VLOOKUP($B183,'Tillförd energi'!$B$2:$AS$506,MATCH(AC$1,'Tillförd energi'!$B$1:$AQ$1,0),FALSE)</f>
        <v>0</v>
      </c>
      <c r="AD183" s="73">
        <f>VLOOKUP($B183,'Tillförd energi'!$B$2:$AS$506,MATCH(AD$1,'Tillförd energi'!$B$1:$AQ$1,0),FALSE)</f>
        <v>0</v>
      </c>
      <c r="AF183" s="73">
        <f>VLOOKUP($B183,'Tillförd energi'!$B$2:$AS$506,MATCH(AF$1,'Tillförd energi'!$B$1:$AQ$1,0),FALSE)</f>
        <v>0.35399999999999998</v>
      </c>
      <c r="AH183" s="73">
        <f>IFERROR(VLOOKUP(B183,Miljö!$B$1:$S$476,9,FALSE)/1,0)</f>
        <v>0</v>
      </c>
      <c r="AJ183" s="81">
        <f>IFERROR(VLOOKUP($B183,Miljö!$B$1:$S$500,MATCH("hjälpel exklusive kraftvärme (GWh)",Miljö!$B$1:$V$1,0),FALSE)/1,"")</f>
        <v>0.35399999999999998</v>
      </c>
      <c r="AK183" s="81">
        <f t="shared" si="22"/>
        <v>0.35399999999999998</v>
      </c>
      <c r="AL183" s="81">
        <f>VLOOKUP($B183,'Slutlig allokering'!$B$2:$AL$462,MATCH("Hjälpel kraftvärme",'Slutlig allokering'!$B$2:$AL$2,0),FALSE)</f>
        <v>0</v>
      </c>
      <c r="AN183" s="73">
        <f t="shared" si="23"/>
        <v>18.948</v>
      </c>
      <c r="AO183" s="73">
        <f t="shared" si="24"/>
        <v>18.948</v>
      </c>
      <c r="AP183" s="73">
        <f>IF(ISERROR(1/VLOOKUP($B183,Leveranser!$B$1:$S$500,MATCH("såld värme (gwh)",Leveranser!$B$1:$S$1,0),FALSE)),"",VLOOKUP($B183,Leveranser!$B$1:$S$500,MATCH("såld värme (gwh)",Leveranser!$B$1:$S$1,0),FALSE))</f>
        <v>11.286</v>
      </c>
      <c r="AQ183" s="73">
        <f>VLOOKUP($B183,Leveranser!$B$1:$Y$500,MATCH("Totalt såld fjärrvärme till andra fjärrvärmeföretag",Leveranser!$B$1:$AA$1,0),FALSE)</f>
        <v>0</v>
      </c>
      <c r="AR183" s="73">
        <f>IF(ISERROR(1/VLOOKUP($B183,Miljö!$B$1:$S$500,MATCH("Såld mängd produktionsspecifik fjärrvärme (GWh)",Miljö!$B$1:$R$1,0),FALSE)),0,VLOOKUP($B183,Miljö!$B$1:$S$500,MATCH("Såld mängd produktionsspecifik fjärrvärme (GWh)",Miljö!$B$1:$R$1,0),FALSE))</f>
        <v>0</v>
      </c>
      <c r="AS183" s="82">
        <f t="shared" si="29"/>
        <v>0.59563014566181127</v>
      </c>
      <c r="AU183" s="73" t="str">
        <f>VLOOKUP($B183,'Miljövärden urval för publ'!$B$2:$I$486,7,FALSE)</f>
        <v>Ja</v>
      </c>
      <c r="AV183" s="73" t="str">
        <f>VLOOKUP($B183,'Miljövärden urval för publ'!$B$2:$I$486,6,FALSE)</f>
        <v>Ja</v>
      </c>
      <c r="AZ183" s="73">
        <f t="shared" si="25"/>
        <v>0.35399999999999998</v>
      </c>
      <c r="BA183" s="73">
        <f t="shared" si="30"/>
        <v>0</v>
      </c>
      <c r="BB183" s="73">
        <f t="shared" si="26"/>
        <v>15.3</v>
      </c>
      <c r="BC183" s="73">
        <f t="shared" si="27"/>
        <v>0</v>
      </c>
      <c r="BE183" s="73">
        <f t="shared" si="31"/>
        <v>0</v>
      </c>
      <c r="BF183" s="73">
        <f t="shared" si="32"/>
        <v>0</v>
      </c>
      <c r="BH183" s="73">
        <f t="shared" si="28"/>
        <v>15.3</v>
      </c>
    </row>
    <row r="184" spans="1:60" ht="14.5" x14ac:dyDescent="0.35">
      <c r="A184" t="s">
        <v>218</v>
      </c>
      <c r="B184" t="s">
        <v>220</v>
      </c>
      <c r="C184" s="73">
        <f>VLOOKUP($B184,'Tillförd energi'!$B$2:$AS$506,MATCH(C$1,'Tillförd energi'!$B$1:$AQ$1,0),FALSE)</f>
        <v>0</v>
      </c>
      <c r="D184" s="73">
        <f>VLOOKUP($B184,'Tillförd energi'!$B$2:$AS$506,MATCH(D$1,'Tillförd energi'!$B$1:$AQ$1,0),FALSE)</f>
        <v>4.0170000000000003</v>
      </c>
      <c r="E184" s="73">
        <f>VLOOKUP($B184,'Tillförd energi'!$B$2:$AS$506,MATCH(E$1,'Tillförd energi'!$B$1:$AQ$1,0),FALSE)</f>
        <v>0</v>
      </c>
      <c r="F184" s="73">
        <f>VLOOKUP($B184,'Tillförd energi'!$B$2:$AS$506,MATCH(F$1,'Tillförd energi'!$B$1:$AQ$1,0),FALSE)</f>
        <v>0</v>
      </c>
      <c r="G184" s="73">
        <f>VLOOKUP($B184,'Tillförd energi'!$B$2:$AS$506,MATCH(G$1,'Tillförd energi'!$B$1:$AQ$1,0),FALSE)</f>
        <v>0</v>
      </c>
      <c r="H184" s="73">
        <f>VLOOKUP($B184,'Tillförd energi'!$B$2:$AS$506,MATCH(H$1,'Tillförd energi'!$B$1:$AQ$1,0),FALSE)</f>
        <v>0</v>
      </c>
      <c r="I184" s="73">
        <f>VLOOKUP($B184,'Tillförd energi'!$B$2:$AS$506,MATCH(I$1,'Tillförd energi'!$B$1:$AQ$1,0),FALSE)</f>
        <v>0</v>
      </c>
      <c r="J184" s="73">
        <f>VLOOKUP($B184,'Tillförd energi'!$B$2:$AS$506,MATCH(J$1,'Tillförd energi'!$B$1:$AQ$1,0),FALSE)</f>
        <v>0</v>
      </c>
      <c r="K184" s="73">
        <f>VLOOKUP($B184,'Tillförd energi'!$B$2:$AS$506,MATCH(K$1,'Tillförd energi'!$B$1:$AQ$1,0),FALSE)</f>
        <v>0</v>
      </c>
      <c r="L184" s="73">
        <f>VLOOKUP($B184,'Tillförd energi'!$B$2:$AS$506,MATCH(L$1,'Tillförd energi'!$B$1:$AQ$1,0),FALSE)</f>
        <v>5.6</v>
      </c>
      <c r="M184" s="73">
        <f>VLOOKUP($B184,'Tillförd energi'!$B$2:$AS$506,MATCH(M$1,'Tillförd energi'!$B$1:$AQ$1,0),FALSE)</f>
        <v>23.7</v>
      </c>
      <c r="N184" s="73">
        <f>VLOOKUP($B184,'Tillförd energi'!$B$2:$AS$506,MATCH(N$1,'Tillförd energi'!$B$1:$AQ$1,0),FALSE)</f>
        <v>0.08</v>
      </c>
      <c r="O184" s="73">
        <f>VLOOKUP($B184,'Tillförd energi'!$B$2:$AS$506,MATCH(O$1,'Tillförd energi'!$B$1:$AQ$1,0),FALSE)</f>
        <v>8</v>
      </c>
      <c r="P184" s="73">
        <f>VLOOKUP($B184,'Tillförd energi'!$B$2:$AS$506,MATCH(P$1,'Tillförd energi'!$B$1:$AQ$1,0),FALSE)</f>
        <v>21.1</v>
      </c>
      <c r="Q184" s="73">
        <f>VLOOKUP($B184,'Tillförd energi'!$B$2:$AS$506,MATCH(Q$1,'Tillförd energi'!$B$1:$AQ$1,0),FALSE)</f>
        <v>0</v>
      </c>
      <c r="R184" s="73">
        <f>VLOOKUP($B184,'Tillförd energi'!$B$2:$AS$506,MATCH(R$1,'Tillförd energi'!$B$1:$AQ$1,0),FALSE)</f>
        <v>0</v>
      </c>
      <c r="S184" s="73">
        <f>VLOOKUP($B184,'Tillförd energi'!$B$2:$AS$506,MATCH(S$1,'Tillförd energi'!$B$1:$AQ$1,0),FALSE)</f>
        <v>0</v>
      </c>
      <c r="T184" s="73">
        <f>VLOOKUP($B184,'Tillförd energi'!$B$2:$AS$506,MATCH(T$1,'Tillförd energi'!$B$1:$AQ$1,0),FALSE)</f>
        <v>0</v>
      </c>
      <c r="U184" s="73">
        <f>VLOOKUP($B184,'Tillförd energi'!$B$2:$AS$506,MATCH(U$1,'Tillförd energi'!$B$1:$AQ$1,0),FALSE)</f>
        <v>0</v>
      </c>
      <c r="V184" s="73">
        <f>VLOOKUP($B184,'Tillförd energi'!$B$2:$AS$506,MATCH(V$1,'Tillförd energi'!$B$1:$AQ$1,0),FALSE)</f>
        <v>0</v>
      </c>
      <c r="W184" s="73">
        <f>VLOOKUP($B184,'Tillförd energi'!$B$2:$AS$506,MATCH(W$1,'Tillförd energi'!$B$1:$AQ$1,0),FALSE)</f>
        <v>0</v>
      </c>
      <c r="X184" s="73">
        <f>VLOOKUP($B184,'Tillförd energi'!$B$2:$AS$506,MATCH(X$1,'Tillförd energi'!$B$1:$AQ$1,0),FALSE)</f>
        <v>0</v>
      </c>
      <c r="Y184" s="73">
        <f>VLOOKUP($B184,'Tillförd energi'!$B$2:$AS$506,MATCH(Y$1,'Tillförd energi'!$B$1:$AQ$1,0),FALSE)</f>
        <v>0</v>
      </c>
      <c r="Z184" s="73">
        <f>VLOOKUP($B184,'Tillförd energi'!$B$2:$AS$506,MATCH(Z$1,'Tillförd energi'!$B$1:$AQ$1,0),FALSE)</f>
        <v>0</v>
      </c>
      <c r="AA184" s="73">
        <f>VLOOKUP($B184,'Tillförd energi'!$B$2:$AS$506,MATCH(AA$1,'Tillförd energi'!$B$1:$AQ$1,0),FALSE)</f>
        <v>0</v>
      </c>
      <c r="AB184" s="73">
        <f>VLOOKUP($B184,'Tillförd energi'!$B$2:$AS$506,MATCH(AB$1,'Tillförd energi'!$B$1:$AQ$1,0),FALSE)</f>
        <v>5.7</v>
      </c>
      <c r="AC184" s="73">
        <f>VLOOKUP($B184,'Tillförd energi'!$B$2:$AS$506,MATCH(AC$1,'Tillförd energi'!$B$1:$AQ$1,0),FALSE)</f>
        <v>1.9</v>
      </c>
      <c r="AD184" s="73">
        <f>VLOOKUP($B184,'Tillförd energi'!$B$2:$AS$506,MATCH(AD$1,'Tillförd energi'!$B$1:$AQ$1,0),FALSE)</f>
        <v>0</v>
      </c>
      <c r="AF184" s="73">
        <f>VLOOKUP($B184,'Tillförd energi'!$B$2:$AS$506,MATCH(AF$1,'Tillförd energi'!$B$1:$AQ$1,0),FALSE)</f>
        <v>0.94199999999999995</v>
      </c>
      <c r="AH184" s="73">
        <f>IFERROR(VLOOKUP(B184,Miljö!$B$1:$S$476,9,FALSE)/1,0)</f>
        <v>0</v>
      </c>
      <c r="AJ184" s="81">
        <f>IFERROR(VLOOKUP($B184,Miljö!$B$1:$S$500,MATCH("hjälpel exklusive kraftvärme (GWh)",Miljö!$B$1:$V$1,0),FALSE)/1,"")</f>
        <v>0.94199999999999995</v>
      </c>
      <c r="AK184" s="81">
        <f t="shared" si="22"/>
        <v>0.94199999999999995</v>
      </c>
      <c r="AL184" s="81">
        <f>VLOOKUP($B184,'Slutlig allokering'!$B$2:$AL$462,MATCH("Hjälpel kraftvärme",'Slutlig allokering'!$B$2:$AL$2,0),FALSE)</f>
        <v>0</v>
      </c>
      <c r="AN184" s="73">
        <f t="shared" si="23"/>
        <v>71.039000000000001</v>
      </c>
      <c r="AO184" s="73">
        <f t="shared" si="24"/>
        <v>71.039000000000001</v>
      </c>
      <c r="AP184" s="73">
        <f>IF(ISERROR(1/VLOOKUP($B184,Leveranser!$B$1:$S$500,MATCH("såld värme (gwh)",Leveranser!$B$1:$S$1,0),FALSE)),"",VLOOKUP($B184,Leveranser!$B$1:$S$500,MATCH("såld värme (gwh)",Leveranser!$B$1:$S$1,0),FALSE))</f>
        <v>50.6</v>
      </c>
      <c r="AQ184" s="73">
        <f>VLOOKUP($B184,Leveranser!$B$1:$Y$500,MATCH("Totalt såld fjärrvärme till andra fjärrvärmeföretag",Leveranser!$B$1:$AA$1,0),FALSE)</f>
        <v>0</v>
      </c>
      <c r="AR184" s="73">
        <f>IF(ISERROR(1/VLOOKUP($B184,Miljö!$B$1:$S$500,MATCH("Såld mängd produktionsspecifik fjärrvärme (GWh)",Miljö!$B$1:$R$1,0),FALSE)),0,VLOOKUP($B184,Miljö!$B$1:$S$500,MATCH("Såld mängd produktionsspecifik fjärrvärme (GWh)",Miljö!$B$1:$R$1,0),FALSE))</f>
        <v>0</v>
      </c>
      <c r="AS184" s="82">
        <f t="shared" si="29"/>
        <v>0.71228480130632466</v>
      </c>
      <c r="AU184" s="73" t="str">
        <f>VLOOKUP($B184,'Miljövärden urval för publ'!$B$2:$I$486,7,FALSE)</f>
        <v>Ja</v>
      </c>
      <c r="AV184" s="73" t="str">
        <f>VLOOKUP($B184,'Miljövärden urval för publ'!$B$2:$I$486,6,FALSE)</f>
        <v>Ja</v>
      </c>
      <c r="AZ184" s="73">
        <f t="shared" si="25"/>
        <v>0.94199999999999995</v>
      </c>
      <c r="BA184" s="73">
        <f t="shared" si="30"/>
        <v>0</v>
      </c>
      <c r="BB184" s="73">
        <f t="shared" si="26"/>
        <v>58.48</v>
      </c>
      <c r="BC184" s="73">
        <f t="shared" si="27"/>
        <v>0</v>
      </c>
      <c r="BE184" s="73">
        <f t="shared" si="31"/>
        <v>0</v>
      </c>
      <c r="BF184" s="73">
        <f t="shared" si="32"/>
        <v>0</v>
      </c>
      <c r="BH184" s="73">
        <f t="shared" si="28"/>
        <v>58.48</v>
      </c>
    </row>
    <row r="185" spans="1:60" ht="14.5" x14ac:dyDescent="0.35">
      <c r="A185" t="s">
        <v>218</v>
      </c>
      <c r="B185" t="s">
        <v>221</v>
      </c>
      <c r="C185" s="73">
        <f>VLOOKUP($B185,'Tillförd energi'!$B$2:$AS$506,MATCH(C$1,'Tillförd energi'!$B$1:$AQ$1,0),FALSE)</f>
        <v>0</v>
      </c>
      <c r="D185" s="73">
        <f>VLOOKUP($B185,'Tillförd energi'!$B$2:$AS$506,MATCH(D$1,'Tillförd energi'!$B$1:$AQ$1,0),FALSE)</f>
        <v>5.6160000000000003E-3</v>
      </c>
      <c r="E185" s="73">
        <f>VLOOKUP($B185,'Tillförd energi'!$B$2:$AS$506,MATCH(E$1,'Tillförd energi'!$B$1:$AQ$1,0),FALSE)</f>
        <v>0</v>
      </c>
      <c r="F185" s="73">
        <f>VLOOKUP($B185,'Tillförd energi'!$B$2:$AS$506,MATCH(F$1,'Tillförd energi'!$B$1:$AQ$1,0),FALSE)</f>
        <v>0</v>
      </c>
      <c r="G185" s="73">
        <f>VLOOKUP($B185,'Tillförd energi'!$B$2:$AS$506,MATCH(G$1,'Tillförd energi'!$B$1:$AQ$1,0),FALSE)</f>
        <v>0</v>
      </c>
      <c r="H185" s="73">
        <f>VLOOKUP($B185,'Tillförd energi'!$B$2:$AS$506,MATCH(H$1,'Tillförd energi'!$B$1:$AQ$1,0),FALSE)</f>
        <v>0</v>
      </c>
      <c r="I185" s="73">
        <f>VLOOKUP($B185,'Tillförd energi'!$B$2:$AS$506,MATCH(I$1,'Tillförd energi'!$B$1:$AQ$1,0),FALSE)</f>
        <v>0</v>
      </c>
      <c r="J185" s="73">
        <f>VLOOKUP($B185,'Tillförd energi'!$B$2:$AS$506,MATCH(J$1,'Tillförd energi'!$B$1:$AQ$1,0),FALSE)</f>
        <v>0</v>
      </c>
      <c r="K185" s="73">
        <f>VLOOKUP($B185,'Tillförd energi'!$B$2:$AS$506,MATCH(K$1,'Tillförd energi'!$B$1:$AQ$1,0),FALSE)</f>
        <v>0</v>
      </c>
      <c r="L185" s="73">
        <f>VLOOKUP($B185,'Tillförd energi'!$B$2:$AS$506,MATCH(L$1,'Tillförd energi'!$B$1:$AQ$1,0),FALSE)</f>
        <v>0</v>
      </c>
      <c r="M185" s="73">
        <f>VLOOKUP($B185,'Tillförd energi'!$B$2:$AS$506,MATCH(M$1,'Tillförd energi'!$B$1:$AQ$1,0),FALSE)</f>
        <v>0</v>
      </c>
      <c r="N185" s="73">
        <f>VLOOKUP($B185,'Tillförd energi'!$B$2:$AS$506,MATCH(N$1,'Tillförd energi'!$B$1:$AQ$1,0),FALSE)</f>
        <v>0</v>
      </c>
      <c r="O185" s="73">
        <f>VLOOKUP($B185,'Tillförd energi'!$B$2:$AS$506,MATCH(O$1,'Tillförd energi'!$B$1:$AQ$1,0),FALSE)</f>
        <v>0</v>
      </c>
      <c r="P185" s="73">
        <f>VLOOKUP($B185,'Tillförd energi'!$B$2:$AS$506,MATCH(P$1,'Tillförd energi'!$B$1:$AQ$1,0),FALSE)</f>
        <v>0</v>
      </c>
      <c r="Q185" s="73">
        <f>VLOOKUP($B185,'Tillförd energi'!$B$2:$AS$506,MATCH(Q$1,'Tillförd energi'!$B$1:$AQ$1,0),FALSE)</f>
        <v>0.26830399999999999</v>
      </c>
      <c r="R185" s="73">
        <f>VLOOKUP($B185,'Tillförd energi'!$B$2:$AS$506,MATCH(R$1,'Tillförd energi'!$B$1:$AQ$1,0),FALSE)</f>
        <v>0</v>
      </c>
      <c r="S185" s="73">
        <f>VLOOKUP($B185,'Tillförd energi'!$B$2:$AS$506,MATCH(S$1,'Tillförd energi'!$B$1:$AQ$1,0),FALSE)</f>
        <v>0</v>
      </c>
      <c r="T185" s="73">
        <f>VLOOKUP($B185,'Tillförd energi'!$B$2:$AS$506,MATCH(T$1,'Tillförd energi'!$B$1:$AQ$1,0),FALSE)</f>
        <v>0</v>
      </c>
      <c r="U185" s="73">
        <f>VLOOKUP($B185,'Tillförd energi'!$B$2:$AS$506,MATCH(U$1,'Tillförd energi'!$B$1:$AQ$1,0),FALSE)</f>
        <v>0</v>
      </c>
      <c r="V185" s="73">
        <f>VLOOKUP($B185,'Tillförd energi'!$B$2:$AS$506,MATCH(V$1,'Tillförd energi'!$B$1:$AQ$1,0),FALSE)</f>
        <v>0</v>
      </c>
      <c r="W185" s="73">
        <f>VLOOKUP($B185,'Tillförd energi'!$B$2:$AS$506,MATCH(W$1,'Tillförd energi'!$B$1:$AQ$1,0),FALSE)</f>
        <v>0</v>
      </c>
      <c r="X185" s="73">
        <f>VLOOKUP($B185,'Tillförd energi'!$B$2:$AS$506,MATCH(X$1,'Tillförd energi'!$B$1:$AQ$1,0),FALSE)</f>
        <v>0</v>
      </c>
      <c r="Y185" s="73">
        <f>VLOOKUP($B185,'Tillförd energi'!$B$2:$AS$506,MATCH(Y$1,'Tillförd energi'!$B$1:$AQ$1,0),FALSE)</f>
        <v>0</v>
      </c>
      <c r="Z185" s="73">
        <f>VLOOKUP($B185,'Tillförd energi'!$B$2:$AS$506,MATCH(Z$1,'Tillförd energi'!$B$1:$AQ$1,0),FALSE)</f>
        <v>0</v>
      </c>
      <c r="AA185" s="73">
        <f>VLOOKUP($B185,'Tillförd energi'!$B$2:$AS$506,MATCH(AA$1,'Tillförd energi'!$B$1:$AQ$1,0),FALSE)</f>
        <v>0</v>
      </c>
      <c r="AB185" s="73">
        <f>VLOOKUP($B185,'Tillförd energi'!$B$2:$AS$506,MATCH(AB$1,'Tillförd energi'!$B$1:$AQ$1,0),FALSE)</f>
        <v>0</v>
      </c>
      <c r="AC185" s="73">
        <f>VLOOKUP($B185,'Tillförd energi'!$B$2:$AS$506,MATCH(AC$1,'Tillförd energi'!$B$1:$AQ$1,0),FALSE)</f>
        <v>0</v>
      </c>
      <c r="AD185" s="73">
        <f>VLOOKUP($B185,'Tillförd energi'!$B$2:$AS$506,MATCH(AD$1,'Tillförd energi'!$B$1:$AQ$1,0),FALSE)</f>
        <v>0</v>
      </c>
      <c r="AF185" s="73">
        <f>VLOOKUP($B185,'Tillförd energi'!$B$2:$AS$506,MATCH(AF$1,'Tillförd energi'!$B$1:$AQ$1,0),FALSE)</f>
        <v>6.9899999999999997E-3</v>
      </c>
      <c r="AH185" s="73">
        <f>IFERROR(VLOOKUP(B185,Miljö!$B$1:$S$476,9,FALSE)/1,0)</f>
        <v>0</v>
      </c>
      <c r="AJ185" s="81" t="str">
        <f>IFERROR(VLOOKUP($B185,Miljö!$B$1:$S$500,MATCH("hjälpel exklusive kraftvärme (GWh)",Miljö!$B$1:$V$1,0),FALSE)/1,"")</f>
        <v/>
      </c>
      <c r="AK185" s="81">
        <f t="shared" si="22"/>
        <v>6.9900000000000006E-3</v>
      </c>
      <c r="AL185" s="81">
        <f>VLOOKUP($B185,'Slutlig allokering'!$B$2:$AL$462,MATCH("Hjälpel kraftvärme",'Slutlig allokering'!$B$2:$AL$2,0),FALSE)</f>
        <v>0</v>
      </c>
      <c r="AN185" s="73">
        <f t="shared" si="23"/>
        <v>0.28090999999999999</v>
      </c>
      <c r="AO185" s="73">
        <f t="shared" si="24"/>
        <v>0.28090999999999999</v>
      </c>
      <c r="AP185" s="73">
        <f>IF(ISERROR(1/VLOOKUP($B185,Leveranser!$B$1:$S$500,MATCH("såld värme (gwh)",Leveranser!$B$1:$S$1,0),FALSE)),"",VLOOKUP($B185,Leveranser!$B$1:$S$500,MATCH("såld värme (gwh)",Leveranser!$B$1:$S$1,0),FALSE))</f>
        <v>0.23300000000000001</v>
      </c>
      <c r="AQ185" s="73">
        <f>VLOOKUP($B185,Leveranser!$B$1:$Y$500,MATCH("Totalt såld fjärrvärme till andra fjärrvärmeföretag",Leveranser!$B$1:$AA$1,0),FALSE)</f>
        <v>0</v>
      </c>
      <c r="AR185" s="73">
        <f>IF(ISERROR(1/VLOOKUP($B185,Miljö!$B$1:$S$500,MATCH("Såld mängd produktionsspecifik fjärrvärme (GWh)",Miljö!$B$1:$R$1,0),FALSE)),0,VLOOKUP($B185,Miljö!$B$1:$S$500,MATCH("Såld mängd produktionsspecifik fjärrvärme (GWh)",Miljö!$B$1:$R$1,0),FALSE))</f>
        <v>0</v>
      </c>
      <c r="AS185" s="82">
        <f t="shared" si="29"/>
        <v>0.82944715389270596</v>
      </c>
      <c r="AU185" s="73" t="str">
        <f>VLOOKUP($B185,'Miljövärden urval för publ'!$B$2:$I$486,7,FALSE)</f>
        <v>Ja</v>
      </c>
      <c r="AV185" s="73" t="str">
        <f>VLOOKUP($B185,'Miljövärden urval för publ'!$B$2:$I$486,6,FALSE)</f>
        <v>Nej</v>
      </c>
      <c r="AZ185" s="73">
        <f t="shared" si="25"/>
        <v>6.9899999999999997E-3</v>
      </c>
      <c r="BA185" s="73">
        <f t="shared" si="30"/>
        <v>0</v>
      </c>
      <c r="BB185" s="73">
        <f t="shared" si="26"/>
        <v>0</v>
      </c>
      <c r="BC185" s="73">
        <f t="shared" si="27"/>
        <v>0.26830399999999999</v>
      </c>
      <c r="BE185" s="73">
        <f t="shared" si="31"/>
        <v>0</v>
      </c>
      <c r="BF185" s="73">
        <f t="shared" si="32"/>
        <v>0</v>
      </c>
      <c r="BH185" s="73">
        <f t="shared" si="28"/>
        <v>0.26830399999999999</v>
      </c>
    </row>
    <row r="186" spans="1:60" ht="14.5" x14ac:dyDescent="0.35">
      <c r="A186" t="s">
        <v>222</v>
      </c>
      <c r="B186" t="s">
        <v>223</v>
      </c>
      <c r="C186" s="73">
        <f>VLOOKUP($B186,'Tillförd energi'!$B$2:$AS$506,MATCH(C$1,'Tillförd energi'!$B$1:$AQ$1,0),FALSE)</f>
        <v>0</v>
      </c>
      <c r="D186" s="73">
        <f>VLOOKUP($B186,'Tillförd energi'!$B$2:$AS$506,MATCH(D$1,'Tillförd energi'!$B$1:$AQ$1,0),FALSE)</f>
        <v>3.4452400000000001</v>
      </c>
      <c r="E186" s="73">
        <f>VLOOKUP($B186,'Tillförd energi'!$B$2:$AS$506,MATCH(E$1,'Tillförd energi'!$B$1:$AQ$1,0),FALSE)</f>
        <v>0</v>
      </c>
      <c r="F186" s="73">
        <f>VLOOKUP($B186,'Tillförd energi'!$B$2:$AS$506,MATCH(F$1,'Tillförd energi'!$B$1:$AQ$1,0),FALSE)</f>
        <v>0</v>
      </c>
      <c r="G186" s="73">
        <f>VLOOKUP($B186,'Tillförd energi'!$B$2:$AS$506,MATCH(G$1,'Tillförd energi'!$B$1:$AQ$1,0),FALSE)</f>
        <v>27.742000000000001</v>
      </c>
      <c r="H186" s="73">
        <f>VLOOKUP($B186,'Tillförd energi'!$B$2:$AS$506,MATCH(H$1,'Tillförd energi'!$B$1:$AQ$1,0),FALSE)</f>
        <v>0</v>
      </c>
      <c r="I186" s="73">
        <f>VLOOKUP($B186,'Tillförd energi'!$B$2:$AS$506,MATCH(I$1,'Tillförd energi'!$B$1:$AQ$1,0),FALSE)</f>
        <v>387.65800000000002</v>
      </c>
      <c r="J186" s="73">
        <f>VLOOKUP($B186,'Tillförd energi'!$B$2:$AS$506,MATCH(J$1,'Tillförd energi'!$B$1:$AQ$1,0),FALSE)</f>
        <v>0</v>
      </c>
      <c r="K186" s="73">
        <f>VLOOKUP($B186,'Tillförd energi'!$B$2:$AS$506,MATCH(K$1,'Tillförd energi'!$B$1:$AQ$1,0),FALSE)</f>
        <v>0</v>
      </c>
      <c r="L186" s="73">
        <f>VLOOKUP($B186,'Tillförd energi'!$B$2:$AS$506,MATCH(L$1,'Tillförd energi'!$B$1:$AQ$1,0),FALSE)</f>
        <v>0</v>
      </c>
      <c r="M186" s="73">
        <f>VLOOKUP($B186,'Tillförd energi'!$B$2:$AS$506,MATCH(M$1,'Tillförd energi'!$B$1:$AQ$1,0),FALSE)</f>
        <v>170.13200000000001</v>
      </c>
      <c r="N186" s="73">
        <f>VLOOKUP($B186,'Tillförd energi'!$B$2:$AS$506,MATCH(N$1,'Tillförd energi'!$B$1:$AQ$1,0),FALSE)</f>
        <v>0</v>
      </c>
      <c r="O186" s="73">
        <f>VLOOKUP($B186,'Tillförd energi'!$B$2:$AS$506,MATCH(O$1,'Tillförd energi'!$B$1:$AQ$1,0),FALSE)</f>
        <v>0</v>
      </c>
      <c r="P186" s="73">
        <f>VLOOKUP($B186,'Tillförd energi'!$B$2:$AS$506,MATCH(P$1,'Tillförd energi'!$B$1:$AQ$1,0),FALSE)</f>
        <v>0</v>
      </c>
      <c r="Q186" s="73">
        <f>VLOOKUP($B186,'Tillförd energi'!$B$2:$AS$506,MATCH(Q$1,'Tillförd energi'!$B$1:$AQ$1,0),FALSE)</f>
        <v>0</v>
      </c>
      <c r="R186" s="73">
        <f>VLOOKUP($B186,'Tillförd energi'!$B$2:$AS$506,MATCH(R$1,'Tillförd energi'!$B$1:$AQ$1,0),FALSE)</f>
        <v>0</v>
      </c>
      <c r="S186" s="73">
        <f>VLOOKUP($B186,'Tillförd energi'!$B$2:$AS$506,MATCH(S$1,'Tillförd energi'!$B$1:$AQ$1,0),FALSE)</f>
        <v>0</v>
      </c>
      <c r="T186" s="73">
        <f>VLOOKUP($B186,'Tillförd energi'!$B$2:$AS$506,MATCH(T$1,'Tillförd energi'!$B$1:$AQ$1,0),FALSE)</f>
        <v>0</v>
      </c>
      <c r="U186" s="73">
        <f>VLOOKUP($B186,'Tillförd energi'!$B$2:$AS$506,MATCH(U$1,'Tillförd energi'!$B$1:$AQ$1,0),FALSE)</f>
        <v>0</v>
      </c>
      <c r="V186" s="73">
        <f>VLOOKUP($B186,'Tillförd energi'!$B$2:$AS$506,MATCH(V$1,'Tillförd energi'!$B$1:$AQ$1,0),FALSE)</f>
        <v>1.294</v>
      </c>
      <c r="W186" s="73">
        <f>VLOOKUP($B186,'Tillförd energi'!$B$2:$AS$506,MATCH(W$1,'Tillförd energi'!$B$1:$AQ$1,0),FALSE)</f>
        <v>0</v>
      </c>
      <c r="X186" s="73">
        <f>VLOOKUP($B186,'Tillförd energi'!$B$2:$AS$506,MATCH(X$1,'Tillförd energi'!$B$1:$AQ$1,0),FALSE)</f>
        <v>0</v>
      </c>
      <c r="Y186" s="73">
        <f>VLOOKUP($B186,'Tillförd energi'!$B$2:$AS$506,MATCH(Y$1,'Tillförd energi'!$B$1:$AQ$1,0),FALSE)</f>
        <v>1.6850000000000001</v>
      </c>
      <c r="Z186" s="73">
        <f>VLOOKUP($B186,'Tillförd energi'!$B$2:$AS$506,MATCH(Z$1,'Tillförd energi'!$B$1:$AQ$1,0),FALSE)</f>
        <v>0</v>
      </c>
      <c r="AA186" s="73">
        <f>VLOOKUP($B186,'Tillförd energi'!$B$2:$AS$506,MATCH(AA$1,'Tillförd energi'!$B$1:$AQ$1,0),FALSE)</f>
        <v>0</v>
      </c>
      <c r="AB186" s="73">
        <f>VLOOKUP($B186,'Tillförd energi'!$B$2:$AS$506,MATCH(AB$1,'Tillförd energi'!$B$1:$AQ$1,0),FALSE)</f>
        <v>117.714</v>
      </c>
      <c r="AC186" s="73">
        <f>VLOOKUP($B186,'Tillförd energi'!$B$2:$AS$506,MATCH(AC$1,'Tillförd energi'!$B$1:$AQ$1,0),FALSE)</f>
        <v>7.7779999999999996</v>
      </c>
      <c r="AD186" s="73">
        <f>VLOOKUP($B186,'Tillförd energi'!$B$2:$AS$506,MATCH(AD$1,'Tillförd energi'!$B$1:$AQ$1,0),FALSE)</f>
        <v>0</v>
      </c>
      <c r="AF186" s="73">
        <f>VLOOKUP($B186,'Tillförd energi'!$B$2:$AS$506,MATCH(AF$1,'Tillförd energi'!$B$1:$AQ$1,0),FALSE)</f>
        <v>22.0885</v>
      </c>
      <c r="AH186" s="73">
        <f>IFERROR(VLOOKUP(B186,Miljö!$B$1:$S$476,9,FALSE)/1,0)</f>
        <v>0</v>
      </c>
      <c r="AJ186" s="81">
        <f>IFERROR(VLOOKUP($B186,Miljö!$B$1:$S$500,MATCH("hjälpel exklusive kraftvärme (GWh)",Miljö!$B$1:$V$1,0),FALSE)/1,"")</f>
        <v>9.9</v>
      </c>
      <c r="AK186" s="81">
        <f t="shared" si="22"/>
        <v>9.9</v>
      </c>
      <c r="AL186" s="81">
        <f>VLOOKUP($B186,'Slutlig allokering'!$B$2:$AL$462,MATCH("Hjälpel kraftvärme",'Slutlig allokering'!$B$2:$AL$2,0),FALSE)</f>
        <v>12.188499999999999</v>
      </c>
      <c r="AN186" s="73">
        <f t="shared" si="23"/>
        <v>739.5367399999999</v>
      </c>
      <c r="AO186" s="73">
        <f t="shared" si="24"/>
        <v>739.5367399999999</v>
      </c>
      <c r="AP186" s="73">
        <f>IF(ISERROR(1/VLOOKUP($B186,Leveranser!$B$1:$S$500,MATCH("såld värme (gwh)",Leveranser!$B$1:$S$1,0),FALSE)),"",VLOOKUP($B186,Leveranser!$B$1:$S$500,MATCH("såld värme (gwh)",Leveranser!$B$1:$S$1,0),FALSE))</f>
        <v>575</v>
      </c>
      <c r="AQ186" s="73">
        <f>VLOOKUP($B186,Leveranser!$B$1:$Y$500,MATCH("Totalt såld fjärrvärme till andra fjärrvärmeföretag",Leveranser!$B$1:$AA$1,0),FALSE)</f>
        <v>0</v>
      </c>
      <c r="AR186" s="73">
        <f>IF(ISERROR(1/VLOOKUP($B186,Miljö!$B$1:$S$500,MATCH("Såld mängd produktionsspecifik fjärrvärme (GWh)",Miljö!$B$1:$R$1,0),FALSE)),0,VLOOKUP($B186,Miljö!$B$1:$S$500,MATCH("Såld mängd produktionsspecifik fjärrvärme (GWh)",Miljö!$B$1:$R$1,0),FALSE))</f>
        <v>0</v>
      </c>
      <c r="AS186" s="82">
        <f t="shared" si="29"/>
        <v>0.77751377166197322</v>
      </c>
      <c r="AU186" s="73" t="str">
        <f>VLOOKUP($B186,'Miljövärden urval för publ'!$B$2:$I$486,7,FALSE)</f>
        <v>Ja</v>
      </c>
      <c r="AV186" s="73" t="str">
        <f>VLOOKUP($B186,'Miljövärden urval för publ'!$B$2:$I$486,6,FALSE)</f>
        <v>Nej</v>
      </c>
      <c r="AZ186" s="73">
        <f t="shared" si="25"/>
        <v>23.773499999999999</v>
      </c>
      <c r="BA186" s="73">
        <f t="shared" si="30"/>
        <v>0</v>
      </c>
      <c r="BB186" s="73">
        <f t="shared" si="26"/>
        <v>170.13200000000001</v>
      </c>
      <c r="BC186" s="73">
        <f t="shared" si="27"/>
        <v>0</v>
      </c>
      <c r="BE186" s="73">
        <f t="shared" si="31"/>
        <v>0</v>
      </c>
      <c r="BF186" s="73">
        <f t="shared" si="32"/>
        <v>0</v>
      </c>
      <c r="BH186" s="73">
        <f t="shared" si="28"/>
        <v>171.42600000000002</v>
      </c>
    </row>
    <row r="187" spans="1:60" ht="14.5" x14ac:dyDescent="0.35">
      <c r="A187" t="s">
        <v>224</v>
      </c>
      <c r="B187" t="s">
        <v>225</v>
      </c>
      <c r="C187" s="73">
        <f>VLOOKUP($B187,'Tillförd energi'!$B$2:$AS$506,MATCH(C$1,'Tillförd energi'!$B$1:$AQ$1,0),FALSE)</f>
        <v>0</v>
      </c>
      <c r="D187" s="73">
        <f>VLOOKUP($B187,'Tillförd energi'!$B$2:$AS$506,MATCH(D$1,'Tillförd energi'!$B$1:$AQ$1,0),FALSE)</f>
        <v>0.3</v>
      </c>
      <c r="E187" s="73">
        <f>VLOOKUP($B187,'Tillförd energi'!$B$2:$AS$506,MATCH(E$1,'Tillförd energi'!$B$1:$AQ$1,0),FALSE)</f>
        <v>0</v>
      </c>
      <c r="F187" s="73">
        <f>VLOOKUP($B187,'Tillförd energi'!$B$2:$AS$506,MATCH(F$1,'Tillförd energi'!$B$1:$AQ$1,0),FALSE)</f>
        <v>0</v>
      </c>
      <c r="G187" s="73">
        <f>VLOOKUP($B187,'Tillförd energi'!$B$2:$AS$506,MATCH(G$1,'Tillförd energi'!$B$1:$AQ$1,0),FALSE)</f>
        <v>0</v>
      </c>
      <c r="H187" s="73">
        <f>VLOOKUP($B187,'Tillförd energi'!$B$2:$AS$506,MATCH(H$1,'Tillförd energi'!$B$1:$AQ$1,0),FALSE)</f>
        <v>0</v>
      </c>
      <c r="I187" s="73">
        <f>VLOOKUP($B187,'Tillförd energi'!$B$2:$AS$506,MATCH(I$1,'Tillförd energi'!$B$1:$AQ$1,0),FALSE)</f>
        <v>0</v>
      </c>
      <c r="J187" s="73">
        <f>VLOOKUP($B187,'Tillförd energi'!$B$2:$AS$506,MATCH(J$1,'Tillförd energi'!$B$1:$AQ$1,0),FALSE)</f>
        <v>0</v>
      </c>
      <c r="K187" s="73">
        <f>VLOOKUP($B187,'Tillförd energi'!$B$2:$AS$506,MATCH(K$1,'Tillförd energi'!$B$1:$AQ$1,0),FALSE)</f>
        <v>0</v>
      </c>
      <c r="L187" s="73">
        <f>VLOOKUP($B187,'Tillförd energi'!$B$2:$AS$506,MATCH(L$1,'Tillförd energi'!$B$1:$AQ$1,0),FALSE)</f>
        <v>0</v>
      </c>
      <c r="M187" s="73">
        <f>VLOOKUP($B187,'Tillförd energi'!$B$2:$AS$506,MATCH(M$1,'Tillförd energi'!$B$1:$AQ$1,0),FALSE)</f>
        <v>0</v>
      </c>
      <c r="N187" s="73">
        <f>VLOOKUP($B187,'Tillförd energi'!$B$2:$AS$506,MATCH(N$1,'Tillförd energi'!$B$1:$AQ$1,0),FALSE)</f>
        <v>0</v>
      </c>
      <c r="O187" s="73">
        <f>VLOOKUP($B187,'Tillförd energi'!$B$2:$AS$506,MATCH(O$1,'Tillförd energi'!$B$1:$AQ$1,0),FALSE)</f>
        <v>0</v>
      </c>
      <c r="P187" s="73">
        <f>VLOOKUP($B187,'Tillförd energi'!$B$2:$AS$506,MATCH(P$1,'Tillförd energi'!$B$1:$AQ$1,0),FALSE)</f>
        <v>0</v>
      </c>
      <c r="Q187" s="73">
        <f>VLOOKUP($B187,'Tillförd energi'!$B$2:$AS$506,MATCH(Q$1,'Tillförd energi'!$B$1:$AQ$1,0),FALSE)</f>
        <v>4.4000000000000004</v>
      </c>
      <c r="R187" s="73">
        <f>VLOOKUP($B187,'Tillförd energi'!$B$2:$AS$506,MATCH(R$1,'Tillförd energi'!$B$1:$AQ$1,0),FALSE)</f>
        <v>0</v>
      </c>
      <c r="S187" s="73">
        <f>VLOOKUP($B187,'Tillförd energi'!$B$2:$AS$506,MATCH(S$1,'Tillförd energi'!$B$1:$AQ$1,0),FALSE)</f>
        <v>0</v>
      </c>
      <c r="T187" s="73">
        <f>VLOOKUP($B187,'Tillförd energi'!$B$2:$AS$506,MATCH(T$1,'Tillförd energi'!$B$1:$AQ$1,0),FALSE)</f>
        <v>0</v>
      </c>
      <c r="U187" s="73">
        <f>VLOOKUP($B187,'Tillförd energi'!$B$2:$AS$506,MATCH(U$1,'Tillförd energi'!$B$1:$AQ$1,0),FALSE)</f>
        <v>0</v>
      </c>
      <c r="V187" s="73">
        <f>VLOOKUP($B187,'Tillförd energi'!$B$2:$AS$506,MATCH(V$1,'Tillförd energi'!$B$1:$AQ$1,0),FALSE)</f>
        <v>0</v>
      </c>
      <c r="W187" s="73">
        <f>VLOOKUP($B187,'Tillförd energi'!$B$2:$AS$506,MATCH(W$1,'Tillförd energi'!$B$1:$AQ$1,0),FALSE)</f>
        <v>0</v>
      </c>
      <c r="X187" s="73">
        <f>VLOOKUP($B187,'Tillförd energi'!$B$2:$AS$506,MATCH(X$1,'Tillförd energi'!$B$1:$AQ$1,0),FALSE)</f>
        <v>0</v>
      </c>
      <c r="Y187" s="73">
        <f>VLOOKUP($B187,'Tillförd energi'!$B$2:$AS$506,MATCH(Y$1,'Tillförd energi'!$B$1:$AQ$1,0),FALSE)</f>
        <v>0</v>
      </c>
      <c r="Z187" s="73">
        <f>VLOOKUP($B187,'Tillförd energi'!$B$2:$AS$506,MATCH(Z$1,'Tillförd energi'!$B$1:$AQ$1,0),FALSE)</f>
        <v>0</v>
      </c>
      <c r="AA187" s="73">
        <f>VLOOKUP($B187,'Tillförd energi'!$B$2:$AS$506,MATCH(AA$1,'Tillförd energi'!$B$1:$AQ$1,0),FALSE)</f>
        <v>0</v>
      </c>
      <c r="AB187" s="73">
        <f>VLOOKUP($B187,'Tillförd energi'!$B$2:$AS$506,MATCH(AB$1,'Tillförd energi'!$B$1:$AQ$1,0),FALSE)</f>
        <v>0</v>
      </c>
      <c r="AC187" s="73">
        <f>VLOOKUP($B187,'Tillförd energi'!$B$2:$AS$506,MATCH(AC$1,'Tillförd energi'!$B$1:$AQ$1,0),FALSE)</f>
        <v>0</v>
      </c>
      <c r="AD187" s="73">
        <f>VLOOKUP($B187,'Tillförd energi'!$B$2:$AS$506,MATCH(AD$1,'Tillförd energi'!$B$1:$AQ$1,0),FALSE)</f>
        <v>0</v>
      </c>
      <c r="AF187" s="73">
        <f>VLOOKUP($B187,'Tillförd energi'!$B$2:$AS$506,MATCH(AF$1,'Tillförd energi'!$B$1:$AQ$1,0),FALSE)</f>
        <v>0</v>
      </c>
      <c r="AH187" s="73">
        <f>IFERROR(VLOOKUP(B187,Miljö!$B$1:$S$476,9,FALSE)/1,0)</f>
        <v>60.2</v>
      </c>
      <c r="AJ187" s="81" t="str">
        <f>IFERROR(VLOOKUP($B187,Miljö!$B$1:$S$500,MATCH("hjälpel exklusive kraftvärme (GWh)",Miljö!$B$1:$V$1,0),FALSE)/1,"")</f>
        <v/>
      </c>
      <c r="AK187" s="81">
        <f t="shared" si="22"/>
        <v>1.548</v>
      </c>
      <c r="AL187" s="81">
        <f>VLOOKUP($B187,'Slutlig allokering'!$B$2:$AL$462,MATCH("Hjälpel kraftvärme",'Slutlig allokering'!$B$2:$AL$2,0),FALSE)</f>
        <v>0</v>
      </c>
      <c r="AN187" s="73">
        <f t="shared" si="23"/>
        <v>4.7</v>
      </c>
      <c r="AO187" s="73">
        <f t="shared" si="24"/>
        <v>64.900000000000006</v>
      </c>
      <c r="AP187" s="73">
        <f>IF(ISERROR(1/VLOOKUP($B187,Leveranser!$B$1:$S$500,MATCH("såld värme (gwh)",Leveranser!$B$1:$S$1,0),FALSE)),"",VLOOKUP($B187,Leveranser!$B$1:$S$500,MATCH("såld värme (gwh)",Leveranser!$B$1:$S$1,0),FALSE))</f>
        <v>51.6</v>
      </c>
      <c r="AQ187" s="73">
        <f>VLOOKUP($B187,Leveranser!$B$1:$Y$500,MATCH("Totalt såld fjärrvärme till andra fjärrvärmeföretag",Leveranser!$B$1:$AA$1,0),FALSE)</f>
        <v>0</v>
      </c>
      <c r="AR187" s="73">
        <f>IF(ISERROR(1/VLOOKUP($B187,Miljö!$B$1:$S$500,MATCH("Såld mängd produktionsspecifik fjärrvärme (GWh)",Miljö!$B$1:$R$1,0),FALSE)),0,VLOOKUP($B187,Miljö!$B$1:$S$500,MATCH("Såld mängd produktionsspecifik fjärrvärme (GWh)",Miljö!$B$1:$R$1,0),FALSE))</f>
        <v>0</v>
      </c>
      <c r="AS187" s="82">
        <f t="shared" si="29"/>
        <v>0.79506933744221875</v>
      </c>
      <c r="AU187" s="73" t="str">
        <f>VLOOKUP($B187,'Miljövärden urval för publ'!$B$2:$I$486,7,FALSE)</f>
        <v>Ja</v>
      </c>
      <c r="AV187" s="73" t="str">
        <f>VLOOKUP($B187,'Miljövärden urval för publ'!$B$2:$I$486,6,FALSE)</f>
        <v>Nej</v>
      </c>
      <c r="AZ187" s="73">
        <f t="shared" si="25"/>
        <v>0</v>
      </c>
      <c r="BA187" s="73">
        <f t="shared" si="30"/>
        <v>0</v>
      </c>
      <c r="BB187" s="73">
        <f t="shared" si="26"/>
        <v>0</v>
      </c>
      <c r="BC187" s="73">
        <f t="shared" si="27"/>
        <v>4.4000000000000004</v>
      </c>
      <c r="BE187" s="73">
        <f t="shared" si="31"/>
        <v>0</v>
      </c>
      <c r="BF187" s="73">
        <f t="shared" si="32"/>
        <v>0</v>
      </c>
      <c r="BH187" s="73">
        <f t="shared" si="28"/>
        <v>4.4000000000000004</v>
      </c>
    </row>
    <row r="188" spans="1:60" ht="14.5" x14ac:dyDescent="0.35">
      <c r="A188" t="s">
        <v>226</v>
      </c>
      <c r="B188" t="s">
        <v>227</v>
      </c>
      <c r="C188" s="73">
        <f>VLOOKUP($B188,'Tillförd energi'!$B$2:$AS$506,MATCH(C$1,'Tillförd energi'!$B$1:$AQ$1,0),FALSE)</f>
        <v>0</v>
      </c>
      <c r="D188" s="73">
        <f>VLOOKUP($B188,'Tillförd energi'!$B$2:$AS$506,MATCH(D$1,'Tillförd energi'!$B$1:$AQ$1,0),FALSE)</f>
        <v>0</v>
      </c>
      <c r="E188" s="73">
        <f>VLOOKUP($B188,'Tillförd energi'!$B$2:$AS$506,MATCH(E$1,'Tillförd energi'!$B$1:$AQ$1,0),FALSE)</f>
        <v>0</v>
      </c>
      <c r="F188" s="73">
        <f>VLOOKUP($B188,'Tillförd energi'!$B$2:$AS$506,MATCH(F$1,'Tillförd energi'!$B$1:$AQ$1,0),FALSE)</f>
        <v>0</v>
      </c>
      <c r="G188" s="73">
        <f>VLOOKUP($B188,'Tillförd energi'!$B$2:$AS$506,MATCH(G$1,'Tillförd energi'!$B$1:$AQ$1,0),FALSE)</f>
        <v>0</v>
      </c>
      <c r="H188" s="73">
        <f>VLOOKUP($B188,'Tillförd energi'!$B$2:$AS$506,MATCH(H$1,'Tillförd energi'!$B$1:$AQ$1,0),FALSE)</f>
        <v>0</v>
      </c>
      <c r="I188" s="73">
        <f>VLOOKUP($B188,'Tillförd energi'!$B$2:$AS$506,MATCH(I$1,'Tillförd energi'!$B$1:$AQ$1,0),FALSE)</f>
        <v>0</v>
      </c>
      <c r="J188" s="73">
        <f>VLOOKUP($B188,'Tillförd energi'!$B$2:$AS$506,MATCH(J$1,'Tillförd energi'!$B$1:$AQ$1,0),FALSE)</f>
        <v>0</v>
      </c>
      <c r="K188" s="73">
        <f>VLOOKUP($B188,'Tillförd energi'!$B$2:$AS$506,MATCH(K$1,'Tillförd energi'!$B$1:$AQ$1,0),FALSE)</f>
        <v>0</v>
      </c>
      <c r="L188" s="73">
        <f>VLOOKUP($B188,'Tillförd energi'!$B$2:$AS$506,MATCH(L$1,'Tillförd energi'!$B$1:$AQ$1,0),FALSE)</f>
        <v>0</v>
      </c>
      <c r="M188" s="73">
        <f>VLOOKUP($B188,'Tillförd energi'!$B$2:$AS$506,MATCH(M$1,'Tillförd energi'!$B$1:$AQ$1,0),FALSE)</f>
        <v>0</v>
      </c>
      <c r="N188" s="73">
        <f>VLOOKUP($B188,'Tillförd energi'!$B$2:$AS$506,MATCH(N$1,'Tillförd energi'!$B$1:$AQ$1,0),FALSE)</f>
        <v>0</v>
      </c>
      <c r="O188" s="73">
        <f>VLOOKUP($B188,'Tillförd energi'!$B$2:$AS$506,MATCH(O$1,'Tillförd energi'!$B$1:$AQ$1,0),FALSE)</f>
        <v>0</v>
      </c>
      <c r="P188" s="73">
        <f>VLOOKUP($B188,'Tillförd energi'!$B$2:$AS$506,MATCH(P$1,'Tillförd energi'!$B$1:$AQ$1,0),FALSE)</f>
        <v>0</v>
      </c>
      <c r="Q188" s="73">
        <f>VLOOKUP($B188,'Tillförd energi'!$B$2:$AS$506,MATCH(Q$1,'Tillförd energi'!$B$1:$AQ$1,0),FALSE)</f>
        <v>0</v>
      </c>
      <c r="R188" s="73">
        <f>VLOOKUP($B188,'Tillförd energi'!$B$2:$AS$506,MATCH(R$1,'Tillförd energi'!$B$1:$AQ$1,0),FALSE)</f>
        <v>0</v>
      </c>
      <c r="S188" s="73">
        <f>VLOOKUP($B188,'Tillförd energi'!$B$2:$AS$506,MATCH(S$1,'Tillförd energi'!$B$1:$AQ$1,0),FALSE)</f>
        <v>0</v>
      </c>
      <c r="T188" s="73">
        <f>VLOOKUP($B188,'Tillförd energi'!$B$2:$AS$506,MATCH(T$1,'Tillförd energi'!$B$1:$AQ$1,0),FALSE)</f>
        <v>0</v>
      </c>
      <c r="U188" s="73">
        <f>VLOOKUP($B188,'Tillförd energi'!$B$2:$AS$506,MATCH(U$1,'Tillförd energi'!$B$1:$AQ$1,0),FALSE)</f>
        <v>0</v>
      </c>
      <c r="V188" s="73">
        <f>VLOOKUP($B188,'Tillförd energi'!$B$2:$AS$506,MATCH(V$1,'Tillförd energi'!$B$1:$AQ$1,0),FALSE)</f>
        <v>0</v>
      </c>
      <c r="W188" s="73">
        <f>VLOOKUP($B188,'Tillförd energi'!$B$2:$AS$506,MATCH(W$1,'Tillförd energi'!$B$1:$AQ$1,0),FALSE)</f>
        <v>0</v>
      </c>
      <c r="X188" s="73">
        <f>VLOOKUP($B188,'Tillförd energi'!$B$2:$AS$506,MATCH(X$1,'Tillförd energi'!$B$1:$AQ$1,0),FALSE)</f>
        <v>0</v>
      </c>
      <c r="Y188" s="73">
        <f>VLOOKUP($B188,'Tillförd energi'!$B$2:$AS$506,MATCH(Y$1,'Tillförd energi'!$B$1:$AQ$1,0),FALSE)</f>
        <v>0</v>
      </c>
      <c r="Z188" s="73">
        <f>VLOOKUP($B188,'Tillförd energi'!$B$2:$AS$506,MATCH(Z$1,'Tillförd energi'!$B$1:$AQ$1,0),FALSE)</f>
        <v>0</v>
      </c>
      <c r="AA188" s="73">
        <f>VLOOKUP($B188,'Tillförd energi'!$B$2:$AS$506,MATCH(AA$1,'Tillförd energi'!$B$1:$AQ$1,0),FALSE)</f>
        <v>0</v>
      </c>
      <c r="AB188" s="73">
        <f>VLOOKUP($B188,'Tillförd energi'!$B$2:$AS$506,MATCH(AB$1,'Tillförd energi'!$B$1:$AQ$1,0),FALSE)</f>
        <v>0</v>
      </c>
      <c r="AC188" s="73">
        <f>VLOOKUP($B188,'Tillförd energi'!$B$2:$AS$506,MATCH(AC$1,'Tillförd energi'!$B$1:$AQ$1,0),FALSE)</f>
        <v>0</v>
      </c>
      <c r="AD188" s="73">
        <f>VLOOKUP($B188,'Tillförd energi'!$B$2:$AS$506,MATCH(AD$1,'Tillförd energi'!$B$1:$AQ$1,0),FALSE)</f>
        <v>0</v>
      </c>
      <c r="AF188" s="73">
        <f>VLOOKUP($B188,'Tillförd energi'!$B$2:$AS$506,MATCH(AF$1,'Tillförd energi'!$B$1:$AQ$1,0),FALSE)</f>
        <v>0</v>
      </c>
      <c r="AH188" s="73">
        <f>IFERROR(VLOOKUP(B188,Miljö!$B$1:$S$476,9,FALSE)/1,0)</f>
        <v>0</v>
      </c>
      <c r="AJ188" s="81" t="str">
        <f>IFERROR(VLOOKUP($B188,Miljö!$B$1:$S$500,MATCH("hjälpel exklusive kraftvärme (GWh)",Miljö!$B$1:$V$1,0),FALSE)/1,"")</f>
        <v/>
      </c>
      <c r="AK188" s="81">
        <f t="shared" si="22"/>
        <v>0</v>
      </c>
      <c r="AL188" s="81">
        <f>VLOOKUP($B188,'Slutlig allokering'!$B$2:$AL$462,MATCH("Hjälpel kraftvärme",'Slutlig allokering'!$B$2:$AL$2,0),FALSE)</f>
        <v>0</v>
      </c>
      <c r="AN188" s="73">
        <f t="shared" si="23"/>
        <v>0</v>
      </c>
      <c r="AO188" s="73">
        <f t="shared" si="24"/>
        <v>0</v>
      </c>
      <c r="AP188" s="73" t="str">
        <f>IF(ISERROR(1/VLOOKUP($B188,Leveranser!$B$1:$S$500,MATCH("såld värme (gwh)",Leveranser!$B$1:$S$1,0),FALSE)),"",VLOOKUP($B188,Leveranser!$B$1:$S$500,MATCH("såld värme (gwh)",Leveranser!$B$1:$S$1,0),FALSE))</f>
        <v/>
      </c>
      <c r="AQ188" s="73">
        <f>VLOOKUP($B188,Leveranser!$B$1:$Y$500,MATCH("Totalt såld fjärrvärme till andra fjärrvärmeföretag",Leveranser!$B$1:$AA$1,0),FALSE)</f>
        <v>0</v>
      </c>
      <c r="AR188" s="73">
        <f>IF(ISERROR(1/VLOOKUP($B188,Miljö!$B$1:$S$500,MATCH("Såld mängd produktionsspecifik fjärrvärme (GWh)",Miljö!$B$1:$R$1,0),FALSE)),0,VLOOKUP($B188,Miljö!$B$1:$S$500,MATCH("Såld mängd produktionsspecifik fjärrvärme (GWh)",Miljö!$B$1:$R$1,0),FALSE))</f>
        <v>0</v>
      </c>
      <c r="AS188" s="82" t="str">
        <f t="shared" si="29"/>
        <v/>
      </c>
      <c r="AU188" s="73" t="str">
        <f>VLOOKUP($B188,'Miljövärden urval för publ'!$B$2:$I$486,7,FALSE)</f>
        <v>Nej</v>
      </c>
      <c r="AV188" s="73" t="str">
        <f>VLOOKUP($B188,'Miljövärden urval för publ'!$B$2:$I$486,6,FALSE)</f>
        <v>Nej</v>
      </c>
      <c r="AZ188" s="73">
        <f t="shared" si="25"/>
        <v>0</v>
      </c>
      <c r="BA188" s="73">
        <f t="shared" si="30"/>
        <v>0</v>
      </c>
      <c r="BB188" s="73">
        <f t="shared" si="26"/>
        <v>0</v>
      </c>
      <c r="BC188" s="73">
        <f t="shared" si="27"/>
        <v>0</v>
      </c>
      <c r="BE188" s="73">
        <f t="shared" si="31"/>
        <v>0</v>
      </c>
      <c r="BF188" s="73">
        <f t="shared" si="32"/>
        <v>0</v>
      </c>
      <c r="BH188" s="73">
        <f t="shared" si="28"/>
        <v>0</v>
      </c>
    </row>
    <row r="189" spans="1:60" ht="14.5" x14ac:dyDescent="0.35">
      <c r="A189" t="s">
        <v>226</v>
      </c>
      <c r="B189" t="s">
        <v>228</v>
      </c>
      <c r="C189" s="73">
        <f>VLOOKUP($B189,'Tillförd energi'!$B$2:$AS$506,MATCH(C$1,'Tillförd energi'!$B$1:$AQ$1,0),FALSE)</f>
        <v>0</v>
      </c>
      <c r="D189" s="73">
        <f>VLOOKUP($B189,'Tillförd energi'!$B$2:$AS$506,MATCH(D$1,'Tillförd energi'!$B$1:$AQ$1,0),FALSE)</f>
        <v>2</v>
      </c>
      <c r="E189" s="73">
        <f>VLOOKUP($B189,'Tillförd energi'!$B$2:$AS$506,MATCH(E$1,'Tillförd energi'!$B$1:$AQ$1,0),FALSE)</f>
        <v>0</v>
      </c>
      <c r="F189" s="73">
        <f>VLOOKUP($B189,'Tillförd energi'!$B$2:$AS$506,MATCH(F$1,'Tillförd energi'!$B$1:$AQ$1,0),FALSE)</f>
        <v>0</v>
      </c>
      <c r="G189" s="73">
        <f>VLOOKUP($B189,'Tillförd energi'!$B$2:$AS$506,MATCH(G$1,'Tillförd energi'!$B$1:$AQ$1,0),FALSE)</f>
        <v>0</v>
      </c>
      <c r="H189" s="73">
        <f>VLOOKUP($B189,'Tillförd energi'!$B$2:$AS$506,MATCH(H$1,'Tillförd energi'!$B$1:$AQ$1,0),FALSE)</f>
        <v>0</v>
      </c>
      <c r="I189" s="73">
        <f>VLOOKUP($B189,'Tillförd energi'!$B$2:$AS$506,MATCH(I$1,'Tillförd energi'!$B$1:$AQ$1,0),FALSE)</f>
        <v>0</v>
      </c>
      <c r="J189" s="73">
        <f>VLOOKUP($B189,'Tillförd energi'!$B$2:$AS$506,MATCH(J$1,'Tillförd energi'!$B$1:$AQ$1,0),FALSE)</f>
        <v>0</v>
      </c>
      <c r="K189" s="73">
        <f>VLOOKUP($B189,'Tillförd energi'!$B$2:$AS$506,MATCH(K$1,'Tillförd energi'!$B$1:$AQ$1,0),FALSE)</f>
        <v>0</v>
      </c>
      <c r="L189" s="73">
        <f>VLOOKUP($B189,'Tillförd energi'!$B$2:$AS$506,MATCH(L$1,'Tillförd energi'!$B$1:$AQ$1,0),FALSE)</f>
        <v>11.803800000000001</v>
      </c>
      <c r="M189" s="73">
        <f>VLOOKUP($B189,'Tillförd energi'!$B$2:$AS$506,MATCH(M$1,'Tillförd energi'!$B$1:$AQ$1,0),FALSE)</f>
        <v>13.6038</v>
      </c>
      <c r="N189" s="73">
        <f>VLOOKUP($B189,'Tillförd energi'!$B$2:$AS$506,MATCH(N$1,'Tillförd energi'!$B$1:$AQ$1,0),FALSE)</f>
        <v>11.803800000000001</v>
      </c>
      <c r="O189" s="73">
        <f>VLOOKUP($B189,'Tillförd energi'!$B$2:$AS$506,MATCH(O$1,'Tillförd energi'!$B$1:$AQ$1,0),FALSE)</f>
        <v>21.8749</v>
      </c>
      <c r="P189" s="73">
        <f>VLOOKUP($B189,'Tillförd energi'!$B$2:$AS$506,MATCH(P$1,'Tillförd energi'!$B$1:$AQ$1,0),FALSE)</f>
        <v>0</v>
      </c>
      <c r="Q189" s="73">
        <f>VLOOKUP($B189,'Tillförd energi'!$B$2:$AS$506,MATCH(Q$1,'Tillförd energi'!$B$1:$AQ$1,0),FALSE)</f>
        <v>0</v>
      </c>
      <c r="R189" s="73">
        <f>VLOOKUP($B189,'Tillförd energi'!$B$2:$AS$506,MATCH(R$1,'Tillförd energi'!$B$1:$AQ$1,0),FALSE)</f>
        <v>0</v>
      </c>
      <c r="S189" s="73">
        <f>VLOOKUP($B189,'Tillförd energi'!$B$2:$AS$506,MATCH(S$1,'Tillförd energi'!$B$1:$AQ$1,0),FALSE)</f>
        <v>0</v>
      </c>
      <c r="T189" s="73">
        <f>VLOOKUP($B189,'Tillförd energi'!$B$2:$AS$506,MATCH(T$1,'Tillförd energi'!$B$1:$AQ$1,0),FALSE)</f>
        <v>0</v>
      </c>
      <c r="U189" s="73">
        <f>VLOOKUP($B189,'Tillförd energi'!$B$2:$AS$506,MATCH(U$1,'Tillförd energi'!$B$1:$AQ$1,0),FALSE)</f>
        <v>0</v>
      </c>
      <c r="V189" s="73">
        <f>VLOOKUP($B189,'Tillförd energi'!$B$2:$AS$506,MATCH(V$1,'Tillförd energi'!$B$1:$AQ$1,0),FALSE)</f>
        <v>0</v>
      </c>
      <c r="W189" s="73">
        <f>VLOOKUP($B189,'Tillförd energi'!$B$2:$AS$506,MATCH(W$1,'Tillförd energi'!$B$1:$AQ$1,0),FALSE)</f>
        <v>0</v>
      </c>
      <c r="X189" s="73">
        <f>VLOOKUP($B189,'Tillförd energi'!$B$2:$AS$506,MATCH(X$1,'Tillförd energi'!$B$1:$AQ$1,0),FALSE)</f>
        <v>0</v>
      </c>
      <c r="Y189" s="73">
        <f>VLOOKUP($B189,'Tillförd energi'!$B$2:$AS$506,MATCH(Y$1,'Tillförd energi'!$B$1:$AQ$1,0),FALSE)</f>
        <v>0</v>
      </c>
      <c r="Z189" s="73">
        <f>VLOOKUP($B189,'Tillförd energi'!$B$2:$AS$506,MATCH(Z$1,'Tillförd energi'!$B$1:$AQ$1,0),FALSE)</f>
        <v>0</v>
      </c>
      <c r="AA189" s="73">
        <f>VLOOKUP($B189,'Tillförd energi'!$B$2:$AS$506,MATCH(AA$1,'Tillförd energi'!$B$1:$AQ$1,0),FALSE)</f>
        <v>0</v>
      </c>
      <c r="AB189" s="73">
        <f>VLOOKUP($B189,'Tillförd energi'!$B$2:$AS$506,MATCH(AB$1,'Tillförd energi'!$B$1:$AQ$1,0),FALSE)</f>
        <v>7.8</v>
      </c>
      <c r="AC189" s="73">
        <f>VLOOKUP($B189,'Tillförd energi'!$B$2:$AS$506,MATCH(AC$1,'Tillförd energi'!$B$1:$AQ$1,0),FALSE)</f>
        <v>0</v>
      </c>
      <c r="AD189" s="73">
        <f>VLOOKUP($B189,'Tillförd energi'!$B$2:$AS$506,MATCH(AD$1,'Tillförd energi'!$B$1:$AQ$1,0),FALSE)</f>
        <v>0</v>
      </c>
      <c r="AF189" s="73">
        <f>VLOOKUP($B189,'Tillförd energi'!$B$2:$AS$506,MATCH(AF$1,'Tillförd energi'!$B$1:$AQ$1,0),FALSE)</f>
        <v>2.5</v>
      </c>
      <c r="AH189" s="73">
        <f>IFERROR(VLOOKUP(B189,Miljö!$B$1:$S$476,9,FALSE)/1,0)</f>
        <v>0</v>
      </c>
      <c r="AJ189" s="81" t="str">
        <f>IFERROR(VLOOKUP($B189,Miljö!$B$1:$S$500,MATCH("hjälpel exklusive kraftvärme (GWh)",Miljö!$B$1:$V$1,0),FALSE)/1,"")</f>
        <v/>
      </c>
      <c r="AK189" s="81">
        <f t="shared" si="22"/>
        <v>1.8539999999999999</v>
      </c>
      <c r="AL189" s="81">
        <f>VLOOKUP($B189,'Slutlig allokering'!$B$2:$AL$462,MATCH("Hjälpel kraftvärme",'Slutlig allokering'!$B$2:$AL$2,0),FALSE)</f>
        <v>1.6811100000000001</v>
      </c>
      <c r="AN189" s="73">
        <f t="shared" si="23"/>
        <v>71.386300000000006</v>
      </c>
      <c r="AO189" s="73">
        <f t="shared" si="24"/>
        <v>71.386300000000006</v>
      </c>
      <c r="AP189" s="73">
        <f>IF(ISERROR(1/VLOOKUP($B189,Leveranser!$B$1:$S$500,MATCH("såld värme (gwh)",Leveranser!$B$1:$S$1,0),FALSE)),"",VLOOKUP($B189,Leveranser!$B$1:$S$500,MATCH("såld värme (gwh)",Leveranser!$B$1:$S$1,0),FALSE))</f>
        <v>61.8</v>
      </c>
      <c r="AQ189" s="73">
        <f>VLOOKUP($B189,Leveranser!$B$1:$Y$500,MATCH("Totalt såld fjärrvärme till andra fjärrvärmeföretag",Leveranser!$B$1:$AA$1,0),FALSE)</f>
        <v>0</v>
      </c>
      <c r="AR189" s="73">
        <f>IF(ISERROR(1/VLOOKUP($B189,Miljö!$B$1:$S$500,MATCH("Såld mängd produktionsspecifik fjärrvärme (GWh)",Miljö!$B$1:$R$1,0),FALSE)),0,VLOOKUP($B189,Miljö!$B$1:$S$500,MATCH("Såld mängd produktionsspecifik fjärrvärme (GWh)",Miljö!$B$1:$R$1,0),FALSE))</f>
        <v>0</v>
      </c>
      <c r="AS189" s="82">
        <f t="shared" si="29"/>
        <v>0.8657123285560393</v>
      </c>
      <c r="AU189" s="73" t="str">
        <f>VLOOKUP($B189,'Miljövärden urval för publ'!$B$2:$I$486,7,FALSE)</f>
        <v>Ja</v>
      </c>
      <c r="AV189" s="73" t="str">
        <f>VLOOKUP($B189,'Miljövärden urval för publ'!$B$2:$I$486,6,FALSE)</f>
        <v>Ja</v>
      </c>
      <c r="AZ189" s="73">
        <f t="shared" si="25"/>
        <v>2.5</v>
      </c>
      <c r="BA189" s="73">
        <f t="shared" si="30"/>
        <v>0</v>
      </c>
      <c r="BB189" s="73">
        <f t="shared" si="26"/>
        <v>59.086300000000008</v>
      </c>
      <c r="BC189" s="73">
        <f t="shared" si="27"/>
        <v>0</v>
      </c>
      <c r="BE189" s="73">
        <f t="shared" si="31"/>
        <v>0</v>
      </c>
      <c r="BF189" s="73">
        <f t="shared" si="32"/>
        <v>0</v>
      </c>
      <c r="BH189" s="73">
        <f t="shared" si="28"/>
        <v>59.086300000000008</v>
      </c>
    </row>
    <row r="190" spans="1:60" ht="14.5" x14ac:dyDescent="0.35">
      <c r="A190" t="s">
        <v>226</v>
      </c>
      <c r="B190" t="s">
        <v>229</v>
      </c>
      <c r="C190" s="73">
        <f>VLOOKUP($B190,'Tillförd energi'!$B$2:$AS$506,MATCH(C$1,'Tillförd energi'!$B$1:$AQ$1,0),FALSE)</f>
        <v>0</v>
      </c>
      <c r="D190" s="73">
        <f>VLOOKUP($B190,'Tillförd energi'!$B$2:$AS$506,MATCH(D$1,'Tillförd energi'!$B$1:$AQ$1,0),FALSE)</f>
        <v>0.38800000000000001</v>
      </c>
      <c r="E190" s="73">
        <f>VLOOKUP($B190,'Tillförd energi'!$B$2:$AS$506,MATCH(E$1,'Tillförd energi'!$B$1:$AQ$1,0),FALSE)</f>
        <v>0</v>
      </c>
      <c r="F190" s="73">
        <f>VLOOKUP($B190,'Tillförd energi'!$B$2:$AS$506,MATCH(F$1,'Tillförd energi'!$B$1:$AQ$1,0),FALSE)</f>
        <v>0</v>
      </c>
      <c r="G190" s="73">
        <f>VLOOKUP($B190,'Tillförd energi'!$B$2:$AS$506,MATCH(G$1,'Tillförd energi'!$B$1:$AQ$1,0),FALSE)</f>
        <v>0</v>
      </c>
      <c r="H190" s="73">
        <f>VLOOKUP($B190,'Tillförd energi'!$B$2:$AS$506,MATCH(H$1,'Tillförd energi'!$B$1:$AQ$1,0),FALSE)</f>
        <v>0</v>
      </c>
      <c r="I190" s="73">
        <f>VLOOKUP($B190,'Tillförd energi'!$B$2:$AS$506,MATCH(I$1,'Tillförd energi'!$B$1:$AQ$1,0),FALSE)</f>
        <v>0</v>
      </c>
      <c r="J190" s="73">
        <f>VLOOKUP($B190,'Tillförd energi'!$B$2:$AS$506,MATCH(J$1,'Tillförd energi'!$B$1:$AQ$1,0),FALSE)</f>
        <v>0</v>
      </c>
      <c r="K190" s="73">
        <f>VLOOKUP($B190,'Tillförd energi'!$B$2:$AS$506,MATCH(K$1,'Tillförd energi'!$B$1:$AQ$1,0),FALSE)</f>
        <v>0</v>
      </c>
      <c r="L190" s="73">
        <f>VLOOKUP($B190,'Tillförd energi'!$B$2:$AS$506,MATCH(L$1,'Tillförd energi'!$B$1:$AQ$1,0),FALSE)</f>
        <v>0</v>
      </c>
      <c r="M190" s="73">
        <f>VLOOKUP($B190,'Tillförd energi'!$B$2:$AS$506,MATCH(M$1,'Tillförd energi'!$B$1:$AQ$1,0),FALSE)</f>
        <v>0</v>
      </c>
      <c r="N190" s="73">
        <f>VLOOKUP($B190,'Tillförd energi'!$B$2:$AS$506,MATCH(N$1,'Tillförd energi'!$B$1:$AQ$1,0),FALSE)</f>
        <v>0</v>
      </c>
      <c r="O190" s="73">
        <f>VLOOKUP($B190,'Tillförd energi'!$B$2:$AS$506,MATCH(O$1,'Tillförd energi'!$B$1:$AQ$1,0),FALSE)</f>
        <v>6.4850000000000003</v>
      </c>
      <c r="P190" s="73">
        <f>VLOOKUP($B190,'Tillförd energi'!$B$2:$AS$506,MATCH(P$1,'Tillförd energi'!$B$1:$AQ$1,0),FALSE)</f>
        <v>0</v>
      </c>
      <c r="Q190" s="73">
        <f>VLOOKUP($B190,'Tillförd energi'!$B$2:$AS$506,MATCH(Q$1,'Tillförd energi'!$B$1:$AQ$1,0),FALSE)</f>
        <v>0</v>
      </c>
      <c r="R190" s="73">
        <f>VLOOKUP($B190,'Tillförd energi'!$B$2:$AS$506,MATCH(R$1,'Tillförd energi'!$B$1:$AQ$1,0),FALSE)</f>
        <v>0</v>
      </c>
      <c r="S190" s="73">
        <f>VLOOKUP($B190,'Tillförd energi'!$B$2:$AS$506,MATCH(S$1,'Tillförd energi'!$B$1:$AQ$1,0),FALSE)</f>
        <v>0</v>
      </c>
      <c r="T190" s="73">
        <f>VLOOKUP($B190,'Tillförd energi'!$B$2:$AS$506,MATCH(T$1,'Tillförd energi'!$B$1:$AQ$1,0),FALSE)</f>
        <v>0</v>
      </c>
      <c r="U190" s="73">
        <f>VLOOKUP($B190,'Tillförd energi'!$B$2:$AS$506,MATCH(U$1,'Tillförd energi'!$B$1:$AQ$1,0),FALSE)</f>
        <v>0</v>
      </c>
      <c r="V190" s="73">
        <f>VLOOKUP($B190,'Tillförd energi'!$B$2:$AS$506,MATCH(V$1,'Tillförd energi'!$B$1:$AQ$1,0),FALSE)</f>
        <v>0</v>
      </c>
      <c r="W190" s="73">
        <f>VLOOKUP($B190,'Tillförd energi'!$B$2:$AS$506,MATCH(W$1,'Tillförd energi'!$B$1:$AQ$1,0),FALSE)</f>
        <v>0</v>
      </c>
      <c r="X190" s="73">
        <f>VLOOKUP($B190,'Tillförd energi'!$B$2:$AS$506,MATCH(X$1,'Tillförd energi'!$B$1:$AQ$1,0),FALSE)</f>
        <v>0</v>
      </c>
      <c r="Y190" s="73">
        <f>VLOOKUP($B190,'Tillförd energi'!$B$2:$AS$506,MATCH(Y$1,'Tillförd energi'!$B$1:$AQ$1,0),FALSE)</f>
        <v>0</v>
      </c>
      <c r="Z190" s="73">
        <f>VLOOKUP($B190,'Tillförd energi'!$B$2:$AS$506,MATCH(Z$1,'Tillförd energi'!$B$1:$AQ$1,0),FALSE)</f>
        <v>0</v>
      </c>
      <c r="AA190" s="73">
        <f>VLOOKUP($B190,'Tillförd energi'!$B$2:$AS$506,MATCH(AA$1,'Tillförd energi'!$B$1:$AQ$1,0),FALSE)</f>
        <v>0</v>
      </c>
      <c r="AB190" s="73">
        <f>VLOOKUP($B190,'Tillförd energi'!$B$2:$AS$506,MATCH(AB$1,'Tillförd energi'!$B$1:$AQ$1,0),FALSE)</f>
        <v>0</v>
      </c>
      <c r="AC190" s="73">
        <f>VLOOKUP($B190,'Tillförd energi'!$B$2:$AS$506,MATCH(AC$1,'Tillförd energi'!$B$1:$AQ$1,0),FALSE)</f>
        <v>0</v>
      </c>
      <c r="AD190" s="73">
        <f>VLOOKUP($B190,'Tillförd energi'!$B$2:$AS$506,MATCH(AD$1,'Tillförd energi'!$B$1:$AQ$1,0),FALSE)</f>
        <v>0</v>
      </c>
      <c r="AF190" s="73">
        <f>VLOOKUP($B190,'Tillförd energi'!$B$2:$AS$506,MATCH(AF$1,'Tillförd energi'!$B$1:$AQ$1,0),FALSE)</f>
        <v>0.18731999999999999</v>
      </c>
      <c r="AH190" s="73">
        <f>IFERROR(VLOOKUP(B190,Miljö!$B$1:$S$476,9,FALSE)/1,0)</f>
        <v>0</v>
      </c>
      <c r="AJ190" s="81" t="str">
        <f>IFERROR(VLOOKUP($B190,Miljö!$B$1:$S$500,MATCH("hjälpel exklusive kraftvärme (GWh)",Miljö!$B$1:$V$1,0),FALSE)/1,"")</f>
        <v/>
      </c>
      <c r="AK190" s="81">
        <f t="shared" si="22"/>
        <v>0.18731999999999999</v>
      </c>
      <c r="AL190" s="81">
        <f>VLOOKUP($B190,'Slutlig allokering'!$B$2:$AL$462,MATCH("Hjälpel kraftvärme",'Slutlig allokering'!$B$2:$AL$2,0),FALSE)</f>
        <v>0</v>
      </c>
      <c r="AN190" s="73">
        <f t="shared" si="23"/>
        <v>7.0603199999999999</v>
      </c>
      <c r="AO190" s="73">
        <f t="shared" si="24"/>
        <v>7.0603199999999999</v>
      </c>
      <c r="AP190" s="73">
        <f>IF(ISERROR(1/VLOOKUP($B190,Leveranser!$B$1:$S$500,MATCH("såld värme (gwh)",Leveranser!$B$1:$S$1,0),FALSE)),"",VLOOKUP($B190,Leveranser!$B$1:$S$500,MATCH("såld värme (gwh)",Leveranser!$B$1:$S$1,0),FALSE))</f>
        <v>6.2439999999999998</v>
      </c>
      <c r="AQ190" s="73">
        <f>VLOOKUP($B190,Leveranser!$B$1:$Y$500,MATCH("Totalt såld fjärrvärme till andra fjärrvärmeföretag",Leveranser!$B$1:$AA$1,0),FALSE)</f>
        <v>0</v>
      </c>
      <c r="AR190" s="73">
        <f>IF(ISERROR(1/VLOOKUP($B190,Miljö!$B$1:$S$500,MATCH("Såld mängd produktionsspecifik fjärrvärme (GWh)",Miljö!$B$1:$R$1,0),FALSE)),0,VLOOKUP($B190,Miljö!$B$1:$S$500,MATCH("Såld mängd produktionsspecifik fjärrvärme (GWh)",Miljö!$B$1:$R$1,0),FALSE))</f>
        <v>0</v>
      </c>
      <c r="AS190" s="82">
        <f t="shared" si="29"/>
        <v>0.88437917828087109</v>
      </c>
      <c r="AU190" s="73" t="str">
        <f>VLOOKUP($B190,'Miljövärden urval för publ'!$B$2:$I$486,7,FALSE)</f>
        <v>Ja</v>
      </c>
      <c r="AV190" s="73" t="str">
        <f>VLOOKUP($B190,'Miljövärden urval för publ'!$B$2:$I$486,6,FALSE)</f>
        <v>Ja</v>
      </c>
      <c r="AZ190" s="73">
        <f t="shared" si="25"/>
        <v>0.18731999999999999</v>
      </c>
      <c r="BA190" s="73">
        <f t="shared" si="30"/>
        <v>0</v>
      </c>
      <c r="BB190" s="73">
        <f t="shared" si="26"/>
        <v>6.4850000000000003</v>
      </c>
      <c r="BC190" s="73">
        <f t="shared" si="27"/>
        <v>0</v>
      </c>
      <c r="BE190" s="73">
        <f t="shared" si="31"/>
        <v>0</v>
      </c>
      <c r="BF190" s="73">
        <f t="shared" si="32"/>
        <v>0</v>
      </c>
      <c r="BH190" s="73">
        <f t="shared" si="28"/>
        <v>6.4850000000000003</v>
      </c>
    </row>
    <row r="191" spans="1:60" ht="14.5" x14ac:dyDescent="0.35">
      <c r="A191" t="s">
        <v>226</v>
      </c>
      <c r="B191" t="s">
        <v>230</v>
      </c>
      <c r="C191" s="73">
        <f>VLOOKUP($B191,'Tillförd energi'!$B$2:$AS$506,MATCH(C$1,'Tillförd energi'!$B$1:$AQ$1,0),FALSE)</f>
        <v>0</v>
      </c>
      <c r="D191" s="73">
        <f>VLOOKUP($B191,'Tillförd energi'!$B$2:$AS$506,MATCH(D$1,'Tillförd energi'!$B$1:$AQ$1,0),FALSE)</f>
        <v>0.36499999999999999</v>
      </c>
      <c r="E191" s="73">
        <f>VLOOKUP($B191,'Tillförd energi'!$B$2:$AS$506,MATCH(E$1,'Tillförd energi'!$B$1:$AQ$1,0),FALSE)</f>
        <v>0</v>
      </c>
      <c r="F191" s="73">
        <f>VLOOKUP($B191,'Tillförd energi'!$B$2:$AS$506,MATCH(F$1,'Tillförd energi'!$B$1:$AQ$1,0),FALSE)</f>
        <v>0</v>
      </c>
      <c r="G191" s="73">
        <f>VLOOKUP($B191,'Tillförd energi'!$B$2:$AS$506,MATCH(G$1,'Tillförd energi'!$B$1:$AQ$1,0),FALSE)</f>
        <v>0</v>
      </c>
      <c r="H191" s="73">
        <f>VLOOKUP($B191,'Tillförd energi'!$B$2:$AS$506,MATCH(H$1,'Tillförd energi'!$B$1:$AQ$1,0),FALSE)</f>
        <v>0</v>
      </c>
      <c r="I191" s="73">
        <f>VLOOKUP($B191,'Tillförd energi'!$B$2:$AS$506,MATCH(I$1,'Tillförd energi'!$B$1:$AQ$1,0),FALSE)</f>
        <v>0</v>
      </c>
      <c r="J191" s="73">
        <f>VLOOKUP($B191,'Tillförd energi'!$B$2:$AS$506,MATCH(J$1,'Tillförd energi'!$B$1:$AQ$1,0),FALSE)</f>
        <v>0</v>
      </c>
      <c r="K191" s="73">
        <f>VLOOKUP($B191,'Tillförd energi'!$B$2:$AS$506,MATCH(K$1,'Tillförd energi'!$B$1:$AQ$1,0),FALSE)</f>
        <v>0</v>
      </c>
      <c r="L191" s="73">
        <f>VLOOKUP($B191,'Tillförd energi'!$B$2:$AS$506,MATCH(L$1,'Tillförd energi'!$B$1:$AQ$1,0),FALSE)</f>
        <v>0</v>
      </c>
      <c r="M191" s="73">
        <f>VLOOKUP($B191,'Tillförd energi'!$B$2:$AS$506,MATCH(M$1,'Tillförd energi'!$B$1:$AQ$1,0),FALSE)</f>
        <v>0</v>
      </c>
      <c r="N191" s="73">
        <f>VLOOKUP($B191,'Tillförd energi'!$B$2:$AS$506,MATCH(N$1,'Tillförd energi'!$B$1:$AQ$1,0),FALSE)</f>
        <v>0</v>
      </c>
      <c r="O191" s="73">
        <f>VLOOKUP($B191,'Tillförd energi'!$B$2:$AS$506,MATCH(O$1,'Tillförd energi'!$B$1:$AQ$1,0),FALSE)</f>
        <v>2.52</v>
      </c>
      <c r="P191" s="73">
        <f>VLOOKUP($B191,'Tillförd energi'!$B$2:$AS$506,MATCH(P$1,'Tillförd energi'!$B$1:$AQ$1,0),FALSE)</f>
        <v>0</v>
      </c>
      <c r="Q191" s="73">
        <f>VLOOKUP($B191,'Tillförd energi'!$B$2:$AS$506,MATCH(Q$1,'Tillförd energi'!$B$1:$AQ$1,0),FALSE)</f>
        <v>0</v>
      </c>
      <c r="R191" s="73">
        <f>VLOOKUP($B191,'Tillförd energi'!$B$2:$AS$506,MATCH(R$1,'Tillförd energi'!$B$1:$AQ$1,0),FALSE)</f>
        <v>0</v>
      </c>
      <c r="S191" s="73">
        <f>VLOOKUP($B191,'Tillförd energi'!$B$2:$AS$506,MATCH(S$1,'Tillförd energi'!$B$1:$AQ$1,0),FALSE)</f>
        <v>0</v>
      </c>
      <c r="T191" s="73">
        <f>VLOOKUP($B191,'Tillförd energi'!$B$2:$AS$506,MATCH(T$1,'Tillförd energi'!$B$1:$AQ$1,0),FALSE)</f>
        <v>0</v>
      </c>
      <c r="U191" s="73">
        <f>VLOOKUP($B191,'Tillförd energi'!$B$2:$AS$506,MATCH(U$1,'Tillförd energi'!$B$1:$AQ$1,0),FALSE)</f>
        <v>0</v>
      </c>
      <c r="V191" s="73">
        <f>VLOOKUP($B191,'Tillförd energi'!$B$2:$AS$506,MATCH(V$1,'Tillförd energi'!$B$1:$AQ$1,0),FALSE)</f>
        <v>0</v>
      </c>
      <c r="W191" s="73">
        <f>VLOOKUP($B191,'Tillförd energi'!$B$2:$AS$506,MATCH(W$1,'Tillförd energi'!$B$1:$AQ$1,0),FALSE)</f>
        <v>0</v>
      </c>
      <c r="X191" s="73">
        <f>VLOOKUP($B191,'Tillförd energi'!$B$2:$AS$506,MATCH(X$1,'Tillförd energi'!$B$1:$AQ$1,0),FALSE)</f>
        <v>0</v>
      </c>
      <c r="Y191" s="73">
        <f>VLOOKUP($B191,'Tillförd energi'!$B$2:$AS$506,MATCH(Y$1,'Tillförd energi'!$B$1:$AQ$1,0),FALSE)</f>
        <v>0</v>
      </c>
      <c r="Z191" s="73">
        <f>VLOOKUP($B191,'Tillförd energi'!$B$2:$AS$506,MATCH(Z$1,'Tillförd energi'!$B$1:$AQ$1,0),FALSE)</f>
        <v>0</v>
      </c>
      <c r="AA191" s="73">
        <f>VLOOKUP($B191,'Tillförd energi'!$B$2:$AS$506,MATCH(AA$1,'Tillförd energi'!$B$1:$AQ$1,0),FALSE)</f>
        <v>0</v>
      </c>
      <c r="AB191" s="73">
        <f>VLOOKUP($B191,'Tillförd energi'!$B$2:$AS$506,MATCH(AB$1,'Tillförd energi'!$B$1:$AQ$1,0),FALSE)</f>
        <v>0</v>
      </c>
      <c r="AC191" s="73">
        <f>VLOOKUP($B191,'Tillförd energi'!$B$2:$AS$506,MATCH(AC$1,'Tillförd energi'!$B$1:$AQ$1,0),FALSE)</f>
        <v>0.107</v>
      </c>
      <c r="AD191" s="73">
        <f>VLOOKUP($B191,'Tillförd energi'!$B$2:$AS$506,MATCH(AD$1,'Tillförd energi'!$B$1:$AQ$1,0),FALSE)</f>
        <v>0</v>
      </c>
      <c r="AF191" s="73">
        <f>VLOOKUP($B191,'Tillförd energi'!$B$2:$AS$506,MATCH(AF$1,'Tillförd energi'!$B$1:$AQ$1,0),FALSE)</f>
        <v>7.4520000000000003E-2</v>
      </c>
      <c r="AH191" s="73">
        <f>IFERROR(VLOOKUP(B191,Miljö!$B$1:$S$476,9,FALSE)/1,0)</f>
        <v>0</v>
      </c>
      <c r="AJ191" s="81" t="str">
        <f>IFERROR(VLOOKUP($B191,Miljö!$B$1:$S$500,MATCH("hjälpel exklusive kraftvärme (GWh)",Miljö!$B$1:$V$1,0),FALSE)/1,"")</f>
        <v/>
      </c>
      <c r="AK191" s="81">
        <f t="shared" si="22"/>
        <v>7.4520000000000003E-2</v>
      </c>
      <c r="AL191" s="81">
        <f>VLOOKUP($B191,'Slutlig allokering'!$B$2:$AL$462,MATCH("Hjälpel kraftvärme",'Slutlig allokering'!$B$2:$AL$2,0),FALSE)</f>
        <v>0</v>
      </c>
      <c r="AN191" s="73">
        <f t="shared" si="23"/>
        <v>3.0665200000000001</v>
      </c>
      <c r="AO191" s="73">
        <f t="shared" si="24"/>
        <v>3.0665200000000001</v>
      </c>
      <c r="AP191" s="73">
        <f>IF(ISERROR(1/VLOOKUP($B191,Leveranser!$B$1:$S$500,MATCH("såld värme (gwh)",Leveranser!$B$1:$S$1,0),FALSE)),"",VLOOKUP($B191,Leveranser!$B$1:$S$500,MATCH("såld värme (gwh)",Leveranser!$B$1:$S$1,0),FALSE))</f>
        <v>2.484</v>
      </c>
      <c r="AQ191" s="73">
        <f>VLOOKUP($B191,Leveranser!$B$1:$Y$500,MATCH("Totalt såld fjärrvärme till andra fjärrvärmeföretag",Leveranser!$B$1:$AA$1,0),FALSE)</f>
        <v>0</v>
      </c>
      <c r="AR191" s="73">
        <f>IF(ISERROR(1/VLOOKUP($B191,Miljö!$B$1:$S$500,MATCH("Såld mängd produktionsspecifik fjärrvärme (GWh)",Miljö!$B$1:$R$1,0),FALSE)),0,VLOOKUP($B191,Miljö!$B$1:$S$500,MATCH("Såld mängd produktionsspecifik fjärrvärme (GWh)",Miljö!$B$1:$R$1,0),FALSE))</f>
        <v>0</v>
      </c>
      <c r="AS191" s="82">
        <f t="shared" si="29"/>
        <v>0.81003874098326434</v>
      </c>
      <c r="AU191" s="73" t="str">
        <f>VLOOKUP($B191,'Miljövärden urval för publ'!$B$2:$I$486,7,FALSE)</f>
        <v>Ja</v>
      </c>
      <c r="AV191" s="73" t="str">
        <f>VLOOKUP($B191,'Miljövärden urval för publ'!$B$2:$I$486,6,FALSE)</f>
        <v>Ja</v>
      </c>
      <c r="AZ191" s="73">
        <f t="shared" si="25"/>
        <v>7.4520000000000003E-2</v>
      </c>
      <c r="BA191" s="73">
        <f t="shared" si="30"/>
        <v>0</v>
      </c>
      <c r="BB191" s="73">
        <f t="shared" si="26"/>
        <v>2.52</v>
      </c>
      <c r="BC191" s="73">
        <f t="shared" si="27"/>
        <v>0</v>
      </c>
      <c r="BE191" s="73">
        <f t="shared" si="31"/>
        <v>0</v>
      </c>
      <c r="BF191" s="73">
        <f t="shared" si="32"/>
        <v>0</v>
      </c>
      <c r="BH191" s="73">
        <f t="shared" si="28"/>
        <v>2.52</v>
      </c>
    </row>
    <row r="192" spans="1:60" ht="14.5" x14ac:dyDescent="0.35">
      <c r="A192" t="s">
        <v>226</v>
      </c>
      <c r="B192" t="s">
        <v>231</v>
      </c>
      <c r="C192" s="73">
        <f>VLOOKUP($B192,'Tillförd energi'!$B$2:$AS$506,MATCH(C$1,'Tillförd energi'!$B$1:$AQ$1,0),FALSE)</f>
        <v>0</v>
      </c>
      <c r="D192" s="73">
        <f>VLOOKUP($B192,'Tillförd energi'!$B$2:$AS$506,MATCH(D$1,'Tillförd energi'!$B$1:$AQ$1,0),FALSE)</f>
        <v>1.5</v>
      </c>
      <c r="E192" s="73">
        <f>VLOOKUP($B192,'Tillförd energi'!$B$2:$AS$506,MATCH(E$1,'Tillförd energi'!$B$1:$AQ$1,0),FALSE)</f>
        <v>0</v>
      </c>
      <c r="F192" s="73">
        <f>VLOOKUP($B192,'Tillförd energi'!$B$2:$AS$506,MATCH(F$1,'Tillförd energi'!$B$1:$AQ$1,0),FALSE)</f>
        <v>0</v>
      </c>
      <c r="G192" s="73">
        <f>VLOOKUP($B192,'Tillförd energi'!$B$2:$AS$506,MATCH(G$1,'Tillförd energi'!$B$1:$AQ$1,0),FALSE)</f>
        <v>0</v>
      </c>
      <c r="H192" s="73">
        <f>VLOOKUP($B192,'Tillförd energi'!$B$2:$AS$506,MATCH(H$1,'Tillförd energi'!$B$1:$AQ$1,0),FALSE)</f>
        <v>0</v>
      </c>
      <c r="I192" s="73">
        <f>VLOOKUP($B192,'Tillförd energi'!$B$2:$AS$506,MATCH(I$1,'Tillförd energi'!$B$1:$AQ$1,0),FALSE)</f>
        <v>0</v>
      </c>
      <c r="J192" s="73">
        <f>VLOOKUP($B192,'Tillförd energi'!$B$2:$AS$506,MATCH(J$1,'Tillförd energi'!$B$1:$AQ$1,0),FALSE)</f>
        <v>0</v>
      </c>
      <c r="K192" s="73">
        <f>VLOOKUP($B192,'Tillförd energi'!$B$2:$AS$506,MATCH(K$1,'Tillförd energi'!$B$1:$AQ$1,0),FALSE)</f>
        <v>0</v>
      </c>
      <c r="L192" s="73">
        <f>VLOOKUP($B192,'Tillförd energi'!$B$2:$AS$506,MATCH(L$1,'Tillförd energi'!$B$1:$AQ$1,0),FALSE)</f>
        <v>10.344099999999999</v>
      </c>
      <c r="M192" s="73">
        <f>VLOOKUP($B192,'Tillförd energi'!$B$2:$AS$506,MATCH(M$1,'Tillförd energi'!$B$1:$AQ$1,0),FALSE)</f>
        <v>12.196300000000001</v>
      </c>
      <c r="N192" s="73">
        <f>VLOOKUP($B192,'Tillförd energi'!$B$2:$AS$506,MATCH(N$1,'Tillförd energi'!$B$1:$AQ$1,0),FALSE)</f>
        <v>10.344099999999999</v>
      </c>
      <c r="O192" s="73">
        <f>VLOOKUP($B192,'Tillförd energi'!$B$2:$AS$506,MATCH(O$1,'Tillförd energi'!$B$1:$AQ$1,0),FALSE)</f>
        <v>15.7683</v>
      </c>
      <c r="P192" s="73">
        <f>VLOOKUP($B192,'Tillförd energi'!$B$2:$AS$506,MATCH(P$1,'Tillförd energi'!$B$1:$AQ$1,0),FALSE)</f>
        <v>0</v>
      </c>
      <c r="Q192" s="73">
        <f>VLOOKUP($B192,'Tillförd energi'!$B$2:$AS$506,MATCH(Q$1,'Tillförd energi'!$B$1:$AQ$1,0),FALSE)</f>
        <v>0</v>
      </c>
      <c r="R192" s="73">
        <f>VLOOKUP($B192,'Tillförd energi'!$B$2:$AS$506,MATCH(R$1,'Tillförd energi'!$B$1:$AQ$1,0),FALSE)</f>
        <v>0</v>
      </c>
      <c r="S192" s="73">
        <f>VLOOKUP($B192,'Tillförd energi'!$B$2:$AS$506,MATCH(S$1,'Tillförd energi'!$B$1:$AQ$1,0),FALSE)</f>
        <v>0</v>
      </c>
      <c r="T192" s="73">
        <f>VLOOKUP($B192,'Tillförd energi'!$B$2:$AS$506,MATCH(T$1,'Tillförd energi'!$B$1:$AQ$1,0),FALSE)</f>
        <v>0</v>
      </c>
      <c r="U192" s="73">
        <f>VLOOKUP($B192,'Tillförd energi'!$B$2:$AS$506,MATCH(U$1,'Tillförd energi'!$B$1:$AQ$1,0),FALSE)</f>
        <v>0</v>
      </c>
      <c r="V192" s="73">
        <f>VLOOKUP($B192,'Tillförd energi'!$B$2:$AS$506,MATCH(V$1,'Tillförd energi'!$B$1:$AQ$1,0),FALSE)</f>
        <v>0</v>
      </c>
      <c r="W192" s="73">
        <f>VLOOKUP($B192,'Tillförd energi'!$B$2:$AS$506,MATCH(W$1,'Tillförd energi'!$B$1:$AQ$1,0),FALSE)</f>
        <v>0</v>
      </c>
      <c r="X192" s="73">
        <f>VLOOKUP($B192,'Tillförd energi'!$B$2:$AS$506,MATCH(X$1,'Tillförd energi'!$B$1:$AQ$1,0),FALSE)</f>
        <v>0</v>
      </c>
      <c r="Y192" s="73">
        <f>VLOOKUP($B192,'Tillförd energi'!$B$2:$AS$506,MATCH(Y$1,'Tillförd energi'!$B$1:$AQ$1,0),FALSE)</f>
        <v>0</v>
      </c>
      <c r="Z192" s="73">
        <f>VLOOKUP($B192,'Tillförd energi'!$B$2:$AS$506,MATCH(Z$1,'Tillförd energi'!$B$1:$AQ$1,0),FALSE)</f>
        <v>0</v>
      </c>
      <c r="AA192" s="73">
        <f>VLOOKUP($B192,'Tillförd energi'!$B$2:$AS$506,MATCH(AA$1,'Tillförd energi'!$B$1:$AQ$1,0),FALSE)</f>
        <v>0</v>
      </c>
      <c r="AB192" s="73">
        <f>VLOOKUP($B192,'Tillförd energi'!$B$2:$AS$506,MATCH(AB$1,'Tillförd energi'!$B$1:$AQ$1,0),FALSE)</f>
        <v>6.5</v>
      </c>
      <c r="AC192" s="73">
        <f>VLOOKUP($B192,'Tillförd energi'!$B$2:$AS$506,MATCH(AC$1,'Tillförd energi'!$B$1:$AQ$1,0),FALSE)</f>
        <v>0</v>
      </c>
      <c r="AD192" s="73">
        <f>VLOOKUP($B192,'Tillförd energi'!$B$2:$AS$506,MATCH(AD$1,'Tillförd energi'!$B$1:$AQ$1,0),FALSE)</f>
        <v>0</v>
      </c>
      <c r="AF192" s="73">
        <f>VLOOKUP($B192,'Tillförd energi'!$B$2:$AS$506,MATCH(AF$1,'Tillförd energi'!$B$1:$AQ$1,0),FALSE)</f>
        <v>1.518</v>
      </c>
      <c r="AH192" s="73">
        <f>IFERROR(VLOOKUP(B192,Miljö!$B$1:$S$476,9,FALSE)/1,0)</f>
        <v>0</v>
      </c>
      <c r="AJ192" s="81" t="str">
        <f>IFERROR(VLOOKUP($B192,Miljö!$B$1:$S$500,MATCH("hjälpel exklusive kraftvärme (GWh)",Miljö!$B$1:$V$1,0),FALSE)/1,"")</f>
        <v/>
      </c>
      <c r="AK192" s="81">
        <f t="shared" si="22"/>
        <v>1.518</v>
      </c>
      <c r="AL192" s="81">
        <f>VLOOKUP($B192,'Slutlig allokering'!$B$2:$AL$462,MATCH("Hjälpel kraftvärme",'Slutlig allokering'!$B$2:$AL$2,0),FALSE)</f>
        <v>0</v>
      </c>
      <c r="AN192" s="73">
        <f t="shared" si="23"/>
        <v>58.1708</v>
      </c>
      <c r="AO192" s="73">
        <f t="shared" si="24"/>
        <v>58.1708</v>
      </c>
      <c r="AP192" s="73">
        <f>IF(ISERROR(1/VLOOKUP($B192,Leveranser!$B$1:$S$500,MATCH("såld värme (gwh)",Leveranser!$B$1:$S$1,0),FALSE)),"",VLOOKUP($B192,Leveranser!$B$1:$S$500,MATCH("såld värme (gwh)",Leveranser!$B$1:$S$1,0),FALSE))</f>
        <v>50.6</v>
      </c>
      <c r="AQ192" s="73">
        <f>VLOOKUP($B192,Leveranser!$B$1:$Y$500,MATCH("Totalt såld fjärrvärme till andra fjärrvärmeföretag",Leveranser!$B$1:$AA$1,0),FALSE)</f>
        <v>0</v>
      </c>
      <c r="AR192" s="73">
        <f>IF(ISERROR(1/VLOOKUP($B192,Miljö!$B$1:$S$500,MATCH("Såld mängd produktionsspecifik fjärrvärme (GWh)",Miljö!$B$1:$R$1,0),FALSE)),0,VLOOKUP($B192,Miljö!$B$1:$S$500,MATCH("Såld mängd produktionsspecifik fjärrvärme (GWh)",Miljö!$B$1:$R$1,0),FALSE))</f>
        <v>0</v>
      </c>
      <c r="AS192" s="82">
        <f t="shared" si="29"/>
        <v>0.86985222826572783</v>
      </c>
      <c r="AU192" s="73" t="str">
        <f>VLOOKUP($B192,'Miljövärden urval för publ'!$B$2:$I$486,7,FALSE)</f>
        <v>Ja</v>
      </c>
      <c r="AV192" s="73" t="str">
        <f>VLOOKUP($B192,'Miljövärden urval för publ'!$B$2:$I$486,6,FALSE)</f>
        <v>Ja</v>
      </c>
      <c r="AZ192" s="73">
        <f t="shared" si="25"/>
        <v>1.518</v>
      </c>
      <c r="BA192" s="73">
        <f t="shared" si="30"/>
        <v>0</v>
      </c>
      <c r="BB192" s="73">
        <f t="shared" si="26"/>
        <v>48.652799999999999</v>
      </c>
      <c r="BC192" s="73">
        <f t="shared" si="27"/>
        <v>0</v>
      </c>
      <c r="BE192" s="73">
        <f t="shared" si="31"/>
        <v>0</v>
      </c>
      <c r="BF192" s="73">
        <f t="shared" si="32"/>
        <v>0</v>
      </c>
      <c r="BH192" s="73">
        <f t="shared" si="28"/>
        <v>48.652799999999999</v>
      </c>
    </row>
    <row r="193" spans="1:60" ht="14.5" x14ac:dyDescent="0.35">
      <c r="A193" t="s">
        <v>232</v>
      </c>
      <c r="B193" t="s">
        <v>233</v>
      </c>
      <c r="C193" s="73">
        <f>VLOOKUP($B193,'Tillförd energi'!$B$2:$AS$506,MATCH(C$1,'Tillförd energi'!$B$1:$AQ$1,0),FALSE)</f>
        <v>0</v>
      </c>
      <c r="D193" s="73">
        <f>VLOOKUP($B193,'Tillförd energi'!$B$2:$AS$506,MATCH(D$1,'Tillförd energi'!$B$1:$AQ$1,0),FALSE)</f>
        <v>5.9</v>
      </c>
      <c r="E193" s="73">
        <f>VLOOKUP($B193,'Tillförd energi'!$B$2:$AS$506,MATCH(E$1,'Tillförd energi'!$B$1:$AQ$1,0),FALSE)</f>
        <v>0</v>
      </c>
      <c r="F193" s="73">
        <f>VLOOKUP($B193,'Tillförd energi'!$B$2:$AS$506,MATCH(F$1,'Tillförd energi'!$B$1:$AQ$1,0),FALSE)</f>
        <v>0</v>
      </c>
      <c r="G193" s="73">
        <f>VLOOKUP($B193,'Tillförd energi'!$B$2:$AS$506,MATCH(G$1,'Tillförd energi'!$B$1:$AQ$1,0),FALSE)</f>
        <v>0</v>
      </c>
      <c r="H193" s="73">
        <f>VLOOKUP($B193,'Tillförd energi'!$B$2:$AS$506,MATCH(H$1,'Tillförd energi'!$B$1:$AQ$1,0),FALSE)</f>
        <v>0</v>
      </c>
      <c r="I193" s="73">
        <f>VLOOKUP($B193,'Tillförd energi'!$B$2:$AS$506,MATCH(I$1,'Tillförd energi'!$B$1:$AQ$1,0),FALSE)</f>
        <v>0</v>
      </c>
      <c r="J193" s="73">
        <f>VLOOKUP($B193,'Tillförd energi'!$B$2:$AS$506,MATCH(J$1,'Tillförd energi'!$B$1:$AQ$1,0),FALSE)</f>
        <v>0</v>
      </c>
      <c r="K193" s="73">
        <f>VLOOKUP($B193,'Tillförd energi'!$B$2:$AS$506,MATCH(K$1,'Tillförd energi'!$B$1:$AQ$1,0),FALSE)</f>
        <v>0</v>
      </c>
      <c r="L193" s="73">
        <f>VLOOKUP($B193,'Tillförd energi'!$B$2:$AS$506,MATCH(L$1,'Tillförd energi'!$B$1:$AQ$1,0),FALSE)</f>
        <v>0</v>
      </c>
      <c r="M193" s="73">
        <f>VLOOKUP($B193,'Tillförd energi'!$B$2:$AS$506,MATCH(M$1,'Tillförd energi'!$B$1:$AQ$1,0),FALSE)</f>
        <v>35.1</v>
      </c>
      <c r="N193" s="73">
        <f>VLOOKUP($B193,'Tillförd energi'!$B$2:$AS$506,MATCH(N$1,'Tillförd energi'!$B$1:$AQ$1,0),FALSE)</f>
        <v>0</v>
      </c>
      <c r="O193" s="73">
        <f>VLOOKUP($B193,'Tillförd energi'!$B$2:$AS$506,MATCH(O$1,'Tillförd energi'!$B$1:$AQ$1,0),FALSE)</f>
        <v>2.1</v>
      </c>
      <c r="P193" s="73">
        <f>VLOOKUP($B193,'Tillförd energi'!$B$2:$AS$506,MATCH(P$1,'Tillförd energi'!$B$1:$AQ$1,0),FALSE)</f>
        <v>0</v>
      </c>
      <c r="Q193" s="73">
        <f>VLOOKUP($B193,'Tillförd energi'!$B$2:$AS$506,MATCH(Q$1,'Tillförd energi'!$B$1:$AQ$1,0),FALSE)</f>
        <v>0</v>
      </c>
      <c r="R193" s="73">
        <f>VLOOKUP($B193,'Tillförd energi'!$B$2:$AS$506,MATCH(R$1,'Tillförd energi'!$B$1:$AQ$1,0),FALSE)</f>
        <v>0</v>
      </c>
      <c r="S193" s="73">
        <f>VLOOKUP($B193,'Tillförd energi'!$B$2:$AS$506,MATCH(S$1,'Tillförd energi'!$B$1:$AQ$1,0),FALSE)</f>
        <v>0</v>
      </c>
      <c r="T193" s="73">
        <f>VLOOKUP($B193,'Tillförd energi'!$B$2:$AS$506,MATCH(T$1,'Tillförd energi'!$B$1:$AQ$1,0),FALSE)</f>
        <v>0</v>
      </c>
      <c r="U193" s="73">
        <f>VLOOKUP($B193,'Tillförd energi'!$B$2:$AS$506,MATCH(U$1,'Tillförd energi'!$B$1:$AQ$1,0),FALSE)</f>
        <v>0</v>
      </c>
      <c r="V193" s="73">
        <f>VLOOKUP($B193,'Tillförd energi'!$B$2:$AS$506,MATCH(V$1,'Tillförd energi'!$B$1:$AQ$1,0),FALSE)</f>
        <v>0</v>
      </c>
      <c r="W193" s="73">
        <f>VLOOKUP($B193,'Tillförd energi'!$B$2:$AS$506,MATCH(W$1,'Tillförd energi'!$B$1:$AQ$1,0),FALSE)</f>
        <v>0</v>
      </c>
      <c r="X193" s="73">
        <f>VLOOKUP($B193,'Tillförd energi'!$B$2:$AS$506,MATCH(X$1,'Tillförd energi'!$B$1:$AQ$1,0),FALSE)</f>
        <v>0</v>
      </c>
      <c r="Y193" s="73">
        <f>VLOOKUP($B193,'Tillförd energi'!$B$2:$AS$506,MATCH(Y$1,'Tillförd energi'!$B$1:$AQ$1,0),FALSE)</f>
        <v>0</v>
      </c>
      <c r="Z193" s="73">
        <f>VLOOKUP($B193,'Tillförd energi'!$B$2:$AS$506,MATCH(Z$1,'Tillförd energi'!$B$1:$AQ$1,0),FALSE)</f>
        <v>0</v>
      </c>
      <c r="AA193" s="73">
        <f>VLOOKUP($B193,'Tillförd energi'!$B$2:$AS$506,MATCH(AA$1,'Tillförd energi'!$B$1:$AQ$1,0),FALSE)</f>
        <v>0</v>
      </c>
      <c r="AB193" s="73">
        <f>VLOOKUP($B193,'Tillförd energi'!$B$2:$AS$506,MATCH(AB$1,'Tillförd energi'!$B$1:$AQ$1,0),FALSE)</f>
        <v>0</v>
      </c>
      <c r="AC193" s="73">
        <f>VLOOKUP($B193,'Tillförd energi'!$B$2:$AS$506,MATCH(AC$1,'Tillförd energi'!$B$1:$AQ$1,0),FALSE)</f>
        <v>0</v>
      </c>
      <c r="AD193" s="73">
        <f>VLOOKUP($B193,'Tillförd energi'!$B$2:$AS$506,MATCH(AD$1,'Tillförd energi'!$B$1:$AQ$1,0),FALSE)</f>
        <v>0</v>
      </c>
      <c r="AF193" s="73">
        <f>VLOOKUP($B193,'Tillförd energi'!$B$2:$AS$506,MATCH(AF$1,'Tillförd energi'!$B$1:$AQ$1,0),FALSE)</f>
        <v>0.81499999999999995</v>
      </c>
      <c r="AH193" s="73">
        <f>IFERROR(VLOOKUP(B193,Miljö!$B$1:$S$476,9,FALSE)/1,0)</f>
        <v>0</v>
      </c>
      <c r="AJ193" s="81">
        <f>IFERROR(VLOOKUP($B193,Miljö!$B$1:$S$500,MATCH("hjälpel exklusive kraftvärme (GWh)",Miljö!$B$1:$V$1,0),FALSE)/1,"")</f>
        <v>0.81499999999999995</v>
      </c>
      <c r="AK193" s="81">
        <f t="shared" si="22"/>
        <v>0.81499999999999995</v>
      </c>
      <c r="AL193" s="81">
        <f>VLOOKUP($B193,'Slutlig allokering'!$B$2:$AL$462,MATCH("Hjälpel kraftvärme",'Slutlig allokering'!$B$2:$AL$2,0),FALSE)</f>
        <v>0</v>
      </c>
      <c r="AN193" s="73">
        <f t="shared" si="23"/>
        <v>43.914999999999999</v>
      </c>
      <c r="AO193" s="73">
        <f t="shared" si="24"/>
        <v>43.914999999999999</v>
      </c>
      <c r="AP193" s="73">
        <f>IF(ISERROR(1/VLOOKUP($B193,Leveranser!$B$1:$S$500,MATCH("såld värme (gwh)",Leveranser!$B$1:$S$1,0),FALSE)),"",VLOOKUP($B193,Leveranser!$B$1:$S$500,MATCH("såld värme (gwh)",Leveranser!$B$1:$S$1,0),FALSE))</f>
        <v>31.946999999999999</v>
      </c>
      <c r="AQ193" s="73">
        <f>VLOOKUP($B193,Leveranser!$B$1:$Y$500,MATCH("Totalt såld fjärrvärme till andra fjärrvärmeföretag",Leveranser!$B$1:$AA$1,0),FALSE)</f>
        <v>0</v>
      </c>
      <c r="AR193" s="73">
        <f>IF(ISERROR(1/VLOOKUP($B193,Miljö!$B$1:$S$500,MATCH("Såld mängd produktionsspecifik fjärrvärme (GWh)",Miljö!$B$1:$R$1,0),FALSE)),0,VLOOKUP($B193,Miljö!$B$1:$S$500,MATCH("Såld mängd produktionsspecifik fjärrvärme (GWh)",Miljö!$B$1:$R$1,0),FALSE))</f>
        <v>0</v>
      </c>
      <c r="AS193" s="82">
        <f t="shared" si="29"/>
        <v>0.72747352840715018</v>
      </c>
      <c r="AU193" s="73" t="str">
        <f>VLOOKUP($B193,'Miljövärden urval för publ'!$B$2:$I$486,7,FALSE)</f>
        <v>Ja</v>
      </c>
      <c r="AV193" s="73" t="str">
        <f>VLOOKUP($B193,'Miljövärden urval för publ'!$B$2:$I$486,6,FALSE)</f>
        <v>Ja</v>
      </c>
      <c r="AZ193" s="73">
        <f t="shared" si="25"/>
        <v>0.81499999999999995</v>
      </c>
      <c r="BA193" s="73">
        <f t="shared" si="30"/>
        <v>0</v>
      </c>
      <c r="BB193" s="73">
        <f t="shared" si="26"/>
        <v>37.200000000000003</v>
      </c>
      <c r="BC193" s="73">
        <f t="shared" si="27"/>
        <v>0</v>
      </c>
      <c r="BE193" s="73">
        <f t="shared" si="31"/>
        <v>0</v>
      </c>
      <c r="BF193" s="73">
        <f t="shared" si="32"/>
        <v>0</v>
      </c>
      <c r="BH193" s="73">
        <f t="shared" si="28"/>
        <v>37.200000000000003</v>
      </c>
    </row>
    <row r="194" spans="1:60" ht="14.5" x14ac:dyDescent="0.35">
      <c r="A194" t="s">
        <v>234</v>
      </c>
      <c r="B194" t="s">
        <v>235</v>
      </c>
      <c r="C194" s="73">
        <f>VLOOKUP($B194,'Tillförd energi'!$B$2:$AS$506,MATCH(C$1,'Tillförd energi'!$B$1:$AQ$1,0),FALSE)</f>
        <v>0</v>
      </c>
      <c r="D194" s="73">
        <f>VLOOKUP($B194,'Tillförd energi'!$B$2:$AS$506,MATCH(D$1,'Tillförd energi'!$B$1:$AQ$1,0),FALSE)</f>
        <v>0</v>
      </c>
      <c r="E194" s="73">
        <f>VLOOKUP($B194,'Tillförd energi'!$B$2:$AS$506,MATCH(E$1,'Tillförd energi'!$B$1:$AQ$1,0),FALSE)</f>
        <v>1</v>
      </c>
      <c r="F194" s="73">
        <f>VLOOKUP($B194,'Tillförd energi'!$B$2:$AS$506,MATCH(F$1,'Tillförd energi'!$B$1:$AQ$1,0),FALSE)</f>
        <v>0</v>
      </c>
      <c r="G194" s="73">
        <f>VLOOKUP($B194,'Tillförd energi'!$B$2:$AS$506,MATCH(G$1,'Tillförd energi'!$B$1:$AQ$1,0),FALSE)</f>
        <v>0</v>
      </c>
      <c r="H194" s="73">
        <f>VLOOKUP($B194,'Tillförd energi'!$B$2:$AS$506,MATCH(H$1,'Tillförd energi'!$B$1:$AQ$1,0),FALSE)</f>
        <v>0</v>
      </c>
      <c r="I194" s="73">
        <f>VLOOKUP($B194,'Tillförd energi'!$B$2:$AS$506,MATCH(I$1,'Tillförd energi'!$B$1:$AQ$1,0),FALSE)</f>
        <v>0</v>
      </c>
      <c r="J194" s="73">
        <f>VLOOKUP($B194,'Tillförd energi'!$B$2:$AS$506,MATCH(J$1,'Tillförd energi'!$B$1:$AQ$1,0),FALSE)</f>
        <v>2.7</v>
      </c>
      <c r="K194" s="73">
        <f>VLOOKUP($B194,'Tillförd energi'!$B$2:$AS$506,MATCH(K$1,'Tillförd energi'!$B$1:$AQ$1,0),FALSE)</f>
        <v>0</v>
      </c>
      <c r="L194" s="73">
        <f>VLOOKUP($B194,'Tillförd energi'!$B$2:$AS$506,MATCH(L$1,'Tillförd energi'!$B$1:$AQ$1,0),FALSE)</f>
        <v>38.0261</v>
      </c>
      <c r="M194" s="73">
        <f>VLOOKUP($B194,'Tillförd energi'!$B$2:$AS$506,MATCH(M$1,'Tillförd energi'!$B$1:$AQ$1,0),FALSE)</f>
        <v>21.7882</v>
      </c>
      <c r="N194" s="73">
        <f>VLOOKUP($B194,'Tillförd energi'!$B$2:$AS$506,MATCH(N$1,'Tillförd energi'!$B$1:$AQ$1,0),FALSE)</f>
        <v>17.016500000000001</v>
      </c>
      <c r="O194" s="73">
        <f>VLOOKUP($B194,'Tillförd energi'!$B$2:$AS$506,MATCH(O$1,'Tillförd energi'!$B$1:$AQ$1,0),FALSE)</f>
        <v>28.326000000000001</v>
      </c>
      <c r="P194" s="73">
        <f>VLOOKUP($B194,'Tillförd energi'!$B$2:$AS$506,MATCH(P$1,'Tillförd energi'!$B$1:$AQ$1,0),FALSE)</f>
        <v>2.2314699999999998</v>
      </c>
      <c r="Q194" s="73">
        <f>VLOOKUP($B194,'Tillförd energi'!$B$2:$AS$506,MATCH(Q$1,'Tillförd energi'!$B$1:$AQ$1,0),FALSE)</f>
        <v>2.6</v>
      </c>
      <c r="R194" s="73">
        <f>VLOOKUP($B194,'Tillförd energi'!$B$2:$AS$506,MATCH(R$1,'Tillförd energi'!$B$1:$AQ$1,0),FALSE)</f>
        <v>0</v>
      </c>
      <c r="S194" s="73">
        <f>VLOOKUP($B194,'Tillförd energi'!$B$2:$AS$506,MATCH(S$1,'Tillförd energi'!$B$1:$AQ$1,0),FALSE)</f>
        <v>0</v>
      </c>
      <c r="T194" s="73">
        <f>VLOOKUP($B194,'Tillförd energi'!$B$2:$AS$506,MATCH(T$1,'Tillförd energi'!$B$1:$AQ$1,0),FALSE)</f>
        <v>0</v>
      </c>
      <c r="U194" s="73">
        <f>VLOOKUP($B194,'Tillförd energi'!$B$2:$AS$506,MATCH(U$1,'Tillförd energi'!$B$1:$AQ$1,0),FALSE)</f>
        <v>0</v>
      </c>
      <c r="V194" s="73">
        <f>VLOOKUP($B194,'Tillförd energi'!$B$2:$AS$506,MATCH(V$1,'Tillförd energi'!$B$1:$AQ$1,0),FALSE)</f>
        <v>0</v>
      </c>
      <c r="W194" s="73">
        <f>VLOOKUP($B194,'Tillförd energi'!$B$2:$AS$506,MATCH(W$1,'Tillförd energi'!$B$1:$AQ$1,0),FALSE)</f>
        <v>0</v>
      </c>
      <c r="X194" s="73">
        <f>VLOOKUP($B194,'Tillförd energi'!$B$2:$AS$506,MATCH(X$1,'Tillförd energi'!$B$1:$AQ$1,0),FALSE)</f>
        <v>13.6325</v>
      </c>
      <c r="Y194" s="73">
        <f>VLOOKUP($B194,'Tillförd energi'!$B$2:$AS$506,MATCH(Y$1,'Tillförd energi'!$B$1:$AQ$1,0),FALSE)</f>
        <v>0.6</v>
      </c>
      <c r="Z194" s="73">
        <f>VLOOKUP($B194,'Tillförd energi'!$B$2:$AS$506,MATCH(Z$1,'Tillförd energi'!$B$1:$AQ$1,0),FALSE)</f>
        <v>0</v>
      </c>
      <c r="AA194" s="73">
        <f>VLOOKUP($B194,'Tillförd energi'!$B$2:$AS$506,MATCH(AA$1,'Tillförd energi'!$B$1:$AQ$1,0),FALSE)</f>
        <v>0</v>
      </c>
      <c r="AB194" s="73">
        <f>VLOOKUP($B194,'Tillförd energi'!$B$2:$AS$506,MATCH(AB$1,'Tillförd energi'!$B$1:$AQ$1,0),FALSE)</f>
        <v>36.299999999999997</v>
      </c>
      <c r="AC194" s="73">
        <f>VLOOKUP($B194,'Tillförd energi'!$B$2:$AS$506,MATCH(AC$1,'Tillförd energi'!$B$1:$AQ$1,0),FALSE)</f>
        <v>40.200000000000003</v>
      </c>
      <c r="AD194" s="73">
        <f>VLOOKUP($B194,'Tillförd energi'!$B$2:$AS$506,MATCH(AD$1,'Tillförd energi'!$B$1:$AQ$1,0),FALSE)</f>
        <v>0</v>
      </c>
      <c r="AF194" s="73">
        <f>VLOOKUP($B194,'Tillförd energi'!$B$2:$AS$506,MATCH(AF$1,'Tillförd energi'!$B$1:$AQ$1,0),FALSE)</f>
        <v>6.1164500000000004</v>
      </c>
      <c r="AH194" s="73">
        <f>IFERROR(VLOOKUP(B194,Miljö!$B$1:$S$476,9,FALSE)/1,0)</f>
        <v>0</v>
      </c>
      <c r="AJ194" s="81">
        <f>IFERROR(VLOOKUP($B194,Miljö!$B$1:$S$500,MATCH("hjälpel exklusive kraftvärme (GWh)",Miljö!$B$1:$V$1,0),FALSE)/1,"")</f>
        <v>2.8</v>
      </c>
      <c r="AK194" s="81">
        <f t="shared" ref="AK194:AK257" si="33">IF(ISERROR(1/AJ194),
IF(ISERROR(0.03*AP194),0,0.03*AP194),
AJ194)</f>
        <v>2.8</v>
      </c>
      <c r="AL194" s="81">
        <f>VLOOKUP($B194,'Slutlig allokering'!$B$2:$AL$462,MATCH("Hjälpel kraftvärme",'Slutlig allokering'!$B$2:$AL$2,0),FALSE)</f>
        <v>3.3164500000000001</v>
      </c>
      <c r="AN194" s="73">
        <f t="shared" ref="AN194:AN257" si="34">SUM(C194:AF194)</f>
        <v>210.53721999999993</v>
      </c>
      <c r="AO194" s="73">
        <f t="shared" ref="AO194:AO257" si="35">AN194+AH194</f>
        <v>210.53721999999993</v>
      </c>
      <c r="AP194" s="73">
        <f>IF(ISERROR(1/VLOOKUP($B194,Leveranser!$B$1:$S$500,MATCH("såld värme (gwh)",Leveranser!$B$1:$S$1,0),FALSE)),"",VLOOKUP($B194,Leveranser!$B$1:$S$500,MATCH("såld värme (gwh)",Leveranser!$B$1:$S$1,0),FALSE))</f>
        <v>173.9</v>
      </c>
      <c r="AQ194" s="73">
        <f>VLOOKUP($B194,Leveranser!$B$1:$Y$500,MATCH("Totalt såld fjärrvärme till andra fjärrvärmeföretag",Leveranser!$B$1:$AA$1,0),FALSE)</f>
        <v>0</v>
      </c>
      <c r="AR194" s="73">
        <f>IF(ISERROR(1/VLOOKUP($B194,Miljö!$B$1:$S$500,MATCH("Såld mängd produktionsspecifik fjärrvärme (GWh)",Miljö!$B$1:$R$1,0),FALSE)),0,VLOOKUP($B194,Miljö!$B$1:$S$500,MATCH("Såld mängd produktionsspecifik fjärrvärme (GWh)",Miljö!$B$1:$R$1,0),FALSE))</f>
        <v>0</v>
      </c>
      <c r="AS194" s="82">
        <f t="shared" si="29"/>
        <v>0.82598221825100593</v>
      </c>
      <c r="AU194" s="73" t="str">
        <f>VLOOKUP($B194,'Miljövärden urval för publ'!$B$2:$I$486,7,FALSE)</f>
        <v>Ja</v>
      </c>
      <c r="AV194" s="73" t="str">
        <f>VLOOKUP($B194,'Miljövärden urval för publ'!$B$2:$I$486,6,FALSE)</f>
        <v>Ja</v>
      </c>
      <c r="AZ194" s="73">
        <f t="shared" ref="AZ194:AZ257" si="36">Y194+Z194+AF194</f>
        <v>6.71645</v>
      </c>
      <c r="BA194" s="73">
        <f t="shared" si="30"/>
        <v>0</v>
      </c>
      <c r="BB194" s="73">
        <f t="shared" ref="BB194:BB257" si="37">L194+M194+N194+O194+P194</f>
        <v>107.38827000000001</v>
      </c>
      <c r="BC194" s="73">
        <f t="shared" ref="BC194:BC257" si="38">Q194+R194+S194+T194</f>
        <v>2.6</v>
      </c>
      <c r="BE194" s="73">
        <f t="shared" si="31"/>
        <v>0</v>
      </c>
      <c r="BF194" s="73">
        <f t="shared" si="32"/>
        <v>0</v>
      </c>
      <c r="BH194" s="73">
        <f t="shared" ref="BH194:BH257" si="39">K194+L194+M194+N194+O194+P194+Q194+R194+S194+T194+U194+V194+W194</f>
        <v>109.98827</v>
      </c>
    </row>
    <row r="195" spans="1:60" ht="14.5" x14ac:dyDescent="0.35">
      <c r="A195" t="s">
        <v>236</v>
      </c>
      <c r="B195" t="s">
        <v>237</v>
      </c>
      <c r="C195" s="73">
        <f>VLOOKUP($B195,'Tillförd energi'!$B$2:$AS$506,MATCH(C$1,'Tillförd energi'!$B$1:$AQ$1,0),FALSE)</f>
        <v>0</v>
      </c>
      <c r="D195" s="73">
        <f>VLOOKUP($B195,'Tillförd energi'!$B$2:$AS$506,MATCH(D$1,'Tillförd energi'!$B$1:$AQ$1,0),FALSE)</f>
        <v>1.56453</v>
      </c>
      <c r="E195" s="73">
        <f>VLOOKUP($B195,'Tillförd energi'!$B$2:$AS$506,MATCH(E$1,'Tillförd energi'!$B$1:$AQ$1,0),FALSE)</f>
        <v>0</v>
      </c>
      <c r="F195" s="73">
        <f>VLOOKUP($B195,'Tillförd energi'!$B$2:$AS$506,MATCH(F$1,'Tillförd energi'!$B$1:$AQ$1,0),FALSE)</f>
        <v>0</v>
      </c>
      <c r="G195" s="73">
        <f>VLOOKUP($B195,'Tillförd energi'!$B$2:$AS$506,MATCH(G$1,'Tillförd energi'!$B$1:$AQ$1,0),FALSE)</f>
        <v>0</v>
      </c>
      <c r="H195" s="73">
        <f>VLOOKUP($B195,'Tillförd energi'!$B$2:$AS$506,MATCH(H$1,'Tillförd energi'!$B$1:$AQ$1,0),FALSE)</f>
        <v>0</v>
      </c>
      <c r="I195" s="73">
        <f>VLOOKUP($B195,'Tillförd energi'!$B$2:$AS$506,MATCH(I$1,'Tillförd energi'!$B$1:$AQ$1,0),FALSE)</f>
        <v>117.22</v>
      </c>
      <c r="J195" s="73">
        <f>VLOOKUP($B195,'Tillförd energi'!$B$2:$AS$506,MATCH(J$1,'Tillförd energi'!$B$1:$AQ$1,0),FALSE)</f>
        <v>0</v>
      </c>
      <c r="K195" s="73">
        <f>VLOOKUP($B195,'Tillförd energi'!$B$2:$AS$506,MATCH(K$1,'Tillförd energi'!$B$1:$AQ$1,0),FALSE)</f>
        <v>0</v>
      </c>
      <c r="L195" s="73">
        <f>VLOOKUP($B195,'Tillförd energi'!$B$2:$AS$506,MATCH(L$1,'Tillförd energi'!$B$1:$AQ$1,0),FALSE)</f>
        <v>0</v>
      </c>
      <c r="M195" s="73">
        <f>VLOOKUP($B195,'Tillförd energi'!$B$2:$AS$506,MATCH(M$1,'Tillförd energi'!$B$1:$AQ$1,0),FALSE)</f>
        <v>0</v>
      </c>
      <c r="N195" s="73">
        <f>VLOOKUP($B195,'Tillförd energi'!$B$2:$AS$506,MATCH(N$1,'Tillförd energi'!$B$1:$AQ$1,0),FALSE)</f>
        <v>0</v>
      </c>
      <c r="O195" s="73">
        <f>VLOOKUP($B195,'Tillförd energi'!$B$2:$AS$506,MATCH(O$1,'Tillförd energi'!$B$1:$AQ$1,0),FALSE)</f>
        <v>124.8</v>
      </c>
      <c r="P195" s="73">
        <f>VLOOKUP($B195,'Tillförd energi'!$B$2:$AS$506,MATCH(P$1,'Tillförd energi'!$B$1:$AQ$1,0),FALSE)</f>
        <v>0</v>
      </c>
      <c r="Q195" s="73">
        <f>VLOOKUP($B195,'Tillförd energi'!$B$2:$AS$506,MATCH(Q$1,'Tillförd energi'!$B$1:$AQ$1,0),FALSE)</f>
        <v>0</v>
      </c>
      <c r="R195" s="73">
        <f>VLOOKUP($B195,'Tillförd energi'!$B$2:$AS$506,MATCH(R$1,'Tillförd energi'!$B$1:$AQ$1,0),FALSE)</f>
        <v>0</v>
      </c>
      <c r="S195" s="73">
        <f>VLOOKUP($B195,'Tillförd energi'!$B$2:$AS$506,MATCH(S$1,'Tillförd energi'!$B$1:$AQ$1,0),FALSE)</f>
        <v>0</v>
      </c>
      <c r="T195" s="73">
        <f>VLOOKUP($B195,'Tillförd energi'!$B$2:$AS$506,MATCH(T$1,'Tillförd energi'!$B$1:$AQ$1,0),FALSE)</f>
        <v>0</v>
      </c>
      <c r="U195" s="73">
        <f>VLOOKUP($B195,'Tillförd energi'!$B$2:$AS$506,MATCH(U$1,'Tillförd energi'!$B$1:$AQ$1,0),FALSE)</f>
        <v>0</v>
      </c>
      <c r="V195" s="73">
        <f>VLOOKUP($B195,'Tillförd energi'!$B$2:$AS$506,MATCH(V$1,'Tillförd energi'!$B$1:$AQ$1,0),FALSE)</f>
        <v>0</v>
      </c>
      <c r="W195" s="73">
        <f>VLOOKUP($B195,'Tillförd energi'!$B$2:$AS$506,MATCH(W$1,'Tillförd energi'!$B$1:$AQ$1,0),FALSE)</f>
        <v>0</v>
      </c>
      <c r="X195" s="73">
        <f>VLOOKUP($B195,'Tillförd energi'!$B$2:$AS$506,MATCH(X$1,'Tillförd energi'!$B$1:$AQ$1,0),FALSE)</f>
        <v>0</v>
      </c>
      <c r="Y195" s="73">
        <f>VLOOKUP($B195,'Tillförd energi'!$B$2:$AS$506,MATCH(Y$1,'Tillförd energi'!$B$1:$AQ$1,0),FALSE)</f>
        <v>0</v>
      </c>
      <c r="Z195" s="73">
        <f>VLOOKUP($B195,'Tillförd energi'!$B$2:$AS$506,MATCH(Z$1,'Tillförd energi'!$B$1:$AQ$1,0),FALSE)</f>
        <v>0</v>
      </c>
      <c r="AA195" s="73">
        <f>VLOOKUP($B195,'Tillförd energi'!$B$2:$AS$506,MATCH(AA$1,'Tillförd energi'!$B$1:$AQ$1,0),FALSE)</f>
        <v>0</v>
      </c>
      <c r="AB195" s="73">
        <f>VLOOKUP($B195,'Tillförd energi'!$B$2:$AS$506,MATCH(AB$1,'Tillförd energi'!$B$1:$AQ$1,0),FALSE)</f>
        <v>17.100000000000001</v>
      </c>
      <c r="AC195" s="73">
        <f>VLOOKUP($B195,'Tillförd energi'!$B$2:$AS$506,MATCH(AC$1,'Tillförd energi'!$B$1:$AQ$1,0),FALSE)</f>
        <v>3.1</v>
      </c>
      <c r="AD195" s="73">
        <f>VLOOKUP($B195,'Tillförd energi'!$B$2:$AS$506,MATCH(AD$1,'Tillförd energi'!$B$1:$AQ$1,0),FALSE)</f>
        <v>0</v>
      </c>
      <c r="AF195" s="73">
        <f>VLOOKUP($B195,'Tillförd energi'!$B$2:$AS$506,MATCH(AF$1,'Tillförd energi'!$B$1:$AQ$1,0),FALSE)</f>
        <v>9.5</v>
      </c>
      <c r="AH195" s="73">
        <f>IFERROR(VLOOKUP(B195,Miljö!$B$1:$S$476,9,FALSE)/1,0)</f>
        <v>0</v>
      </c>
      <c r="AJ195" s="81">
        <f>IFERROR(VLOOKUP($B195,Miljö!$B$1:$S$500,MATCH("hjälpel exklusive kraftvärme (GWh)",Miljö!$B$1:$V$1,0),FALSE)/1,"")</f>
        <v>9.5</v>
      </c>
      <c r="AK195" s="81">
        <f t="shared" si="33"/>
        <v>9.5</v>
      </c>
      <c r="AL195" s="81">
        <f>VLOOKUP($B195,'Slutlig allokering'!$B$2:$AL$462,MATCH("Hjälpel kraftvärme",'Slutlig allokering'!$B$2:$AL$2,0),FALSE)</f>
        <v>0</v>
      </c>
      <c r="AN195" s="73">
        <f t="shared" si="34"/>
        <v>273.28453000000002</v>
      </c>
      <c r="AO195" s="73">
        <f t="shared" si="35"/>
        <v>273.28453000000002</v>
      </c>
      <c r="AP195" s="73">
        <f>IF(ISERROR(1/VLOOKUP($B195,Leveranser!$B$1:$S$500,MATCH("såld värme (gwh)",Leveranser!$B$1:$S$1,0),FALSE)),"",VLOOKUP($B195,Leveranser!$B$1:$S$500,MATCH("såld värme (gwh)",Leveranser!$B$1:$S$1,0),FALSE))</f>
        <v>186</v>
      </c>
      <c r="AQ195" s="73">
        <f>VLOOKUP($B195,Leveranser!$B$1:$Y$500,MATCH("Totalt såld fjärrvärme till andra fjärrvärmeföretag",Leveranser!$B$1:$AA$1,0),FALSE)</f>
        <v>0</v>
      </c>
      <c r="AR195" s="73">
        <f>IF(ISERROR(1/VLOOKUP($B195,Miljö!$B$1:$S$500,MATCH("Såld mängd produktionsspecifik fjärrvärme (GWh)",Miljö!$B$1:$R$1,0),FALSE)),0,VLOOKUP($B195,Miljö!$B$1:$S$500,MATCH("Såld mängd produktionsspecifik fjärrvärme (GWh)",Miljö!$B$1:$R$1,0),FALSE))</f>
        <v>0</v>
      </c>
      <c r="AS195" s="82">
        <f t="shared" ref="AS195:AS258" si="40">IF(ISERROR(AP195/AO195),"",AP195/AO195)</f>
        <v>0.68060932684334519</v>
      </c>
      <c r="AU195" s="73" t="str">
        <f>VLOOKUP($B195,'Miljövärden urval för publ'!$B$2:$I$486,7,FALSE)</f>
        <v>Ja</v>
      </c>
      <c r="AV195" s="73" t="str">
        <f>VLOOKUP($B195,'Miljövärden urval för publ'!$B$2:$I$486,6,FALSE)</f>
        <v>Nej</v>
      </c>
      <c r="AZ195" s="73">
        <f t="shared" si="36"/>
        <v>9.5</v>
      </c>
      <c r="BA195" s="73">
        <f t="shared" ref="BA195:BA258" si="41">W195</f>
        <v>0</v>
      </c>
      <c r="BB195" s="73">
        <f t="shared" si="37"/>
        <v>124.8</v>
      </c>
      <c r="BC195" s="73">
        <f t="shared" si="38"/>
        <v>0</v>
      </c>
      <c r="BE195" s="73">
        <f t="shared" ref="BE195:BE258" si="42">AA195</f>
        <v>0</v>
      </c>
      <c r="BF195" s="73">
        <f t="shared" ref="BF195:BF258" si="43">AD195</f>
        <v>0</v>
      </c>
      <c r="BH195" s="73">
        <f t="shared" si="39"/>
        <v>124.8</v>
      </c>
    </row>
    <row r="196" spans="1:60" ht="14.5" x14ac:dyDescent="0.35">
      <c r="A196" t="s">
        <v>236</v>
      </c>
      <c r="B196" t="s">
        <v>238</v>
      </c>
      <c r="C196" s="73">
        <f>VLOOKUP($B196,'Tillförd energi'!$B$2:$AS$506,MATCH(C$1,'Tillförd energi'!$B$1:$AQ$1,0),FALSE)</f>
        <v>0</v>
      </c>
      <c r="D196" s="73">
        <f>VLOOKUP($B196,'Tillförd energi'!$B$2:$AS$506,MATCH(D$1,'Tillförd energi'!$B$1:$AQ$1,0),FALSE)</f>
        <v>0.22</v>
      </c>
      <c r="E196" s="73">
        <f>VLOOKUP($B196,'Tillförd energi'!$B$2:$AS$506,MATCH(E$1,'Tillförd energi'!$B$1:$AQ$1,0),FALSE)</f>
        <v>0</v>
      </c>
      <c r="F196" s="73">
        <f>VLOOKUP($B196,'Tillförd energi'!$B$2:$AS$506,MATCH(F$1,'Tillförd energi'!$B$1:$AQ$1,0),FALSE)</f>
        <v>0</v>
      </c>
      <c r="G196" s="73">
        <f>VLOOKUP($B196,'Tillförd energi'!$B$2:$AS$506,MATCH(G$1,'Tillförd energi'!$B$1:$AQ$1,0),FALSE)</f>
        <v>0</v>
      </c>
      <c r="H196" s="73">
        <f>VLOOKUP($B196,'Tillförd energi'!$B$2:$AS$506,MATCH(H$1,'Tillförd energi'!$B$1:$AQ$1,0),FALSE)</f>
        <v>0</v>
      </c>
      <c r="I196" s="73">
        <f>VLOOKUP($B196,'Tillförd energi'!$B$2:$AS$506,MATCH(I$1,'Tillförd energi'!$B$1:$AQ$1,0),FALSE)</f>
        <v>0</v>
      </c>
      <c r="J196" s="73">
        <f>VLOOKUP($B196,'Tillförd energi'!$B$2:$AS$506,MATCH(J$1,'Tillförd energi'!$B$1:$AQ$1,0),FALSE)</f>
        <v>0</v>
      </c>
      <c r="K196" s="73">
        <f>VLOOKUP($B196,'Tillförd energi'!$B$2:$AS$506,MATCH(K$1,'Tillförd energi'!$B$1:$AQ$1,0),FALSE)</f>
        <v>0</v>
      </c>
      <c r="L196" s="73">
        <f>VLOOKUP($B196,'Tillförd energi'!$B$2:$AS$506,MATCH(L$1,'Tillförd energi'!$B$1:$AQ$1,0),FALSE)</f>
        <v>0</v>
      </c>
      <c r="M196" s="73">
        <f>VLOOKUP($B196,'Tillförd energi'!$B$2:$AS$506,MATCH(M$1,'Tillförd energi'!$B$1:$AQ$1,0),FALSE)</f>
        <v>0</v>
      </c>
      <c r="N196" s="73">
        <f>VLOOKUP($B196,'Tillförd energi'!$B$2:$AS$506,MATCH(N$1,'Tillförd energi'!$B$1:$AQ$1,0),FALSE)</f>
        <v>0</v>
      </c>
      <c r="O196" s="73">
        <f>VLOOKUP($B196,'Tillförd energi'!$B$2:$AS$506,MATCH(O$1,'Tillförd energi'!$B$1:$AQ$1,0),FALSE)</f>
        <v>23.1</v>
      </c>
      <c r="P196" s="73">
        <f>VLOOKUP($B196,'Tillförd energi'!$B$2:$AS$506,MATCH(P$1,'Tillförd energi'!$B$1:$AQ$1,0),FALSE)</f>
        <v>0</v>
      </c>
      <c r="Q196" s="73">
        <f>VLOOKUP($B196,'Tillförd energi'!$B$2:$AS$506,MATCH(Q$1,'Tillförd energi'!$B$1:$AQ$1,0),FALSE)</f>
        <v>0</v>
      </c>
      <c r="R196" s="73">
        <f>VLOOKUP($B196,'Tillförd energi'!$B$2:$AS$506,MATCH(R$1,'Tillförd energi'!$B$1:$AQ$1,0),FALSE)</f>
        <v>0</v>
      </c>
      <c r="S196" s="73">
        <f>VLOOKUP($B196,'Tillförd energi'!$B$2:$AS$506,MATCH(S$1,'Tillförd energi'!$B$1:$AQ$1,0),FALSE)</f>
        <v>0</v>
      </c>
      <c r="T196" s="73">
        <f>VLOOKUP($B196,'Tillförd energi'!$B$2:$AS$506,MATCH(T$1,'Tillförd energi'!$B$1:$AQ$1,0),FALSE)</f>
        <v>0</v>
      </c>
      <c r="U196" s="73">
        <f>VLOOKUP($B196,'Tillförd energi'!$B$2:$AS$506,MATCH(U$1,'Tillförd energi'!$B$1:$AQ$1,0),FALSE)</f>
        <v>0</v>
      </c>
      <c r="V196" s="73">
        <f>VLOOKUP($B196,'Tillförd energi'!$B$2:$AS$506,MATCH(V$1,'Tillförd energi'!$B$1:$AQ$1,0),FALSE)</f>
        <v>0</v>
      </c>
      <c r="W196" s="73">
        <f>VLOOKUP($B196,'Tillförd energi'!$B$2:$AS$506,MATCH(W$1,'Tillförd energi'!$B$1:$AQ$1,0),FALSE)</f>
        <v>0</v>
      </c>
      <c r="X196" s="73">
        <f>VLOOKUP($B196,'Tillförd energi'!$B$2:$AS$506,MATCH(X$1,'Tillförd energi'!$B$1:$AQ$1,0),FALSE)</f>
        <v>0</v>
      </c>
      <c r="Y196" s="73">
        <f>VLOOKUP($B196,'Tillförd energi'!$B$2:$AS$506,MATCH(Y$1,'Tillförd energi'!$B$1:$AQ$1,0),FALSE)</f>
        <v>0</v>
      </c>
      <c r="Z196" s="73">
        <f>VLOOKUP($B196,'Tillförd energi'!$B$2:$AS$506,MATCH(Z$1,'Tillförd energi'!$B$1:$AQ$1,0),FALSE)</f>
        <v>0</v>
      </c>
      <c r="AA196" s="73">
        <f>VLOOKUP($B196,'Tillförd energi'!$B$2:$AS$506,MATCH(AA$1,'Tillförd energi'!$B$1:$AQ$1,0),FALSE)</f>
        <v>0</v>
      </c>
      <c r="AB196" s="73">
        <f>VLOOKUP($B196,'Tillförd energi'!$B$2:$AS$506,MATCH(AB$1,'Tillförd energi'!$B$1:$AQ$1,0),FALSE)</f>
        <v>0</v>
      </c>
      <c r="AC196" s="73">
        <f>VLOOKUP($B196,'Tillförd energi'!$B$2:$AS$506,MATCH(AC$1,'Tillförd energi'!$B$1:$AQ$1,0),FALSE)</f>
        <v>0</v>
      </c>
      <c r="AD196" s="73">
        <f>VLOOKUP($B196,'Tillförd energi'!$B$2:$AS$506,MATCH(AD$1,'Tillförd energi'!$B$1:$AQ$1,0),FALSE)</f>
        <v>0</v>
      </c>
      <c r="AF196" s="73">
        <f>VLOOKUP($B196,'Tillförd energi'!$B$2:$AS$506,MATCH(AF$1,'Tillförd energi'!$B$1:$AQ$1,0),FALSE)</f>
        <v>0.6</v>
      </c>
      <c r="AH196" s="73">
        <f>IFERROR(VLOOKUP(B196,Miljö!$B$1:$S$476,9,FALSE)/1,0)</f>
        <v>0</v>
      </c>
      <c r="AJ196" s="81">
        <f>IFERROR(VLOOKUP($B196,Miljö!$B$1:$S$500,MATCH("hjälpel exklusive kraftvärme (GWh)",Miljö!$B$1:$V$1,0),FALSE)/1,"")</f>
        <v>0.6</v>
      </c>
      <c r="AK196" s="81">
        <f t="shared" si="33"/>
        <v>0.6</v>
      </c>
      <c r="AL196" s="81">
        <f>VLOOKUP($B196,'Slutlig allokering'!$B$2:$AL$462,MATCH("Hjälpel kraftvärme",'Slutlig allokering'!$B$2:$AL$2,0),FALSE)</f>
        <v>0</v>
      </c>
      <c r="AN196" s="73">
        <f t="shared" si="34"/>
        <v>23.92</v>
      </c>
      <c r="AO196" s="73">
        <f t="shared" si="35"/>
        <v>23.92</v>
      </c>
      <c r="AP196" s="73">
        <f>IF(ISERROR(1/VLOOKUP($B196,Leveranser!$B$1:$S$500,MATCH("såld värme (gwh)",Leveranser!$B$1:$S$1,0),FALSE)),"",VLOOKUP($B196,Leveranser!$B$1:$S$500,MATCH("såld värme (gwh)",Leveranser!$B$1:$S$1,0),FALSE))</f>
        <v>17</v>
      </c>
      <c r="AQ196" s="73">
        <f>VLOOKUP($B196,Leveranser!$B$1:$Y$500,MATCH("Totalt såld fjärrvärme till andra fjärrvärmeföretag",Leveranser!$B$1:$AA$1,0),FALSE)</f>
        <v>0</v>
      </c>
      <c r="AR196" s="73">
        <f>IF(ISERROR(1/VLOOKUP($B196,Miljö!$B$1:$S$500,MATCH("Såld mängd produktionsspecifik fjärrvärme (GWh)",Miljö!$B$1:$R$1,0),FALSE)),0,VLOOKUP($B196,Miljö!$B$1:$S$500,MATCH("Såld mängd produktionsspecifik fjärrvärme (GWh)",Miljö!$B$1:$R$1,0),FALSE))</f>
        <v>0</v>
      </c>
      <c r="AS196" s="82">
        <f t="shared" si="40"/>
        <v>0.71070234113712372</v>
      </c>
      <c r="AU196" s="73" t="str">
        <f>VLOOKUP($B196,'Miljövärden urval för publ'!$B$2:$I$486,7,FALSE)</f>
        <v>Ja</v>
      </c>
      <c r="AV196" s="73" t="str">
        <f>VLOOKUP($B196,'Miljövärden urval för publ'!$B$2:$I$486,6,FALSE)</f>
        <v>Nej</v>
      </c>
      <c r="AZ196" s="73">
        <f t="shared" si="36"/>
        <v>0.6</v>
      </c>
      <c r="BA196" s="73">
        <f t="shared" si="41"/>
        <v>0</v>
      </c>
      <c r="BB196" s="73">
        <f t="shared" si="37"/>
        <v>23.1</v>
      </c>
      <c r="BC196" s="73">
        <f t="shared" si="38"/>
        <v>0</v>
      </c>
      <c r="BE196" s="73">
        <f t="shared" si="42"/>
        <v>0</v>
      </c>
      <c r="BF196" s="73">
        <f t="shared" si="43"/>
        <v>0</v>
      </c>
      <c r="BH196" s="73">
        <f t="shared" si="39"/>
        <v>23.1</v>
      </c>
    </row>
    <row r="197" spans="1:60" ht="14.5" x14ac:dyDescent="0.35">
      <c r="A197" t="s">
        <v>239</v>
      </c>
      <c r="B197" t="s">
        <v>240</v>
      </c>
      <c r="C197" s="73">
        <f>VLOOKUP($B197,'Tillförd energi'!$B$2:$AS$506,MATCH(C$1,'Tillförd energi'!$B$1:$AQ$1,0),FALSE)</f>
        <v>0</v>
      </c>
      <c r="D197" s="73">
        <f>VLOOKUP($B197,'Tillförd energi'!$B$2:$AS$506,MATCH(D$1,'Tillförd energi'!$B$1:$AQ$1,0),FALSE)</f>
        <v>0</v>
      </c>
      <c r="E197" s="73">
        <f>VLOOKUP($B197,'Tillförd energi'!$B$2:$AS$506,MATCH(E$1,'Tillförd energi'!$B$1:$AQ$1,0),FALSE)</f>
        <v>0</v>
      </c>
      <c r="F197" s="73">
        <f>VLOOKUP($B197,'Tillförd energi'!$B$2:$AS$506,MATCH(F$1,'Tillförd energi'!$B$1:$AQ$1,0),FALSE)</f>
        <v>0</v>
      </c>
      <c r="G197" s="73">
        <f>VLOOKUP($B197,'Tillförd energi'!$B$2:$AS$506,MATCH(G$1,'Tillförd energi'!$B$1:$AQ$1,0),FALSE)</f>
        <v>10.324999999999999</v>
      </c>
      <c r="H197" s="73">
        <f>VLOOKUP($B197,'Tillförd energi'!$B$2:$AS$506,MATCH(H$1,'Tillförd energi'!$B$1:$AQ$1,0),FALSE)</f>
        <v>0</v>
      </c>
      <c r="I197" s="73">
        <f>VLOOKUP($B197,'Tillförd energi'!$B$2:$AS$506,MATCH(I$1,'Tillförd energi'!$B$1:$AQ$1,0),FALSE)</f>
        <v>0</v>
      </c>
      <c r="J197" s="73">
        <f>VLOOKUP($B197,'Tillförd energi'!$B$2:$AS$506,MATCH(J$1,'Tillförd energi'!$B$1:$AQ$1,0),FALSE)</f>
        <v>0</v>
      </c>
      <c r="K197" s="73">
        <f>VLOOKUP($B197,'Tillförd energi'!$B$2:$AS$506,MATCH(K$1,'Tillförd energi'!$B$1:$AQ$1,0),FALSE)</f>
        <v>0</v>
      </c>
      <c r="L197" s="73">
        <f>VLOOKUP($B197,'Tillförd energi'!$B$2:$AS$506,MATCH(L$1,'Tillförd energi'!$B$1:$AQ$1,0),FALSE)</f>
        <v>0</v>
      </c>
      <c r="M197" s="73">
        <f>VLOOKUP($B197,'Tillförd energi'!$B$2:$AS$506,MATCH(M$1,'Tillförd energi'!$B$1:$AQ$1,0),FALSE)</f>
        <v>0</v>
      </c>
      <c r="N197" s="73">
        <f>VLOOKUP($B197,'Tillförd energi'!$B$2:$AS$506,MATCH(N$1,'Tillförd energi'!$B$1:$AQ$1,0),FALSE)</f>
        <v>0</v>
      </c>
      <c r="O197" s="73">
        <f>VLOOKUP($B197,'Tillförd energi'!$B$2:$AS$506,MATCH(O$1,'Tillförd energi'!$B$1:$AQ$1,0),FALSE)</f>
        <v>0</v>
      </c>
      <c r="P197" s="73">
        <f>VLOOKUP($B197,'Tillförd energi'!$B$2:$AS$506,MATCH(P$1,'Tillförd energi'!$B$1:$AQ$1,0),FALSE)</f>
        <v>0</v>
      </c>
      <c r="Q197" s="73">
        <f>VLOOKUP($B197,'Tillförd energi'!$B$2:$AS$506,MATCH(Q$1,'Tillförd energi'!$B$1:$AQ$1,0),FALSE)</f>
        <v>0</v>
      </c>
      <c r="R197" s="73">
        <f>VLOOKUP($B197,'Tillförd energi'!$B$2:$AS$506,MATCH(R$1,'Tillförd energi'!$B$1:$AQ$1,0),FALSE)</f>
        <v>0</v>
      </c>
      <c r="S197" s="73">
        <f>VLOOKUP($B197,'Tillförd energi'!$B$2:$AS$506,MATCH(S$1,'Tillförd energi'!$B$1:$AQ$1,0),FALSE)</f>
        <v>0</v>
      </c>
      <c r="T197" s="73">
        <f>VLOOKUP($B197,'Tillförd energi'!$B$2:$AS$506,MATCH(T$1,'Tillförd energi'!$B$1:$AQ$1,0),FALSE)</f>
        <v>0</v>
      </c>
      <c r="U197" s="73">
        <f>VLOOKUP($B197,'Tillförd energi'!$B$2:$AS$506,MATCH(U$1,'Tillförd energi'!$B$1:$AQ$1,0),FALSE)</f>
        <v>0</v>
      </c>
      <c r="V197" s="73">
        <f>VLOOKUP($B197,'Tillförd energi'!$B$2:$AS$506,MATCH(V$1,'Tillförd energi'!$B$1:$AQ$1,0),FALSE)</f>
        <v>0.60899999999999999</v>
      </c>
      <c r="W197" s="73">
        <f>VLOOKUP($B197,'Tillförd energi'!$B$2:$AS$506,MATCH(W$1,'Tillförd energi'!$B$1:$AQ$1,0),FALSE)</f>
        <v>0</v>
      </c>
      <c r="X197" s="73">
        <f>VLOOKUP($B197,'Tillförd energi'!$B$2:$AS$506,MATCH(X$1,'Tillförd energi'!$B$1:$AQ$1,0),FALSE)</f>
        <v>0</v>
      </c>
      <c r="Y197" s="73">
        <f>VLOOKUP($B197,'Tillförd energi'!$B$2:$AS$506,MATCH(Y$1,'Tillförd energi'!$B$1:$AQ$1,0),FALSE)</f>
        <v>0</v>
      </c>
      <c r="Z197" s="73">
        <f>VLOOKUP($B197,'Tillförd energi'!$B$2:$AS$506,MATCH(Z$1,'Tillförd energi'!$B$1:$AQ$1,0),FALSE)</f>
        <v>0</v>
      </c>
      <c r="AA197" s="73">
        <f>VLOOKUP($B197,'Tillförd energi'!$B$2:$AS$506,MATCH(AA$1,'Tillförd energi'!$B$1:$AQ$1,0),FALSE)</f>
        <v>0</v>
      </c>
      <c r="AB197" s="73">
        <f>VLOOKUP($B197,'Tillförd energi'!$B$2:$AS$506,MATCH(AB$1,'Tillförd energi'!$B$1:$AQ$1,0),FALSE)</f>
        <v>0</v>
      </c>
      <c r="AC197" s="73">
        <f>VLOOKUP($B197,'Tillförd energi'!$B$2:$AS$506,MATCH(AC$1,'Tillförd energi'!$B$1:$AQ$1,0),FALSE)</f>
        <v>41.712000000000003</v>
      </c>
      <c r="AD197" s="73">
        <f>VLOOKUP($B197,'Tillförd energi'!$B$2:$AS$506,MATCH(AD$1,'Tillförd energi'!$B$1:$AQ$1,0),FALSE)</f>
        <v>0</v>
      </c>
      <c r="AF197" s="73">
        <f>VLOOKUP($B197,'Tillförd energi'!$B$2:$AS$506,MATCH(AF$1,'Tillförd energi'!$B$1:$AQ$1,0),FALSE)</f>
        <v>0.36199999999999999</v>
      </c>
      <c r="AH197" s="73">
        <f>IFERROR(VLOOKUP(B197,Miljö!$B$1:$S$476,9,FALSE)/1,0)</f>
        <v>0</v>
      </c>
      <c r="AJ197" s="81">
        <f>IFERROR(VLOOKUP($B197,Miljö!$B$1:$S$500,MATCH("hjälpel exklusive kraftvärme (GWh)",Miljö!$B$1:$V$1,0),FALSE)/1,"")</f>
        <v>0.36199999999999999</v>
      </c>
      <c r="AK197" s="81">
        <f t="shared" si="33"/>
        <v>0.36199999999999999</v>
      </c>
      <c r="AL197" s="81">
        <f>VLOOKUP($B197,'Slutlig allokering'!$B$2:$AL$462,MATCH("Hjälpel kraftvärme",'Slutlig allokering'!$B$2:$AL$2,0),FALSE)</f>
        <v>0</v>
      </c>
      <c r="AN197" s="73">
        <f t="shared" si="34"/>
        <v>53.008000000000003</v>
      </c>
      <c r="AO197" s="73">
        <f t="shared" si="35"/>
        <v>53.008000000000003</v>
      </c>
      <c r="AP197" s="73">
        <f>IF(ISERROR(1/VLOOKUP($B197,Leveranser!$B$1:$S$500,MATCH("såld värme (gwh)",Leveranser!$B$1:$S$1,0),FALSE)),"",VLOOKUP($B197,Leveranser!$B$1:$S$500,MATCH("såld värme (gwh)",Leveranser!$B$1:$S$1,0),FALSE))</f>
        <v>47.036999999999999</v>
      </c>
      <c r="AQ197" s="73">
        <f>VLOOKUP($B197,Leveranser!$B$1:$Y$500,MATCH("Totalt såld fjärrvärme till andra fjärrvärmeföretag",Leveranser!$B$1:$AA$1,0),FALSE)</f>
        <v>0</v>
      </c>
      <c r="AR197" s="73">
        <f>IF(ISERROR(1/VLOOKUP($B197,Miljö!$B$1:$S$500,MATCH("Såld mängd produktionsspecifik fjärrvärme (GWh)",Miljö!$B$1:$R$1,0),FALSE)),0,VLOOKUP($B197,Miljö!$B$1:$S$500,MATCH("Såld mängd produktionsspecifik fjärrvärme (GWh)",Miljö!$B$1:$R$1,0),FALSE))</f>
        <v>0</v>
      </c>
      <c r="AS197" s="82">
        <f t="shared" si="40"/>
        <v>0.88735662541503169</v>
      </c>
      <c r="AU197" s="73" t="str">
        <f>VLOOKUP($B197,'Miljövärden urval för publ'!$B$2:$I$486,7,FALSE)</f>
        <v>Ja</v>
      </c>
      <c r="AV197" s="73" t="str">
        <f>VLOOKUP($B197,'Miljövärden urval för publ'!$B$2:$I$486,6,FALSE)</f>
        <v>Ja</v>
      </c>
      <c r="AZ197" s="73">
        <f t="shared" si="36"/>
        <v>0.36199999999999999</v>
      </c>
      <c r="BA197" s="73">
        <f t="shared" si="41"/>
        <v>0</v>
      </c>
      <c r="BB197" s="73">
        <f t="shared" si="37"/>
        <v>0</v>
      </c>
      <c r="BC197" s="73">
        <f t="shared" si="38"/>
        <v>0</v>
      </c>
      <c r="BE197" s="73">
        <f t="shared" si="42"/>
        <v>0</v>
      </c>
      <c r="BF197" s="73">
        <f t="shared" si="43"/>
        <v>0</v>
      </c>
      <c r="BH197" s="73">
        <f t="shared" si="39"/>
        <v>0.60899999999999999</v>
      </c>
    </row>
    <row r="198" spans="1:60" ht="14.5" x14ac:dyDescent="0.35">
      <c r="A198" t="s">
        <v>241</v>
      </c>
      <c r="B198" t="s">
        <v>242</v>
      </c>
      <c r="C198" s="73">
        <f>VLOOKUP($B198,'Tillförd energi'!$B$2:$AS$506,MATCH(C$1,'Tillförd energi'!$B$1:$AQ$1,0),FALSE)</f>
        <v>0</v>
      </c>
      <c r="D198" s="73">
        <f>VLOOKUP($B198,'Tillförd energi'!$B$2:$AS$506,MATCH(D$1,'Tillförd energi'!$B$1:$AQ$1,0),FALSE)</f>
        <v>0.1</v>
      </c>
      <c r="E198" s="73">
        <f>VLOOKUP($B198,'Tillförd energi'!$B$2:$AS$506,MATCH(E$1,'Tillförd energi'!$B$1:$AQ$1,0),FALSE)</f>
        <v>0</v>
      </c>
      <c r="F198" s="73">
        <f>VLOOKUP($B198,'Tillförd energi'!$B$2:$AS$506,MATCH(F$1,'Tillförd energi'!$B$1:$AQ$1,0),FALSE)</f>
        <v>0</v>
      </c>
      <c r="G198" s="73">
        <f>VLOOKUP($B198,'Tillförd energi'!$B$2:$AS$506,MATCH(G$1,'Tillförd energi'!$B$1:$AQ$1,0),FALSE)</f>
        <v>0</v>
      </c>
      <c r="H198" s="73">
        <f>VLOOKUP($B198,'Tillförd energi'!$B$2:$AS$506,MATCH(H$1,'Tillförd energi'!$B$1:$AQ$1,0),FALSE)</f>
        <v>0</v>
      </c>
      <c r="I198" s="73">
        <f>VLOOKUP($B198,'Tillförd energi'!$B$2:$AS$506,MATCH(I$1,'Tillförd energi'!$B$1:$AQ$1,0),FALSE)</f>
        <v>0</v>
      </c>
      <c r="J198" s="73">
        <f>VLOOKUP($B198,'Tillförd energi'!$B$2:$AS$506,MATCH(J$1,'Tillförd energi'!$B$1:$AQ$1,0),FALSE)</f>
        <v>0</v>
      </c>
      <c r="K198" s="73">
        <f>VLOOKUP($B198,'Tillförd energi'!$B$2:$AS$506,MATCH(K$1,'Tillförd energi'!$B$1:$AQ$1,0),FALSE)</f>
        <v>0</v>
      </c>
      <c r="L198" s="73">
        <f>VLOOKUP($B198,'Tillförd energi'!$B$2:$AS$506,MATCH(L$1,'Tillförd energi'!$B$1:$AQ$1,0),FALSE)</f>
        <v>0</v>
      </c>
      <c r="M198" s="73">
        <f>VLOOKUP($B198,'Tillförd energi'!$B$2:$AS$506,MATCH(M$1,'Tillförd energi'!$B$1:$AQ$1,0),FALSE)</f>
        <v>0</v>
      </c>
      <c r="N198" s="73">
        <f>VLOOKUP($B198,'Tillförd energi'!$B$2:$AS$506,MATCH(N$1,'Tillförd energi'!$B$1:$AQ$1,0),FALSE)</f>
        <v>0</v>
      </c>
      <c r="O198" s="73">
        <f>VLOOKUP($B198,'Tillförd energi'!$B$2:$AS$506,MATCH(O$1,'Tillförd energi'!$B$1:$AQ$1,0),FALSE)</f>
        <v>37</v>
      </c>
      <c r="P198" s="73">
        <f>VLOOKUP($B198,'Tillförd energi'!$B$2:$AS$506,MATCH(P$1,'Tillförd energi'!$B$1:$AQ$1,0),FALSE)</f>
        <v>0</v>
      </c>
      <c r="Q198" s="73">
        <f>VLOOKUP($B198,'Tillförd energi'!$B$2:$AS$506,MATCH(Q$1,'Tillförd energi'!$B$1:$AQ$1,0),FALSE)</f>
        <v>6</v>
      </c>
      <c r="R198" s="73">
        <f>VLOOKUP($B198,'Tillförd energi'!$B$2:$AS$506,MATCH(R$1,'Tillförd energi'!$B$1:$AQ$1,0),FALSE)</f>
        <v>0</v>
      </c>
      <c r="S198" s="73">
        <f>VLOOKUP($B198,'Tillförd energi'!$B$2:$AS$506,MATCH(S$1,'Tillförd energi'!$B$1:$AQ$1,0),FALSE)</f>
        <v>0</v>
      </c>
      <c r="T198" s="73">
        <f>VLOOKUP($B198,'Tillförd energi'!$B$2:$AS$506,MATCH(T$1,'Tillförd energi'!$B$1:$AQ$1,0),FALSE)</f>
        <v>1</v>
      </c>
      <c r="U198" s="73">
        <f>VLOOKUP($B198,'Tillförd energi'!$B$2:$AS$506,MATCH(U$1,'Tillförd energi'!$B$1:$AQ$1,0),FALSE)</f>
        <v>0</v>
      </c>
      <c r="V198" s="73">
        <f>VLOOKUP($B198,'Tillförd energi'!$B$2:$AS$506,MATCH(V$1,'Tillförd energi'!$B$1:$AQ$1,0),FALSE)</f>
        <v>0</v>
      </c>
      <c r="W198" s="73">
        <f>VLOOKUP($B198,'Tillförd energi'!$B$2:$AS$506,MATCH(W$1,'Tillförd energi'!$B$1:$AQ$1,0),FALSE)</f>
        <v>0</v>
      </c>
      <c r="X198" s="73">
        <f>VLOOKUP($B198,'Tillförd energi'!$B$2:$AS$506,MATCH(X$1,'Tillförd energi'!$B$1:$AQ$1,0),FALSE)</f>
        <v>0</v>
      </c>
      <c r="Y198" s="73">
        <f>VLOOKUP($B198,'Tillförd energi'!$B$2:$AS$506,MATCH(Y$1,'Tillförd energi'!$B$1:$AQ$1,0),FALSE)</f>
        <v>0.5</v>
      </c>
      <c r="Z198" s="73">
        <f>VLOOKUP($B198,'Tillförd energi'!$B$2:$AS$506,MATCH(Z$1,'Tillförd energi'!$B$1:$AQ$1,0),FALSE)</f>
        <v>0</v>
      </c>
      <c r="AA198" s="73">
        <f>VLOOKUP($B198,'Tillförd energi'!$B$2:$AS$506,MATCH(AA$1,'Tillförd energi'!$B$1:$AQ$1,0),FALSE)</f>
        <v>0</v>
      </c>
      <c r="AB198" s="73">
        <f>VLOOKUP($B198,'Tillförd energi'!$B$2:$AS$506,MATCH(AB$1,'Tillförd energi'!$B$1:$AQ$1,0),FALSE)</f>
        <v>6</v>
      </c>
      <c r="AC198" s="73">
        <f>VLOOKUP($B198,'Tillförd energi'!$B$2:$AS$506,MATCH(AC$1,'Tillförd energi'!$B$1:$AQ$1,0),FALSE)</f>
        <v>0</v>
      </c>
      <c r="AD198" s="73">
        <f>VLOOKUP($B198,'Tillförd energi'!$B$2:$AS$506,MATCH(AD$1,'Tillförd energi'!$B$1:$AQ$1,0),FALSE)</f>
        <v>0</v>
      </c>
      <c r="AF198" s="73">
        <f>VLOOKUP($B198,'Tillförd energi'!$B$2:$AS$506,MATCH(AF$1,'Tillförd energi'!$B$1:$AQ$1,0),FALSE)</f>
        <v>1</v>
      </c>
      <c r="AH198" s="73">
        <f>IFERROR(VLOOKUP(B198,Miljö!$B$1:$S$476,9,FALSE)/1,0)</f>
        <v>0</v>
      </c>
      <c r="AJ198" s="81">
        <f>IFERROR(VLOOKUP($B198,Miljö!$B$1:$S$500,MATCH("hjälpel exklusive kraftvärme (GWh)",Miljö!$B$1:$V$1,0),FALSE)/1,"")</f>
        <v>1</v>
      </c>
      <c r="AK198" s="81">
        <f t="shared" si="33"/>
        <v>1</v>
      </c>
      <c r="AL198" s="81">
        <f>VLOOKUP($B198,'Slutlig allokering'!$B$2:$AL$462,MATCH("Hjälpel kraftvärme",'Slutlig allokering'!$B$2:$AL$2,0),FALSE)</f>
        <v>0</v>
      </c>
      <c r="AN198" s="73">
        <f t="shared" si="34"/>
        <v>51.6</v>
      </c>
      <c r="AO198" s="73">
        <f t="shared" si="35"/>
        <v>51.6</v>
      </c>
      <c r="AP198" s="73">
        <f>IF(ISERROR(1/VLOOKUP($B198,Leveranser!$B$1:$S$500,MATCH("såld värme (gwh)",Leveranser!$B$1:$S$1,0),FALSE)),"",VLOOKUP($B198,Leveranser!$B$1:$S$500,MATCH("såld värme (gwh)",Leveranser!$B$1:$S$1,0),FALSE))</f>
        <v>35</v>
      </c>
      <c r="AQ198" s="73">
        <f>VLOOKUP($B198,Leveranser!$B$1:$Y$500,MATCH("Totalt såld fjärrvärme till andra fjärrvärmeföretag",Leveranser!$B$1:$AA$1,0),FALSE)</f>
        <v>0</v>
      </c>
      <c r="AR198" s="73">
        <f>IF(ISERROR(1/VLOOKUP($B198,Miljö!$B$1:$S$500,MATCH("Såld mängd produktionsspecifik fjärrvärme (GWh)",Miljö!$B$1:$R$1,0),FALSE)),0,VLOOKUP($B198,Miljö!$B$1:$S$500,MATCH("Såld mängd produktionsspecifik fjärrvärme (GWh)",Miljö!$B$1:$R$1,0),FALSE))</f>
        <v>0</v>
      </c>
      <c r="AS198" s="82">
        <f t="shared" si="40"/>
        <v>0.67829457364341084</v>
      </c>
      <c r="AU198" s="73" t="str">
        <f>VLOOKUP($B198,'Miljövärden urval för publ'!$B$2:$I$486,7,FALSE)</f>
        <v>Ja</v>
      </c>
      <c r="AV198" s="73" t="str">
        <f>VLOOKUP($B198,'Miljövärden urval för publ'!$B$2:$I$486,6,FALSE)</f>
        <v>Nej</v>
      </c>
      <c r="AZ198" s="73">
        <f t="shared" si="36"/>
        <v>1.5</v>
      </c>
      <c r="BA198" s="73">
        <f t="shared" si="41"/>
        <v>0</v>
      </c>
      <c r="BB198" s="73">
        <f t="shared" si="37"/>
        <v>37</v>
      </c>
      <c r="BC198" s="73">
        <f t="shared" si="38"/>
        <v>7</v>
      </c>
      <c r="BE198" s="73">
        <f t="shared" si="42"/>
        <v>0</v>
      </c>
      <c r="BF198" s="73">
        <f t="shared" si="43"/>
        <v>0</v>
      </c>
      <c r="BH198" s="73">
        <f t="shared" si="39"/>
        <v>44</v>
      </c>
    </row>
    <row r="199" spans="1:60" ht="14.5" x14ac:dyDescent="0.35">
      <c r="A199" t="s">
        <v>243</v>
      </c>
      <c r="B199" t="s">
        <v>244</v>
      </c>
      <c r="C199" s="73">
        <f>VLOOKUP($B199,'Tillförd energi'!$B$2:$AS$506,MATCH(C$1,'Tillförd energi'!$B$1:$AQ$1,0),FALSE)</f>
        <v>0</v>
      </c>
      <c r="D199" s="73">
        <f>VLOOKUP($B199,'Tillförd energi'!$B$2:$AS$506,MATCH(D$1,'Tillförd energi'!$B$1:$AQ$1,0),FALSE)</f>
        <v>0</v>
      </c>
      <c r="E199" s="73">
        <f>VLOOKUP($B199,'Tillförd energi'!$B$2:$AS$506,MATCH(E$1,'Tillförd energi'!$B$1:$AQ$1,0),FALSE)</f>
        <v>0</v>
      </c>
      <c r="F199" s="73">
        <f>VLOOKUP($B199,'Tillförd energi'!$B$2:$AS$506,MATCH(F$1,'Tillförd energi'!$B$1:$AQ$1,0),FALSE)</f>
        <v>0</v>
      </c>
      <c r="G199" s="73">
        <f>VLOOKUP($B199,'Tillförd energi'!$B$2:$AS$506,MATCH(G$1,'Tillförd energi'!$B$1:$AQ$1,0),FALSE)</f>
        <v>0</v>
      </c>
      <c r="H199" s="73">
        <f>VLOOKUP($B199,'Tillförd energi'!$B$2:$AS$506,MATCH(H$1,'Tillförd energi'!$B$1:$AQ$1,0),FALSE)</f>
        <v>0</v>
      </c>
      <c r="I199" s="73">
        <f>VLOOKUP($B199,'Tillförd energi'!$B$2:$AS$506,MATCH(I$1,'Tillförd energi'!$B$1:$AQ$1,0),FALSE)</f>
        <v>0</v>
      </c>
      <c r="J199" s="73">
        <f>VLOOKUP($B199,'Tillförd energi'!$B$2:$AS$506,MATCH(J$1,'Tillförd energi'!$B$1:$AQ$1,0),FALSE)</f>
        <v>0</v>
      </c>
      <c r="K199" s="73">
        <f>VLOOKUP($B199,'Tillförd energi'!$B$2:$AS$506,MATCH(K$1,'Tillförd energi'!$B$1:$AQ$1,0),FALSE)</f>
        <v>0</v>
      </c>
      <c r="L199" s="73">
        <f>VLOOKUP($B199,'Tillförd energi'!$B$2:$AS$506,MATCH(L$1,'Tillförd energi'!$B$1:$AQ$1,0),FALSE)</f>
        <v>0</v>
      </c>
      <c r="M199" s="73">
        <f>VLOOKUP($B199,'Tillförd energi'!$B$2:$AS$506,MATCH(M$1,'Tillförd energi'!$B$1:$AQ$1,0),FALSE)</f>
        <v>0</v>
      </c>
      <c r="N199" s="73">
        <f>VLOOKUP($B199,'Tillförd energi'!$B$2:$AS$506,MATCH(N$1,'Tillförd energi'!$B$1:$AQ$1,0),FALSE)</f>
        <v>0</v>
      </c>
      <c r="O199" s="73">
        <f>VLOOKUP($B199,'Tillförd energi'!$B$2:$AS$506,MATCH(O$1,'Tillförd energi'!$B$1:$AQ$1,0),FALSE)</f>
        <v>0</v>
      </c>
      <c r="P199" s="73">
        <f>VLOOKUP($B199,'Tillförd energi'!$B$2:$AS$506,MATCH(P$1,'Tillförd energi'!$B$1:$AQ$1,0),FALSE)</f>
        <v>0</v>
      </c>
      <c r="Q199" s="73">
        <f>VLOOKUP($B199,'Tillförd energi'!$B$2:$AS$506,MATCH(Q$1,'Tillförd energi'!$B$1:$AQ$1,0),FALSE)</f>
        <v>0</v>
      </c>
      <c r="R199" s="73">
        <f>VLOOKUP($B199,'Tillförd energi'!$B$2:$AS$506,MATCH(R$1,'Tillförd energi'!$B$1:$AQ$1,0),FALSE)</f>
        <v>0</v>
      </c>
      <c r="S199" s="73">
        <f>VLOOKUP($B199,'Tillförd energi'!$B$2:$AS$506,MATCH(S$1,'Tillförd energi'!$B$1:$AQ$1,0),FALSE)</f>
        <v>0</v>
      </c>
      <c r="T199" s="73">
        <f>VLOOKUP($B199,'Tillförd energi'!$B$2:$AS$506,MATCH(T$1,'Tillförd energi'!$B$1:$AQ$1,0),FALSE)</f>
        <v>0</v>
      </c>
      <c r="U199" s="73">
        <f>VLOOKUP($B199,'Tillförd energi'!$B$2:$AS$506,MATCH(U$1,'Tillförd energi'!$B$1:$AQ$1,0),FALSE)</f>
        <v>0</v>
      </c>
      <c r="V199" s="73">
        <f>VLOOKUP($B199,'Tillförd energi'!$B$2:$AS$506,MATCH(V$1,'Tillförd energi'!$B$1:$AQ$1,0),FALSE)</f>
        <v>0</v>
      </c>
      <c r="W199" s="73">
        <f>VLOOKUP($B199,'Tillförd energi'!$B$2:$AS$506,MATCH(W$1,'Tillförd energi'!$B$1:$AQ$1,0),FALSE)</f>
        <v>0</v>
      </c>
      <c r="X199" s="73">
        <f>VLOOKUP($B199,'Tillförd energi'!$B$2:$AS$506,MATCH(X$1,'Tillförd energi'!$B$1:$AQ$1,0),FALSE)</f>
        <v>0</v>
      </c>
      <c r="Y199" s="73">
        <f>VLOOKUP($B199,'Tillförd energi'!$B$2:$AS$506,MATCH(Y$1,'Tillförd energi'!$B$1:$AQ$1,0),FALSE)</f>
        <v>0</v>
      </c>
      <c r="Z199" s="73">
        <f>VLOOKUP($B199,'Tillförd energi'!$B$2:$AS$506,MATCH(Z$1,'Tillförd energi'!$B$1:$AQ$1,0),FALSE)</f>
        <v>0</v>
      </c>
      <c r="AA199" s="73">
        <f>VLOOKUP($B199,'Tillförd energi'!$B$2:$AS$506,MATCH(AA$1,'Tillförd energi'!$B$1:$AQ$1,0),FALSE)</f>
        <v>0</v>
      </c>
      <c r="AB199" s="73">
        <f>VLOOKUP($B199,'Tillförd energi'!$B$2:$AS$506,MATCH(AB$1,'Tillförd energi'!$B$1:$AQ$1,0),FALSE)</f>
        <v>0</v>
      </c>
      <c r="AC199" s="73">
        <f>VLOOKUP($B199,'Tillförd energi'!$B$2:$AS$506,MATCH(AC$1,'Tillförd energi'!$B$1:$AQ$1,0),FALSE)</f>
        <v>0</v>
      </c>
      <c r="AD199" s="73">
        <f>VLOOKUP($B199,'Tillförd energi'!$B$2:$AS$506,MATCH(AD$1,'Tillförd energi'!$B$1:$AQ$1,0),FALSE)</f>
        <v>0</v>
      </c>
      <c r="AF199" s="73">
        <f>VLOOKUP($B199,'Tillförd energi'!$B$2:$AS$506,MATCH(AF$1,'Tillförd energi'!$B$1:$AQ$1,0),FALSE)</f>
        <v>0</v>
      </c>
      <c r="AH199" s="73">
        <f>IFERROR(VLOOKUP(B199,Miljö!$B$1:$S$476,9,FALSE)/1,0)</f>
        <v>0</v>
      </c>
      <c r="AJ199" s="81" t="str">
        <f>IFERROR(VLOOKUP($B199,Miljö!$B$1:$S$500,MATCH("hjälpel exklusive kraftvärme (GWh)",Miljö!$B$1:$V$1,0),FALSE)/1,"")</f>
        <v/>
      </c>
      <c r="AK199" s="81">
        <f t="shared" si="33"/>
        <v>0</v>
      </c>
      <c r="AL199" s="81">
        <f>VLOOKUP($B199,'Slutlig allokering'!$B$2:$AL$462,MATCH("Hjälpel kraftvärme",'Slutlig allokering'!$B$2:$AL$2,0),FALSE)</f>
        <v>0</v>
      </c>
      <c r="AN199" s="73">
        <f t="shared" si="34"/>
        <v>0</v>
      </c>
      <c r="AO199" s="73">
        <f t="shared" si="35"/>
        <v>0</v>
      </c>
      <c r="AP199" s="73" t="str">
        <f>IF(ISERROR(1/VLOOKUP($B199,Leveranser!$B$1:$S$500,MATCH("såld värme (gwh)",Leveranser!$B$1:$S$1,0),FALSE)),"",VLOOKUP($B199,Leveranser!$B$1:$S$500,MATCH("såld värme (gwh)",Leveranser!$B$1:$S$1,0),FALSE))</f>
        <v/>
      </c>
      <c r="AQ199" s="73">
        <f>VLOOKUP($B199,Leveranser!$B$1:$Y$500,MATCH("Totalt såld fjärrvärme till andra fjärrvärmeföretag",Leveranser!$B$1:$AA$1,0),FALSE)</f>
        <v>0</v>
      </c>
      <c r="AR199" s="73">
        <f>IF(ISERROR(1/VLOOKUP($B199,Miljö!$B$1:$S$500,MATCH("Såld mängd produktionsspecifik fjärrvärme (GWh)",Miljö!$B$1:$R$1,0),FALSE)),0,VLOOKUP($B199,Miljö!$B$1:$S$500,MATCH("Såld mängd produktionsspecifik fjärrvärme (GWh)",Miljö!$B$1:$R$1,0),FALSE))</f>
        <v>0</v>
      </c>
      <c r="AS199" s="82" t="str">
        <f t="shared" si="40"/>
        <v/>
      </c>
      <c r="AU199" s="73" t="str">
        <f>VLOOKUP($B199,'Miljövärden urval för publ'!$B$2:$I$486,7,FALSE)</f>
        <v>Nej</v>
      </c>
      <c r="AV199" s="73" t="str">
        <f>VLOOKUP($B199,'Miljövärden urval för publ'!$B$2:$I$486,6,FALSE)</f>
        <v>Nej</v>
      </c>
      <c r="AZ199" s="73">
        <f t="shared" si="36"/>
        <v>0</v>
      </c>
      <c r="BA199" s="73">
        <f t="shared" si="41"/>
        <v>0</v>
      </c>
      <c r="BB199" s="73">
        <f t="shared" si="37"/>
        <v>0</v>
      </c>
      <c r="BC199" s="73">
        <f t="shared" si="38"/>
        <v>0</v>
      </c>
      <c r="BE199" s="73">
        <f t="shared" si="42"/>
        <v>0</v>
      </c>
      <c r="BF199" s="73">
        <f t="shared" si="43"/>
        <v>0</v>
      </c>
      <c r="BH199" s="73">
        <f t="shared" si="39"/>
        <v>0</v>
      </c>
    </row>
    <row r="200" spans="1:60" ht="14.5" x14ac:dyDescent="0.35">
      <c r="A200" t="s">
        <v>243</v>
      </c>
      <c r="B200" t="s">
        <v>245</v>
      </c>
      <c r="C200" s="73">
        <f>VLOOKUP($B200,'Tillförd energi'!$B$2:$AS$506,MATCH(C$1,'Tillförd energi'!$B$1:$AQ$1,0),FALSE)</f>
        <v>0</v>
      </c>
      <c r="D200" s="73">
        <f>VLOOKUP($B200,'Tillförd energi'!$B$2:$AS$506,MATCH(D$1,'Tillförd energi'!$B$1:$AQ$1,0),FALSE)</f>
        <v>0.61</v>
      </c>
      <c r="E200" s="73">
        <f>VLOOKUP($B200,'Tillförd energi'!$B$2:$AS$506,MATCH(E$1,'Tillförd energi'!$B$1:$AQ$1,0),FALSE)</f>
        <v>0</v>
      </c>
      <c r="F200" s="73">
        <f>VLOOKUP($B200,'Tillförd energi'!$B$2:$AS$506,MATCH(F$1,'Tillförd energi'!$B$1:$AQ$1,0),FALSE)</f>
        <v>0</v>
      </c>
      <c r="G200" s="73">
        <f>VLOOKUP($B200,'Tillförd energi'!$B$2:$AS$506,MATCH(G$1,'Tillförd energi'!$B$1:$AQ$1,0),FALSE)</f>
        <v>0</v>
      </c>
      <c r="H200" s="73">
        <f>VLOOKUP($B200,'Tillförd energi'!$B$2:$AS$506,MATCH(H$1,'Tillförd energi'!$B$1:$AQ$1,0),FALSE)</f>
        <v>0</v>
      </c>
      <c r="I200" s="73">
        <f>VLOOKUP($B200,'Tillförd energi'!$B$2:$AS$506,MATCH(I$1,'Tillförd energi'!$B$1:$AQ$1,0),FALSE)</f>
        <v>0</v>
      </c>
      <c r="J200" s="73">
        <f>VLOOKUP($B200,'Tillförd energi'!$B$2:$AS$506,MATCH(J$1,'Tillförd energi'!$B$1:$AQ$1,0),FALSE)</f>
        <v>0</v>
      </c>
      <c r="K200" s="73">
        <f>VLOOKUP($B200,'Tillförd energi'!$B$2:$AS$506,MATCH(K$1,'Tillförd energi'!$B$1:$AQ$1,0),FALSE)</f>
        <v>0</v>
      </c>
      <c r="L200" s="73">
        <f>VLOOKUP($B200,'Tillförd energi'!$B$2:$AS$506,MATCH(L$1,'Tillförd energi'!$B$1:$AQ$1,0),FALSE)</f>
        <v>0</v>
      </c>
      <c r="M200" s="73">
        <f>VLOOKUP($B200,'Tillförd energi'!$B$2:$AS$506,MATCH(M$1,'Tillförd energi'!$B$1:$AQ$1,0),FALSE)</f>
        <v>0</v>
      </c>
      <c r="N200" s="73">
        <f>VLOOKUP($B200,'Tillförd energi'!$B$2:$AS$506,MATCH(N$1,'Tillförd energi'!$B$1:$AQ$1,0),FALSE)</f>
        <v>0</v>
      </c>
      <c r="O200" s="73">
        <f>VLOOKUP($B200,'Tillförd energi'!$B$2:$AS$506,MATCH(O$1,'Tillförd energi'!$B$1:$AQ$1,0),FALSE)</f>
        <v>0</v>
      </c>
      <c r="P200" s="73">
        <f>VLOOKUP($B200,'Tillförd energi'!$B$2:$AS$506,MATCH(P$1,'Tillförd energi'!$B$1:$AQ$1,0),FALSE)</f>
        <v>18.588200000000001</v>
      </c>
      <c r="Q200" s="73">
        <f>VLOOKUP($B200,'Tillförd energi'!$B$2:$AS$506,MATCH(Q$1,'Tillförd energi'!$B$1:$AQ$1,0),FALSE)</f>
        <v>7.2</v>
      </c>
      <c r="R200" s="73">
        <f>VLOOKUP($B200,'Tillförd energi'!$B$2:$AS$506,MATCH(R$1,'Tillförd energi'!$B$1:$AQ$1,0),FALSE)</f>
        <v>0</v>
      </c>
      <c r="S200" s="73">
        <f>VLOOKUP($B200,'Tillförd energi'!$B$2:$AS$506,MATCH(S$1,'Tillförd energi'!$B$1:$AQ$1,0),FALSE)</f>
        <v>0</v>
      </c>
      <c r="T200" s="73">
        <f>VLOOKUP($B200,'Tillförd energi'!$B$2:$AS$506,MATCH(T$1,'Tillförd energi'!$B$1:$AQ$1,0),FALSE)</f>
        <v>0</v>
      </c>
      <c r="U200" s="73">
        <f>VLOOKUP($B200,'Tillförd energi'!$B$2:$AS$506,MATCH(U$1,'Tillförd energi'!$B$1:$AQ$1,0),FALSE)</f>
        <v>0</v>
      </c>
      <c r="V200" s="73">
        <f>VLOOKUP($B200,'Tillförd energi'!$B$2:$AS$506,MATCH(V$1,'Tillförd energi'!$B$1:$AQ$1,0),FALSE)</f>
        <v>0</v>
      </c>
      <c r="W200" s="73">
        <f>VLOOKUP($B200,'Tillförd energi'!$B$2:$AS$506,MATCH(W$1,'Tillförd energi'!$B$1:$AQ$1,0),FALSE)</f>
        <v>0</v>
      </c>
      <c r="X200" s="73">
        <f>VLOOKUP($B200,'Tillförd energi'!$B$2:$AS$506,MATCH(X$1,'Tillförd energi'!$B$1:$AQ$1,0),FALSE)</f>
        <v>0</v>
      </c>
      <c r="Y200" s="73">
        <f>VLOOKUP($B200,'Tillförd energi'!$B$2:$AS$506,MATCH(Y$1,'Tillförd energi'!$B$1:$AQ$1,0),FALSE)</f>
        <v>0.45</v>
      </c>
      <c r="Z200" s="73">
        <f>VLOOKUP($B200,'Tillförd energi'!$B$2:$AS$506,MATCH(Z$1,'Tillförd energi'!$B$1:$AQ$1,0),FALSE)</f>
        <v>0</v>
      </c>
      <c r="AA200" s="73">
        <f>VLOOKUP($B200,'Tillförd energi'!$B$2:$AS$506,MATCH(AA$1,'Tillförd energi'!$B$1:$AQ$1,0),FALSE)</f>
        <v>0</v>
      </c>
      <c r="AB200" s="73">
        <f>VLOOKUP($B200,'Tillförd energi'!$B$2:$AS$506,MATCH(AB$1,'Tillförd energi'!$B$1:$AQ$1,0),FALSE)</f>
        <v>0</v>
      </c>
      <c r="AC200" s="73">
        <f>VLOOKUP($B200,'Tillförd energi'!$B$2:$AS$506,MATCH(AC$1,'Tillförd energi'!$B$1:$AQ$1,0),FALSE)</f>
        <v>0</v>
      </c>
      <c r="AD200" s="73">
        <f>VLOOKUP($B200,'Tillförd energi'!$B$2:$AS$506,MATCH(AD$1,'Tillförd energi'!$B$1:$AQ$1,0),FALSE)</f>
        <v>0</v>
      </c>
      <c r="AF200" s="73">
        <f>VLOOKUP($B200,'Tillförd energi'!$B$2:$AS$506,MATCH(AF$1,'Tillförd energi'!$B$1:$AQ$1,0),FALSE)</f>
        <v>0.4</v>
      </c>
      <c r="AH200" s="73">
        <f>IFERROR(VLOOKUP(B200,Miljö!$B$1:$S$476,9,FALSE)/1,0)</f>
        <v>0</v>
      </c>
      <c r="AJ200" s="81">
        <f>IFERROR(VLOOKUP($B200,Miljö!$B$1:$S$500,MATCH("hjälpel exklusive kraftvärme (GWh)",Miljö!$B$1:$V$1,0),FALSE)/1,"")</f>
        <v>0.4</v>
      </c>
      <c r="AK200" s="81">
        <f t="shared" si="33"/>
        <v>0.4</v>
      </c>
      <c r="AL200" s="81">
        <f>VLOOKUP($B200,'Slutlig allokering'!$B$2:$AL$462,MATCH("Hjälpel kraftvärme",'Slutlig allokering'!$B$2:$AL$2,0),FALSE)</f>
        <v>0</v>
      </c>
      <c r="AN200" s="73">
        <f t="shared" si="34"/>
        <v>27.248199999999997</v>
      </c>
      <c r="AO200" s="73">
        <f t="shared" si="35"/>
        <v>27.248199999999997</v>
      </c>
      <c r="AP200" s="73">
        <f>IF(ISERROR(1/VLOOKUP($B200,Leveranser!$B$1:$S$500,MATCH("såld värme (gwh)",Leveranser!$B$1:$S$1,0),FALSE)),"",VLOOKUP($B200,Leveranser!$B$1:$S$500,MATCH("såld värme (gwh)",Leveranser!$B$1:$S$1,0),FALSE))</f>
        <v>20.07</v>
      </c>
      <c r="AQ200" s="73">
        <f>VLOOKUP($B200,Leveranser!$B$1:$Y$500,MATCH("Totalt såld fjärrvärme till andra fjärrvärmeföretag",Leveranser!$B$1:$AA$1,0),FALSE)</f>
        <v>0</v>
      </c>
      <c r="AR200" s="73">
        <f>IF(ISERROR(1/VLOOKUP($B200,Miljö!$B$1:$S$500,MATCH("Såld mängd produktionsspecifik fjärrvärme (GWh)",Miljö!$B$1:$R$1,0),FALSE)),0,VLOOKUP($B200,Miljö!$B$1:$S$500,MATCH("Såld mängd produktionsspecifik fjärrvärme (GWh)",Miljö!$B$1:$R$1,0),FALSE))</f>
        <v>0</v>
      </c>
      <c r="AS200" s="82">
        <f t="shared" si="40"/>
        <v>0.73656241513200882</v>
      </c>
      <c r="AU200" s="73" t="str">
        <f>VLOOKUP($B200,'Miljövärden urval för publ'!$B$2:$I$486,7,FALSE)</f>
        <v>Ja</v>
      </c>
      <c r="AV200" s="73" t="str">
        <f>VLOOKUP($B200,'Miljövärden urval för publ'!$B$2:$I$486,6,FALSE)</f>
        <v>Ja</v>
      </c>
      <c r="AZ200" s="73">
        <f t="shared" si="36"/>
        <v>0.85000000000000009</v>
      </c>
      <c r="BA200" s="73">
        <f t="shared" si="41"/>
        <v>0</v>
      </c>
      <c r="BB200" s="73">
        <f t="shared" si="37"/>
        <v>18.588200000000001</v>
      </c>
      <c r="BC200" s="73">
        <f t="shared" si="38"/>
        <v>7.2</v>
      </c>
      <c r="BE200" s="73">
        <f t="shared" si="42"/>
        <v>0</v>
      </c>
      <c r="BF200" s="73">
        <f t="shared" si="43"/>
        <v>0</v>
      </c>
      <c r="BH200" s="73">
        <f t="shared" si="39"/>
        <v>25.7882</v>
      </c>
    </row>
    <row r="201" spans="1:60" ht="14.5" x14ac:dyDescent="0.35">
      <c r="A201" t="s">
        <v>243</v>
      </c>
      <c r="B201" t="s">
        <v>246</v>
      </c>
      <c r="C201" s="73">
        <f>VLOOKUP($B201,'Tillförd energi'!$B$2:$AS$506,MATCH(C$1,'Tillförd energi'!$B$1:$AQ$1,0),FALSE)</f>
        <v>0</v>
      </c>
      <c r="D201" s="73">
        <f>VLOOKUP($B201,'Tillförd energi'!$B$2:$AS$506,MATCH(D$1,'Tillförd energi'!$B$1:$AQ$1,0),FALSE)</f>
        <v>3.73</v>
      </c>
      <c r="E201" s="73">
        <f>VLOOKUP($B201,'Tillförd energi'!$B$2:$AS$506,MATCH(E$1,'Tillförd energi'!$B$1:$AQ$1,0),FALSE)</f>
        <v>0</v>
      </c>
      <c r="F201" s="73">
        <f>VLOOKUP($B201,'Tillförd energi'!$B$2:$AS$506,MATCH(F$1,'Tillförd energi'!$B$1:$AQ$1,0),FALSE)</f>
        <v>0</v>
      </c>
      <c r="G201" s="73">
        <f>VLOOKUP($B201,'Tillförd energi'!$B$2:$AS$506,MATCH(G$1,'Tillförd energi'!$B$1:$AQ$1,0),FALSE)</f>
        <v>0</v>
      </c>
      <c r="H201" s="73">
        <f>VLOOKUP($B201,'Tillförd energi'!$B$2:$AS$506,MATCH(H$1,'Tillförd energi'!$B$1:$AQ$1,0),FALSE)</f>
        <v>0</v>
      </c>
      <c r="I201" s="73">
        <f>VLOOKUP($B201,'Tillförd energi'!$B$2:$AS$506,MATCH(I$1,'Tillförd energi'!$B$1:$AQ$1,0),FALSE)</f>
        <v>0</v>
      </c>
      <c r="J201" s="73">
        <f>VLOOKUP($B201,'Tillförd energi'!$B$2:$AS$506,MATCH(J$1,'Tillförd energi'!$B$1:$AQ$1,0),FALSE)</f>
        <v>0</v>
      </c>
      <c r="K201" s="73">
        <f>VLOOKUP($B201,'Tillförd energi'!$B$2:$AS$506,MATCH(K$1,'Tillförd energi'!$B$1:$AQ$1,0),FALSE)</f>
        <v>0</v>
      </c>
      <c r="L201" s="73">
        <f>VLOOKUP($B201,'Tillförd energi'!$B$2:$AS$506,MATCH(L$1,'Tillförd energi'!$B$1:$AQ$1,0),FALSE)</f>
        <v>0</v>
      </c>
      <c r="M201" s="73">
        <f>VLOOKUP($B201,'Tillförd energi'!$B$2:$AS$506,MATCH(M$1,'Tillförd energi'!$B$1:$AQ$1,0),FALSE)</f>
        <v>0</v>
      </c>
      <c r="N201" s="73">
        <f>VLOOKUP($B201,'Tillförd energi'!$B$2:$AS$506,MATCH(N$1,'Tillförd energi'!$B$1:$AQ$1,0),FALSE)</f>
        <v>0</v>
      </c>
      <c r="O201" s="73">
        <f>VLOOKUP($B201,'Tillförd energi'!$B$2:$AS$506,MATCH(O$1,'Tillförd energi'!$B$1:$AQ$1,0),FALSE)</f>
        <v>63.1</v>
      </c>
      <c r="P201" s="73">
        <f>VLOOKUP($B201,'Tillförd energi'!$B$2:$AS$506,MATCH(P$1,'Tillförd energi'!$B$1:$AQ$1,0),FALSE)</f>
        <v>0</v>
      </c>
      <c r="Q201" s="73">
        <f>VLOOKUP($B201,'Tillförd energi'!$B$2:$AS$506,MATCH(Q$1,'Tillförd energi'!$B$1:$AQ$1,0),FALSE)</f>
        <v>11.5</v>
      </c>
      <c r="R201" s="73">
        <f>VLOOKUP($B201,'Tillförd energi'!$B$2:$AS$506,MATCH(R$1,'Tillförd energi'!$B$1:$AQ$1,0),FALSE)</f>
        <v>0</v>
      </c>
      <c r="S201" s="73">
        <f>VLOOKUP($B201,'Tillförd energi'!$B$2:$AS$506,MATCH(S$1,'Tillförd energi'!$B$1:$AQ$1,0),FALSE)</f>
        <v>0</v>
      </c>
      <c r="T201" s="73">
        <f>VLOOKUP($B201,'Tillförd energi'!$B$2:$AS$506,MATCH(T$1,'Tillförd energi'!$B$1:$AQ$1,0),FALSE)</f>
        <v>0</v>
      </c>
      <c r="U201" s="73">
        <f>VLOOKUP($B201,'Tillförd energi'!$B$2:$AS$506,MATCH(U$1,'Tillförd energi'!$B$1:$AQ$1,0),FALSE)</f>
        <v>0</v>
      </c>
      <c r="V201" s="73">
        <f>VLOOKUP($B201,'Tillförd energi'!$B$2:$AS$506,MATCH(V$1,'Tillförd energi'!$B$1:$AQ$1,0),FALSE)</f>
        <v>0</v>
      </c>
      <c r="W201" s="73">
        <f>VLOOKUP($B201,'Tillförd energi'!$B$2:$AS$506,MATCH(W$1,'Tillförd energi'!$B$1:$AQ$1,0),FALSE)</f>
        <v>0</v>
      </c>
      <c r="X201" s="73">
        <f>VLOOKUP($B201,'Tillförd energi'!$B$2:$AS$506,MATCH(X$1,'Tillförd energi'!$B$1:$AQ$1,0),FALSE)</f>
        <v>0</v>
      </c>
      <c r="Y201" s="73">
        <f>VLOOKUP($B201,'Tillförd energi'!$B$2:$AS$506,MATCH(Y$1,'Tillförd energi'!$B$1:$AQ$1,0),FALSE)</f>
        <v>0.87</v>
      </c>
      <c r="Z201" s="73">
        <f>VLOOKUP($B201,'Tillförd energi'!$B$2:$AS$506,MATCH(Z$1,'Tillförd energi'!$B$1:$AQ$1,0),FALSE)</f>
        <v>0</v>
      </c>
      <c r="AA201" s="73">
        <f>VLOOKUP($B201,'Tillförd energi'!$B$2:$AS$506,MATCH(AA$1,'Tillförd energi'!$B$1:$AQ$1,0),FALSE)</f>
        <v>0</v>
      </c>
      <c r="AB201" s="73">
        <f>VLOOKUP($B201,'Tillförd energi'!$B$2:$AS$506,MATCH(AB$1,'Tillförd energi'!$B$1:$AQ$1,0),FALSE)</f>
        <v>2.8</v>
      </c>
      <c r="AC201" s="73">
        <f>VLOOKUP($B201,'Tillförd energi'!$B$2:$AS$506,MATCH(AC$1,'Tillförd energi'!$B$1:$AQ$1,0),FALSE)</f>
        <v>0</v>
      </c>
      <c r="AD201" s="73">
        <f>VLOOKUP($B201,'Tillförd energi'!$B$2:$AS$506,MATCH(AD$1,'Tillförd energi'!$B$1:$AQ$1,0),FALSE)</f>
        <v>0</v>
      </c>
      <c r="AF201" s="73">
        <f>VLOOKUP($B201,'Tillförd energi'!$B$2:$AS$506,MATCH(AF$1,'Tillförd energi'!$B$1:$AQ$1,0),FALSE)</f>
        <v>2</v>
      </c>
      <c r="AH201" s="73">
        <f>IFERROR(VLOOKUP(B201,Miljö!$B$1:$S$476,9,FALSE)/1,0)</f>
        <v>0</v>
      </c>
      <c r="AJ201" s="81">
        <f>IFERROR(VLOOKUP($B201,Miljö!$B$1:$S$500,MATCH("hjälpel exklusive kraftvärme (GWh)",Miljö!$B$1:$V$1,0),FALSE)/1,"")</f>
        <v>2</v>
      </c>
      <c r="AK201" s="81">
        <f t="shared" si="33"/>
        <v>2</v>
      </c>
      <c r="AL201" s="81">
        <f>VLOOKUP($B201,'Slutlig allokering'!$B$2:$AL$462,MATCH("Hjälpel kraftvärme",'Slutlig allokering'!$B$2:$AL$2,0),FALSE)</f>
        <v>0</v>
      </c>
      <c r="AN201" s="73">
        <f t="shared" si="34"/>
        <v>84</v>
      </c>
      <c r="AO201" s="73">
        <f t="shared" si="35"/>
        <v>84</v>
      </c>
      <c r="AP201" s="73">
        <f>IF(ISERROR(1/VLOOKUP($B201,Leveranser!$B$1:$S$500,MATCH("såld värme (gwh)",Leveranser!$B$1:$S$1,0),FALSE)),"",VLOOKUP($B201,Leveranser!$B$1:$S$500,MATCH("såld värme (gwh)",Leveranser!$B$1:$S$1,0),FALSE))</f>
        <v>54.3</v>
      </c>
      <c r="AQ201" s="73">
        <f>VLOOKUP($B201,Leveranser!$B$1:$Y$500,MATCH("Totalt såld fjärrvärme till andra fjärrvärmeföretag",Leveranser!$B$1:$AA$1,0),FALSE)</f>
        <v>0</v>
      </c>
      <c r="AR201" s="73">
        <f>IF(ISERROR(1/VLOOKUP($B201,Miljö!$B$1:$S$500,MATCH("Såld mängd produktionsspecifik fjärrvärme (GWh)",Miljö!$B$1:$R$1,0),FALSE)),0,VLOOKUP($B201,Miljö!$B$1:$S$500,MATCH("Såld mängd produktionsspecifik fjärrvärme (GWh)",Miljö!$B$1:$R$1,0),FALSE))</f>
        <v>0</v>
      </c>
      <c r="AS201" s="82">
        <f t="shared" si="40"/>
        <v>0.64642857142857135</v>
      </c>
      <c r="AU201" s="73" t="str">
        <f>VLOOKUP($B201,'Miljövärden urval för publ'!$B$2:$I$486,7,FALSE)</f>
        <v>Ja</v>
      </c>
      <c r="AV201" s="73" t="str">
        <f>VLOOKUP($B201,'Miljövärden urval för publ'!$B$2:$I$486,6,FALSE)</f>
        <v>Ja</v>
      </c>
      <c r="AZ201" s="73">
        <f t="shared" si="36"/>
        <v>2.87</v>
      </c>
      <c r="BA201" s="73">
        <f t="shared" si="41"/>
        <v>0</v>
      </c>
      <c r="BB201" s="73">
        <f t="shared" si="37"/>
        <v>63.1</v>
      </c>
      <c r="BC201" s="73">
        <f t="shared" si="38"/>
        <v>11.5</v>
      </c>
      <c r="BE201" s="73">
        <f t="shared" si="42"/>
        <v>0</v>
      </c>
      <c r="BF201" s="73">
        <f t="shared" si="43"/>
        <v>0</v>
      </c>
      <c r="BH201" s="73">
        <f t="shared" si="39"/>
        <v>74.599999999999994</v>
      </c>
    </row>
    <row r="202" spans="1:60" ht="14.5" x14ac:dyDescent="0.35">
      <c r="A202" t="s">
        <v>243</v>
      </c>
      <c r="B202" t="s">
        <v>247</v>
      </c>
      <c r="C202" s="73">
        <f>VLOOKUP($B202,'Tillförd energi'!$B$2:$AS$506,MATCH(C$1,'Tillförd energi'!$B$1:$AQ$1,0),FALSE)</f>
        <v>0</v>
      </c>
      <c r="D202" s="73">
        <f>VLOOKUP($B202,'Tillförd energi'!$B$2:$AS$506,MATCH(D$1,'Tillförd energi'!$B$1:$AQ$1,0),FALSE)</f>
        <v>3.1</v>
      </c>
      <c r="E202" s="73">
        <f>VLOOKUP($B202,'Tillförd energi'!$B$2:$AS$506,MATCH(E$1,'Tillförd energi'!$B$1:$AQ$1,0),FALSE)</f>
        <v>0</v>
      </c>
      <c r="F202" s="73">
        <f>VLOOKUP($B202,'Tillförd energi'!$B$2:$AS$506,MATCH(F$1,'Tillförd energi'!$B$1:$AQ$1,0),FALSE)</f>
        <v>0.9</v>
      </c>
      <c r="G202" s="73">
        <f>VLOOKUP($B202,'Tillförd energi'!$B$2:$AS$506,MATCH(G$1,'Tillförd energi'!$B$1:$AQ$1,0),FALSE)</f>
        <v>0</v>
      </c>
      <c r="H202" s="73">
        <f>VLOOKUP($B202,'Tillförd energi'!$B$2:$AS$506,MATCH(H$1,'Tillförd energi'!$B$1:$AQ$1,0),FALSE)</f>
        <v>0</v>
      </c>
      <c r="I202" s="73">
        <f>VLOOKUP($B202,'Tillförd energi'!$B$2:$AS$506,MATCH(I$1,'Tillförd energi'!$B$1:$AQ$1,0),FALSE)</f>
        <v>0</v>
      </c>
      <c r="J202" s="73">
        <f>VLOOKUP($B202,'Tillförd energi'!$B$2:$AS$506,MATCH(J$1,'Tillförd energi'!$B$1:$AQ$1,0),FALSE)</f>
        <v>4</v>
      </c>
      <c r="K202" s="73">
        <f>VLOOKUP($B202,'Tillförd energi'!$B$2:$AS$506,MATCH(K$1,'Tillförd energi'!$B$1:$AQ$1,0),FALSE)</f>
        <v>61.028599999999997</v>
      </c>
      <c r="L202" s="73">
        <f>VLOOKUP($B202,'Tillförd energi'!$B$2:$AS$506,MATCH(L$1,'Tillförd energi'!$B$1:$AQ$1,0),FALSE)</f>
        <v>48.142899999999997</v>
      </c>
      <c r="M202" s="73">
        <f>VLOOKUP($B202,'Tillförd energi'!$B$2:$AS$506,MATCH(M$1,'Tillförd energi'!$B$1:$AQ$1,0),FALSE)</f>
        <v>71.994299999999996</v>
      </c>
      <c r="N202" s="73">
        <f>VLOOKUP($B202,'Tillförd energi'!$B$2:$AS$506,MATCH(N$1,'Tillförd energi'!$B$1:$AQ$1,0),FALSE)</f>
        <v>81.08</v>
      </c>
      <c r="O202" s="73">
        <f>VLOOKUP($B202,'Tillförd energi'!$B$2:$AS$506,MATCH(O$1,'Tillförd energi'!$B$1:$AQ$1,0),FALSE)</f>
        <v>111.96599999999999</v>
      </c>
      <c r="P202" s="73">
        <f>VLOOKUP($B202,'Tillförd energi'!$B$2:$AS$506,MATCH(P$1,'Tillförd energi'!$B$1:$AQ$1,0),FALSE)</f>
        <v>0</v>
      </c>
      <c r="Q202" s="73">
        <f>VLOOKUP($B202,'Tillförd energi'!$B$2:$AS$506,MATCH(Q$1,'Tillförd energi'!$B$1:$AQ$1,0),FALSE)</f>
        <v>0</v>
      </c>
      <c r="R202" s="73">
        <f>VLOOKUP($B202,'Tillförd energi'!$B$2:$AS$506,MATCH(R$1,'Tillförd energi'!$B$1:$AQ$1,0),FALSE)</f>
        <v>0</v>
      </c>
      <c r="S202" s="73">
        <f>VLOOKUP($B202,'Tillförd energi'!$B$2:$AS$506,MATCH(S$1,'Tillförd energi'!$B$1:$AQ$1,0),FALSE)</f>
        <v>0</v>
      </c>
      <c r="T202" s="73">
        <f>VLOOKUP($B202,'Tillförd energi'!$B$2:$AS$506,MATCH(T$1,'Tillförd energi'!$B$1:$AQ$1,0),FALSE)</f>
        <v>0</v>
      </c>
      <c r="U202" s="73">
        <f>VLOOKUP($B202,'Tillförd energi'!$B$2:$AS$506,MATCH(U$1,'Tillförd energi'!$B$1:$AQ$1,0),FALSE)</f>
        <v>0</v>
      </c>
      <c r="V202" s="73">
        <f>VLOOKUP($B202,'Tillförd energi'!$B$2:$AS$506,MATCH(V$1,'Tillförd energi'!$B$1:$AQ$1,0),FALSE)</f>
        <v>0</v>
      </c>
      <c r="W202" s="73">
        <f>VLOOKUP($B202,'Tillförd energi'!$B$2:$AS$506,MATCH(W$1,'Tillförd energi'!$B$1:$AQ$1,0),FALSE)</f>
        <v>0</v>
      </c>
      <c r="X202" s="73">
        <f>VLOOKUP($B202,'Tillförd energi'!$B$2:$AS$506,MATCH(X$1,'Tillförd energi'!$B$1:$AQ$1,0),FALSE)</f>
        <v>37.359499999999997</v>
      </c>
      <c r="Y202" s="73">
        <f>VLOOKUP($B202,'Tillförd energi'!$B$2:$AS$506,MATCH(Y$1,'Tillförd energi'!$B$1:$AQ$1,0),FALSE)</f>
        <v>0</v>
      </c>
      <c r="Z202" s="73">
        <f>VLOOKUP($B202,'Tillförd energi'!$B$2:$AS$506,MATCH(Z$1,'Tillförd energi'!$B$1:$AQ$1,0),FALSE)</f>
        <v>0</v>
      </c>
      <c r="AA202" s="73">
        <f>VLOOKUP($B202,'Tillförd energi'!$B$2:$AS$506,MATCH(AA$1,'Tillförd energi'!$B$1:$AQ$1,0),FALSE)</f>
        <v>0</v>
      </c>
      <c r="AB202" s="73">
        <f>VLOOKUP($B202,'Tillförd energi'!$B$2:$AS$506,MATCH(AB$1,'Tillförd energi'!$B$1:$AQ$1,0),FALSE)</f>
        <v>132</v>
      </c>
      <c r="AC202" s="73">
        <f>VLOOKUP($B202,'Tillförd energi'!$B$2:$AS$506,MATCH(AC$1,'Tillförd energi'!$B$1:$AQ$1,0),FALSE)</f>
        <v>4.6094099999999996</v>
      </c>
      <c r="AD202" s="73">
        <f>VLOOKUP($B202,'Tillförd energi'!$B$2:$AS$506,MATCH(AD$1,'Tillförd energi'!$B$1:$AQ$1,0),FALSE)</f>
        <v>0</v>
      </c>
      <c r="AF202" s="73">
        <f>VLOOKUP($B202,'Tillförd energi'!$B$2:$AS$506,MATCH(AF$1,'Tillförd energi'!$B$1:$AQ$1,0),FALSE)</f>
        <v>15.933</v>
      </c>
      <c r="AH202" s="73">
        <f>IFERROR(VLOOKUP(B202,Miljö!$B$1:$S$476,9,FALSE)/1,0)</f>
        <v>0</v>
      </c>
      <c r="AJ202" s="81" t="str">
        <f>IFERROR(VLOOKUP($B202,Miljö!$B$1:$S$500,MATCH("hjälpel exklusive kraftvärme (GWh)",Miljö!$B$1:$V$1,0),FALSE)/1,"")</f>
        <v/>
      </c>
      <c r="AK202" s="81">
        <f t="shared" si="33"/>
        <v>15.933</v>
      </c>
      <c r="AL202" s="81">
        <f>VLOOKUP($B202,'Slutlig allokering'!$B$2:$AL$462,MATCH("Hjälpel kraftvärme",'Slutlig allokering'!$B$2:$AL$2,0),FALSE)</f>
        <v>0</v>
      </c>
      <c r="AN202" s="73">
        <f t="shared" si="34"/>
        <v>572.11370999999997</v>
      </c>
      <c r="AO202" s="73">
        <f t="shared" si="35"/>
        <v>572.11370999999997</v>
      </c>
      <c r="AP202" s="73">
        <f>IF(ISERROR(1/VLOOKUP($B202,Leveranser!$B$1:$S$500,MATCH("såld värme (gwh)",Leveranser!$B$1:$S$1,0),FALSE)),"",VLOOKUP($B202,Leveranser!$B$1:$S$500,MATCH("såld värme (gwh)",Leveranser!$B$1:$S$1,0),FALSE))</f>
        <v>531.1</v>
      </c>
      <c r="AQ202" s="73">
        <f>VLOOKUP($B202,Leveranser!$B$1:$Y$500,MATCH("Totalt såld fjärrvärme till andra fjärrvärmeföretag",Leveranser!$B$1:$AA$1,0),FALSE)</f>
        <v>0</v>
      </c>
      <c r="AR202" s="73">
        <f>IF(ISERROR(1/VLOOKUP($B202,Miljö!$B$1:$S$500,MATCH("Såld mängd produktionsspecifik fjärrvärme (GWh)",Miljö!$B$1:$R$1,0),FALSE)),0,VLOOKUP($B202,Miljö!$B$1:$S$500,MATCH("Såld mängd produktionsspecifik fjärrvärme (GWh)",Miljö!$B$1:$R$1,0),FALSE))</f>
        <v>0</v>
      </c>
      <c r="AS202" s="82">
        <f t="shared" si="40"/>
        <v>0.92831196092119528</v>
      </c>
      <c r="AU202" s="73" t="str">
        <f>VLOOKUP($B202,'Miljövärden urval för publ'!$B$2:$I$486,7,FALSE)</f>
        <v>Ja</v>
      </c>
      <c r="AV202" s="73" t="str">
        <f>VLOOKUP($B202,'Miljövärden urval för publ'!$B$2:$I$486,6,FALSE)</f>
        <v>Nej</v>
      </c>
      <c r="AZ202" s="73">
        <f t="shared" si="36"/>
        <v>15.933</v>
      </c>
      <c r="BA202" s="73">
        <f t="shared" si="41"/>
        <v>0</v>
      </c>
      <c r="BB202" s="73">
        <f t="shared" si="37"/>
        <v>313.1832</v>
      </c>
      <c r="BC202" s="73">
        <f t="shared" si="38"/>
        <v>0</v>
      </c>
      <c r="BE202" s="73">
        <f t="shared" si="42"/>
        <v>0</v>
      </c>
      <c r="BF202" s="73">
        <f t="shared" si="43"/>
        <v>0</v>
      </c>
      <c r="BH202" s="73">
        <f t="shared" si="39"/>
        <v>374.21179999999998</v>
      </c>
    </row>
    <row r="203" spans="1:60" ht="14.5" x14ac:dyDescent="0.35">
      <c r="A203" t="s">
        <v>248</v>
      </c>
      <c r="B203" t="s">
        <v>249</v>
      </c>
      <c r="C203" s="73">
        <f>VLOOKUP($B203,'Tillförd energi'!$B$2:$AS$506,MATCH(C$1,'Tillförd energi'!$B$1:$AQ$1,0),FALSE)</f>
        <v>0</v>
      </c>
      <c r="D203" s="73">
        <f>VLOOKUP($B203,'Tillförd energi'!$B$2:$AS$506,MATCH(D$1,'Tillförd energi'!$B$1:$AQ$1,0),FALSE)</f>
        <v>0.22</v>
      </c>
      <c r="E203" s="73">
        <f>VLOOKUP($B203,'Tillförd energi'!$B$2:$AS$506,MATCH(E$1,'Tillförd energi'!$B$1:$AQ$1,0),FALSE)</f>
        <v>0</v>
      </c>
      <c r="F203" s="73">
        <f>VLOOKUP($B203,'Tillförd energi'!$B$2:$AS$506,MATCH(F$1,'Tillförd energi'!$B$1:$AQ$1,0),FALSE)</f>
        <v>0</v>
      </c>
      <c r="G203" s="73">
        <f>VLOOKUP($B203,'Tillförd energi'!$B$2:$AS$506,MATCH(G$1,'Tillförd energi'!$B$1:$AQ$1,0),FALSE)</f>
        <v>0</v>
      </c>
      <c r="H203" s="73">
        <f>VLOOKUP($B203,'Tillförd energi'!$B$2:$AS$506,MATCH(H$1,'Tillförd energi'!$B$1:$AQ$1,0),FALSE)</f>
        <v>0</v>
      </c>
      <c r="I203" s="73">
        <f>VLOOKUP($B203,'Tillförd energi'!$B$2:$AS$506,MATCH(I$1,'Tillförd energi'!$B$1:$AQ$1,0),FALSE)</f>
        <v>0</v>
      </c>
      <c r="J203" s="73">
        <f>VLOOKUP($B203,'Tillförd energi'!$B$2:$AS$506,MATCH(J$1,'Tillförd energi'!$B$1:$AQ$1,0),FALSE)</f>
        <v>0</v>
      </c>
      <c r="K203" s="73">
        <f>VLOOKUP($B203,'Tillförd energi'!$B$2:$AS$506,MATCH(K$1,'Tillförd energi'!$B$1:$AQ$1,0),FALSE)</f>
        <v>0</v>
      </c>
      <c r="L203" s="73">
        <f>VLOOKUP($B203,'Tillförd energi'!$B$2:$AS$506,MATCH(L$1,'Tillförd energi'!$B$1:$AQ$1,0),FALSE)</f>
        <v>0</v>
      </c>
      <c r="M203" s="73">
        <f>VLOOKUP($B203,'Tillförd energi'!$B$2:$AS$506,MATCH(M$1,'Tillförd energi'!$B$1:$AQ$1,0),FALSE)</f>
        <v>0</v>
      </c>
      <c r="N203" s="73">
        <f>VLOOKUP($B203,'Tillförd energi'!$B$2:$AS$506,MATCH(N$1,'Tillförd energi'!$B$1:$AQ$1,0),FALSE)</f>
        <v>0</v>
      </c>
      <c r="O203" s="73">
        <f>VLOOKUP($B203,'Tillförd energi'!$B$2:$AS$506,MATCH(O$1,'Tillförd energi'!$B$1:$AQ$1,0),FALSE)</f>
        <v>0</v>
      </c>
      <c r="P203" s="73">
        <f>VLOOKUP($B203,'Tillförd energi'!$B$2:$AS$506,MATCH(P$1,'Tillförd energi'!$B$1:$AQ$1,0),FALSE)</f>
        <v>0</v>
      </c>
      <c r="Q203" s="73">
        <f>VLOOKUP($B203,'Tillförd energi'!$B$2:$AS$506,MATCH(Q$1,'Tillförd energi'!$B$1:$AQ$1,0),FALSE)</f>
        <v>6.62</v>
      </c>
      <c r="R203" s="73">
        <f>VLOOKUP($B203,'Tillförd energi'!$B$2:$AS$506,MATCH(R$1,'Tillförd energi'!$B$1:$AQ$1,0),FALSE)</f>
        <v>0</v>
      </c>
      <c r="S203" s="73">
        <f>VLOOKUP($B203,'Tillförd energi'!$B$2:$AS$506,MATCH(S$1,'Tillförd energi'!$B$1:$AQ$1,0),FALSE)</f>
        <v>0</v>
      </c>
      <c r="T203" s="73">
        <f>VLOOKUP($B203,'Tillförd energi'!$B$2:$AS$506,MATCH(T$1,'Tillförd energi'!$B$1:$AQ$1,0),FALSE)</f>
        <v>0</v>
      </c>
      <c r="U203" s="73">
        <f>VLOOKUP($B203,'Tillförd energi'!$B$2:$AS$506,MATCH(U$1,'Tillförd energi'!$B$1:$AQ$1,0),FALSE)</f>
        <v>0</v>
      </c>
      <c r="V203" s="73">
        <f>VLOOKUP($B203,'Tillförd energi'!$B$2:$AS$506,MATCH(V$1,'Tillförd energi'!$B$1:$AQ$1,0),FALSE)</f>
        <v>0</v>
      </c>
      <c r="W203" s="73">
        <f>VLOOKUP($B203,'Tillförd energi'!$B$2:$AS$506,MATCH(W$1,'Tillförd energi'!$B$1:$AQ$1,0),FALSE)</f>
        <v>0</v>
      </c>
      <c r="X203" s="73">
        <f>VLOOKUP($B203,'Tillförd energi'!$B$2:$AS$506,MATCH(X$1,'Tillförd energi'!$B$1:$AQ$1,0),FALSE)</f>
        <v>0</v>
      </c>
      <c r="Y203" s="73">
        <f>VLOOKUP($B203,'Tillförd energi'!$B$2:$AS$506,MATCH(Y$1,'Tillförd energi'!$B$1:$AQ$1,0),FALSE)</f>
        <v>0</v>
      </c>
      <c r="Z203" s="73">
        <f>VLOOKUP($B203,'Tillförd energi'!$B$2:$AS$506,MATCH(Z$1,'Tillförd energi'!$B$1:$AQ$1,0),FALSE)</f>
        <v>0</v>
      </c>
      <c r="AA203" s="73">
        <f>VLOOKUP($B203,'Tillförd energi'!$B$2:$AS$506,MATCH(AA$1,'Tillförd energi'!$B$1:$AQ$1,0),FALSE)</f>
        <v>0</v>
      </c>
      <c r="AB203" s="73">
        <f>VLOOKUP($B203,'Tillförd energi'!$B$2:$AS$506,MATCH(AB$1,'Tillförd energi'!$B$1:$AQ$1,0),FALSE)</f>
        <v>0</v>
      </c>
      <c r="AC203" s="73">
        <f>VLOOKUP($B203,'Tillförd energi'!$B$2:$AS$506,MATCH(AC$1,'Tillförd energi'!$B$1:$AQ$1,0),FALSE)</f>
        <v>0</v>
      </c>
      <c r="AD203" s="73">
        <f>VLOOKUP($B203,'Tillförd energi'!$B$2:$AS$506,MATCH(AD$1,'Tillförd energi'!$B$1:$AQ$1,0),FALSE)</f>
        <v>0</v>
      </c>
      <c r="AF203" s="73">
        <f>VLOOKUP($B203,'Tillförd energi'!$B$2:$AS$506,MATCH(AF$1,'Tillförd energi'!$B$1:$AQ$1,0),FALSE)</f>
        <v>0.14799999999999999</v>
      </c>
      <c r="AH203" s="73">
        <f>IFERROR(VLOOKUP(B203,Miljö!$B$1:$S$476,9,FALSE)/1,0)</f>
        <v>0</v>
      </c>
      <c r="AJ203" s="81">
        <f>IFERROR(VLOOKUP($B203,Miljö!$B$1:$S$500,MATCH("hjälpel exklusive kraftvärme (GWh)",Miljö!$B$1:$V$1,0),FALSE)/1,"")</f>
        <v>0.14799999999999999</v>
      </c>
      <c r="AK203" s="81">
        <f t="shared" si="33"/>
        <v>0.14799999999999999</v>
      </c>
      <c r="AL203" s="81">
        <f>VLOOKUP($B203,'Slutlig allokering'!$B$2:$AL$462,MATCH("Hjälpel kraftvärme",'Slutlig allokering'!$B$2:$AL$2,0),FALSE)</f>
        <v>0</v>
      </c>
      <c r="AN203" s="73">
        <f t="shared" si="34"/>
        <v>6.9879999999999995</v>
      </c>
      <c r="AO203" s="73">
        <f t="shared" si="35"/>
        <v>6.9879999999999995</v>
      </c>
      <c r="AP203" s="73">
        <f>IF(ISERROR(1/VLOOKUP($B203,Leveranser!$B$1:$S$500,MATCH("såld värme (gwh)",Leveranser!$B$1:$S$1,0),FALSE)),"",VLOOKUP($B203,Leveranser!$B$1:$S$500,MATCH("såld värme (gwh)",Leveranser!$B$1:$S$1,0),FALSE))</f>
        <v>3.68</v>
      </c>
      <c r="AQ203" s="73">
        <f>VLOOKUP($B203,Leveranser!$B$1:$Y$500,MATCH("Totalt såld fjärrvärme till andra fjärrvärmeföretag",Leveranser!$B$1:$AA$1,0),FALSE)</f>
        <v>0</v>
      </c>
      <c r="AR203" s="73">
        <f>IF(ISERROR(1/VLOOKUP($B203,Miljö!$B$1:$S$500,MATCH("Såld mängd produktionsspecifik fjärrvärme (GWh)",Miljö!$B$1:$R$1,0),FALSE)),0,VLOOKUP($B203,Miljö!$B$1:$S$500,MATCH("Såld mängd produktionsspecifik fjärrvärme (GWh)",Miljö!$B$1:$R$1,0),FALSE))</f>
        <v>0</v>
      </c>
      <c r="AS203" s="82">
        <f t="shared" si="40"/>
        <v>0.52661705781339441</v>
      </c>
      <c r="AU203" s="73" t="str">
        <f>VLOOKUP($B203,'Miljövärden urval för publ'!$B$2:$I$486,7,FALSE)</f>
        <v>Ja</v>
      </c>
      <c r="AV203" s="73" t="str">
        <f>VLOOKUP($B203,'Miljövärden urval för publ'!$B$2:$I$486,6,FALSE)</f>
        <v>Nej</v>
      </c>
      <c r="AZ203" s="73">
        <f t="shared" si="36"/>
        <v>0.14799999999999999</v>
      </c>
      <c r="BA203" s="73">
        <f t="shared" si="41"/>
        <v>0</v>
      </c>
      <c r="BB203" s="73">
        <f t="shared" si="37"/>
        <v>0</v>
      </c>
      <c r="BC203" s="73">
        <f t="shared" si="38"/>
        <v>6.62</v>
      </c>
      <c r="BE203" s="73">
        <f t="shared" si="42"/>
        <v>0</v>
      </c>
      <c r="BF203" s="73">
        <f t="shared" si="43"/>
        <v>0</v>
      </c>
      <c r="BH203" s="73">
        <f t="shared" si="39"/>
        <v>6.62</v>
      </c>
    </row>
    <row r="204" spans="1:60" ht="14.5" x14ac:dyDescent="0.35">
      <c r="A204" t="s">
        <v>248</v>
      </c>
      <c r="B204" t="s">
        <v>250</v>
      </c>
      <c r="C204" s="73">
        <f>VLOOKUP($B204,'Tillförd energi'!$B$2:$AS$506,MATCH(C$1,'Tillförd energi'!$B$1:$AQ$1,0),FALSE)</f>
        <v>0</v>
      </c>
      <c r="D204" s="73">
        <f>VLOOKUP($B204,'Tillförd energi'!$B$2:$AS$506,MATCH(D$1,'Tillförd energi'!$B$1:$AQ$1,0),FALSE)</f>
        <v>0</v>
      </c>
      <c r="E204" s="73">
        <f>VLOOKUP($B204,'Tillförd energi'!$B$2:$AS$506,MATCH(E$1,'Tillförd energi'!$B$1:$AQ$1,0),FALSE)</f>
        <v>0</v>
      </c>
      <c r="F204" s="73">
        <f>VLOOKUP($B204,'Tillförd energi'!$B$2:$AS$506,MATCH(F$1,'Tillförd energi'!$B$1:$AQ$1,0),FALSE)</f>
        <v>0</v>
      </c>
      <c r="G204" s="73">
        <f>VLOOKUP($B204,'Tillförd energi'!$B$2:$AS$506,MATCH(G$1,'Tillförd energi'!$B$1:$AQ$1,0),FALSE)</f>
        <v>0</v>
      </c>
      <c r="H204" s="73">
        <f>VLOOKUP($B204,'Tillförd energi'!$B$2:$AS$506,MATCH(H$1,'Tillförd energi'!$B$1:$AQ$1,0),FALSE)</f>
        <v>0</v>
      </c>
      <c r="I204" s="73">
        <f>VLOOKUP($B204,'Tillförd energi'!$B$2:$AS$506,MATCH(I$1,'Tillförd energi'!$B$1:$AQ$1,0),FALSE)</f>
        <v>0</v>
      </c>
      <c r="J204" s="73">
        <f>VLOOKUP($B204,'Tillförd energi'!$B$2:$AS$506,MATCH(J$1,'Tillförd energi'!$B$1:$AQ$1,0),FALSE)</f>
        <v>0</v>
      </c>
      <c r="K204" s="73">
        <f>VLOOKUP($B204,'Tillförd energi'!$B$2:$AS$506,MATCH(K$1,'Tillförd energi'!$B$1:$AQ$1,0),FALSE)</f>
        <v>0</v>
      </c>
      <c r="L204" s="73">
        <f>VLOOKUP($B204,'Tillförd energi'!$B$2:$AS$506,MATCH(L$1,'Tillförd energi'!$B$1:$AQ$1,0),FALSE)</f>
        <v>0</v>
      </c>
      <c r="M204" s="73">
        <f>VLOOKUP($B204,'Tillförd energi'!$B$2:$AS$506,MATCH(M$1,'Tillförd energi'!$B$1:$AQ$1,0),FALSE)</f>
        <v>0</v>
      </c>
      <c r="N204" s="73">
        <f>VLOOKUP($B204,'Tillförd energi'!$B$2:$AS$506,MATCH(N$1,'Tillförd energi'!$B$1:$AQ$1,0),FALSE)</f>
        <v>0</v>
      </c>
      <c r="O204" s="73">
        <f>VLOOKUP($B204,'Tillförd energi'!$B$2:$AS$506,MATCH(O$1,'Tillförd energi'!$B$1:$AQ$1,0),FALSE)</f>
        <v>0</v>
      </c>
      <c r="P204" s="73">
        <f>VLOOKUP($B204,'Tillförd energi'!$B$2:$AS$506,MATCH(P$1,'Tillförd energi'!$B$1:$AQ$1,0),FALSE)</f>
        <v>0</v>
      </c>
      <c r="Q204" s="73">
        <f>VLOOKUP($B204,'Tillförd energi'!$B$2:$AS$506,MATCH(Q$1,'Tillförd energi'!$B$1:$AQ$1,0),FALSE)</f>
        <v>0</v>
      </c>
      <c r="R204" s="73">
        <f>VLOOKUP($B204,'Tillförd energi'!$B$2:$AS$506,MATCH(R$1,'Tillförd energi'!$B$1:$AQ$1,0),FALSE)</f>
        <v>0</v>
      </c>
      <c r="S204" s="73">
        <f>VLOOKUP($B204,'Tillförd energi'!$B$2:$AS$506,MATCH(S$1,'Tillförd energi'!$B$1:$AQ$1,0),FALSE)</f>
        <v>0</v>
      </c>
      <c r="T204" s="73">
        <f>VLOOKUP($B204,'Tillförd energi'!$B$2:$AS$506,MATCH(T$1,'Tillförd energi'!$B$1:$AQ$1,0),FALSE)</f>
        <v>0</v>
      </c>
      <c r="U204" s="73">
        <f>VLOOKUP($B204,'Tillförd energi'!$B$2:$AS$506,MATCH(U$1,'Tillförd energi'!$B$1:$AQ$1,0),FALSE)</f>
        <v>0</v>
      </c>
      <c r="V204" s="73">
        <f>VLOOKUP($B204,'Tillförd energi'!$B$2:$AS$506,MATCH(V$1,'Tillförd energi'!$B$1:$AQ$1,0),FALSE)</f>
        <v>0</v>
      </c>
      <c r="W204" s="73">
        <f>VLOOKUP($B204,'Tillförd energi'!$B$2:$AS$506,MATCH(W$1,'Tillförd energi'!$B$1:$AQ$1,0),FALSE)</f>
        <v>0</v>
      </c>
      <c r="X204" s="73">
        <f>VLOOKUP($B204,'Tillförd energi'!$B$2:$AS$506,MATCH(X$1,'Tillförd energi'!$B$1:$AQ$1,0),FALSE)</f>
        <v>0</v>
      </c>
      <c r="Y204" s="73">
        <f>VLOOKUP($B204,'Tillförd energi'!$B$2:$AS$506,MATCH(Y$1,'Tillförd energi'!$B$1:$AQ$1,0),FALSE)</f>
        <v>0</v>
      </c>
      <c r="Z204" s="73">
        <f>VLOOKUP($B204,'Tillförd energi'!$B$2:$AS$506,MATCH(Z$1,'Tillförd energi'!$B$1:$AQ$1,0),FALSE)</f>
        <v>0</v>
      </c>
      <c r="AA204" s="73">
        <f>VLOOKUP($B204,'Tillförd energi'!$B$2:$AS$506,MATCH(AA$1,'Tillförd energi'!$B$1:$AQ$1,0),FALSE)</f>
        <v>0</v>
      </c>
      <c r="AB204" s="73">
        <f>VLOOKUP($B204,'Tillförd energi'!$B$2:$AS$506,MATCH(AB$1,'Tillförd energi'!$B$1:$AQ$1,0),FALSE)</f>
        <v>0</v>
      </c>
      <c r="AC204" s="73">
        <f>VLOOKUP($B204,'Tillförd energi'!$B$2:$AS$506,MATCH(AC$1,'Tillförd energi'!$B$1:$AQ$1,0),FALSE)</f>
        <v>0</v>
      </c>
      <c r="AD204" s="73">
        <f>VLOOKUP($B204,'Tillförd energi'!$B$2:$AS$506,MATCH(AD$1,'Tillförd energi'!$B$1:$AQ$1,0),FALSE)</f>
        <v>0</v>
      </c>
      <c r="AF204" s="73">
        <f>VLOOKUP($B204,'Tillförd energi'!$B$2:$AS$506,MATCH(AF$1,'Tillförd energi'!$B$1:$AQ$1,0),FALSE)</f>
        <v>0</v>
      </c>
      <c r="AH204" s="73">
        <f>IFERROR(VLOOKUP(B204,Miljö!$B$1:$S$476,9,FALSE)/1,0)</f>
        <v>0</v>
      </c>
      <c r="AJ204" s="81" t="str">
        <f>IFERROR(VLOOKUP($B204,Miljö!$B$1:$S$500,MATCH("hjälpel exklusive kraftvärme (GWh)",Miljö!$B$1:$V$1,0),FALSE)/1,"")</f>
        <v/>
      </c>
      <c r="AK204" s="81">
        <f t="shared" si="33"/>
        <v>0</v>
      </c>
      <c r="AL204" s="81">
        <f>VLOOKUP($B204,'Slutlig allokering'!$B$2:$AL$462,MATCH("Hjälpel kraftvärme",'Slutlig allokering'!$B$2:$AL$2,0),FALSE)</f>
        <v>0</v>
      </c>
      <c r="AN204" s="73">
        <f t="shared" si="34"/>
        <v>0</v>
      </c>
      <c r="AO204" s="73">
        <f t="shared" si="35"/>
        <v>0</v>
      </c>
      <c r="AP204" s="73" t="str">
        <f>IF(ISERROR(1/VLOOKUP($B204,Leveranser!$B$1:$S$500,MATCH("såld värme (gwh)",Leveranser!$B$1:$S$1,0),FALSE)),"",VLOOKUP($B204,Leveranser!$B$1:$S$500,MATCH("såld värme (gwh)",Leveranser!$B$1:$S$1,0),FALSE))</f>
        <v/>
      </c>
      <c r="AQ204" s="73">
        <f>VLOOKUP($B204,Leveranser!$B$1:$Y$500,MATCH("Totalt såld fjärrvärme till andra fjärrvärmeföretag",Leveranser!$B$1:$AA$1,0),FALSE)</f>
        <v>0</v>
      </c>
      <c r="AR204" s="73">
        <f>IF(ISERROR(1/VLOOKUP($B204,Miljö!$B$1:$S$500,MATCH("Såld mängd produktionsspecifik fjärrvärme (GWh)",Miljö!$B$1:$R$1,0),FALSE)),0,VLOOKUP($B204,Miljö!$B$1:$S$500,MATCH("Såld mängd produktionsspecifik fjärrvärme (GWh)",Miljö!$B$1:$R$1,0),FALSE))</f>
        <v>0</v>
      </c>
      <c r="AS204" s="82" t="str">
        <f t="shared" si="40"/>
        <v/>
      </c>
      <c r="AU204" s="73" t="str">
        <f>VLOOKUP($B204,'Miljövärden urval för publ'!$B$2:$I$486,7,FALSE)</f>
        <v>Nej</v>
      </c>
      <c r="AV204" s="73" t="str">
        <f>VLOOKUP($B204,'Miljövärden urval för publ'!$B$2:$I$486,6,FALSE)</f>
        <v>Nej</v>
      </c>
      <c r="AZ204" s="73">
        <f t="shared" si="36"/>
        <v>0</v>
      </c>
      <c r="BA204" s="73">
        <f t="shared" si="41"/>
        <v>0</v>
      </c>
      <c r="BB204" s="73">
        <f t="shared" si="37"/>
        <v>0</v>
      </c>
      <c r="BC204" s="73">
        <f t="shared" si="38"/>
        <v>0</v>
      </c>
      <c r="BE204" s="73">
        <f t="shared" si="42"/>
        <v>0</v>
      </c>
      <c r="BF204" s="73">
        <f t="shared" si="43"/>
        <v>0</v>
      </c>
      <c r="BH204" s="73">
        <f t="shared" si="39"/>
        <v>0</v>
      </c>
    </row>
    <row r="205" spans="1:60" ht="14.5" x14ac:dyDescent="0.35">
      <c r="A205" t="s">
        <v>248</v>
      </c>
      <c r="B205" t="s">
        <v>251</v>
      </c>
      <c r="C205" s="73">
        <f>VLOOKUP($B205,'Tillförd energi'!$B$2:$AS$506,MATCH(C$1,'Tillförd energi'!$B$1:$AQ$1,0),FALSE)</f>
        <v>0</v>
      </c>
      <c r="D205" s="73">
        <f>VLOOKUP($B205,'Tillförd energi'!$B$2:$AS$506,MATCH(D$1,'Tillförd energi'!$B$1:$AQ$1,0),FALSE)</f>
        <v>0.66</v>
      </c>
      <c r="E205" s="73">
        <f>VLOOKUP($B205,'Tillförd energi'!$B$2:$AS$506,MATCH(E$1,'Tillförd energi'!$B$1:$AQ$1,0),FALSE)</f>
        <v>0</v>
      </c>
      <c r="F205" s="73">
        <f>VLOOKUP($B205,'Tillförd energi'!$B$2:$AS$506,MATCH(F$1,'Tillförd energi'!$B$1:$AQ$1,0),FALSE)</f>
        <v>0</v>
      </c>
      <c r="G205" s="73">
        <f>VLOOKUP($B205,'Tillförd energi'!$B$2:$AS$506,MATCH(G$1,'Tillförd energi'!$B$1:$AQ$1,0),FALSE)</f>
        <v>0</v>
      </c>
      <c r="H205" s="73">
        <f>VLOOKUP($B205,'Tillförd energi'!$B$2:$AS$506,MATCH(H$1,'Tillförd energi'!$B$1:$AQ$1,0),FALSE)</f>
        <v>0</v>
      </c>
      <c r="I205" s="73">
        <f>VLOOKUP($B205,'Tillförd energi'!$B$2:$AS$506,MATCH(I$1,'Tillförd energi'!$B$1:$AQ$1,0),FALSE)</f>
        <v>0</v>
      </c>
      <c r="J205" s="73">
        <f>VLOOKUP($B205,'Tillförd energi'!$B$2:$AS$506,MATCH(J$1,'Tillförd energi'!$B$1:$AQ$1,0),FALSE)</f>
        <v>0</v>
      </c>
      <c r="K205" s="73">
        <f>VLOOKUP($B205,'Tillförd energi'!$B$2:$AS$506,MATCH(K$1,'Tillförd energi'!$B$1:$AQ$1,0),FALSE)</f>
        <v>0</v>
      </c>
      <c r="L205" s="73">
        <f>VLOOKUP($B205,'Tillförd energi'!$B$2:$AS$506,MATCH(L$1,'Tillförd energi'!$B$1:$AQ$1,0),FALSE)</f>
        <v>0</v>
      </c>
      <c r="M205" s="73">
        <f>VLOOKUP($B205,'Tillförd energi'!$B$2:$AS$506,MATCH(M$1,'Tillförd energi'!$B$1:$AQ$1,0),FALSE)</f>
        <v>0</v>
      </c>
      <c r="N205" s="73">
        <f>VLOOKUP($B205,'Tillförd energi'!$B$2:$AS$506,MATCH(N$1,'Tillförd energi'!$B$1:$AQ$1,0),FALSE)</f>
        <v>0</v>
      </c>
      <c r="O205" s="73">
        <f>VLOOKUP($B205,'Tillförd energi'!$B$2:$AS$506,MATCH(O$1,'Tillförd energi'!$B$1:$AQ$1,0),FALSE)</f>
        <v>14.78</v>
      </c>
      <c r="P205" s="73">
        <f>VLOOKUP($B205,'Tillförd energi'!$B$2:$AS$506,MATCH(P$1,'Tillförd energi'!$B$1:$AQ$1,0),FALSE)</f>
        <v>0</v>
      </c>
      <c r="Q205" s="73">
        <f>VLOOKUP($B205,'Tillförd energi'!$B$2:$AS$506,MATCH(Q$1,'Tillförd energi'!$B$1:$AQ$1,0),FALSE)</f>
        <v>0</v>
      </c>
      <c r="R205" s="73">
        <f>VLOOKUP($B205,'Tillförd energi'!$B$2:$AS$506,MATCH(R$1,'Tillförd energi'!$B$1:$AQ$1,0),FALSE)</f>
        <v>0</v>
      </c>
      <c r="S205" s="73">
        <f>VLOOKUP($B205,'Tillförd energi'!$B$2:$AS$506,MATCH(S$1,'Tillförd energi'!$B$1:$AQ$1,0),FALSE)</f>
        <v>0</v>
      </c>
      <c r="T205" s="73">
        <f>VLOOKUP($B205,'Tillförd energi'!$B$2:$AS$506,MATCH(T$1,'Tillförd energi'!$B$1:$AQ$1,0),FALSE)</f>
        <v>0</v>
      </c>
      <c r="U205" s="73">
        <f>VLOOKUP($B205,'Tillförd energi'!$B$2:$AS$506,MATCH(U$1,'Tillförd energi'!$B$1:$AQ$1,0),FALSE)</f>
        <v>0</v>
      </c>
      <c r="V205" s="73">
        <f>VLOOKUP($B205,'Tillförd energi'!$B$2:$AS$506,MATCH(V$1,'Tillförd energi'!$B$1:$AQ$1,0),FALSE)</f>
        <v>0</v>
      </c>
      <c r="W205" s="73">
        <f>VLOOKUP($B205,'Tillförd energi'!$B$2:$AS$506,MATCH(W$1,'Tillförd energi'!$B$1:$AQ$1,0),FALSE)</f>
        <v>0</v>
      </c>
      <c r="X205" s="73">
        <f>VLOOKUP($B205,'Tillförd energi'!$B$2:$AS$506,MATCH(X$1,'Tillförd energi'!$B$1:$AQ$1,0),FALSE)</f>
        <v>0</v>
      </c>
      <c r="Y205" s="73">
        <f>VLOOKUP($B205,'Tillförd energi'!$B$2:$AS$506,MATCH(Y$1,'Tillförd energi'!$B$1:$AQ$1,0),FALSE)</f>
        <v>0</v>
      </c>
      <c r="Z205" s="73">
        <f>VLOOKUP($B205,'Tillförd energi'!$B$2:$AS$506,MATCH(Z$1,'Tillförd energi'!$B$1:$AQ$1,0),FALSE)</f>
        <v>0</v>
      </c>
      <c r="AA205" s="73">
        <f>VLOOKUP($B205,'Tillförd energi'!$B$2:$AS$506,MATCH(AA$1,'Tillförd energi'!$B$1:$AQ$1,0),FALSE)</f>
        <v>0</v>
      </c>
      <c r="AB205" s="73">
        <f>VLOOKUP($B205,'Tillförd energi'!$B$2:$AS$506,MATCH(AB$1,'Tillförd energi'!$B$1:$AQ$1,0),FALSE)</f>
        <v>1.86</v>
      </c>
      <c r="AC205" s="73">
        <f>VLOOKUP($B205,'Tillförd energi'!$B$2:$AS$506,MATCH(AC$1,'Tillförd energi'!$B$1:$AQ$1,0),FALSE)</f>
        <v>0</v>
      </c>
      <c r="AD205" s="73">
        <f>VLOOKUP($B205,'Tillförd energi'!$B$2:$AS$506,MATCH(AD$1,'Tillförd energi'!$B$1:$AQ$1,0),FALSE)</f>
        <v>0</v>
      </c>
      <c r="AF205" s="73">
        <f>VLOOKUP($B205,'Tillförd energi'!$B$2:$AS$506,MATCH(AF$1,'Tillförd energi'!$B$1:$AQ$1,0),FALSE)</f>
        <v>0.39</v>
      </c>
      <c r="AH205" s="73">
        <f>IFERROR(VLOOKUP(B205,Miljö!$B$1:$S$476,9,FALSE)/1,0)</f>
        <v>0</v>
      </c>
      <c r="AJ205" s="81">
        <f>IFERROR(VLOOKUP($B205,Miljö!$B$1:$S$500,MATCH("hjälpel exklusive kraftvärme (GWh)",Miljö!$B$1:$V$1,0),FALSE)/1,"")</f>
        <v>0.39</v>
      </c>
      <c r="AK205" s="81">
        <f t="shared" si="33"/>
        <v>0.39</v>
      </c>
      <c r="AL205" s="81">
        <f>VLOOKUP($B205,'Slutlig allokering'!$B$2:$AL$462,MATCH("Hjälpel kraftvärme",'Slutlig allokering'!$B$2:$AL$2,0),FALSE)</f>
        <v>0</v>
      </c>
      <c r="AN205" s="73">
        <f t="shared" si="34"/>
        <v>17.690000000000001</v>
      </c>
      <c r="AO205" s="73">
        <f t="shared" si="35"/>
        <v>17.690000000000001</v>
      </c>
      <c r="AP205" s="73">
        <f>IF(ISERROR(1/VLOOKUP($B205,Leveranser!$B$1:$S$500,MATCH("såld värme (gwh)",Leveranser!$B$1:$S$1,0),FALSE)),"",VLOOKUP($B205,Leveranser!$B$1:$S$500,MATCH("såld värme (gwh)",Leveranser!$B$1:$S$1,0),FALSE))</f>
        <v>12.1</v>
      </c>
      <c r="AQ205" s="73">
        <f>VLOOKUP($B205,Leveranser!$B$1:$Y$500,MATCH("Totalt såld fjärrvärme till andra fjärrvärmeföretag",Leveranser!$B$1:$AA$1,0),FALSE)</f>
        <v>0</v>
      </c>
      <c r="AR205" s="73">
        <f>IF(ISERROR(1/VLOOKUP($B205,Miljö!$B$1:$S$500,MATCH("Såld mängd produktionsspecifik fjärrvärme (GWh)",Miljö!$B$1:$R$1,0),FALSE)),0,VLOOKUP($B205,Miljö!$B$1:$S$500,MATCH("Såld mängd produktionsspecifik fjärrvärme (GWh)",Miljö!$B$1:$R$1,0),FALSE))</f>
        <v>0</v>
      </c>
      <c r="AS205" s="82">
        <f t="shared" si="40"/>
        <v>0.68400226116449969</v>
      </c>
      <c r="AU205" s="73" t="str">
        <f>VLOOKUP($B205,'Miljövärden urval för publ'!$B$2:$I$486,7,FALSE)</f>
        <v>Ja</v>
      </c>
      <c r="AV205" s="73" t="str">
        <f>VLOOKUP($B205,'Miljövärden urval för publ'!$B$2:$I$486,6,FALSE)</f>
        <v>Nej</v>
      </c>
      <c r="AZ205" s="73">
        <f t="shared" si="36"/>
        <v>0.39</v>
      </c>
      <c r="BA205" s="73">
        <f t="shared" si="41"/>
        <v>0</v>
      </c>
      <c r="BB205" s="73">
        <f t="shared" si="37"/>
        <v>14.78</v>
      </c>
      <c r="BC205" s="73">
        <f t="shared" si="38"/>
        <v>0</v>
      </c>
      <c r="BE205" s="73">
        <f t="shared" si="42"/>
        <v>0</v>
      </c>
      <c r="BF205" s="73">
        <f t="shared" si="43"/>
        <v>0</v>
      </c>
      <c r="BH205" s="73">
        <f t="shared" si="39"/>
        <v>14.78</v>
      </c>
    </row>
    <row r="206" spans="1:60" ht="14.5" x14ac:dyDescent="0.35">
      <c r="A206" t="s">
        <v>248</v>
      </c>
      <c r="B206" t="s">
        <v>252</v>
      </c>
      <c r="C206" s="73">
        <f>VLOOKUP($B206,'Tillförd energi'!$B$2:$AS$506,MATCH(C$1,'Tillförd energi'!$B$1:$AQ$1,0),FALSE)</f>
        <v>0</v>
      </c>
      <c r="D206" s="73">
        <f>VLOOKUP($B206,'Tillförd energi'!$B$2:$AS$506,MATCH(D$1,'Tillförd energi'!$B$1:$AQ$1,0),FALSE)</f>
        <v>13.0101</v>
      </c>
      <c r="E206" s="73">
        <f>VLOOKUP($B206,'Tillförd energi'!$B$2:$AS$506,MATCH(E$1,'Tillförd energi'!$B$1:$AQ$1,0),FALSE)</f>
        <v>0</v>
      </c>
      <c r="F206" s="73">
        <f>VLOOKUP($B206,'Tillförd energi'!$B$2:$AS$506,MATCH(F$1,'Tillförd energi'!$B$1:$AQ$1,0),FALSE)</f>
        <v>74.081800000000001</v>
      </c>
      <c r="G206" s="73">
        <f>VLOOKUP($B206,'Tillförd energi'!$B$2:$AS$506,MATCH(G$1,'Tillförd energi'!$B$1:$AQ$1,0),FALSE)</f>
        <v>0</v>
      </c>
      <c r="H206" s="73">
        <f>VLOOKUP($B206,'Tillförd energi'!$B$2:$AS$506,MATCH(H$1,'Tillförd energi'!$B$1:$AQ$1,0),FALSE)</f>
        <v>0</v>
      </c>
      <c r="I206" s="73">
        <f>VLOOKUP($B206,'Tillförd energi'!$B$2:$AS$506,MATCH(I$1,'Tillförd energi'!$B$1:$AQ$1,0),FALSE)</f>
        <v>261.27300000000002</v>
      </c>
      <c r="J206" s="73">
        <f>VLOOKUP($B206,'Tillförd energi'!$B$2:$AS$506,MATCH(J$1,'Tillförd energi'!$B$1:$AQ$1,0),FALSE)</f>
        <v>0.58912699999999996</v>
      </c>
      <c r="K206" s="73">
        <f>VLOOKUP($B206,'Tillförd energi'!$B$2:$AS$506,MATCH(K$1,'Tillförd energi'!$B$1:$AQ$1,0),FALSE)</f>
        <v>0</v>
      </c>
      <c r="L206" s="73">
        <f>VLOOKUP($B206,'Tillförd energi'!$B$2:$AS$506,MATCH(L$1,'Tillförd energi'!$B$1:$AQ$1,0),FALSE)</f>
        <v>0</v>
      </c>
      <c r="M206" s="73">
        <f>VLOOKUP($B206,'Tillförd energi'!$B$2:$AS$506,MATCH(M$1,'Tillförd energi'!$B$1:$AQ$1,0),FALSE)</f>
        <v>0</v>
      </c>
      <c r="N206" s="73">
        <f>VLOOKUP($B206,'Tillförd energi'!$B$2:$AS$506,MATCH(N$1,'Tillförd energi'!$B$1:$AQ$1,0),FALSE)</f>
        <v>0</v>
      </c>
      <c r="O206" s="73">
        <f>VLOOKUP($B206,'Tillförd energi'!$B$2:$AS$506,MATCH(O$1,'Tillförd energi'!$B$1:$AQ$1,0),FALSE)</f>
        <v>0</v>
      </c>
      <c r="P206" s="73">
        <f>VLOOKUP($B206,'Tillförd energi'!$B$2:$AS$506,MATCH(P$1,'Tillförd energi'!$B$1:$AQ$1,0),FALSE)</f>
        <v>0</v>
      </c>
      <c r="Q206" s="73">
        <f>VLOOKUP($B206,'Tillförd energi'!$B$2:$AS$506,MATCH(Q$1,'Tillförd energi'!$B$1:$AQ$1,0),FALSE)</f>
        <v>51.11</v>
      </c>
      <c r="R206" s="73">
        <f>VLOOKUP($B206,'Tillförd energi'!$B$2:$AS$506,MATCH(R$1,'Tillförd energi'!$B$1:$AQ$1,0),FALSE)</f>
        <v>6.14</v>
      </c>
      <c r="S206" s="73">
        <f>VLOOKUP($B206,'Tillförd energi'!$B$2:$AS$506,MATCH(S$1,'Tillförd energi'!$B$1:$AQ$1,0),FALSE)</f>
        <v>181.07599999999999</v>
      </c>
      <c r="T206" s="73">
        <f>VLOOKUP($B206,'Tillförd energi'!$B$2:$AS$506,MATCH(T$1,'Tillförd energi'!$B$1:$AQ$1,0),FALSE)</f>
        <v>0</v>
      </c>
      <c r="U206" s="73">
        <f>VLOOKUP($B206,'Tillförd energi'!$B$2:$AS$506,MATCH(U$1,'Tillförd energi'!$B$1:$AQ$1,0),FALSE)</f>
        <v>0</v>
      </c>
      <c r="V206" s="73">
        <f>VLOOKUP($B206,'Tillförd energi'!$B$2:$AS$506,MATCH(V$1,'Tillförd energi'!$B$1:$AQ$1,0),FALSE)</f>
        <v>19.510000000000002</v>
      </c>
      <c r="W206" s="73">
        <f>VLOOKUP($B206,'Tillförd energi'!$B$2:$AS$506,MATCH(W$1,'Tillförd energi'!$B$1:$AQ$1,0),FALSE)</f>
        <v>0</v>
      </c>
      <c r="X206" s="73">
        <f>VLOOKUP($B206,'Tillförd energi'!$B$2:$AS$506,MATCH(X$1,'Tillförd energi'!$B$1:$AQ$1,0),FALSE)</f>
        <v>0</v>
      </c>
      <c r="Y206" s="73">
        <f>VLOOKUP($B206,'Tillförd energi'!$B$2:$AS$506,MATCH(Y$1,'Tillförd energi'!$B$1:$AQ$1,0),FALSE)</f>
        <v>0</v>
      </c>
      <c r="Z206" s="73">
        <f>VLOOKUP($B206,'Tillförd energi'!$B$2:$AS$506,MATCH(Z$1,'Tillförd energi'!$B$1:$AQ$1,0),FALSE)</f>
        <v>25.1</v>
      </c>
      <c r="AA206" s="73">
        <f>VLOOKUP($B206,'Tillförd energi'!$B$2:$AS$506,MATCH(AA$1,'Tillförd energi'!$B$1:$AQ$1,0),FALSE)</f>
        <v>53.45</v>
      </c>
      <c r="AB206" s="73">
        <f>VLOOKUP($B206,'Tillförd energi'!$B$2:$AS$506,MATCH(AB$1,'Tillförd energi'!$B$1:$AQ$1,0),FALSE)</f>
        <v>92.75</v>
      </c>
      <c r="AC206" s="73">
        <f>VLOOKUP($B206,'Tillförd energi'!$B$2:$AS$506,MATCH(AC$1,'Tillförd energi'!$B$1:$AQ$1,0),FALSE)</f>
        <v>0</v>
      </c>
      <c r="AD206" s="73">
        <f>VLOOKUP($B206,'Tillförd energi'!$B$2:$AS$506,MATCH(AD$1,'Tillförd energi'!$B$1:$AQ$1,0),FALSE)</f>
        <v>0</v>
      </c>
      <c r="AF206" s="73">
        <f>VLOOKUP($B206,'Tillförd energi'!$B$2:$AS$506,MATCH(AF$1,'Tillförd energi'!$B$1:$AQ$1,0),FALSE)</f>
        <v>19.0823</v>
      </c>
      <c r="AH206" s="73">
        <f>IFERROR(VLOOKUP(B206,Miljö!$B$1:$S$476,9,FALSE)/1,0)</f>
        <v>0</v>
      </c>
      <c r="AJ206" s="81">
        <f>IFERROR(VLOOKUP($B206,Miljö!$B$1:$S$500,MATCH("hjälpel exklusive kraftvärme (GWh)",Miljö!$B$1:$V$1,0),FALSE)/1,"")</f>
        <v>7.42</v>
      </c>
      <c r="AK206" s="81">
        <f t="shared" si="33"/>
        <v>7.42</v>
      </c>
      <c r="AL206" s="81">
        <f>VLOOKUP($B206,'Slutlig allokering'!$B$2:$AL$462,MATCH("Hjälpel kraftvärme",'Slutlig allokering'!$B$2:$AL$2,0),FALSE)</f>
        <v>11.6623</v>
      </c>
      <c r="AN206" s="73">
        <f t="shared" si="34"/>
        <v>797.17232700000011</v>
      </c>
      <c r="AO206" s="73">
        <f t="shared" si="35"/>
        <v>797.17232700000011</v>
      </c>
      <c r="AP206" s="73">
        <f>IF(ISERROR(1/VLOOKUP($B206,Leveranser!$B$1:$S$500,MATCH("såld värme (gwh)",Leveranser!$B$1:$S$1,0),FALSE)),"",VLOOKUP($B206,Leveranser!$B$1:$S$500,MATCH("såld värme (gwh)",Leveranser!$B$1:$S$1,0),FALSE))</f>
        <v>685.66</v>
      </c>
      <c r="AQ206" s="73">
        <f>VLOOKUP($B206,Leveranser!$B$1:$Y$500,MATCH("Totalt såld fjärrvärme till andra fjärrvärmeföretag",Leveranser!$B$1:$AA$1,0),FALSE)</f>
        <v>0</v>
      </c>
      <c r="AR206" s="73">
        <f>IF(ISERROR(1/VLOOKUP($B206,Miljö!$B$1:$S$500,MATCH("Såld mängd produktionsspecifik fjärrvärme (GWh)",Miljö!$B$1:$R$1,0),FALSE)),0,VLOOKUP($B206,Miljö!$B$1:$S$500,MATCH("Såld mängd produktionsspecifik fjärrvärme (GWh)",Miljö!$B$1:$R$1,0),FALSE))</f>
        <v>13.13</v>
      </c>
      <c r="AS206" s="82">
        <f t="shared" si="40"/>
        <v>0.86011515550263185</v>
      </c>
      <c r="AU206" s="73" t="str">
        <f>VLOOKUP($B206,'Miljövärden urval för publ'!$B$2:$I$486,7,FALSE)</f>
        <v>Ja</v>
      </c>
      <c r="AV206" s="73" t="str">
        <f>VLOOKUP($B206,'Miljövärden urval för publ'!$B$2:$I$486,6,FALSE)</f>
        <v>Nej</v>
      </c>
      <c r="AZ206" s="73">
        <f t="shared" si="36"/>
        <v>44.182299999999998</v>
      </c>
      <c r="BA206" s="73">
        <f t="shared" si="41"/>
        <v>0</v>
      </c>
      <c r="BB206" s="73">
        <f t="shared" si="37"/>
        <v>0</v>
      </c>
      <c r="BC206" s="73">
        <f t="shared" si="38"/>
        <v>238.32599999999999</v>
      </c>
      <c r="BE206" s="73">
        <f t="shared" si="42"/>
        <v>53.45</v>
      </c>
      <c r="BF206" s="73">
        <f t="shared" si="43"/>
        <v>0</v>
      </c>
      <c r="BH206" s="73">
        <f t="shared" si="39"/>
        <v>257.83600000000001</v>
      </c>
    </row>
    <row r="207" spans="1:60" ht="14.5" x14ac:dyDescent="0.35">
      <c r="A207" t="s">
        <v>248</v>
      </c>
      <c r="B207" t="s">
        <v>253</v>
      </c>
      <c r="C207" s="73">
        <f>VLOOKUP($B207,'Tillförd energi'!$B$2:$AS$506,MATCH(C$1,'Tillförd energi'!$B$1:$AQ$1,0),FALSE)</f>
        <v>0</v>
      </c>
      <c r="D207" s="73">
        <f>VLOOKUP($B207,'Tillförd energi'!$B$2:$AS$506,MATCH(D$1,'Tillförd energi'!$B$1:$AQ$1,0),FALSE)</f>
        <v>0</v>
      </c>
      <c r="E207" s="73">
        <f>VLOOKUP($B207,'Tillförd energi'!$B$2:$AS$506,MATCH(E$1,'Tillförd energi'!$B$1:$AQ$1,0),FALSE)</f>
        <v>0</v>
      </c>
      <c r="F207" s="73">
        <f>VLOOKUP($B207,'Tillförd energi'!$B$2:$AS$506,MATCH(F$1,'Tillförd energi'!$B$1:$AQ$1,0),FALSE)</f>
        <v>0</v>
      </c>
      <c r="G207" s="73">
        <f>VLOOKUP($B207,'Tillförd energi'!$B$2:$AS$506,MATCH(G$1,'Tillförd energi'!$B$1:$AQ$1,0),FALSE)</f>
        <v>0</v>
      </c>
      <c r="H207" s="73">
        <f>VLOOKUP($B207,'Tillförd energi'!$B$2:$AS$506,MATCH(H$1,'Tillförd energi'!$B$1:$AQ$1,0),FALSE)</f>
        <v>0</v>
      </c>
      <c r="I207" s="73">
        <f>VLOOKUP($B207,'Tillförd energi'!$B$2:$AS$506,MATCH(I$1,'Tillförd energi'!$B$1:$AQ$1,0),FALSE)</f>
        <v>0</v>
      </c>
      <c r="J207" s="73">
        <f>VLOOKUP($B207,'Tillförd energi'!$B$2:$AS$506,MATCH(J$1,'Tillförd energi'!$B$1:$AQ$1,0),FALSE)</f>
        <v>0</v>
      </c>
      <c r="K207" s="73">
        <f>VLOOKUP($B207,'Tillförd energi'!$B$2:$AS$506,MATCH(K$1,'Tillförd energi'!$B$1:$AQ$1,0),FALSE)</f>
        <v>0</v>
      </c>
      <c r="L207" s="73">
        <f>VLOOKUP($B207,'Tillförd energi'!$B$2:$AS$506,MATCH(L$1,'Tillförd energi'!$B$1:$AQ$1,0),FALSE)</f>
        <v>0</v>
      </c>
      <c r="M207" s="73">
        <f>VLOOKUP($B207,'Tillförd energi'!$B$2:$AS$506,MATCH(M$1,'Tillförd energi'!$B$1:$AQ$1,0),FALSE)</f>
        <v>0</v>
      </c>
      <c r="N207" s="73">
        <f>VLOOKUP($B207,'Tillförd energi'!$B$2:$AS$506,MATCH(N$1,'Tillförd energi'!$B$1:$AQ$1,0),FALSE)</f>
        <v>0</v>
      </c>
      <c r="O207" s="73">
        <f>VLOOKUP($B207,'Tillförd energi'!$B$2:$AS$506,MATCH(O$1,'Tillförd energi'!$B$1:$AQ$1,0),FALSE)</f>
        <v>0</v>
      </c>
      <c r="P207" s="73">
        <f>VLOOKUP($B207,'Tillförd energi'!$B$2:$AS$506,MATCH(P$1,'Tillförd energi'!$B$1:$AQ$1,0),FALSE)</f>
        <v>0</v>
      </c>
      <c r="Q207" s="73">
        <f>VLOOKUP($B207,'Tillförd energi'!$B$2:$AS$506,MATCH(Q$1,'Tillförd energi'!$B$1:$AQ$1,0),FALSE)</f>
        <v>0</v>
      </c>
      <c r="R207" s="73">
        <f>VLOOKUP($B207,'Tillförd energi'!$B$2:$AS$506,MATCH(R$1,'Tillförd energi'!$B$1:$AQ$1,0),FALSE)</f>
        <v>0</v>
      </c>
      <c r="S207" s="73">
        <f>VLOOKUP($B207,'Tillförd energi'!$B$2:$AS$506,MATCH(S$1,'Tillförd energi'!$B$1:$AQ$1,0),FALSE)</f>
        <v>0</v>
      </c>
      <c r="T207" s="73">
        <f>VLOOKUP($B207,'Tillförd energi'!$B$2:$AS$506,MATCH(T$1,'Tillförd energi'!$B$1:$AQ$1,0),FALSE)</f>
        <v>0</v>
      </c>
      <c r="U207" s="73">
        <f>VLOOKUP($B207,'Tillförd energi'!$B$2:$AS$506,MATCH(U$1,'Tillförd energi'!$B$1:$AQ$1,0),FALSE)</f>
        <v>0</v>
      </c>
      <c r="V207" s="73">
        <f>VLOOKUP($B207,'Tillförd energi'!$B$2:$AS$506,MATCH(V$1,'Tillförd energi'!$B$1:$AQ$1,0),FALSE)</f>
        <v>0</v>
      </c>
      <c r="W207" s="73">
        <f>VLOOKUP($B207,'Tillförd energi'!$B$2:$AS$506,MATCH(W$1,'Tillförd energi'!$B$1:$AQ$1,0),FALSE)</f>
        <v>0</v>
      </c>
      <c r="X207" s="73">
        <f>VLOOKUP($B207,'Tillförd energi'!$B$2:$AS$506,MATCH(X$1,'Tillförd energi'!$B$1:$AQ$1,0),FALSE)</f>
        <v>0</v>
      </c>
      <c r="Y207" s="73">
        <f>VLOOKUP($B207,'Tillförd energi'!$B$2:$AS$506,MATCH(Y$1,'Tillförd energi'!$B$1:$AQ$1,0),FALSE)</f>
        <v>0</v>
      </c>
      <c r="Z207" s="73">
        <f>VLOOKUP($B207,'Tillförd energi'!$B$2:$AS$506,MATCH(Z$1,'Tillförd energi'!$B$1:$AQ$1,0),FALSE)</f>
        <v>0</v>
      </c>
      <c r="AA207" s="73">
        <f>VLOOKUP($B207,'Tillförd energi'!$B$2:$AS$506,MATCH(AA$1,'Tillförd energi'!$B$1:$AQ$1,0),FALSE)</f>
        <v>0</v>
      </c>
      <c r="AB207" s="73">
        <f>VLOOKUP($B207,'Tillförd energi'!$B$2:$AS$506,MATCH(AB$1,'Tillförd energi'!$B$1:$AQ$1,0),FALSE)</f>
        <v>0</v>
      </c>
      <c r="AC207" s="73">
        <f>VLOOKUP($B207,'Tillförd energi'!$B$2:$AS$506,MATCH(AC$1,'Tillförd energi'!$B$1:$AQ$1,0),FALSE)</f>
        <v>0</v>
      </c>
      <c r="AD207" s="73">
        <f>VLOOKUP($B207,'Tillförd energi'!$B$2:$AS$506,MATCH(AD$1,'Tillförd energi'!$B$1:$AQ$1,0),FALSE)</f>
        <v>0</v>
      </c>
      <c r="AF207" s="73">
        <f>VLOOKUP($B207,'Tillförd energi'!$B$2:$AS$506,MATCH(AF$1,'Tillförd energi'!$B$1:$AQ$1,0),FALSE)</f>
        <v>0</v>
      </c>
      <c r="AH207" s="73">
        <f>IFERROR(VLOOKUP(B207,Miljö!$B$1:$S$476,9,FALSE)/1,0)</f>
        <v>0</v>
      </c>
      <c r="AJ207" s="81" t="str">
        <f>IFERROR(VLOOKUP($B207,Miljö!$B$1:$S$500,MATCH("hjälpel exklusive kraftvärme (GWh)",Miljö!$B$1:$V$1,0),FALSE)/1,"")</f>
        <v/>
      </c>
      <c r="AK207" s="81">
        <f t="shared" si="33"/>
        <v>0</v>
      </c>
      <c r="AL207" s="81">
        <f>VLOOKUP($B207,'Slutlig allokering'!$B$2:$AL$462,MATCH("Hjälpel kraftvärme",'Slutlig allokering'!$B$2:$AL$2,0),FALSE)</f>
        <v>0</v>
      </c>
      <c r="AN207" s="73">
        <f t="shared" si="34"/>
        <v>0</v>
      </c>
      <c r="AO207" s="73">
        <f t="shared" si="35"/>
        <v>0</v>
      </c>
      <c r="AP207" s="73" t="str">
        <f>IF(ISERROR(1/VLOOKUP($B207,Leveranser!$B$1:$S$500,MATCH("såld värme (gwh)",Leveranser!$B$1:$S$1,0),FALSE)),"",VLOOKUP($B207,Leveranser!$B$1:$S$500,MATCH("såld värme (gwh)",Leveranser!$B$1:$S$1,0),FALSE))</f>
        <v/>
      </c>
      <c r="AQ207" s="73">
        <f>VLOOKUP($B207,Leveranser!$B$1:$Y$500,MATCH("Totalt såld fjärrvärme till andra fjärrvärmeföretag",Leveranser!$B$1:$AA$1,0),FALSE)</f>
        <v>0</v>
      </c>
      <c r="AR207" s="73">
        <f>IF(ISERROR(1/VLOOKUP($B207,Miljö!$B$1:$S$500,MATCH("Såld mängd produktionsspecifik fjärrvärme (GWh)",Miljö!$B$1:$R$1,0),FALSE)),0,VLOOKUP($B207,Miljö!$B$1:$S$500,MATCH("Såld mängd produktionsspecifik fjärrvärme (GWh)",Miljö!$B$1:$R$1,0),FALSE))</f>
        <v>0</v>
      </c>
      <c r="AS207" s="82" t="str">
        <f t="shared" si="40"/>
        <v/>
      </c>
      <c r="AU207" s="73" t="str">
        <f>VLOOKUP($B207,'Miljövärden urval för publ'!$B$2:$I$486,7,FALSE)</f>
        <v>Nej</v>
      </c>
      <c r="AV207" s="73" t="str">
        <f>VLOOKUP($B207,'Miljövärden urval för publ'!$B$2:$I$486,6,FALSE)</f>
        <v>Nej</v>
      </c>
      <c r="AZ207" s="73">
        <f t="shared" si="36"/>
        <v>0</v>
      </c>
      <c r="BA207" s="73">
        <f t="shared" si="41"/>
        <v>0</v>
      </c>
      <c r="BB207" s="73">
        <f t="shared" si="37"/>
        <v>0</v>
      </c>
      <c r="BC207" s="73">
        <f t="shared" si="38"/>
        <v>0</v>
      </c>
      <c r="BE207" s="73">
        <f t="shared" si="42"/>
        <v>0</v>
      </c>
      <c r="BF207" s="73">
        <f t="shared" si="43"/>
        <v>0</v>
      </c>
      <c r="BH207" s="73">
        <f t="shared" si="39"/>
        <v>0</v>
      </c>
    </row>
    <row r="208" spans="1:60" ht="14.5" x14ac:dyDescent="0.35">
      <c r="A208" t="s">
        <v>248</v>
      </c>
      <c r="B208" t="s">
        <v>254</v>
      </c>
      <c r="C208" s="73">
        <f>VLOOKUP($B208,'Tillförd energi'!$B$2:$AS$506,MATCH(C$1,'Tillförd energi'!$B$1:$AQ$1,0),FALSE)</f>
        <v>0</v>
      </c>
      <c r="D208" s="73">
        <f>VLOOKUP($B208,'Tillförd energi'!$B$2:$AS$506,MATCH(D$1,'Tillförd energi'!$B$1:$AQ$1,0),FALSE)</f>
        <v>0.11</v>
      </c>
      <c r="E208" s="73">
        <f>VLOOKUP($B208,'Tillförd energi'!$B$2:$AS$506,MATCH(E$1,'Tillförd energi'!$B$1:$AQ$1,0),FALSE)</f>
        <v>0</v>
      </c>
      <c r="F208" s="73">
        <f>VLOOKUP($B208,'Tillförd energi'!$B$2:$AS$506,MATCH(F$1,'Tillförd energi'!$B$1:$AQ$1,0),FALSE)</f>
        <v>0</v>
      </c>
      <c r="G208" s="73">
        <f>VLOOKUP($B208,'Tillförd energi'!$B$2:$AS$506,MATCH(G$1,'Tillförd energi'!$B$1:$AQ$1,0),FALSE)</f>
        <v>0</v>
      </c>
      <c r="H208" s="73">
        <f>VLOOKUP($B208,'Tillförd energi'!$B$2:$AS$506,MATCH(H$1,'Tillförd energi'!$B$1:$AQ$1,0),FALSE)</f>
        <v>0</v>
      </c>
      <c r="I208" s="73">
        <f>VLOOKUP($B208,'Tillförd energi'!$B$2:$AS$506,MATCH(I$1,'Tillförd energi'!$B$1:$AQ$1,0),FALSE)</f>
        <v>0</v>
      </c>
      <c r="J208" s="73">
        <f>VLOOKUP($B208,'Tillförd energi'!$B$2:$AS$506,MATCH(J$1,'Tillförd energi'!$B$1:$AQ$1,0),FALSE)</f>
        <v>0</v>
      </c>
      <c r="K208" s="73">
        <f>VLOOKUP($B208,'Tillförd energi'!$B$2:$AS$506,MATCH(K$1,'Tillförd energi'!$B$1:$AQ$1,0),FALSE)</f>
        <v>0</v>
      </c>
      <c r="L208" s="73">
        <f>VLOOKUP($B208,'Tillförd energi'!$B$2:$AS$506,MATCH(L$1,'Tillförd energi'!$B$1:$AQ$1,0),FALSE)</f>
        <v>0</v>
      </c>
      <c r="M208" s="73">
        <f>VLOOKUP($B208,'Tillförd energi'!$B$2:$AS$506,MATCH(M$1,'Tillförd energi'!$B$1:$AQ$1,0),FALSE)</f>
        <v>0</v>
      </c>
      <c r="N208" s="73">
        <f>VLOOKUP($B208,'Tillförd energi'!$B$2:$AS$506,MATCH(N$1,'Tillförd energi'!$B$1:$AQ$1,0),FALSE)</f>
        <v>0</v>
      </c>
      <c r="O208" s="73">
        <f>VLOOKUP($B208,'Tillförd energi'!$B$2:$AS$506,MATCH(O$1,'Tillförd energi'!$B$1:$AQ$1,0),FALSE)</f>
        <v>0</v>
      </c>
      <c r="P208" s="73">
        <f>VLOOKUP($B208,'Tillförd energi'!$B$2:$AS$506,MATCH(P$1,'Tillförd energi'!$B$1:$AQ$1,0),FALSE)</f>
        <v>0</v>
      </c>
      <c r="Q208" s="73">
        <f>VLOOKUP($B208,'Tillförd energi'!$B$2:$AS$506,MATCH(Q$1,'Tillförd energi'!$B$1:$AQ$1,0),FALSE)</f>
        <v>3.18</v>
      </c>
      <c r="R208" s="73">
        <f>VLOOKUP($B208,'Tillförd energi'!$B$2:$AS$506,MATCH(R$1,'Tillförd energi'!$B$1:$AQ$1,0),FALSE)</f>
        <v>0</v>
      </c>
      <c r="S208" s="73">
        <f>VLOOKUP($B208,'Tillförd energi'!$B$2:$AS$506,MATCH(S$1,'Tillförd energi'!$B$1:$AQ$1,0),FALSE)</f>
        <v>0</v>
      </c>
      <c r="T208" s="73">
        <f>VLOOKUP($B208,'Tillförd energi'!$B$2:$AS$506,MATCH(T$1,'Tillförd energi'!$B$1:$AQ$1,0),FALSE)</f>
        <v>0</v>
      </c>
      <c r="U208" s="73">
        <f>VLOOKUP($B208,'Tillförd energi'!$B$2:$AS$506,MATCH(U$1,'Tillförd energi'!$B$1:$AQ$1,0),FALSE)</f>
        <v>0</v>
      </c>
      <c r="V208" s="73">
        <f>VLOOKUP($B208,'Tillförd energi'!$B$2:$AS$506,MATCH(V$1,'Tillförd energi'!$B$1:$AQ$1,0),FALSE)</f>
        <v>0</v>
      </c>
      <c r="W208" s="73">
        <f>VLOOKUP($B208,'Tillförd energi'!$B$2:$AS$506,MATCH(W$1,'Tillförd energi'!$B$1:$AQ$1,0),FALSE)</f>
        <v>0</v>
      </c>
      <c r="X208" s="73">
        <f>VLOOKUP($B208,'Tillförd energi'!$B$2:$AS$506,MATCH(X$1,'Tillförd energi'!$B$1:$AQ$1,0),FALSE)</f>
        <v>0</v>
      </c>
      <c r="Y208" s="73">
        <f>VLOOKUP($B208,'Tillförd energi'!$B$2:$AS$506,MATCH(Y$1,'Tillförd energi'!$B$1:$AQ$1,0),FALSE)</f>
        <v>0</v>
      </c>
      <c r="Z208" s="73">
        <f>VLOOKUP($B208,'Tillförd energi'!$B$2:$AS$506,MATCH(Z$1,'Tillförd energi'!$B$1:$AQ$1,0),FALSE)</f>
        <v>0</v>
      </c>
      <c r="AA208" s="73">
        <f>VLOOKUP($B208,'Tillförd energi'!$B$2:$AS$506,MATCH(AA$1,'Tillförd energi'!$B$1:$AQ$1,0),FALSE)</f>
        <v>0</v>
      </c>
      <c r="AB208" s="73">
        <f>VLOOKUP($B208,'Tillförd energi'!$B$2:$AS$506,MATCH(AB$1,'Tillförd energi'!$B$1:$AQ$1,0),FALSE)</f>
        <v>0</v>
      </c>
      <c r="AC208" s="73">
        <f>VLOOKUP($B208,'Tillförd energi'!$B$2:$AS$506,MATCH(AC$1,'Tillförd energi'!$B$1:$AQ$1,0),FALSE)</f>
        <v>0</v>
      </c>
      <c r="AD208" s="73">
        <f>VLOOKUP($B208,'Tillförd energi'!$B$2:$AS$506,MATCH(AD$1,'Tillförd energi'!$B$1:$AQ$1,0),FALSE)</f>
        <v>0</v>
      </c>
      <c r="AF208" s="73">
        <f>VLOOKUP($B208,'Tillförd energi'!$B$2:$AS$506,MATCH(AF$1,'Tillförd energi'!$B$1:$AQ$1,0),FALSE)</f>
        <v>0.06</v>
      </c>
      <c r="AH208" s="73">
        <f>IFERROR(VLOOKUP(B208,Miljö!$B$1:$S$476,9,FALSE)/1,0)</f>
        <v>0</v>
      </c>
      <c r="AJ208" s="81">
        <f>IFERROR(VLOOKUP($B208,Miljö!$B$1:$S$500,MATCH("hjälpel exklusive kraftvärme (GWh)",Miljö!$B$1:$V$1,0),FALSE)/1,"")</f>
        <v>0.06</v>
      </c>
      <c r="AK208" s="81">
        <f t="shared" si="33"/>
        <v>0.06</v>
      </c>
      <c r="AL208" s="81">
        <f>VLOOKUP($B208,'Slutlig allokering'!$B$2:$AL$462,MATCH("Hjälpel kraftvärme",'Slutlig allokering'!$B$2:$AL$2,0),FALSE)</f>
        <v>0</v>
      </c>
      <c r="AN208" s="73">
        <f t="shared" si="34"/>
        <v>3.35</v>
      </c>
      <c r="AO208" s="73">
        <f t="shared" si="35"/>
        <v>3.35</v>
      </c>
      <c r="AP208" s="73">
        <f>IF(ISERROR(1/VLOOKUP($B208,Leveranser!$B$1:$S$500,MATCH("såld värme (gwh)",Leveranser!$B$1:$S$1,0),FALSE)),"",VLOOKUP($B208,Leveranser!$B$1:$S$500,MATCH("såld värme (gwh)",Leveranser!$B$1:$S$1,0),FALSE))</f>
        <v>2.54</v>
      </c>
      <c r="AQ208" s="73">
        <f>VLOOKUP($B208,Leveranser!$B$1:$Y$500,MATCH("Totalt såld fjärrvärme till andra fjärrvärmeföretag",Leveranser!$B$1:$AA$1,0),FALSE)</f>
        <v>0</v>
      </c>
      <c r="AR208" s="73">
        <f>IF(ISERROR(1/VLOOKUP($B208,Miljö!$B$1:$S$500,MATCH("Såld mängd produktionsspecifik fjärrvärme (GWh)",Miljö!$B$1:$R$1,0),FALSE)),0,VLOOKUP($B208,Miljö!$B$1:$S$500,MATCH("Såld mängd produktionsspecifik fjärrvärme (GWh)",Miljö!$B$1:$R$1,0),FALSE))</f>
        <v>0</v>
      </c>
      <c r="AS208" s="82">
        <f t="shared" si="40"/>
        <v>0.75820895522388054</v>
      </c>
      <c r="AU208" s="73" t="str">
        <f>VLOOKUP($B208,'Miljövärden urval för publ'!$B$2:$I$486,7,FALSE)</f>
        <v>Ja</v>
      </c>
      <c r="AV208" s="73" t="str">
        <f>VLOOKUP($B208,'Miljövärden urval för publ'!$B$2:$I$486,6,FALSE)</f>
        <v>Nej</v>
      </c>
      <c r="AZ208" s="73">
        <f t="shared" si="36"/>
        <v>0.06</v>
      </c>
      <c r="BA208" s="73">
        <f t="shared" si="41"/>
        <v>0</v>
      </c>
      <c r="BB208" s="73">
        <f t="shared" si="37"/>
        <v>0</v>
      </c>
      <c r="BC208" s="73">
        <f t="shared" si="38"/>
        <v>3.18</v>
      </c>
      <c r="BE208" s="73">
        <f t="shared" si="42"/>
        <v>0</v>
      </c>
      <c r="BF208" s="73">
        <f t="shared" si="43"/>
        <v>0</v>
      </c>
      <c r="BH208" s="73">
        <f t="shared" si="39"/>
        <v>3.18</v>
      </c>
    </row>
    <row r="209" spans="1:60" ht="14.5" x14ac:dyDescent="0.35">
      <c r="A209" t="s">
        <v>255</v>
      </c>
      <c r="B209" t="s">
        <v>256</v>
      </c>
      <c r="C209" s="73">
        <f>VLOOKUP($B209,'Tillförd energi'!$B$2:$AS$506,MATCH(C$1,'Tillförd energi'!$B$1:$AQ$1,0),FALSE)</f>
        <v>0</v>
      </c>
      <c r="D209" s="73">
        <f>VLOOKUP($B209,'Tillförd energi'!$B$2:$AS$506,MATCH(D$1,'Tillförd energi'!$B$1:$AQ$1,0),FALSE)</f>
        <v>1.64</v>
      </c>
      <c r="E209" s="73">
        <f>VLOOKUP($B209,'Tillförd energi'!$B$2:$AS$506,MATCH(E$1,'Tillförd energi'!$B$1:$AQ$1,0),FALSE)</f>
        <v>0</v>
      </c>
      <c r="F209" s="73">
        <f>VLOOKUP($B209,'Tillförd energi'!$B$2:$AS$506,MATCH(F$1,'Tillförd energi'!$B$1:$AQ$1,0),FALSE)</f>
        <v>1.32</v>
      </c>
      <c r="G209" s="73">
        <f>VLOOKUP($B209,'Tillförd energi'!$B$2:$AS$506,MATCH(G$1,'Tillförd energi'!$B$1:$AQ$1,0),FALSE)</f>
        <v>0</v>
      </c>
      <c r="H209" s="73">
        <f>VLOOKUP($B209,'Tillförd energi'!$B$2:$AS$506,MATCH(H$1,'Tillförd energi'!$B$1:$AQ$1,0),FALSE)</f>
        <v>0</v>
      </c>
      <c r="I209" s="73">
        <f>VLOOKUP($B209,'Tillförd energi'!$B$2:$AS$506,MATCH(I$1,'Tillförd energi'!$B$1:$AQ$1,0),FALSE)</f>
        <v>0</v>
      </c>
      <c r="J209" s="73">
        <f>VLOOKUP($B209,'Tillförd energi'!$B$2:$AS$506,MATCH(J$1,'Tillförd energi'!$B$1:$AQ$1,0),FALSE)</f>
        <v>0</v>
      </c>
      <c r="K209" s="73">
        <f>VLOOKUP($B209,'Tillförd energi'!$B$2:$AS$506,MATCH(K$1,'Tillförd energi'!$B$1:$AQ$1,0),FALSE)</f>
        <v>0</v>
      </c>
      <c r="L209" s="73">
        <f>VLOOKUP($B209,'Tillförd energi'!$B$2:$AS$506,MATCH(L$1,'Tillförd energi'!$B$1:$AQ$1,0),FALSE)</f>
        <v>39.019799999999996</v>
      </c>
      <c r="M209" s="73">
        <f>VLOOKUP($B209,'Tillförd energi'!$B$2:$AS$506,MATCH(M$1,'Tillförd energi'!$B$1:$AQ$1,0),FALSE)</f>
        <v>147.459</v>
      </c>
      <c r="N209" s="73">
        <f>VLOOKUP($B209,'Tillförd energi'!$B$2:$AS$506,MATCH(N$1,'Tillförd energi'!$B$1:$AQ$1,0),FALSE)</f>
        <v>17.967300000000002</v>
      </c>
      <c r="O209" s="73">
        <f>VLOOKUP($B209,'Tillförd energi'!$B$2:$AS$506,MATCH(O$1,'Tillförd energi'!$B$1:$AQ$1,0),FALSE)</f>
        <v>14.1107</v>
      </c>
      <c r="P209" s="73">
        <f>VLOOKUP($B209,'Tillförd energi'!$B$2:$AS$506,MATCH(P$1,'Tillförd energi'!$B$1:$AQ$1,0),FALSE)</f>
        <v>0</v>
      </c>
      <c r="Q209" s="73">
        <f>VLOOKUP($B209,'Tillförd energi'!$B$2:$AS$506,MATCH(Q$1,'Tillförd energi'!$B$1:$AQ$1,0),FALSE)</f>
        <v>10</v>
      </c>
      <c r="R209" s="73">
        <f>VLOOKUP($B209,'Tillförd energi'!$B$2:$AS$506,MATCH(R$1,'Tillförd energi'!$B$1:$AQ$1,0),FALSE)</f>
        <v>0</v>
      </c>
      <c r="S209" s="73">
        <f>VLOOKUP($B209,'Tillförd energi'!$B$2:$AS$506,MATCH(S$1,'Tillförd energi'!$B$1:$AQ$1,0),FALSE)</f>
        <v>61.4</v>
      </c>
      <c r="T209" s="73">
        <f>VLOOKUP($B209,'Tillförd energi'!$B$2:$AS$506,MATCH(T$1,'Tillförd energi'!$B$1:$AQ$1,0),FALSE)</f>
        <v>0</v>
      </c>
      <c r="U209" s="73">
        <f>VLOOKUP($B209,'Tillförd energi'!$B$2:$AS$506,MATCH(U$1,'Tillförd energi'!$B$1:$AQ$1,0),FALSE)</f>
        <v>0</v>
      </c>
      <c r="V209" s="73">
        <f>VLOOKUP($B209,'Tillförd energi'!$B$2:$AS$506,MATCH(V$1,'Tillförd energi'!$B$1:$AQ$1,0),FALSE)</f>
        <v>0</v>
      </c>
      <c r="W209" s="73">
        <f>VLOOKUP($B209,'Tillförd energi'!$B$2:$AS$506,MATCH(W$1,'Tillförd energi'!$B$1:$AQ$1,0),FALSE)</f>
        <v>0</v>
      </c>
      <c r="X209" s="73">
        <f>VLOOKUP($B209,'Tillförd energi'!$B$2:$AS$506,MATCH(X$1,'Tillförd energi'!$B$1:$AQ$1,0),FALSE)</f>
        <v>0</v>
      </c>
      <c r="Y209" s="73">
        <f>VLOOKUP($B209,'Tillförd energi'!$B$2:$AS$506,MATCH(Y$1,'Tillförd energi'!$B$1:$AQ$1,0),FALSE)</f>
        <v>0</v>
      </c>
      <c r="Z209" s="73">
        <f>VLOOKUP($B209,'Tillförd energi'!$B$2:$AS$506,MATCH(Z$1,'Tillförd energi'!$B$1:$AQ$1,0),FALSE)</f>
        <v>0</v>
      </c>
      <c r="AA209" s="73">
        <f>VLOOKUP($B209,'Tillförd energi'!$B$2:$AS$506,MATCH(AA$1,'Tillförd energi'!$B$1:$AQ$1,0),FALSE)</f>
        <v>0</v>
      </c>
      <c r="AB209" s="73">
        <f>VLOOKUP($B209,'Tillförd energi'!$B$2:$AS$506,MATCH(AB$1,'Tillförd energi'!$B$1:$AQ$1,0),FALSE)</f>
        <v>99.2</v>
      </c>
      <c r="AC209" s="73">
        <f>VLOOKUP($B209,'Tillförd energi'!$B$2:$AS$506,MATCH(AC$1,'Tillförd energi'!$B$1:$AQ$1,0),FALSE)</f>
        <v>0</v>
      </c>
      <c r="AD209" s="73">
        <f>VLOOKUP($B209,'Tillförd energi'!$B$2:$AS$506,MATCH(AD$1,'Tillförd energi'!$B$1:$AQ$1,0),FALSE)</f>
        <v>0</v>
      </c>
      <c r="AF209" s="73">
        <f>VLOOKUP($B209,'Tillförd energi'!$B$2:$AS$506,MATCH(AF$1,'Tillförd energi'!$B$1:$AQ$1,0),FALSE)</f>
        <v>15.639200000000001</v>
      </c>
      <c r="AH209" s="73">
        <f>IFERROR(VLOOKUP(B209,Miljö!$B$1:$S$476,9,FALSE)/1,0)</f>
        <v>0</v>
      </c>
      <c r="AJ209" s="81">
        <f>IFERROR(VLOOKUP($B209,Miljö!$B$1:$S$500,MATCH("hjälpel exklusive kraftvärme (GWh)",Miljö!$B$1:$V$1,0),FALSE)/1,"")</f>
        <v>7.2</v>
      </c>
      <c r="AK209" s="81">
        <f t="shared" si="33"/>
        <v>7.2</v>
      </c>
      <c r="AL209" s="81">
        <f>VLOOKUP($B209,'Slutlig allokering'!$B$2:$AL$462,MATCH("Hjälpel kraftvärme",'Slutlig allokering'!$B$2:$AL$2,0),FALSE)</f>
        <v>8.43919</v>
      </c>
      <c r="AN209" s="73">
        <f t="shared" si="34"/>
        <v>407.75600000000003</v>
      </c>
      <c r="AO209" s="73">
        <f t="shared" si="35"/>
        <v>407.75600000000003</v>
      </c>
      <c r="AP209" s="73">
        <f>IF(ISERROR(1/VLOOKUP($B209,Leveranser!$B$1:$S$500,MATCH("såld värme (gwh)",Leveranser!$B$1:$S$1,0),FALSE)),"",VLOOKUP($B209,Leveranser!$B$1:$S$500,MATCH("såld värme (gwh)",Leveranser!$B$1:$S$1,0),FALSE))</f>
        <v>380.9</v>
      </c>
      <c r="AQ209" s="73">
        <f>VLOOKUP($B209,Leveranser!$B$1:$Y$500,MATCH("Totalt såld fjärrvärme till andra fjärrvärmeföretag",Leveranser!$B$1:$AA$1,0),FALSE)</f>
        <v>0</v>
      </c>
      <c r="AR209" s="73">
        <f>IF(ISERROR(1/VLOOKUP($B209,Miljö!$B$1:$S$500,MATCH("Såld mängd produktionsspecifik fjärrvärme (GWh)",Miljö!$B$1:$R$1,0),FALSE)),0,VLOOKUP($B209,Miljö!$B$1:$S$500,MATCH("Såld mängd produktionsspecifik fjärrvärme (GWh)",Miljö!$B$1:$R$1,0),FALSE))</f>
        <v>0</v>
      </c>
      <c r="AS209" s="82">
        <f t="shared" si="40"/>
        <v>0.93413708198039991</v>
      </c>
      <c r="AU209" s="73" t="str">
        <f>VLOOKUP($B209,'Miljövärden urval för publ'!$B$2:$I$486,7,FALSE)</f>
        <v>Ja</v>
      </c>
      <c r="AV209" s="73" t="str">
        <f>VLOOKUP($B209,'Miljövärden urval för publ'!$B$2:$I$486,6,FALSE)</f>
        <v>Ja</v>
      </c>
      <c r="AZ209" s="73">
        <f t="shared" si="36"/>
        <v>15.639200000000001</v>
      </c>
      <c r="BA209" s="73">
        <f t="shared" si="41"/>
        <v>0</v>
      </c>
      <c r="BB209" s="73">
        <f t="shared" si="37"/>
        <v>218.55680000000001</v>
      </c>
      <c r="BC209" s="73">
        <f t="shared" si="38"/>
        <v>71.400000000000006</v>
      </c>
      <c r="BE209" s="73">
        <f t="shared" si="42"/>
        <v>0</v>
      </c>
      <c r="BF209" s="73">
        <f t="shared" si="43"/>
        <v>0</v>
      </c>
      <c r="BH209" s="73">
        <f t="shared" si="39"/>
        <v>289.95679999999999</v>
      </c>
    </row>
    <row r="210" spans="1:60" ht="14.5" x14ac:dyDescent="0.35">
      <c r="A210" t="s">
        <v>255</v>
      </c>
      <c r="B210" t="s">
        <v>257</v>
      </c>
      <c r="C210" s="73">
        <f>VLOOKUP($B210,'Tillförd energi'!$B$2:$AS$506,MATCH(C$1,'Tillförd energi'!$B$1:$AQ$1,0),FALSE)</f>
        <v>0</v>
      </c>
      <c r="D210" s="73">
        <f>VLOOKUP($B210,'Tillförd energi'!$B$2:$AS$506,MATCH(D$1,'Tillförd energi'!$B$1:$AQ$1,0),FALSE)</f>
        <v>0</v>
      </c>
      <c r="E210" s="73">
        <f>VLOOKUP($B210,'Tillförd energi'!$B$2:$AS$506,MATCH(E$1,'Tillförd energi'!$B$1:$AQ$1,0),FALSE)</f>
        <v>0</v>
      </c>
      <c r="F210" s="73">
        <f>VLOOKUP($B210,'Tillförd energi'!$B$2:$AS$506,MATCH(F$1,'Tillförd energi'!$B$1:$AQ$1,0),FALSE)</f>
        <v>0</v>
      </c>
      <c r="G210" s="73">
        <f>VLOOKUP($B210,'Tillförd energi'!$B$2:$AS$506,MATCH(G$1,'Tillförd energi'!$B$1:$AQ$1,0),FALSE)</f>
        <v>0</v>
      </c>
      <c r="H210" s="73">
        <f>VLOOKUP($B210,'Tillförd energi'!$B$2:$AS$506,MATCH(H$1,'Tillförd energi'!$B$1:$AQ$1,0),FALSE)</f>
        <v>0</v>
      </c>
      <c r="I210" s="73">
        <f>VLOOKUP($B210,'Tillförd energi'!$B$2:$AS$506,MATCH(I$1,'Tillförd energi'!$B$1:$AQ$1,0),FALSE)</f>
        <v>0</v>
      </c>
      <c r="J210" s="73">
        <f>VLOOKUP($B210,'Tillförd energi'!$B$2:$AS$506,MATCH(J$1,'Tillförd energi'!$B$1:$AQ$1,0),FALSE)</f>
        <v>0</v>
      </c>
      <c r="K210" s="73">
        <f>VLOOKUP($B210,'Tillförd energi'!$B$2:$AS$506,MATCH(K$1,'Tillförd energi'!$B$1:$AQ$1,0),FALSE)</f>
        <v>0</v>
      </c>
      <c r="L210" s="73">
        <f>VLOOKUP($B210,'Tillförd energi'!$B$2:$AS$506,MATCH(L$1,'Tillförd energi'!$B$1:$AQ$1,0),FALSE)</f>
        <v>0</v>
      </c>
      <c r="M210" s="73">
        <f>VLOOKUP($B210,'Tillförd energi'!$B$2:$AS$506,MATCH(M$1,'Tillförd energi'!$B$1:$AQ$1,0),FALSE)</f>
        <v>0</v>
      </c>
      <c r="N210" s="73">
        <f>VLOOKUP($B210,'Tillförd energi'!$B$2:$AS$506,MATCH(N$1,'Tillförd energi'!$B$1:$AQ$1,0),FALSE)</f>
        <v>0</v>
      </c>
      <c r="O210" s="73">
        <f>VLOOKUP($B210,'Tillförd energi'!$B$2:$AS$506,MATCH(O$1,'Tillförd energi'!$B$1:$AQ$1,0),FALSE)</f>
        <v>0</v>
      </c>
      <c r="P210" s="73">
        <f>VLOOKUP($B210,'Tillförd energi'!$B$2:$AS$506,MATCH(P$1,'Tillförd energi'!$B$1:$AQ$1,0),FALSE)</f>
        <v>0</v>
      </c>
      <c r="Q210" s="73">
        <f>VLOOKUP($B210,'Tillförd energi'!$B$2:$AS$506,MATCH(Q$1,'Tillförd energi'!$B$1:$AQ$1,0),FALSE)</f>
        <v>0</v>
      </c>
      <c r="R210" s="73">
        <f>VLOOKUP($B210,'Tillförd energi'!$B$2:$AS$506,MATCH(R$1,'Tillförd energi'!$B$1:$AQ$1,0),FALSE)</f>
        <v>0</v>
      </c>
      <c r="S210" s="73">
        <f>VLOOKUP($B210,'Tillförd energi'!$B$2:$AS$506,MATCH(S$1,'Tillförd energi'!$B$1:$AQ$1,0),FALSE)</f>
        <v>0</v>
      </c>
      <c r="T210" s="73">
        <f>VLOOKUP($B210,'Tillförd energi'!$B$2:$AS$506,MATCH(T$1,'Tillförd energi'!$B$1:$AQ$1,0),FALSE)</f>
        <v>0</v>
      </c>
      <c r="U210" s="73">
        <f>VLOOKUP($B210,'Tillförd energi'!$B$2:$AS$506,MATCH(U$1,'Tillförd energi'!$B$1:$AQ$1,0),FALSE)</f>
        <v>0</v>
      </c>
      <c r="V210" s="73">
        <f>VLOOKUP($B210,'Tillförd energi'!$B$2:$AS$506,MATCH(V$1,'Tillförd energi'!$B$1:$AQ$1,0),FALSE)</f>
        <v>0</v>
      </c>
      <c r="W210" s="73">
        <f>VLOOKUP($B210,'Tillförd energi'!$B$2:$AS$506,MATCH(W$1,'Tillförd energi'!$B$1:$AQ$1,0),FALSE)</f>
        <v>0</v>
      </c>
      <c r="X210" s="73">
        <f>VLOOKUP($B210,'Tillförd energi'!$B$2:$AS$506,MATCH(X$1,'Tillförd energi'!$B$1:$AQ$1,0),FALSE)</f>
        <v>0</v>
      </c>
      <c r="Y210" s="73">
        <f>VLOOKUP($B210,'Tillförd energi'!$B$2:$AS$506,MATCH(Y$1,'Tillförd energi'!$B$1:$AQ$1,0),FALSE)</f>
        <v>0</v>
      </c>
      <c r="Z210" s="73">
        <f>VLOOKUP($B210,'Tillförd energi'!$B$2:$AS$506,MATCH(Z$1,'Tillförd energi'!$B$1:$AQ$1,0),FALSE)</f>
        <v>0</v>
      </c>
      <c r="AA210" s="73">
        <f>VLOOKUP($B210,'Tillförd energi'!$B$2:$AS$506,MATCH(AA$1,'Tillförd energi'!$B$1:$AQ$1,0),FALSE)</f>
        <v>0</v>
      </c>
      <c r="AB210" s="73">
        <f>VLOOKUP($B210,'Tillförd energi'!$B$2:$AS$506,MATCH(AB$1,'Tillförd energi'!$B$1:$AQ$1,0),FALSE)</f>
        <v>0</v>
      </c>
      <c r="AC210" s="73">
        <f>VLOOKUP($B210,'Tillförd energi'!$B$2:$AS$506,MATCH(AC$1,'Tillförd energi'!$B$1:$AQ$1,0),FALSE)</f>
        <v>0</v>
      </c>
      <c r="AD210" s="73">
        <f>VLOOKUP($B210,'Tillförd energi'!$B$2:$AS$506,MATCH(AD$1,'Tillförd energi'!$B$1:$AQ$1,0),FALSE)</f>
        <v>0</v>
      </c>
      <c r="AF210" s="73">
        <f>VLOOKUP($B210,'Tillförd energi'!$B$2:$AS$506,MATCH(AF$1,'Tillförd energi'!$B$1:$AQ$1,0),FALSE)</f>
        <v>0</v>
      </c>
      <c r="AH210" s="73">
        <f>IFERROR(VLOOKUP(B210,Miljö!$B$1:$S$476,9,FALSE)/1,0)</f>
        <v>0</v>
      </c>
      <c r="AJ210" s="81" t="str">
        <f>IFERROR(VLOOKUP($B210,Miljö!$B$1:$S$500,MATCH("hjälpel exklusive kraftvärme (GWh)",Miljö!$B$1:$V$1,0),FALSE)/1,"")</f>
        <v/>
      </c>
      <c r="AK210" s="81">
        <f t="shared" si="33"/>
        <v>0</v>
      </c>
      <c r="AL210" s="81">
        <f>VLOOKUP($B210,'Slutlig allokering'!$B$2:$AL$462,MATCH("Hjälpel kraftvärme",'Slutlig allokering'!$B$2:$AL$2,0),FALSE)</f>
        <v>0</v>
      </c>
      <c r="AN210" s="73">
        <f t="shared" si="34"/>
        <v>0</v>
      </c>
      <c r="AO210" s="73">
        <f t="shared" si="35"/>
        <v>0</v>
      </c>
      <c r="AP210" s="73" t="str">
        <f>IF(ISERROR(1/VLOOKUP($B210,Leveranser!$B$1:$S$500,MATCH("såld värme (gwh)",Leveranser!$B$1:$S$1,0),FALSE)),"",VLOOKUP($B210,Leveranser!$B$1:$S$500,MATCH("såld värme (gwh)",Leveranser!$B$1:$S$1,0),FALSE))</f>
        <v/>
      </c>
      <c r="AQ210" s="73">
        <f>VLOOKUP($B210,Leveranser!$B$1:$Y$500,MATCH("Totalt såld fjärrvärme till andra fjärrvärmeföretag",Leveranser!$B$1:$AA$1,0),FALSE)</f>
        <v>0</v>
      </c>
      <c r="AR210" s="73">
        <f>IF(ISERROR(1/VLOOKUP($B210,Miljö!$B$1:$S$500,MATCH("Såld mängd produktionsspecifik fjärrvärme (GWh)",Miljö!$B$1:$R$1,0),FALSE)),0,VLOOKUP($B210,Miljö!$B$1:$S$500,MATCH("Såld mängd produktionsspecifik fjärrvärme (GWh)",Miljö!$B$1:$R$1,0),FALSE))</f>
        <v>0</v>
      </c>
      <c r="AS210" s="82" t="str">
        <f t="shared" si="40"/>
        <v/>
      </c>
      <c r="AU210" s="73" t="str">
        <f>VLOOKUP($B210,'Miljövärden urval för publ'!$B$2:$I$486,7,FALSE)</f>
        <v>Nej</v>
      </c>
      <c r="AV210" s="73" t="str">
        <f>VLOOKUP($B210,'Miljövärden urval för publ'!$B$2:$I$486,6,FALSE)</f>
        <v>Nej</v>
      </c>
      <c r="AZ210" s="73">
        <f t="shared" si="36"/>
        <v>0</v>
      </c>
      <c r="BA210" s="73">
        <f t="shared" si="41"/>
        <v>0</v>
      </c>
      <c r="BB210" s="73">
        <f t="shared" si="37"/>
        <v>0</v>
      </c>
      <c r="BC210" s="73">
        <f t="shared" si="38"/>
        <v>0</v>
      </c>
      <c r="BE210" s="73">
        <f t="shared" si="42"/>
        <v>0</v>
      </c>
      <c r="BF210" s="73">
        <f t="shared" si="43"/>
        <v>0</v>
      </c>
      <c r="BH210" s="73">
        <f t="shared" si="39"/>
        <v>0</v>
      </c>
    </row>
    <row r="211" spans="1:60" ht="14.5" x14ac:dyDescent="0.35">
      <c r="A211" t="s">
        <v>258</v>
      </c>
      <c r="B211" t="s">
        <v>259</v>
      </c>
      <c r="C211" s="73">
        <f>VLOOKUP($B211,'Tillförd energi'!$B$2:$AS$506,MATCH(C$1,'Tillförd energi'!$B$1:$AQ$1,0),FALSE)</f>
        <v>0</v>
      </c>
      <c r="D211" s="73">
        <f>VLOOKUP($B211,'Tillförd energi'!$B$2:$AS$506,MATCH(D$1,'Tillförd energi'!$B$1:$AQ$1,0),FALSE)</f>
        <v>6.9619999999999997</v>
      </c>
      <c r="E211" s="73">
        <f>VLOOKUP($B211,'Tillförd energi'!$B$2:$AS$506,MATCH(E$1,'Tillförd energi'!$B$1:$AQ$1,0),FALSE)</f>
        <v>0</v>
      </c>
      <c r="F211" s="73">
        <f>VLOOKUP($B211,'Tillförd energi'!$B$2:$AS$506,MATCH(F$1,'Tillförd energi'!$B$1:$AQ$1,0),FALSE)</f>
        <v>0</v>
      </c>
      <c r="G211" s="73">
        <f>VLOOKUP($B211,'Tillförd energi'!$B$2:$AS$506,MATCH(G$1,'Tillförd energi'!$B$1:$AQ$1,0),FALSE)</f>
        <v>0</v>
      </c>
      <c r="H211" s="73">
        <f>VLOOKUP($B211,'Tillförd energi'!$B$2:$AS$506,MATCH(H$1,'Tillförd energi'!$B$1:$AQ$1,0),FALSE)</f>
        <v>0.64700000000000002</v>
      </c>
      <c r="I211" s="73">
        <f>VLOOKUP($B211,'Tillförd energi'!$B$2:$AS$506,MATCH(I$1,'Tillförd energi'!$B$1:$AQ$1,0),FALSE)</f>
        <v>0</v>
      </c>
      <c r="J211" s="73">
        <f>VLOOKUP($B211,'Tillförd energi'!$B$2:$AS$506,MATCH(J$1,'Tillförd energi'!$B$1:$AQ$1,0),FALSE)</f>
        <v>0</v>
      </c>
      <c r="K211" s="73">
        <f>VLOOKUP($B211,'Tillförd energi'!$B$2:$AS$506,MATCH(K$1,'Tillförd energi'!$B$1:$AQ$1,0),FALSE)</f>
        <v>0</v>
      </c>
      <c r="L211" s="73">
        <f>VLOOKUP($B211,'Tillförd energi'!$B$2:$AS$506,MATCH(L$1,'Tillförd energi'!$B$1:$AQ$1,0),FALSE)</f>
        <v>0</v>
      </c>
      <c r="M211" s="73">
        <f>VLOOKUP($B211,'Tillförd energi'!$B$2:$AS$506,MATCH(M$1,'Tillförd energi'!$B$1:$AQ$1,0),FALSE)</f>
        <v>0</v>
      </c>
      <c r="N211" s="73">
        <f>VLOOKUP($B211,'Tillförd energi'!$B$2:$AS$506,MATCH(N$1,'Tillförd energi'!$B$1:$AQ$1,0),FALSE)</f>
        <v>0</v>
      </c>
      <c r="O211" s="73">
        <f>VLOOKUP($B211,'Tillförd energi'!$B$2:$AS$506,MATCH(O$1,'Tillförd energi'!$B$1:$AQ$1,0),FALSE)</f>
        <v>0</v>
      </c>
      <c r="P211" s="73">
        <f>VLOOKUP($B211,'Tillförd energi'!$B$2:$AS$506,MATCH(P$1,'Tillförd energi'!$B$1:$AQ$1,0),FALSE)</f>
        <v>0</v>
      </c>
      <c r="Q211" s="73">
        <f>VLOOKUP($B211,'Tillförd energi'!$B$2:$AS$506,MATCH(Q$1,'Tillförd energi'!$B$1:$AQ$1,0),FALSE)</f>
        <v>12.9671</v>
      </c>
      <c r="R211" s="73">
        <f>VLOOKUP($B211,'Tillförd energi'!$B$2:$AS$506,MATCH(R$1,'Tillförd energi'!$B$1:$AQ$1,0),FALSE)</f>
        <v>0</v>
      </c>
      <c r="S211" s="73">
        <f>VLOOKUP($B211,'Tillförd energi'!$B$2:$AS$506,MATCH(S$1,'Tillförd energi'!$B$1:$AQ$1,0),FALSE)</f>
        <v>0</v>
      </c>
      <c r="T211" s="73">
        <f>VLOOKUP($B211,'Tillförd energi'!$B$2:$AS$506,MATCH(T$1,'Tillförd energi'!$B$1:$AQ$1,0),FALSE)</f>
        <v>0</v>
      </c>
      <c r="U211" s="73">
        <f>VLOOKUP($B211,'Tillförd energi'!$B$2:$AS$506,MATCH(U$1,'Tillförd energi'!$B$1:$AQ$1,0),FALSE)</f>
        <v>0</v>
      </c>
      <c r="V211" s="73">
        <f>VLOOKUP($B211,'Tillförd energi'!$B$2:$AS$506,MATCH(V$1,'Tillförd energi'!$B$1:$AQ$1,0),FALSE)</f>
        <v>0</v>
      </c>
      <c r="W211" s="73">
        <f>VLOOKUP($B211,'Tillförd energi'!$B$2:$AS$506,MATCH(W$1,'Tillförd energi'!$B$1:$AQ$1,0),FALSE)</f>
        <v>0</v>
      </c>
      <c r="X211" s="73">
        <f>VLOOKUP($B211,'Tillförd energi'!$B$2:$AS$506,MATCH(X$1,'Tillförd energi'!$B$1:$AQ$1,0),FALSE)</f>
        <v>0</v>
      </c>
      <c r="Y211" s="73">
        <f>VLOOKUP($B211,'Tillförd energi'!$B$2:$AS$506,MATCH(Y$1,'Tillförd energi'!$B$1:$AQ$1,0),FALSE)</f>
        <v>0</v>
      </c>
      <c r="Z211" s="73">
        <f>VLOOKUP($B211,'Tillförd energi'!$B$2:$AS$506,MATCH(Z$1,'Tillförd energi'!$B$1:$AQ$1,0),FALSE)</f>
        <v>0</v>
      </c>
      <c r="AA211" s="73">
        <f>VLOOKUP($B211,'Tillförd energi'!$B$2:$AS$506,MATCH(AA$1,'Tillförd energi'!$B$1:$AQ$1,0),FALSE)</f>
        <v>0</v>
      </c>
      <c r="AB211" s="73">
        <f>VLOOKUP($B211,'Tillförd energi'!$B$2:$AS$506,MATCH(AB$1,'Tillförd energi'!$B$1:$AQ$1,0),FALSE)</f>
        <v>0</v>
      </c>
      <c r="AC211" s="73">
        <f>VLOOKUP($B211,'Tillförd energi'!$B$2:$AS$506,MATCH(AC$1,'Tillförd energi'!$B$1:$AQ$1,0),FALSE)</f>
        <v>177.66200000000001</v>
      </c>
      <c r="AD211" s="73">
        <f>VLOOKUP($B211,'Tillförd energi'!$B$2:$AS$506,MATCH(AD$1,'Tillförd energi'!$B$1:$AQ$1,0),FALSE)</f>
        <v>0</v>
      </c>
      <c r="AF211" s="73">
        <f>VLOOKUP($B211,'Tillförd energi'!$B$2:$AS$506,MATCH(AF$1,'Tillförd energi'!$B$1:$AQ$1,0),FALSE)</f>
        <v>5.1433200000000001</v>
      </c>
      <c r="AH211" s="73">
        <f>IFERROR(VLOOKUP(B211,Miljö!$B$1:$S$476,9,FALSE)/1,0)</f>
        <v>0</v>
      </c>
      <c r="AJ211" s="81">
        <f>IFERROR(VLOOKUP($B211,Miljö!$B$1:$S$500,MATCH("hjälpel exklusive kraftvärme (GWh)",Miljö!$B$1:$V$1,0),FALSE)/1,"")</f>
        <v>0</v>
      </c>
      <c r="AK211" s="81">
        <f t="shared" si="33"/>
        <v>5.1433199999999992</v>
      </c>
      <c r="AL211" s="81">
        <f>VLOOKUP($B211,'Slutlig allokering'!$B$2:$AL$462,MATCH("Hjälpel kraftvärme",'Slutlig allokering'!$B$2:$AL$2,0),FALSE)</f>
        <v>0</v>
      </c>
      <c r="AN211" s="73">
        <f t="shared" si="34"/>
        <v>203.38141999999999</v>
      </c>
      <c r="AO211" s="73">
        <f t="shared" si="35"/>
        <v>203.38141999999999</v>
      </c>
      <c r="AP211" s="73">
        <f>IF(ISERROR(1/VLOOKUP($B211,Leveranser!$B$1:$S$500,MATCH("såld värme (gwh)",Leveranser!$B$1:$S$1,0),FALSE)),"",VLOOKUP($B211,Leveranser!$B$1:$S$500,MATCH("såld värme (gwh)",Leveranser!$B$1:$S$1,0),FALSE))</f>
        <v>171.44399999999999</v>
      </c>
      <c r="AQ211" s="73">
        <f>VLOOKUP($B211,Leveranser!$B$1:$Y$500,MATCH("Totalt såld fjärrvärme till andra fjärrvärmeföretag",Leveranser!$B$1:$AA$1,0),FALSE)</f>
        <v>0</v>
      </c>
      <c r="AR211" s="73">
        <f>IF(ISERROR(1/VLOOKUP($B211,Miljö!$B$1:$S$500,MATCH("Såld mängd produktionsspecifik fjärrvärme (GWh)",Miljö!$B$1:$R$1,0),FALSE)),0,VLOOKUP($B211,Miljö!$B$1:$S$500,MATCH("Såld mängd produktionsspecifik fjärrvärme (GWh)",Miljö!$B$1:$R$1,0),FALSE))</f>
        <v>0</v>
      </c>
      <c r="AS211" s="82">
        <f t="shared" si="40"/>
        <v>0.84296785812587993</v>
      </c>
      <c r="AU211" s="73" t="str">
        <f>VLOOKUP($B211,'Miljövärden urval för publ'!$B$2:$I$486,7,FALSE)</f>
        <v>Ja</v>
      </c>
      <c r="AV211" s="73" t="str">
        <f>VLOOKUP($B211,'Miljövärden urval för publ'!$B$2:$I$486,6,FALSE)</f>
        <v>Ja</v>
      </c>
      <c r="AZ211" s="73">
        <f t="shared" si="36"/>
        <v>5.1433200000000001</v>
      </c>
      <c r="BA211" s="73">
        <f t="shared" si="41"/>
        <v>0</v>
      </c>
      <c r="BB211" s="73">
        <f t="shared" si="37"/>
        <v>0</v>
      </c>
      <c r="BC211" s="73">
        <f t="shared" si="38"/>
        <v>12.9671</v>
      </c>
      <c r="BE211" s="73">
        <f t="shared" si="42"/>
        <v>0</v>
      </c>
      <c r="BF211" s="73">
        <f t="shared" si="43"/>
        <v>0</v>
      </c>
      <c r="BH211" s="73">
        <f t="shared" si="39"/>
        <v>12.9671</v>
      </c>
    </row>
    <row r="212" spans="1:60" ht="14.5" x14ac:dyDescent="0.35">
      <c r="A212" t="s">
        <v>260</v>
      </c>
      <c r="B212" t="s">
        <v>261</v>
      </c>
      <c r="C212" s="73">
        <f>VLOOKUP($B212,'Tillförd energi'!$B$2:$AS$506,MATCH(C$1,'Tillförd energi'!$B$1:$AQ$1,0),FALSE)</f>
        <v>0</v>
      </c>
      <c r="D212" s="73">
        <f>VLOOKUP($B212,'Tillförd energi'!$B$2:$AS$506,MATCH(D$1,'Tillförd energi'!$B$1:$AQ$1,0),FALSE)</f>
        <v>5.0043600000000001</v>
      </c>
      <c r="E212" s="73">
        <f>VLOOKUP($B212,'Tillförd energi'!$B$2:$AS$506,MATCH(E$1,'Tillförd energi'!$B$1:$AQ$1,0),FALSE)</f>
        <v>0</v>
      </c>
      <c r="F212" s="73">
        <f>VLOOKUP($B212,'Tillförd energi'!$B$2:$AS$506,MATCH(F$1,'Tillförd energi'!$B$1:$AQ$1,0),FALSE)</f>
        <v>13.4634</v>
      </c>
      <c r="G212" s="73">
        <f>VLOOKUP($B212,'Tillförd energi'!$B$2:$AS$506,MATCH(G$1,'Tillförd energi'!$B$1:$AQ$1,0),FALSE)</f>
        <v>0</v>
      </c>
      <c r="H212" s="73">
        <f>VLOOKUP($B212,'Tillförd energi'!$B$2:$AS$506,MATCH(H$1,'Tillförd energi'!$B$1:$AQ$1,0),FALSE)</f>
        <v>0</v>
      </c>
      <c r="I212" s="73">
        <f>VLOOKUP($B212,'Tillförd energi'!$B$2:$AS$506,MATCH(I$1,'Tillförd energi'!$B$1:$AQ$1,0),FALSE)</f>
        <v>145.018</v>
      </c>
      <c r="J212" s="73">
        <f>VLOOKUP($B212,'Tillförd energi'!$B$2:$AS$506,MATCH(J$1,'Tillförd energi'!$B$1:$AQ$1,0),FALSE)</f>
        <v>0</v>
      </c>
      <c r="K212" s="73">
        <f>VLOOKUP($B212,'Tillförd energi'!$B$2:$AS$506,MATCH(K$1,'Tillförd energi'!$B$1:$AQ$1,0),FALSE)</f>
        <v>0</v>
      </c>
      <c r="L212" s="73">
        <f>VLOOKUP($B212,'Tillförd energi'!$B$2:$AS$506,MATCH(L$1,'Tillförd energi'!$B$1:$AQ$1,0),FALSE)</f>
        <v>0</v>
      </c>
      <c r="M212" s="73">
        <f>VLOOKUP($B212,'Tillförd energi'!$B$2:$AS$506,MATCH(M$1,'Tillförd energi'!$B$1:$AQ$1,0),FALSE)</f>
        <v>0</v>
      </c>
      <c r="N212" s="73">
        <f>VLOOKUP($B212,'Tillförd energi'!$B$2:$AS$506,MATCH(N$1,'Tillförd energi'!$B$1:$AQ$1,0),FALSE)</f>
        <v>0</v>
      </c>
      <c r="O212" s="73">
        <f>VLOOKUP($B212,'Tillförd energi'!$B$2:$AS$506,MATCH(O$1,'Tillförd energi'!$B$1:$AQ$1,0),FALSE)</f>
        <v>0</v>
      </c>
      <c r="P212" s="73">
        <f>VLOOKUP($B212,'Tillförd energi'!$B$2:$AS$506,MATCH(P$1,'Tillförd energi'!$B$1:$AQ$1,0),FALSE)</f>
        <v>369.02600000000001</v>
      </c>
      <c r="Q212" s="73">
        <f>VLOOKUP($B212,'Tillförd energi'!$B$2:$AS$506,MATCH(Q$1,'Tillförd energi'!$B$1:$AQ$1,0),FALSE)</f>
        <v>0</v>
      </c>
      <c r="R212" s="73">
        <f>VLOOKUP($B212,'Tillförd energi'!$B$2:$AS$506,MATCH(R$1,'Tillförd energi'!$B$1:$AQ$1,0),FALSE)</f>
        <v>0</v>
      </c>
      <c r="S212" s="73">
        <f>VLOOKUP($B212,'Tillförd energi'!$B$2:$AS$506,MATCH(S$1,'Tillförd energi'!$B$1:$AQ$1,0),FALSE)</f>
        <v>0</v>
      </c>
      <c r="T212" s="73">
        <f>VLOOKUP($B212,'Tillförd energi'!$B$2:$AS$506,MATCH(T$1,'Tillförd energi'!$B$1:$AQ$1,0),FALSE)</f>
        <v>0</v>
      </c>
      <c r="U212" s="73">
        <f>VLOOKUP($B212,'Tillförd energi'!$B$2:$AS$506,MATCH(U$1,'Tillförd energi'!$B$1:$AQ$1,0),FALSE)</f>
        <v>0</v>
      </c>
      <c r="V212" s="73">
        <f>VLOOKUP($B212,'Tillförd energi'!$B$2:$AS$506,MATCH(V$1,'Tillförd energi'!$B$1:$AQ$1,0),FALSE)</f>
        <v>21.981000000000002</v>
      </c>
      <c r="W212" s="73">
        <f>VLOOKUP($B212,'Tillförd energi'!$B$2:$AS$506,MATCH(W$1,'Tillförd energi'!$B$1:$AQ$1,0),FALSE)</f>
        <v>0</v>
      </c>
      <c r="X212" s="73">
        <f>VLOOKUP($B212,'Tillförd energi'!$B$2:$AS$506,MATCH(X$1,'Tillförd energi'!$B$1:$AQ$1,0),FALSE)</f>
        <v>0</v>
      </c>
      <c r="Y212" s="73">
        <f>VLOOKUP($B212,'Tillförd energi'!$B$2:$AS$506,MATCH(Y$1,'Tillförd energi'!$B$1:$AQ$1,0),FALSE)</f>
        <v>0</v>
      </c>
      <c r="Z212" s="73">
        <f>VLOOKUP($B212,'Tillförd energi'!$B$2:$AS$506,MATCH(Z$1,'Tillförd energi'!$B$1:$AQ$1,0),FALSE)</f>
        <v>0</v>
      </c>
      <c r="AA212" s="73">
        <f>VLOOKUP($B212,'Tillförd energi'!$B$2:$AS$506,MATCH(AA$1,'Tillförd energi'!$B$1:$AQ$1,0),FALSE)</f>
        <v>0</v>
      </c>
      <c r="AB212" s="73">
        <f>VLOOKUP($B212,'Tillförd energi'!$B$2:$AS$506,MATCH(AB$1,'Tillförd energi'!$B$1:$AQ$1,0),FALSE)</f>
        <v>122.57299999999999</v>
      </c>
      <c r="AC212" s="73">
        <f>VLOOKUP($B212,'Tillförd energi'!$B$2:$AS$506,MATCH(AC$1,'Tillförd energi'!$B$1:$AQ$1,0),FALSE)</f>
        <v>12.875</v>
      </c>
      <c r="AD212" s="73">
        <f>VLOOKUP($B212,'Tillförd energi'!$B$2:$AS$506,MATCH(AD$1,'Tillförd energi'!$B$1:$AQ$1,0),FALSE)</f>
        <v>0</v>
      </c>
      <c r="AF212" s="73">
        <f>VLOOKUP($B212,'Tillförd energi'!$B$2:$AS$506,MATCH(AF$1,'Tillförd energi'!$B$1:$AQ$1,0),FALSE)</f>
        <v>23.850100000000001</v>
      </c>
      <c r="AH212" s="73">
        <f>IFERROR(VLOOKUP(B212,Miljö!$B$1:$S$476,9,FALSE)/1,0)</f>
        <v>0</v>
      </c>
      <c r="AJ212" s="81">
        <f>IFERROR(VLOOKUP($B212,Miljö!$B$1:$S$500,MATCH("hjälpel exklusive kraftvärme (GWh)",Miljö!$B$1:$V$1,0),FALSE)/1,"")</f>
        <v>8.5109999999999992</v>
      </c>
      <c r="AK212" s="81">
        <f t="shared" si="33"/>
        <v>8.5109999999999992</v>
      </c>
      <c r="AL212" s="81">
        <f>VLOOKUP($B212,'Slutlig allokering'!$B$2:$AL$462,MATCH("Hjälpel kraftvärme",'Slutlig allokering'!$B$2:$AL$2,0),FALSE)</f>
        <v>15.3391</v>
      </c>
      <c r="AN212" s="73">
        <f t="shared" si="34"/>
        <v>713.79085999999995</v>
      </c>
      <c r="AO212" s="73">
        <f t="shared" si="35"/>
        <v>713.79085999999995</v>
      </c>
      <c r="AP212" s="73">
        <f>IF(ISERROR(1/VLOOKUP($B212,Leveranser!$B$1:$S$500,MATCH("såld värme (gwh)",Leveranser!$B$1:$S$1,0),FALSE)),"",VLOOKUP($B212,Leveranser!$B$1:$S$500,MATCH("såld värme (gwh)",Leveranser!$B$1:$S$1,0),FALSE))</f>
        <v>605.36900000000003</v>
      </c>
      <c r="AQ212" s="73">
        <f>VLOOKUP($B212,Leveranser!$B$1:$Y$500,MATCH("Totalt såld fjärrvärme till andra fjärrvärmeföretag",Leveranser!$B$1:$AA$1,0),FALSE)</f>
        <v>60.167999999999999</v>
      </c>
      <c r="AR212" s="73">
        <f>IF(ISERROR(1/VLOOKUP($B212,Miljö!$B$1:$S$500,MATCH("Såld mängd produktionsspecifik fjärrvärme (GWh)",Miljö!$B$1:$R$1,0),FALSE)),0,VLOOKUP($B212,Miljö!$B$1:$S$500,MATCH("Såld mängd produktionsspecifik fjärrvärme (GWh)",Miljö!$B$1:$R$1,0),FALSE))</f>
        <v>0</v>
      </c>
      <c r="AS212" s="82">
        <f t="shared" si="40"/>
        <v>0.84810416317182891</v>
      </c>
      <c r="AU212" s="73" t="str">
        <f>VLOOKUP($B212,'Miljövärden urval för publ'!$B$2:$I$486,7,FALSE)</f>
        <v>Ja</v>
      </c>
      <c r="AV212" s="73" t="str">
        <f>VLOOKUP($B212,'Miljövärden urval för publ'!$B$2:$I$486,6,FALSE)</f>
        <v>Ja</v>
      </c>
      <c r="AW212" s="73" t="s">
        <v>1158</v>
      </c>
      <c r="AZ212" s="73">
        <f t="shared" si="36"/>
        <v>23.850100000000001</v>
      </c>
      <c r="BA212" s="73">
        <f t="shared" si="41"/>
        <v>0</v>
      </c>
      <c r="BB212" s="73">
        <f t="shared" si="37"/>
        <v>369.02600000000001</v>
      </c>
      <c r="BC212" s="73">
        <f t="shared" si="38"/>
        <v>0</v>
      </c>
      <c r="BE212" s="73">
        <f t="shared" si="42"/>
        <v>0</v>
      </c>
      <c r="BF212" s="73">
        <f t="shared" si="43"/>
        <v>0</v>
      </c>
      <c r="BH212" s="73">
        <f t="shared" si="39"/>
        <v>391.00700000000001</v>
      </c>
    </row>
    <row r="213" spans="1:60" ht="14.5" x14ac:dyDescent="0.35">
      <c r="A213" t="s">
        <v>260</v>
      </c>
      <c r="B213" t="s">
        <v>262</v>
      </c>
      <c r="C213" s="73">
        <f>VLOOKUP($B213,'Tillförd energi'!$B$2:$AS$506,MATCH(C$1,'Tillförd energi'!$B$1:$AQ$1,0),FALSE)</f>
        <v>0</v>
      </c>
      <c r="D213" s="73">
        <f>VLOOKUP($B213,'Tillförd energi'!$B$2:$AS$506,MATCH(D$1,'Tillförd energi'!$B$1:$AQ$1,0),FALSE)</f>
        <v>0</v>
      </c>
      <c r="E213" s="73">
        <f>VLOOKUP($B213,'Tillförd energi'!$B$2:$AS$506,MATCH(E$1,'Tillförd energi'!$B$1:$AQ$1,0),FALSE)</f>
        <v>0</v>
      </c>
      <c r="F213" s="73">
        <f>VLOOKUP($B213,'Tillförd energi'!$B$2:$AS$506,MATCH(F$1,'Tillförd energi'!$B$1:$AQ$1,0),FALSE)</f>
        <v>0</v>
      </c>
      <c r="G213" s="73">
        <f>VLOOKUP($B213,'Tillförd energi'!$B$2:$AS$506,MATCH(G$1,'Tillförd energi'!$B$1:$AQ$1,0),FALSE)</f>
        <v>0</v>
      </c>
      <c r="H213" s="73">
        <f>VLOOKUP($B213,'Tillförd energi'!$B$2:$AS$506,MATCH(H$1,'Tillförd energi'!$B$1:$AQ$1,0),FALSE)</f>
        <v>0</v>
      </c>
      <c r="I213" s="73">
        <f>VLOOKUP($B213,'Tillförd energi'!$B$2:$AS$506,MATCH(I$1,'Tillförd energi'!$B$1:$AQ$1,0),FALSE)</f>
        <v>0</v>
      </c>
      <c r="J213" s="73">
        <f>VLOOKUP($B213,'Tillförd energi'!$B$2:$AS$506,MATCH(J$1,'Tillförd energi'!$B$1:$AQ$1,0),FALSE)</f>
        <v>0</v>
      </c>
      <c r="K213" s="73">
        <f>VLOOKUP($B213,'Tillförd energi'!$B$2:$AS$506,MATCH(K$1,'Tillförd energi'!$B$1:$AQ$1,0),FALSE)</f>
        <v>0</v>
      </c>
      <c r="L213" s="73">
        <f>VLOOKUP($B213,'Tillförd energi'!$B$2:$AS$506,MATCH(L$1,'Tillförd energi'!$B$1:$AQ$1,0),FALSE)</f>
        <v>0</v>
      </c>
      <c r="M213" s="73">
        <f>VLOOKUP($B213,'Tillförd energi'!$B$2:$AS$506,MATCH(M$1,'Tillförd energi'!$B$1:$AQ$1,0),FALSE)</f>
        <v>0</v>
      </c>
      <c r="N213" s="73">
        <f>VLOOKUP($B213,'Tillförd energi'!$B$2:$AS$506,MATCH(N$1,'Tillförd energi'!$B$1:$AQ$1,0),FALSE)</f>
        <v>0</v>
      </c>
      <c r="O213" s="73">
        <f>VLOOKUP($B213,'Tillförd energi'!$B$2:$AS$506,MATCH(O$1,'Tillförd energi'!$B$1:$AQ$1,0),FALSE)</f>
        <v>0</v>
      </c>
      <c r="P213" s="73">
        <f>VLOOKUP($B213,'Tillförd energi'!$B$2:$AS$506,MATCH(P$1,'Tillförd energi'!$B$1:$AQ$1,0),FALSE)</f>
        <v>0</v>
      </c>
      <c r="Q213" s="73">
        <f>VLOOKUP($B213,'Tillförd energi'!$B$2:$AS$506,MATCH(Q$1,'Tillförd energi'!$B$1:$AQ$1,0),FALSE)</f>
        <v>0</v>
      </c>
      <c r="R213" s="73">
        <f>VLOOKUP($B213,'Tillförd energi'!$B$2:$AS$506,MATCH(R$1,'Tillförd energi'!$B$1:$AQ$1,0),FALSE)</f>
        <v>0</v>
      </c>
      <c r="S213" s="73">
        <f>VLOOKUP($B213,'Tillförd energi'!$B$2:$AS$506,MATCH(S$1,'Tillförd energi'!$B$1:$AQ$1,0),FALSE)</f>
        <v>0</v>
      </c>
      <c r="T213" s="73">
        <f>VLOOKUP($B213,'Tillförd energi'!$B$2:$AS$506,MATCH(T$1,'Tillförd energi'!$B$1:$AQ$1,0),FALSE)</f>
        <v>0</v>
      </c>
      <c r="U213" s="73">
        <f>VLOOKUP($B213,'Tillförd energi'!$B$2:$AS$506,MATCH(U$1,'Tillförd energi'!$B$1:$AQ$1,0),FALSE)</f>
        <v>0</v>
      </c>
      <c r="V213" s="73">
        <f>VLOOKUP($B213,'Tillförd energi'!$B$2:$AS$506,MATCH(V$1,'Tillförd energi'!$B$1:$AQ$1,0),FALSE)</f>
        <v>0</v>
      </c>
      <c r="W213" s="73">
        <f>VLOOKUP($B213,'Tillförd energi'!$B$2:$AS$506,MATCH(W$1,'Tillförd energi'!$B$1:$AQ$1,0),FALSE)</f>
        <v>0</v>
      </c>
      <c r="X213" s="73">
        <f>VLOOKUP($B213,'Tillförd energi'!$B$2:$AS$506,MATCH(X$1,'Tillförd energi'!$B$1:$AQ$1,0),FALSE)</f>
        <v>0</v>
      </c>
      <c r="Y213" s="73">
        <f>VLOOKUP($B213,'Tillförd energi'!$B$2:$AS$506,MATCH(Y$1,'Tillförd energi'!$B$1:$AQ$1,0),FALSE)</f>
        <v>0</v>
      </c>
      <c r="Z213" s="73">
        <f>VLOOKUP($B213,'Tillförd energi'!$B$2:$AS$506,MATCH(Z$1,'Tillförd energi'!$B$1:$AQ$1,0),FALSE)</f>
        <v>0</v>
      </c>
      <c r="AA213" s="73">
        <f>VLOOKUP($B213,'Tillförd energi'!$B$2:$AS$506,MATCH(AA$1,'Tillförd energi'!$B$1:$AQ$1,0),FALSE)</f>
        <v>0</v>
      </c>
      <c r="AB213" s="73">
        <f>VLOOKUP($B213,'Tillförd energi'!$B$2:$AS$506,MATCH(AB$1,'Tillförd energi'!$B$1:$AQ$1,0),FALSE)</f>
        <v>0</v>
      </c>
      <c r="AC213" s="73">
        <f>VLOOKUP($B213,'Tillförd energi'!$B$2:$AS$506,MATCH(AC$1,'Tillförd energi'!$B$1:$AQ$1,0),FALSE)</f>
        <v>0</v>
      </c>
      <c r="AD213" s="73">
        <f>VLOOKUP($B213,'Tillförd energi'!$B$2:$AS$506,MATCH(AD$1,'Tillförd energi'!$B$1:$AQ$1,0),FALSE)</f>
        <v>0</v>
      </c>
      <c r="AF213" s="73">
        <f>VLOOKUP($B213,'Tillförd energi'!$B$2:$AS$506,MATCH(AF$1,'Tillförd energi'!$B$1:$AQ$1,0),FALSE)</f>
        <v>0</v>
      </c>
      <c r="AH213" s="73">
        <f>IFERROR(VLOOKUP(B213,Miljö!$B$1:$S$476,9,FALSE)/1,0)</f>
        <v>0</v>
      </c>
      <c r="AJ213" s="81" t="str">
        <f>IFERROR(VLOOKUP($B213,Miljö!$B$1:$S$500,MATCH("hjälpel exklusive kraftvärme (GWh)",Miljö!$B$1:$V$1,0),FALSE)/1,"")</f>
        <v/>
      </c>
      <c r="AK213" s="81">
        <f t="shared" si="33"/>
        <v>0</v>
      </c>
      <c r="AL213" s="81">
        <f>VLOOKUP($B213,'Slutlig allokering'!$B$2:$AL$462,MATCH("Hjälpel kraftvärme",'Slutlig allokering'!$B$2:$AL$2,0),FALSE)</f>
        <v>0</v>
      </c>
      <c r="AN213" s="73">
        <f t="shared" si="34"/>
        <v>0</v>
      </c>
      <c r="AO213" s="73">
        <f t="shared" si="35"/>
        <v>0</v>
      </c>
      <c r="AP213" s="73" t="str">
        <f>IF(ISERROR(1/VLOOKUP($B213,Leveranser!$B$1:$S$500,MATCH("såld värme (gwh)",Leveranser!$B$1:$S$1,0),FALSE)),"",VLOOKUP($B213,Leveranser!$B$1:$S$500,MATCH("såld värme (gwh)",Leveranser!$B$1:$S$1,0),FALSE))</f>
        <v/>
      </c>
      <c r="AQ213" s="73">
        <f>VLOOKUP($B213,Leveranser!$B$1:$Y$500,MATCH("Totalt såld fjärrvärme till andra fjärrvärmeföretag",Leveranser!$B$1:$AA$1,0),FALSE)</f>
        <v>0</v>
      </c>
      <c r="AR213" s="73">
        <f>IF(ISERROR(1/VLOOKUP($B213,Miljö!$B$1:$S$500,MATCH("Såld mängd produktionsspecifik fjärrvärme (GWh)",Miljö!$B$1:$R$1,0),FALSE)),0,VLOOKUP($B213,Miljö!$B$1:$S$500,MATCH("Såld mängd produktionsspecifik fjärrvärme (GWh)",Miljö!$B$1:$R$1,0),FALSE))</f>
        <v>0</v>
      </c>
      <c r="AS213" s="82" t="str">
        <f t="shared" si="40"/>
        <v/>
      </c>
      <c r="AU213" s="73" t="str">
        <f>VLOOKUP($B213,'Miljövärden urval för publ'!$B$2:$I$486,7,FALSE)</f>
        <v>Nej</v>
      </c>
      <c r="AV213" s="73" t="str">
        <f>VLOOKUP($B213,'Miljövärden urval för publ'!$B$2:$I$486,6,FALSE)</f>
        <v>Nej</v>
      </c>
      <c r="AZ213" s="73">
        <f t="shared" si="36"/>
        <v>0</v>
      </c>
      <c r="BA213" s="73">
        <f t="shared" si="41"/>
        <v>0</v>
      </c>
      <c r="BB213" s="73">
        <f t="shared" si="37"/>
        <v>0</v>
      </c>
      <c r="BC213" s="73">
        <f t="shared" si="38"/>
        <v>0</v>
      </c>
      <c r="BE213" s="73">
        <f t="shared" si="42"/>
        <v>0</v>
      </c>
      <c r="BF213" s="73">
        <f t="shared" si="43"/>
        <v>0</v>
      </c>
      <c r="BH213" s="73">
        <f t="shared" si="39"/>
        <v>0</v>
      </c>
    </row>
    <row r="214" spans="1:60" ht="14.5" x14ac:dyDescent="0.35">
      <c r="A214" t="s">
        <v>263</v>
      </c>
      <c r="B214" t="s">
        <v>264</v>
      </c>
      <c r="C214" s="73">
        <f>VLOOKUP($B214,'Tillförd energi'!$B$2:$AS$506,MATCH(C$1,'Tillförd energi'!$B$1:$AQ$1,0),FALSE)</f>
        <v>0</v>
      </c>
      <c r="D214" s="73">
        <f>VLOOKUP($B214,'Tillförd energi'!$B$2:$AS$506,MATCH(D$1,'Tillförd energi'!$B$1:$AQ$1,0),FALSE)</f>
        <v>0</v>
      </c>
      <c r="E214" s="73">
        <f>VLOOKUP($B214,'Tillförd energi'!$B$2:$AS$506,MATCH(E$1,'Tillförd energi'!$B$1:$AQ$1,0),FALSE)</f>
        <v>0</v>
      </c>
      <c r="F214" s="73">
        <f>VLOOKUP($B214,'Tillförd energi'!$B$2:$AS$506,MATCH(F$1,'Tillförd energi'!$B$1:$AQ$1,0),FALSE)</f>
        <v>0</v>
      </c>
      <c r="G214" s="73">
        <f>VLOOKUP($B214,'Tillförd energi'!$B$2:$AS$506,MATCH(G$1,'Tillförd energi'!$B$1:$AQ$1,0),FALSE)</f>
        <v>0</v>
      </c>
      <c r="H214" s="73">
        <f>VLOOKUP($B214,'Tillförd energi'!$B$2:$AS$506,MATCH(H$1,'Tillförd energi'!$B$1:$AQ$1,0),FALSE)</f>
        <v>0</v>
      </c>
      <c r="I214" s="73">
        <f>VLOOKUP($B214,'Tillförd energi'!$B$2:$AS$506,MATCH(I$1,'Tillförd energi'!$B$1:$AQ$1,0),FALSE)</f>
        <v>0</v>
      </c>
      <c r="J214" s="73">
        <f>VLOOKUP($B214,'Tillförd energi'!$B$2:$AS$506,MATCH(J$1,'Tillförd energi'!$B$1:$AQ$1,0),FALSE)</f>
        <v>0</v>
      </c>
      <c r="K214" s="73">
        <f>VLOOKUP($B214,'Tillförd energi'!$B$2:$AS$506,MATCH(K$1,'Tillförd energi'!$B$1:$AQ$1,0),FALSE)</f>
        <v>0</v>
      </c>
      <c r="L214" s="73">
        <f>VLOOKUP($B214,'Tillförd energi'!$B$2:$AS$506,MATCH(L$1,'Tillförd energi'!$B$1:$AQ$1,0),FALSE)</f>
        <v>0</v>
      </c>
      <c r="M214" s="73">
        <f>VLOOKUP($B214,'Tillförd energi'!$B$2:$AS$506,MATCH(M$1,'Tillförd energi'!$B$1:$AQ$1,0),FALSE)</f>
        <v>0</v>
      </c>
      <c r="N214" s="73">
        <f>VLOOKUP($B214,'Tillförd energi'!$B$2:$AS$506,MATCH(N$1,'Tillförd energi'!$B$1:$AQ$1,0),FALSE)</f>
        <v>0</v>
      </c>
      <c r="O214" s="73">
        <f>VLOOKUP($B214,'Tillförd energi'!$B$2:$AS$506,MATCH(O$1,'Tillförd energi'!$B$1:$AQ$1,0),FALSE)</f>
        <v>0</v>
      </c>
      <c r="P214" s="73">
        <f>VLOOKUP($B214,'Tillförd energi'!$B$2:$AS$506,MATCH(P$1,'Tillförd energi'!$B$1:$AQ$1,0),FALSE)</f>
        <v>0</v>
      </c>
      <c r="Q214" s="73">
        <f>VLOOKUP($B214,'Tillförd energi'!$B$2:$AS$506,MATCH(Q$1,'Tillförd energi'!$B$1:$AQ$1,0),FALSE)</f>
        <v>0</v>
      </c>
      <c r="R214" s="73">
        <f>VLOOKUP($B214,'Tillförd energi'!$B$2:$AS$506,MATCH(R$1,'Tillförd energi'!$B$1:$AQ$1,0),FALSE)</f>
        <v>0</v>
      </c>
      <c r="S214" s="73">
        <f>VLOOKUP($B214,'Tillförd energi'!$B$2:$AS$506,MATCH(S$1,'Tillförd energi'!$B$1:$AQ$1,0),FALSE)</f>
        <v>0</v>
      </c>
      <c r="T214" s="73">
        <f>VLOOKUP($B214,'Tillförd energi'!$B$2:$AS$506,MATCH(T$1,'Tillförd energi'!$B$1:$AQ$1,0),FALSE)</f>
        <v>0</v>
      </c>
      <c r="U214" s="73">
        <f>VLOOKUP($B214,'Tillförd energi'!$B$2:$AS$506,MATCH(U$1,'Tillförd energi'!$B$1:$AQ$1,0),FALSE)</f>
        <v>0</v>
      </c>
      <c r="V214" s="73">
        <f>VLOOKUP($B214,'Tillförd energi'!$B$2:$AS$506,MATCH(V$1,'Tillförd energi'!$B$1:$AQ$1,0),FALSE)</f>
        <v>0</v>
      </c>
      <c r="W214" s="73">
        <f>VLOOKUP($B214,'Tillförd energi'!$B$2:$AS$506,MATCH(W$1,'Tillförd energi'!$B$1:$AQ$1,0),FALSE)</f>
        <v>0</v>
      </c>
      <c r="X214" s="73">
        <f>VLOOKUP($B214,'Tillförd energi'!$B$2:$AS$506,MATCH(X$1,'Tillförd energi'!$B$1:$AQ$1,0),FALSE)</f>
        <v>0</v>
      </c>
      <c r="Y214" s="73">
        <f>VLOOKUP($B214,'Tillförd energi'!$B$2:$AS$506,MATCH(Y$1,'Tillförd energi'!$B$1:$AQ$1,0),FALSE)</f>
        <v>0</v>
      </c>
      <c r="Z214" s="73">
        <f>VLOOKUP($B214,'Tillförd energi'!$B$2:$AS$506,MATCH(Z$1,'Tillförd energi'!$B$1:$AQ$1,0),FALSE)</f>
        <v>0</v>
      </c>
      <c r="AA214" s="73">
        <f>VLOOKUP($B214,'Tillförd energi'!$B$2:$AS$506,MATCH(AA$1,'Tillförd energi'!$B$1:$AQ$1,0),FALSE)</f>
        <v>0</v>
      </c>
      <c r="AB214" s="73">
        <f>VLOOKUP($B214,'Tillförd energi'!$B$2:$AS$506,MATCH(AB$1,'Tillförd energi'!$B$1:$AQ$1,0),FALSE)</f>
        <v>0</v>
      </c>
      <c r="AC214" s="73">
        <f>VLOOKUP($B214,'Tillförd energi'!$B$2:$AS$506,MATCH(AC$1,'Tillförd energi'!$B$1:$AQ$1,0),FALSE)</f>
        <v>0</v>
      </c>
      <c r="AD214" s="73">
        <f>VLOOKUP($B214,'Tillförd energi'!$B$2:$AS$506,MATCH(AD$1,'Tillförd energi'!$B$1:$AQ$1,0),FALSE)</f>
        <v>0</v>
      </c>
      <c r="AF214" s="73">
        <f>VLOOKUP($B214,'Tillförd energi'!$B$2:$AS$506,MATCH(AF$1,'Tillförd energi'!$B$1:$AQ$1,0),FALSE)</f>
        <v>0</v>
      </c>
      <c r="AH214" s="73">
        <f>IFERROR(VLOOKUP(B214,Miljö!$B$1:$S$476,9,FALSE)/1,0)</f>
        <v>0</v>
      </c>
      <c r="AJ214" s="81" t="str">
        <f>IFERROR(VLOOKUP($B214,Miljö!$B$1:$S$500,MATCH("hjälpel exklusive kraftvärme (GWh)",Miljö!$B$1:$V$1,0),FALSE)/1,"")</f>
        <v/>
      </c>
      <c r="AK214" s="81">
        <f t="shared" si="33"/>
        <v>0</v>
      </c>
      <c r="AL214" s="81">
        <f>VLOOKUP($B214,'Slutlig allokering'!$B$2:$AL$462,MATCH("Hjälpel kraftvärme",'Slutlig allokering'!$B$2:$AL$2,0),FALSE)</f>
        <v>0</v>
      </c>
      <c r="AN214" s="73">
        <f t="shared" si="34"/>
        <v>0</v>
      </c>
      <c r="AO214" s="73">
        <f t="shared" si="35"/>
        <v>0</v>
      </c>
      <c r="AP214" s="73" t="str">
        <f>IF(ISERROR(1/VLOOKUP($B214,Leveranser!$B$1:$S$500,MATCH("såld värme (gwh)",Leveranser!$B$1:$S$1,0),FALSE)),"",VLOOKUP($B214,Leveranser!$B$1:$S$500,MATCH("såld värme (gwh)",Leveranser!$B$1:$S$1,0),FALSE))</f>
        <v/>
      </c>
      <c r="AQ214" s="73">
        <f>VLOOKUP($B214,Leveranser!$B$1:$Y$500,MATCH("Totalt såld fjärrvärme till andra fjärrvärmeföretag",Leveranser!$B$1:$AA$1,0),FALSE)</f>
        <v>0</v>
      </c>
      <c r="AR214" s="73">
        <f>IF(ISERROR(1/VLOOKUP($B214,Miljö!$B$1:$S$500,MATCH("Såld mängd produktionsspecifik fjärrvärme (GWh)",Miljö!$B$1:$R$1,0),FALSE)),0,VLOOKUP($B214,Miljö!$B$1:$S$500,MATCH("Såld mängd produktionsspecifik fjärrvärme (GWh)",Miljö!$B$1:$R$1,0),FALSE))</f>
        <v>0</v>
      </c>
      <c r="AS214" s="82" t="str">
        <f t="shared" si="40"/>
        <v/>
      </c>
      <c r="AU214" s="73" t="str">
        <f>VLOOKUP($B214,'Miljövärden urval för publ'!$B$2:$I$486,7,FALSE)</f>
        <v>Nej</v>
      </c>
      <c r="AV214" s="73" t="str">
        <f>VLOOKUP($B214,'Miljövärden urval för publ'!$B$2:$I$486,6,FALSE)</f>
        <v>Nej</v>
      </c>
      <c r="AZ214" s="73">
        <f t="shared" si="36"/>
        <v>0</v>
      </c>
      <c r="BA214" s="73">
        <f t="shared" si="41"/>
        <v>0</v>
      </c>
      <c r="BB214" s="73">
        <f t="shared" si="37"/>
        <v>0</v>
      </c>
      <c r="BC214" s="73">
        <f t="shared" si="38"/>
        <v>0</v>
      </c>
      <c r="BE214" s="73">
        <f t="shared" si="42"/>
        <v>0</v>
      </c>
      <c r="BF214" s="73">
        <f t="shared" si="43"/>
        <v>0</v>
      </c>
      <c r="BH214" s="73">
        <f t="shared" si="39"/>
        <v>0</v>
      </c>
    </row>
    <row r="215" spans="1:60" ht="14.5" x14ac:dyDescent="0.35">
      <c r="A215" t="s">
        <v>265</v>
      </c>
      <c r="B215" t="s">
        <v>266</v>
      </c>
      <c r="C215" s="73">
        <f>VLOOKUP($B215,'Tillförd energi'!$B$2:$AS$506,MATCH(C$1,'Tillförd energi'!$B$1:$AQ$1,0),FALSE)</f>
        <v>0</v>
      </c>
      <c r="D215" s="73">
        <f>VLOOKUP($B215,'Tillförd energi'!$B$2:$AS$506,MATCH(D$1,'Tillförd energi'!$B$1:$AQ$1,0),FALSE)</f>
        <v>0.8</v>
      </c>
      <c r="E215" s="73">
        <f>VLOOKUP($B215,'Tillförd energi'!$B$2:$AS$506,MATCH(E$1,'Tillförd energi'!$B$1:$AQ$1,0),FALSE)</f>
        <v>0</v>
      </c>
      <c r="F215" s="73">
        <f>VLOOKUP($B215,'Tillförd energi'!$B$2:$AS$506,MATCH(F$1,'Tillförd energi'!$B$1:$AQ$1,0),FALSE)</f>
        <v>0</v>
      </c>
      <c r="G215" s="73">
        <f>VLOOKUP($B215,'Tillförd energi'!$B$2:$AS$506,MATCH(G$1,'Tillförd energi'!$B$1:$AQ$1,0),FALSE)</f>
        <v>0</v>
      </c>
      <c r="H215" s="73">
        <f>VLOOKUP($B215,'Tillförd energi'!$B$2:$AS$506,MATCH(H$1,'Tillförd energi'!$B$1:$AQ$1,0),FALSE)</f>
        <v>0</v>
      </c>
      <c r="I215" s="73">
        <f>VLOOKUP($B215,'Tillförd energi'!$B$2:$AS$506,MATCH(I$1,'Tillförd energi'!$B$1:$AQ$1,0),FALSE)</f>
        <v>0</v>
      </c>
      <c r="J215" s="73">
        <f>VLOOKUP($B215,'Tillförd energi'!$B$2:$AS$506,MATCH(J$1,'Tillförd energi'!$B$1:$AQ$1,0),FALSE)</f>
        <v>9.4117599999999996E-2</v>
      </c>
      <c r="K215" s="73">
        <f>VLOOKUP($B215,'Tillförd energi'!$B$2:$AS$506,MATCH(K$1,'Tillförd energi'!$B$1:$AQ$1,0),FALSE)</f>
        <v>53.4</v>
      </c>
      <c r="L215" s="73">
        <f>VLOOKUP($B215,'Tillförd energi'!$B$2:$AS$506,MATCH(L$1,'Tillförd energi'!$B$1:$AQ$1,0),FALSE)</f>
        <v>0</v>
      </c>
      <c r="M215" s="73">
        <f>VLOOKUP($B215,'Tillförd energi'!$B$2:$AS$506,MATCH(M$1,'Tillförd energi'!$B$1:$AQ$1,0),FALSE)</f>
        <v>0</v>
      </c>
      <c r="N215" s="73">
        <f>VLOOKUP($B215,'Tillförd energi'!$B$2:$AS$506,MATCH(N$1,'Tillförd energi'!$B$1:$AQ$1,0),FALSE)</f>
        <v>0</v>
      </c>
      <c r="O215" s="73">
        <f>VLOOKUP($B215,'Tillförd energi'!$B$2:$AS$506,MATCH(O$1,'Tillförd energi'!$B$1:$AQ$1,0),FALSE)</f>
        <v>0</v>
      </c>
      <c r="P215" s="73">
        <f>VLOOKUP($B215,'Tillförd energi'!$B$2:$AS$506,MATCH(P$1,'Tillförd energi'!$B$1:$AQ$1,0),FALSE)</f>
        <v>0</v>
      </c>
      <c r="Q215" s="73">
        <f>VLOOKUP($B215,'Tillförd energi'!$B$2:$AS$506,MATCH(Q$1,'Tillförd energi'!$B$1:$AQ$1,0),FALSE)</f>
        <v>5.3</v>
      </c>
      <c r="R215" s="73">
        <f>VLOOKUP($B215,'Tillförd energi'!$B$2:$AS$506,MATCH(R$1,'Tillförd energi'!$B$1:$AQ$1,0),FALSE)</f>
        <v>0</v>
      </c>
      <c r="S215" s="73">
        <f>VLOOKUP($B215,'Tillförd energi'!$B$2:$AS$506,MATCH(S$1,'Tillförd energi'!$B$1:$AQ$1,0),FALSE)</f>
        <v>0</v>
      </c>
      <c r="T215" s="73">
        <f>VLOOKUP($B215,'Tillförd energi'!$B$2:$AS$506,MATCH(T$1,'Tillförd energi'!$B$1:$AQ$1,0),FALSE)</f>
        <v>0</v>
      </c>
      <c r="U215" s="73">
        <f>VLOOKUP($B215,'Tillförd energi'!$B$2:$AS$506,MATCH(U$1,'Tillförd energi'!$B$1:$AQ$1,0),FALSE)</f>
        <v>0</v>
      </c>
      <c r="V215" s="73">
        <f>VLOOKUP($B215,'Tillförd energi'!$B$2:$AS$506,MATCH(V$1,'Tillförd energi'!$B$1:$AQ$1,0),FALSE)</f>
        <v>0</v>
      </c>
      <c r="W215" s="73">
        <f>VLOOKUP($B215,'Tillförd energi'!$B$2:$AS$506,MATCH(W$1,'Tillförd energi'!$B$1:$AQ$1,0),FALSE)</f>
        <v>0</v>
      </c>
      <c r="X215" s="73">
        <f>VLOOKUP($B215,'Tillförd energi'!$B$2:$AS$506,MATCH(X$1,'Tillförd energi'!$B$1:$AQ$1,0),FALSE)</f>
        <v>0</v>
      </c>
      <c r="Y215" s="73">
        <f>VLOOKUP($B215,'Tillförd energi'!$B$2:$AS$506,MATCH(Y$1,'Tillförd energi'!$B$1:$AQ$1,0),FALSE)</f>
        <v>0</v>
      </c>
      <c r="Z215" s="73">
        <f>VLOOKUP($B215,'Tillförd energi'!$B$2:$AS$506,MATCH(Z$1,'Tillförd energi'!$B$1:$AQ$1,0),FALSE)</f>
        <v>0</v>
      </c>
      <c r="AA215" s="73">
        <f>VLOOKUP($B215,'Tillförd energi'!$B$2:$AS$506,MATCH(AA$1,'Tillförd energi'!$B$1:$AQ$1,0),FALSE)</f>
        <v>0</v>
      </c>
      <c r="AB215" s="73">
        <f>VLOOKUP($B215,'Tillförd energi'!$B$2:$AS$506,MATCH(AB$1,'Tillförd energi'!$B$1:$AQ$1,0),FALSE)</f>
        <v>0</v>
      </c>
      <c r="AC215" s="73">
        <f>VLOOKUP($B215,'Tillförd energi'!$B$2:$AS$506,MATCH(AC$1,'Tillförd energi'!$B$1:$AQ$1,0),FALSE)</f>
        <v>0</v>
      </c>
      <c r="AD215" s="73">
        <f>VLOOKUP($B215,'Tillförd energi'!$B$2:$AS$506,MATCH(AD$1,'Tillförd energi'!$B$1:$AQ$1,0),FALSE)</f>
        <v>0</v>
      </c>
      <c r="AF215" s="73">
        <f>VLOOKUP($B215,'Tillförd energi'!$B$2:$AS$506,MATCH(AF$1,'Tillförd energi'!$B$1:$AQ$1,0),FALSE)</f>
        <v>1.97</v>
      </c>
      <c r="AH215" s="73">
        <f>IFERROR(VLOOKUP(B215,Miljö!$B$1:$S$476,9,FALSE)/1,0)</f>
        <v>0</v>
      </c>
      <c r="AJ215" s="81">
        <f>IFERROR(VLOOKUP($B215,Miljö!$B$1:$S$500,MATCH("hjälpel exklusive kraftvärme (GWh)",Miljö!$B$1:$V$1,0),FALSE)/1,"")</f>
        <v>1.97</v>
      </c>
      <c r="AK215" s="81">
        <f t="shared" si="33"/>
        <v>1.97</v>
      </c>
      <c r="AL215" s="81">
        <f>VLOOKUP($B215,'Slutlig allokering'!$B$2:$AL$462,MATCH("Hjälpel kraftvärme",'Slutlig allokering'!$B$2:$AL$2,0),FALSE)</f>
        <v>0</v>
      </c>
      <c r="AN215" s="73">
        <f t="shared" si="34"/>
        <v>61.564117599999996</v>
      </c>
      <c r="AO215" s="73">
        <f t="shared" si="35"/>
        <v>61.564117599999996</v>
      </c>
      <c r="AP215" s="73">
        <f>IF(ISERROR(1/VLOOKUP($B215,Leveranser!$B$1:$S$500,MATCH("såld värme (gwh)",Leveranser!$B$1:$S$1,0),FALSE)),"",VLOOKUP($B215,Leveranser!$B$1:$S$500,MATCH("såld värme (gwh)",Leveranser!$B$1:$S$1,0),FALSE))</f>
        <v>36.5</v>
      </c>
      <c r="AQ215" s="73">
        <f>VLOOKUP($B215,Leveranser!$B$1:$Y$500,MATCH("Totalt såld fjärrvärme till andra fjärrvärmeföretag",Leveranser!$B$1:$AA$1,0),FALSE)</f>
        <v>0</v>
      </c>
      <c r="AR215" s="73">
        <f>IF(ISERROR(1/VLOOKUP($B215,Miljö!$B$1:$S$500,MATCH("Såld mängd produktionsspecifik fjärrvärme (GWh)",Miljö!$B$1:$R$1,0),FALSE)),0,VLOOKUP($B215,Miljö!$B$1:$S$500,MATCH("Såld mängd produktionsspecifik fjärrvärme (GWh)",Miljö!$B$1:$R$1,0),FALSE))</f>
        <v>0</v>
      </c>
      <c r="AS215" s="82">
        <f t="shared" si="40"/>
        <v>0.59287782271405454</v>
      </c>
      <c r="AU215" s="73" t="str">
        <f>VLOOKUP($B215,'Miljövärden urval för publ'!$B$2:$I$486,7,FALSE)</f>
        <v>Ja</v>
      </c>
      <c r="AV215" s="73" t="str">
        <f>VLOOKUP($B215,'Miljövärden urval för publ'!$B$2:$I$486,6,FALSE)</f>
        <v>Nej</v>
      </c>
      <c r="AZ215" s="73">
        <f t="shared" si="36"/>
        <v>1.97</v>
      </c>
      <c r="BA215" s="73">
        <f t="shared" si="41"/>
        <v>0</v>
      </c>
      <c r="BB215" s="73">
        <f t="shared" si="37"/>
        <v>0</v>
      </c>
      <c r="BC215" s="73">
        <f t="shared" si="38"/>
        <v>5.3</v>
      </c>
      <c r="BE215" s="73">
        <f t="shared" si="42"/>
        <v>0</v>
      </c>
      <c r="BF215" s="73">
        <f t="shared" si="43"/>
        <v>0</v>
      </c>
      <c r="BH215" s="73">
        <f t="shared" si="39"/>
        <v>58.699999999999996</v>
      </c>
    </row>
    <row r="216" spans="1:60" ht="14.5" x14ac:dyDescent="0.35">
      <c r="A216" t="s">
        <v>267</v>
      </c>
      <c r="B216" t="s">
        <v>268</v>
      </c>
      <c r="C216" s="73">
        <f>VLOOKUP($B216,'Tillförd energi'!$B$2:$AS$506,MATCH(C$1,'Tillförd energi'!$B$1:$AQ$1,0),FALSE)</f>
        <v>0</v>
      </c>
      <c r="D216" s="73">
        <f>VLOOKUP($B216,'Tillförd energi'!$B$2:$AS$506,MATCH(D$1,'Tillförd energi'!$B$1:$AQ$1,0),FALSE)</f>
        <v>0.17599999999999999</v>
      </c>
      <c r="E216" s="73">
        <f>VLOOKUP($B216,'Tillförd energi'!$B$2:$AS$506,MATCH(E$1,'Tillförd energi'!$B$1:$AQ$1,0),FALSE)</f>
        <v>0</v>
      </c>
      <c r="F216" s="73">
        <f>VLOOKUP($B216,'Tillförd energi'!$B$2:$AS$506,MATCH(F$1,'Tillförd energi'!$B$1:$AQ$1,0),FALSE)</f>
        <v>0</v>
      </c>
      <c r="G216" s="73">
        <f>VLOOKUP($B216,'Tillförd energi'!$B$2:$AS$506,MATCH(G$1,'Tillförd energi'!$B$1:$AQ$1,0),FALSE)</f>
        <v>142.67400000000001</v>
      </c>
      <c r="H216" s="73">
        <f>VLOOKUP($B216,'Tillförd energi'!$B$2:$AS$506,MATCH(H$1,'Tillförd energi'!$B$1:$AQ$1,0),FALSE)</f>
        <v>0</v>
      </c>
      <c r="I216" s="73">
        <f>VLOOKUP($B216,'Tillförd energi'!$B$2:$AS$506,MATCH(I$1,'Tillförd energi'!$B$1:$AQ$1,0),FALSE)</f>
        <v>0</v>
      </c>
      <c r="J216" s="73">
        <f>VLOOKUP($B216,'Tillförd energi'!$B$2:$AS$506,MATCH(J$1,'Tillförd energi'!$B$1:$AQ$1,0),FALSE)</f>
        <v>4.8849999999999998</v>
      </c>
      <c r="K216" s="73">
        <f>VLOOKUP($B216,'Tillförd energi'!$B$2:$AS$506,MATCH(K$1,'Tillförd energi'!$B$1:$AQ$1,0),FALSE)</f>
        <v>75.069000000000003</v>
      </c>
      <c r="L216" s="73">
        <f>VLOOKUP($B216,'Tillförd energi'!$B$2:$AS$506,MATCH(L$1,'Tillförd energi'!$B$1:$AQ$1,0),FALSE)</f>
        <v>0</v>
      </c>
      <c r="M216" s="73">
        <f>VLOOKUP($B216,'Tillförd energi'!$B$2:$AS$506,MATCH(M$1,'Tillförd energi'!$B$1:$AQ$1,0),FALSE)</f>
        <v>0</v>
      </c>
      <c r="N216" s="73">
        <f>VLOOKUP($B216,'Tillförd energi'!$B$2:$AS$506,MATCH(N$1,'Tillförd energi'!$B$1:$AQ$1,0),FALSE)</f>
        <v>0</v>
      </c>
      <c r="O216" s="73">
        <f>VLOOKUP($B216,'Tillförd energi'!$B$2:$AS$506,MATCH(O$1,'Tillförd energi'!$B$1:$AQ$1,0),FALSE)</f>
        <v>0</v>
      </c>
      <c r="P216" s="73">
        <f>VLOOKUP($B216,'Tillförd energi'!$B$2:$AS$506,MATCH(P$1,'Tillförd energi'!$B$1:$AQ$1,0),FALSE)</f>
        <v>49.7395</v>
      </c>
      <c r="Q216" s="73">
        <f>VLOOKUP($B216,'Tillförd energi'!$B$2:$AS$506,MATCH(Q$1,'Tillförd energi'!$B$1:$AQ$1,0),FALSE)</f>
        <v>24.478999999999999</v>
      </c>
      <c r="R216" s="73">
        <f>VLOOKUP($B216,'Tillförd energi'!$B$2:$AS$506,MATCH(R$1,'Tillförd energi'!$B$1:$AQ$1,0),FALSE)</f>
        <v>0</v>
      </c>
      <c r="S216" s="73">
        <f>VLOOKUP($B216,'Tillförd energi'!$B$2:$AS$506,MATCH(S$1,'Tillförd energi'!$B$1:$AQ$1,0),FALSE)</f>
        <v>0</v>
      </c>
      <c r="T216" s="73">
        <f>VLOOKUP($B216,'Tillförd energi'!$B$2:$AS$506,MATCH(T$1,'Tillförd energi'!$B$1:$AQ$1,0),FALSE)</f>
        <v>0</v>
      </c>
      <c r="U216" s="73">
        <f>VLOOKUP($B216,'Tillförd energi'!$B$2:$AS$506,MATCH(U$1,'Tillförd energi'!$B$1:$AQ$1,0),FALSE)</f>
        <v>0</v>
      </c>
      <c r="V216" s="73">
        <f>VLOOKUP($B216,'Tillförd energi'!$B$2:$AS$506,MATCH(V$1,'Tillförd energi'!$B$1:$AQ$1,0),FALSE)</f>
        <v>269.88799999999998</v>
      </c>
      <c r="W216" s="73">
        <f>VLOOKUP($B216,'Tillförd energi'!$B$2:$AS$506,MATCH(W$1,'Tillförd energi'!$B$1:$AQ$1,0),FALSE)</f>
        <v>0</v>
      </c>
      <c r="X216" s="73">
        <f>VLOOKUP($B216,'Tillförd energi'!$B$2:$AS$506,MATCH(X$1,'Tillförd energi'!$B$1:$AQ$1,0),FALSE)</f>
        <v>0</v>
      </c>
      <c r="Y216" s="73">
        <f>VLOOKUP($B216,'Tillförd energi'!$B$2:$AS$506,MATCH(Y$1,'Tillförd energi'!$B$1:$AQ$1,0),FALSE)</f>
        <v>0</v>
      </c>
      <c r="Z216" s="73">
        <f>VLOOKUP($B216,'Tillförd energi'!$B$2:$AS$506,MATCH(Z$1,'Tillförd energi'!$B$1:$AQ$1,0),FALSE)</f>
        <v>110.907</v>
      </c>
      <c r="AA216" s="73">
        <f>VLOOKUP($B216,'Tillförd energi'!$B$2:$AS$506,MATCH(AA$1,'Tillförd energi'!$B$1:$AQ$1,0),FALSE)</f>
        <v>228.45</v>
      </c>
      <c r="AB216" s="73">
        <f>VLOOKUP($B216,'Tillförd energi'!$B$2:$AS$506,MATCH(AB$1,'Tillförd energi'!$B$1:$AQ$1,0),FALSE)</f>
        <v>8.6430000000000007</v>
      </c>
      <c r="AC216" s="73">
        <f>VLOOKUP($B216,'Tillförd energi'!$B$2:$AS$506,MATCH(AC$1,'Tillförd energi'!$B$1:$AQ$1,0),FALSE)</f>
        <v>82.179000000000002</v>
      </c>
      <c r="AD216" s="73">
        <f>VLOOKUP($B216,'Tillförd energi'!$B$2:$AS$506,MATCH(AD$1,'Tillförd energi'!$B$1:$AQ$1,0),FALSE)</f>
        <v>0</v>
      </c>
      <c r="AF216" s="73">
        <f>VLOOKUP($B216,'Tillförd energi'!$B$2:$AS$506,MATCH(AF$1,'Tillförd energi'!$B$1:$AQ$1,0),FALSE)</f>
        <v>26.338000000000001</v>
      </c>
      <c r="AH216" s="73">
        <f>IFERROR(VLOOKUP(B216,Miljö!$B$1:$S$476,9,FALSE)/1,0)</f>
        <v>0</v>
      </c>
      <c r="AJ216" s="81">
        <f>IFERROR(VLOOKUP($B216,Miljö!$B$1:$S$500,MATCH("hjälpel exklusive kraftvärme (GWh)",Miljö!$B$1:$V$1,0),FALSE)/1,"")</f>
        <v>26.338000000000001</v>
      </c>
      <c r="AK216" s="81">
        <f t="shared" si="33"/>
        <v>26.338000000000001</v>
      </c>
      <c r="AL216" s="81">
        <f>VLOOKUP($B216,'Slutlig allokering'!$B$2:$AL$462,MATCH("Hjälpel kraftvärme",'Slutlig allokering'!$B$2:$AL$2,0),FALSE)</f>
        <v>0</v>
      </c>
      <c r="AN216" s="73">
        <f t="shared" si="34"/>
        <v>1023.4274999999999</v>
      </c>
      <c r="AO216" s="73">
        <f t="shared" si="35"/>
        <v>1023.4274999999999</v>
      </c>
      <c r="AP216" s="73">
        <f>IF(ISERROR(1/VLOOKUP($B216,Leveranser!$B$1:$S$500,MATCH("såld värme (gwh)",Leveranser!$B$1:$S$1,0),FALSE)),"",VLOOKUP($B216,Leveranser!$B$1:$S$500,MATCH("såld värme (gwh)",Leveranser!$B$1:$S$1,0),FALSE))</f>
        <v>877.9</v>
      </c>
      <c r="AQ216" s="73">
        <f>VLOOKUP($B216,Leveranser!$B$1:$Y$500,MATCH("Totalt såld fjärrvärme till andra fjärrvärmeföretag",Leveranser!$B$1:$AA$1,0),FALSE)</f>
        <v>0</v>
      </c>
      <c r="AR216" s="73">
        <f>IF(ISERROR(1/VLOOKUP($B216,Miljö!$B$1:$S$500,MATCH("Såld mängd produktionsspecifik fjärrvärme (GWh)",Miljö!$B$1:$R$1,0),FALSE)),0,VLOOKUP($B216,Miljö!$B$1:$S$500,MATCH("Såld mängd produktionsspecifik fjärrvärme (GWh)",Miljö!$B$1:$R$1,0),FALSE))</f>
        <v>0</v>
      </c>
      <c r="AS216" s="82">
        <f t="shared" si="40"/>
        <v>0.85780380144172408</v>
      </c>
      <c r="AU216" s="73" t="str">
        <f>VLOOKUP($B216,'Miljövärden urval för publ'!$B$2:$I$486,7,FALSE)</f>
        <v>Ja</v>
      </c>
      <c r="AV216" s="73" t="str">
        <f>VLOOKUP($B216,'Miljövärden urval för publ'!$B$2:$I$486,6,FALSE)</f>
        <v>Ja</v>
      </c>
      <c r="AZ216" s="73">
        <f t="shared" si="36"/>
        <v>137.245</v>
      </c>
      <c r="BA216" s="73">
        <f t="shared" si="41"/>
        <v>0</v>
      </c>
      <c r="BB216" s="73">
        <f t="shared" si="37"/>
        <v>49.7395</v>
      </c>
      <c r="BC216" s="73">
        <f t="shared" si="38"/>
        <v>24.478999999999999</v>
      </c>
      <c r="BE216" s="73">
        <f t="shared" si="42"/>
        <v>228.45</v>
      </c>
      <c r="BF216" s="73">
        <f t="shared" si="43"/>
        <v>0</v>
      </c>
      <c r="BH216" s="73">
        <f t="shared" si="39"/>
        <v>419.1755</v>
      </c>
    </row>
    <row r="217" spans="1:60" ht="14.5" x14ac:dyDescent="0.35">
      <c r="A217" t="s">
        <v>267</v>
      </c>
      <c r="B217" t="s">
        <v>269</v>
      </c>
      <c r="C217" s="73">
        <f>VLOOKUP($B217,'Tillförd energi'!$B$2:$AS$506,MATCH(C$1,'Tillförd energi'!$B$1:$AQ$1,0),FALSE)</f>
        <v>0</v>
      </c>
      <c r="D217" s="73">
        <f>VLOOKUP($B217,'Tillförd energi'!$B$2:$AS$506,MATCH(D$1,'Tillförd energi'!$B$1:$AQ$1,0),FALSE)</f>
        <v>5.6000000000000001E-2</v>
      </c>
      <c r="E217" s="73">
        <f>VLOOKUP($B217,'Tillförd energi'!$B$2:$AS$506,MATCH(E$1,'Tillförd energi'!$B$1:$AQ$1,0),FALSE)</f>
        <v>0</v>
      </c>
      <c r="F217" s="73">
        <f>VLOOKUP($B217,'Tillförd energi'!$B$2:$AS$506,MATCH(F$1,'Tillförd energi'!$B$1:$AQ$1,0),FALSE)</f>
        <v>0</v>
      </c>
      <c r="G217" s="73">
        <f>VLOOKUP($B217,'Tillförd energi'!$B$2:$AS$506,MATCH(G$1,'Tillförd energi'!$B$1:$AQ$1,0),FALSE)</f>
        <v>7.032</v>
      </c>
      <c r="H217" s="73">
        <f>VLOOKUP($B217,'Tillförd energi'!$B$2:$AS$506,MATCH(H$1,'Tillförd energi'!$B$1:$AQ$1,0),FALSE)</f>
        <v>0</v>
      </c>
      <c r="I217" s="73">
        <f>VLOOKUP($B217,'Tillförd energi'!$B$2:$AS$506,MATCH(I$1,'Tillförd energi'!$B$1:$AQ$1,0),FALSE)</f>
        <v>0</v>
      </c>
      <c r="J217" s="73">
        <f>VLOOKUP($B217,'Tillförd energi'!$B$2:$AS$506,MATCH(J$1,'Tillförd energi'!$B$1:$AQ$1,0),FALSE)</f>
        <v>0</v>
      </c>
      <c r="K217" s="73">
        <f>VLOOKUP($B217,'Tillförd energi'!$B$2:$AS$506,MATCH(K$1,'Tillförd energi'!$B$1:$AQ$1,0),FALSE)</f>
        <v>0</v>
      </c>
      <c r="L217" s="73">
        <f>VLOOKUP($B217,'Tillförd energi'!$B$2:$AS$506,MATCH(L$1,'Tillförd energi'!$B$1:$AQ$1,0),FALSE)</f>
        <v>0</v>
      </c>
      <c r="M217" s="73">
        <f>VLOOKUP($B217,'Tillförd energi'!$B$2:$AS$506,MATCH(M$1,'Tillförd energi'!$B$1:$AQ$1,0),FALSE)</f>
        <v>0</v>
      </c>
      <c r="N217" s="73">
        <f>VLOOKUP($B217,'Tillförd energi'!$B$2:$AS$506,MATCH(N$1,'Tillförd energi'!$B$1:$AQ$1,0),FALSE)</f>
        <v>0</v>
      </c>
      <c r="O217" s="73">
        <f>VLOOKUP($B217,'Tillförd energi'!$B$2:$AS$506,MATCH(O$1,'Tillförd energi'!$B$1:$AQ$1,0),FALSE)</f>
        <v>0</v>
      </c>
      <c r="P217" s="73">
        <f>VLOOKUP($B217,'Tillförd energi'!$B$2:$AS$506,MATCH(P$1,'Tillförd energi'!$B$1:$AQ$1,0),FALSE)</f>
        <v>30.245999999999999</v>
      </c>
      <c r="Q217" s="73">
        <f>VLOOKUP($B217,'Tillförd energi'!$B$2:$AS$506,MATCH(Q$1,'Tillförd energi'!$B$1:$AQ$1,0),FALSE)</f>
        <v>3.484</v>
      </c>
      <c r="R217" s="73">
        <f>VLOOKUP($B217,'Tillförd energi'!$B$2:$AS$506,MATCH(R$1,'Tillförd energi'!$B$1:$AQ$1,0),FALSE)</f>
        <v>12.596</v>
      </c>
      <c r="S217" s="73">
        <f>VLOOKUP($B217,'Tillförd energi'!$B$2:$AS$506,MATCH(S$1,'Tillförd energi'!$B$1:$AQ$1,0),FALSE)</f>
        <v>0</v>
      </c>
      <c r="T217" s="73">
        <f>VLOOKUP($B217,'Tillförd energi'!$B$2:$AS$506,MATCH(T$1,'Tillförd energi'!$B$1:$AQ$1,0),FALSE)</f>
        <v>0</v>
      </c>
      <c r="U217" s="73">
        <f>VLOOKUP($B217,'Tillförd energi'!$B$2:$AS$506,MATCH(U$1,'Tillförd energi'!$B$1:$AQ$1,0),FALSE)</f>
        <v>0</v>
      </c>
      <c r="V217" s="73">
        <f>VLOOKUP($B217,'Tillförd energi'!$B$2:$AS$506,MATCH(V$1,'Tillförd energi'!$B$1:$AQ$1,0),FALSE)</f>
        <v>16.280999999999999</v>
      </c>
      <c r="W217" s="73">
        <f>VLOOKUP($B217,'Tillförd energi'!$B$2:$AS$506,MATCH(W$1,'Tillförd energi'!$B$1:$AQ$1,0),FALSE)</f>
        <v>0</v>
      </c>
      <c r="X217" s="73">
        <f>VLOOKUP($B217,'Tillförd energi'!$B$2:$AS$506,MATCH(X$1,'Tillförd energi'!$B$1:$AQ$1,0),FALSE)</f>
        <v>0</v>
      </c>
      <c r="Y217" s="73">
        <f>VLOOKUP($B217,'Tillförd energi'!$B$2:$AS$506,MATCH(Y$1,'Tillförd energi'!$B$1:$AQ$1,0),FALSE)</f>
        <v>0.314</v>
      </c>
      <c r="Z217" s="73">
        <f>VLOOKUP($B217,'Tillförd energi'!$B$2:$AS$506,MATCH(Z$1,'Tillförd energi'!$B$1:$AQ$1,0),FALSE)</f>
        <v>1.1639999999999999</v>
      </c>
      <c r="AA217" s="73">
        <f>VLOOKUP($B217,'Tillförd energi'!$B$2:$AS$506,MATCH(AA$1,'Tillförd energi'!$B$1:$AQ$1,0),FALSE)</f>
        <v>2.2909999999999999</v>
      </c>
      <c r="AB217" s="73">
        <f>VLOOKUP($B217,'Tillförd energi'!$B$2:$AS$506,MATCH(AB$1,'Tillförd energi'!$B$1:$AQ$1,0),FALSE)</f>
        <v>4.9279999999999999</v>
      </c>
      <c r="AC217" s="73">
        <f>VLOOKUP($B217,'Tillförd energi'!$B$2:$AS$506,MATCH(AC$1,'Tillförd energi'!$B$1:$AQ$1,0),FALSE)</f>
        <v>0</v>
      </c>
      <c r="AD217" s="73">
        <f>VLOOKUP($B217,'Tillförd energi'!$B$2:$AS$506,MATCH(AD$1,'Tillförd energi'!$B$1:$AQ$1,0),FALSE)</f>
        <v>0</v>
      </c>
      <c r="AF217" s="73">
        <f>VLOOKUP($B217,'Tillförd energi'!$B$2:$AS$506,MATCH(AF$1,'Tillförd energi'!$B$1:$AQ$1,0),FALSE)</f>
        <v>1.819</v>
      </c>
      <c r="AH217" s="73">
        <f>IFERROR(VLOOKUP(B217,Miljö!$B$1:$S$476,9,FALSE)/1,0)</f>
        <v>0</v>
      </c>
      <c r="AJ217" s="81">
        <f>IFERROR(VLOOKUP($B217,Miljö!$B$1:$S$500,MATCH("hjälpel exklusive kraftvärme (GWh)",Miljö!$B$1:$V$1,0),FALSE)/1,"")</f>
        <v>1.819</v>
      </c>
      <c r="AK217" s="81">
        <f t="shared" si="33"/>
        <v>1.819</v>
      </c>
      <c r="AL217" s="81">
        <f>VLOOKUP($B217,'Slutlig allokering'!$B$2:$AL$462,MATCH("Hjälpel kraftvärme",'Slutlig allokering'!$B$2:$AL$2,0),FALSE)</f>
        <v>0</v>
      </c>
      <c r="AN217" s="73">
        <f t="shared" si="34"/>
        <v>80.210999999999984</v>
      </c>
      <c r="AO217" s="73">
        <f t="shared" si="35"/>
        <v>80.210999999999984</v>
      </c>
      <c r="AP217" s="73">
        <f>IF(ISERROR(1/VLOOKUP($B217,Leveranser!$B$1:$S$500,MATCH("såld värme (gwh)",Leveranser!$B$1:$S$1,0),FALSE)),"",VLOOKUP($B217,Leveranser!$B$1:$S$500,MATCH("såld värme (gwh)",Leveranser!$B$1:$S$1,0),FALSE))</f>
        <v>60.6</v>
      </c>
      <c r="AQ217" s="73">
        <f>VLOOKUP($B217,Leveranser!$B$1:$Y$500,MATCH("Totalt såld fjärrvärme till andra fjärrvärmeföretag",Leveranser!$B$1:$AA$1,0),FALSE)</f>
        <v>0</v>
      </c>
      <c r="AR217" s="73">
        <f>IF(ISERROR(1/VLOOKUP($B217,Miljö!$B$1:$S$500,MATCH("Såld mängd produktionsspecifik fjärrvärme (GWh)",Miljö!$B$1:$R$1,0),FALSE)),0,VLOOKUP($B217,Miljö!$B$1:$S$500,MATCH("Såld mängd produktionsspecifik fjärrvärme (GWh)",Miljö!$B$1:$R$1,0),FALSE))</f>
        <v>0</v>
      </c>
      <c r="AS217" s="82">
        <f t="shared" si="40"/>
        <v>0.75550734936604724</v>
      </c>
      <c r="AU217" s="73" t="str">
        <f>VLOOKUP($B217,'Miljövärden urval för publ'!$B$2:$I$486,7,FALSE)</f>
        <v>Ja</v>
      </c>
      <c r="AV217" s="73" t="str">
        <f>VLOOKUP($B217,'Miljövärden urval för publ'!$B$2:$I$486,6,FALSE)</f>
        <v>Ja</v>
      </c>
      <c r="AZ217" s="73">
        <f t="shared" si="36"/>
        <v>3.2969999999999997</v>
      </c>
      <c r="BA217" s="73">
        <f t="shared" si="41"/>
        <v>0</v>
      </c>
      <c r="BB217" s="73">
        <f t="shared" si="37"/>
        <v>30.245999999999999</v>
      </c>
      <c r="BC217" s="73">
        <f t="shared" si="38"/>
        <v>16.079999999999998</v>
      </c>
      <c r="BE217" s="73">
        <f t="shared" si="42"/>
        <v>2.2909999999999999</v>
      </c>
      <c r="BF217" s="73">
        <f t="shared" si="43"/>
        <v>0</v>
      </c>
      <c r="BH217" s="73">
        <f t="shared" si="39"/>
        <v>62.606999999999992</v>
      </c>
    </row>
    <row r="218" spans="1:60" ht="14.5" x14ac:dyDescent="0.35">
      <c r="A218" t="s">
        <v>270</v>
      </c>
      <c r="B218" t="s">
        <v>271</v>
      </c>
      <c r="C218" s="73">
        <f>VLOOKUP($B218,'Tillförd energi'!$B$2:$AS$506,MATCH(C$1,'Tillförd energi'!$B$1:$AQ$1,0),FALSE)</f>
        <v>0</v>
      </c>
      <c r="D218" s="73">
        <f>VLOOKUP($B218,'Tillförd energi'!$B$2:$AS$506,MATCH(D$1,'Tillförd energi'!$B$1:$AQ$1,0),FALSE)</f>
        <v>0</v>
      </c>
      <c r="E218" s="73">
        <f>VLOOKUP($B218,'Tillförd energi'!$B$2:$AS$506,MATCH(E$1,'Tillförd energi'!$B$1:$AQ$1,0),FALSE)</f>
        <v>0</v>
      </c>
      <c r="F218" s="73">
        <f>VLOOKUP($B218,'Tillförd energi'!$B$2:$AS$506,MATCH(F$1,'Tillförd energi'!$B$1:$AQ$1,0),FALSE)</f>
        <v>0</v>
      </c>
      <c r="G218" s="73">
        <f>VLOOKUP($B218,'Tillförd energi'!$B$2:$AS$506,MATCH(G$1,'Tillförd energi'!$B$1:$AQ$1,0),FALSE)</f>
        <v>0</v>
      </c>
      <c r="H218" s="73">
        <f>VLOOKUP($B218,'Tillförd energi'!$B$2:$AS$506,MATCH(H$1,'Tillförd energi'!$B$1:$AQ$1,0),FALSE)</f>
        <v>0</v>
      </c>
      <c r="I218" s="73">
        <f>VLOOKUP($B218,'Tillförd energi'!$B$2:$AS$506,MATCH(I$1,'Tillförd energi'!$B$1:$AQ$1,0),FALSE)</f>
        <v>0</v>
      </c>
      <c r="J218" s="73">
        <f>VLOOKUP($B218,'Tillförd energi'!$B$2:$AS$506,MATCH(J$1,'Tillförd energi'!$B$1:$AQ$1,0),FALSE)</f>
        <v>0</v>
      </c>
      <c r="K218" s="73">
        <f>VLOOKUP($B218,'Tillförd energi'!$B$2:$AS$506,MATCH(K$1,'Tillförd energi'!$B$1:$AQ$1,0),FALSE)</f>
        <v>0</v>
      </c>
      <c r="L218" s="73">
        <f>VLOOKUP($B218,'Tillförd energi'!$B$2:$AS$506,MATCH(L$1,'Tillförd energi'!$B$1:$AQ$1,0),FALSE)</f>
        <v>0</v>
      </c>
      <c r="M218" s="73">
        <f>VLOOKUP($B218,'Tillförd energi'!$B$2:$AS$506,MATCH(M$1,'Tillförd energi'!$B$1:$AQ$1,0),FALSE)</f>
        <v>0</v>
      </c>
      <c r="N218" s="73">
        <f>VLOOKUP($B218,'Tillförd energi'!$B$2:$AS$506,MATCH(N$1,'Tillförd energi'!$B$1:$AQ$1,0),FALSE)</f>
        <v>0</v>
      </c>
      <c r="O218" s="73">
        <f>VLOOKUP($B218,'Tillförd energi'!$B$2:$AS$506,MATCH(O$1,'Tillförd energi'!$B$1:$AQ$1,0),FALSE)</f>
        <v>0</v>
      </c>
      <c r="P218" s="73">
        <f>VLOOKUP($B218,'Tillförd energi'!$B$2:$AS$506,MATCH(P$1,'Tillförd energi'!$B$1:$AQ$1,0),FALSE)</f>
        <v>0</v>
      </c>
      <c r="Q218" s="73">
        <f>VLOOKUP($B218,'Tillförd energi'!$B$2:$AS$506,MATCH(Q$1,'Tillförd energi'!$B$1:$AQ$1,0),FALSE)</f>
        <v>0</v>
      </c>
      <c r="R218" s="73">
        <f>VLOOKUP($B218,'Tillförd energi'!$B$2:$AS$506,MATCH(R$1,'Tillförd energi'!$B$1:$AQ$1,0),FALSE)</f>
        <v>0</v>
      </c>
      <c r="S218" s="73">
        <f>VLOOKUP($B218,'Tillförd energi'!$B$2:$AS$506,MATCH(S$1,'Tillförd energi'!$B$1:$AQ$1,0),FALSE)</f>
        <v>0</v>
      </c>
      <c r="T218" s="73">
        <f>VLOOKUP($B218,'Tillförd energi'!$B$2:$AS$506,MATCH(T$1,'Tillförd energi'!$B$1:$AQ$1,0),FALSE)</f>
        <v>0</v>
      </c>
      <c r="U218" s="73">
        <f>VLOOKUP($B218,'Tillförd energi'!$B$2:$AS$506,MATCH(U$1,'Tillförd energi'!$B$1:$AQ$1,0),FALSE)</f>
        <v>0</v>
      </c>
      <c r="V218" s="73">
        <f>VLOOKUP($B218,'Tillförd energi'!$B$2:$AS$506,MATCH(V$1,'Tillförd energi'!$B$1:$AQ$1,0),FALSE)</f>
        <v>0</v>
      </c>
      <c r="W218" s="73">
        <f>VLOOKUP($B218,'Tillförd energi'!$B$2:$AS$506,MATCH(W$1,'Tillförd energi'!$B$1:$AQ$1,0),FALSE)</f>
        <v>0</v>
      </c>
      <c r="X218" s="73">
        <f>VLOOKUP($B218,'Tillförd energi'!$B$2:$AS$506,MATCH(X$1,'Tillförd energi'!$B$1:$AQ$1,0),FALSE)</f>
        <v>0</v>
      </c>
      <c r="Y218" s="73">
        <f>VLOOKUP($B218,'Tillförd energi'!$B$2:$AS$506,MATCH(Y$1,'Tillförd energi'!$B$1:$AQ$1,0),FALSE)</f>
        <v>0</v>
      </c>
      <c r="Z218" s="73">
        <f>VLOOKUP($B218,'Tillförd energi'!$B$2:$AS$506,MATCH(Z$1,'Tillförd energi'!$B$1:$AQ$1,0),FALSE)</f>
        <v>0</v>
      </c>
      <c r="AA218" s="73">
        <f>VLOOKUP($B218,'Tillförd energi'!$B$2:$AS$506,MATCH(AA$1,'Tillförd energi'!$B$1:$AQ$1,0),FALSE)</f>
        <v>0</v>
      </c>
      <c r="AB218" s="73">
        <f>VLOOKUP($B218,'Tillförd energi'!$B$2:$AS$506,MATCH(AB$1,'Tillförd energi'!$B$1:$AQ$1,0),FALSE)</f>
        <v>0</v>
      </c>
      <c r="AC218" s="73">
        <f>VLOOKUP($B218,'Tillförd energi'!$B$2:$AS$506,MATCH(AC$1,'Tillförd energi'!$B$1:$AQ$1,0),FALSE)</f>
        <v>0</v>
      </c>
      <c r="AD218" s="73">
        <f>VLOOKUP($B218,'Tillförd energi'!$B$2:$AS$506,MATCH(AD$1,'Tillförd energi'!$B$1:$AQ$1,0),FALSE)</f>
        <v>0</v>
      </c>
      <c r="AF218" s="73">
        <f>VLOOKUP($B218,'Tillförd energi'!$B$2:$AS$506,MATCH(AF$1,'Tillförd energi'!$B$1:$AQ$1,0),FALSE)</f>
        <v>3.06</v>
      </c>
      <c r="AH218" s="73">
        <f>IFERROR(VLOOKUP(B218,Miljö!$B$1:$S$476,9,FALSE)/1,0)</f>
        <v>115</v>
      </c>
      <c r="AJ218" s="81" t="str">
        <f>IFERROR(VLOOKUP($B218,Miljö!$B$1:$S$500,MATCH("hjälpel exklusive kraftvärme (GWh)",Miljö!$B$1:$V$1,0),FALSE)/1,"")</f>
        <v/>
      </c>
      <c r="AK218" s="81">
        <f t="shared" si="33"/>
        <v>3.06</v>
      </c>
      <c r="AL218" s="81">
        <f>VLOOKUP($B218,'Slutlig allokering'!$B$2:$AL$462,MATCH("Hjälpel kraftvärme",'Slutlig allokering'!$B$2:$AL$2,0),FALSE)</f>
        <v>0</v>
      </c>
      <c r="AN218" s="73">
        <f t="shared" si="34"/>
        <v>3.06</v>
      </c>
      <c r="AO218" s="73">
        <f t="shared" si="35"/>
        <v>118.06</v>
      </c>
      <c r="AP218" s="73">
        <f>IF(ISERROR(1/VLOOKUP($B218,Leveranser!$B$1:$S$500,MATCH("såld värme (gwh)",Leveranser!$B$1:$S$1,0),FALSE)),"",VLOOKUP($B218,Leveranser!$B$1:$S$500,MATCH("såld värme (gwh)",Leveranser!$B$1:$S$1,0),FALSE))</f>
        <v>102</v>
      </c>
      <c r="AQ218" s="73">
        <f>VLOOKUP($B218,Leveranser!$B$1:$Y$500,MATCH("Totalt såld fjärrvärme till andra fjärrvärmeföretag",Leveranser!$B$1:$AA$1,0),FALSE)</f>
        <v>0</v>
      </c>
      <c r="AR218" s="73">
        <f>IF(ISERROR(1/VLOOKUP($B218,Miljö!$B$1:$S$500,MATCH("Såld mängd produktionsspecifik fjärrvärme (GWh)",Miljö!$B$1:$R$1,0),FALSE)),0,VLOOKUP($B218,Miljö!$B$1:$S$500,MATCH("Såld mängd produktionsspecifik fjärrvärme (GWh)",Miljö!$B$1:$R$1,0),FALSE))</f>
        <v>0</v>
      </c>
      <c r="AS218" s="82">
        <f t="shared" si="40"/>
        <v>0.86396747416567843</v>
      </c>
      <c r="AU218" s="73" t="str">
        <f>VLOOKUP($B218,'Miljövärden urval för publ'!$B$2:$I$486,7,FALSE)</f>
        <v>Ja</v>
      </c>
      <c r="AV218" s="73" t="str">
        <f>VLOOKUP($B218,'Miljövärden urval för publ'!$B$2:$I$486,6,FALSE)</f>
        <v>Nej</v>
      </c>
      <c r="AZ218" s="73">
        <f t="shared" si="36"/>
        <v>3.06</v>
      </c>
      <c r="BA218" s="73">
        <f t="shared" si="41"/>
        <v>0</v>
      </c>
      <c r="BB218" s="73">
        <f t="shared" si="37"/>
        <v>0</v>
      </c>
      <c r="BC218" s="73">
        <f t="shared" si="38"/>
        <v>0</v>
      </c>
      <c r="BE218" s="73">
        <f t="shared" si="42"/>
        <v>0</v>
      </c>
      <c r="BF218" s="73">
        <f t="shared" si="43"/>
        <v>0</v>
      </c>
      <c r="BH218" s="73">
        <f t="shared" si="39"/>
        <v>0</v>
      </c>
    </row>
    <row r="219" spans="1:60" ht="14.5" x14ac:dyDescent="0.35">
      <c r="A219" t="s">
        <v>272</v>
      </c>
      <c r="B219" t="s">
        <v>273</v>
      </c>
      <c r="C219" s="73">
        <f>VLOOKUP($B219,'Tillförd energi'!$B$2:$AS$506,MATCH(C$1,'Tillförd energi'!$B$1:$AQ$1,0),FALSE)</f>
        <v>0</v>
      </c>
      <c r="D219" s="73">
        <f>VLOOKUP($B219,'Tillförd energi'!$B$2:$AS$506,MATCH(D$1,'Tillförd energi'!$B$1:$AQ$1,0),FALSE)</f>
        <v>0.01</v>
      </c>
      <c r="E219" s="73">
        <f>VLOOKUP($B219,'Tillförd energi'!$B$2:$AS$506,MATCH(E$1,'Tillförd energi'!$B$1:$AQ$1,0),FALSE)</f>
        <v>0</v>
      </c>
      <c r="F219" s="73">
        <f>VLOOKUP($B219,'Tillförd energi'!$B$2:$AS$506,MATCH(F$1,'Tillförd energi'!$B$1:$AQ$1,0),FALSE)</f>
        <v>0</v>
      </c>
      <c r="G219" s="73">
        <f>VLOOKUP($B219,'Tillförd energi'!$B$2:$AS$506,MATCH(G$1,'Tillförd energi'!$B$1:$AQ$1,0),FALSE)</f>
        <v>0</v>
      </c>
      <c r="H219" s="73">
        <f>VLOOKUP($B219,'Tillförd energi'!$B$2:$AS$506,MATCH(H$1,'Tillförd energi'!$B$1:$AQ$1,0),FALSE)</f>
        <v>0</v>
      </c>
      <c r="I219" s="73">
        <f>VLOOKUP($B219,'Tillförd energi'!$B$2:$AS$506,MATCH(I$1,'Tillförd energi'!$B$1:$AQ$1,0),FALSE)</f>
        <v>0</v>
      </c>
      <c r="J219" s="73">
        <f>VLOOKUP($B219,'Tillförd energi'!$B$2:$AS$506,MATCH(J$1,'Tillförd energi'!$B$1:$AQ$1,0),FALSE)</f>
        <v>0</v>
      </c>
      <c r="K219" s="73">
        <f>VLOOKUP($B219,'Tillförd energi'!$B$2:$AS$506,MATCH(K$1,'Tillförd energi'!$B$1:$AQ$1,0),FALSE)</f>
        <v>0</v>
      </c>
      <c r="L219" s="73">
        <f>VLOOKUP($B219,'Tillförd energi'!$B$2:$AS$506,MATCH(L$1,'Tillförd energi'!$B$1:$AQ$1,0),FALSE)</f>
        <v>0</v>
      </c>
      <c r="M219" s="73">
        <f>VLOOKUP($B219,'Tillförd energi'!$B$2:$AS$506,MATCH(M$1,'Tillförd energi'!$B$1:$AQ$1,0),FALSE)</f>
        <v>0</v>
      </c>
      <c r="N219" s="73">
        <f>VLOOKUP($B219,'Tillförd energi'!$B$2:$AS$506,MATCH(N$1,'Tillförd energi'!$B$1:$AQ$1,0),FALSE)</f>
        <v>0</v>
      </c>
      <c r="O219" s="73">
        <f>VLOOKUP($B219,'Tillförd energi'!$B$2:$AS$506,MATCH(O$1,'Tillförd energi'!$B$1:$AQ$1,0),FALSE)</f>
        <v>0</v>
      </c>
      <c r="P219" s="73">
        <f>VLOOKUP($B219,'Tillförd energi'!$B$2:$AS$506,MATCH(P$1,'Tillförd energi'!$B$1:$AQ$1,0),FALSE)</f>
        <v>0</v>
      </c>
      <c r="Q219" s="73">
        <f>VLOOKUP($B219,'Tillförd energi'!$B$2:$AS$506,MATCH(Q$1,'Tillförd energi'!$B$1:$AQ$1,0),FALSE)</f>
        <v>1.67</v>
      </c>
      <c r="R219" s="73">
        <f>VLOOKUP($B219,'Tillförd energi'!$B$2:$AS$506,MATCH(R$1,'Tillförd energi'!$B$1:$AQ$1,0),FALSE)</f>
        <v>0</v>
      </c>
      <c r="S219" s="73">
        <f>VLOOKUP($B219,'Tillförd energi'!$B$2:$AS$506,MATCH(S$1,'Tillförd energi'!$B$1:$AQ$1,0),FALSE)</f>
        <v>0</v>
      </c>
      <c r="T219" s="73">
        <f>VLOOKUP($B219,'Tillförd energi'!$B$2:$AS$506,MATCH(T$1,'Tillförd energi'!$B$1:$AQ$1,0),FALSE)</f>
        <v>0</v>
      </c>
      <c r="U219" s="73">
        <f>VLOOKUP($B219,'Tillförd energi'!$B$2:$AS$506,MATCH(U$1,'Tillförd energi'!$B$1:$AQ$1,0),FALSE)</f>
        <v>0</v>
      </c>
      <c r="V219" s="73">
        <f>VLOOKUP($B219,'Tillförd energi'!$B$2:$AS$506,MATCH(V$1,'Tillförd energi'!$B$1:$AQ$1,0),FALSE)</f>
        <v>0</v>
      </c>
      <c r="W219" s="73">
        <f>VLOOKUP($B219,'Tillförd energi'!$B$2:$AS$506,MATCH(W$1,'Tillförd energi'!$B$1:$AQ$1,0),FALSE)</f>
        <v>0</v>
      </c>
      <c r="X219" s="73">
        <f>VLOOKUP($B219,'Tillförd energi'!$B$2:$AS$506,MATCH(X$1,'Tillförd energi'!$B$1:$AQ$1,0),FALSE)</f>
        <v>0</v>
      </c>
      <c r="Y219" s="73">
        <f>VLOOKUP($B219,'Tillförd energi'!$B$2:$AS$506,MATCH(Y$1,'Tillförd energi'!$B$1:$AQ$1,0),FALSE)</f>
        <v>0</v>
      </c>
      <c r="Z219" s="73">
        <f>VLOOKUP($B219,'Tillförd energi'!$B$2:$AS$506,MATCH(Z$1,'Tillförd energi'!$B$1:$AQ$1,0),FALSE)</f>
        <v>0</v>
      </c>
      <c r="AA219" s="73">
        <f>VLOOKUP($B219,'Tillförd energi'!$B$2:$AS$506,MATCH(AA$1,'Tillförd energi'!$B$1:$AQ$1,0),FALSE)</f>
        <v>0</v>
      </c>
      <c r="AB219" s="73">
        <f>VLOOKUP($B219,'Tillförd energi'!$B$2:$AS$506,MATCH(AB$1,'Tillförd energi'!$B$1:$AQ$1,0),FALSE)</f>
        <v>0</v>
      </c>
      <c r="AC219" s="73">
        <f>VLOOKUP($B219,'Tillförd energi'!$B$2:$AS$506,MATCH(AC$1,'Tillförd energi'!$B$1:$AQ$1,0),FALSE)</f>
        <v>0</v>
      </c>
      <c r="AD219" s="73">
        <f>VLOOKUP($B219,'Tillförd energi'!$B$2:$AS$506,MATCH(AD$1,'Tillförd energi'!$B$1:$AQ$1,0),FALSE)</f>
        <v>0</v>
      </c>
      <c r="AF219" s="73">
        <f>VLOOKUP($B219,'Tillförd energi'!$B$2:$AS$506,MATCH(AF$1,'Tillförd energi'!$B$1:$AQ$1,0),FALSE)</f>
        <v>0.03</v>
      </c>
      <c r="AH219" s="73">
        <f>IFERROR(VLOOKUP(B219,Miljö!$B$1:$S$476,9,FALSE)/1,0)</f>
        <v>0</v>
      </c>
      <c r="AJ219" s="81">
        <f>IFERROR(VLOOKUP($B219,Miljö!$B$1:$S$500,MATCH("hjälpel exklusive kraftvärme (GWh)",Miljö!$B$1:$V$1,0),FALSE)/1,"")</f>
        <v>0.03</v>
      </c>
      <c r="AK219" s="81">
        <f t="shared" si="33"/>
        <v>0.03</v>
      </c>
      <c r="AL219" s="81">
        <f>VLOOKUP($B219,'Slutlig allokering'!$B$2:$AL$462,MATCH("Hjälpel kraftvärme",'Slutlig allokering'!$B$2:$AL$2,0),FALSE)</f>
        <v>0</v>
      </c>
      <c r="AN219" s="73">
        <f t="shared" si="34"/>
        <v>1.71</v>
      </c>
      <c r="AO219" s="73">
        <f t="shared" si="35"/>
        <v>1.71</v>
      </c>
      <c r="AP219" s="73">
        <f>IF(ISERROR(1/VLOOKUP($B219,Leveranser!$B$1:$S$500,MATCH("såld värme (gwh)",Leveranser!$B$1:$S$1,0),FALSE)),"",VLOOKUP($B219,Leveranser!$B$1:$S$500,MATCH("såld värme (gwh)",Leveranser!$B$1:$S$1,0),FALSE))</f>
        <v>1.35</v>
      </c>
      <c r="AQ219" s="73">
        <f>VLOOKUP($B219,Leveranser!$B$1:$Y$500,MATCH("Totalt såld fjärrvärme till andra fjärrvärmeföretag",Leveranser!$B$1:$AA$1,0),FALSE)</f>
        <v>0</v>
      </c>
      <c r="AR219" s="73">
        <f>IF(ISERROR(1/VLOOKUP($B219,Miljö!$B$1:$S$500,MATCH("Såld mängd produktionsspecifik fjärrvärme (GWh)",Miljö!$B$1:$R$1,0),FALSE)),0,VLOOKUP($B219,Miljö!$B$1:$S$500,MATCH("Såld mängd produktionsspecifik fjärrvärme (GWh)",Miljö!$B$1:$R$1,0),FALSE))</f>
        <v>0</v>
      </c>
      <c r="AS219" s="82">
        <f t="shared" si="40"/>
        <v>0.78947368421052644</v>
      </c>
      <c r="AU219" s="73" t="str">
        <f>VLOOKUP($B219,'Miljövärden urval för publ'!$B$2:$I$486,7,FALSE)</f>
        <v>Ja</v>
      </c>
      <c r="AV219" s="73" t="str">
        <f>VLOOKUP($B219,'Miljövärden urval för publ'!$B$2:$I$486,6,FALSE)</f>
        <v>Ja</v>
      </c>
      <c r="AZ219" s="73">
        <f t="shared" si="36"/>
        <v>0.03</v>
      </c>
      <c r="BA219" s="73">
        <f t="shared" si="41"/>
        <v>0</v>
      </c>
      <c r="BB219" s="73">
        <f t="shared" si="37"/>
        <v>0</v>
      </c>
      <c r="BC219" s="73">
        <f t="shared" si="38"/>
        <v>1.67</v>
      </c>
      <c r="BE219" s="73">
        <f t="shared" si="42"/>
        <v>0</v>
      </c>
      <c r="BF219" s="73">
        <f t="shared" si="43"/>
        <v>0</v>
      </c>
      <c r="BH219" s="73">
        <f t="shared" si="39"/>
        <v>1.67</v>
      </c>
    </row>
    <row r="220" spans="1:60" ht="14.5" x14ac:dyDescent="0.35">
      <c r="A220" t="s">
        <v>272</v>
      </c>
      <c r="B220" t="s">
        <v>274</v>
      </c>
      <c r="C220" s="73">
        <f>VLOOKUP($B220,'Tillförd energi'!$B$2:$AS$506,MATCH(C$1,'Tillförd energi'!$B$1:$AQ$1,0),FALSE)</f>
        <v>0</v>
      </c>
      <c r="D220" s="73">
        <f>VLOOKUP($B220,'Tillförd energi'!$B$2:$AS$506,MATCH(D$1,'Tillförd energi'!$B$1:$AQ$1,0),FALSE)</f>
        <v>2.5000000000000001E-2</v>
      </c>
      <c r="E220" s="73">
        <f>VLOOKUP($B220,'Tillförd energi'!$B$2:$AS$506,MATCH(E$1,'Tillförd energi'!$B$1:$AQ$1,0),FALSE)</f>
        <v>0</v>
      </c>
      <c r="F220" s="73">
        <f>VLOOKUP($B220,'Tillförd energi'!$B$2:$AS$506,MATCH(F$1,'Tillförd energi'!$B$1:$AQ$1,0),FALSE)</f>
        <v>0</v>
      </c>
      <c r="G220" s="73">
        <f>VLOOKUP($B220,'Tillförd energi'!$B$2:$AS$506,MATCH(G$1,'Tillförd energi'!$B$1:$AQ$1,0),FALSE)</f>
        <v>0</v>
      </c>
      <c r="H220" s="73">
        <f>VLOOKUP($B220,'Tillförd energi'!$B$2:$AS$506,MATCH(H$1,'Tillförd energi'!$B$1:$AQ$1,0),FALSE)</f>
        <v>0</v>
      </c>
      <c r="I220" s="73">
        <f>VLOOKUP($B220,'Tillförd energi'!$B$2:$AS$506,MATCH(I$1,'Tillförd energi'!$B$1:$AQ$1,0),FALSE)</f>
        <v>0</v>
      </c>
      <c r="J220" s="73">
        <f>VLOOKUP($B220,'Tillförd energi'!$B$2:$AS$506,MATCH(J$1,'Tillförd energi'!$B$1:$AQ$1,0),FALSE)</f>
        <v>0</v>
      </c>
      <c r="K220" s="73">
        <f>VLOOKUP($B220,'Tillförd energi'!$B$2:$AS$506,MATCH(K$1,'Tillförd energi'!$B$1:$AQ$1,0),FALSE)</f>
        <v>0</v>
      </c>
      <c r="L220" s="73">
        <f>VLOOKUP($B220,'Tillförd energi'!$B$2:$AS$506,MATCH(L$1,'Tillförd energi'!$B$1:$AQ$1,0),FALSE)</f>
        <v>0</v>
      </c>
      <c r="M220" s="73">
        <f>VLOOKUP($B220,'Tillförd energi'!$B$2:$AS$506,MATCH(M$1,'Tillförd energi'!$B$1:$AQ$1,0),FALSE)</f>
        <v>0</v>
      </c>
      <c r="N220" s="73">
        <f>VLOOKUP($B220,'Tillförd energi'!$B$2:$AS$506,MATCH(N$1,'Tillförd energi'!$B$1:$AQ$1,0),FALSE)</f>
        <v>0</v>
      </c>
      <c r="O220" s="73">
        <f>VLOOKUP($B220,'Tillförd energi'!$B$2:$AS$506,MATCH(O$1,'Tillförd energi'!$B$1:$AQ$1,0),FALSE)</f>
        <v>0</v>
      </c>
      <c r="P220" s="73">
        <f>VLOOKUP($B220,'Tillförd energi'!$B$2:$AS$506,MATCH(P$1,'Tillförd energi'!$B$1:$AQ$1,0),FALSE)</f>
        <v>0</v>
      </c>
      <c r="Q220" s="73">
        <f>VLOOKUP($B220,'Tillförd energi'!$B$2:$AS$506,MATCH(Q$1,'Tillförd energi'!$B$1:$AQ$1,0),FALSE)</f>
        <v>1.03</v>
      </c>
      <c r="R220" s="73">
        <f>VLOOKUP($B220,'Tillförd energi'!$B$2:$AS$506,MATCH(R$1,'Tillförd energi'!$B$1:$AQ$1,0),FALSE)</f>
        <v>0</v>
      </c>
      <c r="S220" s="73">
        <f>VLOOKUP($B220,'Tillförd energi'!$B$2:$AS$506,MATCH(S$1,'Tillförd energi'!$B$1:$AQ$1,0),FALSE)</f>
        <v>0</v>
      </c>
      <c r="T220" s="73">
        <f>VLOOKUP($B220,'Tillförd energi'!$B$2:$AS$506,MATCH(T$1,'Tillförd energi'!$B$1:$AQ$1,0),FALSE)</f>
        <v>0</v>
      </c>
      <c r="U220" s="73">
        <f>VLOOKUP($B220,'Tillförd energi'!$B$2:$AS$506,MATCH(U$1,'Tillförd energi'!$B$1:$AQ$1,0),FALSE)</f>
        <v>0</v>
      </c>
      <c r="V220" s="73">
        <f>VLOOKUP($B220,'Tillförd energi'!$B$2:$AS$506,MATCH(V$1,'Tillförd energi'!$B$1:$AQ$1,0),FALSE)</f>
        <v>0</v>
      </c>
      <c r="W220" s="73">
        <f>VLOOKUP($B220,'Tillförd energi'!$B$2:$AS$506,MATCH(W$1,'Tillförd energi'!$B$1:$AQ$1,0),FALSE)</f>
        <v>0</v>
      </c>
      <c r="X220" s="73">
        <f>VLOOKUP($B220,'Tillförd energi'!$B$2:$AS$506,MATCH(X$1,'Tillförd energi'!$B$1:$AQ$1,0),FALSE)</f>
        <v>0</v>
      </c>
      <c r="Y220" s="73">
        <f>VLOOKUP($B220,'Tillförd energi'!$B$2:$AS$506,MATCH(Y$1,'Tillförd energi'!$B$1:$AQ$1,0),FALSE)</f>
        <v>0</v>
      </c>
      <c r="Z220" s="73">
        <f>VLOOKUP($B220,'Tillförd energi'!$B$2:$AS$506,MATCH(Z$1,'Tillförd energi'!$B$1:$AQ$1,0),FALSE)</f>
        <v>0</v>
      </c>
      <c r="AA220" s="73">
        <f>VLOOKUP($B220,'Tillförd energi'!$B$2:$AS$506,MATCH(AA$1,'Tillförd energi'!$B$1:$AQ$1,0),FALSE)</f>
        <v>0</v>
      </c>
      <c r="AB220" s="73">
        <f>VLOOKUP($B220,'Tillförd energi'!$B$2:$AS$506,MATCH(AB$1,'Tillförd energi'!$B$1:$AQ$1,0),FALSE)</f>
        <v>0</v>
      </c>
      <c r="AC220" s="73">
        <f>VLOOKUP($B220,'Tillförd energi'!$B$2:$AS$506,MATCH(AC$1,'Tillförd energi'!$B$1:$AQ$1,0),FALSE)</f>
        <v>0</v>
      </c>
      <c r="AD220" s="73">
        <f>VLOOKUP($B220,'Tillförd energi'!$B$2:$AS$506,MATCH(AD$1,'Tillförd energi'!$B$1:$AQ$1,0),FALSE)</f>
        <v>0</v>
      </c>
      <c r="AF220" s="73">
        <f>VLOOKUP($B220,'Tillförd energi'!$B$2:$AS$506,MATCH(AF$1,'Tillförd energi'!$B$1:$AQ$1,0),FALSE)</f>
        <v>3.5000000000000003E-2</v>
      </c>
      <c r="AH220" s="73">
        <f>IFERROR(VLOOKUP(B220,Miljö!$B$1:$S$476,9,FALSE)/1,0)</f>
        <v>0</v>
      </c>
      <c r="AJ220" s="81">
        <f>IFERROR(VLOOKUP($B220,Miljö!$B$1:$S$500,MATCH("hjälpel exklusive kraftvärme (GWh)",Miljö!$B$1:$V$1,0),FALSE)/1,"")</f>
        <v>3.5000000000000003E-2</v>
      </c>
      <c r="AK220" s="81">
        <f t="shared" si="33"/>
        <v>3.5000000000000003E-2</v>
      </c>
      <c r="AL220" s="81">
        <f>VLOOKUP($B220,'Slutlig allokering'!$B$2:$AL$462,MATCH("Hjälpel kraftvärme",'Slutlig allokering'!$B$2:$AL$2,0),FALSE)</f>
        <v>0</v>
      </c>
      <c r="AN220" s="73">
        <f t="shared" si="34"/>
        <v>1.0899999999999999</v>
      </c>
      <c r="AO220" s="73">
        <f t="shared" si="35"/>
        <v>1.0899999999999999</v>
      </c>
      <c r="AP220" s="73">
        <f>IF(ISERROR(1/VLOOKUP($B220,Leveranser!$B$1:$S$500,MATCH("såld värme (gwh)",Leveranser!$B$1:$S$1,0),FALSE)),"",VLOOKUP($B220,Leveranser!$B$1:$S$500,MATCH("såld värme (gwh)",Leveranser!$B$1:$S$1,0),FALSE))</f>
        <v>0.85</v>
      </c>
      <c r="AQ220" s="73">
        <f>VLOOKUP($B220,Leveranser!$B$1:$Y$500,MATCH("Totalt såld fjärrvärme till andra fjärrvärmeföretag",Leveranser!$B$1:$AA$1,0),FALSE)</f>
        <v>0</v>
      </c>
      <c r="AR220" s="73">
        <f>IF(ISERROR(1/VLOOKUP($B220,Miljö!$B$1:$S$500,MATCH("Såld mängd produktionsspecifik fjärrvärme (GWh)",Miljö!$B$1:$R$1,0),FALSE)),0,VLOOKUP($B220,Miljö!$B$1:$S$500,MATCH("Såld mängd produktionsspecifik fjärrvärme (GWh)",Miljö!$B$1:$R$1,0),FALSE))</f>
        <v>0</v>
      </c>
      <c r="AS220" s="82">
        <f t="shared" si="40"/>
        <v>0.77981651376146799</v>
      </c>
      <c r="AU220" s="73" t="str">
        <f>VLOOKUP($B220,'Miljövärden urval för publ'!$B$2:$I$486,7,FALSE)</f>
        <v>Ja</v>
      </c>
      <c r="AV220" s="73" t="str">
        <f>VLOOKUP($B220,'Miljövärden urval för publ'!$B$2:$I$486,6,FALSE)</f>
        <v>Ja</v>
      </c>
      <c r="AZ220" s="73">
        <f t="shared" si="36"/>
        <v>3.5000000000000003E-2</v>
      </c>
      <c r="BA220" s="73">
        <f t="shared" si="41"/>
        <v>0</v>
      </c>
      <c r="BB220" s="73">
        <f t="shared" si="37"/>
        <v>0</v>
      </c>
      <c r="BC220" s="73">
        <f t="shared" si="38"/>
        <v>1.03</v>
      </c>
      <c r="BE220" s="73">
        <f t="shared" si="42"/>
        <v>0</v>
      </c>
      <c r="BF220" s="73">
        <f t="shared" si="43"/>
        <v>0</v>
      </c>
      <c r="BH220" s="73">
        <f t="shared" si="39"/>
        <v>1.03</v>
      </c>
    </row>
    <row r="221" spans="1:60" ht="14.5" x14ac:dyDescent="0.35">
      <c r="A221" t="s">
        <v>272</v>
      </c>
      <c r="B221" t="s">
        <v>275</v>
      </c>
      <c r="C221" s="73">
        <f>VLOOKUP($B221,'Tillförd energi'!$B$2:$AS$506,MATCH(C$1,'Tillförd energi'!$B$1:$AQ$1,0),FALSE)</f>
        <v>0</v>
      </c>
      <c r="D221" s="73">
        <f>VLOOKUP($B221,'Tillförd energi'!$B$2:$AS$506,MATCH(D$1,'Tillförd energi'!$B$1:$AQ$1,0),FALSE)</f>
        <v>0.04</v>
      </c>
      <c r="E221" s="73">
        <f>VLOOKUP($B221,'Tillförd energi'!$B$2:$AS$506,MATCH(E$1,'Tillförd energi'!$B$1:$AQ$1,0),FALSE)</f>
        <v>0</v>
      </c>
      <c r="F221" s="73">
        <f>VLOOKUP($B221,'Tillförd energi'!$B$2:$AS$506,MATCH(F$1,'Tillförd energi'!$B$1:$AQ$1,0),FALSE)</f>
        <v>0</v>
      </c>
      <c r="G221" s="73">
        <f>VLOOKUP($B221,'Tillförd energi'!$B$2:$AS$506,MATCH(G$1,'Tillförd energi'!$B$1:$AQ$1,0),FALSE)</f>
        <v>0</v>
      </c>
      <c r="H221" s="73">
        <f>VLOOKUP($B221,'Tillförd energi'!$B$2:$AS$506,MATCH(H$1,'Tillförd energi'!$B$1:$AQ$1,0),FALSE)</f>
        <v>0</v>
      </c>
      <c r="I221" s="73">
        <f>VLOOKUP($B221,'Tillförd energi'!$B$2:$AS$506,MATCH(I$1,'Tillförd energi'!$B$1:$AQ$1,0),FALSE)</f>
        <v>0</v>
      </c>
      <c r="J221" s="73">
        <f>VLOOKUP($B221,'Tillförd energi'!$B$2:$AS$506,MATCH(J$1,'Tillförd energi'!$B$1:$AQ$1,0),FALSE)</f>
        <v>0</v>
      </c>
      <c r="K221" s="73">
        <f>VLOOKUP($B221,'Tillförd energi'!$B$2:$AS$506,MATCH(K$1,'Tillförd energi'!$B$1:$AQ$1,0),FALSE)</f>
        <v>0</v>
      </c>
      <c r="L221" s="73">
        <f>VLOOKUP($B221,'Tillförd energi'!$B$2:$AS$506,MATCH(L$1,'Tillförd energi'!$B$1:$AQ$1,0),FALSE)</f>
        <v>0</v>
      </c>
      <c r="M221" s="73">
        <f>VLOOKUP($B221,'Tillförd energi'!$B$2:$AS$506,MATCH(M$1,'Tillförd energi'!$B$1:$AQ$1,0),FALSE)</f>
        <v>0</v>
      </c>
      <c r="N221" s="73">
        <f>VLOOKUP($B221,'Tillförd energi'!$B$2:$AS$506,MATCH(N$1,'Tillförd energi'!$B$1:$AQ$1,0),FALSE)</f>
        <v>0</v>
      </c>
      <c r="O221" s="73">
        <f>VLOOKUP($B221,'Tillförd energi'!$B$2:$AS$506,MATCH(O$1,'Tillförd energi'!$B$1:$AQ$1,0),FALSE)</f>
        <v>0</v>
      </c>
      <c r="P221" s="73">
        <f>VLOOKUP($B221,'Tillförd energi'!$B$2:$AS$506,MATCH(P$1,'Tillförd energi'!$B$1:$AQ$1,0),FALSE)</f>
        <v>0</v>
      </c>
      <c r="Q221" s="73">
        <f>VLOOKUP($B221,'Tillförd energi'!$B$2:$AS$506,MATCH(Q$1,'Tillförd energi'!$B$1:$AQ$1,0),FALSE)</f>
        <v>3.12</v>
      </c>
      <c r="R221" s="73">
        <f>VLOOKUP($B221,'Tillförd energi'!$B$2:$AS$506,MATCH(R$1,'Tillförd energi'!$B$1:$AQ$1,0),FALSE)</f>
        <v>0</v>
      </c>
      <c r="S221" s="73">
        <f>VLOOKUP($B221,'Tillförd energi'!$B$2:$AS$506,MATCH(S$1,'Tillförd energi'!$B$1:$AQ$1,0),FALSE)</f>
        <v>0</v>
      </c>
      <c r="T221" s="73">
        <f>VLOOKUP($B221,'Tillförd energi'!$B$2:$AS$506,MATCH(T$1,'Tillförd energi'!$B$1:$AQ$1,0),FALSE)</f>
        <v>0</v>
      </c>
      <c r="U221" s="73">
        <f>VLOOKUP($B221,'Tillförd energi'!$B$2:$AS$506,MATCH(U$1,'Tillförd energi'!$B$1:$AQ$1,0),FALSE)</f>
        <v>0</v>
      </c>
      <c r="V221" s="73">
        <f>VLOOKUP($B221,'Tillförd energi'!$B$2:$AS$506,MATCH(V$1,'Tillförd energi'!$B$1:$AQ$1,0),FALSE)</f>
        <v>0</v>
      </c>
      <c r="W221" s="73">
        <f>VLOOKUP($B221,'Tillförd energi'!$B$2:$AS$506,MATCH(W$1,'Tillförd energi'!$B$1:$AQ$1,0),FALSE)</f>
        <v>0</v>
      </c>
      <c r="X221" s="73">
        <f>VLOOKUP($B221,'Tillförd energi'!$B$2:$AS$506,MATCH(X$1,'Tillförd energi'!$B$1:$AQ$1,0),FALSE)</f>
        <v>0</v>
      </c>
      <c r="Y221" s="73">
        <f>VLOOKUP($B221,'Tillförd energi'!$B$2:$AS$506,MATCH(Y$1,'Tillförd energi'!$B$1:$AQ$1,0),FALSE)</f>
        <v>0</v>
      </c>
      <c r="Z221" s="73">
        <f>VLOOKUP($B221,'Tillförd energi'!$B$2:$AS$506,MATCH(Z$1,'Tillförd energi'!$B$1:$AQ$1,0),FALSE)</f>
        <v>0</v>
      </c>
      <c r="AA221" s="73">
        <f>VLOOKUP($B221,'Tillförd energi'!$B$2:$AS$506,MATCH(AA$1,'Tillförd energi'!$B$1:$AQ$1,0),FALSE)</f>
        <v>0</v>
      </c>
      <c r="AB221" s="73">
        <f>VLOOKUP($B221,'Tillförd energi'!$B$2:$AS$506,MATCH(AB$1,'Tillförd energi'!$B$1:$AQ$1,0),FALSE)</f>
        <v>0</v>
      </c>
      <c r="AC221" s="73">
        <f>VLOOKUP($B221,'Tillförd energi'!$B$2:$AS$506,MATCH(AC$1,'Tillförd energi'!$B$1:$AQ$1,0),FALSE)</f>
        <v>0</v>
      </c>
      <c r="AD221" s="73">
        <f>VLOOKUP($B221,'Tillförd energi'!$B$2:$AS$506,MATCH(AD$1,'Tillförd energi'!$B$1:$AQ$1,0),FALSE)</f>
        <v>0</v>
      </c>
      <c r="AF221" s="73">
        <f>VLOOKUP($B221,'Tillförd energi'!$B$2:$AS$506,MATCH(AF$1,'Tillförd energi'!$B$1:$AQ$1,0),FALSE)</f>
        <v>4.7600000000000003E-2</v>
      </c>
      <c r="AH221" s="73">
        <f>IFERROR(VLOOKUP(B221,Miljö!$B$1:$S$476,9,FALSE)/1,0)</f>
        <v>0</v>
      </c>
      <c r="AJ221" s="81">
        <f>IFERROR(VLOOKUP($B221,Miljö!$B$1:$S$500,MATCH("hjälpel exklusive kraftvärme (GWh)",Miljö!$B$1:$V$1,0),FALSE)/1,"")</f>
        <v>4.7600000000000003E-2</v>
      </c>
      <c r="AK221" s="81">
        <f t="shared" si="33"/>
        <v>4.7600000000000003E-2</v>
      </c>
      <c r="AL221" s="81">
        <f>VLOOKUP($B221,'Slutlig allokering'!$B$2:$AL$462,MATCH("Hjälpel kraftvärme",'Slutlig allokering'!$B$2:$AL$2,0),FALSE)</f>
        <v>0</v>
      </c>
      <c r="AN221" s="73">
        <f t="shared" si="34"/>
        <v>3.2076000000000002</v>
      </c>
      <c r="AO221" s="73">
        <f t="shared" si="35"/>
        <v>3.2076000000000002</v>
      </c>
      <c r="AP221" s="73">
        <f>IF(ISERROR(1/VLOOKUP($B221,Leveranser!$B$1:$S$500,MATCH("såld värme (gwh)",Leveranser!$B$1:$S$1,0),FALSE)),"",VLOOKUP($B221,Leveranser!$B$1:$S$500,MATCH("såld värme (gwh)",Leveranser!$B$1:$S$1,0),FALSE))</f>
        <v>2.99</v>
      </c>
      <c r="AQ221" s="73">
        <f>VLOOKUP($B221,Leveranser!$B$1:$Y$500,MATCH("Totalt såld fjärrvärme till andra fjärrvärmeföretag",Leveranser!$B$1:$AA$1,0),FALSE)</f>
        <v>0</v>
      </c>
      <c r="AR221" s="73">
        <f>IF(ISERROR(1/VLOOKUP($B221,Miljö!$B$1:$S$500,MATCH("Såld mängd produktionsspecifik fjärrvärme (GWh)",Miljö!$B$1:$R$1,0),FALSE)),0,VLOOKUP($B221,Miljö!$B$1:$S$500,MATCH("Såld mängd produktionsspecifik fjärrvärme (GWh)",Miljö!$B$1:$R$1,0),FALSE))</f>
        <v>0</v>
      </c>
      <c r="AS221" s="82">
        <f t="shared" si="40"/>
        <v>0.93216111734630258</v>
      </c>
      <c r="AU221" s="73" t="str">
        <f>VLOOKUP($B221,'Miljövärden urval för publ'!$B$2:$I$486,7,FALSE)</f>
        <v>Ja</v>
      </c>
      <c r="AV221" s="73" t="str">
        <f>VLOOKUP($B221,'Miljövärden urval för publ'!$B$2:$I$486,6,FALSE)</f>
        <v>Ja</v>
      </c>
      <c r="AZ221" s="73">
        <f t="shared" si="36"/>
        <v>4.7600000000000003E-2</v>
      </c>
      <c r="BA221" s="73">
        <f t="shared" si="41"/>
        <v>0</v>
      </c>
      <c r="BB221" s="73">
        <f t="shared" si="37"/>
        <v>0</v>
      </c>
      <c r="BC221" s="73">
        <f t="shared" si="38"/>
        <v>3.12</v>
      </c>
      <c r="BE221" s="73">
        <f t="shared" si="42"/>
        <v>0</v>
      </c>
      <c r="BF221" s="73">
        <f t="shared" si="43"/>
        <v>0</v>
      </c>
      <c r="BH221" s="73">
        <f t="shared" si="39"/>
        <v>3.12</v>
      </c>
    </row>
    <row r="222" spans="1:60" ht="14.5" x14ac:dyDescent="0.35">
      <c r="A222" t="s">
        <v>272</v>
      </c>
      <c r="B222" t="s">
        <v>276</v>
      </c>
      <c r="C222" s="73">
        <f>VLOOKUP($B222,'Tillförd energi'!$B$2:$AS$506,MATCH(C$1,'Tillförd energi'!$B$1:$AQ$1,0),FALSE)</f>
        <v>0</v>
      </c>
      <c r="D222" s="73">
        <f>VLOOKUP($B222,'Tillförd energi'!$B$2:$AS$506,MATCH(D$1,'Tillförd energi'!$B$1:$AQ$1,0),FALSE)</f>
        <v>0</v>
      </c>
      <c r="E222" s="73">
        <f>VLOOKUP($B222,'Tillförd energi'!$B$2:$AS$506,MATCH(E$1,'Tillförd energi'!$B$1:$AQ$1,0),FALSE)</f>
        <v>0</v>
      </c>
      <c r="F222" s="73">
        <f>VLOOKUP($B222,'Tillförd energi'!$B$2:$AS$506,MATCH(F$1,'Tillförd energi'!$B$1:$AQ$1,0),FALSE)</f>
        <v>0</v>
      </c>
      <c r="G222" s="73">
        <f>VLOOKUP($B222,'Tillförd energi'!$B$2:$AS$506,MATCH(G$1,'Tillförd energi'!$B$1:$AQ$1,0),FALSE)</f>
        <v>0</v>
      </c>
      <c r="H222" s="73">
        <f>VLOOKUP($B222,'Tillförd energi'!$B$2:$AS$506,MATCH(H$1,'Tillförd energi'!$B$1:$AQ$1,0),FALSE)</f>
        <v>0</v>
      </c>
      <c r="I222" s="73">
        <f>VLOOKUP($B222,'Tillförd energi'!$B$2:$AS$506,MATCH(I$1,'Tillförd energi'!$B$1:$AQ$1,0),FALSE)</f>
        <v>0</v>
      </c>
      <c r="J222" s="73">
        <f>VLOOKUP($B222,'Tillförd energi'!$B$2:$AS$506,MATCH(J$1,'Tillförd energi'!$B$1:$AQ$1,0),FALSE)</f>
        <v>0</v>
      </c>
      <c r="K222" s="73">
        <f>VLOOKUP($B222,'Tillförd energi'!$B$2:$AS$506,MATCH(K$1,'Tillförd energi'!$B$1:$AQ$1,0),FALSE)</f>
        <v>0</v>
      </c>
      <c r="L222" s="73">
        <f>VLOOKUP($B222,'Tillförd energi'!$B$2:$AS$506,MATCH(L$1,'Tillförd energi'!$B$1:$AQ$1,0),FALSE)</f>
        <v>24.821400000000001</v>
      </c>
      <c r="M222" s="73">
        <f>VLOOKUP($B222,'Tillförd energi'!$B$2:$AS$506,MATCH(M$1,'Tillförd energi'!$B$1:$AQ$1,0),FALSE)</f>
        <v>41.341200000000001</v>
      </c>
      <c r="N222" s="73">
        <f>VLOOKUP($B222,'Tillförd energi'!$B$2:$AS$506,MATCH(N$1,'Tillförd energi'!$B$1:$AQ$1,0),FALSE)</f>
        <v>0</v>
      </c>
      <c r="O222" s="73">
        <f>VLOOKUP($B222,'Tillförd energi'!$B$2:$AS$506,MATCH(O$1,'Tillförd energi'!$B$1:$AQ$1,0),FALSE)</f>
        <v>16.5199</v>
      </c>
      <c r="P222" s="73">
        <f>VLOOKUP($B222,'Tillförd energi'!$B$2:$AS$506,MATCH(P$1,'Tillförd energi'!$B$1:$AQ$1,0),FALSE)</f>
        <v>0</v>
      </c>
      <c r="Q222" s="73">
        <f>VLOOKUP($B222,'Tillförd energi'!$B$2:$AS$506,MATCH(Q$1,'Tillförd energi'!$B$1:$AQ$1,0),FALSE)</f>
        <v>0</v>
      </c>
      <c r="R222" s="73">
        <f>VLOOKUP($B222,'Tillförd energi'!$B$2:$AS$506,MATCH(R$1,'Tillförd energi'!$B$1:$AQ$1,0),FALSE)</f>
        <v>0</v>
      </c>
      <c r="S222" s="73">
        <f>VLOOKUP($B222,'Tillförd energi'!$B$2:$AS$506,MATCH(S$1,'Tillförd energi'!$B$1:$AQ$1,0),FALSE)</f>
        <v>0</v>
      </c>
      <c r="T222" s="73">
        <f>VLOOKUP($B222,'Tillförd energi'!$B$2:$AS$506,MATCH(T$1,'Tillförd energi'!$B$1:$AQ$1,0),FALSE)</f>
        <v>0</v>
      </c>
      <c r="U222" s="73">
        <f>VLOOKUP($B222,'Tillförd energi'!$B$2:$AS$506,MATCH(U$1,'Tillförd energi'!$B$1:$AQ$1,0),FALSE)</f>
        <v>0</v>
      </c>
      <c r="V222" s="73">
        <f>VLOOKUP($B222,'Tillförd energi'!$B$2:$AS$506,MATCH(V$1,'Tillförd energi'!$B$1:$AQ$1,0),FALSE)</f>
        <v>1.38</v>
      </c>
      <c r="W222" s="73">
        <f>VLOOKUP($B222,'Tillförd energi'!$B$2:$AS$506,MATCH(W$1,'Tillförd energi'!$B$1:$AQ$1,0),FALSE)</f>
        <v>0</v>
      </c>
      <c r="X222" s="73">
        <f>VLOOKUP($B222,'Tillförd energi'!$B$2:$AS$506,MATCH(X$1,'Tillförd energi'!$B$1:$AQ$1,0),FALSE)</f>
        <v>0</v>
      </c>
      <c r="Y222" s="73">
        <f>VLOOKUP($B222,'Tillförd energi'!$B$2:$AS$506,MATCH(Y$1,'Tillförd energi'!$B$1:$AQ$1,0),FALSE)</f>
        <v>0</v>
      </c>
      <c r="Z222" s="73">
        <f>VLOOKUP($B222,'Tillförd energi'!$B$2:$AS$506,MATCH(Z$1,'Tillförd energi'!$B$1:$AQ$1,0),FALSE)</f>
        <v>0</v>
      </c>
      <c r="AA222" s="73">
        <f>VLOOKUP($B222,'Tillförd energi'!$B$2:$AS$506,MATCH(AA$1,'Tillförd energi'!$B$1:$AQ$1,0),FALSE)</f>
        <v>0</v>
      </c>
      <c r="AB222" s="73">
        <f>VLOOKUP($B222,'Tillförd energi'!$B$2:$AS$506,MATCH(AB$1,'Tillförd energi'!$B$1:$AQ$1,0),FALSE)</f>
        <v>0</v>
      </c>
      <c r="AC222" s="73">
        <f>VLOOKUP($B222,'Tillförd energi'!$B$2:$AS$506,MATCH(AC$1,'Tillförd energi'!$B$1:$AQ$1,0),FALSE)</f>
        <v>0</v>
      </c>
      <c r="AD222" s="73">
        <f>VLOOKUP($B222,'Tillförd energi'!$B$2:$AS$506,MATCH(AD$1,'Tillförd energi'!$B$1:$AQ$1,0),FALSE)</f>
        <v>0</v>
      </c>
      <c r="AF222" s="73">
        <f>VLOOKUP($B222,'Tillförd energi'!$B$2:$AS$506,MATCH(AF$1,'Tillförd energi'!$B$1:$AQ$1,0),FALSE)</f>
        <v>4.0999999999999996</v>
      </c>
      <c r="AH222" s="73">
        <f>IFERROR(VLOOKUP(B222,Miljö!$B$1:$S$476,9,FALSE)/1,0)</f>
        <v>35.6</v>
      </c>
      <c r="AJ222" s="81" t="str">
        <f>IFERROR(VLOOKUP($B222,Miljö!$B$1:$S$500,MATCH("hjälpel exklusive kraftvärme (GWh)",Miljö!$B$1:$V$1,0),FALSE)/1,"")</f>
        <v/>
      </c>
      <c r="AK222" s="81">
        <f t="shared" si="33"/>
        <v>3.8010000000000002</v>
      </c>
      <c r="AL222" s="81">
        <f>VLOOKUP($B222,'Slutlig allokering'!$B$2:$AL$462,MATCH("Hjälpel kraftvärme",'Slutlig allokering'!$B$2:$AL$2,0),FALSE)</f>
        <v>3.4036</v>
      </c>
      <c r="AN222" s="73">
        <f t="shared" si="34"/>
        <v>88.162499999999994</v>
      </c>
      <c r="AO222" s="73">
        <f t="shared" si="35"/>
        <v>123.76249999999999</v>
      </c>
      <c r="AP222" s="73">
        <f>IF(ISERROR(1/VLOOKUP($B222,Leveranser!$B$1:$S$500,MATCH("såld värme (gwh)",Leveranser!$B$1:$S$1,0),FALSE)),"",VLOOKUP($B222,Leveranser!$B$1:$S$500,MATCH("såld värme (gwh)",Leveranser!$B$1:$S$1,0),FALSE))</f>
        <v>126.7</v>
      </c>
      <c r="AQ222" s="73">
        <f>VLOOKUP($B222,Leveranser!$B$1:$Y$500,MATCH("Totalt såld fjärrvärme till andra fjärrvärmeföretag",Leveranser!$B$1:$AA$1,0),FALSE)</f>
        <v>0</v>
      </c>
      <c r="AR222" s="73">
        <f>IF(ISERROR(1/VLOOKUP($B222,Miljö!$B$1:$S$500,MATCH("Såld mängd produktionsspecifik fjärrvärme (GWh)",Miljö!$B$1:$R$1,0),FALSE)),0,VLOOKUP($B222,Miljö!$B$1:$S$500,MATCH("Såld mängd produktionsspecifik fjärrvärme (GWh)",Miljö!$B$1:$R$1,0),FALSE))</f>
        <v>0</v>
      </c>
      <c r="AS222" s="82">
        <f t="shared" si="40"/>
        <v>1.0237349762650239</v>
      </c>
      <c r="AU222" s="73" t="str">
        <f>VLOOKUP($B222,'Miljövärden urval för publ'!$B$2:$I$486,7,FALSE)</f>
        <v>Ja</v>
      </c>
      <c r="AV222" s="73" t="str">
        <f>VLOOKUP($B222,'Miljövärden urval för publ'!$B$2:$I$486,6,FALSE)</f>
        <v>Nej</v>
      </c>
      <c r="AZ222" s="73">
        <f t="shared" si="36"/>
        <v>4.0999999999999996</v>
      </c>
      <c r="BA222" s="73">
        <f t="shared" si="41"/>
        <v>0</v>
      </c>
      <c r="BB222" s="73">
        <f t="shared" si="37"/>
        <v>82.682500000000005</v>
      </c>
      <c r="BC222" s="73">
        <f t="shared" si="38"/>
        <v>0</v>
      </c>
      <c r="BE222" s="73">
        <f t="shared" si="42"/>
        <v>0</v>
      </c>
      <c r="BF222" s="73">
        <f t="shared" si="43"/>
        <v>0</v>
      </c>
      <c r="BH222" s="73">
        <f t="shared" si="39"/>
        <v>84.0625</v>
      </c>
    </row>
    <row r="223" spans="1:60" ht="14.5" x14ac:dyDescent="0.35">
      <c r="A223" t="s">
        <v>277</v>
      </c>
      <c r="B223" t="s">
        <v>278</v>
      </c>
      <c r="C223" s="73">
        <f>VLOOKUP($B223,'Tillförd energi'!$B$2:$AS$506,MATCH(C$1,'Tillförd energi'!$B$1:$AQ$1,0),FALSE)</f>
        <v>0</v>
      </c>
      <c r="D223" s="73">
        <f>VLOOKUP($B223,'Tillförd energi'!$B$2:$AS$506,MATCH(D$1,'Tillförd energi'!$B$1:$AQ$1,0),FALSE)</f>
        <v>0</v>
      </c>
      <c r="E223" s="73">
        <f>VLOOKUP($B223,'Tillförd energi'!$B$2:$AS$506,MATCH(E$1,'Tillförd energi'!$B$1:$AQ$1,0),FALSE)</f>
        <v>0</v>
      </c>
      <c r="F223" s="73">
        <f>VLOOKUP($B223,'Tillförd energi'!$B$2:$AS$506,MATCH(F$1,'Tillförd energi'!$B$1:$AQ$1,0),FALSE)</f>
        <v>0</v>
      </c>
      <c r="G223" s="73">
        <f>VLOOKUP($B223,'Tillförd energi'!$B$2:$AS$506,MATCH(G$1,'Tillförd energi'!$B$1:$AQ$1,0),FALSE)</f>
        <v>0</v>
      </c>
      <c r="H223" s="73">
        <f>VLOOKUP($B223,'Tillförd energi'!$B$2:$AS$506,MATCH(H$1,'Tillförd energi'!$B$1:$AQ$1,0),FALSE)</f>
        <v>0</v>
      </c>
      <c r="I223" s="73">
        <f>VLOOKUP($B223,'Tillförd energi'!$B$2:$AS$506,MATCH(I$1,'Tillförd energi'!$B$1:$AQ$1,0),FALSE)</f>
        <v>0</v>
      </c>
      <c r="J223" s="73">
        <f>VLOOKUP($B223,'Tillförd energi'!$B$2:$AS$506,MATCH(J$1,'Tillförd energi'!$B$1:$AQ$1,0),FALSE)</f>
        <v>0</v>
      </c>
      <c r="K223" s="73">
        <f>VLOOKUP($B223,'Tillförd energi'!$B$2:$AS$506,MATCH(K$1,'Tillförd energi'!$B$1:$AQ$1,0),FALSE)</f>
        <v>0</v>
      </c>
      <c r="L223" s="73">
        <f>VLOOKUP($B223,'Tillförd energi'!$B$2:$AS$506,MATCH(L$1,'Tillförd energi'!$B$1:$AQ$1,0),FALSE)</f>
        <v>0</v>
      </c>
      <c r="M223" s="73">
        <f>VLOOKUP($B223,'Tillförd energi'!$B$2:$AS$506,MATCH(M$1,'Tillförd energi'!$B$1:$AQ$1,0),FALSE)</f>
        <v>0</v>
      </c>
      <c r="N223" s="73">
        <f>VLOOKUP($B223,'Tillförd energi'!$B$2:$AS$506,MATCH(N$1,'Tillförd energi'!$B$1:$AQ$1,0),FALSE)</f>
        <v>0</v>
      </c>
      <c r="O223" s="73">
        <f>VLOOKUP($B223,'Tillförd energi'!$B$2:$AS$506,MATCH(O$1,'Tillförd energi'!$B$1:$AQ$1,0),FALSE)</f>
        <v>0</v>
      </c>
      <c r="P223" s="73">
        <f>VLOOKUP($B223,'Tillförd energi'!$B$2:$AS$506,MATCH(P$1,'Tillförd energi'!$B$1:$AQ$1,0),FALSE)</f>
        <v>0</v>
      </c>
      <c r="Q223" s="73">
        <f>VLOOKUP($B223,'Tillförd energi'!$B$2:$AS$506,MATCH(Q$1,'Tillförd energi'!$B$1:$AQ$1,0),FALSE)</f>
        <v>14.888999999999999</v>
      </c>
      <c r="R223" s="73">
        <f>VLOOKUP($B223,'Tillförd energi'!$B$2:$AS$506,MATCH(R$1,'Tillförd energi'!$B$1:$AQ$1,0),FALSE)</f>
        <v>0</v>
      </c>
      <c r="S223" s="73">
        <f>VLOOKUP($B223,'Tillförd energi'!$B$2:$AS$506,MATCH(S$1,'Tillförd energi'!$B$1:$AQ$1,0),FALSE)</f>
        <v>0</v>
      </c>
      <c r="T223" s="73">
        <f>VLOOKUP($B223,'Tillförd energi'!$B$2:$AS$506,MATCH(T$1,'Tillförd energi'!$B$1:$AQ$1,0),FALSE)</f>
        <v>0</v>
      </c>
      <c r="U223" s="73">
        <f>VLOOKUP($B223,'Tillförd energi'!$B$2:$AS$506,MATCH(U$1,'Tillförd energi'!$B$1:$AQ$1,0),FALSE)</f>
        <v>0</v>
      </c>
      <c r="V223" s="73">
        <f>VLOOKUP($B223,'Tillförd energi'!$B$2:$AS$506,MATCH(V$1,'Tillförd energi'!$B$1:$AQ$1,0),FALSE)</f>
        <v>0.35</v>
      </c>
      <c r="W223" s="73">
        <f>VLOOKUP($B223,'Tillförd energi'!$B$2:$AS$506,MATCH(W$1,'Tillförd energi'!$B$1:$AQ$1,0),FALSE)</f>
        <v>0</v>
      </c>
      <c r="X223" s="73">
        <f>VLOOKUP($B223,'Tillförd energi'!$B$2:$AS$506,MATCH(X$1,'Tillförd energi'!$B$1:$AQ$1,0),FALSE)</f>
        <v>0</v>
      </c>
      <c r="Y223" s="73">
        <f>VLOOKUP($B223,'Tillförd energi'!$B$2:$AS$506,MATCH(Y$1,'Tillförd energi'!$B$1:$AQ$1,0),FALSE)</f>
        <v>0</v>
      </c>
      <c r="Z223" s="73">
        <f>VLOOKUP($B223,'Tillförd energi'!$B$2:$AS$506,MATCH(Z$1,'Tillförd energi'!$B$1:$AQ$1,0),FALSE)</f>
        <v>0</v>
      </c>
      <c r="AA223" s="73">
        <f>VLOOKUP($B223,'Tillförd energi'!$B$2:$AS$506,MATCH(AA$1,'Tillförd energi'!$B$1:$AQ$1,0),FALSE)</f>
        <v>0</v>
      </c>
      <c r="AB223" s="73">
        <f>VLOOKUP($B223,'Tillförd energi'!$B$2:$AS$506,MATCH(AB$1,'Tillförd energi'!$B$1:$AQ$1,0),FALSE)</f>
        <v>0</v>
      </c>
      <c r="AC223" s="73">
        <f>VLOOKUP($B223,'Tillförd energi'!$B$2:$AS$506,MATCH(AC$1,'Tillförd energi'!$B$1:$AQ$1,0),FALSE)</f>
        <v>0</v>
      </c>
      <c r="AD223" s="73">
        <f>VLOOKUP($B223,'Tillförd energi'!$B$2:$AS$506,MATCH(AD$1,'Tillförd energi'!$B$1:$AQ$1,0),FALSE)</f>
        <v>0</v>
      </c>
      <c r="AF223" s="73">
        <f>VLOOKUP($B223,'Tillförd energi'!$B$2:$AS$506,MATCH(AF$1,'Tillförd energi'!$B$1:$AQ$1,0),FALSE)</f>
        <v>0.44202000000000002</v>
      </c>
      <c r="AH223" s="73">
        <f>IFERROR(VLOOKUP(B223,Miljö!$B$1:$S$476,9,FALSE)/1,0)</f>
        <v>0</v>
      </c>
      <c r="AJ223" s="81" t="str">
        <f>IFERROR(VLOOKUP($B223,Miljö!$B$1:$S$500,MATCH("hjälpel exklusive kraftvärme (GWh)",Miljö!$B$1:$V$1,0),FALSE)/1,"")</f>
        <v/>
      </c>
      <c r="AK223" s="81">
        <f t="shared" si="33"/>
        <v>0.44201999999999997</v>
      </c>
      <c r="AL223" s="81">
        <f>VLOOKUP($B223,'Slutlig allokering'!$B$2:$AL$462,MATCH("Hjälpel kraftvärme",'Slutlig allokering'!$B$2:$AL$2,0),FALSE)</f>
        <v>0</v>
      </c>
      <c r="AN223" s="73">
        <f t="shared" si="34"/>
        <v>15.681019999999998</v>
      </c>
      <c r="AO223" s="73">
        <f t="shared" si="35"/>
        <v>15.681019999999998</v>
      </c>
      <c r="AP223" s="73">
        <f>IF(ISERROR(1/VLOOKUP($B223,Leveranser!$B$1:$S$500,MATCH("såld värme (gwh)",Leveranser!$B$1:$S$1,0),FALSE)),"",VLOOKUP($B223,Leveranser!$B$1:$S$500,MATCH("såld värme (gwh)",Leveranser!$B$1:$S$1,0),FALSE))</f>
        <v>14.734</v>
      </c>
      <c r="AQ223" s="73">
        <f>VLOOKUP($B223,Leveranser!$B$1:$Y$500,MATCH("Totalt såld fjärrvärme till andra fjärrvärmeföretag",Leveranser!$B$1:$AA$1,0),FALSE)</f>
        <v>0</v>
      </c>
      <c r="AR223" s="73">
        <f>IF(ISERROR(1/VLOOKUP($B223,Miljö!$B$1:$S$500,MATCH("Såld mängd produktionsspecifik fjärrvärme (GWh)",Miljö!$B$1:$R$1,0),FALSE)),0,VLOOKUP($B223,Miljö!$B$1:$S$500,MATCH("Såld mängd produktionsspecifik fjärrvärme (GWh)",Miljö!$B$1:$R$1,0),FALSE))</f>
        <v>0</v>
      </c>
      <c r="AS223" s="82">
        <f t="shared" si="40"/>
        <v>0.93960724493687287</v>
      </c>
      <c r="AU223" s="73" t="str">
        <f>VLOOKUP($B223,'Miljövärden urval för publ'!$B$2:$I$486,7,FALSE)</f>
        <v>Ja</v>
      </c>
      <c r="AV223" s="73" t="str">
        <f>VLOOKUP($B223,'Miljövärden urval för publ'!$B$2:$I$486,6,FALSE)</f>
        <v>Nej</v>
      </c>
      <c r="AZ223" s="73">
        <f t="shared" si="36"/>
        <v>0.44202000000000002</v>
      </c>
      <c r="BA223" s="73">
        <f t="shared" si="41"/>
        <v>0</v>
      </c>
      <c r="BB223" s="73">
        <f t="shared" si="37"/>
        <v>0</v>
      </c>
      <c r="BC223" s="73">
        <f t="shared" si="38"/>
        <v>14.888999999999999</v>
      </c>
      <c r="BE223" s="73">
        <f t="shared" si="42"/>
        <v>0</v>
      </c>
      <c r="BF223" s="73">
        <f t="shared" si="43"/>
        <v>0</v>
      </c>
      <c r="BH223" s="73">
        <f t="shared" si="39"/>
        <v>15.238999999999999</v>
      </c>
    </row>
    <row r="224" spans="1:60" ht="14.5" x14ac:dyDescent="0.35">
      <c r="A224" t="s">
        <v>277</v>
      </c>
      <c r="B224" t="s">
        <v>279</v>
      </c>
      <c r="C224" s="73">
        <f>VLOOKUP($B224,'Tillförd energi'!$B$2:$AS$506,MATCH(C$1,'Tillförd energi'!$B$1:$AQ$1,0),FALSE)</f>
        <v>0</v>
      </c>
      <c r="D224" s="73">
        <f>VLOOKUP($B224,'Tillförd energi'!$B$2:$AS$506,MATCH(D$1,'Tillförd energi'!$B$1:$AQ$1,0),FALSE)</f>
        <v>0.52400000000000002</v>
      </c>
      <c r="E224" s="73">
        <f>VLOOKUP($B224,'Tillförd energi'!$B$2:$AS$506,MATCH(E$1,'Tillförd energi'!$B$1:$AQ$1,0),FALSE)</f>
        <v>0</v>
      </c>
      <c r="F224" s="73">
        <f>VLOOKUP($B224,'Tillförd energi'!$B$2:$AS$506,MATCH(F$1,'Tillförd energi'!$B$1:$AQ$1,0),FALSE)</f>
        <v>0</v>
      </c>
      <c r="G224" s="73">
        <f>VLOOKUP($B224,'Tillförd energi'!$B$2:$AS$506,MATCH(G$1,'Tillförd energi'!$B$1:$AQ$1,0),FALSE)</f>
        <v>0</v>
      </c>
      <c r="H224" s="73">
        <f>VLOOKUP($B224,'Tillförd energi'!$B$2:$AS$506,MATCH(H$1,'Tillförd energi'!$B$1:$AQ$1,0),FALSE)</f>
        <v>0</v>
      </c>
      <c r="I224" s="73">
        <f>VLOOKUP($B224,'Tillförd energi'!$B$2:$AS$506,MATCH(I$1,'Tillförd energi'!$B$1:$AQ$1,0),FALSE)</f>
        <v>78.352900000000005</v>
      </c>
      <c r="J224" s="73">
        <f>VLOOKUP($B224,'Tillförd energi'!$B$2:$AS$506,MATCH(J$1,'Tillförd energi'!$B$1:$AQ$1,0),FALSE)</f>
        <v>0</v>
      </c>
      <c r="K224" s="73">
        <f>VLOOKUP($B224,'Tillförd energi'!$B$2:$AS$506,MATCH(K$1,'Tillförd energi'!$B$1:$AQ$1,0),FALSE)</f>
        <v>0</v>
      </c>
      <c r="L224" s="73">
        <f>VLOOKUP($B224,'Tillförd energi'!$B$2:$AS$506,MATCH(L$1,'Tillförd energi'!$B$1:$AQ$1,0),FALSE)</f>
        <v>0</v>
      </c>
      <c r="M224" s="73">
        <f>VLOOKUP($B224,'Tillförd energi'!$B$2:$AS$506,MATCH(M$1,'Tillförd energi'!$B$1:$AQ$1,0),FALSE)</f>
        <v>0</v>
      </c>
      <c r="N224" s="73">
        <f>VLOOKUP($B224,'Tillförd energi'!$B$2:$AS$506,MATCH(N$1,'Tillförd energi'!$B$1:$AQ$1,0),FALSE)</f>
        <v>0</v>
      </c>
      <c r="O224" s="73">
        <f>VLOOKUP($B224,'Tillförd energi'!$B$2:$AS$506,MATCH(O$1,'Tillförd energi'!$B$1:$AQ$1,0),FALSE)</f>
        <v>0</v>
      </c>
      <c r="P224" s="73">
        <f>VLOOKUP($B224,'Tillförd energi'!$B$2:$AS$506,MATCH(P$1,'Tillförd energi'!$B$1:$AQ$1,0),FALSE)</f>
        <v>0</v>
      </c>
      <c r="Q224" s="73">
        <f>VLOOKUP($B224,'Tillförd energi'!$B$2:$AS$506,MATCH(Q$1,'Tillförd energi'!$B$1:$AQ$1,0),FALSE)</f>
        <v>24.35</v>
      </c>
      <c r="R224" s="73">
        <f>VLOOKUP($B224,'Tillförd energi'!$B$2:$AS$506,MATCH(R$1,'Tillförd energi'!$B$1:$AQ$1,0),FALSE)</f>
        <v>0</v>
      </c>
      <c r="S224" s="73">
        <f>VLOOKUP($B224,'Tillförd energi'!$B$2:$AS$506,MATCH(S$1,'Tillförd energi'!$B$1:$AQ$1,0),FALSE)</f>
        <v>0</v>
      </c>
      <c r="T224" s="73">
        <f>VLOOKUP($B224,'Tillförd energi'!$B$2:$AS$506,MATCH(T$1,'Tillförd energi'!$B$1:$AQ$1,0),FALSE)</f>
        <v>0</v>
      </c>
      <c r="U224" s="73">
        <f>VLOOKUP($B224,'Tillförd energi'!$B$2:$AS$506,MATCH(U$1,'Tillförd energi'!$B$1:$AQ$1,0),FALSE)</f>
        <v>0</v>
      </c>
      <c r="V224" s="73">
        <f>VLOOKUP($B224,'Tillförd energi'!$B$2:$AS$506,MATCH(V$1,'Tillförd energi'!$B$1:$AQ$1,0),FALSE)</f>
        <v>10.272</v>
      </c>
      <c r="W224" s="73">
        <f>VLOOKUP($B224,'Tillförd energi'!$B$2:$AS$506,MATCH(W$1,'Tillförd energi'!$B$1:$AQ$1,0),FALSE)</f>
        <v>0</v>
      </c>
      <c r="X224" s="73">
        <f>VLOOKUP($B224,'Tillförd energi'!$B$2:$AS$506,MATCH(X$1,'Tillförd energi'!$B$1:$AQ$1,0),FALSE)</f>
        <v>0</v>
      </c>
      <c r="Y224" s="73">
        <f>VLOOKUP($B224,'Tillförd energi'!$B$2:$AS$506,MATCH(Y$1,'Tillförd energi'!$B$1:$AQ$1,0),FALSE)</f>
        <v>0</v>
      </c>
      <c r="Z224" s="73">
        <f>VLOOKUP($B224,'Tillförd energi'!$B$2:$AS$506,MATCH(Z$1,'Tillförd energi'!$B$1:$AQ$1,0),FALSE)</f>
        <v>0</v>
      </c>
      <c r="AA224" s="73">
        <f>VLOOKUP($B224,'Tillförd energi'!$B$2:$AS$506,MATCH(AA$1,'Tillförd energi'!$B$1:$AQ$1,0),FALSE)</f>
        <v>0</v>
      </c>
      <c r="AB224" s="73">
        <f>VLOOKUP($B224,'Tillförd energi'!$B$2:$AS$506,MATCH(AB$1,'Tillförd energi'!$B$1:$AQ$1,0),FALSE)</f>
        <v>0</v>
      </c>
      <c r="AC224" s="73">
        <f>VLOOKUP($B224,'Tillförd energi'!$B$2:$AS$506,MATCH(AC$1,'Tillförd energi'!$B$1:$AQ$1,0),FALSE)</f>
        <v>126.779</v>
      </c>
      <c r="AD224" s="73">
        <f>VLOOKUP($B224,'Tillförd energi'!$B$2:$AS$506,MATCH(AD$1,'Tillförd energi'!$B$1:$AQ$1,0),FALSE)</f>
        <v>0</v>
      </c>
      <c r="AF224" s="73">
        <f>VLOOKUP($B224,'Tillförd energi'!$B$2:$AS$506,MATCH(AF$1,'Tillförd energi'!$B$1:$AQ$1,0),FALSE)</f>
        <v>5.9595000000000002</v>
      </c>
      <c r="AH224" s="73">
        <f>IFERROR(VLOOKUP(B224,Miljö!$B$1:$S$476,9,FALSE)/1,0)</f>
        <v>0</v>
      </c>
      <c r="AJ224" s="81" t="str">
        <f>IFERROR(VLOOKUP($B224,Miljö!$B$1:$S$500,MATCH("hjälpel exklusive kraftvärme (GWh)",Miljö!$B$1:$V$1,0),FALSE)/1,"")</f>
        <v/>
      </c>
      <c r="AK224" s="81">
        <f t="shared" si="33"/>
        <v>5.9595000000000002</v>
      </c>
      <c r="AL224" s="81">
        <f>VLOOKUP($B224,'Slutlig allokering'!$B$2:$AL$462,MATCH("Hjälpel kraftvärme",'Slutlig allokering'!$B$2:$AL$2,0),FALSE)</f>
        <v>0</v>
      </c>
      <c r="AN224" s="73">
        <f t="shared" si="34"/>
        <v>246.23739999999998</v>
      </c>
      <c r="AO224" s="73">
        <f t="shared" si="35"/>
        <v>246.23739999999998</v>
      </c>
      <c r="AP224" s="73">
        <f>IF(ISERROR(1/VLOOKUP($B224,Leveranser!$B$1:$S$500,MATCH("såld värme (gwh)",Leveranser!$B$1:$S$1,0),FALSE)),"",VLOOKUP($B224,Leveranser!$B$1:$S$500,MATCH("såld värme (gwh)",Leveranser!$B$1:$S$1,0),FALSE))</f>
        <v>198.65</v>
      </c>
      <c r="AQ224" s="73">
        <f>VLOOKUP($B224,Leveranser!$B$1:$Y$500,MATCH("Totalt såld fjärrvärme till andra fjärrvärmeföretag",Leveranser!$B$1:$AA$1,0),FALSE)</f>
        <v>0</v>
      </c>
      <c r="AR224" s="73">
        <f>IF(ISERROR(1/VLOOKUP($B224,Miljö!$B$1:$S$500,MATCH("Såld mängd produktionsspecifik fjärrvärme (GWh)",Miljö!$B$1:$R$1,0),FALSE)),0,VLOOKUP($B224,Miljö!$B$1:$S$500,MATCH("Såld mängd produktionsspecifik fjärrvärme (GWh)",Miljö!$B$1:$R$1,0),FALSE))</f>
        <v>0</v>
      </c>
      <c r="AS224" s="82">
        <f t="shared" si="40"/>
        <v>0.80674178658481621</v>
      </c>
      <c r="AU224" s="73" t="str">
        <f>VLOOKUP($B224,'Miljövärden urval för publ'!$B$2:$I$486,7,FALSE)</f>
        <v>Ja</v>
      </c>
      <c r="AV224" s="73" t="str">
        <f>VLOOKUP($B224,'Miljövärden urval för publ'!$B$2:$I$486,6,FALSE)</f>
        <v>Ja</v>
      </c>
      <c r="AZ224" s="73">
        <f t="shared" si="36"/>
        <v>5.9595000000000002</v>
      </c>
      <c r="BA224" s="73">
        <f t="shared" si="41"/>
        <v>0</v>
      </c>
      <c r="BB224" s="73">
        <f t="shared" si="37"/>
        <v>0</v>
      </c>
      <c r="BC224" s="73">
        <f t="shared" si="38"/>
        <v>24.35</v>
      </c>
      <c r="BE224" s="73">
        <f t="shared" si="42"/>
        <v>0</v>
      </c>
      <c r="BF224" s="73">
        <f t="shared" si="43"/>
        <v>0</v>
      </c>
      <c r="BH224" s="73">
        <f t="shared" si="39"/>
        <v>34.622</v>
      </c>
    </row>
    <row r="225" spans="1:60" ht="14.5" x14ac:dyDescent="0.35">
      <c r="A225" t="s">
        <v>280</v>
      </c>
      <c r="B225" t="s">
        <v>281</v>
      </c>
      <c r="C225" s="73">
        <f>VLOOKUP($B225,'Tillförd energi'!$B$2:$AS$506,MATCH(C$1,'Tillförd energi'!$B$1:$AQ$1,0),FALSE)</f>
        <v>0</v>
      </c>
      <c r="D225" s="73">
        <f>VLOOKUP($B225,'Tillförd energi'!$B$2:$AS$506,MATCH(D$1,'Tillförd energi'!$B$1:$AQ$1,0),FALSE)</f>
        <v>1.7485599999999999</v>
      </c>
      <c r="E225" s="73">
        <f>VLOOKUP($B225,'Tillförd energi'!$B$2:$AS$506,MATCH(E$1,'Tillförd energi'!$B$1:$AQ$1,0),FALSE)</f>
        <v>0</v>
      </c>
      <c r="F225" s="73">
        <f>VLOOKUP($B225,'Tillförd energi'!$B$2:$AS$506,MATCH(F$1,'Tillförd energi'!$B$1:$AQ$1,0),FALSE)</f>
        <v>0</v>
      </c>
      <c r="G225" s="73">
        <f>VLOOKUP($B225,'Tillförd energi'!$B$2:$AS$506,MATCH(G$1,'Tillförd energi'!$B$1:$AQ$1,0),FALSE)</f>
        <v>3.95</v>
      </c>
      <c r="H225" s="73">
        <f>VLOOKUP($B225,'Tillförd energi'!$B$2:$AS$506,MATCH(H$1,'Tillförd energi'!$B$1:$AQ$1,0),FALSE)</f>
        <v>0</v>
      </c>
      <c r="I225" s="73">
        <f>VLOOKUP($B225,'Tillförd energi'!$B$2:$AS$506,MATCH(I$1,'Tillförd energi'!$B$1:$AQ$1,0),FALSE)</f>
        <v>55.754800000000003</v>
      </c>
      <c r="J225" s="73">
        <f>VLOOKUP($B225,'Tillförd energi'!$B$2:$AS$506,MATCH(J$1,'Tillförd energi'!$B$1:$AQ$1,0),FALSE)</f>
        <v>10.15</v>
      </c>
      <c r="K225" s="73">
        <f>VLOOKUP($B225,'Tillförd energi'!$B$2:$AS$506,MATCH(K$1,'Tillförd energi'!$B$1:$AQ$1,0),FALSE)</f>
        <v>36.111499999999999</v>
      </c>
      <c r="L225" s="73">
        <f>VLOOKUP($B225,'Tillförd energi'!$B$2:$AS$506,MATCH(L$1,'Tillförd energi'!$B$1:$AQ$1,0),FALSE)</f>
        <v>0</v>
      </c>
      <c r="M225" s="73">
        <f>VLOOKUP($B225,'Tillförd energi'!$B$2:$AS$506,MATCH(M$1,'Tillförd energi'!$B$1:$AQ$1,0),FALSE)</f>
        <v>0</v>
      </c>
      <c r="N225" s="73">
        <f>VLOOKUP($B225,'Tillförd energi'!$B$2:$AS$506,MATCH(N$1,'Tillförd energi'!$B$1:$AQ$1,0),FALSE)</f>
        <v>0</v>
      </c>
      <c r="O225" s="73">
        <f>VLOOKUP($B225,'Tillförd energi'!$B$2:$AS$506,MATCH(O$1,'Tillförd energi'!$B$1:$AQ$1,0),FALSE)</f>
        <v>63.691400000000002</v>
      </c>
      <c r="P225" s="73">
        <f>VLOOKUP($B225,'Tillförd energi'!$B$2:$AS$506,MATCH(P$1,'Tillförd energi'!$B$1:$AQ$1,0),FALSE)</f>
        <v>0</v>
      </c>
      <c r="Q225" s="73">
        <f>VLOOKUP($B225,'Tillförd energi'!$B$2:$AS$506,MATCH(Q$1,'Tillförd energi'!$B$1:$AQ$1,0),FALSE)</f>
        <v>0</v>
      </c>
      <c r="R225" s="73">
        <f>VLOOKUP($B225,'Tillförd energi'!$B$2:$AS$506,MATCH(R$1,'Tillförd energi'!$B$1:$AQ$1,0),FALSE)</f>
        <v>0</v>
      </c>
      <c r="S225" s="73">
        <f>VLOOKUP($B225,'Tillförd energi'!$B$2:$AS$506,MATCH(S$1,'Tillförd energi'!$B$1:$AQ$1,0),FALSE)</f>
        <v>0</v>
      </c>
      <c r="T225" s="73">
        <f>VLOOKUP($B225,'Tillförd energi'!$B$2:$AS$506,MATCH(T$1,'Tillförd energi'!$B$1:$AQ$1,0),FALSE)</f>
        <v>0</v>
      </c>
      <c r="U225" s="73">
        <f>VLOOKUP($B225,'Tillförd energi'!$B$2:$AS$506,MATCH(U$1,'Tillförd energi'!$B$1:$AQ$1,0),FALSE)</f>
        <v>0</v>
      </c>
      <c r="V225" s="73">
        <f>VLOOKUP($B225,'Tillförd energi'!$B$2:$AS$506,MATCH(V$1,'Tillförd energi'!$B$1:$AQ$1,0),FALSE)</f>
        <v>0</v>
      </c>
      <c r="W225" s="73">
        <f>VLOOKUP($B225,'Tillförd energi'!$B$2:$AS$506,MATCH(W$1,'Tillförd energi'!$B$1:$AQ$1,0),FALSE)</f>
        <v>0</v>
      </c>
      <c r="X225" s="73">
        <f>VLOOKUP($B225,'Tillförd energi'!$B$2:$AS$506,MATCH(X$1,'Tillförd energi'!$B$1:$AQ$1,0),FALSE)</f>
        <v>0</v>
      </c>
      <c r="Y225" s="73">
        <f>VLOOKUP($B225,'Tillförd energi'!$B$2:$AS$506,MATCH(Y$1,'Tillförd energi'!$B$1:$AQ$1,0),FALSE)</f>
        <v>0</v>
      </c>
      <c r="Z225" s="73">
        <f>VLOOKUP($B225,'Tillförd energi'!$B$2:$AS$506,MATCH(Z$1,'Tillförd energi'!$B$1:$AQ$1,0),FALSE)</f>
        <v>0</v>
      </c>
      <c r="AA225" s="73">
        <f>VLOOKUP($B225,'Tillförd energi'!$B$2:$AS$506,MATCH(AA$1,'Tillförd energi'!$B$1:$AQ$1,0),FALSE)</f>
        <v>0</v>
      </c>
      <c r="AB225" s="73">
        <f>VLOOKUP($B225,'Tillförd energi'!$B$2:$AS$506,MATCH(AB$1,'Tillförd energi'!$B$1:$AQ$1,0),FALSE)</f>
        <v>13.9</v>
      </c>
      <c r="AC225" s="73">
        <f>VLOOKUP($B225,'Tillförd energi'!$B$2:$AS$506,MATCH(AC$1,'Tillförd energi'!$B$1:$AQ$1,0),FALSE)</f>
        <v>59.7</v>
      </c>
      <c r="AD225" s="73">
        <f>VLOOKUP($B225,'Tillförd energi'!$B$2:$AS$506,MATCH(AD$1,'Tillförd energi'!$B$1:$AQ$1,0),FALSE)</f>
        <v>0</v>
      </c>
      <c r="AF225" s="73">
        <f>VLOOKUP($B225,'Tillförd energi'!$B$2:$AS$506,MATCH(AF$1,'Tillförd energi'!$B$1:$AQ$1,0),FALSE)</f>
        <v>7.4811399999999999</v>
      </c>
      <c r="AH225" s="73">
        <f>IFERROR(VLOOKUP(B225,Miljö!$B$1:$S$476,9,FALSE)/1,0)</f>
        <v>77.36</v>
      </c>
      <c r="AJ225" s="81">
        <f>IFERROR(VLOOKUP($B225,Miljö!$B$1:$S$500,MATCH("hjälpel exklusive kraftvärme (GWh)",Miljö!$B$1:$V$1,0),FALSE)/1,"")</f>
        <v>2.41</v>
      </c>
      <c r="AK225" s="81">
        <f t="shared" si="33"/>
        <v>2.41</v>
      </c>
      <c r="AL225" s="81">
        <f>VLOOKUP($B225,'Slutlig allokering'!$B$2:$AL$462,MATCH("Hjälpel kraftvärme",'Slutlig allokering'!$B$2:$AL$2,0),FALSE)</f>
        <v>5.0711399999999998</v>
      </c>
      <c r="AN225" s="73">
        <f t="shared" si="34"/>
        <v>252.48740000000006</v>
      </c>
      <c r="AO225" s="73">
        <f t="shared" si="35"/>
        <v>329.84740000000005</v>
      </c>
      <c r="AP225" s="73">
        <f>IF(ISERROR(1/VLOOKUP($B225,Leveranser!$B$1:$S$500,MATCH("såld värme (gwh)",Leveranser!$B$1:$S$1,0),FALSE)),"",VLOOKUP($B225,Leveranser!$B$1:$S$500,MATCH("såld värme (gwh)",Leveranser!$B$1:$S$1,0),FALSE))</f>
        <v>282</v>
      </c>
      <c r="AQ225" s="73">
        <f>VLOOKUP($B225,Leveranser!$B$1:$Y$500,MATCH("Totalt såld fjärrvärme till andra fjärrvärmeföretag",Leveranser!$B$1:$AA$1,0),FALSE)</f>
        <v>11.324</v>
      </c>
      <c r="AR225" s="73">
        <f>IF(ISERROR(1/VLOOKUP($B225,Miljö!$B$1:$S$500,MATCH("Såld mängd produktionsspecifik fjärrvärme (GWh)",Miljö!$B$1:$R$1,0),FALSE)),0,VLOOKUP($B225,Miljö!$B$1:$S$500,MATCH("Såld mängd produktionsspecifik fjärrvärme (GWh)",Miljö!$B$1:$R$1,0),FALSE))</f>
        <v>0</v>
      </c>
      <c r="AS225" s="82">
        <f t="shared" si="40"/>
        <v>0.85494079989716443</v>
      </c>
      <c r="AU225" s="73" t="str">
        <f>VLOOKUP($B225,'Miljövärden urval för publ'!$B$2:$I$486,7,FALSE)</f>
        <v>Ja</v>
      </c>
      <c r="AV225" s="73" t="str">
        <f>VLOOKUP($B225,'Miljövärden urval för publ'!$B$2:$I$486,6,FALSE)</f>
        <v>Ja</v>
      </c>
      <c r="AZ225" s="73">
        <f t="shared" si="36"/>
        <v>7.4811399999999999</v>
      </c>
      <c r="BA225" s="73">
        <f t="shared" si="41"/>
        <v>0</v>
      </c>
      <c r="BB225" s="73">
        <f t="shared" si="37"/>
        <v>63.691400000000002</v>
      </c>
      <c r="BC225" s="73">
        <f t="shared" si="38"/>
        <v>0</v>
      </c>
      <c r="BE225" s="73">
        <f t="shared" si="42"/>
        <v>0</v>
      </c>
      <c r="BF225" s="73">
        <f t="shared" si="43"/>
        <v>0</v>
      </c>
      <c r="BH225" s="73">
        <f t="shared" si="39"/>
        <v>99.802899999999994</v>
      </c>
    </row>
    <row r="226" spans="1:60" ht="14.5" x14ac:dyDescent="0.35">
      <c r="A226" t="s">
        <v>282</v>
      </c>
      <c r="B226" t="s">
        <v>283</v>
      </c>
      <c r="C226" s="73">
        <f>VLOOKUP($B226,'Tillförd energi'!$B$2:$AS$506,MATCH(C$1,'Tillförd energi'!$B$1:$AQ$1,0),FALSE)</f>
        <v>0</v>
      </c>
      <c r="D226" s="73">
        <f>VLOOKUP($B226,'Tillförd energi'!$B$2:$AS$506,MATCH(D$1,'Tillförd energi'!$B$1:$AQ$1,0),FALSE)</f>
        <v>1.57</v>
      </c>
      <c r="E226" s="73">
        <f>VLOOKUP($B226,'Tillförd energi'!$B$2:$AS$506,MATCH(E$1,'Tillförd energi'!$B$1:$AQ$1,0),FALSE)</f>
        <v>0</v>
      </c>
      <c r="F226" s="73">
        <f>VLOOKUP($B226,'Tillförd energi'!$B$2:$AS$506,MATCH(F$1,'Tillförd energi'!$B$1:$AQ$1,0),FALSE)</f>
        <v>0</v>
      </c>
      <c r="G226" s="73">
        <f>VLOOKUP($B226,'Tillförd energi'!$B$2:$AS$506,MATCH(G$1,'Tillförd energi'!$B$1:$AQ$1,0),FALSE)</f>
        <v>0</v>
      </c>
      <c r="H226" s="73">
        <f>VLOOKUP($B226,'Tillförd energi'!$B$2:$AS$506,MATCH(H$1,'Tillförd energi'!$B$1:$AQ$1,0),FALSE)</f>
        <v>0</v>
      </c>
      <c r="I226" s="73">
        <f>VLOOKUP($B226,'Tillförd energi'!$B$2:$AS$506,MATCH(I$1,'Tillförd energi'!$B$1:$AQ$1,0),FALSE)</f>
        <v>0</v>
      </c>
      <c r="J226" s="73">
        <f>VLOOKUP($B226,'Tillförd energi'!$B$2:$AS$506,MATCH(J$1,'Tillförd energi'!$B$1:$AQ$1,0),FALSE)</f>
        <v>0</v>
      </c>
      <c r="K226" s="73">
        <f>VLOOKUP($B226,'Tillförd energi'!$B$2:$AS$506,MATCH(K$1,'Tillförd energi'!$B$1:$AQ$1,0),FALSE)</f>
        <v>0</v>
      </c>
      <c r="L226" s="73">
        <f>VLOOKUP($B226,'Tillförd energi'!$B$2:$AS$506,MATCH(L$1,'Tillförd energi'!$B$1:$AQ$1,0),FALSE)</f>
        <v>0</v>
      </c>
      <c r="M226" s="73">
        <f>VLOOKUP($B226,'Tillförd energi'!$B$2:$AS$506,MATCH(M$1,'Tillförd energi'!$B$1:$AQ$1,0),FALSE)</f>
        <v>0</v>
      </c>
      <c r="N226" s="73">
        <f>VLOOKUP($B226,'Tillförd energi'!$B$2:$AS$506,MATCH(N$1,'Tillförd energi'!$B$1:$AQ$1,0),FALSE)</f>
        <v>0</v>
      </c>
      <c r="O226" s="73">
        <f>VLOOKUP($B226,'Tillförd energi'!$B$2:$AS$506,MATCH(O$1,'Tillförd energi'!$B$1:$AQ$1,0),FALSE)</f>
        <v>0</v>
      </c>
      <c r="P226" s="73">
        <f>VLOOKUP($B226,'Tillförd energi'!$B$2:$AS$506,MATCH(P$1,'Tillförd energi'!$B$1:$AQ$1,0),FALSE)</f>
        <v>0</v>
      </c>
      <c r="Q226" s="73">
        <f>VLOOKUP($B226,'Tillförd energi'!$B$2:$AS$506,MATCH(Q$1,'Tillförd energi'!$B$1:$AQ$1,0),FALSE)</f>
        <v>9.657</v>
      </c>
      <c r="R226" s="73">
        <f>VLOOKUP($B226,'Tillförd energi'!$B$2:$AS$506,MATCH(R$1,'Tillförd energi'!$B$1:$AQ$1,0),FALSE)</f>
        <v>0</v>
      </c>
      <c r="S226" s="73">
        <f>VLOOKUP($B226,'Tillförd energi'!$B$2:$AS$506,MATCH(S$1,'Tillförd energi'!$B$1:$AQ$1,0),FALSE)</f>
        <v>0</v>
      </c>
      <c r="T226" s="73">
        <f>VLOOKUP($B226,'Tillförd energi'!$B$2:$AS$506,MATCH(T$1,'Tillförd energi'!$B$1:$AQ$1,0),FALSE)</f>
        <v>0</v>
      </c>
      <c r="U226" s="73">
        <f>VLOOKUP($B226,'Tillförd energi'!$B$2:$AS$506,MATCH(U$1,'Tillförd energi'!$B$1:$AQ$1,0),FALSE)</f>
        <v>0</v>
      </c>
      <c r="V226" s="73">
        <f>VLOOKUP($B226,'Tillförd energi'!$B$2:$AS$506,MATCH(V$1,'Tillförd energi'!$B$1:$AQ$1,0),FALSE)</f>
        <v>0</v>
      </c>
      <c r="W226" s="73">
        <f>VLOOKUP($B226,'Tillförd energi'!$B$2:$AS$506,MATCH(W$1,'Tillförd energi'!$B$1:$AQ$1,0),FALSE)</f>
        <v>0</v>
      </c>
      <c r="X226" s="73">
        <f>VLOOKUP($B226,'Tillförd energi'!$B$2:$AS$506,MATCH(X$1,'Tillförd energi'!$B$1:$AQ$1,0),FALSE)</f>
        <v>0</v>
      </c>
      <c r="Y226" s="73">
        <f>VLOOKUP($B226,'Tillförd energi'!$B$2:$AS$506,MATCH(Y$1,'Tillförd energi'!$B$1:$AQ$1,0),FALSE)</f>
        <v>0</v>
      </c>
      <c r="Z226" s="73">
        <f>VLOOKUP($B226,'Tillförd energi'!$B$2:$AS$506,MATCH(Z$1,'Tillförd energi'!$B$1:$AQ$1,0),FALSE)</f>
        <v>0</v>
      </c>
      <c r="AA226" s="73">
        <f>VLOOKUP($B226,'Tillförd energi'!$B$2:$AS$506,MATCH(AA$1,'Tillförd energi'!$B$1:$AQ$1,0),FALSE)</f>
        <v>0</v>
      </c>
      <c r="AB226" s="73">
        <f>VLOOKUP($B226,'Tillförd energi'!$B$2:$AS$506,MATCH(AB$1,'Tillförd energi'!$B$1:$AQ$1,0),FALSE)</f>
        <v>0</v>
      </c>
      <c r="AC226" s="73">
        <f>VLOOKUP($B226,'Tillförd energi'!$B$2:$AS$506,MATCH(AC$1,'Tillförd energi'!$B$1:$AQ$1,0),FALSE)</f>
        <v>0</v>
      </c>
      <c r="AD226" s="73">
        <f>VLOOKUP($B226,'Tillförd energi'!$B$2:$AS$506,MATCH(AD$1,'Tillförd energi'!$B$1:$AQ$1,0),FALSE)</f>
        <v>0</v>
      </c>
      <c r="AF226" s="73">
        <f>VLOOKUP($B226,'Tillförd energi'!$B$2:$AS$506,MATCH(AF$1,'Tillförd energi'!$B$1:$AQ$1,0),FALSE)</f>
        <v>0.222</v>
      </c>
      <c r="AH226" s="73">
        <f>IFERROR(VLOOKUP(B226,Miljö!$B$1:$S$476,9,FALSE)/1,0)</f>
        <v>0</v>
      </c>
      <c r="AJ226" s="81">
        <f>IFERROR(VLOOKUP($B226,Miljö!$B$1:$S$500,MATCH("hjälpel exklusive kraftvärme (GWh)",Miljö!$B$1:$V$1,0),FALSE)/1,"")</f>
        <v>0.222</v>
      </c>
      <c r="AK226" s="81">
        <f t="shared" si="33"/>
        <v>0.222</v>
      </c>
      <c r="AL226" s="81">
        <f>VLOOKUP($B226,'Slutlig allokering'!$B$2:$AL$462,MATCH("Hjälpel kraftvärme",'Slutlig allokering'!$B$2:$AL$2,0),FALSE)</f>
        <v>0</v>
      </c>
      <c r="AN226" s="73">
        <f t="shared" si="34"/>
        <v>11.449</v>
      </c>
      <c r="AO226" s="73">
        <f t="shared" si="35"/>
        <v>11.449</v>
      </c>
      <c r="AP226" s="73">
        <f>IF(ISERROR(1/VLOOKUP($B226,Leveranser!$B$1:$S$500,MATCH("såld värme (gwh)",Leveranser!$B$1:$S$1,0),FALSE)),"",VLOOKUP($B226,Leveranser!$B$1:$S$500,MATCH("såld värme (gwh)",Leveranser!$B$1:$S$1,0),FALSE))</f>
        <v>9.2490000000000006</v>
      </c>
      <c r="AQ226" s="73">
        <f>VLOOKUP($B226,Leveranser!$B$1:$Y$500,MATCH("Totalt såld fjärrvärme till andra fjärrvärmeföretag",Leveranser!$B$1:$AA$1,0),FALSE)</f>
        <v>0</v>
      </c>
      <c r="AR226" s="73">
        <f>IF(ISERROR(1/VLOOKUP($B226,Miljö!$B$1:$S$500,MATCH("Såld mängd produktionsspecifik fjärrvärme (GWh)",Miljö!$B$1:$R$1,0),FALSE)),0,VLOOKUP($B226,Miljö!$B$1:$S$500,MATCH("Såld mängd produktionsspecifik fjärrvärme (GWh)",Miljö!$B$1:$R$1,0),FALSE))</f>
        <v>0</v>
      </c>
      <c r="AS226" s="82">
        <f t="shared" si="40"/>
        <v>0.80784347977989346</v>
      </c>
      <c r="AU226" s="73" t="str">
        <f>VLOOKUP($B226,'Miljövärden urval för publ'!$B$2:$I$486,7,FALSE)</f>
        <v>Ja</v>
      </c>
      <c r="AV226" s="73" t="str">
        <f>VLOOKUP($B226,'Miljövärden urval för publ'!$B$2:$I$486,6,FALSE)</f>
        <v>Nej</v>
      </c>
      <c r="AZ226" s="73">
        <f t="shared" si="36"/>
        <v>0.222</v>
      </c>
      <c r="BA226" s="73">
        <f t="shared" si="41"/>
        <v>0</v>
      </c>
      <c r="BB226" s="73">
        <f t="shared" si="37"/>
        <v>0</v>
      </c>
      <c r="BC226" s="73">
        <f t="shared" si="38"/>
        <v>9.657</v>
      </c>
      <c r="BE226" s="73">
        <f t="shared" si="42"/>
        <v>0</v>
      </c>
      <c r="BF226" s="73">
        <f t="shared" si="43"/>
        <v>0</v>
      </c>
      <c r="BH226" s="73">
        <f t="shared" si="39"/>
        <v>9.657</v>
      </c>
    </row>
    <row r="227" spans="1:60" ht="14.5" x14ac:dyDescent="0.35">
      <c r="A227" t="s">
        <v>282</v>
      </c>
      <c r="B227" t="s">
        <v>284</v>
      </c>
      <c r="C227" s="73">
        <f>VLOOKUP($B227,'Tillförd energi'!$B$2:$AS$506,MATCH(C$1,'Tillförd energi'!$B$1:$AQ$1,0),FALSE)</f>
        <v>0</v>
      </c>
      <c r="D227" s="73">
        <f>VLOOKUP($B227,'Tillförd energi'!$B$2:$AS$506,MATCH(D$1,'Tillförd energi'!$B$1:$AQ$1,0),FALSE)</f>
        <v>0.40200000000000002</v>
      </c>
      <c r="E227" s="73">
        <f>VLOOKUP($B227,'Tillförd energi'!$B$2:$AS$506,MATCH(E$1,'Tillförd energi'!$B$1:$AQ$1,0),FALSE)</f>
        <v>0</v>
      </c>
      <c r="F227" s="73">
        <f>VLOOKUP($B227,'Tillförd energi'!$B$2:$AS$506,MATCH(F$1,'Tillförd energi'!$B$1:$AQ$1,0),FALSE)</f>
        <v>0</v>
      </c>
      <c r="G227" s="73">
        <f>VLOOKUP($B227,'Tillförd energi'!$B$2:$AS$506,MATCH(G$1,'Tillförd energi'!$B$1:$AQ$1,0),FALSE)</f>
        <v>0</v>
      </c>
      <c r="H227" s="73">
        <f>VLOOKUP($B227,'Tillförd energi'!$B$2:$AS$506,MATCH(H$1,'Tillförd energi'!$B$1:$AQ$1,0),FALSE)</f>
        <v>0</v>
      </c>
      <c r="I227" s="73">
        <f>VLOOKUP($B227,'Tillförd energi'!$B$2:$AS$506,MATCH(I$1,'Tillförd energi'!$B$1:$AQ$1,0),FALSE)</f>
        <v>0</v>
      </c>
      <c r="J227" s="73">
        <f>VLOOKUP($B227,'Tillförd energi'!$B$2:$AS$506,MATCH(J$1,'Tillförd energi'!$B$1:$AQ$1,0),FALSE)</f>
        <v>0</v>
      </c>
      <c r="K227" s="73">
        <f>VLOOKUP($B227,'Tillförd energi'!$B$2:$AS$506,MATCH(K$1,'Tillförd energi'!$B$1:$AQ$1,0),FALSE)</f>
        <v>0</v>
      </c>
      <c r="L227" s="73">
        <f>VLOOKUP($B227,'Tillförd energi'!$B$2:$AS$506,MATCH(L$1,'Tillförd energi'!$B$1:$AQ$1,0),FALSE)</f>
        <v>0</v>
      </c>
      <c r="M227" s="73">
        <f>VLOOKUP($B227,'Tillförd energi'!$B$2:$AS$506,MATCH(M$1,'Tillförd energi'!$B$1:$AQ$1,0),FALSE)</f>
        <v>0</v>
      </c>
      <c r="N227" s="73">
        <f>VLOOKUP($B227,'Tillförd energi'!$B$2:$AS$506,MATCH(N$1,'Tillförd energi'!$B$1:$AQ$1,0),FALSE)</f>
        <v>0</v>
      </c>
      <c r="O227" s="73">
        <f>VLOOKUP($B227,'Tillförd energi'!$B$2:$AS$506,MATCH(O$1,'Tillförd energi'!$B$1:$AQ$1,0),FALSE)</f>
        <v>9.6460000000000008</v>
      </c>
      <c r="P227" s="73">
        <f>VLOOKUP($B227,'Tillförd energi'!$B$2:$AS$506,MATCH(P$1,'Tillförd energi'!$B$1:$AQ$1,0),FALSE)</f>
        <v>0</v>
      </c>
      <c r="Q227" s="73">
        <f>VLOOKUP($B227,'Tillförd energi'!$B$2:$AS$506,MATCH(Q$1,'Tillförd energi'!$B$1:$AQ$1,0),FALSE)</f>
        <v>0</v>
      </c>
      <c r="R227" s="73">
        <f>VLOOKUP($B227,'Tillförd energi'!$B$2:$AS$506,MATCH(R$1,'Tillförd energi'!$B$1:$AQ$1,0),FALSE)</f>
        <v>0</v>
      </c>
      <c r="S227" s="73">
        <f>VLOOKUP($B227,'Tillförd energi'!$B$2:$AS$506,MATCH(S$1,'Tillförd energi'!$B$1:$AQ$1,0),FALSE)</f>
        <v>0</v>
      </c>
      <c r="T227" s="73">
        <f>VLOOKUP($B227,'Tillförd energi'!$B$2:$AS$506,MATCH(T$1,'Tillförd energi'!$B$1:$AQ$1,0),FALSE)</f>
        <v>0</v>
      </c>
      <c r="U227" s="73">
        <f>VLOOKUP($B227,'Tillförd energi'!$B$2:$AS$506,MATCH(U$1,'Tillförd energi'!$B$1:$AQ$1,0),FALSE)</f>
        <v>0</v>
      </c>
      <c r="V227" s="73">
        <f>VLOOKUP($B227,'Tillförd energi'!$B$2:$AS$506,MATCH(V$1,'Tillförd energi'!$B$1:$AQ$1,0),FALSE)</f>
        <v>0</v>
      </c>
      <c r="W227" s="73">
        <f>VLOOKUP($B227,'Tillförd energi'!$B$2:$AS$506,MATCH(W$1,'Tillförd energi'!$B$1:$AQ$1,0),FALSE)</f>
        <v>0</v>
      </c>
      <c r="X227" s="73">
        <f>VLOOKUP($B227,'Tillförd energi'!$B$2:$AS$506,MATCH(X$1,'Tillförd energi'!$B$1:$AQ$1,0),FALSE)</f>
        <v>0</v>
      </c>
      <c r="Y227" s="73">
        <f>VLOOKUP($B227,'Tillförd energi'!$B$2:$AS$506,MATCH(Y$1,'Tillförd energi'!$B$1:$AQ$1,0),FALSE)</f>
        <v>0</v>
      </c>
      <c r="Z227" s="73">
        <f>VLOOKUP($B227,'Tillförd energi'!$B$2:$AS$506,MATCH(Z$1,'Tillförd energi'!$B$1:$AQ$1,0),FALSE)</f>
        <v>0</v>
      </c>
      <c r="AA227" s="73">
        <f>VLOOKUP($B227,'Tillförd energi'!$B$2:$AS$506,MATCH(AA$1,'Tillförd energi'!$B$1:$AQ$1,0),FALSE)</f>
        <v>0</v>
      </c>
      <c r="AB227" s="73">
        <f>VLOOKUP($B227,'Tillförd energi'!$B$2:$AS$506,MATCH(AB$1,'Tillförd energi'!$B$1:$AQ$1,0),FALSE)</f>
        <v>0</v>
      </c>
      <c r="AC227" s="73">
        <f>VLOOKUP($B227,'Tillförd energi'!$B$2:$AS$506,MATCH(AC$1,'Tillförd energi'!$B$1:$AQ$1,0),FALSE)</f>
        <v>0</v>
      </c>
      <c r="AD227" s="73">
        <f>VLOOKUP($B227,'Tillförd energi'!$B$2:$AS$506,MATCH(AD$1,'Tillförd energi'!$B$1:$AQ$1,0),FALSE)</f>
        <v>0</v>
      </c>
      <c r="AF227" s="73">
        <f>VLOOKUP($B227,'Tillförd energi'!$B$2:$AS$506,MATCH(AF$1,'Tillförd energi'!$B$1:$AQ$1,0),FALSE)</f>
        <v>0.14499999999999999</v>
      </c>
      <c r="AH227" s="73">
        <f>IFERROR(VLOOKUP(B227,Miljö!$B$1:$S$476,9,FALSE)/1,0)</f>
        <v>0</v>
      </c>
      <c r="AJ227" s="81">
        <f>IFERROR(VLOOKUP($B227,Miljö!$B$1:$S$500,MATCH("hjälpel exklusive kraftvärme (GWh)",Miljö!$B$1:$V$1,0),FALSE)/1,"")</f>
        <v>0.14499999999999999</v>
      </c>
      <c r="AK227" s="81">
        <f t="shared" si="33"/>
        <v>0.14499999999999999</v>
      </c>
      <c r="AL227" s="81">
        <f>VLOOKUP($B227,'Slutlig allokering'!$B$2:$AL$462,MATCH("Hjälpel kraftvärme",'Slutlig allokering'!$B$2:$AL$2,0),FALSE)</f>
        <v>0</v>
      </c>
      <c r="AN227" s="73">
        <f t="shared" si="34"/>
        <v>10.193</v>
      </c>
      <c r="AO227" s="73">
        <f t="shared" si="35"/>
        <v>10.193</v>
      </c>
      <c r="AP227" s="73">
        <f>IF(ISERROR(1/VLOOKUP($B227,Leveranser!$B$1:$S$500,MATCH("såld värme (gwh)",Leveranser!$B$1:$S$1,0),FALSE)),"",VLOOKUP($B227,Leveranser!$B$1:$S$500,MATCH("såld värme (gwh)",Leveranser!$B$1:$S$1,0),FALSE))</f>
        <v>7.5039999999999996</v>
      </c>
      <c r="AQ227" s="73">
        <f>VLOOKUP($B227,Leveranser!$B$1:$Y$500,MATCH("Totalt såld fjärrvärme till andra fjärrvärmeföretag",Leveranser!$B$1:$AA$1,0),FALSE)</f>
        <v>0</v>
      </c>
      <c r="AR227" s="73">
        <f>IF(ISERROR(1/VLOOKUP($B227,Miljö!$B$1:$S$500,MATCH("Såld mängd produktionsspecifik fjärrvärme (GWh)",Miljö!$B$1:$R$1,0),FALSE)),0,VLOOKUP($B227,Miljö!$B$1:$S$500,MATCH("Såld mängd produktionsspecifik fjärrvärme (GWh)",Miljö!$B$1:$R$1,0),FALSE))</f>
        <v>0</v>
      </c>
      <c r="AS227" s="82">
        <f t="shared" si="40"/>
        <v>0.73619150397331501</v>
      </c>
      <c r="AU227" s="73" t="str">
        <f>VLOOKUP($B227,'Miljövärden urval för publ'!$B$2:$I$486,7,FALSE)</f>
        <v>Ja</v>
      </c>
      <c r="AV227" s="73" t="str">
        <f>VLOOKUP($B227,'Miljövärden urval för publ'!$B$2:$I$486,6,FALSE)</f>
        <v>Nej</v>
      </c>
      <c r="AZ227" s="73">
        <f t="shared" si="36"/>
        <v>0.14499999999999999</v>
      </c>
      <c r="BA227" s="73">
        <f t="shared" si="41"/>
        <v>0</v>
      </c>
      <c r="BB227" s="73">
        <f t="shared" si="37"/>
        <v>9.6460000000000008</v>
      </c>
      <c r="BC227" s="73">
        <f t="shared" si="38"/>
        <v>0</v>
      </c>
      <c r="BE227" s="73">
        <f t="shared" si="42"/>
        <v>0</v>
      </c>
      <c r="BF227" s="73">
        <f t="shared" si="43"/>
        <v>0</v>
      </c>
      <c r="BH227" s="73">
        <f t="shared" si="39"/>
        <v>9.6460000000000008</v>
      </c>
    </row>
    <row r="228" spans="1:60" ht="14.5" x14ac:dyDescent="0.35">
      <c r="A228" t="s">
        <v>282</v>
      </c>
      <c r="B228" t="s">
        <v>285</v>
      </c>
      <c r="C228" s="73">
        <f>VLOOKUP($B228,'Tillförd energi'!$B$2:$AS$506,MATCH(C$1,'Tillförd energi'!$B$1:$AQ$1,0),FALSE)</f>
        <v>0</v>
      </c>
      <c r="D228" s="73">
        <f>VLOOKUP($B228,'Tillförd energi'!$B$2:$AS$506,MATCH(D$1,'Tillförd energi'!$B$1:$AQ$1,0),FALSE)</f>
        <v>0.33500000000000002</v>
      </c>
      <c r="E228" s="73">
        <f>VLOOKUP($B228,'Tillförd energi'!$B$2:$AS$506,MATCH(E$1,'Tillförd energi'!$B$1:$AQ$1,0),FALSE)</f>
        <v>0</v>
      </c>
      <c r="F228" s="73">
        <f>VLOOKUP($B228,'Tillförd energi'!$B$2:$AS$506,MATCH(F$1,'Tillförd energi'!$B$1:$AQ$1,0),FALSE)</f>
        <v>0</v>
      </c>
      <c r="G228" s="73">
        <f>VLOOKUP($B228,'Tillförd energi'!$B$2:$AS$506,MATCH(G$1,'Tillförd energi'!$B$1:$AQ$1,0),FALSE)</f>
        <v>0</v>
      </c>
      <c r="H228" s="73">
        <f>VLOOKUP($B228,'Tillförd energi'!$B$2:$AS$506,MATCH(H$1,'Tillförd energi'!$B$1:$AQ$1,0),FALSE)</f>
        <v>0</v>
      </c>
      <c r="I228" s="73">
        <f>VLOOKUP($B228,'Tillförd energi'!$B$2:$AS$506,MATCH(I$1,'Tillförd energi'!$B$1:$AQ$1,0),FALSE)</f>
        <v>0</v>
      </c>
      <c r="J228" s="73">
        <f>VLOOKUP($B228,'Tillförd energi'!$B$2:$AS$506,MATCH(J$1,'Tillförd energi'!$B$1:$AQ$1,0),FALSE)</f>
        <v>0</v>
      </c>
      <c r="K228" s="73">
        <f>VLOOKUP($B228,'Tillförd energi'!$B$2:$AS$506,MATCH(K$1,'Tillförd energi'!$B$1:$AQ$1,0),FALSE)</f>
        <v>0</v>
      </c>
      <c r="L228" s="73">
        <f>VLOOKUP($B228,'Tillförd energi'!$B$2:$AS$506,MATCH(L$1,'Tillförd energi'!$B$1:$AQ$1,0),FALSE)</f>
        <v>0</v>
      </c>
      <c r="M228" s="73">
        <f>VLOOKUP($B228,'Tillförd energi'!$B$2:$AS$506,MATCH(M$1,'Tillförd energi'!$B$1:$AQ$1,0),FALSE)</f>
        <v>0</v>
      </c>
      <c r="N228" s="73">
        <f>VLOOKUP($B228,'Tillförd energi'!$B$2:$AS$506,MATCH(N$1,'Tillförd energi'!$B$1:$AQ$1,0),FALSE)</f>
        <v>0.68799999999999994</v>
      </c>
      <c r="O228" s="73">
        <f>VLOOKUP($B228,'Tillförd energi'!$B$2:$AS$506,MATCH(O$1,'Tillförd energi'!$B$1:$AQ$1,0),FALSE)</f>
        <v>10.051</v>
      </c>
      <c r="P228" s="73">
        <f>VLOOKUP($B228,'Tillförd energi'!$B$2:$AS$506,MATCH(P$1,'Tillförd energi'!$B$1:$AQ$1,0),FALSE)</f>
        <v>0</v>
      </c>
      <c r="Q228" s="73">
        <f>VLOOKUP($B228,'Tillförd energi'!$B$2:$AS$506,MATCH(Q$1,'Tillförd energi'!$B$1:$AQ$1,0),FALSE)</f>
        <v>0</v>
      </c>
      <c r="R228" s="73">
        <f>VLOOKUP($B228,'Tillförd energi'!$B$2:$AS$506,MATCH(R$1,'Tillförd energi'!$B$1:$AQ$1,0),FALSE)</f>
        <v>0</v>
      </c>
      <c r="S228" s="73">
        <f>VLOOKUP($B228,'Tillförd energi'!$B$2:$AS$506,MATCH(S$1,'Tillförd energi'!$B$1:$AQ$1,0),FALSE)</f>
        <v>0</v>
      </c>
      <c r="T228" s="73">
        <f>VLOOKUP($B228,'Tillförd energi'!$B$2:$AS$506,MATCH(T$1,'Tillförd energi'!$B$1:$AQ$1,0),FALSE)</f>
        <v>0</v>
      </c>
      <c r="U228" s="73">
        <f>VLOOKUP($B228,'Tillförd energi'!$B$2:$AS$506,MATCH(U$1,'Tillförd energi'!$B$1:$AQ$1,0),FALSE)</f>
        <v>0</v>
      </c>
      <c r="V228" s="73">
        <f>VLOOKUP($B228,'Tillförd energi'!$B$2:$AS$506,MATCH(V$1,'Tillförd energi'!$B$1:$AQ$1,0),FALSE)</f>
        <v>0</v>
      </c>
      <c r="W228" s="73">
        <f>VLOOKUP($B228,'Tillförd energi'!$B$2:$AS$506,MATCH(W$1,'Tillförd energi'!$B$1:$AQ$1,0),FALSE)</f>
        <v>4.1909999999999998</v>
      </c>
      <c r="X228" s="73">
        <f>VLOOKUP($B228,'Tillförd energi'!$B$2:$AS$506,MATCH(X$1,'Tillförd energi'!$B$1:$AQ$1,0),FALSE)</f>
        <v>0</v>
      </c>
      <c r="Y228" s="73">
        <f>VLOOKUP($B228,'Tillförd energi'!$B$2:$AS$506,MATCH(Y$1,'Tillförd energi'!$B$1:$AQ$1,0),FALSE)</f>
        <v>0</v>
      </c>
      <c r="Z228" s="73">
        <f>VLOOKUP($B228,'Tillförd energi'!$B$2:$AS$506,MATCH(Z$1,'Tillförd energi'!$B$1:$AQ$1,0),FALSE)</f>
        <v>0</v>
      </c>
      <c r="AA228" s="73">
        <f>VLOOKUP($B228,'Tillförd energi'!$B$2:$AS$506,MATCH(AA$1,'Tillförd energi'!$B$1:$AQ$1,0),FALSE)</f>
        <v>0</v>
      </c>
      <c r="AB228" s="73">
        <f>VLOOKUP($B228,'Tillförd energi'!$B$2:$AS$506,MATCH(AB$1,'Tillförd energi'!$B$1:$AQ$1,0),FALSE)</f>
        <v>0</v>
      </c>
      <c r="AC228" s="73">
        <f>VLOOKUP($B228,'Tillförd energi'!$B$2:$AS$506,MATCH(AC$1,'Tillförd energi'!$B$1:$AQ$1,0),FALSE)</f>
        <v>0</v>
      </c>
      <c r="AD228" s="73">
        <f>VLOOKUP($B228,'Tillförd energi'!$B$2:$AS$506,MATCH(AD$1,'Tillförd energi'!$B$1:$AQ$1,0),FALSE)</f>
        <v>0</v>
      </c>
      <c r="AF228" s="73">
        <f>VLOOKUP($B228,'Tillförd energi'!$B$2:$AS$506,MATCH(AF$1,'Tillförd energi'!$B$1:$AQ$1,0),FALSE)</f>
        <v>0.22700000000000001</v>
      </c>
      <c r="AH228" s="73">
        <f>IFERROR(VLOOKUP(B228,Miljö!$B$1:$S$476,9,FALSE)/1,0)</f>
        <v>0</v>
      </c>
      <c r="AJ228" s="81">
        <f>IFERROR(VLOOKUP($B228,Miljö!$B$1:$S$500,MATCH("hjälpel exklusive kraftvärme (GWh)",Miljö!$B$1:$V$1,0),FALSE)/1,"")</f>
        <v>0.22700000000000001</v>
      </c>
      <c r="AK228" s="81">
        <f t="shared" si="33"/>
        <v>0.22700000000000001</v>
      </c>
      <c r="AL228" s="81">
        <f>VLOOKUP($B228,'Slutlig allokering'!$B$2:$AL$462,MATCH("Hjälpel kraftvärme",'Slutlig allokering'!$B$2:$AL$2,0),FALSE)</f>
        <v>0</v>
      </c>
      <c r="AN228" s="73">
        <f t="shared" si="34"/>
        <v>15.492000000000001</v>
      </c>
      <c r="AO228" s="73">
        <f t="shared" si="35"/>
        <v>15.492000000000001</v>
      </c>
      <c r="AP228" s="73">
        <f>IF(ISERROR(1/VLOOKUP($B228,Leveranser!$B$1:$S$500,MATCH("såld värme (gwh)",Leveranser!$B$1:$S$1,0),FALSE)),"",VLOOKUP($B228,Leveranser!$B$1:$S$500,MATCH("såld värme (gwh)",Leveranser!$B$1:$S$1,0),FALSE))</f>
        <v>11.754</v>
      </c>
      <c r="AQ228" s="73">
        <f>VLOOKUP($B228,Leveranser!$B$1:$Y$500,MATCH("Totalt såld fjärrvärme till andra fjärrvärmeföretag",Leveranser!$B$1:$AA$1,0),FALSE)</f>
        <v>0</v>
      </c>
      <c r="AR228" s="73">
        <f>IF(ISERROR(1/VLOOKUP($B228,Miljö!$B$1:$S$500,MATCH("Såld mängd produktionsspecifik fjärrvärme (GWh)",Miljö!$B$1:$R$1,0),FALSE)),0,VLOOKUP($B228,Miljö!$B$1:$S$500,MATCH("Såld mängd produktionsspecifik fjärrvärme (GWh)",Miljö!$B$1:$R$1,0),FALSE))</f>
        <v>0</v>
      </c>
      <c r="AS228" s="82">
        <f t="shared" si="40"/>
        <v>0.75871417505809446</v>
      </c>
      <c r="AU228" s="73" t="str">
        <f>VLOOKUP($B228,'Miljövärden urval för publ'!$B$2:$I$486,7,FALSE)</f>
        <v>Ja</v>
      </c>
      <c r="AV228" s="73" t="str">
        <f>VLOOKUP($B228,'Miljövärden urval för publ'!$B$2:$I$486,6,FALSE)</f>
        <v>Nej</v>
      </c>
      <c r="AZ228" s="73">
        <f t="shared" si="36"/>
        <v>0.22700000000000001</v>
      </c>
      <c r="BA228" s="73">
        <f t="shared" si="41"/>
        <v>4.1909999999999998</v>
      </c>
      <c r="BB228" s="73">
        <f t="shared" si="37"/>
        <v>10.739000000000001</v>
      </c>
      <c r="BC228" s="73">
        <f t="shared" si="38"/>
        <v>0</v>
      </c>
      <c r="BE228" s="73">
        <f t="shared" si="42"/>
        <v>0</v>
      </c>
      <c r="BF228" s="73">
        <f t="shared" si="43"/>
        <v>0</v>
      </c>
      <c r="BH228" s="73">
        <f t="shared" si="39"/>
        <v>14.93</v>
      </c>
    </row>
    <row r="229" spans="1:60" ht="14.5" x14ac:dyDescent="0.35">
      <c r="A229" t="s">
        <v>282</v>
      </c>
      <c r="B229" t="s">
        <v>286</v>
      </c>
      <c r="C229" s="73">
        <f>VLOOKUP($B229,'Tillförd energi'!$B$2:$AS$506,MATCH(C$1,'Tillförd energi'!$B$1:$AQ$1,0),FALSE)</f>
        <v>0</v>
      </c>
      <c r="D229" s="73">
        <f>VLOOKUP($B229,'Tillförd energi'!$B$2:$AS$506,MATCH(D$1,'Tillförd energi'!$B$1:$AQ$1,0),FALSE)</f>
        <v>2.508</v>
      </c>
      <c r="E229" s="73">
        <f>VLOOKUP($B229,'Tillförd energi'!$B$2:$AS$506,MATCH(E$1,'Tillförd energi'!$B$1:$AQ$1,0),FALSE)</f>
        <v>0</v>
      </c>
      <c r="F229" s="73">
        <f>VLOOKUP($B229,'Tillförd energi'!$B$2:$AS$506,MATCH(F$1,'Tillförd energi'!$B$1:$AQ$1,0),FALSE)</f>
        <v>0</v>
      </c>
      <c r="G229" s="73">
        <f>VLOOKUP($B229,'Tillförd energi'!$B$2:$AS$506,MATCH(G$1,'Tillförd energi'!$B$1:$AQ$1,0),FALSE)</f>
        <v>0</v>
      </c>
      <c r="H229" s="73">
        <f>VLOOKUP($B229,'Tillförd energi'!$B$2:$AS$506,MATCH(H$1,'Tillförd energi'!$B$1:$AQ$1,0),FALSE)</f>
        <v>0</v>
      </c>
      <c r="I229" s="73">
        <f>VLOOKUP($B229,'Tillförd energi'!$B$2:$AS$506,MATCH(I$1,'Tillförd energi'!$B$1:$AQ$1,0),FALSE)</f>
        <v>0</v>
      </c>
      <c r="J229" s="73">
        <f>VLOOKUP($B229,'Tillförd energi'!$B$2:$AS$506,MATCH(J$1,'Tillförd energi'!$B$1:$AQ$1,0),FALSE)</f>
        <v>0</v>
      </c>
      <c r="K229" s="73">
        <f>VLOOKUP($B229,'Tillförd energi'!$B$2:$AS$506,MATCH(K$1,'Tillförd energi'!$B$1:$AQ$1,0),FALSE)</f>
        <v>0</v>
      </c>
      <c r="L229" s="73">
        <f>VLOOKUP($B229,'Tillförd energi'!$B$2:$AS$506,MATCH(L$1,'Tillförd energi'!$B$1:$AQ$1,0),FALSE)</f>
        <v>0</v>
      </c>
      <c r="M229" s="73">
        <f>VLOOKUP($B229,'Tillförd energi'!$B$2:$AS$506,MATCH(M$1,'Tillförd energi'!$B$1:$AQ$1,0),FALSE)</f>
        <v>0</v>
      </c>
      <c r="N229" s="73">
        <f>VLOOKUP($B229,'Tillförd energi'!$B$2:$AS$506,MATCH(N$1,'Tillförd energi'!$B$1:$AQ$1,0),FALSE)</f>
        <v>0</v>
      </c>
      <c r="O229" s="73">
        <f>VLOOKUP($B229,'Tillförd energi'!$B$2:$AS$506,MATCH(O$1,'Tillförd energi'!$B$1:$AQ$1,0),FALSE)</f>
        <v>0</v>
      </c>
      <c r="P229" s="73">
        <f>VLOOKUP($B229,'Tillförd energi'!$B$2:$AS$506,MATCH(P$1,'Tillförd energi'!$B$1:$AQ$1,0),FALSE)</f>
        <v>0</v>
      </c>
      <c r="Q229" s="73">
        <f>VLOOKUP($B229,'Tillförd energi'!$B$2:$AS$506,MATCH(Q$1,'Tillförd energi'!$B$1:$AQ$1,0),FALSE)</f>
        <v>0</v>
      </c>
      <c r="R229" s="73">
        <f>VLOOKUP($B229,'Tillförd energi'!$B$2:$AS$506,MATCH(R$1,'Tillförd energi'!$B$1:$AQ$1,0),FALSE)</f>
        <v>6.915</v>
      </c>
      <c r="S229" s="73">
        <f>VLOOKUP($B229,'Tillförd energi'!$B$2:$AS$506,MATCH(S$1,'Tillförd energi'!$B$1:$AQ$1,0),FALSE)</f>
        <v>0</v>
      </c>
      <c r="T229" s="73">
        <f>VLOOKUP($B229,'Tillförd energi'!$B$2:$AS$506,MATCH(T$1,'Tillförd energi'!$B$1:$AQ$1,0),FALSE)</f>
        <v>0</v>
      </c>
      <c r="U229" s="73">
        <f>VLOOKUP($B229,'Tillförd energi'!$B$2:$AS$506,MATCH(U$1,'Tillförd energi'!$B$1:$AQ$1,0),FALSE)</f>
        <v>0</v>
      </c>
      <c r="V229" s="73">
        <f>VLOOKUP($B229,'Tillförd energi'!$B$2:$AS$506,MATCH(V$1,'Tillförd energi'!$B$1:$AQ$1,0),FALSE)</f>
        <v>0</v>
      </c>
      <c r="W229" s="73">
        <f>VLOOKUP($B229,'Tillförd energi'!$B$2:$AS$506,MATCH(W$1,'Tillförd energi'!$B$1:$AQ$1,0),FALSE)</f>
        <v>0</v>
      </c>
      <c r="X229" s="73">
        <f>VLOOKUP($B229,'Tillförd energi'!$B$2:$AS$506,MATCH(X$1,'Tillförd energi'!$B$1:$AQ$1,0),FALSE)</f>
        <v>0</v>
      </c>
      <c r="Y229" s="73">
        <f>VLOOKUP($B229,'Tillförd energi'!$B$2:$AS$506,MATCH(Y$1,'Tillförd energi'!$B$1:$AQ$1,0),FALSE)</f>
        <v>0</v>
      </c>
      <c r="Z229" s="73">
        <f>VLOOKUP($B229,'Tillförd energi'!$B$2:$AS$506,MATCH(Z$1,'Tillförd energi'!$B$1:$AQ$1,0),FALSE)</f>
        <v>0</v>
      </c>
      <c r="AA229" s="73">
        <f>VLOOKUP($B229,'Tillförd energi'!$B$2:$AS$506,MATCH(AA$1,'Tillförd energi'!$B$1:$AQ$1,0),FALSE)</f>
        <v>0</v>
      </c>
      <c r="AB229" s="73">
        <f>VLOOKUP($B229,'Tillförd energi'!$B$2:$AS$506,MATCH(AB$1,'Tillförd energi'!$B$1:$AQ$1,0),FALSE)</f>
        <v>0</v>
      </c>
      <c r="AC229" s="73">
        <f>VLOOKUP($B229,'Tillförd energi'!$B$2:$AS$506,MATCH(AC$1,'Tillförd energi'!$B$1:$AQ$1,0),FALSE)</f>
        <v>0</v>
      </c>
      <c r="AD229" s="73">
        <f>VLOOKUP($B229,'Tillförd energi'!$B$2:$AS$506,MATCH(AD$1,'Tillförd energi'!$B$1:$AQ$1,0),FALSE)</f>
        <v>0</v>
      </c>
      <c r="AF229" s="73">
        <f>VLOOKUP($B229,'Tillförd energi'!$B$2:$AS$506,MATCH(AF$1,'Tillförd energi'!$B$1:$AQ$1,0),FALSE)</f>
        <v>0.182</v>
      </c>
      <c r="AH229" s="73">
        <f>IFERROR(VLOOKUP(B229,Miljö!$B$1:$S$476,9,FALSE)/1,0)</f>
        <v>0</v>
      </c>
      <c r="AJ229" s="81">
        <f>IFERROR(VLOOKUP($B229,Miljö!$B$1:$S$500,MATCH("hjälpel exklusive kraftvärme (GWh)",Miljö!$B$1:$V$1,0),FALSE)/1,"")</f>
        <v>0.182</v>
      </c>
      <c r="AK229" s="81">
        <f t="shared" si="33"/>
        <v>0.182</v>
      </c>
      <c r="AL229" s="81">
        <f>VLOOKUP($B229,'Slutlig allokering'!$B$2:$AL$462,MATCH("Hjälpel kraftvärme",'Slutlig allokering'!$B$2:$AL$2,0),FALSE)</f>
        <v>0</v>
      </c>
      <c r="AN229" s="73">
        <f t="shared" si="34"/>
        <v>9.6050000000000004</v>
      </c>
      <c r="AO229" s="73">
        <f t="shared" si="35"/>
        <v>9.6050000000000004</v>
      </c>
      <c r="AP229" s="73">
        <f>IF(ISERROR(1/VLOOKUP($B229,Leveranser!$B$1:$S$500,MATCH("såld värme (gwh)",Leveranser!$B$1:$S$1,0),FALSE)),"",VLOOKUP($B229,Leveranser!$B$1:$S$500,MATCH("såld värme (gwh)",Leveranser!$B$1:$S$1,0),FALSE))</f>
        <v>6.2610000000000001</v>
      </c>
      <c r="AQ229" s="73">
        <f>VLOOKUP($B229,Leveranser!$B$1:$Y$500,MATCH("Totalt såld fjärrvärme till andra fjärrvärmeföretag",Leveranser!$B$1:$AA$1,0),FALSE)</f>
        <v>0</v>
      </c>
      <c r="AR229" s="73">
        <f>IF(ISERROR(1/VLOOKUP($B229,Miljö!$B$1:$S$500,MATCH("Såld mängd produktionsspecifik fjärrvärme (GWh)",Miljö!$B$1:$R$1,0),FALSE)),0,VLOOKUP($B229,Miljö!$B$1:$S$500,MATCH("Såld mängd produktionsspecifik fjärrvärme (GWh)",Miljö!$B$1:$R$1,0),FALSE))</f>
        <v>0</v>
      </c>
      <c r="AS229" s="82">
        <f t="shared" si="40"/>
        <v>0.65184799583550235</v>
      </c>
      <c r="AU229" s="73" t="str">
        <f>VLOOKUP($B229,'Miljövärden urval för publ'!$B$2:$I$486,7,FALSE)</f>
        <v>Ja</v>
      </c>
      <c r="AV229" s="73" t="str">
        <f>VLOOKUP($B229,'Miljövärden urval för publ'!$B$2:$I$486,6,FALSE)</f>
        <v>Nej</v>
      </c>
      <c r="AZ229" s="73">
        <f t="shared" si="36"/>
        <v>0.182</v>
      </c>
      <c r="BA229" s="73">
        <f t="shared" si="41"/>
        <v>0</v>
      </c>
      <c r="BB229" s="73">
        <f t="shared" si="37"/>
        <v>0</v>
      </c>
      <c r="BC229" s="73">
        <f t="shared" si="38"/>
        <v>6.915</v>
      </c>
      <c r="BE229" s="73">
        <f t="shared" si="42"/>
        <v>0</v>
      </c>
      <c r="BF229" s="73">
        <f t="shared" si="43"/>
        <v>0</v>
      </c>
      <c r="BH229" s="73">
        <f t="shared" si="39"/>
        <v>6.915</v>
      </c>
    </row>
    <row r="230" spans="1:60" ht="14.5" x14ac:dyDescent="0.35">
      <c r="A230" t="s">
        <v>282</v>
      </c>
      <c r="B230" t="s">
        <v>287</v>
      </c>
      <c r="C230" s="73">
        <f>VLOOKUP($B230,'Tillförd energi'!$B$2:$AS$506,MATCH(C$1,'Tillförd energi'!$B$1:$AQ$1,0),FALSE)</f>
        <v>0</v>
      </c>
      <c r="D230" s="73">
        <f>VLOOKUP($B230,'Tillförd energi'!$B$2:$AS$506,MATCH(D$1,'Tillförd energi'!$B$1:$AQ$1,0),FALSE)</f>
        <v>1E-3</v>
      </c>
      <c r="E230" s="73">
        <f>VLOOKUP($B230,'Tillförd energi'!$B$2:$AS$506,MATCH(E$1,'Tillförd energi'!$B$1:$AQ$1,0),FALSE)</f>
        <v>0</v>
      </c>
      <c r="F230" s="73">
        <f>VLOOKUP($B230,'Tillförd energi'!$B$2:$AS$506,MATCH(F$1,'Tillförd energi'!$B$1:$AQ$1,0),FALSE)</f>
        <v>0</v>
      </c>
      <c r="G230" s="73">
        <f>VLOOKUP($B230,'Tillförd energi'!$B$2:$AS$506,MATCH(G$1,'Tillförd energi'!$B$1:$AQ$1,0),FALSE)</f>
        <v>0</v>
      </c>
      <c r="H230" s="73">
        <f>VLOOKUP($B230,'Tillförd energi'!$B$2:$AS$506,MATCH(H$1,'Tillförd energi'!$B$1:$AQ$1,0),FALSE)</f>
        <v>0</v>
      </c>
      <c r="I230" s="73">
        <f>VLOOKUP($B230,'Tillförd energi'!$B$2:$AS$506,MATCH(I$1,'Tillförd energi'!$B$1:$AQ$1,0),FALSE)</f>
        <v>0</v>
      </c>
      <c r="J230" s="73">
        <f>VLOOKUP($B230,'Tillförd energi'!$B$2:$AS$506,MATCH(J$1,'Tillförd energi'!$B$1:$AQ$1,0),FALSE)</f>
        <v>0</v>
      </c>
      <c r="K230" s="73">
        <f>VLOOKUP($B230,'Tillförd energi'!$B$2:$AS$506,MATCH(K$1,'Tillförd energi'!$B$1:$AQ$1,0),FALSE)</f>
        <v>0</v>
      </c>
      <c r="L230" s="73">
        <f>VLOOKUP($B230,'Tillförd energi'!$B$2:$AS$506,MATCH(L$1,'Tillförd energi'!$B$1:$AQ$1,0),FALSE)</f>
        <v>0</v>
      </c>
      <c r="M230" s="73">
        <f>VLOOKUP($B230,'Tillförd energi'!$B$2:$AS$506,MATCH(M$1,'Tillförd energi'!$B$1:$AQ$1,0),FALSE)</f>
        <v>0</v>
      </c>
      <c r="N230" s="73">
        <f>VLOOKUP($B230,'Tillförd energi'!$B$2:$AS$506,MATCH(N$1,'Tillförd energi'!$B$1:$AQ$1,0),FALSE)</f>
        <v>0</v>
      </c>
      <c r="O230" s="73">
        <f>VLOOKUP($B230,'Tillförd energi'!$B$2:$AS$506,MATCH(O$1,'Tillförd energi'!$B$1:$AQ$1,0),FALSE)</f>
        <v>0.44700000000000001</v>
      </c>
      <c r="P230" s="73">
        <f>VLOOKUP($B230,'Tillförd energi'!$B$2:$AS$506,MATCH(P$1,'Tillförd energi'!$B$1:$AQ$1,0),FALSE)</f>
        <v>0</v>
      </c>
      <c r="Q230" s="73">
        <f>VLOOKUP($B230,'Tillförd energi'!$B$2:$AS$506,MATCH(Q$1,'Tillförd energi'!$B$1:$AQ$1,0),FALSE)</f>
        <v>3.278</v>
      </c>
      <c r="R230" s="73">
        <f>VLOOKUP($B230,'Tillförd energi'!$B$2:$AS$506,MATCH(R$1,'Tillförd energi'!$B$1:$AQ$1,0),FALSE)</f>
        <v>0.13800000000000001</v>
      </c>
      <c r="S230" s="73">
        <f>VLOOKUP($B230,'Tillförd energi'!$B$2:$AS$506,MATCH(S$1,'Tillförd energi'!$B$1:$AQ$1,0),FALSE)</f>
        <v>0</v>
      </c>
      <c r="T230" s="73">
        <f>VLOOKUP($B230,'Tillförd energi'!$B$2:$AS$506,MATCH(T$1,'Tillförd energi'!$B$1:$AQ$1,0),FALSE)</f>
        <v>0</v>
      </c>
      <c r="U230" s="73">
        <f>VLOOKUP($B230,'Tillförd energi'!$B$2:$AS$506,MATCH(U$1,'Tillförd energi'!$B$1:$AQ$1,0),FALSE)</f>
        <v>0</v>
      </c>
      <c r="V230" s="73">
        <f>VLOOKUP($B230,'Tillförd energi'!$B$2:$AS$506,MATCH(V$1,'Tillförd energi'!$B$1:$AQ$1,0),FALSE)</f>
        <v>0</v>
      </c>
      <c r="W230" s="73">
        <f>VLOOKUP($B230,'Tillförd energi'!$B$2:$AS$506,MATCH(W$1,'Tillförd energi'!$B$1:$AQ$1,0),FALSE)</f>
        <v>10.24</v>
      </c>
      <c r="X230" s="73">
        <f>VLOOKUP($B230,'Tillförd energi'!$B$2:$AS$506,MATCH(X$1,'Tillförd energi'!$B$1:$AQ$1,0),FALSE)</f>
        <v>0</v>
      </c>
      <c r="Y230" s="73">
        <f>VLOOKUP($B230,'Tillförd energi'!$B$2:$AS$506,MATCH(Y$1,'Tillförd energi'!$B$1:$AQ$1,0),FALSE)</f>
        <v>0</v>
      </c>
      <c r="Z230" s="73">
        <f>VLOOKUP($B230,'Tillförd energi'!$B$2:$AS$506,MATCH(Z$1,'Tillförd energi'!$B$1:$AQ$1,0),FALSE)</f>
        <v>0</v>
      </c>
      <c r="AA230" s="73">
        <f>VLOOKUP($B230,'Tillförd energi'!$B$2:$AS$506,MATCH(AA$1,'Tillförd energi'!$B$1:$AQ$1,0),FALSE)</f>
        <v>0</v>
      </c>
      <c r="AB230" s="73">
        <f>VLOOKUP($B230,'Tillförd energi'!$B$2:$AS$506,MATCH(AB$1,'Tillförd energi'!$B$1:$AQ$1,0),FALSE)</f>
        <v>0</v>
      </c>
      <c r="AC230" s="73">
        <f>VLOOKUP($B230,'Tillförd energi'!$B$2:$AS$506,MATCH(AC$1,'Tillförd energi'!$B$1:$AQ$1,0),FALSE)</f>
        <v>0</v>
      </c>
      <c r="AD230" s="73">
        <f>VLOOKUP($B230,'Tillförd energi'!$B$2:$AS$506,MATCH(AD$1,'Tillförd energi'!$B$1:$AQ$1,0),FALSE)</f>
        <v>0</v>
      </c>
      <c r="AF230" s="73">
        <f>VLOOKUP($B230,'Tillförd energi'!$B$2:$AS$506,MATCH(AF$1,'Tillförd energi'!$B$1:$AQ$1,0),FALSE)</f>
        <v>0.33600000000000002</v>
      </c>
      <c r="AH230" s="73">
        <f>IFERROR(VLOOKUP(B230,Miljö!$B$1:$S$476,9,FALSE)/1,0)</f>
        <v>0</v>
      </c>
      <c r="AJ230" s="81">
        <f>IFERROR(VLOOKUP($B230,Miljö!$B$1:$S$500,MATCH("hjälpel exklusive kraftvärme (GWh)",Miljö!$B$1:$V$1,0),FALSE)/1,"")</f>
        <v>0.33600000000000002</v>
      </c>
      <c r="AK230" s="81">
        <f t="shared" si="33"/>
        <v>0.33600000000000002</v>
      </c>
      <c r="AL230" s="81">
        <f>VLOOKUP($B230,'Slutlig allokering'!$B$2:$AL$462,MATCH("Hjälpel kraftvärme",'Slutlig allokering'!$B$2:$AL$2,0),FALSE)</f>
        <v>0</v>
      </c>
      <c r="AN230" s="73">
        <f t="shared" si="34"/>
        <v>14.44</v>
      </c>
      <c r="AO230" s="73">
        <f t="shared" si="35"/>
        <v>14.44</v>
      </c>
      <c r="AP230" s="73">
        <f>IF(ISERROR(1/VLOOKUP($B230,Leveranser!$B$1:$S$500,MATCH("såld värme (gwh)",Leveranser!$B$1:$S$1,0),FALSE)),"",VLOOKUP($B230,Leveranser!$B$1:$S$500,MATCH("såld värme (gwh)",Leveranser!$B$1:$S$1,0),FALSE))</f>
        <v>12.659000000000001</v>
      </c>
      <c r="AQ230" s="73">
        <f>VLOOKUP($B230,Leveranser!$B$1:$Y$500,MATCH("Totalt såld fjärrvärme till andra fjärrvärmeföretag",Leveranser!$B$1:$AA$1,0),FALSE)</f>
        <v>0</v>
      </c>
      <c r="AR230" s="73">
        <f>IF(ISERROR(1/VLOOKUP($B230,Miljö!$B$1:$S$500,MATCH("Såld mängd produktionsspecifik fjärrvärme (GWh)",Miljö!$B$1:$R$1,0),FALSE)),0,VLOOKUP($B230,Miljö!$B$1:$S$500,MATCH("Såld mängd produktionsspecifik fjärrvärme (GWh)",Miljö!$B$1:$R$1,0),FALSE))</f>
        <v>0</v>
      </c>
      <c r="AS230" s="82">
        <f t="shared" si="40"/>
        <v>0.87666204986149587</v>
      </c>
      <c r="AU230" s="73" t="str">
        <f>VLOOKUP($B230,'Miljövärden urval för publ'!$B$2:$I$486,7,FALSE)</f>
        <v>Ja</v>
      </c>
      <c r="AV230" s="73" t="str">
        <f>VLOOKUP($B230,'Miljövärden urval för publ'!$B$2:$I$486,6,FALSE)</f>
        <v>Nej</v>
      </c>
      <c r="AZ230" s="73">
        <f t="shared" si="36"/>
        <v>0.33600000000000002</v>
      </c>
      <c r="BA230" s="73">
        <f t="shared" si="41"/>
        <v>10.24</v>
      </c>
      <c r="BB230" s="73">
        <f t="shared" si="37"/>
        <v>0.44700000000000001</v>
      </c>
      <c r="BC230" s="73">
        <f t="shared" si="38"/>
        <v>3.4159999999999999</v>
      </c>
      <c r="BE230" s="73">
        <f t="shared" si="42"/>
        <v>0</v>
      </c>
      <c r="BF230" s="73">
        <f t="shared" si="43"/>
        <v>0</v>
      </c>
      <c r="BH230" s="73">
        <f t="shared" si="39"/>
        <v>14.103</v>
      </c>
    </row>
    <row r="231" spans="1:60" ht="14.5" x14ac:dyDescent="0.35">
      <c r="A231" t="s">
        <v>282</v>
      </c>
      <c r="B231" t="s">
        <v>288</v>
      </c>
      <c r="C231" s="73">
        <f>VLOOKUP($B231,'Tillförd energi'!$B$2:$AS$506,MATCH(C$1,'Tillförd energi'!$B$1:$AQ$1,0),FALSE)</f>
        <v>0</v>
      </c>
      <c r="D231" s="73">
        <f>VLOOKUP($B231,'Tillförd energi'!$B$2:$AS$506,MATCH(D$1,'Tillförd energi'!$B$1:$AQ$1,0),FALSE)</f>
        <v>0.249</v>
      </c>
      <c r="E231" s="73">
        <f>VLOOKUP($B231,'Tillförd energi'!$B$2:$AS$506,MATCH(E$1,'Tillförd energi'!$B$1:$AQ$1,0),FALSE)</f>
        <v>0</v>
      </c>
      <c r="F231" s="73">
        <f>VLOOKUP($B231,'Tillförd energi'!$B$2:$AS$506,MATCH(F$1,'Tillförd energi'!$B$1:$AQ$1,0),FALSE)</f>
        <v>0</v>
      </c>
      <c r="G231" s="73">
        <f>VLOOKUP($B231,'Tillförd energi'!$B$2:$AS$506,MATCH(G$1,'Tillförd energi'!$B$1:$AQ$1,0),FALSE)</f>
        <v>0</v>
      </c>
      <c r="H231" s="73">
        <f>VLOOKUP($B231,'Tillförd energi'!$B$2:$AS$506,MATCH(H$1,'Tillförd energi'!$B$1:$AQ$1,0),FALSE)</f>
        <v>0</v>
      </c>
      <c r="I231" s="73">
        <f>VLOOKUP($B231,'Tillförd energi'!$B$2:$AS$506,MATCH(I$1,'Tillförd energi'!$B$1:$AQ$1,0),FALSE)</f>
        <v>0</v>
      </c>
      <c r="J231" s="73">
        <f>VLOOKUP($B231,'Tillförd energi'!$B$2:$AS$506,MATCH(J$1,'Tillförd energi'!$B$1:$AQ$1,0),FALSE)</f>
        <v>0</v>
      </c>
      <c r="K231" s="73">
        <f>VLOOKUP($B231,'Tillförd energi'!$B$2:$AS$506,MATCH(K$1,'Tillförd energi'!$B$1:$AQ$1,0),FALSE)</f>
        <v>0</v>
      </c>
      <c r="L231" s="73">
        <f>VLOOKUP($B231,'Tillförd energi'!$B$2:$AS$506,MATCH(L$1,'Tillförd energi'!$B$1:$AQ$1,0),FALSE)</f>
        <v>0</v>
      </c>
      <c r="M231" s="73">
        <f>VLOOKUP($B231,'Tillförd energi'!$B$2:$AS$506,MATCH(M$1,'Tillförd energi'!$B$1:$AQ$1,0),FALSE)</f>
        <v>0</v>
      </c>
      <c r="N231" s="73">
        <f>VLOOKUP($B231,'Tillförd energi'!$B$2:$AS$506,MATCH(N$1,'Tillförd energi'!$B$1:$AQ$1,0),FALSE)</f>
        <v>0</v>
      </c>
      <c r="O231" s="73">
        <f>VLOOKUP($B231,'Tillförd energi'!$B$2:$AS$506,MATCH(O$1,'Tillförd energi'!$B$1:$AQ$1,0),FALSE)</f>
        <v>0</v>
      </c>
      <c r="P231" s="73">
        <f>VLOOKUP($B231,'Tillförd energi'!$B$2:$AS$506,MATCH(P$1,'Tillförd energi'!$B$1:$AQ$1,0),FALSE)</f>
        <v>0</v>
      </c>
      <c r="Q231" s="73">
        <f>VLOOKUP($B231,'Tillförd energi'!$B$2:$AS$506,MATCH(Q$1,'Tillförd energi'!$B$1:$AQ$1,0),FALSE)</f>
        <v>8.843</v>
      </c>
      <c r="R231" s="73">
        <f>VLOOKUP($B231,'Tillförd energi'!$B$2:$AS$506,MATCH(R$1,'Tillförd energi'!$B$1:$AQ$1,0),FALSE)</f>
        <v>0</v>
      </c>
      <c r="S231" s="73">
        <f>VLOOKUP($B231,'Tillförd energi'!$B$2:$AS$506,MATCH(S$1,'Tillförd energi'!$B$1:$AQ$1,0),FALSE)</f>
        <v>0</v>
      </c>
      <c r="T231" s="73">
        <f>VLOOKUP($B231,'Tillförd energi'!$B$2:$AS$506,MATCH(T$1,'Tillförd energi'!$B$1:$AQ$1,0),FALSE)</f>
        <v>0</v>
      </c>
      <c r="U231" s="73">
        <f>VLOOKUP($B231,'Tillförd energi'!$B$2:$AS$506,MATCH(U$1,'Tillförd energi'!$B$1:$AQ$1,0),FALSE)</f>
        <v>0</v>
      </c>
      <c r="V231" s="73">
        <f>VLOOKUP($B231,'Tillförd energi'!$B$2:$AS$506,MATCH(V$1,'Tillförd energi'!$B$1:$AQ$1,0),FALSE)</f>
        <v>0</v>
      </c>
      <c r="W231" s="73">
        <f>VLOOKUP($B231,'Tillförd energi'!$B$2:$AS$506,MATCH(W$1,'Tillförd energi'!$B$1:$AQ$1,0),FALSE)</f>
        <v>24.538</v>
      </c>
      <c r="X231" s="73">
        <f>VLOOKUP($B231,'Tillförd energi'!$B$2:$AS$506,MATCH(X$1,'Tillförd energi'!$B$1:$AQ$1,0),FALSE)</f>
        <v>0</v>
      </c>
      <c r="Y231" s="73">
        <f>VLOOKUP($B231,'Tillförd energi'!$B$2:$AS$506,MATCH(Y$1,'Tillförd energi'!$B$1:$AQ$1,0),FALSE)</f>
        <v>0</v>
      </c>
      <c r="Z231" s="73">
        <f>VLOOKUP($B231,'Tillförd energi'!$B$2:$AS$506,MATCH(Z$1,'Tillförd energi'!$B$1:$AQ$1,0),FALSE)</f>
        <v>0</v>
      </c>
      <c r="AA231" s="73">
        <f>VLOOKUP($B231,'Tillförd energi'!$B$2:$AS$506,MATCH(AA$1,'Tillförd energi'!$B$1:$AQ$1,0),FALSE)</f>
        <v>0</v>
      </c>
      <c r="AB231" s="73">
        <f>VLOOKUP($B231,'Tillförd energi'!$B$2:$AS$506,MATCH(AB$1,'Tillförd energi'!$B$1:$AQ$1,0),FALSE)</f>
        <v>0</v>
      </c>
      <c r="AC231" s="73">
        <f>VLOOKUP($B231,'Tillförd energi'!$B$2:$AS$506,MATCH(AC$1,'Tillförd energi'!$B$1:$AQ$1,0),FALSE)</f>
        <v>0</v>
      </c>
      <c r="AD231" s="73">
        <f>VLOOKUP($B231,'Tillförd energi'!$B$2:$AS$506,MATCH(AD$1,'Tillförd energi'!$B$1:$AQ$1,0),FALSE)</f>
        <v>0</v>
      </c>
      <c r="AF231" s="73">
        <f>VLOOKUP($B231,'Tillförd energi'!$B$2:$AS$506,MATCH(AF$1,'Tillförd energi'!$B$1:$AQ$1,0),FALSE)</f>
        <v>0.51</v>
      </c>
      <c r="AH231" s="73">
        <f>IFERROR(VLOOKUP(B231,Miljö!$B$1:$S$476,9,FALSE)/1,0)</f>
        <v>0</v>
      </c>
      <c r="AJ231" s="81">
        <f>IFERROR(VLOOKUP($B231,Miljö!$B$1:$S$500,MATCH("hjälpel exklusive kraftvärme (GWh)",Miljö!$B$1:$V$1,0),FALSE)/1,"")</f>
        <v>0.51</v>
      </c>
      <c r="AK231" s="81">
        <f t="shared" si="33"/>
        <v>0.51</v>
      </c>
      <c r="AL231" s="81">
        <f>VLOOKUP($B231,'Slutlig allokering'!$B$2:$AL$462,MATCH("Hjälpel kraftvärme",'Slutlig allokering'!$B$2:$AL$2,0),FALSE)</f>
        <v>0</v>
      </c>
      <c r="AN231" s="73">
        <f t="shared" si="34"/>
        <v>34.14</v>
      </c>
      <c r="AO231" s="73">
        <f t="shared" si="35"/>
        <v>34.14</v>
      </c>
      <c r="AP231" s="73">
        <f>IF(ISERROR(1/VLOOKUP($B231,Leveranser!$B$1:$S$500,MATCH("såld värme (gwh)",Leveranser!$B$1:$S$1,0),FALSE)),"",VLOOKUP($B231,Leveranser!$B$1:$S$500,MATCH("såld värme (gwh)",Leveranser!$B$1:$S$1,0),FALSE))</f>
        <v>26.585999999999999</v>
      </c>
      <c r="AQ231" s="73">
        <f>VLOOKUP($B231,Leveranser!$B$1:$Y$500,MATCH("Totalt såld fjärrvärme till andra fjärrvärmeföretag",Leveranser!$B$1:$AA$1,0),FALSE)</f>
        <v>0</v>
      </c>
      <c r="AR231" s="73">
        <f>IF(ISERROR(1/VLOOKUP($B231,Miljö!$B$1:$S$500,MATCH("Såld mängd produktionsspecifik fjärrvärme (GWh)",Miljö!$B$1:$R$1,0),FALSE)),0,VLOOKUP($B231,Miljö!$B$1:$S$500,MATCH("Såld mängd produktionsspecifik fjärrvärme (GWh)",Miljö!$B$1:$R$1,0),FALSE))</f>
        <v>0</v>
      </c>
      <c r="AS231" s="82">
        <f t="shared" si="40"/>
        <v>0.77873462214411238</v>
      </c>
      <c r="AU231" s="73" t="str">
        <f>VLOOKUP($B231,'Miljövärden urval för publ'!$B$2:$I$486,7,FALSE)</f>
        <v>Ja</v>
      </c>
      <c r="AV231" s="73" t="str">
        <f>VLOOKUP($B231,'Miljövärden urval för publ'!$B$2:$I$486,6,FALSE)</f>
        <v>Nej</v>
      </c>
      <c r="AZ231" s="73">
        <f t="shared" si="36"/>
        <v>0.51</v>
      </c>
      <c r="BA231" s="73">
        <f t="shared" si="41"/>
        <v>24.538</v>
      </c>
      <c r="BB231" s="73">
        <f t="shared" si="37"/>
        <v>0</v>
      </c>
      <c r="BC231" s="73">
        <f t="shared" si="38"/>
        <v>8.843</v>
      </c>
      <c r="BE231" s="73">
        <f t="shared" si="42"/>
        <v>0</v>
      </c>
      <c r="BF231" s="73">
        <f t="shared" si="43"/>
        <v>0</v>
      </c>
      <c r="BH231" s="73">
        <f t="shared" si="39"/>
        <v>33.381</v>
      </c>
    </row>
    <row r="232" spans="1:60" ht="14.5" x14ac:dyDescent="0.35">
      <c r="A232" t="s">
        <v>282</v>
      </c>
      <c r="B232" t="s">
        <v>289</v>
      </c>
      <c r="C232" s="73">
        <f>VLOOKUP($B232,'Tillförd energi'!$B$2:$AS$506,MATCH(C$1,'Tillförd energi'!$B$1:$AQ$1,0),FALSE)</f>
        <v>0</v>
      </c>
      <c r="D232" s="73">
        <f>VLOOKUP($B232,'Tillförd energi'!$B$2:$AS$506,MATCH(D$1,'Tillförd energi'!$B$1:$AQ$1,0),FALSE)</f>
        <v>0.20899999999999999</v>
      </c>
      <c r="E232" s="73">
        <f>VLOOKUP($B232,'Tillförd energi'!$B$2:$AS$506,MATCH(E$1,'Tillförd energi'!$B$1:$AQ$1,0),FALSE)</f>
        <v>0</v>
      </c>
      <c r="F232" s="73">
        <f>VLOOKUP($B232,'Tillförd energi'!$B$2:$AS$506,MATCH(F$1,'Tillförd energi'!$B$1:$AQ$1,0),FALSE)</f>
        <v>0</v>
      </c>
      <c r="G232" s="73">
        <f>VLOOKUP($B232,'Tillförd energi'!$B$2:$AS$506,MATCH(G$1,'Tillförd energi'!$B$1:$AQ$1,0),FALSE)</f>
        <v>0</v>
      </c>
      <c r="H232" s="73">
        <f>VLOOKUP($B232,'Tillförd energi'!$B$2:$AS$506,MATCH(H$1,'Tillförd energi'!$B$1:$AQ$1,0),FALSE)</f>
        <v>0</v>
      </c>
      <c r="I232" s="73">
        <f>VLOOKUP($B232,'Tillförd energi'!$B$2:$AS$506,MATCH(I$1,'Tillförd energi'!$B$1:$AQ$1,0),FALSE)</f>
        <v>0</v>
      </c>
      <c r="J232" s="73">
        <f>VLOOKUP($B232,'Tillförd energi'!$B$2:$AS$506,MATCH(J$1,'Tillförd energi'!$B$1:$AQ$1,0),FALSE)</f>
        <v>0</v>
      </c>
      <c r="K232" s="73">
        <f>VLOOKUP($B232,'Tillförd energi'!$B$2:$AS$506,MATCH(K$1,'Tillförd energi'!$B$1:$AQ$1,0),FALSE)</f>
        <v>0</v>
      </c>
      <c r="L232" s="73">
        <f>VLOOKUP($B232,'Tillförd energi'!$B$2:$AS$506,MATCH(L$1,'Tillförd energi'!$B$1:$AQ$1,0),FALSE)</f>
        <v>0</v>
      </c>
      <c r="M232" s="73">
        <f>VLOOKUP($B232,'Tillförd energi'!$B$2:$AS$506,MATCH(M$1,'Tillförd energi'!$B$1:$AQ$1,0),FALSE)</f>
        <v>0</v>
      </c>
      <c r="N232" s="73">
        <f>VLOOKUP($B232,'Tillförd energi'!$B$2:$AS$506,MATCH(N$1,'Tillförd energi'!$B$1:$AQ$1,0),FALSE)</f>
        <v>2.17</v>
      </c>
      <c r="O232" s="73">
        <f>VLOOKUP($B232,'Tillförd energi'!$B$2:$AS$506,MATCH(O$1,'Tillförd energi'!$B$1:$AQ$1,0),FALSE)</f>
        <v>13.957000000000001</v>
      </c>
      <c r="P232" s="73">
        <f>VLOOKUP($B232,'Tillförd energi'!$B$2:$AS$506,MATCH(P$1,'Tillförd energi'!$B$1:$AQ$1,0),FALSE)</f>
        <v>0</v>
      </c>
      <c r="Q232" s="73">
        <f>VLOOKUP($B232,'Tillförd energi'!$B$2:$AS$506,MATCH(Q$1,'Tillförd energi'!$B$1:$AQ$1,0),FALSE)</f>
        <v>0</v>
      </c>
      <c r="R232" s="73">
        <f>VLOOKUP($B232,'Tillförd energi'!$B$2:$AS$506,MATCH(R$1,'Tillförd energi'!$B$1:$AQ$1,0),FALSE)</f>
        <v>0</v>
      </c>
      <c r="S232" s="73">
        <f>VLOOKUP($B232,'Tillförd energi'!$B$2:$AS$506,MATCH(S$1,'Tillförd energi'!$B$1:$AQ$1,0),FALSE)</f>
        <v>0</v>
      </c>
      <c r="T232" s="73">
        <f>VLOOKUP($B232,'Tillförd energi'!$B$2:$AS$506,MATCH(T$1,'Tillförd energi'!$B$1:$AQ$1,0),FALSE)</f>
        <v>0</v>
      </c>
      <c r="U232" s="73">
        <f>VLOOKUP($B232,'Tillförd energi'!$B$2:$AS$506,MATCH(U$1,'Tillförd energi'!$B$1:$AQ$1,0),FALSE)</f>
        <v>0</v>
      </c>
      <c r="V232" s="73">
        <f>VLOOKUP($B232,'Tillförd energi'!$B$2:$AS$506,MATCH(V$1,'Tillförd energi'!$B$1:$AQ$1,0),FALSE)</f>
        <v>0</v>
      </c>
      <c r="W232" s="73">
        <f>VLOOKUP($B232,'Tillförd energi'!$B$2:$AS$506,MATCH(W$1,'Tillförd energi'!$B$1:$AQ$1,0),FALSE)</f>
        <v>0</v>
      </c>
      <c r="X232" s="73">
        <f>VLOOKUP($B232,'Tillförd energi'!$B$2:$AS$506,MATCH(X$1,'Tillförd energi'!$B$1:$AQ$1,0),FALSE)</f>
        <v>0</v>
      </c>
      <c r="Y232" s="73">
        <f>VLOOKUP($B232,'Tillförd energi'!$B$2:$AS$506,MATCH(Y$1,'Tillförd energi'!$B$1:$AQ$1,0),FALSE)</f>
        <v>0</v>
      </c>
      <c r="Z232" s="73">
        <f>VLOOKUP($B232,'Tillförd energi'!$B$2:$AS$506,MATCH(Z$1,'Tillförd energi'!$B$1:$AQ$1,0),FALSE)</f>
        <v>0</v>
      </c>
      <c r="AA232" s="73">
        <f>VLOOKUP($B232,'Tillförd energi'!$B$2:$AS$506,MATCH(AA$1,'Tillförd energi'!$B$1:$AQ$1,0),FALSE)</f>
        <v>0</v>
      </c>
      <c r="AB232" s="73">
        <f>VLOOKUP($B232,'Tillförd energi'!$B$2:$AS$506,MATCH(AB$1,'Tillförd energi'!$B$1:$AQ$1,0),FALSE)</f>
        <v>0</v>
      </c>
      <c r="AC232" s="73">
        <f>VLOOKUP($B232,'Tillförd energi'!$B$2:$AS$506,MATCH(AC$1,'Tillförd energi'!$B$1:$AQ$1,0),FALSE)</f>
        <v>0</v>
      </c>
      <c r="AD232" s="73">
        <f>VLOOKUP($B232,'Tillförd energi'!$B$2:$AS$506,MATCH(AD$1,'Tillförd energi'!$B$1:$AQ$1,0),FALSE)</f>
        <v>0</v>
      </c>
      <c r="AF232" s="73">
        <f>VLOOKUP($B232,'Tillförd energi'!$B$2:$AS$506,MATCH(AF$1,'Tillförd energi'!$B$1:$AQ$1,0),FALSE)</f>
        <v>0.26200000000000001</v>
      </c>
      <c r="AH232" s="73">
        <f>IFERROR(VLOOKUP(B232,Miljö!$B$1:$S$476,9,FALSE)/1,0)</f>
        <v>0</v>
      </c>
      <c r="AJ232" s="81">
        <f>IFERROR(VLOOKUP($B232,Miljö!$B$1:$S$500,MATCH("hjälpel exklusive kraftvärme (GWh)",Miljö!$B$1:$V$1,0),FALSE)/1,"")</f>
        <v>0.26200000000000001</v>
      </c>
      <c r="AK232" s="81">
        <f t="shared" si="33"/>
        <v>0.26200000000000001</v>
      </c>
      <c r="AL232" s="81">
        <f>VLOOKUP($B232,'Slutlig allokering'!$B$2:$AL$462,MATCH("Hjälpel kraftvärme",'Slutlig allokering'!$B$2:$AL$2,0),FALSE)</f>
        <v>0</v>
      </c>
      <c r="AN232" s="73">
        <f t="shared" si="34"/>
        <v>16.598000000000003</v>
      </c>
      <c r="AO232" s="73">
        <f t="shared" si="35"/>
        <v>16.598000000000003</v>
      </c>
      <c r="AP232" s="73">
        <f>IF(ISERROR(1/VLOOKUP($B232,Leveranser!$B$1:$S$500,MATCH("såld värme (gwh)",Leveranser!$B$1:$S$1,0),FALSE)),"",VLOOKUP($B232,Leveranser!$B$1:$S$500,MATCH("såld värme (gwh)",Leveranser!$B$1:$S$1,0),FALSE))</f>
        <v>12.973000000000001</v>
      </c>
      <c r="AQ232" s="73">
        <f>VLOOKUP($B232,Leveranser!$B$1:$Y$500,MATCH("Totalt såld fjärrvärme till andra fjärrvärmeföretag",Leveranser!$B$1:$AA$1,0),FALSE)</f>
        <v>0</v>
      </c>
      <c r="AR232" s="73">
        <f>IF(ISERROR(1/VLOOKUP($B232,Miljö!$B$1:$S$500,MATCH("Såld mängd produktionsspecifik fjärrvärme (GWh)",Miljö!$B$1:$R$1,0),FALSE)),0,VLOOKUP($B232,Miljö!$B$1:$S$500,MATCH("Såld mängd produktionsspecifik fjärrvärme (GWh)",Miljö!$B$1:$R$1,0),FALSE))</f>
        <v>0</v>
      </c>
      <c r="AS232" s="82">
        <f t="shared" si="40"/>
        <v>0.78160019279431248</v>
      </c>
      <c r="AU232" s="73" t="str">
        <f>VLOOKUP($B232,'Miljövärden urval för publ'!$B$2:$I$486,7,FALSE)</f>
        <v>Ja</v>
      </c>
      <c r="AV232" s="73" t="str">
        <f>VLOOKUP($B232,'Miljövärden urval för publ'!$B$2:$I$486,6,FALSE)</f>
        <v>Nej</v>
      </c>
      <c r="AZ232" s="73">
        <f t="shared" si="36"/>
        <v>0.26200000000000001</v>
      </c>
      <c r="BA232" s="73">
        <f t="shared" si="41"/>
        <v>0</v>
      </c>
      <c r="BB232" s="73">
        <f t="shared" si="37"/>
        <v>16.127000000000002</v>
      </c>
      <c r="BC232" s="73">
        <f t="shared" si="38"/>
        <v>0</v>
      </c>
      <c r="BE232" s="73">
        <f t="shared" si="42"/>
        <v>0</v>
      </c>
      <c r="BF232" s="73">
        <f t="shared" si="43"/>
        <v>0</v>
      </c>
      <c r="BH232" s="73">
        <f t="shared" si="39"/>
        <v>16.127000000000002</v>
      </c>
    </row>
    <row r="233" spans="1:60" ht="14.5" x14ac:dyDescent="0.35">
      <c r="A233" t="s">
        <v>282</v>
      </c>
      <c r="B233" t="s">
        <v>290</v>
      </c>
      <c r="C233" s="73">
        <f>VLOOKUP($B233,'Tillförd energi'!$B$2:$AS$506,MATCH(C$1,'Tillförd energi'!$B$1:$AQ$1,0),FALSE)</f>
        <v>0</v>
      </c>
      <c r="D233" s="73">
        <f>VLOOKUP($B233,'Tillförd energi'!$B$2:$AS$506,MATCH(D$1,'Tillförd energi'!$B$1:$AQ$1,0),FALSE)</f>
        <v>4.8000000000000001E-2</v>
      </c>
      <c r="E233" s="73">
        <f>VLOOKUP($B233,'Tillförd energi'!$B$2:$AS$506,MATCH(E$1,'Tillförd energi'!$B$1:$AQ$1,0),FALSE)</f>
        <v>0</v>
      </c>
      <c r="F233" s="73">
        <f>VLOOKUP($B233,'Tillförd energi'!$B$2:$AS$506,MATCH(F$1,'Tillförd energi'!$B$1:$AQ$1,0),FALSE)</f>
        <v>0</v>
      </c>
      <c r="G233" s="73">
        <f>VLOOKUP($B233,'Tillförd energi'!$B$2:$AS$506,MATCH(G$1,'Tillförd energi'!$B$1:$AQ$1,0),FALSE)</f>
        <v>0</v>
      </c>
      <c r="H233" s="73">
        <f>VLOOKUP($B233,'Tillförd energi'!$B$2:$AS$506,MATCH(H$1,'Tillförd energi'!$B$1:$AQ$1,0),FALSE)</f>
        <v>0</v>
      </c>
      <c r="I233" s="73">
        <f>VLOOKUP($B233,'Tillförd energi'!$B$2:$AS$506,MATCH(I$1,'Tillförd energi'!$B$1:$AQ$1,0),FALSE)</f>
        <v>0</v>
      </c>
      <c r="J233" s="73">
        <f>VLOOKUP($B233,'Tillförd energi'!$B$2:$AS$506,MATCH(J$1,'Tillförd energi'!$B$1:$AQ$1,0),FALSE)</f>
        <v>0</v>
      </c>
      <c r="K233" s="73">
        <f>VLOOKUP($B233,'Tillförd energi'!$B$2:$AS$506,MATCH(K$1,'Tillförd energi'!$B$1:$AQ$1,0),FALSE)</f>
        <v>0</v>
      </c>
      <c r="L233" s="73">
        <f>VLOOKUP($B233,'Tillförd energi'!$B$2:$AS$506,MATCH(L$1,'Tillförd energi'!$B$1:$AQ$1,0),FALSE)</f>
        <v>0</v>
      </c>
      <c r="M233" s="73">
        <f>VLOOKUP($B233,'Tillförd energi'!$B$2:$AS$506,MATCH(M$1,'Tillförd energi'!$B$1:$AQ$1,0),FALSE)</f>
        <v>0</v>
      </c>
      <c r="N233" s="73">
        <f>VLOOKUP($B233,'Tillförd energi'!$B$2:$AS$506,MATCH(N$1,'Tillförd energi'!$B$1:$AQ$1,0),FALSE)</f>
        <v>0</v>
      </c>
      <c r="O233" s="73">
        <f>VLOOKUP($B233,'Tillförd energi'!$B$2:$AS$506,MATCH(O$1,'Tillförd energi'!$B$1:$AQ$1,0),FALSE)</f>
        <v>7.3710000000000004</v>
      </c>
      <c r="P233" s="73">
        <f>VLOOKUP($B233,'Tillförd energi'!$B$2:$AS$506,MATCH(P$1,'Tillförd energi'!$B$1:$AQ$1,0),FALSE)</f>
        <v>0</v>
      </c>
      <c r="Q233" s="73">
        <f>VLOOKUP($B233,'Tillförd energi'!$B$2:$AS$506,MATCH(Q$1,'Tillförd energi'!$B$1:$AQ$1,0),FALSE)</f>
        <v>0</v>
      </c>
      <c r="R233" s="73">
        <f>VLOOKUP($B233,'Tillförd energi'!$B$2:$AS$506,MATCH(R$1,'Tillförd energi'!$B$1:$AQ$1,0),FALSE)</f>
        <v>0</v>
      </c>
      <c r="S233" s="73">
        <f>VLOOKUP($B233,'Tillförd energi'!$B$2:$AS$506,MATCH(S$1,'Tillförd energi'!$B$1:$AQ$1,0),FALSE)</f>
        <v>0</v>
      </c>
      <c r="T233" s="73">
        <f>VLOOKUP($B233,'Tillförd energi'!$B$2:$AS$506,MATCH(T$1,'Tillförd energi'!$B$1:$AQ$1,0),FALSE)</f>
        <v>0</v>
      </c>
      <c r="U233" s="73">
        <f>VLOOKUP($B233,'Tillförd energi'!$B$2:$AS$506,MATCH(U$1,'Tillförd energi'!$B$1:$AQ$1,0),FALSE)</f>
        <v>0</v>
      </c>
      <c r="V233" s="73">
        <f>VLOOKUP($B233,'Tillförd energi'!$B$2:$AS$506,MATCH(V$1,'Tillförd energi'!$B$1:$AQ$1,0),FALSE)</f>
        <v>0</v>
      </c>
      <c r="W233" s="73">
        <f>VLOOKUP($B233,'Tillförd energi'!$B$2:$AS$506,MATCH(W$1,'Tillförd energi'!$B$1:$AQ$1,0),FALSE)</f>
        <v>0</v>
      </c>
      <c r="X233" s="73">
        <f>VLOOKUP($B233,'Tillförd energi'!$B$2:$AS$506,MATCH(X$1,'Tillförd energi'!$B$1:$AQ$1,0),FALSE)</f>
        <v>0</v>
      </c>
      <c r="Y233" s="73">
        <f>VLOOKUP($B233,'Tillförd energi'!$B$2:$AS$506,MATCH(Y$1,'Tillförd energi'!$B$1:$AQ$1,0),FALSE)</f>
        <v>0</v>
      </c>
      <c r="Z233" s="73">
        <f>VLOOKUP($B233,'Tillförd energi'!$B$2:$AS$506,MATCH(Z$1,'Tillförd energi'!$B$1:$AQ$1,0),FALSE)</f>
        <v>0</v>
      </c>
      <c r="AA233" s="73">
        <f>VLOOKUP($B233,'Tillförd energi'!$B$2:$AS$506,MATCH(AA$1,'Tillförd energi'!$B$1:$AQ$1,0),FALSE)</f>
        <v>0</v>
      </c>
      <c r="AB233" s="73">
        <f>VLOOKUP($B233,'Tillförd energi'!$B$2:$AS$506,MATCH(AB$1,'Tillförd energi'!$B$1:$AQ$1,0),FALSE)</f>
        <v>0</v>
      </c>
      <c r="AC233" s="73">
        <f>VLOOKUP($B233,'Tillförd energi'!$B$2:$AS$506,MATCH(AC$1,'Tillförd energi'!$B$1:$AQ$1,0),FALSE)</f>
        <v>0</v>
      </c>
      <c r="AD233" s="73">
        <f>VLOOKUP($B233,'Tillförd energi'!$B$2:$AS$506,MATCH(AD$1,'Tillförd energi'!$B$1:$AQ$1,0),FALSE)</f>
        <v>0</v>
      </c>
      <c r="AF233" s="73">
        <f>VLOOKUP($B233,'Tillförd energi'!$B$2:$AS$506,MATCH(AF$1,'Tillförd energi'!$B$1:$AQ$1,0),FALSE)</f>
        <v>0.14499999999999999</v>
      </c>
      <c r="AH233" s="73">
        <f>IFERROR(VLOOKUP(B233,Miljö!$B$1:$S$476,9,FALSE)/1,0)</f>
        <v>0</v>
      </c>
      <c r="AJ233" s="81">
        <f>IFERROR(VLOOKUP($B233,Miljö!$B$1:$S$500,MATCH("hjälpel exklusive kraftvärme (GWh)",Miljö!$B$1:$V$1,0),FALSE)/1,"")</f>
        <v>0.14499999999999999</v>
      </c>
      <c r="AK233" s="81">
        <f t="shared" si="33"/>
        <v>0.14499999999999999</v>
      </c>
      <c r="AL233" s="81">
        <f>VLOOKUP($B233,'Slutlig allokering'!$B$2:$AL$462,MATCH("Hjälpel kraftvärme",'Slutlig allokering'!$B$2:$AL$2,0),FALSE)</f>
        <v>0</v>
      </c>
      <c r="AN233" s="73">
        <f t="shared" si="34"/>
        <v>7.5640000000000001</v>
      </c>
      <c r="AO233" s="73">
        <f t="shared" si="35"/>
        <v>7.5640000000000001</v>
      </c>
      <c r="AP233" s="73">
        <f>IF(ISERROR(1/VLOOKUP($B233,Leveranser!$B$1:$S$500,MATCH("såld värme (gwh)",Leveranser!$B$1:$S$1,0),FALSE)),"",VLOOKUP($B233,Leveranser!$B$1:$S$500,MATCH("såld värme (gwh)",Leveranser!$B$1:$S$1,0),FALSE))</f>
        <v>5.6559999999999997</v>
      </c>
      <c r="AQ233" s="73">
        <f>VLOOKUP($B233,Leveranser!$B$1:$Y$500,MATCH("Totalt såld fjärrvärme till andra fjärrvärmeföretag",Leveranser!$B$1:$AA$1,0),FALSE)</f>
        <v>0</v>
      </c>
      <c r="AR233" s="73">
        <f>IF(ISERROR(1/VLOOKUP($B233,Miljö!$B$1:$S$500,MATCH("Såld mängd produktionsspecifik fjärrvärme (GWh)",Miljö!$B$1:$R$1,0),FALSE)),0,VLOOKUP($B233,Miljö!$B$1:$S$500,MATCH("Såld mängd produktionsspecifik fjärrvärme (GWh)",Miljö!$B$1:$R$1,0),FALSE))</f>
        <v>0</v>
      </c>
      <c r="AS233" s="82">
        <f t="shared" si="40"/>
        <v>0.74775251189846637</v>
      </c>
      <c r="AU233" s="73" t="str">
        <f>VLOOKUP($B233,'Miljövärden urval för publ'!$B$2:$I$486,7,FALSE)</f>
        <v>Ja</v>
      </c>
      <c r="AV233" s="73" t="str">
        <f>VLOOKUP($B233,'Miljövärden urval för publ'!$B$2:$I$486,6,FALSE)</f>
        <v>Nej</v>
      </c>
      <c r="AZ233" s="73">
        <f t="shared" si="36"/>
        <v>0.14499999999999999</v>
      </c>
      <c r="BA233" s="73">
        <f t="shared" si="41"/>
        <v>0</v>
      </c>
      <c r="BB233" s="73">
        <f t="shared" si="37"/>
        <v>7.3710000000000004</v>
      </c>
      <c r="BC233" s="73">
        <f t="shared" si="38"/>
        <v>0</v>
      </c>
      <c r="BE233" s="73">
        <f t="shared" si="42"/>
        <v>0</v>
      </c>
      <c r="BF233" s="73">
        <f t="shared" si="43"/>
        <v>0</v>
      </c>
      <c r="BH233" s="73">
        <f t="shared" si="39"/>
        <v>7.3710000000000004</v>
      </c>
    </row>
    <row r="234" spans="1:60" ht="14.5" x14ac:dyDescent="0.35">
      <c r="A234" t="s">
        <v>291</v>
      </c>
      <c r="B234" t="s">
        <v>292</v>
      </c>
      <c r="C234" s="73">
        <f>VLOOKUP($B234,'Tillförd energi'!$B$2:$AS$506,MATCH(C$1,'Tillförd energi'!$B$1:$AQ$1,0),FALSE)</f>
        <v>0</v>
      </c>
      <c r="D234" s="73">
        <f>VLOOKUP($B234,'Tillförd energi'!$B$2:$AS$506,MATCH(D$1,'Tillförd energi'!$B$1:$AQ$1,0),FALSE)</f>
        <v>1.2450000000000001</v>
      </c>
      <c r="E234" s="73">
        <f>VLOOKUP($B234,'Tillförd energi'!$B$2:$AS$506,MATCH(E$1,'Tillförd energi'!$B$1:$AQ$1,0),FALSE)</f>
        <v>0</v>
      </c>
      <c r="F234" s="73">
        <f>VLOOKUP($B234,'Tillförd energi'!$B$2:$AS$506,MATCH(F$1,'Tillförd energi'!$B$1:$AQ$1,0),FALSE)</f>
        <v>0</v>
      </c>
      <c r="G234" s="73">
        <f>VLOOKUP($B234,'Tillförd energi'!$B$2:$AS$506,MATCH(G$1,'Tillförd energi'!$B$1:$AQ$1,0),FALSE)</f>
        <v>0</v>
      </c>
      <c r="H234" s="73">
        <f>VLOOKUP($B234,'Tillförd energi'!$B$2:$AS$506,MATCH(H$1,'Tillförd energi'!$B$1:$AQ$1,0),FALSE)</f>
        <v>0</v>
      </c>
      <c r="I234" s="73">
        <f>VLOOKUP($B234,'Tillförd energi'!$B$2:$AS$506,MATCH(I$1,'Tillförd energi'!$B$1:$AQ$1,0),FALSE)</f>
        <v>0</v>
      </c>
      <c r="J234" s="73">
        <f>VLOOKUP($B234,'Tillförd energi'!$B$2:$AS$506,MATCH(J$1,'Tillförd energi'!$B$1:$AQ$1,0),FALSE)</f>
        <v>0</v>
      </c>
      <c r="K234" s="73">
        <f>VLOOKUP($B234,'Tillförd energi'!$B$2:$AS$506,MATCH(K$1,'Tillförd energi'!$B$1:$AQ$1,0),FALSE)</f>
        <v>0</v>
      </c>
      <c r="L234" s="73">
        <f>VLOOKUP($B234,'Tillförd energi'!$B$2:$AS$506,MATCH(L$1,'Tillförd energi'!$B$1:$AQ$1,0),FALSE)</f>
        <v>0</v>
      </c>
      <c r="M234" s="73">
        <f>VLOOKUP($B234,'Tillförd energi'!$B$2:$AS$506,MATCH(M$1,'Tillförd energi'!$B$1:$AQ$1,0),FALSE)</f>
        <v>0</v>
      </c>
      <c r="N234" s="73">
        <f>VLOOKUP($B234,'Tillförd energi'!$B$2:$AS$506,MATCH(N$1,'Tillförd energi'!$B$1:$AQ$1,0),FALSE)</f>
        <v>0</v>
      </c>
      <c r="O234" s="73">
        <f>VLOOKUP($B234,'Tillförd energi'!$B$2:$AS$506,MATCH(O$1,'Tillförd energi'!$B$1:$AQ$1,0),FALSE)</f>
        <v>0</v>
      </c>
      <c r="P234" s="73">
        <f>VLOOKUP($B234,'Tillförd energi'!$B$2:$AS$506,MATCH(P$1,'Tillförd energi'!$B$1:$AQ$1,0),FALSE)</f>
        <v>0</v>
      </c>
      <c r="Q234" s="73">
        <f>VLOOKUP($B234,'Tillförd energi'!$B$2:$AS$506,MATCH(Q$1,'Tillförd energi'!$B$1:$AQ$1,0),FALSE)</f>
        <v>1.175</v>
      </c>
      <c r="R234" s="73">
        <f>VLOOKUP($B234,'Tillförd energi'!$B$2:$AS$506,MATCH(R$1,'Tillförd energi'!$B$1:$AQ$1,0),FALSE)</f>
        <v>35.396000000000001</v>
      </c>
      <c r="S234" s="73">
        <f>VLOOKUP($B234,'Tillförd energi'!$B$2:$AS$506,MATCH(S$1,'Tillförd energi'!$B$1:$AQ$1,0),FALSE)</f>
        <v>0</v>
      </c>
      <c r="T234" s="73">
        <f>VLOOKUP($B234,'Tillförd energi'!$B$2:$AS$506,MATCH(T$1,'Tillförd energi'!$B$1:$AQ$1,0),FALSE)</f>
        <v>0</v>
      </c>
      <c r="U234" s="73">
        <f>VLOOKUP($B234,'Tillförd energi'!$B$2:$AS$506,MATCH(U$1,'Tillförd energi'!$B$1:$AQ$1,0),FALSE)</f>
        <v>0</v>
      </c>
      <c r="V234" s="73">
        <f>VLOOKUP($B234,'Tillförd energi'!$B$2:$AS$506,MATCH(V$1,'Tillförd energi'!$B$1:$AQ$1,0),FALSE)</f>
        <v>0</v>
      </c>
      <c r="W234" s="73">
        <f>VLOOKUP($B234,'Tillförd energi'!$B$2:$AS$506,MATCH(W$1,'Tillförd energi'!$B$1:$AQ$1,0),FALSE)</f>
        <v>0</v>
      </c>
      <c r="X234" s="73">
        <f>VLOOKUP($B234,'Tillförd energi'!$B$2:$AS$506,MATCH(X$1,'Tillförd energi'!$B$1:$AQ$1,0),FALSE)</f>
        <v>0</v>
      </c>
      <c r="Y234" s="73">
        <f>VLOOKUP($B234,'Tillförd energi'!$B$2:$AS$506,MATCH(Y$1,'Tillförd energi'!$B$1:$AQ$1,0),FALSE)</f>
        <v>0</v>
      </c>
      <c r="Z234" s="73">
        <f>VLOOKUP($B234,'Tillförd energi'!$B$2:$AS$506,MATCH(Z$1,'Tillförd energi'!$B$1:$AQ$1,0),FALSE)</f>
        <v>0</v>
      </c>
      <c r="AA234" s="73">
        <f>VLOOKUP($B234,'Tillförd energi'!$B$2:$AS$506,MATCH(AA$1,'Tillförd energi'!$B$1:$AQ$1,0),FALSE)</f>
        <v>0</v>
      </c>
      <c r="AB234" s="73">
        <f>VLOOKUP($B234,'Tillförd energi'!$B$2:$AS$506,MATCH(AB$1,'Tillförd energi'!$B$1:$AQ$1,0),FALSE)</f>
        <v>0</v>
      </c>
      <c r="AC234" s="73">
        <f>VLOOKUP($B234,'Tillförd energi'!$B$2:$AS$506,MATCH(AC$1,'Tillförd energi'!$B$1:$AQ$1,0),FALSE)</f>
        <v>0</v>
      </c>
      <c r="AD234" s="73">
        <f>VLOOKUP($B234,'Tillförd energi'!$B$2:$AS$506,MATCH(AD$1,'Tillförd energi'!$B$1:$AQ$1,0),FALSE)</f>
        <v>0</v>
      </c>
      <c r="AF234" s="73">
        <f>VLOOKUP($B234,'Tillförd energi'!$B$2:$AS$506,MATCH(AF$1,'Tillförd energi'!$B$1:$AQ$1,0),FALSE)</f>
        <v>0.42599999999999999</v>
      </c>
      <c r="AH234" s="73">
        <f>IFERROR(VLOOKUP(B234,Miljö!$B$1:$S$476,9,FALSE)/1,0)</f>
        <v>0</v>
      </c>
      <c r="AJ234" s="81">
        <f>IFERROR(VLOOKUP($B234,Miljö!$B$1:$S$500,MATCH("hjälpel exklusive kraftvärme (GWh)",Miljö!$B$1:$V$1,0),FALSE)/1,"")</f>
        <v>0.42599999999999999</v>
      </c>
      <c r="AK234" s="81">
        <f t="shared" si="33"/>
        <v>0.42599999999999999</v>
      </c>
      <c r="AL234" s="81">
        <f>VLOOKUP($B234,'Slutlig allokering'!$B$2:$AL$462,MATCH("Hjälpel kraftvärme",'Slutlig allokering'!$B$2:$AL$2,0),FALSE)</f>
        <v>0</v>
      </c>
      <c r="AN234" s="73">
        <f t="shared" si="34"/>
        <v>38.242000000000004</v>
      </c>
      <c r="AO234" s="73">
        <f t="shared" si="35"/>
        <v>38.242000000000004</v>
      </c>
      <c r="AP234" s="73">
        <f>IF(ISERROR(1/VLOOKUP($B234,Leveranser!$B$1:$S$500,MATCH("såld värme (gwh)",Leveranser!$B$1:$S$1,0),FALSE)),"",VLOOKUP($B234,Leveranser!$B$1:$S$500,MATCH("såld värme (gwh)",Leveranser!$B$1:$S$1,0),FALSE))</f>
        <v>29.855</v>
      </c>
      <c r="AQ234" s="73">
        <f>VLOOKUP($B234,Leveranser!$B$1:$Y$500,MATCH("Totalt såld fjärrvärme till andra fjärrvärmeföretag",Leveranser!$B$1:$AA$1,0),FALSE)</f>
        <v>0</v>
      </c>
      <c r="AR234" s="73">
        <f>IF(ISERROR(1/VLOOKUP($B234,Miljö!$B$1:$S$500,MATCH("Såld mängd produktionsspecifik fjärrvärme (GWh)",Miljö!$B$1:$R$1,0),FALSE)),0,VLOOKUP($B234,Miljö!$B$1:$S$500,MATCH("Såld mängd produktionsspecifik fjärrvärme (GWh)",Miljö!$B$1:$R$1,0),FALSE))</f>
        <v>0</v>
      </c>
      <c r="AS234" s="82">
        <f t="shared" si="40"/>
        <v>0.78068615658176865</v>
      </c>
      <c r="AU234" s="73" t="str">
        <f>VLOOKUP($B234,'Miljövärden urval för publ'!$B$2:$I$486,7,FALSE)</f>
        <v>Ja</v>
      </c>
      <c r="AV234" s="73" t="str">
        <f>VLOOKUP($B234,'Miljövärden urval för publ'!$B$2:$I$486,6,FALSE)</f>
        <v>Nej</v>
      </c>
      <c r="AZ234" s="73">
        <f t="shared" si="36"/>
        <v>0.42599999999999999</v>
      </c>
      <c r="BA234" s="73">
        <f t="shared" si="41"/>
        <v>0</v>
      </c>
      <c r="BB234" s="73">
        <f t="shared" si="37"/>
        <v>0</v>
      </c>
      <c r="BC234" s="73">
        <f t="shared" si="38"/>
        <v>36.570999999999998</v>
      </c>
      <c r="BE234" s="73">
        <f t="shared" si="42"/>
        <v>0</v>
      </c>
      <c r="BF234" s="73">
        <f t="shared" si="43"/>
        <v>0</v>
      </c>
      <c r="BH234" s="73">
        <f t="shared" si="39"/>
        <v>36.570999999999998</v>
      </c>
    </row>
    <row r="235" spans="1:60" ht="14.5" x14ac:dyDescent="0.35">
      <c r="A235" s="37" t="s">
        <v>293</v>
      </c>
      <c r="B235" s="37" t="s">
        <v>190</v>
      </c>
      <c r="C235" s="73">
        <f>VLOOKUP($B235,'Tillförd energi'!$B$2:$AS$506,MATCH(C$1,'Tillförd energi'!$B$1:$AQ$1,0),FALSE)</f>
        <v>0</v>
      </c>
      <c r="D235" s="73">
        <f>VLOOKUP($B235,'Tillförd energi'!$B$2:$AS$506,MATCH(D$1,'Tillförd energi'!$B$1:$AQ$1,0),FALSE)</f>
        <v>0.235294</v>
      </c>
      <c r="E235" s="73">
        <f>VLOOKUP($B235,'Tillförd energi'!$B$2:$AS$506,MATCH(E$1,'Tillförd energi'!$B$1:$AQ$1,0),FALSE)</f>
        <v>0</v>
      </c>
      <c r="F235" s="73">
        <f>VLOOKUP($B235,'Tillförd energi'!$B$2:$AS$506,MATCH(F$1,'Tillförd energi'!$B$1:$AQ$1,0),FALSE)</f>
        <v>0</v>
      </c>
      <c r="G235" s="73">
        <f>VLOOKUP($B235,'Tillförd energi'!$B$2:$AS$506,MATCH(G$1,'Tillförd energi'!$B$1:$AQ$1,0),FALSE)</f>
        <v>0</v>
      </c>
      <c r="H235" s="73">
        <f>VLOOKUP($B235,'Tillförd energi'!$B$2:$AS$506,MATCH(H$1,'Tillförd energi'!$B$1:$AQ$1,0),FALSE)</f>
        <v>0</v>
      </c>
      <c r="I235" s="73">
        <f>VLOOKUP($B235,'Tillförd energi'!$B$2:$AS$506,MATCH(I$1,'Tillförd energi'!$B$1:$AQ$1,0),FALSE)</f>
        <v>0</v>
      </c>
      <c r="J235" s="73">
        <f>VLOOKUP($B235,'Tillförd energi'!$B$2:$AS$506,MATCH(J$1,'Tillförd energi'!$B$1:$AQ$1,0),FALSE)</f>
        <v>0</v>
      </c>
      <c r="K235" s="73">
        <f>VLOOKUP($B235,'Tillförd energi'!$B$2:$AS$506,MATCH(K$1,'Tillförd energi'!$B$1:$AQ$1,0),FALSE)</f>
        <v>0</v>
      </c>
      <c r="L235" s="73">
        <f>VLOOKUP($B235,'Tillförd energi'!$B$2:$AS$506,MATCH(L$1,'Tillförd energi'!$B$1:$AQ$1,0),FALSE)</f>
        <v>0</v>
      </c>
      <c r="M235" s="73">
        <f>VLOOKUP($B235,'Tillförd energi'!$B$2:$AS$506,MATCH(M$1,'Tillförd energi'!$B$1:$AQ$1,0),FALSE)</f>
        <v>0</v>
      </c>
      <c r="N235" s="73">
        <f>VLOOKUP($B235,'Tillförd energi'!$B$2:$AS$506,MATCH(N$1,'Tillförd energi'!$B$1:$AQ$1,0),FALSE)</f>
        <v>0</v>
      </c>
      <c r="O235" s="73">
        <f>VLOOKUP($B235,'Tillförd energi'!$B$2:$AS$506,MATCH(O$1,'Tillförd energi'!$B$1:$AQ$1,0),FALSE)</f>
        <v>0</v>
      </c>
      <c r="P235" s="73">
        <f>VLOOKUP($B235,'Tillförd energi'!$B$2:$AS$506,MATCH(P$1,'Tillförd energi'!$B$1:$AQ$1,0),FALSE)</f>
        <v>11.2941</v>
      </c>
      <c r="Q235" s="73">
        <f>VLOOKUP($B235,'Tillförd energi'!$B$2:$AS$506,MATCH(Q$1,'Tillförd energi'!$B$1:$AQ$1,0),FALSE)</f>
        <v>0</v>
      </c>
      <c r="R235" s="73">
        <f>VLOOKUP($B235,'Tillförd energi'!$B$2:$AS$506,MATCH(R$1,'Tillförd energi'!$B$1:$AQ$1,0),FALSE)</f>
        <v>0</v>
      </c>
      <c r="S235" s="73">
        <f>VLOOKUP($B235,'Tillförd energi'!$B$2:$AS$506,MATCH(S$1,'Tillförd energi'!$B$1:$AQ$1,0),FALSE)</f>
        <v>0</v>
      </c>
      <c r="T235" s="73">
        <f>VLOOKUP($B235,'Tillförd energi'!$B$2:$AS$506,MATCH(T$1,'Tillförd energi'!$B$1:$AQ$1,0),FALSE)</f>
        <v>0</v>
      </c>
      <c r="U235" s="73">
        <f>VLOOKUP($B235,'Tillförd energi'!$B$2:$AS$506,MATCH(U$1,'Tillförd energi'!$B$1:$AQ$1,0),FALSE)</f>
        <v>0</v>
      </c>
      <c r="V235" s="73">
        <f>VLOOKUP($B235,'Tillförd energi'!$B$2:$AS$506,MATCH(V$1,'Tillförd energi'!$B$1:$AQ$1,0),FALSE)</f>
        <v>0</v>
      </c>
      <c r="W235" s="73">
        <f>VLOOKUP($B235,'Tillförd energi'!$B$2:$AS$506,MATCH(W$1,'Tillförd energi'!$B$1:$AQ$1,0),FALSE)</f>
        <v>0</v>
      </c>
      <c r="X235" s="73">
        <f>VLOOKUP($B235,'Tillförd energi'!$B$2:$AS$506,MATCH(X$1,'Tillförd energi'!$B$1:$AQ$1,0),FALSE)</f>
        <v>0</v>
      </c>
      <c r="Y235" s="73">
        <f>VLOOKUP($B235,'Tillförd energi'!$B$2:$AS$506,MATCH(Y$1,'Tillförd energi'!$B$1:$AQ$1,0),FALSE)</f>
        <v>0</v>
      </c>
      <c r="Z235" s="73">
        <f>VLOOKUP($B235,'Tillförd energi'!$B$2:$AS$506,MATCH(Z$1,'Tillförd energi'!$B$1:$AQ$1,0),FALSE)</f>
        <v>0</v>
      </c>
      <c r="AA235" s="73">
        <f>VLOOKUP($B235,'Tillförd energi'!$B$2:$AS$506,MATCH(AA$1,'Tillförd energi'!$B$1:$AQ$1,0),FALSE)</f>
        <v>0</v>
      </c>
      <c r="AB235" s="73">
        <f>VLOOKUP($B235,'Tillförd energi'!$B$2:$AS$506,MATCH(AB$1,'Tillförd energi'!$B$1:$AQ$1,0),FALSE)</f>
        <v>0</v>
      </c>
      <c r="AC235" s="73">
        <f>VLOOKUP($B235,'Tillförd energi'!$B$2:$AS$506,MATCH(AC$1,'Tillförd energi'!$B$1:$AQ$1,0),FALSE)</f>
        <v>0</v>
      </c>
      <c r="AD235" s="73">
        <f>VLOOKUP($B235,'Tillförd energi'!$B$2:$AS$506,MATCH(AD$1,'Tillförd energi'!$B$1:$AQ$1,0),FALSE)</f>
        <v>0</v>
      </c>
      <c r="AF235" s="73">
        <f>VLOOKUP($B235,'Tillförd energi'!$B$2:$AS$506,MATCH(AF$1,'Tillförd energi'!$B$1:$AQ$1,0),FALSE)</f>
        <v>0.26400000000000001</v>
      </c>
      <c r="AH235" s="73">
        <f>IFERROR(VLOOKUP(B235,Miljö!$B$1:$S$476,9,FALSE)/1,0)</f>
        <v>0</v>
      </c>
      <c r="AJ235" s="81" t="str">
        <f>IFERROR(VLOOKUP($B235,Miljö!$B$1:$S$500,MATCH("hjälpel exklusive kraftvärme (GWh)",Miljö!$B$1:$V$1,0),FALSE)/1,"")</f>
        <v/>
      </c>
      <c r="AK235" s="81">
        <f t="shared" si="33"/>
        <v>0.26400000000000001</v>
      </c>
      <c r="AL235" s="81">
        <f>VLOOKUP($B235,'Slutlig allokering'!$B$2:$AL$462,MATCH("Hjälpel kraftvärme",'Slutlig allokering'!$B$2:$AL$2,0),FALSE)</f>
        <v>0</v>
      </c>
      <c r="AN235" s="73">
        <f t="shared" si="34"/>
        <v>11.793393999999999</v>
      </c>
      <c r="AO235" s="73">
        <f t="shared" si="35"/>
        <v>11.793393999999999</v>
      </c>
      <c r="AP235" s="73">
        <f>IF(ISERROR(1/VLOOKUP($B235,Leveranser!$B$1:$S$500,MATCH("såld värme (gwh)",Leveranser!$B$1:$S$1,0),FALSE)),"",VLOOKUP($B235,Leveranser!$B$1:$S$500,MATCH("såld värme (gwh)",Leveranser!$B$1:$S$1,0),FALSE))</f>
        <v>8.8000000000000007</v>
      </c>
      <c r="AQ235" s="73">
        <f>VLOOKUP($B235,Leveranser!$B$1:$Y$500,MATCH("Totalt såld fjärrvärme till andra fjärrvärmeföretag",Leveranser!$B$1:$AA$1,0),FALSE)</f>
        <v>0</v>
      </c>
      <c r="AR235" s="73">
        <f>IF(ISERROR(1/VLOOKUP($B235,Miljö!$B$1:$S$500,MATCH("Såld mängd produktionsspecifik fjärrvärme (GWh)",Miljö!$B$1:$R$1,0),FALSE)),0,VLOOKUP($B235,Miljö!$B$1:$S$500,MATCH("Såld mängd produktionsspecifik fjärrvärme (GWh)",Miljö!$B$1:$R$1,0),FALSE))</f>
        <v>0</v>
      </c>
      <c r="AS235" s="82">
        <f t="shared" si="40"/>
        <v>0.74618044644315296</v>
      </c>
      <c r="AU235" s="73" t="str">
        <f>VLOOKUP($B235,'Miljövärden urval för publ'!$B$2:$I$486,7,FALSE)</f>
        <v>Ja</v>
      </c>
      <c r="AV235" s="73" t="str">
        <f>VLOOKUP($B235,'Miljövärden urval för publ'!$B$2:$I$486,6,FALSE)</f>
        <v>Nej</v>
      </c>
      <c r="AZ235" s="73">
        <f t="shared" si="36"/>
        <v>0.26400000000000001</v>
      </c>
      <c r="BA235" s="73">
        <f t="shared" si="41"/>
        <v>0</v>
      </c>
      <c r="BB235" s="73">
        <f t="shared" si="37"/>
        <v>11.2941</v>
      </c>
      <c r="BC235" s="73">
        <f t="shared" si="38"/>
        <v>0</v>
      </c>
      <c r="BE235" s="73">
        <f t="shared" si="42"/>
        <v>0</v>
      </c>
      <c r="BF235" s="73">
        <f t="shared" si="43"/>
        <v>0</v>
      </c>
      <c r="BH235" s="73">
        <f t="shared" si="39"/>
        <v>11.2941</v>
      </c>
    </row>
    <row r="236" spans="1:60" ht="14.5" x14ac:dyDescent="0.35">
      <c r="A236" t="s">
        <v>293</v>
      </c>
      <c r="B236" t="s">
        <v>294</v>
      </c>
      <c r="C236" s="73">
        <f>VLOOKUP($B236,'Tillförd energi'!$B$2:$AS$506,MATCH(C$1,'Tillförd energi'!$B$1:$AQ$1,0),FALSE)</f>
        <v>0</v>
      </c>
      <c r="D236" s="73">
        <f>VLOOKUP($B236,'Tillförd energi'!$B$2:$AS$506,MATCH(D$1,'Tillförd energi'!$B$1:$AQ$1,0),FALSE)</f>
        <v>0.3</v>
      </c>
      <c r="E236" s="73">
        <f>VLOOKUP($B236,'Tillförd energi'!$B$2:$AS$506,MATCH(E$1,'Tillförd energi'!$B$1:$AQ$1,0),FALSE)</f>
        <v>0</v>
      </c>
      <c r="F236" s="73">
        <f>VLOOKUP($B236,'Tillförd energi'!$B$2:$AS$506,MATCH(F$1,'Tillförd energi'!$B$1:$AQ$1,0),FALSE)</f>
        <v>0</v>
      </c>
      <c r="G236" s="73">
        <f>VLOOKUP($B236,'Tillförd energi'!$B$2:$AS$506,MATCH(G$1,'Tillförd energi'!$B$1:$AQ$1,0),FALSE)</f>
        <v>0</v>
      </c>
      <c r="H236" s="73">
        <f>VLOOKUP($B236,'Tillförd energi'!$B$2:$AS$506,MATCH(H$1,'Tillförd energi'!$B$1:$AQ$1,0),FALSE)</f>
        <v>0</v>
      </c>
      <c r="I236" s="73">
        <f>VLOOKUP($B236,'Tillförd energi'!$B$2:$AS$506,MATCH(I$1,'Tillförd energi'!$B$1:$AQ$1,0),FALSE)</f>
        <v>0</v>
      </c>
      <c r="J236" s="73">
        <f>VLOOKUP($B236,'Tillförd energi'!$B$2:$AS$506,MATCH(J$1,'Tillförd energi'!$B$1:$AQ$1,0),FALSE)</f>
        <v>0</v>
      </c>
      <c r="K236" s="73">
        <f>VLOOKUP($B236,'Tillförd energi'!$B$2:$AS$506,MATCH(K$1,'Tillförd energi'!$B$1:$AQ$1,0),FALSE)</f>
        <v>0</v>
      </c>
      <c r="L236" s="73">
        <f>VLOOKUP($B236,'Tillförd energi'!$B$2:$AS$506,MATCH(L$1,'Tillförd energi'!$B$1:$AQ$1,0),FALSE)</f>
        <v>0</v>
      </c>
      <c r="M236" s="73">
        <f>VLOOKUP($B236,'Tillförd energi'!$B$2:$AS$506,MATCH(M$1,'Tillförd energi'!$B$1:$AQ$1,0),FALSE)</f>
        <v>0</v>
      </c>
      <c r="N236" s="73">
        <f>VLOOKUP($B236,'Tillförd energi'!$B$2:$AS$506,MATCH(N$1,'Tillförd energi'!$B$1:$AQ$1,0),FALSE)</f>
        <v>0</v>
      </c>
      <c r="O236" s="73">
        <f>VLOOKUP($B236,'Tillförd energi'!$B$2:$AS$506,MATCH(O$1,'Tillförd energi'!$B$1:$AQ$1,0),FALSE)</f>
        <v>0</v>
      </c>
      <c r="P236" s="73">
        <f>VLOOKUP($B236,'Tillförd energi'!$B$2:$AS$506,MATCH(P$1,'Tillförd energi'!$B$1:$AQ$1,0),FALSE)</f>
        <v>0</v>
      </c>
      <c r="Q236" s="73">
        <f>VLOOKUP($B236,'Tillförd energi'!$B$2:$AS$506,MATCH(Q$1,'Tillförd energi'!$B$1:$AQ$1,0),FALSE)</f>
        <v>1.6</v>
      </c>
      <c r="R236" s="73">
        <f>VLOOKUP($B236,'Tillförd energi'!$B$2:$AS$506,MATCH(R$1,'Tillförd energi'!$B$1:$AQ$1,0),FALSE)</f>
        <v>10.5</v>
      </c>
      <c r="S236" s="73">
        <f>VLOOKUP($B236,'Tillförd energi'!$B$2:$AS$506,MATCH(S$1,'Tillförd energi'!$B$1:$AQ$1,0),FALSE)</f>
        <v>0</v>
      </c>
      <c r="T236" s="73">
        <f>VLOOKUP($B236,'Tillförd energi'!$B$2:$AS$506,MATCH(T$1,'Tillförd energi'!$B$1:$AQ$1,0),FALSE)</f>
        <v>0</v>
      </c>
      <c r="U236" s="73">
        <f>VLOOKUP($B236,'Tillförd energi'!$B$2:$AS$506,MATCH(U$1,'Tillförd energi'!$B$1:$AQ$1,0),FALSE)</f>
        <v>0</v>
      </c>
      <c r="V236" s="73">
        <f>VLOOKUP($B236,'Tillförd energi'!$B$2:$AS$506,MATCH(V$1,'Tillförd energi'!$B$1:$AQ$1,0),FALSE)</f>
        <v>0</v>
      </c>
      <c r="W236" s="73">
        <f>VLOOKUP($B236,'Tillförd energi'!$B$2:$AS$506,MATCH(W$1,'Tillförd energi'!$B$1:$AQ$1,0),FALSE)</f>
        <v>0</v>
      </c>
      <c r="X236" s="73">
        <f>VLOOKUP($B236,'Tillförd energi'!$B$2:$AS$506,MATCH(X$1,'Tillförd energi'!$B$1:$AQ$1,0),FALSE)</f>
        <v>0</v>
      </c>
      <c r="Y236" s="73">
        <f>VLOOKUP($B236,'Tillförd energi'!$B$2:$AS$506,MATCH(Y$1,'Tillförd energi'!$B$1:$AQ$1,0),FALSE)</f>
        <v>0</v>
      </c>
      <c r="Z236" s="73">
        <f>VLOOKUP($B236,'Tillförd energi'!$B$2:$AS$506,MATCH(Z$1,'Tillförd energi'!$B$1:$AQ$1,0),FALSE)</f>
        <v>0</v>
      </c>
      <c r="AA236" s="73">
        <f>VLOOKUP($B236,'Tillförd energi'!$B$2:$AS$506,MATCH(AA$1,'Tillförd energi'!$B$1:$AQ$1,0),FALSE)</f>
        <v>0</v>
      </c>
      <c r="AB236" s="73">
        <f>VLOOKUP($B236,'Tillförd energi'!$B$2:$AS$506,MATCH(AB$1,'Tillförd energi'!$B$1:$AQ$1,0),FALSE)</f>
        <v>0</v>
      </c>
      <c r="AC236" s="73">
        <f>VLOOKUP($B236,'Tillförd energi'!$B$2:$AS$506,MATCH(AC$1,'Tillförd energi'!$B$1:$AQ$1,0),FALSE)</f>
        <v>0</v>
      </c>
      <c r="AD236" s="73">
        <f>VLOOKUP($B236,'Tillförd energi'!$B$2:$AS$506,MATCH(AD$1,'Tillförd energi'!$B$1:$AQ$1,0),FALSE)</f>
        <v>0</v>
      </c>
      <c r="AF236" s="73">
        <f>VLOOKUP($B236,'Tillförd energi'!$B$2:$AS$506,MATCH(AF$1,'Tillförd energi'!$B$1:$AQ$1,0),FALSE)</f>
        <v>0.15</v>
      </c>
      <c r="AH236" s="73">
        <f>IFERROR(VLOOKUP(B236,Miljö!$B$1:$S$476,9,FALSE)/1,0)</f>
        <v>0</v>
      </c>
      <c r="AJ236" s="81">
        <f>IFERROR(VLOOKUP($B236,Miljö!$B$1:$S$500,MATCH("hjälpel exklusive kraftvärme (GWh)",Miljö!$B$1:$V$1,0),FALSE)/1,"")</f>
        <v>0.15</v>
      </c>
      <c r="AK236" s="81">
        <f t="shared" si="33"/>
        <v>0.15</v>
      </c>
      <c r="AL236" s="81">
        <f>VLOOKUP($B236,'Slutlig allokering'!$B$2:$AL$462,MATCH("Hjälpel kraftvärme",'Slutlig allokering'!$B$2:$AL$2,0),FALSE)</f>
        <v>0</v>
      </c>
      <c r="AN236" s="73">
        <f t="shared" si="34"/>
        <v>12.55</v>
      </c>
      <c r="AO236" s="73">
        <f t="shared" si="35"/>
        <v>12.55</v>
      </c>
      <c r="AP236" s="73">
        <f>IF(ISERROR(1/VLOOKUP($B236,Leveranser!$B$1:$S$500,MATCH("såld värme (gwh)",Leveranser!$B$1:$S$1,0),FALSE)),"",VLOOKUP($B236,Leveranser!$B$1:$S$500,MATCH("såld värme (gwh)",Leveranser!$B$1:$S$1,0),FALSE))</f>
        <v>9.6</v>
      </c>
      <c r="AQ236" s="73">
        <f>VLOOKUP($B236,Leveranser!$B$1:$Y$500,MATCH("Totalt såld fjärrvärme till andra fjärrvärmeföretag",Leveranser!$B$1:$AA$1,0),FALSE)</f>
        <v>0</v>
      </c>
      <c r="AR236" s="73">
        <f>IF(ISERROR(1/VLOOKUP($B236,Miljö!$B$1:$S$500,MATCH("Såld mängd produktionsspecifik fjärrvärme (GWh)",Miljö!$B$1:$R$1,0),FALSE)),0,VLOOKUP($B236,Miljö!$B$1:$S$500,MATCH("Såld mängd produktionsspecifik fjärrvärme (GWh)",Miljö!$B$1:$R$1,0),FALSE))</f>
        <v>0</v>
      </c>
      <c r="AS236" s="82">
        <f t="shared" si="40"/>
        <v>0.76494023904382458</v>
      </c>
      <c r="AU236" s="73" t="str">
        <f>VLOOKUP($B236,'Miljövärden urval för publ'!$B$2:$I$486,7,FALSE)</f>
        <v>Ja</v>
      </c>
      <c r="AV236" s="73" t="str">
        <f>VLOOKUP($B236,'Miljövärden urval för publ'!$B$2:$I$486,6,FALSE)</f>
        <v>Ja</v>
      </c>
      <c r="AZ236" s="73">
        <f t="shared" si="36"/>
        <v>0.15</v>
      </c>
      <c r="BA236" s="73">
        <f t="shared" si="41"/>
        <v>0</v>
      </c>
      <c r="BB236" s="73">
        <f t="shared" si="37"/>
        <v>0</v>
      </c>
      <c r="BC236" s="73">
        <f t="shared" si="38"/>
        <v>12.1</v>
      </c>
      <c r="BE236" s="73">
        <f t="shared" si="42"/>
        <v>0</v>
      </c>
      <c r="BF236" s="73">
        <f t="shared" si="43"/>
        <v>0</v>
      </c>
      <c r="BH236" s="73">
        <f t="shared" si="39"/>
        <v>12.1</v>
      </c>
    </row>
    <row r="237" spans="1:60" ht="14.5" x14ac:dyDescent="0.35">
      <c r="A237" t="s">
        <v>293</v>
      </c>
      <c r="B237" t="s">
        <v>295</v>
      </c>
      <c r="C237" s="73">
        <f>VLOOKUP($B237,'Tillförd energi'!$B$2:$AS$506,MATCH(C$1,'Tillförd energi'!$B$1:$AQ$1,0),FALSE)</f>
        <v>0</v>
      </c>
      <c r="D237" s="73">
        <f>VLOOKUP($B237,'Tillförd energi'!$B$2:$AS$506,MATCH(D$1,'Tillförd energi'!$B$1:$AQ$1,0),FALSE)</f>
        <v>0</v>
      </c>
      <c r="E237" s="73">
        <f>VLOOKUP($B237,'Tillförd energi'!$B$2:$AS$506,MATCH(E$1,'Tillförd energi'!$B$1:$AQ$1,0),FALSE)</f>
        <v>0</v>
      </c>
      <c r="F237" s="73">
        <f>VLOOKUP($B237,'Tillförd energi'!$B$2:$AS$506,MATCH(F$1,'Tillförd energi'!$B$1:$AQ$1,0),FALSE)</f>
        <v>0</v>
      </c>
      <c r="G237" s="73">
        <f>VLOOKUP($B237,'Tillförd energi'!$B$2:$AS$506,MATCH(G$1,'Tillförd energi'!$B$1:$AQ$1,0),FALSE)</f>
        <v>3</v>
      </c>
      <c r="H237" s="73">
        <f>VLOOKUP($B237,'Tillförd energi'!$B$2:$AS$506,MATCH(H$1,'Tillförd energi'!$B$1:$AQ$1,0),FALSE)</f>
        <v>0</v>
      </c>
      <c r="I237" s="73">
        <f>VLOOKUP($B237,'Tillförd energi'!$B$2:$AS$506,MATCH(I$1,'Tillförd energi'!$B$1:$AQ$1,0),FALSE)</f>
        <v>0</v>
      </c>
      <c r="J237" s="73">
        <f>VLOOKUP($B237,'Tillförd energi'!$B$2:$AS$506,MATCH(J$1,'Tillförd energi'!$B$1:$AQ$1,0),FALSE)</f>
        <v>0</v>
      </c>
      <c r="K237" s="73">
        <f>VLOOKUP($B237,'Tillförd energi'!$B$2:$AS$506,MATCH(K$1,'Tillförd energi'!$B$1:$AQ$1,0),FALSE)</f>
        <v>0</v>
      </c>
      <c r="L237" s="73">
        <f>VLOOKUP($B237,'Tillförd energi'!$B$2:$AS$506,MATCH(L$1,'Tillförd energi'!$B$1:$AQ$1,0),FALSE)</f>
        <v>0</v>
      </c>
      <c r="M237" s="73">
        <f>VLOOKUP($B237,'Tillförd energi'!$B$2:$AS$506,MATCH(M$1,'Tillförd energi'!$B$1:$AQ$1,0),FALSE)</f>
        <v>0</v>
      </c>
      <c r="N237" s="73">
        <f>VLOOKUP($B237,'Tillförd energi'!$B$2:$AS$506,MATCH(N$1,'Tillförd energi'!$B$1:$AQ$1,0),FALSE)</f>
        <v>0</v>
      </c>
      <c r="O237" s="73">
        <f>VLOOKUP($B237,'Tillförd energi'!$B$2:$AS$506,MATCH(O$1,'Tillförd energi'!$B$1:$AQ$1,0),FALSE)</f>
        <v>22</v>
      </c>
      <c r="P237" s="73">
        <f>VLOOKUP($B237,'Tillförd energi'!$B$2:$AS$506,MATCH(P$1,'Tillförd energi'!$B$1:$AQ$1,0),FALSE)</f>
        <v>0</v>
      </c>
      <c r="Q237" s="73">
        <f>VLOOKUP($B237,'Tillförd energi'!$B$2:$AS$506,MATCH(Q$1,'Tillförd energi'!$B$1:$AQ$1,0),FALSE)</f>
        <v>7.7</v>
      </c>
      <c r="R237" s="73">
        <f>VLOOKUP($B237,'Tillförd energi'!$B$2:$AS$506,MATCH(R$1,'Tillförd energi'!$B$1:$AQ$1,0),FALSE)</f>
        <v>0</v>
      </c>
      <c r="S237" s="73">
        <f>VLOOKUP($B237,'Tillförd energi'!$B$2:$AS$506,MATCH(S$1,'Tillförd energi'!$B$1:$AQ$1,0),FALSE)</f>
        <v>0</v>
      </c>
      <c r="T237" s="73">
        <f>VLOOKUP($B237,'Tillförd energi'!$B$2:$AS$506,MATCH(T$1,'Tillförd energi'!$B$1:$AQ$1,0),FALSE)</f>
        <v>0</v>
      </c>
      <c r="U237" s="73">
        <f>VLOOKUP($B237,'Tillförd energi'!$B$2:$AS$506,MATCH(U$1,'Tillförd energi'!$B$1:$AQ$1,0),FALSE)</f>
        <v>0</v>
      </c>
      <c r="V237" s="73">
        <f>VLOOKUP($B237,'Tillförd energi'!$B$2:$AS$506,MATCH(V$1,'Tillförd energi'!$B$1:$AQ$1,0),FALSE)</f>
        <v>1</v>
      </c>
      <c r="W237" s="73">
        <f>VLOOKUP($B237,'Tillförd energi'!$B$2:$AS$506,MATCH(W$1,'Tillförd energi'!$B$1:$AQ$1,0),FALSE)</f>
        <v>0</v>
      </c>
      <c r="X237" s="73">
        <f>VLOOKUP($B237,'Tillförd energi'!$B$2:$AS$506,MATCH(X$1,'Tillförd energi'!$B$1:$AQ$1,0),FALSE)</f>
        <v>0</v>
      </c>
      <c r="Y237" s="73">
        <f>VLOOKUP($B237,'Tillförd energi'!$B$2:$AS$506,MATCH(Y$1,'Tillförd energi'!$B$1:$AQ$1,0),FALSE)</f>
        <v>0</v>
      </c>
      <c r="Z237" s="73">
        <f>VLOOKUP($B237,'Tillförd energi'!$B$2:$AS$506,MATCH(Z$1,'Tillförd energi'!$B$1:$AQ$1,0),FALSE)</f>
        <v>0</v>
      </c>
      <c r="AA237" s="73">
        <f>VLOOKUP($B237,'Tillförd energi'!$B$2:$AS$506,MATCH(AA$1,'Tillförd energi'!$B$1:$AQ$1,0),FALSE)</f>
        <v>0</v>
      </c>
      <c r="AB237" s="73">
        <f>VLOOKUP($B237,'Tillförd energi'!$B$2:$AS$506,MATCH(AB$1,'Tillförd energi'!$B$1:$AQ$1,0),FALSE)</f>
        <v>4</v>
      </c>
      <c r="AC237" s="73">
        <f>VLOOKUP($B237,'Tillförd energi'!$B$2:$AS$506,MATCH(AC$1,'Tillförd energi'!$B$1:$AQ$1,0),FALSE)</f>
        <v>0</v>
      </c>
      <c r="AD237" s="73">
        <f>VLOOKUP($B237,'Tillförd energi'!$B$2:$AS$506,MATCH(AD$1,'Tillförd energi'!$B$1:$AQ$1,0),FALSE)</f>
        <v>0</v>
      </c>
      <c r="AF237" s="73">
        <f>VLOOKUP($B237,'Tillförd energi'!$B$2:$AS$506,MATCH(AF$1,'Tillförd energi'!$B$1:$AQ$1,0),FALSE)</f>
        <v>0.5</v>
      </c>
      <c r="AH237" s="73">
        <f>IFERROR(VLOOKUP(B237,Miljö!$B$1:$S$476,9,FALSE)/1,0)</f>
        <v>0</v>
      </c>
      <c r="AJ237" s="81">
        <f>IFERROR(VLOOKUP($B237,Miljö!$B$1:$S$500,MATCH("hjälpel exklusive kraftvärme (GWh)",Miljö!$B$1:$V$1,0),FALSE)/1,"")</f>
        <v>0.5</v>
      </c>
      <c r="AK237" s="81">
        <f t="shared" si="33"/>
        <v>0.5</v>
      </c>
      <c r="AL237" s="81">
        <f>VLOOKUP($B237,'Slutlig allokering'!$B$2:$AL$462,MATCH("Hjälpel kraftvärme",'Slutlig allokering'!$B$2:$AL$2,0),FALSE)</f>
        <v>0</v>
      </c>
      <c r="AN237" s="73">
        <f t="shared" si="34"/>
        <v>38.200000000000003</v>
      </c>
      <c r="AO237" s="73">
        <f t="shared" si="35"/>
        <v>38.200000000000003</v>
      </c>
      <c r="AP237" s="73">
        <f>IF(ISERROR(1/VLOOKUP($B237,Leveranser!$B$1:$S$500,MATCH("såld värme (gwh)",Leveranser!$B$1:$S$1,0),FALSE)),"",VLOOKUP($B237,Leveranser!$B$1:$S$500,MATCH("såld värme (gwh)",Leveranser!$B$1:$S$1,0),FALSE))</f>
        <v>30</v>
      </c>
      <c r="AQ237" s="73">
        <f>VLOOKUP($B237,Leveranser!$B$1:$Y$500,MATCH("Totalt såld fjärrvärme till andra fjärrvärmeföretag",Leveranser!$B$1:$AA$1,0),FALSE)</f>
        <v>0</v>
      </c>
      <c r="AR237" s="73">
        <f>IF(ISERROR(1/VLOOKUP($B237,Miljö!$B$1:$S$500,MATCH("Såld mängd produktionsspecifik fjärrvärme (GWh)",Miljö!$B$1:$R$1,0),FALSE)),0,VLOOKUP($B237,Miljö!$B$1:$S$500,MATCH("Såld mängd produktionsspecifik fjärrvärme (GWh)",Miljö!$B$1:$R$1,0),FALSE))</f>
        <v>0</v>
      </c>
      <c r="AS237" s="82">
        <f t="shared" si="40"/>
        <v>0.78534031413612559</v>
      </c>
      <c r="AU237" s="73" t="str">
        <f>VLOOKUP($B237,'Miljövärden urval för publ'!$B$2:$I$486,7,FALSE)</f>
        <v>Ja</v>
      </c>
      <c r="AV237" s="73" t="str">
        <f>VLOOKUP($B237,'Miljövärden urval för publ'!$B$2:$I$486,6,FALSE)</f>
        <v>Ja</v>
      </c>
      <c r="AZ237" s="73">
        <f t="shared" si="36"/>
        <v>0.5</v>
      </c>
      <c r="BA237" s="73">
        <f t="shared" si="41"/>
        <v>0</v>
      </c>
      <c r="BB237" s="73">
        <f t="shared" si="37"/>
        <v>22</v>
      </c>
      <c r="BC237" s="73">
        <f t="shared" si="38"/>
        <v>7.7</v>
      </c>
      <c r="BE237" s="73">
        <f t="shared" si="42"/>
        <v>0</v>
      </c>
      <c r="BF237" s="73">
        <f t="shared" si="43"/>
        <v>0</v>
      </c>
      <c r="BH237" s="73">
        <f t="shared" si="39"/>
        <v>30.7</v>
      </c>
    </row>
    <row r="238" spans="1:60" ht="14.5" x14ac:dyDescent="0.35">
      <c r="A238" t="s">
        <v>293</v>
      </c>
      <c r="B238" t="s">
        <v>296</v>
      </c>
      <c r="C238" s="73">
        <f>VLOOKUP($B238,'Tillförd energi'!$B$2:$AS$506,MATCH(C$1,'Tillförd energi'!$B$1:$AQ$1,0),FALSE)</f>
        <v>0</v>
      </c>
      <c r="D238" s="73">
        <f>VLOOKUP($B238,'Tillförd energi'!$B$2:$AS$506,MATCH(D$1,'Tillförd energi'!$B$1:$AQ$1,0),FALSE)</f>
        <v>0.06</v>
      </c>
      <c r="E238" s="73">
        <f>VLOOKUP($B238,'Tillförd energi'!$B$2:$AS$506,MATCH(E$1,'Tillförd energi'!$B$1:$AQ$1,0),FALSE)</f>
        <v>0</v>
      </c>
      <c r="F238" s="73">
        <f>VLOOKUP($B238,'Tillförd energi'!$B$2:$AS$506,MATCH(F$1,'Tillförd energi'!$B$1:$AQ$1,0),FALSE)</f>
        <v>0</v>
      </c>
      <c r="G238" s="73">
        <f>VLOOKUP($B238,'Tillförd energi'!$B$2:$AS$506,MATCH(G$1,'Tillförd energi'!$B$1:$AQ$1,0),FALSE)</f>
        <v>0</v>
      </c>
      <c r="H238" s="73">
        <f>VLOOKUP($B238,'Tillförd energi'!$B$2:$AS$506,MATCH(H$1,'Tillförd energi'!$B$1:$AQ$1,0),FALSE)</f>
        <v>0</v>
      </c>
      <c r="I238" s="73">
        <f>VLOOKUP($B238,'Tillförd energi'!$B$2:$AS$506,MATCH(I$1,'Tillförd energi'!$B$1:$AQ$1,0),FALSE)</f>
        <v>0</v>
      </c>
      <c r="J238" s="73">
        <f>VLOOKUP($B238,'Tillförd energi'!$B$2:$AS$506,MATCH(J$1,'Tillförd energi'!$B$1:$AQ$1,0),FALSE)</f>
        <v>0</v>
      </c>
      <c r="K238" s="73">
        <f>VLOOKUP($B238,'Tillförd energi'!$B$2:$AS$506,MATCH(K$1,'Tillförd energi'!$B$1:$AQ$1,0),FALSE)</f>
        <v>0</v>
      </c>
      <c r="L238" s="73">
        <f>VLOOKUP($B238,'Tillförd energi'!$B$2:$AS$506,MATCH(L$1,'Tillförd energi'!$B$1:$AQ$1,0),FALSE)</f>
        <v>0</v>
      </c>
      <c r="M238" s="73">
        <f>VLOOKUP($B238,'Tillförd energi'!$B$2:$AS$506,MATCH(M$1,'Tillförd energi'!$B$1:$AQ$1,0),FALSE)</f>
        <v>0</v>
      </c>
      <c r="N238" s="73">
        <f>VLOOKUP($B238,'Tillförd energi'!$B$2:$AS$506,MATCH(N$1,'Tillförd energi'!$B$1:$AQ$1,0),FALSE)</f>
        <v>0</v>
      </c>
      <c r="O238" s="73">
        <f>VLOOKUP($B238,'Tillförd energi'!$B$2:$AS$506,MATCH(O$1,'Tillförd energi'!$B$1:$AQ$1,0),FALSE)</f>
        <v>0</v>
      </c>
      <c r="P238" s="73">
        <f>VLOOKUP($B238,'Tillförd energi'!$B$2:$AS$506,MATCH(P$1,'Tillförd energi'!$B$1:$AQ$1,0),FALSE)</f>
        <v>0</v>
      </c>
      <c r="Q238" s="73">
        <f>VLOOKUP($B238,'Tillförd energi'!$B$2:$AS$506,MATCH(Q$1,'Tillförd energi'!$B$1:$AQ$1,0),FALSE)</f>
        <v>1.5</v>
      </c>
      <c r="R238" s="73">
        <f>VLOOKUP($B238,'Tillförd energi'!$B$2:$AS$506,MATCH(R$1,'Tillförd energi'!$B$1:$AQ$1,0),FALSE)</f>
        <v>0</v>
      </c>
      <c r="S238" s="73">
        <f>VLOOKUP($B238,'Tillförd energi'!$B$2:$AS$506,MATCH(S$1,'Tillförd energi'!$B$1:$AQ$1,0),FALSE)</f>
        <v>0</v>
      </c>
      <c r="T238" s="73">
        <f>VLOOKUP($B238,'Tillförd energi'!$B$2:$AS$506,MATCH(T$1,'Tillförd energi'!$B$1:$AQ$1,0),FALSE)</f>
        <v>0</v>
      </c>
      <c r="U238" s="73">
        <f>VLOOKUP($B238,'Tillförd energi'!$B$2:$AS$506,MATCH(U$1,'Tillförd energi'!$B$1:$AQ$1,0),FALSE)</f>
        <v>0</v>
      </c>
      <c r="V238" s="73">
        <f>VLOOKUP($B238,'Tillförd energi'!$B$2:$AS$506,MATCH(V$1,'Tillförd energi'!$B$1:$AQ$1,0),FALSE)</f>
        <v>0</v>
      </c>
      <c r="W238" s="73">
        <f>VLOOKUP($B238,'Tillförd energi'!$B$2:$AS$506,MATCH(W$1,'Tillförd energi'!$B$1:$AQ$1,0),FALSE)</f>
        <v>0</v>
      </c>
      <c r="X238" s="73">
        <f>VLOOKUP($B238,'Tillförd energi'!$B$2:$AS$506,MATCH(X$1,'Tillförd energi'!$B$1:$AQ$1,0),FALSE)</f>
        <v>0</v>
      </c>
      <c r="Y238" s="73">
        <f>VLOOKUP($B238,'Tillförd energi'!$B$2:$AS$506,MATCH(Y$1,'Tillförd energi'!$B$1:$AQ$1,0),FALSE)</f>
        <v>0</v>
      </c>
      <c r="Z238" s="73">
        <f>VLOOKUP($B238,'Tillförd energi'!$B$2:$AS$506,MATCH(Z$1,'Tillförd energi'!$B$1:$AQ$1,0),FALSE)</f>
        <v>0</v>
      </c>
      <c r="AA238" s="73">
        <f>VLOOKUP($B238,'Tillförd energi'!$B$2:$AS$506,MATCH(AA$1,'Tillförd energi'!$B$1:$AQ$1,0),FALSE)</f>
        <v>0</v>
      </c>
      <c r="AB238" s="73">
        <f>VLOOKUP($B238,'Tillförd energi'!$B$2:$AS$506,MATCH(AB$1,'Tillförd energi'!$B$1:$AQ$1,0),FALSE)</f>
        <v>0</v>
      </c>
      <c r="AC238" s="73">
        <f>VLOOKUP($B238,'Tillförd energi'!$B$2:$AS$506,MATCH(AC$1,'Tillförd energi'!$B$1:$AQ$1,0),FALSE)</f>
        <v>0</v>
      </c>
      <c r="AD238" s="73">
        <f>VLOOKUP($B238,'Tillförd energi'!$B$2:$AS$506,MATCH(AD$1,'Tillförd energi'!$B$1:$AQ$1,0),FALSE)</f>
        <v>0</v>
      </c>
      <c r="AF238" s="73">
        <f>VLOOKUP($B238,'Tillförd energi'!$B$2:$AS$506,MATCH(AF$1,'Tillförd energi'!$B$1:$AQ$1,0),FALSE)</f>
        <v>1.4999999999999999E-2</v>
      </c>
      <c r="AH238" s="73">
        <f>IFERROR(VLOOKUP(B238,Miljö!$B$1:$S$476,9,FALSE)/1,0)</f>
        <v>0</v>
      </c>
      <c r="AJ238" s="81">
        <f>IFERROR(VLOOKUP($B238,Miljö!$B$1:$S$500,MATCH("hjälpel exklusive kraftvärme (GWh)",Miljö!$B$1:$V$1,0),FALSE)/1,"")</f>
        <v>1.4999999999999999E-2</v>
      </c>
      <c r="AK238" s="81">
        <f t="shared" si="33"/>
        <v>1.4999999999999999E-2</v>
      </c>
      <c r="AL238" s="81">
        <f>VLOOKUP($B238,'Slutlig allokering'!$B$2:$AL$462,MATCH("Hjälpel kraftvärme",'Slutlig allokering'!$B$2:$AL$2,0),FALSE)</f>
        <v>0</v>
      </c>
      <c r="AN238" s="73">
        <f t="shared" si="34"/>
        <v>1.575</v>
      </c>
      <c r="AO238" s="73">
        <f t="shared" si="35"/>
        <v>1.575</v>
      </c>
      <c r="AP238" s="73">
        <f>IF(ISERROR(1/VLOOKUP($B238,Leveranser!$B$1:$S$500,MATCH("såld värme (gwh)",Leveranser!$B$1:$S$1,0),FALSE)),"",VLOOKUP($B238,Leveranser!$B$1:$S$500,MATCH("såld värme (gwh)",Leveranser!$B$1:$S$1,0),FALSE))</f>
        <v>2</v>
      </c>
      <c r="AQ238" s="73">
        <f>VLOOKUP($B238,Leveranser!$B$1:$Y$500,MATCH("Totalt såld fjärrvärme till andra fjärrvärmeföretag",Leveranser!$B$1:$AA$1,0),FALSE)</f>
        <v>0</v>
      </c>
      <c r="AR238" s="73">
        <f>IF(ISERROR(1/VLOOKUP($B238,Miljö!$B$1:$S$500,MATCH("Såld mängd produktionsspecifik fjärrvärme (GWh)",Miljö!$B$1:$R$1,0),FALSE)),0,VLOOKUP($B238,Miljö!$B$1:$S$500,MATCH("Såld mängd produktionsspecifik fjärrvärme (GWh)",Miljö!$B$1:$R$1,0),FALSE))</f>
        <v>0</v>
      </c>
      <c r="AS238" s="82">
        <f t="shared" si="40"/>
        <v>1.2698412698412698</v>
      </c>
      <c r="AU238" s="73" t="str">
        <f>VLOOKUP($B238,'Miljövärden urval för publ'!$B$2:$I$486,7,FALSE)</f>
        <v>Ja</v>
      </c>
      <c r="AV238" s="73" t="str">
        <f>VLOOKUP($B238,'Miljövärden urval för publ'!$B$2:$I$486,6,FALSE)</f>
        <v>Nej</v>
      </c>
      <c r="AZ238" s="73">
        <f t="shared" si="36"/>
        <v>1.4999999999999999E-2</v>
      </c>
      <c r="BA238" s="73">
        <f t="shared" si="41"/>
        <v>0</v>
      </c>
      <c r="BB238" s="73">
        <f t="shared" si="37"/>
        <v>0</v>
      </c>
      <c r="BC238" s="73">
        <f t="shared" si="38"/>
        <v>1.5</v>
      </c>
      <c r="BE238" s="73">
        <f t="shared" si="42"/>
        <v>0</v>
      </c>
      <c r="BF238" s="73">
        <f t="shared" si="43"/>
        <v>0</v>
      </c>
      <c r="BH238" s="73">
        <f t="shared" si="39"/>
        <v>1.5</v>
      </c>
    </row>
    <row r="239" spans="1:60" ht="14.5" x14ac:dyDescent="0.35">
      <c r="A239" t="s">
        <v>297</v>
      </c>
      <c r="B239" t="s">
        <v>298</v>
      </c>
      <c r="C239" s="73">
        <f>VLOOKUP($B239,'Tillförd energi'!$B$2:$AS$506,MATCH(C$1,'Tillförd energi'!$B$1:$AQ$1,0),FALSE)</f>
        <v>0</v>
      </c>
      <c r="D239" s="73">
        <f>VLOOKUP($B239,'Tillförd energi'!$B$2:$AS$506,MATCH(D$1,'Tillförd energi'!$B$1:$AQ$1,0),FALSE)</f>
        <v>0</v>
      </c>
      <c r="E239" s="73">
        <f>VLOOKUP($B239,'Tillförd energi'!$B$2:$AS$506,MATCH(E$1,'Tillförd energi'!$B$1:$AQ$1,0),FALSE)</f>
        <v>0</v>
      </c>
      <c r="F239" s="73">
        <f>VLOOKUP($B239,'Tillförd energi'!$B$2:$AS$506,MATCH(F$1,'Tillförd energi'!$B$1:$AQ$1,0),FALSE)</f>
        <v>0</v>
      </c>
      <c r="G239" s="73">
        <f>VLOOKUP($B239,'Tillförd energi'!$B$2:$AS$506,MATCH(G$1,'Tillförd energi'!$B$1:$AQ$1,0),FALSE)</f>
        <v>0</v>
      </c>
      <c r="H239" s="73">
        <f>VLOOKUP($B239,'Tillförd energi'!$B$2:$AS$506,MATCH(H$1,'Tillförd energi'!$B$1:$AQ$1,0),FALSE)</f>
        <v>0</v>
      </c>
      <c r="I239" s="73">
        <f>VLOOKUP($B239,'Tillförd energi'!$B$2:$AS$506,MATCH(I$1,'Tillförd energi'!$B$1:$AQ$1,0),FALSE)</f>
        <v>0</v>
      </c>
      <c r="J239" s="73">
        <f>VLOOKUP($B239,'Tillförd energi'!$B$2:$AS$506,MATCH(J$1,'Tillförd energi'!$B$1:$AQ$1,0),FALSE)</f>
        <v>0</v>
      </c>
      <c r="K239" s="73">
        <f>VLOOKUP($B239,'Tillförd energi'!$B$2:$AS$506,MATCH(K$1,'Tillförd energi'!$B$1:$AQ$1,0),FALSE)</f>
        <v>0</v>
      </c>
      <c r="L239" s="73">
        <f>VLOOKUP($B239,'Tillförd energi'!$B$2:$AS$506,MATCH(L$1,'Tillförd energi'!$B$1:$AQ$1,0),FALSE)</f>
        <v>0</v>
      </c>
      <c r="M239" s="73">
        <f>VLOOKUP($B239,'Tillförd energi'!$B$2:$AS$506,MATCH(M$1,'Tillförd energi'!$B$1:$AQ$1,0),FALSE)</f>
        <v>0</v>
      </c>
      <c r="N239" s="73">
        <f>VLOOKUP($B239,'Tillförd energi'!$B$2:$AS$506,MATCH(N$1,'Tillförd energi'!$B$1:$AQ$1,0),FALSE)</f>
        <v>0</v>
      </c>
      <c r="O239" s="73">
        <f>VLOOKUP($B239,'Tillförd energi'!$B$2:$AS$506,MATCH(O$1,'Tillförd energi'!$B$1:$AQ$1,0),FALSE)</f>
        <v>0</v>
      </c>
      <c r="P239" s="73">
        <f>VLOOKUP($B239,'Tillförd energi'!$B$2:$AS$506,MATCH(P$1,'Tillförd energi'!$B$1:$AQ$1,0),FALSE)</f>
        <v>0</v>
      </c>
      <c r="Q239" s="73">
        <f>VLOOKUP($B239,'Tillförd energi'!$B$2:$AS$506,MATCH(Q$1,'Tillförd energi'!$B$1:$AQ$1,0),FALSE)</f>
        <v>0</v>
      </c>
      <c r="R239" s="73">
        <f>VLOOKUP($B239,'Tillförd energi'!$B$2:$AS$506,MATCH(R$1,'Tillförd energi'!$B$1:$AQ$1,0),FALSE)</f>
        <v>0</v>
      </c>
      <c r="S239" s="73">
        <f>VLOOKUP($B239,'Tillförd energi'!$B$2:$AS$506,MATCH(S$1,'Tillförd energi'!$B$1:$AQ$1,0),FALSE)</f>
        <v>0</v>
      </c>
      <c r="T239" s="73">
        <f>VLOOKUP($B239,'Tillförd energi'!$B$2:$AS$506,MATCH(T$1,'Tillförd energi'!$B$1:$AQ$1,0),FALSE)</f>
        <v>0</v>
      </c>
      <c r="U239" s="73">
        <f>VLOOKUP($B239,'Tillförd energi'!$B$2:$AS$506,MATCH(U$1,'Tillförd energi'!$B$1:$AQ$1,0),FALSE)</f>
        <v>0</v>
      </c>
      <c r="V239" s="73">
        <f>VLOOKUP($B239,'Tillförd energi'!$B$2:$AS$506,MATCH(V$1,'Tillförd energi'!$B$1:$AQ$1,0),FALSE)</f>
        <v>0</v>
      </c>
      <c r="W239" s="73">
        <f>VLOOKUP($B239,'Tillförd energi'!$B$2:$AS$506,MATCH(W$1,'Tillförd energi'!$B$1:$AQ$1,0),FALSE)</f>
        <v>0</v>
      </c>
      <c r="X239" s="73">
        <f>VLOOKUP($B239,'Tillförd energi'!$B$2:$AS$506,MATCH(X$1,'Tillförd energi'!$B$1:$AQ$1,0),FALSE)</f>
        <v>0</v>
      </c>
      <c r="Y239" s="73">
        <f>VLOOKUP($B239,'Tillförd energi'!$B$2:$AS$506,MATCH(Y$1,'Tillförd energi'!$B$1:$AQ$1,0),FALSE)</f>
        <v>0</v>
      </c>
      <c r="Z239" s="73">
        <f>VLOOKUP($B239,'Tillförd energi'!$B$2:$AS$506,MATCH(Z$1,'Tillförd energi'!$B$1:$AQ$1,0),FALSE)</f>
        <v>0</v>
      </c>
      <c r="AA239" s="73">
        <f>VLOOKUP($B239,'Tillförd energi'!$B$2:$AS$506,MATCH(AA$1,'Tillförd energi'!$B$1:$AQ$1,0),FALSE)</f>
        <v>0</v>
      </c>
      <c r="AB239" s="73">
        <f>VLOOKUP($B239,'Tillförd energi'!$B$2:$AS$506,MATCH(AB$1,'Tillförd energi'!$B$1:$AQ$1,0),FALSE)</f>
        <v>0</v>
      </c>
      <c r="AC239" s="73">
        <f>VLOOKUP($B239,'Tillförd energi'!$B$2:$AS$506,MATCH(AC$1,'Tillförd energi'!$B$1:$AQ$1,0),FALSE)</f>
        <v>0</v>
      </c>
      <c r="AD239" s="73">
        <f>VLOOKUP($B239,'Tillförd energi'!$B$2:$AS$506,MATCH(AD$1,'Tillförd energi'!$B$1:$AQ$1,0),FALSE)</f>
        <v>0</v>
      </c>
      <c r="AF239" s="73">
        <f>VLOOKUP($B239,'Tillförd energi'!$B$2:$AS$506,MATCH(AF$1,'Tillförd energi'!$B$1:$AQ$1,0),FALSE)</f>
        <v>0</v>
      </c>
      <c r="AH239" s="73">
        <f>IFERROR(VLOOKUP(B239,Miljö!$B$1:$S$476,9,FALSE)/1,0)</f>
        <v>0</v>
      </c>
      <c r="AJ239" s="81" t="str">
        <f>IFERROR(VLOOKUP($B239,Miljö!$B$1:$S$500,MATCH("hjälpel exklusive kraftvärme (GWh)",Miljö!$B$1:$V$1,0),FALSE)/1,"")</f>
        <v/>
      </c>
      <c r="AK239" s="81">
        <f t="shared" si="33"/>
        <v>0</v>
      </c>
      <c r="AL239" s="81">
        <f>VLOOKUP($B239,'Slutlig allokering'!$B$2:$AL$462,MATCH("Hjälpel kraftvärme",'Slutlig allokering'!$B$2:$AL$2,0),FALSE)</f>
        <v>0</v>
      </c>
      <c r="AN239" s="73">
        <f t="shared" si="34"/>
        <v>0</v>
      </c>
      <c r="AO239" s="73">
        <f t="shared" si="35"/>
        <v>0</v>
      </c>
      <c r="AP239" s="73" t="str">
        <f>IF(ISERROR(1/VLOOKUP($B239,Leveranser!$B$1:$S$500,MATCH("såld värme (gwh)",Leveranser!$B$1:$S$1,0),FALSE)),"",VLOOKUP($B239,Leveranser!$B$1:$S$500,MATCH("såld värme (gwh)",Leveranser!$B$1:$S$1,0),FALSE))</f>
        <v/>
      </c>
      <c r="AQ239" s="73">
        <f>VLOOKUP($B239,Leveranser!$B$1:$Y$500,MATCH("Totalt såld fjärrvärme till andra fjärrvärmeföretag",Leveranser!$B$1:$AA$1,0),FALSE)</f>
        <v>0</v>
      </c>
      <c r="AR239" s="73">
        <f>IF(ISERROR(1/VLOOKUP($B239,Miljö!$B$1:$S$500,MATCH("Såld mängd produktionsspecifik fjärrvärme (GWh)",Miljö!$B$1:$R$1,0),FALSE)),0,VLOOKUP($B239,Miljö!$B$1:$S$500,MATCH("Såld mängd produktionsspecifik fjärrvärme (GWh)",Miljö!$B$1:$R$1,0),FALSE))</f>
        <v>0</v>
      </c>
      <c r="AS239" s="82" t="str">
        <f t="shared" si="40"/>
        <v/>
      </c>
      <c r="AU239" s="73" t="str">
        <f>VLOOKUP($B239,'Miljövärden urval för publ'!$B$2:$I$486,7,FALSE)</f>
        <v>Nej</v>
      </c>
      <c r="AV239" s="73" t="str">
        <f>VLOOKUP($B239,'Miljövärden urval för publ'!$B$2:$I$486,6,FALSE)</f>
        <v>Nej</v>
      </c>
      <c r="AZ239" s="73">
        <f t="shared" si="36"/>
        <v>0</v>
      </c>
      <c r="BA239" s="73">
        <f t="shared" si="41"/>
        <v>0</v>
      </c>
      <c r="BB239" s="73">
        <f t="shared" si="37"/>
        <v>0</v>
      </c>
      <c r="BC239" s="73">
        <f t="shared" si="38"/>
        <v>0</v>
      </c>
      <c r="BE239" s="73">
        <f t="shared" si="42"/>
        <v>0</v>
      </c>
      <c r="BF239" s="73">
        <f t="shared" si="43"/>
        <v>0</v>
      </c>
      <c r="BH239" s="73">
        <f t="shared" si="39"/>
        <v>0</v>
      </c>
    </row>
    <row r="240" spans="1:60" ht="14.5" x14ac:dyDescent="0.35">
      <c r="A240" t="s">
        <v>299</v>
      </c>
      <c r="B240" t="s">
        <v>300</v>
      </c>
      <c r="C240" s="73">
        <f>VLOOKUP($B240,'Tillförd energi'!$B$2:$AS$506,MATCH(C$1,'Tillförd energi'!$B$1:$AQ$1,0),FALSE)</f>
        <v>0</v>
      </c>
      <c r="D240" s="73">
        <f>VLOOKUP($B240,'Tillförd energi'!$B$2:$AS$506,MATCH(D$1,'Tillförd energi'!$B$1:$AQ$1,0),FALSE)</f>
        <v>10.269</v>
      </c>
      <c r="E240" s="73">
        <f>VLOOKUP($B240,'Tillförd energi'!$B$2:$AS$506,MATCH(E$1,'Tillförd energi'!$B$1:$AQ$1,0),FALSE)</f>
        <v>0</v>
      </c>
      <c r="F240" s="73">
        <f>VLOOKUP($B240,'Tillförd energi'!$B$2:$AS$506,MATCH(F$1,'Tillförd energi'!$B$1:$AQ$1,0),FALSE)</f>
        <v>0</v>
      </c>
      <c r="G240" s="73">
        <f>VLOOKUP($B240,'Tillförd energi'!$B$2:$AS$506,MATCH(G$1,'Tillförd energi'!$B$1:$AQ$1,0),FALSE)</f>
        <v>0</v>
      </c>
      <c r="H240" s="73">
        <f>VLOOKUP($B240,'Tillförd energi'!$B$2:$AS$506,MATCH(H$1,'Tillförd energi'!$B$1:$AQ$1,0),FALSE)</f>
        <v>0</v>
      </c>
      <c r="I240" s="73">
        <f>VLOOKUP($B240,'Tillförd energi'!$B$2:$AS$506,MATCH(I$1,'Tillförd energi'!$B$1:$AQ$1,0),FALSE)</f>
        <v>0</v>
      </c>
      <c r="J240" s="73">
        <f>VLOOKUP($B240,'Tillförd energi'!$B$2:$AS$506,MATCH(J$1,'Tillförd energi'!$B$1:$AQ$1,0),FALSE)</f>
        <v>0</v>
      </c>
      <c r="K240" s="73">
        <f>VLOOKUP($B240,'Tillförd energi'!$B$2:$AS$506,MATCH(K$1,'Tillförd energi'!$B$1:$AQ$1,0),FALSE)</f>
        <v>0</v>
      </c>
      <c r="L240" s="73">
        <f>VLOOKUP($B240,'Tillförd energi'!$B$2:$AS$506,MATCH(L$1,'Tillförd energi'!$B$1:$AQ$1,0),FALSE)</f>
        <v>0</v>
      </c>
      <c r="M240" s="73">
        <f>VLOOKUP($B240,'Tillförd energi'!$B$2:$AS$506,MATCH(M$1,'Tillförd energi'!$B$1:$AQ$1,0),FALSE)</f>
        <v>0</v>
      </c>
      <c r="N240" s="73">
        <f>VLOOKUP($B240,'Tillförd energi'!$B$2:$AS$506,MATCH(N$1,'Tillförd energi'!$B$1:$AQ$1,0),FALSE)</f>
        <v>0</v>
      </c>
      <c r="O240" s="73">
        <f>VLOOKUP($B240,'Tillförd energi'!$B$2:$AS$506,MATCH(O$1,'Tillförd energi'!$B$1:$AQ$1,0),FALSE)</f>
        <v>0</v>
      </c>
      <c r="P240" s="73">
        <f>VLOOKUP($B240,'Tillförd energi'!$B$2:$AS$506,MATCH(P$1,'Tillförd energi'!$B$1:$AQ$1,0),FALSE)</f>
        <v>0</v>
      </c>
      <c r="Q240" s="73">
        <f>VLOOKUP($B240,'Tillförd energi'!$B$2:$AS$506,MATCH(Q$1,'Tillförd energi'!$B$1:$AQ$1,0),FALSE)</f>
        <v>0</v>
      </c>
      <c r="R240" s="73">
        <f>VLOOKUP($B240,'Tillförd energi'!$B$2:$AS$506,MATCH(R$1,'Tillförd energi'!$B$1:$AQ$1,0),FALSE)</f>
        <v>0</v>
      </c>
      <c r="S240" s="73">
        <f>VLOOKUP($B240,'Tillförd energi'!$B$2:$AS$506,MATCH(S$1,'Tillförd energi'!$B$1:$AQ$1,0),FALSE)</f>
        <v>0</v>
      </c>
      <c r="T240" s="73">
        <f>VLOOKUP($B240,'Tillförd energi'!$B$2:$AS$506,MATCH(T$1,'Tillförd energi'!$B$1:$AQ$1,0),FALSE)</f>
        <v>0</v>
      </c>
      <c r="U240" s="73">
        <f>VLOOKUP($B240,'Tillförd energi'!$B$2:$AS$506,MATCH(U$1,'Tillförd energi'!$B$1:$AQ$1,0),FALSE)</f>
        <v>0</v>
      </c>
      <c r="V240" s="73">
        <f>VLOOKUP($B240,'Tillförd energi'!$B$2:$AS$506,MATCH(V$1,'Tillförd energi'!$B$1:$AQ$1,0),FALSE)</f>
        <v>0</v>
      </c>
      <c r="W240" s="73">
        <f>VLOOKUP($B240,'Tillförd energi'!$B$2:$AS$506,MATCH(W$1,'Tillförd energi'!$B$1:$AQ$1,0),FALSE)</f>
        <v>0</v>
      </c>
      <c r="X240" s="73">
        <f>VLOOKUP($B240,'Tillförd energi'!$B$2:$AS$506,MATCH(X$1,'Tillförd energi'!$B$1:$AQ$1,0),FALSE)</f>
        <v>0</v>
      </c>
      <c r="Y240" s="73">
        <f>VLOOKUP($B240,'Tillförd energi'!$B$2:$AS$506,MATCH(Y$1,'Tillförd energi'!$B$1:$AQ$1,0),FALSE)</f>
        <v>0</v>
      </c>
      <c r="Z240" s="73">
        <f>VLOOKUP($B240,'Tillförd energi'!$B$2:$AS$506,MATCH(Z$1,'Tillförd energi'!$B$1:$AQ$1,0),FALSE)</f>
        <v>0</v>
      </c>
      <c r="AA240" s="73">
        <f>VLOOKUP($B240,'Tillförd energi'!$B$2:$AS$506,MATCH(AA$1,'Tillförd energi'!$B$1:$AQ$1,0),FALSE)</f>
        <v>0</v>
      </c>
      <c r="AB240" s="73">
        <f>VLOOKUP($B240,'Tillförd energi'!$B$2:$AS$506,MATCH(AB$1,'Tillförd energi'!$B$1:$AQ$1,0),FALSE)</f>
        <v>0</v>
      </c>
      <c r="AC240" s="73">
        <f>VLOOKUP($B240,'Tillförd energi'!$B$2:$AS$506,MATCH(AC$1,'Tillförd energi'!$B$1:$AQ$1,0),FALSE)</f>
        <v>42.923999999999999</v>
      </c>
      <c r="AD240" s="73">
        <f>VLOOKUP($B240,'Tillförd energi'!$B$2:$AS$506,MATCH(AD$1,'Tillförd energi'!$B$1:$AQ$1,0),FALSE)</f>
        <v>0</v>
      </c>
      <c r="AF240" s="73">
        <f>VLOOKUP($B240,'Tillförd energi'!$B$2:$AS$506,MATCH(AF$1,'Tillförd energi'!$B$1:$AQ$1,0),FALSE)</f>
        <v>1.2989999999999999</v>
      </c>
      <c r="AH240" s="73">
        <f>IFERROR(VLOOKUP(B240,Miljö!$B$1:$S$476,9,FALSE)/1,0)</f>
        <v>0</v>
      </c>
      <c r="AJ240" s="81">
        <f>IFERROR(VLOOKUP($B240,Miljö!$B$1:$S$500,MATCH("hjälpel exklusive kraftvärme (GWh)",Miljö!$B$1:$V$1,0),FALSE)/1,"")</f>
        <v>1.2989999999999999</v>
      </c>
      <c r="AK240" s="81">
        <f t="shared" si="33"/>
        <v>1.2989999999999999</v>
      </c>
      <c r="AL240" s="81">
        <f>VLOOKUP($B240,'Slutlig allokering'!$B$2:$AL$462,MATCH("Hjälpel kraftvärme",'Slutlig allokering'!$B$2:$AL$2,0),FALSE)</f>
        <v>0</v>
      </c>
      <c r="AN240" s="73">
        <f t="shared" si="34"/>
        <v>54.491999999999997</v>
      </c>
      <c r="AO240" s="73">
        <f t="shared" si="35"/>
        <v>54.491999999999997</v>
      </c>
      <c r="AP240" s="73">
        <f>IF(ISERROR(1/VLOOKUP($B240,Leveranser!$B$1:$S$500,MATCH("såld värme (gwh)",Leveranser!$B$1:$S$1,0),FALSE)),"",VLOOKUP($B240,Leveranser!$B$1:$S$500,MATCH("såld värme (gwh)",Leveranser!$B$1:$S$1,0),FALSE))</f>
        <v>43.305999999999997</v>
      </c>
      <c r="AQ240" s="73">
        <f>VLOOKUP($B240,Leveranser!$B$1:$Y$500,MATCH("Totalt såld fjärrvärme till andra fjärrvärmeföretag",Leveranser!$B$1:$AA$1,0),FALSE)</f>
        <v>0</v>
      </c>
      <c r="AR240" s="73">
        <f>IF(ISERROR(1/VLOOKUP($B240,Miljö!$B$1:$S$500,MATCH("Såld mängd produktionsspecifik fjärrvärme (GWh)",Miljö!$B$1:$R$1,0),FALSE)),0,VLOOKUP($B240,Miljö!$B$1:$S$500,MATCH("Såld mängd produktionsspecifik fjärrvärme (GWh)",Miljö!$B$1:$R$1,0),FALSE))</f>
        <v>0</v>
      </c>
      <c r="AS240" s="82">
        <f t="shared" si="40"/>
        <v>0.79472216105116344</v>
      </c>
      <c r="AU240" s="73" t="str">
        <f>VLOOKUP($B240,'Miljövärden urval för publ'!$B$2:$I$486,7,FALSE)</f>
        <v>Ja</v>
      </c>
      <c r="AV240" s="73" t="str">
        <f>VLOOKUP($B240,'Miljövärden urval för publ'!$B$2:$I$486,6,FALSE)</f>
        <v>Ja</v>
      </c>
      <c r="AZ240" s="73">
        <f t="shared" si="36"/>
        <v>1.2989999999999999</v>
      </c>
      <c r="BA240" s="73">
        <f t="shared" si="41"/>
        <v>0</v>
      </c>
      <c r="BB240" s="73">
        <f t="shared" si="37"/>
        <v>0</v>
      </c>
      <c r="BC240" s="73">
        <f t="shared" si="38"/>
        <v>0</v>
      </c>
      <c r="BE240" s="73">
        <f t="shared" si="42"/>
        <v>0</v>
      </c>
      <c r="BF240" s="73">
        <f t="shared" si="43"/>
        <v>0</v>
      </c>
      <c r="BH240" s="73">
        <f t="shared" si="39"/>
        <v>0</v>
      </c>
    </row>
    <row r="241" spans="1:60" ht="14.5" x14ac:dyDescent="0.35">
      <c r="A241" t="s">
        <v>301</v>
      </c>
      <c r="B241" t="s">
        <v>302</v>
      </c>
      <c r="C241" s="73">
        <f>VLOOKUP($B241,'Tillförd energi'!$B$2:$AS$506,MATCH(C$1,'Tillförd energi'!$B$1:$AQ$1,0),FALSE)</f>
        <v>0</v>
      </c>
      <c r="D241" s="73">
        <f>VLOOKUP($B241,'Tillförd energi'!$B$2:$AS$506,MATCH(D$1,'Tillförd energi'!$B$1:$AQ$1,0),FALSE)</f>
        <v>3.5979999999999999</v>
      </c>
      <c r="E241" s="73">
        <f>VLOOKUP($B241,'Tillförd energi'!$B$2:$AS$506,MATCH(E$1,'Tillförd energi'!$B$1:$AQ$1,0),FALSE)</f>
        <v>3.5579999999999998</v>
      </c>
      <c r="F241" s="73">
        <f>VLOOKUP($B241,'Tillförd energi'!$B$2:$AS$506,MATCH(F$1,'Tillförd energi'!$B$1:$AQ$1,0),FALSE)</f>
        <v>0</v>
      </c>
      <c r="G241" s="73">
        <f>VLOOKUP($B241,'Tillförd energi'!$B$2:$AS$506,MATCH(G$1,'Tillförd energi'!$B$1:$AQ$1,0),FALSE)</f>
        <v>0</v>
      </c>
      <c r="H241" s="73">
        <f>VLOOKUP($B241,'Tillförd energi'!$B$2:$AS$506,MATCH(H$1,'Tillförd energi'!$B$1:$AQ$1,0),FALSE)</f>
        <v>0</v>
      </c>
      <c r="I241" s="73">
        <f>VLOOKUP($B241,'Tillförd energi'!$B$2:$AS$506,MATCH(I$1,'Tillförd energi'!$B$1:$AQ$1,0),FALSE)</f>
        <v>320.548</v>
      </c>
      <c r="J241" s="73">
        <f>VLOOKUP($B241,'Tillförd energi'!$B$2:$AS$506,MATCH(J$1,'Tillförd energi'!$B$1:$AQ$1,0),FALSE)</f>
        <v>0</v>
      </c>
      <c r="K241" s="73">
        <f>VLOOKUP($B241,'Tillförd energi'!$B$2:$AS$506,MATCH(K$1,'Tillförd energi'!$B$1:$AQ$1,0),FALSE)</f>
        <v>15.115</v>
      </c>
      <c r="L241" s="73">
        <f>VLOOKUP($B241,'Tillförd energi'!$B$2:$AS$506,MATCH(L$1,'Tillförd energi'!$B$1:$AQ$1,0),FALSE)</f>
        <v>0</v>
      </c>
      <c r="M241" s="73">
        <f>VLOOKUP($B241,'Tillförd energi'!$B$2:$AS$506,MATCH(M$1,'Tillförd energi'!$B$1:$AQ$1,0),FALSE)</f>
        <v>0</v>
      </c>
      <c r="N241" s="73">
        <f>VLOOKUP($B241,'Tillförd energi'!$B$2:$AS$506,MATCH(N$1,'Tillförd energi'!$B$1:$AQ$1,0),FALSE)</f>
        <v>0</v>
      </c>
      <c r="O241" s="73">
        <f>VLOOKUP($B241,'Tillförd energi'!$B$2:$AS$506,MATCH(O$1,'Tillförd energi'!$B$1:$AQ$1,0),FALSE)</f>
        <v>0</v>
      </c>
      <c r="P241" s="73">
        <f>VLOOKUP($B241,'Tillförd energi'!$B$2:$AS$506,MATCH(P$1,'Tillförd energi'!$B$1:$AQ$1,0),FALSE)</f>
        <v>0</v>
      </c>
      <c r="Q241" s="73">
        <f>VLOOKUP($B241,'Tillförd energi'!$B$2:$AS$506,MATCH(Q$1,'Tillförd energi'!$B$1:$AQ$1,0),FALSE)</f>
        <v>0</v>
      </c>
      <c r="R241" s="73">
        <f>VLOOKUP($B241,'Tillförd energi'!$B$2:$AS$506,MATCH(R$1,'Tillförd energi'!$B$1:$AQ$1,0),FALSE)</f>
        <v>0</v>
      </c>
      <c r="S241" s="73">
        <f>VLOOKUP($B241,'Tillförd energi'!$B$2:$AS$506,MATCH(S$1,'Tillförd energi'!$B$1:$AQ$1,0),FALSE)</f>
        <v>0</v>
      </c>
      <c r="T241" s="73">
        <f>VLOOKUP($B241,'Tillförd energi'!$B$2:$AS$506,MATCH(T$1,'Tillförd energi'!$B$1:$AQ$1,0),FALSE)</f>
        <v>0</v>
      </c>
      <c r="U241" s="73">
        <f>VLOOKUP($B241,'Tillförd energi'!$B$2:$AS$506,MATCH(U$1,'Tillförd energi'!$B$1:$AQ$1,0),FALSE)</f>
        <v>0</v>
      </c>
      <c r="V241" s="73">
        <f>VLOOKUP($B241,'Tillförd energi'!$B$2:$AS$506,MATCH(V$1,'Tillförd energi'!$B$1:$AQ$1,0),FALSE)</f>
        <v>20.954000000000001</v>
      </c>
      <c r="W241" s="73">
        <f>VLOOKUP($B241,'Tillförd energi'!$B$2:$AS$506,MATCH(W$1,'Tillförd energi'!$B$1:$AQ$1,0),FALSE)</f>
        <v>0</v>
      </c>
      <c r="X241" s="73">
        <f>VLOOKUP($B241,'Tillförd energi'!$B$2:$AS$506,MATCH(X$1,'Tillförd energi'!$B$1:$AQ$1,0),FALSE)</f>
        <v>0</v>
      </c>
      <c r="Y241" s="73">
        <f>VLOOKUP($B241,'Tillförd energi'!$B$2:$AS$506,MATCH(Y$1,'Tillförd energi'!$B$1:$AQ$1,0),FALSE)</f>
        <v>0</v>
      </c>
      <c r="Z241" s="73">
        <f>VLOOKUP($B241,'Tillförd energi'!$B$2:$AS$506,MATCH(Z$1,'Tillförd energi'!$B$1:$AQ$1,0),FALSE)</f>
        <v>0</v>
      </c>
      <c r="AA241" s="73">
        <f>VLOOKUP($B241,'Tillförd energi'!$B$2:$AS$506,MATCH(AA$1,'Tillförd energi'!$B$1:$AQ$1,0),FALSE)</f>
        <v>0</v>
      </c>
      <c r="AB241" s="73">
        <f>VLOOKUP($B241,'Tillförd energi'!$B$2:$AS$506,MATCH(AB$1,'Tillförd energi'!$B$1:$AQ$1,0),FALSE)</f>
        <v>0</v>
      </c>
      <c r="AC241" s="73">
        <f>VLOOKUP($B241,'Tillförd energi'!$B$2:$AS$506,MATCH(AC$1,'Tillförd energi'!$B$1:$AQ$1,0),FALSE)</f>
        <v>7.0590000000000002</v>
      </c>
      <c r="AD241" s="73">
        <f>VLOOKUP($B241,'Tillförd energi'!$B$2:$AS$506,MATCH(AD$1,'Tillförd energi'!$B$1:$AQ$1,0),FALSE)</f>
        <v>0</v>
      </c>
      <c r="AF241" s="73">
        <f>VLOOKUP($B241,'Tillförd energi'!$B$2:$AS$506,MATCH(AF$1,'Tillförd energi'!$B$1:$AQ$1,0),FALSE)</f>
        <v>11.478</v>
      </c>
      <c r="AH241" s="73">
        <f>IFERROR(VLOOKUP(B241,Miljö!$B$1:$S$476,9,FALSE)/1,0)</f>
        <v>0</v>
      </c>
      <c r="AJ241" s="81">
        <f>IFERROR(VLOOKUP($B241,Miljö!$B$1:$S$500,MATCH("hjälpel exklusive kraftvärme (GWh)",Miljö!$B$1:$V$1,0),FALSE)/1,"")</f>
        <v>4.6680000000000001</v>
      </c>
      <c r="AK241" s="81">
        <f t="shared" si="33"/>
        <v>4.6680000000000001</v>
      </c>
      <c r="AL241" s="81">
        <f>VLOOKUP($B241,'Slutlig allokering'!$B$2:$AL$462,MATCH("Hjälpel kraftvärme",'Slutlig allokering'!$B$2:$AL$2,0),FALSE)</f>
        <v>6.8099699999999999</v>
      </c>
      <c r="AN241" s="73">
        <f t="shared" si="34"/>
        <v>382.31000000000006</v>
      </c>
      <c r="AO241" s="73">
        <f t="shared" si="35"/>
        <v>382.31000000000006</v>
      </c>
      <c r="AP241" s="73">
        <f>IF(ISERROR(1/VLOOKUP($B241,Leveranser!$B$1:$S$500,MATCH("såld värme (gwh)",Leveranser!$B$1:$S$1,0),FALSE)),"",VLOOKUP($B241,Leveranser!$B$1:$S$500,MATCH("såld värme (gwh)",Leveranser!$B$1:$S$1,0),FALSE))</f>
        <v>294.90600000000001</v>
      </c>
      <c r="AQ241" s="73">
        <f>VLOOKUP($B241,Leveranser!$B$1:$Y$500,MATCH("Totalt såld fjärrvärme till andra fjärrvärmeföretag",Leveranser!$B$1:$AA$1,0),FALSE)</f>
        <v>0</v>
      </c>
      <c r="AR241" s="73">
        <f>IF(ISERROR(1/VLOOKUP($B241,Miljö!$B$1:$S$500,MATCH("Såld mängd produktionsspecifik fjärrvärme (GWh)",Miljö!$B$1:$R$1,0),FALSE)),0,VLOOKUP($B241,Miljö!$B$1:$S$500,MATCH("Såld mängd produktionsspecifik fjärrvärme (GWh)",Miljö!$B$1:$R$1,0),FALSE))</f>
        <v>0</v>
      </c>
      <c r="AS241" s="82">
        <f t="shared" si="40"/>
        <v>0.77137924720776319</v>
      </c>
      <c r="AU241" s="73" t="str">
        <f>VLOOKUP($B241,'Miljövärden urval för publ'!$B$2:$I$486,7,FALSE)</f>
        <v>Ja</v>
      </c>
      <c r="AV241" s="73" t="str">
        <f>VLOOKUP($B241,'Miljövärden urval för publ'!$B$2:$I$486,6,FALSE)</f>
        <v>Nej</v>
      </c>
      <c r="AZ241" s="73">
        <f t="shared" si="36"/>
        <v>11.478</v>
      </c>
      <c r="BA241" s="73">
        <f t="shared" si="41"/>
        <v>0</v>
      </c>
      <c r="BB241" s="73">
        <f t="shared" si="37"/>
        <v>0</v>
      </c>
      <c r="BC241" s="73">
        <f t="shared" si="38"/>
        <v>0</v>
      </c>
      <c r="BE241" s="73">
        <f t="shared" si="42"/>
        <v>0</v>
      </c>
      <c r="BF241" s="73">
        <f t="shared" si="43"/>
        <v>0</v>
      </c>
      <c r="BH241" s="73">
        <f t="shared" si="39"/>
        <v>36.069000000000003</v>
      </c>
    </row>
    <row r="242" spans="1:60" ht="14.5" x14ac:dyDescent="0.35">
      <c r="A242" t="s">
        <v>303</v>
      </c>
      <c r="B242" t="s">
        <v>304</v>
      </c>
      <c r="C242" s="73">
        <f>VLOOKUP($B242,'Tillförd energi'!$B$2:$AS$506,MATCH(C$1,'Tillförd energi'!$B$1:$AQ$1,0),FALSE)</f>
        <v>0</v>
      </c>
      <c r="D242" s="73">
        <f>VLOOKUP($B242,'Tillförd energi'!$B$2:$AS$506,MATCH(D$1,'Tillförd energi'!$B$1:$AQ$1,0),FALSE)</f>
        <v>0.438</v>
      </c>
      <c r="E242" s="73">
        <f>VLOOKUP($B242,'Tillförd energi'!$B$2:$AS$506,MATCH(E$1,'Tillförd energi'!$B$1:$AQ$1,0),FALSE)</f>
        <v>0</v>
      </c>
      <c r="F242" s="73">
        <f>VLOOKUP($B242,'Tillförd energi'!$B$2:$AS$506,MATCH(F$1,'Tillförd energi'!$B$1:$AQ$1,0),FALSE)</f>
        <v>0</v>
      </c>
      <c r="G242" s="73">
        <f>VLOOKUP($B242,'Tillförd energi'!$B$2:$AS$506,MATCH(G$1,'Tillförd energi'!$B$1:$AQ$1,0),FALSE)</f>
        <v>0</v>
      </c>
      <c r="H242" s="73">
        <f>VLOOKUP($B242,'Tillförd energi'!$B$2:$AS$506,MATCH(H$1,'Tillförd energi'!$B$1:$AQ$1,0),FALSE)</f>
        <v>0</v>
      </c>
      <c r="I242" s="73">
        <f>VLOOKUP($B242,'Tillförd energi'!$B$2:$AS$506,MATCH(I$1,'Tillförd energi'!$B$1:$AQ$1,0),FALSE)</f>
        <v>0</v>
      </c>
      <c r="J242" s="73">
        <f>VLOOKUP($B242,'Tillförd energi'!$B$2:$AS$506,MATCH(J$1,'Tillförd energi'!$B$1:$AQ$1,0),FALSE)</f>
        <v>0</v>
      </c>
      <c r="K242" s="73">
        <f>VLOOKUP($B242,'Tillförd energi'!$B$2:$AS$506,MATCH(K$1,'Tillförd energi'!$B$1:$AQ$1,0),FALSE)</f>
        <v>0</v>
      </c>
      <c r="L242" s="73">
        <f>VLOOKUP($B242,'Tillförd energi'!$B$2:$AS$506,MATCH(L$1,'Tillförd energi'!$B$1:$AQ$1,0),FALSE)</f>
        <v>0</v>
      </c>
      <c r="M242" s="73">
        <f>VLOOKUP($B242,'Tillförd energi'!$B$2:$AS$506,MATCH(M$1,'Tillförd energi'!$B$1:$AQ$1,0),FALSE)</f>
        <v>0</v>
      </c>
      <c r="N242" s="73">
        <f>VLOOKUP($B242,'Tillförd energi'!$B$2:$AS$506,MATCH(N$1,'Tillförd energi'!$B$1:$AQ$1,0),FALSE)</f>
        <v>0</v>
      </c>
      <c r="O242" s="73">
        <f>VLOOKUP($B242,'Tillförd energi'!$B$2:$AS$506,MATCH(O$1,'Tillförd energi'!$B$1:$AQ$1,0),FALSE)</f>
        <v>0</v>
      </c>
      <c r="P242" s="73">
        <f>VLOOKUP($B242,'Tillförd energi'!$B$2:$AS$506,MATCH(P$1,'Tillförd energi'!$B$1:$AQ$1,0),FALSE)</f>
        <v>15.6471</v>
      </c>
      <c r="Q242" s="73">
        <f>VLOOKUP($B242,'Tillförd energi'!$B$2:$AS$506,MATCH(Q$1,'Tillförd energi'!$B$1:$AQ$1,0),FALSE)</f>
        <v>0</v>
      </c>
      <c r="R242" s="73">
        <f>VLOOKUP($B242,'Tillförd energi'!$B$2:$AS$506,MATCH(R$1,'Tillförd energi'!$B$1:$AQ$1,0),FALSE)</f>
        <v>0</v>
      </c>
      <c r="S242" s="73">
        <f>VLOOKUP($B242,'Tillförd energi'!$B$2:$AS$506,MATCH(S$1,'Tillförd energi'!$B$1:$AQ$1,0),FALSE)</f>
        <v>0</v>
      </c>
      <c r="T242" s="73">
        <f>VLOOKUP($B242,'Tillförd energi'!$B$2:$AS$506,MATCH(T$1,'Tillförd energi'!$B$1:$AQ$1,0),FALSE)</f>
        <v>0</v>
      </c>
      <c r="U242" s="73">
        <f>VLOOKUP($B242,'Tillförd energi'!$B$2:$AS$506,MATCH(U$1,'Tillförd energi'!$B$1:$AQ$1,0),FALSE)</f>
        <v>0</v>
      </c>
      <c r="V242" s="73">
        <f>VLOOKUP($B242,'Tillförd energi'!$B$2:$AS$506,MATCH(V$1,'Tillförd energi'!$B$1:$AQ$1,0),FALSE)</f>
        <v>0</v>
      </c>
      <c r="W242" s="73">
        <f>VLOOKUP($B242,'Tillförd energi'!$B$2:$AS$506,MATCH(W$1,'Tillförd energi'!$B$1:$AQ$1,0),FALSE)</f>
        <v>0</v>
      </c>
      <c r="X242" s="73">
        <f>VLOOKUP($B242,'Tillförd energi'!$B$2:$AS$506,MATCH(X$1,'Tillförd energi'!$B$1:$AQ$1,0),FALSE)</f>
        <v>0</v>
      </c>
      <c r="Y242" s="73">
        <f>VLOOKUP($B242,'Tillförd energi'!$B$2:$AS$506,MATCH(Y$1,'Tillförd energi'!$B$1:$AQ$1,0),FALSE)</f>
        <v>0</v>
      </c>
      <c r="Z242" s="73">
        <f>VLOOKUP($B242,'Tillförd energi'!$B$2:$AS$506,MATCH(Z$1,'Tillförd energi'!$B$1:$AQ$1,0),FALSE)</f>
        <v>0</v>
      </c>
      <c r="AA242" s="73">
        <f>VLOOKUP($B242,'Tillförd energi'!$B$2:$AS$506,MATCH(AA$1,'Tillförd energi'!$B$1:$AQ$1,0),FALSE)</f>
        <v>0</v>
      </c>
      <c r="AB242" s="73">
        <f>VLOOKUP($B242,'Tillförd energi'!$B$2:$AS$506,MATCH(AB$1,'Tillförd energi'!$B$1:$AQ$1,0),FALSE)</f>
        <v>0</v>
      </c>
      <c r="AC242" s="73">
        <f>VLOOKUP($B242,'Tillförd energi'!$B$2:$AS$506,MATCH(AC$1,'Tillförd energi'!$B$1:$AQ$1,0),FALSE)</f>
        <v>0</v>
      </c>
      <c r="AD242" s="73">
        <f>VLOOKUP($B242,'Tillförd energi'!$B$2:$AS$506,MATCH(AD$1,'Tillförd energi'!$B$1:$AQ$1,0),FALSE)</f>
        <v>0</v>
      </c>
      <c r="AF242" s="73">
        <f>VLOOKUP($B242,'Tillförd energi'!$B$2:$AS$506,MATCH(AF$1,'Tillförd energi'!$B$1:$AQ$1,0),FALSE)</f>
        <v>0.36299999999999999</v>
      </c>
      <c r="AH242" s="73">
        <f>IFERROR(VLOOKUP(B242,Miljö!$B$1:$S$476,9,FALSE)/1,0)</f>
        <v>0</v>
      </c>
      <c r="AJ242" s="81" t="str">
        <f>IFERROR(VLOOKUP($B242,Miljö!$B$1:$S$500,MATCH("hjälpel exklusive kraftvärme (GWh)",Miljö!$B$1:$V$1,0),FALSE)/1,"")</f>
        <v/>
      </c>
      <c r="AK242" s="81">
        <f t="shared" si="33"/>
        <v>0.36299999999999999</v>
      </c>
      <c r="AL242" s="81">
        <f>VLOOKUP($B242,'Slutlig allokering'!$B$2:$AL$462,MATCH("Hjälpel kraftvärme",'Slutlig allokering'!$B$2:$AL$2,0),FALSE)</f>
        <v>0</v>
      </c>
      <c r="AN242" s="73">
        <f t="shared" si="34"/>
        <v>16.4481</v>
      </c>
      <c r="AO242" s="73">
        <f t="shared" si="35"/>
        <v>16.4481</v>
      </c>
      <c r="AP242" s="73">
        <f>IF(ISERROR(1/VLOOKUP($B242,Leveranser!$B$1:$S$500,MATCH("såld värme (gwh)",Leveranser!$B$1:$S$1,0),FALSE)),"",VLOOKUP($B242,Leveranser!$B$1:$S$500,MATCH("såld värme (gwh)",Leveranser!$B$1:$S$1,0),FALSE))</f>
        <v>12.1</v>
      </c>
      <c r="AQ242" s="73">
        <f>VLOOKUP($B242,Leveranser!$B$1:$Y$500,MATCH("Totalt såld fjärrvärme till andra fjärrvärmeföretag",Leveranser!$B$1:$AA$1,0),FALSE)</f>
        <v>0</v>
      </c>
      <c r="AR242" s="73">
        <f>IF(ISERROR(1/VLOOKUP($B242,Miljö!$B$1:$S$500,MATCH("Såld mängd produktionsspecifik fjärrvärme (GWh)",Miljö!$B$1:$R$1,0),FALSE)),0,VLOOKUP($B242,Miljö!$B$1:$S$500,MATCH("Såld mängd produktionsspecifik fjärrvärme (GWh)",Miljö!$B$1:$R$1,0),FALSE))</f>
        <v>0</v>
      </c>
      <c r="AS242" s="82">
        <f t="shared" si="40"/>
        <v>0.7356472784090563</v>
      </c>
      <c r="AU242" s="73" t="str">
        <f>VLOOKUP($B242,'Miljövärden urval för publ'!$B$2:$I$486,7,FALSE)</f>
        <v>Ja</v>
      </c>
      <c r="AV242" s="73" t="str">
        <f>VLOOKUP($B242,'Miljövärden urval för publ'!$B$2:$I$486,6,FALSE)</f>
        <v>Nej</v>
      </c>
      <c r="AZ242" s="73">
        <f t="shared" si="36"/>
        <v>0.36299999999999999</v>
      </c>
      <c r="BA242" s="73">
        <f t="shared" si="41"/>
        <v>0</v>
      </c>
      <c r="BB242" s="73">
        <f t="shared" si="37"/>
        <v>15.6471</v>
      </c>
      <c r="BC242" s="73">
        <f t="shared" si="38"/>
        <v>0</v>
      </c>
      <c r="BE242" s="73">
        <f t="shared" si="42"/>
        <v>0</v>
      </c>
      <c r="BF242" s="73">
        <f t="shared" si="43"/>
        <v>0</v>
      </c>
      <c r="BH242" s="73">
        <f t="shared" si="39"/>
        <v>15.6471</v>
      </c>
    </row>
    <row r="243" spans="1:60" ht="14.5" x14ac:dyDescent="0.35">
      <c r="A243" t="s">
        <v>305</v>
      </c>
      <c r="B243" t="s">
        <v>306</v>
      </c>
      <c r="C243" s="73">
        <f>VLOOKUP($B243,'Tillförd energi'!$B$2:$AS$506,MATCH(C$1,'Tillförd energi'!$B$1:$AQ$1,0),FALSE)</f>
        <v>0</v>
      </c>
      <c r="D243" s="73">
        <f>VLOOKUP($B243,'Tillförd energi'!$B$2:$AS$506,MATCH(D$1,'Tillförd energi'!$B$1:$AQ$1,0),FALSE)</f>
        <v>0.55000000000000004</v>
      </c>
      <c r="E243" s="73">
        <f>VLOOKUP($B243,'Tillförd energi'!$B$2:$AS$506,MATCH(E$1,'Tillförd energi'!$B$1:$AQ$1,0),FALSE)</f>
        <v>0</v>
      </c>
      <c r="F243" s="73">
        <f>VLOOKUP($B243,'Tillförd energi'!$B$2:$AS$506,MATCH(F$1,'Tillförd energi'!$B$1:$AQ$1,0),FALSE)</f>
        <v>0</v>
      </c>
      <c r="G243" s="73">
        <f>VLOOKUP($B243,'Tillförd energi'!$B$2:$AS$506,MATCH(G$1,'Tillförd energi'!$B$1:$AQ$1,0),FALSE)</f>
        <v>0</v>
      </c>
      <c r="H243" s="73">
        <f>VLOOKUP($B243,'Tillförd energi'!$B$2:$AS$506,MATCH(H$1,'Tillförd energi'!$B$1:$AQ$1,0),FALSE)</f>
        <v>0</v>
      </c>
      <c r="I243" s="73">
        <f>VLOOKUP($B243,'Tillförd energi'!$B$2:$AS$506,MATCH(I$1,'Tillförd energi'!$B$1:$AQ$1,0),FALSE)</f>
        <v>0</v>
      </c>
      <c r="J243" s="73">
        <f>VLOOKUP($B243,'Tillförd energi'!$B$2:$AS$506,MATCH(J$1,'Tillförd energi'!$B$1:$AQ$1,0),FALSE)</f>
        <v>0</v>
      </c>
      <c r="K243" s="73">
        <f>VLOOKUP($B243,'Tillförd energi'!$B$2:$AS$506,MATCH(K$1,'Tillförd energi'!$B$1:$AQ$1,0),FALSE)</f>
        <v>0</v>
      </c>
      <c r="L243" s="73">
        <f>VLOOKUP($B243,'Tillförd energi'!$B$2:$AS$506,MATCH(L$1,'Tillförd energi'!$B$1:$AQ$1,0),FALSE)</f>
        <v>0</v>
      </c>
      <c r="M243" s="73">
        <f>VLOOKUP($B243,'Tillförd energi'!$B$2:$AS$506,MATCH(M$1,'Tillförd energi'!$B$1:$AQ$1,0),FALSE)</f>
        <v>0</v>
      </c>
      <c r="N243" s="73">
        <f>VLOOKUP($B243,'Tillförd energi'!$B$2:$AS$506,MATCH(N$1,'Tillförd energi'!$B$1:$AQ$1,0),FALSE)</f>
        <v>0</v>
      </c>
      <c r="O243" s="73">
        <f>VLOOKUP($B243,'Tillförd energi'!$B$2:$AS$506,MATCH(O$1,'Tillförd energi'!$B$1:$AQ$1,0),FALSE)</f>
        <v>0</v>
      </c>
      <c r="P243" s="73">
        <f>VLOOKUP($B243,'Tillförd energi'!$B$2:$AS$506,MATCH(P$1,'Tillförd energi'!$B$1:$AQ$1,0),FALSE)</f>
        <v>0</v>
      </c>
      <c r="Q243" s="73">
        <f>VLOOKUP($B243,'Tillförd energi'!$B$2:$AS$506,MATCH(Q$1,'Tillförd energi'!$B$1:$AQ$1,0),FALSE)</f>
        <v>0</v>
      </c>
      <c r="R243" s="73">
        <f>VLOOKUP($B243,'Tillförd energi'!$B$2:$AS$506,MATCH(R$1,'Tillförd energi'!$B$1:$AQ$1,0),FALSE)</f>
        <v>0</v>
      </c>
      <c r="S243" s="73">
        <f>VLOOKUP($B243,'Tillförd energi'!$B$2:$AS$506,MATCH(S$1,'Tillförd energi'!$B$1:$AQ$1,0),FALSE)</f>
        <v>0</v>
      </c>
      <c r="T243" s="73">
        <f>VLOOKUP($B243,'Tillförd energi'!$B$2:$AS$506,MATCH(T$1,'Tillförd energi'!$B$1:$AQ$1,0),FALSE)</f>
        <v>0</v>
      </c>
      <c r="U243" s="73">
        <f>VLOOKUP($B243,'Tillförd energi'!$B$2:$AS$506,MATCH(U$1,'Tillförd energi'!$B$1:$AQ$1,0),FALSE)</f>
        <v>0</v>
      </c>
      <c r="V243" s="73">
        <f>VLOOKUP($B243,'Tillförd energi'!$B$2:$AS$506,MATCH(V$1,'Tillförd energi'!$B$1:$AQ$1,0),FALSE)</f>
        <v>0</v>
      </c>
      <c r="W243" s="73">
        <f>VLOOKUP($B243,'Tillförd energi'!$B$2:$AS$506,MATCH(W$1,'Tillförd energi'!$B$1:$AQ$1,0),FALSE)</f>
        <v>0.352941</v>
      </c>
      <c r="X243" s="73">
        <f>VLOOKUP($B243,'Tillförd energi'!$B$2:$AS$506,MATCH(X$1,'Tillförd energi'!$B$1:$AQ$1,0),FALSE)</f>
        <v>0</v>
      </c>
      <c r="Y243" s="73">
        <f>VLOOKUP($B243,'Tillförd energi'!$B$2:$AS$506,MATCH(Y$1,'Tillförd energi'!$B$1:$AQ$1,0),FALSE)</f>
        <v>0</v>
      </c>
      <c r="Z243" s="73">
        <f>VLOOKUP($B243,'Tillförd energi'!$B$2:$AS$506,MATCH(Z$1,'Tillförd energi'!$B$1:$AQ$1,0),FALSE)</f>
        <v>0</v>
      </c>
      <c r="AA243" s="73">
        <f>VLOOKUP($B243,'Tillförd energi'!$B$2:$AS$506,MATCH(AA$1,'Tillförd energi'!$B$1:$AQ$1,0),FALSE)</f>
        <v>0</v>
      </c>
      <c r="AB243" s="73">
        <f>VLOOKUP($B243,'Tillförd energi'!$B$2:$AS$506,MATCH(AB$1,'Tillförd energi'!$B$1:$AQ$1,0),FALSE)</f>
        <v>0</v>
      </c>
      <c r="AC243" s="73">
        <f>VLOOKUP($B243,'Tillförd energi'!$B$2:$AS$506,MATCH(AC$1,'Tillförd energi'!$B$1:$AQ$1,0),FALSE)</f>
        <v>17.5</v>
      </c>
      <c r="AD243" s="73">
        <f>VLOOKUP($B243,'Tillförd energi'!$B$2:$AS$506,MATCH(AD$1,'Tillförd energi'!$B$1:$AQ$1,0),FALSE)</f>
        <v>0</v>
      </c>
      <c r="AF243" s="73">
        <f>VLOOKUP($B243,'Tillförd energi'!$B$2:$AS$506,MATCH(AF$1,'Tillförd energi'!$B$1:$AQ$1,0),FALSE)</f>
        <v>0.08</v>
      </c>
      <c r="AH243" s="73">
        <f>IFERROR(VLOOKUP(B243,Miljö!$B$1:$S$476,9,FALSE)/1,0)</f>
        <v>0</v>
      </c>
      <c r="AJ243" s="81">
        <f>IFERROR(VLOOKUP($B243,Miljö!$B$1:$S$500,MATCH("hjälpel exklusive kraftvärme (GWh)",Miljö!$B$1:$V$1,0),FALSE)/1,"")</f>
        <v>0.08</v>
      </c>
      <c r="AK243" s="81">
        <f t="shared" si="33"/>
        <v>0.08</v>
      </c>
      <c r="AL243" s="81">
        <f>VLOOKUP($B243,'Slutlig allokering'!$B$2:$AL$462,MATCH("Hjälpel kraftvärme",'Slutlig allokering'!$B$2:$AL$2,0),FALSE)</f>
        <v>0</v>
      </c>
      <c r="AN243" s="73">
        <f t="shared" si="34"/>
        <v>18.482940999999997</v>
      </c>
      <c r="AO243" s="73">
        <f t="shared" si="35"/>
        <v>18.482940999999997</v>
      </c>
      <c r="AP243" s="73">
        <f>IF(ISERROR(1/VLOOKUP($B243,Leveranser!$B$1:$S$500,MATCH("såld värme (gwh)",Leveranser!$B$1:$S$1,0),FALSE)),"",VLOOKUP($B243,Leveranser!$B$1:$S$500,MATCH("såld värme (gwh)",Leveranser!$B$1:$S$1,0),FALSE))</f>
        <v>14.5</v>
      </c>
      <c r="AQ243" s="73">
        <f>VLOOKUP($B243,Leveranser!$B$1:$Y$500,MATCH("Totalt såld fjärrvärme till andra fjärrvärmeföretag",Leveranser!$B$1:$AA$1,0),FALSE)</f>
        <v>0</v>
      </c>
      <c r="AR243" s="73">
        <f>IF(ISERROR(1/VLOOKUP($B243,Miljö!$B$1:$S$500,MATCH("Såld mängd produktionsspecifik fjärrvärme (GWh)",Miljö!$B$1:$R$1,0),FALSE)),0,VLOOKUP($B243,Miljö!$B$1:$S$500,MATCH("Såld mängd produktionsspecifik fjärrvärme (GWh)",Miljö!$B$1:$R$1,0),FALSE))</f>
        <v>0</v>
      </c>
      <c r="AS243" s="82">
        <f t="shared" si="40"/>
        <v>0.7845071842192215</v>
      </c>
      <c r="AU243" s="73" t="str">
        <f>VLOOKUP($B243,'Miljövärden urval för publ'!$B$2:$I$486,7,FALSE)</f>
        <v>Ja</v>
      </c>
      <c r="AV243" s="73" t="str">
        <f>VLOOKUP($B243,'Miljövärden urval för publ'!$B$2:$I$486,6,FALSE)</f>
        <v>Nej</v>
      </c>
      <c r="AZ243" s="73">
        <f t="shared" si="36"/>
        <v>0.08</v>
      </c>
      <c r="BA243" s="73">
        <f t="shared" si="41"/>
        <v>0.352941</v>
      </c>
      <c r="BB243" s="73">
        <f t="shared" si="37"/>
        <v>0</v>
      </c>
      <c r="BC243" s="73">
        <f t="shared" si="38"/>
        <v>0</v>
      </c>
      <c r="BE243" s="73">
        <f t="shared" si="42"/>
        <v>0</v>
      </c>
      <c r="BF243" s="73">
        <f t="shared" si="43"/>
        <v>0</v>
      </c>
      <c r="BH243" s="73">
        <f t="shared" si="39"/>
        <v>0.352941</v>
      </c>
    </row>
    <row r="244" spans="1:60" ht="14.5" x14ac:dyDescent="0.35">
      <c r="A244" t="s">
        <v>305</v>
      </c>
      <c r="B244" t="s">
        <v>307</v>
      </c>
      <c r="C244" s="73">
        <f>VLOOKUP($B244,'Tillförd energi'!$B$2:$AS$506,MATCH(C$1,'Tillförd energi'!$B$1:$AQ$1,0),FALSE)</f>
        <v>0</v>
      </c>
      <c r="D244" s="73">
        <f>VLOOKUP($B244,'Tillförd energi'!$B$2:$AS$506,MATCH(D$1,'Tillförd energi'!$B$1:$AQ$1,0),FALSE)</f>
        <v>6.6</v>
      </c>
      <c r="E244" s="73">
        <f>VLOOKUP($B244,'Tillförd energi'!$B$2:$AS$506,MATCH(E$1,'Tillförd energi'!$B$1:$AQ$1,0),FALSE)</f>
        <v>0</v>
      </c>
      <c r="F244" s="73">
        <f>VLOOKUP($B244,'Tillförd energi'!$B$2:$AS$506,MATCH(F$1,'Tillförd energi'!$B$1:$AQ$1,0),FALSE)</f>
        <v>0</v>
      </c>
      <c r="G244" s="73">
        <f>VLOOKUP($B244,'Tillförd energi'!$B$2:$AS$506,MATCH(G$1,'Tillförd energi'!$B$1:$AQ$1,0),FALSE)</f>
        <v>0</v>
      </c>
      <c r="H244" s="73">
        <f>VLOOKUP($B244,'Tillförd energi'!$B$2:$AS$506,MATCH(H$1,'Tillförd energi'!$B$1:$AQ$1,0),FALSE)</f>
        <v>0</v>
      </c>
      <c r="I244" s="73">
        <f>VLOOKUP($B244,'Tillförd energi'!$B$2:$AS$506,MATCH(I$1,'Tillförd energi'!$B$1:$AQ$1,0),FALSE)</f>
        <v>0</v>
      </c>
      <c r="J244" s="73">
        <f>VLOOKUP($B244,'Tillförd energi'!$B$2:$AS$506,MATCH(J$1,'Tillförd energi'!$B$1:$AQ$1,0),FALSE)</f>
        <v>0</v>
      </c>
      <c r="K244" s="73">
        <f>VLOOKUP($B244,'Tillförd energi'!$B$2:$AS$506,MATCH(K$1,'Tillförd energi'!$B$1:$AQ$1,0),FALSE)</f>
        <v>0</v>
      </c>
      <c r="L244" s="73">
        <f>VLOOKUP($B244,'Tillförd energi'!$B$2:$AS$506,MATCH(L$1,'Tillförd energi'!$B$1:$AQ$1,0),FALSE)</f>
        <v>0</v>
      </c>
      <c r="M244" s="73">
        <f>VLOOKUP($B244,'Tillförd energi'!$B$2:$AS$506,MATCH(M$1,'Tillförd energi'!$B$1:$AQ$1,0),FALSE)</f>
        <v>0</v>
      </c>
      <c r="N244" s="73">
        <f>VLOOKUP($B244,'Tillförd energi'!$B$2:$AS$506,MATCH(N$1,'Tillförd energi'!$B$1:$AQ$1,0),FALSE)</f>
        <v>0</v>
      </c>
      <c r="O244" s="73">
        <f>VLOOKUP($B244,'Tillförd energi'!$B$2:$AS$506,MATCH(O$1,'Tillförd energi'!$B$1:$AQ$1,0),FALSE)</f>
        <v>0</v>
      </c>
      <c r="P244" s="73">
        <f>VLOOKUP($B244,'Tillförd energi'!$B$2:$AS$506,MATCH(P$1,'Tillförd energi'!$B$1:$AQ$1,0),FALSE)</f>
        <v>0</v>
      </c>
      <c r="Q244" s="73">
        <f>VLOOKUP($B244,'Tillförd energi'!$B$2:$AS$506,MATCH(Q$1,'Tillförd energi'!$B$1:$AQ$1,0),FALSE)</f>
        <v>0</v>
      </c>
      <c r="R244" s="73">
        <f>VLOOKUP($B244,'Tillförd energi'!$B$2:$AS$506,MATCH(R$1,'Tillförd energi'!$B$1:$AQ$1,0),FALSE)</f>
        <v>0</v>
      </c>
      <c r="S244" s="73">
        <f>VLOOKUP($B244,'Tillförd energi'!$B$2:$AS$506,MATCH(S$1,'Tillförd energi'!$B$1:$AQ$1,0),FALSE)</f>
        <v>0</v>
      </c>
      <c r="T244" s="73">
        <f>VLOOKUP($B244,'Tillförd energi'!$B$2:$AS$506,MATCH(T$1,'Tillförd energi'!$B$1:$AQ$1,0),FALSE)</f>
        <v>0</v>
      </c>
      <c r="U244" s="73">
        <f>VLOOKUP($B244,'Tillförd energi'!$B$2:$AS$506,MATCH(U$1,'Tillförd energi'!$B$1:$AQ$1,0),FALSE)</f>
        <v>0</v>
      </c>
      <c r="V244" s="73">
        <f>VLOOKUP($B244,'Tillförd energi'!$B$2:$AS$506,MATCH(V$1,'Tillförd energi'!$B$1:$AQ$1,0),FALSE)</f>
        <v>0</v>
      </c>
      <c r="W244" s="73">
        <f>VLOOKUP($B244,'Tillförd energi'!$B$2:$AS$506,MATCH(W$1,'Tillförd energi'!$B$1:$AQ$1,0),FALSE)</f>
        <v>7.5294100000000004</v>
      </c>
      <c r="X244" s="73">
        <f>VLOOKUP($B244,'Tillförd energi'!$B$2:$AS$506,MATCH(X$1,'Tillförd energi'!$B$1:$AQ$1,0),FALSE)</f>
        <v>0</v>
      </c>
      <c r="Y244" s="73">
        <f>VLOOKUP($B244,'Tillförd energi'!$B$2:$AS$506,MATCH(Y$1,'Tillförd energi'!$B$1:$AQ$1,0),FALSE)</f>
        <v>0</v>
      </c>
      <c r="Z244" s="73">
        <f>VLOOKUP($B244,'Tillförd energi'!$B$2:$AS$506,MATCH(Z$1,'Tillförd energi'!$B$1:$AQ$1,0),FALSE)</f>
        <v>0</v>
      </c>
      <c r="AA244" s="73">
        <f>VLOOKUP($B244,'Tillförd energi'!$B$2:$AS$506,MATCH(AA$1,'Tillförd energi'!$B$1:$AQ$1,0),FALSE)</f>
        <v>0</v>
      </c>
      <c r="AB244" s="73">
        <f>VLOOKUP($B244,'Tillförd energi'!$B$2:$AS$506,MATCH(AB$1,'Tillförd energi'!$B$1:$AQ$1,0),FALSE)</f>
        <v>0</v>
      </c>
      <c r="AC244" s="73">
        <f>VLOOKUP($B244,'Tillförd energi'!$B$2:$AS$506,MATCH(AC$1,'Tillförd energi'!$B$1:$AQ$1,0),FALSE)</f>
        <v>77</v>
      </c>
      <c r="AD244" s="73">
        <f>VLOOKUP($B244,'Tillförd energi'!$B$2:$AS$506,MATCH(AD$1,'Tillförd energi'!$B$1:$AQ$1,0),FALSE)</f>
        <v>0</v>
      </c>
      <c r="AF244" s="73">
        <f>VLOOKUP($B244,'Tillförd energi'!$B$2:$AS$506,MATCH(AF$1,'Tillförd energi'!$B$1:$AQ$1,0),FALSE)</f>
        <v>1.3</v>
      </c>
      <c r="AH244" s="73">
        <f>IFERROR(VLOOKUP(B244,Miljö!$B$1:$S$476,9,FALSE)/1,0)</f>
        <v>0</v>
      </c>
      <c r="AJ244" s="81">
        <f>IFERROR(VLOOKUP($B244,Miljö!$B$1:$S$500,MATCH("hjälpel exklusive kraftvärme (GWh)",Miljö!$B$1:$V$1,0),FALSE)/1,"")</f>
        <v>1.3</v>
      </c>
      <c r="AK244" s="81">
        <f t="shared" si="33"/>
        <v>1.3</v>
      </c>
      <c r="AL244" s="81">
        <f>VLOOKUP($B244,'Slutlig allokering'!$B$2:$AL$462,MATCH("Hjälpel kraftvärme",'Slutlig allokering'!$B$2:$AL$2,0),FALSE)</f>
        <v>0</v>
      </c>
      <c r="AN244" s="73">
        <f t="shared" si="34"/>
        <v>92.429410000000004</v>
      </c>
      <c r="AO244" s="73">
        <f t="shared" si="35"/>
        <v>92.429410000000004</v>
      </c>
      <c r="AP244" s="73">
        <f>IF(ISERROR(1/VLOOKUP($B244,Leveranser!$B$1:$S$500,MATCH("såld värme (gwh)",Leveranser!$B$1:$S$1,0),FALSE)),"",VLOOKUP($B244,Leveranser!$B$1:$S$500,MATCH("såld värme (gwh)",Leveranser!$B$1:$S$1,0),FALSE))</f>
        <v>80.465999999999994</v>
      </c>
      <c r="AQ244" s="73">
        <f>VLOOKUP($B244,Leveranser!$B$1:$Y$500,MATCH("Totalt såld fjärrvärme till andra fjärrvärmeföretag",Leveranser!$B$1:$AA$1,0),FALSE)</f>
        <v>0</v>
      </c>
      <c r="AR244" s="73">
        <f>IF(ISERROR(1/VLOOKUP($B244,Miljö!$B$1:$S$500,MATCH("Såld mängd produktionsspecifik fjärrvärme (GWh)",Miljö!$B$1:$R$1,0),FALSE)),0,VLOOKUP($B244,Miljö!$B$1:$S$500,MATCH("Såld mängd produktionsspecifik fjärrvärme (GWh)",Miljö!$B$1:$R$1,0),FALSE))</f>
        <v>0</v>
      </c>
      <c r="AS244" s="82">
        <f t="shared" si="40"/>
        <v>0.87056706301598152</v>
      </c>
      <c r="AU244" s="73" t="str">
        <f>VLOOKUP($B244,'Miljövärden urval för publ'!$B$2:$I$486,7,FALSE)</f>
        <v>Ja</v>
      </c>
      <c r="AV244" s="73" t="str">
        <f>VLOOKUP($B244,'Miljövärden urval för publ'!$B$2:$I$486,6,FALSE)</f>
        <v>Nej</v>
      </c>
      <c r="AZ244" s="73">
        <f t="shared" si="36"/>
        <v>1.3</v>
      </c>
      <c r="BA244" s="73">
        <f t="shared" si="41"/>
        <v>7.5294100000000004</v>
      </c>
      <c r="BB244" s="73">
        <f t="shared" si="37"/>
        <v>0</v>
      </c>
      <c r="BC244" s="73">
        <f t="shared" si="38"/>
        <v>0</v>
      </c>
      <c r="BE244" s="73">
        <f t="shared" si="42"/>
        <v>0</v>
      </c>
      <c r="BF244" s="73">
        <f t="shared" si="43"/>
        <v>0</v>
      </c>
      <c r="BH244" s="73">
        <f t="shared" si="39"/>
        <v>7.5294100000000004</v>
      </c>
    </row>
    <row r="245" spans="1:60" ht="14.5" x14ac:dyDescent="0.35">
      <c r="A245" t="s">
        <v>305</v>
      </c>
      <c r="B245" t="s">
        <v>308</v>
      </c>
      <c r="C245" s="73">
        <f>VLOOKUP($B245,'Tillförd energi'!$B$2:$AS$506,MATCH(C$1,'Tillförd energi'!$B$1:$AQ$1,0),FALSE)</f>
        <v>0</v>
      </c>
      <c r="D245" s="73">
        <f>VLOOKUP($B245,'Tillförd energi'!$B$2:$AS$506,MATCH(D$1,'Tillförd energi'!$B$1:$AQ$1,0),FALSE)</f>
        <v>0</v>
      </c>
      <c r="E245" s="73">
        <f>VLOOKUP($B245,'Tillförd energi'!$B$2:$AS$506,MATCH(E$1,'Tillförd energi'!$B$1:$AQ$1,0),FALSE)</f>
        <v>0</v>
      </c>
      <c r="F245" s="73">
        <f>VLOOKUP($B245,'Tillförd energi'!$B$2:$AS$506,MATCH(F$1,'Tillförd energi'!$B$1:$AQ$1,0),FALSE)</f>
        <v>0</v>
      </c>
      <c r="G245" s="73">
        <f>VLOOKUP($B245,'Tillförd energi'!$B$2:$AS$506,MATCH(G$1,'Tillförd energi'!$B$1:$AQ$1,0),FALSE)</f>
        <v>0</v>
      </c>
      <c r="H245" s="73">
        <f>VLOOKUP($B245,'Tillförd energi'!$B$2:$AS$506,MATCH(H$1,'Tillförd energi'!$B$1:$AQ$1,0),FALSE)</f>
        <v>0</v>
      </c>
      <c r="I245" s="73">
        <f>VLOOKUP($B245,'Tillförd energi'!$B$2:$AS$506,MATCH(I$1,'Tillförd energi'!$B$1:$AQ$1,0),FALSE)</f>
        <v>0</v>
      </c>
      <c r="J245" s="73">
        <f>VLOOKUP($B245,'Tillförd energi'!$B$2:$AS$506,MATCH(J$1,'Tillförd energi'!$B$1:$AQ$1,0),FALSE)</f>
        <v>0</v>
      </c>
      <c r="K245" s="73">
        <f>VLOOKUP($B245,'Tillförd energi'!$B$2:$AS$506,MATCH(K$1,'Tillförd energi'!$B$1:$AQ$1,0),FALSE)</f>
        <v>0</v>
      </c>
      <c r="L245" s="73">
        <f>VLOOKUP($B245,'Tillförd energi'!$B$2:$AS$506,MATCH(L$1,'Tillförd energi'!$B$1:$AQ$1,0),FALSE)</f>
        <v>0</v>
      </c>
      <c r="M245" s="73">
        <f>VLOOKUP($B245,'Tillförd energi'!$B$2:$AS$506,MATCH(M$1,'Tillförd energi'!$B$1:$AQ$1,0),FALSE)</f>
        <v>0</v>
      </c>
      <c r="N245" s="73">
        <f>VLOOKUP($B245,'Tillförd energi'!$B$2:$AS$506,MATCH(N$1,'Tillförd energi'!$B$1:$AQ$1,0),FALSE)</f>
        <v>0</v>
      </c>
      <c r="O245" s="73">
        <f>VLOOKUP($B245,'Tillförd energi'!$B$2:$AS$506,MATCH(O$1,'Tillförd energi'!$B$1:$AQ$1,0),FALSE)</f>
        <v>0</v>
      </c>
      <c r="P245" s="73">
        <f>VLOOKUP($B245,'Tillförd energi'!$B$2:$AS$506,MATCH(P$1,'Tillförd energi'!$B$1:$AQ$1,0),FALSE)</f>
        <v>0</v>
      </c>
      <c r="Q245" s="73">
        <f>VLOOKUP($B245,'Tillförd energi'!$B$2:$AS$506,MATCH(Q$1,'Tillförd energi'!$B$1:$AQ$1,0),FALSE)</f>
        <v>0</v>
      </c>
      <c r="R245" s="73">
        <f>VLOOKUP($B245,'Tillförd energi'!$B$2:$AS$506,MATCH(R$1,'Tillförd energi'!$B$1:$AQ$1,0),FALSE)</f>
        <v>0</v>
      </c>
      <c r="S245" s="73">
        <f>VLOOKUP($B245,'Tillförd energi'!$B$2:$AS$506,MATCH(S$1,'Tillförd energi'!$B$1:$AQ$1,0),FALSE)</f>
        <v>0</v>
      </c>
      <c r="T245" s="73">
        <f>VLOOKUP($B245,'Tillförd energi'!$B$2:$AS$506,MATCH(T$1,'Tillförd energi'!$B$1:$AQ$1,0),FALSE)</f>
        <v>0</v>
      </c>
      <c r="U245" s="73">
        <f>VLOOKUP($B245,'Tillförd energi'!$B$2:$AS$506,MATCH(U$1,'Tillförd energi'!$B$1:$AQ$1,0),FALSE)</f>
        <v>0</v>
      </c>
      <c r="V245" s="73">
        <f>VLOOKUP($B245,'Tillförd energi'!$B$2:$AS$506,MATCH(V$1,'Tillförd energi'!$B$1:$AQ$1,0),FALSE)</f>
        <v>0</v>
      </c>
      <c r="W245" s="73">
        <f>VLOOKUP($B245,'Tillförd energi'!$B$2:$AS$506,MATCH(W$1,'Tillförd energi'!$B$1:$AQ$1,0),FALSE)</f>
        <v>0</v>
      </c>
      <c r="X245" s="73">
        <f>VLOOKUP($B245,'Tillförd energi'!$B$2:$AS$506,MATCH(X$1,'Tillförd energi'!$B$1:$AQ$1,0),FALSE)</f>
        <v>0</v>
      </c>
      <c r="Y245" s="73">
        <f>VLOOKUP($B245,'Tillförd energi'!$B$2:$AS$506,MATCH(Y$1,'Tillförd energi'!$B$1:$AQ$1,0),FALSE)</f>
        <v>0</v>
      </c>
      <c r="Z245" s="73">
        <f>VLOOKUP($B245,'Tillförd energi'!$B$2:$AS$506,MATCH(Z$1,'Tillförd energi'!$B$1:$AQ$1,0),FALSE)</f>
        <v>0</v>
      </c>
      <c r="AA245" s="73">
        <f>VLOOKUP($B245,'Tillförd energi'!$B$2:$AS$506,MATCH(AA$1,'Tillförd energi'!$B$1:$AQ$1,0),FALSE)</f>
        <v>0</v>
      </c>
      <c r="AB245" s="73">
        <f>VLOOKUP($B245,'Tillförd energi'!$B$2:$AS$506,MATCH(AB$1,'Tillförd energi'!$B$1:$AQ$1,0),FALSE)</f>
        <v>0</v>
      </c>
      <c r="AC245" s="73">
        <f>VLOOKUP($B245,'Tillförd energi'!$B$2:$AS$506,MATCH(AC$1,'Tillförd energi'!$B$1:$AQ$1,0),FALSE)</f>
        <v>0</v>
      </c>
      <c r="AD245" s="73">
        <f>VLOOKUP($B245,'Tillförd energi'!$B$2:$AS$506,MATCH(AD$1,'Tillförd energi'!$B$1:$AQ$1,0),FALSE)</f>
        <v>0</v>
      </c>
      <c r="AF245" s="73">
        <f>VLOOKUP($B245,'Tillförd energi'!$B$2:$AS$506,MATCH(AF$1,'Tillförd energi'!$B$1:$AQ$1,0),FALSE)</f>
        <v>0</v>
      </c>
      <c r="AH245" s="73">
        <f>IFERROR(VLOOKUP(B245,Miljö!$B$1:$S$476,9,FALSE)/1,0)</f>
        <v>0</v>
      </c>
      <c r="AJ245" s="81" t="str">
        <f>IFERROR(VLOOKUP($B245,Miljö!$B$1:$S$500,MATCH("hjälpel exklusive kraftvärme (GWh)",Miljö!$B$1:$V$1,0),FALSE)/1,"")</f>
        <v/>
      </c>
      <c r="AK245" s="81">
        <f t="shared" si="33"/>
        <v>0</v>
      </c>
      <c r="AL245" s="81">
        <f>VLOOKUP($B245,'Slutlig allokering'!$B$2:$AL$462,MATCH("Hjälpel kraftvärme",'Slutlig allokering'!$B$2:$AL$2,0),FALSE)</f>
        <v>0</v>
      </c>
      <c r="AN245" s="73">
        <f t="shared" si="34"/>
        <v>0</v>
      </c>
      <c r="AO245" s="73">
        <f t="shared" si="35"/>
        <v>0</v>
      </c>
      <c r="AP245" s="73" t="str">
        <f>IF(ISERROR(1/VLOOKUP($B245,Leveranser!$B$1:$S$500,MATCH("såld värme (gwh)",Leveranser!$B$1:$S$1,0),FALSE)),"",VLOOKUP($B245,Leveranser!$B$1:$S$500,MATCH("såld värme (gwh)",Leveranser!$B$1:$S$1,0),FALSE))</f>
        <v/>
      </c>
      <c r="AQ245" s="73">
        <f>VLOOKUP($B245,Leveranser!$B$1:$Y$500,MATCH("Totalt såld fjärrvärme till andra fjärrvärmeföretag",Leveranser!$B$1:$AA$1,0),FALSE)</f>
        <v>0</v>
      </c>
      <c r="AR245" s="73">
        <f>IF(ISERROR(1/VLOOKUP($B245,Miljö!$B$1:$S$500,MATCH("Såld mängd produktionsspecifik fjärrvärme (GWh)",Miljö!$B$1:$R$1,0),FALSE)),0,VLOOKUP($B245,Miljö!$B$1:$S$500,MATCH("Såld mängd produktionsspecifik fjärrvärme (GWh)",Miljö!$B$1:$R$1,0),FALSE))</f>
        <v>0</v>
      </c>
      <c r="AS245" s="82" t="str">
        <f t="shared" si="40"/>
        <v/>
      </c>
      <c r="AU245" s="73" t="str">
        <f>VLOOKUP($B245,'Miljövärden urval för publ'!$B$2:$I$486,7,FALSE)</f>
        <v>Nej</v>
      </c>
      <c r="AV245" s="73" t="str">
        <f>VLOOKUP($B245,'Miljövärden urval för publ'!$B$2:$I$486,6,FALSE)</f>
        <v>Nej</v>
      </c>
      <c r="AZ245" s="73">
        <f t="shared" si="36"/>
        <v>0</v>
      </c>
      <c r="BA245" s="73">
        <f t="shared" si="41"/>
        <v>0</v>
      </c>
      <c r="BB245" s="73">
        <f t="shared" si="37"/>
        <v>0</v>
      </c>
      <c r="BC245" s="73">
        <f t="shared" si="38"/>
        <v>0</v>
      </c>
      <c r="BE245" s="73">
        <f t="shared" si="42"/>
        <v>0</v>
      </c>
      <c r="BF245" s="73">
        <f t="shared" si="43"/>
        <v>0</v>
      </c>
      <c r="BH245" s="73">
        <f t="shared" si="39"/>
        <v>0</v>
      </c>
    </row>
    <row r="246" spans="1:60" ht="14.5" x14ac:dyDescent="0.35">
      <c r="A246" t="s">
        <v>305</v>
      </c>
      <c r="B246" t="s">
        <v>309</v>
      </c>
      <c r="C246" s="73">
        <f>VLOOKUP($B246,'Tillförd energi'!$B$2:$AS$506,MATCH(C$1,'Tillförd energi'!$B$1:$AQ$1,0),FALSE)</f>
        <v>0</v>
      </c>
      <c r="D246" s="73">
        <f>VLOOKUP($B246,'Tillförd energi'!$B$2:$AS$506,MATCH(D$1,'Tillförd energi'!$B$1:$AQ$1,0),FALSE)</f>
        <v>0.48</v>
      </c>
      <c r="E246" s="73">
        <f>VLOOKUP($B246,'Tillförd energi'!$B$2:$AS$506,MATCH(E$1,'Tillförd energi'!$B$1:$AQ$1,0),FALSE)</f>
        <v>0</v>
      </c>
      <c r="F246" s="73">
        <f>VLOOKUP($B246,'Tillförd energi'!$B$2:$AS$506,MATCH(F$1,'Tillförd energi'!$B$1:$AQ$1,0),FALSE)</f>
        <v>0</v>
      </c>
      <c r="G246" s="73">
        <f>VLOOKUP($B246,'Tillförd energi'!$B$2:$AS$506,MATCH(G$1,'Tillförd energi'!$B$1:$AQ$1,0),FALSE)</f>
        <v>0</v>
      </c>
      <c r="H246" s="73">
        <f>VLOOKUP($B246,'Tillförd energi'!$B$2:$AS$506,MATCH(H$1,'Tillförd energi'!$B$1:$AQ$1,0),FALSE)</f>
        <v>0</v>
      </c>
      <c r="I246" s="73">
        <f>VLOOKUP($B246,'Tillförd energi'!$B$2:$AS$506,MATCH(I$1,'Tillförd energi'!$B$1:$AQ$1,0),FALSE)</f>
        <v>0</v>
      </c>
      <c r="J246" s="73">
        <f>VLOOKUP($B246,'Tillförd energi'!$B$2:$AS$506,MATCH(J$1,'Tillförd energi'!$B$1:$AQ$1,0),FALSE)</f>
        <v>0</v>
      </c>
      <c r="K246" s="73">
        <f>VLOOKUP($B246,'Tillförd energi'!$B$2:$AS$506,MATCH(K$1,'Tillförd energi'!$B$1:$AQ$1,0),FALSE)</f>
        <v>0</v>
      </c>
      <c r="L246" s="73">
        <f>VLOOKUP($B246,'Tillförd energi'!$B$2:$AS$506,MATCH(L$1,'Tillförd energi'!$B$1:$AQ$1,0),FALSE)</f>
        <v>0</v>
      </c>
      <c r="M246" s="73">
        <f>VLOOKUP($B246,'Tillförd energi'!$B$2:$AS$506,MATCH(M$1,'Tillförd energi'!$B$1:$AQ$1,0),FALSE)</f>
        <v>0</v>
      </c>
      <c r="N246" s="73">
        <f>VLOOKUP($B246,'Tillförd energi'!$B$2:$AS$506,MATCH(N$1,'Tillförd energi'!$B$1:$AQ$1,0),FALSE)</f>
        <v>0</v>
      </c>
      <c r="O246" s="73">
        <f>VLOOKUP($B246,'Tillförd energi'!$B$2:$AS$506,MATCH(O$1,'Tillförd energi'!$B$1:$AQ$1,0),FALSE)</f>
        <v>0</v>
      </c>
      <c r="P246" s="73">
        <f>VLOOKUP($B246,'Tillförd energi'!$B$2:$AS$506,MATCH(P$1,'Tillförd energi'!$B$1:$AQ$1,0),FALSE)</f>
        <v>0</v>
      </c>
      <c r="Q246" s="73">
        <f>VLOOKUP($B246,'Tillförd energi'!$B$2:$AS$506,MATCH(Q$1,'Tillförd energi'!$B$1:$AQ$1,0),FALSE)</f>
        <v>0</v>
      </c>
      <c r="R246" s="73">
        <f>VLOOKUP($B246,'Tillförd energi'!$B$2:$AS$506,MATCH(R$1,'Tillförd energi'!$B$1:$AQ$1,0),FALSE)</f>
        <v>0</v>
      </c>
      <c r="S246" s="73">
        <f>VLOOKUP($B246,'Tillförd energi'!$B$2:$AS$506,MATCH(S$1,'Tillförd energi'!$B$1:$AQ$1,0),FALSE)</f>
        <v>0</v>
      </c>
      <c r="T246" s="73">
        <f>VLOOKUP($B246,'Tillförd energi'!$B$2:$AS$506,MATCH(T$1,'Tillförd energi'!$B$1:$AQ$1,0),FALSE)</f>
        <v>0</v>
      </c>
      <c r="U246" s="73">
        <f>VLOOKUP($B246,'Tillförd energi'!$B$2:$AS$506,MATCH(U$1,'Tillförd energi'!$B$1:$AQ$1,0),FALSE)</f>
        <v>0</v>
      </c>
      <c r="V246" s="73">
        <f>VLOOKUP($B246,'Tillförd energi'!$B$2:$AS$506,MATCH(V$1,'Tillförd energi'!$B$1:$AQ$1,0),FALSE)</f>
        <v>0</v>
      </c>
      <c r="W246" s="73">
        <f>VLOOKUP($B246,'Tillförd energi'!$B$2:$AS$506,MATCH(W$1,'Tillförd energi'!$B$1:$AQ$1,0),FALSE)</f>
        <v>0.352941</v>
      </c>
      <c r="X246" s="73">
        <f>VLOOKUP($B246,'Tillförd energi'!$B$2:$AS$506,MATCH(X$1,'Tillförd energi'!$B$1:$AQ$1,0),FALSE)</f>
        <v>0</v>
      </c>
      <c r="Y246" s="73">
        <f>VLOOKUP($B246,'Tillförd energi'!$B$2:$AS$506,MATCH(Y$1,'Tillförd energi'!$B$1:$AQ$1,0),FALSE)</f>
        <v>0</v>
      </c>
      <c r="Z246" s="73">
        <f>VLOOKUP($B246,'Tillförd energi'!$B$2:$AS$506,MATCH(Z$1,'Tillförd energi'!$B$1:$AQ$1,0),FALSE)</f>
        <v>0</v>
      </c>
      <c r="AA246" s="73">
        <f>VLOOKUP($B246,'Tillförd energi'!$B$2:$AS$506,MATCH(AA$1,'Tillförd energi'!$B$1:$AQ$1,0),FALSE)</f>
        <v>0</v>
      </c>
      <c r="AB246" s="73">
        <f>VLOOKUP($B246,'Tillförd energi'!$B$2:$AS$506,MATCH(AB$1,'Tillförd energi'!$B$1:$AQ$1,0),FALSE)</f>
        <v>0</v>
      </c>
      <c r="AC246" s="73">
        <f>VLOOKUP($B246,'Tillförd energi'!$B$2:$AS$506,MATCH(AC$1,'Tillförd energi'!$B$1:$AQ$1,0),FALSE)</f>
        <v>3.7</v>
      </c>
      <c r="AD246" s="73">
        <f>VLOOKUP($B246,'Tillförd energi'!$B$2:$AS$506,MATCH(AD$1,'Tillförd energi'!$B$1:$AQ$1,0),FALSE)</f>
        <v>0</v>
      </c>
      <c r="AF246" s="73">
        <f>VLOOKUP($B246,'Tillförd energi'!$B$2:$AS$506,MATCH(AF$1,'Tillförd energi'!$B$1:$AQ$1,0),FALSE)</f>
        <v>0.04</v>
      </c>
      <c r="AH246" s="73">
        <f>IFERROR(VLOOKUP(B246,Miljö!$B$1:$S$476,9,FALSE)/1,0)</f>
        <v>0</v>
      </c>
      <c r="AJ246" s="81">
        <f>IFERROR(VLOOKUP($B246,Miljö!$B$1:$S$500,MATCH("hjälpel exklusive kraftvärme (GWh)",Miljö!$B$1:$V$1,0),FALSE)/1,"")</f>
        <v>0.04</v>
      </c>
      <c r="AK246" s="81">
        <f t="shared" si="33"/>
        <v>0.04</v>
      </c>
      <c r="AL246" s="81">
        <f>VLOOKUP($B246,'Slutlig allokering'!$B$2:$AL$462,MATCH("Hjälpel kraftvärme",'Slutlig allokering'!$B$2:$AL$2,0),FALSE)</f>
        <v>0</v>
      </c>
      <c r="AN246" s="73">
        <f t="shared" si="34"/>
        <v>4.5729410000000001</v>
      </c>
      <c r="AO246" s="73">
        <f t="shared" si="35"/>
        <v>4.5729410000000001</v>
      </c>
      <c r="AP246" s="73">
        <f>IF(ISERROR(1/VLOOKUP($B246,Leveranser!$B$1:$S$500,MATCH("såld värme (gwh)",Leveranser!$B$1:$S$1,0),FALSE)),"",VLOOKUP($B246,Leveranser!$B$1:$S$500,MATCH("såld värme (gwh)",Leveranser!$B$1:$S$1,0),FALSE))</f>
        <v>3.7</v>
      </c>
      <c r="AQ246" s="73">
        <f>VLOOKUP($B246,Leveranser!$B$1:$Y$500,MATCH("Totalt såld fjärrvärme till andra fjärrvärmeföretag",Leveranser!$B$1:$AA$1,0),FALSE)</f>
        <v>0</v>
      </c>
      <c r="AR246" s="73">
        <f>IF(ISERROR(1/VLOOKUP($B246,Miljö!$B$1:$S$500,MATCH("Såld mängd produktionsspecifik fjärrvärme (GWh)",Miljö!$B$1:$R$1,0),FALSE)),0,VLOOKUP($B246,Miljö!$B$1:$S$500,MATCH("Såld mängd produktionsspecifik fjärrvärme (GWh)",Miljö!$B$1:$R$1,0),FALSE))</f>
        <v>0</v>
      </c>
      <c r="AS246" s="82">
        <f t="shared" si="40"/>
        <v>0.80910731190277763</v>
      </c>
      <c r="AU246" s="73" t="str">
        <f>VLOOKUP($B246,'Miljövärden urval för publ'!$B$2:$I$486,7,FALSE)</f>
        <v>Ja</v>
      </c>
      <c r="AV246" s="73" t="str">
        <f>VLOOKUP($B246,'Miljövärden urval för publ'!$B$2:$I$486,6,FALSE)</f>
        <v>Nej</v>
      </c>
      <c r="AZ246" s="73">
        <f t="shared" si="36"/>
        <v>0.04</v>
      </c>
      <c r="BA246" s="73">
        <f t="shared" si="41"/>
        <v>0.352941</v>
      </c>
      <c r="BB246" s="73">
        <f t="shared" si="37"/>
        <v>0</v>
      </c>
      <c r="BC246" s="73">
        <f t="shared" si="38"/>
        <v>0</v>
      </c>
      <c r="BE246" s="73">
        <f t="shared" si="42"/>
        <v>0</v>
      </c>
      <c r="BF246" s="73">
        <f t="shared" si="43"/>
        <v>0</v>
      </c>
      <c r="BH246" s="73">
        <f t="shared" si="39"/>
        <v>0.352941</v>
      </c>
    </row>
    <row r="247" spans="1:60" ht="14.5" x14ac:dyDescent="0.35">
      <c r="A247" t="s">
        <v>310</v>
      </c>
      <c r="B247" t="s">
        <v>311</v>
      </c>
      <c r="C247" s="73">
        <f>VLOOKUP($B247,'Tillförd energi'!$B$2:$AS$506,MATCH(C$1,'Tillförd energi'!$B$1:$AQ$1,0),FALSE)</f>
        <v>0</v>
      </c>
      <c r="D247" s="73">
        <f>VLOOKUP($B247,'Tillförd energi'!$B$2:$AS$506,MATCH(D$1,'Tillförd energi'!$B$1:$AQ$1,0),FALSE)</f>
        <v>1.51525</v>
      </c>
      <c r="E247" s="73">
        <f>VLOOKUP($B247,'Tillförd energi'!$B$2:$AS$506,MATCH(E$1,'Tillförd energi'!$B$1:$AQ$1,0),FALSE)</f>
        <v>0</v>
      </c>
      <c r="F247" s="73">
        <f>VLOOKUP($B247,'Tillförd energi'!$B$2:$AS$506,MATCH(F$1,'Tillförd energi'!$B$1:$AQ$1,0),FALSE)</f>
        <v>0</v>
      </c>
      <c r="G247" s="73">
        <f>VLOOKUP($B247,'Tillförd energi'!$B$2:$AS$506,MATCH(G$1,'Tillförd energi'!$B$1:$AQ$1,0),FALSE)</f>
        <v>0</v>
      </c>
      <c r="H247" s="73">
        <f>VLOOKUP($B247,'Tillförd energi'!$B$2:$AS$506,MATCH(H$1,'Tillförd energi'!$B$1:$AQ$1,0),FALSE)</f>
        <v>1.75</v>
      </c>
      <c r="I247" s="73">
        <f>VLOOKUP($B247,'Tillförd energi'!$B$2:$AS$506,MATCH(I$1,'Tillförd energi'!$B$1:$AQ$1,0),FALSE)</f>
        <v>111.38500000000001</v>
      </c>
      <c r="J247" s="73">
        <f>VLOOKUP($B247,'Tillförd energi'!$B$2:$AS$506,MATCH(J$1,'Tillförd energi'!$B$1:$AQ$1,0),FALSE)</f>
        <v>0</v>
      </c>
      <c r="K247" s="73">
        <f>VLOOKUP($B247,'Tillförd energi'!$B$2:$AS$506,MATCH(K$1,'Tillförd energi'!$B$1:$AQ$1,0),FALSE)</f>
        <v>18.469899999999999</v>
      </c>
      <c r="L247" s="73">
        <f>VLOOKUP($B247,'Tillförd energi'!$B$2:$AS$506,MATCH(L$1,'Tillförd energi'!$B$1:$AQ$1,0),FALSE)</f>
        <v>0</v>
      </c>
      <c r="M247" s="73">
        <f>VLOOKUP($B247,'Tillförd energi'!$B$2:$AS$506,MATCH(M$1,'Tillförd energi'!$B$1:$AQ$1,0),FALSE)</f>
        <v>11.53</v>
      </c>
      <c r="N247" s="73">
        <f>VLOOKUP($B247,'Tillförd energi'!$B$2:$AS$506,MATCH(N$1,'Tillförd energi'!$B$1:$AQ$1,0),FALSE)</f>
        <v>0</v>
      </c>
      <c r="O247" s="73">
        <f>VLOOKUP($B247,'Tillförd energi'!$B$2:$AS$506,MATCH(O$1,'Tillförd energi'!$B$1:$AQ$1,0),FALSE)</f>
        <v>0</v>
      </c>
      <c r="P247" s="73">
        <f>VLOOKUP($B247,'Tillförd energi'!$B$2:$AS$506,MATCH(P$1,'Tillförd energi'!$B$1:$AQ$1,0),FALSE)</f>
        <v>0</v>
      </c>
      <c r="Q247" s="73">
        <f>VLOOKUP($B247,'Tillförd energi'!$B$2:$AS$506,MATCH(Q$1,'Tillförd energi'!$B$1:$AQ$1,0),FALSE)</f>
        <v>8.77</v>
      </c>
      <c r="R247" s="73">
        <f>VLOOKUP($B247,'Tillförd energi'!$B$2:$AS$506,MATCH(R$1,'Tillförd energi'!$B$1:$AQ$1,0),FALSE)</f>
        <v>0</v>
      </c>
      <c r="S247" s="73">
        <f>VLOOKUP($B247,'Tillförd energi'!$B$2:$AS$506,MATCH(S$1,'Tillförd energi'!$B$1:$AQ$1,0),FALSE)</f>
        <v>0</v>
      </c>
      <c r="T247" s="73">
        <f>VLOOKUP($B247,'Tillförd energi'!$B$2:$AS$506,MATCH(T$1,'Tillförd energi'!$B$1:$AQ$1,0),FALSE)</f>
        <v>0</v>
      </c>
      <c r="U247" s="73">
        <f>VLOOKUP($B247,'Tillförd energi'!$B$2:$AS$506,MATCH(U$1,'Tillförd energi'!$B$1:$AQ$1,0),FALSE)</f>
        <v>0</v>
      </c>
      <c r="V247" s="73">
        <f>VLOOKUP($B247,'Tillförd energi'!$B$2:$AS$506,MATCH(V$1,'Tillförd energi'!$B$1:$AQ$1,0),FALSE)</f>
        <v>0</v>
      </c>
      <c r="W247" s="73">
        <f>VLOOKUP($B247,'Tillförd energi'!$B$2:$AS$506,MATCH(W$1,'Tillförd energi'!$B$1:$AQ$1,0),FALSE)</f>
        <v>0</v>
      </c>
      <c r="X247" s="73">
        <f>VLOOKUP($B247,'Tillförd energi'!$B$2:$AS$506,MATCH(X$1,'Tillförd energi'!$B$1:$AQ$1,0),FALSE)</f>
        <v>32.403399999999998</v>
      </c>
      <c r="Y247" s="73">
        <f>VLOOKUP($B247,'Tillförd energi'!$B$2:$AS$506,MATCH(Y$1,'Tillförd energi'!$B$1:$AQ$1,0),FALSE)</f>
        <v>0</v>
      </c>
      <c r="Z247" s="73">
        <f>VLOOKUP($B247,'Tillförd energi'!$B$2:$AS$506,MATCH(Z$1,'Tillförd energi'!$B$1:$AQ$1,0),FALSE)</f>
        <v>0</v>
      </c>
      <c r="AA247" s="73">
        <f>VLOOKUP($B247,'Tillförd energi'!$B$2:$AS$506,MATCH(AA$1,'Tillförd energi'!$B$1:$AQ$1,0),FALSE)</f>
        <v>0</v>
      </c>
      <c r="AB247" s="73">
        <f>VLOOKUP($B247,'Tillförd energi'!$B$2:$AS$506,MATCH(AB$1,'Tillförd energi'!$B$1:$AQ$1,0),FALSE)</f>
        <v>0</v>
      </c>
      <c r="AC247" s="73">
        <f>VLOOKUP($B247,'Tillförd energi'!$B$2:$AS$506,MATCH(AC$1,'Tillförd energi'!$B$1:$AQ$1,0),FALSE)</f>
        <v>0</v>
      </c>
      <c r="AD247" s="73">
        <f>VLOOKUP($B247,'Tillförd energi'!$B$2:$AS$506,MATCH(AD$1,'Tillförd energi'!$B$1:$AQ$1,0),FALSE)</f>
        <v>0</v>
      </c>
      <c r="AF247" s="73">
        <f>VLOOKUP($B247,'Tillförd energi'!$B$2:$AS$506,MATCH(AF$1,'Tillförd energi'!$B$1:$AQ$1,0),FALSE)</f>
        <v>6</v>
      </c>
      <c r="AH247" s="73">
        <f>IFERROR(VLOOKUP(B247,Miljö!$B$1:$S$476,9,FALSE)/1,0)</f>
        <v>0</v>
      </c>
      <c r="AJ247" s="81" t="str">
        <f>IFERROR(VLOOKUP($B247,Miljö!$B$1:$S$500,MATCH("hjälpel exklusive kraftvärme (GWh)",Miljö!$B$1:$V$1,0),FALSE)/1,"")</f>
        <v/>
      </c>
      <c r="AK247" s="81">
        <f t="shared" si="33"/>
        <v>4.3709999999999996</v>
      </c>
      <c r="AL247" s="81">
        <f>VLOOKUP($B247,'Slutlig allokering'!$B$2:$AL$462,MATCH("Hjälpel kraftvärme",'Slutlig allokering'!$B$2:$AL$2,0),FALSE)</f>
        <v>4.65585</v>
      </c>
      <c r="AN247" s="73">
        <f t="shared" si="34"/>
        <v>191.82355000000001</v>
      </c>
      <c r="AO247" s="73">
        <f t="shared" si="35"/>
        <v>191.82355000000001</v>
      </c>
      <c r="AP247" s="73">
        <f>IF(ISERROR(1/VLOOKUP($B247,Leveranser!$B$1:$S$500,MATCH("såld värme (gwh)",Leveranser!$B$1:$S$1,0),FALSE)),"",VLOOKUP($B247,Leveranser!$B$1:$S$500,MATCH("såld värme (gwh)",Leveranser!$B$1:$S$1,0),FALSE))</f>
        <v>145.69999999999999</v>
      </c>
      <c r="AQ247" s="73">
        <f>VLOOKUP($B247,Leveranser!$B$1:$Y$500,MATCH("Totalt såld fjärrvärme till andra fjärrvärmeföretag",Leveranser!$B$1:$AA$1,0),FALSE)</f>
        <v>0</v>
      </c>
      <c r="AR247" s="73">
        <f>IF(ISERROR(1/VLOOKUP($B247,Miljö!$B$1:$S$500,MATCH("Såld mängd produktionsspecifik fjärrvärme (GWh)",Miljö!$B$1:$R$1,0),FALSE)),0,VLOOKUP($B247,Miljö!$B$1:$S$500,MATCH("Såld mängd produktionsspecifik fjärrvärme (GWh)",Miljö!$B$1:$R$1,0),FALSE))</f>
        <v>0</v>
      </c>
      <c r="AS247" s="82">
        <f t="shared" si="40"/>
        <v>0.75955220305327464</v>
      </c>
      <c r="AU247" s="73" t="str">
        <f>VLOOKUP($B247,'Miljövärden urval för publ'!$B$2:$I$486,7,FALSE)</f>
        <v>Ja</v>
      </c>
      <c r="AV247" s="73" t="str">
        <f>VLOOKUP($B247,'Miljövärden urval för publ'!$B$2:$I$486,6,FALSE)</f>
        <v>Nej</v>
      </c>
      <c r="AZ247" s="73">
        <f t="shared" si="36"/>
        <v>6</v>
      </c>
      <c r="BA247" s="73">
        <f t="shared" si="41"/>
        <v>0</v>
      </c>
      <c r="BB247" s="73">
        <f t="shared" si="37"/>
        <v>11.53</v>
      </c>
      <c r="BC247" s="73">
        <f t="shared" si="38"/>
        <v>8.77</v>
      </c>
      <c r="BE247" s="73">
        <f t="shared" si="42"/>
        <v>0</v>
      </c>
      <c r="BF247" s="73">
        <f t="shared" si="43"/>
        <v>0</v>
      </c>
      <c r="BH247" s="73">
        <f t="shared" si="39"/>
        <v>38.769899999999993</v>
      </c>
    </row>
    <row r="248" spans="1:60" ht="14.5" x14ac:dyDescent="0.35">
      <c r="A248" t="s">
        <v>312</v>
      </c>
      <c r="B248" t="s">
        <v>313</v>
      </c>
      <c r="C248" s="73">
        <f>VLOOKUP($B248,'Tillförd energi'!$B$2:$AS$506,MATCH(C$1,'Tillförd energi'!$B$1:$AQ$1,0),FALSE)</f>
        <v>0</v>
      </c>
      <c r="D248" s="73">
        <f>VLOOKUP($B248,'Tillförd energi'!$B$2:$AS$506,MATCH(D$1,'Tillförd energi'!$B$1:$AQ$1,0),FALSE)</f>
        <v>0.15</v>
      </c>
      <c r="E248" s="73">
        <f>VLOOKUP($B248,'Tillförd energi'!$B$2:$AS$506,MATCH(E$1,'Tillförd energi'!$B$1:$AQ$1,0),FALSE)</f>
        <v>0</v>
      </c>
      <c r="F248" s="73">
        <f>VLOOKUP($B248,'Tillförd energi'!$B$2:$AS$506,MATCH(F$1,'Tillförd energi'!$B$1:$AQ$1,0),FALSE)</f>
        <v>0</v>
      </c>
      <c r="G248" s="73">
        <f>VLOOKUP($B248,'Tillförd energi'!$B$2:$AS$506,MATCH(G$1,'Tillförd energi'!$B$1:$AQ$1,0),FALSE)</f>
        <v>0</v>
      </c>
      <c r="H248" s="73">
        <f>VLOOKUP($B248,'Tillförd energi'!$B$2:$AS$506,MATCH(H$1,'Tillförd energi'!$B$1:$AQ$1,0),FALSE)</f>
        <v>0</v>
      </c>
      <c r="I248" s="73">
        <f>VLOOKUP($B248,'Tillförd energi'!$B$2:$AS$506,MATCH(I$1,'Tillförd energi'!$B$1:$AQ$1,0),FALSE)</f>
        <v>0</v>
      </c>
      <c r="J248" s="73">
        <f>VLOOKUP($B248,'Tillförd energi'!$B$2:$AS$506,MATCH(J$1,'Tillförd energi'!$B$1:$AQ$1,0),FALSE)</f>
        <v>0</v>
      </c>
      <c r="K248" s="73">
        <f>VLOOKUP($B248,'Tillförd energi'!$B$2:$AS$506,MATCH(K$1,'Tillförd energi'!$B$1:$AQ$1,0),FALSE)</f>
        <v>0</v>
      </c>
      <c r="L248" s="73">
        <f>VLOOKUP($B248,'Tillförd energi'!$B$2:$AS$506,MATCH(L$1,'Tillförd energi'!$B$1:$AQ$1,0),FALSE)</f>
        <v>0</v>
      </c>
      <c r="M248" s="73">
        <f>VLOOKUP($B248,'Tillförd energi'!$B$2:$AS$506,MATCH(M$1,'Tillförd energi'!$B$1:$AQ$1,0),FALSE)</f>
        <v>0</v>
      </c>
      <c r="N248" s="73">
        <f>VLOOKUP($B248,'Tillförd energi'!$B$2:$AS$506,MATCH(N$1,'Tillförd energi'!$B$1:$AQ$1,0),FALSE)</f>
        <v>0</v>
      </c>
      <c r="O248" s="73">
        <f>VLOOKUP($B248,'Tillförd energi'!$B$2:$AS$506,MATCH(O$1,'Tillförd energi'!$B$1:$AQ$1,0),FALSE)</f>
        <v>0</v>
      </c>
      <c r="P248" s="73">
        <f>VLOOKUP($B248,'Tillförd energi'!$B$2:$AS$506,MATCH(P$1,'Tillförd energi'!$B$1:$AQ$1,0),FALSE)</f>
        <v>8.8740000000000006</v>
      </c>
      <c r="Q248" s="73">
        <f>VLOOKUP($B248,'Tillförd energi'!$B$2:$AS$506,MATCH(Q$1,'Tillförd energi'!$B$1:$AQ$1,0),FALSE)</f>
        <v>2.9769999999999999</v>
      </c>
      <c r="R248" s="73">
        <f>VLOOKUP($B248,'Tillförd energi'!$B$2:$AS$506,MATCH(R$1,'Tillförd energi'!$B$1:$AQ$1,0),FALSE)</f>
        <v>0</v>
      </c>
      <c r="S248" s="73">
        <f>VLOOKUP($B248,'Tillförd energi'!$B$2:$AS$506,MATCH(S$1,'Tillförd energi'!$B$1:$AQ$1,0),FALSE)</f>
        <v>0</v>
      </c>
      <c r="T248" s="73">
        <f>VLOOKUP($B248,'Tillförd energi'!$B$2:$AS$506,MATCH(T$1,'Tillförd energi'!$B$1:$AQ$1,0),FALSE)</f>
        <v>0</v>
      </c>
      <c r="U248" s="73">
        <f>VLOOKUP($B248,'Tillförd energi'!$B$2:$AS$506,MATCH(U$1,'Tillförd energi'!$B$1:$AQ$1,0),FALSE)</f>
        <v>0</v>
      </c>
      <c r="V248" s="73">
        <f>VLOOKUP($B248,'Tillförd energi'!$B$2:$AS$506,MATCH(V$1,'Tillförd energi'!$B$1:$AQ$1,0),FALSE)</f>
        <v>0</v>
      </c>
      <c r="W248" s="73">
        <f>VLOOKUP($B248,'Tillförd energi'!$B$2:$AS$506,MATCH(W$1,'Tillförd energi'!$B$1:$AQ$1,0),FALSE)</f>
        <v>0</v>
      </c>
      <c r="X248" s="73">
        <f>VLOOKUP($B248,'Tillförd energi'!$B$2:$AS$506,MATCH(X$1,'Tillförd energi'!$B$1:$AQ$1,0),FALSE)</f>
        <v>0</v>
      </c>
      <c r="Y248" s="73">
        <f>VLOOKUP($B248,'Tillförd energi'!$B$2:$AS$506,MATCH(Y$1,'Tillförd energi'!$B$1:$AQ$1,0),FALSE)</f>
        <v>0</v>
      </c>
      <c r="Z248" s="73">
        <f>VLOOKUP($B248,'Tillförd energi'!$B$2:$AS$506,MATCH(Z$1,'Tillförd energi'!$B$1:$AQ$1,0),FALSE)</f>
        <v>0</v>
      </c>
      <c r="AA248" s="73">
        <f>VLOOKUP($B248,'Tillförd energi'!$B$2:$AS$506,MATCH(AA$1,'Tillförd energi'!$B$1:$AQ$1,0),FALSE)</f>
        <v>0</v>
      </c>
      <c r="AB248" s="73">
        <f>VLOOKUP($B248,'Tillförd energi'!$B$2:$AS$506,MATCH(AB$1,'Tillförd energi'!$B$1:$AQ$1,0),FALSE)</f>
        <v>0</v>
      </c>
      <c r="AC248" s="73">
        <f>VLOOKUP($B248,'Tillförd energi'!$B$2:$AS$506,MATCH(AC$1,'Tillförd energi'!$B$1:$AQ$1,0),FALSE)</f>
        <v>0</v>
      </c>
      <c r="AD248" s="73">
        <f>VLOOKUP($B248,'Tillförd energi'!$B$2:$AS$506,MATCH(AD$1,'Tillförd energi'!$B$1:$AQ$1,0),FALSE)</f>
        <v>0</v>
      </c>
      <c r="AF248" s="73">
        <f>VLOOKUP($B248,'Tillförd energi'!$B$2:$AS$506,MATCH(AF$1,'Tillförd energi'!$B$1:$AQ$1,0),FALSE)</f>
        <v>0.159</v>
      </c>
      <c r="AH248" s="73">
        <f>IFERROR(VLOOKUP(B248,Miljö!$B$1:$S$476,9,FALSE)/1,0)</f>
        <v>0</v>
      </c>
      <c r="AJ248" s="81">
        <f>IFERROR(VLOOKUP($B248,Miljö!$B$1:$S$500,MATCH("hjälpel exklusive kraftvärme (GWh)",Miljö!$B$1:$V$1,0),FALSE)/1,"")</f>
        <v>0.159</v>
      </c>
      <c r="AK248" s="81">
        <f t="shared" si="33"/>
        <v>0.159</v>
      </c>
      <c r="AL248" s="81">
        <f>VLOOKUP($B248,'Slutlig allokering'!$B$2:$AL$462,MATCH("Hjälpel kraftvärme",'Slutlig allokering'!$B$2:$AL$2,0),FALSE)</f>
        <v>0</v>
      </c>
      <c r="AN248" s="73">
        <f t="shared" si="34"/>
        <v>12.160000000000002</v>
      </c>
      <c r="AO248" s="73">
        <f t="shared" si="35"/>
        <v>12.160000000000002</v>
      </c>
      <c r="AP248" s="73">
        <f>IF(ISERROR(1/VLOOKUP($B248,Leveranser!$B$1:$S$500,MATCH("såld värme (gwh)",Leveranser!$B$1:$S$1,0),FALSE)),"",VLOOKUP($B248,Leveranser!$B$1:$S$500,MATCH("såld värme (gwh)",Leveranser!$B$1:$S$1,0),FALSE))</f>
        <v>8.3000000000000007</v>
      </c>
      <c r="AQ248" s="73">
        <f>VLOOKUP($B248,Leveranser!$B$1:$Y$500,MATCH("Totalt såld fjärrvärme till andra fjärrvärmeföretag",Leveranser!$B$1:$AA$1,0),FALSE)</f>
        <v>0</v>
      </c>
      <c r="AR248" s="73">
        <f>IF(ISERROR(1/VLOOKUP($B248,Miljö!$B$1:$S$500,MATCH("Såld mängd produktionsspecifik fjärrvärme (GWh)",Miljö!$B$1:$R$1,0),FALSE)),0,VLOOKUP($B248,Miljö!$B$1:$S$500,MATCH("Såld mängd produktionsspecifik fjärrvärme (GWh)",Miljö!$B$1:$R$1,0),FALSE))</f>
        <v>0</v>
      </c>
      <c r="AS248" s="82">
        <f t="shared" si="40"/>
        <v>0.68256578947368418</v>
      </c>
      <c r="AU248" s="73" t="str">
        <f>VLOOKUP($B248,'Miljövärden urval för publ'!$B$2:$I$486,7,FALSE)</f>
        <v>Ja</v>
      </c>
      <c r="AV248" s="73" t="str">
        <f>VLOOKUP($B248,'Miljövärden urval för publ'!$B$2:$I$486,6,FALSE)</f>
        <v>Ja</v>
      </c>
      <c r="AZ248" s="73">
        <f t="shared" si="36"/>
        <v>0.159</v>
      </c>
      <c r="BA248" s="73">
        <f t="shared" si="41"/>
        <v>0</v>
      </c>
      <c r="BB248" s="73">
        <f t="shared" si="37"/>
        <v>8.8740000000000006</v>
      </c>
      <c r="BC248" s="73">
        <f t="shared" si="38"/>
        <v>2.9769999999999999</v>
      </c>
      <c r="BE248" s="73">
        <f t="shared" si="42"/>
        <v>0</v>
      </c>
      <c r="BF248" s="73">
        <f t="shared" si="43"/>
        <v>0</v>
      </c>
      <c r="BH248" s="73">
        <f t="shared" si="39"/>
        <v>11.851000000000001</v>
      </c>
    </row>
    <row r="249" spans="1:60" ht="14.5" x14ac:dyDescent="0.35">
      <c r="A249" t="s">
        <v>312</v>
      </c>
      <c r="B249" t="s">
        <v>314</v>
      </c>
      <c r="C249" s="73">
        <f>VLOOKUP($B249,'Tillförd energi'!$B$2:$AS$506,MATCH(C$1,'Tillförd energi'!$B$1:$AQ$1,0),FALSE)</f>
        <v>0</v>
      </c>
      <c r="D249" s="73">
        <f>VLOOKUP($B249,'Tillförd energi'!$B$2:$AS$506,MATCH(D$1,'Tillförd energi'!$B$1:$AQ$1,0),FALSE)</f>
        <v>0.97499999999999998</v>
      </c>
      <c r="E249" s="73">
        <f>VLOOKUP($B249,'Tillförd energi'!$B$2:$AS$506,MATCH(E$1,'Tillförd energi'!$B$1:$AQ$1,0),FALSE)</f>
        <v>0</v>
      </c>
      <c r="F249" s="73">
        <f>VLOOKUP($B249,'Tillförd energi'!$B$2:$AS$506,MATCH(F$1,'Tillförd energi'!$B$1:$AQ$1,0),FALSE)</f>
        <v>0</v>
      </c>
      <c r="G249" s="73">
        <f>VLOOKUP($B249,'Tillförd energi'!$B$2:$AS$506,MATCH(G$1,'Tillförd energi'!$B$1:$AQ$1,0),FALSE)</f>
        <v>0</v>
      </c>
      <c r="H249" s="73">
        <f>VLOOKUP($B249,'Tillförd energi'!$B$2:$AS$506,MATCH(H$1,'Tillförd energi'!$B$1:$AQ$1,0),FALSE)</f>
        <v>0</v>
      </c>
      <c r="I249" s="73">
        <f>VLOOKUP($B249,'Tillförd energi'!$B$2:$AS$506,MATCH(I$1,'Tillförd energi'!$B$1:$AQ$1,0),FALSE)</f>
        <v>0</v>
      </c>
      <c r="J249" s="73">
        <f>VLOOKUP($B249,'Tillförd energi'!$B$2:$AS$506,MATCH(J$1,'Tillförd energi'!$B$1:$AQ$1,0),FALSE)</f>
        <v>0</v>
      </c>
      <c r="K249" s="73">
        <f>VLOOKUP($B249,'Tillförd energi'!$B$2:$AS$506,MATCH(K$1,'Tillförd energi'!$B$1:$AQ$1,0),FALSE)</f>
        <v>0</v>
      </c>
      <c r="L249" s="73">
        <f>VLOOKUP($B249,'Tillförd energi'!$B$2:$AS$506,MATCH(L$1,'Tillförd energi'!$B$1:$AQ$1,0),FALSE)</f>
        <v>0</v>
      </c>
      <c r="M249" s="73">
        <f>VLOOKUP($B249,'Tillförd energi'!$B$2:$AS$506,MATCH(M$1,'Tillförd energi'!$B$1:$AQ$1,0),FALSE)</f>
        <v>0</v>
      </c>
      <c r="N249" s="73">
        <f>VLOOKUP($B249,'Tillförd energi'!$B$2:$AS$506,MATCH(N$1,'Tillförd energi'!$B$1:$AQ$1,0),FALSE)</f>
        <v>0</v>
      </c>
      <c r="O249" s="73">
        <f>VLOOKUP($B249,'Tillförd energi'!$B$2:$AS$506,MATCH(O$1,'Tillförd energi'!$B$1:$AQ$1,0),FALSE)</f>
        <v>10.641999999999999</v>
      </c>
      <c r="P249" s="73">
        <f>VLOOKUP($B249,'Tillförd energi'!$B$2:$AS$506,MATCH(P$1,'Tillförd energi'!$B$1:$AQ$1,0),FALSE)</f>
        <v>0</v>
      </c>
      <c r="Q249" s="73">
        <f>VLOOKUP($B249,'Tillförd energi'!$B$2:$AS$506,MATCH(Q$1,'Tillförd energi'!$B$1:$AQ$1,0),FALSE)</f>
        <v>0</v>
      </c>
      <c r="R249" s="73">
        <f>VLOOKUP($B249,'Tillförd energi'!$B$2:$AS$506,MATCH(R$1,'Tillförd energi'!$B$1:$AQ$1,0),FALSE)</f>
        <v>0</v>
      </c>
      <c r="S249" s="73">
        <f>VLOOKUP($B249,'Tillförd energi'!$B$2:$AS$506,MATCH(S$1,'Tillförd energi'!$B$1:$AQ$1,0),FALSE)</f>
        <v>0</v>
      </c>
      <c r="T249" s="73">
        <f>VLOOKUP($B249,'Tillförd energi'!$B$2:$AS$506,MATCH(T$1,'Tillförd energi'!$B$1:$AQ$1,0),FALSE)</f>
        <v>0</v>
      </c>
      <c r="U249" s="73">
        <f>VLOOKUP($B249,'Tillförd energi'!$B$2:$AS$506,MATCH(U$1,'Tillförd energi'!$B$1:$AQ$1,0),FALSE)</f>
        <v>0</v>
      </c>
      <c r="V249" s="73">
        <f>VLOOKUP($B249,'Tillförd energi'!$B$2:$AS$506,MATCH(V$1,'Tillförd energi'!$B$1:$AQ$1,0),FALSE)</f>
        <v>0</v>
      </c>
      <c r="W249" s="73">
        <f>VLOOKUP($B249,'Tillförd energi'!$B$2:$AS$506,MATCH(W$1,'Tillförd energi'!$B$1:$AQ$1,0),FALSE)</f>
        <v>0</v>
      </c>
      <c r="X249" s="73">
        <f>VLOOKUP($B249,'Tillförd energi'!$B$2:$AS$506,MATCH(X$1,'Tillförd energi'!$B$1:$AQ$1,0),FALSE)</f>
        <v>0</v>
      </c>
      <c r="Y249" s="73">
        <f>VLOOKUP($B249,'Tillförd energi'!$B$2:$AS$506,MATCH(Y$1,'Tillförd energi'!$B$1:$AQ$1,0),FALSE)</f>
        <v>0</v>
      </c>
      <c r="Z249" s="73">
        <f>VLOOKUP($B249,'Tillförd energi'!$B$2:$AS$506,MATCH(Z$1,'Tillförd energi'!$B$1:$AQ$1,0),FALSE)</f>
        <v>0</v>
      </c>
      <c r="AA249" s="73">
        <f>VLOOKUP($B249,'Tillförd energi'!$B$2:$AS$506,MATCH(AA$1,'Tillförd energi'!$B$1:$AQ$1,0),FALSE)</f>
        <v>0</v>
      </c>
      <c r="AB249" s="73">
        <f>VLOOKUP($B249,'Tillförd energi'!$B$2:$AS$506,MATCH(AB$1,'Tillförd energi'!$B$1:$AQ$1,0),FALSE)</f>
        <v>1.528</v>
      </c>
      <c r="AC249" s="73">
        <f>VLOOKUP($B249,'Tillförd energi'!$B$2:$AS$506,MATCH(AC$1,'Tillförd energi'!$B$1:$AQ$1,0),FALSE)</f>
        <v>0</v>
      </c>
      <c r="AD249" s="73">
        <f>VLOOKUP($B249,'Tillförd energi'!$B$2:$AS$506,MATCH(AD$1,'Tillförd energi'!$B$1:$AQ$1,0),FALSE)</f>
        <v>0</v>
      </c>
      <c r="AF249" s="73">
        <f>VLOOKUP($B249,'Tillförd energi'!$B$2:$AS$506,MATCH(AF$1,'Tillförd energi'!$B$1:$AQ$1,0),FALSE)</f>
        <v>0.28299999999999997</v>
      </c>
      <c r="AH249" s="73">
        <f>IFERROR(VLOOKUP(B249,Miljö!$B$1:$S$476,9,FALSE)/1,0)</f>
        <v>0</v>
      </c>
      <c r="AJ249" s="81">
        <f>IFERROR(VLOOKUP($B249,Miljö!$B$1:$S$500,MATCH("hjälpel exklusive kraftvärme (GWh)",Miljö!$B$1:$V$1,0),FALSE)/1,"")</f>
        <v>0.28299999999999997</v>
      </c>
      <c r="AK249" s="81">
        <f t="shared" si="33"/>
        <v>0.28299999999999997</v>
      </c>
      <c r="AL249" s="81">
        <f>VLOOKUP($B249,'Slutlig allokering'!$B$2:$AL$462,MATCH("Hjälpel kraftvärme",'Slutlig allokering'!$B$2:$AL$2,0),FALSE)</f>
        <v>0</v>
      </c>
      <c r="AN249" s="73">
        <f t="shared" si="34"/>
        <v>13.427999999999999</v>
      </c>
      <c r="AO249" s="73">
        <f t="shared" si="35"/>
        <v>13.427999999999999</v>
      </c>
      <c r="AP249" s="73">
        <f>IF(ISERROR(1/VLOOKUP($B249,Leveranser!$B$1:$S$500,MATCH("såld värme (gwh)",Leveranser!$B$1:$S$1,0),FALSE)),"",VLOOKUP($B249,Leveranser!$B$1:$S$500,MATCH("såld värme (gwh)",Leveranser!$B$1:$S$1,0),FALSE))</f>
        <v>10.199999999999999</v>
      </c>
      <c r="AQ249" s="73">
        <f>VLOOKUP($B249,Leveranser!$B$1:$Y$500,MATCH("Totalt såld fjärrvärme till andra fjärrvärmeföretag",Leveranser!$B$1:$AA$1,0),FALSE)</f>
        <v>0</v>
      </c>
      <c r="AR249" s="73">
        <f>IF(ISERROR(1/VLOOKUP($B249,Miljö!$B$1:$S$500,MATCH("Såld mängd produktionsspecifik fjärrvärme (GWh)",Miljö!$B$1:$R$1,0),FALSE)),0,VLOOKUP($B249,Miljö!$B$1:$S$500,MATCH("Såld mängd produktionsspecifik fjärrvärme (GWh)",Miljö!$B$1:$R$1,0),FALSE))</f>
        <v>0</v>
      </c>
      <c r="AS249" s="82">
        <f t="shared" si="40"/>
        <v>0.75960679177837354</v>
      </c>
      <c r="AU249" s="73" t="str">
        <f>VLOOKUP($B249,'Miljövärden urval för publ'!$B$2:$I$486,7,FALSE)</f>
        <v>Ja</v>
      </c>
      <c r="AV249" s="73" t="str">
        <f>VLOOKUP($B249,'Miljövärden urval för publ'!$B$2:$I$486,6,FALSE)</f>
        <v>Ja</v>
      </c>
      <c r="AZ249" s="73">
        <f t="shared" si="36"/>
        <v>0.28299999999999997</v>
      </c>
      <c r="BA249" s="73">
        <f t="shared" si="41"/>
        <v>0</v>
      </c>
      <c r="BB249" s="73">
        <f t="shared" si="37"/>
        <v>10.641999999999999</v>
      </c>
      <c r="BC249" s="73">
        <f t="shared" si="38"/>
        <v>0</v>
      </c>
      <c r="BE249" s="73">
        <f t="shared" si="42"/>
        <v>0</v>
      </c>
      <c r="BF249" s="73">
        <f t="shared" si="43"/>
        <v>0</v>
      </c>
      <c r="BH249" s="73">
        <f t="shared" si="39"/>
        <v>10.641999999999999</v>
      </c>
    </row>
    <row r="250" spans="1:60" ht="14.5" x14ac:dyDescent="0.35">
      <c r="A250" t="s">
        <v>312</v>
      </c>
      <c r="B250" t="s">
        <v>315</v>
      </c>
      <c r="C250" s="73">
        <f>VLOOKUP($B250,'Tillförd energi'!$B$2:$AS$506,MATCH(C$1,'Tillförd energi'!$B$1:$AQ$1,0),FALSE)</f>
        <v>0</v>
      </c>
      <c r="D250" s="73">
        <f>VLOOKUP($B250,'Tillförd energi'!$B$2:$AS$506,MATCH(D$1,'Tillförd energi'!$B$1:$AQ$1,0),FALSE)</f>
        <v>4.7850000000000001</v>
      </c>
      <c r="E250" s="73">
        <f>VLOOKUP($B250,'Tillförd energi'!$B$2:$AS$506,MATCH(E$1,'Tillförd energi'!$B$1:$AQ$1,0),FALSE)</f>
        <v>0</v>
      </c>
      <c r="F250" s="73">
        <f>VLOOKUP($B250,'Tillförd energi'!$B$2:$AS$506,MATCH(F$1,'Tillförd energi'!$B$1:$AQ$1,0),FALSE)</f>
        <v>0</v>
      </c>
      <c r="G250" s="73">
        <f>VLOOKUP($B250,'Tillförd energi'!$B$2:$AS$506,MATCH(G$1,'Tillförd energi'!$B$1:$AQ$1,0),FALSE)</f>
        <v>0</v>
      </c>
      <c r="H250" s="73">
        <f>VLOOKUP($B250,'Tillförd energi'!$B$2:$AS$506,MATCH(H$1,'Tillförd energi'!$B$1:$AQ$1,0),FALSE)</f>
        <v>0</v>
      </c>
      <c r="I250" s="73">
        <f>VLOOKUP($B250,'Tillförd energi'!$B$2:$AS$506,MATCH(I$1,'Tillförd energi'!$B$1:$AQ$1,0),FALSE)</f>
        <v>0</v>
      </c>
      <c r="J250" s="73">
        <f>VLOOKUP($B250,'Tillförd energi'!$B$2:$AS$506,MATCH(J$1,'Tillförd energi'!$B$1:$AQ$1,0),FALSE)</f>
        <v>0</v>
      </c>
      <c r="K250" s="73">
        <f>VLOOKUP($B250,'Tillförd energi'!$B$2:$AS$506,MATCH(K$1,'Tillförd energi'!$B$1:$AQ$1,0),FALSE)</f>
        <v>0</v>
      </c>
      <c r="L250" s="73">
        <f>VLOOKUP($B250,'Tillförd energi'!$B$2:$AS$506,MATCH(L$1,'Tillförd energi'!$B$1:$AQ$1,0),FALSE)</f>
        <v>7.5010000000000003</v>
      </c>
      <c r="M250" s="73">
        <f>VLOOKUP($B250,'Tillförd energi'!$B$2:$AS$506,MATCH(M$1,'Tillförd energi'!$B$1:$AQ$1,0),FALSE)</f>
        <v>26.992999999999999</v>
      </c>
      <c r="N250" s="73">
        <f>VLOOKUP($B250,'Tillförd energi'!$B$2:$AS$506,MATCH(N$1,'Tillförd energi'!$B$1:$AQ$1,0),FALSE)</f>
        <v>39.252000000000002</v>
      </c>
      <c r="O250" s="73">
        <f>VLOOKUP($B250,'Tillförd energi'!$B$2:$AS$506,MATCH(O$1,'Tillförd energi'!$B$1:$AQ$1,0),FALSE)</f>
        <v>1.2170000000000001</v>
      </c>
      <c r="P250" s="73">
        <f>VLOOKUP($B250,'Tillförd energi'!$B$2:$AS$506,MATCH(P$1,'Tillförd energi'!$B$1:$AQ$1,0),FALSE)</f>
        <v>5.8849999999999998</v>
      </c>
      <c r="Q250" s="73">
        <f>VLOOKUP($B250,'Tillförd energi'!$B$2:$AS$506,MATCH(Q$1,'Tillförd energi'!$B$1:$AQ$1,0),FALSE)</f>
        <v>0</v>
      </c>
      <c r="R250" s="73">
        <f>VLOOKUP($B250,'Tillförd energi'!$B$2:$AS$506,MATCH(R$1,'Tillförd energi'!$B$1:$AQ$1,0),FALSE)</f>
        <v>0</v>
      </c>
      <c r="S250" s="73">
        <f>VLOOKUP($B250,'Tillförd energi'!$B$2:$AS$506,MATCH(S$1,'Tillförd energi'!$B$1:$AQ$1,0),FALSE)</f>
        <v>0</v>
      </c>
      <c r="T250" s="73">
        <f>VLOOKUP($B250,'Tillförd energi'!$B$2:$AS$506,MATCH(T$1,'Tillförd energi'!$B$1:$AQ$1,0),FALSE)</f>
        <v>0</v>
      </c>
      <c r="U250" s="73">
        <f>VLOOKUP($B250,'Tillförd energi'!$B$2:$AS$506,MATCH(U$1,'Tillförd energi'!$B$1:$AQ$1,0),FALSE)</f>
        <v>0</v>
      </c>
      <c r="V250" s="73">
        <f>VLOOKUP($B250,'Tillförd energi'!$B$2:$AS$506,MATCH(V$1,'Tillförd energi'!$B$1:$AQ$1,0),FALSE)</f>
        <v>0</v>
      </c>
      <c r="W250" s="73">
        <f>VLOOKUP($B250,'Tillförd energi'!$B$2:$AS$506,MATCH(W$1,'Tillförd energi'!$B$1:$AQ$1,0),FALSE)</f>
        <v>0</v>
      </c>
      <c r="X250" s="73">
        <f>VLOOKUP($B250,'Tillförd energi'!$B$2:$AS$506,MATCH(X$1,'Tillförd energi'!$B$1:$AQ$1,0),FALSE)</f>
        <v>0</v>
      </c>
      <c r="Y250" s="73">
        <f>VLOOKUP($B250,'Tillförd energi'!$B$2:$AS$506,MATCH(Y$1,'Tillförd energi'!$B$1:$AQ$1,0),FALSE)</f>
        <v>0</v>
      </c>
      <c r="Z250" s="73">
        <f>VLOOKUP($B250,'Tillförd energi'!$B$2:$AS$506,MATCH(Z$1,'Tillförd energi'!$B$1:$AQ$1,0),FALSE)</f>
        <v>0</v>
      </c>
      <c r="AA250" s="73">
        <f>VLOOKUP($B250,'Tillförd energi'!$B$2:$AS$506,MATCH(AA$1,'Tillförd energi'!$B$1:$AQ$1,0),FALSE)</f>
        <v>0</v>
      </c>
      <c r="AB250" s="73">
        <f>VLOOKUP($B250,'Tillförd energi'!$B$2:$AS$506,MATCH(AB$1,'Tillförd energi'!$B$1:$AQ$1,0),FALSE)</f>
        <v>0</v>
      </c>
      <c r="AC250" s="73">
        <f>VLOOKUP($B250,'Tillförd energi'!$B$2:$AS$506,MATCH(AC$1,'Tillförd energi'!$B$1:$AQ$1,0),FALSE)</f>
        <v>0</v>
      </c>
      <c r="AD250" s="73">
        <f>VLOOKUP($B250,'Tillförd energi'!$B$2:$AS$506,MATCH(AD$1,'Tillförd energi'!$B$1:$AQ$1,0),FALSE)</f>
        <v>0</v>
      </c>
      <c r="AF250" s="73">
        <f>VLOOKUP($B250,'Tillförd energi'!$B$2:$AS$506,MATCH(AF$1,'Tillförd energi'!$B$1:$AQ$1,0),FALSE)</f>
        <v>2.15</v>
      </c>
      <c r="AH250" s="73">
        <f>IFERROR(VLOOKUP(B250,Miljö!$B$1:$S$476,9,FALSE)/1,0)</f>
        <v>0</v>
      </c>
      <c r="AJ250" s="81">
        <f>IFERROR(VLOOKUP($B250,Miljö!$B$1:$S$500,MATCH("hjälpel exklusive kraftvärme (GWh)",Miljö!$B$1:$V$1,0),FALSE)/1,"")</f>
        <v>2.15</v>
      </c>
      <c r="AK250" s="81">
        <f t="shared" si="33"/>
        <v>2.15</v>
      </c>
      <c r="AL250" s="81">
        <f>VLOOKUP($B250,'Slutlig allokering'!$B$2:$AL$462,MATCH("Hjälpel kraftvärme",'Slutlig allokering'!$B$2:$AL$2,0),FALSE)</f>
        <v>0</v>
      </c>
      <c r="AN250" s="73">
        <f t="shared" si="34"/>
        <v>87.783000000000015</v>
      </c>
      <c r="AO250" s="73">
        <f t="shared" si="35"/>
        <v>87.783000000000015</v>
      </c>
      <c r="AP250" s="73">
        <f>IF(ISERROR(1/VLOOKUP($B250,Leveranser!$B$1:$S$500,MATCH("såld värme (gwh)",Leveranser!$B$1:$S$1,0),FALSE)),"",VLOOKUP($B250,Leveranser!$B$1:$S$500,MATCH("såld värme (gwh)",Leveranser!$B$1:$S$1,0),FALSE))</f>
        <v>63.1</v>
      </c>
      <c r="AQ250" s="73">
        <f>VLOOKUP($B250,Leveranser!$B$1:$Y$500,MATCH("Totalt såld fjärrvärme till andra fjärrvärmeföretag",Leveranser!$B$1:$AA$1,0),FALSE)</f>
        <v>0</v>
      </c>
      <c r="AR250" s="73">
        <f>IF(ISERROR(1/VLOOKUP($B250,Miljö!$B$1:$S$500,MATCH("Såld mängd produktionsspecifik fjärrvärme (GWh)",Miljö!$B$1:$R$1,0),FALSE)),0,VLOOKUP($B250,Miljö!$B$1:$S$500,MATCH("Såld mängd produktionsspecifik fjärrvärme (GWh)",Miljö!$B$1:$R$1,0),FALSE))</f>
        <v>0</v>
      </c>
      <c r="AS250" s="82">
        <f t="shared" si="40"/>
        <v>0.71881799437248661</v>
      </c>
      <c r="AU250" s="73" t="str">
        <f>VLOOKUP($B250,'Miljövärden urval för publ'!$B$2:$I$486,7,FALSE)</f>
        <v>Ja</v>
      </c>
      <c r="AV250" s="73" t="str">
        <f>VLOOKUP($B250,'Miljövärden urval för publ'!$B$2:$I$486,6,FALSE)</f>
        <v>Ja</v>
      </c>
      <c r="AZ250" s="73">
        <f t="shared" si="36"/>
        <v>2.15</v>
      </c>
      <c r="BA250" s="73">
        <f t="shared" si="41"/>
        <v>0</v>
      </c>
      <c r="BB250" s="73">
        <f t="shared" si="37"/>
        <v>80.848000000000013</v>
      </c>
      <c r="BC250" s="73">
        <f t="shared" si="38"/>
        <v>0</v>
      </c>
      <c r="BE250" s="73">
        <f t="shared" si="42"/>
        <v>0</v>
      </c>
      <c r="BF250" s="73">
        <f t="shared" si="43"/>
        <v>0</v>
      </c>
      <c r="BH250" s="73">
        <f t="shared" si="39"/>
        <v>80.848000000000013</v>
      </c>
    </row>
    <row r="251" spans="1:60" ht="14.5" x14ac:dyDescent="0.35">
      <c r="A251" t="s">
        <v>316</v>
      </c>
      <c r="B251" t="s">
        <v>317</v>
      </c>
      <c r="C251" s="73">
        <f>VLOOKUP($B251,'Tillförd energi'!$B$2:$AS$506,MATCH(C$1,'Tillförd energi'!$B$1:$AQ$1,0),FALSE)</f>
        <v>0</v>
      </c>
      <c r="D251" s="73">
        <f>VLOOKUP($B251,'Tillförd energi'!$B$2:$AS$506,MATCH(D$1,'Tillförd energi'!$B$1:$AQ$1,0),FALSE)</f>
        <v>0.1</v>
      </c>
      <c r="E251" s="73">
        <f>VLOOKUP($B251,'Tillförd energi'!$B$2:$AS$506,MATCH(E$1,'Tillförd energi'!$B$1:$AQ$1,0),FALSE)</f>
        <v>45.7</v>
      </c>
      <c r="F251" s="73">
        <f>VLOOKUP($B251,'Tillförd energi'!$B$2:$AS$506,MATCH(F$1,'Tillförd energi'!$B$1:$AQ$1,0),FALSE)</f>
        <v>0</v>
      </c>
      <c r="G251" s="73">
        <f>VLOOKUP($B251,'Tillförd energi'!$B$2:$AS$506,MATCH(G$1,'Tillförd energi'!$B$1:$AQ$1,0),FALSE)</f>
        <v>0</v>
      </c>
      <c r="H251" s="73">
        <f>VLOOKUP($B251,'Tillförd energi'!$B$2:$AS$506,MATCH(H$1,'Tillförd energi'!$B$1:$AQ$1,0),FALSE)</f>
        <v>0</v>
      </c>
      <c r="I251" s="73">
        <f>VLOOKUP($B251,'Tillförd energi'!$B$2:$AS$506,MATCH(I$1,'Tillförd energi'!$B$1:$AQ$1,0),FALSE)</f>
        <v>0</v>
      </c>
      <c r="J251" s="86">
        <v>0</v>
      </c>
      <c r="K251" s="73">
        <f>VLOOKUP($B251,'Tillförd energi'!$B$2:$AS$506,MATCH(K$1,'Tillförd energi'!$B$1:$AQ$1,0),FALSE)</f>
        <v>0</v>
      </c>
      <c r="L251" s="73">
        <f>VLOOKUP($B251,'Tillförd energi'!$B$2:$AS$506,MATCH(L$1,'Tillförd energi'!$B$1:$AQ$1,0),FALSE)</f>
        <v>0</v>
      </c>
      <c r="M251" s="73">
        <f>VLOOKUP($B251,'Tillförd energi'!$B$2:$AS$506,MATCH(M$1,'Tillförd energi'!$B$1:$AQ$1,0),FALSE)</f>
        <v>0</v>
      </c>
      <c r="N251" s="73">
        <f>VLOOKUP($B251,'Tillförd energi'!$B$2:$AS$506,MATCH(N$1,'Tillförd energi'!$B$1:$AQ$1,0),FALSE)</f>
        <v>0</v>
      </c>
      <c r="O251" s="73">
        <f>VLOOKUP($B251,'Tillförd energi'!$B$2:$AS$506,MATCH(O$1,'Tillförd energi'!$B$1:$AQ$1,0),FALSE)</f>
        <v>0</v>
      </c>
      <c r="P251" s="73">
        <f>VLOOKUP($B251,'Tillförd energi'!$B$2:$AS$506,MATCH(P$1,'Tillförd energi'!$B$1:$AQ$1,0),FALSE)</f>
        <v>0</v>
      </c>
      <c r="Q251" s="73">
        <f>VLOOKUP($B251,'Tillförd energi'!$B$2:$AS$506,MATCH(Q$1,'Tillförd energi'!$B$1:$AQ$1,0),FALSE)</f>
        <v>41.6</v>
      </c>
      <c r="R251" s="73">
        <f>VLOOKUP($B251,'Tillförd energi'!$B$2:$AS$506,MATCH(R$1,'Tillförd energi'!$B$1:$AQ$1,0),FALSE)</f>
        <v>0</v>
      </c>
      <c r="S251" s="73">
        <f>VLOOKUP($B251,'Tillförd energi'!$B$2:$AS$506,MATCH(S$1,'Tillförd energi'!$B$1:$AQ$1,0),FALSE)</f>
        <v>0</v>
      </c>
      <c r="T251" s="73">
        <f>VLOOKUP($B251,'Tillförd energi'!$B$2:$AS$506,MATCH(T$1,'Tillförd energi'!$B$1:$AQ$1,0),FALSE)</f>
        <v>0</v>
      </c>
      <c r="U251" s="73">
        <f>VLOOKUP($B251,'Tillförd energi'!$B$2:$AS$506,MATCH(U$1,'Tillförd energi'!$B$1:$AQ$1,0),FALSE)</f>
        <v>0</v>
      </c>
      <c r="V251" s="73">
        <f>VLOOKUP($B251,'Tillförd energi'!$B$2:$AS$506,MATCH(V$1,'Tillförd energi'!$B$1:$AQ$1,0),FALSE)</f>
        <v>0</v>
      </c>
      <c r="W251" s="73">
        <f>VLOOKUP($B251,'Tillförd energi'!$B$2:$AS$506,MATCH(W$1,'Tillförd energi'!$B$1:$AQ$1,0),FALSE)</f>
        <v>0</v>
      </c>
      <c r="X251" s="73">
        <f>VLOOKUP($B251,'Tillförd energi'!$B$2:$AS$506,MATCH(X$1,'Tillförd energi'!$B$1:$AQ$1,0),FALSE)</f>
        <v>0</v>
      </c>
      <c r="Y251" s="73">
        <f>VLOOKUP($B251,'Tillförd energi'!$B$2:$AS$506,MATCH(Y$1,'Tillförd energi'!$B$1:$AQ$1,0),FALSE)</f>
        <v>22.9</v>
      </c>
      <c r="Z251" s="73">
        <f>VLOOKUP($B251,'Tillförd energi'!$B$2:$AS$506,MATCH(Z$1,'Tillförd energi'!$B$1:$AQ$1,0),FALSE)</f>
        <v>0</v>
      </c>
      <c r="AA251" s="73">
        <f>VLOOKUP($B251,'Tillförd energi'!$B$2:$AS$506,MATCH(AA$1,'Tillförd energi'!$B$1:$AQ$1,0),FALSE)</f>
        <v>0</v>
      </c>
      <c r="AB251" s="73">
        <f>VLOOKUP($B251,'Tillförd energi'!$B$2:$AS$506,MATCH(AB$1,'Tillförd energi'!$B$1:$AQ$1,0),FALSE)</f>
        <v>0</v>
      </c>
      <c r="AC251" s="86">
        <f>VLOOKUP($B251,'Tillförd energi'!$B$2:$AS$506,MATCH(AC$1,'Tillförd energi'!$B$1:$AQ$1,0),FALSE)</f>
        <v>0</v>
      </c>
      <c r="AD251" s="73">
        <f>VLOOKUP($B251,'Tillförd energi'!$B$2:$AS$506,MATCH(AD$1,'Tillförd energi'!$B$1:$AQ$1,0),FALSE)</f>
        <v>0</v>
      </c>
      <c r="AE251" s="86">
        <v>738</v>
      </c>
      <c r="AF251" s="73">
        <f>VLOOKUP($B251,'Tillförd energi'!$B$2:$AS$506,MATCH(AF$1,'Tillförd energi'!$B$1:$AQ$1,0),FALSE)</f>
        <v>41.9</v>
      </c>
      <c r="AH251" s="73">
        <f>IFERROR(VLOOKUP(B251,Miljö!$B$1:$S$476,9,FALSE)/1,0)</f>
        <v>0</v>
      </c>
      <c r="AJ251" s="81">
        <f>IFERROR(VLOOKUP($B251,Miljö!$B$1:$S$500,MATCH("hjälpel exklusive kraftvärme (GWh)",Miljö!$B$1:$V$1,0),FALSE)/1,"")</f>
        <v>41.9</v>
      </c>
      <c r="AK251" s="81">
        <f t="shared" si="33"/>
        <v>41.9</v>
      </c>
      <c r="AL251" s="81">
        <f>VLOOKUP($B251,'Slutlig allokering'!$B$2:$AL$462,MATCH("Hjälpel kraftvärme",'Slutlig allokering'!$B$2:$AL$2,0),FALSE)</f>
        <v>0</v>
      </c>
      <c r="AN251" s="73">
        <f t="shared" si="34"/>
        <v>890.19999999999993</v>
      </c>
      <c r="AO251" s="73">
        <f t="shared" si="35"/>
        <v>890.19999999999993</v>
      </c>
      <c r="AP251" s="73">
        <f>IF(ISERROR(1/VLOOKUP($B251,Leveranser!$B$1:$S$500,MATCH("såld värme (gwh)",Leveranser!$B$1:$S$1,0),FALSE)),"",VLOOKUP($B251,Leveranser!$B$1:$S$500,MATCH("såld värme (gwh)",Leveranser!$B$1:$S$1,0),FALSE))</f>
        <v>775.1</v>
      </c>
      <c r="AQ251" s="73">
        <f>VLOOKUP($B251,Leveranser!$B$1:$Y$500,MATCH("Totalt såld fjärrvärme till andra fjärrvärmeföretag",Leveranser!$B$1:$AA$1,0),FALSE)</f>
        <v>0</v>
      </c>
      <c r="AR251" s="73">
        <f>IF(ISERROR(1/VLOOKUP($B251,Miljö!$B$1:$S$500,MATCH("Såld mängd produktionsspecifik fjärrvärme (GWh)",Miljö!$B$1:$R$1,0),FALSE)),0,VLOOKUP($B251,Miljö!$B$1:$S$500,MATCH("Såld mängd produktionsspecifik fjärrvärme (GWh)",Miljö!$B$1:$R$1,0),FALSE))</f>
        <v>0</v>
      </c>
      <c r="AS251" s="82">
        <f t="shared" si="40"/>
        <v>0.87070321276117735</v>
      </c>
      <c r="AU251" s="73" t="str">
        <f>VLOOKUP($B251,'Miljövärden urval för publ'!$B$2:$I$486,7,FALSE)</f>
        <v>Ja</v>
      </c>
      <c r="AV251" s="73" t="str">
        <f>VLOOKUP($B251,'Miljövärden urval för publ'!$B$2:$I$486,6,FALSE)</f>
        <v>Nej</v>
      </c>
      <c r="AZ251" s="73">
        <f t="shared" si="36"/>
        <v>64.8</v>
      </c>
      <c r="BA251" s="73">
        <f t="shared" si="41"/>
        <v>0</v>
      </c>
      <c r="BB251" s="73">
        <f t="shared" si="37"/>
        <v>0</v>
      </c>
      <c r="BC251" s="73">
        <f t="shared" si="38"/>
        <v>41.6</v>
      </c>
      <c r="BE251" s="73">
        <f t="shared" si="42"/>
        <v>0</v>
      </c>
      <c r="BF251" s="73">
        <f t="shared" si="43"/>
        <v>0</v>
      </c>
      <c r="BH251" s="73">
        <f t="shared" si="39"/>
        <v>41.6</v>
      </c>
    </row>
    <row r="252" spans="1:60" ht="14.5" x14ac:dyDescent="0.35">
      <c r="A252" t="s">
        <v>316</v>
      </c>
      <c r="B252" t="s">
        <v>318</v>
      </c>
      <c r="C252" s="73">
        <f>VLOOKUP($B252,'Tillförd energi'!$B$2:$AS$506,MATCH(C$1,'Tillförd energi'!$B$1:$AQ$1,0),FALSE)</f>
        <v>0</v>
      </c>
      <c r="D252" s="73">
        <f>VLOOKUP($B252,'Tillförd energi'!$B$2:$AS$506,MATCH(D$1,'Tillförd energi'!$B$1:$AQ$1,0),FALSE)</f>
        <v>0.7</v>
      </c>
      <c r="E252" s="73">
        <f>VLOOKUP($B252,'Tillförd energi'!$B$2:$AS$506,MATCH(E$1,'Tillförd energi'!$B$1:$AQ$1,0),FALSE)</f>
        <v>0</v>
      </c>
      <c r="F252" s="73">
        <f>VLOOKUP($B252,'Tillförd energi'!$B$2:$AS$506,MATCH(F$1,'Tillförd energi'!$B$1:$AQ$1,0),FALSE)</f>
        <v>0</v>
      </c>
      <c r="G252" s="73">
        <f>VLOOKUP($B252,'Tillförd energi'!$B$2:$AS$506,MATCH(G$1,'Tillförd energi'!$B$1:$AQ$1,0),FALSE)</f>
        <v>0</v>
      </c>
      <c r="H252" s="73">
        <f>VLOOKUP($B252,'Tillförd energi'!$B$2:$AS$506,MATCH(H$1,'Tillförd energi'!$B$1:$AQ$1,0),FALSE)</f>
        <v>0</v>
      </c>
      <c r="I252" s="73">
        <f>VLOOKUP($B252,'Tillförd energi'!$B$2:$AS$506,MATCH(I$1,'Tillförd energi'!$B$1:$AQ$1,0),FALSE)</f>
        <v>0</v>
      </c>
      <c r="J252" s="73">
        <f>VLOOKUP($B252,'Tillförd energi'!$B$2:$AS$506,MATCH(J$1,'Tillförd energi'!$B$1:$AQ$1,0),FALSE)</f>
        <v>0</v>
      </c>
      <c r="K252" s="73">
        <f>VLOOKUP($B252,'Tillförd energi'!$B$2:$AS$506,MATCH(K$1,'Tillförd energi'!$B$1:$AQ$1,0),FALSE)</f>
        <v>0</v>
      </c>
      <c r="L252" s="73">
        <f>VLOOKUP($B252,'Tillförd energi'!$B$2:$AS$506,MATCH(L$1,'Tillförd energi'!$B$1:$AQ$1,0),FALSE)</f>
        <v>0</v>
      </c>
      <c r="M252" s="73">
        <f>VLOOKUP($B252,'Tillförd energi'!$B$2:$AS$506,MATCH(M$1,'Tillförd energi'!$B$1:$AQ$1,0),FALSE)</f>
        <v>0</v>
      </c>
      <c r="N252" s="73">
        <f>VLOOKUP($B252,'Tillförd energi'!$B$2:$AS$506,MATCH(N$1,'Tillförd energi'!$B$1:$AQ$1,0),FALSE)</f>
        <v>0</v>
      </c>
      <c r="O252" s="73">
        <f>VLOOKUP($B252,'Tillförd energi'!$B$2:$AS$506,MATCH(O$1,'Tillförd energi'!$B$1:$AQ$1,0),FALSE)</f>
        <v>10.9</v>
      </c>
      <c r="P252" s="73">
        <f>VLOOKUP($B252,'Tillförd energi'!$B$2:$AS$506,MATCH(P$1,'Tillförd energi'!$B$1:$AQ$1,0),FALSE)</f>
        <v>0</v>
      </c>
      <c r="Q252" s="73">
        <f>VLOOKUP($B252,'Tillförd energi'!$B$2:$AS$506,MATCH(Q$1,'Tillförd energi'!$B$1:$AQ$1,0),FALSE)</f>
        <v>17.100000000000001</v>
      </c>
      <c r="R252" s="73">
        <f>VLOOKUP($B252,'Tillförd energi'!$B$2:$AS$506,MATCH(R$1,'Tillförd energi'!$B$1:$AQ$1,0),FALSE)</f>
        <v>0</v>
      </c>
      <c r="S252" s="73">
        <f>VLOOKUP($B252,'Tillförd energi'!$B$2:$AS$506,MATCH(S$1,'Tillförd energi'!$B$1:$AQ$1,0),FALSE)</f>
        <v>0</v>
      </c>
      <c r="T252" s="73">
        <f>VLOOKUP($B252,'Tillförd energi'!$B$2:$AS$506,MATCH(T$1,'Tillförd energi'!$B$1:$AQ$1,0),FALSE)</f>
        <v>0</v>
      </c>
      <c r="U252" s="73">
        <f>VLOOKUP($B252,'Tillförd energi'!$B$2:$AS$506,MATCH(U$1,'Tillförd energi'!$B$1:$AQ$1,0),FALSE)</f>
        <v>0</v>
      </c>
      <c r="V252" s="73">
        <f>VLOOKUP($B252,'Tillförd energi'!$B$2:$AS$506,MATCH(V$1,'Tillförd energi'!$B$1:$AQ$1,0),FALSE)</f>
        <v>0</v>
      </c>
      <c r="W252" s="73">
        <f>VLOOKUP($B252,'Tillförd energi'!$B$2:$AS$506,MATCH(W$1,'Tillförd energi'!$B$1:$AQ$1,0),FALSE)</f>
        <v>0</v>
      </c>
      <c r="X252" s="73">
        <f>VLOOKUP($B252,'Tillförd energi'!$B$2:$AS$506,MATCH(X$1,'Tillförd energi'!$B$1:$AQ$1,0),FALSE)</f>
        <v>0</v>
      </c>
      <c r="Y252" s="73">
        <f>VLOOKUP($B252,'Tillförd energi'!$B$2:$AS$506,MATCH(Y$1,'Tillförd energi'!$B$1:$AQ$1,0),FALSE)</f>
        <v>0</v>
      </c>
      <c r="Z252" s="73">
        <f>VLOOKUP($B252,'Tillförd energi'!$B$2:$AS$506,MATCH(Z$1,'Tillförd energi'!$B$1:$AQ$1,0),FALSE)</f>
        <v>0</v>
      </c>
      <c r="AA252" s="73">
        <f>VLOOKUP($B252,'Tillförd energi'!$B$2:$AS$506,MATCH(AA$1,'Tillförd energi'!$B$1:$AQ$1,0),FALSE)</f>
        <v>0</v>
      </c>
      <c r="AB252" s="73">
        <f>VLOOKUP($B252,'Tillförd energi'!$B$2:$AS$506,MATCH(AB$1,'Tillförd energi'!$B$1:$AQ$1,0),FALSE)</f>
        <v>0</v>
      </c>
      <c r="AC252" s="73">
        <f>VLOOKUP($B252,'Tillförd energi'!$B$2:$AS$506,MATCH(AC$1,'Tillförd energi'!$B$1:$AQ$1,0),FALSE)</f>
        <v>0</v>
      </c>
      <c r="AD252" s="73">
        <f>VLOOKUP($B252,'Tillförd energi'!$B$2:$AS$506,MATCH(AD$1,'Tillförd energi'!$B$1:$AQ$1,0),FALSE)</f>
        <v>0</v>
      </c>
      <c r="AF252" s="73">
        <f>VLOOKUP($B252,'Tillförd energi'!$B$2:$AS$506,MATCH(AF$1,'Tillförd energi'!$B$1:$AQ$1,0),FALSE)</f>
        <v>0.47</v>
      </c>
      <c r="AH252" s="73">
        <f>IFERROR(VLOOKUP(B252,Miljö!$B$1:$S$476,9,FALSE)/1,0)</f>
        <v>0</v>
      </c>
      <c r="AJ252" s="81">
        <f>IFERROR(VLOOKUP($B252,Miljö!$B$1:$S$500,MATCH("hjälpel exklusive kraftvärme (GWh)",Miljö!$B$1:$V$1,0),FALSE)/1,"")</f>
        <v>0.47</v>
      </c>
      <c r="AK252" s="81">
        <f t="shared" si="33"/>
        <v>0.47</v>
      </c>
      <c r="AL252" s="81">
        <f>VLOOKUP($B252,'Slutlig allokering'!$B$2:$AL$462,MATCH("Hjälpel kraftvärme",'Slutlig allokering'!$B$2:$AL$2,0),FALSE)</f>
        <v>0</v>
      </c>
      <c r="AN252" s="73">
        <f t="shared" si="34"/>
        <v>29.17</v>
      </c>
      <c r="AO252" s="73">
        <f t="shared" si="35"/>
        <v>29.17</v>
      </c>
      <c r="AP252" s="73">
        <f>IF(ISERROR(1/VLOOKUP($B252,Leveranser!$B$1:$S$500,MATCH("såld värme (gwh)",Leveranser!$B$1:$S$1,0),FALSE)),"",VLOOKUP($B252,Leveranser!$B$1:$S$500,MATCH("såld värme (gwh)",Leveranser!$B$1:$S$1,0),FALSE))</f>
        <v>22.7</v>
      </c>
      <c r="AQ252" s="73">
        <f>VLOOKUP($B252,Leveranser!$B$1:$Y$500,MATCH("Totalt såld fjärrvärme till andra fjärrvärmeföretag",Leveranser!$B$1:$AA$1,0),FALSE)</f>
        <v>0</v>
      </c>
      <c r="AR252" s="73">
        <f>IF(ISERROR(1/VLOOKUP($B252,Miljö!$B$1:$S$500,MATCH("Såld mängd produktionsspecifik fjärrvärme (GWh)",Miljö!$B$1:$R$1,0),FALSE)),0,VLOOKUP($B252,Miljö!$B$1:$S$500,MATCH("Såld mängd produktionsspecifik fjärrvärme (GWh)",Miljö!$B$1:$R$1,0),FALSE))</f>
        <v>0</v>
      </c>
      <c r="AS252" s="82">
        <f t="shared" si="40"/>
        <v>0.77819677751114147</v>
      </c>
      <c r="AU252" s="73" t="str">
        <f>VLOOKUP($B252,'Miljövärden urval för publ'!$B$2:$I$486,7,FALSE)</f>
        <v>Ja</v>
      </c>
      <c r="AV252" s="73" t="str">
        <f>VLOOKUP($B252,'Miljövärden urval för publ'!$B$2:$I$486,6,FALSE)</f>
        <v>Nej</v>
      </c>
      <c r="AZ252" s="73">
        <f t="shared" si="36"/>
        <v>0.47</v>
      </c>
      <c r="BA252" s="73">
        <f t="shared" si="41"/>
        <v>0</v>
      </c>
      <c r="BB252" s="73">
        <f t="shared" si="37"/>
        <v>10.9</v>
      </c>
      <c r="BC252" s="73">
        <f t="shared" si="38"/>
        <v>17.100000000000001</v>
      </c>
      <c r="BE252" s="73">
        <f t="shared" si="42"/>
        <v>0</v>
      </c>
      <c r="BF252" s="73">
        <f t="shared" si="43"/>
        <v>0</v>
      </c>
      <c r="BH252" s="73">
        <f t="shared" si="39"/>
        <v>28</v>
      </c>
    </row>
    <row r="253" spans="1:60" ht="14.5" x14ac:dyDescent="0.35">
      <c r="A253" t="s">
        <v>319</v>
      </c>
      <c r="B253" t="s">
        <v>320</v>
      </c>
      <c r="C253" s="73">
        <f>VLOOKUP($B253,'Tillförd energi'!$B$2:$AS$506,MATCH(C$1,'Tillförd energi'!$B$1:$AQ$1,0),FALSE)</f>
        <v>0</v>
      </c>
      <c r="D253" s="73">
        <f>VLOOKUP($B253,'Tillförd energi'!$B$2:$AS$506,MATCH(D$1,'Tillförd energi'!$B$1:$AQ$1,0),FALSE)</f>
        <v>0</v>
      </c>
      <c r="E253" s="73">
        <f>VLOOKUP($B253,'Tillförd energi'!$B$2:$AS$506,MATCH(E$1,'Tillförd energi'!$B$1:$AQ$1,0),FALSE)</f>
        <v>0</v>
      </c>
      <c r="F253" s="73">
        <f>VLOOKUP($B253,'Tillförd energi'!$B$2:$AS$506,MATCH(F$1,'Tillförd energi'!$B$1:$AQ$1,0),FALSE)</f>
        <v>0</v>
      </c>
      <c r="G253" s="73">
        <f>VLOOKUP($B253,'Tillförd energi'!$B$2:$AS$506,MATCH(G$1,'Tillförd energi'!$B$1:$AQ$1,0),FALSE)</f>
        <v>0</v>
      </c>
      <c r="H253" s="73">
        <f>VLOOKUP($B253,'Tillförd energi'!$B$2:$AS$506,MATCH(H$1,'Tillförd energi'!$B$1:$AQ$1,0),FALSE)</f>
        <v>0</v>
      </c>
      <c r="I253" s="73">
        <f>VLOOKUP($B253,'Tillförd energi'!$B$2:$AS$506,MATCH(I$1,'Tillförd energi'!$B$1:$AQ$1,0),FALSE)</f>
        <v>0</v>
      </c>
      <c r="J253" s="73">
        <f>VLOOKUP($B253,'Tillförd energi'!$B$2:$AS$506,MATCH(J$1,'Tillförd energi'!$B$1:$AQ$1,0),FALSE)</f>
        <v>0</v>
      </c>
      <c r="K253" s="73">
        <f>VLOOKUP($B253,'Tillförd energi'!$B$2:$AS$506,MATCH(K$1,'Tillförd energi'!$B$1:$AQ$1,0),FALSE)</f>
        <v>0</v>
      </c>
      <c r="L253" s="73">
        <f>VLOOKUP($B253,'Tillförd energi'!$B$2:$AS$506,MATCH(L$1,'Tillförd energi'!$B$1:$AQ$1,0),FALSE)</f>
        <v>0</v>
      </c>
      <c r="M253" s="73">
        <f>VLOOKUP($B253,'Tillförd energi'!$B$2:$AS$506,MATCH(M$1,'Tillförd energi'!$B$1:$AQ$1,0),FALSE)</f>
        <v>0</v>
      </c>
      <c r="N253" s="73">
        <f>VLOOKUP($B253,'Tillförd energi'!$B$2:$AS$506,MATCH(N$1,'Tillförd energi'!$B$1:$AQ$1,0),FALSE)</f>
        <v>0</v>
      </c>
      <c r="O253" s="73">
        <f>VLOOKUP($B253,'Tillförd energi'!$B$2:$AS$506,MATCH(O$1,'Tillförd energi'!$B$1:$AQ$1,0),FALSE)</f>
        <v>0</v>
      </c>
      <c r="P253" s="73">
        <f>VLOOKUP($B253,'Tillförd energi'!$B$2:$AS$506,MATCH(P$1,'Tillförd energi'!$B$1:$AQ$1,0),FALSE)</f>
        <v>0</v>
      </c>
      <c r="Q253" s="73">
        <f>VLOOKUP($B253,'Tillförd energi'!$B$2:$AS$506,MATCH(Q$1,'Tillförd energi'!$B$1:$AQ$1,0),FALSE)</f>
        <v>0</v>
      </c>
      <c r="R253" s="73">
        <f>VLOOKUP($B253,'Tillförd energi'!$B$2:$AS$506,MATCH(R$1,'Tillförd energi'!$B$1:$AQ$1,0),FALSE)</f>
        <v>0</v>
      </c>
      <c r="S253" s="73">
        <f>VLOOKUP($B253,'Tillförd energi'!$B$2:$AS$506,MATCH(S$1,'Tillförd energi'!$B$1:$AQ$1,0),FALSE)</f>
        <v>0</v>
      </c>
      <c r="T253" s="73">
        <f>VLOOKUP($B253,'Tillförd energi'!$B$2:$AS$506,MATCH(T$1,'Tillförd energi'!$B$1:$AQ$1,0),FALSE)</f>
        <v>0</v>
      </c>
      <c r="U253" s="73">
        <f>VLOOKUP($B253,'Tillförd energi'!$B$2:$AS$506,MATCH(U$1,'Tillförd energi'!$B$1:$AQ$1,0),FALSE)</f>
        <v>0</v>
      </c>
      <c r="V253" s="73">
        <f>VLOOKUP($B253,'Tillförd energi'!$B$2:$AS$506,MATCH(V$1,'Tillförd energi'!$B$1:$AQ$1,0),FALSE)</f>
        <v>0</v>
      </c>
      <c r="W253" s="73">
        <f>VLOOKUP($B253,'Tillförd energi'!$B$2:$AS$506,MATCH(W$1,'Tillförd energi'!$B$1:$AQ$1,0),FALSE)</f>
        <v>0</v>
      </c>
      <c r="X253" s="73">
        <f>VLOOKUP($B253,'Tillförd energi'!$B$2:$AS$506,MATCH(X$1,'Tillförd energi'!$B$1:$AQ$1,0),FALSE)</f>
        <v>0</v>
      </c>
      <c r="Y253" s="73">
        <f>VLOOKUP($B253,'Tillförd energi'!$B$2:$AS$506,MATCH(Y$1,'Tillförd energi'!$B$1:$AQ$1,0),FALSE)</f>
        <v>0</v>
      </c>
      <c r="Z253" s="73">
        <f>VLOOKUP($B253,'Tillförd energi'!$B$2:$AS$506,MATCH(Z$1,'Tillförd energi'!$B$1:$AQ$1,0),FALSE)</f>
        <v>0</v>
      </c>
      <c r="AA253" s="73">
        <f>VLOOKUP($B253,'Tillförd energi'!$B$2:$AS$506,MATCH(AA$1,'Tillförd energi'!$B$1:$AQ$1,0),FALSE)</f>
        <v>0</v>
      </c>
      <c r="AB253" s="73">
        <f>VLOOKUP($B253,'Tillförd energi'!$B$2:$AS$506,MATCH(AB$1,'Tillförd energi'!$B$1:$AQ$1,0),FALSE)</f>
        <v>0</v>
      </c>
      <c r="AC253" s="73">
        <f>VLOOKUP($B253,'Tillförd energi'!$B$2:$AS$506,MATCH(AC$1,'Tillförd energi'!$B$1:$AQ$1,0),FALSE)</f>
        <v>0</v>
      </c>
      <c r="AD253" s="73">
        <f>VLOOKUP($B253,'Tillförd energi'!$B$2:$AS$506,MATCH(AD$1,'Tillförd energi'!$B$1:$AQ$1,0),FALSE)</f>
        <v>0</v>
      </c>
      <c r="AF253" s="73">
        <f>VLOOKUP($B253,'Tillförd energi'!$B$2:$AS$506,MATCH(AF$1,'Tillförd energi'!$B$1:$AQ$1,0),FALSE)</f>
        <v>0</v>
      </c>
      <c r="AH253" s="73">
        <f>IFERROR(VLOOKUP(B253,Miljö!$B$1:$S$476,9,FALSE)/1,0)</f>
        <v>0</v>
      </c>
      <c r="AJ253" s="81" t="str">
        <f>IFERROR(VLOOKUP($B253,Miljö!$B$1:$S$500,MATCH("hjälpel exklusive kraftvärme (GWh)",Miljö!$B$1:$V$1,0),FALSE)/1,"")</f>
        <v/>
      </c>
      <c r="AK253" s="81">
        <f t="shared" si="33"/>
        <v>0</v>
      </c>
      <c r="AL253" s="81">
        <f>VLOOKUP($B253,'Slutlig allokering'!$B$2:$AL$462,MATCH("Hjälpel kraftvärme",'Slutlig allokering'!$B$2:$AL$2,0),FALSE)</f>
        <v>0</v>
      </c>
      <c r="AN253" s="73">
        <f t="shared" si="34"/>
        <v>0</v>
      </c>
      <c r="AO253" s="73">
        <f t="shared" si="35"/>
        <v>0</v>
      </c>
      <c r="AP253" s="73" t="str">
        <f>IF(ISERROR(1/VLOOKUP($B253,Leveranser!$B$1:$S$500,MATCH("såld värme (gwh)",Leveranser!$B$1:$S$1,0),FALSE)),"",VLOOKUP($B253,Leveranser!$B$1:$S$500,MATCH("såld värme (gwh)",Leveranser!$B$1:$S$1,0),FALSE))</f>
        <v/>
      </c>
      <c r="AQ253" s="73">
        <f>VLOOKUP($B253,Leveranser!$B$1:$Y$500,MATCH("Totalt såld fjärrvärme till andra fjärrvärmeföretag",Leveranser!$B$1:$AA$1,0),FALSE)</f>
        <v>0</v>
      </c>
      <c r="AR253" s="73">
        <f>IF(ISERROR(1/VLOOKUP($B253,Miljö!$B$1:$S$500,MATCH("Såld mängd produktionsspecifik fjärrvärme (GWh)",Miljö!$B$1:$R$1,0),FALSE)),0,VLOOKUP($B253,Miljö!$B$1:$S$500,MATCH("Såld mängd produktionsspecifik fjärrvärme (GWh)",Miljö!$B$1:$R$1,0),FALSE))</f>
        <v>0</v>
      </c>
      <c r="AS253" s="82" t="str">
        <f t="shared" si="40"/>
        <v/>
      </c>
      <c r="AU253" s="73" t="str">
        <f>VLOOKUP($B253,'Miljövärden urval för publ'!$B$2:$I$486,7,FALSE)</f>
        <v>Nej</v>
      </c>
      <c r="AV253" s="73" t="str">
        <f>VLOOKUP($B253,'Miljövärden urval för publ'!$B$2:$I$486,6,FALSE)</f>
        <v>Nej</v>
      </c>
      <c r="AZ253" s="73">
        <f t="shared" si="36"/>
        <v>0</v>
      </c>
      <c r="BA253" s="73">
        <f t="shared" si="41"/>
        <v>0</v>
      </c>
      <c r="BB253" s="73">
        <f t="shared" si="37"/>
        <v>0</v>
      </c>
      <c r="BC253" s="73">
        <f t="shared" si="38"/>
        <v>0</v>
      </c>
      <c r="BE253" s="73">
        <f t="shared" si="42"/>
        <v>0</v>
      </c>
      <c r="BF253" s="73">
        <f t="shared" si="43"/>
        <v>0</v>
      </c>
      <c r="BH253" s="73">
        <f t="shared" si="39"/>
        <v>0</v>
      </c>
    </row>
    <row r="254" spans="1:60" ht="14.5" x14ac:dyDescent="0.35">
      <c r="A254" t="s">
        <v>321</v>
      </c>
      <c r="B254" t="s">
        <v>322</v>
      </c>
      <c r="C254" s="73">
        <f>VLOOKUP($B254,'Tillförd energi'!$B$2:$AS$506,MATCH(C$1,'Tillförd energi'!$B$1:$AQ$1,0),FALSE)</f>
        <v>0</v>
      </c>
      <c r="D254" s="73">
        <f>VLOOKUP($B254,'Tillförd energi'!$B$2:$AS$506,MATCH(D$1,'Tillförd energi'!$B$1:$AQ$1,0),FALSE)</f>
        <v>0.12</v>
      </c>
      <c r="E254" s="73">
        <f>VLOOKUP($B254,'Tillförd energi'!$B$2:$AS$506,MATCH(E$1,'Tillförd energi'!$B$1:$AQ$1,0),FALSE)</f>
        <v>0</v>
      </c>
      <c r="F254" s="73">
        <f>VLOOKUP($B254,'Tillförd energi'!$B$2:$AS$506,MATCH(F$1,'Tillförd energi'!$B$1:$AQ$1,0),FALSE)</f>
        <v>0</v>
      </c>
      <c r="G254" s="73">
        <f>VLOOKUP($B254,'Tillförd energi'!$B$2:$AS$506,MATCH(G$1,'Tillförd energi'!$B$1:$AQ$1,0),FALSE)</f>
        <v>0</v>
      </c>
      <c r="H254" s="73">
        <f>VLOOKUP($B254,'Tillförd energi'!$B$2:$AS$506,MATCH(H$1,'Tillförd energi'!$B$1:$AQ$1,0),FALSE)</f>
        <v>0</v>
      </c>
      <c r="I254" s="73">
        <f>VLOOKUP($B254,'Tillförd energi'!$B$2:$AS$506,MATCH(I$1,'Tillförd energi'!$B$1:$AQ$1,0),FALSE)</f>
        <v>0</v>
      </c>
      <c r="J254" s="73">
        <f>VLOOKUP($B254,'Tillförd energi'!$B$2:$AS$506,MATCH(J$1,'Tillförd energi'!$B$1:$AQ$1,0),FALSE)</f>
        <v>0</v>
      </c>
      <c r="K254" s="73">
        <f>VLOOKUP($B254,'Tillförd energi'!$B$2:$AS$506,MATCH(K$1,'Tillförd energi'!$B$1:$AQ$1,0),FALSE)</f>
        <v>0</v>
      </c>
      <c r="L254" s="73">
        <f>VLOOKUP($B254,'Tillförd energi'!$B$2:$AS$506,MATCH(L$1,'Tillförd energi'!$B$1:$AQ$1,0),FALSE)</f>
        <v>0</v>
      </c>
      <c r="M254" s="73">
        <f>VLOOKUP($B254,'Tillförd energi'!$B$2:$AS$506,MATCH(M$1,'Tillförd energi'!$B$1:$AQ$1,0),FALSE)</f>
        <v>0</v>
      </c>
      <c r="N254" s="73">
        <f>VLOOKUP($B254,'Tillförd energi'!$B$2:$AS$506,MATCH(N$1,'Tillförd energi'!$B$1:$AQ$1,0),FALSE)</f>
        <v>0</v>
      </c>
      <c r="O254" s="73">
        <f>VLOOKUP($B254,'Tillförd energi'!$B$2:$AS$506,MATCH(O$1,'Tillförd energi'!$B$1:$AQ$1,0),FALSE)</f>
        <v>26.7</v>
      </c>
      <c r="P254" s="73">
        <f>VLOOKUP($B254,'Tillförd energi'!$B$2:$AS$506,MATCH(P$1,'Tillförd energi'!$B$1:$AQ$1,0),FALSE)</f>
        <v>0</v>
      </c>
      <c r="Q254" s="73">
        <f>VLOOKUP($B254,'Tillförd energi'!$B$2:$AS$506,MATCH(Q$1,'Tillförd energi'!$B$1:$AQ$1,0),FALSE)</f>
        <v>0</v>
      </c>
      <c r="R254" s="73">
        <f>VLOOKUP($B254,'Tillförd energi'!$B$2:$AS$506,MATCH(R$1,'Tillförd energi'!$B$1:$AQ$1,0),FALSE)</f>
        <v>0</v>
      </c>
      <c r="S254" s="73">
        <f>VLOOKUP($B254,'Tillförd energi'!$B$2:$AS$506,MATCH(S$1,'Tillförd energi'!$B$1:$AQ$1,0),FALSE)</f>
        <v>0</v>
      </c>
      <c r="T254" s="73">
        <f>VLOOKUP($B254,'Tillförd energi'!$B$2:$AS$506,MATCH(T$1,'Tillförd energi'!$B$1:$AQ$1,0),FALSE)</f>
        <v>0</v>
      </c>
      <c r="U254" s="73">
        <f>VLOOKUP($B254,'Tillförd energi'!$B$2:$AS$506,MATCH(U$1,'Tillförd energi'!$B$1:$AQ$1,0),FALSE)</f>
        <v>0</v>
      </c>
      <c r="V254" s="73">
        <f>VLOOKUP($B254,'Tillförd energi'!$B$2:$AS$506,MATCH(V$1,'Tillförd energi'!$B$1:$AQ$1,0),FALSE)</f>
        <v>0</v>
      </c>
      <c r="W254" s="73">
        <f>VLOOKUP($B254,'Tillförd energi'!$B$2:$AS$506,MATCH(W$1,'Tillförd energi'!$B$1:$AQ$1,0),FALSE)</f>
        <v>0</v>
      </c>
      <c r="X254" s="73">
        <f>VLOOKUP($B254,'Tillförd energi'!$B$2:$AS$506,MATCH(X$1,'Tillförd energi'!$B$1:$AQ$1,0),FALSE)</f>
        <v>0</v>
      </c>
      <c r="Y254" s="73">
        <f>VLOOKUP($B254,'Tillförd energi'!$B$2:$AS$506,MATCH(Y$1,'Tillförd energi'!$B$1:$AQ$1,0),FALSE)</f>
        <v>0</v>
      </c>
      <c r="Z254" s="73">
        <f>VLOOKUP($B254,'Tillförd energi'!$B$2:$AS$506,MATCH(Z$1,'Tillförd energi'!$B$1:$AQ$1,0),FALSE)</f>
        <v>0</v>
      </c>
      <c r="AA254" s="73">
        <f>VLOOKUP($B254,'Tillförd energi'!$B$2:$AS$506,MATCH(AA$1,'Tillförd energi'!$B$1:$AQ$1,0),FALSE)</f>
        <v>0</v>
      </c>
      <c r="AB254" s="73">
        <f>VLOOKUP($B254,'Tillförd energi'!$B$2:$AS$506,MATCH(AB$1,'Tillförd energi'!$B$1:$AQ$1,0),FALSE)</f>
        <v>3.1</v>
      </c>
      <c r="AC254" s="73">
        <f>VLOOKUP($B254,'Tillförd energi'!$B$2:$AS$506,MATCH(AC$1,'Tillförd energi'!$B$1:$AQ$1,0),FALSE)</f>
        <v>0</v>
      </c>
      <c r="AD254" s="73">
        <f>VLOOKUP($B254,'Tillförd energi'!$B$2:$AS$506,MATCH(AD$1,'Tillförd energi'!$B$1:$AQ$1,0),FALSE)</f>
        <v>0</v>
      </c>
      <c r="AF254" s="73">
        <f>VLOOKUP($B254,'Tillförd energi'!$B$2:$AS$506,MATCH(AF$1,'Tillförd energi'!$B$1:$AQ$1,0),FALSE)</f>
        <v>0.5</v>
      </c>
      <c r="AH254" s="73">
        <f>IFERROR(VLOOKUP(B254,Miljö!$B$1:$S$476,9,FALSE)/1,0)</f>
        <v>0</v>
      </c>
      <c r="AJ254" s="81">
        <f>IFERROR(VLOOKUP($B254,Miljö!$B$1:$S$500,MATCH("hjälpel exklusive kraftvärme (GWh)",Miljö!$B$1:$V$1,0),FALSE)/1,"")</f>
        <v>0.5</v>
      </c>
      <c r="AK254" s="81">
        <f t="shared" si="33"/>
        <v>0.5</v>
      </c>
      <c r="AL254" s="81">
        <f>VLOOKUP($B254,'Slutlig allokering'!$B$2:$AL$462,MATCH("Hjälpel kraftvärme",'Slutlig allokering'!$B$2:$AL$2,0),FALSE)</f>
        <v>0</v>
      </c>
      <c r="AN254" s="73">
        <f t="shared" si="34"/>
        <v>30.42</v>
      </c>
      <c r="AO254" s="73">
        <f t="shared" si="35"/>
        <v>30.42</v>
      </c>
      <c r="AP254" s="73">
        <f>IF(ISERROR(1/VLOOKUP($B254,Leveranser!$B$1:$S$500,MATCH("såld värme (gwh)",Leveranser!$B$1:$S$1,0),FALSE)),"",VLOOKUP($B254,Leveranser!$B$1:$S$500,MATCH("såld värme (gwh)",Leveranser!$B$1:$S$1,0),FALSE))</f>
        <v>23.2</v>
      </c>
      <c r="AQ254" s="73">
        <f>VLOOKUP($B254,Leveranser!$B$1:$Y$500,MATCH("Totalt såld fjärrvärme till andra fjärrvärmeföretag",Leveranser!$B$1:$AA$1,0),FALSE)</f>
        <v>0</v>
      </c>
      <c r="AR254" s="73">
        <f>IF(ISERROR(1/VLOOKUP($B254,Miljö!$B$1:$S$500,MATCH("Såld mängd produktionsspecifik fjärrvärme (GWh)",Miljö!$B$1:$R$1,0),FALSE)),0,VLOOKUP($B254,Miljö!$B$1:$S$500,MATCH("Såld mängd produktionsspecifik fjärrvärme (GWh)",Miljö!$B$1:$R$1,0),FALSE))</f>
        <v>0</v>
      </c>
      <c r="AS254" s="82">
        <f t="shared" si="40"/>
        <v>0.76265614727153186</v>
      </c>
      <c r="AU254" s="73" t="str">
        <f>VLOOKUP($B254,'Miljövärden urval för publ'!$B$2:$I$486,7,FALSE)</f>
        <v>Ja</v>
      </c>
      <c r="AV254" s="73" t="str">
        <f>VLOOKUP($B254,'Miljövärden urval för publ'!$B$2:$I$486,6,FALSE)</f>
        <v>Ja</v>
      </c>
      <c r="AZ254" s="73">
        <f t="shared" si="36"/>
        <v>0.5</v>
      </c>
      <c r="BA254" s="73">
        <f t="shared" si="41"/>
        <v>0</v>
      </c>
      <c r="BB254" s="73">
        <f t="shared" si="37"/>
        <v>26.7</v>
      </c>
      <c r="BC254" s="73">
        <f t="shared" si="38"/>
        <v>0</v>
      </c>
      <c r="BE254" s="73">
        <f t="shared" si="42"/>
        <v>0</v>
      </c>
      <c r="BF254" s="73">
        <f t="shared" si="43"/>
        <v>0</v>
      </c>
      <c r="BH254" s="73">
        <f t="shared" si="39"/>
        <v>26.7</v>
      </c>
    </row>
    <row r="255" spans="1:60" ht="14.5" x14ac:dyDescent="0.35">
      <c r="A255" t="s">
        <v>323</v>
      </c>
      <c r="B255" t="s">
        <v>324</v>
      </c>
      <c r="C255" s="73">
        <f>VLOOKUP($B255,'Tillförd energi'!$B$2:$AS$506,MATCH(C$1,'Tillförd energi'!$B$1:$AQ$1,0),FALSE)</f>
        <v>0</v>
      </c>
      <c r="D255" s="73">
        <f>VLOOKUP($B255,'Tillförd energi'!$B$2:$AS$506,MATCH(D$1,'Tillförd energi'!$B$1:$AQ$1,0),FALSE)</f>
        <v>0.9</v>
      </c>
      <c r="E255" s="73">
        <f>VLOOKUP($B255,'Tillförd energi'!$B$2:$AS$506,MATCH(E$1,'Tillförd energi'!$B$1:$AQ$1,0),FALSE)</f>
        <v>0</v>
      </c>
      <c r="F255" s="73">
        <f>VLOOKUP($B255,'Tillförd energi'!$B$2:$AS$506,MATCH(F$1,'Tillförd energi'!$B$1:$AQ$1,0),FALSE)</f>
        <v>0</v>
      </c>
      <c r="G255" s="73">
        <f>VLOOKUP($B255,'Tillförd energi'!$B$2:$AS$506,MATCH(G$1,'Tillförd energi'!$B$1:$AQ$1,0),FALSE)</f>
        <v>0</v>
      </c>
      <c r="H255" s="73">
        <f>VLOOKUP($B255,'Tillförd energi'!$B$2:$AS$506,MATCH(H$1,'Tillförd energi'!$B$1:$AQ$1,0),FALSE)</f>
        <v>0</v>
      </c>
      <c r="I255" s="73">
        <f>VLOOKUP($B255,'Tillförd energi'!$B$2:$AS$506,MATCH(I$1,'Tillförd energi'!$B$1:$AQ$1,0),FALSE)</f>
        <v>0</v>
      </c>
      <c r="J255" s="73">
        <f>VLOOKUP($B255,'Tillförd energi'!$B$2:$AS$506,MATCH(J$1,'Tillförd energi'!$B$1:$AQ$1,0),FALSE)</f>
        <v>0</v>
      </c>
      <c r="K255" s="73">
        <f>VLOOKUP($B255,'Tillförd energi'!$B$2:$AS$506,MATCH(K$1,'Tillförd energi'!$B$1:$AQ$1,0),FALSE)</f>
        <v>0</v>
      </c>
      <c r="L255" s="73">
        <f>VLOOKUP($B255,'Tillförd energi'!$B$2:$AS$506,MATCH(L$1,'Tillförd energi'!$B$1:$AQ$1,0),FALSE)</f>
        <v>10.851900000000001</v>
      </c>
      <c r="M255" s="73">
        <f>VLOOKUP($B255,'Tillförd energi'!$B$2:$AS$506,MATCH(M$1,'Tillförd energi'!$B$1:$AQ$1,0),FALSE)</f>
        <v>54.420499999999997</v>
      </c>
      <c r="N255" s="73">
        <f>VLOOKUP($B255,'Tillförd energi'!$B$2:$AS$506,MATCH(N$1,'Tillförd energi'!$B$1:$AQ$1,0),FALSE)</f>
        <v>0</v>
      </c>
      <c r="O255" s="73">
        <f>VLOOKUP($B255,'Tillförd energi'!$B$2:$AS$506,MATCH(O$1,'Tillförd energi'!$B$1:$AQ$1,0),FALSE)</f>
        <v>44.547800000000002</v>
      </c>
      <c r="P255" s="73">
        <f>VLOOKUP($B255,'Tillförd energi'!$B$2:$AS$506,MATCH(P$1,'Tillförd energi'!$B$1:$AQ$1,0),FALSE)</f>
        <v>0</v>
      </c>
      <c r="Q255" s="73">
        <f>VLOOKUP($B255,'Tillförd energi'!$B$2:$AS$506,MATCH(Q$1,'Tillförd energi'!$B$1:$AQ$1,0),FALSE)</f>
        <v>0</v>
      </c>
      <c r="R255" s="73">
        <f>VLOOKUP($B255,'Tillförd energi'!$B$2:$AS$506,MATCH(R$1,'Tillförd energi'!$B$1:$AQ$1,0),FALSE)</f>
        <v>0.5</v>
      </c>
      <c r="S255" s="73">
        <f>VLOOKUP($B255,'Tillförd energi'!$B$2:$AS$506,MATCH(S$1,'Tillförd energi'!$B$1:$AQ$1,0),FALSE)</f>
        <v>0</v>
      </c>
      <c r="T255" s="73">
        <f>VLOOKUP($B255,'Tillförd energi'!$B$2:$AS$506,MATCH(T$1,'Tillförd energi'!$B$1:$AQ$1,0),FALSE)</f>
        <v>0</v>
      </c>
      <c r="U255" s="73">
        <f>VLOOKUP($B255,'Tillförd energi'!$B$2:$AS$506,MATCH(U$1,'Tillförd energi'!$B$1:$AQ$1,0),FALSE)</f>
        <v>0</v>
      </c>
      <c r="V255" s="73">
        <f>VLOOKUP($B255,'Tillförd energi'!$B$2:$AS$506,MATCH(V$1,'Tillförd energi'!$B$1:$AQ$1,0),FALSE)</f>
        <v>0</v>
      </c>
      <c r="W255" s="73">
        <f>VLOOKUP($B255,'Tillförd energi'!$B$2:$AS$506,MATCH(W$1,'Tillförd energi'!$B$1:$AQ$1,0),FALSE)</f>
        <v>0</v>
      </c>
      <c r="X255" s="73">
        <f>VLOOKUP($B255,'Tillförd energi'!$B$2:$AS$506,MATCH(X$1,'Tillförd energi'!$B$1:$AQ$1,0),FALSE)</f>
        <v>0</v>
      </c>
      <c r="Y255" s="73">
        <f>VLOOKUP($B255,'Tillförd energi'!$B$2:$AS$506,MATCH(Y$1,'Tillförd energi'!$B$1:$AQ$1,0),FALSE)</f>
        <v>0</v>
      </c>
      <c r="Z255" s="73">
        <f>VLOOKUP($B255,'Tillförd energi'!$B$2:$AS$506,MATCH(Z$1,'Tillförd energi'!$B$1:$AQ$1,0),FALSE)</f>
        <v>0</v>
      </c>
      <c r="AA255" s="73">
        <f>VLOOKUP($B255,'Tillförd energi'!$B$2:$AS$506,MATCH(AA$1,'Tillförd energi'!$B$1:$AQ$1,0),FALSE)</f>
        <v>0</v>
      </c>
      <c r="AB255" s="73">
        <f>VLOOKUP($B255,'Tillförd energi'!$B$2:$AS$506,MATCH(AB$1,'Tillförd energi'!$B$1:$AQ$1,0),FALSE)</f>
        <v>17</v>
      </c>
      <c r="AC255" s="73">
        <f>VLOOKUP($B255,'Tillförd energi'!$B$2:$AS$506,MATCH(AC$1,'Tillförd energi'!$B$1:$AQ$1,0),FALSE)</f>
        <v>0</v>
      </c>
      <c r="AD255" s="73">
        <f>VLOOKUP($B255,'Tillförd energi'!$B$2:$AS$506,MATCH(AD$1,'Tillförd energi'!$B$1:$AQ$1,0),FALSE)</f>
        <v>0</v>
      </c>
      <c r="AF255" s="73">
        <f>VLOOKUP($B255,'Tillförd energi'!$B$2:$AS$506,MATCH(AF$1,'Tillförd energi'!$B$1:$AQ$1,0),FALSE)</f>
        <v>3.1503899999999998</v>
      </c>
      <c r="AH255" s="73">
        <f>IFERROR(VLOOKUP(B255,Miljö!$B$1:$S$476,9,FALSE)/1,0)</f>
        <v>0</v>
      </c>
      <c r="AJ255" s="81">
        <f>IFERROR(VLOOKUP($B255,Miljö!$B$1:$S$500,MATCH("hjälpel exklusive kraftvärme (GWh)",Miljö!$B$1:$V$1,0),FALSE)/1,"")</f>
        <v>0.98</v>
      </c>
      <c r="AK255" s="81">
        <f t="shared" si="33"/>
        <v>0.98</v>
      </c>
      <c r="AL255" s="81">
        <f>VLOOKUP($B255,'Slutlig allokering'!$B$2:$AL$462,MATCH("Hjälpel kraftvärme",'Slutlig allokering'!$B$2:$AL$2,0),FALSE)</f>
        <v>2.1703899999999998</v>
      </c>
      <c r="AN255" s="73">
        <f t="shared" si="34"/>
        <v>131.37058999999999</v>
      </c>
      <c r="AO255" s="73">
        <f t="shared" si="35"/>
        <v>131.37058999999999</v>
      </c>
      <c r="AP255" s="73">
        <f>IF(ISERROR(1/VLOOKUP($B255,Leveranser!$B$1:$S$500,MATCH("såld värme (gwh)",Leveranser!$B$1:$S$1,0),FALSE)),"",VLOOKUP($B255,Leveranser!$B$1:$S$500,MATCH("såld värme (gwh)",Leveranser!$B$1:$S$1,0),FALSE))</f>
        <v>88</v>
      </c>
      <c r="AQ255" s="73">
        <f>VLOOKUP($B255,Leveranser!$B$1:$Y$500,MATCH("Totalt såld fjärrvärme till andra fjärrvärmeföretag",Leveranser!$B$1:$AA$1,0),FALSE)</f>
        <v>0</v>
      </c>
      <c r="AR255" s="73">
        <f>IF(ISERROR(1/VLOOKUP($B255,Miljö!$B$1:$S$500,MATCH("Såld mängd produktionsspecifik fjärrvärme (GWh)",Miljö!$B$1:$R$1,0),FALSE)),0,VLOOKUP($B255,Miljö!$B$1:$S$500,MATCH("Såld mängd produktionsspecifik fjärrvärme (GWh)",Miljö!$B$1:$R$1,0),FALSE))</f>
        <v>0</v>
      </c>
      <c r="AS255" s="82">
        <f t="shared" si="40"/>
        <v>0.66986073519194822</v>
      </c>
      <c r="AU255" s="73" t="str">
        <f>VLOOKUP($B255,'Miljövärden urval för publ'!$B$2:$I$486,7,FALSE)</f>
        <v>Ja</v>
      </c>
      <c r="AV255" s="73" t="str">
        <f>VLOOKUP($B255,'Miljövärden urval för publ'!$B$2:$I$486,6,FALSE)</f>
        <v>Ja</v>
      </c>
      <c r="AZ255" s="73">
        <f t="shared" si="36"/>
        <v>3.1503899999999998</v>
      </c>
      <c r="BA255" s="73">
        <f t="shared" si="41"/>
        <v>0</v>
      </c>
      <c r="BB255" s="73">
        <f t="shared" si="37"/>
        <v>109.8202</v>
      </c>
      <c r="BC255" s="73">
        <f t="shared" si="38"/>
        <v>0.5</v>
      </c>
      <c r="BE255" s="73">
        <f t="shared" si="42"/>
        <v>0</v>
      </c>
      <c r="BF255" s="73">
        <f t="shared" si="43"/>
        <v>0</v>
      </c>
      <c r="BH255" s="73">
        <f t="shared" si="39"/>
        <v>110.3202</v>
      </c>
    </row>
    <row r="256" spans="1:60" ht="14.5" x14ac:dyDescent="0.35">
      <c r="A256" t="s">
        <v>323</v>
      </c>
      <c r="B256" t="s">
        <v>325</v>
      </c>
      <c r="C256" s="73">
        <f>VLOOKUP($B256,'Tillförd energi'!$B$2:$AS$506,MATCH(C$1,'Tillförd energi'!$B$1:$AQ$1,0),FALSE)</f>
        <v>0</v>
      </c>
      <c r="D256" s="73">
        <f>VLOOKUP($B256,'Tillförd energi'!$B$2:$AS$506,MATCH(D$1,'Tillförd energi'!$B$1:$AQ$1,0),FALSE)</f>
        <v>0.22</v>
      </c>
      <c r="E256" s="73">
        <f>VLOOKUP($B256,'Tillförd energi'!$B$2:$AS$506,MATCH(E$1,'Tillförd energi'!$B$1:$AQ$1,0),FALSE)</f>
        <v>0</v>
      </c>
      <c r="F256" s="73">
        <f>VLOOKUP($B256,'Tillförd energi'!$B$2:$AS$506,MATCH(F$1,'Tillförd energi'!$B$1:$AQ$1,0),FALSE)</f>
        <v>0</v>
      </c>
      <c r="G256" s="73">
        <f>VLOOKUP($B256,'Tillförd energi'!$B$2:$AS$506,MATCH(G$1,'Tillförd energi'!$B$1:$AQ$1,0),FALSE)</f>
        <v>0</v>
      </c>
      <c r="H256" s="73">
        <f>VLOOKUP($B256,'Tillförd energi'!$B$2:$AS$506,MATCH(H$1,'Tillförd energi'!$B$1:$AQ$1,0),FALSE)</f>
        <v>0</v>
      </c>
      <c r="I256" s="73">
        <f>VLOOKUP($B256,'Tillförd energi'!$B$2:$AS$506,MATCH(I$1,'Tillförd energi'!$B$1:$AQ$1,0),FALSE)</f>
        <v>0</v>
      </c>
      <c r="J256" s="73">
        <f>VLOOKUP($B256,'Tillförd energi'!$B$2:$AS$506,MATCH(J$1,'Tillförd energi'!$B$1:$AQ$1,0),FALSE)</f>
        <v>0</v>
      </c>
      <c r="K256" s="73">
        <f>VLOOKUP($B256,'Tillförd energi'!$B$2:$AS$506,MATCH(K$1,'Tillförd energi'!$B$1:$AQ$1,0),FALSE)</f>
        <v>0</v>
      </c>
      <c r="L256" s="73">
        <f>VLOOKUP($B256,'Tillförd energi'!$B$2:$AS$506,MATCH(L$1,'Tillförd energi'!$B$1:$AQ$1,0),FALSE)</f>
        <v>0</v>
      </c>
      <c r="M256" s="73">
        <f>VLOOKUP($B256,'Tillförd energi'!$B$2:$AS$506,MATCH(M$1,'Tillförd energi'!$B$1:$AQ$1,0),FALSE)</f>
        <v>0</v>
      </c>
      <c r="N256" s="73">
        <f>VLOOKUP($B256,'Tillförd energi'!$B$2:$AS$506,MATCH(N$1,'Tillförd energi'!$B$1:$AQ$1,0),FALSE)</f>
        <v>0</v>
      </c>
      <c r="O256" s="73">
        <f>VLOOKUP($B256,'Tillförd energi'!$B$2:$AS$506,MATCH(O$1,'Tillförd energi'!$B$1:$AQ$1,0),FALSE)</f>
        <v>0</v>
      </c>
      <c r="P256" s="73">
        <f>VLOOKUP($B256,'Tillförd energi'!$B$2:$AS$506,MATCH(P$1,'Tillförd energi'!$B$1:$AQ$1,0),FALSE)</f>
        <v>0</v>
      </c>
      <c r="Q256" s="73">
        <f>VLOOKUP($B256,'Tillförd energi'!$B$2:$AS$506,MATCH(Q$1,'Tillförd energi'!$B$1:$AQ$1,0),FALSE)</f>
        <v>0</v>
      </c>
      <c r="R256" s="73">
        <f>VLOOKUP($B256,'Tillförd energi'!$B$2:$AS$506,MATCH(R$1,'Tillförd energi'!$B$1:$AQ$1,0),FALSE)</f>
        <v>10.27</v>
      </c>
      <c r="S256" s="73">
        <f>VLOOKUP($B256,'Tillförd energi'!$B$2:$AS$506,MATCH(S$1,'Tillförd energi'!$B$1:$AQ$1,0),FALSE)</f>
        <v>0</v>
      </c>
      <c r="T256" s="73">
        <f>VLOOKUP($B256,'Tillförd energi'!$B$2:$AS$506,MATCH(T$1,'Tillförd energi'!$B$1:$AQ$1,0),FALSE)</f>
        <v>0</v>
      </c>
      <c r="U256" s="73">
        <f>VLOOKUP($B256,'Tillförd energi'!$B$2:$AS$506,MATCH(U$1,'Tillförd energi'!$B$1:$AQ$1,0),FALSE)</f>
        <v>0</v>
      </c>
      <c r="V256" s="73">
        <f>VLOOKUP($B256,'Tillförd energi'!$B$2:$AS$506,MATCH(V$1,'Tillförd energi'!$B$1:$AQ$1,0),FALSE)</f>
        <v>0</v>
      </c>
      <c r="W256" s="73">
        <f>VLOOKUP($B256,'Tillförd energi'!$B$2:$AS$506,MATCH(W$1,'Tillförd energi'!$B$1:$AQ$1,0),FALSE)</f>
        <v>0</v>
      </c>
      <c r="X256" s="73">
        <f>VLOOKUP($B256,'Tillförd energi'!$B$2:$AS$506,MATCH(X$1,'Tillförd energi'!$B$1:$AQ$1,0),FALSE)</f>
        <v>0</v>
      </c>
      <c r="Y256" s="73">
        <f>VLOOKUP($B256,'Tillförd energi'!$B$2:$AS$506,MATCH(Y$1,'Tillförd energi'!$B$1:$AQ$1,0),FALSE)</f>
        <v>0</v>
      </c>
      <c r="Z256" s="73">
        <f>VLOOKUP($B256,'Tillförd energi'!$B$2:$AS$506,MATCH(Z$1,'Tillförd energi'!$B$1:$AQ$1,0),FALSE)</f>
        <v>0</v>
      </c>
      <c r="AA256" s="73">
        <f>VLOOKUP($B256,'Tillförd energi'!$B$2:$AS$506,MATCH(AA$1,'Tillförd energi'!$B$1:$AQ$1,0),FALSE)</f>
        <v>0</v>
      </c>
      <c r="AB256" s="73">
        <f>VLOOKUP($B256,'Tillförd energi'!$B$2:$AS$506,MATCH(AB$1,'Tillförd energi'!$B$1:$AQ$1,0),FALSE)</f>
        <v>0</v>
      </c>
      <c r="AC256" s="73">
        <f>VLOOKUP($B256,'Tillförd energi'!$B$2:$AS$506,MATCH(AC$1,'Tillförd energi'!$B$1:$AQ$1,0),FALSE)</f>
        <v>0</v>
      </c>
      <c r="AD256" s="73">
        <f>VLOOKUP($B256,'Tillförd energi'!$B$2:$AS$506,MATCH(AD$1,'Tillförd energi'!$B$1:$AQ$1,0),FALSE)</f>
        <v>0</v>
      </c>
      <c r="AF256" s="73">
        <f>VLOOKUP($B256,'Tillförd energi'!$B$2:$AS$506,MATCH(AF$1,'Tillförd energi'!$B$1:$AQ$1,0),FALSE)</f>
        <v>0.23</v>
      </c>
      <c r="AH256" s="73">
        <f>IFERROR(VLOOKUP(B256,Miljö!$B$1:$S$476,9,FALSE)/1,0)</f>
        <v>0</v>
      </c>
      <c r="AJ256" s="81">
        <f>IFERROR(VLOOKUP($B256,Miljö!$B$1:$S$500,MATCH("hjälpel exklusive kraftvärme (GWh)",Miljö!$B$1:$V$1,0),FALSE)/1,"")</f>
        <v>0.23</v>
      </c>
      <c r="AK256" s="81">
        <f t="shared" si="33"/>
        <v>0.23</v>
      </c>
      <c r="AL256" s="81">
        <f>VLOOKUP($B256,'Slutlig allokering'!$B$2:$AL$462,MATCH("Hjälpel kraftvärme",'Slutlig allokering'!$B$2:$AL$2,0),FALSE)</f>
        <v>0</v>
      </c>
      <c r="AN256" s="73">
        <f t="shared" si="34"/>
        <v>10.72</v>
      </c>
      <c r="AO256" s="73">
        <f t="shared" si="35"/>
        <v>10.72</v>
      </c>
      <c r="AP256" s="73">
        <f>IF(ISERROR(1/VLOOKUP($B256,Leveranser!$B$1:$S$500,MATCH("såld värme (gwh)",Leveranser!$B$1:$S$1,0),FALSE)),"",VLOOKUP($B256,Leveranser!$B$1:$S$500,MATCH("såld värme (gwh)",Leveranser!$B$1:$S$1,0),FALSE))</f>
        <v>8.07</v>
      </c>
      <c r="AQ256" s="73">
        <f>VLOOKUP($B256,Leveranser!$B$1:$Y$500,MATCH("Totalt såld fjärrvärme till andra fjärrvärmeföretag",Leveranser!$B$1:$AA$1,0),FALSE)</f>
        <v>0</v>
      </c>
      <c r="AR256" s="73">
        <f>IF(ISERROR(1/VLOOKUP($B256,Miljö!$B$1:$S$500,MATCH("Såld mängd produktionsspecifik fjärrvärme (GWh)",Miljö!$B$1:$R$1,0),FALSE)),0,VLOOKUP($B256,Miljö!$B$1:$S$500,MATCH("Såld mängd produktionsspecifik fjärrvärme (GWh)",Miljö!$B$1:$R$1,0),FALSE))</f>
        <v>0</v>
      </c>
      <c r="AS256" s="82">
        <f t="shared" si="40"/>
        <v>0.75279850746268651</v>
      </c>
      <c r="AU256" s="73" t="str">
        <f>VLOOKUP($B256,'Miljövärden urval för publ'!$B$2:$I$486,7,FALSE)</f>
        <v>Ja</v>
      </c>
      <c r="AV256" s="73" t="str">
        <f>VLOOKUP($B256,'Miljövärden urval för publ'!$B$2:$I$486,6,FALSE)</f>
        <v>Ja</v>
      </c>
      <c r="AZ256" s="73">
        <f t="shared" si="36"/>
        <v>0.23</v>
      </c>
      <c r="BA256" s="73">
        <f t="shared" si="41"/>
        <v>0</v>
      </c>
      <c r="BB256" s="73">
        <f t="shared" si="37"/>
        <v>0</v>
      </c>
      <c r="BC256" s="73">
        <f t="shared" si="38"/>
        <v>10.27</v>
      </c>
      <c r="BE256" s="73">
        <f t="shared" si="42"/>
        <v>0</v>
      </c>
      <c r="BF256" s="73">
        <f t="shared" si="43"/>
        <v>0</v>
      </c>
      <c r="BH256" s="73">
        <f t="shared" si="39"/>
        <v>10.27</v>
      </c>
    </row>
    <row r="257" spans="1:60" ht="14.5" x14ac:dyDescent="0.35">
      <c r="A257" t="s">
        <v>323</v>
      </c>
      <c r="B257" t="s">
        <v>326</v>
      </c>
      <c r="C257" s="73">
        <f>VLOOKUP($B257,'Tillförd energi'!$B$2:$AS$506,MATCH(C$1,'Tillförd energi'!$B$1:$AQ$1,0),FALSE)</f>
        <v>0</v>
      </c>
      <c r="D257" s="73">
        <f>VLOOKUP($B257,'Tillförd energi'!$B$2:$AS$506,MATCH(D$1,'Tillförd energi'!$B$1:$AQ$1,0),FALSE)</f>
        <v>1.0999999999999999E-2</v>
      </c>
      <c r="E257" s="73">
        <f>VLOOKUP($B257,'Tillförd energi'!$B$2:$AS$506,MATCH(E$1,'Tillförd energi'!$B$1:$AQ$1,0),FALSE)</f>
        <v>0</v>
      </c>
      <c r="F257" s="73">
        <f>VLOOKUP($B257,'Tillförd energi'!$B$2:$AS$506,MATCH(F$1,'Tillförd energi'!$B$1:$AQ$1,0),FALSE)</f>
        <v>0</v>
      </c>
      <c r="G257" s="73">
        <f>VLOOKUP($B257,'Tillförd energi'!$B$2:$AS$506,MATCH(G$1,'Tillförd energi'!$B$1:$AQ$1,0),FALSE)</f>
        <v>0</v>
      </c>
      <c r="H257" s="73">
        <f>VLOOKUP($B257,'Tillförd energi'!$B$2:$AS$506,MATCH(H$1,'Tillförd energi'!$B$1:$AQ$1,0),FALSE)</f>
        <v>0</v>
      </c>
      <c r="I257" s="73">
        <f>VLOOKUP($B257,'Tillförd energi'!$B$2:$AS$506,MATCH(I$1,'Tillförd energi'!$B$1:$AQ$1,0),FALSE)</f>
        <v>0</v>
      </c>
      <c r="J257" s="73">
        <f>VLOOKUP($B257,'Tillförd energi'!$B$2:$AS$506,MATCH(J$1,'Tillförd energi'!$B$1:$AQ$1,0),FALSE)</f>
        <v>0</v>
      </c>
      <c r="K257" s="73">
        <f>VLOOKUP($B257,'Tillförd energi'!$B$2:$AS$506,MATCH(K$1,'Tillförd energi'!$B$1:$AQ$1,0),FALSE)</f>
        <v>0</v>
      </c>
      <c r="L257" s="73">
        <f>VLOOKUP($B257,'Tillförd energi'!$B$2:$AS$506,MATCH(L$1,'Tillförd energi'!$B$1:$AQ$1,0),FALSE)</f>
        <v>0</v>
      </c>
      <c r="M257" s="73">
        <f>VLOOKUP($B257,'Tillförd energi'!$B$2:$AS$506,MATCH(M$1,'Tillförd energi'!$B$1:$AQ$1,0),FALSE)</f>
        <v>0</v>
      </c>
      <c r="N257" s="73">
        <f>VLOOKUP($B257,'Tillförd energi'!$B$2:$AS$506,MATCH(N$1,'Tillförd energi'!$B$1:$AQ$1,0),FALSE)</f>
        <v>0</v>
      </c>
      <c r="O257" s="73">
        <f>VLOOKUP($B257,'Tillförd energi'!$B$2:$AS$506,MATCH(O$1,'Tillförd energi'!$B$1:$AQ$1,0),FALSE)</f>
        <v>0</v>
      </c>
      <c r="P257" s="73">
        <f>VLOOKUP($B257,'Tillförd energi'!$B$2:$AS$506,MATCH(P$1,'Tillförd energi'!$B$1:$AQ$1,0),FALSE)</f>
        <v>0</v>
      </c>
      <c r="Q257" s="73">
        <f>VLOOKUP($B257,'Tillförd energi'!$B$2:$AS$506,MATCH(Q$1,'Tillförd energi'!$B$1:$AQ$1,0),FALSE)</f>
        <v>0</v>
      </c>
      <c r="R257" s="73">
        <f>VLOOKUP($B257,'Tillförd energi'!$B$2:$AS$506,MATCH(R$1,'Tillförd energi'!$B$1:$AQ$1,0),FALSE)</f>
        <v>1.714</v>
      </c>
      <c r="S257" s="73">
        <f>VLOOKUP($B257,'Tillförd energi'!$B$2:$AS$506,MATCH(S$1,'Tillförd energi'!$B$1:$AQ$1,0),FALSE)</f>
        <v>0</v>
      </c>
      <c r="T257" s="73">
        <f>VLOOKUP($B257,'Tillförd energi'!$B$2:$AS$506,MATCH(T$1,'Tillförd energi'!$B$1:$AQ$1,0),FALSE)</f>
        <v>0</v>
      </c>
      <c r="U257" s="73">
        <f>VLOOKUP($B257,'Tillförd energi'!$B$2:$AS$506,MATCH(U$1,'Tillförd energi'!$B$1:$AQ$1,0),FALSE)</f>
        <v>0</v>
      </c>
      <c r="V257" s="73">
        <f>VLOOKUP($B257,'Tillförd energi'!$B$2:$AS$506,MATCH(V$1,'Tillförd energi'!$B$1:$AQ$1,0),FALSE)</f>
        <v>0</v>
      </c>
      <c r="W257" s="73">
        <f>VLOOKUP($B257,'Tillförd energi'!$B$2:$AS$506,MATCH(W$1,'Tillförd energi'!$B$1:$AQ$1,0),FALSE)</f>
        <v>0</v>
      </c>
      <c r="X257" s="73">
        <f>VLOOKUP($B257,'Tillförd energi'!$B$2:$AS$506,MATCH(X$1,'Tillförd energi'!$B$1:$AQ$1,0),FALSE)</f>
        <v>0</v>
      </c>
      <c r="Y257" s="73">
        <f>VLOOKUP($B257,'Tillförd energi'!$B$2:$AS$506,MATCH(Y$1,'Tillförd energi'!$B$1:$AQ$1,0),FALSE)</f>
        <v>0</v>
      </c>
      <c r="Z257" s="73">
        <f>VLOOKUP($B257,'Tillförd energi'!$B$2:$AS$506,MATCH(Z$1,'Tillförd energi'!$B$1:$AQ$1,0),FALSE)</f>
        <v>0</v>
      </c>
      <c r="AA257" s="73">
        <f>VLOOKUP($B257,'Tillförd energi'!$B$2:$AS$506,MATCH(AA$1,'Tillförd energi'!$B$1:$AQ$1,0),FALSE)</f>
        <v>0</v>
      </c>
      <c r="AB257" s="73">
        <f>VLOOKUP($B257,'Tillförd energi'!$B$2:$AS$506,MATCH(AB$1,'Tillförd energi'!$B$1:$AQ$1,0),FALSE)</f>
        <v>0</v>
      </c>
      <c r="AC257" s="73">
        <f>VLOOKUP($B257,'Tillförd energi'!$B$2:$AS$506,MATCH(AC$1,'Tillförd energi'!$B$1:$AQ$1,0),FALSE)</f>
        <v>0</v>
      </c>
      <c r="AD257" s="73">
        <f>VLOOKUP($B257,'Tillförd energi'!$B$2:$AS$506,MATCH(AD$1,'Tillförd energi'!$B$1:$AQ$1,0),FALSE)</f>
        <v>0</v>
      </c>
      <c r="AF257" s="73">
        <f>VLOOKUP($B257,'Tillförd energi'!$B$2:$AS$506,MATCH(AF$1,'Tillförd energi'!$B$1:$AQ$1,0),FALSE)</f>
        <v>0.05</v>
      </c>
      <c r="AH257" s="73">
        <f>IFERROR(VLOOKUP(B257,Miljö!$B$1:$S$476,9,FALSE)/1,0)</f>
        <v>0</v>
      </c>
      <c r="AJ257" s="81">
        <f>IFERROR(VLOOKUP($B257,Miljö!$B$1:$S$500,MATCH("hjälpel exklusive kraftvärme (GWh)",Miljö!$B$1:$V$1,0),FALSE)/1,"")</f>
        <v>0.05</v>
      </c>
      <c r="AK257" s="81">
        <f t="shared" si="33"/>
        <v>0.05</v>
      </c>
      <c r="AL257" s="81">
        <f>VLOOKUP($B257,'Slutlig allokering'!$B$2:$AL$462,MATCH("Hjälpel kraftvärme",'Slutlig allokering'!$B$2:$AL$2,0),FALSE)</f>
        <v>0</v>
      </c>
      <c r="AN257" s="73">
        <f t="shared" si="34"/>
        <v>1.7749999999999999</v>
      </c>
      <c r="AO257" s="73">
        <f t="shared" si="35"/>
        <v>1.7749999999999999</v>
      </c>
      <c r="AP257" s="73">
        <f>IF(ISERROR(1/VLOOKUP($B257,Leveranser!$B$1:$S$500,MATCH("såld värme (gwh)",Leveranser!$B$1:$S$1,0),FALSE)),"",VLOOKUP($B257,Leveranser!$B$1:$S$500,MATCH("såld värme (gwh)",Leveranser!$B$1:$S$1,0),FALSE))</f>
        <v>1.216</v>
      </c>
      <c r="AQ257" s="73">
        <f>VLOOKUP($B257,Leveranser!$B$1:$Y$500,MATCH("Totalt såld fjärrvärme till andra fjärrvärmeföretag",Leveranser!$B$1:$AA$1,0),FALSE)</f>
        <v>0</v>
      </c>
      <c r="AR257" s="73">
        <f>IF(ISERROR(1/VLOOKUP($B257,Miljö!$B$1:$S$500,MATCH("Såld mängd produktionsspecifik fjärrvärme (GWh)",Miljö!$B$1:$R$1,0),FALSE)),0,VLOOKUP($B257,Miljö!$B$1:$S$500,MATCH("Såld mängd produktionsspecifik fjärrvärme (GWh)",Miljö!$B$1:$R$1,0),FALSE))</f>
        <v>1.1200000000000001</v>
      </c>
      <c r="AS257" s="82">
        <f t="shared" si="40"/>
        <v>0.68507042253521133</v>
      </c>
      <c r="AU257" s="73" t="str">
        <f>VLOOKUP($B257,'Miljövärden urval för publ'!$B$2:$I$486,7,FALSE)</f>
        <v>Nej</v>
      </c>
      <c r="AV257" s="73" t="str">
        <f>VLOOKUP($B257,'Miljövärden urval för publ'!$B$2:$I$486,6,FALSE)</f>
        <v>Nej</v>
      </c>
      <c r="AZ257" s="73">
        <f t="shared" si="36"/>
        <v>0.05</v>
      </c>
      <c r="BA257" s="73">
        <f t="shared" si="41"/>
        <v>0</v>
      </c>
      <c r="BB257" s="73">
        <f t="shared" si="37"/>
        <v>0</v>
      </c>
      <c r="BC257" s="73">
        <f t="shared" si="38"/>
        <v>1.714</v>
      </c>
      <c r="BE257" s="73">
        <f t="shared" si="42"/>
        <v>0</v>
      </c>
      <c r="BF257" s="73">
        <f t="shared" si="43"/>
        <v>0</v>
      </c>
      <c r="BH257" s="73">
        <f t="shared" si="39"/>
        <v>1.714</v>
      </c>
    </row>
    <row r="258" spans="1:60" ht="14.5" x14ac:dyDescent="0.35">
      <c r="A258" t="s">
        <v>327</v>
      </c>
      <c r="B258" t="s">
        <v>328</v>
      </c>
      <c r="C258" s="73">
        <f>VLOOKUP($B258,'Tillförd energi'!$B$2:$AS$506,MATCH(C$1,'Tillförd energi'!$B$1:$AQ$1,0),FALSE)</f>
        <v>0</v>
      </c>
      <c r="D258" s="73">
        <f>VLOOKUP($B258,'Tillförd energi'!$B$2:$AS$506,MATCH(D$1,'Tillförd energi'!$B$1:$AQ$1,0),FALSE)</f>
        <v>0</v>
      </c>
      <c r="E258" s="73">
        <f>VLOOKUP($B258,'Tillförd energi'!$B$2:$AS$506,MATCH(E$1,'Tillförd energi'!$B$1:$AQ$1,0),FALSE)</f>
        <v>0</v>
      </c>
      <c r="F258" s="73">
        <f>VLOOKUP($B258,'Tillförd energi'!$B$2:$AS$506,MATCH(F$1,'Tillförd energi'!$B$1:$AQ$1,0),FALSE)</f>
        <v>1.34</v>
      </c>
      <c r="G258" s="73">
        <f>VLOOKUP($B258,'Tillförd energi'!$B$2:$AS$506,MATCH(G$1,'Tillförd energi'!$B$1:$AQ$1,0),FALSE)</f>
        <v>0</v>
      </c>
      <c r="H258" s="73">
        <f>VLOOKUP($B258,'Tillförd energi'!$B$2:$AS$506,MATCH(H$1,'Tillförd energi'!$B$1:$AQ$1,0),FALSE)</f>
        <v>0</v>
      </c>
      <c r="I258" s="73">
        <f>VLOOKUP($B258,'Tillförd energi'!$B$2:$AS$506,MATCH(I$1,'Tillförd energi'!$B$1:$AQ$1,0),FALSE)</f>
        <v>0</v>
      </c>
      <c r="J258" s="73">
        <f>VLOOKUP($B258,'Tillförd energi'!$B$2:$AS$506,MATCH(J$1,'Tillförd energi'!$B$1:$AQ$1,0),FALSE)</f>
        <v>0</v>
      </c>
      <c r="K258" s="73">
        <f>VLOOKUP($B258,'Tillförd energi'!$B$2:$AS$506,MATCH(K$1,'Tillförd energi'!$B$1:$AQ$1,0),FALSE)</f>
        <v>0</v>
      </c>
      <c r="L258" s="73">
        <f>VLOOKUP($B258,'Tillförd energi'!$B$2:$AS$506,MATCH(L$1,'Tillförd energi'!$B$1:$AQ$1,0),FALSE)</f>
        <v>0</v>
      </c>
      <c r="M258" s="73">
        <f>VLOOKUP($B258,'Tillförd energi'!$B$2:$AS$506,MATCH(M$1,'Tillförd energi'!$B$1:$AQ$1,0),FALSE)</f>
        <v>0</v>
      </c>
      <c r="N258" s="73">
        <f>VLOOKUP($B258,'Tillförd energi'!$B$2:$AS$506,MATCH(N$1,'Tillförd energi'!$B$1:$AQ$1,0),FALSE)</f>
        <v>0</v>
      </c>
      <c r="O258" s="73">
        <f>VLOOKUP($B258,'Tillförd energi'!$B$2:$AS$506,MATCH(O$1,'Tillförd energi'!$B$1:$AQ$1,0),FALSE)</f>
        <v>4.22</v>
      </c>
      <c r="P258" s="73">
        <f>VLOOKUP($B258,'Tillförd energi'!$B$2:$AS$506,MATCH(P$1,'Tillförd energi'!$B$1:$AQ$1,0),FALSE)</f>
        <v>0</v>
      </c>
      <c r="Q258" s="73">
        <f>VLOOKUP($B258,'Tillförd energi'!$B$2:$AS$506,MATCH(Q$1,'Tillförd energi'!$B$1:$AQ$1,0),FALSE)</f>
        <v>9.65</v>
      </c>
      <c r="R258" s="73">
        <f>VLOOKUP($B258,'Tillförd energi'!$B$2:$AS$506,MATCH(R$1,'Tillförd energi'!$B$1:$AQ$1,0),FALSE)</f>
        <v>1.07</v>
      </c>
      <c r="S258" s="73">
        <f>VLOOKUP($B258,'Tillförd energi'!$B$2:$AS$506,MATCH(S$1,'Tillförd energi'!$B$1:$AQ$1,0),FALSE)</f>
        <v>0</v>
      </c>
      <c r="T258" s="73">
        <f>VLOOKUP($B258,'Tillförd energi'!$B$2:$AS$506,MATCH(T$1,'Tillförd energi'!$B$1:$AQ$1,0),FALSE)</f>
        <v>0</v>
      </c>
      <c r="U258" s="73">
        <f>VLOOKUP($B258,'Tillförd energi'!$B$2:$AS$506,MATCH(U$1,'Tillförd energi'!$B$1:$AQ$1,0),FALSE)</f>
        <v>0</v>
      </c>
      <c r="V258" s="73">
        <f>VLOOKUP($B258,'Tillförd energi'!$B$2:$AS$506,MATCH(V$1,'Tillförd energi'!$B$1:$AQ$1,0),FALSE)</f>
        <v>0</v>
      </c>
      <c r="W258" s="73">
        <f>VLOOKUP($B258,'Tillförd energi'!$B$2:$AS$506,MATCH(W$1,'Tillförd energi'!$B$1:$AQ$1,0),FALSE)</f>
        <v>0</v>
      </c>
      <c r="X258" s="73">
        <f>VLOOKUP($B258,'Tillförd energi'!$B$2:$AS$506,MATCH(X$1,'Tillförd energi'!$B$1:$AQ$1,0),FALSE)</f>
        <v>0</v>
      </c>
      <c r="Y258" s="73">
        <f>VLOOKUP($B258,'Tillförd energi'!$B$2:$AS$506,MATCH(Y$1,'Tillförd energi'!$B$1:$AQ$1,0),FALSE)</f>
        <v>0</v>
      </c>
      <c r="Z258" s="73">
        <f>VLOOKUP($B258,'Tillförd energi'!$B$2:$AS$506,MATCH(Z$1,'Tillförd energi'!$B$1:$AQ$1,0),FALSE)</f>
        <v>0</v>
      </c>
      <c r="AA258" s="73">
        <f>VLOOKUP($B258,'Tillförd energi'!$B$2:$AS$506,MATCH(AA$1,'Tillförd energi'!$B$1:$AQ$1,0),FALSE)</f>
        <v>0</v>
      </c>
      <c r="AB258" s="73">
        <f>VLOOKUP($B258,'Tillförd energi'!$B$2:$AS$506,MATCH(AB$1,'Tillförd energi'!$B$1:$AQ$1,0),FALSE)</f>
        <v>0</v>
      </c>
      <c r="AC258" s="73">
        <f>VLOOKUP($B258,'Tillförd energi'!$B$2:$AS$506,MATCH(AC$1,'Tillförd energi'!$B$1:$AQ$1,0),FALSE)</f>
        <v>0</v>
      </c>
      <c r="AD258" s="73">
        <f>VLOOKUP($B258,'Tillförd energi'!$B$2:$AS$506,MATCH(AD$1,'Tillförd energi'!$B$1:$AQ$1,0),FALSE)</f>
        <v>0</v>
      </c>
      <c r="AF258" s="73">
        <f>VLOOKUP($B258,'Tillförd energi'!$B$2:$AS$506,MATCH(AF$1,'Tillförd energi'!$B$1:$AQ$1,0),FALSE)</f>
        <v>0.46800000000000003</v>
      </c>
      <c r="AH258" s="73">
        <f>IFERROR(VLOOKUP(B258,Miljö!$B$1:$S$476,9,FALSE)/1,0)</f>
        <v>0</v>
      </c>
      <c r="AJ258" s="81" t="str">
        <f>IFERROR(VLOOKUP($B258,Miljö!$B$1:$S$500,MATCH("hjälpel exklusive kraftvärme (GWh)",Miljö!$B$1:$V$1,0),FALSE)/1,"")</f>
        <v/>
      </c>
      <c r="AK258" s="81">
        <f t="shared" ref="AK258:AK321" si="44">IF(ISERROR(1/AJ258),
IF(ISERROR(0.03*AP258),0,0.03*AP258),
AJ258)</f>
        <v>0.46799999999999997</v>
      </c>
      <c r="AL258" s="81">
        <f>VLOOKUP($B258,'Slutlig allokering'!$B$2:$AL$462,MATCH("Hjälpel kraftvärme",'Slutlig allokering'!$B$2:$AL$2,0),FALSE)</f>
        <v>0</v>
      </c>
      <c r="AN258" s="73">
        <f t="shared" ref="AN258:AN321" si="45">SUM(C258:AF258)</f>
        <v>16.748000000000001</v>
      </c>
      <c r="AO258" s="73">
        <f t="shared" ref="AO258:AO321" si="46">AN258+AH258</f>
        <v>16.748000000000001</v>
      </c>
      <c r="AP258" s="73">
        <f>IF(ISERROR(1/VLOOKUP($B258,Leveranser!$B$1:$S$500,MATCH("såld värme (gwh)",Leveranser!$B$1:$S$1,0),FALSE)),"",VLOOKUP($B258,Leveranser!$B$1:$S$500,MATCH("såld värme (gwh)",Leveranser!$B$1:$S$1,0),FALSE))</f>
        <v>15.6</v>
      </c>
      <c r="AQ258" s="73">
        <f>VLOOKUP($B258,Leveranser!$B$1:$Y$500,MATCH("Totalt såld fjärrvärme till andra fjärrvärmeföretag",Leveranser!$B$1:$AA$1,0),FALSE)</f>
        <v>0</v>
      </c>
      <c r="AR258" s="73">
        <f>IF(ISERROR(1/VLOOKUP($B258,Miljö!$B$1:$S$500,MATCH("Såld mängd produktionsspecifik fjärrvärme (GWh)",Miljö!$B$1:$R$1,0),FALSE)),0,VLOOKUP($B258,Miljö!$B$1:$S$500,MATCH("Såld mängd produktionsspecifik fjärrvärme (GWh)",Miljö!$B$1:$R$1,0),FALSE))</f>
        <v>0</v>
      </c>
      <c r="AS258" s="82">
        <f t="shared" si="40"/>
        <v>0.93145450203009306</v>
      </c>
      <c r="AU258" s="73" t="str">
        <f>VLOOKUP($B258,'Miljövärden urval för publ'!$B$2:$I$486,7,FALSE)</f>
        <v>Ja</v>
      </c>
      <c r="AV258" s="73" t="str">
        <f>VLOOKUP($B258,'Miljövärden urval för publ'!$B$2:$I$486,6,FALSE)</f>
        <v>Nej</v>
      </c>
      <c r="AZ258" s="73">
        <f t="shared" ref="AZ258:AZ321" si="47">Y258+Z258+AF258</f>
        <v>0.46800000000000003</v>
      </c>
      <c r="BA258" s="73">
        <f t="shared" si="41"/>
        <v>0</v>
      </c>
      <c r="BB258" s="73">
        <f t="shared" ref="BB258:BB321" si="48">L258+M258+N258+O258+P258</f>
        <v>4.22</v>
      </c>
      <c r="BC258" s="73">
        <f t="shared" ref="BC258:BC321" si="49">Q258+R258+S258+T258</f>
        <v>10.72</v>
      </c>
      <c r="BE258" s="73">
        <f t="shared" si="42"/>
        <v>0</v>
      </c>
      <c r="BF258" s="73">
        <f t="shared" si="43"/>
        <v>0</v>
      </c>
      <c r="BH258" s="73">
        <f t="shared" ref="BH258:BH321" si="50">K258+L258+M258+N258+O258+P258+Q258+R258+S258+T258+U258+V258+W258</f>
        <v>14.940000000000001</v>
      </c>
    </row>
    <row r="259" spans="1:60" ht="14.5" x14ac:dyDescent="0.35">
      <c r="A259" t="s">
        <v>329</v>
      </c>
      <c r="B259" t="s">
        <v>330</v>
      </c>
      <c r="C259" s="73">
        <f>VLOOKUP($B259,'Tillförd energi'!$B$2:$AS$506,MATCH(C$1,'Tillförd energi'!$B$1:$AQ$1,0),FALSE)</f>
        <v>0</v>
      </c>
      <c r="D259" s="73">
        <f>VLOOKUP($B259,'Tillförd energi'!$B$2:$AS$506,MATCH(D$1,'Tillförd energi'!$B$1:$AQ$1,0),FALSE)</f>
        <v>0.84</v>
      </c>
      <c r="E259" s="73">
        <f>VLOOKUP($B259,'Tillförd energi'!$B$2:$AS$506,MATCH(E$1,'Tillförd energi'!$B$1:$AQ$1,0),FALSE)</f>
        <v>0</v>
      </c>
      <c r="F259" s="73">
        <f>VLOOKUP($B259,'Tillförd energi'!$B$2:$AS$506,MATCH(F$1,'Tillförd energi'!$B$1:$AQ$1,0),FALSE)</f>
        <v>5.28</v>
      </c>
      <c r="G259" s="73">
        <f>VLOOKUP($B259,'Tillförd energi'!$B$2:$AS$506,MATCH(G$1,'Tillförd energi'!$B$1:$AQ$1,0),FALSE)</f>
        <v>0</v>
      </c>
      <c r="H259" s="73">
        <f>VLOOKUP($B259,'Tillförd energi'!$B$2:$AS$506,MATCH(H$1,'Tillförd energi'!$B$1:$AQ$1,0),FALSE)</f>
        <v>0</v>
      </c>
      <c r="I259" s="73">
        <f>VLOOKUP($B259,'Tillförd energi'!$B$2:$AS$506,MATCH(I$1,'Tillförd energi'!$B$1:$AQ$1,0),FALSE)</f>
        <v>0</v>
      </c>
      <c r="J259" s="73">
        <f>VLOOKUP($B259,'Tillförd energi'!$B$2:$AS$506,MATCH(J$1,'Tillförd energi'!$B$1:$AQ$1,0),FALSE)</f>
        <v>0</v>
      </c>
      <c r="K259" s="73">
        <f>VLOOKUP($B259,'Tillförd energi'!$B$2:$AS$506,MATCH(K$1,'Tillförd energi'!$B$1:$AQ$1,0),FALSE)</f>
        <v>0</v>
      </c>
      <c r="L259" s="73">
        <f>VLOOKUP($B259,'Tillförd energi'!$B$2:$AS$506,MATCH(L$1,'Tillförd energi'!$B$1:$AQ$1,0),FALSE)</f>
        <v>8.89</v>
      </c>
      <c r="M259" s="73">
        <f>VLOOKUP($B259,'Tillförd energi'!$B$2:$AS$506,MATCH(M$1,'Tillförd energi'!$B$1:$AQ$1,0),FALSE)</f>
        <v>75.150000000000006</v>
      </c>
      <c r="N259" s="73">
        <f>VLOOKUP($B259,'Tillförd energi'!$B$2:$AS$506,MATCH(N$1,'Tillförd energi'!$B$1:$AQ$1,0),FALSE)</f>
        <v>8.89</v>
      </c>
      <c r="O259" s="73">
        <f>VLOOKUP($B259,'Tillförd energi'!$B$2:$AS$506,MATCH(O$1,'Tillförd energi'!$B$1:$AQ$1,0),FALSE)</f>
        <v>19.13</v>
      </c>
      <c r="P259" s="73">
        <f>VLOOKUP($B259,'Tillförd energi'!$B$2:$AS$506,MATCH(P$1,'Tillförd energi'!$B$1:$AQ$1,0),FALSE)</f>
        <v>9.1764700000000001</v>
      </c>
      <c r="Q259" s="73">
        <f>VLOOKUP($B259,'Tillförd energi'!$B$2:$AS$506,MATCH(Q$1,'Tillförd energi'!$B$1:$AQ$1,0),FALSE)</f>
        <v>0</v>
      </c>
      <c r="R259" s="73">
        <f>VLOOKUP($B259,'Tillförd energi'!$B$2:$AS$506,MATCH(R$1,'Tillförd energi'!$B$1:$AQ$1,0),FALSE)</f>
        <v>0</v>
      </c>
      <c r="S259" s="73">
        <f>VLOOKUP($B259,'Tillförd energi'!$B$2:$AS$506,MATCH(S$1,'Tillförd energi'!$B$1:$AQ$1,0),FALSE)</f>
        <v>0</v>
      </c>
      <c r="T259" s="73">
        <f>VLOOKUP($B259,'Tillförd energi'!$B$2:$AS$506,MATCH(T$1,'Tillförd energi'!$B$1:$AQ$1,0),FALSE)</f>
        <v>0</v>
      </c>
      <c r="U259" s="73">
        <f>VLOOKUP($B259,'Tillförd energi'!$B$2:$AS$506,MATCH(U$1,'Tillförd energi'!$B$1:$AQ$1,0),FALSE)</f>
        <v>0</v>
      </c>
      <c r="V259" s="73">
        <f>VLOOKUP($B259,'Tillförd energi'!$B$2:$AS$506,MATCH(V$1,'Tillförd energi'!$B$1:$AQ$1,0),FALSE)</f>
        <v>0</v>
      </c>
      <c r="W259" s="73">
        <f>VLOOKUP($B259,'Tillförd energi'!$B$2:$AS$506,MATCH(W$1,'Tillförd energi'!$B$1:$AQ$1,0),FALSE)</f>
        <v>0</v>
      </c>
      <c r="X259" s="73">
        <f>VLOOKUP($B259,'Tillförd energi'!$B$2:$AS$506,MATCH(X$1,'Tillförd energi'!$B$1:$AQ$1,0),FALSE)</f>
        <v>0</v>
      </c>
      <c r="Y259" s="73">
        <f>VLOOKUP($B259,'Tillförd energi'!$B$2:$AS$506,MATCH(Y$1,'Tillförd energi'!$B$1:$AQ$1,0),FALSE)</f>
        <v>0</v>
      </c>
      <c r="Z259" s="73">
        <f>VLOOKUP($B259,'Tillförd energi'!$B$2:$AS$506,MATCH(Z$1,'Tillförd energi'!$B$1:$AQ$1,0),FALSE)</f>
        <v>0</v>
      </c>
      <c r="AA259" s="73">
        <f>VLOOKUP($B259,'Tillförd energi'!$B$2:$AS$506,MATCH(AA$1,'Tillförd energi'!$B$1:$AQ$1,0),FALSE)</f>
        <v>0</v>
      </c>
      <c r="AB259" s="73">
        <f>VLOOKUP($B259,'Tillförd energi'!$B$2:$AS$506,MATCH(AB$1,'Tillförd energi'!$B$1:$AQ$1,0),FALSE)</f>
        <v>0</v>
      </c>
      <c r="AC259" s="73">
        <f>VLOOKUP($B259,'Tillförd energi'!$B$2:$AS$506,MATCH(AC$1,'Tillförd energi'!$B$1:$AQ$1,0),FALSE)</f>
        <v>0</v>
      </c>
      <c r="AD259" s="73">
        <f>VLOOKUP($B259,'Tillförd energi'!$B$2:$AS$506,MATCH(AD$1,'Tillförd energi'!$B$1:$AQ$1,0),FALSE)</f>
        <v>0</v>
      </c>
      <c r="AF259" s="73">
        <f>VLOOKUP($B259,'Tillförd energi'!$B$2:$AS$506,MATCH(AF$1,'Tillförd energi'!$B$1:$AQ$1,0),FALSE)</f>
        <v>5.4269999999999996</v>
      </c>
      <c r="AH259" s="73">
        <f>IFERROR(VLOOKUP(B259,Miljö!$B$1:$S$476,9,FALSE)/1,0)</f>
        <v>92.866</v>
      </c>
      <c r="AJ259" s="81" t="str">
        <f>IFERROR(VLOOKUP($B259,Miljö!$B$1:$S$500,MATCH("hjälpel exklusive kraftvärme (GWh)",Miljö!$B$1:$V$1,0),FALSE)/1,"")</f>
        <v/>
      </c>
      <c r="AK259" s="81">
        <f t="shared" si="44"/>
        <v>5.4269999999999996</v>
      </c>
      <c r="AL259" s="81">
        <f>VLOOKUP($B259,'Slutlig allokering'!$B$2:$AL$462,MATCH("Hjälpel kraftvärme",'Slutlig allokering'!$B$2:$AL$2,0),FALSE)</f>
        <v>0</v>
      </c>
      <c r="AN259" s="73">
        <f t="shared" si="45"/>
        <v>132.78346999999999</v>
      </c>
      <c r="AO259" s="73">
        <f t="shared" si="46"/>
        <v>225.64947000000001</v>
      </c>
      <c r="AP259" s="73">
        <f>IF(ISERROR(1/VLOOKUP($B259,Leveranser!$B$1:$S$500,MATCH("såld värme (gwh)",Leveranser!$B$1:$S$1,0),FALSE)),"",VLOOKUP($B259,Leveranser!$B$1:$S$500,MATCH("såld värme (gwh)",Leveranser!$B$1:$S$1,0),FALSE))</f>
        <v>180.9</v>
      </c>
      <c r="AQ259" s="73">
        <f>VLOOKUP($B259,Leveranser!$B$1:$Y$500,MATCH("Totalt såld fjärrvärme till andra fjärrvärmeföretag",Leveranser!$B$1:$AA$1,0),FALSE)</f>
        <v>0</v>
      </c>
      <c r="AR259" s="73">
        <f>IF(ISERROR(1/VLOOKUP($B259,Miljö!$B$1:$S$500,MATCH("Såld mängd produktionsspecifik fjärrvärme (GWh)",Miljö!$B$1:$R$1,0),FALSE)),0,VLOOKUP($B259,Miljö!$B$1:$S$500,MATCH("Såld mängd produktionsspecifik fjärrvärme (GWh)",Miljö!$B$1:$R$1,0),FALSE))</f>
        <v>0</v>
      </c>
      <c r="AS259" s="82">
        <f t="shared" ref="AS259:AS322" si="51">IF(ISERROR(AP259/AO259),"",AP259/AO259)</f>
        <v>0.80168590690684982</v>
      </c>
      <c r="AU259" s="73" t="str">
        <f>VLOOKUP($B259,'Miljövärden urval för publ'!$B$2:$I$486,7,FALSE)</f>
        <v>Ja</v>
      </c>
      <c r="AV259" s="73" t="str">
        <f>VLOOKUP($B259,'Miljövärden urval för publ'!$B$2:$I$486,6,FALSE)</f>
        <v>Ja</v>
      </c>
      <c r="AZ259" s="73">
        <f t="shared" si="47"/>
        <v>5.4269999999999996</v>
      </c>
      <c r="BA259" s="73">
        <f t="shared" ref="BA259:BA322" si="52">W259</f>
        <v>0</v>
      </c>
      <c r="BB259" s="73">
        <f t="shared" si="48"/>
        <v>121.23647</v>
      </c>
      <c r="BC259" s="73">
        <f t="shared" si="49"/>
        <v>0</v>
      </c>
      <c r="BE259" s="73">
        <f t="shared" ref="BE259:BE322" si="53">AA259</f>
        <v>0</v>
      </c>
      <c r="BF259" s="73">
        <f t="shared" ref="BF259:BF322" si="54">AD259</f>
        <v>0</v>
      </c>
      <c r="BH259" s="73">
        <f t="shared" si="50"/>
        <v>121.23647</v>
      </c>
    </row>
    <row r="260" spans="1:60" ht="14.5" x14ac:dyDescent="0.35">
      <c r="A260" t="s">
        <v>331</v>
      </c>
      <c r="B260" t="s">
        <v>332</v>
      </c>
      <c r="C260" s="73">
        <f>VLOOKUP($B260,'Tillförd energi'!$B$2:$AS$506,MATCH(C$1,'Tillförd energi'!$B$1:$AQ$1,0),FALSE)</f>
        <v>0</v>
      </c>
      <c r="D260" s="73">
        <f>VLOOKUP($B260,'Tillförd energi'!$B$2:$AS$506,MATCH(D$1,'Tillförd energi'!$B$1:$AQ$1,0),FALSE)</f>
        <v>0</v>
      </c>
      <c r="E260" s="73">
        <f>VLOOKUP($B260,'Tillförd energi'!$B$2:$AS$506,MATCH(E$1,'Tillförd energi'!$B$1:$AQ$1,0),FALSE)</f>
        <v>0</v>
      </c>
      <c r="F260" s="73">
        <f>VLOOKUP($B260,'Tillförd energi'!$B$2:$AS$506,MATCH(F$1,'Tillförd energi'!$B$1:$AQ$1,0),FALSE)</f>
        <v>0</v>
      </c>
      <c r="G260" s="73">
        <f>VLOOKUP($B260,'Tillförd energi'!$B$2:$AS$506,MATCH(G$1,'Tillförd energi'!$B$1:$AQ$1,0),FALSE)</f>
        <v>0</v>
      </c>
      <c r="H260" s="73">
        <f>VLOOKUP($B260,'Tillförd energi'!$B$2:$AS$506,MATCH(H$1,'Tillförd energi'!$B$1:$AQ$1,0),FALSE)</f>
        <v>0</v>
      </c>
      <c r="I260" s="73">
        <f>VLOOKUP($B260,'Tillförd energi'!$B$2:$AS$506,MATCH(I$1,'Tillförd energi'!$B$1:$AQ$1,0),FALSE)</f>
        <v>0</v>
      </c>
      <c r="J260" s="73">
        <f>VLOOKUP($B260,'Tillförd energi'!$B$2:$AS$506,MATCH(J$1,'Tillförd energi'!$B$1:$AQ$1,0),FALSE)</f>
        <v>0</v>
      </c>
      <c r="K260" s="73">
        <f>VLOOKUP($B260,'Tillförd energi'!$B$2:$AS$506,MATCH(K$1,'Tillförd energi'!$B$1:$AQ$1,0),FALSE)</f>
        <v>0</v>
      </c>
      <c r="L260" s="73">
        <f>VLOOKUP($B260,'Tillförd energi'!$B$2:$AS$506,MATCH(L$1,'Tillförd energi'!$B$1:$AQ$1,0),FALSE)</f>
        <v>0</v>
      </c>
      <c r="M260" s="73">
        <f>VLOOKUP($B260,'Tillförd energi'!$B$2:$AS$506,MATCH(M$1,'Tillförd energi'!$B$1:$AQ$1,0),FALSE)</f>
        <v>0</v>
      </c>
      <c r="N260" s="73">
        <f>VLOOKUP($B260,'Tillförd energi'!$B$2:$AS$506,MATCH(N$1,'Tillförd energi'!$B$1:$AQ$1,0),FALSE)</f>
        <v>0</v>
      </c>
      <c r="O260" s="73">
        <f>VLOOKUP($B260,'Tillförd energi'!$B$2:$AS$506,MATCH(O$1,'Tillförd energi'!$B$1:$AQ$1,0),FALSE)</f>
        <v>0</v>
      </c>
      <c r="P260" s="73">
        <f>VLOOKUP($B260,'Tillförd energi'!$B$2:$AS$506,MATCH(P$1,'Tillförd energi'!$B$1:$AQ$1,0),FALSE)</f>
        <v>0</v>
      </c>
      <c r="Q260" s="73">
        <f>VLOOKUP($B260,'Tillförd energi'!$B$2:$AS$506,MATCH(Q$1,'Tillförd energi'!$B$1:$AQ$1,0),FALSE)</f>
        <v>0</v>
      </c>
      <c r="R260" s="73">
        <f>VLOOKUP($B260,'Tillförd energi'!$B$2:$AS$506,MATCH(R$1,'Tillförd energi'!$B$1:$AQ$1,0),FALSE)</f>
        <v>0</v>
      </c>
      <c r="S260" s="73">
        <f>VLOOKUP($B260,'Tillförd energi'!$B$2:$AS$506,MATCH(S$1,'Tillförd energi'!$B$1:$AQ$1,0),FALSE)</f>
        <v>0</v>
      </c>
      <c r="T260" s="73">
        <f>VLOOKUP($B260,'Tillförd energi'!$B$2:$AS$506,MATCH(T$1,'Tillförd energi'!$B$1:$AQ$1,0),FALSE)</f>
        <v>0</v>
      </c>
      <c r="U260" s="73">
        <f>VLOOKUP($B260,'Tillförd energi'!$B$2:$AS$506,MATCH(U$1,'Tillförd energi'!$B$1:$AQ$1,0),FALSE)</f>
        <v>0</v>
      </c>
      <c r="V260" s="73">
        <f>VLOOKUP($B260,'Tillförd energi'!$B$2:$AS$506,MATCH(V$1,'Tillförd energi'!$B$1:$AQ$1,0),FALSE)</f>
        <v>0</v>
      </c>
      <c r="W260" s="73">
        <f>VLOOKUP($B260,'Tillförd energi'!$B$2:$AS$506,MATCH(W$1,'Tillförd energi'!$B$1:$AQ$1,0),FALSE)</f>
        <v>0</v>
      </c>
      <c r="X260" s="73">
        <f>VLOOKUP($B260,'Tillförd energi'!$B$2:$AS$506,MATCH(X$1,'Tillförd energi'!$B$1:$AQ$1,0),FALSE)</f>
        <v>0</v>
      </c>
      <c r="Y260" s="73">
        <f>VLOOKUP($B260,'Tillförd energi'!$B$2:$AS$506,MATCH(Y$1,'Tillförd energi'!$B$1:$AQ$1,0),FALSE)</f>
        <v>0</v>
      </c>
      <c r="Z260" s="73">
        <f>VLOOKUP($B260,'Tillförd energi'!$B$2:$AS$506,MATCH(Z$1,'Tillförd energi'!$B$1:$AQ$1,0),FALSE)</f>
        <v>0</v>
      </c>
      <c r="AA260" s="73">
        <f>VLOOKUP($B260,'Tillförd energi'!$B$2:$AS$506,MATCH(AA$1,'Tillförd energi'!$B$1:$AQ$1,0),FALSE)</f>
        <v>0</v>
      </c>
      <c r="AB260" s="73">
        <f>VLOOKUP($B260,'Tillförd energi'!$B$2:$AS$506,MATCH(AB$1,'Tillförd energi'!$B$1:$AQ$1,0),FALSE)</f>
        <v>0</v>
      </c>
      <c r="AC260" s="73">
        <f>VLOOKUP($B260,'Tillförd energi'!$B$2:$AS$506,MATCH(AC$1,'Tillförd energi'!$B$1:$AQ$1,0),FALSE)</f>
        <v>0</v>
      </c>
      <c r="AD260" s="73">
        <f>VLOOKUP($B260,'Tillförd energi'!$B$2:$AS$506,MATCH(AD$1,'Tillförd energi'!$B$1:$AQ$1,0),FALSE)</f>
        <v>0</v>
      </c>
      <c r="AF260" s="73">
        <f>VLOOKUP($B260,'Tillförd energi'!$B$2:$AS$506,MATCH(AF$1,'Tillförd energi'!$B$1:$AQ$1,0),FALSE)</f>
        <v>0</v>
      </c>
      <c r="AH260" s="73">
        <f>IFERROR(VLOOKUP(B260,Miljö!$B$1:$S$476,9,FALSE)/1,0)</f>
        <v>0</v>
      </c>
      <c r="AJ260" s="81" t="str">
        <f>IFERROR(VLOOKUP($B260,Miljö!$B$1:$S$500,MATCH("hjälpel exklusive kraftvärme (GWh)",Miljö!$B$1:$V$1,0),FALSE)/1,"")</f>
        <v/>
      </c>
      <c r="AK260" s="81">
        <f t="shared" si="44"/>
        <v>0</v>
      </c>
      <c r="AL260" s="81">
        <f>VLOOKUP($B260,'Slutlig allokering'!$B$2:$AL$462,MATCH("Hjälpel kraftvärme",'Slutlig allokering'!$B$2:$AL$2,0),FALSE)</f>
        <v>0</v>
      </c>
      <c r="AN260" s="73">
        <f t="shared" si="45"/>
        <v>0</v>
      </c>
      <c r="AO260" s="73">
        <f t="shared" si="46"/>
        <v>0</v>
      </c>
      <c r="AP260" s="73" t="str">
        <f>IF(ISERROR(1/VLOOKUP($B260,Leveranser!$B$1:$S$500,MATCH("såld värme (gwh)",Leveranser!$B$1:$S$1,0),FALSE)),"",VLOOKUP($B260,Leveranser!$B$1:$S$500,MATCH("såld värme (gwh)",Leveranser!$B$1:$S$1,0),FALSE))</f>
        <v/>
      </c>
      <c r="AQ260" s="73">
        <f>VLOOKUP($B260,Leveranser!$B$1:$Y$500,MATCH("Totalt såld fjärrvärme till andra fjärrvärmeföretag",Leveranser!$B$1:$AA$1,0),FALSE)</f>
        <v>0</v>
      </c>
      <c r="AR260" s="73">
        <f>IF(ISERROR(1/VLOOKUP($B260,Miljö!$B$1:$S$500,MATCH("Såld mängd produktionsspecifik fjärrvärme (GWh)",Miljö!$B$1:$R$1,0),FALSE)),0,VLOOKUP($B260,Miljö!$B$1:$S$500,MATCH("Såld mängd produktionsspecifik fjärrvärme (GWh)",Miljö!$B$1:$R$1,0),FALSE))</f>
        <v>0</v>
      </c>
      <c r="AS260" s="82" t="str">
        <f t="shared" si="51"/>
        <v/>
      </c>
      <c r="AU260" s="73" t="str">
        <f>VLOOKUP($B260,'Miljövärden urval för publ'!$B$2:$I$486,7,FALSE)</f>
        <v>Nej</v>
      </c>
      <c r="AV260" s="73" t="str">
        <f>VLOOKUP($B260,'Miljövärden urval för publ'!$B$2:$I$486,6,FALSE)</f>
        <v>Nej</v>
      </c>
      <c r="AZ260" s="73">
        <f t="shared" si="47"/>
        <v>0</v>
      </c>
      <c r="BA260" s="73">
        <f t="shared" si="52"/>
        <v>0</v>
      </c>
      <c r="BB260" s="73">
        <f t="shared" si="48"/>
        <v>0</v>
      </c>
      <c r="BC260" s="73">
        <f t="shared" si="49"/>
        <v>0</v>
      </c>
      <c r="BE260" s="73">
        <f t="shared" si="53"/>
        <v>0</v>
      </c>
      <c r="BF260" s="73">
        <f t="shared" si="54"/>
        <v>0</v>
      </c>
      <c r="BH260" s="73">
        <f t="shared" si="50"/>
        <v>0</v>
      </c>
    </row>
    <row r="261" spans="1:60" ht="14.5" x14ac:dyDescent="0.35">
      <c r="A261" t="s">
        <v>333</v>
      </c>
      <c r="B261" t="s">
        <v>334</v>
      </c>
      <c r="C261" s="73">
        <f>VLOOKUP($B261,'Tillförd energi'!$B$2:$AS$506,MATCH(C$1,'Tillförd energi'!$B$1:$AQ$1,0),FALSE)</f>
        <v>0</v>
      </c>
      <c r="D261" s="73">
        <f>VLOOKUP($B261,'Tillförd energi'!$B$2:$AS$506,MATCH(D$1,'Tillförd energi'!$B$1:$AQ$1,0),FALSE)</f>
        <v>0</v>
      </c>
      <c r="E261" s="73">
        <f>VLOOKUP($B261,'Tillförd energi'!$B$2:$AS$506,MATCH(E$1,'Tillförd energi'!$B$1:$AQ$1,0),FALSE)</f>
        <v>0</v>
      </c>
      <c r="F261" s="73">
        <f>VLOOKUP($B261,'Tillförd energi'!$B$2:$AS$506,MATCH(F$1,'Tillförd energi'!$B$1:$AQ$1,0),FALSE)</f>
        <v>0</v>
      </c>
      <c r="G261" s="73">
        <f>VLOOKUP($B261,'Tillförd energi'!$B$2:$AS$506,MATCH(G$1,'Tillförd energi'!$B$1:$AQ$1,0),FALSE)</f>
        <v>0</v>
      </c>
      <c r="H261" s="73">
        <f>VLOOKUP($B261,'Tillförd energi'!$B$2:$AS$506,MATCH(H$1,'Tillförd energi'!$B$1:$AQ$1,0),FALSE)</f>
        <v>0</v>
      </c>
      <c r="I261" s="73">
        <f>VLOOKUP($B261,'Tillförd energi'!$B$2:$AS$506,MATCH(I$1,'Tillförd energi'!$B$1:$AQ$1,0),FALSE)</f>
        <v>0</v>
      </c>
      <c r="J261" s="73">
        <f>VLOOKUP($B261,'Tillförd energi'!$B$2:$AS$506,MATCH(J$1,'Tillförd energi'!$B$1:$AQ$1,0),FALSE)</f>
        <v>0</v>
      </c>
      <c r="K261" s="73">
        <f>VLOOKUP($B261,'Tillförd energi'!$B$2:$AS$506,MATCH(K$1,'Tillförd energi'!$B$1:$AQ$1,0),FALSE)</f>
        <v>0</v>
      </c>
      <c r="L261" s="73">
        <f>VLOOKUP($B261,'Tillförd energi'!$B$2:$AS$506,MATCH(L$1,'Tillförd energi'!$B$1:$AQ$1,0),FALSE)</f>
        <v>0</v>
      </c>
      <c r="M261" s="73">
        <f>VLOOKUP($B261,'Tillförd energi'!$B$2:$AS$506,MATCH(M$1,'Tillförd energi'!$B$1:$AQ$1,0),FALSE)</f>
        <v>0</v>
      </c>
      <c r="N261" s="73">
        <f>VLOOKUP($B261,'Tillförd energi'!$B$2:$AS$506,MATCH(N$1,'Tillförd energi'!$B$1:$AQ$1,0),FALSE)</f>
        <v>0</v>
      </c>
      <c r="O261" s="73">
        <f>VLOOKUP($B261,'Tillförd energi'!$B$2:$AS$506,MATCH(O$1,'Tillförd energi'!$B$1:$AQ$1,0),FALSE)</f>
        <v>0</v>
      </c>
      <c r="P261" s="73">
        <f>VLOOKUP($B261,'Tillförd energi'!$B$2:$AS$506,MATCH(P$1,'Tillförd energi'!$B$1:$AQ$1,0),FALSE)</f>
        <v>0</v>
      </c>
      <c r="Q261" s="73">
        <f>VLOOKUP($B261,'Tillförd energi'!$B$2:$AS$506,MATCH(Q$1,'Tillförd energi'!$B$1:$AQ$1,0),FALSE)</f>
        <v>0</v>
      </c>
      <c r="R261" s="73">
        <f>VLOOKUP($B261,'Tillförd energi'!$B$2:$AS$506,MATCH(R$1,'Tillförd energi'!$B$1:$AQ$1,0),FALSE)</f>
        <v>0</v>
      </c>
      <c r="S261" s="73">
        <f>VLOOKUP($B261,'Tillförd energi'!$B$2:$AS$506,MATCH(S$1,'Tillförd energi'!$B$1:$AQ$1,0),FALSE)</f>
        <v>0</v>
      </c>
      <c r="T261" s="73">
        <f>VLOOKUP($B261,'Tillförd energi'!$B$2:$AS$506,MATCH(T$1,'Tillförd energi'!$B$1:$AQ$1,0),FALSE)</f>
        <v>0</v>
      </c>
      <c r="U261" s="73">
        <f>VLOOKUP($B261,'Tillförd energi'!$B$2:$AS$506,MATCH(U$1,'Tillförd energi'!$B$1:$AQ$1,0),FALSE)</f>
        <v>0</v>
      </c>
      <c r="V261" s="73">
        <f>VLOOKUP($B261,'Tillförd energi'!$B$2:$AS$506,MATCH(V$1,'Tillförd energi'!$B$1:$AQ$1,0),FALSE)</f>
        <v>0</v>
      </c>
      <c r="W261" s="73">
        <f>VLOOKUP($B261,'Tillförd energi'!$B$2:$AS$506,MATCH(W$1,'Tillförd energi'!$B$1:$AQ$1,0),FALSE)</f>
        <v>0</v>
      </c>
      <c r="X261" s="73">
        <f>VLOOKUP($B261,'Tillförd energi'!$B$2:$AS$506,MATCH(X$1,'Tillförd energi'!$B$1:$AQ$1,0),FALSE)</f>
        <v>0</v>
      </c>
      <c r="Y261" s="73">
        <f>VLOOKUP($B261,'Tillförd energi'!$B$2:$AS$506,MATCH(Y$1,'Tillförd energi'!$B$1:$AQ$1,0),FALSE)</f>
        <v>0</v>
      </c>
      <c r="Z261" s="73">
        <f>VLOOKUP($B261,'Tillförd energi'!$B$2:$AS$506,MATCH(Z$1,'Tillförd energi'!$B$1:$AQ$1,0),FALSE)</f>
        <v>0</v>
      </c>
      <c r="AA261" s="73">
        <f>VLOOKUP($B261,'Tillförd energi'!$B$2:$AS$506,MATCH(AA$1,'Tillförd energi'!$B$1:$AQ$1,0),FALSE)</f>
        <v>0</v>
      </c>
      <c r="AB261" s="73">
        <f>VLOOKUP($B261,'Tillförd energi'!$B$2:$AS$506,MATCH(AB$1,'Tillförd energi'!$B$1:$AQ$1,0),FALSE)</f>
        <v>0</v>
      </c>
      <c r="AC261" s="73">
        <f>VLOOKUP($B261,'Tillförd energi'!$B$2:$AS$506,MATCH(AC$1,'Tillförd energi'!$B$1:$AQ$1,0),FALSE)</f>
        <v>0</v>
      </c>
      <c r="AD261" s="73">
        <f>VLOOKUP($B261,'Tillförd energi'!$B$2:$AS$506,MATCH(AD$1,'Tillförd energi'!$B$1:$AQ$1,0),FALSE)</f>
        <v>0</v>
      </c>
      <c r="AF261" s="73">
        <f>VLOOKUP($B261,'Tillförd energi'!$B$2:$AS$506,MATCH(AF$1,'Tillförd energi'!$B$1:$AQ$1,0),FALSE)</f>
        <v>0</v>
      </c>
      <c r="AH261" s="73">
        <f>IFERROR(VLOOKUP(B261,Miljö!$B$1:$S$476,9,FALSE)/1,0)</f>
        <v>0</v>
      </c>
      <c r="AJ261" s="81" t="str">
        <f>IFERROR(VLOOKUP($B261,Miljö!$B$1:$S$500,MATCH("hjälpel exklusive kraftvärme (GWh)",Miljö!$B$1:$V$1,0),FALSE)/1,"")</f>
        <v/>
      </c>
      <c r="AK261" s="81">
        <f t="shared" si="44"/>
        <v>0</v>
      </c>
      <c r="AL261" s="81">
        <f>VLOOKUP($B261,'Slutlig allokering'!$B$2:$AL$462,MATCH("Hjälpel kraftvärme",'Slutlig allokering'!$B$2:$AL$2,0),FALSE)</f>
        <v>0</v>
      </c>
      <c r="AN261" s="73">
        <f t="shared" si="45"/>
        <v>0</v>
      </c>
      <c r="AO261" s="73">
        <f t="shared" si="46"/>
        <v>0</v>
      </c>
      <c r="AP261" s="73" t="str">
        <f>IF(ISERROR(1/VLOOKUP($B261,Leveranser!$B$1:$S$500,MATCH("såld värme (gwh)",Leveranser!$B$1:$S$1,0),FALSE)),"",VLOOKUP($B261,Leveranser!$B$1:$S$500,MATCH("såld värme (gwh)",Leveranser!$B$1:$S$1,0),FALSE))</f>
        <v/>
      </c>
      <c r="AQ261" s="73">
        <f>VLOOKUP($B261,Leveranser!$B$1:$Y$500,MATCH("Totalt såld fjärrvärme till andra fjärrvärmeföretag",Leveranser!$B$1:$AA$1,0),FALSE)</f>
        <v>0</v>
      </c>
      <c r="AR261" s="73">
        <f>IF(ISERROR(1/VLOOKUP($B261,Miljö!$B$1:$S$500,MATCH("Såld mängd produktionsspecifik fjärrvärme (GWh)",Miljö!$B$1:$R$1,0),FALSE)),0,VLOOKUP($B261,Miljö!$B$1:$S$500,MATCH("Såld mängd produktionsspecifik fjärrvärme (GWh)",Miljö!$B$1:$R$1,0),FALSE))</f>
        <v>0</v>
      </c>
      <c r="AS261" s="82" t="str">
        <f t="shared" si="51"/>
        <v/>
      </c>
      <c r="AU261" s="73" t="str">
        <f>VLOOKUP($B261,'Miljövärden urval för publ'!$B$2:$I$486,7,FALSE)</f>
        <v>Nej</v>
      </c>
      <c r="AV261" s="73" t="str">
        <f>VLOOKUP($B261,'Miljövärden urval för publ'!$B$2:$I$486,6,FALSE)</f>
        <v>Nej</v>
      </c>
      <c r="AZ261" s="73">
        <f t="shared" si="47"/>
        <v>0</v>
      </c>
      <c r="BA261" s="73">
        <f t="shared" si="52"/>
        <v>0</v>
      </c>
      <c r="BB261" s="73">
        <f t="shared" si="48"/>
        <v>0</v>
      </c>
      <c r="BC261" s="73">
        <f t="shared" si="49"/>
        <v>0</v>
      </c>
      <c r="BE261" s="73">
        <f t="shared" si="53"/>
        <v>0</v>
      </c>
      <c r="BF261" s="73">
        <f t="shared" si="54"/>
        <v>0</v>
      </c>
      <c r="BH261" s="73">
        <f t="shared" si="50"/>
        <v>0</v>
      </c>
    </row>
    <row r="262" spans="1:60" ht="14.5" x14ac:dyDescent="0.35">
      <c r="A262" t="s">
        <v>335</v>
      </c>
      <c r="B262" t="s">
        <v>336</v>
      </c>
      <c r="C262" s="73">
        <f>VLOOKUP($B262,'Tillförd energi'!$B$2:$AS$506,MATCH(C$1,'Tillförd energi'!$B$1:$AQ$1,0),FALSE)</f>
        <v>0</v>
      </c>
      <c r="D262" s="73">
        <f>VLOOKUP($B262,'Tillförd energi'!$B$2:$AS$506,MATCH(D$1,'Tillförd energi'!$B$1:$AQ$1,0),FALSE)</f>
        <v>0</v>
      </c>
      <c r="E262" s="73">
        <f>VLOOKUP($B262,'Tillförd energi'!$B$2:$AS$506,MATCH(E$1,'Tillförd energi'!$B$1:$AQ$1,0),FALSE)</f>
        <v>0</v>
      </c>
      <c r="F262" s="73">
        <f>VLOOKUP($B262,'Tillförd energi'!$B$2:$AS$506,MATCH(F$1,'Tillförd energi'!$B$1:$AQ$1,0),FALSE)</f>
        <v>0</v>
      </c>
      <c r="G262" s="73">
        <f>VLOOKUP($B262,'Tillförd energi'!$B$2:$AS$506,MATCH(G$1,'Tillförd energi'!$B$1:$AQ$1,0),FALSE)</f>
        <v>0</v>
      </c>
      <c r="H262" s="73">
        <f>VLOOKUP($B262,'Tillförd energi'!$B$2:$AS$506,MATCH(H$1,'Tillförd energi'!$B$1:$AQ$1,0),FALSE)</f>
        <v>0</v>
      </c>
      <c r="I262" s="73">
        <f>VLOOKUP($B262,'Tillförd energi'!$B$2:$AS$506,MATCH(I$1,'Tillförd energi'!$B$1:$AQ$1,0),FALSE)</f>
        <v>0</v>
      </c>
      <c r="J262" s="73">
        <f>VLOOKUP($B262,'Tillförd energi'!$B$2:$AS$506,MATCH(J$1,'Tillförd energi'!$B$1:$AQ$1,0),FALSE)</f>
        <v>0</v>
      </c>
      <c r="K262" s="73">
        <f>VLOOKUP($B262,'Tillförd energi'!$B$2:$AS$506,MATCH(K$1,'Tillförd energi'!$B$1:$AQ$1,0),FALSE)</f>
        <v>0</v>
      </c>
      <c r="L262" s="73">
        <f>VLOOKUP($B262,'Tillförd energi'!$B$2:$AS$506,MATCH(L$1,'Tillförd energi'!$B$1:$AQ$1,0),FALSE)</f>
        <v>0</v>
      </c>
      <c r="M262" s="73">
        <f>VLOOKUP($B262,'Tillförd energi'!$B$2:$AS$506,MATCH(M$1,'Tillförd energi'!$B$1:$AQ$1,0),FALSE)</f>
        <v>0</v>
      </c>
      <c r="N262" s="73">
        <f>VLOOKUP($B262,'Tillförd energi'!$B$2:$AS$506,MATCH(N$1,'Tillförd energi'!$B$1:$AQ$1,0),FALSE)</f>
        <v>0</v>
      </c>
      <c r="O262" s="73">
        <f>VLOOKUP($B262,'Tillförd energi'!$B$2:$AS$506,MATCH(O$1,'Tillförd energi'!$B$1:$AQ$1,0),FALSE)</f>
        <v>0</v>
      </c>
      <c r="P262" s="73">
        <f>VLOOKUP($B262,'Tillförd energi'!$B$2:$AS$506,MATCH(P$1,'Tillförd energi'!$B$1:$AQ$1,0),FALSE)</f>
        <v>0</v>
      </c>
      <c r="Q262" s="73">
        <f>VLOOKUP($B262,'Tillförd energi'!$B$2:$AS$506,MATCH(Q$1,'Tillförd energi'!$B$1:$AQ$1,0),FALSE)</f>
        <v>0</v>
      </c>
      <c r="R262" s="73">
        <f>VLOOKUP($B262,'Tillförd energi'!$B$2:$AS$506,MATCH(R$1,'Tillförd energi'!$B$1:$AQ$1,0),FALSE)</f>
        <v>0</v>
      </c>
      <c r="S262" s="73">
        <f>VLOOKUP($B262,'Tillförd energi'!$B$2:$AS$506,MATCH(S$1,'Tillförd energi'!$B$1:$AQ$1,0),FALSE)</f>
        <v>0</v>
      </c>
      <c r="T262" s="73">
        <f>VLOOKUP($B262,'Tillförd energi'!$B$2:$AS$506,MATCH(T$1,'Tillförd energi'!$B$1:$AQ$1,0),FALSE)</f>
        <v>0</v>
      </c>
      <c r="U262" s="73">
        <f>VLOOKUP($B262,'Tillförd energi'!$B$2:$AS$506,MATCH(U$1,'Tillförd energi'!$B$1:$AQ$1,0),FALSE)</f>
        <v>0</v>
      </c>
      <c r="V262" s="73">
        <f>VLOOKUP($B262,'Tillförd energi'!$B$2:$AS$506,MATCH(V$1,'Tillförd energi'!$B$1:$AQ$1,0),FALSE)</f>
        <v>0</v>
      </c>
      <c r="W262" s="73">
        <f>VLOOKUP($B262,'Tillförd energi'!$B$2:$AS$506,MATCH(W$1,'Tillförd energi'!$B$1:$AQ$1,0),FALSE)</f>
        <v>0</v>
      </c>
      <c r="X262" s="73">
        <f>VLOOKUP($B262,'Tillförd energi'!$B$2:$AS$506,MATCH(X$1,'Tillförd energi'!$B$1:$AQ$1,0),FALSE)</f>
        <v>0</v>
      </c>
      <c r="Y262" s="73">
        <f>VLOOKUP($B262,'Tillförd energi'!$B$2:$AS$506,MATCH(Y$1,'Tillförd energi'!$B$1:$AQ$1,0),FALSE)</f>
        <v>0</v>
      </c>
      <c r="Z262" s="73">
        <f>VLOOKUP($B262,'Tillförd energi'!$B$2:$AS$506,MATCH(Z$1,'Tillförd energi'!$B$1:$AQ$1,0),FALSE)</f>
        <v>0</v>
      </c>
      <c r="AA262" s="73">
        <f>VLOOKUP($B262,'Tillförd energi'!$B$2:$AS$506,MATCH(AA$1,'Tillförd energi'!$B$1:$AQ$1,0),FALSE)</f>
        <v>0</v>
      </c>
      <c r="AB262" s="73">
        <f>VLOOKUP($B262,'Tillförd energi'!$B$2:$AS$506,MATCH(AB$1,'Tillförd energi'!$B$1:$AQ$1,0),FALSE)</f>
        <v>0</v>
      </c>
      <c r="AC262" s="73">
        <f>VLOOKUP($B262,'Tillförd energi'!$B$2:$AS$506,MATCH(AC$1,'Tillförd energi'!$B$1:$AQ$1,0),FALSE)</f>
        <v>0</v>
      </c>
      <c r="AD262" s="73">
        <f>VLOOKUP($B262,'Tillförd energi'!$B$2:$AS$506,MATCH(AD$1,'Tillförd energi'!$B$1:$AQ$1,0),FALSE)</f>
        <v>0</v>
      </c>
      <c r="AF262" s="73">
        <f>VLOOKUP($B262,'Tillförd energi'!$B$2:$AS$506,MATCH(AF$1,'Tillförd energi'!$B$1:$AQ$1,0),FALSE)</f>
        <v>0</v>
      </c>
      <c r="AH262" s="73">
        <f>IFERROR(VLOOKUP(B262,Miljö!$B$1:$S$476,9,FALSE)/1,0)</f>
        <v>0</v>
      </c>
      <c r="AJ262" s="81" t="str">
        <f>IFERROR(VLOOKUP($B262,Miljö!$B$1:$S$500,MATCH("hjälpel exklusive kraftvärme (GWh)",Miljö!$B$1:$V$1,0),FALSE)/1,"")</f>
        <v/>
      </c>
      <c r="AK262" s="81">
        <f t="shared" si="44"/>
        <v>0</v>
      </c>
      <c r="AL262" s="81">
        <f>VLOOKUP($B262,'Slutlig allokering'!$B$2:$AL$462,MATCH("Hjälpel kraftvärme",'Slutlig allokering'!$B$2:$AL$2,0),FALSE)</f>
        <v>0</v>
      </c>
      <c r="AN262" s="73">
        <f t="shared" si="45"/>
        <v>0</v>
      </c>
      <c r="AO262" s="73">
        <f t="shared" si="46"/>
        <v>0</v>
      </c>
      <c r="AP262" s="73" t="str">
        <f>IF(ISERROR(1/VLOOKUP($B262,Leveranser!$B$1:$S$500,MATCH("såld värme (gwh)",Leveranser!$B$1:$S$1,0),FALSE)),"",VLOOKUP($B262,Leveranser!$B$1:$S$500,MATCH("såld värme (gwh)",Leveranser!$B$1:$S$1,0),FALSE))</f>
        <v/>
      </c>
      <c r="AQ262" s="73">
        <f>VLOOKUP($B262,Leveranser!$B$1:$Y$500,MATCH("Totalt såld fjärrvärme till andra fjärrvärmeföretag",Leveranser!$B$1:$AA$1,0),FALSE)</f>
        <v>0</v>
      </c>
      <c r="AR262" s="73">
        <f>IF(ISERROR(1/VLOOKUP($B262,Miljö!$B$1:$S$500,MATCH("Såld mängd produktionsspecifik fjärrvärme (GWh)",Miljö!$B$1:$R$1,0),FALSE)),0,VLOOKUP($B262,Miljö!$B$1:$S$500,MATCH("Såld mängd produktionsspecifik fjärrvärme (GWh)",Miljö!$B$1:$R$1,0),FALSE))</f>
        <v>0</v>
      </c>
      <c r="AS262" s="82" t="str">
        <f t="shared" si="51"/>
        <v/>
      </c>
      <c r="AU262" s="73" t="str">
        <f>VLOOKUP($B262,'Miljövärden urval för publ'!$B$2:$I$486,7,FALSE)</f>
        <v>Nej</v>
      </c>
      <c r="AV262" s="73" t="str">
        <f>VLOOKUP($B262,'Miljövärden urval för publ'!$B$2:$I$486,6,FALSE)</f>
        <v>Ja</v>
      </c>
      <c r="AZ262" s="73">
        <f t="shared" si="47"/>
        <v>0</v>
      </c>
      <c r="BA262" s="73">
        <f t="shared" si="52"/>
        <v>0</v>
      </c>
      <c r="BB262" s="73">
        <f t="shared" si="48"/>
        <v>0</v>
      </c>
      <c r="BC262" s="73">
        <f t="shared" si="49"/>
        <v>0</v>
      </c>
      <c r="BE262" s="73">
        <f t="shared" si="53"/>
        <v>0</v>
      </c>
      <c r="BF262" s="73">
        <f t="shared" si="54"/>
        <v>0</v>
      </c>
      <c r="BH262" s="73">
        <f t="shared" si="50"/>
        <v>0</v>
      </c>
    </row>
    <row r="263" spans="1:60" ht="14.5" x14ac:dyDescent="0.35">
      <c r="A263" t="s">
        <v>335</v>
      </c>
      <c r="B263" t="s">
        <v>337</v>
      </c>
      <c r="C263" s="73">
        <f>VLOOKUP($B263,'Tillförd energi'!$B$2:$AS$506,MATCH(C$1,'Tillförd energi'!$B$1:$AQ$1,0),FALSE)</f>
        <v>0</v>
      </c>
      <c r="D263" s="73">
        <f>VLOOKUP($B263,'Tillförd energi'!$B$2:$AS$506,MATCH(D$1,'Tillförd energi'!$B$1:$AQ$1,0),FALSE)</f>
        <v>0.7</v>
      </c>
      <c r="E263" s="73">
        <f>VLOOKUP($B263,'Tillförd energi'!$B$2:$AS$506,MATCH(E$1,'Tillförd energi'!$B$1:$AQ$1,0),FALSE)</f>
        <v>0</v>
      </c>
      <c r="F263" s="73">
        <f>VLOOKUP($B263,'Tillförd energi'!$B$2:$AS$506,MATCH(F$1,'Tillförd energi'!$B$1:$AQ$1,0),FALSE)</f>
        <v>0</v>
      </c>
      <c r="G263" s="73">
        <f>VLOOKUP($B263,'Tillförd energi'!$B$2:$AS$506,MATCH(G$1,'Tillförd energi'!$B$1:$AQ$1,0),FALSE)</f>
        <v>0</v>
      </c>
      <c r="H263" s="73">
        <f>VLOOKUP($B263,'Tillförd energi'!$B$2:$AS$506,MATCH(H$1,'Tillförd energi'!$B$1:$AQ$1,0),FALSE)</f>
        <v>0</v>
      </c>
      <c r="I263" s="73">
        <f>VLOOKUP($B263,'Tillförd energi'!$B$2:$AS$506,MATCH(I$1,'Tillförd energi'!$B$1:$AQ$1,0),FALSE)</f>
        <v>0</v>
      </c>
      <c r="J263" s="73">
        <f>VLOOKUP($B263,'Tillförd energi'!$B$2:$AS$506,MATCH(J$1,'Tillförd energi'!$B$1:$AQ$1,0),FALSE)</f>
        <v>0</v>
      </c>
      <c r="K263" s="73">
        <f>VLOOKUP($B263,'Tillförd energi'!$B$2:$AS$506,MATCH(K$1,'Tillförd energi'!$B$1:$AQ$1,0),FALSE)</f>
        <v>0</v>
      </c>
      <c r="L263" s="73">
        <f>VLOOKUP($B263,'Tillförd energi'!$B$2:$AS$506,MATCH(L$1,'Tillförd energi'!$B$1:$AQ$1,0),FALSE)</f>
        <v>7.3</v>
      </c>
      <c r="M263" s="73">
        <f>VLOOKUP($B263,'Tillförd energi'!$B$2:$AS$506,MATCH(M$1,'Tillförd energi'!$B$1:$AQ$1,0),FALSE)</f>
        <v>17.5</v>
      </c>
      <c r="N263" s="73">
        <f>VLOOKUP($B263,'Tillförd energi'!$B$2:$AS$506,MATCH(N$1,'Tillförd energi'!$B$1:$AQ$1,0),FALSE)</f>
        <v>0</v>
      </c>
      <c r="O263" s="73">
        <f>VLOOKUP($B263,'Tillförd energi'!$B$2:$AS$506,MATCH(O$1,'Tillförd energi'!$B$1:$AQ$1,0),FALSE)</f>
        <v>8.1999999999999993</v>
      </c>
      <c r="P263" s="73">
        <f>VLOOKUP($B263,'Tillförd energi'!$B$2:$AS$506,MATCH(P$1,'Tillförd energi'!$B$1:$AQ$1,0),FALSE)</f>
        <v>0</v>
      </c>
      <c r="Q263" s="73">
        <f>VLOOKUP($B263,'Tillförd energi'!$B$2:$AS$506,MATCH(Q$1,'Tillförd energi'!$B$1:$AQ$1,0),FALSE)</f>
        <v>1.6</v>
      </c>
      <c r="R263" s="73">
        <f>VLOOKUP($B263,'Tillförd energi'!$B$2:$AS$506,MATCH(R$1,'Tillförd energi'!$B$1:$AQ$1,0),FALSE)</f>
        <v>0</v>
      </c>
      <c r="S263" s="73">
        <f>VLOOKUP($B263,'Tillförd energi'!$B$2:$AS$506,MATCH(S$1,'Tillförd energi'!$B$1:$AQ$1,0),FALSE)</f>
        <v>0</v>
      </c>
      <c r="T263" s="73">
        <f>VLOOKUP($B263,'Tillförd energi'!$B$2:$AS$506,MATCH(T$1,'Tillförd energi'!$B$1:$AQ$1,0),FALSE)</f>
        <v>0</v>
      </c>
      <c r="U263" s="73">
        <f>VLOOKUP($B263,'Tillförd energi'!$B$2:$AS$506,MATCH(U$1,'Tillförd energi'!$B$1:$AQ$1,0),FALSE)</f>
        <v>6.4</v>
      </c>
      <c r="V263" s="73">
        <f>VLOOKUP($B263,'Tillförd energi'!$B$2:$AS$506,MATCH(V$1,'Tillförd energi'!$B$1:$AQ$1,0),FALSE)</f>
        <v>0</v>
      </c>
      <c r="W263" s="73">
        <f>VLOOKUP($B263,'Tillförd energi'!$B$2:$AS$506,MATCH(W$1,'Tillförd energi'!$B$1:$AQ$1,0),FALSE)</f>
        <v>0</v>
      </c>
      <c r="X263" s="73">
        <f>VLOOKUP($B263,'Tillförd energi'!$B$2:$AS$506,MATCH(X$1,'Tillförd energi'!$B$1:$AQ$1,0),FALSE)</f>
        <v>0</v>
      </c>
      <c r="Y263" s="73">
        <f>VLOOKUP($B263,'Tillförd energi'!$B$2:$AS$506,MATCH(Y$1,'Tillförd energi'!$B$1:$AQ$1,0),FALSE)</f>
        <v>0</v>
      </c>
      <c r="Z263" s="73">
        <f>VLOOKUP($B263,'Tillförd energi'!$B$2:$AS$506,MATCH(Z$1,'Tillförd energi'!$B$1:$AQ$1,0),FALSE)</f>
        <v>0</v>
      </c>
      <c r="AA263" s="73">
        <f>VLOOKUP($B263,'Tillförd energi'!$B$2:$AS$506,MATCH(AA$1,'Tillförd energi'!$B$1:$AQ$1,0),FALSE)</f>
        <v>0</v>
      </c>
      <c r="AB263" s="73">
        <f>VLOOKUP($B263,'Tillförd energi'!$B$2:$AS$506,MATCH(AB$1,'Tillförd energi'!$B$1:$AQ$1,0),FALSE)</f>
        <v>5.2</v>
      </c>
      <c r="AC263" s="73">
        <f>VLOOKUP($B263,'Tillförd energi'!$B$2:$AS$506,MATCH(AC$1,'Tillförd energi'!$B$1:$AQ$1,0),FALSE)</f>
        <v>0</v>
      </c>
      <c r="AD263" s="73">
        <f>VLOOKUP($B263,'Tillförd energi'!$B$2:$AS$506,MATCH(AD$1,'Tillförd energi'!$B$1:$AQ$1,0),FALSE)</f>
        <v>0</v>
      </c>
      <c r="AF263" s="73">
        <f>VLOOKUP($B263,'Tillförd energi'!$B$2:$AS$506,MATCH(AF$1,'Tillförd energi'!$B$1:$AQ$1,0),FALSE)</f>
        <v>1.3</v>
      </c>
      <c r="AH263" s="73">
        <f>IFERROR(VLOOKUP(B263,Miljö!$B$1:$S$476,9,FALSE)/1,0)</f>
        <v>0</v>
      </c>
      <c r="AJ263" s="81">
        <f>IFERROR(VLOOKUP($B263,Miljö!$B$1:$S$500,MATCH("hjälpel exklusive kraftvärme (GWh)",Miljö!$B$1:$V$1,0),FALSE)/1,"")</f>
        <v>1.3</v>
      </c>
      <c r="AK263" s="81">
        <f t="shared" si="44"/>
        <v>1.3</v>
      </c>
      <c r="AL263" s="81">
        <f>VLOOKUP($B263,'Slutlig allokering'!$B$2:$AL$462,MATCH("Hjälpel kraftvärme",'Slutlig allokering'!$B$2:$AL$2,0),FALSE)</f>
        <v>0</v>
      </c>
      <c r="AN263" s="73">
        <f t="shared" si="45"/>
        <v>48.2</v>
      </c>
      <c r="AO263" s="73">
        <f t="shared" si="46"/>
        <v>48.2</v>
      </c>
      <c r="AP263" s="73">
        <f>IF(ISERROR(1/VLOOKUP($B263,Leveranser!$B$1:$S$500,MATCH("såld värme (gwh)",Leveranser!$B$1:$S$1,0),FALSE)),"",VLOOKUP($B263,Leveranser!$B$1:$S$500,MATCH("såld värme (gwh)",Leveranser!$B$1:$S$1,0),FALSE))</f>
        <v>37.200000000000003</v>
      </c>
      <c r="AQ263" s="73">
        <f>VLOOKUP($B263,Leveranser!$B$1:$Y$500,MATCH("Totalt såld fjärrvärme till andra fjärrvärmeföretag",Leveranser!$B$1:$AA$1,0),FALSE)</f>
        <v>0</v>
      </c>
      <c r="AR263" s="73">
        <f>IF(ISERROR(1/VLOOKUP($B263,Miljö!$B$1:$S$500,MATCH("Såld mängd produktionsspecifik fjärrvärme (GWh)",Miljö!$B$1:$R$1,0),FALSE)),0,VLOOKUP($B263,Miljö!$B$1:$S$500,MATCH("Såld mängd produktionsspecifik fjärrvärme (GWh)",Miljö!$B$1:$R$1,0),FALSE))</f>
        <v>0</v>
      </c>
      <c r="AS263" s="82">
        <f t="shared" si="51"/>
        <v>0.77178423236514526</v>
      </c>
      <c r="AU263" s="73" t="str">
        <f>VLOOKUP($B263,'Miljövärden urval för publ'!$B$2:$I$486,7,FALSE)</f>
        <v>Ja</v>
      </c>
      <c r="AV263" s="73" t="str">
        <f>VLOOKUP($B263,'Miljövärden urval för publ'!$B$2:$I$486,6,FALSE)</f>
        <v>Ja</v>
      </c>
      <c r="AZ263" s="73">
        <f t="shared" si="47"/>
        <v>1.3</v>
      </c>
      <c r="BA263" s="73">
        <f t="shared" si="52"/>
        <v>0</v>
      </c>
      <c r="BB263" s="73">
        <f t="shared" si="48"/>
        <v>33</v>
      </c>
      <c r="BC263" s="73">
        <f t="shared" si="49"/>
        <v>1.6</v>
      </c>
      <c r="BE263" s="73">
        <f t="shared" si="53"/>
        <v>0</v>
      </c>
      <c r="BF263" s="73">
        <f t="shared" si="54"/>
        <v>0</v>
      </c>
      <c r="BH263" s="73">
        <f t="shared" si="50"/>
        <v>41</v>
      </c>
    </row>
    <row r="264" spans="1:60" ht="14.5" x14ac:dyDescent="0.35">
      <c r="A264" t="s">
        <v>335</v>
      </c>
      <c r="B264" t="s">
        <v>338</v>
      </c>
      <c r="C264" s="73">
        <f>VLOOKUP($B264,'Tillförd energi'!$B$2:$AS$506,MATCH(C$1,'Tillförd energi'!$B$1:$AQ$1,0),FALSE)</f>
        <v>653.68100000000004</v>
      </c>
      <c r="D264" s="73">
        <f>VLOOKUP($B264,'Tillförd energi'!$B$2:$AS$506,MATCH(D$1,'Tillförd energi'!$B$1:$AQ$1,0),FALSE)</f>
        <v>3.4209900000000002</v>
      </c>
      <c r="E264" s="73">
        <f>VLOOKUP($B264,'Tillförd energi'!$B$2:$AS$506,MATCH(E$1,'Tillförd energi'!$B$1:$AQ$1,0),FALSE)</f>
        <v>0</v>
      </c>
      <c r="F264" s="73">
        <f>VLOOKUP($B264,'Tillförd energi'!$B$2:$AS$506,MATCH(F$1,'Tillförd energi'!$B$1:$AQ$1,0),FALSE)</f>
        <v>2.6110000000000002</v>
      </c>
      <c r="G264" s="73">
        <f>VLOOKUP($B264,'Tillförd energi'!$B$2:$AS$506,MATCH(G$1,'Tillförd energi'!$B$1:$AQ$1,0),FALSE)</f>
        <v>0</v>
      </c>
      <c r="H264" s="73">
        <f>VLOOKUP($B264,'Tillförd energi'!$B$2:$AS$506,MATCH(H$1,'Tillförd energi'!$B$1:$AQ$1,0),FALSE)</f>
        <v>0</v>
      </c>
      <c r="I264" s="73">
        <f>VLOOKUP($B264,'Tillförd energi'!$B$2:$AS$506,MATCH(I$1,'Tillförd energi'!$B$1:$AQ$1,0),FALSE)</f>
        <v>0</v>
      </c>
      <c r="J264" s="73">
        <f>VLOOKUP($B264,'Tillförd energi'!$B$2:$AS$506,MATCH(J$1,'Tillförd energi'!$B$1:$AQ$1,0),FALSE)</f>
        <v>7.2882400000000001</v>
      </c>
      <c r="K264" s="73">
        <f>VLOOKUP($B264,'Tillförd energi'!$B$2:$AS$506,MATCH(K$1,'Tillförd energi'!$B$1:$AQ$1,0),FALSE)</f>
        <v>130.15799999999999</v>
      </c>
      <c r="L264" s="73">
        <f>VLOOKUP($B264,'Tillförd energi'!$B$2:$AS$506,MATCH(L$1,'Tillförd energi'!$B$1:$AQ$1,0),FALSE)</f>
        <v>51.6053</v>
      </c>
      <c r="M264" s="73">
        <f>VLOOKUP($B264,'Tillförd energi'!$B$2:$AS$506,MATCH(M$1,'Tillförd energi'!$B$1:$AQ$1,0),FALSE)</f>
        <v>153.98400000000001</v>
      </c>
      <c r="N264" s="73">
        <f>VLOOKUP($B264,'Tillförd energi'!$B$2:$AS$506,MATCH(N$1,'Tillförd energi'!$B$1:$AQ$1,0),FALSE)</f>
        <v>149.977</v>
      </c>
      <c r="O264" s="73">
        <f>VLOOKUP($B264,'Tillförd energi'!$B$2:$AS$506,MATCH(O$1,'Tillförd energi'!$B$1:$AQ$1,0),FALSE)</f>
        <v>32.651299999999999</v>
      </c>
      <c r="P264" s="73">
        <f>VLOOKUP($B264,'Tillförd energi'!$B$2:$AS$506,MATCH(P$1,'Tillförd energi'!$B$1:$AQ$1,0),FALSE)</f>
        <v>35.030900000000003</v>
      </c>
      <c r="Q264" s="73">
        <f>VLOOKUP($B264,'Tillförd energi'!$B$2:$AS$506,MATCH(Q$1,'Tillförd energi'!$B$1:$AQ$1,0),FALSE)</f>
        <v>0</v>
      </c>
      <c r="R264" s="73">
        <f>VLOOKUP($B264,'Tillförd energi'!$B$2:$AS$506,MATCH(R$1,'Tillförd energi'!$B$1:$AQ$1,0),FALSE)</f>
        <v>0</v>
      </c>
      <c r="S264" s="73">
        <f>VLOOKUP($B264,'Tillförd energi'!$B$2:$AS$506,MATCH(S$1,'Tillförd energi'!$B$1:$AQ$1,0),FALSE)</f>
        <v>0</v>
      </c>
      <c r="T264" s="73">
        <f>VLOOKUP($B264,'Tillförd energi'!$B$2:$AS$506,MATCH(T$1,'Tillförd energi'!$B$1:$AQ$1,0),FALSE)</f>
        <v>0</v>
      </c>
      <c r="U264" s="73">
        <f>VLOOKUP($B264,'Tillförd energi'!$B$2:$AS$506,MATCH(U$1,'Tillförd energi'!$B$1:$AQ$1,0),FALSE)</f>
        <v>36.069000000000003</v>
      </c>
      <c r="V264" s="73">
        <f>VLOOKUP($B264,'Tillförd energi'!$B$2:$AS$506,MATCH(V$1,'Tillförd energi'!$B$1:$AQ$1,0),FALSE)</f>
        <v>0</v>
      </c>
      <c r="W264" s="73">
        <f>VLOOKUP($B264,'Tillförd energi'!$B$2:$AS$506,MATCH(W$1,'Tillförd energi'!$B$1:$AQ$1,0),FALSE)</f>
        <v>6.0274700000000001</v>
      </c>
      <c r="X264" s="73">
        <f>VLOOKUP($B264,'Tillförd energi'!$B$2:$AS$506,MATCH(X$1,'Tillförd energi'!$B$1:$AQ$1,0),FALSE)</f>
        <v>81.693399999999997</v>
      </c>
      <c r="Y264" s="73">
        <f>VLOOKUP($B264,'Tillförd energi'!$B$2:$AS$506,MATCH(Y$1,'Tillförd energi'!$B$1:$AQ$1,0),FALSE)</f>
        <v>0</v>
      </c>
      <c r="Z264" s="73">
        <f>VLOOKUP($B264,'Tillförd energi'!$B$2:$AS$506,MATCH(Z$1,'Tillförd energi'!$B$1:$AQ$1,0),FALSE)</f>
        <v>3.0840000000000001</v>
      </c>
      <c r="AA264" s="73">
        <f>VLOOKUP($B264,'Tillförd energi'!$B$2:$AS$506,MATCH(AA$1,'Tillförd energi'!$B$1:$AQ$1,0),FALSE)</f>
        <v>12.965</v>
      </c>
      <c r="AB264" s="73">
        <f>VLOOKUP($B264,'Tillförd energi'!$B$2:$AS$506,MATCH(AB$1,'Tillförd energi'!$B$1:$AQ$1,0),FALSE)</f>
        <v>182.108</v>
      </c>
      <c r="AC264" s="73">
        <f>VLOOKUP($B264,'Tillförd energi'!$B$2:$AS$506,MATCH(AC$1,'Tillförd energi'!$B$1:$AQ$1,0),FALSE)</f>
        <v>0</v>
      </c>
      <c r="AD264" s="73">
        <f>VLOOKUP($B264,'Tillförd energi'!$B$2:$AS$506,MATCH(AD$1,'Tillförd energi'!$B$1:$AQ$1,0),FALSE)</f>
        <v>0</v>
      </c>
      <c r="AF264" s="73">
        <f>VLOOKUP($B264,'Tillförd energi'!$B$2:$AS$506,MATCH(AF$1,'Tillförd energi'!$B$1:$AQ$1,0),FALSE)</f>
        <v>48.488700000000001</v>
      </c>
      <c r="AH264" s="73">
        <f>IFERROR(VLOOKUP(B264,Miljö!$B$1:$S$476,9,FALSE)/1,0)</f>
        <v>0</v>
      </c>
      <c r="AJ264" s="81">
        <f>IFERROR(VLOOKUP($B264,Miljö!$B$1:$S$500,MATCH("hjälpel exklusive kraftvärme (GWh)",Miljö!$B$1:$V$1,0),FALSE)/1,"")</f>
        <v>0.13800000000000001</v>
      </c>
      <c r="AK264" s="81">
        <f t="shared" si="44"/>
        <v>0.13800000000000001</v>
      </c>
      <c r="AL264" s="81">
        <f>VLOOKUP($B264,'Slutlig allokering'!$B$2:$AL$462,MATCH("Hjälpel kraftvärme",'Slutlig allokering'!$B$2:$AL$2,0),FALSE)</f>
        <v>48.350700000000003</v>
      </c>
      <c r="AN264" s="73">
        <f t="shared" si="45"/>
        <v>1590.8433</v>
      </c>
      <c r="AO264" s="73">
        <f t="shared" si="46"/>
        <v>1590.8433</v>
      </c>
      <c r="AP264" s="73">
        <f>IF(ISERROR(1/VLOOKUP($B264,Leveranser!$B$1:$S$500,MATCH("såld värme (gwh)",Leveranser!$B$1:$S$1,0),FALSE)),"",VLOOKUP($B264,Leveranser!$B$1:$S$500,MATCH("såld värme (gwh)",Leveranser!$B$1:$S$1,0),FALSE))</f>
        <v>1455</v>
      </c>
      <c r="AQ264" s="73">
        <f>VLOOKUP($B264,Leveranser!$B$1:$Y$500,MATCH("Totalt såld fjärrvärme till andra fjärrvärmeföretag",Leveranser!$B$1:$AA$1,0),FALSE)</f>
        <v>0</v>
      </c>
      <c r="AR264" s="73">
        <f>IF(ISERROR(1/VLOOKUP($B264,Miljö!$B$1:$S$500,MATCH("Såld mängd produktionsspecifik fjärrvärme (GWh)",Miljö!$B$1:$R$1,0),FALSE)),0,VLOOKUP($B264,Miljö!$B$1:$S$500,MATCH("Såld mängd produktionsspecifik fjärrvärme (GWh)",Miljö!$B$1:$R$1,0),FALSE))</f>
        <v>0</v>
      </c>
      <c r="AS264" s="82">
        <f t="shared" si="51"/>
        <v>0.91460925158373552</v>
      </c>
      <c r="AU264" s="73" t="str">
        <f>VLOOKUP($B264,'Miljövärden urval för publ'!$B$2:$I$486,7,FALSE)</f>
        <v>Ja</v>
      </c>
      <c r="AV264" s="73" t="str">
        <f>VLOOKUP($B264,'Miljövärden urval för publ'!$B$2:$I$486,6,FALSE)</f>
        <v>Ja</v>
      </c>
      <c r="AZ264" s="73">
        <f t="shared" si="47"/>
        <v>51.572700000000005</v>
      </c>
      <c r="BA264" s="73">
        <f t="shared" si="52"/>
        <v>6.0274700000000001</v>
      </c>
      <c r="BB264" s="73">
        <f t="shared" si="48"/>
        <v>423.24850000000004</v>
      </c>
      <c r="BC264" s="73">
        <f t="shared" si="49"/>
        <v>0</v>
      </c>
      <c r="BE264" s="73">
        <f t="shared" si="53"/>
        <v>12.965</v>
      </c>
      <c r="BF264" s="73">
        <f t="shared" si="54"/>
        <v>0</v>
      </c>
      <c r="BH264" s="73">
        <f t="shared" si="50"/>
        <v>595.50296999999989</v>
      </c>
    </row>
    <row r="265" spans="1:60" ht="14.5" x14ac:dyDescent="0.35">
      <c r="A265" t="s">
        <v>339</v>
      </c>
      <c r="B265" t="s">
        <v>340</v>
      </c>
      <c r="C265" s="73">
        <f>VLOOKUP($B265,'Tillförd energi'!$B$2:$AS$506,MATCH(C$1,'Tillförd energi'!$B$1:$AQ$1,0),FALSE)</f>
        <v>0</v>
      </c>
      <c r="D265" s="73">
        <f>VLOOKUP($B265,'Tillförd energi'!$B$2:$AS$506,MATCH(D$1,'Tillförd energi'!$B$1:$AQ$1,0),FALSE)</f>
        <v>0.93410700000000002</v>
      </c>
      <c r="E265" s="73">
        <f>VLOOKUP($B265,'Tillförd energi'!$B$2:$AS$506,MATCH(E$1,'Tillförd energi'!$B$1:$AQ$1,0),FALSE)</f>
        <v>0</v>
      </c>
      <c r="F265" s="73">
        <f>VLOOKUP($B265,'Tillförd energi'!$B$2:$AS$506,MATCH(F$1,'Tillförd energi'!$B$1:$AQ$1,0),FALSE)</f>
        <v>0</v>
      </c>
      <c r="G265" s="73">
        <f>VLOOKUP($B265,'Tillförd energi'!$B$2:$AS$506,MATCH(G$1,'Tillförd energi'!$B$1:$AQ$1,0),FALSE)</f>
        <v>0</v>
      </c>
      <c r="H265" s="73">
        <f>VLOOKUP($B265,'Tillförd energi'!$B$2:$AS$506,MATCH(H$1,'Tillförd energi'!$B$1:$AQ$1,0),FALSE)</f>
        <v>0</v>
      </c>
      <c r="I265" s="73">
        <f>VLOOKUP($B265,'Tillförd energi'!$B$2:$AS$506,MATCH(I$1,'Tillförd energi'!$B$1:$AQ$1,0),FALSE)</f>
        <v>0</v>
      </c>
      <c r="J265" s="73">
        <f>VLOOKUP($B265,'Tillförd energi'!$B$2:$AS$506,MATCH(J$1,'Tillförd energi'!$B$1:$AQ$1,0),FALSE)</f>
        <v>0</v>
      </c>
      <c r="K265" s="73">
        <f>VLOOKUP($B265,'Tillförd energi'!$B$2:$AS$506,MATCH(K$1,'Tillförd energi'!$B$1:$AQ$1,0),FALSE)</f>
        <v>36.152999999999999</v>
      </c>
      <c r="L265" s="73">
        <f>VLOOKUP($B265,'Tillförd energi'!$B$2:$AS$506,MATCH(L$1,'Tillförd energi'!$B$1:$AQ$1,0),FALSE)</f>
        <v>38.108400000000003</v>
      </c>
      <c r="M265" s="73">
        <f>VLOOKUP($B265,'Tillförd energi'!$B$2:$AS$506,MATCH(M$1,'Tillförd energi'!$B$1:$AQ$1,0),FALSE)</f>
        <v>100.956</v>
      </c>
      <c r="N265" s="73">
        <f>VLOOKUP($B265,'Tillförd energi'!$B$2:$AS$506,MATCH(N$1,'Tillförd energi'!$B$1:$AQ$1,0),FALSE)</f>
        <v>0</v>
      </c>
      <c r="O265" s="73">
        <f>VLOOKUP($B265,'Tillförd energi'!$B$2:$AS$506,MATCH(O$1,'Tillförd energi'!$B$1:$AQ$1,0),FALSE)</f>
        <v>42.234000000000002</v>
      </c>
      <c r="P265" s="73">
        <f>VLOOKUP($B265,'Tillförd energi'!$B$2:$AS$506,MATCH(P$1,'Tillförd energi'!$B$1:$AQ$1,0),FALSE)</f>
        <v>0</v>
      </c>
      <c r="Q265" s="73">
        <f>VLOOKUP($B265,'Tillförd energi'!$B$2:$AS$506,MATCH(Q$1,'Tillförd energi'!$B$1:$AQ$1,0),FALSE)</f>
        <v>0</v>
      </c>
      <c r="R265" s="73">
        <f>VLOOKUP($B265,'Tillförd energi'!$B$2:$AS$506,MATCH(R$1,'Tillförd energi'!$B$1:$AQ$1,0),FALSE)</f>
        <v>0</v>
      </c>
      <c r="S265" s="73">
        <f>VLOOKUP($B265,'Tillförd energi'!$B$2:$AS$506,MATCH(S$1,'Tillförd energi'!$B$1:$AQ$1,0),FALSE)</f>
        <v>0</v>
      </c>
      <c r="T265" s="73">
        <f>VLOOKUP($B265,'Tillförd energi'!$B$2:$AS$506,MATCH(T$1,'Tillförd energi'!$B$1:$AQ$1,0),FALSE)</f>
        <v>0</v>
      </c>
      <c r="U265" s="73">
        <f>VLOOKUP($B265,'Tillförd energi'!$B$2:$AS$506,MATCH(U$1,'Tillförd energi'!$B$1:$AQ$1,0),FALSE)</f>
        <v>0</v>
      </c>
      <c r="V265" s="73">
        <f>VLOOKUP($B265,'Tillförd energi'!$B$2:$AS$506,MATCH(V$1,'Tillförd energi'!$B$1:$AQ$1,0),FALSE)</f>
        <v>0</v>
      </c>
      <c r="W265" s="73">
        <f>VLOOKUP($B265,'Tillförd energi'!$B$2:$AS$506,MATCH(W$1,'Tillförd energi'!$B$1:$AQ$1,0),FALSE)</f>
        <v>0</v>
      </c>
      <c r="X265" s="73">
        <f>VLOOKUP($B265,'Tillförd energi'!$B$2:$AS$506,MATCH(X$1,'Tillförd energi'!$B$1:$AQ$1,0),FALSE)</f>
        <v>83.452200000000005</v>
      </c>
      <c r="Y265" s="73">
        <f>VLOOKUP($B265,'Tillförd energi'!$B$2:$AS$506,MATCH(Y$1,'Tillförd energi'!$B$1:$AQ$1,0),FALSE)</f>
        <v>0</v>
      </c>
      <c r="Z265" s="73">
        <f>VLOOKUP($B265,'Tillförd energi'!$B$2:$AS$506,MATCH(Z$1,'Tillförd energi'!$B$1:$AQ$1,0),FALSE)</f>
        <v>0</v>
      </c>
      <c r="AA265" s="73">
        <f>VLOOKUP($B265,'Tillförd energi'!$B$2:$AS$506,MATCH(AA$1,'Tillförd energi'!$B$1:$AQ$1,0),FALSE)</f>
        <v>0</v>
      </c>
      <c r="AB265" s="73">
        <f>VLOOKUP($B265,'Tillförd energi'!$B$2:$AS$506,MATCH(AB$1,'Tillförd energi'!$B$1:$AQ$1,0),FALSE)</f>
        <v>126.7</v>
      </c>
      <c r="AC265" s="73">
        <f>VLOOKUP($B265,'Tillförd energi'!$B$2:$AS$506,MATCH(AC$1,'Tillförd energi'!$B$1:$AQ$1,0),FALSE)</f>
        <v>0</v>
      </c>
      <c r="AD265" s="73">
        <f>VLOOKUP($B265,'Tillförd energi'!$B$2:$AS$506,MATCH(AD$1,'Tillförd energi'!$B$1:$AQ$1,0),FALSE)</f>
        <v>0</v>
      </c>
      <c r="AF265" s="73">
        <f>VLOOKUP($B265,'Tillförd energi'!$B$2:$AS$506,MATCH(AF$1,'Tillförd energi'!$B$1:$AQ$1,0),FALSE)</f>
        <v>12.5063</v>
      </c>
      <c r="AH265" s="73">
        <f>IFERROR(VLOOKUP(B265,Miljö!$B$1:$S$476,9,FALSE)/1,0)</f>
        <v>18.091000000000001</v>
      </c>
      <c r="AJ265" s="81">
        <f>IFERROR(VLOOKUP($B265,Miljö!$B$1:$S$500,MATCH("hjälpel exklusive kraftvärme (GWh)",Miljö!$B$1:$V$1,0),FALSE)/1,"")</f>
        <v>3.0049999999999999</v>
      </c>
      <c r="AK265" s="81">
        <f t="shared" si="44"/>
        <v>3.0049999999999999</v>
      </c>
      <c r="AL265" s="81">
        <f>VLOOKUP($B265,'Slutlig allokering'!$B$2:$AL$462,MATCH("Hjälpel kraftvärme",'Slutlig allokering'!$B$2:$AL$2,0),FALSE)</f>
        <v>9.5012799999999995</v>
      </c>
      <c r="AN265" s="73">
        <f t="shared" si="45"/>
        <v>441.04400700000002</v>
      </c>
      <c r="AO265" s="73">
        <f t="shared" si="46"/>
        <v>459.13500700000003</v>
      </c>
      <c r="AP265" s="73">
        <f>IF(ISERROR(1/VLOOKUP($B265,Leveranser!$B$1:$S$500,MATCH("såld värme (gwh)",Leveranser!$B$1:$S$1,0),FALSE)),"",VLOOKUP($B265,Leveranser!$B$1:$S$500,MATCH("såld värme (gwh)",Leveranser!$B$1:$S$1,0),FALSE))</f>
        <v>443</v>
      </c>
      <c r="AQ265" s="73">
        <f>VLOOKUP($B265,Leveranser!$B$1:$Y$500,MATCH("Totalt såld fjärrvärme till andra fjärrvärmeföretag",Leveranser!$B$1:$AA$1,0),FALSE)</f>
        <v>153</v>
      </c>
      <c r="AR265" s="73">
        <f>IF(ISERROR(1/VLOOKUP($B265,Miljö!$B$1:$S$500,MATCH("Såld mängd produktionsspecifik fjärrvärme (GWh)",Miljö!$B$1:$R$1,0),FALSE)),0,VLOOKUP($B265,Miljö!$B$1:$S$500,MATCH("Såld mängd produktionsspecifik fjärrvärme (GWh)",Miljö!$B$1:$R$1,0),FALSE))</f>
        <v>173.79</v>
      </c>
      <c r="AS265" s="82">
        <f t="shared" si="51"/>
        <v>0.96485781577530627</v>
      </c>
      <c r="AU265" s="73" t="str">
        <f>VLOOKUP($B265,'Miljövärden urval för publ'!$B$2:$I$486,7,FALSE)</f>
        <v>Ja</v>
      </c>
      <c r="AV265" s="73" t="str">
        <f>VLOOKUP($B265,'Miljövärden urval för publ'!$B$2:$I$486,6,FALSE)</f>
        <v>Ja</v>
      </c>
      <c r="AZ265" s="73">
        <f t="shared" si="47"/>
        <v>12.5063</v>
      </c>
      <c r="BA265" s="73">
        <f t="shared" si="52"/>
        <v>0</v>
      </c>
      <c r="BB265" s="73">
        <f t="shared" si="48"/>
        <v>181.29840000000002</v>
      </c>
      <c r="BC265" s="73">
        <f t="shared" si="49"/>
        <v>0</v>
      </c>
      <c r="BE265" s="73">
        <f t="shared" si="53"/>
        <v>0</v>
      </c>
      <c r="BF265" s="73">
        <f t="shared" si="54"/>
        <v>0</v>
      </c>
      <c r="BH265" s="73">
        <f t="shared" si="50"/>
        <v>217.45140000000001</v>
      </c>
    </row>
    <row r="266" spans="1:60" ht="14.5" x14ac:dyDescent="0.35">
      <c r="A266" t="s">
        <v>339</v>
      </c>
      <c r="B266" t="s">
        <v>341</v>
      </c>
      <c r="C266" s="73">
        <f>VLOOKUP($B266,'Tillförd energi'!$B$2:$AS$506,MATCH(C$1,'Tillförd energi'!$B$1:$AQ$1,0),FALSE)</f>
        <v>0</v>
      </c>
      <c r="D266" s="73">
        <f>VLOOKUP($B266,'Tillförd energi'!$B$2:$AS$506,MATCH(D$1,'Tillförd energi'!$B$1:$AQ$1,0),FALSE)</f>
        <v>0</v>
      </c>
      <c r="E266" s="73">
        <f>VLOOKUP($B266,'Tillförd energi'!$B$2:$AS$506,MATCH(E$1,'Tillförd energi'!$B$1:$AQ$1,0),FALSE)</f>
        <v>0</v>
      </c>
      <c r="F266" s="73">
        <f>VLOOKUP($B266,'Tillförd energi'!$B$2:$AS$506,MATCH(F$1,'Tillförd energi'!$B$1:$AQ$1,0),FALSE)</f>
        <v>0</v>
      </c>
      <c r="G266" s="73">
        <f>VLOOKUP($B266,'Tillförd energi'!$B$2:$AS$506,MATCH(G$1,'Tillförd energi'!$B$1:$AQ$1,0),FALSE)</f>
        <v>0</v>
      </c>
      <c r="H266" s="73">
        <f>VLOOKUP($B266,'Tillförd energi'!$B$2:$AS$506,MATCH(H$1,'Tillförd energi'!$B$1:$AQ$1,0),FALSE)</f>
        <v>0</v>
      </c>
      <c r="I266" s="73">
        <f>VLOOKUP($B266,'Tillförd energi'!$B$2:$AS$506,MATCH(I$1,'Tillförd energi'!$B$1:$AQ$1,0),FALSE)</f>
        <v>0</v>
      </c>
      <c r="J266" s="73">
        <f>VLOOKUP($B266,'Tillförd energi'!$B$2:$AS$506,MATCH(J$1,'Tillförd energi'!$B$1:$AQ$1,0),FALSE)</f>
        <v>0</v>
      </c>
      <c r="K266" s="73">
        <f>VLOOKUP($B266,'Tillförd energi'!$B$2:$AS$506,MATCH(K$1,'Tillförd energi'!$B$1:$AQ$1,0),FALSE)</f>
        <v>0</v>
      </c>
      <c r="L266" s="73">
        <f>VLOOKUP($B266,'Tillförd energi'!$B$2:$AS$506,MATCH(L$1,'Tillförd energi'!$B$1:$AQ$1,0),FALSE)</f>
        <v>1.11117</v>
      </c>
      <c r="M266" s="73">
        <f>VLOOKUP($B266,'Tillförd energi'!$B$2:$AS$506,MATCH(M$1,'Tillförd energi'!$B$1:$AQ$1,0),FALSE)</f>
        <v>11.173400000000001</v>
      </c>
      <c r="N266" s="73">
        <f>VLOOKUP($B266,'Tillförd energi'!$B$2:$AS$506,MATCH(N$1,'Tillförd energi'!$B$1:$AQ$1,0),FALSE)</f>
        <v>5.1235299999999998E-2</v>
      </c>
      <c r="O266" s="73">
        <f>VLOOKUP($B266,'Tillförd energi'!$B$2:$AS$506,MATCH(O$1,'Tillförd energi'!$B$1:$AQ$1,0),FALSE)</f>
        <v>1.11117</v>
      </c>
      <c r="P266" s="73">
        <f>VLOOKUP($B266,'Tillförd energi'!$B$2:$AS$506,MATCH(P$1,'Tillförd energi'!$B$1:$AQ$1,0),FALSE)</f>
        <v>0</v>
      </c>
      <c r="Q266" s="73">
        <f>VLOOKUP($B266,'Tillförd energi'!$B$2:$AS$506,MATCH(Q$1,'Tillförd energi'!$B$1:$AQ$1,0),FALSE)</f>
        <v>0</v>
      </c>
      <c r="R266" s="73">
        <f>VLOOKUP($B266,'Tillförd energi'!$B$2:$AS$506,MATCH(R$1,'Tillförd energi'!$B$1:$AQ$1,0),FALSE)</f>
        <v>0</v>
      </c>
      <c r="S266" s="73">
        <f>VLOOKUP($B266,'Tillförd energi'!$B$2:$AS$506,MATCH(S$1,'Tillförd energi'!$B$1:$AQ$1,0),FALSE)</f>
        <v>0</v>
      </c>
      <c r="T266" s="73">
        <f>VLOOKUP($B266,'Tillförd energi'!$B$2:$AS$506,MATCH(T$1,'Tillförd energi'!$B$1:$AQ$1,0),FALSE)</f>
        <v>0</v>
      </c>
      <c r="U266" s="73">
        <f>VLOOKUP($B266,'Tillförd energi'!$B$2:$AS$506,MATCH(U$1,'Tillförd energi'!$B$1:$AQ$1,0),FALSE)</f>
        <v>0</v>
      </c>
      <c r="V266" s="73">
        <f>VLOOKUP($B266,'Tillförd energi'!$B$2:$AS$506,MATCH(V$1,'Tillförd energi'!$B$1:$AQ$1,0),FALSE)</f>
        <v>0</v>
      </c>
      <c r="W266" s="73">
        <f>VLOOKUP($B266,'Tillförd energi'!$B$2:$AS$506,MATCH(W$1,'Tillförd energi'!$B$1:$AQ$1,0),FALSE)</f>
        <v>0</v>
      </c>
      <c r="X266" s="73">
        <f>VLOOKUP($B266,'Tillförd energi'!$B$2:$AS$506,MATCH(X$1,'Tillförd energi'!$B$1:$AQ$1,0),FALSE)</f>
        <v>0</v>
      </c>
      <c r="Y266" s="73">
        <f>VLOOKUP($B266,'Tillförd energi'!$B$2:$AS$506,MATCH(Y$1,'Tillförd energi'!$B$1:$AQ$1,0),FALSE)</f>
        <v>0</v>
      </c>
      <c r="Z266" s="73">
        <f>VLOOKUP($B266,'Tillförd energi'!$B$2:$AS$506,MATCH(Z$1,'Tillförd energi'!$B$1:$AQ$1,0),FALSE)</f>
        <v>0</v>
      </c>
      <c r="AA266" s="73">
        <f>VLOOKUP($B266,'Tillförd energi'!$B$2:$AS$506,MATCH(AA$1,'Tillförd energi'!$B$1:$AQ$1,0),FALSE)</f>
        <v>0</v>
      </c>
      <c r="AB266" s="73">
        <f>VLOOKUP($B266,'Tillförd energi'!$B$2:$AS$506,MATCH(AB$1,'Tillförd energi'!$B$1:$AQ$1,0),FALSE)</f>
        <v>6.4089999999999998</v>
      </c>
      <c r="AC266" s="73">
        <f>VLOOKUP($B266,'Tillförd energi'!$B$2:$AS$506,MATCH(AC$1,'Tillförd energi'!$B$1:$AQ$1,0),FALSE)</f>
        <v>0</v>
      </c>
      <c r="AD266" s="73">
        <f>VLOOKUP($B266,'Tillförd energi'!$B$2:$AS$506,MATCH(AD$1,'Tillförd energi'!$B$1:$AQ$1,0),FALSE)</f>
        <v>0</v>
      </c>
      <c r="AF266" s="73">
        <f>VLOOKUP($B266,'Tillförd energi'!$B$2:$AS$506,MATCH(AF$1,'Tillförd energi'!$B$1:$AQ$1,0),FALSE)</f>
        <v>1.1890000000000001</v>
      </c>
      <c r="AH266" s="73">
        <f>IFERROR(VLOOKUP(B266,Miljö!$B$1:$S$476,9,FALSE)/1,0)</f>
        <v>0</v>
      </c>
      <c r="AJ266" s="81" t="str">
        <f>IFERROR(VLOOKUP($B266,Miljö!$B$1:$S$500,MATCH("hjälpel exklusive kraftvärme (GWh)",Miljö!$B$1:$V$1,0),FALSE)/1,"")</f>
        <v/>
      </c>
      <c r="AK266" s="81">
        <f t="shared" si="44"/>
        <v>0.62369999999999992</v>
      </c>
      <c r="AL266" s="81">
        <f>VLOOKUP($B266,'Slutlig allokering'!$B$2:$AL$462,MATCH("Hjälpel kraftvärme",'Slutlig allokering'!$B$2:$AL$2,0),FALSE)</f>
        <v>0.54391699999999998</v>
      </c>
      <c r="AN266" s="73">
        <f t="shared" si="45"/>
        <v>21.044975300000001</v>
      </c>
      <c r="AO266" s="73">
        <f t="shared" si="46"/>
        <v>21.044975300000001</v>
      </c>
      <c r="AP266" s="73">
        <f>IF(ISERROR(1/VLOOKUP($B266,Leveranser!$B$1:$S$500,MATCH("såld värme (gwh)",Leveranser!$B$1:$S$1,0),FALSE)),"",VLOOKUP($B266,Leveranser!$B$1:$S$500,MATCH("såld värme (gwh)",Leveranser!$B$1:$S$1,0),FALSE))</f>
        <v>20.79</v>
      </c>
      <c r="AQ266" s="73">
        <f>VLOOKUP($B266,Leveranser!$B$1:$Y$500,MATCH("Totalt såld fjärrvärme till andra fjärrvärmeföretag",Leveranser!$B$1:$AA$1,0),FALSE)</f>
        <v>0</v>
      </c>
      <c r="AR266" s="73">
        <f>IF(ISERROR(1/VLOOKUP($B266,Miljö!$B$1:$S$500,MATCH("Såld mängd produktionsspecifik fjärrvärme (GWh)",Miljö!$B$1:$R$1,0),FALSE)),0,VLOOKUP($B266,Miljö!$B$1:$S$500,MATCH("Såld mängd produktionsspecifik fjärrvärme (GWh)",Miljö!$B$1:$R$1,0),FALSE))</f>
        <v>0</v>
      </c>
      <c r="AS266" s="82">
        <f t="shared" si="51"/>
        <v>0.98788426708203347</v>
      </c>
      <c r="AU266" s="73" t="str">
        <f>VLOOKUP($B266,'Miljövärden urval för publ'!$B$2:$I$486,7,FALSE)</f>
        <v>Ja</v>
      </c>
      <c r="AV266" s="73" t="str">
        <f>VLOOKUP($B266,'Miljövärden urval för publ'!$B$2:$I$486,6,FALSE)</f>
        <v>Ja</v>
      </c>
      <c r="AZ266" s="73">
        <f t="shared" si="47"/>
        <v>1.1890000000000001</v>
      </c>
      <c r="BA266" s="73">
        <f t="shared" si="52"/>
        <v>0</v>
      </c>
      <c r="BB266" s="73">
        <f t="shared" si="48"/>
        <v>13.4469753</v>
      </c>
      <c r="BC266" s="73">
        <f t="shared" si="49"/>
        <v>0</v>
      </c>
      <c r="BE266" s="73">
        <f t="shared" si="53"/>
        <v>0</v>
      </c>
      <c r="BF266" s="73">
        <f t="shared" si="54"/>
        <v>0</v>
      </c>
      <c r="BH266" s="73">
        <f t="shared" si="50"/>
        <v>13.4469753</v>
      </c>
    </row>
    <row r="267" spans="1:60" ht="14.5" x14ac:dyDescent="0.35">
      <c r="A267" t="s">
        <v>342</v>
      </c>
      <c r="B267" t="s">
        <v>343</v>
      </c>
      <c r="C267" s="73">
        <f>VLOOKUP($B267,'Tillförd energi'!$B$2:$AS$506,MATCH(C$1,'Tillförd energi'!$B$1:$AQ$1,0),FALSE)</f>
        <v>0</v>
      </c>
      <c r="D267" s="73">
        <f>VLOOKUP($B267,'Tillförd energi'!$B$2:$AS$506,MATCH(D$1,'Tillförd energi'!$B$1:$AQ$1,0),FALSE)</f>
        <v>0.95199999999999996</v>
      </c>
      <c r="E267" s="73">
        <f>VLOOKUP($B267,'Tillförd energi'!$B$2:$AS$506,MATCH(E$1,'Tillförd energi'!$B$1:$AQ$1,0),FALSE)</f>
        <v>0</v>
      </c>
      <c r="F267" s="73">
        <f>VLOOKUP($B267,'Tillförd energi'!$B$2:$AS$506,MATCH(F$1,'Tillförd energi'!$B$1:$AQ$1,0),FALSE)</f>
        <v>15.013999999999999</v>
      </c>
      <c r="G267" s="73">
        <f>VLOOKUP($B267,'Tillförd energi'!$B$2:$AS$506,MATCH(G$1,'Tillförd energi'!$B$1:$AQ$1,0),FALSE)</f>
        <v>0</v>
      </c>
      <c r="H267" s="73">
        <f>VLOOKUP($B267,'Tillförd energi'!$B$2:$AS$506,MATCH(H$1,'Tillförd energi'!$B$1:$AQ$1,0),FALSE)</f>
        <v>0</v>
      </c>
      <c r="I267" s="73">
        <f>VLOOKUP($B267,'Tillförd energi'!$B$2:$AS$506,MATCH(I$1,'Tillförd energi'!$B$1:$AQ$1,0),FALSE)</f>
        <v>0</v>
      </c>
      <c r="J267" s="73">
        <f>VLOOKUP($B267,'Tillförd energi'!$B$2:$AS$506,MATCH(J$1,'Tillförd energi'!$B$1:$AQ$1,0),FALSE)</f>
        <v>0</v>
      </c>
      <c r="K267" s="73">
        <f>VLOOKUP($B267,'Tillförd energi'!$B$2:$AS$506,MATCH(K$1,'Tillförd energi'!$B$1:$AQ$1,0),FALSE)</f>
        <v>0</v>
      </c>
      <c r="L267" s="73">
        <f>VLOOKUP($B267,'Tillförd energi'!$B$2:$AS$506,MATCH(L$1,'Tillförd energi'!$B$1:$AQ$1,0),FALSE)</f>
        <v>0</v>
      </c>
      <c r="M267" s="73">
        <f>VLOOKUP($B267,'Tillförd energi'!$B$2:$AS$506,MATCH(M$1,'Tillförd energi'!$B$1:$AQ$1,0),FALSE)</f>
        <v>0</v>
      </c>
      <c r="N267" s="73">
        <f>VLOOKUP($B267,'Tillförd energi'!$B$2:$AS$506,MATCH(N$1,'Tillförd energi'!$B$1:$AQ$1,0),FALSE)</f>
        <v>0</v>
      </c>
      <c r="O267" s="73">
        <f>VLOOKUP($B267,'Tillförd energi'!$B$2:$AS$506,MATCH(O$1,'Tillförd energi'!$B$1:$AQ$1,0),FALSE)</f>
        <v>0</v>
      </c>
      <c r="P267" s="73">
        <f>VLOOKUP($B267,'Tillförd energi'!$B$2:$AS$506,MATCH(P$1,'Tillförd energi'!$B$1:$AQ$1,0),FALSE)</f>
        <v>0</v>
      </c>
      <c r="Q267" s="73">
        <f>VLOOKUP($B267,'Tillförd energi'!$B$2:$AS$506,MATCH(Q$1,'Tillförd energi'!$B$1:$AQ$1,0),FALSE)</f>
        <v>0</v>
      </c>
      <c r="R267" s="73">
        <f>VLOOKUP($B267,'Tillförd energi'!$B$2:$AS$506,MATCH(R$1,'Tillförd energi'!$B$1:$AQ$1,0),FALSE)</f>
        <v>0</v>
      </c>
      <c r="S267" s="73">
        <f>VLOOKUP($B267,'Tillförd energi'!$B$2:$AS$506,MATCH(S$1,'Tillförd energi'!$B$1:$AQ$1,0),FALSE)</f>
        <v>332.86099999999999</v>
      </c>
      <c r="T267" s="73">
        <f>VLOOKUP($B267,'Tillförd energi'!$B$2:$AS$506,MATCH(T$1,'Tillförd energi'!$B$1:$AQ$1,0),FALSE)</f>
        <v>0</v>
      </c>
      <c r="U267" s="73">
        <f>VLOOKUP($B267,'Tillförd energi'!$B$2:$AS$506,MATCH(U$1,'Tillförd energi'!$B$1:$AQ$1,0),FALSE)</f>
        <v>100.376</v>
      </c>
      <c r="V267" s="73">
        <f>VLOOKUP($B267,'Tillförd energi'!$B$2:$AS$506,MATCH(V$1,'Tillförd energi'!$B$1:$AQ$1,0),FALSE)</f>
        <v>22.545000000000002</v>
      </c>
      <c r="W267" s="73">
        <f>VLOOKUP($B267,'Tillförd energi'!$B$2:$AS$506,MATCH(W$1,'Tillförd energi'!$B$1:$AQ$1,0),FALSE)</f>
        <v>0</v>
      </c>
      <c r="X267" s="73">
        <f>VLOOKUP($B267,'Tillförd energi'!$B$2:$AS$506,MATCH(X$1,'Tillförd energi'!$B$1:$AQ$1,0),FALSE)</f>
        <v>0</v>
      </c>
      <c r="Y267" s="73">
        <f>VLOOKUP($B267,'Tillförd energi'!$B$2:$AS$506,MATCH(Y$1,'Tillförd energi'!$B$1:$AQ$1,0),FALSE)</f>
        <v>0</v>
      </c>
      <c r="Z267" s="73">
        <f>VLOOKUP($B267,'Tillförd energi'!$B$2:$AS$506,MATCH(Z$1,'Tillförd energi'!$B$1:$AQ$1,0),FALSE)</f>
        <v>178.65299999999999</v>
      </c>
      <c r="AA267" s="73">
        <f>VLOOKUP($B267,'Tillförd energi'!$B$2:$AS$506,MATCH(AA$1,'Tillförd energi'!$B$1:$AQ$1,0),FALSE)</f>
        <v>348.82900000000001</v>
      </c>
      <c r="AB267" s="73">
        <f>VLOOKUP($B267,'Tillförd energi'!$B$2:$AS$506,MATCH(AB$1,'Tillförd energi'!$B$1:$AQ$1,0),FALSE)</f>
        <v>0</v>
      </c>
      <c r="AC267" s="73">
        <f>VLOOKUP($B267,'Tillförd energi'!$B$2:$AS$506,MATCH(AC$1,'Tillförd energi'!$B$1:$AQ$1,0),FALSE)</f>
        <v>0</v>
      </c>
      <c r="AD267" s="73">
        <f>VLOOKUP($B267,'Tillförd energi'!$B$2:$AS$506,MATCH(AD$1,'Tillförd energi'!$B$1:$AQ$1,0),FALSE)</f>
        <v>0</v>
      </c>
      <c r="AF267" s="73">
        <f>VLOOKUP($B267,'Tillförd energi'!$B$2:$AS$506,MATCH(AF$1,'Tillförd energi'!$B$1:$AQ$1,0),FALSE)</f>
        <v>17.138400000000001</v>
      </c>
      <c r="AH267" s="73">
        <f>IFERROR(VLOOKUP(B267,Miljö!$B$1:$S$476,9,FALSE)/1,0)</f>
        <v>103.508</v>
      </c>
      <c r="AJ267" s="81">
        <f>IFERROR(VLOOKUP($B267,Miljö!$B$1:$S$500,MATCH("hjälpel exklusive kraftvärme (GWh)",Miljö!$B$1:$V$1,0),FALSE)/1,"")</f>
        <v>17.138400000000001</v>
      </c>
      <c r="AK267" s="81">
        <f t="shared" si="44"/>
        <v>17.138400000000001</v>
      </c>
      <c r="AL267" s="81">
        <f>VLOOKUP($B267,'Slutlig allokering'!$B$2:$AL$462,MATCH("Hjälpel kraftvärme",'Slutlig allokering'!$B$2:$AL$2,0),FALSE)</f>
        <v>0</v>
      </c>
      <c r="AN267" s="73">
        <f t="shared" si="45"/>
        <v>1016.3684000000001</v>
      </c>
      <c r="AO267" s="73">
        <f t="shared" si="46"/>
        <v>1119.8764000000001</v>
      </c>
      <c r="AP267" s="73">
        <f>IF(ISERROR(1/VLOOKUP($B267,Leveranser!$B$1:$S$500,MATCH("såld värme (gwh)",Leveranser!$B$1:$S$1,0),FALSE)),"",VLOOKUP($B267,Leveranser!$B$1:$S$500,MATCH("såld värme (gwh)",Leveranser!$B$1:$S$1,0),FALSE))</f>
        <v>1027.529</v>
      </c>
      <c r="AQ267" s="73">
        <f>VLOOKUP($B267,Leveranser!$B$1:$Y$500,MATCH("Totalt såld fjärrvärme till andra fjärrvärmeföretag",Leveranser!$B$1:$AA$1,0),FALSE)</f>
        <v>1.5289999999999999</v>
      </c>
      <c r="AR267" s="73">
        <f>IF(ISERROR(1/VLOOKUP($B267,Miljö!$B$1:$S$500,MATCH("Såld mängd produktionsspecifik fjärrvärme (GWh)",Miljö!$B$1:$R$1,0),FALSE)),0,VLOOKUP($B267,Miljö!$B$1:$S$500,MATCH("Såld mängd produktionsspecifik fjärrvärme (GWh)",Miljö!$B$1:$R$1,0),FALSE))</f>
        <v>4.6680000000000001</v>
      </c>
      <c r="AS267" s="82">
        <f t="shared" si="51"/>
        <v>0.91753786399999138</v>
      </c>
      <c r="AU267" s="73" t="str">
        <f>VLOOKUP($B267,'Miljövärden urval för publ'!$B$2:$I$486,7,FALSE)</f>
        <v>Ja</v>
      </c>
      <c r="AV267" s="73" t="str">
        <f>VLOOKUP($B267,'Miljövärden urval för publ'!$B$2:$I$486,6,FALSE)</f>
        <v>Ja</v>
      </c>
      <c r="AZ267" s="73">
        <f t="shared" si="47"/>
        <v>195.79139999999998</v>
      </c>
      <c r="BA267" s="73">
        <f t="shared" si="52"/>
        <v>0</v>
      </c>
      <c r="BB267" s="73">
        <f t="shared" si="48"/>
        <v>0</v>
      </c>
      <c r="BC267" s="73">
        <f t="shared" si="49"/>
        <v>332.86099999999999</v>
      </c>
      <c r="BE267" s="73">
        <f t="shared" si="53"/>
        <v>348.82900000000001</v>
      </c>
      <c r="BF267" s="73">
        <f t="shared" si="54"/>
        <v>0</v>
      </c>
      <c r="BH267" s="73">
        <f t="shared" si="50"/>
        <v>455.78199999999998</v>
      </c>
    </row>
    <row r="268" spans="1:60" ht="14.5" x14ac:dyDescent="0.35">
      <c r="A268" t="s">
        <v>344</v>
      </c>
      <c r="B268" t="s">
        <v>345</v>
      </c>
      <c r="C268" s="73">
        <f>VLOOKUP($B268,'Tillförd energi'!$B$2:$AS$506,MATCH(C$1,'Tillförd energi'!$B$1:$AQ$1,0),FALSE)</f>
        <v>0</v>
      </c>
      <c r="D268" s="73">
        <f>VLOOKUP($B268,'Tillförd energi'!$B$2:$AS$506,MATCH(D$1,'Tillförd energi'!$B$1:$AQ$1,0),FALSE)</f>
        <v>2E-3</v>
      </c>
      <c r="E268" s="73">
        <f>VLOOKUP($B268,'Tillförd energi'!$B$2:$AS$506,MATCH(E$1,'Tillförd energi'!$B$1:$AQ$1,0),FALSE)</f>
        <v>0</v>
      </c>
      <c r="F268" s="73">
        <f>VLOOKUP($B268,'Tillförd energi'!$B$2:$AS$506,MATCH(F$1,'Tillförd energi'!$B$1:$AQ$1,0),FALSE)</f>
        <v>0</v>
      </c>
      <c r="G268" s="73">
        <f>VLOOKUP($B268,'Tillförd energi'!$B$2:$AS$506,MATCH(G$1,'Tillförd energi'!$B$1:$AQ$1,0),FALSE)</f>
        <v>0</v>
      </c>
      <c r="H268" s="73">
        <f>VLOOKUP($B268,'Tillförd energi'!$B$2:$AS$506,MATCH(H$1,'Tillförd energi'!$B$1:$AQ$1,0),FALSE)</f>
        <v>0</v>
      </c>
      <c r="I268" s="73">
        <f>VLOOKUP($B268,'Tillförd energi'!$B$2:$AS$506,MATCH(I$1,'Tillförd energi'!$B$1:$AQ$1,0),FALSE)</f>
        <v>0</v>
      </c>
      <c r="J268" s="73">
        <f>VLOOKUP($B268,'Tillförd energi'!$B$2:$AS$506,MATCH(J$1,'Tillförd energi'!$B$1:$AQ$1,0),FALSE)</f>
        <v>0</v>
      </c>
      <c r="K268" s="73">
        <f>VLOOKUP($B268,'Tillförd energi'!$B$2:$AS$506,MATCH(K$1,'Tillförd energi'!$B$1:$AQ$1,0),FALSE)</f>
        <v>0</v>
      </c>
      <c r="L268" s="73">
        <f>VLOOKUP($B268,'Tillförd energi'!$B$2:$AS$506,MATCH(L$1,'Tillförd energi'!$B$1:$AQ$1,0),FALSE)</f>
        <v>0</v>
      </c>
      <c r="M268" s="73">
        <f>VLOOKUP($B268,'Tillförd energi'!$B$2:$AS$506,MATCH(M$1,'Tillförd energi'!$B$1:$AQ$1,0),FALSE)</f>
        <v>0</v>
      </c>
      <c r="N268" s="73">
        <f>VLOOKUP($B268,'Tillförd energi'!$B$2:$AS$506,MATCH(N$1,'Tillförd energi'!$B$1:$AQ$1,0),FALSE)</f>
        <v>0</v>
      </c>
      <c r="O268" s="73">
        <f>VLOOKUP($B268,'Tillförd energi'!$B$2:$AS$506,MATCH(O$1,'Tillförd energi'!$B$1:$AQ$1,0),FALSE)</f>
        <v>0</v>
      </c>
      <c r="P268" s="73">
        <f>VLOOKUP($B268,'Tillförd energi'!$B$2:$AS$506,MATCH(P$1,'Tillförd energi'!$B$1:$AQ$1,0),FALSE)</f>
        <v>0</v>
      </c>
      <c r="Q268" s="73">
        <f>VLOOKUP($B268,'Tillförd energi'!$B$2:$AS$506,MATCH(Q$1,'Tillförd energi'!$B$1:$AQ$1,0),FALSE)</f>
        <v>0</v>
      </c>
      <c r="R268" s="73">
        <f>VLOOKUP($B268,'Tillförd energi'!$B$2:$AS$506,MATCH(R$1,'Tillförd energi'!$B$1:$AQ$1,0),FALSE)</f>
        <v>0</v>
      </c>
      <c r="S268" s="73">
        <f>VLOOKUP($B268,'Tillförd energi'!$B$2:$AS$506,MATCH(S$1,'Tillförd energi'!$B$1:$AQ$1,0),FALSE)</f>
        <v>0</v>
      </c>
      <c r="T268" s="73">
        <f>VLOOKUP($B268,'Tillförd energi'!$B$2:$AS$506,MATCH(T$1,'Tillförd energi'!$B$1:$AQ$1,0),FALSE)</f>
        <v>0</v>
      </c>
      <c r="U268" s="73">
        <f>VLOOKUP($B268,'Tillförd energi'!$B$2:$AS$506,MATCH(U$1,'Tillförd energi'!$B$1:$AQ$1,0),FALSE)</f>
        <v>0</v>
      </c>
      <c r="V268" s="73">
        <f>VLOOKUP($B268,'Tillförd energi'!$B$2:$AS$506,MATCH(V$1,'Tillförd energi'!$B$1:$AQ$1,0),FALSE)</f>
        <v>0</v>
      </c>
      <c r="W268" s="73">
        <f>VLOOKUP($B268,'Tillförd energi'!$B$2:$AS$506,MATCH(W$1,'Tillförd energi'!$B$1:$AQ$1,0),FALSE)</f>
        <v>0</v>
      </c>
      <c r="X268" s="73">
        <f>VLOOKUP($B268,'Tillförd energi'!$B$2:$AS$506,MATCH(X$1,'Tillförd energi'!$B$1:$AQ$1,0),FALSE)</f>
        <v>0</v>
      </c>
      <c r="Y268" s="73">
        <f>VLOOKUP($B268,'Tillförd energi'!$B$2:$AS$506,MATCH(Y$1,'Tillförd energi'!$B$1:$AQ$1,0),FALSE)</f>
        <v>0</v>
      </c>
      <c r="Z268" s="73">
        <f>VLOOKUP($B268,'Tillförd energi'!$B$2:$AS$506,MATCH(Z$1,'Tillförd energi'!$B$1:$AQ$1,0),FALSE)</f>
        <v>0</v>
      </c>
      <c r="AA268" s="73">
        <f>VLOOKUP($B268,'Tillförd energi'!$B$2:$AS$506,MATCH(AA$1,'Tillförd energi'!$B$1:$AQ$1,0),FALSE)</f>
        <v>0</v>
      </c>
      <c r="AB268" s="73">
        <f>VLOOKUP($B268,'Tillförd energi'!$B$2:$AS$506,MATCH(AB$1,'Tillförd energi'!$B$1:$AQ$1,0),FALSE)</f>
        <v>0</v>
      </c>
      <c r="AC268" s="73">
        <f>VLOOKUP($B268,'Tillförd energi'!$B$2:$AS$506,MATCH(AC$1,'Tillförd energi'!$B$1:$AQ$1,0),FALSE)</f>
        <v>18.202000000000002</v>
      </c>
      <c r="AD268" s="73">
        <f>VLOOKUP($B268,'Tillförd energi'!$B$2:$AS$506,MATCH(AD$1,'Tillförd energi'!$B$1:$AQ$1,0),FALSE)</f>
        <v>0</v>
      </c>
      <c r="AF268" s="73">
        <f>VLOOKUP($B268,'Tillförd energi'!$B$2:$AS$506,MATCH(AF$1,'Tillförd energi'!$B$1:$AQ$1,0),FALSE)</f>
        <v>0.05</v>
      </c>
      <c r="AH268" s="73">
        <f>IFERROR(VLOOKUP(B268,Miljö!$B$1:$S$476,9,FALSE)/1,0)</f>
        <v>0</v>
      </c>
      <c r="AJ268" s="81">
        <f>IFERROR(VLOOKUP($B268,Miljö!$B$1:$S$500,MATCH("hjälpel exklusive kraftvärme (GWh)",Miljö!$B$1:$V$1,0),FALSE)/1,"")</f>
        <v>0.05</v>
      </c>
      <c r="AK268" s="81">
        <f t="shared" si="44"/>
        <v>0.05</v>
      </c>
      <c r="AL268" s="81">
        <f>VLOOKUP($B268,'Slutlig allokering'!$B$2:$AL$462,MATCH("Hjälpel kraftvärme",'Slutlig allokering'!$B$2:$AL$2,0),FALSE)</f>
        <v>0</v>
      </c>
      <c r="AN268" s="73">
        <f t="shared" si="45"/>
        <v>18.254000000000001</v>
      </c>
      <c r="AO268" s="73">
        <f t="shared" si="46"/>
        <v>18.254000000000001</v>
      </c>
      <c r="AP268" s="73">
        <f>IF(ISERROR(1/VLOOKUP($B268,Leveranser!$B$1:$S$500,MATCH("såld värme (gwh)",Leveranser!$B$1:$S$1,0),FALSE)),"",VLOOKUP($B268,Leveranser!$B$1:$S$500,MATCH("såld värme (gwh)",Leveranser!$B$1:$S$1,0),FALSE))</f>
        <v>15.721</v>
      </c>
      <c r="AQ268" s="73">
        <f>VLOOKUP($B268,Leveranser!$B$1:$Y$500,MATCH("Totalt såld fjärrvärme till andra fjärrvärmeföretag",Leveranser!$B$1:$AA$1,0),FALSE)</f>
        <v>0</v>
      </c>
      <c r="AR268" s="73">
        <f>IF(ISERROR(1/VLOOKUP($B268,Miljö!$B$1:$S$500,MATCH("Såld mängd produktionsspecifik fjärrvärme (GWh)",Miljö!$B$1:$R$1,0),FALSE)),0,VLOOKUP($B268,Miljö!$B$1:$S$500,MATCH("Såld mängd produktionsspecifik fjärrvärme (GWh)",Miljö!$B$1:$R$1,0),FALSE))</f>
        <v>0</v>
      </c>
      <c r="AS268" s="82">
        <f t="shared" si="51"/>
        <v>0.86123589350279384</v>
      </c>
      <c r="AU268" s="73" t="str">
        <f>VLOOKUP($B268,'Miljövärden urval för publ'!$B$2:$I$486,7,FALSE)</f>
        <v>Ja</v>
      </c>
      <c r="AV268" s="73" t="str">
        <f>VLOOKUP($B268,'Miljövärden urval för publ'!$B$2:$I$486,6,FALSE)</f>
        <v>Ja</v>
      </c>
      <c r="AZ268" s="73">
        <f t="shared" si="47"/>
        <v>0.05</v>
      </c>
      <c r="BA268" s="73">
        <f t="shared" si="52"/>
        <v>0</v>
      </c>
      <c r="BB268" s="73">
        <f t="shared" si="48"/>
        <v>0</v>
      </c>
      <c r="BC268" s="73">
        <f t="shared" si="49"/>
        <v>0</v>
      </c>
      <c r="BE268" s="73">
        <f t="shared" si="53"/>
        <v>0</v>
      </c>
      <c r="BF268" s="73">
        <f t="shared" si="54"/>
        <v>0</v>
      </c>
      <c r="BH268" s="73">
        <f t="shared" si="50"/>
        <v>0</v>
      </c>
    </row>
    <row r="269" spans="1:60" ht="14.5" x14ac:dyDescent="0.35">
      <c r="A269" t="s">
        <v>344</v>
      </c>
      <c r="B269" t="s">
        <v>346</v>
      </c>
      <c r="C269" s="73">
        <f>VLOOKUP($B269,'Tillförd energi'!$B$2:$AS$506,MATCH(C$1,'Tillförd energi'!$B$1:$AQ$1,0),FALSE)</f>
        <v>0</v>
      </c>
      <c r="D269" s="73">
        <f>VLOOKUP($B269,'Tillförd energi'!$B$2:$AS$506,MATCH(D$1,'Tillförd energi'!$B$1:$AQ$1,0),FALSE)</f>
        <v>0.246</v>
      </c>
      <c r="E269" s="73">
        <f>VLOOKUP($B269,'Tillförd energi'!$B$2:$AS$506,MATCH(E$1,'Tillförd energi'!$B$1:$AQ$1,0),FALSE)</f>
        <v>0</v>
      </c>
      <c r="F269" s="73">
        <f>VLOOKUP($B269,'Tillförd energi'!$B$2:$AS$506,MATCH(F$1,'Tillförd energi'!$B$1:$AQ$1,0),FALSE)</f>
        <v>0</v>
      </c>
      <c r="G269" s="73">
        <f>VLOOKUP($B269,'Tillförd energi'!$B$2:$AS$506,MATCH(G$1,'Tillförd energi'!$B$1:$AQ$1,0),FALSE)</f>
        <v>0</v>
      </c>
      <c r="H269" s="73">
        <f>VLOOKUP($B269,'Tillförd energi'!$B$2:$AS$506,MATCH(H$1,'Tillförd energi'!$B$1:$AQ$1,0),FALSE)</f>
        <v>0</v>
      </c>
      <c r="I269" s="73">
        <f>VLOOKUP($B269,'Tillförd energi'!$B$2:$AS$506,MATCH(I$1,'Tillförd energi'!$B$1:$AQ$1,0),FALSE)</f>
        <v>0</v>
      </c>
      <c r="J269" s="73">
        <f>VLOOKUP($B269,'Tillförd energi'!$B$2:$AS$506,MATCH(J$1,'Tillförd energi'!$B$1:$AQ$1,0),FALSE)</f>
        <v>0</v>
      </c>
      <c r="K269" s="73">
        <f>VLOOKUP($B269,'Tillförd energi'!$B$2:$AS$506,MATCH(K$1,'Tillförd energi'!$B$1:$AQ$1,0),FALSE)</f>
        <v>0</v>
      </c>
      <c r="L269" s="73">
        <f>VLOOKUP($B269,'Tillförd energi'!$B$2:$AS$506,MATCH(L$1,'Tillförd energi'!$B$1:$AQ$1,0),FALSE)</f>
        <v>0</v>
      </c>
      <c r="M269" s="73">
        <f>VLOOKUP($B269,'Tillförd energi'!$B$2:$AS$506,MATCH(M$1,'Tillförd energi'!$B$1:$AQ$1,0),FALSE)</f>
        <v>34.834899999999998</v>
      </c>
      <c r="N269" s="73">
        <f>VLOOKUP($B269,'Tillförd energi'!$B$2:$AS$506,MATCH(N$1,'Tillförd energi'!$B$1:$AQ$1,0),FALSE)</f>
        <v>0</v>
      </c>
      <c r="O269" s="73">
        <f>VLOOKUP($B269,'Tillförd energi'!$B$2:$AS$506,MATCH(O$1,'Tillförd energi'!$B$1:$AQ$1,0),FALSE)</f>
        <v>72.032300000000006</v>
      </c>
      <c r="P269" s="73">
        <f>VLOOKUP($B269,'Tillförd energi'!$B$2:$AS$506,MATCH(P$1,'Tillförd energi'!$B$1:$AQ$1,0),FALSE)</f>
        <v>0</v>
      </c>
      <c r="Q269" s="73">
        <f>VLOOKUP($B269,'Tillförd energi'!$B$2:$AS$506,MATCH(Q$1,'Tillförd energi'!$B$1:$AQ$1,0),FALSE)</f>
        <v>0</v>
      </c>
      <c r="R269" s="73">
        <f>VLOOKUP($B269,'Tillförd energi'!$B$2:$AS$506,MATCH(R$1,'Tillförd energi'!$B$1:$AQ$1,0),FALSE)</f>
        <v>0</v>
      </c>
      <c r="S269" s="73">
        <f>VLOOKUP($B269,'Tillförd energi'!$B$2:$AS$506,MATCH(S$1,'Tillförd energi'!$B$1:$AQ$1,0),FALSE)</f>
        <v>0</v>
      </c>
      <c r="T269" s="73">
        <f>VLOOKUP($B269,'Tillförd energi'!$B$2:$AS$506,MATCH(T$1,'Tillförd energi'!$B$1:$AQ$1,0),FALSE)</f>
        <v>0</v>
      </c>
      <c r="U269" s="73">
        <f>VLOOKUP($B269,'Tillförd energi'!$B$2:$AS$506,MATCH(U$1,'Tillförd energi'!$B$1:$AQ$1,0),FALSE)</f>
        <v>0</v>
      </c>
      <c r="V269" s="73">
        <f>VLOOKUP($B269,'Tillförd energi'!$B$2:$AS$506,MATCH(V$1,'Tillförd energi'!$B$1:$AQ$1,0),FALSE)</f>
        <v>0</v>
      </c>
      <c r="W269" s="73">
        <f>VLOOKUP($B269,'Tillförd energi'!$B$2:$AS$506,MATCH(W$1,'Tillförd energi'!$B$1:$AQ$1,0),FALSE)</f>
        <v>0</v>
      </c>
      <c r="X269" s="73">
        <f>VLOOKUP($B269,'Tillförd energi'!$B$2:$AS$506,MATCH(X$1,'Tillförd energi'!$B$1:$AQ$1,0),FALSE)</f>
        <v>0</v>
      </c>
      <c r="Y269" s="73">
        <f>VLOOKUP($B269,'Tillförd energi'!$B$2:$AS$506,MATCH(Y$1,'Tillförd energi'!$B$1:$AQ$1,0),FALSE)</f>
        <v>0.55800000000000005</v>
      </c>
      <c r="Z269" s="73">
        <f>VLOOKUP($B269,'Tillförd energi'!$B$2:$AS$506,MATCH(Z$1,'Tillförd energi'!$B$1:$AQ$1,0),FALSE)</f>
        <v>0</v>
      </c>
      <c r="AA269" s="73">
        <f>VLOOKUP($B269,'Tillförd energi'!$B$2:$AS$506,MATCH(AA$1,'Tillförd energi'!$B$1:$AQ$1,0),FALSE)</f>
        <v>0</v>
      </c>
      <c r="AB269" s="73">
        <f>VLOOKUP($B269,'Tillförd energi'!$B$2:$AS$506,MATCH(AB$1,'Tillförd energi'!$B$1:$AQ$1,0),FALSE)</f>
        <v>28.071999999999999</v>
      </c>
      <c r="AC269" s="73">
        <f>VLOOKUP($B269,'Tillförd energi'!$B$2:$AS$506,MATCH(AC$1,'Tillförd energi'!$B$1:$AQ$1,0),FALSE)</f>
        <v>0</v>
      </c>
      <c r="AD269" s="73">
        <f>VLOOKUP($B269,'Tillförd energi'!$B$2:$AS$506,MATCH(AD$1,'Tillförd energi'!$B$1:$AQ$1,0),FALSE)</f>
        <v>0</v>
      </c>
      <c r="AF269" s="73">
        <f>VLOOKUP($B269,'Tillförd energi'!$B$2:$AS$506,MATCH(AF$1,'Tillförd energi'!$B$1:$AQ$1,0),FALSE)</f>
        <v>4.0597599999999998</v>
      </c>
      <c r="AH269" s="73">
        <f>IFERROR(VLOOKUP(B269,Miljö!$B$1:$S$476,9,FALSE)/1,0)</f>
        <v>0</v>
      </c>
      <c r="AJ269" s="81">
        <f>IFERROR(VLOOKUP($B269,Miljö!$B$1:$S$500,MATCH("hjälpel exklusive kraftvärme (GWh)",Miljö!$B$1:$V$1,0),FALSE)/1,"")</f>
        <v>3.073</v>
      </c>
      <c r="AK269" s="81">
        <f t="shared" si="44"/>
        <v>3.073</v>
      </c>
      <c r="AL269" s="81">
        <f>VLOOKUP($B269,'Slutlig allokering'!$B$2:$AL$462,MATCH("Hjälpel kraftvärme",'Slutlig allokering'!$B$2:$AL$2,0),FALSE)</f>
        <v>0.98675599999999997</v>
      </c>
      <c r="AN269" s="73">
        <f t="shared" si="45"/>
        <v>139.80296000000001</v>
      </c>
      <c r="AO269" s="73">
        <f t="shared" si="46"/>
        <v>139.80296000000001</v>
      </c>
      <c r="AP269" s="73">
        <f>IF(ISERROR(1/VLOOKUP($B269,Leveranser!$B$1:$S$500,MATCH("såld värme (gwh)",Leveranser!$B$1:$S$1,0),FALSE)),"",VLOOKUP($B269,Leveranser!$B$1:$S$500,MATCH("såld värme (gwh)",Leveranser!$B$1:$S$1,0),FALSE))</f>
        <v>122.807</v>
      </c>
      <c r="AQ269" s="73">
        <f>VLOOKUP($B269,Leveranser!$B$1:$Y$500,MATCH("Totalt såld fjärrvärme till andra fjärrvärmeföretag",Leveranser!$B$1:$AA$1,0),FALSE)</f>
        <v>0</v>
      </c>
      <c r="AR269" s="73">
        <f>IF(ISERROR(1/VLOOKUP($B269,Miljö!$B$1:$S$500,MATCH("Såld mängd produktionsspecifik fjärrvärme (GWh)",Miljö!$B$1:$R$1,0),FALSE)),0,VLOOKUP($B269,Miljö!$B$1:$S$500,MATCH("Såld mängd produktionsspecifik fjärrvärme (GWh)",Miljö!$B$1:$R$1,0),FALSE))</f>
        <v>0</v>
      </c>
      <c r="AS269" s="82">
        <f t="shared" si="51"/>
        <v>0.87842918347365462</v>
      </c>
      <c r="AU269" s="73" t="str">
        <f>VLOOKUP($B269,'Miljövärden urval för publ'!$B$2:$I$486,7,FALSE)</f>
        <v>Ja</v>
      </c>
      <c r="AV269" s="73" t="str">
        <f>VLOOKUP($B269,'Miljövärden urval för publ'!$B$2:$I$486,6,FALSE)</f>
        <v>Ja</v>
      </c>
      <c r="AZ269" s="73">
        <f t="shared" si="47"/>
        <v>4.6177599999999996</v>
      </c>
      <c r="BA269" s="73">
        <f t="shared" si="52"/>
        <v>0</v>
      </c>
      <c r="BB269" s="73">
        <f t="shared" si="48"/>
        <v>106.8672</v>
      </c>
      <c r="BC269" s="73">
        <f t="shared" si="49"/>
        <v>0</v>
      </c>
      <c r="BE269" s="73">
        <f t="shared" si="53"/>
        <v>0</v>
      </c>
      <c r="BF269" s="73">
        <f t="shared" si="54"/>
        <v>0</v>
      </c>
      <c r="BH269" s="73">
        <f t="shared" si="50"/>
        <v>106.8672</v>
      </c>
    </row>
    <row r="270" spans="1:60" ht="14.5" x14ac:dyDescent="0.35">
      <c r="A270" t="s">
        <v>344</v>
      </c>
      <c r="B270" t="s">
        <v>347</v>
      </c>
      <c r="C270" s="73">
        <f>VLOOKUP($B270,'Tillförd energi'!$B$2:$AS$506,MATCH(C$1,'Tillförd energi'!$B$1:$AQ$1,0),FALSE)</f>
        <v>0</v>
      </c>
      <c r="D270" s="73">
        <f>VLOOKUP($B270,'Tillförd energi'!$B$2:$AS$506,MATCH(D$1,'Tillförd energi'!$B$1:$AQ$1,0),FALSE)</f>
        <v>1.653</v>
      </c>
      <c r="E270" s="73">
        <f>VLOOKUP($B270,'Tillförd energi'!$B$2:$AS$506,MATCH(E$1,'Tillförd energi'!$B$1:$AQ$1,0),FALSE)</f>
        <v>0</v>
      </c>
      <c r="F270" s="73">
        <f>VLOOKUP($B270,'Tillförd energi'!$B$2:$AS$506,MATCH(F$1,'Tillförd energi'!$B$1:$AQ$1,0),FALSE)</f>
        <v>0</v>
      </c>
      <c r="G270" s="73">
        <f>VLOOKUP($B270,'Tillförd energi'!$B$2:$AS$506,MATCH(G$1,'Tillförd energi'!$B$1:$AQ$1,0),FALSE)</f>
        <v>0</v>
      </c>
      <c r="H270" s="73">
        <f>VLOOKUP($B270,'Tillförd energi'!$B$2:$AS$506,MATCH(H$1,'Tillförd energi'!$B$1:$AQ$1,0),FALSE)</f>
        <v>0</v>
      </c>
      <c r="I270" s="73">
        <f>VLOOKUP($B270,'Tillförd energi'!$B$2:$AS$506,MATCH(I$1,'Tillförd energi'!$B$1:$AQ$1,0),FALSE)</f>
        <v>0</v>
      </c>
      <c r="J270" s="73">
        <f>VLOOKUP($B270,'Tillförd energi'!$B$2:$AS$506,MATCH(J$1,'Tillförd energi'!$B$1:$AQ$1,0),FALSE)</f>
        <v>0</v>
      </c>
      <c r="K270" s="73">
        <f>VLOOKUP($B270,'Tillförd energi'!$B$2:$AS$506,MATCH(K$1,'Tillförd energi'!$B$1:$AQ$1,0),FALSE)</f>
        <v>0</v>
      </c>
      <c r="L270" s="73">
        <f>VLOOKUP($B270,'Tillförd energi'!$B$2:$AS$506,MATCH(L$1,'Tillförd energi'!$B$1:$AQ$1,0),FALSE)</f>
        <v>0</v>
      </c>
      <c r="M270" s="73">
        <f>VLOOKUP($B270,'Tillförd energi'!$B$2:$AS$506,MATCH(M$1,'Tillförd energi'!$B$1:$AQ$1,0),FALSE)</f>
        <v>22.263999999999999</v>
      </c>
      <c r="N270" s="73">
        <f>VLOOKUP($B270,'Tillförd energi'!$B$2:$AS$506,MATCH(N$1,'Tillförd energi'!$B$1:$AQ$1,0),FALSE)</f>
        <v>0</v>
      </c>
      <c r="O270" s="73">
        <f>VLOOKUP($B270,'Tillförd energi'!$B$2:$AS$506,MATCH(O$1,'Tillförd energi'!$B$1:$AQ$1,0),FALSE)</f>
        <v>0</v>
      </c>
      <c r="P270" s="73">
        <f>VLOOKUP($B270,'Tillförd energi'!$B$2:$AS$506,MATCH(P$1,'Tillförd energi'!$B$1:$AQ$1,0),FALSE)</f>
        <v>0</v>
      </c>
      <c r="Q270" s="73">
        <f>VLOOKUP($B270,'Tillförd energi'!$B$2:$AS$506,MATCH(Q$1,'Tillförd energi'!$B$1:$AQ$1,0),FALSE)</f>
        <v>0</v>
      </c>
      <c r="R270" s="73">
        <f>VLOOKUP($B270,'Tillförd energi'!$B$2:$AS$506,MATCH(R$1,'Tillförd energi'!$B$1:$AQ$1,0),FALSE)</f>
        <v>0</v>
      </c>
      <c r="S270" s="73">
        <f>VLOOKUP($B270,'Tillförd energi'!$B$2:$AS$506,MATCH(S$1,'Tillförd energi'!$B$1:$AQ$1,0),FALSE)</f>
        <v>0</v>
      </c>
      <c r="T270" s="73">
        <f>VLOOKUP($B270,'Tillförd energi'!$B$2:$AS$506,MATCH(T$1,'Tillförd energi'!$B$1:$AQ$1,0),FALSE)</f>
        <v>0</v>
      </c>
      <c r="U270" s="73">
        <f>VLOOKUP($B270,'Tillförd energi'!$B$2:$AS$506,MATCH(U$1,'Tillförd energi'!$B$1:$AQ$1,0),FALSE)</f>
        <v>0</v>
      </c>
      <c r="V270" s="73">
        <f>VLOOKUP($B270,'Tillförd energi'!$B$2:$AS$506,MATCH(V$1,'Tillförd energi'!$B$1:$AQ$1,0),FALSE)</f>
        <v>0</v>
      </c>
      <c r="W270" s="73">
        <f>VLOOKUP($B270,'Tillförd energi'!$B$2:$AS$506,MATCH(W$1,'Tillförd energi'!$B$1:$AQ$1,0),FALSE)</f>
        <v>0</v>
      </c>
      <c r="X270" s="73">
        <f>VLOOKUP($B270,'Tillförd energi'!$B$2:$AS$506,MATCH(X$1,'Tillförd energi'!$B$1:$AQ$1,0),FALSE)</f>
        <v>0</v>
      </c>
      <c r="Y270" s="73">
        <f>VLOOKUP($B270,'Tillförd energi'!$B$2:$AS$506,MATCH(Y$1,'Tillförd energi'!$B$1:$AQ$1,0),FALSE)</f>
        <v>0.84799999999999998</v>
      </c>
      <c r="Z270" s="73">
        <f>VLOOKUP($B270,'Tillförd energi'!$B$2:$AS$506,MATCH(Z$1,'Tillförd energi'!$B$1:$AQ$1,0),FALSE)</f>
        <v>0</v>
      </c>
      <c r="AA270" s="73">
        <f>VLOOKUP($B270,'Tillförd energi'!$B$2:$AS$506,MATCH(AA$1,'Tillförd energi'!$B$1:$AQ$1,0),FALSE)</f>
        <v>0</v>
      </c>
      <c r="AB270" s="73">
        <f>VLOOKUP($B270,'Tillförd energi'!$B$2:$AS$506,MATCH(AB$1,'Tillförd energi'!$B$1:$AQ$1,0),FALSE)</f>
        <v>3.35</v>
      </c>
      <c r="AC270" s="73">
        <f>VLOOKUP($B270,'Tillförd energi'!$B$2:$AS$506,MATCH(AC$1,'Tillförd energi'!$B$1:$AQ$1,0),FALSE)</f>
        <v>0</v>
      </c>
      <c r="AD270" s="73">
        <f>VLOOKUP($B270,'Tillförd energi'!$B$2:$AS$506,MATCH(AD$1,'Tillförd energi'!$B$1:$AQ$1,0),FALSE)</f>
        <v>0</v>
      </c>
      <c r="AF270" s="73">
        <f>VLOOKUP($B270,'Tillförd energi'!$B$2:$AS$506,MATCH(AF$1,'Tillförd energi'!$B$1:$AQ$1,0),FALSE)</f>
        <v>0.63700000000000001</v>
      </c>
      <c r="AH270" s="73">
        <f>IFERROR(VLOOKUP(B270,Miljö!$B$1:$S$476,9,FALSE)/1,0)</f>
        <v>0</v>
      </c>
      <c r="AJ270" s="81">
        <f>IFERROR(VLOOKUP($B270,Miljö!$B$1:$S$500,MATCH("hjälpel exklusive kraftvärme (GWh)",Miljö!$B$1:$V$1,0),FALSE)/1,"")</f>
        <v>0.63700000000000001</v>
      </c>
      <c r="AK270" s="81">
        <f t="shared" si="44"/>
        <v>0.63700000000000001</v>
      </c>
      <c r="AL270" s="81">
        <f>VLOOKUP($B270,'Slutlig allokering'!$B$2:$AL$462,MATCH("Hjälpel kraftvärme",'Slutlig allokering'!$B$2:$AL$2,0),FALSE)</f>
        <v>0</v>
      </c>
      <c r="AN270" s="73">
        <f t="shared" si="45"/>
        <v>28.751999999999999</v>
      </c>
      <c r="AO270" s="73">
        <f t="shared" si="46"/>
        <v>28.751999999999999</v>
      </c>
      <c r="AP270" s="73">
        <f>IF(ISERROR(1/VLOOKUP($B270,Leveranser!$B$1:$S$500,MATCH("såld värme (gwh)",Leveranser!$B$1:$S$1,0),FALSE)),"",VLOOKUP($B270,Leveranser!$B$1:$S$500,MATCH("såld värme (gwh)",Leveranser!$B$1:$S$1,0),FALSE))</f>
        <v>18.997</v>
      </c>
      <c r="AQ270" s="73">
        <f>VLOOKUP($B270,Leveranser!$B$1:$Y$500,MATCH("Totalt såld fjärrvärme till andra fjärrvärmeföretag",Leveranser!$B$1:$AA$1,0),FALSE)</f>
        <v>0</v>
      </c>
      <c r="AR270" s="73">
        <f>IF(ISERROR(1/VLOOKUP($B270,Miljö!$B$1:$S$500,MATCH("Såld mängd produktionsspecifik fjärrvärme (GWh)",Miljö!$B$1:$R$1,0),FALSE)),0,VLOOKUP($B270,Miljö!$B$1:$S$500,MATCH("Såld mängd produktionsspecifik fjärrvärme (GWh)",Miljö!$B$1:$R$1,0),FALSE))</f>
        <v>0</v>
      </c>
      <c r="AS270" s="82">
        <f t="shared" si="51"/>
        <v>0.66071925431274348</v>
      </c>
      <c r="AU270" s="73" t="str">
        <f>VLOOKUP($B270,'Miljövärden urval för publ'!$B$2:$I$486,7,FALSE)</f>
        <v>Ja</v>
      </c>
      <c r="AV270" s="73" t="str">
        <f>VLOOKUP($B270,'Miljövärden urval för publ'!$B$2:$I$486,6,FALSE)</f>
        <v>Ja</v>
      </c>
      <c r="AZ270" s="73">
        <f t="shared" si="47"/>
        <v>1.4849999999999999</v>
      </c>
      <c r="BA270" s="73">
        <f t="shared" si="52"/>
        <v>0</v>
      </c>
      <c r="BB270" s="73">
        <f t="shared" si="48"/>
        <v>22.263999999999999</v>
      </c>
      <c r="BC270" s="73">
        <f t="shared" si="49"/>
        <v>0</v>
      </c>
      <c r="BE270" s="73">
        <f t="shared" si="53"/>
        <v>0</v>
      </c>
      <c r="BF270" s="73">
        <f t="shared" si="54"/>
        <v>0</v>
      </c>
      <c r="BH270" s="73">
        <f t="shared" si="50"/>
        <v>22.263999999999999</v>
      </c>
    </row>
    <row r="271" spans="1:60" ht="14.5" x14ac:dyDescent="0.35">
      <c r="A271" t="s">
        <v>348</v>
      </c>
      <c r="B271" t="s">
        <v>349</v>
      </c>
      <c r="C271" s="73">
        <f>VLOOKUP($B271,'Tillförd energi'!$B$2:$AS$506,MATCH(C$1,'Tillförd energi'!$B$1:$AQ$1,0),FALSE)</f>
        <v>0</v>
      </c>
      <c r="D271" s="73">
        <f>VLOOKUP($B271,'Tillförd energi'!$B$2:$AS$506,MATCH(D$1,'Tillförd energi'!$B$1:$AQ$1,0),FALSE)</f>
        <v>2.5499999999999998</v>
      </c>
      <c r="E271" s="73">
        <f>VLOOKUP($B271,'Tillförd energi'!$B$2:$AS$506,MATCH(E$1,'Tillförd energi'!$B$1:$AQ$1,0),FALSE)</f>
        <v>0</v>
      </c>
      <c r="F271" s="73">
        <f>VLOOKUP($B271,'Tillförd energi'!$B$2:$AS$506,MATCH(F$1,'Tillförd energi'!$B$1:$AQ$1,0),FALSE)</f>
        <v>0</v>
      </c>
      <c r="G271" s="73">
        <f>VLOOKUP($B271,'Tillförd energi'!$B$2:$AS$506,MATCH(G$1,'Tillförd energi'!$B$1:$AQ$1,0),FALSE)</f>
        <v>0</v>
      </c>
      <c r="H271" s="73">
        <f>VLOOKUP($B271,'Tillförd energi'!$B$2:$AS$506,MATCH(H$1,'Tillförd energi'!$B$1:$AQ$1,0),FALSE)</f>
        <v>0</v>
      </c>
      <c r="I271" s="73">
        <f>VLOOKUP($B271,'Tillförd energi'!$B$2:$AS$506,MATCH(I$1,'Tillförd energi'!$B$1:$AQ$1,0),FALSE)</f>
        <v>0</v>
      </c>
      <c r="J271" s="73">
        <f>VLOOKUP($B271,'Tillförd energi'!$B$2:$AS$506,MATCH(J$1,'Tillförd energi'!$B$1:$AQ$1,0),FALSE)</f>
        <v>0</v>
      </c>
      <c r="K271" s="73">
        <f>VLOOKUP($B271,'Tillförd energi'!$B$2:$AS$506,MATCH(K$1,'Tillförd energi'!$B$1:$AQ$1,0),FALSE)</f>
        <v>0</v>
      </c>
      <c r="L271" s="73">
        <f>VLOOKUP($B271,'Tillförd energi'!$B$2:$AS$506,MATCH(L$1,'Tillförd energi'!$B$1:$AQ$1,0),FALSE)</f>
        <v>5.66</v>
      </c>
      <c r="M271" s="73">
        <f>VLOOKUP($B271,'Tillförd energi'!$B$2:$AS$506,MATCH(M$1,'Tillförd energi'!$B$1:$AQ$1,0),FALSE)</f>
        <v>51.471899999999998</v>
      </c>
      <c r="N271" s="73">
        <f>VLOOKUP($B271,'Tillförd energi'!$B$2:$AS$506,MATCH(N$1,'Tillförd energi'!$B$1:$AQ$1,0),FALSE)</f>
        <v>0</v>
      </c>
      <c r="O271" s="73">
        <f>VLOOKUP($B271,'Tillförd energi'!$B$2:$AS$506,MATCH(O$1,'Tillförd energi'!$B$1:$AQ$1,0),FALSE)</f>
        <v>0</v>
      </c>
      <c r="P271" s="73">
        <f>VLOOKUP($B271,'Tillförd energi'!$B$2:$AS$506,MATCH(P$1,'Tillförd energi'!$B$1:$AQ$1,0),FALSE)</f>
        <v>90.400899999999993</v>
      </c>
      <c r="Q271" s="73">
        <f>VLOOKUP($B271,'Tillförd energi'!$B$2:$AS$506,MATCH(Q$1,'Tillförd energi'!$B$1:$AQ$1,0),FALSE)</f>
        <v>1.34</v>
      </c>
      <c r="R271" s="73">
        <f>VLOOKUP($B271,'Tillförd energi'!$B$2:$AS$506,MATCH(R$1,'Tillförd energi'!$B$1:$AQ$1,0),FALSE)</f>
        <v>0</v>
      </c>
      <c r="S271" s="73">
        <f>VLOOKUP($B271,'Tillförd energi'!$B$2:$AS$506,MATCH(S$1,'Tillförd energi'!$B$1:$AQ$1,0),FALSE)</f>
        <v>0</v>
      </c>
      <c r="T271" s="73">
        <f>VLOOKUP($B271,'Tillförd energi'!$B$2:$AS$506,MATCH(T$1,'Tillförd energi'!$B$1:$AQ$1,0),FALSE)</f>
        <v>0</v>
      </c>
      <c r="U271" s="73">
        <f>VLOOKUP($B271,'Tillförd energi'!$B$2:$AS$506,MATCH(U$1,'Tillförd energi'!$B$1:$AQ$1,0),FALSE)</f>
        <v>0</v>
      </c>
      <c r="V271" s="73">
        <f>VLOOKUP($B271,'Tillförd energi'!$B$2:$AS$506,MATCH(V$1,'Tillförd energi'!$B$1:$AQ$1,0),FALSE)</f>
        <v>0</v>
      </c>
      <c r="W271" s="73">
        <f>VLOOKUP($B271,'Tillförd energi'!$B$2:$AS$506,MATCH(W$1,'Tillförd energi'!$B$1:$AQ$1,0),FALSE)</f>
        <v>0</v>
      </c>
      <c r="X271" s="73">
        <f>VLOOKUP($B271,'Tillförd energi'!$B$2:$AS$506,MATCH(X$1,'Tillförd energi'!$B$1:$AQ$1,0),FALSE)</f>
        <v>0</v>
      </c>
      <c r="Y271" s="73">
        <f>VLOOKUP($B271,'Tillförd energi'!$B$2:$AS$506,MATCH(Y$1,'Tillförd energi'!$B$1:$AQ$1,0),FALSE)</f>
        <v>0</v>
      </c>
      <c r="Z271" s="73">
        <f>VLOOKUP($B271,'Tillförd energi'!$B$2:$AS$506,MATCH(Z$1,'Tillförd energi'!$B$1:$AQ$1,0),FALSE)</f>
        <v>0</v>
      </c>
      <c r="AA271" s="73">
        <f>VLOOKUP($B271,'Tillförd energi'!$B$2:$AS$506,MATCH(AA$1,'Tillförd energi'!$B$1:$AQ$1,0),FALSE)</f>
        <v>0</v>
      </c>
      <c r="AB271" s="73">
        <f>VLOOKUP($B271,'Tillförd energi'!$B$2:$AS$506,MATCH(AB$1,'Tillförd energi'!$B$1:$AQ$1,0),FALSE)</f>
        <v>0</v>
      </c>
      <c r="AC271" s="73">
        <f>VLOOKUP($B271,'Tillförd energi'!$B$2:$AS$506,MATCH(AC$1,'Tillförd energi'!$B$1:$AQ$1,0),FALSE)</f>
        <v>0</v>
      </c>
      <c r="AD271" s="73">
        <f>VLOOKUP($B271,'Tillförd energi'!$B$2:$AS$506,MATCH(AD$1,'Tillförd energi'!$B$1:$AQ$1,0),FALSE)</f>
        <v>0</v>
      </c>
      <c r="AF271" s="73">
        <f>VLOOKUP($B271,'Tillförd energi'!$B$2:$AS$506,MATCH(AF$1,'Tillförd energi'!$B$1:$AQ$1,0),FALSE)</f>
        <v>3.0964999999999998</v>
      </c>
      <c r="AH271" s="73">
        <f>IFERROR(VLOOKUP(B271,Miljö!$B$1:$S$476,9,FALSE)/1,0)</f>
        <v>0</v>
      </c>
      <c r="AJ271" s="81">
        <f>IFERROR(VLOOKUP($B271,Miljö!$B$1:$S$500,MATCH("hjälpel exklusive kraftvärme (GWh)",Miljö!$B$1:$V$1,0),FALSE)/1,"")</f>
        <v>0.15</v>
      </c>
      <c r="AK271" s="81">
        <f t="shared" si="44"/>
        <v>0.15</v>
      </c>
      <c r="AL271" s="81">
        <f>VLOOKUP($B271,'Slutlig allokering'!$B$2:$AL$462,MATCH("Hjälpel kraftvärme",'Slutlig allokering'!$B$2:$AL$2,0),FALSE)</f>
        <v>2.9464999999999999</v>
      </c>
      <c r="AN271" s="73">
        <f t="shared" si="45"/>
        <v>154.51929999999999</v>
      </c>
      <c r="AO271" s="73">
        <f t="shared" si="46"/>
        <v>154.51929999999999</v>
      </c>
      <c r="AP271" s="73">
        <f>IF(ISERROR(1/VLOOKUP($B271,Leveranser!$B$1:$S$500,MATCH("såld värme (gwh)",Leveranser!$B$1:$S$1,0),FALSE)),"",VLOOKUP($B271,Leveranser!$B$1:$S$500,MATCH("såld värme (gwh)",Leveranser!$B$1:$S$1,0),FALSE))</f>
        <v>133.43</v>
      </c>
      <c r="AQ271" s="73">
        <f>VLOOKUP($B271,Leveranser!$B$1:$Y$500,MATCH("Totalt såld fjärrvärme till andra fjärrvärmeföretag",Leveranser!$B$1:$AA$1,0),FALSE)</f>
        <v>0</v>
      </c>
      <c r="AR271" s="73">
        <f>IF(ISERROR(1/VLOOKUP($B271,Miljö!$B$1:$S$500,MATCH("Såld mängd produktionsspecifik fjärrvärme (GWh)",Miljö!$B$1:$R$1,0),FALSE)),0,VLOOKUP($B271,Miljö!$B$1:$S$500,MATCH("Såld mängd produktionsspecifik fjärrvärme (GWh)",Miljö!$B$1:$R$1,0),FALSE))</f>
        <v>0</v>
      </c>
      <c r="AS271" s="82">
        <f t="shared" si="51"/>
        <v>0.86351672574235072</v>
      </c>
      <c r="AU271" s="73" t="str">
        <f>VLOOKUP($B271,'Miljövärden urval för publ'!$B$2:$I$486,7,FALSE)</f>
        <v>Ja</v>
      </c>
      <c r="AV271" s="73" t="str">
        <f>VLOOKUP($B271,'Miljövärden urval för publ'!$B$2:$I$486,6,FALSE)</f>
        <v>Ja</v>
      </c>
      <c r="AZ271" s="73">
        <f t="shared" si="47"/>
        <v>3.0964999999999998</v>
      </c>
      <c r="BA271" s="73">
        <f t="shared" si="52"/>
        <v>0</v>
      </c>
      <c r="BB271" s="73">
        <f t="shared" si="48"/>
        <v>147.53280000000001</v>
      </c>
      <c r="BC271" s="73">
        <f t="shared" si="49"/>
        <v>1.34</v>
      </c>
      <c r="BE271" s="73">
        <f t="shared" si="53"/>
        <v>0</v>
      </c>
      <c r="BF271" s="73">
        <f t="shared" si="54"/>
        <v>0</v>
      </c>
      <c r="BH271" s="73">
        <f t="shared" si="50"/>
        <v>148.87280000000001</v>
      </c>
    </row>
    <row r="272" spans="1:60" ht="14.5" x14ac:dyDescent="0.35">
      <c r="A272" t="s">
        <v>350</v>
      </c>
      <c r="B272" t="s">
        <v>351</v>
      </c>
      <c r="C272" s="73">
        <f>VLOOKUP($B272,'Tillförd energi'!$B$2:$AS$506,MATCH(C$1,'Tillförd energi'!$B$1:$AQ$1,0),FALSE)</f>
        <v>0</v>
      </c>
      <c r="D272" s="73">
        <f>VLOOKUP($B272,'Tillförd energi'!$B$2:$AS$506,MATCH(D$1,'Tillförd energi'!$B$1:$AQ$1,0),FALSE)</f>
        <v>5.8000000000000003E-2</v>
      </c>
      <c r="E272" s="73">
        <f>VLOOKUP($B272,'Tillförd energi'!$B$2:$AS$506,MATCH(E$1,'Tillförd energi'!$B$1:$AQ$1,0),FALSE)</f>
        <v>0</v>
      </c>
      <c r="F272" s="73">
        <f>VLOOKUP($B272,'Tillförd energi'!$B$2:$AS$506,MATCH(F$1,'Tillförd energi'!$B$1:$AQ$1,0),FALSE)</f>
        <v>0</v>
      </c>
      <c r="G272" s="73">
        <f>VLOOKUP($B272,'Tillförd energi'!$B$2:$AS$506,MATCH(G$1,'Tillförd energi'!$B$1:$AQ$1,0),FALSE)</f>
        <v>0</v>
      </c>
      <c r="H272" s="73">
        <f>VLOOKUP($B272,'Tillförd energi'!$B$2:$AS$506,MATCH(H$1,'Tillförd energi'!$B$1:$AQ$1,0),FALSE)</f>
        <v>0</v>
      </c>
      <c r="I272" s="73">
        <f>VLOOKUP($B272,'Tillförd energi'!$B$2:$AS$506,MATCH(I$1,'Tillförd energi'!$B$1:$AQ$1,0),FALSE)</f>
        <v>0</v>
      </c>
      <c r="J272" s="73">
        <f>VLOOKUP($B272,'Tillförd energi'!$B$2:$AS$506,MATCH(J$1,'Tillförd energi'!$B$1:$AQ$1,0),FALSE)</f>
        <v>0</v>
      </c>
      <c r="K272" s="73">
        <f>VLOOKUP($B272,'Tillförd energi'!$B$2:$AS$506,MATCH(K$1,'Tillförd energi'!$B$1:$AQ$1,0),FALSE)</f>
        <v>0</v>
      </c>
      <c r="L272" s="73">
        <f>VLOOKUP($B272,'Tillförd energi'!$B$2:$AS$506,MATCH(L$1,'Tillförd energi'!$B$1:$AQ$1,0),FALSE)</f>
        <v>0</v>
      </c>
      <c r="M272" s="73">
        <f>VLOOKUP($B272,'Tillförd energi'!$B$2:$AS$506,MATCH(M$1,'Tillförd energi'!$B$1:$AQ$1,0),FALSE)</f>
        <v>0</v>
      </c>
      <c r="N272" s="73">
        <f>VLOOKUP($B272,'Tillförd energi'!$B$2:$AS$506,MATCH(N$1,'Tillförd energi'!$B$1:$AQ$1,0),FALSE)</f>
        <v>0</v>
      </c>
      <c r="O272" s="73">
        <f>VLOOKUP($B272,'Tillförd energi'!$B$2:$AS$506,MATCH(O$1,'Tillförd energi'!$B$1:$AQ$1,0),FALSE)</f>
        <v>0</v>
      </c>
      <c r="P272" s="73">
        <f>VLOOKUP($B272,'Tillförd energi'!$B$2:$AS$506,MATCH(P$1,'Tillförd energi'!$B$1:$AQ$1,0),FALSE)</f>
        <v>0</v>
      </c>
      <c r="Q272" s="73">
        <f>VLOOKUP($B272,'Tillförd energi'!$B$2:$AS$506,MATCH(Q$1,'Tillförd energi'!$B$1:$AQ$1,0),FALSE)</f>
        <v>2.5590000000000002</v>
      </c>
      <c r="R272" s="73">
        <f>VLOOKUP($B272,'Tillförd energi'!$B$2:$AS$506,MATCH(R$1,'Tillförd energi'!$B$1:$AQ$1,0),FALSE)</f>
        <v>0</v>
      </c>
      <c r="S272" s="73">
        <f>VLOOKUP($B272,'Tillförd energi'!$B$2:$AS$506,MATCH(S$1,'Tillförd energi'!$B$1:$AQ$1,0),FALSE)</f>
        <v>0</v>
      </c>
      <c r="T272" s="73">
        <f>VLOOKUP($B272,'Tillförd energi'!$B$2:$AS$506,MATCH(T$1,'Tillförd energi'!$B$1:$AQ$1,0),FALSE)</f>
        <v>0</v>
      </c>
      <c r="U272" s="73">
        <f>VLOOKUP($B272,'Tillförd energi'!$B$2:$AS$506,MATCH(U$1,'Tillförd energi'!$B$1:$AQ$1,0),FALSE)</f>
        <v>0</v>
      </c>
      <c r="V272" s="73">
        <f>VLOOKUP($B272,'Tillförd energi'!$B$2:$AS$506,MATCH(V$1,'Tillförd energi'!$B$1:$AQ$1,0),FALSE)</f>
        <v>0</v>
      </c>
      <c r="W272" s="73">
        <f>VLOOKUP($B272,'Tillförd energi'!$B$2:$AS$506,MATCH(W$1,'Tillförd energi'!$B$1:$AQ$1,0),FALSE)</f>
        <v>0</v>
      </c>
      <c r="X272" s="73">
        <f>VLOOKUP($B272,'Tillförd energi'!$B$2:$AS$506,MATCH(X$1,'Tillförd energi'!$B$1:$AQ$1,0),FALSE)</f>
        <v>0</v>
      </c>
      <c r="Y272" s="73">
        <f>VLOOKUP($B272,'Tillförd energi'!$B$2:$AS$506,MATCH(Y$1,'Tillförd energi'!$B$1:$AQ$1,0),FALSE)</f>
        <v>0</v>
      </c>
      <c r="Z272" s="73">
        <f>VLOOKUP($B272,'Tillförd energi'!$B$2:$AS$506,MATCH(Z$1,'Tillförd energi'!$B$1:$AQ$1,0),FALSE)</f>
        <v>0</v>
      </c>
      <c r="AA272" s="73">
        <f>VLOOKUP($B272,'Tillförd energi'!$B$2:$AS$506,MATCH(AA$1,'Tillförd energi'!$B$1:$AQ$1,0),FALSE)</f>
        <v>0</v>
      </c>
      <c r="AB272" s="73">
        <f>VLOOKUP($B272,'Tillförd energi'!$B$2:$AS$506,MATCH(AB$1,'Tillförd energi'!$B$1:$AQ$1,0),FALSE)</f>
        <v>0</v>
      </c>
      <c r="AC272" s="73">
        <f>VLOOKUP($B272,'Tillförd energi'!$B$2:$AS$506,MATCH(AC$1,'Tillförd energi'!$B$1:$AQ$1,0),FALSE)</f>
        <v>0</v>
      </c>
      <c r="AD272" s="73">
        <f>VLOOKUP($B272,'Tillförd energi'!$B$2:$AS$506,MATCH(AD$1,'Tillförd energi'!$B$1:$AQ$1,0),FALSE)</f>
        <v>0</v>
      </c>
      <c r="AF272" s="73">
        <f>VLOOKUP($B272,'Tillförd energi'!$B$2:$AS$506,MATCH(AF$1,'Tillförd energi'!$B$1:$AQ$1,0),FALSE)</f>
        <v>3.4000000000000002E-2</v>
      </c>
      <c r="AH272" s="73">
        <f>IFERROR(VLOOKUP(B272,Miljö!$B$1:$S$476,9,FALSE)/1,0)</f>
        <v>0</v>
      </c>
      <c r="AJ272" s="81">
        <f>IFERROR(VLOOKUP($B272,Miljö!$B$1:$S$500,MATCH("hjälpel exklusive kraftvärme (GWh)",Miljö!$B$1:$V$1,0),FALSE)/1,"")</f>
        <v>3.4000000000000002E-2</v>
      </c>
      <c r="AK272" s="81">
        <f t="shared" si="44"/>
        <v>3.4000000000000002E-2</v>
      </c>
      <c r="AL272" s="81">
        <f>VLOOKUP($B272,'Slutlig allokering'!$B$2:$AL$462,MATCH("Hjälpel kraftvärme",'Slutlig allokering'!$B$2:$AL$2,0),FALSE)</f>
        <v>0</v>
      </c>
      <c r="AN272" s="73">
        <f t="shared" si="45"/>
        <v>2.6509999999999998</v>
      </c>
      <c r="AO272" s="73">
        <f t="shared" si="46"/>
        <v>2.6509999999999998</v>
      </c>
      <c r="AP272" s="73">
        <f>IF(ISERROR(1/VLOOKUP($B272,Leveranser!$B$1:$S$500,MATCH("såld värme (gwh)",Leveranser!$B$1:$S$1,0),FALSE)),"",VLOOKUP($B272,Leveranser!$B$1:$S$500,MATCH("såld värme (gwh)",Leveranser!$B$1:$S$1,0),FALSE))</f>
        <v>2.1190000000000002</v>
      </c>
      <c r="AQ272" s="73">
        <f>VLOOKUP($B272,Leveranser!$B$1:$Y$500,MATCH("Totalt såld fjärrvärme till andra fjärrvärmeföretag",Leveranser!$B$1:$AA$1,0),FALSE)</f>
        <v>0</v>
      </c>
      <c r="AR272" s="73">
        <f>IF(ISERROR(1/VLOOKUP($B272,Miljö!$B$1:$S$500,MATCH("Såld mängd produktionsspecifik fjärrvärme (GWh)",Miljö!$B$1:$R$1,0),FALSE)),0,VLOOKUP($B272,Miljö!$B$1:$S$500,MATCH("Såld mängd produktionsspecifik fjärrvärme (GWh)",Miljö!$B$1:$R$1,0),FALSE))</f>
        <v>0</v>
      </c>
      <c r="AS272" s="82">
        <f t="shared" si="51"/>
        <v>0.79932101093926833</v>
      </c>
      <c r="AU272" s="73" t="str">
        <f>VLOOKUP($B272,'Miljövärden urval för publ'!$B$2:$I$486,7,FALSE)</f>
        <v>Ja</v>
      </c>
      <c r="AV272" s="73" t="str">
        <f>VLOOKUP($B272,'Miljövärden urval för publ'!$B$2:$I$486,6,FALSE)</f>
        <v>Ja</v>
      </c>
      <c r="AZ272" s="73">
        <f t="shared" si="47"/>
        <v>3.4000000000000002E-2</v>
      </c>
      <c r="BA272" s="73">
        <f t="shared" si="52"/>
        <v>0</v>
      </c>
      <c r="BB272" s="73">
        <f t="shared" si="48"/>
        <v>0</v>
      </c>
      <c r="BC272" s="73">
        <f t="shared" si="49"/>
        <v>2.5590000000000002</v>
      </c>
      <c r="BE272" s="73">
        <f t="shared" si="53"/>
        <v>0</v>
      </c>
      <c r="BF272" s="73">
        <f t="shared" si="54"/>
        <v>0</v>
      </c>
      <c r="BH272" s="73">
        <f t="shared" si="50"/>
        <v>2.5590000000000002</v>
      </c>
    </row>
    <row r="273" spans="1:60" ht="14.5" x14ac:dyDescent="0.35">
      <c r="A273" t="s">
        <v>350</v>
      </c>
      <c r="B273" t="s">
        <v>352</v>
      </c>
      <c r="C273" s="73">
        <f>VLOOKUP($B273,'Tillförd energi'!$B$2:$AS$506,MATCH(C$1,'Tillförd energi'!$B$1:$AQ$1,0),FALSE)</f>
        <v>0</v>
      </c>
      <c r="D273" s="73">
        <f>VLOOKUP($B273,'Tillförd energi'!$B$2:$AS$506,MATCH(D$1,'Tillförd energi'!$B$1:$AQ$1,0),FALSE)</f>
        <v>1.5149999999999999</v>
      </c>
      <c r="E273" s="73">
        <f>VLOOKUP($B273,'Tillförd energi'!$B$2:$AS$506,MATCH(E$1,'Tillförd energi'!$B$1:$AQ$1,0),FALSE)</f>
        <v>0</v>
      </c>
      <c r="F273" s="73">
        <f>VLOOKUP($B273,'Tillförd energi'!$B$2:$AS$506,MATCH(F$1,'Tillförd energi'!$B$1:$AQ$1,0),FALSE)</f>
        <v>0</v>
      </c>
      <c r="G273" s="73">
        <f>VLOOKUP($B273,'Tillförd energi'!$B$2:$AS$506,MATCH(G$1,'Tillförd energi'!$B$1:$AQ$1,0),FALSE)</f>
        <v>0</v>
      </c>
      <c r="H273" s="73">
        <f>VLOOKUP($B273,'Tillförd energi'!$B$2:$AS$506,MATCH(H$1,'Tillförd energi'!$B$1:$AQ$1,0),FALSE)</f>
        <v>0</v>
      </c>
      <c r="I273" s="73">
        <f>VLOOKUP($B273,'Tillförd energi'!$B$2:$AS$506,MATCH(I$1,'Tillförd energi'!$B$1:$AQ$1,0),FALSE)</f>
        <v>0</v>
      </c>
      <c r="J273" s="73">
        <f>VLOOKUP($B273,'Tillförd energi'!$B$2:$AS$506,MATCH(J$1,'Tillförd energi'!$B$1:$AQ$1,0),FALSE)</f>
        <v>0</v>
      </c>
      <c r="K273" s="73">
        <f>VLOOKUP($B273,'Tillförd energi'!$B$2:$AS$506,MATCH(K$1,'Tillförd energi'!$B$1:$AQ$1,0),FALSE)</f>
        <v>0</v>
      </c>
      <c r="L273" s="73">
        <f>VLOOKUP($B273,'Tillförd energi'!$B$2:$AS$506,MATCH(L$1,'Tillförd energi'!$B$1:$AQ$1,0),FALSE)</f>
        <v>0</v>
      </c>
      <c r="M273" s="73">
        <f>VLOOKUP($B273,'Tillförd energi'!$B$2:$AS$506,MATCH(M$1,'Tillförd energi'!$B$1:$AQ$1,0),FALSE)</f>
        <v>0</v>
      </c>
      <c r="N273" s="73">
        <f>VLOOKUP($B273,'Tillförd energi'!$B$2:$AS$506,MATCH(N$1,'Tillförd energi'!$B$1:$AQ$1,0),FALSE)</f>
        <v>0</v>
      </c>
      <c r="O273" s="73">
        <f>VLOOKUP($B273,'Tillförd energi'!$B$2:$AS$506,MATCH(O$1,'Tillförd energi'!$B$1:$AQ$1,0),FALSE)</f>
        <v>11.56</v>
      </c>
      <c r="P273" s="73">
        <f>VLOOKUP($B273,'Tillförd energi'!$B$2:$AS$506,MATCH(P$1,'Tillförd energi'!$B$1:$AQ$1,0),FALSE)</f>
        <v>0</v>
      </c>
      <c r="Q273" s="73">
        <f>VLOOKUP($B273,'Tillförd energi'!$B$2:$AS$506,MATCH(Q$1,'Tillförd energi'!$B$1:$AQ$1,0),FALSE)</f>
        <v>0</v>
      </c>
      <c r="R273" s="73">
        <f>VLOOKUP($B273,'Tillförd energi'!$B$2:$AS$506,MATCH(R$1,'Tillförd energi'!$B$1:$AQ$1,0),FALSE)</f>
        <v>0</v>
      </c>
      <c r="S273" s="73">
        <f>VLOOKUP($B273,'Tillförd energi'!$B$2:$AS$506,MATCH(S$1,'Tillförd energi'!$B$1:$AQ$1,0),FALSE)</f>
        <v>0</v>
      </c>
      <c r="T273" s="73">
        <f>VLOOKUP($B273,'Tillförd energi'!$B$2:$AS$506,MATCH(T$1,'Tillförd energi'!$B$1:$AQ$1,0),FALSE)</f>
        <v>0</v>
      </c>
      <c r="U273" s="73">
        <f>VLOOKUP($B273,'Tillförd energi'!$B$2:$AS$506,MATCH(U$1,'Tillförd energi'!$B$1:$AQ$1,0),FALSE)</f>
        <v>0</v>
      </c>
      <c r="V273" s="73">
        <f>VLOOKUP($B273,'Tillförd energi'!$B$2:$AS$506,MATCH(V$1,'Tillförd energi'!$B$1:$AQ$1,0),FALSE)</f>
        <v>0</v>
      </c>
      <c r="W273" s="73">
        <f>VLOOKUP($B273,'Tillförd energi'!$B$2:$AS$506,MATCH(W$1,'Tillförd energi'!$B$1:$AQ$1,0),FALSE)</f>
        <v>0</v>
      </c>
      <c r="X273" s="73">
        <f>VLOOKUP($B273,'Tillförd energi'!$B$2:$AS$506,MATCH(X$1,'Tillförd energi'!$B$1:$AQ$1,0),FALSE)</f>
        <v>0</v>
      </c>
      <c r="Y273" s="73">
        <f>VLOOKUP($B273,'Tillförd energi'!$B$2:$AS$506,MATCH(Y$1,'Tillförd energi'!$B$1:$AQ$1,0),FALSE)</f>
        <v>0</v>
      </c>
      <c r="Z273" s="73">
        <f>VLOOKUP($B273,'Tillförd energi'!$B$2:$AS$506,MATCH(Z$1,'Tillförd energi'!$B$1:$AQ$1,0),FALSE)</f>
        <v>0</v>
      </c>
      <c r="AA273" s="73">
        <f>VLOOKUP($B273,'Tillförd energi'!$B$2:$AS$506,MATCH(AA$1,'Tillförd energi'!$B$1:$AQ$1,0),FALSE)</f>
        <v>0</v>
      </c>
      <c r="AB273" s="73">
        <f>VLOOKUP($B273,'Tillförd energi'!$B$2:$AS$506,MATCH(AB$1,'Tillförd energi'!$B$1:$AQ$1,0),FALSE)</f>
        <v>0</v>
      </c>
      <c r="AC273" s="73">
        <f>VLOOKUP($B273,'Tillförd energi'!$B$2:$AS$506,MATCH(AC$1,'Tillförd energi'!$B$1:$AQ$1,0),FALSE)</f>
        <v>0</v>
      </c>
      <c r="AD273" s="73">
        <f>VLOOKUP($B273,'Tillförd energi'!$B$2:$AS$506,MATCH(AD$1,'Tillförd energi'!$B$1:$AQ$1,0),FALSE)</f>
        <v>0</v>
      </c>
      <c r="AF273" s="73">
        <f>VLOOKUP($B273,'Tillförd energi'!$B$2:$AS$506,MATCH(AF$1,'Tillförd energi'!$B$1:$AQ$1,0),FALSE)</f>
        <v>0.26100000000000001</v>
      </c>
      <c r="AH273" s="73">
        <f>IFERROR(VLOOKUP(B273,Miljö!$B$1:$S$476,9,FALSE)/1,0)</f>
        <v>0</v>
      </c>
      <c r="AJ273" s="81">
        <f>IFERROR(VLOOKUP($B273,Miljö!$B$1:$S$500,MATCH("hjälpel exklusive kraftvärme (GWh)",Miljö!$B$1:$V$1,0),FALSE)/1,"")</f>
        <v>0.26100000000000001</v>
      </c>
      <c r="AK273" s="81">
        <f t="shared" si="44"/>
        <v>0.26100000000000001</v>
      </c>
      <c r="AL273" s="81">
        <f>VLOOKUP($B273,'Slutlig allokering'!$B$2:$AL$462,MATCH("Hjälpel kraftvärme",'Slutlig allokering'!$B$2:$AL$2,0),FALSE)</f>
        <v>0</v>
      </c>
      <c r="AN273" s="73">
        <f t="shared" si="45"/>
        <v>13.336</v>
      </c>
      <c r="AO273" s="73">
        <f t="shared" si="46"/>
        <v>13.336</v>
      </c>
      <c r="AP273" s="73">
        <f>IF(ISERROR(1/VLOOKUP($B273,Leveranser!$B$1:$S$500,MATCH("såld värme (gwh)",Leveranser!$B$1:$S$1,0),FALSE)),"",VLOOKUP($B273,Leveranser!$B$1:$S$500,MATCH("såld värme (gwh)",Leveranser!$B$1:$S$1,0),FALSE))</f>
        <v>10.849</v>
      </c>
      <c r="AQ273" s="73">
        <f>VLOOKUP($B273,Leveranser!$B$1:$Y$500,MATCH("Totalt såld fjärrvärme till andra fjärrvärmeföretag",Leveranser!$B$1:$AA$1,0),FALSE)</f>
        <v>0</v>
      </c>
      <c r="AR273" s="73">
        <f>IF(ISERROR(1/VLOOKUP($B273,Miljö!$B$1:$S$500,MATCH("Såld mängd produktionsspecifik fjärrvärme (GWh)",Miljö!$B$1:$R$1,0),FALSE)),0,VLOOKUP($B273,Miljö!$B$1:$S$500,MATCH("Såld mängd produktionsspecifik fjärrvärme (GWh)",Miljö!$B$1:$R$1,0),FALSE))</f>
        <v>0</v>
      </c>
      <c r="AS273" s="82">
        <f t="shared" si="51"/>
        <v>0.81351229754049192</v>
      </c>
      <c r="AU273" s="73" t="str">
        <f>VLOOKUP($B273,'Miljövärden urval för publ'!$B$2:$I$486,7,FALSE)</f>
        <v>Ja</v>
      </c>
      <c r="AV273" s="73" t="str">
        <f>VLOOKUP($B273,'Miljövärden urval för publ'!$B$2:$I$486,6,FALSE)</f>
        <v>Ja</v>
      </c>
      <c r="AZ273" s="73">
        <f t="shared" si="47"/>
        <v>0.26100000000000001</v>
      </c>
      <c r="BA273" s="73">
        <f t="shared" si="52"/>
        <v>0</v>
      </c>
      <c r="BB273" s="73">
        <f t="shared" si="48"/>
        <v>11.56</v>
      </c>
      <c r="BC273" s="73">
        <f t="shared" si="49"/>
        <v>0</v>
      </c>
      <c r="BE273" s="73">
        <f t="shared" si="53"/>
        <v>0</v>
      </c>
      <c r="BF273" s="73">
        <f t="shared" si="54"/>
        <v>0</v>
      </c>
      <c r="BH273" s="73">
        <f t="shared" si="50"/>
        <v>11.56</v>
      </c>
    </row>
    <row r="274" spans="1:60" ht="14.5" x14ac:dyDescent="0.35">
      <c r="A274" t="s">
        <v>350</v>
      </c>
      <c r="B274" t="s">
        <v>353</v>
      </c>
      <c r="C274" s="73">
        <f>VLOOKUP($B274,'Tillförd energi'!$B$2:$AS$506,MATCH(C$1,'Tillförd energi'!$B$1:$AQ$1,0),FALSE)</f>
        <v>0</v>
      </c>
      <c r="D274" s="73">
        <f>VLOOKUP($B274,'Tillförd energi'!$B$2:$AS$506,MATCH(D$1,'Tillförd energi'!$B$1:$AQ$1,0),FALSE)</f>
        <v>1.782</v>
      </c>
      <c r="E274" s="73">
        <f>VLOOKUP($B274,'Tillförd energi'!$B$2:$AS$506,MATCH(E$1,'Tillförd energi'!$B$1:$AQ$1,0),FALSE)</f>
        <v>1.944</v>
      </c>
      <c r="F274" s="73">
        <f>VLOOKUP($B274,'Tillförd energi'!$B$2:$AS$506,MATCH(F$1,'Tillförd energi'!$B$1:$AQ$1,0),FALSE)</f>
        <v>0</v>
      </c>
      <c r="G274" s="73">
        <f>VLOOKUP($B274,'Tillförd energi'!$B$2:$AS$506,MATCH(G$1,'Tillförd energi'!$B$1:$AQ$1,0),FALSE)</f>
        <v>0</v>
      </c>
      <c r="H274" s="73">
        <f>VLOOKUP($B274,'Tillförd energi'!$B$2:$AS$506,MATCH(H$1,'Tillförd energi'!$B$1:$AQ$1,0),FALSE)</f>
        <v>0</v>
      </c>
      <c r="I274" s="73">
        <f>VLOOKUP($B274,'Tillförd energi'!$B$2:$AS$506,MATCH(I$1,'Tillförd energi'!$B$1:$AQ$1,0),FALSE)</f>
        <v>0</v>
      </c>
      <c r="J274" s="73">
        <f>VLOOKUP($B274,'Tillförd energi'!$B$2:$AS$506,MATCH(J$1,'Tillförd energi'!$B$1:$AQ$1,0),FALSE)</f>
        <v>0</v>
      </c>
      <c r="K274" s="73">
        <f>VLOOKUP($B274,'Tillförd energi'!$B$2:$AS$506,MATCH(K$1,'Tillförd energi'!$B$1:$AQ$1,0),FALSE)</f>
        <v>0</v>
      </c>
      <c r="L274" s="73">
        <f>VLOOKUP($B274,'Tillförd energi'!$B$2:$AS$506,MATCH(L$1,'Tillförd energi'!$B$1:$AQ$1,0),FALSE)</f>
        <v>0</v>
      </c>
      <c r="M274" s="73">
        <f>VLOOKUP($B274,'Tillförd energi'!$B$2:$AS$506,MATCH(M$1,'Tillförd energi'!$B$1:$AQ$1,0),FALSE)</f>
        <v>121.855</v>
      </c>
      <c r="N274" s="73">
        <f>VLOOKUP($B274,'Tillförd energi'!$B$2:$AS$506,MATCH(N$1,'Tillförd energi'!$B$1:$AQ$1,0),FALSE)</f>
        <v>0</v>
      </c>
      <c r="O274" s="73">
        <f>VLOOKUP($B274,'Tillförd energi'!$B$2:$AS$506,MATCH(O$1,'Tillförd energi'!$B$1:$AQ$1,0),FALSE)</f>
        <v>0</v>
      </c>
      <c r="P274" s="73">
        <f>VLOOKUP($B274,'Tillförd energi'!$B$2:$AS$506,MATCH(P$1,'Tillförd energi'!$B$1:$AQ$1,0),FALSE)</f>
        <v>0</v>
      </c>
      <c r="Q274" s="73">
        <f>VLOOKUP($B274,'Tillförd energi'!$B$2:$AS$506,MATCH(Q$1,'Tillförd energi'!$B$1:$AQ$1,0),FALSE)</f>
        <v>0</v>
      </c>
      <c r="R274" s="73">
        <f>VLOOKUP($B274,'Tillförd energi'!$B$2:$AS$506,MATCH(R$1,'Tillförd energi'!$B$1:$AQ$1,0),FALSE)</f>
        <v>0</v>
      </c>
      <c r="S274" s="73">
        <f>VLOOKUP($B274,'Tillförd energi'!$B$2:$AS$506,MATCH(S$1,'Tillförd energi'!$B$1:$AQ$1,0),FALSE)</f>
        <v>0</v>
      </c>
      <c r="T274" s="73">
        <f>VLOOKUP($B274,'Tillförd energi'!$B$2:$AS$506,MATCH(T$1,'Tillförd energi'!$B$1:$AQ$1,0),FALSE)</f>
        <v>0</v>
      </c>
      <c r="U274" s="73">
        <f>VLOOKUP($B274,'Tillförd energi'!$B$2:$AS$506,MATCH(U$1,'Tillförd energi'!$B$1:$AQ$1,0),FALSE)</f>
        <v>0</v>
      </c>
      <c r="V274" s="73">
        <f>VLOOKUP($B274,'Tillförd energi'!$B$2:$AS$506,MATCH(V$1,'Tillförd energi'!$B$1:$AQ$1,0),FALSE)</f>
        <v>0</v>
      </c>
      <c r="W274" s="73">
        <f>VLOOKUP($B274,'Tillförd energi'!$B$2:$AS$506,MATCH(W$1,'Tillförd energi'!$B$1:$AQ$1,0),FALSE)</f>
        <v>0</v>
      </c>
      <c r="X274" s="73">
        <f>VLOOKUP($B274,'Tillförd energi'!$B$2:$AS$506,MATCH(X$1,'Tillförd energi'!$B$1:$AQ$1,0),FALSE)</f>
        <v>0</v>
      </c>
      <c r="Y274" s="73">
        <f>VLOOKUP($B274,'Tillförd energi'!$B$2:$AS$506,MATCH(Y$1,'Tillförd energi'!$B$1:$AQ$1,0),FALSE)</f>
        <v>0</v>
      </c>
      <c r="Z274" s="73">
        <f>VLOOKUP($B274,'Tillförd energi'!$B$2:$AS$506,MATCH(Z$1,'Tillförd energi'!$B$1:$AQ$1,0),FALSE)</f>
        <v>0</v>
      </c>
      <c r="AA274" s="73">
        <f>VLOOKUP($B274,'Tillförd energi'!$B$2:$AS$506,MATCH(AA$1,'Tillförd energi'!$B$1:$AQ$1,0),FALSE)</f>
        <v>0</v>
      </c>
      <c r="AB274" s="73">
        <f>VLOOKUP($B274,'Tillförd energi'!$B$2:$AS$506,MATCH(AB$1,'Tillförd energi'!$B$1:$AQ$1,0),FALSE)</f>
        <v>29.044</v>
      </c>
      <c r="AC274" s="73">
        <f>VLOOKUP($B274,'Tillförd energi'!$B$2:$AS$506,MATCH(AC$1,'Tillförd energi'!$B$1:$AQ$1,0),FALSE)</f>
        <v>0</v>
      </c>
      <c r="AD274" s="73">
        <f>VLOOKUP($B274,'Tillförd energi'!$B$2:$AS$506,MATCH(AD$1,'Tillförd energi'!$B$1:$AQ$1,0),FALSE)</f>
        <v>0</v>
      </c>
      <c r="AF274" s="73">
        <f>VLOOKUP($B274,'Tillförd energi'!$B$2:$AS$506,MATCH(AF$1,'Tillförd energi'!$B$1:$AQ$1,0),FALSE)</f>
        <v>4.4230200000000002</v>
      </c>
      <c r="AH274" s="73">
        <f>IFERROR(VLOOKUP(B274,Miljö!$B$1:$S$476,9,FALSE)/1,0)</f>
        <v>0</v>
      </c>
      <c r="AJ274" s="81">
        <f>IFERROR(VLOOKUP($B274,Miljö!$B$1:$S$500,MATCH("hjälpel exklusive kraftvärme (GWh)",Miljö!$B$1:$V$1,0),FALSE)/1,"")</f>
        <v>0.93400000000000005</v>
      </c>
      <c r="AK274" s="81">
        <f t="shared" si="44"/>
        <v>0.93400000000000005</v>
      </c>
      <c r="AL274" s="81">
        <f>VLOOKUP($B274,'Slutlig allokering'!$B$2:$AL$462,MATCH("Hjälpel kraftvärme",'Slutlig allokering'!$B$2:$AL$2,0),FALSE)</f>
        <v>3.48902</v>
      </c>
      <c r="AN274" s="73">
        <f t="shared" si="45"/>
        <v>159.04802000000001</v>
      </c>
      <c r="AO274" s="73">
        <f t="shared" si="46"/>
        <v>159.04802000000001</v>
      </c>
      <c r="AP274" s="73">
        <f>IF(ISERROR(1/VLOOKUP($B274,Leveranser!$B$1:$S$500,MATCH("såld värme (gwh)",Leveranser!$B$1:$S$1,0),FALSE)),"",VLOOKUP($B274,Leveranser!$B$1:$S$500,MATCH("såld värme (gwh)",Leveranser!$B$1:$S$1,0),FALSE))</f>
        <v>157.19800000000001</v>
      </c>
      <c r="AQ274" s="73">
        <f>VLOOKUP($B274,Leveranser!$B$1:$Y$500,MATCH("Totalt såld fjärrvärme till andra fjärrvärmeföretag",Leveranser!$B$1:$AA$1,0),FALSE)</f>
        <v>0</v>
      </c>
      <c r="AR274" s="73">
        <f>IF(ISERROR(1/VLOOKUP($B274,Miljö!$B$1:$S$500,MATCH("Såld mängd produktionsspecifik fjärrvärme (GWh)",Miljö!$B$1:$R$1,0),FALSE)),0,VLOOKUP($B274,Miljö!$B$1:$S$500,MATCH("Såld mängd produktionsspecifik fjärrvärme (GWh)",Miljö!$B$1:$R$1,0),FALSE))</f>
        <v>0</v>
      </c>
      <c r="AS274" s="82">
        <f t="shared" si="51"/>
        <v>0.98836816704791419</v>
      </c>
      <c r="AU274" s="73" t="str">
        <f>VLOOKUP($B274,'Miljövärden urval för publ'!$B$2:$I$486,7,FALSE)</f>
        <v>Ja</v>
      </c>
      <c r="AV274" s="73" t="str">
        <f>VLOOKUP($B274,'Miljövärden urval för publ'!$B$2:$I$486,6,FALSE)</f>
        <v>Ja</v>
      </c>
      <c r="AZ274" s="73">
        <f t="shared" si="47"/>
        <v>4.4230200000000002</v>
      </c>
      <c r="BA274" s="73">
        <f t="shared" si="52"/>
        <v>0</v>
      </c>
      <c r="BB274" s="73">
        <f t="shared" si="48"/>
        <v>121.855</v>
      </c>
      <c r="BC274" s="73">
        <f t="shared" si="49"/>
        <v>0</v>
      </c>
      <c r="BE274" s="73">
        <f t="shared" si="53"/>
        <v>0</v>
      </c>
      <c r="BF274" s="73">
        <f t="shared" si="54"/>
        <v>0</v>
      </c>
      <c r="BH274" s="73">
        <f t="shared" si="50"/>
        <v>121.855</v>
      </c>
    </row>
    <row r="275" spans="1:60" ht="14.5" x14ac:dyDescent="0.35">
      <c r="A275" t="s">
        <v>354</v>
      </c>
      <c r="B275" t="s">
        <v>355</v>
      </c>
      <c r="C275" s="73">
        <f>VLOOKUP($B275,'Tillförd energi'!$B$2:$AS$506,MATCH(C$1,'Tillförd energi'!$B$1:$AQ$1,0),FALSE)</f>
        <v>0</v>
      </c>
      <c r="D275" s="73">
        <f>VLOOKUP($B275,'Tillförd energi'!$B$2:$AS$506,MATCH(D$1,'Tillförd energi'!$B$1:$AQ$1,0),FALSE)</f>
        <v>0</v>
      </c>
      <c r="E275" s="73">
        <f>VLOOKUP($B275,'Tillförd energi'!$B$2:$AS$506,MATCH(E$1,'Tillförd energi'!$B$1:$AQ$1,0),FALSE)</f>
        <v>0</v>
      </c>
      <c r="F275" s="73">
        <f>VLOOKUP($B275,'Tillförd energi'!$B$2:$AS$506,MATCH(F$1,'Tillförd energi'!$B$1:$AQ$1,0),FALSE)</f>
        <v>0</v>
      </c>
      <c r="G275" s="73">
        <f>VLOOKUP($B275,'Tillförd energi'!$B$2:$AS$506,MATCH(G$1,'Tillförd energi'!$B$1:$AQ$1,0),FALSE)</f>
        <v>0</v>
      </c>
      <c r="H275" s="73">
        <f>VLOOKUP($B275,'Tillförd energi'!$B$2:$AS$506,MATCH(H$1,'Tillförd energi'!$B$1:$AQ$1,0),FALSE)</f>
        <v>2.2999999999999998</v>
      </c>
      <c r="I275" s="73">
        <f>VLOOKUP($B275,'Tillförd energi'!$B$2:$AS$506,MATCH(I$1,'Tillförd energi'!$B$1:$AQ$1,0),FALSE)</f>
        <v>0</v>
      </c>
      <c r="J275" s="73">
        <f>VLOOKUP($B275,'Tillförd energi'!$B$2:$AS$506,MATCH(J$1,'Tillförd energi'!$B$1:$AQ$1,0),FALSE)</f>
        <v>0</v>
      </c>
      <c r="K275" s="73">
        <f>VLOOKUP($B275,'Tillförd energi'!$B$2:$AS$506,MATCH(K$1,'Tillförd energi'!$B$1:$AQ$1,0),FALSE)</f>
        <v>0</v>
      </c>
      <c r="L275" s="73">
        <f>VLOOKUP($B275,'Tillförd energi'!$B$2:$AS$506,MATCH(L$1,'Tillförd energi'!$B$1:$AQ$1,0),FALSE)</f>
        <v>0</v>
      </c>
      <c r="M275" s="73">
        <f>VLOOKUP($B275,'Tillförd energi'!$B$2:$AS$506,MATCH(M$1,'Tillförd energi'!$B$1:$AQ$1,0),FALSE)</f>
        <v>53</v>
      </c>
      <c r="N275" s="73">
        <f>VLOOKUP($B275,'Tillförd energi'!$B$2:$AS$506,MATCH(N$1,'Tillförd energi'!$B$1:$AQ$1,0),FALSE)</f>
        <v>0</v>
      </c>
      <c r="O275" s="73">
        <f>VLOOKUP($B275,'Tillförd energi'!$B$2:$AS$506,MATCH(O$1,'Tillförd energi'!$B$1:$AQ$1,0),FALSE)</f>
        <v>0</v>
      </c>
      <c r="P275" s="73">
        <f>VLOOKUP($B275,'Tillförd energi'!$B$2:$AS$506,MATCH(P$1,'Tillförd energi'!$B$1:$AQ$1,0),FALSE)</f>
        <v>0</v>
      </c>
      <c r="Q275" s="73">
        <f>VLOOKUP($B275,'Tillförd energi'!$B$2:$AS$506,MATCH(Q$1,'Tillförd energi'!$B$1:$AQ$1,0),FALSE)</f>
        <v>0</v>
      </c>
      <c r="R275" s="73">
        <f>VLOOKUP($B275,'Tillförd energi'!$B$2:$AS$506,MATCH(R$1,'Tillförd energi'!$B$1:$AQ$1,0),FALSE)</f>
        <v>0</v>
      </c>
      <c r="S275" s="73">
        <f>VLOOKUP($B275,'Tillförd energi'!$B$2:$AS$506,MATCH(S$1,'Tillförd energi'!$B$1:$AQ$1,0),FALSE)</f>
        <v>0</v>
      </c>
      <c r="T275" s="73">
        <f>VLOOKUP($B275,'Tillförd energi'!$B$2:$AS$506,MATCH(T$1,'Tillförd energi'!$B$1:$AQ$1,0),FALSE)</f>
        <v>0</v>
      </c>
      <c r="U275" s="73">
        <f>VLOOKUP($B275,'Tillförd energi'!$B$2:$AS$506,MATCH(U$1,'Tillförd energi'!$B$1:$AQ$1,0),FALSE)</f>
        <v>0</v>
      </c>
      <c r="V275" s="73">
        <f>VLOOKUP($B275,'Tillförd energi'!$B$2:$AS$506,MATCH(V$1,'Tillförd energi'!$B$1:$AQ$1,0),FALSE)</f>
        <v>0</v>
      </c>
      <c r="W275" s="73">
        <f>VLOOKUP($B275,'Tillförd energi'!$B$2:$AS$506,MATCH(W$1,'Tillförd energi'!$B$1:$AQ$1,0),FALSE)</f>
        <v>0</v>
      </c>
      <c r="X275" s="73">
        <f>VLOOKUP($B275,'Tillförd energi'!$B$2:$AS$506,MATCH(X$1,'Tillförd energi'!$B$1:$AQ$1,0),FALSE)</f>
        <v>0</v>
      </c>
      <c r="Y275" s="73">
        <f>VLOOKUP($B275,'Tillförd energi'!$B$2:$AS$506,MATCH(Y$1,'Tillförd energi'!$B$1:$AQ$1,0),FALSE)</f>
        <v>0.12</v>
      </c>
      <c r="Z275" s="73">
        <f>VLOOKUP($B275,'Tillförd energi'!$B$2:$AS$506,MATCH(Z$1,'Tillförd energi'!$B$1:$AQ$1,0),FALSE)</f>
        <v>0</v>
      </c>
      <c r="AA275" s="73">
        <f>VLOOKUP($B275,'Tillförd energi'!$B$2:$AS$506,MATCH(AA$1,'Tillförd energi'!$B$1:$AQ$1,0),FALSE)</f>
        <v>0</v>
      </c>
      <c r="AB275" s="73">
        <f>VLOOKUP($B275,'Tillförd energi'!$B$2:$AS$506,MATCH(AB$1,'Tillförd energi'!$B$1:$AQ$1,0),FALSE)</f>
        <v>4.4000000000000004</v>
      </c>
      <c r="AC275" s="73">
        <f>VLOOKUP($B275,'Tillförd energi'!$B$2:$AS$506,MATCH(AC$1,'Tillförd energi'!$B$1:$AQ$1,0),FALSE)</f>
        <v>0</v>
      </c>
      <c r="AD275" s="73">
        <f>VLOOKUP($B275,'Tillförd energi'!$B$2:$AS$506,MATCH(AD$1,'Tillförd energi'!$B$1:$AQ$1,0),FALSE)</f>
        <v>0</v>
      </c>
      <c r="AF275" s="73">
        <f>VLOOKUP($B275,'Tillförd energi'!$B$2:$AS$506,MATCH(AF$1,'Tillförd energi'!$B$1:$AQ$1,0),FALSE)</f>
        <v>1</v>
      </c>
      <c r="AH275" s="73">
        <f>IFERROR(VLOOKUP(B275,Miljö!$B$1:$S$476,9,FALSE)/1,0)</f>
        <v>0</v>
      </c>
      <c r="AJ275" s="81">
        <f>IFERROR(VLOOKUP($B275,Miljö!$B$1:$S$500,MATCH("hjälpel exklusive kraftvärme (GWh)",Miljö!$B$1:$V$1,0),FALSE)/1,"")</f>
        <v>1</v>
      </c>
      <c r="AK275" s="81">
        <f t="shared" si="44"/>
        <v>1</v>
      </c>
      <c r="AL275" s="81">
        <f>VLOOKUP($B275,'Slutlig allokering'!$B$2:$AL$462,MATCH("Hjälpel kraftvärme",'Slutlig allokering'!$B$2:$AL$2,0),FALSE)</f>
        <v>0</v>
      </c>
      <c r="AN275" s="73">
        <f t="shared" si="45"/>
        <v>60.819999999999993</v>
      </c>
      <c r="AO275" s="73">
        <f t="shared" si="46"/>
        <v>60.819999999999993</v>
      </c>
      <c r="AP275" s="73">
        <f>IF(ISERROR(1/VLOOKUP($B275,Leveranser!$B$1:$S$500,MATCH("såld värme (gwh)",Leveranser!$B$1:$S$1,0),FALSE)),"",VLOOKUP($B275,Leveranser!$B$1:$S$500,MATCH("såld värme (gwh)",Leveranser!$B$1:$S$1,0),FALSE))</f>
        <v>41.4</v>
      </c>
      <c r="AQ275" s="73">
        <f>VLOOKUP($B275,Leveranser!$B$1:$Y$500,MATCH("Totalt såld fjärrvärme till andra fjärrvärmeföretag",Leveranser!$B$1:$AA$1,0),FALSE)</f>
        <v>0</v>
      </c>
      <c r="AR275" s="73">
        <f>IF(ISERROR(1/VLOOKUP($B275,Miljö!$B$1:$S$500,MATCH("Såld mängd produktionsspecifik fjärrvärme (GWh)",Miljö!$B$1:$R$1,0),FALSE)),0,VLOOKUP($B275,Miljö!$B$1:$S$500,MATCH("Såld mängd produktionsspecifik fjärrvärme (GWh)",Miljö!$B$1:$R$1,0),FALSE))</f>
        <v>0</v>
      </c>
      <c r="AS275" s="82">
        <f t="shared" si="51"/>
        <v>0.68069713909898066</v>
      </c>
      <c r="AU275" s="73" t="str">
        <f>VLOOKUP($B275,'Miljövärden urval för publ'!$B$2:$I$486,7,FALSE)</f>
        <v>Ja</v>
      </c>
      <c r="AV275" s="73" t="str">
        <f>VLOOKUP($B275,'Miljövärden urval för publ'!$B$2:$I$486,6,FALSE)</f>
        <v>Ja</v>
      </c>
      <c r="AZ275" s="73">
        <f t="shared" si="47"/>
        <v>1.1200000000000001</v>
      </c>
      <c r="BA275" s="73">
        <f t="shared" si="52"/>
        <v>0</v>
      </c>
      <c r="BB275" s="73">
        <f t="shared" si="48"/>
        <v>53</v>
      </c>
      <c r="BC275" s="73">
        <f t="shared" si="49"/>
        <v>0</v>
      </c>
      <c r="BE275" s="73">
        <f t="shared" si="53"/>
        <v>0</v>
      </c>
      <c r="BF275" s="73">
        <f t="shared" si="54"/>
        <v>0</v>
      </c>
      <c r="BH275" s="73">
        <f t="shared" si="50"/>
        <v>53</v>
      </c>
    </row>
    <row r="276" spans="1:60" ht="14.5" x14ac:dyDescent="0.35">
      <c r="A276" t="s">
        <v>356</v>
      </c>
      <c r="B276" t="s">
        <v>357</v>
      </c>
      <c r="C276" s="73">
        <f>VLOOKUP($B276,'Tillförd energi'!$B$2:$AS$506,MATCH(C$1,'Tillförd energi'!$B$1:$AQ$1,0),FALSE)</f>
        <v>0</v>
      </c>
      <c r="D276" s="73">
        <f>VLOOKUP($B276,'Tillförd energi'!$B$2:$AS$506,MATCH(D$1,'Tillförd energi'!$B$1:$AQ$1,0),FALSE)</f>
        <v>1.1984999999999999</v>
      </c>
      <c r="E276" s="73">
        <f>VLOOKUP($B276,'Tillförd energi'!$B$2:$AS$506,MATCH(E$1,'Tillförd energi'!$B$1:$AQ$1,0),FALSE)</f>
        <v>0.6</v>
      </c>
      <c r="F276" s="73">
        <f>VLOOKUP($B276,'Tillförd energi'!$B$2:$AS$506,MATCH(F$1,'Tillförd energi'!$B$1:$AQ$1,0),FALSE)</f>
        <v>0</v>
      </c>
      <c r="G276" s="73">
        <f>VLOOKUP($B276,'Tillförd energi'!$B$2:$AS$506,MATCH(G$1,'Tillförd energi'!$B$1:$AQ$1,0),FALSE)</f>
        <v>0</v>
      </c>
      <c r="H276" s="73">
        <f>VLOOKUP($B276,'Tillförd energi'!$B$2:$AS$506,MATCH(H$1,'Tillförd energi'!$B$1:$AQ$1,0),FALSE)</f>
        <v>0</v>
      </c>
      <c r="I276" s="73">
        <f>VLOOKUP($B276,'Tillförd energi'!$B$2:$AS$506,MATCH(I$1,'Tillförd energi'!$B$1:$AQ$1,0),FALSE)</f>
        <v>0</v>
      </c>
      <c r="J276" s="73">
        <f>VLOOKUP($B276,'Tillförd energi'!$B$2:$AS$506,MATCH(J$1,'Tillförd energi'!$B$1:$AQ$1,0),FALSE)</f>
        <v>0</v>
      </c>
      <c r="K276" s="73">
        <f>VLOOKUP($B276,'Tillförd energi'!$B$2:$AS$506,MATCH(K$1,'Tillförd energi'!$B$1:$AQ$1,0),FALSE)</f>
        <v>0</v>
      </c>
      <c r="L276" s="73">
        <f>VLOOKUP($B276,'Tillförd energi'!$B$2:$AS$506,MATCH(L$1,'Tillförd energi'!$B$1:$AQ$1,0),FALSE)</f>
        <v>27</v>
      </c>
      <c r="M276" s="73">
        <f>VLOOKUP($B276,'Tillförd energi'!$B$2:$AS$506,MATCH(M$1,'Tillförd energi'!$B$1:$AQ$1,0),FALSE)</f>
        <v>7</v>
      </c>
      <c r="N276" s="73">
        <f>VLOOKUP($B276,'Tillförd energi'!$B$2:$AS$506,MATCH(N$1,'Tillförd energi'!$B$1:$AQ$1,0),FALSE)</f>
        <v>7</v>
      </c>
      <c r="O276" s="73">
        <f>VLOOKUP($B276,'Tillförd energi'!$B$2:$AS$506,MATCH(O$1,'Tillförd energi'!$B$1:$AQ$1,0),FALSE)</f>
        <v>27</v>
      </c>
      <c r="P276" s="73">
        <f>VLOOKUP($B276,'Tillförd energi'!$B$2:$AS$506,MATCH(P$1,'Tillförd energi'!$B$1:$AQ$1,0),FALSE)</f>
        <v>0</v>
      </c>
      <c r="Q276" s="73">
        <f>VLOOKUP($B276,'Tillförd energi'!$B$2:$AS$506,MATCH(Q$1,'Tillförd energi'!$B$1:$AQ$1,0),FALSE)</f>
        <v>33.5</v>
      </c>
      <c r="R276" s="73">
        <f>VLOOKUP($B276,'Tillförd energi'!$B$2:$AS$506,MATCH(R$1,'Tillförd energi'!$B$1:$AQ$1,0),FALSE)</f>
        <v>0</v>
      </c>
      <c r="S276" s="73">
        <f>VLOOKUP($B276,'Tillförd energi'!$B$2:$AS$506,MATCH(S$1,'Tillförd energi'!$B$1:$AQ$1,0),FALSE)</f>
        <v>0</v>
      </c>
      <c r="T276" s="73">
        <f>VLOOKUP($B276,'Tillförd energi'!$B$2:$AS$506,MATCH(T$1,'Tillförd energi'!$B$1:$AQ$1,0),FALSE)</f>
        <v>0</v>
      </c>
      <c r="U276" s="73">
        <f>VLOOKUP($B276,'Tillförd energi'!$B$2:$AS$506,MATCH(U$1,'Tillförd energi'!$B$1:$AQ$1,0),FALSE)</f>
        <v>0</v>
      </c>
      <c r="V276" s="73">
        <f>VLOOKUP($B276,'Tillförd energi'!$B$2:$AS$506,MATCH(V$1,'Tillförd energi'!$B$1:$AQ$1,0),FALSE)</f>
        <v>39.6</v>
      </c>
      <c r="W276" s="73">
        <f>VLOOKUP($B276,'Tillförd energi'!$B$2:$AS$506,MATCH(W$1,'Tillförd energi'!$B$1:$AQ$1,0),FALSE)</f>
        <v>0</v>
      </c>
      <c r="X276" s="73">
        <f>VLOOKUP($B276,'Tillförd energi'!$B$2:$AS$506,MATCH(X$1,'Tillförd energi'!$B$1:$AQ$1,0),FALSE)</f>
        <v>0</v>
      </c>
      <c r="Y276" s="73">
        <f>VLOOKUP($B276,'Tillförd energi'!$B$2:$AS$506,MATCH(Y$1,'Tillförd energi'!$B$1:$AQ$1,0),FALSE)</f>
        <v>0</v>
      </c>
      <c r="Z276" s="73">
        <f>VLOOKUP($B276,'Tillförd energi'!$B$2:$AS$506,MATCH(Z$1,'Tillförd energi'!$B$1:$AQ$1,0),FALSE)</f>
        <v>2.4</v>
      </c>
      <c r="AA276" s="73">
        <f>VLOOKUP($B276,'Tillförd energi'!$B$2:$AS$506,MATCH(AA$1,'Tillförd energi'!$B$1:$AQ$1,0),FALSE)</f>
        <v>3.8</v>
      </c>
      <c r="AB276" s="73">
        <f>VLOOKUP($B276,'Tillförd energi'!$B$2:$AS$506,MATCH(AB$1,'Tillförd energi'!$B$1:$AQ$1,0),FALSE)</f>
        <v>9.3000000000000007</v>
      </c>
      <c r="AC276" s="73">
        <f>VLOOKUP($B276,'Tillförd energi'!$B$2:$AS$506,MATCH(AC$1,'Tillförd energi'!$B$1:$AQ$1,0),FALSE)</f>
        <v>0.4</v>
      </c>
      <c r="AD276" s="73">
        <f>VLOOKUP($B276,'Tillförd energi'!$B$2:$AS$506,MATCH(AD$1,'Tillförd energi'!$B$1:$AQ$1,0),FALSE)</f>
        <v>0</v>
      </c>
      <c r="AF276" s="73">
        <f>VLOOKUP($B276,'Tillförd energi'!$B$2:$AS$506,MATCH(AF$1,'Tillförd energi'!$B$1:$AQ$1,0),FALSE)</f>
        <v>2.6595499999999999</v>
      </c>
      <c r="AH276" s="73">
        <f>IFERROR(VLOOKUP(B276,Miljö!$B$1:$S$476,9,FALSE)/1,0)</f>
        <v>0</v>
      </c>
      <c r="AJ276" s="81">
        <f>IFERROR(VLOOKUP($B276,Miljö!$B$1:$S$500,MATCH("hjälpel exklusive kraftvärme (GWh)",Miljö!$B$1:$V$1,0),FALSE)/1,"")</f>
        <v>2.6</v>
      </c>
      <c r="AK276" s="81">
        <f t="shared" si="44"/>
        <v>2.6</v>
      </c>
      <c r="AL276" s="81">
        <f>VLOOKUP($B276,'Slutlig allokering'!$B$2:$AL$462,MATCH("Hjälpel kraftvärme",'Slutlig allokering'!$B$2:$AL$2,0),FALSE)</f>
        <v>5.9548799999999999E-2</v>
      </c>
      <c r="AN276" s="73">
        <f t="shared" si="45"/>
        <v>161.45805000000004</v>
      </c>
      <c r="AO276" s="73">
        <f t="shared" si="46"/>
        <v>161.45805000000004</v>
      </c>
      <c r="AP276" s="73">
        <f>IF(ISERROR(1/VLOOKUP($B276,Leveranser!$B$1:$S$500,MATCH("såld värme (gwh)",Leveranser!$B$1:$S$1,0),FALSE)),"",VLOOKUP($B276,Leveranser!$B$1:$S$500,MATCH("såld värme (gwh)",Leveranser!$B$1:$S$1,0),FALSE))</f>
        <v>132.30000000000001</v>
      </c>
      <c r="AQ276" s="73">
        <f>VLOOKUP($B276,Leveranser!$B$1:$Y$500,MATCH("Totalt såld fjärrvärme till andra fjärrvärmeföretag",Leveranser!$B$1:$AA$1,0),FALSE)</f>
        <v>0</v>
      </c>
      <c r="AR276" s="73">
        <f>IF(ISERROR(1/VLOOKUP($B276,Miljö!$B$1:$S$500,MATCH("Såld mängd produktionsspecifik fjärrvärme (GWh)",Miljö!$B$1:$R$1,0),FALSE)),0,VLOOKUP($B276,Miljö!$B$1:$S$500,MATCH("Såld mängd produktionsspecifik fjärrvärme (GWh)",Miljö!$B$1:$R$1,0),FALSE))</f>
        <v>0</v>
      </c>
      <c r="AS276" s="82">
        <f t="shared" si="51"/>
        <v>0.81940788954158661</v>
      </c>
      <c r="AU276" s="73" t="str">
        <f>VLOOKUP($B276,'Miljövärden urval för publ'!$B$2:$I$486,7,FALSE)</f>
        <v>Ja</v>
      </c>
      <c r="AV276" s="73" t="str">
        <f>VLOOKUP($B276,'Miljövärden urval för publ'!$B$2:$I$486,6,FALSE)</f>
        <v>Nej</v>
      </c>
      <c r="AZ276" s="73">
        <f t="shared" si="47"/>
        <v>5.0595499999999998</v>
      </c>
      <c r="BA276" s="73">
        <f t="shared" si="52"/>
        <v>0</v>
      </c>
      <c r="BB276" s="73">
        <f t="shared" si="48"/>
        <v>68</v>
      </c>
      <c r="BC276" s="73">
        <f t="shared" si="49"/>
        <v>33.5</v>
      </c>
      <c r="BE276" s="73">
        <f t="shared" si="53"/>
        <v>3.8</v>
      </c>
      <c r="BF276" s="73">
        <f t="shared" si="54"/>
        <v>0</v>
      </c>
      <c r="BH276" s="73">
        <f t="shared" si="50"/>
        <v>141.1</v>
      </c>
    </row>
    <row r="277" spans="1:60" ht="14.5" x14ac:dyDescent="0.35">
      <c r="A277" t="s">
        <v>358</v>
      </c>
      <c r="B277" t="s">
        <v>359</v>
      </c>
      <c r="C277" s="73">
        <f>VLOOKUP($B277,'Tillförd energi'!$B$2:$AS$506,MATCH(C$1,'Tillförd energi'!$B$1:$AQ$1,0),FALSE)</f>
        <v>0</v>
      </c>
      <c r="D277" s="73">
        <f>VLOOKUP($B277,'Tillförd energi'!$B$2:$AS$506,MATCH(D$1,'Tillförd energi'!$B$1:$AQ$1,0),FALSE)</f>
        <v>0.32200000000000001</v>
      </c>
      <c r="E277" s="73">
        <f>VLOOKUP($B277,'Tillförd energi'!$B$2:$AS$506,MATCH(E$1,'Tillförd energi'!$B$1:$AQ$1,0),FALSE)</f>
        <v>0</v>
      </c>
      <c r="F277" s="73">
        <f>VLOOKUP($B277,'Tillförd energi'!$B$2:$AS$506,MATCH(F$1,'Tillförd energi'!$B$1:$AQ$1,0),FALSE)</f>
        <v>0</v>
      </c>
      <c r="G277" s="73">
        <f>VLOOKUP($B277,'Tillförd energi'!$B$2:$AS$506,MATCH(G$1,'Tillförd energi'!$B$1:$AQ$1,0),FALSE)</f>
        <v>0</v>
      </c>
      <c r="H277" s="73">
        <f>VLOOKUP($B277,'Tillförd energi'!$B$2:$AS$506,MATCH(H$1,'Tillförd energi'!$B$1:$AQ$1,0),FALSE)</f>
        <v>0</v>
      </c>
      <c r="I277" s="73">
        <f>VLOOKUP($B277,'Tillförd energi'!$B$2:$AS$506,MATCH(I$1,'Tillförd energi'!$B$1:$AQ$1,0),FALSE)</f>
        <v>0</v>
      </c>
      <c r="J277" s="73">
        <f>VLOOKUP($B277,'Tillförd energi'!$B$2:$AS$506,MATCH(J$1,'Tillförd energi'!$B$1:$AQ$1,0),FALSE)</f>
        <v>0</v>
      </c>
      <c r="K277" s="73">
        <f>VLOOKUP($B277,'Tillförd energi'!$B$2:$AS$506,MATCH(K$1,'Tillförd energi'!$B$1:$AQ$1,0),FALSE)</f>
        <v>0</v>
      </c>
      <c r="L277" s="73">
        <f>VLOOKUP($B277,'Tillförd energi'!$B$2:$AS$506,MATCH(L$1,'Tillförd energi'!$B$1:$AQ$1,0),FALSE)</f>
        <v>0</v>
      </c>
      <c r="M277" s="73">
        <f>VLOOKUP($B277,'Tillförd energi'!$B$2:$AS$506,MATCH(M$1,'Tillförd energi'!$B$1:$AQ$1,0),FALSE)</f>
        <v>0</v>
      </c>
      <c r="N277" s="73">
        <f>VLOOKUP($B277,'Tillförd energi'!$B$2:$AS$506,MATCH(N$1,'Tillförd energi'!$B$1:$AQ$1,0),FALSE)</f>
        <v>0</v>
      </c>
      <c r="O277" s="73">
        <f>VLOOKUP($B277,'Tillförd energi'!$B$2:$AS$506,MATCH(O$1,'Tillförd energi'!$B$1:$AQ$1,0),FALSE)</f>
        <v>0</v>
      </c>
      <c r="P277" s="73">
        <f>VLOOKUP($B277,'Tillförd energi'!$B$2:$AS$506,MATCH(P$1,'Tillförd energi'!$B$1:$AQ$1,0),FALSE)</f>
        <v>0</v>
      </c>
      <c r="Q277" s="73">
        <f>VLOOKUP($B277,'Tillförd energi'!$B$2:$AS$506,MATCH(Q$1,'Tillförd energi'!$B$1:$AQ$1,0),FALSE)</f>
        <v>0</v>
      </c>
      <c r="R277" s="73">
        <f>VLOOKUP($B277,'Tillförd energi'!$B$2:$AS$506,MATCH(R$1,'Tillförd energi'!$B$1:$AQ$1,0),FALSE)</f>
        <v>0</v>
      </c>
      <c r="S277" s="73">
        <f>VLOOKUP($B277,'Tillförd energi'!$B$2:$AS$506,MATCH(S$1,'Tillförd energi'!$B$1:$AQ$1,0),FALSE)</f>
        <v>0</v>
      </c>
      <c r="T277" s="73">
        <f>VLOOKUP($B277,'Tillförd energi'!$B$2:$AS$506,MATCH(T$1,'Tillförd energi'!$B$1:$AQ$1,0),FALSE)</f>
        <v>0</v>
      </c>
      <c r="U277" s="73">
        <f>VLOOKUP($B277,'Tillförd energi'!$B$2:$AS$506,MATCH(U$1,'Tillförd energi'!$B$1:$AQ$1,0),FALSE)</f>
        <v>0</v>
      </c>
      <c r="V277" s="73">
        <f>VLOOKUP($B277,'Tillförd energi'!$B$2:$AS$506,MATCH(V$1,'Tillförd energi'!$B$1:$AQ$1,0),FALSE)</f>
        <v>0</v>
      </c>
      <c r="W277" s="73">
        <f>VLOOKUP($B277,'Tillförd energi'!$B$2:$AS$506,MATCH(W$1,'Tillförd energi'!$B$1:$AQ$1,0),FALSE)</f>
        <v>0</v>
      </c>
      <c r="X277" s="73">
        <f>VLOOKUP($B277,'Tillförd energi'!$B$2:$AS$506,MATCH(X$1,'Tillförd energi'!$B$1:$AQ$1,0),FALSE)</f>
        <v>0</v>
      </c>
      <c r="Y277" s="73">
        <f>VLOOKUP($B277,'Tillförd energi'!$B$2:$AS$506,MATCH(Y$1,'Tillförd energi'!$B$1:$AQ$1,0),FALSE)</f>
        <v>0</v>
      </c>
      <c r="Z277" s="73">
        <f>VLOOKUP($B277,'Tillförd energi'!$B$2:$AS$506,MATCH(Z$1,'Tillförd energi'!$B$1:$AQ$1,0),FALSE)</f>
        <v>0</v>
      </c>
      <c r="AA277" s="73">
        <f>VLOOKUP($B277,'Tillförd energi'!$B$2:$AS$506,MATCH(AA$1,'Tillförd energi'!$B$1:$AQ$1,0),FALSE)</f>
        <v>0</v>
      </c>
      <c r="AB277" s="73">
        <f>VLOOKUP($B277,'Tillförd energi'!$B$2:$AS$506,MATCH(AB$1,'Tillförd energi'!$B$1:$AQ$1,0),FALSE)</f>
        <v>0</v>
      </c>
      <c r="AC277" s="73">
        <f>VLOOKUP($B277,'Tillförd energi'!$B$2:$AS$506,MATCH(AC$1,'Tillförd energi'!$B$1:$AQ$1,0),FALSE)</f>
        <v>96.100999999999999</v>
      </c>
      <c r="AD277" s="73">
        <f>VLOOKUP($B277,'Tillförd energi'!$B$2:$AS$506,MATCH(AD$1,'Tillförd energi'!$B$1:$AQ$1,0),FALSE)</f>
        <v>0</v>
      </c>
      <c r="AF277" s="73">
        <f>VLOOKUP($B277,'Tillförd energi'!$B$2:$AS$506,MATCH(AF$1,'Tillförd energi'!$B$1:$AQ$1,0),FALSE)</f>
        <v>2.4929999999999999</v>
      </c>
      <c r="AH277" s="73">
        <f>IFERROR(VLOOKUP(B277,Miljö!$B$1:$S$476,9,FALSE)/1,0)</f>
        <v>0</v>
      </c>
      <c r="AJ277" s="81" t="str">
        <f>IFERROR(VLOOKUP($B277,Miljö!$B$1:$S$500,MATCH("hjälpel exklusive kraftvärme (GWh)",Miljö!$B$1:$V$1,0),FALSE)/1,"")</f>
        <v/>
      </c>
      <c r="AK277" s="81">
        <f t="shared" si="44"/>
        <v>2.4929999999999999</v>
      </c>
      <c r="AL277" s="81">
        <f>VLOOKUP($B277,'Slutlig allokering'!$B$2:$AL$462,MATCH("Hjälpel kraftvärme",'Slutlig allokering'!$B$2:$AL$2,0),FALSE)</f>
        <v>0</v>
      </c>
      <c r="AN277" s="73">
        <f t="shared" si="45"/>
        <v>98.915999999999997</v>
      </c>
      <c r="AO277" s="73">
        <f t="shared" si="46"/>
        <v>98.915999999999997</v>
      </c>
      <c r="AP277" s="73">
        <f>IF(ISERROR(1/VLOOKUP($B277,Leveranser!$B$1:$S$500,MATCH("såld värme (gwh)",Leveranser!$B$1:$S$1,0),FALSE)),"",VLOOKUP($B277,Leveranser!$B$1:$S$500,MATCH("såld värme (gwh)",Leveranser!$B$1:$S$1,0),FALSE))</f>
        <v>83.1</v>
      </c>
      <c r="AQ277" s="73">
        <f>VLOOKUP($B277,Leveranser!$B$1:$Y$500,MATCH("Totalt såld fjärrvärme till andra fjärrvärmeföretag",Leveranser!$B$1:$AA$1,0),FALSE)</f>
        <v>0</v>
      </c>
      <c r="AR277" s="73">
        <f>IF(ISERROR(1/VLOOKUP($B277,Miljö!$B$1:$S$500,MATCH("Såld mängd produktionsspecifik fjärrvärme (GWh)",Miljö!$B$1:$R$1,0),FALSE)),0,VLOOKUP($B277,Miljö!$B$1:$S$500,MATCH("Såld mängd produktionsspecifik fjärrvärme (GWh)",Miljö!$B$1:$R$1,0),FALSE))</f>
        <v>0</v>
      </c>
      <c r="AS277" s="82">
        <f t="shared" si="51"/>
        <v>0.84010675724857453</v>
      </c>
      <c r="AU277" s="73" t="str">
        <f>VLOOKUP($B277,'Miljövärden urval för publ'!$B$2:$I$486,7,FALSE)</f>
        <v>Ja</v>
      </c>
      <c r="AV277" s="73" t="str">
        <f>VLOOKUP($B277,'Miljövärden urval för publ'!$B$2:$I$486,6,FALSE)</f>
        <v>Ja</v>
      </c>
      <c r="AZ277" s="73">
        <f t="shared" si="47"/>
        <v>2.4929999999999999</v>
      </c>
      <c r="BA277" s="73">
        <f t="shared" si="52"/>
        <v>0</v>
      </c>
      <c r="BB277" s="73">
        <f t="shared" si="48"/>
        <v>0</v>
      </c>
      <c r="BC277" s="73">
        <f t="shared" si="49"/>
        <v>0</v>
      </c>
      <c r="BE277" s="73">
        <f t="shared" si="53"/>
        <v>0</v>
      </c>
      <c r="BF277" s="73">
        <f t="shared" si="54"/>
        <v>0</v>
      </c>
      <c r="BH277" s="73">
        <f t="shared" si="50"/>
        <v>0</v>
      </c>
    </row>
    <row r="278" spans="1:60" ht="14.5" x14ac:dyDescent="0.35">
      <c r="A278" t="s">
        <v>360</v>
      </c>
      <c r="B278" t="s">
        <v>361</v>
      </c>
      <c r="C278" s="73">
        <f>VLOOKUP($B278,'Tillförd energi'!$B$2:$AS$506,MATCH(C$1,'Tillförd energi'!$B$1:$AQ$1,0),FALSE)</f>
        <v>0</v>
      </c>
      <c r="D278" s="73">
        <f>VLOOKUP($B278,'Tillförd energi'!$B$2:$AS$506,MATCH(D$1,'Tillförd energi'!$B$1:$AQ$1,0),FALSE)</f>
        <v>0.4</v>
      </c>
      <c r="E278" s="73">
        <f>VLOOKUP($B278,'Tillförd energi'!$B$2:$AS$506,MATCH(E$1,'Tillförd energi'!$B$1:$AQ$1,0),FALSE)</f>
        <v>0</v>
      </c>
      <c r="F278" s="73">
        <f>VLOOKUP($B278,'Tillförd energi'!$B$2:$AS$506,MATCH(F$1,'Tillförd energi'!$B$1:$AQ$1,0),FALSE)</f>
        <v>0</v>
      </c>
      <c r="G278" s="73">
        <f>VLOOKUP($B278,'Tillförd energi'!$B$2:$AS$506,MATCH(G$1,'Tillförd energi'!$B$1:$AQ$1,0),FALSE)</f>
        <v>0</v>
      </c>
      <c r="H278" s="73">
        <f>VLOOKUP($B278,'Tillförd energi'!$B$2:$AS$506,MATCH(H$1,'Tillförd energi'!$B$1:$AQ$1,0),FALSE)</f>
        <v>0</v>
      </c>
      <c r="I278" s="73">
        <f>VLOOKUP($B278,'Tillförd energi'!$B$2:$AS$506,MATCH(I$1,'Tillförd energi'!$B$1:$AQ$1,0),FALSE)</f>
        <v>0</v>
      </c>
      <c r="J278" s="73">
        <f>VLOOKUP($B278,'Tillförd energi'!$B$2:$AS$506,MATCH(J$1,'Tillförd energi'!$B$1:$AQ$1,0),FALSE)</f>
        <v>0</v>
      </c>
      <c r="K278" s="73">
        <f>VLOOKUP($B278,'Tillförd energi'!$B$2:$AS$506,MATCH(K$1,'Tillförd energi'!$B$1:$AQ$1,0),FALSE)</f>
        <v>0</v>
      </c>
      <c r="L278" s="73">
        <f>VLOOKUP($B278,'Tillförd energi'!$B$2:$AS$506,MATCH(L$1,'Tillförd energi'!$B$1:$AQ$1,0),FALSE)</f>
        <v>0</v>
      </c>
      <c r="M278" s="73">
        <f>VLOOKUP($B278,'Tillförd energi'!$B$2:$AS$506,MATCH(M$1,'Tillförd energi'!$B$1:$AQ$1,0),FALSE)</f>
        <v>30</v>
      </c>
      <c r="N278" s="73">
        <f>VLOOKUP($B278,'Tillförd energi'!$B$2:$AS$506,MATCH(N$1,'Tillförd energi'!$B$1:$AQ$1,0),FALSE)</f>
        <v>0</v>
      </c>
      <c r="O278" s="73">
        <f>VLOOKUP($B278,'Tillförd energi'!$B$2:$AS$506,MATCH(O$1,'Tillförd energi'!$B$1:$AQ$1,0),FALSE)</f>
        <v>0</v>
      </c>
      <c r="P278" s="73">
        <f>VLOOKUP($B278,'Tillförd energi'!$B$2:$AS$506,MATCH(P$1,'Tillförd energi'!$B$1:$AQ$1,0),FALSE)</f>
        <v>0</v>
      </c>
      <c r="Q278" s="73">
        <f>VLOOKUP($B278,'Tillförd energi'!$B$2:$AS$506,MATCH(Q$1,'Tillförd energi'!$B$1:$AQ$1,0),FALSE)</f>
        <v>0</v>
      </c>
      <c r="R278" s="73">
        <f>VLOOKUP($B278,'Tillförd energi'!$B$2:$AS$506,MATCH(R$1,'Tillförd energi'!$B$1:$AQ$1,0),FALSE)</f>
        <v>0</v>
      </c>
      <c r="S278" s="73">
        <f>VLOOKUP($B278,'Tillförd energi'!$B$2:$AS$506,MATCH(S$1,'Tillförd energi'!$B$1:$AQ$1,0),FALSE)</f>
        <v>0</v>
      </c>
      <c r="T278" s="73">
        <f>VLOOKUP($B278,'Tillförd energi'!$B$2:$AS$506,MATCH(T$1,'Tillförd energi'!$B$1:$AQ$1,0),FALSE)</f>
        <v>0</v>
      </c>
      <c r="U278" s="73">
        <f>VLOOKUP($B278,'Tillförd energi'!$B$2:$AS$506,MATCH(U$1,'Tillförd energi'!$B$1:$AQ$1,0),FALSE)</f>
        <v>0</v>
      </c>
      <c r="V278" s="73">
        <f>VLOOKUP($B278,'Tillförd energi'!$B$2:$AS$506,MATCH(V$1,'Tillförd energi'!$B$1:$AQ$1,0),FALSE)</f>
        <v>0</v>
      </c>
      <c r="W278" s="73">
        <f>VLOOKUP($B278,'Tillförd energi'!$B$2:$AS$506,MATCH(W$1,'Tillförd energi'!$B$1:$AQ$1,0),FALSE)</f>
        <v>0</v>
      </c>
      <c r="X278" s="73">
        <f>VLOOKUP($B278,'Tillförd energi'!$B$2:$AS$506,MATCH(X$1,'Tillförd energi'!$B$1:$AQ$1,0),FALSE)</f>
        <v>0</v>
      </c>
      <c r="Y278" s="73">
        <f>VLOOKUP($B278,'Tillförd energi'!$B$2:$AS$506,MATCH(Y$1,'Tillförd energi'!$B$1:$AQ$1,0),FALSE)</f>
        <v>0</v>
      </c>
      <c r="Z278" s="73">
        <f>VLOOKUP($B278,'Tillförd energi'!$B$2:$AS$506,MATCH(Z$1,'Tillförd energi'!$B$1:$AQ$1,0),FALSE)</f>
        <v>0</v>
      </c>
      <c r="AA278" s="73">
        <f>VLOOKUP($B278,'Tillförd energi'!$B$2:$AS$506,MATCH(AA$1,'Tillförd energi'!$B$1:$AQ$1,0),FALSE)</f>
        <v>0</v>
      </c>
      <c r="AB278" s="73">
        <f>VLOOKUP($B278,'Tillförd energi'!$B$2:$AS$506,MATCH(AB$1,'Tillförd energi'!$B$1:$AQ$1,0),FALSE)</f>
        <v>0</v>
      </c>
      <c r="AC278" s="73">
        <f>VLOOKUP($B278,'Tillförd energi'!$B$2:$AS$506,MATCH(AC$1,'Tillförd energi'!$B$1:$AQ$1,0),FALSE)</f>
        <v>0</v>
      </c>
      <c r="AD278" s="73">
        <f>VLOOKUP($B278,'Tillförd energi'!$B$2:$AS$506,MATCH(AD$1,'Tillförd energi'!$B$1:$AQ$1,0),FALSE)</f>
        <v>0</v>
      </c>
      <c r="AF278" s="73">
        <f>VLOOKUP($B278,'Tillförd energi'!$B$2:$AS$506,MATCH(AF$1,'Tillförd energi'!$B$1:$AQ$1,0),FALSE)</f>
        <v>0.3</v>
      </c>
      <c r="AH278" s="73">
        <f>IFERROR(VLOOKUP(B278,Miljö!$B$1:$S$476,9,FALSE)/1,0)</f>
        <v>0</v>
      </c>
      <c r="AJ278" s="81">
        <f>IFERROR(VLOOKUP($B278,Miljö!$B$1:$S$500,MATCH("hjälpel exklusive kraftvärme (GWh)",Miljö!$B$1:$V$1,0),FALSE)/1,"")</f>
        <v>0.3</v>
      </c>
      <c r="AK278" s="81">
        <f t="shared" si="44"/>
        <v>0.3</v>
      </c>
      <c r="AL278" s="81">
        <f>VLOOKUP($B278,'Slutlig allokering'!$B$2:$AL$462,MATCH("Hjälpel kraftvärme",'Slutlig allokering'!$B$2:$AL$2,0),FALSE)</f>
        <v>0</v>
      </c>
      <c r="AN278" s="73">
        <f t="shared" si="45"/>
        <v>30.7</v>
      </c>
      <c r="AO278" s="73">
        <f t="shared" si="46"/>
        <v>30.7</v>
      </c>
      <c r="AP278" s="73">
        <f>IF(ISERROR(1/VLOOKUP($B278,Leveranser!$B$1:$S$500,MATCH("såld värme (gwh)",Leveranser!$B$1:$S$1,0),FALSE)),"",VLOOKUP($B278,Leveranser!$B$1:$S$500,MATCH("såld värme (gwh)",Leveranser!$B$1:$S$1,0),FALSE))</f>
        <v>22</v>
      </c>
      <c r="AQ278" s="73">
        <f>VLOOKUP($B278,Leveranser!$B$1:$Y$500,MATCH("Totalt såld fjärrvärme till andra fjärrvärmeföretag",Leveranser!$B$1:$AA$1,0),FALSE)</f>
        <v>0</v>
      </c>
      <c r="AR278" s="73">
        <f>IF(ISERROR(1/VLOOKUP($B278,Miljö!$B$1:$S$500,MATCH("Såld mängd produktionsspecifik fjärrvärme (GWh)",Miljö!$B$1:$R$1,0),FALSE)),0,VLOOKUP($B278,Miljö!$B$1:$S$500,MATCH("Såld mängd produktionsspecifik fjärrvärme (GWh)",Miljö!$B$1:$R$1,0),FALSE))</f>
        <v>0</v>
      </c>
      <c r="AS278" s="82">
        <f t="shared" si="51"/>
        <v>0.71661237785016285</v>
      </c>
      <c r="AU278" s="73" t="str">
        <f>VLOOKUP($B278,'Miljövärden urval för publ'!$B$2:$I$486,7,FALSE)</f>
        <v>Ja</v>
      </c>
      <c r="AV278" s="73" t="str">
        <f>VLOOKUP($B278,'Miljövärden urval för publ'!$B$2:$I$486,6,FALSE)</f>
        <v>Ja</v>
      </c>
      <c r="AZ278" s="73">
        <f t="shared" si="47"/>
        <v>0.3</v>
      </c>
      <c r="BA278" s="73">
        <f t="shared" si="52"/>
        <v>0</v>
      </c>
      <c r="BB278" s="73">
        <f t="shared" si="48"/>
        <v>30</v>
      </c>
      <c r="BC278" s="73">
        <f t="shared" si="49"/>
        <v>0</v>
      </c>
      <c r="BE278" s="73">
        <f t="shared" si="53"/>
        <v>0</v>
      </c>
      <c r="BF278" s="73">
        <f t="shared" si="54"/>
        <v>0</v>
      </c>
      <c r="BH278" s="73">
        <f t="shared" si="50"/>
        <v>30</v>
      </c>
    </row>
    <row r="279" spans="1:60" ht="14.5" x14ac:dyDescent="0.35">
      <c r="A279" t="s">
        <v>362</v>
      </c>
      <c r="B279" t="s">
        <v>363</v>
      </c>
      <c r="C279" s="73">
        <f>VLOOKUP($B279,'Tillförd energi'!$B$2:$AS$506,MATCH(C$1,'Tillförd energi'!$B$1:$AQ$1,0),FALSE)</f>
        <v>0</v>
      </c>
      <c r="D279" s="73">
        <f>VLOOKUP($B279,'Tillförd energi'!$B$2:$AS$506,MATCH(D$1,'Tillförd energi'!$B$1:$AQ$1,0),FALSE)</f>
        <v>0.37</v>
      </c>
      <c r="E279" s="73">
        <f>VLOOKUP($B279,'Tillförd energi'!$B$2:$AS$506,MATCH(E$1,'Tillförd energi'!$B$1:$AQ$1,0),FALSE)</f>
        <v>0</v>
      </c>
      <c r="F279" s="73">
        <f>VLOOKUP($B279,'Tillförd energi'!$B$2:$AS$506,MATCH(F$1,'Tillförd energi'!$B$1:$AQ$1,0),FALSE)</f>
        <v>0</v>
      </c>
      <c r="G279" s="73">
        <f>VLOOKUP($B279,'Tillförd energi'!$B$2:$AS$506,MATCH(G$1,'Tillförd energi'!$B$1:$AQ$1,0),FALSE)</f>
        <v>0</v>
      </c>
      <c r="H279" s="73">
        <f>VLOOKUP($B279,'Tillförd energi'!$B$2:$AS$506,MATCH(H$1,'Tillförd energi'!$B$1:$AQ$1,0),FALSE)</f>
        <v>0</v>
      </c>
      <c r="I279" s="73">
        <f>VLOOKUP($B279,'Tillförd energi'!$B$2:$AS$506,MATCH(I$1,'Tillförd energi'!$B$1:$AQ$1,0),FALSE)</f>
        <v>0</v>
      </c>
      <c r="J279" s="73">
        <f>VLOOKUP($B279,'Tillförd energi'!$B$2:$AS$506,MATCH(J$1,'Tillförd energi'!$B$1:$AQ$1,0),FALSE)</f>
        <v>0</v>
      </c>
      <c r="K279" s="73">
        <f>VLOOKUP($B279,'Tillförd energi'!$B$2:$AS$506,MATCH(K$1,'Tillförd energi'!$B$1:$AQ$1,0),FALSE)</f>
        <v>0</v>
      </c>
      <c r="L279" s="73">
        <f>VLOOKUP($B279,'Tillförd energi'!$B$2:$AS$506,MATCH(L$1,'Tillförd energi'!$B$1:$AQ$1,0),FALSE)</f>
        <v>0</v>
      </c>
      <c r="M279" s="73">
        <f>VLOOKUP($B279,'Tillförd energi'!$B$2:$AS$506,MATCH(M$1,'Tillförd energi'!$B$1:$AQ$1,0),FALSE)</f>
        <v>0</v>
      </c>
      <c r="N279" s="73">
        <f>VLOOKUP($B279,'Tillförd energi'!$B$2:$AS$506,MATCH(N$1,'Tillförd energi'!$B$1:$AQ$1,0),FALSE)</f>
        <v>0</v>
      </c>
      <c r="O279" s="73">
        <f>VLOOKUP($B279,'Tillförd energi'!$B$2:$AS$506,MATCH(O$1,'Tillförd energi'!$B$1:$AQ$1,0),FALSE)</f>
        <v>0</v>
      </c>
      <c r="P279" s="73">
        <f>VLOOKUP($B279,'Tillförd energi'!$B$2:$AS$506,MATCH(P$1,'Tillförd energi'!$B$1:$AQ$1,0),FALSE)</f>
        <v>28</v>
      </c>
      <c r="Q279" s="73">
        <f>VLOOKUP($B279,'Tillförd energi'!$B$2:$AS$506,MATCH(Q$1,'Tillförd energi'!$B$1:$AQ$1,0),FALSE)</f>
        <v>0</v>
      </c>
      <c r="R279" s="73">
        <f>VLOOKUP($B279,'Tillförd energi'!$B$2:$AS$506,MATCH(R$1,'Tillförd energi'!$B$1:$AQ$1,0),FALSE)</f>
        <v>0</v>
      </c>
      <c r="S279" s="73">
        <f>VLOOKUP($B279,'Tillförd energi'!$B$2:$AS$506,MATCH(S$1,'Tillförd energi'!$B$1:$AQ$1,0),FALSE)</f>
        <v>0</v>
      </c>
      <c r="T279" s="73">
        <f>VLOOKUP($B279,'Tillförd energi'!$B$2:$AS$506,MATCH(T$1,'Tillförd energi'!$B$1:$AQ$1,0),FALSE)</f>
        <v>0</v>
      </c>
      <c r="U279" s="73">
        <f>VLOOKUP($B279,'Tillförd energi'!$B$2:$AS$506,MATCH(U$1,'Tillförd energi'!$B$1:$AQ$1,0),FALSE)</f>
        <v>0</v>
      </c>
      <c r="V279" s="73">
        <f>VLOOKUP($B279,'Tillförd energi'!$B$2:$AS$506,MATCH(V$1,'Tillförd energi'!$B$1:$AQ$1,0),FALSE)</f>
        <v>0</v>
      </c>
      <c r="W279" s="73">
        <f>VLOOKUP($B279,'Tillförd energi'!$B$2:$AS$506,MATCH(W$1,'Tillförd energi'!$B$1:$AQ$1,0),FALSE)</f>
        <v>0</v>
      </c>
      <c r="X279" s="73">
        <f>VLOOKUP($B279,'Tillförd energi'!$B$2:$AS$506,MATCH(X$1,'Tillförd energi'!$B$1:$AQ$1,0),FALSE)</f>
        <v>0</v>
      </c>
      <c r="Y279" s="73">
        <f>VLOOKUP($B279,'Tillförd energi'!$B$2:$AS$506,MATCH(Y$1,'Tillförd energi'!$B$1:$AQ$1,0),FALSE)</f>
        <v>0</v>
      </c>
      <c r="Z279" s="73">
        <f>VLOOKUP($B279,'Tillförd energi'!$B$2:$AS$506,MATCH(Z$1,'Tillförd energi'!$B$1:$AQ$1,0),FALSE)</f>
        <v>0</v>
      </c>
      <c r="AA279" s="73">
        <f>VLOOKUP($B279,'Tillförd energi'!$B$2:$AS$506,MATCH(AA$1,'Tillförd energi'!$B$1:$AQ$1,0),FALSE)</f>
        <v>0</v>
      </c>
      <c r="AB279" s="73">
        <f>VLOOKUP($B279,'Tillförd energi'!$B$2:$AS$506,MATCH(AB$1,'Tillförd energi'!$B$1:$AQ$1,0),FALSE)</f>
        <v>0</v>
      </c>
      <c r="AC279" s="73">
        <f>VLOOKUP($B279,'Tillförd energi'!$B$2:$AS$506,MATCH(AC$1,'Tillförd energi'!$B$1:$AQ$1,0),FALSE)</f>
        <v>26.8</v>
      </c>
      <c r="AD279" s="73">
        <f>VLOOKUP($B279,'Tillförd energi'!$B$2:$AS$506,MATCH(AD$1,'Tillförd energi'!$B$1:$AQ$1,0),FALSE)</f>
        <v>0</v>
      </c>
      <c r="AF279" s="73">
        <f>VLOOKUP($B279,'Tillförd energi'!$B$2:$AS$506,MATCH(AF$1,'Tillförd energi'!$B$1:$AQ$1,0),FALSE)</f>
        <v>0.31</v>
      </c>
      <c r="AH279" s="73">
        <f>IFERROR(VLOOKUP(B279,Miljö!$B$1:$S$476,9,FALSE)/1,0)</f>
        <v>0</v>
      </c>
      <c r="AJ279" s="81">
        <f>IFERROR(VLOOKUP($B279,Miljö!$B$1:$S$500,MATCH("hjälpel exklusive kraftvärme (GWh)",Miljö!$B$1:$V$1,0),FALSE)/1,"")</f>
        <v>0.31</v>
      </c>
      <c r="AK279" s="81">
        <f t="shared" si="44"/>
        <v>0.31</v>
      </c>
      <c r="AL279" s="81">
        <f>VLOOKUP($B279,'Slutlig allokering'!$B$2:$AL$462,MATCH("Hjälpel kraftvärme",'Slutlig allokering'!$B$2:$AL$2,0),FALSE)</f>
        <v>0</v>
      </c>
      <c r="AN279" s="73">
        <f t="shared" si="45"/>
        <v>55.480000000000004</v>
      </c>
      <c r="AO279" s="73">
        <f t="shared" si="46"/>
        <v>55.480000000000004</v>
      </c>
      <c r="AP279" s="73">
        <f>IF(ISERROR(1/VLOOKUP($B279,Leveranser!$B$1:$S$500,MATCH("såld värme (gwh)",Leveranser!$B$1:$S$1,0),FALSE)),"",VLOOKUP($B279,Leveranser!$B$1:$S$500,MATCH("såld värme (gwh)",Leveranser!$B$1:$S$1,0),FALSE))</f>
        <v>45.5</v>
      </c>
      <c r="AQ279" s="73">
        <f>VLOOKUP($B279,Leveranser!$B$1:$Y$500,MATCH("Totalt såld fjärrvärme till andra fjärrvärmeföretag",Leveranser!$B$1:$AA$1,0),FALSE)</f>
        <v>0</v>
      </c>
      <c r="AR279" s="73">
        <f>IF(ISERROR(1/VLOOKUP($B279,Miljö!$B$1:$S$500,MATCH("Såld mängd produktionsspecifik fjärrvärme (GWh)",Miljö!$B$1:$R$1,0),FALSE)),0,VLOOKUP($B279,Miljö!$B$1:$S$500,MATCH("Såld mängd produktionsspecifik fjärrvärme (GWh)",Miljö!$B$1:$R$1,0),FALSE))</f>
        <v>0</v>
      </c>
      <c r="AS279" s="82">
        <f t="shared" si="51"/>
        <v>0.82011535688536408</v>
      </c>
      <c r="AU279" s="73" t="str">
        <f>VLOOKUP($B279,'Miljövärden urval för publ'!$B$2:$I$486,7,FALSE)</f>
        <v>Ja</v>
      </c>
      <c r="AV279" s="73" t="str">
        <f>VLOOKUP($B279,'Miljövärden urval för publ'!$B$2:$I$486,6,FALSE)</f>
        <v>Nej</v>
      </c>
      <c r="AZ279" s="73">
        <f t="shared" si="47"/>
        <v>0.31</v>
      </c>
      <c r="BA279" s="73">
        <f t="shared" si="52"/>
        <v>0</v>
      </c>
      <c r="BB279" s="73">
        <f t="shared" si="48"/>
        <v>28</v>
      </c>
      <c r="BC279" s="73">
        <f t="shared" si="49"/>
        <v>0</v>
      </c>
      <c r="BE279" s="73">
        <f t="shared" si="53"/>
        <v>0</v>
      </c>
      <c r="BF279" s="73">
        <f t="shared" si="54"/>
        <v>0</v>
      </c>
      <c r="BH279" s="73">
        <f t="shared" si="50"/>
        <v>28</v>
      </c>
    </row>
    <row r="280" spans="1:60" ht="14.5" x14ac:dyDescent="0.35">
      <c r="A280" t="s">
        <v>364</v>
      </c>
      <c r="B280" t="s">
        <v>365</v>
      </c>
      <c r="C280" s="73">
        <f>VLOOKUP($B280,'Tillförd energi'!$B$2:$AS$506,MATCH(C$1,'Tillförd energi'!$B$1:$AQ$1,0),FALSE)</f>
        <v>0</v>
      </c>
      <c r="D280" s="73">
        <f>VLOOKUP($B280,'Tillförd energi'!$B$2:$AS$506,MATCH(D$1,'Tillförd energi'!$B$1:$AQ$1,0),FALSE)</f>
        <v>8.9999999999999993E-3</v>
      </c>
      <c r="E280" s="73">
        <f>VLOOKUP($B280,'Tillförd energi'!$B$2:$AS$506,MATCH(E$1,'Tillförd energi'!$B$1:$AQ$1,0),FALSE)</f>
        <v>0</v>
      </c>
      <c r="F280" s="73">
        <f>VLOOKUP($B280,'Tillförd energi'!$B$2:$AS$506,MATCH(F$1,'Tillförd energi'!$B$1:$AQ$1,0),FALSE)</f>
        <v>0</v>
      </c>
      <c r="G280" s="73">
        <f>VLOOKUP($B280,'Tillförd energi'!$B$2:$AS$506,MATCH(G$1,'Tillförd energi'!$B$1:$AQ$1,0),FALSE)</f>
        <v>0</v>
      </c>
      <c r="H280" s="73">
        <f>VLOOKUP($B280,'Tillförd energi'!$B$2:$AS$506,MATCH(H$1,'Tillförd energi'!$B$1:$AQ$1,0),FALSE)</f>
        <v>0</v>
      </c>
      <c r="I280" s="73">
        <f>VLOOKUP($B280,'Tillförd energi'!$B$2:$AS$506,MATCH(I$1,'Tillförd energi'!$B$1:$AQ$1,0),FALSE)</f>
        <v>0</v>
      </c>
      <c r="J280" s="73">
        <f>VLOOKUP($B280,'Tillförd energi'!$B$2:$AS$506,MATCH(J$1,'Tillförd energi'!$B$1:$AQ$1,0),FALSE)</f>
        <v>0</v>
      </c>
      <c r="K280" s="73">
        <f>VLOOKUP($B280,'Tillförd energi'!$B$2:$AS$506,MATCH(K$1,'Tillförd energi'!$B$1:$AQ$1,0),FALSE)</f>
        <v>0</v>
      </c>
      <c r="L280" s="73">
        <f>VLOOKUP($B280,'Tillförd energi'!$B$2:$AS$506,MATCH(L$1,'Tillförd energi'!$B$1:$AQ$1,0),FALSE)</f>
        <v>0</v>
      </c>
      <c r="M280" s="73">
        <f>VLOOKUP($B280,'Tillförd energi'!$B$2:$AS$506,MATCH(M$1,'Tillförd energi'!$B$1:$AQ$1,0),FALSE)</f>
        <v>0</v>
      </c>
      <c r="N280" s="73">
        <f>VLOOKUP($B280,'Tillförd energi'!$B$2:$AS$506,MATCH(N$1,'Tillförd energi'!$B$1:$AQ$1,0),FALSE)</f>
        <v>0</v>
      </c>
      <c r="O280" s="73">
        <f>VLOOKUP($B280,'Tillförd energi'!$B$2:$AS$506,MATCH(O$1,'Tillförd energi'!$B$1:$AQ$1,0),FALSE)</f>
        <v>0</v>
      </c>
      <c r="P280" s="73">
        <f>VLOOKUP($B280,'Tillförd energi'!$B$2:$AS$506,MATCH(P$1,'Tillförd energi'!$B$1:$AQ$1,0),FALSE)</f>
        <v>0</v>
      </c>
      <c r="Q280" s="73">
        <f>VLOOKUP($B280,'Tillförd energi'!$B$2:$AS$506,MATCH(Q$1,'Tillförd energi'!$B$1:$AQ$1,0),FALSE)</f>
        <v>7.4</v>
      </c>
      <c r="R280" s="73">
        <f>VLOOKUP($B280,'Tillförd energi'!$B$2:$AS$506,MATCH(R$1,'Tillförd energi'!$B$1:$AQ$1,0),FALSE)</f>
        <v>0</v>
      </c>
      <c r="S280" s="73">
        <f>VLOOKUP($B280,'Tillförd energi'!$B$2:$AS$506,MATCH(S$1,'Tillförd energi'!$B$1:$AQ$1,0),FALSE)</f>
        <v>0</v>
      </c>
      <c r="T280" s="73">
        <f>VLOOKUP($B280,'Tillförd energi'!$B$2:$AS$506,MATCH(T$1,'Tillförd energi'!$B$1:$AQ$1,0),FALSE)</f>
        <v>0</v>
      </c>
      <c r="U280" s="73">
        <f>VLOOKUP($B280,'Tillförd energi'!$B$2:$AS$506,MATCH(U$1,'Tillförd energi'!$B$1:$AQ$1,0),FALSE)</f>
        <v>0</v>
      </c>
      <c r="V280" s="73">
        <f>VLOOKUP($B280,'Tillförd energi'!$B$2:$AS$506,MATCH(V$1,'Tillförd energi'!$B$1:$AQ$1,0),FALSE)</f>
        <v>0</v>
      </c>
      <c r="W280" s="73">
        <f>VLOOKUP($B280,'Tillförd energi'!$B$2:$AS$506,MATCH(W$1,'Tillförd energi'!$B$1:$AQ$1,0),FALSE)</f>
        <v>0</v>
      </c>
      <c r="X280" s="73">
        <f>VLOOKUP($B280,'Tillförd energi'!$B$2:$AS$506,MATCH(X$1,'Tillförd energi'!$B$1:$AQ$1,0),FALSE)</f>
        <v>0</v>
      </c>
      <c r="Y280" s="73">
        <f>VLOOKUP($B280,'Tillförd energi'!$B$2:$AS$506,MATCH(Y$1,'Tillförd energi'!$B$1:$AQ$1,0),FALSE)</f>
        <v>9.6000000000000002E-2</v>
      </c>
      <c r="Z280" s="73">
        <f>VLOOKUP($B280,'Tillförd energi'!$B$2:$AS$506,MATCH(Z$1,'Tillförd energi'!$B$1:$AQ$1,0),FALSE)</f>
        <v>0</v>
      </c>
      <c r="AA280" s="73">
        <f>VLOOKUP($B280,'Tillförd energi'!$B$2:$AS$506,MATCH(AA$1,'Tillförd energi'!$B$1:$AQ$1,0),FALSE)</f>
        <v>0</v>
      </c>
      <c r="AB280" s="73">
        <f>VLOOKUP($B280,'Tillförd energi'!$B$2:$AS$506,MATCH(AB$1,'Tillförd energi'!$B$1:$AQ$1,0),FALSE)</f>
        <v>0</v>
      </c>
      <c r="AC280" s="73">
        <f>VLOOKUP($B280,'Tillförd energi'!$B$2:$AS$506,MATCH(AC$1,'Tillförd energi'!$B$1:$AQ$1,0),FALSE)</f>
        <v>0</v>
      </c>
      <c r="AD280" s="73">
        <f>VLOOKUP($B280,'Tillförd energi'!$B$2:$AS$506,MATCH(AD$1,'Tillförd energi'!$B$1:$AQ$1,0),FALSE)</f>
        <v>0</v>
      </c>
      <c r="AF280" s="73">
        <f>VLOOKUP($B280,'Tillförd energi'!$B$2:$AS$506,MATCH(AF$1,'Tillförd energi'!$B$1:$AQ$1,0),FALSE)</f>
        <v>0.5</v>
      </c>
      <c r="AH280" s="73">
        <f>IFERROR(VLOOKUP(B280,Miljö!$B$1:$S$476,9,FALSE)/1,0)</f>
        <v>0</v>
      </c>
      <c r="AJ280" s="81">
        <f>IFERROR(VLOOKUP($B280,Miljö!$B$1:$S$500,MATCH("hjälpel exklusive kraftvärme (GWh)",Miljö!$B$1:$V$1,0),FALSE)/1,"")</f>
        <v>0.5</v>
      </c>
      <c r="AK280" s="81">
        <f t="shared" si="44"/>
        <v>0.5</v>
      </c>
      <c r="AL280" s="81">
        <f>VLOOKUP($B280,'Slutlig allokering'!$B$2:$AL$462,MATCH("Hjälpel kraftvärme",'Slutlig allokering'!$B$2:$AL$2,0),FALSE)</f>
        <v>0</v>
      </c>
      <c r="AN280" s="73">
        <f t="shared" si="45"/>
        <v>8.0050000000000008</v>
      </c>
      <c r="AO280" s="73">
        <f t="shared" si="46"/>
        <v>8.0050000000000008</v>
      </c>
      <c r="AP280" s="73">
        <f>IF(ISERROR(1/VLOOKUP($B280,Leveranser!$B$1:$S$500,MATCH("såld värme (gwh)",Leveranser!$B$1:$S$1,0),FALSE)),"",VLOOKUP($B280,Leveranser!$B$1:$S$500,MATCH("såld värme (gwh)",Leveranser!$B$1:$S$1,0),FALSE))</f>
        <v>5.95</v>
      </c>
      <c r="AQ280" s="73">
        <f>VLOOKUP($B280,Leveranser!$B$1:$Y$500,MATCH("Totalt såld fjärrvärme till andra fjärrvärmeföretag",Leveranser!$B$1:$AA$1,0),FALSE)</f>
        <v>0</v>
      </c>
      <c r="AR280" s="73">
        <f>IF(ISERROR(1/VLOOKUP($B280,Miljö!$B$1:$S$500,MATCH("Såld mängd produktionsspecifik fjärrvärme (GWh)",Miljö!$B$1:$R$1,0),FALSE)),0,VLOOKUP($B280,Miljö!$B$1:$S$500,MATCH("Såld mängd produktionsspecifik fjärrvärme (GWh)",Miljö!$B$1:$R$1,0),FALSE))</f>
        <v>0</v>
      </c>
      <c r="AS280" s="82">
        <f t="shared" si="51"/>
        <v>0.74328544659587747</v>
      </c>
      <c r="AU280" s="73" t="str">
        <f>VLOOKUP($B280,'Miljövärden urval för publ'!$B$2:$I$486,7,FALSE)</f>
        <v>Ja</v>
      </c>
      <c r="AV280" s="73" t="str">
        <f>VLOOKUP($B280,'Miljövärden urval för publ'!$B$2:$I$486,6,FALSE)</f>
        <v>Ja</v>
      </c>
      <c r="AZ280" s="73">
        <f t="shared" si="47"/>
        <v>0.59599999999999997</v>
      </c>
      <c r="BA280" s="73">
        <f t="shared" si="52"/>
        <v>0</v>
      </c>
      <c r="BB280" s="73">
        <f t="shared" si="48"/>
        <v>0</v>
      </c>
      <c r="BC280" s="73">
        <f t="shared" si="49"/>
        <v>7.4</v>
      </c>
      <c r="BE280" s="73">
        <f t="shared" si="53"/>
        <v>0</v>
      </c>
      <c r="BF280" s="73">
        <f t="shared" si="54"/>
        <v>0</v>
      </c>
      <c r="BH280" s="73">
        <f t="shared" si="50"/>
        <v>7.4</v>
      </c>
    </row>
    <row r="281" spans="1:60" ht="14.5" x14ac:dyDescent="0.35">
      <c r="A281" t="s">
        <v>364</v>
      </c>
      <c r="B281" t="s">
        <v>366</v>
      </c>
      <c r="C281" s="73">
        <f>VLOOKUP($B281,'Tillförd energi'!$B$2:$AS$506,MATCH(C$1,'Tillförd energi'!$B$1:$AQ$1,0),FALSE)</f>
        <v>0</v>
      </c>
      <c r="D281" s="73">
        <f>VLOOKUP($B281,'Tillförd energi'!$B$2:$AS$506,MATCH(D$1,'Tillförd energi'!$B$1:$AQ$1,0),FALSE)</f>
        <v>0.247</v>
      </c>
      <c r="E281" s="73">
        <f>VLOOKUP($B281,'Tillförd energi'!$B$2:$AS$506,MATCH(E$1,'Tillförd energi'!$B$1:$AQ$1,0),FALSE)</f>
        <v>0</v>
      </c>
      <c r="F281" s="73">
        <f>VLOOKUP($B281,'Tillförd energi'!$B$2:$AS$506,MATCH(F$1,'Tillförd energi'!$B$1:$AQ$1,0),FALSE)</f>
        <v>0</v>
      </c>
      <c r="G281" s="73">
        <f>VLOOKUP($B281,'Tillförd energi'!$B$2:$AS$506,MATCH(G$1,'Tillförd energi'!$B$1:$AQ$1,0),FALSE)</f>
        <v>0</v>
      </c>
      <c r="H281" s="73">
        <f>VLOOKUP($B281,'Tillförd energi'!$B$2:$AS$506,MATCH(H$1,'Tillförd energi'!$B$1:$AQ$1,0),FALSE)</f>
        <v>1.589</v>
      </c>
      <c r="I281" s="73">
        <f>VLOOKUP($B281,'Tillförd energi'!$B$2:$AS$506,MATCH(I$1,'Tillförd energi'!$B$1:$AQ$1,0),FALSE)</f>
        <v>0</v>
      </c>
      <c r="J281" s="73">
        <f>VLOOKUP($B281,'Tillförd energi'!$B$2:$AS$506,MATCH(J$1,'Tillförd energi'!$B$1:$AQ$1,0),FALSE)</f>
        <v>0</v>
      </c>
      <c r="K281" s="73">
        <f>VLOOKUP($B281,'Tillförd energi'!$B$2:$AS$506,MATCH(K$1,'Tillförd energi'!$B$1:$AQ$1,0),FALSE)</f>
        <v>0</v>
      </c>
      <c r="L281" s="73">
        <f>VLOOKUP($B281,'Tillförd energi'!$B$2:$AS$506,MATCH(L$1,'Tillförd energi'!$B$1:$AQ$1,0),FALSE)</f>
        <v>0</v>
      </c>
      <c r="M281" s="73">
        <f>VLOOKUP($B281,'Tillförd energi'!$B$2:$AS$506,MATCH(M$1,'Tillförd energi'!$B$1:$AQ$1,0),FALSE)</f>
        <v>0</v>
      </c>
      <c r="N281" s="73">
        <f>VLOOKUP($B281,'Tillförd energi'!$B$2:$AS$506,MATCH(N$1,'Tillförd energi'!$B$1:$AQ$1,0),FALSE)</f>
        <v>0</v>
      </c>
      <c r="O281" s="73">
        <f>VLOOKUP($B281,'Tillförd energi'!$B$2:$AS$506,MATCH(O$1,'Tillförd energi'!$B$1:$AQ$1,0),FALSE)</f>
        <v>0</v>
      </c>
      <c r="P281" s="73">
        <f>VLOOKUP($B281,'Tillförd energi'!$B$2:$AS$506,MATCH(P$1,'Tillförd energi'!$B$1:$AQ$1,0),FALSE)</f>
        <v>0</v>
      </c>
      <c r="Q281" s="73">
        <f>VLOOKUP($B281,'Tillförd energi'!$B$2:$AS$506,MATCH(Q$1,'Tillförd energi'!$B$1:$AQ$1,0),FALSE)</f>
        <v>0</v>
      </c>
      <c r="R281" s="73">
        <f>VLOOKUP($B281,'Tillförd energi'!$B$2:$AS$506,MATCH(R$1,'Tillförd energi'!$B$1:$AQ$1,0),FALSE)</f>
        <v>0</v>
      </c>
      <c r="S281" s="73">
        <f>VLOOKUP($B281,'Tillförd energi'!$B$2:$AS$506,MATCH(S$1,'Tillförd energi'!$B$1:$AQ$1,0),FALSE)</f>
        <v>0</v>
      </c>
      <c r="T281" s="73">
        <f>VLOOKUP($B281,'Tillförd energi'!$B$2:$AS$506,MATCH(T$1,'Tillförd energi'!$B$1:$AQ$1,0),FALSE)</f>
        <v>0</v>
      </c>
      <c r="U281" s="73">
        <f>VLOOKUP($B281,'Tillförd energi'!$B$2:$AS$506,MATCH(U$1,'Tillförd energi'!$B$1:$AQ$1,0),FALSE)</f>
        <v>0</v>
      </c>
      <c r="V281" s="73">
        <f>VLOOKUP($B281,'Tillförd energi'!$B$2:$AS$506,MATCH(V$1,'Tillförd energi'!$B$1:$AQ$1,0),FALSE)</f>
        <v>9.0679999999999997E-2</v>
      </c>
      <c r="W281" s="73">
        <f>VLOOKUP($B281,'Tillförd energi'!$B$2:$AS$506,MATCH(W$1,'Tillförd energi'!$B$1:$AQ$1,0),FALSE)</f>
        <v>0</v>
      </c>
      <c r="X281" s="73">
        <f>VLOOKUP($B281,'Tillförd energi'!$B$2:$AS$506,MATCH(X$1,'Tillförd energi'!$B$1:$AQ$1,0),FALSE)</f>
        <v>0</v>
      </c>
      <c r="Y281" s="73">
        <f>VLOOKUP($B281,'Tillförd energi'!$B$2:$AS$506,MATCH(Y$1,'Tillförd energi'!$B$1:$AQ$1,0),FALSE)</f>
        <v>0</v>
      </c>
      <c r="Z281" s="73">
        <f>VLOOKUP($B281,'Tillförd energi'!$B$2:$AS$506,MATCH(Z$1,'Tillförd energi'!$B$1:$AQ$1,0),FALSE)</f>
        <v>0</v>
      </c>
      <c r="AA281" s="73">
        <f>VLOOKUP($B281,'Tillförd energi'!$B$2:$AS$506,MATCH(AA$1,'Tillförd energi'!$B$1:$AQ$1,0),FALSE)</f>
        <v>0</v>
      </c>
      <c r="AB281" s="73">
        <f>VLOOKUP($B281,'Tillförd energi'!$B$2:$AS$506,MATCH(AB$1,'Tillförd energi'!$B$1:$AQ$1,0),FALSE)</f>
        <v>0</v>
      </c>
      <c r="AC281" s="73">
        <f>VLOOKUP($B281,'Tillförd energi'!$B$2:$AS$506,MATCH(AC$1,'Tillförd energi'!$B$1:$AQ$1,0),FALSE)</f>
        <v>265.89999999999998</v>
      </c>
      <c r="AD281" s="73">
        <f>VLOOKUP($B281,'Tillförd energi'!$B$2:$AS$506,MATCH(AD$1,'Tillförd energi'!$B$1:$AQ$1,0),FALSE)</f>
        <v>0</v>
      </c>
      <c r="AF281" s="73">
        <f>VLOOKUP($B281,'Tillförd energi'!$B$2:$AS$506,MATCH(AF$1,'Tillförd energi'!$B$1:$AQ$1,0),FALSE)</f>
        <v>2</v>
      </c>
      <c r="AH281" s="73">
        <f>IFERROR(VLOOKUP(B281,Miljö!$B$1:$S$476,9,FALSE)/1,0)</f>
        <v>0</v>
      </c>
      <c r="AJ281" s="81">
        <f>IFERROR(VLOOKUP($B281,Miljö!$B$1:$S$500,MATCH("hjälpel exklusive kraftvärme (GWh)",Miljö!$B$1:$V$1,0),FALSE)/1,"")</f>
        <v>2</v>
      </c>
      <c r="AK281" s="81">
        <f t="shared" si="44"/>
        <v>2</v>
      </c>
      <c r="AL281" s="81">
        <f>VLOOKUP($B281,'Slutlig allokering'!$B$2:$AL$462,MATCH("Hjälpel kraftvärme",'Slutlig allokering'!$B$2:$AL$2,0),FALSE)</f>
        <v>0</v>
      </c>
      <c r="AN281" s="73">
        <f t="shared" si="45"/>
        <v>269.82667999999995</v>
      </c>
      <c r="AO281" s="73">
        <f t="shared" si="46"/>
        <v>269.82667999999995</v>
      </c>
      <c r="AP281" s="73">
        <f>IF(ISERROR(1/VLOOKUP($B281,Leveranser!$B$1:$S$500,MATCH("såld värme (gwh)",Leveranser!$B$1:$S$1,0),FALSE)),"",VLOOKUP($B281,Leveranser!$B$1:$S$500,MATCH("såld värme (gwh)",Leveranser!$B$1:$S$1,0),FALSE))</f>
        <v>219.93</v>
      </c>
      <c r="AQ281" s="73">
        <f>VLOOKUP($B281,Leveranser!$B$1:$Y$500,MATCH("Totalt såld fjärrvärme till andra fjärrvärmeföretag",Leveranser!$B$1:$AA$1,0),FALSE)</f>
        <v>0</v>
      </c>
      <c r="AR281" s="73">
        <f>IF(ISERROR(1/VLOOKUP($B281,Miljö!$B$1:$S$500,MATCH("Såld mängd produktionsspecifik fjärrvärme (GWh)",Miljö!$B$1:$R$1,0),FALSE)),0,VLOOKUP($B281,Miljö!$B$1:$S$500,MATCH("Såld mängd produktionsspecifik fjärrvärme (GWh)",Miljö!$B$1:$R$1,0),FALSE))</f>
        <v>0</v>
      </c>
      <c r="AS281" s="82">
        <f t="shared" si="51"/>
        <v>0.81507877575338383</v>
      </c>
      <c r="AU281" s="73" t="str">
        <f>VLOOKUP($B281,'Miljövärden urval för publ'!$B$2:$I$486,7,FALSE)</f>
        <v>Ja</v>
      </c>
      <c r="AV281" s="73" t="str">
        <f>VLOOKUP($B281,'Miljövärden urval för publ'!$B$2:$I$486,6,FALSE)</f>
        <v>Nej</v>
      </c>
      <c r="AZ281" s="73">
        <f t="shared" si="47"/>
        <v>2</v>
      </c>
      <c r="BA281" s="73">
        <f t="shared" si="52"/>
        <v>0</v>
      </c>
      <c r="BB281" s="73">
        <f t="shared" si="48"/>
        <v>0</v>
      </c>
      <c r="BC281" s="73">
        <f t="shared" si="49"/>
        <v>0</v>
      </c>
      <c r="BE281" s="73">
        <f t="shared" si="53"/>
        <v>0</v>
      </c>
      <c r="BF281" s="73">
        <f t="shared" si="54"/>
        <v>0</v>
      </c>
      <c r="BH281" s="73">
        <f t="shared" si="50"/>
        <v>9.0679999999999997E-2</v>
      </c>
    </row>
    <row r="282" spans="1:60" ht="14.5" x14ac:dyDescent="0.35">
      <c r="A282" t="s">
        <v>364</v>
      </c>
      <c r="B282" t="s">
        <v>367</v>
      </c>
      <c r="C282" s="73">
        <f>VLOOKUP($B282,'Tillförd energi'!$B$2:$AS$506,MATCH(C$1,'Tillförd energi'!$B$1:$AQ$1,0),FALSE)</f>
        <v>0</v>
      </c>
      <c r="D282" s="73">
        <f>VLOOKUP($B282,'Tillförd energi'!$B$2:$AS$506,MATCH(D$1,'Tillförd energi'!$B$1:$AQ$1,0),FALSE)</f>
        <v>0</v>
      </c>
      <c r="E282" s="73">
        <f>VLOOKUP($B282,'Tillförd energi'!$B$2:$AS$506,MATCH(E$1,'Tillförd energi'!$B$1:$AQ$1,0),FALSE)</f>
        <v>0</v>
      </c>
      <c r="F282" s="73">
        <f>VLOOKUP($B282,'Tillförd energi'!$B$2:$AS$506,MATCH(F$1,'Tillförd energi'!$B$1:$AQ$1,0),FALSE)</f>
        <v>0</v>
      </c>
      <c r="G282" s="73">
        <f>VLOOKUP($B282,'Tillförd energi'!$B$2:$AS$506,MATCH(G$1,'Tillförd energi'!$B$1:$AQ$1,0),FALSE)</f>
        <v>0</v>
      </c>
      <c r="H282" s="73">
        <f>VLOOKUP($B282,'Tillförd energi'!$B$2:$AS$506,MATCH(H$1,'Tillförd energi'!$B$1:$AQ$1,0),FALSE)</f>
        <v>0</v>
      </c>
      <c r="I282" s="73">
        <f>VLOOKUP($B282,'Tillförd energi'!$B$2:$AS$506,MATCH(I$1,'Tillförd energi'!$B$1:$AQ$1,0),FALSE)</f>
        <v>0</v>
      </c>
      <c r="J282" s="73">
        <f>VLOOKUP($B282,'Tillförd energi'!$B$2:$AS$506,MATCH(J$1,'Tillförd energi'!$B$1:$AQ$1,0),FALSE)</f>
        <v>0</v>
      </c>
      <c r="K282" s="73">
        <f>VLOOKUP($B282,'Tillförd energi'!$B$2:$AS$506,MATCH(K$1,'Tillförd energi'!$B$1:$AQ$1,0),FALSE)</f>
        <v>0</v>
      </c>
      <c r="L282" s="73">
        <f>VLOOKUP($B282,'Tillförd energi'!$B$2:$AS$506,MATCH(L$1,'Tillförd energi'!$B$1:$AQ$1,0),FALSE)</f>
        <v>0</v>
      </c>
      <c r="M282" s="73">
        <f>VLOOKUP($B282,'Tillförd energi'!$B$2:$AS$506,MATCH(M$1,'Tillförd energi'!$B$1:$AQ$1,0),FALSE)</f>
        <v>0</v>
      </c>
      <c r="N282" s="73">
        <f>VLOOKUP($B282,'Tillförd energi'!$B$2:$AS$506,MATCH(N$1,'Tillförd energi'!$B$1:$AQ$1,0),FALSE)</f>
        <v>0</v>
      </c>
      <c r="O282" s="73">
        <f>VLOOKUP($B282,'Tillförd energi'!$B$2:$AS$506,MATCH(O$1,'Tillförd energi'!$B$1:$AQ$1,0),FALSE)</f>
        <v>0</v>
      </c>
      <c r="P282" s="73">
        <f>VLOOKUP($B282,'Tillförd energi'!$B$2:$AS$506,MATCH(P$1,'Tillförd energi'!$B$1:$AQ$1,0),FALSE)</f>
        <v>1.9176500000000001</v>
      </c>
      <c r="Q282" s="73">
        <f>VLOOKUP($B282,'Tillförd energi'!$B$2:$AS$506,MATCH(Q$1,'Tillförd energi'!$B$1:$AQ$1,0),FALSE)</f>
        <v>0</v>
      </c>
      <c r="R282" s="73">
        <f>VLOOKUP($B282,'Tillförd energi'!$B$2:$AS$506,MATCH(R$1,'Tillförd energi'!$B$1:$AQ$1,0),FALSE)</f>
        <v>0</v>
      </c>
      <c r="S282" s="73">
        <f>VLOOKUP($B282,'Tillförd energi'!$B$2:$AS$506,MATCH(S$1,'Tillförd energi'!$B$1:$AQ$1,0),FALSE)</f>
        <v>0</v>
      </c>
      <c r="T282" s="73">
        <f>VLOOKUP($B282,'Tillförd energi'!$B$2:$AS$506,MATCH(T$1,'Tillförd energi'!$B$1:$AQ$1,0),FALSE)</f>
        <v>0</v>
      </c>
      <c r="U282" s="73">
        <f>VLOOKUP($B282,'Tillförd energi'!$B$2:$AS$506,MATCH(U$1,'Tillförd energi'!$B$1:$AQ$1,0),FALSE)</f>
        <v>0</v>
      </c>
      <c r="V282" s="73">
        <f>VLOOKUP($B282,'Tillförd energi'!$B$2:$AS$506,MATCH(V$1,'Tillförd energi'!$B$1:$AQ$1,0),FALSE)</f>
        <v>0</v>
      </c>
      <c r="W282" s="73">
        <f>VLOOKUP($B282,'Tillförd energi'!$B$2:$AS$506,MATCH(W$1,'Tillförd energi'!$B$1:$AQ$1,0),FALSE)</f>
        <v>0</v>
      </c>
      <c r="X282" s="73">
        <f>VLOOKUP($B282,'Tillförd energi'!$B$2:$AS$506,MATCH(X$1,'Tillförd energi'!$B$1:$AQ$1,0),FALSE)</f>
        <v>0</v>
      </c>
      <c r="Y282" s="73">
        <f>VLOOKUP($B282,'Tillförd energi'!$B$2:$AS$506,MATCH(Y$1,'Tillförd energi'!$B$1:$AQ$1,0),FALSE)</f>
        <v>0</v>
      </c>
      <c r="Z282" s="73">
        <f>VLOOKUP($B282,'Tillförd energi'!$B$2:$AS$506,MATCH(Z$1,'Tillförd energi'!$B$1:$AQ$1,0),FALSE)</f>
        <v>0</v>
      </c>
      <c r="AA282" s="73">
        <f>VLOOKUP($B282,'Tillförd energi'!$B$2:$AS$506,MATCH(AA$1,'Tillförd energi'!$B$1:$AQ$1,0),FALSE)</f>
        <v>0</v>
      </c>
      <c r="AB282" s="73">
        <f>VLOOKUP($B282,'Tillförd energi'!$B$2:$AS$506,MATCH(AB$1,'Tillförd energi'!$B$1:$AQ$1,0),FALSE)</f>
        <v>0</v>
      </c>
      <c r="AC282" s="73">
        <f>VLOOKUP($B282,'Tillförd energi'!$B$2:$AS$506,MATCH(AC$1,'Tillförd energi'!$B$1:$AQ$1,0),FALSE)</f>
        <v>0</v>
      </c>
      <c r="AD282" s="73">
        <f>VLOOKUP($B282,'Tillförd energi'!$B$2:$AS$506,MATCH(AD$1,'Tillförd energi'!$B$1:$AQ$1,0),FALSE)</f>
        <v>0</v>
      </c>
      <c r="AF282" s="73">
        <f>VLOOKUP($B282,'Tillförd energi'!$B$2:$AS$506,MATCH(AF$1,'Tillförd energi'!$B$1:$AQ$1,0),FALSE)</f>
        <v>0.1</v>
      </c>
      <c r="AH282" s="73">
        <f>IFERROR(VLOOKUP(B282,Miljö!$B$1:$S$476,9,FALSE)/1,0)</f>
        <v>0</v>
      </c>
      <c r="AJ282" s="81">
        <f>IFERROR(VLOOKUP($B282,Miljö!$B$1:$S$500,MATCH("hjälpel exklusive kraftvärme (GWh)",Miljö!$B$1:$V$1,0),FALSE)/1,"")</f>
        <v>0.1</v>
      </c>
      <c r="AK282" s="81">
        <f t="shared" si="44"/>
        <v>0.1</v>
      </c>
      <c r="AL282" s="81">
        <f>VLOOKUP($B282,'Slutlig allokering'!$B$2:$AL$462,MATCH("Hjälpel kraftvärme",'Slutlig allokering'!$B$2:$AL$2,0),FALSE)</f>
        <v>0</v>
      </c>
      <c r="AN282" s="73">
        <f t="shared" si="45"/>
        <v>2.0176500000000002</v>
      </c>
      <c r="AO282" s="73">
        <f t="shared" si="46"/>
        <v>2.0176500000000002</v>
      </c>
      <c r="AP282" s="73">
        <f>IF(ISERROR(1/VLOOKUP($B282,Leveranser!$B$1:$S$500,MATCH("såld värme (gwh)",Leveranser!$B$1:$S$1,0),FALSE)),"",VLOOKUP($B282,Leveranser!$B$1:$S$500,MATCH("såld värme (gwh)",Leveranser!$B$1:$S$1,0),FALSE))</f>
        <v>1.36</v>
      </c>
      <c r="AQ282" s="73">
        <f>VLOOKUP($B282,Leveranser!$B$1:$Y$500,MATCH("Totalt såld fjärrvärme till andra fjärrvärmeföretag",Leveranser!$B$1:$AA$1,0),FALSE)</f>
        <v>0</v>
      </c>
      <c r="AR282" s="73">
        <f>IF(ISERROR(1/VLOOKUP($B282,Miljö!$B$1:$S$500,MATCH("Såld mängd produktionsspecifik fjärrvärme (GWh)",Miljö!$B$1:$R$1,0),FALSE)),0,VLOOKUP($B282,Miljö!$B$1:$S$500,MATCH("Såld mängd produktionsspecifik fjärrvärme (GWh)",Miljö!$B$1:$R$1,0),FALSE))</f>
        <v>0</v>
      </c>
      <c r="AS282" s="82">
        <f t="shared" si="51"/>
        <v>0.6740514955517557</v>
      </c>
      <c r="AU282" s="73" t="str">
        <f>VLOOKUP($B282,'Miljövärden urval för publ'!$B$2:$I$486,7,FALSE)</f>
        <v>Ja</v>
      </c>
      <c r="AV282" s="73" t="str">
        <f>VLOOKUP($B282,'Miljövärden urval för publ'!$B$2:$I$486,6,FALSE)</f>
        <v>Nej</v>
      </c>
      <c r="AZ282" s="73">
        <f t="shared" si="47"/>
        <v>0.1</v>
      </c>
      <c r="BA282" s="73">
        <f t="shared" si="52"/>
        <v>0</v>
      </c>
      <c r="BB282" s="73">
        <f t="shared" si="48"/>
        <v>1.9176500000000001</v>
      </c>
      <c r="BC282" s="73">
        <f t="shared" si="49"/>
        <v>0</v>
      </c>
      <c r="BE282" s="73">
        <f t="shared" si="53"/>
        <v>0</v>
      </c>
      <c r="BF282" s="73">
        <f t="shared" si="54"/>
        <v>0</v>
      </c>
      <c r="BH282" s="73">
        <f t="shared" si="50"/>
        <v>1.9176500000000001</v>
      </c>
    </row>
    <row r="283" spans="1:60" ht="14.5" x14ac:dyDescent="0.35">
      <c r="A283" t="s">
        <v>364</v>
      </c>
      <c r="B283" t="s">
        <v>368</v>
      </c>
      <c r="C283" s="73">
        <f>VLOOKUP($B283,'Tillförd energi'!$B$2:$AS$506,MATCH(C$1,'Tillförd energi'!$B$1:$AQ$1,0),FALSE)</f>
        <v>0</v>
      </c>
      <c r="D283" s="73">
        <f>VLOOKUP($B283,'Tillförd energi'!$B$2:$AS$506,MATCH(D$1,'Tillförd energi'!$B$1:$AQ$1,0),FALSE)</f>
        <v>2.1999999999999999E-2</v>
      </c>
      <c r="E283" s="73">
        <f>VLOOKUP($B283,'Tillförd energi'!$B$2:$AS$506,MATCH(E$1,'Tillförd energi'!$B$1:$AQ$1,0),FALSE)</f>
        <v>0</v>
      </c>
      <c r="F283" s="73">
        <f>VLOOKUP($B283,'Tillförd energi'!$B$2:$AS$506,MATCH(F$1,'Tillförd energi'!$B$1:$AQ$1,0),FALSE)</f>
        <v>0</v>
      </c>
      <c r="G283" s="73">
        <f>VLOOKUP($B283,'Tillförd energi'!$B$2:$AS$506,MATCH(G$1,'Tillförd energi'!$B$1:$AQ$1,0),FALSE)</f>
        <v>0</v>
      </c>
      <c r="H283" s="73">
        <f>VLOOKUP($B283,'Tillförd energi'!$B$2:$AS$506,MATCH(H$1,'Tillförd energi'!$B$1:$AQ$1,0),FALSE)</f>
        <v>0</v>
      </c>
      <c r="I283" s="73">
        <f>VLOOKUP($B283,'Tillförd energi'!$B$2:$AS$506,MATCH(I$1,'Tillförd energi'!$B$1:$AQ$1,0),FALSE)</f>
        <v>0</v>
      </c>
      <c r="J283" s="73">
        <f>VLOOKUP($B283,'Tillförd energi'!$B$2:$AS$506,MATCH(J$1,'Tillförd energi'!$B$1:$AQ$1,0),FALSE)</f>
        <v>0</v>
      </c>
      <c r="K283" s="73">
        <f>VLOOKUP($B283,'Tillförd energi'!$B$2:$AS$506,MATCH(K$1,'Tillförd energi'!$B$1:$AQ$1,0),FALSE)</f>
        <v>0</v>
      </c>
      <c r="L283" s="73">
        <f>VLOOKUP($B283,'Tillförd energi'!$B$2:$AS$506,MATCH(L$1,'Tillförd energi'!$B$1:$AQ$1,0),FALSE)</f>
        <v>0</v>
      </c>
      <c r="M283" s="73">
        <f>VLOOKUP($B283,'Tillförd energi'!$B$2:$AS$506,MATCH(M$1,'Tillförd energi'!$B$1:$AQ$1,0),FALSE)</f>
        <v>0</v>
      </c>
      <c r="N283" s="73">
        <f>VLOOKUP($B283,'Tillförd energi'!$B$2:$AS$506,MATCH(N$1,'Tillförd energi'!$B$1:$AQ$1,0),FALSE)</f>
        <v>0</v>
      </c>
      <c r="O283" s="73">
        <f>VLOOKUP($B283,'Tillförd energi'!$B$2:$AS$506,MATCH(O$1,'Tillförd energi'!$B$1:$AQ$1,0),FALSE)</f>
        <v>0</v>
      </c>
      <c r="P283" s="73">
        <f>VLOOKUP($B283,'Tillförd energi'!$B$2:$AS$506,MATCH(P$1,'Tillförd energi'!$B$1:$AQ$1,0),FALSE)</f>
        <v>0</v>
      </c>
      <c r="Q283" s="73">
        <f>VLOOKUP($B283,'Tillförd energi'!$B$2:$AS$506,MATCH(Q$1,'Tillförd energi'!$B$1:$AQ$1,0),FALSE)</f>
        <v>2.29</v>
      </c>
      <c r="R283" s="73">
        <f>VLOOKUP($B283,'Tillförd energi'!$B$2:$AS$506,MATCH(R$1,'Tillförd energi'!$B$1:$AQ$1,0),FALSE)</f>
        <v>0</v>
      </c>
      <c r="S283" s="73">
        <f>VLOOKUP($B283,'Tillförd energi'!$B$2:$AS$506,MATCH(S$1,'Tillförd energi'!$B$1:$AQ$1,0),FALSE)</f>
        <v>0</v>
      </c>
      <c r="T283" s="73">
        <f>VLOOKUP($B283,'Tillförd energi'!$B$2:$AS$506,MATCH(T$1,'Tillförd energi'!$B$1:$AQ$1,0),FALSE)</f>
        <v>0</v>
      </c>
      <c r="U283" s="73">
        <f>VLOOKUP($B283,'Tillförd energi'!$B$2:$AS$506,MATCH(U$1,'Tillförd energi'!$B$1:$AQ$1,0),FALSE)</f>
        <v>0</v>
      </c>
      <c r="V283" s="73">
        <f>VLOOKUP($B283,'Tillförd energi'!$B$2:$AS$506,MATCH(V$1,'Tillförd energi'!$B$1:$AQ$1,0),FALSE)</f>
        <v>0</v>
      </c>
      <c r="W283" s="73">
        <f>VLOOKUP($B283,'Tillförd energi'!$B$2:$AS$506,MATCH(W$1,'Tillförd energi'!$B$1:$AQ$1,0),FALSE)</f>
        <v>0</v>
      </c>
      <c r="X283" s="73">
        <f>VLOOKUP($B283,'Tillförd energi'!$B$2:$AS$506,MATCH(X$1,'Tillförd energi'!$B$1:$AQ$1,0),FALSE)</f>
        <v>0</v>
      </c>
      <c r="Y283" s="73">
        <f>VLOOKUP($B283,'Tillförd energi'!$B$2:$AS$506,MATCH(Y$1,'Tillförd energi'!$B$1:$AQ$1,0),FALSE)</f>
        <v>0.05</v>
      </c>
      <c r="Z283" s="73">
        <f>VLOOKUP($B283,'Tillförd energi'!$B$2:$AS$506,MATCH(Z$1,'Tillförd energi'!$B$1:$AQ$1,0),FALSE)</f>
        <v>2.5999999999999999E-2</v>
      </c>
      <c r="AA283" s="73">
        <f>VLOOKUP($B283,'Tillförd energi'!$B$2:$AS$506,MATCH(AA$1,'Tillförd energi'!$B$1:$AQ$1,0),FALSE)</f>
        <v>1.9E-2</v>
      </c>
      <c r="AB283" s="73">
        <f>VLOOKUP($B283,'Tillförd energi'!$B$2:$AS$506,MATCH(AB$1,'Tillförd energi'!$B$1:$AQ$1,0),FALSE)</f>
        <v>0</v>
      </c>
      <c r="AC283" s="73">
        <f>VLOOKUP($B283,'Tillförd energi'!$B$2:$AS$506,MATCH(AC$1,'Tillförd energi'!$B$1:$AQ$1,0),FALSE)</f>
        <v>0</v>
      </c>
      <c r="AD283" s="73">
        <f>VLOOKUP($B283,'Tillförd energi'!$B$2:$AS$506,MATCH(AD$1,'Tillförd energi'!$B$1:$AQ$1,0),FALSE)</f>
        <v>0</v>
      </c>
      <c r="AF283" s="73">
        <f>VLOOKUP($B283,'Tillförd energi'!$B$2:$AS$506,MATCH(AF$1,'Tillförd energi'!$B$1:$AQ$1,0),FALSE)</f>
        <v>5.9400000000000001E-2</v>
      </c>
      <c r="AH283" s="73">
        <f>IFERROR(VLOOKUP(B283,Miljö!$B$1:$S$476,9,FALSE)/1,0)</f>
        <v>0</v>
      </c>
      <c r="AJ283" s="81" t="str">
        <f>IFERROR(VLOOKUP($B283,Miljö!$B$1:$S$500,MATCH("hjälpel exklusive kraftvärme (GWh)",Miljö!$B$1:$V$1,0),FALSE)/1,"")</f>
        <v/>
      </c>
      <c r="AK283" s="81">
        <f t="shared" si="44"/>
        <v>5.9399999999999994E-2</v>
      </c>
      <c r="AL283" s="81">
        <f>VLOOKUP($B283,'Slutlig allokering'!$B$2:$AL$462,MATCH("Hjälpel kraftvärme",'Slutlig allokering'!$B$2:$AL$2,0),FALSE)</f>
        <v>0</v>
      </c>
      <c r="AN283" s="73">
        <f t="shared" si="45"/>
        <v>2.4663999999999997</v>
      </c>
      <c r="AO283" s="73">
        <f t="shared" si="46"/>
        <v>2.4663999999999997</v>
      </c>
      <c r="AP283" s="73">
        <f>IF(ISERROR(1/VLOOKUP($B283,Leveranser!$B$1:$S$500,MATCH("såld värme (gwh)",Leveranser!$B$1:$S$1,0),FALSE)),"",VLOOKUP($B283,Leveranser!$B$1:$S$500,MATCH("såld värme (gwh)",Leveranser!$B$1:$S$1,0),FALSE))</f>
        <v>1.98</v>
      </c>
      <c r="AQ283" s="73">
        <f>VLOOKUP($B283,Leveranser!$B$1:$Y$500,MATCH("Totalt såld fjärrvärme till andra fjärrvärmeföretag",Leveranser!$B$1:$AA$1,0),FALSE)</f>
        <v>0</v>
      </c>
      <c r="AR283" s="73">
        <f>IF(ISERROR(1/VLOOKUP($B283,Miljö!$B$1:$S$500,MATCH("Såld mängd produktionsspecifik fjärrvärme (GWh)",Miljö!$B$1:$R$1,0),FALSE)),0,VLOOKUP($B283,Miljö!$B$1:$S$500,MATCH("Såld mängd produktionsspecifik fjärrvärme (GWh)",Miljö!$B$1:$R$1,0),FALSE))</f>
        <v>0</v>
      </c>
      <c r="AS283" s="82">
        <f t="shared" si="51"/>
        <v>0.80278949075575745</v>
      </c>
      <c r="AU283" s="73" t="str">
        <f>VLOOKUP($B283,'Miljövärden urval för publ'!$B$2:$I$486,7,FALSE)</f>
        <v>Ja</v>
      </c>
      <c r="AV283" s="73" t="str">
        <f>VLOOKUP($B283,'Miljövärden urval för publ'!$B$2:$I$486,6,FALSE)</f>
        <v>Nej</v>
      </c>
      <c r="AZ283" s="73">
        <f t="shared" si="47"/>
        <v>0.13539999999999999</v>
      </c>
      <c r="BA283" s="73">
        <f t="shared" si="52"/>
        <v>0</v>
      </c>
      <c r="BB283" s="73">
        <f t="shared" si="48"/>
        <v>0</v>
      </c>
      <c r="BC283" s="73">
        <f t="shared" si="49"/>
        <v>2.29</v>
      </c>
      <c r="BE283" s="73">
        <f t="shared" si="53"/>
        <v>1.9E-2</v>
      </c>
      <c r="BF283" s="73">
        <f t="shared" si="54"/>
        <v>0</v>
      </c>
      <c r="BH283" s="73">
        <f t="shared" si="50"/>
        <v>2.29</v>
      </c>
    </row>
    <row r="284" spans="1:60" ht="14.5" x14ac:dyDescent="0.35">
      <c r="A284" t="s">
        <v>369</v>
      </c>
      <c r="B284" t="s">
        <v>370</v>
      </c>
      <c r="C284" s="73">
        <f>VLOOKUP($B284,'Tillförd energi'!$B$2:$AS$506,MATCH(C$1,'Tillförd energi'!$B$1:$AQ$1,0),FALSE)</f>
        <v>0</v>
      </c>
      <c r="D284" s="73">
        <f>VLOOKUP($B284,'Tillförd energi'!$B$2:$AS$506,MATCH(D$1,'Tillförd energi'!$B$1:$AQ$1,0),FALSE)</f>
        <v>0.37709999999999999</v>
      </c>
      <c r="E284" s="73">
        <f>VLOOKUP($B284,'Tillförd energi'!$B$2:$AS$506,MATCH(E$1,'Tillförd energi'!$B$1:$AQ$1,0),FALSE)</f>
        <v>0</v>
      </c>
      <c r="F284" s="73">
        <f>VLOOKUP($B284,'Tillförd energi'!$B$2:$AS$506,MATCH(F$1,'Tillförd energi'!$B$1:$AQ$1,0),FALSE)</f>
        <v>0</v>
      </c>
      <c r="G284" s="73">
        <f>VLOOKUP($B284,'Tillförd energi'!$B$2:$AS$506,MATCH(G$1,'Tillförd energi'!$B$1:$AQ$1,0),FALSE)</f>
        <v>0</v>
      </c>
      <c r="H284" s="73">
        <f>VLOOKUP($B284,'Tillförd energi'!$B$2:$AS$506,MATCH(H$1,'Tillförd energi'!$B$1:$AQ$1,0),FALSE)</f>
        <v>0</v>
      </c>
      <c r="I284" s="73">
        <f>VLOOKUP($B284,'Tillförd energi'!$B$2:$AS$506,MATCH(I$1,'Tillförd energi'!$B$1:$AQ$1,0),FALSE)</f>
        <v>0</v>
      </c>
      <c r="J284" s="73">
        <f>VLOOKUP($B284,'Tillförd energi'!$B$2:$AS$506,MATCH(J$1,'Tillförd energi'!$B$1:$AQ$1,0),FALSE)</f>
        <v>0</v>
      </c>
      <c r="K284" s="73">
        <f>VLOOKUP($B284,'Tillförd energi'!$B$2:$AS$506,MATCH(K$1,'Tillförd energi'!$B$1:$AQ$1,0),FALSE)</f>
        <v>0</v>
      </c>
      <c r="L284" s="73">
        <f>VLOOKUP($B284,'Tillförd energi'!$B$2:$AS$506,MATCH(L$1,'Tillförd energi'!$B$1:$AQ$1,0),FALSE)</f>
        <v>0</v>
      </c>
      <c r="M284" s="73">
        <f>VLOOKUP($B284,'Tillförd energi'!$B$2:$AS$506,MATCH(M$1,'Tillförd energi'!$B$1:$AQ$1,0),FALSE)</f>
        <v>0</v>
      </c>
      <c r="N284" s="73">
        <f>VLOOKUP($B284,'Tillförd energi'!$B$2:$AS$506,MATCH(N$1,'Tillförd energi'!$B$1:$AQ$1,0),FALSE)</f>
        <v>0.97599999999999998</v>
      </c>
      <c r="O284" s="73">
        <f>VLOOKUP($B284,'Tillförd energi'!$B$2:$AS$506,MATCH(O$1,'Tillförd energi'!$B$1:$AQ$1,0),FALSE)</f>
        <v>6.899</v>
      </c>
      <c r="P284" s="73">
        <f>VLOOKUP($B284,'Tillförd energi'!$B$2:$AS$506,MATCH(P$1,'Tillförd energi'!$B$1:$AQ$1,0),FALSE)</f>
        <v>0</v>
      </c>
      <c r="Q284" s="73">
        <f>VLOOKUP($B284,'Tillförd energi'!$B$2:$AS$506,MATCH(Q$1,'Tillförd energi'!$B$1:$AQ$1,0),FALSE)</f>
        <v>4.3760000000000003</v>
      </c>
      <c r="R284" s="73">
        <f>VLOOKUP($B284,'Tillförd energi'!$B$2:$AS$506,MATCH(R$1,'Tillförd energi'!$B$1:$AQ$1,0),FALSE)</f>
        <v>0</v>
      </c>
      <c r="S284" s="73">
        <f>VLOOKUP($B284,'Tillförd energi'!$B$2:$AS$506,MATCH(S$1,'Tillförd energi'!$B$1:$AQ$1,0),FALSE)</f>
        <v>0</v>
      </c>
      <c r="T284" s="73">
        <f>VLOOKUP($B284,'Tillförd energi'!$B$2:$AS$506,MATCH(T$1,'Tillförd energi'!$B$1:$AQ$1,0),FALSE)</f>
        <v>0</v>
      </c>
      <c r="U284" s="73">
        <f>VLOOKUP($B284,'Tillförd energi'!$B$2:$AS$506,MATCH(U$1,'Tillförd energi'!$B$1:$AQ$1,0),FALSE)</f>
        <v>0</v>
      </c>
      <c r="V284" s="73">
        <f>VLOOKUP($B284,'Tillförd energi'!$B$2:$AS$506,MATCH(V$1,'Tillförd energi'!$B$1:$AQ$1,0),FALSE)</f>
        <v>0</v>
      </c>
      <c r="W284" s="73">
        <f>VLOOKUP($B284,'Tillförd energi'!$B$2:$AS$506,MATCH(W$1,'Tillförd energi'!$B$1:$AQ$1,0),FALSE)</f>
        <v>0</v>
      </c>
      <c r="X284" s="73">
        <f>VLOOKUP($B284,'Tillförd energi'!$B$2:$AS$506,MATCH(X$1,'Tillförd energi'!$B$1:$AQ$1,0),FALSE)</f>
        <v>0</v>
      </c>
      <c r="Y284" s="73">
        <f>VLOOKUP($B284,'Tillförd energi'!$B$2:$AS$506,MATCH(Y$1,'Tillförd energi'!$B$1:$AQ$1,0),FALSE)</f>
        <v>0.17</v>
      </c>
      <c r="Z284" s="73">
        <f>VLOOKUP($B284,'Tillförd energi'!$B$2:$AS$506,MATCH(Z$1,'Tillförd energi'!$B$1:$AQ$1,0),FALSE)</f>
        <v>0.153</v>
      </c>
      <c r="AA284" s="73">
        <f>VLOOKUP($B284,'Tillförd energi'!$B$2:$AS$506,MATCH(AA$1,'Tillförd energi'!$B$1:$AQ$1,0),FALSE)</f>
        <v>0.13300000000000001</v>
      </c>
      <c r="AB284" s="73">
        <f>VLOOKUP($B284,'Tillförd energi'!$B$2:$AS$506,MATCH(AB$1,'Tillförd energi'!$B$1:$AQ$1,0),FALSE)</f>
        <v>0</v>
      </c>
      <c r="AC284" s="73">
        <f>VLOOKUP($B284,'Tillförd energi'!$B$2:$AS$506,MATCH(AC$1,'Tillförd energi'!$B$1:$AQ$1,0),FALSE)</f>
        <v>0</v>
      </c>
      <c r="AD284" s="73">
        <f>VLOOKUP($B284,'Tillförd energi'!$B$2:$AS$506,MATCH(AD$1,'Tillförd energi'!$B$1:$AQ$1,0),FALSE)</f>
        <v>0</v>
      </c>
      <c r="AF284" s="73">
        <f>VLOOKUP($B284,'Tillförd energi'!$B$2:$AS$506,MATCH(AF$1,'Tillförd energi'!$B$1:$AQ$1,0),FALSE)</f>
        <v>0.42</v>
      </c>
      <c r="AH284" s="73">
        <f>IFERROR(VLOOKUP(B284,Miljö!$B$1:$S$476,9,FALSE)/1,0)</f>
        <v>0</v>
      </c>
      <c r="AJ284" s="81">
        <f>IFERROR(VLOOKUP($B284,Miljö!$B$1:$S$500,MATCH("hjälpel exklusive kraftvärme (GWh)",Miljö!$B$1:$V$1,0),FALSE)/1,"")</f>
        <v>0.42</v>
      </c>
      <c r="AK284" s="81">
        <f t="shared" si="44"/>
        <v>0.42</v>
      </c>
      <c r="AL284" s="81">
        <f>VLOOKUP($B284,'Slutlig allokering'!$B$2:$AL$462,MATCH("Hjälpel kraftvärme",'Slutlig allokering'!$B$2:$AL$2,0),FALSE)</f>
        <v>0</v>
      </c>
      <c r="AN284" s="73">
        <f t="shared" si="45"/>
        <v>13.504099999999999</v>
      </c>
      <c r="AO284" s="73">
        <f t="shared" si="46"/>
        <v>13.504099999999999</v>
      </c>
      <c r="AP284" s="73">
        <f>IF(ISERROR(1/VLOOKUP($B284,Leveranser!$B$1:$S$500,MATCH("såld värme (gwh)",Leveranser!$B$1:$S$1,0),FALSE)),"",VLOOKUP($B284,Leveranser!$B$1:$S$500,MATCH("såld värme (gwh)",Leveranser!$B$1:$S$1,0),FALSE))</f>
        <v>10.583</v>
      </c>
      <c r="AQ284" s="73">
        <f>VLOOKUP($B284,Leveranser!$B$1:$Y$500,MATCH("Totalt såld fjärrvärme till andra fjärrvärmeföretag",Leveranser!$B$1:$AA$1,0),FALSE)</f>
        <v>0</v>
      </c>
      <c r="AR284" s="73">
        <f>IF(ISERROR(1/VLOOKUP($B284,Miljö!$B$1:$S$500,MATCH("Såld mängd produktionsspecifik fjärrvärme (GWh)",Miljö!$B$1:$R$1,0),FALSE)),0,VLOOKUP($B284,Miljö!$B$1:$S$500,MATCH("Såld mängd produktionsspecifik fjärrvärme (GWh)",Miljö!$B$1:$R$1,0),FALSE))</f>
        <v>0</v>
      </c>
      <c r="AS284" s="82">
        <f t="shared" si="51"/>
        <v>0.78368791700298435</v>
      </c>
      <c r="AU284" s="73" t="str">
        <f>VLOOKUP($B284,'Miljövärden urval för publ'!$B$2:$I$486,7,FALSE)</f>
        <v>Ja</v>
      </c>
      <c r="AV284" s="73" t="str">
        <f>VLOOKUP($B284,'Miljövärden urval för publ'!$B$2:$I$486,6,FALSE)</f>
        <v>Nej</v>
      </c>
      <c r="AZ284" s="73">
        <f t="shared" si="47"/>
        <v>0.74299999999999999</v>
      </c>
      <c r="BA284" s="73">
        <f t="shared" si="52"/>
        <v>0</v>
      </c>
      <c r="BB284" s="73">
        <f t="shared" si="48"/>
        <v>7.875</v>
      </c>
      <c r="BC284" s="73">
        <f t="shared" si="49"/>
        <v>4.3760000000000003</v>
      </c>
      <c r="BE284" s="73">
        <f t="shared" si="53"/>
        <v>0.13300000000000001</v>
      </c>
      <c r="BF284" s="73">
        <f t="shared" si="54"/>
        <v>0</v>
      </c>
      <c r="BH284" s="73">
        <f t="shared" si="50"/>
        <v>12.251000000000001</v>
      </c>
    </row>
    <row r="285" spans="1:60" ht="14.5" x14ac:dyDescent="0.35">
      <c r="A285" t="s">
        <v>371</v>
      </c>
      <c r="B285" t="s">
        <v>372</v>
      </c>
      <c r="C285" s="73">
        <f>VLOOKUP($B285,'Tillförd energi'!$B$2:$AS$506,MATCH(C$1,'Tillförd energi'!$B$1:$AQ$1,0),FALSE)</f>
        <v>0</v>
      </c>
      <c r="D285" s="73">
        <f>VLOOKUP($B285,'Tillförd energi'!$B$2:$AS$506,MATCH(D$1,'Tillförd energi'!$B$1:$AQ$1,0),FALSE)</f>
        <v>1.82</v>
      </c>
      <c r="E285" s="73">
        <f>VLOOKUP($B285,'Tillförd energi'!$B$2:$AS$506,MATCH(E$1,'Tillförd energi'!$B$1:$AQ$1,0),FALSE)</f>
        <v>0</v>
      </c>
      <c r="F285" s="73">
        <f>VLOOKUP($B285,'Tillförd energi'!$B$2:$AS$506,MATCH(F$1,'Tillförd energi'!$B$1:$AQ$1,0),FALSE)</f>
        <v>0</v>
      </c>
      <c r="G285" s="73">
        <f>VLOOKUP($B285,'Tillförd energi'!$B$2:$AS$506,MATCH(G$1,'Tillförd energi'!$B$1:$AQ$1,0),FALSE)</f>
        <v>0</v>
      </c>
      <c r="H285" s="73">
        <f>VLOOKUP($B285,'Tillförd energi'!$B$2:$AS$506,MATCH(H$1,'Tillförd energi'!$B$1:$AQ$1,0),FALSE)</f>
        <v>0</v>
      </c>
      <c r="I285" s="73">
        <f>VLOOKUP($B285,'Tillförd energi'!$B$2:$AS$506,MATCH(I$1,'Tillförd energi'!$B$1:$AQ$1,0),FALSE)</f>
        <v>0</v>
      </c>
      <c r="J285" s="73">
        <f>VLOOKUP($B285,'Tillförd energi'!$B$2:$AS$506,MATCH(J$1,'Tillförd energi'!$B$1:$AQ$1,0),FALSE)</f>
        <v>0</v>
      </c>
      <c r="K285" s="73">
        <f>VLOOKUP($B285,'Tillförd energi'!$B$2:$AS$506,MATCH(K$1,'Tillförd energi'!$B$1:$AQ$1,0),FALSE)</f>
        <v>0</v>
      </c>
      <c r="L285" s="73">
        <f>VLOOKUP($B285,'Tillförd energi'!$B$2:$AS$506,MATCH(L$1,'Tillförd energi'!$B$1:$AQ$1,0),FALSE)</f>
        <v>17</v>
      </c>
      <c r="M285" s="73">
        <f>VLOOKUP($B285,'Tillförd energi'!$B$2:$AS$506,MATCH(M$1,'Tillförd energi'!$B$1:$AQ$1,0),FALSE)</f>
        <v>5.9</v>
      </c>
      <c r="N285" s="73">
        <f>VLOOKUP($B285,'Tillförd energi'!$B$2:$AS$506,MATCH(N$1,'Tillförd energi'!$B$1:$AQ$1,0),FALSE)</f>
        <v>0</v>
      </c>
      <c r="O285" s="73">
        <f>VLOOKUP($B285,'Tillförd energi'!$B$2:$AS$506,MATCH(O$1,'Tillförd energi'!$B$1:$AQ$1,0),FALSE)</f>
        <v>6</v>
      </c>
      <c r="P285" s="73">
        <f>VLOOKUP($B285,'Tillförd energi'!$B$2:$AS$506,MATCH(P$1,'Tillförd energi'!$B$1:$AQ$1,0),FALSE)</f>
        <v>0</v>
      </c>
      <c r="Q285" s="73">
        <f>VLOOKUP($B285,'Tillförd energi'!$B$2:$AS$506,MATCH(Q$1,'Tillförd energi'!$B$1:$AQ$1,0),FALSE)</f>
        <v>0</v>
      </c>
      <c r="R285" s="73">
        <f>VLOOKUP($B285,'Tillförd energi'!$B$2:$AS$506,MATCH(R$1,'Tillförd energi'!$B$1:$AQ$1,0),FALSE)</f>
        <v>8.6</v>
      </c>
      <c r="S285" s="73">
        <f>VLOOKUP($B285,'Tillförd energi'!$B$2:$AS$506,MATCH(S$1,'Tillförd energi'!$B$1:$AQ$1,0),FALSE)</f>
        <v>0</v>
      </c>
      <c r="T285" s="73">
        <f>VLOOKUP($B285,'Tillförd energi'!$B$2:$AS$506,MATCH(T$1,'Tillförd energi'!$B$1:$AQ$1,0),FALSE)</f>
        <v>0</v>
      </c>
      <c r="U285" s="73">
        <f>VLOOKUP($B285,'Tillförd energi'!$B$2:$AS$506,MATCH(U$1,'Tillförd energi'!$B$1:$AQ$1,0),FALSE)</f>
        <v>0</v>
      </c>
      <c r="V285" s="73">
        <f>VLOOKUP($B285,'Tillförd energi'!$B$2:$AS$506,MATCH(V$1,'Tillförd energi'!$B$1:$AQ$1,0),FALSE)</f>
        <v>0</v>
      </c>
      <c r="W285" s="73">
        <f>VLOOKUP($B285,'Tillförd energi'!$B$2:$AS$506,MATCH(W$1,'Tillförd energi'!$B$1:$AQ$1,0),FALSE)</f>
        <v>0</v>
      </c>
      <c r="X285" s="73">
        <f>VLOOKUP($B285,'Tillförd energi'!$B$2:$AS$506,MATCH(X$1,'Tillförd energi'!$B$1:$AQ$1,0),FALSE)</f>
        <v>0</v>
      </c>
      <c r="Y285" s="73">
        <f>VLOOKUP($B285,'Tillförd energi'!$B$2:$AS$506,MATCH(Y$1,'Tillförd energi'!$B$1:$AQ$1,0),FALSE)</f>
        <v>0</v>
      </c>
      <c r="Z285" s="73">
        <f>VLOOKUP($B285,'Tillförd energi'!$B$2:$AS$506,MATCH(Z$1,'Tillförd energi'!$B$1:$AQ$1,0),FALSE)</f>
        <v>0</v>
      </c>
      <c r="AA285" s="73">
        <f>VLOOKUP($B285,'Tillförd energi'!$B$2:$AS$506,MATCH(AA$1,'Tillförd energi'!$B$1:$AQ$1,0),FALSE)</f>
        <v>0</v>
      </c>
      <c r="AB285" s="73">
        <f>VLOOKUP($B285,'Tillförd energi'!$B$2:$AS$506,MATCH(AB$1,'Tillförd energi'!$B$1:$AQ$1,0),FALSE)</f>
        <v>5.0999999999999996</v>
      </c>
      <c r="AC285" s="73">
        <f>VLOOKUP($B285,'Tillförd energi'!$B$2:$AS$506,MATCH(AC$1,'Tillförd energi'!$B$1:$AQ$1,0),FALSE)</f>
        <v>0</v>
      </c>
      <c r="AD285" s="73">
        <f>VLOOKUP($B285,'Tillförd energi'!$B$2:$AS$506,MATCH(AD$1,'Tillförd energi'!$B$1:$AQ$1,0),FALSE)</f>
        <v>0</v>
      </c>
      <c r="AF285" s="73">
        <f>VLOOKUP($B285,'Tillförd energi'!$B$2:$AS$506,MATCH(AF$1,'Tillförd energi'!$B$1:$AQ$1,0),FALSE)</f>
        <v>0.78</v>
      </c>
      <c r="AH285" s="73">
        <f>IFERROR(VLOOKUP(B285,Miljö!$B$1:$S$476,9,FALSE)/1,0)</f>
        <v>0</v>
      </c>
      <c r="AJ285" s="81">
        <f>IFERROR(VLOOKUP($B285,Miljö!$B$1:$S$500,MATCH("hjälpel exklusive kraftvärme (GWh)",Miljö!$B$1:$V$1,0),FALSE)/1,"")</f>
        <v>0.78</v>
      </c>
      <c r="AK285" s="81">
        <f t="shared" si="44"/>
        <v>0.78</v>
      </c>
      <c r="AL285" s="81">
        <f>VLOOKUP($B285,'Slutlig allokering'!$B$2:$AL$462,MATCH("Hjälpel kraftvärme",'Slutlig allokering'!$B$2:$AL$2,0),FALSE)</f>
        <v>0</v>
      </c>
      <c r="AN285" s="73">
        <f t="shared" si="45"/>
        <v>45.2</v>
      </c>
      <c r="AO285" s="73">
        <f t="shared" si="46"/>
        <v>45.2</v>
      </c>
      <c r="AP285" s="73">
        <f>IF(ISERROR(1/VLOOKUP($B285,Leveranser!$B$1:$S$500,MATCH("såld värme (gwh)",Leveranser!$B$1:$S$1,0),FALSE)),"",VLOOKUP($B285,Leveranser!$B$1:$S$500,MATCH("såld värme (gwh)",Leveranser!$B$1:$S$1,0),FALSE))</f>
        <v>40.314</v>
      </c>
      <c r="AQ285" s="73">
        <f>VLOOKUP($B285,Leveranser!$B$1:$Y$500,MATCH("Totalt såld fjärrvärme till andra fjärrvärmeföretag",Leveranser!$B$1:$AA$1,0),FALSE)</f>
        <v>0</v>
      </c>
      <c r="AR285" s="73">
        <f>IF(ISERROR(1/VLOOKUP($B285,Miljö!$B$1:$S$500,MATCH("Såld mängd produktionsspecifik fjärrvärme (GWh)",Miljö!$B$1:$R$1,0),FALSE)),0,VLOOKUP($B285,Miljö!$B$1:$S$500,MATCH("Såld mängd produktionsspecifik fjärrvärme (GWh)",Miljö!$B$1:$R$1,0),FALSE))</f>
        <v>0</v>
      </c>
      <c r="AS285" s="82">
        <f t="shared" si="51"/>
        <v>0.89190265486725662</v>
      </c>
      <c r="AU285" s="73" t="str">
        <f>VLOOKUP($B285,'Miljövärden urval för publ'!$B$2:$I$486,7,FALSE)</f>
        <v>Ja</v>
      </c>
      <c r="AV285" s="73" t="str">
        <f>VLOOKUP($B285,'Miljövärden urval för publ'!$B$2:$I$486,6,FALSE)</f>
        <v>Ja</v>
      </c>
      <c r="AZ285" s="73">
        <f t="shared" si="47"/>
        <v>0.78</v>
      </c>
      <c r="BA285" s="73">
        <f t="shared" si="52"/>
        <v>0</v>
      </c>
      <c r="BB285" s="73">
        <f t="shared" si="48"/>
        <v>28.9</v>
      </c>
      <c r="BC285" s="73">
        <f t="shared" si="49"/>
        <v>8.6</v>
      </c>
      <c r="BE285" s="73">
        <f t="shared" si="53"/>
        <v>0</v>
      </c>
      <c r="BF285" s="73">
        <f t="shared" si="54"/>
        <v>0</v>
      </c>
      <c r="BH285" s="73">
        <f t="shared" si="50"/>
        <v>37.5</v>
      </c>
    </row>
    <row r="286" spans="1:60" ht="14.5" x14ac:dyDescent="0.35">
      <c r="A286" t="s">
        <v>371</v>
      </c>
      <c r="B286" t="s">
        <v>373</v>
      </c>
      <c r="C286" s="73">
        <f>VLOOKUP($B286,'Tillförd energi'!$B$2:$AS$506,MATCH(C$1,'Tillförd energi'!$B$1:$AQ$1,0),FALSE)</f>
        <v>0</v>
      </c>
      <c r="D286" s="73">
        <f>VLOOKUP($B286,'Tillförd energi'!$B$2:$AS$506,MATCH(D$1,'Tillförd energi'!$B$1:$AQ$1,0),FALSE)</f>
        <v>2</v>
      </c>
      <c r="E286" s="73">
        <f>VLOOKUP($B286,'Tillförd energi'!$B$2:$AS$506,MATCH(E$1,'Tillförd energi'!$B$1:$AQ$1,0),FALSE)</f>
        <v>0</v>
      </c>
      <c r="F286" s="73">
        <f>VLOOKUP($B286,'Tillförd energi'!$B$2:$AS$506,MATCH(F$1,'Tillförd energi'!$B$1:$AQ$1,0),FALSE)</f>
        <v>0</v>
      </c>
      <c r="G286" s="73">
        <f>VLOOKUP($B286,'Tillförd energi'!$B$2:$AS$506,MATCH(G$1,'Tillförd energi'!$B$1:$AQ$1,0),FALSE)</f>
        <v>0</v>
      </c>
      <c r="H286" s="73">
        <f>VLOOKUP($B286,'Tillförd energi'!$B$2:$AS$506,MATCH(H$1,'Tillförd energi'!$B$1:$AQ$1,0),FALSE)</f>
        <v>0</v>
      </c>
      <c r="I286" s="73">
        <f>VLOOKUP($B286,'Tillförd energi'!$B$2:$AS$506,MATCH(I$1,'Tillförd energi'!$B$1:$AQ$1,0),FALSE)</f>
        <v>0</v>
      </c>
      <c r="J286" s="73">
        <f>VLOOKUP($B286,'Tillförd energi'!$B$2:$AS$506,MATCH(J$1,'Tillförd energi'!$B$1:$AQ$1,0),FALSE)</f>
        <v>0</v>
      </c>
      <c r="K286" s="73">
        <f>VLOOKUP($B286,'Tillförd energi'!$B$2:$AS$506,MATCH(K$1,'Tillförd energi'!$B$1:$AQ$1,0),FALSE)</f>
        <v>0</v>
      </c>
      <c r="L286" s="73">
        <f>VLOOKUP($B286,'Tillförd energi'!$B$2:$AS$506,MATCH(L$1,'Tillförd energi'!$B$1:$AQ$1,0),FALSE)</f>
        <v>16</v>
      </c>
      <c r="M286" s="73">
        <f>VLOOKUP($B286,'Tillförd energi'!$B$2:$AS$506,MATCH(M$1,'Tillförd energi'!$B$1:$AQ$1,0),FALSE)</f>
        <v>0</v>
      </c>
      <c r="N286" s="73">
        <f>VLOOKUP($B286,'Tillförd energi'!$B$2:$AS$506,MATCH(N$1,'Tillförd energi'!$B$1:$AQ$1,0),FALSE)</f>
        <v>11</v>
      </c>
      <c r="O286" s="73">
        <f>VLOOKUP($B286,'Tillförd energi'!$B$2:$AS$506,MATCH(O$1,'Tillförd energi'!$B$1:$AQ$1,0),FALSE)</f>
        <v>20</v>
      </c>
      <c r="P286" s="73">
        <f>VLOOKUP($B286,'Tillförd energi'!$B$2:$AS$506,MATCH(P$1,'Tillförd energi'!$B$1:$AQ$1,0),FALSE)</f>
        <v>0</v>
      </c>
      <c r="Q286" s="73">
        <f>VLOOKUP($B286,'Tillförd energi'!$B$2:$AS$506,MATCH(Q$1,'Tillförd energi'!$B$1:$AQ$1,0),FALSE)</f>
        <v>0</v>
      </c>
      <c r="R286" s="73">
        <f>VLOOKUP($B286,'Tillförd energi'!$B$2:$AS$506,MATCH(R$1,'Tillförd energi'!$B$1:$AQ$1,0),FALSE)</f>
        <v>0</v>
      </c>
      <c r="S286" s="73">
        <f>VLOOKUP($B286,'Tillförd energi'!$B$2:$AS$506,MATCH(S$1,'Tillförd energi'!$B$1:$AQ$1,0),FALSE)</f>
        <v>0</v>
      </c>
      <c r="T286" s="73">
        <f>VLOOKUP($B286,'Tillförd energi'!$B$2:$AS$506,MATCH(T$1,'Tillförd energi'!$B$1:$AQ$1,0),FALSE)</f>
        <v>0</v>
      </c>
      <c r="U286" s="73">
        <f>VLOOKUP($B286,'Tillförd energi'!$B$2:$AS$506,MATCH(U$1,'Tillförd energi'!$B$1:$AQ$1,0),FALSE)</f>
        <v>0</v>
      </c>
      <c r="V286" s="73">
        <f>VLOOKUP($B286,'Tillförd energi'!$B$2:$AS$506,MATCH(V$1,'Tillförd energi'!$B$1:$AQ$1,0),FALSE)</f>
        <v>0</v>
      </c>
      <c r="W286" s="73">
        <f>VLOOKUP($B286,'Tillförd energi'!$B$2:$AS$506,MATCH(W$1,'Tillförd energi'!$B$1:$AQ$1,0),FALSE)</f>
        <v>0</v>
      </c>
      <c r="X286" s="73">
        <f>VLOOKUP($B286,'Tillförd energi'!$B$2:$AS$506,MATCH(X$1,'Tillförd energi'!$B$1:$AQ$1,0),FALSE)</f>
        <v>0</v>
      </c>
      <c r="Y286" s="73">
        <f>VLOOKUP($B286,'Tillförd energi'!$B$2:$AS$506,MATCH(Y$1,'Tillförd energi'!$B$1:$AQ$1,0),FALSE)</f>
        <v>0</v>
      </c>
      <c r="Z286" s="73">
        <f>VLOOKUP($B286,'Tillförd energi'!$B$2:$AS$506,MATCH(Z$1,'Tillförd energi'!$B$1:$AQ$1,0),FALSE)</f>
        <v>0</v>
      </c>
      <c r="AA286" s="73">
        <f>VLOOKUP($B286,'Tillförd energi'!$B$2:$AS$506,MATCH(AA$1,'Tillförd energi'!$B$1:$AQ$1,0),FALSE)</f>
        <v>0</v>
      </c>
      <c r="AB286" s="73">
        <f>VLOOKUP($B286,'Tillförd energi'!$B$2:$AS$506,MATCH(AB$1,'Tillförd energi'!$B$1:$AQ$1,0),FALSE)</f>
        <v>9.6</v>
      </c>
      <c r="AC286" s="73">
        <f>VLOOKUP($B286,'Tillförd energi'!$B$2:$AS$506,MATCH(AC$1,'Tillförd energi'!$B$1:$AQ$1,0),FALSE)</f>
        <v>0</v>
      </c>
      <c r="AD286" s="73">
        <f>VLOOKUP($B286,'Tillförd energi'!$B$2:$AS$506,MATCH(AD$1,'Tillförd energi'!$B$1:$AQ$1,0),FALSE)</f>
        <v>0</v>
      </c>
      <c r="AF286" s="73">
        <f>VLOOKUP($B286,'Tillförd energi'!$B$2:$AS$506,MATCH(AF$1,'Tillförd energi'!$B$1:$AQ$1,0),FALSE)</f>
        <v>1</v>
      </c>
      <c r="AH286" s="73">
        <f>IFERROR(VLOOKUP(B286,Miljö!$B$1:$S$476,9,FALSE)/1,0)</f>
        <v>0</v>
      </c>
      <c r="AJ286" s="81">
        <f>IFERROR(VLOOKUP($B286,Miljö!$B$1:$S$500,MATCH("hjälpel exklusive kraftvärme (GWh)",Miljö!$B$1:$V$1,0),FALSE)/1,"")</f>
        <v>1</v>
      </c>
      <c r="AK286" s="81">
        <f t="shared" si="44"/>
        <v>1</v>
      </c>
      <c r="AL286" s="81">
        <f>VLOOKUP($B286,'Slutlig allokering'!$B$2:$AL$462,MATCH("Hjälpel kraftvärme",'Slutlig allokering'!$B$2:$AL$2,0),FALSE)</f>
        <v>0</v>
      </c>
      <c r="AN286" s="73">
        <f t="shared" si="45"/>
        <v>59.6</v>
      </c>
      <c r="AO286" s="73">
        <f t="shared" si="46"/>
        <v>59.6</v>
      </c>
      <c r="AP286" s="73">
        <f>IF(ISERROR(1/VLOOKUP($B286,Leveranser!$B$1:$S$500,MATCH("såld värme (gwh)",Leveranser!$B$1:$S$1,0),FALSE)),"",VLOOKUP($B286,Leveranser!$B$1:$S$500,MATCH("såld värme (gwh)",Leveranser!$B$1:$S$1,0),FALSE))</f>
        <v>48.5</v>
      </c>
      <c r="AQ286" s="73">
        <f>VLOOKUP($B286,Leveranser!$B$1:$Y$500,MATCH("Totalt såld fjärrvärme till andra fjärrvärmeföretag",Leveranser!$B$1:$AA$1,0),FALSE)</f>
        <v>0</v>
      </c>
      <c r="AR286" s="73">
        <f>IF(ISERROR(1/VLOOKUP($B286,Miljö!$B$1:$S$500,MATCH("Såld mängd produktionsspecifik fjärrvärme (GWh)",Miljö!$B$1:$R$1,0),FALSE)),0,VLOOKUP($B286,Miljö!$B$1:$S$500,MATCH("Såld mängd produktionsspecifik fjärrvärme (GWh)",Miljö!$B$1:$R$1,0),FALSE))</f>
        <v>0</v>
      </c>
      <c r="AS286" s="82">
        <f t="shared" si="51"/>
        <v>0.81375838926174493</v>
      </c>
      <c r="AU286" s="73" t="str">
        <f>VLOOKUP($B286,'Miljövärden urval för publ'!$B$2:$I$486,7,FALSE)</f>
        <v>Ja</v>
      </c>
      <c r="AV286" s="73" t="str">
        <f>VLOOKUP($B286,'Miljövärden urval för publ'!$B$2:$I$486,6,FALSE)</f>
        <v>Nej</v>
      </c>
      <c r="AZ286" s="73">
        <f t="shared" si="47"/>
        <v>1</v>
      </c>
      <c r="BA286" s="73">
        <f t="shared" si="52"/>
        <v>0</v>
      </c>
      <c r="BB286" s="73">
        <f t="shared" si="48"/>
        <v>47</v>
      </c>
      <c r="BC286" s="73">
        <f t="shared" si="49"/>
        <v>0</v>
      </c>
      <c r="BE286" s="73">
        <f t="shared" si="53"/>
        <v>0</v>
      </c>
      <c r="BF286" s="73">
        <f t="shared" si="54"/>
        <v>0</v>
      </c>
      <c r="BH286" s="73">
        <f t="shared" si="50"/>
        <v>47</v>
      </c>
    </row>
    <row r="287" spans="1:60" ht="14.5" x14ac:dyDescent="0.35">
      <c r="A287" t="s">
        <v>371</v>
      </c>
      <c r="B287" t="s">
        <v>374</v>
      </c>
      <c r="C287" s="73">
        <f>VLOOKUP($B287,'Tillförd energi'!$B$2:$AS$506,MATCH(C$1,'Tillförd energi'!$B$1:$AQ$1,0),FALSE)</f>
        <v>0</v>
      </c>
      <c r="D287" s="73">
        <f>VLOOKUP($B287,'Tillförd energi'!$B$2:$AS$506,MATCH(D$1,'Tillförd energi'!$B$1:$AQ$1,0),FALSE)</f>
        <v>1</v>
      </c>
      <c r="E287" s="73">
        <f>VLOOKUP($B287,'Tillförd energi'!$B$2:$AS$506,MATCH(E$1,'Tillförd energi'!$B$1:$AQ$1,0),FALSE)</f>
        <v>0</v>
      </c>
      <c r="F287" s="73">
        <f>VLOOKUP($B287,'Tillförd energi'!$B$2:$AS$506,MATCH(F$1,'Tillförd energi'!$B$1:$AQ$1,0),FALSE)</f>
        <v>0</v>
      </c>
      <c r="G287" s="73">
        <f>VLOOKUP($B287,'Tillförd energi'!$B$2:$AS$506,MATCH(G$1,'Tillförd energi'!$B$1:$AQ$1,0),FALSE)</f>
        <v>0</v>
      </c>
      <c r="H287" s="73">
        <f>VLOOKUP($B287,'Tillförd energi'!$B$2:$AS$506,MATCH(H$1,'Tillförd energi'!$B$1:$AQ$1,0),FALSE)</f>
        <v>0</v>
      </c>
      <c r="I287" s="73">
        <f>VLOOKUP($B287,'Tillförd energi'!$B$2:$AS$506,MATCH(I$1,'Tillförd energi'!$B$1:$AQ$1,0),FALSE)</f>
        <v>0</v>
      </c>
      <c r="J287" s="73">
        <f>VLOOKUP($B287,'Tillförd energi'!$B$2:$AS$506,MATCH(J$1,'Tillförd energi'!$B$1:$AQ$1,0),FALSE)</f>
        <v>0</v>
      </c>
      <c r="K287" s="73">
        <f>VLOOKUP($B287,'Tillförd energi'!$B$2:$AS$506,MATCH(K$1,'Tillförd energi'!$B$1:$AQ$1,0),FALSE)</f>
        <v>0</v>
      </c>
      <c r="L287" s="73">
        <f>VLOOKUP($B287,'Tillförd energi'!$B$2:$AS$506,MATCH(L$1,'Tillförd energi'!$B$1:$AQ$1,0),FALSE)</f>
        <v>0</v>
      </c>
      <c r="M287" s="73">
        <f>VLOOKUP($B287,'Tillförd energi'!$B$2:$AS$506,MATCH(M$1,'Tillförd energi'!$B$1:$AQ$1,0),FALSE)</f>
        <v>0</v>
      </c>
      <c r="N287" s="73">
        <f>VLOOKUP($B287,'Tillförd energi'!$B$2:$AS$506,MATCH(N$1,'Tillförd energi'!$B$1:$AQ$1,0),FALSE)</f>
        <v>20.2</v>
      </c>
      <c r="O287" s="73">
        <f>VLOOKUP($B287,'Tillförd energi'!$B$2:$AS$506,MATCH(O$1,'Tillförd energi'!$B$1:$AQ$1,0),FALSE)</f>
        <v>1.3</v>
      </c>
      <c r="P287" s="73">
        <f>VLOOKUP($B287,'Tillförd energi'!$B$2:$AS$506,MATCH(P$1,'Tillförd energi'!$B$1:$AQ$1,0),FALSE)</f>
        <v>0</v>
      </c>
      <c r="Q287" s="73">
        <f>VLOOKUP($B287,'Tillförd energi'!$B$2:$AS$506,MATCH(Q$1,'Tillförd energi'!$B$1:$AQ$1,0),FALSE)</f>
        <v>0</v>
      </c>
      <c r="R287" s="73">
        <f>VLOOKUP($B287,'Tillförd energi'!$B$2:$AS$506,MATCH(R$1,'Tillförd energi'!$B$1:$AQ$1,0),FALSE)</f>
        <v>0</v>
      </c>
      <c r="S287" s="73">
        <f>VLOOKUP($B287,'Tillförd energi'!$B$2:$AS$506,MATCH(S$1,'Tillförd energi'!$B$1:$AQ$1,0),FALSE)</f>
        <v>0</v>
      </c>
      <c r="T287" s="73">
        <f>VLOOKUP($B287,'Tillförd energi'!$B$2:$AS$506,MATCH(T$1,'Tillförd energi'!$B$1:$AQ$1,0),FALSE)</f>
        <v>0</v>
      </c>
      <c r="U287" s="73">
        <f>VLOOKUP($B287,'Tillförd energi'!$B$2:$AS$506,MATCH(U$1,'Tillförd energi'!$B$1:$AQ$1,0),FALSE)</f>
        <v>0</v>
      </c>
      <c r="V287" s="73">
        <f>VLOOKUP($B287,'Tillförd energi'!$B$2:$AS$506,MATCH(V$1,'Tillförd energi'!$B$1:$AQ$1,0),FALSE)</f>
        <v>0</v>
      </c>
      <c r="W287" s="73">
        <f>VLOOKUP($B287,'Tillförd energi'!$B$2:$AS$506,MATCH(W$1,'Tillförd energi'!$B$1:$AQ$1,0),FALSE)</f>
        <v>0</v>
      </c>
      <c r="X287" s="73">
        <f>VLOOKUP($B287,'Tillförd energi'!$B$2:$AS$506,MATCH(X$1,'Tillförd energi'!$B$1:$AQ$1,0),FALSE)</f>
        <v>0</v>
      </c>
      <c r="Y287" s="73">
        <f>VLOOKUP($B287,'Tillförd energi'!$B$2:$AS$506,MATCH(Y$1,'Tillförd energi'!$B$1:$AQ$1,0),FALSE)</f>
        <v>0</v>
      </c>
      <c r="Z287" s="73">
        <f>VLOOKUP($B287,'Tillförd energi'!$B$2:$AS$506,MATCH(Z$1,'Tillförd energi'!$B$1:$AQ$1,0),FALSE)</f>
        <v>0</v>
      </c>
      <c r="AA287" s="73">
        <f>VLOOKUP($B287,'Tillförd energi'!$B$2:$AS$506,MATCH(AA$1,'Tillförd energi'!$B$1:$AQ$1,0),FALSE)</f>
        <v>0</v>
      </c>
      <c r="AB287" s="73">
        <f>VLOOKUP($B287,'Tillförd energi'!$B$2:$AS$506,MATCH(AB$1,'Tillförd energi'!$B$1:$AQ$1,0),FALSE)</f>
        <v>1.1000000000000001</v>
      </c>
      <c r="AC287" s="73">
        <f>VLOOKUP($B287,'Tillförd energi'!$B$2:$AS$506,MATCH(AC$1,'Tillförd energi'!$B$1:$AQ$1,0),FALSE)</f>
        <v>0</v>
      </c>
      <c r="AD287" s="73">
        <f>VLOOKUP($B287,'Tillförd energi'!$B$2:$AS$506,MATCH(AD$1,'Tillförd energi'!$B$1:$AQ$1,0),FALSE)</f>
        <v>0</v>
      </c>
      <c r="AF287" s="73">
        <f>VLOOKUP($B287,'Tillförd energi'!$B$2:$AS$506,MATCH(AF$1,'Tillförd energi'!$B$1:$AQ$1,0),FALSE)</f>
        <v>0.5</v>
      </c>
      <c r="AH287" s="73">
        <f>IFERROR(VLOOKUP(B287,Miljö!$B$1:$S$476,9,FALSE)/1,0)</f>
        <v>0</v>
      </c>
      <c r="AJ287" s="81">
        <f>IFERROR(VLOOKUP($B287,Miljö!$B$1:$S$500,MATCH("hjälpel exklusive kraftvärme (GWh)",Miljö!$B$1:$V$1,0),FALSE)/1,"")</f>
        <v>0.5</v>
      </c>
      <c r="AK287" s="81">
        <f t="shared" si="44"/>
        <v>0.5</v>
      </c>
      <c r="AL287" s="81">
        <f>VLOOKUP($B287,'Slutlig allokering'!$B$2:$AL$462,MATCH("Hjälpel kraftvärme",'Slutlig allokering'!$B$2:$AL$2,0),FALSE)</f>
        <v>0</v>
      </c>
      <c r="AN287" s="73">
        <f t="shared" si="45"/>
        <v>24.1</v>
      </c>
      <c r="AO287" s="73">
        <f t="shared" si="46"/>
        <v>24.1</v>
      </c>
      <c r="AP287" s="73">
        <f>IF(ISERROR(1/VLOOKUP($B287,Leveranser!$B$1:$S$500,MATCH("såld värme (gwh)",Leveranser!$B$1:$S$1,0),FALSE)),"",VLOOKUP($B287,Leveranser!$B$1:$S$500,MATCH("såld värme (gwh)",Leveranser!$B$1:$S$1,0),FALSE))</f>
        <v>18.2</v>
      </c>
      <c r="AQ287" s="73">
        <f>VLOOKUP($B287,Leveranser!$B$1:$Y$500,MATCH("Totalt såld fjärrvärme till andra fjärrvärmeföretag",Leveranser!$B$1:$AA$1,0),FALSE)</f>
        <v>0</v>
      </c>
      <c r="AR287" s="73">
        <f>IF(ISERROR(1/VLOOKUP($B287,Miljö!$B$1:$S$500,MATCH("Såld mängd produktionsspecifik fjärrvärme (GWh)",Miljö!$B$1:$R$1,0),FALSE)),0,VLOOKUP($B287,Miljö!$B$1:$S$500,MATCH("Såld mängd produktionsspecifik fjärrvärme (GWh)",Miljö!$B$1:$R$1,0),FALSE))</f>
        <v>0</v>
      </c>
      <c r="AS287" s="82">
        <f t="shared" si="51"/>
        <v>0.75518672199170112</v>
      </c>
      <c r="AU287" s="73" t="str">
        <f>VLOOKUP($B287,'Miljövärden urval för publ'!$B$2:$I$486,7,FALSE)</f>
        <v>Ja</v>
      </c>
      <c r="AV287" s="73" t="str">
        <f>VLOOKUP($B287,'Miljövärden urval för publ'!$B$2:$I$486,6,FALSE)</f>
        <v>Nej</v>
      </c>
      <c r="AZ287" s="73">
        <f t="shared" si="47"/>
        <v>0.5</v>
      </c>
      <c r="BA287" s="73">
        <f t="shared" si="52"/>
        <v>0</v>
      </c>
      <c r="BB287" s="73">
        <f t="shared" si="48"/>
        <v>21.5</v>
      </c>
      <c r="BC287" s="73">
        <f t="shared" si="49"/>
        <v>0</v>
      </c>
      <c r="BE287" s="73">
        <f t="shared" si="53"/>
        <v>0</v>
      </c>
      <c r="BF287" s="73">
        <f t="shared" si="54"/>
        <v>0</v>
      </c>
      <c r="BH287" s="73">
        <f t="shared" si="50"/>
        <v>21.5</v>
      </c>
    </row>
    <row r="288" spans="1:60" ht="14.5" x14ac:dyDescent="0.35">
      <c r="A288" t="s">
        <v>371</v>
      </c>
      <c r="B288" t="s">
        <v>375</v>
      </c>
      <c r="C288" s="73">
        <f>VLOOKUP($B288,'Tillförd energi'!$B$2:$AS$506,MATCH(C$1,'Tillförd energi'!$B$1:$AQ$1,0),FALSE)</f>
        <v>0</v>
      </c>
      <c r="D288" s="73">
        <f>VLOOKUP($B288,'Tillförd energi'!$B$2:$AS$506,MATCH(D$1,'Tillförd energi'!$B$1:$AQ$1,0),FALSE)</f>
        <v>0.6</v>
      </c>
      <c r="E288" s="73">
        <f>VLOOKUP($B288,'Tillförd energi'!$B$2:$AS$506,MATCH(E$1,'Tillförd energi'!$B$1:$AQ$1,0),FALSE)</f>
        <v>0</v>
      </c>
      <c r="F288" s="73">
        <f>VLOOKUP($B288,'Tillförd energi'!$B$2:$AS$506,MATCH(F$1,'Tillförd energi'!$B$1:$AQ$1,0),FALSE)</f>
        <v>0</v>
      </c>
      <c r="G288" s="73">
        <f>VLOOKUP($B288,'Tillförd energi'!$B$2:$AS$506,MATCH(G$1,'Tillförd energi'!$B$1:$AQ$1,0),FALSE)</f>
        <v>0</v>
      </c>
      <c r="H288" s="73">
        <f>VLOOKUP($B288,'Tillförd energi'!$B$2:$AS$506,MATCH(H$1,'Tillförd energi'!$B$1:$AQ$1,0),FALSE)</f>
        <v>0</v>
      </c>
      <c r="I288" s="73">
        <f>VLOOKUP($B288,'Tillförd energi'!$B$2:$AS$506,MATCH(I$1,'Tillförd energi'!$B$1:$AQ$1,0),FALSE)</f>
        <v>0</v>
      </c>
      <c r="J288" s="73">
        <f>VLOOKUP($B288,'Tillförd energi'!$B$2:$AS$506,MATCH(J$1,'Tillförd energi'!$B$1:$AQ$1,0),FALSE)</f>
        <v>0</v>
      </c>
      <c r="K288" s="73">
        <f>VLOOKUP($B288,'Tillförd energi'!$B$2:$AS$506,MATCH(K$1,'Tillförd energi'!$B$1:$AQ$1,0),FALSE)</f>
        <v>0</v>
      </c>
      <c r="L288" s="73">
        <f>VLOOKUP($B288,'Tillförd energi'!$B$2:$AS$506,MATCH(L$1,'Tillförd energi'!$B$1:$AQ$1,0),FALSE)</f>
        <v>0</v>
      </c>
      <c r="M288" s="73">
        <f>VLOOKUP($B288,'Tillförd energi'!$B$2:$AS$506,MATCH(M$1,'Tillförd energi'!$B$1:$AQ$1,0),FALSE)</f>
        <v>39.4</v>
      </c>
      <c r="N288" s="73">
        <f>VLOOKUP($B288,'Tillförd energi'!$B$2:$AS$506,MATCH(N$1,'Tillförd energi'!$B$1:$AQ$1,0),FALSE)</f>
        <v>0</v>
      </c>
      <c r="O288" s="73">
        <f>VLOOKUP($B288,'Tillförd energi'!$B$2:$AS$506,MATCH(O$1,'Tillförd energi'!$B$1:$AQ$1,0),FALSE)</f>
        <v>0</v>
      </c>
      <c r="P288" s="73">
        <f>VLOOKUP($B288,'Tillförd energi'!$B$2:$AS$506,MATCH(P$1,'Tillförd energi'!$B$1:$AQ$1,0),FALSE)</f>
        <v>0</v>
      </c>
      <c r="Q288" s="73">
        <f>VLOOKUP($B288,'Tillförd energi'!$B$2:$AS$506,MATCH(Q$1,'Tillförd energi'!$B$1:$AQ$1,0),FALSE)</f>
        <v>0</v>
      </c>
      <c r="R288" s="73">
        <f>VLOOKUP($B288,'Tillförd energi'!$B$2:$AS$506,MATCH(R$1,'Tillförd energi'!$B$1:$AQ$1,0),FALSE)</f>
        <v>0</v>
      </c>
      <c r="S288" s="73">
        <f>VLOOKUP($B288,'Tillförd energi'!$B$2:$AS$506,MATCH(S$1,'Tillförd energi'!$B$1:$AQ$1,0),FALSE)</f>
        <v>0</v>
      </c>
      <c r="T288" s="73">
        <f>VLOOKUP($B288,'Tillförd energi'!$B$2:$AS$506,MATCH(T$1,'Tillförd energi'!$B$1:$AQ$1,0),FALSE)</f>
        <v>0</v>
      </c>
      <c r="U288" s="73">
        <f>VLOOKUP($B288,'Tillförd energi'!$B$2:$AS$506,MATCH(U$1,'Tillförd energi'!$B$1:$AQ$1,0),FALSE)</f>
        <v>0</v>
      </c>
      <c r="V288" s="73">
        <f>VLOOKUP($B288,'Tillförd energi'!$B$2:$AS$506,MATCH(V$1,'Tillförd energi'!$B$1:$AQ$1,0),FALSE)</f>
        <v>0</v>
      </c>
      <c r="W288" s="73">
        <f>VLOOKUP($B288,'Tillförd energi'!$B$2:$AS$506,MATCH(W$1,'Tillförd energi'!$B$1:$AQ$1,0),FALSE)</f>
        <v>0</v>
      </c>
      <c r="X288" s="73">
        <f>VLOOKUP($B288,'Tillförd energi'!$B$2:$AS$506,MATCH(X$1,'Tillförd energi'!$B$1:$AQ$1,0),FALSE)</f>
        <v>0</v>
      </c>
      <c r="Y288" s="73">
        <f>VLOOKUP($B288,'Tillförd energi'!$B$2:$AS$506,MATCH(Y$1,'Tillförd energi'!$B$1:$AQ$1,0),FALSE)</f>
        <v>0</v>
      </c>
      <c r="Z288" s="73">
        <f>VLOOKUP($B288,'Tillförd energi'!$B$2:$AS$506,MATCH(Z$1,'Tillförd energi'!$B$1:$AQ$1,0),FALSE)</f>
        <v>0</v>
      </c>
      <c r="AA288" s="73">
        <f>VLOOKUP($B288,'Tillförd energi'!$B$2:$AS$506,MATCH(AA$1,'Tillförd energi'!$B$1:$AQ$1,0),FALSE)</f>
        <v>0</v>
      </c>
      <c r="AB288" s="73">
        <f>VLOOKUP($B288,'Tillförd energi'!$B$2:$AS$506,MATCH(AB$1,'Tillförd energi'!$B$1:$AQ$1,0),FALSE)</f>
        <v>5.7</v>
      </c>
      <c r="AC288" s="73">
        <f>VLOOKUP($B288,'Tillförd energi'!$B$2:$AS$506,MATCH(AC$1,'Tillförd energi'!$B$1:$AQ$1,0),FALSE)</f>
        <v>0</v>
      </c>
      <c r="AD288" s="73">
        <f>VLOOKUP($B288,'Tillförd energi'!$B$2:$AS$506,MATCH(AD$1,'Tillförd energi'!$B$1:$AQ$1,0),FALSE)</f>
        <v>0</v>
      </c>
      <c r="AF288" s="73">
        <f>VLOOKUP($B288,'Tillförd energi'!$B$2:$AS$506,MATCH(AF$1,'Tillförd energi'!$B$1:$AQ$1,0),FALSE)</f>
        <v>0.7</v>
      </c>
      <c r="AH288" s="73">
        <f>IFERROR(VLOOKUP(B288,Miljö!$B$1:$S$476,9,FALSE)/1,0)</f>
        <v>0</v>
      </c>
      <c r="AJ288" s="81">
        <f>IFERROR(VLOOKUP($B288,Miljö!$B$1:$S$500,MATCH("hjälpel exklusive kraftvärme (GWh)",Miljö!$B$1:$V$1,0),FALSE)/1,"")</f>
        <v>0.7</v>
      </c>
      <c r="AK288" s="81">
        <f t="shared" si="44"/>
        <v>0.7</v>
      </c>
      <c r="AL288" s="81">
        <f>VLOOKUP($B288,'Slutlig allokering'!$B$2:$AL$462,MATCH("Hjälpel kraftvärme",'Slutlig allokering'!$B$2:$AL$2,0),FALSE)</f>
        <v>0</v>
      </c>
      <c r="AN288" s="73">
        <f t="shared" si="45"/>
        <v>46.400000000000006</v>
      </c>
      <c r="AO288" s="73">
        <f t="shared" si="46"/>
        <v>46.400000000000006</v>
      </c>
      <c r="AP288" s="73">
        <f>IF(ISERROR(1/VLOOKUP($B288,Leveranser!$B$1:$S$500,MATCH("såld värme (gwh)",Leveranser!$B$1:$S$1,0),FALSE)),"",VLOOKUP($B288,Leveranser!$B$1:$S$500,MATCH("såld värme (gwh)",Leveranser!$B$1:$S$1,0),FALSE))</f>
        <v>29</v>
      </c>
      <c r="AQ288" s="73">
        <f>VLOOKUP($B288,Leveranser!$B$1:$Y$500,MATCH("Totalt såld fjärrvärme till andra fjärrvärmeföretag",Leveranser!$B$1:$AA$1,0),FALSE)</f>
        <v>0</v>
      </c>
      <c r="AR288" s="73">
        <f>IF(ISERROR(1/VLOOKUP($B288,Miljö!$B$1:$S$500,MATCH("Såld mängd produktionsspecifik fjärrvärme (GWh)",Miljö!$B$1:$R$1,0),FALSE)),0,VLOOKUP($B288,Miljö!$B$1:$S$500,MATCH("Såld mängd produktionsspecifik fjärrvärme (GWh)",Miljö!$B$1:$R$1,0),FALSE))</f>
        <v>0</v>
      </c>
      <c r="AS288" s="82">
        <f t="shared" si="51"/>
        <v>0.62499999999999989</v>
      </c>
      <c r="AU288" s="73" t="str">
        <f>VLOOKUP($B288,'Miljövärden urval för publ'!$B$2:$I$486,7,FALSE)</f>
        <v>Ja</v>
      </c>
      <c r="AV288" s="73" t="str">
        <f>VLOOKUP($B288,'Miljövärden urval för publ'!$B$2:$I$486,6,FALSE)</f>
        <v>Nej</v>
      </c>
      <c r="AZ288" s="73">
        <f t="shared" si="47"/>
        <v>0.7</v>
      </c>
      <c r="BA288" s="73">
        <f t="shared" si="52"/>
        <v>0</v>
      </c>
      <c r="BB288" s="73">
        <f t="shared" si="48"/>
        <v>39.4</v>
      </c>
      <c r="BC288" s="73">
        <f t="shared" si="49"/>
        <v>0</v>
      </c>
      <c r="BE288" s="73">
        <f t="shared" si="53"/>
        <v>0</v>
      </c>
      <c r="BF288" s="73">
        <f t="shared" si="54"/>
        <v>0</v>
      </c>
      <c r="BH288" s="73">
        <f t="shared" si="50"/>
        <v>39.4</v>
      </c>
    </row>
    <row r="289" spans="1:60" ht="14.5" x14ac:dyDescent="0.35">
      <c r="A289" t="s">
        <v>371</v>
      </c>
      <c r="B289" t="s">
        <v>376</v>
      </c>
      <c r="C289" s="73">
        <f>VLOOKUP($B289,'Tillförd energi'!$B$2:$AS$506,MATCH(C$1,'Tillförd energi'!$B$1:$AQ$1,0),FALSE)</f>
        <v>0</v>
      </c>
      <c r="D289" s="73">
        <f>VLOOKUP($B289,'Tillförd energi'!$B$2:$AS$506,MATCH(D$1,'Tillförd energi'!$B$1:$AQ$1,0),FALSE)</f>
        <v>0</v>
      </c>
      <c r="E289" s="73">
        <f>VLOOKUP($B289,'Tillförd energi'!$B$2:$AS$506,MATCH(E$1,'Tillförd energi'!$B$1:$AQ$1,0),FALSE)</f>
        <v>0</v>
      </c>
      <c r="F289" s="73">
        <f>VLOOKUP($B289,'Tillförd energi'!$B$2:$AS$506,MATCH(F$1,'Tillförd energi'!$B$1:$AQ$1,0),FALSE)</f>
        <v>0</v>
      </c>
      <c r="G289" s="73">
        <f>VLOOKUP($B289,'Tillförd energi'!$B$2:$AS$506,MATCH(G$1,'Tillförd energi'!$B$1:$AQ$1,0),FALSE)</f>
        <v>0</v>
      </c>
      <c r="H289" s="73">
        <f>VLOOKUP($B289,'Tillförd energi'!$B$2:$AS$506,MATCH(H$1,'Tillförd energi'!$B$1:$AQ$1,0),FALSE)</f>
        <v>0.1</v>
      </c>
      <c r="I289" s="73">
        <f>VLOOKUP($B289,'Tillförd energi'!$B$2:$AS$506,MATCH(I$1,'Tillförd energi'!$B$1:$AQ$1,0),FALSE)</f>
        <v>0</v>
      </c>
      <c r="J289" s="73">
        <f>VLOOKUP($B289,'Tillförd energi'!$B$2:$AS$506,MATCH(J$1,'Tillförd energi'!$B$1:$AQ$1,0),FALSE)</f>
        <v>0</v>
      </c>
      <c r="K289" s="73">
        <f>VLOOKUP($B289,'Tillförd energi'!$B$2:$AS$506,MATCH(K$1,'Tillförd energi'!$B$1:$AQ$1,0),FALSE)</f>
        <v>0</v>
      </c>
      <c r="L289" s="73">
        <f>VLOOKUP($B289,'Tillförd energi'!$B$2:$AS$506,MATCH(L$1,'Tillförd energi'!$B$1:$AQ$1,0),FALSE)</f>
        <v>0</v>
      </c>
      <c r="M289" s="73">
        <f>VLOOKUP($B289,'Tillförd energi'!$B$2:$AS$506,MATCH(M$1,'Tillförd energi'!$B$1:$AQ$1,0),FALSE)</f>
        <v>28.9</v>
      </c>
      <c r="N289" s="73">
        <f>VLOOKUP($B289,'Tillförd energi'!$B$2:$AS$506,MATCH(N$1,'Tillförd energi'!$B$1:$AQ$1,0),FALSE)</f>
        <v>0</v>
      </c>
      <c r="O289" s="73">
        <f>VLOOKUP($B289,'Tillförd energi'!$B$2:$AS$506,MATCH(O$1,'Tillförd energi'!$B$1:$AQ$1,0),FALSE)</f>
        <v>0</v>
      </c>
      <c r="P289" s="73">
        <f>VLOOKUP($B289,'Tillförd energi'!$B$2:$AS$506,MATCH(P$1,'Tillförd energi'!$B$1:$AQ$1,0),FALSE)</f>
        <v>0</v>
      </c>
      <c r="Q289" s="73">
        <f>VLOOKUP($B289,'Tillförd energi'!$B$2:$AS$506,MATCH(Q$1,'Tillförd energi'!$B$1:$AQ$1,0),FALSE)</f>
        <v>0</v>
      </c>
      <c r="R289" s="73">
        <f>VLOOKUP($B289,'Tillförd energi'!$B$2:$AS$506,MATCH(R$1,'Tillförd energi'!$B$1:$AQ$1,0),FALSE)</f>
        <v>0</v>
      </c>
      <c r="S289" s="73">
        <f>VLOOKUP($B289,'Tillförd energi'!$B$2:$AS$506,MATCH(S$1,'Tillförd energi'!$B$1:$AQ$1,0),FALSE)</f>
        <v>0</v>
      </c>
      <c r="T289" s="73">
        <f>VLOOKUP($B289,'Tillförd energi'!$B$2:$AS$506,MATCH(T$1,'Tillförd energi'!$B$1:$AQ$1,0),FALSE)</f>
        <v>0</v>
      </c>
      <c r="U289" s="73">
        <f>VLOOKUP($B289,'Tillförd energi'!$B$2:$AS$506,MATCH(U$1,'Tillförd energi'!$B$1:$AQ$1,0),FALSE)</f>
        <v>0</v>
      </c>
      <c r="V289" s="73">
        <f>VLOOKUP($B289,'Tillförd energi'!$B$2:$AS$506,MATCH(V$1,'Tillförd energi'!$B$1:$AQ$1,0),FALSE)</f>
        <v>0</v>
      </c>
      <c r="W289" s="73">
        <f>VLOOKUP($B289,'Tillförd energi'!$B$2:$AS$506,MATCH(W$1,'Tillförd energi'!$B$1:$AQ$1,0),FALSE)</f>
        <v>0</v>
      </c>
      <c r="X289" s="73">
        <f>VLOOKUP($B289,'Tillförd energi'!$B$2:$AS$506,MATCH(X$1,'Tillförd energi'!$B$1:$AQ$1,0),FALSE)</f>
        <v>0</v>
      </c>
      <c r="Y289" s="73">
        <f>VLOOKUP($B289,'Tillförd energi'!$B$2:$AS$506,MATCH(Y$1,'Tillförd energi'!$B$1:$AQ$1,0),FALSE)</f>
        <v>0</v>
      </c>
      <c r="Z289" s="73">
        <f>VLOOKUP($B289,'Tillförd energi'!$B$2:$AS$506,MATCH(Z$1,'Tillförd energi'!$B$1:$AQ$1,0),FALSE)</f>
        <v>0</v>
      </c>
      <c r="AA289" s="73">
        <f>VLOOKUP($B289,'Tillförd energi'!$B$2:$AS$506,MATCH(AA$1,'Tillförd energi'!$B$1:$AQ$1,0),FALSE)</f>
        <v>0</v>
      </c>
      <c r="AB289" s="73">
        <f>VLOOKUP($B289,'Tillförd energi'!$B$2:$AS$506,MATCH(AB$1,'Tillförd energi'!$B$1:$AQ$1,0),FALSE)</f>
        <v>4.5</v>
      </c>
      <c r="AC289" s="73">
        <f>VLOOKUP($B289,'Tillförd energi'!$B$2:$AS$506,MATCH(AC$1,'Tillförd energi'!$B$1:$AQ$1,0),FALSE)</f>
        <v>0</v>
      </c>
      <c r="AD289" s="73">
        <f>VLOOKUP($B289,'Tillförd energi'!$B$2:$AS$506,MATCH(AD$1,'Tillförd energi'!$B$1:$AQ$1,0),FALSE)</f>
        <v>0</v>
      </c>
      <c r="AF289" s="73">
        <f>VLOOKUP($B289,'Tillförd energi'!$B$2:$AS$506,MATCH(AF$1,'Tillförd energi'!$B$1:$AQ$1,0),FALSE)</f>
        <v>0.8</v>
      </c>
      <c r="AH289" s="73">
        <f>IFERROR(VLOOKUP(B289,Miljö!$B$1:$S$476,9,FALSE)/1,0)</f>
        <v>0</v>
      </c>
      <c r="AJ289" s="81">
        <f>IFERROR(VLOOKUP($B289,Miljö!$B$1:$S$500,MATCH("hjälpel exklusive kraftvärme (GWh)",Miljö!$B$1:$V$1,0),FALSE)/1,"")</f>
        <v>0.8</v>
      </c>
      <c r="AK289" s="81">
        <f t="shared" si="44"/>
        <v>0.8</v>
      </c>
      <c r="AL289" s="81">
        <f>VLOOKUP($B289,'Slutlig allokering'!$B$2:$AL$462,MATCH("Hjälpel kraftvärme",'Slutlig allokering'!$B$2:$AL$2,0),FALSE)</f>
        <v>0</v>
      </c>
      <c r="AN289" s="73">
        <f t="shared" si="45"/>
        <v>34.299999999999997</v>
      </c>
      <c r="AO289" s="73">
        <f t="shared" si="46"/>
        <v>34.299999999999997</v>
      </c>
      <c r="AP289" s="73">
        <f>IF(ISERROR(1/VLOOKUP($B289,Leveranser!$B$1:$S$500,MATCH("såld värme (gwh)",Leveranser!$B$1:$S$1,0),FALSE)),"",VLOOKUP($B289,Leveranser!$B$1:$S$500,MATCH("såld värme (gwh)",Leveranser!$B$1:$S$1,0),FALSE))</f>
        <v>24.8</v>
      </c>
      <c r="AQ289" s="73">
        <f>VLOOKUP($B289,Leveranser!$B$1:$Y$500,MATCH("Totalt såld fjärrvärme till andra fjärrvärmeföretag",Leveranser!$B$1:$AA$1,0),FALSE)</f>
        <v>0</v>
      </c>
      <c r="AR289" s="73">
        <f>IF(ISERROR(1/VLOOKUP($B289,Miljö!$B$1:$S$500,MATCH("Såld mängd produktionsspecifik fjärrvärme (GWh)",Miljö!$B$1:$R$1,0),FALSE)),0,VLOOKUP($B289,Miljö!$B$1:$S$500,MATCH("Såld mängd produktionsspecifik fjärrvärme (GWh)",Miljö!$B$1:$R$1,0),FALSE))</f>
        <v>0</v>
      </c>
      <c r="AS289" s="82">
        <f t="shared" si="51"/>
        <v>0.72303206997084557</v>
      </c>
      <c r="AU289" s="73" t="str">
        <f>VLOOKUP($B289,'Miljövärden urval för publ'!$B$2:$I$486,7,FALSE)</f>
        <v>Ja</v>
      </c>
      <c r="AV289" s="73" t="str">
        <f>VLOOKUP($B289,'Miljövärden urval för publ'!$B$2:$I$486,6,FALSE)</f>
        <v>Nej</v>
      </c>
      <c r="AZ289" s="73">
        <f t="shared" si="47"/>
        <v>0.8</v>
      </c>
      <c r="BA289" s="73">
        <f t="shared" si="52"/>
        <v>0</v>
      </c>
      <c r="BB289" s="73">
        <f t="shared" si="48"/>
        <v>28.9</v>
      </c>
      <c r="BC289" s="73">
        <f t="shared" si="49"/>
        <v>0</v>
      </c>
      <c r="BE289" s="73">
        <f t="shared" si="53"/>
        <v>0</v>
      </c>
      <c r="BF289" s="73">
        <f t="shared" si="54"/>
        <v>0</v>
      </c>
      <c r="BH289" s="73">
        <f t="shared" si="50"/>
        <v>28.9</v>
      </c>
    </row>
    <row r="290" spans="1:60" ht="14.5" x14ac:dyDescent="0.35">
      <c r="A290" t="s">
        <v>371</v>
      </c>
      <c r="B290" t="s">
        <v>377</v>
      </c>
      <c r="C290" s="73">
        <f>VLOOKUP($B290,'Tillförd energi'!$B$2:$AS$506,MATCH(C$1,'Tillförd energi'!$B$1:$AQ$1,0),FALSE)</f>
        <v>0</v>
      </c>
      <c r="D290" s="73">
        <f>VLOOKUP($B290,'Tillförd energi'!$B$2:$AS$506,MATCH(D$1,'Tillförd energi'!$B$1:$AQ$1,0),FALSE)</f>
        <v>0</v>
      </c>
      <c r="E290" s="73">
        <f>VLOOKUP($B290,'Tillförd energi'!$B$2:$AS$506,MATCH(E$1,'Tillförd energi'!$B$1:$AQ$1,0),FALSE)</f>
        <v>0</v>
      </c>
      <c r="F290" s="73">
        <f>VLOOKUP($B290,'Tillförd energi'!$B$2:$AS$506,MATCH(F$1,'Tillförd energi'!$B$1:$AQ$1,0),FALSE)</f>
        <v>0</v>
      </c>
      <c r="G290" s="73">
        <f>VLOOKUP($B290,'Tillförd energi'!$B$2:$AS$506,MATCH(G$1,'Tillförd energi'!$B$1:$AQ$1,0),FALSE)</f>
        <v>0</v>
      </c>
      <c r="H290" s="73">
        <f>VLOOKUP($B290,'Tillförd energi'!$B$2:$AS$506,MATCH(H$1,'Tillförd energi'!$B$1:$AQ$1,0),FALSE)</f>
        <v>0</v>
      </c>
      <c r="I290" s="73">
        <f>VLOOKUP($B290,'Tillförd energi'!$B$2:$AS$506,MATCH(I$1,'Tillförd energi'!$B$1:$AQ$1,0),FALSE)</f>
        <v>0</v>
      </c>
      <c r="J290" s="73">
        <f>VLOOKUP($B290,'Tillförd energi'!$B$2:$AS$506,MATCH(J$1,'Tillförd energi'!$B$1:$AQ$1,0),FALSE)</f>
        <v>0</v>
      </c>
      <c r="K290" s="73">
        <f>VLOOKUP($B290,'Tillförd energi'!$B$2:$AS$506,MATCH(K$1,'Tillförd energi'!$B$1:$AQ$1,0),FALSE)</f>
        <v>0</v>
      </c>
      <c r="L290" s="73">
        <f>VLOOKUP($B290,'Tillförd energi'!$B$2:$AS$506,MATCH(L$1,'Tillförd energi'!$B$1:$AQ$1,0),FALSE)</f>
        <v>0</v>
      </c>
      <c r="M290" s="73">
        <f>VLOOKUP($B290,'Tillförd energi'!$B$2:$AS$506,MATCH(M$1,'Tillförd energi'!$B$1:$AQ$1,0),FALSE)</f>
        <v>0</v>
      </c>
      <c r="N290" s="73">
        <f>VLOOKUP($B290,'Tillförd energi'!$B$2:$AS$506,MATCH(N$1,'Tillförd energi'!$B$1:$AQ$1,0),FALSE)</f>
        <v>0</v>
      </c>
      <c r="O290" s="73">
        <f>VLOOKUP($B290,'Tillförd energi'!$B$2:$AS$506,MATCH(O$1,'Tillförd energi'!$B$1:$AQ$1,0),FALSE)</f>
        <v>0</v>
      </c>
      <c r="P290" s="73">
        <f>VLOOKUP($B290,'Tillförd energi'!$B$2:$AS$506,MATCH(P$1,'Tillförd energi'!$B$1:$AQ$1,0),FALSE)</f>
        <v>0</v>
      </c>
      <c r="Q290" s="73">
        <f>VLOOKUP($B290,'Tillförd energi'!$B$2:$AS$506,MATCH(Q$1,'Tillförd energi'!$B$1:$AQ$1,0),FALSE)</f>
        <v>0</v>
      </c>
      <c r="R290" s="73">
        <f>VLOOKUP($B290,'Tillförd energi'!$B$2:$AS$506,MATCH(R$1,'Tillförd energi'!$B$1:$AQ$1,0),FALSE)</f>
        <v>0</v>
      </c>
      <c r="S290" s="73">
        <f>VLOOKUP($B290,'Tillförd energi'!$B$2:$AS$506,MATCH(S$1,'Tillförd energi'!$B$1:$AQ$1,0),FALSE)</f>
        <v>0</v>
      </c>
      <c r="T290" s="73">
        <f>VLOOKUP($B290,'Tillförd energi'!$B$2:$AS$506,MATCH(T$1,'Tillförd energi'!$B$1:$AQ$1,0),FALSE)</f>
        <v>0</v>
      </c>
      <c r="U290" s="73">
        <f>VLOOKUP($B290,'Tillförd energi'!$B$2:$AS$506,MATCH(U$1,'Tillförd energi'!$B$1:$AQ$1,0),FALSE)</f>
        <v>0</v>
      </c>
      <c r="V290" s="73">
        <f>VLOOKUP($B290,'Tillförd energi'!$B$2:$AS$506,MATCH(V$1,'Tillförd energi'!$B$1:$AQ$1,0),FALSE)</f>
        <v>0</v>
      </c>
      <c r="W290" s="73">
        <f>VLOOKUP($B290,'Tillförd energi'!$B$2:$AS$506,MATCH(W$1,'Tillförd energi'!$B$1:$AQ$1,0),FALSE)</f>
        <v>0</v>
      </c>
      <c r="X290" s="73">
        <f>VLOOKUP($B290,'Tillförd energi'!$B$2:$AS$506,MATCH(X$1,'Tillförd energi'!$B$1:$AQ$1,0),FALSE)</f>
        <v>0</v>
      </c>
      <c r="Y290" s="73">
        <f>VLOOKUP($B290,'Tillförd energi'!$B$2:$AS$506,MATCH(Y$1,'Tillförd energi'!$B$1:$AQ$1,0),FALSE)</f>
        <v>0</v>
      </c>
      <c r="Z290" s="73">
        <f>VLOOKUP($B290,'Tillförd energi'!$B$2:$AS$506,MATCH(Z$1,'Tillförd energi'!$B$1:$AQ$1,0),FALSE)</f>
        <v>0</v>
      </c>
      <c r="AA290" s="73">
        <f>VLOOKUP($B290,'Tillförd energi'!$B$2:$AS$506,MATCH(AA$1,'Tillförd energi'!$B$1:$AQ$1,0),FALSE)</f>
        <v>0</v>
      </c>
      <c r="AB290" s="73">
        <f>VLOOKUP($B290,'Tillförd energi'!$B$2:$AS$506,MATCH(AB$1,'Tillförd energi'!$B$1:$AQ$1,0),FALSE)</f>
        <v>0</v>
      </c>
      <c r="AC290" s="73">
        <f>VLOOKUP($B290,'Tillförd energi'!$B$2:$AS$506,MATCH(AC$1,'Tillförd energi'!$B$1:$AQ$1,0),FALSE)</f>
        <v>0</v>
      </c>
      <c r="AD290" s="73">
        <f>VLOOKUP($B290,'Tillförd energi'!$B$2:$AS$506,MATCH(AD$1,'Tillförd energi'!$B$1:$AQ$1,0),FALSE)</f>
        <v>0</v>
      </c>
      <c r="AF290" s="73">
        <f>VLOOKUP($B290,'Tillförd energi'!$B$2:$AS$506,MATCH(AF$1,'Tillförd energi'!$B$1:$AQ$1,0),FALSE)</f>
        <v>0</v>
      </c>
      <c r="AH290" s="73">
        <f>IFERROR(VLOOKUP(B290,Miljö!$B$1:$S$476,9,FALSE)/1,0)</f>
        <v>0</v>
      </c>
      <c r="AJ290" s="81" t="str">
        <f>IFERROR(VLOOKUP($B290,Miljö!$B$1:$S$500,MATCH("hjälpel exklusive kraftvärme (GWh)",Miljö!$B$1:$V$1,0),FALSE)/1,"")</f>
        <v/>
      </c>
      <c r="AK290" s="81">
        <f t="shared" si="44"/>
        <v>0</v>
      </c>
      <c r="AL290" s="81">
        <f>VLOOKUP($B290,'Slutlig allokering'!$B$2:$AL$462,MATCH("Hjälpel kraftvärme",'Slutlig allokering'!$B$2:$AL$2,0),FALSE)</f>
        <v>0</v>
      </c>
      <c r="AN290" s="73">
        <f t="shared" si="45"/>
        <v>0</v>
      </c>
      <c r="AO290" s="73">
        <f t="shared" si="46"/>
        <v>0</v>
      </c>
      <c r="AP290" s="73" t="str">
        <f>IF(ISERROR(1/VLOOKUP($B290,Leveranser!$B$1:$S$500,MATCH("såld värme (gwh)",Leveranser!$B$1:$S$1,0),FALSE)),"",VLOOKUP($B290,Leveranser!$B$1:$S$500,MATCH("såld värme (gwh)",Leveranser!$B$1:$S$1,0),FALSE))</f>
        <v/>
      </c>
      <c r="AQ290" s="73">
        <f>VLOOKUP($B290,Leveranser!$B$1:$Y$500,MATCH("Totalt såld fjärrvärme till andra fjärrvärmeföretag",Leveranser!$B$1:$AA$1,0),FALSE)</f>
        <v>0</v>
      </c>
      <c r="AR290" s="73">
        <f>IF(ISERROR(1/VLOOKUP($B290,Miljö!$B$1:$S$500,MATCH("Såld mängd produktionsspecifik fjärrvärme (GWh)",Miljö!$B$1:$R$1,0),FALSE)),0,VLOOKUP($B290,Miljö!$B$1:$S$500,MATCH("Såld mängd produktionsspecifik fjärrvärme (GWh)",Miljö!$B$1:$R$1,0),FALSE))</f>
        <v>0</v>
      </c>
      <c r="AS290" s="82" t="str">
        <f t="shared" si="51"/>
        <v/>
      </c>
      <c r="AU290" s="73" t="str">
        <f>VLOOKUP($B290,'Miljövärden urval för publ'!$B$2:$I$486,7,FALSE)</f>
        <v>Nej</v>
      </c>
      <c r="AV290" s="73" t="str">
        <f>VLOOKUP($B290,'Miljövärden urval för publ'!$B$2:$I$486,6,FALSE)</f>
        <v>Nej</v>
      </c>
      <c r="AZ290" s="73">
        <f t="shared" si="47"/>
        <v>0</v>
      </c>
      <c r="BA290" s="73">
        <f t="shared" si="52"/>
        <v>0</v>
      </c>
      <c r="BB290" s="73">
        <f t="shared" si="48"/>
        <v>0</v>
      </c>
      <c r="BC290" s="73">
        <f t="shared" si="49"/>
        <v>0</v>
      </c>
      <c r="BE290" s="73">
        <f t="shared" si="53"/>
        <v>0</v>
      </c>
      <c r="BF290" s="73">
        <f t="shared" si="54"/>
        <v>0</v>
      </c>
      <c r="BH290" s="73">
        <f t="shared" si="50"/>
        <v>0</v>
      </c>
    </row>
    <row r="291" spans="1:60" ht="14.5" x14ac:dyDescent="0.35">
      <c r="A291" t="s">
        <v>371</v>
      </c>
      <c r="B291" t="s">
        <v>378</v>
      </c>
      <c r="C291" s="73">
        <f>VLOOKUP($B291,'Tillförd energi'!$B$2:$AS$506,MATCH(C$1,'Tillförd energi'!$B$1:$AQ$1,0),FALSE)</f>
        <v>0</v>
      </c>
      <c r="D291" s="73">
        <f>VLOOKUP($B291,'Tillförd energi'!$B$2:$AS$506,MATCH(D$1,'Tillförd energi'!$B$1:$AQ$1,0),FALSE)</f>
        <v>0.6</v>
      </c>
      <c r="E291" s="73">
        <f>VLOOKUP($B291,'Tillförd energi'!$B$2:$AS$506,MATCH(E$1,'Tillförd energi'!$B$1:$AQ$1,0),FALSE)</f>
        <v>0</v>
      </c>
      <c r="F291" s="73">
        <f>VLOOKUP($B291,'Tillförd energi'!$B$2:$AS$506,MATCH(F$1,'Tillförd energi'!$B$1:$AQ$1,0),FALSE)</f>
        <v>0</v>
      </c>
      <c r="G291" s="73">
        <f>VLOOKUP($B291,'Tillförd energi'!$B$2:$AS$506,MATCH(G$1,'Tillförd energi'!$B$1:$AQ$1,0),FALSE)</f>
        <v>0</v>
      </c>
      <c r="H291" s="73">
        <f>VLOOKUP($B291,'Tillförd energi'!$B$2:$AS$506,MATCH(H$1,'Tillförd energi'!$B$1:$AQ$1,0),FALSE)</f>
        <v>0</v>
      </c>
      <c r="I291" s="73">
        <f>VLOOKUP($B291,'Tillförd energi'!$B$2:$AS$506,MATCH(I$1,'Tillförd energi'!$B$1:$AQ$1,0),FALSE)</f>
        <v>0</v>
      </c>
      <c r="J291" s="73">
        <f>VLOOKUP($B291,'Tillförd energi'!$B$2:$AS$506,MATCH(J$1,'Tillförd energi'!$B$1:$AQ$1,0),FALSE)</f>
        <v>0</v>
      </c>
      <c r="K291" s="73">
        <f>VLOOKUP($B291,'Tillförd energi'!$B$2:$AS$506,MATCH(K$1,'Tillförd energi'!$B$1:$AQ$1,0),FALSE)</f>
        <v>0</v>
      </c>
      <c r="L291" s="73">
        <f>VLOOKUP($B291,'Tillförd energi'!$B$2:$AS$506,MATCH(L$1,'Tillförd energi'!$B$1:$AQ$1,0),FALSE)</f>
        <v>0</v>
      </c>
      <c r="M291" s="73">
        <f>VLOOKUP($B291,'Tillförd energi'!$B$2:$AS$506,MATCH(M$1,'Tillförd energi'!$B$1:$AQ$1,0),FALSE)</f>
        <v>28.9</v>
      </c>
      <c r="N291" s="73">
        <f>VLOOKUP($B291,'Tillförd energi'!$B$2:$AS$506,MATCH(N$1,'Tillförd energi'!$B$1:$AQ$1,0),FALSE)</f>
        <v>0</v>
      </c>
      <c r="O291" s="73">
        <f>VLOOKUP($B291,'Tillförd energi'!$B$2:$AS$506,MATCH(O$1,'Tillförd energi'!$B$1:$AQ$1,0),FALSE)</f>
        <v>0</v>
      </c>
      <c r="P291" s="73">
        <f>VLOOKUP($B291,'Tillförd energi'!$B$2:$AS$506,MATCH(P$1,'Tillförd energi'!$B$1:$AQ$1,0),FALSE)</f>
        <v>0</v>
      </c>
      <c r="Q291" s="73">
        <f>VLOOKUP($B291,'Tillförd energi'!$B$2:$AS$506,MATCH(Q$1,'Tillförd energi'!$B$1:$AQ$1,0),FALSE)</f>
        <v>0</v>
      </c>
      <c r="R291" s="73">
        <f>VLOOKUP($B291,'Tillförd energi'!$B$2:$AS$506,MATCH(R$1,'Tillförd energi'!$B$1:$AQ$1,0),FALSE)</f>
        <v>0</v>
      </c>
      <c r="S291" s="73">
        <f>VLOOKUP($B291,'Tillförd energi'!$B$2:$AS$506,MATCH(S$1,'Tillförd energi'!$B$1:$AQ$1,0),FALSE)</f>
        <v>0</v>
      </c>
      <c r="T291" s="73">
        <f>VLOOKUP($B291,'Tillförd energi'!$B$2:$AS$506,MATCH(T$1,'Tillförd energi'!$B$1:$AQ$1,0),FALSE)</f>
        <v>0</v>
      </c>
      <c r="U291" s="73">
        <f>VLOOKUP($B291,'Tillförd energi'!$B$2:$AS$506,MATCH(U$1,'Tillförd energi'!$B$1:$AQ$1,0),FALSE)</f>
        <v>0</v>
      </c>
      <c r="V291" s="73">
        <f>VLOOKUP($B291,'Tillförd energi'!$B$2:$AS$506,MATCH(V$1,'Tillförd energi'!$B$1:$AQ$1,0),FALSE)</f>
        <v>0</v>
      </c>
      <c r="W291" s="73">
        <f>VLOOKUP($B291,'Tillförd energi'!$B$2:$AS$506,MATCH(W$1,'Tillförd energi'!$B$1:$AQ$1,0),FALSE)</f>
        <v>0</v>
      </c>
      <c r="X291" s="73">
        <f>VLOOKUP($B291,'Tillförd energi'!$B$2:$AS$506,MATCH(X$1,'Tillförd energi'!$B$1:$AQ$1,0),FALSE)</f>
        <v>0</v>
      </c>
      <c r="Y291" s="73">
        <f>VLOOKUP($B291,'Tillförd energi'!$B$2:$AS$506,MATCH(Y$1,'Tillförd energi'!$B$1:$AQ$1,0),FALSE)</f>
        <v>0</v>
      </c>
      <c r="Z291" s="73">
        <f>VLOOKUP($B291,'Tillförd energi'!$B$2:$AS$506,MATCH(Z$1,'Tillförd energi'!$B$1:$AQ$1,0),FALSE)</f>
        <v>0</v>
      </c>
      <c r="AA291" s="73">
        <f>VLOOKUP($B291,'Tillförd energi'!$B$2:$AS$506,MATCH(AA$1,'Tillförd energi'!$B$1:$AQ$1,0),FALSE)</f>
        <v>0</v>
      </c>
      <c r="AB291" s="73">
        <f>VLOOKUP($B291,'Tillförd energi'!$B$2:$AS$506,MATCH(AB$1,'Tillförd energi'!$B$1:$AQ$1,0),FALSE)</f>
        <v>4.7</v>
      </c>
      <c r="AC291" s="73">
        <f>VLOOKUP($B291,'Tillförd energi'!$B$2:$AS$506,MATCH(AC$1,'Tillförd energi'!$B$1:$AQ$1,0),FALSE)</f>
        <v>0</v>
      </c>
      <c r="AD291" s="73">
        <f>VLOOKUP($B291,'Tillförd energi'!$B$2:$AS$506,MATCH(AD$1,'Tillförd energi'!$B$1:$AQ$1,0),FALSE)</f>
        <v>0</v>
      </c>
      <c r="AF291" s="73">
        <f>VLOOKUP($B291,'Tillförd energi'!$B$2:$AS$506,MATCH(AF$1,'Tillförd energi'!$B$1:$AQ$1,0),FALSE)</f>
        <v>0.5</v>
      </c>
      <c r="AH291" s="73">
        <f>IFERROR(VLOOKUP(B291,Miljö!$B$1:$S$476,9,FALSE)/1,0)</f>
        <v>0</v>
      </c>
      <c r="AJ291" s="81">
        <f>IFERROR(VLOOKUP($B291,Miljö!$B$1:$S$500,MATCH("hjälpel exklusive kraftvärme (GWh)",Miljö!$B$1:$V$1,0),FALSE)/1,"")</f>
        <v>0.5</v>
      </c>
      <c r="AK291" s="81">
        <f t="shared" si="44"/>
        <v>0.5</v>
      </c>
      <c r="AL291" s="81">
        <f>VLOOKUP($B291,'Slutlig allokering'!$B$2:$AL$462,MATCH("Hjälpel kraftvärme",'Slutlig allokering'!$B$2:$AL$2,0),FALSE)</f>
        <v>0</v>
      </c>
      <c r="AN291" s="73">
        <f t="shared" si="45"/>
        <v>34.700000000000003</v>
      </c>
      <c r="AO291" s="73">
        <f t="shared" si="46"/>
        <v>34.700000000000003</v>
      </c>
      <c r="AP291" s="73">
        <f>IF(ISERROR(1/VLOOKUP($B291,Leveranser!$B$1:$S$500,MATCH("såld värme (gwh)",Leveranser!$B$1:$S$1,0),FALSE)),"",VLOOKUP($B291,Leveranser!$B$1:$S$500,MATCH("såld värme (gwh)",Leveranser!$B$1:$S$1,0),FALSE))</f>
        <v>25.7</v>
      </c>
      <c r="AQ291" s="73">
        <f>VLOOKUP($B291,Leveranser!$B$1:$Y$500,MATCH("Totalt såld fjärrvärme till andra fjärrvärmeföretag",Leveranser!$B$1:$AA$1,0),FALSE)</f>
        <v>0</v>
      </c>
      <c r="AR291" s="73">
        <f>IF(ISERROR(1/VLOOKUP($B291,Miljö!$B$1:$S$500,MATCH("Såld mängd produktionsspecifik fjärrvärme (GWh)",Miljö!$B$1:$R$1,0),FALSE)),0,VLOOKUP($B291,Miljö!$B$1:$S$500,MATCH("Såld mängd produktionsspecifik fjärrvärme (GWh)",Miljö!$B$1:$R$1,0),FALSE))</f>
        <v>0</v>
      </c>
      <c r="AS291" s="82">
        <f t="shared" si="51"/>
        <v>0.74063400576368865</v>
      </c>
      <c r="AU291" s="73" t="str">
        <f>VLOOKUP($B291,'Miljövärden urval för publ'!$B$2:$I$486,7,FALSE)</f>
        <v>Ja</v>
      </c>
      <c r="AV291" s="73" t="str">
        <f>VLOOKUP($B291,'Miljövärden urval för publ'!$B$2:$I$486,6,FALSE)</f>
        <v>Nej</v>
      </c>
      <c r="AZ291" s="73">
        <f t="shared" si="47"/>
        <v>0.5</v>
      </c>
      <c r="BA291" s="73">
        <f t="shared" si="52"/>
        <v>0</v>
      </c>
      <c r="BB291" s="73">
        <f t="shared" si="48"/>
        <v>28.9</v>
      </c>
      <c r="BC291" s="73">
        <f t="shared" si="49"/>
        <v>0</v>
      </c>
      <c r="BE291" s="73">
        <f t="shared" si="53"/>
        <v>0</v>
      </c>
      <c r="BF291" s="73">
        <f t="shared" si="54"/>
        <v>0</v>
      </c>
      <c r="BH291" s="73">
        <f t="shared" si="50"/>
        <v>28.9</v>
      </c>
    </row>
    <row r="292" spans="1:60" ht="14.5" x14ac:dyDescent="0.35">
      <c r="A292" t="s">
        <v>371</v>
      </c>
      <c r="B292" t="s">
        <v>379</v>
      </c>
      <c r="C292" s="73">
        <f>VLOOKUP($B292,'Tillförd energi'!$B$2:$AS$506,MATCH(C$1,'Tillförd energi'!$B$1:$AQ$1,0),FALSE)</f>
        <v>0</v>
      </c>
      <c r="D292" s="73">
        <f>VLOOKUP($B292,'Tillförd energi'!$B$2:$AS$506,MATCH(D$1,'Tillförd energi'!$B$1:$AQ$1,0),FALSE)</f>
        <v>6.0289999999999999</v>
      </c>
      <c r="E292" s="73">
        <f>VLOOKUP($B292,'Tillförd energi'!$B$2:$AS$506,MATCH(E$1,'Tillförd energi'!$B$1:$AQ$1,0),FALSE)</f>
        <v>0</v>
      </c>
      <c r="F292" s="73">
        <f>VLOOKUP($B292,'Tillförd energi'!$B$2:$AS$506,MATCH(F$1,'Tillförd energi'!$B$1:$AQ$1,0),FALSE)</f>
        <v>0</v>
      </c>
      <c r="G292" s="73">
        <f>VLOOKUP($B292,'Tillförd energi'!$B$2:$AS$506,MATCH(G$1,'Tillförd energi'!$B$1:$AQ$1,0),FALSE)</f>
        <v>0</v>
      </c>
      <c r="H292" s="73">
        <f>VLOOKUP($B292,'Tillförd energi'!$B$2:$AS$506,MATCH(H$1,'Tillförd energi'!$B$1:$AQ$1,0),FALSE)</f>
        <v>0</v>
      </c>
      <c r="I292" s="73">
        <f>VLOOKUP($B292,'Tillförd energi'!$B$2:$AS$506,MATCH(I$1,'Tillförd energi'!$B$1:$AQ$1,0),FALSE)</f>
        <v>0</v>
      </c>
      <c r="J292" s="73">
        <f>VLOOKUP($B292,'Tillförd energi'!$B$2:$AS$506,MATCH(J$1,'Tillförd energi'!$B$1:$AQ$1,0),FALSE)</f>
        <v>0</v>
      </c>
      <c r="K292" s="73">
        <f>VLOOKUP($B292,'Tillförd energi'!$B$2:$AS$506,MATCH(K$1,'Tillförd energi'!$B$1:$AQ$1,0),FALSE)</f>
        <v>0</v>
      </c>
      <c r="L292" s="73">
        <f>VLOOKUP($B292,'Tillförd energi'!$B$2:$AS$506,MATCH(L$1,'Tillförd energi'!$B$1:$AQ$1,0),FALSE)</f>
        <v>0</v>
      </c>
      <c r="M292" s="73">
        <f>VLOOKUP($B292,'Tillförd energi'!$B$2:$AS$506,MATCH(M$1,'Tillförd energi'!$B$1:$AQ$1,0),FALSE)</f>
        <v>0</v>
      </c>
      <c r="N292" s="73">
        <f>VLOOKUP($B292,'Tillförd energi'!$B$2:$AS$506,MATCH(N$1,'Tillförd energi'!$B$1:$AQ$1,0),FALSE)</f>
        <v>0</v>
      </c>
      <c r="O292" s="73">
        <f>VLOOKUP($B292,'Tillförd energi'!$B$2:$AS$506,MATCH(O$1,'Tillförd energi'!$B$1:$AQ$1,0),FALSE)</f>
        <v>0</v>
      </c>
      <c r="P292" s="73">
        <f>VLOOKUP($B292,'Tillförd energi'!$B$2:$AS$506,MATCH(P$1,'Tillförd energi'!$B$1:$AQ$1,0),FALSE)</f>
        <v>0</v>
      </c>
      <c r="Q292" s="73">
        <f>VLOOKUP($B292,'Tillförd energi'!$B$2:$AS$506,MATCH(Q$1,'Tillförd energi'!$B$1:$AQ$1,0),FALSE)</f>
        <v>0</v>
      </c>
      <c r="R292" s="73">
        <f>VLOOKUP($B292,'Tillförd energi'!$B$2:$AS$506,MATCH(R$1,'Tillförd energi'!$B$1:$AQ$1,0),FALSE)</f>
        <v>20.378</v>
      </c>
      <c r="S292" s="73">
        <f>VLOOKUP($B292,'Tillförd energi'!$B$2:$AS$506,MATCH(S$1,'Tillförd energi'!$B$1:$AQ$1,0),FALSE)</f>
        <v>0</v>
      </c>
      <c r="T292" s="73">
        <f>VLOOKUP($B292,'Tillförd energi'!$B$2:$AS$506,MATCH(T$1,'Tillförd energi'!$B$1:$AQ$1,0),FALSE)</f>
        <v>0</v>
      </c>
      <c r="U292" s="73">
        <f>VLOOKUP($B292,'Tillförd energi'!$B$2:$AS$506,MATCH(U$1,'Tillförd energi'!$B$1:$AQ$1,0),FALSE)</f>
        <v>0</v>
      </c>
      <c r="V292" s="73">
        <f>VLOOKUP($B292,'Tillförd energi'!$B$2:$AS$506,MATCH(V$1,'Tillförd energi'!$B$1:$AQ$1,0),FALSE)</f>
        <v>0</v>
      </c>
      <c r="W292" s="73">
        <f>VLOOKUP($B292,'Tillförd energi'!$B$2:$AS$506,MATCH(W$1,'Tillförd energi'!$B$1:$AQ$1,0),FALSE)</f>
        <v>0</v>
      </c>
      <c r="X292" s="73">
        <f>VLOOKUP($B292,'Tillförd energi'!$B$2:$AS$506,MATCH(X$1,'Tillförd energi'!$B$1:$AQ$1,0),FALSE)</f>
        <v>0</v>
      </c>
      <c r="Y292" s="73">
        <f>VLOOKUP($B292,'Tillförd energi'!$B$2:$AS$506,MATCH(Y$1,'Tillförd energi'!$B$1:$AQ$1,0),FALSE)</f>
        <v>0</v>
      </c>
      <c r="Z292" s="73">
        <f>VLOOKUP($B292,'Tillförd energi'!$B$2:$AS$506,MATCH(Z$1,'Tillförd energi'!$B$1:$AQ$1,0),FALSE)</f>
        <v>0</v>
      </c>
      <c r="AA292" s="73">
        <f>VLOOKUP($B292,'Tillförd energi'!$B$2:$AS$506,MATCH(AA$1,'Tillförd energi'!$B$1:$AQ$1,0),FALSE)</f>
        <v>0</v>
      </c>
      <c r="AB292" s="73">
        <f>VLOOKUP($B292,'Tillförd energi'!$B$2:$AS$506,MATCH(AB$1,'Tillförd energi'!$B$1:$AQ$1,0),FALSE)</f>
        <v>0</v>
      </c>
      <c r="AC292" s="73">
        <f>VLOOKUP($B292,'Tillförd energi'!$B$2:$AS$506,MATCH(AC$1,'Tillförd energi'!$B$1:$AQ$1,0),FALSE)</f>
        <v>0</v>
      </c>
      <c r="AD292" s="73">
        <f>VLOOKUP($B292,'Tillförd energi'!$B$2:$AS$506,MATCH(AD$1,'Tillförd energi'!$B$1:$AQ$1,0),FALSE)</f>
        <v>0</v>
      </c>
      <c r="AF292" s="73">
        <f>VLOOKUP($B292,'Tillförd energi'!$B$2:$AS$506,MATCH(AF$1,'Tillförd energi'!$B$1:$AQ$1,0),FALSE)</f>
        <v>0.51700000000000002</v>
      </c>
      <c r="AH292" s="73">
        <f>IFERROR(VLOOKUP(B292,Miljö!$B$1:$S$476,9,FALSE)/1,0)</f>
        <v>0</v>
      </c>
      <c r="AJ292" s="81">
        <f>IFERROR(VLOOKUP($B292,Miljö!$B$1:$S$500,MATCH("hjälpel exklusive kraftvärme (GWh)",Miljö!$B$1:$V$1,0),FALSE)/1,"")</f>
        <v>0.51700000000000002</v>
      </c>
      <c r="AK292" s="81">
        <f t="shared" si="44"/>
        <v>0.51700000000000002</v>
      </c>
      <c r="AL292" s="81">
        <f>VLOOKUP($B292,'Slutlig allokering'!$B$2:$AL$462,MATCH("Hjälpel kraftvärme",'Slutlig allokering'!$B$2:$AL$2,0),FALSE)</f>
        <v>0</v>
      </c>
      <c r="AN292" s="73">
        <f t="shared" si="45"/>
        <v>26.923999999999999</v>
      </c>
      <c r="AO292" s="73">
        <f t="shared" si="46"/>
        <v>26.923999999999999</v>
      </c>
      <c r="AP292" s="73">
        <f>IF(ISERROR(1/VLOOKUP($B292,Leveranser!$B$1:$S$500,MATCH("såld värme (gwh)",Leveranser!$B$1:$S$1,0),FALSE)),"",VLOOKUP($B292,Leveranser!$B$1:$S$500,MATCH("såld värme (gwh)",Leveranser!$B$1:$S$1,0),FALSE))</f>
        <v>17.350999999999999</v>
      </c>
      <c r="AQ292" s="73">
        <f>VLOOKUP($B292,Leveranser!$B$1:$Y$500,MATCH("Totalt såld fjärrvärme till andra fjärrvärmeföretag",Leveranser!$B$1:$AA$1,0),FALSE)</f>
        <v>0</v>
      </c>
      <c r="AR292" s="73">
        <f>IF(ISERROR(1/VLOOKUP($B292,Miljö!$B$1:$S$500,MATCH("Såld mängd produktionsspecifik fjärrvärme (GWh)",Miljö!$B$1:$R$1,0),FALSE)),0,VLOOKUP($B292,Miljö!$B$1:$S$500,MATCH("Såld mängd produktionsspecifik fjärrvärme (GWh)",Miljö!$B$1:$R$1,0),FALSE))</f>
        <v>0</v>
      </c>
      <c r="AS292" s="82">
        <f t="shared" si="51"/>
        <v>0.64444361907591741</v>
      </c>
      <c r="AU292" s="73" t="str">
        <f>VLOOKUP($B292,'Miljövärden urval för publ'!$B$2:$I$486,7,FALSE)</f>
        <v>Ja</v>
      </c>
      <c r="AV292" s="73" t="str">
        <f>VLOOKUP($B292,'Miljövärden urval för publ'!$B$2:$I$486,6,FALSE)</f>
        <v>Ja</v>
      </c>
      <c r="AZ292" s="73">
        <f t="shared" si="47"/>
        <v>0.51700000000000002</v>
      </c>
      <c r="BA292" s="73">
        <f t="shared" si="52"/>
        <v>0</v>
      </c>
      <c r="BB292" s="73">
        <f t="shared" si="48"/>
        <v>0</v>
      </c>
      <c r="BC292" s="73">
        <f t="shared" si="49"/>
        <v>20.378</v>
      </c>
      <c r="BE292" s="73">
        <f t="shared" si="53"/>
        <v>0</v>
      </c>
      <c r="BF292" s="73">
        <f t="shared" si="54"/>
        <v>0</v>
      </c>
      <c r="BH292" s="73">
        <f t="shared" si="50"/>
        <v>20.378</v>
      </c>
    </row>
    <row r="293" spans="1:60" ht="14.5" x14ac:dyDescent="0.35">
      <c r="A293" t="s">
        <v>371</v>
      </c>
      <c r="B293" t="s">
        <v>380</v>
      </c>
      <c r="C293" s="73">
        <f>VLOOKUP($B293,'Tillförd energi'!$B$2:$AS$506,MATCH(C$1,'Tillförd energi'!$B$1:$AQ$1,0),FALSE)</f>
        <v>0</v>
      </c>
      <c r="D293" s="73">
        <f>VLOOKUP($B293,'Tillförd energi'!$B$2:$AS$506,MATCH(D$1,'Tillförd energi'!$B$1:$AQ$1,0),FALSE)</f>
        <v>1.8560000000000001</v>
      </c>
      <c r="E293" s="73">
        <f>VLOOKUP($B293,'Tillförd energi'!$B$2:$AS$506,MATCH(E$1,'Tillförd energi'!$B$1:$AQ$1,0),FALSE)</f>
        <v>0</v>
      </c>
      <c r="F293" s="73">
        <f>VLOOKUP($B293,'Tillförd energi'!$B$2:$AS$506,MATCH(F$1,'Tillförd energi'!$B$1:$AQ$1,0),FALSE)</f>
        <v>0</v>
      </c>
      <c r="G293" s="73">
        <f>VLOOKUP($B293,'Tillförd energi'!$B$2:$AS$506,MATCH(G$1,'Tillförd energi'!$B$1:$AQ$1,0),FALSE)</f>
        <v>0</v>
      </c>
      <c r="H293" s="73">
        <f>VLOOKUP($B293,'Tillförd energi'!$B$2:$AS$506,MATCH(H$1,'Tillförd energi'!$B$1:$AQ$1,0),FALSE)</f>
        <v>0</v>
      </c>
      <c r="I293" s="73">
        <f>VLOOKUP($B293,'Tillförd energi'!$B$2:$AS$506,MATCH(I$1,'Tillförd energi'!$B$1:$AQ$1,0),FALSE)</f>
        <v>0</v>
      </c>
      <c r="J293" s="73">
        <f>VLOOKUP($B293,'Tillförd energi'!$B$2:$AS$506,MATCH(J$1,'Tillförd energi'!$B$1:$AQ$1,0),FALSE)</f>
        <v>0</v>
      </c>
      <c r="K293" s="73">
        <f>VLOOKUP($B293,'Tillförd energi'!$B$2:$AS$506,MATCH(K$1,'Tillförd energi'!$B$1:$AQ$1,0),FALSE)</f>
        <v>0</v>
      </c>
      <c r="L293" s="73">
        <f>VLOOKUP($B293,'Tillförd energi'!$B$2:$AS$506,MATCH(L$1,'Tillförd energi'!$B$1:$AQ$1,0),FALSE)</f>
        <v>7.89</v>
      </c>
      <c r="M293" s="73">
        <f>VLOOKUP($B293,'Tillförd energi'!$B$2:$AS$506,MATCH(M$1,'Tillförd energi'!$B$1:$AQ$1,0),FALSE)</f>
        <v>0</v>
      </c>
      <c r="N293" s="73">
        <f>VLOOKUP($B293,'Tillförd energi'!$B$2:$AS$506,MATCH(N$1,'Tillförd energi'!$B$1:$AQ$1,0),FALSE)</f>
        <v>15.624000000000001</v>
      </c>
      <c r="O293" s="73">
        <f>VLOOKUP($B293,'Tillförd energi'!$B$2:$AS$506,MATCH(O$1,'Tillförd energi'!$B$1:$AQ$1,0),FALSE)</f>
        <v>10.08</v>
      </c>
      <c r="P293" s="73">
        <f>VLOOKUP($B293,'Tillförd energi'!$B$2:$AS$506,MATCH(P$1,'Tillförd energi'!$B$1:$AQ$1,0),FALSE)</f>
        <v>0</v>
      </c>
      <c r="Q293" s="73">
        <f>VLOOKUP($B293,'Tillförd energi'!$B$2:$AS$506,MATCH(Q$1,'Tillförd energi'!$B$1:$AQ$1,0),FALSE)</f>
        <v>0</v>
      </c>
      <c r="R293" s="73">
        <f>VLOOKUP($B293,'Tillförd energi'!$B$2:$AS$506,MATCH(R$1,'Tillförd energi'!$B$1:$AQ$1,0),FALSE)</f>
        <v>4.0380000000000003</v>
      </c>
      <c r="S293" s="73">
        <f>VLOOKUP($B293,'Tillförd energi'!$B$2:$AS$506,MATCH(S$1,'Tillförd energi'!$B$1:$AQ$1,0),FALSE)</f>
        <v>0</v>
      </c>
      <c r="T293" s="73">
        <f>VLOOKUP($B293,'Tillförd energi'!$B$2:$AS$506,MATCH(T$1,'Tillförd energi'!$B$1:$AQ$1,0),FALSE)</f>
        <v>0</v>
      </c>
      <c r="U293" s="73">
        <f>VLOOKUP($B293,'Tillförd energi'!$B$2:$AS$506,MATCH(U$1,'Tillförd energi'!$B$1:$AQ$1,0),FALSE)</f>
        <v>0</v>
      </c>
      <c r="V293" s="73">
        <f>VLOOKUP($B293,'Tillförd energi'!$B$2:$AS$506,MATCH(V$1,'Tillförd energi'!$B$1:$AQ$1,0),FALSE)</f>
        <v>0</v>
      </c>
      <c r="W293" s="73">
        <f>VLOOKUP($B293,'Tillförd energi'!$B$2:$AS$506,MATCH(W$1,'Tillförd energi'!$B$1:$AQ$1,0),FALSE)</f>
        <v>0</v>
      </c>
      <c r="X293" s="73">
        <f>VLOOKUP($B293,'Tillförd energi'!$B$2:$AS$506,MATCH(X$1,'Tillförd energi'!$B$1:$AQ$1,0),FALSE)</f>
        <v>0</v>
      </c>
      <c r="Y293" s="73">
        <f>VLOOKUP($B293,'Tillförd energi'!$B$2:$AS$506,MATCH(Y$1,'Tillförd energi'!$B$1:$AQ$1,0),FALSE)</f>
        <v>0</v>
      </c>
      <c r="Z293" s="73">
        <f>VLOOKUP($B293,'Tillförd energi'!$B$2:$AS$506,MATCH(Z$1,'Tillförd energi'!$B$1:$AQ$1,0),FALSE)</f>
        <v>0</v>
      </c>
      <c r="AA293" s="73">
        <f>VLOOKUP($B293,'Tillförd energi'!$B$2:$AS$506,MATCH(AA$1,'Tillförd energi'!$B$1:$AQ$1,0),FALSE)</f>
        <v>0</v>
      </c>
      <c r="AB293" s="73">
        <f>VLOOKUP($B293,'Tillförd energi'!$B$2:$AS$506,MATCH(AB$1,'Tillförd energi'!$B$1:$AQ$1,0),FALSE)</f>
        <v>6.4349999999999996</v>
      </c>
      <c r="AC293" s="73">
        <f>VLOOKUP($B293,'Tillförd energi'!$B$2:$AS$506,MATCH(AC$1,'Tillförd energi'!$B$1:$AQ$1,0),FALSE)</f>
        <v>0</v>
      </c>
      <c r="AD293" s="73">
        <f>VLOOKUP($B293,'Tillförd energi'!$B$2:$AS$506,MATCH(AD$1,'Tillförd energi'!$B$1:$AQ$1,0),FALSE)</f>
        <v>0.83699999999999997</v>
      </c>
      <c r="AF293" s="73">
        <f>VLOOKUP($B293,'Tillförd energi'!$B$2:$AS$506,MATCH(AF$1,'Tillförd energi'!$B$1:$AQ$1,0),FALSE)</f>
        <v>0.92200000000000004</v>
      </c>
      <c r="AH293" s="73">
        <f>IFERROR(VLOOKUP(B293,Miljö!$B$1:$S$476,9,FALSE)/1,0)</f>
        <v>0</v>
      </c>
      <c r="AJ293" s="81">
        <f>IFERROR(VLOOKUP($B293,Miljö!$B$1:$S$500,MATCH("hjälpel exklusive kraftvärme (GWh)",Miljö!$B$1:$V$1,0),FALSE)/1,"")</f>
        <v>0.92200000000000004</v>
      </c>
      <c r="AK293" s="81">
        <f t="shared" si="44"/>
        <v>0.92200000000000004</v>
      </c>
      <c r="AL293" s="81">
        <f>VLOOKUP($B293,'Slutlig allokering'!$B$2:$AL$462,MATCH("Hjälpel kraftvärme",'Slutlig allokering'!$B$2:$AL$2,0),FALSE)</f>
        <v>0</v>
      </c>
      <c r="AN293" s="73">
        <f t="shared" si="45"/>
        <v>47.682000000000002</v>
      </c>
      <c r="AO293" s="73">
        <f t="shared" si="46"/>
        <v>47.682000000000002</v>
      </c>
      <c r="AP293" s="73">
        <f>IF(ISERROR(1/VLOOKUP($B293,Leveranser!$B$1:$S$500,MATCH("såld värme (gwh)",Leveranser!$B$1:$S$1,0),FALSE)),"",VLOOKUP($B293,Leveranser!$B$1:$S$500,MATCH("såld värme (gwh)",Leveranser!$B$1:$S$1,0),FALSE))</f>
        <v>34.86</v>
      </c>
      <c r="AQ293" s="73">
        <f>VLOOKUP($B293,Leveranser!$B$1:$Y$500,MATCH("Totalt såld fjärrvärme till andra fjärrvärmeföretag",Leveranser!$B$1:$AA$1,0),FALSE)</f>
        <v>0</v>
      </c>
      <c r="AR293" s="73">
        <f>IF(ISERROR(1/VLOOKUP($B293,Miljö!$B$1:$S$500,MATCH("Såld mängd produktionsspecifik fjärrvärme (GWh)",Miljö!$B$1:$R$1,0),FALSE)),0,VLOOKUP($B293,Miljö!$B$1:$S$500,MATCH("Såld mängd produktionsspecifik fjärrvärme (GWh)",Miljö!$B$1:$R$1,0),FALSE))</f>
        <v>0</v>
      </c>
      <c r="AS293" s="82">
        <f t="shared" si="51"/>
        <v>0.73109349440040261</v>
      </c>
      <c r="AU293" s="73" t="str">
        <f>VLOOKUP($B293,'Miljövärden urval för publ'!$B$2:$I$486,7,FALSE)</f>
        <v>Ja</v>
      </c>
      <c r="AV293" s="73" t="str">
        <f>VLOOKUP($B293,'Miljövärden urval för publ'!$B$2:$I$486,6,FALSE)</f>
        <v>Ja</v>
      </c>
      <c r="AZ293" s="73">
        <f t="shared" si="47"/>
        <v>0.92200000000000004</v>
      </c>
      <c r="BA293" s="73">
        <f t="shared" si="52"/>
        <v>0</v>
      </c>
      <c r="BB293" s="73">
        <f t="shared" si="48"/>
        <v>33.594000000000001</v>
      </c>
      <c r="BC293" s="73">
        <f t="shared" si="49"/>
        <v>4.0380000000000003</v>
      </c>
      <c r="BE293" s="73">
        <f t="shared" si="53"/>
        <v>0</v>
      </c>
      <c r="BF293" s="73">
        <f t="shared" si="54"/>
        <v>0.83699999999999997</v>
      </c>
      <c r="BH293" s="73">
        <f t="shared" si="50"/>
        <v>37.632000000000005</v>
      </c>
    </row>
    <row r="294" spans="1:60" ht="14.5" x14ac:dyDescent="0.35">
      <c r="A294" t="s">
        <v>371</v>
      </c>
      <c r="B294" t="s">
        <v>381</v>
      </c>
      <c r="C294" s="73">
        <f>VLOOKUP($B294,'Tillförd energi'!$B$2:$AS$506,MATCH(C$1,'Tillförd energi'!$B$1:$AQ$1,0),FALSE)</f>
        <v>0</v>
      </c>
      <c r="D294" s="73">
        <f>VLOOKUP($B294,'Tillförd energi'!$B$2:$AS$506,MATCH(D$1,'Tillförd energi'!$B$1:$AQ$1,0),FALSE)</f>
        <v>0.1</v>
      </c>
      <c r="E294" s="73">
        <f>VLOOKUP($B294,'Tillförd energi'!$B$2:$AS$506,MATCH(E$1,'Tillförd energi'!$B$1:$AQ$1,0),FALSE)</f>
        <v>0</v>
      </c>
      <c r="F294" s="73">
        <f>VLOOKUP($B294,'Tillförd energi'!$B$2:$AS$506,MATCH(F$1,'Tillförd energi'!$B$1:$AQ$1,0),FALSE)</f>
        <v>0</v>
      </c>
      <c r="G294" s="73">
        <f>VLOOKUP($B294,'Tillförd energi'!$B$2:$AS$506,MATCH(G$1,'Tillförd energi'!$B$1:$AQ$1,0),FALSE)</f>
        <v>0</v>
      </c>
      <c r="H294" s="73">
        <f>VLOOKUP($B294,'Tillförd energi'!$B$2:$AS$506,MATCH(H$1,'Tillförd energi'!$B$1:$AQ$1,0),FALSE)</f>
        <v>0</v>
      </c>
      <c r="I294" s="73">
        <f>VLOOKUP($B294,'Tillförd energi'!$B$2:$AS$506,MATCH(I$1,'Tillförd energi'!$B$1:$AQ$1,0),FALSE)</f>
        <v>0</v>
      </c>
      <c r="J294" s="73">
        <f>VLOOKUP($B294,'Tillförd energi'!$B$2:$AS$506,MATCH(J$1,'Tillförd energi'!$B$1:$AQ$1,0),FALSE)</f>
        <v>0</v>
      </c>
      <c r="K294" s="73">
        <f>VLOOKUP($B294,'Tillförd energi'!$B$2:$AS$506,MATCH(K$1,'Tillförd energi'!$B$1:$AQ$1,0),FALSE)</f>
        <v>0</v>
      </c>
      <c r="L294" s="73">
        <f>VLOOKUP($B294,'Tillförd energi'!$B$2:$AS$506,MATCH(L$1,'Tillförd energi'!$B$1:$AQ$1,0),FALSE)</f>
        <v>0</v>
      </c>
      <c r="M294" s="73">
        <f>VLOOKUP($B294,'Tillförd energi'!$B$2:$AS$506,MATCH(M$1,'Tillförd energi'!$B$1:$AQ$1,0),FALSE)</f>
        <v>40.299999999999997</v>
      </c>
      <c r="N294" s="73">
        <f>VLOOKUP($B294,'Tillförd energi'!$B$2:$AS$506,MATCH(N$1,'Tillförd energi'!$B$1:$AQ$1,0),FALSE)</f>
        <v>0</v>
      </c>
      <c r="O294" s="73">
        <f>VLOOKUP($B294,'Tillförd energi'!$B$2:$AS$506,MATCH(O$1,'Tillförd energi'!$B$1:$AQ$1,0),FALSE)</f>
        <v>0</v>
      </c>
      <c r="P294" s="73">
        <f>VLOOKUP($B294,'Tillförd energi'!$B$2:$AS$506,MATCH(P$1,'Tillförd energi'!$B$1:$AQ$1,0),FALSE)</f>
        <v>0</v>
      </c>
      <c r="Q294" s="73">
        <f>VLOOKUP($B294,'Tillförd energi'!$B$2:$AS$506,MATCH(Q$1,'Tillförd energi'!$B$1:$AQ$1,0),FALSE)</f>
        <v>0</v>
      </c>
      <c r="R294" s="73">
        <f>VLOOKUP($B294,'Tillförd energi'!$B$2:$AS$506,MATCH(R$1,'Tillförd energi'!$B$1:$AQ$1,0),FALSE)</f>
        <v>0</v>
      </c>
      <c r="S294" s="73">
        <f>VLOOKUP($B294,'Tillförd energi'!$B$2:$AS$506,MATCH(S$1,'Tillförd energi'!$B$1:$AQ$1,0),FALSE)</f>
        <v>0</v>
      </c>
      <c r="T294" s="73">
        <f>VLOOKUP($B294,'Tillförd energi'!$B$2:$AS$506,MATCH(T$1,'Tillförd energi'!$B$1:$AQ$1,0),FALSE)</f>
        <v>0</v>
      </c>
      <c r="U294" s="73">
        <f>VLOOKUP($B294,'Tillförd energi'!$B$2:$AS$506,MATCH(U$1,'Tillförd energi'!$B$1:$AQ$1,0),FALSE)</f>
        <v>0</v>
      </c>
      <c r="V294" s="73">
        <f>VLOOKUP($B294,'Tillförd energi'!$B$2:$AS$506,MATCH(V$1,'Tillförd energi'!$B$1:$AQ$1,0),FALSE)</f>
        <v>0</v>
      </c>
      <c r="W294" s="73">
        <f>VLOOKUP($B294,'Tillförd energi'!$B$2:$AS$506,MATCH(W$1,'Tillförd energi'!$B$1:$AQ$1,0),FALSE)</f>
        <v>0</v>
      </c>
      <c r="X294" s="73">
        <f>VLOOKUP($B294,'Tillförd energi'!$B$2:$AS$506,MATCH(X$1,'Tillförd energi'!$B$1:$AQ$1,0),FALSE)</f>
        <v>0</v>
      </c>
      <c r="Y294" s="73">
        <f>VLOOKUP($B294,'Tillförd energi'!$B$2:$AS$506,MATCH(Y$1,'Tillförd energi'!$B$1:$AQ$1,0),FALSE)</f>
        <v>0</v>
      </c>
      <c r="Z294" s="73">
        <f>VLOOKUP($B294,'Tillförd energi'!$B$2:$AS$506,MATCH(Z$1,'Tillförd energi'!$B$1:$AQ$1,0),FALSE)</f>
        <v>0</v>
      </c>
      <c r="AA294" s="73">
        <f>VLOOKUP($B294,'Tillförd energi'!$B$2:$AS$506,MATCH(AA$1,'Tillförd energi'!$B$1:$AQ$1,0),FALSE)</f>
        <v>0</v>
      </c>
      <c r="AB294" s="73">
        <f>VLOOKUP($B294,'Tillförd energi'!$B$2:$AS$506,MATCH(AB$1,'Tillförd energi'!$B$1:$AQ$1,0),FALSE)</f>
        <v>5.2</v>
      </c>
      <c r="AC294" s="73">
        <f>VLOOKUP($B294,'Tillförd energi'!$B$2:$AS$506,MATCH(AC$1,'Tillförd energi'!$B$1:$AQ$1,0),FALSE)</f>
        <v>0</v>
      </c>
      <c r="AD294" s="73">
        <f>VLOOKUP($B294,'Tillförd energi'!$B$2:$AS$506,MATCH(AD$1,'Tillförd energi'!$B$1:$AQ$1,0),FALSE)</f>
        <v>0</v>
      </c>
      <c r="AF294" s="73">
        <f>VLOOKUP($B294,'Tillförd energi'!$B$2:$AS$506,MATCH(AF$1,'Tillförd energi'!$B$1:$AQ$1,0),FALSE)</f>
        <v>0.7</v>
      </c>
      <c r="AH294" s="73">
        <f>IFERROR(VLOOKUP(B294,Miljö!$B$1:$S$476,9,FALSE)/1,0)</f>
        <v>0</v>
      </c>
      <c r="AJ294" s="81">
        <f>IFERROR(VLOOKUP($B294,Miljö!$B$1:$S$500,MATCH("hjälpel exklusive kraftvärme (GWh)",Miljö!$B$1:$V$1,0),FALSE)/1,"")</f>
        <v>0.7</v>
      </c>
      <c r="AK294" s="81">
        <f t="shared" si="44"/>
        <v>0.7</v>
      </c>
      <c r="AL294" s="81">
        <f>VLOOKUP($B294,'Slutlig allokering'!$B$2:$AL$462,MATCH("Hjälpel kraftvärme",'Slutlig allokering'!$B$2:$AL$2,0),FALSE)</f>
        <v>0</v>
      </c>
      <c r="AN294" s="73">
        <f t="shared" si="45"/>
        <v>46.300000000000004</v>
      </c>
      <c r="AO294" s="73">
        <f t="shared" si="46"/>
        <v>46.300000000000004</v>
      </c>
      <c r="AP294" s="73">
        <f>IF(ISERROR(1/VLOOKUP($B294,Leveranser!$B$1:$S$500,MATCH("såld värme (gwh)",Leveranser!$B$1:$S$1,0),FALSE)),"",VLOOKUP($B294,Leveranser!$B$1:$S$500,MATCH("såld värme (gwh)",Leveranser!$B$1:$S$1,0),FALSE))</f>
        <v>32</v>
      </c>
      <c r="AQ294" s="73">
        <f>VLOOKUP($B294,Leveranser!$B$1:$Y$500,MATCH("Totalt såld fjärrvärme till andra fjärrvärmeföretag",Leveranser!$B$1:$AA$1,0),FALSE)</f>
        <v>0</v>
      </c>
      <c r="AR294" s="73">
        <f>IF(ISERROR(1/VLOOKUP($B294,Miljö!$B$1:$S$500,MATCH("Såld mängd produktionsspecifik fjärrvärme (GWh)",Miljö!$B$1:$R$1,0),FALSE)),0,VLOOKUP($B294,Miljö!$B$1:$S$500,MATCH("Såld mängd produktionsspecifik fjärrvärme (GWh)",Miljö!$B$1:$R$1,0),FALSE))</f>
        <v>0</v>
      </c>
      <c r="AS294" s="82">
        <f t="shared" si="51"/>
        <v>0.69114470842332609</v>
      </c>
      <c r="AU294" s="73" t="str">
        <f>VLOOKUP($B294,'Miljövärden urval för publ'!$B$2:$I$486,7,FALSE)</f>
        <v>Ja</v>
      </c>
      <c r="AV294" s="73" t="str">
        <f>VLOOKUP($B294,'Miljövärden urval för publ'!$B$2:$I$486,6,FALSE)</f>
        <v>Nej</v>
      </c>
      <c r="AZ294" s="73">
        <f t="shared" si="47"/>
        <v>0.7</v>
      </c>
      <c r="BA294" s="73">
        <f t="shared" si="52"/>
        <v>0</v>
      </c>
      <c r="BB294" s="73">
        <f t="shared" si="48"/>
        <v>40.299999999999997</v>
      </c>
      <c r="BC294" s="73">
        <f t="shared" si="49"/>
        <v>0</v>
      </c>
      <c r="BE294" s="73">
        <f t="shared" si="53"/>
        <v>0</v>
      </c>
      <c r="BF294" s="73">
        <f t="shared" si="54"/>
        <v>0</v>
      </c>
      <c r="BH294" s="73">
        <f t="shared" si="50"/>
        <v>40.299999999999997</v>
      </c>
    </row>
    <row r="295" spans="1:60" ht="14.5" x14ac:dyDescent="0.35">
      <c r="A295" t="s">
        <v>371</v>
      </c>
      <c r="B295" t="s">
        <v>382</v>
      </c>
      <c r="C295" s="73">
        <f>VLOOKUP($B295,'Tillförd energi'!$B$2:$AS$506,MATCH(C$1,'Tillförd energi'!$B$1:$AQ$1,0),FALSE)</f>
        <v>0</v>
      </c>
      <c r="D295" s="73">
        <f>VLOOKUP($B295,'Tillförd energi'!$B$2:$AS$506,MATCH(D$1,'Tillförd energi'!$B$1:$AQ$1,0),FALSE)</f>
        <v>3.4</v>
      </c>
      <c r="E295" s="73">
        <f>VLOOKUP($B295,'Tillförd energi'!$B$2:$AS$506,MATCH(E$1,'Tillförd energi'!$B$1:$AQ$1,0),FALSE)</f>
        <v>0</v>
      </c>
      <c r="F295" s="73">
        <f>VLOOKUP($B295,'Tillförd energi'!$B$2:$AS$506,MATCH(F$1,'Tillförd energi'!$B$1:$AQ$1,0),FALSE)</f>
        <v>0</v>
      </c>
      <c r="G295" s="73">
        <f>VLOOKUP($B295,'Tillförd energi'!$B$2:$AS$506,MATCH(G$1,'Tillförd energi'!$B$1:$AQ$1,0),FALSE)</f>
        <v>0</v>
      </c>
      <c r="H295" s="73">
        <f>VLOOKUP($B295,'Tillförd energi'!$B$2:$AS$506,MATCH(H$1,'Tillförd energi'!$B$1:$AQ$1,0),FALSE)</f>
        <v>0</v>
      </c>
      <c r="I295" s="73">
        <f>VLOOKUP($B295,'Tillförd energi'!$B$2:$AS$506,MATCH(I$1,'Tillförd energi'!$B$1:$AQ$1,0),FALSE)</f>
        <v>0</v>
      </c>
      <c r="J295" s="73">
        <f>VLOOKUP($B295,'Tillförd energi'!$B$2:$AS$506,MATCH(J$1,'Tillförd energi'!$B$1:$AQ$1,0),FALSE)</f>
        <v>0</v>
      </c>
      <c r="K295" s="73">
        <f>VLOOKUP($B295,'Tillförd energi'!$B$2:$AS$506,MATCH(K$1,'Tillförd energi'!$B$1:$AQ$1,0),FALSE)</f>
        <v>0</v>
      </c>
      <c r="L295" s="73">
        <f>VLOOKUP($B295,'Tillförd energi'!$B$2:$AS$506,MATCH(L$1,'Tillförd energi'!$B$1:$AQ$1,0),FALSE)</f>
        <v>2.1</v>
      </c>
      <c r="M295" s="73">
        <f>VLOOKUP($B295,'Tillförd energi'!$B$2:$AS$506,MATCH(M$1,'Tillförd energi'!$B$1:$AQ$1,0),FALSE)</f>
        <v>0</v>
      </c>
      <c r="N295" s="73">
        <f>VLOOKUP($B295,'Tillförd energi'!$B$2:$AS$506,MATCH(N$1,'Tillförd energi'!$B$1:$AQ$1,0),FALSE)</f>
        <v>9.1999999999999993</v>
      </c>
      <c r="O295" s="73">
        <f>VLOOKUP($B295,'Tillförd energi'!$B$2:$AS$506,MATCH(O$1,'Tillförd energi'!$B$1:$AQ$1,0),FALSE)</f>
        <v>29.5</v>
      </c>
      <c r="P295" s="73">
        <f>VLOOKUP($B295,'Tillförd energi'!$B$2:$AS$506,MATCH(P$1,'Tillförd energi'!$B$1:$AQ$1,0),FALSE)</f>
        <v>0</v>
      </c>
      <c r="Q295" s="73">
        <f>VLOOKUP($B295,'Tillförd energi'!$B$2:$AS$506,MATCH(Q$1,'Tillförd energi'!$B$1:$AQ$1,0),FALSE)</f>
        <v>0</v>
      </c>
      <c r="R295" s="73">
        <f>VLOOKUP($B295,'Tillförd energi'!$B$2:$AS$506,MATCH(R$1,'Tillförd energi'!$B$1:$AQ$1,0),FALSE)</f>
        <v>0</v>
      </c>
      <c r="S295" s="73">
        <f>VLOOKUP($B295,'Tillförd energi'!$B$2:$AS$506,MATCH(S$1,'Tillförd energi'!$B$1:$AQ$1,0),FALSE)</f>
        <v>0</v>
      </c>
      <c r="T295" s="73">
        <f>VLOOKUP($B295,'Tillförd energi'!$B$2:$AS$506,MATCH(T$1,'Tillförd energi'!$B$1:$AQ$1,0),FALSE)</f>
        <v>0</v>
      </c>
      <c r="U295" s="73">
        <f>VLOOKUP($B295,'Tillförd energi'!$B$2:$AS$506,MATCH(U$1,'Tillförd energi'!$B$1:$AQ$1,0),FALSE)</f>
        <v>0</v>
      </c>
      <c r="V295" s="73">
        <f>VLOOKUP($B295,'Tillförd energi'!$B$2:$AS$506,MATCH(V$1,'Tillförd energi'!$B$1:$AQ$1,0),FALSE)</f>
        <v>0</v>
      </c>
      <c r="W295" s="73">
        <f>VLOOKUP($B295,'Tillförd energi'!$B$2:$AS$506,MATCH(W$1,'Tillförd energi'!$B$1:$AQ$1,0),FALSE)</f>
        <v>0</v>
      </c>
      <c r="X295" s="73">
        <f>VLOOKUP($B295,'Tillförd energi'!$B$2:$AS$506,MATCH(X$1,'Tillförd energi'!$B$1:$AQ$1,0),FALSE)</f>
        <v>0</v>
      </c>
      <c r="Y295" s="73">
        <f>VLOOKUP($B295,'Tillförd energi'!$B$2:$AS$506,MATCH(Y$1,'Tillförd energi'!$B$1:$AQ$1,0),FALSE)</f>
        <v>0</v>
      </c>
      <c r="Z295" s="73">
        <f>VLOOKUP($B295,'Tillförd energi'!$B$2:$AS$506,MATCH(Z$1,'Tillförd energi'!$B$1:$AQ$1,0),FALSE)</f>
        <v>0</v>
      </c>
      <c r="AA295" s="73">
        <f>VLOOKUP($B295,'Tillförd energi'!$B$2:$AS$506,MATCH(AA$1,'Tillförd energi'!$B$1:$AQ$1,0),FALSE)</f>
        <v>0</v>
      </c>
      <c r="AB295" s="73">
        <f>VLOOKUP($B295,'Tillförd energi'!$B$2:$AS$506,MATCH(AB$1,'Tillförd energi'!$B$1:$AQ$1,0),FALSE)</f>
        <v>7.7</v>
      </c>
      <c r="AC295" s="73">
        <f>VLOOKUP($B295,'Tillförd energi'!$B$2:$AS$506,MATCH(AC$1,'Tillförd energi'!$B$1:$AQ$1,0),FALSE)</f>
        <v>0</v>
      </c>
      <c r="AD295" s="73">
        <f>VLOOKUP($B295,'Tillförd energi'!$B$2:$AS$506,MATCH(AD$1,'Tillförd energi'!$B$1:$AQ$1,0),FALSE)</f>
        <v>0</v>
      </c>
      <c r="AF295" s="73">
        <f>VLOOKUP($B295,'Tillförd energi'!$B$2:$AS$506,MATCH(AF$1,'Tillförd energi'!$B$1:$AQ$1,0),FALSE)</f>
        <v>0.8</v>
      </c>
      <c r="AH295" s="73">
        <f>IFERROR(VLOOKUP(B295,Miljö!$B$1:$S$476,9,FALSE)/1,0)</f>
        <v>0</v>
      </c>
      <c r="AJ295" s="81">
        <f>IFERROR(VLOOKUP($B295,Miljö!$B$1:$S$500,MATCH("hjälpel exklusive kraftvärme (GWh)",Miljö!$B$1:$V$1,0),FALSE)/1,"")</f>
        <v>0.8</v>
      </c>
      <c r="AK295" s="81">
        <f t="shared" si="44"/>
        <v>0.8</v>
      </c>
      <c r="AL295" s="81">
        <f>VLOOKUP($B295,'Slutlig allokering'!$B$2:$AL$462,MATCH("Hjälpel kraftvärme",'Slutlig allokering'!$B$2:$AL$2,0),FALSE)</f>
        <v>0</v>
      </c>
      <c r="AN295" s="73">
        <f t="shared" si="45"/>
        <v>52.7</v>
      </c>
      <c r="AO295" s="73">
        <f t="shared" si="46"/>
        <v>52.7</v>
      </c>
      <c r="AP295" s="73">
        <f>IF(ISERROR(1/VLOOKUP($B295,Leveranser!$B$1:$S$500,MATCH("såld värme (gwh)",Leveranser!$B$1:$S$1,0),FALSE)),"",VLOOKUP($B295,Leveranser!$B$1:$S$500,MATCH("såld värme (gwh)",Leveranser!$B$1:$S$1,0),FALSE))</f>
        <v>37.1</v>
      </c>
      <c r="AQ295" s="73">
        <f>VLOOKUP($B295,Leveranser!$B$1:$Y$500,MATCH("Totalt såld fjärrvärme till andra fjärrvärmeföretag",Leveranser!$B$1:$AA$1,0),FALSE)</f>
        <v>0</v>
      </c>
      <c r="AR295" s="73">
        <f>IF(ISERROR(1/VLOOKUP($B295,Miljö!$B$1:$S$500,MATCH("Såld mängd produktionsspecifik fjärrvärme (GWh)",Miljö!$B$1:$R$1,0),FALSE)),0,VLOOKUP($B295,Miljö!$B$1:$S$500,MATCH("Såld mängd produktionsspecifik fjärrvärme (GWh)",Miljö!$B$1:$R$1,0),FALSE))</f>
        <v>0</v>
      </c>
      <c r="AS295" s="82">
        <f t="shared" si="51"/>
        <v>0.70398481973434535</v>
      </c>
      <c r="AU295" s="73" t="str">
        <f>VLOOKUP($B295,'Miljövärden urval för publ'!$B$2:$I$486,7,FALSE)</f>
        <v>Ja</v>
      </c>
      <c r="AV295" s="73" t="str">
        <f>VLOOKUP($B295,'Miljövärden urval för publ'!$B$2:$I$486,6,FALSE)</f>
        <v>Nej</v>
      </c>
      <c r="AZ295" s="73">
        <f t="shared" si="47"/>
        <v>0.8</v>
      </c>
      <c r="BA295" s="73">
        <f t="shared" si="52"/>
        <v>0</v>
      </c>
      <c r="BB295" s="73">
        <f t="shared" si="48"/>
        <v>40.799999999999997</v>
      </c>
      <c r="BC295" s="73">
        <f t="shared" si="49"/>
        <v>0</v>
      </c>
      <c r="BE295" s="73">
        <f t="shared" si="53"/>
        <v>0</v>
      </c>
      <c r="BF295" s="73">
        <f t="shared" si="54"/>
        <v>0</v>
      </c>
      <c r="BH295" s="73">
        <f t="shared" si="50"/>
        <v>40.799999999999997</v>
      </c>
    </row>
    <row r="296" spans="1:60" ht="14.5" x14ac:dyDescent="0.35">
      <c r="A296" t="s">
        <v>371</v>
      </c>
      <c r="B296" t="s">
        <v>383</v>
      </c>
      <c r="C296" s="73">
        <f>VLOOKUP($B296,'Tillförd energi'!$B$2:$AS$506,MATCH(C$1,'Tillförd energi'!$B$1:$AQ$1,0),FALSE)</f>
        <v>0</v>
      </c>
      <c r="D296" s="73">
        <f>VLOOKUP($B296,'Tillförd energi'!$B$2:$AS$506,MATCH(D$1,'Tillförd energi'!$B$1:$AQ$1,0),FALSE)</f>
        <v>0.31900000000000001</v>
      </c>
      <c r="E296" s="73">
        <f>VLOOKUP($B296,'Tillförd energi'!$B$2:$AS$506,MATCH(E$1,'Tillförd energi'!$B$1:$AQ$1,0),FALSE)</f>
        <v>0</v>
      </c>
      <c r="F296" s="73">
        <f>VLOOKUP($B296,'Tillförd energi'!$B$2:$AS$506,MATCH(F$1,'Tillförd energi'!$B$1:$AQ$1,0),FALSE)</f>
        <v>0</v>
      </c>
      <c r="G296" s="73">
        <f>VLOOKUP($B296,'Tillförd energi'!$B$2:$AS$506,MATCH(G$1,'Tillförd energi'!$B$1:$AQ$1,0),FALSE)</f>
        <v>0</v>
      </c>
      <c r="H296" s="73">
        <f>VLOOKUP($B296,'Tillförd energi'!$B$2:$AS$506,MATCH(H$1,'Tillförd energi'!$B$1:$AQ$1,0),FALSE)</f>
        <v>0</v>
      </c>
      <c r="I296" s="73">
        <f>VLOOKUP($B296,'Tillförd energi'!$B$2:$AS$506,MATCH(I$1,'Tillförd energi'!$B$1:$AQ$1,0),FALSE)</f>
        <v>0</v>
      </c>
      <c r="J296" s="73">
        <f>VLOOKUP($B296,'Tillförd energi'!$B$2:$AS$506,MATCH(J$1,'Tillförd energi'!$B$1:$AQ$1,0),FALSE)</f>
        <v>0</v>
      </c>
      <c r="K296" s="73">
        <f>VLOOKUP($B296,'Tillförd energi'!$B$2:$AS$506,MATCH(K$1,'Tillförd energi'!$B$1:$AQ$1,0),FALSE)</f>
        <v>0</v>
      </c>
      <c r="L296" s="73">
        <f>VLOOKUP($B296,'Tillförd energi'!$B$2:$AS$506,MATCH(L$1,'Tillförd energi'!$B$1:$AQ$1,0),FALSE)</f>
        <v>12.5</v>
      </c>
      <c r="M296" s="73">
        <f>VLOOKUP($B296,'Tillförd energi'!$B$2:$AS$506,MATCH(M$1,'Tillförd energi'!$B$1:$AQ$1,0),FALSE)</f>
        <v>0</v>
      </c>
      <c r="N296" s="73">
        <f>VLOOKUP($B296,'Tillförd energi'!$B$2:$AS$506,MATCH(N$1,'Tillförd energi'!$B$1:$AQ$1,0),FALSE)</f>
        <v>0</v>
      </c>
      <c r="O296" s="73">
        <f>VLOOKUP($B296,'Tillförd energi'!$B$2:$AS$506,MATCH(O$1,'Tillförd energi'!$B$1:$AQ$1,0),FALSE)</f>
        <v>8</v>
      </c>
      <c r="P296" s="73">
        <f>VLOOKUP($B296,'Tillförd energi'!$B$2:$AS$506,MATCH(P$1,'Tillförd energi'!$B$1:$AQ$1,0),FALSE)</f>
        <v>0</v>
      </c>
      <c r="Q296" s="73">
        <f>VLOOKUP($B296,'Tillförd energi'!$B$2:$AS$506,MATCH(Q$1,'Tillförd energi'!$B$1:$AQ$1,0),FALSE)</f>
        <v>0</v>
      </c>
      <c r="R296" s="73">
        <f>VLOOKUP($B296,'Tillförd energi'!$B$2:$AS$506,MATCH(R$1,'Tillförd energi'!$B$1:$AQ$1,0),FALSE)</f>
        <v>0</v>
      </c>
      <c r="S296" s="73">
        <f>VLOOKUP($B296,'Tillförd energi'!$B$2:$AS$506,MATCH(S$1,'Tillförd energi'!$B$1:$AQ$1,0),FALSE)</f>
        <v>0</v>
      </c>
      <c r="T296" s="73">
        <f>VLOOKUP($B296,'Tillförd energi'!$B$2:$AS$506,MATCH(T$1,'Tillförd energi'!$B$1:$AQ$1,0),FALSE)</f>
        <v>0</v>
      </c>
      <c r="U296" s="73">
        <f>VLOOKUP($B296,'Tillförd energi'!$B$2:$AS$506,MATCH(U$1,'Tillförd energi'!$B$1:$AQ$1,0),FALSE)</f>
        <v>0</v>
      </c>
      <c r="V296" s="73">
        <f>VLOOKUP($B296,'Tillförd energi'!$B$2:$AS$506,MATCH(V$1,'Tillförd energi'!$B$1:$AQ$1,0),FALSE)</f>
        <v>0</v>
      </c>
      <c r="W296" s="73">
        <f>VLOOKUP($B296,'Tillförd energi'!$B$2:$AS$506,MATCH(W$1,'Tillförd energi'!$B$1:$AQ$1,0),FALSE)</f>
        <v>0</v>
      </c>
      <c r="X296" s="73">
        <f>VLOOKUP($B296,'Tillförd energi'!$B$2:$AS$506,MATCH(X$1,'Tillförd energi'!$B$1:$AQ$1,0),FALSE)</f>
        <v>0</v>
      </c>
      <c r="Y296" s="73">
        <f>VLOOKUP($B296,'Tillförd energi'!$B$2:$AS$506,MATCH(Y$1,'Tillförd energi'!$B$1:$AQ$1,0),FALSE)</f>
        <v>0</v>
      </c>
      <c r="Z296" s="73">
        <f>VLOOKUP($B296,'Tillförd energi'!$B$2:$AS$506,MATCH(Z$1,'Tillförd energi'!$B$1:$AQ$1,0),FALSE)</f>
        <v>0</v>
      </c>
      <c r="AA296" s="73">
        <f>VLOOKUP($B296,'Tillförd energi'!$B$2:$AS$506,MATCH(AA$1,'Tillförd energi'!$B$1:$AQ$1,0),FALSE)</f>
        <v>0</v>
      </c>
      <c r="AB296" s="73">
        <f>VLOOKUP($B296,'Tillförd energi'!$B$2:$AS$506,MATCH(AB$1,'Tillförd energi'!$B$1:$AQ$1,0),FALSE)</f>
        <v>2</v>
      </c>
      <c r="AC296" s="73">
        <f>VLOOKUP($B296,'Tillförd energi'!$B$2:$AS$506,MATCH(AC$1,'Tillförd energi'!$B$1:$AQ$1,0),FALSE)</f>
        <v>0</v>
      </c>
      <c r="AD296" s="73">
        <f>VLOOKUP($B296,'Tillförd energi'!$B$2:$AS$506,MATCH(AD$1,'Tillförd energi'!$B$1:$AQ$1,0),FALSE)</f>
        <v>0</v>
      </c>
      <c r="AF296" s="73">
        <f>VLOOKUP($B296,'Tillförd energi'!$B$2:$AS$506,MATCH(AF$1,'Tillförd energi'!$B$1:$AQ$1,0),FALSE)</f>
        <v>0.3</v>
      </c>
      <c r="AH296" s="73">
        <f>IFERROR(VLOOKUP(B296,Miljö!$B$1:$S$476,9,FALSE)/1,0)</f>
        <v>0</v>
      </c>
      <c r="AJ296" s="81">
        <f>IFERROR(VLOOKUP($B296,Miljö!$B$1:$S$500,MATCH("hjälpel exklusive kraftvärme (GWh)",Miljö!$B$1:$V$1,0),FALSE)/1,"")</f>
        <v>0.3</v>
      </c>
      <c r="AK296" s="81">
        <f t="shared" si="44"/>
        <v>0.3</v>
      </c>
      <c r="AL296" s="81">
        <f>VLOOKUP($B296,'Slutlig allokering'!$B$2:$AL$462,MATCH("Hjälpel kraftvärme",'Slutlig allokering'!$B$2:$AL$2,0),FALSE)</f>
        <v>0</v>
      </c>
      <c r="AN296" s="73">
        <f t="shared" si="45"/>
        <v>23.119000000000003</v>
      </c>
      <c r="AO296" s="73">
        <f t="shared" si="46"/>
        <v>23.119000000000003</v>
      </c>
      <c r="AP296" s="73">
        <f>IF(ISERROR(1/VLOOKUP($B296,Leveranser!$B$1:$S$500,MATCH("såld värme (gwh)",Leveranser!$B$1:$S$1,0),FALSE)),"",VLOOKUP($B296,Leveranser!$B$1:$S$500,MATCH("såld värme (gwh)",Leveranser!$B$1:$S$1,0),FALSE))</f>
        <v>18.399999999999999</v>
      </c>
      <c r="AQ296" s="73">
        <f>VLOOKUP($B296,Leveranser!$B$1:$Y$500,MATCH("Totalt såld fjärrvärme till andra fjärrvärmeföretag",Leveranser!$B$1:$AA$1,0),FALSE)</f>
        <v>0</v>
      </c>
      <c r="AR296" s="73">
        <f>IF(ISERROR(1/VLOOKUP($B296,Miljö!$B$1:$S$500,MATCH("Såld mängd produktionsspecifik fjärrvärme (GWh)",Miljö!$B$1:$R$1,0),FALSE)),0,VLOOKUP($B296,Miljö!$B$1:$S$500,MATCH("Såld mängd produktionsspecifik fjärrvärme (GWh)",Miljö!$B$1:$R$1,0),FALSE))</f>
        <v>0</v>
      </c>
      <c r="AS296" s="82">
        <f t="shared" si="51"/>
        <v>0.79588217483455148</v>
      </c>
      <c r="AU296" s="73" t="str">
        <f>VLOOKUP($B296,'Miljövärden urval för publ'!$B$2:$I$486,7,FALSE)</f>
        <v>Ja</v>
      </c>
      <c r="AV296" s="73" t="str">
        <f>VLOOKUP($B296,'Miljövärden urval för publ'!$B$2:$I$486,6,FALSE)</f>
        <v>Ja</v>
      </c>
      <c r="AZ296" s="73">
        <f t="shared" si="47"/>
        <v>0.3</v>
      </c>
      <c r="BA296" s="73">
        <f t="shared" si="52"/>
        <v>0</v>
      </c>
      <c r="BB296" s="73">
        <f t="shared" si="48"/>
        <v>20.5</v>
      </c>
      <c r="BC296" s="73">
        <f t="shared" si="49"/>
        <v>0</v>
      </c>
      <c r="BE296" s="73">
        <f t="shared" si="53"/>
        <v>0</v>
      </c>
      <c r="BF296" s="73">
        <f t="shared" si="54"/>
        <v>0</v>
      </c>
      <c r="BH296" s="73">
        <f t="shared" si="50"/>
        <v>20.5</v>
      </c>
    </row>
    <row r="297" spans="1:60" ht="14.5" x14ac:dyDescent="0.35">
      <c r="A297" t="s">
        <v>371</v>
      </c>
      <c r="B297" t="s">
        <v>384</v>
      </c>
      <c r="C297" s="73">
        <f>VLOOKUP($B297,'Tillförd energi'!$B$2:$AS$506,MATCH(C$1,'Tillförd energi'!$B$1:$AQ$1,0),FALSE)</f>
        <v>0</v>
      </c>
      <c r="D297" s="73">
        <f>VLOOKUP($B297,'Tillförd energi'!$B$2:$AS$506,MATCH(D$1,'Tillförd energi'!$B$1:$AQ$1,0),FALSE)</f>
        <v>1</v>
      </c>
      <c r="E297" s="73">
        <f>VLOOKUP($B297,'Tillförd energi'!$B$2:$AS$506,MATCH(E$1,'Tillförd energi'!$B$1:$AQ$1,0),FALSE)</f>
        <v>0</v>
      </c>
      <c r="F297" s="73">
        <f>VLOOKUP($B297,'Tillförd energi'!$B$2:$AS$506,MATCH(F$1,'Tillförd energi'!$B$1:$AQ$1,0),FALSE)</f>
        <v>0</v>
      </c>
      <c r="G297" s="73">
        <f>VLOOKUP($B297,'Tillförd energi'!$B$2:$AS$506,MATCH(G$1,'Tillförd energi'!$B$1:$AQ$1,0),FALSE)</f>
        <v>0</v>
      </c>
      <c r="H297" s="73">
        <f>VLOOKUP($B297,'Tillförd energi'!$B$2:$AS$506,MATCH(H$1,'Tillförd energi'!$B$1:$AQ$1,0),FALSE)</f>
        <v>0</v>
      </c>
      <c r="I297" s="73">
        <f>VLOOKUP($B297,'Tillförd energi'!$B$2:$AS$506,MATCH(I$1,'Tillförd energi'!$B$1:$AQ$1,0),FALSE)</f>
        <v>0</v>
      </c>
      <c r="J297" s="73">
        <f>VLOOKUP($B297,'Tillförd energi'!$B$2:$AS$506,MATCH(J$1,'Tillförd energi'!$B$1:$AQ$1,0),FALSE)</f>
        <v>0</v>
      </c>
      <c r="K297" s="73">
        <f>VLOOKUP($B297,'Tillförd energi'!$B$2:$AS$506,MATCH(K$1,'Tillförd energi'!$B$1:$AQ$1,0),FALSE)</f>
        <v>0</v>
      </c>
      <c r="L297" s="73">
        <f>VLOOKUP($B297,'Tillförd energi'!$B$2:$AS$506,MATCH(L$1,'Tillförd energi'!$B$1:$AQ$1,0),FALSE)</f>
        <v>5.9</v>
      </c>
      <c r="M297" s="73">
        <f>VLOOKUP($B297,'Tillförd energi'!$B$2:$AS$506,MATCH(M$1,'Tillförd energi'!$B$1:$AQ$1,0),FALSE)</f>
        <v>0</v>
      </c>
      <c r="N297" s="73">
        <f>VLOOKUP($B297,'Tillförd energi'!$B$2:$AS$506,MATCH(N$1,'Tillförd energi'!$B$1:$AQ$1,0),FALSE)</f>
        <v>0</v>
      </c>
      <c r="O297" s="73">
        <f>VLOOKUP($B297,'Tillförd energi'!$B$2:$AS$506,MATCH(O$1,'Tillförd energi'!$B$1:$AQ$1,0),FALSE)</f>
        <v>19.7</v>
      </c>
      <c r="P297" s="73">
        <f>VLOOKUP($B297,'Tillförd energi'!$B$2:$AS$506,MATCH(P$1,'Tillförd energi'!$B$1:$AQ$1,0),FALSE)</f>
        <v>0</v>
      </c>
      <c r="Q297" s="73">
        <f>VLOOKUP($B297,'Tillförd energi'!$B$2:$AS$506,MATCH(Q$1,'Tillförd energi'!$B$1:$AQ$1,0),FALSE)</f>
        <v>0</v>
      </c>
      <c r="R297" s="73">
        <f>VLOOKUP($B297,'Tillförd energi'!$B$2:$AS$506,MATCH(R$1,'Tillförd energi'!$B$1:$AQ$1,0),FALSE)</f>
        <v>0</v>
      </c>
      <c r="S297" s="73">
        <f>VLOOKUP($B297,'Tillförd energi'!$B$2:$AS$506,MATCH(S$1,'Tillförd energi'!$B$1:$AQ$1,0),FALSE)</f>
        <v>0</v>
      </c>
      <c r="T297" s="73">
        <f>VLOOKUP($B297,'Tillförd energi'!$B$2:$AS$506,MATCH(T$1,'Tillförd energi'!$B$1:$AQ$1,0),FALSE)</f>
        <v>0</v>
      </c>
      <c r="U297" s="73">
        <f>VLOOKUP($B297,'Tillförd energi'!$B$2:$AS$506,MATCH(U$1,'Tillförd energi'!$B$1:$AQ$1,0),FALSE)</f>
        <v>0</v>
      </c>
      <c r="V297" s="73">
        <f>VLOOKUP($B297,'Tillförd energi'!$B$2:$AS$506,MATCH(V$1,'Tillförd energi'!$B$1:$AQ$1,0),FALSE)</f>
        <v>0</v>
      </c>
      <c r="W297" s="73">
        <f>VLOOKUP($B297,'Tillförd energi'!$B$2:$AS$506,MATCH(W$1,'Tillförd energi'!$B$1:$AQ$1,0),FALSE)</f>
        <v>0</v>
      </c>
      <c r="X297" s="73">
        <f>VLOOKUP($B297,'Tillförd energi'!$B$2:$AS$506,MATCH(X$1,'Tillförd energi'!$B$1:$AQ$1,0),FALSE)</f>
        <v>0</v>
      </c>
      <c r="Y297" s="73">
        <f>VLOOKUP($B297,'Tillförd energi'!$B$2:$AS$506,MATCH(Y$1,'Tillförd energi'!$B$1:$AQ$1,0),FALSE)</f>
        <v>0</v>
      </c>
      <c r="Z297" s="73">
        <f>VLOOKUP($B297,'Tillförd energi'!$B$2:$AS$506,MATCH(Z$1,'Tillförd energi'!$B$1:$AQ$1,0),FALSE)</f>
        <v>0</v>
      </c>
      <c r="AA297" s="73">
        <f>VLOOKUP($B297,'Tillförd energi'!$B$2:$AS$506,MATCH(AA$1,'Tillförd energi'!$B$1:$AQ$1,0),FALSE)</f>
        <v>0</v>
      </c>
      <c r="AB297" s="73">
        <f>VLOOKUP($B297,'Tillförd energi'!$B$2:$AS$506,MATCH(AB$1,'Tillförd energi'!$B$1:$AQ$1,0),FALSE)</f>
        <v>5.6</v>
      </c>
      <c r="AC297" s="73">
        <f>VLOOKUP($B297,'Tillförd energi'!$B$2:$AS$506,MATCH(AC$1,'Tillförd energi'!$B$1:$AQ$1,0),FALSE)</f>
        <v>0</v>
      </c>
      <c r="AD297" s="73">
        <f>VLOOKUP($B297,'Tillförd energi'!$B$2:$AS$506,MATCH(AD$1,'Tillförd energi'!$B$1:$AQ$1,0),FALSE)</f>
        <v>0</v>
      </c>
      <c r="AF297" s="73">
        <f>VLOOKUP($B297,'Tillförd energi'!$B$2:$AS$506,MATCH(AF$1,'Tillförd energi'!$B$1:$AQ$1,0),FALSE)</f>
        <v>0.6</v>
      </c>
      <c r="AH297" s="73">
        <f>IFERROR(VLOOKUP(B297,Miljö!$B$1:$S$476,9,FALSE)/1,0)</f>
        <v>0</v>
      </c>
      <c r="AJ297" s="81">
        <f>IFERROR(VLOOKUP($B297,Miljö!$B$1:$S$500,MATCH("hjälpel exklusive kraftvärme (GWh)",Miljö!$B$1:$V$1,0),FALSE)/1,"")</f>
        <v>0.6</v>
      </c>
      <c r="AK297" s="81">
        <f t="shared" si="44"/>
        <v>0.6</v>
      </c>
      <c r="AL297" s="81">
        <f>VLOOKUP($B297,'Slutlig allokering'!$B$2:$AL$462,MATCH("Hjälpel kraftvärme",'Slutlig allokering'!$B$2:$AL$2,0),FALSE)</f>
        <v>0</v>
      </c>
      <c r="AN297" s="73">
        <f t="shared" si="45"/>
        <v>32.800000000000004</v>
      </c>
      <c r="AO297" s="73">
        <f t="shared" si="46"/>
        <v>32.800000000000004</v>
      </c>
      <c r="AP297" s="73">
        <f>IF(ISERROR(1/VLOOKUP($B297,Leveranser!$B$1:$S$500,MATCH("såld värme (gwh)",Leveranser!$B$1:$S$1,0),FALSE)),"",VLOOKUP($B297,Leveranser!$B$1:$S$500,MATCH("såld värme (gwh)",Leveranser!$B$1:$S$1,0),FALSE))</f>
        <v>24.1</v>
      </c>
      <c r="AQ297" s="73">
        <f>VLOOKUP($B297,Leveranser!$B$1:$Y$500,MATCH("Totalt såld fjärrvärme till andra fjärrvärmeföretag",Leveranser!$B$1:$AA$1,0),FALSE)</f>
        <v>0</v>
      </c>
      <c r="AR297" s="73">
        <f>IF(ISERROR(1/VLOOKUP($B297,Miljö!$B$1:$S$500,MATCH("Såld mängd produktionsspecifik fjärrvärme (GWh)",Miljö!$B$1:$R$1,0),FALSE)),0,VLOOKUP($B297,Miljö!$B$1:$S$500,MATCH("Såld mängd produktionsspecifik fjärrvärme (GWh)",Miljö!$B$1:$R$1,0),FALSE))</f>
        <v>0</v>
      </c>
      <c r="AS297" s="82">
        <f t="shared" si="51"/>
        <v>0.7347560975609756</v>
      </c>
      <c r="AU297" s="73" t="str">
        <f>VLOOKUP($B297,'Miljövärden urval för publ'!$B$2:$I$486,7,FALSE)</f>
        <v>Ja</v>
      </c>
      <c r="AV297" s="73" t="str">
        <f>VLOOKUP($B297,'Miljövärden urval för publ'!$B$2:$I$486,6,FALSE)</f>
        <v>Nej</v>
      </c>
      <c r="AZ297" s="73">
        <f t="shared" si="47"/>
        <v>0.6</v>
      </c>
      <c r="BA297" s="73">
        <f t="shared" si="52"/>
        <v>0</v>
      </c>
      <c r="BB297" s="73">
        <f t="shared" si="48"/>
        <v>25.6</v>
      </c>
      <c r="BC297" s="73">
        <f t="shared" si="49"/>
        <v>0</v>
      </c>
      <c r="BE297" s="73">
        <f t="shared" si="53"/>
        <v>0</v>
      </c>
      <c r="BF297" s="73">
        <f t="shared" si="54"/>
        <v>0</v>
      </c>
      <c r="BH297" s="73">
        <f t="shared" si="50"/>
        <v>25.6</v>
      </c>
    </row>
    <row r="298" spans="1:60" ht="14.5" x14ac:dyDescent="0.35">
      <c r="A298" t="s">
        <v>371</v>
      </c>
      <c r="B298" t="s">
        <v>385</v>
      </c>
      <c r="C298" s="73">
        <f>VLOOKUP($B298,'Tillförd energi'!$B$2:$AS$506,MATCH(C$1,'Tillförd energi'!$B$1:$AQ$1,0),FALSE)</f>
        <v>0</v>
      </c>
      <c r="D298" s="73">
        <f>VLOOKUP($B298,'Tillförd energi'!$B$2:$AS$506,MATCH(D$1,'Tillförd energi'!$B$1:$AQ$1,0),FALSE)</f>
        <v>0</v>
      </c>
      <c r="E298" s="73">
        <f>VLOOKUP($B298,'Tillförd energi'!$B$2:$AS$506,MATCH(E$1,'Tillförd energi'!$B$1:$AQ$1,0),FALSE)</f>
        <v>0</v>
      </c>
      <c r="F298" s="73">
        <f>VLOOKUP($B298,'Tillförd energi'!$B$2:$AS$506,MATCH(F$1,'Tillförd energi'!$B$1:$AQ$1,0),FALSE)</f>
        <v>0</v>
      </c>
      <c r="G298" s="73">
        <f>VLOOKUP($B298,'Tillförd energi'!$B$2:$AS$506,MATCH(G$1,'Tillförd energi'!$B$1:$AQ$1,0),FALSE)</f>
        <v>0</v>
      </c>
      <c r="H298" s="73">
        <f>VLOOKUP($B298,'Tillförd energi'!$B$2:$AS$506,MATCH(H$1,'Tillförd energi'!$B$1:$AQ$1,0),FALSE)</f>
        <v>0</v>
      </c>
      <c r="I298" s="73">
        <f>VLOOKUP($B298,'Tillförd energi'!$B$2:$AS$506,MATCH(I$1,'Tillförd energi'!$B$1:$AQ$1,0),FALSE)</f>
        <v>0</v>
      </c>
      <c r="J298" s="73">
        <f>VLOOKUP($B298,'Tillförd energi'!$B$2:$AS$506,MATCH(J$1,'Tillförd energi'!$B$1:$AQ$1,0),FALSE)</f>
        <v>0</v>
      </c>
      <c r="K298" s="73">
        <f>VLOOKUP($B298,'Tillförd energi'!$B$2:$AS$506,MATCH(K$1,'Tillförd energi'!$B$1:$AQ$1,0),FALSE)</f>
        <v>0</v>
      </c>
      <c r="L298" s="73">
        <f>VLOOKUP($B298,'Tillförd energi'!$B$2:$AS$506,MATCH(L$1,'Tillförd energi'!$B$1:$AQ$1,0),FALSE)</f>
        <v>0</v>
      </c>
      <c r="M298" s="73">
        <f>VLOOKUP($B298,'Tillförd energi'!$B$2:$AS$506,MATCH(M$1,'Tillförd energi'!$B$1:$AQ$1,0),FALSE)</f>
        <v>0</v>
      </c>
      <c r="N298" s="73">
        <f>VLOOKUP($B298,'Tillförd energi'!$B$2:$AS$506,MATCH(N$1,'Tillförd energi'!$B$1:$AQ$1,0),FALSE)</f>
        <v>0</v>
      </c>
      <c r="O298" s="73">
        <f>VLOOKUP($B298,'Tillförd energi'!$B$2:$AS$506,MATCH(O$1,'Tillförd energi'!$B$1:$AQ$1,0),FALSE)</f>
        <v>0</v>
      </c>
      <c r="P298" s="73">
        <f>VLOOKUP($B298,'Tillförd energi'!$B$2:$AS$506,MATCH(P$1,'Tillförd energi'!$B$1:$AQ$1,0),FALSE)</f>
        <v>0</v>
      </c>
      <c r="Q298" s="73">
        <f>VLOOKUP($B298,'Tillförd energi'!$B$2:$AS$506,MATCH(Q$1,'Tillförd energi'!$B$1:$AQ$1,0),FALSE)</f>
        <v>0</v>
      </c>
      <c r="R298" s="73">
        <f>VLOOKUP($B298,'Tillförd energi'!$B$2:$AS$506,MATCH(R$1,'Tillförd energi'!$B$1:$AQ$1,0),FALSE)</f>
        <v>0</v>
      </c>
      <c r="S298" s="73">
        <f>VLOOKUP($B298,'Tillförd energi'!$B$2:$AS$506,MATCH(S$1,'Tillförd energi'!$B$1:$AQ$1,0),FALSE)</f>
        <v>0</v>
      </c>
      <c r="T298" s="73">
        <f>VLOOKUP($B298,'Tillförd energi'!$B$2:$AS$506,MATCH(T$1,'Tillförd energi'!$B$1:$AQ$1,0),FALSE)</f>
        <v>0</v>
      </c>
      <c r="U298" s="73">
        <f>VLOOKUP($B298,'Tillförd energi'!$B$2:$AS$506,MATCH(U$1,'Tillförd energi'!$B$1:$AQ$1,0),FALSE)</f>
        <v>0</v>
      </c>
      <c r="V298" s="73">
        <f>VLOOKUP($B298,'Tillförd energi'!$B$2:$AS$506,MATCH(V$1,'Tillförd energi'!$B$1:$AQ$1,0),FALSE)</f>
        <v>0</v>
      </c>
      <c r="W298" s="73">
        <f>VLOOKUP($B298,'Tillförd energi'!$B$2:$AS$506,MATCH(W$1,'Tillförd energi'!$B$1:$AQ$1,0),FALSE)</f>
        <v>0</v>
      </c>
      <c r="X298" s="73">
        <f>VLOOKUP($B298,'Tillförd energi'!$B$2:$AS$506,MATCH(X$1,'Tillförd energi'!$B$1:$AQ$1,0),FALSE)</f>
        <v>0</v>
      </c>
      <c r="Y298" s="73">
        <f>VLOOKUP($B298,'Tillförd energi'!$B$2:$AS$506,MATCH(Y$1,'Tillförd energi'!$B$1:$AQ$1,0),FALSE)</f>
        <v>0</v>
      </c>
      <c r="Z298" s="73">
        <f>VLOOKUP($B298,'Tillförd energi'!$B$2:$AS$506,MATCH(Z$1,'Tillförd energi'!$B$1:$AQ$1,0),FALSE)</f>
        <v>0</v>
      </c>
      <c r="AA298" s="73">
        <f>VLOOKUP($B298,'Tillförd energi'!$B$2:$AS$506,MATCH(AA$1,'Tillförd energi'!$B$1:$AQ$1,0),FALSE)</f>
        <v>0</v>
      </c>
      <c r="AB298" s="73">
        <f>VLOOKUP($B298,'Tillförd energi'!$B$2:$AS$506,MATCH(AB$1,'Tillförd energi'!$B$1:$AQ$1,0),FALSE)</f>
        <v>0</v>
      </c>
      <c r="AC298" s="73">
        <f>VLOOKUP($B298,'Tillförd energi'!$B$2:$AS$506,MATCH(AC$1,'Tillförd energi'!$B$1:$AQ$1,0),FALSE)</f>
        <v>0</v>
      </c>
      <c r="AD298" s="73">
        <f>VLOOKUP($B298,'Tillförd energi'!$B$2:$AS$506,MATCH(AD$1,'Tillförd energi'!$B$1:$AQ$1,0),FALSE)</f>
        <v>0</v>
      </c>
      <c r="AF298" s="73">
        <f>VLOOKUP($B298,'Tillförd energi'!$B$2:$AS$506,MATCH(AF$1,'Tillförd energi'!$B$1:$AQ$1,0),FALSE)</f>
        <v>0</v>
      </c>
      <c r="AH298" s="73">
        <f>IFERROR(VLOOKUP(B298,Miljö!$B$1:$S$476,9,FALSE)/1,0)</f>
        <v>0</v>
      </c>
      <c r="AJ298" s="81" t="str">
        <f>IFERROR(VLOOKUP($B298,Miljö!$B$1:$S$500,MATCH("hjälpel exklusive kraftvärme (GWh)",Miljö!$B$1:$V$1,0),FALSE)/1,"")</f>
        <v/>
      </c>
      <c r="AK298" s="81">
        <f t="shared" si="44"/>
        <v>0</v>
      </c>
      <c r="AL298" s="81">
        <f>VLOOKUP($B298,'Slutlig allokering'!$B$2:$AL$462,MATCH("Hjälpel kraftvärme",'Slutlig allokering'!$B$2:$AL$2,0),FALSE)</f>
        <v>0</v>
      </c>
      <c r="AN298" s="73">
        <f t="shared" si="45"/>
        <v>0</v>
      </c>
      <c r="AO298" s="73">
        <f t="shared" si="46"/>
        <v>0</v>
      </c>
      <c r="AP298" s="73" t="str">
        <f>IF(ISERROR(1/VLOOKUP($B298,Leveranser!$B$1:$S$500,MATCH("såld värme (gwh)",Leveranser!$B$1:$S$1,0),FALSE)),"",VLOOKUP($B298,Leveranser!$B$1:$S$500,MATCH("såld värme (gwh)",Leveranser!$B$1:$S$1,0),FALSE))</f>
        <v/>
      </c>
      <c r="AQ298" s="73">
        <f>VLOOKUP($B298,Leveranser!$B$1:$Y$500,MATCH("Totalt såld fjärrvärme till andra fjärrvärmeföretag",Leveranser!$B$1:$AA$1,0),FALSE)</f>
        <v>0</v>
      </c>
      <c r="AR298" s="73">
        <f>IF(ISERROR(1/VLOOKUP($B298,Miljö!$B$1:$S$500,MATCH("Såld mängd produktionsspecifik fjärrvärme (GWh)",Miljö!$B$1:$R$1,0),FALSE)),0,VLOOKUP($B298,Miljö!$B$1:$S$500,MATCH("Såld mängd produktionsspecifik fjärrvärme (GWh)",Miljö!$B$1:$R$1,0),FALSE))</f>
        <v>0</v>
      </c>
      <c r="AS298" s="82" t="str">
        <f t="shared" si="51"/>
        <v/>
      </c>
      <c r="AU298" s="73" t="str">
        <f>VLOOKUP($B298,'Miljövärden urval för publ'!$B$2:$I$486,7,FALSE)</f>
        <v>Nej</v>
      </c>
      <c r="AV298" s="73" t="str">
        <f>VLOOKUP($B298,'Miljövärden urval för publ'!$B$2:$I$486,6,FALSE)</f>
        <v>Nej</v>
      </c>
      <c r="AZ298" s="73">
        <f t="shared" si="47"/>
        <v>0</v>
      </c>
      <c r="BA298" s="73">
        <f t="shared" si="52"/>
        <v>0</v>
      </c>
      <c r="BB298" s="73">
        <f t="shared" si="48"/>
        <v>0</v>
      </c>
      <c r="BC298" s="73">
        <f t="shared" si="49"/>
        <v>0</v>
      </c>
      <c r="BE298" s="73">
        <f t="shared" si="53"/>
        <v>0</v>
      </c>
      <c r="BF298" s="73">
        <f t="shared" si="54"/>
        <v>0</v>
      </c>
      <c r="BH298" s="73">
        <f t="shared" si="50"/>
        <v>0</v>
      </c>
    </row>
    <row r="299" spans="1:60" ht="14.5" x14ac:dyDescent="0.35">
      <c r="A299" t="s">
        <v>371</v>
      </c>
      <c r="B299" t="s">
        <v>386</v>
      </c>
      <c r="C299" s="73">
        <f>VLOOKUP($B299,'Tillförd energi'!$B$2:$AS$506,MATCH(C$1,'Tillförd energi'!$B$1:$AQ$1,0),FALSE)</f>
        <v>0</v>
      </c>
      <c r="D299" s="73">
        <f>VLOOKUP($B299,'Tillförd energi'!$B$2:$AS$506,MATCH(D$1,'Tillförd energi'!$B$1:$AQ$1,0),FALSE)</f>
        <v>0</v>
      </c>
      <c r="E299" s="73">
        <f>VLOOKUP($B299,'Tillförd energi'!$B$2:$AS$506,MATCH(E$1,'Tillförd energi'!$B$1:$AQ$1,0),FALSE)</f>
        <v>0</v>
      </c>
      <c r="F299" s="73">
        <f>VLOOKUP($B299,'Tillförd energi'!$B$2:$AS$506,MATCH(F$1,'Tillförd energi'!$B$1:$AQ$1,0),FALSE)</f>
        <v>0</v>
      </c>
      <c r="G299" s="73">
        <f>VLOOKUP($B299,'Tillförd energi'!$B$2:$AS$506,MATCH(G$1,'Tillförd energi'!$B$1:$AQ$1,0),FALSE)</f>
        <v>0</v>
      </c>
      <c r="H299" s="73">
        <f>VLOOKUP($B299,'Tillförd energi'!$B$2:$AS$506,MATCH(H$1,'Tillförd energi'!$B$1:$AQ$1,0),FALSE)</f>
        <v>0</v>
      </c>
      <c r="I299" s="73">
        <f>VLOOKUP($B299,'Tillförd energi'!$B$2:$AS$506,MATCH(I$1,'Tillförd energi'!$B$1:$AQ$1,0),FALSE)</f>
        <v>0</v>
      </c>
      <c r="J299" s="73">
        <f>VLOOKUP($B299,'Tillförd energi'!$B$2:$AS$506,MATCH(J$1,'Tillförd energi'!$B$1:$AQ$1,0),FALSE)</f>
        <v>0</v>
      </c>
      <c r="K299" s="73">
        <f>VLOOKUP($B299,'Tillförd energi'!$B$2:$AS$506,MATCH(K$1,'Tillförd energi'!$B$1:$AQ$1,0),FALSE)</f>
        <v>0</v>
      </c>
      <c r="L299" s="73">
        <f>VLOOKUP($B299,'Tillförd energi'!$B$2:$AS$506,MATCH(L$1,'Tillförd energi'!$B$1:$AQ$1,0),FALSE)</f>
        <v>0</v>
      </c>
      <c r="M299" s="73">
        <f>VLOOKUP($B299,'Tillförd energi'!$B$2:$AS$506,MATCH(M$1,'Tillförd energi'!$B$1:$AQ$1,0),FALSE)</f>
        <v>0</v>
      </c>
      <c r="N299" s="73">
        <f>VLOOKUP($B299,'Tillförd energi'!$B$2:$AS$506,MATCH(N$1,'Tillförd energi'!$B$1:$AQ$1,0),FALSE)</f>
        <v>0</v>
      </c>
      <c r="O299" s="73">
        <f>VLOOKUP($B299,'Tillförd energi'!$B$2:$AS$506,MATCH(O$1,'Tillförd energi'!$B$1:$AQ$1,0),FALSE)</f>
        <v>0</v>
      </c>
      <c r="P299" s="73">
        <f>VLOOKUP($B299,'Tillförd energi'!$B$2:$AS$506,MATCH(P$1,'Tillförd energi'!$B$1:$AQ$1,0),FALSE)</f>
        <v>0</v>
      </c>
      <c r="Q299" s="73">
        <f>VLOOKUP($B299,'Tillförd energi'!$B$2:$AS$506,MATCH(Q$1,'Tillförd energi'!$B$1:$AQ$1,0),FALSE)</f>
        <v>0</v>
      </c>
      <c r="R299" s="73">
        <f>VLOOKUP($B299,'Tillförd energi'!$B$2:$AS$506,MATCH(R$1,'Tillförd energi'!$B$1:$AQ$1,0),FALSE)</f>
        <v>0</v>
      </c>
      <c r="S299" s="73">
        <f>VLOOKUP($B299,'Tillförd energi'!$B$2:$AS$506,MATCH(S$1,'Tillförd energi'!$B$1:$AQ$1,0),FALSE)</f>
        <v>0</v>
      </c>
      <c r="T299" s="73">
        <f>VLOOKUP($B299,'Tillförd energi'!$B$2:$AS$506,MATCH(T$1,'Tillförd energi'!$B$1:$AQ$1,0),FALSE)</f>
        <v>0</v>
      </c>
      <c r="U299" s="73">
        <f>VLOOKUP($B299,'Tillförd energi'!$B$2:$AS$506,MATCH(U$1,'Tillförd energi'!$B$1:$AQ$1,0),FALSE)</f>
        <v>0</v>
      </c>
      <c r="V299" s="73">
        <f>VLOOKUP($B299,'Tillförd energi'!$B$2:$AS$506,MATCH(V$1,'Tillförd energi'!$B$1:$AQ$1,0),FALSE)</f>
        <v>0</v>
      </c>
      <c r="W299" s="73">
        <f>VLOOKUP($B299,'Tillförd energi'!$B$2:$AS$506,MATCH(W$1,'Tillförd energi'!$B$1:$AQ$1,0),FALSE)</f>
        <v>0</v>
      </c>
      <c r="X299" s="73">
        <f>VLOOKUP($B299,'Tillförd energi'!$B$2:$AS$506,MATCH(X$1,'Tillförd energi'!$B$1:$AQ$1,0),FALSE)</f>
        <v>0</v>
      </c>
      <c r="Y299" s="73">
        <f>VLOOKUP($B299,'Tillförd energi'!$B$2:$AS$506,MATCH(Y$1,'Tillförd energi'!$B$1:$AQ$1,0),FALSE)</f>
        <v>0</v>
      </c>
      <c r="Z299" s="73">
        <f>VLOOKUP($B299,'Tillförd energi'!$B$2:$AS$506,MATCH(Z$1,'Tillförd energi'!$B$1:$AQ$1,0),FALSE)</f>
        <v>0</v>
      </c>
      <c r="AA299" s="73">
        <f>VLOOKUP($B299,'Tillförd energi'!$B$2:$AS$506,MATCH(AA$1,'Tillförd energi'!$B$1:$AQ$1,0),FALSE)</f>
        <v>0</v>
      </c>
      <c r="AB299" s="73">
        <f>VLOOKUP($B299,'Tillförd energi'!$B$2:$AS$506,MATCH(AB$1,'Tillförd energi'!$B$1:$AQ$1,0),FALSE)</f>
        <v>0</v>
      </c>
      <c r="AC299" s="73">
        <f>VLOOKUP($B299,'Tillförd energi'!$B$2:$AS$506,MATCH(AC$1,'Tillförd energi'!$B$1:$AQ$1,0),FALSE)</f>
        <v>0</v>
      </c>
      <c r="AD299" s="73">
        <f>VLOOKUP($B299,'Tillförd energi'!$B$2:$AS$506,MATCH(AD$1,'Tillförd energi'!$B$1:$AQ$1,0),FALSE)</f>
        <v>0</v>
      </c>
      <c r="AF299" s="73">
        <f>VLOOKUP($B299,'Tillförd energi'!$B$2:$AS$506,MATCH(AF$1,'Tillförd energi'!$B$1:$AQ$1,0),FALSE)</f>
        <v>0</v>
      </c>
      <c r="AH299" s="73">
        <f>IFERROR(VLOOKUP(B299,Miljö!$B$1:$S$476,9,FALSE)/1,0)</f>
        <v>0</v>
      </c>
      <c r="AJ299" s="81" t="str">
        <f>IFERROR(VLOOKUP($B299,Miljö!$B$1:$S$500,MATCH("hjälpel exklusive kraftvärme (GWh)",Miljö!$B$1:$V$1,0),FALSE)/1,"")</f>
        <v/>
      </c>
      <c r="AK299" s="81">
        <f t="shared" si="44"/>
        <v>0</v>
      </c>
      <c r="AL299" s="81">
        <f>VLOOKUP($B299,'Slutlig allokering'!$B$2:$AL$462,MATCH("Hjälpel kraftvärme",'Slutlig allokering'!$B$2:$AL$2,0),FALSE)</f>
        <v>0</v>
      </c>
      <c r="AN299" s="73">
        <f t="shared" si="45"/>
        <v>0</v>
      </c>
      <c r="AO299" s="73">
        <f t="shared" si="46"/>
        <v>0</v>
      </c>
      <c r="AP299" s="73" t="str">
        <f>IF(ISERROR(1/VLOOKUP($B299,Leveranser!$B$1:$S$500,MATCH("såld värme (gwh)",Leveranser!$B$1:$S$1,0),FALSE)),"",VLOOKUP($B299,Leveranser!$B$1:$S$500,MATCH("såld värme (gwh)",Leveranser!$B$1:$S$1,0),FALSE))</f>
        <v/>
      </c>
      <c r="AQ299" s="73">
        <f>VLOOKUP($B299,Leveranser!$B$1:$Y$500,MATCH("Totalt såld fjärrvärme till andra fjärrvärmeföretag",Leveranser!$B$1:$AA$1,0),FALSE)</f>
        <v>0</v>
      </c>
      <c r="AR299" s="73">
        <f>IF(ISERROR(1/VLOOKUP($B299,Miljö!$B$1:$S$500,MATCH("Såld mängd produktionsspecifik fjärrvärme (GWh)",Miljö!$B$1:$R$1,0),FALSE)),0,VLOOKUP($B299,Miljö!$B$1:$S$500,MATCH("Såld mängd produktionsspecifik fjärrvärme (GWh)",Miljö!$B$1:$R$1,0),FALSE))</f>
        <v>0</v>
      </c>
      <c r="AS299" s="82" t="str">
        <f t="shared" si="51"/>
        <v/>
      </c>
      <c r="AU299" s="73" t="str">
        <f>VLOOKUP($B299,'Miljövärden urval för publ'!$B$2:$I$486,7,FALSE)</f>
        <v>Nej</v>
      </c>
      <c r="AV299" s="73" t="str">
        <f>VLOOKUP($B299,'Miljövärden urval för publ'!$B$2:$I$486,6,FALSE)</f>
        <v>Nej</v>
      </c>
      <c r="AZ299" s="73">
        <f t="shared" si="47"/>
        <v>0</v>
      </c>
      <c r="BA299" s="73">
        <f t="shared" si="52"/>
        <v>0</v>
      </c>
      <c r="BB299" s="73">
        <f t="shared" si="48"/>
        <v>0</v>
      </c>
      <c r="BC299" s="73">
        <f t="shared" si="49"/>
        <v>0</v>
      </c>
      <c r="BE299" s="73">
        <f t="shared" si="53"/>
        <v>0</v>
      </c>
      <c r="BF299" s="73">
        <f t="shared" si="54"/>
        <v>0</v>
      </c>
      <c r="BH299" s="73">
        <f t="shared" si="50"/>
        <v>0</v>
      </c>
    </row>
    <row r="300" spans="1:60" ht="14.5" x14ac:dyDescent="0.35">
      <c r="A300" t="s">
        <v>371</v>
      </c>
      <c r="B300" t="s">
        <v>387</v>
      </c>
      <c r="C300" s="73">
        <f>VLOOKUP($B300,'Tillförd energi'!$B$2:$AS$506,MATCH(C$1,'Tillförd energi'!$B$1:$AQ$1,0),FALSE)</f>
        <v>0</v>
      </c>
      <c r="D300" s="73">
        <f>VLOOKUP($B300,'Tillförd energi'!$B$2:$AS$506,MATCH(D$1,'Tillförd energi'!$B$1:$AQ$1,0),FALSE)</f>
        <v>0.18</v>
      </c>
      <c r="E300" s="73">
        <f>VLOOKUP($B300,'Tillförd energi'!$B$2:$AS$506,MATCH(E$1,'Tillförd energi'!$B$1:$AQ$1,0),FALSE)</f>
        <v>0</v>
      </c>
      <c r="F300" s="73">
        <f>VLOOKUP($B300,'Tillförd energi'!$B$2:$AS$506,MATCH(F$1,'Tillförd energi'!$B$1:$AQ$1,0),FALSE)</f>
        <v>0</v>
      </c>
      <c r="G300" s="73">
        <f>VLOOKUP($B300,'Tillförd energi'!$B$2:$AS$506,MATCH(G$1,'Tillförd energi'!$B$1:$AQ$1,0),FALSE)</f>
        <v>0</v>
      </c>
      <c r="H300" s="73">
        <f>VLOOKUP($B300,'Tillförd energi'!$B$2:$AS$506,MATCH(H$1,'Tillförd energi'!$B$1:$AQ$1,0),FALSE)</f>
        <v>0</v>
      </c>
      <c r="I300" s="73">
        <f>VLOOKUP($B300,'Tillförd energi'!$B$2:$AS$506,MATCH(I$1,'Tillförd energi'!$B$1:$AQ$1,0),FALSE)</f>
        <v>0</v>
      </c>
      <c r="J300" s="73">
        <f>VLOOKUP($B300,'Tillförd energi'!$B$2:$AS$506,MATCH(J$1,'Tillförd energi'!$B$1:$AQ$1,0),FALSE)</f>
        <v>0</v>
      </c>
      <c r="K300" s="73">
        <f>VLOOKUP($B300,'Tillförd energi'!$B$2:$AS$506,MATCH(K$1,'Tillförd energi'!$B$1:$AQ$1,0),FALSE)</f>
        <v>0</v>
      </c>
      <c r="L300" s="73">
        <f>VLOOKUP($B300,'Tillförd energi'!$B$2:$AS$506,MATCH(L$1,'Tillförd energi'!$B$1:$AQ$1,0),FALSE)</f>
        <v>0</v>
      </c>
      <c r="M300" s="73">
        <f>VLOOKUP($B300,'Tillförd energi'!$B$2:$AS$506,MATCH(M$1,'Tillförd energi'!$B$1:$AQ$1,0),FALSE)</f>
        <v>0</v>
      </c>
      <c r="N300" s="73">
        <f>VLOOKUP($B300,'Tillförd energi'!$B$2:$AS$506,MATCH(N$1,'Tillförd energi'!$B$1:$AQ$1,0),FALSE)</f>
        <v>0</v>
      </c>
      <c r="O300" s="73">
        <f>VLOOKUP($B300,'Tillförd energi'!$B$2:$AS$506,MATCH(O$1,'Tillförd energi'!$B$1:$AQ$1,0),FALSE)</f>
        <v>0</v>
      </c>
      <c r="P300" s="73">
        <f>VLOOKUP($B300,'Tillförd energi'!$B$2:$AS$506,MATCH(P$1,'Tillförd energi'!$B$1:$AQ$1,0),FALSE)</f>
        <v>0</v>
      </c>
      <c r="Q300" s="73">
        <f>VLOOKUP($B300,'Tillförd energi'!$B$2:$AS$506,MATCH(Q$1,'Tillförd energi'!$B$1:$AQ$1,0),FALSE)</f>
        <v>7.0659999999999998</v>
      </c>
      <c r="R300" s="73">
        <f>VLOOKUP($B300,'Tillförd energi'!$B$2:$AS$506,MATCH(R$1,'Tillförd energi'!$B$1:$AQ$1,0),FALSE)</f>
        <v>0</v>
      </c>
      <c r="S300" s="73">
        <f>VLOOKUP($B300,'Tillförd energi'!$B$2:$AS$506,MATCH(S$1,'Tillförd energi'!$B$1:$AQ$1,0),FALSE)</f>
        <v>0</v>
      </c>
      <c r="T300" s="73">
        <f>VLOOKUP($B300,'Tillförd energi'!$B$2:$AS$506,MATCH(T$1,'Tillförd energi'!$B$1:$AQ$1,0),FALSE)</f>
        <v>0</v>
      </c>
      <c r="U300" s="73">
        <f>VLOOKUP($B300,'Tillförd energi'!$B$2:$AS$506,MATCH(U$1,'Tillförd energi'!$B$1:$AQ$1,0),FALSE)</f>
        <v>0</v>
      </c>
      <c r="V300" s="73">
        <f>VLOOKUP($B300,'Tillförd energi'!$B$2:$AS$506,MATCH(V$1,'Tillförd energi'!$B$1:$AQ$1,0),FALSE)</f>
        <v>0</v>
      </c>
      <c r="W300" s="73">
        <f>VLOOKUP($B300,'Tillförd energi'!$B$2:$AS$506,MATCH(W$1,'Tillförd energi'!$B$1:$AQ$1,0),FALSE)</f>
        <v>0</v>
      </c>
      <c r="X300" s="73">
        <f>VLOOKUP($B300,'Tillförd energi'!$B$2:$AS$506,MATCH(X$1,'Tillförd energi'!$B$1:$AQ$1,0),FALSE)</f>
        <v>0</v>
      </c>
      <c r="Y300" s="73">
        <f>VLOOKUP($B300,'Tillförd energi'!$B$2:$AS$506,MATCH(Y$1,'Tillförd energi'!$B$1:$AQ$1,0),FALSE)</f>
        <v>0</v>
      </c>
      <c r="Z300" s="73">
        <f>VLOOKUP($B300,'Tillförd energi'!$B$2:$AS$506,MATCH(Z$1,'Tillförd energi'!$B$1:$AQ$1,0),FALSE)</f>
        <v>0</v>
      </c>
      <c r="AA300" s="73">
        <f>VLOOKUP($B300,'Tillförd energi'!$B$2:$AS$506,MATCH(AA$1,'Tillförd energi'!$B$1:$AQ$1,0),FALSE)</f>
        <v>0</v>
      </c>
      <c r="AB300" s="73">
        <f>VLOOKUP($B300,'Tillförd energi'!$B$2:$AS$506,MATCH(AB$1,'Tillförd energi'!$B$1:$AQ$1,0),FALSE)</f>
        <v>0</v>
      </c>
      <c r="AC300" s="73">
        <f>VLOOKUP($B300,'Tillförd energi'!$B$2:$AS$506,MATCH(AC$1,'Tillförd energi'!$B$1:$AQ$1,0),FALSE)</f>
        <v>0</v>
      </c>
      <c r="AD300" s="73">
        <f>VLOOKUP($B300,'Tillförd energi'!$B$2:$AS$506,MATCH(AD$1,'Tillförd energi'!$B$1:$AQ$1,0),FALSE)</f>
        <v>0</v>
      </c>
      <c r="AF300" s="73">
        <f>VLOOKUP($B300,'Tillförd energi'!$B$2:$AS$506,MATCH(AF$1,'Tillförd energi'!$B$1:$AQ$1,0),FALSE)</f>
        <v>0.13900000000000001</v>
      </c>
      <c r="AH300" s="73">
        <f>IFERROR(VLOOKUP(B300,Miljö!$B$1:$S$476,9,FALSE)/1,0)</f>
        <v>0</v>
      </c>
      <c r="AJ300" s="81">
        <f>IFERROR(VLOOKUP($B300,Miljö!$B$1:$S$500,MATCH("hjälpel exklusive kraftvärme (GWh)",Miljö!$B$1:$V$1,0),FALSE)/1,"")</f>
        <v>0.13900000000000001</v>
      </c>
      <c r="AK300" s="81">
        <f t="shared" si="44"/>
        <v>0.13900000000000001</v>
      </c>
      <c r="AL300" s="81">
        <f>VLOOKUP($B300,'Slutlig allokering'!$B$2:$AL$462,MATCH("Hjälpel kraftvärme",'Slutlig allokering'!$B$2:$AL$2,0),FALSE)</f>
        <v>0</v>
      </c>
      <c r="AN300" s="73">
        <f t="shared" si="45"/>
        <v>7.3849999999999998</v>
      </c>
      <c r="AO300" s="73">
        <f t="shared" si="46"/>
        <v>7.3849999999999998</v>
      </c>
      <c r="AP300" s="73">
        <f>IF(ISERROR(1/VLOOKUP($B300,Leveranser!$B$1:$S$500,MATCH("såld värme (gwh)",Leveranser!$B$1:$S$1,0),FALSE)),"",VLOOKUP($B300,Leveranser!$B$1:$S$500,MATCH("såld värme (gwh)",Leveranser!$B$1:$S$1,0),FALSE))</f>
        <v>6.1740000000000004</v>
      </c>
      <c r="AQ300" s="73">
        <f>VLOOKUP($B300,Leveranser!$B$1:$Y$500,MATCH("Totalt såld fjärrvärme till andra fjärrvärmeföretag",Leveranser!$B$1:$AA$1,0),FALSE)</f>
        <v>0</v>
      </c>
      <c r="AR300" s="73">
        <f>IF(ISERROR(1/VLOOKUP($B300,Miljö!$B$1:$S$500,MATCH("Såld mängd produktionsspecifik fjärrvärme (GWh)",Miljö!$B$1:$R$1,0),FALSE)),0,VLOOKUP($B300,Miljö!$B$1:$S$500,MATCH("Såld mängd produktionsspecifik fjärrvärme (GWh)",Miljö!$B$1:$R$1,0),FALSE))</f>
        <v>0</v>
      </c>
      <c r="AS300" s="82">
        <f t="shared" si="51"/>
        <v>0.83601895734597165</v>
      </c>
      <c r="AU300" s="73" t="str">
        <f>VLOOKUP($B300,'Miljövärden urval för publ'!$B$2:$I$486,7,FALSE)</f>
        <v>Ja</v>
      </c>
      <c r="AV300" s="73" t="str">
        <f>VLOOKUP($B300,'Miljövärden urval för publ'!$B$2:$I$486,6,FALSE)</f>
        <v>Ja</v>
      </c>
      <c r="AZ300" s="73">
        <f t="shared" si="47"/>
        <v>0.13900000000000001</v>
      </c>
      <c r="BA300" s="73">
        <f t="shared" si="52"/>
        <v>0</v>
      </c>
      <c r="BB300" s="73">
        <f t="shared" si="48"/>
        <v>0</v>
      </c>
      <c r="BC300" s="73">
        <f t="shared" si="49"/>
        <v>7.0659999999999998</v>
      </c>
      <c r="BE300" s="73">
        <f t="shared" si="53"/>
        <v>0</v>
      </c>
      <c r="BF300" s="73">
        <f t="shared" si="54"/>
        <v>0</v>
      </c>
      <c r="BH300" s="73">
        <f t="shared" si="50"/>
        <v>7.0659999999999998</v>
      </c>
    </row>
    <row r="301" spans="1:60" ht="14.5" x14ac:dyDescent="0.35">
      <c r="A301" t="s">
        <v>388</v>
      </c>
      <c r="B301" t="s">
        <v>389</v>
      </c>
      <c r="C301" s="73">
        <f>VLOOKUP($B301,'Tillförd energi'!$B$2:$AS$506,MATCH(C$1,'Tillförd energi'!$B$1:$AQ$1,0),FALSE)</f>
        <v>0</v>
      </c>
      <c r="D301" s="73">
        <f>VLOOKUP($B301,'Tillförd energi'!$B$2:$AS$506,MATCH(D$1,'Tillförd energi'!$B$1:$AQ$1,0),FALSE)</f>
        <v>0.06</v>
      </c>
      <c r="E301" s="73">
        <f>VLOOKUP($B301,'Tillförd energi'!$B$2:$AS$506,MATCH(E$1,'Tillförd energi'!$B$1:$AQ$1,0),FALSE)</f>
        <v>0</v>
      </c>
      <c r="F301" s="73">
        <f>VLOOKUP($B301,'Tillförd energi'!$B$2:$AS$506,MATCH(F$1,'Tillförd energi'!$B$1:$AQ$1,0),FALSE)</f>
        <v>0</v>
      </c>
      <c r="G301" s="73">
        <f>VLOOKUP($B301,'Tillförd energi'!$B$2:$AS$506,MATCH(G$1,'Tillförd energi'!$B$1:$AQ$1,0),FALSE)</f>
        <v>0</v>
      </c>
      <c r="H301" s="73">
        <f>VLOOKUP($B301,'Tillförd energi'!$B$2:$AS$506,MATCH(H$1,'Tillförd energi'!$B$1:$AQ$1,0),FALSE)</f>
        <v>0</v>
      </c>
      <c r="I301" s="73">
        <f>VLOOKUP($B301,'Tillförd energi'!$B$2:$AS$506,MATCH(I$1,'Tillförd energi'!$B$1:$AQ$1,0),FALSE)</f>
        <v>0</v>
      </c>
      <c r="J301" s="73">
        <f>VLOOKUP($B301,'Tillförd energi'!$B$2:$AS$506,MATCH(J$1,'Tillförd energi'!$B$1:$AQ$1,0),FALSE)</f>
        <v>0</v>
      </c>
      <c r="K301" s="73">
        <f>VLOOKUP($B301,'Tillförd energi'!$B$2:$AS$506,MATCH(K$1,'Tillförd energi'!$B$1:$AQ$1,0),FALSE)</f>
        <v>0</v>
      </c>
      <c r="L301" s="73">
        <f>VLOOKUP($B301,'Tillförd energi'!$B$2:$AS$506,MATCH(L$1,'Tillförd energi'!$B$1:$AQ$1,0),FALSE)</f>
        <v>6</v>
      </c>
      <c r="M301" s="73">
        <f>VLOOKUP($B301,'Tillförd energi'!$B$2:$AS$506,MATCH(M$1,'Tillförd energi'!$B$1:$AQ$1,0),FALSE)</f>
        <v>6.2</v>
      </c>
      <c r="N301" s="73">
        <f>VLOOKUP($B301,'Tillförd energi'!$B$2:$AS$506,MATCH(N$1,'Tillförd energi'!$B$1:$AQ$1,0),FALSE)</f>
        <v>0</v>
      </c>
      <c r="O301" s="73">
        <f>VLOOKUP($B301,'Tillförd energi'!$B$2:$AS$506,MATCH(O$1,'Tillförd energi'!$B$1:$AQ$1,0),FALSE)</f>
        <v>6.5</v>
      </c>
      <c r="P301" s="73">
        <f>VLOOKUP($B301,'Tillförd energi'!$B$2:$AS$506,MATCH(P$1,'Tillförd energi'!$B$1:$AQ$1,0),FALSE)</f>
        <v>0</v>
      </c>
      <c r="Q301" s="73">
        <f>VLOOKUP($B301,'Tillförd energi'!$B$2:$AS$506,MATCH(Q$1,'Tillförd energi'!$B$1:$AQ$1,0),FALSE)</f>
        <v>2.1</v>
      </c>
      <c r="R301" s="73">
        <f>VLOOKUP($B301,'Tillförd energi'!$B$2:$AS$506,MATCH(R$1,'Tillförd energi'!$B$1:$AQ$1,0),FALSE)</f>
        <v>0</v>
      </c>
      <c r="S301" s="73">
        <f>VLOOKUP($B301,'Tillförd energi'!$B$2:$AS$506,MATCH(S$1,'Tillförd energi'!$B$1:$AQ$1,0),FALSE)</f>
        <v>0</v>
      </c>
      <c r="T301" s="73">
        <f>VLOOKUP($B301,'Tillförd energi'!$B$2:$AS$506,MATCH(T$1,'Tillförd energi'!$B$1:$AQ$1,0),FALSE)</f>
        <v>0</v>
      </c>
      <c r="U301" s="73">
        <f>VLOOKUP($B301,'Tillförd energi'!$B$2:$AS$506,MATCH(U$1,'Tillförd energi'!$B$1:$AQ$1,0),FALSE)</f>
        <v>0</v>
      </c>
      <c r="V301" s="73">
        <f>VLOOKUP($B301,'Tillförd energi'!$B$2:$AS$506,MATCH(V$1,'Tillförd energi'!$B$1:$AQ$1,0),FALSE)</f>
        <v>0</v>
      </c>
      <c r="W301" s="73">
        <f>VLOOKUP($B301,'Tillförd energi'!$B$2:$AS$506,MATCH(W$1,'Tillförd energi'!$B$1:$AQ$1,0),FALSE)</f>
        <v>0</v>
      </c>
      <c r="X301" s="73">
        <f>VLOOKUP($B301,'Tillförd energi'!$B$2:$AS$506,MATCH(X$1,'Tillförd energi'!$B$1:$AQ$1,0),FALSE)</f>
        <v>0</v>
      </c>
      <c r="Y301" s="73">
        <f>VLOOKUP($B301,'Tillförd energi'!$B$2:$AS$506,MATCH(Y$1,'Tillförd energi'!$B$1:$AQ$1,0),FALSE)</f>
        <v>0</v>
      </c>
      <c r="Z301" s="73">
        <f>VLOOKUP($B301,'Tillförd energi'!$B$2:$AS$506,MATCH(Z$1,'Tillförd energi'!$B$1:$AQ$1,0),FALSE)</f>
        <v>0</v>
      </c>
      <c r="AA301" s="73">
        <f>VLOOKUP($B301,'Tillförd energi'!$B$2:$AS$506,MATCH(AA$1,'Tillförd energi'!$B$1:$AQ$1,0),FALSE)</f>
        <v>0</v>
      </c>
      <c r="AB301" s="73">
        <f>VLOOKUP($B301,'Tillförd energi'!$B$2:$AS$506,MATCH(AB$1,'Tillförd energi'!$B$1:$AQ$1,0),FALSE)</f>
        <v>0</v>
      </c>
      <c r="AC301" s="73">
        <f>VLOOKUP($B301,'Tillförd energi'!$B$2:$AS$506,MATCH(AC$1,'Tillförd energi'!$B$1:$AQ$1,0),FALSE)</f>
        <v>0</v>
      </c>
      <c r="AD301" s="73">
        <f>VLOOKUP($B301,'Tillförd energi'!$B$2:$AS$506,MATCH(AD$1,'Tillförd energi'!$B$1:$AQ$1,0),FALSE)</f>
        <v>0</v>
      </c>
      <c r="AF301" s="73">
        <f>VLOOKUP($B301,'Tillförd energi'!$B$2:$AS$506,MATCH(AF$1,'Tillförd energi'!$B$1:$AQ$1,0),FALSE)</f>
        <v>0.46200000000000002</v>
      </c>
      <c r="AH301" s="73">
        <f>IFERROR(VLOOKUP(B301,Miljö!$B$1:$S$476,9,FALSE)/1,0)</f>
        <v>0</v>
      </c>
      <c r="AJ301" s="81" t="str">
        <f>IFERROR(VLOOKUP($B301,Miljö!$B$1:$S$500,MATCH("hjälpel exklusive kraftvärme (GWh)",Miljö!$B$1:$V$1,0),FALSE)/1,"")</f>
        <v/>
      </c>
      <c r="AK301" s="81">
        <f t="shared" si="44"/>
        <v>0.46199999999999997</v>
      </c>
      <c r="AL301" s="81">
        <f>VLOOKUP($B301,'Slutlig allokering'!$B$2:$AL$462,MATCH("Hjälpel kraftvärme",'Slutlig allokering'!$B$2:$AL$2,0),FALSE)</f>
        <v>0</v>
      </c>
      <c r="AN301" s="73">
        <f t="shared" si="45"/>
        <v>21.321999999999999</v>
      </c>
      <c r="AO301" s="73">
        <f t="shared" si="46"/>
        <v>21.321999999999999</v>
      </c>
      <c r="AP301" s="73">
        <f>IF(ISERROR(1/VLOOKUP($B301,Leveranser!$B$1:$S$500,MATCH("såld värme (gwh)",Leveranser!$B$1:$S$1,0),FALSE)),"",VLOOKUP($B301,Leveranser!$B$1:$S$500,MATCH("såld värme (gwh)",Leveranser!$B$1:$S$1,0),FALSE))</f>
        <v>15.4</v>
      </c>
      <c r="AQ301" s="73">
        <f>VLOOKUP($B301,Leveranser!$B$1:$Y$500,MATCH("Totalt såld fjärrvärme till andra fjärrvärmeföretag",Leveranser!$B$1:$AA$1,0),FALSE)</f>
        <v>0</v>
      </c>
      <c r="AR301" s="73">
        <f>IF(ISERROR(1/VLOOKUP($B301,Miljö!$B$1:$S$500,MATCH("Såld mängd produktionsspecifik fjärrvärme (GWh)",Miljö!$B$1:$R$1,0),FALSE)),0,VLOOKUP($B301,Miljö!$B$1:$S$500,MATCH("Såld mängd produktionsspecifik fjärrvärme (GWh)",Miljö!$B$1:$R$1,0),FALSE))</f>
        <v>0</v>
      </c>
      <c r="AS301" s="82">
        <f t="shared" si="51"/>
        <v>0.72225869993434011</v>
      </c>
      <c r="AU301" s="73" t="str">
        <f>VLOOKUP($B301,'Miljövärden urval för publ'!$B$2:$I$486,7,FALSE)</f>
        <v>Ja</v>
      </c>
      <c r="AV301" s="73" t="str">
        <f>VLOOKUP($B301,'Miljövärden urval för publ'!$B$2:$I$486,6,FALSE)</f>
        <v>Ja</v>
      </c>
      <c r="AZ301" s="73">
        <f t="shared" si="47"/>
        <v>0.46200000000000002</v>
      </c>
      <c r="BA301" s="73">
        <f t="shared" si="52"/>
        <v>0</v>
      </c>
      <c r="BB301" s="73">
        <f t="shared" si="48"/>
        <v>18.7</v>
      </c>
      <c r="BC301" s="73">
        <f t="shared" si="49"/>
        <v>2.1</v>
      </c>
      <c r="BE301" s="73">
        <f t="shared" si="53"/>
        <v>0</v>
      </c>
      <c r="BF301" s="73">
        <f t="shared" si="54"/>
        <v>0</v>
      </c>
      <c r="BH301" s="73">
        <f t="shared" si="50"/>
        <v>20.8</v>
      </c>
    </row>
    <row r="302" spans="1:60" ht="14.5" x14ac:dyDescent="0.35">
      <c r="A302" t="s">
        <v>388</v>
      </c>
      <c r="B302" t="s">
        <v>390</v>
      </c>
      <c r="C302" s="73">
        <f>VLOOKUP($B302,'Tillförd energi'!$B$2:$AS$506,MATCH(C$1,'Tillförd energi'!$B$1:$AQ$1,0),FALSE)</f>
        <v>0</v>
      </c>
      <c r="D302" s="73">
        <f>VLOOKUP($B302,'Tillförd energi'!$B$2:$AS$506,MATCH(D$1,'Tillförd energi'!$B$1:$AQ$1,0),FALSE)</f>
        <v>2</v>
      </c>
      <c r="E302" s="73">
        <f>VLOOKUP($B302,'Tillförd energi'!$B$2:$AS$506,MATCH(E$1,'Tillförd energi'!$B$1:$AQ$1,0),FALSE)</f>
        <v>0</v>
      </c>
      <c r="F302" s="73">
        <f>VLOOKUP($B302,'Tillförd energi'!$B$2:$AS$506,MATCH(F$1,'Tillförd energi'!$B$1:$AQ$1,0),FALSE)</f>
        <v>0</v>
      </c>
      <c r="G302" s="73">
        <f>VLOOKUP($B302,'Tillförd energi'!$B$2:$AS$506,MATCH(G$1,'Tillförd energi'!$B$1:$AQ$1,0),FALSE)</f>
        <v>0</v>
      </c>
      <c r="H302" s="73">
        <f>VLOOKUP($B302,'Tillförd energi'!$B$2:$AS$506,MATCH(H$1,'Tillförd energi'!$B$1:$AQ$1,0),FALSE)</f>
        <v>0</v>
      </c>
      <c r="I302" s="73">
        <f>VLOOKUP($B302,'Tillförd energi'!$B$2:$AS$506,MATCH(I$1,'Tillförd energi'!$B$1:$AQ$1,0),FALSE)</f>
        <v>0</v>
      </c>
      <c r="J302" s="73">
        <f>VLOOKUP($B302,'Tillförd energi'!$B$2:$AS$506,MATCH(J$1,'Tillförd energi'!$B$1:$AQ$1,0),FALSE)</f>
        <v>0</v>
      </c>
      <c r="K302" s="73">
        <f>VLOOKUP($B302,'Tillförd energi'!$B$2:$AS$506,MATCH(K$1,'Tillförd energi'!$B$1:$AQ$1,0),FALSE)</f>
        <v>0</v>
      </c>
      <c r="L302" s="73">
        <f>VLOOKUP($B302,'Tillförd energi'!$B$2:$AS$506,MATCH(L$1,'Tillförd energi'!$B$1:$AQ$1,0),FALSE)</f>
        <v>24.1</v>
      </c>
      <c r="M302" s="73">
        <f>VLOOKUP($B302,'Tillförd energi'!$B$2:$AS$506,MATCH(M$1,'Tillförd energi'!$B$1:$AQ$1,0),FALSE)</f>
        <v>24.8</v>
      </c>
      <c r="N302" s="73">
        <f>VLOOKUP($B302,'Tillförd energi'!$B$2:$AS$506,MATCH(N$1,'Tillförd energi'!$B$1:$AQ$1,0),FALSE)</f>
        <v>0</v>
      </c>
      <c r="O302" s="73">
        <f>VLOOKUP($B302,'Tillförd energi'!$B$2:$AS$506,MATCH(O$1,'Tillförd energi'!$B$1:$AQ$1,0),FALSE)</f>
        <v>26.3</v>
      </c>
      <c r="P302" s="73">
        <f>VLOOKUP($B302,'Tillförd energi'!$B$2:$AS$506,MATCH(P$1,'Tillförd energi'!$B$1:$AQ$1,0),FALSE)</f>
        <v>0</v>
      </c>
      <c r="Q302" s="73">
        <f>VLOOKUP($B302,'Tillförd energi'!$B$2:$AS$506,MATCH(Q$1,'Tillförd energi'!$B$1:$AQ$1,0),FALSE)</f>
        <v>0</v>
      </c>
      <c r="R302" s="73">
        <f>VLOOKUP($B302,'Tillförd energi'!$B$2:$AS$506,MATCH(R$1,'Tillförd energi'!$B$1:$AQ$1,0),FALSE)</f>
        <v>35.700000000000003</v>
      </c>
      <c r="S302" s="73">
        <f>VLOOKUP($B302,'Tillförd energi'!$B$2:$AS$506,MATCH(S$1,'Tillförd energi'!$B$1:$AQ$1,0),FALSE)</f>
        <v>0</v>
      </c>
      <c r="T302" s="73">
        <f>VLOOKUP($B302,'Tillförd energi'!$B$2:$AS$506,MATCH(T$1,'Tillförd energi'!$B$1:$AQ$1,0),FALSE)</f>
        <v>0</v>
      </c>
      <c r="U302" s="73">
        <f>VLOOKUP($B302,'Tillförd energi'!$B$2:$AS$506,MATCH(U$1,'Tillförd energi'!$B$1:$AQ$1,0),FALSE)</f>
        <v>0</v>
      </c>
      <c r="V302" s="73">
        <f>VLOOKUP($B302,'Tillförd energi'!$B$2:$AS$506,MATCH(V$1,'Tillförd energi'!$B$1:$AQ$1,0),FALSE)</f>
        <v>0</v>
      </c>
      <c r="W302" s="73">
        <f>VLOOKUP($B302,'Tillförd energi'!$B$2:$AS$506,MATCH(W$1,'Tillförd energi'!$B$1:$AQ$1,0),FALSE)</f>
        <v>0</v>
      </c>
      <c r="X302" s="73">
        <f>VLOOKUP($B302,'Tillförd energi'!$B$2:$AS$506,MATCH(X$1,'Tillförd energi'!$B$1:$AQ$1,0),FALSE)</f>
        <v>0</v>
      </c>
      <c r="Y302" s="73">
        <f>VLOOKUP($B302,'Tillförd energi'!$B$2:$AS$506,MATCH(Y$1,'Tillförd energi'!$B$1:$AQ$1,0),FALSE)</f>
        <v>0</v>
      </c>
      <c r="Z302" s="73">
        <f>VLOOKUP($B302,'Tillförd energi'!$B$2:$AS$506,MATCH(Z$1,'Tillförd energi'!$B$1:$AQ$1,0),FALSE)</f>
        <v>0</v>
      </c>
      <c r="AA302" s="73">
        <f>VLOOKUP($B302,'Tillförd energi'!$B$2:$AS$506,MATCH(AA$1,'Tillförd energi'!$B$1:$AQ$1,0),FALSE)</f>
        <v>0</v>
      </c>
      <c r="AB302" s="73">
        <f>VLOOKUP($B302,'Tillförd energi'!$B$2:$AS$506,MATCH(AB$1,'Tillförd energi'!$B$1:$AQ$1,0),FALSE)</f>
        <v>11.1</v>
      </c>
      <c r="AC302" s="73">
        <f>VLOOKUP($B302,'Tillförd energi'!$B$2:$AS$506,MATCH(AC$1,'Tillförd energi'!$B$1:$AQ$1,0),FALSE)</f>
        <v>0</v>
      </c>
      <c r="AD302" s="73">
        <f>VLOOKUP($B302,'Tillförd energi'!$B$2:$AS$506,MATCH(AD$1,'Tillförd energi'!$B$1:$AQ$1,0),FALSE)</f>
        <v>0</v>
      </c>
      <c r="AF302" s="73">
        <f>VLOOKUP($B302,'Tillförd energi'!$B$2:$AS$506,MATCH(AF$1,'Tillförd energi'!$B$1:$AQ$1,0),FALSE)</f>
        <v>2.82</v>
      </c>
      <c r="AH302" s="73">
        <f>IFERROR(VLOOKUP(B302,Miljö!$B$1:$S$476,9,FALSE)/1,0)</f>
        <v>0</v>
      </c>
      <c r="AJ302" s="81" t="str">
        <f>IFERROR(VLOOKUP($B302,Miljö!$B$1:$S$500,MATCH("hjälpel exklusive kraftvärme (GWh)",Miljö!$B$1:$V$1,0),FALSE)/1,"")</f>
        <v/>
      </c>
      <c r="AK302" s="81">
        <f t="shared" si="44"/>
        <v>2.82</v>
      </c>
      <c r="AL302" s="81">
        <f>VLOOKUP($B302,'Slutlig allokering'!$B$2:$AL$462,MATCH("Hjälpel kraftvärme",'Slutlig allokering'!$B$2:$AL$2,0),FALSE)</f>
        <v>0</v>
      </c>
      <c r="AN302" s="73">
        <f t="shared" si="45"/>
        <v>126.82</v>
      </c>
      <c r="AO302" s="73">
        <f t="shared" si="46"/>
        <v>126.82</v>
      </c>
      <c r="AP302" s="73">
        <f>IF(ISERROR(1/VLOOKUP($B302,Leveranser!$B$1:$S$500,MATCH("såld värme (gwh)",Leveranser!$B$1:$S$1,0),FALSE)),"",VLOOKUP($B302,Leveranser!$B$1:$S$500,MATCH("såld värme (gwh)",Leveranser!$B$1:$S$1,0),FALSE))</f>
        <v>94</v>
      </c>
      <c r="AQ302" s="73">
        <f>VLOOKUP($B302,Leveranser!$B$1:$Y$500,MATCH("Totalt såld fjärrvärme till andra fjärrvärmeföretag",Leveranser!$B$1:$AA$1,0),FALSE)</f>
        <v>0</v>
      </c>
      <c r="AR302" s="73">
        <f>IF(ISERROR(1/VLOOKUP($B302,Miljö!$B$1:$S$500,MATCH("Såld mängd produktionsspecifik fjärrvärme (GWh)",Miljö!$B$1:$R$1,0),FALSE)),0,VLOOKUP($B302,Miljö!$B$1:$S$500,MATCH("Såld mängd produktionsspecifik fjärrvärme (GWh)",Miljö!$B$1:$R$1,0),FALSE))</f>
        <v>0</v>
      </c>
      <c r="AS302" s="82">
        <f t="shared" si="51"/>
        <v>0.74120801135467596</v>
      </c>
      <c r="AU302" s="73" t="str">
        <f>VLOOKUP($B302,'Miljövärden urval för publ'!$B$2:$I$486,7,FALSE)</f>
        <v>Ja</v>
      </c>
      <c r="AV302" s="73" t="str">
        <f>VLOOKUP($B302,'Miljövärden urval för publ'!$B$2:$I$486,6,FALSE)</f>
        <v>Ja</v>
      </c>
      <c r="AZ302" s="73">
        <f t="shared" si="47"/>
        <v>2.82</v>
      </c>
      <c r="BA302" s="73">
        <f t="shared" si="52"/>
        <v>0</v>
      </c>
      <c r="BB302" s="73">
        <f t="shared" si="48"/>
        <v>75.2</v>
      </c>
      <c r="BC302" s="73">
        <f t="shared" si="49"/>
        <v>35.700000000000003</v>
      </c>
      <c r="BE302" s="73">
        <f t="shared" si="53"/>
        <v>0</v>
      </c>
      <c r="BF302" s="73">
        <f t="shared" si="54"/>
        <v>0</v>
      </c>
      <c r="BH302" s="73">
        <f t="shared" si="50"/>
        <v>110.9</v>
      </c>
    </row>
    <row r="303" spans="1:60" ht="14.5" x14ac:dyDescent="0.35">
      <c r="A303" t="s">
        <v>391</v>
      </c>
      <c r="B303" t="s">
        <v>392</v>
      </c>
      <c r="C303" s="73">
        <f>VLOOKUP($B303,'Tillförd energi'!$B$2:$AS$506,MATCH(C$1,'Tillförd energi'!$B$1:$AQ$1,0),FALSE)</f>
        <v>0</v>
      </c>
      <c r="D303" s="73">
        <f>VLOOKUP($B303,'Tillförd energi'!$B$2:$AS$506,MATCH(D$1,'Tillförd energi'!$B$1:$AQ$1,0),FALSE)</f>
        <v>0</v>
      </c>
      <c r="E303" s="73">
        <f>VLOOKUP($B303,'Tillförd energi'!$B$2:$AS$506,MATCH(E$1,'Tillförd energi'!$B$1:$AQ$1,0),FALSE)</f>
        <v>0.7</v>
      </c>
      <c r="F303" s="73">
        <f>VLOOKUP($B303,'Tillförd energi'!$B$2:$AS$506,MATCH(F$1,'Tillförd energi'!$B$1:$AQ$1,0),FALSE)</f>
        <v>0</v>
      </c>
      <c r="G303" s="73">
        <f>VLOOKUP($B303,'Tillförd energi'!$B$2:$AS$506,MATCH(G$1,'Tillförd energi'!$B$1:$AQ$1,0),FALSE)</f>
        <v>0</v>
      </c>
      <c r="H303" s="73">
        <f>VLOOKUP($B303,'Tillförd energi'!$B$2:$AS$506,MATCH(H$1,'Tillförd energi'!$B$1:$AQ$1,0),FALSE)</f>
        <v>0</v>
      </c>
      <c r="I303" s="73">
        <f>VLOOKUP($B303,'Tillförd energi'!$B$2:$AS$506,MATCH(I$1,'Tillförd energi'!$B$1:$AQ$1,0),FALSE)</f>
        <v>0</v>
      </c>
      <c r="J303" s="73">
        <f>VLOOKUP($B303,'Tillförd energi'!$B$2:$AS$506,MATCH(J$1,'Tillförd energi'!$B$1:$AQ$1,0),FALSE)</f>
        <v>0</v>
      </c>
      <c r="K303" s="73">
        <f>VLOOKUP($B303,'Tillförd energi'!$B$2:$AS$506,MATCH(K$1,'Tillförd energi'!$B$1:$AQ$1,0),FALSE)</f>
        <v>0</v>
      </c>
      <c r="L303" s="73">
        <f>VLOOKUP($B303,'Tillförd energi'!$B$2:$AS$506,MATCH(L$1,'Tillförd energi'!$B$1:$AQ$1,0),FALSE)</f>
        <v>25</v>
      </c>
      <c r="M303" s="73">
        <f>VLOOKUP($B303,'Tillförd energi'!$B$2:$AS$506,MATCH(M$1,'Tillförd energi'!$B$1:$AQ$1,0),FALSE)</f>
        <v>6</v>
      </c>
      <c r="N303" s="73">
        <f>VLOOKUP($B303,'Tillförd energi'!$B$2:$AS$506,MATCH(N$1,'Tillförd energi'!$B$1:$AQ$1,0),FALSE)</f>
        <v>0.5</v>
      </c>
      <c r="O303" s="73">
        <f>VLOOKUP($B303,'Tillförd energi'!$B$2:$AS$506,MATCH(O$1,'Tillförd energi'!$B$1:$AQ$1,0),FALSE)</f>
        <v>19</v>
      </c>
      <c r="P303" s="73">
        <f>VLOOKUP($B303,'Tillförd energi'!$B$2:$AS$506,MATCH(P$1,'Tillförd energi'!$B$1:$AQ$1,0),FALSE)</f>
        <v>0</v>
      </c>
      <c r="Q303" s="73">
        <f>VLOOKUP($B303,'Tillförd energi'!$B$2:$AS$506,MATCH(Q$1,'Tillförd energi'!$B$1:$AQ$1,0),FALSE)</f>
        <v>0</v>
      </c>
      <c r="R303" s="73">
        <f>VLOOKUP($B303,'Tillförd energi'!$B$2:$AS$506,MATCH(R$1,'Tillförd energi'!$B$1:$AQ$1,0),FALSE)</f>
        <v>0</v>
      </c>
      <c r="S303" s="73">
        <f>VLOOKUP($B303,'Tillförd energi'!$B$2:$AS$506,MATCH(S$1,'Tillförd energi'!$B$1:$AQ$1,0),FALSE)</f>
        <v>0</v>
      </c>
      <c r="T303" s="73">
        <f>VLOOKUP($B303,'Tillförd energi'!$B$2:$AS$506,MATCH(T$1,'Tillförd energi'!$B$1:$AQ$1,0),FALSE)</f>
        <v>0</v>
      </c>
      <c r="U303" s="73">
        <f>VLOOKUP($B303,'Tillförd energi'!$B$2:$AS$506,MATCH(U$1,'Tillförd energi'!$B$1:$AQ$1,0),FALSE)</f>
        <v>0</v>
      </c>
      <c r="V303" s="73">
        <f>VLOOKUP($B303,'Tillförd energi'!$B$2:$AS$506,MATCH(V$1,'Tillförd energi'!$B$1:$AQ$1,0),FALSE)</f>
        <v>0</v>
      </c>
      <c r="W303" s="73">
        <f>VLOOKUP($B303,'Tillförd energi'!$B$2:$AS$506,MATCH(W$1,'Tillförd energi'!$B$1:$AQ$1,0),FALSE)</f>
        <v>0</v>
      </c>
      <c r="X303" s="73">
        <f>VLOOKUP($B303,'Tillförd energi'!$B$2:$AS$506,MATCH(X$1,'Tillförd energi'!$B$1:$AQ$1,0),FALSE)</f>
        <v>0</v>
      </c>
      <c r="Y303" s="73">
        <f>VLOOKUP($B303,'Tillförd energi'!$B$2:$AS$506,MATCH(Y$1,'Tillförd energi'!$B$1:$AQ$1,0),FALSE)</f>
        <v>0</v>
      </c>
      <c r="Z303" s="73">
        <f>VLOOKUP($B303,'Tillförd energi'!$B$2:$AS$506,MATCH(Z$1,'Tillförd energi'!$B$1:$AQ$1,0),FALSE)</f>
        <v>0</v>
      </c>
      <c r="AA303" s="73">
        <f>VLOOKUP($B303,'Tillförd energi'!$B$2:$AS$506,MATCH(AA$1,'Tillförd energi'!$B$1:$AQ$1,0),FALSE)</f>
        <v>0</v>
      </c>
      <c r="AB303" s="73">
        <f>VLOOKUP($B303,'Tillförd energi'!$B$2:$AS$506,MATCH(AB$1,'Tillförd energi'!$B$1:$AQ$1,0),FALSE)</f>
        <v>7.5</v>
      </c>
      <c r="AC303" s="73">
        <f>VLOOKUP($B303,'Tillförd energi'!$B$2:$AS$506,MATCH(AC$1,'Tillförd energi'!$B$1:$AQ$1,0),FALSE)</f>
        <v>0</v>
      </c>
      <c r="AD303" s="73">
        <f>VLOOKUP($B303,'Tillförd energi'!$B$2:$AS$506,MATCH(AD$1,'Tillförd energi'!$B$1:$AQ$1,0),FALSE)</f>
        <v>0</v>
      </c>
      <c r="AF303" s="73">
        <f>VLOOKUP($B303,'Tillförd energi'!$B$2:$AS$506,MATCH(AF$1,'Tillförd energi'!$B$1:$AQ$1,0),FALSE)</f>
        <v>1.3</v>
      </c>
      <c r="AH303" s="73">
        <f>IFERROR(VLOOKUP(B303,Miljö!$B$1:$S$476,9,FALSE)/1,0)</f>
        <v>0</v>
      </c>
      <c r="AJ303" s="81">
        <f>IFERROR(VLOOKUP($B303,Miljö!$B$1:$S$500,MATCH("hjälpel exklusive kraftvärme (GWh)",Miljö!$B$1:$V$1,0),FALSE)/1,"")</f>
        <v>1.3</v>
      </c>
      <c r="AK303" s="81">
        <f t="shared" si="44"/>
        <v>1.3</v>
      </c>
      <c r="AL303" s="81">
        <f>VLOOKUP($B303,'Slutlig allokering'!$B$2:$AL$462,MATCH("Hjälpel kraftvärme",'Slutlig allokering'!$B$2:$AL$2,0),FALSE)</f>
        <v>0</v>
      </c>
      <c r="AN303" s="73">
        <f t="shared" si="45"/>
        <v>60</v>
      </c>
      <c r="AO303" s="73">
        <f t="shared" si="46"/>
        <v>60</v>
      </c>
      <c r="AP303" s="73">
        <f>IF(ISERROR(1/VLOOKUP($B303,Leveranser!$B$1:$S$500,MATCH("såld värme (gwh)",Leveranser!$B$1:$S$1,0),FALSE)),"",VLOOKUP($B303,Leveranser!$B$1:$S$500,MATCH("såld värme (gwh)",Leveranser!$B$1:$S$1,0),FALSE))</f>
        <v>46.3</v>
      </c>
      <c r="AQ303" s="73">
        <f>VLOOKUP($B303,Leveranser!$B$1:$Y$500,MATCH("Totalt såld fjärrvärme till andra fjärrvärmeföretag",Leveranser!$B$1:$AA$1,0),FALSE)</f>
        <v>0</v>
      </c>
      <c r="AR303" s="73">
        <f>IF(ISERROR(1/VLOOKUP($B303,Miljö!$B$1:$S$500,MATCH("Såld mängd produktionsspecifik fjärrvärme (GWh)",Miljö!$B$1:$R$1,0),FALSE)),0,VLOOKUP($B303,Miljö!$B$1:$S$500,MATCH("Såld mängd produktionsspecifik fjärrvärme (GWh)",Miljö!$B$1:$R$1,0),FALSE))</f>
        <v>0</v>
      </c>
      <c r="AS303" s="82">
        <f t="shared" si="51"/>
        <v>0.77166666666666661</v>
      </c>
      <c r="AU303" s="73" t="str">
        <f>VLOOKUP($B303,'Miljövärden urval för publ'!$B$2:$I$486,7,FALSE)</f>
        <v>Ja</v>
      </c>
      <c r="AV303" s="73" t="str">
        <f>VLOOKUP($B303,'Miljövärden urval för publ'!$B$2:$I$486,6,FALSE)</f>
        <v>Nej</v>
      </c>
      <c r="AZ303" s="73">
        <f t="shared" si="47"/>
        <v>1.3</v>
      </c>
      <c r="BA303" s="73">
        <f t="shared" si="52"/>
        <v>0</v>
      </c>
      <c r="BB303" s="73">
        <f t="shared" si="48"/>
        <v>50.5</v>
      </c>
      <c r="BC303" s="73">
        <f t="shared" si="49"/>
        <v>0</v>
      </c>
      <c r="BE303" s="73">
        <f t="shared" si="53"/>
        <v>0</v>
      </c>
      <c r="BF303" s="73">
        <f t="shared" si="54"/>
        <v>0</v>
      </c>
      <c r="BH303" s="73">
        <f t="shared" si="50"/>
        <v>50.5</v>
      </c>
    </row>
    <row r="304" spans="1:60" ht="14.5" x14ac:dyDescent="0.35">
      <c r="A304" t="s">
        <v>393</v>
      </c>
      <c r="B304" t="s">
        <v>394</v>
      </c>
      <c r="C304" s="73">
        <f>VLOOKUP($B304,'Tillförd energi'!$B$2:$AS$506,MATCH(C$1,'Tillförd energi'!$B$1:$AQ$1,0),FALSE)</f>
        <v>0</v>
      </c>
      <c r="D304" s="73">
        <f>VLOOKUP($B304,'Tillförd energi'!$B$2:$AS$506,MATCH(D$1,'Tillförd energi'!$B$1:$AQ$1,0),FALSE)</f>
        <v>0</v>
      </c>
      <c r="E304" s="73">
        <f>VLOOKUP($B304,'Tillförd energi'!$B$2:$AS$506,MATCH(E$1,'Tillförd energi'!$B$1:$AQ$1,0),FALSE)</f>
        <v>0</v>
      </c>
      <c r="F304" s="73">
        <f>VLOOKUP($B304,'Tillförd energi'!$B$2:$AS$506,MATCH(F$1,'Tillförd energi'!$B$1:$AQ$1,0),FALSE)</f>
        <v>0</v>
      </c>
      <c r="G304" s="73">
        <f>VLOOKUP($B304,'Tillförd energi'!$B$2:$AS$506,MATCH(G$1,'Tillförd energi'!$B$1:$AQ$1,0),FALSE)</f>
        <v>0</v>
      </c>
      <c r="H304" s="73">
        <f>VLOOKUP($B304,'Tillförd energi'!$B$2:$AS$506,MATCH(H$1,'Tillförd energi'!$B$1:$AQ$1,0),FALSE)</f>
        <v>0</v>
      </c>
      <c r="I304" s="73">
        <f>VLOOKUP($B304,'Tillförd energi'!$B$2:$AS$506,MATCH(I$1,'Tillförd energi'!$B$1:$AQ$1,0),FALSE)</f>
        <v>0</v>
      </c>
      <c r="J304" s="73">
        <f>VLOOKUP($B304,'Tillförd energi'!$B$2:$AS$506,MATCH(J$1,'Tillförd energi'!$B$1:$AQ$1,0),FALSE)</f>
        <v>0</v>
      </c>
      <c r="K304" s="73">
        <f>VLOOKUP($B304,'Tillförd energi'!$B$2:$AS$506,MATCH(K$1,'Tillförd energi'!$B$1:$AQ$1,0),FALSE)</f>
        <v>0</v>
      </c>
      <c r="L304" s="73">
        <f>VLOOKUP($B304,'Tillförd energi'!$B$2:$AS$506,MATCH(L$1,'Tillförd energi'!$B$1:$AQ$1,0),FALSE)</f>
        <v>0</v>
      </c>
      <c r="M304" s="73">
        <f>VLOOKUP($B304,'Tillförd energi'!$B$2:$AS$506,MATCH(M$1,'Tillförd energi'!$B$1:$AQ$1,0),FALSE)</f>
        <v>0</v>
      </c>
      <c r="N304" s="73">
        <f>VLOOKUP($B304,'Tillförd energi'!$B$2:$AS$506,MATCH(N$1,'Tillförd energi'!$B$1:$AQ$1,0),FALSE)</f>
        <v>0</v>
      </c>
      <c r="O304" s="73">
        <f>VLOOKUP($B304,'Tillförd energi'!$B$2:$AS$506,MATCH(O$1,'Tillförd energi'!$B$1:$AQ$1,0),FALSE)</f>
        <v>0</v>
      </c>
      <c r="P304" s="73">
        <f>VLOOKUP($B304,'Tillförd energi'!$B$2:$AS$506,MATCH(P$1,'Tillförd energi'!$B$1:$AQ$1,0),FALSE)</f>
        <v>0</v>
      </c>
      <c r="Q304" s="73">
        <f>VLOOKUP($B304,'Tillförd energi'!$B$2:$AS$506,MATCH(Q$1,'Tillförd energi'!$B$1:$AQ$1,0),FALSE)</f>
        <v>0</v>
      </c>
      <c r="R304" s="73">
        <f>VLOOKUP($B304,'Tillförd energi'!$B$2:$AS$506,MATCH(R$1,'Tillförd energi'!$B$1:$AQ$1,0),FALSE)</f>
        <v>0</v>
      </c>
      <c r="S304" s="73">
        <f>VLOOKUP($B304,'Tillförd energi'!$B$2:$AS$506,MATCH(S$1,'Tillförd energi'!$B$1:$AQ$1,0),FALSE)</f>
        <v>0</v>
      </c>
      <c r="T304" s="73">
        <f>VLOOKUP($B304,'Tillförd energi'!$B$2:$AS$506,MATCH(T$1,'Tillförd energi'!$B$1:$AQ$1,0),FALSE)</f>
        <v>0</v>
      </c>
      <c r="U304" s="73">
        <f>VLOOKUP($B304,'Tillförd energi'!$B$2:$AS$506,MATCH(U$1,'Tillförd energi'!$B$1:$AQ$1,0),FALSE)</f>
        <v>0</v>
      </c>
      <c r="V304" s="73">
        <f>VLOOKUP($B304,'Tillförd energi'!$B$2:$AS$506,MATCH(V$1,'Tillförd energi'!$B$1:$AQ$1,0),FALSE)</f>
        <v>0</v>
      </c>
      <c r="W304" s="73">
        <f>VLOOKUP($B304,'Tillförd energi'!$B$2:$AS$506,MATCH(W$1,'Tillförd energi'!$B$1:$AQ$1,0),FALSE)</f>
        <v>0</v>
      </c>
      <c r="X304" s="73">
        <f>VLOOKUP($B304,'Tillförd energi'!$B$2:$AS$506,MATCH(X$1,'Tillförd energi'!$B$1:$AQ$1,0),FALSE)</f>
        <v>0</v>
      </c>
      <c r="Y304" s="73">
        <f>VLOOKUP($B304,'Tillförd energi'!$B$2:$AS$506,MATCH(Y$1,'Tillförd energi'!$B$1:$AQ$1,0),FALSE)</f>
        <v>0</v>
      </c>
      <c r="Z304" s="73">
        <f>VLOOKUP($B304,'Tillförd energi'!$B$2:$AS$506,MATCH(Z$1,'Tillförd energi'!$B$1:$AQ$1,0),FALSE)</f>
        <v>0</v>
      </c>
      <c r="AA304" s="73">
        <f>VLOOKUP($B304,'Tillförd energi'!$B$2:$AS$506,MATCH(AA$1,'Tillförd energi'!$B$1:$AQ$1,0),FALSE)</f>
        <v>0</v>
      </c>
      <c r="AB304" s="73">
        <f>VLOOKUP($B304,'Tillförd energi'!$B$2:$AS$506,MATCH(AB$1,'Tillförd energi'!$B$1:$AQ$1,0),FALSE)</f>
        <v>0</v>
      </c>
      <c r="AC304" s="73">
        <f>VLOOKUP($B304,'Tillförd energi'!$B$2:$AS$506,MATCH(AC$1,'Tillförd energi'!$B$1:$AQ$1,0),FALSE)</f>
        <v>0</v>
      </c>
      <c r="AD304" s="73">
        <f>VLOOKUP($B304,'Tillförd energi'!$B$2:$AS$506,MATCH(AD$1,'Tillförd energi'!$B$1:$AQ$1,0),FALSE)</f>
        <v>0</v>
      </c>
      <c r="AF304" s="73">
        <f>VLOOKUP($B304,'Tillförd energi'!$B$2:$AS$506,MATCH(AF$1,'Tillförd energi'!$B$1:$AQ$1,0),FALSE)</f>
        <v>0</v>
      </c>
      <c r="AH304" s="73">
        <f>IFERROR(VLOOKUP(B304,Miljö!$B$1:$S$476,9,FALSE)/1,0)</f>
        <v>0</v>
      </c>
      <c r="AJ304" s="81" t="str">
        <f>IFERROR(VLOOKUP($B304,Miljö!$B$1:$S$500,MATCH("hjälpel exklusive kraftvärme (GWh)",Miljö!$B$1:$V$1,0),FALSE)/1,"")</f>
        <v/>
      </c>
      <c r="AK304" s="81">
        <f t="shared" si="44"/>
        <v>0</v>
      </c>
      <c r="AL304" s="81">
        <f>VLOOKUP($B304,'Slutlig allokering'!$B$2:$AL$462,MATCH("Hjälpel kraftvärme",'Slutlig allokering'!$B$2:$AL$2,0),FALSE)</f>
        <v>0</v>
      </c>
      <c r="AN304" s="73">
        <f t="shared" si="45"/>
        <v>0</v>
      </c>
      <c r="AO304" s="73">
        <f t="shared" si="46"/>
        <v>0</v>
      </c>
      <c r="AP304" s="73" t="str">
        <f>IF(ISERROR(1/VLOOKUP($B304,Leveranser!$B$1:$S$500,MATCH("såld värme (gwh)",Leveranser!$B$1:$S$1,0),FALSE)),"",VLOOKUP($B304,Leveranser!$B$1:$S$500,MATCH("såld värme (gwh)",Leveranser!$B$1:$S$1,0),FALSE))</f>
        <v/>
      </c>
      <c r="AQ304" s="73">
        <f>VLOOKUP($B304,Leveranser!$B$1:$Y$500,MATCH("Totalt såld fjärrvärme till andra fjärrvärmeföretag",Leveranser!$B$1:$AA$1,0),FALSE)</f>
        <v>0</v>
      </c>
      <c r="AR304" s="73">
        <f>IF(ISERROR(1/VLOOKUP($B304,Miljö!$B$1:$S$500,MATCH("Såld mängd produktionsspecifik fjärrvärme (GWh)",Miljö!$B$1:$R$1,0),FALSE)),0,VLOOKUP($B304,Miljö!$B$1:$S$500,MATCH("Såld mängd produktionsspecifik fjärrvärme (GWh)",Miljö!$B$1:$R$1,0),FALSE))</f>
        <v>0</v>
      </c>
      <c r="AS304" s="82" t="str">
        <f t="shared" si="51"/>
        <v/>
      </c>
      <c r="AU304" s="73" t="str">
        <f>VLOOKUP($B304,'Miljövärden urval för publ'!$B$2:$I$486,7,FALSE)</f>
        <v>Nej</v>
      </c>
      <c r="AV304" s="73" t="str">
        <f>VLOOKUP($B304,'Miljövärden urval för publ'!$B$2:$I$486,6,FALSE)</f>
        <v>Nej</v>
      </c>
      <c r="AZ304" s="73">
        <f t="shared" si="47"/>
        <v>0</v>
      </c>
      <c r="BA304" s="73">
        <f t="shared" si="52"/>
        <v>0</v>
      </c>
      <c r="BB304" s="73">
        <f t="shared" si="48"/>
        <v>0</v>
      </c>
      <c r="BC304" s="73">
        <f t="shared" si="49"/>
        <v>0</v>
      </c>
      <c r="BE304" s="73">
        <f t="shared" si="53"/>
        <v>0</v>
      </c>
      <c r="BF304" s="73">
        <f t="shared" si="54"/>
        <v>0</v>
      </c>
      <c r="BH304" s="73">
        <f t="shared" si="50"/>
        <v>0</v>
      </c>
    </row>
    <row r="305" spans="1:60" ht="14.5" x14ac:dyDescent="0.35">
      <c r="A305" t="s">
        <v>393</v>
      </c>
      <c r="B305" t="s">
        <v>395</v>
      </c>
      <c r="C305" s="73">
        <f>VLOOKUP($B305,'Tillförd energi'!$B$2:$AS$506,MATCH(C$1,'Tillförd energi'!$B$1:$AQ$1,0),FALSE)</f>
        <v>0</v>
      </c>
      <c r="D305" s="73">
        <f>VLOOKUP($B305,'Tillförd energi'!$B$2:$AS$506,MATCH(D$1,'Tillförd energi'!$B$1:$AQ$1,0),FALSE)</f>
        <v>0</v>
      </c>
      <c r="E305" s="73">
        <f>VLOOKUP($B305,'Tillförd energi'!$B$2:$AS$506,MATCH(E$1,'Tillförd energi'!$B$1:$AQ$1,0),FALSE)</f>
        <v>0</v>
      </c>
      <c r="F305" s="73">
        <f>VLOOKUP($B305,'Tillförd energi'!$B$2:$AS$506,MATCH(F$1,'Tillförd energi'!$B$1:$AQ$1,0),FALSE)</f>
        <v>0</v>
      </c>
      <c r="G305" s="73">
        <f>VLOOKUP($B305,'Tillförd energi'!$B$2:$AS$506,MATCH(G$1,'Tillförd energi'!$B$1:$AQ$1,0),FALSE)</f>
        <v>0</v>
      </c>
      <c r="H305" s="73">
        <f>VLOOKUP($B305,'Tillförd energi'!$B$2:$AS$506,MATCH(H$1,'Tillförd energi'!$B$1:$AQ$1,0),FALSE)</f>
        <v>0</v>
      </c>
      <c r="I305" s="73">
        <f>VLOOKUP($B305,'Tillförd energi'!$B$2:$AS$506,MATCH(I$1,'Tillförd energi'!$B$1:$AQ$1,0),FALSE)</f>
        <v>0</v>
      </c>
      <c r="J305" s="73">
        <f>VLOOKUP($B305,'Tillförd energi'!$B$2:$AS$506,MATCH(J$1,'Tillförd energi'!$B$1:$AQ$1,0),FALSE)</f>
        <v>0</v>
      </c>
      <c r="K305" s="73">
        <f>VLOOKUP($B305,'Tillförd energi'!$B$2:$AS$506,MATCH(K$1,'Tillförd energi'!$B$1:$AQ$1,0),FALSE)</f>
        <v>0</v>
      </c>
      <c r="L305" s="73">
        <f>VLOOKUP($B305,'Tillförd energi'!$B$2:$AS$506,MATCH(L$1,'Tillförd energi'!$B$1:$AQ$1,0),FALSE)</f>
        <v>0</v>
      </c>
      <c r="M305" s="73">
        <f>VLOOKUP($B305,'Tillförd energi'!$B$2:$AS$506,MATCH(M$1,'Tillförd energi'!$B$1:$AQ$1,0),FALSE)</f>
        <v>0</v>
      </c>
      <c r="N305" s="73">
        <f>VLOOKUP($B305,'Tillförd energi'!$B$2:$AS$506,MATCH(N$1,'Tillförd energi'!$B$1:$AQ$1,0),FALSE)</f>
        <v>0</v>
      </c>
      <c r="O305" s="73">
        <f>VLOOKUP($B305,'Tillförd energi'!$B$2:$AS$506,MATCH(O$1,'Tillförd energi'!$B$1:$AQ$1,0),FALSE)</f>
        <v>0</v>
      </c>
      <c r="P305" s="73">
        <f>VLOOKUP($B305,'Tillförd energi'!$B$2:$AS$506,MATCH(P$1,'Tillförd energi'!$B$1:$AQ$1,0),FALSE)</f>
        <v>0</v>
      </c>
      <c r="Q305" s="73">
        <f>VLOOKUP($B305,'Tillförd energi'!$B$2:$AS$506,MATCH(Q$1,'Tillförd energi'!$B$1:$AQ$1,0),FALSE)</f>
        <v>0</v>
      </c>
      <c r="R305" s="73">
        <f>VLOOKUP($B305,'Tillförd energi'!$B$2:$AS$506,MATCH(R$1,'Tillförd energi'!$B$1:$AQ$1,0),FALSE)</f>
        <v>0</v>
      </c>
      <c r="S305" s="73">
        <f>VLOOKUP($B305,'Tillförd energi'!$B$2:$AS$506,MATCH(S$1,'Tillförd energi'!$B$1:$AQ$1,0),FALSE)</f>
        <v>0</v>
      </c>
      <c r="T305" s="73">
        <f>VLOOKUP($B305,'Tillförd energi'!$B$2:$AS$506,MATCH(T$1,'Tillförd energi'!$B$1:$AQ$1,0),FALSE)</f>
        <v>0</v>
      </c>
      <c r="U305" s="73">
        <f>VLOOKUP($B305,'Tillförd energi'!$B$2:$AS$506,MATCH(U$1,'Tillförd energi'!$B$1:$AQ$1,0),FALSE)</f>
        <v>0</v>
      </c>
      <c r="V305" s="73">
        <f>VLOOKUP($B305,'Tillförd energi'!$B$2:$AS$506,MATCH(V$1,'Tillförd energi'!$B$1:$AQ$1,0),FALSE)</f>
        <v>0</v>
      </c>
      <c r="W305" s="73">
        <f>VLOOKUP($B305,'Tillförd energi'!$B$2:$AS$506,MATCH(W$1,'Tillförd energi'!$B$1:$AQ$1,0),FALSE)</f>
        <v>0</v>
      </c>
      <c r="X305" s="73">
        <f>VLOOKUP($B305,'Tillförd energi'!$B$2:$AS$506,MATCH(X$1,'Tillförd energi'!$B$1:$AQ$1,0),FALSE)</f>
        <v>0</v>
      </c>
      <c r="Y305" s="73">
        <f>VLOOKUP($B305,'Tillförd energi'!$B$2:$AS$506,MATCH(Y$1,'Tillförd energi'!$B$1:$AQ$1,0),FALSE)</f>
        <v>0</v>
      </c>
      <c r="Z305" s="73">
        <f>VLOOKUP($B305,'Tillförd energi'!$B$2:$AS$506,MATCH(Z$1,'Tillförd energi'!$B$1:$AQ$1,0),FALSE)</f>
        <v>0</v>
      </c>
      <c r="AA305" s="73">
        <f>VLOOKUP($B305,'Tillförd energi'!$B$2:$AS$506,MATCH(AA$1,'Tillförd energi'!$B$1:$AQ$1,0),FALSE)</f>
        <v>0</v>
      </c>
      <c r="AB305" s="73">
        <f>VLOOKUP($B305,'Tillförd energi'!$B$2:$AS$506,MATCH(AB$1,'Tillförd energi'!$B$1:$AQ$1,0),FALSE)</f>
        <v>0</v>
      </c>
      <c r="AC305" s="73">
        <f>VLOOKUP($B305,'Tillförd energi'!$B$2:$AS$506,MATCH(AC$1,'Tillförd energi'!$B$1:$AQ$1,0),FALSE)</f>
        <v>0</v>
      </c>
      <c r="AD305" s="73">
        <f>VLOOKUP($B305,'Tillförd energi'!$B$2:$AS$506,MATCH(AD$1,'Tillförd energi'!$B$1:$AQ$1,0),FALSE)</f>
        <v>0</v>
      </c>
      <c r="AF305" s="73">
        <f>VLOOKUP($B305,'Tillförd energi'!$B$2:$AS$506,MATCH(AF$1,'Tillförd energi'!$B$1:$AQ$1,0),FALSE)</f>
        <v>0</v>
      </c>
      <c r="AH305" s="73">
        <f>IFERROR(VLOOKUP(B305,Miljö!$B$1:$S$476,9,FALSE)/1,0)</f>
        <v>0</v>
      </c>
      <c r="AJ305" s="81" t="str">
        <f>IFERROR(VLOOKUP($B305,Miljö!$B$1:$S$500,MATCH("hjälpel exklusive kraftvärme (GWh)",Miljö!$B$1:$V$1,0),FALSE)/1,"")</f>
        <v/>
      </c>
      <c r="AK305" s="81">
        <f t="shared" si="44"/>
        <v>0</v>
      </c>
      <c r="AL305" s="81">
        <f>VLOOKUP($B305,'Slutlig allokering'!$B$2:$AL$462,MATCH("Hjälpel kraftvärme",'Slutlig allokering'!$B$2:$AL$2,0),FALSE)</f>
        <v>0</v>
      </c>
      <c r="AN305" s="73">
        <f t="shared" si="45"/>
        <v>0</v>
      </c>
      <c r="AO305" s="73">
        <f t="shared" si="46"/>
        <v>0</v>
      </c>
      <c r="AP305" s="73" t="str">
        <f>IF(ISERROR(1/VLOOKUP($B305,Leveranser!$B$1:$S$500,MATCH("såld värme (gwh)",Leveranser!$B$1:$S$1,0),FALSE)),"",VLOOKUP($B305,Leveranser!$B$1:$S$500,MATCH("såld värme (gwh)",Leveranser!$B$1:$S$1,0),FALSE))</f>
        <v/>
      </c>
      <c r="AQ305" s="73">
        <f>VLOOKUP($B305,Leveranser!$B$1:$Y$500,MATCH("Totalt såld fjärrvärme till andra fjärrvärmeföretag",Leveranser!$B$1:$AA$1,0),FALSE)</f>
        <v>0</v>
      </c>
      <c r="AR305" s="73">
        <f>IF(ISERROR(1/VLOOKUP($B305,Miljö!$B$1:$S$500,MATCH("Såld mängd produktionsspecifik fjärrvärme (GWh)",Miljö!$B$1:$R$1,0),FALSE)),0,VLOOKUP($B305,Miljö!$B$1:$S$500,MATCH("Såld mängd produktionsspecifik fjärrvärme (GWh)",Miljö!$B$1:$R$1,0),FALSE))</f>
        <v>0</v>
      </c>
      <c r="AS305" s="82" t="str">
        <f t="shared" si="51"/>
        <v/>
      </c>
      <c r="AU305" s="73" t="str">
        <f>VLOOKUP($B305,'Miljövärden urval för publ'!$B$2:$I$486,7,FALSE)</f>
        <v>Nej</v>
      </c>
      <c r="AV305" s="73" t="str">
        <f>VLOOKUP($B305,'Miljövärden urval för publ'!$B$2:$I$486,6,FALSE)</f>
        <v>Nej</v>
      </c>
      <c r="AZ305" s="73">
        <f t="shared" si="47"/>
        <v>0</v>
      </c>
      <c r="BA305" s="73">
        <f t="shared" si="52"/>
        <v>0</v>
      </c>
      <c r="BB305" s="73">
        <f t="shared" si="48"/>
        <v>0</v>
      </c>
      <c r="BC305" s="73">
        <f t="shared" si="49"/>
        <v>0</v>
      </c>
      <c r="BE305" s="73">
        <f t="shared" si="53"/>
        <v>0</v>
      </c>
      <c r="BF305" s="73">
        <f t="shared" si="54"/>
        <v>0</v>
      </c>
      <c r="BH305" s="73">
        <f t="shared" si="50"/>
        <v>0</v>
      </c>
    </row>
    <row r="306" spans="1:60" ht="14.5" x14ac:dyDescent="0.35">
      <c r="A306" t="s">
        <v>393</v>
      </c>
      <c r="B306" t="s">
        <v>396</v>
      </c>
      <c r="C306" s="73">
        <f>VLOOKUP($B306,'Tillförd energi'!$B$2:$AS$506,MATCH(C$1,'Tillförd energi'!$B$1:$AQ$1,0),FALSE)</f>
        <v>0</v>
      </c>
      <c r="D306" s="73">
        <f>VLOOKUP($B306,'Tillförd energi'!$B$2:$AS$506,MATCH(D$1,'Tillförd energi'!$B$1:$AQ$1,0),FALSE)</f>
        <v>0</v>
      </c>
      <c r="E306" s="73">
        <f>VLOOKUP($B306,'Tillförd energi'!$B$2:$AS$506,MATCH(E$1,'Tillförd energi'!$B$1:$AQ$1,0),FALSE)</f>
        <v>0</v>
      </c>
      <c r="F306" s="73">
        <f>VLOOKUP($B306,'Tillförd energi'!$B$2:$AS$506,MATCH(F$1,'Tillförd energi'!$B$1:$AQ$1,0),FALSE)</f>
        <v>0</v>
      </c>
      <c r="G306" s="73">
        <f>VLOOKUP($B306,'Tillförd energi'!$B$2:$AS$506,MATCH(G$1,'Tillförd energi'!$B$1:$AQ$1,0),FALSE)</f>
        <v>0</v>
      </c>
      <c r="H306" s="73">
        <f>VLOOKUP($B306,'Tillförd energi'!$B$2:$AS$506,MATCH(H$1,'Tillförd energi'!$B$1:$AQ$1,0),FALSE)</f>
        <v>0</v>
      </c>
      <c r="I306" s="73">
        <f>VLOOKUP($B306,'Tillförd energi'!$B$2:$AS$506,MATCH(I$1,'Tillförd energi'!$B$1:$AQ$1,0),FALSE)</f>
        <v>0</v>
      </c>
      <c r="J306" s="73">
        <f>VLOOKUP($B306,'Tillförd energi'!$B$2:$AS$506,MATCH(J$1,'Tillförd energi'!$B$1:$AQ$1,0),FALSE)</f>
        <v>1</v>
      </c>
      <c r="K306" s="73">
        <f>VLOOKUP($B306,'Tillförd energi'!$B$2:$AS$506,MATCH(K$1,'Tillförd energi'!$B$1:$AQ$1,0),FALSE)</f>
        <v>0</v>
      </c>
      <c r="L306" s="73">
        <f>VLOOKUP($B306,'Tillförd energi'!$B$2:$AS$506,MATCH(L$1,'Tillförd energi'!$B$1:$AQ$1,0),FALSE)</f>
        <v>0</v>
      </c>
      <c r="M306" s="73">
        <f>VLOOKUP($B306,'Tillförd energi'!$B$2:$AS$506,MATCH(M$1,'Tillförd energi'!$B$1:$AQ$1,0),FALSE)</f>
        <v>0</v>
      </c>
      <c r="N306" s="73">
        <f>VLOOKUP($B306,'Tillförd energi'!$B$2:$AS$506,MATCH(N$1,'Tillförd energi'!$B$1:$AQ$1,0),FALSE)</f>
        <v>0</v>
      </c>
      <c r="O306" s="73">
        <f>VLOOKUP($B306,'Tillförd energi'!$B$2:$AS$506,MATCH(O$1,'Tillförd energi'!$B$1:$AQ$1,0),FALSE)</f>
        <v>106.16800000000001</v>
      </c>
      <c r="P306" s="73">
        <f>VLOOKUP($B306,'Tillförd energi'!$B$2:$AS$506,MATCH(P$1,'Tillförd energi'!$B$1:$AQ$1,0),FALSE)</f>
        <v>0</v>
      </c>
      <c r="Q306" s="73">
        <f>VLOOKUP($B306,'Tillförd energi'!$B$2:$AS$506,MATCH(Q$1,'Tillförd energi'!$B$1:$AQ$1,0),FALSE)</f>
        <v>24</v>
      </c>
      <c r="R306" s="73">
        <f>VLOOKUP($B306,'Tillförd energi'!$B$2:$AS$506,MATCH(R$1,'Tillförd energi'!$B$1:$AQ$1,0),FALSE)</f>
        <v>0</v>
      </c>
      <c r="S306" s="73">
        <f>VLOOKUP($B306,'Tillförd energi'!$B$2:$AS$506,MATCH(S$1,'Tillförd energi'!$B$1:$AQ$1,0),FALSE)</f>
        <v>0</v>
      </c>
      <c r="T306" s="73">
        <f>VLOOKUP($B306,'Tillförd energi'!$B$2:$AS$506,MATCH(T$1,'Tillförd energi'!$B$1:$AQ$1,0),FALSE)</f>
        <v>0</v>
      </c>
      <c r="U306" s="73">
        <f>VLOOKUP($B306,'Tillförd energi'!$B$2:$AS$506,MATCH(U$1,'Tillförd energi'!$B$1:$AQ$1,0),FALSE)</f>
        <v>0</v>
      </c>
      <c r="V306" s="73">
        <f>VLOOKUP($B306,'Tillförd energi'!$B$2:$AS$506,MATCH(V$1,'Tillförd energi'!$B$1:$AQ$1,0),FALSE)</f>
        <v>4.0999999999999996</v>
      </c>
      <c r="W306" s="73">
        <f>VLOOKUP($B306,'Tillförd energi'!$B$2:$AS$506,MATCH(W$1,'Tillförd energi'!$B$1:$AQ$1,0),FALSE)</f>
        <v>0</v>
      </c>
      <c r="X306" s="73">
        <f>VLOOKUP($B306,'Tillförd energi'!$B$2:$AS$506,MATCH(X$1,'Tillförd energi'!$B$1:$AQ$1,0),FALSE)</f>
        <v>0</v>
      </c>
      <c r="Y306" s="73">
        <f>VLOOKUP($B306,'Tillförd energi'!$B$2:$AS$506,MATCH(Y$1,'Tillförd energi'!$B$1:$AQ$1,0),FALSE)</f>
        <v>1</v>
      </c>
      <c r="Z306" s="73">
        <f>VLOOKUP($B306,'Tillförd energi'!$B$2:$AS$506,MATCH(Z$1,'Tillförd energi'!$B$1:$AQ$1,0),FALSE)</f>
        <v>0.04</v>
      </c>
      <c r="AA306" s="73">
        <f>VLOOKUP($B306,'Tillförd energi'!$B$2:$AS$506,MATCH(AA$1,'Tillförd energi'!$B$1:$AQ$1,0),FALSE)</f>
        <v>0.1</v>
      </c>
      <c r="AB306" s="73">
        <f>VLOOKUP($B306,'Tillförd energi'!$B$2:$AS$506,MATCH(AB$1,'Tillförd energi'!$B$1:$AQ$1,0),FALSE)</f>
        <v>15.8</v>
      </c>
      <c r="AC306" s="73">
        <f>VLOOKUP($B306,'Tillförd energi'!$B$2:$AS$506,MATCH(AC$1,'Tillförd energi'!$B$1:$AQ$1,0),FALSE)</f>
        <v>0</v>
      </c>
      <c r="AD306" s="73">
        <f>VLOOKUP($B306,'Tillförd energi'!$B$2:$AS$506,MATCH(AD$1,'Tillförd energi'!$B$1:$AQ$1,0),FALSE)</f>
        <v>0</v>
      </c>
      <c r="AF306" s="73">
        <f>VLOOKUP($B306,'Tillförd energi'!$B$2:$AS$506,MATCH(AF$1,'Tillförd energi'!$B$1:$AQ$1,0),FALSE)</f>
        <v>4.2928100000000002</v>
      </c>
      <c r="AH306" s="73">
        <f>IFERROR(VLOOKUP(B306,Miljö!$B$1:$S$476,9,FALSE)/1,0)</f>
        <v>0</v>
      </c>
      <c r="AJ306" s="81">
        <f>IFERROR(VLOOKUP($B306,Miljö!$B$1:$S$500,MATCH("hjälpel exklusive kraftvärme (GWh)",Miljö!$B$1:$V$1,0),FALSE)/1,"")</f>
        <v>1.9</v>
      </c>
      <c r="AK306" s="81">
        <f t="shared" si="44"/>
        <v>1.9</v>
      </c>
      <c r="AL306" s="81">
        <f>VLOOKUP($B306,'Slutlig allokering'!$B$2:$AL$462,MATCH("Hjälpel kraftvärme",'Slutlig allokering'!$B$2:$AL$2,0),FALSE)</f>
        <v>2.3928099999999999</v>
      </c>
      <c r="AN306" s="73">
        <f t="shared" si="45"/>
        <v>156.50081</v>
      </c>
      <c r="AO306" s="73">
        <f t="shared" si="46"/>
        <v>156.50081</v>
      </c>
      <c r="AP306" s="73">
        <f>IF(ISERROR(1/VLOOKUP($B306,Leveranser!$B$1:$S$500,MATCH("såld värme (gwh)",Leveranser!$B$1:$S$1,0),FALSE)),"",VLOOKUP($B306,Leveranser!$B$1:$S$500,MATCH("såld värme (gwh)",Leveranser!$B$1:$S$1,0),FALSE))</f>
        <v>149.69999999999999</v>
      </c>
      <c r="AQ306" s="73">
        <f>VLOOKUP($B306,Leveranser!$B$1:$Y$500,MATCH("Totalt såld fjärrvärme till andra fjärrvärmeföretag",Leveranser!$B$1:$AA$1,0),FALSE)</f>
        <v>0</v>
      </c>
      <c r="AR306" s="73">
        <f>IF(ISERROR(1/VLOOKUP($B306,Miljö!$B$1:$S$500,MATCH("Såld mängd produktionsspecifik fjärrvärme (GWh)",Miljö!$B$1:$R$1,0),FALSE)),0,VLOOKUP($B306,Miljö!$B$1:$S$500,MATCH("Såld mängd produktionsspecifik fjärrvärme (GWh)",Miljö!$B$1:$R$1,0),FALSE))</f>
        <v>0</v>
      </c>
      <c r="AS306" s="82">
        <f t="shared" si="51"/>
        <v>0.95654456996101167</v>
      </c>
      <c r="AU306" s="73" t="str">
        <f>VLOOKUP($B306,'Miljövärden urval för publ'!$B$2:$I$486,7,FALSE)</f>
        <v>Ja</v>
      </c>
      <c r="AV306" s="73" t="str">
        <f>VLOOKUP($B306,'Miljövärden urval för publ'!$B$2:$I$486,6,FALSE)</f>
        <v>Ja</v>
      </c>
      <c r="AZ306" s="73">
        <f t="shared" si="47"/>
        <v>5.3328100000000003</v>
      </c>
      <c r="BA306" s="73">
        <f t="shared" si="52"/>
        <v>0</v>
      </c>
      <c r="BB306" s="73">
        <f t="shared" si="48"/>
        <v>106.16800000000001</v>
      </c>
      <c r="BC306" s="73">
        <f t="shared" si="49"/>
        <v>24</v>
      </c>
      <c r="BE306" s="73">
        <f t="shared" si="53"/>
        <v>0.1</v>
      </c>
      <c r="BF306" s="73">
        <f t="shared" si="54"/>
        <v>0</v>
      </c>
      <c r="BH306" s="73">
        <f t="shared" si="50"/>
        <v>134.268</v>
      </c>
    </row>
    <row r="307" spans="1:60" ht="14.5" x14ac:dyDescent="0.35">
      <c r="A307" t="s">
        <v>393</v>
      </c>
      <c r="B307" t="s">
        <v>397</v>
      </c>
      <c r="C307" s="73">
        <f>VLOOKUP($B307,'Tillförd energi'!$B$2:$AS$506,MATCH(C$1,'Tillförd energi'!$B$1:$AQ$1,0),FALSE)</f>
        <v>0</v>
      </c>
      <c r="D307" s="73">
        <f>VLOOKUP($B307,'Tillförd energi'!$B$2:$AS$506,MATCH(D$1,'Tillförd energi'!$B$1:$AQ$1,0),FALSE)</f>
        <v>0</v>
      </c>
      <c r="E307" s="73">
        <f>VLOOKUP($B307,'Tillförd energi'!$B$2:$AS$506,MATCH(E$1,'Tillförd energi'!$B$1:$AQ$1,0),FALSE)</f>
        <v>0</v>
      </c>
      <c r="F307" s="73">
        <f>VLOOKUP($B307,'Tillförd energi'!$B$2:$AS$506,MATCH(F$1,'Tillförd energi'!$B$1:$AQ$1,0),FALSE)</f>
        <v>0</v>
      </c>
      <c r="G307" s="73">
        <f>VLOOKUP($B307,'Tillförd energi'!$B$2:$AS$506,MATCH(G$1,'Tillförd energi'!$B$1:$AQ$1,0),FALSE)</f>
        <v>0</v>
      </c>
      <c r="H307" s="73">
        <f>VLOOKUP($B307,'Tillförd energi'!$B$2:$AS$506,MATCH(H$1,'Tillförd energi'!$B$1:$AQ$1,0),FALSE)</f>
        <v>0</v>
      </c>
      <c r="I307" s="73">
        <f>VLOOKUP($B307,'Tillförd energi'!$B$2:$AS$506,MATCH(I$1,'Tillförd energi'!$B$1:$AQ$1,0),FALSE)</f>
        <v>0</v>
      </c>
      <c r="J307" s="73">
        <f>VLOOKUP($B307,'Tillförd energi'!$B$2:$AS$506,MATCH(J$1,'Tillförd energi'!$B$1:$AQ$1,0),FALSE)</f>
        <v>0</v>
      </c>
      <c r="K307" s="73">
        <f>VLOOKUP($B307,'Tillförd energi'!$B$2:$AS$506,MATCH(K$1,'Tillförd energi'!$B$1:$AQ$1,0),FALSE)</f>
        <v>0</v>
      </c>
      <c r="L307" s="73">
        <f>VLOOKUP($B307,'Tillförd energi'!$B$2:$AS$506,MATCH(L$1,'Tillförd energi'!$B$1:$AQ$1,0),FALSE)</f>
        <v>0</v>
      </c>
      <c r="M307" s="73">
        <f>VLOOKUP($B307,'Tillförd energi'!$B$2:$AS$506,MATCH(M$1,'Tillförd energi'!$B$1:$AQ$1,0),FALSE)</f>
        <v>0</v>
      </c>
      <c r="N307" s="73">
        <f>VLOOKUP($B307,'Tillförd energi'!$B$2:$AS$506,MATCH(N$1,'Tillförd energi'!$B$1:$AQ$1,0),FALSE)</f>
        <v>0</v>
      </c>
      <c r="O307" s="73">
        <f>VLOOKUP($B307,'Tillförd energi'!$B$2:$AS$506,MATCH(O$1,'Tillförd energi'!$B$1:$AQ$1,0),FALSE)</f>
        <v>0</v>
      </c>
      <c r="P307" s="73">
        <f>VLOOKUP($B307,'Tillförd energi'!$B$2:$AS$506,MATCH(P$1,'Tillförd energi'!$B$1:$AQ$1,0),FALSE)</f>
        <v>0</v>
      </c>
      <c r="Q307" s="73">
        <f>VLOOKUP($B307,'Tillförd energi'!$B$2:$AS$506,MATCH(Q$1,'Tillförd energi'!$B$1:$AQ$1,0),FALSE)</f>
        <v>0</v>
      </c>
      <c r="R307" s="73">
        <f>VLOOKUP($B307,'Tillförd energi'!$B$2:$AS$506,MATCH(R$1,'Tillförd energi'!$B$1:$AQ$1,0),FALSE)</f>
        <v>0</v>
      </c>
      <c r="S307" s="73">
        <f>VLOOKUP($B307,'Tillförd energi'!$B$2:$AS$506,MATCH(S$1,'Tillförd energi'!$B$1:$AQ$1,0),FALSE)</f>
        <v>0</v>
      </c>
      <c r="T307" s="73">
        <f>VLOOKUP($B307,'Tillförd energi'!$B$2:$AS$506,MATCH(T$1,'Tillförd energi'!$B$1:$AQ$1,0),FALSE)</f>
        <v>0</v>
      </c>
      <c r="U307" s="73">
        <f>VLOOKUP($B307,'Tillförd energi'!$B$2:$AS$506,MATCH(U$1,'Tillförd energi'!$B$1:$AQ$1,0),FALSE)</f>
        <v>0</v>
      </c>
      <c r="V307" s="73">
        <f>VLOOKUP($B307,'Tillförd energi'!$B$2:$AS$506,MATCH(V$1,'Tillförd energi'!$B$1:$AQ$1,0),FALSE)</f>
        <v>0</v>
      </c>
      <c r="W307" s="73">
        <f>VLOOKUP($B307,'Tillförd energi'!$B$2:$AS$506,MATCH(W$1,'Tillförd energi'!$B$1:$AQ$1,0),FALSE)</f>
        <v>0</v>
      </c>
      <c r="X307" s="73">
        <f>VLOOKUP($B307,'Tillförd energi'!$B$2:$AS$506,MATCH(X$1,'Tillförd energi'!$B$1:$AQ$1,0),FALSE)</f>
        <v>0</v>
      </c>
      <c r="Y307" s="73">
        <f>VLOOKUP($B307,'Tillförd energi'!$B$2:$AS$506,MATCH(Y$1,'Tillförd energi'!$B$1:$AQ$1,0),FALSE)</f>
        <v>0</v>
      </c>
      <c r="Z307" s="73">
        <f>VLOOKUP($B307,'Tillförd energi'!$B$2:$AS$506,MATCH(Z$1,'Tillförd energi'!$B$1:$AQ$1,0),FALSE)</f>
        <v>0</v>
      </c>
      <c r="AA307" s="73">
        <f>VLOOKUP($B307,'Tillförd energi'!$B$2:$AS$506,MATCH(AA$1,'Tillförd energi'!$B$1:$AQ$1,0),FALSE)</f>
        <v>0</v>
      </c>
      <c r="AB307" s="73">
        <f>VLOOKUP($B307,'Tillförd energi'!$B$2:$AS$506,MATCH(AB$1,'Tillförd energi'!$B$1:$AQ$1,0),FALSE)</f>
        <v>0</v>
      </c>
      <c r="AC307" s="73">
        <f>VLOOKUP($B307,'Tillförd energi'!$B$2:$AS$506,MATCH(AC$1,'Tillförd energi'!$B$1:$AQ$1,0),FALSE)</f>
        <v>0</v>
      </c>
      <c r="AD307" s="73">
        <f>VLOOKUP($B307,'Tillförd energi'!$B$2:$AS$506,MATCH(AD$1,'Tillförd energi'!$B$1:$AQ$1,0),FALSE)</f>
        <v>0</v>
      </c>
      <c r="AF307" s="73">
        <f>VLOOKUP($B307,'Tillförd energi'!$B$2:$AS$506,MATCH(AF$1,'Tillförd energi'!$B$1:$AQ$1,0),FALSE)</f>
        <v>0</v>
      </c>
      <c r="AH307" s="73">
        <f>IFERROR(VLOOKUP(B307,Miljö!$B$1:$S$476,9,FALSE)/1,0)</f>
        <v>0</v>
      </c>
      <c r="AJ307" s="81" t="str">
        <f>IFERROR(VLOOKUP($B307,Miljö!$B$1:$S$500,MATCH("hjälpel exklusive kraftvärme (GWh)",Miljö!$B$1:$V$1,0),FALSE)/1,"")</f>
        <v/>
      </c>
      <c r="AK307" s="81">
        <f t="shared" si="44"/>
        <v>0</v>
      </c>
      <c r="AL307" s="81">
        <f>VLOOKUP($B307,'Slutlig allokering'!$B$2:$AL$462,MATCH("Hjälpel kraftvärme",'Slutlig allokering'!$B$2:$AL$2,0),FALSE)</f>
        <v>0</v>
      </c>
      <c r="AN307" s="73">
        <f t="shared" si="45"/>
        <v>0</v>
      </c>
      <c r="AO307" s="73">
        <f t="shared" si="46"/>
        <v>0</v>
      </c>
      <c r="AP307" s="73" t="str">
        <f>IF(ISERROR(1/VLOOKUP($B307,Leveranser!$B$1:$S$500,MATCH("såld värme (gwh)",Leveranser!$B$1:$S$1,0),FALSE)),"",VLOOKUP($B307,Leveranser!$B$1:$S$500,MATCH("såld värme (gwh)",Leveranser!$B$1:$S$1,0),FALSE))</f>
        <v/>
      </c>
      <c r="AQ307" s="73">
        <f>VLOOKUP($B307,Leveranser!$B$1:$Y$500,MATCH("Totalt såld fjärrvärme till andra fjärrvärmeföretag",Leveranser!$B$1:$AA$1,0),FALSE)</f>
        <v>0</v>
      </c>
      <c r="AR307" s="73">
        <f>IF(ISERROR(1/VLOOKUP($B307,Miljö!$B$1:$S$500,MATCH("Såld mängd produktionsspecifik fjärrvärme (GWh)",Miljö!$B$1:$R$1,0),FALSE)),0,VLOOKUP($B307,Miljö!$B$1:$S$500,MATCH("Såld mängd produktionsspecifik fjärrvärme (GWh)",Miljö!$B$1:$R$1,0),FALSE))</f>
        <v>0</v>
      </c>
      <c r="AS307" s="82" t="str">
        <f t="shared" si="51"/>
        <v/>
      </c>
      <c r="AU307" s="73" t="str">
        <f>VLOOKUP($B307,'Miljövärden urval för publ'!$B$2:$I$486,7,FALSE)</f>
        <v>Nej</v>
      </c>
      <c r="AV307" s="73" t="str">
        <f>VLOOKUP($B307,'Miljövärden urval för publ'!$B$2:$I$486,6,FALSE)</f>
        <v>Nej</v>
      </c>
      <c r="AZ307" s="73">
        <f t="shared" si="47"/>
        <v>0</v>
      </c>
      <c r="BA307" s="73">
        <f t="shared" si="52"/>
        <v>0</v>
      </c>
      <c r="BB307" s="73">
        <f t="shared" si="48"/>
        <v>0</v>
      </c>
      <c r="BC307" s="73">
        <f t="shared" si="49"/>
        <v>0</v>
      </c>
      <c r="BE307" s="73">
        <f t="shared" si="53"/>
        <v>0</v>
      </c>
      <c r="BF307" s="73">
        <f t="shared" si="54"/>
        <v>0</v>
      </c>
      <c r="BH307" s="73">
        <f t="shared" si="50"/>
        <v>0</v>
      </c>
    </row>
    <row r="308" spans="1:60" ht="14.5" x14ac:dyDescent="0.35">
      <c r="A308" t="s">
        <v>393</v>
      </c>
      <c r="B308" t="s">
        <v>398</v>
      </c>
      <c r="C308" s="73">
        <f>VLOOKUP($B308,'Tillförd energi'!$B$2:$AS$506,MATCH(C$1,'Tillförd energi'!$B$1:$AQ$1,0),FALSE)</f>
        <v>0</v>
      </c>
      <c r="D308" s="73">
        <f>VLOOKUP($B308,'Tillförd energi'!$B$2:$AS$506,MATCH(D$1,'Tillförd energi'!$B$1:$AQ$1,0),FALSE)</f>
        <v>0</v>
      </c>
      <c r="E308" s="73">
        <f>VLOOKUP($B308,'Tillförd energi'!$B$2:$AS$506,MATCH(E$1,'Tillförd energi'!$B$1:$AQ$1,0),FALSE)</f>
        <v>0</v>
      </c>
      <c r="F308" s="73">
        <f>VLOOKUP($B308,'Tillförd energi'!$B$2:$AS$506,MATCH(F$1,'Tillförd energi'!$B$1:$AQ$1,0),FALSE)</f>
        <v>0</v>
      </c>
      <c r="G308" s="73">
        <f>VLOOKUP($B308,'Tillförd energi'!$B$2:$AS$506,MATCH(G$1,'Tillförd energi'!$B$1:$AQ$1,0),FALSE)</f>
        <v>0</v>
      </c>
      <c r="H308" s="73">
        <f>VLOOKUP($B308,'Tillförd energi'!$B$2:$AS$506,MATCH(H$1,'Tillförd energi'!$B$1:$AQ$1,0),FALSE)</f>
        <v>0</v>
      </c>
      <c r="I308" s="73">
        <f>VLOOKUP($B308,'Tillförd energi'!$B$2:$AS$506,MATCH(I$1,'Tillförd energi'!$B$1:$AQ$1,0),FALSE)</f>
        <v>0</v>
      </c>
      <c r="J308" s="73">
        <f>VLOOKUP($B308,'Tillförd energi'!$B$2:$AS$506,MATCH(J$1,'Tillförd energi'!$B$1:$AQ$1,0),FALSE)</f>
        <v>0</v>
      </c>
      <c r="K308" s="73">
        <f>VLOOKUP($B308,'Tillförd energi'!$B$2:$AS$506,MATCH(K$1,'Tillförd energi'!$B$1:$AQ$1,0),FALSE)</f>
        <v>0</v>
      </c>
      <c r="L308" s="73">
        <f>VLOOKUP($B308,'Tillförd energi'!$B$2:$AS$506,MATCH(L$1,'Tillförd energi'!$B$1:$AQ$1,0),FALSE)</f>
        <v>0</v>
      </c>
      <c r="M308" s="73">
        <f>VLOOKUP($B308,'Tillförd energi'!$B$2:$AS$506,MATCH(M$1,'Tillförd energi'!$B$1:$AQ$1,0),FALSE)</f>
        <v>0</v>
      </c>
      <c r="N308" s="73">
        <f>VLOOKUP($B308,'Tillförd energi'!$B$2:$AS$506,MATCH(N$1,'Tillförd energi'!$B$1:$AQ$1,0),FALSE)</f>
        <v>0</v>
      </c>
      <c r="O308" s="73">
        <f>VLOOKUP($B308,'Tillförd energi'!$B$2:$AS$506,MATCH(O$1,'Tillförd energi'!$B$1:$AQ$1,0),FALSE)</f>
        <v>0</v>
      </c>
      <c r="P308" s="73">
        <f>VLOOKUP($B308,'Tillförd energi'!$B$2:$AS$506,MATCH(P$1,'Tillförd energi'!$B$1:$AQ$1,0),FALSE)</f>
        <v>0</v>
      </c>
      <c r="Q308" s="73">
        <f>VLOOKUP($B308,'Tillförd energi'!$B$2:$AS$506,MATCH(Q$1,'Tillförd energi'!$B$1:$AQ$1,0),FALSE)</f>
        <v>0</v>
      </c>
      <c r="R308" s="73">
        <f>VLOOKUP($B308,'Tillförd energi'!$B$2:$AS$506,MATCH(R$1,'Tillförd energi'!$B$1:$AQ$1,0),FALSE)</f>
        <v>0</v>
      </c>
      <c r="S308" s="73">
        <f>VLOOKUP($B308,'Tillförd energi'!$B$2:$AS$506,MATCH(S$1,'Tillförd energi'!$B$1:$AQ$1,0),FALSE)</f>
        <v>0</v>
      </c>
      <c r="T308" s="73">
        <f>VLOOKUP($B308,'Tillförd energi'!$B$2:$AS$506,MATCH(T$1,'Tillförd energi'!$B$1:$AQ$1,0),FALSE)</f>
        <v>0</v>
      </c>
      <c r="U308" s="73">
        <f>VLOOKUP($B308,'Tillförd energi'!$B$2:$AS$506,MATCH(U$1,'Tillförd energi'!$B$1:$AQ$1,0),FALSE)</f>
        <v>0</v>
      </c>
      <c r="V308" s="73">
        <f>VLOOKUP($B308,'Tillförd energi'!$B$2:$AS$506,MATCH(V$1,'Tillförd energi'!$B$1:$AQ$1,0),FALSE)</f>
        <v>0</v>
      </c>
      <c r="W308" s="73">
        <f>VLOOKUP($B308,'Tillförd energi'!$B$2:$AS$506,MATCH(W$1,'Tillförd energi'!$B$1:$AQ$1,0),FALSE)</f>
        <v>0</v>
      </c>
      <c r="X308" s="73">
        <f>VLOOKUP($B308,'Tillförd energi'!$B$2:$AS$506,MATCH(X$1,'Tillförd energi'!$B$1:$AQ$1,0),FALSE)</f>
        <v>0</v>
      </c>
      <c r="Y308" s="73">
        <f>VLOOKUP($B308,'Tillförd energi'!$B$2:$AS$506,MATCH(Y$1,'Tillförd energi'!$B$1:$AQ$1,0),FALSE)</f>
        <v>0</v>
      </c>
      <c r="Z308" s="73">
        <f>VLOOKUP($B308,'Tillförd energi'!$B$2:$AS$506,MATCH(Z$1,'Tillförd energi'!$B$1:$AQ$1,0),FALSE)</f>
        <v>0</v>
      </c>
      <c r="AA308" s="73">
        <f>VLOOKUP($B308,'Tillförd energi'!$B$2:$AS$506,MATCH(AA$1,'Tillförd energi'!$B$1:$AQ$1,0),FALSE)</f>
        <v>0</v>
      </c>
      <c r="AB308" s="73">
        <f>VLOOKUP($B308,'Tillförd energi'!$B$2:$AS$506,MATCH(AB$1,'Tillförd energi'!$B$1:$AQ$1,0),FALSE)</f>
        <v>0</v>
      </c>
      <c r="AC308" s="73">
        <f>VLOOKUP($B308,'Tillförd energi'!$B$2:$AS$506,MATCH(AC$1,'Tillförd energi'!$B$1:$AQ$1,0),FALSE)</f>
        <v>0</v>
      </c>
      <c r="AD308" s="73">
        <f>VLOOKUP($B308,'Tillförd energi'!$B$2:$AS$506,MATCH(AD$1,'Tillförd energi'!$B$1:$AQ$1,0),FALSE)</f>
        <v>0</v>
      </c>
      <c r="AF308" s="73">
        <f>VLOOKUP($B308,'Tillförd energi'!$B$2:$AS$506,MATCH(AF$1,'Tillförd energi'!$B$1:$AQ$1,0),FALSE)</f>
        <v>0</v>
      </c>
      <c r="AH308" s="73">
        <f>IFERROR(VLOOKUP(B308,Miljö!$B$1:$S$476,9,FALSE)/1,0)</f>
        <v>0</v>
      </c>
      <c r="AJ308" s="81" t="str">
        <f>IFERROR(VLOOKUP($B308,Miljö!$B$1:$S$500,MATCH("hjälpel exklusive kraftvärme (GWh)",Miljö!$B$1:$V$1,0),FALSE)/1,"")</f>
        <v/>
      </c>
      <c r="AK308" s="81">
        <f t="shared" si="44"/>
        <v>0</v>
      </c>
      <c r="AL308" s="81">
        <f>VLOOKUP($B308,'Slutlig allokering'!$B$2:$AL$462,MATCH("Hjälpel kraftvärme",'Slutlig allokering'!$B$2:$AL$2,0),FALSE)</f>
        <v>0</v>
      </c>
      <c r="AN308" s="73">
        <f t="shared" si="45"/>
        <v>0</v>
      </c>
      <c r="AO308" s="73">
        <f t="shared" si="46"/>
        <v>0</v>
      </c>
      <c r="AP308" s="73" t="str">
        <f>IF(ISERROR(1/VLOOKUP($B308,Leveranser!$B$1:$S$500,MATCH("såld värme (gwh)",Leveranser!$B$1:$S$1,0),FALSE)),"",VLOOKUP($B308,Leveranser!$B$1:$S$500,MATCH("såld värme (gwh)",Leveranser!$B$1:$S$1,0),FALSE))</f>
        <v/>
      </c>
      <c r="AQ308" s="73">
        <f>VLOOKUP($B308,Leveranser!$B$1:$Y$500,MATCH("Totalt såld fjärrvärme till andra fjärrvärmeföretag",Leveranser!$B$1:$AA$1,0),FALSE)</f>
        <v>0</v>
      </c>
      <c r="AR308" s="73">
        <f>IF(ISERROR(1/VLOOKUP($B308,Miljö!$B$1:$S$500,MATCH("Såld mängd produktionsspecifik fjärrvärme (GWh)",Miljö!$B$1:$R$1,0),FALSE)),0,VLOOKUP($B308,Miljö!$B$1:$S$500,MATCH("Såld mängd produktionsspecifik fjärrvärme (GWh)",Miljö!$B$1:$R$1,0),FALSE))</f>
        <v>0</v>
      </c>
      <c r="AS308" s="82" t="str">
        <f t="shared" si="51"/>
        <v/>
      </c>
      <c r="AU308" s="73" t="str">
        <f>VLOOKUP($B308,'Miljövärden urval för publ'!$B$2:$I$486,7,FALSE)</f>
        <v>Nej</v>
      </c>
      <c r="AV308" s="73" t="str">
        <f>VLOOKUP($B308,'Miljövärden urval för publ'!$B$2:$I$486,6,FALSE)</f>
        <v>Nej</v>
      </c>
      <c r="AZ308" s="73">
        <f t="shared" si="47"/>
        <v>0</v>
      </c>
      <c r="BA308" s="73">
        <f t="shared" si="52"/>
        <v>0</v>
      </c>
      <c r="BB308" s="73">
        <f t="shared" si="48"/>
        <v>0</v>
      </c>
      <c r="BC308" s="73">
        <f t="shared" si="49"/>
        <v>0</v>
      </c>
      <c r="BE308" s="73">
        <f t="shared" si="53"/>
        <v>0</v>
      </c>
      <c r="BF308" s="73">
        <f t="shared" si="54"/>
        <v>0</v>
      </c>
      <c r="BH308" s="73">
        <f t="shared" si="50"/>
        <v>0</v>
      </c>
    </row>
    <row r="309" spans="1:60" ht="14.5" x14ac:dyDescent="0.35">
      <c r="A309" t="s">
        <v>399</v>
      </c>
      <c r="B309" t="s">
        <v>400</v>
      </c>
      <c r="C309" s="73">
        <f>VLOOKUP($B309,'Tillförd energi'!$B$2:$AS$506,MATCH(C$1,'Tillförd energi'!$B$1:$AQ$1,0),FALSE)</f>
        <v>0</v>
      </c>
      <c r="D309" s="73">
        <f>VLOOKUP($B309,'Tillförd energi'!$B$2:$AS$506,MATCH(D$1,'Tillförd energi'!$B$1:$AQ$1,0),FALSE)</f>
        <v>2</v>
      </c>
      <c r="E309" s="73">
        <f>VLOOKUP($B309,'Tillförd energi'!$B$2:$AS$506,MATCH(E$1,'Tillförd energi'!$B$1:$AQ$1,0),FALSE)</f>
        <v>0</v>
      </c>
      <c r="F309" s="73">
        <f>VLOOKUP($B309,'Tillförd energi'!$B$2:$AS$506,MATCH(F$1,'Tillförd energi'!$B$1:$AQ$1,0),FALSE)</f>
        <v>0</v>
      </c>
      <c r="G309" s="73">
        <f>VLOOKUP($B309,'Tillförd energi'!$B$2:$AS$506,MATCH(G$1,'Tillförd energi'!$B$1:$AQ$1,0),FALSE)</f>
        <v>0</v>
      </c>
      <c r="H309" s="73">
        <f>VLOOKUP($B309,'Tillförd energi'!$B$2:$AS$506,MATCH(H$1,'Tillförd energi'!$B$1:$AQ$1,0),FALSE)</f>
        <v>5.0999999999999996</v>
      </c>
      <c r="I309" s="73">
        <f>VLOOKUP($B309,'Tillförd energi'!$B$2:$AS$506,MATCH(I$1,'Tillförd energi'!$B$1:$AQ$1,0),FALSE)</f>
        <v>0</v>
      </c>
      <c r="J309" s="73">
        <f>VLOOKUP($B309,'Tillförd energi'!$B$2:$AS$506,MATCH(J$1,'Tillförd energi'!$B$1:$AQ$1,0),FALSE)</f>
        <v>0</v>
      </c>
      <c r="K309" s="73">
        <f>VLOOKUP($B309,'Tillförd energi'!$B$2:$AS$506,MATCH(K$1,'Tillförd energi'!$B$1:$AQ$1,0),FALSE)</f>
        <v>13.023899999999999</v>
      </c>
      <c r="L309" s="73">
        <f>VLOOKUP($B309,'Tillförd energi'!$B$2:$AS$506,MATCH(L$1,'Tillförd energi'!$B$1:$AQ$1,0),FALSE)</f>
        <v>0</v>
      </c>
      <c r="M309" s="73">
        <f>VLOOKUP($B309,'Tillförd energi'!$B$2:$AS$506,MATCH(M$1,'Tillförd energi'!$B$1:$AQ$1,0),FALSE)</f>
        <v>32.737000000000002</v>
      </c>
      <c r="N309" s="73">
        <f>VLOOKUP($B309,'Tillförd energi'!$B$2:$AS$506,MATCH(N$1,'Tillförd energi'!$B$1:$AQ$1,0),FALSE)</f>
        <v>45.551900000000003</v>
      </c>
      <c r="O309" s="73">
        <f>VLOOKUP($B309,'Tillförd energi'!$B$2:$AS$506,MATCH(O$1,'Tillförd energi'!$B$1:$AQ$1,0),FALSE)</f>
        <v>0</v>
      </c>
      <c r="P309" s="73">
        <f>VLOOKUP($B309,'Tillförd energi'!$B$2:$AS$506,MATCH(P$1,'Tillförd energi'!$B$1:$AQ$1,0),FALSE)</f>
        <v>0</v>
      </c>
      <c r="Q309" s="73">
        <f>VLOOKUP($B309,'Tillförd energi'!$B$2:$AS$506,MATCH(Q$1,'Tillförd energi'!$B$1:$AQ$1,0),FALSE)</f>
        <v>78.400000000000006</v>
      </c>
      <c r="R309" s="73">
        <f>VLOOKUP($B309,'Tillförd energi'!$B$2:$AS$506,MATCH(R$1,'Tillförd energi'!$B$1:$AQ$1,0),FALSE)</f>
        <v>8.9885800000000007</v>
      </c>
      <c r="S309" s="73">
        <f>VLOOKUP($B309,'Tillförd energi'!$B$2:$AS$506,MATCH(S$1,'Tillförd energi'!$B$1:$AQ$1,0),FALSE)</f>
        <v>0</v>
      </c>
      <c r="T309" s="73">
        <f>VLOOKUP($B309,'Tillförd energi'!$B$2:$AS$506,MATCH(T$1,'Tillförd energi'!$B$1:$AQ$1,0),FALSE)</f>
        <v>0.99520500000000001</v>
      </c>
      <c r="U309" s="73">
        <f>VLOOKUP($B309,'Tillförd energi'!$B$2:$AS$506,MATCH(U$1,'Tillförd energi'!$B$1:$AQ$1,0),FALSE)</f>
        <v>0</v>
      </c>
      <c r="V309" s="73">
        <f>VLOOKUP($B309,'Tillförd energi'!$B$2:$AS$506,MATCH(V$1,'Tillförd energi'!$B$1:$AQ$1,0),FALSE)</f>
        <v>0</v>
      </c>
      <c r="W309" s="73">
        <f>VLOOKUP($B309,'Tillförd energi'!$B$2:$AS$506,MATCH(W$1,'Tillförd energi'!$B$1:$AQ$1,0),FALSE)</f>
        <v>0</v>
      </c>
      <c r="X309" s="73">
        <f>VLOOKUP($B309,'Tillförd energi'!$B$2:$AS$506,MATCH(X$1,'Tillförd energi'!$B$1:$AQ$1,0),FALSE)</f>
        <v>78.533799999999999</v>
      </c>
      <c r="Y309" s="73">
        <f>VLOOKUP($B309,'Tillförd energi'!$B$2:$AS$506,MATCH(Y$1,'Tillförd energi'!$B$1:$AQ$1,0),FALSE)</f>
        <v>0</v>
      </c>
      <c r="Z309" s="73">
        <f>VLOOKUP($B309,'Tillförd energi'!$B$2:$AS$506,MATCH(Z$1,'Tillförd energi'!$B$1:$AQ$1,0),FALSE)</f>
        <v>0</v>
      </c>
      <c r="AA309" s="73">
        <f>VLOOKUP($B309,'Tillförd energi'!$B$2:$AS$506,MATCH(AA$1,'Tillförd energi'!$B$1:$AQ$1,0),FALSE)</f>
        <v>0</v>
      </c>
      <c r="AB309" s="73">
        <f>VLOOKUP($B309,'Tillförd energi'!$B$2:$AS$506,MATCH(AB$1,'Tillförd energi'!$B$1:$AQ$1,0),FALSE)</f>
        <v>36.200000000000003</v>
      </c>
      <c r="AC309" s="73">
        <f>VLOOKUP($B309,'Tillförd energi'!$B$2:$AS$506,MATCH(AC$1,'Tillförd energi'!$B$1:$AQ$1,0),FALSE)</f>
        <v>0</v>
      </c>
      <c r="AD309" s="73">
        <f>VLOOKUP($B309,'Tillförd energi'!$B$2:$AS$506,MATCH(AD$1,'Tillförd energi'!$B$1:$AQ$1,0),FALSE)</f>
        <v>0</v>
      </c>
      <c r="AF309" s="73">
        <f>VLOOKUP($B309,'Tillförd energi'!$B$2:$AS$506,MATCH(AF$1,'Tillförd energi'!$B$1:$AQ$1,0),FALSE)</f>
        <v>9.7181999999999995</v>
      </c>
      <c r="AH309" s="73">
        <f>IFERROR(VLOOKUP(B309,Miljö!$B$1:$S$476,9,FALSE)/1,0)</f>
        <v>0</v>
      </c>
      <c r="AJ309" s="81">
        <f>IFERROR(VLOOKUP($B309,Miljö!$B$1:$S$500,MATCH("hjälpel exklusive kraftvärme (GWh)",Miljö!$B$1:$V$1,0),FALSE)/1,"")</f>
        <v>7.6</v>
      </c>
      <c r="AK309" s="81">
        <f t="shared" si="44"/>
        <v>7.6</v>
      </c>
      <c r="AL309" s="81">
        <f>VLOOKUP($B309,'Slutlig allokering'!$B$2:$AL$462,MATCH("Hjälpel kraftvärme",'Slutlig allokering'!$B$2:$AL$2,0),FALSE)</f>
        <v>2.1181999999999999</v>
      </c>
      <c r="AN309" s="73">
        <f t="shared" si="45"/>
        <v>311.24858500000005</v>
      </c>
      <c r="AO309" s="73">
        <f t="shared" si="46"/>
        <v>311.24858500000005</v>
      </c>
      <c r="AP309" s="73">
        <f>IF(ISERROR(1/VLOOKUP($B309,Leveranser!$B$1:$S$500,MATCH("såld värme (gwh)",Leveranser!$B$1:$S$1,0),FALSE)),"",VLOOKUP($B309,Leveranser!$B$1:$S$500,MATCH("såld värme (gwh)",Leveranser!$B$1:$S$1,0),FALSE))</f>
        <v>223.4</v>
      </c>
      <c r="AQ309" s="73">
        <f>VLOOKUP($B309,Leveranser!$B$1:$Y$500,MATCH("Totalt såld fjärrvärme till andra fjärrvärmeföretag",Leveranser!$B$1:$AA$1,0),FALSE)</f>
        <v>0</v>
      </c>
      <c r="AR309" s="73">
        <f>IF(ISERROR(1/VLOOKUP($B309,Miljö!$B$1:$S$500,MATCH("Såld mängd produktionsspecifik fjärrvärme (GWh)",Miljö!$B$1:$R$1,0),FALSE)),0,VLOOKUP($B309,Miljö!$B$1:$S$500,MATCH("Såld mängd produktionsspecifik fjärrvärme (GWh)",Miljö!$B$1:$R$1,0),FALSE))</f>
        <v>0</v>
      </c>
      <c r="AS309" s="82">
        <f t="shared" si="51"/>
        <v>0.71775426705955936</v>
      </c>
      <c r="AU309" s="73" t="str">
        <f>VLOOKUP($B309,'Miljövärden urval för publ'!$B$2:$I$486,7,FALSE)</f>
        <v>Ja</v>
      </c>
      <c r="AV309" s="73" t="str">
        <f>VLOOKUP($B309,'Miljövärden urval för publ'!$B$2:$I$486,6,FALSE)</f>
        <v>Ja</v>
      </c>
      <c r="AZ309" s="73">
        <f t="shared" si="47"/>
        <v>9.7181999999999995</v>
      </c>
      <c r="BA309" s="73">
        <f t="shared" si="52"/>
        <v>0</v>
      </c>
      <c r="BB309" s="73">
        <f t="shared" si="48"/>
        <v>78.288900000000012</v>
      </c>
      <c r="BC309" s="73">
        <f t="shared" si="49"/>
        <v>88.383785000000003</v>
      </c>
      <c r="BE309" s="73">
        <f t="shared" si="53"/>
        <v>0</v>
      </c>
      <c r="BF309" s="73">
        <f t="shared" si="54"/>
        <v>0</v>
      </c>
      <c r="BH309" s="73">
        <f t="shared" si="50"/>
        <v>179.69658500000003</v>
      </c>
    </row>
    <row r="310" spans="1:60" ht="14.5" x14ac:dyDescent="0.35">
      <c r="A310" t="s">
        <v>401</v>
      </c>
      <c r="B310" t="s">
        <v>402</v>
      </c>
      <c r="C310" s="73">
        <f>VLOOKUP($B310,'Tillförd energi'!$B$2:$AS$506,MATCH(C$1,'Tillförd energi'!$B$1:$AQ$1,0),FALSE)</f>
        <v>0</v>
      </c>
      <c r="D310" s="73">
        <f>VLOOKUP($B310,'Tillförd energi'!$B$2:$AS$506,MATCH(D$1,'Tillförd energi'!$B$1:$AQ$1,0),FALSE)</f>
        <v>1.8</v>
      </c>
      <c r="E310" s="73">
        <f>VLOOKUP($B310,'Tillförd energi'!$B$2:$AS$506,MATCH(E$1,'Tillförd energi'!$B$1:$AQ$1,0),FALSE)</f>
        <v>0</v>
      </c>
      <c r="F310" s="73">
        <f>VLOOKUP($B310,'Tillförd energi'!$B$2:$AS$506,MATCH(F$1,'Tillförd energi'!$B$1:$AQ$1,0),FALSE)</f>
        <v>0</v>
      </c>
      <c r="G310" s="73">
        <f>VLOOKUP($B310,'Tillförd energi'!$B$2:$AS$506,MATCH(G$1,'Tillförd energi'!$B$1:$AQ$1,0),FALSE)</f>
        <v>0</v>
      </c>
      <c r="H310" s="73">
        <f>VLOOKUP($B310,'Tillförd energi'!$B$2:$AS$506,MATCH(H$1,'Tillförd energi'!$B$1:$AQ$1,0),FALSE)</f>
        <v>0</v>
      </c>
      <c r="I310" s="73">
        <f>VLOOKUP($B310,'Tillförd energi'!$B$2:$AS$506,MATCH(I$1,'Tillförd energi'!$B$1:$AQ$1,0),FALSE)</f>
        <v>0</v>
      </c>
      <c r="J310" s="73">
        <f>VLOOKUP($B310,'Tillförd energi'!$B$2:$AS$506,MATCH(J$1,'Tillförd energi'!$B$1:$AQ$1,0),FALSE)</f>
        <v>6</v>
      </c>
      <c r="K310" s="73">
        <f>VLOOKUP($B310,'Tillförd energi'!$B$2:$AS$506,MATCH(K$1,'Tillförd energi'!$B$1:$AQ$1,0),FALSE)</f>
        <v>0</v>
      </c>
      <c r="L310" s="73">
        <f>VLOOKUP($B310,'Tillförd energi'!$B$2:$AS$506,MATCH(L$1,'Tillförd energi'!$B$1:$AQ$1,0),FALSE)</f>
        <v>0</v>
      </c>
      <c r="M310" s="73">
        <f>VLOOKUP($B310,'Tillförd energi'!$B$2:$AS$506,MATCH(M$1,'Tillförd energi'!$B$1:$AQ$1,0),FALSE)</f>
        <v>87</v>
      </c>
      <c r="N310" s="73">
        <f>VLOOKUP($B310,'Tillförd energi'!$B$2:$AS$506,MATCH(N$1,'Tillförd energi'!$B$1:$AQ$1,0),FALSE)</f>
        <v>0</v>
      </c>
      <c r="O310" s="73">
        <f>VLOOKUP($B310,'Tillförd energi'!$B$2:$AS$506,MATCH(O$1,'Tillförd energi'!$B$1:$AQ$1,0),FALSE)</f>
        <v>0</v>
      </c>
      <c r="P310" s="73">
        <f>VLOOKUP($B310,'Tillförd energi'!$B$2:$AS$506,MATCH(P$1,'Tillförd energi'!$B$1:$AQ$1,0),FALSE)</f>
        <v>0</v>
      </c>
      <c r="Q310" s="73">
        <f>VLOOKUP($B310,'Tillförd energi'!$B$2:$AS$506,MATCH(Q$1,'Tillförd energi'!$B$1:$AQ$1,0),FALSE)</f>
        <v>0</v>
      </c>
      <c r="R310" s="73">
        <f>VLOOKUP($B310,'Tillförd energi'!$B$2:$AS$506,MATCH(R$1,'Tillförd energi'!$B$1:$AQ$1,0),FALSE)</f>
        <v>0</v>
      </c>
      <c r="S310" s="73">
        <f>VLOOKUP($B310,'Tillförd energi'!$B$2:$AS$506,MATCH(S$1,'Tillförd energi'!$B$1:$AQ$1,0),FALSE)</f>
        <v>0</v>
      </c>
      <c r="T310" s="73">
        <f>VLOOKUP($B310,'Tillförd energi'!$B$2:$AS$506,MATCH(T$1,'Tillförd energi'!$B$1:$AQ$1,0),FALSE)</f>
        <v>0</v>
      </c>
      <c r="U310" s="73">
        <f>VLOOKUP($B310,'Tillförd energi'!$B$2:$AS$506,MATCH(U$1,'Tillförd energi'!$B$1:$AQ$1,0),FALSE)</f>
        <v>0</v>
      </c>
      <c r="V310" s="73">
        <f>VLOOKUP($B310,'Tillförd energi'!$B$2:$AS$506,MATCH(V$1,'Tillförd energi'!$B$1:$AQ$1,0),FALSE)</f>
        <v>0</v>
      </c>
      <c r="W310" s="73">
        <f>VLOOKUP($B310,'Tillförd energi'!$B$2:$AS$506,MATCH(W$1,'Tillförd energi'!$B$1:$AQ$1,0),FALSE)</f>
        <v>0</v>
      </c>
      <c r="X310" s="73">
        <f>VLOOKUP($B310,'Tillförd energi'!$B$2:$AS$506,MATCH(X$1,'Tillförd energi'!$B$1:$AQ$1,0),FALSE)</f>
        <v>0</v>
      </c>
      <c r="Y310" s="73">
        <f>VLOOKUP($B310,'Tillförd energi'!$B$2:$AS$506,MATCH(Y$1,'Tillförd energi'!$B$1:$AQ$1,0),FALSE)</f>
        <v>0</v>
      </c>
      <c r="Z310" s="73">
        <f>VLOOKUP($B310,'Tillförd energi'!$B$2:$AS$506,MATCH(Z$1,'Tillförd energi'!$B$1:$AQ$1,0),FALSE)</f>
        <v>0</v>
      </c>
      <c r="AA310" s="73">
        <f>VLOOKUP($B310,'Tillförd energi'!$B$2:$AS$506,MATCH(AA$1,'Tillförd energi'!$B$1:$AQ$1,0),FALSE)</f>
        <v>0</v>
      </c>
      <c r="AB310" s="73">
        <f>VLOOKUP($B310,'Tillförd energi'!$B$2:$AS$506,MATCH(AB$1,'Tillförd energi'!$B$1:$AQ$1,0),FALSE)</f>
        <v>13.4</v>
      </c>
      <c r="AC310" s="73">
        <f>VLOOKUP($B310,'Tillförd energi'!$B$2:$AS$506,MATCH(AC$1,'Tillförd energi'!$B$1:$AQ$1,0),FALSE)</f>
        <v>0</v>
      </c>
      <c r="AD310" s="73">
        <f>VLOOKUP($B310,'Tillförd energi'!$B$2:$AS$506,MATCH(AD$1,'Tillförd energi'!$B$1:$AQ$1,0),FALSE)</f>
        <v>0</v>
      </c>
      <c r="AF310" s="73">
        <f>VLOOKUP($B310,'Tillförd energi'!$B$2:$AS$506,MATCH(AF$1,'Tillförd energi'!$B$1:$AQ$1,0),FALSE)</f>
        <v>1.63</v>
      </c>
      <c r="AH310" s="73">
        <f>IFERROR(VLOOKUP(B310,Miljö!$B$1:$S$476,9,FALSE)/1,0)</f>
        <v>0</v>
      </c>
      <c r="AJ310" s="81">
        <f>IFERROR(VLOOKUP($B310,Miljö!$B$1:$S$500,MATCH("hjälpel exklusive kraftvärme (GWh)",Miljö!$B$1:$V$1,0),FALSE)/1,"")</f>
        <v>1.63</v>
      </c>
      <c r="AK310" s="81">
        <f t="shared" si="44"/>
        <v>1.63</v>
      </c>
      <c r="AL310" s="81">
        <f>VLOOKUP($B310,'Slutlig allokering'!$B$2:$AL$462,MATCH("Hjälpel kraftvärme",'Slutlig allokering'!$B$2:$AL$2,0),FALSE)</f>
        <v>0</v>
      </c>
      <c r="AN310" s="73">
        <f t="shared" si="45"/>
        <v>109.83</v>
      </c>
      <c r="AO310" s="73">
        <f t="shared" si="46"/>
        <v>109.83</v>
      </c>
      <c r="AP310" s="73">
        <f>IF(ISERROR(1/VLOOKUP($B310,Leveranser!$B$1:$S$500,MATCH("såld värme (gwh)",Leveranser!$B$1:$S$1,0),FALSE)),"",VLOOKUP($B310,Leveranser!$B$1:$S$500,MATCH("såld värme (gwh)",Leveranser!$B$1:$S$1,0),FALSE))</f>
        <v>86.2</v>
      </c>
      <c r="AQ310" s="73">
        <f>VLOOKUP($B310,Leveranser!$B$1:$Y$500,MATCH("Totalt såld fjärrvärme till andra fjärrvärmeföretag",Leveranser!$B$1:$AA$1,0),FALSE)</f>
        <v>0</v>
      </c>
      <c r="AR310" s="73">
        <f>IF(ISERROR(1/VLOOKUP($B310,Miljö!$B$1:$S$500,MATCH("Såld mängd produktionsspecifik fjärrvärme (GWh)",Miljö!$B$1:$R$1,0),FALSE)),0,VLOOKUP($B310,Miljö!$B$1:$S$500,MATCH("Såld mängd produktionsspecifik fjärrvärme (GWh)",Miljö!$B$1:$R$1,0),FALSE))</f>
        <v>0</v>
      </c>
      <c r="AS310" s="82">
        <f t="shared" si="51"/>
        <v>0.78484931257397805</v>
      </c>
      <c r="AU310" s="73" t="str">
        <f>VLOOKUP($B310,'Miljövärden urval för publ'!$B$2:$I$486,7,FALSE)</f>
        <v>Ja</v>
      </c>
      <c r="AV310" s="73" t="str">
        <f>VLOOKUP($B310,'Miljövärden urval för publ'!$B$2:$I$486,6,FALSE)</f>
        <v>Ja</v>
      </c>
      <c r="AZ310" s="73">
        <f t="shared" si="47"/>
        <v>1.63</v>
      </c>
      <c r="BA310" s="73">
        <f t="shared" si="52"/>
        <v>0</v>
      </c>
      <c r="BB310" s="73">
        <f t="shared" si="48"/>
        <v>87</v>
      </c>
      <c r="BC310" s="73">
        <f t="shared" si="49"/>
        <v>0</v>
      </c>
      <c r="BE310" s="73">
        <f t="shared" si="53"/>
        <v>0</v>
      </c>
      <c r="BF310" s="73">
        <f t="shared" si="54"/>
        <v>0</v>
      </c>
      <c r="BH310" s="73">
        <f t="shared" si="50"/>
        <v>87</v>
      </c>
    </row>
    <row r="311" spans="1:60" ht="14.5" x14ac:dyDescent="0.35">
      <c r="A311" t="s">
        <v>403</v>
      </c>
      <c r="B311" t="s">
        <v>404</v>
      </c>
      <c r="C311" s="73">
        <f>VLOOKUP($B311,'Tillförd energi'!$B$2:$AS$506,MATCH(C$1,'Tillförd energi'!$B$1:$AQ$1,0),FALSE)</f>
        <v>0</v>
      </c>
      <c r="D311" s="73">
        <f>VLOOKUP($B311,'Tillförd energi'!$B$2:$AS$506,MATCH(D$1,'Tillförd energi'!$B$1:$AQ$1,0),FALSE)</f>
        <v>6.5000000000000002E-2</v>
      </c>
      <c r="E311" s="73">
        <f>VLOOKUP($B311,'Tillförd energi'!$B$2:$AS$506,MATCH(E$1,'Tillförd energi'!$B$1:$AQ$1,0),FALSE)</f>
        <v>0</v>
      </c>
      <c r="F311" s="73">
        <f>VLOOKUP($B311,'Tillförd energi'!$B$2:$AS$506,MATCH(F$1,'Tillförd energi'!$B$1:$AQ$1,0),FALSE)</f>
        <v>0</v>
      </c>
      <c r="G311" s="73">
        <f>VLOOKUP($B311,'Tillförd energi'!$B$2:$AS$506,MATCH(G$1,'Tillförd energi'!$B$1:$AQ$1,0),FALSE)</f>
        <v>0</v>
      </c>
      <c r="H311" s="73">
        <f>VLOOKUP($B311,'Tillförd energi'!$B$2:$AS$506,MATCH(H$1,'Tillförd energi'!$B$1:$AQ$1,0),FALSE)</f>
        <v>0</v>
      </c>
      <c r="I311" s="73">
        <f>VLOOKUP($B311,'Tillförd energi'!$B$2:$AS$506,MATCH(I$1,'Tillförd energi'!$B$1:$AQ$1,0),FALSE)</f>
        <v>0</v>
      </c>
      <c r="J311" s="73">
        <f>VLOOKUP($B311,'Tillförd energi'!$B$2:$AS$506,MATCH(J$1,'Tillförd energi'!$B$1:$AQ$1,0),FALSE)</f>
        <v>0</v>
      </c>
      <c r="K311" s="73">
        <f>VLOOKUP($B311,'Tillförd energi'!$B$2:$AS$506,MATCH(K$1,'Tillförd energi'!$B$1:$AQ$1,0),FALSE)</f>
        <v>0</v>
      </c>
      <c r="L311" s="73">
        <f>VLOOKUP($B311,'Tillförd energi'!$B$2:$AS$506,MATCH(L$1,'Tillförd energi'!$B$1:$AQ$1,0),FALSE)</f>
        <v>0</v>
      </c>
      <c r="M311" s="73">
        <f>VLOOKUP($B311,'Tillförd energi'!$B$2:$AS$506,MATCH(M$1,'Tillförd energi'!$B$1:$AQ$1,0),FALSE)</f>
        <v>0</v>
      </c>
      <c r="N311" s="73">
        <f>VLOOKUP($B311,'Tillförd energi'!$B$2:$AS$506,MATCH(N$1,'Tillförd energi'!$B$1:$AQ$1,0),FALSE)</f>
        <v>0</v>
      </c>
      <c r="O311" s="73">
        <f>VLOOKUP($B311,'Tillförd energi'!$B$2:$AS$506,MATCH(O$1,'Tillförd energi'!$B$1:$AQ$1,0),FALSE)</f>
        <v>0</v>
      </c>
      <c r="P311" s="73">
        <f>VLOOKUP($B311,'Tillförd energi'!$B$2:$AS$506,MATCH(P$1,'Tillförd energi'!$B$1:$AQ$1,0),FALSE)</f>
        <v>0</v>
      </c>
      <c r="Q311" s="73">
        <f>VLOOKUP($B311,'Tillförd energi'!$B$2:$AS$506,MATCH(Q$1,'Tillförd energi'!$B$1:$AQ$1,0),FALSE)</f>
        <v>10.138</v>
      </c>
      <c r="R311" s="73">
        <f>VLOOKUP($B311,'Tillförd energi'!$B$2:$AS$506,MATCH(R$1,'Tillförd energi'!$B$1:$AQ$1,0),FALSE)</f>
        <v>0</v>
      </c>
      <c r="S311" s="73">
        <f>VLOOKUP($B311,'Tillförd energi'!$B$2:$AS$506,MATCH(S$1,'Tillförd energi'!$B$1:$AQ$1,0),FALSE)</f>
        <v>0</v>
      </c>
      <c r="T311" s="73">
        <f>VLOOKUP($B311,'Tillförd energi'!$B$2:$AS$506,MATCH(T$1,'Tillförd energi'!$B$1:$AQ$1,0),FALSE)</f>
        <v>0</v>
      </c>
      <c r="U311" s="73">
        <f>VLOOKUP($B311,'Tillförd energi'!$B$2:$AS$506,MATCH(U$1,'Tillförd energi'!$B$1:$AQ$1,0),FALSE)</f>
        <v>0</v>
      </c>
      <c r="V311" s="73">
        <f>VLOOKUP($B311,'Tillförd energi'!$B$2:$AS$506,MATCH(V$1,'Tillförd energi'!$B$1:$AQ$1,0),FALSE)</f>
        <v>0</v>
      </c>
      <c r="W311" s="73">
        <f>VLOOKUP($B311,'Tillförd energi'!$B$2:$AS$506,MATCH(W$1,'Tillförd energi'!$B$1:$AQ$1,0),FALSE)</f>
        <v>0</v>
      </c>
      <c r="X311" s="73">
        <f>VLOOKUP($B311,'Tillförd energi'!$B$2:$AS$506,MATCH(X$1,'Tillförd energi'!$B$1:$AQ$1,0),FALSE)</f>
        <v>0</v>
      </c>
      <c r="Y311" s="73">
        <f>VLOOKUP($B311,'Tillförd energi'!$B$2:$AS$506,MATCH(Y$1,'Tillförd energi'!$B$1:$AQ$1,0),FALSE)</f>
        <v>4.9000000000000002E-2</v>
      </c>
      <c r="Z311" s="73">
        <f>VLOOKUP($B311,'Tillförd energi'!$B$2:$AS$506,MATCH(Z$1,'Tillförd energi'!$B$1:$AQ$1,0),FALSE)</f>
        <v>0</v>
      </c>
      <c r="AA311" s="73">
        <f>VLOOKUP($B311,'Tillförd energi'!$B$2:$AS$506,MATCH(AA$1,'Tillförd energi'!$B$1:$AQ$1,0),FALSE)</f>
        <v>0</v>
      </c>
      <c r="AB311" s="73">
        <f>VLOOKUP($B311,'Tillförd energi'!$B$2:$AS$506,MATCH(AB$1,'Tillförd energi'!$B$1:$AQ$1,0),FALSE)</f>
        <v>0</v>
      </c>
      <c r="AC311" s="73">
        <f>VLOOKUP($B311,'Tillförd energi'!$B$2:$AS$506,MATCH(AC$1,'Tillförd energi'!$B$1:$AQ$1,0),FALSE)</f>
        <v>0</v>
      </c>
      <c r="AD311" s="73">
        <f>VLOOKUP($B311,'Tillförd energi'!$B$2:$AS$506,MATCH(AD$1,'Tillförd energi'!$B$1:$AQ$1,0),FALSE)</f>
        <v>0</v>
      </c>
      <c r="AF311" s="73">
        <f>VLOOKUP($B311,'Tillförd energi'!$B$2:$AS$506,MATCH(AF$1,'Tillförd energi'!$B$1:$AQ$1,0),FALSE)</f>
        <v>0.139733</v>
      </c>
      <c r="AH311" s="73">
        <f>IFERROR(VLOOKUP(B311,Miljö!$B$1:$S$476,9,FALSE)/1,0)</f>
        <v>0</v>
      </c>
      <c r="AJ311" s="81">
        <f>IFERROR(VLOOKUP($B311,Miljö!$B$1:$S$500,MATCH("hjälpel exklusive kraftvärme (GWh)",Miljö!$B$1:$V$1,0),FALSE)/1,"")</f>
        <v>0.139733</v>
      </c>
      <c r="AK311" s="81">
        <f t="shared" si="44"/>
        <v>0.139733</v>
      </c>
      <c r="AL311" s="81">
        <f>VLOOKUP($B311,'Slutlig allokering'!$B$2:$AL$462,MATCH("Hjälpel kraftvärme",'Slutlig allokering'!$B$2:$AL$2,0),FALSE)</f>
        <v>0</v>
      </c>
      <c r="AN311" s="73">
        <f t="shared" si="45"/>
        <v>10.391732999999999</v>
      </c>
      <c r="AO311" s="73">
        <f t="shared" si="46"/>
        <v>10.391732999999999</v>
      </c>
      <c r="AP311" s="73">
        <f>IF(ISERROR(1/VLOOKUP($B311,Leveranser!$B$1:$S$500,MATCH("såld värme (gwh)",Leveranser!$B$1:$S$1,0),FALSE)),"",VLOOKUP($B311,Leveranser!$B$1:$S$500,MATCH("såld värme (gwh)",Leveranser!$B$1:$S$1,0),FALSE))</f>
        <v>8.0299999999999994</v>
      </c>
      <c r="AQ311" s="73">
        <f>VLOOKUP($B311,Leveranser!$B$1:$Y$500,MATCH("Totalt såld fjärrvärme till andra fjärrvärmeföretag",Leveranser!$B$1:$AA$1,0),FALSE)</f>
        <v>0</v>
      </c>
      <c r="AR311" s="73">
        <f>IF(ISERROR(1/VLOOKUP($B311,Miljö!$B$1:$S$500,MATCH("Såld mängd produktionsspecifik fjärrvärme (GWh)",Miljö!$B$1:$R$1,0),FALSE)),0,VLOOKUP($B311,Miljö!$B$1:$S$500,MATCH("Såld mängd produktionsspecifik fjärrvärme (GWh)",Miljö!$B$1:$R$1,0),FALSE))</f>
        <v>0</v>
      </c>
      <c r="AS311" s="82">
        <f t="shared" si="51"/>
        <v>0.77272963037060327</v>
      </c>
      <c r="AU311" s="73" t="str">
        <f>VLOOKUP($B311,'Miljövärden urval för publ'!$B$2:$I$486,7,FALSE)</f>
        <v>Ja</v>
      </c>
      <c r="AV311" s="73" t="str">
        <f>VLOOKUP($B311,'Miljövärden urval för publ'!$B$2:$I$486,6,FALSE)</f>
        <v>Nej</v>
      </c>
      <c r="AZ311" s="73">
        <f t="shared" si="47"/>
        <v>0.18873299999999998</v>
      </c>
      <c r="BA311" s="73">
        <f t="shared" si="52"/>
        <v>0</v>
      </c>
      <c r="BB311" s="73">
        <f t="shared" si="48"/>
        <v>0</v>
      </c>
      <c r="BC311" s="73">
        <f t="shared" si="49"/>
        <v>10.138</v>
      </c>
      <c r="BE311" s="73">
        <f t="shared" si="53"/>
        <v>0</v>
      </c>
      <c r="BF311" s="73">
        <f t="shared" si="54"/>
        <v>0</v>
      </c>
      <c r="BH311" s="73">
        <f t="shared" si="50"/>
        <v>10.138</v>
      </c>
    </row>
    <row r="312" spans="1:60" ht="14.5" x14ac:dyDescent="0.35">
      <c r="A312" t="s">
        <v>403</v>
      </c>
      <c r="B312" t="s">
        <v>405</v>
      </c>
      <c r="C312" s="73">
        <f>VLOOKUP($B312,'Tillförd energi'!$B$2:$AS$506,MATCH(C$1,'Tillförd energi'!$B$1:$AQ$1,0),FALSE)</f>
        <v>0</v>
      </c>
      <c r="D312" s="73">
        <f>VLOOKUP($B312,'Tillförd energi'!$B$2:$AS$506,MATCH(D$1,'Tillförd energi'!$B$1:$AQ$1,0),FALSE)</f>
        <v>5.8999999999999997E-2</v>
      </c>
      <c r="E312" s="73">
        <f>VLOOKUP($B312,'Tillförd energi'!$B$2:$AS$506,MATCH(E$1,'Tillförd energi'!$B$1:$AQ$1,0),FALSE)</f>
        <v>0</v>
      </c>
      <c r="F312" s="73">
        <f>VLOOKUP($B312,'Tillförd energi'!$B$2:$AS$506,MATCH(F$1,'Tillförd energi'!$B$1:$AQ$1,0),FALSE)</f>
        <v>0</v>
      </c>
      <c r="G312" s="73">
        <f>VLOOKUP($B312,'Tillförd energi'!$B$2:$AS$506,MATCH(G$1,'Tillförd energi'!$B$1:$AQ$1,0),FALSE)</f>
        <v>0</v>
      </c>
      <c r="H312" s="73">
        <f>VLOOKUP($B312,'Tillförd energi'!$B$2:$AS$506,MATCH(H$1,'Tillförd energi'!$B$1:$AQ$1,0),FALSE)</f>
        <v>0</v>
      </c>
      <c r="I312" s="73">
        <f>VLOOKUP($B312,'Tillförd energi'!$B$2:$AS$506,MATCH(I$1,'Tillförd energi'!$B$1:$AQ$1,0),FALSE)</f>
        <v>0</v>
      </c>
      <c r="J312" s="73">
        <f>VLOOKUP($B312,'Tillförd energi'!$B$2:$AS$506,MATCH(J$1,'Tillförd energi'!$B$1:$AQ$1,0),FALSE)</f>
        <v>0</v>
      </c>
      <c r="K312" s="73">
        <f>VLOOKUP($B312,'Tillförd energi'!$B$2:$AS$506,MATCH(K$1,'Tillförd energi'!$B$1:$AQ$1,0),FALSE)</f>
        <v>0</v>
      </c>
      <c r="L312" s="73">
        <f>VLOOKUP($B312,'Tillförd energi'!$B$2:$AS$506,MATCH(L$1,'Tillförd energi'!$B$1:$AQ$1,0),FALSE)</f>
        <v>0</v>
      </c>
      <c r="M312" s="73">
        <f>VLOOKUP($B312,'Tillförd energi'!$B$2:$AS$506,MATCH(M$1,'Tillförd energi'!$B$1:$AQ$1,0),FALSE)</f>
        <v>0</v>
      </c>
      <c r="N312" s="73">
        <f>VLOOKUP($B312,'Tillförd energi'!$B$2:$AS$506,MATCH(N$1,'Tillförd energi'!$B$1:$AQ$1,0),FALSE)</f>
        <v>0</v>
      </c>
      <c r="O312" s="73">
        <f>VLOOKUP($B312,'Tillförd energi'!$B$2:$AS$506,MATCH(O$1,'Tillförd energi'!$B$1:$AQ$1,0),FALSE)</f>
        <v>0</v>
      </c>
      <c r="P312" s="73">
        <f>VLOOKUP($B312,'Tillförd energi'!$B$2:$AS$506,MATCH(P$1,'Tillförd energi'!$B$1:$AQ$1,0),FALSE)</f>
        <v>0</v>
      </c>
      <c r="Q312" s="73">
        <f>VLOOKUP($B312,'Tillförd energi'!$B$2:$AS$506,MATCH(Q$1,'Tillförd energi'!$B$1:$AQ$1,0),FALSE)</f>
        <v>10.539</v>
      </c>
      <c r="R312" s="73">
        <f>VLOOKUP($B312,'Tillförd energi'!$B$2:$AS$506,MATCH(R$1,'Tillförd energi'!$B$1:$AQ$1,0),FALSE)</f>
        <v>0</v>
      </c>
      <c r="S312" s="73">
        <f>VLOOKUP($B312,'Tillförd energi'!$B$2:$AS$506,MATCH(S$1,'Tillförd energi'!$B$1:$AQ$1,0),FALSE)</f>
        <v>0</v>
      </c>
      <c r="T312" s="73">
        <f>VLOOKUP($B312,'Tillförd energi'!$B$2:$AS$506,MATCH(T$1,'Tillförd energi'!$B$1:$AQ$1,0),FALSE)</f>
        <v>0</v>
      </c>
      <c r="U312" s="73">
        <f>VLOOKUP($B312,'Tillförd energi'!$B$2:$AS$506,MATCH(U$1,'Tillförd energi'!$B$1:$AQ$1,0),FALSE)</f>
        <v>0</v>
      </c>
      <c r="V312" s="73">
        <f>VLOOKUP($B312,'Tillförd energi'!$B$2:$AS$506,MATCH(V$1,'Tillförd energi'!$B$1:$AQ$1,0),FALSE)</f>
        <v>0</v>
      </c>
      <c r="W312" s="73">
        <f>VLOOKUP($B312,'Tillförd energi'!$B$2:$AS$506,MATCH(W$1,'Tillförd energi'!$B$1:$AQ$1,0),FALSE)</f>
        <v>0</v>
      </c>
      <c r="X312" s="73">
        <f>VLOOKUP($B312,'Tillförd energi'!$B$2:$AS$506,MATCH(X$1,'Tillförd energi'!$B$1:$AQ$1,0),FALSE)</f>
        <v>0</v>
      </c>
      <c r="Y312" s="73">
        <f>VLOOKUP($B312,'Tillförd energi'!$B$2:$AS$506,MATCH(Y$1,'Tillförd energi'!$B$1:$AQ$1,0),FALSE)</f>
        <v>0</v>
      </c>
      <c r="Z312" s="73">
        <f>VLOOKUP($B312,'Tillförd energi'!$B$2:$AS$506,MATCH(Z$1,'Tillförd energi'!$B$1:$AQ$1,0),FALSE)</f>
        <v>0</v>
      </c>
      <c r="AA312" s="73">
        <f>VLOOKUP($B312,'Tillförd energi'!$B$2:$AS$506,MATCH(AA$1,'Tillförd energi'!$B$1:$AQ$1,0),FALSE)</f>
        <v>0</v>
      </c>
      <c r="AB312" s="73">
        <f>VLOOKUP($B312,'Tillförd energi'!$B$2:$AS$506,MATCH(AB$1,'Tillförd energi'!$B$1:$AQ$1,0),FALSE)</f>
        <v>0</v>
      </c>
      <c r="AC312" s="73">
        <f>VLOOKUP($B312,'Tillförd energi'!$B$2:$AS$506,MATCH(AC$1,'Tillförd energi'!$B$1:$AQ$1,0),FALSE)</f>
        <v>0</v>
      </c>
      <c r="AD312" s="73">
        <f>VLOOKUP($B312,'Tillförd energi'!$B$2:$AS$506,MATCH(AD$1,'Tillförd energi'!$B$1:$AQ$1,0),FALSE)</f>
        <v>0</v>
      </c>
      <c r="AF312" s="73">
        <f>VLOOKUP($B312,'Tillförd energi'!$B$2:$AS$506,MATCH(AF$1,'Tillförd energi'!$B$1:$AQ$1,0),FALSE)</f>
        <v>8.8200000000000001E-2</v>
      </c>
      <c r="AH312" s="73">
        <f>IFERROR(VLOOKUP(B312,Miljö!$B$1:$S$476,9,FALSE)/1,0)</f>
        <v>0</v>
      </c>
      <c r="AJ312" s="81">
        <f>IFERROR(VLOOKUP($B312,Miljö!$B$1:$S$500,MATCH("hjälpel exklusive kraftvärme (GWh)",Miljö!$B$1:$V$1,0),FALSE)/1,"")</f>
        <v>8.8200000000000001E-2</v>
      </c>
      <c r="AK312" s="81">
        <f t="shared" si="44"/>
        <v>8.8200000000000001E-2</v>
      </c>
      <c r="AL312" s="81">
        <f>VLOOKUP($B312,'Slutlig allokering'!$B$2:$AL$462,MATCH("Hjälpel kraftvärme",'Slutlig allokering'!$B$2:$AL$2,0),FALSE)</f>
        <v>0</v>
      </c>
      <c r="AN312" s="73">
        <f t="shared" si="45"/>
        <v>10.686199999999999</v>
      </c>
      <c r="AO312" s="73">
        <f t="shared" si="46"/>
        <v>10.686199999999999</v>
      </c>
      <c r="AP312" s="73">
        <f>IF(ISERROR(1/VLOOKUP($B312,Leveranser!$B$1:$S$500,MATCH("såld värme (gwh)",Leveranser!$B$1:$S$1,0),FALSE)),"",VLOOKUP($B312,Leveranser!$B$1:$S$500,MATCH("såld värme (gwh)",Leveranser!$B$1:$S$1,0),FALSE))</f>
        <v>7.8897000000000004</v>
      </c>
      <c r="AQ312" s="73">
        <f>VLOOKUP($B312,Leveranser!$B$1:$Y$500,MATCH("Totalt såld fjärrvärme till andra fjärrvärmeföretag",Leveranser!$B$1:$AA$1,0),FALSE)</f>
        <v>0</v>
      </c>
      <c r="AR312" s="73">
        <f>IF(ISERROR(1/VLOOKUP($B312,Miljö!$B$1:$S$500,MATCH("Såld mängd produktionsspecifik fjärrvärme (GWh)",Miljö!$B$1:$R$1,0),FALSE)),0,VLOOKUP($B312,Miljö!$B$1:$S$500,MATCH("Såld mängd produktionsspecifik fjärrvärme (GWh)",Miljö!$B$1:$R$1,0),FALSE))</f>
        <v>0</v>
      </c>
      <c r="AS312" s="82">
        <f t="shared" si="51"/>
        <v>0.73830734966592437</v>
      </c>
      <c r="AU312" s="73" t="str">
        <f>VLOOKUP($B312,'Miljövärden urval för publ'!$B$2:$I$486,7,FALSE)</f>
        <v>Ja</v>
      </c>
      <c r="AV312" s="73" t="str">
        <f>VLOOKUP($B312,'Miljövärden urval för publ'!$B$2:$I$486,6,FALSE)</f>
        <v>Nej</v>
      </c>
      <c r="AZ312" s="73">
        <f t="shared" si="47"/>
        <v>8.8200000000000001E-2</v>
      </c>
      <c r="BA312" s="73">
        <f t="shared" si="52"/>
        <v>0</v>
      </c>
      <c r="BB312" s="73">
        <f t="shared" si="48"/>
        <v>0</v>
      </c>
      <c r="BC312" s="73">
        <f t="shared" si="49"/>
        <v>10.539</v>
      </c>
      <c r="BE312" s="73">
        <f t="shared" si="53"/>
        <v>0</v>
      </c>
      <c r="BF312" s="73">
        <f t="shared" si="54"/>
        <v>0</v>
      </c>
      <c r="BH312" s="73">
        <f t="shared" si="50"/>
        <v>10.539</v>
      </c>
    </row>
    <row r="313" spans="1:60" ht="14.5" x14ac:dyDescent="0.35">
      <c r="A313" t="s">
        <v>403</v>
      </c>
      <c r="B313" t="s">
        <v>406</v>
      </c>
      <c r="C313" s="73">
        <f>VLOOKUP($B313,'Tillförd energi'!$B$2:$AS$506,MATCH(C$1,'Tillförd energi'!$B$1:$AQ$1,0),FALSE)</f>
        <v>0</v>
      </c>
      <c r="D313" s="73">
        <f>VLOOKUP($B313,'Tillförd energi'!$B$2:$AS$506,MATCH(D$1,'Tillförd energi'!$B$1:$AQ$1,0),FALSE)</f>
        <v>0.53300000000000003</v>
      </c>
      <c r="E313" s="73">
        <f>VLOOKUP($B313,'Tillförd energi'!$B$2:$AS$506,MATCH(E$1,'Tillförd energi'!$B$1:$AQ$1,0),FALSE)</f>
        <v>0</v>
      </c>
      <c r="F313" s="73">
        <f>VLOOKUP($B313,'Tillförd energi'!$B$2:$AS$506,MATCH(F$1,'Tillförd energi'!$B$1:$AQ$1,0),FALSE)</f>
        <v>0</v>
      </c>
      <c r="G313" s="73">
        <f>VLOOKUP($B313,'Tillförd energi'!$B$2:$AS$506,MATCH(G$1,'Tillförd energi'!$B$1:$AQ$1,0),FALSE)</f>
        <v>0</v>
      </c>
      <c r="H313" s="73">
        <f>VLOOKUP($B313,'Tillförd energi'!$B$2:$AS$506,MATCH(H$1,'Tillförd energi'!$B$1:$AQ$1,0),FALSE)</f>
        <v>0</v>
      </c>
      <c r="I313" s="73">
        <f>VLOOKUP($B313,'Tillförd energi'!$B$2:$AS$506,MATCH(I$1,'Tillförd energi'!$B$1:$AQ$1,0),FALSE)</f>
        <v>0</v>
      </c>
      <c r="J313" s="73">
        <f>VLOOKUP($B313,'Tillförd energi'!$B$2:$AS$506,MATCH(J$1,'Tillförd energi'!$B$1:$AQ$1,0),FALSE)</f>
        <v>0</v>
      </c>
      <c r="K313" s="73">
        <f>VLOOKUP($B313,'Tillförd energi'!$B$2:$AS$506,MATCH(K$1,'Tillförd energi'!$B$1:$AQ$1,0),FALSE)</f>
        <v>0</v>
      </c>
      <c r="L313" s="73">
        <f>VLOOKUP($B313,'Tillförd energi'!$B$2:$AS$506,MATCH(L$1,'Tillförd energi'!$B$1:$AQ$1,0),FALSE)</f>
        <v>6.9409999999999998</v>
      </c>
      <c r="M313" s="73">
        <f>VLOOKUP($B313,'Tillförd energi'!$B$2:$AS$506,MATCH(M$1,'Tillförd energi'!$B$1:$AQ$1,0),FALSE)</f>
        <v>0</v>
      </c>
      <c r="N313" s="73">
        <f>VLOOKUP($B313,'Tillförd energi'!$B$2:$AS$506,MATCH(N$1,'Tillförd energi'!$B$1:$AQ$1,0),FALSE)</f>
        <v>7.8789999999999996</v>
      </c>
      <c r="O313" s="73">
        <f>VLOOKUP($B313,'Tillförd energi'!$B$2:$AS$506,MATCH(O$1,'Tillförd energi'!$B$1:$AQ$1,0),FALSE)</f>
        <v>0</v>
      </c>
      <c r="P313" s="73">
        <f>VLOOKUP($B313,'Tillförd energi'!$B$2:$AS$506,MATCH(P$1,'Tillförd energi'!$B$1:$AQ$1,0),FALSE)</f>
        <v>0</v>
      </c>
      <c r="Q313" s="73">
        <f>VLOOKUP($B313,'Tillförd energi'!$B$2:$AS$506,MATCH(Q$1,'Tillförd energi'!$B$1:$AQ$1,0),FALSE)</f>
        <v>3.4830000000000001</v>
      </c>
      <c r="R313" s="73">
        <f>VLOOKUP($B313,'Tillförd energi'!$B$2:$AS$506,MATCH(R$1,'Tillförd energi'!$B$1:$AQ$1,0),FALSE)</f>
        <v>0</v>
      </c>
      <c r="S313" s="73">
        <f>VLOOKUP($B313,'Tillförd energi'!$B$2:$AS$506,MATCH(S$1,'Tillförd energi'!$B$1:$AQ$1,0),FALSE)</f>
        <v>0</v>
      </c>
      <c r="T313" s="73">
        <f>VLOOKUP($B313,'Tillförd energi'!$B$2:$AS$506,MATCH(T$1,'Tillförd energi'!$B$1:$AQ$1,0),FALSE)</f>
        <v>0</v>
      </c>
      <c r="U313" s="73">
        <f>VLOOKUP($B313,'Tillförd energi'!$B$2:$AS$506,MATCH(U$1,'Tillförd energi'!$B$1:$AQ$1,0),FALSE)</f>
        <v>0</v>
      </c>
      <c r="V313" s="73">
        <f>VLOOKUP($B313,'Tillförd energi'!$B$2:$AS$506,MATCH(V$1,'Tillförd energi'!$B$1:$AQ$1,0),FALSE)</f>
        <v>0</v>
      </c>
      <c r="W313" s="73">
        <f>VLOOKUP($B313,'Tillförd energi'!$B$2:$AS$506,MATCH(W$1,'Tillförd energi'!$B$1:$AQ$1,0),FALSE)</f>
        <v>0</v>
      </c>
      <c r="X313" s="73">
        <f>VLOOKUP($B313,'Tillförd energi'!$B$2:$AS$506,MATCH(X$1,'Tillförd energi'!$B$1:$AQ$1,0),FALSE)</f>
        <v>0</v>
      </c>
      <c r="Y313" s="73">
        <f>VLOOKUP($B313,'Tillförd energi'!$B$2:$AS$506,MATCH(Y$1,'Tillförd energi'!$B$1:$AQ$1,0),FALSE)</f>
        <v>0.26600000000000001</v>
      </c>
      <c r="Z313" s="73">
        <f>VLOOKUP($B313,'Tillförd energi'!$B$2:$AS$506,MATCH(Z$1,'Tillförd energi'!$B$1:$AQ$1,0),FALSE)</f>
        <v>0</v>
      </c>
      <c r="AA313" s="73">
        <f>VLOOKUP($B313,'Tillförd energi'!$B$2:$AS$506,MATCH(AA$1,'Tillförd energi'!$B$1:$AQ$1,0),FALSE)</f>
        <v>0</v>
      </c>
      <c r="AB313" s="73">
        <f>VLOOKUP($B313,'Tillförd energi'!$B$2:$AS$506,MATCH(AB$1,'Tillförd energi'!$B$1:$AQ$1,0),FALSE)</f>
        <v>0</v>
      </c>
      <c r="AC313" s="73">
        <f>VLOOKUP($B313,'Tillförd energi'!$B$2:$AS$506,MATCH(AC$1,'Tillförd energi'!$B$1:$AQ$1,0),FALSE)</f>
        <v>0</v>
      </c>
      <c r="AD313" s="73">
        <f>VLOOKUP($B313,'Tillförd energi'!$B$2:$AS$506,MATCH(AD$1,'Tillförd energi'!$B$1:$AQ$1,0),FALSE)</f>
        <v>0</v>
      </c>
      <c r="AF313" s="73">
        <f>VLOOKUP($B313,'Tillförd energi'!$B$2:$AS$506,MATCH(AF$1,'Tillförd energi'!$B$1:$AQ$1,0),FALSE)</f>
        <v>0.29899999999999999</v>
      </c>
      <c r="AH313" s="73">
        <f>IFERROR(VLOOKUP(B313,Miljö!$B$1:$S$476,9,FALSE)/1,0)</f>
        <v>0</v>
      </c>
      <c r="AJ313" s="81">
        <f>IFERROR(VLOOKUP($B313,Miljö!$B$1:$S$500,MATCH("hjälpel exklusive kraftvärme (GWh)",Miljö!$B$1:$V$1,0),FALSE)/1,"")</f>
        <v>0.29899999999999999</v>
      </c>
      <c r="AK313" s="81">
        <f t="shared" si="44"/>
        <v>0.29899999999999999</v>
      </c>
      <c r="AL313" s="81">
        <f>VLOOKUP($B313,'Slutlig allokering'!$B$2:$AL$462,MATCH("Hjälpel kraftvärme",'Slutlig allokering'!$B$2:$AL$2,0),FALSE)</f>
        <v>0</v>
      </c>
      <c r="AN313" s="73">
        <f t="shared" si="45"/>
        <v>19.400999999999996</v>
      </c>
      <c r="AO313" s="73">
        <f t="shared" si="46"/>
        <v>19.400999999999996</v>
      </c>
      <c r="AP313" s="73">
        <f>IF(ISERROR(1/VLOOKUP($B313,Leveranser!$B$1:$S$500,MATCH("såld värme (gwh)",Leveranser!$B$1:$S$1,0),FALSE)),"",VLOOKUP($B313,Leveranser!$B$1:$S$500,MATCH("såld värme (gwh)",Leveranser!$B$1:$S$1,0),FALSE))</f>
        <v>14.098000000000001</v>
      </c>
      <c r="AQ313" s="73">
        <f>VLOOKUP($B313,Leveranser!$B$1:$Y$500,MATCH("Totalt såld fjärrvärme till andra fjärrvärmeföretag",Leveranser!$B$1:$AA$1,0),FALSE)</f>
        <v>0</v>
      </c>
      <c r="AR313" s="73">
        <f>IF(ISERROR(1/VLOOKUP($B313,Miljö!$B$1:$S$500,MATCH("Såld mängd produktionsspecifik fjärrvärme (GWh)",Miljö!$B$1:$R$1,0),FALSE)),0,VLOOKUP($B313,Miljö!$B$1:$S$500,MATCH("Såld mängd produktionsspecifik fjärrvärme (GWh)",Miljö!$B$1:$R$1,0),FALSE))</f>
        <v>0</v>
      </c>
      <c r="AS313" s="82">
        <f t="shared" si="51"/>
        <v>0.72666357404257531</v>
      </c>
      <c r="AU313" s="73" t="str">
        <f>VLOOKUP($B313,'Miljövärden urval för publ'!$B$2:$I$486,7,FALSE)</f>
        <v>Ja</v>
      </c>
      <c r="AV313" s="73" t="str">
        <f>VLOOKUP($B313,'Miljövärden urval för publ'!$B$2:$I$486,6,FALSE)</f>
        <v>Nej</v>
      </c>
      <c r="AZ313" s="73">
        <f t="shared" si="47"/>
        <v>0.56499999999999995</v>
      </c>
      <c r="BA313" s="73">
        <f t="shared" si="52"/>
        <v>0</v>
      </c>
      <c r="BB313" s="73">
        <f t="shared" si="48"/>
        <v>14.82</v>
      </c>
      <c r="BC313" s="73">
        <f t="shared" si="49"/>
        <v>3.4830000000000001</v>
      </c>
      <c r="BE313" s="73">
        <f t="shared" si="53"/>
        <v>0</v>
      </c>
      <c r="BF313" s="73">
        <f t="shared" si="54"/>
        <v>0</v>
      </c>
      <c r="BH313" s="73">
        <f t="shared" si="50"/>
        <v>18.303000000000001</v>
      </c>
    </row>
    <row r="314" spans="1:60" ht="14.5" x14ac:dyDescent="0.35">
      <c r="A314" t="s">
        <v>403</v>
      </c>
      <c r="B314" t="s">
        <v>407</v>
      </c>
      <c r="C314" s="73">
        <f>VLOOKUP($B314,'Tillförd energi'!$B$2:$AS$506,MATCH(C$1,'Tillförd energi'!$B$1:$AQ$1,0),FALSE)</f>
        <v>0</v>
      </c>
      <c r="D314" s="73">
        <f>VLOOKUP($B314,'Tillförd energi'!$B$2:$AS$506,MATCH(D$1,'Tillförd energi'!$B$1:$AQ$1,0),FALSE)</f>
        <v>0.14299999999999999</v>
      </c>
      <c r="E314" s="73">
        <f>VLOOKUP($B314,'Tillförd energi'!$B$2:$AS$506,MATCH(E$1,'Tillförd energi'!$B$1:$AQ$1,0),FALSE)</f>
        <v>0</v>
      </c>
      <c r="F314" s="73">
        <f>VLOOKUP($B314,'Tillförd energi'!$B$2:$AS$506,MATCH(F$1,'Tillförd energi'!$B$1:$AQ$1,0),FALSE)</f>
        <v>0</v>
      </c>
      <c r="G314" s="73">
        <f>VLOOKUP($B314,'Tillförd energi'!$B$2:$AS$506,MATCH(G$1,'Tillförd energi'!$B$1:$AQ$1,0),FALSE)</f>
        <v>0</v>
      </c>
      <c r="H314" s="73">
        <f>VLOOKUP($B314,'Tillförd energi'!$B$2:$AS$506,MATCH(H$1,'Tillförd energi'!$B$1:$AQ$1,0),FALSE)</f>
        <v>0</v>
      </c>
      <c r="I314" s="73">
        <f>VLOOKUP($B314,'Tillförd energi'!$B$2:$AS$506,MATCH(I$1,'Tillförd energi'!$B$1:$AQ$1,0),FALSE)</f>
        <v>0</v>
      </c>
      <c r="J314" s="73">
        <f>VLOOKUP($B314,'Tillförd energi'!$B$2:$AS$506,MATCH(J$1,'Tillförd energi'!$B$1:$AQ$1,0),FALSE)</f>
        <v>0</v>
      </c>
      <c r="K314" s="73">
        <f>VLOOKUP($B314,'Tillförd energi'!$B$2:$AS$506,MATCH(K$1,'Tillförd energi'!$B$1:$AQ$1,0),FALSE)</f>
        <v>0</v>
      </c>
      <c r="L314" s="73">
        <f>VLOOKUP($B314,'Tillförd energi'!$B$2:$AS$506,MATCH(L$1,'Tillförd energi'!$B$1:$AQ$1,0),FALSE)</f>
        <v>0</v>
      </c>
      <c r="M314" s="73">
        <f>VLOOKUP($B314,'Tillförd energi'!$B$2:$AS$506,MATCH(M$1,'Tillförd energi'!$B$1:$AQ$1,0),FALSE)</f>
        <v>0</v>
      </c>
      <c r="N314" s="73">
        <f>VLOOKUP($B314,'Tillförd energi'!$B$2:$AS$506,MATCH(N$1,'Tillförd energi'!$B$1:$AQ$1,0),FALSE)</f>
        <v>0</v>
      </c>
      <c r="O314" s="73">
        <f>VLOOKUP($B314,'Tillförd energi'!$B$2:$AS$506,MATCH(O$1,'Tillförd energi'!$B$1:$AQ$1,0),FALSE)</f>
        <v>0</v>
      </c>
      <c r="P314" s="73">
        <f>VLOOKUP($B314,'Tillförd energi'!$B$2:$AS$506,MATCH(P$1,'Tillförd energi'!$B$1:$AQ$1,0),FALSE)</f>
        <v>0</v>
      </c>
      <c r="Q314" s="73">
        <f>VLOOKUP($B314,'Tillförd energi'!$B$2:$AS$506,MATCH(Q$1,'Tillförd energi'!$B$1:$AQ$1,0),FALSE)</f>
        <v>11.978</v>
      </c>
      <c r="R314" s="73">
        <f>VLOOKUP($B314,'Tillförd energi'!$B$2:$AS$506,MATCH(R$1,'Tillförd energi'!$B$1:$AQ$1,0),FALSE)</f>
        <v>0</v>
      </c>
      <c r="S314" s="73">
        <f>VLOOKUP($B314,'Tillförd energi'!$B$2:$AS$506,MATCH(S$1,'Tillförd energi'!$B$1:$AQ$1,0),FALSE)</f>
        <v>0</v>
      </c>
      <c r="T314" s="73">
        <f>VLOOKUP($B314,'Tillförd energi'!$B$2:$AS$506,MATCH(T$1,'Tillförd energi'!$B$1:$AQ$1,0),FALSE)</f>
        <v>0</v>
      </c>
      <c r="U314" s="73">
        <f>VLOOKUP($B314,'Tillförd energi'!$B$2:$AS$506,MATCH(U$1,'Tillförd energi'!$B$1:$AQ$1,0),FALSE)</f>
        <v>0</v>
      </c>
      <c r="V314" s="73">
        <f>VLOOKUP($B314,'Tillförd energi'!$B$2:$AS$506,MATCH(V$1,'Tillförd energi'!$B$1:$AQ$1,0),FALSE)</f>
        <v>0</v>
      </c>
      <c r="W314" s="73">
        <f>VLOOKUP($B314,'Tillförd energi'!$B$2:$AS$506,MATCH(W$1,'Tillförd energi'!$B$1:$AQ$1,0),FALSE)</f>
        <v>0</v>
      </c>
      <c r="X314" s="73">
        <f>VLOOKUP($B314,'Tillförd energi'!$B$2:$AS$506,MATCH(X$1,'Tillförd energi'!$B$1:$AQ$1,0),FALSE)</f>
        <v>0</v>
      </c>
      <c r="Y314" s="73">
        <f>VLOOKUP($B314,'Tillförd energi'!$B$2:$AS$506,MATCH(Y$1,'Tillförd energi'!$B$1:$AQ$1,0),FALSE)</f>
        <v>0</v>
      </c>
      <c r="Z314" s="73">
        <f>VLOOKUP($B314,'Tillförd energi'!$B$2:$AS$506,MATCH(Z$1,'Tillförd energi'!$B$1:$AQ$1,0),FALSE)</f>
        <v>0</v>
      </c>
      <c r="AA314" s="73">
        <f>VLOOKUP($B314,'Tillförd energi'!$B$2:$AS$506,MATCH(AA$1,'Tillförd energi'!$B$1:$AQ$1,0),FALSE)</f>
        <v>0</v>
      </c>
      <c r="AB314" s="73">
        <f>VLOOKUP($B314,'Tillförd energi'!$B$2:$AS$506,MATCH(AB$1,'Tillförd energi'!$B$1:$AQ$1,0),FALSE)</f>
        <v>0</v>
      </c>
      <c r="AC314" s="73">
        <f>VLOOKUP($B314,'Tillförd energi'!$B$2:$AS$506,MATCH(AC$1,'Tillförd energi'!$B$1:$AQ$1,0),FALSE)</f>
        <v>0</v>
      </c>
      <c r="AD314" s="73">
        <f>VLOOKUP($B314,'Tillförd energi'!$B$2:$AS$506,MATCH(AD$1,'Tillförd energi'!$B$1:$AQ$1,0),FALSE)</f>
        <v>0</v>
      </c>
      <c r="AF314" s="73">
        <f>VLOOKUP($B314,'Tillförd energi'!$B$2:$AS$506,MATCH(AF$1,'Tillförd energi'!$B$1:$AQ$1,0),FALSE)</f>
        <v>0.10299999999999999</v>
      </c>
      <c r="AH314" s="73">
        <f>IFERROR(VLOOKUP(B314,Miljö!$B$1:$S$476,9,FALSE)/1,0)</f>
        <v>0</v>
      </c>
      <c r="AJ314" s="81">
        <f>IFERROR(VLOOKUP($B314,Miljö!$B$1:$S$500,MATCH("hjälpel exklusive kraftvärme (GWh)",Miljö!$B$1:$V$1,0),FALSE)/1,"")</f>
        <v>0.10299999999999999</v>
      </c>
      <c r="AK314" s="81">
        <f t="shared" si="44"/>
        <v>0.10299999999999999</v>
      </c>
      <c r="AL314" s="81">
        <f>VLOOKUP($B314,'Slutlig allokering'!$B$2:$AL$462,MATCH("Hjälpel kraftvärme",'Slutlig allokering'!$B$2:$AL$2,0),FALSE)</f>
        <v>0</v>
      </c>
      <c r="AN314" s="73">
        <f t="shared" si="45"/>
        <v>12.224</v>
      </c>
      <c r="AO314" s="73">
        <f t="shared" si="46"/>
        <v>12.224</v>
      </c>
      <c r="AP314" s="73">
        <f>IF(ISERROR(1/VLOOKUP($B314,Leveranser!$B$1:$S$500,MATCH("såld värme (gwh)",Leveranser!$B$1:$S$1,0),FALSE)),"",VLOOKUP($B314,Leveranser!$B$1:$S$500,MATCH("såld värme (gwh)",Leveranser!$B$1:$S$1,0),FALSE))</f>
        <v>9.7270000000000003</v>
      </c>
      <c r="AQ314" s="73">
        <f>VLOOKUP($B314,Leveranser!$B$1:$Y$500,MATCH("Totalt såld fjärrvärme till andra fjärrvärmeföretag",Leveranser!$B$1:$AA$1,0),FALSE)</f>
        <v>0</v>
      </c>
      <c r="AR314" s="73">
        <f>IF(ISERROR(1/VLOOKUP($B314,Miljö!$B$1:$S$500,MATCH("Såld mängd produktionsspecifik fjärrvärme (GWh)",Miljö!$B$1:$R$1,0),FALSE)),0,VLOOKUP($B314,Miljö!$B$1:$S$500,MATCH("Såld mängd produktionsspecifik fjärrvärme (GWh)",Miljö!$B$1:$R$1,0),FALSE))</f>
        <v>0</v>
      </c>
      <c r="AS314" s="82">
        <f t="shared" si="51"/>
        <v>0.79572971204188481</v>
      </c>
      <c r="AU314" s="73" t="str">
        <f>VLOOKUP($B314,'Miljövärden urval för publ'!$B$2:$I$486,7,FALSE)</f>
        <v>Ja</v>
      </c>
      <c r="AV314" s="73" t="str">
        <f>VLOOKUP($B314,'Miljövärden urval för publ'!$B$2:$I$486,6,FALSE)</f>
        <v>Nej</v>
      </c>
      <c r="AZ314" s="73">
        <f t="shared" si="47"/>
        <v>0.10299999999999999</v>
      </c>
      <c r="BA314" s="73">
        <f t="shared" si="52"/>
        <v>0</v>
      </c>
      <c r="BB314" s="73">
        <f t="shared" si="48"/>
        <v>0</v>
      </c>
      <c r="BC314" s="73">
        <f t="shared" si="49"/>
        <v>11.978</v>
      </c>
      <c r="BE314" s="73">
        <f t="shared" si="53"/>
        <v>0</v>
      </c>
      <c r="BF314" s="73">
        <f t="shared" si="54"/>
        <v>0</v>
      </c>
      <c r="BH314" s="73">
        <f t="shared" si="50"/>
        <v>11.978</v>
      </c>
    </row>
    <row r="315" spans="1:60" ht="14.5" x14ac:dyDescent="0.35">
      <c r="A315" t="s">
        <v>403</v>
      </c>
      <c r="B315" t="s">
        <v>408</v>
      </c>
      <c r="C315" s="73">
        <f>VLOOKUP($B315,'Tillförd energi'!$B$2:$AS$506,MATCH(C$1,'Tillförd energi'!$B$1:$AQ$1,0),FALSE)</f>
        <v>0</v>
      </c>
      <c r="D315" s="73">
        <f>VLOOKUP($B315,'Tillförd energi'!$B$2:$AS$506,MATCH(D$1,'Tillförd energi'!$B$1:$AQ$1,0),FALSE)</f>
        <v>0.14699999999999999</v>
      </c>
      <c r="E315" s="73">
        <f>VLOOKUP($B315,'Tillförd energi'!$B$2:$AS$506,MATCH(E$1,'Tillförd energi'!$B$1:$AQ$1,0),FALSE)</f>
        <v>0</v>
      </c>
      <c r="F315" s="73">
        <f>VLOOKUP($B315,'Tillförd energi'!$B$2:$AS$506,MATCH(F$1,'Tillförd energi'!$B$1:$AQ$1,0),FALSE)</f>
        <v>0</v>
      </c>
      <c r="G315" s="73">
        <f>VLOOKUP($B315,'Tillförd energi'!$B$2:$AS$506,MATCH(G$1,'Tillförd energi'!$B$1:$AQ$1,0),FALSE)</f>
        <v>0</v>
      </c>
      <c r="H315" s="73">
        <f>VLOOKUP($B315,'Tillförd energi'!$B$2:$AS$506,MATCH(H$1,'Tillförd energi'!$B$1:$AQ$1,0),FALSE)</f>
        <v>0</v>
      </c>
      <c r="I315" s="73">
        <f>VLOOKUP($B315,'Tillförd energi'!$B$2:$AS$506,MATCH(I$1,'Tillförd energi'!$B$1:$AQ$1,0),FALSE)</f>
        <v>0</v>
      </c>
      <c r="J315" s="73">
        <f>VLOOKUP($B315,'Tillförd energi'!$B$2:$AS$506,MATCH(J$1,'Tillförd energi'!$B$1:$AQ$1,0),FALSE)</f>
        <v>0</v>
      </c>
      <c r="K315" s="73">
        <f>VLOOKUP($B315,'Tillförd energi'!$B$2:$AS$506,MATCH(K$1,'Tillförd energi'!$B$1:$AQ$1,0),FALSE)</f>
        <v>0</v>
      </c>
      <c r="L315" s="73">
        <f>VLOOKUP($B315,'Tillförd energi'!$B$2:$AS$506,MATCH(L$1,'Tillförd energi'!$B$1:$AQ$1,0),FALSE)</f>
        <v>0</v>
      </c>
      <c r="M315" s="73">
        <f>VLOOKUP($B315,'Tillförd energi'!$B$2:$AS$506,MATCH(M$1,'Tillförd energi'!$B$1:$AQ$1,0),FALSE)</f>
        <v>0</v>
      </c>
      <c r="N315" s="73">
        <f>VLOOKUP($B315,'Tillförd energi'!$B$2:$AS$506,MATCH(N$1,'Tillförd energi'!$B$1:$AQ$1,0),FALSE)</f>
        <v>0</v>
      </c>
      <c r="O315" s="73">
        <f>VLOOKUP($B315,'Tillförd energi'!$B$2:$AS$506,MATCH(O$1,'Tillförd energi'!$B$1:$AQ$1,0),FALSE)</f>
        <v>0</v>
      </c>
      <c r="P315" s="73">
        <f>VLOOKUP($B315,'Tillförd energi'!$B$2:$AS$506,MATCH(P$1,'Tillförd energi'!$B$1:$AQ$1,0),FALSE)</f>
        <v>7.4388199999999998</v>
      </c>
      <c r="Q315" s="73">
        <f>VLOOKUP($B315,'Tillförd energi'!$B$2:$AS$506,MATCH(Q$1,'Tillförd energi'!$B$1:$AQ$1,0),FALSE)</f>
        <v>1.2370000000000001</v>
      </c>
      <c r="R315" s="73">
        <f>VLOOKUP($B315,'Tillförd energi'!$B$2:$AS$506,MATCH(R$1,'Tillförd energi'!$B$1:$AQ$1,0),FALSE)</f>
        <v>0</v>
      </c>
      <c r="S315" s="73">
        <f>VLOOKUP($B315,'Tillförd energi'!$B$2:$AS$506,MATCH(S$1,'Tillförd energi'!$B$1:$AQ$1,0),FALSE)</f>
        <v>0</v>
      </c>
      <c r="T315" s="73">
        <f>VLOOKUP($B315,'Tillförd energi'!$B$2:$AS$506,MATCH(T$1,'Tillförd energi'!$B$1:$AQ$1,0),FALSE)</f>
        <v>0</v>
      </c>
      <c r="U315" s="73">
        <f>VLOOKUP($B315,'Tillförd energi'!$B$2:$AS$506,MATCH(U$1,'Tillförd energi'!$B$1:$AQ$1,0),FALSE)</f>
        <v>0</v>
      </c>
      <c r="V315" s="73">
        <f>VLOOKUP($B315,'Tillförd energi'!$B$2:$AS$506,MATCH(V$1,'Tillförd energi'!$B$1:$AQ$1,0),FALSE)</f>
        <v>0</v>
      </c>
      <c r="W315" s="73">
        <f>VLOOKUP($B315,'Tillförd energi'!$B$2:$AS$506,MATCH(W$1,'Tillförd energi'!$B$1:$AQ$1,0),FALSE)</f>
        <v>0</v>
      </c>
      <c r="X315" s="73">
        <f>VLOOKUP($B315,'Tillförd energi'!$B$2:$AS$506,MATCH(X$1,'Tillförd energi'!$B$1:$AQ$1,0),FALSE)</f>
        <v>0</v>
      </c>
      <c r="Y315" s="73">
        <f>VLOOKUP($B315,'Tillförd energi'!$B$2:$AS$506,MATCH(Y$1,'Tillförd energi'!$B$1:$AQ$1,0),FALSE)</f>
        <v>0</v>
      </c>
      <c r="Z315" s="73">
        <f>VLOOKUP($B315,'Tillförd energi'!$B$2:$AS$506,MATCH(Z$1,'Tillförd energi'!$B$1:$AQ$1,0),FALSE)</f>
        <v>0</v>
      </c>
      <c r="AA315" s="73">
        <f>VLOOKUP($B315,'Tillförd energi'!$B$2:$AS$506,MATCH(AA$1,'Tillförd energi'!$B$1:$AQ$1,0),FALSE)</f>
        <v>0</v>
      </c>
      <c r="AB315" s="73">
        <f>VLOOKUP($B315,'Tillförd energi'!$B$2:$AS$506,MATCH(AB$1,'Tillförd energi'!$B$1:$AQ$1,0),FALSE)</f>
        <v>0</v>
      </c>
      <c r="AC315" s="73">
        <f>VLOOKUP($B315,'Tillförd energi'!$B$2:$AS$506,MATCH(AC$1,'Tillförd energi'!$B$1:$AQ$1,0),FALSE)</f>
        <v>0</v>
      </c>
      <c r="AD315" s="73">
        <f>VLOOKUP($B315,'Tillförd energi'!$B$2:$AS$506,MATCH(AD$1,'Tillförd energi'!$B$1:$AQ$1,0),FALSE)</f>
        <v>0</v>
      </c>
      <c r="AF315" s="73">
        <f>VLOOKUP($B315,'Tillförd energi'!$B$2:$AS$506,MATCH(AF$1,'Tillförd energi'!$B$1:$AQ$1,0),FALSE)</f>
        <v>4.99E-2</v>
      </c>
      <c r="AH315" s="73">
        <f>IFERROR(VLOOKUP(B315,Miljö!$B$1:$S$476,9,FALSE)/1,0)</f>
        <v>0</v>
      </c>
      <c r="AJ315" s="81">
        <f>IFERROR(VLOOKUP($B315,Miljö!$B$1:$S$500,MATCH("hjälpel exklusive kraftvärme (GWh)",Miljö!$B$1:$V$1,0),FALSE)/1,"")</f>
        <v>4.99E-2</v>
      </c>
      <c r="AK315" s="81">
        <f t="shared" si="44"/>
        <v>4.99E-2</v>
      </c>
      <c r="AL315" s="81">
        <f>VLOOKUP($B315,'Slutlig allokering'!$B$2:$AL$462,MATCH("Hjälpel kraftvärme",'Slutlig allokering'!$B$2:$AL$2,0),FALSE)</f>
        <v>0</v>
      </c>
      <c r="AN315" s="73">
        <f t="shared" si="45"/>
        <v>8.8727199999999993</v>
      </c>
      <c r="AO315" s="73">
        <f t="shared" si="46"/>
        <v>8.8727199999999993</v>
      </c>
      <c r="AP315" s="73">
        <f>IF(ISERROR(1/VLOOKUP($B315,Leveranser!$B$1:$S$500,MATCH("såld värme (gwh)",Leveranser!$B$1:$S$1,0),FALSE)),"",VLOOKUP($B315,Leveranser!$B$1:$S$500,MATCH("såld värme (gwh)",Leveranser!$B$1:$S$1,0),FALSE))</f>
        <v>5.681</v>
      </c>
      <c r="AQ315" s="73">
        <f>VLOOKUP($B315,Leveranser!$B$1:$Y$500,MATCH("Totalt såld fjärrvärme till andra fjärrvärmeföretag",Leveranser!$B$1:$AA$1,0),FALSE)</f>
        <v>0</v>
      </c>
      <c r="AR315" s="73">
        <f>IF(ISERROR(1/VLOOKUP($B315,Miljö!$B$1:$S$500,MATCH("Såld mängd produktionsspecifik fjärrvärme (GWh)",Miljö!$B$1:$R$1,0),FALSE)),0,VLOOKUP($B315,Miljö!$B$1:$S$500,MATCH("Såld mängd produktionsspecifik fjärrvärme (GWh)",Miljö!$B$1:$R$1,0),FALSE))</f>
        <v>0</v>
      </c>
      <c r="AS315" s="82">
        <f t="shared" si="51"/>
        <v>0.64027716416161007</v>
      </c>
      <c r="AU315" s="73" t="str">
        <f>VLOOKUP($B315,'Miljövärden urval för publ'!$B$2:$I$486,7,FALSE)</f>
        <v>Ja</v>
      </c>
      <c r="AV315" s="73" t="str">
        <f>VLOOKUP($B315,'Miljövärden urval för publ'!$B$2:$I$486,6,FALSE)</f>
        <v>Nej</v>
      </c>
      <c r="AZ315" s="73">
        <f t="shared" si="47"/>
        <v>4.99E-2</v>
      </c>
      <c r="BA315" s="73">
        <f t="shared" si="52"/>
        <v>0</v>
      </c>
      <c r="BB315" s="73">
        <f t="shared" si="48"/>
        <v>7.4388199999999998</v>
      </c>
      <c r="BC315" s="73">
        <f t="shared" si="49"/>
        <v>1.2370000000000001</v>
      </c>
      <c r="BE315" s="73">
        <f t="shared" si="53"/>
        <v>0</v>
      </c>
      <c r="BF315" s="73">
        <f t="shared" si="54"/>
        <v>0</v>
      </c>
      <c r="BH315" s="73">
        <f t="shared" si="50"/>
        <v>8.6758199999999999</v>
      </c>
    </row>
    <row r="316" spans="1:60" ht="14.5" x14ac:dyDescent="0.35">
      <c r="A316" t="s">
        <v>403</v>
      </c>
      <c r="B316" t="s">
        <v>409</v>
      </c>
      <c r="C316" s="73">
        <f>VLOOKUP($B316,'Tillförd energi'!$B$2:$AS$506,MATCH(C$1,'Tillförd energi'!$B$1:$AQ$1,0),FALSE)</f>
        <v>0</v>
      </c>
      <c r="D316" s="73">
        <f>VLOOKUP($B316,'Tillförd energi'!$B$2:$AS$506,MATCH(D$1,'Tillförd energi'!$B$1:$AQ$1,0),FALSE)</f>
        <v>0</v>
      </c>
      <c r="E316" s="73">
        <f>VLOOKUP($B316,'Tillförd energi'!$B$2:$AS$506,MATCH(E$1,'Tillförd energi'!$B$1:$AQ$1,0),FALSE)</f>
        <v>0</v>
      </c>
      <c r="F316" s="73">
        <f>VLOOKUP($B316,'Tillförd energi'!$B$2:$AS$506,MATCH(F$1,'Tillförd energi'!$B$1:$AQ$1,0),FALSE)</f>
        <v>0</v>
      </c>
      <c r="G316" s="73">
        <f>VLOOKUP($B316,'Tillförd energi'!$B$2:$AS$506,MATCH(G$1,'Tillförd energi'!$B$1:$AQ$1,0),FALSE)</f>
        <v>0</v>
      </c>
      <c r="H316" s="73">
        <f>VLOOKUP($B316,'Tillförd energi'!$B$2:$AS$506,MATCH(H$1,'Tillförd energi'!$B$1:$AQ$1,0),FALSE)</f>
        <v>0</v>
      </c>
      <c r="I316" s="73">
        <f>VLOOKUP($B316,'Tillförd energi'!$B$2:$AS$506,MATCH(I$1,'Tillförd energi'!$B$1:$AQ$1,0),FALSE)</f>
        <v>0</v>
      </c>
      <c r="J316" s="73">
        <f>VLOOKUP($B316,'Tillförd energi'!$B$2:$AS$506,MATCH(J$1,'Tillförd energi'!$B$1:$AQ$1,0),FALSE)</f>
        <v>0</v>
      </c>
      <c r="K316" s="73">
        <f>VLOOKUP($B316,'Tillförd energi'!$B$2:$AS$506,MATCH(K$1,'Tillförd energi'!$B$1:$AQ$1,0),FALSE)</f>
        <v>0</v>
      </c>
      <c r="L316" s="73">
        <f>VLOOKUP($B316,'Tillförd energi'!$B$2:$AS$506,MATCH(L$1,'Tillförd energi'!$B$1:$AQ$1,0),FALSE)</f>
        <v>0</v>
      </c>
      <c r="M316" s="73">
        <f>VLOOKUP($B316,'Tillförd energi'!$B$2:$AS$506,MATCH(M$1,'Tillförd energi'!$B$1:$AQ$1,0),FALSE)</f>
        <v>0</v>
      </c>
      <c r="N316" s="73">
        <f>VLOOKUP($B316,'Tillförd energi'!$B$2:$AS$506,MATCH(N$1,'Tillförd energi'!$B$1:$AQ$1,0),FALSE)</f>
        <v>0</v>
      </c>
      <c r="O316" s="73">
        <f>VLOOKUP($B316,'Tillförd energi'!$B$2:$AS$506,MATCH(O$1,'Tillförd energi'!$B$1:$AQ$1,0),FALSE)</f>
        <v>0</v>
      </c>
      <c r="P316" s="73">
        <f>VLOOKUP($B316,'Tillförd energi'!$B$2:$AS$506,MATCH(P$1,'Tillförd energi'!$B$1:$AQ$1,0),FALSE)</f>
        <v>0</v>
      </c>
      <c r="Q316" s="73">
        <f>VLOOKUP($B316,'Tillförd energi'!$B$2:$AS$506,MATCH(Q$1,'Tillförd energi'!$B$1:$AQ$1,0),FALSE)</f>
        <v>0</v>
      </c>
      <c r="R316" s="73">
        <f>VLOOKUP($B316,'Tillförd energi'!$B$2:$AS$506,MATCH(R$1,'Tillförd energi'!$B$1:$AQ$1,0),FALSE)</f>
        <v>0</v>
      </c>
      <c r="S316" s="73">
        <f>VLOOKUP($B316,'Tillförd energi'!$B$2:$AS$506,MATCH(S$1,'Tillförd energi'!$B$1:$AQ$1,0),FALSE)</f>
        <v>0</v>
      </c>
      <c r="T316" s="73">
        <f>VLOOKUP($B316,'Tillförd energi'!$B$2:$AS$506,MATCH(T$1,'Tillförd energi'!$B$1:$AQ$1,0),FALSE)</f>
        <v>0</v>
      </c>
      <c r="U316" s="73">
        <f>VLOOKUP($B316,'Tillförd energi'!$B$2:$AS$506,MATCH(U$1,'Tillförd energi'!$B$1:$AQ$1,0),FALSE)</f>
        <v>0</v>
      </c>
      <c r="V316" s="73">
        <f>VLOOKUP($B316,'Tillförd energi'!$B$2:$AS$506,MATCH(V$1,'Tillförd energi'!$B$1:$AQ$1,0),FALSE)</f>
        <v>0</v>
      </c>
      <c r="W316" s="73">
        <f>VLOOKUP($B316,'Tillförd energi'!$B$2:$AS$506,MATCH(W$1,'Tillförd energi'!$B$1:$AQ$1,0),FALSE)</f>
        <v>0</v>
      </c>
      <c r="X316" s="73">
        <f>VLOOKUP($B316,'Tillförd energi'!$B$2:$AS$506,MATCH(X$1,'Tillförd energi'!$B$1:$AQ$1,0),FALSE)</f>
        <v>0</v>
      </c>
      <c r="Y316" s="73">
        <f>VLOOKUP($B316,'Tillförd energi'!$B$2:$AS$506,MATCH(Y$1,'Tillförd energi'!$B$1:$AQ$1,0),FALSE)</f>
        <v>0</v>
      </c>
      <c r="Z316" s="73">
        <f>VLOOKUP($B316,'Tillförd energi'!$B$2:$AS$506,MATCH(Z$1,'Tillförd energi'!$B$1:$AQ$1,0),FALSE)</f>
        <v>0</v>
      </c>
      <c r="AA316" s="73">
        <f>VLOOKUP($B316,'Tillförd energi'!$B$2:$AS$506,MATCH(AA$1,'Tillförd energi'!$B$1:$AQ$1,0),FALSE)</f>
        <v>0</v>
      </c>
      <c r="AB316" s="73">
        <f>VLOOKUP($B316,'Tillförd energi'!$B$2:$AS$506,MATCH(AB$1,'Tillförd energi'!$B$1:$AQ$1,0),FALSE)</f>
        <v>0</v>
      </c>
      <c r="AC316" s="73">
        <f>VLOOKUP($B316,'Tillförd energi'!$B$2:$AS$506,MATCH(AC$1,'Tillförd energi'!$B$1:$AQ$1,0),FALSE)</f>
        <v>0</v>
      </c>
      <c r="AD316" s="73">
        <f>VLOOKUP($B316,'Tillförd energi'!$B$2:$AS$506,MATCH(AD$1,'Tillförd energi'!$B$1:$AQ$1,0),FALSE)</f>
        <v>0</v>
      </c>
      <c r="AF316" s="73">
        <f>VLOOKUP($B316,'Tillförd energi'!$B$2:$AS$506,MATCH(AF$1,'Tillförd energi'!$B$1:$AQ$1,0),FALSE)</f>
        <v>0</v>
      </c>
      <c r="AH316" s="73">
        <f>IFERROR(VLOOKUP(B316,Miljö!$B$1:$S$476,9,FALSE)/1,0)</f>
        <v>0</v>
      </c>
      <c r="AJ316" s="81" t="str">
        <f>IFERROR(VLOOKUP($B316,Miljö!$B$1:$S$500,MATCH("hjälpel exklusive kraftvärme (GWh)",Miljö!$B$1:$V$1,0),FALSE)/1,"")</f>
        <v/>
      </c>
      <c r="AK316" s="81">
        <f t="shared" si="44"/>
        <v>0</v>
      </c>
      <c r="AL316" s="81">
        <f>VLOOKUP($B316,'Slutlig allokering'!$B$2:$AL$462,MATCH("Hjälpel kraftvärme",'Slutlig allokering'!$B$2:$AL$2,0),FALSE)</f>
        <v>0</v>
      </c>
      <c r="AN316" s="73">
        <f t="shared" si="45"/>
        <v>0</v>
      </c>
      <c r="AO316" s="73">
        <f t="shared" si="46"/>
        <v>0</v>
      </c>
      <c r="AP316" s="73" t="str">
        <f>IF(ISERROR(1/VLOOKUP($B316,Leveranser!$B$1:$S$500,MATCH("såld värme (gwh)",Leveranser!$B$1:$S$1,0),FALSE)),"",VLOOKUP($B316,Leveranser!$B$1:$S$500,MATCH("såld värme (gwh)",Leveranser!$B$1:$S$1,0),FALSE))</f>
        <v/>
      </c>
      <c r="AQ316" s="73">
        <f>VLOOKUP($B316,Leveranser!$B$1:$Y$500,MATCH("Totalt såld fjärrvärme till andra fjärrvärmeföretag",Leveranser!$B$1:$AA$1,0),FALSE)</f>
        <v>0</v>
      </c>
      <c r="AR316" s="73">
        <f>IF(ISERROR(1/VLOOKUP($B316,Miljö!$B$1:$S$500,MATCH("Såld mängd produktionsspecifik fjärrvärme (GWh)",Miljö!$B$1:$R$1,0),FALSE)),0,VLOOKUP($B316,Miljö!$B$1:$S$500,MATCH("Såld mängd produktionsspecifik fjärrvärme (GWh)",Miljö!$B$1:$R$1,0),FALSE))</f>
        <v>0</v>
      </c>
      <c r="AS316" s="82" t="str">
        <f t="shared" si="51"/>
        <v/>
      </c>
      <c r="AU316" s="73" t="str">
        <f>VLOOKUP($B316,'Miljövärden urval för publ'!$B$2:$I$486,7,FALSE)</f>
        <v>Nej</v>
      </c>
      <c r="AV316" s="73" t="str">
        <f>VLOOKUP($B316,'Miljövärden urval för publ'!$B$2:$I$486,6,FALSE)</f>
        <v>Nej</v>
      </c>
      <c r="AZ316" s="73">
        <f t="shared" si="47"/>
        <v>0</v>
      </c>
      <c r="BA316" s="73">
        <f t="shared" si="52"/>
        <v>0</v>
      </c>
      <c r="BB316" s="73">
        <f t="shared" si="48"/>
        <v>0</v>
      </c>
      <c r="BC316" s="73">
        <f t="shared" si="49"/>
        <v>0</v>
      </c>
      <c r="BE316" s="73">
        <f t="shared" si="53"/>
        <v>0</v>
      </c>
      <c r="BF316" s="73">
        <f t="shared" si="54"/>
        <v>0</v>
      </c>
      <c r="BH316" s="73">
        <f t="shared" si="50"/>
        <v>0</v>
      </c>
    </row>
    <row r="317" spans="1:60" ht="14.5" x14ac:dyDescent="0.35">
      <c r="A317" t="s">
        <v>403</v>
      </c>
      <c r="B317" t="s">
        <v>410</v>
      </c>
      <c r="C317" s="73">
        <f>VLOOKUP($B317,'Tillförd energi'!$B$2:$AS$506,MATCH(C$1,'Tillförd energi'!$B$1:$AQ$1,0),FALSE)</f>
        <v>0</v>
      </c>
      <c r="D317" s="73">
        <f>VLOOKUP($B317,'Tillförd energi'!$B$2:$AS$506,MATCH(D$1,'Tillförd energi'!$B$1:$AQ$1,0),FALSE)</f>
        <v>7.0000000000000001E-3</v>
      </c>
      <c r="E317" s="73">
        <f>VLOOKUP($B317,'Tillförd energi'!$B$2:$AS$506,MATCH(E$1,'Tillförd energi'!$B$1:$AQ$1,0),FALSE)</f>
        <v>0</v>
      </c>
      <c r="F317" s="73">
        <f>VLOOKUP($B317,'Tillförd energi'!$B$2:$AS$506,MATCH(F$1,'Tillförd energi'!$B$1:$AQ$1,0),FALSE)</f>
        <v>0</v>
      </c>
      <c r="G317" s="73">
        <f>VLOOKUP($B317,'Tillförd energi'!$B$2:$AS$506,MATCH(G$1,'Tillförd energi'!$B$1:$AQ$1,0),FALSE)</f>
        <v>0</v>
      </c>
      <c r="H317" s="73">
        <f>VLOOKUP($B317,'Tillförd energi'!$B$2:$AS$506,MATCH(H$1,'Tillförd energi'!$B$1:$AQ$1,0),FALSE)</f>
        <v>0</v>
      </c>
      <c r="I317" s="73">
        <f>VLOOKUP($B317,'Tillförd energi'!$B$2:$AS$506,MATCH(I$1,'Tillförd energi'!$B$1:$AQ$1,0),FALSE)</f>
        <v>0</v>
      </c>
      <c r="J317" s="73">
        <f>VLOOKUP($B317,'Tillförd energi'!$B$2:$AS$506,MATCH(J$1,'Tillförd energi'!$B$1:$AQ$1,0),FALSE)</f>
        <v>0</v>
      </c>
      <c r="K317" s="73">
        <f>VLOOKUP($B317,'Tillförd energi'!$B$2:$AS$506,MATCH(K$1,'Tillförd energi'!$B$1:$AQ$1,0),FALSE)</f>
        <v>0</v>
      </c>
      <c r="L317" s="73">
        <f>VLOOKUP($B317,'Tillförd energi'!$B$2:$AS$506,MATCH(L$1,'Tillförd energi'!$B$1:$AQ$1,0),FALSE)</f>
        <v>0</v>
      </c>
      <c r="M317" s="73">
        <f>VLOOKUP($B317,'Tillförd energi'!$B$2:$AS$506,MATCH(M$1,'Tillförd energi'!$B$1:$AQ$1,0),FALSE)</f>
        <v>0</v>
      </c>
      <c r="N317" s="73">
        <f>VLOOKUP($B317,'Tillförd energi'!$B$2:$AS$506,MATCH(N$1,'Tillförd energi'!$B$1:$AQ$1,0),FALSE)</f>
        <v>0</v>
      </c>
      <c r="O317" s="73">
        <f>VLOOKUP($B317,'Tillförd energi'!$B$2:$AS$506,MATCH(O$1,'Tillförd energi'!$B$1:$AQ$1,0),FALSE)</f>
        <v>0</v>
      </c>
      <c r="P317" s="73">
        <f>VLOOKUP($B317,'Tillförd energi'!$B$2:$AS$506,MATCH(P$1,'Tillförd energi'!$B$1:$AQ$1,0),FALSE)</f>
        <v>0</v>
      </c>
      <c r="Q317" s="73">
        <f>VLOOKUP($B317,'Tillförd energi'!$B$2:$AS$506,MATCH(Q$1,'Tillförd energi'!$B$1:$AQ$1,0),FALSE)</f>
        <v>7.0119999999999996</v>
      </c>
      <c r="R317" s="73">
        <f>VLOOKUP($B317,'Tillförd energi'!$B$2:$AS$506,MATCH(R$1,'Tillförd energi'!$B$1:$AQ$1,0),FALSE)</f>
        <v>0</v>
      </c>
      <c r="S317" s="73">
        <f>VLOOKUP($B317,'Tillförd energi'!$B$2:$AS$506,MATCH(S$1,'Tillförd energi'!$B$1:$AQ$1,0),FALSE)</f>
        <v>0</v>
      </c>
      <c r="T317" s="73">
        <f>VLOOKUP($B317,'Tillförd energi'!$B$2:$AS$506,MATCH(T$1,'Tillförd energi'!$B$1:$AQ$1,0),FALSE)</f>
        <v>0</v>
      </c>
      <c r="U317" s="73">
        <f>VLOOKUP($B317,'Tillförd energi'!$B$2:$AS$506,MATCH(U$1,'Tillförd energi'!$B$1:$AQ$1,0),FALSE)</f>
        <v>0</v>
      </c>
      <c r="V317" s="73">
        <f>VLOOKUP($B317,'Tillförd energi'!$B$2:$AS$506,MATCH(V$1,'Tillförd energi'!$B$1:$AQ$1,0),FALSE)</f>
        <v>0</v>
      </c>
      <c r="W317" s="73">
        <f>VLOOKUP($B317,'Tillförd energi'!$B$2:$AS$506,MATCH(W$1,'Tillförd energi'!$B$1:$AQ$1,0),FALSE)</f>
        <v>0</v>
      </c>
      <c r="X317" s="73">
        <f>VLOOKUP($B317,'Tillförd energi'!$B$2:$AS$506,MATCH(X$1,'Tillförd energi'!$B$1:$AQ$1,0),FALSE)</f>
        <v>0</v>
      </c>
      <c r="Y317" s="73">
        <f>VLOOKUP($B317,'Tillförd energi'!$B$2:$AS$506,MATCH(Y$1,'Tillförd energi'!$B$1:$AQ$1,0),FALSE)</f>
        <v>8.4000000000000005E-2</v>
      </c>
      <c r="Z317" s="73">
        <f>VLOOKUP($B317,'Tillförd energi'!$B$2:$AS$506,MATCH(Z$1,'Tillförd energi'!$B$1:$AQ$1,0),FALSE)</f>
        <v>0</v>
      </c>
      <c r="AA317" s="73">
        <f>VLOOKUP($B317,'Tillförd energi'!$B$2:$AS$506,MATCH(AA$1,'Tillförd energi'!$B$1:$AQ$1,0),FALSE)</f>
        <v>0</v>
      </c>
      <c r="AB317" s="73">
        <f>VLOOKUP($B317,'Tillförd energi'!$B$2:$AS$506,MATCH(AB$1,'Tillförd energi'!$B$1:$AQ$1,0),FALSE)</f>
        <v>0</v>
      </c>
      <c r="AC317" s="73">
        <f>VLOOKUP($B317,'Tillförd energi'!$B$2:$AS$506,MATCH(AC$1,'Tillförd energi'!$B$1:$AQ$1,0),FALSE)</f>
        <v>0</v>
      </c>
      <c r="AD317" s="73">
        <f>VLOOKUP($B317,'Tillförd energi'!$B$2:$AS$506,MATCH(AD$1,'Tillförd energi'!$B$1:$AQ$1,0),FALSE)</f>
        <v>0</v>
      </c>
      <c r="AF317" s="73">
        <f>VLOOKUP($B317,'Tillförd energi'!$B$2:$AS$506,MATCH(AF$1,'Tillförd energi'!$B$1:$AQ$1,0),FALSE)</f>
        <v>5.5278000000000001E-2</v>
      </c>
      <c r="AH317" s="73">
        <f>IFERROR(VLOOKUP(B317,Miljö!$B$1:$S$476,9,FALSE)/1,0)</f>
        <v>0</v>
      </c>
      <c r="AJ317" s="81">
        <f>IFERROR(VLOOKUP($B317,Miljö!$B$1:$S$500,MATCH("hjälpel exklusive kraftvärme (GWh)",Miljö!$B$1:$V$1,0),FALSE)/1,"")</f>
        <v>5.5278000000000001E-2</v>
      </c>
      <c r="AK317" s="81">
        <f t="shared" si="44"/>
        <v>5.5278000000000001E-2</v>
      </c>
      <c r="AL317" s="81">
        <f>VLOOKUP($B317,'Slutlig allokering'!$B$2:$AL$462,MATCH("Hjälpel kraftvärme",'Slutlig allokering'!$B$2:$AL$2,0),FALSE)</f>
        <v>0</v>
      </c>
      <c r="AN317" s="73">
        <f t="shared" si="45"/>
        <v>7.1582779999999993</v>
      </c>
      <c r="AO317" s="73">
        <f t="shared" si="46"/>
        <v>7.1582779999999993</v>
      </c>
      <c r="AP317" s="73">
        <f>IF(ISERROR(1/VLOOKUP($B317,Leveranser!$B$1:$S$500,MATCH("såld värme (gwh)",Leveranser!$B$1:$S$1,0),FALSE)),"",VLOOKUP($B317,Leveranser!$B$1:$S$500,MATCH("såld värme (gwh)",Leveranser!$B$1:$S$1,0),FALSE))</f>
        <v>4.9080000000000004</v>
      </c>
      <c r="AQ317" s="73">
        <f>VLOOKUP($B317,Leveranser!$B$1:$Y$500,MATCH("Totalt såld fjärrvärme till andra fjärrvärmeföretag",Leveranser!$B$1:$AA$1,0),FALSE)</f>
        <v>0</v>
      </c>
      <c r="AR317" s="73">
        <f>IF(ISERROR(1/VLOOKUP($B317,Miljö!$B$1:$S$500,MATCH("Såld mängd produktionsspecifik fjärrvärme (GWh)",Miljö!$B$1:$R$1,0),FALSE)),0,VLOOKUP($B317,Miljö!$B$1:$S$500,MATCH("Såld mängd produktionsspecifik fjärrvärme (GWh)",Miljö!$B$1:$R$1,0),FALSE))</f>
        <v>0</v>
      </c>
      <c r="AS317" s="82">
        <f t="shared" si="51"/>
        <v>0.68563975861233672</v>
      </c>
      <c r="AU317" s="73" t="str">
        <f>VLOOKUP($B317,'Miljövärden urval för publ'!$B$2:$I$486,7,FALSE)</f>
        <v>Ja</v>
      </c>
      <c r="AV317" s="73" t="str">
        <f>VLOOKUP($B317,'Miljövärden urval för publ'!$B$2:$I$486,6,FALSE)</f>
        <v>Nej</v>
      </c>
      <c r="AZ317" s="73">
        <f t="shared" si="47"/>
        <v>0.13927800000000001</v>
      </c>
      <c r="BA317" s="73">
        <f t="shared" si="52"/>
        <v>0</v>
      </c>
      <c r="BB317" s="73">
        <f t="shared" si="48"/>
        <v>0</v>
      </c>
      <c r="BC317" s="73">
        <f t="shared" si="49"/>
        <v>7.0119999999999996</v>
      </c>
      <c r="BE317" s="73">
        <f t="shared" si="53"/>
        <v>0</v>
      </c>
      <c r="BF317" s="73">
        <f t="shared" si="54"/>
        <v>0</v>
      </c>
      <c r="BH317" s="73">
        <f t="shared" si="50"/>
        <v>7.0119999999999996</v>
      </c>
    </row>
    <row r="318" spans="1:60" ht="14.5" x14ac:dyDescent="0.35">
      <c r="A318" t="s">
        <v>403</v>
      </c>
      <c r="B318" t="s">
        <v>411</v>
      </c>
      <c r="C318" s="73">
        <f>VLOOKUP($B318,'Tillförd energi'!$B$2:$AS$506,MATCH(C$1,'Tillförd energi'!$B$1:$AQ$1,0),FALSE)</f>
        <v>0</v>
      </c>
      <c r="D318" s="73">
        <f>VLOOKUP($B318,'Tillförd energi'!$B$2:$AS$506,MATCH(D$1,'Tillförd energi'!$B$1:$AQ$1,0),FALSE)</f>
        <v>0.105</v>
      </c>
      <c r="E318" s="73">
        <f>VLOOKUP($B318,'Tillförd energi'!$B$2:$AS$506,MATCH(E$1,'Tillförd energi'!$B$1:$AQ$1,0),FALSE)</f>
        <v>0</v>
      </c>
      <c r="F318" s="73">
        <f>VLOOKUP($B318,'Tillförd energi'!$B$2:$AS$506,MATCH(F$1,'Tillförd energi'!$B$1:$AQ$1,0),FALSE)</f>
        <v>0</v>
      </c>
      <c r="G318" s="73">
        <f>VLOOKUP($B318,'Tillförd energi'!$B$2:$AS$506,MATCH(G$1,'Tillförd energi'!$B$1:$AQ$1,0),FALSE)</f>
        <v>0</v>
      </c>
      <c r="H318" s="73">
        <f>VLOOKUP($B318,'Tillförd energi'!$B$2:$AS$506,MATCH(H$1,'Tillförd energi'!$B$1:$AQ$1,0),FALSE)</f>
        <v>0</v>
      </c>
      <c r="I318" s="73">
        <f>VLOOKUP($B318,'Tillförd energi'!$B$2:$AS$506,MATCH(I$1,'Tillförd energi'!$B$1:$AQ$1,0),FALSE)</f>
        <v>0</v>
      </c>
      <c r="J318" s="73">
        <f>VLOOKUP($B318,'Tillförd energi'!$B$2:$AS$506,MATCH(J$1,'Tillförd energi'!$B$1:$AQ$1,0),FALSE)</f>
        <v>0</v>
      </c>
      <c r="K318" s="73">
        <f>VLOOKUP($B318,'Tillförd energi'!$B$2:$AS$506,MATCH(K$1,'Tillförd energi'!$B$1:$AQ$1,0),FALSE)</f>
        <v>0</v>
      </c>
      <c r="L318" s="73">
        <f>VLOOKUP($B318,'Tillförd energi'!$B$2:$AS$506,MATCH(L$1,'Tillförd energi'!$B$1:$AQ$1,0),FALSE)</f>
        <v>0</v>
      </c>
      <c r="M318" s="73">
        <f>VLOOKUP($B318,'Tillförd energi'!$B$2:$AS$506,MATCH(M$1,'Tillförd energi'!$B$1:$AQ$1,0),FALSE)</f>
        <v>0</v>
      </c>
      <c r="N318" s="73">
        <f>VLOOKUP($B318,'Tillförd energi'!$B$2:$AS$506,MATCH(N$1,'Tillförd energi'!$B$1:$AQ$1,0),FALSE)</f>
        <v>0</v>
      </c>
      <c r="O318" s="73">
        <f>VLOOKUP($B318,'Tillförd energi'!$B$2:$AS$506,MATCH(O$1,'Tillförd energi'!$B$1:$AQ$1,0),FALSE)</f>
        <v>0</v>
      </c>
      <c r="P318" s="73">
        <f>VLOOKUP($B318,'Tillförd energi'!$B$2:$AS$506,MATCH(P$1,'Tillförd energi'!$B$1:$AQ$1,0),FALSE)</f>
        <v>0</v>
      </c>
      <c r="Q318" s="73">
        <f>VLOOKUP($B318,'Tillförd energi'!$B$2:$AS$506,MATCH(Q$1,'Tillförd energi'!$B$1:$AQ$1,0),FALSE)</f>
        <v>3.5409999999999999</v>
      </c>
      <c r="R318" s="73">
        <f>VLOOKUP($B318,'Tillförd energi'!$B$2:$AS$506,MATCH(R$1,'Tillförd energi'!$B$1:$AQ$1,0),FALSE)</f>
        <v>0</v>
      </c>
      <c r="S318" s="73">
        <f>VLOOKUP($B318,'Tillförd energi'!$B$2:$AS$506,MATCH(S$1,'Tillförd energi'!$B$1:$AQ$1,0),FALSE)</f>
        <v>0</v>
      </c>
      <c r="T318" s="73">
        <f>VLOOKUP($B318,'Tillförd energi'!$B$2:$AS$506,MATCH(T$1,'Tillförd energi'!$B$1:$AQ$1,0),FALSE)</f>
        <v>0</v>
      </c>
      <c r="U318" s="73">
        <f>VLOOKUP($B318,'Tillförd energi'!$B$2:$AS$506,MATCH(U$1,'Tillförd energi'!$B$1:$AQ$1,0),FALSE)</f>
        <v>0</v>
      </c>
      <c r="V318" s="73">
        <f>VLOOKUP($B318,'Tillförd energi'!$B$2:$AS$506,MATCH(V$1,'Tillförd energi'!$B$1:$AQ$1,0),FALSE)</f>
        <v>0</v>
      </c>
      <c r="W318" s="73">
        <f>VLOOKUP($B318,'Tillförd energi'!$B$2:$AS$506,MATCH(W$1,'Tillförd energi'!$B$1:$AQ$1,0),FALSE)</f>
        <v>0</v>
      </c>
      <c r="X318" s="73">
        <f>VLOOKUP($B318,'Tillförd energi'!$B$2:$AS$506,MATCH(X$1,'Tillförd energi'!$B$1:$AQ$1,0),FALSE)</f>
        <v>0</v>
      </c>
      <c r="Y318" s="73">
        <f>VLOOKUP($B318,'Tillförd energi'!$B$2:$AS$506,MATCH(Y$1,'Tillförd energi'!$B$1:$AQ$1,0),FALSE)</f>
        <v>0</v>
      </c>
      <c r="Z318" s="73">
        <f>VLOOKUP($B318,'Tillförd energi'!$B$2:$AS$506,MATCH(Z$1,'Tillförd energi'!$B$1:$AQ$1,0),FALSE)</f>
        <v>0</v>
      </c>
      <c r="AA318" s="73">
        <f>VLOOKUP($B318,'Tillförd energi'!$B$2:$AS$506,MATCH(AA$1,'Tillförd energi'!$B$1:$AQ$1,0),FALSE)</f>
        <v>0</v>
      </c>
      <c r="AB318" s="73">
        <f>VLOOKUP($B318,'Tillförd energi'!$B$2:$AS$506,MATCH(AB$1,'Tillförd energi'!$B$1:$AQ$1,0),FALSE)</f>
        <v>0</v>
      </c>
      <c r="AC318" s="73">
        <f>VLOOKUP($B318,'Tillförd energi'!$B$2:$AS$506,MATCH(AC$1,'Tillförd energi'!$B$1:$AQ$1,0),FALSE)</f>
        <v>0</v>
      </c>
      <c r="AD318" s="73">
        <f>VLOOKUP($B318,'Tillförd energi'!$B$2:$AS$506,MATCH(AD$1,'Tillförd energi'!$B$1:$AQ$1,0),FALSE)</f>
        <v>0</v>
      </c>
      <c r="AF318" s="73">
        <f>VLOOKUP($B318,'Tillförd energi'!$B$2:$AS$506,MATCH(AF$1,'Tillförd energi'!$B$1:$AQ$1,0),FALSE)</f>
        <v>3.5000000000000003E-2</v>
      </c>
      <c r="AH318" s="73">
        <f>IFERROR(VLOOKUP(B318,Miljö!$B$1:$S$476,9,FALSE)/1,0)</f>
        <v>0</v>
      </c>
      <c r="AJ318" s="81">
        <f>IFERROR(VLOOKUP($B318,Miljö!$B$1:$S$500,MATCH("hjälpel exklusive kraftvärme (GWh)",Miljö!$B$1:$V$1,0),FALSE)/1,"")</f>
        <v>3.5000000000000003E-2</v>
      </c>
      <c r="AK318" s="81">
        <f t="shared" si="44"/>
        <v>3.5000000000000003E-2</v>
      </c>
      <c r="AL318" s="81">
        <f>VLOOKUP($B318,'Slutlig allokering'!$B$2:$AL$462,MATCH("Hjälpel kraftvärme",'Slutlig allokering'!$B$2:$AL$2,0),FALSE)</f>
        <v>0</v>
      </c>
      <c r="AN318" s="73">
        <f t="shared" si="45"/>
        <v>3.681</v>
      </c>
      <c r="AO318" s="73">
        <f t="shared" si="46"/>
        <v>3.681</v>
      </c>
      <c r="AP318" s="73">
        <f>IF(ISERROR(1/VLOOKUP($B318,Leveranser!$B$1:$S$500,MATCH("såld värme (gwh)",Leveranser!$B$1:$S$1,0),FALSE)),"",VLOOKUP($B318,Leveranser!$B$1:$S$500,MATCH("såld värme (gwh)",Leveranser!$B$1:$S$1,0),FALSE))</f>
        <v>2.87</v>
      </c>
      <c r="AQ318" s="73">
        <f>VLOOKUP($B318,Leveranser!$B$1:$Y$500,MATCH("Totalt såld fjärrvärme till andra fjärrvärmeföretag",Leveranser!$B$1:$AA$1,0),FALSE)</f>
        <v>0</v>
      </c>
      <c r="AR318" s="73">
        <f>IF(ISERROR(1/VLOOKUP($B318,Miljö!$B$1:$S$500,MATCH("Såld mängd produktionsspecifik fjärrvärme (GWh)",Miljö!$B$1:$R$1,0),FALSE)),0,VLOOKUP($B318,Miljö!$B$1:$S$500,MATCH("Såld mängd produktionsspecifik fjärrvärme (GWh)",Miljö!$B$1:$R$1,0),FALSE))</f>
        <v>0</v>
      </c>
      <c r="AS318" s="82">
        <f t="shared" si="51"/>
        <v>0.77967943493615866</v>
      </c>
      <c r="AU318" s="73" t="str">
        <f>VLOOKUP($B318,'Miljövärden urval för publ'!$B$2:$I$486,7,FALSE)</f>
        <v>Ja</v>
      </c>
      <c r="AV318" s="73" t="str">
        <f>VLOOKUP($B318,'Miljövärden urval för publ'!$B$2:$I$486,6,FALSE)</f>
        <v>Nej</v>
      </c>
      <c r="AZ318" s="73">
        <f t="shared" si="47"/>
        <v>3.5000000000000003E-2</v>
      </c>
      <c r="BA318" s="73">
        <f t="shared" si="52"/>
        <v>0</v>
      </c>
      <c r="BB318" s="73">
        <f t="shared" si="48"/>
        <v>0</v>
      </c>
      <c r="BC318" s="73">
        <f t="shared" si="49"/>
        <v>3.5409999999999999</v>
      </c>
      <c r="BE318" s="73">
        <f t="shared" si="53"/>
        <v>0</v>
      </c>
      <c r="BF318" s="73">
        <f t="shared" si="54"/>
        <v>0</v>
      </c>
      <c r="BH318" s="73">
        <f t="shared" si="50"/>
        <v>3.5409999999999999</v>
      </c>
    </row>
    <row r="319" spans="1:60" ht="14.5" x14ac:dyDescent="0.35">
      <c r="A319" t="s">
        <v>403</v>
      </c>
      <c r="B319" t="s">
        <v>412</v>
      </c>
      <c r="C319" s="73">
        <f>VLOOKUP($B319,'Tillförd energi'!$B$2:$AS$506,MATCH(C$1,'Tillförd energi'!$B$1:$AQ$1,0),FALSE)</f>
        <v>0</v>
      </c>
      <c r="D319" s="73">
        <f>VLOOKUP($B319,'Tillförd energi'!$B$2:$AS$506,MATCH(D$1,'Tillförd energi'!$B$1:$AQ$1,0),FALSE)</f>
        <v>8.1035800000000005E-2</v>
      </c>
      <c r="E319" s="73">
        <f>VLOOKUP($B319,'Tillförd energi'!$B$2:$AS$506,MATCH(E$1,'Tillförd energi'!$B$1:$AQ$1,0),FALSE)</f>
        <v>0.46500000000000002</v>
      </c>
      <c r="F319" s="73">
        <f>VLOOKUP($B319,'Tillförd energi'!$B$2:$AS$506,MATCH(F$1,'Tillförd energi'!$B$1:$AQ$1,0),FALSE)</f>
        <v>0</v>
      </c>
      <c r="G319" s="73">
        <f>VLOOKUP($B319,'Tillförd energi'!$B$2:$AS$506,MATCH(G$1,'Tillförd energi'!$B$1:$AQ$1,0),FALSE)</f>
        <v>0</v>
      </c>
      <c r="H319" s="73">
        <f>VLOOKUP($B319,'Tillförd energi'!$B$2:$AS$506,MATCH(H$1,'Tillförd energi'!$B$1:$AQ$1,0),FALSE)</f>
        <v>0</v>
      </c>
      <c r="I319" s="73">
        <f>VLOOKUP($B319,'Tillförd energi'!$B$2:$AS$506,MATCH(I$1,'Tillförd energi'!$B$1:$AQ$1,0),FALSE)</f>
        <v>0</v>
      </c>
      <c r="J319" s="73">
        <f>VLOOKUP($B319,'Tillförd energi'!$B$2:$AS$506,MATCH(J$1,'Tillförd energi'!$B$1:$AQ$1,0),FALSE)</f>
        <v>0</v>
      </c>
      <c r="K319" s="73">
        <f>VLOOKUP($B319,'Tillförd energi'!$B$2:$AS$506,MATCH(K$1,'Tillförd energi'!$B$1:$AQ$1,0),FALSE)</f>
        <v>0</v>
      </c>
      <c r="L319" s="73">
        <f>VLOOKUP($B319,'Tillförd energi'!$B$2:$AS$506,MATCH(L$1,'Tillförd energi'!$B$1:$AQ$1,0),FALSE)</f>
        <v>12.7773</v>
      </c>
      <c r="M319" s="73">
        <f>VLOOKUP($B319,'Tillförd energi'!$B$2:$AS$506,MATCH(M$1,'Tillförd energi'!$B$1:$AQ$1,0),FALSE)</f>
        <v>31.2393</v>
      </c>
      <c r="N319" s="73">
        <f>VLOOKUP($B319,'Tillförd energi'!$B$2:$AS$506,MATCH(N$1,'Tillförd energi'!$B$1:$AQ$1,0),FALSE)</f>
        <v>26.221699999999998</v>
      </c>
      <c r="O319" s="73">
        <f>VLOOKUP($B319,'Tillförd energi'!$B$2:$AS$506,MATCH(O$1,'Tillförd energi'!$B$1:$AQ$1,0),FALSE)</f>
        <v>5.7669800000000002</v>
      </c>
      <c r="P319" s="73">
        <f>VLOOKUP($B319,'Tillförd energi'!$B$2:$AS$506,MATCH(P$1,'Tillförd energi'!$B$1:$AQ$1,0),FALSE)</f>
        <v>0</v>
      </c>
      <c r="Q319" s="73">
        <f>VLOOKUP($B319,'Tillförd energi'!$B$2:$AS$506,MATCH(Q$1,'Tillförd energi'!$B$1:$AQ$1,0),FALSE)</f>
        <v>0</v>
      </c>
      <c r="R319" s="73">
        <f>VLOOKUP($B319,'Tillförd energi'!$B$2:$AS$506,MATCH(R$1,'Tillförd energi'!$B$1:$AQ$1,0),FALSE)</f>
        <v>0</v>
      </c>
      <c r="S319" s="73">
        <f>VLOOKUP($B319,'Tillförd energi'!$B$2:$AS$506,MATCH(S$1,'Tillförd energi'!$B$1:$AQ$1,0),FALSE)</f>
        <v>0</v>
      </c>
      <c r="T319" s="73">
        <f>VLOOKUP($B319,'Tillförd energi'!$B$2:$AS$506,MATCH(T$1,'Tillförd energi'!$B$1:$AQ$1,0),FALSE)</f>
        <v>0</v>
      </c>
      <c r="U319" s="73">
        <f>VLOOKUP($B319,'Tillförd energi'!$B$2:$AS$506,MATCH(U$1,'Tillförd energi'!$B$1:$AQ$1,0),FALSE)</f>
        <v>0</v>
      </c>
      <c r="V319" s="73">
        <f>VLOOKUP($B319,'Tillförd energi'!$B$2:$AS$506,MATCH(V$1,'Tillförd energi'!$B$1:$AQ$1,0),FALSE)</f>
        <v>0</v>
      </c>
      <c r="W319" s="73">
        <f>VLOOKUP($B319,'Tillförd energi'!$B$2:$AS$506,MATCH(W$1,'Tillförd energi'!$B$1:$AQ$1,0),FALSE)</f>
        <v>0</v>
      </c>
      <c r="X319" s="73">
        <f>VLOOKUP($B319,'Tillförd energi'!$B$2:$AS$506,MATCH(X$1,'Tillförd energi'!$B$1:$AQ$1,0),FALSE)</f>
        <v>26.226299999999998</v>
      </c>
      <c r="Y319" s="73">
        <f>VLOOKUP($B319,'Tillförd energi'!$B$2:$AS$506,MATCH(Y$1,'Tillförd energi'!$B$1:$AQ$1,0),FALSE)</f>
        <v>0</v>
      </c>
      <c r="Z319" s="73">
        <f>VLOOKUP($B319,'Tillförd energi'!$B$2:$AS$506,MATCH(Z$1,'Tillförd energi'!$B$1:$AQ$1,0),FALSE)</f>
        <v>0</v>
      </c>
      <c r="AA319" s="73">
        <f>VLOOKUP($B319,'Tillförd energi'!$B$2:$AS$506,MATCH(AA$1,'Tillförd energi'!$B$1:$AQ$1,0),FALSE)</f>
        <v>0</v>
      </c>
      <c r="AB319" s="73">
        <f>VLOOKUP($B319,'Tillförd energi'!$B$2:$AS$506,MATCH(AB$1,'Tillförd energi'!$B$1:$AQ$1,0),FALSE)</f>
        <v>0</v>
      </c>
      <c r="AC319" s="73">
        <f>VLOOKUP($B319,'Tillförd energi'!$B$2:$AS$506,MATCH(AC$1,'Tillförd energi'!$B$1:$AQ$1,0),FALSE)</f>
        <v>0</v>
      </c>
      <c r="AD319" s="73">
        <f>VLOOKUP($B319,'Tillförd energi'!$B$2:$AS$506,MATCH(AD$1,'Tillförd energi'!$B$1:$AQ$1,0),FALSE)</f>
        <v>0</v>
      </c>
      <c r="AF319" s="73">
        <f>VLOOKUP($B319,'Tillförd energi'!$B$2:$AS$506,MATCH(AF$1,'Tillförd energi'!$B$1:$AQ$1,0),FALSE)</f>
        <v>3.5662600000000002</v>
      </c>
      <c r="AH319" s="73">
        <f>IFERROR(VLOOKUP(B319,Miljö!$B$1:$S$476,9,FALSE)/1,0)</f>
        <v>0</v>
      </c>
      <c r="AJ319" s="81">
        <f>IFERROR(VLOOKUP($B319,Miljö!$B$1:$S$500,MATCH("hjälpel exklusive kraftvärme (GWh)",Miljö!$B$1:$V$1,0),FALSE)/1,"")</f>
        <v>1.1233</v>
      </c>
      <c r="AK319" s="81">
        <f t="shared" si="44"/>
        <v>1.1233</v>
      </c>
      <c r="AL319" s="81">
        <f>VLOOKUP($B319,'Slutlig allokering'!$B$2:$AL$462,MATCH("Hjälpel kraftvärme",'Slutlig allokering'!$B$2:$AL$2,0),FALSE)</f>
        <v>2.4429599999999998</v>
      </c>
      <c r="AN319" s="73">
        <f t="shared" si="45"/>
        <v>106.34387580000001</v>
      </c>
      <c r="AO319" s="73">
        <f t="shared" si="46"/>
        <v>106.34387580000001</v>
      </c>
      <c r="AP319" s="73">
        <f>IF(ISERROR(1/VLOOKUP($B319,Leveranser!$B$1:$S$500,MATCH("såld värme (gwh)",Leveranser!$B$1:$S$1,0),FALSE)),"",VLOOKUP($B319,Leveranser!$B$1:$S$500,MATCH("såld värme (gwh)",Leveranser!$B$1:$S$1,0),FALSE))</f>
        <v>102.925</v>
      </c>
      <c r="AQ319" s="73">
        <f>VLOOKUP($B319,Leveranser!$B$1:$Y$500,MATCH("Totalt såld fjärrvärme till andra fjärrvärmeföretag",Leveranser!$B$1:$AA$1,0),FALSE)</f>
        <v>0</v>
      </c>
      <c r="AR319" s="73">
        <f>IF(ISERROR(1/VLOOKUP($B319,Miljö!$B$1:$S$500,MATCH("Såld mängd produktionsspecifik fjärrvärme (GWh)",Miljö!$B$1:$R$1,0),FALSE)),0,VLOOKUP($B319,Miljö!$B$1:$S$500,MATCH("Såld mängd produktionsspecifik fjärrvärme (GWh)",Miljö!$B$1:$R$1,0),FALSE))</f>
        <v>0</v>
      </c>
      <c r="AS319" s="82">
        <f t="shared" si="51"/>
        <v>0.96785075046136315</v>
      </c>
      <c r="AU319" s="73" t="str">
        <f>VLOOKUP($B319,'Miljövärden urval för publ'!$B$2:$I$486,7,FALSE)</f>
        <v>Ja</v>
      </c>
      <c r="AV319" s="73" t="str">
        <f>VLOOKUP($B319,'Miljövärden urval för publ'!$B$2:$I$486,6,FALSE)</f>
        <v>Nej</v>
      </c>
      <c r="AZ319" s="73">
        <f t="shared" si="47"/>
        <v>3.5662600000000002</v>
      </c>
      <c r="BA319" s="73">
        <f t="shared" si="52"/>
        <v>0</v>
      </c>
      <c r="BB319" s="73">
        <f t="shared" si="48"/>
        <v>76.005279999999999</v>
      </c>
      <c r="BC319" s="73">
        <f t="shared" si="49"/>
        <v>0</v>
      </c>
      <c r="BE319" s="73">
        <f t="shared" si="53"/>
        <v>0</v>
      </c>
      <c r="BF319" s="73">
        <f t="shared" si="54"/>
        <v>0</v>
      </c>
      <c r="BH319" s="73">
        <f t="shared" si="50"/>
        <v>76.005279999999999</v>
      </c>
    </row>
    <row r="320" spans="1:60" ht="14.5" x14ac:dyDescent="0.35">
      <c r="A320" t="s">
        <v>403</v>
      </c>
      <c r="B320" t="s">
        <v>413</v>
      </c>
      <c r="C320" s="73">
        <f>VLOOKUP($B320,'Tillförd energi'!$B$2:$AS$506,MATCH(C$1,'Tillförd energi'!$B$1:$AQ$1,0),FALSE)</f>
        <v>0</v>
      </c>
      <c r="D320" s="73">
        <f>VLOOKUP($B320,'Tillförd energi'!$B$2:$AS$506,MATCH(D$1,'Tillförd energi'!$B$1:$AQ$1,0),FALSE)</f>
        <v>1.2999999999999999E-2</v>
      </c>
      <c r="E320" s="73">
        <f>VLOOKUP($B320,'Tillförd energi'!$B$2:$AS$506,MATCH(E$1,'Tillförd energi'!$B$1:$AQ$1,0),FALSE)</f>
        <v>0</v>
      </c>
      <c r="F320" s="73">
        <f>VLOOKUP($B320,'Tillförd energi'!$B$2:$AS$506,MATCH(F$1,'Tillförd energi'!$B$1:$AQ$1,0),FALSE)</f>
        <v>0</v>
      </c>
      <c r="G320" s="73">
        <f>VLOOKUP($B320,'Tillförd energi'!$B$2:$AS$506,MATCH(G$1,'Tillförd energi'!$B$1:$AQ$1,0),FALSE)</f>
        <v>0</v>
      </c>
      <c r="H320" s="73">
        <f>VLOOKUP($B320,'Tillförd energi'!$B$2:$AS$506,MATCH(H$1,'Tillförd energi'!$B$1:$AQ$1,0),FALSE)</f>
        <v>0</v>
      </c>
      <c r="I320" s="73">
        <f>VLOOKUP($B320,'Tillförd energi'!$B$2:$AS$506,MATCH(I$1,'Tillförd energi'!$B$1:$AQ$1,0),FALSE)</f>
        <v>0</v>
      </c>
      <c r="J320" s="73">
        <f>VLOOKUP($B320,'Tillförd energi'!$B$2:$AS$506,MATCH(J$1,'Tillförd energi'!$B$1:$AQ$1,0),FALSE)</f>
        <v>0</v>
      </c>
      <c r="K320" s="73">
        <f>VLOOKUP($B320,'Tillförd energi'!$B$2:$AS$506,MATCH(K$1,'Tillförd energi'!$B$1:$AQ$1,0),FALSE)</f>
        <v>0</v>
      </c>
      <c r="L320" s="73">
        <f>VLOOKUP($B320,'Tillförd energi'!$B$2:$AS$506,MATCH(L$1,'Tillförd energi'!$B$1:$AQ$1,0),FALSE)</f>
        <v>0</v>
      </c>
      <c r="M320" s="73">
        <f>VLOOKUP($B320,'Tillförd energi'!$B$2:$AS$506,MATCH(M$1,'Tillförd energi'!$B$1:$AQ$1,0),FALSE)</f>
        <v>0</v>
      </c>
      <c r="N320" s="73">
        <f>VLOOKUP($B320,'Tillförd energi'!$B$2:$AS$506,MATCH(N$1,'Tillförd energi'!$B$1:$AQ$1,0),FALSE)</f>
        <v>0</v>
      </c>
      <c r="O320" s="73">
        <f>VLOOKUP($B320,'Tillförd energi'!$B$2:$AS$506,MATCH(O$1,'Tillförd energi'!$B$1:$AQ$1,0),FALSE)</f>
        <v>0</v>
      </c>
      <c r="P320" s="73">
        <f>VLOOKUP($B320,'Tillförd energi'!$B$2:$AS$506,MATCH(P$1,'Tillförd energi'!$B$1:$AQ$1,0),FALSE)</f>
        <v>0</v>
      </c>
      <c r="Q320" s="73">
        <f>VLOOKUP($B320,'Tillförd energi'!$B$2:$AS$506,MATCH(Q$1,'Tillförd energi'!$B$1:$AQ$1,0),FALSE)</f>
        <v>2.5209999999999999</v>
      </c>
      <c r="R320" s="73">
        <f>VLOOKUP($B320,'Tillförd energi'!$B$2:$AS$506,MATCH(R$1,'Tillförd energi'!$B$1:$AQ$1,0),FALSE)</f>
        <v>0</v>
      </c>
      <c r="S320" s="73">
        <f>VLOOKUP($B320,'Tillförd energi'!$B$2:$AS$506,MATCH(S$1,'Tillförd energi'!$B$1:$AQ$1,0),FALSE)</f>
        <v>0</v>
      </c>
      <c r="T320" s="73">
        <f>VLOOKUP($B320,'Tillförd energi'!$B$2:$AS$506,MATCH(T$1,'Tillförd energi'!$B$1:$AQ$1,0),FALSE)</f>
        <v>0</v>
      </c>
      <c r="U320" s="73">
        <f>VLOOKUP($B320,'Tillförd energi'!$B$2:$AS$506,MATCH(U$1,'Tillförd energi'!$B$1:$AQ$1,0),FALSE)</f>
        <v>0</v>
      </c>
      <c r="V320" s="73">
        <f>VLOOKUP($B320,'Tillförd energi'!$B$2:$AS$506,MATCH(V$1,'Tillförd energi'!$B$1:$AQ$1,0),FALSE)</f>
        <v>0</v>
      </c>
      <c r="W320" s="73">
        <f>VLOOKUP($B320,'Tillförd energi'!$B$2:$AS$506,MATCH(W$1,'Tillförd energi'!$B$1:$AQ$1,0),FALSE)</f>
        <v>0</v>
      </c>
      <c r="X320" s="73">
        <f>VLOOKUP($B320,'Tillförd energi'!$B$2:$AS$506,MATCH(X$1,'Tillförd energi'!$B$1:$AQ$1,0),FALSE)</f>
        <v>0</v>
      </c>
      <c r="Y320" s="73">
        <f>VLOOKUP($B320,'Tillförd energi'!$B$2:$AS$506,MATCH(Y$1,'Tillförd energi'!$B$1:$AQ$1,0),FALSE)</f>
        <v>0</v>
      </c>
      <c r="Z320" s="73">
        <f>VLOOKUP($B320,'Tillförd energi'!$B$2:$AS$506,MATCH(Z$1,'Tillförd energi'!$B$1:$AQ$1,0),FALSE)</f>
        <v>0</v>
      </c>
      <c r="AA320" s="73">
        <f>VLOOKUP($B320,'Tillförd energi'!$B$2:$AS$506,MATCH(AA$1,'Tillförd energi'!$B$1:$AQ$1,0),FALSE)</f>
        <v>0</v>
      </c>
      <c r="AB320" s="73">
        <f>VLOOKUP($B320,'Tillförd energi'!$B$2:$AS$506,MATCH(AB$1,'Tillförd energi'!$B$1:$AQ$1,0),FALSE)</f>
        <v>0</v>
      </c>
      <c r="AC320" s="73">
        <f>VLOOKUP($B320,'Tillförd energi'!$B$2:$AS$506,MATCH(AC$1,'Tillförd energi'!$B$1:$AQ$1,0),FALSE)</f>
        <v>0</v>
      </c>
      <c r="AD320" s="73">
        <f>VLOOKUP($B320,'Tillförd energi'!$B$2:$AS$506,MATCH(AD$1,'Tillförd energi'!$B$1:$AQ$1,0),FALSE)</f>
        <v>0</v>
      </c>
      <c r="AF320" s="73">
        <f>VLOOKUP($B320,'Tillförd energi'!$B$2:$AS$506,MATCH(AF$1,'Tillförd energi'!$B$1:$AQ$1,0),FALSE)</f>
        <v>0.124</v>
      </c>
      <c r="AH320" s="73">
        <f>IFERROR(VLOOKUP(B320,Miljö!$B$1:$S$476,9,FALSE)/1,0)</f>
        <v>0</v>
      </c>
      <c r="AJ320" s="81">
        <f>IFERROR(VLOOKUP($B320,Miljö!$B$1:$S$500,MATCH("hjälpel exklusive kraftvärme (GWh)",Miljö!$B$1:$V$1,0),FALSE)/1,"")</f>
        <v>0.124</v>
      </c>
      <c r="AK320" s="81">
        <f t="shared" si="44"/>
        <v>0.124</v>
      </c>
      <c r="AL320" s="81">
        <f>VLOOKUP($B320,'Slutlig allokering'!$B$2:$AL$462,MATCH("Hjälpel kraftvärme",'Slutlig allokering'!$B$2:$AL$2,0),FALSE)</f>
        <v>0</v>
      </c>
      <c r="AN320" s="73">
        <f t="shared" si="45"/>
        <v>2.6579999999999999</v>
      </c>
      <c r="AO320" s="73">
        <f t="shared" si="46"/>
        <v>2.6579999999999999</v>
      </c>
      <c r="AP320" s="73">
        <f>IF(ISERROR(1/VLOOKUP($B320,Leveranser!$B$1:$S$500,MATCH("såld värme (gwh)",Leveranser!$B$1:$S$1,0),FALSE)),"",VLOOKUP($B320,Leveranser!$B$1:$S$500,MATCH("såld värme (gwh)",Leveranser!$B$1:$S$1,0),FALSE))</f>
        <v>1.97</v>
      </c>
      <c r="AQ320" s="73">
        <f>VLOOKUP($B320,Leveranser!$B$1:$Y$500,MATCH("Totalt såld fjärrvärme till andra fjärrvärmeföretag",Leveranser!$B$1:$AA$1,0),FALSE)</f>
        <v>0</v>
      </c>
      <c r="AR320" s="73">
        <f>IF(ISERROR(1/VLOOKUP($B320,Miljö!$B$1:$S$500,MATCH("Såld mängd produktionsspecifik fjärrvärme (GWh)",Miljö!$B$1:$R$1,0),FALSE)),0,VLOOKUP($B320,Miljö!$B$1:$S$500,MATCH("Såld mängd produktionsspecifik fjärrvärme (GWh)",Miljö!$B$1:$R$1,0),FALSE))</f>
        <v>0</v>
      </c>
      <c r="AS320" s="82">
        <f t="shared" si="51"/>
        <v>0.74115876598946573</v>
      </c>
      <c r="AU320" s="73" t="str">
        <f>VLOOKUP($B320,'Miljövärden urval för publ'!$B$2:$I$486,7,FALSE)</f>
        <v>Ja</v>
      </c>
      <c r="AV320" s="73" t="str">
        <f>VLOOKUP($B320,'Miljövärden urval för publ'!$B$2:$I$486,6,FALSE)</f>
        <v>Nej</v>
      </c>
      <c r="AZ320" s="73">
        <f t="shared" si="47"/>
        <v>0.124</v>
      </c>
      <c r="BA320" s="73">
        <f t="shared" si="52"/>
        <v>0</v>
      </c>
      <c r="BB320" s="73">
        <f t="shared" si="48"/>
        <v>0</v>
      </c>
      <c r="BC320" s="73">
        <f t="shared" si="49"/>
        <v>2.5209999999999999</v>
      </c>
      <c r="BE320" s="73">
        <f t="shared" si="53"/>
        <v>0</v>
      </c>
      <c r="BF320" s="73">
        <f t="shared" si="54"/>
        <v>0</v>
      </c>
      <c r="BH320" s="73">
        <f t="shared" si="50"/>
        <v>2.5209999999999999</v>
      </c>
    </row>
    <row r="321" spans="1:60" ht="14.5" x14ac:dyDescent="0.35">
      <c r="A321" t="s">
        <v>403</v>
      </c>
      <c r="B321" t="s">
        <v>414</v>
      </c>
      <c r="C321" s="73">
        <f>VLOOKUP($B321,'Tillförd energi'!$B$2:$AS$506,MATCH(C$1,'Tillförd energi'!$B$1:$AQ$1,0),FALSE)</f>
        <v>0</v>
      </c>
      <c r="D321" s="73">
        <f>VLOOKUP($B321,'Tillförd energi'!$B$2:$AS$506,MATCH(D$1,'Tillförd energi'!$B$1:$AQ$1,0),FALSE)</f>
        <v>1.1719999999999999</v>
      </c>
      <c r="E321" s="73">
        <f>VLOOKUP($B321,'Tillförd energi'!$B$2:$AS$506,MATCH(E$1,'Tillförd energi'!$B$1:$AQ$1,0),FALSE)</f>
        <v>0</v>
      </c>
      <c r="F321" s="73">
        <f>VLOOKUP($B321,'Tillförd energi'!$B$2:$AS$506,MATCH(F$1,'Tillförd energi'!$B$1:$AQ$1,0),FALSE)</f>
        <v>0</v>
      </c>
      <c r="G321" s="73">
        <f>VLOOKUP($B321,'Tillförd energi'!$B$2:$AS$506,MATCH(G$1,'Tillförd energi'!$B$1:$AQ$1,0),FALSE)</f>
        <v>0</v>
      </c>
      <c r="H321" s="73">
        <f>VLOOKUP($B321,'Tillförd energi'!$B$2:$AS$506,MATCH(H$1,'Tillförd energi'!$B$1:$AQ$1,0),FALSE)</f>
        <v>0</v>
      </c>
      <c r="I321" s="73">
        <f>VLOOKUP($B321,'Tillförd energi'!$B$2:$AS$506,MATCH(I$1,'Tillförd energi'!$B$1:$AQ$1,0),FALSE)</f>
        <v>0</v>
      </c>
      <c r="J321" s="73">
        <f>VLOOKUP($B321,'Tillförd energi'!$B$2:$AS$506,MATCH(J$1,'Tillförd energi'!$B$1:$AQ$1,0),FALSE)</f>
        <v>0</v>
      </c>
      <c r="K321" s="73">
        <f>VLOOKUP($B321,'Tillförd energi'!$B$2:$AS$506,MATCH(K$1,'Tillförd energi'!$B$1:$AQ$1,0),FALSE)</f>
        <v>0</v>
      </c>
      <c r="L321" s="73">
        <f>VLOOKUP($B321,'Tillförd energi'!$B$2:$AS$506,MATCH(L$1,'Tillförd energi'!$B$1:$AQ$1,0),FALSE)</f>
        <v>54.701999999999998</v>
      </c>
      <c r="M321" s="73">
        <f>VLOOKUP($B321,'Tillförd energi'!$B$2:$AS$506,MATCH(M$1,'Tillförd energi'!$B$1:$AQ$1,0),FALSE)</f>
        <v>0</v>
      </c>
      <c r="N321" s="73">
        <f>VLOOKUP($B321,'Tillförd energi'!$B$2:$AS$506,MATCH(N$1,'Tillförd energi'!$B$1:$AQ$1,0),FALSE)</f>
        <v>0</v>
      </c>
      <c r="O321" s="73">
        <f>VLOOKUP($B321,'Tillförd energi'!$B$2:$AS$506,MATCH(O$1,'Tillförd energi'!$B$1:$AQ$1,0),FALSE)</f>
        <v>0</v>
      </c>
      <c r="P321" s="73">
        <f>VLOOKUP($B321,'Tillförd energi'!$B$2:$AS$506,MATCH(P$1,'Tillförd energi'!$B$1:$AQ$1,0),FALSE)</f>
        <v>0</v>
      </c>
      <c r="Q321" s="73">
        <f>VLOOKUP($B321,'Tillförd energi'!$B$2:$AS$506,MATCH(Q$1,'Tillförd energi'!$B$1:$AQ$1,0),FALSE)</f>
        <v>10.374499999999999</v>
      </c>
      <c r="R321" s="73">
        <f>VLOOKUP($B321,'Tillförd energi'!$B$2:$AS$506,MATCH(R$1,'Tillförd energi'!$B$1:$AQ$1,0),FALSE)</f>
        <v>0</v>
      </c>
      <c r="S321" s="73">
        <f>VLOOKUP($B321,'Tillförd energi'!$B$2:$AS$506,MATCH(S$1,'Tillförd energi'!$B$1:$AQ$1,0),FALSE)</f>
        <v>0</v>
      </c>
      <c r="T321" s="73">
        <f>VLOOKUP($B321,'Tillförd energi'!$B$2:$AS$506,MATCH(T$1,'Tillförd energi'!$B$1:$AQ$1,0),FALSE)</f>
        <v>0</v>
      </c>
      <c r="U321" s="73">
        <f>VLOOKUP($B321,'Tillförd energi'!$B$2:$AS$506,MATCH(U$1,'Tillförd energi'!$B$1:$AQ$1,0),FALSE)</f>
        <v>0</v>
      </c>
      <c r="V321" s="73">
        <f>VLOOKUP($B321,'Tillförd energi'!$B$2:$AS$506,MATCH(V$1,'Tillförd energi'!$B$1:$AQ$1,0),FALSE)</f>
        <v>0</v>
      </c>
      <c r="W321" s="73">
        <f>VLOOKUP($B321,'Tillförd energi'!$B$2:$AS$506,MATCH(W$1,'Tillförd energi'!$B$1:$AQ$1,0),FALSE)</f>
        <v>0</v>
      </c>
      <c r="X321" s="73">
        <f>VLOOKUP($B321,'Tillförd energi'!$B$2:$AS$506,MATCH(X$1,'Tillförd energi'!$B$1:$AQ$1,0),FALSE)</f>
        <v>0</v>
      </c>
      <c r="Y321" s="73">
        <f>VLOOKUP($B321,'Tillförd energi'!$B$2:$AS$506,MATCH(Y$1,'Tillförd energi'!$B$1:$AQ$1,0),FALSE)</f>
        <v>0</v>
      </c>
      <c r="Z321" s="73">
        <f>VLOOKUP($B321,'Tillförd energi'!$B$2:$AS$506,MATCH(Z$1,'Tillförd energi'!$B$1:$AQ$1,0),FALSE)</f>
        <v>0</v>
      </c>
      <c r="AA321" s="73">
        <f>VLOOKUP($B321,'Tillförd energi'!$B$2:$AS$506,MATCH(AA$1,'Tillförd energi'!$B$1:$AQ$1,0),FALSE)</f>
        <v>0</v>
      </c>
      <c r="AB321" s="73">
        <f>VLOOKUP($B321,'Tillförd energi'!$B$2:$AS$506,MATCH(AB$1,'Tillförd energi'!$B$1:$AQ$1,0),FALSE)</f>
        <v>0</v>
      </c>
      <c r="AC321" s="73">
        <f>VLOOKUP($B321,'Tillförd energi'!$B$2:$AS$506,MATCH(AC$1,'Tillförd energi'!$B$1:$AQ$1,0),FALSE)</f>
        <v>0</v>
      </c>
      <c r="AD321" s="73">
        <f>VLOOKUP($B321,'Tillförd energi'!$B$2:$AS$506,MATCH(AD$1,'Tillförd energi'!$B$1:$AQ$1,0),FALSE)</f>
        <v>0</v>
      </c>
      <c r="AF321" s="73">
        <f>VLOOKUP($B321,'Tillförd energi'!$B$2:$AS$506,MATCH(AF$1,'Tillförd energi'!$B$1:$AQ$1,0),FALSE)</f>
        <v>2.74139</v>
      </c>
      <c r="AH321" s="73">
        <f>IFERROR(VLOOKUP(B321,Miljö!$B$1:$S$476,9,FALSE)/1,0)</f>
        <v>0</v>
      </c>
      <c r="AJ321" s="81">
        <f>IFERROR(VLOOKUP($B321,Miljö!$B$1:$S$500,MATCH("hjälpel exklusive kraftvärme (GWh)",Miljö!$B$1:$V$1,0),FALSE)/1,"")</f>
        <v>0.30499999999999999</v>
      </c>
      <c r="AK321" s="81">
        <f t="shared" si="44"/>
        <v>0.30499999999999999</v>
      </c>
      <c r="AL321" s="81">
        <f>VLOOKUP($B321,'Slutlig allokering'!$B$2:$AL$462,MATCH("Hjälpel kraftvärme",'Slutlig allokering'!$B$2:$AL$2,0),FALSE)</f>
        <v>2.4363899999999998</v>
      </c>
      <c r="AN321" s="73">
        <f t="shared" si="45"/>
        <v>68.989889999999988</v>
      </c>
      <c r="AO321" s="73">
        <f t="shared" si="46"/>
        <v>68.989889999999988</v>
      </c>
      <c r="AP321" s="73">
        <f>IF(ISERROR(1/VLOOKUP($B321,Leveranser!$B$1:$S$500,MATCH("såld värme (gwh)",Leveranser!$B$1:$S$1,0),FALSE)),"",VLOOKUP($B321,Leveranser!$B$1:$S$500,MATCH("såld värme (gwh)",Leveranser!$B$1:$S$1,0),FALSE))</f>
        <v>71.888000000000005</v>
      </c>
      <c r="AQ321" s="73">
        <f>VLOOKUP($B321,Leveranser!$B$1:$Y$500,MATCH("Totalt såld fjärrvärme till andra fjärrvärmeföretag",Leveranser!$B$1:$AA$1,0),FALSE)</f>
        <v>0</v>
      </c>
      <c r="AR321" s="73">
        <f>IF(ISERROR(1/VLOOKUP($B321,Miljö!$B$1:$S$500,MATCH("Såld mängd produktionsspecifik fjärrvärme (GWh)",Miljö!$B$1:$R$1,0),FALSE)),0,VLOOKUP($B321,Miljö!$B$1:$S$500,MATCH("Såld mängd produktionsspecifik fjärrvärme (GWh)",Miljö!$B$1:$R$1,0),FALSE))</f>
        <v>0</v>
      </c>
      <c r="AS321" s="82">
        <f t="shared" si="51"/>
        <v>1.042007749251376</v>
      </c>
      <c r="AU321" s="73" t="str">
        <f>VLOOKUP($B321,'Miljövärden urval för publ'!$B$2:$I$486,7,FALSE)</f>
        <v>Ja</v>
      </c>
      <c r="AV321" s="73" t="str">
        <f>VLOOKUP($B321,'Miljövärden urval för publ'!$B$2:$I$486,6,FALSE)</f>
        <v>Nej</v>
      </c>
      <c r="AZ321" s="73">
        <f t="shared" si="47"/>
        <v>2.74139</v>
      </c>
      <c r="BA321" s="73">
        <f t="shared" si="52"/>
        <v>0</v>
      </c>
      <c r="BB321" s="73">
        <f t="shared" si="48"/>
        <v>54.701999999999998</v>
      </c>
      <c r="BC321" s="73">
        <f t="shared" si="49"/>
        <v>10.374499999999999</v>
      </c>
      <c r="BE321" s="73">
        <f t="shared" si="53"/>
        <v>0</v>
      </c>
      <c r="BF321" s="73">
        <f t="shared" si="54"/>
        <v>0</v>
      </c>
      <c r="BH321" s="73">
        <f t="shared" si="50"/>
        <v>65.076499999999996</v>
      </c>
    </row>
    <row r="322" spans="1:60" ht="14.5" x14ac:dyDescent="0.35">
      <c r="A322" t="s">
        <v>403</v>
      </c>
      <c r="B322" t="s">
        <v>415</v>
      </c>
      <c r="C322" s="73">
        <f>VLOOKUP($B322,'Tillförd energi'!$B$2:$AS$506,MATCH(C$1,'Tillförd energi'!$B$1:$AQ$1,0),FALSE)</f>
        <v>0</v>
      </c>
      <c r="D322" s="73">
        <f>VLOOKUP($B322,'Tillförd energi'!$B$2:$AS$506,MATCH(D$1,'Tillförd energi'!$B$1:$AQ$1,0),FALSE)</f>
        <v>1.135</v>
      </c>
      <c r="E322" s="73">
        <f>VLOOKUP($B322,'Tillförd energi'!$B$2:$AS$506,MATCH(E$1,'Tillförd energi'!$B$1:$AQ$1,0),FALSE)</f>
        <v>0</v>
      </c>
      <c r="F322" s="73">
        <f>VLOOKUP($B322,'Tillförd energi'!$B$2:$AS$506,MATCH(F$1,'Tillförd energi'!$B$1:$AQ$1,0),FALSE)</f>
        <v>0</v>
      </c>
      <c r="G322" s="73">
        <f>VLOOKUP($B322,'Tillförd energi'!$B$2:$AS$506,MATCH(G$1,'Tillförd energi'!$B$1:$AQ$1,0),FALSE)</f>
        <v>0</v>
      </c>
      <c r="H322" s="73">
        <f>VLOOKUP($B322,'Tillförd energi'!$B$2:$AS$506,MATCH(H$1,'Tillförd energi'!$B$1:$AQ$1,0),FALSE)</f>
        <v>0</v>
      </c>
      <c r="I322" s="73">
        <f>VLOOKUP($B322,'Tillförd energi'!$B$2:$AS$506,MATCH(I$1,'Tillförd energi'!$B$1:$AQ$1,0),FALSE)</f>
        <v>0</v>
      </c>
      <c r="J322" s="73">
        <f>VLOOKUP($B322,'Tillförd energi'!$B$2:$AS$506,MATCH(J$1,'Tillförd energi'!$B$1:$AQ$1,0),FALSE)</f>
        <v>0</v>
      </c>
      <c r="K322" s="73">
        <f>VLOOKUP($B322,'Tillförd energi'!$B$2:$AS$506,MATCH(K$1,'Tillförd energi'!$B$1:$AQ$1,0),FALSE)</f>
        <v>0</v>
      </c>
      <c r="L322" s="73">
        <f>VLOOKUP($B322,'Tillförd energi'!$B$2:$AS$506,MATCH(L$1,'Tillförd energi'!$B$1:$AQ$1,0),FALSE)</f>
        <v>0</v>
      </c>
      <c r="M322" s="73">
        <f>VLOOKUP($B322,'Tillförd energi'!$B$2:$AS$506,MATCH(M$1,'Tillförd energi'!$B$1:$AQ$1,0),FALSE)</f>
        <v>0</v>
      </c>
      <c r="N322" s="73">
        <f>VLOOKUP($B322,'Tillförd energi'!$B$2:$AS$506,MATCH(N$1,'Tillförd energi'!$B$1:$AQ$1,0),FALSE)</f>
        <v>0</v>
      </c>
      <c r="O322" s="73">
        <f>VLOOKUP($B322,'Tillförd energi'!$B$2:$AS$506,MATCH(O$1,'Tillförd energi'!$B$1:$AQ$1,0),FALSE)</f>
        <v>0</v>
      </c>
      <c r="P322" s="73">
        <f>VLOOKUP($B322,'Tillförd energi'!$B$2:$AS$506,MATCH(P$1,'Tillförd energi'!$B$1:$AQ$1,0),FALSE)</f>
        <v>0</v>
      </c>
      <c r="Q322" s="73">
        <f>VLOOKUP($B322,'Tillförd energi'!$B$2:$AS$506,MATCH(Q$1,'Tillförd energi'!$B$1:$AQ$1,0),FALSE)</f>
        <v>8.9350000000000005</v>
      </c>
      <c r="R322" s="73">
        <f>VLOOKUP($B322,'Tillförd energi'!$B$2:$AS$506,MATCH(R$1,'Tillförd energi'!$B$1:$AQ$1,0),FALSE)</f>
        <v>0</v>
      </c>
      <c r="S322" s="73">
        <f>VLOOKUP($B322,'Tillförd energi'!$B$2:$AS$506,MATCH(S$1,'Tillförd energi'!$B$1:$AQ$1,0),FALSE)</f>
        <v>0</v>
      </c>
      <c r="T322" s="73">
        <f>VLOOKUP($B322,'Tillförd energi'!$B$2:$AS$506,MATCH(T$1,'Tillförd energi'!$B$1:$AQ$1,0),FALSE)</f>
        <v>0</v>
      </c>
      <c r="U322" s="73">
        <f>VLOOKUP($B322,'Tillförd energi'!$B$2:$AS$506,MATCH(U$1,'Tillförd energi'!$B$1:$AQ$1,0),FALSE)</f>
        <v>0</v>
      </c>
      <c r="V322" s="73">
        <f>VLOOKUP($B322,'Tillförd energi'!$B$2:$AS$506,MATCH(V$1,'Tillförd energi'!$B$1:$AQ$1,0),FALSE)</f>
        <v>0</v>
      </c>
      <c r="W322" s="73">
        <f>VLOOKUP($B322,'Tillförd energi'!$B$2:$AS$506,MATCH(W$1,'Tillförd energi'!$B$1:$AQ$1,0),FALSE)</f>
        <v>0</v>
      </c>
      <c r="X322" s="73">
        <f>VLOOKUP($B322,'Tillförd energi'!$B$2:$AS$506,MATCH(X$1,'Tillförd energi'!$B$1:$AQ$1,0),FALSE)</f>
        <v>0</v>
      </c>
      <c r="Y322" s="73">
        <f>VLOOKUP($B322,'Tillförd energi'!$B$2:$AS$506,MATCH(Y$1,'Tillförd energi'!$B$1:$AQ$1,0),FALSE)</f>
        <v>0.42799999999999999</v>
      </c>
      <c r="Z322" s="73">
        <f>VLOOKUP($B322,'Tillförd energi'!$B$2:$AS$506,MATCH(Z$1,'Tillförd energi'!$B$1:$AQ$1,0),FALSE)</f>
        <v>0</v>
      </c>
      <c r="AA322" s="73">
        <f>VLOOKUP($B322,'Tillförd energi'!$B$2:$AS$506,MATCH(AA$1,'Tillförd energi'!$B$1:$AQ$1,0),FALSE)</f>
        <v>0</v>
      </c>
      <c r="AB322" s="73">
        <f>VLOOKUP($B322,'Tillförd energi'!$B$2:$AS$506,MATCH(AB$1,'Tillförd energi'!$B$1:$AQ$1,0),FALSE)</f>
        <v>0</v>
      </c>
      <c r="AC322" s="73">
        <f>VLOOKUP($B322,'Tillförd energi'!$B$2:$AS$506,MATCH(AC$1,'Tillförd energi'!$B$1:$AQ$1,0),FALSE)</f>
        <v>6.125</v>
      </c>
      <c r="AD322" s="73">
        <f>VLOOKUP($B322,'Tillförd energi'!$B$2:$AS$506,MATCH(AD$1,'Tillförd energi'!$B$1:$AQ$1,0),FALSE)</f>
        <v>0</v>
      </c>
      <c r="AF322" s="73">
        <f>VLOOKUP($B322,'Tillförd energi'!$B$2:$AS$506,MATCH(AF$1,'Tillförd energi'!$B$1:$AQ$1,0),FALSE)</f>
        <v>0.126</v>
      </c>
      <c r="AH322" s="73">
        <f>IFERROR(VLOOKUP(B322,Miljö!$B$1:$S$476,9,FALSE)/1,0)</f>
        <v>0</v>
      </c>
      <c r="AJ322" s="81">
        <f>IFERROR(VLOOKUP($B322,Miljö!$B$1:$S$500,MATCH("hjälpel exklusive kraftvärme (GWh)",Miljö!$B$1:$V$1,0),FALSE)/1,"")</f>
        <v>0.126</v>
      </c>
      <c r="AK322" s="81">
        <f t="shared" ref="AK322:AK385" si="55">IF(ISERROR(1/AJ322),
IF(ISERROR(0.03*AP322),0,0.03*AP322),
AJ322)</f>
        <v>0.126</v>
      </c>
      <c r="AL322" s="81">
        <f>VLOOKUP($B322,'Slutlig allokering'!$B$2:$AL$462,MATCH("Hjälpel kraftvärme",'Slutlig allokering'!$B$2:$AL$2,0),FALSE)</f>
        <v>0</v>
      </c>
      <c r="AN322" s="73">
        <f t="shared" ref="AN322:AN385" si="56">SUM(C322:AF322)</f>
        <v>16.749000000000002</v>
      </c>
      <c r="AO322" s="73">
        <f t="shared" ref="AO322:AO385" si="57">AN322+AH322</f>
        <v>16.749000000000002</v>
      </c>
      <c r="AP322" s="73">
        <f>IF(ISERROR(1/VLOOKUP($B322,Leveranser!$B$1:$S$500,MATCH("såld värme (gwh)",Leveranser!$B$1:$S$1,0),FALSE)),"",VLOOKUP($B322,Leveranser!$B$1:$S$500,MATCH("såld värme (gwh)",Leveranser!$B$1:$S$1,0),FALSE))</f>
        <v>12.398999999999999</v>
      </c>
      <c r="AQ322" s="73">
        <f>VLOOKUP($B322,Leveranser!$B$1:$Y$500,MATCH("Totalt såld fjärrvärme till andra fjärrvärmeföretag",Leveranser!$B$1:$AA$1,0),FALSE)</f>
        <v>0</v>
      </c>
      <c r="AR322" s="73">
        <f>IF(ISERROR(1/VLOOKUP($B322,Miljö!$B$1:$S$500,MATCH("Såld mängd produktionsspecifik fjärrvärme (GWh)",Miljö!$B$1:$R$1,0),FALSE)),0,VLOOKUP($B322,Miljö!$B$1:$S$500,MATCH("Såld mängd produktionsspecifik fjärrvärme (GWh)",Miljö!$B$1:$R$1,0),FALSE))</f>
        <v>0</v>
      </c>
      <c r="AS322" s="82">
        <f t="shared" si="51"/>
        <v>0.74028300197026675</v>
      </c>
      <c r="AU322" s="73" t="str">
        <f>VLOOKUP($B322,'Miljövärden urval för publ'!$B$2:$I$486,7,FALSE)</f>
        <v>Ja</v>
      </c>
      <c r="AV322" s="73" t="str">
        <f>VLOOKUP($B322,'Miljövärden urval för publ'!$B$2:$I$486,6,FALSE)</f>
        <v>Nej</v>
      </c>
      <c r="AZ322" s="73">
        <f t="shared" ref="AZ322:AZ385" si="58">Y322+Z322+AF322</f>
        <v>0.55400000000000005</v>
      </c>
      <c r="BA322" s="73">
        <f t="shared" si="52"/>
        <v>0</v>
      </c>
      <c r="BB322" s="73">
        <f t="shared" ref="BB322:BB385" si="59">L322+M322+N322+O322+P322</f>
        <v>0</v>
      </c>
      <c r="BC322" s="73">
        <f t="shared" ref="BC322:BC385" si="60">Q322+R322+S322+T322</f>
        <v>8.9350000000000005</v>
      </c>
      <c r="BE322" s="73">
        <f t="shared" si="53"/>
        <v>0</v>
      </c>
      <c r="BF322" s="73">
        <f t="shared" si="54"/>
        <v>0</v>
      </c>
      <c r="BH322" s="73">
        <f t="shared" ref="BH322:BH385" si="61">K322+L322+M322+N322+O322+P322+Q322+R322+S322+T322+U322+V322+W322</f>
        <v>8.9350000000000005</v>
      </c>
    </row>
    <row r="323" spans="1:60" ht="14.5" x14ac:dyDescent="0.35">
      <c r="A323" t="s">
        <v>403</v>
      </c>
      <c r="B323" t="s">
        <v>416</v>
      </c>
      <c r="C323" s="73">
        <f>VLOOKUP($B323,'Tillförd energi'!$B$2:$AS$506,MATCH(C$1,'Tillförd energi'!$B$1:$AQ$1,0),FALSE)</f>
        <v>0</v>
      </c>
      <c r="D323" s="73">
        <f>VLOOKUP($B323,'Tillförd energi'!$B$2:$AS$506,MATCH(D$1,'Tillförd energi'!$B$1:$AQ$1,0),FALSE)</f>
        <v>7.4999999999999997E-2</v>
      </c>
      <c r="E323" s="73">
        <f>VLOOKUP($B323,'Tillförd energi'!$B$2:$AS$506,MATCH(E$1,'Tillförd energi'!$B$1:$AQ$1,0),FALSE)</f>
        <v>0</v>
      </c>
      <c r="F323" s="73">
        <f>VLOOKUP($B323,'Tillförd energi'!$B$2:$AS$506,MATCH(F$1,'Tillförd energi'!$B$1:$AQ$1,0),FALSE)</f>
        <v>0</v>
      </c>
      <c r="G323" s="73">
        <f>VLOOKUP($B323,'Tillförd energi'!$B$2:$AS$506,MATCH(G$1,'Tillförd energi'!$B$1:$AQ$1,0),FALSE)</f>
        <v>0</v>
      </c>
      <c r="H323" s="73">
        <f>VLOOKUP($B323,'Tillförd energi'!$B$2:$AS$506,MATCH(H$1,'Tillförd energi'!$B$1:$AQ$1,0),FALSE)</f>
        <v>0</v>
      </c>
      <c r="I323" s="73">
        <f>VLOOKUP($B323,'Tillförd energi'!$B$2:$AS$506,MATCH(I$1,'Tillförd energi'!$B$1:$AQ$1,0),FALSE)</f>
        <v>0</v>
      </c>
      <c r="J323" s="73">
        <f>VLOOKUP($B323,'Tillförd energi'!$B$2:$AS$506,MATCH(J$1,'Tillförd energi'!$B$1:$AQ$1,0),FALSE)</f>
        <v>0</v>
      </c>
      <c r="K323" s="73">
        <f>VLOOKUP($B323,'Tillförd energi'!$B$2:$AS$506,MATCH(K$1,'Tillförd energi'!$B$1:$AQ$1,0),FALSE)</f>
        <v>0</v>
      </c>
      <c r="L323" s="73">
        <f>VLOOKUP($B323,'Tillförd energi'!$B$2:$AS$506,MATCH(L$1,'Tillförd energi'!$B$1:$AQ$1,0),FALSE)</f>
        <v>0</v>
      </c>
      <c r="M323" s="73">
        <f>VLOOKUP($B323,'Tillförd energi'!$B$2:$AS$506,MATCH(M$1,'Tillförd energi'!$B$1:$AQ$1,0),FALSE)</f>
        <v>0</v>
      </c>
      <c r="N323" s="73">
        <f>VLOOKUP($B323,'Tillförd energi'!$B$2:$AS$506,MATCH(N$1,'Tillförd energi'!$B$1:$AQ$1,0),FALSE)</f>
        <v>0</v>
      </c>
      <c r="O323" s="73">
        <f>VLOOKUP($B323,'Tillförd energi'!$B$2:$AS$506,MATCH(O$1,'Tillförd energi'!$B$1:$AQ$1,0),FALSE)</f>
        <v>0</v>
      </c>
      <c r="P323" s="73">
        <f>VLOOKUP($B323,'Tillförd energi'!$B$2:$AS$506,MATCH(P$1,'Tillförd energi'!$B$1:$AQ$1,0),FALSE)</f>
        <v>0</v>
      </c>
      <c r="Q323" s="73">
        <f>VLOOKUP($B323,'Tillförd energi'!$B$2:$AS$506,MATCH(Q$1,'Tillförd energi'!$B$1:$AQ$1,0),FALSE)</f>
        <v>12.554</v>
      </c>
      <c r="R323" s="73">
        <f>VLOOKUP($B323,'Tillförd energi'!$B$2:$AS$506,MATCH(R$1,'Tillförd energi'!$B$1:$AQ$1,0),FALSE)</f>
        <v>0</v>
      </c>
      <c r="S323" s="73">
        <f>VLOOKUP($B323,'Tillförd energi'!$B$2:$AS$506,MATCH(S$1,'Tillförd energi'!$B$1:$AQ$1,0),FALSE)</f>
        <v>0</v>
      </c>
      <c r="T323" s="73">
        <f>VLOOKUP($B323,'Tillförd energi'!$B$2:$AS$506,MATCH(T$1,'Tillförd energi'!$B$1:$AQ$1,0),FALSE)</f>
        <v>0</v>
      </c>
      <c r="U323" s="73">
        <f>VLOOKUP($B323,'Tillförd energi'!$B$2:$AS$506,MATCH(U$1,'Tillförd energi'!$B$1:$AQ$1,0),FALSE)</f>
        <v>0</v>
      </c>
      <c r="V323" s="73">
        <f>VLOOKUP($B323,'Tillförd energi'!$B$2:$AS$506,MATCH(V$1,'Tillförd energi'!$B$1:$AQ$1,0),FALSE)</f>
        <v>0</v>
      </c>
      <c r="W323" s="73">
        <f>VLOOKUP($B323,'Tillförd energi'!$B$2:$AS$506,MATCH(W$1,'Tillförd energi'!$B$1:$AQ$1,0),FALSE)</f>
        <v>0</v>
      </c>
      <c r="X323" s="73">
        <f>VLOOKUP($B323,'Tillförd energi'!$B$2:$AS$506,MATCH(X$1,'Tillförd energi'!$B$1:$AQ$1,0),FALSE)</f>
        <v>0</v>
      </c>
      <c r="Y323" s="73">
        <f>VLOOKUP($B323,'Tillförd energi'!$B$2:$AS$506,MATCH(Y$1,'Tillförd energi'!$B$1:$AQ$1,0),FALSE)</f>
        <v>0</v>
      </c>
      <c r="Z323" s="73">
        <f>VLOOKUP($B323,'Tillförd energi'!$B$2:$AS$506,MATCH(Z$1,'Tillförd energi'!$B$1:$AQ$1,0),FALSE)</f>
        <v>0</v>
      </c>
      <c r="AA323" s="73">
        <f>VLOOKUP($B323,'Tillförd energi'!$B$2:$AS$506,MATCH(AA$1,'Tillförd energi'!$B$1:$AQ$1,0),FALSE)</f>
        <v>0</v>
      </c>
      <c r="AB323" s="73">
        <f>VLOOKUP($B323,'Tillförd energi'!$B$2:$AS$506,MATCH(AB$1,'Tillförd energi'!$B$1:$AQ$1,0),FALSE)</f>
        <v>0</v>
      </c>
      <c r="AC323" s="73">
        <f>VLOOKUP($B323,'Tillförd energi'!$B$2:$AS$506,MATCH(AC$1,'Tillförd energi'!$B$1:$AQ$1,0),FALSE)</f>
        <v>0</v>
      </c>
      <c r="AD323" s="73">
        <f>VLOOKUP($B323,'Tillförd energi'!$B$2:$AS$506,MATCH(AD$1,'Tillförd energi'!$B$1:$AQ$1,0),FALSE)</f>
        <v>0</v>
      </c>
      <c r="AF323" s="73">
        <f>VLOOKUP($B323,'Tillförd energi'!$B$2:$AS$506,MATCH(AF$1,'Tillförd energi'!$B$1:$AQ$1,0),FALSE)</f>
        <v>0.17799999999999999</v>
      </c>
      <c r="AH323" s="73">
        <f>IFERROR(VLOOKUP(B323,Miljö!$B$1:$S$476,9,FALSE)/1,0)</f>
        <v>0</v>
      </c>
      <c r="AJ323" s="81">
        <f>IFERROR(VLOOKUP($B323,Miljö!$B$1:$S$500,MATCH("hjälpel exklusive kraftvärme (GWh)",Miljö!$B$1:$V$1,0),FALSE)/1,"")</f>
        <v>0.17799999999999999</v>
      </c>
      <c r="AK323" s="81">
        <f t="shared" si="55"/>
        <v>0.17799999999999999</v>
      </c>
      <c r="AL323" s="81">
        <f>VLOOKUP($B323,'Slutlig allokering'!$B$2:$AL$462,MATCH("Hjälpel kraftvärme",'Slutlig allokering'!$B$2:$AL$2,0),FALSE)</f>
        <v>0</v>
      </c>
      <c r="AN323" s="73">
        <f t="shared" si="56"/>
        <v>12.807</v>
      </c>
      <c r="AO323" s="73">
        <f t="shared" si="57"/>
        <v>12.807</v>
      </c>
      <c r="AP323" s="73">
        <f>IF(ISERROR(1/VLOOKUP($B323,Leveranser!$B$1:$S$500,MATCH("såld värme (gwh)",Leveranser!$B$1:$S$1,0),FALSE)),"",VLOOKUP($B323,Leveranser!$B$1:$S$500,MATCH("såld värme (gwh)",Leveranser!$B$1:$S$1,0),FALSE))</f>
        <v>9.2149999999999999</v>
      </c>
      <c r="AQ323" s="73">
        <f>VLOOKUP($B323,Leveranser!$B$1:$Y$500,MATCH("Totalt såld fjärrvärme till andra fjärrvärmeföretag",Leveranser!$B$1:$AA$1,0),FALSE)</f>
        <v>0</v>
      </c>
      <c r="AR323" s="73">
        <f>IF(ISERROR(1/VLOOKUP($B323,Miljö!$B$1:$S$500,MATCH("Såld mängd produktionsspecifik fjärrvärme (GWh)",Miljö!$B$1:$R$1,0),FALSE)),0,VLOOKUP($B323,Miljö!$B$1:$S$500,MATCH("Såld mängd produktionsspecifik fjärrvärme (GWh)",Miljö!$B$1:$R$1,0),FALSE))</f>
        <v>0</v>
      </c>
      <c r="AS323" s="82">
        <f t="shared" ref="AS323:AS386" si="62">IF(ISERROR(AP323/AO323),"",AP323/AO323)</f>
        <v>0.71952838291559296</v>
      </c>
      <c r="AU323" s="73" t="str">
        <f>VLOOKUP($B323,'Miljövärden urval för publ'!$B$2:$I$486,7,FALSE)</f>
        <v>Ja</v>
      </c>
      <c r="AV323" s="73" t="str">
        <f>VLOOKUP($B323,'Miljövärden urval för publ'!$B$2:$I$486,6,FALSE)</f>
        <v>Nej</v>
      </c>
      <c r="AZ323" s="73">
        <f t="shared" si="58"/>
        <v>0.17799999999999999</v>
      </c>
      <c r="BA323" s="73">
        <f t="shared" ref="BA323:BA386" si="63">W323</f>
        <v>0</v>
      </c>
      <c r="BB323" s="73">
        <f t="shared" si="59"/>
        <v>0</v>
      </c>
      <c r="BC323" s="73">
        <f t="shared" si="60"/>
        <v>12.554</v>
      </c>
      <c r="BE323" s="73">
        <f t="shared" ref="BE323:BE386" si="64">AA323</f>
        <v>0</v>
      </c>
      <c r="BF323" s="73">
        <f t="shared" ref="BF323:BF386" si="65">AD323</f>
        <v>0</v>
      </c>
      <c r="BH323" s="73">
        <f t="shared" si="61"/>
        <v>12.554</v>
      </c>
    </row>
    <row r="324" spans="1:60" ht="14.5" x14ac:dyDescent="0.35">
      <c r="A324" t="s">
        <v>403</v>
      </c>
      <c r="B324" t="s">
        <v>417</v>
      </c>
      <c r="C324" s="73">
        <f>VLOOKUP($B324,'Tillförd energi'!$B$2:$AS$506,MATCH(C$1,'Tillförd energi'!$B$1:$AQ$1,0),FALSE)</f>
        <v>0</v>
      </c>
      <c r="D324" s="73">
        <f>VLOOKUP($B324,'Tillförd energi'!$B$2:$AS$506,MATCH(D$1,'Tillförd energi'!$B$1:$AQ$1,0),FALSE)</f>
        <v>0.54500000000000004</v>
      </c>
      <c r="E324" s="73">
        <f>VLOOKUP($B324,'Tillförd energi'!$B$2:$AS$506,MATCH(E$1,'Tillförd energi'!$B$1:$AQ$1,0),FALSE)</f>
        <v>2.56955</v>
      </c>
      <c r="F324" s="73">
        <f>VLOOKUP($B324,'Tillförd energi'!$B$2:$AS$506,MATCH(F$1,'Tillförd energi'!$B$1:$AQ$1,0),FALSE)</f>
        <v>0</v>
      </c>
      <c r="G324" s="73">
        <f>VLOOKUP($B324,'Tillförd energi'!$B$2:$AS$506,MATCH(G$1,'Tillförd energi'!$B$1:$AQ$1,0),FALSE)</f>
        <v>0</v>
      </c>
      <c r="H324" s="73">
        <f>VLOOKUP($B324,'Tillförd energi'!$B$2:$AS$506,MATCH(H$1,'Tillförd energi'!$B$1:$AQ$1,0),FALSE)</f>
        <v>0</v>
      </c>
      <c r="I324" s="73">
        <f>VLOOKUP($B324,'Tillförd energi'!$B$2:$AS$506,MATCH(I$1,'Tillförd energi'!$B$1:$AQ$1,0),FALSE)</f>
        <v>0</v>
      </c>
      <c r="J324" s="73">
        <f>VLOOKUP($B324,'Tillförd energi'!$B$2:$AS$506,MATCH(J$1,'Tillförd energi'!$B$1:$AQ$1,0),FALSE)</f>
        <v>0</v>
      </c>
      <c r="K324" s="73">
        <f>VLOOKUP($B324,'Tillförd energi'!$B$2:$AS$506,MATCH(K$1,'Tillförd energi'!$B$1:$AQ$1,0),FALSE)</f>
        <v>0</v>
      </c>
      <c r="L324" s="73">
        <f>VLOOKUP($B324,'Tillförd energi'!$B$2:$AS$506,MATCH(L$1,'Tillförd energi'!$B$1:$AQ$1,0),FALSE)</f>
        <v>92.341499999999996</v>
      </c>
      <c r="M324" s="73">
        <f>VLOOKUP($B324,'Tillförd energi'!$B$2:$AS$506,MATCH(M$1,'Tillförd energi'!$B$1:$AQ$1,0),FALSE)</f>
        <v>51.204700000000003</v>
      </c>
      <c r="N324" s="73">
        <f>VLOOKUP($B324,'Tillförd energi'!$B$2:$AS$506,MATCH(N$1,'Tillförd energi'!$B$1:$AQ$1,0),FALSE)</f>
        <v>30.9223</v>
      </c>
      <c r="O324" s="73">
        <f>VLOOKUP($B324,'Tillförd energi'!$B$2:$AS$506,MATCH(O$1,'Tillförd energi'!$B$1:$AQ$1,0),FALSE)</f>
        <v>15.463200000000001</v>
      </c>
      <c r="P324" s="73">
        <f>VLOOKUP($B324,'Tillförd energi'!$B$2:$AS$506,MATCH(P$1,'Tillförd energi'!$B$1:$AQ$1,0),FALSE)</f>
        <v>8.5350000000000001</v>
      </c>
      <c r="Q324" s="73">
        <f>VLOOKUP($B324,'Tillförd energi'!$B$2:$AS$506,MATCH(Q$1,'Tillförd energi'!$B$1:$AQ$1,0),FALSE)</f>
        <v>0.680037</v>
      </c>
      <c r="R324" s="73">
        <f>VLOOKUP($B324,'Tillförd energi'!$B$2:$AS$506,MATCH(R$1,'Tillförd energi'!$B$1:$AQ$1,0),FALSE)</f>
        <v>0</v>
      </c>
      <c r="S324" s="73">
        <f>VLOOKUP($B324,'Tillförd energi'!$B$2:$AS$506,MATCH(S$1,'Tillförd energi'!$B$1:$AQ$1,0),FALSE)</f>
        <v>2.0676999999999999</v>
      </c>
      <c r="T324" s="73">
        <f>VLOOKUP($B324,'Tillförd energi'!$B$2:$AS$506,MATCH(T$1,'Tillförd energi'!$B$1:$AQ$1,0),FALSE)</f>
        <v>0</v>
      </c>
      <c r="U324" s="73">
        <f>VLOOKUP($B324,'Tillförd energi'!$B$2:$AS$506,MATCH(U$1,'Tillförd energi'!$B$1:$AQ$1,0),FALSE)</f>
        <v>0</v>
      </c>
      <c r="V324" s="73">
        <f>VLOOKUP($B324,'Tillförd energi'!$B$2:$AS$506,MATCH(V$1,'Tillförd energi'!$B$1:$AQ$1,0),FALSE)</f>
        <v>0</v>
      </c>
      <c r="W324" s="73">
        <f>VLOOKUP($B324,'Tillförd energi'!$B$2:$AS$506,MATCH(W$1,'Tillförd energi'!$B$1:$AQ$1,0),FALSE)</f>
        <v>0</v>
      </c>
      <c r="X324" s="73">
        <f>VLOOKUP($B324,'Tillförd energi'!$B$2:$AS$506,MATCH(X$1,'Tillförd energi'!$B$1:$AQ$1,0),FALSE)</f>
        <v>57.9283</v>
      </c>
      <c r="Y324" s="73">
        <f>VLOOKUP($B324,'Tillförd energi'!$B$2:$AS$506,MATCH(Y$1,'Tillförd energi'!$B$1:$AQ$1,0),FALSE)</f>
        <v>0</v>
      </c>
      <c r="Z324" s="73">
        <f>VLOOKUP($B324,'Tillförd energi'!$B$2:$AS$506,MATCH(Z$1,'Tillförd energi'!$B$1:$AQ$1,0),FALSE)</f>
        <v>0</v>
      </c>
      <c r="AA324" s="73">
        <f>VLOOKUP($B324,'Tillförd energi'!$B$2:$AS$506,MATCH(AA$1,'Tillförd energi'!$B$1:$AQ$1,0),FALSE)</f>
        <v>0</v>
      </c>
      <c r="AB324" s="73">
        <f>VLOOKUP($B324,'Tillförd energi'!$B$2:$AS$506,MATCH(AB$1,'Tillförd energi'!$B$1:$AQ$1,0),FALSE)</f>
        <v>0</v>
      </c>
      <c r="AC324" s="73">
        <f>VLOOKUP($B324,'Tillförd energi'!$B$2:$AS$506,MATCH(AC$1,'Tillförd energi'!$B$1:$AQ$1,0),FALSE)</f>
        <v>0</v>
      </c>
      <c r="AD324" s="73">
        <f>VLOOKUP($B324,'Tillförd energi'!$B$2:$AS$506,MATCH(AD$1,'Tillförd energi'!$B$1:$AQ$1,0),FALSE)</f>
        <v>0</v>
      </c>
      <c r="AF324" s="73">
        <f>VLOOKUP($B324,'Tillförd energi'!$B$2:$AS$506,MATCH(AF$1,'Tillförd energi'!$B$1:$AQ$1,0),FALSE)</f>
        <v>10.805400000000001</v>
      </c>
      <c r="AH324" s="73">
        <f>IFERROR(VLOOKUP(B324,Miljö!$B$1:$S$476,9,FALSE)/1,0)</f>
        <v>0</v>
      </c>
      <c r="AJ324" s="81">
        <f>IFERROR(VLOOKUP($B324,Miljö!$B$1:$S$500,MATCH("hjälpel exklusive kraftvärme (GWh)",Miljö!$B$1:$V$1,0),FALSE)/1,"")</f>
        <v>0.91500000000000004</v>
      </c>
      <c r="AK324" s="81">
        <f t="shared" si="55"/>
        <v>0.91500000000000004</v>
      </c>
      <c r="AL324" s="81">
        <f>VLOOKUP($B324,'Slutlig allokering'!$B$2:$AL$462,MATCH("Hjälpel kraftvärme",'Slutlig allokering'!$B$2:$AL$2,0),FALSE)</f>
        <v>9.8904300000000003</v>
      </c>
      <c r="AN324" s="73">
        <f t="shared" si="56"/>
        <v>273.06268700000004</v>
      </c>
      <c r="AO324" s="73">
        <f t="shared" si="57"/>
        <v>273.06268700000004</v>
      </c>
      <c r="AP324" s="73">
        <f>IF(ISERROR(1/VLOOKUP($B324,Leveranser!$B$1:$S$500,MATCH("såld värme (gwh)",Leveranser!$B$1:$S$1,0),FALSE)),"",VLOOKUP($B324,Leveranser!$B$1:$S$500,MATCH("såld värme (gwh)",Leveranser!$B$1:$S$1,0),FALSE))</f>
        <v>316.14100000000002</v>
      </c>
      <c r="AQ324" s="73">
        <f>VLOOKUP($B324,Leveranser!$B$1:$Y$500,MATCH("Totalt såld fjärrvärme till andra fjärrvärmeföretag",Leveranser!$B$1:$AA$1,0),FALSE)</f>
        <v>0</v>
      </c>
      <c r="AR324" s="73">
        <f>IF(ISERROR(1/VLOOKUP($B324,Miljö!$B$1:$S$500,MATCH("Såld mängd produktionsspecifik fjärrvärme (GWh)",Miljö!$B$1:$R$1,0),FALSE)),0,VLOOKUP($B324,Miljö!$B$1:$S$500,MATCH("Såld mängd produktionsspecifik fjärrvärme (GWh)",Miljö!$B$1:$R$1,0),FALSE))</f>
        <v>0</v>
      </c>
      <c r="AS324" s="82">
        <f t="shared" si="62"/>
        <v>1.1577597930837031</v>
      </c>
      <c r="AU324" s="73" t="str">
        <f>VLOOKUP($B324,'Miljövärden urval för publ'!$B$2:$I$486,7,FALSE)</f>
        <v>Ja</v>
      </c>
      <c r="AV324" s="73" t="str">
        <f>VLOOKUP($B324,'Miljövärden urval för publ'!$B$2:$I$486,6,FALSE)</f>
        <v>Nej</v>
      </c>
      <c r="AZ324" s="73">
        <f t="shared" si="58"/>
        <v>10.805400000000001</v>
      </c>
      <c r="BA324" s="73">
        <f t="shared" si="63"/>
        <v>0</v>
      </c>
      <c r="BB324" s="73">
        <f t="shared" si="59"/>
        <v>198.4667</v>
      </c>
      <c r="BC324" s="73">
        <f t="shared" si="60"/>
        <v>2.7477369999999999</v>
      </c>
      <c r="BE324" s="73">
        <f t="shared" si="64"/>
        <v>0</v>
      </c>
      <c r="BF324" s="73">
        <f t="shared" si="65"/>
        <v>0</v>
      </c>
      <c r="BH324" s="73">
        <f t="shared" si="61"/>
        <v>201.214437</v>
      </c>
    </row>
    <row r="325" spans="1:60" ht="14.5" x14ac:dyDescent="0.35">
      <c r="A325" t="s">
        <v>403</v>
      </c>
      <c r="B325" t="s">
        <v>418</v>
      </c>
      <c r="C325" s="73">
        <f>VLOOKUP($B325,'Tillförd energi'!$B$2:$AS$506,MATCH(C$1,'Tillförd energi'!$B$1:$AQ$1,0),FALSE)</f>
        <v>0</v>
      </c>
      <c r="D325" s="73">
        <f>VLOOKUP($B325,'Tillförd energi'!$B$2:$AS$506,MATCH(D$1,'Tillförd energi'!$B$1:$AQ$1,0),FALSE)</f>
        <v>0.64300000000000002</v>
      </c>
      <c r="E325" s="73">
        <f>VLOOKUP($B325,'Tillförd energi'!$B$2:$AS$506,MATCH(E$1,'Tillförd energi'!$B$1:$AQ$1,0),FALSE)</f>
        <v>0</v>
      </c>
      <c r="F325" s="73">
        <f>VLOOKUP($B325,'Tillförd energi'!$B$2:$AS$506,MATCH(F$1,'Tillförd energi'!$B$1:$AQ$1,0),FALSE)</f>
        <v>0</v>
      </c>
      <c r="G325" s="73">
        <f>VLOOKUP($B325,'Tillförd energi'!$B$2:$AS$506,MATCH(G$1,'Tillförd energi'!$B$1:$AQ$1,0),FALSE)</f>
        <v>0</v>
      </c>
      <c r="H325" s="73">
        <f>VLOOKUP($B325,'Tillförd energi'!$B$2:$AS$506,MATCH(H$1,'Tillförd energi'!$B$1:$AQ$1,0),FALSE)</f>
        <v>0</v>
      </c>
      <c r="I325" s="73">
        <f>VLOOKUP($B325,'Tillförd energi'!$B$2:$AS$506,MATCH(I$1,'Tillförd energi'!$B$1:$AQ$1,0),FALSE)</f>
        <v>0</v>
      </c>
      <c r="J325" s="73">
        <f>VLOOKUP($B325,'Tillförd energi'!$B$2:$AS$506,MATCH(J$1,'Tillförd energi'!$B$1:$AQ$1,0),FALSE)</f>
        <v>0</v>
      </c>
      <c r="K325" s="73">
        <f>VLOOKUP($B325,'Tillförd energi'!$B$2:$AS$506,MATCH(K$1,'Tillförd energi'!$B$1:$AQ$1,0),FALSE)</f>
        <v>0</v>
      </c>
      <c r="L325" s="73">
        <f>VLOOKUP($B325,'Tillförd energi'!$B$2:$AS$506,MATCH(L$1,'Tillförd energi'!$B$1:$AQ$1,0),FALSE)</f>
        <v>0</v>
      </c>
      <c r="M325" s="73">
        <f>VLOOKUP($B325,'Tillförd energi'!$B$2:$AS$506,MATCH(M$1,'Tillförd energi'!$B$1:$AQ$1,0),FALSE)</f>
        <v>0</v>
      </c>
      <c r="N325" s="73">
        <f>VLOOKUP($B325,'Tillförd energi'!$B$2:$AS$506,MATCH(N$1,'Tillförd energi'!$B$1:$AQ$1,0),FALSE)</f>
        <v>0</v>
      </c>
      <c r="O325" s="73">
        <f>VLOOKUP($B325,'Tillförd energi'!$B$2:$AS$506,MATCH(O$1,'Tillförd energi'!$B$1:$AQ$1,0),FALSE)</f>
        <v>23.8</v>
      </c>
      <c r="P325" s="73">
        <f>VLOOKUP($B325,'Tillförd energi'!$B$2:$AS$506,MATCH(P$1,'Tillförd energi'!$B$1:$AQ$1,0),FALSE)</f>
        <v>0</v>
      </c>
      <c r="Q325" s="73">
        <f>VLOOKUP($B325,'Tillförd energi'!$B$2:$AS$506,MATCH(Q$1,'Tillförd energi'!$B$1:$AQ$1,0),FALSE)</f>
        <v>8.9030000000000005</v>
      </c>
      <c r="R325" s="73">
        <f>VLOOKUP($B325,'Tillförd energi'!$B$2:$AS$506,MATCH(R$1,'Tillförd energi'!$B$1:$AQ$1,0),FALSE)</f>
        <v>0</v>
      </c>
      <c r="S325" s="73">
        <f>VLOOKUP($B325,'Tillförd energi'!$B$2:$AS$506,MATCH(S$1,'Tillförd energi'!$B$1:$AQ$1,0),FALSE)</f>
        <v>0</v>
      </c>
      <c r="T325" s="73">
        <f>VLOOKUP($B325,'Tillförd energi'!$B$2:$AS$506,MATCH(T$1,'Tillförd energi'!$B$1:$AQ$1,0),FALSE)</f>
        <v>0</v>
      </c>
      <c r="U325" s="73">
        <f>VLOOKUP($B325,'Tillförd energi'!$B$2:$AS$506,MATCH(U$1,'Tillförd energi'!$B$1:$AQ$1,0),FALSE)</f>
        <v>0</v>
      </c>
      <c r="V325" s="73">
        <f>VLOOKUP($B325,'Tillförd energi'!$B$2:$AS$506,MATCH(V$1,'Tillförd energi'!$B$1:$AQ$1,0),FALSE)</f>
        <v>0</v>
      </c>
      <c r="W325" s="73">
        <f>VLOOKUP($B325,'Tillförd energi'!$B$2:$AS$506,MATCH(W$1,'Tillförd energi'!$B$1:$AQ$1,0),FALSE)</f>
        <v>0</v>
      </c>
      <c r="X325" s="73">
        <f>VLOOKUP($B325,'Tillförd energi'!$B$2:$AS$506,MATCH(X$1,'Tillförd energi'!$B$1:$AQ$1,0),FALSE)</f>
        <v>5.9080000000000004</v>
      </c>
      <c r="Y325" s="73">
        <f>VLOOKUP($B325,'Tillförd energi'!$B$2:$AS$506,MATCH(Y$1,'Tillförd energi'!$B$1:$AQ$1,0),FALSE)</f>
        <v>0</v>
      </c>
      <c r="Z325" s="73">
        <f>VLOOKUP($B325,'Tillförd energi'!$B$2:$AS$506,MATCH(Z$1,'Tillförd energi'!$B$1:$AQ$1,0),FALSE)</f>
        <v>0</v>
      </c>
      <c r="AA325" s="73">
        <f>VLOOKUP($B325,'Tillförd energi'!$B$2:$AS$506,MATCH(AA$1,'Tillförd energi'!$B$1:$AQ$1,0),FALSE)</f>
        <v>0</v>
      </c>
      <c r="AB325" s="73">
        <f>VLOOKUP($B325,'Tillförd energi'!$B$2:$AS$506,MATCH(AB$1,'Tillförd energi'!$B$1:$AQ$1,0),FALSE)</f>
        <v>0</v>
      </c>
      <c r="AC325" s="73">
        <f>VLOOKUP($B325,'Tillförd energi'!$B$2:$AS$506,MATCH(AC$1,'Tillförd energi'!$B$1:$AQ$1,0),FALSE)</f>
        <v>0</v>
      </c>
      <c r="AD325" s="73">
        <f>VLOOKUP($B325,'Tillförd energi'!$B$2:$AS$506,MATCH(AD$1,'Tillförd energi'!$B$1:$AQ$1,0),FALSE)</f>
        <v>0</v>
      </c>
      <c r="AF325" s="73">
        <f>VLOOKUP($B325,'Tillförd energi'!$B$2:$AS$506,MATCH(AF$1,'Tillförd energi'!$B$1:$AQ$1,0),FALSE)</f>
        <v>0.68799999999999994</v>
      </c>
      <c r="AH325" s="73">
        <f>IFERROR(VLOOKUP(B325,Miljö!$B$1:$S$476,9,FALSE)/1,0)</f>
        <v>0</v>
      </c>
      <c r="AJ325" s="81">
        <f>IFERROR(VLOOKUP($B325,Miljö!$B$1:$S$500,MATCH("hjälpel exklusive kraftvärme (GWh)",Miljö!$B$1:$V$1,0),FALSE)/1,"")</f>
        <v>0.68799999999999994</v>
      </c>
      <c r="AK325" s="81">
        <f t="shared" si="55"/>
        <v>0.68799999999999994</v>
      </c>
      <c r="AL325" s="81">
        <f>VLOOKUP($B325,'Slutlig allokering'!$B$2:$AL$462,MATCH("Hjälpel kraftvärme",'Slutlig allokering'!$B$2:$AL$2,0),FALSE)</f>
        <v>0</v>
      </c>
      <c r="AN325" s="73">
        <f t="shared" si="56"/>
        <v>39.942000000000007</v>
      </c>
      <c r="AO325" s="73">
        <f t="shared" si="57"/>
        <v>39.942000000000007</v>
      </c>
      <c r="AP325" s="73">
        <f>IF(ISERROR(1/VLOOKUP($B325,Leveranser!$B$1:$S$500,MATCH("såld värme (gwh)",Leveranser!$B$1:$S$1,0),FALSE)),"",VLOOKUP($B325,Leveranser!$B$1:$S$500,MATCH("såld värme (gwh)",Leveranser!$B$1:$S$1,0),FALSE))</f>
        <v>29.599</v>
      </c>
      <c r="AQ325" s="73">
        <f>VLOOKUP($B325,Leveranser!$B$1:$Y$500,MATCH("Totalt såld fjärrvärme till andra fjärrvärmeföretag",Leveranser!$B$1:$AA$1,0),FALSE)</f>
        <v>0</v>
      </c>
      <c r="AR325" s="73">
        <f>IF(ISERROR(1/VLOOKUP($B325,Miljö!$B$1:$S$500,MATCH("Såld mängd produktionsspecifik fjärrvärme (GWh)",Miljö!$B$1:$R$1,0),FALSE)),0,VLOOKUP($B325,Miljö!$B$1:$S$500,MATCH("Såld mängd produktionsspecifik fjärrvärme (GWh)",Miljö!$B$1:$R$1,0),FALSE))</f>
        <v>0</v>
      </c>
      <c r="AS325" s="82">
        <f t="shared" si="62"/>
        <v>0.74104952180661943</v>
      </c>
      <c r="AU325" s="73" t="str">
        <f>VLOOKUP($B325,'Miljövärden urval för publ'!$B$2:$I$486,7,FALSE)</f>
        <v>Ja</v>
      </c>
      <c r="AV325" s="73" t="str">
        <f>VLOOKUP($B325,'Miljövärden urval för publ'!$B$2:$I$486,6,FALSE)</f>
        <v>Nej</v>
      </c>
      <c r="AZ325" s="73">
        <f t="shared" si="58"/>
        <v>0.68799999999999994</v>
      </c>
      <c r="BA325" s="73">
        <f t="shared" si="63"/>
        <v>0</v>
      </c>
      <c r="BB325" s="73">
        <f t="shared" si="59"/>
        <v>23.8</v>
      </c>
      <c r="BC325" s="73">
        <f t="shared" si="60"/>
        <v>8.9030000000000005</v>
      </c>
      <c r="BE325" s="73">
        <f t="shared" si="64"/>
        <v>0</v>
      </c>
      <c r="BF325" s="73">
        <f t="shared" si="65"/>
        <v>0</v>
      </c>
      <c r="BH325" s="73">
        <f t="shared" si="61"/>
        <v>32.703000000000003</v>
      </c>
    </row>
    <row r="326" spans="1:60" ht="14.5" x14ac:dyDescent="0.35">
      <c r="A326" t="s">
        <v>403</v>
      </c>
      <c r="B326" t="s">
        <v>419</v>
      </c>
      <c r="C326" s="73">
        <f>VLOOKUP($B326,'Tillförd energi'!$B$2:$AS$506,MATCH(C$1,'Tillförd energi'!$B$1:$AQ$1,0),FALSE)</f>
        <v>0</v>
      </c>
      <c r="D326" s="73">
        <f>VLOOKUP($B326,'Tillförd energi'!$B$2:$AS$506,MATCH(D$1,'Tillförd energi'!$B$1:$AQ$1,0),FALSE)</f>
        <v>0</v>
      </c>
      <c r="E326" s="73">
        <f>VLOOKUP($B326,'Tillförd energi'!$B$2:$AS$506,MATCH(E$1,'Tillförd energi'!$B$1:$AQ$1,0),FALSE)</f>
        <v>0</v>
      </c>
      <c r="F326" s="73">
        <f>VLOOKUP($B326,'Tillförd energi'!$B$2:$AS$506,MATCH(F$1,'Tillförd energi'!$B$1:$AQ$1,0),FALSE)</f>
        <v>0</v>
      </c>
      <c r="G326" s="73">
        <f>VLOOKUP($B326,'Tillförd energi'!$B$2:$AS$506,MATCH(G$1,'Tillförd energi'!$B$1:$AQ$1,0),FALSE)</f>
        <v>0</v>
      </c>
      <c r="H326" s="73">
        <f>VLOOKUP($B326,'Tillförd energi'!$B$2:$AS$506,MATCH(H$1,'Tillförd energi'!$B$1:$AQ$1,0),FALSE)</f>
        <v>0</v>
      </c>
      <c r="I326" s="73">
        <f>VLOOKUP($B326,'Tillförd energi'!$B$2:$AS$506,MATCH(I$1,'Tillförd energi'!$B$1:$AQ$1,0),FALSE)</f>
        <v>0</v>
      </c>
      <c r="J326" s="73">
        <f>VLOOKUP($B326,'Tillförd energi'!$B$2:$AS$506,MATCH(J$1,'Tillförd energi'!$B$1:$AQ$1,0),FALSE)</f>
        <v>0</v>
      </c>
      <c r="K326" s="73">
        <f>VLOOKUP($B326,'Tillförd energi'!$B$2:$AS$506,MATCH(K$1,'Tillförd energi'!$B$1:$AQ$1,0),FALSE)</f>
        <v>0</v>
      </c>
      <c r="L326" s="73">
        <f>VLOOKUP($B326,'Tillförd energi'!$B$2:$AS$506,MATCH(L$1,'Tillförd energi'!$B$1:$AQ$1,0),FALSE)</f>
        <v>0</v>
      </c>
      <c r="M326" s="73">
        <f>VLOOKUP($B326,'Tillförd energi'!$B$2:$AS$506,MATCH(M$1,'Tillförd energi'!$B$1:$AQ$1,0),FALSE)</f>
        <v>0</v>
      </c>
      <c r="N326" s="73">
        <f>VLOOKUP($B326,'Tillförd energi'!$B$2:$AS$506,MATCH(N$1,'Tillförd energi'!$B$1:$AQ$1,0),FALSE)</f>
        <v>0</v>
      </c>
      <c r="O326" s="73">
        <f>VLOOKUP($B326,'Tillförd energi'!$B$2:$AS$506,MATCH(O$1,'Tillförd energi'!$B$1:$AQ$1,0),FALSE)</f>
        <v>0</v>
      </c>
      <c r="P326" s="73">
        <f>VLOOKUP($B326,'Tillförd energi'!$B$2:$AS$506,MATCH(P$1,'Tillförd energi'!$B$1:$AQ$1,0),FALSE)</f>
        <v>0</v>
      </c>
      <c r="Q326" s="73">
        <f>VLOOKUP($B326,'Tillförd energi'!$B$2:$AS$506,MATCH(Q$1,'Tillförd energi'!$B$1:$AQ$1,0),FALSE)</f>
        <v>0</v>
      </c>
      <c r="R326" s="73">
        <f>VLOOKUP($B326,'Tillförd energi'!$B$2:$AS$506,MATCH(R$1,'Tillförd energi'!$B$1:$AQ$1,0),FALSE)</f>
        <v>0</v>
      </c>
      <c r="S326" s="73">
        <f>VLOOKUP($B326,'Tillförd energi'!$B$2:$AS$506,MATCH(S$1,'Tillförd energi'!$B$1:$AQ$1,0),FALSE)</f>
        <v>0</v>
      </c>
      <c r="T326" s="73">
        <f>VLOOKUP($B326,'Tillförd energi'!$B$2:$AS$506,MATCH(T$1,'Tillförd energi'!$B$1:$AQ$1,0),FALSE)</f>
        <v>0</v>
      </c>
      <c r="U326" s="73">
        <f>VLOOKUP($B326,'Tillförd energi'!$B$2:$AS$506,MATCH(U$1,'Tillförd energi'!$B$1:$AQ$1,0),FALSE)</f>
        <v>0</v>
      </c>
      <c r="V326" s="73">
        <f>VLOOKUP($B326,'Tillförd energi'!$B$2:$AS$506,MATCH(V$1,'Tillförd energi'!$B$1:$AQ$1,0),FALSE)</f>
        <v>0</v>
      </c>
      <c r="W326" s="73">
        <f>VLOOKUP($B326,'Tillförd energi'!$B$2:$AS$506,MATCH(W$1,'Tillförd energi'!$B$1:$AQ$1,0),FALSE)</f>
        <v>0</v>
      </c>
      <c r="X326" s="73">
        <f>VLOOKUP($B326,'Tillförd energi'!$B$2:$AS$506,MATCH(X$1,'Tillförd energi'!$B$1:$AQ$1,0),FALSE)</f>
        <v>0</v>
      </c>
      <c r="Y326" s="73">
        <f>VLOOKUP($B326,'Tillförd energi'!$B$2:$AS$506,MATCH(Y$1,'Tillförd energi'!$B$1:$AQ$1,0),FALSE)</f>
        <v>0</v>
      </c>
      <c r="Z326" s="73">
        <f>VLOOKUP($B326,'Tillförd energi'!$B$2:$AS$506,MATCH(Z$1,'Tillförd energi'!$B$1:$AQ$1,0),FALSE)</f>
        <v>0</v>
      </c>
      <c r="AA326" s="73">
        <f>VLOOKUP($B326,'Tillförd energi'!$B$2:$AS$506,MATCH(AA$1,'Tillförd energi'!$B$1:$AQ$1,0),FALSE)</f>
        <v>0</v>
      </c>
      <c r="AB326" s="73">
        <f>VLOOKUP($B326,'Tillförd energi'!$B$2:$AS$506,MATCH(AB$1,'Tillförd energi'!$B$1:$AQ$1,0),FALSE)</f>
        <v>0</v>
      </c>
      <c r="AC326" s="73">
        <f>VLOOKUP($B326,'Tillförd energi'!$B$2:$AS$506,MATCH(AC$1,'Tillförd energi'!$B$1:$AQ$1,0),FALSE)</f>
        <v>39.15</v>
      </c>
      <c r="AD326" s="73">
        <f>VLOOKUP($B326,'Tillförd energi'!$B$2:$AS$506,MATCH(AD$1,'Tillförd energi'!$B$1:$AQ$1,0),FALSE)</f>
        <v>0</v>
      </c>
      <c r="AF326" s="73">
        <f>VLOOKUP($B326,'Tillförd energi'!$B$2:$AS$506,MATCH(AF$1,'Tillförd energi'!$B$1:$AQ$1,0),FALSE)</f>
        <v>0.86775000000000002</v>
      </c>
      <c r="AH326" s="73">
        <f>IFERROR(VLOOKUP(B326,Miljö!$B$1:$S$476,9,FALSE)/1,0)</f>
        <v>0</v>
      </c>
      <c r="AJ326" s="81">
        <f>IFERROR(VLOOKUP($B326,Miljö!$B$1:$S$500,MATCH("hjälpel exklusive kraftvärme (GWh)",Miljö!$B$1:$V$1,0),FALSE)/1,"")</f>
        <v>0</v>
      </c>
      <c r="AK326" s="81">
        <f t="shared" si="55"/>
        <v>0.86775000000000002</v>
      </c>
      <c r="AL326" s="81">
        <f>VLOOKUP($B326,'Slutlig allokering'!$B$2:$AL$462,MATCH("Hjälpel kraftvärme",'Slutlig allokering'!$B$2:$AL$2,0),FALSE)</f>
        <v>0</v>
      </c>
      <c r="AN326" s="73">
        <f t="shared" si="56"/>
        <v>40.017749999999999</v>
      </c>
      <c r="AO326" s="73">
        <f t="shared" si="57"/>
        <v>40.017749999999999</v>
      </c>
      <c r="AP326" s="73">
        <f>IF(ISERROR(1/VLOOKUP($B326,Leveranser!$B$1:$S$500,MATCH("såld värme (gwh)",Leveranser!$B$1:$S$1,0),FALSE)),"",VLOOKUP($B326,Leveranser!$B$1:$S$500,MATCH("såld värme (gwh)",Leveranser!$B$1:$S$1,0),FALSE))</f>
        <v>28.925000000000001</v>
      </c>
      <c r="AQ326" s="73">
        <f>VLOOKUP($B326,Leveranser!$B$1:$Y$500,MATCH("Totalt såld fjärrvärme till andra fjärrvärmeföretag",Leveranser!$B$1:$AA$1,0),FALSE)</f>
        <v>0</v>
      </c>
      <c r="AR326" s="73">
        <f>IF(ISERROR(1/VLOOKUP($B326,Miljö!$B$1:$S$500,MATCH("Såld mängd produktionsspecifik fjärrvärme (GWh)",Miljö!$B$1:$R$1,0),FALSE)),0,VLOOKUP($B326,Miljö!$B$1:$S$500,MATCH("Såld mängd produktionsspecifik fjärrvärme (GWh)",Miljö!$B$1:$R$1,0),FALSE))</f>
        <v>0</v>
      </c>
      <c r="AS326" s="82">
        <f t="shared" si="62"/>
        <v>0.72280425561157235</v>
      </c>
      <c r="AU326" s="73" t="str">
        <f>VLOOKUP($B326,'Miljövärden urval för publ'!$B$2:$I$486,7,FALSE)</f>
        <v>Ja</v>
      </c>
      <c r="AV326" s="73" t="str">
        <f>VLOOKUP($B326,'Miljövärden urval för publ'!$B$2:$I$486,6,FALSE)</f>
        <v>Nej</v>
      </c>
      <c r="AZ326" s="73">
        <f t="shared" si="58"/>
        <v>0.86775000000000002</v>
      </c>
      <c r="BA326" s="73">
        <f t="shared" si="63"/>
        <v>0</v>
      </c>
      <c r="BB326" s="73">
        <f t="shared" si="59"/>
        <v>0</v>
      </c>
      <c r="BC326" s="73">
        <f t="shared" si="60"/>
        <v>0</v>
      </c>
      <c r="BE326" s="73">
        <f t="shared" si="64"/>
        <v>0</v>
      </c>
      <c r="BF326" s="73">
        <f t="shared" si="65"/>
        <v>0</v>
      </c>
      <c r="BH326" s="73">
        <f t="shared" si="61"/>
        <v>0</v>
      </c>
    </row>
    <row r="327" spans="1:60" ht="14.5" x14ac:dyDescent="0.35">
      <c r="A327" t="s">
        <v>403</v>
      </c>
      <c r="B327" t="s">
        <v>420</v>
      </c>
      <c r="C327" s="73">
        <f>VLOOKUP($B327,'Tillförd energi'!$B$2:$AS$506,MATCH(C$1,'Tillförd energi'!$B$1:$AQ$1,0),FALSE)</f>
        <v>0</v>
      </c>
      <c r="D327" s="73">
        <f>VLOOKUP($B327,'Tillförd energi'!$B$2:$AS$506,MATCH(D$1,'Tillförd energi'!$B$1:$AQ$1,0),FALSE)</f>
        <v>0.50700000000000001</v>
      </c>
      <c r="E327" s="73">
        <f>VLOOKUP($B327,'Tillförd energi'!$B$2:$AS$506,MATCH(E$1,'Tillförd energi'!$B$1:$AQ$1,0),FALSE)</f>
        <v>0</v>
      </c>
      <c r="F327" s="73">
        <f>VLOOKUP($B327,'Tillförd energi'!$B$2:$AS$506,MATCH(F$1,'Tillförd energi'!$B$1:$AQ$1,0),FALSE)</f>
        <v>0</v>
      </c>
      <c r="G327" s="73">
        <f>VLOOKUP($B327,'Tillförd energi'!$B$2:$AS$506,MATCH(G$1,'Tillförd energi'!$B$1:$AQ$1,0),FALSE)</f>
        <v>0</v>
      </c>
      <c r="H327" s="73">
        <f>VLOOKUP($B327,'Tillförd energi'!$B$2:$AS$506,MATCH(H$1,'Tillförd energi'!$B$1:$AQ$1,0),FALSE)</f>
        <v>0</v>
      </c>
      <c r="I327" s="73">
        <f>VLOOKUP($B327,'Tillförd energi'!$B$2:$AS$506,MATCH(I$1,'Tillförd energi'!$B$1:$AQ$1,0),FALSE)</f>
        <v>0</v>
      </c>
      <c r="J327" s="73">
        <f>VLOOKUP($B327,'Tillförd energi'!$B$2:$AS$506,MATCH(J$1,'Tillförd energi'!$B$1:$AQ$1,0),FALSE)</f>
        <v>0</v>
      </c>
      <c r="K327" s="73">
        <f>VLOOKUP($B327,'Tillförd energi'!$B$2:$AS$506,MATCH(K$1,'Tillförd energi'!$B$1:$AQ$1,0),FALSE)</f>
        <v>0</v>
      </c>
      <c r="L327" s="73">
        <f>VLOOKUP($B327,'Tillförd energi'!$B$2:$AS$506,MATCH(L$1,'Tillförd energi'!$B$1:$AQ$1,0),FALSE)</f>
        <v>0</v>
      </c>
      <c r="M327" s="73">
        <f>VLOOKUP($B327,'Tillförd energi'!$B$2:$AS$506,MATCH(M$1,'Tillförd energi'!$B$1:$AQ$1,0),FALSE)</f>
        <v>0</v>
      </c>
      <c r="N327" s="73">
        <f>VLOOKUP($B327,'Tillförd energi'!$B$2:$AS$506,MATCH(N$1,'Tillförd energi'!$B$1:$AQ$1,0),FALSE)</f>
        <v>0</v>
      </c>
      <c r="O327" s="73">
        <f>VLOOKUP($B327,'Tillförd energi'!$B$2:$AS$506,MATCH(O$1,'Tillförd energi'!$B$1:$AQ$1,0),FALSE)</f>
        <v>0</v>
      </c>
      <c r="P327" s="73">
        <f>VLOOKUP($B327,'Tillförd energi'!$B$2:$AS$506,MATCH(P$1,'Tillförd energi'!$B$1:$AQ$1,0),FALSE)</f>
        <v>0</v>
      </c>
      <c r="Q327" s="73">
        <f>VLOOKUP($B327,'Tillförd energi'!$B$2:$AS$506,MATCH(Q$1,'Tillförd energi'!$B$1:$AQ$1,0),FALSE)</f>
        <v>20.004000000000001</v>
      </c>
      <c r="R327" s="73">
        <f>VLOOKUP($B327,'Tillförd energi'!$B$2:$AS$506,MATCH(R$1,'Tillförd energi'!$B$1:$AQ$1,0),FALSE)</f>
        <v>0</v>
      </c>
      <c r="S327" s="73">
        <f>VLOOKUP($B327,'Tillförd energi'!$B$2:$AS$506,MATCH(S$1,'Tillförd energi'!$B$1:$AQ$1,0),FALSE)</f>
        <v>0</v>
      </c>
      <c r="T327" s="73">
        <f>VLOOKUP($B327,'Tillförd energi'!$B$2:$AS$506,MATCH(T$1,'Tillförd energi'!$B$1:$AQ$1,0),FALSE)</f>
        <v>0</v>
      </c>
      <c r="U327" s="73">
        <f>VLOOKUP($B327,'Tillförd energi'!$B$2:$AS$506,MATCH(U$1,'Tillförd energi'!$B$1:$AQ$1,0),FALSE)</f>
        <v>0</v>
      </c>
      <c r="V327" s="73">
        <f>VLOOKUP($B327,'Tillförd energi'!$B$2:$AS$506,MATCH(V$1,'Tillförd energi'!$B$1:$AQ$1,0),FALSE)</f>
        <v>0</v>
      </c>
      <c r="W327" s="73">
        <f>VLOOKUP($B327,'Tillförd energi'!$B$2:$AS$506,MATCH(W$1,'Tillförd energi'!$B$1:$AQ$1,0),FALSE)</f>
        <v>0</v>
      </c>
      <c r="X327" s="73">
        <f>VLOOKUP($B327,'Tillförd energi'!$B$2:$AS$506,MATCH(X$1,'Tillförd energi'!$B$1:$AQ$1,0),FALSE)</f>
        <v>0</v>
      </c>
      <c r="Y327" s="73">
        <f>VLOOKUP($B327,'Tillförd energi'!$B$2:$AS$506,MATCH(Y$1,'Tillförd energi'!$B$1:$AQ$1,0),FALSE)</f>
        <v>0</v>
      </c>
      <c r="Z327" s="73">
        <f>VLOOKUP($B327,'Tillförd energi'!$B$2:$AS$506,MATCH(Z$1,'Tillförd energi'!$B$1:$AQ$1,0),FALSE)</f>
        <v>0</v>
      </c>
      <c r="AA327" s="73">
        <f>VLOOKUP($B327,'Tillförd energi'!$B$2:$AS$506,MATCH(AA$1,'Tillförd energi'!$B$1:$AQ$1,0),FALSE)</f>
        <v>0</v>
      </c>
      <c r="AB327" s="73">
        <f>VLOOKUP($B327,'Tillförd energi'!$B$2:$AS$506,MATCH(AB$1,'Tillförd energi'!$B$1:$AQ$1,0),FALSE)</f>
        <v>0</v>
      </c>
      <c r="AC327" s="73">
        <f>VLOOKUP($B327,'Tillförd energi'!$B$2:$AS$506,MATCH(AC$1,'Tillförd energi'!$B$1:$AQ$1,0),FALSE)</f>
        <v>0</v>
      </c>
      <c r="AD327" s="73">
        <f>VLOOKUP($B327,'Tillförd energi'!$B$2:$AS$506,MATCH(AD$1,'Tillförd energi'!$B$1:$AQ$1,0),FALSE)</f>
        <v>0</v>
      </c>
      <c r="AF327" s="73">
        <f>VLOOKUP($B327,'Tillförd energi'!$B$2:$AS$506,MATCH(AF$1,'Tillförd energi'!$B$1:$AQ$1,0),FALSE)</f>
        <v>0.2</v>
      </c>
      <c r="AH327" s="73">
        <f>IFERROR(VLOOKUP(B327,Miljö!$B$1:$S$476,9,FALSE)/1,0)</f>
        <v>0</v>
      </c>
      <c r="AJ327" s="81">
        <f>IFERROR(VLOOKUP($B327,Miljö!$B$1:$S$500,MATCH("hjälpel exklusive kraftvärme (GWh)",Miljö!$B$1:$V$1,0),FALSE)/1,"")</f>
        <v>0.2</v>
      </c>
      <c r="AK327" s="81">
        <f t="shared" si="55"/>
        <v>0.2</v>
      </c>
      <c r="AL327" s="81">
        <f>VLOOKUP($B327,'Slutlig allokering'!$B$2:$AL$462,MATCH("Hjälpel kraftvärme",'Slutlig allokering'!$B$2:$AL$2,0),FALSE)</f>
        <v>0</v>
      </c>
      <c r="AN327" s="73">
        <f t="shared" si="56"/>
        <v>20.711000000000002</v>
      </c>
      <c r="AO327" s="73">
        <f t="shared" si="57"/>
        <v>20.711000000000002</v>
      </c>
      <c r="AP327" s="73">
        <f>IF(ISERROR(1/VLOOKUP($B327,Leveranser!$B$1:$S$500,MATCH("såld värme (gwh)",Leveranser!$B$1:$S$1,0),FALSE)),"",VLOOKUP($B327,Leveranser!$B$1:$S$500,MATCH("såld värme (gwh)",Leveranser!$B$1:$S$1,0),FALSE))</f>
        <v>15.217000000000001</v>
      </c>
      <c r="AQ327" s="73">
        <f>VLOOKUP($B327,Leveranser!$B$1:$Y$500,MATCH("Totalt såld fjärrvärme till andra fjärrvärmeföretag",Leveranser!$B$1:$AA$1,0),FALSE)</f>
        <v>0</v>
      </c>
      <c r="AR327" s="73">
        <f>IF(ISERROR(1/VLOOKUP($B327,Miljö!$B$1:$S$500,MATCH("Såld mängd produktionsspecifik fjärrvärme (GWh)",Miljö!$B$1:$R$1,0),FALSE)),0,VLOOKUP($B327,Miljö!$B$1:$S$500,MATCH("Såld mängd produktionsspecifik fjärrvärme (GWh)",Miljö!$B$1:$R$1,0),FALSE))</f>
        <v>0</v>
      </c>
      <c r="AS327" s="82">
        <f t="shared" si="62"/>
        <v>0.73473033653614017</v>
      </c>
      <c r="AU327" s="73" t="str">
        <f>VLOOKUP($B327,'Miljövärden urval för publ'!$B$2:$I$486,7,FALSE)</f>
        <v>Ja</v>
      </c>
      <c r="AV327" s="73" t="str">
        <f>VLOOKUP($B327,'Miljövärden urval för publ'!$B$2:$I$486,6,FALSE)</f>
        <v>Nej</v>
      </c>
      <c r="AZ327" s="73">
        <f t="shared" si="58"/>
        <v>0.2</v>
      </c>
      <c r="BA327" s="73">
        <f t="shared" si="63"/>
        <v>0</v>
      </c>
      <c r="BB327" s="73">
        <f t="shared" si="59"/>
        <v>0</v>
      </c>
      <c r="BC327" s="73">
        <f t="shared" si="60"/>
        <v>20.004000000000001</v>
      </c>
      <c r="BE327" s="73">
        <f t="shared" si="64"/>
        <v>0</v>
      </c>
      <c r="BF327" s="73">
        <f t="shared" si="65"/>
        <v>0</v>
      </c>
      <c r="BH327" s="73">
        <f t="shared" si="61"/>
        <v>20.004000000000001</v>
      </c>
    </row>
    <row r="328" spans="1:60" ht="14.5" x14ac:dyDescent="0.35">
      <c r="A328" t="s">
        <v>403</v>
      </c>
      <c r="B328" t="s">
        <v>421</v>
      </c>
      <c r="C328" s="73">
        <f>VLOOKUP($B328,'Tillförd energi'!$B$2:$AS$506,MATCH(C$1,'Tillförd energi'!$B$1:$AQ$1,0),FALSE)</f>
        <v>0</v>
      </c>
      <c r="D328" s="73">
        <f>VLOOKUP($B328,'Tillförd energi'!$B$2:$AS$506,MATCH(D$1,'Tillförd energi'!$B$1:$AQ$1,0),FALSE)</f>
        <v>8.0000000000000002E-3</v>
      </c>
      <c r="E328" s="73">
        <f>VLOOKUP($B328,'Tillförd energi'!$B$2:$AS$506,MATCH(E$1,'Tillförd energi'!$B$1:$AQ$1,0),FALSE)</f>
        <v>0</v>
      </c>
      <c r="F328" s="73">
        <f>VLOOKUP($B328,'Tillförd energi'!$B$2:$AS$506,MATCH(F$1,'Tillförd energi'!$B$1:$AQ$1,0),FALSE)</f>
        <v>0</v>
      </c>
      <c r="G328" s="73">
        <f>VLOOKUP($B328,'Tillförd energi'!$B$2:$AS$506,MATCH(G$1,'Tillförd energi'!$B$1:$AQ$1,0),FALSE)</f>
        <v>0</v>
      </c>
      <c r="H328" s="73">
        <f>VLOOKUP($B328,'Tillförd energi'!$B$2:$AS$506,MATCH(H$1,'Tillförd energi'!$B$1:$AQ$1,0),FALSE)</f>
        <v>0</v>
      </c>
      <c r="I328" s="73">
        <f>VLOOKUP($B328,'Tillförd energi'!$B$2:$AS$506,MATCH(I$1,'Tillförd energi'!$B$1:$AQ$1,0),FALSE)</f>
        <v>0</v>
      </c>
      <c r="J328" s="73">
        <f>VLOOKUP($B328,'Tillförd energi'!$B$2:$AS$506,MATCH(J$1,'Tillförd energi'!$B$1:$AQ$1,0),FALSE)</f>
        <v>0</v>
      </c>
      <c r="K328" s="73">
        <f>VLOOKUP($B328,'Tillförd energi'!$B$2:$AS$506,MATCH(K$1,'Tillförd energi'!$B$1:$AQ$1,0),FALSE)</f>
        <v>0</v>
      </c>
      <c r="L328" s="73">
        <f>VLOOKUP($B328,'Tillförd energi'!$B$2:$AS$506,MATCH(L$1,'Tillförd energi'!$B$1:$AQ$1,0),FALSE)</f>
        <v>0</v>
      </c>
      <c r="M328" s="73">
        <f>VLOOKUP($B328,'Tillförd energi'!$B$2:$AS$506,MATCH(M$1,'Tillförd energi'!$B$1:$AQ$1,0),FALSE)</f>
        <v>0</v>
      </c>
      <c r="N328" s="73">
        <f>VLOOKUP($B328,'Tillförd energi'!$B$2:$AS$506,MATCH(N$1,'Tillförd energi'!$B$1:$AQ$1,0),FALSE)</f>
        <v>0</v>
      </c>
      <c r="O328" s="73">
        <f>VLOOKUP($B328,'Tillförd energi'!$B$2:$AS$506,MATCH(O$1,'Tillförd energi'!$B$1:$AQ$1,0),FALSE)</f>
        <v>0</v>
      </c>
      <c r="P328" s="73">
        <f>VLOOKUP($B328,'Tillförd energi'!$B$2:$AS$506,MATCH(P$1,'Tillförd energi'!$B$1:$AQ$1,0),FALSE)</f>
        <v>0</v>
      </c>
      <c r="Q328" s="73">
        <f>VLOOKUP($B328,'Tillförd energi'!$B$2:$AS$506,MATCH(Q$1,'Tillförd energi'!$B$1:$AQ$1,0),FALSE)</f>
        <v>3.4489999999999998</v>
      </c>
      <c r="R328" s="73">
        <f>VLOOKUP($B328,'Tillförd energi'!$B$2:$AS$506,MATCH(R$1,'Tillförd energi'!$B$1:$AQ$1,0),FALSE)</f>
        <v>0</v>
      </c>
      <c r="S328" s="73">
        <f>VLOOKUP($B328,'Tillförd energi'!$B$2:$AS$506,MATCH(S$1,'Tillförd energi'!$B$1:$AQ$1,0),FALSE)</f>
        <v>0</v>
      </c>
      <c r="T328" s="73">
        <f>VLOOKUP($B328,'Tillförd energi'!$B$2:$AS$506,MATCH(T$1,'Tillförd energi'!$B$1:$AQ$1,0),FALSE)</f>
        <v>0</v>
      </c>
      <c r="U328" s="73">
        <f>VLOOKUP($B328,'Tillförd energi'!$B$2:$AS$506,MATCH(U$1,'Tillförd energi'!$B$1:$AQ$1,0),FALSE)</f>
        <v>0</v>
      </c>
      <c r="V328" s="73">
        <f>VLOOKUP($B328,'Tillförd energi'!$B$2:$AS$506,MATCH(V$1,'Tillförd energi'!$B$1:$AQ$1,0),FALSE)</f>
        <v>0</v>
      </c>
      <c r="W328" s="73">
        <f>VLOOKUP($B328,'Tillförd energi'!$B$2:$AS$506,MATCH(W$1,'Tillförd energi'!$B$1:$AQ$1,0),FALSE)</f>
        <v>0</v>
      </c>
      <c r="X328" s="73">
        <f>VLOOKUP($B328,'Tillförd energi'!$B$2:$AS$506,MATCH(X$1,'Tillförd energi'!$B$1:$AQ$1,0),FALSE)</f>
        <v>0</v>
      </c>
      <c r="Y328" s="73">
        <f>VLOOKUP($B328,'Tillförd energi'!$B$2:$AS$506,MATCH(Y$1,'Tillförd energi'!$B$1:$AQ$1,0),FALSE)</f>
        <v>0</v>
      </c>
      <c r="Z328" s="73">
        <f>VLOOKUP($B328,'Tillförd energi'!$B$2:$AS$506,MATCH(Z$1,'Tillförd energi'!$B$1:$AQ$1,0),FALSE)</f>
        <v>0</v>
      </c>
      <c r="AA328" s="73">
        <f>VLOOKUP($B328,'Tillförd energi'!$B$2:$AS$506,MATCH(AA$1,'Tillförd energi'!$B$1:$AQ$1,0),FALSE)</f>
        <v>0</v>
      </c>
      <c r="AB328" s="73">
        <f>VLOOKUP($B328,'Tillförd energi'!$B$2:$AS$506,MATCH(AB$1,'Tillförd energi'!$B$1:$AQ$1,0),FALSE)</f>
        <v>0</v>
      </c>
      <c r="AC328" s="73">
        <f>VLOOKUP($B328,'Tillförd energi'!$B$2:$AS$506,MATCH(AC$1,'Tillförd energi'!$B$1:$AQ$1,0),FALSE)</f>
        <v>0</v>
      </c>
      <c r="AD328" s="73">
        <f>VLOOKUP($B328,'Tillförd energi'!$B$2:$AS$506,MATCH(AD$1,'Tillförd energi'!$B$1:$AQ$1,0),FALSE)</f>
        <v>0</v>
      </c>
      <c r="AF328" s="73">
        <f>VLOOKUP($B328,'Tillförd energi'!$B$2:$AS$506,MATCH(AF$1,'Tillförd energi'!$B$1:$AQ$1,0),FALSE)</f>
        <v>4.48E-2</v>
      </c>
      <c r="AH328" s="73">
        <f>IFERROR(VLOOKUP(B328,Miljö!$B$1:$S$476,9,FALSE)/1,0)</f>
        <v>0</v>
      </c>
      <c r="AJ328" s="81">
        <f>IFERROR(VLOOKUP($B328,Miljö!$B$1:$S$500,MATCH("hjälpel exklusive kraftvärme (GWh)",Miljö!$B$1:$V$1,0),FALSE)/1,"")</f>
        <v>4.48E-2</v>
      </c>
      <c r="AK328" s="81">
        <f t="shared" si="55"/>
        <v>4.48E-2</v>
      </c>
      <c r="AL328" s="81">
        <f>VLOOKUP($B328,'Slutlig allokering'!$B$2:$AL$462,MATCH("Hjälpel kraftvärme",'Slutlig allokering'!$B$2:$AL$2,0),FALSE)</f>
        <v>0</v>
      </c>
      <c r="AN328" s="73">
        <f t="shared" si="56"/>
        <v>3.5017999999999998</v>
      </c>
      <c r="AO328" s="73">
        <f t="shared" si="57"/>
        <v>3.5017999999999998</v>
      </c>
      <c r="AP328" s="73">
        <f>IF(ISERROR(1/VLOOKUP($B328,Leveranser!$B$1:$S$500,MATCH("såld värme (gwh)",Leveranser!$B$1:$S$1,0),FALSE)),"",VLOOKUP($B328,Leveranser!$B$1:$S$500,MATCH("såld värme (gwh)",Leveranser!$B$1:$S$1,0),FALSE))</f>
        <v>2.573</v>
      </c>
      <c r="AQ328" s="73">
        <f>VLOOKUP($B328,Leveranser!$B$1:$Y$500,MATCH("Totalt såld fjärrvärme till andra fjärrvärmeföretag",Leveranser!$B$1:$AA$1,0),FALSE)</f>
        <v>0</v>
      </c>
      <c r="AR328" s="73">
        <f>IF(ISERROR(1/VLOOKUP($B328,Miljö!$B$1:$S$500,MATCH("Såld mängd produktionsspecifik fjärrvärme (GWh)",Miljö!$B$1:$R$1,0),FALSE)),0,VLOOKUP($B328,Miljö!$B$1:$S$500,MATCH("Såld mängd produktionsspecifik fjärrvärme (GWh)",Miljö!$B$1:$R$1,0),FALSE))</f>
        <v>0</v>
      </c>
      <c r="AS328" s="82">
        <f t="shared" si="62"/>
        <v>0.73476497801130847</v>
      </c>
      <c r="AU328" s="73" t="str">
        <f>VLOOKUP($B328,'Miljövärden urval för publ'!$B$2:$I$486,7,FALSE)</f>
        <v>Ja</v>
      </c>
      <c r="AV328" s="73" t="str">
        <f>VLOOKUP($B328,'Miljövärden urval för publ'!$B$2:$I$486,6,FALSE)</f>
        <v>Nej</v>
      </c>
      <c r="AZ328" s="73">
        <f t="shared" si="58"/>
        <v>4.48E-2</v>
      </c>
      <c r="BA328" s="73">
        <f t="shared" si="63"/>
        <v>0</v>
      </c>
      <c r="BB328" s="73">
        <f t="shared" si="59"/>
        <v>0</v>
      </c>
      <c r="BC328" s="73">
        <f t="shared" si="60"/>
        <v>3.4489999999999998</v>
      </c>
      <c r="BE328" s="73">
        <f t="shared" si="64"/>
        <v>0</v>
      </c>
      <c r="BF328" s="73">
        <f t="shared" si="65"/>
        <v>0</v>
      </c>
      <c r="BH328" s="73">
        <f t="shared" si="61"/>
        <v>3.4489999999999998</v>
      </c>
    </row>
    <row r="329" spans="1:60" ht="14.5" x14ac:dyDescent="0.35">
      <c r="A329" t="s">
        <v>422</v>
      </c>
      <c r="B329" t="s">
        <v>423</v>
      </c>
      <c r="C329" s="73">
        <f>VLOOKUP($B329,'Tillförd energi'!$B$2:$AS$506,MATCH(C$1,'Tillförd energi'!$B$1:$AQ$1,0),FALSE)</f>
        <v>0</v>
      </c>
      <c r="D329" s="73">
        <f>VLOOKUP($B329,'Tillförd energi'!$B$2:$AS$506,MATCH(D$1,'Tillförd energi'!$B$1:$AQ$1,0),FALSE)</f>
        <v>0.37</v>
      </c>
      <c r="E329" s="73">
        <f>VLOOKUP($B329,'Tillförd energi'!$B$2:$AS$506,MATCH(E$1,'Tillförd energi'!$B$1:$AQ$1,0),FALSE)</f>
        <v>0</v>
      </c>
      <c r="F329" s="73">
        <f>VLOOKUP($B329,'Tillförd energi'!$B$2:$AS$506,MATCH(F$1,'Tillförd energi'!$B$1:$AQ$1,0),FALSE)</f>
        <v>0</v>
      </c>
      <c r="G329" s="73">
        <f>VLOOKUP($B329,'Tillförd energi'!$B$2:$AS$506,MATCH(G$1,'Tillförd energi'!$B$1:$AQ$1,0),FALSE)</f>
        <v>0</v>
      </c>
      <c r="H329" s="73">
        <f>VLOOKUP($B329,'Tillförd energi'!$B$2:$AS$506,MATCH(H$1,'Tillförd energi'!$B$1:$AQ$1,0),FALSE)</f>
        <v>0</v>
      </c>
      <c r="I329" s="73">
        <f>VLOOKUP($B329,'Tillförd energi'!$B$2:$AS$506,MATCH(I$1,'Tillförd energi'!$B$1:$AQ$1,0),FALSE)</f>
        <v>0</v>
      </c>
      <c r="J329" s="73">
        <f>VLOOKUP($B329,'Tillförd energi'!$B$2:$AS$506,MATCH(J$1,'Tillförd energi'!$B$1:$AQ$1,0),FALSE)</f>
        <v>0</v>
      </c>
      <c r="K329" s="73">
        <f>VLOOKUP($B329,'Tillförd energi'!$B$2:$AS$506,MATCH(K$1,'Tillförd energi'!$B$1:$AQ$1,0),FALSE)</f>
        <v>0</v>
      </c>
      <c r="L329" s="73">
        <f>VLOOKUP($B329,'Tillförd energi'!$B$2:$AS$506,MATCH(L$1,'Tillförd energi'!$B$1:$AQ$1,0),FALSE)</f>
        <v>0</v>
      </c>
      <c r="M329" s="73">
        <f>VLOOKUP($B329,'Tillförd energi'!$B$2:$AS$506,MATCH(M$1,'Tillförd energi'!$B$1:$AQ$1,0),FALSE)</f>
        <v>0</v>
      </c>
      <c r="N329" s="73">
        <f>VLOOKUP($B329,'Tillförd energi'!$B$2:$AS$506,MATCH(N$1,'Tillförd energi'!$B$1:$AQ$1,0),FALSE)</f>
        <v>0</v>
      </c>
      <c r="O329" s="73">
        <f>VLOOKUP($B329,'Tillförd energi'!$B$2:$AS$506,MATCH(O$1,'Tillförd energi'!$B$1:$AQ$1,0),FALSE)</f>
        <v>0</v>
      </c>
      <c r="P329" s="73">
        <f>VLOOKUP($B329,'Tillförd energi'!$B$2:$AS$506,MATCH(P$1,'Tillförd energi'!$B$1:$AQ$1,0),FALSE)</f>
        <v>0</v>
      </c>
      <c r="Q329" s="73">
        <f>VLOOKUP($B329,'Tillförd energi'!$B$2:$AS$506,MATCH(Q$1,'Tillförd energi'!$B$1:$AQ$1,0),FALSE)</f>
        <v>0</v>
      </c>
      <c r="R329" s="73">
        <f>VLOOKUP($B329,'Tillförd energi'!$B$2:$AS$506,MATCH(R$1,'Tillförd energi'!$B$1:$AQ$1,0),FALSE)</f>
        <v>11.9</v>
      </c>
      <c r="S329" s="73">
        <f>VLOOKUP($B329,'Tillförd energi'!$B$2:$AS$506,MATCH(S$1,'Tillförd energi'!$B$1:$AQ$1,0),FALSE)</f>
        <v>0</v>
      </c>
      <c r="T329" s="73">
        <f>VLOOKUP($B329,'Tillförd energi'!$B$2:$AS$506,MATCH(T$1,'Tillförd energi'!$B$1:$AQ$1,0),FALSE)</f>
        <v>0</v>
      </c>
      <c r="U329" s="73">
        <f>VLOOKUP($B329,'Tillförd energi'!$B$2:$AS$506,MATCH(U$1,'Tillförd energi'!$B$1:$AQ$1,0),FALSE)</f>
        <v>0</v>
      </c>
      <c r="V329" s="73">
        <f>VLOOKUP($B329,'Tillförd energi'!$B$2:$AS$506,MATCH(V$1,'Tillförd energi'!$B$1:$AQ$1,0),FALSE)</f>
        <v>0</v>
      </c>
      <c r="W329" s="73">
        <f>VLOOKUP($B329,'Tillförd energi'!$B$2:$AS$506,MATCH(W$1,'Tillförd energi'!$B$1:$AQ$1,0),FALSE)</f>
        <v>0</v>
      </c>
      <c r="X329" s="73">
        <f>VLOOKUP($B329,'Tillförd energi'!$B$2:$AS$506,MATCH(X$1,'Tillförd energi'!$B$1:$AQ$1,0),FALSE)</f>
        <v>0</v>
      </c>
      <c r="Y329" s="73">
        <f>VLOOKUP($B329,'Tillförd energi'!$B$2:$AS$506,MATCH(Y$1,'Tillförd energi'!$B$1:$AQ$1,0),FALSE)</f>
        <v>0</v>
      </c>
      <c r="Z329" s="73">
        <f>VLOOKUP($B329,'Tillförd energi'!$B$2:$AS$506,MATCH(Z$1,'Tillförd energi'!$B$1:$AQ$1,0),FALSE)</f>
        <v>0</v>
      </c>
      <c r="AA329" s="73">
        <f>VLOOKUP($B329,'Tillförd energi'!$B$2:$AS$506,MATCH(AA$1,'Tillförd energi'!$B$1:$AQ$1,0),FALSE)</f>
        <v>0</v>
      </c>
      <c r="AB329" s="73">
        <f>VLOOKUP($B329,'Tillförd energi'!$B$2:$AS$506,MATCH(AB$1,'Tillförd energi'!$B$1:$AQ$1,0),FALSE)</f>
        <v>0</v>
      </c>
      <c r="AC329" s="73">
        <f>VLOOKUP($B329,'Tillförd energi'!$B$2:$AS$506,MATCH(AC$1,'Tillförd energi'!$B$1:$AQ$1,0),FALSE)</f>
        <v>0</v>
      </c>
      <c r="AD329" s="73">
        <f>VLOOKUP($B329,'Tillförd energi'!$B$2:$AS$506,MATCH(AD$1,'Tillförd energi'!$B$1:$AQ$1,0),FALSE)</f>
        <v>0</v>
      </c>
      <c r="AF329" s="73">
        <f>VLOOKUP($B329,'Tillförd energi'!$B$2:$AS$506,MATCH(AF$1,'Tillförd energi'!$B$1:$AQ$1,0),FALSE)</f>
        <v>8.5999999999999993E-2</v>
      </c>
      <c r="AH329" s="73">
        <f>IFERROR(VLOOKUP(B329,Miljö!$B$1:$S$476,9,FALSE)/1,0)</f>
        <v>0</v>
      </c>
      <c r="AJ329" s="81">
        <f>IFERROR(VLOOKUP($B329,Miljö!$B$1:$S$500,MATCH("hjälpel exklusive kraftvärme (GWh)",Miljö!$B$1:$V$1,0),FALSE)/1,"")</f>
        <v>8.5999999999999993E-2</v>
      </c>
      <c r="AK329" s="81">
        <f t="shared" si="55"/>
        <v>8.5999999999999993E-2</v>
      </c>
      <c r="AL329" s="81">
        <f>VLOOKUP($B329,'Slutlig allokering'!$B$2:$AL$462,MATCH("Hjälpel kraftvärme",'Slutlig allokering'!$B$2:$AL$2,0),FALSE)</f>
        <v>0</v>
      </c>
      <c r="AN329" s="73">
        <f t="shared" si="56"/>
        <v>12.356</v>
      </c>
      <c r="AO329" s="73">
        <f t="shared" si="57"/>
        <v>12.356</v>
      </c>
      <c r="AP329" s="73">
        <f>IF(ISERROR(1/VLOOKUP($B329,Leveranser!$B$1:$S$500,MATCH("såld värme (gwh)",Leveranser!$B$1:$S$1,0),FALSE)),"",VLOOKUP($B329,Leveranser!$B$1:$S$500,MATCH("såld värme (gwh)",Leveranser!$B$1:$S$1,0),FALSE))</f>
        <v>8.5129999999999999</v>
      </c>
      <c r="AQ329" s="73">
        <f>VLOOKUP($B329,Leveranser!$B$1:$Y$500,MATCH("Totalt såld fjärrvärme till andra fjärrvärmeföretag",Leveranser!$B$1:$AA$1,0),FALSE)</f>
        <v>0</v>
      </c>
      <c r="AR329" s="73">
        <f>IF(ISERROR(1/VLOOKUP($B329,Miljö!$B$1:$S$500,MATCH("Såld mängd produktionsspecifik fjärrvärme (GWh)",Miljö!$B$1:$R$1,0),FALSE)),0,VLOOKUP($B329,Miljö!$B$1:$S$500,MATCH("Såld mängd produktionsspecifik fjärrvärme (GWh)",Miljö!$B$1:$R$1,0),FALSE))</f>
        <v>0</v>
      </c>
      <c r="AS329" s="82">
        <f t="shared" si="62"/>
        <v>0.68897701521527999</v>
      </c>
      <c r="AU329" s="73" t="str">
        <f>VLOOKUP($B329,'Miljövärden urval för publ'!$B$2:$I$486,7,FALSE)</f>
        <v>Ja</v>
      </c>
      <c r="AV329" s="73" t="str">
        <f>VLOOKUP($B329,'Miljövärden urval för publ'!$B$2:$I$486,6,FALSE)</f>
        <v>Ja</v>
      </c>
      <c r="AZ329" s="73">
        <f t="shared" si="58"/>
        <v>8.5999999999999993E-2</v>
      </c>
      <c r="BA329" s="73">
        <f t="shared" si="63"/>
        <v>0</v>
      </c>
      <c r="BB329" s="73">
        <f t="shared" si="59"/>
        <v>0</v>
      </c>
      <c r="BC329" s="73">
        <f t="shared" si="60"/>
        <v>11.9</v>
      </c>
      <c r="BE329" s="73">
        <f t="shared" si="64"/>
        <v>0</v>
      </c>
      <c r="BF329" s="73">
        <f t="shared" si="65"/>
        <v>0</v>
      </c>
      <c r="BH329" s="73">
        <f t="shared" si="61"/>
        <v>11.9</v>
      </c>
    </row>
    <row r="330" spans="1:60" ht="14.5" x14ac:dyDescent="0.35">
      <c r="A330" t="s">
        <v>422</v>
      </c>
      <c r="B330" t="s">
        <v>424</v>
      </c>
      <c r="C330" s="73">
        <f>VLOOKUP($B330,'Tillförd energi'!$B$2:$AS$506,MATCH(C$1,'Tillförd energi'!$B$1:$AQ$1,0),FALSE)</f>
        <v>0</v>
      </c>
      <c r="D330" s="73">
        <f>VLOOKUP($B330,'Tillförd energi'!$B$2:$AS$506,MATCH(D$1,'Tillförd energi'!$B$1:$AQ$1,0),FALSE)</f>
        <v>5.4334899999999999</v>
      </c>
      <c r="E330" s="73">
        <f>VLOOKUP($B330,'Tillförd energi'!$B$2:$AS$506,MATCH(E$1,'Tillförd energi'!$B$1:$AQ$1,0),FALSE)</f>
        <v>47.7</v>
      </c>
      <c r="F330" s="73">
        <f>VLOOKUP($B330,'Tillförd energi'!$B$2:$AS$506,MATCH(F$1,'Tillförd energi'!$B$1:$AQ$1,0),FALSE)</f>
        <v>0</v>
      </c>
      <c r="G330" s="73">
        <f>VLOOKUP($B330,'Tillförd energi'!$B$2:$AS$506,MATCH(G$1,'Tillförd energi'!$B$1:$AQ$1,0),FALSE)</f>
        <v>0</v>
      </c>
      <c r="H330" s="73">
        <f>VLOOKUP($B330,'Tillförd energi'!$B$2:$AS$506,MATCH(H$1,'Tillförd energi'!$B$1:$AQ$1,0),FALSE)</f>
        <v>0</v>
      </c>
      <c r="I330" s="73">
        <f>VLOOKUP($B330,'Tillförd energi'!$B$2:$AS$506,MATCH(I$1,'Tillförd energi'!$B$1:$AQ$1,0),FALSE)</f>
        <v>162.93600000000001</v>
      </c>
      <c r="J330" s="73">
        <f>VLOOKUP($B330,'Tillförd energi'!$B$2:$AS$506,MATCH(J$1,'Tillförd energi'!$B$1:$AQ$1,0),FALSE)</f>
        <v>0</v>
      </c>
      <c r="K330" s="73">
        <f>VLOOKUP($B330,'Tillförd energi'!$B$2:$AS$506,MATCH(K$1,'Tillförd energi'!$B$1:$AQ$1,0),FALSE)</f>
        <v>0</v>
      </c>
      <c r="L330" s="73">
        <f>VLOOKUP($B330,'Tillförd energi'!$B$2:$AS$506,MATCH(L$1,'Tillförd energi'!$B$1:$AQ$1,0),FALSE)</f>
        <v>0</v>
      </c>
      <c r="M330" s="73">
        <f>VLOOKUP($B330,'Tillförd energi'!$B$2:$AS$506,MATCH(M$1,'Tillförd energi'!$B$1:$AQ$1,0),FALSE)</f>
        <v>189.7</v>
      </c>
      <c r="N330" s="73">
        <f>VLOOKUP($B330,'Tillförd energi'!$B$2:$AS$506,MATCH(N$1,'Tillförd energi'!$B$1:$AQ$1,0),FALSE)</f>
        <v>0</v>
      </c>
      <c r="O330" s="73">
        <f>VLOOKUP($B330,'Tillförd energi'!$B$2:$AS$506,MATCH(O$1,'Tillförd energi'!$B$1:$AQ$1,0),FALSE)</f>
        <v>0</v>
      </c>
      <c r="P330" s="73">
        <f>VLOOKUP($B330,'Tillförd energi'!$B$2:$AS$506,MATCH(P$1,'Tillförd energi'!$B$1:$AQ$1,0),FALSE)</f>
        <v>0</v>
      </c>
      <c r="Q330" s="73">
        <f>VLOOKUP($B330,'Tillförd energi'!$B$2:$AS$506,MATCH(Q$1,'Tillförd energi'!$B$1:$AQ$1,0),FALSE)</f>
        <v>0</v>
      </c>
      <c r="R330" s="73">
        <f>VLOOKUP($B330,'Tillförd energi'!$B$2:$AS$506,MATCH(R$1,'Tillförd energi'!$B$1:$AQ$1,0),FALSE)</f>
        <v>0</v>
      </c>
      <c r="S330" s="73">
        <f>VLOOKUP($B330,'Tillförd energi'!$B$2:$AS$506,MATCH(S$1,'Tillförd energi'!$B$1:$AQ$1,0),FALSE)</f>
        <v>0</v>
      </c>
      <c r="T330" s="73">
        <f>VLOOKUP($B330,'Tillförd energi'!$B$2:$AS$506,MATCH(T$1,'Tillförd energi'!$B$1:$AQ$1,0),FALSE)</f>
        <v>0</v>
      </c>
      <c r="U330" s="73">
        <f>VLOOKUP($B330,'Tillförd energi'!$B$2:$AS$506,MATCH(U$1,'Tillförd energi'!$B$1:$AQ$1,0),FALSE)</f>
        <v>0</v>
      </c>
      <c r="V330" s="73">
        <f>VLOOKUP($B330,'Tillförd energi'!$B$2:$AS$506,MATCH(V$1,'Tillförd energi'!$B$1:$AQ$1,0),FALSE)</f>
        <v>2</v>
      </c>
      <c r="W330" s="73">
        <f>VLOOKUP($B330,'Tillförd energi'!$B$2:$AS$506,MATCH(W$1,'Tillförd energi'!$B$1:$AQ$1,0),FALSE)</f>
        <v>0</v>
      </c>
      <c r="X330" s="73">
        <f>VLOOKUP($B330,'Tillförd energi'!$B$2:$AS$506,MATCH(X$1,'Tillförd energi'!$B$1:$AQ$1,0),FALSE)</f>
        <v>0</v>
      </c>
      <c r="Y330" s="73">
        <f>VLOOKUP($B330,'Tillförd energi'!$B$2:$AS$506,MATCH(Y$1,'Tillförd energi'!$B$1:$AQ$1,0),FALSE)</f>
        <v>0</v>
      </c>
      <c r="Z330" s="73">
        <f>VLOOKUP($B330,'Tillförd energi'!$B$2:$AS$506,MATCH(Z$1,'Tillförd energi'!$B$1:$AQ$1,0),FALSE)</f>
        <v>0</v>
      </c>
      <c r="AA330" s="73">
        <f>VLOOKUP($B330,'Tillförd energi'!$B$2:$AS$506,MATCH(AA$1,'Tillförd energi'!$B$1:$AQ$1,0),FALSE)</f>
        <v>0</v>
      </c>
      <c r="AB330" s="73">
        <f>VLOOKUP($B330,'Tillförd energi'!$B$2:$AS$506,MATCH(AB$1,'Tillförd energi'!$B$1:$AQ$1,0),FALSE)</f>
        <v>49.9</v>
      </c>
      <c r="AC330" s="73">
        <f>VLOOKUP($B330,'Tillförd energi'!$B$2:$AS$506,MATCH(AC$1,'Tillförd energi'!$B$1:$AQ$1,0),FALSE)</f>
        <v>7.3</v>
      </c>
      <c r="AD330" s="73">
        <f>VLOOKUP($B330,'Tillförd energi'!$B$2:$AS$506,MATCH(AD$1,'Tillförd energi'!$B$1:$AQ$1,0),FALSE)</f>
        <v>0</v>
      </c>
      <c r="AF330" s="73">
        <f>VLOOKUP($B330,'Tillförd energi'!$B$2:$AS$506,MATCH(AF$1,'Tillförd energi'!$B$1:$AQ$1,0),FALSE)</f>
        <v>7.04392</v>
      </c>
      <c r="AH330" s="73">
        <f>IFERROR(VLOOKUP(B330,Miljö!$B$1:$S$476,9,FALSE)/1,0)</f>
        <v>0</v>
      </c>
      <c r="AJ330" s="81">
        <f>IFERROR(VLOOKUP($B330,Miljö!$B$1:$S$500,MATCH("hjälpel exklusive kraftvärme (GWh)",Miljö!$B$1:$V$1,0),FALSE)/1,"")</f>
        <v>5.5</v>
      </c>
      <c r="AK330" s="81">
        <f t="shared" si="55"/>
        <v>5.5</v>
      </c>
      <c r="AL330" s="81">
        <f>VLOOKUP($B330,'Slutlig allokering'!$B$2:$AL$462,MATCH("Hjälpel kraftvärme",'Slutlig allokering'!$B$2:$AL$2,0),FALSE)</f>
        <v>1.54392</v>
      </c>
      <c r="AN330" s="73">
        <f t="shared" si="56"/>
        <v>472.01341000000002</v>
      </c>
      <c r="AO330" s="73">
        <f t="shared" si="57"/>
        <v>472.01341000000002</v>
      </c>
      <c r="AP330" s="73">
        <f>IF(ISERROR(1/VLOOKUP($B330,Leveranser!$B$1:$S$500,MATCH("såld värme (gwh)",Leveranser!$B$1:$S$1,0),FALSE)),"",VLOOKUP($B330,Leveranser!$B$1:$S$500,MATCH("såld värme (gwh)",Leveranser!$B$1:$S$1,0),FALSE))</f>
        <v>362.11500000000001</v>
      </c>
      <c r="AQ330" s="73">
        <f>VLOOKUP($B330,Leveranser!$B$1:$Y$500,MATCH("Totalt såld fjärrvärme till andra fjärrvärmeföretag",Leveranser!$B$1:$AA$1,0),FALSE)</f>
        <v>0</v>
      </c>
      <c r="AR330" s="73">
        <f>IF(ISERROR(1/VLOOKUP($B330,Miljö!$B$1:$S$500,MATCH("Såld mängd produktionsspecifik fjärrvärme (GWh)",Miljö!$B$1:$R$1,0),FALSE)),0,VLOOKUP($B330,Miljö!$B$1:$S$500,MATCH("Såld mängd produktionsspecifik fjärrvärme (GWh)",Miljö!$B$1:$R$1,0),FALSE))</f>
        <v>0</v>
      </c>
      <c r="AS330" s="82">
        <f t="shared" si="62"/>
        <v>0.76717100050187137</v>
      </c>
      <c r="AU330" s="73" t="str">
        <f>VLOOKUP($B330,'Miljövärden urval för publ'!$B$2:$I$486,7,FALSE)</f>
        <v>Ja</v>
      </c>
      <c r="AV330" s="73" t="str">
        <f>VLOOKUP($B330,'Miljövärden urval för publ'!$B$2:$I$486,6,FALSE)</f>
        <v>Ja</v>
      </c>
      <c r="AZ330" s="73">
        <f t="shared" si="58"/>
        <v>7.04392</v>
      </c>
      <c r="BA330" s="73">
        <f t="shared" si="63"/>
        <v>0</v>
      </c>
      <c r="BB330" s="73">
        <f t="shared" si="59"/>
        <v>189.7</v>
      </c>
      <c r="BC330" s="73">
        <f t="shared" si="60"/>
        <v>0</v>
      </c>
      <c r="BE330" s="73">
        <f t="shared" si="64"/>
        <v>0</v>
      </c>
      <c r="BF330" s="73">
        <f t="shared" si="65"/>
        <v>0</v>
      </c>
      <c r="BH330" s="73">
        <f t="shared" si="61"/>
        <v>191.7</v>
      </c>
    </row>
    <row r="331" spans="1:60" ht="14.5" x14ac:dyDescent="0.35">
      <c r="A331" t="s">
        <v>422</v>
      </c>
      <c r="B331" t="s">
        <v>425</v>
      </c>
      <c r="C331" s="73">
        <f>VLOOKUP($B331,'Tillförd energi'!$B$2:$AS$506,MATCH(C$1,'Tillförd energi'!$B$1:$AQ$1,0),FALSE)</f>
        <v>0</v>
      </c>
      <c r="D331" s="73">
        <f>VLOOKUP($B331,'Tillförd energi'!$B$2:$AS$506,MATCH(D$1,'Tillförd energi'!$B$1:$AQ$1,0),FALSE)</f>
        <v>0.25700000000000001</v>
      </c>
      <c r="E331" s="73">
        <f>VLOOKUP($B331,'Tillförd energi'!$B$2:$AS$506,MATCH(E$1,'Tillförd energi'!$B$1:$AQ$1,0),FALSE)</f>
        <v>0</v>
      </c>
      <c r="F331" s="73">
        <f>VLOOKUP($B331,'Tillförd energi'!$B$2:$AS$506,MATCH(F$1,'Tillförd energi'!$B$1:$AQ$1,0),FALSE)</f>
        <v>0</v>
      </c>
      <c r="G331" s="73">
        <f>VLOOKUP($B331,'Tillförd energi'!$B$2:$AS$506,MATCH(G$1,'Tillförd energi'!$B$1:$AQ$1,0),FALSE)</f>
        <v>0</v>
      </c>
      <c r="H331" s="73">
        <f>VLOOKUP($B331,'Tillförd energi'!$B$2:$AS$506,MATCH(H$1,'Tillförd energi'!$B$1:$AQ$1,0),FALSE)</f>
        <v>0</v>
      </c>
      <c r="I331" s="73">
        <f>VLOOKUP($B331,'Tillförd energi'!$B$2:$AS$506,MATCH(I$1,'Tillförd energi'!$B$1:$AQ$1,0),FALSE)</f>
        <v>0</v>
      </c>
      <c r="J331" s="73">
        <f>VLOOKUP($B331,'Tillförd energi'!$B$2:$AS$506,MATCH(J$1,'Tillförd energi'!$B$1:$AQ$1,0),FALSE)</f>
        <v>0</v>
      </c>
      <c r="K331" s="73">
        <f>VLOOKUP($B331,'Tillförd energi'!$B$2:$AS$506,MATCH(K$1,'Tillförd energi'!$B$1:$AQ$1,0),FALSE)</f>
        <v>0</v>
      </c>
      <c r="L331" s="73">
        <f>VLOOKUP($B331,'Tillförd energi'!$B$2:$AS$506,MATCH(L$1,'Tillförd energi'!$B$1:$AQ$1,0),FALSE)</f>
        <v>0</v>
      </c>
      <c r="M331" s="73">
        <f>VLOOKUP($B331,'Tillförd energi'!$B$2:$AS$506,MATCH(M$1,'Tillförd energi'!$B$1:$AQ$1,0),FALSE)</f>
        <v>0</v>
      </c>
      <c r="N331" s="73">
        <f>VLOOKUP($B331,'Tillförd energi'!$B$2:$AS$506,MATCH(N$1,'Tillförd energi'!$B$1:$AQ$1,0),FALSE)</f>
        <v>0</v>
      </c>
      <c r="O331" s="73">
        <f>VLOOKUP($B331,'Tillförd energi'!$B$2:$AS$506,MATCH(O$1,'Tillförd energi'!$B$1:$AQ$1,0),FALSE)</f>
        <v>0</v>
      </c>
      <c r="P331" s="73">
        <f>VLOOKUP($B331,'Tillförd energi'!$B$2:$AS$506,MATCH(P$1,'Tillförd energi'!$B$1:$AQ$1,0),FALSE)</f>
        <v>0</v>
      </c>
      <c r="Q331" s="73">
        <f>VLOOKUP($B331,'Tillförd energi'!$B$2:$AS$506,MATCH(Q$1,'Tillförd energi'!$B$1:$AQ$1,0),FALSE)</f>
        <v>5.6680000000000001</v>
      </c>
      <c r="R331" s="73">
        <f>VLOOKUP($B331,'Tillförd energi'!$B$2:$AS$506,MATCH(R$1,'Tillförd energi'!$B$1:$AQ$1,0),FALSE)</f>
        <v>0</v>
      </c>
      <c r="S331" s="73">
        <f>VLOOKUP($B331,'Tillförd energi'!$B$2:$AS$506,MATCH(S$1,'Tillförd energi'!$B$1:$AQ$1,0),FALSE)</f>
        <v>0</v>
      </c>
      <c r="T331" s="73">
        <f>VLOOKUP($B331,'Tillförd energi'!$B$2:$AS$506,MATCH(T$1,'Tillförd energi'!$B$1:$AQ$1,0),FALSE)</f>
        <v>0</v>
      </c>
      <c r="U331" s="73">
        <f>VLOOKUP($B331,'Tillförd energi'!$B$2:$AS$506,MATCH(U$1,'Tillförd energi'!$B$1:$AQ$1,0),FALSE)</f>
        <v>0</v>
      </c>
      <c r="V331" s="73">
        <f>VLOOKUP($B331,'Tillförd energi'!$B$2:$AS$506,MATCH(V$1,'Tillförd energi'!$B$1:$AQ$1,0),FALSE)</f>
        <v>0</v>
      </c>
      <c r="W331" s="73">
        <f>VLOOKUP($B331,'Tillförd energi'!$B$2:$AS$506,MATCH(W$1,'Tillförd energi'!$B$1:$AQ$1,0),FALSE)</f>
        <v>0</v>
      </c>
      <c r="X331" s="73">
        <f>VLOOKUP($B331,'Tillförd energi'!$B$2:$AS$506,MATCH(X$1,'Tillförd energi'!$B$1:$AQ$1,0),FALSE)</f>
        <v>0</v>
      </c>
      <c r="Y331" s="73">
        <f>VLOOKUP($B331,'Tillförd energi'!$B$2:$AS$506,MATCH(Y$1,'Tillförd energi'!$B$1:$AQ$1,0),FALSE)</f>
        <v>0</v>
      </c>
      <c r="Z331" s="73">
        <f>VLOOKUP($B331,'Tillförd energi'!$B$2:$AS$506,MATCH(Z$1,'Tillförd energi'!$B$1:$AQ$1,0),FALSE)</f>
        <v>0</v>
      </c>
      <c r="AA331" s="73">
        <f>VLOOKUP($B331,'Tillförd energi'!$B$2:$AS$506,MATCH(AA$1,'Tillförd energi'!$B$1:$AQ$1,0),FALSE)</f>
        <v>0</v>
      </c>
      <c r="AB331" s="73">
        <f>VLOOKUP($B331,'Tillförd energi'!$B$2:$AS$506,MATCH(AB$1,'Tillförd energi'!$B$1:$AQ$1,0),FALSE)</f>
        <v>0</v>
      </c>
      <c r="AC331" s="73">
        <f>VLOOKUP($B331,'Tillförd energi'!$B$2:$AS$506,MATCH(AC$1,'Tillförd energi'!$B$1:$AQ$1,0),FALSE)</f>
        <v>0</v>
      </c>
      <c r="AD331" s="73">
        <f>VLOOKUP($B331,'Tillförd energi'!$B$2:$AS$506,MATCH(AD$1,'Tillförd energi'!$B$1:$AQ$1,0),FALSE)</f>
        <v>0</v>
      </c>
      <c r="AF331" s="73">
        <f>VLOOKUP($B331,'Tillförd energi'!$B$2:$AS$506,MATCH(AF$1,'Tillförd energi'!$B$1:$AQ$1,0),FALSE)</f>
        <v>0.06</v>
      </c>
      <c r="AH331" s="73">
        <f>IFERROR(VLOOKUP(B331,Miljö!$B$1:$S$476,9,FALSE)/1,0)</f>
        <v>0</v>
      </c>
      <c r="AJ331" s="81">
        <f>IFERROR(VLOOKUP($B331,Miljö!$B$1:$S$500,MATCH("hjälpel exklusive kraftvärme (GWh)",Miljö!$B$1:$V$1,0),FALSE)/1,"")</f>
        <v>0.06</v>
      </c>
      <c r="AK331" s="81">
        <f t="shared" si="55"/>
        <v>0.06</v>
      </c>
      <c r="AL331" s="81">
        <f>VLOOKUP($B331,'Slutlig allokering'!$B$2:$AL$462,MATCH("Hjälpel kraftvärme",'Slutlig allokering'!$B$2:$AL$2,0),FALSE)</f>
        <v>0</v>
      </c>
      <c r="AN331" s="73">
        <f t="shared" si="56"/>
        <v>5.9849999999999994</v>
      </c>
      <c r="AO331" s="73">
        <f t="shared" si="57"/>
        <v>5.9849999999999994</v>
      </c>
      <c r="AP331" s="73">
        <f>IF(ISERROR(1/VLOOKUP($B331,Leveranser!$B$1:$S$500,MATCH("såld värme (gwh)",Leveranser!$B$1:$S$1,0),FALSE)),"",VLOOKUP($B331,Leveranser!$B$1:$S$500,MATCH("såld värme (gwh)",Leveranser!$B$1:$S$1,0),FALSE))</f>
        <v>4.343</v>
      </c>
      <c r="AQ331" s="73">
        <f>VLOOKUP($B331,Leveranser!$B$1:$Y$500,MATCH("Totalt såld fjärrvärme till andra fjärrvärmeföretag",Leveranser!$B$1:$AA$1,0),FALSE)</f>
        <v>0</v>
      </c>
      <c r="AR331" s="73">
        <f>IF(ISERROR(1/VLOOKUP($B331,Miljö!$B$1:$S$500,MATCH("Såld mängd produktionsspecifik fjärrvärme (GWh)",Miljö!$B$1:$R$1,0),FALSE)),0,VLOOKUP($B331,Miljö!$B$1:$S$500,MATCH("Såld mängd produktionsspecifik fjärrvärme (GWh)",Miljö!$B$1:$R$1,0),FALSE))</f>
        <v>0</v>
      </c>
      <c r="AS331" s="82">
        <f t="shared" si="62"/>
        <v>0.72564745196324154</v>
      </c>
      <c r="AU331" s="73" t="str">
        <f>VLOOKUP($B331,'Miljövärden urval för publ'!$B$2:$I$486,7,FALSE)</f>
        <v>Ja</v>
      </c>
      <c r="AV331" s="73" t="str">
        <f>VLOOKUP($B331,'Miljövärden urval för publ'!$B$2:$I$486,6,FALSE)</f>
        <v>Ja</v>
      </c>
      <c r="AZ331" s="73">
        <f t="shared" si="58"/>
        <v>0.06</v>
      </c>
      <c r="BA331" s="73">
        <f t="shared" si="63"/>
        <v>0</v>
      </c>
      <c r="BB331" s="73">
        <f t="shared" si="59"/>
        <v>0</v>
      </c>
      <c r="BC331" s="73">
        <f t="shared" si="60"/>
        <v>5.6680000000000001</v>
      </c>
      <c r="BE331" s="73">
        <f t="shared" si="64"/>
        <v>0</v>
      </c>
      <c r="BF331" s="73">
        <f t="shared" si="65"/>
        <v>0</v>
      </c>
      <c r="BH331" s="73">
        <f t="shared" si="61"/>
        <v>5.6680000000000001</v>
      </c>
    </row>
    <row r="332" spans="1:60" ht="14.5" x14ac:dyDescent="0.35">
      <c r="A332" t="s">
        <v>422</v>
      </c>
      <c r="B332" t="s">
        <v>426</v>
      </c>
      <c r="C332" s="73">
        <f>VLOOKUP($B332,'Tillförd energi'!$B$2:$AS$506,MATCH(C$1,'Tillförd energi'!$B$1:$AQ$1,0),FALSE)</f>
        <v>0</v>
      </c>
      <c r="D332" s="73">
        <f>VLOOKUP($B332,'Tillförd energi'!$B$2:$AS$506,MATCH(D$1,'Tillförd energi'!$B$1:$AQ$1,0),FALSE)</f>
        <v>6.8999999999999999E-3</v>
      </c>
      <c r="E332" s="73">
        <f>VLOOKUP($B332,'Tillförd energi'!$B$2:$AS$506,MATCH(E$1,'Tillförd energi'!$B$1:$AQ$1,0),FALSE)</f>
        <v>0</v>
      </c>
      <c r="F332" s="73">
        <f>VLOOKUP($B332,'Tillförd energi'!$B$2:$AS$506,MATCH(F$1,'Tillförd energi'!$B$1:$AQ$1,0),FALSE)</f>
        <v>0</v>
      </c>
      <c r="G332" s="73">
        <f>VLOOKUP($B332,'Tillförd energi'!$B$2:$AS$506,MATCH(G$1,'Tillförd energi'!$B$1:$AQ$1,0),FALSE)</f>
        <v>0</v>
      </c>
      <c r="H332" s="73">
        <f>VLOOKUP($B332,'Tillförd energi'!$B$2:$AS$506,MATCH(H$1,'Tillförd energi'!$B$1:$AQ$1,0),FALSE)</f>
        <v>0</v>
      </c>
      <c r="I332" s="73">
        <f>VLOOKUP($B332,'Tillförd energi'!$B$2:$AS$506,MATCH(I$1,'Tillförd energi'!$B$1:$AQ$1,0),FALSE)</f>
        <v>0</v>
      </c>
      <c r="J332" s="73">
        <f>VLOOKUP($B332,'Tillförd energi'!$B$2:$AS$506,MATCH(J$1,'Tillförd energi'!$B$1:$AQ$1,0),FALSE)</f>
        <v>0</v>
      </c>
      <c r="K332" s="73">
        <f>VLOOKUP($B332,'Tillförd energi'!$B$2:$AS$506,MATCH(K$1,'Tillförd energi'!$B$1:$AQ$1,0),FALSE)</f>
        <v>0</v>
      </c>
      <c r="L332" s="73">
        <f>VLOOKUP($B332,'Tillförd energi'!$B$2:$AS$506,MATCH(L$1,'Tillförd energi'!$B$1:$AQ$1,0),FALSE)</f>
        <v>0</v>
      </c>
      <c r="M332" s="73">
        <f>VLOOKUP($B332,'Tillförd energi'!$B$2:$AS$506,MATCH(M$1,'Tillförd energi'!$B$1:$AQ$1,0),FALSE)</f>
        <v>0</v>
      </c>
      <c r="N332" s="73">
        <f>VLOOKUP($B332,'Tillförd energi'!$B$2:$AS$506,MATCH(N$1,'Tillförd energi'!$B$1:$AQ$1,0),FALSE)</f>
        <v>0</v>
      </c>
      <c r="O332" s="73">
        <f>VLOOKUP($B332,'Tillförd energi'!$B$2:$AS$506,MATCH(O$1,'Tillförd energi'!$B$1:$AQ$1,0),FALSE)</f>
        <v>0</v>
      </c>
      <c r="P332" s="73">
        <f>VLOOKUP($B332,'Tillförd energi'!$B$2:$AS$506,MATCH(P$1,'Tillförd energi'!$B$1:$AQ$1,0),FALSE)</f>
        <v>0</v>
      </c>
      <c r="Q332" s="73">
        <f>VLOOKUP($B332,'Tillförd energi'!$B$2:$AS$506,MATCH(Q$1,'Tillförd energi'!$B$1:$AQ$1,0),FALSE)</f>
        <v>2.2320000000000002</v>
      </c>
      <c r="R332" s="73">
        <f>VLOOKUP($B332,'Tillförd energi'!$B$2:$AS$506,MATCH(R$1,'Tillförd energi'!$B$1:$AQ$1,0),FALSE)</f>
        <v>0</v>
      </c>
      <c r="S332" s="73">
        <f>VLOOKUP($B332,'Tillförd energi'!$B$2:$AS$506,MATCH(S$1,'Tillförd energi'!$B$1:$AQ$1,0),FALSE)</f>
        <v>0</v>
      </c>
      <c r="T332" s="73">
        <f>VLOOKUP($B332,'Tillförd energi'!$B$2:$AS$506,MATCH(T$1,'Tillförd energi'!$B$1:$AQ$1,0),FALSE)</f>
        <v>0</v>
      </c>
      <c r="U332" s="73">
        <f>VLOOKUP($B332,'Tillförd energi'!$B$2:$AS$506,MATCH(U$1,'Tillförd energi'!$B$1:$AQ$1,0),FALSE)</f>
        <v>0</v>
      </c>
      <c r="V332" s="73">
        <f>VLOOKUP($B332,'Tillförd energi'!$B$2:$AS$506,MATCH(V$1,'Tillförd energi'!$B$1:$AQ$1,0),FALSE)</f>
        <v>0</v>
      </c>
      <c r="W332" s="73">
        <f>VLOOKUP($B332,'Tillförd energi'!$B$2:$AS$506,MATCH(W$1,'Tillförd energi'!$B$1:$AQ$1,0),FALSE)</f>
        <v>0</v>
      </c>
      <c r="X332" s="73">
        <f>VLOOKUP($B332,'Tillförd energi'!$B$2:$AS$506,MATCH(X$1,'Tillförd energi'!$B$1:$AQ$1,0),FALSE)</f>
        <v>0</v>
      </c>
      <c r="Y332" s="73">
        <f>VLOOKUP($B332,'Tillförd energi'!$B$2:$AS$506,MATCH(Y$1,'Tillförd energi'!$B$1:$AQ$1,0),FALSE)</f>
        <v>0</v>
      </c>
      <c r="Z332" s="73">
        <f>VLOOKUP($B332,'Tillförd energi'!$B$2:$AS$506,MATCH(Z$1,'Tillförd energi'!$B$1:$AQ$1,0),FALSE)</f>
        <v>0</v>
      </c>
      <c r="AA332" s="73">
        <f>VLOOKUP($B332,'Tillförd energi'!$B$2:$AS$506,MATCH(AA$1,'Tillförd energi'!$B$1:$AQ$1,0),FALSE)</f>
        <v>0</v>
      </c>
      <c r="AB332" s="73">
        <f>VLOOKUP($B332,'Tillförd energi'!$B$2:$AS$506,MATCH(AB$1,'Tillförd energi'!$B$1:$AQ$1,0),FALSE)</f>
        <v>0</v>
      </c>
      <c r="AC332" s="73">
        <f>VLOOKUP($B332,'Tillförd energi'!$B$2:$AS$506,MATCH(AC$1,'Tillförd energi'!$B$1:$AQ$1,0),FALSE)</f>
        <v>0</v>
      </c>
      <c r="AD332" s="73">
        <f>VLOOKUP($B332,'Tillförd energi'!$B$2:$AS$506,MATCH(AD$1,'Tillförd energi'!$B$1:$AQ$1,0),FALSE)</f>
        <v>0</v>
      </c>
      <c r="AF332" s="73">
        <f>VLOOKUP($B332,'Tillförd energi'!$B$2:$AS$506,MATCH(AF$1,'Tillförd energi'!$B$1:$AQ$1,0),FALSE)</f>
        <v>2.9000000000000001E-2</v>
      </c>
      <c r="AH332" s="73">
        <f>IFERROR(VLOOKUP(B332,Miljö!$B$1:$S$476,9,FALSE)/1,0)</f>
        <v>0</v>
      </c>
      <c r="AJ332" s="81">
        <f>IFERROR(VLOOKUP($B332,Miljö!$B$1:$S$500,MATCH("hjälpel exklusive kraftvärme (GWh)",Miljö!$B$1:$V$1,0),FALSE)/1,"")</f>
        <v>2.9000000000000001E-2</v>
      </c>
      <c r="AK332" s="81">
        <f t="shared" si="55"/>
        <v>2.9000000000000001E-2</v>
      </c>
      <c r="AL332" s="81">
        <f>VLOOKUP($B332,'Slutlig allokering'!$B$2:$AL$462,MATCH("Hjälpel kraftvärme",'Slutlig allokering'!$B$2:$AL$2,0),FALSE)</f>
        <v>0</v>
      </c>
      <c r="AN332" s="73">
        <f t="shared" si="56"/>
        <v>2.2679</v>
      </c>
      <c r="AO332" s="73">
        <f t="shared" si="57"/>
        <v>2.2679</v>
      </c>
      <c r="AP332" s="73">
        <f>IF(ISERROR(1/VLOOKUP($B332,Leveranser!$B$1:$S$500,MATCH("såld värme (gwh)",Leveranser!$B$1:$S$1,0),FALSE)),"",VLOOKUP($B332,Leveranser!$B$1:$S$500,MATCH("såld värme (gwh)",Leveranser!$B$1:$S$1,0),FALSE))</f>
        <v>1.7689999999999999</v>
      </c>
      <c r="AQ332" s="73">
        <f>VLOOKUP($B332,Leveranser!$B$1:$Y$500,MATCH("Totalt såld fjärrvärme till andra fjärrvärmeföretag",Leveranser!$B$1:$AA$1,0),FALSE)</f>
        <v>0</v>
      </c>
      <c r="AR332" s="73">
        <f>IF(ISERROR(1/VLOOKUP($B332,Miljö!$B$1:$S$500,MATCH("Såld mängd produktionsspecifik fjärrvärme (GWh)",Miljö!$B$1:$R$1,0),FALSE)),0,VLOOKUP($B332,Miljö!$B$1:$S$500,MATCH("Såld mängd produktionsspecifik fjärrvärme (GWh)",Miljö!$B$1:$R$1,0),FALSE))</f>
        <v>0</v>
      </c>
      <c r="AS332" s="82">
        <f t="shared" si="62"/>
        <v>0.78001675558887074</v>
      </c>
      <c r="AU332" s="73" t="str">
        <f>VLOOKUP($B332,'Miljövärden urval för publ'!$B$2:$I$486,7,FALSE)</f>
        <v>Ja</v>
      </c>
      <c r="AV332" s="73" t="str">
        <f>VLOOKUP($B332,'Miljövärden urval för publ'!$B$2:$I$486,6,FALSE)</f>
        <v>Ja</v>
      </c>
      <c r="AZ332" s="73">
        <f t="shared" si="58"/>
        <v>2.9000000000000001E-2</v>
      </c>
      <c r="BA332" s="73">
        <f t="shared" si="63"/>
        <v>0</v>
      </c>
      <c r="BB332" s="73">
        <f t="shared" si="59"/>
        <v>0</v>
      </c>
      <c r="BC332" s="73">
        <f t="shared" si="60"/>
        <v>2.2320000000000002</v>
      </c>
      <c r="BE332" s="73">
        <f t="shared" si="64"/>
        <v>0</v>
      </c>
      <c r="BF332" s="73">
        <f t="shared" si="65"/>
        <v>0</v>
      </c>
      <c r="BH332" s="73">
        <f t="shared" si="61"/>
        <v>2.2320000000000002</v>
      </c>
    </row>
    <row r="333" spans="1:60" ht="14.5" x14ac:dyDescent="0.35">
      <c r="A333" t="s">
        <v>422</v>
      </c>
      <c r="B333" t="s">
        <v>427</v>
      </c>
      <c r="C333" s="73">
        <f>VLOOKUP($B333,'Tillförd energi'!$B$2:$AS$506,MATCH(C$1,'Tillförd energi'!$B$1:$AQ$1,0),FALSE)</f>
        <v>0</v>
      </c>
      <c r="D333" s="73">
        <f>VLOOKUP($B333,'Tillförd energi'!$B$2:$AS$506,MATCH(D$1,'Tillförd energi'!$B$1:$AQ$1,0),FALSE)</f>
        <v>3.9E-2</v>
      </c>
      <c r="E333" s="73">
        <f>VLOOKUP($B333,'Tillförd energi'!$B$2:$AS$506,MATCH(E$1,'Tillförd energi'!$B$1:$AQ$1,0),FALSE)</f>
        <v>0</v>
      </c>
      <c r="F333" s="73">
        <f>VLOOKUP($B333,'Tillförd energi'!$B$2:$AS$506,MATCH(F$1,'Tillförd energi'!$B$1:$AQ$1,0),FALSE)</f>
        <v>0</v>
      </c>
      <c r="G333" s="73">
        <f>VLOOKUP($B333,'Tillförd energi'!$B$2:$AS$506,MATCH(G$1,'Tillförd energi'!$B$1:$AQ$1,0),FALSE)</f>
        <v>0</v>
      </c>
      <c r="H333" s="73">
        <f>VLOOKUP($B333,'Tillförd energi'!$B$2:$AS$506,MATCH(H$1,'Tillförd energi'!$B$1:$AQ$1,0),FALSE)</f>
        <v>0</v>
      </c>
      <c r="I333" s="73">
        <f>VLOOKUP($B333,'Tillförd energi'!$B$2:$AS$506,MATCH(I$1,'Tillförd energi'!$B$1:$AQ$1,0),FALSE)</f>
        <v>0</v>
      </c>
      <c r="J333" s="73">
        <f>VLOOKUP($B333,'Tillförd energi'!$B$2:$AS$506,MATCH(J$1,'Tillförd energi'!$B$1:$AQ$1,0),FALSE)</f>
        <v>0</v>
      </c>
      <c r="K333" s="73">
        <f>VLOOKUP($B333,'Tillförd energi'!$B$2:$AS$506,MATCH(K$1,'Tillförd energi'!$B$1:$AQ$1,0),FALSE)</f>
        <v>0</v>
      </c>
      <c r="L333" s="73">
        <f>VLOOKUP($B333,'Tillförd energi'!$B$2:$AS$506,MATCH(L$1,'Tillförd energi'!$B$1:$AQ$1,0),FALSE)</f>
        <v>0</v>
      </c>
      <c r="M333" s="73">
        <f>VLOOKUP($B333,'Tillförd energi'!$B$2:$AS$506,MATCH(M$1,'Tillförd energi'!$B$1:$AQ$1,0),FALSE)</f>
        <v>0</v>
      </c>
      <c r="N333" s="73">
        <f>VLOOKUP($B333,'Tillförd energi'!$B$2:$AS$506,MATCH(N$1,'Tillförd energi'!$B$1:$AQ$1,0),FALSE)</f>
        <v>0</v>
      </c>
      <c r="O333" s="73">
        <f>VLOOKUP($B333,'Tillförd energi'!$B$2:$AS$506,MATCH(O$1,'Tillförd energi'!$B$1:$AQ$1,0),FALSE)</f>
        <v>0</v>
      </c>
      <c r="P333" s="73">
        <f>VLOOKUP($B333,'Tillförd energi'!$B$2:$AS$506,MATCH(P$1,'Tillförd energi'!$B$1:$AQ$1,0),FALSE)</f>
        <v>0</v>
      </c>
      <c r="Q333" s="73">
        <f>VLOOKUP($B333,'Tillförd energi'!$B$2:$AS$506,MATCH(Q$1,'Tillförd energi'!$B$1:$AQ$1,0),FALSE)</f>
        <v>3.7269999999999999</v>
      </c>
      <c r="R333" s="73">
        <f>VLOOKUP($B333,'Tillförd energi'!$B$2:$AS$506,MATCH(R$1,'Tillförd energi'!$B$1:$AQ$1,0),FALSE)</f>
        <v>0</v>
      </c>
      <c r="S333" s="73">
        <f>VLOOKUP($B333,'Tillförd energi'!$B$2:$AS$506,MATCH(S$1,'Tillförd energi'!$B$1:$AQ$1,0),FALSE)</f>
        <v>0</v>
      </c>
      <c r="T333" s="73">
        <f>VLOOKUP($B333,'Tillförd energi'!$B$2:$AS$506,MATCH(T$1,'Tillförd energi'!$B$1:$AQ$1,0),FALSE)</f>
        <v>0</v>
      </c>
      <c r="U333" s="73">
        <f>VLOOKUP($B333,'Tillförd energi'!$B$2:$AS$506,MATCH(U$1,'Tillförd energi'!$B$1:$AQ$1,0),FALSE)</f>
        <v>0</v>
      </c>
      <c r="V333" s="73">
        <f>VLOOKUP($B333,'Tillförd energi'!$B$2:$AS$506,MATCH(V$1,'Tillförd energi'!$B$1:$AQ$1,0),FALSE)</f>
        <v>0</v>
      </c>
      <c r="W333" s="73">
        <f>VLOOKUP($B333,'Tillförd energi'!$B$2:$AS$506,MATCH(W$1,'Tillförd energi'!$B$1:$AQ$1,0),FALSE)</f>
        <v>0</v>
      </c>
      <c r="X333" s="73">
        <f>VLOOKUP($B333,'Tillförd energi'!$B$2:$AS$506,MATCH(X$1,'Tillförd energi'!$B$1:$AQ$1,0),FALSE)</f>
        <v>0</v>
      </c>
      <c r="Y333" s="73">
        <f>VLOOKUP($B333,'Tillförd energi'!$B$2:$AS$506,MATCH(Y$1,'Tillförd energi'!$B$1:$AQ$1,0),FALSE)</f>
        <v>0</v>
      </c>
      <c r="Z333" s="73">
        <f>VLOOKUP($B333,'Tillförd energi'!$B$2:$AS$506,MATCH(Z$1,'Tillförd energi'!$B$1:$AQ$1,0),FALSE)</f>
        <v>0</v>
      </c>
      <c r="AA333" s="73">
        <f>VLOOKUP($B333,'Tillförd energi'!$B$2:$AS$506,MATCH(AA$1,'Tillförd energi'!$B$1:$AQ$1,0),FALSE)</f>
        <v>0</v>
      </c>
      <c r="AB333" s="73">
        <f>VLOOKUP($B333,'Tillförd energi'!$B$2:$AS$506,MATCH(AB$1,'Tillförd energi'!$B$1:$AQ$1,0),FALSE)</f>
        <v>0</v>
      </c>
      <c r="AC333" s="73">
        <f>VLOOKUP($B333,'Tillförd energi'!$B$2:$AS$506,MATCH(AC$1,'Tillförd energi'!$B$1:$AQ$1,0),FALSE)</f>
        <v>0</v>
      </c>
      <c r="AD333" s="73">
        <f>VLOOKUP($B333,'Tillförd energi'!$B$2:$AS$506,MATCH(AD$1,'Tillförd energi'!$B$1:$AQ$1,0),FALSE)</f>
        <v>0</v>
      </c>
      <c r="AF333" s="73">
        <f>VLOOKUP($B333,'Tillförd energi'!$B$2:$AS$506,MATCH(AF$1,'Tillförd energi'!$B$1:$AQ$1,0),FALSE)</f>
        <v>5.5E-2</v>
      </c>
      <c r="AH333" s="73">
        <f>IFERROR(VLOOKUP(B333,Miljö!$B$1:$S$476,9,FALSE)/1,0)</f>
        <v>0</v>
      </c>
      <c r="AJ333" s="81">
        <f>IFERROR(VLOOKUP($B333,Miljö!$B$1:$S$500,MATCH("hjälpel exklusive kraftvärme (GWh)",Miljö!$B$1:$V$1,0),FALSE)/1,"")</f>
        <v>5.5E-2</v>
      </c>
      <c r="AK333" s="81">
        <f t="shared" si="55"/>
        <v>5.5E-2</v>
      </c>
      <c r="AL333" s="81">
        <f>VLOOKUP($B333,'Slutlig allokering'!$B$2:$AL$462,MATCH("Hjälpel kraftvärme",'Slutlig allokering'!$B$2:$AL$2,0),FALSE)</f>
        <v>0</v>
      </c>
      <c r="AN333" s="73">
        <f t="shared" si="56"/>
        <v>3.8210000000000002</v>
      </c>
      <c r="AO333" s="73">
        <f t="shared" si="57"/>
        <v>3.8210000000000002</v>
      </c>
      <c r="AP333" s="73">
        <f>IF(ISERROR(1/VLOOKUP($B333,Leveranser!$B$1:$S$500,MATCH("såld värme (gwh)",Leveranser!$B$1:$S$1,0),FALSE)),"",VLOOKUP($B333,Leveranser!$B$1:$S$500,MATCH("såld värme (gwh)",Leveranser!$B$1:$S$1,0),FALSE))</f>
        <v>3.0510000000000002</v>
      </c>
      <c r="AQ333" s="73">
        <f>VLOOKUP($B333,Leveranser!$B$1:$Y$500,MATCH("Totalt såld fjärrvärme till andra fjärrvärmeföretag",Leveranser!$B$1:$AA$1,0),FALSE)</f>
        <v>0</v>
      </c>
      <c r="AR333" s="73">
        <f>IF(ISERROR(1/VLOOKUP($B333,Miljö!$B$1:$S$500,MATCH("Såld mängd produktionsspecifik fjärrvärme (GWh)",Miljö!$B$1:$R$1,0),FALSE)),0,VLOOKUP($B333,Miljö!$B$1:$S$500,MATCH("Såld mängd produktionsspecifik fjärrvärme (GWh)",Miljö!$B$1:$R$1,0),FALSE))</f>
        <v>0</v>
      </c>
      <c r="AS333" s="82">
        <f t="shared" si="62"/>
        <v>0.79848207275582306</v>
      </c>
      <c r="AU333" s="73" t="str">
        <f>VLOOKUP($B333,'Miljövärden urval för publ'!$B$2:$I$486,7,FALSE)</f>
        <v>Ja</v>
      </c>
      <c r="AV333" s="73" t="str">
        <f>VLOOKUP($B333,'Miljövärden urval för publ'!$B$2:$I$486,6,FALSE)</f>
        <v>Ja</v>
      </c>
      <c r="AZ333" s="73">
        <f t="shared" si="58"/>
        <v>5.5E-2</v>
      </c>
      <c r="BA333" s="73">
        <f t="shared" si="63"/>
        <v>0</v>
      </c>
      <c r="BB333" s="73">
        <f t="shared" si="59"/>
        <v>0</v>
      </c>
      <c r="BC333" s="73">
        <f t="shared" si="60"/>
        <v>3.7269999999999999</v>
      </c>
      <c r="BE333" s="73">
        <f t="shared" si="64"/>
        <v>0</v>
      </c>
      <c r="BF333" s="73">
        <f t="shared" si="65"/>
        <v>0</v>
      </c>
      <c r="BH333" s="73">
        <f t="shared" si="61"/>
        <v>3.7269999999999999</v>
      </c>
    </row>
    <row r="334" spans="1:60" ht="14.5" x14ac:dyDescent="0.35">
      <c r="A334" t="s">
        <v>428</v>
      </c>
      <c r="B334" t="s">
        <v>429</v>
      </c>
      <c r="C334" s="73">
        <f>VLOOKUP($B334,'Tillförd energi'!$B$2:$AS$506,MATCH(C$1,'Tillförd energi'!$B$1:$AQ$1,0),FALSE)</f>
        <v>0</v>
      </c>
      <c r="D334" s="73">
        <f>VLOOKUP($B334,'Tillförd energi'!$B$2:$AS$506,MATCH(D$1,'Tillförd energi'!$B$1:$AQ$1,0),FALSE)</f>
        <v>0</v>
      </c>
      <c r="E334" s="73">
        <f>VLOOKUP($B334,'Tillförd energi'!$B$2:$AS$506,MATCH(E$1,'Tillförd energi'!$B$1:$AQ$1,0),FALSE)</f>
        <v>0</v>
      </c>
      <c r="F334" s="73">
        <f>VLOOKUP($B334,'Tillförd energi'!$B$2:$AS$506,MATCH(F$1,'Tillförd energi'!$B$1:$AQ$1,0),FALSE)</f>
        <v>0</v>
      </c>
      <c r="G334" s="73">
        <f>VLOOKUP($B334,'Tillförd energi'!$B$2:$AS$506,MATCH(G$1,'Tillförd energi'!$B$1:$AQ$1,0),FALSE)</f>
        <v>0</v>
      </c>
      <c r="H334" s="73">
        <f>VLOOKUP($B334,'Tillförd energi'!$B$2:$AS$506,MATCH(H$1,'Tillförd energi'!$B$1:$AQ$1,0),FALSE)</f>
        <v>0</v>
      </c>
      <c r="I334" s="73">
        <f>VLOOKUP($B334,'Tillförd energi'!$B$2:$AS$506,MATCH(I$1,'Tillförd energi'!$B$1:$AQ$1,0),FALSE)</f>
        <v>0</v>
      </c>
      <c r="J334" s="73">
        <f>VLOOKUP($B334,'Tillförd energi'!$B$2:$AS$506,MATCH(J$1,'Tillförd energi'!$B$1:$AQ$1,0),FALSE)</f>
        <v>0</v>
      </c>
      <c r="K334" s="73">
        <f>VLOOKUP($B334,'Tillförd energi'!$B$2:$AS$506,MATCH(K$1,'Tillförd energi'!$B$1:$AQ$1,0),FALSE)</f>
        <v>0</v>
      </c>
      <c r="L334" s="73">
        <f>VLOOKUP($B334,'Tillförd energi'!$B$2:$AS$506,MATCH(L$1,'Tillförd energi'!$B$1:$AQ$1,0),FALSE)</f>
        <v>0</v>
      </c>
      <c r="M334" s="73">
        <f>VLOOKUP($B334,'Tillförd energi'!$B$2:$AS$506,MATCH(M$1,'Tillförd energi'!$B$1:$AQ$1,0),FALSE)</f>
        <v>0</v>
      </c>
      <c r="N334" s="73">
        <f>VLOOKUP($B334,'Tillförd energi'!$B$2:$AS$506,MATCH(N$1,'Tillförd energi'!$B$1:$AQ$1,0),FALSE)</f>
        <v>0</v>
      </c>
      <c r="O334" s="73">
        <f>VLOOKUP($B334,'Tillförd energi'!$B$2:$AS$506,MATCH(O$1,'Tillförd energi'!$B$1:$AQ$1,0),FALSE)</f>
        <v>0</v>
      </c>
      <c r="P334" s="73">
        <f>VLOOKUP($B334,'Tillförd energi'!$B$2:$AS$506,MATCH(P$1,'Tillförd energi'!$B$1:$AQ$1,0),FALSE)</f>
        <v>0</v>
      </c>
      <c r="Q334" s="73">
        <f>VLOOKUP($B334,'Tillförd energi'!$B$2:$AS$506,MATCH(Q$1,'Tillförd energi'!$B$1:$AQ$1,0),FALSE)</f>
        <v>0</v>
      </c>
      <c r="R334" s="73">
        <f>VLOOKUP($B334,'Tillförd energi'!$B$2:$AS$506,MATCH(R$1,'Tillförd energi'!$B$1:$AQ$1,0),FALSE)</f>
        <v>0</v>
      </c>
      <c r="S334" s="73">
        <f>VLOOKUP($B334,'Tillförd energi'!$B$2:$AS$506,MATCH(S$1,'Tillförd energi'!$B$1:$AQ$1,0),FALSE)</f>
        <v>0</v>
      </c>
      <c r="T334" s="73">
        <f>VLOOKUP($B334,'Tillförd energi'!$B$2:$AS$506,MATCH(T$1,'Tillförd energi'!$B$1:$AQ$1,0),FALSE)</f>
        <v>0</v>
      </c>
      <c r="U334" s="73">
        <f>VLOOKUP($B334,'Tillförd energi'!$B$2:$AS$506,MATCH(U$1,'Tillförd energi'!$B$1:$AQ$1,0),FALSE)</f>
        <v>0</v>
      </c>
      <c r="V334" s="73">
        <f>VLOOKUP($B334,'Tillförd energi'!$B$2:$AS$506,MATCH(V$1,'Tillförd energi'!$B$1:$AQ$1,0),FALSE)</f>
        <v>0</v>
      </c>
      <c r="W334" s="73">
        <f>VLOOKUP($B334,'Tillförd energi'!$B$2:$AS$506,MATCH(W$1,'Tillförd energi'!$B$1:$AQ$1,0),FALSE)</f>
        <v>0</v>
      </c>
      <c r="X334" s="73">
        <f>VLOOKUP($B334,'Tillförd energi'!$B$2:$AS$506,MATCH(X$1,'Tillförd energi'!$B$1:$AQ$1,0),FALSE)</f>
        <v>0</v>
      </c>
      <c r="Y334" s="73">
        <f>VLOOKUP($B334,'Tillförd energi'!$B$2:$AS$506,MATCH(Y$1,'Tillförd energi'!$B$1:$AQ$1,0),FALSE)</f>
        <v>0</v>
      </c>
      <c r="Z334" s="73">
        <f>VLOOKUP($B334,'Tillförd energi'!$B$2:$AS$506,MATCH(Z$1,'Tillförd energi'!$B$1:$AQ$1,0),FALSE)</f>
        <v>0</v>
      </c>
      <c r="AA334" s="73">
        <f>VLOOKUP($B334,'Tillförd energi'!$B$2:$AS$506,MATCH(AA$1,'Tillförd energi'!$B$1:$AQ$1,0),FALSE)</f>
        <v>0</v>
      </c>
      <c r="AB334" s="73">
        <f>VLOOKUP($B334,'Tillförd energi'!$B$2:$AS$506,MATCH(AB$1,'Tillförd energi'!$B$1:$AQ$1,0),FALSE)</f>
        <v>0</v>
      </c>
      <c r="AC334" s="73">
        <f>VLOOKUP($B334,'Tillförd energi'!$B$2:$AS$506,MATCH(AC$1,'Tillförd energi'!$B$1:$AQ$1,0),FALSE)</f>
        <v>0</v>
      </c>
      <c r="AD334" s="73">
        <f>VLOOKUP($B334,'Tillförd energi'!$B$2:$AS$506,MATCH(AD$1,'Tillförd energi'!$B$1:$AQ$1,0),FALSE)</f>
        <v>0</v>
      </c>
      <c r="AF334" s="73">
        <f>VLOOKUP($B334,'Tillförd energi'!$B$2:$AS$506,MATCH(AF$1,'Tillförd energi'!$B$1:$AQ$1,0),FALSE)</f>
        <v>0</v>
      </c>
      <c r="AH334" s="73">
        <f>IFERROR(VLOOKUP(B334,Miljö!$B$1:$S$476,9,FALSE)/1,0)</f>
        <v>0</v>
      </c>
      <c r="AJ334" s="81" t="str">
        <f>IFERROR(VLOOKUP($B334,Miljö!$B$1:$S$500,MATCH("hjälpel exklusive kraftvärme (GWh)",Miljö!$B$1:$V$1,0),FALSE)/1,"")</f>
        <v/>
      </c>
      <c r="AK334" s="81">
        <f t="shared" si="55"/>
        <v>0</v>
      </c>
      <c r="AL334" s="81">
        <f>VLOOKUP($B334,'Slutlig allokering'!$B$2:$AL$462,MATCH("Hjälpel kraftvärme",'Slutlig allokering'!$B$2:$AL$2,0),FALSE)</f>
        <v>0</v>
      </c>
      <c r="AN334" s="73">
        <f t="shared" si="56"/>
        <v>0</v>
      </c>
      <c r="AO334" s="73">
        <f t="shared" si="57"/>
        <v>0</v>
      </c>
      <c r="AP334" s="73" t="str">
        <f>IF(ISERROR(1/VLOOKUP($B334,Leveranser!$B$1:$S$500,MATCH("såld värme (gwh)",Leveranser!$B$1:$S$1,0),FALSE)),"",VLOOKUP($B334,Leveranser!$B$1:$S$500,MATCH("såld värme (gwh)",Leveranser!$B$1:$S$1,0),FALSE))</f>
        <v/>
      </c>
      <c r="AQ334" s="73">
        <f>VLOOKUP($B334,Leveranser!$B$1:$Y$500,MATCH("Totalt såld fjärrvärme till andra fjärrvärmeföretag",Leveranser!$B$1:$AA$1,0),FALSE)</f>
        <v>0</v>
      </c>
      <c r="AR334" s="73">
        <f>IF(ISERROR(1/VLOOKUP($B334,Miljö!$B$1:$S$500,MATCH("Såld mängd produktionsspecifik fjärrvärme (GWh)",Miljö!$B$1:$R$1,0),FALSE)),0,VLOOKUP($B334,Miljö!$B$1:$S$500,MATCH("Såld mängd produktionsspecifik fjärrvärme (GWh)",Miljö!$B$1:$R$1,0),FALSE))</f>
        <v>0</v>
      </c>
      <c r="AS334" s="82" t="str">
        <f t="shared" si="62"/>
        <v/>
      </c>
      <c r="AU334" s="73" t="str">
        <f>VLOOKUP($B334,'Miljövärden urval för publ'!$B$2:$I$486,7,FALSE)</f>
        <v>Nej</v>
      </c>
      <c r="AV334" s="73" t="str">
        <f>VLOOKUP($B334,'Miljövärden urval för publ'!$B$2:$I$486,6,FALSE)</f>
        <v>Nej</v>
      </c>
      <c r="AZ334" s="73">
        <f t="shared" si="58"/>
        <v>0</v>
      </c>
      <c r="BA334" s="73">
        <f t="shared" si="63"/>
        <v>0</v>
      </c>
      <c r="BB334" s="73">
        <f t="shared" si="59"/>
        <v>0</v>
      </c>
      <c r="BC334" s="73">
        <f t="shared" si="60"/>
        <v>0</v>
      </c>
      <c r="BE334" s="73">
        <f t="shared" si="64"/>
        <v>0</v>
      </c>
      <c r="BF334" s="73">
        <f t="shared" si="65"/>
        <v>0</v>
      </c>
      <c r="BH334" s="73">
        <f t="shared" si="61"/>
        <v>0</v>
      </c>
    </row>
    <row r="335" spans="1:60" ht="14.5" x14ac:dyDescent="0.35">
      <c r="A335" t="s">
        <v>428</v>
      </c>
      <c r="B335" t="s">
        <v>430</v>
      </c>
      <c r="C335" s="73">
        <f>VLOOKUP($B335,'Tillförd energi'!$B$2:$AS$506,MATCH(C$1,'Tillförd energi'!$B$1:$AQ$1,0),FALSE)</f>
        <v>0</v>
      </c>
      <c r="D335" s="73">
        <f>VLOOKUP($B335,'Tillförd energi'!$B$2:$AS$506,MATCH(D$1,'Tillförd energi'!$B$1:$AQ$1,0),FALSE)</f>
        <v>0</v>
      </c>
      <c r="E335" s="73">
        <f>VLOOKUP($B335,'Tillförd energi'!$B$2:$AS$506,MATCH(E$1,'Tillförd energi'!$B$1:$AQ$1,0),FALSE)</f>
        <v>0</v>
      </c>
      <c r="F335" s="73">
        <f>VLOOKUP($B335,'Tillförd energi'!$B$2:$AS$506,MATCH(F$1,'Tillförd energi'!$B$1:$AQ$1,0),FALSE)</f>
        <v>0</v>
      </c>
      <c r="G335" s="73">
        <f>VLOOKUP($B335,'Tillförd energi'!$B$2:$AS$506,MATCH(G$1,'Tillförd energi'!$B$1:$AQ$1,0),FALSE)</f>
        <v>0</v>
      </c>
      <c r="H335" s="73">
        <f>VLOOKUP($B335,'Tillförd energi'!$B$2:$AS$506,MATCH(H$1,'Tillförd energi'!$B$1:$AQ$1,0),FALSE)</f>
        <v>0</v>
      </c>
      <c r="I335" s="73">
        <f>VLOOKUP($B335,'Tillförd energi'!$B$2:$AS$506,MATCH(I$1,'Tillförd energi'!$B$1:$AQ$1,0),FALSE)</f>
        <v>0</v>
      </c>
      <c r="J335" s="73">
        <f>VLOOKUP($B335,'Tillförd energi'!$B$2:$AS$506,MATCH(J$1,'Tillförd energi'!$B$1:$AQ$1,0),FALSE)</f>
        <v>0</v>
      </c>
      <c r="K335" s="73">
        <f>VLOOKUP($B335,'Tillförd energi'!$B$2:$AS$506,MATCH(K$1,'Tillförd energi'!$B$1:$AQ$1,0),FALSE)</f>
        <v>0</v>
      </c>
      <c r="L335" s="73">
        <f>VLOOKUP($B335,'Tillförd energi'!$B$2:$AS$506,MATCH(L$1,'Tillförd energi'!$B$1:$AQ$1,0),FALSE)</f>
        <v>0</v>
      </c>
      <c r="M335" s="73">
        <f>VLOOKUP($B335,'Tillförd energi'!$B$2:$AS$506,MATCH(M$1,'Tillförd energi'!$B$1:$AQ$1,0),FALSE)</f>
        <v>0</v>
      </c>
      <c r="N335" s="73">
        <f>VLOOKUP($B335,'Tillförd energi'!$B$2:$AS$506,MATCH(N$1,'Tillförd energi'!$B$1:$AQ$1,0),FALSE)</f>
        <v>0</v>
      </c>
      <c r="O335" s="73">
        <f>VLOOKUP($B335,'Tillförd energi'!$B$2:$AS$506,MATCH(O$1,'Tillförd energi'!$B$1:$AQ$1,0),FALSE)</f>
        <v>0</v>
      </c>
      <c r="P335" s="73">
        <f>VLOOKUP($B335,'Tillförd energi'!$B$2:$AS$506,MATCH(P$1,'Tillförd energi'!$B$1:$AQ$1,0),FALSE)</f>
        <v>0</v>
      </c>
      <c r="Q335" s="73">
        <f>VLOOKUP($B335,'Tillförd energi'!$B$2:$AS$506,MATCH(Q$1,'Tillförd energi'!$B$1:$AQ$1,0),FALSE)</f>
        <v>0</v>
      </c>
      <c r="R335" s="73">
        <f>VLOOKUP($B335,'Tillförd energi'!$B$2:$AS$506,MATCH(R$1,'Tillförd energi'!$B$1:$AQ$1,0),FALSE)</f>
        <v>0</v>
      </c>
      <c r="S335" s="73">
        <f>VLOOKUP($B335,'Tillförd energi'!$B$2:$AS$506,MATCH(S$1,'Tillförd energi'!$B$1:$AQ$1,0),FALSE)</f>
        <v>0</v>
      </c>
      <c r="T335" s="73">
        <f>VLOOKUP($B335,'Tillförd energi'!$B$2:$AS$506,MATCH(T$1,'Tillförd energi'!$B$1:$AQ$1,0),FALSE)</f>
        <v>0</v>
      </c>
      <c r="U335" s="73">
        <f>VLOOKUP($B335,'Tillförd energi'!$B$2:$AS$506,MATCH(U$1,'Tillförd energi'!$B$1:$AQ$1,0),FALSE)</f>
        <v>0</v>
      </c>
      <c r="V335" s="73">
        <f>VLOOKUP($B335,'Tillförd energi'!$B$2:$AS$506,MATCH(V$1,'Tillförd energi'!$B$1:$AQ$1,0),FALSE)</f>
        <v>0</v>
      </c>
      <c r="W335" s="73">
        <f>VLOOKUP($B335,'Tillförd energi'!$B$2:$AS$506,MATCH(W$1,'Tillförd energi'!$B$1:$AQ$1,0),FALSE)</f>
        <v>0</v>
      </c>
      <c r="X335" s="73">
        <f>VLOOKUP($B335,'Tillförd energi'!$B$2:$AS$506,MATCH(X$1,'Tillförd energi'!$B$1:$AQ$1,0),FALSE)</f>
        <v>0</v>
      </c>
      <c r="Y335" s="73">
        <f>VLOOKUP($B335,'Tillförd energi'!$B$2:$AS$506,MATCH(Y$1,'Tillförd energi'!$B$1:$AQ$1,0),FALSE)</f>
        <v>0</v>
      </c>
      <c r="Z335" s="73">
        <f>VLOOKUP($B335,'Tillförd energi'!$B$2:$AS$506,MATCH(Z$1,'Tillförd energi'!$B$1:$AQ$1,0),FALSE)</f>
        <v>0</v>
      </c>
      <c r="AA335" s="73">
        <f>VLOOKUP($B335,'Tillförd energi'!$B$2:$AS$506,MATCH(AA$1,'Tillförd energi'!$B$1:$AQ$1,0),FALSE)</f>
        <v>0</v>
      </c>
      <c r="AB335" s="73">
        <f>VLOOKUP($B335,'Tillförd energi'!$B$2:$AS$506,MATCH(AB$1,'Tillförd energi'!$B$1:$AQ$1,0),FALSE)</f>
        <v>0</v>
      </c>
      <c r="AC335" s="73">
        <f>VLOOKUP($B335,'Tillförd energi'!$B$2:$AS$506,MATCH(AC$1,'Tillförd energi'!$B$1:$AQ$1,0),FALSE)</f>
        <v>0</v>
      </c>
      <c r="AD335" s="73">
        <f>VLOOKUP($B335,'Tillförd energi'!$B$2:$AS$506,MATCH(AD$1,'Tillförd energi'!$B$1:$AQ$1,0),FALSE)</f>
        <v>0</v>
      </c>
      <c r="AF335" s="73">
        <f>VLOOKUP($B335,'Tillförd energi'!$B$2:$AS$506,MATCH(AF$1,'Tillförd energi'!$B$1:$AQ$1,0),FALSE)</f>
        <v>0</v>
      </c>
      <c r="AH335" s="73">
        <f>IFERROR(VLOOKUP(B335,Miljö!$B$1:$S$476,9,FALSE)/1,0)</f>
        <v>0</v>
      </c>
      <c r="AJ335" s="81" t="str">
        <f>IFERROR(VLOOKUP($B335,Miljö!$B$1:$S$500,MATCH("hjälpel exklusive kraftvärme (GWh)",Miljö!$B$1:$V$1,0),FALSE)/1,"")</f>
        <v/>
      </c>
      <c r="AK335" s="81">
        <f t="shared" si="55"/>
        <v>0</v>
      </c>
      <c r="AL335" s="81">
        <f>VLOOKUP($B335,'Slutlig allokering'!$B$2:$AL$462,MATCH("Hjälpel kraftvärme",'Slutlig allokering'!$B$2:$AL$2,0),FALSE)</f>
        <v>0</v>
      </c>
      <c r="AN335" s="73">
        <f t="shared" si="56"/>
        <v>0</v>
      </c>
      <c r="AO335" s="73">
        <f t="shared" si="57"/>
        <v>0</v>
      </c>
      <c r="AP335" s="73" t="str">
        <f>IF(ISERROR(1/VLOOKUP($B335,Leveranser!$B$1:$S$500,MATCH("såld värme (gwh)",Leveranser!$B$1:$S$1,0),FALSE)),"",VLOOKUP($B335,Leveranser!$B$1:$S$500,MATCH("såld värme (gwh)",Leveranser!$B$1:$S$1,0),FALSE))</f>
        <v/>
      </c>
      <c r="AQ335" s="73">
        <f>VLOOKUP($B335,Leveranser!$B$1:$Y$500,MATCH("Totalt såld fjärrvärme till andra fjärrvärmeföretag",Leveranser!$B$1:$AA$1,0),FALSE)</f>
        <v>0</v>
      </c>
      <c r="AR335" s="73">
        <f>IF(ISERROR(1/VLOOKUP($B335,Miljö!$B$1:$S$500,MATCH("Såld mängd produktionsspecifik fjärrvärme (GWh)",Miljö!$B$1:$R$1,0),FALSE)),0,VLOOKUP($B335,Miljö!$B$1:$S$500,MATCH("Såld mängd produktionsspecifik fjärrvärme (GWh)",Miljö!$B$1:$R$1,0),FALSE))</f>
        <v>0</v>
      </c>
      <c r="AS335" s="82" t="str">
        <f t="shared" si="62"/>
        <v/>
      </c>
      <c r="AU335" s="73" t="str">
        <f>VLOOKUP($B335,'Miljövärden urval för publ'!$B$2:$I$486,7,FALSE)</f>
        <v>Nej</v>
      </c>
      <c r="AV335" s="73" t="str">
        <f>VLOOKUP($B335,'Miljövärden urval för publ'!$B$2:$I$486,6,FALSE)</f>
        <v>Nej</v>
      </c>
      <c r="AZ335" s="73">
        <f t="shared" si="58"/>
        <v>0</v>
      </c>
      <c r="BA335" s="73">
        <f t="shared" si="63"/>
        <v>0</v>
      </c>
      <c r="BB335" s="73">
        <f t="shared" si="59"/>
        <v>0</v>
      </c>
      <c r="BC335" s="73">
        <f t="shared" si="60"/>
        <v>0</v>
      </c>
      <c r="BE335" s="73">
        <f t="shared" si="64"/>
        <v>0</v>
      </c>
      <c r="BF335" s="73">
        <f t="shared" si="65"/>
        <v>0</v>
      </c>
      <c r="BH335" s="73">
        <f t="shared" si="61"/>
        <v>0</v>
      </c>
    </row>
    <row r="336" spans="1:60" ht="14.5" x14ac:dyDescent="0.35">
      <c r="A336" t="s">
        <v>431</v>
      </c>
      <c r="B336" t="s">
        <v>432</v>
      </c>
      <c r="C336" s="73">
        <f>VLOOKUP($B336,'Tillförd energi'!$B$2:$AS$506,MATCH(C$1,'Tillförd energi'!$B$1:$AQ$1,0),FALSE)</f>
        <v>0</v>
      </c>
      <c r="D336" s="73">
        <f>VLOOKUP($B336,'Tillförd energi'!$B$2:$AS$506,MATCH(D$1,'Tillförd energi'!$B$1:$AQ$1,0),FALSE)</f>
        <v>0</v>
      </c>
      <c r="E336" s="73">
        <f>VLOOKUP($B336,'Tillförd energi'!$B$2:$AS$506,MATCH(E$1,'Tillförd energi'!$B$1:$AQ$1,0),FALSE)</f>
        <v>0</v>
      </c>
      <c r="F336" s="73">
        <f>VLOOKUP($B336,'Tillförd energi'!$B$2:$AS$506,MATCH(F$1,'Tillförd energi'!$B$1:$AQ$1,0),FALSE)</f>
        <v>0</v>
      </c>
      <c r="G336" s="73">
        <f>VLOOKUP($B336,'Tillförd energi'!$B$2:$AS$506,MATCH(G$1,'Tillförd energi'!$B$1:$AQ$1,0),FALSE)</f>
        <v>0</v>
      </c>
      <c r="H336" s="73">
        <f>VLOOKUP($B336,'Tillförd energi'!$B$2:$AS$506,MATCH(H$1,'Tillförd energi'!$B$1:$AQ$1,0),FALSE)</f>
        <v>0</v>
      </c>
      <c r="I336" s="73">
        <f>VLOOKUP($B336,'Tillförd energi'!$B$2:$AS$506,MATCH(I$1,'Tillförd energi'!$B$1:$AQ$1,0),FALSE)</f>
        <v>0</v>
      </c>
      <c r="J336" s="73">
        <f>VLOOKUP($B336,'Tillförd energi'!$B$2:$AS$506,MATCH(J$1,'Tillförd energi'!$B$1:$AQ$1,0),FALSE)</f>
        <v>0</v>
      </c>
      <c r="K336" s="73">
        <f>VLOOKUP($B336,'Tillförd energi'!$B$2:$AS$506,MATCH(K$1,'Tillförd energi'!$B$1:$AQ$1,0),FALSE)</f>
        <v>0</v>
      </c>
      <c r="L336" s="73">
        <f>VLOOKUP($B336,'Tillförd energi'!$B$2:$AS$506,MATCH(L$1,'Tillförd energi'!$B$1:$AQ$1,0),FALSE)</f>
        <v>0</v>
      </c>
      <c r="M336" s="73">
        <f>VLOOKUP($B336,'Tillförd energi'!$B$2:$AS$506,MATCH(M$1,'Tillförd energi'!$B$1:$AQ$1,0),FALSE)</f>
        <v>0</v>
      </c>
      <c r="N336" s="73">
        <f>VLOOKUP($B336,'Tillförd energi'!$B$2:$AS$506,MATCH(N$1,'Tillförd energi'!$B$1:$AQ$1,0),FALSE)</f>
        <v>0</v>
      </c>
      <c r="O336" s="73">
        <f>VLOOKUP($B336,'Tillförd energi'!$B$2:$AS$506,MATCH(O$1,'Tillförd energi'!$B$1:$AQ$1,0),FALSE)</f>
        <v>0</v>
      </c>
      <c r="P336" s="73">
        <f>VLOOKUP($B336,'Tillförd energi'!$B$2:$AS$506,MATCH(P$1,'Tillförd energi'!$B$1:$AQ$1,0),FALSE)</f>
        <v>0</v>
      </c>
      <c r="Q336" s="73">
        <f>VLOOKUP($B336,'Tillförd energi'!$B$2:$AS$506,MATCH(Q$1,'Tillförd energi'!$B$1:$AQ$1,0),FALSE)</f>
        <v>0</v>
      </c>
      <c r="R336" s="73">
        <f>VLOOKUP($B336,'Tillförd energi'!$B$2:$AS$506,MATCH(R$1,'Tillförd energi'!$B$1:$AQ$1,0),FALSE)</f>
        <v>0</v>
      </c>
      <c r="S336" s="73">
        <f>VLOOKUP($B336,'Tillförd energi'!$B$2:$AS$506,MATCH(S$1,'Tillförd energi'!$B$1:$AQ$1,0),FALSE)</f>
        <v>0</v>
      </c>
      <c r="T336" s="73">
        <f>VLOOKUP($B336,'Tillförd energi'!$B$2:$AS$506,MATCH(T$1,'Tillförd energi'!$B$1:$AQ$1,0),FALSE)</f>
        <v>0</v>
      </c>
      <c r="U336" s="73">
        <f>VLOOKUP($B336,'Tillförd energi'!$B$2:$AS$506,MATCH(U$1,'Tillförd energi'!$B$1:$AQ$1,0),FALSE)</f>
        <v>0</v>
      </c>
      <c r="V336" s="73">
        <f>VLOOKUP($B336,'Tillförd energi'!$B$2:$AS$506,MATCH(V$1,'Tillförd energi'!$B$1:$AQ$1,0),FALSE)</f>
        <v>0</v>
      </c>
      <c r="W336" s="73">
        <f>VLOOKUP($B336,'Tillförd energi'!$B$2:$AS$506,MATCH(W$1,'Tillförd energi'!$B$1:$AQ$1,0),FALSE)</f>
        <v>0</v>
      </c>
      <c r="X336" s="73">
        <f>VLOOKUP($B336,'Tillförd energi'!$B$2:$AS$506,MATCH(X$1,'Tillförd energi'!$B$1:$AQ$1,0),FALSE)</f>
        <v>0</v>
      </c>
      <c r="Y336" s="73">
        <f>VLOOKUP($B336,'Tillförd energi'!$B$2:$AS$506,MATCH(Y$1,'Tillförd energi'!$B$1:$AQ$1,0),FALSE)</f>
        <v>0</v>
      </c>
      <c r="Z336" s="73">
        <f>VLOOKUP($B336,'Tillförd energi'!$B$2:$AS$506,MATCH(Z$1,'Tillförd energi'!$B$1:$AQ$1,0),FALSE)</f>
        <v>0</v>
      </c>
      <c r="AA336" s="73">
        <f>VLOOKUP($B336,'Tillförd energi'!$B$2:$AS$506,MATCH(AA$1,'Tillförd energi'!$B$1:$AQ$1,0),FALSE)</f>
        <v>0</v>
      </c>
      <c r="AB336" s="73">
        <f>VLOOKUP($B336,'Tillförd energi'!$B$2:$AS$506,MATCH(AB$1,'Tillförd energi'!$B$1:$AQ$1,0),FALSE)</f>
        <v>0</v>
      </c>
      <c r="AC336" s="73">
        <f>VLOOKUP($B336,'Tillförd energi'!$B$2:$AS$506,MATCH(AC$1,'Tillförd energi'!$B$1:$AQ$1,0),FALSE)</f>
        <v>0</v>
      </c>
      <c r="AD336" s="73">
        <f>VLOOKUP($B336,'Tillförd energi'!$B$2:$AS$506,MATCH(AD$1,'Tillförd energi'!$B$1:$AQ$1,0),FALSE)</f>
        <v>0</v>
      </c>
      <c r="AF336" s="73">
        <f>VLOOKUP($B336,'Tillförd energi'!$B$2:$AS$506,MATCH(AF$1,'Tillförd energi'!$B$1:$AQ$1,0),FALSE)</f>
        <v>9.5760000000000005</v>
      </c>
      <c r="AH336" s="73">
        <f>IFERROR(VLOOKUP(B336,Miljö!$B$1:$S$476,9,FALSE)/1,0)</f>
        <v>355</v>
      </c>
      <c r="AJ336" s="81" t="str">
        <f>IFERROR(VLOOKUP($B336,Miljö!$B$1:$S$500,MATCH("hjälpel exklusive kraftvärme (GWh)",Miljö!$B$1:$V$1,0),FALSE)/1,"")</f>
        <v/>
      </c>
      <c r="AK336" s="81">
        <f t="shared" si="55"/>
        <v>9.5759999999999987</v>
      </c>
      <c r="AL336" s="81">
        <f>VLOOKUP($B336,'Slutlig allokering'!$B$2:$AL$462,MATCH("Hjälpel kraftvärme",'Slutlig allokering'!$B$2:$AL$2,0),FALSE)</f>
        <v>0</v>
      </c>
      <c r="AN336" s="73">
        <f t="shared" si="56"/>
        <v>9.5760000000000005</v>
      </c>
      <c r="AO336" s="73">
        <f t="shared" si="57"/>
        <v>364.57600000000002</v>
      </c>
      <c r="AP336" s="73">
        <f>IF(ISERROR(1/VLOOKUP($B336,Leveranser!$B$1:$S$500,MATCH("såld värme (gwh)",Leveranser!$B$1:$S$1,0),FALSE)),"",VLOOKUP($B336,Leveranser!$B$1:$S$500,MATCH("såld värme (gwh)",Leveranser!$B$1:$S$1,0),FALSE))</f>
        <v>319.2</v>
      </c>
      <c r="AQ336" s="73">
        <f>VLOOKUP($B336,Leveranser!$B$1:$Y$500,MATCH("Totalt såld fjärrvärme till andra fjärrvärmeföretag",Leveranser!$B$1:$AA$1,0),FALSE)</f>
        <v>0</v>
      </c>
      <c r="AR336" s="73">
        <f>IF(ISERROR(1/VLOOKUP($B336,Miljö!$B$1:$S$500,MATCH("Såld mängd produktionsspecifik fjärrvärme (GWh)",Miljö!$B$1:$R$1,0),FALSE)),0,VLOOKUP($B336,Miljö!$B$1:$S$500,MATCH("Såld mängd produktionsspecifik fjärrvärme (GWh)",Miljö!$B$1:$R$1,0),FALSE))</f>
        <v>0</v>
      </c>
      <c r="AS336" s="82">
        <f t="shared" si="62"/>
        <v>0.87553761081365744</v>
      </c>
      <c r="AU336" s="73" t="str">
        <f>VLOOKUP($B336,'Miljövärden urval för publ'!$B$2:$I$486,7,FALSE)</f>
        <v>Ja</v>
      </c>
      <c r="AV336" s="73" t="str">
        <f>VLOOKUP($B336,'Miljövärden urval för publ'!$B$2:$I$486,6,FALSE)</f>
        <v>Nej</v>
      </c>
      <c r="AZ336" s="73">
        <f t="shared" si="58"/>
        <v>9.5760000000000005</v>
      </c>
      <c r="BA336" s="73">
        <f t="shared" si="63"/>
        <v>0</v>
      </c>
      <c r="BB336" s="73">
        <f t="shared" si="59"/>
        <v>0</v>
      </c>
      <c r="BC336" s="73">
        <f t="shared" si="60"/>
        <v>0</v>
      </c>
      <c r="BE336" s="73">
        <f t="shared" si="64"/>
        <v>0</v>
      </c>
      <c r="BF336" s="73">
        <f t="shared" si="65"/>
        <v>0</v>
      </c>
      <c r="BH336" s="73">
        <f t="shared" si="61"/>
        <v>0</v>
      </c>
    </row>
    <row r="337" spans="1:60" ht="14.5" x14ac:dyDescent="0.35">
      <c r="A337" t="s">
        <v>433</v>
      </c>
      <c r="B337" t="s">
        <v>434</v>
      </c>
      <c r="C337" s="73">
        <f>VLOOKUP($B337,'Tillförd energi'!$B$2:$AS$506,MATCH(C$1,'Tillförd energi'!$B$1:$AQ$1,0),FALSE)</f>
        <v>0</v>
      </c>
      <c r="D337" s="73">
        <f>VLOOKUP($B337,'Tillförd energi'!$B$2:$AS$506,MATCH(D$1,'Tillförd energi'!$B$1:$AQ$1,0),FALSE)</f>
        <v>2.5</v>
      </c>
      <c r="E337" s="73">
        <f>VLOOKUP($B337,'Tillförd energi'!$B$2:$AS$506,MATCH(E$1,'Tillförd energi'!$B$1:$AQ$1,0),FALSE)</f>
        <v>0</v>
      </c>
      <c r="F337" s="73">
        <f>VLOOKUP($B337,'Tillförd energi'!$B$2:$AS$506,MATCH(F$1,'Tillförd energi'!$B$1:$AQ$1,0),FALSE)</f>
        <v>0</v>
      </c>
      <c r="G337" s="73">
        <f>VLOOKUP($B337,'Tillförd energi'!$B$2:$AS$506,MATCH(G$1,'Tillförd energi'!$B$1:$AQ$1,0),FALSE)</f>
        <v>0</v>
      </c>
      <c r="H337" s="73">
        <f>VLOOKUP($B337,'Tillförd energi'!$B$2:$AS$506,MATCH(H$1,'Tillförd energi'!$B$1:$AQ$1,0),FALSE)</f>
        <v>0</v>
      </c>
      <c r="I337" s="73">
        <f>VLOOKUP($B337,'Tillförd energi'!$B$2:$AS$506,MATCH(I$1,'Tillförd energi'!$B$1:$AQ$1,0),FALSE)</f>
        <v>0</v>
      </c>
      <c r="J337" s="73">
        <f>VLOOKUP($B337,'Tillförd energi'!$B$2:$AS$506,MATCH(J$1,'Tillförd energi'!$B$1:$AQ$1,0),FALSE)</f>
        <v>0</v>
      </c>
      <c r="K337" s="73">
        <f>VLOOKUP($B337,'Tillförd energi'!$B$2:$AS$506,MATCH(K$1,'Tillförd energi'!$B$1:$AQ$1,0),FALSE)</f>
        <v>46.6</v>
      </c>
      <c r="L337" s="73">
        <f>VLOOKUP($B337,'Tillförd energi'!$B$2:$AS$506,MATCH(L$1,'Tillförd energi'!$B$1:$AQ$1,0),FALSE)</f>
        <v>0</v>
      </c>
      <c r="M337" s="73">
        <f>VLOOKUP($B337,'Tillförd energi'!$B$2:$AS$506,MATCH(M$1,'Tillförd energi'!$B$1:$AQ$1,0),FALSE)</f>
        <v>0</v>
      </c>
      <c r="N337" s="73">
        <f>VLOOKUP($B337,'Tillförd energi'!$B$2:$AS$506,MATCH(N$1,'Tillförd energi'!$B$1:$AQ$1,0),FALSE)</f>
        <v>0</v>
      </c>
      <c r="O337" s="73">
        <f>VLOOKUP($B337,'Tillförd energi'!$B$2:$AS$506,MATCH(O$1,'Tillförd energi'!$B$1:$AQ$1,0),FALSE)</f>
        <v>0</v>
      </c>
      <c r="P337" s="73">
        <f>VLOOKUP($B337,'Tillförd energi'!$B$2:$AS$506,MATCH(P$1,'Tillförd energi'!$B$1:$AQ$1,0),FALSE)</f>
        <v>0</v>
      </c>
      <c r="Q337" s="73">
        <f>VLOOKUP($B337,'Tillförd energi'!$B$2:$AS$506,MATCH(Q$1,'Tillförd energi'!$B$1:$AQ$1,0),FALSE)</f>
        <v>0</v>
      </c>
      <c r="R337" s="73">
        <f>VLOOKUP($B337,'Tillförd energi'!$B$2:$AS$506,MATCH(R$1,'Tillförd energi'!$B$1:$AQ$1,0),FALSE)</f>
        <v>0</v>
      </c>
      <c r="S337" s="73">
        <f>VLOOKUP($B337,'Tillförd energi'!$B$2:$AS$506,MATCH(S$1,'Tillförd energi'!$B$1:$AQ$1,0),FALSE)</f>
        <v>0</v>
      </c>
      <c r="T337" s="73">
        <f>VLOOKUP($B337,'Tillförd energi'!$B$2:$AS$506,MATCH(T$1,'Tillförd energi'!$B$1:$AQ$1,0),FALSE)</f>
        <v>0</v>
      </c>
      <c r="U337" s="73">
        <f>VLOOKUP($B337,'Tillförd energi'!$B$2:$AS$506,MATCH(U$1,'Tillförd energi'!$B$1:$AQ$1,0),FALSE)</f>
        <v>0</v>
      </c>
      <c r="V337" s="73">
        <f>VLOOKUP($B337,'Tillförd energi'!$B$2:$AS$506,MATCH(V$1,'Tillförd energi'!$B$1:$AQ$1,0),FALSE)</f>
        <v>0</v>
      </c>
      <c r="W337" s="73">
        <f>VLOOKUP($B337,'Tillförd energi'!$B$2:$AS$506,MATCH(W$1,'Tillförd energi'!$B$1:$AQ$1,0),FALSE)</f>
        <v>0</v>
      </c>
      <c r="X337" s="73">
        <f>VLOOKUP($B337,'Tillförd energi'!$B$2:$AS$506,MATCH(X$1,'Tillförd energi'!$B$1:$AQ$1,0),FALSE)</f>
        <v>0</v>
      </c>
      <c r="Y337" s="73">
        <f>VLOOKUP($B337,'Tillförd energi'!$B$2:$AS$506,MATCH(Y$1,'Tillförd energi'!$B$1:$AQ$1,0),FALSE)</f>
        <v>0.4</v>
      </c>
      <c r="Z337" s="73">
        <f>VLOOKUP($B337,'Tillförd energi'!$B$2:$AS$506,MATCH(Z$1,'Tillförd energi'!$B$1:$AQ$1,0),FALSE)</f>
        <v>0</v>
      </c>
      <c r="AA337" s="73">
        <f>VLOOKUP($B337,'Tillförd energi'!$B$2:$AS$506,MATCH(AA$1,'Tillförd energi'!$B$1:$AQ$1,0),FALSE)</f>
        <v>0</v>
      </c>
      <c r="AB337" s="73">
        <f>VLOOKUP($B337,'Tillförd energi'!$B$2:$AS$506,MATCH(AB$1,'Tillförd energi'!$B$1:$AQ$1,0),FALSE)</f>
        <v>0</v>
      </c>
      <c r="AC337" s="73">
        <f>VLOOKUP($B337,'Tillförd energi'!$B$2:$AS$506,MATCH(AC$1,'Tillförd energi'!$B$1:$AQ$1,0),FALSE)</f>
        <v>0</v>
      </c>
      <c r="AD337" s="73">
        <f>VLOOKUP($B337,'Tillförd energi'!$B$2:$AS$506,MATCH(AD$1,'Tillförd energi'!$B$1:$AQ$1,0),FALSE)</f>
        <v>0</v>
      </c>
      <c r="AF337" s="73">
        <f>VLOOKUP($B337,'Tillförd energi'!$B$2:$AS$506,MATCH(AF$1,'Tillförd energi'!$B$1:$AQ$1,0),FALSE)</f>
        <v>1.1000000000000001</v>
      </c>
      <c r="AH337" s="73">
        <f>IFERROR(VLOOKUP(B337,Miljö!$B$1:$S$476,9,FALSE)/1,0)</f>
        <v>0</v>
      </c>
      <c r="AJ337" s="81">
        <f>IFERROR(VLOOKUP($B337,Miljö!$B$1:$S$500,MATCH("hjälpel exklusive kraftvärme (GWh)",Miljö!$B$1:$V$1,0),FALSE)/1,"")</f>
        <v>1.1000000000000001</v>
      </c>
      <c r="AK337" s="81">
        <f t="shared" si="55"/>
        <v>1.1000000000000001</v>
      </c>
      <c r="AL337" s="81">
        <f>VLOOKUP($B337,'Slutlig allokering'!$B$2:$AL$462,MATCH("Hjälpel kraftvärme",'Slutlig allokering'!$B$2:$AL$2,0),FALSE)</f>
        <v>0</v>
      </c>
      <c r="AN337" s="73">
        <f t="shared" si="56"/>
        <v>50.6</v>
      </c>
      <c r="AO337" s="73">
        <f t="shared" si="57"/>
        <v>50.6</v>
      </c>
      <c r="AP337" s="73">
        <f>IF(ISERROR(1/VLOOKUP($B337,Leveranser!$B$1:$S$500,MATCH("såld värme (gwh)",Leveranser!$B$1:$S$1,0),FALSE)),"",VLOOKUP($B337,Leveranser!$B$1:$S$500,MATCH("såld värme (gwh)",Leveranser!$B$1:$S$1,0),FALSE))</f>
        <v>38.045000000000002</v>
      </c>
      <c r="AQ337" s="73">
        <f>VLOOKUP($B337,Leveranser!$B$1:$Y$500,MATCH("Totalt såld fjärrvärme till andra fjärrvärmeföretag",Leveranser!$B$1:$AA$1,0),FALSE)</f>
        <v>0</v>
      </c>
      <c r="AR337" s="73">
        <f>IF(ISERROR(1/VLOOKUP($B337,Miljö!$B$1:$S$500,MATCH("Såld mängd produktionsspecifik fjärrvärme (GWh)",Miljö!$B$1:$R$1,0),FALSE)),0,VLOOKUP($B337,Miljö!$B$1:$S$500,MATCH("Såld mängd produktionsspecifik fjärrvärme (GWh)",Miljö!$B$1:$R$1,0),FALSE))</f>
        <v>0</v>
      </c>
      <c r="AS337" s="82">
        <f t="shared" si="62"/>
        <v>0.75187747035573127</v>
      </c>
      <c r="AU337" s="73" t="str">
        <f>VLOOKUP($B337,'Miljövärden urval för publ'!$B$2:$I$486,7,FALSE)</f>
        <v>Ja</v>
      </c>
      <c r="AV337" s="73" t="str">
        <f>VLOOKUP($B337,'Miljövärden urval för publ'!$B$2:$I$486,6,FALSE)</f>
        <v>Nej</v>
      </c>
      <c r="AZ337" s="73">
        <f t="shared" si="58"/>
        <v>1.5</v>
      </c>
      <c r="BA337" s="73">
        <f t="shared" si="63"/>
        <v>0</v>
      </c>
      <c r="BB337" s="73">
        <f t="shared" si="59"/>
        <v>0</v>
      </c>
      <c r="BC337" s="73">
        <f t="shared" si="60"/>
        <v>0</v>
      </c>
      <c r="BE337" s="73">
        <f t="shared" si="64"/>
        <v>0</v>
      </c>
      <c r="BF337" s="73">
        <f t="shared" si="65"/>
        <v>0</v>
      </c>
      <c r="BH337" s="73">
        <f t="shared" si="61"/>
        <v>46.6</v>
      </c>
    </row>
    <row r="338" spans="1:60" ht="14.5" x14ac:dyDescent="0.35">
      <c r="A338" t="s">
        <v>435</v>
      </c>
      <c r="B338" t="s">
        <v>436</v>
      </c>
      <c r="C338" s="73">
        <f>VLOOKUP($B338,'Tillförd energi'!$B$2:$AS$506,MATCH(C$1,'Tillförd energi'!$B$1:$AQ$1,0),FALSE)</f>
        <v>0</v>
      </c>
      <c r="D338" s="73">
        <f>VLOOKUP($B338,'Tillförd energi'!$B$2:$AS$506,MATCH(D$1,'Tillförd energi'!$B$1:$AQ$1,0),FALSE)</f>
        <v>0.3</v>
      </c>
      <c r="E338" s="73">
        <f>VLOOKUP($B338,'Tillförd energi'!$B$2:$AS$506,MATCH(E$1,'Tillförd energi'!$B$1:$AQ$1,0),FALSE)</f>
        <v>0</v>
      </c>
      <c r="F338" s="73">
        <f>VLOOKUP($B338,'Tillförd energi'!$B$2:$AS$506,MATCH(F$1,'Tillförd energi'!$B$1:$AQ$1,0),FALSE)</f>
        <v>0</v>
      </c>
      <c r="G338" s="73">
        <f>VLOOKUP($B338,'Tillförd energi'!$B$2:$AS$506,MATCH(G$1,'Tillförd energi'!$B$1:$AQ$1,0),FALSE)</f>
        <v>0</v>
      </c>
      <c r="H338" s="73">
        <f>VLOOKUP($B338,'Tillförd energi'!$B$2:$AS$506,MATCH(H$1,'Tillförd energi'!$B$1:$AQ$1,0),FALSE)</f>
        <v>0</v>
      </c>
      <c r="I338" s="73">
        <f>VLOOKUP($B338,'Tillförd energi'!$B$2:$AS$506,MATCH(I$1,'Tillförd energi'!$B$1:$AQ$1,0),FALSE)</f>
        <v>0</v>
      </c>
      <c r="J338" s="73">
        <f>VLOOKUP($B338,'Tillförd energi'!$B$2:$AS$506,MATCH(J$1,'Tillförd energi'!$B$1:$AQ$1,0),FALSE)</f>
        <v>0</v>
      </c>
      <c r="K338" s="73">
        <f>VLOOKUP($B338,'Tillförd energi'!$B$2:$AS$506,MATCH(K$1,'Tillförd energi'!$B$1:$AQ$1,0),FALSE)</f>
        <v>0</v>
      </c>
      <c r="L338" s="73">
        <f>VLOOKUP($B338,'Tillförd energi'!$B$2:$AS$506,MATCH(L$1,'Tillförd energi'!$B$1:$AQ$1,0),FALSE)</f>
        <v>11.9</v>
      </c>
      <c r="M338" s="73">
        <f>VLOOKUP($B338,'Tillförd energi'!$B$2:$AS$506,MATCH(M$1,'Tillförd energi'!$B$1:$AQ$1,0),FALSE)</f>
        <v>25.83</v>
      </c>
      <c r="N338" s="73">
        <f>VLOOKUP($B338,'Tillförd energi'!$B$2:$AS$506,MATCH(N$1,'Tillförd energi'!$B$1:$AQ$1,0),FALSE)</f>
        <v>3.43</v>
      </c>
      <c r="O338" s="73">
        <f>VLOOKUP($B338,'Tillförd energi'!$B$2:$AS$506,MATCH(O$1,'Tillförd energi'!$B$1:$AQ$1,0),FALSE)</f>
        <v>80.485699999999994</v>
      </c>
      <c r="P338" s="73">
        <f>VLOOKUP($B338,'Tillförd energi'!$B$2:$AS$506,MATCH(P$1,'Tillförd energi'!$B$1:$AQ$1,0),FALSE)</f>
        <v>0</v>
      </c>
      <c r="Q338" s="73">
        <f>VLOOKUP($B338,'Tillförd energi'!$B$2:$AS$506,MATCH(Q$1,'Tillförd energi'!$B$1:$AQ$1,0),FALSE)</f>
        <v>0</v>
      </c>
      <c r="R338" s="73">
        <f>VLOOKUP($B338,'Tillförd energi'!$B$2:$AS$506,MATCH(R$1,'Tillförd energi'!$B$1:$AQ$1,0),FALSE)</f>
        <v>0</v>
      </c>
      <c r="S338" s="73">
        <f>VLOOKUP($B338,'Tillförd energi'!$B$2:$AS$506,MATCH(S$1,'Tillförd energi'!$B$1:$AQ$1,0),FALSE)</f>
        <v>0</v>
      </c>
      <c r="T338" s="73">
        <f>VLOOKUP($B338,'Tillförd energi'!$B$2:$AS$506,MATCH(T$1,'Tillförd energi'!$B$1:$AQ$1,0),FALSE)</f>
        <v>0</v>
      </c>
      <c r="U338" s="73">
        <f>VLOOKUP($B338,'Tillförd energi'!$B$2:$AS$506,MATCH(U$1,'Tillförd energi'!$B$1:$AQ$1,0),FALSE)</f>
        <v>0</v>
      </c>
      <c r="V338" s="73">
        <f>VLOOKUP($B338,'Tillförd energi'!$B$2:$AS$506,MATCH(V$1,'Tillförd energi'!$B$1:$AQ$1,0),FALSE)</f>
        <v>11.14</v>
      </c>
      <c r="W338" s="73">
        <f>VLOOKUP($B338,'Tillförd energi'!$B$2:$AS$506,MATCH(W$1,'Tillförd energi'!$B$1:$AQ$1,0),FALSE)</f>
        <v>0</v>
      </c>
      <c r="X338" s="73">
        <f>VLOOKUP($B338,'Tillförd energi'!$B$2:$AS$506,MATCH(X$1,'Tillförd energi'!$B$1:$AQ$1,0),FALSE)</f>
        <v>0</v>
      </c>
      <c r="Y338" s="73">
        <f>VLOOKUP($B338,'Tillförd energi'!$B$2:$AS$506,MATCH(Y$1,'Tillförd energi'!$B$1:$AQ$1,0),FALSE)</f>
        <v>0</v>
      </c>
      <c r="Z338" s="73">
        <f>VLOOKUP($B338,'Tillförd energi'!$B$2:$AS$506,MATCH(Z$1,'Tillförd energi'!$B$1:$AQ$1,0),FALSE)</f>
        <v>0.9</v>
      </c>
      <c r="AA338" s="73">
        <f>VLOOKUP($B338,'Tillförd energi'!$B$2:$AS$506,MATCH(AA$1,'Tillförd energi'!$B$1:$AQ$1,0),FALSE)</f>
        <v>1.1599999999999999</v>
      </c>
      <c r="AB338" s="73">
        <f>VLOOKUP($B338,'Tillförd energi'!$B$2:$AS$506,MATCH(AB$1,'Tillförd energi'!$B$1:$AQ$1,0),FALSE)</f>
        <v>23.96</v>
      </c>
      <c r="AC338" s="73">
        <f>VLOOKUP($B338,'Tillförd energi'!$B$2:$AS$506,MATCH(AC$1,'Tillförd energi'!$B$1:$AQ$1,0),FALSE)</f>
        <v>0</v>
      </c>
      <c r="AD338" s="73">
        <f>VLOOKUP($B338,'Tillförd energi'!$B$2:$AS$506,MATCH(AD$1,'Tillförd energi'!$B$1:$AQ$1,0),FALSE)</f>
        <v>0</v>
      </c>
      <c r="AF338" s="73">
        <f>VLOOKUP($B338,'Tillförd energi'!$B$2:$AS$506,MATCH(AF$1,'Tillförd energi'!$B$1:$AQ$1,0),FALSE)</f>
        <v>3.8018299999999998</v>
      </c>
      <c r="AH338" s="73">
        <f>IFERROR(VLOOKUP(B338,Miljö!$B$1:$S$476,9,FALSE)/1,0)</f>
        <v>0</v>
      </c>
      <c r="AJ338" s="81">
        <f>IFERROR(VLOOKUP($B338,Miljö!$B$1:$S$500,MATCH("hjälpel exklusive kraftvärme (GWh)",Miljö!$B$1:$V$1,0),FALSE)/1,"")</f>
        <v>3.17</v>
      </c>
      <c r="AK338" s="81">
        <f t="shared" si="55"/>
        <v>3.17</v>
      </c>
      <c r="AL338" s="81">
        <f>VLOOKUP($B338,'Slutlig allokering'!$B$2:$AL$462,MATCH("Hjälpel kraftvärme",'Slutlig allokering'!$B$2:$AL$2,0),FALSE)</f>
        <v>0.63183299999999998</v>
      </c>
      <c r="AN338" s="73">
        <f t="shared" si="56"/>
        <v>162.90752999999998</v>
      </c>
      <c r="AO338" s="73">
        <f t="shared" si="57"/>
        <v>162.90752999999998</v>
      </c>
      <c r="AP338" s="73">
        <f>IF(ISERROR(1/VLOOKUP($B338,Leveranser!$B$1:$S$500,MATCH("såld värme (gwh)",Leveranser!$B$1:$S$1,0),FALSE)),"",VLOOKUP($B338,Leveranser!$B$1:$S$500,MATCH("såld värme (gwh)",Leveranser!$B$1:$S$1,0),FALSE))</f>
        <v>117.38</v>
      </c>
      <c r="AQ338" s="73">
        <f>VLOOKUP($B338,Leveranser!$B$1:$Y$500,MATCH("Totalt såld fjärrvärme till andra fjärrvärmeföretag",Leveranser!$B$1:$AA$1,0),FALSE)</f>
        <v>0</v>
      </c>
      <c r="AR338" s="73">
        <f>IF(ISERROR(1/VLOOKUP($B338,Miljö!$B$1:$S$500,MATCH("Såld mängd produktionsspecifik fjärrvärme (GWh)",Miljö!$B$1:$R$1,0),FALSE)),0,VLOOKUP($B338,Miljö!$B$1:$S$500,MATCH("Såld mängd produktionsspecifik fjärrvärme (GWh)",Miljö!$B$1:$R$1,0),FALSE))</f>
        <v>0</v>
      </c>
      <c r="AS338" s="82">
        <f t="shared" si="62"/>
        <v>0.72053145732428703</v>
      </c>
      <c r="AU338" s="73" t="str">
        <f>VLOOKUP($B338,'Miljövärden urval för publ'!$B$2:$I$486,7,FALSE)</f>
        <v>Ja</v>
      </c>
      <c r="AV338" s="73" t="str">
        <f>VLOOKUP($B338,'Miljövärden urval för publ'!$B$2:$I$486,6,FALSE)</f>
        <v>Nej</v>
      </c>
      <c r="AZ338" s="73">
        <f t="shared" si="58"/>
        <v>4.7018300000000002</v>
      </c>
      <c r="BA338" s="73">
        <f t="shared" si="63"/>
        <v>0</v>
      </c>
      <c r="BB338" s="73">
        <f t="shared" si="59"/>
        <v>121.64569999999999</v>
      </c>
      <c r="BC338" s="73">
        <f t="shared" si="60"/>
        <v>0</v>
      </c>
      <c r="BE338" s="73">
        <f t="shared" si="64"/>
        <v>1.1599999999999999</v>
      </c>
      <c r="BF338" s="73">
        <f t="shared" si="65"/>
        <v>0</v>
      </c>
      <c r="BH338" s="73">
        <f t="shared" si="61"/>
        <v>132.78569999999999</v>
      </c>
    </row>
    <row r="339" spans="1:60" ht="14.5" x14ac:dyDescent="0.35">
      <c r="A339" t="s">
        <v>435</v>
      </c>
      <c r="B339" t="s">
        <v>437</v>
      </c>
      <c r="C339" s="73">
        <f>VLOOKUP($B339,'Tillförd energi'!$B$2:$AS$506,MATCH(C$1,'Tillförd energi'!$B$1:$AQ$1,0),FALSE)</f>
        <v>0</v>
      </c>
      <c r="D339" s="73">
        <f>VLOOKUP($B339,'Tillförd energi'!$B$2:$AS$506,MATCH(D$1,'Tillförd energi'!$B$1:$AQ$1,0),FALSE)</f>
        <v>0.06</v>
      </c>
      <c r="E339" s="73">
        <f>VLOOKUP($B339,'Tillförd energi'!$B$2:$AS$506,MATCH(E$1,'Tillförd energi'!$B$1:$AQ$1,0),FALSE)</f>
        <v>0</v>
      </c>
      <c r="F339" s="73">
        <f>VLOOKUP($B339,'Tillförd energi'!$B$2:$AS$506,MATCH(F$1,'Tillförd energi'!$B$1:$AQ$1,0),FALSE)</f>
        <v>0</v>
      </c>
      <c r="G339" s="73">
        <f>VLOOKUP($B339,'Tillförd energi'!$B$2:$AS$506,MATCH(G$1,'Tillförd energi'!$B$1:$AQ$1,0),FALSE)</f>
        <v>0</v>
      </c>
      <c r="H339" s="73">
        <f>VLOOKUP($B339,'Tillförd energi'!$B$2:$AS$506,MATCH(H$1,'Tillförd energi'!$B$1:$AQ$1,0),FALSE)</f>
        <v>0</v>
      </c>
      <c r="I339" s="73">
        <f>VLOOKUP($B339,'Tillförd energi'!$B$2:$AS$506,MATCH(I$1,'Tillförd energi'!$B$1:$AQ$1,0),FALSE)</f>
        <v>0</v>
      </c>
      <c r="J339" s="73">
        <f>VLOOKUP($B339,'Tillförd energi'!$B$2:$AS$506,MATCH(J$1,'Tillförd energi'!$B$1:$AQ$1,0),FALSE)</f>
        <v>0</v>
      </c>
      <c r="K339" s="73">
        <f>VLOOKUP($B339,'Tillförd energi'!$B$2:$AS$506,MATCH(K$1,'Tillförd energi'!$B$1:$AQ$1,0),FALSE)</f>
        <v>0</v>
      </c>
      <c r="L339" s="73">
        <f>VLOOKUP($B339,'Tillförd energi'!$B$2:$AS$506,MATCH(L$1,'Tillförd energi'!$B$1:$AQ$1,0),FALSE)</f>
        <v>8.73</v>
      </c>
      <c r="M339" s="73">
        <f>VLOOKUP($B339,'Tillförd energi'!$B$2:$AS$506,MATCH(M$1,'Tillförd energi'!$B$1:$AQ$1,0),FALSE)</f>
        <v>7.64</v>
      </c>
      <c r="N339" s="73">
        <f>VLOOKUP($B339,'Tillförd energi'!$B$2:$AS$506,MATCH(N$1,'Tillförd energi'!$B$1:$AQ$1,0),FALSE)</f>
        <v>0</v>
      </c>
      <c r="O339" s="73">
        <f>VLOOKUP($B339,'Tillförd energi'!$B$2:$AS$506,MATCH(O$1,'Tillförd energi'!$B$1:$AQ$1,0),FALSE)</f>
        <v>5.46</v>
      </c>
      <c r="P339" s="73">
        <f>VLOOKUP($B339,'Tillförd energi'!$B$2:$AS$506,MATCH(P$1,'Tillförd energi'!$B$1:$AQ$1,0),FALSE)</f>
        <v>0</v>
      </c>
      <c r="Q339" s="73">
        <f>VLOOKUP($B339,'Tillförd energi'!$B$2:$AS$506,MATCH(Q$1,'Tillförd energi'!$B$1:$AQ$1,0),FALSE)</f>
        <v>0</v>
      </c>
      <c r="R339" s="73">
        <f>VLOOKUP($B339,'Tillförd energi'!$B$2:$AS$506,MATCH(R$1,'Tillförd energi'!$B$1:$AQ$1,0),FALSE)</f>
        <v>0</v>
      </c>
      <c r="S339" s="73">
        <f>VLOOKUP($B339,'Tillförd energi'!$B$2:$AS$506,MATCH(S$1,'Tillförd energi'!$B$1:$AQ$1,0),FALSE)</f>
        <v>0</v>
      </c>
      <c r="T339" s="73">
        <f>VLOOKUP($B339,'Tillförd energi'!$B$2:$AS$506,MATCH(T$1,'Tillförd energi'!$B$1:$AQ$1,0),FALSE)</f>
        <v>0</v>
      </c>
      <c r="U339" s="73">
        <f>VLOOKUP($B339,'Tillförd energi'!$B$2:$AS$506,MATCH(U$1,'Tillförd energi'!$B$1:$AQ$1,0),FALSE)</f>
        <v>0</v>
      </c>
      <c r="V339" s="73">
        <f>VLOOKUP($B339,'Tillförd energi'!$B$2:$AS$506,MATCH(V$1,'Tillförd energi'!$B$1:$AQ$1,0),FALSE)</f>
        <v>0.36</v>
      </c>
      <c r="W339" s="73">
        <f>VLOOKUP($B339,'Tillförd energi'!$B$2:$AS$506,MATCH(W$1,'Tillförd energi'!$B$1:$AQ$1,0),FALSE)</f>
        <v>0</v>
      </c>
      <c r="X339" s="73">
        <f>VLOOKUP($B339,'Tillförd energi'!$B$2:$AS$506,MATCH(X$1,'Tillförd energi'!$B$1:$AQ$1,0),FALSE)</f>
        <v>0</v>
      </c>
      <c r="Y339" s="73">
        <f>VLOOKUP($B339,'Tillförd energi'!$B$2:$AS$506,MATCH(Y$1,'Tillförd energi'!$B$1:$AQ$1,0),FALSE)</f>
        <v>0</v>
      </c>
      <c r="Z339" s="73">
        <f>VLOOKUP($B339,'Tillförd energi'!$B$2:$AS$506,MATCH(Z$1,'Tillförd energi'!$B$1:$AQ$1,0),FALSE)</f>
        <v>0</v>
      </c>
      <c r="AA339" s="73">
        <f>VLOOKUP($B339,'Tillförd energi'!$B$2:$AS$506,MATCH(AA$1,'Tillförd energi'!$B$1:$AQ$1,0),FALSE)</f>
        <v>0</v>
      </c>
      <c r="AB339" s="73">
        <f>VLOOKUP($B339,'Tillförd energi'!$B$2:$AS$506,MATCH(AB$1,'Tillförd energi'!$B$1:$AQ$1,0),FALSE)</f>
        <v>4.45</v>
      </c>
      <c r="AC339" s="73">
        <f>VLOOKUP($B339,'Tillförd energi'!$B$2:$AS$506,MATCH(AC$1,'Tillförd energi'!$B$1:$AQ$1,0),FALSE)</f>
        <v>0</v>
      </c>
      <c r="AD339" s="73">
        <f>VLOOKUP($B339,'Tillförd energi'!$B$2:$AS$506,MATCH(AD$1,'Tillförd energi'!$B$1:$AQ$1,0),FALSE)</f>
        <v>0</v>
      </c>
      <c r="AF339" s="73">
        <f>VLOOKUP($B339,'Tillförd energi'!$B$2:$AS$506,MATCH(AF$1,'Tillförd energi'!$B$1:$AQ$1,0),FALSE)</f>
        <v>0.81</v>
      </c>
      <c r="AH339" s="73">
        <f>IFERROR(VLOOKUP(B339,Miljö!$B$1:$S$476,9,FALSE)/1,0)</f>
        <v>0</v>
      </c>
      <c r="AJ339" s="81">
        <f>IFERROR(VLOOKUP($B339,Miljö!$B$1:$S$500,MATCH("hjälpel exklusive kraftvärme (GWh)",Miljö!$B$1:$V$1,0),FALSE)/1,"")</f>
        <v>0.81</v>
      </c>
      <c r="AK339" s="81">
        <f t="shared" si="55"/>
        <v>0.81</v>
      </c>
      <c r="AL339" s="81">
        <f>VLOOKUP($B339,'Slutlig allokering'!$B$2:$AL$462,MATCH("Hjälpel kraftvärme",'Slutlig allokering'!$B$2:$AL$2,0),FALSE)</f>
        <v>0</v>
      </c>
      <c r="AN339" s="73">
        <f t="shared" si="56"/>
        <v>27.509999999999998</v>
      </c>
      <c r="AO339" s="73">
        <f t="shared" si="57"/>
        <v>27.509999999999998</v>
      </c>
      <c r="AP339" s="73">
        <f>IF(ISERROR(1/VLOOKUP($B339,Leveranser!$B$1:$S$500,MATCH("såld värme (gwh)",Leveranser!$B$1:$S$1,0),FALSE)),"",VLOOKUP($B339,Leveranser!$B$1:$S$500,MATCH("såld värme (gwh)",Leveranser!$B$1:$S$1,0),FALSE))</f>
        <v>19.63</v>
      </c>
      <c r="AQ339" s="73">
        <f>VLOOKUP($B339,Leveranser!$B$1:$Y$500,MATCH("Totalt såld fjärrvärme till andra fjärrvärmeföretag",Leveranser!$B$1:$AA$1,0),FALSE)</f>
        <v>0</v>
      </c>
      <c r="AR339" s="73">
        <f>IF(ISERROR(1/VLOOKUP($B339,Miljö!$B$1:$S$500,MATCH("Såld mängd produktionsspecifik fjärrvärme (GWh)",Miljö!$B$1:$R$1,0),FALSE)),0,VLOOKUP($B339,Miljö!$B$1:$S$500,MATCH("Såld mängd produktionsspecifik fjärrvärme (GWh)",Miljö!$B$1:$R$1,0),FALSE))</f>
        <v>0</v>
      </c>
      <c r="AS339" s="82">
        <f t="shared" si="62"/>
        <v>0.71355870592511816</v>
      </c>
      <c r="AU339" s="73" t="str">
        <f>VLOOKUP($B339,'Miljövärden urval för publ'!$B$2:$I$486,7,FALSE)</f>
        <v>Ja</v>
      </c>
      <c r="AV339" s="73" t="str">
        <f>VLOOKUP($B339,'Miljövärden urval för publ'!$B$2:$I$486,6,FALSE)</f>
        <v>Nej</v>
      </c>
      <c r="AZ339" s="73">
        <f t="shared" si="58"/>
        <v>0.81</v>
      </c>
      <c r="BA339" s="73">
        <f t="shared" si="63"/>
        <v>0</v>
      </c>
      <c r="BB339" s="73">
        <f t="shared" si="59"/>
        <v>21.830000000000002</v>
      </c>
      <c r="BC339" s="73">
        <f t="shared" si="60"/>
        <v>0</v>
      </c>
      <c r="BE339" s="73">
        <f t="shared" si="64"/>
        <v>0</v>
      </c>
      <c r="BF339" s="73">
        <f t="shared" si="65"/>
        <v>0</v>
      </c>
      <c r="BH339" s="73">
        <f t="shared" si="61"/>
        <v>22.19</v>
      </c>
    </row>
    <row r="340" spans="1:60" ht="14.5" x14ac:dyDescent="0.35">
      <c r="A340" t="s">
        <v>435</v>
      </c>
      <c r="B340" t="s">
        <v>438</v>
      </c>
      <c r="C340" s="73">
        <f>VLOOKUP($B340,'Tillförd energi'!$B$2:$AS$506,MATCH(C$1,'Tillförd energi'!$B$1:$AQ$1,0),FALSE)</f>
        <v>0</v>
      </c>
      <c r="D340" s="73">
        <f>VLOOKUP($B340,'Tillförd energi'!$B$2:$AS$506,MATCH(D$1,'Tillförd energi'!$B$1:$AQ$1,0),FALSE)</f>
        <v>0.21</v>
      </c>
      <c r="E340" s="73">
        <f>VLOOKUP($B340,'Tillförd energi'!$B$2:$AS$506,MATCH(E$1,'Tillförd energi'!$B$1:$AQ$1,0),FALSE)</f>
        <v>0</v>
      </c>
      <c r="F340" s="73">
        <f>VLOOKUP($B340,'Tillförd energi'!$B$2:$AS$506,MATCH(F$1,'Tillförd energi'!$B$1:$AQ$1,0),FALSE)</f>
        <v>0</v>
      </c>
      <c r="G340" s="73">
        <f>VLOOKUP($B340,'Tillförd energi'!$B$2:$AS$506,MATCH(G$1,'Tillförd energi'!$B$1:$AQ$1,0),FALSE)</f>
        <v>0</v>
      </c>
      <c r="H340" s="73">
        <f>VLOOKUP($B340,'Tillförd energi'!$B$2:$AS$506,MATCH(H$1,'Tillförd energi'!$B$1:$AQ$1,0),FALSE)</f>
        <v>0</v>
      </c>
      <c r="I340" s="73">
        <f>VLOOKUP($B340,'Tillförd energi'!$B$2:$AS$506,MATCH(I$1,'Tillförd energi'!$B$1:$AQ$1,0),FALSE)</f>
        <v>0</v>
      </c>
      <c r="J340" s="73">
        <f>VLOOKUP($B340,'Tillförd energi'!$B$2:$AS$506,MATCH(J$1,'Tillförd energi'!$B$1:$AQ$1,0),FALSE)</f>
        <v>0</v>
      </c>
      <c r="K340" s="73">
        <f>VLOOKUP($B340,'Tillförd energi'!$B$2:$AS$506,MATCH(K$1,'Tillförd energi'!$B$1:$AQ$1,0),FALSE)</f>
        <v>0</v>
      </c>
      <c r="L340" s="73">
        <f>VLOOKUP($B340,'Tillförd energi'!$B$2:$AS$506,MATCH(L$1,'Tillförd energi'!$B$1:$AQ$1,0),FALSE)</f>
        <v>0</v>
      </c>
      <c r="M340" s="73">
        <f>VLOOKUP($B340,'Tillförd energi'!$B$2:$AS$506,MATCH(M$1,'Tillförd energi'!$B$1:$AQ$1,0),FALSE)</f>
        <v>1.89</v>
      </c>
      <c r="N340" s="73">
        <f>VLOOKUP($B340,'Tillförd energi'!$B$2:$AS$506,MATCH(N$1,'Tillförd energi'!$B$1:$AQ$1,0),FALSE)</f>
        <v>0</v>
      </c>
      <c r="O340" s="73">
        <f>VLOOKUP($B340,'Tillförd energi'!$B$2:$AS$506,MATCH(O$1,'Tillförd energi'!$B$1:$AQ$1,0),FALSE)</f>
        <v>7.1</v>
      </c>
      <c r="P340" s="73">
        <f>VLOOKUP($B340,'Tillförd energi'!$B$2:$AS$506,MATCH(P$1,'Tillförd energi'!$B$1:$AQ$1,0),FALSE)</f>
        <v>0</v>
      </c>
      <c r="Q340" s="73">
        <f>VLOOKUP($B340,'Tillförd energi'!$B$2:$AS$506,MATCH(Q$1,'Tillförd energi'!$B$1:$AQ$1,0),FALSE)</f>
        <v>0</v>
      </c>
      <c r="R340" s="73">
        <f>VLOOKUP($B340,'Tillförd energi'!$B$2:$AS$506,MATCH(R$1,'Tillförd energi'!$B$1:$AQ$1,0),FALSE)</f>
        <v>0</v>
      </c>
      <c r="S340" s="73">
        <f>VLOOKUP($B340,'Tillförd energi'!$B$2:$AS$506,MATCH(S$1,'Tillförd energi'!$B$1:$AQ$1,0),FALSE)</f>
        <v>0</v>
      </c>
      <c r="T340" s="73">
        <f>VLOOKUP($B340,'Tillförd energi'!$B$2:$AS$506,MATCH(T$1,'Tillförd energi'!$B$1:$AQ$1,0),FALSE)</f>
        <v>0</v>
      </c>
      <c r="U340" s="73">
        <f>VLOOKUP($B340,'Tillförd energi'!$B$2:$AS$506,MATCH(U$1,'Tillförd energi'!$B$1:$AQ$1,0),FALSE)</f>
        <v>0</v>
      </c>
      <c r="V340" s="73">
        <f>VLOOKUP($B340,'Tillförd energi'!$B$2:$AS$506,MATCH(V$1,'Tillförd energi'!$B$1:$AQ$1,0),FALSE)</f>
        <v>0</v>
      </c>
      <c r="W340" s="73">
        <f>VLOOKUP($B340,'Tillförd energi'!$B$2:$AS$506,MATCH(W$1,'Tillförd energi'!$B$1:$AQ$1,0),FALSE)</f>
        <v>0</v>
      </c>
      <c r="X340" s="73">
        <f>VLOOKUP($B340,'Tillförd energi'!$B$2:$AS$506,MATCH(X$1,'Tillförd energi'!$B$1:$AQ$1,0),FALSE)</f>
        <v>0</v>
      </c>
      <c r="Y340" s="73">
        <f>VLOOKUP($B340,'Tillförd energi'!$B$2:$AS$506,MATCH(Y$1,'Tillförd energi'!$B$1:$AQ$1,0),FALSE)</f>
        <v>0</v>
      </c>
      <c r="Z340" s="73">
        <f>VLOOKUP($B340,'Tillförd energi'!$B$2:$AS$506,MATCH(Z$1,'Tillförd energi'!$B$1:$AQ$1,0),FALSE)</f>
        <v>0</v>
      </c>
      <c r="AA340" s="73">
        <f>VLOOKUP($B340,'Tillförd energi'!$B$2:$AS$506,MATCH(AA$1,'Tillförd energi'!$B$1:$AQ$1,0),FALSE)</f>
        <v>0</v>
      </c>
      <c r="AB340" s="73">
        <f>VLOOKUP($B340,'Tillförd energi'!$B$2:$AS$506,MATCH(AB$1,'Tillförd energi'!$B$1:$AQ$1,0),FALSE)</f>
        <v>0.71</v>
      </c>
      <c r="AC340" s="73">
        <f>VLOOKUP($B340,'Tillförd energi'!$B$2:$AS$506,MATCH(AC$1,'Tillförd energi'!$B$1:$AQ$1,0),FALSE)</f>
        <v>0</v>
      </c>
      <c r="AD340" s="73">
        <f>VLOOKUP($B340,'Tillförd energi'!$B$2:$AS$506,MATCH(AD$1,'Tillförd energi'!$B$1:$AQ$1,0),FALSE)</f>
        <v>0</v>
      </c>
      <c r="AF340" s="73">
        <f>VLOOKUP($B340,'Tillförd energi'!$B$2:$AS$506,MATCH(AF$1,'Tillförd energi'!$B$1:$AQ$1,0),FALSE)</f>
        <v>0.17</v>
      </c>
      <c r="AH340" s="73">
        <f>IFERROR(VLOOKUP(B340,Miljö!$B$1:$S$476,9,FALSE)/1,0)</f>
        <v>0</v>
      </c>
      <c r="AJ340" s="81">
        <f>IFERROR(VLOOKUP($B340,Miljö!$B$1:$S$500,MATCH("hjälpel exklusive kraftvärme (GWh)",Miljö!$B$1:$V$1,0),FALSE)/1,"")</f>
        <v>0.17</v>
      </c>
      <c r="AK340" s="81">
        <f t="shared" si="55"/>
        <v>0.17</v>
      </c>
      <c r="AL340" s="81">
        <f>VLOOKUP($B340,'Slutlig allokering'!$B$2:$AL$462,MATCH("Hjälpel kraftvärme",'Slutlig allokering'!$B$2:$AL$2,0),FALSE)</f>
        <v>0</v>
      </c>
      <c r="AN340" s="73">
        <f t="shared" si="56"/>
        <v>10.08</v>
      </c>
      <c r="AO340" s="73">
        <f t="shared" si="57"/>
        <v>10.08</v>
      </c>
      <c r="AP340" s="73">
        <f>IF(ISERROR(1/VLOOKUP($B340,Leveranser!$B$1:$S$500,MATCH("såld värme (gwh)",Leveranser!$B$1:$S$1,0),FALSE)),"",VLOOKUP($B340,Leveranser!$B$1:$S$500,MATCH("såld värme (gwh)",Leveranser!$B$1:$S$1,0),FALSE))</f>
        <v>6.18</v>
      </c>
      <c r="AQ340" s="73">
        <f>VLOOKUP($B340,Leveranser!$B$1:$Y$500,MATCH("Totalt såld fjärrvärme till andra fjärrvärmeföretag",Leveranser!$B$1:$AA$1,0),FALSE)</f>
        <v>0</v>
      </c>
      <c r="AR340" s="73">
        <f>IF(ISERROR(1/VLOOKUP($B340,Miljö!$B$1:$S$500,MATCH("Såld mängd produktionsspecifik fjärrvärme (GWh)",Miljö!$B$1:$R$1,0),FALSE)),0,VLOOKUP($B340,Miljö!$B$1:$S$500,MATCH("Såld mängd produktionsspecifik fjärrvärme (GWh)",Miljö!$B$1:$R$1,0),FALSE))</f>
        <v>0</v>
      </c>
      <c r="AS340" s="82">
        <f t="shared" si="62"/>
        <v>0.61309523809523803</v>
      </c>
      <c r="AU340" s="73" t="str">
        <f>VLOOKUP($B340,'Miljövärden urval för publ'!$B$2:$I$486,7,FALSE)</f>
        <v>Ja</v>
      </c>
      <c r="AV340" s="73" t="str">
        <f>VLOOKUP($B340,'Miljövärden urval för publ'!$B$2:$I$486,6,FALSE)</f>
        <v>Nej</v>
      </c>
      <c r="AZ340" s="73">
        <f t="shared" si="58"/>
        <v>0.17</v>
      </c>
      <c r="BA340" s="73">
        <f t="shared" si="63"/>
        <v>0</v>
      </c>
      <c r="BB340" s="73">
        <f t="shared" si="59"/>
        <v>8.99</v>
      </c>
      <c r="BC340" s="73">
        <f t="shared" si="60"/>
        <v>0</v>
      </c>
      <c r="BE340" s="73">
        <f t="shared" si="64"/>
        <v>0</v>
      </c>
      <c r="BF340" s="73">
        <f t="shared" si="65"/>
        <v>0</v>
      </c>
      <c r="BH340" s="73">
        <f t="shared" si="61"/>
        <v>8.99</v>
      </c>
    </row>
    <row r="341" spans="1:60" ht="14.5" x14ac:dyDescent="0.35">
      <c r="A341" t="s">
        <v>435</v>
      </c>
      <c r="B341" t="s">
        <v>439</v>
      </c>
      <c r="C341" s="73">
        <f>VLOOKUP($B341,'Tillförd energi'!$B$2:$AS$506,MATCH(C$1,'Tillförd energi'!$B$1:$AQ$1,0),FALSE)</f>
        <v>0</v>
      </c>
      <c r="D341" s="73">
        <f>VLOOKUP($B341,'Tillförd energi'!$B$2:$AS$506,MATCH(D$1,'Tillförd energi'!$B$1:$AQ$1,0),FALSE)</f>
        <v>3.69</v>
      </c>
      <c r="E341" s="73">
        <f>VLOOKUP($B341,'Tillförd energi'!$B$2:$AS$506,MATCH(E$1,'Tillförd energi'!$B$1:$AQ$1,0),FALSE)</f>
        <v>0</v>
      </c>
      <c r="F341" s="73">
        <f>VLOOKUP($B341,'Tillförd energi'!$B$2:$AS$506,MATCH(F$1,'Tillförd energi'!$B$1:$AQ$1,0),FALSE)</f>
        <v>0</v>
      </c>
      <c r="G341" s="73">
        <f>VLOOKUP($B341,'Tillförd energi'!$B$2:$AS$506,MATCH(G$1,'Tillförd energi'!$B$1:$AQ$1,0),FALSE)</f>
        <v>0</v>
      </c>
      <c r="H341" s="73">
        <f>VLOOKUP($B341,'Tillförd energi'!$B$2:$AS$506,MATCH(H$1,'Tillförd energi'!$B$1:$AQ$1,0),FALSE)</f>
        <v>0</v>
      </c>
      <c r="I341" s="73">
        <f>VLOOKUP($B341,'Tillförd energi'!$B$2:$AS$506,MATCH(I$1,'Tillförd energi'!$B$1:$AQ$1,0),FALSE)</f>
        <v>0</v>
      </c>
      <c r="J341" s="73">
        <f>VLOOKUP($B341,'Tillförd energi'!$B$2:$AS$506,MATCH(J$1,'Tillförd energi'!$B$1:$AQ$1,0),FALSE)</f>
        <v>0</v>
      </c>
      <c r="K341" s="73">
        <f>VLOOKUP($B341,'Tillförd energi'!$B$2:$AS$506,MATCH(K$1,'Tillförd energi'!$B$1:$AQ$1,0),FALSE)</f>
        <v>0</v>
      </c>
      <c r="L341" s="73">
        <f>VLOOKUP($B341,'Tillförd energi'!$B$2:$AS$506,MATCH(L$1,'Tillförd energi'!$B$1:$AQ$1,0),FALSE)</f>
        <v>9.5500000000000007</v>
      </c>
      <c r="M341" s="73">
        <f>VLOOKUP($B341,'Tillförd energi'!$B$2:$AS$506,MATCH(M$1,'Tillförd energi'!$B$1:$AQ$1,0),FALSE)</f>
        <v>9.5500000000000007</v>
      </c>
      <c r="N341" s="73">
        <f>VLOOKUP($B341,'Tillförd energi'!$B$2:$AS$506,MATCH(N$1,'Tillförd energi'!$B$1:$AQ$1,0),FALSE)</f>
        <v>0</v>
      </c>
      <c r="O341" s="73">
        <f>VLOOKUP($B341,'Tillförd energi'!$B$2:$AS$506,MATCH(O$1,'Tillförd energi'!$B$1:$AQ$1,0),FALSE)</f>
        <v>28.66</v>
      </c>
      <c r="P341" s="73">
        <f>VLOOKUP($B341,'Tillförd energi'!$B$2:$AS$506,MATCH(P$1,'Tillförd energi'!$B$1:$AQ$1,0),FALSE)</f>
        <v>0</v>
      </c>
      <c r="Q341" s="73">
        <f>VLOOKUP($B341,'Tillförd energi'!$B$2:$AS$506,MATCH(Q$1,'Tillförd energi'!$B$1:$AQ$1,0),FALSE)</f>
        <v>0</v>
      </c>
      <c r="R341" s="73">
        <f>VLOOKUP($B341,'Tillförd energi'!$B$2:$AS$506,MATCH(R$1,'Tillförd energi'!$B$1:$AQ$1,0),FALSE)</f>
        <v>0</v>
      </c>
      <c r="S341" s="73">
        <f>VLOOKUP($B341,'Tillförd energi'!$B$2:$AS$506,MATCH(S$1,'Tillförd energi'!$B$1:$AQ$1,0),FALSE)</f>
        <v>0</v>
      </c>
      <c r="T341" s="73">
        <f>VLOOKUP($B341,'Tillförd energi'!$B$2:$AS$506,MATCH(T$1,'Tillförd energi'!$B$1:$AQ$1,0),FALSE)</f>
        <v>0</v>
      </c>
      <c r="U341" s="73">
        <f>VLOOKUP($B341,'Tillförd energi'!$B$2:$AS$506,MATCH(U$1,'Tillförd energi'!$B$1:$AQ$1,0),FALSE)</f>
        <v>0</v>
      </c>
      <c r="V341" s="73">
        <f>VLOOKUP($B341,'Tillförd energi'!$B$2:$AS$506,MATCH(V$1,'Tillförd energi'!$B$1:$AQ$1,0),FALSE)</f>
        <v>0</v>
      </c>
      <c r="W341" s="73">
        <f>VLOOKUP($B341,'Tillförd energi'!$B$2:$AS$506,MATCH(W$1,'Tillförd energi'!$B$1:$AQ$1,0),FALSE)</f>
        <v>0</v>
      </c>
      <c r="X341" s="73">
        <f>VLOOKUP($B341,'Tillförd energi'!$B$2:$AS$506,MATCH(X$1,'Tillförd energi'!$B$1:$AQ$1,0),FALSE)</f>
        <v>0</v>
      </c>
      <c r="Y341" s="73">
        <f>VLOOKUP($B341,'Tillförd energi'!$B$2:$AS$506,MATCH(Y$1,'Tillförd energi'!$B$1:$AQ$1,0),FALSE)</f>
        <v>0</v>
      </c>
      <c r="Z341" s="73">
        <f>VLOOKUP($B341,'Tillförd energi'!$B$2:$AS$506,MATCH(Z$1,'Tillförd energi'!$B$1:$AQ$1,0),FALSE)</f>
        <v>0</v>
      </c>
      <c r="AA341" s="73">
        <f>VLOOKUP($B341,'Tillförd energi'!$B$2:$AS$506,MATCH(AA$1,'Tillförd energi'!$B$1:$AQ$1,0),FALSE)</f>
        <v>0</v>
      </c>
      <c r="AB341" s="73">
        <f>VLOOKUP($B341,'Tillförd energi'!$B$2:$AS$506,MATCH(AB$1,'Tillförd energi'!$B$1:$AQ$1,0),FALSE)</f>
        <v>4.28</v>
      </c>
      <c r="AC341" s="73">
        <f>VLOOKUP($B341,'Tillförd energi'!$B$2:$AS$506,MATCH(AC$1,'Tillförd energi'!$B$1:$AQ$1,0),FALSE)</f>
        <v>0</v>
      </c>
      <c r="AD341" s="73">
        <f>VLOOKUP($B341,'Tillförd energi'!$B$2:$AS$506,MATCH(AD$1,'Tillförd energi'!$B$1:$AQ$1,0),FALSE)</f>
        <v>0</v>
      </c>
      <c r="AF341" s="73">
        <f>VLOOKUP($B341,'Tillförd energi'!$B$2:$AS$506,MATCH(AF$1,'Tillförd energi'!$B$1:$AQ$1,0),FALSE)</f>
        <v>1.02</v>
      </c>
      <c r="AH341" s="73">
        <f>IFERROR(VLOOKUP(B341,Miljö!$B$1:$S$476,9,FALSE)/1,0)</f>
        <v>0</v>
      </c>
      <c r="AJ341" s="81">
        <f>IFERROR(VLOOKUP($B341,Miljö!$B$1:$S$500,MATCH("hjälpel exklusive kraftvärme (GWh)",Miljö!$B$1:$V$1,0),FALSE)/1,"")</f>
        <v>1.02</v>
      </c>
      <c r="AK341" s="81">
        <f t="shared" si="55"/>
        <v>1.02</v>
      </c>
      <c r="AL341" s="81">
        <f>VLOOKUP($B341,'Slutlig allokering'!$B$2:$AL$462,MATCH("Hjälpel kraftvärme",'Slutlig allokering'!$B$2:$AL$2,0),FALSE)</f>
        <v>0</v>
      </c>
      <c r="AN341" s="73">
        <f t="shared" si="56"/>
        <v>56.750000000000007</v>
      </c>
      <c r="AO341" s="73">
        <f t="shared" si="57"/>
        <v>56.750000000000007</v>
      </c>
      <c r="AP341" s="73">
        <f>IF(ISERROR(1/VLOOKUP($B341,Leveranser!$B$1:$S$500,MATCH("såld värme (gwh)",Leveranser!$B$1:$S$1,0),FALSE)),"",VLOOKUP($B341,Leveranser!$B$1:$S$500,MATCH("såld värme (gwh)",Leveranser!$B$1:$S$1,0),FALSE))</f>
        <v>42.76</v>
      </c>
      <c r="AQ341" s="73">
        <f>VLOOKUP($B341,Leveranser!$B$1:$Y$500,MATCH("Totalt såld fjärrvärme till andra fjärrvärmeföretag",Leveranser!$B$1:$AA$1,0),FALSE)</f>
        <v>0</v>
      </c>
      <c r="AR341" s="73">
        <f>IF(ISERROR(1/VLOOKUP($B341,Miljö!$B$1:$S$500,MATCH("Såld mängd produktionsspecifik fjärrvärme (GWh)",Miljö!$B$1:$R$1,0),FALSE)),0,VLOOKUP($B341,Miljö!$B$1:$S$500,MATCH("Såld mängd produktionsspecifik fjärrvärme (GWh)",Miljö!$B$1:$R$1,0),FALSE))</f>
        <v>0</v>
      </c>
      <c r="AS341" s="82">
        <f t="shared" si="62"/>
        <v>0.75348017621145358</v>
      </c>
      <c r="AU341" s="73" t="str">
        <f>VLOOKUP($B341,'Miljövärden urval för publ'!$B$2:$I$486,7,FALSE)</f>
        <v>Ja</v>
      </c>
      <c r="AV341" s="73" t="str">
        <f>VLOOKUP($B341,'Miljövärden urval för publ'!$B$2:$I$486,6,FALSE)</f>
        <v>Nej</v>
      </c>
      <c r="AZ341" s="73">
        <f t="shared" si="58"/>
        <v>1.02</v>
      </c>
      <c r="BA341" s="73">
        <f t="shared" si="63"/>
        <v>0</v>
      </c>
      <c r="BB341" s="73">
        <f t="shared" si="59"/>
        <v>47.760000000000005</v>
      </c>
      <c r="BC341" s="73">
        <f t="shared" si="60"/>
        <v>0</v>
      </c>
      <c r="BE341" s="73">
        <f t="shared" si="64"/>
        <v>0</v>
      </c>
      <c r="BF341" s="73">
        <f t="shared" si="65"/>
        <v>0</v>
      </c>
      <c r="BH341" s="73">
        <f t="shared" si="61"/>
        <v>47.760000000000005</v>
      </c>
    </row>
    <row r="342" spans="1:60" ht="14.5" x14ac:dyDescent="0.35">
      <c r="A342" t="s">
        <v>440</v>
      </c>
      <c r="B342" t="s">
        <v>441</v>
      </c>
      <c r="C342" s="73">
        <f>VLOOKUP($B342,'Tillförd energi'!$B$2:$AS$506,MATCH(C$1,'Tillförd energi'!$B$1:$AQ$1,0),FALSE)</f>
        <v>0</v>
      </c>
      <c r="D342" s="73">
        <f>VLOOKUP($B342,'Tillförd energi'!$B$2:$AS$506,MATCH(D$1,'Tillförd energi'!$B$1:$AQ$1,0),FALSE)</f>
        <v>2.8999999999999998E-3</v>
      </c>
      <c r="E342" s="73">
        <f>VLOOKUP($B342,'Tillförd energi'!$B$2:$AS$506,MATCH(E$1,'Tillförd energi'!$B$1:$AQ$1,0),FALSE)</f>
        <v>0</v>
      </c>
      <c r="F342" s="73">
        <f>VLOOKUP($B342,'Tillförd energi'!$B$2:$AS$506,MATCH(F$1,'Tillförd energi'!$B$1:$AQ$1,0),FALSE)</f>
        <v>0</v>
      </c>
      <c r="G342" s="73">
        <f>VLOOKUP($B342,'Tillförd energi'!$B$2:$AS$506,MATCH(G$1,'Tillförd energi'!$B$1:$AQ$1,0),FALSE)</f>
        <v>2.6309999999999998</v>
      </c>
      <c r="H342" s="73">
        <f>VLOOKUP($B342,'Tillförd energi'!$B$2:$AS$506,MATCH(H$1,'Tillförd energi'!$B$1:$AQ$1,0),FALSE)</f>
        <v>0</v>
      </c>
      <c r="I342" s="73">
        <f>VLOOKUP($B342,'Tillförd energi'!$B$2:$AS$506,MATCH(I$1,'Tillförd energi'!$B$1:$AQ$1,0),FALSE)</f>
        <v>0</v>
      </c>
      <c r="J342" s="73">
        <f>VLOOKUP($B342,'Tillförd energi'!$B$2:$AS$506,MATCH(J$1,'Tillförd energi'!$B$1:$AQ$1,0),FALSE)</f>
        <v>0</v>
      </c>
      <c r="K342" s="73">
        <f>VLOOKUP($B342,'Tillförd energi'!$B$2:$AS$506,MATCH(K$1,'Tillförd energi'!$B$1:$AQ$1,0),FALSE)</f>
        <v>0</v>
      </c>
      <c r="L342" s="73">
        <f>VLOOKUP($B342,'Tillförd energi'!$B$2:$AS$506,MATCH(L$1,'Tillförd energi'!$B$1:$AQ$1,0),FALSE)</f>
        <v>0</v>
      </c>
      <c r="M342" s="73">
        <f>VLOOKUP($B342,'Tillförd energi'!$B$2:$AS$506,MATCH(M$1,'Tillförd energi'!$B$1:$AQ$1,0),FALSE)</f>
        <v>0</v>
      </c>
      <c r="N342" s="73">
        <f>VLOOKUP($B342,'Tillförd energi'!$B$2:$AS$506,MATCH(N$1,'Tillförd energi'!$B$1:$AQ$1,0),FALSE)</f>
        <v>0</v>
      </c>
      <c r="O342" s="73">
        <f>VLOOKUP($B342,'Tillförd energi'!$B$2:$AS$506,MATCH(O$1,'Tillförd energi'!$B$1:$AQ$1,0),FALSE)</f>
        <v>0</v>
      </c>
      <c r="P342" s="73">
        <f>VLOOKUP($B342,'Tillförd energi'!$B$2:$AS$506,MATCH(P$1,'Tillförd energi'!$B$1:$AQ$1,0),FALSE)</f>
        <v>0</v>
      </c>
      <c r="Q342" s="73">
        <f>VLOOKUP($B342,'Tillförd energi'!$B$2:$AS$506,MATCH(Q$1,'Tillförd energi'!$B$1:$AQ$1,0),FALSE)</f>
        <v>0</v>
      </c>
      <c r="R342" s="73">
        <f>VLOOKUP($B342,'Tillförd energi'!$B$2:$AS$506,MATCH(R$1,'Tillförd energi'!$B$1:$AQ$1,0),FALSE)</f>
        <v>0</v>
      </c>
      <c r="S342" s="73">
        <f>VLOOKUP($B342,'Tillförd energi'!$B$2:$AS$506,MATCH(S$1,'Tillförd energi'!$B$1:$AQ$1,0),FALSE)</f>
        <v>0</v>
      </c>
      <c r="T342" s="73">
        <f>VLOOKUP($B342,'Tillförd energi'!$B$2:$AS$506,MATCH(T$1,'Tillförd energi'!$B$1:$AQ$1,0),FALSE)</f>
        <v>0</v>
      </c>
      <c r="U342" s="73">
        <f>VLOOKUP($B342,'Tillförd energi'!$B$2:$AS$506,MATCH(U$1,'Tillförd energi'!$B$1:$AQ$1,0),FALSE)</f>
        <v>0</v>
      </c>
      <c r="V342" s="73">
        <f>VLOOKUP($B342,'Tillförd energi'!$B$2:$AS$506,MATCH(V$1,'Tillförd energi'!$B$1:$AQ$1,0),FALSE)</f>
        <v>0</v>
      </c>
      <c r="W342" s="73">
        <f>VLOOKUP($B342,'Tillförd energi'!$B$2:$AS$506,MATCH(W$1,'Tillförd energi'!$B$1:$AQ$1,0),FALSE)</f>
        <v>0</v>
      </c>
      <c r="X342" s="73">
        <f>VLOOKUP($B342,'Tillförd energi'!$B$2:$AS$506,MATCH(X$1,'Tillförd energi'!$B$1:$AQ$1,0),FALSE)</f>
        <v>0</v>
      </c>
      <c r="Y342" s="73">
        <f>VLOOKUP($B342,'Tillförd energi'!$B$2:$AS$506,MATCH(Y$1,'Tillförd energi'!$B$1:$AQ$1,0),FALSE)</f>
        <v>0</v>
      </c>
      <c r="Z342" s="73">
        <f>VLOOKUP($B342,'Tillförd energi'!$B$2:$AS$506,MATCH(Z$1,'Tillförd energi'!$B$1:$AQ$1,0),FALSE)</f>
        <v>0</v>
      </c>
      <c r="AA342" s="73">
        <f>VLOOKUP($B342,'Tillförd energi'!$B$2:$AS$506,MATCH(AA$1,'Tillförd energi'!$B$1:$AQ$1,0),FALSE)</f>
        <v>0</v>
      </c>
      <c r="AB342" s="73">
        <f>VLOOKUP($B342,'Tillförd energi'!$B$2:$AS$506,MATCH(AB$1,'Tillförd energi'!$B$1:$AQ$1,0),FALSE)</f>
        <v>0</v>
      </c>
      <c r="AC342" s="73">
        <f>VLOOKUP($B342,'Tillförd energi'!$B$2:$AS$506,MATCH(AC$1,'Tillförd energi'!$B$1:$AQ$1,0),FALSE)</f>
        <v>89.52</v>
      </c>
      <c r="AD342" s="73">
        <f>VLOOKUP($B342,'Tillförd energi'!$B$2:$AS$506,MATCH(AD$1,'Tillförd energi'!$B$1:$AQ$1,0),FALSE)</f>
        <v>0</v>
      </c>
      <c r="AF342" s="73">
        <f>VLOOKUP($B342,'Tillförd energi'!$B$2:$AS$506,MATCH(AF$1,'Tillförd energi'!$B$1:$AQ$1,0),FALSE)</f>
        <v>1</v>
      </c>
      <c r="AH342" s="73">
        <f>IFERROR(VLOOKUP(B342,Miljö!$B$1:$S$476,9,FALSE)/1,0)</f>
        <v>0</v>
      </c>
      <c r="AJ342" s="81">
        <f>IFERROR(VLOOKUP($B342,Miljö!$B$1:$S$500,MATCH("hjälpel exklusive kraftvärme (GWh)",Miljö!$B$1:$V$1,0),FALSE)/1,"")</f>
        <v>1</v>
      </c>
      <c r="AK342" s="81">
        <f t="shared" si="55"/>
        <v>1</v>
      </c>
      <c r="AL342" s="81">
        <f>VLOOKUP($B342,'Slutlig allokering'!$B$2:$AL$462,MATCH("Hjälpel kraftvärme",'Slutlig allokering'!$B$2:$AL$2,0),FALSE)</f>
        <v>0</v>
      </c>
      <c r="AN342" s="73">
        <f t="shared" si="56"/>
        <v>93.153899999999993</v>
      </c>
      <c r="AO342" s="73">
        <f t="shared" si="57"/>
        <v>93.153899999999993</v>
      </c>
      <c r="AP342" s="73">
        <f>IF(ISERROR(1/VLOOKUP($B342,Leveranser!$B$1:$S$500,MATCH("såld värme (gwh)",Leveranser!$B$1:$S$1,0),FALSE)),"",VLOOKUP($B342,Leveranser!$B$1:$S$500,MATCH("såld värme (gwh)",Leveranser!$B$1:$S$1,0),FALSE))</f>
        <v>76.168000000000006</v>
      </c>
      <c r="AQ342" s="73">
        <f>VLOOKUP($B342,Leveranser!$B$1:$Y$500,MATCH("Totalt såld fjärrvärme till andra fjärrvärmeföretag",Leveranser!$B$1:$AA$1,0),FALSE)</f>
        <v>0</v>
      </c>
      <c r="AR342" s="73">
        <f>IF(ISERROR(1/VLOOKUP($B342,Miljö!$B$1:$S$500,MATCH("Såld mängd produktionsspecifik fjärrvärme (GWh)",Miljö!$B$1:$R$1,0),FALSE)),0,VLOOKUP($B342,Miljö!$B$1:$S$500,MATCH("Såld mängd produktionsspecifik fjärrvärme (GWh)",Miljö!$B$1:$R$1,0),FALSE))</f>
        <v>0</v>
      </c>
      <c r="AS342" s="82">
        <f t="shared" si="62"/>
        <v>0.81765766113925464</v>
      </c>
      <c r="AU342" s="73" t="str">
        <f>VLOOKUP($B342,'Miljövärden urval för publ'!$B$2:$I$486,7,FALSE)</f>
        <v>Ja</v>
      </c>
      <c r="AV342" s="73" t="str">
        <f>VLOOKUP($B342,'Miljövärden urval för publ'!$B$2:$I$486,6,FALSE)</f>
        <v>Ja</v>
      </c>
      <c r="AZ342" s="73">
        <f t="shared" si="58"/>
        <v>1</v>
      </c>
      <c r="BA342" s="73">
        <f t="shared" si="63"/>
        <v>0</v>
      </c>
      <c r="BB342" s="73">
        <f t="shared" si="59"/>
        <v>0</v>
      </c>
      <c r="BC342" s="73">
        <f t="shared" si="60"/>
        <v>0</v>
      </c>
      <c r="BE342" s="73">
        <f t="shared" si="64"/>
        <v>0</v>
      </c>
      <c r="BF342" s="73">
        <f t="shared" si="65"/>
        <v>0</v>
      </c>
      <c r="BH342" s="73">
        <f t="shared" si="61"/>
        <v>0</v>
      </c>
    </row>
    <row r="343" spans="1:60" ht="14.5" x14ac:dyDescent="0.35">
      <c r="A343" t="s">
        <v>440</v>
      </c>
      <c r="B343" t="s">
        <v>442</v>
      </c>
      <c r="C343" s="73">
        <f>VLOOKUP($B343,'Tillförd energi'!$B$2:$AS$506,MATCH(C$1,'Tillförd energi'!$B$1:$AQ$1,0),FALSE)</f>
        <v>0</v>
      </c>
      <c r="D343" s="73">
        <f>VLOOKUP($B343,'Tillförd energi'!$B$2:$AS$506,MATCH(D$1,'Tillförd energi'!$B$1:$AQ$1,0),FALSE)</f>
        <v>0.17</v>
      </c>
      <c r="E343" s="73">
        <f>VLOOKUP($B343,'Tillförd energi'!$B$2:$AS$506,MATCH(E$1,'Tillförd energi'!$B$1:$AQ$1,0),FALSE)</f>
        <v>0</v>
      </c>
      <c r="F343" s="73">
        <f>VLOOKUP($B343,'Tillförd energi'!$B$2:$AS$506,MATCH(F$1,'Tillförd energi'!$B$1:$AQ$1,0),FALSE)</f>
        <v>0</v>
      </c>
      <c r="G343" s="73">
        <f>VLOOKUP($B343,'Tillförd energi'!$B$2:$AS$506,MATCH(G$1,'Tillförd energi'!$B$1:$AQ$1,0),FALSE)</f>
        <v>0</v>
      </c>
      <c r="H343" s="73">
        <f>VLOOKUP($B343,'Tillförd energi'!$B$2:$AS$506,MATCH(H$1,'Tillförd energi'!$B$1:$AQ$1,0),FALSE)</f>
        <v>0</v>
      </c>
      <c r="I343" s="73">
        <f>VLOOKUP($B343,'Tillförd energi'!$B$2:$AS$506,MATCH(I$1,'Tillförd energi'!$B$1:$AQ$1,0),FALSE)</f>
        <v>0</v>
      </c>
      <c r="J343" s="73">
        <f>VLOOKUP($B343,'Tillförd energi'!$B$2:$AS$506,MATCH(J$1,'Tillförd energi'!$B$1:$AQ$1,0),FALSE)</f>
        <v>0</v>
      </c>
      <c r="K343" s="73">
        <f>VLOOKUP($B343,'Tillförd energi'!$B$2:$AS$506,MATCH(K$1,'Tillförd energi'!$B$1:$AQ$1,0),FALSE)</f>
        <v>0</v>
      </c>
      <c r="L343" s="73">
        <f>VLOOKUP($B343,'Tillförd energi'!$B$2:$AS$506,MATCH(L$1,'Tillförd energi'!$B$1:$AQ$1,0),FALSE)</f>
        <v>0</v>
      </c>
      <c r="M343" s="73">
        <f>VLOOKUP($B343,'Tillförd energi'!$B$2:$AS$506,MATCH(M$1,'Tillförd energi'!$B$1:$AQ$1,0),FALSE)</f>
        <v>0</v>
      </c>
      <c r="N343" s="73">
        <f>VLOOKUP($B343,'Tillförd energi'!$B$2:$AS$506,MATCH(N$1,'Tillförd energi'!$B$1:$AQ$1,0),FALSE)</f>
        <v>0</v>
      </c>
      <c r="O343" s="73">
        <f>VLOOKUP($B343,'Tillförd energi'!$B$2:$AS$506,MATCH(O$1,'Tillförd energi'!$B$1:$AQ$1,0),FALSE)</f>
        <v>0</v>
      </c>
      <c r="P343" s="73">
        <f>VLOOKUP($B343,'Tillförd energi'!$B$2:$AS$506,MATCH(P$1,'Tillförd energi'!$B$1:$AQ$1,0),FALSE)</f>
        <v>0</v>
      </c>
      <c r="Q343" s="73">
        <f>VLOOKUP($B343,'Tillförd energi'!$B$2:$AS$506,MATCH(Q$1,'Tillförd energi'!$B$1:$AQ$1,0),FALSE)</f>
        <v>0</v>
      </c>
      <c r="R343" s="73">
        <f>VLOOKUP($B343,'Tillförd energi'!$B$2:$AS$506,MATCH(R$1,'Tillförd energi'!$B$1:$AQ$1,0),FALSE)</f>
        <v>0.75</v>
      </c>
      <c r="S343" s="73">
        <f>VLOOKUP($B343,'Tillförd energi'!$B$2:$AS$506,MATCH(S$1,'Tillförd energi'!$B$1:$AQ$1,0),FALSE)</f>
        <v>0</v>
      </c>
      <c r="T343" s="73">
        <f>VLOOKUP($B343,'Tillförd energi'!$B$2:$AS$506,MATCH(T$1,'Tillförd energi'!$B$1:$AQ$1,0),FALSE)</f>
        <v>0</v>
      </c>
      <c r="U343" s="73">
        <f>VLOOKUP($B343,'Tillförd energi'!$B$2:$AS$506,MATCH(U$1,'Tillförd energi'!$B$1:$AQ$1,0),FALSE)</f>
        <v>0</v>
      </c>
      <c r="V343" s="73">
        <f>VLOOKUP($B343,'Tillförd energi'!$B$2:$AS$506,MATCH(V$1,'Tillförd energi'!$B$1:$AQ$1,0),FALSE)</f>
        <v>0</v>
      </c>
      <c r="W343" s="73">
        <f>VLOOKUP($B343,'Tillförd energi'!$B$2:$AS$506,MATCH(W$1,'Tillförd energi'!$B$1:$AQ$1,0),FALSE)</f>
        <v>0</v>
      </c>
      <c r="X343" s="73">
        <f>VLOOKUP($B343,'Tillförd energi'!$B$2:$AS$506,MATCH(X$1,'Tillförd energi'!$B$1:$AQ$1,0),FALSE)</f>
        <v>0</v>
      </c>
      <c r="Y343" s="73">
        <f>VLOOKUP($B343,'Tillförd energi'!$B$2:$AS$506,MATCH(Y$1,'Tillförd energi'!$B$1:$AQ$1,0),FALSE)</f>
        <v>0</v>
      </c>
      <c r="Z343" s="73">
        <f>VLOOKUP($B343,'Tillförd energi'!$B$2:$AS$506,MATCH(Z$1,'Tillförd energi'!$B$1:$AQ$1,0),FALSE)</f>
        <v>0</v>
      </c>
      <c r="AA343" s="73">
        <f>VLOOKUP($B343,'Tillförd energi'!$B$2:$AS$506,MATCH(AA$1,'Tillförd energi'!$B$1:$AQ$1,0),FALSE)</f>
        <v>0</v>
      </c>
      <c r="AB343" s="73">
        <f>VLOOKUP($B343,'Tillförd energi'!$B$2:$AS$506,MATCH(AB$1,'Tillförd energi'!$B$1:$AQ$1,0),FALSE)</f>
        <v>0</v>
      </c>
      <c r="AC343" s="73">
        <f>VLOOKUP($B343,'Tillförd energi'!$B$2:$AS$506,MATCH(AC$1,'Tillförd energi'!$B$1:$AQ$1,0),FALSE)</f>
        <v>0</v>
      </c>
      <c r="AD343" s="73">
        <f>VLOOKUP($B343,'Tillförd energi'!$B$2:$AS$506,MATCH(AD$1,'Tillförd energi'!$B$1:$AQ$1,0),FALSE)</f>
        <v>0</v>
      </c>
      <c r="AF343" s="73">
        <f>VLOOKUP($B343,'Tillförd energi'!$B$2:$AS$506,MATCH(AF$1,'Tillförd energi'!$B$1:$AQ$1,0),FALSE)</f>
        <v>0.05</v>
      </c>
      <c r="AH343" s="73">
        <f>IFERROR(VLOOKUP(B343,Miljö!$B$1:$S$476,9,FALSE)/1,0)</f>
        <v>0</v>
      </c>
      <c r="AJ343" s="81">
        <f>IFERROR(VLOOKUP($B343,Miljö!$B$1:$S$500,MATCH("hjälpel exklusive kraftvärme (GWh)",Miljö!$B$1:$V$1,0),FALSE)/1,"")</f>
        <v>0.05</v>
      </c>
      <c r="AK343" s="81">
        <f t="shared" si="55"/>
        <v>0.05</v>
      </c>
      <c r="AL343" s="81">
        <f>VLOOKUP($B343,'Slutlig allokering'!$B$2:$AL$462,MATCH("Hjälpel kraftvärme",'Slutlig allokering'!$B$2:$AL$2,0),FALSE)</f>
        <v>0</v>
      </c>
      <c r="AN343" s="73">
        <f t="shared" si="56"/>
        <v>0.97000000000000008</v>
      </c>
      <c r="AO343" s="73">
        <f t="shared" si="57"/>
        <v>0.97000000000000008</v>
      </c>
      <c r="AP343" s="73">
        <f>IF(ISERROR(1/VLOOKUP($B343,Leveranser!$B$1:$S$500,MATCH("såld värme (gwh)",Leveranser!$B$1:$S$1,0),FALSE)),"",VLOOKUP($B343,Leveranser!$B$1:$S$500,MATCH("såld värme (gwh)",Leveranser!$B$1:$S$1,0),FALSE))</f>
        <v>0.9</v>
      </c>
      <c r="AQ343" s="73">
        <f>VLOOKUP($B343,Leveranser!$B$1:$Y$500,MATCH("Totalt såld fjärrvärme till andra fjärrvärmeföretag",Leveranser!$B$1:$AA$1,0),FALSE)</f>
        <v>0</v>
      </c>
      <c r="AR343" s="73">
        <f>IF(ISERROR(1/VLOOKUP($B343,Miljö!$B$1:$S$500,MATCH("Såld mängd produktionsspecifik fjärrvärme (GWh)",Miljö!$B$1:$R$1,0),FALSE)),0,VLOOKUP($B343,Miljö!$B$1:$S$500,MATCH("Såld mängd produktionsspecifik fjärrvärme (GWh)",Miljö!$B$1:$R$1,0),FALSE))</f>
        <v>0</v>
      </c>
      <c r="AS343" s="82">
        <f t="shared" si="62"/>
        <v>0.92783505154639168</v>
      </c>
      <c r="AU343" s="73" t="str">
        <f>VLOOKUP($B343,'Miljövärden urval för publ'!$B$2:$I$486,7,FALSE)</f>
        <v>Ja</v>
      </c>
      <c r="AV343" s="73" t="str">
        <f>VLOOKUP($B343,'Miljövärden urval för publ'!$B$2:$I$486,6,FALSE)</f>
        <v>Ja</v>
      </c>
      <c r="AZ343" s="73">
        <f t="shared" si="58"/>
        <v>0.05</v>
      </c>
      <c r="BA343" s="73">
        <f t="shared" si="63"/>
        <v>0</v>
      </c>
      <c r="BB343" s="73">
        <f t="shared" si="59"/>
        <v>0</v>
      </c>
      <c r="BC343" s="73">
        <f t="shared" si="60"/>
        <v>0.75</v>
      </c>
      <c r="BE343" s="73">
        <f t="shared" si="64"/>
        <v>0</v>
      </c>
      <c r="BF343" s="73">
        <f t="shared" si="65"/>
        <v>0</v>
      </c>
      <c r="BH343" s="73">
        <f t="shared" si="61"/>
        <v>0.75</v>
      </c>
    </row>
    <row r="344" spans="1:60" ht="14.5" x14ac:dyDescent="0.35">
      <c r="A344" t="s">
        <v>443</v>
      </c>
      <c r="B344" t="s">
        <v>444</v>
      </c>
      <c r="C344" s="73">
        <f>VLOOKUP($B344,'Tillförd energi'!$B$2:$AS$506,MATCH(C$1,'Tillförd energi'!$B$1:$AQ$1,0),FALSE)</f>
        <v>0</v>
      </c>
      <c r="D344" s="73">
        <f>VLOOKUP($B344,'Tillförd energi'!$B$2:$AS$506,MATCH(D$1,'Tillförd energi'!$B$1:$AQ$1,0),FALSE)</f>
        <v>4.90632</v>
      </c>
      <c r="E344" s="73">
        <f>VLOOKUP($B344,'Tillförd energi'!$B$2:$AS$506,MATCH(E$1,'Tillförd energi'!$B$1:$AQ$1,0),FALSE)</f>
        <v>0</v>
      </c>
      <c r="F344" s="73">
        <f>VLOOKUP($B344,'Tillförd energi'!$B$2:$AS$506,MATCH(F$1,'Tillförd energi'!$B$1:$AQ$1,0),FALSE)</f>
        <v>0</v>
      </c>
      <c r="G344" s="73">
        <f>VLOOKUP($B344,'Tillförd energi'!$B$2:$AS$506,MATCH(G$1,'Tillförd energi'!$B$1:$AQ$1,0),FALSE)</f>
        <v>0</v>
      </c>
      <c r="H344" s="73">
        <f>VLOOKUP($B344,'Tillförd energi'!$B$2:$AS$506,MATCH(H$1,'Tillförd energi'!$B$1:$AQ$1,0),FALSE)</f>
        <v>0</v>
      </c>
      <c r="I344" s="73">
        <f>VLOOKUP($B344,'Tillförd energi'!$B$2:$AS$506,MATCH(I$1,'Tillförd energi'!$B$1:$AQ$1,0),FALSE)</f>
        <v>23.479900000000001</v>
      </c>
      <c r="J344" s="73">
        <f>VLOOKUP($B344,'Tillförd energi'!$B$2:$AS$506,MATCH(J$1,'Tillförd energi'!$B$1:$AQ$1,0),FALSE)</f>
        <v>0</v>
      </c>
      <c r="K344" s="73">
        <f>VLOOKUP($B344,'Tillförd energi'!$B$2:$AS$506,MATCH(K$1,'Tillförd energi'!$B$1:$AQ$1,0),FALSE)</f>
        <v>119.53700000000001</v>
      </c>
      <c r="L344" s="73">
        <f>VLOOKUP($B344,'Tillförd energi'!$B$2:$AS$506,MATCH(L$1,'Tillförd energi'!$B$1:$AQ$1,0),FALSE)</f>
        <v>2.8086199999999999</v>
      </c>
      <c r="M344" s="73">
        <f>VLOOKUP($B344,'Tillförd energi'!$B$2:$AS$506,MATCH(M$1,'Tillförd energi'!$B$1:$AQ$1,0),FALSE)</f>
        <v>5.10792</v>
      </c>
      <c r="N344" s="73">
        <f>VLOOKUP($B344,'Tillförd energi'!$B$2:$AS$506,MATCH(N$1,'Tillförd energi'!$B$1:$AQ$1,0),FALSE)</f>
        <v>0</v>
      </c>
      <c r="O344" s="73">
        <f>VLOOKUP($B344,'Tillförd energi'!$B$2:$AS$506,MATCH(O$1,'Tillförd energi'!$B$1:$AQ$1,0),FALSE)</f>
        <v>0</v>
      </c>
      <c r="P344" s="73">
        <f>VLOOKUP($B344,'Tillförd energi'!$B$2:$AS$506,MATCH(P$1,'Tillförd energi'!$B$1:$AQ$1,0),FALSE)</f>
        <v>10.058</v>
      </c>
      <c r="Q344" s="73">
        <f>VLOOKUP($B344,'Tillförd energi'!$B$2:$AS$506,MATCH(Q$1,'Tillförd energi'!$B$1:$AQ$1,0),FALSE)</f>
        <v>12.96</v>
      </c>
      <c r="R344" s="73">
        <f>VLOOKUP($B344,'Tillförd energi'!$B$2:$AS$506,MATCH(R$1,'Tillförd energi'!$B$1:$AQ$1,0),FALSE)</f>
        <v>0</v>
      </c>
      <c r="S344" s="73">
        <f>VLOOKUP($B344,'Tillförd energi'!$B$2:$AS$506,MATCH(S$1,'Tillförd energi'!$B$1:$AQ$1,0),FALSE)</f>
        <v>0</v>
      </c>
      <c r="T344" s="73">
        <f>VLOOKUP($B344,'Tillförd energi'!$B$2:$AS$506,MATCH(T$1,'Tillförd energi'!$B$1:$AQ$1,0),FALSE)</f>
        <v>0</v>
      </c>
      <c r="U344" s="73">
        <f>VLOOKUP($B344,'Tillförd energi'!$B$2:$AS$506,MATCH(U$1,'Tillförd energi'!$B$1:$AQ$1,0),FALSE)</f>
        <v>0</v>
      </c>
      <c r="V344" s="73">
        <f>VLOOKUP($B344,'Tillförd energi'!$B$2:$AS$506,MATCH(V$1,'Tillförd energi'!$B$1:$AQ$1,0),FALSE)</f>
        <v>0</v>
      </c>
      <c r="W344" s="73">
        <f>VLOOKUP($B344,'Tillförd energi'!$B$2:$AS$506,MATCH(W$1,'Tillförd energi'!$B$1:$AQ$1,0),FALSE)</f>
        <v>0</v>
      </c>
      <c r="X344" s="73">
        <f>VLOOKUP($B344,'Tillförd energi'!$B$2:$AS$506,MATCH(X$1,'Tillförd energi'!$B$1:$AQ$1,0),FALSE)</f>
        <v>0</v>
      </c>
      <c r="Y344" s="73">
        <f>VLOOKUP($B344,'Tillförd energi'!$B$2:$AS$506,MATCH(Y$1,'Tillförd energi'!$B$1:$AQ$1,0),FALSE)</f>
        <v>0</v>
      </c>
      <c r="Z344" s="73">
        <f>VLOOKUP($B344,'Tillförd energi'!$B$2:$AS$506,MATCH(Z$1,'Tillförd energi'!$B$1:$AQ$1,0),FALSE)</f>
        <v>0</v>
      </c>
      <c r="AA344" s="73">
        <f>VLOOKUP($B344,'Tillförd energi'!$B$2:$AS$506,MATCH(AA$1,'Tillförd energi'!$B$1:$AQ$1,0),FALSE)</f>
        <v>0</v>
      </c>
      <c r="AB344" s="73">
        <f>VLOOKUP($B344,'Tillförd energi'!$B$2:$AS$506,MATCH(AB$1,'Tillförd energi'!$B$1:$AQ$1,0),FALSE)</f>
        <v>11.651999999999999</v>
      </c>
      <c r="AC344" s="73">
        <f>VLOOKUP($B344,'Tillförd energi'!$B$2:$AS$506,MATCH(AC$1,'Tillförd energi'!$B$1:$AQ$1,0),FALSE)</f>
        <v>0</v>
      </c>
      <c r="AD344" s="73">
        <f>VLOOKUP($B344,'Tillförd energi'!$B$2:$AS$506,MATCH(AD$1,'Tillförd energi'!$B$1:$AQ$1,0),FALSE)</f>
        <v>0</v>
      </c>
      <c r="AF344" s="73">
        <f>VLOOKUP($B344,'Tillförd energi'!$B$2:$AS$506,MATCH(AF$1,'Tillförd energi'!$B$1:$AQ$1,0),FALSE)</f>
        <v>3.8180200000000002</v>
      </c>
      <c r="AH344" s="73">
        <f>IFERROR(VLOOKUP(B344,Miljö!$B$1:$S$476,9,FALSE)/1,0)</f>
        <v>0</v>
      </c>
      <c r="AJ344" s="81">
        <f>IFERROR(VLOOKUP($B344,Miljö!$B$1:$S$500,MATCH("hjälpel exklusive kraftvärme (GWh)",Miljö!$B$1:$V$1,0),FALSE)/1,"")</f>
        <v>0.40600000000000003</v>
      </c>
      <c r="AK344" s="81">
        <f t="shared" si="55"/>
        <v>0.40600000000000003</v>
      </c>
      <c r="AL344" s="81">
        <f>VLOOKUP($B344,'Slutlig allokering'!$B$2:$AL$462,MATCH("Hjälpel kraftvärme",'Slutlig allokering'!$B$2:$AL$2,0),FALSE)</f>
        <v>3.4120200000000001</v>
      </c>
      <c r="AN344" s="73">
        <f t="shared" si="56"/>
        <v>194.32777999999999</v>
      </c>
      <c r="AO344" s="73">
        <f t="shared" si="57"/>
        <v>194.32777999999999</v>
      </c>
      <c r="AP344" s="73">
        <f>IF(ISERROR(1/VLOOKUP($B344,Leveranser!$B$1:$S$500,MATCH("såld värme (gwh)",Leveranser!$B$1:$S$1,0),FALSE)),"",VLOOKUP($B344,Leveranser!$B$1:$S$500,MATCH("såld värme (gwh)",Leveranser!$B$1:$S$1,0),FALSE))</f>
        <v>149.90700000000001</v>
      </c>
      <c r="AQ344" s="73">
        <f>VLOOKUP($B344,Leveranser!$B$1:$Y$500,MATCH("Totalt såld fjärrvärme till andra fjärrvärmeföretag",Leveranser!$B$1:$AA$1,0),FALSE)</f>
        <v>0</v>
      </c>
      <c r="AR344" s="73">
        <f>IF(ISERROR(1/VLOOKUP($B344,Miljö!$B$1:$S$500,MATCH("Såld mängd produktionsspecifik fjärrvärme (GWh)",Miljö!$B$1:$R$1,0),FALSE)),0,VLOOKUP($B344,Miljö!$B$1:$S$500,MATCH("Såld mängd produktionsspecifik fjärrvärme (GWh)",Miljö!$B$1:$R$1,0),FALSE))</f>
        <v>0</v>
      </c>
      <c r="AS344" s="82">
        <f t="shared" si="62"/>
        <v>0.77141312477299961</v>
      </c>
      <c r="AU344" s="73" t="str">
        <f>VLOOKUP($B344,'Miljövärden urval för publ'!$B$2:$I$486,7,FALSE)</f>
        <v>Ja</v>
      </c>
      <c r="AV344" s="73" t="str">
        <f>VLOOKUP($B344,'Miljövärden urval för publ'!$B$2:$I$486,6,FALSE)</f>
        <v>Ja</v>
      </c>
      <c r="AZ344" s="73">
        <f t="shared" si="58"/>
        <v>3.8180200000000002</v>
      </c>
      <c r="BA344" s="73">
        <f t="shared" si="63"/>
        <v>0</v>
      </c>
      <c r="BB344" s="73">
        <f t="shared" si="59"/>
        <v>17.974539999999998</v>
      </c>
      <c r="BC344" s="73">
        <f t="shared" si="60"/>
        <v>12.96</v>
      </c>
      <c r="BE344" s="73">
        <f t="shared" si="64"/>
        <v>0</v>
      </c>
      <c r="BF344" s="73">
        <f t="shared" si="65"/>
        <v>0</v>
      </c>
      <c r="BH344" s="73">
        <f t="shared" si="61"/>
        <v>150.47154</v>
      </c>
    </row>
    <row r="345" spans="1:60" ht="14.5" x14ac:dyDescent="0.35">
      <c r="A345" t="s">
        <v>443</v>
      </c>
      <c r="B345" t="s">
        <v>445</v>
      </c>
      <c r="C345" s="73">
        <f>VLOOKUP($B345,'Tillförd energi'!$B$2:$AS$506,MATCH(C$1,'Tillförd energi'!$B$1:$AQ$1,0),FALSE)</f>
        <v>0</v>
      </c>
      <c r="D345" s="73">
        <f>VLOOKUP($B345,'Tillförd energi'!$B$2:$AS$506,MATCH(D$1,'Tillförd energi'!$B$1:$AQ$1,0),FALSE)</f>
        <v>0</v>
      </c>
      <c r="E345" s="73">
        <f>VLOOKUP($B345,'Tillförd energi'!$B$2:$AS$506,MATCH(E$1,'Tillförd energi'!$B$1:$AQ$1,0),FALSE)</f>
        <v>0</v>
      </c>
      <c r="F345" s="73">
        <f>VLOOKUP($B345,'Tillförd energi'!$B$2:$AS$506,MATCH(F$1,'Tillförd energi'!$B$1:$AQ$1,0),FALSE)</f>
        <v>0</v>
      </c>
      <c r="G345" s="73">
        <f>VLOOKUP($B345,'Tillförd energi'!$B$2:$AS$506,MATCH(G$1,'Tillförd energi'!$B$1:$AQ$1,0),FALSE)</f>
        <v>0</v>
      </c>
      <c r="H345" s="73">
        <f>VLOOKUP($B345,'Tillförd energi'!$B$2:$AS$506,MATCH(H$1,'Tillförd energi'!$B$1:$AQ$1,0),FALSE)</f>
        <v>0</v>
      </c>
      <c r="I345" s="73">
        <f>VLOOKUP($B345,'Tillförd energi'!$B$2:$AS$506,MATCH(I$1,'Tillförd energi'!$B$1:$AQ$1,0),FALSE)</f>
        <v>0</v>
      </c>
      <c r="J345" s="73">
        <f>VLOOKUP($B345,'Tillförd energi'!$B$2:$AS$506,MATCH(J$1,'Tillförd energi'!$B$1:$AQ$1,0),FALSE)</f>
        <v>0</v>
      </c>
      <c r="K345" s="73">
        <f>VLOOKUP($B345,'Tillförd energi'!$B$2:$AS$506,MATCH(K$1,'Tillförd energi'!$B$1:$AQ$1,0),FALSE)</f>
        <v>0</v>
      </c>
      <c r="L345" s="73">
        <f>VLOOKUP($B345,'Tillförd energi'!$B$2:$AS$506,MATCH(L$1,'Tillförd energi'!$B$1:$AQ$1,0),FALSE)</f>
        <v>0</v>
      </c>
      <c r="M345" s="73">
        <f>VLOOKUP($B345,'Tillförd energi'!$B$2:$AS$506,MATCH(M$1,'Tillförd energi'!$B$1:$AQ$1,0),FALSE)</f>
        <v>0</v>
      </c>
      <c r="N345" s="73">
        <f>VLOOKUP($B345,'Tillförd energi'!$B$2:$AS$506,MATCH(N$1,'Tillförd energi'!$B$1:$AQ$1,0),FALSE)</f>
        <v>0</v>
      </c>
      <c r="O345" s="73">
        <f>VLOOKUP($B345,'Tillförd energi'!$B$2:$AS$506,MATCH(O$1,'Tillförd energi'!$B$1:$AQ$1,0),FALSE)</f>
        <v>0</v>
      </c>
      <c r="P345" s="73">
        <f>VLOOKUP($B345,'Tillförd energi'!$B$2:$AS$506,MATCH(P$1,'Tillförd energi'!$B$1:$AQ$1,0),FALSE)</f>
        <v>0</v>
      </c>
      <c r="Q345" s="73">
        <f>VLOOKUP($B345,'Tillförd energi'!$B$2:$AS$506,MATCH(Q$1,'Tillförd energi'!$B$1:$AQ$1,0),FALSE)</f>
        <v>0</v>
      </c>
      <c r="R345" s="73">
        <f>VLOOKUP($B345,'Tillförd energi'!$B$2:$AS$506,MATCH(R$1,'Tillförd energi'!$B$1:$AQ$1,0),FALSE)</f>
        <v>0</v>
      </c>
      <c r="S345" s="73">
        <f>VLOOKUP($B345,'Tillförd energi'!$B$2:$AS$506,MATCH(S$1,'Tillförd energi'!$B$1:$AQ$1,0),FALSE)</f>
        <v>0</v>
      </c>
      <c r="T345" s="73">
        <f>VLOOKUP($B345,'Tillförd energi'!$B$2:$AS$506,MATCH(T$1,'Tillförd energi'!$B$1:$AQ$1,0),FALSE)</f>
        <v>0</v>
      </c>
      <c r="U345" s="73">
        <f>VLOOKUP($B345,'Tillförd energi'!$B$2:$AS$506,MATCH(U$1,'Tillförd energi'!$B$1:$AQ$1,0),FALSE)</f>
        <v>0</v>
      </c>
      <c r="V345" s="73">
        <f>VLOOKUP($B345,'Tillförd energi'!$B$2:$AS$506,MATCH(V$1,'Tillförd energi'!$B$1:$AQ$1,0),FALSE)</f>
        <v>0</v>
      </c>
      <c r="W345" s="73">
        <f>VLOOKUP($B345,'Tillförd energi'!$B$2:$AS$506,MATCH(W$1,'Tillförd energi'!$B$1:$AQ$1,0),FALSE)</f>
        <v>0</v>
      </c>
      <c r="X345" s="73">
        <f>VLOOKUP($B345,'Tillförd energi'!$B$2:$AS$506,MATCH(X$1,'Tillförd energi'!$B$1:$AQ$1,0),FALSE)</f>
        <v>0</v>
      </c>
      <c r="Y345" s="73">
        <f>VLOOKUP($B345,'Tillförd energi'!$B$2:$AS$506,MATCH(Y$1,'Tillförd energi'!$B$1:$AQ$1,0),FALSE)</f>
        <v>0</v>
      </c>
      <c r="Z345" s="73">
        <f>VLOOKUP($B345,'Tillförd energi'!$B$2:$AS$506,MATCH(Z$1,'Tillförd energi'!$B$1:$AQ$1,0),FALSE)</f>
        <v>0</v>
      </c>
      <c r="AA345" s="73">
        <f>VLOOKUP($B345,'Tillförd energi'!$B$2:$AS$506,MATCH(AA$1,'Tillförd energi'!$B$1:$AQ$1,0),FALSE)</f>
        <v>0</v>
      </c>
      <c r="AB345" s="73">
        <f>VLOOKUP($B345,'Tillförd energi'!$B$2:$AS$506,MATCH(AB$1,'Tillförd energi'!$B$1:$AQ$1,0),FALSE)</f>
        <v>0</v>
      </c>
      <c r="AC345" s="73">
        <f>VLOOKUP($B345,'Tillförd energi'!$B$2:$AS$506,MATCH(AC$1,'Tillförd energi'!$B$1:$AQ$1,0),FALSE)</f>
        <v>0</v>
      </c>
      <c r="AD345" s="73">
        <f>VLOOKUP($B345,'Tillförd energi'!$B$2:$AS$506,MATCH(AD$1,'Tillförd energi'!$B$1:$AQ$1,0),FALSE)</f>
        <v>0</v>
      </c>
      <c r="AF345" s="73">
        <f>VLOOKUP($B345,'Tillförd energi'!$B$2:$AS$506,MATCH(AF$1,'Tillförd energi'!$B$1:$AQ$1,0),FALSE)</f>
        <v>0</v>
      </c>
      <c r="AH345" s="73">
        <f>IFERROR(VLOOKUP(B345,Miljö!$B$1:$S$476,9,FALSE)/1,0)</f>
        <v>0</v>
      </c>
      <c r="AJ345" s="81" t="str">
        <f>IFERROR(VLOOKUP($B345,Miljö!$B$1:$S$500,MATCH("hjälpel exklusive kraftvärme (GWh)",Miljö!$B$1:$V$1,0),FALSE)/1,"")</f>
        <v/>
      </c>
      <c r="AK345" s="81">
        <f t="shared" si="55"/>
        <v>0</v>
      </c>
      <c r="AL345" s="81">
        <f>VLOOKUP($B345,'Slutlig allokering'!$B$2:$AL$462,MATCH("Hjälpel kraftvärme",'Slutlig allokering'!$B$2:$AL$2,0),FALSE)</f>
        <v>0</v>
      </c>
      <c r="AN345" s="73">
        <f t="shared" si="56"/>
        <v>0</v>
      </c>
      <c r="AO345" s="73">
        <f t="shared" si="57"/>
        <v>0</v>
      </c>
      <c r="AP345" s="73" t="str">
        <f>IF(ISERROR(1/VLOOKUP($B345,Leveranser!$B$1:$S$500,MATCH("såld värme (gwh)",Leveranser!$B$1:$S$1,0),FALSE)),"",VLOOKUP($B345,Leveranser!$B$1:$S$500,MATCH("såld värme (gwh)",Leveranser!$B$1:$S$1,0),FALSE))</f>
        <v/>
      </c>
      <c r="AQ345" s="73">
        <f>VLOOKUP($B345,Leveranser!$B$1:$Y$500,MATCH("Totalt såld fjärrvärme till andra fjärrvärmeföretag",Leveranser!$B$1:$AA$1,0),FALSE)</f>
        <v>0</v>
      </c>
      <c r="AR345" s="73">
        <f>IF(ISERROR(1/VLOOKUP($B345,Miljö!$B$1:$S$500,MATCH("Såld mängd produktionsspecifik fjärrvärme (GWh)",Miljö!$B$1:$R$1,0),FALSE)),0,VLOOKUP($B345,Miljö!$B$1:$S$500,MATCH("Såld mängd produktionsspecifik fjärrvärme (GWh)",Miljö!$B$1:$R$1,0),FALSE))</f>
        <v>0</v>
      </c>
      <c r="AS345" s="82" t="str">
        <f t="shared" si="62"/>
        <v/>
      </c>
      <c r="AU345" s="73" t="str">
        <f>VLOOKUP($B345,'Miljövärden urval för publ'!$B$2:$I$486,7,FALSE)</f>
        <v>Nej</v>
      </c>
      <c r="AV345" s="73" t="str">
        <f>VLOOKUP($B345,'Miljövärden urval för publ'!$B$2:$I$486,6,FALSE)</f>
        <v>Nej</v>
      </c>
      <c r="AZ345" s="73">
        <f t="shared" si="58"/>
        <v>0</v>
      </c>
      <c r="BA345" s="73">
        <f t="shared" si="63"/>
        <v>0</v>
      </c>
      <c r="BB345" s="73">
        <f t="shared" si="59"/>
        <v>0</v>
      </c>
      <c r="BC345" s="73">
        <f t="shared" si="60"/>
        <v>0</v>
      </c>
      <c r="BE345" s="73">
        <f t="shared" si="64"/>
        <v>0</v>
      </c>
      <c r="BF345" s="73">
        <f t="shared" si="65"/>
        <v>0</v>
      </c>
      <c r="BH345" s="73">
        <f t="shared" si="61"/>
        <v>0</v>
      </c>
    </row>
    <row r="346" spans="1:60" ht="14.5" x14ac:dyDescent="0.35">
      <c r="A346" t="s">
        <v>443</v>
      </c>
      <c r="B346" t="s">
        <v>446</v>
      </c>
      <c r="C346" s="73">
        <f>VLOOKUP($B346,'Tillförd energi'!$B$2:$AS$506,MATCH(C$1,'Tillförd energi'!$B$1:$AQ$1,0),FALSE)</f>
        <v>0</v>
      </c>
      <c r="D346" s="73">
        <f>VLOOKUP($B346,'Tillförd energi'!$B$2:$AS$506,MATCH(D$1,'Tillförd energi'!$B$1:$AQ$1,0),FALSE)</f>
        <v>0</v>
      </c>
      <c r="E346" s="73">
        <f>VLOOKUP($B346,'Tillförd energi'!$B$2:$AS$506,MATCH(E$1,'Tillförd energi'!$B$1:$AQ$1,0),FALSE)</f>
        <v>0</v>
      </c>
      <c r="F346" s="73">
        <f>VLOOKUP($B346,'Tillförd energi'!$B$2:$AS$506,MATCH(F$1,'Tillförd energi'!$B$1:$AQ$1,0),FALSE)</f>
        <v>0</v>
      </c>
      <c r="G346" s="73">
        <f>VLOOKUP($B346,'Tillförd energi'!$B$2:$AS$506,MATCH(G$1,'Tillförd energi'!$B$1:$AQ$1,0),FALSE)</f>
        <v>0</v>
      </c>
      <c r="H346" s="73">
        <f>VLOOKUP($B346,'Tillförd energi'!$B$2:$AS$506,MATCH(H$1,'Tillförd energi'!$B$1:$AQ$1,0),FALSE)</f>
        <v>0</v>
      </c>
      <c r="I346" s="73">
        <f>VLOOKUP($B346,'Tillförd energi'!$B$2:$AS$506,MATCH(I$1,'Tillförd energi'!$B$1:$AQ$1,0),FALSE)</f>
        <v>0</v>
      </c>
      <c r="J346" s="73">
        <f>VLOOKUP($B346,'Tillförd energi'!$B$2:$AS$506,MATCH(J$1,'Tillförd energi'!$B$1:$AQ$1,0),FALSE)</f>
        <v>0</v>
      </c>
      <c r="K346" s="73">
        <f>VLOOKUP($B346,'Tillförd energi'!$B$2:$AS$506,MATCH(K$1,'Tillförd energi'!$B$1:$AQ$1,0),FALSE)</f>
        <v>0</v>
      </c>
      <c r="L346" s="73">
        <f>VLOOKUP($B346,'Tillförd energi'!$B$2:$AS$506,MATCH(L$1,'Tillförd energi'!$B$1:$AQ$1,0),FALSE)</f>
        <v>0</v>
      </c>
      <c r="M346" s="73">
        <f>VLOOKUP($B346,'Tillförd energi'!$B$2:$AS$506,MATCH(M$1,'Tillförd energi'!$B$1:$AQ$1,0),FALSE)</f>
        <v>0</v>
      </c>
      <c r="N346" s="73">
        <f>VLOOKUP($B346,'Tillförd energi'!$B$2:$AS$506,MATCH(N$1,'Tillförd energi'!$B$1:$AQ$1,0),FALSE)</f>
        <v>0</v>
      </c>
      <c r="O346" s="73">
        <f>VLOOKUP($B346,'Tillförd energi'!$B$2:$AS$506,MATCH(O$1,'Tillförd energi'!$B$1:$AQ$1,0),FALSE)</f>
        <v>0</v>
      </c>
      <c r="P346" s="73">
        <f>VLOOKUP($B346,'Tillförd energi'!$B$2:$AS$506,MATCH(P$1,'Tillförd energi'!$B$1:$AQ$1,0),FALSE)</f>
        <v>0</v>
      </c>
      <c r="Q346" s="73">
        <f>VLOOKUP($B346,'Tillförd energi'!$B$2:$AS$506,MATCH(Q$1,'Tillförd energi'!$B$1:$AQ$1,0),FALSE)</f>
        <v>0</v>
      </c>
      <c r="R346" s="73">
        <f>VLOOKUP($B346,'Tillförd energi'!$B$2:$AS$506,MATCH(R$1,'Tillförd energi'!$B$1:$AQ$1,0),FALSE)</f>
        <v>0</v>
      </c>
      <c r="S346" s="73">
        <f>VLOOKUP($B346,'Tillförd energi'!$B$2:$AS$506,MATCH(S$1,'Tillförd energi'!$B$1:$AQ$1,0),FALSE)</f>
        <v>0</v>
      </c>
      <c r="T346" s="73">
        <f>VLOOKUP($B346,'Tillförd energi'!$B$2:$AS$506,MATCH(T$1,'Tillförd energi'!$B$1:$AQ$1,0),FALSE)</f>
        <v>0</v>
      </c>
      <c r="U346" s="73">
        <f>VLOOKUP($B346,'Tillförd energi'!$B$2:$AS$506,MATCH(U$1,'Tillförd energi'!$B$1:$AQ$1,0),FALSE)</f>
        <v>0</v>
      </c>
      <c r="V346" s="73">
        <f>VLOOKUP($B346,'Tillförd energi'!$B$2:$AS$506,MATCH(V$1,'Tillförd energi'!$B$1:$AQ$1,0),FALSE)</f>
        <v>0</v>
      </c>
      <c r="W346" s="73">
        <f>VLOOKUP($B346,'Tillförd energi'!$B$2:$AS$506,MATCH(W$1,'Tillförd energi'!$B$1:$AQ$1,0),FALSE)</f>
        <v>0</v>
      </c>
      <c r="X346" s="73">
        <f>VLOOKUP($B346,'Tillförd energi'!$B$2:$AS$506,MATCH(X$1,'Tillförd energi'!$B$1:$AQ$1,0),FALSE)</f>
        <v>0</v>
      </c>
      <c r="Y346" s="73">
        <f>VLOOKUP($B346,'Tillförd energi'!$B$2:$AS$506,MATCH(Y$1,'Tillförd energi'!$B$1:$AQ$1,0),FALSE)</f>
        <v>0</v>
      </c>
      <c r="Z346" s="73">
        <f>VLOOKUP($B346,'Tillförd energi'!$B$2:$AS$506,MATCH(Z$1,'Tillförd energi'!$B$1:$AQ$1,0),FALSE)</f>
        <v>0</v>
      </c>
      <c r="AA346" s="73">
        <f>VLOOKUP($B346,'Tillförd energi'!$B$2:$AS$506,MATCH(AA$1,'Tillförd energi'!$B$1:$AQ$1,0),FALSE)</f>
        <v>0</v>
      </c>
      <c r="AB346" s="73">
        <f>VLOOKUP($B346,'Tillförd energi'!$B$2:$AS$506,MATCH(AB$1,'Tillförd energi'!$B$1:$AQ$1,0),FALSE)</f>
        <v>0</v>
      </c>
      <c r="AC346" s="73">
        <f>VLOOKUP($B346,'Tillförd energi'!$B$2:$AS$506,MATCH(AC$1,'Tillförd energi'!$B$1:$AQ$1,0),FALSE)</f>
        <v>0</v>
      </c>
      <c r="AD346" s="73">
        <f>VLOOKUP($B346,'Tillförd energi'!$B$2:$AS$506,MATCH(AD$1,'Tillförd energi'!$B$1:$AQ$1,0),FALSE)</f>
        <v>0</v>
      </c>
      <c r="AF346" s="73">
        <f>VLOOKUP($B346,'Tillförd energi'!$B$2:$AS$506,MATCH(AF$1,'Tillförd energi'!$B$1:$AQ$1,0),FALSE)</f>
        <v>0</v>
      </c>
      <c r="AH346" s="73">
        <f>IFERROR(VLOOKUP(B346,Miljö!$B$1:$S$476,9,FALSE)/1,0)</f>
        <v>0</v>
      </c>
      <c r="AJ346" s="81" t="str">
        <f>IFERROR(VLOOKUP($B346,Miljö!$B$1:$S$500,MATCH("hjälpel exklusive kraftvärme (GWh)",Miljö!$B$1:$V$1,0),FALSE)/1,"")</f>
        <v/>
      </c>
      <c r="AK346" s="81">
        <f t="shared" si="55"/>
        <v>0</v>
      </c>
      <c r="AL346" s="81">
        <f>VLOOKUP($B346,'Slutlig allokering'!$B$2:$AL$462,MATCH("Hjälpel kraftvärme",'Slutlig allokering'!$B$2:$AL$2,0),FALSE)</f>
        <v>0</v>
      </c>
      <c r="AN346" s="73">
        <f t="shared" si="56"/>
        <v>0</v>
      </c>
      <c r="AO346" s="73">
        <f t="shared" si="57"/>
        <v>0</v>
      </c>
      <c r="AP346" s="73" t="str">
        <f>IF(ISERROR(1/VLOOKUP($B346,Leveranser!$B$1:$S$500,MATCH("såld värme (gwh)",Leveranser!$B$1:$S$1,0),FALSE)),"",VLOOKUP($B346,Leveranser!$B$1:$S$500,MATCH("såld värme (gwh)",Leveranser!$B$1:$S$1,0),FALSE))</f>
        <v/>
      </c>
      <c r="AQ346" s="73">
        <f>VLOOKUP($B346,Leveranser!$B$1:$Y$500,MATCH("Totalt såld fjärrvärme till andra fjärrvärmeföretag",Leveranser!$B$1:$AA$1,0),FALSE)</f>
        <v>0</v>
      </c>
      <c r="AR346" s="73">
        <f>IF(ISERROR(1/VLOOKUP($B346,Miljö!$B$1:$S$500,MATCH("Såld mängd produktionsspecifik fjärrvärme (GWh)",Miljö!$B$1:$R$1,0),FALSE)),0,VLOOKUP($B346,Miljö!$B$1:$S$500,MATCH("Såld mängd produktionsspecifik fjärrvärme (GWh)",Miljö!$B$1:$R$1,0),FALSE))</f>
        <v>0</v>
      </c>
      <c r="AS346" s="82" t="str">
        <f t="shared" si="62"/>
        <v/>
      </c>
      <c r="AU346" s="73" t="str">
        <f>VLOOKUP($B346,'Miljövärden urval för publ'!$B$2:$I$486,7,FALSE)</f>
        <v>Nej</v>
      </c>
      <c r="AV346" s="73" t="str">
        <f>VLOOKUP($B346,'Miljövärden urval för publ'!$B$2:$I$486,6,FALSE)</f>
        <v>Nej</v>
      </c>
      <c r="AZ346" s="73">
        <f t="shared" si="58"/>
        <v>0</v>
      </c>
      <c r="BA346" s="73">
        <f t="shared" si="63"/>
        <v>0</v>
      </c>
      <c r="BB346" s="73">
        <f t="shared" si="59"/>
        <v>0</v>
      </c>
      <c r="BC346" s="73">
        <f t="shared" si="60"/>
        <v>0</v>
      </c>
      <c r="BE346" s="73">
        <f t="shared" si="64"/>
        <v>0</v>
      </c>
      <c r="BF346" s="73">
        <f t="shared" si="65"/>
        <v>0</v>
      </c>
      <c r="BH346" s="73">
        <f t="shared" si="61"/>
        <v>0</v>
      </c>
    </row>
    <row r="347" spans="1:60" ht="14.5" x14ac:dyDescent="0.35">
      <c r="A347" t="s">
        <v>447</v>
      </c>
      <c r="B347" t="s">
        <v>448</v>
      </c>
      <c r="C347" s="73">
        <f>VLOOKUP($B347,'Tillförd energi'!$B$2:$AS$506,MATCH(C$1,'Tillförd energi'!$B$1:$AQ$1,0),FALSE)</f>
        <v>0</v>
      </c>
      <c r="D347" s="73">
        <f>VLOOKUP($B347,'Tillförd energi'!$B$2:$AS$506,MATCH(D$1,'Tillförd energi'!$B$1:$AQ$1,0),FALSE)</f>
        <v>0</v>
      </c>
      <c r="E347" s="73">
        <f>VLOOKUP($B347,'Tillförd energi'!$B$2:$AS$506,MATCH(E$1,'Tillförd energi'!$B$1:$AQ$1,0),FALSE)</f>
        <v>0</v>
      </c>
      <c r="F347" s="73">
        <f>VLOOKUP($B347,'Tillförd energi'!$B$2:$AS$506,MATCH(F$1,'Tillförd energi'!$B$1:$AQ$1,0),FALSE)</f>
        <v>4.3949999999999996</v>
      </c>
      <c r="G347" s="73">
        <f>VLOOKUP($B347,'Tillförd energi'!$B$2:$AS$506,MATCH(G$1,'Tillförd energi'!$B$1:$AQ$1,0),FALSE)</f>
        <v>0</v>
      </c>
      <c r="H347" s="73">
        <f>VLOOKUP($B347,'Tillförd energi'!$B$2:$AS$506,MATCH(H$1,'Tillförd energi'!$B$1:$AQ$1,0),FALSE)</f>
        <v>0</v>
      </c>
      <c r="I347" s="73">
        <f>VLOOKUP($B347,'Tillförd energi'!$B$2:$AS$506,MATCH(I$1,'Tillförd energi'!$B$1:$AQ$1,0),FALSE)</f>
        <v>0</v>
      </c>
      <c r="J347" s="73">
        <f>VLOOKUP($B347,'Tillförd energi'!$B$2:$AS$506,MATCH(J$1,'Tillförd energi'!$B$1:$AQ$1,0),FALSE)</f>
        <v>0</v>
      </c>
      <c r="K347" s="73">
        <f>VLOOKUP($B347,'Tillförd energi'!$B$2:$AS$506,MATCH(K$1,'Tillförd energi'!$B$1:$AQ$1,0),FALSE)</f>
        <v>0</v>
      </c>
      <c r="L347" s="73">
        <f>VLOOKUP($B347,'Tillförd energi'!$B$2:$AS$506,MATCH(L$1,'Tillförd energi'!$B$1:$AQ$1,0),FALSE)</f>
        <v>0</v>
      </c>
      <c r="M347" s="73">
        <f>VLOOKUP($B347,'Tillförd energi'!$B$2:$AS$506,MATCH(M$1,'Tillförd energi'!$B$1:$AQ$1,0),FALSE)</f>
        <v>0</v>
      </c>
      <c r="N347" s="73">
        <f>VLOOKUP($B347,'Tillförd energi'!$B$2:$AS$506,MATCH(N$1,'Tillförd energi'!$B$1:$AQ$1,0),FALSE)</f>
        <v>20.632999999999999</v>
      </c>
      <c r="O347" s="73">
        <f>VLOOKUP($B347,'Tillförd energi'!$B$2:$AS$506,MATCH(O$1,'Tillförd energi'!$B$1:$AQ$1,0),FALSE)</f>
        <v>0</v>
      </c>
      <c r="P347" s="73">
        <f>VLOOKUP($B347,'Tillförd energi'!$B$2:$AS$506,MATCH(P$1,'Tillförd energi'!$B$1:$AQ$1,0),FALSE)</f>
        <v>0</v>
      </c>
      <c r="Q347" s="73">
        <f>VLOOKUP($B347,'Tillförd energi'!$B$2:$AS$506,MATCH(Q$1,'Tillförd energi'!$B$1:$AQ$1,0),FALSE)</f>
        <v>0</v>
      </c>
      <c r="R347" s="73">
        <f>VLOOKUP($B347,'Tillförd energi'!$B$2:$AS$506,MATCH(R$1,'Tillförd energi'!$B$1:$AQ$1,0),FALSE)</f>
        <v>0</v>
      </c>
      <c r="S347" s="73">
        <f>VLOOKUP($B347,'Tillförd energi'!$B$2:$AS$506,MATCH(S$1,'Tillförd energi'!$B$1:$AQ$1,0),FALSE)</f>
        <v>0</v>
      </c>
      <c r="T347" s="73">
        <f>VLOOKUP($B347,'Tillförd energi'!$B$2:$AS$506,MATCH(T$1,'Tillförd energi'!$B$1:$AQ$1,0),FALSE)</f>
        <v>0</v>
      </c>
      <c r="U347" s="73">
        <f>VLOOKUP($B347,'Tillförd energi'!$B$2:$AS$506,MATCH(U$1,'Tillförd energi'!$B$1:$AQ$1,0),FALSE)</f>
        <v>0</v>
      </c>
      <c r="V347" s="73">
        <f>VLOOKUP($B347,'Tillförd energi'!$B$2:$AS$506,MATCH(V$1,'Tillförd energi'!$B$1:$AQ$1,0),FALSE)</f>
        <v>0</v>
      </c>
      <c r="W347" s="73">
        <f>VLOOKUP($B347,'Tillförd energi'!$B$2:$AS$506,MATCH(W$1,'Tillförd energi'!$B$1:$AQ$1,0),FALSE)</f>
        <v>0</v>
      </c>
      <c r="X347" s="73">
        <f>VLOOKUP($B347,'Tillförd energi'!$B$2:$AS$506,MATCH(X$1,'Tillförd energi'!$B$1:$AQ$1,0),FALSE)</f>
        <v>0</v>
      </c>
      <c r="Y347" s="73">
        <f>VLOOKUP($B347,'Tillförd energi'!$B$2:$AS$506,MATCH(Y$1,'Tillförd energi'!$B$1:$AQ$1,0),FALSE)</f>
        <v>0</v>
      </c>
      <c r="Z347" s="73">
        <f>VLOOKUP($B347,'Tillförd energi'!$B$2:$AS$506,MATCH(Z$1,'Tillförd energi'!$B$1:$AQ$1,0),FALSE)</f>
        <v>0</v>
      </c>
      <c r="AA347" s="73">
        <f>VLOOKUP($B347,'Tillförd energi'!$B$2:$AS$506,MATCH(AA$1,'Tillförd energi'!$B$1:$AQ$1,0),FALSE)</f>
        <v>0</v>
      </c>
      <c r="AB347" s="73">
        <f>VLOOKUP($B347,'Tillförd energi'!$B$2:$AS$506,MATCH(AB$1,'Tillförd energi'!$B$1:$AQ$1,0),FALSE)</f>
        <v>5.1790000000000003</v>
      </c>
      <c r="AC347" s="73">
        <f>VLOOKUP($B347,'Tillförd energi'!$B$2:$AS$506,MATCH(AC$1,'Tillförd energi'!$B$1:$AQ$1,0),FALSE)</f>
        <v>0</v>
      </c>
      <c r="AD347" s="73">
        <f>VLOOKUP($B347,'Tillförd energi'!$B$2:$AS$506,MATCH(AD$1,'Tillförd energi'!$B$1:$AQ$1,0),FALSE)</f>
        <v>0</v>
      </c>
      <c r="AF347" s="73">
        <f>VLOOKUP($B347,'Tillförd energi'!$B$2:$AS$506,MATCH(AF$1,'Tillförd energi'!$B$1:$AQ$1,0),FALSE)</f>
        <v>0.6</v>
      </c>
      <c r="AH347" s="73">
        <f>IFERROR(VLOOKUP(B347,Miljö!$B$1:$S$476,9,FALSE)/1,0)</f>
        <v>0</v>
      </c>
      <c r="AJ347" s="81">
        <f>IFERROR(VLOOKUP($B347,Miljö!$B$1:$S$500,MATCH("hjälpel exklusive kraftvärme (GWh)",Miljö!$B$1:$V$1,0),FALSE)/1,"")</f>
        <v>0.6</v>
      </c>
      <c r="AK347" s="81">
        <f t="shared" si="55"/>
        <v>0.6</v>
      </c>
      <c r="AL347" s="81">
        <f>VLOOKUP($B347,'Slutlig allokering'!$B$2:$AL$462,MATCH("Hjälpel kraftvärme",'Slutlig allokering'!$B$2:$AL$2,0),FALSE)</f>
        <v>0</v>
      </c>
      <c r="AN347" s="73">
        <f t="shared" si="56"/>
        <v>30.807000000000002</v>
      </c>
      <c r="AO347" s="73">
        <f t="shared" si="57"/>
        <v>30.807000000000002</v>
      </c>
      <c r="AP347" s="73">
        <f>IF(ISERROR(1/VLOOKUP($B347,Leveranser!$B$1:$S$500,MATCH("såld värme (gwh)",Leveranser!$B$1:$S$1,0),FALSE)),"",VLOOKUP($B347,Leveranser!$B$1:$S$500,MATCH("såld värme (gwh)",Leveranser!$B$1:$S$1,0),FALSE))</f>
        <v>22.852</v>
      </c>
      <c r="AQ347" s="73">
        <f>VLOOKUP($B347,Leveranser!$B$1:$Y$500,MATCH("Totalt såld fjärrvärme till andra fjärrvärmeföretag",Leveranser!$B$1:$AA$1,0),FALSE)</f>
        <v>0</v>
      </c>
      <c r="AR347" s="73">
        <f>IF(ISERROR(1/VLOOKUP($B347,Miljö!$B$1:$S$500,MATCH("Såld mängd produktionsspecifik fjärrvärme (GWh)",Miljö!$B$1:$R$1,0),FALSE)),0,VLOOKUP($B347,Miljö!$B$1:$S$500,MATCH("Såld mängd produktionsspecifik fjärrvärme (GWh)",Miljö!$B$1:$R$1,0),FALSE))</f>
        <v>0</v>
      </c>
      <c r="AS347" s="82">
        <f t="shared" si="62"/>
        <v>0.74177946570584607</v>
      </c>
      <c r="AU347" s="73" t="str">
        <f>VLOOKUP($B347,'Miljövärden urval för publ'!$B$2:$I$486,7,FALSE)</f>
        <v>Ja</v>
      </c>
      <c r="AV347" s="73" t="str">
        <f>VLOOKUP($B347,'Miljövärden urval för publ'!$B$2:$I$486,6,FALSE)</f>
        <v>Ja</v>
      </c>
      <c r="AZ347" s="73">
        <f t="shared" si="58"/>
        <v>0.6</v>
      </c>
      <c r="BA347" s="73">
        <f t="shared" si="63"/>
        <v>0</v>
      </c>
      <c r="BB347" s="73">
        <f t="shared" si="59"/>
        <v>20.632999999999999</v>
      </c>
      <c r="BC347" s="73">
        <f t="shared" si="60"/>
        <v>0</v>
      </c>
      <c r="BE347" s="73">
        <f t="shared" si="64"/>
        <v>0</v>
      </c>
      <c r="BF347" s="73">
        <f t="shared" si="65"/>
        <v>0</v>
      </c>
      <c r="BH347" s="73">
        <f t="shared" si="61"/>
        <v>20.632999999999999</v>
      </c>
    </row>
    <row r="348" spans="1:60" ht="14.5" x14ac:dyDescent="0.35">
      <c r="A348" t="s">
        <v>447</v>
      </c>
      <c r="B348" t="s">
        <v>449</v>
      </c>
      <c r="C348" s="73">
        <f>VLOOKUP($B348,'Tillförd energi'!$B$2:$AS$506,MATCH(C$1,'Tillförd energi'!$B$1:$AQ$1,0),FALSE)</f>
        <v>0</v>
      </c>
      <c r="D348" s="73">
        <f>VLOOKUP($B348,'Tillförd energi'!$B$2:$AS$506,MATCH(D$1,'Tillförd energi'!$B$1:$AQ$1,0),FALSE)</f>
        <v>0.23799999999999999</v>
      </c>
      <c r="E348" s="73">
        <f>VLOOKUP($B348,'Tillförd energi'!$B$2:$AS$506,MATCH(E$1,'Tillförd energi'!$B$1:$AQ$1,0),FALSE)</f>
        <v>0</v>
      </c>
      <c r="F348" s="73">
        <f>VLOOKUP($B348,'Tillförd energi'!$B$2:$AS$506,MATCH(F$1,'Tillförd energi'!$B$1:$AQ$1,0),FALSE)</f>
        <v>0</v>
      </c>
      <c r="G348" s="73">
        <f>VLOOKUP($B348,'Tillförd energi'!$B$2:$AS$506,MATCH(G$1,'Tillförd energi'!$B$1:$AQ$1,0),FALSE)</f>
        <v>0</v>
      </c>
      <c r="H348" s="73">
        <f>VLOOKUP($B348,'Tillförd energi'!$B$2:$AS$506,MATCH(H$1,'Tillförd energi'!$B$1:$AQ$1,0),FALSE)</f>
        <v>0</v>
      </c>
      <c r="I348" s="73">
        <f>VLOOKUP($B348,'Tillförd energi'!$B$2:$AS$506,MATCH(I$1,'Tillförd energi'!$B$1:$AQ$1,0),FALSE)</f>
        <v>0</v>
      </c>
      <c r="J348" s="73">
        <f>VLOOKUP($B348,'Tillförd energi'!$B$2:$AS$506,MATCH(J$1,'Tillförd energi'!$B$1:$AQ$1,0),FALSE)</f>
        <v>0</v>
      </c>
      <c r="K348" s="73">
        <f>VLOOKUP($B348,'Tillförd energi'!$B$2:$AS$506,MATCH(K$1,'Tillförd energi'!$B$1:$AQ$1,0),FALSE)</f>
        <v>0</v>
      </c>
      <c r="L348" s="73">
        <f>VLOOKUP($B348,'Tillförd energi'!$B$2:$AS$506,MATCH(L$1,'Tillförd energi'!$B$1:$AQ$1,0),FALSE)</f>
        <v>0.68</v>
      </c>
      <c r="M348" s="73">
        <f>VLOOKUP($B348,'Tillförd energi'!$B$2:$AS$506,MATCH(M$1,'Tillförd energi'!$B$1:$AQ$1,0),FALSE)</f>
        <v>0</v>
      </c>
      <c r="N348" s="73">
        <f>VLOOKUP($B348,'Tillförd energi'!$B$2:$AS$506,MATCH(N$1,'Tillförd energi'!$B$1:$AQ$1,0),FALSE)</f>
        <v>1.7250000000000001</v>
      </c>
      <c r="O348" s="73">
        <f>VLOOKUP($B348,'Tillförd energi'!$B$2:$AS$506,MATCH(O$1,'Tillförd energi'!$B$1:$AQ$1,0),FALSE)</f>
        <v>13.6</v>
      </c>
      <c r="P348" s="73">
        <f>VLOOKUP($B348,'Tillförd energi'!$B$2:$AS$506,MATCH(P$1,'Tillförd energi'!$B$1:$AQ$1,0),FALSE)</f>
        <v>0</v>
      </c>
      <c r="Q348" s="73">
        <f>VLOOKUP($B348,'Tillförd energi'!$B$2:$AS$506,MATCH(Q$1,'Tillförd energi'!$B$1:$AQ$1,0),FALSE)</f>
        <v>0</v>
      </c>
      <c r="R348" s="73">
        <f>VLOOKUP($B348,'Tillförd energi'!$B$2:$AS$506,MATCH(R$1,'Tillförd energi'!$B$1:$AQ$1,0),FALSE)</f>
        <v>0</v>
      </c>
      <c r="S348" s="73">
        <f>VLOOKUP($B348,'Tillförd energi'!$B$2:$AS$506,MATCH(S$1,'Tillförd energi'!$B$1:$AQ$1,0),FALSE)</f>
        <v>0</v>
      </c>
      <c r="T348" s="73">
        <f>VLOOKUP($B348,'Tillförd energi'!$B$2:$AS$506,MATCH(T$1,'Tillförd energi'!$B$1:$AQ$1,0),FALSE)</f>
        <v>0</v>
      </c>
      <c r="U348" s="73">
        <f>VLOOKUP($B348,'Tillförd energi'!$B$2:$AS$506,MATCH(U$1,'Tillförd energi'!$B$1:$AQ$1,0),FALSE)</f>
        <v>0.61599999999999999</v>
      </c>
      <c r="V348" s="73">
        <f>VLOOKUP($B348,'Tillförd energi'!$B$2:$AS$506,MATCH(V$1,'Tillförd energi'!$B$1:$AQ$1,0),FALSE)</f>
        <v>0</v>
      </c>
      <c r="W348" s="73">
        <f>VLOOKUP($B348,'Tillförd energi'!$B$2:$AS$506,MATCH(W$1,'Tillförd energi'!$B$1:$AQ$1,0),FALSE)</f>
        <v>0</v>
      </c>
      <c r="X348" s="73">
        <f>VLOOKUP($B348,'Tillförd energi'!$B$2:$AS$506,MATCH(X$1,'Tillförd energi'!$B$1:$AQ$1,0),FALSE)</f>
        <v>0</v>
      </c>
      <c r="Y348" s="73">
        <f>VLOOKUP($B348,'Tillförd energi'!$B$2:$AS$506,MATCH(Y$1,'Tillförd energi'!$B$1:$AQ$1,0),FALSE)</f>
        <v>0</v>
      </c>
      <c r="Z348" s="73">
        <f>VLOOKUP($B348,'Tillförd energi'!$B$2:$AS$506,MATCH(Z$1,'Tillförd energi'!$B$1:$AQ$1,0),FALSE)</f>
        <v>0</v>
      </c>
      <c r="AA348" s="73">
        <f>VLOOKUP($B348,'Tillförd energi'!$B$2:$AS$506,MATCH(AA$1,'Tillförd energi'!$B$1:$AQ$1,0),FALSE)</f>
        <v>0</v>
      </c>
      <c r="AB348" s="73">
        <f>VLOOKUP($B348,'Tillförd energi'!$B$2:$AS$506,MATCH(AB$1,'Tillförd energi'!$B$1:$AQ$1,0),FALSE)</f>
        <v>2.5</v>
      </c>
      <c r="AC348" s="73">
        <f>VLOOKUP($B348,'Tillförd energi'!$B$2:$AS$506,MATCH(AC$1,'Tillförd energi'!$B$1:$AQ$1,0),FALSE)</f>
        <v>0</v>
      </c>
      <c r="AD348" s="73">
        <f>VLOOKUP($B348,'Tillförd energi'!$B$2:$AS$506,MATCH(AD$1,'Tillförd energi'!$B$1:$AQ$1,0),FALSE)</f>
        <v>0</v>
      </c>
      <c r="AF348" s="73">
        <f>VLOOKUP($B348,'Tillförd energi'!$B$2:$AS$506,MATCH(AF$1,'Tillförd energi'!$B$1:$AQ$1,0),FALSE)</f>
        <v>0.6</v>
      </c>
      <c r="AH348" s="73">
        <f>IFERROR(VLOOKUP(B348,Miljö!$B$1:$S$476,9,FALSE)/1,0)</f>
        <v>0</v>
      </c>
      <c r="AJ348" s="81">
        <f>IFERROR(VLOOKUP($B348,Miljö!$B$1:$S$500,MATCH("hjälpel exklusive kraftvärme (GWh)",Miljö!$B$1:$V$1,0),FALSE)/1,"")</f>
        <v>0.6</v>
      </c>
      <c r="AK348" s="81">
        <f t="shared" si="55"/>
        <v>0.6</v>
      </c>
      <c r="AL348" s="81">
        <f>VLOOKUP($B348,'Slutlig allokering'!$B$2:$AL$462,MATCH("Hjälpel kraftvärme",'Slutlig allokering'!$B$2:$AL$2,0),FALSE)</f>
        <v>0</v>
      </c>
      <c r="AN348" s="73">
        <f t="shared" si="56"/>
        <v>19.959</v>
      </c>
      <c r="AO348" s="73">
        <f t="shared" si="57"/>
        <v>19.959</v>
      </c>
      <c r="AP348" s="73">
        <f>IF(ISERROR(1/VLOOKUP($B348,Leveranser!$B$1:$S$500,MATCH("såld värme (gwh)",Leveranser!$B$1:$S$1,0),FALSE)),"",VLOOKUP($B348,Leveranser!$B$1:$S$500,MATCH("såld värme (gwh)",Leveranser!$B$1:$S$1,0),FALSE))</f>
        <v>15.288</v>
      </c>
      <c r="AQ348" s="73">
        <f>VLOOKUP($B348,Leveranser!$B$1:$Y$500,MATCH("Totalt såld fjärrvärme till andra fjärrvärmeföretag",Leveranser!$B$1:$AA$1,0),FALSE)</f>
        <v>0</v>
      </c>
      <c r="AR348" s="73">
        <f>IF(ISERROR(1/VLOOKUP($B348,Miljö!$B$1:$S$500,MATCH("Såld mängd produktionsspecifik fjärrvärme (GWh)",Miljö!$B$1:$R$1,0),FALSE)),0,VLOOKUP($B348,Miljö!$B$1:$S$500,MATCH("Såld mängd produktionsspecifik fjärrvärme (GWh)",Miljö!$B$1:$R$1,0),FALSE))</f>
        <v>0</v>
      </c>
      <c r="AS348" s="82">
        <f t="shared" si="62"/>
        <v>0.76597023898992933</v>
      </c>
      <c r="AU348" s="73" t="str">
        <f>VLOOKUP($B348,'Miljövärden urval för publ'!$B$2:$I$486,7,FALSE)</f>
        <v>Ja</v>
      </c>
      <c r="AV348" s="73" t="str">
        <f>VLOOKUP($B348,'Miljövärden urval för publ'!$B$2:$I$486,6,FALSE)</f>
        <v>Ja</v>
      </c>
      <c r="AZ348" s="73">
        <f t="shared" si="58"/>
        <v>0.6</v>
      </c>
      <c r="BA348" s="73">
        <f t="shared" si="63"/>
        <v>0</v>
      </c>
      <c r="BB348" s="73">
        <f t="shared" si="59"/>
        <v>16.004999999999999</v>
      </c>
      <c r="BC348" s="73">
        <f t="shared" si="60"/>
        <v>0</v>
      </c>
      <c r="BE348" s="73">
        <f t="shared" si="64"/>
        <v>0</v>
      </c>
      <c r="BF348" s="73">
        <f t="shared" si="65"/>
        <v>0</v>
      </c>
      <c r="BH348" s="73">
        <f t="shared" si="61"/>
        <v>16.620999999999999</v>
      </c>
    </row>
    <row r="349" spans="1:60" ht="14.5" x14ac:dyDescent="0.35">
      <c r="A349" t="s">
        <v>447</v>
      </c>
      <c r="B349" t="s">
        <v>450</v>
      </c>
      <c r="C349" s="73">
        <f>VLOOKUP($B349,'Tillförd energi'!$B$2:$AS$506,MATCH(C$1,'Tillförd energi'!$B$1:$AQ$1,0),FALSE)</f>
        <v>0</v>
      </c>
      <c r="D349" s="73">
        <f>VLOOKUP($B349,'Tillförd energi'!$B$2:$AS$506,MATCH(D$1,'Tillförd energi'!$B$1:$AQ$1,0),FALSE)</f>
        <v>1.048</v>
      </c>
      <c r="E349" s="73">
        <f>VLOOKUP($B349,'Tillförd energi'!$B$2:$AS$506,MATCH(E$1,'Tillförd energi'!$B$1:$AQ$1,0),FALSE)</f>
        <v>0</v>
      </c>
      <c r="F349" s="73">
        <f>VLOOKUP($B349,'Tillförd energi'!$B$2:$AS$506,MATCH(F$1,'Tillförd energi'!$B$1:$AQ$1,0),FALSE)</f>
        <v>69.400000000000006</v>
      </c>
      <c r="G349" s="73">
        <f>VLOOKUP($B349,'Tillförd energi'!$B$2:$AS$506,MATCH(G$1,'Tillförd energi'!$B$1:$AQ$1,0),FALSE)</f>
        <v>0</v>
      </c>
      <c r="H349" s="73">
        <f>VLOOKUP($B349,'Tillförd energi'!$B$2:$AS$506,MATCH(H$1,'Tillförd energi'!$B$1:$AQ$1,0),FALSE)</f>
        <v>0</v>
      </c>
      <c r="I349" s="73">
        <f>VLOOKUP($B349,'Tillförd energi'!$B$2:$AS$506,MATCH(I$1,'Tillförd energi'!$B$1:$AQ$1,0),FALSE)</f>
        <v>397.40800000000002</v>
      </c>
      <c r="J349" s="73">
        <f>VLOOKUP($B349,'Tillförd energi'!$B$2:$AS$506,MATCH(J$1,'Tillförd energi'!$B$1:$AQ$1,0),FALSE)</f>
        <v>1.4139999999999999</v>
      </c>
      <c r="K349" s="73">
        <f>VLOOKUP($B349,'Tillförd energi'!$B$2:$AS$506,MATCH(K$1,'Tillförd energi'!$B$1:$AQ$1,0),FALSE)</f>
        <v>0</v>
      </c>
      <c r="L349" s="73">
        <f>VLOOKUP($B349,'Tillförd energi'!$B$2:$AS$506,MATCH(L$1,'Tillförd energi'!$B$1:$AQ$1,0),FALSE)</f>
        <v>0</v>
      </c>
      <c r="M349" s="73">
        <f>VLOOKUP($B349,'Tillförd energi'!$B$2:$AS$506,MATCH(M$1,'Tillförd energi'!$B$1:$AQ$1,0),FALSE)</f>
        <v>0</v>
      </c>
      <c r="N349" s="73">
        <f>VLOOKUP($B349,'Tillförd energi'!$B$2:$AS$506,MATCH(N$1,'Tillförd energi'!$B$1:$AQ$1,0),FALSE)</f>
        <v>0</v>
      </c>
      <c r="O349" s="73">
        <f>VLOOKUP($B349,'Tillförd energi'!$B$2:$AS$506,MATCH(O$1,'Tillförd energi'!$B$1:$AQ$1,0),FALSE)</f>
        <v>0</v>
      </c>
      <c r="P349" s="73">
        <f>VLOOKUP($B349,'Tillförd energi'!$B$2:$AS$506,MATCH(P$1,'Tillförd energi'!$B$1:$AQ$1,0),FALSE)</f>
        <v>18.702000000000002</v>
      </c>
      <c r="Q349" s="73">
        <f>VLOOKUP($B349,'Tillförd energi'!$B$2:$AS$506,MATCH(Q$1,'Tillförd energi'!$B$1:$AQ$1,0),FALSE)</f>
        <v>9.1835299999999993</v>
      </c>
      <c r="R349" s="73">
        <f>VLOOKUP($B349,'Tillförd energi'!$B$2:$AS$506,MATCH(R$1,'Tillförd energi'!$B$1:$AQ$1,0),FALSE)</f>
        <v>0</v>
      </c>
      <c r="S349" s="73">
        <f>VLOOKUP($B349,'Tillförd energi'!$B$2:$AS$506,MATCH(S$1,'Tillförd energi'!$B$1:$AQ$1,0),FALSE)</f>
        <v>0</v>
      </c>
      <c r="T349" s="73">
        <f>VLOOKUP($B349,'Tillförd energi'!$B$2:$AS$506,MATCH(T$1,'Tillförd energi'!$B$1:$AQ$1,0),FALSE)</f>
        <v>0</v>
      </c>
      <c r="U349" s="73">
        <f>VLOOKUP($B349,'Tillförd energi'!$B$2:$AS$506,MATCH(U$1,'Tillförd energi'!$B$1:$AQ$1,0),FALSE)</f>
        <v>37.228999999999999</v>
      </c>
      <c r="V349" s="73">
        <f>VLOOKUP($B349,'Tillförd energi'!$B$2:$AS$506,MATCH(V$1,'Tillförd energi'!$B$1:$AQ$1,0),FALSE)</f>
        <v>0</v>
      </c>
      <c r="W349" s="73">
        <f>VLOOKUP($B349,'Tillförd energi'!$B$2:$AS$506,MATCH(W$1,'Tillförd energi'!$B$1:$AQ$1,0),FALSE)</f>
        <v>0</v>
      </c>
      <c r="X349" s="73">
        <f>VLOOKUP($B349,'Tillförd energi'!$B$2:$AS$506,MATCH(X$1,'Tillförd energi'!$B$1:$AQ$1,0),FALSE)</f>
        <v>0</v>
      </c>
      <c r="Y349" s="73">
        <f>VLOOKUP($B349,'Tillförd energi'!$B$2:$AS$506,MATCH(Y$1,'Tillförd energi'!$B$1:$AQ$1,0),FALSE)</f>
        <v>48.326000000000001</v>
      </c>
      <c r="Z349" s="73">
        <f>VLOOKUP($B349,'Tillförd energi'!$B$2:$AS$506,MATCH(Z$1,'Tillförd energi'!$B$1:$AQ$1,0),FALSE)</f>
        <v>0</v>
      </c>
      <c r="AA349" s="73">
        <f>VLOOKUP($B349,'Tillförd energi'!$B$2:$AS$506,MATCH(AA$1,'Tillförd energi'!$B$1:$AQ$1,0),FALSE)</f>
        <v>0</v>
      </c>
      <c r="AB349" s="73">
        <f>VLOOKUP($B349,'Tillförd energi'!$B$2:$AS$506,MATCH(AB$1,'Tillförd energi'!$B$1:$AQ$1,0),FALSE)</f>
        <v>52.62</v>
      </c>
      <c r="AC349" s="73">
        <f>VLOOKUP($B349,'Tillförd energi'!$B$2:$AS$506,MATCH(AC$1,'Tillförd energi'!$B$1:$AQ$1,0),FALSE)</f>
        <v>98.819000000000003</v>
      </c>
      <c r="AD349" s="73">
        <f>VLOOKUP($B349,'Tillförd energi'!$B$2:$AS$506,MATCH(AD$1,'Tillförd energi'!$B$1:$AQ$1,0),FALSE)</f>
        <v>0</v>
      </c>
      <c r="AF349" s="73">
        <f>VLOOKUP($B349,'Tillförd energi'!$B$2:$AS$506,MATCH(AF$1,'Tillförd energi'!$B$1:$AQ$1,0),FALSE)</f>
        <v>30.866</v>
      </c>
      <c r="AH349" s="73">
        <f>IFERROR(VLOOKUP(B349,Miljö!$B$1:$S$476,9,FALSE)/1,0)</f>
        <v>0</v>
      </c>
      <c r="AJ349" s="81">
        <f>IFERROR(VLOOKUP($B349,Miljö!$B$1:$S$500,MATCH("hjälpel exklusive kraftvärme (GWh)",Miljö!$B$1:$V$1,0),FALSE)/1,"")</f>
        <v>19.265999999999998</v>
      </c>
      <c r="AK349" s="81">
        <f t="shared" si="55"/>
        <v>19.265999999999998</v>
      </c>
      <c r="AL349" s="81">
        <f>VLOOKUP($B349,'Slutlig allokering'!$B$2:$AL$462,MATCH("Hjälpel kraftvärme",'Slutlig allokering'!$B$2:$AL$2,0),FALSE)</f>
        <v>11.6</v>
      </c>
      <c r="AN349" s="73">
        <f t="shared" si="56"/>
        <v>765.01553000000001</v>
      </c>
      <c r="AO349" s="73">
        <f t="shared" si="57"/>
        <v>765.01553000000001</v>
      </c>
      <c r="AP349" s="73">
        <f>IF(ISERROR(1/VLOOKUP($B349,Leveranser!$B$1:$S$500,MATCH("såld värme (gwh)",Leveranser!$B$1:$S$1,0),FALSE)),"",VLOOKUP($B349,Leveranser!$B$1:$S$500,MATCH("såld värme (gwh)",Leveranser!$B$1:$S$1,0),FALSE))</f>
        <v>642.28</v>
      </c>
      <c r="AQ349" s="73">
        <f>VLOOKUP($B349,Leveranser!$B$1:$Y$500,MATCH("Totalt såld fjärrvärme till andra fjärrvärmeföretag",Leveranser!$B$1:$AA$1,0),FALSE)</f>
        <v>0</v>
      </c>
      <c r="AR349" s="73">
        <f>IF(ISERROR(1/VLOOKUP($B349,Miljö!$B$1:$S$500,MATCH("Såld mängd produktionsspecifik fjärrvärme (GWh)",Miljö!$B$1:$R$1,0),FALSE)),0,VLOOKUP($B349,Miljö!$B$1:$S$500,MATCH("Såld mängd produktionsspecifik fjärrvärme (GWh)",Miljö!$B$1:$R$1,0),FALSE))</f>
        <v>0</v>
      </c>
      <c r="AS349" s="82">
        <f t="shared" si="62"/>
        <v>0.83956465563516069</v>
      </c>
      <c r="AU349" s="73" t="str">
        <f>VLOOKUP($B349,'Miljövärden urval för publ'!$B$2:$I$486,7,FALSE)</f>
        <v>Ja</v>
      </c>
      <c r="AV349" s="73" t="str">
        <f>VLOOKUP($B349,'Miljövärden urval för publ'!$B$2:$I$486,6,FALSE)</f>
        <v>Ja</v>
      </c>
      <c r="AZ349" s="73">
        <f t="shared" si="58"/>
        <v>79.192000000000007</v>
      </c>
      <c r="BA349" s="73">
        <f t="shared" si="63"/>
        <v>0</v>
      </c>
      <c r="BB349" s="73">
        <f t="shared" si="59"/>
        <v>18.702000000000002</v>
      </c>
      <c r="BC349" s="73">
        <f t="shared" si="60"/>
        <v>9.1835299999999993</v>
      </c>
      <c r="BE349" s="73">
        <f t="shared" si="64"/>
        <v>0</v>
      </c>
      <c r="BF349" s="73">
        <f t="shared" si="65"/>
        <v>0</v>
      </c>
      <c r="BH349" s="73">
        <f t="shared" si="61"/>
        <v>65.114530000000002</v>
      </c>
    </row>
    <row r="350" spans="1:60" ht="14.5" x14ac:dyDescent="0.35">
      <c r="A350" t="s">
        <v>447</v>
      </c>
      <c r="B350" t="s">
        <v>451</v>
      </c>
      <c r="C350" s="73">
        <f>VLOOKUP($B350,'Tillförd energi'!$B$2:$AS$506,MATCH(C$1,'Tillförd energi'!$B$1:$AQ$1,0),FALSE)</f>
        <v>0</v>
      </c>
      <c r="D350" s="73">
        <f>VLOOKUP($B350,'Tillförd energi'!$B$2:$AS$506,MATCH(D$1,'Tillförd energi'!$B$1:$AQ$1,0),FALSE)</f>
        <v>0</v>
      </c>
      <c r="E350" s="73">
        <f>VLOOKUP($B350,'Tillförd energi'!$B$2:$AS$506,MATCH(E$1,'Tillförd energi'!$B$1:$AQ$1,0),FALSE)</f>
        <v>0</v>
      </c>
      <c r="F350" s="73">
        <f>VLOOKUP($B350,'Tillförd energi'!$B$2:$AS$506,MATCH(F$1,'Tillförd energi'!$B$1:$AQ$1,0),FALSE)</f>
        <v>0</v>
      </c>
      <c r="G350" s="73">
        <f>VLOOKUP($B350,'Tillförd energi'!$B$2:$AS$506,MATCH(G$1,'Tillförd energi'!$B$1:$AQ$1,0),FALSE)</f>
        <v>0</v>
      </c>
      <c r="H350" s="73">
        <f>VLOOKUP($B350,'Tillförd energi'!$B$2:$AS$506,MATCH(H$1,'Tillförd energi'!$B$1:$AQ$1,0),FALSE)</f>
        <v>0</v>
      </c>
      <c r="I350" s="73">
        <f>VLOOKUP($B350,'Tillförd energi'!$B$2:$AS$506,MATCH(I$1,'Tillförd energi'!$B$1:$AQ$1,0),FALSE)</f>
        <v>0</v>
      </c>
      <c r="J350" s="73">
        <f>VLOOKUP($B350,'Tillförd energi'!$B$2:$AS$506,MATCH(J$1,'Tillförd energi'!$B$1:$AQ$1,0),FALSE)</f>
        <v>0</v>
      </c>
      <c r="K350" s="73">
        <f>VLOOKUP($B350,'Tillförd energi'!$B$2:$AS$506,MATCH(K$1,'Tillförd energi'!$B$1:$AQ$1,0),FALSE)</f>
        <v>0</v>
      </c>
      <c r="L350" s="73">
        <f>VLOOKUP($B350,'Tillförd energi'!$B$2:$AS$506,MATCH(L$1,'Tillförd energi'!$B$1:$AQ$1,0),FALSE)</f>
        <v>0</v>
      </c>
      <c r="M350" s="73">
        <f>VLOOKUP($B350,'Tillförd energi'!$B$2:$AS$506,MATCH(M$1,'Tillförd energi'!$B$1:$AQ$1,0),FALSE)</f>
        <v>0</v>
      </c>
      <c r="N350" s="73">
        <f>VLOOKUP($B350,'Tillförd energi'!$B$2:$AS$506,MATCH(N$1,'Tillförd energi'!$B$1:$AQ$1,0),FALSE)</f>
        <v>0</v>
      </c>
      <c r="O350" s="73">
        <f>VLOOKUP($B350,'Tillförd energi'!$B$2:$AS$506,MATCH(O$1,'Tillförd energi'!$B$1:$AQ$1,0),FALSE)</f>
        <v>0</v>
      </c>
      <c r="P350" s="73">
        <f>VLOOKUP($B350,'Tillförd energi'!$B$2:$AS$506,MATCH(P$1,'Tillförd energi'!$B$1:$AQ$1,0),FALSE)</f>
        <v>0</v>
      </c>
      <c r="Q350" s="73">
        <f>VLOOKUP($B350,'Tillförd energi'!$B$2:$AS$506,MATCH(Q$1,'Tillförd energi'!$B$1:$AQ$1,0),FALSE)</f>
        <v>0</v>
      </c>
      <c r="R350" s="73">
        <f>VLOOKUP($B350,'Tillförd energi'!$B$2:$AS$506,MATCH(R$1,'Tillförd energi'!$B$1:$AQ$1,0),FALSE)</f>
        <v>0</v>
      </c>
      <c r="S350" s="73">
        <f>VLOOKUP($B350,'Tillförd energi'!$B$2:$AS$506,MATCH(S$1,'Tillförd energi'!$B$1:$AQ$1,0),FALSE)</f>
        <v>0</v>
      </c>
      <c r="T350" s="73">
        <f>VLOOKUP($B350,'Tillförd energi'!$B$2:$AS$506,MATCH(T$1,'Tillförd energi'!$B$1:$AQ$1,0),FALSE)</f>
        <v>0</v>
      </c>
      <c r="U350" s="73">
        <f>VLOOKUP($B350,'Tillförd energi'!$B$2:$AS$506,MATCH(U$1,'Tillförd energi'!$B$1:$AQ$1,0),FALSE)</f>
        <v>0</v>
      </c>
      <c r="V350" s="73">
        <f>VLOOKUP($B350,'Tillförd energi'!$B$2:$AS$506,MATCH(V$1,'Tillförd energi'!$B$1:$AQ$1,0),FALSE)</f>
        <v>0</v>
      </c>
      <c r="W350" s="73">
        <f>VLOOKUP($B350,'Tillförd energi'!$B$2:$AS$506,MATCH(W$1,'Tillförd energi'!$B$1:$AQ$1,0),FALSE)</f>
        <v>0</v>
      </c>
      <c r="X350" s="73">
        <f>VLOOKUP($B350,'Tillförd energi'!$B$2:$AS$506,MATCH(X$1,'Tillförd energi'!$B$1:$AQ$1,0),FALSE)</f>
        <v>0</v>
      </c>
      <c r="Y350" s="73">
        <f>VLOOKUP($B350,'Tillförd energi'!$B$2:$AS$506,MATCH(Y$1,'Tillförd energi'!$B$1:$AQ$1,0),FALSE)</f>
        <v>0</v>
      </c>
      <c r="Z350" s="73">
        <f>VLOOKUP($B350,'Tillförd energi'!$B$2:$AS$506,MATCH(Z$1,'Tillförd energi'!$B$1:$AQ$1,0),FALSE)</f>
        <v>0</v>
      </c>
      <c r="AA350" s="73">
        <f>VLOOKUP($B350,'Tillförd energi'!$B$2:$AS$506,MATCH(AA$1,'Tillförd energi'!$B$1:$AQ$1,0),FALSE)</f>
        <v>0</v>
      </c>
      <c r="AB350" s="73">
        <f>VLOOKUP($B350,'Tillförd energi'!$B$2:$AS$506,MATCH(AB$1,'Tillförd energi'!$B$1:$AQ$1,0),FALSE)</f>
        <v>0</v>
      </c>
      <c r="AC350" s="73">
        <f>VLOOKUP($B350,'Tillförd energi'!$B$2:$AS$506,MATCH(AC$1,'Tillförd energi'!$B$1:$AQ$1,0),FALSE)</f>
        <v>0</v>
      </c>
      <c r="AD350" s="73">
        <f>VLOOKUP($B350,'Tillförd energi'!$B$2:$AS$506,MATCH(AD$1,'Tillförd energi'!$B$1:$AQ$1,0),FALSE)</f>
        <v>0</v>
      </c>
      <c r="AF350" s="73">
        <f>VLOOKUP($B350,'Tillförd energi'!$B$2:$AS$506,MATCH(AF$1,'Tillförd energi'!$B$1:$AQ$1,0),FALSE)</f>
        <v>0</v>
      </c>
      <c r="AH350" s="73">
        <f>IFERROR(VLOOKUP(B350,Miljö!$B$1:$S$476,9,FALSE)/1,0)</f>
        <v>0</v>
      </c>
      <c r="AJ350" s="81" t="str">
        <f>IFERROR(VLOOKUP($B350,Miljö!$B$1:$S$500,MATCH("hjälpel exklusive kraftvärme (GWh)",Miljö!$B$1:$V$1,0),FALSE)/1,"")</f>
        <v/>
      </c>
      <c r="AK350" s="81">
        <f t="shared" si="55"/>
        <v>0</v>
      </c>
      <c r="AL350" s="81">
        <f>VLOOKUP($B350,'Slutlig allokering'!$B$2:$AL$462,MATCH("Hjälpel kraftvärme",'Slutlig allokering'!$B$2:$AL$2,0),FALSE)</f>
        <v>0</v>
      </c>
      <c r="AN350" s="73">
        <f t="shared" si="56"/>
        <v>0</v>
      </c>
      <c r="AO350" s="73">
        <f t="shared" si="57"/>
        <v>0</v>
      </c>
      <c r="AP350" s="73" t="str">
        <f>IF(ISERROR(1/VLOOKUP($B350,Leveranser!$B$1:$S$500,MATCH("såld värme (gwh)",Leveranser!$B$1:$S$1,0),FALSE)),"",VLOOKUP($B350,Leveranser!$B$1:$S$500,MATCH("såld värme (gwh)",Leveranser!$B$1:$S$1,0),FALSE))</f>
        <v/>
      </c>
      <c r="AQ350" s="73">
        <f>VLOOKUP($B350,Leveranser!$B$1:$Y$500,MATCH("Totalt såld fjärrvärme till andra fjärrvärmeföretag",Leveranser!$B$1:$AA$1,0),FALSE)</f>
        <v>0</v>
      </c>
      <c r="AR350" s="73">
        <f>IF(ISERROR(1/VLOOKUP($B350,Miljö!$B$1:$S$500,MATCH("Såld mängd produktionsspecifik fjärrvärme (GWh)",Miljö!$B$1:$R$1,0),FALSE)),0,VLOOKUP($B350,Miljö!$B$1:$S$500,MATCH("Såld mängd produktionsspecifik fjärrvärme (GWh)",Miljö!$B$1:$R$1,0),FALSE))</f>
        <v>0</v>
      </c>
      <c r="AS350" s="82" t="str">
        <f t="shared" si="62"/>
        <v/>
      </c>
      <c r="AU350" s="73" t="str">
        <f>VLOOKUP($B350,'Miljövärden urval för publ'!$B$2:$I$486,7,FALSE)</f>
        <v>Nej</v>
      </c>
      <c r="AV350" s="73" t="str">
        <f>VLOOKUP($B350,'Miljövärden urval för publ'!$B$2:$I$486,6,FALSE)</f>
        <v>Nej</v>
      </c>
      <c r="AZ350" s="73">
        <f t="shared" si="58"/>
        <v>0</v>
      </c>
      <c r="BA350" s="73">
        <f t="shared" si="63"/>
        <v>0</v>
      </c>
      <c r="BB350" s="73">
        <f t="shared" si="59"/>
        <v>0</v>
      </c>
      <c r="BC350" s="73">
        <f t="shared" si="60"/>
        <v>0</v>
      </c>
      <c r="BE350" s="73">
        <f t="shared" si="64"/>
        <v>0</v>
      </c>
      <c r="BF350" s="73">
        <f t="shared" si="65"/>
        <v>0</v>
      </c>
      <c r="BH350" s="73">
        <f t="shared" si="61"/>
        <v>0</v>
      </c>
    </row>
    <row r="351" spans="1:60" ht="14.5" x14ac:dyDescent="0.35">
      <c r="A351" t="s">
        <v>447</v>
      </c>
      <c r="B351" t="s">
        <v>452</v>
      </c>
      <c r="C351" s="73">
        <f>VLOOKUP($B351,'Tillförd energi'!$B$2:$AS$506,MATCH(C$1,'Tillförd energi'!$B$1:$AQ$1,0),FALSE)</f>
        <v>0</v>
      </c>
      <c r="D351" s="73">
        <f>VLOOKUP($B351,'Tillförd energi'!$B$2:$AS$506,MATCH(D$1,'Tillförd energi'!$B$1:$AQ$1,0),FALSE)</f>
        <v>0.65600000000000003</v>
      </c>
      <c r="E351" s="73">
        <f>VLOOKUP($B351,'Tillförd energi'!$B$2:$AS$506,MATCH(E$1,'Tillförd energi'!$B$1:$AQ$1,0),FALSE)</f>
        <v>0</v>
      </c>
      <c r="F351" s="73">
        <f>VLOOKUP($B351,'Tillförd energi'!$B$2:$AS$506,MATCH(F$1,'Tillförd energi'!$B$1:$AQ$1,0),FALSE)</f>
        <v>0</v>
      </c>
      <c r="G351" s="73">
        <f>VLOOKUP($B351,'Tillförd energi'!$B$2:$AS$506,MATCH(G$1,'Tillförd energi'!$B$1:$AQ$1,0),FALSE)</f>
        <v>0</v>
      </c>
      <c r="H351" s="73">
        <f>VLOOKUP($B351,'Tillförd energi'!$B$2:$AS$506,MATCH(H$1,'Tillförd energi'!$B$1:$AQ$1,0),FALSE)</f>
        <v>0</v>
      </c>
      <c r="I351" s="73">
        <f>VLOOKUP($B351,'Tillförd energi'!$B$2:$AS$506,MATCH(I$1,'Tillförd energi'!$B$1:$AQ$1,0),FALSE)</f>
        <v>0</v>
      </c>
      <c r="J351" s="73">
        <f>VLOOKUP($B351,'Tillförd energi'!$B$2:$AS$506,MATCH(J$1,'Tillförd energi'!$B$1:$AQ$1,0),FALSE)</f>
        <v>0</v>
      </c>
      <c r="K351" s="73">
        <f>VLOOKUP($B351,'Tillförd energi'!$B$2:$AS$506,MATCH(K$1,'Tillförd energi'!$B$1:$AQ$1,0),FALSE)</f>
        <v>0</v>
      </c>
      <c r="L351" s="73">
        <f>VLOOKUP($B351,'Tillförd energi'!$B$2:$AS$506,MATCH(L$1,'Tillförd energi'!$B$1:$AQ$1,0),FALSE)</f>
        <v>0</v>
      </c>
      <c r="M351" s="73">
        <f>VLOOKUP($B351,'Tillförd energi'!$B$2:$AS$506,MATCH(M$1,'Tillförd energi'!$B$1:$AQ$1,0),FALSE)</f>
        <v>0</v>
      </c>
      <c r="N351" s="73">
        <f>VLOOKUP($B351,'Tillförd energi'!$B$2:$AS$506,MATCH(N$1,'Tillförd energi'!$B$1:$AQ$1,0),FALSE)</f>
        <v>0</v>
      </c>
      <c r="O351" s="73">
        <f>VLOOKUP($B351,'Tillförd energi'!$B$2:$AS$506,MATCH(O$1,'Tillförd energi'!$B$1:$AQ$1,0),FALSE)</f>
        <v>0</v>
      </c>
      <c r="P351" s="73">
        <f>VLOOKUP($B351,'Tillförd energi'!$B$2:$AS$506,MATCH(P$1,'Tillförd energi'!$B$1:$AQ$1,0),FALSE)</f>
        <v>0</v>
      </c>
      <c r="Q351" s="73">
        <f>VLOOKUP($B351,'Tillförd energi'!$B$2:$AS$506,MATCH(Q$1,'Tillförd energi'!$B$1:$AQ$1,0),FALSE)</f>
        <v>7.13</v>
      </c>
      <c r="R351" s="73">
        <f>VLOOKUP($B351,'Tillförd energi'!$B$2:$AS$506,MATCH(R$1,'Tillförd energi'!$B$1:$AQ$1,0),FALSE)</f>
        <v>0</v>
      </c>
      <c r="S351" s="73">
        <f>VLOOKUP($B351,'Tillförd energi'!$B$2:$AS$506,MATCH(S$1,'Tillförd energi'!$B$1:$AQ$1,0),FALSE)</f>
        <v>0</v>
      </c>
      <c r="T351" s="73">
        <f>VLOOKUP($B351,'Tillförd energi'!$B$2:$AS$506,MATCH(T$1,'Tillförd energi'!$B$1:$AQ$1,0),FALSE)</f>
        <v>0</v>
      </c>
      <c r="U351" s="73">
        <f>VLOOKUP($B351,'Tillförd energi'!$B$2:$AS$506,MATCH(U$1,'Tillförd energi'!$B$1:$AQ$1,0),FALSE)</f>
        <v>0</v>
      </c>
      <c r="V351" s="73">
        <f>VLOOKUP($B351,'Tillförd energi'!$B$2:$AS$506,MATCH(V$1,'Tillförd energi'!$B$1:$AQ$1,0),FALSE)</f>
        <v>0</v>
      </c>
      <c r="W351" s="73">
        <f>VLOOKUP($B351,'Tillförd energi'!$B$2:$AS$506,MATCH(W$1,'Tillförd energi'!$B$1:$AQ$1,0),FALSE)</f>
        <v>0</v>
      </c>
      <c r="X351" s="73">
        <f>VLOOKUP($B351,'Tillförd energi'!$B$2:$AS$506,MATCH(X$1,'Tillförd energi'!$B$1:$AQ$1,0),FALSE)</f>
        <v>0</v>
      </c>
      <c r="Y351" s="73">
        <f>VLOOKUP($B351,'Tillförd energi'!$B$2:$AS$506,MATCH(Y$1,'Tillförd energi'!$B$1:$AQ$1,0),FALSE)</f>
        <v>0</v>
      </c>
      <c r="Z351" s="73">
        <f>VLOOKUP($B351,'Tillförd energi'!$B$2:$AS$506,MATCH(Z$1,'Tillförd energi'!$B$1:$AQ$1,0),FALSE)</f>
        <v>0</v>
      </c>
      <c r="AA351" s="73">
        <f>VLOOKUP($B351,'Tillförd energi'!$B$2:$AS$506,MATCH(AA$1,'Tillförd energi'!$B$1:$AQ$1,0),FALSE)</f>
        <v>0</v>
      </c>
      <c r="AB351" s="73">
        <f>VLOOKUP($B351,'Tillförd energi'!$B$2:$AS$506,MATCH(AB$1,'Tillförd energi'!$B$1:$AQ$1,0),FALSE)</f>
        <v>0</v>
      </c>
      <c r="AC351" s="73">
        <f>VLOOKUP($B351,'Tillförd energi'!$B$2:$AS$506,MATCH(AC$1,'Tillförd energi'!$B$1:$AQ$1,0),FALSE)</f>
        <v>0</v>
      </c>
      <c r="AD351" s="73">
        <f>VLOOKUP($B351,'Tillförd energi'!$B$2:$AS$506,MATCH(AD$1,'Tillförd energi'!$B$1:$AQ$1,0),FALSE)</f>
        <v>0</v>
      </c>
      <c r="AF351" s="73">
        <f>VLOOKUP($B351,'Tillförd energi'!$B$2:$AS$506,MATCH(AF$1,'Tillförd energi'!$B$1:$AQ$1,0),FALSE)</f>
        <v>0.1</v>
      </c>
      <c r="AH351" s="73">
        <f>IFERROR(VLOOKUP(B351,Miljö!$B$1:$S$476,9,FALSE)/1,0)</f>
        <v>0</v>
      </c>
      <c r="AJ351" s="81">
        <f>IFERROR(VLOOKUP($B351,Miljö!$B$1:$S$500,MATCH("hjälpel exklusive kraftvärme (GWh)",Miljö!$B$1:$V$1,0),FALSE)/1,"")</f>
        <v>0.1</v>
      </c>
      <c r="AK351" s="81">
        <f t="shared" si="55"/>
        <v>0.1</v>
      </c>
      <c r="AL351" s="81">
        <f>VLOOKUP($B351,'Slutlig allokering'!$B$2:$AL$462,MATCH("Hjälpel kraftvärme",'Slutlig allokering'!$B$2:$AL$2,0),FALSE)</f>
        <v>0</v>
      </c>
      <c r="AN351" s="73">
        <f t="shared" si="56"/>
        <v>7.8859999999999992</v>
      </c>
      <c r="AO351" s="73">
        <f t="shared" si="57"/>
        <v>7.8859999999999992</v>
      </c>
      <c r="AP351" s="73">
        <f>IF(ISERROR(1/VLOOKUP($B351,Leveranser!$B$1:$S$500,MATCH("såld värme (gwh)",Leveranser!$B$1:$S$1,0),FALSE)),"",VLOOKUP($B351,Leveranser!$B$1:$S$500,MATCH("såld värme (gwh)",Leveranser!$B$1:$S$1,0),FALSE))</f>
        <v>6.6210000000000004</v>
      </c>
      <c r="AQ351" s="73">
        <f>VLOOKUP($B351,Leveranser!$B$1:$Y$500,MATCH("Totalt såld fjärrvärme till andra fjärrvärmeföretag",Leveranser!$B$1:$AA$1,0),FALSE)</f>
        <v>0</v>
      </c>
      <c r="AR351" s="73">
        <f>IF(ISERROR(1/VLOOKUP($B351,Miljö!$B$1:$S$500,MATCH("Såld mängd produktionsspecifik fjärrvärme (GWh)",Miljö!$B$1:$R$1,0),FALSE)),0,VLOOKUP($B351,Miljö!$B$1:$S$500,MATCH("Såld mängd produktionsspecifik fjärrvärme (GWh)",Miljö!$B$1:$R$1,0),FALSE))</f>
        <v>0</v>
      </c>
      <c r="AS351" s="82">
        <f t="shared" si="62"/>
        <v>0.83958914532082185</v>
      </c>
      <c r="AU351" s="73" t="str">
        <f>VLOOKUP($B351,'Miljövärden urval för publ'!$B$2:$I$486,7,FALSE)</f>
        <v>Ja</v>
      </c>
      <c r="AV351" s="73" t="str">
        <f>VLOOKUP($B351,'Miljövärden urval för publ'!$B$2:$I$486,6,FALSE)</f>
        <v>Ja</v>
      </c>
      <c r="AZ351" s="73">
        <f t="shared" si="58"/>
        <v>0.1</v>
      </c>
      <c r="BA351" s="73">
        <f t="shared" si="63"/>
        <v>0</v>
      </c>
      <c r="BB351" s="73">
        <f t="shared" si="59"/>
        <v>0</v>
      </c>
      <c r="BC351" s="73">
        <f t="shared" si="60"/>
        <v>7.13</v>
      </c>
      <c r="BE351" s="73">
        <f t="shared" si="64"/>
        <v>0</v>
      </c>
      <c r="BF351" s="73">
        <f t="shared" si="65"/>
        <v>0</v>
      </c>
      <c r="BH351" s="73">
        <f t="shared" si="61"/>
        <v>7.13</v>
      </c>
    </row>
    <row r="352" spans="1:60" ht="14.5" x14ac:dyDescent="0.35">
      <c r="A352" t="s">
        <v>453</v>
      </c>
      <c r="B352" t="s">
        <v>454</v>
      </c>
      <c r="C352" s="73">
        <f>VLOOKUP($B352,'Tillförd energi'!$B$2:$AS$506,MATCH(C$1,'Tillförd energi'!$B$1:$AQ$1,0),FALSE)</f>
        <v>0</v>
      </c>
      <c r="D352" s="73">
        <f>VLOOKUP($B352,'Tillförd energi'!$B$2:$AS$506,MATCH(D$1,'Tillförd energi'!$B$1:$AQ$1,0),FALSE)</f>
        <v>0</v>
      </c>
      <c r="E352" s="73">
        <f>VLOOKUP($B352,'Tillförd energi'!$B$2:$AS$506,MATCH(E$1,'Tillförd energi'!$B$1:$AQ$1,0),FALSE)</f>
        <v>0</v>
      </c>
      <c r="F352" s="73">
        <f>VLOOKUP($B352,'Tillförd energi'!$B$2:$AS$506,MATCH(F$1,'Tillförd energi'!$B$1:$AQ$1,0),FALSE)</f>
        <v>0</v>
      </c>
      <c r="G352" s="73">
        <f>VLOOKUP($B352,'Tillförd energi'!$B$2:$AS$506,MATCH(G$1,'Tillförd energi'!$B$1:$AQ$1,0),FALSE)</f>
        <v>0</v>
      </c>
      <c r="H352" s="73">
        <f>VLOOKUP($B352,'Tillförd energi'!$B$2:$AS$506,MATCH(H$1,'Tillförd energi'!$B$1:$AQ$1,0),FALSE)</f>
        <v>0</v>
      </c>
      <c r="I352" s="73">
        <f>VLOOKUP($B352,'Tillförd energi'!$B$2:$AS$506,MATCH(I$1,'Tillförd energi'!$B$1:$AQ$1,0),FALSE)</f>
        <v>0</v>
      </c>
      <c r="J352" s="73">
        <f>VLOOKUP($B352,'Tillförd energi'!$B$2:$AS$506,MATCH(J$1,'Tillförd energi'!$B$1:$AQ$1,0),FALSE)</f>
        <v>0</v>
      </c>
      <c r="K352" s="73">
        <f>VLOOKUP($B352,'Tillförd energi'!$B$2:$AS$506,MATCH(K$1,'Tillförd energi'!$B$1:$AQ$1,0),FALSE)</f>
        <v>0</v>
      </c>
      <c r="L352" s="73">
        <f>VLOOKUP($B352,'Tillförd energi'!$B$2:$AS$506,MATCH(L$1,'Tillförd energi'!$B$1:$AQ$1,0),FALSE)</f>
        <v>0</v>
      </c>
      <c r="M352" s="73">
        <f>VLOOKUP($B352,'Tillförd energi'!$B$2:$AS$506,MATCH(M$1,'Tillförd energi'!$B$1:$AQ$1,0),FALSE)</f>
        <v>0</v>
      </c>
      <c r="N352" s="73">
        <f>VLOOKUP($B352,'Tillförd energi'!$B$2:$AS$506,MATCH(N$1,'Tillförd energi'!$B$1:$AQ$1,0),FALSE)</f>
        <v>0</v>
      </c>
      <c r="O352" s="73">
        <f>VLOOKUP($B352,'Tillförd energi'!$B$2:$AS$506,MATCH(O$1,'Tillförd energi'!$B$1:$AQ$1,0),FALSE)</f>
        <v>0</v>
      </c>
      <c r="P352" s="73">
        <f>VLOOKUP($B352,'Tillförd energi'!$B$2:$AS$506,MATCH(P$1,'Tillförd energi'!$B$1:$AQ$1,0),FALSE)</f>
        <v>0.5</v>
      </c>
      <c r="Q352" s="73">
        <f>VLOOKUP($B352,'Tillförd energi'!$B$2:$AS$506,MATCH(Q$1,'Tillförd energi'!$B$1:$AQ$1,0),FALSE)</f>
        <v>4.0999999999999996</v>
      </c>
      <c r="R352" s="73">
        <f>VLOOKUP($B352,'Tillförd energi'!$B$2:$AS$506,MATCH(R$1,'Tillförd energi'!$B$1:$AQ$1,0),FALSE)</f>
        <v>0</v>
      </c>
      <c r="S352" s="73">
        <f>VLOOKUP($B352,'Tillförd energi'!$B$2:$AS$506,MATCH(S$1,'Tillförd energi'!$B$1:$AQ$1,0),FALSE)</f>
        <v>0</v>
      </c>
      <c r="T352" s="73">
        <f>VLOOKUP($B352,'Tillförd energi'!$B$2:$AS$506,MATCH(T$1,'Tillförd energi'!$B$1:$AQ$1,0),FALSE)</f>
        <v>0</v>
      </c>
      <c r="U352" s="73">
        <f>VLOOKUP($B352,'Tillförd energi'!$B$2:$AS$506,MATCH(U$1,'Tillförd energi'!$B$1:$AQ$1,0),FALSE)</f>
        <v>0</v>
      </c>
      <c r="V352" s="73">
        <f>VLOOKUP($B352,'Tillförd energi'!$B$2:$AS$506,MATCH(V$1,'Tillförd energi'!$B$1:$AQ$1,0),FALSE)</f>
        <v>0</v>
      </c>
      <c r="W352" s="73">
        <f>VLOOKUP($B352,'Tillförd energi'!$B$2:$AS$506,MATCH(W$1,'Tillförd energi'!$B$1:$AQ$1,0),FALSE)</f>
        <v>0</v>
      </c>
      <c r="X352" s="73">
        <f>VLOOKUP($B352,'Tillförd energi'!$B$2:$AS$506,MATCH(X$1,'Tillförd energi'!$B$1:$AQ$1,0),FALSE)</f>
        <v>0</v>
      </c>
      <c r="Y352" s="73">
        <f>VLOOKUP($B352,'Tillförd energi'!$B$2:$AS$506,MATCH(Y$1,'Tillförd energi'!$B$1:$AQ$1,0),FALSE)</f>
        <v>0.2</v>
      </c>
      <c r="Z352" s="73">
        <f>VLOOKUP($B352,'Tillförd energi'!$B$2:$AS$506,MATCH(Z$1,'Tillförd energi'!$B$1:$AQ$1,0),FALSE)</f>
        <v>0</v>
      </c>
      <c r="AA352" s="73">
        <f>VLOOKUP($B352,'Tillförd energi'!$B$2:$AS$506,MATCH(AA$1,'Tillförd energi'!$B$1:$AQ$1,0),FALSE)</f>
        <v>0</v>
      </c>
      <c r="AB352" s="73">
        <f>VLOOKUP($B352,'Tillförd energi'!$B$2:$AS$506,MATCH(AB$1,'Tillförd energi'!$B$1:$AQ$1,0),FALSE)</f>
        <v>0</v>
      </c>
      <c r="AC352" s="73">
        <f>VLOOKUP($B352,'Tillförd energi'!$B$2:$AS$506,MATCH(AC$1,'Tillförd energi'!$B$1:$AQ$1,0),FALSE)</f>
        <v>0</v>
      </c>
      <c r="AD352" s="73">
        <f>VLOOKUP($B352,'Tillförd energi'!$B$2:$AS$506,MATCH(AD$1,'Tillförd energi'!$B$1:$AQ$1,0),FALSE)</f>
        <v>0</v>
      </c>
      <c r="AF352" s="73">
        <f>VLOOKUP($B352,'Tillförd energi'!$B$2:$AS$506,MATCH(AF$1,'Tillförd energi'!$B$1:$AQ$1,0),FALSE)</f>
        <v>0.111</v>
      </c>
      <c r="AH352" s="73">
        <f>IFERROR(VLOOKUP(B352,Miljö!$B$1:$S$476,9,FALSE)/1,0)</f>
        <v>0</v>
      </c>
      <c r="AJ352" s="81" t="str">
        <f>IFERROR(VLOOKUP($B352,Miljö!$B$1:$S$500,MATCH("hjälpel exklusive kraftvärme (GWh)",Miljö!$B$1:$V$1,0),FALSE)/1,"")</f>
        <v/>
      </c>
      <c r="AK352" s="81">
        <f t="shared" si="55"/>
        <v>0.111</v>
      </c>
      <c r="AL352" s="81">
        <f>VLOOKUP($B352,'Slutlig allokering'!$B$2:$AL$462,MATCH("Hjälpel kraftvärme",'Slutlig allokering'!$B$2:$AL$2,0),FALSE)</f>
        <v>0</v>
      </c>
      <c r="AN352" s="73">
        <f t="shared" si="56"/>
        <v>4.9109999999999996</v>
      </c>
      <c r="AO352" s="73">
        <f t="shared" si="57"/>
        <v>4.9109999999999996</v>
      </c>
      <c r="AP352" s="73">
        <f>IF(ISERROR(1/VLOOKUP($B352,Leveranser!$B$1:$S$500,MATCH("såld värme (gwh)",Leveranser!$B$1:$S$1,0),FALSE)),"",VLOOKUP($B352,Leveranser!$B$1:$S$500,MATCH("såld värme (gwh)",Leveranser!$B$1:$S$1,0),FALSE))</f>
        <v>3.7</v>
      </c>
      <c r="AQ352" s="73">
        <f>VLOOKUP($B352,Leveranser!$B$1:$Y$500,MATCH("Totalt såld fjärrvärme till andra fjärrvärmeföretag",Leveranser!$B$1:$AA$1,0),FALSE)</f>
        <v>0</v>
      </c>
      <c r="AR352" s="73">
        <f>IF(ISERROR(1/VLOOKUP($B352,Miljö!$B$1:$S$500,MATCH("Såld mängd produktionsspecifik fjärrvärme (GWh)",Miljö!$B$1:$R$1,0),FALSE)),0,VLOOKUP($B352,Miljö!$B$1:$S$500,MATCH("Såld mängd produktionsspecifik fjärrvärme (GWh)",Miljö!$B$1:$R$1,0),FALSE))</f>
        <v>0</v>
      </c>
      <c r="AS352" s="82">
        <f t="shared" si="62"/>
        <v>0.75341071064956233</v>
      </c>
      <c r="AU352" s="73" t="str">
        <f>VLOOKUP($B352,'Miljövärden urval för publ'!$B$2:$I$486,7,FALSE)</f>
        <v>Ja</v>
      </c>
      <c r="AV352" s="73" t="str">
        <f>VLOOKUP($B352,'Miljövärden urval för publ'!$B$2:$I$486,6,FALSE)</f>
        <v>Nej</v>
      </c>
      <c r="AZ352" s="73">
        <f t="shared" si="58"/>
        <v>0.311</v>
      </c>
      <c r="BA352" s="73">
        <f t="shared" si="63"/>
        <v>0</v>
      </c>
      <c r="BB352" s="73">
        <f t="shared" si="59"/>
        <v>0.5</v>
      </c>
      <c r="BC352" s="73">
        <f t="shared" si="60"/>
        <v>4.0999999999999996</v>
      </c>
      <c r="BE352" s="73">
        <f t="shared" si="64"/>
        <v>0</v>
      </c>
      <c r="BF352" s="73">
        <f t="shared" si="65"/>
        <v>0</v>
      </c>
      <c r="BH352" s="73">
        <f t="shared" si="61"/>
        <v>4.5999999999999996</v>
      </c>
    </row>
    <row r="353" spans="1:60" ht="14.5" x14ac:dyDescent="0.35">
      <c r="A353" t="s">
        <v>453</v>
      </c>
      <c r="B353" t="s">
        <v>455</v>
      </c>
      <c r="C353" s="73">
        <f>VLOOKUP($B353,'Tillförd energi'!$B$2:$AS$506,MATCH(C$1,'Tillförd energi'!$B$1:$AQ$1,0),FALSE)</f>
        <v>0</v>
      </c>
      <c r="D353" s="73">
        <f>VLOOKUP($B353,'Tillförd energi'!$B$2:$AS$506,MATCH(D$1,'Tillförd energi'!$B$1:$AQ$1,0),FALSE)</f>
        <v>0.3</v>
      </c>
      <c r="E353" s="73">
        <f>VLOOKUP($B353,'Tillförd energi'!$B$2:$AS$506,MATCH(E$1,'Tillförd energi'!$B$1:$AQ$1,0),FALSE)</f>
        <v>0</v>
      </c>
      <c r="F353" s="73">
        <f>VLOOKUP($B353,'Tillförd energi'!$B$2:$AS$506,MATCH(F$1,'Tillförd energi'!$B$1:$AQ$1,0),FALSE)</f>
        <v>0</v>
      </c>
      <c r="G353" s="73">
        <f>VLOOKUP($B353,'Tillförd energi'!$B$2:$AS$506,MATCH(G$1,'Tillförd energi'!$B$1:$AQ$1,0),FALSE)</f>
        <v>0</v>
      </c>
      <c r="H353" s="73">
        <f>VLOOKUP($B353,'Tillförd energi'!$B$2:$AS$506,MATCH(H$1,'Tillförd energi'!$B$1:$AQ$1,0),FALSE)</f>
        <v>0</v>
      </c>
      <c r="I353" s="73">
        <f>VLOOKUP($B353,'Tillförd energi'!$B$2:$AS$506,MATCH(I$1,'Tillförd energi'!$B$1:$AQ$1,0),FALSE)</f>
        <v>7.8</v>
      </c>
      <c r="J353" s="73">
        <f>VLOOKUP($B353,'Tillförd energi'!$B$2:$AS$506,MATCH(J$1,'Tillförd energi'!$B$1:$AQ$1,0),FALSE)</f>
        <v>0</v>
      </c>
      <c r="K353" s="73">
        <f>VLOOKUP($B353,'Tillförd energi'!$B$2:$AS$506,MATCH(K$1,'Tillförd energi'!$B$1:$AQ$1,0),FALSE)</f>
        <v>0</v>
      </c>
      <c r="L353" s="73">
        <f>VLOOKUP($B353,'Tillförd energi'!$B$2:$AS$506,MATCH(L$1,'Tillförd energi'!$B$1:$AQ$1,0),FALSE)</f>
        <v>0</v>
      </c>
      <c r="M353" s="73">
        <f>VLOOKUP($B353,'Tillförd energi'!$B$2:$AS$506,MATCH(M$1,'Tillförd energi'!$B$1:$AQ$1,0),FALSE)</f>
        <v>32</v>
      </c>
      <c r="N353" s="73">
        <f>VLOOKUP($B353,'Tillförd energi'!$B$2:$AS$506,MATCH(N$1,'Tillförd energi'!$B$1:$AQ$1,0),FALSE)</f>
        <v>0</v>
      </c>
      <c r="O353" s="73">
        <f>VLOOKUP($B353,'Tillförd energi'!$B$2:$AS$506,MATCH(O$1,'Tillförd energi'!$B$1:$AQ$1,0),FALSE)</f>
        <v>0</v>
      </c>
      <c r="P353" s="73">
        <f>VLOOKUP($B353,'Tillförd energi'!$B$2:$AS$506,MATCH(P$1,'Tillförd energi'!$B$1:$AQ$1,0),FALSE)</f>
        <v>0</v>
      </c>
      <c r="Q353" s="73">
        <f>VLOOKUP($B353,'Tillförd energi'!$B$2:$AS$506,MATCH(Q$1,'Tillförd energi'!$B$1:$AQ$1,0),FALSE)</f>
        <v>0</v>
      </c>
      <c r="R353" s="73">
        <f>VLOOKUP($B353,'Tillförd energi'!$B$2:$AS$506,MATCH(R$1,'Tillförd energi'!$B$1:$AQ$1,0),FALSE)</f>
        <v>0</v>
      </c>
      <c r="S353" s="73">
        <f>VLOOKUP($B353,'Tillförd energi'!$B$2:$AS$506,MATCH(S$1,'Tillförd energi'!$B$1:$AQ$1,0),FALSE)</f>
        <v>0</v>
      </c>
      <c r="T353" s="73">
        <f>VLOOKUP($B353,'Tillförd energi'!$B$2:$AS$506,MATCH(T$1,'Tillförd energi'!$B$1:$AQ$1,0),FALSE)</f>
        <v>0</v>
      </c>
      <c r="U353" s="73">
        <f>VLOOKUP($B353,'Tillförd energi'!$B$2:$AS$506,MATCH(U$1,'Tillförd energi'!$B$1:$AQ$1,0),FALSE)</f>
        <v>0</v>
      </c>
      <c r="V353" s="73">
        <f>VLOOKUP($B353,'Tillförd energi'!$B$2:$AS$506,MATCH(V$1,'Tillförd energi'!$B$1:$AQ$1,0),FALSE)</f>
        <v>0</v>
      </c>
      <c r="W353" s="73">
        <f>VLOOKUP($B353,'Tillförd energi'!$B$2:$AS$506,MATCH(W$1,'Tillförd energi'!$B$1:$AQ$1,0),FALSE)</f>
        <v>0</v>
      </c>
      <c r="X353" s="73">
        <f>VLOOKUP($B353,'Tillförd energi'!$B$2:$AS$506,MATCH(X$1,'Tillförd energi'!$B$1:$AQ$1,0),FALSE)</f>
        <v>13</v>
      </c>
      <c r="Y353" s="73">
        <f>VLOOKUP($B353,'Tillförd energi'!$B$2:$AS$506,MATCH(Y$1,'Tillförd energi'!$B$1:$AQ$1,0),FALSE)</f>
        <v>0</v>
      </c>
      <c r="Z353" s="73">
        <f>VLOOKUP($B353,'Tillförd energi'!$B$2:$AS$506,MATCH(Z$1,'Tillförd energi'!$B$1:$AQ$1,0),FALSE)</f>
        <v>0</v>
      </c>
      <c r="AA353" s="73">
        <f>VLOOKUP($B353,'Tillförd energi'!$B$2:$AS$506,MATCH(AA$1,'Tillförd energi'!$B$1:$AQ$1,0),FALSE)</f>
        <v>0</v>
      </c>
      <c r="AB353" s="73">
        <f>VLOOKUP($B353,'Tillförd energi'!$B$2:$AS$506,MATCH(AB$1,'Tillförd energi'!$B$1:$AQ$1,0),FALSE)</f>
        <v>4.8</v>
      </c>
      <c r="AC353" s="73">
        <f>VLOOKUP($B353,'Tillförd energi'!$B$2:$AS$506,MATCH(AC$1,'Tillförd energi'!$B$1:$AQ$1,0),FALSE)</f>
        <v>0</v>
      </c>
      <c r="AD353" s="73">
        <f>VLOOKUP($B353,'Tillförd energi'!$B$2:$AS$506,MATCH(AD$1,'Tillförd energi'!$B$1:$AQ$1,0),FALSE)</f>
        <v>0</v>
      </c>
      <c r="AF353" s="73">
        <f>VLOOKUP($B353,'Tillförd energi'!$B$2:$AS$506,MATCH(AF$1,'Tillförd energi'!$B$1:$AQ$1,0),FALSE)</f>
        <v>1.05</v>
      </c>
      <c r="AH353" s="73">
        <f>IFERROR(VLOOKUP(B353,Miljö!$B$1:$S$476,9,FALSE)/1,0)</f>
        <v>0</v>
      </c>
      <c r="AJ353" s="81" t="str">
        <f>IFERROR(VLOOKUP($B353,Miljö!$B$1:$S$500,MATCH("hjälpel exklusive kraftvärme (GWh)",Miljö!$B$1:$V$1,0),FALSE)/1,"")</f>
        <v/>
      </c>
      <c r="AK353" s="81">
        <f t="shared" si="55"/>
        <v>1.05</v>
      </c>
      <c r="AL353" s="81">
        <f>VLOOKUP($B353,'Slutlig allokering'!$B$2:$AL$462,MATCH("Hjälpel kraftvärme",'Slutlig allokering'!$B$2:$AL$2,0),FALSE)</f>
        <v>0</v>
      </c>
      <c r="AN353" s="73">
        <f t="shared" si="56"/>
        <v>58.949999999999996</v>
      </c>
      <c r="AO353" s="73">
        <f t="shared" si="57"/>
        <v>58.949999999999996</v>
      </c>
      <c r="AP353" s="73">
        <f>IF(ISERROR(1/VLOOKUP($B353,Leveranser!$B$1:$S$500,MATCH("såld värme (gwh)",Leveranser!$B$1:$S$1,0),FALSE)),"",VLOOKUP($B353,Leveranser!$B$1:$S$500,MATCH("såld värme (gwh)",Leveranser!$B$1:$S$1,0),FALSE))</f>
        <v>35</v>
      </c>
      <c r="AQ353" s="73">
        <f>VLOOKUP($B353,Leveranser!$B$1:$Y$500,MATCH("Totalt såld fjärrvärme till andra fjärrvärmeföretag",Leveranser!$B$1:$AA$1,0),FALSE)</f>
        <v>0</v>
      </c>
      <c r="AR353" s="73">
        <f>IF(ISERROR(1/VLOOKUP($B353,Miljö!$B$1:$S$500,MATCH("Såld mängd produktionsspecifik fjärrvärme (GWh)",Miljö!$B$1:$R$1,0),FALSE)),0,VLOOKUP($B353,Miljö!$B$1:$S$500,MATCH("Såld mängd produktionsspecifik fjärrvärme (GWh)",Miljö!$B$1:$R$1,0),FALSE))</f>
        <v>0</v>
      </c>
      <c r="AS353" s="82">
        <f t="shared" si="62"/>
        <v>0.59372349448685335</v>
      </c>
      <c r="AU353" s="73" t="str">
        <f>VLOOKUP($B353,'Miljövärden urval för publ'!$B$2:$I$486,7,FALSE)</f>
        <v>Ja</v>
      </c>
      <c r="AV353" s="73" t="str">
        <f>VLOOKUP($B353,'Miljövärden urval för publ'!$B$2:$I$486,6,FALSE)</f>
        <v>Nej</v>
      </c>
      <c r="AZ353" s="73">
        <f t="shared" si="58"/>
        <v>1.05</v>
      </c>
      <c r="BA353" s="73">
        <f t="shared" si="63"/>
        <v>0</v>
      </c>
      <c r="BB353" s="73">
        <f t="shared" si="59"/>
        <v>32</v>
      </c>
      <c r="BC353" s="73">
        <f t="shared" si="60"/>
        <v>0</v>
      </c>
      <c r="BE353" s="73">
        <f t="shared" si="64"/>
        <v>0</v>
      </c>
      <c r="BF353" s="73">
        <f t="shared" si="65"/>
        <v>0</v>
      </c>
      <c r="BH353" s="73">
        <f t="shared" si="61"/>
        <v>32</v>
      </c>
    </row>
    <row r="354" spans="1:60" ht="14.5" x14ac:dyDescent="0.35">
      <c r="A354" t="s">
        <v>453</v>
      </c>
      <c r="B354" t="s">
        <v>456</v>
      </c>
      <c r="C354" s="73">
        <f>VLOOKUP($B354,'Tillförd energi'!$B$2:$AS$506,MATCH(C$1,'Tillförd energi'!$B$1:$AQ$1,0),FALSE)</f>
        <v>0</v>
      </c>
      <c r="D354" s="73">
        <f>VLOOKUP($B354,'Tillförd energi'!$B$2:$AS$506,MATCH(D$1,'Tillförd energi'!$B$1:$AQ$1,0),FALSE)</f>
        <v>0.2</v>
      </c>
      <c r="E354" s="73">
        <f>VLOOKUP($B354,'Tillförd energi'!$B$2:$AS$506,MATCH(E$1,'Tillförd energi'!$B$1:$AQ$1,0),FALSE)</f>
        <v>0</v>
      </c>
      <c r="F354" s="73">
        <f>VLOOKUP($B354,'Tillförd energi'!$B$2:$AS$506,MATCH(F$1,'Tillförd energi'!$B$1:$AQ$1,0),FALSE)</f>
        <v>0</v>
      </c>
      <c r="G354" s="73">
        <f>VLOOKUP($B354,'Tillförd energi'!$B$2:$AS$506,MATCH(G$1,'Tillförd energi'!$B$1:$AQ$1,0),FALSE)</f>
        <v>0</v>
      </c>
      <c r="H354" s="73">
        <f>VLOOKUP($B354,'Tillförd energi'!$B$2:$AS$506,MATCH(H$1,'Tillförd energi'!$B$1:$AQ$1,0),FALSE)</f>
        <v>0</v>
      </c>
      <c r="I354" s="73">
        <f>VLOOKUP($B354,'Tillförd energi'!$B$2:$AS$506,MATCH(I$1,'Tillförd energi'!$B$1:$AQ$1,0),FALSE)</f>
        <v>0</v>
      </c>
      <c r="J354" s="73">
        <f>VLOOKUP($B354,'Tillförd energi'!$B$2:$AS$506,MATCH(J$1,'Tillförd energi'!$B$1:$AQ$1,0),FALSE)</f>
        <v>0</v>
      </c>
      <c r="K354" s="73">
        <f>VLOOKUP($B354,'Tillförd energi'!$B$2:$AS$506,MATCH(K$1,'Tillförd energi'!$B$1:$AQ$1,0),FALSE)</f>
        <v>0</v>
      </c>
      <c r="L354" s="73">
        <f>VLOOKUP($B354,'Tillförd energi'!$B$2:$AS$506,MATCH(L$1,'Tillförd energi'!$B$1:$AQ$1,0),FALSE)</f>
        <v>0</v>
      </c>
      <c r="M354" s="73">
        <f>VLOOKUP($B354,'Tillförd energi'!$B$2:$AS$506,MATCH(M$1,'Tillförd energi'!$B$1:$AQ$1,0),FALSE)</f>
        <v>0</v>
      </c>
      <c r="N354" s="73">
        <f>VLOOKUP($B354,'Tillförd energi'!$B$2:$AS$506,MATCH(N$1,'Tillförd energi'!$B$1:$AQ$1,0),FALSE)</f>
        <v>0</v>
      </c>
      <c r="O354" s="73">
        <f>VLOOKUP($B354,'Tillförd energi'!$B$2:$AS$506,MATCH(O$1,'Tillförd energi'!$B$1:$AQ$1,0),FALSE)</f>
        <v>0</v>
      </c>
      <c r="P354" s="73">
        <f>VLOOKUP($B354,'Tillförd energi'!$B$2:$AS$506,MATCH(P$1,'Tillförd energi'!$B$1:$AQ$1,0),FALSE)</f>
        <v>0</v>
      </c>
      <c r="Q354" s="73">
        <f>VLOOKUP($B354,'Tillförd energi'!$B$2:$AS$506,MATCH(Q$1,'Tillförd energi'!$B$1:$AQ$1,0),FALSE)</f>
        <v>3.1</v>
      </c>
      <c r="R354" s="73">
        <f>VLOOKUP($B354,'Tillförd energi'!$B$2:$AS$506,MATCH(R$1,'Tillförd energi'!$B$1:$AQ$1,0),FALSE)</f>
        <v>0</v>
      </c>
      <c r="S354" s="73">
        <f>VLOOKUP($B354,'Tillförd energi'!$B$2:$AS$506,MATCH(S$1,'Tillförd energi'!$B$1:$AQ$1,0),FALSE)</f>
        <v>0</v>
      </c>
      <c r="T354" s="73">
        <f>VLOOKUP($B354,'Tillförd energi'!$B$2:$AS$506,MATCH(T$1,'Tillförd energi'!$B$1:$AQ$1,0),FALSE)</f>
        <v>0</v>
      </c>
      <c r="U354" s="73">
        <f>VLOOKUP($B354,'Tillförd energi'!$B$2:$AS$506,MATCH(U$1,'Tillförd energi'!$B$1:$AQ$1,0),FALSE)</f>
        <v>0</v>
      </c>
      <c r="V354" s="73">
        <f>VLOOKUP($B354,'Tillförd energi'!$B$2:$AS$506,MATCH(V$1,'Tillförd energi'!$B$1:$AQ$1,0),FALSE)</f>
        <v>0</v>
      </c>
      <c r="W354" s="73">
        <f>VLOOKUP($B354,'Tillförd energi'!$B$2:$AS$506,MATCH(W$1,'Tillförd energi'!$B$1:$AQ$1,0),FALSE)</f>
        <v>0</v>
      </c>
      <c r="X354" s="73">
        <f>VLOOKUP($B354,'Tillförd energi'!$B$2:$AS$506,MATCH(X$1,'Tillförd energi'!$B$1:$AQ$1,0),FALSE)</f>
        <v>0</v>
      </c>
      <c r="Y354" s="73">
        <f>VLOOKUP($B354,'Tillförd energi'!$B$2:$AS$506,MATCH(Y$1,'Tillförd energi'!$B$1:$AQ$1,0),FALSE)</f>
        <v>0.2</v>
      </c>
      <c r="Z354" s="73">
        <f>VLOOKUP($B354,'Tillförd energi'!$B$2:$AS$506,MATCH(Z$1,'Tillförd energi'!$B$1:$AQ$1,0),FALSE)</f>
        <v>0</v>
      </c>
      <c r="AA354" s="73">
        <f>VLOOKUP($B354,'Tillförd energi'!$B$2:$AS$506,MATCH(AA$1,'Tillförd energi'!$B$1:$AQ$1,0),FALSE)</f>
        <v>0</v>
      </c>
      <c r="AB354" s="73">
        <f>VLOOKUP($B354,'Tillförd energi'!$B$2:$AS$506,MATCH(AB$1,'Tillförd energi'!$B$1:$AQ$1,0),FALSE)</f>
        <v>0</v>
      </c>
      <c r="AC354" s="73">
        <f>VLOOKUP($B354,'Tillförd energi'!$B$2:$AS$506,MATCH(AC$1,'Tillförd energi'!$B$1:$AQ$1,0),FALSE)</f>
        <v>0</v>
      </c>
      <c r="AD354" s="73">
        <f>VLOOKUP($B354,'Tillförd energi'!$B$2:$AS$506,MATCH(AD$1,'Tillförd energi'!$B$1:$AQ$1,0),FALSE)</f>
        <v>0</v>
      </c>
      <c r="AF354" s="73">
        <f>VLOOKUP($B354,'Tillförd energi'!$B$2:$AS$506,MATCH(AF$1,'Tillförd energi'!$B$1:$AQ$1,0),FALSE)</f>
        <v>8.4000000000000005E-2</v>
      </c>
      <c r="AH354" s="73">
        <f>IFERROR(VLOOKUP(B354,Miljö!$B$1:$S$476,9,FALSE)/1,0)</f>
        <v>0</v>
      </c>
      <c r="AJ354" s="81" t="str">
        <f>IFERROR(VLOOKUP($B354,Miljö!$B$1:$S$500,MATCH("hjälpel exklusive kraftvärme (GWh)",Miljö!$B$1:$V$1,0),FALSE)/1,"")</f>
        <v/>
      </c>
      <c r="AK354" s="81">
        <f t="shared" si="55"/>
        <v>8.3999999999999991E-2</v>
      </c>
      <c r="AL354" s="81">
        <f>VLOOKUP($B354,'Slutlig allokering'!$B$2:$AL$462,MATCH("Hjälpel kraftvärme",'Slutlig allokering'!$B$2:$AL$2,0),FALSE)</f>
        <v>0</v>
      </c>
      <c r="AN354" s="73">
        <f t="shared" si="56"/>
        <v>3.5840000000000005</v>
      </c>
      <c r="AO354" s="73">
        <f t="shared" si="57"/>
        <v>3.5840000000000005</v>
      </c>
      <c r="AP354" s="73">
        <f>IF(ISERROR(1/VLOOKUP($B354,Leveranser!$B$1:$S$500,MATCH("såld värme (gwh)",Leveranser!$B$1:$S$1,0),FALSE)),"",VLOOKUP($B354,Leveranser!$B$1:$S$500,MATCH("såld värme (gwh)",Leveranser!$B$1:$S$1,0),FALSE))</f>
        <v>2.8</v>
      </c>
      <c r="AQ354" s="73">
        <f>VLOOKUP($B354,Leveranser!$B$1:$Y$500,MATCH("Totalt såld fjärrvärme till andra fjärrvärmeföretag",Leveranser!$B$1:$AA$1,0),FALSE)</f>
        <v>0</v>
      </c>
      <c r="AR354" s="73">
        <f>IF(ISERROR(1/VLOOKUP($B354,Miljö!$B$1:$S$500,MATCH("Såld mängd produktionsspecifik fjärrvärme (GWh)",Miljö!$B$1:$R$1,0),FALSE)),0,VLOOKUP($B354,Miljö!$B$1:$S$500,MATCH("Såld mängd produktionsspecifik fjärrvärme (GWh)",Miljö!$B$1:$R$1,0),FALSE))</f>
        <v>0</v>
      </c>
      <c r="AS354" s="82">
        <f t="shared" si="62"/>
        <v>0.78124999999999989</v>
      </c>
      <c r="AU354" s="73" t="str">
        <f>VLOOKUP($B354,'Miljövärden urval för publ'!$B$2:$I$486,7,FALSE)</f>
        <v>Ja</v>
      </c>
      <c r="AV354" s="73" t="str">
        <f>VLOOKUP($B354,'Miljövärden urval för publ'!$B$2:$I$486,6,FALSE)</f>
        <v>Nej</v>
      </c>
      <c r="AZ354" s="73">
        <f t="shared" si="58"/>
        <v>0.28400000000000003</v>
      </c>
      <c r="BA354" s="73">
        <f t="shared" si="63"/>
        <v>0</v>
      </c>
      <c r="BB354" s="73">
        <f t="shared" si="59"/>
        <v>0</v>
      </c>
      <c r="BC354" s="73">
        <f t="shared" si="60"/>
        <v>3.1</v>
      </c>
      <c r="BE354" s="73">
        <f t="shared" si="64"/>
        <v>0</v>
      </c>
      <c r="BF354" s="73">
        <f t="shared" si="65"/>
        <v>0</v>
      </c>
      <c r="BH354" s="73">
        <f t="shared" si="61"/>
        <v>3.1</v>
      </c>
    </row>
    <row r="355" spans="1:60" ht="14.5" x14ac:dyDescent="0.35">
      <c r="A355" t="s">
        <v>453</v>
      </c>
      <c r="B355" t="s">
        <v>457</v>
      </c>
      <c r="C355" s="73">
        <f>VLOOKUP($B355,'Tillförd energi'!$B$2:$AS$506,MATCH(C$1,'Tillförd energi'!$B$1:$AQ$1,0),FALSE)</f>
        <v>0</v>
      </c>
      <c r="D355" s="73">
        <f>VLOOKUP($B355,'Tillförd energi'!$B$2:$AS$506,MATCH(D$1,'Tillförd energi'!$B$1:$AQ$1,0),FALSE)</f>
        <v>0</v>
      </c>
      <c r="E355" s="73">
        <f>VLOOKUP($B355,'Tillförd energi'!$B$2:$AS$506,MATCH(E$1,'Tillförd energi'!$B$1:$AQ$1,0),FALSE)</f>
        <v>0</v>
      </c>
      <c r="F355" s="73">
        <f>VLOOKUP($B355,'Tillförd energi'!$B$2:$AS$506,MATCH(F$1,'Tillförd energi'!$B$1:$AQ$1,0),FALSE)</f>
        <v>0</v>
      </c>
      <c r="G355" s="73">
        <f>VLOOKUP($B355,'Tillförd energi'!$B$2:$AS$506,MATCH(G$1,'Tillförd energi'!$B$1:$AQ$1,0),FALSE)</f>
        <v>0</v>
      </c>
      <c r="H355" s="73">
        <f>VLOOKUP($B355,'Tillförd energi'!$B$2:$AS$506,MATCH(H$1,'Tillförd energi'!$B$1:$AQ$1,0),FALSE)</f>
        <v>0</v>
      </c>
      <c r="I355" s="73">
        <f>VLOOKUP($B355,'Tillförd energi'!$B$2:$AS$506,MATCH(I$1,'Tillförd energi'!$B$1:$AQ$1,0),FALSE)</f>
        <v>0</v>
      </c>
      <c r="J355" s="73">
        <f>VLOOKUP($B355,'Tillförd energi'!$B$2:$AS$506,MATCH(J$1,'Tillförd energi'!$B$1:$AQ$1,0),FALSE)</f>
        <v>0</v>
      </c>
      <c r="K355" s="73">
        <f>VLOOKUP($B355,'Tillförd energi'!$B$2:$AS$506,MATCH(K$1,'Tillförd energi'!$B$1:$AQ$1,0),FALSE)</f>
        <v>0</v>
      </c>
      <c r="L355" s="73">
        <f>VLOOKUP($B355,'Tillförd energi'!$B$2:$AS$506,MATCH(L$1,'Tillförd energi'!$B$1:$AQ$1,0),FALSE)</f>
        <v>0</v>
      </c>
      <c r="M355" s="73">
        <f>VLOOKUP($B355,'Tillförd energi'!$B$2:$AS$506,MATCH(M$1,'Tillförd energi'!$B$1:$AQ$1,0),FALSE)</f>
        <v>0</v>
      </c>
      <c r="N355" s="73">
        <f>VLOOKUP($B355,'Tillförd energi'!$B$2:$AS$506,MATCH(N$1,'Tillförd energi'!$B$1:$AQ$1,0),FALSE)</f>
        <v>0</v>
      </c>
      <c r="O355" s="73">
        <f>VLOOKUP($B355,'Tillförd energi'!$B$2:$AS$506,MATCH(O$1,'Tillförd energi'!$B$1:$AQ$1,0),FALSE)</f>
        <v>0</v>
      </c>
      <c r="P355" s="73">
        <f>VLOOKUP($B355,'Tillförd energi'!$B$2:$AS$506,MATCH(P$1,'Tillförd energi'!$B$1:$AQ$1,0),FALSE)</f>
        <v>0</v>
      </c>
      <c r="Q355" s="73">
        <f>VLOOKUP($B355,'Tillförd energi'!$B$2:$AS$506,MATCH(Q$1,'Tillförd energi'!$B$1:$AQ$1,0),FALSE)</f>
        <v>1</v>
      </c>
      <c r="R355" s="73">
        <f>VLOOKUP($B355,'Tillförd energi'!$B$2:$AS$506,MATCH(R$1,'Tillförd energi'!$B$1:$AQ$1,0),FALSE)</f>
        <v>0</v>
      </c>
      <c r="S355" s="73">
        <f>VLOOKUP($B355,'Tillförd energi'!$B$2:$AS$506,MATCH(S$1,'Tillförd energi'!$B$1:$AQ$1,0),FALSE)</f>
        <v>0</v>
      </c>
      <c r="T355" s="73">
        <f>VLOOKUP($B355,'Tillförd energi'!$B$2:$AS$506,MATCH(T$1,'Tillförd energi'!$B$1:$AQ$1,0),FALSE)</f>
        <v>0</v>
      </c>
      <c r="U355" s="73">
        <f>VLOOKUP($B355,'Tillförd energi'!$B$2:$AS$506,MATCH(U$1,'Tillförd energi'!$B$1:$AQ$1,0),FALSE)</f>
        <v>0</v>
      </c>
      <c r="V355" s="73">
        <f>VLOOKUP($B355,'Tillförd energi'!$B$2:$AS$506,MATCH(V$1,'Tillförd energi'!$B$1:$AQ$1,0),FALSE)</f>
        <v>0</v>
      </c>
      <c r="W355" s="73">
        <f>VLOOKUP($B355,'Tillförd energi'!$B$2:$AS$506,MATCH(W$1,'Tillförd energi'!$B$1:$AQ$1,0),FALSE)</f>
        <v>0</v>
      </c>
      <c r="X355" s="73">
        <f>VLOOKUP($B355,'Tillförd energi'!$B$2:$AS$506,MATCH(X$1,'Tillförd energi'!$B$1:$AQ$1,0),FALSE)</f>
        <v>0</v>
      </c>
      <c r="Y355" s="73">
        <f>VLOOKUP($B355,'Tillförd energi'!$B$2:$AS$506,MATCH(Y$1,'Tillförd energi'!$B$1:$AQ$1,0),FALSE)</f>
        <v>0</v>
      </c>
      <c r="Z355" s="73">
        <f>VLOOKUP($B355,'Tillförd energi'!$B$2:$AS$506,MATCH(Z$1,'Tillförd energi'!$B$1:$AQ$1,0),FALSE)</f>
        <v>0</v>
      </c>
      <c r="AA355" s="73">
        <f>VLOOKUP($B355,'Tillförd energi'!$B$2:$AS$506,MATCH(AA$1,'Tillförd energi'!$B$1:$AQ$1,0),FALSE)</f>
        <v>0</v>
      </c>
      <c r="AB355" s="73">
        <f>VLOOKUP($B355,'Tillförd energi'!$B$2:$AS$506,MATCH(AB$1,'Tillförd energi'!$B$1:$AQ$1,0),FALSE)</f>
        <v>0</v>
      </c>
      <c r="AC355" s="73">
        <f>VLOOKUP($B355,'Tillförd energi'!$B$2:$AS$506,MATCH(AC$1,'Tillförd energi'!$B$1:$AQ$1,0),FALSE)</f>
        <v>0</v>
      </c>
      <c r="AD355" s="73">
        <f>VLOOKUP($B355,'Tillförd energi'!$B$2:$AS$506,MATCH(AD$1,'Tillförd energi'!$B$1:$AQ$1,0),FALSE)</f>
        <v>0</v>
      </c>
      <c r="AF355" s="73">
        <f>VLOOKUP($B355,'Tillförd energi'!$B$2:$AS$506,MATCH(AF$1,'Tillförd energi'!$B$1:$AQ$1,0),FALSE)</f>
        <v>1.7999999999999999E-2</v>
      </c>
      <c r="AH355" s="73">
        <f>IFERROR(VLOOKUP(B355,Miljö!$B$1:$S$476,9,FALSE)/1,0)</f>
        <v>0</v>
      </c>
      <c r="AJ355" s="81" t="str">
        <f>IFERROR(VLOOKUP($B355,Miljö!$B$1:$S$500,MATCH("hjälpel exklusive kraftvärme (GWh)",Miljö!$B$1:$V$1,0),FALSE)/1,"")</f>
        <v/>
      </c>
      <c r="AK355" s="81">
        <f t="shared" si="55"/>
        <v>1.7999999999999999E-2</v>
      </c>
      <c r="AL355" s="81">
        <f>VLOOKUP($B355,'Slutlig allokering'!$B$2:$AL$462,MATCH("Hjälpel kraftvärme",'Slutlig allokering'!$B$2:$AL$2,0),FALSE)</f>
        <v>0</v>
      </c>
      <c r="AN355" s="73">
        <f t="shared" si="56"/>
        <v>1.018</v>
      </c>
      <c r="AO355" s="73">
        <f t="shared" si="57"/>
        <v>1.018</v>
      </c>
      <c r="AP355" s="73">
        <f>IF(ISERROR(1/VLOOKUP($B355,Leveranser!$B$1:$S$500,MATCH("såld värme (gwh)",Leveranser!$B$1:$S$1,0),FALSE)),"",VLOOKUP($B355,Leveranser!$B$1:$S$500,MATCH("såld värme (gwh)",Leveranser!$B$1:$S$1,0),FALSE))</f>
        <v>0.6</v>
      </c>
      <c r="AQ355" s="73">
        <f>VLOOKUP($B355,Leveranser!$B$1:$Y$500,MATCH("Totalt såld fjärrvärme till andra fjärrvärmeföretag",Leveranser!$B$1:$AA$1,0),FALSE)</f>
        <v>0</v>
      </c>
      <c r="AR355" s="73">
        <f>IF(ISERROR(1/VLOOKUP($B355,Miljö!$B$1:$S$500,MATCH("Såld mängd produktionsspecifik fjärrvärme (GWh)",Miljö!$B$1:$R$1,0),FALSE)),0,VLOOKUP($B355,Miljö!$B$1:$S$500,MATCH("Såld mängd produktionsspecifik fjärrvärme (GWh)",Miljö!$B$1:$R$1,0),FALSE))</f>
        <v>0</v>
      </c>
      <c r="AS355" s="82">
        <f t="shared" si="62"/>
        <v>0.58939096267190572</v>
      </c>
      <c r="AU355" s="73" t="str">
        <f>VLOOKUP($B355,'Miljövärden urval för publ'!$B$2:$I$486,7,FALSE)</f>
        <v>Ja</v>
      </c>
      <c r="AV355" s="73" t="str">
        <f>VLOOKUP($B355,'Miljövärden urval för publ'!$B$2:$I$486,6,FALSE)</f>
        <v>Nej</v>
      </c>
      <c r="AZ355" s="73">
        <f t="shared" si="58"/>
        <v>1.7999999999999999E-2</v>
      </c>
      <c r="BA355" s="73">
        <f t="shared" si="63"/>
        <v>0</v>
      </c>
      <c r="BB355" s="73">
        <f t="shared" si="59"/>
        <v>0</v>
      </c>
      <c r="BC355" s="73">
        <f t="shared" si="60"/>
        <v>1</v>
      </c>
      <c r="BE355" s="73">
        <f t="shared" si="64"/>
        <v>0</v>
      </c>
      <c r="BF355" s="73">
        <f t="shared" si="65"/>
        <v>0</v>
      </c>
      <c r="BH355" s="73">
        <f t="shared" si="61"/>
        <v>1</v>
      </c>
    </row>
    <row r="356" spans="1:60" ht="14.5" x14ac:dyDescent="0.35">
      <c r="A356" t="s">
        <v>458</v>
      </c>
      <c r="B356" t="s">
        <v>459</v>
      </c>
      <c r="C356" s="73">
        <f>VLOOKUP($B356,'Tillförd energi'!$B$2:$AS$506,MATCH(C$1,'Tillförd energi'!$B$1:$AQ$1,0),FALSE)</f>
        <v>0</v>
      </c>
      <c r="D356" s="73">
        <f>VLOOKUP($B356,'Tillförd energi'!$B$2:$AS$506,MATCH(D$1,'Tillförd energi'!$B$1:$AQ$1,0),FALSE)</f>
        <v>0</v>
      </c>
      <c r="E356" s="73">
        <f>VLOOKUP($B356,'Tillförd energi'!$B$2:$AS$506,MATCH(E$1,'Tillförd energi'!$B$1:$AQ$1,0),FALSE)</f>
        <v>0</v>
      </c>
      <c r="F356" s="73">
        <f>VLOOKUP($B356,'Tillförd energi'!$B$2:$AS$506,MATCH(F$1,'Tillförd energi'!$B$1:$AQ$1,0),FALSE)</f>
        <v>0</v>
      </c>
      <c r="G356" s="73">
        <f>VLOOKUP($B356,'Tillförd energi'!$B$2:$AS$506,MATCH(G$1,'Tillförd energi'!$B$1:$AQ$1,0),FALSE)</f>
        <v>0</v>
      </c>
      <c r="H356" s="73">
        <f>VLOOKUP($B356,'Tillförd energi'!$B$2:$AS$506,MATCH(H$1,'Tillförd energi'!$B$1:$AQ$1,0),FALSE)</f>
        <v>0</v>
      </c>
      <c r="I356" s="73">
        <f>VLOOKUP($B356,'Tillförd energi'!$B$2:$AS$506,MATCH(I$1,'Tillförd energi'!$B$1:$AQ$1,0),FALSE)</f>
        <v>0</v>
      </c>
      <c r="J356" s="73">
        <f>VLOOKUP($B356,'Tillförd energi'!$B$2:$AS$506,MATCH(J$1,'Tillförd energi'!$B$1:$AQ$1,0),FALSE)</f>
        <v>0</v>
      </c>
      <c r="K356" s="73">
        <f>VLOOKUP($B356,'Tillförd energi'!$B$2:$AS$506,MATCH(K$1,'Tillförd energi'!$B$1:$AQ$1,0),FALSE)</f>
        <v>0</v>
      </c>
      <c r="L356" s="73">
        <f>VLOOKUP($B356,'Tillförd energi'!$B$2:$AS$506,MATCH(L$1,'Tillförd energi'!$B$1:$AQ$1,0),FALSE)</f>
        <v>0</v>
      </c>
      <c r="M356" s="73">
        <f>VLOOKUP($B356,'Tillförd energi'!$B$2:$AS$506,MATCH(M$1,'Tillförd energi'!$B$1:$AQ$1,0),FALSE)</f>
        <v>0</v>
      </c>
      <c r="N356" s="73">
        <f>VLOOKUP($B356,'Tillförd energi'!$B$2:$AS$506,MATCH(N$1,'Tillförd energi'!$B$1:$AQ$1,0),FALSE)</f>
        <v>0</v>
      </c>
      <c r="O356" s="73">
        <f>VLOOKUP($B356,'Tillförd energi'!$B$2:$AS$506,MATCH(O$1,'Tillförd energi'!$B$1:$AQ$1,0),FALSE)</f>
        <v>0</v>
      </c>
      <c r="P356" s="73">
        <f>VLOOKUP($B356,'Tillförd energi'!$B$2:$AS$506,MATCH(P$1,'Tillförd energi'!$B$1:$AQ$1,0),FALSE)</f>
        <v>5.0588199999999999</v>
      </c>
      <c r="Q356" s="73">
        <f>VLOOKUP($B356,'Tillförd energi'!$B$2:$AS$506,MATCH(Q$1,'Tillförd energi'!$B$1:$AQ$1,0),FALSE)</f>
        <v>0</v>
      </c>
      <c r="R356" s="73">
        <f>VLOOKUP($B356,'Tillförd energi'!$B$2:$AS$506,MATCH(R$1,'Tillförd energi'!$B$1:$AQ$1,0),FALSE)</f>
        <v>0</v>
      </c>
      <c r="S356" s="73">
        <f>VLOOKUP($B356,'Tillförd energi'!$B$2:$AS$506,MATCH(S$1,'Tillförd energi'!$B$1:$AQ$1,0),FALSE)</f>
        <v>0</v>
      </c>
      <c r="T356" s="73">
        <f>VLOOKUP($B356,'Tillförd energi'!$B$2:$AS$506,MATCH(T$1,'Tillförd energi'!$B$1:$AQ$1,0),FALSE)</f>
        <v>0</v>
      </c>
      <c r="U356" s="73">
        <f>VLOOKUP($B356,'Tillförd energi'!$B$2:$AS$506,MATCH(U$1,'Tillförd energi'!$B$1:$AQ$1,0),FALSE)</f>
        <v>0</v>
      </c>
      <c r="V356" s="73">
        <f>VLOOKUP($B356,'Tillförd energi'!$B$2:$AS$506,MATCH(V$1,'Tillförd energi'!$B$1:$AQ$1,0),FALSE)</f>
        <v>0</v>
      </c>
      <c r="W356" s="73">
        <f>VLOOKUP($B356,'Tillförd energi'!$B$2:$AS$506,MATCH(W$1,'Tillförd energi'!$B$1:$AQ$1,0),FALSE)</f>
        <v>0</v>
      </c>
      <c r="X356" s="73">
        <f>VLOOKUP($B356,'Tillförd energi'!$B$2:$AS$506,MATCH(X$1,'Tillförd energi'!$B$1:$AQ$1,0),FALSE)</f>
        <v>0</v>
      </c>
      <c r="Y356" s="73">
        <f>VLOOKUP($B356,'Tillförd energi'!$B$2:$AS$506,MATCH(Y$1,'Tillförd energi'!$B$1:$AQ$1,0),FALSE)</f>
        <v>0</v>
      </c>
      <c r="Z356" s="73">
        <f>VLOOKUP($B356,'Tillförd energi'!$B$2:$AS$506,MATCH(Z$1,'Tillförd energi'!$B$1:$AQ$1,0),FALSE)</f>
        <v>0</v>
      </c>
      <c r="AA356" s="73">
        <f>VLOOKUP($B356,'Tillförd energi'!$B$2:$AS$506,MATCH(AA$1,'Tillförd energi'!$B$1:$AQ$1,0),FALSE)</f>
        <v>0</v>
      </c>
      <c r="AB356" s="73">
        <f>VLOOKUP($B356,'Tillförd energi'!$B$2:$AS$506,MATCH(AB$1,'Tillförd energi'!$B$1:$AQ$1,0),FALSE)</f>
        <v>0</v>
      </c>
      <c r="AC356" s="73">
        <f>VLOOKUP($B356,'Tillförd energi'!$B$2:$AS$506,MATCH(AC$1,'Tillförd energi'!$B$1:$AQ$1,0),FALSE)</f>
        <v>0</v>
      </c>
      <c r="AD356" s="73">
        <f>VLOOKUP($B356,'Tillförd energi'!$B$2:$AS$506,MATCH(AD$1,'Tillförd energi'!$B$1:$AQ$1,0),FALSE)</f>
        <v>0</v>
      </c>
      <c r="AF356" s="73">
        <f>VLOOKUP($B356,'Tillförd energi'!$B$2:$AS$506,MATCH(AF$1,'Tillförd energi'!$B$1:$AQ$1,0),FALSE)</f>
        <v>0.10199999999999999</v>
      </c>
      <c r="AH356" s="73">
        <f>IFERROR(VLOOKUP(B356,Miljö!$B$1:$S$476,9,FALSE)/1,0)</f>
        <v>0</v>
      </c>
      <c r="AJ356" s="81" t="str">
        <f>IFERROR(VLOOKUP($B356,Miljö!$B$1:$S$500,MATCH("hjälpel exklusive kraftvärme (GWh)",Miljö!$B$1:$V$1,0),FALSE)/1,"")</f>
        <v/>
      </c>
      <c r="AK356" s="81">
        <f t="shared" si="55"/>
        <v>0.10199999999999999</v>
      </c>
      <c r="AL356" s="81">
        <f>VLOOKUP($B356,'Slutlig allokering'!$B$2:$AL$462,MATCH("Hjälpel kraftvärme",'Slutlig allokering'!$B$2:$AL$2,0),FALSE)</f>
        <v>0</v>
      </c>
      <c r="AN356" s="73">
        <f t="shared" si="56"/>
        <v>5.1608200000000002</v>
      </c>
      <c r="AO356" s="73">
        <f t="shared" si="57"/>
        <v>5.1608200000000002</v>
      </c>
      <c r="AP356" s="73">
        <f>IF(ISERROR(1/VLOOKUP($B356,Leveranser!$B$1:$S$500,MATCH("såld värme (gwh)",Leveranser!$B$1:$S$1,0),FALSE)),"",VLOOKUP($B356,Leveranser!$B$1:$S$500,MATCH("såld värme (gwh)",Leveranser!$B$1:$S$1,0),FALSE))</f>
        <v>3.4</v>
      </c>
      <c r="AQ356" s="73">
        <f>VLOOKUP($B356,Leveranser!$B$1:$Y$500,MATCH("Totalt såld fjärrvärme till andra fjärrvärmeföretag",Leveranser!$B$1:$AA$1,0),FALSE)</f>
        <v>0</v>
      </c>
      <c r="AR356" s="73">
        <f>IF(ISERROR(1/VLOOKUP($B356,Miljö!$B$1:$S$500,MATCH("Såld mängd produktionsspecifik fjärrvärme (GWh)",Miljö!$B$1:$R$1,0),FALSE)),0,VLOOKUP($B356,Miljö!$B$1:$S$500,MATCH("Såld mängd produktionsspecifik fjärrvärme (GWh)",Miljö!$B$1:$R$1,0),FALSE))</f>
        <v>0</v>
      </c>
      <c r="AS356" s="82">
        <f t="shared" si="62"/>
        <v>0.65881003406435412</v>
      </c>
      <c r="AU356" s="73" t="str">
        <f>VLOOKUP($B356,'Miljövärden urval för publ'!$B$2:$I$486,7,FALSE)</f>
        <v>Ja</v>
      </c>
      <c r="AV356" s="73" t="str">
        <f>VLOOKUP($B356,'Miljövärden urval för publ'!$B$2:$I$486,6,FALSE)</f>
        <v>Nej</v>
      </c>
      <c r="AZ356" s="73">
        <f t="shared" si="58"/>
        <v>0.10199999999999999</v>
      </c>
      <c r="BA356" s="73">
        <f t="shared" si="63"/>
        <v>0</v>
      </c>
      <c r="BB356" s="73">
        <f t="shared" si="59"/>
        <v>5.0588199999999999</v>
      </c>
      <c r="BC356" s="73">
        <f t="shared" si="60"/>
        <v>0</v>
      </c>
      <c r="BE356" s="73">
        <f t="shared" si="64"/>
        <v>0</v>
      </c>
      <c r="BF356" s="73">
        <f t="shared" si="65"/>
        <v>0</v>
      </c>
      <c r="BH356" s="73">
        <f t="shared" si="61"/>
        <v>5.0588199999999999</v>
      </c>
    </row>
    <row r="357" spans="1:60" ht="14.5" x14ac:dyDescent="0.35">
      <c r="A357" t="s">
        <v>458</v>
      </c>
      <c r="B357" t="s">
        <v>460</v>
      </c>
      <c r="C357" s="73">
        <f>VLOOKUP($B357,'Tillförd energi'!$B$2:$AS$506,MATCH(C$1,'Tillförd energi'!$B$1:$AQ$1,0),FALSE)</f>
        <v>0</v>
      </c>
      <c r="D357" s="73">
        <f>VLOOKUP($B357,'Tillförd energi'!$B$2:$AS$506,MATCH(D$1,'Tillförd energi'!$B$1:$AQ$1,0),FALSE)</f>
        <v>0.7</v>
      </c>
      <c r="E357" s="73">
        <f>VLOOKUP($B357,'Tillförd energi'!$B$2:$AS$506,MATCH(E$1,'Tillförd energi'!$B$1:$AQ$1,0),FALSE)</f>
        <v>0</v>
      </c>
      <c r="F357" s="73">
        <f>VLOOKUP($B357,'Tillförd energi'!$B$2:$AS$506,MATCH(F$1,'Tillförd energi'!$B$1:$AQ$1,0),FALSE)</f>
        <v>0</v>
      </c>
      <c r="G357" s="73">
        <f>VLOOKUP($B357,'Tillförd energi'!$B$2:$AS$506,MATCH(G$1,'Tillförd energi'!$B$1:$AQ$1,0),FALSE)</f>
        <v>0</v>
      </c>
      <c r="H357" s="73">
        <f>VLOOKUP($B357,'Tillförd energi'!$B$2:$AS$506,MATCH(H$1,'Tillförd energi'!$B$1:$AQ$1,0),FALSE)</f>
        <v>2.8</v>
      </c>
      <c r="I357" s="73">
        <f>VLOOKUP($B357,'Tillförd energi'!$B$2:$AS$506,MATCH(I$1,'Tillförd energi'!$B$1:$AQ$1,0),FALSE)</f>
        <v>0</v>
      </c>
      <c r="J357" s="73">
        <f>VLOOKUP($B357,'Tillförd energi'!$B$2:$AS$506,MATCH(J$1,'Tillförd energi'!$B$1:$AQ$1,0),FALSE)</f>
        <v>0</v>
      </c>
      <c r="K357" s="73">
        <f>VLOOKUP($B357,'Tillförd energi'!$B$2:$AS$506,MATCH(K$1,'Tillförd energi'!$B$1:$AQ$1,0),FALSE)</f>
        <v>0</v>
      </c>
      <c r="L357" s="73">
        <f>VLOOKUP($B357,'Tillförd energi'!$B$2:$AS$506,MATCH(L$1,'Tillförd energi'!$B$1:$AQ$1,0),FALSE)</f>
        <v>0</v>
      </c>
      <c r="M357" s="73">
        <f>VLOOKUP($B357,'Tillförd energi'!$B$2:$AS$506,MATCH(M$1,'Tillförd energi'!$B$1:$AQ$1,0),FALSE)</f>
        <v>0</v>
      </c>
      <c r="N357" s="73">
        <f>VLOOKUP($B357,'Tillförd energi'!$B$2:$AS$506,MATCH(N$1,'Tillförd energi'!$B$1:$AQ$1,0),FALSE)</f>
        <v>0</v>
      </c>
      <c r="O357" s="73">
        <f>VLOOKUP($B357,'Tillförd energi'!$B$2:$AS$506,MATCH(O$1,'Tillförd energi'!$B$1:$AQ$1,0),FALSE)</f>
        <v>20.100000000000001</v>
      </c>
      <c r="P357" s="73">
        <f>VLOOKUP($B357,'Tillförd energi'!$B$2:$AS$506,MATCH(P$1,'Tillförd energi'!$B$1:$AQ$1,0),FALSE)</f>
        <v>0</v>
      </c>
      <c r="Q357" s="73">
        <f>VLOOKUP($B357,'Tillförd energi'!$B$2:$AS$506,MATCH(Q$1,'Tillförd energi'!$B$1:$AQ$1,0),FALSE)</f>
        <v>4.2</v>
      </c>
      <c r="R357" s="73">
        <f>VLOOKUP($B357,'Tillförd energi'!$B$2:$AS$506,MATCH(R$1,'Tillförd energi'!$B$1:$AQ$1,0),FALSE)</f>
        <v>22</v>
      </c>
      <c r="S357" s="73">
        <f>VLOOKUP($B357,'Tillförd energi'!$B$2:$AS$506,MATCH(S$1,'Tillförd energi'!$B$1:$AQ$1,0),FALSE)</f>
        <v>0</v>
      </c>
      <c r="T357" s="73">
        <f>VLOOKUP($B357,'Tillförd energi'!$B$2:$AS$506,MATCH(T$1,'Tillförd energi'!$B$1:$AQ$1,0),FALSE)</f>
        <v>0</v>
      </c>
      <c r="U357" s="73">
        <f>VLOOKUP($B357,'Tillförd energi'!$B$2:$AS$506,MATCH(U$1,'Tillförd energi'!$B$1:$AQ$1,0),FALSE)</f>
        <v>0</v>
      </c>
      <c r="V357" s="73">
        <f>VLOOKUP($B357,'Tillförd energi'!$B$2:$AS$506,MATCH(V$1,'Tillförd energi'!$B$1:$AQ$1,0),FALSE)</f>
        <v>0</v>
      </c>
      <c r="W357" s="73">
        <f>VLOOKUP($B357,'Tillförd energi'!$B$2:$AS$506,MATCH(W$1,'Tillförd energi'!$B$1:$AQ$1,0),FALSE)</f>
        <v>0</v>
      </c>
      <c r="X357" s="73">
        <f>VLOOKUP($B357,'Tillförd energi'!$B$2:$AS$506,MATCH(X$1,'Tillförd energi'!$B$1:$AQ$1,0),FALSE)</f>
        <v>0</v>
      </c>
      <c r="Y357" s="73">
        <f>VLOOKUP($B357,'Tillförd energi'!$B$2:$AS$506,MATCH(Y$1,'Tillförd energi'!$B$1:$AQ$1,0),FALSE)</f>
        <v>0</v>
      </c>
      <c r="Z357" s="73">
        <f>VLOOKUP($B357,'Tillförd energi'!$B$2:$AS$506,MATCH(Z$1,'Tillförd energi'!$B$1:$AQ$1,0),FALSE)</f>
        <v>0</v>
      </c>
      <c r="AA357" s="73">
        <f>VLOOKUP($B357,'Tillförd energi'!$B$2:$AS$506,MATCH(AA$1,'Tillförd energi'!$B$1:$AQ$1,0),FALSE)</f>
        <v>0</v>
      </c>
      <c r="AB357" s="73">
        <f>VLOOKUP($B357,'Tillförd energi'!$B$2:$AS$506,MATCH(AB$1,'Tillförd energi'!$B$1:$AQ$1,0),FALSE)</f>
        <v>2.5</v>
      </c>
      <c r="AC357" s="73">
        <f>VLOOKUP($B357,'Tillförd energi'!$B$2:$AS$506,MATCH(AC$1,'Tillförd energi'!$B$1:$AQ$1,0),FALSE)</f>
        <v>0</v>
      </c>
      <c r="AD357" s="73">
        <f>VLOOKUP($B357,'Tillförd energi'!$B$2:$AS$506,MATCH(AD$1,'Tillförd energi'!$B$1:$AQ$1,0),FALSE)</f>
        <v>0</v>
      </c>
      <c r="AF357" s="73">
        <f>VLOOKUP($B357,'Tillförd energi'!$B$2:$AS$506,MATCH(AF$1,'Tillförd energi'!$B$1:$AQ$1,0),FALSE)</f>
        <v>0.8</v>
      </c>
      <c r="AH357" s="73">
        <f>IFERROR(VLOOKUP(B357,Miljö!$B$1:$S$476,9,FALSE)/1,0)</f>
        <v>0</v>
      </c>
      <c r="AJ357" s="81">
        <f>IFERROR(VLOOKUP($B357,Miljö!$B$1:$S$500,MATCH("hjälpel exklusive kraftvärme (GWh)",Miljö!$B$1:$V$1,0),FALSE)/1,"")</f>
        <v>0.8</v>
      </c>
      <c r="AK357" s="81">
        <f t="shared" si="55"/>
        <v>0.8</v>
      </c>
      <c r="AL357" s="81">
        <f>VLOOKUP($B357,'Slutlig allokering'!$B$2:$AL$462,MATCH("Hjälpel kraftvärme",'Slutlig allokering'!$B$2:$AL$2,0),FALSE)</f>
        <v>0</v>
      </c>
      <c r="AN357" s="73">
        <f t="shared" si="56"/>
        <v>53.099999999999994</v>
      </c>
      <c r="AO357" s="73">
        <f t="shared" si="57"/>
        <v>53.099999999999994</v>
      </c>
      <c r="AP357" s="73">
        <f>IF(ISERROR(1/VLOOKUP($B357,Leveranser!$B$1:$S$500,MATCH("såld värme (gwh)",Leveranser!$B$1:$S$1,0),FALSE)),"",VLOOKUP($B357,Leveranser!$B$1:$S$500,MATCH("såld värme (gwh)",Leveranser!$B$1:$S$1,0),FALSE))</f>
        <v>41.9</v>
      </c>
      <c r="AQ357" s="73">
        <f>VLOOKUP($B357,Leveranser!$B$1:$Y$500,MATCH("Totalt såld fjärrvärme till andra fjärrvärmeföretag",Leveranser!$B$1:$AA$1,0),FALSE)</f>
        <v>0</v>
      </c>
      <c r="AR357" s="73">
        <f>IF(ISERROR(1/VLOOKUP($B357,Miljö!$B$1:$S$500,MATCH("Såld mängd produktionsspecifik fjärrvärme (GWh)",Miljö!$B$1:$R$1,0),FALSE)),0,VLOOKUP($B357,Miljö!$B$1:$S$500,MATCH("Såld mängd produktionsspecifik fjärrvärme (GWh)",Miljö!$B$1:$R$1,0),FALSE))</f>
        <v>0</v>
      </c>
      <c r="AS357" s="82">
        <f t="shared" si="62"/>
        <v>0.78907721280602638</v>
      </c>
      <c r="AU357" s="73" t="str">
        <f>VLOOKUP($B357,'Miljövärden urval för publ'!$B$2:$I$486,7,FALSE)</f>
        <v>Ja</v>
      </c>
      <c r="AV357" s="73" t="str">
        <f>VLOOKUP($B357,'Miljövärden urval för publ'!$B$2:$I$486,6,FALSE)</f>
        <v>Nej</v>
      </c>
      <c r="AZ357" s="73">
        <f t="shared" si="58"/>
        <v>0.8</v>
      </c>
      <c r="BA357" s="73">
        <f t="shared" si="63"/>
        <v>0</v>
      </c>
      <c r="BB357" s="73">
        <f t="shared" si="59"/>
        <v>20.100000000000001</v>
      </c>
      <c r="BC357" s="73">
        <f t="shared" si="60"/>
        <v>26.2</v>
      </c>
      <c r="BE357" s="73">
        <f t="shared" si="64"/>
        <v>0</v>
      </c>
      <c r="BF357" s="73">
        <f t="shared" si="65"/>
        <v>0</v>
      </c>
      <c r="BH357" s="73">
        <f t="shared" si="61"/>
        <v>46.3</v>
      </c>
    </row>
    <row r="358" spans="1:60" ht="14.5" x14ac:dyDescent="0.35">
      <c r="A358" t="s">
        <v>461</v>
      </c>
      <c r="B358" t="s">
        <v>462</v>
      </c>
      <c r="C358" s="73">
        <f>VLOOKUP($B358,'Tillförd energi'!$B$2:$AS$506,MATCH(C$1,'Tillförd energi'!$B$1:$AQ$1,0),FALSE)</f>
        <v>0</v>
      </c>
      <c r="D358" s="73">
        <f>VLOOKUP($B358,'Tillförd energi'!$B$2:$AS$506,MATCH(D$1,'Tillförd energi'!$B$1:$AQ$1,0),FALSE)</f>
        <v>0</v>
      </c>
      <c r="E358" s="73">
        <f>VLOOKUP($B358,'Tillförd energi'!$B$2:$AS$506,MATCH(E$1,'Tillförd energi'!$B$1:$AQ$1,0),FALSE)</f>
        <v>0</v>
      </c>
      <c r="F358" s="73">
        <f>VLOOKUP($B358,'Tillförd energi'!$B$2:$AS$506,MATCH(F$1,'Tillförd energi'!$B$1:$AQ$1,0),FALSE)</f>
        <v>0</v>
      </c>
      <c r="G358" s="73">
        <f>VLOOKUP($B358,'Tillförd energi'!$B$2:$AS$506,MATCH(G$1,'Tillförd energi'!$B$1:$AQ$1,0),FALSE)</f>
        <v>0</v>
      </c>
      <c r="H358" s="73">
        <f>VLOOKUP($B358,'Tillförd energi'!$B$2:$AS$506,MATCH(H$1,'Tillförd energi'!$B$1:$AQ$1,0),FALSE)</f>
        <v>0</v>
      </c>
      <c r="I358" s="73">
        <f>VLOOKUP($B358,'Tillförd energi'!$B$2:$AS$506,MATCH(I$1,'Tillförd energi'!$B$1:$AQ$1,0),FALSE)</f>
        <v>0</v>
      </c>
      <c r="J358" s="73">
        <f>VLOOKUP($B358,'Tillförd energi'!$B$2:$AS$506,MATCH(J$1,'Tillförd energi'!$B$1:$AQ$1,0),FALSE)</f>
        <v>0</v>
      </c>
      <c r="K358" s="73">
        <f>VLOOKUP($B358,'Tillförd energi'!$B$2:$AS$506,MATCH(K$1,'Tillförd energi'!$B$1:$AQ$1,0),FALSE)</f>
        <v>0</v>
      </c>
      <c r="L358" s="73">
        <f>VLOOKUP($B358,'Tillförd energi'!$B$2:$AS$506,MATCH(L$1,'Tillförd energi'!$B$1:$AQ$1,0),FALSE)</f>
        <v>0</v>
      </c>
      <c r="M358" s="73">
        <f>VLOOKUP($B358,'Tillförd energi'!$B$2:$AS$506,MATCH(M$1,'Tillförd energi'!$B$1:$AQ$1,0),FALSE)</f>
        <v>0</v>
      </c>
      <c r="N358" s="73">
        <f>VLOOKUP($B358,'Tillförd energi'!$B$2:$AS$506,MATCH(N$1,'Tillförd energi'!$B$1:$AQ$1,0),FALSE)</f>
        <v>0</v>
      </c>
      <c r="O358" s="73">
        <f>VLOOKUP($B358,'Tillförd energi'!$B$2:$AS$506,MATCH(O$1,'Tillförd energi'!$B$1:$AQ$1,0),FALSE)</f>
        <v>0</v>
      </c>
      <c r="P358" s="73">
        <f>VLOOKUP($B358,'Tillförd energi'!$B$2:$AS$506,MATCH(P$1,'Tillförd energi'!$B$1:$AQ$1,0),FALSE)</f>
        <v>0</v>
      </c>
      <c r="Q358" s="73">
        <f>VLOOKUP($B358,'Tillförd energi'!$B$2:$AS$506,MATCH(Q$1,'Tillförd energi'!$B$1:$AQ$1,0),FALSE)</f>
        <v>0</v>
      </c>
      <c r="R358" s="73">
        <f>VLOOKUP($B358,'Tillförd energi'!$B$2:$AS$506,MATCH(R$1,'Tillförd energi'!$B$1:$AQ$1,0),FALSE)</f>
        <v>0</v>
      </c>
      <c r="S358" s="73">
        <f>VLOOKUP($B358,'Tillförd energi'!$B$2:$AS$506,MATCH(S$1,'Tillförd energi'!$B$1:$AQ$1,0),FALSE)</f>
        <v>0</v>
      </c>
      <c r="T358" s="73">
        <f>VLOOKUP($B358,'Tillförd energi'!$B$2:$AS$506,MATCH(T$1,'Tillförd energi'!$B$1:$AQ$1,0),FALSE)</f>
        <v>0</v>
      </c>
      <c r="U358" s="73">
        <f>VLOOKUP($B358,'Tillförd energi'!$B$2:$AS$506,MATCH(U$1,'Tillförd energi'!$B$1:$AQ$1,0),FALSE)</f>
        <v>0</v>
      </c>
      <c r="V358" s="73">
        <f>VLOOKUP($B358,'Tillförd energi'!$B$2:$AS$506,MATCH(V$1,'Tillförd energi'!$B$1:$AQ$1,0),FALSE)</f>
        <v>0</v>
      </c>
      <c r="W358" s="73">
        <f>VLOOKUP($B358,'Tillförd energi'!$B$2:$AS$506,MATCH(W$1,'Tillförd energi'!$B$1:$AQ$1,0),FALSE)</f>
        <v>0</v>
      </c>
      <c r="X358" s="73">
        <f>VLOOKUP($B358,'Tillförd energi'!$B$2:$AS$506,MATCH(X$1,'Tillförd energi'!$B$1:$AQ$1,0),FALSE)</f>
        <v>0</v>
      </c>
      <c r="Y358" s="73">
        <f>VLOOKUP($B358,'Tillförd energi'!$B$2:$AS$506,MATCH(Y$1,'Tillförd energi'!$B$1:$AQ$1,0),FALSE)</f>
        <v>0</v>
      </c>
      <c r="Z358" s="73">
        <f>VLOOKUP($B358,'Tillförd energi'!$B$2:$AS$506,MATCH(Z$1,'Tillförd energi'!$B$1:$AQ$1,0),FALSE)</f>
        <v>0</v>
      </c>
      <c r="AA358" s="73">
        <f>VLOOKUP($B358,'Tillförd energi'!$B$2:$AS$506,MATCH(AA$1,'Tillförd energi'!$B$1:$AQ$1,0),FALSE)</f>
        <v>0</v>
      </c>
      <c r="AB358" s="73">
        <f>VLOOKUP($B358,'Tillförd energi'!$B$2:$AS$506,MATCH(AB$1,'Tillförd energi'!$B$1:$AQ$1,0),FALSE)</f>
        <v>0</v>
      </c>
      <c r="AC358" s="73">
        <f>VLOOKUP($B358,'Tillförd energi'!$B$2:$AS$506,MATCH(AC$1,'Tillförd energi'!$B$1:$AQ$1,0),FALSE)</f>
        <v>0</v>
      </c>
      <c r="AD358" s="73">
        <f>VLOOKUP($B358,'Tillförd energi'!$B$2:$AS$506,MATCH(AD$1,'Tillförd energi'!$B$1:$AQ$1,0),FALSE)</f>
        <v>0</v>
      </c>
      <c r="AF358" s="73">
        <f>VLOOKUP($B358,'Tillförd energi'!$B$2:$AS$506,MATCH(AF$1,'Tillförd energi'!$B$1:$AQ$1,0),FALSE)</f>
        <v>0</v>
      </c>
      <c r="AH358" s="73">
        <f>IFERROR(VLOOKUP(B358,Miljö!$B$1:$S$476,9,FALSE)/1,0)</f>
        <v>0</v>
      </c>
      <c r="AJ358" s="81" t="str">
        <f>IFERROR(VLOOKUP($B358,Miljö!$B$1:$S$500,MATCH("hjälpel exklusive kraftvärme (GWh)",Miljö!$B$1:$V$1,0),FALSE)/1,"")</f>
        <v/>
      </c>
      <c r="AK358" s="81">
        <f t="shared" si="55"/>
        <v>0</v>
      </c>
      <c r="AL358" s="81">
        <f>VLOOKUP($B358,'Slutlig allokering'!$B$2:$AL$462,MATCH("Hjälpel kraftvärme",'Slutlig allokering'!$B$2:$AL$2,0),FALSE)</f>
        <v>0</v>
      </c>
      <c r="AN358" s="73">
        <f t="shared" si="56"/>
        <v>0</v>
      </c>
      <c r="AO358" s="73">
        <f t="shared" si="57"/>
        <v>0</v>
      </c>
      <c r="AP358" s="73" t="str">
        <f>IF(ISERROR(1/VLOOKUP($B358,Leveranser!$B$1:$S$500,MATCH("såld värme (gwh)",Leveranser!$B$1:$S$1,0),FALSE)),"",VLOOKUP($B358,Leveranser!$B$1:$S$500,MATCH("såld värme (gwh)",Leveranser!$B$1:$S$1,0),FALSE))</f>
        <v/>
      </c>
      <c r="AQ358" s="73">
        <f>VLOOKUP($B358,Leveranser!$B$1:$Y$500,MATCH("Totalt såld fjärrvärme till andra fjärrvärmeföretag",Leveranser!$B$1:$AA$1,0),FALSE)</f>
        <v>0</v>
      </c>
      <c r="AR358" s="73">
        <f>IF(ISERROR(1/VLOOKUP($B358,Miljö!$B$1:$S$500,MATCH("Såld mängd produktionsspecifik fjärrvärme (GWh)",Miljö!$B$1:$R$1,0),FALSE)),0,VLOOKUP($B358,Miljö!$B$1:$S$500,MATCH("Såld mängd produktionsspecifik fjärrvärme (GWh)",Miljö!$B$1:$R$1,0),FALSE))</f>
        <v>0</v>
      </c>
      <c r="AS358" s="82" t="str">
        <f t="shared" si="62"/>
        <v/>
      </c>
      <c r="AU358" s="73" t="str">
        <f>VLOOKUP($B358,'Miljövärden urval för publ'!$B$2:$I$486,7,FALSE)</f>
        <v>Nej</v>
      </c>
      <c r="AV358" s="73" t="str">
        <f>VLOOKUP($B358,'Miljövärden urval för publ'!$B$2:$I$486,6,FALSE)</f>
        <v>Nej</v>
      </c>
      <c r="AZ358" s="73">
        <f t="shared" si="58"/>
        <v>0</v>
      </c>
      <c r="BA358" s="73">
        <f t="shared" si="63"/>
        <v>0</v>
      </c>
      <c r="BB358" s="73">
        <f t="shared" si="59"/>
        <v>0</v>
      </c>
      <c r="BC358" s="73">
        <f t="shared" si="60"/>
        <v>0</v>
      </c>
      <c r="BE358" s="73">
        <f t="shared" si="64"/>
        <v>0</v>
      </c>
      <c r="BF358" s="73">
        <f t="shared" si="65"/>
        <v>0</v>
      </c>
      <c r="BH358" s="73">
        <f t="shared" si="61"/>
        <v>0</v>
      </c>
    </row>
    <row r="359" spans="1:60" ht="14.5" x14ac:dyDescent="0.35">
      <c r="A359" t="s">
        <v>461</v>
      </c>
      <c r="B359" t="s">
        <v>463</v>
      </c>
      <c r="C359" s="73">
        <f>VLOOKUP($B359,'Tillförd energi'!$B$2:$AS$506,MATCH(C$1,'Tillförd energi'!$B$1:$AQ$1,0),FALSE)</f>
        <v>0</v>
      </c>
      <c r="D359" s="73">
        <f>VLOOKUP($B359,'Tillförd energi'!$B$2:$AS$506,MATCH(D$1,'Tillförd energi'!$B$1:$AQ$1,0),FALSE)</f>
        <v>4.2251300000000001</v>
      </c>
      <c r="E359" s="73">
        <f>VLOOKUP($B359,'Tillförd energi'!$B$2:$AS$506,MATCH(E$1,'Tillförd energi'!$B$1:$AQ$1,0),FALSE)</f>
        <v>0</v>
      </c>
      <c r="F359" s="73">
        <f>VLOOKUP($B359,'Tillförd energi'!$B$2:$AS$506,MATCH(F$1,'Tillförd energi'!$B$1:$AQ$1,0),FALSE)</f>
        <v>26</v>
      </c>
      <c r="G359" s="73">
        <f>VLOOKUP($B359,'Tillförd energi'!$B$2:$AS$506,MATCH(G$1,'Tillförd energi'!$B$1:$AQ$1,0),FALSE)</f>
        <v>0</v>
      </c>
      <c r="H359" s="73">
        <f>VLOOKUP($B359,'Tillförd energi'!$B$2:$AS$506,MATCH(H$1,'Tillförd energi'!$B$1:$AQ$1,0),FALSE)</f>
        <v>0</v>
      </c>
      <c r="I359" s="73">
        <f>VLOOKUP($B359,'Tillförd energi'!$B$2:$AS$506,MATCH(I$1,'Tillförd energi'!$B$1:$AQ$1,0),FALSE)</f>
        <v>466.04599999999999</v>
      </c>
      <c r="J359" s="73">
        <f>VLOOKUP($B359,'Tillförd energi'!$B$2:$AS$506,MATCH(J$1,'Tillförd energi'!$B$1:$AQ$1,0),FALSE)</f>
        <v>0</v>
      </c>
      <c r="K359" s="73">
        <f>VLOOKUP($B359,'Tillförd energi'!$B$2:$AS$506,MATCH(K$1,'Tillförd energi'!$B$1:$AQ$1,0),FALSE)</f>
        <v>624.42700000000002</v>
      </c>
      <c r="L359" s="73">
        <f>VLOOKUP($B359,'Tillförd energi'!$B$2:$AS$506,MATCH(L$1,'Tillförd energi'!$B$1:$AQ$1,0),FALSE)</f>
        <v>53.123699999999999</v>
      </c>
      <c r="M359" s="73">
        <f>VLOOKUP($B359,'Tillförd energi'!$B$2:$AS$506,MATCH(M$1,'Tillförd energi'!$B$1:$AQ$1,0),FALSE)</f>
        <v>210.32</v>
      </c>
      <c r="N359" s="73">
        <f>VLOOKUP($B359,'Tillförd energi'!$B$2:$AS$506,MATCH(N$1,'Tillförd energi'!$B$1:$AQ$1,0),FALSE)</f>
        <v>111.367</v>
      </c>
      <c r="O359" s="73">
        <f>VLOOKUP($B359,'Tillförd energi'!$B$2:$AS$506,MATCH(O$1,'Tillförd energi'!$B$1:$AQ$1,0),FALSE)</f>
        <v>100.968</v>
      </c>
      <c r="P359" s="73">
        <f>VLOOKUP($B359,'Tillförd energi'!$B$2:$AS$506,MATCH(P$1,'Tillförd energi'!$B$1:$AQ$1,0),FALSE)</f>
        <v>0</v>
      </c>
      <c r="Q359" s="73">
        <f>VLOOKUP($B359,'Tillförd energi'!$B$2:$AS$506,MATCH(Q$1,'Tillförd energi'!$B$1:$AQ$1,0),FALSE)</f>
        <v>214.41</v>
      </c>
      <c r="R359" s="73">
        <f>VLOOKUP($B359,'Tillförd energi'!$B$2:$AS$506,MATCH(R$1,'Tillförd energi'!$B$1:$AQ$1,0),FALSE)</f>
        <v>0</v>
      </c>
      <c r="S359" s="73">
        <f>VLOOKUP($B359,'Tillförd energi'!$B$2:$AS$506,MATCH(S$1,'Tillförd energi'!$B$1:$AQ$1,0),FALSE)</f>
        <v>0</v>
      </c>
      <c r="T359" s="73">
        <f>VLOOKUP($B359,'Tillförd energi'!$B$2:$AS$506,MATCH(T$1,'Tillförd energi'!$B$1:$AQ$1,0),FALSE)</f>
        <v>0</v>
      </c>
      <c r="U359" s="73">
        <f>VLOOKUP($B359,'Tillförd energi'!$B$2:$AS$506,MATCH(U$1,'Tillförd energi'!$B$1:$AQ$1,0),FALSE)</f>
        <v>10.78</v>
      </c>
      <c r="V359" s="73">
        <f>VLOOKUP($B359,'Tillförd energi'!$B$2:$AS$506,MATCH(V$1,'Tillförd energi'!$B$1:$AQ$1,0),FALSE)</f>
        <v>0</v>
      </c>
      <c r="W359" s="73">
        <f>VLOOKUP($B359,'Tillförd energi'!$B$2:$AS$506,MATCH(W$1,'Tillförd energi'!$B$1:$AQ$1,0),FALSE)</f>
        <v>1.2147300000000001</v>
      </c>
      <c r="X359" s="73">
        <f>VLOOKUP($B359,'Tillförd energi'!$B$2:$AS$506,MATCH(X$1,'Tillförd energi'!$B$1:$AQ$1,0),FALSE)</f>
        <v>280.39</v>
      </c>
      <c r="Y359" s="73">
        <f>VLOOKUP($B359,'Tillförd energi'!$B$2:$AS$506,MATCH(Y$1,'Tillförd energi'!$B$1:$AQ$1,0),FALSE)</f>
        <v>0</v>
      </c>
      <c r="Z359" s="73">
        <f>VLOOKUP($B359,'Tillförd energi'!$B$2:$AS$506,MATCH(Z$1,'Tillförd energi'!$B$1:$AQ$1,0),FALSE)</f>
        <v>0</v>
      </c>
      <c r="AA359" s="73">
        <f>VLOOKUP($B359,'Tillförd energi'!$B$2:$AS$506,MATCH(AA$1,'Tillförd energi'!$B$1:$AQ$1,0),FALSE)</f>
        <v>0</v>
      </c>
      <c r="AB359" s="73">
        <f>VLOOKUP($B359,'Tillförd energi'!$B$2:$AS$506,MATCH(AB$1,'Tillförd energi'!$B$1:$AQ$1,0),FALSE)</f>
        <v>401.99</v>
      </c>
      <c r="AC359" s="73">
        <f>VLOOKUP($B359,'Tillförd energi'!$B$2:$AS$506,MATCH(AC$1,'Tillförd energi'!$B$1:$AQ$1,0),FALSE)</f>
        <v>2.7</v>
      </c>
      <c r="AD359" s="73">
        <f>VLOOKUP($B359,'Tillförd energi'!$B$2:$AS$506,MATCH(AD$1,'Tillförd energi'!$B$1:$AQ$1,0),FALSE)</f>
        <v>0</v>
      </c>
      <c r="AF359" s="73">
        <f>VLOOKUP($B359,'Tillförd energi'!$B$2:$AS$506,MATCH(AF$1,'Tillförd energi'!$B$1:$AQ$1,0),FALSE)</f>
        <v>95.337299999999999</v>
      </c>
      <c r="AH359" s="73">
        <f>IFERROR(VLOOKUP(B359,Miljö!$B$1:$S$476,9,FALSE)/1,0)</f>
        <v>20.515999999999998</v>
      </c>
      <c r="AJ359" s="81">
        <f>IFERROR(VLOOKUP($B359,Miljö!$B$1:$S$500,MATCH("hjälpel exklusive kraftvärme (GWh)",Miljö!$B$1:$V$1,0),FALSE)/1,"")</f>
        <v>72.69</v>
      </c>
      <c r="AK359" s="81">
        <f t="shared" si="55"/>
        <v>72.69</v>
      </c>
      <c r="AL359" s="81">
        <f>VLOOKUP($B359,'Slutlig allokering'!$B$2:$AL$462,MATCH("Hjälpel kraftvärme",'Slutlig allokering'!$B$2:$AL$2,0),FALSE)</f>
        <v>22.647300000000001</v>
      </c>
      <c r="AN359" s="73">
        <f t="shared" si="56"/>
        <v>2603.2988599999999</v>
      </c>
      <c r="AO359" s="73">
        <f t="shared" si="57"/>
        <v>2623.81486</v>
      </c>
      <c r="AP359" s="73">
        <f>IF(ISERROR(1/VLOOKUP($B359,Leveranser!$B$1:$S$500,MATCH("såld värme (gwh)",Leveranser!$B$1:$S$1,0),FALSE)),"",VLOOKUP($B359,Leveranser!$B$1:$S$500,MATCH("såld värme (gwh)",Leveranser!$B$1:$S$1,0),FALSE))</f>
        <v>2497</v>
      </c>
      <c r="AQ359" s="73">
        <f>VLOOKUP($B359,Leveranser!$B$1:$Y$500,MATCH("Totalt såld fjärrvärme till andra fjärrvärmeföretag",Leveranser!$B$1:$AA$1,0),FALSE)</f>
        <v>2497</v>
      </c>
      <c r="AR359" s="73">
        <f>IF(ISERROR(1/VLOOKUP($B359,Miljö!$B$1:$S$500,MATCH("Såld mängd produktionsspecifik fjärrvärme (GWh)",Miljö!$B$1:$R$1,0),FALSE)),0,VLOOKUP($B359,Miljö!$B$1:$S$500,MATCH("Såld mängd produktionsspecifik fjärrvärme (GWh)",Miljö!$B$1:$R$1,0),FALSE))</f>
        <v>2497</v>
      </c>
      <c r="AS359" s="82">
        <f t="shared" si="62"/>
        <v>0.95166775600927878</v>
      </c>
      <c r="AU359" s="73" t="str">
        <f>VLOOKUP($B359,'Miljövärden urval för publ'!$B$2:$I$486,7,FALSE)</f>
        <v>Ja</v>
      </c>
      <c r="AV359" s="73" t="str">
        <f>VLOOKUP($B359,'Miljövärden urval för publ'!$B$2:$I$486,6,FALSE)</f>
        <v>Ja</v>
      </c>
      <c r="AZ359" s="73">
        <f t="shared" si="58"/>
        <v>95.337299999999999</v>
      </c>
      <c r="BA359" s="73">
        <f t="shared" si="63"/>
        <v>1.2147300000000001</v>
      </c>
      <c r="BB359" s="73">
        <f t="shared" si="59"/>
        <v>475.77870000000001</v>
      </c>
      <c r="BC359" s="73">
        <f t="shared" si="60"/>
        <v>214.41</v>
      </c>
      <c r="BE359" s="73">
        <f t="shared" si="64"/>
        <v>0</v>
      </c>
      <c r="BF359" s="73">
        <f t="shared" si="65"/>
        <v>0</v>
      </c>
      <c r="BH359" s="73">
        <f t="shared" si="61"/>
        <v>1326.61043</v>
      </c>
    </row>
    <row r="360" spans="1:60" ht="14.5" x14ac:dyDescent="0.35">
      <c r="A360" t="s">
        <v>464</v>
      </c>
      <c r="B360" t="s">
        <v>465</v>
      </c>
      <c r="C360" s="73">
        <f>VLOOKUP($B360,'Tillförd energi'!$B$2:$AS$506,MATCH(C$1,'Tillförd energi'!$B$1:$AQ$1,0),FALSE)</f>
        <v>0</v>
      </c>
      <c r="D360" s="73">
        <f>VLOOKUP($B360,'Tillförd energi'!$B$2:$AS$506,MATCH(D$1,'Tillförd energi'!$B$1:$AQ$1,0),FALSE)</f>
        <v>0</v>
      </c>
      <c r="E360" s="73">
        <f>VLOOKUP($B360,'Tillförd energi'!$B$2:$AS$506,MATCH(E$1,'Tillförd energi'!$B$1:$AQ$1,0),FALSE)</f>
        <v>0</v>
      </c>
      <c r="F360" s="73">
        <f>VLOOKUP($B360,'Tillförd energi'!$B$2:$AS$506,MATCH(F$1,'Tillförd energi'!$B$1:$AQ$1,0),FALSE)</f>
        <v>0</v>
      </c>
      <c r="G360" s="73">
        <f>VLOOKUP($B360,'Tillförd energi'!$B$2:$AS$506,MATCH(G$1,'Tillförd energi'!$B$1:$AQ$1,0),FALSE)</f>
        <v>0</v>
      </c>
      <c r="H360" s="73">
        <f>VLOOKUP($B360,'Tillförd energi'!$B$2:$AS$506,MATCH(H$1,'Tillförd energi'!$B$1:$AQ$1,0),FALSE)</f>
        <v>0.83499999999999996</v>
      </c>
      <c r="I360" s="73">
        <f>VLOOKUP($B360,'Tillförd energi'!$B$2:$AS$506,MATCH(I$1,'Tillförd energi'!$B$1:$AQ$1,0),FALSE)</f>
        <v>0</v>
      </c>
      <c r="J360" s="73">
        <f>VLOOKUP($B360,'Tillförd energi'!$B$2:$AS$506,MATCH(J$1,'Tillförd energi'!$B$1:$AQ$1,0),FALSE)</f>
        <v>0</v>
      </c>
      <c r="K360" s="73">
        <f>VLOOKUP($B360,'Tillförd energi'!$B$2:$AS$506,MATCH(K$1,'Tillförd energi'!$B$1:$AQ$1,0),FALSE)</f>
        <v>0</v>
      </c>
      <c r="L360" s="73">
        <f>VLOOKUP($B360,'Tillförd energi'!$B$2:$AS$506,MATCH(L$1,'Tillförd energi'!$B$1:$AQ$1,0),FALSE)</f>
        <v>0</v>
      </c>
      <c r="M360" s="73">
        <f>VLOOKUP($B360,'Tillförd energi'!$B$2:$AS$506,MATCH(M$1,'Tillförd energi'!$B$1:$AQ$1,0),FALSE)</f>
        <v>0</v>
      </c>
      <c r="N360" s="73">
        <f>VLOOKUP($B360,'Tillförd energi'!$B$2:$AS$506,MATCH(N$1,'Tillförd energi'!$B$1:$AQ$1,0),FALSE)</f>
        <v>0</v>
      </c>
      <c r="O360" s="73">
        <f>VLOOKUP($B360,'Tillförd energi'!$B$2:$AS$506,MATCH(O$1,'Tillförd energi'!$B$1:$AQ$1,0),FALSE)</f>
        <v>0</v>
      </c>
      <c r="P360" s="73">
        <f>VLOOKUP($B360,'Tillförd energi'!$B$2:$AS$506,MATCH(P$1,'Tillförd energi'!$B$1:$AQ$1,0),FALSE)</f>
        <v>15.024699999999999</v>
      </c>
      <c r="Q360" s="73">
        <f>VLOOKUP($B360,'Tillförd energi'!$B$2:$AS$506,MATCH(Q$1,'Tillförd energi'!$B$1:$AQ$1,0),FALSE)</f>
        <v>0</v>
      </c>
      <c r="R360" s="73">
        <f>VLOOKUP($B360,'Tillförd energi'!$B$2:$AS$506,MATCH(R$1,'Tillförd energi'!$B$1:$AQ$1,0),FALSE)</f>
        <v>0</v>
      </c>
      <c r="S360" s="73">
        <f>VLOOKUP($B360,'Tillförd energi'!$B$2:$AS$506,MATCH(S$1,'Tillförd energi'!$B$1:$AQ$1,0),FALSE)</f>
        <v>0</v>
      </c>
      <c r="T360" s="73">
        <f>VLOOKUP($B360,'Tillförd energi'!$B$2:$AS$506,MATCH(T$1,'Tillförd energi'!$B$1:$AQ$1,0),FALSE)</f>
        <v>0</v>
      </c>
      <c r="U360" s="73">
        <f>VLOOKUP($B360,'Tillförd energi'!$B$2:$AS$506,MATCH(U$1,'Tillförd energi'!$B$1:$AQ$1,0),FALSE)</f>
        <v>0</v>
      </c>
      <c r="V360" s="73">
        <f>VLOOKUP($B360,'Tillförd energi'!$B$2:$AS$506,MATCH(V$1,'Tillförd energi'!$B$1:$AQ$1,0),FALSE)</f>
        <v>0</v>
      </c>
      <c r="W360" s="73">
        <f>VLOOKUP($B360,'Tillförd energi'!$B$2:$AS$506,MATCH(W$1,'Tillförd energi'!$B$1:$AQ$1,0),FALSE)</f>
        <v>0</v>
      </c>
      <c r="X360" s="73">
        <f>VLOOKUP($B360,'Tillförd energi'!$B$2:$AS$506,MATCH(X$1,'Tillförd energi'!$B$1:$AQ$1,0),FALSE)</f>
        <v>0</v>
      </c>
      <c r="Y360" s="73">
        <f>VLOOKUP($B360,'Tillförd energi'!$B$2:$AS$506,MATCH(Y$1,'Tillförd energi'!$B$1:$AQ$1,0),FALSE)</f>
        <v>0</v>
      </c>
      <c r="Z360" s="73">
        <f>VLOOKUP($B360,'Tillförd energi'!$B$2:$AS$506,MATCH(Z$1,'Tillförd energi'!$B$1:$AQ$1,0),FALSE)</f>
        <v>0</v>
      </c>
      <c r="AA360" s="73">
        <f>VLOOKUP($B360,'Tillförd energi'!$B$2:$AS$506,MATCH(AA$1,'Tillförd energi'!$B$1:$AQ$1,0),FALSE)</f>
        <v>0</v>
      </c>
      <c r="AB360" s="73">
        <f>VLOOKUP($B360,'Tillförd energi'!$B$2:$AS$506,MATCH(AB$1,'Tillförd energi'!$B$1:$AQ$1,0),FALSE)</f>
        <v>0</v>
      </c>
      <c r="AC360" s="73">
        <f>VLOOKUP($B360,'Tillförd energi'!$B$2:$AS$506,MATCH(AC$1,'Tillförd energi'!$B$1:$AQ$1,0),FALSE)</f>
        <v>0</v>
      </c>
      <c r="AD360" s="73">
        <f>VLOOKUP($B360,'Tillförd energi'!$B$2:$AS$506,MATCH(AD$1,'Tillförd energi'!$B$1:$AQ$1,0),FALSE)</f>
        <v>0</v>
      </c>
      <c r="AF360" s="73">
        <f>VLOOKUP($B360,'Tillförd energi'!$B$2:$AS$506,MATCH(AF$1,'Tillförd energi'!$B$1:$AQ$1,0),FALSE)</f>
        <v>0.143229</v>
      </c>
      <c r="AH360" s="73">
        <f>IFERROR(VLOOKUP(B360,Miljö!$B$1:$S$476,9,FALSE)/1,0)</f>
        <v>0</v>
      </c>
      <c r="AJ360" s="81">
        <f>IFERROR(VLOOKUP($B360,Miljö!$B$1:$S$500,MATCH("hjälpel exklusive kraftvärme (GWh)",Miljö!$B$1:$V$1,0),FALSE)/1,"")</f>
        <v>0.143229</v>
      </c>
      <c r="AK360" s="81">
        <f t="shared" si="55"/>
        <v>0.143229</v>
      </c>
      <c r="AL360" s="81">
        <f>VLOOKUP($B360,'Slutlig allokering'!$B$2:$AL$462,MATCH("Hjälpel kraftvärme",'Slutlig allokering'!$B$2:$AL$2,0),FALSE)</f>
        <v>0</v>
      </c>
      <c r="AN360" s="73">
        <f t="shared" si="56"/>
        <v>16.002929000000002</v>
      </c>
      <c r="AO360" s="73">
        <f t="shared" si="57"/>
        <v>16.002929000000002</v>
      </c>
      <c r="AP360" s="73">
        <f>IF(ISERROR(1/VLOOKUP($B360,Leveranser!$B$1:$S$500,MATCH("såld värme (gwh)",Leveranser!$B$1:$S$1,0),FALSE)),"",VLOOKUP($B360,Leveranser!$B$1:$S$500,MATCH("såld värme (gwh)",Leveranser!$B$1:$S$1,0),FALSE))</f>
        <v>11.084535000000001</v>
      </c>
      <c r="AQ360" s="73">
        <f>VLOOKUP($B360,Leveranser!$B$1:$Y$500,MATCH("Totalt såld fjärrvärme till andra fjärrvärmeföretag",Leveranser!$B$1:$AA$1,0),FALSE)</f>
        <v>0</v>
      </c>
      <c r="AR360" s="73">
        <f>IF(ISERROR(1/VLOOKUP($B360,Miljö!$B$1:$S$500,MATCH("Såld mängd produktionsspecifik fjärrvärme (GWh)",Miljö!$B$1:$R$1,0),FALSE)),0,VLOOKUP($B360,Miljö!$B$1:$S$500,MATCH("Såld mängd produktionsspecifik fjärrvärme (GWh)",Miljö!$B$1:$R$1,0),FALSE))</f>
        <v>0</v>
      </c>
      <c r="AS360" s="82">
        <f t="shared" si="62"/>
        <v>0.69265663804419797</v>
      </c>
      <c r="AU360" s="73" t="str">
        <f>VLOOKUP($B360,'Miljövärden urval för publ'!$B$2:$I$486,7,FALSE)</f>
        <v>Ja</v>
      </c>
      <c r="AV360" s="73" t="str">
        <f>VLOOKUP($B360,'Miljövärden urval för publ'!$B$2:$I$486,6,FALSE)</f>
        <v>Nej</v>
      </c>
      <c r="AZ360" s="73">
        <f t="shared" si="58"/>
        <v>0.143229</v>
      </c>
      <c r="BA360" s="73">
        <f t="shared" si="63"/>
        <v>0</v>
      </c>
      <c r="BB360" s="73">
        <f t="shared" si="59"/>
        <v>15.024699999999999</v>
      </c>
      <c r="BC360" s="73">
        <f t="shared" si="60"/>
        <v>0</v>
      </c>
      <c r="BE360" s="73">
        <f t="shared" si="64"/>
        <v>0</v>
      </c>
      <c r="BF360" s="73">
        <f t="shared" si="65"/>
        <v>0</v>
      </c>
      <c r="BH360" s="73">
        <f t="shared" si="61"/>
        <v>15.024699999999999</v>
      </c>
    </row>
    <row r="361" spans="1:60" ht="14.5" x14ac:dyDescent="0.35">
      <c r="A361" t="s">
        <v>464</v>
      </c>
      <c r="B361" t="s">
        <v>466</v>
      </c>
      <c r="C361" s="73">
        <f>VLOOKUP($B361,'Tillförd energi'!$B$2:$AS$506,MATCH(C$1,'Tillförd energi'!$B$1:$AQ$1,0),FALSE)</f>
        <v>0</v>
      </c>
      <c r="D361" s="73">
        <f>VLOOKUP($B361,'Tillförd energi'!$B$2:$AS$506,MATCH(D$1,'Tillförd energi'!$B$1:$AQ$1,0),FALSE)</f>
        <v>0</v>
      </c>
      <c r="E361" s="73">
        <f>VLOOKUP($B361,'Tillförd energi'!$B$2:$AS$506,MATCH(E$1,'Tillförd energi'!$B$1:$AQ$1,0),FALSE)</f>
        <v>0</v>
      </c>
      <c r="F361" s="73">
        <f>VLOOKUP($B361,'Tillförd energi'!$B$2:$AS$506,MATCH(F$1,'Tillförd energi'!$B$1:$AQ$1,0),FALSE)</f>
        <v>0</v>
      </c>
      <c r="G361" s="73">
        <f>VLOOKUP($B361,'Tillförd energi'!$B$2:$AS$506,MATCH(G$1,'Tillförd energi'!$B$1:$AQ$1,0),FALSE)</f>
        <v>0</v>
      </c>
      <c r="H361" s="73">
        <f>VLOOKUP($B361,'Tillförd energi'!$B$2:$AS$506,MATCH(H$1,'Tillförd energi'!$B$1:$AQ$1,0),FALSE)</f>
        <v>0</v>
      </c>
      <c r="I361" s="73">
        <f>VLOOKUP($B361,'Tillförd energi'!$B$2:$AS$506,MATCH(I$1,'Tillförd energi'!$B$1:$AQ$1,0),FALSE)</f>
        <v>0</v>
      </c>
      <c r="J361" s="73">
        <f>VLOOKUP($B361,'Tillförd energi'!$B$2:$AS$506,MATCH(J$1,'Tillförd energi'!$B$1:$AQ$1,0),FALSE)</f>
        <v>0</v>
      </c>
      <c r="K361" s="73">
        <f>VLOOKUP($B361,'Tillförd energi'!$B$2:$AS$506,MATCH(K$1,'Tillförd energi'!$B$1:$AQ$1,0),FALSE)</f>
        <v>0</v>
      </c>
      <c r="L361" s="73">
        <f>VLOOKUP($B361,'Tillförd energi'!$B$2:$AS$506,MATCH(L$1,'Tillförd energi'!$B$1:$AQ$1,0),FALSE)</f>
        <v>0</v>
      </c>
      <c r="M361" s="73">
        <f>VLOOKUP($B361,'Tillförd energi'!$B$2:$AS$506,MATCH(M$1,'Tillförd energi'!$B$1:$AQ$1,0),FALSE)</f>
        <v>0</v>
      </c>
      <c r="N361" s="73">
        <f>VLOOKUP($B361,'Tillförd energi'!$B$2:$AS$506,MATCH(N$1,'Tillförd energi'!$B$1:$AQ$1,0),FALSE)</f>
        <v>0</v>
      </c>
      <c r="O361" s="73">
        <f>VLOOKUP($B361,'Tillförd energi'!$B$2:$AS$506,MATCH(O$1,'Tillförd energi'!$B$1:$AQ$1,0),FALSE)</f>
        <v>0</v>
      </c>
      <c r="P361" s="73">
        <f>VLOOKUP($B361,'Tillförd energi'!$B$2:$AS$506,MATCH(P$1,'Tillförd energi'!$B$1:$AQ$1,0),FALSE)</f>
        <v>0</v>
      </c>
      <c r="Q361" s="73">
        <f>VLOOKUP($B361,'Tillförd energi'!$B$2:$AS$506,MATCH(Q$1,'Tillförd energi'!$B$1:$AQ$1,0),FALSE)</f>
        <v>0</v>
      </c>
      <c r="R361" s="73">
        <f>VLOOKUP($B361,'Tillförd energi'!$B$2:$AS$506,MATCH(R$1,'Tillförd energi'!$B$1:$AQ$1,0),FALSE)</f>
        <v>0</v>
      </c>
      <c r="S361" s="73">
        <f>VLOOKUP($B361,'Tillförd energi'!$B$2:$AS$506,MATCH(S$1,'Tillförd energi'!$B$1:$AQ$1,0),FALSE)</f>
        <v>0</v>
      </c>
      <c r="T361" s="73">
        <f>VLOOKUP($B361,'Tillförd energi'!$B$2:$AS$506,MATCH(T$1,'Tillförd energi'!$B$1:$AQ$1,0),FALSE)</f>
        <v>0</v>
      </c>
      <c r="U361" s="73">
        <f>VLOOKUP($B361,'Tillförd energi'!$B$2:$AS$506,MATCH(U$1,'Tillförd energi'!$B$1:$AQ$1,0),FALSE)</f>
        <v>0</v>
      </c>
      <c r="V361" s="73">
        <f>VLOOKUP($B361,'Tillförd energi'!$B$2:$AS$506,MATCH(V$1,'Tillförd energi'!$B$1:$AQ$1,0),FALSE)</f>
        <v>0</v>
      </c>
      <c r="W361" s="73">
        <f>VLOOKUP($B361,'Tillförd energi'!$B$2:$AS$506,MATCH(W$1,'Tillförd energi'!$B$1:$AQ$1,0),FALSE)</f>
        <v>0</v>
      </c>
      <c r="X361" s="73">
        <f>VLOOKUP($B361,'Tillförd energi'!$B$2:$AS$506,MATCH(X$1,'Tillförd energi'!$B$1:$AQ$1,0),FALSE)</f>
        <v>0</v>
      </c>
      <c r="Y361" s="73">
        <f>VLOOKUP($B361,'Tillförd energi'!$B$2:$AS$506,MATCH(Y$1,'Tillförd energi'!$B$1:$AQ$1,0),FALSE)</f>
        <v>0</v>
      </c>
      <c r="Z361" s="73">
        <f>VLOOKUP($B361,'Tillförd energi'!$B$2:$AS$506,MATCH(Z$1,'Tillförd energi'!$B$1:$AQ$1,0),FALSE)</f>
        <v>0</v>
      </c>
      <c r="AA361" s="73">
        <f>VLOOKUP($B361,'Tillförd energi'!$B$2:$AS$506,MATCH(AA$1,'Tillförd energi'!$B$1:$AQ$1,0),FALSE)</f>
        <v>0</v>
      </c>
      <c r="AB361" s="73">
        <f>VLOOKUP($B361,'Tillförd energi'!$B$2:$AS$506,MATCH(AB$1,'Tillförd energi'!$B$1:$AQ$1,0),FALSE)</f>
        <v>0</v>
      </c>
      <c r="AC361" s="73">
        <f>VLOOKUP($B361,'Tillförd energi'!$B$2:$AS$506,MATCH(AC$1,'Tillförd energi'!$B$1:$AQ$1,0),FALSE)</f>
        <v>0</v>
      </c>
      <c r="AD361" s="73">
        <f>VLOOKUP($B361,'Tillförd energi'!$B$2:$AS$506,MATCH(AD$1,'Tillförd energi'!$B$1:$AQ$1,0),FALSE)</f>
        <v>0</v>
      </c>
      <c r="AF361" s="73">
        <f>VLOOKUP($B361,'Tillförd energi'!$B$2:$AS$506,MATCH(AF$1,'Tillförd energi'!$B$1:$AQ$1,0),FALSE)</f>
        <v>0</v>
      </c>
      <c r="AH361" s="73">
        <f>IFERROR(VLOOKUP(B361,Miljö!$B$1:$S$476,9,FALSE)/1,0)</f>
        <v>0</v>
      </c>
      <c r="AJ361" s="81" t="str">
        <f>IFERROR(VLOOKUP($B361,Miljö!$B$1:$S$500,MATCH("hjälpel exklusive kraftvärme (GWh)",Miljö!$B$1:$V$1,0),FALSE)/1,"")</f>
        <v/>
      </c>
      <c r="AK361" s="81">
        <f t="shared" si="55"/>
        <v>0</v>
      </c>
      <c r="AL361" s="81">
        <f>VLOOKUP($B361,'Slutlig allokering'!$B$2:$AL$462,MATCH("Hjälpel kraftvärme",'Slutlig allokering'!$B$2:$AL$2,0),FALSE)</f>
        <v>0</v>
      </c>
      <c r="AN361" s="73">
        <f t="shared" si="56"/>
        <v>0</v>
      </c>
      <c r="AO361" s="73">
        <f t="shared" si="57"/>
        <v>0</v>
      </c>
      <c r="AP361" s="73" t="str">
        <f>IF(ISERROR(1/VLOOKUP($B361,Leveranser!$B$1:$S$500,MATCH("såld värme (gwh)",Leveranser!$B$1:$S$1,0),FALSE)),"",VLOOKUP($B361,Leveranser!$B$1:$S$500,MATCH("såld värme (gwh)",Leveranser!$B$1:$S$1,0),FALSE))</f>
        <v/>
      </c>
      <c r="AQ361" s="73">
        <f>VLOOKUP($B361,Leveranser!$B$1:$Y$500,MATCH("Totalt såld fjärrvärme till andra fjärrvärmeföretag",Leveranser!$B$1:$AA$1,0),FALSE)</f>
        <v>0</v>
      </c>
      <c r="AR361" s="73">
        <f>IF(ISERROR(1/VLOOKUP($B361,Miljö!$B$1:$S$500,MATCH("Såld mängd produktionsspecifik fjärrvärme (GWh)",Miljö!$B$1:$R$1,0),FALSE)),0,VLOOKUP($B361,Miljö!$B$1:$S$500,MATCH("Såld mängd produktionsspecifik fjärrvärme (GWh)",Miljö!$B$1:$R$1,0),FALSE))</f>
        <v>0</v>
      </c>
      <c r="AS361" s="82" t="str">
        <f t="shared" si="62"/>
        <v/>
      </c>
      <c r="AU361" s="73" t="str">
        <f>VLOOKUP($B361,'Miljövärden urval för publ'!$B$2:$I$486,7,FALSE)</f>
        <v>Nej</v>
      </c>
      <c r="AV361" s="73" t="str">
        <f>VLOOKUP($B361,'Miljövärden urval för publ'!$B$2:$I$486,6,FALSE)</f>
        <v>Nej</v>
      </c>
      <c r="AZ361" s="73">
        <f t="shared" si="58"/>
        <v>0</v>
      </c>
      <c r="BA361" s="73">
        <f t="shared" si="63"/>
        <v>0</v>
      </c>
      <c r="BB361" s="73">
        <f t="shared" si="59"/>
        <v>0</v>
      </c>
      <c r="BC361" s="73">
        <f t="shared" si="60"/>
        <v>0</v>
      </c>
      <c r="BE361" s="73">
        <f t="shared" si="64"/>
        <v>0</v>
      </c>
      <c r="BF361" s="73">
        <f t="shared" si="65"/>
        <v>0</v>
      </c>
      <c r="BH361" s="73">
        <f t="shared" si="61"/>
        <v>0</v>
      </c>
    </row>
    <row r="362" spans="1:60" ht="14.5" x14ac:dyDescent="0.35">
      <c r="A362" t="s">
        <v>464</v>
      </c>
      <c r="B362" t="s">
        <v>467</v>
      </c>
      <c r="C362" s="73">
        <f>VLOOKUP($B362,'Tillförd energi'!$B$2:$AS$506,MATCH(C$1,'Tillförd energi'!$B$1:$AQ$1,0),FALSE)</f>
        <v>0</v>
      </c>
      <c r="D362" s="73">
        <f>VLOOKUP($B362,'Tillförd energi'!$B$2:$AS$506,MATCH(D$1,'Tillförd energi'!$B$1:$AQ$1,0),FALSE)</f>
        <v>0.266177</v>
      </c>
      <c r="E362" s="73">
        <f>VLOOKUP($B362,'Tillförd energi'!$B$2:$AS$506,MATCH(E$1,'Tillförd energi'!$B$1:$AQ$1,0),FALSE)</f>
        <v>0</v>
      </c>
      <c r="F362" s="73">
        <f>VLOOKUP($B362,'Tillförd energi'!$B$2:$AS$506,MATCH(F$1,'Tillförd energi'!$B$1:$AQ$1,0),FALSE)</f>
        <v>0</v>
      </c>
      <c r="G362" s="73">
        <f>VLOOKUP($B362,'Tillförd energi'!$B$2:$AS$506,MATCH(G$1,'Tillförd energi'!$B$1:$AQ$1,0),FALSE)</f>
        <v>0</v>
      </c>
      <c r="H362" s="73">
        <f>VLOOKUP($B362,'Tillförd energi'!$B$2:$AS$506,MATCH(H$1,'Tillförd energi'!$B$1:$AQ$1,0),FALSE)</f>
        <v>0.193</v>
      </c>
      <c r="I362" s="73">
        <f>VLOOKUP($B362,'Tillförd energi'!$B$2:$AS$506,MATCH(I$1,'Tillförd energi'!$B$1:$AQ$1,0),FALSE)</f>
        <v>0</v>
      </c>
      <c r="J362" s="73">
        <f>VLOOKUP($B362,'Tillförd energi'!$B$2:$AS$506,MATCH(J$1,'Tillförd energi'!$B$1:$AQ$1,0),FALSE)</f>
        <v>0</v>
      </c>
      <c r="K362" s="73">
        <f>VLOOKUP($B362,'Tillförd energi'!$B$2:$AS$506,MATCH(K$1,'Tillförd energi'!$B$1:$AQ$1,0),FALSE)</f>
        <v>0</v>
      </c>
      <c r="L362" s="73">
        <f>VLOOKUP($B362,'Tillförd energi'!$B$2:$AS$506,MATCH(L$1,'Tillförd energi'!$B$1:$AQ$1,0),FALSE)</f>
        <v>0</v>
      </c>
      <c r="M362" s="73">
        <f>VLOOKUP($B362,'Tillförd energi'!$B$2:$AS$506,MATCH(M$1,'Tillförd energi'!$B$1:$AQ$1,0),FALSE)</f>
        <v>0</v>
      </c>
      <c r="N362" s="73">
        <f>VLOOKUP($B362,'Tillförd energi'!$B$2:$AS$506,MATCH(N$1,'Tillförd energi'!$B$1:$AQ$1,0),FALSE)</f>
        <v>0</v>
      </c>
      <c r="O362" s="73">
        <f>VLOOKUP($B362,'Tillförd energi'!$B$2:$AS$506,MATCH(O$1,'Tillförd energi'!$B$1:$AQ$1,0),FALSE)</f>
        <v>0</v>
      </c>
      <c r="P362" s="73">
        <f>VLOOKUP($B362,'Tillförd energi'!$B$2:$AS$506,MATCH(P$1,'Tillförd energi'!$B$1:$AQ$1,0),FALSE)</f>
        <v>97.516599999999997</v>
      </c>
      <c r="Q362" s="73">
        <f>VLOOKUP($B362,'Tillförd energi'!$B$2:$AS$506,MATCH(Q$1,'Tillförd energi'!$B$1:$AQ$1,0),FALSE)</f>
        <v>25.651</v>
      </c>
      <c r="R362" s="73">
        <f>VLOOKUP($B362,'Tillförd energi'!$B$2:$AS$506,MATCH(R$1,'Tillförd energi'!$B$1:$AQ$1,0),FALSE)</f>
        <v>0</v>
      </c>
      <c r="S362" s="73">
        <f>VLOOKUP($B362,'Tillförd energi'!$B$2:$AS$506,MATCH(S$1,'Tillförd energi'!$B$1:$AQ$1,0),FALSE)</f>
        <v>0</v>
      </c>
      <c r="T362" s="73">
        <f>VLOOKUP($B362,'Tillförd energi'!$B$2:$AS$506,MATCH(T$1,'Tillförd energi'!$B$1:$AQ$1,0),FALSE)</f>
        <v>0</v>
      </c>
      <c r="U362" s="73">
        <f>VLOOKUP($B362,'Tillförd energi'!$B$2:$AS$506,MATCH(U$1,'Tillförd energi'!$B$1:$AQ$1,0),FALSE)</f>
        <v>0</v>
      </c>
      <c r="V362" s="73">
        <f>VLOOKUP($B362,'Tillförd energi'!$B$2:$AS$506,MATCH(V$1,'Tillförd energi'!$B$1:$AQ$1,0),FALSE)</f>
        <v>0</v>
      </c>
      <c r="W362" s="73">
        <f>VLOOKUP($B362,'Tillförd energi'!$B$2:$AS$506,MATCH(W$1,'Tillförd energi'!$B$1:$AQ$1,0),FALSE)</f>
        <v>0</v>
      </c>
      <c r="X362" s="73">
        <f>VLOOKUP($B362,'Tillförd energi'!$B$2:$AS$506,MATCH(X$1,'Tillförd energi'!$B$1:$AQ$1,0),FALSE)</f>
        <v>0</v>
      </c>
      <c r="Y362" s="73">
        <f>VLOOKUP($B362,'Tillförd energi'!$B$2:$AS$506,MATCH(Y$1,'Tillförd energi'!$B$1:$AQ$1,0),FALSE)</f>
        <v>0</v>
      </c>
      <c r="Z362" s="73">
        <f>VLOOKUP($B362,'Tillförd energi'!$B$2:$AS$506,MATCH(Z$1,'Tillförd energi'!$B$1:$AQ$1,0),FALSE)</f>
        <v>0</v>
      </c>
      <c r="AA362" s="73">
        <f>VLOOKUP($B362,'Tillförd energi'!$B$2:$AS$506,MATCH(AA$1,'Tillförd energi'!$B$1:$AQ$1,0),FALSE)</f>
        <v>0</v>
      </c>
      <c r="AB362" s="73">
        <f>VLOOKUP($B362,'Tillförd energi'!$B$2:$AS$506,MATCH(AB$1,'Tillförd energi'!$B$1:$AQ$1,0),FALSE)</f>
        <v>0</v>
      </c>
      <c r="AC362" s="73">
        <f>VLOOKUP($B362,'Tillförd energi'!$B$2:$AS$506,MATCH(AC$1,'Tillförd energi'!$B$1:$AQ$1,0),FALSE)</f>
        <v>0</v>
      </c>
      <c r="AD362" s="73">
        <f>VLOOKUP($B362,'Tillförd energi'!$B$2:$AS$506,MATCH(AD$1,'Tillförd energi'!$B$1:$AQ$1,0),FALSE)</f>
        <v>0</v>
      </c>
      <c r="AF362" s="73">
        <f>VLOOKUP($B362,'Tillförd energi'!$B$2:$AS$506,MATCH(AF$1,'Tillförd energi'!$B$1:$AQ$1,0),FALSE)</f>
        <v>11.3545</v>
      </c>
      <c r="AH362" s="73">
        <f>IFERROR(VLOOKUP(B362,Miljö!$B$1:$S$476,9,FALSE)/1,0)</f>
        <v>0</v>
      </c>
      <c r="AJ362" s="81">
        <f>IFERROR(VLOOKUP($B362,Miljö!$B$1:$S$500,MATCH("hjälpel exklusive kraftvärme (GWh)",Miljö!$B$1:$V$1,0),FALSE)/1,"")</f>
        <v>8.1820000000000004</v>
      </c>
      <c r="AK362" s="81">
        <f t="shared" si="55"/>
        <v>8.1820000000000004</v>
      </c>
      <c r="AL362" s="81">
        <f>VLOOKUP($B362,'Slutlig allokering'!$B$2:$AL$462,MATCH("Hjälpel kraftvärme",'Slutlig allokering'!$B$2:$AL$2,0),FALSE)</f>
        <v>3.1724700000000001</v>
      </c>
      <c r="AN362" s="73">
        <f t="shared" si="56"/>
        <v>134.98127699999998</v>
      </c>
      <c r="AO362" s="73">
        <f t="shared" si="57"/>
        <v>134.98127699999998</v>
      </c>
      <c r="AP362" s="73">
        <f>IF(ISERROR(1/VLOOKUP($B362,Leveranser!$B$1:$S$500,MATCH("såld värme (gwh)",Leveranser!$B$1:$S$1,0),FALSE)),"",VLOOKUP($B362,Leveranser!$B$1:$S$500,MATCH("såld värme (gwh)",Leveranser!$B$1:$S$1,0),FALSE))</f>
        <v>125.948592</v>
      </c>
      <c r="AQ362" s="73">
        <f>VLOOKUP($B362,Leveranser!$B$1:$Y$500,MATCH("Totalt såld fjärrvärme till andra fjärrvärmeföretag",Leveranser!$B$1:$AA$1,0),FALSE)</f>
        <v>0</v>
      </c>
      <c r="AR362" s="73">
        <f>IF(ISERROR(1/VLOOKUP($B362,Miljö!$B$1:$S$500,MATCH("Såld mängd produktionsspecifik fjärrvärme (GWh)",Miljö!$B$1:$R$1,0),FALSE)),0,VLOOKUP($B362,Miljö!$B$1:$S$500,MATCH("Såld mängd produktionsspecifik fjärrvärme (GWh)",Miljö!$B$1:$R$1,0),FALSE))</f>
        <v>0</v>
      </c>
      <c r="AS362" s="82">
        <f t="shared" si="62"/>
        <v>0.93308194143103285</v>
      </c>
      <c r="AU362" s="73" t="str">
        <f>VLOOKUP($B362,'Miljövärden urval för publ'!$B$2:$I$486,7,FALSE)</f>
        <v>Ja</v>
      </c>
      <c r="AV362" s="73" t="str">
        <f>VLOOKUP($B362,'Miljövärden urval för publ'!$B$2:$I$486,6,FALSE)</f>
        <v>Nej</v>
      </c>
      <c r="AZ362" s="73">
        <f t="shared" si="58"/>
        <v>11.3545</v>
      </c>
      <c r="BA362" s="73">
        <f t="shared" si="63"/>
        <v>0</v>
      </c>
      <c r="BB362" s="73">
        <f t="shared" si="59"/>
        <v>97.516599999999997</v>
      </c>
      <c r="BC362" s="73">
        <f t="shared" si="60"/>
        <v>25.651</v>
      </c>
      <c r="BE362" s="73">
        <f t="shared" si="64"/>
        <v>0</v>
      </c>
      <c r="BF362" s="73">
        <f t="shared" si="65"/>
        <v>0</v>
      </c>
      <c r="BH362" s="73">
        <f t="shared" si="61"/>
        <v>123.16759999999999</v>
      </c>
    </row>
    <row r="363" spans="1:60" ht="14.5" x14ac:dyDescent="0.35">
      <c r="A363" t="s">
        <v>468</v>
      </c>
      <c r="B363" t="s">
        <v>469</v>
      </c>
      <c r="C363" s="73">
        <f>VLOOKUP($B363,'Tillförd energi'!$B$2:$AS$506,MATCH(C$1,'Tillförd energi'!$B$1:$AQ$1,0),FALSE)</f>
        <v>0</v>
      </c>
      <c r="D363" s="73">
        <f>VLOOKUP($B363,'Tillförd energi'!$B$2:$AS$506,MATCH(D$1,'Tillförd energi'!$B$1:$AQ$1,0),FALSE)</f>
        <v>0</v>
      </c>
      <c r="E363" s="73">
        <f>VLOOKUP($B363,'Tillförd energi'!$B$2:$AS$506,MATCH(E$1,'Tillförd energi'!$B$1:$AQ$1,0),FALSE)</f>
        <v>0</v>
      </c>
      <c r="F363" s="73">
        <f>VLOOKUP($B363,'Tillförd energi'!$B$2:$AS$506,MATCH(F$1,'Tillförd energi'!$B$1:$AQ$1,0),FALSE)</f>
        <v>0</v>
      </c>
      <c r="G363" s="73">
        <f>VLOOKUP($B363,'Tillförd energi'!$B$2:$AS$506,MATCH(G$1,'Tillförd energi'!$B$1:$AQ$1,0),FALSE)</f>
        <v>0</v>
      </c>
      <c r="H363" s="73">
        <f>VLOOKUP($B363,'Tillförd energi'!$B$2:$AS$506,MATCH(H$1,'Tillförd energi'!$B$1:$AQ$1,0),FALSE)</f>
        <v>0</v>
      </c>
      <c r="I363" s="73">
        <f>VLOOKUP($B363,'Tillförd energi'!$B$2:$AS$506,MATCH(I$1,'Tillförd energi'!$B$1:$AQ$1,0),FALSE)</f>
        <v>0</v>
      </c>
      <c r="J363" s="73">
        <f>VLOOKUP($B363,'Tillförd energi'!$B$2:$AS$506,MATCH(J$1,'Tillförd energi'!$B$1:$AQ$1,0),FALSE)</f>
        <v>0</v>
      </c>
      <c r="K363" s="73">
        <f>VLOOKUP($B363,'Tillförd energi'!$B$2:$AS$506,MATCH(K$1,'Tillförd energi'!$B$1:$AQ$1,0),FALSE)</f>
        <v>0</v>
      </c>
      <c r="L363" s="73">
        <f>VLOOKUP($B363,'Tillförd energi'!$B$2:$AS$506,MATCH(L$1,'Tillförd energi'!$B$1:$AQ$1,0),FALSE)</f>
        <v>0</v>
      </c>
      <c r="M363" s="73">
        <f>VLOOKUP($B363,'Tillförd energi'!$B$2:$AS$506,MATCH(M$1,'Tillförd energi'!$B$1:$AQ$1,0),FALSE)</f>
        <v>0</v>
      </c>
      <c r="N363" s="73">
        <f>VLOOKUP($B363,'Tillförd energi'!$B$2:$AS$506,MATCH(N$1,'Tillförd energi'!$B$1:$AQ$1,0),FALSE)</f>
        <v>0</v>
      </c>
      <c r="O363" s="73">
        <f>VLOOKUP($B363,'Tillförd energi'!$B$2:$AS$506,MATCH(O$1,'Tillförd energi'!$B$1:$AQ$1,0),FALSE)</f>
        <v>0</v>
      </c>
      <c r="P363" s="73">
        <f>VLOOKUP($B363,'Tillförd energi'!$B$2:$AS$506,MATCH(P$1,'Tillförd energi'!$B$1:$AQ$1,0),FALSE)</f>
        <v>0</v>
      </c>
      <c r="Q363" s="73">
        <f>VLOOKUP($B363,'Tillförd energi'!$B$2:$AS$506,MATCH(Q$1,'Tillförd energi'!$B$1:$AQ$1,0),FALSE)</f>
        <v>0</v>
      </c>
      <c r="R363" s="73">
        <f>VLOOKUP($B363,'Tillförd energi'!$B$2:$AS$506,MATCH(R$1,'Tillförd energi'!$B$1:$AQ$1,0),FALSE)</f>
        <v>0</v>
      </c>
      <c r="S363" s="73">
        <f>VLOOKUP($B363,'Tillförd energi'!$B$2:$AS$506,MATCH(S$1,'Tillförd energi'!$B$1:$AQ$1,0),FALSE)</f>
        <v>0</v>
      </c>
      <c r="T363" s="73">
        <f>VLOOKUP($B363,'Tillförd energi'!$B$2:$AS$506,MATCH(T$1,'Tillförd energi'!$B$1:$AQ$1,0),FALSE)</f>
        <v>0</v>
      </c>
      <c r="U363" s="73">
        <f>VLOOKUP($B363,'Tillförd energi'!$B$2:$AS$506,MATCH(U$1,'Tillförd energi'!$B$1:$AQ$1,0),FALSE)</f>
        <v>0</v>
      </c>
      <c r="V363" s="73">
        <f>VLOOKUP($B363,'Tillförd energi'!$B$2:$AS$506,MATCH(V$1,'Tillförd energi'!$B$1:$AQ$1,0),FALSE)</f>
        <v>0</v>
      </c>
      <c r="W363" s="73">
        <f>VLOOKUP($B363,'Tillförd energi'!$B$2:$AS$506,MATCH(W$1,'Tillförd energi'!$B$1:$AQ$1,0),FALSE)</f>
        <v>0</v>
      </c>
      <c r="X363" s="73">
        <f>VLOOKUP($B363,'Tillförd energi'!$B$2:$AS$506,MATCH(X$1,'Tillförd energi'!$B$1:$AQ$1,0),FALSE)</f>
        <v>0</v>
      </c>
      <c r="Y363" s="73">
        <f>VLOOKUP($B363,'Tillförd energi'!$B$2:$AS$506,MATCH(Y$1,'Tillförd energi'!$B$1:$AQ$1,0),FALSE)</f>
        <v>0</v>
      </c>
      <c r="Z363" s="73">
        <f>VLOOKUP($B363,'Tillförd energi'!$B$2:$AS$506,MATCH(Z$1,'Tillförd energi'!$B$1:$AQ$1,0),FALSE)</f>
        <v>0</v>
      </c>
      <c r="AA363" s="73">
        <f>VLOOKUP($B363,'Tillförd energi'!$B$2:$AS$506,MATCH(AA$1,'Tillförd energi'!$B$1:$AQ$1,0),FALSE)</f>
        <v>0</v>
      </c>
      <c r="AB363" s="73">
        <f>VLOOKUP($B363,'Tillförd energi'!$B$2:$AS$506,MATCH(AB$1,'Tillförd energi'!$B$1:$AQ$1,0),FALSE)</f>
        <v>0</v>
      </c>
      <c r="AC363" s="73">
        <f>VLOOKUP($B363,'Tillförd energi'!$B$2:$AS$506,MATCH(AC$1,'Tillförd energi'!$B$1:$AQ$1,0),FALSE)</f>
        <v>0</v>
      </c>
      <c r="AD363" s="73">
        <f>VLOOKUP($B363,'Tillförd energi'!$B$2:$AS$506,MATCH(AD$1,'Tillförd energi'!$B$1:$AQ$1,0),FALSE)</f>
        <v>0</v>
      </c>
      <c r="AF363" s="73">
        <f>VLOOKUP($B363,'Tillförd energi'!$B$2:$AS$506,MATCH(AF$1,'Tillförd energi'!$B$1:$AQ$1,0),FALSE)</f>
        <v>15.311999999999999</v>
      </c>
      <c r="AH363" s="73">
        <f>IFERROR(VLOOKUP(B363,Miljö!$B$1:$S$476,9,FALSE)/1,0)</f>
        <v>982.57</v>
      </c>
      <c r="AJ363" s="81" t="str">
        <f>IFERROR(VLOOKUP($B363,Miljö!$B$1:$S$500,MATCH("hjälpel exklusive kraftvärme (GWh)",Miljö!$B$1:$V$1,0),FALSE)/1,"")</f>
        <v/>
      </c>
      <c r="AK363" s="81">
        <f t="shared" si="55"/>
        <v>15.311999999999999</v>
      </c>
      <c r="AL363" s="81">
        <f>VLOOKUP($B363,'Slutlig allokering'!$B$2:$AL$462,MATCH("Hjälpel kraftvärme",'Slutlig allokering'!$B$2:$AL$2,0),FALSE)</f>
        <v>0</v>
      </c>
      <c r="AN363" s="73">
        <f t="shared" si="56"/>
        <v>15.311999999999999</v>
      </c>
      <c r="AO363" s="73">
        <f t="shared" si="57"/>
        <v>997.88200000000006</v>
      </c>
      <c r="AP363" s="73">
        <f>IF(ISERROR(1/VLOOKUP($B363,Leveranser!$B$1:$S$500,MATCH("såld värme (gwh)",Leveranser!$B$1:$S$1,0),FALSE)),"",VLOOKUP($B363,Leveranser!$B$1:$S$500,MATCH("såld värme (gwh)",Leveranser!$B$1:$S$1,0),FALSE))</f>
        <v>510.4</v>
      </c>
      <c r="AQ363" s="73">
        <f>VLOOKUP($B363,Leveranser!$B$1:$Y$500,MATCH("Totalt såld fjärrvärme till andra fjärrvärmeföretag",Leveranser!$B$1:$AA$1,0),FALSE)</f>
        <v>0</v>
      </c>
      <c r="AR363" s="73">
        <f>IF(ISERROR(1/VLOOKUP($B363,Miljö!$B$1:$S$500,MATCH("Såld mängd produktionsspecifik fjärrvärme (GWh)",Miljö!$B$1:$R$1,0),FALSE)),0,VLOOKUP($B363,Miljö!$B$1:$S$500,MATCH("Såld mängd produktionsspecifik fjärrvärme (GWh)",Miljö!$B$1:$R$1,0),FALSE))</f>
        <v>0</v>
      </c>
      <c r="AS363" s="82">
        <f t="shared" si="62"/>
        <v>0.5114833216753083</v>
      </c>
      <c r="AU363" s="73" t="str">
        <f>VLOOKUP($B363,'Miljövärden urval för publ'!$B$2:$I$486,7,FALSE)</f>
        <v>Nej</v>
      </c>
      <c r="AV363" s="73" t="str">
        <f>VLOOKUP($B363,'Miljövärden urval för publ'!$B$2:$I$486,6,FALSE)</f>
        <v>Nej</v>
      </c>
      <c r="AZ363" s="73">
        <f t="shared" si="58"/>
        <v>15.311999999999999</v>
      </c>
      <c r="BA363" s="73">
        <f t="shared" si="63"/>
        <v>0</v>
      </c>
      <c r="BB363" s="73">
        <f t="shared" si="59"/>
        <v>0</v>
      </c>
      <c r="BC363" s="73">
        <f t="shared" si="60"/>
        <v>0</v>
      </c>
      <c r="BE363" s="73">
        <f t="shared" si="64"/>
        <v>0</v>
      </c>
      <c r="BF363" s="73">
        <f t="shared" si="65"/>
        <v>0</v>
      </c>
      <c r="BH363" s="73">
        <f t="shared" si="61"/>
        <v>0</v>
      </c>
    </row>
    <row r="364" spans="1:60" ht="14.5" x14ac:dyDescent="0.35">
      <c r="A364" t="s">
        <v>468</v>
      </c>
      <c r="B364" t="s">
        <v>470</v>
      </c>
      <c r="C364" s="73">
        <f>VLOOKUP($B364,'Tillförd energi'!$B$2:$AS$506,MATCH(C$1,'Tillförd energi'!$B$1:$AQ$1,0),FALSE)</f>
        <v>0</v>
      </c>
      <c r="D364" s="73">
        <f>VLOOKUP($B364,'Tillförd energi'!$B$2:$AS$506,MATCH(D$1,'Tillförd energi'!$B$1:$AQ$1,0),FALSE)</f>
        <v>0</v>
      </c>
      <c r="E364" s="73">
        <f>VLOOKUP($B364,'Tillförd energi'!$B$2:$AS$506,MATCH(E$1,'Tillförd energi'!$B$1:$AQ$1,0),FALSE)</f>
        <v>0</v>
      </c>
      <c r="F364" s="73">
        <f>VLOOKUP($B364,'Tillförd energi'!$B$2:$AS$506,MATCH(F$1,'Tillförd energi'!$B$1:$AQ$1,0),FALSE)</f>
        <v>3.9</v>
      </c>
      <c r="G364" s="73">
        <f>VLOOKUP($B364,'Tillförd energi'!$B$2:$AS$506,MATCH(G$1,'Tillförd energi'!$B$1:$AQ$1,0),FALSE)</f>
        <v>0</v>
      </c>
      <c r="H364" s="73">
        <f>VLOOKUP($B364,'Tillförd energi'!$B$2:$AS$506,MATCH(H$1,'Tillförd energi'!$B$1:$AQ$1,0),FALSE)</f>
        <v>0</v>
      </c>
      <c r="I364" s="73">
        <f>VLOOKUP($B364,'Tillförd energi'!$B$2:$AS$506,MATCH(I$1,'Tillförd energi'!$B$1:$AQ$1,0),FALSE)</f>
        <v>0</v>
      </c>
      <c r="J364" s="73">
        <f>VLOOKUP($B364,'Tillförd energi'!$B$2:$AS$506,MATCH(J$1,'Tillförd energi'!$B$1:$AQ$1,0),FALSE)</f>
        <v>8.6999999999999993</v>
      </c>
      <c r="K364" s="73">
        <f>VLOOKUP($B364,'Tillförd energi'!$B$2:$AS$506,MATCH(K$1,'Tillförd energi'!$B$1:$AQ$1,0),FALSE)</f>
        <v>0</v>
      </c>
      <c r="L364" s="73">
        <f>VLOOKUP($B364,'Tillförd energi'!$B$2:$AS$506,MATCH(L$1,'Tillförd energi'!$B$1:$AQ$1,0),FALSE)</f>
        <v>0</v>
      </c>
      <c r="M364" s="73">
        <f>VLOOKUP($B364,'Tillförd energi'!$B$2:$AS$506,MATCH(M$1,'Tillförd energi'!$B$1:$AQ$1,0),FALSE)</f>
        <v>0</v>
      </c>
      <c r="N364" s="73">
        <f>VLOOKUP($B364,'Tillförd energi'!$B$2:$AS$506,MATCH(N$1,'Tillförd energi'!$B$1:$AQ$1,0),FALSE)</f>
        <v>0</v>
      </c>
      <c r="O364" s="73">
        <f>VLOOKUP($B364,'Tillförd energi'!$B$2:$AS$506,MATCH(O$1,'Tillförd energi'!$B$1:$AQ$1,0),FALSE)</f>
        <v>0</v>
      </c>
      <c r="P364" s="73">
        <f>VLOOKUP($B364,'Tillförd energi'!$B$2:$AS$506,MATCH(P$1,'Tillförd energi'!$B$1:$AQ$1,0),FALSE)</f>
        <v>0</v>
      </c>
      <c r="Q364" s="73">
        <f>VLOOKUP($B364,'Tillförd energi'!$B$2:$AS$506,MATCH(Q$1,'Tillförd energi'!$B$1:$AQ$1,0),FALSE)</f>
        <v>0</v>
      </c>
      <c r="R364" s="73">
        <f>VLOOKUP($B364,'Tillförd energi'!$B$2:$AS$506,MATCH(R$1,'Tillförd energi'!$B$1:$AQ$1,0),FALSE)</f>
        <v>0</v>
      </c>
      <c r="S364" s="73">
        <f>VLOOKUP($B364,'Tillförd energi'!$B$2:$AS$506,MATCH(S$1,'Tillförd energi'!$B$1:$AQ$1,0),FALSE)</f>
        <v>0</v>
      </c>
      <c r="T364" s="73">
        <f>VLOOKUP($B364,'Tillförd energi'!$B$2:$AS$506,MATCH(T$1,'Tillförd energi'!$B$1:$AQ$1,0),FALSE)</f>
        <v>0</v>
      </c>
      <c r="U364" s="73">
        <f>VLOOKUP($B364,'Tillförd energi'!$B$2:$AS$506,MATCH(U$1,'Tillförd energi'!$B$1:$AQ$1,0),FALSE)</f>
        <v>44.2</v>
      </c>
      <c r="V364" s="73">
        <f>VLOOKUP($B364,'Tillförd energi'!$B$2:$AS$506,MATCH(V$1,'Tillförd energi'!$B$1:$AQ$1,0),FALSE)</f>
        <v>0</v>
      </c>
      <c r="W364" s="73">
        <f>VLOOKUP($B364,'Tillförd energi'!$B$2:$AS$506,MATCH(W$1,'Tillförd energi'!$B$1:$AQ$1,0),FALSE)</f>
        <v>0</v>
      </c>
      <c r="X364" s="73">
        <f>VLOOKUP($B364,'Tillförd energi'!$B$2:$AS$506,MATCH(X$1,'Tillförd energi'!$B$1:$AQ$1,0),FALSE)</f>
        <v>0</v>
      </c>
      <c r="Y364" s="73">
        <f>VLOOKUP($B364,'Tillförd energi'!$B$2:$AS$506,MATCH(Y$1,'Tillförd energi'!$B$1:$AQ$1,0),FALSE)</f>
        <v>0</v>
      </c>
      <c r="Z364" s="73">
        <f>VLOOKUP($B364,'Tillförd energi'!$B$2:$AS$506,MATCH(Z$1,'Tillförd energi'!$B$1:$AQ$1,0),FALSE)</f>
        <v>0</v>
      </c>
      <c r="AA364" s="73">
        <f>VLOOKUP($B364,'Tillförd energi'!$B$2:$AS$506,MATCH(AA$1,'Tillförd energi'!$B$1:$AQ$1,0),FALSE)</f>
        <v>0</v>
      </c>
      <c r="AB364" s="73">
        <f>VLOOKUP($B364,'Tillförd energi'!$B$2:$AS$506,MATCH(AB$1,'Tillförd energi'!$B$1:$AQ$1,0),FALSE)</f>
        <v>0</v>
      </c>
      <c r="AC364" s="73">
        <f>VLOOKUP($B364,'Tillförd energi'!$B$2:$AS$506,MATCH(AC$1,'Tillförd energi'!$B$1:$AQ$1,0),FALSE)</f>
        <v>0</v>
      </c>
      <c r="AD364" s="73">
        <f>VLOOKUP($B364,'Tillförd energi'!$B$2:$AS$506,MATCH(AD$1,'Tillförd energi'!$B$1:$AQ$1,0),FALSE)</f>
        <v>0</v>
      </c>
      <c r="AF364" s="73">
        <f>VLOOKUP($B364,'Tillförd energi'!$B$2:$AS$506,MATCH(AF$1,'Tillförd energi'!$B$1:$AQ$1,0),FALSE)</f>
        <v>30.363</v>
      </c>
      <c r="AH364" s="73">
        <f>IFERROR(VLOOKUP(B364,Miljö!$B$1:$S$476,9,FALSE)/1,0)</f>
        <v>1104.46</v>
      </c>
      <c r="AJ364" s="81" t="str">
        <f>IFERROR(VLOOKUP($B364,Miljö!$B$1:$S$500,MATCH("hjälpel exklusive kraftvärme (GWh)",Miljö!$B$1:$V$1,0),FALSE)/1,"")</f>
        <v/>
      </c>
      <c r="AK364" s="81">
        <f t="shared" si="55"/>
        <v>30.363</v>
      </c>
      <c r="AL364" s="81">
        <f>VLOOKUP($B364,'Slutlig allokering'!$B$2:$AL$462,MATCH("Hjälpel kraftvärme",'Slutlig allokering'!$B$2:$AL$2,0),FALSE)</f>
        <v>0</v>
      </c>
      <c r="AN364" s="73">
        <f t="shared" si="56"/>
        <v>87.163000000000011</v>
      </c>
      <c r="AO364" s="73">
        <f t="shared" si="57"/>
        <v>1191.623</v>
      </c>
      <c r="AP364" s="73">
        <f>IF(ISERROR(1/VLOOKUP($B364,Leveranser!$B$1:$S$500,MATCH("såld värme (gwh)",Leveranser!$B$1:$S$1,0),FALSE)),"",VLOOKUP($B364,Leveranser!$B$1:$S$500,MATCH("såld värme (gwh)",Leveranser!$B$1:$S$1,0),FALSE))</f>
        <v>1012.1</v>
      </c>
      <c r="AQ364" s="73">
        <f>VLOOKUP($B364,Leveranser!$B$1:$Y$500,MATCH("Totalt såld fjärrvärme till andra fjärrvärmeföretag",Leveranser!$B$1:$AA$1,0),FALSE)</f>
        <v>0</v>
      </c>
      <c r="AR364" s="73">
        <f>IF(ISERROR(1/VLOOKUP($B364,Miljö!$B$1:$S$500,MATCH("Såld mängd produktionsspecifik fjärrvärme (GWh)",Miljö!$B$1:$R$1,0),FALSE)),0,VLOOKUP($B364,Miljö!$B$1:$S$500,MATCH("Såld mängd produktionsspecifik fjärrvärme (GWh)",Miljö!$B$1:$R$1,0),FALSE))</f>
        <v>0</v>
      </c>
      <c r="AS364" s="82">
        <f t="shared" si="62"/>
        <v>0.84934580819604855</v>
      </c>
      <c r="AU364" s="73" t="str">
        <f>VLOOKUP($B364,'Miljövärden urval för publ'!$B$2:$I$486,7,FALSE)</f>
        <v>Ja</v>
      </c>
      <c r="AV364" s="73" t="str">
        <f>VLOOKUP($B364,'Miljövärden urval för publ'!$B$2:$I$486,6,FALSE)</f>
        <v>Ja</v>
      </c>
      <c r="AZ364" s="73">
        <f t="shared" si="58"/>
        <v>30.363</v>
      </c>
      <c r="BA364" s="73">
        <f t="shared" si="63"/>
        <v>0</v>
      </c>
      <c r="BB364" s="73">
        <f t="shared" si="59"/>
        <v>0</v>
      </c>
      <c r="BC364" s="73">
        <f t="shared" si="60"/>
        <v>0</v>
      </c>
      <c r="BE364" s="73">
        <f t="shared" si="64"/>
        <v>0</v>
      </c>
      <c r="BF364" s="73">
        <f t="shared" si="65"/>
        <v>0</v>
      </c>
      <c r="BH364" s="73">
        <f t="shared" si="61"/>
        <v>44.2</v>
      </c>
    </row>
    <row r="365" spans="1:60" ht="14.5" x14ac:dyDescent="0.35">
      <c r="A365" t="s">
        <v>471</v>
      </c>
      <c r="B365" t="s">
        <v>472</v>
      </c>
      <c r="C365" s="73">
        <f>VLOOKUP($B365,'Tillförd energi'!$B$2:$AS$506,MATCH(C$1,'Tillförd energi'!$B$1:$AQ$1,0),FALSE)</f>
        <v>0</v>
      </c>
      <c r="D365" s="73">
        <f>VLOOKUP($B365,'Tillförd energi'!$B$2:$AS$506,MATCH(D$1,'Tillförd energi'!$B$1:$AQ$1,0),FALSE)</f>
        <v>4.1669999999999998</v>
      </c>
      <c r="E365" s="73">
        <f>VLOOKUP($B365,'Tillförd energi'!$B$2:$AS$506,MATCH(E$1,'Tillförd energi'!$B$1:$AQ$1,0),FALSE)</f>
        <v>0</v>
      </c>
      <c r="F365" s="73">
        <f>VLOOKUP($B365,'Tillförd energi'!$B$2:$AS$506,MATCH(F$1,'Tillförd energi'!$B$1:$AQ$1,0),FALSE)</f>
        <v>0</v>
      </c>
      <c r="G365" s="73">
        <f>VLOOKUP($B365,'Tillförd energi'!$B$2:$AS$506,MATCH(G$1,'Tillförd energi'!$B$1:$AQ$1,0),FALSE)</f>
        <v>0</v>
      </c>
      <c r="H365" s="73">
        <f>VLOOKUP($B365,'Tillförd energi'!$B$2:$AS$506,MATCH(H$1,'Tillförd energi'!$B$1:$AQ$1,0),FALSE)</f>
        <v>0</v>
      </c>
      <c r="I365" s="73">
        <f>VLOOKUP($B365,'Tillförd energi'!$B$2:$AS$506,MATCH(I$1,'Tillförd energi'!$B$1:$AQ$1,0),FALSE)</f>
        <v>150.804</v>
      </c>
      <c r="J365" s="73">
        <f>VLOOKUP($B365,'Tillförd energi'!$B$2:$AS$506,MATCH(J$1,'Tillförd energi'!$B$1:$AQ$1,0),FALSE)</f>
        <v>0</v>
      </c>
      <c r="K365" s="73">
        <f>VLOOKUP($B365,'Tillförd energi'!$B$2:$AS$506,MATCH(K$1,'Tillförd energi'!$B$1:$AQ$1,0),FALSE)</f>
        <v>32.604500000000002</v>
      </c>
      <c r="L365" s="73">
        <f>VLOOKUP($B365,'Tillförd energi'!$B$2:$AS$506,MATCH(L$1,'Tillförd energi'!$B$1:$AQ$1,0),FALSE)</f>
        <v>0</v>
      </c>
      <c r="M365" s="73">
        <f>VLOOKUP($B365,'Tillförd energi'!$B$2:$AS$506,MATCH(M$1,'Tillförd energi'!$B$1:$AQ$1,0),FALSE)</f>
        <v>0</v>
      </c>
      <c r="N365" s="73">
        <f>VLOOKUP($B365,'Tillförd energi'!$B$2:$AS$506,MATCH(N$1,'Tillförd energi'!$B$1:$AQ$1,0),FALSE)</f>
        <v>0</v>
      </c>
      <c r="O365" s="73">
        <f>VLOOKUP($B365,'Tillförd energi'!$B$2:$AS$506,MATCH(O$1,'Tillförd energi'!$B$1:$AQ$1,0),FALSE)</f>
        <v>14.693300000000001</v>
      </c>
      <c r="P365" s="73">
        <f>VLOOKUP($B365,'Tillförd energi'!$B$2:$AS$506,MATCH(P$1,'Tillförd energi'!$B$1:$AQ$1,0),FALSE)</f>
        <v>0</v>
      </c>
      <c r="Q365" s="73">
        <f>VLOOKUP($B365,'Tillförd energi'!$B$2:$AS$506,MATCH(Q$1,'Tillförd energi'!$B$1:$AQ$1,0),FALSE)</f>
        <v>0</v>
      </c>
      <c r="R365" s="73">
        <f>VLOOKUP($B365,'Tillförd energi'!$B$2:$AS$506,MATCH(R$1,'Tillförd energi'!$B$1:$AQ$1,0),FALSE)</f>
        <v>0</v>
      </c>
      <c r="S365" s="73">
        <f>VLOOKUP($B365,'Tillförd energi'!$B$2:$AS$506,MATCH(S$1,'Tillförd energi'!$B$1:$AQ$1,0),FALSE)</f>
        <v>0</v>
      </c>
      <c r="T365" s="73">
        <f>VLOOKUP($B365,'Tillförd energi'!$B$2:$AS$506,MATCH(T$1,'Tillförd energi'!$B$1:$AQ$1,0),FALSE)</f>
        <v>0</v>
      </c>
      <c r="U365" s="73">
        <f>VLOOKUP($B365,'Tillförd energi'!$B$2:$AS$506,MATCH(U$1,'Tillförd energi'!$B$1:$AQ$1,0),FALSE)</f>
        <v>0</v>
      </c>
      <c r="V365" s="73">
        <f>VLOOKUP($B365,'Tillförd energi'!$B$2:$AS$506,MATCH(V$1,'Tillförd energi'!$B$1:$AQ$1,0),FALSE)</f>
        <v>0</v>
      </c>
      <c r="W365" s="73">
        <f>VLOOKUP($B365,'Tillförd energi'!$B$2:$AS$506,MATCH(W$1,'Tillförd energi'!$B$1:$AQ$1,0),FALSE)</f>
        <v>0</v>
      </c>
      <c r="X365" s="73">
        <f>VLOOKUP($B365,'Tillförd energi'!$B$2:$AS$506,MATCH(X$1,'Tillförd energi'!$B$1:$AQ$1,0),FALSE)</f>
        <v>3.36626</v>
      </c>
      <c r="Y365" s="73">
        <f>VLOOKUP($B365,'Tillförd energi'!$B$2:$AS$506,MATCH(Y$1,'Tillförd energi'!$B$1:$AQ$1,0),FALSE)</f>
        <v>14.621</v>
      </c>
      <c r="Z365" s="73">
        <f>VLOOKUP($B365,'Tillförd energi'!$B$2:$AS$506,MATCH(Z$1,'Tillförd energi'!$B$1:$AQ$1,0),FALSE)</f>
        <v>0</v>
      </c>
      <c r="AA365" s="73">
        <f>VLOOKUP($B365,'Tillförd energi'!$B$2:$AS$506,MATCH(AA$1,'Tillförd energi'!$B$1:$AQ$1,0),FALSE)</f>
        <v>0</v>
      </c>
      <c r="AB365" s="73">
        <f>VLOOKUP($B365,'Tillförd energi'!$B$2:$AS$506,MATCH(AB$1,'Tillförd energi'!$B$1:$AQ$1,0),FALSE)</f>
        <v>17.309000000000001</v>
      </c>
      <c r="AC365" s="73">
        <f>VLOOKUP($B365,'Tillförd energi'!$B$2:$AS$506,MATCH(AC$1,'Tillförd energi'!$B$1:$AQ$1,0),FALSE)</f>
        <v>17.498999999999999</v>
      </c>
      <c r="AD365" s="73">
        <f>VLOOKUP($B365,'Tillförd energi'!$B$2:$AS$506,MATCH(AD$1,'Tillförd energi'!$B$1:$AQ$1,0),FALSE)</f>
        <v>0</v>
      </c>
      <c r="AF365" s="73">
        <f>VLOOKUP($B365,'Tillförd energi'!$B$2:$AS$506,MATCH(AF$1,'Tillförd energi'!$B$1:$AQ$1,0),FALSE)</f>
        <v>4.0017500000000004</v>
      </c>
      <c r="AH365" s="73">
        <f>IFERROR(VLOOKUP(B365,Miljö!$B$1:$S$476,9,FALSE)/1,0)</f>
        <v>0</v>
      </c>
      <c r="AJ365" s="81">
        <f>IFERROR(VLOOKUP($B365,Miljö!$B$1:$S$500,MATCH("hjälpel exklusive kraftvärme (GWh)",Miljö!$B$1:$V$1,0),FALSE)/1,"")</f>
        <v>0.59399999999999997</v>
      </c>
      <c r="AK365" s="81">
        <f t="shared" si="55"/>
        <v>0.59399999999999997</v>
      </c>
      <c r="AL365" s="81">
        <f>VLOOKUP($B365,'Slutlig allokering'!$B$2:$AL$462,MATCH("Hjälpel kraftvärme",'Slutlig allokering'!$B$2:$AL$2,0),FALSE)</f>
        <v>3.4077500000000001</v>
      </c>
      <c r="AN365" s="73">
        <f t="shared" si="56"/>
        <v>259.06581</v>
      </c>
      <c r="AO365" s="73">
        <f t="shared" si="57"/>
        <v>259.06581</v>
      </c>
      <c r="AP365" s="73">
        <f>IF(ISERROR(1/VLOOKUP($B365,Leveranser!$B$1:$S$500,MATCH("såld värme (gwh)",Leveranser!$B$1:$S$1,0),FALSE)),"",VLOOKUP($B365,Leveranser!$B$1:$S$500,MATCH("såld värme (gwh)",Leveranser!$B$1:$S$1,0),FALSE))</f>
        <v>193.40899999999999</v>
      </c>
      <c r="AQ365" s="73">
        <f>VLOOKUP($B365,Leveranser!$B$1:$Y$500,MATCH("Totalt såld fjärrvärme till andra fjärrvärmeföretag",Leveranser!$B$1:$AA$1,0),FALSE)</f>
        <v>0</v>
      </c>
      <c r="AR365" s="73">
        <f>IF(ISERROR(1/VLOOKUP($B365,Miljö!$B$1:$S$500,MATCH("Såld mängd produktionsspecifik fjärrvärme (GWh)",Miljö!$B$1:$R$1,0),FALSE)),0,VLOOKUP($B365,Miljö!$B$1:$S$500,MATCH("Såld mängd produktionsspecifik fjärrvärme (GWh)",Miljö!$B$1:$R$1,0),FALSE))</f>
        <v>0</v>
      </c>
      <c r="AS365" s="82">
        <f t="shared" si="62"/>
        <v>0.74656319952061601</v>
      </c>
      <c r="AU365" s="73" t="str">
        <f>VLOOKUP($B365,'Miljövärden urval för publ'!$B$2:$I$486,7,FALSE)</f>
        <v>Ja</v>
      </c>
      <c r="AV365" s="73" t="str">
        <f>VLOOKUP($B365,'Miljövärden urval för publ'!$B$2:$I$486,6,FALSE)</f>
        <v>Ja</v>
      </c>
      <c r="AZ365" s="73">
        <f t="shared" si="58"/>
        <v>18.62275</v>
      </c>
      <c r="BA365" s="73">
        <f t="shared" si="63"/>
        <v>0</v>
      </c>
      <c r="BB365" s="73">
        <f t="shared" si="59"/>
        <v>14.693300000000001</v>
      </c>
      <c r="BC365" s="73">
        <f t="shared" si="60"/>
        <v>0</v>
      </c>
      <c r="BE365" s="73">
        <f t="shared" si="64"/>
        <v>0</v>
      </c>
      <c r="BF365" s="73">
        <f t="shared" si="65"/>
        <v>0</v>
      </c>
      <c r="BH365" s="73">
        <f t="shared" si="61"/>
        <v>47.297800000000002</v>
      </c>
    </row>
    <row r="366" spans="1:60" ht="14.5" x14ac:dyDescent="0.35">
      <c r="A366" t="s">
        <v>471</v>
      </c>
      <c r="B366" t="s">
        <v>473</v>
      </c>
      <c r="C366" s="73">
        <f>VLOOKUP($B366,'Tillförd energi'!$B$2:$AS$506,MATCH(C$1,'Tillförd energi'!$B$1:$AQ$1,0),FALSE)</f>
        <v>0</v>
      </c>
      <c r="D366" s="73">
        <f>VLOOKUP($B366,'Tillförd energi'!$B$2:$AS$506,MATCH(D$1,'Tillförd energi'!$B$1:$AQ$1,0),FALSE)</f>
        <v>0.125</v>
      </c>
      <c r="E366" s="73">
        <f>VLOOKUP($B366,'Tillförd energi'!$B$2:$AS$506,MATCH(E$1,'Tillförd energi'!$B$1:$AQ$1,0),FALSE)</f>
        <v>0</v>
      </c>
      <c r="F366" s="73">
        <f>VLOOKUP($B366,'Tillförd energi'!$B$2:$AS$506,MATCH(F$1,'Tillförd energi'!$B$1:$AQ$1,0),FALSE)</f>
        <v>0</v>
      </c>
      <c r="G366" s="73">
        <f>VLOOKUP($B366,'Tillförd energi'!$B$2:$AS$506,MATCH(G$1,'Tillförd energi'!$B$1:$AQ$1,0),FALSE)</f>
        <v>0</v>
      </c>
      <c r="H366" s="73">
        <f>VLOOKUP($B366,'Tillförd energi'!$B$2:$AS$506,MATCH(H$1,'Tillförd energi'!$B$1:$AQ$1,0),FALSE)</f>
        <v>0</v>
      </c>
      <c r="I366" s="73">
        <f>VLOOKUP($B366,'Tillförd energi'!$B$2:$AS$506,MATCH(I$1,'Tillförd energi'!$B$1:$AQ$1,0),FALSE)</f>
        <v>0</v>
      </c>
      <c r="J366" s="73">
        <f>VLOOKUP($B366,'Tillförd energi'!$B$2:$AS$506,MATCH(J$1,'Tillförd energi'!$B$1:$AQ$1,0),FALSE)</f>
        <v>0</v>
      </c>
      <c r="K366" s="73">
        <f>VLOOKUP($B366,'Tillförd energi'!$B$2:$AS$506,MATCH(K$1,'Tillförd energi'!$B$1:$AQ$1,0),FALSE)</f>
        <v>0</v>
      </c>
      <c r="L366" s="73">
        <f>VLOOKUP($B366,'Tillförd energi'!$B$2:$AS$506,MATCH(L$1,'Tillförd energi'!$B$1:$AQ$1,0),FALSE)</f>
        <v>0</v>
      </c>
      <c r="M366" s="73">
        <f>VLOOKUP($B366,'Tillförd energi'!$B$2:$AS$506,MATCH(M$1,'Tillförd energi'!$B$1:$AQ$1,0),FALSE)</f>
        <v>0</v>
      </c>
      <c r="N366" s="73">
        <f>VLOOKUP($B366,'Tillförd energi'!$B$2:$AS$506,MATCH(N$1,'Tillförd energi'!$B$1:$AQ$1,0),FALSE)</f>
        <v>0</v>
      </c>
      <c r="O366" s="73">
        <f>VLOOKUP($B366,'Tillförd energi'!$B$2:$AS$506,MATCH(O$1,'Tillförd energi'!$B$1:$AQ$1,0),FALSE)</f>
        <v>8.6850000000000005</v>
      </c>
      <c r="P366" s="73">
        <f>VLOOKUP($B366,'Tillförd energi'!$B$2:$AS$506,MATCH(P$1,'Tillförd energi'!$B$1:$AQ$1,0),FALSE)</f>
        <v>0</v>
      </c>
      <c r="Q366" s="73">
        <f>VLOOKUP($B366,'Tillförd energi'!$B$2:$AS$506,MATCH(Q$1,'Tillförd energi'!$B$1:$AQ$1,0),FALSE)</f>
        <v>0</v>
      </c>
      <c r="R366" s="73">
        <f>VLOOKUP($B366,'Tillförd energi'!$B$2:$AS$506,MATCH(R$1,'Tillförd energi'!$B$1:$AQ$1,0),FALSE)</f>
        <v>0</v>
      </c>
      <c r="S366" s="73">
        <f>VLOOKUP($B366,'Tillförd energi'!$B$2:$AS$506,MATCH(S$1,'Tillförd energi'!$B$1:$AQ$1,0),FALSE)</f>
        <v>0</v>
      </c>
      <c r="T366" s="73">
        <f>VLOOKUP($B366,'Tillförd energi'!$B$2:$AS$506,MATCH(T$1,'Tillförd energi'!$B$1:$AQ$1,0),FALSE)</f>
        <v>0</v>
      </c>
      <c r="U366" s="73">
        <f>VLOOKUP($B366,'Tillförd energi'!$B$2:$AS$506,MATCH(U$1,'Tillförd energi'!$B$1:$AQ$1,0),FALSE)</f>
        <v>0</v>
      </c>
      <c r="V366" s="73">
        <f>VLOOKUP($B366,'Tillförd energi'!$B$2:$AS$506,MATCH(V$1,'Tillförd energi'!$B$1:$AQ$1,0),FALSE)</f>
        <v>0</v>
      </c>
      <c r="W366" s="73">
        <f>VLOOKUP($B366,'Tillförd energi'!$B$2:$AS$506,MATCH(W$1,'Tillförd energi'!$B$1:$AQ$1,0),FALSE)</f>
        <v>0</v>
      </c>
      <c r="X366" s="73">
        <f>VLOOKUP($B366,'Tillförd energi'!$B$2:$AS$506,MATCH(X$1,'Tillförd energi'!$B$1:$AQ$1,0),FALSE)</f>
        <v>0</v>
      </c>
      <c r="Y366" s="73">
        <f>VLOOKUP($B366,'Tillförd energi'!$B$2:$AS$506,MATCH(Y$1,'Tillförd energi'!$B$1:$AQ$1,0),FALSE)</f>
        <v>1.329</v>
      </c>
      <c r="Z366" s="73">
        <f>VLOOKUP($B366,'Tillförd energi'!$B$2:$AS$506,MATCH(Z$1,'Tillförd energi'!$B$1:$AQ$1,0),FALSE)</f>
        <v>0</v>
      </c>
      <c r="AA366" s="73">
        <f>VLOOKUP($B366,'Tillförd energi'!$B$2:$AS$506,MATCH(AA$1,'Tillförd energi'!$B$1:$AQ$1,0),FALSE)</f>
        <v>0</v>
      </c>
      <c r="AB366" s="73">
        <f>VLOOKUP($B366,'Tillförd energi'!$B$2:$AS$506,MATCH(AB$1,'Tillförd energi'!$B$1:$AQ$1,0),FALSE)</f>
        <v>0</v>
      </c>
      <c r="AC366" s="73">
        <f>VLOOKUP($B366,'Tillförd energi'!$B$2:$AS$506,MATCH(AC$1,'Tillförd energi'!$B$1:$AQ$1,0),FALSE)</f>
        <v>0</v>
      </c>
      <c r="AD366" s="73">
        <f>VLOOKUP($B366,'Tillförd energi'!$B$2:$AS$506,MATCH(AD$1,'Tillförd energi'!$B$1:$AQ$1,0),FALSE)</f>
        <v>0</v>
      </c>
      <c r="AF366" s="73">
        <f>VLOOKUP($B366,'Tillförd energi'!$B$2:$AS$506,MATCH(AF$1,'Tillförd energi'!$B$1:$AQ$1,0),FALSE)</f>
        <v>0.152</v>
      </c>
      <c r="AH366" s="73">
        <f>IFERROR(VLOOKUP(B366,Miljö!$B$1:$S$476,9,FALSE)/1,0)</f>
        <v>0</v>
      </c>
      <c r="AJ366" s="81">
        <f>IFERROR(VLOOKUP($B366,Miljö!$B$1:$S$500,MATCH("hjälpel exklusive kraftvärme (GWh)",Miljö!$B$1:$V$1,0),FALSE)/1,"")</f>
        <v>0.152</v>
      </c>
      <c r="AK366" s="81">
        <f t="shared" si="55"/>
        <v>0.152</v>
      </c>
      <c r="AL366" s="81">
        <f>VLOOKUP($B366,'Slutlig allokering'!$B$2:$AL$462,MATCH("Hjälpel kraftvärme",'Slutlig allokering'!$B$2:$AL$2,0),FALSE)</f>
        <v>0</v>
      </c>
      <c r="AN366" s="73">
        <f t="shared" si="56"/>
        <v>10.291</v>
      </c>
      <c r="AO366" s="73">
        <f t="shared" si="57"/>
        <v>10.291</v>
      </c>
      <c r="AP366" s="73">
        <f>IF(ISERROR(1/VLOOKUP($B366,Leveranser!$B$1:$S$500,MATCH("såld värme (gwh)",Leveranser!$B$1:$S$1,0),FALSE)),"",VLOOKUP($B366,Leveranser!$B$1:$S$500,MATCH("såld värme (gwh)",Leveranser!$B$1:$S$1,0),FALSE))</f>
        <v>5.8460000000000001</v>
      </c>
      <c r="AQ366" s="73">
        <f>VLOOKUP($B366,Leveranser!$B$1:$Y$500,MATCH("Totalt såld fjärrvärme till andra fjärrvärmeföretag",Leveranser!$B$1:$AA$1,0),FALSE)</f>
        <v>0</v>
      </c>
      <c r="AR366" s="73">
        <f>IF(ISERROR(1/VLOOKUP($B366,Miljö!$B$1:$S$500,MATCH("Såld mängd produktionsspecifik fjärrvärme (GWh)",Miljö!$B$1:$R$1,0),FALSE)),0,VLOOKUP($B366,Miljö!$B$1:$S$500,MATCH("Såld mängd produktionsspecifik fjärrvärme (GWh)",Miljö!$B$1:$R$1,0),FALSE))</f>
        <v>0</v>
      </c>
      <c r="AS366" s="82">
        <f t="shared" si="62"/>
        <v>0.56806918666796224</v>
      </c>
      <c r="AU366" s="73" t="str">
        <f>VLOOKUP($B366,'Miljövärden urval för publ'!$B$2:$I$486,7,FALSE)</f>
        <v>Ja</v>
      </c>
      <c r="AV366" s="73" t="str">
        <f>VLOOKUP($B366,'Miljövärden urval för publ'!$B$2:$I$486,6,FALSE)</f>
        <v>Nej</v>
      </c>
      <c r="AZ366" s="73">
        <f t="shared" si="58"/>
        <v>1.4809999999999999</v>
      </c>
      <c r="BA366" s="73">
        <f t="shared" si="63"/>
        <v>0</v>
      </c>
      <c r="BB366" s="73">
        <f t="shared" si="59"/>
        <v>8.6850000000000005</v>
      </c>
      <c r="BC366" s="73">
        <f t="shared" si="60"/>
        <v>0</v>
      </c>
      <c r="BE366" s="73">
        <f t="shared" si="64"/>
        <v>0</v>
      </c>
      <c r="BF366" s="73">
        <f t="shared" si="65"/>
        <v>0</v>
      </c>
      <c r="BH366" s="73">
        <f t="shared" si="61"/>
        <v>8.6850000000000005</v>
      </c>
    </row>
    <row r="367" spans="1:60" ht="14.5" x14ac:dyDescent="0.35">
      <c r="A367" t="s">
        <v>474</v>
      </c>
      <c r="B367" t="s">
        <v>475</v>
      </c>
      <c r="C367" s="73">
        <f>VLOOKUP($B367,'Tillförd energi'!$B$2:$AS$506,MATCH(C$1,'Tillförd energi'!$B$1:$AQ$1,0),FALSE)</f>
        <v>0</v>
      </c>
      <c r="D367" s="73">
        <f>VLOOKUP($B367,'Tillförd energi'!$B$2:$AS$506,MATCH(D$1,'Tillförd energi'!$B$1:$AQ$1,0),FALSE)</f>
        <v>0.6</v>
      </c>
      <c r="E367" s="73">
        <f>VLOOKUP($B367,'Tillförd energi'!$B$2:$AS$506,MATCH(E$1,'Tillförd energi'!$B$1:$AQ$1,0),FALSE)</f>
        <v>0</v>
      </c>
      <c r="F367" s="73">
        <f>VLOOKUP($B367,'Tillförd energi'!$B$2:$AS$506,MATCH(F$1,'Tillförd energi'!$B$1:$AQ$1,0),FALSE)</f>
        <v>0</v>
      </c>
      <c r="G367" s="73">
        <f>VLOOKUP($B367,'Tillförd energi'!$B$2:$AS$506,MATCH(G$1,'Tillförd energi'!$B$1:$AQ$1,0),FALSE)</f>
        <v>0</v>
      </c>
      <c r="H367" s="73">
        <f>VLOOKUP($B367,'Tillförd energi'!$B$2:$AS$506,MATCH(H$1,'Tillförd energi'!$B$1:$AQ$1,0),FALSE)</f>
        <v>0</v>
      </c>
      <c r="I367" s="73">
        <f>VLOOKUP($B367,'Tillförd energi'!$B$2:$AS$506,MATCH(I$1,'Tillförd energi'!$B$1:$AQ$1,0),FALSE)</f>
        <v>0</v>
      </c>
      <c r="J367" s="73">
        <f>VLOOKUP($B367,'Tillförd energi'!$B$2:$AS$506,MATCH(J$1,'Tillförd energi'!$B$1:$AQ$1,0),FALSE)</f>
        <v>0</v>
      </c>
      <c r="K367" s="73">
        <f>VLOOKUP($B367,'Tillförd energi'!$B$2:$AS$506,MATCH(K$1,'Tillförd energi'!$B$1:$AQ$1,0),FALSE)</f>
        <v>0</v>
      </c>
      <c r="L367" s="73">
        <f>VLOOKUP($B367,'Tillförd energi'!$B$2:$AS$506,MATCH(L$1,'Tillförd energi'!$B$1:$AQ$1,0),FALSE)</f>
        <v>0</v>
      </c>
      <c r="M367" s="73">
        <f>VLOOKUP($B367,'Tillförd energi'!$B$2:$AS$506,MATCH(M$1,'Tillförd energi'!$B$1:$AQ$1,0),FALSE)</f>
        <v>18.2</v>
      </c>
      <c r="N367" s="73">
        <f>VLOOKUP($B367,'Tillförd energi'!$B$2:$AS$506,MATCH(N$1,'Tillförd energi'!$B$1:$AQ$1,0),FALSE)</f>
        <v>0</v>
      </c>
      <c r="O367" s="73">
        <f>VLOOKUP($B367,'Tillförd energi'!$B$2:$AS$506,MATCH(O$1,'Tillförd energi'!$B$1:$AQ$1,0),FALSE)</f>
        <v>0</v>
      </c>
      <c r="P367" s="73">
        <f>VLOOKUP($B367,'Tillförd energi'!$B$2:$AS$506,MATCH(P$1,'Tillförd energi'!$B$1:$AQ$1,0),FALSE)</f>
        <v>0</v>
      </c>
      <c r="Q367" s="73">
        <f>VLOOKUP($B367,'Tillförd energi'!$B$2:$AS$506,MATCH(Q$1,'Tillförd energi'!$B$1:$AQ$1,0),FALSE)</f>
        <v>0</v>
      </c>
      <c r="R367" s="73">
        <f>VLOOKUP($B367,'Tillförd energi'!$B$2:$AS$506,MATCH(R$1,'Tillförd energi'!$B$1:$AQ$1,0),FALSE)</f>
        <v>0</v>
      </c>
      <c r="S367" s="73">
        <f>VLOOKUP($B367,'Tillförd energi'!$B$2:$AS$506,MATCH(S$1,'Tillförd energi'!$B$1:$AQ$1,0),FALSE)</f>
        <v>0</v>
      </c>
      <c r="T367" s="73">
        <f>VLOOKUP($B367,'Tillförd energi'!$B$2:$AS$506,MATCH(T$1,'Tillförd energi'!$B$1:$AQ$1,0),FALSE)</f>
        <v>0</v>
      </c>
      <c r="U367" s="73">
        <f>VLOOKUP($B367,'Tillförd energi'!$B$2:$AS$506,MATCH(U$1,'Tillförd energi'!$B$1:$AQ$1,0),FALSE)</f>
        <v>0</v>
      </c>
      <c r="V367" s="73">
        <f>VLOOKUP($B367,'Tillförd energi'!$B$2:$AS$506,MATCH(V$1,'Tillförd energi'!$B$1:$AQ$1,0),FALSE)</f>
        <v>0</v>
      </c>
      <c r="W367" s="73">
        <f>VLOOKUP($B367,'Tillförd energi'!$B$2:$AS$506,MATCH(W$1,'Tillförd energi'!$B$1:$AQ$1,0),FALSE)</f>
        <v>0</v>
      </c>
      <c r="X367" s="73">
        <f>VLOOKUP($B367,'Tillförd energi'!$B$2:$AS$506,MATCH(X$1,'Tillförd energi'!$B$1:$AQ$1,0),FALSE)</f>
        <v>0</v>
      </c>
      <c r="Y367" s="73">
        <f>VLOOKUP($B367,'Tillförd energi'!$B$2:$AS$506,MATCH(Y$1,'Tillförd energi'!$B$1:$AQ$1,0),FALSE)</f>
        <v>0</v>
      </c>
      <c r="Z367" s="73">
        <f>VLOOKUP($B367,'Tillförd energi'!$B$2:$AS$506,MATCH(Z$1,'Tillförd energi'!$B$1:$AQ$1,0),FALSE)</f>
        <v>0</v>
      </c>
      <c r="AA367" s="73">
        <f>VLOOKUP($B367,'Tillförd energi'!$B$2:$AS$506,MATCH(AA$1,'Tillförd energi'!$B$1:$AQ$1,0),FALSE)</f>
        <v>0</v>
      </c>
      <c r="AB367" s="73">
        <f>VLOOKUP($B367,'Tillförd energi'!$B$2:$AS$506,MATCH(AB$1,'Tillförd energi'!$B$1:$AQ$1,0),FALSE)</f>
        <v>0</v>
      </c>
      <c r="AC367" s="73">
        <f>VLOOKUP($B367,'Tillförd energi'!$B$2:$AS$506,MATCH(AC$1,'Tillförd energi'!$B$1:$AQ$1,0),FALSE)</f>
        <v>0</v>
      </c>
      <c r="AD367" s="73">
        <f>VLOOKUP($B367,'Tillförd energi'!$B$2:$AS$506,MATCH(AD$1,'Tillförd energi'!$B$1:$AQ$1,0),FALSE)</f>
        <v>0</v>
      </c>
      <c r="AF367" s="73">
        <f>VLOOKUP($B367,'Tillförd energi'!$B$2:$AS$506,MATCH(AF$1,'Tillförd energi'!$B$1:$AQ$1,0),FALSE)</f>
        <v>0.41</v>
      </c>
      <c r="AH367" s="73">
        <f>IFERROR(VLOOKUP(B367,Miljö!$B$1:$S$476,9,FALSE)/1,0)</f>
        <v>0</v>
      </c>
      <c r="AJ367" s="81">
        <f>IFERROR(VLOOKUP($B367,Miljö!$B$1:$S$500,MATCH("hjälpel exklusive kraftvärme (GWh)",Miljö!$B$1:$V$1,0),FALSE)/1,"")</f>
        <v>0.41</v>
      </c>
      <c r="AK367" s="81">
        <f t="shared" si="55"/>
        <v>0.41</v>
      </c>
      <c r="AL367" s="81">
        <f>VLOOKUP($B367,'Slutlig allokering'!$B$2:$AL$462,MATCH("Hjälpel kraftvärme",'Slutlig allokering'!$B$2:$AL$2,0),FALSE)</f>
        <v>0</v>
      </c>
      <c r="AN367" s="73">
        <f t="shared" si="56"/>
        <v>19.21</v>
      </c>
      <c r="AO367" s="73">
        <f t="shared" si="57"/>
        <v>19.21</v>
      </c>
      <c r="AP367" s="73">
        <f>IF(ISERROR(1/VLOOKUP($B367,Leveranser!$B$1:$S$500,MATCH("såld värme (gwh)",Leveranser!$B$1:$S$1,0),FALSE)),"",VLOOKUP($B367,Leveranser!$B$1:$S$500,MATCH("såld värme (gwh)",Leveranser!$B$1:$S$1,0),FALSE))</f>
        <v>12.1</v>
      </c>
      <c r="AQ367" s="73">
        <f>VLOOKUP($B367,Leveranser!$B$1:$Y$500,MATCH("Totalt såld fjärrvärme till andra fjärrvärmeföretag",Leveranser!$B$1:$AA$1,0),FALSE)</f>
        <v>0</v>
      </c>
      <c r="AR367" s="73">
        <f>IF(ISERROR(1/VLOOKUP($B367,Miljö!$B$1:$S$500,MATCH("Såld mängd produktionsspecifik fjärrvärme (GWh)",Miljö!$B$1:$R$1,0),FALSE)),0,VLOOKUP($B367,Miljö!$B$1:$S$500,MATCH("Såld mängd produktionsspecifik fjärrvärme (GWh)",Miljö!$B$1:$R$1,0),FALSE))</f>
        <v>0</v>
      </c>
      <c r="AS367" s="82">
        <f t="shared" si="62"/>
        <v>0.62988027069234764</v>
      </c>
      <c r="AU367" s="73" t="str">
        <f>VLOOKUP($B367,'Miljövärden urval för publ'!$B$2:$I$486,7,FALSE)</f>
        <v>Ja</v>
      </c>
      <c r="AV367" s="73" t="str">
        <f>VLOOKUP($B367,'Miljövärden urval för publ'!$B$2:$I$486,6,FALSE)</f>
        <v>Ja</v>
      </c>
      <c r="AZ367" s="73">
        <f t="shared" si="58"/>
        <v>0.41</v>
      </c>
      <c r="BA367" s="73">
        <f t="shared" si="63"/>
        <v>0</v>
      </c>
      <c r="BB367" s="73">
        <f t="shared" si="59"/>
        <v>18.2</v>
      </c>
      <c r="BC367" s="73">
        <f t="shared" si="60"/>
        <v>0</v>
      </c>
      <c r="BE367" s="73">
        <f t="shared" si="64"/>
        <v>0</v>
      </c>
      <c r="BF367" s="73">
        <f t="shared" si="65"/>
        <v>0</v>
      </c>
      <c r="BH367" s="73">
        <f t="shared" si="61"/>
        <v>18.2</v>
      </c>
    </row>
    <row r="368" spans="1:60" ht="14.5" x14ac:dyDescent="0.35">
      <c r="A368" t="s">
        <v>474</v>
      </c>
      <c r="B368" t="s">
        <v>476</v>
      </c>
      <c r="C368" s="73">
        <f>VLOOKUP($B368,'Tillförd energi'!$B$2:$AS$506,MATCH(C$1,'Tillförd energi'!$B$1:$AQ$1,0),FALSE)</f>
        <v>0</v>
      </c>
      <c r="D368" s="73">
        <f>VLOOKUP($B368,'Tillförd energi'!$B$2:$AS$506,MATCH(D$1,'Tillförd energi'!$B$1:$AQ$1,0),FALSE)</f>
        <v>0.38045299999999999</v>
      </c>
      <c r="E368" s="73">
        <f>VLOOKUP($B368,'Tillförd energi'!$B$2:$AS$506,MATCH(E$1,'Tillförd energi'!$B$1:$AQ$1,0),FALSE)</f>
        <v>0</v>
      </c>
      <c r="F368" s="73">
        <f>VLOOKUP($B368,'Tillförd energi'!$B$2:$AS$506,MATCH(F$1,'Tillförd energi'!$B$1:$AQ$1,0),FALSE)</f>
        <v>4.0999999999999996</v>
      </c>
      <c r="G368" s="73">
        <f>VLOOKUP($B368,'Tillförd energi'!$B$2:$AS$506,MATCH(G$1,'Tillförd energi'!$B$1:$AQ$1,0),FALSE)</f>
        <v>0</v>
      </c>
      <c r="H368" s="73">
        <f>VLOOKUP($B368,'Tillförd energi'!$B$2:$AS$506,MATCH(H$1,'Tillförd energi'!$B$1:$AQ$1,0),FALSE)</f>
        <v>0.20452899999999999</v>
      </c>
      <c r="I368" s="73">
        <f>VLOOKUP($B368,'Tillförd energi'!$B$2:$AS$506,MATCH(I$1,'Tillförd energi'!$B$1:$AQ$1,0),FALSE)</f>
        <v>0</v>
      </c>
      <c r="J368" s="73">
        <f>VLOOKUP($B368,'Tillförd energi'!$B$2:$AS$506,MATCH(J$1,'Tillförd energi'!$B$1:$AQ$1,0),FALSE)</f>
        <v>0</v>
      </c>
      <c r="K368" s="73">
        <f>VLOOKUP($B368,'Tillförd energi'!$B$2:$AS$506,MATCH(K$1,'Tillförd energi'!$B$1:$AQ$1,0),FALSE)</f>
        <v>121.297</v>
      </c>
      <c r="L368" s="73">
        <f>VLOOKUP($B368,'Tillförd energi'!$B$2:$AS$506,MATCH(L$1,'Tillförd energi'!$B$1:$AQ$1,0),FALSE)</f>
        <v>0</v>
      </c>
      <c r="M368" s="73">
        <f>VLOOKUP($B368,'Tillförd energi'!$B$2:$AS$506,MATCH(M$1,'Tillförd energi'!$B$1:$AQ$1,0),FALSE)</f>
        <v>50.599299999999999</v>
      </c>
      <c r="N368" s="73">
        <f>VLOOKUP($B368,'Tillförd energi'!$B$2:$AS$506,MATCH(N$1,'Tillförd energi'!$B$1:$AQ$1,0),FALSE)</f>
        <v>0</v>
      </c>
      <c r="O368" s="73">
        <f>VLOOKUP($B368,'Tillförd energi'!$B$2:$AS$506,MATCH(O$1,'Tillförd energi'!$B$1:$AQ$1,0),FALSE)</f>
        <v>0.124891</v>
      </c>
      <c r="P368" s="73">
        <f>VLOOKUP($B368,'Tillförd energi'!$B$2:$AS$506,MATCH(P$1,'Tillförd energi'!$B$1:$AQ$1,0),FALSE)</f>
        <v>6.2445399999999998E-2</v>
      </c>
      <c r="Q368" s="73">
        <f>VLOOKUP($B368,'Tillförd energi'!$B$2:$AS$506,MATCH(Q$1,'Tillförd energi'!$B$1:$AQ$1,0),FALSE)</f>
        <v>25</v>
      </c>
      <c r="R368" s="73">
        <f>VLOOKUP($B368,'Tillförd energi'!$B$2:$AS$506,MATCH(R$1,'Tillförd energi'!$B$1:$AQ$1,0),FALSE)</f>
        <v>0</v>
      </c>
      <c r="S368" s="73">
        <f>VLOOKUP($B368,'Tillförd energi'!$B$2:$AS$506,MATCH(S$1,'Tillförd energi'!$B$1:$AQ$1,0),FALSE)</f>
        <v>0</v>
      </c>
      <c r="T368" s="73">
        <f>VLOOKUP($B368,'Tillförd energi'!$B$2:$AS$506,MATCH(T$1,'Tillförd energi'!$B$1:$AQ$1,0),FALSE)</f>
        <v>0</v>
      </c>
      <c r="U368" s="73">
        <f>VLOOKUP($B368,'Tillförd energi'!$B$2:$AS$506,MATCH(U$1,'Tillförd energi'!$B$1:$AQ$1,0),FALSE)</f>
        <v>0</v>
      </c>
      <c r="V368" s="73">
        <f>VLOOKUP($B368,'Tillförd energi'!$B$2:$AS$506,MATCH(V$1,'Tillförd energi'!$B$1:$AQ$1,0),FALSE)</f>
        <v>0.23</v>
      </c>
      <c r="W368" s="73">
        <f>VLOOKUP($B368,'Tillförd energi'!$B$2:$AS$506,MATCH(W$1,'Tillförd energi'!$B$1:$AQ$1,0),FALSE)</f>
        <v>0</v>
      </c>
      <c r="X368" s="73">
        <f>VLOOKUP($B368,'Tillförd energi'!$B$2:$AS$506,MATCH(X$1,'Tillförd energi'!$B$1:$AQ$1,0),FALSE)</f>
        <v>0</v>
      </c>
      <c r="Y368" s="73">
        <f>VLOOKUP($B368,'Tillförd energi'!$B$2:$AS$506,MATCH(Y$1,'Tillförd energi'!$B$1:$AQ$1,0),FALSE)</f>
        <v>0</v>
      </c>
      <c r="Z368" s="73">
        <f>VLOOKUP($B368,'Tillförd energi'!$B$2:$AS$506,MATCH(Z$1,'Tillförd energi'!$B$1:$AQ$1,0),FALSE)</f>
        <v>0</v>
      </c>
      <c r="AA368" s="73">
        <f>VLOOKUP($B368,'Tillförd energi'!$B$2:$AS$506,MATCH(AA$1,'Tillförd energi'!$B$1:$AQ$1,0),FALSE)</f>
        <v>0</v>
      </c>
      <c r="AB368" s="73">
        <f>VLOOKUP($B368,'Tillförd energi'!$B$2:$AS$506,MATCH(AB$1,'Tillförd energi'!$B$1:$AQ$1,0),FALSE)</f>
        <v>11</v>
      </c>
      <c r="AC368" s="73">
        <f>VLOOKUP($B368,'Tillförd energi'!$B$2:$AS$506,MATCH(AC$1,'Tillförd energi'!$B$1:$AQ$1,0),FALSE)</f>
        <v>0</v>
      </c>
      <c r="AD368" s="73">
        <f>VLOOKUP($B368,'Tillförd energi'!$B$2:$AS$506,MATCH(AD$1,'Tillförd energi'!$B$1:$AQ$1,0),FALSE)</f>
        <v>0</v>
      </c>
      <c r="AF368" s="73">
        <f>VLOOKUP($B368,'Tillförd energi'!$B$2:$AS$506,MATCH(AF$1,'Tillförd energi'!$B$1:$AQ$1,0),FALSE)</f>
        <v>6.8988699999999996</v>
      </c>
      <c r="AH368" s="73">
        <f>IFERROR(VLOOKUP(B368,Miljö!$B$1:$S$476,9,FALSE)/1,0)</f>
        <v>0</v>
      </c>
      <c r="AJ368" s="81">
        <f>IFERROR(VLOOKUP($B368,Miljö!$B$1:$S$500,MATCH("hjälpel exklusive kraftvärme (GWh)",Miljö!$B$1:$V$1,0),FALSE)/1,"")</f>
        <v>5.2</v>
      </c>
      <c r="AK368" s="81">
        <f t="shared" si="55"/>
        <v>5.2</v>
      </c>
      <c r="AL368" s="81">
        <f>VLOOKUP($B368,'Slutlig allokering'!$B$2:$AL$462,MATCH("Hjälpel kraftvärme",'Slutlig allokering'!$B$2:$AL$2,0),FALSE)</f>
        <v>1.6988700000000001</v>
      </c>
      <c r="AN368" s="73">
        <f t="shared" si="56"/>
        <v>219.89748839999996</v>
      </c>
      <c r="AO368" s="73">
        <f t="shared" si="57"/>
        <v>219.89748839999996</v>
      </c>
      <c r="AP368" s="73">
        <f>IF(ISERROR(1/VLOOKUP($B368,Leveranser!$B$1:$S$500,MATCH("såld värme (gwh)",Leveranser!$B$1:$S$1,0),FALSE)),"",VLOOKUP($B368,Leveranser!$B$1:$S$500,MATCH("såld värme (gwh)",Leveranser!$B$1:$S$1,0),FALSE))</f>
        <v>184.2</v>
      </c>
      <c r="AQ368" s="73">
        <f>VLOOKUP($B368,Leveranser!$B$1:$Y$500,MATCH("Totalt såld fjärrvärme till andra fjärrvärmeföretag",Leveranser!$B$1:$AA$1,0),FALSE)</f>
        <v>0</v>
      </c>
      <c r="AR368" s="73">
        <f>IF(ISERROR(1/VLOOKUP($B368,Miljö!$B$1:$S$500,MATCH("Såld mängd produktionsspecifik fjärrvärme (GWh)",Miljö!$B$1:$R$1,0),FALSE)),0,VLOOKUP($B368,Miljö!$B$1:$S$500,MATCH("Såld mängd produktionsspecifik fjärrvärme (GWh)",Miljö!$B$1:$R$1,0),FALSE))</f>
        <v>0</v>
      </c>
      <c r="AS368" s="82">
        <f t="shared" si="62"/>
        <v>0.83766304626879051</v>
      </c>
      <c r="AU368" s="73" t="str">
        <f>VLOOKUP($B368,'Miljövärden urval för publ'!$B$2:$I$486,7,FALSE)</f>
        <v>Ja</v>
      </c>
      <c r="AV368" s="73" t="str">
        <f>VLOOKUP($B368,'Miljövärden urval för publ'!$B$2:$I$486,6,FALSE)</f>
        <v>Ja</v>
      </c>
      <c r="AZ368" s="73">
        <f t="shared" si="58"/>
        <v>6.8988699999999996</v>
      </c>
      <c r="BA368" s="73">
        <f t="shared" si="63"/>
        <v>0</v>
      </c>
      <c r="BB368" s="73">
        <f t="shared" si="59"/>
        <v>50.786636399999999</v>
      </c>
      <c r="BC368" s="73">
        <f t="shared" si="60"/>
        <v>25</v>
      </c>
      <c r="BE368" s="73">
        <f t="shared" si="64"/>
        <v>0</v>
      </c>
      <c r="BF368" s="73">
        <f t="shared" si="65"/>
        <v>0</v>
      </c>
      <c r="BH368" s="73">
        <f t="shared" si="61"/>
        <v>197.31363639999998</v>
      </c>
    </row>
    <row r="369" spans="1:60" ht="14.5" x14ac:dyDescent="0.35">
      <c r="A369" t="s">
        <v>474</v>
      </c>
      <c r="B369" t="s">
        <v>477</v>
      </c>
      <c r="C369" s="73">
        <f>VLOOKUP($B369,'Tillförd energi'!$B$2:$AS$506,MATCH(C$1,'Tillförd energi'!$B$1:$AQ$1,0),FALSE)</f>
        <v>0</v>
      </c>
      <c r="D369" s="73">
        <f>VLOOKUP($B369,'Tillförd energi'!$B$2:$AS$506,MATCH(D$1,'Tillförd energi'!$B$1:$AQ$1,0),FALSE)</f>
        <v>0.27</v>
      </c>
      <c r="E369" s="73">
        <f>VLOOKUP($B369,'Tillförd energi'!$B$2:$AS$506,MATCH(E$1,'Tillförd energi'!$B$1:$AQ$1,0),FALSE)</f>
        <v>0</v>
      </c>
      <c r="F369" s="73">
        <f>VLOOKUP($B369,'Tillförd energi'!$B$2:$AS$506,MATCH(F$1,'Tillförd energi'!$B$1:$AQ$1,0),FALSE)</f>
        <v>0</v>
      </c>
      <c r="G369" s="73">
        <f>VLOOKUP($B369,'Tillförd energi'!$B$2:$AS$506,MATCH(G$1,'Tillförd energi'!$B$1:$AQ$1,0),FALSE)</f>
        <v>0</v>
      </c>
      <c r="H369" s="73">
        <f>VLOOKUP($B369,'Tillförd energi'!$B$2:$AS$506,MATCH(H$1,'Tillförd energi'!$B$1:$AQ$1,0),FALSE)</f>
        <v>0</v>
      </c>
      <c r="I369" s="73">
        <f>VLOOKUP($B369,'Tillförd energi'!$B$2:$AS$506,MATCH(I$1,'Tillförd energi'!$B$1:$AQ$1,0),FALSE)</f>
        <v>0</v>
      </c>
      <c r="J369" s="73">
        <f>VLOOKUP($B369,'Tillförd energi'!$B$2:$AS$506,MATCH(J$1,'Tillförd energi'!$B$1:$AQ$1,0),FALSE)</f>
        <v>0</v>
      </c>
      <c r="K369" s="73">
        <f>VLOOKUP($B369,'Tillförd energi'!$B$2:$AS$506,MATCH(K$1,'Tillförd energi'!$B$1:$AQ$1,0),FALSE)</f>
        <v>0</v>
      </c>
      <c r="L369" s="73">
        <f>VLOOKUP($B369,'Tillförd energi'!$B$2:$AS$506,MATCH(L$1,'Tillförd energi'!$B$1:$AQ$1,0),FALSE)</f>
        <v>0</v>
      </c>
      <c r="M369" s="73">
        <f>VLOOKUP($B369,'Tillförd energi'!$B$2:$AS$506,MATCH(M$1,'Tillförd energi'!$B$1:$AQ$1,0),FALSE)</f>
        <v>1.2</v>
      </c>
      <c r="N369" s="73">
        <f>VLOOKUP($B369,'Tillförd energi'!$B$2:$AS$506,MATCH(N$1,'Tillförd energi'!$B$1:$AQ$1,0),FALSE)</f>
        <v>0</v>
      </c>
      <c r="O369" s="73">
        <f>VLOOKUP($B369,'Tillförd energi'!$B$2:$AS$506,MATCH(O$1,'Tillförd energi'!$B$1:$AQ$1,0),FALSE)</f>
        <v>0</v>
      </c>
      <c r="P369" s="73">
        <f>VLOOKUP($B369,'Tillförd energi'!$B$2:$AS$506,MATCH(P$1,'Tillförd energi'!$B$1:$AQ$1,0),FALSE)</f>
        <v>23.2941</v>
      </c>
      <c r="Q369" s="73">
        <f>VLOOKUP($B369,'Tillförd energi'!$B$2:$AS$506,MATCH(Q$1,'Tillförd energi'!$B$1:$AQ$1,0),FALSE)</f>
        <v>0</v>
      </c>
      <c r="R369" s="73">
        <f>VLOOKUP($B369,'Tillförd energi'!$B$2:$AS$506,MATCH(R$1,'Tillförd energi'!$B$1:$AQ$1,0),FALSE)</f>
        <v>0</v>
      </c>
      <c r="S369" s="73">
        <f>VLOOKUP($B369,'Tillförd energi'!$B$2:$AS$506,MATCH(S$1,'Tillförd energi'!$B$1:$AQ$1,0),FALSE)</f>
        <v>0</v>
      </c>
      <c r="T369" s="73">
        <f>VLOOKUP($B369,'Tillförd energi'!$B$2:$AS$506,MATCH(T$1,'Tillförd energi'!$B$1:$AQ$1,0),FALSE)</f>
        <v>0</v>
      </c>
      <c r="U369" s="73">
        <f>VLOOKUP($B369,'Tillförd energi'!$B$2:$AS$506,MATCH(U$1,'Tillförd energi'!$B$1:$AQ$1,0),FALSE)</f>
        <v>0</v>
      </c>
      <c r="V369" s="73">
        <f>VLOOKUP($B369,'Tillförd energi'!$B$2:$AS$506,MATCH(V$1,'Tillförd energi'!$B$1:$AQ$1,0),FALSE)</f>
        <v>0</v>
      </c>
      <c r="W369" s="73">
        <f>VLOOKUP($B369,'Tillförd energi'!$B$2:$AS$506,MATCH(W$1,'Tillförd energi'!$B$1:$AQ$1,0),FALSE)</f>
        <v>0</v>
      </c>
      <c r="X369" s="73">
        <f>VLOOKUP($B369,'Tillförd energi'!$B$2:$AS$506,MATCH(X$1,'Tillförd energi'!$B$1:$AQ$1,0),FALSE)</f>
        <v>0</v>
      </c>
      <c r="Y369" s="73">
        <f>VLOOKUP($B369,'Tillförd energi'!$B$2:$AS$506,MATCH(Y$1,'Tillförd energi'!$B$1:$AQ$1,0),FALSE)</f>
        <v>0</v>
      </c>
      <c r="Z369" s="73">
        <f>VLOOKUP($B369,'Tillförd energi'!$B$2:$AS$506,MATCH(Z$1,'Tillförd energi'!$B$1:$AQ$1,0),FALSE)</f>
        <v>0</v>
      </c>
      <c r="AA369" s="73">
        <f>VLOOKUP($B369,'Tillförd energi'!$B$2:$AS$506,MATCH(AA$1,'Tillförd energi'!$B$1:$AQ$1,0),FALSE)</f>
        <v>0</v>
      </c>
      <c r="AB369" s="73">
        <f>VLOOKUP($B369,'Tillförd energi'!$B$2:$AS$506,MATCH(AB$1,'Tillförd energi'!$B$1:$AQ$1,0),FALSE)</f>
        <v>0</v>
      </c>
      <c r="AC369" s="73">
        <f>VLOOKUP($B369,'Tillförd energi'!$B$2:$AS$506,MATCH(AC$1,'Tillförd energi'!$B$1:$AQ$1,0),FALSE)</f>
        <v>0</v>
      </c>
      <c r="AD369" s="73">
        <f>VLOOKUP($B369,'Tillförd energi'!$B$2:$AS$506,MATCH(AD$1,'Tillförd energi'!$B$1:$AQ$1,0),FALSE)</f>
        <v>0</v>
      </c>
      <c r="AF369" s="73">
        <f>VLOOKUP($B369,'Tillförd energi'!$B$2:$AS$506,MATCH(AF$1,'Tillförd energi'!$B$1:$AQ$1,0),FALSE)</f>
        <v>0.05</v>
      </c>
      <c r="AH369" s="73">
        <f>IFERROR(VLOOKUP(B369,Miljö!$B$1:$S$476,9,FALSE)/1,0)</f>
        <v>0</v>
      </c>
      <c r="AJ369" s="81">
        <f>IFERROR(VLOOKUP($B369,Miljö!$B$1:$S$500,MATCH("hjälpel exklusive kraftvärme (GWh)",Miljö!$B$1:$V$1,0),FALSE)/1,"")</f>
        <v>0.05</v>
      </c>
      <c r="AK369" s="81">
        <f t="shared" si="55"/>
        <v>0.05</v>
      </c>
      <c r="AL369" s="81">
        <f>VLOOKUP($B369,'Slutlig allokering'!$B$2:$AL$462,MATCH("Hjälpel kraftvärme",'Slutlig allokering'!$B$2:$AL$2,0),FALSE)</f>
        <v>0</v>
      </c>
      <c r="AN369" s="73">
        <f t="shared" si="56"/>
        <v>24.8141</v>
      </c>
      <c r="AO369" s="73">
        <f t="shared" si="57"/>
        <v>24.8141</v>
      </c>
      <c r="AP369" s="73">
        <f>IF(ISERROR(1/VLOOKUP($B369,Leveranser!$B$1:$S$500,MATCH("såld värme (gwh)",Leveranser!$B$1:$S$1,0),FALSE)),"",VLOOKUP($B369,Leveranser!$B$1:$S$500,MATCH("såld värme (gwh)",Leveranser!$B$1:$S$1,0),FALSE))</f>
        <v>17.8</v>
      </c>
      <c r="AQ369" s="73">
        <f>VLOOKUP($B369,Leveranser!$B$1:$Y$500,MATCH("Totalt såld fjärrvärme till andra fjärrvärmeföretag",Leveranser!$B$1:$AA$1,0),FALSE)</f>
        <v>0</v>
      </c>
      <c r="AR369" s="73">
        <f>IF(ISERROR(1/VLOOKUP($B369,Miljö!$B$1:$S$500,MATCH("Såld mängd produktionsspecifik fjärrvärme (GWh)",Miljö!$B$1:$R$1,0),FALSE)),0,VLOOKUP($B369,Miljö!$B$1:$S$500,MATCH("Såld mängd produktionsspecifik fjärrvärme (GWh)",Miljö!$B$1:$R$1,0),FALSE))</f>
        <v>0</v>
      </c>
      <c r="AS369" s="82">
        <f t="shared" si="62"/>
        <v>0.71733409634038714</v>
      </c>
      <c r="AU369" s="73" t="str">
        <f>VLOOKUP($B369,'Miljövärden urval för publ'!$B$2:$I$486,7,FALSE)</f>
        <v>Ja</v>
      </c>
      <c r="AV369" s="73" t="str">
        <f>VLOOKUP($B369,'Miljövärden urval för publ'!$B$2:$I$486,6,FALSE)</f>
        <v>Ja</v>
      </c>
      <c r="AZ369" s="73">
        <f t="shared" si="58"/>
        <v>0.05</v>
      </c>
      <c r="BA369" s="73">
        <f t="shared" si="63"/>
        <v>0</v>
      </c>
      <c r="BB369" s="73">
        <f t="shared" si="59"/>
        <v>24.4941</v>
      </c>
      <c r="BC369" s="73">
        <f t="shared" si="60"/>
        <v>0</v>
      </c>
      <c r="BE369" s="73">
        <f t="shared" si="64"/>
        <v>0</v>
      </c>
      <c r="BF369" s="73">
        <f t="shared" si="65"/>
        <v>0</v>
      </c>
      <c r="BH369" s="73">
        <f t="shared" si="61"/>
        <v>24.4941</v>
      </c>
    </row>
    <row r="370" spans="1:60" ht="14.5" x14ac:dyDescent="0.35">
      <c r="A370" t="s">
        <v>474</v>
      </c>
      <c r="B370" t="s">
        <v>478</v>
      </c>
      <c r="C370" s="73">
        <f>VLOOKUP($B370,'Tillförd energi'!$B$2:$AS$506,MATCH(C$1,'Tillförd energi'!$B$1:$AQ$1,0),FALSE)</f>
        <v>99.327200000000005</v>
      </c>
      <c r="D370" s="73">
        <f>VLOOKUP($B370,'Tillförd energi'!$B$2:$AS$506,MATCH(D$1,'Tillförd energi'!$B$1:$AQ$1,0),FALSE)</f>
        <v>9.9737600000000004</v>
      </c>
      <c r="E370" s="73">
        <f>VLOOKUP($B370,'Tillförd energi'!$B$2:$AS$506,MATCH(E$1,'Tillförd energi'!$B$1:$AQ$1,0),FALSE)</f>
        <v>0</v>
      </c>
      <c r="F370" s="73">
        <f>VLOOKUP($B370,'Tillförd energi'!$B$2:$AS$506,MATCH(F$1,'Tillförd energi'!$B$1:$AQ$1,0),FALSE)</f>
        <v>49.267400000000002</v>
      </c>
      <c r="G370" s="73">
        <f>VLOOKUP($B370,'Tillförd energi'!$B$2:$AS$506,MATCH(G$1,'Tillförd energi'!$B$1:$AQ$1,0),FALSE)</f>
        <v>0</v>
      </c>
      <c r="H370" s="73">
        <f>VLOOKUP($B370,'Tillförd energi'!$B$2:$AS$506,MATCH(H$1,'Tillförd energi'!$B$1:$AQ$1,0),FALSE)</f>
        <v>58.723799999999997</v>
      </c>
      <c r="I370" s="73">
        <f>VLOOKUP($B370,'Tillförd energi'!$B$2:$AS$506,MATCH(I$1,'Tillförd energi'!$B$1:$AQ$1,0),FALSE)</f>
        <v>721.471</v>
      </c>
      <c r="J370" s="73">
        <f>VLOOKUP($B370,'Tillförd energi'!$B$2:$AS$506,MATCH(J$1,'Tillförd energi'!$B$1:$AQ$1,0),FALSE)</f>
        <v>0</v>
      </c>
      <c r="K370" s="73">
        <f>VLOOKUP($B370,'Tillförd energi'!$B$2:$AS$506,MATCH(K$1,'Tillförd energi'!$B$1:$AQ$1,0),FALSE)</f>
        <v>306.714</v>
      </c>
      <c r="L370" s="73">
        <f>VLOOKUP($B370,'Tillförd energi'!$B$2:$AS$506,MATCH(L$1,'Tillförd energi'!$B$1:$AQ$1,0),FALSE)</f>
        <v>13.556800000000001</v>
      </c>
      <c r="M370" s="73">
        <f>VLOOKUP($B370,'Tillförd energi'!$B$2:$AS$506,MATCH(M$1,'Tillförd energi'!$B$1:$AQ$1,0),FALSE)</f>
        <v>19.027100000000001</v>
      </c>
      <c r="N370" s="73">
        <f>VLOOKUP($B370,'Tillförd energi'!$B$2:$AS$506,MATCH(N$1,'Tillförd energi'!$B$1:$AQ$1,0),FALSE)</f>
        <v>0</v>
      </c>
      <c r="O370" s="73">
        <f>VLOOKUP($B370,'Tillförd energi'!$B$2:$AS$506,MATCH(O$1,'Tillförd energi'!$B$1:$AQ$1,0),FALSE)</f>
        <v>27.4757</v>
      </c>
      <c r="P370" s="73">
        <f>VLOOKUP($B370,'Tillförd energi'!$B$2:$AS$506,MATCH(P$1,'Tillförd energi'!$B$1:$AQ$1,0),FALSE)</f>
        <v>23.189299999999999</v>
      </c>
      <c r="Q370" s="73">
        <f>VLOOKUP($B370,'Tillförd energi'!$B$2:$AS$506,MATCH(Q$1,'Tillförd energi'!$B$1:$AQ$1,0),FALSE)</f>
        <v>1.1000000000000001</v>
      </c>
      <c r="R370" s="73">
        <f>VLOOKUP($B370,'Tillförd energi'!$B$2:$AS$506,MATCH(R$1,'Tillförd energi'!$B$1:$AQ$1,0),FALSE)</f>
        <v>1.6</v>
      </c>
      <c r="S370" s="73">
        <f>VLOOKUP($B370,'Tillförd energi'!$B$2:$AS$506,MATCH(S$1,'Tillförd energi'!$B$1:$AQ$1,0),FALSE)</f>
        <v>0</v>
      </c>
      <c r="T370" s="73">
        <f>VLOOKUP($B370,'Tillförd energi'!$B$2:$AS$506,MATCH(T$1,'Tillförd energi'!$B$1:$AQ$1,0),FALSE)</f>
        <v>0</v>
      </c>
      <c r="U370" s="73">
        <f>VLOOKUP($B370,'Tillförd energi'!$B$2:$AS$506,MATCH(U$1,'Tillförd energi'!$B$1:$AQ$1,0),FALSE)</f>
        <v>0</v>
      </c>
      <c r="V370" s="73">
        <f>VLOOKUP($B370,'Tillförd energi'!$B$2:$AS$506,MATCH(V$1,'Tillförd energi'!$B$1:$AQ$1,0),FALSE)</f>
        <v>0</v>
      </c>
      <c r="W370" s="73">
        <f>VLOOKUP($B370,'Tillförd energi'!$B$2:$AS$506,MATCH(W$1,'Tillförd energi'!$B$1:$AQ$1,0),FALSE)</f>
        <v>0</v>
      </c>
      <c r="X370" s="73">
        <f>VLOOKUP($B370,'Tillförd energi'!$B$2:$AS$506,MATCH(X$1,'Tillförd energi'!$B$1:$AQ$1,0),FALSE)</f>
        <v>0</v>
      </c>
      <c r="Y370" s="73">
        <f>VLOOKUP($B370,'Tillförd energi'!$B$2:$AS$506,MATCH(Y$1,'Tillförd energi'!$B$1:$AQ$1,0),FALSE)</f>
        <v>0.53</v>
      </c>
      <c r="Z370" s="73">
        <f>VLOOKUP($B370,'Tillförd energi'!$B$2:$AS$506,MATCH(Z$1,'Tillförd energi'!$B$1:$AQ$1,0),FALSE)</f>
        <v>0</v>
      </c>
      <c r="AA370" s="73">
        <f>VLOOKUP($B370,'Tillförd energi'!$B$2:$AS$506,MATCH(AA$1,'Tillförd energi'!$B$1:$AQ$1,0),FALSE)</f>
        <v>0</v>
      </c>
      <c r="AB370" s="73">
        <f>VLOOKUP($B370,'Tillförd energi'!$B$2:$AS$506,MATCH(AB$1,'Tillförd energi'!$B$1:$AQ$1,0),FALSE)</f>
        <v>274</v>
      </c>
      <c r="AC370" s="73">
        <f>VLOOKUP($B370,'Tillförd energi'!$B$2:$AS$506,MATCH(AC$1,'Tillförd energi'!$B$1:$AQ$1,0),FALSE)</f>
        <v>0</v>
      </c>
      <c r="AD370" s="73">
        <f>VLOOKUP($B370,'Tillförd energi'!$B$2:$AS$506,MATCH(AD$1,'Tillförd energi'!$B$1:$AQ$1,0),FALSE)</f>
        <v>0</v>
      </c>
      <c r="AF370" s="73">
        <f>VLOOKUP($B370,'Tillförd energi'!$B$2:$AS$506,MATCH(AF$1,'Tillförd energi'!$B$1:$AQ$1,0),FALSE)</f>
        <v>64.263099999999994</v>
      </c>
      <c r="AH370" s="73">
        <f>IFERROR(VLOOKUP(B370,Miljö!$B$1:$S$476,9,FALSE)/1,0)</f>
        <v>0</v>
      </c>
      <c r="AJ370" s="81">
        <f>IFERROR(VLOOKUP($B370,Miljö!$B$1:$S$500,MATCH("hjälpel exklusive kraftvärme (GWh)",Miljö!$B$1:$V$1,0),FALSE)/1,"")</f>
        <v>28.6</v>
      </c>
      <c r="AK370" s="81">
        <f t="shared" si="55"/>
        <v>28.6</v>
      </c>
      <c r="AL370" s="81">
        <f>VLOOKUP($B370,'Slutlig allokering'!$B$2:$AL$462,MATCH("Hjälpel kraftvärme",'Slutlig allokering'!$B$2:$AL$2,0),FALSE)</f>
        <v>35.6631</v>
      </c>
      <c r="AN370" s="73">
        <f t="shared" si="56"/>
        <v>1670.2191599999996</v>
      </c>
      <c r="AO370" s="73">
        <f t="shared" si="57"/>
        <v>1670.2191599999996</v>
      </c>
      <c r="AP370" s="73">
        <f>IF(ISERROR(1/VLOOKUP($B370,Leveranser!$B$1:$S$500,MATCH("såld värme (gwh)",Leveranser!$B$1:$S$1,0),FALSE)),"",VLOOKUP($B370,Leveranser!$B$1:$S$500,MATCH("såld värme (gwh)",Leveranser!$B$1:$S$1,0),FALSE))</f>
        <v>1353</v>
      </c>
      <c r="AQ370" s="73">
        <f>VLOOKUP($B370,Leveranser!$B$1:$Y$500,MATCH("Totalt såld fjärrvärme till andra fjärrvärmeföretag",Leveranser!$B$1:$AA$1,0),FALSE)</f>
        <v>92.3</v>
      </c>
      <c r="AR370" s="73">
        <f>IF(ISERROR(1/VLOOKUP($B370,Miljö!$B$1:$S$500,MATCH("Såld mängd produktionsspecifik fjärrvärme (GWh)",Miljö!$B$1:$R$1,0),FALSE)),0,VLOOKUP($B370,Miljö!$B$1:$S$500,MATCH("Såld mängd produktionsspecifik fjärrvärme (GWh)",Miljö!$B$1:$R$1,0),FALSE))</f>
        <v>0</v>
      </c>
      <c r="AS370" s="82">
        <f t="shared" si="62"/>
        <v>0.81007333193327768</v>
      </c>
      <c r="AU370" s="73" t="str">
        <f>VLOOKUP($B370,'Miljövärden urval för publ'!$B$2:$I$486,7,FALSE)</f>
        <v>Ja</v>
      </c>
      <c r="AV370" s="73" t="str">
        <f>VLOOKUP($B370,'Miljövärden urval för publ'!$B$2:$I$486,6,FALSE)</f>
        <v>Ja</v>
      </c>
      <c r="AZ370" s="73">
        <f t="shared" si="58"/>
        <v>64.793099999999995</v>
      </c>
      <c r="BA370" s="73">
        <f t="shared" si="63"/>
        <v>0</v>
      </c>
      <c r="BB370" s="73">
        <f t="shared" si="59"/>
        <v>83.248900000000006</v>
      </c>
      <c r="BC370" s="73">
        <f t="shared" si="60"/>
        <v>2.7</v>
      </c>
      <c r="BE370" s="73">
        <f t="shared" si="64"/>
        <v>0</v>
      </c>
      <c r="BF370" s="73">
        <f t="shared" si="65"/>
        <v>0</v>
      </c>
      <c r="BH370" s="73">
        <f t="shared" si="61"/>
        <v>392.66290000000009</v>
      </c>
    </row>
    <row r="371" spans="1:60" ht="14.5" x14ac:dyDescent="0.35">
      <c r="A371" t="s">
        <v>474</v>
      </c>
      <c r="B371" t="s">
        <v>479</v>
      </c>
      <c r="C371" s="73">
        <f>VLOOKUP($B371,'Tillförd energi'!$B$2:$AS$506,MATCH(C$1,'Tillförd energi'!$B$1:$AQ$1,0),FALSE)</f>
        <v>0</v>
      </c>
      <c r="D371" s="73">
        <f>VLOOKUP($B371,'Tillförd energi'!$B$2:$AS$506,MATCH(D$1,'Tillförd energi'!$B$1:$AQ$1,0),FALSE)</f>
        <v>1.72</v>
      </c>
      <c r="E371" s="73">
        <f>VLOOKUP($B371,'Tillförd energi'!$B$2:$AS$506,MATCH(E$1,'Tillförd energi'!$B$1:$AQ$1,0),FALSE)</f>
        <v>0</v>
      </c>
      <c r="F371" s="73">
        <f>VLOOKUP($B371,'Tillförd energi'!$B$2:$AS$506,MATCH(F$1,'Tillförd energi'!$B$1:$AQ$1,0),FALSE)</f>
        <v>3.1764700000000001</v>
      </c>
      <c r="G371" s="73">
        <f>VLOOKUP($B371,'Tillförd energi'!$B$2:$AS$506,MATCH(G$1,'Tillförd energi'!$B$1:$AQ$1,0),FALSE)</f>
        <v>0</v>
      </c>
      <c r="H371" s="73">
        <f>VLOOKUP($B371,'Tillförd energi'!$B$2:$AS$506,MATCH(H$1,'Tillförd energi'!$B$1:$AQ$1,0),FALSE)</f>
        <v>0</v>
      </c>
      <c r="I371" s="73">
        <f>VLOOKUP($B371,'Tillförd energi'!$B$2:$AS$506,MATCH(I$1,'Tillförd energi'!$B$1:$AQ$1,0),FALSE)</f>
        <v>0</v>
      </c>
      <c r="J371" s="73">
        <f>VLOOKUP($B371,'Tillförd energi'!$B$2:$AS$506,MATCH(J$1,'Tillförd energi'!$B$1:$AQ$1,0),FALSE)</f>
        <v>0</v>
      </c>
      <c r="K371" s="73">
        <f>VLOOKUP($B371,'Tillförd energi'!$B$2:$AS$506,MATCH(K$1,'Tillförd energi'!$B$1:$AQ$1,0),FALSE)</f>
        <v>0</v>
      </c>
      <c r="L371" s="73">
        <f>VLOOKUP($B371,'Tillförd energi'!$B$2:$AS$506,MATCH(L$1,'Tillförd energi'!$B$1:$AQ$1,0),FALSE)</f>
        <v>0</v>
      </c>
      <c r="M371" s="73">
        <f>VLOOKUP($B371,'Tillförd energi'!$B$2:$AS$506,MATCH(M$1,'Tillförd energi'!$B$1:$AQ$1,0),FALSE)</f>
        <v>0</v>
      </c>
      <c r="N371" s="73">
        <f>VLOOKUP($B371,'Tillförd energi'!$B$2:$AS$506,MATCH(N$1,'Tillförd energi'!$B$1:$AQ$1,0),FALSE)</f>
        <v>0</v>
      </c>
      <c r="O371" s="73">
        <f>VLOOKUP($B371,'Tillförd energi'!$B$2:$AS$506,MATCH(O$1,'Tillförd energi'!$B$1:$AQ$1,0),FALSE)</f>
        <v>0</v>
      </c>
      <c r="P371" s="73">
        <f>VLOOKUP($B371,'Tillförd energi'!$B$2:$AS$506,MATCH(P$1,'Tillförd energi'!$B$1:$AQ$1,0),FALSE)</f>
        <v>12.823499999999999</v>
      </c>
      <c r="Q371" s="73">
        <f>VLOOKUP($B371,'Tillförd energi'!$B$2:$AS$506,MATCH(Q$1,'Tillförd energi'!$B$1:$AQ$1,0),FALSE)</f>
        <v>0</v>
      </c>
      <c r="R371" s="73">
        <f>VLOOKUP($B371,'Tillförd energi'!$B$2:$AS$506,MATCH(R$1,'Tillförd energi'!$B$1:$AQ$1,0),FALSE)</f>
        <v>0</v>
      </c>
      <c r="S371" s="73">
        <f>VLOOKUP($B371,'Tillförd energi'!$B$2:$AS$506,MATCH(S$1,'Tillförd energi'!$B$1:$AQ$1,0),FALSE)</f>
        <v>0</v>
      </c>
      <c r="T371" s="73">
        <f>VLOOKUP($B371,'Tillförd energi'!$B$2:$AS$506,MATCH(T$1,'Tillförd energi'!$B$1:$AQ$1,0),FALSE)</f>
        <v>0</v>
      </c>
      <c r="U371" s="73">
        <f>VLOOKUP($B371,'Tillförd energi'!$B$2:$AS$506,MATCH(U$1,'Tillförd energi'!$B$1:$AQ$1,0),FALSE)</f>
        <v>0</v>
      </c>
      <c r="V371" s="73">
        <f>VLOOKUP($B371,'Tillförd energi'!$B$2:$AS$506,MATCH(V$1,'Tillförd energi'!$B$1:$AQ$1,0),FALSE)</f>
        <v>0</v>
      </c>
      <c r="W371" s="73">
        <f>VLOOKUP($B371,'Tillförd energi'!$B$2:$AS$506,MATCH(W$1,'Tillförd energi'!$B$1:$AQ$1,0),FALSE)</f>
        <v>0</v>
      </c>
      <c r="X371" s="73">
        <f>VLOOKUP($B371,'Tillförd energi'!$B$2:$AS$506,MATCH(X$1,'Tillförd energi'!$B$1:$AQ$1,0),FALSE)</f>
        <v>0</v>
      </c>
      <c r="Y371" s="73">
        <f>VLOOKUP($B371,'Tillförd energi'!$B$2:$AS$506,MATCH(Y$1,'Tillförd energi'!$B$1:$AQ$1,0),FALSE)</f>
        <v>0</v>
      </c>
      <c r="Z371" s="73">
        <f>VLOOKUP($B371,'Tillförd energi'!$B$2:$AS$506,MATCH(Z$1,'Tillförd energi'!$B$1:$AQ$1,0),FALSE)</f>
        <v>0</v>
      </c>
      <c r="AA371" s="73">
        <f>VLOOKUP($B371,'Tillförd energi'!$B$2:$AS$506,MATCH(AA$1,'Tillförd energi'!$B$1:$AQ$1,0),FALSE)</f>
        <v>0</v>
      </c>
      <c r="AB371" s="73">
        <f>VLOOKUP($B371,'Tillförd energi'!$B$2:$AS$506,MATCH(AB$1,'Tillförd energi'!$B$1:$AQ$1,0),FALSE)</f>
        <v>0</v>
      </c>
      <c r="AC371" s="73">
        <f>VLOOKUP($B371,'Tillförd energi'!$B$2:$AS$506,MATCH(AC$1,'Tillförd energi'!$B$1:$AQ$1,0),FALSE)</f>
        <v>6.36</v>
      </c>
      <c r="AD371" s="73">
        <f>VLOOKUP($B371,'Tillförd energi'!$B$2:$AS$506,MATCH(AD$1,'Tillförd energi'!$B$1:$AQ$1,0),FALSE)</f>
        <v>0</v>
      </c>
      <c r="AF371" s="73">
        <f>VLOOKUP($B371,'Tillförd energi'!$B$2:$AS$506,MATCH(AF$1,'Tillförd energi'!$B$1:$AQ$1,0),FALSE)</f>
        <v>0.38</v>
      </c>
      <c r="AH371" s="73">
        <f>IFERROR(VLOOKUP(B371,Miljö!$B$1:$S$476,9,FALSE)/1,0)</f>
        <v>0</v>
      </c>
      <c r="AJ371" s="81">
        <f>IFERROR(VLOOKUP($B371,Miljö!$B$1:$S$500,MATCH("hjälpel exklusive kraftvärme (GWh)",Miljö!$B$1:$V$1,0),FALSE)/1,"")</f>
        <v>0.38</v>
      </c>
      <c r="AK371" s="81">
        <f t="shared" si="55"/>
        <v>0.38</v>
      </c>
      <c r="AL371" s="81">
        <f>VLOOKUP($B371,'Slutlig allokering'!$B$2:$AL$462,MATCH("Hjälpel kraftvärme",'Slutlig allokering'!$B$2:$AL$2,0),FALSE)</f>
        <v>0</v>
      </c>
      <c r="AN371" s="73">
        <f t="shared" si="56"/>
        <v>24.459969999999998</v>
      </c>
      <c r="AO371" s="73">
        <f t="shared" si="57"/>
        <v>24.459969999999998</v>
      </c>
      <c r="AP371" s="73">
        <f>IF(ISERROR(1/VLOOKUP($B371,Leveranser!$B$1:$S$500,MATCH("såld värme (gwh)",Leveranser!$B$1:$S$1,0),FALSE)),"",VLOOKUP($B371,Leveranser!$B$1:$S$500,MATCH("såld värme (gwh)",Leveranser!$B$1:$S$1,0),FALSE))</f>
        <v>17.600000000000001</v>
      </c>
      <c r="AQ371" s="73">
        <f>VLOOKUP($B371,Leveranser!$B$1:$Y$500,MATCH("Totalt såld fjärrvärme till andra fjärrvärmeföretag",Leveranser!$B$1:$AA$1,0),FALSE)</f>
        <v>0</v>
      </c>
      <c r="AR371" s="73">
        <f>IF(ISERROR(1/VLOOKUP($B371,Miljö!$B$1:$S$500,MATCH("Såld mängd produktionsspecifik fjärrvärme (GWh)",Miljö!$B$1:$R$1,0),FALSE)),0,VLOOKUP($B371,Miljö!$B$1:$S$500,MATCH("Såld mängd produktionsspecifik fjärrvärme (GWh)",Miljö!$B$1:$R$1,0),FALSE))</f>
        <v>0</v>
      </c>
      <c r="AS371" s="82">
        <f t="shared" si="62"/>
        <v>0.71954299208053007</v>
      </c>
      <c r="AU371" s="73" t="str">
        <f>VLOOKUP($B371,'Miljövärden urval för publ'!$B$2:$I$486,7,FALSE)</f>
        <v>Ja</v>
      </c>
      <c r="AV371" s="73" t="str">
        <f>VLOOKUP($B371,'Miljövärden urval för publ'!$B$2:$I$486,6,FALSE)</f>
        <v>Ja</v>
      </c>
      <c r="AZ371" s="73">
        <f t="shared" si="58"/>
        <v>0.38</v>
      </c>
      <c r="BA371" s="73">
        <f t="shared" si="63"/>
        <v>0</v>
      </c>
      <c r="BB371" s="73">
        <f t="shared" si="59"/>
        <v>12.823499999999999</v>
      </c>
      <c r="BC371" s="73">
        <f t="shared" si="60"/>
        <v>0</v>
      </c>
      <c r="BE371" s="73">
        <f t="shared" si="64"/>
        <v>0</v>
      </c>
      <c r="BF371" s="73">
        <f t="shared" si="65"/>
        <v>0</v>
      </c>
      <c r="BH371" s="73">
        <f t="shared" si="61"/>
        <v>12.823499999999999</v>
      </c>
    </row>
    <row r="372" spans="1:60" ht="14.5" x14ac:dyDescent="0.35">
      <c r="A372" t="s">
        <v>474</v>
      </c>
      <c r="B372" t="s">
        <v>480</v>
      </c>
      <c r="C372" s="73">
        <f>VLOOKUP($B372,'Tillförd energi'!$B$2:$AS$506,MATCH(C$1,'Tillförd energi'!$B$1:$AQ$1,0),FALSE)</f>
        <v>0</v>
      </c>
      <c r="D372" s="73">
        <f>VLOOKUP($B372,'Tillförd energi'!$B$2:$AS$506,MATCH(D$1,'Tillförd energi'!$B$1:$AQ$1,0),FALSE)</f>
        <v>0.37</v>
      </c>
      <c r="E372" s="73">
        <f>VLOOKUP($B372,'Tillförd energi'!$B$2:$AS$506,MATCH(E$1,'Tillförd energi'!$B$1:$AQ$1,0),FALSE)</f>
        <v>0</v>
      </c>
      <c r="F372" s="73">
        <f>VLOOKUP($B372,'Tillförd energi'!$B$2:$AS$506,MATCH(F$1,'Tillförd energi'!$B$1:$AQ$1,0),FALSE)</f>
        <v>0</v>
      </c>
      <c r="G372" s="73">
        <f>VLOOKUP($B372,'Tillförd energi'!$B$2:$AS$506,MATCH(G$1,'Tillförd energi'!$B$1:$AQ$1,0),FALSE)</f>
        <v>0</v>
      </c>
      <c r="H372" s="73">
        <f>VLOOKUP($B372,'Tillförd energi'!$B$2:$AS$506,MATCH(H$1,'Tillförd energi'!$B$1:$AQ$1,0),FALSE)</f>
        <v>0</v>
      </c>
      <c r="I372" s="73">
        <f>VLOOKUP($B372,'Tillförd energi'!$B$2:$AS$506,MATCH(I$1,'Tillförd energi'!$B$1:$AQ$1,0),FALSE)</f>
        <v>0</v>
      </c>
      <c r="J372" s="73">
        <f>VLOOKUP($B372,'Tillförd energi'!$B$2:$AS$506,MATCH(J$1,'Tillförd energi'!$B$1:$AQ$1,0),FALSE)</f>
        <v>0</v>
      </c>
      <c r="K372" s="73">
        <f>VLOOKUP($B372,'Tillförd energi'!$B$2:$AS$506,MATCH(K$1,'Tillförd energi'!$B$1:$AQ$1,0),FALSE)</f>
        <v>0</v>
      </c>
      <c r="L372" s="73">
        <f>VLOOKUP($B372,'Tillförd energi'!$B$2:$AS$506,MATCH(L$1,'Tillförd energi'!$B$1:$AQ$1,0),FALSE)</f>
        <v>0</v>
      </c>
      <c r="M372" s="73">
        <f>VLOOKUP($B372,'Tillförd energi'!$B$2:$AS$506,MATCH(M$1,'Tillförd energi'!$B$1:$AQ$1,0),FALSE)</f>
        <v>31.4</v>
      </c>
      <c r="N372" s="73">
        <f>VLOOKUP($B372,'Tillförd energi'!$B$2:$AS$506,MATCH(N$1,'Tillförd energi'!$B$1:$AQ$1,0),FALSE)</f>
        <v>0</v>
      </c>
      <c r="O372" s="73">
        <f>VLOOKUP($B372,'Tillförd energi'!$B$2:$AS$506,MATCH(O$1,'Tillförd energi'!$B$1:$AQ$1,0),FALSE)</f>
        <v>0</v>
      </c>
      <c r="P372" s="73">
        <f>VLOOKUP($B372,'Tillförd energi'!$B$2:$AS$506,MATCH(P$1,'Tillförd energi'!$B$1:$AQ$1,0),FALSE)</f>
        <v>6.0470600000000001</v>
      </c>
      <c r="Q372" s="73">
        <f>VLOOKUP($B372,'Tillförd energi'!$B$2:$AS$506,MATCH(Q$1,'Tillförd energi'!$B$1:$AQ$1,0),FALSE)</f>
        <v>0</v>
      </c>
      <c r="R372" s="73">
        <f>VLOOKUP($B372,'Tillförd energi'!$B$2:$AS$506,MATCH(R$1,'Tillförd energi'!$B$1:$AQ$1,0),FALSE)</f>
        <v>0</v>
      </c>
      <c r="S372" s="73">
        <f>VLOOKUP($B372,'Tillförd energi'!$B$2:$AS$506,MATCH(S$1,'Tillförd energi'!$B$1:$AQ$1,0),FALSE)</f>
        <v>0</v>
      </c>
      <c r="T372" s="73">
        <f>VLOOKUP($B372,'Tillförd energi'!$B$2:$AS$506,MATCH(T$1,'Tillförd energi'!$B$1:$AQ$1,0),FALSE)</f>
        <v>0</v>
      </c>
      <c r="U372" s="73">
        <f>VLOOKUP($B372,'Tillförd energi'!$B$2:$AS$506,MATCH(U$1,'Tillförd energi'!$B$1:$AQ$1,0),FALSE)</f>
        <v>0</v>
      </c>
      <c r="V372" s="73">
        <f>VLOOKUP($B372,'Tillförd energi'!$B$2:$AS$506,MATCH(V$1,'Tillförd energi'!$B$1:$AQ$1,0),FALSE)</f>
        <v>0</v>
      </c>
      <c r="W372" s="73">
        <f>VLOOKUP($B372,'Tillförd energi'!$B$2:$AS$506,MATCH(W$1,'Tillförd energi'!$B$1:$AQ$1,0),FALSE)</f>
        <v>0</v>
      </c>
      <c r="X372" s="73">
        <f>VLOOKUP($B372,'Tillförd energi'!$B$2:$AS$506,MATCH(X$1,'Tillförd energi'!$B$1:$AQ$1,0),FALSE)</f>
        <v>0</v>
      </c>
      <c r="Y372" s="73">
        <f>VLOOKUP($B372,'Tillförd energi'!$B$2:$AS$506,MATCH(Y$1,'Tillförd energi'!$B$1:$AQ$1,0),FALSE)</f>
        <v>0</v>
      </c>
      <c r="Z372" s="73">
        <f>VLOOKUP($B372,'Tillförd energi'!$B$2:$AS$506,MATCH(Z$1,'Tillförd energi'!$B$1:$AQ$1,0),FALSE)</f>
        <v>0</v>
      </c>
      <c r="AA372" s="73">
        <f>VLOOKUP($B372,'Tillförd energi'!$B$2:$AS$506,MATCH(AA$1,'Tillförd energi'!$B$1:$AQ$1,0),FALSE)</f>
        <v>0</v>
      </c>
      <c r="AB372" s="73">
        <f>VLOOKUP($B372,'Tillförd energi'!$B$2:$AS$506,MATCH(AB$1,'Tillförd energi'!$B$1:$AQ$1,0),FALSE)</f>
        <v>0</v>
      </c>
      <c r="AC372" s="73">
        <f>VLOOKUP($B372,'Tillförd energi'!$B$2:$AS$506,MATCH(AC$1,'Tillförd energi'!$B$1:$AQ$1,0),FALSE)</f>
        <v>0</v>
      </c>
      <c r="AD372" s="73">
        <f>VLOOKUP($B372,'Tillförd energi'!$B$2:$AS$506,MATCH(AD$1,'Tillförd energi'!$B$1:$AQ$1,0),FALSE)</f>
        <v>0</v>
      </c>
      <c r="AF372" s="73">
        <f>VLOOKUP($B372,'Tillförd energi'!$B$2:$AS$506,MATCH(AF$1,'Tillförd energi'!$B$1:$AQ$1,0),FALSE)</f>
        <v>0.64</v>
      </c>
      <c r="AH372" s="73">
        <f>IFERROR(VLOOKUP(B372,Miljö!$B$1:$S$476,9,FALSE)/1,0)</f>
        <v>0</v>
      </c>
      <c r="AJ372" s="81">
        <f>IFERROR(VLOOKUP($B372,Miljö!$B$1:$S$500,MATCH("hjälpel exklusive kraftvärme (GWh)",Miljö!$B$1:$V$1,0),FALSE)/1,"")</f>
        <v>0.64</v>
      </c>
      <c r="AK372" s="81">
        <f t="shared" si="55"/>
        <v>0.64</v>
      </c>
      <c r="AL372" s="81">
        <f>VLOOKUP($B372,'Slutlig allokering'!$B$2:$AL$462,MATCH("Hjälpel kraftvärme",'Slutlig allokering'!$B$2:$AL$2,0),FALSE)</f>
        <v>0</v>
      </c>
      <c r="AN372" s="73">
        <f t="shared" si="56"/>
        <v>38.457059999999998</v>
      </c>
      <c r="AO372" s="73">
        <f t="shared" si="57"/>
        <v>38.457059999999998</v>
      </c>
      <c r="AP372" s="73">
        <f>IF(ISERROR(1/VLOOKUP($B372,Leveranser!$B$1:$S$500,MATCH("såld värme (gwh)",Leveranser!$B$1:$S$1,0),FALSE)),"",VLOOKUP($B372,Leveranser!$B$1:$S$500,MATCH("såld värme (gwh)",Leveranser!$B$1:$S$1,0),FALSE))</f>
        <v>32.6</v>
      </c>
      <c r="AQ372" s="73">
        <f>VLOOKUP($B372,Leveranser!$B$1:$Y$500,MATCH("Totalt såld fjärrvärme till andra fjärrvärmeföretag",Leveranser!$B$1:$AA$1,0),FALSE)</f>
        <v>0</v>
      </c>
      <c r="AR372" s="73">
        <f>IF(ISERROR(1/VLOOKUP($B372,Miljö!$B$1:$S$500,MATCH("Såld mängd produktionsspecifik fjärrvärme (GWh)",Miljö!$B$1:$R$1,0),FALSE)),0,VLOOKUP($B372,Miljö!$B$1:$S$500,MATCH("Såld mängd produktionsspecifik fjärrvärme (GWh)",Miljö!$B$1:$R$1,0),FALSE))</f>
        <v>0</v>
      </c>
      <c r="AS372" s="82">
        <f t="shared" si="62"/>
        <v>0.84769870603733111</v>
      </c>
      <c r="AU372" s="73" t="str">
        <f>VLOOKUP($B372,'Miljövärden urval för publ'!$B$2:$I$486,7,FALSE)</f>
        <v>Ja</v>
      </c>
      <c r="AV372" s="73" t="str">
        <f>VLOOKUP($B372,'Miljövärden urval för publ'!$B$2:$I$486,6,FALSE)</f>
        <v>Ja</v>
      </c>
      <c r="AZ372" s="73">
        <f t="shared" si="58"/>
        <v>0.64</v>
      </c>
      <c r="BA372" s="73">
        <f t="shared" si="63"/>
        <v>0</v>
      </c>
      <c r="BB372" s="73">
        <f t="shared" si="59"/>
        <v>37.44706</v>
      </c>
      <c r="BC372" s="73">
        <f t="shared" si="60"/>
        <v>0</v>
      </c>
      <c r="BE372" s="73">
        <f t="shared" si="64"/>
        <v>0</v>
      </c>
      <c r="BF372" s="73">
        <f t="shared" si="65"/>
        <v>0</v>
      </c>
      <c r="BH372" s="73">
        <f t="shared" si="61"/>
        <v>37.44706</v>
      </c>
    </row>
    <row r="373" spans="1:60" ht="14.5" x14ac:dyDescent="0.35">
      <c r="A373" t="s">
        <v>481</v>
      </c>
      <c r="B373" t="s">
        <v>482</v>
      </c>
      <c r="C373" s="73">
        <f>VLOOKUP($B373,'Tillförd energi'!$B$2:$AS$506,MATCH(C$1,'Tillförd energi'!$B$1:$AQ$1,0),FALSE)</f>
        <v>0</v>
      </c>
      <c r="D373" s="73">
        <f>VLOOKUP($B373,'Tillförd energi'!$B$2:$AS$506,MATCH(D$1,'Tillförd energi'!$B$1:$AQ$1,0),FALSE)</f>
        <v>0</v>
      </c>
      <c r="E373" s="73">
        <f>VLOOKUP($B373,'Tillförd energi'!$B$2:$AS$506,MATCH(E$1,'Tillförd energi'!$B$1:$AQ$1,0),FALSE)</f>
        <v>0</v>
      </c>
      <c r="F373" s="73">
        <f>VLOOKUP($B373,'Tillförd energi'!$B$2:$AS$506,MATCH(F$1,'Tillförd energi'!$B$1:$AQ$1,0),FALSE)</f>
        <v>0</v>
      </c>
      <c r="G373" s="73">
        <f>VLOOKUP($B373,'Tillförd energi'!$B$2:$AS$506,MATCH(G$1,'Tillförd energi'!$B$1:$AQ$1,0),FALSE)</f>
        <v>0</v>
      </c>
      <c r="H373" s="73">
        <f>VLOOKUP($B373,'Tillförd energi'!$B$2:$AS$506,MATCH(H$1,'Tillförd energi'!$B$1:$AQ$1,0),FALSE)</f>
        <v>0</v>
      </c>
      <c r="I373" s="73">
        <f>VLOOKUP($B373,'Tillförd energi'!$B$2:$AS$506,MATCH(I$1,'Tillförd energi'!$B$1:$AQ$1,0),FALSE)</f>
        <v>0</v>
      </c>
      <c r="J373" s="73">
        <f>VLOOKUP($B373,'Tillförd energi'!$B$2:$AS$506,MATCH(J$1,'Tillförd energi'!$B$1:$AQ$1,0),FALSE)</f>
        <v>0</v>
      </c>
      <c r="K373" s="73">
        <f>VLOOKUP($B373,'Tillförd energi'!$B$2:$AS$506,MATCH(K$1,'Tillförd energi'!$B$1:$AQ$1,0),FALSE)</f>
        <v>0</v>
      </c>
      <c r="L373" s="73">
        <f>VLOOKUP($B373,'Tillförd energi'!$B$2:$AS$506,MATCH(L$1,'Tillförd energi'!$B$1:$AQ$1,0),FALSE)</f>
        <v>0</v>
      </c>
      <c r="M373" s="73">
        <f>VLOOKUP($B373,'Tillförd energi'!$B$2:$AS$506,MATCH(M$1,'Tillförd energi'!$B$1:$AQ$1,0),FALSE)</f>
        <v>0</v>
      </c>
      <c r="N373" s="73">
        <f>VLOOKUP($B373,'Tillförd energi'!$B$2:$AS$506,MATCH(N$1,'Tillförd energi'!$B$1:$AQ$1,0),FALSE)</f>
        <v>0</v>
      </c>
      <c r="O373" s="73">
        <f>VLOOKUP($B373,'Tillförd energi'!$B$2:$AS$506,MATCH(O$1,'Tillförd energi'!$B$1:$AQ$1,0),FALSE)</f>
        <v>0</v>
      </c>
      <c r="P373" s="73">
        <f>VLOOKUP($B373,'Tillförd energi'!$B$2:$AS$506,MATCH(P$1,'Tillförd energi'!$B$1:$AQ$1,0),FALSE)</f>
        <v>0</v>
      </c>
      <c r="Q373" s="73">
        <f>VLOOKUP($B373,'Tillförd energi'!$B$2:$AS$506,MATCH(Q$1,'Tillförd energi'!$B$1:$AQ$1,0),FALSE)</f>
        <v>0</v>
      </c>
      <c r="R373" s="73">
        <f>VLOOKUP($B373,'Tillförd energi'!$B$2:$AS$506,MATCH(R$1,'Tillförd energi'!$B$1:$AQ$1,0),FALSE)</f>
        <v>0</v>
      </c>
      <c r="S373" s="73">
        <f>VLOOKUP($B373,'Tillförd energi'!$B$2:$AS$506,MATCH(S$1,'Tillförd energi'!$B$1:$AQ$1,0),FALSE)</f>
        <v>0</v>
      </c>
      <c r="T373" s="73">
        <f>VLOOKUP($B373,'Tillförd energi'!$B$2:$AS$506,MATCH(T$1,'Tillförd energi'!$B$1:$AQ$1,0),FALSE)</f>
        <v>0</v>
      </c>
      <c r="U373" s="73">
        <f>VLOOKUP($B373,'Tillförd energi'!$B$2:$AS$506,MATCH(U$1,'Tillförd energi'!$B$1:$AQ$1,0),FALSE)</f>
        <v>0</v>
      </c>
      <c r="V373" s="73">
        <f>VLOOKUP($B373,'Tillförd energi'!$B$2:$AS$506,MATCH(V$1,'Tillförd energi'!$B$1:$AQ$1,0),FALSE)</f>
        <v>0</v>
      </c>
      <c r="W373" s="73">
        <f>VLOOKUP($B373,'Tillförd energi'!$B$2:$AS$506,MATCH(W$1,'Tillförd energi'!$B$1:$AQ$1,0),FALSE)</f>
        <v>0</v>
      </c>
      <c r="X373" s="73">
        <f>VLOOKUP($B373,'Tillförd energi'!$B$2:$AS$506,MATCH(X$1,'Tillförd energi'!$B$1:$AQ$1,0),FALSE)</f>
        <v>0</v>
      </c>
      <c r="Y373" s="73">
        <f>VLOOKUP($B373,'Tillförd energi'!$B$2:$AS$506,MATCH(Y$1,'Tillförd energi'!$B$1:$AQ$1,0),FALSE)</f>
        <v>0</v>
      </c>
      <c r="Z373" s="73">
        <f>VLOOKUP($B373,'Tillförd energi'!$B$2:$AS$506,MATCH(Z$1,'Tillförd energi'!$B$1:$AQ$1,0),FALSE)</f>
        <v>0</v>
      </c>
      <c r="AA373" s="73">
        <f>VLOOKUP($B373,'Tillförd energi'!$B$2:$AS$506,MATCH(AA$1,'Tillförd energi'!$B$1:$AQ$1,0),FALSE)</f>
        <v>0</v>
      </c>
      <c r="AB373" s="73">
        <f>VLOOKUP($B373,'Tillförd energi'!$B$2:$AS$506,MATCH(AB$1,'Tillförd energi'!$B$1:$AQ$1,0),FALSE)</f>
        <v>0</v>
      </c>
      <c r="AC373" s="73">
        <f>VLOOKUP($B373,'Tillförd energi'!$B$2:$AS$506,MATCH(AC$1,'Tillförd energi'!$B$1:$AQ$1,0),FALSE)</f>
        <v>0</v>
      </c>
      <c r="AD373" s="73">
        <f>VLOOKUP($B373,'Tillförd energi'!$B$2:$AS$506,MATCH(AD$1,'Tillförd energi'!$B$1:$AQ$1,0),FALSE)</f>
        <v>0</v>
      </c>
      <c r="AF373" s="73">
        <f>VLOOKUP($B373,'Tillförd energi'!$B$2:$AS$506,MATCH(AF$1,'Tillförd energi'!$B$1:$AQ$1,0),FALSE)</f>
        <v>0</v>
      </c>
      <c r="AH373" s="73">
        <f>IFERROR(VLOOKUP(B373,Miljö!$B$1:$S$476,9,FALSE)/1,0)</f>
        <v>744</v>
      </c>
      <c r="AJ373" s="81" t="str">
        <f>IFERROR(VLOOKUP($B373,Miljö!$B$1:$S$500,MATCH("hjälpel exklusive kraftvärme (GWh)",Miljö!$B$1:$V$1,0),FALSE)/1,"")</f>
        <v/>
      </c>
      <c r="AK373" s="81">
        <f t="shared" si="55"/>
        <v>0</v>
      </c>
      <c r="AL373" s="81">
        <f>VLOOKUP($B373,'Slutlig allokering'!$B$2:$AL$462,MATCH("Hjälpel kraftvärme",'Slutlig allokering'!$B$2:$AL$2,0),FALSE)</f>
        <v>0</v>
      </c>
      <c r="AN373" s="73">
        <f t="shared" si="56"/>
        <v>0</v>
      </c>
      <c r="AO373" s="73">
        <f t="shared" si="57"/>
        <v>744</v>
      </c>
      <c r="AP373" s="73" t="str">
        <f>IF(ISERROR(1/VLOOKUP($B373,Leveranser!$B$1:$S$500,MATCH("såld värme (gwh)",Leveranser!$B$1:$S$1,0),FALSE)),"",VLOOKUP($B373,Leveranser!$B$1:$S$500,MATCH("såld värme (gwh)",Leveranser!$B$1:$S$1,0),FALSE))</f>
        <v/>
      </c>
      <c r="AQ373" s="73">
        <f>VLOOKUP($B373,Leveranser!$B$1:$Y$500,MATCH("Totalt såld fjärrvärme till andra fjärrvärmeföretag",Leveranser!$B$1:$AA$1,0),FALSE)</f>
        <v>0</v>
      </c>
      <c r="AR373" s="73">
        <f>IF(ISERROR(1/VLOOKUP($B373,Miljö!$B$1:$S$500,MATCH("Såld mängd produktionsspecifik fjärrvärme (GWh)",Miljö!$B$1:$R$1,0),FALSE)),0,VLOOKUP($B373,Miljö!$B$1:$S$500,MATCH("Såld mängd produktionsspecifik fjärrvärme (GWh)",Miljö!$B$1:$R$1,0),FALSE))</f>
        <v>0</v>
      </c>
      <c r="AS373" s="82" t="str">
        <f t="shared" si="62"/>
        <v/>
      </c>
      <c r="AU373" s="73" t="str">
        <f>VLOOKUP($B373,'Miljövärden urval för publ'!$B$2:$I$486,7,FALSE)</f>
        <v>Nej</v>
      </c>
      <c r="AV373" s="73" t="str">
        <f>VLOOKUP($B373,'Miljövärden urval för publ'!$B$2:$I$486,6,FALSE)</f>
        <v>Nej</v>
      </c>
      <c r="AZ373" s="73">
        <f t="shared" si="58"/>
        <v>0</v>
      </c>
      <c r="BA373" s="73">
        <f t="shared" si="63"/>
        <v>0</v>
      </c>
      <c r="BB373" s="73">
        <f t="shared" si="59"/>
        <v>0</v>
      </c>
      <c r="BC373" s="73">
        <f t="shared" si="60"/>
        <v>0</v>
      </c>
      <c r="BE373" s="73">
        <f t="shared" si="64"/>
        <v>0</v>
      </c>
      <c r="BF373" s="73">
        <f t="shared" si="65"/>
        <v>0</v>
      </c>
      <c r="BH373" s="73">
        <f t="shared" si="61"/>
        <v>0</v>
      </c>
    </row>
    <row r="374" spans="1:60" ht="14.5" x14ac:dyDescent="0.35">
      <c r="A374" t="s">
        <v>481</v>
      </c>
      <c r="B374" t="s">
        <v>483</v>
      </c>
      <c r="C374" s="73">
        <f>VLOOKUP($B374,'Tillförd energi'!$B$2:$AS$506,MATCH(C$1,'Tillförd energi'!$B$1:$AQ$1,0),FALSE)</f>
        <v>0</v>
      </c>
      <c r="D374" s="73">
        <f>VLOOKUP($B374,'Tillförd energi'!$B$2:$AS$506,MATCH(D$1,'Tillförd energi'!$B$1:$AQ$1,0),FALSE)</f>
        <v>0</v>
      </c>
      <c r="E374" s="73">
        <f>VLOOKUP($B374,'Tillförd energi'!$B$2:$AS$506,MATCH(E$1,'Tillförd energi'!$B$1:$AQ$1,0),FALSE)</f>
        <v>0</v>
      </c>
      <c r="F374" s="73">
        <f>VLOOKUP($B374,'Tillförd energi'!$B$2:$AS$506,MATCH(F$1,'Tillförd energi'!$B$1:$AQ$1,0),FALSE)</f>
        <v>0</v>
      </c>
      <c r="G374" s="73">
        <f>VLOOKUP($B374,'Tillförd energi'!$B$2:$AS$506,MATCH(G$1,'Tillförd energi'!$B$1:$AQ$1,0),FALSE)</f>
        <v>0</v>
      </c>
      <c r="H374" s="73">
        <f>VLOOKUP($B374,'Tillförd energi'!$B$2:$AS$506,MATCH(H$1,'Tillförd energi'!$B$1:$AQ$1,0),FALSE)</f>
        <v>0</v>
      </c>
      <c r="I374" s="73">
        <f>VLOOKUP($B374,'Tillförd energi'!$B$2:$AS$506,MATCH(I$1,'Tillförd energi'!$B$1:$AQ$1,0),FALSE)</f>
        <v>0</v>
      </c>
      <c r="J374" s="73">
        <f>VLOOKUP($B374,'Tillförd energi'!$B$2:$AS$506,MATCH(J$1,'Tillförd energi'!$B$1:$AQ$1,0),FALSE)</f>
        <v>0</v>
      </c>
      <c r="K374" s="73">
        <f>VLOOKUP($B374,'Tillförd energi'!$B$2:$AS$506,MATCH(K$1,'Tillförd energi'!$B$1:$AQ$1,0),FALSE)</f>
        <v>0</v>
      </c>
      <c r="L374" s="73">
        <f>VLOOKUP($B374,'Tillförd energi'!$B$2:$AS$506,MATCH(L$1,'Tillförd energi'!$B$1:$AQ$1,0),FALSE)</f>
        <v>0</v>
      </c>
      <c r="M374" s="73">
        <f>VLOOKUP($B374,'Tillförd energi'!$B$2:$AS$506,MATCH(M$1,'Tillförd energi'!$B$1:$AQ$1,0),FALSE)</f>
        <v>0</v>
      </c>
      <c r="N374" s="73">
        <f>VLOOKUP($B374,'Tillförd energi'!$B$2:$AS$506,MATCH(N$1,'Tillförd energi'!$B$1:$AQ$1,0),FALSE)</f>
        <v>0</v>
      </c>
      <c r="O374" s="73">
        <f>VLOOKUP($B374,'Tillförd energi'!$B$2:$AS$506,MATCH(O$1,'Tillförd energi'!$B$1:$AQ$1,0),FALSE)</f>
        <v>0</v>
      </c>
      <c r="P374" s="73">
        <f>VLOOKUP($B374,'Tillförd energi'!$B$2:$AS$506,MATCH(P$1,'Tillförd energi'!$B$1:$AQ$1,0),FALSE)</f>
        <v>0</v>
      </c>
      <c r="Q374" s="73">
        <f>VLOOKUP($B374,'Tillförd energi'!$B$2:$AS$506,MATCH(Q$1,'Tillförd energi'!$B$1:$AQ$1,0),FALSE)</f>
        <v>0</v>
      </c>
      <c r="R374" s="73">
        <f>VLOOKUP($B374,'Tillförd energi'!$B$2:$AS$506,MATCH(R$1,'Tillförd energi'!$B$1:$AQ$1,0),FALSE)</f>
        <v>0</v>
      </c>
      <c r="S374" s="73">
        <f>VLOOKUP($B374,'Tillförd energi'!$B$2:$AS$506,MATCH(S$1,'Tillförd energi'!$B$1:$AQ$1,0),FALSE)</f>
        <v>0</v>
      </c>
      <c r="T374" s="73">
        <f>VLOOKUP($B374,'Tillförd energi'!$B$2:$AS$506,MATCH(T$1,'Tillförd energi'!$B$1:$AQ$1,0),FALSE)</f>
        <v>0</v>
      </c>
      <c r="U374" s="73">
        <f>VLOOKUP($B374,'Tillförd energi'!$B$2:$AS$506,MATCH(U$1,'Tillförd energi'!$B$1:$AQ$1,0),FALSE)</f>
        <v>0</v>
      </c>
      <c r="V374" s="73">
        <f>VLOOKUP($B374,'Tillförd energi'!$B$2:$AS$506,MATCH(V$1,'Tillförd energi'!$B$1:$AQ$1,0),FALSE)</f>
        <v>0</v>
      </c>
      <c r="W374" s="73">
        <f>VLOOKUP($B374,'Tillförd energi'!$B$2:$AS$506,MATCH(W$1,'Tillförd energi'!$B$1:$AQ$1,0),FALSE)</f>
        <v>0</v>
      </c>
      <c r="X374" s="73">
        <f>VLOOKUP($B374,'Tillförd energi'!$B$2:$AS$506,MATCH(X$1,'Tillförd energi'!$B$1:$AQ$1,0),FALSE)</f>
        <v>0</v>
      </c>
      <c r="Y374" s="73">
        <f>VLOOKUP($B374,'Tillförd energi'!$B$2:$AS$506,MATCH(Y$1,'Tillförd energi'!$B$1:$AQ$1,0),FALSE)</f>
        <v>0</v>
      </c>
      <c r="Z374" s="73">
        <f>VLOOKUP($B374,'Tillförd energi'!$B$2:$AS$506,MATCH(Z$1,'Tillförd energi'!$B$1:$AQ$1,0),FALSE)</f>
        <v>0</v>
      </c>
      <c r="AA374" s="73">
        <f>VLOOKUP($B374,'Tillförd energi'!$B$2:$AS$506,MATCH(AA$1,'Tillförd energi'!$B$1:$AQ$1,0),FALSE)</f>
        <v>0</v>
      </c>
      <c r="AB374" s="73">
        <f>VLOOKUP($B374,'Tillförd energi'!$B$2:$AS$506,MATCH(AB$1,'Tillförd energi'!$B$1:$AQ$1,0),FALSE)</f>
        <v>0</v>
      </c>
      <c r="AC374" s="73">
        <f>VLOOKUP($B374,'Tillförd energi'!$B$2:$AS$506,MATCH(AC$1,'Tillförd energi'!$B$1:$AQ$1,0),FALSE)</f>
        <v>0</v>
      </c>
      <c r="AD374" s="73">
        <f>VLOOKUP($B374,'Tillförd energi'!$B$2:$AS$506,MATCH(AD$1,'Tillförd energi'!$B$1:$AQ$1,0),FALSE)</f>
        <v>0</v>
      </c>
      <c r="AF374" s="73">
        <f>VLOOKUP($B374,'Tillförd energi'!$B$2:$AS$506,MATCH(AF$1,'Tillförd energi'!$B$1:$AQ$1,0),FALSE)</f>
        <v>0</v>
      </c>
      <c r="AH374" s="73">
        <f>IFERROR(VLOOKUP(B374,Miljö!$B$1:$S$476,9,FALSE)/1,0)</f>
        <v>0</v>
      </c>
      <c r="AJ374" s="81" t="str">
        <f>IFERROR(VLOOKUP($B374,Miljö!$B$1:$S$500,MATCH("hjälpel exklusive kraftvärme (GWh)",Miljö!$B$1:$V$1,0),FALSE)/1,"")</f>
        <v/>
      </c>
      <c r="AK374" s="81">
        <f t="shared" si="55"/>
        <v>0</v>
      </c>
      <c r="AL374" s="81">
        <f>VLOOKUP($B374,'Slutlig allokering'!$B$2:$AL$462,MATCH("Hjälpel kraftvärme",'Slutlig allokering'!$B$2:$AL$2,0),FALSE)</f>
        <v>0</v>
      </c>
      <c r="AN374" s="73">
        <f t="shared" si="56"/>
        <v>0</v>
      </c>
      <c r="AO374" s="73">
        <f t="shared" si="57"/>
        <v>0</v>
      </c>
      <c r="AP374" s="73" t="str">
        <f>IF(ISERROR(1/VLOOKUP($B374,Leveranser!$B$1:$S$500,MATCH("såld värme (gwh)",Leveranser!$B$1:$S$1,0),FALSE)),"",VLOOKUP($B374,Leveranser!$B$1:$S$500,MATCH("såld värme (gwh)",Leveranser!$B$1:$S$1,0),FALSE))</f>
        <v/>
      </c>
      <c r="AQ374" s="73">
        <f>VLOOKUP($B374,Leveranser!$B$1:$Y$500,MATCH("Totalt såld fjärrvärme till andra fjärrvärmeföretag",Leveranser!$B$1:$AA$1,0),FALSE)</f>
        <v>0</v>
      </c>
      <c r="AR374" s="73">
        <f>IF(ISERROR(1/VLOOKUP($B374,Miljö!$B$1:$S$500,MATCH("Såld mängd produktionsspecifik fjärrvärme (GWh)",Miljö!$B$1:$R$1,0),FALSE)),0,VLOOKUP($B374,Miljö!$B$1:$S$500,MATCH("Såld mängd produktionsspecifik fjärrvärme (GWh)",Miljö!$B$1:$R$1,0),FALSE))</f>
        <v>0</v>
      </c>
      <c r="AS374" s="82" t="str">
        <f t="shared" si="62"/>
        <v/>
      </c>
      <c r="AU374" s="73" t="str">
        <f>VLOOKUP($B374,'Miljövärden urval för publ'!$B$2:$I$486,7,FALSE)</f>
        <v>Nej</v>
      </c>
      <c r="AV374" s="73" t="str">
        <f>VLOOKUP($B374,'Miljövärden urval för publ'!$B$2:$I$486,6,FALSE)</f>
        <v>Nej</v>
      </c>
      <c r="AZ374" s="73">
        <f t="shared" si="58"/>
        <v>0</v>
      </c>
      <c r="BA374" s="73">
        <f t="shared" si="63"/>
        <v>0</v>
      </c>
      <c r="BB374" s="73">
        <f t="shared" si="59"/>
        <v>0</v>
      </c>
      <c r="BC374" s="73">
        <f t="shared" si="60"/>
        <v>0</v>
      </c>
      <c r="BE374" s="73">
        <f t="shared" si="64"/>
        <v>0</v>
      </c>
      <c r="BF374" s="73">
        <f t="shared" si="65"/>
        <v>0</v>
      </c>
      <c r="BH374" s="73">
        <f t="shared" si="61"/>
        <v>0</v>
      </c>
    </row>
    <row r="375" spans="1:60" ht="14.5" x14ac:dyDescent="0.35">
      <c r="A375" t="s">
        <v>481</v>
      </c>
      <c r="B375" t="s">
        <v>484</v>
      </c>
      <c r="C375" s="73">
        <f>VLOOKUP($B375,'Tillförd energi'!$B$2:$AS$506,MATCH(C$1,'Tillförd energi'!$B$1:$AQ$1,0),FALSE)</f>
        <v>0</v>
      </c>
      <c r="D375" s="73">
        <f>VLOOKUP($B375,'Tillförd energi'!$B$2:$AS$506,MATCH(D$1,'Tillförd energi'!$B$1:$AQ$1,0),FALSE)</f>
        <v>0</v>
      </c>
      <c r="E375" s="73">
        <f>VLOOKUP($B375,'Tillförd energi'!$B$2:$AS$506,MATCH(E$1,'Tillförd energi'!$B$1:$AQ$1,0),FALSE)</f>
        <v>0</v>
      </c>
      <c r="F375" s="73">
        <f>VLOOKUP($B375,'Tillförd energi'!$B$2:$AS$506,MATCH(F$1,'Tillförd energi'!$B$1:$AQ$1,0),FALSE)</f>
        <v>0</v>
      </c>
      <c r="G375" s="73">
        <f>VLOOKUP($B375,'Tillförd energi'!$B$2:$AS$506,MATCH(G$1,'Tillförd energi'!$B$1:$AQ$1,0),FALSE)</f>
        <v>0</v>
      </c>
      <c r="H375" s="73">
        <f>VLOOKUP($B375,'Tillförd energi'!$B$2:$AS$506,MATCH(H$1,'Tillförd energi'!$B$1:$AQ$1,0),FALSE)</f>
        <v>0</v>
      </c>
      <c r="I375" s="73">
        <f>VLOOKUP($B375,'Tillförd energi'!$B$2:$AS$506,MATCH(I$1,'Tillförd energi'!$B$1:$AQ$1,0),FALSE)</f>
        <v>0</v>
      </c>
      <c r="J375" s="73">
        <f>VLOOKUP($B375,'Tillförd energi'!$B$2:$AS$506,MATCH(J$1,'Tillförd energi'!$B$1:$AQ$1,0),FALSE)</f>
        <v>0</v>
      </c>
      <c r="K375" s="73">
        <f>VLOOKUP($B375,'Tillförd energi'!$B$2:$AS$506,MATCH(K$1,'Tillförd energi'!$B$1:$AQ$1,0),FALSE)</f>
        <v>0</v>
      </c>
      <c r="L375" s="73">
        <f>VLOOKUP($B375,'Tillförd energi'!$B$2:$AS$506,MATCH(L$1,'Tillförd energi'!$B$1:$AQ$1,0),FALSE)</f>
        <v>0</v>
      </c>
      <c r="M375" s="73">
        <f>VLOOKUP($B375,'Tillförd energi'!$B$2:$AS$506,MATCH(M$1,'Tillförd energi'!$B$1:$AQ$1,0),FALSE)</f>
        <v>0</v>
      </c>
      <c r="N375" s="73">
        <f>VLOOKUP($B375,'Tillförd energi'!$B$2:$AS$506,MATCH(N$1,'Tillförd energi'!$B$1:$AQ$1,0),FALSE)</f>
        <v>0</v>
      </c>
      <c r="O375" s="73">
        <f>VLOOKUP($B375,'Tillförd energi'!$B$2:$AS$506,MATCH(O$1,'Tillförd energi'!$B$1:$AQ$1,0),FALSE)</f>
        <v>0</v>
      </c>
      <c r="P375" s="73">
        <f>VLOOKUP($B375,'Tillförd energi'!$B$2:$AS$506,MATCH(P$1,'Tillförd energi'!$B$1:$AQ$1,0),FALSE)</f>
        <v>0</v>
      </c>
      <c r="Q375" s="73">
        <f>VLOOKUP($B375,'Tillförd energi'!$B$2:$AS$506,MATCH(Q$1,'Tillförd energi'!$B$1:$AQ$1,0),FALSE)</f>
        <v>0</v>
      </c>
      <c r="R375" s="73">
        <f>VLOOKUP($B375,'Tillförd energi'!$B$2:$AS$506,MATCH(R$1,'Tillförd energi'!$B$1:$AQ$1,0),FALSE)</f>
        <v>0</v>
      </c>
      <c r="S375" s="73">
        <f>VLOOKUP($B375,'Tillförd energi'!$B$2:$AS$506,MATCH(S$1,'Tillförd energi'!$B$1:$AQ$1,0),FALSE)</f>
        <v>0</v>
      </c>
      <c r="T375" s="73">
        <f>VLOOKUP($B375,'Tillförd energi'!$B$2:$AS$506,MATCH(T$1,'Tillförd energi'!$B$1:$AQ$1,0),FALSE)</f>
        <v>0</v>
      </c>
      <c r="U375" s="73">
        <f>VLOOKUP($B375,'Tillförd energi'!$B$2:$AS$506,MATCH(U$1,'Tillförd energi'!$B$1:$AQ$1,0),FALSE)</f>
        <v>0</v>
      </c>
      <c r="V375" s="73">
        <f>VLOOKUP($B375,'Tillförd energi'!$B$2:$AS$506,MATCH(V$1,'Tillförd energi'!$B$1:$AQ$1,0),FALSE)</f>
        <v>0</v>
      </c>
      <c r="W375" s="73">
        <f>VLOOKUP($B375,'Tillförd energi'!$B$2:$AS$506,MATCH(W$1,'Tillförd energi'!$B$1:$AQ$1,0),FALSE)</f>
        <v>0</v>
      </c>
      <c r="X375" s="73">
        <f>VLOOKUP($B375,'Tillförd energi'!$B$2:$AS$506,MATCH(X$1,'Tillförd energi'!$B$1:$AQ$1,0),FALSE)</f>
        <v>0</v>
      </c>
      <c r="Y375" s="73">
        <f>VLOOKUP($B375,'Tillförd energi'!$B$2:$AS$506,MATCH(Y$1,'Tillförd energi'!$B$1:$AQ$1,0),FALSE)</f>
        <v>0</v>
      </c>
      <c r="Z375" s="73">
        <f>VLOOKUP($B375,'Tillförd energi'!$B$2:$AS$506,MATCH(Z$1,'Tillförd energi'!$B$1:$AQ$1,0),FALSE)</f>
        <v>0</v>
      </c>
      <c r="AA375" s="73">
        <f>VLOOKUP($B375,'Tillförd energi'!$B$2:$AS$506,MATCH(AA$1,'Tillförd energi'!$B$1:$AQ$1,0),FALSE)</f>
        <v>0</v>
      </c>
      <c r="AB375" s="73">
        <f>VLOOKUP($B375,'Tillförd energi'!$B$2:$AS$506,MATCH(AB$1,'Tillförd energi'!$B$1:$AQ$1,0),FALSE)</f>
        <v>0</v>
      </c>
      <c r="AC375" s="73">
        <f>VLOOKUP($B375,'Tillförd energi'!$B$2:$AS$506,MATCH(AC$1,'Tillförd energi'!$B$1:$AQ$1,0),FALSE)</f>
        <v>0</v>
      </c>
      <c r="AD375" s="73">
        <f>VLOOKUP($B375,'Tillförd energi'!$B$2:$AS$506,MATCH(AD$1,'Tillförd energi'!$B$1:$AQ$1,0),FALSE)</f>
        <v>0</v>
      </c>
      <c r="AF375" s="73">
        <f>VLOOKUP($B375,'Tillförd energi'!$B$2:$AS$506,MATCH(AF$1,'Tillförd energi'!$B$1:$AQ$1,0),FALSE)</f>
        <v>23.1</v>
      </c>
      <c r="AH375" s="73">
        <f>IFERROR(VLOOKUP(B375,Miljö!$B$1:$S$476,9,FALSE)/1,0)</f>
        <v>744</v>
      </c>
      <c r="AJ375" s="81" t="str">
        <f>IFERROR(VLOOKUP($B375,Miljö!$B$1:$S$500,MATCH("hjälpel exklusive kraftvärme (GWh)",Miljö!$B$1:$V$1,0),FALSE)/1,"")</f>
        <v/>
      </c>
      <c r="AK375" s="81">
        <f t="shared" si="55"/>
        <v>23.099999999999998</v>
      </c>
      <c r="AL375" s="81">
        <f>VLOOKUP($B375,'Slutlig allokering'!$B$2:$AL$462,MATCH("Hjälpel kraftvärme",'Slutlig allokering'!$B$2:$AL$2,0),FALSE)</f>
        <v>0</v>
      </c>
      <c r="AN375" s="73">
        <f t="shared" si="56"/>
        <v>23.1</v>
      </c>
      <c r="AO375" s="73">
        <f t="shared" si="57"/>
        <v>767.1</v>
      </c>
      <c r="AP375" s="73">
        <f>IF(ISERROR(1/VLOOKUP($B375,Leveranser!$B$1:$S$500,MATCH("såld värme (gwh)",Leveranser!$B$1:$S$1,0),FALSE)),"",VLOOKUP($B375,Leveranser!$B$1:$S$500,MATCH("såld värme (gwh)",Leveranser!$B$1:$S$1,0),FALSE))</f>
        <v>770</v>
      </c>
      <c r="AQ375" s="73">
        <f>VLOOKUP($B375,Leveranser!$B$1:$Y$500,MATCH("Totalt såld fjärrvärme till andra fjärrvärmeföretag",Leveranser!$B$1:$AA$1,0),FALSE)</f>
        <v>0</v>
      </c>
      <c r="AR375" s="73">
        <f>IF(ISERROR(1/VLOOKUP($B375,Miljö!$B$1:$S$500,MATCH("Såld mängd produktionsspecifik fjärrvärme (GWh)",Miljö!$B$1:$R$1,0),FALSE)),0,VLOOKUP($B375,Miljö!$B$1:$S$500,MATCH("Såld mängd produktionsspecifik fjärrvärme (GWh)",Miljö!$B$1:$R$1,0),FALSE))</f>
        <v>0</v>
      </c>
      <c r="AS375" s="82">
        <f t="shared" si="62"/>
        <v>1.0037804719071828</v>
      </c>
      <c r="AU375" s="73" t="str">
        <f>VLOOKUP($B375,'Miljövärden urval för publ'!$B$2:$I$486,7,FALSE)</f>
        <v>Ja</v>
      </c>
      <c r="AV375" s="73" t="str">
        <f>VLOOKUP($B375,'Miljövärden urval för publ'!$B$2:$I$486,6,FALSE)</f>
        <v>Ja</v>
      </c>
      <c r="AZ375" s="73">
        <f t="shared" si="58"/>
        <v>23.1</v>
      </c>
      <c r="BA375" s="73">
        <f t="shared" si="63"/>
        <v>0</v>
      </c>
      <c r="BB375" s="73">
        <f t="shared" si="59"/>
        <v>0</v>
      </c>
      <c r="BC375" s="73">
        <f t="shared" si="60"/>
        <v>0</v>
      </c>
      <c r="BE375" s="73">
        <f t="shared" si="64"/>
        <v>0</v>
      </c>
      <c r="BF375" s="73">
        <f t="shared" si="65"/>
        <v>0</v>
      </c>
      <c r="BH375" s="73">
        <f t="shared" si="61"/>
        <v>0</v>
      </c>
    </row>
    <row r="376" spans="1:60" ht="14.5" x14ac:dyDescent="0.35">
      <c r="A376" t="s">
        <v>485</v>
      </c>
      <c r="B376" t="s">
        <v>486</v>
      </c>
      <c r="C376" s="73">
        <f>VLOOKUP($B376,'Tillförd energi'!$B$2:$AS$506,MATCH(C$1,'Tillförd energi'!$B$1:$AQ$1,0),FALSE)</f>
        <v>0</v>
      </c>
      <c r="D376" s="73">
        <f>VLOOKUP($B376,'Tillförd energi'!$B$2:$AS$506,MATCH(D$1,'Tillförd energi'!$B$1:$AQ$1,0),FALSE)</f>
        <v>0.9</v>
      </c>
      <c r="E376" s="73">
        <f>VLOOKUP($B376,'Tillförd energi'!$B$2:$AS$506,MATCH(E$1,'Tillförd energi'!$B$1:$AQ$1,0),FALSE)</f>
        <v>0</v>
      </c>
      <c r="F376" s="73">
        <f>VLOOKUP($B376,'Tillförd energi'!$B$2:$AS$506,MATCH(F$1,'Tillförd energi'!$B$1:$AQ$1,0),FALSE)</f>
        <v>0</v>
      </c>
      <c r="G376" s="73">
        <f>VLOOKUP($B376,'Tillförd energi'!$B$2:$AS$506,MATCH(G$1,'Tillförd energi'!$B$1:$AQ$1,0),FALSE)</f>
        <v>0</v>
      </c>
      <c r="H376" s="73">
        <f>VLOOKUP($B376,'Tillförd energi'!$B$2:$AS$506,MATCH(H$1,'Tillförd energi'!$B$1:$AQ$1,0),FALSE)</f>
        <v>0</v>
      </c>
      <c r="I376" s="73">
        <f>VLOOKUP($B376,'Tillförd energi'!$B$2:$AS$506,MATCH(I$1,'Tillförd energi'!$B$1:$AQ$1,0),FALSE)</f>
        <v>22.995999999999999</v>
      </c>
      <c r="J376" s="73">
        <f>VLOOKUP($B376,'Tillförd energi'!$B$2:$AS$506,MATCH(J$1,'Tillförd energi'!$B$1:$AQ$1,0),FALSE)</f>
        <v>0</v>
      </c>
      <c r="K376" s="73">
        <f>VLOOKUP($B376,'Tillförd energi'!$B$2:$AS$506,MATCH(K$1,'Tillförd energi'!$B$1:$AQ$1,0),FALSE)</f>
        <v>2.5794199999999998</v>
      </c>
      <c r="L376" s="73">
        <f>VLOOKUP($B376,'Tillförd energi'!$B$2:$AS$506,MATCH(L$1,'Tillförd energi'!$B$1:$AQ$1,0),FALSE)</f>
        <v>0</v>
      </c>
      <c r="M376" s="73">
        <f>VLOOKUP($B376,'Tillförd energi'!$B$2:$AS$506,MATCH(M$1,'Tillförd energi'!$B$1:$AQ$1,0),FALSE)</f>
        <v>0.77382700000000004</v>
      </c>
      <c r="N376" s="73">
        <f>VLOOKUP($B376,'Tillförd energi'!$B$2:$AS$506,MATCH(N$1,'Tillförd energi'!$B$1:$AQ$1,0),FALSE)</f>
        <v>0</v>
      </c>
      <c r="O376" s="73">
        <f>VLOOKUP($B376,'Tillförd energi'!$B$2:$AS$506,MATCH(O$1,'Tillförd energi'!$B$1:$AQ$1,0),FALSE)</f>
        <v>0</v>
      </c>
      <c r="P376" s="73">
        <f>VLOOKUP($B376,'Tillförd energi'!$B$2:$AS$506,MATCH(P$1,'Tillförd energi'!$B$1:$AQ$1,0),FALSE)</f>
        <v>10</v>
      </c>
      <c r="Q376" s="73">
        <f>VLOOKUP($B376,'Tillförd energi'!$B$2:$AS$506,MATCH(Q$1,'Tillförd energi'!$B$1:$AQ$1,0),FALSE)</f>
        <v>3.2</v>
      </c>
      <c r="R376" s="73">
        <f>VLOOKUP($B376,'Tillförd energi'!$B$2:$AS$506,MATCH(R$1,'Tillförd energi'!$B$1:$AQ$1,0),FALSE)</f>
        <v>0</v>
      </c>
      <c r="S376" s="73">
        <f>VLOOKUP($B376,'Tillförd energi'!$B$2:$AS$506,MATCH(S$1,'Tillförd energi'!$B$1:$AQ$1,0),FALSE)</f>
        <v>0</v>
      </c>
      <c r="T376" s="73">
        <f>VLOOKUP($B376,'Tillförd energi'!$B$2:$AS$506,MATCH(T$1,'Tillförd energi'!$B$1:$AQ$1,0),FALSE)</f>
        <v>25.7942</v>
      </c>
      <c r="U376" s="73">
        <f>VLOOKUP($B376,'Tillförd energi'!$B$2:$AS$506,MATCH(U$1,'Tillförd energi'!$B$1:$AQ$1,0),FALSE)</f>
        <v>0</v>
      </c>
      <c r="V376" s="73">
        <f>VLOOKUP($B376,'Tillförd energi'!$B$2:$AS$506,MATCH(V$1,'Tillförd energi'!$B$1:$AQ$1,0),FALSE)</f>
        <v>0</v>
      </c>
      <c r="W376" s="73">
        <f>VLOOKUP($B376,'Tillförd energi'!$B$2:$AS$506,MATCH(W$1,'Tillförd energi'!$B$1:$AQ$1,0),FALSE)</f>
        <v>0</v>
      </c>
      <c r="X376" s="73">
        <f>VLOOKUP($B376,'Tillförd energi'!$B$2:$AS$506,MATCH(X$1,'Tillförd energi'!$B$1:$AQ$1,0),FALSE)</f>
        <v>0</v>
      </c>
      <c r="Y376" s="73">
        <f>VLOOKUP($B376,'Tillförd energi'!$B$2:$AS$506,MATCH(Y$1,'Tillförd energi'!$B$1:$AQ$1,0),FALSE)</f>
        <v>0</v>
      </c>
      <c r="Z376" s="73">
        <f>VLOOKUP($B376,'Tillförd energi'!$B$2:$AS$506,MATCH(Z$1,'Tillförd energi'!$B$1:$AQ$1,0),FALSE)</f>
        <v>0</v>
      </c>
      <c r="AA376" s="73">
        <f>VLOOKUP($B376,'Tillförd energi'!$B$2:$AS$506,MATCH(AA$1,'Tillförd energi'!$B$1:$AQ$1,0),FALSE)</f>
        <v>0</v>
      </c>
      <c r="AB376" s="73">
        <f>VLOOKUP($B376,'Tillförd energi'!$B$2:$AS$506,MATCH(AB$1,'Tillförd energi'!$B$1:$AQ$1,0),FALSE)</f>
        <v>0</v>
      </c>
      <c r="AC376" s="73">
        <f>VLOOKUP($B376,'Tillförd energi'!$B$2:$AS$506,MATCH(AC$1,'Tillförd energi'!$B$1:$AQ$1,0),FALSE)</f>
        <v>0</v>
      </c>
      <c r="AD376" s="73">
        <f>VLOOKUP($B376,'Tillförd energi'!$B$2:$AS$506,MATCH(AD$1,'Tillförd energi'!$B$1:$AQ$1,0),FALSE)</f>
        <v>0</v>
      </c>
      <c r="AF376" s="73">
        <f>VLOOKUP($B376,'Tillförd energi'!$B$2:$AS$506,MATCH(AF$1,'Tillförd energi'!$B$1:$AQ$1,0),FALSE)</f>
        <v>2.1109399999999998</v>
      </c>
      <c r="AH376" s="73">
        <f>IFERROR(VLOOKUP(B376,Miljö!$B$1:$S$476,9,FALSE)/1,0)</f>
        <v>0</v>
      </c>
      <c r="AJ376" s="81">
        <f>IFERROR(VLOOKUP($B376,Miljö!$B$1:$S$500,MATCH("hjälpel exklusive kraftvärme (GWh)",Miljö!$B$1:$V$1,0),FALSE)/1,"")</f>
        <v>0.5</v>
      </c>
      <c r="AK376" s="81">
        <f t="shared" si="55"/>
        <v>0.5</v>
      </c>
      <c r="AL376" s="81">
        <f>VLOOKUP($B376,'Slutlig allokering'!$B$2:$AL$462,MATCH("Hjälpel kraftvärme",'Slutlig allokering'!$B$2:$AL$2,0),FALSE)</f>
        <v>1.61094</v>
      </c>
      <c r="AN376" s="73">
        <f t="shared" si="56"/>
        <v>68.354387000000003</v>
      </c>
      <c r="AO376" s="73">
        <f t="shared" si="57"/>
        <v>68.354387000000003</v>
      </c>
      <c r="AP376" s="73">
        <f>IF(ISERROR(1/VLOOKUP($B376,Leveranser!$B$1:$S$500,MATCH("såld värme (gwh)",Leveranser!$B$1:$S$1,0),FALSE)),"",VLOOKUP($B376,Leveranser!$B$1:$S$500,MATCH("såld värme (gwh)",Leveranser!$B$1:$S$1,0),FALSE))</f>
        <v>57.831000000000003</v>
      </c>
      <c r="AQ376" s="73">
        <f>VLOOKUP($B376,Leveranser!$B$1:$Y$500,MATCH("Totalt såld fjärrvärme till andra fjärrvärmeföretag",Leveranser!$B$1:$AA$1,0),FALSE)</f>
        <v>0</v>
      </c>
      <c r="AR376" s="73">
        <f>IF(ISERROR(1/VLOOKUP($B376,Miljö!$B$1:$S$500,MATCH("Såld mängd produktionsspecifik fjärrvärme (GWh)",Miljö!$B$1:$R$1,0),FALSE)),0,VLOOKUP($B376,Miljö!$B$1:$S$500,MATCH("Såld mängd produktionsspecifik fjärrvärme (GWh)",Miljö!$B$1:$R$1,0),FALSE))</f>
        <v>0</v>
      </c>
      <c r="AS376" s="82">
        <f t="shared" si="62"/>
        <v>0.84604664803738205</v>
      </c>
      <c r="AU376" s="73" t="str">
        <f>VLOOKUP($B376,'Miljövärden urval för publ'!$B$2:$I$486,7,FALSE)</f>
        <v>Ja</v>
      </c>
      <c r="AV376" s="73" t="str">
        <f>VLOOKUP($B376,'Miljövärden urval för publ'!$B$2:$I$486,6,FALSE)</f>
        <v>Ja</v>
      </c>
      <c r="AZ376" s="73">
        <f t="shared" si="58"/>
        <v>2.1109399999999998</v>
      </c>
      <c r="BA376" s="73">
        <f t="shared" si="63"/>
        <v>0</v>
      </c>
      <c r="BB376" s="73">
        <f t="shared" si="59"/>
        <v>10.773827000000001</v>
      </c>
      <c r="BC376" s="73">
        <f t="shared" si="60"/>
        <v>28.994199999999999</v>
      </c>
      <c r="BE376" s="73">
        <f t="shared" si="64"/>
        <v>0</v>
      </c>
      <c r="BF376" s="73">
        <f t="shared" si="65"/>
        <v>0</v>
      </c>
      <c r="BH376" s="73">
        <f t="shared" si="61"/>
        <v>42.347447000000003</v>
      </c>
    </row>
    <row r="377" spans="1:60" ht="14.5" x14ac:dyDescent="0.35">
      <c r="A377" t="s">
        <v>487</v>
      </c>
      <c r="B377" t="s">
        <v>488</v>
      </c>
      <c r="C377" s="73">
        <f>VLOOKUP($B377,'Tillförd energi'!$B$2:$AS$506,MATCH(C$1,'Tillförd energi'!$B$1:$AQ$1,0),FALSE)</f>
        <v>0</v>
      </c>
      <c r="D377" s="73">
        <f>VLOOKUP($B377,'Tillförd energi'!$B$2:$AS$506,MATCH(D$1,'Tillförd energi'!$B$1:$AQ$1,0),FALSE)</f>
        <v>0.255</v>
      </c>
      <c r="E377" s="73">
        <f>VLOOKUP($B377,'Tillförd energi'!$B$2:$AS$506,MATCH(E$1,'Tillförd energi'!$B$1:$AQ$1,0),FALSE)</f>
        <v>0</v>
      </c>
      <c r="F377" s="73">
        <f>VLOOKUP($B377,'Tillförd energi'!$B$2:$AS$506,MATCH(F$1,'Tillförd energi'!$B$1:$AQ$1,0),FALSE)</f>
        <v>0</v>
      </c>
      <c r="G377" s="73">
        <f>VLOOKUP($B377,'Tillförd energi'!$B$2:$AS$506,MATCH(G$1,'Tillförd energi'!$B$1:$AQ$1,0),FALSE)</f>
        <v>0</v>
      </c>
      <c r="H377" s="73">
        <f>VLOOKUP($B377,'Tillförd energi'!$B$2:$AS$506,MATCH(H$1,'Tillförd energi'!$B$1:$AQ$1,0),FALSE)</f>
        <v>1.7909999999999999</v>
      </c>
      <c r="I377" s="73">
        <f>VLOOKUP($B377,'Tillförd energi'!$B$2:$AS$506,MATCH(I$1,'Tillförd energi'!$B$1:$AQ$1,0),FALSE)</f>
        <v>0</v>
      </c>
      <c r="J377" s="73">
        <f>VLOOKUP($B377,'Tillförd energi'!$B$2:$AS$506,MATCH(J$1,'Tillförd energi'!$B$1:$AQ$1,0),FALSE)</f>
        <v>0</v>
      </c>
      <c r="K377" s="73">
        <f>VLOOKUP($B377,'Tillförd energi'!$B$2:$AS$506,MATCH(K$1,'Tillförd energi'!$B$1:$AQ$1,0),FALSE)</f>
        <v>0</v>
      </c>
      <c r="L377" s="73">
        <f>VLOOKUP($B377,'Tillförd energi'!$B$2:$AS$506,MATCH(L$1,'Tillförd energi'!$B$1:$AQ$1,0),FALSE)</f>
        <v>0</v>
      </c>
      <c r="M377" s="73">
        <f>VLOOKUP($B377,'Tillförd energi'!$B$2:$AS$506,MATCH(M$1,'Tillförd energi'!$B$1:$AQ$1,0),FALSE)</f>
        <v>47.857999999999997</v>
      </c>
      <c r="N377" s="73">
        <f>VLOOKUP($B377,'Tillförd energi'!$B$2:$AS$506,MATCH(N$1,'Tillförd energi'!$B$1:$AQ$1,0),FALSE)</f>
        <v>0</v>
      </c>
      <c r="O377" s="73">
        <f>VLOOKUP($B377,'Tillförd energi'!$B$2:$AS$506,MATCH(O$1,'Tillförd energi'!$B$1:$AQ$1,0),FALSE)</f>
        <v>0</v>
      </c>
      <c r="P377" s="73">
        <f>VLOOKUP($B377,'Tillförd energi'!$B$2:$AS$506,MATCH(P$1,'Tillförd energi'!$B$1:$AQ$1,0),FALSE)</f>
        <v>0</v>
      </c>
      <c r="Q377" s="73">
        <f>VLOOKUP($B377,'Tillförd energi'!$B$2:$AS$506,MATCH(Q$1,'Tillförd energi'!$B$1:$AQ$1,0),FALSE)</f>
        <v>0</v>
      </c>
      <c r="R377" s="73">
        <f>VLOOKUP($B377,'Tillförd energi'!$B$2:$AS$506,MATCH(R$1,'Tillförd energi'!$B$1:$AQ$1,0),FALSE)</f>
        <v>0</v>
      </c>
      <c r="S377" s="73">
        <f>VLOOKUP($B377,'Tillförd energi'!$B$2:$AS$506,MATCH(S$1,'Tillförd energi'!$B$1:$AQ$1,0),FALSE)</f>
        <v>0</v>
      </c>
      <c r="T377" s="73">
        <f>VLOOKUP($B377,'Tillförd energi'!$B$2:$AS$506,MATCH(T$1,'Tillförd energi'!$B$1:$AQ$1,0),FALSE)</f>
        <v>0</v>
      </c>
      <c r="U377" s="73">
        <f>VLOOKUP($B377,'Tillförd energi'!$B$2:$AS$506,MATCH(U$1,'Tillförd energi'!$B$1:$AQ$1,0),FALSE)</f>
        <v>0</v>
      </c>
      <c r="V377" s="73">
        <f>VLOOKUP($B377,'Tillförd energi'!$B$2:$AS$506,MATCH(V$1,'Tillförd energi'!$B$1:$AQ$1,0),FALSE)</f>
        <v>0</v>
      </c>
      <c r="W377" s="73">
        <f>VLOOKUP($B377,'Tillförd energi'!$B$2:$AS$506,MATCH(W$1,'Tillförd energi'!$B$1:$AQ$1,0),FALSE)</f>
        <v>0</v>
      </c>
      <c r="X377" s="73">
        <f>VLOOKUP($B377,'Tillförd energi'!$B$2:$AS$506,MATCH(X$1,'Tillförd energi'!$B$1:$AQ$1,0),FALSE)</f>
        <v>0</v>
      </c>
      <c r="Y377" s="73">
        <f>VLOOKUP($B377,'Tillförd energi'!$B$2:$AS$506,MATCH(Y$1,'Tillförd energi'!$B$1:$AQ$1,0),FALSE)</f>
        <v>0.73399999999999999</v>
      </c>
      <c r="Z377" s="73">
        <f>VLOOKUP($B377,'Tillförd energi'!$B$2:$AS$506,MATCH(Z$1,'Tillförd energi'!$B$1:$AQ$1,0),FALSE)</f>
        <v>0</v>
      </c>
      <c r="AA377" s="73">
        <f>VLOOKUP($B377,'Tillförd energi'!$B$2:$AS$506,MATCH(AA$1,'Tillförd energi'!$B$1:$AQ$1,0),FALSE)</f>
        <v>0</v>
      </c>
      <c r="AB377" s="73">
        <f>VLOOKUP($B377,'Tillförd energi'!$B$2:$AS$506,MATCH(AB$1,'Tillförd energi'!$B$1:$AQ$1,0),FALSE)</f>
        <v>2.1659999999999999</v>
      </c>
      <c r="AC377" s="73">
        <f>VLOOKUP($B377,'Tillförd energi'!$B$2:$AS$506,MATCH(AC$1,'Tillförd energi'!$B$1:$AQ$1,0),FALSE)</f>
        <v>0</v>
      </c>
      <c r="AD377" s="73">
        <f>VLOOKUP($B377,'Tillförd energi'!$B$2:$AS$506,MATCH(AD$1,'Tillförd energi'!$B$1:$AQ$1,0),FALSE)</f>
        <v>0</v>
      </c>
      <c r="AF377" s="73">
        <f>VLOOKUP($B377,'Tillförd energi'!$B$2:$AS$506,MATCH(AF$1,'Tillförd energi'!$B$1:$AQ$1,0),FALSE)</f>
        <v>1.0649999999999999</v>
      </c>
      <c r="AH377" s="73">
        <f>IFERROR(VLOOKUP(B377,Miljö!$B$1:$S$476,9,FALSE)/1,0)</f>
        <v>0</v>
      </c>
      <c r="AJ377" s="81">
        <f>IFERROR(VLOOKUP($B377,Miljö!$B$1:$S$500,MATCH("hjälpel exklusive kraftvärme (GWh)",Miljö!$B$1:$V$1,0),FALSE)/1,"")</f>
        <v>1.0649999999999999</v>
      </c>
      <c r="AK377" s="81">
        <f t="shared" si="55"/>
        <v>1.0649999999999999</v>
      </c>
      <c r="AL377" s="81">
        <f>VLOOKUP($B377,'Slutlig allokering'!$B$2:$AL$462,MATCH("Hjälpel kraftvärme",'Slutlig allokering'!$B$2:$AL$2,0),FALSE)</f>
        <v>0</v>
      </c>
      <c r="AN377" s="73">
        <f t="shared" si="56"/>
        <v>53.868999999999993</v>
      </c>
      <c r="AO377" s="73">
        <f t="shared" si="57"/>
        <v>53.868999999999993</v>
      </c>
      <c r="AP377" s="73">
        <f>IF(ISERROR(1/VLOOKUP($B377,Leveranser!$B$1:$S$500,MATCH("såld värme (gwh)",Leveranser!$B$1:$S$1,0),FALSE)),"",VLOOKUP($B377,Leveranser!$B$1:$S$500,MATCH("såld värme (gwh)",Leveranser!$B$1:$S$1,0),FALSE))</f>
        <v>45.204999999999998</v>
      </c>
      <c r="AQ377" s="73">
        <f>VLOOKUP($B377,Leveranser!$B$1:$Y$500,MATCH("Totalt såld fjärrvärme till andra fjärrvärmeföretag",Leveranser!$B$1:$AA$1,0),FALSE)</f>
        <v>0</v>
      </c>
      <c r="AR377" s="73">
        <f>IF(ISERROR(1/VLOOKUP($B377,Miljö!$B$1:$S$500,MATCH("Såld mängd produktionsspecifik fjärrvärme (GWh)",Miljö!$B$1:$R$1,0),FALSE)),0,VLOOKUP($B377,Miljö!$B$1:$S$500,MATCH("Såld mängd produktionsspecifik fjärrvärme (GWh)",Miljö!$B$1:$R$1,0),FALSE))</f>
        <v>0</v>
      </c>
      <c r="AS377" s="82">
        <f t="shared" si="62"/>
        <v>0.83916538268763119</v>
      </c>
      <c r="AU377" s="73" t="str">
        <f>VLOOKUP($B377,'Miljövärden urval för publ'!$B$2:$I$486,7,FALSE)</f>
        <v>Ja</v>
      </c>
      <c r="AV377" s="73" t="str">
        <f>VLOOKUP($B377,'Miljövärden urval för publ'!$B$2:$I$486,6,FALSE)</f>
        <v>Nej</v>
      </c>
      <c r="AZ377" s="73">
        <f t="shared" si="58"/>
        <v>1.7989999999999999</v>
      </c>
      <c r="BA377" s="73">
        <f t="shared" si="63"/>
        <v>0</v>
      </c>
      <c r="BB377" s="73">
        <f t="shared" si="59"/>
        <v>47.857999999999997</v>
      </c>
      <c r="BC377" s="73">
        <f t="shared" si="60"/>
        <v>0</v>
      </c>
      <c r="BE377" s="73">
        <f t="shared" si="64"/>
        <v>0</v>
      </c>
      <c r="BF377" s="73">
        <f t="shared" si="65"/>
        <v>0</v>
      </c>
      <c r="BH377" s="73">
        <f t="shared" si="61"/>
        <v>47.857999999999997</v>
      </c>
    </row>
    <row r="378" spans="1:60" ht="14.5" x14ac:dyDescent="0.35">
      <c r="A378" t="s">
        <v>487</v>
      </c>
      <c r="B378" t="s">
        <v>489</v>
      </c>
      <c r="C378" s="73">
        <f>VLOOKUP($B378,'Tillförd energi'!$B$2:$AS$506,MATCH(C$1,'Tillförd energi'!$B$1:$AQ$1,0),FALSE)</f>
        <v>0</v>
      </c>
      <c r="D378" s="73">
        <f>VLOOKUP($B378,'Tillförd energi'!$B$2:$AS$506,MATCH(D$1,'Tillförd energi'!$B$1:$AQ$1,0),FALSE)</f>
        <v>0.154</v>
      </c>
      <c r="E378" s="73">
        <f>VLOOKUP($B378,'Tillförd energi'!$B$2:$AS$506,MATCH(E$1,'Tillförd energi'!$B$1:$AQ$1,0),FALSE)</f>
        <v>0</v>
      </c>
      <c r="F378" s="73">
        <f>VLOOKUP($B378,'Tillförd energi'!$B$2:$AS$506,MATCH(F$1,'Tillförd energi'!$B$1:$AQ$1,0),FALSE)</f>
        <v>0</v>
      </c>
      <c r="G378" s="73">
        <f>VLOOKUP($B378,'Tillförd energi'!$B$2:$AS$506,MATCH(G$1,'Tillförd energi'!$B$1:$AQ$1,0),FALSE)</f>
        <v>0</v>
      </c>
      <c r="H378" s="73">
        <f>VLOOKUP($B378,'Tillförd energi'!$B$2:$AS$506,MATCH(H$1,'Tillförd energi'!$B$1:$AQ$1,0),FALSE)</f>
        <v>0</v>
      </c>
      <c r="I378" s="73">
        <f>VLOOKUP($B378,'Tillförd energi'!$B$2:$AS$506,MATCH(I$1,'Tillförd energi'!$B$1:$AQ$1,0),FALSE)</f>
        <v>0</v>
      </c>
      <c r="J378" s="73">
        <f>VLOOKUP($B378,'Tillförd energi'!$B$2:$AS$506,MATCH(J$1,'Tillförd energi'!$B$1:$AQ$1,0),FALSE)</f>
        <v>0</v>
      </c>
      <c r="K378" s="73">
        <f>VLOOKUP($B378,'Tillförd energi'!$B$2:$AS$506,MATCH(K$1,'Tillförd energi'!$B$1:$AQ$1,0),FALSE)</f>
        <v>0</v>
      </c>
      <c r="L378" s="73">
        <f>VLOOKUP($B378,'Tillförd energi'!$B$2:$AS$506,MATCH(L$1,'Tillförd energi'!$B$1:$AQ$1,0),FALSE)</f>
        <v>0</v>
      </c>
      <c r="M378" s="73">
        <f>VLOOKUP($B378,'Tillförd energi'!$B$2:$AS$506,MATCH(M$1,'Tillförd energi'!$B$1:$AQ$1,0),FALSE)</f>
        <v>0</v>
      </c>
      <c r="N378" s="73">
        <f>VLOOKUP($B378,'Tillförd energi'!$B$2:$AS$506,MATCH(N$1,'Tillförd energi'!$B$1:$AQ$1,0),FALSE)</f>
        <v>0</v>
      </c>
      <c r="O378" s="73">
        <f>VLOOKUP($B378,'Tillförd energi'!$B$2:$AS$506,MATCH(O$1,'Tillförd energi'!$B$1:$AQ$1,0),FALSE)</f>
        <v>0</v>
      </c>
      <c r="P378" s="73">
        <f>VLOOKUP($B378,'Tillförd energi'!$B$2:$AS$506,MATCH(P$1,'Tillförd energi'!$B$1:$AQ$1,0),FALSE)</f>
        <v>0</v>
      </c>
      <c r="Q378" s="73">
        <f>VLOOKUP($B378,'Tillförd energi'!$B$2:$AS$506,MATCH(Q$1,'Tillförd energi'!$B$1:$AQ$1,0),FALSE)</f>
        <v>0</v>
      </c>
      <c r="R378" s="73">
        <f>VLOOKUP($B378,'Tillförd energi'!$B$2:$AS$506,MATCH(R$1,'Tillförd energi'!$B$1:$AQ$1,0),FALSE)</f>
        <v>7.3529999999999998</v>
      </c>
      <c r="S378" s="73">
        <f>VLOOKUP($B378,'Tillförd energi'!$B$2:$AS$506,MATCH(S$1,'Tillförd energi'!$B$1:$AQ$1,0),FALSE)</f>
        <v>0</v>
      </c>
      <c r="T378" s="73">
        <f>VLOOKUP($B378,'Tillförd energi'!$B$2:$AS$506,MATCH(T$1,'Tillförd energi'!$B$1:$AQ$1,0),FALSE)</f>
        <v>0</v>
      </c>
      <c r="U378" s="73">
        <f>VLOOKUP($B378,'Tillförd energi'!$B$2:$AS$506,MATCH(U$1,'Tillförd energi'!$B$1:$AQ$1,0),FALSE)</f>
        <v>0</v>
      </c>
      <c r="V378" s="73">
        <f>VLOOKUP($B378,'Tillförd energi'!$B$2:$AS$506,MATCH(V$1,'Tillförd energi'!$B$1:$AQ$1,0),FALSE)</f>
        <v>0</v>
      </c>
      <c r="W378" s="73">
        <f>VLOOKUP($B378,'Tillförd energi'!$B$2:$AS$506,MATCH(W$1,'Tillförd energi'!$B$1:$AQ$1,0),FALSE)</f>
        <v>0</v>
      </c>
      <c r="X378" s="73">
        <f>VLOOKUP($B378,'Tillförd energi'!$B$2:$AS$506,MATCH(X$1,'Tillförd energi'!$B$1:$AQ$1,0),FALSE)</f>
        <v>0</v>
      </c>
      <c r="Y378" s="73">
        <f>VLOOKUP($B378,'Tillförd energi'!$B$2:$AS$506,MATCH(Y$1,'Tillförd energi'!$B$1:$AQ$1,0),FALSE)</f>
        <v>0.39900000000000002</v>
      </c>
      <c r="Z378" s="73">
        <f>VLOOKUP($B378,'Tillförd energi'!$B$2:$AS$506,MATCH(Z$1,'Tillförd energi'!$B$1:$AQ$1,0),FALSE)</f>
        <v>0</v>
      </c>
      <c r="AA378" s="73">
        <f>VLOOKUP($B378,'Tillförd energi'!$B$2:$AS$506,MATCH(AA$1,'Tillförd energi'!$B$1:$AQ$1,0),FALSE)</f>
        <v>0</v>
      </c>
      <c r="AB378" s="73">
        <f>VLOOKUP($B378,'Tillförd energi'!$B$2:$AS$506,MATCH(AB$1,'Tillförd energi'!$B$1:$AQ$1,0),FALSE)</f>
        <v>0</v>
      </c>
      <c r="AC378" s="73">
        <f>VLOOKUP($B378,'Tillförd energi'!$B$2:$AS$506,MATCH(AC$1,'Tillförd energi'!$B$1:$AQ$1,0),FALSE)</f>
        <v>0</v>
      </c>
      <c r="AD378" s="73">
        <f>VLOOKUP($B378,'Tillförd energi'!$B$2:$AS$506,MATCH(AD$1,'Tillförd energi'!$B$1:$AQ$1,0),FALSE)</f>
        <v>0</v>
      </c>
      <c r="AF378" s="73">
        <f>VLOOKUP($B378,'Tillförd energi'!$B$2:$AS$506,MATCH(AF$1,'Tillförd energi'!$B$1:$AQ$1,0),FALSE)</f>
        <v>0.184</v>
      </c>
      <c r="AH378" s="73">
        <f>IFERROR(VLOOKUP(B378,Miljö!$B$1:$S$476,9,FALSE)/1,0)</f>
        <v>0</v>
      </c>
      <c r="AJ378" s="81">
        <f>IFERROR(VLOOKUP($B378,Miljö!$B$1:$S$500,MATCH("hjälpel exklusive kraftvärme (GWh)",Miljö!$B$1:$V$1,0),FALSE)/1,"")</f>
        <v>0.184</v>
      </c>
      <c r="AK378" s="81">
        <f t="shared" si="55"/>
        <v>0.184</v>
      </c>
      <c r="AL378" s="81">
        <f>VLOOKUP($B378,'Slutlig allokering'!$B$2:$AL$462,MATCH("Hjälpel kraftvärme",'Slutlig allokering'!$B$2:$AL$2,0),FALSE)</f>
        <v>0</v>
      </c>
      <c r="AN378" s="73">
        <f t="shared" si="56"/>
        <v>8.09</v>
      </c>
      <c r="AO378" s="73">
        <f t="shared" si="57"/>
        <v>8.09</v>
      </c>
      <c r="AP378" s="73">
        <f>IF(ISERROR(1/VLOOKUP($B378,Leveranser!$B$1:$S$500,MATCH("såld värme (gwh)",Leveranser!$B$1:$S$1,0),FALSE)),"",VLOOKUP($B378,Leveranser!$B$1:$S$500,MATCH("såld värme (gwh)",Leveranser!$B$1:$S$1,0),FALSE))</f>
        <v>7.641</v>
      </c>
      <c r="AQ378" s="73">
        <f>VLOOKUP($B378,Leveranser!$B$1:$Y$500,MATCH("Totalt såld fjärrvärme till andra fjärrvärmeföretag",Leveranser!$B$1:$AA$1,0),FALSE)</f>
        <v>0</v>
      </c>
      <c r="AR378" s="73">
        <f>IF(ISERROR(1/VLOOKUP($B378,Miljö!$B$1:$S$500,MATCH("Såld mängd produktionsspecifik fjärrvärme (GWh)",Miljö!$B$1:$R$1,0),FALSE)),0,VLOOKUP($B378,Miljö!$B$1:$S$500,MATCH("Såld mängd produktionsspecifik fjärrvärme (GWh)",Miljö!$B$1:$R$1,0),FALSE))</f>
        <v>0</v>
      </c>
      <c r="AS378" s="82">
        <f t="shared" si="62"/>
        <v>0.94449938195302841</v>
      </c>
      <c r="AU378" s="73" t="str">
        <f>VLOOKUP($B378,'Miljövärden urval för publ'!$B$2:$I$486,7,FALSE)</f>
        <v>Ja</v>
      </c>
      <c r="AV378" s="73" t="str">
        <f>VLOOKUP($B378,'Miljövärden urval för publ'!$B$2:$I$486,6,FALSE)</f>
        <v>Nej</v>
      </c>
      <c r="AZ378" s="73">
        <f t="shared" si="58"/>
        <v>0.58299999999999996</v>
      </c>
      <c r="BA378" s="73">
        <f t="shared" si="63"/>
        <v>0</v>
      </c>
      <c r="BB378" s="73">
        <f t="shared" si="59"/>
        <v>0</v>
      </c>
      <c r="BC378" s="73">
        <f t="shared" si="60"/>
        <v>7.3529999999999998</v>
      </c>
      <c r="BE378" s="73">
        <f t="shared" si="64"/>
        <v>0</v>
      </c>
      <c r="BF378" s="73">
        <f t="shared" si="65"/>
        <v>0</v>
      </c>
      <c r="BH378" s="73">
        <f t="shared" si="61"/>
        <v>7.3529999999999998</v>
      </c>
    </row>
    <row r="379" spans="1:60" ht="14.5" x14ac:dyDescent="0.35">
      <c r="A379" t="s">
        <v>490</v>
      </c>
      <c r="B379" t="s">
        <v>491</v>
      </c>
      <c r="C379" s="73">
        <f>VLOOKUP($B379,'Tillförd energi'!$B$2:$AS$506,MATCH(C$1,'Tillförd energi'!$B$1:$AQ$1,0),FALSE)</f>
        <v>0</v>
      </c>
      <c r="D379" s="73">
        <f>VLOOKUP($B379,'Tillförd energi'!$B$2:$AS$506,MATCH(D$1,'Tillförd energi'!$B$1:$AQ$1,0),FALSE)</f>
        <v>0</v>
      </c>
      <c r="E379" s="73">
        <f>VLOOKUP($B379,'Tillförd energi'!$B$2:$AS$506,MATCH(E$1,'Tillförd energi'!$B$1:$AQ$1,0),FALSE)</f>
        <v>0</v>
      </c>
      <c r="F379" s="73">
        <f>VLOOKUP($B379,'Tillförd energi'!$B$2:$AS$506,MATCH(F$1,'Tillförd energi'!$B$1:$AQ$1,0),FALSE)</f>
        <v>0</v>
      </c>
      <c r="G379" s="73">
        <f>VLOOKUP($B379,'Tillförd energi'!$B$2:$AS$506,MATCH(G$1,'Tillförd energi'!$B$1:$AQ$1,0),FALSE)</f>
        <v>0</v>
      </c>
      <c r="H379" s="73">
        <f>VLOOKUP($B379,'Tillförd energi'!$B$2:$AS$506,MATCH(H$1,'Tillförd energi'!$B$1:$AQ$1,0),FALSE)</f>
        <v>0</v>
      </c>
      <c r="I379" s="73">
        <f>VLOOKUP($B379,'Tillförd energi'!$B$2:$AS$506,MATCH(I$1,'Tillförd energi'!$B$1:$AQ$1,0),FALSE)</f>
        <v>0</v>
      </c>
      <c r="J379" s="73">
        <f>VLOOKUP($B379,'Tillförd energi'!$B$2:$AS$506,MATCH(J$1,'Tillförd energi'!$B$1:$AQ$1,0),FALSE)</f>
        <v>0</v>
      </c>
      <c r="K379" s="73">
        <f>VLOOKUP($B379,'Tillförd energi'!$B$2:$AS$506,MATCH(K$1,'Tillförd energi'!$B$1:$AQ$1,0),FALSE)</f>
        <v>0</v>
      </c>
      <c r="L379" s="73">
        <f>VLOOKUP($B379,'Tillförd energi'!$B$2:$AS$506,MATCH(L$1,'Tillförd energi'!$B$1:$AQ$1,0),FALSE)</f>
        <v>0</v>
      </c>
      <c r="M379" s="73">
        <f>VLOOKUP($B379,'Tillförd energi'!$B$2:$AS$506,MATCH(M$1,'Tillförd energi'!$B$1:$AQ$1,0),FALSE)</f>
        <v>0</v>
      </c>
      <c r="N379" s="73">
        <f>VLOOKUP($B379,'Tillförd energi'!$B$2:$AS$506,MATCH(N$1,'Tillförd energi'!$B$1:$AQ$1,0),FALSE)</f>
        <v>0</v>
      </c>
      <c r="O379" s="73">
        <f>VLOOKUP($B379,'Tillförd energi'!$B$2:$AS$506,MATCH(O$1,'Tillförd energi'!$B$1:$AQ$1,0),FALSE)</f>
        <v>0</v>
      </c>
      <c r="P379" s="73">
        <f>VLOOKUP($B379,'Tillförd energi'!$B$2:$AS$506,MATCH(P$1,'Tillförd energi'!$B$1:$AQ$1,0),FALSE)</f>
        <v>0</v>
      </c>
      <c r="Q379" s="73">
        <f>VLOOKUP($B379,'Tillförd energi'!$B$2:$AS$506,MATCH(Q$1,'Tillförd energi'!$B$1:$AQ$1,0),FALSE)</f>
        <v>0</v>
      </c>
      <c r="R379" s="73">
        <f>VLOOKUP($B379,'Tillförd energi'!$B$2:$AS$506,MATCH(R$1,'Tillförd energi'!$B$1:$AQ$1,0),FALSE)</f>
        <v>0</v>
      </c>
      <c r="S379" s="73">
        <f>VLOOKUP($B379,'Tillförd energi'!$B$2:$AS$506,MATCH(S$1,'Tillförd energi'!$B$1:$AQ$1,0),FALSE)</f>
        <v>0</v>
      </c>
      <c r="T379" s="73">
        <f>VLOOKUP($B379,'Tillförd energi'!$B$2:$AS$506,MATCH(T$1,'Tillförd energi'!$B$1:$AQ$1,0),FALSE)</f>
        <v>0</v>
      </c>
      <c r="U379" s="73">
        <f>VLOOKUP($B379,'Tillförd energi'!$B$2:$AS$506,MATCH(U$1,'Tillförd energi'!$B$1:$AQ$1,0),FALSE)</f>
        <v>0</v>
      </c>
      <c r="V379" s="73">
        <f>VLOOKUP($B379,'Tillförd energi'!$B$2:$AS$506,MATCH(V$1,'Tillförd energi'!$B$1:$AQ$1,0),FALSE)</f>
        <v>0</v>
      </c>
      <c r="W379" s="73">
        <f>VLOOKUP($B379,'Tillförd energi'!$B$2:$AS$506,MATCH(W$1,'Tillförd energi'!$B$1:$AQ$1,0),FALSE)</f>
        <v>0</v>
      </c>
      <c r="X379" s="73">
        <f>VLOOKUP($B379,'Tillförd energi'!$B$2:$AS$506,MATCH(X$1,'Tillförd energi'!$B$1:$AQ$1,0),FALSE)</f>
        <v>0</v>
      </c>
      <c r="Y379" s="73">
        <f>VLOOKUP($B379,'Tillförd energi'!$B$2:$AS$506,MATCH(Y$1,'Tillförd energi'!$B$1:$AQ$1,0),FALSE)</f>
        <v>0</v>
      </c>
      <c r="Z379" s="73">
        <f>VLOOKUP($B379,'Tillförd energi'!$B$2:$AS$506,MATCH(Z$1,'Tillförd energi'!$B$1:$AQ$1,0),FALSE)</f>
        <v>0</v>
      </c>
      <c r="AA379" s="73">
        <f>VLOOKUP($B379,'Tillförd energi'!$B$2:$AS$506,MATCH(AA$1,'Tillförd energi'!$B$1:$AQ$1,0),FALSE)</f>
        <v>0</v>
      </c>
      <c r="AB379" s="73">
        <f>VLOOKUP($B379,'Tillförd energi'!$B$2:$AS$506,MATCH(AB$1,'Tillförd energi'!$B$1:$AQ$1,0),FALSE)</f>
        <v>0</v>
      </c>
      <c r="AC379" s="73">
        <f>VLOOKUP($B379,'Tillförd energi'!$B$2:$AS$506,MATCH(AC$1,'Tillförd energi'!$B$1:$AQ$1,0),FALSE)</f>
        <v>0.17647099999999999</v>
      </c>
      <c r="AD379" s="73">
        <f>VLOOKUP($B379,'Tillförd energi'!$B$2:$AS$506,MATCH(AD$1,'Tillförd energi'!$B$1:$AQ$1,0),FALSE)</f>
        <v>0</v>
      </c>
      <c r="AF379" s="73">
        <f>VLOOKUP($B379,'Tillförd energi'!$B$2:$AS$506,MATCH(AF$1,'Tillförd energi'!$B$1:$AQ$1,0),FALSE)</f>
        <v>3.8999999999999998E-3</v>
      </c>
      <c r="AH379" s="73">
        <f>IFERROR(VLOOKUP(B379,Miljö!$B$1:$S$476,9,FALSE)/1,0)</f>
        <v>0</v>
      </c>
      <c r="AJ379" s="81" t="str">
        <f>IFERROR(VLOOKUP($B379,Miljö!$B$1:$S$500,MATCH("hjälpel exklusive kraftvärme (GWh)",Miljö!$B$1:$V$1,0),FALSE)/1,"")</f>
        <v/>
      </c>
      <c r="AK379" s="81">
        <f t="shared" si="55"/>
        <v>3.8999999999999998E-3</v>
      </c>
      <c r="AL379" s="81">
        <f>VLOOKUP($B379,'Slutlig allokering'!$B$2:$AL$462,MATCH("Hjälpel kraftvärme",'Slutlig allokering'!$B$2:$AL$2,0),FALSE)</f>
        <v>0</v>
      </c>
      <c r="AN379" s="73">
        <f t="shared" si="56"/>
        <v>0.18037099999999998</v>
      </c>
      <c r="AO379" s="73">
        <f t="shared" si="57"/>
        <v>0.18037099999999998</v>
      </c>
      <c r="AP379" s="73">
        <f>IF(ISERROR(1/VLOOKUP($B379,Leveranser!$B$1:$S$500,MATCH("såld värme (gwh)",Leveranser!$B$1:$S$1,0),FALSE)),"",VLOOKUP($B379,Leveranser!$B$1:$S$500,MATCH("såld värme (gwh)",Leveranser!$B$1:$S$1,0),FALSE))</f>
        <v>0.13</v>
      </c>
      <c r="AQ379" s="73">
        <f>VLOOKUP($B379,Leveranser!$B$1:$Y$500,MATCH("Totalt såld fjärrvärme till andra fjärrvärmeföretag",Leveranser!$B$1:$AA$1,0),FALSE)</f>
        <v>0</v>
      </c>
      <c r="AR379" s="73">
        <f>IF(ISERROR(1/VLOOKUP($B379,Miljö!$B$1:$S$500,MATCH("Såld mängd produktionsspecifik fjärrvärme (GWh)",Miljö!$B$1:$R$1,0),FALSE)),0,VLOOKUP($B379,Miljö!$B$1:$S$500,MATCH("Såld mängd produktionsspecifik fjärrvärme (GWh)",Miljö!$B$1:$R$1,0),FALSE))</f>
        <v>0</v>
      </c>
      <c r="AS379" s="82">
        <f t="shared" si="62"/>
        <v>0.72073670379384724</v>
      </c>
      <c r="AU379" s="73" t="str">
        <f>VLOOKUP($B379,'Miljövärden urval för publ'!$B$2:$I$486,7,FALSE)</f>
        <v>Ja</v>
      </c>
      <c r="AV379" s="73" t="str">
        <f>VLOOKUP($B379,'Miljövärden urval för publ'!$B$2:$I$486,6,FALSE)</f>
        <v>Nej</v>
      </c>
      <c r="AZ379" s="73">
        <f t="shared" si="58"/>
        <v>3.8999999999999998E-3</v>
      </c>
      <c r="BA379" s="73">
        <f t="shared" si="63"/>
        <v>0</v>
      </c>
      <c r="BB379" s="73">
        <f t="shared" si="59"/>
        <v>0</v>
      </c>
      <c r="BC379" s="73">
        <f t="shared" si="60"/>
        <v>0</v>
      </c>
      <c r="BE379" s="73">
        <f t="shared" si="64"/>
        <v>0</v>
      </c>
      <c r="BF379" s="73">
        <f t="shared" si="65"/>
        <v>0</v>
      </c>
      <c r="BH379" s="73">
        <f t="shared" si="61"/>
        <v>0</v>
      </c>
    </row>
    <row r="380" spans="1:60" ht="14.5" x14ac:dyDescent="0.35">
      <c r="A380" t="s">
        <v>492</v>
      </c>
      <c r="B380" t="s">
        <v>493</v>
      </c>
      <c r="C380" s="73">
        <f>VLOOKUP($B380,'Tillförd energi'!$B$2:$AS$506,MATCH(C$1,'Tillförd energi'!$B$1:$AQ$1,0),FALSE)</f>
        <v>0</v>
      </c>
      <c r="D380" s="73">
        <f>VLOOKUP($B380,'Tillförd energi'!$B$2:$AS$506,MATCH(D$1,'Tillförd energi'!$B$1:$AQ$1,0),FALSE)</f>
        <v>0</v>
      </c>
      <c r="E380" s="73">
        <f>VLOOKUP($B380,'Tillförd energi'!$B$2:$AS$506,MATCH(E$1,'Tillförd energi'!$B$1:$AQ$1,0),FALSE)</f>
        <v>0</v>
      </c>
      <c r="F380" s="73">
        <f>VLOOKUP($B380,'Tillförd energi'!$B$2:$AS$506,MATCH(F$1,'Tillförd energi'!$B$1:$AQ$1,0),FALSE)</f>
        <v>2.1</v>
      </c>
      <c r="G380" s="73">
        <f>VLOOKUP($B380,'Tillförd energi'!$B$2:$AS$506,MATCH(G$1,'Tillförd energi'!$B$1:$AQ$1,0),FALSE)</f>
        <v>0</v>
      </c>
      <c r="H380" s="73">
        <f>VLOOKUP($B380,'Tillförd energi'!$B$2:$AS$506,MATCH(H$1,'Tillförd energi'!$B$1:$AQ$1,0),FALSE)</f>
        <v>0</v>
      </c>
      <c r="I380" s="73">
        <f>VLOOKUP($B380,'Tillförd energi'!$B$2:$AS$506,MATCH(I$1,'Tillförd energi'!$B$1:$AQ$1,0),FALSE)</f>
        <v>0</v>
      </c>
      <c r="J380" s="73">
        <f>VLOOKUP($B380,'Tillförd energi'!$B$2:$AS$506,MATCH(J$1,'Tillförd energi'!$B$1:$AQ$1,0),FALSE)</f>
        <v>0</v>
      </c>
      <c r="K380" s="73">
        <f>VLOOKUP($B380,'Tillförd energi'!$B$2:$AS$506,MATCH(K$1,'Tillförd energi'!$B$1:$AQ$1,0),FALSE)</f>
        <v>0</v>
      </c>
      <c r="L380" s="73">
        <f>VLOOKUP($B380,'Tillförd energi'!$B$2:$AS$506,MATCH(L$1,'Tillförd energi'!$B$1:$AQ$1,0),FALSE)</f>
        <v>25.822399999999998</v>
      </c>
      <c r="M380" s="73">
        <f>VLOOKUP($B380,'Tillförd energi'!$B$2:$AS$506,MATCH(M$1,'Tillförd energi'!$B$1:$AQ$1,0),FALSE)</f>
        <v>61.44</v>
      </c>
      <c r="N380" s="73">
        <f>VLOOKUP($B380,'Tillförd energi'!$B$2:$AS$506,MATCH(N$1,'Tillförd energi'!$B$1:$AQ$1,0),FALSE)</f>
        <v>15.0763</v>
      </c>
      <c r="O380" s="73">
        <f>VLOOKUP($B380,'Tillförd energi'!$B$2:$AS$506,MATCH(O$1,'Tillförd energi'!$B$1:$AQ$1,0),FALSE)</f>
        <v>14.97</v>
      </c>
      <c r="P380" s="73">
        <f>VLOOKUP($B380,'Tillförd energi'!$B$2:$AS$506,MATCH(P$1,'Tillförd energi'!$B$1:$AQ$1,0),FALSE)</f>
        <v>0</v>
      </c>
      <c r="Q380" s="73">
        <f>VLOOKUP($B380,'Tillförd energi'!$B$2:$AS$506,MATCH(Q$1,'Tillförd energi'!$B$1:$AQ$1,0),FALSE)</f>
        <v>0</v>
      </c>
      <c r="R380" s="73">
        <f>VLOOKUP($B380,'Tillförd energi'!$B$2:$AS$506,MATCH(R$1,'Tillförd energi'!$B$1:$AQ$1,0),FALSE)</f>
        <v>0</v>
      </c>
      <c r="S380" s="73">
        <f>VLOOKUP($B380,'Tillförd energi'!$B$2:$AS$506,MATCH(S$1,'Tillförd energi'!$B$1:$AQ$1,0),FALSE)</f>
        <v>0</v>
      </c>
      <c r="T380" s="73">
        <f>VLOOKUP($B380,'Tillförd energi'!$B$2:$AS$506,MATCH(T$1,'Tillförd energi'!$B$1:$AQ$1,0),FALSE)</f>
        <v>0</v>
      </c>
      <c r="U380" s="73">
        <f>VLOOKUP($B380,'Tillförd energi'!$B$2:$AS$506,MATCH(U$1,'Tillförd energi'!$B$1:$AQ$1,0),FALSE)</f>
        <v>0</v>
      </c>
      <c r="V380" s="73">
        <f>VLOOKUP($B380,'Tillförd energi'!$B$2:$AS$506,MATCH(V$1,'Tillförd energi'!$B$1:$AQ$1,0),FALSE)</f>
        <v>0</v>
      </c>
      <c r="W380" s="73">
        <f>VLOOKUP($B380,'Tillförd energi'!$B$2:$AS$506,MATCH(W$1,'Tillförd energi'!$B$1:$AQ$1,0),FALSE)</f>
        <v>0</v>
      </c>
      <c r="X380" s="73">
        <f>VLOOKUP($B380,'Tillförd energi'!$B$2:$AS$506,MATCH(X$1,'Tillförd energi'!$B$1:$AQ$1,0),FALSE)</f>
        <v>0</v>
      </c>
      <c r="Y380" s="73">
        <f>VLOOKUP($B380,'Tillförd energi'!$B$2:$AS$506,MATCH(Y$1,'Tillförd energi'!$B$1:$AQ$1,0),FALSE)</f>
        <v>0</v>
      </c>
      <c r="Z380" s="73">
        <f>VLOOKUP($B380,'Tillförd energi'!$B$2:$AS$506,MATCH(Z$1,'Tillförd energi'!$B$1:$AQ$1,0),FALSE)</f>
        <v>0</v>
      </c>
      <c r="AA380" s="73">
        <f>VLOOKUP($B380,'Tillförd energi'!$B$2:$AS$506,MATCH(AA$1,'Tillförd energi'!$B$1:$AQ$1,0),FALSE)</f>
        <v>0</v>
      </c>
      <c r="AB380" s="73">
        <f>VLOOKUP($B380,'Tillförd energi'!$B$2:$AS$506,MATCH(AB$1,'Tillförd energi'!$B$1:$AQ$1,0),FALSE)</f>
        <v>31.12</v>
      </c>
      <c r="AC380" s="73">
        <f>VLOOKUP($B380,'Tillförd energi'!$B$2:$AS$506,MATCH(AC$1,'Tillförd energi'!$B$1:$AQ$1,0),FALSE)</f>
        <v>0</v>
      </c>
      <c r="AD380" s="73">
        <f>VLOOKUP($B380,'Tillförd energi'!$B$2:$AS$506,MATCH(AD$1,'Tillförd energi'!$B$1:$AQ$1,0),FALSE)</f>
        <v>0</v>
      </c>
      <c r="AF380" s="73">
        <f>VLOOKUP($B380,'Tillförd energi'!$B$2:$AS$506,MATCH(AF$1,'Tillförd energi'!$B$1:$AQ$1,0),FALSE)</f>
        <v>3.68</v>
      </c>
      <c r="AH380" s="73">
        <f>IFERROR(VLOOKUP(B380,Miljö!$B$1:$S$476,9,FALSE)/1,0)</f>
        <v>0</v>
      </c>
      <c r="AJ380" s="81">
        <f>IFERROR(VLOOKUP($B380,Miljö!$B$1:$S$500,MATCH("hjälpel exklusive kraftvärme (GWh)",Miljö!$B$1:$V$1,0),FALSE)/1,"")</f>
        <v>3.68</v>
      </c>
      <c r="AK380" s="81">
        <f t="shared" si="55"/>
        <v>3.68</v>
      </c>
      <c r="AL380" s="81">
        <f>VLOOKUP($B380,'Slutlig allokering'!$B$2:$AL$462,MATCH("Hjälpel kraftvärme",'Slutlig allokering'!$B$2:$AL$2,0),FALSE)</f>
        <v>0</v>
      </c>
      <c r="AN380" s="73">
        <f t="shared" si="56"/>
        <v>154.20869999999999</v>
      </c>
      <c r="AO380" s="73">
        <f t="shared" si="57"/>
        <v>154.20869999999999</v>
      </c>
      <c r="AP380" s="73">
        <f>IF(ISERROR(1/VLOOKUP($B380,Leveranser!$B$1:$S$500,MATCH("såld värme (gwh)",Leveranser!$B$1:$S$1,0),FALSE)),"",VLOOKUP($B380,Leveranser!$B$1:$S$500,MATCH("såld värme (gwh)",Leveranser!$B$1:$S$1,0),FALSE))</f>
        <v>128</v>
      </c>
      <c r="AQ380" s="73">
        <f>VLOOKUP($B380,Leveranser!$B$1:$Y$500,MATCH("Totalt såld fjärrvärme till andra fjärrvärmeföretag",Leveranser!$B$1:$AA$1,0),FALSE)</f>
        <v>0</v>
      </c>
      <c r="AR380" s="73">
        <f>IF(ISERROR(1/VLOOKUP($B380,Miljö!$B$1:$S$500,MATCH("Såld mängd produktionsspecifik fjärrvärme (GWh)",Miljö!$B$1:$R$1,0),FALSE)),0,VLOOKUP($B380,Miljö!$B$1:$S$500,MATCH("Såld mängd produktionsspecifik fjärrvärme (GWh)",Miljö!$B$1:$R$1,0),FALSE))</f>
        <v>0</v>
      </c>
      <c r="AS380" s="82">
        <f t="shared" si="62"/>
        <v>0.83004395990628288</v>
      </c>
      <c r="AU380" s="73" t="str">
        <f>VLOOKUP($B380,'Miljövärden urval för publ'!$B$2:$I$486,7,FALSE)</f>
        <v>Ja</v>
      </c>
      <c r="AV380" s="73" t="str">
        <f>VLOOKUP($B380,'Miljövärden urval för publ'!$B$2:$I$486,6,FALSE)</f>
        <v>Ja</v>
      </c>
      <c r="AZ380" s="73">
        <f t="shared" si="58"/>
        <v>3.68</v>
      </c>
      <c r="BA380" s="73">
        <f t="shared" si="63"/>
        <v>0</v>
      </c>
      <c r="BB380" s="73">
        <f t="shared" si="59"/>
        <v>117.3087</v>
      </c>
      <c r="BC380" s="73">
        <f t="shared" si="60"/>
        <v>0</v>
      </c>
      <c r="BE380" s="73">
        <f t="shared" si="64"/>
        <v>0</v>
      </c>
      <c r="BF380" s="73">
        <f t="shared" si="65"/>
        <v>0</v>
      </c>
      <c r="BH380" s="73">
        <f t="shared" si="61"/>
        <v>117.3087</v>
      </c>
    </row>
    <row r="381" spans="1:60" ht="14.5" x14ac:dyDescent="0.35">
      <c r="A381" t="s">
        <v>494</v>
      </c>
      <c r="B381" t="s">
        <v>495</v>
      </c>
      <c r="C381" s="73">
        <f>VLOOKUP($B381,'Tillförd energi'!$B$2:$AS$506,MATCH(C$1,'Tillförd energi'!$B$1:$AQ$1,0),FALSE)</f>
        <v>0</v>
      </c>
      <c r="D381" s="73">
        <f>VLOOKUP($B381,'Tillförd energi'!$B$2:$AS$506,MATCH(D$1,'Tillförd energi'!$B$1:$AQ$1,0),FALSE)</f>
        <v>0.25</v>
      </c>
      <c r="E381" s="73">
        <f>VLOOKUP($B381,'Tillförd energi'!$B$2:$AS$506,MATCH(E$1,'Tillförd energi'!$B$1:$AQ$1,0),FALSE)</f>
        <v>0</v>
      </c>
      <c r="F381" s="73">
        <f>VLOOKUP($B381,'Tillförd energi'!$B$2:$AS$506,MATCH(F$1,'Tillförd energi'!$B$1:$AQ$1,0),FALSE)</f>
        <v>0</v>
      </c>
      <c r="G381" s="73">
        <f>VLOOKUP($B381,'Tillförd energi'!$B$2:$AS$506,MATCH(G$1,'Tillförd energi'!$B$1:$AQ$1,0),FALSE)</f>
        <v>0.24</v>
      </c>
      <c r="H381" s="73">
        <f>VLOOKUP($B381,'Tillförd energi'!$B$2:$AS$506,MATCH(H$1,'Tillförd energi'!$B$1:$AQ$1,0),FALSE)</f>
        <v>0</v>
      </c>
      <c r="I381" s="73">
        <f>VLOOKUP($B381,'Tillförd energi'!$B$2:$AS$506,MATCH(I$1,'Tillförd energi'!$B$1:$AQ$1,0),FALSE)</f>
        <v>0</v>
      </c>
      <c r="J381" s="73">
        <f>VLOOKUP($B381,'Tillförd energi'!$B$2:$AS$506,MATCH(J$1,'Tillförd energi'!$B$1:$AQ$1,0),FALSE)</f>
        <v>0</v>
      </c>
      <c r="K381" s="73">
        <f>VLOOKUP($B381,'Tillförd energi'!$B$2:$AS$506,MATCH(K$1,'Tillförd energi'!$B$1:$AQ$1,0),FALSE)</f>
        <v>0</v>
      </c>
      <c r="L381" s="73">
        <f>VLOOKUP($B381,'Tillförd energi'!$B$2:$AS$506,MATCH(L$1,'Tillförd energi'!$B$1:$AQ$1,0),FALSE)</f>
        <v>0</v>
      </c>
      <c r="M381" s="73">
        <f>VLOOKUP($B381,'Tillförd energi'!$B$2:$AS$506,MATCH(M$1,'Tillförd energi'!$B$1:$AQ$1,0),FALSE)</f>
        <v>62.8</v>
      </c>
      <c r="N381" s="73">
        <f>VLOOKUP($B381,'Tillförd energi'!$B$2:$AS$506,MATCH(N$1,'Tillförd energi'!$B$1:$AQ$1,0),FALSE)</f>
        <v>0</v>
      </c>
      <c r="O381" s="73">
        <f>VLOOKUP($B381,'Tillförd energi'!$B$2:$AS$506,MATCH(O$1,'Tillförd energi'!$B$1:$AQ$1,0),FALSE)</f>
        <v>21</v>
      </c>
      <c r="P381" s="73">
        <f>VLOOKUP($B381,'Tillförd energi'!$B$2:$AS$506,MATCH(P$1,'Tillförd energi'!$B$1:$AQ$1,0),FALSE)</f>
        <v>0</v>
      </c>
      <c r="Q381" s="73">
        <f>VLOOKUP($B381,'Tillförd energi'!$B$2:$AS$506,MATCH(Q$1,'Tillförd energi'!$B$1:$AQ$1,0),FALSE)</f>
        <v>22.088200000000001</v>
      </c>
      <c r="R381" s="73">
        <f>VLOOKUP($B381,'Tillförd energi'!$B$2:$AS$506,MATCH(R$1,'Tillförd energi'!$B$1:$AQ$1,0),FALSE)</f>
        <v>0</v>
      </c>
      <c r="S381" s="73">
        <f>VLOOKUP($B381,'Tillförd energi'!$B$2:$AS$506,MATCH(S$1,'Tillförd energi'!$B$1:$AQ$1,0),FALSE)</f>
        <v>0</v>
      </c>
      <c r="T381" s="73">
        <f>VLOOKUP($B381,'Tillförd energi'!$B$2:$AS$506,MATCH(T$1,'Tillförd energi'!$B$1:$AQ$1,0),FALSE)</f>
        <v>0</v>
      </c>
      <c r="U381" s="73">
        <f>VLOOKUP($B381,'Tillförd energi'!$B$2:$AS$506,MATCH(U$1,'Tillförd energi'!$B$1:$AQ$1,0),FALSE)</f>
        <v>0</v>
      </c>
      <c r="V381" s="73">
        <f>VLOOKUP($B381,'Tillförd energi'!$B$2:$AS$506,MATCH(V$1,'Tillförd energi'!$B$1:$AQ$1,0),FALSE)</f>
        <v>0</v>
      </c>
      <c r="W381" s="73">
        <f>VLOOKUP($B381,'Tillförd energi'!$B$2:$AS$506,MATCH(W$1,'Tillförd energi'!$B$1:$AQ$1,0),FALSE)</f>
        <v>0</v>
      </c>
      <c r="X381" s="73">
        <f>VLOOKUP($B381,'Tillförd energi'!$B$2:$AS$506,MATCH(X$1,'Tillförd energi'!$B$1:$AQ$1,0),FALSE)</f>
        <v>0</v>
      </c>
      <c r="Y381" s="73">
        <f>VLOOKUP($B381,'Tillförd energi'!$B$2:$AS$506,MATCH(Y$1,'Tillförd energi'!$B$1:$AQ$1,0),FALSE)</f>
        <v>0</v>
      </c>
      <c r="Z381" s="73">
        <f>VLOOKUP($B381,'Tillförd energi'!$B$2:$AS$506,MATCH(Z$1,'Tillförd energi'!$B$1:$AQ$1,0),FALSE)</f>
        <v>0</v>
      </c>
      <c r="AA381" s="73">
        <f>VLOOKUP($B381,'Tillförd energi'!$B$2:$AS$506,MATCH(AA$1,'Tillförd energi'!$B$1:$AQ$1,0),FALSE)</f>
        <v>0</v>
      </c>
      <c r="AB381" s="73">
        <f>VLOOKUP($B381,'Tillförd energi'!$B$2:$AS$506,MATCH(AB$1,'Tillförd energi'!$B$1:$AQ$1,0),FALSE)</f>
        <v>10.8</v>
      </c>
      <c r="AC381" s="73">
        <f>VLOOKUP($B381,'Tillförd energi'!$B$2:$AS$506,MATCH(AC$1,'Tillförd energi'!$B$1:$AQ$1,0),FALSE)</f>
        <v>0</v>
      </c>
      <c r="AD381" s="73">
        <f>VLOOKUP($B381,'Tillförd energi'!$B$2:$AS$506,MATCH(AD$1,'Tillförd energi'!$B$1:$AQ$1,0),FALSE)</f>
        <v>1.76471</v>
      </c>
      <c r="AF381" s="73">
        <f>VLOOKUP($B381,'Tillförd energi'!$B$2:$AS$506,MATCH(AF$1,'Tillförd energi'!$B$1:$AQ$1,0),FALSE)</f>
        <v>1.871</v>
      </c>
      <c r="AH381" s="73">
        <f>IFERROR(VLOOKUP(B381,Miljö!$B$1:$S$476,9,FALSE)/1,0)</f>
        <v>0</v>
      </c>
      <c r="AJ381" s="81">
        <f>IFERROR(VLOOKUP($B381,Miljö!$B$1:$S$500,MATCH("hjälpel exklusive kraftvärme (GWh)",Miljö!$B$1:$V$1,0),FALSE)/1,"")</f>
        <v>1.871</v>
      </c>
      <c r="AK381" s="81">
        <f t="shared" si="55"/>
        <v>1.871</v>
      </c>
      <c r="AL381" s="81">
        <f>VLOOKUP($B381,'Slutlig allokering'!$B$2:$AL$462,MATCH("Hjälpel kraftvärme",'Slutlig allokering'!$B$2:$AL$2,0),FALSE)</f>
        <v>0</v>
      </c>
      <c r="AN381" s="73">
        <f t="shared" si="56"/>
        <v>120.81390999999998</v>
      </c>
      <c r="AO381" s="73">
        <f t="shared" si="57"/>
        <v>120.81390999999998</v>
      </c>
      <c r="AP381" s="73">
        <f>IF(ISERROR(1/VLOOKUP($B381,Leveranser!$B$1:$S$500,MATCH("såld värme (gwh)",Leveranser!$B$1:$S$1,0),FALSE)),"",VLOOKUP($B381,Leveranser!$B$1:$S$500,MATCH("såld värme (gwh)",Leveranser!$B$1:$S$1,0),FALSE))</f>
        <v>87</v>
      </c>
      <c r="AQ381" s="73">
        <f>VLOOKUP($B381,Leveranser!$B$1:$Y$500,MATCH("Totalt såld fjärrvärme till andra fjärrvärmeföretag",Leveranser!$B$1:$AA$1,0),FALSE)</f>
        <v>0</v>
      </c>
      <c r="AR381" s="73">
        <f>IF(ISERROR(1/VLOOKUP($B381,Miljö!$B$1:$S$500,MATCH("Såld mängd produktionsspecifik fjärrvärme (GWh)",Miljö!$B$1:$R$1,0),FALSE)),0,VLOOKUP($B381,Miljö!$B$1:$S$500,MATCH("Såld mängd produktionsspecifik fjärrvärme (GWh)",Miljö!$B$1:$R$1,0),FALSE))</f>
        <v>0</v>
      </c>
      <c r="AS381" s="82">
        <f t="shared" si="62"/>
        <v>0.72011575488286084</v>
      </c>
      <c r="AU381" s="73" t="str">
        <f>VLOOKUP($B381,'Miljövärden urval för publ'!$B$2:$I$486,7,FALSE)</f>
        <v>Ja</v>
      </c>
      <c r="AV381" s="73" t="str">
        <f>VLOOKUP($B381,'Miljövärden urval för publ'!$B$2:$I$486,6,FALSE)</f>
        <v>Ja</v>
      </c>
      <c r="AZ381" s="73">
        <f t="shared" si="58"/>
        <v>1.871</v>
      </c>
      <c r="BA381" s="73">
        <f t="shared" si="63"/>
        <v>0</v>
      </c>
      <c r="BB381" s="73">
        <f t="shared" si="59"/>
        <v>83.8</v>
      </c>
      <c r="BC381" s="73">
        <f t="shared" si="60"/>
        <v>22.088200000000001</v>
      </c>
      <c r="BE381" s="73">
        <f t="shared" si="64"/>
        <v>0</v>
      </c>
      <c r="BF381" s="73">
        <f t="shared" si="65"/>
        <v>1.76471</v>
      </c>
      <c r="BH381" s="73">
        <f t="shared" si="61"/>
        <v>105.8882</v>
      </c>
    </row>
    <row r="382" spans="1:60" ht="14.5" x14ac:dyDescent="0.35">
      <c r="A382" t="s">
        <v>496</v>
      </c>
      <c r="B382" t="s">
        <v>497</v>
      </c>
      <c r="C382" s="73">
        <f>VLOOKUP($B382,'Tillförd energi'!$B$2:$AS$506,MATCH(C$1,'Tillförd energi'!$B$1:$AQ$1,0),FALSE)</f>
        <v>0</v>
      </c>
      <c r="D382" s="73">
        <f>VLOOKUP($B382,'Tillförd energi'!$B$2:$AS$506,MATCH(D$1,'Tillförd energi'!$B$1:$AQ$1,0),FALSE)</f>
        <v>0.7</v>
      </c>
      <c r="E382" s="73">
        <f>VLOOKUP($B382,'Tillförd energi'!$B$2:$AS$506,MATCH(E$1,'Tillförd energi'!$B$1:$AQ$1,0),FALSE)</f>
        <v>0</v>
      </c>
      <c r="F382" s="73">
        <f>VLOOKUP($B382,'Tillförd energi'!$B$2:$AS$506,MATCH(F$1,'Tillförd energi'!$B$1:$AQ$1,0),FALSE)</f>
        <v>0</v>
      </c>
      <c r="G382" s="73">
        <f>VLOOKUP($B382,'Tillförd energi'!$B$2:$AS$506,MATCH(G$1,'Tillförd energi'!$B$1:$AQ$1,0),FALSE)</f>
        <v>0</v>
      </c>
      <c r="H382" s="73">
        <f>VLOOKUP($B382,'Tillförd energi'!$B$2:$AS$506,MATCH(H$1,'Tillförd energi'!$B$1:$AQ$1,0),FALSE)</f>
        <v>0</v>
      </c>
      <c r="I382" s="73">
        <f>VLOOKUP($B382,'Tillförd energi'!$B$2:$AS$506,MATCH(I$1,'Tillförd energi'!$B$1:$AQ$1,0),FALSE)</f>
        <v>0</v>
      </c>
      <c r="J382" s="73">
        <f>VLOOKUP($B382,'Tillförd energi'!$B$2:$AS$506,MATCH(J$1,'Tillförd energi'!$B$1:$AQ$1,0),FALSE)</f>
        <v>0</v>
      </c>
      <c r="K382" s="73">
        <f>VLOOKUP($B382,'Tillförd energi'!$B$2:$AS$506,MATCH(K$1,'Tillförd energi'!$B$1:$AQ$1,0),FALSE)</f>
        <v>0</v>
      </c>
      <c r="L382" s="73">
        <f>VLOOKUP($B382,'Tillförd energi'!$B$2:$AS$506,MATCH(L$1,'Tillförd energi'!$B$1:$AQ$1,0),FALSE)</f>
        <v>0</v>
      </c>
      <c r="M382" s="73">
        <f>VLOOKUP($B382,'Tillförd energi'!$B$2:$AS$506,MATCH(M$1,'Tillförd energi'!$B$1:$AQ$1,0),FALSE)</f>
        <v>339.36500000000001</v>
      </c>
      <c r="N382" s="73">
        <f>VLOOKUP($B382,'Tillförd energi'!$B$2:$AS$506,MATCH(N$1,'Tillförd energi'!$B$1:$AQ$1,0),FALSE)</f>
        <v>0</v>
      </c>
      <c r="O382" s="73">
        <f>VLOOKUP($B382,'Tillförd energi'!$B$2:$AS$506,MATCH(O$1,'Tillförd energi'!$B$1:$AQ$1,0),FALSE)</f>
        <v>0</v>
      </c>
      <c r="P382" s="73">
        <f>VLOOKUP($B382,'Tillförd energi'!$B$2:$AS$506,MATCH(P$1,'Tillförd energi'!$B$1:$AQ$1,0),FALSE)</f>
        <v>0</v>
      </c>
      <c r="Q382" s="73">
        <f>VLOOKUP($B382,'Tillförd energi'!$B$2:$AS$506,MATCH(Q$1,'Tillförd energi'!$B$1:$AQ$1,0),FALSE)</f>
        <v>0</v>
      </c>
      <c r="R382" s="73">
        <f>VLOOKUP($B382,'Tillförd energi'!$B$2:$AS$506,MATCH(R$1,'Tillförd energi'!$B$1:$AQ$1,0),FALSE)</f>
        <v>0</v>
      </c>
      <c r="S382" s="73">
        <f>VLOOKUP($B382,'Tillförd energi'!$B$2:$AS$506,MATCH(S$1,'Tillförd energi'!$B$1:$AQ$1,0),FALSE)</f>
        <v>0</v>
      </c>
      <c r="T382" s="73">
        <f>VLOOKUP($B382,'Tillförd energi'!$B$2:$AS$506,MATCH(T$1,'Tillförd energi'!$B$1:$AQ$1,0),FALSE)</f>
        <v>0</v>
      </c>
      <c r="U382" s="73">
        <f>VLOOKUP($B382,'Tillförd energi'!$B$2:$AS$506,MATCH(U$1,'Tillförd energi'!$B$1:$AQ$1,0),FALSE)</f>
        <v>0</v>
      </c>
      <c r="V382" s="73">
        <f>VLOOKUP($B382,'Tillförd energi'!$B$2:$AS$506,MATCH(V$1,'Tillförd energi'!$B$1:$AQ$1,0),FALSE)</f>
        <v>14.9</v>
      </c>
      <c r="W382" s="73">
        <f>VLOOKUP($B382,'Tillförd energi'!$B$2:$AS$506,MATCH(W$1,'Tillförd energi'!$B$1:$AQ$1,0),FALSE)</f>
        <v>0</v>
      </c>
      <c r="X382" s="73">
        <f>VLOOKUP($B382,'Tillförd energi'!$B$2:$AS$506,MATCH(X$1,'Tillförd energi'!$B$1:$AQ$1,0),FALSE)</f>
        <v>0</v>
      </c>
      <c r="Y382" s="73">
        <f>VLOOKUP($B382,'Tillförd energi'!$B$2:$AS$506,MATCH(Y$1,'Tillförd energi'!$B$1:$AQ$1,0),FALSE)</f>
        <v>25.4</v>
      </c>
      <c r="Z382" s="73">
        <f>VLOOKUP($B382,'Tillförd energi'!$B$2:$AS$506,MATCH(Z$1,'Tillförd energi'!$B$1:$AQ$1,0),FALSE)</f>
        <v>0</v>
      </c>
      <c r="AA382" s="73">
        <f>VLOOKUP($B382,'Tillförd energi'!$B$2:$AS$506,MATCH(AA$1,'Tillförd energi'!$B$1:$AQ$1,0),FALSE)</f>
        <v>0</v>
      </c>
      <c r="AB382" s="73">
        <f>VLOOKUP($B382,'Tillförd energi'!$B$2:$AS$506,MATCH(AB$1,'Tillförd energi'!$B$1:$AQ$1,0),FALSE)</f>
        <v>55.3</v>
      </c>
      <c r="AC382" s="73">
        <f>VLOOKUP($B382,'Tillförd energi'!$B$2:$AS$506,MATCH(AC$1,'Tillförd energi'!$B$1:$AQ$1,0),FALSE)</f>
        <v>0</v>
      </c>
      <c r="AD382" s="73">
        <f>VLOOKUP($B382,'Tillförd energi'!$B$2:$AS$506,MATCH(AD$1,'Tillförd energi'!$B$1:$AQ$1,0),FALSE)</f>
        <v>0</v>
      </c>
      <c r="AF382" s="73">
        <f>VLOOKUP($B382,'Tillförd energi'!$B$2:$AS$506,MATCH(AF$1,'Tillförd energi'!$B$1:$AQ$1,0),FALSE)</f>
        <v>8.9449799999999993</v>
      </c>
      <c r="AH382" s="73">
        <f>IFERROR(VLOOKUP(B382,Miljö!$B$1:$S$476,9,FALSE)/1,0)</f>
        <v>0</v>
      </c>
      <c r="AJ382" s="81">
        <f>IFERROR(VLOOKUP($B382,Miljö!$B$1:$S$500,MATCH("hjälpel exklusive kraftvärme (GWh)",Miljö!$B$1:$V$1,0),FALSE)/1,"")</f>
        <v>6.5</v>
      </c>
      <c r="AK382" s="81">
        <f t="shared" si="55"/>
        <v>6.5</v>
      </c>
      <c r="AL382" s="81">
        <f>VLOOKUP($B382,'Slutlig allokering'!$B$2:$AL$462,MATCH("Hjälpel kraftvärme",'Slutlig allokering'!$B$2:$AL$2,0),FALSE)</f>
        <v>2.4449800000000002</v>
      </c>
      <c r="AN382" s="73">
        <f t="shared" si="56"/>
        <v>444.60997999999995</v>
      </c>
      <c r="AO382" s="73">
        <f t="shared" si="57"/>
        <v>444.60997999999995</v>
      </c>
      <c r="AP382" s="73">
        <f>IF(ISERROR(1/VLOOKUP($B382,Leveranser!$B$1:$S$500,MATCH("såld värme (gwh)",Leveranser!$B$1:$S$1,0),FALSE)),"",VLOOKUP($B382,Leveranser!$B$1:$S$500,MATCH("såld värme (gwh)",Leveranser!$B$1:$S$1,0),FALSE))</f>
        <v>360</v>
      </c>
      <c r="AQ382" s="73">
        <f>VLOOKUP($B382,Leveranser!$B$1:$Y$500,MATCH("Totalt såld fjärrvärme till andra fjärrvärmeföretag",Leveranser!$B$1:$AA$1,0),FALSE)</f>
        <v>0</v>
      </c>
      <c r="AR382" s="73">
        <f>IF(ISERROR(1/VLOOKUP($B382,Miljö!$B$1:$S$500,MATCH("Såld mängd produktionsspecifik fjärrvärme (GWh)",Miljö!$B$1:$R$1,0),FALSE)),0,VLOOKUP($B382,Miljö!$B$1:$S$500,MATCH("Såld mängd produktionsspecifik fjärrvärme (GWh)",Miljö!$B$1:$R$1,0),FALSE))</f>
        <v>0</v>
      </c>
      <c r="AS382" s="82">
        <f t="shared" si="62"/>
        <v>0.80969842377357348</v>
      </c>
      <c r="AU382" s="73" t="str">
        <f>VLOOKUP($B382,'Miljövärden urval för publ'!$B$2:$I$486,7,FALSE)</f>
        <v>Ja</v>
      </c>
      <c r="AV382" s="73" t="str">
        <f>VLOOKUP($B382,'Miljövärden urval för publ'!$B$2:$I$486,6,FALSE)</f>
        <v>Ja</v>
      </c>
      <c r="AZ382" s="73">
        <f t="shared" si="58"/>
        <v>34.34498</v>
      </c>
      <c r="BA382" s="73">
        <f t="shared" si="63"/>
        <v>0</v>
      </c>
      <c r="BB382" s="73">
        <f t="shared" si="59"/>
        <v>339.36500000000001</v>
      </c>
      <c r="BC382" s="73">
        <f t="shared" si="60"/>
        <v>0</v>
      </c>
      <c r="BE382" s="73">
        <f t="shared" si="64"/>
        <v>0</v>
      </c>
      <c r="BF382" s="73">
        <f t="shared" si="65"/>
        <v>0</v>
      </c>
      <c r="BH382" s="73">
        <f t="shared" si="61"/>
        <v>354.26499999999999</v>
      </c>
    </row>
    <row r="383" spans="1:60" ht="14.5" x14ac:dyDescent="0.35">
      <c r="A383" t="s">
        <v>498</v>
      </c>
      <c r="B383" t="s">
        <v>499</v>
      </c>
      <c r="C383" s="73">
        <f>VLOOKUP($B383,'Tillförd energi'!$B$2:$AS$506,MATCH(C$1,'Tillförd energi'!$B$1:$AQ$1,0),FALSE)</f>
        <v>0</v>
      </c>
      <c r="D383" s="73">
        <f>VLOOKUP($B383,'Tillförd energi'!$B$2:$AS$506,MATCH(D$1,'Tillförd energi'!$B$1:$AQ$1,0),FALSE)</f>
        <v>0</v>
      </c>
      <c r="E383" s="73">
        <f>VLOOKUP($B383,'Tillförd energi'!$B$2:$AS$506,MATCH(E$1,'Tillförd energi'!$B$1:$AQ$1,0),FALSE)</f>
        <v>0</v>
      </c>
      <c r="F383" s="73">
        <f>VLOOKUP($B383,'Tillförd energi'!$B$2:$AS$506,MATCH(F$1,'Tillförd energi'!$B$1:$AQ$1,0),FALSE)</f>
        <v>0</v>
      </c>
      <c r="G383" s="73">
        <f>VLOOKUP($B383,'Tillförd energi'!$B$2:$AS$506,MATCH(G$1,'Tillförd energi'!$B$1:$AQ$1,0),FALSE)</f>
        <v>0</v>
      </c>
      <c r="H383" s="73">
        <f>VLOOKUP($B383,'Tillförd energi'!$B$2:$AS$506,MATCH(H$1,'Tillförd energi'!$B$1:$AQ$1,0),FALSE)</f>
        <v>0</v>
      </c>
      <c r="I383" s="73">
        <f>VLOOKUP($B383,'Tillförd energi'!$B$2:$AS$506,MATCH(I$1,'Tillförd energi'!$B$1:$AQ$1,0),FALSE)</f>
        <v>0</v>
      </c>
      <c r="J383" s="73">
        <f>VLOOKUP($B383,'Tillförd energi'!$B$2:$AS$506,MATCH(J$1,'Tillförd energi'!$B$1:$AQ$1,0),FALSE)</f>
        <v>0</v>
      </c>
      <c r="K383" s="73">
        <f>VLOOKUP($B383,'Tillförd energi'!$B$2:$AS$506,MATCH(K$1,'Tillförd energi'!$B$1:$AQ$1,0),FALSE)</f>
        <v>0</v>
      </c>
      <c r="L383" s="73">
        <f>VLOOKUP($B383,'Tillförd energi'!$B$2:$AS$506,MATCH(L$1,'Tillförd energi'!$B$1:$AQ$1,0),FALSE)</f>
        <v>0</v>
      </c>
      <c r="M383" s="73">
        <f>VLOOKUP($B383,'Tillförd energi'!$B$2:$AS$506,MATCH(M$1,'Tillförd energi'!$B$1:$AQ$1,0),FALSE)</f>
        <v>0</v>
      </c>
      <c r="N383" s="73">
        <f>VLOOKUP($B383,'Tillförd energi'!$B$2:$AS$506,MATCH(N$1,'Tillförd energi'!$B$1:$AQ$1,0),FALSE)</f>
        <v>0</v>
      </c>
      <c r="O383" s="73">
        <f>VLOOKUP($B383,'Tillförd energi'!$B$2:$AS$506,MATCH(O$1,'Tillförd energi'!$B$1:$AQ$1,0),FALSE)</f>
        <v>1.96</v>
      </c>
      <c r="P383" s="73">
        <f>VLOOKUP($B383,'Tillförd energi'!$B$2:$AS$506,MATCH(P$1,'Tillförd energi'!$B$1:$AQ$1,0),FALSE)</f>
        <v>0</v>
      </c>
      <c r="Q383" s="73">
        <f>VLOOKUP($B383,'Tillförd energi'!$B$2:$AS$506,MATCH(Q$1,'Tillförd energi'!$B$1:$AQ$1,0),FALSE)</f>
        <v>0</v>
      </c>
      <c r="R383" s="73">
        <f>VLOOKUP($B383,'Tillförd energi'!$B$2:$AS$506,MATCH(R$1,'Tillförd energi'!$B$1:$AQ$1,0),FALSE)</f>
        <v>3.33</v>
      </c>
      <c r="S383" s="73">
        <f>VLOOKUP($B383,'Tillförd energi'!$B$2:$AS$506,MATCH(S$1,'Tillförd energi'!$B$1:$AQ$1,0),FALSE)</f>
        <v>0</v>
      </c>
      <c r="T383" s="73">
        <f>VLOOKUP($B383,'Tillförd energi'!$B$2:$AS$506,MATCH(T$1,'Tillförd energi'!$B$1:$AQ$1,0),FALSE)</f>
        <v>0</v>
      </c>
      <c r="U383" s="73">
        <f>VLOOKUP($B383,'Tillförd energi'!$B$2:$AS$506,MATCH(U$1,'Tillförd energi'!$B$1:$AQ$1,0),FALSE)</f>
        <v>0</v>
      </c>
      <c r="V383" s="73">
        <f>VLOOKUP($B383,'Tillförd energi'!$B$2:$AS$506,MATCH(V$1,'Tillförd energi'!$B$1:$AQ$1,0),FALSE)</f>
        <v>0.2</v>
      </c>
      <c r="W383" s="73">
        <f>VLOOKUP($B383,'Tillförd energi'!$B$2:$AS$506,MATCH(W$1,'Tillförd energi'!$B$1:$AQ$1,0),FALSE)</f>
        <v>0</v>
      </c>
      <c r="X383" s="73">
        <f>VLOOKUP($B383,'Tillförd energi'!$B$2:$AS$506,MATCH(X$1,'Tillförd energi'!$B$1:$AQ$1,0),FALSE)</f>
        <v>0</v>
      </c>
      <c r="Y383" s="73">
        <f>VLOOKUP($B383,'Tillförd energi'!$B$2:$AS$506,MATCH(Y$1,'Tillförd energi'!$B$1:$AQ$1,0),FALSE)</f>
        <v>0</v>
      </c>
      <c r="Z383" s="73">
        <f>VLOOKUP($B383,'Tillförd energi'!$B$2:$AS$506,MATCH(Z$1,'Tillförd energi'!$B$1:$AQ$1,0),FALSE)</f>
        <v>0</v>
      </c>
      <c r="AA383" s="73">
        <f>VLOOKUP($B383,'Tillförd energi'!$B$2:$AS$506,MATCH(AA$1,'Tillförd energi'!$B$1:$AQ$1,0),FALSE)</f>
        <v>0</v>
      </c>
      <c r="AB383" s="73">
        <f>VLOOKUP($B383,'Tillförd energi'!$B$2:$AS$506,MATCH(AB$1,'Tillförd energi'!$B$1:$AQ$1,0),FALSE)</f>
        <v>0</v>
      </c>
      <c r="AC383" s="73">
        <f>VLOOKUP($B383,'Tillförd energi'!$B$2:$AS$506,MATCH(AC$1,'Tillförd energi'!$B$1:$AQ$1,0),FALSE)</f>
        <v>0</v>
      </c>
      <c r="AD383" s="73">
        <f>VLOOKUP($B383,'Tillförd energi'!$B$2:$AS$506,MATCH(AD$1,'Tillförd energi'!$B$1:$AQ$1,0),FALSE)</f>
        <v>0</v>
      </c>
      <c r="AF383" s="73">
        <f>VLOOKUP($B383,'Tillförd energi'!$B$2:$AS$506,MATCH(AF$1,'Tillförd energi'!$B$1:$AQ$1,0),FALSE)</f>
        <v>9.2999999999999999E-2</v>
      </c>
      <c r="AH383" s="73">
        <f>IFERROR(VLOOKUP(B383,Miljö!$B$1:$S$476,9,FALSE)/1,0)</f>
        <v>0</v>
      </c>
      <c r="AJ383" s="81">
        <f>IFERROR(VLOOKUP($B383,Miljö!$B$1:$S$500,MATCH("hjälpel exklusive kraftvärme (GWh)",Miljö!$B$1:$V$1,0),FALSE)/1,"")</f>
        <v>9.2999999999999999E-2</v>
      </c>
      <c r="AK383" s="81">
        <f t="shared" si="55"/>
        <v>9.2999999999999999E-2</v>
      </c>
      <c r="AL383" s="81">
        <f>VLOOKUP($B383,'Slutlig allokering'!$B$2:$AL$462,MATCH("Hjälpel kraftvärme",'Slutlig allokering'!$B$2:$AL$2,0),FALSE)</f>
        <v>0</v>
      </c>
      <c r="AN383" s="73">
        <f t="shared" si="56"/>
        <v>5.5830000000000002</v>
      </c>
      <c r="AO383" s="73">
        <f t="shared" si="57"/>
        <v>5.5830000000000002</v>
      </c>
      <c r="AP383" s="73">
        <f>IF(ISERROR(1/VLOOKUP($B383,Leveranser!$B$1:$S$500,MATCH("såld värme (gwh)",Leveranser!$B$1:$S$1,0),FALSE)),"",VLOOKUP($B383,Leveranser!$B$1:$S$500,MATCH("såld värme (gwh)",Leveranser!$B$1:$S$1,0),FALSE))</f>
        <v>4.25</v>
      </c>
      <c r="AQ383" s="73">
        <f>VLOOKUP($B383,Leveranser!$B$1:$Y$500,MATCH("Totalt såld fjärrvärme till andra fjärrvärmeföretag",Leveranser!$B$1:$AA$1,0),FALSE)</f>
        <v>0</v>
      </c>
      <c r="AR383" s="73">
        <f>IF(ISERROR(1/VLOOKUP($B383,Miljö!$B$1:$S$500,MATCH("Såld mängd produktionsspecifik fjärrvärme (GWh)",Miljö!$B$1:$R$1,0),FALSE)),0,VLOOKUP($B383,Miljö!$B$1:$S$500,MATCH("Såld mängd produktionsspecifik fjärrvärme (GWh)",Miljö!$B$1:$R$1,0),FALSE))</f>
        <v>0</v>
      </c>
      <c r="AS383" s="82">
        <f t="shared" si="62"/>
        <v>0.76123947698370054</v>
      </c>
      <c r="AU383" s="73" t="str">
        <f>VLOOKUP($B383,'Miljövärden urval för publ'!$B$2:$I$486,7,FALSE)</f>
        <v>Ja</v>
      </c>
      <c r="AV383" s="73" t="str">
        <f>VLOOKUP($B383,'Miljövärden urval för publ'!$B$2:$I$486,6,FALSE)</f>
        <v>Nej</v>
      </c>
      <c r="AZ383" s="73">
        <f t="shared" si="58"/>
        <v>9.2999999999999999E-2</v>
      </c>
      <c r="BA383" s="73">
        <f t="shared" si="63"/>
        <v>0</v>
      </c>
      <c r="BB383" s="73">
        <f t="shared" si="59"/>
        <v>1.96</v>
      </c>
      <c r="BC383" s="73">
        <f t="shared" si="60"/>
        <v>3.33</v>
      </c>
      <c r="BE383" s="73">
        <f t="shared" si="64"/>
        <v>0</v>
      </c>
      <c r="BF383" s="73">
        <f t="shared" si="65"/>
        <v>0</v>
      </c>
      <c r="BH383" s="73">
        <f t="shared" si="61"/>
        <v>5.49</v>
      </c>
    </row>
    <row r="384" spans="1:60" ht="14.5" x14ac:dyDescent="0.35">
      <c r="A384" t="s">
        <v>498</v>
      </c>
      <c r="B384" t="s">
        <v>500</v>
      </c>
      <c r="C384" s="73">
        <f>VLOOKUP($B384,'Tillförd energi'!$B$2:$AS$506,MATCH(C$1,'Tillförd energi'!$B$1:$AQ$1,0),FALSE)</f>
        <v>0</v>
      </c>
      <c r="D384" s="73">
        <f>VLOOKUP($B384,'Tillförd energi'!$B$2:$AS$506,MATCH(D$1,'Tillförd energi'!$B$1:$AQ$1,0),FALSE)</f>
        <v>0</v>
      </c>
      <c r="E384" s="73">
        <f>VLOOKUP($B384,'Tillförd energi'!$B$2:$AS$506,MATCH(E$1,'Tillförd energi'!$B$1:$AQ$1,0),FALSE)</f>
        <v>0</v>
      </c>
      <c r="F384" s="73">
        <f>VLOOKUP($B384,'Tillförd energi'!$B$2:$AS$506,MATCH(F$1,'Tillförd energi'!$B$1:$AQ$1,0),FALSE)</f>
        <v>0</v>
      </c>
      <c r="G384" s="73">
        <f>VLOOKUP($B384,'Tillförd energi'!$B$2:$AS$506,MATCH(G$1,'Tillförd energi'!$B$1:$AQ$1,0),FALSE)</f>
        <v>0</v>
      </c>
      <c r="H384" s="73">
        <f>VLOOKUP($B384,'Tillförd energi'!$B$2:$AS$506,MATCH(H$1,'Tillförd energi'!$B$1:$AQ$1,0),FALSE)</f>
        <v>0</v>
      </c>
      <c r="I384" s="73">
        <f>VLOOKUP($B384,'Tillförd energi'!$B$2:$AS$506,MATCH(I$1,'Tillförd energi'!$B$1:$AQ$1,0),FALSE)</f>
        <v>0</v>
      </c>
      <c r="J384" s="73">
        <f>VLOOKUP($B384,'Tillförd energi'!$B$2:$AS$506,MATCH(J$1,'Tillförd energi'!$B$1:$AQ$1,0),FALSE)</f>
        <v>0</v>
      </c>
      <c r="K384" s="73">
        <f>VLOOKUP($B384,'Tillförd energi'!$B$2:$AS$506,MATCH(K$1,'Tillförd energi'!$B$1:$AQ$1,0),FALSE)</f>
        <v>0</v>
      </c>
      <c r="L384" s="73">
        <f>VLOOKUP($B384,'Tillförd energi'!$B$2:$AS$506,MATCH(L$1,'Tillförd energi'!$B$1:$AQ$1,0),FALSE)</f>
        <v>0</v>
      </c>
      <c r="M384" s="73">
        <f>VLOOKUP($B384,'Tillförd energi'!$B$2:$AS$506,MATCH(M$1,'Tillförd energi'!$B$1:$AQ$1,0),FALSE)</f>
        <v>0</v>
      </c>
      <c r="N384" s="73">
        <f>VLOOKUP($B384,'Tillförd energi'!$B$2:$AS$506,MATCH(N$1,'Tillförd energi'!$B$1:$AQ$1,0),FALSE)</f>
        <v>0</v>
      </c>
      <c r="O384" s="73">
        <f>VLOOKUP($B384,'Tillförd energi'!$B$2:$AS$506,MATCH(O$1,'Tillförd energi'!$B$1:$AQ$1,0),FALSE)</f>
        <v>2.5</v>
      </c>
      <c r="P384" s="73">
        <f>VLOOKUP($B384,'Tillförd energi'!$B$2:$AS$506,MATCH(P$1,'Tillförd energi'!$B$1:$AQ$1,0),FALSE)</f>
        <v>0</v>
      </c>
      <c r="Q384" s="73">
        <f>VLOOKUP($B384,'Tillförd energi'!$B$2:$AS$506,MATCH(Q$1,'Tillförd energi'!$B$1:$AQ$1,0),FALSE)</f>
        <v>0</v>
      </c>
      <c r="R384" s="73">
        <f>VLOOKUP($B384,'Tillförd energi'!$B$2:$AS$506,MATCH(R$1,'Tillförd energi'!$B$1:$AQ$1,0),FALSE)</f>
        <v>6.9</v>
      </c>
      <c r="S384" s="73">
        <f>VLOOKUP($B384,'Tillförd energi'!$B$2:$AS$506,MATCH(S$1,'Tillförd energi'!$B$1:$AQ$1,0),FALSE)</f>
        <v>0</v>
      </c>
      <c r="T384" s="73">
        <f>VLOOKUP($B384,'Tillförd energi'!$B$2:$AS$506,MATCH(T$1,'Tillförd energi'!$B$1:$AQ$1,0),FALSE)</f>
        <v>0</v>
      </c>
      <c r="U384" s="73">
        <f>VLOOKUP($B384,'Tillförd energi'!$B$2:$AS$506,MATCH(U$1,'Tillförd energi'!$B$1:$AQ$1,0),FALSE)</f>
        <v>0</v>
      </c>
      <c r="V384" s="73">
        <f>VLOOKUP($B384,'Tillförd energi'!$B$2:$AS$506,MATCH(V$1,'Tillförd energi'!$B$1:$AQ$1,0),FALSE)</f>
        <v>0.2</v>
      </c>
      <c r="W384" s="73">
        <f>VLOOKUP($B384,'Tillförd energi'!$B$2:$AS$506,MATCH(W$1,'Tillförd energi'!$B$1:$AQ$1,0),FALSE)</f>
        <v>0</v>
      </c>
      <c r="X384" s="73">
        <f>VLOOKUP($B384,'Tillförd energi'!$B$2:$AS$506,MATCH(X$1,'Tillförd energi'!$B$1:$AQ$1,0),FALSE)</f>
        <v>0</v>
      </c>
      <c r="Y384" s="73">
        <f>VLOOKUP($B384,'Tillförd energi'!$B$2:$AS$506,MATCH(Y$1,'Tillförd energi'!$B$1:$AQ$1,0),FALSE)</f>
        <v>0</v>
      </c>
      <c r="Z384" s="73">
        <f>VLOOKUP($B384,'Tillförd energi'!$B$2:$AS$506,MATCH(Z$1,'Tillförd energi'!$B$1:$AQ$1,0),FALSE)</f>
        <v>0</v>
      </c>
      <c r="AA384" s="73">
        <f>VLOOKUP($B384,'Tillförd energi'!$B$2:$AS$506,MATCH(AA$1,'Tillförd energi'!$B$1:$AQ$1,0),FALSE)</f>
        <v>0</v>
      </c>
      <c r="AB384" s="73">
        <f>VLOOKUP($B384,'Tillförd energi'!$B$2:$AS$506,MATCH(AB$1,'Tillförd energi'!$B$1:$AQ$1,0),FALSE)</f>
        <v>0</v>
      </c>
      <c r="AC384" s="73">
        <f>VLOOKUP($B384,'Tillförd energi'!$B$2:$AS$506,MATCH(AC$1,'Tillförd energi'!$B$1:$AQ$1,0),FALSE)</f>
        <v>0</v>
      </c>
      <c r="AD384" s="73">
        <f>VLOOKUP($B384,'Tillförd energi'!$B$2:$AS$506,MATCH(AD$1,'Tillförd energi'!$B$1:$AQ$1,0),FALSE)</f>
        <v>0</v>
      </c>
      <c r="AF384" s="73">
        <f>VLOOKUP($B384,'Tillförd energi'!$B$2:$AS$506,MATCH(AF$1,'Tillförd energi'!$B$1:$AQ$1,0),FALSE)</f>
        <v>0.14000000000000001</v>
      </c>
      <c r="AH384" s="73">
        <f>IFERROR(VLOOKUP(B384,Miljö!$B$1:$S$476,9,FALSE)/1,0)</f>
        <v>0</v>
      </c>
      <c r="AJ384" s="81">
        <f>IFERROR(VLOOKUP($B384,Miljö!$B$1:$S$500,MATCH("hjälpel exklusive kraftvärme (GWh)",Miljö!$B$1:$V$1,0),FALSE)/1,"")</f>
        <v>0.14000000000000001</v>
      </c>
      <c r="AK384" s="81">
        <f t="shared" si="55"/>
        <v>0.14000000000000001</v>
      </c>
      <c r="AL384" s="81">
        <f>VLOOKUP($B384,'Slutlig allokering'!$B$2:$AL$462,MATCH("Hjälpel kraftvärme",'Slutlig allokering'!$B$2:$AL$2,0),FALSE)</f>
        <v>0</v>
      </c>
      <c r="AN384" s="73">
        <f t="shared" si="56"/>
        <v>9.74</v>
      </c>
      <c r="AO384" s="73">
        <f t="shared" si="57"/>
        <v>9.74</v>
      </c>
      <c r="AP384" s="73">
        <f>IF(ISERROR(1/VLOOKUP($B384,Leveranser!$B$1:$S$500,MATCH("såld värme (gwh)",Leveranser!$B$1:$S$1,0),FALSE)),"",VLOOKUP($B384,Leveranser!$B$1:$S$500,MATCH("såld värme (gwh)",Leveranser!$B$1:$S$1,0),FALSE))</f>
        <v>6.81</v>
      </c>
      <c r="AQ384" s="73">
        <f>VLOOKUP($B384,Leveranser!$B$1:$Y$500,MATCH("Totalt såld fjärrvärme till andra fjärrvärmeföretag",Leveranser!$B$1:$AA$1,0),FALSE)</f>
        <v>0</v>
      </c>
      <c r="AR384" s="73">
        <f>IF(ISERROR(1/VLOOKUP($B384,Miljö!$B$1:$S$500,MATCH("Såld mängd produktionsspecifik fjärrvärme (GWh)",Miljö!$B$1:$R$1,0),FALSE)),0,VLOOKUP($B384,Miljö!$B$1:$S$500,MATCH("Såld mängd produktionsspecifik fjärrvärme (GWh)",Miljö!$B$1:$R$1,0),FALSE))</f>
        <v>0</v>
      </c>
      <c r="AS384" s="82">
        <f t="shared" si="62"/>
        <v>0.69917864476386027</v>
      </c>
      <c r="AU384" s="73" t="str">
        <f>VLOOKUP($B384,'Miljövärden urval för publ'!$B$2:$I$486,7,FALSE)</f>
        <v>Ja</v>
      </c>
      <c r="AV384" s="73" t="str">
        <f>VLOOKUP($B384,'Miljövärden urval för publ'!$B$2:$I$486,6,FALSE)</f>
        <v>Nej</v>
      </c>
      <c r="AZ384" s="73">
        <f t="shared" si="58"/>
        <v>0.14000000000000001</v>
      </c>
      <c r="BA384" s="73">
        <f t="shared" si="63"/>
        <v>0</v>
      </c>
      <c r="BB384" s="73">
        <f t="shared" si="59"/>
        <v>2.5</v>
      </c>
      <c r="BC384" s="73">
        <f t="shared" si="60"/>
        <v>6.9</v>
      </c>
      <c r="BE384" s="73">
        <f t="shared" si="64"/>
        <v>0</v>
      </c>
      <c r="BF384" s="73">
        <f t="shared" si="65"/>
        <v>0</v>
      </c>
      <c r="BH384" s="73">
        <f t="shared" si="61"/>
        <v>9.6</v>
      </c>
    </row>
    <row r="385" spans="1:60" ht="14.5" x14ac:dyDescent="0.35">
      <c r="A385" t="s">
        <v>498</v>
      </c>
      <c r="B385" t="s">
        <v>501</v>
      </c>
      <c r="C385" s="73">
        <f>VLOOKUP($B385,'Tillförd energi'!$B$2:$AS$506,MATCH(C$1,'Tillförd energi'!$B$1:$AQ$1,0),FALSE)</f>
        <v>0</v>
      </c>
      <c r="D385" s="73">
        <f>VLOOKUP($B385,'Tillförd energi'!$B$2:$AS$506,MATCH(D$1,'Tillförd energi'!$B$1:$AQ$1,0),FALSE)</f>
        <v>0.553006</v>
      </c>
      <c r="E385" s="73">
        <f>VLOOKUP($B385,'Tillförd energi'!$B$2:$AS$506,MATCH(E$1,'Tillförd energi'!$B$1:$AQ$1,0),FALSE)</f>
        <v>0</v>
      </c>
      <c r="F385" s="73">
        <f>VLOOKUP($B385,'Tillförd energi'!$B$2:$AS$506,MATCH(F$1,'Tillförd energi'!$B$1:$AQ$1,0),FALSE)</f>
        <v>0</v>
      </c>
      <c r="G385" s="73">
        <f>VLOOKUP($B385,'Tillförd energi'!$B$2:$AS$506,MATCH(G$1,'Tillförd energi'!$B$1:$AQ$1,0),FALSE)</f>
        <v>0</v>
      </c>
      <c r="H385" s="73">
        <f>VLOOKUP($B385,'Tillförd energi'!$B$2:$AS$506,MATCH(H$1,'Tillförd energi'!$B$1:$AQ$1,0),FALSE)</f>
        <v>0</v>
      </c>
      <c r="I385" s="73">
        <f>VLOOKUP($B385,'Tillförd energi'!$B$2:$AS$506,MATCH(I$1,'Tillförd energi'!$B$1:$AQ$1,0),FALSE)</f>
        <v>164.05500000000001</v>
      </c>
      <c r="J385" s="73">
        <f>VLOOKUP($B385,'Tillförd energi'!$B$2:$AS$506,MATCH(J$1,'Tillförd energi'!$B$1:$AQ$1,0),FALSE)</f>
        <v>0</v>
      </c>
      <c r="K385" s="73">
        <f>VLOOKUP($B385,'Tillförd energi'!$B$2:$AS$506,MATCH(K$1,'Tillförd energi'!$B$1:$AQ$1,0),FALSE)</f>
        <v>20.7988</v>
      </c>
      <c r="L385" s="73">
        <f>VLOOKUP($B385,'Tillförd energi'!$B$2:$AS$506,MATCH(L$1,'Tillförd energi'!$B$1:$AQ$1,0),FALSE)</f>
        <v>0</v>
      </c>
      <c r="M385" s="73">
        <f>VLOOKUP($B385,'Tillförd energi'!$B$2:$AS$506,MATCH(M$1,'Tillförd energi'!$B$1:$AQ$1,0),FALSE)</f>
        <v>0</v>
      </c>
      <c r="N385" s="73">
        <f>VLOOKUP($B385,'Tillförd energi'!$B$2:$AS$506,MATCH(N$1,'Tillförd energi'!$B$1:$AQ$1,0),FALSE)</f>
        <v>0</v>
      </c>
      <c r="O385" s="73">
        <f>VLOOKUP($B385,'Tillförd energi'!$B$2:$AS$506,MATCH(O$1,'Tillförd energi'!$B$1:$AQ$1,0),FALSE)</f>
        <v>47.774000000000001</v>
      </c>
      <c r="P385" s="73">
        <f>VLOOKUP($B385,'Tillförd energi'!$B$2:$AS$506,MATCH(P$1,'Tillförd energi'!$B$1:$AQ$1,0),FALSE)</f>
        <v>0</v>
      </c>
      <c r="Q385" s="73">
        <f>VLOOKUP($B385,'Tillförd energi'!$B$2:$AS$506,MATCH(Q$1,'Tillförd energi'!$B$1:$AQ$1,0),FALSE)</f>
        <v>0</v>
      </c>
      <c r="R385" s="73">
        <f>VLOOKUP($B385,'Tillförd energi'!$B$2:$AS$506,MATCH(R$1,'Tillförd energi'!$B$1:$AQ$1,0),FALSE)</f>
        <v>0</v>
      </c>
      <c r="S385" s="73">
        <f>VLOOKUP($B385,'Tillförd energi'!$B$2:$AS$506,MATCH(S$1,'Tillförd energi'!$B$1:$AQ$1,0),FALSE)</f>
        <v>0</v>
      </c>
      <c r="T385" s="73">
        <f>VLOOKUP($B385,'Tillförd energi'!$B$2:$AS$506,MATCH(T$1,'Tillförd energi'!$B$1:$AQ$1,0),FALSE)</f>
        <v>0.34367399999999998</v>
      </c>
      <c r="U385" s="73">
        <f>VLOOKUP($B385,'Tillförd energi'!$B$2:$AS$506,MATCH(U$1,'Tillförd energi'!$B$1:$AQ$1,0),FALSE)</f>
        <v>0</v>
      </c>
      <c r="V385" s="73">
        <f>VLOOKUP($B385,'Tillförd energi'!$B$2:$AS$506,MATCH(V$1,'Tillförd energi'!$B$1:$AQ$1,0),FALSE)</f>
        <v>3.4</v>
      </c>
      <c r="W385" s="73">
        <f>VLOOKUP($B385,'Tillförd energi'!$B$2:$AS$506,MATCH(W$1,'Tillförd energi'!$B$1:$AQ$1,0),FALSE)</f>
        <v>0</v>
      </c>
      <c r="X385" s="73">
        <f>VLOOKUP($B385,'Tillförd energi'!$B$2:$AS$506,MATCH(X$1,'Tillförd energi'!$B$1:$AQ$1,0),FALSE)</f>
        <v>22.8</v>
      </c>
      <c r="Y385" s="73">
        <f>VLOOKUP($B385,'Tillförd energi'!$B$2:$AS$506,MATCH(Y$1,'Tillförd energi'!$B$1:$AQ$1,0),FALSE)</f>
        <v>0</v>
      </c>
      <c r="Z385" s="73">
        <f>VLOOKUP($B385,'Tillförd energi'!$B$2:$AS$506,MATCH(Z$1,'Tillförd energi'!$B$1:$AQ$1,0),FALSE)</f>
        <v>0</v>
      </c>
      <c r="AA385" s="73">
        <f>VLOOKUP($B385,'Tillförd energi'!$B$2:$AS$506,MATCH(AA$1,'Tillförd energi'!$B$1:$AQ$1,0),FALSE)</f>
        <v>0</v>
      </c>
      <c r="AB385" s="73">
        <f>VLOOKUP($B385,'Tillförd energi'!$B$2:$AS$506,MATCH(AB$1,'Tillförd energi'!$B$1:$AQ$1,0),FALSE)</f>
        <v>50.4</v>
      </c>
      <c r="AC385" s="73">
        <f>VLOOKUP($B385,'Tillförd energi'!$B$2:$AS$506,MATCH(AC$1,'Tillförd energi'!$B$1:$AQ$1,0),FALSE)</f>
        <v>0</v>
      </c>
      <c r="AD385" s="73">
        <f>VLOOKUP($B385,'Tillförd energi'!$B$2:$AS$506,MATCH(AD$1,'Tillförd energi'!$B$1:$AQ$1,0),FALSE)</f>
        <v>0</v>
      </c>
      <c r="AF385" s="73">
        <f>VLOOKUP($B385,'Tillförd energi'!$B$2:$AS$506,MATCH(AF$1,'Tillförd energi'!$B$1:$AQ$1,0),FALSE)</f>
        <v>12.0694</v>
      </c>
      <c r="AH385" s="73">
        <f>IFERROR(VLOOKUP(B385,Miljö!$B$1:$S$476,9,FALSE)/1,0)</f>
        <v>0</v>
      </c>
      <c r="AJ385" s="81">
        <f>IFERROR(VLOOKUP($B385,Miljö!$B$1:$S$500,MATCH("hjälpel exklusive kraftvärme (GWh)",Miljö!$B$1:$V$1,0),FALSE)/1,"")</f>
        <v>5</v>
      </c>
      <c r="AK385" s="81">
        <f t="shared" si="55"/>
        <v>5</v>
      </c>
      <c r="AL385" s="81">
        <f>VLOOKUP($B385,'Slutlig allokering'!$B$2:$AL$462,MATCH("Hjälpel kraftvärme",'Slutlig allokering'!$B$2:$AL$2,0),FALSE)</f>
        <v>7.0693900000000003</v>
      </c>
      <c r="AN385" s="73">
        <f t="shared" si="56"/>
        <v>322.19387999999998</v>
      </c>
      <c r="AO385" s="73">
        <f t="shared" si="57"/>
        <v>322.19387999999998</v>
      </c>
      <c r="AP385" s="73">
        <f>IF(ISERROR(1/VLOOKUP($B385,Leveranser!$B$1:$S$500,MATCH("såld värme (gwh)",Leveranser!$B$1:$S$1,0),FALSE)),"",VLOOKUP($B385,Leveranser!$B$1:$S$500,MATCH("såld värme (gwh)",Leveranser!$B$1:$S$1,0),FALSE))</f>
        <v>265.10000000000002</v>
      </c>
      <c r="AQ385" s="73">
        <f>VLOOKUP($B385,Leveranser!$B$1:$Y$500,MATCH("Totalt såld fjärrvärme till andra fjärrvärmeföretag",Leveranser!$B$1:$AA$1,0),FALSE)</f>
        <v>0</v>
      </c>
      <c r="AR385" s="73">
        <f>IF(ISERROR(1/VLOOKUP($B385,Miljö!$B$1:$S$500,MATCH("Såld mängd produktionsspecifik fjärrvärme (GWh)",Miljö!$B$1:$R$1,0),FALSE)),0,VLOOKUP($B385,Miljö!$B$1:$S$500,MATCH("Såld mängd produktionsspecifik fjärrvärme (GWh)",Miljö!$B$1:$R$1,0),FALSE))</f>
        <v>0</v>
      </c>
      <c r="AS385" s="82">
        <f t="shared" si="62"/>
        <v>0.82279650997716047</v>
      </c>
      <c r="AU385" s="73" t="str">
        <f>VLOOKUP($B385,'Miljövärden urval för publ'!$B$2:$I$486,7,FALSE)</f>
        <v>Ja</v>
      </c>
      <c r="AV385" s="73" t="str">
        <f>VLOOKUP($B385,'Miljövärden urval för publ'!$B$2:$I$486,6,FALSE)</f>
        <v>Nej</v>
      </c>
      <c r="AZ385" s="73">
        <f t="shared" si="58"/>
        <v>12.0694</v>
      </c>
      <c r="BA385" s="73">
        <f t="shared" si="63"/>
        <v>0</v>
      </c>
      <c r="BB385" s="73">
        <f t="shared" si="59"/>
        <v>47.774000000000001</v>
      </c>
      <c r="BC385" s="73">
        <f t="shared" si="60"/>
        <v>0.34367399999999998</v>
      </c>
      <c r="BE385" s="73">
        <f t="shared" si="64"/>
        <v>0</v>
      </c>
      <c r="BF385" s="73">
        <f t="shared" si="65"/>
        <v>0</v>
      </c>
      <c r="BH385" s="73">
        <f t="shared" si="61"/>
        <v>72.316473999999999</v>
      </c>
    </row>
    <row r="386" spans="1:60" ht="14.5" x14ac:dyDescent="0.35">
      <c r="A386" t="s">
        <v>502</v>
      </c>
      <c r="B386" t="s">
        <v>503</v>
      </c>
      <c r="C386" s="73">
        <f>VLOOKUP($B386,'Tillförd energi'!$B$2:$AS$506,MATCH(C$1,'Tillförd energi'!$B$1:$AQ$1,0),FALSE)</f>
        <v>0</v>
      </c>
      <c r="D386" s="73">
        <f>VLOOKUP($B386,'Tillförd energi'!$B$2:$AS$506,MATCH(D$1,'Tillförd energi'!$B$1:$AQ$1,0),FALSE)</f>
        <v>5.9400000000000001E-2</v>
      </c>
      <c r="E386" s="73">
        <f>VLOOKUP($B386,'Tillförd energi'!$B$2:$AS$506,MATCH(E$1,'Tillförd energi'!$B$1:$AQ$1,0),FALSE)</f>
        <v>0</v>
      </c>
      <c r="F386" s="73">
        <f>VLOOKUP($B386,'Tillförd energi'!$B$2:$AS$506,MATCH(F$1,'Tillförd energi'!$B$1:$AQ$1,0),FALSE)</f>
        <v>0</v>
      </c>
      <c r="G386" s="73">
        <f>VLOOKUP($B386,'Tillförd energi'!$B$2:$AS$506,MATCH(G$1,'Tillförd energi'!$B$1:$AQ$1,0),FALSE)</f>
        <v>0</v>
      </c>
      <c r="H386" s="73">
        <f>VLOOKUP($B386,'Tillförd energi'!$B$2:$AS$506,MATCH(H$1,'Tillförd energi'!$B$1:$AQ$1,0),FALSE)</f>
        <v>0</v>
      </c>
      <c r="I386" s="73">
        <f>VLOOKUP($B386,'Tillförd energi'!$B$2:$AS$506,MATCH(I$1,'Tillförd energi'!$B$1:$AQ$1,0),FALSE)</f>
        <v>0</v>
      </c>
      <c r="J386" s="73">
        <f>VLOOKUP($B386,'Tillförd energi'!$B$2:$AS$506,MATCH(J$1,'Tillförd energi'!$B$1:$AQ$1,0),FALSE)</f>
        <v>0</v>
      </c>
      <c r="K386" s="73">
        <f>VLOOKUP($B386,'Tillförd energi'!$B$2:$AS$506,MATCH(K$1,'Tillförd energi'!$B$1:$AQ$1,0),FALSE)</f>
        <v>0</v>
      </c>
      <c r="L386" s="73">
        <f>VLOOKUP($B386,'Tillförd energi'!$B$2:$AS$506,MATCH(L$1,'Tillförd energi'!$B$1:$AQ$1,0),FALSE)</f>
        <v>0</v>
      </c>
      <c r="M386" s="73">
        <f>VLOOKUP($B386,'Tillförd energi'!$B$2:$AS$506,MATCH(M$1,'Tillförd energi'!$B$1:$AQ$1,0),FALSE)</f>
        <v>0</v>
      </c>
      <c r="N386" s="73">
        <f>VLOOKUP($B386,'Tillförd energi'!$B$2:$AS$506,MATCH(N$1,'Tillförd energi'!$B$1:$AQ$1,0),FALSE)</f>
        <v>0</v>
      </c>
      <c r="O386" s="73">
        <f>VLOOKUP($B386,'Tillförd energi'!$B$2:$AS$506,MATCH(O$1,'Tillförd energi'!$B$1:$AQ$1,0),FALSE)</f>
        <v>0</v>
      </c>
      <c r="P386" s="73">
        <f>VLOOKUP($B386,'Tillförd energi'!$B$2:$AS$506,MATCH(P$1,'Tillförd energi'!$B$1:$AQ$1,0),FALSE)</f>
        <v>0</v>
      </c>
      <c r="Q386" s="73">
        <f>VLOOKUP($B386,'Tillförd energi'!$B$2:$AS$506,MATCH(Q$1,'Tillförd energi'!$B$1:$AQ$1,0),FALSE)</f>
        <v>2.7326999999999999</v>
      </c>
      <c r="R386" s="73">
        <f>VLOOKUP($B386,'Tillförd energi'!$B$2:$AS$506,MATCH(R$1,'Tillförd energi'!$B$1:$AQ$1,0),FALSE)</f>
        <v>0</v>
      </c>
      <c r="S386" s="73">
        <f>VLOOKUP($B386,'Tillförd energi'!$B$2:$AS$506,MATCH(S$1,'Tillförd energi'!$B$1:$AQ$1,0),FALSE)</f>
        <v>0</v>
      </c>
      <c r="T386" s="73">
        <f>VLOOKUP($B386,'Tillförd energi'!$B$2:$AS$506,MATCH(T$1,'Tillförd energi'!$B$1:$AQ$1,0),FALSE)</f>
        <v>0</v>
      </c>
      <c r="U386" s="73">
        <f>VLOOKUP($B386,'Tillförd energi'!$B$2:$AS$506,MATCH(U$1,'Tillförd energi'!$B$1:$AQ$1,0),FALSE)</f>
        <v>0</v>
      </c>
      <c r="V386" s="73">
        <f>VLOOKUP($B386,'Tillförd energi'!$B$2:$AS$506,MATCH(V$1,'Tillförd energi'!$B$1:$AQ$1,0),FALSE)</f>
        <v>0</v>
      </c>
      <c r="W386" s="73">
        <f>VLOOKUP($B386,'Tillförd energi'!$B$2:$AS$506,MATCH(W$1,'Tillförd energi'!$B$1:$AQ$1,0),FALSE)</f>
        <v>0</v>
      </c>
      <c r="X386" s="73">
        <f>VLOOKUP($B386,'Tillförd energi'!$B$2:$AS$506,MATCH(X$1,'Tillförd energi'!$B$1:$AQ$1,0),FALSE)</f>
        <v>0</v>
      </c>
      <c r="Y386" s="73">
        <f>VLOOKUP($B386,'Tillförd energi'!$B$2:$AS$506,MATCH(Y$1,'Tillförd energi'!$B$1:$AQ$1,0),FALSE)</f>
        <v>0</v>
      </c>
      <c r="Z386" s="73">
        <f>VLOOKUP($B386,'Tillförd energi'!$B$2:$AS$506,MATCH(Z$1,'Tillförd energi'!$B$1:$AQ$1,0),FALSE)</f>
        <v>0</v>
      </c>
      <c r="AA386" s="73">
        <f>VLOOKUP($B386,'Tillförd energi'!$B$2:$AS$506,MATCH(AA$1,'Tillförd energi'!$B$1:$AQ$1,0),FALSE)</f>
        <v>0</v>
      </c>
      <c r="AB386" s="73">
        <f>VLOOKUP($B386,'Tillförd energi'!$B$2:$AS$506,MATCH(AB$1,'Tillförd energi'!$B$1:$AQ$1,0),FALSE)</f>
        <v>0</v>
      </c>
      <c r="AC386" s="73">
        <f>VLOOKUP($B386,'Tillförd energi'!$B$2:$AS$506,MATCH(AC$1,'Tillförd energi'!$B$1:$AQ$1,0),FALSE)</f>
        <v>0</v>
      </c>
      <c r="AD386" s="73">
        <f>VLOOKUP($B386,'Tillförd energi'!$B$2:$AS$506,MATCH(AD$1,'Tillförd energi'!$B$1:$AQ$1,0),FALSE)</f>
        <v>0</v>
      </c>
      <c r="AF386" s="73">
        <f>VLOOKUP($B386,'Tillförd energi'!$B$2:$AS$506,MATCH(AF$1,'Tillförd energi'!$B$1:$AQ$1,0),FALSE)</f>
        <v>3.1E-2</v>
      </c>
      <c r="AH386" s="73">
        <f>IFERROR(VLOOKUP(B386,Miljö!$B$1:$S$476,9,FALSE)/1,0)</f>
        <v>0</v>
      </c>
      <c r="AJ386" s="81">
        <f>IFERROR(VLOOKUP($B386,Miljö!$B$1:$S$500,MATCH("hjälpel exklusive kraftvärme (GWh)",Miljö!$B$1:$V$1,0),FALSE)/1,"")</f>
        <v>3.1E-2</v>
      </c>
      <c r="AK386" s="81">
        <f t="shared" ref="AK386:AK449" si="66">IF(ISERROR(1/AJ386),
IF(ISERROR(0.03*AP386),0,0.03*AP386),
AJ386)</f>
        <v>3.1E-2</v>
      </c>
      <c r="AL386" s="81">
        <f>VLOOKUP($B386,'Slutlig allokering'!$B$2:$AL$462,MATCH("Hjälpel kraftvärme",'Slutlig allokering'!$B$2:$AL$2,0),FALSE)</f>
        <v>0</v>
      </c>
      <c r="AN386" s="73">
        <f t="shared" ref="AN386:AN449" si="67">SUM(C386:AF386)</f>
        <v>2.8231000000000002</v>
      </c>
      <c r="AO386" s="73">
        <f t="shared" ref="AO386:AO449" si="68">AN386+AH386</f>
        <v>2.8231000000000002</v>
      </c>
      <c r="AP386" s="73">
        <f>IF(ISERROR(1/VLOOKUP($B386,Leveranser!$B$1:$S$500,MATCH("såld värme (gwh)",Leveranser!$B$1:$S$1,0),FALSE)),"",VLOOKUP($B386,Leveranser!$B$1:$S$500,MATCH("såld värme (gwh)",Leveranser!$B$1:$S$1,0),FALSE))</f>
        <v>2.29</v>
      </c>
      <c r="AQ386" s="73">
        <f>VLOOKUP($B386,Leveranser!$B$1:$Y$500,MATCH("Totalt såld fjärrvärme till andra fjärrvärmeföretag",Leveranser!$B$1:$AA$1,0),FALSE)</f>
        <v>0</v>
      </c>
      <c r="AR386" s="73">
        <f>IF(ISERROR(1/VLOOKUP($B386,Miljö!$B$1:$S$500,MATCH("Såld mängd produktionsspecifik fjärrvärme (GWh)",Miljö!$B$1:$R$1,0),FALSE)),0,VLOOKUP($B386,Miljö!$B$1:$S$500,MATCH("Såld mängd produktionsspecifik fjärrvärme (GWh)",Miljö!$B$1:$R$1,0),FALSE))</f>
        <v>0</v>
      </c>
      <c r="AS386" s="82">
        <f t="shared" si="62"/>
        <v>0.81116503134851758</v>
      </c>
      <c r="AU386" s="73" t="str">
        <f>VLOOKUP($B386,'Miljövärden urval för publ'!$B$2:$I$486,7,FALSE)</f>
        <v>Ja</v>
      </c>
      <c r="AV386" s="73" t="str">
        <f>VLOOKUP($B386,'Miljövärden urval för publ'!$B$2:$I$486,6,FALSE)</f>
        <v>Ja</v>
      </c>
      <c r="AZ386" s="73">
        <f t="shared" ref="AZ386:AZ449" si="69">Y386+Z386+AF386</f>
        <v>3.1E-2</v>
      </c>
      <c r="BA386" s="73">
        <f t="shared" si="63"/>
        <v>0</v>
      </c>
      <c r="BB386" s="73">
        <f t="shared" ref="BB386:BB449" si="70">L386+M386+N386+O386+P386</f>
        <v>0</v>
      </c>
      <c r="BC386" s="73">
        <f t="shared" ref="BC386:BC449" si="71">Q386+R386+S386+T386</f>
        <v>2.7326999999999999</v>
      </c>
      <c r="BE386" s="73">
        <f t="shared" si="64"/>
        <v>0</v>
      </c>
      <c r="BF386" s="73">
        <f t="shared" si="65"/>
        <v>0</v>
      </c>
      <c r="BH386" s="73">
        <f t="shared" ref="BH386:BH449" si="72">K386+L386+M386+N386+O386+P386+Q386+R386+S386+T386+U386+V386+W386</f>
        <v>2.7326999999999999</v>
      </c>
    </row>
    <row r="387" spans="1:60" ht="14.5" x14ac:dyDescent="0.35">
      <c r="A387" t="s">
        <v>502</v>
      </c>
      <c r="B387" t="s">
        <v>504</v>
      </c>
      <c r="C387" s="73">
        <f>VLOOKUP($B387,'Tillförd energi'!$B$2:$AS$506,MATCH(C$1,'Tillförd energi'!$B$1:$AQ$1,0),FALSE)</f>
        <v>0</v>
      </c>
      <c r="D387" s="73">
        <f>VLOOKUP($B387,'Tillförd energi'!$B$2:$AS$506,MATCH(D$1,'Tillförd energi'!$B$1:$AQ$1,0),FALSE)</f>
        <v>0.77333300000000005</v>
      </c>
      <c r="E387" s="73">
        <f>VLOOKUP($B387,'Tillförd energi'!$B$2:$AS$506,MATCH(E$1,'Tillförd energi'!$B$1:$AQ$1,0),FALSE)</f>
        <v>0</v>
      </c>
      <c r="F387" s="73">
        <f>VLOOKUP($B387,'Tillförd energi'!$B$2:$AS$506,MATCH(F$1,'Tillförd energi'!$B$1:$AQ$1,0),FALSE)</f>
        <v>0</v>
      </c>
      <c r="G387" s="73">
        <f>VLOOKUP($B387,'Tillförd energi'!$B$2:$AS$506,MATCH(G$1,'Tillförd energi'!$B$1:$AQ$1,0),FALSE)</f>
        <v>0</v>
      </c>
      <c r="H387" s="73">
        <f>VLOOKUP($B387,'Tillförd energi'!$B$2:$AS$506,MATCH(H$1,'Tillförd energi'!$B$1:$AQ$1,0),FALSE)</f>
        <v>0</v>
      </c>
      <c r="I387" s="73">
        <f>VLOOKUP($B387,'Tillförd energi'!$B$2:$AS$506,MATCH(I$1,'Tillförd energi'!$B$1:$AQ$1,0),FALSE)</f>
        <v>0</v>
      </c>
      <c r="J387" s="73">
        <f>VLOOKUP($B387,'Tillförd energi'!$B$2:$AS$506,MATCH(J$1,'Tillförd energi'!$B$1:$AQ$1,0),FALSE)</f>
        <v>0</v>
      </c>
      <c r="K387" s="73">
        <f>VLOOKUP($B387,'Tillförd energi'!$B$2:$AS$506,MATCH(K$1,'Tillförd energi'!$B$1:$AQ$1,0),FALSE)</f>
        <v>0</v>
      </c>
      <c r="L387" s="73">
        <f>VLOOKUP($B387,'Tillförd energi'!$B$2:$AS$506,MATCH(L$1,'Tillförd energi'!$B$1:$AQ$1,0),FALSE)</f>
        <v>0</v>
      </c>
      <c r="M387" s="73">
        <f>VLOOKUP($B387,'Tillförd energi'!$B$2:$AS$506,MATCH(M$1,'Tillförd energi'!$B$1:$AQ$1,0),FALSE)</f>
        <v>0</v>
      </c>
      <c r="N387" s="73">
        <f>VLOOKUP($B387,'Tillförd energi'!$B$2:$AS$506,MATCH(N$1,'Tillförd energi'!$B$1:$AQ$1,0),FALSE)</f>
        <v>0</v>
      </c>
      <c r="O387" s="73">
        <f>VLOOKUP($B387,'Tillförd energi'!$B$2:$AS$506,MATCH(O$1,'Tillförd energi'!$B$1:$AQ$1,0),FALSE)</f>
        <v>0</v>
      </c>
      <c r="P387" s="73">
        <f>VLOOKUP($B387,'Tillförd energi'!$B$2:$AS$506,MATCH(P$1,'Tillförd energi'!$B$1:$AQ$1,0),FALSE)</f>
        <v>19.1433</v>
      </c>
      <c r="Q387" s="73">
        <f>VLOOKUP($B387,'Tillförd energi'!$B$2:$AS$506,MATCH(Q$1,'Tillförd energi'!$B$1:$AQ$1,0),FALSE)</f>
        <v>3.9580000000000002</v>
      </c>
      <c r="R387" s="73">
        <f>VLOOKUP($B387,'Tillförd energi'!$B$2:$AS$506,MATCH(R$1,'Tillförd energi'!$B$1:$AQ$1,0),FALSE)</f>
        <v>0</v>
      </c>
      <c r="S387" s="73">
        <f>VLOOKUP($B387,'Tillförd energi'!$B$2:$AS$506,MATCH(S$1,'Tillförd energi'!$B$1:$AQ$1,0),FALSE)</f>
        <v>0</v>
      </c>
      <c r="T387" s="73">
        <f>VLOOKUP($B387,'Tillförd energi'!$B$2:$AS$506,MATCH(T$1,'Tillförd energi'!$B$1:$AQ$1,0),FALSE)</f>
        <v>0</v>
      </c>
      <c r="U387" s="73">
        <f>VLOOKUP($B387,'Tillförd energi'!$B$2:$AS$506,MATCH(U$1,'Tillförd energi'!$B$1:$AQ$1,0),FALSE)</f>
        <v>0</v>
      </c>
      <c r="V387" s="73">
        <f>VLOOKUP($B387,'Tillförd energi'!$B$2:$AS$506,MATCH(V$1,'Tillförd energi'!$B$1:$AQ$1,0),FALSE)</f>
        <v>0</v>
      </c>
      <c r="W387" s="73">
        <f>VLOOKUP($B387,'Tillförd energi'!$B$2:$AS$506,MATCH(W$1,'Tillförd energi'!$B$1:$AQ$1,0),FALSE)</f>
        <v>0</v>
      </c>
      <c r="X387" s="73">
        <f>VLOOKUP($B387,'Tillförd energi'!$B$2:$AS$506,MATCH(X$1,'Tillförd energi'!$B$1:$AQ$1,0),FALSE)</f>
        <v>0</v>
      </c>
      <c r="Y387" s="73">
        <f>VLOOKUP($B387,'Tillförd energi'!$B$2:$AS$506,MATCH(Y$1,'Tillförd energi'!$B$1:$AQ$1,0),FALSE)</f>
        <v>0</v>
      </c>
      <c r="Z387" s="73">
        <f>VLOOKUP($B387,'Tillförd energi'!$B$2:$AS$506,MATCH(Z$1,'Tillförd energi'!$B$1:$AQ$1,0),FALSE)</f>
        <v>0</v>
      </c>
      <c r="AA387" s="73">
        <f>VLOOKUP($B387,'Tillförd energi'!$B$2:$AS$506,MATCH(AA$1,'Tillförd energi'!$B$1:$AQ$1,0),FALSE)</f>
        <v>0</v>
      </c>
      <c r="AB387" s="73">
        <f>VLOOKUP($B387,'Tillförd energi'!$B$2:$AS$506,MATCH(AB$1,'Tillförd energi'!$B$1:$AQ$1,0),FALSE)</f>
        <v>0</v>
      </c>
      <c r="AC387" s="73">
        <f>VLOOKUP($B387,'Tillförd energi'!$B$2:$AS$506,MATCH(AC$1,'Tillförd energi'!$B$1:$AQ$1,0),FALSE)</f>
        <v>34.9</v>
      </c>
      <c r="AD387" s="73">
        <f>VLOOKUP($B387,'Tillförd energi'!$B$2:$AS$506,MATCH(AD$1,'Tillförd energi'!$B$1:$AQ$1,0),FALSE)</f>
        <v>0</v>
      </c>
      <c r="AF387" s="73">
        <f>VLOOKUP($B387,'Tillförd energi'!$B$2:$AS$506,MATCH(AF$1,'Tillförd energi'!$B$1:$AQ$1,0),FALSE)</f>
        <v>0.65800000000000003</v>
      </c>
      <c r="AH387" s="73">
        <f>IFERROR(VLOOKUP(B387,Miljö!$B$1:$S$476,9,FALSE)/1,0)</f>
        <v>0</v>
      </c>
      <c r="AJ387" s="81">
        <f>IFERROR(VLOOKUP($B387,Miljö!$B$1:$S$500,MATCH("hjälpel exklusive kraftvärme (GWh)",Miljö!$B$1:$V$1,0),FALSE)/1,"")</f>
        <v>0.65800000000000003</v>
      </c>
      <c r="AK387" s="81">
        <f t="shared" si="66"/>
        <v>0.65800000000000003</v>
      </c>
      <c r="AL387" s="81">
        <f>VLOOKUP($B387,'Slutlig allokering'!$B$2:$AL$462,MATCH("Hjälpel kraftvärme",'Slutlig allokering'!$B$2:$AL$2,0),FALSE)</f>
        <v>0</v>
      </c>
      <c r="AN387" s="73">
        <f t="shared" si="67"/>
        <v>59.432633000000003</v>
      </c>
      <c r="AO387" s="73">
        <f t="shared" si="68"/>
        <v>59.432633000000003</v>
      </c>
      <c r="AP387" s="73">
        <f>IF(ISERROR(1/VLOOKUP($B387,Leveranser!$B$1:$S$500,MATCH("såld värme (gwh)",Leveranser!$B$1:$S$1,0),FALSE)),"",VLOOKUP($B387,Leveranser!$B$1:$S$500,MATCH("såld värme (gwh)",Leveranser!$B$1:$S$1,0),FALSE))</f>
        <v>48.018000000000001</v>
      </c>
      <c r="AQ387" s="73">
        <f>VLOOKUP($B387,Leveranser!$B$1:$Y$500,MATCH("Totalt såld fjärrvärme till andra fjärrvärmeföretag",Leveranser!$B$1:$AA$1,0),FALSE)</f>
        <v>0</v>
      </c>
      <c r="AR387" s="73">
        <f>IF(ISERROR(1/VLOOKUP($B387,Miljö!$B$1:$S$500,MATCH("Såld mängd produktionsspecifik fjärrvärme (GWh)",Miljö!$B$1:$R$1,0),FALSE)),0,VLOOKUP($B387,Miljö!$B$1:$S$500,MATCH("Såld mängd produktionsspecifik fjärrvärme (GWh)",Miljö!$B$1:$R$1,0),FALSE))</f>
        <v>0</v>
      </c>
      <c r="AS387" s="82">
        <f t="shared" ref="AS387:AS450" si="73">IF(ISERROR(AP387/AO387),"",AP387/AO387)</f>
        <v>0.80793997466004908</v>
      </c>
      <c r="AU387" s="73" t="str">
        <f>VLOOKUP($B387,'Miljövärden urval för publ'!$B$2:$I$486,7,FALSE)</f>
        <v>Ja</v>
      </c>
      <c r="AV387" s="73" t="str">
        <f>VLOOKUP($B387,'Miljövärden urval för publ'!$B$2:$I$486,6,FALSE)</f>
        <v>Ja</v>
      </c>
      <c r="AZ387" s="73">
        <f t="shared" si="69"/>
        <v>0.65800000000000003</v>
      </c>
      <c r="BA387" s="73">
        <f t="shared" ref="BA387:BA450" si="74">W387</f>
        <v>0</v>
      </c>
      <c r="BB387" s="73">
        <f t="shared" si="70"/>
        <v>19.1433</v>
      </c>
      <c r="BC387" s="73">
        <f t="shared" si="71"/>
        <v>3.9580000000000002</v>
      </c>
      <c r="BE387" s="73">
        <f t="shared" ref="BE387:BE450" si="75">AA387</f>
        <v>0</v>
      </c>
      <c r="BF387" s="73">
        <f t="shared" ref="BF387:BF450" si="76">AD387</f>
        <v>0</v>
      </c>
      <c r="BH387" s="73">
        <f t="shared" si="72"/>
        <v>23.101300000000002</v>
      </c>
    </row>
    <row r="388" spans="1:60" ht="14.5" x14ac:dyDescent="0.35">
      <c r="A388" t="s">
        <v>505</v>
      </c>
      <c r="B388" t="s">
        <v>506</v>
      </c>
      <c r="C388" s="73">
        <f>VLOOKUP($B388,'Tillförd energi'!$B$2:$AS$506,MATCH(C$1,'Tillförd energi'!$B$1:$AQ$1,0),FALSE)</f>
        <v>0</v>
      </c>
      <c r="D388" s="73">
        <f>VLOOKUP($B388,'Tillförd energi'!$B$2:$AS$506,MATCH(D$1,'Tillförd energi'!$B$1:$AQ$1,0),FALSE)</f>
        <v>1.5</v>
      </c>
      <c r="E388" s="73">
        <f>VLOOKUP($B388,'Tillförd energi'!$B$2:$AS$506,MATCH(E$1,'Tillförd energi'!$B$1:$AQ$1,0),FALSE)</f>
        <v>0</v>
      </c>
      <c r="F388" s="73">
        <f>VLOOKUP($B388,'Tillförd energi'!$B$2:$AS$506,MATCH(F$1,'Tillförd energi'!$B$1:$AQ$1,0),FALSE)</f>
        <v>0</v>
      </c>
      <c r="G388" s="73">
        <f>VLOOKUP($B388,'Tillförd energi'!$B$2:$AS$506,MATCH(G$1,'Tillförd energi'!$B$1:$AQ$1,0),FALSE)</f>
        <v>0</v>
      </c>
      <c r="H388" s="73">
        <f>VLOOKUP($B388,'Tillförd energi'!$B$2:$AS$506,MATCH(H$1,'Tillförd energi'!$B$1:$AQ$1,0),FALSE)</f>
        <v>0</v>
      </c>
      <c r="I388" s="73">
        <f>VLOOKUP($B388,'Tillförd energi'!$B$2:$AS$506,MATCH(I$1,'Tillförd energi'!$B$1:$AQ$1,0),FALSE)</f>
        <v>0</v>
      </c>
      <c r="J388" s="73">
        <f>VLOOKUP($B388,'Tillförd energi'!$B$2:$AS$506,MATCH(J$1,'Tillförd energi'!$B$1:$AQ$1,0),FALSE)</f>
        <v>0</v>
      </c>
      <c r="K388" s="73">
        <f>VLOOKUP($B388,'Tillförd energi'!$B$2:$AS$506,MATCH(K$1,'Tillförd energi'!$B$1:$AQ$1,0),FALSE)</f>
        <v>0</v>
      </c>
      <c r="L388" s="73">
        <f>VLOOKUP($B388,'Tillförd energi'!$B$2:$AS$506,MATCH(L$1,'Tillförd energi'!$B$1:$AQ$1,0),FALSE)</f>
        <v>0</v>
      </c>
      <c r="M388" s="73">
        <f>VLOOKUP($B388,'Tillförd energi'!$B$2:$AS$506,MATCH(M$1,'Tillförd energi'!$B$1:$AQ$1,0),FALSE)</f>
        <v>0</v>
      </c>
      <c r="N388" s="73">
        <f>VLOOKUP($B388,'Tillförd energi'!$B$2:$AS$506,MATCH(N$1,'Tillförd energi'!$B$1:$AQ$1,0),FALSE)</f>
        <v>0</v>
      </c>
      <c r="O388" s="73">
        <f>VLOOKUP($B388,'Tillförd energi'!$B$2:$AS$506,MATCH(O$1,'Tillförd energi'!$B$1:$AQ$1,0),FALSE)</f>
        <v>0</v>
      </c>
      <c r="P388" s="73">
        <f>VLOOKUP($B388,'Tillförd energi'!$B$2:$AS$506,MATCH(P$1,'Tillförd energi'!$B$1:$AQ$1,0),FALSE)</f>
        <v>0</v>
      </c>
      <c r="Q388" s="73">
        <f>VLOOKUP($B388,'Tillförd energi'!$B$2:$AS$506,MATCH(Q$1,'Tillförd energi'!$B$1:$AQ$1,0),FALSE)</f>
        <v>8.1</v>
      </c>
      <c r="R388" s="73">
        <f>VLOOKUP($B388,'Tillförd energi'!$B$2:$AS$506,MATCH(R$1,'Tillförd energi'!$B$1:$AQ$1,0),FALSE)</f>
        <v>0</v>
      </c>
      <c r="S388" s="73">
        <f>VLOOKUP($B388,'Tillförd energi'!$B$2:$AS$506,MATCH(S$1,'Tillförd energi'!$B$1:$AQ$1,0),FALSE)</f>
        <v>0</v>
      </c>
      <c r="T388" s="73">
        <f>VLOOKUP($B388,'Tillförd energi'!$B$2:$AS$506,MATCH(T$1,'Tillförd energi'!$B$1:$AQ$1,0),FALSE)</f>
        <v>0</v>
      </c>
      <c r="U388" s="73">
        <f>VLOOKUP($B388,'Tillförd energi'!$B$2:$AS$506,MATCH(U$1,'Tillförd energi'!$B$1:$AQ$1,0),FALSE)</f>
        <v>0</v>
      </c>
      <c r="V388" s="73">
        <f>VLOOKUP($B388,'Tillförd energi'!$B$2:$AS$506,MATCH(V$1,'Tillförd energi'!$B$1:$AQ$1,0),FALSE)</f>
        <v>0</v>
      </c>
      <c r="W388" s="73">
        <f>VLOOKUP($B388,'Tillförd energi'!$B$2:$AS$506,MATCH(W$1,'Tillförd energi'!$B$1:$AQ$1,0),FALSE)</f>
        <v>0</v>
      </c>
      <c r="X388" s="73">
        <f>VLOOKUP($B388,'Tillförd energi'!$B$2:$AS$506,MATCH(X$1,'Tillförd energi'!$B$1:$AQ$1,0),FALSE)</f>
        <v>0</v>
      </c>
      <c r="Y388" s="73">
        <f>VLOOKUP($B388,'Tillförd energi'!$B$2:$AS$506,MATCH(Y$1,'Tillförd energi'!$B$1:$AQ$1,0),FALSE)</f>
        <v>0</v>
      </c>
      <c r="Z388" s="73">
        <f>VLOOKUP($B388,'Tillförd energi'!$B$2:$AS$506,MATCH(Z$1,'Tillförd energi'!$B$1:$AQ$1,0),FALSE)</f>
        <v>0</v>
      </c>
      <c r="AA388" s="73">
        <f>VLOOKUP($B388,'Tillförd energi'!$B$2:$AS$506,MATCH(AA$1,'Tillförd energi'!$B$1:$AQ$1,0),FALSE)</f>
        <v>0</v>
      </c>
      <c r="AB388" s="73">
        <f>VLOOKUP($B388,'Tillförd energi'!$B$2:$AS$506,MATCH(AB$1,'Tillförd energi'!$B$1:$AQ$1,0),FALSE)</f>
        <v>0</v>
      </c>
      <c r="AC388" s="73">
        <f>VLOOKUP($B388,'Tillförd energi'!$B$2:$AS$506,MATCH(AC$1,'Tillförd energi'!$B$1:$AQ$1,0),FALSE)</f>
        <v>0</v>
      </c>
      <c r="AD388" s="73">
        <f>VLOOKUP($B388,'Tillförd energi'!$B$2:$AS$506,MATCH(AD$1,'Tillförd energi'!$B$1:$AQ$1,0),FALSE)</f>
        <v>0</v>
      </c>
      <c r="AF388" s="73">
        <f>VLOOKUP($B388,'Tillförd energi'!$B$2:$AS$506,MATCH(AF$1,'Tillförd energi'!$B$1:$AQ$1,0),FALSE)</f>
        <v>0.154</v>
      </c>
      <c r="AH388" s="73">
        <f>IFERROR(VLOOKUP(B388,Miljö!$B$1:$S$476,9,FALSE)/1,0)</f>
        <v>0</v>
      </c>
      <c r="AJ388" s="81">
        <f>IFERROR(VLOOKUP($B388,Miljö!$B$1:$S$500,MATCH("hjälpel exklusive kraftvärme (GWh)",Miljö!$B$1:$V$1,0),FALSE)/1,"")</f>
        <v>0.154</v>
      </c>
      <c r="AK388" s="81">
        <f t="shared" si="66"/>
        <v>0.154</v>
      </c>
      <c r="AL388" s="81">
        <f>VLOOKUP($B388,'Slutlig allokering'!$B$2:$AL$462,MATCH("Hjälpel kraftvärme",'Slutlig allokering'!$B$2:$AL$2,0),FALSE)</f>
        <v>0</v>
      </c>
      <c r="AN388" s="73">
        <f t="shared" si="67"/>
        <v>9.7539999999999996</v>
      </c>
      <c r="AO388" s="73">
        <f t="shared" si="68"/>
        <v>9.7539999999999996</v>
      </c>
      <c r="AP388" s="73">
        <f>IF(ISERROR(1/VLOOKUP($B388,Leveranser!$B$1:$S$500,MATCH("såld värme (gwh)",Leveranser!$B$1:$S$1,0),FALSE)),"",VLOOKUP($B388,Leveranser!$B$1:$S$500,MATCH("såld värme (gwh)",Leveranser!$B$1:$S$1,0),FALSE))</f>
        <v>7.5839999999999996</v>
      </c>
      <c r="AQ388" s="73">
        <f>VLOOKUP($B388,Leveranser!$B$1:$Y$500,MATCH("Totalt såld fjärrvärme till andra fjärrvärmeföretag",Leveranser!$B$1:$AA$1,0),FALSE)</f>
        <v>0</v>
      </c>
      <c r="AR388" s="73">
        <f>IF(ISERROR(1/VLOOKUP($B388,Miljö!$B$1:$S$500,MATCH("Såld mängd produktionsspecifik fjärrvärme (GWh)",Miljö!$B$1:$R$1,0),FALSE)),0,VLOOKUP($B388,Miljö!$B$1:$S$500,MATCH("Såld mängd produktionsspecifik fjärrvärme (GWh)",Miljö!$B$1:$R$1,0),FALSE))</f>
        <v>0</v>
      </c>
      <c r="AS388" s="82">
        <f t="shared" si="73"/>
        <v>0.7775271683411934</v>
      </c>
      <c r="AU388" s="73" t="str">
        <f>VLOOKUP($B388,'Miljövärden urval för publ'!$B$2:$I$486,7,FALSE)</f>
        <v>Ja</v>
      </c>
      <c r="AV388" s="73" t="str">
        <f>VLOOKUP($B388,'Miljövärden urval för publ'!$B$2:$I$486,6,FALSE)</f>
        <v>Ja</v>
      </c>
      <c r="AZ388" s="73">
        <f t="shared" si="69"/>
        <v>0.154</v>
      </c>
      <c r="BA388" s="73">
        <f t="shared" si="74"/>
        <v>0</v>
      </c>
      <c r="BB388" s="73">
        <f t="shared" si="70"/>
        <v>0</v>
      </c>
      <c r="BC388" s="73">
        <f t="shared" si="71"/>
        <v>8.1</v>
      </c>
      <c r="BE388" s="73">
        <f t="shared" si="75"/>
        <v>0</v>
      </c>
      <c r="BF388" s="73">
        <f t="shared" si="76"/>
        <v>0</v>
      </c>
      <c r="BH388" s="73">
        <f t="shared" si="72"/>
        <v>8.1</v>
      </c>
    </row>
    <row r="389" spans="1:60" ht="14.5" x14ac:dyDescent="0.35">
      <c r="A389" t="s">
        <v>505</v>
      </c>
      <c r="B389" t="s">
        <v>507</v>
      </c>
      <c r="C389" s="73">
        <f>VLOOKUP($B389,'Tillförd energi'!$B$2:$AS$506,MATCH(C$1,'Tillförd energi'!$B$1:$AQ$1,0),FALSE)</f>
        <v>0</v>
      </c>
      <c r="D389" s="73">
        <f>VLOOKUP($B389,'Tillförd energi'!$B$2:$AS$506,MATCH(D$1,'Tillförd energi'!$B$1:$AQ$1,0),FALSE)</f>
        <v>0</v>
      </c>
      <c r="E389" s="73">
        <f>VLOOKUP($B389,'Tillförd energi'!$B$2:$AS$506,MATCH(E$1,'Tillförd energi'!$B$1:$AQ$1,0),FALSE)</f>
        <v>0</v>
      </c>
      <c r="F389" s="73">
        <f>VLOOKUP($B389,'Tillförd energi'!$B$2:$AS$506,MATCH(F$1,'Tillförd energi'!$B$1:$AQ$1,0),FALSE)</f>
        <v>0</v>
      </c>
      <c r="G389" s="73">
        <f>VLOOKUP($B389,'Tillförd energi'!$B$2:$AS$506,MATCH(G$1,'Tillförd energi'!$B$1:$AQ$1,0),FALSE)</f>
        <v>0</v>
      </c>
      <c r="H389" s="73">
        <f>VLOOKUP($B389,'Tillförd energi'!$B$2:$AS$506,MATCH(H$1,'Tillförd energi'!$B$1:$AQ$1,0),FALSE)</f>
        <v>0</v>
      </c>
      <c r="I389" s="73">
        <f>VLOOKUP($B389,'Tillförd energi'!$B$2:$AS$506,MATCH(I$1,'Tillförd energi'!$B$1:$AQ$1,0),FALSE)</f>
        <v>0</v>
      </c>
      <c r="J389" s="73">
        <f>VLOOKUP($B389,'Tillförd energi'!$B$2:$AS$506,MATCH(J$1,'Tillförd energi'!$B$1:$AQ$1,0),FALSE)</f>
        <v>0</v>
      </c>
      <c r="K389" s="73">
        <f>VLOOKUP($B389,'Tillförd energi'!$B$2:$AS$506,MATCH(K$1,'Tillförd energi'!$B$1:$AQ$1,0),FALSE)</f>
        <v>0</v>
      </c>
      <c r="L389" s="73">
        <f>VLOOKUP($B389,'Tillförd energi'!$B$2:$AS$506,MATCH(L$1,'Tillförd energi'!$B$1:$AQ$1,0),FALSE)</f>
        <v>0</v>
      </c>
      <c r="M389" s="73">
        <f>VLOOKUP($B389,'Tillförd energi'!$B$2:$AS$506,MATCH(M$1,'Tillförd energi'!$B$1:$AQ$1,0),FALSE)</f>
        <v>0</v>
      </c>
      <c r="N389" s="73">
        <f>VLOOKUP($B389,'Tillförd energi'!$B$2:$AS$506,MATCH(N$1,'Tillförd energi'!$B$1:$AQ$1,0),FALSE)</f>
        <v>0</v>
      </c>
      <c r="O389" s="73">
        <f>VLOOKUP($B389,'Tillförd energi'!$B$2:$AS$506,MATCH(O$1,'Tillförd energi'!$B$1:$AQ$1,0),FALSE)</f>
        <v>0</v>
      </c>
      <c r="P389" s="73">
        <f>VLOOKUP($B389,'Tillförd energi'!$B$2:$AS$506,MATCH(P$1,'Tillförd energi'!$B$1:$AQ$1,0),FALSE)</f>
        <v>0</v>
      </c>
      <c r="Q389" s="73">
        <f>VLOOKUP($B389,'Tillförd energi'!$B$2:$AS$506,MATCH(Q$1,'Tillförd energi'!$B$1:$AQ$1,0),FALSE)</f>
        <v>0</v>
      </c>
      <c r="R389" s="73">
        <f>VLOOKUP($B389,'Tillförd energi'!$B$2:$AS$506,MATCH(R$1,'Tillförd energi'!$B$1:$AQ$1,0),FALSE)</f>
        <v>0</v>
      </c>
      <c r="S389" s="73">
        <f>VLOOKUP($B389,'Tillförd energi'!$B$2:$AS$506,MATCH(S$1,'Tillförd energi'!$B$1:$AQ$1,0),FALSE)</f>
        <v>0</v>
      </c>
      <c r="T389" s="73">
        <f>VLOOKUP($B389,'Tillförd energi'!$B$2:$AS$506,MATCH(T$1,'Tillförd energi'!$B$1:$AQ$1,0),FALSE)</f>
        <v>0</v>
      </c>
      <c r="U389" s="73">
        <f>VLOOKUP($B389,'Tillförd energi'!$B$2:$AS$506,MATCH(U$1,'Tillförd energi'!$B$1:$AQ$1,0),FALSE)</f>
        <v>0</v>
      </c>
      <c r="V389" s="73">
        <f>VLOOKUP($B389,'Tillförd energi'!$B$2:$AS$506,MATCH(V$1,'Tillförd energi'!$B$1:$AQ$1,0),FALSE)</f>
        <v>0</v>
      </c>
      <c r="W389" s="73">
        <f>VLOOKUP($B389,'Tillförd energi'!$B$2:$AS$506,MATCH(W$1,'Tillförd energi'!$B$1:$AQ$1,0),FALSE)</f>
        <v>0</v>
      </c>
      <c r="X389" s="73">
        <f>VLOOKUP($B389,'Tillförd energi'!$B$2:$AS$506,MATCH(X$1,'Tillförd energi'!$B$1:$AQ$1,0),FALSE)</f>
        <v>0</v>
      </c>
      <c r="Y389" s="73">
        <f>VLOOKUP($B389,'Tillförd energi'!$B$2:$AS$506,MATCH(Y$1,'Tillförd energi'!$B$1:$AQ$1,0),FALSE)</f>
        <v>0</v>
      </c>
      <c r="Z389" s="73">
        <f>VLOOKUP($B389,'Tillförd energi'!$B$2:$AS$506,MATCH(Z$1,'Tillförd energi'!$B$1:$AQ$1,0),FALSE)</f>
        <v>0</v>
      </c>
      <c r="AA389" s="73">
        <f>VLOOKUP($B389,'Tillförd energi'!$B$2:$AS$506,MATCH(AA$1,'Tillförd energi'!$B$1:$AQ$1,0),FALSE)</f>
        <v>0</v>
      </c>
      <c r="AB389" s="73">
        <f>VLOOKUP($B389,'Tillförd energi'!$B$2:$AS$506,MATCH(AB$1,'Tillförd energi'!$B$1:$AQ$1,0),FALSE)</f>
        <v>0</v>
      </c>
      <c r="AC389" s="73">
        <f>VLOOKUP($B389,'Tillförd energi'!$B$2:$AS$506,MATCH(AC$1,'Tillförd energi'!$B$1:$AQ$1,0),FALSE)</f>
        <v>0</v>
      </c>
      <c r="AD389" s="73">
        <f>VLOOKUP($B389,'Tillförd energi'!$B$2:$AS$506,MATCH(AD$1,'Tillförd energi'!$B$1:$AQ$1,0),FALSE)</f>
        <v>0</v>
      </c>
      <c r="AF389" s="73">
        <f>VLOOKUP($B389,'Tillförd energi'!$B$2:$AS$506,MATCH(AF$1,'Tillförd energi'!$B$1:$AQ$1,0),FALSE)</f>
        <v>0</v>
      </c>
      <c r="AH389" s="73">
        <f>IFERROR(VLOOKUP(B389,Miljö!$B$1:$S$476,9,FALSE)/1,0)</f>
        <v>0</v>
      </c>
      <c r="AJ389" s="81" t="str">
        <f>IFERROR(VLOOKUP($B389,Miljö!$B$1:$S$500,MATCH("hjälpel exklusive kraftvärme (GWh)",Miljö!$B$1:$V$1,0),FALSE)/1,"")</f>
        <v/>
      </c>
      <c r="AK389" s="81">
        <f t="shared" si="66"/>
        <v>0</v>
      </c>
      <c r="AL389" s="81">
        <f>VLOOKUP($B389,'Slutlig allokering'!$B$2:$AL$462,MATCH("Hjälpel kraftvärme",'Slutlig allokering'!$B$2:$AL$2,0),FALSE)</f>
        <v>0</v>
      </c>
      <c r="AN389" s="73">
        <f t="shared" si="67"/>
        <v>0</v>
      </c>
      <c r="AO389" s="73">
        <f t="shared" si="68"/>
        <v>0</v>
      </c>
      <c r="AP389" s="73" t="str">
        <f>IF(ISERROR(1/VLOOKUP($B389,Leveranser!$B$1:$S$500,MATCH("såld värme (gwh)",Leveranser!$B$1:$S$1,0),FALSE)),"",VLOOKUP($B389,Leveranser!$B$1:$S$500,MATCH("såld värme (gwh)",Leveranser!$B$1:$S$1,0),FALSE))</f>
        <v/>
      </c>
      <c r="AQ389" s="73">
        <f>VLOOKUP($B389,Leveranser!$B$1:$Y$500,MATCH("Totalt såld fjärrvärme till andra fjärrvärmeföretag",Leveranser!$B$1:$AA$1,0),FALSE)</f>
        <v>0</v>
      </c>
      <c r="AR389" s="73">
        <f>IF(ISERROR(1/VLOOKUP($B389,Miljö!$B$1:$S$500,MATCH("Såld mängd produktionsspecifik fjärrvärme (GWh)",Miljö!$B$1:$R$1,0),FALSE)),0,VLOOKUP($B389,Miljö!$B$1:$S$500,MATCH("Såld mängd produktionsspecifik fjärrvärme (GWh)",Miljö!$B$1:$R$1,0),FALSE))</f>
        <v>0</v>
      </c>
      <c r="AS389" s="82" t="str">
        <f t="shared" si="73"/>
        <v/>
      </c>
      <c r="AU389" s="73" t="str">
        <f>VLOOKUP($B389,'Miljövärden urval för publ'!$B$2:$I$486,7,FALSE)</f>
        <v>Nej</v>
      </c>
      <c r="AV389" s="73" t="str">
        <f>VLOOKUP($B389,'Miljövärden urval för publ'!$B$2:$I$486,6,FALSE)</f>
        <v>Nej</v>
      </c>
      <c r="AZ389" s="73">
        <f t="shared" si="69"/>
        <v>0</v>
      </c>
      <c r="BA389" s="73">
        <f t="shared" si="74"/>
        <v>0</v>
      </c>
      <c r="BB389" s="73">
        <f t="shared" si="70"/>
        <v>0</v>
      </c>
      <c r="BC389" s="73">
        <f t="shared" si="71"/>
        <v>0</v>
      </c>
      <c r="BE389" s="73">
        <f t="shared" si="75"/>
        <v>0</v>
      </c>
      <c r="BF389" s="73">
        <f t="shared" si="76"/>
        <v>0</v>
      </c>
      <c r="BH389" s="73">
        <f t="shared" si="72"/>
        <v>0</v>
      </c>
    </row>
    <row r="390" spans="1:60" ht="14.5" x14ac:dyDescent="0.35">
      <c r="A390" t="s">
        <v>505</v>
      </c>
      <c r="B390" t="s">
        <v>508</v>
      </c>
      <c r="C390" s="73">
        <f>VLOOKUP($B390,'Tillförd energi'!$B$2:$AS$506,MATCH(C$1,'Tillförd energi'!$B$1:$AQ$1,0),FALSE)</f>
        <v>0</v>
      </c>
      <c r="D390" s="73">
        <f>VLOOKUP($B390,'Tillförd energi'!$B$2:$AS$506,MATCH(D$1,'Tillförd energi'!$B$1:$AQ$1,0),FALSE)</f>
        <v>0.19</v>
      </c>
      <c r="E390" s="73">
        <f>VLOOKUP($B390,'Tillförd energi'!$B$2:$AS$506,MATCH(E$1,'Tillförd energi'!$B$1:$AQ$1,0),FALSE)</f>
        <v>0</v>
      </c>
      <c r="F390" s="73">
        <f>VLOOKUP($B390,'Tillförd energi'!$B$2:$AS$506,MATCH(F$1,'Tillförd energi'!$B$1:$AQ$1,0),FALSE)</f>
        <v>0</v>
      </c>
      <c r="G390" s="73">
        <f>VLOOKUP($B390,'Tillförd energi'!$B$2:$AS$506,MATCH(G$1,'Tillförd energi'!$B$1:$AQ$1,0),FALSE)</f>
        <v>0</v>
      </c>
      <c r="H390" s="73">
        <f>VLOOKUP($B390,'Tillförd energi'!$B$2:$AS$506,MATCH(H$1,'Tillförd energi'!$B$1:$AQ$1,0),FALSE)</f>
        <v>0</v>
      </c>
      <c r="I390" s="73">
        <f>VLOOKUP($B390,'Tillförd energi'!$B$2:$AS$506,MATCH(I$1,'Tillförd energi'!$B$1:$AQ$1,0),FALSE)</f>
        <v>0</v>
      </c>
      <c r="J390" s="73">
        <f>VLOOKUP($B390,'Tillförd energi'!$B$2:$AS$506,MATCH(J$1,'Tillförd energi'!$B$1:$AQ$1,0),FALSE)</f>
        <v>0</v>
      </c>
      <c r="K390" s="73">
        <f>VLOOKUP($B390,'Tillförd energi'!$B$2:$AS$506,MATCH(K$1,'Tillförd energi'!$B$1:$AQ$1,0),FALSE)</f>
        <v>0</v>
      </c>
      <c r="L390" s="73">
        <f>VLOOKUP($B390,'Tillförd energi'!$B$2:$AS$506,MATCH(L$1,'Tillförd energi'!$B$1:$AQ$1,0),FALSE)</f>
        <v>0</v>
      </c>
      <c r="M390" s="73">
        <f>VLOOKUP($B390,'Tillförd energi'!$B$2:$AS$506,MATCH(M$1,'Tillförd energi'!$B$1:$AQ$1,0),FALSE)</f>
        <v>0</v>
      </c>
      <c r="N390" s="73">
        <f>VLOOKUP($B390,'Tillförd energi'!$B$2:$AS$506,MATCH(N$1,'Tillförd energi'!$B$1:$AQ$1,0),FALSE)</f>
        <v>0</v>
      </c>
      <c r="O390" s="73">
        <f>VLOOKUP($B390,'Tillförd energi'!$B$2:$AS$506,MATCH(O$1,'Tillförd energi'!$B$1:$AQ$1,0),FALSE)</f>
        <v>0</v>
      </c>
      <c r="P390" s="73">
        <f>VLOOKUP($B390,'Tillförd energi'!$B$2:$AS$506,MATCH(P$1,'Tillförd energi'!$B$1:$AQ$1,0),FALSE)</f>
        <v>0</v>
      </c>
      <c r="Q390" s="73">
        <f>VLOOKUP($B390,'Tillförd energi'!$B$2:$AS$506,MATCH(Q$1,'Tillförd energi'!$B$1:$AQ$1,0),FALSE)</f>
        <v>11.5</v>
      </c>
      <c r="R390" s="73">
        <f>VLOOKUP($B390,'Tillförd energi'!$B$2:$AS$506,MATCH(R$1,'Tillförd energi'!$B$1:$AQ$1,0),FALSE)</f>
        <v>0</v>
      </c>
      <c r="S390" s="73">
        <f>VLOOKUP($B390,'Tillförd energi'!$B$2:$AS$506,MATCH(S$1,'Tillförd energi'!$B$1:$AQ$1,0),FALSE)</f>
        <v>0</v>
      </c>
      <c r="T390" s="73">
        <f>VLOOKUP($B390,'Tillförd energi'!$B$2:$AS$506,MATCH(T$1,'Tillförd energi'!$B$1:$AQ$1,0),FALSE)</f>
        <v>0</v>
      </c>
      <c r="U390" s="73">
        <f>VLOOKUP($B390,'Tillförd energi'!$B$2:$AS$506,MATCH(U$1,'Tillförd energi'!$B$1:$AQ$1,0),FALSE)</f>
        <v>0</v>
      </c>
      <c r="V390" s="73">
        <f>VLOOKUP($B390,'Tillförd energi'!$B$2:$AS$506,MATCH(V$1,'Tillförd energi'!$B$1:$AQ$1,0),FALSE)</f>
        <v>0</v>
      </c>
      <c r="W390" s="73">
        <f>VLOOKUP($B390,'Tillförd energi'!$B$2:$AS$506,MATCH(W$1,'Tillförd energi'!$B$1:$AQ$1,0),FALSE)</f>
        <v>0</v>
      </c>
      <c r="X390" s="73">
        <f>VLOOKUP($B390,'Tillförd energi'!$B$2:$AS$506,MATCH(X$1,'Tillförd energi'!$B$1:$AQ$1,0),FALSE)</f>
        <v>0</v>
      </c>
      <c r="Y390" s="73">
        <f>VLOOKUP($B390,'Tillförd energi'!$B$2:$AS$506,MATCH(Y$1,'Tillförd energi'!$B$1:$AQ$1,0),FALSE)</f>
        <v>0</v>
      </c>
      <c r="Z390" s="73">
        <f>VLOOKUP($B390,'Tillförd energi'!$B$2:$AS$506,MATCH(Z$1,'Tillförd energi'!$B$1:$AQ$1,0),FALSE)</f>
        <v>0</v>
      </c>
      <c r="AA390" s="73">
        <f>VLOOKUP($B390,'Tillförd energi'!$B$2:$AS$506,MATCH(AA$1,'Tillförd energi'!$B$1:$AQ$1,0),FALSE)</f>
        <v>0</v>
      </c>
      <c r="AB390" s="73">
        <f>VLOOKUP($B390,'Tillförd energi'!$B$2:$AS$506,MATCH(AB$1,'Tillförd energi'!$B$1:$AQ$1,0),FALSE)</f>
        <v>0</v>
      </c>
      <c r="AC390" s="73">
        <f>VLOOKUP($B390,'Tillförd energi'!$B$2:$AS$506,MATCH(AC$1,'Tillförd energi'!$B$1:$AQ$1,0),FALSE)</f>
        <v>0</v>
      </c>
      <c r="AD390" s="73">
        <f>VLOOKUP($B390,'Tillförd energi'!$B$2:$AS$506,MATCH(AD$1,'Tillförd energi'!$B$1:$AQ$1,0),FALSE)</f>
        <v>0</v>
      </c>
      <c r="AF390" s="73">
        <f>VLOOKUP($B390,'Tillförd energi'!$B$2:$AS$506,MATCH(AF$1,'Tillförd energi'!$B$1:$AQ$1,0),FALSE)</f>
        <v>0.20399999999999999</v>
      </c>
      <c r="AH390" s="73">
        <f>IFERROR(VLOOKUP(B390,Miljö!$B$1:$S$476,9,FALSE)/1,0)</f>
        <v>0</v>
      </c>
      <c r="AJ390" s="81">
        <f>IFERROR(VLOOKUP($B390,Miljö!$B$1:$S$500,MATCH("hjälpel exklusive kraftvärme (GWh)",Miljö!$B$1:$V$1,0),FALSE)/1,"")</f>
        <v>0.20399999999999999</v>
      </c>
      <c r="AK390" s="81">
        <f t="shared" si="66"/>
        <v>0.20399999999999999</v>
      </c>
      <c r="AL390" s="81">
        <f>VLOOKUP($B390,'Slutlig allokering'!$B$2:$AL$462,MATCH("Hjälpel kraftvärme",'Slutlig allokering'!$B$2:$AL$2,0),FALSE)</f>
        <v>0</v>
      </c>
      <c r="AN390" s="73">
        <f t="shared" si="67"/>
        <v>11.894</v>
      </c>
      <c r="AO390" s="73">
        <f t="shared" si="68"/>
        <v>11.894</v>
      </c>
      <c r="AP390" s="73">
        <f>IF(ISERROR(1/VLOOKUP($B390,Leveranser!$B$1:$S$500,MATCH("såld värme (gwh)",Leveranser!$B$1:$S$1,0),FALSE)),"",VLOOKUP($B390,Leveranser!$B$1:$S$500,MATCH("såld värme (gwh)",Leveranser!$B$1:$S$1,0),FALSE))</f>
        <v>8.2850000000000001</v>
      </c>
      <c r="AQ390" s="73">
        <f>VLOOKUP($B390,Leveranser!$B$1:$Y$500,MATCH("Totalt såld fjärrvärme till andra fjärrvärmeföretag",Leveranser!$B$1:$AA$1,0),FALSE)</f>
        <v>0</v>
      </c>
      <c r="AR390" s="73">
        <f>IF(ISERROR(1/VLOOKUP($B390,Miljö!$B$1:$S$500,MATCH("Såld mängd produktionsspecifik fjärrvärme (GWh)",Miljö!$B$1:$R$1,0),FALSE)),0,VLOOKUP($B390,Miljö!$B$1:$S$500,MATCH("Såld mängd produktionsspecifik fjärrvärme (GWh)",Miljö!$B$1:$R$1,0),FALSE))</f>
        <v>0</v>
      </c>
      <c r="AS390" s="82">
        <f t="shared" si="73"/>
        <v>0.69656969900790311</v>
      </c>
      <c r="AU390" s="73" t="str">
        <f>VLOOKUP($B390,'Miljövärden urval för publ'!$B$2:$I$486,7,FALSE)</f>
        <v>Ja</v>
      </c>
      <c r="AV390" s="73" t="str">
        <f>VLOOKUP($B390,'Miljövärden urval för publ'!$B$2:$I$486,6,FALSE)</f>
        <v>Ja</v>
      </c>
      <c r="AZ390" s="73">
        <f t="shared" si="69"/>
        <v>0.20399999999999999</v>
      </c>
      <c r="BA390" s="73">
        <f t="shared" si="74"/>
        <v>0</v>
      </c>
      <c r="BB390" s="73">
        <f t="shared" si="70"/>
        <v>0</v>
      </c>
      <c r="BC390" s="73">
        <f t="shared" si="71"/>
        <v>11.5</v>
      </c>
      <c r="BE390" s="73">
        <f t="shared" si="75"/>
        <v>0</v>
      </c>
      <c r="BF390" s="73">
        <f t="shared" si="76"/>
        <v>0</v>
      </c>
      <c r="BH390" s="73">
        <f t="shared" si="72"/>
        <v>11.5</v>
      </c>
    </row>
    <row r="391" spans="1:60" ht="14.5" x14ac:dyDescent="0.35">
      <c r="A391" t="s">
        <v>505</v>
      </c>
      <c r="B391" t="s">
        <v>509</v>
      </c>
      <c r="C391" s="73">
        <f>VLOOKUP($B391,'Tillförd energi'!$B$2:$AS$506,MATCH(C$1,'Tillförd energi'!$B$1:$AQ$1,0),FALSE)</f>
        <v>0</v>
      </c>
      <c r="D391" s="73">
        <f>VLOOKUP($B391,'Tillförd energi'!$B$2:$AS$506,MATCH(D$1,'Tillförd energi'!$B$1:$AQ$1,0),FALSE)</f>
        <v>0.185</v>
      </c>
      <c r="E391" s="73">
        <f>VLOOKUP($B391,'Tillförd energi'!$B$2:$AS$506,MATCH(E$1,'Tillförd energi'!$B$1:$AQ$1,0),FALSE)</f>
        <v>0</v>
      </c>
      <c r="F391" s="73">
        <f>VLOOKUP($B391,'Tillförd energi'!$B$2:$AS$506,MATCH(F$1,'Tillförd energi'!$B$1:$AQ$1,0),FALSE)</f>
        <v>0</v>
      </c>
      <c r="G391" s="73">
        <f>VLOOKUP($B391,'Tillförd energi'!$B$2:$AS$506,MATCH(G$1,'Tillförd energi'!$B$1:$AQ$1,0),FALSE)</f>
        <v>0</v>
      </c>
      <c r="H391" s="73">
        <f>VLOOKUP($B391,'Tillförd energi'!$B$2:$AS$506,MATCH(H$1,'Tillförd energi'!$B$1:$AQ$1,0),FALSE)</f>
        <v>0</v>
      </c>
      <c r="I391" s="73">
        <f>VLOOKUP($B391,'Tillförd energi'!$B$2:$AS$506,MATCH(I$1,'Tillförd energi'!$B$1:$AQ$1,0),FALSE)</f>
        <v>0</v>
      </c>
      <c r="J391" s="73">
        <f>VLOOKUP($B391,'Tillförd energi'!$B$2:$AS$506,MATCH(J$1,'Tillförd energi'!$B$1:$AQ$1,0),FALSE)</f>
        <v>0</v>
      </c>
      <c r="K391" s="73">
        <f>VLOOKUP($B391,'Tillförd energi'!$B$2:$AS$506,MATCH(K$1,'Tillförd energi'!$B$1:$AQ$1,0),FALSE)</f>
        <v>0</v>
      </c>
      <c r="L391" s="73">
        <f>VLOOKUP($B391,'Tillförd energi'!$B$2:$AS$506,MATCH(L$1,'Tillförd energi'!$B$1:$AQ$1,0),FALSE)</f>
        <v>0</v>
      </c>
      <c r="M391" s="73">
        <f>VLOOKUP($B391,'Tillförd energi'!$B$2:$AS$506,MATCH(M$1,'Tillförd energi'!$B$1:$AQ$1,0),FALSE)</f>
        <v>0</v>
      </c>
      <c r="N391" s="73">
        <f>VLOOKUP($B391,'Tillförd energi'!$B$2:$AS$506,MATCH(N$1,'Tillförd energi'!$B$1:$AQ$1,0),FALSE)</f>
        <v>0</v>
      </c>
      <c r="O391" s="73">
        <f>VLOOKUP($B391,'Tillförd energi'!$B$2:$AS$506,MATCH(O$1,'Tillförd energi'!$B$1:$AQ$1,0),FALSE)</f>
        <v>0</v>
      </c>
      <c r="P391" s="73">
        <f>VLOOKUP($B391,'Tillförd energi'!$B$2:$AS$506,MATCH(P$1,'Tillförd energi'!$B$1:$AQ$1,0),FALSE)</f>
        <v>10.7882</v>
      </c>
      <c r="Q391" s="73">
        <f>VLOOKUP($B391,'Tillförd energi'!$B$2:$AS$506,MATCH(Q$1,'Tillförd energi'!$B$1:$AQ$1,0),FALSE)</f>
        <v>0</v>
      </c>
      <c r="R391" s="73">
        <f>VLOOKUP($B391,'Tillförd energi'!$B$2:$AS$506,MATCH(R$1,'Tillförd energi'!$B$1:$AQ$1,0),FALSE)</f>
        <v>0</v>
      </c>
      <c r="S391" s="73">
        <f>VLOOKUP($B391,'Tillförd energi'!$B$2:$AS$506,MATCH(S$1,'Tillförd energi'!$B$1:$AQ$1,0),FALSE)</f>
        <v>0</v>
      </c>
      <c r="T391" s="73">
        <f>VLOOKUP($B391,'Tillförd energi'!$B$2:$AS$506,MATCH(T$1,'Tillförd energi'!$B$1:$AQ$1,0),FALSE)</f>
        <v>0</v>
      </c>
      <c r="U391" s="73">
        <f>VLOOKUP($B391,'Tillförd energi'!$B$2:$AS$506,MATCH(U$1,'Tillförd energi'!$B$1:$AQ$1,0),FALSE)</f>
        <v>0</v>
      </c>
      <c r="V391" s="73">
        <f>VLOOKUP($B391,'Tillförd energi'!$B$2:$AS$506,MATCH(V$1,'Tillförd energi'!$B$1:$AQ$1,0),FALSE)</f>
        <v>0</v>
      </c>
      <c r="W391" s="73">
        <f>VLOOKUP($B391,'Tillförd energi'!$B$2:$AS$506,MATCH(W$1,'Tillförd energi'!$B$1:$AQ$1,0),FALSE)</f>
        <v>0</v>
      </c>
      <c r="X391" s="73">
        <f>VLOOKUP($B391,'Tillförd energi'!$B$2:$AS$506,MATCH(X$1,'Tillförd energi'!$B$1:$AQ$1,0),FALSE)</f>
        <v>0</v>
      </c>
      <c r="Y391" s="73">
        <f>VLOOKUP($B391,'Tillförd energi'!$B$2:$AS$506,MATCH(Y$1,'Tillförd energi'!$B$1:$AQ$1,0),FALSE)</f>
        <v>0</v>
      </c>
      <c r="Z391" s="73">
        <f>VLOOKUP($B391,'Tillförd energi'!$B$2:$AS$506,MATCH(Z$1,'Tillförd energi'!$B$1:$AQ$1,0),FALSE)</f>
        <v>0</v>
      </c>
      <c r="AA391" s="73">
        <f>VLOOKUP($B391,'Tillförd energi'!$B$2:$AS$506,MATCH(AA$1,'Tillförd energi'!$B$1:$AQ$1,0),FALSE)</f>
        <v>0</v>
      </c>
      <c r="AB391" s="73">
        <f>VLOOKUP($B391,'Tillförd energi'!$B$2:$AS$506,MATCH(AB$1,'Tillförd energi'!$B$1:$AQ$1,0),FALSE)</f>
        <v>0</v>
      </c>
      <c r="AC391" s="73">
        <f>VLOOKUP($B391,'Tillförd energi'!$B$2:$AS$506,MATCH(AC$1,'Tillförd energi'!$B$1:$AQ$1,0),FALSE)</f>
        <v>0</v>
      </c>
      <c r="AD391" s="73">
        <f>VLOOKUP($B391,'Tillförd energi'!$B$2:$AS$506,MATCH(AD$1,'Tillförd energi'!$B$1:$AQ$1,0),FALSE)</f>
        <v>0</v>
      </c>
      <c r="AF391" s="73">
        <f>VLOOKUP($B391,'Tillförd energi'!$B$2:$AS$506,MATCH(AF$1,'Tillförd energi'!$B$1:$AQ$1,0),FALSE)</f>
        <v>5.3999999999999999E-2</v>
      </c>
      <c r="AH391" s="73">
        <f>IFERROR(VLOOKUP(B391,Miljö!$B$1:$S$476,9,FALSE)/1,0)</f>
        <v>0</v>
      </c>
      <c r="AJ391" s="81">
        <f>IFERROR(VLOOKUP($B391,Miljö!$B$1:$S$500,MATCH("hjälpel exklusive kraftvärme (GWh)",Miljö!$B$1:$V$1,0),FALSE)/1,"")</f>
        <v>5.3999999999999999E-2</v>
      </c>
      <c r="AK391" s="81">
        <f t="shared" si="66"/>
        <v>5.3999999999999999E-2</v>
      </c>
      <c r="AL391" s="81">
        <f>VLOOKUP($B391,'Slutlig allokering'!$B$2:$AL$462,MATCH("Hjälpel kraftvärme",'Slutlig allokering'!$B$2:$AL$2,0),FALSE)</f>
        <v>0</v>
      </c>
      <c r="AN391" s="73">
        <f t="shared" si="67"/>
        <v>11.027200000000001</v>
      </c>
      <c r="AO391" s="73">
        <f t="shared" si="68"/>
        <v>11.027200000000001</v>
      </c>
      <c r="AP391" s="73">
        <f>IF(ISERROR(1/VLOOKUP($B391,Leveranser!$B$1:$S$500,MATCH("såld värme (gwh)",Leveranser!$B$1:$S$1,0),FALSE)),"",VLOOKUP($B391,Leveranser!$B$1:$S$500,MATCH("såld värme (gwh)",Leveranser!$B$1:$S$1,0),FALSE))</f>
        <v>7.3250000000000002</v>
      </c>
      <c r="AQ391" s="73">
        <f>VLOOKUP($B391,Leveranser!$B$1:$Y$500,MATCH("Totalt såld fjärrvärme till andra fjärrvärmeföretag",Leveranser!$B$1:$AA$1,0),FALSE)</f>
        <v>0</v>
      </c>
      <c r="AR391" s="73">
        <f>IF(ISERROR(1/VLOOKUP($B391,Miljö!$B$1:$S$500,MATCH("Såld mängd produktionsspecifik fjärrvärme (GWh)",Miljö!$B$1:$R$1,0),FALSE)),0,VLOOKUP($B391,Miljö!$B$1:$S$500,MATCH("Såld mängd produktionsspecifik fjärrvärme (GWh)",Miljö!$B$1:$R$1,0),FALSE))</f>
        <v>0</v>
      </c>
      <c r="AS391" s="82">
        <f t="shared" si="73"/>
        <v>0.66426654091700521</v>
      </c>
      <c r="AU391" s="73" t="str">
        <f>VLOOKUP($B391,'Miljövärden urval för publ'!$B$2:$I$486,7,FALSE)</f>
        <v>Ja</v>
      </c>
      <c r="AV391" s="73" t="str">
        <f>VLOOKUP($B391,'Miljövärden urval för publ'!$B$2:$I$486,6,FALSE)</f>
        <v>Ja</v>
      </c>
      <c r="AZ391" s="73">
        <f t="shared" si="69"/>
        <v>5.3999999999999999E-2</v>
      </c>
      <c r="BA391" s="73">
        <f t="shared" si="74"/>
        <v>0</v>
      </c>
      <c r="BB391" s="73">
        <f t="shared" si="70"/>
        <v>10.7882</v>
      </c>
      <c r="BC391" s="73">
        <f t="shared" si="71"/>
        <v>0</v>
      </c>
      <c r="BE391" s="73">
        <f t="shared" si="75"/>
        <v>0</v>
      </c>
      <c r="BF391" s="73">
        <f t="shared" si="76"/>
        <v>0</v>
      </c>
      <c r="BH391" s="73">
        <f t="shared" si="72"/>
        <v>10.7882</v>
      </c>
    </row>
    <row r="392" spans="1:60" ht="14.5" x14ac:dyDescent="0.35">
      <c r="A392" t="s">
        <v>505</v>
      </c>
      <c r="B392" t="s">
        <v>510</v>
      </c>
      <c r="C392" s="73">
        <f>VLOOKUP($B392,'Tillförd energi'!$B$2:$AS$506,MATCH(C$1,'Tillförd energi'!$B$1:$AQ$1,0),FALSE)</f>
        <v>0</v>
      </c>
      <c r="D392" s="73">
        <f>VLOOKUP($B392,'Tillförd energi'!$B$2:$AS$506,MATCH(D$1,'Tillförd energi'!$B$1:$AQ$1,0),FALSE)</f>
        <v>27.038</v>
      </c>
      <c r="E392" s="73">
        <f>VLOOKUP($B392,'Tillförd energi'!$B$2:$AS$506,MATCH(E$1,'Tillförd energi'!$B$1:$AQ$1,0),FALSE)</f>
        <v>0</v>
      </c>
      <c r="F392" s="73">
        <f>VLOOKUP($B392,'Tillförd energi'!$B$2:$AS$506,MATCH(F$1,'Tillförd energi'!$B$1:$AQ$1,0),FALSE)</f>
        <v>0</v>
      </c>
      <c r="G392" s="73">
        <f>VLOOKUP($B392,'Tillförd energi'!$B$2:$AS$506,MATCH(G$1,'Tillförd energi'!$B$1:$AQ$1,0),FALSE)</f>
        <v>0</v>
      </c>
      <c r="H392" s="73">
        <f>VLOOKUP($B392,'Tillförd energi'!$B$2:$AS$506,MATCH(H$1,'Tillförd energi'!$B$1:$AQ$1,0),FALSE)</f>
        <v>0</v>
      </c>
      <c r="I392" s="73">
        <f>VLOOKUP($B392,'Tillförd energi'!$B$2:$AS$506,MATCH(I$1,'Tillförd energi'!$B$1:$AQ$1,0),FALSE)</f>
        <v>239.5</v>
      </c>
      <c r="J392" s="73">
        <f>VLOOKUP($B392,'Tillförd energi'!$B$2:$AS$506,MATCH(J$1,'Tillförd energi'!$B$1:$AQ$1,0),FALSE)</f>
        <v>0</v>
      </c>
      <c r="K392" s="73">
        <f>VLOOKUP($B392,'Tillförd energi'!$B$2:$AS$506,MATCH(K$1,'Tillförd energi'!$B$1:$AQ$1,0),FALSE)</f>
        <v>87.266999999999996</v>
      </c>
      <c r="L392" s="73">
        <f>VLOOKUP($B392,'Tillförd energi'!$B$2:$AS$506,MATCH(L$1,'Tillförd energi'!$B$1:$AQ$1,0),FALSE)</f>
        <v>91.308999999999997</v>
      </c>
      <c r="M392" s="73">
        <f>VLOOKUP($B392,'Tillförd energi'!$B$2:$AS$506,MATCH(M$1,'Tillförd energi'!$B$1:$AQ$1,0),FALSE)</f>
        <v>72.691400000000002</v>
      </c>
      <c r="N392" s="73">
        <f>VLOOKUP($B392,'Tillförd energi'!$B$2:$AS$506,MATCH(N$1,'Tillförd energi'!$B$1:$AQ$1,0),FALSE)</f>
        <v>43</v>
      </c>
      <c r="O392" s="73">
        <f>VLOOKUP($B392,'Tillförd energi'!$B$2:$AS$506,MATCH(O$1,'Tillförd energi'!$B$1:$AQ$1,0),FALSE)</f>
        <v>94.863</v>
      </c>
      <c r="P392" s="73">
        <f>VLOOKUP($B392,'Tillförd energi'!$B$2:$AS$506,MATCH(P$1,'Tillförd energi'!$B$1:$AQ$1,0),FALSE)</f>
        <v>0</v>
      </c>
      <c r="Q392" s="73">
        <f>VLOOKUP($B392,'Tillförd energi'!$B$2:$AS$506,MATCH(Q$1,'Tillförd energi'!$B$1:$AQ$1,0),FALSE)</f>
        <v>12.5</v>
      </c>
      <c r="R392" s="73">
        <f>VLOOKUP($B392,'Tillförd energi'!$B$2:$AS$506,MATCH(R$1,'Tillförd energi'!$B$1:$AQ$1,0),FALSE)</f>
        <v>0</v>
      </c>
      <c r="S392" s="73">
        <f>VLOOKUP($B392,'Tillförd energi'!$B$2:$AS$506,MATCH(S$1,'Tillförd energi'!$B$1:$AQ$1,0),FALSE)</f>
        <v>0</v>
      </c>
      <c r="T392" s="73">
        <f>VLOOKUP($B392,'Tillförd energi'!$B$2:$AS$506,MATCH(T$1,'Tillförd energi'!$B$1:$AQ$1,0),FALSE)</f>
        <v>0</v>
      </c>
      <c r="U392" s="73">
        <f>VLOOKUP($B392,'Tillförd energi'!$B$2:$AS$506,MATCH(U$1,'Tillförd energi'!$B$1:$AQ$1,0),FALSE)</f>
        <v>0</v>
      </c>
      <c r="V392" s="73">
        <f>VLOOKUP($B392,'Tillförd energi'!$B$2:$AS$506,MATCH(V$1,'Tillförd energi'!$B$1:$AQ$1,0),FALSE)</f>
        <v>0</v>
      </c>
      <c r="W392" s="73">
        <f>VLOOKUP($B392,'Tillförd energi'!$B$2:$AS$506,MATCH(W$1,'Tillförd energi'!$B$1:$AQ$1,0),FALSE)</f>
        <v>0</v>
      </c>
      <c r="X392" s="73">
        <f>VLOOKUP($B392,'Tillförd energi'!$B$2:$AS$506,MATCH(X$1,'Tillförd energi'!$B$1:$AQ$1,0),FALSE)</f>
        <v>22.515000000000001</v>
      </c>
      <c r="Y392" s="73">
        <f>VLOOKUP($B392,'Tillförd energi'!$B$2:$AS$506,MATCH(Y$1,'Tillförd energi'!$B$1:$AQ$1,0),FALSE)</f>
        <v>7.1710000000000003</v>
      </c>
      <c r="Z392" s="73">
        <f>VLOOKUP($B392,'Tillförd energi'!$B$2:$AS$506,MATCH(Z$1,'Tillförd energi'!$B$1:$AQ$1,0),FALSE)</f>
        <v>13.5</v>
      </c>
      <c r="AA392" s="73">
        <f>VLOOKUP($B392,'Tillförd energi'!$B$2:$AS$506,MATCH(AA$1,'Tillförd energi'!$B$1:$AQ$1,0),FALSE)</f>
        <v>26.946999999999999</v>
      </c>
      <c r="AB392" s="73">
        <f>VLOOKUP($B392,'Tillförd energi'!$B$2:$AS$506,MATCH(AB$1,'Tillförd energi'!$B$1:$AQ$1,0),FALSE)</f>
        <v>178.79400000000001</v>
      </c>
      <c r="AC392" s="73">
        <f>VLOOKUP($B392,'Tillförd energi'!$B$2:$AS$506,MATCH(AC$1,'Tillförd energi'!$B$1:$AQ$1,0),FALSE)</f>
        <v>0</v>
      </c>
      <c r="AD392" s="73">
        <f>VLOOKUP($B392,'Tillförd energi'!$B$2:$AS$506,MATCH(AD$1,'Tillförd energi'!$B$1:$AQ$1,0),FALSE)</f>
        <v>0</v>
      </c>
      <c r="AF392" s="73">
        <f>VLOOKUP($B392,'Tillförd energi'!$B$2:$AS$506,MATCH(AF$1,'Tillförd energi'!$B$1:$AQ$1,0),FALSE)</f>
        <v>35.203000000000003</v>
      </c>
      <c r="AH392" s="73">
        <f>IFERROR(VLOOKUP(B392,Miljö!$B$1:$S$476,9,FALSE)/1,0)</f>
        <v>0</v>
      </c>
      <c r="AJ392" s="81">
        <f>IFERROR(VLOOKUP($B392,Miljö!$B$1:$S$500,MATCH("hjälpel exklusive kraftvärme (GWh)",Miljö!$B$1:$V$1,0),FALSE)/1,"")</f>
        <v>12.603</v>
      </c>
      <c r="AK392" s="81">
        <f t="shared" si="66"/>
        <v>12.603</v>
      </c>
      <c r="AL392" s="81">
        <f>VLOOKUP($B392,'Slutlig allokering'!$B$2:$AL$462,MATCH("Hjälpel kraftvärme",'Slutlig allokering'!$B$2:$AL$2,0),FALSE)</f>
        <v>22.6</v>
      </c>
      <c r="AN392" s="73">
        <f t="shared" si="67"/>
        <v>952.29840000000002</v>
      </c>
      <c r="AO392" s="73">
        <f t="shared" si="68"/>
        <v>952.29840000000002</v>
      </c>
      <c r="AP392" s="73">
        <f>IF(ISERROR(1/VLOOKUP($B392,Leveranser!$B$1:$S$500,MATCH("såld värme (gwh)",Leveranser!$B$1:$S$1,0),FALSE)),"",VLOOKUP($B392,Leveranser!$B$1:$S$500,MATCH("såld värme (gwh)",Leveranser!$B$1:$S$1,0),FALSE))</f>
        <v>818.35</v>
      </c>
      <c r="AQ392" s="73">
        <f>VLOOKUP($B392,Leveranser!$B$1:$Y$500,MATCH("Totalt såld fjärrvärme till andra fjärrvärmeföretag",Leveranser!$B$1:$AA$1,0),FALSE)</f>
        <v>0</v>
      </c>
      <c r="AR392" s="73">
        <f>IF(ISERROR(1/VLOOKUP($B392,Miljö!$B$1:$S$500,MATCH("Såld mängd produktionsspecifik fjärrvärme (GWh)",Miljö!$B$1:$R$1,0),FALSE)),0,VLOOKUP($B392,Miljö!$B$1:$S$500,MATCH("Såld mängd produktionsspecifik fjärrvärme (GWh)",Miljö!$B$1:$R$1,0),FALSE))</f>
        <v>0</v>
      </c>
      <c r="AS392" s="82">
        <f t="shared" si="73"/>
        <v>0.85934198776349935</v>
      </c>
      <c r="AU392" s="73" t="str">
        <f>VLOOKUP($B392,'Miljövärden urval för publ'!$B$2:$I$486,7,FALSE)</f>
        <v>Ja</v>
      </c>
      <c r="AV392" s="73" t="str">
        <f>VLOOKUP($B392,'Miljövärden urval för publ'!$B$2:$I$486,6,FALSE)</f>
        <v>Ja</v>
      </c>
      <c r="AZ392" s="73">
        <f t="shared" si="69"/>
        <v>55.874000000000002</v>
      </c>
      <c r="BA392" s="73">
        <f t="shared" si="74"/>
        <v>0</v>
      </c>
      <c r="BB392" s="73">
        <f t="shared" si="70"/>
        <v>301.86340000000001</v>
      </c>
      <c r="BC392" s="73">
        <f t="shared" si="71"/>
        <v>12.5</v>
      </c>
      <c r="BE392" s="73">
        <f t="shared" si="75"/>
        <v>26.946999999999999</v>
      </c>
      <c r="BF392" s="73">
        <f t="shared" si="76"/>
        <v>0</v>
      </c>
      <c r="BH392" s="73">
        <f t="shared" si="72"/>
        <v>401.63040000000001</v>
      </c>
    </row>
    <row r="393" spans="1:60" ht="14.5" x14ac:dyDescent="0.35">
      <c r="A393" t="s">
        <v>511</v>
      </c>
      <c r="B393" t="s">
        <v>512</v>
      </c>
      <c r="C393" s="73">
        <f>VLOOKUP($B393,'Tillförd energi'!$B$2:$AS$506,MATCH(C$1,'Tillförd energi'!$B$1:$AQ$1,0),FALSE)</f>
        <v>0</v>
      </c>
      <c r="D393" s="73">
        <f>VLOOKUP($B393,'Tillförd energi'!$B$2:$AS$506,MATCH(D$1,'Tillförd energi'!$B$1:$AQ$1,0),FALSE)</f>
        <v>0</v>
      </c>
      <c r="E393" s="73">
        <f>VLOOKUP($B393,'Tillförd energi'!$B$2:$AS$506,MATCH(E$1,'Tillförd energi'!$B$1:$AQ$1,0),FALSE)</f>
        <v>0</v>
      </c>
      <c r="F393" s="73">
        <f>VLOOKUP($B393,'Tillförd energi'!$B$2:$AS$506,MATCH(F$1,'Tillförd energi'!$B$1:$AQ$1,0),FALSE)</f>
        <v>0</v>
      </c>
      <c r="G393" s="73">
        <f>VLOOKUP($B393,'Tillförd energi'!$B$2:$AS$506,MATCH(G$1,'Tillförd energi'!$B$1:$AQ$1,0),FALSE)</f>
        <v>0</v>
      </c>
      <c r="H393" s="73">
        <f>VLOOKUP($B393,'Tillförd energi'!$B$2:$AS$506,MATCH(H$1,'Tillförd energi'!$B$1:$AQ$1,0),FALSE)</f>
        <v>0</v>
      </c>
      <c r="I393" s="73">
        <f>VLOOKUP($B393,'Tillförd energi'!$B$2:$AS$506,MATCH(I$1,'Tillförd energi'!$B$1:$AQ$1,0),FALSE)</f>
        <v>0</v>
      </c>
      <c r="J393" s="73">
        <f>VLOOKUP($B393,'Tillförd energi'!$B$2:$AS$506,MATCH(J$1,'Tillförd energi'!$B$1:$AQ$1,0),FALSE)</f>
        <v>0</v>
      </c>
      <c r="K393" s="73">
        <f>VLOOKUP($B393,'Tillförd energi'!$B$2:$AS$506,MATCH(K$1,'Tillförd energi'!$B$1:$AQ$1,0),FALSE)</f>
        <v>0</v>
      </c>
      <c r="L393" s="73">
        <f>VLOOKUP($B393,'Tillförd energi'!$B$2:$AS$506,MATCH(L$1,'Tillförd energi'!$B$1:$AQ$1,0),FALSE)</f>
        <v>0</v>
      </c>
      <c r="M393" s="73">
        <f>VLOOKUP($B393,'Tillförd energi'!$B$2:$AS$506,MATCH(M$1,'Tillförd energi'!$B$1:$AQ$1,0),FALSE)</f>
        <v>0</v>
      </c>
      <c r="N393" s="73">
        <f>VLOOKUP($B393,'Tillförd energi'!$B$2:$AS$506,MATCH(N$1,'Tillförd energi'!$B$1:$AQ$1,0),FALSE)</f>
        <v>0</v>
      </c>
      <c r="O393" s="73">
        <f>VLOOKUP($B393,'Tillförd energi'!$B$2:$AS$506,MATCH(O$1,'Tillförd energi'!$B$1:$AQ$1,0),FALSE)</f>
        <v>0</v>
      </c>
      <c r="P393" s="73">
        <f>VLOOKUP($B393,'Tillförd energi'!$B$2:$AS$506,MATCH(P$1,'Tillförd energi'!$B$1:$AQ$1,0),FALSE)</f>
        <v>0</v>
      </c>
      <c r="Q393" s="73">
        <f>VLOOKUP($B393,'Tillförd energi'!$B$2:$AS$506,MATCH(Q$1,'Tillförd energi'!$B$1:$AQ$1,0),FALSE)</f>
        <v>0</v>
      </c>
      <c r="R393" s="73">
        <f>VLOOKUP($B393,'Tillförd energi'!$B$2:$AS$506,MATCH(R$1,'Tillförd energi'!$B$1:$AQ$1,0),FALSE)</f>
        <v>0</v>
      </c>
      <c r="S393" s="73">
        <f>VLOOKUP($B393,'Tillförd energi'!$B$2:$AS$506,MATCH(S$1,'Tillförd energi'!$B$1:$AQ$1,0),FALSE)</f>
        <v>0</v>
      </c>
      <c r="T393" s="73">
        <f>VLOOKUP($B393,'Tillförd energi'!$B$2:$AS$506,MATCH(T$1,'Tillförd energi'!$B$1:$AQ$1,0),FALSE)</f>
        <v>0</v>
      </c>
      <c r="U393" s="73">
        <f>VLOOKUP($B393,'Tillförd energi'!$B$2:$AS$506,MATCH(U$1,'Tillförd energi'!$B$1:$AQ$1,0),FALSE)</f>
        <v>0</v>
      </c>
      <c r="V393" s="73">
        <f>VLOOKUP($B393,'Tillförd energi'!$B$2:$AS$506,MATCH(V$1,'Tillförd energi'!$B$1:$AQ$1,0),FALSE)</f>
        <v>0</v>
      </c>
      <c r="W393" s="73">
        <f>VLOOKUP($B393,'Tillförd energi'!$B$2:$AS$506,MATCH(W$1,'Tillförd energi'!$B$1:$AQ$1,0),FALSE)</f>
        <v>0</v>
      </c>
      <c r="X393" s="73">
        <f>VLOOKUP($B393,'Tillförd energi'!$B$2:$AS$506,MATCH(X$1,'Tillförd energi'!$B$1:$AQ$1,0),FALSE)</f>
        <v>0</v>
      </c>
      <c r="Y393" s="73">
        <f>VLOOKUP($B393,'Tillförd energi'!$B$2:$AS$506,MATCH(Y$1,'Tillförd energi'!$B$1:$AQ$1,0),FALSE)</f>
        <v>0</v>
      </c>
      <c r="Z393" s="73">
        <f>VLOOKUP($B393,'Tillförd energi'!$B$2:$AS$506,MATCH(Z$1,'Tillförd energi'!$B$1:$AQ$1,0),FALSE)</f>
        <v>0</v>
      </c>
      <c r="AA393" s="73">
        <f>VLOOKUP($B393,'Tillförd energi'!$B$2:$AS$506,MATCH(AA$1,'Tillförd energi'!$B$1:$AQ$1,0),FALSE)</f>
        <v>0</v>
      </c>
      <c r="AB393" s="73">
        <f>VLOOKUP($B393,'Tillförd energi'!$B$2:$AS$506,MATCH(AB$1,'Tillförd energi'!$B$1:$AQ$1,0),FALSE)</f>
        <v>0</v>
      </c>
      <c r="AC393" s="73">
        <f>VLOOKUP($B393,'Tillförd energi'!$B$2:$AS$506,MATCH(AC$1,'Tillförd energi'!$B$1:$AQ$1,0),FALSE)</f>
        <v>0</v>
      </c>
      <c r="AD393" s="73">
        <f>VLOOKUP($B393,'Tillförd energi'!$B$2:$AS$506,MATCH(AD$1,'Tillförd energi'!$B$1:$AQ$1,0),FALSE)</f>
        <v>0</v>
      </c>
      <c r="AF393" s="73">
        <f>VLOOKUP($B393,'Tillförd energi'!$B$2:$AS$506,MATCH(AF$1,'Tillförd energi'!$B$1:$AQ$1,0),FALSE)</f>
        <v>0</v>
      </c>
      <c r="AH393" s="73">
        <f>IFERROR(VLOOKUP(B393,Miljö!$B$1:$S$476,9,FALSE)/1,0)</f>
        <v>0</v>
      </c>
      <c r="AJ393" s="81" t="str">
        <f>IFERROR(VLOOKUP($B393,Miljö!$B$1:$S$500,MATCH("hjälpel exklusive kraftvärme (GWh)",Miljö!$B$1:$V$1,0),FALSE)/1,"")</f>
        <v/>
      </c>
      <c r="AK393" s="81">
        <f t="shared" si="66"/>
        <v>0</v>
      </c>
      <c r="AL393" s="81">
        <f>VLOOKUP($B393,'Slutlig allokering'!$B$2:$AL$462,MATCH("Hjälpel kraftvärme",'Slutlig allokering'!$B$2:$AL$2,0),FALSE)</f>
        <v>0</v>
      </c>
      <c r="AN393" s="73">
        <f t="shared" si="67"/>
        <v>0</v>
      </c>
      <c r="AO393" s="73">
        <f t="shared" si="68"/>
        <v>0</v>
      </c>
      <c r="AP393" s="73" t="str">
        <f>IF(ISERROR(1/VLOOKUP($B393,Leveranser!$B$1:$S$500,MATCH("såld värme (gwh)",Leveranser!$B$1:$S$1,0),FALSE)),"",VLOOKUP($B393,Leveranser!$B$1:$S$500,MATCH("såld värme (gwh)",Leveranser!$B$1:$S$1,0),FALSE))</f>
        <v/>
      </c>
      <c r="AQ393" s="73">
        <f>VLOOKUP($B393,Leveranser!$B$1:$Y$500,MATCH("Totalt såld fjärrvärme till andra fjärrvärmeföretag",Leveranser!$B$1:$AA$1,0),FALSE)</f>
        <v>0</v>
      </c>
      <c r="AR393" s="73">
        <f>IF(ISERROR(1/VLOOKUP($B393,Miljö!$B$1:$S$500,MATCH("Såld mängd produktionsspecifik fjärrvärme (GWh)",Miljö!$B$1:$R$1,0),FALSE)),0,VLOOKUP($B393,Miljö!$B$1:$S$500,MATCH("Såld mängd produktionsspecifik fjärrvärme (GWh)",Miljö!$B$1:$R$1,0),FALSE))</f>
        <v>0</v>
      </c>
      <c r="AS393" s="82" t="str">
        <f t="shared" si="73"/>
        <v/>
      </c>
      <c r="AU393" s="73" t="str">
        <f>VLOOKUP($B393,'Miljövärden urval för publ'!$B$2:$I$486,7,FALSE)</f>
        <v>Nej</v>
      </c>
      <c r="AV393" s="73" t="str">
        <f>VLOOKUP($B393,'Miljövärden urval för publ'!$B$2:$I$486,6,FALSE)</f>
        <v>Nej</v>
      </c>
      <c r="AZ393" s="73">
        <f t="shared" si="69"/>
        <v>0</v>
      </c>
      <c r="BA393" s="73">
        <f t="shared" si="74"/>
        <v>0</v>
      </c>
      <c r="BB393" s="73">
        <f t="shared" si="70"/>
        <v>0</v>
      </c>
      <c r="BC393" s="73">
        <f t="shared" si="71"/>
        <v>0</v>
      </c>
      <c r="BE393" s="73">
        <f t="shared" si="75"/>
        <v>0</v>
      </c>
      <c r="BF393" s="73">
        <f t="shared" si="76"/>
        <v>0</v>
      </c>
      <c r="BH393" s="73">
        <f t="shared" si="72"/>
        <v>0</v>
      </c>
    </row>
    <row r="394" spans="1:60" ht="14.5" x14ac:dyDescent="0.35">
      <c r="A394" t="s">
        <v>511</v>
      </c>
      <c r="B394" t="s">
        <v>513</v>
      </c>
      <c r="C394" s="73">
        <f>VLOOKUP($B394,'Tillförd energi'!$B$2:$AS$506,MATCH(C$1,'Tillförd energi'!$B$1:$AQ$1,0),FALSE)</f>
        <v>0</v>
      </c>
      <c r="D394" s="73">
        <f>VLOOKUP($B394,'Tillförd energi'!$B$2:$AS$506,MATCH(D$1,'Tillförd energi'!$B$1:$AQ$1,0),FALSE)</f>
        <v>0</v>
      </c>
      <c r="E394" s="73">
        <f>VLOOKUP($B394,'Tillförd energi'!$B$2:$AS$506,MATCH(E$1,'Tillförd energi'!$B$1:$AQ$1,0),FALSE)</f>
        <v>0</v>
      </c>
      <c r="F394" s="73">
        <f>VLOOKUP($B394,'Tillförd energi'!$B$2:$AS$506,MATCH(F$1,'Tillförd energi'!$B$1:$AQ$1,0),FALSE)</f>
        <v>0</v>
      </c>
      <c r="G394" s="73">
        <f>VLOOKUP($B394,'Tillförd energi'!$B$2:$AS$506,MATCH(G$1,'Tillförd energi'!$B$1:$AQ$1,0),FALSE)</f>
        <v>0</v>
      </c>
      <c r="H394" s="73">
        <f>VLOOKUP($B394,'Tillförd energi'!$B$2:$AS$506,MATCH(H$1,'Tillförd energi'!$B$1:$AQ$1,0),FALSE)</f>
        <v>0</v>
      </c>
      <c r="I394" s="73">
        <f>VLOOKUP($B394,'Tillförd energi'!$B$2:$AS$506,MATCH(I$1,'Tillförd energi'!$B$1:$AQ$1,0),FALSE)</f>
        <v>0</v>
      </c>
      <c r="J394" s="73">
        <f>VLOOKUP($B394,'Tillförd energi'!$B$2:$AS$506,MATCH(J$1,'Tillförd energi'!$B$1:$AQ$1,0),FALSE)</f>
        <v>0</v>
      </c>
      <c r="K394" s="73">
        <f>VLOOKUP($B394,'Tillförd energi'!$B$2:$AS$506,MATCH(K$1,'Tillförd energi'!$B$1:$AQ$1,0),FALSE)</f>
        <v>0</v>
      </c>
      <c r="L394" s="73">
        <f>VLOOKUP($B394,'Tillförd energi'!$B$2:$AS$506,MATCH(L$1,'Tillförd energi'!$B$1:$AQ$1,0),FALSE)</f>
        <v>0</v>
      </c>
      <c r="M394" s="73">
        <f>VLOOKUP($B394,'Tillförd energi'!$B$2:$AS$506,MATCH(M$1,'Tillförd energi'!$B$1:$AQ$1,0),FALSE)</f>
        <v>0</v>
      </c>
      <c r="N394" s="73">
        <f>VLOOKUP($B394,'Tillförd energi'!$B$2:$AS$506,MATCH(N$1,'Tillförd energi'!$B$1:$AQ$1,0),FALSE)</f>
        <v>0</v>
      </c>
      <c r="O394" s="73">
        <f>VLOOKUP($B394,'Tillförd energi'!$B$2:$AS$506,MATCH(O$1,'Tillförd energi'!$B$1:$AQ$1,0),FALSE)</f>
        <v>0</v>
      </c>
      <c r="P394" s="73">
        <f>VLOOKUP($B394,'Tillförd energi'!$B$2:$AS$506,MATCH(P$1,'Tillförd energi'!$B$1:$AQ$1,0),FALSE)</f>
        <v>0</v>
      </c>
      <c r="Q394" s="73">
        <f>VLOOKUP($B394,'Tillförd energi'!$B$2:$AS$506,MATCH(Q$1,'Tillförd energi'!$B$1:$AQ$1,0),FALSE)</f>
        <v>0</v>
      </c>
      <c r="R394" s="73">
        <f>VLOOKUP($B394,'Tillförd energi'!$B$2:$AS$506,MATCH(R$1,'Tillförd energi'!$B$1:$AQ$1,0),FALSE)</f>
        <v>0</v>
      </c>
      <c r="S394" s="73">
        <f>VLOOKUP($B394,'Tillförd energi'!$B$2:$AS$506,MATCH(S$1,'Tillförd energi'!$B$1:$AQ$1,0),FALSE)</f>
        <v>0</v>
      </c>
      <c r="T394" s="73">
        <f>VLOOKUP($B394,'Tillförd energi'!$B$2:$AS$506,MATCH(T$1,'Tillförd energi'!$B$1:$AQ$1,0),FALSE)</f>
        <v>0</v>
      </c>
      <c r="U394" s="73">
        <f>VLOOKUP($B394,'Tillförd energi'!$B$2:$AS$506,MATCH(U$1,'Tillförd energi'!$B$1:$AQ$1,0),FALSE)</f>
        <v>0</v>
      </c>
      <c r="V394" s="73">
        <f>VLOOKUP($B394,'Tillförd energi'!$B$2:$AS$506,MATCH(V$1,'Tillförd energi'!$B$1:$AQ$1,0),FALSE)</f>
        <v>0</v>
      </c>
      <c r="W394" s="73">
        <f>VLOOKUP($B394,'Tillförd energi'!$B$2:$AS$506,MATCH(W$1,'Tillförd energi'!$B$1:$AQ$1,0),FALSE)</f>
        <v>0</v>
      </c>
      <c r="X394" s="73">
        <f>VLOOKUP($B394,'Tillförd energi'!$B$2:$AS$506,MATCH(X$1,'Tillförd energi'!$B$1:$AQ$1,0),FALSE)</f>
        <v>0</v>
      </c>
      <c r="Y394" s="73">
        <f>VLOOKUP($B394,'Tillförd energi'!$B$2:$AS$506,MATCH(Y$1,'Tillförd energi'!$B$1:$AQ$1,0),FALSE)</f>
        <v>0</v>
      </c>
      <c r="Z394" s="73">
        <f>VLOOKUP($B394,'Tillförd energi'!$B$2:$AS$506,MATCH(Z$1,'Tillförd energi'!$B$1:$AQ$1,0),FALSE)</f>
        <v>0</v>
      </c>
      <c r="AA394" s="73">
        <f>VLOOKUP($B394,'Tillförd energi'!$B$2:$AS$506,MATCH(AA$1,'Tillförd energi'!$B$1:$AQ$1,0),FALSE)</f>
        <v>0</v>
      </c>
      <c r="AB394" s="73">
        <f>VLOOKUP($B394,'Tillförd energi'!$B$2:$AS$506,MATCH(AB$1,'Tillförd energi'!$B$1:$AQ$1,0),FALSE)</f>
        <v>0</v>
      </c>
      <c r="AC394" s="73">
        <f>VLOOKUP($B394,'Tillförd energi'!$B$2:$AS$506,MATCH(AC$1,'Tillförd energi'!$B$1:$AQ$1,0),FALSE)</f>
        <v>0</v>
      </c>
      <c r="AD394" s="73">
        <f>VLOOKUP($B394,'Tillförd energi'!$B$2:$AS$506,MATCH(AD$1,'Tillförd energi'!$B$1:$AQ$1,0),FALSE)</f>
        <v>0</v>
      </c>
      <c r="AF394" s="73">
        <f>VLOOKUP($B394,'Tillförd energi'!$B$2:$AS$506,MATCH(AF$1,'Tillförd energi'!$B$1:$AQ$1,0),FALSE)</f>
        <v>0</v>
      </c>
      <c r="AH394" s="73">
        <f>IFERROR(VLOOKUP(B394,Miljö!$B$1:$S$476,9,FALSE)/1,0)</f>
        <v>0</v>
      </c>
      <c r="AJ394" s="81" t="str">
        <f>IFERROR(VLOOKUP($B394,Miljö!$B$1:$S$500,MATCH("hjälpel exklusive kraftvärme (GWh)",Miljö!$B$1:$V$1,0),FALSE)/1,"")</f>
        <v/>
      </c>
      <c r="AK394" s="81">
        <f t="shared" si="66"/>
        <v>0</v>
      </c>
      <c r="AL394" s="81">
        <f>VLOOKUP($B394,'Slutlig allokering'!$B$2:$AL$462,MATCH("Hjälpel kraftvärme",'Slutlig allokering'!$B$2:$AL$2,0),FALSE)</f>
        <v>0</v>
      </c>
      <c r="AN394" s="73">
        <f t="shared" si="67"/>
        <v>0</v>
      </c>
      <c r="AO394" s="73">
        <f t="shared" si="68"/>
        <v>0</v>
      </c>
      <c r="AP394" s="73" t="str">
        <f>IF(ISERROR(1/VLOOKUP($B394,Leveranser!$B$1:$S$500,MATCH("såld värme (gwh)",Leveranser!$B$1:$S$1,0),FALSE)),"",VLOOKUP($B394,Leveranser!$B$1:$S$500,MATCH("såld värme (gwh)",Leveranser!$B$1:$S$1,0),FALSE))</f>
        <v/>
      </c>
      <c r="AQ394" s="73">
        <f>VLOOKUP($B394,Leveranser!$B$1:$Y$500,MATCH("Totalt såld fjärrvärme till andra fjärrvärmeföretag",Leveranser!$B$1:$AA$1,0),FALSE)</f>
        <v>0</v>
      </c>
      <c r="AR394" s="73">
        <f>IF(ISERROR(1/VLOOKUP($B394,Miljö!$B$1:$S$500,MATCH("Såld mängd produktionsspecifik fjärrvärme (GWh)",Miljö!$B$1:$R$1,0),FALSE)),0,VLOOKUP($B394,Miljö!$B$1:$S$500,MATCH("Såld mängd produktionsspecifik fjärrvärme (GWh)",Miljö!$B$1:$R$1,0),FALSE))</f>
        <v>0</v>
      </c>
      <c r="AS394" s="82" t="str">
        <f t="shared" si="73"/>
        <v/>
      </c>
      <c r="AU394" s="73" t="str">
        <f>VLOOKUP($B394,'Miljövärden urval för publ'!$B$2:$I$486,7,FALSE)</f>
        <v>Nej</v>
      </c>
      <c r="AV394" s="73" t="str">
        <f>VLOOKUP($B394,'Miljövärden urval för publ'!$B$2:$I$486,6,FALSE)</f>
        <v>Nej</v>
      </c>
      <c r="AZ394" s="73">
        <f t="shared" si="69"/>
        <v>0</v>
      </c>
      <c r="BA394" s="73">
        <f t="shared" si="74"/>
        <v>0</v>
      </c>
      <c r="BB394" s="73">
        <f t="shared" si="70"/>
        <v>0</v>
      </c>
      <c r="BC394" s="73">
        <f t="shared" si="71"/>
        <v>0</v>
      </c>
      <c r="BE394" s="73">
        <f t="shared" si="75"/>
        <v>0</v>
      </c>
      <c r="BF394" s="73">
        <f t="shared" si="76"/>
        <v>0</v>
      </c>
      <c r="BH394" s="73">
        <f t="shared" si="72"/>
        <v>0</v>
      </c>
    </row>
    <row r="395" spans="1:60" ht="14.5" x14ac:dyDescent="0.35">
      <c r="A395" t="s">
        <v>514</v>
      </c>
      <c r="B395" t="s">
        <v>515</v>
      </c>
      <c r="C395" s="73">
        <f>VLOOKUP($B395,'Tillförd energi'!$B$2:$AS$506,MATCH(C$1,'Tillförd energi'!$B$1:$AQ$1,0),FALSE)</f>
        <v>0</v>
      </c>
      <c r="D395" s="73">
        <f>VLOOKUP($B395,'Tillförd energi'!$B$2:$AS$506,MATCH(D$1,'Tillförd energi'!$B$1:$AQ$1,0),FALSE)</f>
        <v>0.06</v>
      </c>
      <c r="E395" s="73">
        <f>VLOOKUP($B395,'Tillförd energi'!$B$2:$AS$506,MATCH(E$1,'Tillförd energi'!$B$1:$AQ$1,0),FALSE)</f>
        <v>0</v>
      </c>
      <c r="F395" s="73">
        <f>VLOOKUP($B395,'Tillförd energi'!$B$2:$AS$506,MATCH(F$1,'Tillförd energi'!$B$1:$AQ$1,0),FALSE)</f>
        <v>0</v>
      </c>
      <c r="G395" s="73">
        <f>VLOOKUP($B395,'Tillförd energi'!$B$2:$AS$506,MATCH(G$1,'Tillförd energi'!$B$1:$AQ$1,0),FALSE)</f>
        <v>0</v>
      </c>
      <c r="H395" s="73">
        <f>VLOOKUP($B395,'Tillförd energi'!$B$2:$AS$506,MATCH(H$1,'Tillförd energi'!$B$1:$AQ$1,0),FALSE)</f>
        <v>0</v>
      </c>
      <c r="I395" s="73">
        <f>VLOOKUP($B395,'Tillförd energi'!$B$2:$AS$506,MATCH(I$1,'Tillförd energi'!$B$1:$AQ$1,0),FALSE)</f>
        <v>0</v>
      </c>
      <c r="J395" s="73">
        <f>VLOOKUP($B395,'Tillförd energi'!$B$2:$AS$506,MATCH(J$1,'Tillförd energi'!$B$1:$AQ$1,0),FALSE)</f>
        <v>0</v>
      </c>
      <c r="K395" s="73">
        <f>VLOOKUP($B395,'Tillförd energi'!$B$2:$AS$506,MATCH(K$1,'Tillförd energi'!$B$1:$AQ$1,0),FALSE)</f>
        <v>0</v>
      </c>
      <c r="L395" s="73">
        <f>VLOOKUP($B395,'Tillförd energi'!$B$2:$AS$506,MATCH(L$1,'Tillförd energi'!$B$1:$AQ$1,0),FALSE)</f>
        <v>0.45</v>
      </c>
      <c r="M395" s="73">
        <f>VLOOKUP($B395,'Tillförd energi'!$B$2:$AS$506,MATCH(M$1,'Tillförd energi'!$B$1:$AQ$1,0),FALSE)</f>
        <v>5.0999999999999996</v>
      </c>
      <c r="N395" s="73">
        <f>VLOOKUP($B395,'Tillförd energi'!$B$2:$AS$506,MATCH(N$1,'Tillförd energi'!$B$1:$AQ$1,0),FALSE)</f>
        <v>3.7</v>
      </c>
      <c r="O395" s="73">
        <f>VLOOKUP($B395,'Tillförd energi'!$B$2:$AS$506,MATCH(O$1,'Tillförd energi'!$B$1:$AQ$1,0),FALSE)</f>
        <v>24.7</v>
      </c>
      <c r="P395" s="73">
        <f>VLOOKUP($B395,'Tillförd energi'!$B$2:$AS$506,MATCH(P$1,'Tillförd energi'!$B$1:$AQ$1,0),FALSE)</f>
        <v>0.50058800000000003</v>
      </c>
      <c r="Q395" s="73">
        <f>VLOOKUP($B395,'Tillförd energi'!$B$2:$AS$506,MATCH(Q$1,'Tillförd energi'!$B$1:$AQ$1,0),FALSE)</f>
        <v>0</v>
      </c>
      <c r="R395" s="73">
        <f>VLOOKUP($B395,'Tillförd energi'!$B$2:$AS$506,MATCH(R$1,'Tillförd energi'!$B$1:$AQ$1,0),FALSE)</f>
        <v>0</v>
      </c>
      <c r="S395" s="73">
        <f>VLOOKUP($B395,'Tillförd energi'!$B$2:$AS$506,MATCH(S$1,'Tillförd energi'!$B$1:$AQ$1,0),FALSE)</f>
        <v>0</v>
      </c>
      <c r="T395" s="73">
        <f>VLOOKUP($B395,'Tillförd energi'!$B$2:$AS$506,MATCH(T$1,'Tillförd energi'!$B$1:$AQ$1,0),FALSE)</f>
        <v>0</v>
      </c>
      <c r="U395" s="73">
        <f>VLOOKUP($B395,'Tillförd energi'!$B$2:$AS$506,MATCH(U$1,'Tillförd energi'!$B$1:$AQ$1,0),FALSE)</f>
        <v>0</v>
      </c>
      <c r="V395" s="73">
        <f>VLOOKUP($B395,'Tillförd energi'!$B$2:$AS$506,MATCH(V$1,'Tillförd energi'!$B$1:$AQ$1,0),FALSE)</f>
        <v>0</v>
      </c>
      <c r="W395" s="73">
        <f>VLOOKUP($B395,'Tillförd energi'!$B$2:$AS$506,MATCH(W$1,'Tillförd energi'!$B$1:$AQ$1,0),FALSE)</f>
        <v>0</v>
      </c>
      <c r="X395" s="73">
        <f>VLOOKUP($B395,'Tillförd energi'!$B$2:$AS$506,MATCH(X$1,'Tillförd energi'!$B$1:$AQ$1,0),FALSE)</f>
        <v>0</v>
      </c>
      <c r="Y395" s="73">
        <f>VLOOKUP($B395,'Tillförd energi'!$B$2:$AS$506,MATCH(Y$1,'Tillförd energi'!$B$1:$AQ$1,0),FALSE)</f>
        <v>0</v>
      </c>
      <c r="Z395" s="73">
        <f>VLOOKUP($B395,'Tillförd energi'!$B$2:$AS$506,MATCH(Z$1,'Tillförd energi'!$B$1:$AQ$1,0),FALSE)</f>
        <v>0</v>
      </c>
      <c r="AA395" s="73">
        <f>VLOOKUP($B395,'Tillförd energi'!$B$2:$AS$506,MATCH(AA$1,'Tillförd energi'!$B$1:$AQ$1,0),FALSE)</f>
        <v>0</v>
      </c>
      <c r="AB395" s="73">
        <f>VLOOKUP($B395,'Tillförd energi'!$B$2:$AS$506,MATCH(AB$1,'Tillförd energi'!$B$1:$AQ$1,0),FALSE)</f>
        <v>0</v>
      </c>
      <c r="AC395" s="73">
        <f>VLOOKUP($B395,'Tillförd energi'!$B$2:$AS$506,MATCH(AC$1,'Tillförd energi'!$B$1:$AQ$1,0),FALSE)</f>
        <v>0</v>
      </c>
      <c r="AD395" s="73">
        <f>VLOOKUP($B395,'Tillförd energi'!$B$2:$AS$506,MATCH(AD$1,'Tillförd energi'!$B$1:$AQ$1,0),FALSE)</f>
        <v>0</v>
      </c>
      <c r="AF395" s="73">
        <f>VLOOKUP($B395,'Tillförd energi'!$B$2:$AS$506,MATCH(AF$1,'Tillförd energi'!$B$1:$AQ$1,0),FALSE)</f>
        <v>0.65</v>
      </c>
      <c r="AH395" s="73">
        <f>IFERROR(VLOOKUP(B395,Miljö!$B$1:$S$476,9,FALSE)/1,0)</f>
        <v>0</v>
      </c>
      <c r="AJ395" s="81">
        <f>IFERROR(VLOOKUP($B395,Miljö!$B$1:$S$500,MATCH("hjälpel exklusive kraftvärme (GWh)",Miljö!$B$1:$V$1,0),FALSE)/1,"")</f>
        <v>0.65</v>
      </c>
      <c r="AK395" s="81">
        <f t="shared" si="66"/>
        <v>0.65</v>
      </c>
      <c r="AL395" s="81">
        <f>VLOOKUP($B395,'Slutlig allokering'!$B$2:$AL$462,MATCH("Hjälpel kraftvärme",'Slutlig allokering'!$B$2:$AL$2,0),FALSE)</f>
        <v>0</v>
      </c>
      <c r="AN395" s="73">
        <f t="shared" si="67"/>
        <v>35.160587999999997</v>
      </c>
      <c r="AO395" s="73">
        <f t="shared" si="68"/>
        <v>35.160587999999997</v>
      </c>
      <c r="AP395" s="73">
        <f>IF(ISERROR(1/VLOOKUP($B395,Leveranser!$B$1:$S$500,MATCH("såld värme (gwh)",Leveranser!$B$1:$S$1,0),FALSE)),"",VLOOKUP($B395,Leveranser!$B$1:$S$500,MATCH("såld värme (gwh)",Leveranser!$B$1:$S$1,0),FALSE))</f>
        <v>32.4</v>
      </c>
      <c r="AQ395" s="73">
        <f>VLOOKUP($B395,Leveranser!$B$1:$Y$500,MATCH("Totalt såld fjärrvärme till andra fjärrvärmeföretag",Leveranser!$B$1:$AA$1,0),FALSE)</f>
        <v>0</v>
      </c>
      <c r="AR395" s="73">
        <f>IF(ISERROR(1/VLOOKUP($B395,Miljö!$B$1:$S$500,MATCH("Såld mängd produktionsspecifik fjärrvärme (GWh)",Miljö!$B$1:$R$1,0),FALSE)),0,VLOOKUP($B395,Miljö!$B$1:$S$500,MATCH("Såld mängd produktionsspecifik fjärrvärme (GWh)",Miljö!$B$1:$R$1,0),FALSE))</f>
        <v>0</v>
      </c>
      <c r="AS395" s="82">
        <f t="shared" si="73"/>
        <v>0.9214862959629686</v>
      </c>
      <c r="AU395" s="73" t="str">
        <f>VLOOKUP($B395,'Miljövärden urval för publ'!$B$2:$I$486,7,FALSE)</f>
        <v>Ja</v>
      </c>
      <c r="AV395" s="73" t="str">
        <f>VLOOKUP($B395,'Miljövärden urval för publ'!$B$2:$I$486,6,FALSE)</f>
        <v>Nej</v>
      </c>
      <c r="AZ395" s="73">
        <f t="shared" si="69"/>
        <v>0.65</v>
      </c>
      <c r="BA395" s="73">
        <f t="shared" si="74"/>
        <v>0</v>
      </c>
      <c r="BB395" s="73">
        <f t="shared" si="70"/>
        <v>34.450588000000003</v>
      </c>
      <c r="BC395" s="73">
        <f t="shared" si="71"/>
        <v>0</v>
      </c>
      <c r="BE395" s="73">
        <f t="shared" si="75"/>
        <v>0</v>
      </c>
      <c r="BF395" s="73">
        <f t="shared" si="76"/>
        <v>0</v>
      </c>
      <c r="BH395" s="73">
        <f t="shared" si="72"/>
        <v>34.450588000000003</v>
      </c>
    </row>
    <row r="396" spans="1:60" ht="14.5" x14ac:dyDescent="0.35">
      <c r="A396" t="s">
        <v>516</v>
      </c>
      <c r="B396" t="s">
        <v>517</v>
      </c>
      <c r="C396" s="73">
        <f>VLOOKUP($B396,'Tillförd energi'!$B$2:$AS$506,MATCH(C$1,'Tillförd energi'!$B$1:$AQ$1,0),FALSE)</f>
        <v>0</v>
      </c>
      <c r="D396" s="73">
        <f>VLOOKUP($B396,'Tillförd energi'!$B$2:$AS$506,MATCH(D$1,'Tillförd energi'!$B$1:$AQ$1,0),FALSE)</f>
        <v>0.39</v>
      </c>
      <c r="E396" s="73">
        <f>VLOOKUP($B396,'Tillförd energi'!$B$2:$AS$506,MATCH(E$1,'Tillförd energi'!$B$1:$AQ$1,0),FALSE)</f>
        <v>0</v>
      </c>
      <c r="F396" s="73">
        <f>VLOOKUP($B396,'Tillförd energi'!$B$2:$AS$506,MATCH(F$1,'Tillförd energi'!$B$1:$AQ$1,0),FALSE)</f>
        <v>0</v>
      </c>
      <c r="G396" s="73">
        <f>VLOOKUP($B396,'Tillförd energi'!$B$2:$AS$506,MATCH(G$1,'Tillförd energi'!$B$1:$AQ$1,0),FALSE)</f>
        <v>0</v>
      </c>
      <c r="H396" s="73">
        <f>VLOOKUP($B396,'Tillförd energi'!$B$2:$AS$506,MATCH(H$1,'Tillförd energi'!$B$1:$AQ$1,0),FALSE)</f>
        <v>0</v>
      </c>
      <c r="I396" s="73">
        <f>VLOOKUP($B396,'Tillförd energi'!$B$2:$AS$506,MATCH(I$1,'Tillförd energi'!$B$1:$AQ$1,0),FALSE)</f>
        <v>0</v>
      </c>
      <c r="J396" s="73">
        <f>VLOOKUP($B396,'Tillförd energi'!$B$2:$AS$506,MATCH(J$1,'Tillförd energi'!$B$1:$AQ$1,0),FALSE)</f>
        <v>0</v>
      </c>
      <c r="K396" s="73">
        <f>VLOOKUP($B396,'Tillförd energi'!$B$2:$AS$506,MATCH(K$1,'Tillförd energi'!$B$1:$AQ$1,0),FALSE)</f>
        <v>0</v>
      </c>
      <c r="L396" s="73">
        <f>VLOOKUP($B396,'Tillförd energi'!$B$2:$AS$506,MATCH(L$1,'Tillförd energi'!$B$1:$AQ$1,0),FALSE)</f>
        <v>0</v>
      </c>
      <c r="M396" s="73">
        <f>VLOOKUP($B396,'Tillförd energi'!$B$2:$AS$506,MATCH(M$1,'Tillförd energi'!$B$1:$AQ$1,0),FALSE)</f>
        <v>0</v>
      </c>
      <c r="N396" s="73">
        <f>VLOOKUP($B396,'Tillförd energi'!$B$2:$AS$506,MATCH(N$1,'Tillförd energi'!$B$1:$AQ$1,0),FALSE)</f>
        <v>0</v>
      </c>
      <c r="O396" s="73">
        <f>VLOOKUP($B396,'Tillförd energi'!$B$2:$AS$506,MATCH(O$1,'Tillförd energi'!$B$1:$AQ$1,0),FALSE)</f>
        <v>0</v>
      </c>
      <c r="P396" s="73">
        <f>VLOOKUP($B396,'Tillförd energi'!$B$2:$AS$506,MATCH(P$1,'Tillförd energi'!$B$1:$AQ$1,0),FALSE)</f>
        <v>0</v>
      </c>
      <c r="Q396" s="73">
        <f>VLOOKUP($B396,'Tillförd energi'!$B$2:$AS$506,MATCH(Q$1,'Tillförd energi'!$B$1:$AQ$1,0),FALSE)</f>
        <v>1.49</v>
      </c>
      <c r="R396" s="73">
        <f>VLOOKUP($B396,'Tillförd energi'!$B$2:$AS$506,MATCH(R$1,'Tillförd energi'!$B$1:$AQ$1,0),FALSE)</f>
        <v>0</v>
      </c>
      <c r="S396" s="73">
        <f>VLOOKUP($B396,'Tillförd energi'!$B$2:$AS$506,MATCH(S$1,'Tillförd energi'!$B$1:$AQ$1,0),FALSE)</f>
        <v>0</v>
      </c>
      <c r="T396" s="73">
        <f>VLOOKUP($B396,'Tillförd energi'!$B$2:$AS$506,MATCH(T$1,'Tillförd energi'!$B$1:$AQ$1,0),FALSE)</f>
        <v>0</v>
      </c>
      <c r="U396" s="73">
        <f>VLOOKUP($B396,'Tillförd energi'!$B$2:$AS$506,MATCH(U$1,'Tillförd energi'!$B$1:$AQ$1,0),FALSE)</f>
        <v>0</v>
      </c>
      <c r="V396" s="73">
        <f>VLOOKUP($B396,'Tillförd energi'!$B$2:$AS$506,MATCH(V$1,'Tillförd energi'!$B$1:$AQ$1,0),FALSE)</f>
        <v>0</v>
      </c>
      <c r="W396" s="73">
        <f>VLOOKUP($B396,'Tillförd energi'!$B$2:$AS$506,MATCH(W$1,'Tillförd energi'!$B$1:$AQ$1,0),FALSE)</f>
        <v>0</v>
      </c>
      <c r="X396" s="73">
        <f>VLOOKUP($B396,'Tillförd energi'!$B$2:$AS$506,MATCH(X$1,'Tillförd energi'!$B$1:$AQ$1,0),FALSE)</f>
        <v>0</v>
      </c>
      <c r="Y396" s="73">
        <f>VLOOKUP($B396,'Tillförd energi'!$B$2:$AS$506,MATCH(Y$1,'Tillförd energi'!$B$1:$AQ$1,0),FALSE)</f>
        <v>0</v>
      </c>
      <c r="Z396" s="73">
        <f>VLOOKUP($B396,'Tillförd energi'!$B$2:$AS$506,MATCH(Z$1,'Tillförd energi'!$B$1:$AQ$1,0),FALSE)</f>
        <v>0</v>
      </c>
      <c r="AA396" s="73">
        <f>VLOOKUP($B396,'Tillförd energi'!$B$2:$AS$506,MATCH(AA$1,'Tillförd energi'!$B$1:$AQ$1,0),FALSE)</f>
        <v>0</v>
      </c>
      <c r="AB396" s="73">
        <f>VLOOKUP($B396,'Tillförd energi'!$B$2:$AS$506,MATCH(AB$1,'Tillförd energi'!$B$1:$AQ$1,0),FALSE)</f>
        <v>0</v>
      </c>
      <c r="AC396" s="73">
        <f>VLOOKUP($B396,'Tillförd energi'!$B$2:$AS$506,MATCH(AC$1,'Tillförd energi'!$B$1:$AQ$1,0),FALSE)</f>
        <v>0</v>
      </c>
      <c r="AD396" s="73">
        <f>VLOOKUP($B396,'Tillförd energi'!$B$2:$AS$506,MATCH(AD$1,'Tillförd energi'!$B$1:$AQ$1,0),FALSE)</f>
        <v>0</v>
      </c>
      <c r="AF396" s="73">
        <f>VLOOKUP($B396,'Tillförd energi'!$B$2:$AS$506,MATCH(AF$1,'Tillförd energi'!$B$1:$AQ$1,0),FALSE)</f>
        <v>0.04</v>
      </c>
      <c r="AH396" s="73">
        <f>IFERROR(VLOOKUP(B396,Miljö!$B$1:$S$476,9,FALSE)/1,0)</f>
        <v>0</v>
      </c>
      <c r="AJ396" s="81">
        <f>IFERROR(VLOOKUP($B396,Miljö!$B$1:$S$500,MATCH("hjälpel exklusive kraftvärme (GWh)",Miljö!$B$1:$V$1,0),FALSE)/1,"")</f>
        <v>0.04</v>
      </c>
      <c r="AK396" s="81">
        <f t="shared" si="66"/>
        <v>0.04</v>
      </c>
      <c r="AL396" s="81">
        <f>VLOOKUP($B396,'Slutlig allokering'!$B$2:$AL$462,MATCH("Hjälpel kraftvärme",'Slutlig allokering'!$B$2:$AL$2,0),FALSE)</f>
        <v>0</v>
      </c>
      <c r="AN396" s="73">
        <f t="shared" si="67"/>
        <v>1.92</v>
      </c>
      <c r="AO396" s="73">
        <f t="shared" si="68"/>
        <v>1.92</v>
      </c>
      <c r="AP396" s="73">
        <f>IF(ISERROR(1/VLOOKUP($B396,Leveranser!$B$1:$S$500,MATCH("såld värme (gwh)",Leveranser!$B$1:$S$1,0),FALSE)),"",VLOOKUP($B396,Leveranser!$B$1:$S$500,MATCH("såld värme (gwh)",Leveranser!$B$1:$S$1,0),FALSE))</f>
        <v>1.22</v>
      </c>
      <c r="AQ396" s="73">
        <f>VLOOKUP($B396,Leveranser!$B$1:$Y$500,MATCH("Totalt såld fjärrvärme till andra fjärrvärmeföretag",Leveranser!$B$1:$AA$1,0),FALSE)</f>
        <v>0</v>
      </c>
      <c r="AR396" s="73">
        <f>IF(ISERROR(1/VLOOKUP($B396,Miljö!$B$1:$S$500,MATCH("Såld mängd produktionsspecifik fjärrvärme (GWh)",Miljö!$B$1:$R$1,0),FALSE)),0,VLOOKUP($B396,Miljö!$B$1:$S$500,MATCH("Såld mängd produktionsspecifik fjärrvärme (GWh)",Miljö!$B$1:$R$1,0),FALSE))</f>
        <v>0</v>
      </c>
      <c r="AS396" s="82">
        <f t="shared" si="73"/>
        <v>0.63541666666666663</v>
      </c>
      <c r="AU396" s="73" t="str">
        <f>VLOOKUP($B396,'Miljövärden urval för publ'!$B$2:$I$486,7,FALSE)</f>
        <v>Ja</v>
      </c>
      <c r="AV396" s="73" t="str">
        <f>VLOOKUP($B396,'Miljövärden urval för publ'!$B$2:$I$486,6,FALSE)</f>
        <v>Ja</v>
      </c>
      <c r="AZ396" s="73">
        <f t="shared" si="69"/>
        <v>0.04</v>
      </c>
      <c r="BA396" s="73">
        <f t="shared" si="74"/>
        <v>0</v>
      </c>
      <c r="BB396" s="73">
        <f t="shared" si="70"/>
        <v>0</v>
      </c>
      <c r="BC396" s="73">
        <f t="shared" si="71"/>
        <v>1.49</v>
      </c>
      <c r="BE396" s="73">
        <f t="shared" si="75"/>
        <v>0</v>
      </c>
      <c r="BF396" s="73">
        <f t="shared" si="76"/>
        <v>0</v>
      </c>
      <c r="BH396" s="73">
        <f t="shared" si="72"/>
        <v>1.49</v>
      </c>
    </row>
    <row r="397" spans="1:60" ht="14.5" x14ac:dyDescent="0.35">
      <c r="A397" t="s">
        <v>516</v>
      </c>
      <c r="B397" t="s">
        <v>518</v>
      </c>
      <c r="C397" s="73">
        <f>VLOOKUP($B397,'Tillförd energi'!$B$2:$AS$506,MATCH(C$1,'Tillförd energi'!$B$1:$AQ$1,0),FALSE)</f>
        <v>0</v>
      </c>
      <c r="D397" s="73">
        <f>VLOOKUP($B397,'Tillförd energi'!$B$2:$AS$506,MATCH(D$1,'Tillförd energi'!$B$1:$AQ$1,0),FALSE)</f>
        <v>0.24</v>
      </c>
      <c r="E397" s="73">
        <f>VLOOKUP($B397,'Tillförd energi'!$B$2:$AS$506,MATCH(E$1,'Tillförd energi'!$B$1:$AQ$1,0),FALSE)</f>
        <v>0</v>
      </c>
      <c r="F397" s="73">
        <f>VLOOKUP($B397,'Tillförd energi'!$B$2:$AS$506,MATCH(F$1,'Tillförd energi'!$B$1:$AQ$1,0),FALSE)</f>
        <v>0</v>
      </c>
      <c r="G397" s="73">
        <f>VLOOKUP($B397,'Tillförd energi'!$B$2:$AS$506,MATCH(G$1,'Tillförd energi'!$B$1:$AQ$1,0),FALSE)</f>
        <v>0</v>
      </c>
      <c r="H397" s="73">
        <f>VLOOKUP($B397,'Tillförd energi'!$B$2:$AS$506,MATCH(H$1,'Tillförd energi'!$B$1:$AQ$1,0),FALSE)</f>
        <v>0</v>
      </c>
      <c r="I397" s="73">
        <f>VLOOKUP($B397,'Tillförd energi'!$B$2:$AS$506,MATCH(I$1,'Tillförd energi'!$B$1:$AQ$1,0),FALSE)</f>
        <v>0</v>
      </c>
      <c r="J397" s="73">
        <f>VLOOKUP($B397,'Tillförd energi'!$B$2:$AS$506,MATCH(J$1,'Tillförd energi'!$B$1:$AQ$1,0),FALSE)</f>
        <v>0</v>
      </c>
      <c r="K397" s="73">
        <f>VLOOKUP($B397,'Tillförd energi'!$B$2:$AS$506,MATCH(K$1,'Tillförd energi'!$B$1:$AQ$1,0),FALSE)</f>
        <v>0</v>
      </c>
      <c r="L397" s="73">
        <f>VLOOKUP($B397,'Tillförd energi'!$B$2:$AS$506,MATCH(L$1,'Tillförd energi'!$B$1:$AQ$1,0),FALSE)</f>
        <v>0</v>
      </c>
      <c r="M397" s="73">
        <f>VLOOKUP($B397,'Tillförd energi'!$B$2:$AS$506,MATCH(M$1,'Tillförd energi'!$B$1:$AQ$1,0),FALSE)</f>
        <v>0</v>
      </c>
      <c r="N397" s="73">
        <f>VLOOKUP($B397,'Tillförd energi'!$B$2:$AS$506,MATCH(N$1,'Tillförd energi'!$B$1:$AQ$1,0),FALSE)</f>
        <v>0</v>
      </c>
      <c r="O397" s="73">
        <f>VLOOKUP($B397,'Tillförd energi'!$B$2:$AS$506,MATCH(O$1,'Tillförd energi'!$B$1:$AQ$1,0),FALSE)</f>
        <v>0</v>
      </c>
      <c r="P397" s="73">
        <f>VLOOKUP($B397,'Tillförd energi'!$B$2:$AS$506,MATCH(P$1,'Tillförd energi'!$B$1:$AQ$1,0),FALSE)</f>
        <v>0</v>
      </c>
      <c r="Q397" s="73">
        <f>VLOOKUP($B397,'Tillförd energi'!$B$2:$AS$506,MATCH(Q$1,'Tillförd energi'!$B$1:$AQ$1,0),FALSE)</f>
        <v>0</v>
      </c>
      <c r="R397" s="73">
        <f>VLOOKUP($B397,'Tillförd energi'!$B$2:$AS$506,MATCH(R$1,'Tillförd energi'!$B$1:$AQ$1,0),FALSE)</f>
        <v>5.04</v>
      </c>
      <c r="S397" s="73">
        <f>VLOOKUP($B397,'Tillförd energi'!$B$2:$AS$506,MATCH(S$1,'Tillförd energi'!$B$1:$AQ$1,0),FALSE)</f>
        <v>0</v>
      </c>
      <c r="T397" s="73">
        <f>VLOOKUP($B397,'Tillförd energi'!$B$2:$AS$506,MATCH(T$1,'Tillförd energi'!$B$1:$AQ$1,0),FALSE)</f>
        <v>0</v>
      </c>
      <c r="U397" s="73">
        <f>VLOOKUP($B397,'Tillförd energi'!$B$2:$AS$506,MATCH(U$1,'Tillförd energi'!$B$1:$AQ$1,0),FALSE)</f>
        <v>0</v>
      </c>
      <c r="V397" s="73">
        <f>VLOOKUP($B397,'Tillförd energi'!$B$2:$AS$506,MATCH(V$1,'Tillförd energi'!$B$1:$AQ$1,0),FALSE)</f>
        <v>0</v>
      </c>
      <c r="W397" s="73">
        <f>VLOOKUP($B397,'Tillförd energi'!$B$2:$AS$506,MATCH(W$1,'Tillförd energi'!$B$1:$AQ$1,0),FALSE)</f>
        <v>0</v>
      </c>
      <c r="X397" s="73">
        <f>VLOOKUP($B397,'Tillförd energi'!$B$2:$AS$506,MATCH(X$1,'Tillförd energi'!$B$1:$AQ$1,0),FALSE)</f>
        <v>0</v>
      </c>
      <c r="Y397" s="73">
        <f>VLOOKUP($B397,'Tillförd energi'!$B$2:$AS$506,MATCH(Y$1,'Tillförd energi'!$B$1:$AQ$1,0),FALSE)</f>
        <v>0.42</v>
      </c>
      <c r="Z397" s="73">
        <f>VLOOKUP($B397,'Tillförd energi'!$B$2:$AS$506,MATCH(Z$1,'Tillförd energi'!$B$1:$AQ$1,0),FALSE)</f>
        <v>0</v>
      </c>
      <c r="AA397" s="73">
        <f>VLOOKUP($B397,'Tillförd energi'!$B$2:$AS$506,MATCH(AA$1,'Tillförd energi'!$B$1:$AQ$1,0),FALSE)</f>
        <v>0</v>
      </c>
      <c r="AB397" s="73">
        <f>VLOOKUP($B397,'Tillförd energi'!$B$2:$AS$506,MATCH(AB$1,'Tillförd energi'!$B$1:$AQ$1,0),FALSE)</f>
        <v>0</v>
      </c>
      <c r="AC397" s="73">
        <f>VLOOKUP($B397,'Tillförd energi'!$B$2:$AS$506,MATCH(AC$1,'Tillförd energi'!$B$1:$AQ$1,0),FALSE)</f>
        <v>0</v>
      </c>
      <c r="AD397" s="73">
        <f>VLOOKUP($B397,'Tillförd energi'!$B$2:$AS$506,MATCH(AD$1,'Tillförd energi'!$B$1:$AQ$1,0),FALSE)</f>
        <v>0</v>
      </c>
      <c r="AF397" s="73">
        <f>VLOOKUP($B397,'Tillförd energi'!$B$2:$AS$506,MATCH(AF$1,'Tillförd energi'!$B$1:$AQ$1,0),FALSE)</f>
        <v>8.6999999999999994E-2</v>
      </c>
      <c r="AH397" s="73">
        <f>IFERROR(VLOOKUP(B397,Miljö!$B$1:$S$476,9,FALSE)/1,0)</f>
        <v>0</v>
      </c>
      <c r="AJ397" s="81">
        <f>IFERROR(VLOOKUP($B397,Miljö!$B$1:$S$500,MATCH("hjälpel exklusive kraftvärme (GWh)",Miljö!$B$1:$V$1,0),FALSE)/1,"")</f>
        <v>8.6999999999999994E-2</v>
      </c>
      <c r="AK397" s="81">
        <f t="shared" si="66"/>
        <v>8.6999999999999994E-2</v>
      </c>
      <c r="AL397" s="81">
        <f>VLOOKUP($B397,'Slutlig allokering'!$B$2:$AL$462,MATCH("Hjälpel kraftvärme",'Slutlig allokering'!$B$2:$AL$2,0),FALSE)</f>
        <v>0</v>
      </c>
      <c r="AN397" s="73">
        <f t="shared" si="67"/>
        <v>5.7869999999999999</v>
      </c>
      <c r="AO397" s="73">
        <f t="shared" si="68"/>
        <v>5.7869999999999999</v>
      </c>
      <c r="AP397" s="73">
        <f>IF(ISERROR(1/VLOOKUP($B397,Leveranser!$B$1:$S$500,MATCH("såld värme (gwh)",Leveranser!$B$1:$S$1,0),FALSE)),"",VLOOKUP($B397,Leveranser!$B$1:$S$500,MATCH("såld värme (gwh)",Leveranser!$B$1:$S$1,0),FALSE))</f>
        <v>3.87</v>
      </c>
      <c r="AQ397" s="73">
        <f>VLOOKUP($B397,Leveranser!$B$1:$Y$500,MATCH("Totalt såld fjärrvärme till andra fjärrvärmeföretag",Leveranser!$B$1:$AA$1,0),FALSE)</f>
        <v>0</v>
      </c>
      <c r="AR397" s="73">
        <f>IF(ISERROR(1/VLOOKUP($B397,Miljö!$B$1:$S$500,MATCH("Såld mängd produktionsspecifik fjärrvärme (GWh)",Miljö!$B$1:$R$1,0),FALSE)),0,VLOOKUP($B397,Miljö!$B$1:$S$500,MATCH("Såld mängd produktionsspecifik fjärrvärme (GWh)",Miljö!$B$1:$R$1,0),FALSE))</f>
        <v>0</v>
      </c>
      <c r="AS397" s="82">
        <f t="shared" si="73"/>
        <v>0.66874027993779162</v>
      </c>
      <c r="AU397" s="73" t="str">
        <f>VLOOKUP($B397,'Miljövärden urval för publ'!$B$2:$I$486,7,FALSE)</f>
        <v>Ja</v>
      </c>
      <c r="AV397" s="73" t="str">
        <f>VLOOKUP($B397,'Miljövärden urval för publ'!$B$2:$I$486,6,FALSE)</f>
        <v>Nej</v>
      </c>
      <c r="AZ397" s="73">
        <f t="shared" si="69"/>
        <v>0.50700000000000001</v>
      </c>
      <c r="BA397" s="73">
        <f t="shared" si="74"/>
        <v>0</v>
      </c>
      <c r="BB397" s="73">
        <f t="shared" si="70"/>
        <v>0</v>
      </c>
      <c r="BC397" s="73">
        <f t="shared" si="71"/>
        <v>5.04</v>
      </c>
      <c r="BE397" s="73">
        <f t="shared" si="75"/>
        <v>0</v>
      </c>
      <c r="BF397" s="73">
        <f t="shared" si="76"/>
        <v>0</v>
      </c>
      <c r="BH397" s="73">
        <f t="shared" si="72"/>
        <v>5.04</v>
      </c>
    </row>
    <row r="398" spans="1:60" ht="14.5" x14ac:dyDescent="0.35">
      <c r="A398" t="s">
        <v>516</v>
      </c>
      <c r="B398" t="s">
        <v>519</v>
      </c>
      <c r="C398" s="73">
        <f>VLOOKUP($B398,'Tillförd energi'!$B$2:$AS$506,MATCH(C$1,'Tillförd energi'!$B$1:$AQ$1,0),FALSE)</f>
        <v>0</v>
      </c>
      <c r="D398" s="73">
        <f>VLOOKUP($B398,'Tillförd energi'!$B$2:$AS$506,MATCH(D$1,'Tillförd energi'!$B$1:$AQ$1,0),FALSE)</f>
        <v>0</v>
      </c>
      <c r="E398" s="73">
        <f>VLOOKUP($B398,'Tillförd energi'!$B$2:$AS$506,MATCH(E$1,'Tillförd energi'!$B$1:$AQ$1,0),FALSE)</f>
        <v>0</v>
      </c>
      <c r="F398" s="73">
        <f>VLOOKUP($B398,'Tillförd energi'!$B$2:$AS$506,MATCH(F$1,'Tillförd energi'!$B$1:$AQ$1,0),FALSE)</f>
        <v>0</v>
      </c>
      <c r="G398" s="73">
        <f>VLOOKUP($B398,'Tillförd energi'!$B$2:$AS$506,MATCH(G$1,'Tillförd energi'!$B$1:$AQ$1,0),FALSE)</f>
        <v>3.9180000000000001</v>
      </c>
      <c r="H398" s="73">
        <f>VLOOKUP($B398,'Tillförd energi'!$B$2:$AS$506,MATCH(H$1,'Tillförd energi'!$B$1:$AQ$1,0),FALSE)</f>
        <v>0</v>
      </c>
      <c r="I398" s="73">
        <f>VLOOKUP($B398,'Tillförd energi'!$B$2:$AS$506,MATCH(I$1,'Tillförd energi'!$B$1:$AQ$1,0),FALSE)</f>
        <v>0</v>
      </c>
      <c r="J398" s="73">
        <f>VLOOKUP($B398,'Tillförd energi'!$B$2:$AS$506,MATCH(J$1,'Tillförd energi'!$B$1:$AQ$1,0),FALSE)</f>
        <v>0</v>
      </c>
      <c r="K398" s="73">
        <f>VLOOKUP($B398,'Tillförd energi'!$B$2:$AS$506,MATCH(K$1,'Tillförd energi'!$B$1:$AQ$1,0),FALSE)</f>
        <v>0</v>
      </c>
      <c r="L398" s="73">
        <f>VLOOKUP($B398,'Tillförd energi'!$B$2:$AS$506,MATCH(L$1,'Tillförd energi'!$B$1:$AQ$1,0),FALSE)</f>
        <v>0</v>
      </c>
      <c r="M398" s="73">
        <f>VLOOKUP($B398,'Tillförd energi'!$B$2:$AS$506,MATCH(M$1,'Tillförd energi'!$B$1:$AQ$1,0),FALSE)</f>
        <v>0</v>
      </c>
      <c r="N398" s="73">
        <f>VLOOKUP($B398,'Tillförd energi'!$B$2:$AS$506,MATCH(N$1,'Tillförd energi'!$B$1:$AQ$1,0),FALSE)</f>
        <v>0</v>
      </c>
      <c r="O398" s="73">
        <f>VLOOKUP($B398,'Tillförd energi'!$B$2:$AS$506,MATCH(O$1,'Tillförd energi'!$B$1:$AQ$1,0),FALSE)</f>
        <v>47.128999999999998</v>
      </c>
      <c r="P398" s="73">
        <f>VLOOKUP($B398,'Tillförd energi'!$B$2:$AS$506,MATCH(P$1,'Tillförd energi'!$B$1:$AQ$1,0),FALSE)</f>
        <v>4.9684200000000001</v>
      </c>
      <c r="Q398" s="73">
        <f>VLOOKUP($B398,'Tillförd energi'!$B$2:$AS$506,MATCH(Q$1,'Tillförd energi'!$B$1:$AQ$1,0),FALSE)</f>
        <v>0</v>
      </c>
      <c r="R398" s="73">
        <f>VLOOKUP($B398,'Tillförd energi'!$B$2:$AS$506,MATCH(R$1,'Tillförd energi'!$B$1:$AQ$1,0),FALSE)</f>
        <v>0</v>
      </c>
      <c r="S398" s="73">
        <f>VLOOKUP($B398,'Tillförd energi'!$B$2:$AS$506,MATCH(S$1,'Tillförd energi'!$B$1:$AQ$1,0),FALSE)</f>
        <v>0</v>
      </c>
      <c r="T398" s="73">
        <f>VLOOKUP($B398,'Tillförd energi'!$B$2:$AS$506,MATCH(T$1,'Tillförd energi'!$B$1:$AQ$1,0),FALSE)</f>
        <v>0</v>
      </c>
      <c r="U398" s="73">
        <f>VLOOKUP($B398,'Tillförd energi'!$B$2:$AS$506,MATCH(U$1,'Tillförd energi'!$B$1:$AQ$1,0),FALSE)</f>
        <v>0</v>
      </c>
      <c r="V398" s="73">
        <f>VLOOKUP($B398,'Tillförd energi'!$B$2:$AS$506,MATCH(V$1,'Tillförd energi'!$B$1:$AQ$1,0),FALSE)</f>
        <v>1.6</v>
      </c>
      <c r="W398" s="73">
        <f>VLOOKUP($B398,'Tillförd energi'!$B$2:$AS$506,MATCH(W$1,'Tillförd energi'!$B$1:$AQ$1,0),FALSE)</f>
        <v>0</v>
      </c>
      <c r="X398" s="73">
        <f>VLOOKUP($B398,'Tillförd energi'!$B$2:$AS$506,MATCH(X$1,'Tillförd energi'!$B$1:$AQ$1,0),FALSE)</f>
        <v>0</v>
      </c>
      <c r="Y398" s="73">
        <f>VLOOKUP($B398,'Tillförd energi'!$B$2:$AS$506,MATCH(Y$1,'Tillförd energi'!$B$1:$AQ$1,0),FALSE)</f>
        <v>0</v>
      </c>
      <c r="Z398" s="73">
        <f>VLOOKUP($B398,'Tillförd energi'!$B$2:$AS$506,MATCH(Z$1,'Tillförd energi'!$B$1:$AQ$1,0),FALSE)</f>
        <v>0</v>
      </c>
      <c r="AA398" s="73">
        <f>VLOOKUP($B398,'Tillförd energi'!$B$2:$AS$506,MATCH(AA$1,'Tillförd energi'!$B$1:$AQ$1,0),FALSE)</f>
        <v>0</v>
      </c>
      <c r="AB398" s="73">
        <f>VLOOKUP($B398,'Tillförd energi'!$B$2:$AS$506,MATCH(AB$1,'Tillförd energi'!$B$1:$AQ$1,0),FALSE)</f>
        <v>0</v>
      </c>
      <c r="AC398" s="73">
        <f>VLOOKUP($B398,'Tillförd energi'!$B$2:$AS$506,MATCH(AC$1,'Tillförd energi'!$B$1:$AQ$1,0),FALSE)</f>
        <v>118.35</v>
      </c>
      <c r="AD398" s="73">
        <f>VLOOKUP($B398,'Tillförd energi'!$B$2:$AS$506,MATCH(AD$1,'Tillförd energi'!$B$1:$AQ$1,0),FALSE)</f>
        <v>0</v>
      </c>
      <c r="AF398" s="73">
        <f>VLOOKUP($B398,'Tillförd energi'!$B$2:$AS$506,MATCH(AF$1,'Tillförd energi'!$B$1:$AQ$1,0),FALSE)</f>
        <v>2.8</v>
      </c>
      <c r="AH398" s="73">
        <f>IFERROR(VLOOKUP(B398,Miljö!$B$1:$S$476,9,FALSE)/1,0)</f>
        <v>0</v>
      </c>
      <c r="AJ398" s="81">
        <f>IFERROR(VLOOKUP($B398,Miljö!$B$1:$S$500,MATCH("hjälpel exklusive kraftvärme (GWh)",Miljö!$B$1:$V$1,0),FALSE)/1,"")</f>
        <v>2.8</v>
      </c>
      <c r="AK398" s="81">
        <f t="shared" si="66"/>
        <v>2.8</v>
      </c>
      <c r="AL398" s="81">
        <f>VLOOKUP($B398,'Slutlig allokering'!$B$2:$AL$462,MATCH("Hjälpel kraftvärme",'Slutlig allokering'!$B$2:$AL$2,0),FALSE)</f>
        <v>0</v>
      </c>
      <c r="AN398" s="73">
        <f t="shared" si="67"/>
        <v>178.76542000000001</v>
      </c>
      <c r="AO398" s="73">
        <f t="shared" si="68"/>
        <v>178.76542000000001</v>
      </c>
      <c r="AP398" s="73">
        <f>IF(ISERROR(1/VLOOKUP($B398,Leveranser!$B$1:$S$500,MATCH("såld värme (gwh)",Leveranser!$B$1:$S$1,0),FALSE)),"",VLOOKUP($B398,Leveranser!$B$1:$S$500,MATCH("såld värme (gwh)",Leveranser!$B$1:$S$1,0),FALSE))</f>
        <v>162</v>
      </c>
      <c r="AQ398" s="73">
        <f>VLOOKUP($B398,Leveranser!$B$1:$Y$500,MATCH("Totalt såld fjärrvärme till andra fjärrvärmeföretag",Leveranser!$B$1:$AA$1,0),FALSE)</f>
        <v>0</v>
      </c>
      <c r="AR398" s="73">
        <f>IF(ISERROR(1/VLOOKUP($B398,Miljö!$B$1:$S$500,MATCH("Såld mängd produktionsspecifik fjärrvärme (GWh)",Miljö!$B$1:$R$1,0),FALSE)),0,VLOOKUP($B398,Miljö!$B$1:$S$500,MATCH("Såld mängd produktionsspecifik fjärrvärme (GWh)",Miljö!$B$1:$R$1,0),FALSE))</f>
        <v>0</v>
      </c>
      <c r="AS398" s="82">
        <f t="shared" si="73"/>
        <v>0.9062155309455262</v>
      </c>
      <c r="AU398" s="73" t="str">
        <f>VLOOKUP($B398,'Miljövärden urval för publ'!$B$2:$I$486,7,FALSE)</f>
        <v>Ja</v>
      </c>
      <c r="AV398" s="73" t="str">
        <f>VLOOKUP($B398,'Miljövärden urval för publ'!$B$2:$I$486,6,FALSE)</f>
        <v>Ja</v>
      </c>
      <c r="AZ398" s="73">
        <f t="shared" si="69"/>
        <v>2.8</v>
      </c>
      <c r="BA398" s="73">
        <f t="shared" si="74"/>
        <v>0</v>
      </c>
      <c r="BB398" s="73">
        <f t="shared" si="70"/>
        <v>52.09742</v>
      </c>
      <c r="BC398" s="73">
        <f t="shared" si="71"/>
        <v>0</v>
      </c>
      <c r="BE398" s="73">
        <f t="shared" si="75"/>
        <v>0</v>
      </c>
      <c r="BF398" s="73">
        <f t="shared" si="76"/>
        <v>0</v>
      </c>
      <c r="BH398" s="73">
        <f t="shared" si="72"/>
        <v>53.697420000000001</v>
      </c>
    </row>
    <row r="399" spans="1:60" ht="14.5" x14ac:dyDescent="0.35">
      <c r="A399" t="s">
        <v>516</v>
      </c>
      <c r="B399" t="s">
        <v>520</v>
      </c>
      <c r="C399" s="73">
        <f>VLOOKUP($B399,'Tillförd energi'!$B$2:$AS$506,MATCH(C$1,'Tillförd energi'!$B$1:$AQ$1,0),FALSE)</f>
        <v>0</v>
      </c>
      <c r="D399" s="73">
        <f>VLOOKUP($B399,'Tillförd energi'!$B$2:$AS$506,MATCH(D$1,'Tillförd energi'!$B$1:$AQ$1,0),FALSE)</f>
        <v>0.65</v>
      </c>
      <c r="E399" s="73">
        <f>VLOOKUP($B399,'Tillförd energi'!$B$2:$AS$506,MATCH(E$1,'Tillförd energi'!$B$1:$AQ$1,0),FALSE)</f>
        <v>0</v>
      </c>
      <c r="F399" s="73">
        <f>VLOOKUP($B399,'Tillförd energi'!$B$2:$AS$506,MATCH(F$1,'Tillförd energi'!$B$1:$AQ$1,0),FALSE)</f>
        <v>0</v>
      </c>
      <c r="G399" s="73">
        <f>VLOOKUP($B399,'Tillförd energi'!$B$2:$AS$506,MATCH(G$1,'Tillförd energi'!$B$1:$AQ$1,0),FALSE)</f>
        <v>0</v>
      </c>
      <c r="H399" s="73">
        <f>VLOOKUP($B399,'Tillförd energi'!$B$2:$AS$506,MATCH(H$1,'Tillförd energi'!$B$1:$AQ$1,0),FALSE)</f>
        <v>0</v>
      </c>
      <c r="I399" s="73">
        <f>VLOOKUP($B399,'Tillförd energi'!$B$2:$AS$506,MATCH(I$1,'Tillförd energi'!$B$1:$AQ$1,0),FALSE)</f>
        <v>0</v>
      </c>
      <c r="J399" s="73">
        <f>VLOOKUP($B399,'Tillförd energi'!$B$2:$AS$506,MATCH(J$1,'Tillförd energi'!$B$1:$AQ$1,0),FALSE)</f>
        <v>0</v>
      </c>
      <c r="K399" s="73">
        <f>VLOOKUP($B399,'Tillförd energi'!$B$2:$AS$506,MATCH(K$1,'Tillförd energi'!$B$1:$AQ$1,0),FALSE)</f>
        <v>0</v>
      </c>
      <c r="L399" s="73">
        <f>VLOOKUP($B399,'Tillförd energi'!$B$2:$AS$506,MATCH(L$1,'Tillförd energi'!$B$1:$AQ$1,0),FALSE)</f>
        <v>0</v>
      </c>
      <c r="M399" s="73">
        <f>VLOOKUP($B399,'Tillförd energi'!$B$2:$AS$506,MATCH(M$1,'Tillförd energi'!$B$1:$AQ$1,0),FALSE)</f>
        <v>0</v>
      </c>
      <c r="N399" s="73">
        <f>VLOOKUP($B399,'Tillförd energi'!$B$2:$AS$506,MATCH(N$1,'Tillförd energi'!$B$1:$AQ$1,0),FALSE)</f>
        <v>0</v>
      </c>
      <c r="O399" s="73">
        <f>VLOOKUP($B399,'Tillförd energi'!$B$2:$AS$506,MATCH(O$1,'Tillförd energi'!$B$1:$AQ$1,0),FALSE)</f>
        <v>0</v>
      </c>
      <c r="P399" s="73">
        <f>VLOOKUP($B399,'Tillförd energi'!$B$2:$AS$506,MATCH(P$1,'Tillförd energi'!$B$1:$AQ$1,0),FALSE)</f>
        <v>0</v>
      </c>
      <c r="Q399" s="73">
        <f>VLOOKUP($B399,'Tillförd energi'!$B$2:$AS$506,MATCH(Q$1,'Tillförd energi'!$B$1:$AQ$1,0),FALSE)</f>
        <v>0</v>
      </c>
      <c r="R399" s="73">
        <f>VLOOKUP($B399,'Tillförd energi'!$B$2:$AS$506,MATCH(R$1,'Tillförd energi'!$B$1:$AQ$1,0),FALSE)</f>
        <v>4.1500000000000004</v>
      </c>
      <c r="S399" s="73">
        <f>VLOOKUP($B399,'Tillförd energi'!$B$2:$AS$506,MATCH(S$1,'Tillförd energi'!$B$1:$AQ$1,0),FALSE)</f>
        <v>0</v>
      </c>
      <c r="T399" s="73">
        <f>VLOOKUP($B399,'Tillförd energi'!$B$2:$AS$506,MATCH(T$1,'Tillförd energi'!$B$1:$AQ$1,0),FALSE)</f>
        <v>0</v>
      </c>
      <c r="U399" s="73">
        <f>VLOOKUP($B399,'Tillförd energi'!$B$2:$AS$506,MATCH(U$1,'Tillförd energi'!$B$1:$AQ$1,0),FALSE)</f>
        <v>0</v>
      </c>
      <c r="V399" s="73">
        <f>VLOOKUP($B399,'Tillförd energi'!$B$2:$AS$506,MATCH(V$1,'Tillförd energi'!$B$1:$AQ$1,0),FALSE)</f>
        <v>0</v>
      </c>
      <c r="W399" s="73">
        <f>VLOOKUP($B399,'Tillförd energi'!$B$2:$AS$506,MATCH(W$1,'Tillförd energi'!$B$1:$AQ$1,0),FALSE)</f>
        <v>0</v>
      </c>
      <c r="X399" s="73">
        <f>VLOOKUP($B399,'Tillförd energi'!$B$2:$AS$506,MATCH(X$1,'Tillförd energi'!$B$1:$AQ$1,0),FALSE)</f>
        <v>0</v>
      </c>
      <c r="Y399" s="73">
        <f>VLOOKUP($B399,'Tillförd energi'!$B$2:$AS$506,MATCH(Y$1,'Tillförd energi'!$B$1:$AQ$1,0),FALSE)</f>
        <v>0</v>
      </c>
      <c r="Z399" s="73">
        <f>VLOOKUP($B399,'Tillförd energi'!$B$2:$AS$506,MATCH(Z$1,'Tillförd energi'!$B$1:$AQ$1,0),FALSE)</f>
        <v>0</v>
      </c>
      <c r="AA399" s="73">
        <f>VLOOKUP($B399,'Tillförd energi'!$B$2:$AS$506,MATCH(AA$1,'Tillförd energi'!$B$1:$AQ$1,0),FALSE)</f>
        <v>0</v>
      </c>
      <c r="AB399" s="73">
        <f>VLOOKUP($B399,'Tillförd energi'!$B$2:$AS$506,MATCH(AB$1,'Tillförd energi'!$B$1:$AQ$1,0),FALSE)</f>
        <v>0</v>
      </c>
      <c r="AC399" s="73">
        <f>VLOOKUP($B399,'Tillförd energi'!$B$2:$AS$506,MATCH(AC$1,'Tillförd energi'!$B$1:$AQ$1,0),FALSE)</f>
        <v>0</v>
      </c>
      <c r="AD399" s="73">
        <f>VLOOKUP($B399,'Tillförd energi'!$B$2:$AS$506,MATCH(AD$1,'Tillförd energi'!$B$1:$AQ$1,0),FALSE)</f>
        <v>0</v>
      </c>
      <c r="AF399" s="73">
        <f>VLOOKUP($B399,'Tillförd energi'!$B$2:$AS$506,MATCH(AF$1,'Tillförd energi'!$B$1:$AQ$1,0),FALSE)</f>
        <v>9.9000000000000005E-2</v>
      </c>
      <c r="AH399" s="73">
        <f>IFERROR(VLOOKUP(B399,Miljö!$B$1:$S$476,9,FALSE)/1,0)</f>
        <v>0</v>
      </c>
      <c r="AJ399" s="81">
        <f>IFERROR(VLOOKUP($B399,Miljö!$B$1:$S$500,MATCH("hjälpel exklusive kraftvärme (GWh)",Miljö!$B$1:$V$1,0),FALSE)/1,"")</f>
        <v>9.9000000000000005E-2</v>
      </c>
      <c r="AK399" s="81">
        <f t="shared" si="66"/>
        <v>9.9000000000000005E-2</v>
      </c>
      <c r="AL399" s="81">
        <f>VLOOKUP($B399,'Slutlig allokering'!$B$2:$AL$462,MATCH("Hjälpel kraftvärme",'Slutlig allokering'!$B$2:$AL$2,0),FALSE)</f>
        <v>0</v>
      </c>
      <c r="AN399" s="73">
        <f t="shared" si="67"/>
        <v>4.8990000000000009</v>
      </c>
      <c r="AO399" s="73">
        <f t="shared" si="68"/>
        <v>4.8990000000000009</v>
      </c>
      <c r="AP399" s="73">
        <f>IF(ISERROR(1/VLOOKUP($B399,Leveranser!$B$1:$S$500,MATCH("såld värme (gwh)",Leveranser!$B$1:$S$1,0),FALSE)),"",VLOOKUP($B399,Leveranser!$B$1:$S$500,MATCH("såld värme (gwh)",Leveranser!$B$1:$S$1,0),FALSE))</f>
        <v>3.72</v>
      </c>
      <c r="AQ399" s="73">
        <f>VLOOKUP($B399,Leveranser!$B$1:$Y$500,MATCH("Totalt såld fjärrvärme till andra fjärrvärmeföretag",Leveranser!$B$1:$AA$1,0),FALSE)</f>
        <v>0</v>
      </c>
      <c r="AR399" s="73">
        <f>IF(ISERROR(1/VLOOKUP($B399,Miljö!$B$1:$S$500,MATCH("Såld mängd produktionsspecifik fjärrvärme (GWh)",Miljö!$B$1:$R$1,0),FALSE)),0,VLOOKUP($B399,Miljö!$B$1:$S$500,MATCH("Såld mängd produktionsspecifik fjärrvärme (GWh)",Miljö!$B$1:$R$1,0),FALSE))</f>
        <v>0</v>
      </c>
      <c r="AS399" s="82">
        <f t="shared" si="73"/>
        <v>0.75933864053888533</v>
      </c>
      <c r="AU399" s="73" t="str">
        <f>VLOOKUP($B399,'Miljövärden urval för publ'!$B$2:$I$486,7,FALSE)</f>
        <v>Ja</v>
      </c>
      <c r="AV399" s="73" t="str">
        <f>VLOOKUP($B399,'Miljövärden urval för publ'!$B$2:$I$486,6,FALSE)</f>
        <v>Ja</v>
      </c>
      <c r="AZ399" s="73">
        <f t="shared" si="69"/>
        <v>9.9000000000000005E-2</v>
      </c>
      <c r="BA399" s="73">
        <f t="shared" si="74"/>
        <v>0</v>
      </c>
      <c r="BB399" s="73">
        <f t="shared" si="70"/>
        <v>0</v>
      </c>
      <c r="BC399" s="73">
        <f t="shared" si="71"/>
        <v>4.1500000000000004</v>
      </c>
      <c r="BE399" s="73">
        <f t="shared" si="75"/>
        <v>0</v>
      </c>
      <c r="BF399" s="73">
        <f t="shared" si="76"/>
        <v>0</v>
      </c>
      <c r="BH399" s="73">
        <f t="shared" si="72"/>
        <v>4.1500000000000004</v>
      </c>
    </row>
    <row r="400" spans="1:60" ht="14.5" x14ac:dyDescent="0.35">
      <c r="A400" t="s">
        <v>521</v>
      </c>
      <c r="B400" t="s">
        <v>522</v>
      </c>
      <c r="C400" s="73">
        <f>VLOOKUP($B400,'Tillförd energi'!$B$2:$AS$506,MATCH(C$1,'Tillförd energi'!$B$1:$AQ$1,0),FALSE)</f>
        <v>0</v>
      </c>
      <c r="D400" s="73">
        <f>VLOOKUP($B400,'Tillförd energi'!$B$2:$AS$506,MATCH(D$1,'Tillförd energi'!$B$1:$AQ$1,0),FALSE)</f>
        <v>0.86499999999999999</v>
      </c>
      <c r="E400" s="73">
        <f>VLOOKUP($B400,'Tillförd energi'!$B$2:$AS$506,MATCH(E$1,'Tillförd energi'!$B$1:$AQ$1,0),FALSE)</f>
        <v>0</v>
      </c>
      <c r="F400" s="73">
        <f>VLOOKUP($B400,'Tillförd energi'!$B$2:$AS$506,MATCH(F$1,'Tillförd energi'!$B$1:$AQ$1,0),FALSE)</f>
        <v>0</v>
      </c>
      <c r="G400" s="73">
        <f>VLOOKUP($B400,'Tillförd energi'!$B$2:$AS$506,MATCH(G$1,'Tillförd energi'!$B$1:$AQ$1,0),FALSE)</f>
        <v>0</v>
      </c>
      <c r="H400" s="73">
        <f>VLOOKUP($B400,'Tillförd energi'!$B$2:$AS$506,MATCH(H$1,'Tillförd energi'!$B$1:$AQ$1,0),FALSE)</f>
        <v>0</v>
      </c>
      <c r="I400" s="73">
        <f>VLOOKUP($B400,'Tillförd energi'!$B$2:$AS$506,MATCH(I$1,'Tillförd energi'!$B$1:$AQ$1,0),FALSE)</f>
        <v>0</v>
      </c>
      <c r="J400" s="73">
        <f>VLOOKUP($B400,'Tillförd energi'!$B$2:$AS$506,MATCH(J$1,'Tillförd energi'!$B$1:$AQ$1,0),FALSE)</f>
        <v>0</v>
      </c>
      <c r="K400" s="73">
        <f>VLOOKUP($B400,'Tillförd energi'!$B$2:$AS$506,MATCH(K$1,'Tillförd energi'!$B$1:$AQ$1,0),FALSE)</f>
        <v>0</v>
      </c>
      <c r="L400" s="73">
        <f>VLOOKUP($B400,'Tillförd energi'!$B$2:$AS$506,MATCH(L$1,'Tillförd energi'!$B$1:$AQ$1,0),FALSE)</f>
        <v>10.7</v>
      </c>
      <c r="M400" s="73">
        <f>VLOOKUP($B400,'Tillförd energi'!$B$2:$AS$506,MATCH(M$1,'Tillförd energi'!$B$1:$AQ$1,0),FALSE)</f>
        <v>0</v>
      </c>
      <c r="N400" s="73">
        <f>VLOOKUP($B400,'Tillförd energi'!$B$2:$AS$506,MATCH(N$1,'Tillförd energi'!$B$1:$AQ$1,0),FALSE)</f>
        <v>0</v>
      </c>
      <c r="O400" s="73">
        <f>VLOOKUP($B400,'Tillförd energi'!$B$2:$AS$506,MATCH(O$1,'Tillförd energi'!$B$1:$AQ$1,0),FALSE)</f>
        <v>9.9499999999999993</v>
      </c>
      <c r="P400" s="73">
        <f>VLOOKUP($B400,'Tillförd energi'!$B$2:$AS$506,MATCH(P$1,'Tillförd energi'!$B$1:$AQ$1,0),FALSE)</f>
        <v>0</v>
      </c>
      <c r="Q400" s="73">
        <f>VLOOKUP($B400,'Tillförd energi'!$B$2:$AS$506,MATCH(Q$1,'Tillförd energi'!$B$1:$AQ$1,0),FALSE)</f>
        <v>0</v>
      </c>
      <c r="R400" s="73">
        <f>VLOOKUP($B400,'Tillförd energi'!$B$2:$AS$506,MATCH(R$1,'Tillförd energi'!$B$1:$AQ$1,0),FALSE)</f>
        <v>0</v>
      </c>
      <c r="S400" s="73">
        <f>VLOOKUP($B400,'Tillförd energi'!$B$2:$AS$506,MATCH(S$1,'Tillförd energi'!$B$1:$AQ$1,0),FALSE)</f>
        <v>0</v>
      </c>
      <c r="T400" s="73">
        <f>VLOOKUP($B400,'Tillförd energi'!$B$2:$AS$506,MATCH(T$1,'Tillförd energi'!$B$1:$AQ$1,0),FALSE)</f>
        <v>0</v>
      </c>
      <c r="U400" s="73">
        <f>VLOOKUP($B400,'Tillförd energi'!$B$2:$AS$506,MATCH(U$1,'Tillförd energi'!$B$1:$AQ$1,0),FALSE)</f>
        <v>0</v>
      </c>
      <c r="V400" s="73">
        <f>VLOOKUP($B400,'Tillförd energi'!$B$2:$AS$506,MATCH(V$1,'Tillförd energi'!$B$1:$AQ$1,0),FALSE)</f>
        <v>0</v>
      </c>
      <c r="W400" s="73">
        <f>VLOOKUP($B400,'Tillförd energi'!$B$2:$AS$506,MATCH(W$1,'Tillförd energi'!$B$1:$AQ$1,0),FALSE)</f>
        <v>0</v>
      </c>
      <c r="X400" s="73">
        <f>VLOOKUP($B400,'Tillförd energi'!$B$2:$AS$506,MATCH(X$1,'Tillförd energi'!$B$1:$AQ$1,0),FALSE)</f>
        <v>0</v>
      </c>
      <c r="Y400" s="73">
        <f>VLOOKUP($B400,'Tillförd energi'!$B$2:$AS$506,MATCH(Y$1,'Tillförd energi'!$B$1:$AQ$1,0),FALSE)</f>
        <v>0</v>
      </c>
      <c r="Z400" s="73">
        <f>VLOOKUP($B400,'Tillförd energi'!$B$2:$AS$506,MATCH(Z$1,'Tillförd energi'!$B$1:$AQ$1,0),FALSE)</f>
        <v>0</v>
      </c>
      <c r="AA400" s="73">
        <f>VLOOKUP($B400,'Tillförd energi'!$B$2:$AS$506,MATCH(AA$1,'Tillförd energi'!$B$1:$AQ$1,0),FALSE)</f>
        <v>0</v>
      </c>
      <c r="AB400" s="73">
        <f>VLOOKUP($B400,'Tillförd energi'!$B$2:$AS$506,MATCH(AB$1,'Tillförd energi'!$B$1:$AQ$1,0),FALSE)</f>
        <v>0</v>
      </c>
      <c r="AC400" s="73">
        <f>VLOOKUP($B400,'Tillförd energi'!$B$2:$AS$506,MATCH(AC$1,'Tillförd energi'!$B$1:$AQ$1,0),FALSE)</f>
        <v>0</v>
      </c>
      <c r="AD400" s="73">
        <f>VLOOKUP($B400,'Tillförd energi'!$B$2:$AS$506,MATCH(AD$1,'Tillförd energi'!$B$1:$AQ$1,0),FALSE)</f>
        <v>0</v>
      </c>
      <c r="AF400" s="73">
        <f>VLOOKUP($B400,'Tillförd energi'!$B$2:$AS$506,MATCH(AF$1,'Tillförd energi'!$B$1:$AQ$1,0),FALSE)</f>
        <v>0.58499999999999996</v>
      </c>
      <c r="AH400" s="73">
        <f>IFERROR(VLOOKUP(B400,Miljö!$B$1:$S$476,9,FALSE)/1,0)</f>
        <v>0</v>
      </c>
      <c r="AJ400" s="81">
        <f>IFERROR(VLOOKUP($B400,Miljö!$B$1:$S$500,MATCH("hjälpel exklusive kraftvärme (GWh)",Miljö!$B$1:$V$1,0),FALSE)/1,"")</f>
        <v>0.58499999999999996</v>
      </c>
      <c r="AK400" s="81">
        <f t="shared" si="66"/>
        <v>0.58499999999999996</v>
      </c>
      <c r="AL400" s="81">
        <f>VLOOKUP($B400,'Slutlig allokering'!$B$2:$AL$462,MATCH("Hjälpel kraftvärme",'Slutlig allokering'!$B$2:$AL$2,0),FALSE)</f>
        <v>0</v>
      </c>
      <c r="AN400" s="73">
        <f t="shared" si="67"/>
        <v>22.1</v>
      </c>
      <c r="AO400" s="73">
        <f t="shared" si="68"/>
        <v>22.1</v>
      </c>
      <c r="AP400" s="73">
        <f>IF(ISERROR(1/VLOOKUP($B400,Leveranser!$B$1:$S$500,MATCH("såld värme (gwh)",Leveranser!$B$1:$S$1,0),FALSE)),"",VLOOKUP($B400,Leveranser!$B$1:$S$500,MATCH("såld värme (gwh)",Leveranser!$B$1:$S$1,0),FALSE))</f>
        <v>18.63</v>
      </c>
      <c r="AQ400" s="73">
        <f>VLOOKUP($B400,Leveranser!$B$1:$Y$500,MATCH("Totalt såld fjärrvärme till andra fjärrvärmeföretag",Leveranser!$B$1:$AA$1,0),FALSE)</f>
        <v>0</v>
      </c>
      <c r="AR400" s="73">
        <f>IF(ISERROR(1/VLOOKUP($B400,Miljö!$B$1:$S$500,MATCH("Såld mängd produktionsspecifik fjärrvärme (GWh)",Miljö!$B$1:$R$1,0),FALSE)),0,VLOOKUP($B400,Miljö!$B$1:$S$500,MATCH("Såld mängd produktionsspecifik fjärrvärme (GWh)",Miljö!$B$1:$R$1,0),FALSE))</f>
        <v>0</v>
      </c>
      <c r="AS400" s="82">
        <f t="shared" si="73"/>
        <v>0.84298642533936641</v>
      </c>
      <c r="AU400" s="73" t="str">
        <f>VLOOKUP($B400,'Miljövärden urval för publ'!$B$2:$I$486,7,FALSE)</f>
        <v>Ja</v>
      </c>
      <c r="AV400" s="73" t="str">
        <f>VLOOKUP($B400,'Miljövärden urval för publ'!$B$2:$I$486,6,FALSE)</f>
        <v>Nej</v>
      </c>
      <c r="AZ400" s="73">
        <f t="shared" si="69"/>
        <v>0.58499999999999996</v>
      </c>
      <c r="BA400" s="73">
        <f t="shared" si="74"/>
        <v>0</v>
      </c>
      <c r="BB400" s="73">
        <f t="shared" si="70"/>
        <v>20.65</v>
      </c>
      <c r="BC400" s="73">
        <f t="shared" si="71"/>
        <v>0</v>
      </c>
      <c r="BE400" s="73">
        <f t="shared" si="75"/>
        <v>0</v>
      </c>
      <c r="BF400" s="73">
        <f t="shared" si="76"/>
        <v>0</v>
      </c>
      <c r="BH400" s="73">
        <f t="shared" si="72"/>
        <v>20.65</v>
      </c>
    </row>
    <row r="401" spans="1:60" ht="14.5" x14ac:dyDescent="0.35">
      <c r="A401" t="s">
        <v>521</v>
      </c>
      <c r="B401" t="s">
        <v>523</v>
      </c>
      <c r="C401" s="73">
        <f>VLOOKUP($B401,'Tillförd energi'!$B$2:$AS$506,MATCH(C$1,'Tillförd energi'!$B$1:$AQ$1,0),FALSE)</f>
        <v>0</v>
      </c>
      <c r="D401" s="73">
        <f>VLOOKUP($B401,'Tillförd energi'!$B$2:$AS$506,MATCH(D$1,'Tillförd energi'!$B$1:$AQ$1,0),FALSE)</f>
        <v>0</v>
      </c>
      <c r="E401" s="73">
        <f>VLOOKUP($B401,'Tillförd energi'!$B$2:$AS$506,MATCH(E$1,'Tillförd energi'!$B$1:$AQ$1,0),FALSE)</f>
        <v>0</v>
      </c>
      <c r="F401" s="73">
        <f>VLOOKUP($B401,'Tillförd energi'!$B$2:$AS$506,MATCH(F$1,'Tillförd energi'!$B$1:$AQ$1,0),FALSE)</f>
        <v>0</v>
      </c>
      <c r="G401" s="73">
        <f>VLOOKUP($B401,'Tillförd energi'!$B$2:$AS$506,MATCH(G$1,'Tillförd energi'!$B$1:$AQ$1,0),FALSE)</f>
        <v>0</v>
      </c>
      <c r="H401" s="73">
        <f>VLOOKUP($B401,'Tillförd energi'!$B$2:$AS$506,MATCH(H$1,'Tillförd energi'!$B$1:$AQ$1,0),FALSE)</f>
        <v>0</v>
      </c>
      <c r="I401" s="73">
        <f>VLOOKUP($B401,'Tillförd energi'!$B$2:$AS$506,MATCH(I$1,'Tillförd energi'!$B$1:$AQ$1,0),FALSE)</f>
        <v>0</v>
      </c>
      <c r="J401" s="73">
        <f>VLOOKUP($B401,'Tillförd energi'!$B$2:$AS$506,MATCH(J$1,'Tillförd energi'!$B$1:$AQ$1,0),FALSE)</f>
        <v>0</v>
      </c>
      <c r="K401" s="73">
        <f>VLOOKUP($B401,'Tillförd energi'!$B$2:$AS$506,MATCH(K$1,'Tillförd energi'!$B$1:$AQ$1,0),FALSE)</f>
        <v>239.935</v>
      </c>
      <c r="L401" s="73">
        <f>VLOOKUP($B401,'Tillförd energi'!$B$2:$AS$506,MATCH(L$1,'Tillförd energi'!$B$1:$AQ$1,0),FALSE)</f>
        <v>0</v>
      </c>
      <c r="M401" s="73">
        <f>VLOOKUP($B401,'Tillförd energi'!$B$2:$AS$506,MATCH(M$1,'Tillförd energi'!$B$1:$AQ$1,0),FALSE)</f>
        <v>0</v>
      </c>
      <c r="N401" s="73">
        <f>VLOOKUP($B401,'Tillförd energi'!$B$2:$AS$506,MATCH(N$1,'Tillförd energi'!$B$1:$AQ$1,0),FALSE)</f>
        <v>0</v>
      </c>
      <c r="O401" s="73">
        <f>VLOOKUP($B401,'Tillförd energi'!$B$2:$AS$506,MATCH(O$1,'Tillförd energi'!$B$1:$AQ$1,0),FALSE)</f>
        <v>0</v>
      </c>
      <c r="P401" s="73">
        <f>VLOOKUP($B401,'Tillförd energi'!$B$2:$AS$506,MATCH(P$1,'Tillförd energi'!$B$1:$AQ$1,0),FALSE)</f>
        <v>0</v>
      </c>
      <c r="Q401" s="73">
        <f>VLOOKUP($B401,'Tillförd energi'!$B$2:$AS$506,MATCH(Q$1,'Tillförd energi'!$B$1:$AQ$1,0),FALSE)</f>
        <v>0</v>
      </c>
      <c r="R401" s="73">
        <f>VLOOKUP($B401,'Tillförd energi'!$B$2:$AS$506,MATCH(R$1,'Tillförd energi'!$B$1:$AQ$1,0),FALSE)</f>
        <v>268.89999999999998</v>
      </c>
      <c r="S401" s="73">
        <f>VLOOKUP($B401,'Tillförd energi'!$B$2:$AS$506,MATCH(S$1,'Tillförd energi'!$B$1:$AQ$1,0),FALSE)</f>
        <v>0</v>
      </c>
      <c r="T401" s="73">
        <f>VLOOKUP($B401,'Tillförd energi'!$B$2:$AS$506,MATCH(T$1,'Tillförd energi'!$B$1:$AQ$1,0),FALSE)</f>
        <v>0</v>
      </c>
      <c r="U401" s="73">
        <f>VLOOKUP($B401,'Tillförd energi'!$B$2:$AS$506,MATCH(U$1,'Tillförd energi'!$B$1:$AQ$1,0),FALSE)</f>
        <v>13.6</v>
      </c>
      <c r="V401" s="73">
        <f>VLOOKUP($B401,'Tillförd energi'!$B$2:$AS$506,MATCH(V$1,'Tillförd energi'!$B$1:$AQ$1,0),FALSE)</f>
        <v>11.3864</v>
      </c>
      <c r="W401" s="73">
        <f>VLOOKUP($B401,'Tillförd energi'!$B$2:$AS$506,MATCH(W$1,'Tillförd energi'!$B$1:$AQ$1,0),FALSE)</f>
        <v>0</v>
      </c>
      <c r="X401" s="73">
        <f>VLOOKUP($B401,'Tillförd energi'!$B$2:$AS$506,MATCH(X$1,'Tillförd energi'!$B$1:$AQ$1,0),FALSE)</f>
        <v>0</v>
      </c>
      <c r="Y401" s="73">
        <f>VLOOKUP($B401,'Tillförd energi'!$B$2:$AS$506,MATCH(Y$1,'Tillförd energi'!$B$1:$AQ$1,0),FALSE)</f>
        <v>0</v>
      </c>
      <c r="Z401" s="73">
        <f>VLOOKUP($B401,'Tillförd energi'!$B$2:$AS$506,MATCH(Z$1,'Tillförd energi'!$B$1:$AQ$1,0),FALSE)</f>
        <v>0</v>
      </c>
      <c r="AA401" s="73">
        <f>VLOOKUP($B401,'Tillförd energi'!$B$2:$AS$506,MATCH(AA$1,'Tillförd energi'!$B$1:$AQ$1,0),FALSE)</f>
        <v>0</v>
      </c>
      <c r="AB401" s="73">
        <f>VLOOKUP($B401,'Tillförd energi'!$B$2:$AS$506,MATCH(AB$1,'Tillförd energi'!$B$1:$AQ$1,0),FALSE)</f>
        <v>0</v>
      </c>
      <c r="AC401" s="73">
        <f>VLOOKUP($B401,'Tillförd energi'!$B$2:$AS$506,MATCH(AC$1,'Tillförd energi'!$B$1:$AQ$1,0),FALSE)</f>
        <v>0</v>
      </c>
      <c r="AD401" s="73">
        <f>VLOOKUP($B401,'Tillförd energi'!$B$2:$AS$506,MATCH(AD$1,'Tillförd energi'!$B$1:$AQ$1,0),FALSE)</f>
        <v>0</v>
      </c>
      <c r="AF401" s="73">
        <f>VLOOKUP($B401,'Tillförd energi'!$B$2:$AS$506,MATCH(AF$1,'Tillförd energi'!$B$1:$AQ$1,0),FALSE)</f>
        <v>21.5321</v>
      </c>
      <c r="AH401" s="73">
        <f>IFERROR(VLOOKUP(B401,Miljö!$B$1:$S$476,9,FALSE)/1,0)</f>
        <v>0</v>
      </c>
      <c r="AJ401" s="81">
        <f>IFERROR(VLOOKUP($B401,Miljö!$B$1:$S$500,MATCH("hjälpel exklusive kraftvärme (GWh)",Miljö!$B$1:$V$1,0),FALSE)/1,"")</f>
        <v>14.3</v>
      </c>
      <c r="AK401" s="81">
        <f t="shared" si="66"/>
        <v>14.3</v>
      </c>
      <c r="AL401" s="81">
        <f>VLOOKUP($B401,'Slutlig allokering'!$B$2:$AL$462,MATCH("Hjälpel kraftvärme",'Slutlig allokering'!$B$2:$AL$2,0),FALSE)</f>
        <v>7.2321299999999997</v>
      </c>
      <c r="AN401" s="73">
        <f t="shared" si="67"/>
        <v>555.35349999999994</v>
      </c>
      <c r="AO401" s="73">
        <f t="shared" si="68"/>
        <v>555.35349999999994</v>
      </c>
      <c r="AP401" s="73">
        <f>IF(ISERROR(1/VLOOKUP($B401,Leveranser!$B$1:$S$500,MATCH("såld värme (gwh)",Leveranser!$B$1:$S$1,0),FALSE)),"",VLOOKUP($B401,Leveranser!$B$1:$S$500,MATCH("såld värme (gwh)",Leveranser!$B$1:$S$1,0),FALSE))</f>
        <v>482.91</v>
      </c>
      <c r="AQ401" s="73">
        <f>VLOOKUP($B401,Leveranser!$B$1:$Y$500,MATCH("Totalt såld fjärrvärme till andra fjärrvärmeföretag",Leveranser!$B$1:$AA$1,0),FALSE)</f>
        <v>0</v>
      </c>
      <c r="AR401" s="73">
        <f>IF(ISERROR(1/VLOOKUP($B401,Miljö!$B$1:$S$500,MATCH("Såld mängd produktionsspecifik fjärrvärme (GWh)",Miljö!$B$1:$R$1,0),FALSE)),0,VLOOKUP($B401,Miljö!$B$1:$S$500,MATCH("Såld mängd produktionsspecifik fjärrvärme (GWh)",Miljö!$B$1:$R$1,0),FALSE))</f>
        <v>0</v>
      </c>
      <c r="AS401" s="82">
        <f t="shared" si="73"/>
        <v>0.86955425688322852</v>
      </c>
      <c r="AU401" s="73" t="str">
        <f>VLOOKUP($B401,'Miljövärden urval för publ'!$B$2:$I$486,7,FALSE)</f>
        <v>Ja</v>
      </c>
      <c r="AV401" s="73" t="str">
        <f>VLOOKUP($B401,'Miljövärden urval för publ'!$B$2:$I$486,6,FALSE)</f>
        <v>Nej</v>
      </c>
      <c r="AZ401" s="73">
        <f t="shared" si="69"/>
        <v>21.5321</v>
      </c>
      <c r="BA401" s="73">
        <f t="shared" si="74"/>
        <v>0</v>
      </c>
      <c r="BB401" s="73">
        <f t="shared" si="70"/>
        <v>0</v>
      </c>
      <c r="BC401" s="73">
        <f t="shared" si="71"/>
        <v>268.89999999999998</v>
      </c>
      <c r="BE401" s="73">
        <f t="shared" si="75"/>
        <v>0</v>
      </c>
      <c r="BF401" s="73">
        <f t="shared" si="76"/>
        <v>0</v>
      </c>
      <c r="BH401" s="73">
        <f t="shared" si="72"/>
        <v>533.82139999999993</v>
      </c>
    </row>
    <row r="402" spans="1:60" ht="14.5" x14ac:dyDescent="0.35">
      <c r="A402" t="s">
        <v>521</v>
      </c>
      <c r="B402" t="s">
        <v>524</v>
      </c>
      <c r="C402" s="73">
        <f>VLOOKUP($B402,'Tillförd energi'!$B$2:$AS$506,MATCH(C$1,'Tillförd energi'!$B$1:$AQ$1,0),FALSE)</f>
        <v>0</v>
      </c>
      <c r="D402" s="73">
        <f>VLOOKUP($B402,'Tillförd energi'!$B$2:$AS$506,MATCH(D$1,'Tillförd energi'!$B$1:$AQ$1,0),FALSE)</f>
        <v>0.3</v>
      </c>
      <c r="E402" s="73">
        <f>VLOOKUP($B402,'Tillförd energi'!$B$2:$AS$506,MATCH(E$1,'Tillförd energi'!$B$1:$AQ$1,0),FALSE)</f>
        <v>0</v>
      </c>
      <c r="F402" s="73">
        <f>VLOOKUP($B402,'Tillförd energi'!$B$2:$AS$506,MATCH(F$1,'Tillförd energi'!$B$1:$AQ$1,0),FALSE)</f>
        <v>0</v>
      </c>
      <c r="G402" s="73">
        <f>VLOOKUP($B402,'Tillförd energi'!$B$2:$AS$506,MATCH(G$1,'Tillförd energi'!$B$1:$AQ$1,0),FALSE)</f>
        <v>0</v>
      </c>
      <c r="H402" s="73">
        <f>VLOOKUP($B402,'Tillförd energi'!$B$2:$AS$506,MATCH(H$1,'Tillförd energi'!$B$1:$AQ$1,0),FALSE)</f>
        <v>1.2</v>
      </c>
      <c r="I402" s="73">
        <f>VLOOKUP($B402,'Tillförd energi'!$B$2:$AS$506,MATCH(I$1,'Tillförd energi'!$B$1:$AQ$1,0),FALSE)</f>
        <v>0</v>
      </c>
      <c r="J402" s="73">
        <f>VLOOKUP($B402,'Tillförd energi'!$B$2:$AS$506,MATCH(J$1,'Tillförd energi'!$B$1:$AQ$1,0),FALSE)</f>
        <v>0</v>
      </c>
      <c r="K402" s="73">
        <f>VLOOKUP($B402,'Tillförd energi'!$B$2:$AS$506,MATCH(K$1,'Tillförd energi'!$B$1:$AQ$1,0),FALSE)</f>
        <v>0</v>
      </c>
      <c r="L402" s="73">
        <f>VLOOKUP($B402,'Tillförd energi'!$B$2:$AS$506,MATCH(L$1,'Tillförd energi'!$B$1:$AQ$1,0),FALSE)</f>
        <v>0</v>
      </c>
      <c r="M402" s="73">
        <f>VLOOKUP($B402,'Tillförd energi'!$B$2:$AS$506,MATCH(M$1,'Tillförd energi'!$B$1:$AQ$1,0),FALSE)</f>
        <v>0</v>
      </c>
      <c r="N402" s="73">
        <f>VLOOKUP($B402,'Tillförd energi'!$B$2:$AS$506,MATCH(N$1,'Tillförd energi'!$B$1:$AQ$1,0),FALSE)</f>
        <v>0</v>
      </c>
      <c r="O402" s="73">
        <f>VLOOKUP($B402,'Tillförd energi'!$B$2:$AS$506,MATCH(O$1,'Tillförd energi'!$B$1:$AQ$1,0),FALSE)</f>
        <v>35.200000000000003</v>
      </c>
      <c r="P402" s="73">
        <f>VLOOKUP($B402,'Tillförd energi'!$B$2:$AS$506,MATCH(P$1,'Tillförd energi'!$B$1:$AQ$1,0),FALSE)</f>
        <v>0</v>
      </c>
      <c r="Q402" s="73">
        <f>VLOOKUP($B402,'Tillförd energi'!$B$2:$AS$506,MATCH(Q$1,'Tillförd energi'!$B$1:$AQ$1,0),FALSE)</f>
        <v>3.8</v>
      </c>
      <c r="R402" s="73">
        <f>VLOOKUP($B402,'Tillförd energi'!$B$2:$AS$506,MATCH(R$1,'Tillförd energi'!$B$1:$AQ$1,0),FALSE)</f>
        <v>0</v>
      </c>
      <c r="S402" s="73">
        <f>VLOOKUP($B402,'Tillförd energi'!$B$2:$AS$506,MATCH(S$1,'Tillförd energi'!$B$1:$AQ$1,0),FALSE)</f>
        <v>0</v>
      </c>
      <c r="T402" s="73">
        <f>VLOOKUP($B402,'Tillförd energi'!$B$2:$AS$506,MATCH(T$1,'Tillförd energi'!$B$1:$AQ$1,0),FALSE)</f>
        <v>10.4</v>
      </c>
      <c r="U402" s="73">
        <f>VLOOKUP($B402,'Tillförd energi'!$B$2:$AS$506,MATCH(U$1,'Tillförd energi'!$B$1:$AQ$1,0),FALSE)</f>
        <v>0</v>
      </c>
      <c r="V402" s="73">
        <f>VLOOKUP($B402,'Tillförd energi'!$B$2:$AS$506,MATCH(V$1,'Tillförd energi'!$B$1:$AQ$1,0),FALSE)</f>
        <v>11.6</v>
      </c>
      <c r="W402" s="73">
        <f>VLOOKUP($B402,'Tillförd energi'!$B$2:$AS$506,MATCH(W$1,'Tillförd energi'!$B$1:$AQ$1,0),FALSE)</f>
        <v>0</v>
      </c>
      <c r="X402" s="73">
        <f>VLOOKUP($B402,'Tillförd energi'!$B$2:$AS$506,MATCH(X$1,'Tillförd energi'!$B$1:$AQ$1,0),FALSE)</f>
        <v>0</v>
      </c>
      <c r="Y402" s="73">
        <f>VLOOKUP($B402,'Tillförd energi'!$B$2:$AS$506,MATCH(Y$1,'Tillförd energi'!$B$1:$AQ$1,0),FALSE)</f>
        <v>0</v>
      </c>
      <c r="Z402" s="73">
        <f>VLOOKUP($B402,'Tillförd energi'!$B$2:$AS$506,MATCH(Z$1,'Tillförd energi'!$B$1:$AQ$1,0),FALSE)</f>
        <v>0</v>
      </c>
      <c r="AA402" s="73">
        <f>VLOOKUP($B402,'Tillförd energi'!$B$2:$AS$506,MATCH(AA$1,'Tillförd energi'!$B$1:$AQ$1,0),FALSE)</f>
        <v>0</v>
      </c>
      <c r="AB402" s="73">
        <f>VLOOKUP($B402,'Tillförd energi'!$B$2:$AS$506,MATCH(AB$1,'Tillförd energi'!$B$1:$AQ$1,0),FALSE)</f>
        <v>9</v>
      </c>
      <c r="AC402" s="73">
        <f>VLOOKUP($B402,'Tillförd energi'!$B$2:$AS$506,MATCH(AC$1,'Tillförd energi'!$B$1:$AQ$1,0),FALSE)</f>
        <v>0</v>
      </c>
      <c r="AD402" s="73">
        <f>VLOOKUP($B402,'Tillförd energi'!$B$2:$AS$506,MATCH(AD$1,'Tillförd energi'!$B$1:$AQ$1,0),FALSE)</f>
        <v>0</v>
      </c>
      <c r="AF402" s="73">
        <f>VLOOKUP($B402,'Tillförd energi'!$B$2:$AS$506,MATCH(AF$1,'Tillförd energi'!$B$1:$AQ$1,0),FALSE)</f>
        <v>4.5999999999999996</v>
      </c>
      <c r="AH402" s="73">
        <f>IFERROR(VLOOKUP(B402,Miljö!$B$1:$S$476,9,FALSE)/1,0)</f>
        <v>0</v>
      </c>
      <c r="AJ402" s="81">
        <f>IFERROR(VLOOKUP($B402,Miljö!$B$1:$S$500,MATCH("hjälpel exklusive kraftvärme (GWh)",Miljö!$B$1:$V$1,0),FALSE)/1,"")</f>
        <v>4.5999999999999996</v>
      </c>
      <c r="AK402" s="81">
        <f t="shared" si="66"/>
        <v>4.5999999999999996</v>
      </c>
      <c r="AL402" s="81">
        <f>VLOOKUP($B402,'Slutlig allokering'!$B$2:$AL$462,MATCH("Hjälpel kraftvärme",'Slutlig allokering'!$B$2:$AL$2,0),FALSE)</f>
        <v>0</v>
      </c>
      <c r="AN402" s="73">
        <f t="shared" si="67"/>
        <v>76.099999999999994</v>
      </c>
      <c r="AO402" s="73">
        <f t="shared" si="68"/>
        <v>76.099999999999994</v>
      </c>
      <c r="AP402" s="73">
        <f>IF(ISERROR(1/VLOOKUP($B402,Leveranser!$B$1:$S$500,MATCH("såld värme (gwh)",Leveranser!$B$1:$S$1,0),FALSE)),"",VLOOKUP($B402,Leveranser!$B$1:$S$500,MATCH("såld värme (gwh)",Leveranser!$B$1:$S$1,0),FALSE))</f>
        <v>52.21</v>
      </c>
      <c r="AQ402" s="73">
        <f>VLOOKUP($B402,Leveranser!$B$1:$Y$500,MATCH("Totalt såld fjärrvärme till andra fjärrvärmeföretag",Leveranser!$B$1:$AA$1,0),FALSE)</f>
        <v>0</v>
      </c>
      <c r="AR402" s="73">
        <f>IF(ISERROR(1/VLOOKUP($B402,Miljö!$B$1:$S$500,MATCH("Såld mängd produktionsspecifik fjärrvärme (GWh)",Miljö!$B$1:$R$1,0),FALSE)),0,VLOOKUP($B402,Miljö!$B$1:$S$500,MATCH("Såld mängd produktionsspecifik fjärrvärme (GWh)",Miljö!$B$1:$R$1,0),FALSE))</f>
        <v>0</v>
      </c>
      <c r="AS402" s="82">
        <f t="shared" si="73"/>
        <v>0.6860709592641262</v>
      </c>
      <c r="AU402" s="73" t="str">
        <f>VLOOKUP($B402,'Miljövärden urval för publ'!$B$2:$I$486,7,FALSE)</f>
        <v>Ja</v>
      </c>
      <c r="AV402" s="73" t="str">
        <f>VLOOKUP($B402,'Miljövärden urval för publ'!$B$2:$I$486,6,FALSE)</f>
        <v>Nej</v>
      </c>
      <c r="AZ402" s="73">
        <f t="shared" si="69"/>
        <v>4.5999999999999996</v>
      </c>
      <c r="BA402" s="73">
        <f t="shared" si="74"/>
        <v>0</v>
      </c>
      <c r="BB402" s="73">
        <f t="shared" si="70"/>
        <v>35.200000000000003</v>
      </c>
      <c r="BC402" s="73">
        <f t="shared" si="71"/>
        <v>14.2</v>
      </c>
      <c r="BE402" s="73">
        <f t="shared" si="75"/>
        <v>0</v>
      </c>
      <c r="BF402" s="73">
        <f t="shared" si="76"/>
        <v>0</v>
      </c>
      <c r="BH402" s="73">
        <f t="shared" si="72"/>
        <v>61</v>
      </c>
    </row>
    <row r="403" spans="1:60" ht="14.5" x14ac:dyDescent="0.35">
      <c r="A403" t="s">
        <v>521</v>
      </c>
      <c r="B403" t="s">
        <v>525</v>
      </c>
      <c r="C403" s="73">
        <f>VLOOKUP($B403,'Tillförd energi'!$B$2:$AS$506,MATCH(C$1,'Tillförd energi'!$B$1:$AQ$1,0),FALSE)</f>
        <v>0</v>
      </c>
      <c r="D403" s="73">
        <f>VLOOKUP($B403,'Tillförd energi'!$B$2:$AS$506,MATCH(D$1,'Tillförd energi'!$B$1:$AQ$1,0),FALSE)</f>
        <v>2.2727300000000001</v>
      </c>
      <c r="E403" s="73">
        <f>VLOOKUP($B403,'Tillförd energi'!$B$2:$AS$506,MATCH(E$1,'Tillförd energi'!$B$1:$AQ$1,0),FALSE)</f>
        <v>0</v>
      </c>
      <c r="F403" s="73">
        <f>VLOOKUP($B403,'Tillförd energi'!$B$2:$AS$506,MATCH(F$1,'Tillförd energi'!$B$1:$AQ$1,0),FALSE)</f>
        <v>0</v>
      </c>
      <c r="G403" s="73">
        <f>VLOOKUP($B403,'Tillförd energi'!$B$2:$AS$506,MATCH(G$1,'Tillförd energi'!$B$1:$AQ$1,0),FALSE)</f>
        <v>0</v>
      </c>
      <c r="H403" s="73">
        <f>VLOOKUP($B403,'Tillförd energi'!$B$2:$AS$506,MATCH(H$1,'Tillförd energi'!$B$1:$AQ$1,0),FALSE)</f>
        <v>0</v>
      </c>
      <c r="I403" s="73">
        <f>VLOOKUP($B403,'Tillförd energi'!$B$2:$AS$506,MATCH(I$1,'Tillförd energi'!$B$1:$AQ$1,0),FALSE)</f>
        <v>0</v>
      </c>
      <c r="J403" s="73">
        <f>VLOOKUP($B403,'Tillförd energi'!$B$2:$AS$506,MATCH(J$1,'Tillförd energi'!$B$1:$AQ$1,0),FALSE)</f>
        <v>0</v>
      </c>
      <c r="K403" s="73">
        <f>VLOOKUP($B403,'Tillförd energi'!$B$2:$AS$506,MATCH(K$1,'Tillförd energi'!$B$1:$AQ$1,0),FALSE)</f>
        <v>0</v>
      </c>
      <c r="L403" s="73">
        <f>VLOOKUP($B403,'Tillförd energi'!$B$2:$AS$506,MATCH(L$1,'Tillförd energi'!$B$1:$AQ$1,0),FALSE)</f>
        <v>0</v>
      </c>
      <c r="M403" s="73">
        <f>VLOOKUP($B403,'Tillförd energi'!$B$2:$AS$506,MATCH(M$1,'Tillförd energi'!$B$1:$AQ$1,0),FALSE)</f>
        <v>0</v>
      </c>
      <c r="N403" s="73">
        <f>VLOOKUP($B403,'Tillförd energi'!$B$2:$AS$506,MATCH(N$1,'Tillförd energi'!$B$1:$AQ$1,0),FALSE)</f>
        <v>0</v>
      </c>
      <c r="O403" s="73">
        <f>VLOOKUP($B403,'Tillförd energi'!$B$2:$AS$506,MATCH(O$1,'Tillförd energi'!$B$1:$AQ$1,0),FALSE)</f>
        <v>7.7</v>
      </c>
      <c r="P403" s="73">
        <f>VLOOKUP($B403,'Tillförd energi'!$B$2:$AS$506,MATCH(P$1,'Tillförd energi'!$B$1:$AQ$1,0),FALSE)</f>
        <v>0</v>
      </c>
      <c r="Q403" s="73">
        <f>VLOOKUP($B403,'Tillförd energi'!$B$2:$AS$506,MATCH(Q$1,'Tillförd energi'!$B$1:$AQ$1,0),FALSE)</f>
        <v>3.2</v>
      </c>
      <c r="R403" s="73">
        <f>VLOOKUP($B403,'Tillförd energi'!$B$2:$AS$506,MATCH(R$1,'Tillförd energi'!$B$1:$AQ$1,0),FALSE)</f>
        <v>0</v>
      </c>
      <c r="S403" s="73">
        <f>VLOOKUP($B403,'Tillförd energi'!$B$2:$AS$506,MATCH(S$1,'Tillförd energi'!$B$1:$AQ$1,0),FALSE)</f>
        <v>0</v>
      </c>
      <c r="T403" s="73">
        <f>VLOOKUP($B403,'Tillförd energi'!$B$2:$AS$506,MATCH(T$1,'Tillförd energi'!$B$1:$AQ$1,0),FALSE)</f>
        <v>0</v>
      </c>
      <c r="U403" s="73">
        <f>VLOOKUP($B403,'Tillförd energi'!$B$2:$AS$506,MATCH(U$1,'Tillförd energi'!$B$1:$AQ$1,0),FALSE)</f>
        <v>0</v>
      </c>
      <c r="V403" s="73">
        <f>VLOOKUP($B403,'Tillförd energi'!$B$2:$AS$506,MATCH(V$1,'Tillförd energi'!$B$1:$AQ$1,0),FALSE)</f>
        <v>1.5</v>
      </c>
      <c r="W403" s="73">
        <f>VLOOKUP($B403,'Tillförd energi'!$B$2:$AS$506,MATCH(W$1,'Tillförd energi'!$B$1:$AQ$1,0),FALSE)</f>
        <v>0</v>
      </c>
      <c r="X403" s="73">
        <f>VLOOKUP($B403,'Tillförd energi'!$B$2:$AS$506,MATCH(X$1,'Tillförd energi'!$B$1:$AQ$1,0),FALSE)</f>
        <v>62.209099999999999</v>
      </c>
      <c r="Y403" s="73">
        <f>VLOOKUP($B403,'Tillförd energi'!$B$2:$AS$506,MATCH(Y$1,'Tillförd energi'!$B$1:$AQ$1,0),FALSE)</f>
        <v>0</v>
      </c>
      <c r="Z403" s="73">
        <f>VLOOKUP($B403,'Tillförd energi'!$B$2:$AS$506,MATCH(Z$1,'Tillförd energi'!$B$1:$AQ$1,0),FALSE)</f>
        <v>0</v>
      </c>
      <c r="AA403" s="73">
        <f>VLOOKUP($B403,'Tillförd energi'!$B$2:$AS$506,MATCH(AA$1,'Tillförd energi'!$B$1:$AQ$1,0),FALSE)</f>
        <v>0</v>
      </c>
      <c r="AB403" s="73">
        <f>VLOOKUP($B403,'Tillförd energi'!$B$2:$AS$506,MATCH(AB$1,'Tillförd energi'!$B$1:$AQ$1,0),FALSE)</f>
        <v>0</v>
      </c>
      <c r="AC403" s="73">
        <f>VLOOKUP($B403,'Tillförd energi'!$B$2:$AS$506,MATCH(AC$1,'Tillförd energi'!$B$1:$AQ$1,0),FALSE)</f>
        <v>0</v>
      </c>
      <c r="AD403" s="73">
        <f>VLOOKUP($B403,'Tillförd energi'!$B$2:$AS$506,MATCH(AD$1,'Tillförd energi'!$B$1:$AQ$1,0),FALSE)</f>
        <v>0</v>
      </c>
      <c r="AF403" s="73">
        <f>VLOOKUP($B403,'Tillförd energi'!$B$2:$AS$506,MATCH(AF$1,'Tillförd energi'!$B$1:$AQ$1,0),FALSE)</f>
        <v>0.42</v>
      </c>
      <c r="AH403" s="73">
        <f>IFERROR(VLOOKUP(B403,Miljö!$B$1:$S$476,9,FALSE)/1,0)</f>
        <v>0</v>
      </c>
      <c r="AJ403" s="81">
        <f>IFERROR(VLOOKUP($B403,Miljö!$B$1:$S$500,MATCH("hjälpel exklusive kraftvärme (GWh)",Miljö!$B$1:$V$1,0),FALSE)/1,"")</f>
        <v>0.42</v>
      </c>
      <c r="AK403" s="81">
        <f t="shared" si="66"/>
        <v>0.42</v>
      </c>
      <c r="AL403" s="81">
        <f>VLOOKUP($B403,'Slutlig allokering'!$B$2:$AL$462,MATCH("Hjälpel kraftvärme",'Slutlig allokering'!$B$2:$AL$2,0),FALSE)</f>
        <v>0</v>
      </c>
      <c r="AN403" s="73">
        <f t="shared" si="67"/>
        <v>77.30183000000001</v>
      </c>
      <c r="AO403" s="73">
        <f t="shared" si="68"/>
        <v>77.30183000000001</v>
      </c>
      <c r="AP403" s="73">
        <f>IF(ISERROR(1/VLOOKUP($B403,Leveranser!$B$1:$S$500,MATCH("såld värme (gwh)",Leveranser!$B$1:$S$1,0),FALSE)),"",VLOOKUP($B403,Leveranser!$B$1:$S$500,MATCH("såld värme (gwh)",Leveranser!$B$1:$S$1,0),FALSE))</f>
        <v>55.4</v>
      </c>
      <c r="AQ403" s="73">
        <f>VLOOKUP($B403,Leveranser!$B$1:$Y$500,MATCH("Totalt såld fjärrvärme till andra fjärrvärmeföretag",Leveranser!$B$1:$AA$1,0),FALSE)</f>
        <v>0</v>
      </c>
      <c r="AR403" s="73">
        <f>IF(ISERROR(1/VLOOKUP($B403,Miljö!$B$1:$S$500,MATCH("Såld mängd produktionsspecifik fjärrvärme (GWh)",Miljö!$B$1:$R$1,0),FALSE)),0,VLOOKUP($B403,Miljö!$B$1:$S$500,MATCH("Såld mängd produktionsspecifik fjärrvärme (GWh)",Miljö!$B$1:$R$1,0),FALSE))</f>
        <v>0</v>
      </c>
      <c r="AS403" s="82">
        <f t="shared" si="73"/>
        <v>0.71667126121076297</v>
      </c>
      <c r="AU403" s="73" t="str">
        <f>VLOOKUP($B403,'Miljövärden urval för publ'!$B$2:$I$486,7,FALSE)</f>
        <v>Ja</v>
      </c>
      <c r="AV403" s="73" t="str">
        <f>VLOOKUP($B403,'Miljövärden urval för publ'!$B$2:$I$486,6,FALSE)</f>
        <v>Nej</v>
      </c>
      <c r="AZ403" s="73">
        <f t="shared" si="69"/>
        <v>0.42</v>
      </c>
      <c r="BA403" s="73">
        <f t="shared" si="74"/>
        <v>0</v>
      </c>
      <c r="BB403" s="73">
        <f t="shared" si="70"/>
        <v>7.7</v>
      </c>
      <c r="BC403" s="73">
        <f t="shared" si="71"/>
        <v>3.2</v>
      </c>
      <c r="BE403" s="73">
        <f t="shared" si="75"/>
        <v>0</v>
      </c>
      <c r="BF403" s="73">
        <f t="shared" si="76"/>
        <v>0</v>
      </c>
      <c r="BH403" s="73">
        <f t="shared" si="72"/>
        <v>12.4</v>
      </c>
    </row>
    <row r="404" spans="1:60" ht="14.5" x14ac:dyDescent="0.35">
      <c r="A404" t="s">
        <v>521</v>
      </c>
      <c r="B404" t="s">
        <v>526</v>
      </c>
      <c r="C404" s="73">
        <f>VLOOKUP($B404,'Tillförd energi'!$B$2:$AS$506,MATCH(C$1,'Tillförd energi'!$B$1:$AQ$1,0),FALSE)</f>
        <v>0</v>
      </c>
      <c r="D404" s="73">
        <f>VLOOKUP($B404,'Tillförd energi'!$B$2:$AS$506,MATCH(D$1,'Tillförd energi'!$B$1:$AQ$1,0),FALSE)</f>
        <v>1.4</v>
      </c>
      <c r="E404" s="73">
        <f>VLOOKUP($B404,'Tillförd energi'!$B$2:$AS$506,MATCH(E$1,'Tillförd energi'!$B$1:$AQ$1,0),FALSE)</f>
        <v>5</v>
      </c>
      <c r="F404" s="73">
        <f>VLOOKUP($B404,'Tillförd energi'!$B$2:$AS$506,MATCH(F$1,'Tillförd energi'!$B$1:$AQ$1,0),FALSE)</f>
        <v>0</v>
      </c>
      <c r="G404" s="73">
        <f>VLOOKUP($B404,'Tillförd energi'!$B$2:$AS$506,MATCH(G$1,'Tillförd energi'!$B$1:$AQ$1,0),FALSE)</f>
        <v>0</v>
      </c>
      <c r="H404" s="73">
        <f>VLOOKUP($B404,'Tillförd energi'!$B$2:$AS$506,MATCH(H$1,'Tillförd energi'!$B$1:$AQ$1,0),FALSE)</f>
        <v>0</v>
      </c>
      <c r="I404" s="73">
        <f>VLOOKUP($B404,'Tillförd energi'!$B$2:$AS$506,MATCH(I$1,'Tillförd energi'!$B$1:$AQ$1,0),FALSE)</f>
        <v>0</v>
      </c>
      <c r="J404" s="73">
        <f>VLOOKUP($B404,'Tillförd energi'!$B$2:$AS$506,MATCH(J$1,'Tillförd energi'!$B$1:$AQ$1,0),FALSE)</f>
        <v>0</v>
      </c>
      <c r="K404" s="73">
        <f>VLOOKUP($B404,'Tillförd energi'!$B$2:$AS$506,MATCH(K$1,'Tillförd energi'!$B$1:$AQ$1,0),FALSE)</f>
        <v>11.2</v>
      </c>
      <c r="L404" s="73">
        <f>VLOOKUP($B404,'Tillförd energi'!$B$2:$AS$506,MATCH(L$1,'Tillförd energi'!$B$1:$AQ$1,0),FALSE)</f>
        <v>103.9</v>
      </c>
      <c r="M404" s="73">
        <f>VLOOKUP($B404,'Tillförd energi'!$B$2:$AS$506,MATCH(M$1,'Tillförd energi'!$B$1:$AQ$1,0),FALSE)</f>
        <v>0</v>
      </c>
      <c r="N404" s="73">
        <f>VLOOKUP($B404,'Tillförd energi'!$B$2:$AS$506,MATCH(N$1,'Tillförd energi'!$B$1:$AQ$1,0),FALSE)</f>
        <v>0</v>
      </c>
      <c r="O404" s="73">
        <f>VLOOKUP($B404,'Tillförd energi'!$B$2:$AS$506,MATCH(O$1,'Tillförd energi'!$B$1:$AQ$1,0),FALSE)</f>
        <v>0</v>
      </c>
      <c r="P404" s="73">
        <f>VLOOKUP($B404,'Tillförd energi'!$B$2:$AS$506,MATCH(P$1,'Tillförd energi'!$B$1:$AQ$1,0),FALSE)</f>
        <v>0</v>
      </c>
      <c r="Q404" s="73">
        <f>VLOOKUP($B404,'Tillförd energi'!$B$2:$AS$506,MATCH(Q$1,'Tillförd energi'!$B$1:$AQ$1,0),FALSE)</f>
        <v>0</v>
      </c>
      <c r="R404" s="73">
        <f>VLOOKUP($B404,'Tillförd energi'!$B$2:$AS$506,MATCH(R$1,'Tillförd energi'!$B$1:$AQ$1,0),FALSE)</f>
        <v>0</v>
      </c>
      <c r="S404" s="73">
        <f>VLOOKUP($B404,'Tillförd energi'!$B$2:$AS$506,MATCH(S$1,'Tillförd energi'!$B$1:$AQ$1,0),FALSE)</f>
        <v>0</v>
      </c>
      <c r="T404" s="73">
        <f>VLOOKUP($B404,'Tillförd energi'!$B$2:$AS$506,MATCH(T$1,'Tillförd energi'!$B$1:$AQ$1,0),FALSE)</f>
        <v>0</v>
      </c>
      <c r="U404" s="73">
        <f>VLOOKUP($B404,'Tillförd energi'!$B$2:$AS$506,MATCH(U$1,'Tillförd energi'!$B$1:$AQ$1,0),FALSE)</f>
        <v>0</v>
      </c>
      <c r="V404" s="73">
        <f>VLOOKUP($B404,'Tillförd energi'!$B$2:$AS$506,MATCH(V$1,'Tillförd energi'!$B$1:$AQ$1,0),FALSE)</f>
        <v>0</v>
      </c>
      <c r="W404" s="73">
        <f>VLOOKUP($B404,'Tillförd energi'!$B$2:$AS$506,MATCH(W$1,'Tillförd energi'!$B$1:$AQ$1,0),FALSE)</f>
        <v>0</v>
      </c>
      <c r="X404" s="73">
        <f>VLOOKUP($B404,'Tillförd energi'!$B$2:$AS$506,MATCH(X$1,'Tillförd energi'!$B$1:$AQ$1,0),FALSE)</f>
        <v>0</v>
      </c>
      <c r="Y404" s="73">
        <f>VLOOKUP($B404,'Tillförd energi'!$B$2:$AS$506,MATCH(Y$1,'Tillförd energi'!$B$1:$AQ$1,0),FALSE)</f>
        <v>0.7</v>
      </c>
      <c r="Z404" s="73">
        <f>VLOOKUP($B404,'Tillförd energi'!$B$2:$AS$506,MATCH(Z$1,'Tillförd energi'!$B$1:$AQ$1,0),FALSE)</f>
        <v>0</v>
      </c>
      <c r="AA404" s="73">
        <f>VLOOKUP($B404,'Tillförd energi'!$B$2:$AS$506,MATCH(AA$1,'Tillförd energi'!$B$1:$AQ$1,0),FALSE)</f>
        <v>0</v>
      </c>
      <c r="AB404" s="73">
        <f>VLOOKUP($B404,'Tillförd energi'!$B$2:$AS$506,MATCH(AB$1,'Tillförd energi'!$B$1:$AQ$1,0),FALSE)</f>
        <v>9.1999999999999993</v>
      </c>
      <c r="AC404" s="73">
        <f>VLOOKUP($B404,'Tillförd energi'!$B$2:$AS$506,MATCH(AC$1,'Tillförd energi'!$B$1:$AQ$1,0),FALSE)</f>
        <v>0</v>
      </c>
      <c r="AD404" s="73">
        <f>VLOOKUP($B404,'Tillförd energi'!$B$2:$AS$506,MATCH(AD$1,'Tillförd energi'!$B$1:$AQ$1,0),FALSE)</f>
        <v>0</v>
      </c>
      <c r="AF404" s="73">
        <f>VLOOKUP($B404,'Tillförd energi'!$B$2:$AS$506,MATCH(AF$1,'Tillförd energi'!$B$1:$AQ$1,0),FALSE)</f>
        <v>2.7</v>
      </c>
      <c r="AH404" s="73">
        <f>IFERROR(VLOOKUP(B404,Miljö!$B$1:$S$476,9,FALSE)/1,0)</f>
        <v>0</v>
      </c>
      <c r="AJ404" s="81">
        <f>IFERROR(VLOOKUP($B404,Miljö!$B$1:$S$500,MATCH("hjälpel exklusive kraftvärme (GWh)",Miljö!$B$1:$V$1,0),FALSE)/1,"")</f>
        <v>2.7</v>
      </c>
      <c r="AK404" s="81">
        <f t="shared" si="66"/>
        <v>2.7</v>
      </c>
      <c r="AL404" s="81">
        <f>VLOOKUP($B404,'Slutlig allokering'!$B$2:$AL$462,MATCH("Hjälpel kraftvärme",'Slutlig allokering'!$B$2:$AL$2,0),FALSE)</f>
        <v>0</v>
      </c>
      <c r="AN404" s="73">
        <f t="shared" si="67"/>
        <v>134.1</v>
      </c>
      <c r="AO404" s="73">
        <f t="shared" si="68"/>
        <v>134.1</v>
      </c>
      <c r="AP404" s="73">
        <f>IF(ISERROR(1/VLOOKUP($B404,Leveranser!$B$1:$S$500,MATCH("såld värme (gwh)",Leveranser!$B$1:$S$1,0),FALSE)),"",VLOOKUP($B404,Leveranser!$B$1:$S$500,MATCH("såld värme (gwh)",Leveranser!$B$1:$S$1,0),FALSE))</f>
        <v>96.6</v>
      </c>
      <c r="AQ404" s="73">
        <f>VLOOKUP($B404,Leveranser!$B$1:$Y$500,MATCH("Totalt såld fjärrvärme till andra fjärrvärmeföretag",Leveranser!$B$1:$AA$1,0),FALSE)</f>
        <v>0</v>
      </c>
      <c r="AR404" s="73">
        <f>IF(ISERROR(1/VLOOKUP($B404,Miljö!$B$1:$S$500,MATCH("Såld mängd produktionsspecifik fjärrvärme (GWh)",Miljö!$B$1:$R$1,0),FALSE)),0,VLOOKUP($B404,Miljö!$B$1:$S$500,MATCH("Såld mängd produktionsspecifik fjärrvärme (GWh)",Miljö!$B$1:$R$1,0),FALSE))</f>
        <v>0</v>
      </c>
      <c r="AS404" s="82">
        <f t="shared" si="73"/>
        <v>0.7203579418344519</v>
      </c>
      <c r="AU404" s="73" t="str">
        <f>VLOOKUP($B404,'Miljövärden urval för publ'!$B$2:$I$486,7,FALSE)</f>
        <v>Ja</v>
      </c>
      <c r="AV404" s="73" t="str">
        <f>VLOOKUP($B404,'Miljövärden urval för publ'!$B$2:$I$486,6,FALSE)</f>
        <v>Nej</v>
      </c>
      <c r="AZ404" s="73">
        <f t="shared" si="69"/>
        <v>3.4000000000000004</v>
      </c>
      <c r="BA404" s="73">
        <f t="shared" si="74"/>
        <v>0</v>
      </c>
      <c r="BB404" s="73">
        <f t="shared" si="70"/>
        <v>103.9</v>
      </c>
      <c r="BC404" s="73">
        <f t="shared" si="71"/>
        <v>0</v>
      </c>
      <c r="BE404" s="73">
        <f t="shared" si="75"/>
        <v>0</v>
      </c>
      <c r="BF404" s="73">
        <f t="shared" si="76"/>
        <v>0</v>
      </c>
      <c r="BH404" s="73">
        <f t="shared" si="72"/>
        <v>115.10000000000001</v>
      </c>
    </row>
    <row r="405" spans="1:60" ht="14.5" x14ac:dyDescent="0.35">
      <c r="A405" t="s">
        <v>521</v>
      </c>
      <c r="B405" t="s">
        <v>527</v>
      </c>
      <c r="C405" s="73">
        <f>VLOOKUP($B405,'Tillförd energi'!$B$2:$AS$506,MATCH(C$1,'Tillförd energi'!$B$1:$AQ$1,0),FALSE)</f>
        <v>0</v>
      </c>
      <c r="D405" s="73">
        <f>VLOOKUP($B405,'Tillförd energi'!$B$2:$AS$506,MATCH(D$1,'Tillförd energi'!$B$1:$AQ$1,0),FALSE)</f>
        <v>2.6</v>
      </c>
      <c r="E405" s="73">
        <f>VLOOKUP($B405,'Tillförd energi'!$B$2:$AS$506,MATCH(E$1,'Tillförd energi'!$B$1:$AQ$1,0),FALSE)</f>
        <v>0</v>
      </c>
      <c r="F405" s="73">
        <f>VLOOKUP($B405,'Tillförd energi'!$B$2:$AS$506,MATCH(F$1,'Tillförd energi'!$B$1:$AQ$1,0),FALSE)</f>
        <v>0</v>
      </c>
      <c r="G405" s="73">
        <f>VLOOKUP($B405,'Tillförd energi'!$B$2:$AS$506,MATCH(G$1,'Tillförd energi'!$B$1:$AQ$1,0),FALSE)</f>
        <v>0</v>
      </c>
      <c r="H405" s="73">
        <f>VLOOKUP($B405,'Tillförd energi'!$B$2:$AS$506,MATCH(H$1,'Tillförd energi'!$B$1:$AQ$1,0),FALSE)</f>
        <v>0</v>
      </c>
      <c r="I405" s="73">
        <f>VLOOKUP($B405,'Tillförd energi'!$B$2:$AS$506,MATCH(I$1,'Tillförd energi'!$B$1:$AQ$1,0),FALSE)</f>
        <v>0</v>
      </c>
      <c r="J405" s="73">
        <f>VLOOKUP($B405,'Tillförd energi'!$B$2:$AS$506,MATCH(J$1,'Tillförd energi'!$B$1:$AQ$1,0),FALSE)</f>
        <v>0</v>
      </c>
      <c r="K405" s="73">
        <f>VLOOKUP($B405,'Tillförd energi'!$B$2:$AS$506,MATCH(K$1,'Tillförd energi'!$B$1:$AQ$1,0),FALSE)</f>
        <v>0</v>
      </c>
      <c r="L405" s="73">
        <f>VLOOKUP($B405,'Tillförd energi'!$B$2:$AS$506,MATCH(L$1,'Tillförd energi'!$B$1:$AQ$1,0),FALSE)</f>
        <v>7.2</v>
      </c>
      <c r="M405" s="73">
        <f>VLOOKUP($B405,'Tillförd energi'!$B$2:$AS$506,MATCH(M$1,'Tillförd energi'!$B$1:$AQ$1,0),FALSE)</f>
        <v>49.7</v>
      </c>
      <c r="N405" s="73">
        <f>VLOOKUP($B405,'Tillförd energi'!$B$2:$AS$506,MATCH(N$1,'Tillförd energi'!$B$1:$AQ$1,0),FALSE)</f>
        <v>0</v>
      </c>
      <c r="O405" s="73">
        <f>VLOOKUP($B405,'Tillförd energi'!$B$2:$AS$506,MATCH(O$1,'Tillförd energi'!$B$1:$AQ$1,0),FALSE)</f>
        <v>12.9</v>
      </c>
      <c r="P405" s="73">
        <f>VLOOKUP($B405,'Tillförd energi'!$B$2:$AS$506,MATCH(P$1,'Tillförd energi'!$B$1:$AQ$1,0),FALSE)</f>
        <v>0</v>
      </c>
      <c r="Q405" s="73">
        <f>VLOOKUP($B405,'Tillförd energi'!$B$2:$AS$506,MATCH(Q$1,'Tillförd energi'!$B$1:$AQ$1,0),FALSE)</f>
        <v>0</v>
      </c>
      <c r="R405" s="73">
        <f>VLOOKUP($B405,'Tillförd energi'!$B$2:$AS$506,MATCH(R$1,'Tillförd energi'!$B$1:$AQ$1,0),FALSE)</f>
        <v>0</v>
      </c>
      <c r="S405" s="73">
        <f>VLOOKUP($B405,'Tillförd energi'!$B$2:$AS$506,MATCH(S$1,'Tillförd energi'!$B$1:$AQ$1,0),FALSE)</f>
        <v>0</v>
      </c>
      <c r="T405" s="73">
        <f>VLOOKUP($B405,'Tillförd energi'!$B$2:$AS$506,MATCH(T$1,'Tillförd energi'!$B$1:$AQ$1,0),FALSE)</f>
        <v>0</v>
      </c>
      <c r="U405" s="73">
        <f>VLOOKUP($B405,'Tillförd energi'!$B$2:$AS$506,MATCH(U$1,'Tillförd energi'!$B$1:$AQ$1,0),FALSE)</f>
        <v>0</v>
      </c>
      <c r="V405" s="73">
        <f>VLOOKUP($B405,'Tillförd energi'!$B$2:$AS$506,MATCH(V$1,'Tillförd energi'!$B$1:$AQ$1,0),FALSE)</f>
        <v>0</v>
      </c>
      <c r="W405" s="73">
        <f>VLOOKUP($B405,'Tillförd energi'!$B$2:$AS$506,MATCH(W$1,'Tillförd energi'!$B$1:$AQ$1,0),FALSE)</f>
        <v>0</v>
      </c>
      <c r="X405" s="73">
        <f>VLOOKUP($B405,'Tillförd energi'!$B$2:$AS$506,MATCH(X$1,'Tillförd energi'!$B$1:$AQ$1,0),FALSE)</f>
        <v>0</v>
      </c>
      <c r="Y405" s="73">
        <f>VLOOKUP($B405,'Tillförd energi'!$B$2:$AS$506,MATCH(Y$1,'Tillförd energi'!$B$1:$AQ$1,0),FALSE)</f>
        <v>0</v>
      </c>
      <c r="Z405" s="73">
        <f>VLOOKUP($B405,'Tillförd energi'!$B$2:$AS$506,MATCH(Z$1,'Tillförd energi'!$B$1:$AQ$1,0),FALSE)</f>
        <v>0</v>
      </c>
      <c r="AA405" s="73">
        <f>VLOOKUP($B405,'Tillförd energi'!$B$2:$AS$506,MATCH(AA$1,'Tillförd energi'!$B$1:$AQ$1,0),FALSE)</f>
        <v>0</v>
      </c>
      <c r="AB405" s="73">
        <f>VLOOKUP($B405,'Tillförd energi'!$B$2:$AS$506,MATCH(AB$1,'Tillförd energi'!$B$1:$AQ$1,0),FALSE)</f>
        <v>0</v>
      </c>
      <c r="AC405" s="73">
        <f>VLOOKUP($B405,'Tillförd energi'!$B$2:$AS$506,MATCH(AC$1,'Tillförd energi'!$B$1:$AQ$1,0),FALSE)</f>
        <v>0</v>
      </c>
      <c r="AD405" s="73">
        <f>VLOOKUP($B405,'Tillförd energi'!$B$2:$AS$506,MATCH(AD$1,'Tillförd energi'!$B$1:$AQ$1,0),FALSE)</f>
        <v>0</v>
      </c>
      <c r="AF405" s="73">
        <f>VLOOKUP($B405,'Tillförd energi'!$B$2:$AS$506,MATCH(AF$1,'Tillförd energi'!$B$1:$AQ$1,0),FALSE)</f>
        <v>1.9</v>
      </c>
      <c r="AH405" s="73">
        <f>IFERROR(VLOOKUP(B405,Miljö!$B$1:$S$476,9,FALSE)/1,0)</f>
        <v>0</v>
      </c>
      <c r="AJ405" s="81">
        <f>IFERROR(VLOOKUP($B405,Miljö!$B$1:$S$500,MATCH("hjälpel exklusive kraftvärme (GWh)",Miljö!$B$1:$V$1,0),FALSE)/1,"")</f>
        <v>1.9</v>
      </c>
      <c r="AK405" s="81">
        <f t="shared" si="66"/>
        <v>1.9</v>
      </c>
      <c r="AL405" s="81">
        <f>VLOOKUP($B405,'Slutlig allokering'!$B$2:$AL$462,MATCH("Hjälpel kraftvärme",'Slutlig allokering'!$B$2:$AL$2,0),FALSE)</f>
        <v>0</v>
      </c>
      <c r="AN405" s="73">
        <f t="shared" si="67"/>
        <v>74.300000000000011</v>
      </c>
      <c r="AO405" s="73">
        <f t="shared" si="68"/>
        <v>74.300000000000011</v>
      </c>
      <c r="AP405" s="73">
        <f>IF(ISERROR(1/VLOOKUP($B405,Leveranser!$B$1:$S$500,MATCH("såld värme (gwh)",Leveranser!$B$1:$S$1,0),FALSE)),"",VLOOKUP($B405,Leveranser!$B$1:$S$500,MATCH("såld värme (gwh)",Leveranser!$B$1:$S$1,0),FALSE))</f>
        <v>45.5</v>
      </c>
      <c r="AQ405" s="73">
        <f>VLOOKUP($B405,Leveranser!$B$1:$Y$500,MATCH("Totalt såld fjärrvärme till andra fjärrvärmeföretag",Leveranser!$B$1:$AA$1,0),FALSE)</f>
        <v>0</v>
      </c>
      <c r="AR405" s="73">
        <f>IF(ISERROR(1/VLOOKUP($B405,Miljö!$B$1:$S$500,MATCH("Såld mängd produktionsspecifik fjärrvärme (GWh)",Miljö!$B$1:$R$1,0),FALSE)),0,VLOOKUP($B405,Miljö!$B$1:$S$500,MATCH("Såld mängd produktionsspecifik fjärrvärme (GWh)",Miljö!$B$1:$R$1,0),FALSE))</f>
        <v>0</v>
      </c>
      <c r="AS405" s="82">
        <f t="shared" si="73"/>
        <v>0.61238223418573345</v>
      </c>
      <c r="AU405" s="73" t="str">
        <f>VLOOKUP($B405,'Miljövärden urval för publ'!$B$2:$I$486,7,FALSE)</f>
        <v>Ja</v>
      </c>
      <c r="AV405" s="73" t="str">
        <f>VLOOKUP($B405,'Miljövärden urval för publ'!$B$2:$I$486,6,FALSE)</f>
        <v>Nej</v>
      </c>
      <c r="AZ405" s="73">
        <f t="shared" si="69"/>
        <v>1.9</v>
      </c>
      <c r="BA405" s="73">
        <f t="shared" si="74"/>
        <v>0</v>
      </c>
      <c r="BB405" s="73">
        <f t="shared" si="70"/>
        <v>69.800000000000011</v>
      </c>
      <c r="BC405" s="73">
        <f t="shared" si="71"/>
        <v>0</v>
      </c>
      <c r="BE405" s="73">
        <f t="shared" si="75"/>
        <v>0</v>
      </c>
      <c r="BF405" s="73">
        <f t="shared" si="76"/>
        <v>0</v>
      </c>
      <c r="BH405" s="73">
        <f t="shared" si="72"/>
        <v>69.800000000000011</v>
      </c>
    </row>
    <row r="406" spans="1:60" ht="14.5" x14ac:dyDescent="0.35">
      <c r="A406" t="s">
        <v>521</v>
      </c>
      <c r="B406" t="s">
        <v>528</v>
      </c>
      <c r="C406" s="73">
        <f>VLOOKUP($B406,'Tillförd energi'!$B$2:$AS$506,MATCH(C$1,'Tillförd energi'!$B$1:$AQ$1,0),FALSE)</f>
        <v>0</v>
      </c>
      <c r="D406" s="73">
        <f>VLOOKUP($B406,'Tillförd energi'!$B$2:$AS$506,MATCH(D$1,'Tillförd energi'!$B$1:$AQ$1,0),FALSE)</f>
        <v>0.84599999999999997</v>
      </c>
      <c r="E406" s="73">
        <f>VLOOKUP($B406,'Tillförd energi'!$B$2:$AS$506,MATCH(E$1,'Tillförd energi'!$B$1:$AQ$1,0),FALSE)</f>
        <v>0</v>
      </c>
      <c r="F406" s="73">
        <f>VLOOKUP($B406,'Tillförd energi'!$B$2:$AS$506,MATCH(F$1,'Tillförd energi'!$B$1:$AQ$1,0),FALSE)</f>
        <v>3.0950000000000002</v>
      </c>
      <c r="G406" s="73">
        <f>VLOOKUP($B406,'Tillförd energi'!$B$2:$AS$506,MATCH(G$1,'Tillförd energi'!$B$1:$AQ$1,0),FALSE)</f>
        <v>0</v>
      </c>
      <c r="H406" s="73">
        <f>VLOOKUP($B406,'Tillförd energi'!$B$2:$AS$506,MATCH(H$1,'Tillförd energi'!$B$1:$AQ$1,0),FALSE)</f>
        <v>0</v>
      </c>
      <c r="I406" s="73">
        <f>VLOOKUP($B406,'Tillförd energi'!$B$2:$AS$506,MATCH(I$1,'Tillförd energi'!$B$1:$AQ$1,0),FALSE)</f>
        <v>0</v>
      </c>
      <c r="J406" s="73">
        <f>VLOOKUP($B406,'Tillförd energi'!$B$2:$AS$506,MATCH(J$1,'Tillförd energi'!$B$1:$AQ$1,0),FALSE)</f>
        <v>0</v>
      </c>
      <c r="K406" s="73">
        <f>VLOOKUP($B406,'Tillförd energi'!$B$2:$AS$506,MATCH(K$1,'Tillförd energi'!$B$1:$AQ$1,0),FALSE)</f>
        <v>0</v>
      </c>
      <c r="L406" s="73">
        <f>VLOOKUP($B406,'Tillförd energi'!$B$2:$AS$506,MATCH(L$1,'Tillförd energi'!$B$1:$AQ$1,0),FALSE)</f>
        <v>31.474699999999999</v>
      </c>
      <c r="M406" s="73">
        <f>VLOOKUP($B406,'Tillförd energi'!$B$2:$AS$506,MATCH(M$1,'Tillförd energi'!$B$1:$AQ$1,0),FALSE)</f>
        <v>86.165400000000005</v>
      </c>
      <c r="N406" s="73">
        <f>VLOOKUP($B406,'Tillförd energi'!$B$2:$AS$506,MATCH(N$1,'Tillförd energi'!$B$1:$AQ$1,0),FALSE)</f>
        <v>14.818099999999999</v>
      </c>
      <c r="O406" s="73">
        <f>VLOOKUP($B406,'Tillförd energi'!$B$2:$AS$506,MATCH(O$1,'Tillförd energi'!$B$1:$AQ$1,0),FALSE)</f>
        <v>11.1136</v>
      </c>
      <c r="P406" s="73">
        <f>VLOOKUP($B406,'Tillförd energi'!$B$2:$AS$506,MATCH(P$1,'Tillförd energi'!$B$1:$AQ$1,0),FALSE)</f>
        <v>0</v>
      </c>
      <c r="Q406" s="73">
        <f>VLOOKUP($B406,'Tillförd energi'!$B$2:$AS$506,MATCH(Q$1,'Tillförd energi'!$B$1:$AQ$1,0),FALSE)</f>
        <v>0</v>
      </c>
      <c r="R406" s="73">
        <f>VLOOKUP($B406,'Tillförd energi'!$B$2:$AS$506,MATCH(R$1,'Tillförd energi'!$B$1:$AQ$1,0),FALSE)</f>
        <v>0</v>
      </c>
      <c r="S406" s="73">
        <f>VLOOKUP($B406,'Tillförd energi'!$B$2:$AS$506,MATCH(S$1,'Tillförd energi'!$B$1:$AQ$1,0),FALSE)</f>
        <v>0</v>
      </c>
      <c r="T406" s="73">
        <f>VLOOKUP($B406,'Tillförd energi'!$B$2:$AS$506,MATCH(T$1,'Tillförd energi'!$B$1:$AQ$1,0),FALSE)</f>
        <v>0</v>
      </c>
      <c r="U406" s="73">
        <f>VLOOKUP($B406,'Tillförd energi'!$B$2:$AS$506,MATCH(U$1,'Tillförd energi'!$B$1:$AQ$1,0),FALSE)</f>
        <v>0</v>
      </c>
      <c r="V406" s="73">
        <f>VLOOKUP($B406,'Tillförd energi'!$B$2:$AS$506,MATCH(V$1,'Tillförd energi'!$B$1:$AQ$1,0),FALSE)</f>
        <v>0</v>
      </c>
      <c r="W406" s="73">
        <f>VLOOKUP($B406,'Tillförd energi'!$B$2:$AS$506,MATCH(W$1,'Tillförd energi'!$B$1:$AQ$1,0),FALSE)</f>
        <v>0</v>
      </c>
      <c r="X406" s="73">
        <f>VLOOKUP($B406,'Tillförd energi'!$B$2:$AS$506,MATCH(X$1,'Tillförd energi'!$B$1:$AQ$1,0),FALSE)</f>
        <v>0</v>
      </c>
      <c r="Y406" s="73">
        <f>VLOOKUP($B406,'Tillförd energi'!$B$2:$AS$506,MATCH(Y$1,'Tillförd energi'!$B$1:$AQ$1,0),FALSE)</f>
        <v>0</v>
      </c>
      <c r="Z406" s="73">
        <f>VLOOKUP($B406,'Tillförd energi'!$B$2:$AS$506,MATCH(Z$1,'Tillförd energi'!$B$1:$AQ$1,0),FALSE)</f>
        <v>0</v>
      </c>
      <c r="AA406" s="73">
        <f>VLOOKUP($B406,'Tillförd energi'!$B$2:$AS$506,MATCH(AA$1,'Tillförd energi'!$B$1:$AQ$1,0),FALSE)</f>
        <v>0</v>
      </c>
      <c r="AB406" s="73">
        <f>VLOOKUP($B406,'Tillförd energi'!$B$2:$AS$506,MATCH(AB$1,'Tillförd energi'!$B$1:$AQ$1,0),FALSE)</f>
        <v>37.003999999999998</v>
      </c>
      <c r="AC406" s="73">
        <f>VLOOKUP($B406,'Tillförd energi'!$B$2:$AS$506,MATCH(AC$1,'Tillförd energi'!$B$1:$AQ$1,0),FALSE)</f>
        <v>0</v>
      </c>
      <c r="AD406" s="73">
        <f>VLOOKUP($B406,'Tillförd energi'!$B$2:$AS$506,MATCH(AD$1,'Tillförd energi'!$B$1:$AQ$1,0),FALSE)</f>
        <v>0</v>
      </c>
      <c r="AF406" s="73">
        <f>VLOOKUP($B406,'Tillförd energi'!$B$2:$AS$506,MATCH(AF$1,'Tillförd energi'!$B$1:$AQ$1,0),FALSE)</f>
        <v>7.9156000000000004</v>
      </c>
      <c r="AH406" s="73">
        <f>IFERROR(VLOOKUP(B406,Miljö!$B$1:$S$476,9,FALSE)/1,0)</f>
        <v>0</v>
      </c>
      <c r="AJ406" s="81">
        <f>IFERROR(VLOOKUP($B406,Miljö!$B$1:$S$500,MATCH("hjälpel exklusive kraftvärme (GWh)",Miljö!$B$1:$V$1,0),FALSE)/1,"")</f>
        <v>6.4</v>
      </c>
      <c r="AK406" s="81">
        <f t="shared" si="66"/>
        <v>6.4</v>
      </c>
      <c r="AL406" s="81">
        <f>VLOOKUP($B406,'Slutlig allokering'!$B$2:$AL$462,MATCH("Hjälpel kraftvärme",'Slutlig allokering'!$B$2:$AL$2,0),FALSE)</f>
        <v>1.5156000000000001</v>
      </c>
      <c r="AN406" s="73">
        <f t="shared" si="67"/>
        <v>192.4324</v>
      </c>
      <c r="AO406" s="73">
        <f t="shared" si="68"/>
        <v>192.4324</v>
      </c>
      <c r="AP406" s="73">
        <f>IF(ISERROR(1/VLOOKUP($B406,Leveranser!$B$1:$S$500,MATCH("såld värme (gwh)",Leveranser!$B$1:$S$1,0),FALSE)),"",VLOOKUP($B406,Leveranser!$B$1:$S$500,MATCH("såld värme (gwh)",Leveranser!$B$1:$S$1,0),FALSE))</f>
        <v>160.33000000000001</v>
      </c>
      <c r="AQ406" s="73">
        <f>VLOOKUP($B406,Leveranser!$B$1:$Y$500,MATCH("Totalt såld fjärrvärme till andra fjärrvärmeföretag",Leveranser!$B$1:$AA$1,0),FALSE)</f>
        <v>0</v>
      </c>
      <c r="AR406" s="73">
        <f>IF(ISERROR(1/VLOOKUP($B406,Miljö!$B$1:$S$500,MATCH("Såld mängd produktionsspecifik fjärrvärme (GWh)",Miljö!$B$1:$R$1,0),FALSE)),0,VLOOKUP($B406,Miljö!$B$1:$S$500,MATCH("Såld mängd produktionsspecifik fjärrvärme (GWh)",Miljö!$B$1:$R$1,0),FALSE))</f>
        <v>0</v>
      </c>
      <c r="AS406" s="82">
        <f t="shared" si="73"/>
        <v>0.83317570222062398</v>
      </c>
      <c r="AU406" s="73" t="str">
        <f>VLOOKUP($B406,'Miljövärden urval för publ'!$B$2:$I$486,7,FALSE)</f>
        <v>Ja</v>
      </c>
      <c r="AV406" s="73" t="str">
        <f>VLOOKUP($B406,'Miljövärden urval för publ'!$B$2:$I$486,6,FALSE)</f>
        <v>Nej</v>
      </c>
      <c r="AZ406" s="73">
        <f t="shared" si="69"/>
        <v>7.9156000000000004</v>
      </c>
      <c r="BA406" s="73">
        <f t="shared" si="74"/>
        <v>0</v>
      </c>
      <c r="BB406" s="73">
        <f t="shared" si="70"/>
        <v>143.5718</v>
      </c>
      <c r="BC406" s="73">
        <f t="shared" si="71"/>
        <v>0</v>
      </c>
      <c r="BE406" s="73">
        <f t="shared" si="75"/>
        <v>0</v>
      </c>
      <c r="BF406" s="73">
        <f t="shared" si="76"/>
        <v>0</v>
      </c>
      <c r="BH406" s="73">
        <f t="shared" si="72"/>
        <v>143.5718</v>
      </c>
    </row>
    <row r="407" spans="1:60" ht="14.5" x14ac:dyDescent="0.35">
      <c r="A407" t="s">
        <v>521</v>
      </c>
      <c r="B407" t="s">
        <v>529</v>
      </c>
      <c r="C407" s="73">
        <f>VLOOKUP($B407,'Tillförd energi'!$B$2:$AS$506,MATCH(C$1,'Tillförd energi'!$B$1:$AQ$1,0),FALSE)</f>
        <v>0</v>
      </c>
      <c r="D407" s="73">
        <f>VLOOKUP($B407,'Tillförd energi'!$B$2:$AS$506,MATCH(D$1,'Tillförd energi'!$B$1:$AQ$1,0),FALSE)</f>
        <v>0</v>
      </c>
      <c r="E407" s="73">
        <f>VLOOKUP($B407,'Tillförd energi'!$B$2:$AS$506,MATCH(E$1,'Tillförd energi'!$B$1:$AQ$1,0),FALSE)</f>
        <v>9.4067799999999995</v>
      </c>
      <c r="F407" s="73">
        <f>VLOOKUP($B407,'Tillförd energi'!$B$2:$AS$506,MATCH(F$1,'Tillförd energi'!$B$1:$AQ$1,0),FALSE)</f>
        <v>0</v>
      </c>
      <c r="G407" s="73">
        <f>VLOOKUP($B407,'Tillförd energi'!$B$2:$AS$506,MATCH(G$1,'Tillförd energi'!$B$1:$AQ$1,0),FALSE)</f>
        <v>0</v>
      </c>
      <c r="H407" s="73">
        <f>VLOOKUP($B407,'Tillförd energi'!$B$2:$AS$506,MATCH(H$1,'Tillförd energi'!$B$1:$AQ$1,0),FALSE)</f>
        <v>0</v>
      </c>
      <c r="I407" s="73">
        <f>VLOOKUP($B407,'Tillförd energi'!$B$2:$AS$506,MATCH(I$1,'Tillförd energi'!$B$1:$AQ$1,0),FALSE)</f>
        <v>0</v>
      </c>
      <c r="J407" s="73">
        <f>VLOOKUP($B407,'Tillförd energi'!$B$2:$AS$506,MATCH(J$1,'Tillförd energi'!$B$1:$AQ$1,0),FALSE)</f>
        <v>0</v>
      </c>
      <c r="K407" s="73">
        <f>VLOOKUP($B407,'Tillförd energi'!$B$2:$AS$506,MATCH(K$1,'Tillförd energi'!$B$1:$AQ$1,0),FALSE)</f>
        <v>196.46799999999999</v>
      </c>
      <c r="L407" s="73">
        <f>VLOOKUP($B407,'Tillförd energi'!$B$2:$AS$506,MATCH(L$1,'Tillförd energi'!$B$1:$AQ$1,0),FALSE)</f>
        <v>0.530837</v>
      </c>
      <c r="M407" s="73">
        <f>VLOOKUP($B407,'Tillförd energi'!$B$2:$AS$506,MATCH(M$1,'Tillförd energi'!$B$1:$AQ$1,0),FALSE)</f>
        <v>72.357399999999998</v>
      </c>
      <c r="N407" s="73">
        <f>VLOOKUP($B407,'Tillförd energi'!$B$2:$AS$506,MATCH(N$1,'Tillförd energi'!$B$1:$AQ$1,0),FALSE)</f>
        <v>0</v>
      </c>
      <c r="O407" s="73">
        <f>VLOOKUP($B407,'Tillförd energi'!$B$2:$AS$506,MATCH(O$1,'Tillförd energi'!$B$1:$AQ$1,0),FALSE)</f>
        <v>0</v>
      </c>
      <c r="P407" s="73">
        <f>VLOOKUP($B407,'Tillförd energi'!$B$2:$AS$506,MATCH(P$1,'Tillförd energi'!$B$1:$AQ$1,0),FALSE)</f>
        <v>0</v>
      </c>
      <c r="Q407" s="73">
        <f>VLOOKUP($B407,'Tillförd energi'!$B$2:$AS$506,MATCH(Q$1,'Tillförd energi'!$B$1:$AQ$1,0),FALSE)</f>
        <v>0</v>
      </c>
      <c r="R407" s="73">
        <f>VLOOKUP($B407,'Tillförd energi'!$B$2:$AS$506,MATCH(R$1,'Tillförd energi'!$B$1:$AQ$1,0),FALSE)</f>
        <v>0</v>
      </c>
      <c r="S407" s="73">
        <f>VLOOKUP($B407,'Tillförd energi'!$B$2:$AS$506,MATCH(S$1,'Tillförd energi'!$B$1:$AQ$1,0),FALSE)</f>
        <v>0</v>
      </c>
      <c r="T407" s="73">
        <f>VLOOKUP($B407,'Tillförd energi'!$B$2:$AS$506,MATCH(T$1,'Tillförd energi'!$B$1:$AQ$1,0),FALSE)</f>
        <v>0</v>
      </c>
      <c r="U407" s="73">
        <f>VLOOKUP($B407,'Tillförd energi'!$B$2:$AS$506,MATCH(U$1,'Tillförd energi'!$B$1:$AQ$1,0),FALSE)</f>
        <v>0</v>
      </c>
      <c r="V407" s="73">
        <f>VLOOKUP($B407,'Tillförd energi'!$B$2:$AS$506,MATCH(V$1,'Tillförd energi'!$B$1:$AQ$1,0),FALSE)</f>
        <v>0</v>
      </c>
      <c r="W407" s="73">
        <f>VLOOKUP($B407,'Tillförd energi'!$B$2:$AS$506,MATCH(W$1,'Tillförd energi'!$B$1:$AQ$1,0),FALSE)</f>
        <v>0</v>
      </c>
      <c r="X407" s="73">
        <f>VLOOKUP($B407,'Tillförd energi'!$B$2:$AS$506,MATCH(X$1,'Tillförd energi'!$B$1:$AQ$1,0),FALSE)</f>
        <v>0</v>
      </c>
      <c r="Y407" s="73">
        <f>VLOOKUP($B407,'Tillförd energi'!$B$2:$AS$506,MATCH(Y$1,'Tillförd energi'!$B$1:$AQ$1,0),FALSE)</f>
        <v>0</v>
      </c>
      <c r="Z407" s="73">
        <f>VLOOKUP($B407,'Tillförd energi'!$B$2:$AS$506,MATCH(Z$1,'Tillförd energi'!$B$1:$AQ$1,0),FALSE)</f>
        <v>0</v>
      </c>
      <c r="AA407" s="73">
        <f>VLOOKUP($B407,'Tillförd energi'!$B$2:$AS$506,MATCH(AA$1,'Tillförd energi'!$B$1:$AQ$1,0),FALSE)</f>
        <v>0</v>
      </c>
      <c r="AB407" s="73">
        <f>VLOOKUP($B407,'Tillförd energi'!$B$2:$AS$506,MATCH(AB$1,'Tillförd energi'!$B$1:$AQ$1,0),FALSE)</f>
        <v>49.982999999999997</v>
      </c>
      <c r="AC407" s="73">
        <f>VLOOKUP($B407,'Tillförd energi'!$B$2:$AS$506,MATCH(AC$1,'Tillförd energi'!$B$1:$AQ$1,0),FALSE)</f>
        <v>0</v>
      </c>
      <c r="AD407" s="73">
        <f>VLOOKUP($B407,'Tillförd energi'!$B$2:$AS$506,MATCH(AD$1,'Tillförd energi'!$B$1:$AQ$1,0),FALSE)</f>
        <v>0</v>
      </c>
      <c r="AF407" s="73">
        <f>VLOOKUP($B407,'Tillförd energi'!$B$2:$AS$506,MATCH(AF$1,'Tillförd energi'!$B$1:$AQ$1,0),FALSE)</f>
        <v>14.254300000000001</v>
      </c>
      <c r="AH407" s="73">
        <f>IFERROR(VLOOKUP(B407,Miljö!$B$1:$S$476,9,FALSE)/1,0)</f>
        <v>0</v>
      </c>
      <c r="AJ407" s="81">
        <f>IFERROR(VLOOKUP($B407,Miljö!$B$1:$S$500,MATCH("hjälpel exklusive kraftvärme (GWh)",Miljö!$B$1:$V$1,0),FALSE)/1,"")</f>
        <v>5.4219999999999997</v>
      </c>
      <c r="AK407" s="81">
        <f t="shared" si="66"/>
        <v>5.4219999999999997</v>
      </c>
      <c r="AL407" s="81">
        <f>VLOOKUP($B407,'Slutlig allokering'!$B$2:$AL$462,MATCH("Hjälpel kraftvärme",'Slutlig allokering'!$B$2:$AL$2,0),FALSE)</f>
        <v>8.8323400000000003</v>
      </c>
      <c r="AN407" s="73">
        <f t="shared" si="67"/>
        <v>343.000317</v>
      </c>
      <c r="AO407" s="73">
        <f t="shared" si="68"/>
        <v>343.000317</v>
      </c>
      <c r="AP407" s="73">
        <f>IF(ISERROR(1/VLOOKUP($B407,Leveranser!$B$1:$S$500,MATCH("såld värme (gwh)",Leveranser!$B$1:$S$1,0),FALSE)),"",VLOOKUP($B407,Leveranser!$B$1:$S$500,MATCH("såld värme (gwh)",Leveranser!$B$1:$S$1,0),FALSE))</f>
        <v>284.05</v>
      </c>
      <c r="AQ407" s="73">
        <f>VLOOKUP($B407,Leveranser!$B$1:$Y$500,MATCH("Totalt såld fjärrvärme till andra fjärrvärmeföretag",Leveranser!$B$1:$AA$1,0),FALSE)</f>
        <v>0</v>
      </c>
      <c r="AR407" s="73">
        <f>IF(ISERROR(1/VLOOKUP($B407,Miljö!$B$1:$S$500,MATCH("Såld mängd produktionsspecifik fjärrvärme (GWh)",Miljö!$B$1:$R$1,0),FALSE)),0,VLOOKUP($B407,Miljö!$B$1:$S$500,MATCH("Såld mängd produktionsspecifik fjärrvärme (GWh)",Miljö!$B$1:$R$1,0),FALSE))</f>
        <v>0</v>
      </c>
      <c r="AS407" s="82">
        <f t="shared" si="73"/>
        <v>0.82813334542778283</v>
      </c>
      <c r="AU407" s="73" t="str">
        <f>VLOOKUP($B407,'Miljövärden urval för publ'!$B$2:$I$486,7,FALSE)</f>
        <v>Ja</v>
      </c>
      <c r="AV407" s="73" t="str">
        <f>VLOOKUP($B407,'Miljövärden urval för publ'!$B$2:$I$486,6,FALSE)</f>
        <v>Nej</v>
      </c>
      <c r="AZ407" s="73">
        <f t="shared" si="69"/>
        <v>14.254300000000001</v>
      </c>
      <c r="BA407" s="73">
        <f t="shared" si="74"/>
        <v>0</v>
      </c>
      <c r="BB407" s="73">
        <f t="shared" si="70"/>
        <v>72.888237000000004</v>
      </c>
      <c r="BC407" s="73">
        <f t="shared" si="71"/>
        <v>0</v>
      </c>
      <c r="BE407" s="73">
        <f t="shared" si="75"/>
        <v>0</v>
      </c>
      <c r="BF407" s="73">
        <f t="shared" si="76"/>
        <v>0</v>
      </c>
      <c r="BH407" s="73">
        <f t="shared" si="72"/>
        <v>269.35623699999996</v>
      </c>
    </row>
    <row r="408" spans="1:60" ht="14.5" x14ac:dyDescent="0.35">
      <c r="A408" t="s">
        <v>521</v>
      </c>
      <c r="B408" t="s">
        <v>530</v>
      </c>
      <c r="C408" s="73">
        <f>VLOOKUP($B408,'Tillförd energi'!$B$2:$AS$506,MATCH(C$1,'Tillförd energi'!$B$1:$AQ$1,0),FALSE)</f>
        <v>0</v>
      </c>
      <c r="D408" s="73">
        <f>VLOOKUP($B408,'Tillförd energi'!$B$2:$AS$506,MATCH(D$1,'Tillförd energi'!$B$1:$AQ$1,0),FALSE)</f>
        <v>0</v>
      </c>
      <c r="E408" s="73">
        <f>VLOOKUP($B408,'Tillförd energi'!$B$2:$AS$506,MATCH(E$1,'Tillförd energi'!$B$1:$AQ$1,0),FALSE)</f>
        <v>0</v>
      </c>
      <c r="F408" s="73">
        <f>VLOOKUP($B408,'Tillförd energi'!$B$2:$AS$506,MATCH(F$1,'Tillförd energi'!$B$1:$AQ$1,0),FALSE)</f>
        <v>0</v>
      </c>
      <c r="G408" s="73">
        <f>VLOOKUP($B408,'Tillförd energi'!$B$2:$AS$506,MATCH(G$1,'Tillförd energi'!$B$1:$AQ$1,0),FALSE)</f>
        <v>0</v>
      </c>
      <c r="H408" s="73">
        <f>VLOOKUP($B408,'Tillförd energi'!$B$2:$AS$506,MATCH(H$1,'Tillförd energi'!$B$1:$AQ$1,0),FALSE)</f>
        <v>0</v>
      </c>
      <c r="I408" s="73">
        <f>VLOOKUP($B408,'Tillförd energi'!$B$2:$AS$506,MATCH(I$1,'Tillförd energi'!$B$1:$AQ$1,0),FALSE)</f>
        <v>0</v>
      </c>
      <c r="J408" s="73">
        <f>VLOOKUP($B408,'Tillförd energi'!$B$2:$AS$506,MATCH(J$1,'Tillförd energi'!$B$1:$AQ$1,0),FALSE)</f>
        <v>0</v>
      </c>
      <c r="K408" s="73">
        <f>VLOOKUP($B408,'Tillförd energi'!$B$2:$AS$506,MATCH(K$1,'Tillförd energi'!$B$1:$AQ$1,0),FALSE)</f>
        <v>0</v>
      </c>
      <c r="L408" s="73">
        <f>VLOOKUP($B408,'Tillförd energi'!$B$2:$AS$506,MATCH(L$1,'Tillförd energi'!$B$1:$AQ$1,0),FALSE)</f>
        <v>0</v>
      </c>
      <c r="M408" s="73">
        <f>VLOOKUP($B408,'Tillförd energi'!$B$2:$AS$506,MATCH(M$1,'Tillförd energi'!$B$1:$AQ$1,0),FALSE)</f>
        <v>0</v>
      </c>
      <c r="N408" s="73">
        <f>VLOOKUP($B408,'Tillförd energi'!$B$2:$AS$506,MATCH(N$1,'Tillförd energi'!$B$1:$AQ$1,0),FALSE)</f>
        <v>0</v>
      </c>
      <c r="O408" s="73">
        <f>VLOOKUP($B408,'Tillförd energi'!$B$2:$AS$506,MATCH(O$1,'Tillförd energi'!$B$1:$AQ$1,0),FALSE)</f>
        <v>0</v>
      </c>
      <c r="P408" s="73">
        <f>VLOOKUP($B408,'Tillförd energi'!$B$2:$AS$506,MATCH(P$1,'Tillförd energi'!$B$1:$AQ$1,0),FALSE)</f>
        <v>0</v>
      </c>
      <c r="Q408" s="73">
        <f>VLOOKUP($B408,'Tillförd energi'!$B$2:$AS$506,MATCH(Q$1,'Tillförd energi'!$B$1:$AQ$1,0),FALSE)</f>
        <v>0</v>
      </c>
      <c r="R408" s="73">
        <f>VLOOKUP($B408,'Tillförd energi'!$B$2:$AS$506,MATCH(R$1,'Tillförd energi'!$B$1:$AQ$1,0),FALSE)</f>
        <v>0</v>
      </c>
      <c r="S408" s="73">
        <f>VLOOKUP($B408,'Tillförd energi'!$B$2:$AS$506,MATCH(S$1,'Tillförd energi'!$B$1:$AQ$1,0),FALSE)</f>
        <v>0</v>
      </c>
      <c r="T408" s="73">
        <f>VLOOKUP($B408,'Tillförd energi'!$B$2:$AS$506,MATCH(T$1,'Tillförd energi'!$B$1:$AQ$1,0),FALSE)</f>
        <v>0</v>
      </c>
      <c r="U408" s="73">
        <f>VLOOKUP($B408,'Tillförd energi'!$B$2:$AS$506,MATCH(U$1,'Tillförd energi'!$B$1:$AQ$1,0),FALSE)</f>
        <v>0</v>
      </c>
      <c r="V408" s="73">
        <f>VLOOKUP($B408,'Tillförd energi'!$B$2:$AS$506,MATCH(V$1,'Tillförd energi'!$B$1:$AQ$1,0),FALSE)</f>
        <v>0</v>
      </c>
      <c r="W408" s="73">
        <f>VLOOKUP($B408,'Tillförd energi'!$B$2:$AS$506,MATCH(W$1,'Tillförd energi'!$B$1:$AQ$1,0),FALSE)</f>
        <v>0</v>
      </c>
      <c r="X408" s="73">
        <f>VLOOKUP($B408,'Tillförd energi'!$B$2:$AS$506,MATCH(X$1,'Tillförd energi'!$B$1:$AQ$1,0),FALSE)</f>
        <v>0</v>
      </c>
      <c r="Y408" s="73">
        <f>VLOOKUP($B408,'Tillförd energi'!$B$2:$AS$506,MATCH(Y$1,'Tillförd energi'!$B$1:$AQ$1,0),FALSE)</f>
        <v>0</v>
      </c>
      <c r="Z408" s="73">
        <f>VLOOKUP($B408,'Tillförd energi'!$B$2:$AS$506,MATCH(Z$1,'Tillförd energi'!$B$1:$AQ$1,0),FALSE)</f>
        <v>0</v>
      </c>
      <c r="AA408" s="73">
        <f>VLOOKUP($B408,'Tillförd energi'!$B$2:$AS$506,MATCH(AA$1,'Tillförd energi'!$B$1:$AQ$1,0),FALSE)</f>
        <v>0</v>
      </c>
      <c r="AB408" s="73">
        <f>VLOOKUP($B408,'Tillförd energi'!$B$2:$AS$506,MATCH(AB$1,'Tillförd energi'!$B$1:$AQ$1,0),FALSE)</f>
        <v>0</v>
      </c>
      <c r="AC408" s="73">
        <f>VLOOKUP($B408,'Tillförd energi'!$B$2:$AS$506,MATCH(AC$1,'Tillförd energi'!$B$1:$AQ$1,0),FALSE)</f>
        <v>0</v>
      </c>
      <c r="AD408" s="73">
        <f>VLOOKUP($B408,'Tillförd energi'!$B$2:$AS$506,MATCH(AD$1,'Tillförd energi'!$B$1:$AQ$1,0),FALSE)</f>
        <v>0</v>
      </c>
      <c r="AF408" s="73">
        <f>VLOOKUP($B408,'Tillförd energi'!$B$2:$AS$506,MATCH(AF$1,'Tillförd energi'!$B$1:$AQ$1,0),FALSE)</f>
        <v>0</v>
      </c>
      <c r="AH408" s="73">
        <f>IFERROR(VLOOKUP(B408,Miljö!$B$1:$S$476,9,FALSE)/1,0)</f>
        <v>0</v>
      </c>
      <c r="AJ408" s="81" t="str">
        <f>IFERROR(VLOOKUP($B408,Miljö!$B$1:$S$500,MATCH("hjälpel exklusive kraftvärme (GWh)",Miljö!$B$1:$V$1,0),FALSE)/1,"")</f>
        <v/>
      </c>
      <c r="AK408" s="81">
        <f t="shared" si="66"/>
        <v>0.86819999999999997</v>
      </c>
      <c r="AL408" s="81">
        <f>VLOOKUP($B408,'Slutlig allokering'!$B$2:$AL$462,MATCH("Hjälpel kraftvärme",'Slutlig allokering'!$B$2:$AL$2,0),FALSE)</f>
        <v>0</v>
      </c>
      <c r="AN408" s="73">
        <f t="shared" si="67"/>
        <v>0</v>
      </c>
      <c r="AO408" s="73">
        <f t="shared" si="68"/>
        <v>0</v>
      </c>
      <c r="AP408" s="73">
        <f>IF(ISERROR(1/VLOOKUP($B408,Leveranser!$B$1:$S$500,MATCH("såld värme (gwh)",Leveranser!$B$1:$S$1,0),FALSE)),"",VLOOKUP($B408,Leveranser!$B$1:$S$500,MATCH("såld värme (gwh)",Leveranser!$B$1:$S$1,0),FALSE))</f>
        <v>28.94</v>
      </c>
      <c r="AQ408" s="73">
        <f>VLOOKUP($B408,Leveranser!$B$1:$Y$500,MATCH("Totalt såld fjärrvärme till andra fjärrvärmeföretag",Leveranser!$B$1:$AA$1,0),FALSE)</f>
        <v>0</v>
      </c>
      <c r="AR408" s="73">
        <f>IF(ISERROR(1/VLOOKUP($B408,Miljö!$B$1:$S$500,MATCH("Såld mängd produktionsspecifik fjärrvärme (GWh)",Miljö!$B$1:$R$1,0),FALSE)),0,VLOOKUP($B408,Miljö!$B$1:$S$500,MATCH("Såld mängd produktionsspecifik fjärrvärme (GWh)",Miljö!$B$1:$R$1,0),FALSE))</f>
        <v>0</v>
      </c>
      <c r="AS408" s="82" t="str">
        <f t="shared" si="73"/>
        <v/>
      </c>
      <c r="AU408" s="73" t="str">
        <f>VLOOKUP($B408,'Miljövärden urval för publ'!$B$2:$I$486,7,FALSE)</f>
        <v>Nej</v>
      </c>
      <c r="AV408" s="73" t="str">
        <f>VLOOKUP($B408,'Miljövärden urval för publ'!$B$2:$I$486,6,FALSE)</f>
        <v>Nej</v>
      </c>
      <c r="AZ408" s="73">
        <f t="shared" si="69"/>
        <v>0</v>
      </c>
      <c r="BA408" s="73">
        <f t="shared" si="74"/>
        <v>0</v>
      </c>
      <c r="BB408" s="73">
        <f t="shared" si="70"/>
        <v>0</v>
      </c>
      <c r="BC408" s="73">
        <f t="shared" si="71"/>
        <v>0</v>
      </c>
      <c r="BE408" s="73">
        <f t="shared" si="75"/>
        <v>0</v>
      </c>
      <c r="BF408" s="73">
        <f t="shared" si="76"/>
        <v>0</v>
      </c>
      <c r="BH408" s="73">
        <f t="shared" si="72"/>
        <v>0</v>
      </c>
    </row>
    <row r="409" spans="1:60" ht="14.5" x14ac:dyDescent="0.35">
      <c r="A409" t="s">
        <v>521</v>
      </c>
      <c r="B409" t="s">
        <v>531</v>
      </c>
      <c r="C409" s="73">
        <f>VLOOKUP($B409,'Tillförd energi'!$B$2:$AS$506,MATCH(C$1,'Tillförd energi'!$B$1:$AQ$1,0),FALSE)</f>
        <v>0</v>
      </c>
      <c r="D409" s="73">
        <f>VLOOKUP($B409,'Tillförd energi'!$B$2:$AS$506,MATCH(D$1,'Tillförd energi'!$B$1:$AQ$1,0),FALSE)</f>
        <v>0.7</v>
      </c>
      <c r="E409" s="73">
        <f>VLOOKUP($B409,'Tillförd energi'!$B$2:$AS$506,MATCH(E$1,'Tillförd energi'!$B$1:$AQ$1,0),FALSE)</f>
        <v>0</v>
      </c>
      <c r="F409" s="73">
        <f>VLOOKUP($B409,'Tillförd energi'!$B$2:$AS$506,MATCH(F$1,'Tillförd energi'!$B$1:$AQ$1,0),FALSE)</f>
        <v>0</v>
      </c>
      <c r="G409" s="73">
        <f>VLOOKUP($B409,'Tillförd energi'!$B$2:$AS$506,MATCH(G$1,'Tillförd energi'!$B$1:$AQ$1,0),FALSE)</f>
        <v>0</v>
      </c>
      <c r="H409" s="73">
        <f>VLOOKUP($B409,'Tillförd energi'!$B$2:$AS$506,MATCH(H$1,'Tillförd energi'!$B$1:$AQ$1,0),FALSE)</f>
        <v>0</v>
      </c>
      <c r="I409" s="73">
        <f>VLOOKUP($B409,'Tillförd energi'!$B$2:$AS$506,MATCH(I$1,'Tillförd energi'!$B$1:$AQ$1,0),FALSE)</f>
        <v>0</v>
      </c>
      <c r="J409" s="73">
        <f>VLOOKUP($B409,'Tillförd energi'!$B$2:$AS$506,MATCH(J$1,'Tillförd energi'!$B$1:$AQ$1,0),FALSE)</f>
        <v>0</v>
      </c>
      <c r="K409" s="73">
        <f>VLOOKUP($B409,'Tillförd energi'!$B$2:$AS$506,MATCH(K$1,'Tillförd energi'!$B$1:$AQ$1,0),FALSE)</f>
        <v>0</v>
      </c>
      <c r="L409" s="73">
        <f>VLOOKUP($B409,'Tillförd energi'!$B$2:$AS$506,MATCH(L$1,'Tillförd energi'!$B$1:$AQ$1,0),FALSE)</f>
        <v>0</v>
      </c>
      <c r="M409" s="73">
        <f>VLOOKUP($B409,'Tillförd energi'!$B$2:$AS$506,MATCH(M$1,'Tillförd energi'!$B$1:$AQ$1,0),FALSE)</f>
        <v>0</v>
      </c>
      <c r="N409" s="73">
        <f>VLOOKUP($B409,'Tillförd energi'!$B$2:$AS$506,MATCH(N$1,'Tillförd energi'!$B$1:$AQ$1,0),FALSE)</f>
        <v>0</v>
      </c>
      <c r="O409" s="73">
        <f>VLOOKUP($B409,'Tillförd energi'!$B$2:$AS$506,MATCH(O$1,'Tillförd energi'!$B$1:$AQ$1,0),FALSE)</f>
        <v>0</v>
      </c>
      <c r="P409" s="73">
        <f>VLOOKUP($B409,'Tillförd energi'!$B$2:$AS$506,MATCH(P$1,'Tillförd energi'!$B$1:$AQ$1,0),FALSE)</f>
        <v>0</v>
      </c>
      <c r="Q409" s="73">
        <f>VLOOKUP($B409,'Tillförd energi'!$B$2:$AS$506,MATCH(Q$1,'Tillförd energi'!$B$1:$AQ$1,0),FALSE)</f>
        <v>22.9</v>
      </c>
      <c r="R409" s="73">
        <f>VLOOKUP($B409,'Tillförd energi'!$B$2:$AS$506,MATCH(R$1,'Tillförd energi'!$B$1:$AQ$1,0),FALSE)</f>
        <v>0</v>
      </c>
      <c r="S409" s="73">
        <f>VLOOKUP($B409,'Tillförd energi'!$B$2:$AS$506,MATCH(S$1,'Tillförd energi'!$B$1:$AQ$1,0),FALSE)</f>
        <v>0</v>
      </c>
      <c r="T409" s="73">
        <f>VLOOKUP($B409,'Tillförd energi'!$B$2:$AS$506,MATCH(T$1,'Tillförd energi'!$B$1:$AQ$1,0),FALSE)</f>
        <v>0</v>
      </c>
      <c r="U409" s="73">
        <f>VLOOKUP($B409,'Tillförd energi'!$B$2:$AS$506,MATCH(U$1,'Tillförd energi'!$B$1:$AQ$1,0),FALSE)</f>
        <v>0</v>
      </c>
      <c r="V409" s="73">
        <f>VLOOKUP($B409,'Tillförd energi'!$B$2:$AS$506,MATCH(V$1,'Tillförd energi'!$B$1:$AQ$1,0),FALSE)</f>
        <v>0</v>
      </c>
      <c r="W409" s="73">
        <f>VLOOKUP($B409,'Tillförd energi'!$B$2:$AS$506,MATCH(W$1,'Tillförd energi'!$B$1:$AQ$1,0),FALSE)</f>
        <v>0</v>
      </c>
      <c r="X409" s="73">
        <f>VLOOKUP($B409,'Tillförd energi'!$B$2:$AS$506,MATCH(X$1,'Tillförd energi'!$B$1:$AQ$1,0),FALSE)</f>
        <v>0</v>
      </c>
      <c r="Y409" s="73">
        <f>VLOOKUP($B409,'Tillförd energi'!$B$2:$AS$506,MATCH(Y$1,'Tillförd energi'!$B$1:$AQ$1,0),FALSE)</f>
        <v>0</v>
      </c>
      <c r="Z409" s="73">
        <f>VLOOKUP($B409,'Tillförd energi'!$B$2:$AS$506,MATCH(Z$1,'Tillförd energi'!$B$1:$AQ$1,0),FALSE)</f>
        <v>0</v>
      </c>
      <c r="AA409" s="73">
        <f>VLOOKUP($B409,'Tillförd energi'!$B$2:$AS$506,MATCH(AA$1,'Tillförd energi'!$B$1:$AQ$1,0),FALSE)</f>
        <v>0</v>
      </c>
      <c r="AB409" s="73">
        <f>VLOOKUP($B409,'Tillförd energi'!$B$2:$AS$506,MATCH(AB$1,'Tillförd energi'!$B$1:$AQ$1,0),FALSE)</f>
        <v>0</v>
      </c>
      <c r="AC409" s="73">
        <f>VLOOKUP($B409,'Tillförd energi'!$B$2:$AS$506,MATCH(AC$1,'Tillförd energi'!$B$1:$AQ$1,0),FALSE)</f>
        <v>0</v>
      </c>
      <c r="AD409" s="73">
        <f>VLOOKUP($B409,'Tillförd energi'!$B$2:$AS$506,MATCH(AD$1,'Tillförd energi'!$B$1:$AQ$1,0),FALSE)</f>
        <v>0</v>
      </c>
      <c r="AF409" s="73">
        <f>VLOOKUP($B409,'Tillförd energi'!$B$2:$AS$506,MATCH(AF$1,'Tillförd energi'!$B$1:$AQ$1,0),FALSE)</f>
        <v>0.2</v>
      </c>
      <c r="AH409" s="73">
        <f>IFERROR(VLOOKUP(B409,Miljö!$B$1:$S$476,9,FALSE)/1,0)</f>
        <v>0</v>
      </c>
      <c r="AJ409" s="81">
        <f>IFERROR(VLOOKUP($B409,Miljö!$B$1:$S$500,MATCH("hjälpel exklusive kraftvärme (GWh)",Miljö!$B$1:$V$1,0),FALSE)/1,"")</f>
        <v>0.2</v>
      </c>
      <c r="AK409" s="81">
        <f t="shared" si="66"/>
        <v>0.2</v>
      </c>
      <c r="AL409" s="81">
        <f>VLOOKUP($B409,'Slutlig allokering'!$B$2:$AL$462,MATCH("Hjälpel kraftvärme",'Slutlig allokering'!$B$2:$AL$2,0),FALSE)</f>
        <v>0</v>
      </c>
      <c r="AN409" s="73">
        <f t="shared" si="67"/>
        <v>23.799999999999997</v>
      </c>
      <c r="AO409" s="73">
        <f t="shared" si="68"/>
        <v>23.799999999999997</v>
      </c>
      <c r="AP409" s="73">
        <f>IF(ISERROR(1/VLOOKUP($B409,Leveranser!$B$1:$S$500,MATCH("såld värme (gwh)",Leveranser!$B$1:$S$1,0),FALSE)),"",VLOOKUP($B409,Leveranser!$B$1:$S$500,MATCH("såld värme (gwh)",Leveranser!$B$1:$S$1,0),FALSE))</f>
        <v>14.7</v>
      </c>
      <c r="AQ409" s="73">
        <f>VLOOKUP($B409,Leveranser!$B$1:$Y$500,MATCH("Totalt såld fjärrvärme till andra fjärrvärmeföretag",Leveranser!$B$1:$AA$1,0),FALSE)</f>
        <v>0</v>
      </c>
      <c r="AR409" s="73">
        <f>IF(ISERROR(1/VLOOKUP($B409,Miljö!$B$1:$S$500,MATCH("Såld mängd produktionsspecifik fjärrvärme (GWh)",Miljö!$B$1:$R$1,0),FALSE)),0,VLOOKUP($B409,Miljö!$B$1:$S$500,MATCH("Såld mängd produktionsspecifik fjärrvärme (GWh)",Miljö!$B$1:$R$1,0),FALSE))</f>
        <v>0</v>
      </c>
      <c r="AS409" s="82">
        <f t="shared" si="73"/>
        <v>0.61764705882352944</v>
      </c>
      <c r="AU409" s="73" t="str">
        <f>VLOOKUP($B409,'Miljövärden urval för publ'!$B$2:$I$486,7,FALSE)</f>
        <v>Ja</v>
      </c>
      <c r="AV409" s="73" t="str">
        <f>VLOOKUP($B409,'Miljövärden urval för publ'!$B$2:$I$486,6,FALSE)</f>
        <v>Nej</v>
      </c>
      <c r="AZ409" s="73">
        <f t="shared" si="69"/>
        <v>0.2</v>
      </c>
      <c r="BA409" s="73">
        <f t="shared" si="74"/>
        <v>0</v>
      </c>
      <c r="BB409" s="73">
        <f t="shared" si="70"/>
        <v>0</v>
      </c>
      <c r="BC409" s="73">
        <f t="shared" si="71"/>
        <v>22.9</v>
      </c>
      <c r="BE409" s="73">
        <f t="shared" si="75"/>
        <v>0</v>
      </c>
      <c r="BF409" s="73">
        <f t="shared" si="76"/>
        <v>0</v>
      </c>
      <c r="BH409" s="73">
        <f t="shared" si="72"/>
        <v>22.9</v>
      </c>
    </row>
    <row r="410" spans="1:60" ht="14.5" x14ac:dyDescent="0.35">
      <c r="A410" t="s">
        <v>521</v>
      </c>
      <c r="B410" t="s">
        <v>532</v>
      </c>
      <c r="C410" s="73">
        <f>VLOOKUP($B410,'Tillförd energi'!$B$2:$AS$506,MATCH(C$1,'Tillförd energi'!$B$1:$AQ$1,0),FALSE)</f>
        <v>0</v>
      </c>
      <c r="D410" s="73">
        <f>VLOOKUP($B410,'Tillförd energi'!$B$2:$AS$506,MATCH(D$1,'Tillförd energi'!$B$1:$AQ$1,0),FALSE)</f>
        <v>16.776</v>
      </c>
      <c r="E410" s="73">
        <f>VLOOKUP($B410,'Tillförd energi'!$B$2:$AS$506,MATCH(E$1,'Tillförd energi'!$B$1:$AQ$1,0),FALSE)</f>
        <v>0</v>
      </c>
      <c r="F410" s="73">
        <f>VLOOKUP($B410,'Tillförd energi'!$B$2:$AS$506,MATCH(F$1,'Tillförd energi'!$B$1:$AQ$1,0),FALSE)</f>
        <v>37.916400000000003</v>
      </c>
      <c r="G410" s="73">
        <f>VLOOKUP($B410,'Tillförd energi'!$B$2:$AS$506,MATCH(G$1,'Tillförd energi'!$B$1:$AQ$1,0),FALSE)</f>
        <v>0</v>
      </c>
      <c r="H410" s="73">
        <f>VLOOKUP($B410,'Tillförd energi'!$B$2:$AS$506,MATCH(H$1,'Tillförd energi'!$B$1:$AQ$1,0),FALSE)</f>
        <v>0</v>
      </c>
      <c r="I410" s="73">
        <f>VLOOKUP($B410,'Tillförd energi'!$B$2:$AS$506,MATCH(I$1,'Tillförd energi'!$B$1:$AQ$1,0),FALSE)</f>
        <v>952.00099999999998</v>
      </c>
      <c r="J410" s="73">
        <f>VLOOKUP($B410,'Tillförd energi'!$B$2:$AS$506,MATCH(J$1,'Tillförd energi'!$B$1:$AQ$1,0),FALSE)</f>
        <v>0</v>
      </c>
      <c r="K410" s="73">
        <f>VLOOKUP($B410,'Tillförd energi'!$B$2:$AS$506,MATCH(K$1,'Tillförd energi'!$B$1:$AQ$1,0),FALSE)</f>
        <v>0</v>
      </c>
      <c r="L410" s="73">
        <f>VLOOKUP($B410,'Tillförd energi'!$B$2:$AS$506,MATCH(L$1,'Tillförd energi'!$B$1:$AQ$1,0),FALSE)</f>
        <v>0</v>
      </c>
      <c r="M410" s="73">
        <f>VLOOKUP($B410,'Tillförd energi'!$B$2:$AS$506,MATCH(M$1,'Tillförd energi'!$B$1:$AQ$1,0),FALSE)</f>
        <v>0</v>
      </c>
      <c r="N410" s="73">
        <f>VLOOKUP($B410,'Tillförd energi'!$B$2:$AS$506,MATCH(N$1,'Tillförd energi'!$B$1:$AQ$1,0),FALSE)</f>
        <v>0</v>
      </c>
      <c r="O410" s="73">
        <f>VLOOKUP($B410,'Tillförd energi'!$B$2:$AS$506,MATCH(O$1,'Tillförd energi'!$B$1:$AQ$1,0),FALSE)</f>
        <v>0</v>
      </c>
      <c r="P410" s="73">
        <f>VLOOKUP($B410,'Tillförd energi'!$B$2:$AS$506,MATCH(P$1,'Tillförd energi'!$B$1:$AQ$1,0),FALSE)</f>
        <v>3.1445599999999998</v>
      </c>
      <c r="Q410" s="73">
        <f>VLOOKUP($B410,'Tillförd energi'!$B$2:$AS$506,MATCH(Q$1,'Tillförd energi'!$B$1:$AQ$1,0),FALSE)</f>
        <v>83.863200000000006</v>
      </c>
      <c r="R410" s="73">
        <f>VLOOKUP($B410,'Tillförd energi'!$B$2:$AS$506,MATCH(R$1,'Tillförd energi'!$B$1:$AQ$1,0),FALSE)</f>
        <v>0</v>
      </c>
      <c r="S410" s="73">
        <f>VLOOKUP($B410,'Tillförd energi'!$B$2:$AS$506,MATCH(S$1,'Tillförd energi'!$B$1:$AQ$1,0),FALSE)</f>
        <v>0</v>
      </c>
      <c r="T410" s="73">
        <f>VLOOKUP($B410,'Tillförd energi'!$B$2:$AS$506,MATCH(T$1,'Tillförd energi'!$B$1:$AQ$1,0),FALSE)</f>
        <v>0</v>
      </c>
      <c r="U410" s="73">
        <f>VLOOKUP($B410,'Tillförd energi'!$B$2:$AS$506,MATCH(U$1,'Tillförd energi'!$B$1:$AQ$1,0),FALSE)</f>
        <v>0</v>
      </c>
      <c r="V410" s="73">
        <f>VLOOKUP($B410,'Tillförd energi'!$B$2:$AS$506,MATCH(V$1,'Tillförd energi'!$B$1:$AQ$1,0),FALSE)</f>
        <v>0</v>
      </c>
      <c r="W410" s="73">
        <f>VLOOKUP($B410,'Tillförd energi'!$B$2:$AS$506,MATCH(W$1,'Tillförd energi'!$B$1:$AQ$1,0),FALSE)</f>
        <v>0</v>
      </c>
      <c r="X410" s="73">
        <f>VLOOKUP($B410,'Tillförd energi'!$B$2:$AS$506,MATCH(X$1,'Tillförd energi'!$B$1:$AQ$1,0),FALSE)</f>
        <v>387.46800000000002</v>
      </c>
      <c r="Y410" s="73">
        <f>VLOOKUP($B410,'Tillförd energi'!$B$2:$AS$506,MATCH(Y$1,'Tillförd energi'!$B$1:$AQ$1,0),FALSE)</f>
        <v>47.1</v>
      </c>
      <c r="Z410" s="73">
        <f>VLOOKUP($B410,'Tillförd energi'!$B$2:$AS$506,MATCH(Z$1,'Tillförd energi'!$B$1:$AQ$1,0),FALSE)</f>
        <v>23.5</v>
      </c>
      <c r="AA410" s="73">
        <f>VLOOKUP($B410,'Tillförd energi'!$B$2:$AS$506,MATCH(AA$1,'Tillförd energi'!$B$1:$AQ$1,0),FALSE)</f>
        <v>78.3</v>
      </c>
      <c r="AB410" s="73">
        <f>VLOOKUP($B410,'Tillförd energi'!$B$2:$AS$506,MATCH(AB$1,'Tillförd energi'!$B$1:$AQ$1,0),FALSE)</f>
        <v>138.6</v>
      </c>
      <c r="AC410" s="73">
        <f>VLOOKUP($B410,'Tillförd energi'!$B$2:$AS$506,MATCH(AC$1,'Tillförd energi'!$B$1:$AQ$1,0),FALSE)</f>
        <v>0</v>
      </c>
      <c r="AD410" s="73">
        <f>VLOOKUP($B410,'Tillförd energi'!$B$2:$AS$506,MATCH(AD$1,'Tillförd energi'!$B$1:$AQ$1,0),FALSE)</f>
        <v>0</v>
      </c>
      <c r="AF410" s="73">
        <f>VLOOKUP($B410,'Tillförd energi'!$B$2:$AS$506,MATCH(AF$1,'Tillförd energi'!$B$1:$AQ$1,0),FALSE)</f>
        <v>74.212199999999996</v>
      </c>
      <c r="AH410" s="73">
        <f>IFERROR(VLOOKUP(B410,Miljö!$B$1:$S$476,9,FALSE)/1,0)</f>
        <v>0</v>
      </c>
      <c r="AJ410" s="81">
        <f>IFERROR(VLOOKUP($B410,Miljö!$B$1:$S$500,MATCH("hjälpel exklusive kraftvärme (GWh)",Miljö!$B$1:$V$1,0),FALSE)/1,"")</f>
        <v>63.5</v>
      </c>
      <c r="AK410" s="81">
        <f t="shared" si="66"/>
        <v>63.5</v>
      </c>
      <c r="AL410" s="81">
        <f>VLOOKUP($B410,'Slutlig allokering'!$B$2:$AL$462,MATCH("Hjälpel kraftvärme",'Slutlig allokering'!$B$2:$AL$2,0),FALSE)</f>
        <v>10.712199999999999</v>
      </c>
      <c r="AN410" s="73">
        <f t="shared" si="67"/>
        <v>1842.8813599999999</v>
      </c>
      <c r="AO410" s="73">
        <f t="shared" si="68"/>
        <v>1842.8813599999999</v>
      </c>
      <c r="AP410" s="73">
        <f>IF(ISERROR(1/VLOOKUP($B410,Leveranser!$B$1:$S$500,MATCH("såld värme (gwh)",Leveranser!$B$1:$S$1,0),FALSE)),"",VLOOKUP($B410,Leveranser!$B$1:$S$500,MATCH("såld värme (gwh)",Leveranser!$B$1:$S$1,0),FALSE))</f>
        <v>1357</v>
      </c>
      <c r="AQ410" s="73">
        <f>VLOOKUP($B410,Leveranser!$B$1:$Y$500,MATCH("Totalt såld fjärrvärme till andra fjärrvärmeföretag",Leveranser!$B$1:$AA$1,0),FALSE)</f>
        <v>0</v>
      </c>
      <c r="AR410" s="73">
        <f>IF(ISERROR(1/VLOOKUP($B410,Miljö!$B$1:$S$500,MATCH("Såld mängd produktionsspecifik fjärrvärme (GWh)",Miljö!$B$1:$R$1,0),FALSE)),0,VLOOKUP($B410,Miljö!$B$1:$S$500,MATCH("Såld mängd produktionsspecifik fjärrvärme (GWh)",Miljö!$B$1:$R$1,0),FALSE))</f>
        <v>88.7</v>
      </c>
      <c r="AS410" s="82">
        <f t="shared" si="73"/>
        <v>0.7363469127497172</v>
      </c>
      <c r="AU410" s="73" t="str">
        <f>VLOOKUP($B410,'Miljövärden urval för publ'!$B$2:$I$486,7,FALSE)</f>
        <v>Ja</v>
      </c>
      <c r="AV410" s="73" t="str">
        <f>VLOOKUP($B410,'Miljövärden urval för publ'!$B$2:$I$486,6,FALSE)</f>
        <v>Nej</v>
      </c>
      <c r="AW410" s="73" t="s">
        <v>1161</v>
      </c>
      <c r="AZ410" s="73">
        <f t="shared" si="69"/>
        <v>144.81219999999999</v>
      </c>
      <c r="BA410" s="73">
        <f t="shared" si="74"/>
        <v>0</v>
      </c>
      <c r="BB410" s="73">
        <f t="shared" si="70"/>
        <v>3.1445599999999998</v>
      </c>
      <c r="BC410" s="73">
        <f t="shared" si="71"/>
        <v>83.863200000000006</v>
      </c>
      <c r="BE410" s="73">
        <f t="shared" si="75"/>
        <v>78.3</v>
      </c>
      <c r="BF410" s="73">
        <f t="shared" si="76"/>
        <v>0</v>
      </c>
      <c r="BH410" s="73">
        <f t="shared" si="72"/>
        <v>87.007760000000005</v>
      </c>
    </row>
    <row r="411" spans="1:60" ht="14.5" x14ac:dyDescent="0.35">
      <c r="A411" t="s">
        <v>521</v>
      </c>
      <c r="B411" t="s">
        <v>533</v>
      </c>
      <c r="C411" s="73">
        <f>VLOOKUP($B411,'Tillförd energi'!$B$2:$AS$506,MATCH(C$1,'Tillförd energi'!$B$1:$AQ$1,0),FALSE)</f>
        <v>0</v>
      </c>
      <c r="D411" s="73">
        <f>VLOOKUP($B411,'Tillförd energi'!$B$2:$AS$506,MATCH(D$1,'Tillförd energi'!$B$1:$AQ$1,0),FALSE)</f>
        <v>0.2</v>
      </c>
      <c r="E411" s="73">
        <f>VLOOKUP($B411,'Tillförd energi'!$B$2:$AS$506,MATCH(E$1,'Tillförd energi'!$B$1:$AQ$1,0),FALSE)</f>
        <v>0</v>
      </c>
      <c r="F411" s="73">
        <f>VLOOKUP($B411,'Tillförd energi'!$B$2:$AS$506,MATCH(F$1,'Tillförd energi'!$B$1:$AQ$1,0),FALSE)</f>
        <v>0</v>
      </c>
      <c r="G411" s="73">
        <f>VLOOKUP($B411,'Tillförd energi'!$B$2:$AS$506,MATCH(G$1,'Tillförd energi'!$B$1:$AQ$1,0),FALSE)</f>
        <v>0</v>
      </c>
      <c r="H411" s="73">
        <f>VLOOKUP($B411,'Tillförd energi'!$B$2:$AS$506,MATCH(H$1,'Tillförd energi'!$B$1:$AQ$1,0),FALSE)</f>
        <v>0</v>
      </c>
      <c r="I411" s="73">
        <f>VLOOKUP($B411,'Tillförd energi'!$B$2:$AS$506,MATCH(I$1,'Tillförd energi'!$B$1:$AQ$1,0),FALSE)</f>
        <v>0</v>
      </c>
      <c r="J411" s="73">
        <f>VLOOKUP($B411,'Tillförd energi'!$B$2:$AS$506,MATCH(J$1,'Tillförd energi'!$B$1:$AQ$1,0),FALSE)</f>
        <v>0</v>
      </c>
      <c r="K411" s="73">
        <f>VLOOKUP($B411,'Tillförd energi'!$B$2:$AS$506,MATCH(K$1,'Tillförd energi'!$B$1:$AQ$1,0),FALSE)</f>
        <v>0</v>
      </c>
      <c r="L411" s="73">
        <f>VLOOKUP($B411,'Tillförd energi'!$B$2:$AS$506,MATCH(L$1,'Tillförd energi'!$B$1:$AQ$1,0),FALSE)</f>
        <v>0</v>
      </c>
      <c r="M411" s="73">
        <f>VLOOKUP($B411,'Tillförd energi'!$B$2:$AS$506,MATCH(M$1,'Tillförd energi'!$B$1:$AQ$1,0),FALSE)</f>
        <v>0</v>
      </c>
      <c r="N411" s="73">
        <f>VLOOKUP($B411,'Tillförd energi'!$B$2:$AS$506,MATCH(N$1,'Tillförd energi'!$B$1:$AQ$1,0),FALSE)</f>
        <v>0</v>
      </c>
      <c r="O411" s="73">
        <f>VLOOKUP($B411,'Tillförd energi'!$B$2:$AS$506,MATCH(O$1,'Tillförd energi'!$B$1:$AQ$1,0),FALSE)</f>
        <v>0</v>
      </c>
      <c r="P411" s="73">
        <f>VLOOKUP($B411,'Tillförd energi'!$B$2:$AS$506,MATCH(P$1,'Tillförd energi'!$B$1:$AQ$1,0),FALSE)</f>
        <v>0</v>
      </c>
      <c r="Q411" s="73">
        <f>VLOOKUP($B411,'Tillförd energi'!$B$2:$AS$506,MATCH(Q$1,'Tillförd energi'!$B$1:$AQ$1,0),FALSE)</f>
        <v>0</v>
      </c>
      <c r="R411" s="73">
        <f>VLOOKUP($B411,'Tillförd energi'!$B$2:$AS$506,MATCH(R$1,'Tillförd energi'!$B$1:$AQ$1,0),FALSE)</f>
        <v>0</v>
      </c>
      <c r="S411" s="73">
        <f>VLOOKUP($B411,'Tillförd energi'!$B$2:$AS$506,MATCH(S$1,'Tillförd energi'!$B$1:$AQ$1,0),FALSE)</f>
        <v>0</v>
      </c>
      <c r="T411" s="73">
        <f>VLOOKUP($B411,'Tillförd energi'!$B$2:$AS$506,MATCH(T$1,'Tillförd energi'!$B$1:$AQ$1,0),FALSE)</f>
        <v>0</v>
      </c>
      <c r="U411" s="73">
        <f>VLOOKUP($B411,'Tillförd energi'!$B$2:$AS$506,MATCH(U$1,'Tillförd energi'!$B$1:$AQ$1,0),FALSE)</f>
        <v>0</v>
      </c>
      <c r="V411" s="73">
        <f>VLOOKUP($B411,'Tillförd energi'!$B$2:$AS$506,MATCH(V$1,'Tillförd energi'!$B$1:$AQ$1,0),FALSE)</f>
        <v>78.3</v>
      </c>
      <c r="W411" s="73">
        <f>VLOOKUP($B411,'Tillförd energi'!$B$2:$AS$506,MATCH(W$1,'Tillförd energi'!$B$1:$AQ$1,0),FALSE)</f>
        <v>0</v>
      </c>
      <c r="X411" s="73">
        <f>VLOOKUP($B411,'Tillförd energi'!$B$2:$AS$506,MATCH(X$1,'Tillförd energi'!$B$1:$AQ$1,0),FALSE)</f>
        <v>0</v>
      </c>
      <c r="Y411" s="73">
        <f>VLOOKUP($B411,'Tillförd energi'!$B$2:$AS$506,MATCH(Y$1,'Tillförd energi'!$B$1:$AQ$1,0),FALSE)</f>
        <v>0</v>
      </c>
      <c r="Z411" s="73">
        <f>VLOOKUP($B411,'Tillförd energi'!$B$2:$AS$506,MATCH(Z$1,'Tillförd energi'!$B$1:$AQ$1,0),FALSE)</f>
        <v>0</v>
      </c>
      <c r="AA411" s="73">
        <f>VLOOKUP($B411,'Tillförd energi'!$B$2:$AS$506,MATCH(AA$1,'Tillförd energi'!$B$1:$AQ$1,0),FALSE)</f>
        <v>0</v>
      </c>
      <c r="AB411" s="73">
        <f>VLOOKUP($B411,'Tillförd energi'!$B$2:$AS$506,MATCH(AB$1,'Tillförd energi'!$B$1:$AQ$1,0),FALSE)</f>
        <v>0</v>
      </c>
      <c r="AC411" s="73">
        <f>VLOOKUP($B411,'Tillförd energi'!$B$2:$AS$506,MATCH(AC$1,'Tillförd energi'!$B$1:$AQ$1,0),FALSE)</f>
        <v>88.8</v>
      </c>
      <c r="AD411" s="73">
        <f>VLOOKUP($B411,'Tillförd energi'!$B$2:$AS$506,MATCH(AD$1,'Tillförd energi'!$B$1:$AQ$1,0),FALSE)</f>
        <v>0</v>
      </c>
      <c r="AF411" s="73">
        <f>VLOOKUP($B411,'Tillförd energi'!$B$2:$AS$506,MATCH(AF$1,'Tillförd energi'!$B$1:$AQ$1,0),FALSE)</f>
        <v>1.3</v>
      </c>
      <c r="AH411" s="73">
        <f>IFERROR(VLOOKUP(B411,Miljö!$B$1:$S$476,9,FALSE)/1,0)</f>
        <v>0</v>
      </c>
      <c r="AJ411" s="81">
        <f>IFERROR(VLOOKUP($B411,Miljö!$B$1:$S$500,MATCH("hjälpel exklusive kraftvärme (GWh)",Miljö!$B$1:$V$1,0),FALSE)/1,"")</f>
        <v>1.3</v>
      </c>
      <c r="AK411" s="81">
        <f t="shared" si="66"/>
        <v>1.3</v>
      </c>
      <c r="AL411" s="81">
        <f>VLOOKUP($B411,'Slutlig allokering'!$B$2:$AL$462,MATCH("Hjälpel kraftvärme",'Slutlig allokering'!$B$2:$AL$2,0),FALSE)</f>
        <v>0</v>
      </c>
      <c r="AN411" s="73">
        <f t="shared" si="67"/>
        <v>168.60000000000002</v>
      </c>
      <c r="AO411" s="73">
        <f t="shared" si="68"/>
        <v>168.60000000000002</v>
      </c>
      <c r="AP411" s="73">
        <f>IF(ISERROR(1/VLOOKUP($B411,Leveranser!$B$1:$S$500,MATCH("såld värme (gwh)",Leveranser!$B$1:$S$1,0),FALSE)),"",VLOOKUP($B411,Leveranser!$B$1:$S$500,MATCH("såld värme (gwh)",Leveranser!$B$1:$S$1,0),FALSE))</f>
        <v>140.94999999999999</v>
      </c>
      <c r="AQ411" s="73">
        <f>VLOOKUP($B411,Leveranser!$B$1:$Y$500,MATCH("Totalt såld fjärrvärme till andra fjärrvärmeföretag",Leveranser!$B$1:$AA$1,0),FALSE)</f>
        <v>0</v>
      </c>
      <c r="AR411" s="73">
        <f>IF(ISERROR(1/VLOOKUP($B411,Miljö!$B$1:$S$500,MATCH("Såld mängd produktionsspecifik fjärrvärme (GWh)",Miljö!$B$1:$R$1,0),FALSE)),0,VLOOKUP($B411,Miljö!$B$1:$S$500,MATCH("Såld mängd produktionsspecifik fjärrvärme (GWh)",Miljö!$B$1:$R$1,0),FALSE))</f>
        <v>0</v>
      </c>
      <c r="AS411" s="82">
        <f t="shared" si="73"/>
        <v>0.83600237247924059</v>
      </c>
      <c r="AU411" s="73" t="str">
        <f>VLOOKUP($B411,'Miljövärden urval för publ'!$B$2:$I$486,7,FALSE)</f>
        <v>Ja</v>
      </c>
      <c r="AV411" s="73" t="str">
        <f>VLOOKUP($B411,'Miljövärden urval för publ'!$B$2:$I$486,6,FALSE)</f>
        <v>Nej</v>
      </c>
      <c r="AZ411" s="73">
        <f t="shared" si="69"/>
        <v>1.3</v>
      </c>
      <c r="BA411" s="73">
        <f t="shared" si="74"/>
        <v>0</v>
      </c>
      <c r="BB411" s="73">
        <f t="shared" si="70"/>
        <v>0</v>
      </c>
      <c r="BC411" s="73">
        <f t="shared" si="71"/>
        <v>0</v>
      </c>
      <c r="BE411" s="73">
        <f t="shared" si="75"/>
        <v>0</v>
      </c>
      <c r="BF411" s="73">
        <f t="shared" si="76"/>
        <v>0</v>
      </c>
      <c r="BH411" s="73">
        <f t="shared" si="72"/>
        <v>78.3</v>
      </c>
    </row>
    <row r="412" spans="1:60" ht="14.5" x14ac:dyDescent="0.35">
      <c r="A412" t="s">
        <v>521</v>
      </c>
      <c r="B412" t="s">
        <v>534</v>
      </c>
      <c r="C412" s="73">
        <f>VLOOKUP($B412,'Tillförd energi'!$B$2:$AS$506,MATCH(C$1,'Tillförd energi'!$B$1:$AQ$1,0),FALSE)</f>
        <v>0</v>
      </c>
      <c r="D412" s="73">
        <f>VLOOKUP($B412,'Tillförd energi'!$B$2:$AS$506,MATCH(D$1,'Tillförd energi'!$B$1:$AQ$1,0),FALSE)</f>
        <v>0</v>
      </c>
      <c r="E412" s="73">
        <f>VLOOKUP($B412,'Tillförd energi'!$B$2:$AS$506,MATCH(E$1,'Tillförd energi'!$B$1:$AQ$1,0),FALSE)</f>
        <v>0</v>
      </c>
      <c r="F412" s="73">
        <f>VLOOKUP($B412,'Tillförd energi'!$B$2:$AS$506,MATCH(F$1,'Tillförd energi'!$B$1:$AQ$1,0),FALSE)</f>
        <v>0</v>
      </c>
      <c r="G412" s="73">
        <f>VLOOKUP($B412,'Tillförd energi'!$B$2:$AS$506,MATCH(G$1,'Tillförd energi'!$B$1:$AQ$1,0),FALSE)</f>
        <v>0</v>
      </c>
      <c r="H412" s="73">
        <f>VLOOKUP($B412,'Tillförd energi'!$B$2:$AS$506,MATCH(H$1,'Tillförd energi'!$B$1:$AQ$1,0),FALSE)</f>
        <v>0</v>
      </c>
      <c r="I412" s="73">
        <f>VLOOKUP($B412,'Tillförd energi'!$B$2:$AS$506,MATCH(I$1,'Tillförd energi'!$B$1:$AQ$1,0),FALSE)</f>
        <v>0</v>
      </c>
      <c r="J412" s="73">
        <f>VLOOKUP($B412,'Tillförd energi'!$B$2:$AS$506,MATCH(J$1,'Tillförd energi'!$B$1:$AQ$1,0),FALSE)</f>
        <v>0</v>
      </c>
      <c r="K412" s="73">
        <f>VLOOKUP($B412,'Tillförd energi'!$B$2:$AS$506,MATCH(K$1,'Tillförd energi'!$B$1:$AQ$1,0),FALSE)</f>
        <v>0</v>
      </c>
      <c r="L412" s="73">
        <f>VLOOKUP($B412,'Tillförd energi'!$B$2:$AS$506,MATCH(L$1,'Tillförd energi'!$B$1:$AQ$1,0),FALSE)</f>
        <v>0</v>
      </c>
      <c r="M412" s="73">
        <f>VLOOKUP($B412,'Tillförd energi'!$B$2:$AS$506,MATCH(M$1,'Tillförd energi'!$B$1:$AQ$1,0),FALSE)</f>
        <v>0</v>
      </c>
      <c r="N412" s="73">
        <f>VLOOKUP($B412,'Tillförd energi'!$B$2:$AS$506,MATCH(N$1,'Tillförd energi'!$B$1:$AQ$1,0),FALSE)</f>
        <v>0</v>
      </c>
      <c r="O412" s="73">
        <f>VLOOKUP($B412,'Tillförd energi'!$B$2:$AS$506,MATCH(O$1,'Tillförd energi'!$B$1:$AQ$1,0),FALSE)</f>
        <v>0</v>
      </c>
      <c r="P412" s="73">
        <f>VLOOKUP($B412,'Tillförd energi'!$B$2:$AS$506,MATCH(P$1,'Tillförd energi'!$B$1:$AQ$1,0),FALSE)</f>
        <v>0</v>
      </c>
      <c r="Q412" s="73">
        <f>VLOOKUP($B412,'Tillförd energi'!$B$2:$AS$506,MATCH(Q$1,'Tillförd energi'!$B$1:$AQ$1,0),FALSE)</f>
        <v>0</v>
      </c>
      <c r="R412" s="73">
        <f>VLOOKUP($B412,'Tillförd energi'!$B$2:$AS$506,MATCH(R$1,'Tillförd energi'!$B$1:$AQ$1,0),FALSE)</f>
        <v>0</v>
      </c>
      <c r="S412" s="73">
        <f>VLOOKUP($B412,'Tillförd energi'!$B$2:$AS$506,MATCH(S$1,'Tillförd energi'!$B$1:$AQ$1,0),FALSE)</f>
        <v>0</v>
      </c>
      <c r="T412" s="73">
        <f>VLOOKUP($B412,'Tillförd energi'!$B$2:$AS$506,MATCH(T$1,'Tillförd energi'!$B$1:$AQ$1,0),FALSE)</f>
        <v>0</v>
      </c>
      <c r="U412" s="73">
        <f>VLOOKUP($B412,'Tillförd energi'!$B$2:$AS$506,MATCH(U$1,'Tillförd energi'!$B$1:$AQ$1,0),FALSE)</f>
        <v>0</v>
      </c>
      <c r="V412" s="73">
        <f>VLOOKUP($B412,'Tillförd energi'!$B$2:$AS$506,MATCH(V$1,'Tillförd energi'!$B$1:$AQ$1,0),FALSE)</f>
        <v>0</v>
      </c>
      <c r="W412" s="73">
        <f>VLOOKUP($B412,'Tillförd energi'!$B$2:$AS$506,MATCH(W$1,'Tillförd energi'!$B$1:$AQ$1,0),FALSE)</f>
        <v>0</v>
      </c>
      <c r="X412" s="73">
        <f>VLOOKUP($B412,'Tillförd energi'!$B$2:$AS$506,MATCH(X$1,'Tillförd energi'!$B$1:$AQ$1,0),FALSE)</f>
        <v>0</v>
      </c>
      <c r="Y412" s="73">
        <f>VLOOKUP($B412,'Tillförd energi'!$B$2:$AS$506,MATCH(Y$1,'Tillförd energi'!$B$1:$AQ$1,0),FALSE)</f>
        <v>0</v>
      </c>
      <c r="Z412" s="73">
        <f>VLOOKUP($B412,'Tillförd energi'!$B$2:$AS$506,MATCH(Z$1,'Tillförd energi'!$B$1:$AQ$1,0),FALSE)</f>
        <v>0</v>
      </c>
      <c r="AA412" s="73">
        <f>VLOOKUP($B412,'Tillförd energi'!$B$2:$AS$506,MATCH(AA$1,'Tillförd energi'!$B$1:$AQ$1,0),FALSE)</f>
        <v>0</v>
      </c>
      <c r="AB412" s="73">
        <f>VLOOKUP($B412,'Tillförd energi'!$B$2:$AS$506,MATCH(AB$1,'Tillförd energi'!$B$1:$AQ$1,0),FALSE)</f>
        <v>0</v>
      </c>
      <c r="AC412" s="73">
        <f>VLOOKUP($B412,'Tillförd energi'!$B$2:$AS$506,MATCH(AC$1,'Tillförd energi'!$B$1:$AQ$1,0),FALSE)</f>
        <v>0</v>
      </c>
      <c r="AD412" s="73">
        <f>VLOOKUP($B412,'Tillförd energi'!$B$2:$AS$506,MATCH(AD$1,'Tillförd energi'!$B$1:$AQ$1,0),FALSE)</f>
        <v>0</v>
      </c>
      <c r="AF412" s="73">
        <f>VLOOKUP($B412,'Tillförd energi'!$B$2:$AS$506,MATCH(AF$1,'Tillförd energi'!$B$1:$AQ$1,0),FALSE)</f>
        <v>0</v>
      </c>
      <c r="AH412" s="73">
        <f>IFERROR(VLOOKUP(B412,Miljö!$B$1:$S$476,9,FALSE)/1,0)</f>
        <v>0</v>
      </c>
      <c r="AJ412" s="81" t="str">
        <f>IFERROR(VLOOKUP($B412,Miljö!$B$1:$S$500,MATCH("hjälpel exklusive kraftvärme (GWh)",Miljö!$B$1:$V$1,0),FALSE)/1,"")</f>
        <v/>
      </c>
      <c r="AK412" s="81">
        <f t="shared" si="66"/>
        <v>0</v>
      </c>
      <c r="AL412" s="81">
        <f>VLOOKUP($B412,'Slutlig allokering'!$B$2:$AL$462,MATCH("Hjälpel kraftvärme",'Slutlig allokering'!$B$2:$AL$2,0),FALSE)</f>
        <v>0</v>
      </c>
      <c r="AN412" s="73">
        <f t="shared" si="67"/>
        <v>0</v>
      </c>
      <c r="AO412" s="73">
        <f t="shared" si="68"/>
        <v>0</v>
      </c>
      <c r="AP412" s="73" t="str">
        <f>IF(ISERROR(1/VLOOKUP($B412,Leveranser!$B$1:$S$500,MATCH("såld värme (gwh)",Leveranser!$B$1:$S$1,0),FALSE)),"",VLOOKUP($B412,Leveranser!$B$1:$S$500,MATCH("såld värme (gwh)",Leveranser!$B$1:$S$1,0),FALSE))</f>
        <v/>
      </c>
      <c r="AQ412" s="73">
        <f>VLOOKUP($B412,Leveranser!$B$1:$Y$500,MATCH("Totalt såld fjärrvärme till andra fjärrvärmeföretag",Leveranser!$B$1:$AA$1,0),FALSE)</f>
        <v>0</v>
      </c>
      <c r="AR412" s="73">
        <f>IF(ISERROR(1/VLOOKUP($B412,Miljö!$B$1:$S$500,MATCH("Såld mängd produktionsspecifik fjärrvärme (GWh)",Miljö!$B$1:$R$1,0),FALSE)),0,VLOOKUP($B412,Miljö!$B$1:$S$500,MATCH("Såld mängd produktionsspecifik fjärrvärme (GWh)",Miljö!$B$1:$R$1,0),FALSE))</f>
        <v>0</v>
      </c>
      <c r="AS412" s="82" t="str">
        <f t="shared" si="73"/>
        <v/>
      </c>
      <c r="AU412" s="73" t="str">
        <f>VLOOKUP($B412,'Miljövärden urval för publ'!$B$2:$I$486,7,FALSE)</f>
        <v>Nej</v>
      </c>
      <c r="AV412" s="73" t="str">
        <f>VLOOKUP($B412,'Miljövärden urval för publ'!$B$2:$I$486,6,FALSE)</f>
        <v>Nej</v>
      </c>
      <c r="AZ412" s="73">
        <f t="shared" si="69"/>
        <v>0</v>
      </c>
      <c r="BA412" s="73">
        <f t="shared" si="74"/>
        <v>0</v>
      </c>
      <c r="BB412" s="73">
        <f t="shared" si="70"/>
        <v>0</v>
      </c>
      <c r="BC412" s="73">
        <f t="shared" si="71"/>
        <v>0</v>
      </c>
      <c r="BE412" s="73">
        <f t="shared" si="75"/>
        <v>0</v>
      </c>
      <c r="BF412" s="73">
        <f t="shared" si="76"/>
        <v>0</v>
      </c>
      <c r="BH412" s="73">
        <f t="shared" si="72"/>
        <v>0</v>
      </c>
    </row>
    <row r="413" spans="1:60" ht="14.5" x14ac:dyDescent="0.35">
      <c r="A413" t="s">
        <v>521</v>
      </c>
      <c r="B413" t="s">
        <v>535</v>
      </c>
      <c r="C413" s="73">
        <f>VLOOKUP($B413,'Tillförd energi'!$B$2:$AS$506,MATCH(C$1,'Tillförd energi'!$B$1:$AQ$1,0),FALSE)</f>
        <v>0</v>
      </c>
      <c r="D413" s="73">
        <f>VLOOKUP($B413,'Tillförd energi'!$B$2:$AS$506,MATCH(D$1,'Tillförd energi'!$B$1:$AQ$1,0),FALSE)</f>
        <v>2.33</v>
      </c>
      <c r="E413" s="73">
        <f>VLOOKUP($B413,'Tillförd energi'!$B$2:$AS$506,MATCH(E$1,'Tillförd energi'!$B$1:$AQ$1,0),FALSE)</f>
        <v>0</v>
      </c>
      <c r="F413" s="73">
        <f>VLOOKUP($B413,'Tillförd energi'!$B$2:$AS$506,MATCH(F$1,'Tillförd energi'!$B$1:$AQ$1,0),FALSE)</f>
        <v>0</v>
      </c>
      <c r="G413" s="73">
        <f>VLOOKUP($B413,'Tillförd energi'!$B$2:$AS$506,MATCH(G$1,'Tillförd energi'!$B$1:$AQ$1,0),FALSE)</f>
        <v>0</v>
      </c>
      <c r="H413" s="73">
        <f>VLOOKUP($B413,'Tillförd energi'!$B$2:$AS$506,MATCH(H$1,'Tillförd energi'!$B$1:$AQ$1,0),FALSE)</f>
        <v>0</v>
      </c>
      <c r="I413" s="73">
        <f>VLOOKUP($B413,'Tillförd energi'!$B$2:$AS$506,MATCH(I$1,'Tillförd energi'!$B$1:$AQ$1,0),FALSE)</f>
        <v>0</v>
      </c>
      <c r="J413" s="73">
        <f>VLOOKUP($B413,'Tillförd energi'!$B$2:$AS$506,MATCH(J$1,'Tillförd energi'!$B$1:$AQ$1,0),FALSE)</f>
        <v>0</v>
      </c>
      <c r="K413" s="73">
        <f>VLOOKUP($B413,'Tillförd energi'!$B$2:$AS$506,MATCH(K$1,'Tillförd energi'!$B$1:$AQ$1,0),FALSE)</f>
        <v>0</v>
      </c>
      <c r="L413" s="73">
        <f>VLOOKUP($B413,'Tillförd energi'!$B$2:$AS$506,MATCH(L$1,'Tillförd energi'!$B$1:$AQ$1,0),FALSE)</f>
        <v>0</v>
      </c>
      <c r="M413" s="73">
        <f>VLOOKUP($B413,'Tillförd energi'!$B$2:$AS$506,MATCH(M$1,'Tillförd energi'!$B$1:$AQ$1,0),FALSE)</f>
        <v>1.82</v>
      </c>
      <c r="N413" s="73">
        <f>VLOOKUP($B413,'Tillförd energi'!$B$2:$AS$506,MATCH(N$1,'Tillförd energi'!$B$1:$AQ$1,0),FALSE)</f>
        <v>0</v>
      </c>
      <c r="O413" s="73">
        <f>VLOOKUP($B413,'Tillförd energi'!$B$2:$AS$506,MATCH(O$1,'Tillförd energi'!$B$1:$AQ$1,0),FALSE)</f>
        <v>0</v>
      </c>
      <c r="P413" s="73">
        <f>VLOOKUP($B413,'Tillförd energi'!$B$2:$AS$506,MATCH(P$1,'Tillförd energi'!$B$1:$AQ$1,0),FALSE)</f>
        <v>0</v>
      </c>
      <c r="Q413" s="73">
        <f>VLOOKUP($B413,'Tillförd energi'!$B$2:$AS$506,MATCH(Q$1,'Tillförd energi'!$B$1:$AQ$1,0),FALSE)</f>
        <v>8.65</v>
      </c>
      <c r="R413" s="73">
        <f>VLOOKUP($B413,'Tillförd energi'!$B$2:$AS$506,MATCH(R$1,'Tillförd energi'!$B$1:$AQ$1,0),FALSE)</f>
        <v>0</v>
      </c>
      <c r="S413" s="73">
        <f>VLOOKUP($B413,'Tillförd energi'!$B$2:$AS$506,MATCH(S$1,'Tillförd energi'!$B$1:$AQ$1,0),FALSE)</f>
        <v>0</v>
      </c>
      <c r="T413" s="73">
        <f>VLOOKUP($B413,'Tillförd energi'!$B$2:$AS$506,MATCH(T$1,'Tillförd energi'!$B$1:$AQ$1,0),FALSE)</f>
        <v>0</v>
      </c>
      <c r="U413" s="73">
        <f>VLOOKUP($B413,'Tillförd energi'!$B$2:$AS$506,MATCH(U$1,'Tillförd energi'!$B$1:$AQ$1,0),FALSE)</f>
        <v>0</v>
      </c>
      <c r="V413" s="73">
        <f>VLOOKUP($B413,'Tillförd energi'!$B$2:$AS$506,MATCH(V$1,'Tillförd energi'!$B$1:$AQ$1,0),FALSE)</f>
        <v>0</v>
      </c>
      <c r="W413" s="73">
        <f>VLOOKUP($B413,'Tillförd energi'!$B$2:$AS$506,MATCH(W$1,'Tillförd energi'!$B$1:$AQ$1,0),FALSE)</f>
        <v>0</v>
      </c>
      <c r="X413" s="73">
        <f>VLOOKUP($B413,'Tillförd energi'!$B$2:$AS$506,MATCH(X$1,'Tillförd energi'!$B$1:$AQ$1,0),FALSE)</f>
        <v>20.85</v>
      </c>
      <c r="Y413" s="73">
        <f>VLOOKUP($B413,'Tillförd energi'!$B$2:$AS$506,MATCH(Y$1,'Tillförd energi'!$B$1:$AQ$1,0),FALSE)</f>
        <v>0</v>
      </c>
      <c r="Z413" s="73">
        <f>VLOOKUP($B413,'Tillförd energi'!$B$2:$AS$506,MATCH(Z$1,'Tillförd energi'!$B$1:$AQ$1,0),FALSE)</f>
        <v>0</v>
      </c>
      <c r="AA413" s="73">
        <f>VLOOKUP($B413,'Tillförd energi'!$B$2:$AS$506,MATCH(AA$1,'Tillförd energi'!$B$1:$AQ$1,0),FALSE)</f>
        <v>0</v>
      </c>
      <c r="AB413" s="73">
        <f>VLOOKUP($B413,'Tillförd energi'!$B$2:$AS$506,MATCH(AB$1,'Tillförd energi'!$B$1:$AQ$1,0),FALSE)</f>
        <v>0.9</v>
      </c>
      <c r="AC413" s="73">
        <f>VLOOKUP($B413,'Tillförd energi'!$B$2:$AS$506,MATCH(AC$1,'Tillförd energi'!$B$1:$AQ$1,0),FALSE)</f>
        <v>0</v>
      </c>
      <c r="AD413" s="73">
        <f>VLOOKUP($B413,'Tillförd energi'!$B$2:$AS$506,MATCH(AD$1,'Tillförd energi'!$B$1:$AQ$1,0),FALSE)</f>
        <v>0</v>
      </c>
      <c r="AF413" s="73">
        <f>VLOOKUP($B413,'Tillförd energi'!$B$2:$AS$506,MATCH(AF$1,'Tillförd energi'!$B$1:$AQ$1,0),FALSE)</f>
        <v>0.6</v>
      </c>
      <c r="AH413" s="73">
        <f>IFERROR(VLOOKUP(B413,Miljö!$B$1:$S$476,9,FALSE)/1,0)</f>
        <v>0</v>
      </c>
      <c r="AJ413" s="81">
        <f>IFERROR(VLOOKUP($B413,Miljö!$B$1:$S$500,MATCH("hjälpel exklusive kraftvärme (GWh)",Miljö!$B$1:$V$1,0),FALSE)/1,"")</f>
        <v>0.6</v>
      </c>
      <c r="AK413" s="81">
        <f t="shared" si="66"/>
        <v>0.6</v>
      </c>
      <c r="AL413" s="81">
        <f>VLOOKUP($B413,'Slutlig allokering'!$B$2:$AL$462,MATCH("Hjälpel kraftvärme",'Slutlig allokering'!$B$2:$AL$2,0),FALSE)</f>
        <v>0</v>
      </c>
      <c r="AN413" s="73">
        <f t="shared" si="67"/>
        <v>35.150000000000006</v>
      </c>
      <c r="AO413" s="73">
        <f t="shared" si="68"/>
        <v>35.150000000000006</v>
      </c>
      <c r="AP413" s="73">
        <f>IF(ISERROR(1/VLOOKUP($B413,Leveranser!$B$1:$S$500,MATCH("såld värme (gwh)",Leveranser!$B$1:$S$1,0),FALSE)),"",VLOOKUP($B413,Leveranser!$B$1:$S$500,MATCH("såld värme (gwh)",Leveranser!$B$1:$S$1,0),FALSE))</f>
        <v>24.9</v>
      </c>
      <c r="AQ413" s="73">
        <f>VLOOKUP($B413,Leveranser!$B$1:$Y$500,MATCH("Totalt såld fjärrvärme till andra fjärrvärmeföretag",Leveranser!$B$1:$AA$1,0),FALSE)</f>
        <v>0</v>
      </c>
      <c r="AR413" s="73">
        <f>IF(ISERROR(1/VLOOKUP($B413,Miljö!$B$1:$S$500,MATCH("Såld mängd produktionsspecifik fjärrvärme (GWh)",Miljö!$B$1:$R$1,0),FALSE)),0,VLOOKUP($B413,Miljö!$B$1:$S$500,MATCH("Såld mängd produktionsspecifik fjärrvärme (GWh)",Miljö!$B$1:$R$1,0),FALSE))</f>
        <v>0</v>
      </c>
      <c r="AS413" s="82">
        <f t="shared" si="73"/>
        <v>0.70839260312944508</v>
      </c>
      <c r="AU413" s="73" t="str">
        <f>VLOOKUP($B413,'Miljövärden urval för publ'!$B$2:$I$486,7,FALSE)</f>
        <v>Ja</v>
      </c>
      <c r="AV413" s="73" t="str">
        <f>VLOOKUP($B413,'Miljövärden urval för publ'!$B$2:$I$486,6,FALSE)</f>
        <v>Nej</v>
      </c>
      <c r="AZ413" s="73">
        <f t="shared" si="69"/>
        <v>0.6</v>
      </c>
      <c r="BA413" s="73">
        <f t="shared" si="74"/>
        <v>0</v>
      </c>
      <c r="BB413" s="73">
        <f t="shared" si="70"/>
        <v>1.82</v>
      </c>
      <c r="BC413" s="73">
        <f t="shared" si="71"/>
        <v>8.65</v>
      </c>
      <c r="BE413" s="73">
        <f t="shared" si="75"/>
        <v>0</v>
      </c>
      <c r="BF413" s="73">
        <f t="shared" si="76"/>
        <v>0</v>
      </c>
      <c r="BH413" s="73">
        <f t="shared" si="72"/>
        <v>10.47</v>
      </c>
    </row>
    <row r="414" spans="1:60" ht="14.5" x14ac:dyDescent="0.35">
      <c r="A414" t="s">
        <v>536</v>
      </c>
      <c r="B414" t="s">
        <v>537</v>
      </c>
      <c r="C414" s="73">
        <f>VLOOKUP($B414,'Tillförd energi'!$B$2:$AS$506,MATCH(C$1,'Tillförd energi'!$B$1:$AQ$1,0),FALSE)</f>
        <v>0</v>
      </c>
      <c r="D414" s="73">
        <f>VLOOKUP($B414,'Tillförd energi'!$B$2:$AS$506,MATCH(D$1,'Tillförd energi'!$B$1:$AQ$1,0),FALSE)</f>
        <v>0.4</v>
      </c>
      <c r="E414" s="73">
        <f>VLOOKUP($B414,'Tillförd energi'!$B$2:$AS$506,MATCH(E$1,'Tillförd energi'!$B$1:$AQ$1,0),FALSE)</f>
        <v>0</v>
      </c>
      <c r="F414" s="73">
        <f>VLOOKUP($B414,'Tillförd energi'!$B$2:$AS$506,MATCH(F$1,'Tillförd energi'!$B$1:$AQ$1,0),FALSE)</f>
        <v>0</v>
      </c>
      <c r="G414" s="73">
        <f>VLOOKUP($B414,'Tillförd energi'!$B$2:$AS$506,MATCH(G$1,'Tillförd energi'!$B$1:$AQ$1,0),FALSE)</f>
        <v>0</v>
      </c>
      <c r="H414" s="73">
        <f>VLOOKUP($B414,'Tillförd energi'!$B$2:$AS$506,MATCH(H$1,'Tillförd energi'!$B$1:$AQ$1,0),FALSE)</f>
        <v>0</v>
      </c>
      <c r="I414" s="73">
        <f>VLOOKUP($B414,'Tillförd energi'!$B$2:$AS$506,MATCH(I$1,'Tillförd energi'!$B$1:$AQ$1,0),FALSE)</f>
        <v>0</v>
      </c>
      <c r="J414" s="73">
        <f>VLOOKUP($B414,'Tillförd energi'!$B$2:$AS$506,MATCH(J$1,'Tillförd energi'!$B$1:$AQ$1,0),FALSE)</f>
        <v>0</v>
      </c>
      <c r="K414" s="73">
        <f>VLOOKUP($B414,'Tillförd energi'!$B$2:$AS$506,MATCH(K$1,'Tillförd energi'!$B$1:$AQ$1,0),FALSE)</f>
        <v>0</v>
      </c>
      <c r="L414" s="73">
        <f>VLOOKUP($B414,'Tillförd energi'!$B$2:$AS$506,MATCH(L$1,'Tillförd energi'!$B$1:$AQ$1,0),FALSE)</f>
        <v>0</v>
      </c>
      <c r="M414" s="73">
        <f>VLOOKUP($B414,'Tillförd energi'!$B$2:$AS$506,MATCH(M$1,'Tillförd energi'!$B$1:$AQ$1,0),FALSE)</f>
        <v>0</v>
      </c>
      <c r="N414" s="73">
        <f>VLOOKUP($B414,'Tillförd energi'!$B$2:$AS$506,MATCH(N$1,'Tillförd energi'!$B$1:$AQ$1,0),FALSE)</f>
        <v>0</v>
      </c>
      <c r="O414" s="73">
        <f>VLOOKUP($B414,'Tillförd energi'!$B$2:$AS$506,MATCH(O$1,'Tillförd energi'!$B$1:$AQ$1,0),FALSE)</f>
        <v>4.8</v>
      </c>
      <c r="P414" s="73">
        <f>VLOOKUP($B414,'Tillförd energi'!$B$2:$AS$506,MATCH(P$1,'Tillförd energi'!$B$1:$AQ$1,0),FALSE)</f>
        <v>0</v>
      </c>
      <c r="Q414" s="73">
        <f>VLOOKUP($B414,'Tillförd energi'!$B$2:$AS$506,MATCH(Q$1,'Tillförd energi'!$B$1:$AQ$1,0),FALSE)</f>
        <v>0</v>
      </c>
      <c r="R414" s="73">
        <f>VLOOKUP($B414,'Tillförd energi'!$B$2:$AS$506,MATCH(R$1,'Tillförd energi'!$B$1:$AQ$1,0),FALSE)</f>
        <v>0</v>
      </c>
      <c r="S414" s="73">
        <f>VLOOKUP($B414,'Tillförd energi'!$B$2:$AS$506,MATCH(S$1,'Tillförd energi'!$B$1:$AQ$1,0),FALSE)</f>
        <v>0</v>
      </c>
      <c r="T414" s="73">
        <f>VLOOKUP($B414,'Tillförd energi'!$B$2:$AS$506,MATCH(T$1,'Tillförd energi'!$B$1:$AQ$1,0),FALSE)</f>
        <v>0</v>
      </c>
      <c r="U414" s="73">
        <f>VLOOKUP($B414,'Tillförd energi'!$B$2:$AS$506,MATCH(U$1,'Tillförd energi'!$B$1:$AQ$1,0),FALSE)</f>
        <v>0</v>
      </c>
      <c r="V414" s="73">
        <f>VLOOKUP($B414,'Tillförd energi'!$B$2:$AS$506,MATCH(V$1,'Tillförd energi'!$B$1:$AQ$1,0),FALSE)</f>
        <v>0</v>
      </c>
      <c r="W414" s="73">
        <f>VLOOKUP($B414,'Tillförd energi'!$B$2:$AS$506,MATCH(W$1,'Tillförd energi'!$B$1:$AQ$1,0),FALSE)</f>
        <v>0</v>
      </c>
      <c r="X414" s="73">
        <f>VLOOKUP($B414,'Tillförd energi'!$B$2:$AS$506,MATCH(X$1,'Tillförd energi'!$B$1:$AQ$1,0),FALSE)</f>
        <v>0</v>
      </c>
      <c r="Y414" s="73">
        <f>VLOOKUP($B414,'Tillförd energi'!$B$2:$AS$506,MATCH(Y$1,'Tillförd energi'!$B$1:$AQ$1,0),FALSE)</f>
        <v>0</v>
      </c>
      <c r="Z414" s="73">
        <f>VLOOKUP($B414,'Tillförd energi'!$B$2:$AS$506,MATCH(Z$1,'Tillförd energi'!$B$1:$AQ$1,0),FALSE)</f>
        <v>0</v>
      </c>
      <c r="AA414" s="73">
        <f>VLOOKUP($B414,'Tillförd energi'!$B$2:$AS$506,MATCH(AA$1,'Tillförd energi'!$B$1:$AQ$1,0),FALSE)</f>
        <v>0</v>
      </c>
      <c r="AB414" s="73">
        <f>VLOOKUP($B414,'Tillförd energi'!$B$2:$AS$506,MATCH(AB$1,'Tillförd energi'!$B$1:$AQ$1,0),FALSE)</f>
        <v>0</v>
      </c>
      <c r="AC414" s="73">
        <f>VLOOKUP($B414,'Tillförd energi'!$B$2:$AS$506,MATCH(AC$1,'Tillförd energi'!$B$1:$AQ$1,0),FALSE)</f>
        <v>0</v>
      </c>
      <c r="AD414" s="73">
        <f>VLOOKUP($B414,'Tillförd energi'!$B$2:$AS$506,MATCH(AD$1,'Tillförd energi'!$B$1:$AQ$1,0),FALSE)</f>
        <v>0</v>
      </c>
      <c r="AF414" s="73">
        <f>VLOOKUP($B414,'Tillförd energi'!$B$2:$AS$506,MATCH(AF$1,'Tillförd energi'!$B$1:$AQ$1,0),FALSE)</f>
        <v>0.2</v>
      </c>
      <c r="AH414" s="73">
        <f>IFERROR(VLOOKUP(B414,Miljö!$B$1:$S$476,9,FALSE)/1,0)</f>
        <v>0</v>
      </c>
      <c r="AJ414" s="81">
        <f>IFERROR(VLOOKUP($B414,Miljö!$B$1:$S$500,MATCH("hjälpel exklusive kraftvärme (GWh)",Miljö!$B$1:$V$1,0),FALSE)/1,"")</f>
        <v>0.2</v>
      </c>
      <c r="AK414" s="81">
        <f t="shared" si="66"/>
        <v>0.2</v>
      </c>
      <c r="AL414" s="81">
        <f>VLOOKUP($B414,'Slutlig allokering'!$B$2:$AL$462,MATCH("Hjälpel kraftvärme",'Slutlig allokering'!$B$2:$AL$2,0),FALSE)</f>
        <v>0</v>
      </c>
      <c r="AN414" s="73">
        <f t="shared" si="67"/>
        <v>5.4</v>
      </c>
      <c r="AO414" s="73">
        <f t="shared" si="68"/>
        <v>5.4</v>
      </c>
      <c r="AP414" s="73">
        <f>IF(ISERROR(1/VLOOKUP($B414,Leveranser!$B$1:$S$500,MATCH("såld värme (gwh)",Leveranser!$B$1:$S$1,0),FALSE)),"",VLOOKUP($B414,Leveranser!$B$1:$S$500,MATCH("såld värme (gwh)",Leveranser!$B$1:$S$1,0),FALSE))</f>
        <v>2.6</v>
      </c>
      <c r="AQ414" s="73">
        <f>VLOOKUP($B414,Leveranser!$B$1:$Y$500,MATCH("Totalt såld fjärrvärme till andra fjärrvärmeföretag",Leveranser!$B$1:$AA$1,0),FALSE)</f>
        <v>0</v>
      </c>
      <c r="AR414" s="73">
        <f>IF(ISERROR(1/VLOOKUP($B414,Miljö!$B$1:$S$500,MATCH("Såld mängd produktionsspecifik fjärrvärme (GWh)",Miljö!$B$1:$R$1,0),FALSE)),0,VLOOKUP($B414,Miljö!$B$1:$S$500,MATCH("Såld mängd produktionsspecifik fjärrvärme (GWh)",Miljö!$B$1:$R$1,0),FALSE))</f>
        <v>0</v>
      </c>
      <c r="AS414" s="82">
        <f t="shared" si="73"/>
        <v>0.48148148148148145</v>
      </c>
      <c r="AU414" s="73" t="str">
        <f>VLOOKUP($B414,'Miljövärden urval för publ'!$B$2:$I$486,7,FALSE)</f>
        <v>Ja</v>
      </c>
      <c r="AV414" s="73" t="str">
        <f>VLOOKUP($B414,'Miljövärden urval för publ'!$B$2:$I$486,6,FALSE)</f>
        <v>Ja</v>
      </c>
      <c r="AZ414" s="73">
        <f t="shared" si="69"/>
        <v>0.2</v>
      </c>
      <c r="BA414" s="73">
        <f t="shared" si="74"/>
        <v>0</v>
      </c>
      <c r="BB414" s="73">
        <f t="shared" si="70"/>
        <v>4.8</v>
      </c>
      <c r="BC414" s="73">
        <f t="shared" si="71"/>
        <v>0</v>
      </c>
      <c r="BE414" s="73">
        <f t="shared" si="75"/>
        <v>0</v>
      </c>
      <c r="BF414" s="73">
        <f t="shared" si="76"/>
        <v>0</v>
      </c>
      <c r="BH414" s="73">
        <f t="shared" si="72"/>
        <v>4.8</v>
      </c>
    </row>
    <row r="415" spans="1:60" ht="14.5" x14ac:dyDescent="0.35">
      <c r="A415" t="s">
        <v>536</v>
      </c>
      <c r="B415" t="s">
        <v>538</v>
      </c>
      <c r="C415" s="73">
        <f>VLOOKUP($B415,'Tillförd energi'!$B$2:$AS$506,MATCH(C$1,'Tillförd energi'!$B$1:$AQ$1,0),FALSE)</f>
        <v>0</v>
      </c>
      <c r="D415" s="73">
        <f>VLOOKUP($B415,'Tillförd energi'!$B$2:$AS$506,MATCH(D$1,'Tillförd energi'!$B$1:$AQ$1,0),FALSE)</f>
        <v>0.9</v>
      </c>
      <c r="E415" s="73">
        <f>VLOOKUP($B415,'Tillförd energi'!$B$2:$AS$506,MATCH(E$1,'Tillförd energi'!$B$1:$AQ$1,0),FALSE)</f>
        <v>0</v>
      </c>
      <c r="F415" s="73">
        <f>VLOOKUP($B415,'Tillförd energi'!$B$2:$AS$506,MATCH(F$1,'Tillförd energi'!$B$1:$AQ$1,0),FALSE)</f>
        <v>0</v>
      </c>
      <c r="G415" s="73">
        <f>VLOOKUP($B415,'Tillförd energi'!$B$2:$AS$506,MATCH(G$1,'Tillförd energi'!$B$1:$AQ$1,0),FALSE)</f>
        <v>0</v>
      </c>
      <c r="H415" s="73">
        <f>VLOOKUP($B415,'Tillförd energi'!$B$2:$AS$506,MATCH(H$1,'Tillförd energi'!$B$1:$AQ$1,0),FALSE)</f>
        <v>0</v>
      </c>
      <c r="I415" s="73">
        <f>VLOOKUP($B415,'Tillförd energi'!$B$2:$AS$506,MATCH(I$1,'Tillförd energi'!$B$1:$AQ$1,0),FALSE)</f>
        <v>0</v>
      </c>
      <c r="J415" s="73">
        <f>VLOOKUP($B415,'Tillförd energi'!$B$2:$AS$506,MATCH(J$1,'Tillförd energi'!$B$1:$AQ$1,0),FALSE)</f>
        <v>0</v>
      </c>
      <c r="K415" s="73">
        <f>VLOOKUP($B415,'Tillförd energi'!$B$2:$AS$506,MATCH(K$1,'Tillförd energi'!$B$1:$AQ$1,0),FALSE)</f>
        <v>0</v>
      </c>
      <c r="L415" s="73">
        <f>VLOOKUP($B415,'Tillförd energi'!$B$2:$AS$506,MATCH(L$1,'Tillförd energi'!$B$1:$AQ$1,0),FALSE)</f>
        <v>0</v>
      </c>
      <c r="M415" s="73">
        <f>VLOOKUP($B415,'Tillförd energi'!$B$2:$AS$506,MATCH(M$1,'Tillförd energi'!$B$1:$AQ$1,0),FALSE)</f>
        <v>0</v>
      </c>
      <c r="N415" s="73">
        <f>VLOOKUP($B415,'Tillförd energi'!$B$2:$AS$506,MATCH(N$1,'Tillförd energi'!$B$1:$AQ$1,0),FALSE)</f>
        <v>0</v>
      </c>
      <c r="O415" s="73">
        <f>VLOOKUP($B415,'Tillförd energi'!$B$2:$AS$506,MATCH(O$1,'Tillförd energi'!$B$1:$AQ$1,0),FALSE)</f>
        <v>4.0999999999999996</v>
      </c>
      <c r="P415" s="73">
        <f>VLOOKUP($B415,'Tillförd energi'!$B$2:$AS$506,MATCH(P$1,'Tillförd energi'!$B$1:$AQ$1,0),FALSE)</f>
        <v>0</v>
      </c>
      <c r="Q415" s="73">
        <f>VLOOKUP($B415,'Tillförd energi'!$B$2:$AS$506,MATCH(Q$1,'Tillförd energi'!$B$1:$AQ$1,0),FALSE)</f>
        <v>0</v>
      </c>
      <c r="R415" s="73">
        <f>VLOOKUP($B415,'Tillförd energi'!$B$2:$AS$506,MATCH(R$1,'Tillförd energi'!$B$1:$AQ$1,0),FALSE)</f>
        <v>0</v>
      </c>
      <c r="S415" s="73">
        <f>VLOOKUP($B415,'Tillförd energi'!$B$2:$AS$506,MATCH(S$1,'Tillförd energi'!$B$1:$AQ$1,0),FALSE)</f>
        <v>0</v>
      </c>
      <c r="T415" s="73">
        <f>VLOOKUP($B415,'Tillförd energi'!$B$2:$AS$506,MATCH(T$1,'Tillförd energi'!$B$1:$AQ$1,0),FALSE)</f>
        <v>0</v>
      </c>
      <c r="U415" s="73">
        <f>VLOOKUP($B415,'Tillförd energi'!$B$2:$AS$506,MATCH(U$1,'Tillförd energi'!$B$1:$AQ$1,0),FALSE)</f>
        <v>0</v>
      </c>
      <c r="V415" s="73">
        <f>VLOOKUP($B415,'Tillförd energi'!$B$2:$AS$506,MATCH(V$1,'Tillförd energi'!$B$1:$AQ$1,0),FALSE)</f>
        <v>0</v>
      </c>
      <c r="W415" s="73">
        <f>VLOOKUP($B415,'Tillförd energi'!$B$2:$AS$506,MATCH(W$1,'Tillförd energi'!$B$1:$AQ$1,0),FALSE)</f>
        <v>0</v>
      </c>
      <c r="X415" s="73">
        <f>VLOOKUP($B415,'Tillförd energi'!$B$2:$AS$506,MATCH(X$1,'Tillförd energi'!$B$1:$AQ$1,0),FALSE)</f>
        <v>0</v>
      </c>
      <c r="Y415" s="73">
        <f>VLOOKUP($B415,'Tillförd energi'!$B$2:$AS$506,MATCH(Y$1,'Tillförd energi'!$B$1:$AQ$1,0),FALSE)</f>
        <v>0</v>
      </c>
      <c r="Z415" s="73">
        <f>VLOOKUP($B415,'Tillförd energi'!$B$2:$AS$506,MATCH(Z$1,'Tillförd energi'!$B$1:$AQ$1,0),FALSE)</f>
        <v>0</v>
      </c>
      <c r="AA415" s="73">
        <f>VLOOKUP($B415,'Tillförd energi'!$B$2:$AS$506,MATCH(AA$1,'Tillförd energi'!$B$1:$AQ$1,0),FALSE)</f>
        <v>0</v>
      </c>
      <c r="AB415" s="73">
        <f>VLOOKUP($B415,'Tillförd energi'!$B$2:$AS$506,MATCH(AB$1,'Tillförd energi'!$B$1:$AQ$1,0),FALSE)</f>
        <v>0</v>
      </c>
      <c r="AC415" s="73">
        <f>VLOOKUP($B415,'Tillförd energi'!$B$2:$AS$506,MATCH(AC$1,'Tillförd energi'!$B$1:$AQ$1,0),FALSE)</f>
        <v>0</v>
      </c>
      <c r="AD415" s="73">
        <f>VLOOKUP($B415,'Tillförd energi'!$B$2:$AS$506,MATCH(AD$1,'Tillförd energi'!$B$1:$AQ$1,0),FALSE)</f>
        <v>0</v>
      </c>
      <c r="AF415" s="73">
        <f>VLOOKUP($B415,'Tillförd energi'!$B$2:$AS$506,MATCH(AF$1,'Tillförd energi'!$B$1:$AQ$1,0),FALSE)</f>
        <v>0.1</v>
      </c>
      <c r="AH415" s="73">
        <f>IFERROR(VLOOKUP(B415,Miljö!$B$1:$S$476,9,FALSE)/1,0)</f>
        <v>0</v>
      </c>
      <c r="AJ415" s="81">
        <f>IFERROR(VLOOKUP($B415,Miljö!$B$1:$S$500,MATCH("hjälpel exklusive kraftvärme (GWh)",Miljö!$B$1:$V$1,0),FALSE)/1,"")</f>
        <v>0.1</v>
      </c>
      <c r="AK415" s="81">
        <f t="shared" si="66"/>
        <v>0.1</v>
      </c>
      <c r="AL415" s="81">
        <f>VLOOKUP($B415,'Slutlig allokering'!$B$2:$AL$462,MATCH("Hjälpel kraftvärme",'Slutlig allokering'!$B$2:$AL$2,0),FALSE)</f>
        <v>0</v>
      </c>
      <c r="AN415" s="73">
        <f t="shared" si="67"/>
        <v>5.0999999999999996</v>
      </c>
      <c r="AO415" s="73">
        <f t="shared" si="68"/>
        <v>5.0999999999999996</v>
      </c>
      <c r="AP415" s="73">
        <f>IF(ISERROR(1/VLOOKUP($B415,Leveranser!$B$1:$S$500,MATCH("såld värme (gwh)",Leveranser!$B$1:$S$1,0),FALSE)),"",VLOOKUP($B415,Leveranser!$B$1:$S$500,MATCH("såld värme (gwh)",Leveranser!$B$1:$S$1,0),FALSE))</f>
        <v>3.7</v>
      </c>
      <c r="AQ415" s="73">
        <f>VLOOKUP($B415,Leveranser!$B$1:$Y$500,MATCH("Totalt såld fjärrvärme till andra fjärrvärmeföretag",Leveranser!$B$1:$AA$1,0),FALSE)</f>
        <v>0</v>
      </c>
      <c r="AR415" s="73">
        <f>IF(ISERROR(1/VLOOKUP($B415,Miljö!$B$1:$S$500,MATCH("Såld mängd produktionsspecifik fjärrvärme (GWh)",Miljö!$B$1:$R$1,0),FALSE)),0,VLOOKUP($B415,Miljö!$B$1:$S$500,MATCH("Såld mängd produktionsspecifik fjärrvärme (GWh)",Miljö!$B$1:$R$1,0),FALSE))</f>
        <v>0</v>
      </c>
      <c r="AS415" s="82">
        <f t="shared" si="73"/>
        <v>0.72549019607843146</v>
      </c>
      <c r="AU415" s="73" t="str">
        <f>VLOOKUP($B415,'Miljövärden urval för publ'!$B$2:$I$486,7,FALSE)</f>
        <v>Ja</v>
      </c>
      <c r="AV415" s="73" t="str">
        <f>VLOOKUP($B415,'Miljövärden urval för publ'!$B$2:$I$486,6,FALSE)</f>
        <v>Ja</v>
      </c>
      <c r="AZ415" s="73">
        <f t="shared" si="69"/>
        <v>0.1</v>
      </c>
      <c r="BA415" s="73">
        <f t="shared" si="74"/>
        <v>0</v>
      </c>
      <c r="BB415" s="73">
        <f t="shared" si="70"/>
        <v>4.0999999999999996</v>
      </c>
      <c r="BC415" s="73">
        <f t="shared" si="71"/>
        <v>0</v>
      </c>
      <c r="BE415" s="73">
        <f t="shared" si="75"/>
        <v>0</v>
      </c>
      <c r="BF415" s="73">
        <f t="shared" si="76"/>
        <v>0</v>
      </c>
      <c r="BH415" s="73">
        <f t="shared" si="72"/>
        <v>4.0999999999999996</v>
      </c>
    </row>
    <row r="416" spans="1:60" ht="14.5" x14ac:dyDescent="0.35">
      <c r="A416" t="s">
        <v>536</v>
      </c>
      <c r="B416" t="s">
        <v>539</v>
      </c>
      <c r="C416" s="73">
        <f>VLOOKUP($B416,'Tillförd energi'!$B$2:$AS$506,MATCH(C$1,'Tillförd energi'!$B$1:$AQ$1,0),FALSE)</f>
        <v>0</v>
      </c>
      <c r="D416" s="73">
        <f>VLOOKUP($B416,'Tillförd energi'!$B$2:$AS$506,MATCH(D$1,'Tillförd energi'!$B$1:$AQ$1,0),FALSE)</f>
        <v>7.1</v>
      </c>
      <c r="E416" s="73">
        <f>VLOOKUP($B416,'Tillförd energi'!$B$2:$AS$506,MATCH(E$1,'Tillförd energi'!$B$1:$AQ$1,0),FALSE)</f>
        <v>0</v>
      </c>
      <c r="F416" s="73">
        <f>VLOOKUP($B416,'Tillförd energi'!$B$2:$AS$506,MATCH(F$1,'Tillförd energi'!$B$1:$AQ$1,0),FALSE)</f>
        <v>0</v>
      </c>
      <c r="G416" s="73">
        <f>VLOOKUP($B416,'Tillförd energi'!$B$2:$AS$506,MATCH(G$1,'Tillförd energi'!$B$1:$AQ$1,0),FALSE)</f>
        <v>0</v>
      </c>
      <c r="H416" s="73">
        <f>VLOOKUP($B416,'Tillförd energi'!$B$2:$AS$506,MATCH(H$1,'Tillförd energi'!$B$1:$AQ$1,0),FALSE)</f>
        <v>0</v>
      </c>
      <c r="I416" s="73">
        <f>VLOOKUP($B416,'Tillförd energi'!$B$2:$AS$506,MATCH(I$1,'Tillförd energi'!$B$1:$AQ$1,0),FALSE)</f>
        <v>0</v>
      </c>
      <c r="J416" s="73">
        <f>VLOOKUP($B416,'Tillförd energi'!$B$2:$AS$506,MATCH(J$1,'Tillförd energi'!$B$1:$AQ$1,0),FALSE)</f>
        <v>2.1</v>
      </c>
      <c r="K416" s="73">
        <f>VLOOKUP($B416,'Tillförd energi'!$B$2:$AS$506,MATCH(K$1,'Tillförd energi'!$B$1:$AQ$1,0),FALSE)</f>
        <v>88.197000000000003</v>
      </c>
      <c r="L416" s="73">
        <f>VLOOKUP($B416,'Tillförd energi'!$B$2:$AS$506,MATCH(L$1,'Tillförd energi'!$B$1:$AQ$1,0),FALSE)</f>
        <v>8.9724400000000006</v>
      </c>
      <c r="M416" s="73">
        <f>VLOOKUP($B416,'Tillförd energi'!$B$2:$AS$506,MATCH(M$1,'Tillförd energi'!$B$1:$AQ$1,0),FALSE)</f>
        <v>22.165299999999998</v>
      </c>
      <c r="N416" s="73">
        <f>VLOOKUP($B416,'Tillförd energi'!$B$2:$AS$506,MATCH(N$1,'Tillförd energi'!$B$1:$AQ$1,0),FALSE)</f>
        <v>0</v>
      </c>
      <c r="O416" s="73">
        <f>VLOOKUP($B416,'Tillförd energi'!$B$2:$AS$506,MATCH(O$1,'Tillförd energi'!$B$1:$AQ$1,0),FALSE)</f>
        <v>22.595800000000001</v>
      </c>
      <c r="P416" s="73">
        <f>VLOOKUP($B416,'Tillförd energi'!$B$2:$AS$506,MATCH(P$1,'Tillförd energi'!$B$1:$AQ$1,0),FALSE)</f>
        <v>0</v>
      </c>
      <c r="Q416" s="73">
        <f>VLOOKUP($B416,'Tillförd energi'!$B$2:$AS$506,MATCH(Q$1,'Tillförd energi'!$B$1:$AQ$1,0),FALSE)</f>
        <v>0</v>
      </c>
      <c r="R416" s="73">
        <f>VLOOKUP($B416,'Tillförd energi'!$B$2:$AS$506,MATCH(R$1,'Tillförd energi'!$B$1:$AQ$1,0),FALSE)</f>
        <v>0.5</v>
      </c>
      <c r="S416" s="73">
        <f>VLOOKUP($B416,'Tillförd energi'!$B$2:$AS$506,MATCH(S$1,'Tillförd energi'!$B$1:$AQ$1,0),FALSE)</f>
        <v>0</v>
      </c>
      <c r="T416" s="73">
        <f>VLOOKUP($B416,'Tillförd energi'!$B$2:$AS$506,MATCH(T$1,'Tillförd energi'!$B$1:$AQ$1,0),FALSE)</f>
        <v>0</v>
      </c>
      <c r="U416" s="73">
        <f>VLOOKUP($B416,'Tillförd energi'!$B$2:$AS$506,MATCH(U$1,'Tillförd energi'!$B$1:$AQ$1,0),FALSE)</f>
        <v>0</v>
      </c>
      <c r="V416" s="73">
        <f>VLOOKUP($B416,'Tillförd energi'!$B$2:$AS$506,MATCH(V$1,'Tillförd energi'!$B$1:$AQ$1,0),FALSE)</f>
        <v>0</v>
      </c>
      <c r="W416" s="73">
        <f>VLOOKUP($B416,'Tillförd energi'!$B$2:$AS$506,MATCH(W$1,'Tillförd energi'!$B$1:$AQ$1,0),FALSE)</f>
        <v>0</v>
      </c>
      <c r="X416" s="73">
        <f>VLOOKUP($B416,'Tillförd energi'!$B$2:$AS$506,MATCH(X$1,'Tillförd energi'!$B$1:$AQ$1,0),FALSE)</f>
        <v>0</v>
      </c>
      <c r="Y416" s="73">
        <f>VLOOKUP($B416,'Tillförd energi'!$B$2:$AS$506,MATCH(Y$1,'Tillförd energi'!$B$1:$AQ$1,0),FALSE)</f>
        <v>0</v>
      </c>
      <c r="Z416" s="73">
        <f>VLOOKUP($B416,'Tillförd energi'!$B$2:$AS$506,MATCH(Z$1,'Tillförd energi'!$B$1:$AQ$1,0),FALSE)</f>
        <v>0</v>
      </c>
      <c r="AA416" s="73">
        <f>VLOOKUP($B416,'Tillförd energi'!$B$2:$AS$506,MATCH(AA$1,'Tillförd energi'!$B$1:$AQ$1,0),FALSE)</f>
        <v>0</v>
      </c>
      <c r="AB416" s="73">
        <f>VLOOKUP($B416,'Tillförd energi'!$B$2:$AS$506,MATCH(AB$1,'Tillförd energi'!$B$1:$AQ$1,0),FALSE)</f>
        <v>13.4</v>
      </c>
      <c r="AC416" s="73">
        <f>VLOOKUP($B416,'Tillförd energi'!$B$2:$AS$506,MATCH(AC$1,'Tillförd energi'!$B$1:$AQ$1,0),FALSE)</f>
        <v>0</v>
      </c>
      <c r="AD416" s="73">
        <f>VLOOKUP($B416,'Tillförd energi'!$B$2:$AS$506,MATCH(AD$1,'Tillförd energi'!$B$1:$AQ$1,0),FALSE)</f>
        <v>0</v>
      </c>
      <c r="AF416" s="73">
        <f>VLOOKUP($B416,'Tillförd energi'!$B$2:$AS$506,MATCH(AF$1,'Tillförd energi'!$B$1:$AQ$1,0),FALSE)</f>
        <v>4.6294199999999996</v>
      </c>
      <c r="AH416" s="73">
        <f>IFERROR(VLOOKUP(B416,Miljö!$B$1:$S$476,9,FALSE)/1,0)</f>
        <v>0</v>
      </c>
      <c r="AJ416" s="81">
        <f>IFERROR(VLOOKUP($B416,Miljö!$B$1:$S$500,MATCH("hjälpel exklusive kraftvärme (GWh)",Miljö!$B$1:$V$1,0),FALSE)/1,"")</f>
        <v>1.3</v>
      </c>
      <c r="AK416" s="81">
        <f t="shared" si="66"/>
        <v>1.3</v>
      </c>
      <c r="AL416" s="81">
        <f>VLOOKUP($B416,'Slutlig allokering'!$B$2:$AL$462,MATCH("Hjälpel kraftvärme",'Slutlig allokering'!$B$2:$AL$2,0),FALSE)</f>
        <v>3.3294199999999998</v>
      </c>
      <c r="AN416" s="73">
        <f t="shared" si="67"/>
        <v>169.65996000000001</v>
      </c>
      <c r="AO416" s="73">
        <f t="shared" si="68"/>
        <v>169.65996000000001</v>
      </c>
      <c r="AP416" s="73">
        <f>IF(ISERROR(1/VLOOKUP($B416,Leveranser!$B$1:$S$500,MATCH("såld värme (gwh)",Leveranser!$B$1:$S$1,0),FALSE)),"",VLOOKUP($B416,Leveranser!$B$1:$S$500,MATCH("såld värme (gwh)",Leveranser!$B$1:$S$1,0),FALSE))</f>
        <v>122.6</v>
      </c>
      <c r="AQ416" s="73">
        <f>VLOOKUP($B416,Leveranser!$B$1:$Y$500,MATCH("Totalt såld fjärrvärme till andra fjärrvärmeföretag",Leveranser!$B$1:$AA$1,0),FALSE)</f>
        <v>0</v>
      </c>
      <c r="AR416" s="73">
        <f>IF(ISERROR(1/VLOOKUP($B416,Miljö!$B$1:$S$500,MATCH("Såld mängd produktionsspecifik fjärrvärme (GWh)",Miljö!$B$1:$R$1,0),FALSE)),0,VLOOKUP($B416,Miljö!$B$1:$S$500,MATCH("Såld mängd produktionsspecifik fjärrvärme (GWh)",Miljö!$B$1:$R$1,0),FALSE))</f>
        <v>0</v>
      </c>
      <c r="AS416" s="82">
        <f t="shared" si="73"/>
        <v>0.72262188438568531</v>
      </c>
      <c r="AU416" s="73" t="str">
        <f>VLOOKUP($B416,'Miljövärden urval för publ'!$B$2:$I$486,7,FALSE)</f>
        <v>Ja</v>
      </c>
      <c r="AV416" s="73" t="str">
        <f>VLOOKUP($B416,'Miljövärden urval för publ'!$B$2:$I$486,6,FALSE)</f>
        <v>Ja</v>
      </c>
      <c r="AZ416" s="73">
        <f t="shared" si="69"/>
        <v>4.6294199999999996</v>
      </c>
      <c r="BA416" s="73">
        <f t="shared" si="74"/>
        <v>0</v>
      </c>
      <c r="BB416" s="73">
        <f t="shared" si="70"/>
        <v>53.733540000000005</v>
      </c>
      <c r="BC416" s="73">
        <f t="shared" si="71"/>
        <v>0.5</v>
      </c>
      <c r="BE416" s="73">
        <f t="shared" si="75"/>
        <v>0</v>
      </c>
      <c r="BF416" s="73">
        <f t="shared" si="76"/>
        <v>0</v>
      </c>
      <c r="BH416" s="73">
        <f t="shared" si="72"/>
        <v>142.43054000000001</v>
      </c>
    </row>
    <row r="417" spans="1:60" ht="14.5" x14ac:dyDescent="0.35">
      <c r="A417" t="s">
        <v>540</v>
      </c>
      <c r="B417" t="s">
        <v>541</v>
      </c>
      <c r="C417" s="73">
        <f>VLOOKUP($B417,'Tillförd energi'!$B$2:$AS$506,MATCH(C$1,'Tillförd energi'!$B$1:$AQ$1,0),FALSE)</f>
        <v>0</v>
      </c>
      <c r="D417" s="73">
        <f>VLOOKUP($B417,'Tillförd energi'!$B$2:$AS$506,MATCH(D$1,'Tillförd energi'!$B$1:$AQ$1,0),FALSE)</f>
        <v>5.7471300000000003E-2</v>
      </c>
      <c r="E417" s="73">
        <f>VLOOKUP($B417,'Tillförd energi'!$B$2:$AS$506,MATCH(E$1,'Tillförd energi'!$B$1:$AQ$1,0),FALSE)</f>
        <v>0</v>
      </c>
      <c r="F417" s="73">
        <f>VLOOKUP($B417,'Tillförd energi'!$B$2:$AS$506,MATCH(F$1,'Tillförd energi'!$B$1:$AQ$1,0),FALSE)</f>
        <v>0</v>
      </c>
      <c r="G417" s="73">
        <f>VLOOKUP($B417,'Tillförd energi'!$B$2:$AS$506,MATCH(G$1,'Tillförd energi'!$B$1:$AQ$1,0),FALSE)</f>
        <v>0</v>
      </c>
      <c r="H417" s="73">
        <f>VLOOKUP($B417,'Tillförd energi'!$B$2:$AS$506,MATCH(H$1,'Tillförd energi'!$B$1:$AQ$1,0),FALSE)</f>
        <v>0</v>
      </c>
      <c r="I417" s="73">
        <f>VLOOKUP($B417,'Tillförd energi'!$B$2:$AS$506,MATCH(I$1,'Tillförd energi'!$B$1:$AQ$1,0),FALSE)</f>
        <v>0</v>
      </c>
      <c r="J417" s="73">
        <f>VLOOKUP($B417,'Tillförd energi'!$B$2:$AS$506,MATCH(J$1,'Tillförd energi'!$B$1:$AQ$1,0),FALSE)</f>
        <v>0</v>
      </c>
      <c r="K417" s="73">
        <f>VLOOKUP($B417,'Tillförd energi'!$B$2:$AS$506,MATCH(K$1,'Tillförd energi'!$B$1:$AQ$1,0),FALSE)</f>
        <v>0</v>
      </c>
      <c r="L417" s="73">
        <f>VLOOKUP($B417,'Tillförd energi'!$B$2:$AS$506,MATCH(L$1,'Tillförd energi'!$B$1:$AQ$1,0),FALSE)</f>
        <v>0</v>
      </c>
      <c r="M417" s="73">
        <f>VLOOKUP($B417,'Tillförd energi'!$B$2:$AS$506,MATCH(M$1,'Tillförd energi'!$B$1:$AQ$1,0),FALSE)</f>
        <v>0</v>
      </c>
      <c r="N417" s="73">
        <f>VLOOKUP($B417,'Tillförd energi'!$B$2:$AS$506,MATCH(N$1,'Tillförd energi'!$B$1:$AQ$1,0),FALSE)</f>
        <v>0</v>
      </c>
      <c r="O417" s="73">
        <f>VLOOKUP($B417,'Tillförd energi'!$B$2:$AS$506,MATCH(O$1,'Tillförd energi'!$B$1:$AQ$1,0),FALSE)</f>
        <v>0</v>
      </c>
      <c r="P417" s="73">
        <f>VLOOKUP($B417,'Tillförd energi'!$B$2:$AS$506,MATCH(P$1,'Tillförd energi'!$B$1:$AQ$1,0),FALSE)</f>
        <v>6.0678200000000002</v>
      </c>
      <c r="Q417" s="73">
        <f>VLOOKUP($B417,'Tillförd energi'!$B$2:$AS$506,MATCH(Q$1,'Tillförd energi'!$B$1:$AQ$1,0),FALSE)</f>
        <v>0</v>
      </c>
      <c r="R417" s="73">
        <f>VLOOKUP($B417,'Tillförd energi'!$B$2:$AS$506,MATCH(R$1,'Tillförd energi'!$B$1:$AQ$1,0),FALSE)</f>
        <v>0</v>
      </c>
      <c r="S417" s="73">
        <f>VLOOKUP($B417,'Tillförd energi'!$B$2:$AS$506,MATCH(S$1,'Tillförd energi'!$B$1:$AQ$1,0),FALSE)</f>
        <v>0</v>
      </c>
      <c r="T417" s="73">
        <f>VLOOKUP($B417,'Tillförd energi'!$B$2:$AS$506,MATCH(T$1,'Tillförd energi'!$B$1:$AQ$1,0),FALSE)</f>
        <v>0</v>
      </c>
      <c r="U417" s="73">
        <f>VLOOKUP($B417,'Tillförd energi'!$B$2:$AS$506,MATCH(U$1,'Tillförd energi'!$B$1:$AQ$1,0),FALSE)</f>
        <v>0</v>
      </c>
      <c r="V417" s="73">
        <f>VLOOKUP($B417,'Tillförd energi'!$B$2:$AS$506,MATCH(V$1,'Tillförd energi'!$B$1:$AQ$1,0),FALSE)</f>
        <v>0</v>
      </c>
      <c r="W417" s="73">
        <f>VLOOKUP($B417,'Tillförd energi'!$B$2:$AS$506,MATCH(W$1,'Tillförd energi'!$B$1:$AQ$1,0),FALSE)</f>
        <v>0</v>
      </c>
      <c r="X417" s="73">
        <f>VLOOKUP($B417,'Tillförd energi'!$B$2:$AS$506,MATCH(X$1,'Tillförd energi'!$B$1:$AQ$1,0),FALSE)</f>
        <v>0</v>
      </c>
      <c r="Y417" s="73">
        <f>VLOOKUP($B417,'Tillförd energi'!$B$2:$AS$506,MATCH(Y$1,'Tillförd energi'!$B$1:$AQ$1,0),FALSE)</f>
        <v>0</v>
      </c>
      <c r="Z417" s="73">
        <f>VLOOKUP($B417,'Tillförd energi'!$B$2:$AS$506,MATCH(Z$1,'Tillförd energi'!$B$1:$AQ$1,0),FALSE)</f>
        <v>0</v>
      </c>
      <c r="AA417" s="73">
        <f>VLOOKUP($B417,'Tillförd energi'!$B$2:$AS$506,MATCH(AA$1,'Tillförd energi'!$B$1:$AQ$1,0),FALSE)</f>
        <v>0</v>
      </c>
      <c r="AB417" s="73">
        <f>VLOOKUP($B417,'Tillförd energi'!$B$2:$AS$506,MATCH(AB$1,'Tillförd energi'!$B$1:$AQ$1,0),FALSE)</f>
        <v>0</v>
      </c>
      <c r="AC417" s="73">
        <f>VLOOKUP($B417,'Tillförd energi'!$B$2:$AS$506,MATCH(AC$1,'Tillförd energi'!$B$1:$AQ$1,0),FALSE)</f>
        <v>0</v>
      </c>
      <c r="AD417" s="73">
        <f>VLOOKUP($B417,'Tillförd energi'!$B$2:$AS$506,MATCH(AD$1,'Tillförd energi'!$B$1:$AQ$1,0),FALSE)</f>
        <v>0</v>
      </c>
      <c r="AF417" s="73">
        <f>VLOOKUP($B417,'Tillförd energi'!$B$2:$AS$506,MATCH(AF$1,'Tillförd energi'!$B$1:$AQ$1,0),FALSE)</f>
        <v>0.12816</v>
      </c>
      <c r="AH417" s="73">
        <f>IFERROR(VLOOKUP(B417,Miljö!$B$1:$S$476,9,FALSE)/1,0)</f>
        <v>0</v>
      </c>
      <c r="AJ417" s="81" t="str">
        <f>IFERROR(VLOOKUP($B417,Miljö!$B$1:$S$500,MATCH("hjälpel exklusive kraftvärme (GWh)",Miljö!$B$1:$V$1,0),FALSE)/1,"")</f>
        <v/>
      </c>
      <c r="AK417" s="81">
        <f t="shared" si="66"/>
        <v>0.12816</v>
      </c>
      <c r="AL417" s="81">
        <f>VLOOKUP($B417,'Slutlig allokering'!$B$2:$AL$462,MATCH("Hjälpel kraftvärme",'Slutlig allokering'!$B$2:$AL$2,0),FALSE)</f>
        <v>0</v>
      </c>
      <c r="AN417" s="73">
        <f t="shared" si="67"/>
        <v>6.2534513000000009</v>
      </c>
      <c r="AO417" s="73">
        <f t="shared" si="68"/>
        <v>6.2534513000000009</v>
      </c>
      <c r="AP417" s="73">
        <f>IF(ISERROR(1/VLOOKUP($B417,Leveranser!$B$1:$S$500,MATCH("såld värme (gwh)",Leveranser!$B$1:$S$1,0),FALSE)),"",VLOOKUP($B417,Leveranser!$B$1:$S$500,MATCH("såld värme (gwh)",Leveranser!$B$1:$S$1,0),FALSE))</f>
        <v>4.2720000000000002</v>
      </c>
      <c r="AQ417" s="73">
        <f>VLOOKUP($B417,Leveranser!$B$1:$Y$500,MATCH("Totalt såld fjärrvärme till andra fjärrvärmeföretag",Leveranser!$B$1:$AA$1,0),FALSE)</f>
        <v>0</v>
      </c>
      <c r="AR417" s="73">
        <f>IF(ISERROR(1/VLOOKUP($B417,Miljö!$B$1:$S$500,MATCH("Såld mängd produktionsspecifik fjärrvärme (GWh)",Miljö!$B$1:$R$1,0),FALSE)),0,VLOOKUP($B417,Miljö!$B$1:$S$500,MATCH("Såld mängd produktionsspecifik fjärrvärme (GWh)",Miljö!$B$1:$R$1,0),FALSE))</f>
        <v>0</v>
      </c>
      <c r="AS417" s="82">
        <f t="shared" si="73"/>
        <v>0.68314276310107347</v>
      </c>
      <c r="AU417" s="73" t="str">
        <f>VLOOKUP($B417,'Miljövärden urval för publ'!$B$2:$I$486,7,FALSE)</f>
        <v>Ja</v>
      </c>
      <c r="AV417" s="73" t="str">
        <f>VLOOKUP($B417,'Miljövärden urval för publ'!$B$2:$I$486,6,FALSE)</f>
        <v>Nej</v>
      </c>
      <c r="AZ417" s="73">
        <f t="shared" si="69"/>
        <v>0.12816</v>
      </c>
      <c r="BA417" s="73">
        <f t="shared" si="74"/>
        <v>0</v>
      </c>
      <c r="BB417" s="73">
        <f t="shared" si="70"/>
        <v>6.0678200000000002</v>
      </c>
      <c r="BC417" s="73">
        <f t="shared" si="71"/>
        <v>0</v>
      </c>
      <c r="BE417" s="73">
        <f t="shared" si="75"/>
        <v>0</v>
      </c>
      <c r="BF417" s="73">
        <f t="shared" si="76"/>
        <v>0</v>
      </c>
      <c r="BH417" s="73">
        <f t="shared" si="72"/>
        <v>6.0678200000000002</v>
      </c>
    </row>
    <row r="418" spans="1:60" ht="14.5" x14ac:dyDescent="0.35">
      <c r="A418" t="s">
        <v>540</v>
      </c>
      <c r="B418" t="s">
        <v>542</v>
      </c>
      <c r="C418" s="73">
        <f>VLOOKUP($B418,'Tillförd energi'!$B$2:$AS$506,MATCH(C$1,'Tillförd energi'!$B$1:$AQ$1,0),FALSE)</f>
        <v>0</v>
      </c>
      <c r="D418" s="73">
        <f>VLOOKUP($B418,'Tillförd energi'!$B$2:$AS$506,MATCH(D$1,'Tillförd energi'!$B$1:$AQ$1,0),FALSE)</f>
        <v>0</v>
      </c>
      <c r="E418" s="73">
        <f>VLOOKUP($B418,'Tillförd energi'!$B$2:$AS$506,MATCH(E$1,'Tillförd energi'!$B$1:$AQ$1,0),FALSE)</f>
        <v>0</v>
      </c>
      <c r="F418" s="73">
        <f>VLOOKUP($B418,'Tillförd energi'!$B$2:$AS$506,MATCH(F$1,'Tillförd energi'!$B$1:$AQ$1,0),FALSE)</f>
        <v>0</v>
      </c>
      <c r="G418" s="73">
        <f>VLOOKUP($B418,'Tillförd energi'!$B$2:$AS$506,MATCH(G$1,'Tillförd energi'!$B$1:$AQ$1,0),FALSE)</f>
        <v>0</v>
      </c>
      <c r="H418" s="73">
        <f>VLOOKUP($B418,'Tillförd energi'!$B$2:$AS$506,MATCH(H$1,'Tillförd energi'!$B$1:$AQ$1,0),FALSE)</f>
        <v>0</v>
      </c>
      <c r="I418" s="73">
        <f>VLOOKUP($B418,'Tillförd energi'!$B$2:$AS$506,MATCH(I$1,'Tillförd energi'!$B$1:$AQ$1,0),FALSE)</f>
        <v>0</v>
      </c>
      <c r="J418" s="73">
        <f>VLOOKUP($B418,'Tillförd energi'!$B$2:$AS$506,MATCH(J$1,'Tillförd energi'!$B$1:$AQ$1,0),FALSE)</f>
        <v>0</v>
      </c>
      <c r="K418" s="73">
        <f>VLOOKUP($B418,'Tillförd energi'!$B$2:$AS$506,MATCH(K$1,'Tillförd energi'!$B$1:$AQ$1,0),FALSE)</f>
        <v>0</v>
      </c>
      <c r="L418" s="73">
        <f>VLOOKUP($B418,'Tillförd energi'!$B$2:$AS$506,MATCH(L$1,'Tillförd energi'!$B$1:$AQ$1,0),FALSE)</f>
        <v>0</v>
      </c>
      <c r="M418" s="73">
        <f>VLOOKUP($B418,'Tillförd energi'!$B$2:$AS$506,MATCH(M$1,'Tillförd energi'!$B$1:$AQ$1,0),FALSE)</f>
        <v>0</v>
      </c>
      <c r="N418" s="73">
        <f>VLOOKUP($B418,'Tillförd energi'!$B$2:$AS$506,MATCH(N$1,'Tillförd energi'!$B$1:$AQ$1,0),FALSE)</f>
        <v>0</v>
      </c>
      <c r="O418" s="73">
        <f>VLOOKUP($B418,'Tillförd energi'!$B$2:$AS$506,MATCH(O$1,'Tillförd energi'!$B$1:$AQ$1,0),FALSE)</f>
        <v>0</v>
      </c>
      <c r="P418" s="73">
        <f>VLOOKUP($B418,'Tillförd energi'!$B$2:$AS$506,MATCH(P$1,'Tillförd energi'!$B$1:$AQ$1,0),FALSE)</f>
        <v>5.9169999999999998</v>
      </c>
      <c r="Q418" s="73">
        <f>VLOOKUP($B418,'Tillförd energi'!$B$2:$AS$506,MATCH(Q$1,'Tillförd energi'!$B$1:$AQ$1,0),FALSE)</f>
        <v>0</v>
      </c>
      <c r="R418" s="73">
        <f>VLOOKUP($B418,'Tillförd energi'!$B$2:$AS$506,MATCH(R$1,'Tillförd energi'!$B$1:$AQ$1,0),FALSE)</f>
        <v>0</v>
      </c>
      <c r="S418" s="73">
        <f>VLOOKUP($B418,'Tillförd energi'!$B$2:$AS$506,MATCH(S$1,'Tillförd energi'!$B$1:$AQ$1,0),FALSE)</f>
        <v>0</v>
      </c>
      <c r="T418" s="73">
        <f>VLOOKUP($B418,'Tillförd energi'!$B$2:$AS$506,MATCH(T$1,'Tillförd energi'!$B$1:$AQ$1,0),FALSE)</f>
        <v>0</v>
      </c>
      <c r="U418" s="73">
        <f>VLOOKUP($B418,'Tillförd energi'!$B$2:$AS$506,MATCH(U$1,'Tillförd energi'!$B$1:$AQ$1,0),FALSE)</f>
        <v>0</v>
      </c>
      <c r="V418" s="73">
        <f>VLOOKUP($B418,'Tillförd energi'!$B$2:$AS$506,MATCH(V$1,'Tillförd energi'!$B$1:$AQ$1,0),FALSE)</f>
        <v>0.22</v>
      </c>
      <c r="W418" s="73">
        <f>VLOOKUP($B418,'Tillförd energi'!$B$2:$AS$506,MATCH(W$1,'Tillförd energi'!$B$1:$AQ$1,0),FALSE)</f>
        <v>0</v>
      </c>
      <c r="X418" s="73">
        <f>VLOOKUP($B418,'Tillförd energi'!$B$2:$AS$506,MATCH(X$1,'Tillförd energi'!$B$1:$AQ$1,0),FALSE)</f>
        <v>0</v>
      </c>
      <c r="Y418" s="73">
        <f>VLOOKUP($B418,'Tillförd energi'!$B$2:$AS$506,MATCH(Y$1,'Tillförd energi'!$B$1:$AQ$1,0),FALSE)</f>
        <v>0</v>
      </c>
      <c r="Z418" s="73">
        <f>VLOOKUP($B418,'Tillförd energi'!$B$2:$AS$506,MATCH(Z$1,'Tillförd energi'!$B$1:$AQ$1,0),FALSE)</f>
        <v>0</v>
      </c>
      <c r="AA418" s="73">
        <f>VLOOKUP($B418,'Tillförd energi'!$B$2:$AS$506,MATCH(AA$1,'Tillförd energi'!$B$1:$AQ$1,0),FALSE)</f>
        <v>0</v>
      </c>
      <c r="AB418" s="73">
        <f>VLOOKUP($B418,'Tillförd energi'!$B$2:$AS$506,MATCH(AB$1,'Tillförd energi'!$B$1:$AQ$1,0),FALSE)</f>
        <v>0</v>
      </c>
      <c r="AC418" s="73">
        <f>VLOOKUP($B418,'Tillförd energi'!$B$2:$AS$506,MATCH(AC$1,'Tillförd energi'!$B$1:$AQ$1,0),FALSE)</f>
        <v>0</v>
      </c>
      <c r="AD418" s="73">
        <f>VLOOKUP($B418,'Tillförd energi'!$B$2:$AS$506,MATCH(AD$1,'Tillförd energi'!$B$1:$AQ$1,0),FALSE)</f>
        <v>0</v>
      </c>
      <c r="AF418" s="73">
        <f>VLOOKUP($B418,'Tillförd energi'!$B$2:$AS$506,MATCH(AF$1,'Tillförd energi'!$B$1:$AQ$1,0),FALSE)</f>
        <v>0.109</v>
      </c>
      <c r="AH418" s="73">
        <f>IFERROR(VLOOKUP(B418,Miljö!$B$1:$S$476,9,FALSE)/1,0)</f>
        <v>0</v>
      </c>
      <c r="AJ418" s="81">
        <f>IFERROR(VLOOKUP($B418,Miljö!$B$1:$S$500,MATCH("hjälpel exklusive kraftvärme (GWh)",Miljö!$B$1:$V$1,0),FALSE)/1,"")</f>
        <v>0.109</v>
      </c>
      <c r="AK418" s="81">
        <f t="shared" si="66"/>
        <v>0.109</v>
      </c>
      <c r="AL418" s="81">
        <f>VLOOKUP($B418,'Slutlig allokering'!$B$2:$AL$462,MATCH("Hjälpel kraftvärme",'Slutlig allokering'!$B$2:$AL$2,0),FALSE)</f>
        <v>0</v>
      </c>
      <c r="AN418" s="73">
        <f t="shared" si="67"/>
        <v>6.2459999999999996</v>
      </c>
      <c r="AO418" s="73">
        <f t="shared" si="68"/>
        <v>6.2459999999999996</v>
      </c>
      <c r="AP418" s="73">
        <f>IF(ISERROR(1/VLOOKUP($B418,Leveranser!$B$1:$S$500,MATCH("såld värme (gwh)",Leveranser!$B$1:$S$1,0),FALSE)),"",VLOOKUP($B418,Leveranser!$B$1:$S$500,MATCH("såld värme (gwh)",Leveranser!$B$1:$S$1,0),FALSE))</f>
        <v>4.3840000000000003</v>
      </c>
      <c r="AQ418" s="73">
        <f>VLOOKUP($B418,Leveranser!$B$1:$Y$500,MATCH("Totalt såld fjärrvärme till andra fjärrvärmeföretag",Leveranser!$B$1:$AA$1,0),FALSE)</f>
        <v>0</v>
      </c>
      <c r="AR418" s="73">
        <f>IF(ISERROR(1/VLOOKUP($B418,Miljö!$B$1:$S$500,MATCH("Såld mängd produktionsspecifik fjärrvärme (GWh)",Miljö!$B$1:$R$1,0),FALSE)),0,VLOOKUP($B418,Miljö!$B$1:$S$500,MATCH("Såld mängd produktionsspecifik fjärrvärme (GWh)",Miljö!$B$1:$R$1,0),FALSE))</f>
        <v>0</v>
      </c>
      <c r="AS418" s="82">
        <f t="shared" si="73"/>
        <v>0.70188920909382013</v>
      </c>
      <c r="AU418" s="73" t="str">
        <f>VLOOKUP($B418,'Miljövärden urval för publ'!$B$2:$I$486,7,FALSE)</f>
        <v>Ja</v>
      </c>
      <c r="AV418" s="73" t="str">
        <f>VLOOKUP($B418,'Miljövärden urval för publ'!$B$2:$I$486,6,FALSE)</f>
        <v>Ja</v>
      </c>
      <c r="AZ418" s="73">
        <f t="shared" si="69"/>
        <v>0.109</v>
      </c>
      <c r="BA418" s="73">
        <f t="shared" si="74"/>
        <v>0</v>
      </c>
      <c r="BB418" s="73">
        <f t="shared" si="70"/>
        <v>5.9169999999999998</v>
      </c>
      <c r="BC418" s="73">
        <f t="shared" si="71"/>
        <v>0</v>
      </c>
      <c r="BE418" s="73">
        <f t="shared" si="75"/>
        <v>0</v>
      </c>
      <c r="BF418" s="73">
        <f t="shared" si="76"/>
        <v>0</v>
      </c>
      <c r="BH418" s="73">
        <f t="shared" si="72"/>
        <v>6.1369999999999996</v>
      </c>
    </row>
    <row r="419" spans="1:60" ht="14.5" x14ac:dyDescent="0.35">
      <c r="A419" t="s">
        <v>540</v>
      </c>
      <c r="B419" t="s">
        <v>543</v>
      </c>
      <c r="C419" s="73">
        <f>VLOOKUP($B419,'Tillförd energi'!$B$2:$AS$506,MATCH(C$1,'Tillförd energi'!$B$1:$AQ$1,0),FALSE)</f>
        <v>0</v>
      </c>
      <c r="D419" s="73">
        <f>VLOOKUP($B419,'Tillförd energi'!$B$2:$AS$506,MATCH(D$1,'Tillförd energi'!$B$1:$AQ$1,0),FALSE)</f>
        <v>0</v>
      </c>
      <c r="E419" s="73">
        <f>VLOOKUP($B419,'Tillförd energi'!$B$2:$AS$506,MATCH(E$1,'Tillförd energi'!$B$1:$AQ$1,0),FALSE)</f>
        <v>0</v>
      </c>
      <c r="F419" s="73">
        <f>VLOOKUP($B419,'Tillförd energi'!$B$2:$AS$506,MATCH(F$1,'Tillförd energi'!$B$1:$AQ$1,0),FALSE)</f>
        <v>0</v>
      </c>
      <c r="G419" s="73">
        <f>VLOOKUP($B419,'Tillförd energi'!$B$2:$AS$506,MATCH(G$1,'Tillförd energi'!$B$1:$AQ$1,0),FALSE)</f>
        <v>0</v>
      </c>
      <c r="H419" s="73">
        <f>VLOOKUP($B419,'Tillförd energi'!$B$2:$AS$506,MATCH(H$1,'Tillförd energi'!$B$1:$AQ$1,0),FALSE)</f>
        <v>0</v>
      </c>
      <c r="I419" s="73">
        <f>VLOOKUP($B419,'Tillförd energi'!$B$2:$AS$506,MATCH(I$1,'Tillförd energi'!$B$1:$AQ$1,0),FALSE)</f>
        <v>0</v>
      </c>
      <c r="J419" s="73">
        <f>VLOOKUP($B419,'Tillförd energi'!$B$2:$AS$506,MATCH(J$1,'Tillförd energi'!$B$1:$AQ$1,0),FALSE)</f>
        <v>0</v>
      </c>
      <c r="K419" s="73">
        <f>VLOOKUP($B419,'Tillförd energi'!$B$2:$AS$506,MATCH(K$1,'Tillförd energi'!$B$1:$AQ$1,0),FALSE)</f>
        <v>0</v>
      </c>
      <c r="L419" s="73">
        <f>VLOOKUP($B419,'Tillförd energi'!$B$2:$AS$506,MATCH(L$1,'Tillförd energi'!$B$1:$AQ$1,0),FALSE)</f>
        <v>0</v>
      </c>
      <c r="M419" s="73">
        <f>VLOOKUP($B419,'Tillförd energi'!$B$2:$AS$506,MATCH(M$1,'Tillförd energi'!$B$1:$AQ$1,0),FALSE)</f>
        <v>0</v>
      </c>
      <c r="N419" s="73">
        <f>VLOOKUP($B419,'Tillförd energi'!$B$2:$AS$506,MATCH(N$1,'Tillförd energi'!$B$1:$AQ$1,0),FALSE)</f>
        <v>0</v>
      </c>
      <c r="O419" s="73">
        <f>VLOOKUP($B419,'Tillförd energi'!$B$2:$AS$506,MATCH(O$1,'Tillförd energi'!$B$1:$AQ$1,0),FALSE)</f>
        <v>2.2200000000000002</v>
      </c>
      <c r="P419" s="73">
        <f>VLOOKUP($B419,'Tillförd energi'!$B$2:$AS$506,MATCH(P$1,'Tillförd energi'!$B$1:$AQ$1,0),FALSE)</f>
        <v>8.1690000000000005</v>
      </c>
      <c r="Q419" s="73">
        <f>VLOOKUP($B419,'Tillförd energi'!$B$2:$AS$506,MATCH(Q$1,'Tillförd energi'!$B$1:$AQ$1,0),FALSE)</f>
        <v>0</v>
      </c>
      <c r="R419" s="73">
        <f>VLOOKUP($B419,'Tillförd energi'!$B$2:$AS$506,MATCH(R$1,'Tillförd energi'!$B$1:$AQ$1,0),FALSE)</f>
        <v>0</v>
      </c>
      <c r="S419" s="73">
        <f>VLOOKUP($B419,'Tillförd energi'!$B$2:$AS$506,MATCH(S$1,'Tillförd energi'!$B$1:$AQ$1,0),FALSE)</f>
        <v>0</v>
      </c>
      <c r="T419" s="73">
        <f>VLOOKUP($B419,'Tillförd energi'!$B$2:$AS$506,MATCH(T$1,'Tillförd energi'!$B$1:$AQ$1,0),FALSE)</f>
        <v>0</v>
      </c>
      <c r="U419" s="73">
        <f>VLOOKUP($B419,'Tillförd energi'!$B$2:$AS$506,MATCH(U$1,'Tillförd energi'!$B$1:$AQ$1,0),FALSE)</f>
        <v>0</v>
      </c>
      <c r="V419" s="73">
        <f>VLOOKUP($B419,'Tillförd energi'!$B$2:$AS$506,MATCH(V$1,'Tillförd energi'!$B$1:$AQ$1,0),FALSE)</f>
        <v>0.17</v>
      </c>
      <c r="W419" s="73">
        <f>VLOOKUP($B419,'Tillförd energi'!$B$2:$AS$506,MATCH(W$1,'Tillförd energi'!$B$1:$AQ$1,0),FALSE)</f>
        <v>0</v>
      </c>
      <c r="X419" s="73">
        <f>VLOOKUP($B419,'Tillförd energi'!$B$2:$AS$506,MATCH(X$1,'Tillförd energi'!$B$1:$AQ$1,0),FALSE)</f>
        <v>0</v>
      </c>
      <c r="Y419" s="73">
        <f>VLOOKUP($B419,'Tillförd energi'!$B$2:$AS$506,MATCH(Y$1,'Tillförd energi'!$B$1:$AQ$1,0),FALSE)</f>
        <v>0</v>
      </c>
      <c r="Z419" s="73">
        <f>VLOOKUP($B419,'Tillförd energi'!$B$2:$AS$506,MATCH(Z$1,'Tillförd energi'!$B$1:$AQ$1,0),FALSE)</f>
        <v>0</v>
      </c>
      <c r="AA419" s="73">
        <f>VLOOKUP($B419,'Tillförd energi'!$B$2:$AS$506,MATCH(AA$1,'Tillförd energi'!$B$1:$AQ$1,0),FALSE)</f>
        <v>0</v>
      </c>
      <c r="AB419" s="73">
        <f>VLOOKUP($B419,'Tillförd energi'!$B$2:$AS$506,MATCH(AB$1,'Tillförd energi'!$B$1:$AQ$1,0),FALSE)</f>
        <v>0</v>
      </c>
      <c r="AC419" s="73">
        <f>VLOOKUP($B419,'Tillförd energi'!$B$2:$AS$506,MATCH(AC$1,'Tillförd energi'!$B$1:$AQ$1,0),FALSE)</f>
        <v>0</v>
      </c>
      <c r="AD419" s="73">
        <f>VLOOKUP($B419,'Tillförd energi'!$B$2:$AS$506,MATCH(AD$1,'Tillförd energi'!$B$1:$AQ$1,0),FALSE)</f>
        <v>0</v>
      </c>
      <c r="AF419" s="73">
        <f>VLOOKUP($B419,'Tillförd energi'!$B$2:$AS$506,MATCH(AF$1,'Tillförd energi'!$B$1:$AQ$1,0),FALSE)</f>
        <v>0.157</v>
      </c>
      <c r="AH419" s="73">
        <f>IFERROR(VLOOKUP(B419,Miljö!$B$1:$S$476,9,FALSE)/1,0)</f>
        <v>0</v>
      </c>
      <c r="AJ419" s="81">
        <f>IFERROR(VLOOKUP($B419,Miljö!$B$1:$S$500,MATCH("hjälpel exklusive kraftvärme (GWh)",Miljö!$B$1:$V$1,0),FALSE)/1,"")</f>
        <v>0.157</v>
      </c>
      <c r="AK419" s="81">
        <f t="shared" si="66"/>
        <v>0.157</v>
      </c>
      <c r="AL419" s="81">
        <f>VLOOKUP($B419,'Slutlig allokering'!$B$2:$AL$462,MATCH("Hjälpel kraftvärme",'Slutlig allokering'!$B$2:$AL$2,0),FALSE)</f>
        <v>0</v>
      </c>
      <c r="AN419" s="73">
        <f t="shared" si="67"/>
        <v>10.716000000000001</v>
      </c>
      <c r="AO419" s="73">
        <f t="shared" si="68"/>
        <v>10.716000000000001</v>
      </c>
      <c r="AP419" s="73">
        <f>IF(ISERROR(1/VLOOKUP($B419,Leveranser!$B$1:$S$500,MATCH("såld värme (gwh)",Leveranser!$B$1:$S$1,0),FALSE)),"",VLOOKUP($B419,Leveranser!$B$1:$S$500,MATCH("såld värme (gwh)",Leveranser!$B$1:$S$1,0),FALSE))</f>
        <v>7.3390000000000004</v>
      </c>
      <c r="AQ419" s="73">
        <f>VLOOKUP($B419,Leveranser!$B$1:$Y$500,MATCH("Totalt såld fjärrvärme till andra fjärrvärmeföretag",Leveranser!$B$1:$AA$1,0),FALSE)</f>
        <v>0</v>
      </c>
      <c r="AR419" s="73">
        <f>IF(ISERROR(1/VLOOKUP($B419,Miljö!$B$1:$S$500,MATCH("Såld mängd produktionsspecifik fjärrvärme (GWh)",Miljö!$B$1:$R$1,0),FALSE)),0,VLOOKUP($B419,Miljö!$B$1:$S$500,MATCH("Såld mängd produktionsspecifik fjärrvärme (GWh)",Miljö!$B$1:$R$1,0),FALSE))</f>
        <v>0</v>
      </c>
      <c r="AS419" s="82">
        <f t="shared" si="73"/>
        <v>0.68486375513251208</v>
      </c>
      <c r="AU419" s="73" t="str">
        <f>VLOOKUP($B419,'Miljövärden urval för publ'!$B$2:$I$486,7,FALSE)</f>
        <v>Ja</v>
      </c>
      <c r="AV419" s="73" t="str">
        <f>VLOOKUP($B419,'Miljövärden urval för publ'!$B$2:$I$486,6,FALSE)</f>
        <v>Ja</v>
      </c>
      <c r="AZ419" s="73">
        <f t="shared" si="69"/>
        <v>0.157</v>
      </c>
      <c r="BA419" s="73">
        <f t="shared" si="74"/>
        <v>0</v>
      </c>
      <c r="BB419" s="73">
        <f t="shared" si="70"/>
        <v>10.389000000000001</v>
      </c>
      <c r="BC419" s="73">
        <f t="shared" si="71"/>
        <v>0</v>
      </c>
      <c r="BE419" s="73">
        <f t="shared" si="75"/>
        <v>0</v>
      </c>
      <c r="BF419" s="73">
        <f t="shared" si="76"/>
        <v>0</v>
      </c>
      <c r="BH419" s="73">
        <f t="shared" si="72"/>
        <v>10.559000000000001</v>
      </c>
    </row>
    <row r="420" spans="1:60" ht="14.5" x14ac:dyDescent="0.35">
      <c r="A420" t="s">
        <v>540</v>
      </c>
      <c r="B420" t="s">
        <v>544</v>
      </c>
      <c r="C420" s="73">
        <f>VLOOKUP($B420,'Tillförd energi'!$B$2:$AS$506,MATCH(C$1,'Tillförd energi'!$B$1:$AQ$1,0),FALSE)</f>
        <v>0</v>
      </c>
      <c r="D420" s="73">
        <f>VLOOKUP($B420,'Tillförd energi'!$B$2:$AS$506,MATCH(D$1,'Tillförd energi'!$B$1:$AQ$1,0),FALSE)</f>
        <v>0</v>
      </c>
      <c r="E420" s="73">
        <f>VLOOKUP($B420,'Tillförd energi'!$B$2:$AS$506,MATCH(E$1,'Tillförd energi'!$B$1:$AQ$1,0),FALSE)</f>
        <v>0</v>
      </c>
      <c r="F420" s="73">
        <f>VLOOKUP($B420,'Tillförd energi'!$B$2:$AS$506,MATCH(F$1,'Tillförd energi'!$B$1:$AQ$1,0),FALSE)</f>
        <v>0</v>
      </c>
      <c r="G420" s="73">
        <f>VLOOKUP($B420,'Tillförd energi'!$B$2:$AS$506,MATCH(G$1,'Tillförd energi'!$B$1:$AQ$1,0),FALSE)</f>
        <v>0</v>
      </c>
      <c r="H420" s="73">
        <f>VLOOKUP($B420,'Tillförd energi'!$B$2:$AS$506,MATCH(H$1,'Tillförd energi'!$B$1:$AQ$1,0),FALSE)</f>
        <v>0</v>
      </c>
      <c r="I420" s="73">
        <f>VLOOKUP($B420,'Tillförd energi'!$B$2:$AS$506,MATCH(I$1,'Tillförd energi'!$B$1:$AQ$1,0),FALSE)</f>
        <v>0</v>
      </c>
      <c r="J420" s="73">
        <f>VLOOKUP($B420,'Tillförd energi'!$B$2:$AS$506,MATCH(J$1,'Tillförd energi'!$B$1:$AQ$1,0),FALSE)</f>
        <v>0</v>
      </c>
      <c r="K420" s="73">
        <f>VLOOKUP($B420,'Tillförd energi'!$B$2:$AS$506,MATCH(K$1,'Tillförd energi'!$B$1:$AQ$1,0),FALSE)</f>
        <v>0</v>
      </c>
      <c r="L420" s="73">
        <f>VLOOKUP($B420,'Tillförd energi'!$B$2:$AS$506,MATCH(L$1,'Tillförd energi'!$B$1:$AQ$1,0),FALSE)</f>
        <v>0</v>
      </c>
      <c r="M420" s="73">
        <f>VLOOKUP($B420,'Tillförd energi'!$B$2:$AS$506,MATCH(M$1,'Tillförd energi'!$B$1:$AQ$1,0),FALSE)</f>
        <v>0</v>
      </c>
      <c r="N420" s="73">
        <f>VLOOKUP($B420,'Tillförd energi'!$B$2:$AS$506,MATCH(N$1,'Tillförd energi'!$B$1:$AQ$1,0),FALSE)</f>
        <v>0</v>
      </c>
      <c r="O420" s="73">
        <f>VLOOKUP($B420,'Tillförd energi'!$B$2:$AS$506,MATCH(O$1,'Tillförd energi'!$B$1:$AQ$1,0),FALSE)</f>
        <v>0</v>
      </c>
      <c r="P420" s="73">
        <f>VLOOKUP($B420,'Tillförd energi'!$B$2:$AS$506,MATCH(P$1,'Tillförd energi'!$B$1:$AQ$1,0),FALSE)</f>
        <v>13.494</v>
      </c>
      <c r="Q420" s="73">
        <f>VLOOKUP($B420,'Tillförd energi'!$B$2:$AS$506,MATCH(Q$1,'Tillförd energi'!$B$1:$AQ$1,0),FALSE)</f>
        <v>0</v>
      </c>
      <c r="R420" s="73">
        <f>VLOOKUP($B420,'Tillförd energi'!$B$2:$AS$506,MATCH(R$1,'Tillförd energi'!$B$1:$AQ$1,0),FALSE)</f>
        <v>0</v>
      </c>
      <c r="S420" s="73">
        <f>VLOOKUP($B420,'Tillförd energi'!$B$2:$AS$506,MATCH(S$1,'Tillförd energi'!$B$1:$AQ$1,0),FALSE)</f>
        <v>0</v>
      </c>
      <c r="T420" s="73">
        <f>VLOOKUP($B420,'Tillförd energi'!$B$2:$AS$506,MATCH(T$1,'Tillförd energi'!$B$1:$AQ$1,0),FALSE)</f>
        <v>0</v>
      </c>
      <c r="U420" s="73">
        <f>VLOOKUP($B420,'Tillförd energi'!$B$2:$AS$506,MATCH(U$1,'Tillförd energi'!$B$1:$AQ$1,0),FALSE)</f>
        <v>0</v>
      </c>
      <c r="V420" s="73">
        <f>VLOOKUP($B420,'Tillförd energi'!$B$2:$AS$506,MATCH(V$1,'Tillförd energi'!$B$1:$AQ$1,0),FALSE)</f>
        <v>0.36</v>
      </c>
      <c r="W420" s="73">
        <f>VLOOKUP($B420,'Tillförd energi'!$B$2:$AS$506,MATCH(W$1,'Tillförd energi'!$B$1:$AQ$1,0),FALSE)</f>
        <v>0</v>
      </c>
      <c r="X420" s="73">
        <f>VLOOKUP($B420,'Tillförd energi'!$B$2:$AS$506,MATCH(X$1,'Tillförd energi'!$B$1:$AQ$1,0),FALSE)</f>
        <v>0</v>
      </c>
      <c r="Y420" s="73">
        <f>VLOOKUP($B420,'Tillförd energi'!$B$2:$AS$506,MATCH(Y$1,'Tillförd energi'!$B$1:$AQ$1,0),FALSE)</f>
        <v>0</v>
      </c>
      <c r="Z420" s="73">
        <f>VLOOKUP($B420,'Tillförd energi'!$B$2:$AS$506,MATCH(Z$1,'Tillförd energi'!$B$1:$AQ$1,0),FALSE)</f>
        <v>0</v>
      </c>
      <c r="AA420" s="73">
        <f>VLOOKUP($B420,'Tillförd energi'!$B$2:$AS$506,MATCH(AA$1,'Tillförd energi'!$B$1:$AQ$1,0),FALSE)</f>
        <v>0</v>
      </c>
      <c r="AB420" s="73">
        <f>VLOOKUP($B420,'Tillförd energi'!$B$2:$AS$506,MATCH(AB$1,'Tillförd energi'!$B$1:$AQ$1,0),FALSE)</f>
        <v>0</v>
      </c>
      <c r="AC420" s="73">
        <f>VLOOKUP($B420,'Tillförd energi'!$B$2:$AS$506,MATCH(AC$1,'Tillförd energi'!$B$1:$AQ$1,0),FALSE)</f>
        <v>0</v>
      </c>
      <c r="AD420" s="73">
        <f>VLOOKUP($B420,'Tillförd energi'!$B$2:$AS$506,MATCH(AD$1,'Tillförd energi'!$B$1:$AQ$1,0),FALSE)</f>
        <v>0</v>
      </c>
      <c r="AF420" s="73">
        <f>VLOOKUP($B420,'Tillförd energi'!$B$2:$AS$506,MATCH(AF$1,'Tillförd energi'!$B$1:$AQ$1,0),FALSE)</f>
        <v>0.20899999999999999</v>
      </c>
      <c r="AH420" s="73">
        <f>IFERROR(VLOOKUP(B420,Miljö!$B$1:$S$476,9,FALSE)/1,0)</f>
        <v>0</v>
      </c>
      <c r="AJ420" s="81">
        <f>IFERROR(VLOOKUP($B420,Miljö!$B$1:$S$500,MATCH("hjälpel exklusive kraftvärme (GWh)",Miljö!$B$1:$V$1,0),FALSE)/1,"")</f>
        <v>0.20899999999999999</v>
      </c>
      <c r="AK420" s="81">
        <f t="shared" si="66"/>
        <v>0.20899999999999999</v>
      </c>
      <c r="AL420" s="81">
        <f>VLOOKUP($B420,'Slutlig allokering'!$B$2:$AL$462,MATCH("Hjälpel kraftvärme",'Slutlig allokering'!$B$2:$AL$2,0),FALSE)</f>
        <v>0</v>
      </c>
      <c r="AN420" s="73">
        <f t="shared" si="67"/>
        <v>14.062999999999999</v>
      </c>
      <c r="AO420" s="73">
        <f t="shared" si="68"/>
        <v>14.062999999999999</v>
      </c>
      <c r="AP420" s="73">
        <f>IF(ISERROR(1/VLOOKUP($B420,Leveranser!$B$1:$S$500,MATCH("såld värme (gwh)",Leveranser!$B$1:$S$1,0),FALSE)),"",VLOOKUP($B420,Leveranser!$B$1:$S$500,MATCH("såld värme (gwh)",Leveranser!$B$1:$S$1,0),FALSE))</f>
        <v>9.9320000000000004</v>
      </c>
      <c r="AQ420" s="73">
        <f>VLOOKUP($B420,Leveranser!$B$1:$Y$500,MATCH("Totalt såld fjärrvärme till andra fjärrvärmeföretag",Leveranser!$B$1:$AA$1,0),FALSE)</f>
        <v>0</v>
      </c>
      <c r="AR420" s="73">
        <f>IF(ISERROR(1/VLOOKUP($B420,Miljö!$B$1:$S$500,MATCH("Såld mängd produktionsspecifik fjärrvärme (GWh)",Miljö!$B$1:$R$1,0),FALSE)),0,VLOOKUP($B420,Miljö!$B$1:$S$500,MATCH("Såld mängd produktionsspecifik fjärrvärme (GWh)",Miljö!$B$1:$R$1,0),FALSE))</f>
        <v>0</v>
      </c>
      <c r="AS420" s="82">
        <f t="shared" si="73"/>
        <v>0.7062504444286426</v>
      </c>
      <c r="AU420" s="73" t="str">
        <f>VLOOKUP($B420,'Miljövärden urval för publ'!$B$2:$I$486,7,FALSE)</f>
        <v>Ja</v>
      </c>
      <c r="AV420" s="73" t="str">
        <f>VLOOKUP($B420,'Miljövärden urval för publ'!$B$2:$I$486,6,FALSE)</f>
        <v>Ja</v>
      </c>
      <c r="AZ420" s="73">
        <f t="shared" si="69"/>
        <v>0.20899999999999999</v>
      </c>
      <c r="BA420" s="73">
        <f t="shared" si="74"/>
        <v>0</v>
      </c>
      <c r="BB420" s="73">
        <f t="shared" si="70"/>
        <v>13.494</v>
      </c>
      <c r="BC420" s="73">
        <f t="shared" si="71"/>
        <v>0</v>
      </c>
      <c r="BE420" s="73">
        <f t="shared" si="75"/>
        <v>0</v>
      </c>
      <c r="BF420" s="73">
        <f t="shared" si="76"/>
        <v>0</v>
      </c>
      <c r="BH420" s="73">
        <f t="shared" si="72"/>
        <v>13.853999999999999</v>
      </c>
    </row>
    <row r="421" spans="1:60" ht="14.5" x14ac:dyDescent="0.35">
      <c r="A421" t="s">
        <v>540</v>
      </c>
      <c r="B421" t="s">
        <v>545</v>
      </c>
      <c r="C421" s="73">
        <f>VLOOKUP($B421,'Tillförd energi'!$B$2:$AS$506,MATCH(C$1,'Tillförd energi'!$B$1:$AQ$1,0),FALSE)</f>
        <v>0</v>
      </c>
      <c r="D421" s="73">
        <f>VLOOKUP($B421,'Tillförd energi'!$B$2:$AS$506,MATCH(D$1,'Tillförd energi'!$B$1:$AQ$1,0),FALSE)</f>
        <v>3.75</v>
      </c>
      <c r="E421" s="73">
        <f>VLOOKUP($B421,'Tillförd energi'!$B$2:$AS$506,MATCH(E$1,'Tillförd energi'!$B$1:$AQ$1,0),FALSE)</f>
        <v>9.5000000000000001E-2</v>
      </c>
      <c r="F421" s="73">
        <f>VLOOKUP($B421,'Tillförd energi'!$B$2:$AS$506,MATCH(F$1,'Tillförd energi'!$B$1:$AQ$1,0),FALSE)</f>
        <v>0</v>
      </c>
      <c r="G421" s="73">
        <f>VLOOKUP($B421,'Tillförd energi'!$B$2:$AS$506,MATCH(G$1,'Tillförd energi'!$B$1:$AQ$1,0),FALSE)</f>
        <v>0</v>
      </c>
      <c r="H421" s="73">
        <f>VLOOKUP($B421,'Tillförd energi'!$B$2:$AS$506,MATCH(H$1,'Tillförd energi'!$B$1:$AQ$1,0),FALSE)</f>
        <v>0</v>
      </c>
      <c r="I421" s="73">
        <f>VLOOKUP($B421,'Tillförd energi'!$B$2:$AS$506,MATCH(I$1,'Tillförd energi'!$B$1:$AQ$1,0),FALSE)</f>
        <v>0</v>
      </c>
      <c r="J421" s="73">
        <f>VLOOKUP($B421,'Tillförd energi'!$B$2:$AS$506,MATCH(J$1,'Tillförd energi'!$B$1:$AQ$1,0),FALSE)</f>
        <v>0</v>
      </c>
      <c r="K421" s="73">
        <f>VLOOKUP($B421,'Tillförd energi'!$B$2:$AS$506,MATCH(K$1,'Tillförd energi'!$B$1:$AQ$1,0),FALSE)</f>
        <v>0</v>
      </c>
      <c r="L421" s="73">
        <f>VLOOKUP($B421,'Tillförd energi'!$B$2:$AS$506,MATCH(L$1,'Tillförd energi'!$B$1:$AQ$1,0),FALSE)</f>
        <v>12.1</v>
      </c>
      <c r="M421" s="73">
        <f>VLOOKUP($B421,'Tillförd energi'!$B$2:$AS$506,MATCH(M$1,'Tillförd energi'!$B$1:$AQ$1,0),FALSE)</f>
        <v>30.4</v>
      </c>
      <c r="N421" s="73">
        <f>VLOOKUP($B421,'Tillförd energi'!$B$2:$AS$506,MATCH(N$1,'Tillförd energi'!$B$1:$AQ$1,0),FALSE)</f>
        <v>6</v>
      </c>
      <c r="O421" s="73">
        <f>VLOOKUP($B421,'Tillförd energi'!$B$2:$AS$506,MATCH(O$1,'Tillförd energi'!$B$1:$AQ$1,0),FALSE)</f>
        <v>41.7</v>
      </c>
      <c r="P421" s="73">
        <f>VLOOKUP($B421,'Tillförd energi'!$B$2:$AS$506,MATCH(P$1,'Tillförd energi'!$B$1:$AQ$1,0),FALSE)</f>
        <v>0</v>
      </c>
      <c r="Q421" s="73">
        <f>VLOOKUP($B421,'Tillförd energi'!$B$2:$AS$506,MATCH(Q$1,'Tillförd energi'!$B$1:$AQ$1,0),FALSE)</f>
        <v>0</v>
      </c>
      <c r="R421" s="73">
        <f>VLOOKUP($B421,'Tillförd energi'!$B$2:$AS$506,MATCH(R$1,'Tillförd energi'!$B$1:$AQ$1,0),FALSE)</f>
        <v>0</v>
      </c>
      <c r="S421" s="73">
        <f>VLOOKUP($B421,'Tillförd energi'!$B$2:$AS$506,MATCH(S$1,'Tillförd energi'!$B$1:$AQ$1,0),FALSE)</f>
        <v>0</v>
      </c>
      <c r="T421" s="73">
        <f>VLOOKUP($B421,'Tillförd energi'!$B$2:$AS$506,MATCH(T$1,'Tillförd energi'!$B$1:$AQ$1,0),FALSE)</f>
        <v>2.7</v>
      </c>
      <c r="U421" s="73">
        <f>VLOOKUP($B421,'Tillförd energi'!$B$2:$AS$506,MATCH(U$1,'Tillförd energi'!$B$1:$AQ$1,0),FALSE)</f>
        <v>0</v>
      </c>
      <c r="V421" s="73">
        <f>VLOOKUP($B421,'Tillförd energi'!$B$2:$AS$506,MATCH(V$1,'Tillförd energi'!$B$1:$AQ$1,0),FALSE)</f>
        <v>10.186999999999999</v>
      </c>
      <c r="W421" s="73">
        <f>VLOOKUP($B421,'Tillförd energi'!$B$2:$AS$506,MATCH(W$1,'Tillförd energi'!$B$1:$AQ$1,0),FALSE)</f>
        <v>0</v>
      </c>
      <c r="X421" s="73">
        <f>VLOOKUP($B421,'Tillförd energi'!$B$2:$AS$506,MATCH(X$1,'Tillförd energi'!$B$1:$AQ$1,0),FALSE)</f>
        <v>0</v>
      </c>
      <c r="Y421" s="73">
        <f>VLOOKUP($B421,'Tillförd energi'!$B$2:$AS$506,MATCH(Y$1,'Tillförd energi'!$B$1:$AQ$1,0),FALSE)</f>
        <v>0</v>
      </c>
      <c r="Z421" s="73">
        <f>VLOOKUP($B421,'Tillförd energi'!$B$2:$AS$506,MATCH(Z$1,'Tillförd energi'!$B$1:$AQ$1,0),FALSE)</f>
        <v>0</v>
      </c>
      <c r="AA421" s="73">
        <f>VLOOKUP($B421,'Tillförd energi'!$B$2:$AS$506,MATCH(AA$1,'Tillförd energi'!$B$1:$AQ$1,0),FALSE)</f>
        <v>0</v>
      </c>
      <c r="AB421" s="73">
        <f>VLOOKUP($B421,'Tillförd energi'!$B$2:$AS$506,MATCH(AB$1,'Tillförd energi'!$B$1:$AQ$1,0),FALSE)</f>
        <v>10.302</v>
      </c>
      <c r="AC421" s="73">
        <f>VLOOKUP($B421,'Tillförd energi'!$B$2:$AS$506,MATCH(AC$1,'Tillförd energi'!$B$1:$AQ$1,0),FALSE)</f>
        <v>0</v>
      </c>
      <c r="AD421" s="73">
        <f>VLOOKUP($B421,'Tillförd energi'!$B$2:$AS$506,MATCH(AD$1,'Tillförd energi'!$B$1:$AQ$1,0),FALSE)</f>
        <v>0</v>
      </c>
      <c r="AF421" s="73">
        <f>VLOOKUP($B421,'Tillförd energi'!$B$2:$AS$506,MATCH(AF$1,'Tillförd energi'!$B$1:$AQ$1,0),FALSE)</f>
        <v>1.845</v>
      </c>
      <c r="AH421" s="73">
        <f>IFERROR(VLOOKUP(B421,Miljö!$B$1:$S$476,9,FALSE)/1,0)</f>
        <v>0</v>
      </c>
      <c r="AJ421" s="81">
        <f>IFERROR(VLOOKUP($B421,Miljö!$B$1:$S$500,MATCH("hjälpel exklusive kraftvärme (GWh)",Miljö!$B$1:$V$1,0),FALSE)/1,"")</f>
        <v>1.845</v>
      </c>
      <c r="AK421" s="81">
        <f t="shared" si="66"/>
        <v>1.845</v>
      </c>
      <c r="AL421" s="81">
        <f>VLOOKUP($B421,'Slutlig allokering'!$B$2:$AL$462,MATCH("Hjälpel kraftvärme",'Slutlig allokering'!$B$2:$AL$2,0),FALSE)</f>
        <v>0</v>
      </c>
      <c r="AN421" s="73">
        <f t="shared" si="67"/>
        <v>119.07900000000001</v>
      </c>
      <c r="AO421" s="73">
        <f t="shared" si="68"/>
        <v>119.07900000000001</v>
      </c>
      <c r="AP421" s="73">
        <f>IF(ISERROR(1/VLOOKUP($B421,Leveranser!$B$1:$S$500,MATCH("såld värme (gwh)",Leveranser!$B$1:$S$1,0),FALSE)),"",VLOOKUP($B421,Leveranser!$B$1:$S$500,MATCH("såld värme (gwh)",Leveranser!$B$1:$S$1,0),FALSE))</f>
        <v>86.213999999999999</v>
      </c>
      <c r="AQ421" s="73">
        <f>VLOOKUP($B421,Leveranser!$B$1:$Y$500,MATCH("Totalt såld fjärrvärme till andra fjärrvärmeföretag",Leveranser!$B$1:$AA$1,0),FALSE)</f>
        <v>0</v>
      </c>
      <c r="AR421" s="73">
        <f>IF(ISERROR(1/VLOOKUP($B421,Miljö!$B$1:$S$500,MATCH("Såld mängd produktionsspecifik fjärrvärme (GWh)",Miljö!$B$1:$R$1,0),FALSE)),0,VLOOKUP($B421,Miljö!$B$1:$S$500,MATCH("Såld mängd produktionsspecifik fjärrvärme (GWh)",Miljö!$B$1:$R$1,0),FALSE))</f>
        <v>0</v>
      </c>
      <c r="AS421" s="82">
        <f t="shared" si="73"/>
        <v>0.72400675182022012</v>
      </c>
      <c r="AU421" s="73" t="str">
        <f>VLOOKUP($B421,'Miljövärden urval för publ'!$B$2:$I$486,7,FALSE)</f>
        <v>Ja</v>
      </c>
      <c r="AV421" s="73" t="str">
        <f>VLOOKUP($B421,'Miljövärden urval för publ'!$B$2:$I$486,6,FALSE)</f>
        <v>Ja</v>
      </c>
      <c r="AZ421" s="73">
        <f t="shared" si="69"/>
        <v>1.845</v>
      </c>
      <c r="BA421" s="73">
        <f t="shared" si="74"/>
        <v>0</v>
      </c>
      <c r="BB421" s="73">
        <f t="shared" si="70"/>
        <v>90.2</v>
      </c>
      <c r="BC421" s="73">
        <f t="shared" si="71"/>
        <v>2.7</v>
      </c>
      <c r="BE421" s="73">
        <f t="shared" si="75"/>
        <v>0</v>
      </c>
      <c r="BF421" s="73">
        <f t="shared" si="76"/>
        <v>0</v>
      </c>
      <c r="BH421" s="73">
        <f t="shared" si="72"/>
        <v>103.087</v>
      </c>
    </row>
    <row r="422" spans="1:60" ht="14.5" x14ac:dyDescent="0.35">
      <c r="A422" t="s">
        <v>546</v>
      </c>
      <c r="B422" t="s">
        <v>547</v>
      </c>
      <c r="C422" s="73">
        <f>VLOOKUP($B422,'Tillförd energi'!$B$2:$AS$506,MATCH(C$1,'Tillförd energi'!$B$1:$AQ$1,0),FALSE)</f>
        <v>0</v>
      </c>
      <c r="D422" s="73">
        <f>VLOOKUP($B422,'Tillförd energi'!$B$2:$AS$506,MATCH(D$1,'Tillförd energi'!$B$1:$AQ$1,0),FALSE)</f>
        <v>0.4</v>
      </c>
      <c r="E422" s="73">
        <f>VLOOKUP($B422,'Tillförd energi'!$B$2:$AS$506,MATCH(E$1,'Tillförd energi'!$B$1:$AQ$1,0),FALSE)</f>
        <v>0</v>
      </c>
      <c r="F422" s="73">
        <f>VLOOKUP($B422,'Tillförd energi'!$B$2:$AS$506,MATCH(F$1,'Tillförd energi'!$B$1:$AQ$1,0),FALSE)</f>
        <v>0</v>
      </c>
      <c r="G422" s="73">
        <f>VLOOKUP($B422,'Tillförd energi'!$B$2:$AS$506,MATCH(G$1,'Tillförd energi'!$B$1:$AQ$1,0),FALSE)</f>
        <v>0</v>
      </c>
      <c r="H422" s="73">
        <f>VLOOKUP($B422,'Tillförd energi'!$B$2:$AS$506,MATCH(H$1,'Tillförd energi'!$B$1:$AQ$1,0),FALSE)</f>
        <v>0</v>
      </c>
      <c r="I422" s="73">
        <f>VLOOKUP($B422,'Tillförd energi'!$B$2:$AS$506,MATCH(I$1,'Tillförd energi'!$B$1:$AQ$1,0),FALSE)</f>
        <v>0</v>
      </c>
      <c r="J422" s="73">
        <f>VLOOKUP($B422,'Tillförd energi'!$B$2:$AS$506,MATCH(J$1,'Tillförd energi'!$B$1:$AQ$1,0),FALSE)</f>
        <v>0</v>
      </c>
      <c r="K422" s="73">
        <f>VLOOKUP($B422,'Tillförd energi'!$B$2:$AS$506,MATCH(K$1,'Tillförd energi'!$B$1:$AQ$1,0),FALSE)</f>
        <v>0</v>
      </c>
      <c r="L422" s="73">
        <f>VLOOKUP($B422,'Tillförd energi'!$B$2:$AS$506,MATCH(L$1,'Tillförd energi'!$B$1:$AQ$1,0),FALSE)</f>
        <v>0</v>
      </c>
      <c r="M422" s="73">
        <f>VLOOKUP($B422,'Tillförd energi'!$B$2:$AS$506,MATCH(M$1,'Tillförd energi'!$B$1:$AQ$1,0),FALSE)</f>
        <v>0</v>
      </c>
      <c r="N422" s="73">
        <f>VLOOKUP($B422,'Tillförd energi'!$B$2:$AS$506,MATCH(N$1,'Tillförd energi'!$B$1:$AQ$1,0),FALSE)</f>
        <v>0</v>
      </c>
      <c r="O422" s="73">
        <f>VLOOKUP($B422,'Tillförd energi'!$B$2:$AS$506,MATCH(O$1,'Tillförd energi'!$B$1:$AQ$1,0),FALSE)</f>
        <v>0</v>
      </c>
      <c r="P422" s="73">
        <f>VLOOKUP($B422,'Tillförd energi'!$B$2:$AS$506,MATCH(P$1,'Tillförd energi'!$B$1:$AQ$1,0),FALSE)</f>
        <v>0</v>
      </c>
      <c r="Q422" s="73">
        <f>VLOOKUP($B422,'Tillförd energi'!$B$2:$AS$506,MATCH(Q$1,'Tillförd energi'!$B$1:$AQ$1,0),FALSE)</f>
        <v>2.7</v>
      </c>
      <c r="R422" s="73">
        <f>VLOOKUP($B422,'Tillförd energi'!$B$2:$AS$506,MATCH(R$1,'Tillförd energi'!$B$1:$AQ$1,0),FALSE)</f>
        <v>0</v>
      </c>
      <c r="S422" s="73">
        <f>VLOOKUP($B422,'Tillförd energi'!$B$2:$AS$506,MATCH(S$1,'Tillförd energi'!$B$1:$AQ$1,0),FALSE)</f>
        <v>0</v>
      </c>
      <c r="T422" s="73">
        <f>VLOOKUP($B422,'Tillförd energi'!$B$2:$AS$506,MATCH(T$1,'Tillförd energi'!$B$1:$AQ$1,0),FALSE)</f>
        <v>0</v>
      </c>
      <c r="U422" s="73">
        <f>VLOOKUP($B422,'Tillförd energi'!$B$2:$AS$506,MATCH(U$1,'Tillförd energi'!$B$1:$AQ$1,0),FALSE)</f>
        <v>0</v>
      </c>
      <c r="V422" s="73">
        <f>VLOOKUP($B422,'Tillförd energi'!$B$2:$AS$506,MATCH(V$1,'Tillförd energi'!$B$1:$AQ$1,0),FALSE)</f>
        <v>0</v>
      </c>
      <c r="W422" s="73">
        <f>VLOOKUP($B422,'Tillförd energi'!$B$2:$AS$506,MATCH(W$1,'Tillförd energi'!$B$1:$AQ$1,0),FALSE)</f>
        <v>0</v>
      </c>
      <c r="X422" s="73">
        <f>VLOOKUP($B422,'Tillförd energi'!$B$2:$AS$506,MATCH(X$1,'Tillförd energi'!$B$1:$AQ$1,0),FALSE)</f>
        <v>0</v>
      </c>
      <c r="Y422" s="73">
        <f>VLOOKUP($B422,'Tillförd energi'!$B$2:$AS$506,MATCH(Y$1,'Tillförd energi'!$B$1:$AQ$1,0),FALSE)</f>
        <v>0</v>
      </c>
      <c r="Z422" s="73">
        <f>VLOOKUP($B422,'Tillförd energi'!$B$2:$AS$506,MATCH(Z$1,'Tillförd energi'!$B$1:$AQ$1,0),FALSE)</f>
        <v>0</v>
      </c>
      <c r="AA422" s="73">
        <f>VLOOKUP($B422,'Tillförd energi'!$B$2:$AS$506,MATCH(AA$1,'Tillförd energi'!$B$1:$AQ$1,0),FALSE)</f>
        <v>0</v>
      </c>
      <c r="AB422" s="73">
        <f>VLOOKUP($B422,'Tillförd energi'!$B$2:$AS$506,MATCH(AB$1,'Tillförd energi'!$B$1:$AQ$1,0),FALSE)</f>
        <v>0</v>
      </c>
      <c r="AC422" s="73">
        <f>VLOOKUP($B422,'Tillförd energi'!$B$2:$AS$506,MATCH(AC$1,'Tillförd energi'!$B$1:$AQ$1,0),FALSE)</f>
        <v>0</v>
      </c>
      <c r="AD422" s="73">
        <f>VLOOKUP($B422,'Tillförd energi'!$B$2:$AS$506,MATCH(AD$1,'Tillförd energi'!$B$1:$AQ$1,0),FALSE)</f>
        <v>0</v>
      </c>
      <c r="AF422" s="73">
        <f>VLOOKUP($B422,'Tillförd energi'!$B$2:$AS$506,MATCH(AF$1,'Tillförd energi'!$B$1:$AQ$1,0),FALSE)</f>
        <v>0.04</v>
      </c>
      <c r="AH422" s="73">
        <f>IFERROR(VLOOKUP(B422,Miljö!$B$1:$S$476,9,FALSE)/1,0)</f>
        <v>0</v>
      </c>
      <c r="AJ422" s="81">
        <f>IFERROR(VLOOKUP($B422,Miljö!$B$1:$S$500,MATCH("hjälpel exklusive kraftvärme (GWh)",Miljö!$B$1:$V$1,0),FALSE)/1,"")</f>
        <v>0.04</v>
      </c>
      <c r="AK422" s="81">
        <f t="shared" si="66"/>
        <v>0.04</v>
      </c>
      <c r="AL422" s="81">
        <f>VLOOKUP($B422,'Slutlig allokering'!$B$2:$AL$462,MATCH("Hjälpel kraftvärme",'Slutlig allokering'!$B$2:$AL$2,0),FALSE)</f>
        <v>0</v>
      </c>
      <c r="AN422" s="73">
        <f t="shared" si="67"/>
        <v>3.14</v>
      </c>
      <c r="AO422" s="73">
        <f t="shared" si="68"/>
        <v>3.14</v>
      </c>
      <c r="AP422" s="73">
        <f>IF(ISERROR(1/VLOOKUP($B422,Leveranser!$B$1:$S$500,MATCH("såld värme (gwh)",Leveranser!$B$1:$S$1,0),FALSE)),"",VLOOKUP($B422,Leveranser!$B$1:$S$500,MATCH("såld värme (gwh)",Leveranser!$B$1:$S$1,0),FALSE))</f>
        <v>2.4449999999999998</v>
      </c>
      <c r="AQ422" s="73">
        <f>VLOOKUP($B422,Leveranser!$B$1:$Y$500,MATCH("Totalt såld fjärrvärme till andra fjärrvärmeföretag",Leveranser!$B$1:$AA$1,0),FALSE)</f>
        <v>0</v>
      </c>
      <c r="AR422" s="73">
        <f>IF(ISERROR(1/VLOOKUP($B422,Miljö!$B$1:$S$500,MATCH("Såld mängd produktionsspecifik fjärrvärme (GWh)",Miljö!$B$1:$R$1,0),FALSE)),0,VLOOKUP($B422,Miljö!$B$1:$S$500,MATCH("Såld mängd produktionsspecifik fjärrvärme (GWh)",Miljö!$B$1:$R$1,0),FALSE))</f>
        <v>0</v>
      </c>
      <c r="AS422" s="82">
        <f t="shared" si="73"/>
        <v>0.77866242038216549</v>
      </c>
      <c r="AU422" s="73" t="str">
        <f>VLOOKUP($B422,'Miljövärden urval för publ'!$B$2:$I$486,7,FALSE)</f>
        <v>Ja</v>
      </c>
      <c r="AV422" s="73" t="str">
        <f>VLOOKUP($B422,'Miljövärden urval för publ'!$B$2:$I$486,6,FALSE)</f>
        <v>Ja</v>
      </c>
      <c r="AZ422" s="73">
        <f t="shared" si="69"/>
        <v>0.04</v>
      </c>
      <c r="BA422" s="73">
        <f t="shared" si="74"/>
        <v>0</v>
      </c>
      <c r="BB422" s="73">
        <f t="shared" si="70"/>
        <v>0</v>
      </c>
      <c r="BC422" s="73">
        <f t="shared" si="71"/>
        <v>2.7</v>
      </c>
      <c r="BE422" s="73">
        <f t="shared" si="75"/>
        <v>0</v>
      </c>
      <c r="BF422" s="73">
        <f t="shared" si="76"/>
        <v>0</v>
      </c>
      <c r="BH422" s="73">
        <f t="shared" si="72"/>
        <v>2.7</v>
      </c>
    </row>
    <row r="423" spans="1:60" ht="14.5" x14ac:dyDescent="0.35">
      <c r="A423" t="s">
        <v>546</v>
      </c>
      <c r="B423" t="s">
        <v>548</v>
      </c>
      <c r="C423" s="73">
        <f>VLOOKUP($B423,'Tillförd energi'!$B$2:$AS$506,MATCH(C$1,'Tillförd energi'!$B$1:$AQ$1,0),FALSE)</f>
        <v>0</v>
      </c>
      <c r="D423" s="73">
        <f>VLOOKUP($B423,'Tillförd energi'!$B$2:$AS$506,MATCH(D$1,'Tillförd energi'!$B$1:$AQ$1,0),FALSE)</f>
        <v>7.76471</v>
      </c>
      <c r="E423" s="73">
        <f>VLOOKUP($B423,'Tillförd energi'!$B$2:$AS$506,MATCH(E$1,'Tillförd energi'!$B$1:$AQ$1,0),FALSE)</f>
        <v>0</v>
      </c>
      <c r="F423" s="73">
        <f>VLOOKUP($B423,'Tillförd energi'!$B$2:$AS$506,MATCH(F$1,'Tillförd energi'!$B$1:$AQ$1,0),FALSE)</f>
        <v>0</v>
      </c>
      <c r="G423" s="73">
        <f>VLOOKUP($B423,'Tillförd energi'!$B$2:$AS$506,MATCH(G$1,'Tillförd energi'!$B$1:$AQ$1,0),FALSE)</f>
        <v>0</v>
      </c>
      <c r="H423" s="73">
        <f>VLOOKUP($B423,'Tillförd energi'!$B$2:$AS$506,MATCH(H$1,'Tillförd energi'!$B$1:$AQ$1,0),FALSE)</f>
        <v>0</v>
      </c>
      <c r="I423" s="73">
        <f>VLOOKUP($B423,'Tillförd energi'!$B$2:$AS$506,MATCH(I$1,'Tillförd energi'!$B$1:$AQ$1,0),FALSE)</f>
        <v>0</v>
      </c>
      <c r="J423" s="73">
        <f>VLOOKUP($B423,'Tillförd energi'!$B$2:$AS$506,MATCH(J$1,'Tillförd energi'!$B$1:$AQ$1,0),FALSE)</f>
        <v>0</v>
      </c>
      <c r="K423" s="73">
        <f>VLOOKUP($B423,'Tillförd energi'!$B$2:$AS$506,MATCH(K$1,'Tillförd energi'!$B$1:$AQ$1,0),FALSE)</f>
        <v>0</v>
      </c>
      <c r="L423" s="73">
        <f>VLOOKUP($B423,'Tillförd energi'!$B$2:$AS$506,MATCH(L$1,'Tillförd energi'!$B$1:$AQ$1,0),FALSE)</f>
        <v>0</v>
      </c>
      <c r="M423" s="73">
        <f>VLOOKUP($B423,'Tillförd energi'!$B$2:$AS$506,MATCH(M$1,'Tillförd energi'!$B$1:$AQ$1,0),FALSE)</f>
        <v>0</v>
      </c>
      <c r="N423" s="73">
        <f>VLOOKUP($B423,'Tillförd energi'!$B$2:$AS$506,MATCH(N$1,'Tillförd energi'!$B$1:$AQ$1,0),FALSE)</f>
        <v>0</v>
      </c>
      <c r="O423" s="73">
        <f>VLOOKUP($B423,'Tillförd energi'!$B$2:$AS$506,MATCH(O$1,'Tillförd energi'!$B$1:$AQ$1,0),FALSE)</f>
        <v>0</v>
      </c>
      <c r="P423" s="73">
        <f>VLOOKUP($B423,'Tillförd energi'!$B$2:$AS$506,MATCH(P$1,'Tillförd energi'!$B$1:$AQ$1,0),FALSE)</f>
        <v>159.76499999999999</v>
      </c>
      <c r="Q423" s="73">
        <f>VLOOKUP($B423,'Tillförd energi'!$B$2:$AS$506,MATCH(Q$1,'Tillförd energi'!$B$1:$AQ$1,0),FALSE)</f>
        <v>0</v>
      </c>
      <c r="R423" s="73">
        <f>VLOOKUP($B423,'Tillförd energi'!$B$2:$AS$506,MATCH(R$1,'Tillförd energi'!$B$1:$AQ$1,0),FALSE)</f>
        <v>0</v>
      </c>
      <c r="S423" s="73">
        <f>VLOOKUP($B423,'Tillförd energi'!$B$2:$AS$506,MATCH(S$1,'Tillförd energi'!$B$1:$AQ$1,0),FALSE)</f>
        <v>0</v>
      </c>
      <c r="T423" s="73">
        <f>VLOOKUP($B423,'Tillförd energi'!$B$2:$AS$506,MATCH(T$1,'Tillförd energi'!$B$1:$AQ$1,0),FALSE)</f>
        <v>0</v>
      </c>
      <c r="U423" s="73">
        <f>VLOOKUP($B423,'Tillförd energi'!$B$2:$AS$506,MATCH(U$1,'Tillförd energi'!$B$1:$AQ$1,0),FALSE)</f>
        <v>0</v>
      </c>
      <c r="V423" s="73">
        <f>VLOOKUP($B423,'Tillförd energi'!$B$2:$AS$506,MATCH(V$1,'Tillförd energi'!$B$1:$AQ$1,0),FALSE)</f>
        <v>0</v>
      </c>
      <c r="W423" s="73">
        <f>VLOOKUP($B423,'Tillförd energi'!$B$2:$AS$506,MATCH(W$1,'Tillförd energi'!$B$1:$AQ$1,0),FALSE)</f>
        <v>0</v>
      </c>
      <c r="X423" s="73">
        <f>VLOOKUP($B423,'Tillförd energi'!$B$2:$AS$506,MATCH(X$1,'Tillförd energi'!$B$1:$AQ$1,0),FALSE)</f>
        <v>0</v>
      </c>
      <c r="Y423" s="73">
        <f>VLOOKUP($B423,'Tillförd energi'!$B$2:$AS$506,MATCH(Y$1,'Tillförd energi'!$B$1:$AQ$1,0),FALSE)</f>
        <v>0</v>
      </c>
      <c r="Z423" s="73">
        <f>VLOOKUP($B423,'Tillförd energi'!$B$2:$AS$506,MATCH(Z$1,'Tillförd energi'!$B$1:$AQ$1,0),FALSE)</f>
        <v>0</v>
      </c>
      <c r="AA423" s="73">
        <f>VLOOKUP($B423,'Tillförd energi'!$B$2:$AS$506,MATCH(AA$1,'Tillförd energi'!$B$1:$AQ$1,0),FALSE)</f>
        <v>0</v>
      </c>
      <c r="AB423" s="73">
        <f>VLOOKUP($B423,'Tillförd energi'!$B$2:$AS$506,MATCH(AB$1,'Tillförd energi'!$B$1:$AQ$1,0),FALSE)</f>
        <v>0</v>
      </c>
      <c r="AC423" s="73">
        <f>VLOOKUP($B423,'Tillförd energi'!$B$2:$AS$506,MATCH(AC$1,'Tillförd energi'!$B$1:$AQ$1,0),FALSE)</f>
        <v>0</v>
      </c>
      <c r="AD423" s="73">
        <f>VLOOKUP($B423,'Tillförd energi'!$B$2:$AS$506,MATCH(AD$1,'Tillförd energi'!$B$1:$AQ$1,0),FALSE)</f>
        <v>0</v>
      </c>
      <c r="AF423" s="73">
        <f>VLOOKUP($B423,'Tillförd energi'!$B$2:$AS$506,MATCH(AF$1,'Tillförd energi'!$B$1:$AQ$1,0),FALSE)</f>
        <v>3.9376799999999998</v>
      </c>
      <c r="AH423" s="73">
        <f>IFERROR(VLOOKUP(B423,Miljö!$B$1:$S$476,9,FALSE)/1,0)</f>
        <v>0</v>
      </c>
      <c r="AJ423" s="81" t="str">
        <f>IFERROR(VLOOKUP($B423,Miljö!$B$1:$S$500,MATCH("hjälpel exklusive kraftvärme (GWh)",Miljö!$B$1:$V$1,0),FALSE)/1,"")</f>
        <v/>
      </c>
      <c r="AK423" s="81">
        <f t="shared" si="66"/>
        <v>3.9376799999999998</v>
      </c>
      <c r="AL423" s="81">
        <f>VLOOKUP($B423,'Slutlig allokering'!$B$2:$AL$462,MATCH("Hjälpel kraftvärme",'Slutlig allokering'!$B$2:$AL$2,0),FALSE)</f>
        <v>0</v>
      </c>
      <c r="AN423" s="73">
        <f t="shared" si="67"/>
        <v>171.46738999999999</v>
      </c>
      <c r="AO423" s="73">
        <f t="shared" si="68"/>
        <v>171.46738999999999</v>
      </c>
      <c r="AP423" s="73">
        <f>IF(ISERROR(1/VLOOKUP($B423,Leveranser!$B$1:$S$500,MATCH("såld värme (gwh)",Leveranser!$B$1:$S$1,0),FALSE)),"",VLOOKUP($B423,Leveranser!$B$1:$S$500,MATCH("såld värme (gwh)",Leveranser!$B$1:$S$1,0),FALSE))</f>
        <v>131.256</v>
      </c>
      <c r="AQ423" s="73">
        <f>VLOOKUP($B423,Leveranser!$B$1:$Y$500,MATCH("Totalt såld fjärrvärme till andra fjärrvärmeföretag",Leveranser!$B$1:$AA$1,0),FALSE)</f>
        <v>0</v>
      </c>
      <c r="AR423" s="73">
        <f>IF(ISERROR(1/VLOOKUP($B423,Miljö!$B$1:$S$500,MATCH("Såld mängd produktionsspecifik fjärrvärme (GWh)",Miljö!$B$1:$R$1,0),FALSE)),0,VLOOKUP($B423,Miljö!$B$1:$S$500,MATCH("Såld mängd produktionsspecifik fjärrvärme (GWh)",Miljö!$B$1:$R$1,0),FALSE))</f>
        <v>0</v>
      </c>
      <c r="AS423" s="82">
        <f t="shared" si="73"/>
        <v>0.7654866619244628</v>
      </c>
      <c r="AU423" s="73" t="str">
        <f>VLOOKUP($B423,'Miljövärden urval för publ'!$B$2:$I$486,7,FALSE)</f>
        <v>Ja</v>
      </c>
      <c r="AV423" s="73" t="str">
        <f>VLOOKUP($B423,'Miljövärden urval för publ'!$B$2:$I$486,6,FALSE)</f>
        <v>Ja</v>
      </c>
      <c r="AZ423" s="73">
        <f t="shared" si="69"/>
        <v>3.9376799999999998</v>
      </c>
      <c r="BA423" s="73">
        <f t="shared" si="74"/>
        <v>0</v>
      </c>
      <c r="BB423" s="73">
        <f t="shared" si="70"/>
        <v>159.76499999999999</v>
      </c>
      <c r="BC423" s="73">
        <f t="shared" si="71"/>
        <v>0</v>
      </c>
      <c r="BE423" s="73">
        <f t="shared" si="75"/>
        <v>0</v>
      </c>
      <c r="BF423" s="73">
        <f t="shared" si="76"/>
        <v>0</v>
      </c>
      <c r="BH423" s="73">
        <f t="shared" si="72"/>
        <v>159.76499999999999</v>
      </c>
    </row>
    <row r="424" spans="1:60" ht="14.5" x14ac:dyDescent="0.35">
      <c r="A424" t="s">
        <v>546</v>
      </c>
      <c r="B424" t="s">
        <v>549</v>
      </c>
      <c r="C424" s="73">
        <f>VLOOKUP($B424,'Tillförd energi'!$B$2:$AS$506,MATCH(C$1,'Tillförd energi'!$B$1:$AQ$1,0),FALSE)</f>
        <v>0</v>
      </c>
      <c r="D424" s="73">
        <f>VLOOKUP($B424,'Tillförd energi'!$B$2:$AS$506,MATCH(D$1,'Tillförd energi'!$B$1:$AQ$1,0),FALSE)</f>
        <v>0.2</v>
      </c>
      <c r="E424" s="73">
        <f>VLOOKUP($B424,'Tillförd energi'!$B$2:$AS$506,MATCH(E$1,'Tillförd energi'!$B$1:$AQ$1,0),FALSE)</f>
        <v>0</v>
      </c>
      <c r="F424" s="73">
        <f>VLOOKUP($B424,'Tillförd energi'!$B$2:$AS$506,MATCH(F$1,'Tillförd energi'!$B$1:$AQ$1,0),FALSE)</f>
        <v>0</v>
      </c>
      <c r="G424" s="73">
        <f>VLOOKUP($B424,'Tillförd energi'!$B$2:$AS$506,MATCH(G$1,'Tillförd energi'!$B$1:$AQ$1,0),FALSE)</f>
        <v>0</v>
      </c>
      <c r="H424" s="73">
        <f>VLOOKUP($B424,'Tillförd energi'!$B$2:$AS$506,MATCH(H$1,'Tillförd energi'!$B$1:$AQ$1,0),FALSE)</f>
        <v>0</v>
      </c>
      <c r="I424" s="73">
        <f>VLOOKUP($B424,'Tillförd energi'!$B$2:$AS$506,MATCH(I$1,'Tillförd energi'!$B$1:$AQ$1,0),FALSE)</f>
        <v>0</v>
      </c>
      <c r="J424" s="73">
        <f>VLOOKUP($B424,'Tillförd energi'!$B$2:$AS$506,MATCH(J$1,'Tillförd energi'!$B$1:$AQ$1,0),FALSE)</f>
        <v>0</v>
      </c>
      <c r="K424" s="73">
        <f>VLOOKUP($B424,'Tillförd energi'!$B$2:$AS$506,MATCH(K$1,'Tillförd energi'!$B$1:$AQ$1,0),FALSE)</f>
        <v>0</v>
      </c>
      <c r="L424" s="73">
        <f>VLOOKUP($B424,'Tillförd energi'!$B$2:$AS$506,MATCH(L$1,'Tillförd energi'!$B$1:$AQ$1,0),FALSE)</f>
        <v>0</v>
      </c>
      <c r="M424" s="73">
        <f>VLOOKUP($B424,'Tillförd energi'!$B$2:$AS$506,MATCH(M$1,'Tillförd energi'!$B$1:$AQ$1,0),FALSE)</f>
        <v>0</v>
      </c>
      <c r="N424" s="73">
        <f>VLOOKUP($B424,'Tillförd energi'!$B$2:$AS$506,MATCH(N$1,'Tillförd energi'!$B$1:$AQ$1,0),FALSE)</f>
        <v>12.7</v>
      </c>
      <c r="O424" s="73">
        <f>VLOOKUP($B424,'Tillförd energi'!$B$2:$AS$506,MATCH(O$1,'Tillförd energi'!$B$1:$AQ$1,0),FALSE)</f>
        <v>11</v>
      </c>
      <c r="P424" s="73">
        <f>VLOOKUP($B424,'Tillförd energi'!$B$2:$AS$506,MATCH(P$1,'Tillförd energi'!$B$1:$AQ$1,0),FALSE)</f>
        <v>0</v>
      </c>
      <c r="Q424" s="73">
        <f>VLOOKUP($B424,'Tillförd energi'!$B$2:$AS$506,MATCH(Q$1,'Tillförd energi'!$B$1:$AQ$1,0),FALSE)</f>
        <v>0.2</v>
      </c>
      <c r="R424" s="73">
        <f>VLOOKUP($B424,'Tillförd energi'!$B$2:$AS$506,MATCH(R$1,'Tillförd energi'!$B$1:$AQ$1,0),FALSE)</f>
        <v>0</v>
      </c>
      <c r="S424" s="73">
        <f>VLOOKUP($B424,'Tillförd energi'!$B$2:$AS$506,MATCH(S$1,'Tillförd energi'!$B$1:$AQ$1,0),FALSE)</f>
        <v>0</v>
      </c>
      <c r="T424" s="73">
        <f>VLOOKUP($B424,'Tillförd energi'!$B$2:$AS$506,MATCH(T$1,'Tillförd energi'!$B$1:$AQ$1,0),FALSE)</f>
        <v>0</v>
      </c>
      <c r="U424" s="73">
        <f>VLOOKUP($B424,'Tillförd energi'!$B$2:$AS$506,MATCH(U$1,'Tillförd energi'!$B$1:$AQ$1,0),FALSE)</f>
        <v>0</v>
      </c>
      <c r="V424" s="73">
        <f>VLOOKUP($B424,'Tillförd energi'!$B$2:$AS$506,MATCH(V$1,'Tillförd energi'!$B$1:$AQ$1,0),FALSE)</f>
        <v>0</v>
      </c>
      <c r="W424" s="73">
        <f>VLOOKUP($B424,'Tillförd energi'!$B$2:$AS$506,MATCH(W$1,'Tillförd energi'!$B$1:$AQ$1,0),FALSE)</f>
        <v>0</v>
      </c>
      <c r="X424" s="73">
        <f>VLOOKUP($B424,'Tillförd energi'!$B$2:$AS$506,MATCH(X$1,'Tillförd energi'!$B$1:$AQ$1,0),FALSE)</f>
        <v>0</v>
      </c>
      <c r="Y424" s="73">
        <f>VLOOKUP($B424,'Tillförd energi'!$B$2:$AS$506,MATCH(Y$1,'Tillförd energi'!$B$1:$AQ$1,0),FALSE)</f>
        <v>0</v>
      </c>
      <c r="Z424" s="73">
        <f>VLOOKUP($B424,'Tillförd energi'!$B$2:$AS$506,MATCH(Z$1,'Tillförd energi'!$B$1:$AQ$1,0),FALSE)</f>
        <v>0</v>
      </c>
      <c r="AA424" s="73">
        <f>VLOOKUP($B424,'Tillförd energi'!$B$2:$AS$506,MATCH(AA$1,'Tillförd energi'!$B$1:$AQ$1,0),FALSE)</f>
        <v>0</v>
      </c>
      <c r="AB424" s="73">
        <f>VLOOKUP($B424,'Tillförd energi'!$B$2:$AS$506,MATCH(AB$1,'Tillförd energi'!$B$1:$AQ$1,0),FALSE)</f>
        <v>1.4</v>
      </c>
      <c r="AC424" s="73">
        <f>VLOOKUP($B424,'Tillförd energi'!$B$2:$AS$506,MATCH(AC$1,'Tillförd energi'!$B$1:$AQ$1,0),FALSE)</f>
        <v>0</v>
      </c>
      <c r="AD424" s="73">
        <f>VLOOKUP($B424,'Tillförd energi'!$B$2:$AS$506,MATCH(AD$1,'Tillförd energi'!$B$1:$AQ$1,0),FALSE)</f>
        <v>0</v>
      </c>
      <c r="AF424" s="73">
        <f>VLOOKUP($B424,'Tillförd energi'!$B$2:$AS$506,MATCH(AF$1,'Tillförd energi'!$B$1:$AQ$1,0),FALSE)</f>
        <v>0.6</v>
      </c>
      <c r="AH424" s="73">
        <f>IFERROR(VLOOKUP(B424,Miljö!$B$1:$S$476,9,FALSE)/1,0)</f>
        <v>0</v>
      </c>
      <c r="AJ424" s="81">
        <f>IFERROR(VLOOKUP($B424,Miljö!$B$1:$S$500,MATCH("hjälpel exklusive kraftvärme (GWh)",Miljö!$B$1:$V$1,0),FALSE)/1,"")</f>
        <v>0.6</v>
      </c>
      <c r="AK424" s="81">
        <f t="shared" si="66"/>
        <v>0.6</v>
      </c>
      <c r="AL424" s="81">
        <f>VLOOKUP($B424,'Slutlig allokering'!$B$2:$AL$462,MATCH("Hjälpel kraftvärme",'Slutlig allokering'!$B$2:$AL$2,0),FALSE)</f>
        <v>0</v>
      </c>
      <c r="AN424" s="73">
        <f t="shared" si="67"/>
        <v>26.099999999999998</v>
      </c>
      <c r="AO424" s="73">
        <f t="shared" si="68"/>
        <v>26.099999999999998</v>
      </c>
      <c r="AP424" s="73">
        <f>IF(ISERROR(1/VLOOKUP($B424,Leveranser!$B$1:$S$500,MATCH("såld värme (gwh)",Leveranser!$B$1:$S$1,0),FALSE)),"",VLOOKUP($B424,Leveranser!$B$1:$S$500,MATCH("såld värme (gwh)",Leveranser!$B$1:$S$1,0),FALSE))</f>
        <v>23.3</v>
      </c>
      <c r="AQ424" s="73">
        <f>VLOOKUP($B424,Leveranser!$B$1:$Y$500,MATCH("Totalt såld fjärrvärme till andra fjärrvärmeföretag",Leveranser!$B$1:$AA$1,0),FALSE)</f>
        <v>0</v>
      </c>
      <c r="AR424" s="73">
        <f>IF(ISERROR(1/VLOOKUP($B424,Miljö!$B$1:$S$500,MATCH("Såld mängd produktionsspecifik fjärrvärme (GWh)",Miljö!$B$1:$R$1,0),FALSE)),0,VLOOKUP($B424,Miljö!$B$1:$S$500,MATCH("Såld mängd produktionsspecifik fjärrvärme (GWh)",Miljö!$B$1:$R$1,0),FALSE))</f>
        <v>0</v>
      </c>
      <c r="AS424" s="82">
        <f t="shared" si="73"/>
        <v>0.89272030651341006</v>
      </c>
      <c r="AU424" s="73" t="str">
        <f>VLOOKUP($B424,'Miljövärden urval för publ'!$B$2:$I$486,7,FALSE)</f>
        <v>Ja</v>
      </c>
      <c r="AV424" s="73" t="str">
        <f>VLOOKUP($B424,'Miljövärden urval för publ'!$B$2:$I$486,6,FALSE)</f>
        <v>Ja</v>
      </c>
      <c r="AZ424" s="73">
        <f t="shared" si="69"/>
        <v>0.6</v>
      </c>
      <c r="BA424" s="73">
        <f t="shared" si="74"/>
        <v>0</v>
      </c>
      <c r="BB424" s="73">
        <f t="shared" si="70"/>
        <v>23.7</v>
      </c>
      <c r="BC424" s="73">
        <f t="shared" si="71"/>
        <v>0.2</v>
      </c>
      <c r="BE424" s="73">
        <f t="shared" si="75"/>
        <v>0</v>
      </c>
      <c r="BF424" s="73">
        <f t="shared" si="76"/>
        <v>0</v>
      </c>
      <c r="BH424" s="73">
        <f t="shared" si="72"/>
        <v>23.9</v>
      </c>
    </row>
    <row r="425" spans="1:60" ht="14.5" x14ac:dyDescent="0.35">
      <c r="A425" t="s">
        <v>550</v>
      </c>
      <c r="B425" t="s">
        <v>551</v>
      </c>
      <c r="C425" s="73">
        <f>VLOOKUP($B425,'Tillförd energi'!$B$2:$AS$506,MATCH(C$1,'Tillförd energi'!$B$1:$AQ$1,0),FALSE)</f>
        <v>0</v>
      </c>
      <c r="D425" s="73">
        <f>VLOOKUP($B425,'Tillförd energi'!$B$2:$AS$506,MATCH(D$1,'Tillförd energi'!$B$1:$AQ$1,0),FALSE)</f>
        <v>4.1779999999999999</v>
      </c>
      <c r="E425" s="73">
        <f>VLOOKUP($B425,'Tillförd energi'!$B$2:$AS$506,MATCH(E$1,'Tillförd energi'!$B$1:$AQ$1,0),FALSE)</f>
        <v>12.98</v>
      </c>
      <c r="F425" s="73">
        <f>VLOOKUP($B425,'Tillförd energi'!$B$2:$AS$506,MATCH(F$1,'Tillförd energi'!$B$1:$AQ$1,0),FALSE)</f>
        <v>0</v>
      </c>
      <c r="G425" s="73">
        <f>VLOOKUP($B425,'Tillförd energi'!$B$2:$AS$506,MATCH(G$1,'Tillförd energi'!$B$1:$AQ$1,0),FALSE)</f>
        <v>0</v>
      </c>
      <c r="H425" s="73">
        <f>VLOOKUP($B425,'Tillförd energi'!$B$2:$AS$506,MATCH(H$1,'Tillförd energi'!$B$1:$AQ$1,0),FALSE)</f>
        <v>0</v>
      </c>
      <c r="I425" s="73">
        <f>VLOOKUP($B425,'Tillförd energi'!$B$2:$AS$506,MATCH(I$1,'Tillförd energi'!$B$1:$AQ$1,0),FALSE)</f>
        <v>197.88300000000001</v>
      </c>
      <c r="J425" s="73">
        <f>VLOOKUP($B425,'Tillförd energi'!$B$2:$AS$506,MATCH(J$1,'Tillförd energi'!$B$1:$AQ$1,0),FALSE)</f>
        <v>0</v>
      </c>
      <c r="K425" s="73">
        <f>VLOOKUP($B425,'Tillförd energi'!$B$2:$AS$506,MATCH(K$1,'Tillförd energi'!$B$1:$AQ$1,0),FALSE)</f>
        <v>0</v>
      </c>
      <c r="L425" s="73">
        <f>VLOOKUP($B425,'Tillförd energi'!$B$2:$AS$506,MATCH(L$1,'Tillförd energi'!$B$1:$AQ$1,0),FALSE)</f>
        <v>0</v>
      </c>
      <c r="M425" s="73">
        <f>VLOOKUP($B425,'Tillförd energi'!$B$2:$AS$506,MATCH(M$1,'Tillförd energi'!$B$1:$AQ$1,0),FALSE)</f>
        <v>0</v>
      </c>
      <c r="N425" s="73">
        <f>VLOOKUP($B425,'Tillförd energi'!$B$2:$AS$506,MATCH(N$1,'Tillförd energi'!$B$1:$AQ$1,0),FALSE)</f>
        <v>35.119999999999997</v>
      </c>
      <c r="O425" s="73">
        <f>VLOOKUP($B425,'Tillförd energi'!$B$2:$AS$506,MATCH(O$1,'Tillförd energi'!$B$1:$AQ$1,0),FALSE)</f>
        <v>0</v>
      </c>
      <c r="P425" s="73">
        <f>VLOOKUP($B425,'Tillförd energi'!$B$2:$AS$506,MATCH(P$1,'Tillförd energi'!$B$1:$AQ$1,0),FALSE)</f>
        <v>5.78</v>
      </c>
      <c r="Q425" s="73">
        <f>VLOOKUP($B425,'Tillförd energi'!$B$2:$AS$506,MATCH(Q$1,'Tillförd energi'!$B$1:$AQ$1,0),FALSE)</f>
        <v>0.20799999999999999</v>
      </c>
      <c r="R425" s="73">
        <f>VLOOKUP($B425,'Tillförd energi'!$B$2:$AS$506,MATCH(R$1,'Tillförd energi'!$B$1:$AQ$1,0),FALSE)</f>
        <v>0</v>
      </c>
      <c r="S425" s="73">
        <f>VLOOKUP($B425,'Tillförd energi'!$B$2:$AS$506,MATCH(S$1,'Tillförd energi'!$B$1:$AQ$1,0),FALSE)</f>
        <v>0</v>
      </c>
      <c r="T425" s="73">
        <f>VLOOKUP($B425,'Tillförd energi'!$B$2:$AS$506,MATCH(T$1,'Tillförd energi'!$B$1:$AQ$1,0),FALSE)</f>
        <v>0</v>
      </c>
      <c r="U425" s="73">
        <f>VLOOKUP($B425,'Tillförd energi'!$B$2:$AS$506,MATCH(U$1,'Tillförd energi'!$B$1:$AQ$1,0),FALSE)</f>
        <v>0</v>
      </c>
      <c r="V425" s="73">
        <f>VLOOKUP($B425,'Tillförd energi'!$B$2:$AS$506,MATCH(V$1,'Tillförd energi'!$B$1:$AQ$1,0),FALSE)</f>
        <v>0</v>
      </c>
      <c r="W425" s="73">
        <f>VLOOKUP($B425,'Tillförd energi'!$B$2:$AS$506,MATCH(W$1,'Tillförd energi'!$B$1:$AQ$1,0),FALSE)</f>
        <v>0</v>
      </c>
      <c r="X425" s="73">
        <f>VLOOKUP($B425,'Tillförd energi'!$B$2:$AS$506,MATCH(X$1,'Tillförd energi'!$B$1:$AQ$1,0),FALSE)</f>
        <v>0</v>
      </c>
      <c r="Y425" s="73">
        <f>VLOOKUP($B425,'Tillförd energi'!$B$2:$AS$506,MATCH(Y$1,'Tillförd energi'!$B$1:$AQ$1,0),FALSE)</f>
        <v>0</v>
      </c>
      <c r="Z425" s="73">
        <f>VLOOKUP($B425,'Tillförd energi'!$B$2:$AS$506,MATCH(Z$1,'Tillförd energi'!$B$1:$AQ$1,0),FALSE)</f>
        <v>0</v>
      </c>
      <c r="AA425" s="73">
        <f>VLOOKUP($B425,'Tillförd energi'!$B$2:$AS$506,MATCH(AA$1,'Tillförd energi'!$B$1:$AQ$1,0),FALSE)</f>
        <v>0</v>
      </c>
      <c r="AB425" s="73">
        <f>VLOOKUP($B425,'Tillförd energi'!$B$2:$AS$506,MATCH(AB$1,'Tillförd energi'!$B$1:$AQ$1,0),FALSE)</f>
        <v>16.893000000000001</v>
      </c>
      <c r="AC425" s="73">
        <f>VLOOKUP($B425,'Tillförd energi'!$B$2:$AS$506,MATCH(AC$1,'Tillförd energi'!$B$1:$AQ$1,0),FALSE)</f>
        <v>27.64</v>
      </c>
      <c r="AD425" s="73">
        <f>VLOOKUP($B425,'Tillförd energi'!$B$2:$AS$506,MATCH(AD$1,'Tillförd energi'!$B$1:$AQ$1,0),FALSE)</f>
        <v>0</v>
      </c>
      <c r="AF425" s="73">
        <f>VLOOKUP($B425,'Tillförd energi'!$B$2:$AS$506,MATCH(AF$1,'Tillförd energi'!$B$1:$AQ$1,0),FALSE)</f>
        <v>8.6449999999999996</v>
      </c>
      <c r="AH425" s="73">
        <f>IFERROR(VLOOKUP(B425,Miljö!$B$1:$S$476,9,FALSE)/1,0)</f>
        <v>0</v>
      </c>
      <c r="AJ425" s="81">
        <f>IFERROR(VLOOKUP($B425,Miljö!$B$1:$S$500,MATCH("hjälpel exklusive kraftvärme (GWh)",Miljö!$B$1:$V$1,0),FALSE)/1,"")</f>
        <v>8.6449999999999996</v>
      </c>
      <c r="AK425" s="81">
        <f t="shared" si="66"/>
        <v>8.6449999999999996</v>
      </c>
      <c r="AL425" s="81">
        <f>VLOOKUP($B425,'Slutlig allokering'!$B$2:$AL$462,MATCH("Hjälpel kraftvärme",'Slutlig allokering'!$B$2:$AL$2,0),FALSE)</f>
        <v>0</v>
      </c>
      <c r="AN425" s="73">
        <f t="shared" si="67"/>
        <v>309.327</v>
      </c>
      <c r="AO425" s="73">
        <f t="shared" si="68"/>
        <v>309.327</v>
      </c>
      <c r="AP425" s="73">
        <f>IF(ISERROR(1/VLOOKUP($B425,Leveranser!$B$1:$S$500,MATCH("såld värme (gwh)",Leveranser!$B$1:$S$1,0),FALSE)),"",VLOOKUP($B425,Leveranser!$B$1:$S$500,MATCH("såld värme (gwh)",Leveranser!$B$1:$S$1,0),FALSE))</f>
        <v>219.642</v>
      </c>
      <c r="AQ425" s="73">
        <f>VLOOKUP($B425,Leveranser!$B$1:$Y$500,MATCH("Totalt såld fjärrvärme till andra fjärrvärmeföretag",Leveranser!$B$1:$AA$1,0),FALSE)</f>
        <v>0</v>
      </c>
      <c r="AR425" s="73">
        <f>IF(ISERROR(1/VLOOKUP($B425,Miljö!$B$1:$S$500,MATCH("Såld mängd produktionsspecifik fjärrvärme (GWh)",Miljö!$B$1:$R$1,0),FALSE)),0,VLOOKUP($B425,Miljö!$B$1:$S$500,MATCH("Såld mängd produktionsspecifik fjärrvärme (GWh)",Miljö!$B$1:$R$1,0),FALSE))</f>
        <v>0</v>
      </c>
      <c r="AS425" s="82">
        <f t="shared" si="73"/>
        <v>0.7100641069159821</v>
      </c>
      <c r="AU425" s="73" t="str">
        <f>VLOOKUP($B425,'Miljövärden urval för publ'!$B$2:$I$486,7,FALSE)</f>
        <v>Ja</v>
      </c>
      <c r="AV425" s="73" t="str">
        <f>VLOOKUP($B425,'Miljövärden urval för publ'!$B$2:$I$486,6,FALSE)</f>
        <v>Ja</v>
      </c>
      <c r="AZ425" s="73">
        <f t="shared" si="69"/>
        <v>8.6449999999999996</v>
      </c>
      <c r="BA425" s="73">
        <f t="shared" si="74"/>
        <v>0</v>
      </c>
      <c r="BB425" s="73">
        <f t="shared" si="70"/>
        <v>40.9</v>
      </c>
      <c r="BC425" s="73">
        <f t="shared" si="71"/>
        <v>0.20799999999999999</v>
      </c>
      <c r="BE425" s="73">
        <f t="shared" si="75"/>
        <v>0</v>
      </c>
      <c r="BF425" s="73">
        <f t="shared" si="76"/>
        <v>0</v>
      </c>
      <c r="BH425" s="73">
        <f t="shared" si="72"/>
        <v>41.107999999999997</v>
      </c>
    </row>
    <row r="426" spans="1:60" ht="14.5" x14ac:dyDescent="0.35">
      <c r="A426" t="s">
        <v>550</v>
      </c>
      <c r="B426" t="s">
        <v>552</v>
      </c>
      <c r="C426" s="73">
        <f>VLOOKUP($B426,'Tillförd energi'!$B$2:$AS$506,MATCH(C$1,'Tillförd energi'!$B$1:$AQ$1,0),FALSE)</f>
        <v>0</v>
      </c>
      <c r="D426" s="73">
        <f>VLOOKUP($B426,'Tillförd energi'!$B$2:$AS$506,MATCH(D$1,'Tillförd energi'!$B$1:$AQ$1,0),FALSE)</f>
        <v>0.153</v>
      </c>
      <c r="E426" s="73">
        <f>VLOOKUP($B426,'Tillförd energi'!$B$2:$AS$506,MATCH(E$1,'Tillförd energi'!$B$1:$AQ$1,0),FALSE)</f>
        <v>0</v>
      </c>
      <c r="F426" s="73">
        <f>VLOOKUP($B426,'Tillförd energi'!$B$2:$AS$506,MATCH(F$1,'Tillförd energi'!$B$1:$AQ$1,0),FALSE)</f>
        <v>0</v>
      </c>
      <c r="G426" s="73">
        <f>VLOOKUP($B426,'Tillförd energi'!$B$2:$AS$506,MATCH(G$1,'Tillförd energi'!$B$1:$AQ$1,0),FALSE)</f>
        <v>0</v>
      </c>
      <c r="H426" s="73">
        <f>VLOOKUP($B426,'Tillförd energi'!$B$2:$AS$506,MATCH(H$1,'Tillförd energi'!$B$1:$AQ$1,0),FALSE)</f>
        <v>0</v>
      </c>
      <c r="I426" s="73">
        <f>VLOOKUP($B426,'Tillförd energi'!$B$2:$AS$506,MATCH(I$1,'Tillförd energi'!$B$1:$AQ$1,0),FALSE)</f>
        <v>0</v>
      </c>
      <c r="J426" s="73">
        <f>VLOOKUP($B426,'Tillförd energi'!$B$2:$AS$506,MATCH(J$1,'Tillförd energi'!$B$1:$AQ$1,0),FALSE)</f>
        <v>0</v>
      </c>
      <c r="K426" s="73">
        <f>VLOOKUP($B426,'Tillförd energi'!$B$2:$AS$506,MATCH(K$1,'Tillförd energi'!$B$1:$AQ$1,0),FALSE)</f>
        <v>0</v>
      </c>
      <c r="L426" s="73">
        <f>VLOOKUP($B426,'Tillförd energi'!$B$2:$AS$506,MATCH(L$1,'Tillförd energi'!$B$1:$AQ$1,0),FALSE)</f>
        <v>0</v>
      </c>
      <c r="M426" s="73">
        <f>VLOOKUP($B426,'Tillförd energi'!$B$2:$AS$506,MATCH(M$1,'Tillförd energi'!$B$1:$AQ$1,0),FALSE)</f>
        <v>0</v>
      </c>
      <c r="N426" s="73">
        <f>VLOOKUP($B426,'Tillförd energi'!$B$2:$AS$506,MATCH(N$1,'Tillförd energi'!$B$1:$AQ$1,0),FALSE)</f>
        <v>0</v>
      </c>
      <c r="O426" s="73">
        <f>VLOOKUP($B426,'Tillförd energi'!$B$2:$AS$506,MATCH(O$1,'Tillförd energi'!$B$1:$AQ$1,0),FALSE)</f>
        <v>0</v>
      </c>
      <c r="P426" s="73">
        <f>VLOOKUP($B426,'Tillförd energi'!$B$2:$AS$506,MATCH(P$1,'Tillförd energi'!$B$1:$AQ$1,0),FALSE)</f>
        <v>0</v>
      </c>
      <c r="Q426" s="73">
        <f>VLOOKUP($B426,'Tillförd energi'!$B$2:$AS$506,MATCH(Q$1,'Tillförd energi'!$B$1:$AQ$1,0),FALSE)</f>
        <v>3.5049999999999999</v>
      </c>
      <c r="R426" s="73">
        <f>VLOOKUP($B426,'Tillförd energi'!$B$2:$AS$506,MATCH(R$1,'Tillförd energi'!$B$1:$AQ$1,0),FALSE)</f>
        <v>0</v>
      </c>
      <c r="S426" s="73">
        <f>VLOOKUP($B426,'Tillförd energi'!$B$2:$AS$506,MATCH(S$1,'Tillförd energi'!$B$1:$AQ$1,0),FALSE)</f>
        <v>0</v>
      </c>
      <c r="T426" s="73">
        <f>VLOOKUP($B426,'Tillförd energi'!$B$2:$AS$506,MATCH(T$1,'Tillförd energi'!$B$1:$AQ$1,0),FALSE)</f>
        <v>0</v>
      </c>
      <c r="U426" s="73">
        <f>VLOOKUP($B426,'Tillförd energi'!$B$2:$AS$506,MATCH(U$1,'Tillförd energi'!$B$1:$AQ$1,0),FALSE)</f>
        <v>0</v>
      </c>
      <c r="V426" s="73">
        <f>VLOOKUP($B426,'Tillförd energi'!$B$2:$AS$506,MATCH(V$1,'Tillförd energi'!$B$1:$AQ$1,0),FALSE)</f>
        <v>0</v>
      </c>
      <c r="W426" s="73">
        <f>VLOOKUP($B426,'Tillförd energi'!$B$2:$AS$506,MATCH(W$1,'Tillförd energi'!$B$1:$AQ$1,0),FALSE)</f>
        <v>0</v>
      </c>
      <c r="X426" s="73">
        <f>VLOOKUP($B426,'Tillförd energi'!$B$2:$AS$506,MATCH(X$1,'Tillförd energi'!$B$1:$AQ$1,0),FALSE)</f>
        <v>0</v>
      </c>
      <c r="Y426" s="73">
        <f>VLOOKUP($B426,'Tillförd energi'!$B$2:$AS$506,MATCH(Y$1,'Tillförd energi'!$B$1:$AQ$1,0),FALSE)</f>
        <v>0</v>
      </c>
      <c r="Z426" s="73">
        <f>VLOOKUP($B426,'Tillförd energi'!$B$2:$AS$506,MATCH(Z$1,'Tillförd energi'!$B$1:$AQ$1,0),FALSE)</f>
        <v>0</v>
      </c>
      <c r="AA426" s="73">
        <f>VLOOKUP($B426,'Tillförd energi'!$B$2:$AS$506,MATCH(AA$1,'Tillförd energi'!$B$1:$AQ$1,0),FALSE)</f>
        <v>0</v>
      </c>
      <c r="AB426" s="73">
        <f>VLOOKUP($B426,'Tillförd energi'!$B$2:$AS$506,MATCH(AB$1,'Tillförd energi'!$B$1:$AQ$1,0),FALSE)</f>
        <v>0</v>
      </c>
      <c r="AC426" s="73">
        <f>VLOOKUP($B426,'Tillförd energi'!$B$2:$AS$506,MATCH(AC$1,'Tillförd energi'!$B$1:$AQ$1,0),FALSE)</f>
        <v>0</v>
      </c>
      <c r="AD426" s="73">
        <f>VLOOKUP($B426,'Tillförd energi'!$B$2:$AS$506,MATCH(AD$1,'Tillförd energi'!$B$1:$AQ$1,0),FALSE)</f>
        <v>0</v>
      </c>
      <c r="AF426" s="73">
        <f>VLOOKUP($B426,'Tillförd energi'!$B$2:$AS$506,MATCH(AF$1,'Tillförd energi'!$B$1:$AQ$1,0),FALSE)</f>
        <v>0.08</v>
      </c>
      <c r="AH426" s="73">
        <f>IFERROR(VLOOKUP(B426,Miljö!$B$1:$S$476,9,FALSE)/1,0)</f>
        <v>0</v>
      </c>
      <c r="AJ426" s="81">
        <f>IFERROR(VLOOKUP($B426,Miljö!$B$1:$S$500,MATCH("hjälpel exklusive kraftvärme (GWh)",Miljö!$B$1:$V$1,0),FALSE)/1,"")</f>
        <v>0.08</v>
      </c>
      <c r="AK426" s="81">
        <f t="shared" si="66"/>
        <v>0.08</v>
      </c>
      <c r="AL426" s="81">
        <f>VLOOKUP($B426,'Slutlig allokering'!$B$2:$AL$462,MATCH("Hjälpel kraftvärme",'Slutlig allokering'!$B$2:$AL$2,0),FALSE)</f>
        <v>0</v>
      </c>
      <c r="AN426" s="73">
        <f t="shared" si="67"/>
        <v>3.738</v>
      </c>
      <c r="AO426" s="73">
        <f t="shared" si="68"/>
        <v>3.738</v>
      </c>
      <c r="AP426" s="73">
        <f>IF(ISERROR(1/VLOOKUP($B426,Leveranser!$B$1:$S$500,MATCH("såld värme (gwh)",Leveranser!$B$1:$S$1,0),FALSE)),"",VLOOKUP($B426,Leveranser!$B$1:$S$500,MATCH("såld värme (gwh)",Leveranser!$B$1:$S$1,0),FALSE))</f>
        <v>2.0030000000000001</v>
      </c>
      <c r="AQ426" s="73">
        <f>VLOOKUP($B426,Leveranser!$B$1:$Y$500,MATCH("Totalt såld fjärrvärme till andra fjärrvärmeföretag",Leveranser!$B$1:$AA$1,0),FALSE)</f>
        <v>0</v>
      </c>
      <c r="AR426" s="73">
        <f>IF(ISERROR(1/VLOOKUP($B426,Miljö!$B$1:$S$500,MATCH("Såld mängd produktionsspecifik fjärrvärme (GWh)",Miljö!$B$1:$R$1,0),FALSE)),0,VLOOKUP($B426,Miljö!$B$1:$S$500,MATCH("Såld mängd produktionsspecifik fjärrvärme (GWh)",Miljö!$B$1:$R$1,0),FALSE))</f>
        <v>0</v>
      </c>
      <c r="AS426" s="82">
        <f t="shared" si="73"/>
        <v>0.53584804708400213</v>
      </c>
      <c r="AU426" s="73" t="str">
        <f>VLOOKUP($B426,'Miljövärden urval för publ'!$B$2:$I$486,7,FALSE)</f>
        <v>Ja</v>
      </c>
      <c r="AV426" s="73" t="str">
        <f>VLOOKUP($B426,'Miljövärden urval för publ'!$B$2:$I$486,6,FALSE)</f>
        <v>Nej</v>
      </c>
      <c r="AZ426" s="73">
        <f t="shared" si="69"/>
        <v>0.08</v>
      </c>
      <c r="BA426" s="73">
        <f t="shared" si="74"/>
        <v>0</v>
      </c>
      <c r="BB426" s="73">
        <f t="shared" si="70"/>
        <v>0</v>
      </c>
      <c r="BC426" s="73">
        <f t="shared" si="71"/>
        <v>3.5049999999999999</v>
      </c>
      <c r="BE426" s="73">
        <f t="shared" si="75"/>
        <v>0</v>
      </c>
      <c r="BF426" s="73">
        <f t="shared" si="76"/>
        <v>0</v>
      </c>
      <c r="BH426" s="73">
        <f t="shared" si="72"/>
        <v>3.5049999999999999</v>
      </c>
    </row>
    <row r="427" spans="1:60" ht="14.5" x14ac:dyDescent="0.35">
      <c r="A427" t="s">
        <v>550</v>
      </c>
      <c r="B427" t="s">
        <v>553</v>
      </c>
      <c r="C427" s="73">
        <f>VLOOKUP($B427,'Tillförd energi'!$B$2:$AS$506,MATCH(C$1,'Tillförd energi'!$B$1:$AQ$1,0),FALSE)</f>
        <v>0</v>
      </c>
      <c r="D427" s="73">
        <f>VLOOKUP($B427,'Tillförd energi'!$B$2:$AS$506,MATCH(D$1,'Tillförd energi'!$B$1:$AQ$1,0),FALSE)</f>
        <v>1.042</v>
      </c>
      <c r="E427" s="73">
        <f>VLOOKUP($B427,'Tillförd energi'!$B$2:$AS$506,MATCH(E$1,'Tillförd energi'!$B$1:$AQ$1,0),FALSE)</f>
        <v>0</v>
      </c>
      <c r="F427" s="73">
        <f>VLOOKUP($B427,'Tillförd energi'!$B$2:$AS$506,MATCH(F$1,'Tillförd energi'!$B$1:$AQ$1,0),FALSE)</f>
        <v>0</v>
      </c>
      <c r="G427" s="73">
        <f>VLOOKUP($B427,'Tillförd energi'!$B$2:$AS$506,MATCH(G$1,'Tillförd energi'!$B$1:$AQ$1,0),FALSE)</f>
        <v>0</v>
      </c>
      <c r="H427" s="73">
        <f>VLOOKUP($B427,'Tillförd energi'!$B$2:$AS$506,MATCH(H$1,'Tillförd energi'!$B$1:$AQ$1,0),FALSE)</f>
        <v>0</v>
      </c>
      <c r="I427" s="73">
        <f>VLOOKUP($B427,'Tillförd energi'!$B$2:$AS$506,MATCH(I$1,'Tillförd energi'!$B$1:$AQ$1,0),FALSE)</f>
        <v>0</v>
      </c>
      <c r="J427" s="73">
        <f>VLOOKUP($B427,'Tillförd energi'!$B$2:$AS$506,MATCH(J$1,'Tillförd energi'!$B$1:$AQ$1,0),FALSE)</f>
        <v>0</v>
      </c>
      <c r="K427" s="73">
        <f>VLOOKUP($B427,'Tillförd energi'!$B$2:$AS$506,MATCH(K$1,'Tillförd energi'!$B$1:$AQ$1,0),FALSE)</f>
        <v>0</v>
      </c>
      <c r="L427" s="73">
        <f>VLOOKUP($B427,'Tillförd energi'!$B$2:$AS$506,MATCH(L$1,'Tillförd energi'!$B$1:$AQ$1,0),FALSE)</f>
        <v>0</v>
      </c>
      <c r="M427" s="73">
        <f>VLOOKUP($B427,'Tillförd energi'!$B$2:$AS$506,MATCH(M$1,'Tillförd energi'!$B$1:$AQ$1,0),FALSE)</f>
        <v>0</v>
      </c>
      <c r="N427" s="73">
        <f>VLOOKUP($B427,'Tillförd energi'!$B$2:$AS$506,MATCH(N$1,'Tillförd energi'!$B$1:$AQ$1,0),FALSE)</f>
        <v>14.047000000000001</v>
      </c>
      <c r="O427" s="73">
        <f>VLOOKUP($B427,'Tillförd energi'!$B$2:$AS$506,MATCH(O$1,'Tillförd energi'!$B$1:$AQ$1,0),FALSE)</f>
        <v>0</v>
      </c>
      <c r="P427" s="73">
        <f>VLOOKUP($B427,'Tillförd energi'!$B$2:$AS$506,MATCH(P$1,'Tillförd energi'!$B$1:$AQ$1,0),FALSE)</f>
        <v>0</v>
      </c>
      <c r="Q427" s="73">
        <f>VLOOKUP($B427,'Tillförd energi'!$B$2:$AS$506,MATCH(Q$1,'Tillförd energi'!$B$1:$AQ$1,0),FALSE)</f>
        <v>0</v>
      </c>
      <c r="R427" s="73">
        <f>VLOOKUP($B427,'Tillförd energi'!$B$2:$AS$506,MATCH(R$1,'Tillförd energi'!$B$1:$AQ$1,0),FALSE)</f>
        <v>0</v>
      </c>
      <c r="S427" s="73">
        <f>VLOOKUP($B427,'Tillförd energi'!$B$2:$AS$506,MATCH(S$1,'Tillförd energi'!$B$1:$AQ$1,0),FALSE)</f>
        <v>0</v>
      </c>
      <c r="T427" s="73">
        <f>VLOOKUP($B427,'Tillförd energi'!$B$2:$AS$506,MATCH(T$1,'Tillförd energi'!$B$1:$AQ$1,0),FALSE)</f>
        <v>0</v>
      </c>
      <c r="U427" s="73">
        <f>VLOOKUP($B427,'Tillförd energi'!$B$2:$AS$506,MATCH(U$1,'Tillförd energi'!$B$1:$AQ$1,0),FALSE)</f>
        <v>0</v>
      </c>
      <c r="V427" s="73">
        <f>VLOOKUP($B427,'Tillförd energi'!$B$2:$AS$506,MATCH(V$1,'Tillförd energi'!$B$1:$AQ$1,0),FALSE)</f>
        <v>0</v>
      </c>
      <c r="W427" s="73">
        <f>VLOOKUP($B427,'Tillförd energi'!$B$2:$AS$506,MATCH(W$1,'Tillförd energi'!$B$1:$AQ$1,0),FALSE)</f>
        <v>0</v>
      </c>
      <c r="X427" s="73">
        <f>VLOOKUP($B427,'Tillförd energi'!$B$2:$AS$506,MATCH(X$1,'Tillförd energi'!$B$1:$AQ$1,0),FALSE)</f>
        <v>0</v>
      </c>
      <c r="Y427" s="73">
        <f>VLOOKUP($B427,'Tillförd energi'!$B$2:$AS$506,MATCH(Y$1,'Tillförd energi'!$B$1:$AQ$1,0),FALSE)</f>
        <v>0</v>
      </c>
      <c r="Z427" s="73">
        <f>VLOOKUP($B427,'Tillförd energi'!$B$2:$AS$506,MATCH(Z$1,'Tillförd energi'!$B$1:$AQ$1,0),FALSE)</f>
        <v>0</v>
      </c>
      <c r="AA427" s="73">
        <f>VLOOKUP($B427,'Tillförd energi'!$B$2:$AS$506,MATCH(AA$1,'Tillförd energi'!$B$1:$AQ$1,0),FALSE)</f>
        <v>0</v>
      </c>
      <c r="AB427" s="73">
        <f>VLOOKUP($B427,'Tillförd energi'!$B$2:$AS$506,MATCH(AB$1,'Tillförd energi'!$B$1:$AQ$1,0),FALSE)</f>
        <v>1.9870000000000001</v>
      </c>
      <c r="AC427" s="73">
        <f>VLOOKUP($B427,'Tillförd energi'!$B$2:$AS$506,MATCH(AC$1,'Tillförd energi'!$B$1:$AQ$1,0),FALSE)</f>
        <v>0</v>
      </c>
      <c r="AD427" s="73">
        <f>VLOOKUP($B427,'Tillförd energi'!$B$2:$AS$506,MATCH(AD$1,'Tillförd energi'!$B$1:$AQ$1,0),FALSE)</f>
        <v>0</v>
      </c>
      <c r="AF427" s="73">
        <f>VLOOKUP($B427,'Tillförd energi'!$B$2:$AS$506,MATCH(AF$1,'Tillförd energi'!$B$1:$AQ$1,0),FALSE)</f>
        <v>0.43824000000000002</v>
      </c>
      <c r="AH427" s="73">
        <f>IFERROR(VLOOKUP(B427,Miljö!$B$1:$S$476,9,FALSE)/1,0)</f>
        <v>0</v>
      </c>
      <c r="AJ427" s="81" t="str">
        <f>IFERROR(VLOOKUP($B427,Miljö!$B$1:$S$500,MATCH("hjälpel exklusive kraftvärme (GWh)",Miljö!$B$1:$V$1,0),FALSE)/1,"")</f>
        <v/>
      </c>
      <c r="AK427" s="81">
        <f t="shared" si="66"/>
        <v>0.43824000000000002</v>
      </c>
      <c r="AL427" s="81">
        <f>VLOOKUP($B427,'Slutlig allokering'!$B$2:$AL$462,MATCH("Hjälpel kraftvärme",'Slutlig allokering'!$B$2:$AL$2,0),FALSE)</f>
        <v>0</v>
      </c>
      <c r="AN427" s="73">
        <f t="shared" si="67"/>
        <v>17.514240000000001</v>
      </c>
      <c r="AO427" s="73">
        <f t="shared" si="68"/>
        <v>17.514240000000001</v>
      </c>
      <c r="AP427" s="73">
        <f>IF(ISERROR(1/VLOOKUP($B427,Leveranser!$B$1:$S$500,MATCH("såld värme (gwh)",Leveranser!$B$1:$S$1,0),FALSE)),"",VLOOKUP($B427,Leveranser!$B$1:$S$500,MATCH("såld värme (gwh)",Leveranser!$B$1:$S$1,0),FALSE))</f>
        <v>14.608000000000001</v>
      </c>
      <c r="AQ427" s="73">
        <f>VLOOKUP($B427,Leveranser!$B$1:$Y$500,MATCH("Totalt såld fjärrvärme till andra fjärrvärmeföretag",Leveranser!$B$1:$AA$1,0),FALSE)</f>
        <v>0</v>
      </c>
      <c r="AR427" s="73">
        <f>IF(ISERROR(1/VLOOKUP($B427,Miljö!$B$1:$S$500,MATCH("Såld mängd produktionsspecifik fjärrvärme (GWh)",Miljö!$B$1:$R$1,0),FALSE)),0,VLOOKUP($B427,Miljö!$B$1:$S$500,MATCH("Såld mängd produktionsspecifik fjärrvärme (GWh)",Miljö!$B$1:$R$1,0),FALSE))</f>
        <v>0</v>
      </c>
      <c r="AS427" s="82">
        <f t="shared" si="73"/>
        <v>0.83406416721479204</v>
      </c>
      <c r="AU427" s="73" t="str">
        <f>VLOOKUP($B427,'Miljövärden urval för publ'!$B$2:$I$486,7,FALSE)</f>
        <v>Ja</v>
      </c>
      <c r="AV427" s="73" t="str">
        <f>VLOOKUP($B427,'Miljövärden urval för publ'!$B$2:$I$486,6,FALSE)</f>
        <v>Nej</v>
      </c>
      <c r="AZ427" s="73">
        <f t="shared" si="69"/>
        <v>0.43824000000000002</v>
      </c>
      <c r="BA427" s="73">
        <f t="shared" si="74"/>
        <v>0</v>
      </c>
      <c r="BB427" s="73">
        <f t="shared" si="70"/>
        <v>14.047000000000001</v>
      </c>
      <c r="BC427" s="73">
        <f t="shared" si="71"/>
        <v>0</v>
      </c>
      <c r="BE427" s="73">
        <f t="shared" si="75"/>
        <v>0</v>
      </c>
      <c r="BF427" s="73">
        <f t="shared" si="76"/>
        <v>0</v>
      </c>
      <c r="BH427" s="73">
        <f t="shared" si="72"/>
        <v>14.047000000000001</v>
      </c>
    </row>
    <row r="428" spans="1:60" ht="14.5" x14ac:dyDescent="0.35">
      <c r="A428" t="s">
        <v>550</v>
      </c>
      <c r="B428" t="s">
        <v>554</v>
      </c>
      <c r="C428" s="73">
        <f>VLOOKUP($B428,'Tillförd energi'!$B$2:$AS$506,MATCH(C$1,'Tillförd energi'!$B$1:$AQ$1,0),FALSE)</f>
        <v>0</v>
      </c>
      <c r="D428" s="73">
        <f>VLOOKUP($B428,'Tillförd energi'!$B$2:$AS$506,MATCH(D$1,'Tillförd energi'!$B$1:$AQ$1,0),FALSE)</f>
        <v>2.4458299999999999</v>
      </c>
      <c r="E428" s="73">
        <f>VLOOKUP($B428,'Tillförd energi'!$B$2:$AS$506,MATCH(E$1,'Tillförd energi'!$B$1:$AQ$1,0),FALSE)</f>
        <v>0</v>
      </c>
      <c r="F428" s="73">
        <f>VLOOKUP($B428,'Tillförd energi'!$B$2:$AS$506,MATCH(F$1,'Tillförd energi'!$B$1:$AQ$1,0),FALSE)</f>
        <v>0</v>
      </c>
      <c r="G428" s="73">
        <f>VLOOKUP($B428,'Tillförd energi'!$B$2:$AS$506,MATCH(G$1,'Tillförd energi'!$B$1:$AQ$1,0),FALSE)</f>
        <v>0</v>
      </c>
      <c r="H428" s="73">
        <f>VLOOKUP($B428,'Tillförd energi'!$B$2:$AS$506,MATCH(H$1,'Tillförd energi'!$B$1:$AQ$1,0),FALSE)</f>
        <v>0</v>
      </c>
      <c r="I428" s="73">
        <f>VLOOKUP($B428,'Tillförd energi'!$B$2:$AS$506,MATCH(I$1,'Tillförd energi'!$B$1:$AQ$1,0),FALSE)</f>
        <v>0</v>
      </c>
      <c r="J428" s="73">
        <f>VLOOKUP($B428,'Tillförd energi'!$B$2:$AS$506,MATCH(J$1,'Tillförd energi'!$B$1:$AQ$1,0),FALSE)</f>
        <v>0</v>
      </c>
      <c r="K428" s="73">
        <f>VLOOKUP($B428,'Tillförd energi'!$B$2:$AS$506,MATCH(K$1,'Tillförd energi'!$B$1:$AQ$1,0),FALSE)</f>
        <v>0</v>
      </c>
      <c r="L428" s="73">
        <f>VLOOKUP($B428,'Tillförd energi'!$B$2:$AS$506,MATCH(L$1,'Tillförd energi'!$B$1:$AQ$1,0),FALSE)</f>
        <v>0</v>
      </c>
      <c r="M428" s="73">
        <f>VLOOKUP($B428,'Tillförd energi'!$B$2:$AS$506,MATCH(M$1,'Tillförd energi'!$B$1:$AQ$1,0),FALSE)</f>
        <v>0</v>
      </c>
      <c r="N428" s="73">
        <f>VLOOKUP($B428,'Tillförd energi'!$B$2:$AS$506,MATCH(N$1,'Tillförd energi'!$B$1:$AQ$1,0),FALSE)</f>
        <v>0</v>
      </c>
      <c r="O428" s="73">
        <f>VLOOKUP($B428,'Tillförd energi'!$B$2:$AS$506,MATCH(O$1,'Tillförd energi'!$B$1:$AQ$1,0),FALSE)</f>
        <v>0</v>
      </c>
      <c r="P428" s="73">
        <f>VLOOKUP($B428,'Tillförd energi'!$B$2:$AS$506,MATCH(P$1,'Tillförd energi'!$B$1:$AQ$1,0),FALSE)</f>
        <v>1.1842699999999999</v>
      </c>
      <c r="Q428" s="73">
        <f>VLOOKUP($B428,'Tillförd energi'!$B$2:$AS$506,MATCH(Q$1,'Tillförd energi'!$B$1:$AQ$1,0),FALSE)</f>
        <v>0</v>
      </c>
      <c r="R428" s="73">
        <f>VLOOKUP($B428,'Tillförd energi'!$B$2:$AS$506,MATCH(R$1,'Tillförd energi'!$B$1:$AQ$1,0),FALSE)</f>
        <v>0</v>
      </c>
      <c r="S428" s="73">
        <f>VLOOKUP($B428,'Tillförd energi'!$B$2:$AS$506,MATCH(S$1,'Tillförd energi'!$B$1:$AQ$1,0),FALSE)</f>
        <v>0</v>
      </c>
      <c r="T428" s="73">
        <f>VLOOKUP($B428,'Tillförd energi'!$B$2:$AS$506,MATCH(T$1,'Tillförd energi'!$B$1:$AQ$1,0),FALSE)</f>
        <v>0</v>
      </c>
      <c r="U428" s="73">
        <f>VLOOKUP($B428,'Tillförd energi'!$B$2:$AS$506,MATCH(U$1,'Tillförd energi'!$B$1:$AQ$1,0),FALSE)</f>
        <v>0</v>
      </c>
      <c r="V428" s="73">
        <f>VLOOKUP($B428,'Tillförd energi'!$B$2:$AS$506,MATCH(V$1,'Tillförd energi'!$B$1:$AQ$1,0),FALSE)</f>
        <v>0</v>
      </c>
      <c r="W428" s="73">
        <f>VLOOKUP($B428,'Tillförd energi'!$B$2:$AS$506,MATCH(W$1,'Tillförd energi'!$B$1:$AQ$1,0),FALSE)</f>
        <v>0</v>
      </c>
      <c r="X428" s="73">
        <f>VLOOKUP($B428,'Tillförd energi'!$B$2:$AS$506,MATCH(X$1,'Tillförd energi'!$B$1:$AQ$1,0),FALSE)</f>
        <v>0</v>
      </c>
      <c r="Y428" s="73">
        <f>VLOOKUP($B428,'Tillförd energi'!$B$2:$AS$506,MATCH(Y$1,'Tillförd energi'!$B$1:$AQ$1,0),FALSE)</f>
        <v>0</v>
      </c>
      <c r="Z428" s="73">
        <f>VLOOKUP($B428,'Tillförd energi'!$B$2:$AS$506,MATCH(Z$1,'Tillförd energi'!$B$1:$AQ$1,0),FALSE)</f>
        <v>0</v>
      </c>
      <c r="AA428" s="73">
        <f>VLOOKUP($B428,'Tillförd energi'!$B$2:$AS$506,MATCH(AA$1,'Tillförd energi'!$B$1:$AQ$1,0),FALSE)</f>
        <v>0</v>
      </c>
      <c r="AB428" s="73">
        <f>VLOOKUP($B428,'Tillförd energi'!$B$2:$AS$506,MATCH(AB$1,'Tillförd energi'!$B$1:$AQ$1,0),FALSE)</f>
        <v>0</v>
      </c>
      <c r="AC428" s="73">
        <f>VLOOKUP($B428,'Tillförd energi'!$B$2:$AS$506,MATCH(AC$1,'Tillförd energi'!$B$1:$AQ$1,0),FALSE)</f>
        <v>24.678000000000001</v>
      </c>
      <c r="AD428" s="73">
        <f>VLOOKUP($B428,'Tillförd energi'!$B$2:$AS$506,MATCH(AD$1,'Tillförd energi'!$B$1:$AQ$1,0),FALSE)</f>
        <v>0</v>
      </c>
      <c r="AF428" s="73">
        <f>VLOOKUP($B428,'Tillförd energi'!$B$2:$AS$506,MATCH(AF$1,'Tillförd energi'!$B$1:$AQ$1,0),FALSE)</f>
        <v>0.04</v>
      </c>
      <c r="AH428" s="73">
        <f>IFERROR(VLOOKUP(B428,Miljö!$B$1:$S$476,9,FALSE)/1,0)</f>
        <v>0</v>
      </c>
      <c r="AJ428" s="81">
        <f>IFERROR(VLOOKUP($B428,Miljö!$B$1:$S$500,MATCH("hjälpel exklusive kraftvärme (GWh)",Miljö!$B$1:$V$1,0),FALSE)/1,"")</f>
        <v>0.04</v>
      </c>
      <c r="AK428" s="81">
        <f t="shared" si="66"/>
        <v>0.04</v>
      </c>
      <c r="AL428" s="81">
        <f>VLOOKUP($B428,'Slutlig allokering'!$B$2:$AL$462,MATCH("Hjälpel kraftvärme",'Slutlig allokering'!$B$2:$AL$2,0),FALSE)</f>
        <v>0</v>
      </c>
      <c r="AN428" s="73">
        <f t="shared" si="67"/>
        <v>28.348099999999999</v>
      </c>
      <c r="AO428" s="73">
        <f t="shared" si="68"/>
        <v>28.348099999999999</v>
      </c>
      <c r="AP428" s="73">
        <f>IF(ISERROR(1/VLOOKUP($B428,Leveranser!$B$1:$S$500,MATCH("såld värme (gwh)",Leveranser!$B$1:$S$1,0),FALSE)),"",VLOOKUP($B428,Leveranser!$B$1:$S$500,MATCH("såld värme (gwh)",Leveranser!$B$1:$S$1,0),FALSE))</f>
        <v>23.454999999999998</v>
      </c>
      <c r="AQ428" s="73">
        <f>VLOOKUP($B428,Leveranser!$B$1:$Y$500,MATCH("Totalt såld fjärrvärme till andra fjärrvärmeföretag",Leveranser!$B$1:$AA$1,0),FALSE)</f>
        <v>0</v>
      </c>
      <c r="AR428" s="73">
        <f>IF(ISERROR(1/VLOOKUP($B428,Miljö!$B$1:$S$500,MATCH("Såld mängd produktionsspecifik fjärrvärme (GWh)",Miljö!$B$1:$R$1,0),FALSE)),0,VLOOKUP($B428,Miljö!$B$1:$S$500,MATCH("Såld mängd produktionsspecifik fjärrvärme (GWh)",Miljö!$B$1:$R$1,0),FALSE))</f>
        <v>0</v>
      </c>
      <c r="AS428" s="82">
        <f t="shared" si="73"/>
        <v>0.82739231200680119</v>
      </c>
      <c r="AU428" s="73" t="str">
        <f>VLOOKUP($B428,'Miljövärden urval för publ'!$B$2:$I$486,7,FALSE)</f>
        <v>Ja</v>
      </c>
      <c r="AV428" s="73" t="str">
        <f>VLOOKUP($B428,'Miljövärden urval för publ'!$B$2:$I$486,6,FALSE)</f>
        <v>Nej</v>
      </c>
      <c r="AZ428" s="73">
        <f t="shared" si="69"/>
        <v>0.04</v>
      </c>
      <c r="BA428" s="73">
        <f t="shared" si="74"/>
        <v>0</v>
      </c>
      <c r="BB428" s="73">
        <f t="shared" si="70"/>
        <v>1.1842699999999999</v>
      </c>
      <c r="BC428" s="73">
        <f t="shared" si="71"/>
        <v>0</v>
      </c>
      <c r="BE428" s="73">
        <f t="shared" si="75"/>
        <v>0</v>
      </c>
      <c r="BF428" s="73">
        <f t="shared" si="76"/>
        <v>0</v>
      </c>
      <c r="BH428" s="73">
        <f t="shared" si="72"/>
        <v>1.1842699999999999</v>
      </c>
    </row>
    <row r="429" spans="1:60" ht="14.5" x14ac:dyDescent="0.35">
      <c r="A429" t="s">
        <v>550</v>
      </c>
      <c r="B429" t="s">
        <v>555</v>
      </c>
      <c r="C429" s="73">
        <f>VLOOKUP($B429,'Tillförd energi'!$B$2:$AS$506,MATCH(C$1,'Tillförd energi'!$B$1:$AQ$1,0),FALSE)</f>
        <v>0</v>
      </c>
      <c r="D429" s="73">
        <f>VLOOKUP($B429,'Tillförd energi'!$B$2:$AS$506,MATCH(D$1,'Tillförd energi'!$B$1:$AQ$1,0),FALSE)</f>
        <v>0.188</v>
      </c>
      <c r="E429" s="73">
        <f>VLOOKUP($B429,'Tillförd energi'!$B$2:$AS$506,MATCH(E$1,'Tillförd energi'!$B$1:$AQ$1,0),FALSE)</f>
        <v>0</v>
      </c>
      <c r="F429" s="73">
        <f>VLOOKUP($B429,'Tillförd energi'!$B$2:$AS$506,MATCH(F$1,'Tillförd energi'!$B$1:$AQ$1,0),FALSE)</f>
        <v>0</v>
      </c>
      <c r="G429" s="73">
        <f>VLOOKUP($B429,'Tillförd energi'!$B$2:$AS$506,MATCH(G$1,'Tillförd energi'!$B$1:$AQ$1,0),FALSE)</f>
        <v>0</v>
      </c>
      <c r="H429" s="73">
        <f>VLOOKUP($B429,'Tillförd energi'!$B$2:$AS$506,MATCH(H$1,'Tillförd energi'!$B$1:$AQ$1,0),FALSE)</f>
        <v>0</v>
      </c>
      <c r="I429" s="73">
        <f>VLOOKUP($B429,'Tillförd energi'!$B$2:$AS$506,MATCH(I$1,'Tillförd energi'!$B$1:$AQ$1,0),FALSE)</f>
        <v>0</v>
      </c>
      <c r="J429" s="73">
        <f>VLOOKUP($B429,'Tillförd energi'!$B$2:$AS$506,MATCH(J$1,'Tillförd energi'!$B$1:$AQ$1,0),FALSE)</f>
        <v>0</v>
      </c>
      <c r="K429" s="73">
        <f>VLOOKUP($B429,'Tillförd energi'!$B$2:$AS$506,MATCH(K$1,'Tillförd energi'!$B$1:$AQ$1,0),FALSE)</f>
        <v>0</v>
      </c>
      <c r="L429" s="73">
        <f>VLOOKUP($B429,'Tillförd energi'!$B$2:$AS$506,MATCH(L$1,'Tillförd energi'!$B$1:$AQ$1,0),FALSE)</f>
        <v>0</v>
      </c>
      <c r="M429" s="73">
        <f>VLOOKUP($B429,'Tillförd energi'!$B$2:$AS$506,MATCH(M$1,'Tillförd energi'!$B$1:$AQ$1,0),FALSE)</f>
        <v>0</v>
      </c>
      <c r="N429" s="73">
        <f>VLOOKUP($B429,'Tillförd energi'!$B$2:$AS$506,MATCH(N$1,'Tillförd energi'!$B$1:$AQ$1,0),FALSE)</f>
        <v>0</v>
      </c>
      <c r="O429" s="73">
        <f>VLOOKUP($B429,'Tillförd energi'!$B$2:$AS$506,MATCH(O$1,'Tillförd energi'!$B$1:$AQ$1,0),FALSE)</f>
        <v>3.181</v>
      </c>
      <c r="P429" s="73">
        <f>VLOOKUP($B429,'Tillförd energi'!$B$2:$AS$506,MATCH(P$1,'Tillförd energi'!$B$1:$AQ$1,0),FALSE)</f>
        <v>0</v>
      </c>
      <c r="Q429" s="73">
        <f>VLOOKUP($B429,'Tillförd energi'!$B$2:$AS$506,MATCH(Q$1,'Tillförd energi'!$B$1:$AQ$1,0),FALSE)</f>
        <v>0</v>
      </c>
      <c r="R429" s="73">
        <f>VLOOKUP($B429,'Tillförd energi'!$B$2:$AS$506,MATCH(R$1,'Tillförd energi'!$B$1:$AQ$1,0),FALSE)</f>
        <v>4.843</v>
      </c>
      <c r="S429" s="73">
        <f>VLOOKUP($B429,'Tillförd energi'!$B$2:$AS$506,MATCH(S$1,'Tillförd energi'!$B$1:$AQ$1,0),FALSE)</f>
        <v>0</v>
      </c>
      <c r="T429" s="73">
        <f>VLOOKUP($B429,'Tillförd energi'!$B$2:$AS$506,MATCH(T$1,'Tillförd energi'!$B$1:$AQ$1,0),FALSE)</f>
        <v>0</v>
      </c>
      <c r="U429" s="73">
        <f>VLOOKUP($B429,'Tillförd energi'!$B$2:$AS$506,MATCH(U$1,'Tillförd energi'!$B$1:$AQ$1,0),FALSE)</f>
        <v>0</v>
      </c>
      <c r="V429" s="73">
        <f>VLOOKUP($B429,'Tillförd energi'!$B$2:$AS$506,MATCH(V$1,'Tillförd energi'!$B$1:$AQ$1,0),FALSE)</f>
        <v>0</v>
      </c>
      <c r="W429" s="73">
        <f>VLOOKUP($B429,'Tillförd energi'!$B$2:$AS$506,MATCH(W$1,'Tillförd energi'!$B$1:$AQ$1,0),FALSE)</f>
        <v>0</v>
      </c>
      <c r="X429" s="73">
        <f>VLOOKUP($B429,'Tillförd energi'!$B$2:$AS$506,MATCH(X$1,'Tillförd energi'!$B$1:$AQ$1,0),FALSE)</f>
        <v>0</v>
      </c>
      <c r="Y429" s="73">
        <f>VLOOKUP($B429,'Tillförd energi'!$B$2:$AS$506,MATCH(Y$1,'Tillförd energi'!$B$1:$AQ$1,0),FALSE)</f>
        <v>0</v>
      </c>
      <c r="Z429" s="73">
        <f>VLOOKUP($B429,'Tillförd energi'!$B$2:$AS$506,MATCH(Z$1,'Tillförd energi'!$B$1:$AQ$1,0),FALSE)</f>
        <v>0</v>
      </c>
      <c r="AA429" s="73">
        <f>VLOOKUP($B429,'Tillförd energi'!$B$2:$AS$506,MATCH(AA$1,'Tillförd energi'!$B$1:$AQ$1,0),FALSE)</f>
        <v>0</v>
      </c>
      <c r="AB429" s="73">
        <f>VLOOKUP($B429,'Tillförd energi'!$B$2:$AS$506,MATCH(AB$1,'Tillförd energi'!$B$1:$AQ$1,0),FALSE)</f>
        <v>0</v>
      </c>
      <c r="AC429" s="73">
        <f>VLOOKUP($B429,'Tillförd energi'!$B$2:$AS$506,MATCH(AC$1,'Tillförd energi'!$B$1:$AQ$1,0),FALSE)</f>
        <v>0</v>
      </c>
      <c r="AD429" s="73">
        <f>VLOOKUP($B429,'Tillförd energi'!$B$2:$AS$506,MATCH(AD$1,'Tillförd energi'!$B$1:$AQ$1,0),FALSE)</f>
        <v>0</v>
      </c>
      <c r="AF429" s="73">
        <f>VLOOKUP($B429,'Tillförd energi'!$B$2:$AS$506,MATCH(AF$1,'Tillförd energi'!$B$1:$AQ$1,0),FALSE)</f>
        <v>0.13</v>
      </c>
      <c r="AH429" s="73">
        <f>IFERROR(VLOOKUP(B429,Miljö!$B$1:$S$476,9,FALSE)/1,0)</f>
        <v>0</v>
      </c>
      <c r="AJ429" s="81">
        <f>IFERROR(VLOOKUP($B429,Miljö!$B$1:$S$500,MATCH("hjälpel exklusive kraftvärme (GWh)",Miljö!$B$1:$V$1,0),FALSE)/1,"")</f>
        <v>0.13</v>
      </c>
      <c r="AK429" s="81">
        <f t="shared" si="66"/>
        <v>0.13</v>
      </c>
      <c r="AL429" s="81">
        <f>VLOOKUP($B429,'Slutlig allokering'!$B$2:$AL$462,MATCH("Hjälpel kraftvärme",'Slutlig allokering'!$B$2:$AL$2,0),FALSE)</f>
        <v>0</v>
      </c>
      <c r="AN429" s="73">
        <f t="shared" si="67"/>
        <v>8.3420000000000005</v>
      </c>
      <c r="AO429" s="73">
        <f t="shared" si="68"/>
        <v>8.3420000000000005</v>
      </c>
      <c r="AP429" s="73">
        <f>IF(ISERROR(1/VLOOKUP($B429,Leveranser!$B$1:$S$500,MATCH("såld värme (gwh)",Leveranser!$B$1:$S$1,0),FALSE)),"",VLOOKUP($B429,Leveranser!$B$1:$S$500,MATCH("såld värme (gwh)",Leveranser!$B$1:$S$1,0),FALSE))</f>
        <v>6.133</v>
      </c>
      <c r="AQ429" s="73">
        <f>VLOOKUP($B429,Leveranser!$B$1:$Y$500,MATCH("Totalt såld fjärrvärme till andra fjärrvärmeföretag",Leveranser!$B$1:$AA$1,0),FALSE)</f>
        <v>0</v>
      </c>
      <c r="AR429" s="73">
        <f>IF(ISERROR(1/VLOOKUP($B429,Miljö!$B$1:$S$500,MATCH("Såld mängd produktionsspecifik fjärrvärme (GWh)",Miljö!$B$1:$R$1,0),FALSE)),0,VLOOKUP($B429,Miljö!$B$1:$S$500,MATCH("Såld mängd produktionsspecifik fjärrvärme (GWh)",Miljö!$B$1:$R$1,0),FALSE))</f>
        <v>0</v>
      </c>
      <c r="AS429" s="82">
        <f t="shared" si="73"/>
        <v>0.73519539678734114</v>
      </c>
      <c r="AU429" s="73" t="str">
        <f>VLOOKUP($B429,'Miljövärden urval för publ'!$B$2:$I$486,7,FALSE)</f>
        <v>Ja</v>
      </c>
      <c r="AV429" s="73" t="str">
        <f>VLOOKUP($B429,'Miljövärden urval för publ'!$B$2:$I$486,6,FALSE)</f>
        <v>Nej</v>
      </c>
      <c r="AZ429" s="73">
        <f t="shared" si="69"/>
        <v>0.13</v>
      </c>
      <c r="BA429" s="73">
        <f t="shared" si="74"/>
        <v>0</v>
      </c>
      <c r="BB429" s="73">
        <f t="shared" si="70"/>
        <v>3.181</v>
      </c>
      <c r="BC429" s="73">
        <f t="shared" si="71"/>
        <v>4.843</v>
      </c>
      <c r="BE429" s="73">
        <f t="shared" si="75"/>
        <v>0</v>
      </c>
      <c r="BF429" s="73">
        <f t="shared" si="76"/>
        <v>0</v>
      </c>
      <c r="BH429" s="73">
        <f t="shared" si="72"/>
        <v>8.0240000000000009</v>
      </c>
    </row>
    <row r="430" spans="1:60" ht="14.5" x14ac:dyDescent="0.35">
      <c r="A430" t="s">
        <v>550</v>
      </c>
      <c r="B430" t="s">
        <v>556</v>
      </c>
      <c r="C430" s="73">
        <f>VLOOKUP($B430,'Tillförd energi'!$B$2:$AS$506,MATCH(C$1,'Tillförd energi'!$B$1:$AQ$1,0),FALSE)</f>
        <v>0</v>
      </c>
      <c r="D430" s="73">
        <f>VLOOKUP($B430,'Tillförd energi'!$B$2:$AS$506,MATCH(D$1,'Tillförd energi'!$B$1:$AQ$1,0),FALSE)</f>
        <v>0.42699999999999999</v>
      </c>
      <c r="E430" s="73">
        <f>VLOOKUP($B430,'Tillförd energi'!$B$2:$AS$506,MATCH(E$1,'Tillförd energi'!$B$1:$AQ$1,0),FALSE)</f>
        <v>0</v>
      </c>
      <c r="F430" s="73">
        <f>VLOOKUP($B430,'Tillförd energi'!$B$2:$AS$506,MATCH(F$1,'Tillförd energi'!$B$1:$AQ$1,0),FALSE)</f>
        <v>0</v>
      </c>
      <c r="G430" s="73">
        <f>VLOOKUP($B430,'Tillförd energi'!$B$2:$AS$506,MATCH(G$1,'Tillförd energi'!$B$1:$AQ$1,0),FALSE)</f>
        <v>0</v>
      </c>
      <c r="H430" s="73">
        <f>VLOOKUP($B430,'Tillförd energi'!$B$2:$AS$506,MATCH(H$1,'Tillförd energi'!$B$1:$AQ$1,0),FALSE)</f>
        <v>0</v>
      </c>
      <c r="I430" s="73">
        <f>VLOOKUP($B430,'Tillförd energi'!$B$2:$AS$506,MATCH(I$1,'Tillförd energi'!$B$1:$AQ$1,0),FALSE)</f>
        <v>0</v>
      </c>
      <c r="J430" s="73">
        <f>VLOOKUP($B430,'Tillförd energi'!$B$2:$AS$506,MATCH(J$1,'Tillförd energi'!$B$1:$AQ$1,0),FALSE)</f>
        <v>0</v>
      </c>
      <c r="K430" s="73">
        <f>VLOOKUP($B430,'Tillförd energi'!$B$2:$AS$506,MATCH(K$1,'Tillförd energi'!$B$1:$AQ$1,0),FALSE)</f>
        <v>0</v>
      </c>
      <c r="L430" s="73">
        <f>VLOOKUP($B430,'Tillförd energi'!$B$2:$AS$506,MATCH(L$1,'Tillförd energi'!$B$1:$AQ$1,0),FALSE)</f>
        <v>0</v>
      </c>
      <c r="M430" s="73">
        <f>VLOOKUP($B430,'Tillförd energi'!$B$2:$AS$506,MATCH(M$1,'Tillförd energi'!$B$1:$AQ$1,0),FALSE)</f>
        <v>0</v>
      </c>
      <c r="N430" s="73">
        <f>VLOOKUP($B430,'Tillförd energi'!$B$2:$AS$506,MATCH(N$1,'Tillförd energi'!$B$1:$AQ$1,0),FALSE)</f>
        <v>0</v>
      </c>
      <c r="O430" s="73">
        <f>VLOOKUP($B430,'Tillförd energi'!$B$2:$AS$506,MATCH(O$1,'Tillförd energi'!$B$1:$AQ$1,0),FALSE)</f>
        <v>0</v>
      </c>
      <c r="P430" s="73">
        <f>VLOOKUP($B430,'Tillförd energi'!$B$2:$AS$506,MATCH(P$1,'Tillförd energi'!$B$1:$AQ$1,0),FALSE)</f>
        <v>0</v>
      </c>
      <c r="Q430" s="73">
        <f>VLOOKUP($B430,'Tillförd energi'!$B$2:$AS$506,MATCH(Q$1,'Tillförd energi'!$B$1:$AQ$1,0),FALSE)</f>
        <v>3.9588199999999998</v>
      </c>
      <c r="R430" s="73">
        <f>VLOOKUP($B430,'Tillförd energi'!$B$2:$AS$506,MATCH(R$1,'Tillförd energi'!$B$1:$AQ$1,0),FALSE)</f>
        <v>0</v>
      </c>
      <c r="S430" s="73">
        <f>VLOOKUP($B430,'Tillförd energi'!$B$2:$AS$506,MATCH(S$1,'Tillförd energi'!$B$1:$AQ$1,0),FALSE)</f>
        <v>0</v>
      </c>
      <c r="T430" s="73">
        <f>VLOOKUP($B430,'Tillförd energi'!$B$2:$AS$506,MATCH(T$1,'Tillförd energi'!$B$1:$AQ$1,0),FALSE)</f>
        <v>0</v>
      </c>
      <c r="U430" s="73">
        <f>VLOOKUP($B430,'Tillförd energi'!$B$2:$AS$506,MATCH(U$1,'Tillförd energi'!$B$1:$AQ$1,0),FALSE)</f>
        <v>0</v>
      </c>
      <c r="V430" s="73">
        <f>VLOOKUP($B430,'Tillförd energi'!$B$2:$AS$506,MATCH(V$1,'Tillförd energi'!$B$1:$AQ$1,0),FALSE)</f>
        <v>0</v>
      </c>
      <c r="W430" s="73">
        <f>VLOOKUP($B430,'Tillförd energi'!$B$2:$AS$506,MATCH(W$1,'Tillförd energi'!$B$1:$AQ$1,0),FALSE)</f>
        <v>0</v>
      </c>
      <c r="X430" s="73">
        <f>VLOOKUP($B430,'Tillförd energi'!$B$2:$AS$506,MATCH(X$1,'Tillförd energi'!$B$1:$AQ$1,0),FALSE)</f>
        <v>0</v>
      </c>
      <c r="Y430" s="73">
        <f>VLOOKUP($B430,'Tillförd energi'!$B$2:$AS$506,MATCH(Y$1,'Tillförd energi'!$B$1:$AQ$1,0),FALSE)</f>
        <v>0</v>
      </c>
      <c r="Z430" s="73">
        <f>VLOOKUP($B430,'Tillförd energi'!$B$2:$AS$506,MATCH(Z$1,'Tillförd energi'!$B$1:$AQ$1,0),FALSE)</f>
        <v>0</v>
      </c>
      <c r="AA430" s="73">
        <f>VLOOKUP($B430,'Tillförd energi'!$B$2:$AS$506,MATCH(AA$1,'Tillförd energi'!$B$1:$AQ$1,0),FALSE)</f>
        <v>0</v>
      </c>
      <c r="AB430" s="73">
        <f>VLOOKUP($B430,'Tillförd energi'!$B$2:$AS$506,MATCH(AB$1,'Tillförd energi'!$B$1:$AQ$1,0),FALSE)</f>
        <v>0</v>
      </c>
      <c r="AC430" s="73">
        <f>VLOOKUP($B430,'Tillförd energi'!$B$2:$AS$506,MATCH(AC$1,'Tillförd energi'!$B$1:$AQ$1,0),FALSE)</f>
        <v>0</v>
      </c>
      <c r="AD430" s="73">
        <f>VLOOKUP($B430,'Tillförd energi'!$B$2:$AS$506,MATCH(AD$1,'Tillförd energi'!$B$1:$AQ$1,0),FALSE)</f>
        <v>0</v>
      </c>
      <c r="AF430" s="73">
        <f>VLOOKUP($B430,'Tillförd energi'!$B$2:$AS$506,MATCH(AF$1,'Tillförd energi'!$B$1:$AQ$1,0),FALSE)</f>
        <v>0.08</v>
      </c>
      <c r="AH430" s="73">
        <f>IFERROR(VLOOKUP(B430,Miljö!$B$1:$S$476,9,FALSE)/1,0)</f>
        <v>0</v>
      </c>
      <c r="AJ430" s="81">
        <f>IFERROR(VLOOKUP($B430,Miljö!$B$1:$S$500,MATCH("hjälpel exklusive kraftvärme (GWh)",Miljö!$B$1:$V$1,0),FALSE)/1,"")</f>
        <v>0.08</v>
      </c>
      <c r="AK430" s="81">
        <f t="shared" si="66"/>
        <v>0.08</v>
      </c>
      <c r="AL430" s="81">
        <f>VLOOKUP($B430,'Slutlig allokering'!$B$2:$AL$462,MATCH("Hjälpel kraftvärme",'Slutlig allokering'!$B$2:$AL$2,0),FALSE)</f>
        <v>0</v>
      </c>
      <c r="AN430" s="73">
        <f t="shared" si="67"/>
        <v>4.4658199999999999</v>
      </c>
      <c r="AO430" s="73">
        <f t="shared" si="68"/>
        <v>4.4658199999999999</v>
      </c>
      <c r="AP430" s="73">
        <f>IF(ISERROR(1/VLOOKUP($B430,Leveranser!$B$1:$S$500,MATCH("såld värme (gwh)",Leveranser!$B$1:$S$1,0),FALSE)),"",VLOOKUP($B430,Leveranser!$B$1:$S$500,MATCH("såld värme (gwh)",Leveranser!$B$1:$S$1,0),FALSE))</f>
        <v>3.6190000000000002</v>
      </c>
      <c r="AQ430" s="73">
        <f>VLOOKUP($B430,Leveranser!$B$1:$Y$500,MATCH("Totalt såld fjärrvärme till andra fjärrvärmeföretag",Leveranser!$B$1:$AA$1,0),FALSE)</f>
        <v>0</v>
      </c>
      <c r="AR430" s="73">
        <f>IF(ISERROR(1/VLOOKUP($B430,Miljö!$B$1:$S$500,MATCH("Såld mängd produktionsspecifik fjärrvärme (GWh)",Miljö!$B$1:$R$1,0),FALSE)),0,VLOOKUP($B430,Miljö!$B$1:$S$500,MATCH("Såld mängd produktionsspecifik fjärrvärme (GWh)",Miljö!$B$1:$R$1,0),FALSE))</f>
        <v>0</v>
      </c>
      <c r="AS430" s="82">
        <f t="shared" si="73"/>
        <v>0.8103774894644209</v>
      </c>
      <c r="AU430" s="73" t="str">
        <f>VLOOKUP($B430,'Miljövärden urval för publ'!$B$2:$I$486,7,FALSE)</f>
        <v>Ja</v>
      </c>
      <c r="AV430" s="73" t="str">
        <f>VLOOKUP($B430,'Miljövärden urval för publ'!$B$2:$I$486,6,FALSE)</f>
        <v>Nej</v>
      </c>
      <c r="AZ430" s="73">
        <f t="shared" si="69"/>
        <v>0.08</v>
      </c>
      <c r="BA430" s="73">
        <f t="shared" si="74"/>
        <v>0</v>
      </c>
      <c r="BB430" s="73">
        <f t="shared" si="70"/>
        <v>0</v>
      </c>
      <c r="BC430" s="73">
        <f t="shared" si="71"/>
        <v>3.9588199999999998</v>
      </c>
      <c r="BE430" s="73">
        <f t="shared" si="75"/>
        <v>0</v>
      </c>
      <c r="BF430" s="73">
        <f t="shared" si="76"/>
        <v>0</v>
      </c>
      <c r="BH430" s="73">
        <f t="shared" si="72"/>
        <v>3.9588199999999998</v>
      </c>
    </row>
    <row r="431" spans="1:60" ht="14.5" x14ac:dyDescent="0.35">
      <c r="A431" t="s">
        <v>550</v>
      </c>
      <c r="B431" t="s">
        <v>557</v>
      </c>
      <c r="C431" s="73">
        <f>VLOOKUP($B431,'Tillförd energi'!$B$2:$AS$506,MATCH(C$1,'Tillförd energi'!$B$1:$AQ$1,0),FALSE)</f>
        <v>0</v>
      </c>
      <c r="D431" s="73">
        <f>VLOOKUP($B431,'Tillförd energi'!$B$2:$AS$506,MATCH(D$1,'Tillförd energi'!$B$1:$AQ$1,0),FALSE)</f>
        <v>4.4999999999999998E-2</v>
      </c>
      <c r="E431" s="73">
        <f>VLOOKUP($B431,'Tillförd energi'!$B$2:$AS$506,MATCH(E$1,'Tillförd energi'!$B$1:$AQ$1,0),FALSE)</f>
        <v>0.17</v>
      </c>
      <c r="F431" s="73">
        <f>VLOOKUP($B431,'Tillförd energi'!$B$2:$AS$506,MATCH(F$1,'Tillförd energi'!$B$1:$AQ$1,0),FALSE)</f>
        <v>0</v>
      </c>
      <c r="G431" s="73">
        <f>VLOOKUP($B431,'Tillförd energi'!$B$2:$AS$506,MATCH(G$1,'Tillförd energi'!$B$1:$AQ$1,0),FALSE)</f>
        <v>0</v>
      </c>
      <c r="H431" s="73">
        <f>VLOOKUP($B431,'Tillförd energi'!$B$2:$AS$506,MATCH(H$1,'Tillförd energi'!$B$1:$AQ$1,0),FALSE)</f>
        <v>0</v>
      </c>
      <c r="I431" s="73">
        <f>VLOOKUP($B431,'Tillförd energi'!$B$2:$AS$506,MATCH(I$1,'Tillförd energi'!$B$1:$AQ$1,0),FALSE)</f>
        <v>0</v>
      </c>
      <c r="J431" s="73">
        <f>VLOOKUP($B431,'Tillförd energi'!$B$2:$AS$506,MATCH(J$1,'Tillförd energi'!$B$1:$AQ$1,0),FALSE)</f>
        <v>0</v>
      </c>
      <c r="K431" s="73">
        <f>VLOOKUP($B431,'Tillförd energi'!$B$2:$AS$506,MATCH(K$1,'Tillförd energi'!$B$1:$AQ$1,0),FALSE)</f>
        <v>0</v>
      </c>
      <c r="L431" s="73">
        <f>VLOOKUP($B431,'Tillförd energi'!$B$2:$AS$506,MATCH(L$1,'Tillförd energi'!$B$1:$AQ$1,0),FALSE)</f>
        <v>0</v>
      </c>
      <c r="M431" s="73">
        <f>VLOOKUP($B431,'Tillförd energi'!$B$2:$AS$506,MATCH(M$1,'Tillförd energi'!$B$1:$AQ$1,0),FALSE)</f>
        <v>0</v>
      </c>
      <c r="N431" s="73">
        <f>VLOOKUP($B431,'Tillförd energi'!$B$2:$AS$506,MATCH(N$1,'Tillförd energi'!$B$1:$AQ$1,0),FALSE)</f>
        <v>38.813000000000002</v>
      </c>
      <c r="O431" s="73">
        <f>VLOOKUP($B431,'Tillförd energi'!$B$2:$AS$506,MATCH(O$1,'Tillförd energi'!$B$1:$AQ$1,0),FALSE)</f>
        <v>45.652700000000003</v>
      </c>
      <c r="P431" s="73">
        <f>VLOOKUP($B431,'Tillförd energi'!$B$2:$AS$506,MATCH(P$1,'Tillförd energi'!$B$1:$AQ$1,0),FALSE)</f>
        <v>0</v>
      </c>
      <c r="Q431" s="73">
        <f>VLOOKUP($B431,'Tillförd energi'!$B$2:$AS$506,MATCH(Q$1,'Tillförd energi'!$B$1:$AQ$1,0),FALSE)</f>
        <v>4.2809999999999997</v>
      </c>
      <c r="R431" s="73">
        <f>VLOOKUP($B431,'Tillförd energi'!$B$2:$AS$506,MATCH(R$1,'Tillförd energi'!$B$1:$AQ$1,0),FALSE)</f>
        <v>0.38300000000000001</v>
      </c>
      <c r="S431" s="73">
        <f>VLOOKUP($B431,'Tillförd energi'!$B$2:$AS$506,MATCH(S$1,'Tillförd energi'!$B$1:$AQ$1,0),FALSE)</f>
        <v>0</v>
      </c>
      <c r="T431" s="73">
        <f>VLOOKUP($B431,'Tillförd energi'!$B$2:$AS$506,MATCH(T$1,'Tillförd energi'!$B$1:$AQ$1,0),FALSE)</f>
        <v>0</v>
      </c>
      <c r="U431" s="73">
        <f>VLOOKUP($B431,'Tillförd energi'!$B$2:$AS$506,MATCH(U$1,'Tillförd energi'!$B$1:$AQ$1,0),FALSE)</f>
        <v>0</v>
      </c>
      <c r="V431" s="73">
        <f>VLOOKUP($B431,'Tillförd energi'!$B$2:$AS$506,MATCH(V$1,'Tillförd energi'!$B$1:$AQ$1,0),FALSE)</f>
        <v>0</v>
      </c>
      <c r="W431" s="73">
        <f>VLOOKUP($B431,'Tillförd energi'!$B$2:$AS$506,MATCH(W$1,'Tillförd energi'!$B$1:$AQ$1,0),FALSE)</f>
        <v>0</v>
      </c>
      <c r="X431" s="73">
        <f>VLOOKUP($B431,'Tillförd energi'!$B$2:$AS$506,MATCH(X$1,'Tillförd energi'!$B$1:$AQ$1,0),FALSE)</f>
        <v>0</v>
      </c>
      <c r="Y431" s="73">
        <f>VLOOKUP($B431,'Tillförd energi'!$B$2:$AS$506,MATCH(Y$1,'Tillförd energi'!$B$1:$AQ$1,0),FALSE)</f>
        <v>7.5750000000000002</v>
      </c>
      <c r="Z431" s="73">
        <f>VLOOKUP($B431,'Tillförd energi'!$B$2:$AS$506,MATCH(Z$1,'Tillförd energi'!$B$1:$AQ$1,0),FALSE)</f>
        <v>0</v>
      </c>
      <c r="AA431" s="73">
        <f>VLOOKUP($B431,'Tillförd energi'!$B$2:$AS$506,MATCH(AA$1,'Tillförd energi'!$B$1:$AQ$1,0),FALSE)</f>
        <v>0</v>
      </c>
      <c r="AB431" s="73">
        <f>VLOOKUP($B431,'Tillförd energi'!$B$2:$AS$506,MATCH(AB$1,'Tillförd energi'!$B$1:$AQ$1,0),FALSE)</f>
        <v>10.202</v>
      </c>
      <c r="AC431" s="73">
        <f>VLOOKUP($B431,'Tillförd energi'!$B$2:$AS$506,MATCH(AC$1,'Tillförd energi'!$B$1:$AQ$1,0),FALSE)</f>
        <v>26.597000000000001</v>
      </c>
      <c r="AD431" s="73">
        <f>VLOOKUP($B431,'Tillförd energi'!$B$2:$AS$506,MATCH(AD$1,'Tillförd energi'!$B$1:$AQ$1,0),FALSE)</f>
        <v>0</v>
      </c>
      <c r="AF431" s="73">
        <f>VLOOKUP($B431,'Tillförd energi'!$B$2:$AS$506,MATCH(AF$1,'Tillförd energi'!$B$1:$AQ$1,0),FALSE)</f>
        <v>2.39</v>
      </c>
      <c r="AH431" s="73">
        <f>IFERROR(VLOOKUP(B431,Miljö!$B$1:$S$476,9,FALSE)/1,0)</f>
        <v>0</v>
      </c>
      <c r="AJ431" s="81">
        <f>IFERROR(VLOOKUP($B431,Miljö!$B$1:$S$500,MATCH("hjälpel exklusive kraftvärme (GWh)",Miljö!$B$1:$V$1,0),FALSE)/1,"")</f>
        <v>2.39</v>
      </c>
      <c r="AK431" s="81">
        <f t="shared" si="66"/>
        <v>2.39</v>
      </c>
      <c r="AL431" s="81">
        <f>VLOOKUP($B431,'Slutlig allokering'!$B$2:$AL$462,MATCH("Hjälpel kraftvärme",'Slutlig allokering'!$B$2:$AL$2,0),FALSE)</f>
        <v>0</v>
      </c>
      <c r="AN431" s="73">
        <f t="shared" si="67"/>
        <v>136.1087</v>
      </c>
      <c r="AO431" s="73">
        <f t="shared" si="68"/>
        <v>136.1087</v>
      </c>
      <c r="AP431" s="73">
        <f>IF(ISERROR(1/VLOOKUP($B431,Leveranser!$B$1:$S$500,MATCH("såld värme (gwh)",Leveranser!$B$1:$S$1,0),FALSE)),"",VLOOKUP($B431,Leveranser!$B$1:$S$500,MATCH("såld värme (gwh)",Leveranser!$B$1:$S$1,0),FALSE))</f>
        <v>106.328</v>
      </c>
      <c r="AQ431" s="73">
        <f>VLOOKUP($B431,Leveranser!$B$1:$Y$500,MATCH("Totalt såld fjärrvärme till andra fjärrvärmeföretag",Leveranser!$B$1:$AA$1,0),FALSE)</f>
        <v>0</v>
      </c>
      <c r="AR431" s="73">
        <f>IF(ISERROR(1/VLOOKUP($B431,Miljö!$B$1:$S$500,MATCH("Såld mängd produktionsspecifik fjärrvärme (GWh)",Miljö!$B$1:$R$1,0),FALSE)),0,VLOOKUP($B431,Miljö!$B$1:$S$500,MATCH("Såld mängd produktionsspecifik fjärrvärme (GWh)",Miljö!$B$1:$R$1,0),FALSE))</f>
        <v>0</v>
      </c>
      <c r="AS431" s="82">
        <f t="shared" si="73"/>
        <v>0.78119914450729455</v>
      </c>
      <c r="AU431" s="73" t="str">
        <f>VLOOKUP($B431,'Miljövärden urval för publ'!$B$2:$I$486,7,FALSE)</f>
        <v>Ja</v>
      </c>
      <c r="AV431" s="73" t="str">
        <f>VLOOKUP($B431,'Miljövärden urval för publ'!$B$2:$I$486,6,FALSE)</f>
        <v>Nej</v>
      </c>
      <c r="AZ431" s="73">
        <f t="shared" si="69"/>
        <v>9.9649999999999999</v>
      </c>
      <c r="BA431" s="73">
        <f t="shared" si="74"/>
        <v>0</v>
      </c>
      <c r="BB431" s="73">
        <f t="shared" si="70"/>
        <v>84.465699999999998</v>
      </c>
      <c r="BC431" s="73">
        <f t="shared" si="71"/>
        <v>4.6639999999999997</v>
      </c>
      <c r="BE431" s="73">
        <f t="shared" si="75"/>
        <v>0</v>
      </c>
      <c r="BF431" s="73">
        <f t="shared" si="76"/>
        <v>0</v>
      </c>
      <c r="BH431" s="73">
        <f t="shared" si="72"/>
        <v>89.1297</v>
      </c>
    </row>
    <row r="432" spans="1:60" ht="14.5" x14ac:dyDescent="0.35">
      <c r="A432" t="s">
        <v>550</v>
      </c>
      <c r="B432" t="s">
        <v>558</v>
      </c>
      <c r="C432" s="73">
        <f>VLOOKUP($B432,'Tillförd energi'!$B$2:$AS$506,MATCH(C$1,'Tillförd energi'!$B$1:$AQ$1,0),FALSE)</f>
        <v>0</v>
      </c>
      <c r="D432" s="73">
        <f>VLOOKUP($B432,'Tillförd energi'!$B$2:$AS$506,MATCH(D$1,'Tillförd energi'!$B$1:$AQ$1,0),FALSE)</f>
        <v>2.2509999999999999</v>
      </c>
      <c r="E432" s="73">
        <f>VLOOKUP($B432,'Tillförd energi'!$B$2:$AS$506,MATCH(E$1,'Tillförd energi'!$B$1:$AQ$1,0),FALSE)</f>
        <v>0</v>
      </c>
      <c r="F432" s="73">
        <f>VLOOKUP($B432,'Tillförd energi'!$B$2:$AS$506,MATCH(F$1,'Tillförd energi'!$B$1:$AQ$1,0),FALSE)</f>
        <v>0</v>
      </c>
      <c r="G432" s="73">
        <f>VLOOKUP($B432,'Tillförd energi'!$B$2:$AS$506,MATCH(G$1,'Tillförd energi'!$B$1:$AQ$1,0),FALSE)</f>
        <v>0</v>
      </c>
      <c r="H432" s="73">
        <f>VLOOKUP($B432,'Tillförd energi'!$B$2:$AS$506,MATCH(H$1,'Tillförd energi'!$B$1:$AQ$1,0),FALSE)</f>
        <v>0</v>
      </c>
      <c r="I432" s="73">
        <f>VLOOKUP($B432,'Tillförd energi'!$B$2:$AS$506,MATCH(I$1,'Tillförd energi'!$B$1:$AQ$1,0),FALSE)</f>
        <v>0</v>
      </c>
      <c r="J432" s="73">
        <f>VLOOKUP($B432,'Tillförd energi'!$B$2:$AS$506,MATCH(J$1,'Tillförd energi'!$B$1:$AQ$1,0),FALSE)</f>
        <v>4.6566599999999996</v>
      </c>
      <c r="K432" s="73">
        <f>VLOOKUP($B432,'Tillförd energi'!$B$2:$AS$506,MATCH(K$1,'Tillförd energi'!$B$1:$AQ$1,0),FALSE)</f>
        <v>0</v>
      </c>
      <c r="L432" s="73">
        <f>VLOOKUP($B432,'Tillförd energi'!$B$2:$AS$506,MATCH(L$1,'Tillförd energi'!$B$1:$AQ$1,0),FALSE)</f>
        <v>47.786799999999999</v>
      </c>
      <c r="M432" s="73">
        <f>VLOOKUP($B432,'Tillförd energi'!$B$2:$AS$506,MATCH(M$1,'Tillförd energi'!$B$1:$AQ$1,0),FALSE)</f>
        <v>30.1388</v>
      </c>
      <c r="N432" s="73">
        <f>VLOOKUP($B432,'Tillförd energi'!$B$2:$AS$506,MATCH(N$1,'Tillförd energi'!$B$1:$AQ$1,0),FALSE)</f>
        <v>17.6084</v>
      </c>
      <c r="O432" s="73">
        <f>VLOOKUP($B432,'Tillförd energi'!$B$2:$AS$506,MATCH(O$1,'Tillförd energi'!$B$1:$AQ$1,0),FALSE)</f>
        <v>0</v>
      </c>
      <c r="P432" s="73">
        <f>VLOOKUP($B432,'Tillförd energi'!$B$2:$AS$506,MATCH(P$1,'Tillförd energi'!$B$1:$AQ$1,0),FALSE)</f>
        <v>0.94966899999999999</v>
      </c>
      <c r="Q432" s="73">
        <f>VLOOKUP($B432,'Tillförd energi'!$B$2:$AS$506,MATCH(Q$1,'Tillförd energi'!$B$1:$AQ$1,0),FALSE)</f>
        <v>0</v>
      </c>
      <c r="R432" s="73">
        <f>VLOOKUP($B432,'Tillförd energi'!$B$2:$AS$506,MATCH(R$1,'Tillförd energi'!$B$1:$AQ$1,0),FALSE)</f>
        <v>0</v>
      </c>
      <c r="S432" s="73">
        <f>VLOOKUP($B432,'Tillförd energi'!$B$2:$AS$506,MATCH(S$1,'Tillförd energi'!$B$1:$AQ$1,0),FALSE)</f>
        <v>0</v>
      </c>
      <c r="T432" s="73">
        <f>VLOOKUP($B432,'Tillförd energi'!$B$2:$AS$506,MATCH(T$1,'Tillförd energi'!$B$1:$AQ$1,0),FALSE)</f>
        <v>0</v>
      </c>
      <c r="U432" s="73">
        <f>VLOOKUP($B432,'Tillförd energi'!$B$2:$AS$506,MATCH(U$1,'Tillförd energi'!$B$1:$AQ$1,0),FALSE)</f>
        <v>9.5129999999999999</v>
      </c>
      <c r="V432" s="73">
        <f>VLOOKUP($B432,'Tillförd energi'!$B$2:$AS$506,MATCH(V$1,'Tillförd energi'!$B$1:$AQ$1,0),FALSE)</f>
        <v>0</v>
      </c>
      <c r="W432" s="73">
        <f>VLOOKUP($B432,'Tillförd energi'!$B$2:$AS$506,MATCH(W$1,'Tillförd energi'!$B$1:$AQ$1,0),FALSE)</f>
        <v>0</v>
      </c>
      <c r="X432" s="73">
        <f>VLOOKUP($B432,'Tillförd energi'!$B$2:$AS$506,MATCH(X$1,'Tillförd energi'!$B$1:$AQ$1,0),FALSE)</f>
        <v>0</v>
      </c>
      <c r="Y432" s="73">
        <f>VLOOKUP($B432,'Tillförd energi'!$B$2:$AS$506,MATCH(Y$1,'Tillförd energi'!$B$1:$AQ$1,0),FALSE)</f>
        <v>0</v>
      </c>
      <c r="Z432" s="73">
        <f>VLOOKUP($B432,'Tillförd energi'!$B$2:$AS$506,MATCH(Z$1,'Tillförd energi'!$B$1:$AQ$1,0),FALSE)</f>
        <v>0</v>
      </c>
      <c r="AA432" s="73">
        <f>VLOOKUP($B432,'Tillförd energi'!$B$2:$AS$506,MATCH(AA$1,'Tillförd energi'!$B$1:$AQ$1,0),FALSE)</f>
        <v>0</v>
      </c>
      <c r="AB432" s="73">
        <f>VLOOKUP($B432,'Tillförd energi'!$B$2:$AS$506,MATCH(AB$1,'Tillförd energi'!$B$1:$AQ$1,0),FALSE)</f>
        <v>34.844999999999999</v>
      </c>
      <c r="AC432" s="73">
        <f>VLOOKUP($B432,'Tillförd energi'!$B$2:$AS$506,MATCH(AC$1,'Tillförd energi'!$B$1:$AQ$1,0),FALSE)</f>
        <v>0</v>
      </c>
      <c r="AD432" s="73">
        <f>VLOOKUP($B432,'Tillförd energi'!$B$2:$AS$506,MATCH(AD$1,'Tillförd energi'!$B$1:$AQ$1,0),FALSE)</f>
        <v>0</v>
      </c>
      <c r="AF432" s="73">
        <f>VLOOKUP($B432,'Tillförd energi'!$B$2:$AS$506,MATCH(AF$1,'Tillförd energi'!$B$1:$AQ$1,0),FALSE)</f>
        <v>5.42</v>
      </c>
      <c r="AH432" s="73">
        <f>IFERROR(VLOOKUP(B432,Miljö!$B$1:$S$476,9,FALSE)/1,0)</f>
        <v>0</v>
      </c>
      <c r="AJ432" s="81">
        <f>IFERROR(VLOOKUP($B432,Miljö!$B$1:$S$500,MATCH("hjälpel exklusive kraftvärme (GWh)",Miljö!$B$1:$V$1,0),FALSE)/1,"")</f>
        <v>5.42</v>
      </c>
      <c r="AK432" s="81">
        <f t="shared" si="66"/>
        <v>5.42</v>
      </c>
      <c r="AL432" s="81">
        <f>VLOOKUP($B432,'Slutlig allokering'!$B$2:$AL$462,MATCH("Hjälpel kraftvärme",'Slutlig allokering'!$B$2:$AL$2,0),FALSE)</f>
        <v>0</v>
      </c>
      <c r="AN432" s="73">
        <f t="shared" si="67"/>
        <v>153.16932899999998</v>
      </c>
      <c r="AO432" s="73">
        <f t="shared" si="68"/>
        <v>153.16932899999998</v>
      </c>
      <c r="AP432" s="73">
        <f>IF(ISERROR(1/VLOOKUP($B432,Leveranser!$B$1:$S$500,MATCH("såld värme (gwh)",Leveranser!$B$1:$S$1,0),FALSE)),"",VLOOKUP($B432,Leveranser!$B$1:$S$500,MATCH("såld värme (gwh)",Leveranser!$B$1:$S$1,0),FALSE))</f>
        <v>127.238</v>
      </c>
      <c r="AQ432" s="73">
        <f>VLOOKUP($B432,Leveranser!$B$1:$Y$500,MATCH("Totalt såld fjärrvärme till andra fjärrvärmeföretag",Leveranser!$B$1:$AA$1,0),FALSE)</f>
        <v>0</v>
      </c>
      <c r="AR432" s="73">
        <f>IF(ISERROR(1/VLOOKUP($B432,Miljö!$B$1:$S$500,MATCH("Såld mängd produktionsspecifik fjärrvärme (GWh)",Miljö!$B$1:$R$1,0),FALSE)),0,VLOOKUP($B432,Miljö!$B$1:$S$500,MATCH("Såld mängd produktionsspecifik fjärrvärme (GWh)",Miljö!$B$1:$R$1,0),FALSE))</f>
        <v>0</v>
      </c>
      <c r="AS432" s="82">
        <f t="shared" si="73"/>
        <v>0.83070155644541621</v>
      </c>
      <c r="AU432" s="73" t="str">
        <f>VLOOKUP($B432,'Miljövärden urval för publ'!$B$2:$I$486,7,FALSE)</f>
        <v>Ja</v>
      </c>
      <c r="AV432" s="73" t="str">
        <f>VLOOKUP($B432,'Miljövärden urval för publ'!$B$2:$I$486,6,FALSE)</f>
        <v>Nej</v>
      </c>
      <c r="AZ432" s="73">
        <f t="shared" si="69"/>
        <v>5.42</v>
      </c>
      <c r="BA432" s="73">
        <f t="shared" si="74"/>
        <v>0</v>
      </c>
      <c r="BB432" s="73">
        <f t="shared" si="70"/>
        <v>96.483669000000006</v>
      </c>
      <c r="BC432" s="73">
        <f t="shared" si="71"/>
        <v>0</v>
      </c>
      <c r="BE432" s="73">
        <f t="shared" si="75"/>
        <v>0</v>
      </c>
      <c r="BF432" s="73">
        <f t="shared" si="76"/>
        <v>0</v>
      </c>
      <c r="BH432" s="73">
        <f t="shared" si="72"/>
        <v>105.99666900000001</v>
      </c>
    </row>
    <row r="433" spans="1:60" ht="14.5" x14ac:dyDescent="0.35">
      <c r="A433" t="s">
        <v>550</v>
      </c>
      <c r="B433" t="s">
        <v>559</v>
      </c>
      <c r="C433" s="73">
        <f>VLOOKUP($B433,'Tillförd energi'!$B$2:$AS$506,MATCH(C$1,'Tillförd energi'!$B$1:$AQ$1,0),FALSE)</f>
        <v>0</v>
      </c>
      <c r="D433" s="73">
        <f>VLOOKUP($B433,'Tillförd energi'!$B$2:$AS$506,MATCH(D$1,'Tillförd energi'!$B$1:$AQ$1,0),FALSE)</f>
        <v>1.083</v>
      </c>
      <c r="E433" s="73">
        <f>VLOOKUP($B433,'Tillförd energi'!$B$2:$AS$506,MATCH(E$1,'Tillförd energi'!$B$1:$AQ$1,0),FALSE)</f>
        <v>0</v>
      </c>
      <c r="F433" s="73">
        <f>VLOOKUP($B433,'Tillförd energi'!$B$2:$AS$506,MATCH(F$1,'Tillförd energi'!$B$1:$AQ$1,0),FALSE)</f>
        <v>0</v>
      </c>
      <c r="G433" s="73">
        <f>VLOOKUP($B433,'Tillförd energi'!$B$2:$AS$506,MATCH(G$1,'Tillförd energi'!$B$1:$AQ$1,0),FALSE)</f>
        <v>0</v>
      </c>
      <c r="H433" s="73">
        <f>VLOOKUP($B433,'Tillförd energi'!$B$2:$AS$506,MATCH(H$1,'Tillförd energi'!$B$1:$AQ$1,0),FALSE)</f>
        <v>0</v>
      </c>
      <c r="I433" s="73">
        <f>VLOOKUP($B433,'Tillförd energi'!$B$2:$AS$506,MATCH(I$1,'Tillförd energi'!$B$1:$AQ$1,0),FALSE)</f>
        <v>0</v>
      </c>
      <c r="J433" s="73">
        <f>VLOOKUP($B433,'Tillförd energi'!$B$2:$AS$506,MATCH(J$1,'Tillförd energi'!$B$1:$AQ$1,0),FALSE)</f>
        <v>0</v>
      </c>
      <c r="K433" s="73">
        <f>VLOOKUP($B433,'Tillförd energi'!$B$2:$AS$506,MATCH(K$1,'Tillförd energi'!$B$1:$AQ$1,0),FALSE)</f>
        <v>0</v>
      </c>
      <c r="L433" s="73">
        <f>VLOOKUP($B433,'Tillförd energi'!$B$2:$AS$506,MATCH(L$1,'Tillförd energi'!$B$1:$AQ$1,0),FALSE)</f>
        <v>6.6829999999999998</v>
      </c>
      <c r="M433" s="73">
        <f>VLOOKUP($B433,'Tillförd energi'!$B$2:$AS$506,MATCH(M$1,'Tillförd energi'!$B$1:$AQ$1,0),FALSE)</f>
        <v>0</v>
      </c>
      <c r="N433" s="73">
        <f>VLOOKUP($B433,'Tillförd energi'!$B$2:$AS$506,MATCH(N$1,'Tillförd energi'!$B$1:$AQ$1,0),FALSE)</f>
        <v>0</v>
      </c>
      <c r="O433" s="73">
        <f>VLOOKUP($B433,'Tillförd energi'!$B$2:$AS$506,MATCH(O$1,'Tillförd energi'!$B$1:$AQ$1,0),FALSE)</f>
        <v>0</v>
      </c>
      <c r="P433" s="73">
        <f>VLOOKUP($B433,'Tillförd energi'!$B$2:$AS$506,MATCH(P$1,'Tillförd energi'!$B$1:$AQ$1,0),FALSE)</f>
        <v>33.390999999999998</v>
      </c>
      <c r="Q433" s="73">
        <f>VLOOKUP($B433,'Tillförd energi'!$B$2:$AS$506,MATCH(Q$1,'Tillförd energi'!$B$1:$AQ$1,0),FALSE)</f>
        <v>0</v>
      </c>
      <c r="R433" s="73">
        <f>VLOOKUP($B433,'Tillförd energi'!$B$2:$AS$506,MATCH(R$1,'Tillförd energi'!$B$1:$AQ$1,0),FALSE)</f>
        <v>0</v>
      </c>
      <c r="S433" s="73">
        <f>VLOOKUP($B433,'Tillförd energi'!$B$2:$AS$506,MATCH(S$1,'Tillförd energi'!$B$1:$AQ$1,0),FALSE)</f>
        <v>0</v>
      </c>
      <c r="T433" s="73">
        <f>VLOOKUP($B433,'Tillförd energi'!$B$2:$AS$506,MATCH(T$1,'Tillförd energi'!$B$1:$AQ$1,0),FALSE)</f>
        <v>0</v>
      </c>
      <c r="U433" s="73">
        <f>VLOOKUP($B433,'Tillförd energi'!$B$2:$AS$506,MATCH(U$1,'Tillförd energi'!$B$1:$AQ$1,0),FALSE)</f>
        <v>0</v>
      </c>
      <c r="V433" s="73">
        <f>VLOOKUP($B433,'Tillförd energi'!$B$2:$AS$506,MATCH(V$1,'Tillförd energi'!$B$1:$AQ$1,0),FALSE)</f>
        <v>0</v>
      </c>
      <c r="W433" s="73">
        <f>VLOOKUP($B433,'Tillförd energi'!$B$2:$AS$506,MATCH(W$1,'Tillförd energi'!$B$1:$AQ$1,0),FALSE)</f>
        <v>0</v>
      </c>
      <c r="X433" s="73">
        <f>VLOOKUP($B433,'Tillförd energi'!$B$2:$AS$506,MATCH(X$1,'Tillförd energi'!$B$1:$AQ$1,0),FALSE)</f>
        <v>0</v>
      </c>
      <c r="Y433" s="73">
        <f>VLOOKUP($B433,'Tillförd energi'!$B$2:$AS$506,MATCH(Y$1,'Tillförd energi'!$B$1:$AQ$1,0),FALSE)</f>
        <v>0</v>
      </c>
      <c r="Z433" s="73">
        <f>VLOOKUP($B433,'Tillförd energi'!$B$2:$AS$506,MATCH(Z$1,'Tillförd energi'!$B$1:$AQ$1,0),FALSE)</f>
        <v>0</v>
      </c>
      <c r="AA433" s="73">
        <f>VLOOKUP($B433,'Tillförd energi'!$B$2:$AS$506,MATCH(AA$1,'Tillförd energi'!$B$1:$AQ$1,0),FALSE)</f>
        <v>0</v>
      </c>
      <c r="AB433" s="73">
        <f>VLOOKUP($B433,'Tillförd energi'!$B$2:$AS$506,MATCH(AB$1,'Tillförd energi'!$B$1:$AQ$1,0),FALSE)</f>
        <v>7.8019999999999996</v>
      </c>
      <c r="AC433" s="73">
        <f>VLOOKUP($B433,'Tillförd energi'!$B$2:$AS$506,MATCH(AC$1,'Tillförd energi'!$B$1:$AQ$1,0),FALSE)</f>
        <v>4.9560000000000004</v>
      </c>
      <c r="AD433" s="73">
        <f>VLOOKUP($B433,'Tillförd energi'!$B$2:$AS$506,MATCH(AD$1,'Tillförd energi'!$B$1:$AQ$1,0),FALSE)</f>
        <v>0</v>
      </c>
      <c r="AF433" s="73">
        <f>VLOOKUP($B433,'Tillförd energi'!$B$2:$AS$506,MATCH(AF$1,'Tillförd energi'!$B$1:$AQ$1,0),FALSE)</f>
        <v>0.97699999999999998</v>
      </c>
      <c r="AH433" s="73">
        <f>IFERROR(VLOOKUP(B433,Miljö!$B$1:$S$476,9,FALSE)/1,0)</f>
        <v>0</v>
      </c>
      <c r="AJ433" s="81">
        <f>IFERROR(VLOOKUP($B433,Miljö!$B$1:$S$500,MATCH("hjälpel exklusive kraftvärme (GWh)",Miljö!$B$1:$V$1,0),FALSE)/1,"")</f>
        <v>0.97699999999999998</v>
      </c>
      <c r="AK433" s="81">
        <f t="shared" si="66"/>
        <v>0.97699999999999998</v>
      </c>
      <c r="AL433" s="81">
        <f>VLOOKUP($B433,'Slutlig allokering'!$B$2:$AL$462,MATCH("Hjälpel kraftvärme",'Slutlig allokering'!$B$2:$AL$2,0),FALSE)</f>
        <v>0</v>
      </c>
      <c r="AN433" s="73">
        <f t="shared" si="67"/>
        <v>54.891999999999996</v>
      </c>
      <c r="AO433" s="73">
        <f t="shared" si="68"/>
        <v>54.891999999999996</v>
      </c>
      <c r="AP433" s="73">
        <f>IF(ISERROR(1/VLOOKUP($B433,Leveranser!$B$1:$S$500,MATCH("såld värme (gwh)",Leveranser!$B$1:$S$1,0),FALSE)),"",VLOOKUP($B433,Leveranser!$B$1:$S$500,MATCH("såld värme (gwh)",Leveranser!$B$1:$S$1,0),FALSE))</f>
        <v>41.853999999999999</v>
      </c>
      <c r="AQ433" s="73">
        <f>VLOOKUP($B433,Leveranser!$B$1:$Y$500,MATCH("Totalt såld fjärrvärme till andra fjärrvärmeföretag",Leveranser!$B$1:$AA$1,0),FALSE)</f>
        <v>0</v>
      </c>
      <c r="AR433" s="73">
        <f>IF(ISERROR(1/VLOOKUP($B433,Miljö!$B$1:$S$500,MATCH("Såld mängd produktionsspecifik fjärrvärme (GWh)",Miljö!$B$1:$R$1,0),FALSE)),0,VLOOKUP($B433,Miljö!$B$1:$S$500,MATCH("Såld mängd produktionsspecifik fjärrvärme (GWh)",Miljö!$B$1:$R$1,0),FALSE))</f>
        <v>0</v>
      </c>
      <c r="AS433" s="82">
        <f t="shared" si="73"/>
        <v>0.76247904977045844</v>
      </c>
      <c r="AU433" s="73" t="str">
        <f>VLOOKUP($B433,'Miljövärden urval för publ'!$B$2:$I$486,7,FALSE)</f>
        <v>Ja</v>
      </c>
      <c r="AV433" s="73" t="str">
        <f>VLOOKUP($B433,'Miljövärden urval för publ'!$B$2:$I$486,6,FALSE)</f>
        <v>Nej</v>
      </c>
      <c r="AZ433" s="73">
        <f t="shared" si="69"/>
        <v>0.97699999999999998</v>
      </c>
      <c r="BA433" s="73">
        <f t="shared" si="74"/>
        <v>0</v>
      </c>
      <c r="BB433" s="73">
        <f t="shared" si="70"/>
        <v>40.073999999999998</v>
      </c>
      <c r="BC433" s="73">
        <f t="shared" si="71"/>
        <v>0</v>
      </c>
      <c r="BE433" s="73">
        <f t="shared" si="75"/>
        <v>0</v>
      </c>
      <c r="BF433" s="73">
        <f t="shared" si="76"/>
        <v>0</v>
      </c>
      <c r="BH433" s="73">
        <f t="shared" si="72"/>
        <v>40.073999999999998</v>
      </c>
    </row>
    <row r="434" spans="1:60" ht="14.5" x14ac:dyDescent="0.35">
      <c r="A434" t="s">
        <v>550</v>
      </c>
      <c r="B434" t="s">
        <v>560</v>
      </c>
      <c r="C434" s="73">
        <f>VLOOKUP($B434,'Tillförd energi'!$B$2:$AS$506,MATCH(C$1,'Tillförd energi'!$B$1:$AQ$1,0),FALSE)</f>
        <v>0</v>
      </c>
      <c r="D434" s="73">
        <f>VLOOKUP($B434,'Tillförd energi'!$B$2:$AS$506,MATCH(D$1,'Tillförd energi'!$B$1:$AQ$1,0),FALSE)</f>
        <v>1.526</v>
      </c>
      <c r="E434" s="73">
        <f>VLOOKUP($B434,'Tillförd energi'!$B$2:$AS$506,MATCH(E$1,'Tillförd energi'!$B$1:$AQ$1,0),FALSE)</f>
        <v>0</v>
      </c>
      <c r="F434" s="73">
        <f>VLOOKUP($B434,'Tillförd energi'!$B$2:$AS$506,MATCH(F$1,'Tillförd energi'!$B$1:$AQ$1,0),FALSE)</f>
        <v>4.1176500000000003</v>
      </c>
      <c r="G434" s="73">
        <f>VLOOKUP($B434,'Tillförd energi'!$B$2:$AS$506,MATCH(G$1,'Tillförd energi'!$B$1:$AQ$1,0),FALSE)</f>
        <v>0</v>
      </c>
      <c r="H434" s="73">
        <f>VLOOKUP($B434,'Tillförd energi'!$B$2:$AS$506,MATCH(H$1,'Tillförd energi'!$B$1:$AQ$1,0),FALSE)</f>
        <v>0</v>
      </c>
      <c r="I434" s="73">
        <f>VLOOKUP($B434,'Tillförd energi'!$B$2:$AS$506,MATCH(I$1,'Tillförd energi'!$B$1:$AQ$1,0),FALSE)</f>
        <v>0</v>
      </c>
      <c r="J434" s="73">
        <f>VLOOKUP($B434,'Tillförd energi'!$B$2:$AS$506,MATCH(J$1,'Tillförd energi'!$B$1:$AQ$1,0),FALSE)</f>
        <v>0</v>
      </c>
      <c r="K434" s="73">
        <f>VLOOKUP($B434,'Tillförd energi'!$B$2:$AS$506,MATCH(K$1,'Tillförd energi'!$B$1:$AQ$1,0),FALSE)</f>
        <v>0</v>
      </c>
      <c r="L434" s="73">
        <f>VLOOKUP($B434,'Tillförd energi'!$B$2:$AS$506,MATCH(L$1,'Tillförd energi'!$B$1:$AQ$1,0),FALSE)</f>
        <v>0</v>
      </c>
      <c r="M434" s="73">
        <f>VLOOKUP($B434,'Tillförd energi'!$B$2:$AS$506,MATCH(M$1,'Tillförd energi'!$B$1:$AQ$1,0),FALSE)</f>
        <v>0</v>
      </c>
      <c r="N434" s="73">
        <f>VLOOKUP($B434,'Tillförd energi'!$B$2:$AS$506,MATCH(N$1,'Tillförd energi'!$B$1:$AQ$1,0),FALSE)</f>
        <v>0</v>
      </c>
      <c r="O434" s="73">
        <f>VLOOKUP($B434,'Tillförd energi'!$B$2:$AS$506,MATCH(O$1,'Tillförd energi'!$B$1:$AQ$1,0),FALSE)</f>
        <v>0</v>
      </c>
      <c r="P434" s="73">
        <f>VLOOKUP($B434,'Tillförd energi'!$B$2:$AS$506,MATCH(P$1,'Tillförd energi'!$B$1:$AQ$1,0),FALSE)</f>
        <v>0</v>
      </c>
      <c r="Q434" s="73">
        <f>VLOOKUP($B434,'Tillförd energi'!$B$2:$AS$506,MATCH(Q$1,'Tillförd energi'!$B$1:$AQ$1,0),FALSE)</f>
        <v>0</v>
      </c>
      <c r="R434" s="73">
        <f>VLOOKUP($B434,'Tillförd energi'!$B$2:$AS$506,MATCH(R$1,'Tillförd energi'!$B$1:$AQ$1,0),FALSE)</f>
        <v>0</v>
      </c>
      <c r="S434" s="73">
        <f>VLOOKUP($B434,'Tillförd energi'!$B$2:$AS$506,MATCH(S$1,'Tillförd energi'!$B$1:$AQ$1,0),FALSE)</f>
        <v>0</v>
      </c>
      <c r="T434" s="73">
        <f>VLOOKUP($B434,'Tillförd energi'!$B$2:$AS$506,MATCH(T$1,'Tillförd energi'!$B$1:$AQ$1,0),FALSE)</f>
        <v>0</v>
      </c>
      <c r="U434" s="73">
        <f>VLOOKUP($B434,'Tillförd energi'!$B$2:$AS$506,MATCH(U$1,'Tillförd energi'!$B$1:$AQ$1,0),FALSE)</f>
        <v>0</v>
      </c>
      <c r="V434" s="73">
        <f>VLOOKUP($B434,'Tillförd energi'!$B$2:$AS$506,MATCH(V$1,'Tillförd energi'!$B$1:$AQ$1,0),FALSE)</f>
        <v>0</v>
      </c>
      <c r="W434" s="73">
        <f>VLOOKUP($B434,'Tillförd energi'!$B$2:$AS$506,MATCH(W$1,'Tillförd energi'!$B$1:$AQ$1,0),FALSE)</f>
        <v>0</v>
      </c>
      <c r="X434" s="73">
        <f>VLOOKUP($B434,'Tillförd energi'!$B$2:$AS$506,MATCH(X$1,'Tillförd energi'!$B$1:$AQ$1,0),FALSE)</f>
        <v>0</v>
      </c>
      <c r="Y434" s="73">
        <f>VLOOKUP($B434,'Tillförd energi'!$B$2:$AS$506,MATCH(Y$1,'Tillförd energi'!$B$1:$AQ$1,0),FALSE)</f>
        <v>0</v>
      </c>
      <c r="Z434" s="73">
        <f>VLOOKUP($B434,'Tillförd energi'!$B$2:$AS$506,MATCH(Z$1,'Tillförd energi'!$B$1:$AQ$1,0),FALSE)</f>
        <v>0</v>
      </c>
      <c r="AA434" s="73">
        <f>VLOOKUP($B434,'Tillförd energi'!$B$2:$AS$506,MATCH(AA$1,'Tillförd energi'!$B$1:$AQ$1,0),FALSE)</f>
        <v>0</v>
      </c>
      <c r="AB434" s="73">
        <f>VLOOKUP($B434,'Tillförd energi'!$B$2:$AS$506,MATCH(AB$1,'Tillförd energi'!$B$1:$AQ$1,0),FALSE)</f>
        <v>0</v>
      </c>
      <c r="AC434" s="73">
        <f>VLOOKUP($B434,'Tillförd energi'!$B$2:$AS$506,MATCH(AC$1,'Tillförd energi'!$B$1:$AQ$1,0),FALSE)</f>
        <v>14.992000000000001</v>
      </c>
      <c r="AD434" s="73">
        <f>VLOOKUP($B434,'Tillförd energi'!$B$2:$AS$506,MATCH(AD$1,'Tillförd energi'!$B$1:$AQ$1,0),FALSE)</f>
        <v>0</v>
      </c>
      <c r="AF434" s="73">
        <f>VLOOKUP($B434,'Tillförd energi'!$B$2:$AS$506,MATCH(AF$1,'Tillförd energi'!$B$1:$AQ$1,0),FALSE)</f>
        <v>0.06</v>
      </c>
      <c r="AH434" s="73">
        <f>IFERROR(VLOOKUP(B434,Miljö!$B$1:$S$476,9,FALSE)/1,0)</f>
        <v>0</v>
      </c>
      <c r="AJ434" s="81">
        <f>IFERROR(VLOOKUP($B434,Miljö!$B$1:$S$500,MATCH("hjälpel exklusive kraftvärme (GWh)",Miljö!$B$1:$V$1,0),FALSE)/1,"")</f>
        <v>0.06</v>
      </c>
      <c r="AK434" s="81">
        <f t="shared" si="66"/>
        <v>0.06</v>
      </c>
      <c r="AL434" s="81">
        <f>VLOOKUP($B434,'Slutlig allokering'!$B$2:$AL$462,MATCH("Hjälpel kraftvärme",'Slutlig allokering'!$B$2:$AL$2,0),FALSE)</f>
        <v>0</v>
      </c>
      <c r="AN434" s="73">
        <f t="shared" si="67"/>
        <v>20.695650000000001</v>
      </c>
      <c r="AO434" s="73">
        <f t="shared" si="68"/>
        <v>20.695650000000001</v>
      </c>
      <c r="AP434" s="73">
        <f>IF(ISERROR(1/VLOOKUP($B434,Leveranser!$B$1:$S$500,MATCH("såld värme (gwh)",Leveranser!$B$1:$S$1,0),FALSE)),"",VLOOKUP($B434,Leveranser!$B$1:$S$500,MATCH("såld värme (gwh)",Leveranser!$B$1:$S$1,0),FALSE))</f>
        <v>17.093</v>
      </c>
      <c r="AQ434" s="73">
        <f>VLOOKUP($B434,Leveranser!$B$1:$Y$500,MATCH("Totalt såld fjärrvärme till andra fjärrvärmeföretag",Leveranser!$B$1:$AA$1,0),FALSE)</f>
        <v>0</v>
      </c>
      <c r="AR434" s="73">
        <f>IF(ISERROR(1/VLOOKUP($B434,Miljö!$B$1:$S$500,MATCH("Såld mängd produktionsspecifik fjärrvärme (GWh)",Miljö!$B$1:$R$1,0),FALSE)),0,VLOOKUP($B434,Miljö!$B$1:$S$500,MATCH("Såld mängd produktionsspecifik fjärrvärme (GWh)",Miljö!$B$1:$R$1,0),FALSE))</f>
        <v>0</v>
      </c>
      <c r="AS434" s="82">
        <f t="shared" si="73"/>
        <v>0.82592235566411298</v>
      </c>
      <c r="AU434" s="73" t="str">
        <f>VLOOKUP($B434,'Miljövärden urval för publ'!$B$2:$I$486,7,FALSE)</f>
        <v>Ja</v>
      </c>
      <c r="AV434" s="73" t="str">
        <f>VLOOKUP($B434,'Miljövärden urval för publ'!$B$2:$I$486,6,FALSE)</f>
        <v>Nej</v>
      </c>
      <c r="AZ434" s="73">
        <f t="shared" si="69"/>
        <v>0.06</v>
      </c>
      <c r="BA434" s="73">
        <f t="shared" si="74"/>
        <v>0</v>
      </c>
      <c r="BB434" s="73">
        <f t="shared" si="70"/>
        <v>0</v>
      </c>
      <c r="BC434" s="73">
        <f t="shared" si="71"/>
        <v>0</v>
      </c>
      <c r="BE434" s="73">
        <f t="shared" si="75"/>
        <v>0</v>
      </c>
      <c r="BF434" s="73">
        <f t="shared" si="76"/>
        <v>0</v>
      </c>
      <c r="BH434" s="73">
        <f t="shared" si="72"/>
        <v>0</v>
      </c>
    </row>
    <row r="435" spans="1:60" ht="14.5" x14ac:dyDescent="0.35">
      <c r="A435" t="s">
        <v>550</v>
      </c>
      <c r="B435" t="s">
        <v>561</v>
      </c>
      <c r="C435" s="73">
        <f>VLOOKUP($B435,'Tillförd energi'!$B$2:$AS$506,MATCH(C$1,'Tillförd energi'!$B$1:$AQ$1,0),FALSE)</f>
        <v>0</v>
      </c>
      <c r="D435" s="73">
        <f>VLOOKUP($B435,'Tillförd energi'!$B$2:$AS$506,MATCH(D$1,'Tillförd energi'!$B$1:$AQ$1,0),FALSE)</f>
        <v>0.34100000000000003</v>
      </c>
      <c r="E435" s="73">
        <f>VLOOKUP($B435,'Tillförd energi'!$B$2:$AS$506,MATCH(E$1,'Tillförd energi'!$B$1:$AQ$1,0),FALSE)</f>
        <v>0</v>
      </c>
      <c r="F435" s="73">
        <f>VLOOKUP($B435,'Tillförd energi'!$B$2:$AS$506,MATCH(F$1,'Tillförd energi'!$B$1:$AQ$1,0),FALSE)</f>
        <v>0</v>
      </c>
      <c r="G435" s="73">
        <f>VLOOKUP($B435,'Tillförd energi'!$B$2:$AS$506,MATCH(G$1,'Tillförd energi'!$B$1:$AQ$1,0),FALSE)</f>
        <v>0</v>
      </c>
      <c r="H435" s="73">
        <f>VLOOKUP($B435,'Tillförd energi'!$B$2:$AS$506,MATCH(H$1,'Tillförd energi'!$B$1:$AQ$1,0),FALSE)</f>
        <v>0</v>
      </c>
      <c r="I435" s="73">
        <f>VLOOKUP($B435,'Tillförd energi'!$B$2:$AS$506,MATCH(I$1,'Tillförd energi'!$B$1:$AQ$1,0),FALSE)</f>
        <v>0</v>
      </c>
      <c r="J435" s="73">
        <f>VLOOKUP($B435,'Tillförd energi'!$B$2:$AS$506,MATCH(J$1,'Tillförd energi'!$B$1:$AQ$1,0),FALSE)</f>
        <v>0</v>
      </c>
      <c r="K435" s="73">
        <f>VLOOKUP($B435,'Tillförd energi'!$B$2:$AS$506,MATCH(K$1,'Tillförd energi'!$B$1:$AQ$1,0),FALSE)</f>
        <v>0</v>
      </c>
      <c r="L435" s="73">
        <f>VLOOKUP($B435,'Tillförd energi'!$B$2:$AS$506,MATCH(L$1,'Tillförd energi'!$B$1:$AQ$1,0),FALSE)</f>
        <v>0</v>
      </c>
      <c r="M435" s="73">
        <f>VLOOKUP($B435,'Tillförd energi'!$B$2:$AS$506,MATCH(M$1,'Tillförd energi'!$B$1:$AQ$1,0),FALSE)</f>
        <v>0</v>
      </c>
      <c r="N435" s="73">
        <f>VLOOKUP($B435,'Tillförd energi'!$B$2:$AS$506,MATCH(N$1,'Tillförd energi'!$B$1:$AQ$1,0),FALSE)</f>
        <v>0</v>
      </c>
      <c r="O435" s="73">
        <f>VLOOKUP($B435,'Tillförd energi'!$B$2:$AS$506,MATCH(O$1,'Tillförd energi'!$B$1:$AQ$1,0),FALSE)</f>
        <v>16.119</v>
      </c>
      <c r="P435" s="73">
        <f>VLOOKUP($B435,'Tillförd energi'!$B$2:$AS$506,MATCH(P$1,'Tillförd energi'!$B$1:$AQ$1,0),FALSE)</f>
        <v>0</v>
      </c>
      <c r="Q435" s="73">
        <f>VLOOKUP($B435,'Tillförd energi'!$B$2:$AS$506,MATCH(Q$1,'Tillförd energi'!$B$1:$AQ$1,0),FALSE)</f>
        <v>0</v>
      </c>
      <c r="R435" s="73">
        <f>VLOOKUP($B435,'Tillförd energi'!$B$2:$AS$506,MATCH(R$1,'Tillförd energi'!$B$1:$AQ$1,0),FALSE)</f>
        <v>0</v>
      </c>
      <c r="S435" s="73">
        <f>VLOOKUP($B435,'Tillförd energi'!$B$2:$AS$506,MATCH(S$1,'Tillförd energi'!$B$1:$AQ$1,0),FALSE)</f>
        <v>0</v>
      </c>
      <c r="T435" s="73">
        <f>VLOOKUP($B435,'Tillförd energi'!$B$2:$AS$506,MATCH(T$1,'Tillförd energi'!$B$1:$AQ$1,0),FALSE)</f>
        <v>0</v>
      </c>
      <c r="U435" s="73">
        <f>VLOOKUP($B435,'Tillförd energi'!$B$2:$AS$506,MATCH(U$1,'Tillförd energi'!$B$1:$AQ$1,0),FALSE)</f>
        <v>0</v>
      </c>
      <c r="V435" s="73">
        <f>VLOOKUP($B435,'Tillförd energi'!$B$2:$AS$506,MATCH(V$1,'Tillförd energi'!$B$1:$AQ$1,0),FALSE)</f>
        <v>0</v>
      </c>
      <c r="W435" s="73">
        <f>VLOOKUP($B435,'Tillförd energi'!$B$2:$AS$506,MATCH(W$1,'Tillförd energi'!$B$1:$AQ$1,0),FALSE)</f>
        <v>0</v>
      </c>
      <c r="X435" s="73">
        <f>VLOOKUP($B435,'Tillförd energi'!$B$2:$AS$506,MATCH(X$1,'Tillförd energi'!$B$1:$AQ$1,0),FALSE)</f>
        <v>0</v>
      </c>
      <c r="Y435" s="73">
        <f>VLOOKUP($B435,'Tillförd energi'!$B$2:$AS$506,MATCH(Y$1,'Tillförd energi'!$B$1:$AQ$1,0),FALSE)</f>
        <v>0</v>
      </c>
      <c r="Z435" s="73">
        <f>VLOOKUP($B435,'Tillförd energi'!$B$2:$AS$506,MATCH(Z$1,'Tillförd energi'!$B$1:$AQ$1,0),FALSE)</f>
        <v>0</v>
      </c>
      <c r="AA435" s="73">
        <f>VLOOKUP($B435,'Tillförd energi'!$B$2:$AS$506,MATCH(AA$1,'Tillförd energi'!$B$1:$AQ$1,0),FALSE)</f>
        <v>0</v>
      </c>
      <c r="AB435" s="73">
        <f>VLOOKUP($B435,'Tillförd energi'!$B$2:$AS$506,MATCH(AB$1,'Tillförd energi'!$B$1:$AQ$1,0),FALSE)</f>
        <v>0</v>
      </c>
      <c r="AC435" s="73">
        <f>VLOOKUP($B435,'Tillförd energi'!$B$2:$AS$506,MATCH(AC$1,'Tillförd energi'!$B$1:$AQ$1,0),FALSE)</f>
        <v>0</v>
      </c>
      <c r="AD435" s="73">
        <f>VLOOKUP($B435,'Tillförd energi'!$B$2:$AS$506,MATCH(AD$1,'Tillförd energi'!$B$1:$AQ$1,0),FALSE)</f>
        <v>0</v>
      </c>
      <c r="AF435" s="73">
        <f>VLOOKUP($B435,'Tillförd energi'!$B$2:$AS$506,MATCH(AF$1,'Tillförd energi'!$B$1:$AQ$1,0),FALSE)</f>
        <v>0.32</v>
      </c>
      <c r="AH435" s="73">
        <f>IFERROR(VLOOKUP(B435,Miljö!$B$1:$S$476,9,FALSE)/1,0)</f>
        <v>0</v>
      </c>
      <c r="AJ435" s="81">
        <f>IFERROR(VLOOKUP($B435,Miljö!$B$1:$S$500,MATCH("hjälpel exklusive kraftvärme (GWh)",Miljö!$B$1:$V$1,0),FALSE)/1,"")</f>
        <v>0.32</v>
      </c>
      <c r="AK435" s="81">
        <f t="shared" si="66"/>
        <v>0.32</v>
      </c>
      <c r="AL435" s="81">
        <f>VLOOKUP($B435,'Slutlig allokering'!$B$2:$AL$462,MATCH("Hjälpel kraftvärme",'Slutlig allokering'!$B$2:$AL$2,0),FALSE)</f>
        <v>0</v>
      </c>
      <c r="AN435" s="73">
        <f t="shared" si="67"/>
        <v>16.78</v>
      </c>
      <c r="AO435" s="73">
        <f t="shared" si="68"/>
        <v>16.78</v>
      </c>
      <c r="AP435" s="73">
        <f>IF(ISERROR(1/VLOOKUP($B435,Leveranser!$B$1:$S$500,MATCH("såld värme (gwh)",Leveranser!$B$1:$S$1,0),FALSE)),"",VLOOKUP($B435,Leveranser!$B$1:$S$500,MATCH("såld värme (gwh)",Leveranser!$B$1:$S$1,0),FALSE))</f>
        <v>11.848000000000001</v>
      </c>
      <c r="AQ435" s="73">
        <f>VLOOKUP($B435,Leveranser!$B$1:$Y$500,MATCH("Totalt såld fjärrvärme till andra fjärrvärmeföretag",Leveranser!$B$1:$AA$1,0),FALSE)</f>
        <v>0</v>
      </c>
      <c r="AR435" s="73">
        <f>IF(ISERROR(1/VLOOKUP($B435,Miljö!$B$1:$S$500,MATCH("Såld mängd produktionsspecifik fjärrvärme (GWh)",Miljö!$B$1:$R$1,0),FALSE)),0,VLOOKUP($B435,Miljö!$B$1:$S$500,MATCH("Såld mängd produktionsspecifik fjärrvärme (GWh)",Miljö!$B$1:$R$1,0),FALSE))</f>
        <v>0</v>
      </c>
      <c r="AS435" s="82">
        <f t="shared" si="73"/>
        <v>0.70607866507747319</v>
      </c>
      <c r="AU435" s="73" t="str">
        <f>VLOOKUP($B435,'Miljövärden urval för publ'!$B$2:$I$486,7,FALSE)</f>
        <v>Ja</v>
      </c>
      <c r="AV435" s="73" t="str">
        <f>VLOOKUP($B435,'Miljövärden urval för publ'!$B$2:$I$486,6,FALSE)</f>
        <v>Nej</v>
      </c>
      <c r="AZ435" s="73">
        <f t="shared" si="69"/>
        <v>0.32</v>
      </c>
      <c r="BA435" s="73">
        <f t="shared" si="74"/>
        <v>0</v>
      </c>
      <c r="BB435" s="73">
        <f t="shared" si="70"/>
        <v>16.119</v>
      </c>
      <c r="BC435" s="73">
        <f t="shared" si="71"/>
        <v>0</v>
      </c>
      <c r="BE435" s="73">
        <f t="shared" si="75"/>
        <v>0</v>
      </c>
      <c r="BF435" s="73">
        <f t="shared" si="76"/>
        <v>0</v>
      </c>
      <c r="BH435" s="73">
        <f t="shared" si="72"/>
        <v>16.119</v>
      </c>
    </row>
    <row r="436" spans="1:60" ht="14.5" x14ac:dyDescent="0.35">
      <c r="A436" t="s">
        <v>550</v>
      </c>
      <c r="B436" t="s">
        <v>562</v>
      </c>
      <c r="C436" s="73">
        <f>VLOOKUP($B436,'Tillförd energi'!$B$2:$AS$506,MATCH(C$1,'Tillförd energi'!$B$1:$AQ$1,0),FALSE)</f>
        <v>0</v>
      </c>
      <c r="D436" s="73">
        <f>VLOOKUP($B436,'Tillförd energi'!$B$2:$AS$506,MATCH(D$1,'Tillförd energi'!$B$1:$AQ$1,0),FALSE)</f>
        <v>2.0499999999999998</v>
      </c>
      <c r="E436" s="73">
        <f>VLOOKUP($B436,'Tillförd energi'!$B$2:$AS$506,MATCH(E$1,'Tillförd energi'!$B$1:$AQ$1,0),FALSE)</f>
        <v>0</v>
      </c>
      <c r="F436" s="73">
        <f>VLOOKUP($B436,'Tillförd energi'!$B$2:$AS$506,MATCH(F$1,'Tillförd energi'!$B$1:$AQ$1,0),FALSE)</f>
        <v>0</v>
      </c>
      <c r="G436" s="73">
        <f>VLOOKUP($B436,'Tillförd energi'!$B$2:$AS$506,MATCH(G$1,'Tillförd energi'!$B$1:$AQ$1,0),FALSE)</f>
        <v>0</v>
      </c>
      <c r="H436" s="73">
        <f>VLOOKUP($B436,'Tillförd energi'!$B$2:$AS$506,MATCH(H$1,'Tillförd energi'!$B$1:$AQ$1,0),FALSE)</f>
        <v>0</v>
      </c>
      <c r="I436" s="73">
        <f>VLOOKUP($B436,'Tillförd energi'!$B$2:$AS$506,MATCH(I$1,'Tillförd energi'!$B$1:$AQ$1,0),FALSE)</f>
        <v>0</v>
      </c>
      <c r="J436" s="73">
        <f>VLOOKUP($B436,'Tillförd energi'!$B$2:$AS$506,MATCH(J$1,'Tillförd energi'!$B$1:$AQ$1,0),FALSE)</f>
        <v>0</v>
      </c>
      <c r="K436" s="73">
        <f>VLOOKUP($B436,'Tillförd energi'!$B$2:$AS$506,MATCH(K$1,'Tillförd energi'!$B$1:$AQ$1,0),FALSE)</f>
        <v>0</v>
      </c>
      <c r="L436" s="73">
        <f>VLOOKUP($B436,'Tillförd energi'!$B$2:$AS$506,MATCH(L$1,'Tillförd energi'!$B$1:$AQ$1,0),FALSE)</f>
        <v>0</v>
      </c>
      <c r="M436" s="73">
        <f>VLOOKUP($B436,'Tillförd energi'!$B$2:$AS$506,MATCH(M$1,'Tillförd energi'!$B$1:$AQ$1,0),FALSE)</f>
        <v>0</v>
      </c>
      <c r="N436" s="73">
        <f>VLOOKUP($B436,'Tillförd energi'!$B$2:$AS$506,MATCH(N$1,'Tillförd energi'!$B$1:$AQ$1,0),FALSE)</f>
        <v>0</v>
      </c>
      <c r="O436" s="73">
        <f>VLOOKUP($B436,'Tillförd energi'!$B$2:$AS$506,MATCH(O$1,'Tillförd energi'!$B$1:$AQ$1,0),FALSE)</f>
        <v>0</v>
      </c>
      <c r="P436" s="73">
        <f>VLOOKUP($B436,'Tillförd energi'!$B$2:$AS$506,MATCH(P$1,'Tillförd energi'!$B$1:$AQ$1,0),FALSE)</f>
        <v>104.8</v>
      </c>
      <c r="Q436" s="73">
        <f>VLOOKUP($B436,'Tillförd energi'!$B$2:$AS$506,MATCH(Q$1,'Tillförd energi'!$B$1:$AQ$1,0),FALSE)</f>
        <v>0</v>
      </c>
      <c r="R436" s="73">
        <f>VLOOKUP($B436,'Tillförd energi'!$B$2:$AS$506,MATCH(R$1,'Tillförd energi'!$B$1:$AQ$1,0),FALSE)</f>
        <v>0</v>
      </c>
      <c r="S436" s="73">
        <f>VLOOKUP($B436,'Tillförd energi'!$B$2:$AS$506,MATCH(S$1,'Tillförd energi'!$B$1:$AQ$1,0),FALSE)</f>
        <v>0</v>
      </c>
      <c r="T436" s="73">
        <f>VLOOKUP($B436,'Tillförd energi'!$B$2:$AS$506,MATCH(T$1,'Tillförd energi'!$B$1:$AQ$1,0),FALSE)</f>
        <v>0</v>
      </c>
      <c r="U436" s="73">
        <f>VLOOKUP($B436,'Tillförd energi'!$B$2:$AS$506,MATCH(U$1,'Tillförd energi'!$B$1:$AQ$1,0),FALSE)</f>
        <v>0</v>
      </c>
      <c r="V436" s="73">
        <f>VLOOKUP($B436,'Tillförd energi'!$B$2:$AS$506,MATCH(V$1,'Tillförd energi'!$B$1:$AQ$1,0),FALSE)</f>
        <v>0</v>
      </c>
      <c r="W436" s="73">
        <f>VLOOKUP($B436,'Tillförd energi'!$B$2:$AS$506,MATCH(W$1,'Tillförd energi'!$B$1:$AQ$1,0),FALSE)</f>
        <v>0</v>
      </c>
      <c r="X436" s="73">
        <f>VLOOKUP($B436,'Tillförd energi'!$B$2:$AS$506,MATCH(X$1,'Tillförd energi'!$B$1:$AQ$1,0),FALSE)</f>
        <v>0</v>
      </c>
      <c r="Y436" s="73">
        <f>VLOOKUP($B436,'Tillförd energi'!$B$2:$AS$506,MATCH(Y$1,'Tillförd energi'!$B$1:$AQ$1,0),FALSE)</f>
        <v>0</v>
      </c>
      <c r="Z436" s="73">
        <f>VLOOKUP($B436,'Tillförd energi'!$B$2:$AS$506,MATCH(Z$1,'Tillförd energi'!$B$1:$AQ$1,0),FALSE)</f>
        <v>0</v>
      </c>
      <c r="AA436" s="73">
        <f>VLOOKUP($B436,'Tillförd energi'!$B$2:$AS$506,MATCH(AA$1,'Tillförd energi'!$B$1:$AQ$1,0),FALSE)</f>
        <v>0</v>
      </c>
      <c r="AB436" s="73">
        <f>VLOOKUP($B436,'Tillförd energi'!$B$2:$AS$506,MATCH(AB$1,'Tillförd energi'!$B$1:$AQ$1,0),FALSE)</f>
        <v>25.334</v>
      </c>
      <c r="AC436" s="73">
        <f>VLOOKUP($B436,'Tillförd energi'!$B$2:$AS$506,MATCH(AC$1,'Tillförd energi'!$B$1:$AQ$1,0),FALSE)</f>
        <v>0</v>
      </c>
      <c r="AD436" s="73">
        <f>VLOOKUP($B436,'Tillförd energi'!$B$2:$AS$506,MATCH(AD$1,'Tillförd energi'!$B$1:$AQ$1,0),FALSE)</f>
        <v>0</v>
      </c>
      <c r="AF436" s="73">
        <f>VLOOKUP($B436,'Tillförd energi'!$B$2:$AS$506,MATCH(AF$1,'Tillförd energi'!$B$1:$AQ$1,0),FALSE)</f>
        <v>2.66</v>
      </c>
      <c r="AH436" s="73">
        <f>IFERROR(VLOOKUP(B436,Miljö!$B$1:$S$476,9,FALSE)/1,0)</f>
        <v>0</v>
      </c>
      <c r="AJ436" s="81">
        <f>IFERROR(VLOOKUP($B436,Miljö!$B$1:$S$500,MATCH("hjälpel exklusive kraftvärme (GWh)",Miljö!$B$1:$V$1,0),FALSE)/1,"")</f>
        <v>2.66</v>
      </c>
      <c r="AK436" s="81">
        <f t="shared" si="66"/>
        <v>2.66</v>
      </c>
      <c r="AL436" s="81">
        <f>VLOOKUP($B436,'Slutlig allokering'!$B$2:$AL$462,MATCH("Hjälpel kraftvärme",'Slutlig allokering'!$B$2:$AL$2,0),FALSE)</f>
        <v>0</v>
      </c>
      <c r="AN436" s="73">
        <f t="shared" si="67"/>
        <v>134.84399999999999</v>
      </c>
      <c r="AO436" s="73">
        <f t="shared" si="68"/>
        <v>134.84399999999999</v>
      </c>
      <c r="AP436" s="73">
        <f>IF(ISERROR(1/VLOOKUP($B436,Leveranser!$B$1:$S$500,MATCH("såld värme (gwh)",Leveranser!$B$1:$S$1,0),FALSE)),"",VLOOKUP($B436,Leveranser!$B$1:$S$500,MATCH("såld värme (gwh)",Leveranser!$B$1:$S$1,0),FALSE))</f>
        <v>114.98699999999999</v>
      </c>
      <c r="AQ436" s="73">
        <f>VLOOKUP($B436,Leveranser!$B$1:$Y$500,MATCH("Totalt såld fjärrvärme till andra fjärrvärmeföretag",Leveranser!$B$1:$AA$1,0),FALSE)</f>
        <v>113.06</v>
      </c>
      <c r="AR436" s="73">
        <f>IF(ISERROR(1/VLOOKUP($B436,Miljö!$B$1:$S$500,MATCH("Såld mängd produktionsspecifik fjärrvärme (GWh)",Miljö!$B$1:$R$1,0),FALSE)),0,VLOOKUP($B436,Miljö!$B$1:$S$500,MATCH("Såld mängd produktionsspecifik fjärrvärme (GWh)",Miljö!$B$1:$R$1,0),FALSE))</f>
        <v>0</v>
      </c>
      <c r="AS436" s="82">
        <f t="shared" si="73"/>
        <v>0.85274094509210641</v>
      </c>
      <c r="AU436" s="73" t="str">
        <f>VLOOKUP($B436,'Miljövärden urval för publ'!$B$2:$I$486,7,FALSE)</f>
        <v>Ja</v>
      </c>
      <c r="AV436" s="73" t="str">
        <f>VLOOKUP($B436,'Miljövärden urval för publ'!$B$2:$I$486,6,FALSE)</f>
        <v>Nej</v>
      </c>
      <c r="AW436" s="73" t="s">
        <v>1159</v>
      </c>
      <c r="AZ436" s="73">
        <f t="shared" si="69"/>
        <v>2.66</v>
      </c>
      <c r="BA436" s="73">
        <f t="shared" si="74"/>
        <v>0</v>
      </c>
      <c r="BB436" s="73">
        <f t="shared" si="70"/>
        <v>104.8</v>
      </c>
      <c r="BC436" s="73">
        <f t="shared" si="71"/>
        <v>0</v>
      </c>
      <c r="BE436" s="73">
        <f t="shared" si="75"/>
        <v>0</v>
      </c>
      <c r="BF436" s="73">
        <f t="shared" si="76"/>
        <v>0</v>
      </c>
      <c r="BH436" s="73">
        <f t="shared" si="72"/>
        <v>104.8</v>
      </c>
    </row>
    <row r="437" spans="1:60" ht="14.5" x14ac:dyDescent="0.35">
      <c r="A437" t="s">
        <v>550</v>
      </c>
      <c r="B437" t="s">
        <v>563</v>
      </c>
      <c r="C437" s="73">
        <f>VLOOKUP($B437,'Tillförd energi'!$B$2:$AS$506,MATCH(C$1,'Tillförd energi'!$B$1:$AQ$1,0),FALSE)</f>
        <v>0</v>
      </c>
      <c r="D437" s="73">
        <f>VLOOKUP($B437,'Tillförd energi'!$B$2:$AS$506,MATCH(D$1,'Tillförd energi'!$B$1:$AQ$1,0),FALSE)</f>
        <v>0.25322</v>
      </c>
      <c r="E437" s="73">
        <f>VLOOKUP($B437,'Tillförd energi'!$B$2:$AS$506,MATCH(E$1,'Tillförd energi'!$B$1:$AQ$1,0),FALSE)</f>
        <v>0</v>
      </c>
      <c r="F437" s="73">
        <f>VLOOKUP($B437,'Tillförd energi'!$B$2:$AS$506,MATCH(F$1,'Tillförd energi'!$B$1:$AQ$1,0),FALSE)</f>
        <v>1.6484300000000001</v>
      </c>
      <c r="G437" s="73">
        <f>VLOOKUP($B437,'Tillförd energi'!$B$2:$AS$506,MATCH(G$1,'Tillförd energi'!$B$1:$AQ$1,0),FALSE)</f>
        <v>0</v>
      </c>
      <c r="H437" s="73">
        <f>VLOOKUP($B437,'Tillförd energi'!$B$2:$AS$506,MATCH(H$1,'Tillförd energi'!$B$1:$AQ$1,0),FALSE)</f>
        <v>0</v>
      </c>
      <c r="I437" s="73">
        <f>VLOOKUP($B437,'Tillförd energi'!$B$2:$AS$506,MATCH(I$1,'Tillförd energi'!$B$1:$AQ$1,0),FALSE)</f>
        <v>0.72229100000000002</v>
      </c>
      <c r="J437" s="73">
        <f>VLOOKUP($B437,'Tillförd energi'!$B$2:$AS$506,MATCH(J$1,'Tillförd energi'!$B$1:$AQ$1,0),FALSE)</f>
        <v>0</v>
      </c>
      <c r="K437" s="73">
        <f>VLOOKUP($B437,'Tillförd energi'!$B$2:$AS$506,MATCH(K$1,'Tillförd energi'!$B$1:$AQ$1,0),FALSE)</f>
        <v>11.6554</v>
      </c>
      <c r="L437" s="73">
        <f>VLOOKUP($B437,'Tillförd energi'!$B$2:$AS$506,MATCH(L$1,'Tillförd energi'!$B$1:$AQ$1,0),FALSE)</f>
        <v>0</v>
      </c>
      <c r="M437" s="73">
        <f>VLOOKUP($B437,'Tillförd energi'!$B$2:$AS$506,MATCH(M$1,'Tillförd energi'!$B$1:$AQ$1,0),FALSE)</f>
        <v>1.0551999999999999</v>
      </c>
      <c r="N437" s="73">
        <f>VLOOKUP($B437,'Tillförd energi'!$B$2:$AS$506,MATCH(N$1,'Tillförd energi'!$B$1:$AQ$1,0),FALSE)</f>
        <v>0</v>
      </c>
      <c r="O437" s="73">
        <f>VLOOKUP($B437,'Tillförd energi'!$B$2:$AS$506,MATCH(O$1,'Tillförd energi'!$B$1:$AQ$1,0),FALSE)</f>
        <v>0</v>
      </c>
      <c r="P437" s="73">
        <f>VLOOKUP($B437,'Tillförd energi'!$B$2:$AS$506,MATCH(P$1,'Tillförd energi'!$B$1:$AQ$1,0),FALSE)</f>
        <v>0.87611700000000003</v>
      </c>
      <c r="Q437" s="73">
        <f>VLOOKUP($B437,'Tillförd energi'!$B$2:$AS$506,MATCH(Q$1,'Tillförd energi'!$B$1:$AQ$1,0),FALSE)</f>
        <v>0</v>
      </c>
      <c r="R437" s="73">
        <f>VLOOKUP($B437,'Tillförd energi'!$B$2:$AS$506,MATCH(R$1,'Tillförd energi'!$B$1:$AQ$1,0),FALSE)</f>
        <v>0</v>
      </c>
      <c r="S437" s="73">
        <f>VLOOKUP($B437,'Tillförd energi'!$B$2:$AS$506,MATCH(S$1,'Tillförd energi'!$B$1:$AQ$1,0),FALSE)</f>
        <v>0</v>
      </c>
      <c r="T437" s="73">
        <f>VLOOKUP($B437,'Tillförd energi'!$B$2:$AS$506,MATCH(T$1,'Tillförd energi'!$B$1:$AQ$1,0),FALSE)</f>
        <v>0</v>
      </c>
      <c r="U437" s="73">
        <f>VLOOKUP($B437,'Tillförd energi'!$B$2:$AS$506,MATCH(U$1,'Tillförd energi'!$B$1:$AQ$1,0),FALSE)</f>
        <v>0</v>
      </c>
      <c r="V437" s="73">
        <f>VLOOKUP($B437,'Tillförd energi'!$B$2:$AS$506,MATCH(V$1,'Tillförd energi'!$B$1:$AQ$1,0),FALSE)</f>
        <v>0</v>
      </c>
      <c r="W437" s="73">
        <f>VLOOKUP($B437,'Tillförd energi'!$B$2:$AS$506,MATCH(W$1,'Tillförd energi'!$B$1:$AQ$1,0),FALSE)</f>
        <v>0</v>
      </c>
      <c r="X437" s="73">
        <f>VLOOKUP($B437,'Tillförd energi'!$B$2:$AS$506,MATCH(X$1,'Tillförd energi'!$B$1:$AQ$1,0),FALSE)</f>
        <v>0</v>
      </c>
      <c r="Y437" s="73">
        <f>VLOOKUP($B437,'Tillförd energi'!$B$2:$AS$506,MATCH(Y$1,'Tillförd energi'!$B$1:$AQ$1,0),FALSE)</f>
        <v>0</v>
      </c>
      <c r="Z437" s="73">
        <f>VLOOKUP($B437,'Tillförd energi'!$B$2:$AS$506,MATCH(Z$1,'Tillförd energi'!$B$1:$AQ$1,0),FALSE)</f>
        <v>0</v>
      </c>
      <c r="AA437" s="73">
        <f>VLOOKUP($B437,'Tillförd energi'!$B$2:$AS$506,MATCH(AA$1,'Tillförd energi'!$B$1:$AQ$1,0),FALSE)</f>
        <v>0</v>
      </c>
      <c r="AB437" s="73">
        <f>VLOOKUP($B437,'Tillförd energi'!$B$2:$AS$506,MATCH(AB$1,'Tillförd energi'!$B$1:$AQ$1,0),FALSE)</f>
        <v>19.597000000000001</v>
      </c>
      <c r="AC437" s="73">
        <f>VLOOKUP($B437,'Tillförd energi'!$B$2:$AS$506,MATCH(AC$1,'Tillförd energi'!$B$1:$AQ$1,0),FALSE)</f>
        <v>27.795000000000002</v>
      </c>
      <c r="AD437" s="73">
        <f>VLOOKUP($B437,'Tillförd energi'!$B$2:$AS$506,MATCH(AD$1,'Tillförd energi'!$B$1:$AQ$1,0),FALSE)</f>
        <v>0</v>
      </c>
      <c r="AF437" s="73">
        <f>VLOOKUP($B437,'Tillförd energi'!$B$2:$AS$506,MATCH(AF$1,'Tillförd energi'!$B$1:$AQ$1,0),FALSE)</f>
        <v>1.59145</v>
      </c>
      <c r="AH437" s="73">
        <f>IFERROR(VLOOKUP(B437,Miljö!$B$1:$S$476,9,FALSE)/1,0)</f>
        <v>0</v>
      </c>
      <c r="AJ437" s="81">
        <f>IFERROR(VLOOKUP($B437,Miljö!$B$1:$S$500,MATCH("hjälpel exklusive kraftvärme (GWh)",Miljö!$B$1:$V$1,0),FALSE)/1,"")</f>
        <v>1</v>
      </c>
      <c r="AK437" s="81">
        <f t="shared" si="66"/>
        <v>1</v>
      </c>
      <c r="AL437" s="81">
        <f>VLOOKUP($B437,'Slutlig allokering'!$B$2:$AL$462,MATCH("Hjälpel kraftvärme",'Slutlig allokering'!$B$2:$AL$2,0),FALSE)</f>
        <v>0.59145000000000003</v>
      </c>
      <c r="AN437" s="73">
        <f t="shared" si="67"/>
        <v>65.194108</v>
      </c>
      <c r="AO437" s="73">
        <f t="shared" si="68"/>
        <v>65.194108</v>
      </c>
      <c r="AP437" s="73">
        <f>IF(ISERROR(1/VLOOKUP($B437,Leveranser!$B$1:$S$500,MATCH("såld värme (gwh)",Leveranser!$B$1:$S$1,0),FALSE)),"",VLOOKUP($B437,Leveranser!$B$1:$S$500,MATCH("såld värme (gwh)",Leveranser!$B$1:$S$1,0),FALSE))</f>
        <v>59.045000000000002</v>
      </c>
      <c r="AQ437" s="73">
        <f>VLOOKUP($B437,Leveranser!$B$1:$Y$500,MATCH("Totalt såld fjärrvärme till andra fjärrvärmeföretag",Leveranser!$B$1:$AA$1,0),FALSE)</f>
        <v>0</v>
      </c>
      <c r="AR437" s="73">
        <f>IF(ISERROR(1/VLOOKUP($B437,Miljö!$B$1:$S$500,MATCH("Såld mängd produktionsspecifik fjärrvärme (GWh)",Miljö!$B$1:$R$1,0),FALSE)),0,VLOOKUP($B437,Miljö!$B$1:$S$500,MATCH("Såld mängd produktionsspecifik fjärrvärme (GWh)",Miljö!$B$1:$R$1,0),FALSE))</f>
        <v>0</v>
      </c>
      <c r="AS437" s="82">
        <f t="shared" si="73"/>
        <v>0.90568000408871308</v>
      </c>
      <c r="AU437" s="73" t="str">
        <f>VLOOKUP($B437,'Miljövärden urval för publ'!$B$2:$I$486,7,FALSE)</f>
        <v>Ja</v>
      </c>
      <c r="AV437" s="73" t="str">
        <f>VLOOKUP($B437,'Miljövärden urval för publ'!$B$2:$I$486,6,FALSE)</f>
        <v>Ja</v>
      </c>
      <c r="AZ437" s="73">
        <f t="shared" si="69"/>
        <v>1.59145</v>
      </c>
      <c r="BA437" s="73">
        <f t="shared" si="74"/>
        <v>0</v>
      </c>
      <c r="BB437" s="73">
        <f t="shared" si="70"/>
        <v>1.931317</v>
      </c>
      <c r="BC437" s="73">
        <f t="shared" si="71"/>
        <v>0</v>
      </c>
      <c r="BE437" s="73">
        <f t="shared" si="75"/>
        <v>0</v>
      </c>
      <c r="BF437" s="73">
        <f t="shared" si="76"/>
        <v>0</v>
      </c>
      <c r="BH437" s="73">
        <f t="shared" si="72"/>
        <v>13.586717</v>
      </c>
    </row>
    <row r="438" spans="1:60" ht="14.5" x14ac:dyDescent="0.35">
      <c r="A438" t="s">
        <v>550</v>
      </c>
      <c r="B438" t="s">
        <v>564</v>
      </c>
      <c r="C438" s="73">
        <f>VLOOKUP($B438,'Tillförd energi'!$B$2:$AS$506,MATCH(C$1,'Tillförd energi'!$B$1:$AQ$1,0),FALSE)</f>
        <v>0</v>
      </c>
      <c r="D438" s="73">
        <f>VLOOKUP($B438,'Tillförd energi'!$B$2:$AS$506,MATCH(D$1,'Tillförd energi'!$B$1:$AQ$1,0),FALSE)</f>
        <v>0.16700000000000001</v>
      </c>
      <c r="E438" s="73">
        <f>VLOOKUP($B438,'Tillförd energi'!$B$2:$AS$506,MATCH(E$1,'Tillförd energi'!$B$1:$AQ$1,0),FALSE)</f>
        <v>0</v>
      </c>
      <c r="F438" s="73">
        <f>VLOOKUP($B438,'Tillförd energi'!$B$2:$AS$506,MATCH(F$1,'Tillförd energi'!$B$1:$AQ$1,0),FALSE)</f>
        <v>0</v>
      </c>
      <c r="G438" s="73">
        <f>VLOOKUP($B438,'Tillförd energi'!$B$2:$AS$506,MATCH(G$1,'Tillförd energi'!$B$1:$AQ$1,0),FALSE)</f>
        <v>0</v>
      </c>
      <c r="H438" s="73">
        <f>VLOOKUP($B438,'Tillförd energi'!$B$2:$AS$506,MATCH(H$1,'Tillförd energi'!$B$1:$AQ$1,0),FALSE)</f>
        <v>0</v>
      </c>
      <c r="I438" s="73">
        <f>VLOOKUP($B438,'Tillförd energi'!$B$2:$AS$506,MATCH(I$1,'Tillförd energi'!$B$1:$AQ$1,0),FALSE)</f>
        <v>0</v>
      </c>
      <c r="J438" s="73">
        <f>VLOOKUP($B438,'Tillförd energi'!$B$2:$AS$506,MATCH(J$1,'Tillförd energi'!$B$1:$AQ$1,0),FALSE)</f>
        <v>0</v>
      </c>
      <c r="K438" s="73">
        <f>VLOOKUP($B438,'Tillförd energi'!$B$2:$AS$506,MATCH(K$1,'Tillförd energi'!$B$1:$AQ$1,0),FALSE)</f>
        <v>0</v>
      </c>
      <c r="L438" s="73">
        <f>VLOOKUP($B438,'Tillförd energi'!$B$2:$AS$506,MATCH(L$1,'Tillförd energi'!$B$1:$AQ$1,0),FALSE)</f>
        <v>0</v>
      </c>
      <c r="M438" s="73">
        <f>VLOOKUP($B438,'Tillförd energi'!$B$2:$AS$506,MATCH(M$1,'Tillförd energi'!$B$1:$AQ$1,0),FALSE)</f>
        <v>0</v>
      </c>
      <c r="N438" s="73">
        <f>VLOOKUP($B438,'Tillförd energi'!$B$2:$AS$506,MATCH(N$1,'Tillförd energi'!$B$1:$AQ$1,0),FALSE)</f>
        <v>0</v>
      </c>
      <c r="O438" s="73">
        <f>VLOOKUP($B438,'Tillförd energi'!$B$2:$AS$506,MATCH(O$1,'Tillförd energi'!$B$1:$AQ$1,0),FALSE)</f>
        <v>0</v>
      </c>
      <c r="P438" s="73">
        <f>VLOOKUP($B438,'Tillförd energi'!$B$2:$AS$506,MATCH(P$1,'Tillförd energi'!$B$1:$AQ$1,0),FALSE)</f>
        <v>0</v>
      </c>
      <c r="Q438" s="73">
        <f>VLOOKUP($B438,'Tillförd energi'!$B$2:$AS$506,MATCH(Q$1,'Tillförd energi'!$B$1:$AQ$1,0),FALSE)</f>
        <v>2.23</v>
      </c>
      <c r="R438" s="73">
        <f>VLOOKUP($B438,'Tillförd energi'!$B$2:$AS$506,MATCH(R$1,'Tillförd energi'!$B$1:$AQ$1,0),FALSE)</f>
        <v>0</v>
      </c>
      <c r="S438" s="73">
        <f>VLOOKUP($B438,'Tillförd energi'!$B$2:$AS$506,MATCH(S$1,'Tillförd energi'!$B$1:$AQ$1,0),FALSE)</f>
        <v>0</v>
      </c>
      <c r="T438" s="73">
        <f>VLOOKUP($B438,'Tillförd energi'!$B$2:$AS$506,MATCH(T$1,'Tillförd energi'!$B$1:$AQ$1,0),FALSE)</f>
        <v>0</v>
      </c>
      <c r="U438" s="73">
        <f>VLOOKUP($B438,'Tillförd energi'!$B$2:$AS$506,MATCH(U$1,'Tillförd energi'!$B$1:$AQ$1,0),FALSE)</f>
        <v>0</v>
      </c>
      <c r="V438" s="73">
        <f>VLOOKUP($B438,'Tillförd energi'!$B$2:$AS$506,MATCH(V$1,'Tillförd energi'!$B$1:$AQ$1,0),FALSE)</f>
        <v>0</v>
      </c>
      <c r="W438" s="73">
        <f>VLOOKUP($B438,'Tillförd energi'!$B$2:$AS$506,MATCH(W$1,'Tillförd energi'!$B$1:$AQ$1,0),FALSE)</f>
        <v>0</v>
      </c>
      <c r="X438" s="73">
        <f>VLOOKUP($B438,'Tillförd energi'!$B$2:$AS$506,MATCH(X$1,'Tillförd energi'!$B$1:$AQ$1,0),FALSE)</f>
        <v>0</v>
      </c>
      <c r="Y438" s="73">
        <f>VLOOKUP($B438,'Tillförd energi'!$B$2:$AS$506,MATCH(Y$1,'Tillförd energi'!$B$1:$AQ$1,0),FALSE)</f>
        <v>0</v>
      </c>
      <c r="Z438" s="73">
        <f>VLOOKUP($B438,'Tillförd energi'!$B$2:$AS$506,MATCH(Z$1,'Tillförd energi'!$B$1:$AQ$1,0),FALSE)</f>
        <v>0</v>
      </c>
      <c r="AA438" s="73">
        <f>VLOOKUP($B438,'Tillförd energi'!$B$2:$AS$506,MATCH(AA$1,'Tillförd energi'!$B$1:$AQ$1,0),FALSE)</f>
        <v>0</v>
      </c>
      <c r="AB438" s="73">
        <f>VLOOKUP($B438,'Tillförd energi'!$B$2:$AS$506,MATCH(AB$1,'Tillförd energi'!$B$1:$AQ$1,0),FALSE)</f>
        <v>0</v>
      </c>
      <c r="AC438" s="73">
        <f>VLOOKUP($B438,'Tillförd energi'!$B$2:$AS$506,MATCH(AC$1,'Tillförd energi'!$B$1:$AQ$1,0),FALSE)</f>
        <v>0</v>
      </c>
      <c r="AD438" s="73">
        <f>VLOOKUP($B438,'Tillförd energi'!$B$2:$AS$506,MATCH(AD$1,'Tillförd energi'!$B$1:$AQ$1,0),FALSE)</f>
        <v>0</v>
      </c>
      <c r="AF438" s="73">
        <f>VLOOKUP($B438,'Tillförd energi'!$B$2:$AS$506,MATCH(AF$1,'Tillförd energi'!$B$1:$AQ$1,0),FALSE)</f>
        <v>0.05</v>
      </c>
      <c r="AH438" s="73">
        <f>IFERROR(VLOOKUP(B438,Miljö!$B$1:$S$476,9,FALSE)/1,0)</f>
        <v>0</v>
      </c>
      <c r="AJ438" s="81">
        <f>IFERROR(VLOOKUP($B438,Miljö!$B$1:$S$500,MATCH("hjälpel exklusive kraftvärme (GWh)",Miljö!$B$1:$V$1,0),FALSE)/1,"")</f>
        <v>0.05</v>
      </c>
      <c r="AK438" s="81">
        <f t="shared" si="66"/>
        <v>0.05</v>
      </c>
      <c r="AL438" s="81">
        <f>VLOOKUP($B438,'Slutlig allokering'!$B$2:$AL$462,MATCH("Hjälpel kraftvärme",'Slutlig allokering'!$B$2:$AL$2,0),FALSE)</f>
        <v>0</v>
      </c>
      <c r="AN438" s="73">
        <f t="shared" si="67"/>
        <v>2.4469999999999996</v>
      </c>
      <c r="AO438" s="73">
        <f t="shared" si="68"/>
        <v>2.4469999999999996</v>
      </c>
      <c r="AP438" s="73">
        <f>IF(ISERROR(1/VLOOKUP($B438,Leveranser!$B$1:$S$500,MATCH("såld värme (gwh)",Leveranser!$B$1:$S$1,0),FALSE)),"",VLOOKUP($B438,Leveranser!$B$1:$S$500,MATCH("såld värme (gwh)",Leveranser!$B$1:$S$1,0),FALSE))</f>
        <v>1.92</v>
      </c>
      <c r="AQ438" s="73">
        <f>VLOOKUP($B438,Leveranser!$B$1:$Y$500,MATCH("Totalt såld fjärrvärme till andra fjärrvärmeföretag",Leveranser!$B$1:$AA$1,0),FALSE)</f>
        <v>0</v>
      </c>
      <c r="AR438" s="73">
        <f>IF(ISERROR(1/VLOOKUP($B438,Miljö!$B$1:$S$500,MATCH("Såld mängd produktionsspecifik fjärrvärme (GWh)",Miljö!$B$1:$R$1,0),FALSE)),0,VLOOKUP($B438,Miljö!$B$1:$S$500,MATCH("Såld mängd produktionsspecifik fjärrvärme (GWh)",Miljö!$B$1:$R$1,0),FALSE))</f>
        <v>0</v>
      </c>
      <c r="AS438" s="82">
        <f t="shared" si="73"/>
        <v>0.78463424601552934</v>
      </c>
      <c r="AU438" s="73" t="str">
        <f>VLOOKUP($B438,'Miljövärden urval för publ'!$B$2:$I$486,7,FALSE)</f>
        <v>Ja</v>
      </c>
      <c r="AV438" s="73" t="str">
        <f>VLOOKUP($B438,'Miljövärden urval för publ'!$B$2:$I$486,6,FALSE)</f>
        <v>Nej</v>
      </c>
      <c r="AZ438" s="73">
        <f t="shared" si="69"/>
        <v>0.05</v>
      </c>
      <c r="BA438" s="73">
        <f t="shared" si="74"/>
        <v>0</v>
      </c>
      <c r="BB438" s="73">
        <f t="shared" si="70"/>
        <v>0</v>
      </c>
      <c r="BC438" s="73">
        <f t="shared" si="71"/>
        <v>2.23</v>
      </c>
      <c r="BE438" s="73">
        <f t="shared" si="75"/>
        <v>0</v>
      </c>
      <c r="BF438" s="73">
        <f t="shared" si="76"/>
        <v>0</v>
      </c>
      <c r="BH438" s="73">
        <f t="shared" si="72"/>
        <v>2.23</v>
      </c>
    </row>
    <row r="439" spans="1:60" ht="14.5" x14ac:dyDescent="0.35">
      <c r="A439" t="s">
        <v>550</v>
      </c>
      <c r="B439" t="s">
        <v>565</v>
      </c>
      <c r="C439" s="73">
        <f>VLOOKUP($B439,'Tillförd energi'!$B$2:$AS$506,MATCH(C$1,'Tillförd energi'!$B$1:$AQ$1,0),FALSE)</f>
        <v>0</v>
      </c>
      <c r="D439" s="73">
        <f>VLOOKUP($B439,'Tillförd energi'!$B$2:$AS$506,MATCH(D$1,'Tillförd energi'!$B$1:$AQ$1,0),FALSE)</f>
        <v>1.67E-2</v>
      </c>
      <c r="E439" s="73">
        <f>VLOOKUP($B439,'Tillförd energi'!$B$2:$AS$506,MATCH(E$1,'Tillförd energi'!$B$1:$AQ$1,0),FALSE)</f>
        <v>0</v>
      </c>
      <c r="F439" s="73">
        <f>VLOOKUP($B439,'Tillförd energi'!$B$2:$AS$506,MATCH(F$1,'Tillförd energi'!$B$1:$AQ$1,0),FALSE)</f>
        <v>0</v>
      </c>
      <c r="G439" s="73">
        <f>VLOOKUP($B439,'Tillförd energi'!$B$2:$AS$506,MATCH(G$1,'Tillförd energi'!$B$1:$AQ$1,0),FALSE)</f>
        <v>0</v>
      </c>
      <c r="H439" s="73">
        <f>VLOOKUP($B439,'Tillförd energi'!$B$2:$AS$506,MATCH(H$1,'Tillförd energi'!$B$1:$AQ$1,0),FALSE)</f>
        <v>0</v>
      </c>
      <c r="I439" s="73">
        <f>VLOOKUP($B439,'Tillförd energi'!$B$2:$AS$506,MATCH(I$1,'Tillförd energi'!$B$1:$AQ$1,0),FALSE)</f>
        <v>0</v>
      </c>
      <c r="J439" s="73">
        <f>VLOOKUP($B439,'Tillförd energi'!$B$2:$AS$506,MATCH(J$1,'Tillförd energi'!$B$1:$AQ$1,0),FALSE)</f>
        <v>0</v>
      </c>
      <c r="K439" s="73">
        <f>VLOOKUP($B439,'Tillförd energi'!$B$2:$AS$506,MATCH(K$1,'Tillförd energi'!$B$1:$AQ$1,0),FALSE)</f>
        <v>0</v>
      </c>
      <c r="L439" s="73">
        <f>VLOOKUP($B439,'Tillförd energi'!$B$2:$AS$506,MATCH(L$1,'Tillförd energi'!$B$1:$AQ$1,0),FALSE)</f>
        <v>0</v>
      </c>
      <c r="M439" s="73">
        <f>VLOOKUP($B439,'Tillförd energi'!$B$2:$AS$506,MATCH(M$1,'Tillförd energi'!$B$1:$AQ$1,0),FALSE)</f>
        <v>0</v>
      </c>
      <c r="N439" s="73">
        <f>VLOOKUP($B439,'Tillförd energi'!$B$2:$AS$506,MATCH(N$1,'Tillförd energi'!$B$1:$AQ$1,0),FALSE)</f>
        <v>0</v>
      </c>
      <c r="O439" s="73">
        <f>VLOOKUP($B439,'Tillförd energi'!$B$2:$AS$506,MATCH(O$1,'Tillförd energi'!$B$1:$AQ$1,0),FALSE)</f>
        <v>0</v>
      </c>
      <c r="P439" s="73">
        <f>VLOOKUP($B439,'Tillförd energi'!$B$2:$AS$506,MATCH(P$1,'Tillförd energi'!$B$1:$AQ$1,0),FALSE)</f>
        <v>0</v>
      </c>
      <c r="Q439" s="73">
        <f>VLOOKUP($B439,'Tillförd energi'!$B$2:$AS$506,MATCH(Q$1,'Tillförd energi'!$B$1:$AQ$1,0),FALSE)</f>
        <v>0</v>
      </c>
      <c r="R439" s="73">
        <f>VLOOKUP($B439,'Tillförd energi'!$B$2:$AS$506,MATCH(R$1,'Tillförd energi'!$B$1:$AQ$1,0),FALSE)</f>
        <v>2.62</v>
      </c>
      <c r="S439" s="73">
        <f>VLOOKUP($B439,'Tillförd energi'!$B$2:$AS$506,MATCH(S$1,'Tillförd energi'!$B$1:$AQ$1,0),FALSE)</f>
        <v>0</v>
      </c>
      <c r="T439" s="73">
        <f>VLOOKUP($B439,'Tillförd energi'!$B$2:$AS$506,MATCH(T$1,'Tillförd energi'!$B$1:$AQ$1,0),FALSE)</f>
        <v>0</v>
      </c>
      <c r="U439" s="73">
        <f>VLOOKUP($B439,'Tillförd energi'!$B$2:$AS$506,MATCH(U$1,'Tillförd energi'!$B$1:$AQ$1,0),FALSE)</f>
        <v>0</v>
      </c>
      <c r="V439" s="73">
        <f>VLOOKUP($B439,'Tillförd energi'!$B$2:$AS$506,MATCH(V$1,'Tillförd energi'!$B$1:$AQ$1,0),FALSE)</f>
        <v>0</v>
      </c>
      <c r="W439" s="73">
        <f>VLOOKUP($B439,'Tillförd energi'!$B$2:$AS$506,MATCH(W$1,'Tillförd energi'!$B$1:$AQ$1,0),FALSE)</f>
        <v>0</v>
      </c>
      <c r="X439" s="73">
        <f>VLOOKUP($B439,'Tillförd energi'!$B$2:$AS$506,MATCH(X$1,'Tillförd energi'!$B$1:$AQ$1,0),FALSE)</f>
        <v>0</v>
      </c>
      <c r="Y439" s="73">
        <f>VLOOKUP($B439,'Tillförd energi'!$B$2:$AS$506,MATCH(Y$1,'Tillförd energi'!$B$1:$AQ$1,0),FALSE)</f>
        <v>0</v>
      </c>
      <c r="Z439" s="73">
        <f>VLOOKUP($B439,'Tillförd energi'!$B$2:$AS$506,MATCH(Z$1,'Tillförd energi'!$B$1:$AQ$1,0),FALSE)</f>
        <v>0</v>
      </c>
      <c r="AA439" s="73">
        <f>VLOOKUP($B439,'Tillförd energi'!$B$2:$AS$506,MATCH(AA$1,'Tillförd energi'!$B$1:$AQ$1,0),FALSE)</f>
        <v>0</v>
      </c>
      <c r="AB439" s="73">
        <f>VLOOKUP($B439,'Tillförd energi'!$B$2:$AS$506,MATCH(AB$1,'Tillförd energi'!$B$1:$AQ$1,0),FALSE)</f>
        <v>0</v>
      </c>
      <c r="AC439" s="73">
        <f>VLOOKUP($B439,'Tillförd energi'!$B$2:$AS$506,MATCH(AC$1,'Tillförd energi'!$B$1:$AQ$1,0),FALSE)</f>
        <v>0</v>
      </c>
      <c r="AD439" s="73">
        <f>VLOOKUP($B439,'Tillförd energi'!$B$2:$AS$506,MATCH(AD$1,'Tillförd energi'!$B$1:$AQ$1,0),FALSE)</f>
        <v>0</v>
      </c>
      <c r="AF439" s="73">
        <f>VLOOKUP($B439,'Tillförd energi'!$B$2:$AS$506,MATCH(AF$1,'Tillförd energi'!$B$1:$AQ$1,0),FALSE)</f>
        <v>5.8500000000000003E-2</v>
      </c>
      <c r="AH439" s="73">
        <f>IFERROR(VLOOKUP(B439,Miljö!$B$1:$S$476,9,FALSE)/1,0)</f>
        <v>0</v>
      </c>
      <c r="AJ439" s="81">
        <f>IFERROR(VLOOKUP($B439,Miljö!$B$1:$S$500,MATCH("hjälpel exklusive kraftvärme (GWh)",Miljö!$B$1:$V$1,0),FALSE)/1,"")</f>
        <v>5.8500000000000003E-2</v>
      </c>
      <c r="AK439" s="81">
        <f t="shared" si="66"/>
        <v>5.8500000000000003E-2</v>
      </c>
      <c r="AL439" s="81">
        <f>VLOOKUP($B439,'Slutlig allokering'!$B$2:$AL$462,MATCH("Hjälpel kraftvärme",'Slutlig allokering'!$B$2:$AL$2,0),FALSE)</f>
        <v>0</v>
      </c>
      <c r="AN439" s="73">
        <f t="shared" si="67"/>
        <v>2.6952000000000003</v>
      </c>
      <c r="AO439" s="73">
        <f t="shared" si="68"/>
        <v>2.6952000000000003</v>
      </c>
      <c r="AP439" s="73">
        <f>IF(ISERROR(1/VLOOKUP($B439,Leveranser!$B$1:$S$500,MATCH("såld värme (gwh)",Leveranser!$B$1:$S$1,0),FALSE)),"",VLOOKUP($B439,Leveranser!$B$1:$S$500,MATCH("såld värme (gwh)",Leveranser!$B$1:$S$1,0),FALSE))</f>
        <v>1.881</v>
      </c>
      <c r="AQ439" s="73">
        <f>VLOOKUP($B439,Leveranser!$B$1:$Y$500,MATCH("Totalt såld fjärrvärme till andra fjärrvärmeföretag",Leveranser!$B$1:$AA$1,0),FALSE)</f>
        <v>0</v>
      </c>
      <c r="AR439" s="73">
        <f>IF(ISERROR(1/VLOOKUP($B439,Miljö!$B$1:$S$500,MATCH("Såld mängd produktionsspecifik fjärrvärme (GWh)",Miljö!$B$1:$R$1,0),FALSE)),0,VLOOKUP($B439,Miljö!$B$1:$S$500,MATCH("Såld mängd produktionsspecifik fjärrvärme (GWh)",Miljö!$B$1:$R$1,0),FALSE))</f>
        <v>0</v>
      </c>
      <c r="AS439" s="82">
        <f t="shared" si="73"/>
        <v>0.69790739091718601</v>
      </c>
      <c r="AU439" s="73" t="str">
        <f>VLOOKUP($B439,'Miljövärden urval för publ'!$B$2:$I$486,7,FALSE)</f>
        <v>Ja</v>
      </c>
      <c r="AV439" s="73" t="str">
        <f>VLOOKUP($B439,'Miljövärden urval för publ'!$B$2:$I$486,6,FALSE)</f>
        <v>Nej</v>
      </c>
      <c r="AZ439" s="73">
        <f t="shared" si="69"/>
        <v>5.8500000000000003E-2</v>
      </c>
      <c r="BA439" s="73">
        <f t="shared" si="74"/>
        <v>0</v>
      </c>
      <c r="BB439" s="73">
        <f t="shared" si="70"/>
        <v>0</v>
      </c>
      <c r="BC439" s="73">
        <f t="shared" si="71"/>
        <v>2.62</v>
      </c>
      <c r="BE439" s="73">
        <f t="shared" si="75"/>
        <v>0</v>
      </c>
      <c r="BF439" s="73">
        <f t="shared" si="76"/>
        <v>0</v>
      </c>
      <c r="BH439" s="73">
        <f t="shared" si="72"/>
        <v>2.62</v>
      </c>
    </row>
    <row r="440" spans="1:60" ht="14.5" x14ac:dyDescent="0.35">
      <c r="A440" t="s">
        <v>550</v>
      </c>
      <c r="B440" t="s">
        <v>566</v>
      </c>
      <c r="C440" s="73">
        <f>VLOOKUP($B440,'Tillförd energi'!$B$2:$AS$506,MATCH(C$1,'Tillförd energi'!$B$1:$AQ$1,0),FALSE)</f>
        <v>0</v>
      </c>
      <c r="D440" s="73">
        <f>VLOOKUP($B440,'Tillförd energi'!$B$2:$AS$506,MATCH(D$1,'Tillförd energi'!$B$1:$AQ$1,0),FALSE)</f>
        <v>0.52700000000000002</v>
      </c>
      <c r="E440" s="73">
        <f>VLOOKUP($B440,'Tillförd energi'!$B$2:$AS$506,MATCH(E$1,'Tillförd energi'!$B$1:$AQ$1,0),FALSE)</f>
        <v>0</v>
      </c>
      <c r="F440" s="73">
        <f>VLOOKUP($B440,'Tillförd energi'!$B$2:$AS$506,MATCH(F$1,'Tillförd energi'!$B$1:$AQ$1,0),FALSE)</f>
        <v>0</v>
      </c>
      <c r="G440" s="73">
        <f>VLOOKUP($B440,'Tillförd energi'!$B$2:$AS$506,MATCH(G$1,'Tillförd energi'!$B$1:$AQ$1,0),FALSE)</f>
        <v>0</v>
      </c>
      <c r="H440" s="73">
        <f>VLOOKUP($B440,'Tillförd energi'!$B$2:$AS$506,MATCH(H$1,'Tillförd energi'!$B$1:$AQ$1,0),FALSE)</f>
        <v>0</v>
      </c>
      <c r="I440" s="73">
        <f>VLOOKUP($B440,'Tillförd energi'!$B$2:$AS$506,MATCH(I$1,'Tillförd energi'!$B$1:$AQ$1,0),FALSE)</f>
        <v>0</v>
      </c>
      <c r="J440" s="73">
        <f>VLOOKUP($B440,'Tillförd energi'!$B$2:$AS$506,MATCH(J$1,'Tillförd energi'!$B$1:$AQ$1,0),FALSE)</f>
        <v>0</v>
      </c>
      <c r="K440" s="73">
        <f>VLOOKUP($B440,'Tillförd energi'!$B$2:$AS$506,MATCH(K$1,'Tillförd energi'!$B$1:$AQ$1,0),FALSE)</f>
        <v>0</v>
      </c>
      <c r="L440" s="73">
        <f>VLOOKUP($B440,'Tillförd energi'!$B$2:$AS$506,MATCH(L$1,'Tillförd energi'!$B$1:$AQ$1,0),FALSE)</f>
        <v>0</v>
      </c>
      <c r="M440" s="73">
        <f>VLOOKUP($B440,'Tillförd energi'!$B$2:$AS$506,MATCH(M$1,'Tillförd energi'!$B$1:$AQ$1,0),FALSE)</f>
        <v>0</v>
      </c>
      <c r="N440" s="73">
        <f>VLOOKUP($B440,'Tillförd energi'!$B$2:$AS$506,MATCH(N$1,'Tillförd energi'!$B$1:$AQ$1,0),FALSE)</f>
        <v>0</v>
      </c>
      <c r="O440" s="73">
        <f>VLOOKUP($B440,'Tillförd energi'!$B$2:$AS$506,MATCH(O$1,'Tillförd energi'!$B$1:$AQ$1,0),FALSE)</f>
        <v>0</v>
      </c>
      <c r="P440" s="73">
        <f>VLOOKUP($B440,'Tillförd energi'!$B$2:$AS$506,MATCH(P$1,'Tillförd energi'!$B$1:$AQ$1,0),FALSE)</f>
        <v>0.90588199999999997</v>
      </c>
      <c r="Q440" s="73">
        <f>VLOOKUP($B440,'Tillförd energi'!$B$2:$AS$506,MATCH(Q$1,'Tillförd energi'!$B$1:$AQ$1,0),FALSE)</f>
        <v>28.346</v>
      </c>
      <c r="R440" s="73">
        <f>VLOOKUP($B440,'Tillförd energi'!$B$2:$AS$506,MATCH(R$1,'Tillförd energi'!$B$1:$AQ$1,0),FALSE)</f>
        <v>0</v>
      </c>
      <c r="S440" s="73">
        <f>VLOOKUP($B440,'Tillförd energi'!$B$2:$AS$506,MATCH(S$1,'Tillförd energi'!$B$1:$AQ$1,0),FALSE)</f>
        <v>0</v>
      </c>
      <c r="T440" s="73">
        <f>VLOOKUP($B440,'Tillförd energi'!$B$2:$AS$506,MATCH(T$1,'Tillförd energi'!$B$1:$AQ$1,0),FALSE)</f>
        <v>0</v>
      </c>
      <c r="U440" s="73">
        <f>VLOOKUP($B440,'Tillförd energi'!$B$2:$AS$506,MATCH(U$1,'Tillförd energi'!$B$1:$AQ$1,0),FALSE)</f>
        <v>0</v>
      </c>
      <c r="V440" s="73">
        <f>VLOOKUP($B440,'Tillförd energi'!$B$2:$AS$506,MATCH(V$1,'Tillförd energi'!$B$1:$AQ$1,0),FALSE)</f>
        <v>0</v>
      </c>
      <c r="W440" s="73">
        <f>VLOOKUP($B440,'Tillförd energi'!$B$2:$AS$506,MATCH(W$1,'Tillförd energi'!$B$1:$AQ$1,0),FALSE)</f>
        <v>0</v>
      </c>
      <c r="X440" s="73">
        <f>VLOOKUP($B440,'Tillförd energi'!$B$2:$AS$506,MATCH(X$1,'Tillförd energi'!$B$1:$AQ$1,0),FALSE)</f>
        <v>0</v>
      </c>
      <c r="Y440" s="73">
        <f>VLOOKUP($B440,'Tillförd energi'!$B$2:$AS$506,MATCH(Y$1,'Tillförd energi'!$B$1:$AQ$1,0),FALSE)</f>
        <v>0</v>
      </c>
      <c r="Z440" s="73">
        <f>VLOOKUP($B440,'Tillförd energi'!$B$2:$AS$506,MATCH(Z$1,'Tillförd energi'!$B$1:$AQ$1,0),FALSE)</f>
        <v>0</v>
      </c>
      <c r="AA440" s="73">
        <f>VLOOKUP($B440,'Tillförd energi'!$B$2:$AS$506,MATCH(AA$1,'Tillförd energi'!$B$1:$AQ$1,0),FALSE)</f>
        <v>0</v>
      </c>
      <c r="AB440" s="73">
        <f>VLOOKUP($B440,'Tillförd energi'!$B$2:$AS$506,MATCH(AB$1,'Tillförd energi'!$B$1:$AQ$1,0),FALSE)</f>
        <v>0</v>
      </c>
      <c r="AC440" s="73">
        <f>VLOOKUP($B440,'Tillförd energi'!$B$2:$AS$506,MATCH(AC$1,'Tillförd energi'!$B$1:$AQ$1,0),FALSE)</f>
        <v>29.928000000000001</v>
      </c>
      <c r="AD440" s="73">
        <f>VLOOKUP($B440,'Tillförd energi'!$B$2:$AS$506,MATCH(AD$1,'Tillförd energi'!$B$1:$AQ$1,0),FALSE)</f>
        <v>0</v>
      </c>
      <c r="AF440" s="73">
        <f>VLOOKUP($B440,'Tillförd energi'!$B$2:$AS$506,MATCH(AF$1,'Tillförd energi'!$B$1:$AQ$1,0),FALSE)</f>
        <v>0.69</v>
      </c>
      <c r="AH440" s="73">
        <f>IFERROR(VLOOKUP(B440,Miljö!$B$1:$S$476,9,FALSE)/1,0)</f>
        <v>0</v>
      </c>
      <c r="AJ440" s="81">
        <f>IFERROR(VLOOKUP($B440,Miljö!$B$1:$S$500,MATCH("hjälpel exklusive kraftvärme (GWh)",Miljö!$B$1:$V$1,0),FALSE)/1,"")</f>
        <v>0.69</v>
      </c>
      <c r="AK440" s="81">
        <f t="shared" si="66"/>
        <v>0.69</v>
      </c>
      <c r="AL440" s="81">
        <f>VLOOKUP($B440,'Slutlig allokering'!$B$2:$AL$462,MATCH("Hjälpel kraftvärme",'Slutlig allokering'!$B$2:$AL$2,0),FALSE)</f>
        <v>0</v>
      </c>
      <c r="AN440" s="73">
        <f t="shared" si="67"/>
        <v>60.396881999999998</v>
      </c>
      <c r="AO440" s="73">
        <f t="shared" si="68"/>
        <v>60.396881999999998</v>
      </c>
      <c r="AP440" s="73">
        <f>IF(ISERROR(1/VLOOKUP($B440,Leveranser!$B$1:$S$500,MATCH("såld värme (gwh)",Leveranser!$B$1:$S$1,0),FALSE)),"",VLOOKUP($B440,Leveranser!$B$1:$S$500,MATCH("såld värme (gwh)",Leveranser!$B$1:$S$1,0),FALSE))</f>
        <v>53.790999999999997</v>
      </c>
      <c r="AQ440" s="73">
        <f>VLOOKUP($B440,Leveranser!$B$1:$Y$500,MATCH("Totalt såld fjärrvärme till andra fjärrvärmeföretag",Leveranser!$B$1:$AA$1,0),FALSE)</f>
        <v>0</v>
      </c>
      <c r="AR440" s="73">
        <f>IF(ISERROR(1/VLOOKUP($B440,Miljö!$B$1:$S$500,MATCH("Såld mängd produktionsspecifik fjärrvärme (GWh)",Miljö!$B$1:$R$1,0),FALSE)),0,VLOOKUP($B440,Miljö!$B$1:$S$500,MATCH("Såld mängd produktionsspecifik fjärrvärme (GWh)",Miljö!$B$1:$R$1,0),FALSE))</f>
        <v>0</v>
      </c>
      <c r="AS440" s="82">
        <f t="shared" si="73"/>
        <v>0.89062544652553421</v>
      </c>
      <c r="AU440" s="73" t="str">
        <f>VLOOKUP($B440,'Miljövärden urval för publ'!$B$2:$I$486,7,FALSE)</f>
        <v>Ja</v>
      </c>
      <c r="AV440" s="73" t="str">
        <f>VLOOKUP($B440,'Miljövärden urval för publ'!$B$2:$I$486,6,FALSE)</f>
        <v>Nej</v>
      </c>
      <c r="AZ440" s="73">
        <f t="shared" si="69"/>
        <v>0.69</v>
      </c>
      <c r="BA440" s="73">
        <f t="shared" si="74"/>
        <v>0</v>
      </c>
      <c r="BB440" s="73">
        <f t="shared" si="70"/>
        <v>0.90588199999999997</v>
      </c>
      <c r="BC440" s="73">
        <f t="shared" si="71"/>
        <v>28.346</v>
      </c>
      <c r="BE440" s="73">
        <f t="shared" si="75"/>
        <v>0</v>
      </c>
      <c r="BF440" s="73">
        <f t="shared" si="76"/>
        <v>0</v>
      </c>
      <c r="BH440" s="73">
        <f t="shared" si="72"/>
        <v>29.251881999999998</v>
      </c>
    </row>
    <row r="441" spans="1:60" ht="14.5" x14ac:dyDescent="0.35">
      <c r="A441" t="s">
        <v>550</v>
      </c>
      <c r="B441" t="s">
        <v>567</v>
      </c>
      <c r="C441" s="73">
        <f>VLOOKUP($B441,'Tillförd energi'!$B$2:$AS$506,MATCH(C$1,'Tillförd energi'!$B$1:$AQ$1,0),FALSE)</f>
        <v>0</v>
      </c>
      <c r="D441" s="73">
        <f>VLOOKUP($B441,'Tillförd energi'!$B$2:$AS$506,MATCH(D$1,'Tillförd energi'!$B$1:$AQ$1,0),FALSE)</f>
        <v>0.45100000000000001</v>
      </c>
      <c r="E441" s="73">
        <f>VLOOKUP($B441,'Tillförd energi'!$B$2:$AS$506,MATCH(E$1,'Tillförd energi'!$B$1:$AQ$1,0),FALSE)</f>
        <v>0</v>
      </c>
      <c r="F441" s="73">
        <f>VLOOKUP($B441,'Tillförd energi'!$B$2:$AS$506,MATCH(F$1,'Tillförd energi'!$B$1:$AQ$1,0),FALSE)</f>
        <v>0</v>
      </c>
      <c r="G441" s="73">
        <f>VLOOKUP($B441,'Tillförd energi'!$B$2:$AS$506,MATCH(G$1,'Tillförd energi'!$B$1:$AQ$1,0),FALSE)</f>
        <v>0</v>
      </c>
      <c r="H441" s="73">
        <f>VLOOKUP($B441,'Tillförd energi'!$B$2:$AS$506,MATCH(H$1,'Tillförd energi'!$B$1:$AQ$1,0),FALSE)</f>
        <v>0</v>
      </c>
      <c r="I441" s="73">
        <f>VLOOKUP($B441,'Tillförd energi'!$B$2:$AS$506,MATCH(I$1,'Tillförd energi'!$B$1:$AQ$1,0),FALSE)</f>
        <v>0</v>
      </c>
      <c r="J441" s="73">
        <f>VLOOKUP($B441,'Tillförd energi'!$B$2:$AS$506,MATCH(J$1,'Tillförd energi'!$B$1:$AQ$1,0),FALSE)</f>
        <v>0</v>
      </c>
      <c r="K441" s="73">
        <f>VLOOKUP($B441,'Tillförd energi'!$B$2:$AS$506,MATCH(K$1,'Tillförd energi'!$B$1:$AQ$1,0),FALSE)</f>
        <v>0</v>
      </c>
      <c r="L441" s="73">
        <f>VLOOKUP($B441,'Tillförd energi'!$B$2:$AS$506,MATCH(L$1,'Tillförd energi'!$B$1:$AQ$1,0),FALSE)</f>
        <v>0</v>
      </c>
      <c r="M441" s="73">
        <f>VLOOKUP($B441,'Tillförd energi'!$B$2:$AS$506,MATCH(M$1,'Tillförd energi'!$B$1:$AQ$1,0),FALSE)</f>
        <v>0</v>
      </c>
      <c r="N441" s="73">
        <f>VLOOKUP($B441,'Tillförd energi'!$B$2:$AS$506,MATCH(N$1,'Tillförd energi'!$B$1:$AQ$1,0),FALSE)</f>
        <v>0.51800000000000002</v>
      </c>
      <c r="O441" s="73">
        <f>VLOOKUP($B441,'Tillförd energi'!$B$2:$AS$506,MATCH(O$1,'Tillförd energi'!$B$1:$AQ$1,0),FALSE)</f>
        <v>0</v>
      </c>
      <c r="P441" s="73">
        <f>VLOOKUP($B441,'Tillförd energi'!$B$2:$AS$506,MATCH(P$1,'Tillförd energi'!$B$1:$AQ$1,0),FALSE)</f>
        <v>7.0469999999999997</v>
      </c>
      <c r="Q441" s="73">
        <f>VLOOKUP($B441,'Tillförd energi'!$B$2:$AS$506,MATCH(Q$1,'Tillförd energi'!$B$1:$AQ$1,0),FALSE)</f>
        <v>0</v>
      </c>
      <c r="R441" s="73">
        <f>VLOOKUP($B441,'Tillförd energi'!$B$2:$AS$506,MATCH(R$1,'Tillförd energi'!$B$1:$AQ$1,0),FALSE)</f>
        <v>0</v>
      </c>
      <c r="S441" s="73">
        <f>VLOOKUP($B441,'Tillförd energi'!$B$2:$AS$506,MATCH(S$1,'Tillförd energi'!$B$1:$AQ$1,0),FALSE)</f>
        <v>0</v>
      </c>
      <c r="T441" s="73">
        <f>VLOOKUP($B441,'Tillförd energi'!$B$2:$AS$506,MATCH(T$1,'Tillförd energi'!$B$1:$AQ$1,0),FALSE)</f>
        <v>0</v>
      </c>
      <c r="U441" s="73">
        <f>VLOOKUP($B441,'Tillförd energi'!$B$2:$AS$506,MATCH(U$1,'Tillförd energi'!$B$1:$AQ$1,0),FALSE)</f>
        <v>0</v>
      </c>
      <c r="V441" s="73">
        <f>VLOOKUP($B441,'Tillförd energi'!$B$2:$AS$506,MATCH(V$1,'Tillförd energi'!$B$1:$AQ$1,0),FALSE)</f>
        <v>0</v>
      </c>
      <c r="W441" s="73">
        <f>VLOOKUP($B441,'Tillförd energi'!$B$2:$AS$506,MATCH(W$1,'Tillförd energi'!$B$1:$AQ$1,0),FALSE)</f>
        <v>0</v>
      </c>
      <c r="X441" s="73">
        <f>VLOOKUP($B441,'Tillförd energi'!$B$2:$AS$506,MATCH(X$1,'Tillförd energi'!$B$1:$AQ$1,0),FALSE)</f>
        <v>0</v>
      </c>
      <c r="Y441" s="73">
        <f>VLOOKUP($B441,'Tillförd energi'!$B$2:$AS$506,MATCH(Y$1,'Tillförd energi'!$B$1:$AQ$1,0),FALSE)</f>
        <v>0</v>
      </c>
      <c r="Z441" s="73">
        <f>VLOOKUP($B441,'Tillförd energi'!$B$2:$AS$506,MATCH(Z$1,'Tillförd energi'!$B$1:$AQ$1,0),FALSE)</f>
        <v>0</v>
      </c>
      <c r="AA441" s="73">
        <f>VLOOKUP($B441,'Tillförd energi'!$B$2:$AS$506,MATCH(AA$1,'Tillförd energi'!$B$1:$AQ$1,0),FALSE)</f>
        <v>0</v>
      </c>
      <c r="AB441" s="73">
        <f>VLOOKUP($B441,'Tillförd energi'!$B$2:$AS$506,MATCH(AB$1,'Tillförd energi'!$B$1:$AQ$1,0),FALSE)</f>
        <v>0</v>
      </c>
      <c r="AC441" s="73">
        <f>VLOOKUP($B441,'Tillförd energi'!$B$2:$AS$506,MATCH(AC$1,'Tillförd energi'!$B$1:$AQ$1,0),FALSE)</f>
        <v>0</v>
      </c>
      <c r="AD441" s="73">
        <f>VLOOKUP($B441,'Tillförd energi'!$B$2:$AS$506,MATCH(AD$1,'Tillförd energi'!$B$1:$AQ$1,0),FALSE)</f>
        <v>0</v>
      </c>
      <c r="AF441" s="73">
        <f>VLOOKUP($B441,'Tillförd energi'!$B$2:$AS$506,MATCH(AF$1,'Tillförd energi'!$B$1:$AQ$1,0),FALSE)</f>
        <v>0.1</v>
      </c>
      <c r="AH441" s="73">
        <f>IFERROR(VLOOKUP(B441,Miljö!$B$1:$S$476,9,FALSE)/1,0)</f>
        <v>0</v>
      </c>
      <c r="AJ441" s="81">
        <f>IFERROR(VLOOKUP($B441,Miljö!$B$1:$S$500,MATCH("hjälpel exklusive kraftvärme (GWh)",Miljö!$B$1:$V$1,0),FALSE)/1,"")</f>
        <v>0.1</v>
      </c>
      <c r="AK441" s="81">
        <f t="shared" si="66"/>
        <v>0.1</v>
      </c>
      <c r="AL441" s="81">
        <f>VLOOKUP($B441,'Slutlig allokering'!$B$2:$AL$462,MATCH("Hjälpel kraftvärme",'Slutlig allokering'!$B$2:$AL$2,0),FALSE)</f>
        <v>0</v>
      </c>
      <c r="AN441" s="73">
        <f t="shared" si="67"/>
        <v>8.1159999999999997</v>
      </c>
      <c r="AO441" s="73">
        <f t="shared" si="68"/>
        <v>8.1159999999999997</v>
      </c>
      <c r="AP441" s="73">
        <f>IF(ISERROR(1/VLOOKUP($B441,Leveranser!$B$1:$S$500,MATCH("såld värme (gwh)",Leveranser!$B$1:$S$1,0),FALSE)),"",VLOOKUP($B441,Leveranser!$B$1:$S$500,MATCH("såld värme (gwh)",Leveranser!$B$1:$S$1,0),FALSE))</f>
        <v>7.1159999999999997</v>
      </c>
      <c r="AQ441" s="73">
        <f>VLOOKUP($B441,Leveranser!$B$1:$Y$500,MATCH("Totalt såld fjärrvärme till andra fjärrvärmeföretag",Leveranser!$B$1:$AA$1,0),FALSE)</f>
        <v>0</v>
      </c>
      <c r="AR441" s="73">
        <f>IF(ISERROR(1/VLOOKUP($B441,Miljö!$B$1:$S$500,MATCH("Såld mängd produktionsspecifik fjärrvärme (GWh)",Miljö!$B$1:$R$1,0),FALSE)),0,VLOOKUP($B441,Miljö!$B$1:$S$500,MATCH("Såld mängd produktionsspecifik fjärrvärme (GWh)",Miljö!$B$1:$R$1,0),FALSE))</f>
        <v>0</v>
      </c>
      <c r="AS441" s="82">
        <f t="shared" si="73"/>
        <v>0.87678659438146866</v>
      </c>
      <c r="AU441" s="73" t="str">
        <f>VLOOKUP($B441,'Miljövärden urval för publ'!$B$2:$I$486,7,FALSE)</f>
        <v>Ja</v>
      </c>
      <c r="AV441" s="73" t="str">
        <f>VLOOKUP($B441,'Miljövärden urval för publ'!$B$2:$I$486,6,FALSE)</f>
        <v>Nej</v>
      </c>
      <c r="AZ441" s="73">
        <f t="shared" si="69"/>
        <v>0.1</v>
      </c>
      <c r="BA441" s="73">
        <f t="shared" si="74"/>
        <v>0</v>
      </c>
      <c r="BB441" s="73">
        <f t="shared" si="70"/>
        <v>7.5649999999999995</v>
      </c>
      <c r="BC441" s="73">
        <f t="shared" si="71"/>
        <v>0</v>
      </c>
      <c r="BE441" s="73">
        <f t="shared" si="75"/>
        <v>0</v>
      </c>
      <c r="BF441" s="73">
        <f t="shared" si="76"/>
        <v>0</v>
      </c>
      <c r="BH441" s="73">
        <f t="shared" si="72"/>
        <v>7.5649999999999995</v>
      </c>
    </row>
    <row r="442" spans="1:60" ht="14.5" x14ac:dyDescent="0.35">
      <c r="A442" t="s">
        <v>550</v>
      </c>
      <c r="B442" t="s">
        <v>568</v>
      </c>
      <c r="C442" s="73">
        <f>VLOOKUP($B442,'Tillförd energi'!$B$2:$AS$506,MATCH(C$1,'Tillförd energi'!$B$1:$AQ$1,0),FALSE)</f>
        <v>0</v>
      </c>
      <c r="D442" s="73">
        <f>VLOOKUP($B442,'Tillförd energi'!$B$2:$AS$506,MATCH(D$1,'Tillförd energi'!$B$1:$AQ$1,0),FALSE)</f>
        <v>0.70899999999999996</v>
      </c>
      <c r="E442" s="73">
        <f>VLOOKUP($B442,'Tillförd energi'!$B$2:$AS$506,MATCH(E$1,'Tillförd energi'!$B$1:$AQ$1,0),FALSE)</f>
        <v>0</v>
      </c>
      <c r="F442" s="73">
        <f>VLOOKUP($B442,'Tillförd energi'!$B$2:$AS$506,MATCH(F$1,'Tillförd energi'!$B$1:$AQ$1,0),FALSE)</f>
        <v>0</v>
      </c>
      <c r="G442" s="73">
        <f>VLOOKUP($B442,'Tillförd energi'!$B$2:$AS$506,MATCH(G$1,'Tillförd energi'!$B$1:$AQ$1,0),FALSE)</f>
        <v>0</v>
      </c>
      <c r="H442" s="73">
        <f>VLOOKUP($B442,'Tillförd energi'!$B$2:$AS$506,MATCH(H$1,'Tillförd energi'!$B$1:$AQ$1,0),FALSE)</f>
        <v>0</v>
      </c>
      <c r="I442" s="73">
        <f>VLOOKUP($B442,'Tillförd energi'!$B$2:$AS$506,MATCH(I$1,'Tillförd energi'!$B$1:$AQ$1,0),FALSE)</f>
        <v>0</v>
      </c>
      <c r="J442" s="73">
        <f>VLOOKUP($B442,'Tillförd energi'!$B$2:$AS$506,MATCH(J$1,'Tillförd energi'!$B$1:$AQ$1,0),FALSE)</f>
        <v>0</v>
      </c>
      <c r="K442" s="73">
        <f>VLOOKUP($B442,'Tillförd energi'!$B$2:$AS$506,MATCH(K$1,'Tillförd energi'!$B$1:$AQ$1,0),FALSE)</f>
        <v>0</v>
      </c>
      <c r="L442" s="73">
        <f>VLOOKUP($B442,'Tillförd energi'!$B$2:$AS$506,MATCH(L$1,'Tillförd energi'!$B$1:$AQ$1,0),FALSE)</f>
        <v>0</v>
      </c>
      <c r="M442" s="73">
        <f>VLOOKUP($B442,'Tillförd energi'!$B$2:$AS$506,MATCH(M$1,'Tillförd energi'!$B$1:$AQ$1,0),FALSE)</f>
        <v>0</v>
      </c>
      <c r="N442" s="73">
        <f>VLOOKUP($B442,'Tillförd energi'!$B$2:$AS$506,MATCH(N$1,'Tillförd energi'!$B$1:$AQ$1,0),FALSE)</f>
        <v>0</v>
      </c>
      <c r="O442" s="73">
        <f>VLOOKUP($B442,'Tillförd energi'!$B$2:$AS$506,MATCH(O$1,'Tillförd energi'!$B$1:$AQ$1,0),FALSE)</f>
        <v>86.363</v>
      </c>
      <c r="P442" s="73">
        <f>VLOOKUP($B442,'Tillförd energi'!$B$2:$AS$506,MATCH(P$1,'Tillförd energi'!$B$1:$AQ$1,0),FALSE)</f>
        <v>0</v>
      </c>
      <c r="Q442" s="73">
        <f>VLOOKUP($B442,'Tillförd energi'!$B$2:$AS$506,MATCH(Q$1,'Tillförd energi'!$B$1:$AQ$1,0),FALSE)</f>
        <v>0</v>
      </c>
      <c r="R442" s="73">
        <f>VLOOKUP($B442,'Tillförd energi'!$B$2:$AS$506,MATCH(R$1,'Tillförd energi'!$B$1:$AQ$1,0),FALSE)</f>
        <v>0</v>
      </c>
      <c r="S442" s="73">
        <f>VLOOKUP($B442,'Tillförd energi'!$B$2:$AS$506,MATCH(S$1,'Tillförd energi'!$B$1:$AQ$1,0),FALSE)</f>
        <v>0</v>
      </c>
      <c r="T442" s="73">
        <f>VLOOKUP($B442,'Tillförd energi'!$B$2:$AS$506,MATCH(T$1,'Tillförd energi'!$B$1:$AQ$1,0),FALSE)</f>
        <v>0</v>
      </c>
      <c r="U442" s="73">
        <f>VLOOKUP($B442,'Tillförd energi'!$B$2:$AS$506,MATCH(U$1,'Tillförd energi'!$B$1:$AQ$1,0),FALSE)</f>
        <v>0</v>
      </c>
      <c r="V442" s="73">
        <f>VLOOKUP($B442,'Tillförd energi'!$B$2:$AS$506,MATCH(V$1,'Tillförd energi'!$B$1:$AQ$1,0),FALSE)</f>
        <v>0</v>
      </c>
      <c r="W442" s="73">
        <f>VLOOKUP($B442,'Tillförd energi'!$B$2:$AS$506,MATCH(W$1,'Tillförd energi'!$B$1:$AQ$1,0),FALSE)</f>
        <v>0</v>
      </c>
      <c r="X442" s="73">
        <f>VLOOKUP($B442,'Tillförd energi'!$B$2:$AS$506,MATCH(X$1,'Tillförd energi'!$B$1:$AQ$1,0),FALSE)</f>
        <v>0</v>
      </c>
      <c r="Y442" s="73">
        <f>VLOOKUP($B442,'Tillförd energi'!$B$2:$AS$506,MATCH(Y$1,'Tillförd energi'!$B$1:$AQ$1,0),FALSE)</f>
        <v>0</v>
      </c>
      <c r="Z442" s="73">
        <f>VLOOKUP($B442,'Tillförd energi'!$B$2:$AS$506,MATCH(Z$1,'Tillförd energi'!$B$1:$AQ$1,0),FALSE)</f>
        <v>0</v>
      </c>
      <c r="AA442" s="73">
        <f>VLOOKUP($B442,'Tillförd energi'!$B$2:$AS$506,MATCH(AA$1,'Tillförd energi'!$B$1:$AQ$1,0),FALSE)</f>
        <v>0</v>
      </c>
      <c r="AB442" s="73">
        <f>VLOOKUP($B442,'Tillförd energi'!$B$2:$AS$506,MATCH(AB$1,'Tillförd energi'!$B$1:$AQ$1,0),FALSE)</f>
        <v>16.497</v>
      </c>
      <c r="AC442" s="73">
        <f>VLOOKUP($B442,'Tillförd energi'!$B$2:$AS$506,MATCH(AC$1,'Tillförd energi'!$B$1:$AQ$1,0),FALSE)</f>
        <v>0</v>
      </c>
      <c r="AD442" s="73">
        <f>VLOOKUP($B442,'Tillförd energi'!$B$2:$AS$506,MATCH(AD$1,'Tillförd energi'!$B$1:$AQ$1,0),FALSE)</f>
        <v>0</v>
      </c>
      <c r="AF442" s="73">
        <f>VLOOKUP($B442,'Tillförd energi'!$B$2:$AS$506,MATCH(AF$1,'Tillförd energi'!$B$1:$AQ$1,0),FALSE)</f>
        <v>1.95E-2</v>
      </c>
      <c r="AH442" s="73">
        <f>IFERROR(VLOOKUP(B442,Miljö!$B$1:$S$476,9,FALSE)/1,0)</f>
        <v>0</v>
      </c>
      <c r="AJ442" s="81">
        <f>IFERROR(VLOOKUP($B442,Miljö!$B$1:$S$500,MATCH("hjälpel exklusive kraftvärme (GWh)",Miljö!$B$1:$V$1,0),FALSE)/1,"")</f>
        <v>1.95E-2</v>
      </c>
      <c r="AK442" s="81">
        <f t="shared" si="66"/>
        <v>1.95E-2</v>
      </c>
      <c r="AL442" s="81">
        <f>VLOOKUP($B442,'Slutlig allokering'!$B$2:$AL$462,MATCH("Hjälpel kraftvärme",'Slutlig allokering'!$B$2:$AL$2,0),FALSE)</f>
        <v>0</v>
      </c>
      <c r="AN442" s="73">
        <f t="shared" si="67"/>
        <v>103.5885</v>
      </c>
      <c r="AO442" s="73">
        <f t="shared" si="68"/>
        <v>103.5885</v>
      </c>
      <c r="AP442" s="73">
        <f>IF(ISERROR(1/VLOOKUP($B442,Leveranser!$B$1:$S$500,MATCH("såld värme (gwh)",Leveranser!$B$1:$S$1,0),FALSE)),"",VLOOKUP($B442,Leveranser!$B$1:$S$500,MATCH("såld värme (gwh)",Leveranser!$B$1:$S$1,0),FALSE))</f>
        <v>87.647999999999996</v>
      </c>
      <c r="AQ442" s="73">
        <f>VLOOKUP($B442,Leveranser!$B$1:$Y$500,MATCH("Totalt såld fjärrvärme till andra fjärrvärmeföretag",Leveranser!$B$1:$AA$1,0),FALSE)</f>
        <v>0</v>
      </c>
      <c r="AR442" s="73">
        <f>IF(ISERROR(1/VLOOKUP($B442,Miljö!$B$1:$S$500,MATCH("Såld mängd produktionsspecifik fjärrvärme (GWh)",Miljö!$B$1:$R$1,0),FALSE)),0,VLOOKUP($B442,Miljö!$B$1:$S$500,MATCH("Såld mängd produktionsspecifik fjärrvärme (GWh)",Miljö!$B$1:$R$1,0),FALSE))</f>
        <v>0</v>
      </c>
      <c r="AS442" s="82">
        <f t="shared" si="73"/>
        <v>0.84611708828682719</v>
      </c>
      <c r="AU442" s="73" t="str">
        <f>VLOOKUP($B442,'Miljövärden urval för publ'!$B$2:$I$486,7,FALSE)</f>
        <v>Ja</v>
      </c>
      <c r="AV442" s="73" t="str">
        <f>VLOOKUP($B442,'Miljövärden urval för publ'!$B$2:$I$486,6,FALSE)</f>
        <v>Nej</v>
      </c>
      <c r="AZ442" s="73">
        <f t="shared" si="69"/>
        <v>1.95E-2</v>
      </c>
      <c r="BA442" s="73">
        <f t="shared" si="74"/>
        <v>0</v>
      </c>
      <c r="BB442" s="73">
        <f t="shared" si="70"/>
        <v>86.363</v>
      </c>
      <c r="BC442" s="73">
        <f t="shared" si="71"/>
        <v>0</v>
      </c>
      <c r="BE442" s="73">
        <f t="shared" si="75"/>
        <v>0</v>
      </c>
      <c r="BF442" s="73">
        <f t="shared" si="76"/>
        <v>0</v>
      </c>
      <c r="BH442" s="73">
        <f t="shared" si="72"/>
        <v>86.363</v>
      </c>
    </row>
    <row r="443" spans="1:60" ht="14.5" x14ac:dyDescent="0.35">
      <c r="A443" t="s">
        <v>550</v>
      </c>
      <c r="B443" t="s">
        <v>569</v>
      </c>
      <c r="C443" s="73">
        <f>VLOOKUP($B443,'Tillförd energi'!$B$2:$AS$506,MATCH(C$1,'Tillförd energi'!$B$1:$AQ$1,0),FALSE)</f>
        <v>0</v>
      </c>
      <c r="D443" s="73">
        <f>VLOOKUP($B443,'Tillförd energi'!$B$2:$AS$506,MATCH(D$1,'Tillförd energi'!$B$1:$AQ$1,0),FALSE)</f>
        <v>0</v>
      </c>
      <c r="E443" s="73">
        <f>VLOOKUP($B443,'Tillförd energi'!$B$2:$AS$506,MATCH(E$1,'Tillförd energi'!$B$1:$AQ$1,0),FALSE)</f>
        <v>0</v>
      </c>
      <c r="F443" s="73">
        <f>VLOOKUP($B443,'Tillförd energi'!$B$2:$AS$506,MATCH(F$1,'Tillförd energi'!$B$1:$AQ$1,0),FALSE)</f>
        <v>0</v>
      </c>
      <c r="G443" s="73">
        <f>VLOOKUP($B443,'Tillförd energi'!$B$2:$AS$506,MATCH(G$1,'Tillförd energi'!$B$1:$AQ$1,0),FALSE)</f>
        <v>0</v>
      </c>
      <c r="H443" s="73">
        <f>VLOOKUP($B443,'Tillförd energi'!$B$2:$AS$506,MATCH(H$1,'Tillförd energi'!$B$1:$AQ$1,0),FALSE)</f>
        <v>0</v>
      </c>
      <c r="I443" s="73">
        <f>VLOOKUP($B443,'Tillförd energi'!$B$2:$AS$506,MATCH(I$1,'Tillförd energi'!$B$1:$AQ$1,0),FALSE)</f>
        <v>0</v>
      </c>
      <c r="J443" s="73">
        <f>VLOOKUP($B443,'Tillförd energi'!$B$2:$AS$506,MATCH(J$1,'Tillförd energi'!$B$1:$AQ$1,0),FALSE)</f>
        <v>0</v>
      </c>
      <c r="K443" s="73">
        <f>VLOOKUP($B443,'Tillförd energi'!$B$2:$AS$506,MATCH(K$1,'Tillförd energi'!$B$1:$AQ$1,0),FALSE)</f>
        <v>0</v>
      </c>
      <c r="L443" s="73">
        <f>VLOOKUP($B443,'Tillförd energi'!$B$2:$AS$506,MATCH(L$1,'Tillförd energi'!$B$1:$AQ$1,0),FALSE)</f>
        <v>0</v>
      </c>
      <c r="M443" s="73">
        <f>VLOOKUP($B443,'Tillförd energi'!$B$2:$AS$506,MATCH(M$1,'Tillförd energi'!$B$1:$AQ$1,0),FALSE)</f>
        <v>0</v>
      </c>
      <c r="N443" s="73">
        <f>VLOOKUP($B443,'Tillförd energi'!$B$2:$AS$506,MATCH(N$1,'Tillförd energi'!$B$1:$AQ$1,0),FALSE)</f>
        <v>0</v>
      </c>
      <c r="O443" s="73">
        <f>VLOOKUP($B443,'Tillförd energi'!$B$2:$AS$506,MATCH(O$1,'Tillförd energi'!$B$1:$AQ$1,0),FALSE)</f>
        <v>0</v>
      </c>
      <c r="P443" s="73">
        <f>VLOOKUP($B443,'Tillförd energi'!$B$2:$AS$506,MATCH(P$1,'Tillförd energi'!$B$1:$AQ$1,0),FALSE)</f>
        <v>0</v>
      </c>
      <c r="Q443" s="73">
        <f>VLOOKUP($B443,'Tillförd energi'!$B$2:$AS$506,MATCH(Q$1,'Tillförd energi'!$B$1:$AQ$1,0),FALSE)</f>
        <v>0</v>
      </c>
      <c r="R443" s="73">
        <f>VLOOKUP($B443,'Tillförd energi'!$B$2:$AS$506,MATCH(R$1,'Tillförd energi'!$B$1:$AQ$1,0),FALSE)</f>
        <v>0</v>
      </c>
      <c r="S443" s="73">
        <f>VLOOKUP($B443,'Tillförd energi'!$B$2:$AS$506,MATCH(S$1,'Tillförd energi'!$B$1:$AQ$1,0),FALSE)</f>
        <v>0</v>
      </c>
      <c r="T443" s="73">
        <f>VLOOKUP($B443,'Tillförd energi'!$B$2:$AS$506,MATCH(T$1,'Tillförd energi'!$B$1:$AQ$1,0),FALSE)</f>
        <v>0</v>
      </c>
      <c r="U443" s="73">
        <f>VLOOKUP($B443,'Tillförd energi'!$B$2:$AS$506,MATCH(U$1,'Tillförd energi'!$B$1:$AQ$1,0),FALSE)</f>
        <v>0</v>
      </c>
      <c r="V443" s="73">
        <f>VLOOKUP($B443,'Tillförd energi'!$B$2:$AS$506,MATCH(V$1,'Tillförd energi'!$B$1:$AQ$1,0),FALSE)</f>
        <v>0</v>
      </c>
      <c r="W443" s="73">
        <f>VLOOKUP($B443,'Tillförd energi'!$B$2:$AS$506,MATCH(W$1,'Tillförd energi'!$B$1:$AQ$1,0),FALSE)</f>
        <v>0</v>
      </c>
      <c r="X443" s="73">
        <f>VLOOKUP($B443,'Tillförd energi'!$B$2:$AS$506,MATCH(X$1,'Tillförd energi'!$B$1:$AQ$1,0),FALSE)</f>
        <v>0</v>
      </c>
      <c r="Y443" s="73">
        <f>VLOOKUP($B443,'Tillförd energi'!$B$2:$AS$506,MATCH(Y$1,'Tillförd energi'!$B$1:$AQ$1,0),FALSE)</f>
        <v>0</v>
      </c>
      <c r="Z443" s="73">
        <f>VLOOKUP($B443,'Tillförd energi'!$B$2:$AS$506,MATCH(Z$1,'Tillförd energi'!$B$1:$AQ$1,0),FALSE)</f>
        <v>0</v>
      </c>
      <c r="AA443" s="73">
        <f>VLOOKUP($B443,'Tillförd energi'!$B$2:$AS$506,MATCH(AA$1,'Tillförd energi'!$B$1:$AQ$1,0),FALSE)</f>
        <v>0</v>
      </c>
      <c r="AB443" s="73">
        <f>VLOOKUP($B443,'Tillförd energi'!$B$2:$AS$506,MATCH(AB$1,'Tillförd energi'!$B$1:$AQ$1,0),FALSE)</f>
        <v>0</v>
      </c>
      <c r="AC443" s="73">
        <f>VLOOKUP($B443,'Tillförd energi'!$B$2:$AS$506,MATCH(AC$1,'Tillförd energi'!$B$1:$AQ$1,0),FALSE)</f>
        <v>0</v>
      </c>
      <c r="AD443" s="73">
        <f>VLOOKUP($B443,'Tillförd energi'!$B$2:$AS$506,MATCH(AD$1,'Tillförd energi'!$B$1:$AQ$1,0),FALSE)</f>
        <v>0</v>
      </c>
      <c r="AF443" s="73">
        <f>VLOOKUP($B443,'Tillförd energi'!$B$2:$AS$506,MATCH(AF$1,'Tillförd energi'!$B$1:$AQ$1,0),FALSE)</f>
        <v>0</v>
      </c>
      <c r="AH443" s="73">
        <f>IFERROR(VLOOKUP(B443,Miljö!$B$1:$S$476,9,FALSE)/1,0)</f>
        <v>0</v>
      </c>
      <c r="AJ443" s="81" t="str">
        <f>IFERROR(VLOOKUP($B443,Miljö!$B$1:$S$500,MATCH("hjälpel exklusive kraftvärme (GWh)",Miljö!$B$1:$V$1,0),FALSE)/1,"")</f>
        <v/>
      </c>
      <c r="AK443" s="81">
        <f t="shared" si="66"/>
        <v>0</v>
      </c>
      <c r="AL443" s="81">
        <f>VLOOKUP($B443,'Slutlig allokering'!$B$2:$AL$462,MATCH("Hjälpel kraftvärme",'Slutlig allokering'!$B$2:$AL$2,0),FALSE)</f>
        <v>0</v>
      </c>
      <c r="AN443" s="73">
        <f t="shared" si="67"/>
        <v>0</v>
      </c>
      <c r="AO443" s="73">
        <f t="shared" si="68"/>
        <v>0</v>
      </c>
      <c r="AP443" s="73" t="str">
        <f>IF(ISERROR(1/VLOOKUP($B443,Leveranser!$B$1:$S$500,MATCH("såld värme (gwh)",Leveranser!$B$1:$S$1,0),FALSE)),"",VLOOKUP($B443,Leveranser!$B$1:$S$500,MATCH("såld värme (gwh)",Leveranser!$B$1:$S$1,0),FALSE))</f>
        <v/>
      </c>
      <c r="AQ443" s="73">
        <f>VLOOKUP($B443,Leveranser!$B$1:$Y$500,MATCH("Totalt såld fjärrvärme till andra fjärrvärmeföretag",Leveranser!$B$1:$AA$1,0),FALSE)</f>
        <v>0</v>
      </c>
      <c r="AR443" s="73">
        <f>IF(ISERROR(1/VLOOKUP($B443,Miljö!$B$1:$S$500,MATCH("Såld mängd produktionsspecifik fjärrvärme (GWh)",Miljö!$B$1:$R$1,0),FALSE)),0,VLOOKUP($B443,Miljö!$B$1:$S$500,MATCH("Såld mängd produktionsspecifik fjärrvärme (GWh)",Miljö!$B$1:$R$1,0),FALSE))</f>
        <v>0</v>
      </c>
      <c r="AS443" s="82" t="str">
        <f t="shared" si="73"/>
        <v/>
      </c>
      <c r="AU443" s="73" t="str">
        <f>VLOOKUP($B443,'Miljövärden urval för publ'!$B$2:$I$486,7,FALSE)</f>
        <v>Nej</v>
      </c>
      <c r="AV443" s="73" t="str">
        <f>VLOOKUP($B443,'Miljövärden urval för publ'!$B$2:$I$486,6,FALSE)</f>
        <v>Nej</v>
      </c>
      <c r="AZ443" s="73">
        <f t="shared" si="69"/>
        <v>0</v>
      </c>
      <c r="BA443" s="73">
        <f t="shared" si="74"/>
        <v>0</v>
      </c>
      <c r="BB443" s="73">
        <f t="shared" si="70"/>
        <v>0</v>
      </c>
      <c r="BC443" s="73">
        <f t="shared" si="71"/>
        <v>0</v>
      </c>
      <c r="BE443" s="73">
        <f t="shared" si="75"/>
        <v>0</v>
      </c>
      <c r="BF443" s="73">
        <f t="shared" si="76"/>
        <v>0</v>
      </c>
      <c r="BH443" s="73">
        <f t="shared" si="72"/>
        <v>0</v>
      </c>
    </row>
    <row r="444" spans="1:60" ht="14.5" x14ac:dyDescent="0.35">
      <c r="A444" t="s">
        <v>550</v>
      </c>
      <c r="B444" t="s">
        <v>570</v>
      </c>
      <c r="C444" s="73">
        <f>VLOOKUP($B444,'Tillförd energi'!$B$2:$AS$506,MATCH(C$1,'Tillförd energi'!$B$1:$AQ$1,0),FALSE)</f>
        <v>0</v>
      </c>
      <c r="D444" s="73">
        <f>VLOOKUP($B444,'Tillförd energi'!$B$2:$AS$506,MATCH(D$1,'Tillförd energi'!$B$1:$AQ$1,0),FALSE)</f>
        <v>0</v>
      </c>
      <c r="E444" s="73">
        <f>VLOOKUP($B444,'Tillförd energi'!$B$2:$AS$506,MATCH(E$1,'Tillförd energi'!$B$1:$AQ$1,0),FALSE)</f>
        <v>0</v>
      </c>
      <c r="F444" s="73">
        <f>VLOOKUP($B444,'Tillförd energi'!$B$2:$AS$506,MATCH(F$1,'Tillförd energi'!$B$1:$AQ$1,0),FALSE)</f>
        <v>0</v>
      </c>
      <c r="G444" s="73">
        <f>VLOOKUP($B444,'Tillförd energi'!$B$2:$AS$506,MATCH(G$1,'Tillförd energi'!$B$1:$AQ$1,0),FALSE)</f>
        <v>0</v>
      </c>
      <c r="H444" s="73">
        <f>VLOOKUP($B444,'Tillförd energi'!$B$2:$AS$506,MATCH(H$1,'Tillförd energi'!$B$1:$AQ$1,0),FALSE)</f>
        <v>0</v>
      </c>
      <c r="I444" s="73">
        <f>VLOOKUP($B444,'Tillförd energi'!$B$2:$AS$506,MATCH(I$1,'Tillförd energi'!$B$1:$AQ$1,0),FALSE)</f>
        <v>0</v>
      </c>
      <c r="J444" s="73">
        <f>VLOOKUP($B444,'Tillförd energi'!$B$2:$AS$506,MATCH(J$1,'Tillförd energi'!$B$1:$AQ$1,0),FALSE)</f>
        <v>0</v>
      </c>
      <c r="K444" s="73">
        <f>VLOOKUP($B444,'Tillförd energi'!$B$2:$AS$506,MATCH(K$1,'Tillförd energi'!$B$1:$AQ$1,0),FALSE)</f>
        <v>0</v>
      </c>
      <c r="L444" s="73">
        <f>VLOOKUP($B444,'Tillförd energi'!$B$2:$AS$506,MATCH(L$1,'Tillförd energi'!$B$1:$AQ$1,0),FALSE)</f>
        <v>0</v>
      </c>
      <c r="M444" s="73">
        <f>VLOOKUP($B444,'Tillförd energi'!$B$2:$AS$506,MATCH(M$1,'Tillförd energi'!$B$1:$AQ$1,0),FALSE)</f>
        <v>0</v>
      </c>
      <c r="N444" s="73">
        <f>VLOOKUP($B444,'Tillförd energi'!$B$2:$AS$506,MATCH(N$1,'Tillförd energi'!$B$1:$AQ$1,0),FALSE)</f>
        <v>0</v>
      </c>
      <c r="O444" s="73">
        <f>VLOOKUP($B444,'Tillförd energi'!$B$2:$AS$506,MATCH(O$1,'Tillförd energi'!$B$1:$AQ$1,0),FALSE)</f>
        <v>0</v>
      </c>
      <c r="P444" s="73">
        <f>VLOOKUP($B444,'Tillförd energi'!$B$2:$AS$506,MATCH(P$1,'Tillförd energi'!$B$1:$AQ$1,0),FALSE)</f>
        <v>0</v>
      </c>
      <c r="Q444" s="73">
        <f>VLOOKUP($B444,'Tillförd energi'!$B$2:$AS$506,MATCH(Q$1,'Tillförd energi'!$B$1:$AQ$1,0),FALSE)</f>
        <v>0</v>
      </c>
      <c r="R444" s="73">
        <f>VLOOKUP($B444,'Tillförd energi'!$B$2:$AS$506,MATCH(R$1,'Tillförd energi'!$B$1:$AQ$1,0),FALSE)</f>
        <v>0</v>
      </c>
      <c r="S444" s="73">
        <f>VLOOKUP($B444,'Tillförd energi'!$B$2:$AS$506,MATCH(S$1,'Tillförd energi'!$B$1:$AQ$1,0),FALSE)</f>
        <v>0</v>
      </c>
      <c r="T444" s="73">
        <f>VLOOKUP($B444,'Tillförd energi'!$B$2:$AS$506,MATCH(T$1,'Tillförd energi'!$B$1:$AQ$1,0),FALSE)</f>
        <v>0</v>
      </c>
      <c r="U444" s="73">
        <f>VLOOKUP($B444,'Tillförd energi'!$B$2:$AS$506,MATCH(U$1,'Tillförd energi'!$B$1:$AQ$1,0),FALSE)</f>
        <v>0</v>
      </c>
      <c r="V444" s="73">
        <f>VLOOKUP($B444,'Tillförd energi'!$B$2:$AS$506,MATCH(V$1,'Tillförd energi'!$B$1:$AQ$1,0),FALSE)</f>
        <v>0</v>
      </c>
      <c r="W444" s="73">
        <f>VLOOKUP($B444,'Tillförd energi'!$B$2:$AS$506,MATCH(W$1,'Tillförd energi'!$B$1:$AQ$1,0),FALSE)</f>
        <v>0</v>
      </c>
      <c r="X444" s="73">
        <f>VLOOKUP($B444,'Tillförd energi'!$B$2:$AS$506,MATCH(X$1,'Tillförd energi'!$B$1:$AQ$1,0),FALSE)</f>
        <v>0</v>
      </c>
      <c r="Y444" s="73">
        <f>VLOOKUP($B444,'Tillförd energi'!$B$2:$AS$506,MATCH(Y$1,'Tillförd energi'!$B$1:$AQ$1,0),FALSE)</f>
        <v>0</v>
      </c>
      <c r="Z444" s="73">
        <f>VLOOKUP($B444,'Tillförd energi'!$B$2:$AS$506,MATCH(Z$1,'Tillförd energi'!$B$1:$AQ$1,0),FALSE)</f>
        <v>0</v>
      </c>
      <c r="AA444" s="73">
        <f>VLOOKUP($B444,'Tillförd energi'!$B$2:$AS$506,MATCH(AA$1,'Tillförd energi'!$B$1:$AQ$1,0),FALSE)</f>
        <v>0</v>
      </c>
      <c r="AB444" s="73">
        <f>VLOOKUP($B444,'Tillförd energi'!$B$2:$AS$506,MATCH(AB$1,'Tillförd energi'!$B$1:$AQ$1,0),FALSE)</f>
        <v>0</v>
      </c>
      <c r="AC444" s="73">
        <f>VLOOKUP($B444,'Tillförd energi'!$B$2:$AS$506,MATCH(AC$1,'Tillförd energi'!$B$1:$AQ$1,0),FALSE)</f>
        <v>0</v>
      </c>
      <c r="AD444" s="73">
        <f>VLOOKUP($B444,'Tillförd energi'!$B$2:$AS$506,MATCH(AD$1,'Tillförd energi'!$B$1:$AQ$1,0),FALSE)</f>
        <v>0</v>
      </c>
      <c r="AF444" s="73">
        <f>VLOOKUP($B444,'Tillförd energi'!$B$2:$AS$506,MATCH(AF$1,'Tillförd energi'!$B$1:$AQ$1,0),FALSE)</f>
        <v>0</v>
      </c>
      <c r="AH444" s="73">
        <f>IFERROR(VLOOKUP(B444,Miljö!$B$1:$S$476,9,FALSE)/1,0)</f>
        <v>0</v>
      </c>
      <c r="AJ444" s="81" t="str">
        <f>IFERROR(VLOOKUP($B444,Miljö!$B$1:$S$500,MATCH("hjälpel exklusive kraftvärme (GWh)",Miljö!$B$1:$V$1,0),FALSE)/1,"")</f>
        <v/>
      </c>
      <c r="AK444" s="81">
        <f t="shared" si="66"/>
        <v>0</v>
      </c>
      <c r="AL444" s="81">
        <f>VLOOKUP($B444,'Slutlig allokering'!$B$2:$AL$462,MATCH("Hjälpel kraftvärme",'Slutlig allokering'!$B$2:$AL$2,0),FALSE)</f>
        <v>0</v>
      </c>
      <c r="AN444" s="73">
        <f t="shared" si="67"/>
        <v>0</v>
      </c>
      <c r="AO444" s="73">
        <f t="shared" si="68"/>
        <v>0</v>
      </c>
      <c r="AP444" s="73" t="str">
        <f>IF(ISERROR(1/VLOOKUP($B444,Leveranser!$B$1:$S$500,MATCH("såld värme (gwh)",Leveranser!$B$1:$S$1,0),FALSE)),"",VLOOKUP($B444,Leveranser!$B$1:$S$500,MATCH("såld värme (gwh)",Leveranser!$B$1:$S$1,0),FALSE))</f>
        <v/>
      </c>
      <c r="AQ444" s="73">
        <f>VLOOKUP($B444,Leveranser!$B$1:$Y$500,MATCH("Totalt såld fjärrvärme till andra fjärrvärmeföretag",Leveranser!$B$1:$AA$1,0),FALSE)</f>
        <v>0</v>
      </c>
      <c r="AR444" s="73">
        <f>IF(ISERROR(1/VLOOKUP($B444,Miljö!$B$1:$S$500,MATCH("Såld mängd produktionsspecifik fjärrvärme (GWh)",Miljö!$B$1:$R$1,0),FALSE)),0,VLOOKUP($B444,Miljö!$B$1:$S$500,MATCH("Såld mängd produktionsspecifik fjärrvärme (GWh)",Miljö!$B$1:$R$1,0),FALSE))</f>
        <v>0</v>
      </c>
      <c r="AS444" s="82" t="str">
        <f t="shared" si="73"/>
        <v/>
      </c>
      <c r="AU444" s="73" t="str">
        <f>VLOOKUP($B444,'Miljövärden urval för publ'!$B$2:$I$486,7,FALSE)</f>
        <v>Nej</v>
      </c>
      <c r="AV444" s="73" t="str">
        <f>VLOOKUP($B444,'Miljövärden urval för publ'!$B$2:$I$486,6,FALSE)</f>
        <v>Nej</v>
      </c>
      <c r="AZ444" s="73">
        <f t="shared" si="69"/>
        <v>0</v>
      </c>
      <c r="BA444" s="73">
        <f t="shared" si="74"/>
        <v>0</v>
      </c>
      <c r="BB444" s="73">
        <f t="shared" si="70"/>
        <v>0</v>
      </c>
      <c r="BC444" s="73">
        <f t="shared" si="71"/>
        <v>0</v>
      </c>
      <c r="BE444" s="73">
        <f t="shared" si="75"/>
        <v>0</v>
      </c>
      <c r="BF444" s="73">
        <f t="shared" si="76"/>
        <v>0</v>
      </c>
      <c r="BH444" s="73">
        <f t="shared" si="72"/>
        <v>0</v>
      </c>
    </row>
    <row r="445" spans="1:60" ht="14.5" x14ac:dyDescent="0.35">
      <c r="A445" t="s">
        <v>571</v>
      </c>
      <c r="B445" t="s">
        <v>572</v>
      </c>
      <c r="C445" s="73">
        <f>VLOOKUP($B445,'Tillförd energi'!$B$2:$AS$506,MATCH(C$1,'Tillförd energi'!$B$1:$AQ$1,0),FALSE)</f>
        <v>0</v>
      </c>
      <c r="D445" s="73">
        <f>VLOOKUP($B445,'Tillförd energi'!$B$2:$AS$506,MATCH(D$1,'Tillförd energi'!$B$1:$AQ$1,0),FALSE)</f>
        <v>4.0000000000000001E-3</v>
      </c>
      <c r="E445" s="73">
        <f>VLOOKUP($B445,'Tillförd energi'!$B$2:$AS$506,MATCH(E$1,'Tillförd energi'!$B$1:$AQ$1,0),FALSE)</f>
        <v>0</v>
      </c>
      <c r="F445" s="73">
        <f>VLOOKUP($B445,'Tillförd energi'!$B$2:$AS$506,MATCH(F$1,'Tillförd energi'!$B$1:$AQ$1,0),FALSE)</f>
        <v>0</v>
      </c>
      <c r="G445" s="73">
        <f>VLOOKUP($B445,'Tillförd energi'!$B$2:$AS$506,MATCH(G$1,'Tillförd energi'!$B$1:$AQ$1,0),FALSE)</f>
        <v>0</v>
      </c>
      <c r="H445" s="73">
        <f>VLOOKUP($B445,'Tillförd energi'!$B$2:$AS$506,MATCH(H$1,'Tillförd energi'!$B$1:$AQ$1,0),FALSE)</f>
        <v>0</v>
      </c>
      <c r="I445" s="73">
        <f>VLOOKUP($B445,'Tillförd energi'!$B$2:$AS$506,MATCH(I$1,'Tillförd energi'!$B$1:$AQ$1,0),FALSE)</f>
        <v>0</v>
      </c>
      <c r="J445" s="73">
        <f>VLOOKUP($B445,'Tillförd energi'!$B$2:$AS$506,MATCH(J$1,'Tillförd energi'!$B$1:$AQ$1,0),FALSE)</f>
        <v>0</v>
      </c>
      <c r="K445" s="73">
        <f>VLOOKUP($B445,'Tillförd energi'!$B$2:$AS$506,MATCH(K$1,'Tillförd energi'!$B$1:$AQ$1,0),FALSE)</f>
        <v>0</v>
      </c>
      <c r="L445" s="73">
        <f>VLOOKUP($B445,'Tillförd energi'!$B$2:$AS$506,MATCH(L$1,'Tillförd energi'!$B$1:$AQ$1,0),FALSE)</f>
        <v>0</v>
      </c>
      <c r="M445" s="73">
        <f>VLOOKUP($B445,'Tillförd energi'!$B$2:$AS$506,MATCH(M$1,'Tillförd energi'!$B$1:$AQ$1,0),FALSE)</f>
        <v>0</v>
      </c>
      <c r="N445" s="73">
        <f>VLOOKUP($B445,'Tillförd energi'!$B$2:$AS$506,MATCH(N$1,'Tillförd energi'!$B$1:$AQ$1,0),FALSE)</f>
        <v>0</v>
      </c>
      <c r="O445" s="73">
        <f>VLOOKUP($B445,'Tillförd energi'!$B$2:$AS$506,MATCH(O$1,'Tillförd energi'!$B$1:$AQ$1,0),FALSE)</f>
        <v>0</v>
      </c>
      <c r="P445" s="73">
        <f>VLOOKUP($B445,'Tillförd energi'!$B$2:$AS$506,MATCH(P$1,'Tillförd energi'!$B$1:$AQ$1,0),FALSE)</f>
        <v>13.2941</v>
      </c>
      <c r="Q445" s="73">
        <f>VLOOKUP($B445,'Tillförd energi'!$B$2:$AS$506,MATCH(Q$1,'Tillförd energi'!$B$1:$AQ$1,0),FALSE)</f>
        <v>0</v>
      </c>
      <c r="R445" s="73">
        <f>VLOOKUP($B445,'Tillförd energi'!$B$2:$AS$506,MATCH(R$1,'Tillförd energi'!$B$1:$AQ$1,0),FALSE)</f>
        <v>0</v>
      </c>
      <c r="S445" s="73">
        <f>VLOOKUP($B445,'Tillförd energi'!$B$2:$AS$506,MATCH(S$1,'Tillförd energi'!$B$1:$AQ$1,0),FALSE)</f>
        <v>0</v>
      </c>
      <c r="T445" s="73">
        <f>VLOOKUP($B445,'Tillförd energi'!$B$2:$AS$506,MATCH(T$1,'Tillförd energi'!$B$1:$AQ$1,0),FALSE)</f>
        <v>0</v>
      </c>
      <c r="U445" s="73">
        <f>VLOOKUP($B445,'Tillförd energi'!$B$2:$AS$506,MATCH(U$1,'Tillförd energi'!$B$1:$AQ$1,0),FALSE)</f>
        <v>0</v>
      </c>
      <c r="V445" s="73">
        <f>VLOOKUP($B445,'Tillförd energi'!$B$2:$AS$506,MATCH(V$1,'Tillförd energi'!$B$1:$AQ$1,0),FALSE)</f>
        <v>0</v>
      </c>
      <c r="W445" s="73">
        <f>VLOOKUP($B445,'Tillförd energi'!$B$2:$AS$506,MATCH(W$1,'Tillförd energi'!$B$1:$AQ$1,0),FALSE)</f>
        <v>0</v>
      </c>
      <c r="X445" s="73">
        <f>VLOOKUP($B445,'Tillförd energi'!$B$2:$AS$506,MATCH(X$1,'Tillförd energi'!$B$1:$AQ$1,0),FALSE)</f>
        <v>0</v>
      </c>
      <c r="Y445" s="73">
        <f>VLOOKUP($B445,'Tillförd energi'!$B$2:$AS$506,MATCH(Y$1,'Tillförd energi'!$B$1:$AQ$1,0),FALSE)</f>
        <v>0</v>
      </c>
      <c r="Z445" s="73">
        <f>VLOOKUP($B445,'Tillförd energi'!$B$2:$AS$506,MATCH(Z$1,'Tillförd energi'!$B$1:$AQ$1,0),FALSE)</f>
        <v>0</v>
      </c>
      <c r="AA445" s="73">
        <f>VLOOKUP($B445,'Tillförd energi'!$B$2:$AS$506,MATCH(AA$1,'Tillförd energi'!$B$1:$AQ$1,0),FALSE)</f>
        <v>0</v>
      </c>
      <c r="AB445" s="73">
        <f>VLOOKUP($B445,'Tillförd energi'!$B$2:$AS$506,MATCH(AB$1,'Tillförd energi'!$B$1:$AQ$1,0),FALSE)</f>
        <v>0</v>
      </c>
      <c r="AC445" s="73">
        <f>VLOOKUP($B445,'Tillförd energi'!$B$2:$AS$506,MATCH(AC$1,'Tillförd energi'!$B$1:$AQ$1,0),FALSE)</f>
        <v>0</v>
      </c>
      <c r="AD445" s="73">
        <f>VLOOKUP($B445,'Tillförd energi'!$B$2:$AS$506,MATCH(AD$1,'Tillförd energi'!$B$1:$AQ$1,0),FALSE)</f>
        <v>0</v>
      </c>
      <c r="AF445" s="73">
        <f>VLOOKUP($B445,'Tillförd energi'!$B$2:$AS$506,MATCH(AF$1,'Tillförd energi'!$B$1:$AQ$1,0),FALSE)</f>
        <v>0.28283999999999998</v>
      </c>
      <c r="AH445" s="73">
        <f>IFERROR(VLOOKUP(B445,Miljö!$B$1:$S$476,9,FALSE)/1,0)</f>
        <v>0</v>
      </c>
      <c r="AJ445" s="81" t="str">
        <f>IFERROR(VLOOKUP($B445,Miljö!$B$1:$S$500,MATCH("hjälpel exklusive kraftvärme (GWh)",Miljö!$B$1:$V$1,0),FALSE)/1,"")</f>
        <v/>
      </c>
      <c r="AK445" s="81">
        <f t="shared" si="66"/>
        <v>0.28284000000000004</v>
      </c>
      <c r="AL445" s="81">
        <f>VLOOKUP($B445,'Slutlig allokering'!$B$2:$AL$462,MATCH("Hjälpel kraftvärme",'Slutlig allokering'!$B$2:$AL$2,0),FALSE)</f>
        <v>0</v>
      </c>
      <c r="AN445" s="73">
        <f t="shared" si="67"/>
        <v>13.58094</v>
      </c>
      <c r="AO445" s="73">
        <f t="shared" si="68"/>
        <v>13.58094</v>
      </c>
      <c r="AP445" s="73">
        <f>IF(ISERROR(1/VLOOKUP($B445,Leveranser!$B$1:$S$500,MATCH("såld värme (gwh)",Leveranser!$B$1:$S$1,0),FALSE)),"",VLOOKUP($B445,Leveranser!$B$1:$S$500,MATCH("såld värme (gwh)",Leveranser!$B$1:$S$1,0),FALSE))</f>
        <v>9.4280000000000008</v>
      </c>
      <c r="AQ445" s="73">
        <f>VLOOKUP($B445,Leveranser!$B$1:$Y$500,MATCH("Totalt såld fjärrvärme till andra fjärrvärmeföretag",Leveranser!$B$1:$AA$1,0),FALSE)</f>
        <v>0</v>
      </c>
      <c r="AR445" s="73">
        <f>IF(ISERROR(1/VLOOKUP($B445,Miljö!$B$1:$S$500,MATCH("Såld mängd produktionsspecifik fjärrvärme (GWh)",Miljö!$B$1:$R$1,0),FALSE)),0,VLOOKUP($B445,Miljö!$B$1:$S$500,MATCH("Såld mängd produktionsspecifik fjärrvärme (GWh)",Miljö!$B$1:$R$1,0),FALSE))</f>
        <v>0</v>
      </c>
      <c r="AS445" s="82">
        <f t="shared" si="73"/>
        <v>0.6942082065011701</v>
      </c>
      <c r="AU445" s="73" t="str">
        <f>VLOOKUP($B445,'Miljövärden urval för publ'!$B$2:$I$486,7,FALSE)</f>
        <v>Ja</v>
      </c>
      <c r="AV445" s="73" t="str">
        <f>VLOOKUP($B445,'Miljövärden urval för publ'!$B$2:$I$486,6,FALSE)</f>
        <v>Ja</v>
      </c>
      <c r="AZ445" s="73">
        <f t="shared" si="69"/>
        <v>0.28283999999999998</v>
      </c>
      <c r="BA445" s="73">
        <f t="shared" si="74"/>
        <v>0</v>
      </c>
      <c r="BB445" s="73">
        <f t="shared" si="70"/>
        <v>13.2941</v>
      </c>
      <c r="BC445" s="73">
        <f t="shared" si="71"/>
        <v>0</v>
      </c>
      <c r="BE445" s="73">
        <f t="shared" si="75"/>
        <v>0</v>
      </c>
      <c r="BF445" s="73">
        <f t="shared" si="76"/>
        <v>0</v>
      </c>
      <c r="BH445" s="73">
        <f t="shared" si="72"/>
        <v>13.2941</v>
      </c>
    </row>
    <row r="446" spans="1:60" ht="14.5" x14ac:dyDescent="0.35">
      <c r="A446" t="s">
        <v>571</v>
      </c>
      <c r="B446" t="s">
        <v>573</v>
      </c>
      <c r="C446" s="73">
        <f>VLOOKUP($B446,'Tillförd energi'!$B$2:$AS$506,MATCH(C$1,'Tillförd energi'!$B$1:$AQ$1,0),FALSE)</f>
        <v>0</v>
      </c>
      <c r="D446" s="73">
        <f>VLOOKUP($B446,'Tillförd energi'!$B$2:$AS$506,MATCH(D$1,'Tillförd energi'!$B$1:$AQ$1,0),FALSE)</f>
        <v>4.1000000000000002E-2</v>
      </c>
      <c r="E446" s="73">
        <f>VLOOKUP($B446,'Tillförd energi'!$B$2:$AS$506,MATCH(E$1,'Tillförd energi'!$B$1:$AQ$1,0),FALSE)</f>
        <v>0</v>
      </c>
      <c r="F446" s="73">
        <f>VLOOKUP($B446,'Tillförd energi'!$B$2:$AS$506,MATCH(F$1,'Tillförd energi'!$B$1:$AQ$1,0),FALSE)</f>
        <v>0</v>
      </c>
      <c r="G446" s="73">
        <f>VLOOKUP($B446,'Tillförd energi'!$B$2:$AS$506,MATCH(G$1,'Tillförd energi'!$B$1:$AQ$1,0),FALSE)</f>
        <v>0</v>
      </c>
      <c r="H446" s="73">
        <f>VLOOKUP($B446,'Tillförd energi'!$B$2:$AS$506,MATCH(H$1,'Tillförd energi'!$B$1:$AQ$1,0),FALSE)</f>
        <v>5.0860000000000003</v>
      </c>
      <c r="I446" s="73">
        <f>VLOOKUP($B446,'Tillförd energi'!$B$2:$AS$506,MATCH(I$1,'Tillförd energi'!$B$1:$AQ$1,0),FALSE)</f>
        <v>0</v>
      </c>
      <c r="J446" s="73">
        <f>VLOOKUP($B446,'Tillförd energi'!$B$2:$AS$506,MATCH(J$1,'Tillförd energi'!$B$1:$AQ$1,0),FALSE)</f>
        <v>0.66</v>
      </c>
      <c r="K446" s="73">
        <f>VLOOKUP($B446,'Tillförd energi'!$B$2:$AS$506,MATCH(K$1,'Tillförd energi'!$B$1:$AQ$1,0),FALSE)</f>
        <v>0</v>
      </c>
      <c r="L446" s="73">
        <f>VLOOKUP($B446,'Tillförd energi'!$B$2:$AS$506,MATCH(L$1,'Tillförd energi'!$B$1:$AQ$1,0),FALSE)</f>
        <v>61.673000000000002</v>
      </c>
      <c r="M446" s="73">
        <f>VLOOKUP($B446,'Tillförd energi'!$B$2:$AS$506,MATCH(M$1,'Tillförd energi'!$B$1:$AQ$1,0),FALSE)</f>
        <v>45.226999999999997</v>
      </c>
      <c r="N446" s="73">
        <f>VLOOKUP($B446,'Tillförd energi'!$B$2:$AS$506,MATCH(N$1,'Tillförd energi'!$B$1:$AQ$1,0),FALSE)</f>
        <v>0</v>
      </c>
      <c r="O446" s="73">
        <f>VLOOKUP($B446,'Tillförd energi'!$B$2:$AS$506,MATCH(O$1,'Tillförd energi'!$B$1:$AQ$1,0),FALSE)</f>
        <v>30.151</v>
      </c>
      <c r="P446" s="73">
        <f>VLOOKUP($B446,'Tillförd energi'!$B$2:$AS$506,MATCH(P$1,'Tillförd energi'!$B$1:$AQ$1,0),FALSE)</f>
        <v>0</v>
      </c>
      <c r="Q446" s="73">
        <f>VLOOKUP($B446,'Tillförd energi'!$B$2:$AS$506,MATCH(Q$1,'Tillförd energi'!$B$1:$AQ$1,0),FALSE)</f>
        <v>0</v>
      </c>
      <c r="R446" s="73">
        <f>VLOOKUP($B446,'Tillförd energi'!$B$2:$AS$506,MATCH(R$1,'Tillförd energi'!$B$1:$AQ$1,0),FALSE)</f>
        <v>0</v>
      </c>
      <c r="S446" s="73">
        <f>VLOOKUP($B446,'Tillförd energi'!$B$2:$AS$506,MATCH(S$1,'Tillförd energi'!$B$1:$AQ$1,0),FALSE)</f>
        <v>0</v>
      </c>
      <c r="T446" s="73">
        <f>VLOOKUP($B446,'Tillförd energi'!$B$2:$AS$506,MATCH(T$1,'Tillförd energi'!$B$1:$AQ$1,0),FALSE)</f>
        <v>0</v>
      </c>
      <c r="U446" s="73">
        <f>VLOOKUP($B446,'Tillförd energi'!$B$2:$AS$506,MATCH(U$1,'Tillförd energi'!$B$1:$AQ$1,0),FALSE)</f>
        <v>0</v>
      </c>
      <c r="V446" s="73">
        <f>VLOOKUP($B446,'Tillförd energi'!$B$2:$AS$506,MATCH(V$1,'Tillförd energi'!$B$1:$AQ$1,0),FALSE)</f>
        <v>13.789</v>
      </c>
      <c r="W446" s="73">
        <f>VLOOKUP($B446,'Tillförd energi'!$B$2:$AS$506,MATCH(W$1,'Tillförd energi'!$B$1:$AQ$1,0),FALSE)</f>
        <v>0</v>
      </c>
      <c r="X446" s="73">
        <f>VLOOKUP($B446,'Tillförd energi'!$B$2:$AS$506,MATCH(X$1,'Tillförd energi'!$B$1:$AQ$1,0),FALSE)</f>
        <v>0</v>
      </c>
      <c r="Y446" s="73">
        <f>VLOOKUP($B446,'Tillförd energi'!$B$2:$AS$506,MATCH(Y$1,'Tillförd energi'!$B$1:$AQ$1,0),FALSE)</f>
        <v>3.9</v>
      </c>
      <c r="Z446" s="73">
        <f>VLOOKUP($B446,'Tillförd energi'!$B$2:$AS$506,MATCH(Z$1,'Tillförd energi'!$B$1:$AQ$1,0),FALSE)</f>
        <v>0</v>
      </c>
      <c r="AA446" s="73">
        <f>VLOOKUP($B446,'Tillförd energi'!$B$2:$AS$506,MATCH(AA$1,'Tillförd energi'!$B$1:$AQ$1,0),FALSE)</f>
        <v>0</v>
      </c>
      <c r="AB446" s="73">
        <f>VLOOKUP($B446,'Tillförd energi'!$B$2:$AS$506,MATCH(AB$1,'Tillförd energi'!$B$1:$AQ$1,0),FALSE)</f>
        <v>28.401</v>
      </c>
      <c r="AC446" s="73">
        <f>VLOOKUP($B446,'Tillförd energi'!$B$2:$AS$506,MATCH(AC$1,'Tillförd energi'!$B$1:$AQ$1,0),FALSE)</f>
        <v>0.187</v>
      </c>
      <c r="AD446" s="73">
        <f>VLOOKUP($B446,'Tillförd energi'!$B$2:$AS$506,MATCH(AD$1,'Tillförd energi'!$B$1:$AQ$1,0),FALSE)</f>
        <v>0</v>
      </c>
      <c r="AF446" s="73">
        <f>VLOOKUP($B446,'Tillförd energi'!$B$2:$AS$506,MATCH(AF$1,'Tillförd energi'!$B$1:$AQ$1,0),FALSE)</f>
        <v>8</v>
      </c>
      <c r="AH446" s="73">
        <f>IFERROR(VLOOKUP(B446,Miljö!$B$1:$S$476,9,FALSE)/1,0)</f>
        <v>0</v>
      </c>
      <c r="AJ446" s="81">
        <f>IFERROR(VLOOKUP($B446,Miljö!$B$1:$S$500,MATCH("hjälpel exklusive kraftvärme (GWh)",Miljö!$B$1:$V$1,0),FALSE)/1,"")</f>
        <v>8</v>
      </c>
      <c r="AK446" s="81">
        <f t="shared" si="66"/>
        <v>8</v>
      </c>
      <c r="AL446" s="81">
        <f>VLOOKUP($B446,'Slutlig allokering'!$B$2:$AL$462,MATCH("Hjälpel kraftvärme",'Slutlig allokering'!$B$2:$AL$2,0),FALSE)</f>
        <v>0</v>
      </c>
      <c r="AN446" s="73">
        <f t="shared" si="67"/>
        <v>197.11500000000004</v>
      </c>
      <c r="AO446" s="73">
        <f t="shared" si="68"/>
        <v>197.11500000000004</v>
      </c>
      <c r="AP446" s="73">
        <f>IF(ISERROR(1/VLOOKUP($B446,Leveranser!$B$1:$S$500,MATCH("såld värme (gwh)",Leveranser!$B$1:$S$1,0),FALSE)),"",VLOOKUP($B446,Leveranser!$B$1:$S$500,MATCH("såld värme (gwh)",Leveranser!$B$1:$S$1,0),FALSE))</f>
        <v>151.40799999999999</v>
      </c>
      <c r="AQ446" s="73">
        <f>VLOOKUP($B446,Leveranser!$B$1:$Y$500,MATCH("Totalt såld fjärrvärme till andra fjärrvärmeföretag",Leveranser!$B$1:$AA$1,0),FALSE)</f>
        <v>0</v>
      </c>
      <c r="AR446" s="73">
        <f>IF(ISERROR(1/VLOOKUP($B446,Miljö!$B$1:$S$500,MATCH("Såld mängd produktionsspecifik fjärrvärme (GWh)",Miljö!$B$1:$R$1,0),FALSE)),0,VLOOKUP($B446,Miljö!$B$1:$S$500,MATCH("Såld mängd produktionsspecifik fjärrvärme (GWh)",Miljö!$B$1:$R$1,0),FALSE))</f>
        <v>0</v>
      </c>
      <c r="AS446" s="82">
        <f t="shared" si="73"/>
        <v>0.76812013291733228</v>
      </c>
      <c r="AU446" s="73" t="str">
        <f>VLOOKUP($B446,'Miljövärden urval för publ'!$B$2:$I$486,7,FALSE)</f>
        <v>Ja</v>
      </c>
      <c r="AV446" s="73" t="str">
        <f>VLOOKUP($B446,'Miljövärden urval för publ'!$B$2:$I$486,6,FALSE)</f>
        <v>Ja</v>
      </c>
      <c r="AZ446" s="73">
        <f t="shared" si="69"/>
        <v>11.9</v>
      </c>
      <c r="BA446" s="73">
        <f t="shared" si="74"/>
        <v>0</v>
      </c>
      <c r="BB446" s="73">
        <f t="shared" si="70"/>
        <v>137.05100000000002</v>
      </c>
      <c r="BC446" s="73">
        <f t="shared" si="71"/>
        <v>0</v>
      </c>
      <c r="BE446" s="73">
        <f t="shared" si="75"/>
        <v>0</v>
      </c>
      <c r="BF446" s="73">
        <f t="shared" si="76"/>
        <v>0</v>
      </c>
      <c r="BH446" s="73">
        <f t="shared" si="72"/>
        <v>150.84</v>
      </c>
    </row>
    <row r="447" spans="1:60" ht="14.5" x14ac:dyDescent="0.35">
      <c r="A447" t="s">
        <v>574</v>
      </c>
      <c r="B447" t="s">
        <v>575</v>
      </c>
      <c r="C447" s="73">
        <f>VLOOKUP($B447,'Tillförd energi'!$B$2:$AS$506,MATCH(C$1,'Tillförd energi'!$B$1:$AQ$1,0),FALSE)</f>
        <v>0</v>
      </c>
      <c r="D447" s="73">
        <f>VLOOKUP($B447,'Tillförd energi'!$B$2:$AS$506,MATCH(D$1,'Tillförd energi'!$B$1:$AQ$1,0),FALSE)</f>
        <v>0.54700000000000004</v>
      </c>
      <c r="E447" s="73">
        <f>VLOOKUP($B447,'Tillförd energi'!$B$2:$AS$506,MATCH(E$1,'Tillförd energi'!$B$1:$AQ$1,0),FALSE)</f>
        <v>0</v>
      </c>
      <c r="F447" s="73">
        <f>VLOOKUP($B447,'Tillförd energi'!$B$2:$AS$506,MATCH(F$1,'Tillförd energi'!$B$1:$AQ$1,0),FALSE)</f>
        <v>0</v>
      </c>
      <c r="G447" s="73">
        <f>VLOOKUP($B447,'Tillförd energi'!$B$2:$AS$506,MATCH(G$1,'Tillförd energi'!$B$1:$AQ$1,0),FALSE)</f>
        <v>0</v>
      </c>
      <c r="H447" s="73">
        <f>VLOOKUP($B447,'Tillförd energi'!$B$2:$AS$506,MATCH(H$1,'Tillförd energi'!$B$1:$AQ$1,0),FALSE)</f>
        <v>0</v>
      </c>
      <c r="I447" s="73">
        <f>VLOOKUP($B447,'Tillförd energi'!$B$2:$AS$506,MATCH(I$1,'Tillförd energi'!$B$1:$AQ$1,0),FALSE)</f>
        <v>0</v>
      </c>
      <c r="J447" s="73">
        <f>VLOOKUP($B447,'Tillförd energi'!$B$2:$AS$506,MATCH(J$1,'Tillförd energi'!$B$1:$AQ$1,0),FALSE)</f>
        <v>0</v>
      </c>
      <c r="K447" s="73">
        <f>VLOOKUP($B447,'Tillförd energi'!$B$2:$AS$506,MATCH(K$1,'Tillförd energi'!$B$1:$AQ$1,0),FALSE)</f>
        <v>0</v>
      </c>
      <c r="L447" s="73">
        <f>VLOOKUP($B447,'Tillförd energi'!$B$2:$AS$506,MATCH(L$1,'Tillförd energi'!$B$1:$AQ$1,0),FALSE)</f>
        <v>5.125</v>
      </c>
      <c r="M447" s="73">
        <f>VLOOKUP($B447,'Tillförd energi'!$B$2:$AS$506,MATCH(M$1,'Tillförd energi'!$B$1:$AQ$1,0),FALSE)</f>
        <v>15.952</v>
      </c>
      <c r="N447" s="73">
        <f>VLOOKUP($B447,'Tillförd energi'!$B$2:$AS$506,MATCH(N$1,'Tillförd energi'!$B$1:$AQ$1,0),FALSE)</f>
        <v>12.018000000000001</v>
      </c>
      <c r="O447" s="73">
        <f>VLOOKUP($B447,'Tillförd energi'!$B$2:$AS$506,MATCH(O$1,'Tillförd energi'!$B$1:$AQ$1,0),FALSE)</f>
        <v>52.075000000000003</v>
      </c>
      <c r="P447" s="73">
        <f>VLOOKUP($B447,'Tillförd energi'!$B$2:$AS$506,MATCH(P$1,'Tillförd energi'!$B$1:$AQ$1,0),FALSE)</f>
        <v>0</v>
      </c>
      <c r="Q447" s="73">
        <f>VLOOKUP($B447,'Tillförd energi'!$B$2:$AS$506,MATCH(Q$1,'Tillförd energi'!$B$1:$AQ$1,0),FALSE)</f>
        <v>0</v>
      </c>
      <c r="R447" s="73">
        <f>VLOOKUP($B447,'Tillförd energi'!$B$2:$AS$506,MATCH(R$1,'Tillförd energi'!$B$1:$AQ$1,0),FALSE)</f>
        <v>0</v>
      </c>
      <c r="S447" s="73">
        <f>VLOOKUP($B447,'Tillförd energi'!$B$2:$AS$506,MATCH(S$1,'Tillförd energi'!$B$1:$AQ$1,0),FALSE)</f>
        <v>0</v>
      </c>
      <c r="T447" s="73">
        <f>VLOOKUP($B447,'Tillförd energi'!$B$2:$AS$506,MATCH(T$1,'Tillförd energi'!$B$1:$AQ$1,0),FALSE)</f>
        <v>0</v>
      </c>
      <c r="U447" s="73">
        <f>VLOOKUP($B447,'Tillförd energi'!$B$2:$AS$506,MATCH(U$1,'Tillförd energi'!$B$1:$AQ$1,0),FALSE)</f>
        <v>0</v>
      </c>
      <c r="V447" s="73">
        <f>VLOOKUP($B447,'Tillförd energi'!$B$2:$AS$506,MATCH(V$1,'Tillförd energi'!$B$1:$AQ$1,0),FALSE)</f>
        <v>5.21</v>
      </c>
      <c r="W447" s="73">
        <f>VLOOKUP($B447,'Tillförd energi'!$B$2:$AS$506,MATCH(W$1,'Tillförd energi'!$B$1:$AQ$1,0),FALSE)</f>
        <v>0.57899999999999996</v>
      </c>
      <c r="X447" s="73">
        <f>VLOOKUP($B447,'Tillförd energi'!$B$2:$AS$506,MATCH(X$1,'Tillförd energi'!$B$1:$AQ$1,0),FALSE)</f>
        <v>5.4349999999999996</v>
      </c>
      <c r="Y447" s="73">
        <f>VLOOKUP($B447,'Tillförd energi'!$B$2:$AS$506,MATCH(Y$1,'Tillförd energi'!$B$1:$AQ$1,0),FALSE)</f>
        <v>4.0000000000000001E-3</v>
      </c>
      <c r="Z447" s="73">
        <f>VLOOKUP($B447,'Tillförd energi'!$B$2:$AS$506,MATCH(Z$1,'Tillförd energi'!$B$1:$AQ$1,0),FALSE)</f>
        <v>0</v>
      </c>
      <c r="AA447" s="73">
        <f>VLOOKUP($B447,'Tillförd energi'!$B$2:$AS$506,MATCH(AA$1,'Tillförd energi'!$B$1:$AQ$1,0),FALSE)</f>
        <v>0</v>
      </c>
      <c r="AB447" s="73">
        <f>VLOOKUP($B447,'Tillförd energi'!$B$2:$AS$506,MATCH(AB$1,'Tillförd energi'!$B$1:$AQ$1,0),FALSE)</f>
        <v>16.141999999999999</v>
      </c>
      <c r="AC447" s="73">
        <f>VLOOKUP($B447,'Tillförd energi'!$B$2:$AS$506,MATCH(AC$1,'Tillförd energi'!$B$1:$AQ$1,0),FALSE)</f>
        <v>16.186</v>
      </c>
      <c r="AD447" s="73">
        <f>VLOOKUP($B447,'Tillförd energi'!$B$2:$AS$506,MATCH(AD$1,'Tillförd energi'!$B$1:$AQ$1,0),FALSE)</f>
        <v>0</v>
      </c>
      <c r="AF447" s="73">
        <f>VLOOKUP($B447,'Tillförd energi'!$B$2:$AS$506,MATCH(AF$1,'Tillförd energi'!$B$1:$AQ$1,0),FALSE)</f>
        <v>3.44</v>
      </c>
      <c r="AH447" s="73">
        <f>IFERROR(VLOOKUP(B447,Miljö!$B$1:$S$476,9,FALSE)/1,0)</f>
        <v>0</v>
      </c>
      <c r="AJ447" s="81">
        <f>IFERROR(VLOOKUP($B447,Miljö!$B$1:$S$500,MATCH("hjälpel exklusive kraftvärme (GWh)",Miljö!$B$1:$V$1,0),FALSE)/1,"")</f>
        <v>3.44</v>
      </c>
      <c r="AK447" s="81">
        <f t="shared" si="66"/>
        <v>3.44</v>
      </c>
      <c r="AL447" s="81">
        <f>VLOOKUP($B447,'Slutlig allokering'!$B$2:$AL$462,MATCH("Hjälpel kraftvärme",'Slutlig allokering'!$B$2:$AL$2,0),FALSE)</f>
        <v>0</v>
      </c>
      <c r="AN447" s="73">
        <f t="shared" si="67"/>
        <v>132.71299999999999</v>
      </c>
      <c r="AO447" s="73">
        <f t="shared" si="68"/>
        <v>132.71299999999999</v>
      </c>
      <c r="AP447" s="73">
        <f>IF(ISERROR(1/VLOOKUP($B447,Leveranser!$B$1:$S$500,MATCH("såld värme (gwh)",Leveranser!$B$1:$S$1,0),FALSE)),"",VLOOKUP($B447,Leveranser!$B$1:$S$500,MATCH("såld värme (gwh)",Leveranser!$B$1:$S$1,0),FALSE))</f>
        <v>98.44</v>
      </c>
      <c r="AQ447" s="73">
        <f>VLOOKUP($B447,Leveranser!$B$1:$Y$500,MATCH("Totalt såld fjärrvärme till andra fjärrvärmeföretag",Leveranser!$B$1:$AA$1,0),FALSE)</f>
        <v>0</v>
      </c>
      <c r="AR447" s="73">
        <f>IF(ISERROR(1/VLOOKUP($B447,Miljö!$B$1:$S$500,MATCH("Såld mängd produktionsspecifik fjärrvärme (GWh)",Miljö!$B$1:$R$1,0),FALSE)),0,VLOOKUP($B447,Miljö!$B$1:$S$500,MATCH("Såld mängd produktionsspecifik fjärrvärme (GWh)",Miljö!$B$1:$R$1,0),FALSE))</f>
        <v>0</v>
      </c>
      <c r="AS447" s="82">
        <f t="shared" si="73"/>
        <v>0.74175099651126875</v>
      </c>
      <c r="AU447" s="73" t="str">
        <f>VLOOKUP($B447,'Miljövärden urval för publ'!$B$2:$I$486,7,FALSE)</f>
        <v>Ja</v>
      </c>
      <c r="AV447" s="73" t="str">
        <f>VLOOKUP($B447,'Miljövärden urval för publ'!$B$2:$I$486,6,FALSE)</f>
        <v>Ja</v>
      </c>
      <c r="AZ447" s="73">
        <f t="shared" si="69"/>
        <v>3.444</v>
      </c>
      <c r="BA447" s="73">
        <f t="shared" si="74"/>
        <v>0.57899999999999996</v>
      </c>
      <c r="BB447" s="73">
        <f t="shared" si="70"/>
        <v>85.17</v>
      </c>
      <c r="BC447" s="73">
        <f t="shared" si="71"/>
        <v>0</v>
      </c>
      <c r="BE447" s="73">
        <f t="shared" si="75"/>
        <v>0</v>
      </c>
      <c r="BF447" s="73">
        <f t="shared" si="76"/>
        <v>0</v>
      </c>
      <c r="BH447" s="73">
        <f t="shared" si="72"/>
        <v>90.958999999999989</v>
      </c>
    </row>
    <row r="448" spans="1:60" ht="14.5" x14ac:dyDescent="0.35">
      <c r="A448" t="s">
        <v>574</v>
      </c>
      <c r="B448" t="s">
        <v>576</v>
      </c>
      <c r="C448" s="73">
        <f>VLOOKUP($B448,'Tillförd energi'!$B$2:$AS$506,MATCH(C$1,'Tillförd energi'!$B$1:$AQ$1,0),FALSE)</f>
        <v>0</v>
      </c>
      <c r="D448" s="73">
        <f>VLOOKUP($B448,'Tillförd energi'!$B$2:$AS$506,MATCH(D$1,'Tillförd energi'!$B$1:$AQ$1,0),FALSE)</f>
        <v>0.88300000000000001</v>
      </c>
      <c r="E448" s="73">
        <f>VLOOKUP($B448,'Tillförd energi'!$B$2:$AS$506,MATCH(E$1,'Tillförd energi'!$B$1:$AQ$1,0),FALSE)</f>
        <v>0</v>
      </c>
      <c r="F448" s="73">
        <f>VLOOKUP($B448,'Tillförd energi'!$B$2:$AS$506,MATCH(F$1,'Tillförd energi'!$B$1:$AQ$1,0),FALSE)</f>
        <v>0</v>
      </c>
      <c r="G448" s="73">
        <f>VLOOKUP($B448,'Tillförd energi'!$B$2:$AS$506,MATCH(G$1,'Tillförd energi'!$B$1:$AQ$1,0),FALSE)</f>
        <v>0</v>
      </c>
      <c r="H448" s="73">
        <f>VLOOKUP($B448,'Tillförd energi'!$B$2:$AS$506,MATCH(H$1,'Tillförd energi'!$B$1:$AQ$1,0),FALSE)</f>
        <v>0</v>
      </c>
      <c r="I448" s="73">
        <f>VLOOKUP($B448,'Tillförd energi'!$B$2:$AS$506,MATCH(I$1,'Tillförd energi'!$B$1:$AQ$1,0),FALSE)</f>
        <v>0</v>
      </c>
      <c r="J448" s="73">
        <f>VLOOKUP($B448,'Tillförd energi'!$B$2:$AS$506,MATCH(J$1,'Tillförd energi'!$B$1:$AQ$1,0),FALSE)</f>
        <v>0</v>
      </c>
      <c r="K448" s="73">
        <f>VLOOKUP($B448,'Tillförd energi'!$B$2:$AS$506,MATCH(K$1,'Tillförd energi'!$B$1:$AQ$1,0),FALSE)</f>
        <v>0</v>
      </c>
      <c r="L448" s="73">
        <f>VLOOKUP($B448,'Tillförd energi'!$B$2:$AS$506,MATCH(L$1,'Tillförd energi'!$B$1:$AQ$1,0),FALSE)</f>
        <v>0</v>
      </c>
      <c r="M448" s="73">
        <f>VLOOKUP($B448,'Tillförd energi'!$B$2:$AS$506,MATCH(M$1,'Tillförd energi'!$B$1:$AQ$1,0),FALSE)</f>
        <v>0</v>
      </c>
      <c r="N448" s="73">
        <f>VLOOKUP($B448,'Tillförd energi'!$B$2:$AS$506,MATCH(N$1,'Tillförd energi'!$B$1:$AQ$1,0),FALSE)</f>
        <v>0</v>
      </c>
      <c r="O448" s="73">
        <f>VLOOKUP($B448,'Tillförd energi'!$B$2:$AS$506,MATCH(O$1,'Tillförd energi'!$B$1:$AQ$1,0),FALSE)</f>
        <v>14.587999999999999</v>
      </c>
      <c r="P448" s="73">
        <f>VLOOKUP($B448,'Tillförd energi'!$B$2:$AS$506,MATCH(P$1,'Tillförd energi'!$B$1:$AQ$1,0),FALSE)</f>
        <v>0</v>
      </c>
      <c r="Q448" s="73">
        <f>VLOOKUP($B448,'Tillförd energi'!$B$2:$AS$506,MATCH(Q$1,'Tillförd energi'!$B$1:$AQ$1,0),FALSE)</f>
        <v>0</v>
      </c>
      <c r="R448" s="73">
        <f>VLOOKUP($B448,'Tillförd energi'!$B$2:$AS$506,MATCH(R$1,'Tillförd energi'!$B$1:$AQ$1,0),FALSE)</f>
        <v>0</v>
      </c>
      <c r="S448" s="73">
        <f>VLOOKUP($B448,'Tillförd energi'!$B$2:$AS$506,MATCH(S$1,'Tillförd energi'!$B$1:$AQ$1,0),FALSE)</f>
        <v>0</v>
      </c>
      <c r="T448" s="73">
        <f>VLOOKUP($B448,'Tillförd energi'!$B$2:$AS$506,MATCH(T$1,'Tillförd energi'!$B$1:$AQ$1,0),FALSE)</f>
        <v>0</v>
      </c>
      <c r="U448" s="73">
        <f>VLOOKUP($B448,'Tillförd energi'!$B$2:$AS$506,MATCH(U$1,'Tillförd energi'!$B$1:$AQ$1,0),FALSE)</f>
        <v>0</v>
      </c>
      <c r="V448" s="73">
        <f>VLOOKUP($B448,'Tillförd energi'!$B$2:$AS$506,MATCH(V$1,'Tillförd energi'!$B$1:$AQ$1,0),FALSE)</f>
        <v>0</v>
      </c>
      <c r="W448" s="73">
        <f>VLOOKUP($B448,'Tillförd energi'!$B$2:$AS$506,MATCH(W$1,'Tillförd energi'!$B$1:$AQ$1,0),FALSE)</f>
        <v>0</v>
      </c>
      <c r="X448" s="73">
        <f>VLOOKUP($B448,'Tillförd energi'!$B$2:$AS$506,MATCH(X$1,'Tillförd energi'!$B$1:$AQ$1,0),FALSE)</f>
        <v>0</v>
      </c>
      <c r="Y448" s="73">
        <f>VLOOKUP($B448,'Tillförd energi'!$B$2:$AS$506,MATCH(Y$1,'Tillförd energi'!$B$1:$AQ$1,0),FALSE)</f>
        <v>0</v>
      </c>
      <c r="Z448" s="73">
        <f>VLOOKUP($B448,'Tillförd energi'!$B$2:$AS$506,MATCH(Z$1,'Tillförd energi'!$B$1:$AQ$1,0),FALSE)</f>
        <v>0</v>
      </c>
      <c r="AA448" s="73">
        <f>VLOOKUP($B448,'Tillförd energi'!$B$2:$AS$506,MATCH(AA$1,'Tillförd energi'!$B$1:$AQ$1,0),FALSE)</f>
        <v>0</v>
      </c>
      <c r="AB448" s="73">
        <f>VLOOKUP($B448,'Tillförd energi'!$B$2:$AS$506,MATCH(AB$1,'Tillförd energi'!$B$1:$AQ$1,0),FALSE)</f>
        <v>0</v>
      </c>
      <c r="AC448" s="73">
        <f>VLOOKUP($B448,'Tillförd energi'!$B$2:$AS$506,MATCH(AC$1,'Tillförd energi'!$B$1:$AQ$1,0),FALSE)</f>
        <v>0</v>
      </c>
      <c r="AD448" s="73">
        <f>VLOOKUP($B448,'Tillförd energi'!$B$2:$AS$506,MATCH(AD$1,'Tillförd energi'!$B$1:$AQ$1,0),FALSE)</f>
        <v>0</v>
      </c>
      <c r="AF448" s="73">
        <f>VLOOKUP($B448,'Tillförd energi'!$B$2:$AS$506,MATCH(AF$1,'Tillförd energi'!$B$1:$AQ$1,0),FALSE)</f>
        <v>0.32100000000000001</v>
      </c>
      <c r="AH448" s="73">
        <f>IFERROR(VLOOKUP(B448,Miljö!$B$1:$S$476,9,FALSE)/1,0)</f>
        <v>0</v>
      </c>
      <c r="AJ448" s="81">
        <f>IFERROR(VLOOKUP($B448,Miljö!$B$1:$S$500,MATCH("hjälpel exklusive kraftvärme (GWh)",Miljö!$B$1:$V$1,0),FALSE)/1,"")</f>
        <v>0.32100000000000001</v>
      </c>
      <c r="AK448" s="81">
        <f t="shared" si="66"/>
        <v>0.32100000000000001</v>
      </c>
      <c r="AL448" s="81">
        <f>VLOOKUP($B448,'Slutlig allokering'!$B$2:$AL$462,MATCH("Hjälpel kraftvärme",'Slutlig allokering'!$B$2:$AL$2,0),FALSE)</f>
        <v>0</v>
      </c>
      <c r="AN448" s="73">
        <f t="shared" si="67"/>
        <v>15.792</v>
      </c>
      <c r="AO448" s="73">
        <f t="shared" si="68"/>
        <v>15.792</v>
      </c>
      <c r="AP448" s="73">
        <f>IF(ISERROR(1/VLOOKUP($B448,Leveranser!$B$1:$S$500,MATCH("såld värme (gwh)",Leveranser!$B$1:$S$1,0),FALSE)),"",VLOOKUP($B448,Leveranser!$B$1:$S$500,MATCH("såld värme (gwh)",Leveranser!$B$1:$S$1,0),FALSE))</f>
        <v>11.818</v>
      </c>
      <c r="AQ448" s="73">
        <f>VLOOKUP($B448,Leveranser!$B$1:$Y$500,MATCH("Totalt såld fjärrvärme till andra fjärrvärmeföretag",Leveranser!$B$1:$AA$1,0),FALSE)</f>
        <v>0</v>
      </c>
      <c r="AR448" s="73">
        <f>IF(ISERROR(1/VLOOKUP($B448,Miljö!$B$1:$S$500,MATCH("Såld mängd produktionsspecifik fjärrvärme (GWh)",Miljö!$B$1:$R$1,0),FALSE)),0,VLOOKUP($B448,Miljö!$B$1:$S$500,MATCH("Såld mängd produktionsspecifik fjärrvärme (GWh)",Miljö!$B$1:$R$1,0),FALSE))</f>
        <v>0</v>
      </c>
      <c r="AS448" s="82">
        <f t="shared" si="73"/>
        <v>0.74835359675785207</v>
      </c>
      <c r="AU448" s="73" t="str">
        <f>VLOOKUP($B448,'Miljövärden urval för publ'!$B$2:$I$486,7,FALSE)</f>
        <v>Ja</v>
      </c>
      <c r="AV448" s="73" t="str">
        <f>VLOOKUP($B448,'Miljövärden urval för publ'!$B$2:$I$486,6,FALSE)</f>
        <v>Ja</v>
      </c>
      <c r="AZ448" s="73">
        <f t="shared" si="69"/>
        <v>0.32100000000000001</v>
      </c>
      <c r="BA448" s="73">
        <f t="shared" si="74"/>
        <v>0</v>
      </c>
      <c r="BB448" s="73">
        <f t="shared" si="70"/>
        <v>14.587999999999999</v>
      </c>
      <c r="BC448" s="73">
        <f t="shared" si="71"/>
        <v>0</v>
      </c>
      <c r="BE448" s="73">
        <f t="shared" si="75"/>
        <v>0</v>
      </c>
      <c r="BF448" s="73">
        <f t="shared" si="76"/>
        <v>0</v>
      </c>
      <c r="BH448" s="73">
        <f t="shared" si="72"/>
        <v>14.587999999999999</v>
      </c>
    </row>
    <row r="449" spans="1:60" ht="14.5" x14ac:dyDescent="0.35">
      <c r="A449" t="s">
        <v>574</v>
      </c>
      <c r="B449" t="s">
        <v>577</v>
      </c>
      <c r="C449" s="73">
        <f>VLOOKUP($B449,'Tillförd energi'!$B$2:$AS$506,MATCH(C$1,'Tillförd energi'!$B$1:$AQ$1,0),FALSE)</f>
        <v>0</v>
      </c>
      <c r="D449" s="73">
        <f>VLOOKUP($B449,'Tillförd energi'!$B$2:$AS$506,MATCH(D$1,'Tillförd energi'!$B$1:$AQ$1,0),FALSE)</f>
        <v>8.4499999999999993</v>
      </c>
      <c r="E449" s="73">
        <f>VLOOKUP($B449,'Tillförd energi'!$B$2:$AS$506,MATCH(E$1,'Tillförd energi'!$B$1:$AQ$1,0),FALSE)</f>
        <v>0</v>
      </c>
      <c r="F449" s="73">
        <f>VLOOKUP($B449,'Tillförd energi'!$B$2:$AS$506,MATCH(F$1,'Tillförd energi'!$B$1:$AQ$1,0),FALSE)</f>
        <v>0</v>
      </c>
      <c r="G449" s="73">
        <f>VLOOKUP($B449,'Tillförd energi'!$B$2:$AS$506,MATCH(G$1,'Tillförd energi'!$B$1:$AQ$1,0),FALSE)</f>
        <v>0</v>
      </c>
      <c r="H449" s="73">
        <f>VLOOKUP($B449,'Tillförd energi'!$B$2:$AS$506,MATCH(H$1,'Tillförd energi'!$B$1:$AQ$1,0),FALSE)</f>
        <v>0</v>
      </c>
      <c r="I449" s="73">
        <f>VLOOKUP($B449,'Tillförd energi'!$B$2:$AS$506,MATCH(I$1,'Tillförd energi'!$B$1:$AQ$1,0),FALSE)</f>
        <v>0</v>
      </c>
      <c r="J449" s="73">
        <f>VLOOKUP($B449,'Tillförd energi'!$B$2:$AS$506,MATCH(J$1,'Tillförd energi'!$B$1:$AQ$1,0),FALSE)</f>
        <v>1.29647</v>
      </c>
      <c r="K449" s="73">
        <f>VLOOKUP($B449,'Tillförd energi'!$B$2:$AS$506,MATCH(K$1,'Tillförd energi'!$B$1:$AQ$1,0),FALSE)</f>
        <v>91.15</v>
      </c>
      <c r="L449" s="73">
        <f>VLOOKUP($B449,'Tillförd energi'!$B$2:$AS$506,MATCH(L$1,'Tillförd energi'!$B$1:$AQ$1,0),FALSE)</f>
        <v>9.59</v>
      </c>
      <c r="M449" s="73">
        <f>VLOOKUP($B449,'Tillförd energi'!$B$2:$AS$506,MATCH(M$1,'Tillförd energi'!$B$1:$AQ$1,0),FALSE)</f>
        <v>3.25</v>
      </c>
      <c r="N449" s="73">
        <f>VLOOKUP($B449,'Tillförd energi'!$B$2:$AS$506,MATCH(N$1,'Tillförd energi'!$B$1:$AQ$1,0),FALSE)</f>
        <v>3.63</v>
      </c>
      <c r="O449" s="73">
        <f>VLOOKUP($B449,'Tillförd energi'!$B$2:$AS$506,MATCH(O$1,'Tillförd energi'!$B$1:$AQ$1,0),FALSE)</f>
        <v>6.19</v>
      </c>
      <c r="P449" s="73">
        <f>VLOOKUP($B449,'Tillförd energi'!$B$2:$AS$506,MATCH(P$1,'Tillförd energi'!$B$1:$AQ$1,0),FALSE)</f>
        <v>0</v>
      </c>
      <c r="Q449" s="73">
        <f>VLOOKUP($B449,'Tillförd energi'!$B$2:$AS$506,MATCH(Q$1,'Tillförd energi'!$B$1:$AQ$1,0),FALSE)</f>
        <v>0</v>
      </c>
      <c r="R449" s="73">
        <f>VLOOKUP($B449,'Tillförd energi'!$B$2:$AS$506,MATCH(R$1,'Tillförd energi'!$B$1:$AQ$1,0),FALSE)</f>
        <v>0</v>
      </c>
      <c r="S449" s="73">
        <f>VLOOKUP($B449,'Tillförd energi'!$B$2:$AS$506,MATCH(S$1,'Tillförd energi'!$B$1:$AQ$1,0),FALSE)</f>
        <v>0</v>
      </c>
      <c r="T449" s="73">
        <f>VLOOKUP($B449,'Tillförd energi'!$B$2:$AS$506,MATCH(T$1,'Tillförd energi'!$B$1:$AQ$1,0),FALSE)</f>
        <v>0</v>
      </c>
      <c r="U449" s="73">
        <f>VLOOKUP($B449,'Tillförd energi'!$B$2:$AS$506,MATCH(U$1,'Tillförd energi'!$B$1:$AQ$1,0),FALSE)</f>
        <v>0</v>
      </c>
      <c r="V449" s="73">
        <f>VLOOKUP($B449,'Tillförd energi'!$B$2:$AS$506,MATCH(V$1,'Tillförd energi'!$B$1:$AQ$1,0),FALSE)</f>
        <v>0</v>
      </c>
      <c r="W449" s="73">
        <f>VLOOKUP($B449,'Tillförd energi'!$B$2:$AS$506,MATCH(W$1,'Tillförd energi'!$B$1:$AQ$1,0),FALSE)</f>
        <v>1.71</v>
      </c>
      <c r="X449" s="73">
        <f>VLOOKUP($B449,'Tillförd energi'!$B$2:$AS$506,MATCH(X$1,'Tillförd energi'!$B$1:$AQ$1,0),FALSE)</f>
        <v>0</v>
      </c>
      <c r="Y449" s="73">
        <f>VLOOKUP($B449,'Tillförd energi'!$B$2:$AS$506,MATCH(Y$1,'Tillförd energi'!$B$1:$AQ$1,0),FALSE)</f>
        <v>0</v>
      </c>
      <c r="Z449" s="73">
        <f>VLOOKUP($B449,'Tillförd energi'!$B$2:$AS$506,MATCH(Z$1,'Tillförd energi'!$B$1:$AQ$1,0),FALSE)</f>
        <v>0</v>
      </c>
      <c r="AA449" s="73">
        <f>VLOOKUP($B449,'Tillförd energi'!$B$2:$AS$506,MATCH(AA$1,'Tillförd energi'!$B$1:$AQ$1,0),FALSE)</f>
        <v>0</v>
      </c>
      <c r="AB449" s="73">
        <f>VLOOKUP($B449,'Tillförd energi'!$B$2:$AS$506,MATCH(AB$1,'Tillförd energi'!$B$1:$AQ$1,0),FALSE)</f>
        <v>18.190000000000001</v>
      </c>
      <c r="AC449" s="73">
        <f>VLOOKUP($B449,'Tillförd energi'!$B$2:$AS$506,MATCH(AC$1,'Tillförd energi'!$B$1:$AQ$1,0),FALSE)</f>
        <v>0.26700000000000002</v>
      </c>
      <c r="AD449" s="73">
        <f>VLOOKUP($B449,'Tillförd energi'!$B$2:$AS$506,MATCH(AD$1,'Tillförd energi'!$B$1:$AQ$1,0),FALSE)</f>
        <v>0</v>
      </c>
      <c r="AF449" s="73">
        <f>VLOOKUP($B449,'Tillförd energi'!$B$2:$AS$506,MATCH(AF$1,'Tillförd energi'!$B$1:$AQ$1,0),FALSE)</f>
        <v>4.0119999999999996</v>
      </c>
      <c r="AH449" s="73">
        <f>IFERROR(VLOOKUP(B449,Miljö!$B$1:$S$476,9,FALSE)/1,0)</f>
        <v>0</v>
      </c>
      <c r="AJ449" s="81">
        <f>IFERROR(VLOOKUP($B449,Miljö!$B$1:$S$500,MATCH("hjälpel exklusive kraftvärme (GWh)",Miljö!$B$1:$V$1,0),FALSE)/1,"")</f>
        <v>4.0119999999999996</v>
      </c>
      <c r="AK449" s="81">
        <f t="shared" si="66"/>
        <v>4.0119999999999996</v>
      </c>
      <c r="AL449" s="81">
        <f>VLOOKUP($B449,'Slutlig allokering'!$B$2:$AL$462,MATCH("Hjälpel kraftvärme",'Slutlig allokering'!$B$2:$AL$2,0),FALSE)</f>
        <v>0</v>
      </c>
      <c r="AN449" s="73">
        <f t="shared" si="67"/>
        <v>147.73546999999999</v>
      </c>
      <c r="AO449" s="73">
        <f t="shared" si="68"/>
        <v>147.73546999999999</v>
      </c>
      <c r="AP449" s="73">
        <f>IF(ISERROR(1/VLOOKUP($B449,Leveranser!$B$1:$S$500,MATCH("såld värme (gwh)",Leveranser!$B$1:$S$1,0),FALSE)),"",VLOOKUP($B449,Leveranser!$B$1:$S$500,MATCH("såld värme (gwh)",Leveranser!$B$1:$S$1,0),FALSE))</f>
        <v>102.261</v>
      </c>
      <c r="AQ449" s="73">
        <f>VLOOKUP($B449,Leveranser!$B$1:$Y$500,MATCH("Totalt såld fjärrvärme till andra fjärrvärmeföretag",Leveranser!$B$1:$AA$1,0),FALSE)</f>
        <v>0</v>
      </c>
      <c r="AR449" s="73">
        <f>IF(ISERROR(1/VLOOKUP($B449,Miljö!$B$1:$S$500,MATCH("Såld mängd produktionsspecifik fjärrvärme (GWh)",Miljö!$B$1:$R$1,0),FALSE)),0,VLOOKUP($B449,Miljö!$B$1:$S$500,MATCH("Såld mängd produktionsspecifik fjärrvärme (GWh)",Miljö!$B$1:$R$1,0),FALSE))</f>
        <v>0</v>
      </c>
      <c r="AS449" s="82">
        <f t="shared" si="73"/>
        <v>0.69218989860728775</v>
      </c>
      <c r="AU449" s="73" t="str">
        <f>VLOOKUP($B449,'Miljövärden urval för publ'!$B$2:$I$486,7,FALSE)</f>
        <v>Ja</v>
      </c>
      <c r="AV449" s="73" t="str">
        <f>VLOOKUP($B449,'Miljövärden urval för publ'!$B$2:$I$486,6,FALSE)</f>
        <v>Ja</v>
      </c>
      <c r="AZ449" s="73">
        <f t="shared" si="69"/>
        <v>4.0119999999999996</v>
      </c>
      <c r="BA449" s="73">
        <f t="shared" si="74"/>
        <v>1.71</v>
      </c>
      <c r="BB449" s="73">
        <f t="shared" si="70"/>
        <v>22.66</v>
      </c>
      <c r="BC449" s="73">
        <f t="shared" si="71"/>
        <v>0</v>
      </c>
      <c r="BE449" s="73">
        <f t="shared" si="75"/>
        <v>0</v>
      </c>
      <c r="BF449" s="73">
        <f t="shared" si="76"/>
        <v>0</v>
      </c>
      <c r="BH449" s="73">
        <f t="shared" si="72"/>
        <v>115.52</v>
      </c>
    </row>
    <row r="450" spans="1:60" ht="14.5" x14ac:dyDescent="0.35">
      <c r="A450" t="s">
        <v>574</v>
      </c>
      <c r="B450" t="s">
        <v>578</v>
      </c>
      <c r="C450" s="73">
        <f>VLOOKUP($B450,'Tillförd energi'!$B$2:$AS$506,MATCH(C$1,'Tillförd energi'!$B$1:$AQ$1,0),FALSE)</f>
        <v>0</v>
      </c>
      <c r="D450" s="73">
        <f>VLOOKUP($B450,'Tillförd energi'!$B$2:$AS$506,MATCH(D$1,'Tillförd energi'!$B$1:$AQ$1,0),FALSE)</f>
        <v>0.35444399999999998</v>
      </c>
      <c r="E450" s="73">
        <f>VLOOKUP($B450,'Tillförd energi'!$B$2:$AS$506,MATCH(E$1,'Tillförd energi'!$B$1:$AQ$1,0),FALSE)</f>
        <v>0</v>
      </c>
      <c r="F450" s="73">
        <f>VLOOKUP($B450,'Tillförd energi'!$B$2:$AS$506,MATCH(F$1,'Tillförd energi'!$B$1:$AQ$1,0),FALSE)</f>
        <v>0</v>
      </c>
      <c r="G450" s="73">
        <f>VLOOKUP($B450,'Tillförd energi'!$B$2:$AS$506,MATCH(G$1,'Tillförd energi'!$B$1:$AQ$1,0),FALSE)</f>
        <v>0</v>
      </c>
      <c r="H450" s="73">
        <f>VLOOKUP($B450,'Tillförd energi'!$B$2:$AS$506,MATCH(H$1,'Tillförd energi'!$B$1:$AQ$1,0),FALSE)</f>
        <v>0</v>
      </c>
      <c r="I450" s="73">
        <f>VLOOKUP($B450,'Tillförd energi'!$B$2:$AS$506,MATCH(I$1,'Tillförd energi'!$B$1:$AQ$1,0),FALSE)</f>
        <v>0</v>
      </c>
      <c r="J450" s="73">
        <f>VLOOKUP($B450,'Tillförd energi'!$B$2:$AS$506,MATCH(J$1,'Tillförd energi'!$B$1:$AQ$1,0),FALSE)</f>
        <v>0</v>
      </c>
      <c r="K450" s="73">
        <f>VLOOKUP($B450,'Tillförd energi'!$B$2:$AS$506,MATCH(K$1,'Tillförd energi'!$B$1:$AQ$1,0),FALSE)</f>
        <v>0</v>
      </c>
      <c r="L450" s="73">
        <f>VLOOKUP($B450,'Tillförd energi'!$B$2:$AS$506,MATCH(L$1,'Tillförd energi'!$B$1:$AQ$1,0),FALSE)</f>
        <v>0</v>
      </c>
      <c r="M450" s="73">
        <f>VLOOKUP($B450,'Tillförd energi'!$B$2:$AS$506,MATCH(M$1,'Tillförd energi'!$B$1:$AQ$1,0),FALSE)</f>
        <v>0</v>
      </c>
      <c r="N450" s="73">
        <f>VLOOKUP($B450,'Tillförd energi'!$B$2:$AS$506,MATCH(N$1,'Tillförd energi'!$B$1:$AQ$1,0),FALSE)</f>
        <v>0</v>
      </c>
      <c r="O450" s="73">
        <f>VLOOKUP($B450,'Tillförd energi'!$B$2:$AS$506,MATCH(O$1,'Tillförd energi'!$B$1:$AQ$1,0),FALSE)</f>
        <v>0</v>
      </c>
      <c r="P450" s="73">
        <f>VLOOKUP($B450,'Tillförd energi'!$B$2:$AS$506,MATCH(P$1,'Tillförd energi'!$B$1:$AQ$1,0),FALSE)</f>
        <v>0</v>
      </c>
      <c r="Q450" s="73">
        <f>VLOOKUP($B450,'Tillförd energi'!$B$2:$AS$506,MATCH(Q$1,'Tillförd energi'!$B$1:$AQ$1,0),FALSE)</f>
        <v>2.32111</v>
      </c>
      <c r="R450" s="73">
        <f>VLOOKUP($B450,'Tillförd energi'!$B$2:$AS$506,MATCH(R$1,'Tillförd energi'!$B$1:$AQ$1,0),FALSE)</f>
        <v>0</v>
      </c>
      <c r="S450" s="73">
        <f>VLOOKUP($B450,'Tillförd energi'!$B$2:$AS$506,MATCH(S$1,'Tillförd energi'!$B$1:$AQ$1,0),FALSE)</f>
        <v>0</v>
      </c>
      <c r="T450" s="73">
        <f>VLOOKUP($B450,'Tillförd energi'!$B$2:$AS$506,MATCH(T$1,'Tillförd energi'!$B$1:$AQ$1,0),FALSE)</f>
        <v>0</v>
      </c>
      <c r="U450" s="73">
        <f>VLOOKUP($B450,'Tillförd energi'!$B$2:$AS$506,MATCH(U$1,'Tillförd energi'!$B$1:$AQ$1,0),FALSE)</f>
        <v>0</v>
      </c>
      <c r="V450" s="73">
        <f>VLOOKUP($B450,'Tillförd energi'!$B$2:$AS$506,MATCH(V$1,'Tillförd energi'!$B$1:$AQ$1,0),FALSE)</f>
        <v>0</v>
      </c>
      <c r="W450" s="73">
        <f>VLOOKUP($B450,'Tillförd energi'!$B$2:$AS$506,MATCH(W$1,'Tillförd energi'!$B$1:$AQ$1,0),FALSE)</f>
        <v>0</v>
      </c>
      <c r="X450" s="73">
        <f>VLOOKUP($B450,'Tillförd energi'!$B$2:$AS$506,MATCH(X$1,'Tillförd energi'!$B$1:$AQ$1,0),FALSE)</f>
        <v>0</v>
      </c>
      <c r="Y450" s="73">
        <f>VLOOKUP($B450,'Tillförd energi'!$B$2:$AS$506,MATCH(Y$1,'Tillförd energi'!$B$1:$AQ$1,0),FALSE)</f>
        <v>0</v>
      </c>
      <c r="Z450" s="73">
        <f>VLOOKUP($B450,'Tillförd energi'!$B$2:$AS$506,MATCH(Z$1,'Tillförd energi'!$B$1:$AQ$1,0),FALSE)</f>
        <v>0</v>
      </c>
      <c r="AA450" s="73">
        <f>VLOOKUP($B450,'Tillförd energi'!$B$2:$AS$506,MATCH(AA$1,'Tillförd energi'!$B$1:$AQ$1,0),FALSE)</f>
        <v>0</v>
      </c>
      <c r="AB450" s="73">
        <f>VLOOKUP($B450,'Tillförd energi'!$B$2:$AS$506,MATCH(AB$1,'Tillförd energi'!$B$1:$AQ$1,0),FALSE)</f>
        <v>0</v>
      </c>
      <c r="AC450" s="73">
        <f>VLOOKUP($B450,'Tillförd energi'!$B$2:$AS$506,MATCH(AC$1,'Tillförd energi'!$B$1:$AQ$1,0),FALSE)</f>
        <v>19.213000000000001</v>
      </c>
      <c r="AD450" s="73">
        <f>VLOOKUP($B450,'Tillförd energi'!$B$2:$AS$506,MATCH(AD$1,'Tillförd energi'!$B$1:$AQ$1,0),FALSE)</f>
        <v>0</v>
      </c>
      <c r="AF450" s="73">
        <f>VLOOKUP($B450,'Tillförd energi'!$B$2:$AS$506,MATCH(AF$1,'Tillförd energi'!$B$1:$AQ$1,0),FALSE)</f>
        <v>0.56688000000000005</v>
      </c>
      <c r="AH450" s="73">
        <f>IFERROR(VLOOKUP(B450,Miljö!$B$1:$S$476,9,FALSE)/1,0)</f>
        <v>0</v>
      </c>
      <c r="AJ450" s="81" t="str">
        <f>IFERROR(VLOOKUP($B450,Miljö!$B$1:$S$500,MATCH("hjälpel exklusive kraftvärme (GWh)",Miljö!$B$1:$V$1,0),FALSE)/1,"")</f>
        <v/>
      </c>
      <c r="AK450" s="81">
        <f t="shared" ref="AK450:AK474" si="77">IF(ISERROR(1/AJ450),
IF(ISERROR(0.03*AP450),0,0.03*AP450),
AJ450)</f>
        <v>0.56688000000000005</v>
      </c>
      <c r="AL450" s="81">
        <f>VLOOKUP($B450,'Slutlig allokering'!$B$2:$AL$462,MATCH("Hjälpel kraftvärme",'Slutlig allokering'!$B$2:$AL$2,0),FALSE)</f>
        <v>0</v>
      </c>
      <c r="AN450" s="73">
        <f t="shared" ref="AN450:AN474" si="78">SUM(C450:AF450)</f>
        <v>22.455434</v>
      </c>
      <c r="AO450" s="73">
        <f t="shared" ref="AO450:AO474" si="79">AN450+AH450</f>
        <v>22.455434</v>
      </c>
      <c r="AP450" s="73">
        <f>IF(ISERROR(1/VLOOKUP($B450,Leveranser!$B$1:$S$500,MATCH("såld värme (gwh)",Leveranser!$B$1:$S$1,0),FALSE)),"",VLOOKUP($B450,Leveranser!$B$1:$S$500,MATCH("såld värme (gwh)",Leveranser!$B$1:$S$1,0),FALSE))</f>
        <v>18.896000000000001</v>
      </c>
      <c r="AQ450" s="73">
        <f>VLOOKUP($B450,Leveranser!$B$1:$Y$500,MATCH("Totalt såld fjärrvärme till andra fjärrvärmeföretag",Leveranser!$B$1:$AA$1,0),FALSE)</f>
        <v>0</v>
      </c>
      <c r="AR450" s="73">
        <f>IF(ISERROR(1/VLOOKUP($B450,Miljö!$B$1:$S$500,MATCH("Såld mängd produktionsspecifik fjärrvärme (GWh)",Miljö!$B$1:$R$1,0),FALSE)),0,VLOOKUP($B450,Miljö!$B$1:$S$500,MATCH("Såld mängd produktionsspecifik fjärrvärme (GWh)",Miljö!$B$1:$R$1,0),FALSE))</f>
        <v>0</v>
      </c>
      <c r="AS450" s="82">
        <f t="shared" si="73"/>
        <v>0.84148896877254742</v>
      </c>
      <c r="AU450" s="73" t="str">
        <f>VLOOKUP($B450,'Miljövärden urval för publ'!$B$2:$I$486,7,FALSE)</f>
        <v>Ja</v>
      </c>
      <c r="AV450" s="73" t="str">
        <f>VLOOKUP($B450,'Miljövärden urval för publ'!$B$2:$I$486,6,FALSE)</f>
        <v>Ja</v>
      </c>
      <c r="AZ450" s="73">
        <f t="shared" ref="AZ450:AZ474" si="80">Y450+Z450+AF450</f>
        <v>0.56688000000000005</v>
      </c>
      <c r="BA450" s="73">
        <f t="shared" si="74"/>
        <v>0</v>
      </c>
      <c r="BB450" s="73">
        <f t="shared" ref="BB450:BB474" si="81">L450+M450+N450+O450+P450</f>
        <v>0</v>
      </c>
      <c r="BC450" s="73">
        <f t="shared" ref="BC450:BC474" si="82">Q450+R450+S450+T450</f>
        <v>2.32111</v>
      </c>
      <c r="BE450" s="73">
        <f t="shared" si="75"/>
        <v>0</v>
      </c>
      <c r="BF450" s="73">
        <f t="shared" si="76"/>
        <v>0</v>
      </c>
      <c r="BH450" s="73">
        <f t="shared" ref="BH450:BH474" si="83">K450+L450+M450+N450+O450+P450+Q450+R450+S450+T450+U450+V450+W450</f>
        <v>2.32111</v>
      </c>
    </row>
    <row r="451" spans="1:60" ht="14.5" x14ac:dyDescent="0.35">
      <c r="A451" t="s">
        <v>579</v>
      </c>
      <c r="B451" t="s">
        <v>580</v>
      </c>
      <c r="C451" s="73">
        <f>VLOOKUP($B451,'Tillförd energi'!$B$2:$AS$506,MATCH(C$1,'Tillförd energi'!$B$1:$AQ$1,0),FALSE)</f>
        <v>0</v>
      </c>
      <c r="D451" s="73">
        <f>VLOOKUP($B451,'Tillförd energi'!$B$2:$AS$506,MATCH(D$1,'Tillförd energi'!$B$1:$AQ$1,0),FALSE)</f>
        <v>0.49099999999999999</v>
      </c>
      <c r="E451" s="73">
        <f>VLOOKUP($B451,'Tillförd energi'!$B$2:$AS$506,MATCH(E$1,'Tillförd energi'!$B$1:$AQ$1,0),FALSE)</f>
        <v>0</v>
      </c>
      <c r="F451" s="73">
        <f>VLOOKUP($B451,'Tillförd energi'!$B$2:$AS$506,MATCH(F$1,'Tillförd energi'!$B$1:$AQ$1,0),FALSE)</f>
        <v>0</v>
      </c>
      <c r="G451" s="73">
        <f>VLOOKUP($B451,'Tillförd energi'!$B$2:$AS$506,MATCH(G$1,'Tillförd energi'!$B$1:$AQ$1,0),FALSE)</f>
        <v>0</v>
      </c>
      <c r="H451" s="73">
        <f>VLOOKUP($B451,'Tillförd energi'!$B$2:$AS$506,MATCH(H$1,'Tillförd energi'!$B$1:$AQ$1,0),FALSE)</f>
        <v>0</v>
      </c>
      <c r="I451" s="73">
        <f>VLOOKUP($B451,'Tillförd energi'!$B$2:$AS$506,MATCH(I$1,'Tillförd energi'!$B$1:$AQ$1,0),FALSE)</f>
        <v>0</v>
      </c>
      <c r="J451" s="73">
        <f>VLOOKUP($B451,'Tillförd energi'!$B$2:$AS$506,MATCH(J$1,'Tillförd energi'!$B$1:$AQ$1,0),FALSE)</f>
        <v>0</v>
      </c>
      <c r="K451" s="73">
        <f>VLOOKUP($B451,'Tillförd energi'!$B$2:$AS$506,MATCH(K$1,'Tillförd energi'!$B$1:$AQ$1,0),FALSE)</f>
        <v>0</v>
      </c>
      <c r="L451" s="73">
        <f>VLOOKUP($B451,'Tillförd energi'!$B$2:$AS$506,MATCH(L$1,'Tillförd energi'!$B$1:$AQ$1,0),FALSE)</f>
        <v>0</v>
      </c>
      <c r="M451" s="73">
        <f>VLOOKUP($B451,'Tillförd energi'!$B$2:$AS$506,MATCH(M$1,'Tillförd energi'!$B$1:$AQ$1,0),FALSE)</f>
        <v>4.29</v>
      </c>
      <c r="N451" s="73">
        <f>VLOOKUP($B451,'Tillförd energi'!$B$2:$AS$506,MATCH(N$1,'Tillförd energi'!$B$1:$AQ$1,0),FALSE)</f>
        <v>0</v>
      </c>
      <c r="O451" s="73">
        <f>VLOOKUP($B451,'Tillförd energi'!$B$2:$AS$506,MATCH(O$1,'Tillförd energi'!$B$1:$AQ$1,0),FALSE)</f>
        <v>3.36</v>
      </c>
      <c r="P451" s="73">
        <f>VLOOKUP($B451,'Tillförd energi'!$B$2:$AS$506,MATCH(P$1,'Tillförd energi'!$B$1:$AQ$1,0),FALSE)</f>
        <v>0</v>
      </c>
      <c r="Q451" s="73">
        <f>VLOOKUP($B451,'Tillförd energi'!$B$2:$AS$506,MATCH(Q$1,'Tillförd energi'!$B$1:$AQ$1,0),FALSE)</f>
        <v>0</v>
      </c>
      <c r="R451" s="73">
        <f>VLOOKUP($B451,'Tillförd energi'!$B$2:$AS$506,MATCH(R$1,'Tillförd energi'!$B$1:$AQ$1,0),FALSE)</f>
        <v>0</v>
      </c>
      <c r="S451" s="73">
        <f>VLOOKUP($B451,'Tillförd energi'!$B$2:$AS$506,MATCH(S$1,'Tillförd energi'!$B$1:$AQ$1,0),FALSE)</f>
        <v>0</v>
      </c>
      <c r="T451" s="73">
        <f>VLOOKUP($B451,'Tillförd energi'!$B$2:$AS$506,MATCH(T$1,'Tillförd energi'!$B$1:$AQ$1,0),FALSE)</f>
        <v>0</v>
      </c>
      <c r="U451" s="73">
        <f>VLOOKUP($B451,'Tillförd energi'!$B$2:$AS$506,MATCH(U$1,'Tillförd energi'!$B$1:$AQ$1,0),FALSE)</f>
        <v>0</v>
      </c>
      <c r="V451" s="73">
        <f>VLOOKUP($B451,'Tillförd energi'!$B$2:$AS$506,MATCH(V$1,'Tillförd energi'!$B$1:$AQ$1,0),FALSE)</f>
        <v>0</v>
      </c>
      <c r="W451" s="73">
        <f>VLOOKUP($B451,'Tillförd energi'!$B$2:$AS$506,MATCH(W$1,'Tillförd energi'!$B$1:$AQ$1,0),FALSE)</f>
        <v>0</v>
      </c>
      <c r="X451" s="73">
        <f>VLOOKUP($B451,'Tillförd energi'!$B$2:$AS$506,MATCH(X$1,'Tillförd energi'!$B$1:$AQ$1,0),FALSE)</f>
        <v>0</v>
      </c>
      <c r="Y451" s="73">
        <f>VLOOKUP($B451,'Tillförd energi'!$B$2:$AS$506,MATCH(Y$1,'Tillförd energi'!$B$1:$AQ$1,0),FALSE)</f>
        <v>0</v>
      </c>
      <c r="Z451" s="73">
        <f>VLOOKUP($B451,'Tillförd energi'!$B$2:$AS$506,MATCH(Z$1,'Tillförd energi'!$B$1:$AQ$1,0),FALSE)</f>
        <v>0</v>
      </c>
      <c r="AA451" s="73">
        <f>VLOOKUP($B451,'Tillförd energi'!$B$2:$AS$506,MATCH(AA$1,'Tillförd energi'!$B$1:$AQ$1,0),FALSE)</f>
        <v>0</v>
      </c>
      <c r="AB451" s="73">
        <f>VLOOKUP($B451,'Tillförd energi'!$B$2:$AS$506,MATCH(AB$1,'Tillförd energi'!$B$1:$AQ$1,0),FALSE)</f>
        <v>0</v>
      </c>
      <c r="AC451" s="73">
        <f>VLOOKUP($B451,'Tillförd energi'!$B$2:$AS$506,MATCH(AC$1,'Tillförd energi'!$B$1:$AQ$1,0),FALSE)</f>
        <v>0</v>
      </c>
      <c r="AD451" s="73">
        <f>VLOOKUP($B451,'Tillförd energi'!$B$2:$AS$506,MATCH(AD$1,'Tillförd energi'!$B$1:$AQ$1,0),FALSE)</f>
        <v>0</v>
      </c>
      <c r="AF451" s="73">
        <f>VLOOKUP($B451,'Tillförd energi'!$B$2:$AS$506,MATCH(AF$1,'Tillförd energi'!$B$1:$AQ$1,0),FALSE)</f>
        <v>0.21</v>
      </c>
      <c r="AH451" s="73">
        <f>IFERROR(VLOOKUP(B451,Miljö!$B$1:$S$476,9,FALSE)/1,0)</f>
        <v>0</v>
      </c>
      <c r="AJ451" s="81">
        <f>IFERROR(VLOOKUP($B451,Miljö!$B$1:$S$500,MATCH("hjälpel exklusive kraftvärme (GWh)",Miljö!$B$1:$V$1,0),FALSE)/1,"")</f>
        <v>0.21</v>
      </c>
      <c r="AK451" s="81">
        <f t="shared" si="77"/>
        <v>0.21</v>
      </c>
      <c r="AL451" s="81">
        <f>VLOOKUP($B451,'Slutlig allokering'!$B$2:$AL$462,MATCH("Hjälpel kraftvärme",'Slutlig allokering'!$B$2:$AL$2,0),FALSE)</f>
        <v>0</v>
      </c>
      <c r="AN451" s="73">
        <f t="shared" si="78"/>
        <v>8.3510000000000009</v>
      </c>
      <c r="AO451" s="73">
        <f t="shared" si="79"/>
        <v>8.3510000000000009</v>
      </c>
      <c r="AP451" s="73">
        <f>IF(ISERROR(1/VLOOKUP($B451,Leveranser!$B$1:$S$500,MATCH("såld värme (gwh)",Leveranser!$B$1:$S$1,0),FALSE)),"",VLOOKUP($B451,Leveranser!$B$1:$S$500,MATCH("såld värme (gwh)",Leveranser!$B$1:$S$1,0),FALSE))</f>
        <v>6.4</v>
      </c>
      <c r="AQ451" s="73">
        <f>VLOOKUP($B451,Leveranser!$B$1:$Y$500,MATCH("Totalt såld fjärrvärme till andra fjärrvärmeföretag",Leveranser!$B$1:$AA$1,0),FALSE)</f>
        <v>0</v>
      </c>
      <c r="AR451" s="73">
        <f>IF(ISERROR(1/VLOOKUP($B451,Miljö!$B$1:$S$500,MATCH("Såld mängd produktionsspecifik fjärrvärme (GWh)",Miljö!$B$1:$R$1,0),FALSE)),0,VLOOKUP($B451,Miljö!$B$1:$S$500,MATCH("Såld mängd produktionsspecifik fjärrvärme (GWh)",Miljö!$B$1:$R$1,0),FALSE))</f>
        <v>0</v>
      </c>
      <c r="AS451" s="82">
        <f t="shared" ref="AS451:AS473" si="84">IF(ISERROR(AP451/AO451),"",AP451/AO451)</f>
        <v>0.76637528439707814</v>
      </c>
      <c r="AU451" s="73" t="str">
        <f>VLOOKUP($B451,'Miljövärden urval för publ'!$B$2:$I$486,7,FALSE)</f>
        <v>Ja</v>
      </c>
      <c r="AV451" s="73" t="str">
        <f>VLOOKUP($B451,'Miljövärden urval för publ'!$B$2:$I$486,6,FALSE)</f>
        <v>Nej</v>
      </c>
      <c r="AZ451" s="73">
        <f t="shared" si="80"/>
        <v>0.21</v>
      </c>
      <c r="BA451" s="73">
        <f t="shared" ref="BA451:BA474" si="85">W451</f>
        <v>0</v>
      </c>
      <c r="BB451" s="73">
        <f t="shared" si="81"/>
        <v>7.65</v>
      </c>
      <c r="BC451" s="73">
        <f t="shared" si="82"/>
        <v>0</v>
      </c>
      <c r="BE451" s="73">
        <f t="shared" ref="BE451:BE474" si="86">AA451</f>
        <v>0</v>
      </c>
      <c r="BF451" s="73">
        <f t="shared" ref="BF451:BF474" si="87">AD451</f>
        <v>0</v>
      </c>
      <c r="BH451" s="73">
        <f t="shared" si="83"/>
        <v>7.65</v>
      </c>
    </row>
    <row r="452" spans="1:60" ht="14.5" x14ac:dyDescent="0.35">
      <c r="A452" t="s">
        <v>579</v>
      </c>
      <c r="B452" t="s">
        <v>581</v>
      </c>
      <c r="C452" s="73">
        <f>VLOOKUP($B452,'Tillförd energi'!$B$2:$AS$506,MATCH(C$1,'Tillförd energi'!$B$1:$AQ$1,0),FALSE)</f>
        <v>0</v>
      </c>
      <c r="D452" s="73">
        <f>VLOOKUP($B452,'Tillförd energi'!$B$2:$AS$506,MATCH(D$1,'Tillförd energi'!$B$1:$AQ$1,0),FALSE)</f>
        <v>2.1960000000000002</v>
      </c>
      <c r="E452" s="73">
        <f>VLOOKUP($B452,'Tillförd energi'!$B$2:$AS$506,MATCH(E$1,'Tillförd energi'!$B$1:$AQ$1,0),FALSE)</f>
        <v>0</v>
      </c>
      <c r="F452" s="73">
        <f>VLOOKUP($B452,'Tillförd energi'!$B$2:$AS$506,MATCH(F$1,'Tillförd energi'!$B$1:$AQ$1,0),FALSE)</f>
        <v>0</v>
      </c>
      <c r="G452" s="73">
        <f>VLOOKUP($B452,'Tillförd energi'!$B$2:$AS$506,MATCH(G$1,'Tillförd energi'!$B$1:$AQ$1,0),FALSE)</f>
        <v>0</v>
      </c>
      <c r="H452" s="73">
        <f>VLOOKUP($B452,'Tillförd energi'!$B$2:$AS$506,MATCH(H$1,'Tillförd energi'!$B$1:$AQ$1,0),FALSE)</f>
        <v>0</v>
      </c>
      <c r="I452" s="73">
        <f>VLOOKUP($B452,'Tillförd energi'!$B$2:$AS$506,MATCH(I$1,'Tillförd energi'!$B$1:$AQ$1,0),FALSE)</f>
        <v>0</v>
      </c>
      <c r="J452" s="73">
        <f>VLOOKUP($B452,'Tillförd energi'!$B$2:$AS$506,MATCH(J$1,'Tillförd energi'!$B$1:$AQ$1,0),FALSE)</f>
        <v>0</v>
      </c>
      <c r="K452" s="73">
        <f>VLOOKUP($B452,'Tillförd energi'!$B$2:$AS$506,MATCH(K$1,'Tillförd energi'!$B$1:$AQ$1,0),FALSE)</f>
        <v>0</v>
      </c>
      <c r="L452" s="73">
        <f>VLOOKUP($B452,'Tillförd energi'!$B$2:$AS$506,MATCH(L$1,'Tillförd energi'!$B$1:$AQ$1,0),FALSE)</f>
        <v>9.6950000000000003</v>
      </c>
      <c r="M452" s="73">
        <f>VLOOKUP($B452,'Tillförd energi'!$B$2:$AS$506,MATCH(M$1,'Tillförd energi'!$B$1:$AQ$1,0),FALSE)</f>
        <v>15.512</v>
      </c>
      <c r="N452" s="73">
        <f>VLOOKUP($B452,'Tillförd energi'!$B$2:$AS$506,MATCH(N$1,'Tillförd energi'!$B$1:$AQ$1,0),FALSE)</f>
        <v>0</v>
      </c>
      <c r="O452" s="73">
        <f>VLOOKUP($B452,'Tillförd energi'!$B$2:$AS$506,MATCH(O$1,'Tillförd energi'!$B$1:$AQ$1,0),FALSE)</f>
        <v>2.1970000000000001</v>
      </c>
      <c r="P452" s="73">
        <f>VLOOKUP($B452,'Tillförd energi'!$B$2:$AS$506,MATCH(P$1,'Tillförd energi'!$B$1:$AQ$1,0),FALSE)</f>
        <v>0</v>
      </c>
      <c r="Q452" s="73">
        <f>VLOOKUP($B452,'Tillförd energi'!$B$2:$AS$506,MATCH(Q$1,'Tillförd energi'!$B$1:$AQ$1,0),FALSE)</f>
        <v>0</v>
      </c>
      <c r="R452" s="73">
        <f>VLOOKUP($B452,'Tillförd energi'!$B$2:$AS$506,MATCH(R$1,'Tillförd energi'!$B$1:$AQ$1,0),FALSE)</f>
        <v>0</v>
      </c>
      <c r="S452" s="73">
        <f>VLOOKUP($B452,'Tillförd energi'!$B$2:$AS$506,MATCH(S$1,'Tillförd energi'!$B$1:$AQ$1,0),FALSE)</f>
        <v>0</v>
      </c>
      <c r="T452" s="73">
        <f>VLOOKUP($B452,'Tillförd energi'!$B$2:$AS$506,MATCH(T$1,'Tillförd energi'!$B$1:$AQ$1,0),FALSE)</f>
        <v>0</v>
      </c>
      <c r="U452" s="73">
        <f>VLOOKUP($B452,'Tillförd energi'!$B$2:$AS$506,MATCH(U$1,'Tillförd energi'!$B$1:$AQ$1,0),FALSE)</f>
        <v>0</v>
      </c>
      <c r="V452" s="73">
        <f>VLOOKUP($B452,'Tillförd energi'!$B$2:$AS$506,MATCH(V$1,'Tillförd energi'!$B$1:$AQ$1,0),FALSE)</f>
        <v>0</v>
      </c>
      <c r="W452" s="73">
        <f>VLOOKUP($B452,'Tillförd energi'!$B$2:$AS$506,MATCH(W$1,'Tillförd energi'!$B$1:$AQ$1,0),FALSE)</f>
        <v>0</v>
      </c>
      <c r="X452" s="73">
        <f>VLOOKUP($B452,'Tillförd energi'!$B$2:$AS$506,MATCH(X$1,'Tillförd energi'!$B$1:$AQ$1,0),FALSE)</f>
        <v>0</v>
      </c>
      <c r="Y452" s="73">
        <f>VLOOKUP($B452,'Tillförd energi'!$B$2:$AS$506,MATCH(Y$1,'Tillförd energi'!$B$1:$AQ$1,0),FALSE)</f>
        <v>0</v>
      </c>
      <c r="Z452" s="73">
        <f>VLOOKUP($B452,'Tillförd energi'!$B$2:$AS$506,MATCH(Z$1,'Tillförd energi'!$B$1:$AQ$1,0),FALSE)</f>
        <v>0</v>
      </c>
      <c r="AA452" s="73">
        <f>VLOOKUP($B452,'Tillförd energi'!$B$2:$AS$506,MATCH(AA$1,'Tillförd energi'!$B$1:$AQ$1,0),FALSE)</f>
        <v>0</v>
      </c>
      <c r="AB452" s="73">
        <f>VLOOKUP($B452,'Tillförd energi'!$B$2:$AS$506,MATCH(AB$1,'Tillförd energi'!$B$1:$AQ$1,0),FALSE)</f>
        <v>1.4</v>
      </c>
      <c r="AC452" s="73">
        <f>VLOOKUP($B452,'Tillförd energi'!$B$2:$AS$506,MATCH(AC$1,'Tillförd energi'!$B$1:$AQ$1,0),FALSE)</f>
        <v>0</v>
      </c>
      <c r="AD452" s="73">
        <f>VLOOKUP($B452,'Tillförd energi'!$B$2:$AS$506,MATCH(AD$1,'Tillförd energi'!$B$1:$AQ$1,0),FALSE)</f>
        <v>0</v>
      </c>
      <c r="AF452" s="73">
        <f>VLOOKUP($B452,'Tillförd energi'!$B$2:$AS$506,MATCH(AF$1,'Tillförd energi'!$B$1:$AQ$1,0),FALSE)</f>
        <v>0.91300000000000003</v>
      </c>
      <c r="AH452" s="73">
        <f>IFERROR(VLOOKUP(B452,Miljö!$B$1:$S$476,9,FALSE)/1,0)</f>
        <v>0</v>
      </c>
      <c r="AJ452" s="81">
        <f>IFERROR(VLOOKUP($B452,Miljö!$B$1:$S$500,MATCH("hjälpel exklusive kraftvärme (GWh)",Miljö!$B$1:$V$1,0),FALSE)/1,"")</f>
        <v>0.91300000000000003</v>
      </c>
      <c r="AK452" s="81">
        <f t="shared" si="77"/>
        <v>0.91300000000000003</v>
      </c>
      <c r="AL452" s="81">
        <f>VLOOKUP($B452,'Slutlig allokering'!$B$2:$AL$462,MATCH("Hjälpel kraftvärme",'Slutlig allokering'!$B$2:$AL$2,0),FALSE)</f>
        <v>0</v>
      </c>
      <c r="AN452" s="73">
        <f t="shared" si="78"/>
        <v>31.912999999999997</v>
      </c>
      <c r="AO452" s="73">
        <f t="shared" si="79"/>
        <v>31.912999999999997</v>
      </c>
      <c r="AP452" s="73">
        <f>IF(ISERROR(1/VLOOKUP($B452,Leveranser!$B$1:$S$500,MATCH("såld värme (gwh)",Leveranser!$B$1:$S$1,0),FALSE)),"",VLOOKUP($B452,Leveranser!$B$1:$S$500,MATCH("såld värme (gwh)",Leveranser!$B$1:$S$1,0),FALSE))</f>
        <v>26.1</v>
      </c>
      <c r="AQ452" s="73">
        <f>VLOOKUP($B452,Leveranser!$B$1:$Y$500,MATCH("Totalt såld fjärrvärme till andra fjärrvärmeföretag",Leveranser!$B$1:$AA$1,0),FALSE)</f>
        <v>0</v>
      </c>
      <c r="AR452" s="73">
        <f>IF(ISERROR(1/VLOOKUP($B452,Miljö!$B$1:$S$500,MATCH("Såld mängd produktionsspecifik fjärrvärme (GWh)",Miljö!$B$1:$R$1,0),FALSE)),0,VLOOKUP($B452,Miljö!$B$1:$S$500,MATCH("Såld mängd produktionsspecifik fjärrvärme (GWh)",Miljö!$B$1:$R$1,0),FALSE))</f>
        <v>0</v>
      </c>
      <c r="AS452" s="82">
        <f t="shared" ref="AS452:AS466" si="88">IF(ISERROR(AP452/AO452),"",AP452/AO452)</f>
        <v>0.81784852567919042</v>
      </c>
      <c r="AU452" s="73" t="str">
        <f>VLOOKUP($B452,'Miljövärden urval för publ'!$B$2:$I$486,7,FALSE)</f>
        <v>Ja</v>
      </c>
      <c r="AV452" s="73" t="str">
        <f>VLOOKUP($B452,'Miljövärden urval för publ'!$B$2:$I$486,6,FALSE)</f>
        <v>Ja</v>
      </c>
      <c r="AZ452" s="73">
        <f t="shared" si="80"/>
        <v>0.91300000000000003</v>
      </c>
      <c r="BA452" s="73">
        <f t="shared" si="85"/>
        <v>0</v>
      </c>
      <c r="BB452" s="73">
        <f t="shared" si="81"/>
        <v>27.404</v>
      </c>
      <c r="BC452" s="73">
        <f t="shared" si="82"/>
        <v>0</v>
      </c>
      <c r="BE452" s="73">
        <f t="shared" si="86"/>
        <v>0</v>
      </c>
      <c r="BF452" s="73">
        <f t="shared" si="87"/>
        <v>0</v>
      </c>
      <c r="BH452" s="73">
        <f t="shared" si="83"/>
        <v>27.404</v>
      </c>
    </row>
    <row r="453" spans="1:60" ht="14.5" x14ac:dyDescent="0.35">
      <c r="A453" t="s">
        <v>579</v>
      </c>
      <c r="B453" t="s">
        <v>582</v>
      </c>
      <c r="C453" s="73">
        <f>VLOOKUP($B453,'Tillförd energi'!$B$2:$AS$506,MATCH(C$1,'Tillförd energi'!$B$1:$AQ$1,0),FALSE)</f>
        <v>0</v>
      </c>
      <c r="D453" s="73">
        <f>VLOOKUP($B453,'Tillförd energi'!$B$2:$AS$506,MATCH(D$1,'Tillförd energi'!$B$1:$AQ$1,0),FALSE)</f>
        <v>10.801</v>
      </c>
      <c r="E453" s="73">
        <f>VLOOKUP($B453,'Tillförd energi'!$B$2:$AS$506,MATCH(E$1,'Tillförd energi'!$B$1:$AQ$1,0),FALSE)</f>
        <v>0</v>
      </c>
      <c r="F453" s="73">
        <f>VLOOKUP($B453,'Tillförd energi'!$B$2:$AS$506,MATCH(F$1,'Tillförd energi'!$B$1:$AQ$1,0),FALSE)</f>
        <v>0</v>
      </c>
      <c r="G453" s="73">
        <f>VLOOKUP($B453,'Tillförd energi'!$B$2:$AS$506,MATCH(G$1,'Tillförd energi'!$B$1:$AQ$1,0),FALSE)</f>
        <v>0</v>
      </c>
      <c r="H453" s="73">
        <f>VLOOKUP($B453,'Tillförd energi'!$B$2:$AS$506,MATCH(H$1,'Tillförd energi'!$B$1:$AQ$1,0),FALSE)</f>
        <v>0</v>
      </c>
      <c r="I453" s="73">
        <f>VLOOKUP($B453,'Tillförd energi'!$B$2:$AS$506,MATCH(I$1,'Tillförd energi'!$B$1:$AQ$1,0),FALSE)</f>
        <v>122.373</v>
      </c>
      <c r="J453" s="73">
        <f>VLOOKUP($B453,'Tillförd energi'!$B$2:$AS$506,MATCH(J$1,'Tillförd energi'!$B$1:$AQ$1,0),FALSE)</f>
        <v>0</v>
      </c>
      <c r="K453" s="73">
        <f>VLOOKUP($B453,'Tillförd energi'!$B$2:$AS$506,MATCH(K$1,'Tillförd energi'!$B$1:$AQ$1,0),FALSE)</f>
        <v>0</v>
      </c>
      <c r="L453" s="73">
        <f>VLOOKUP($B453,'Tillförd energi'!$B$2:$AS$506,MATCH(L$1,'Tillförd energi'!$B$1:$AQ$1,0),FALSE)</f>
        <v>9.6709999999999994</v>
      </c>
      <c r="M453" s="73">
        <f>VLOOKUP($B453,'Tillförd energi'!$B$2:$AS$506,MATCH(M$1,'Tillförd energi'!$B$1:$AQ$1,0),FALSE)</f>
        <v>70.465000000000003</v>
      </c>
      <c r="N453" s="73">
        <f>VLOOKUP($B453,'Tillförd energi'!$B$2:$AS$506,MATCH(N$1,'Tillförd energi'!$B$1:$AQ$1,0),FALSE)</f>
        <v>0</v>
      </c>
      <c r="O453" s="73">
        <f>VLOOKUP($B453,'Tillförd energi'!$B$2:$AS$506,MATCH(O$1,'Tillförd energi'!$B$1:$AQ$1,0),FALSE)</f>
        <v>3.6480000000000001</v>
      </c>
      <c r="P453" s="73">
        <f>VLOOKUP($B453,'Tillförd energi'!$B$2:$AS$506,MATCH(P$1,'Tillförd energi'!$B$1:$AQ$1,0),FALSE)</f>
        <v>0</v>
      </c>
      <c r="Q453" s="73">
        <f>VLOOKUP($B453,'Tillförd energi'!$B$2:$AS$506,MATCH(Q$1,'Tillförd energi'!$B$1:$AQ$1,0),FALSE)</f>
        <v>0</v>
      </c>
      <c r="R453" s="73">
        <f>VLOOKUP($B453,'Tillförd energi'!$B$2:$AS$506,MATCH(R$1,'Tillförd energi'!$B$1:$AQ$1,0),FALSE)</f>
        <v>0</v>
      </c>
      <c r="S453" s="73">
        <f>VLOOKUP($B453,'Tillförd energi'!$B$2:$AS$506,MATCH(S$1,'Tillförd energi'!$B$1:$AQ$1,0),FALSE)</f>
        <v>0</v>
      </c>
      <c r="T453" s="73">
        <f>VLOOKUP($B453,'Tillförd energi'!$B$2:$AS$506,MATCH(T$1,'Tillförd energi'!$B$1:$AQ$1,0),FALSE)</f>
        <v>0</v>
      </c>
      <c r="U453" s="73">
        <f>VLOOKUP($B453,'Tillförd energi'!$B$2:$AS$506,MATCH(U$1,'Tillförd energi'!$B$1:$AQ$1,0),FALSE)</f>
        <v>0</v>
      </c>
      <c r="V453" s="73">
        <f>VLOOKUP($B453,'Tillförd energi'!$B$2:$AS$506,MATCH(V$1,'Tillförd energi'!$B$1:$AQ$1,0),FALSE)</f>
        <v>0</v>
      </c>
      <c r="W453" s="73">
        <f>VLOOKUP($B453,'Tillförd energi'!$B$2:$AS$506,MATCH(W$1,'Tillförd energi'!$B$1:$AQ$1,0),FALSE)</f>
        <v>0</v>
      </c>
      <c r="X453" s="73">
        <f>VLOOKUP($B453,'Tillförd energi'!$B$2:$AS$506,MATCH(X$1,'Tillförd energi'!$B$1:$AQ$1,0),FALSE)</f>
        <v>0</v>
      </c>
      <c r="Y453" s="73">
        <f>VLOOKUP($B453,'Tillförd energi'!$B$2:$AS$506,MATCH(Y$1,'Tillförd energi'!$B$1:$AQ$1,0),FALSE)</f>
        <v>0</v>
      </c>
      <c r="Z453" s="73">
        <f>VLOOKUP($B453,'Tillförd energi'!$B$2:$AS$506,MATCH(Z$1,'Tillförd energi'!$B$1:$AQ$1,0),FALSE)</f>
        <v>0</v>
      </c>
      <c r="AA453" s="73">
        <f>VLOOKUP($B453,'Tillförd energi'!$B$2:$AS$506,MATCH(AA$1,'Tillförd energi'!$B$1:$AQ$1,0),FALSE)</f>
        <v>0</v>
      </c>
      <c r="AB453" s="73">
        <f>VLOOKUP($B453,'Tillförd energi'!$B$2:$AS$506,MATCH(AB$1,'Tillförd energi'!$B$1:$AQ$1,0),FALSE)</f>
        <v>14.256</v>
      </c>
      <c r="AC453" s="73">
        <f>VLOOKUP($B453,'Tillförd energi'!$B$2:$AS$506,MATCH(AC$1,'Tillförd energi'!$B$1:$AQ$1,0),FALSE)</f>
        <v>0</v>
      </c>
      <c r="AD453" s="73">
        <f>VLOOKUP($B453,'Tillförd energi'!$B$2:$AS$506,MATCH(AD$1,'Tillförd energi'!$B$1:$AQ$1,0),FALSE)</f>
        <v>0</v>
      </c>
      <c r="AF453" s="73">
        <f>VLOOKUP($B453,'Tillförd energi'!$B$2:$AS$506,MATCH(AF$1,'Tillförd energi'!$B$1:$AQ$1,0),FALSE)</f>
        <v>9.2840000000000007</v>
      </c>
      <c r="AH453" s="73">
        <f>IFERROR(VLOOKUP(B453,Miljö!$B$1:$S$476,9,FALSE)/1,0)</f>
        <v>0</v>
      </c>
      <c r="AJ453" s="81">
        <f>IFERROR(VLOOKUP($B453,Miljö!$B$1:$S$500,MATCH("hjälpel exklusive kraftvärme (GWh)",Miljö!$B$1:$V$1,0),FALSE)/1,"")</f>
        <v>9.2840000000000007</v>
      </c>
      <c r="AK453" s="81">
        <f t="shared" si="77"/>
        <v>9.2840000000000007</v>
      </c>
      <c r="AL453" s="81">
        <f>VLOOKUP($B453,'Slutlig allokering'!$B$2:$AL$462,MATCH("Hjälpel kraftvärme",'Slutlig allokering'!$B$2:$AL$2,0),FALSE)</f>
        <v>0</v>
      </c>
      <c r="AN453" s="73">
        <f t="shared" si="78"/>
        <v>240.49799999999999</v>
      </c>
      <c r="AO453" s="73">
        <f t="shared" si="79"/>
        <v>240.49799999999999</v>
      </c>
      <c r="AP453" s="73">
        <f>IF(ISERROR(1/VLOOKUP($B453,Leveranser!$B$1:$S$500,MATCH("såld värme (gwh)",Leveranser!$B$1:$S$1,0),FALSE)),"",VLOOKUP($B453,Leveranser!$B$1:$S$500,MATCH("såld värme (gwh)",Leveranser!$B$1:$S$1,0),FALSE))</f>
        <v>184.5</v>
      </c>
      <c r="AQ453" s="73">
        <f>VLOOKUP($B453,Leveranser!$B$1:$Y$500,MATCH("Totalt såld fjärrvärme till andra fjärrvärmeföretag",Leveranser!$B$1:$AA$1,0),FALSE)</f>
        <v>0</v>
      </c>
      <c r="AR453" s="73">
        <f>IF(ISERROR(1/VLOOKUP($B453,Miljö!$B$1:$S$500,MATCH("Såld mängd produktionsspecifik fjärrvärme (GWh)",Miljö!$B$1:$R$1,0),FALSE)),0,VLOOKUP($B453,Miljö!$B$1:$S$500,MATCH("Såld mängd produktionsspecifik fjärrvärme (GWh)",Miljö!$B$1:$R$1,0),FALSE))</f>
        <v>0</v>
      </c>
      <c r="AS453" s="82">
        <f t="shared" si="88"/>
        <v>0.76715814684529604</v>
      </c>
      <c r="AU453" s="73" t="str">
        <f>VLOOKUP($B453,'Miljövärden urval för publ'!$B$2:$I$486,7,FALSE)</f>
        <v>Ja</v>
      </c>
      <c r="AV453" s="73" t="str">
        <f>VLOOKUP($B453,'Miljövärden urval för publ'!$B$2:$I$486,6,FALSE)</f>
        <v>Ja</v>
      </c>
      <c r="AZ453" s="73">
        <f t="shared" si="80"/>
        <v>9.2840000000000007</v>
      </c>
      <c r="BA453" s="73">
        <f t="shared" si="85"/>
        <v>0</v>
      </c>
      <c r="BB453" s="73">
        <f t="shared" si="81"/>
        <v>83.783999999999992</v>
      </c>
      <c r="BC453" s="73">
        <f t="shared" si="82"/>
        <v>0</v>
      </c>
      <c r="BE453" s="73">
        <f t="shared" si="86"/>
        <v>0</v>
      </c>
      <c r="BF453" s="73">
        <f t="shared" si="87"/>
        <v>0</v>
      </c>
      <c r="BH453" s="73">
        <f t="shared" si="83"/>
        <v>83.783999999999992</v>
      </c>
    </row>
    <row r="454" spans="1:60" ht="14.5" x14ac:dyDescent="0.35">
      <c r="A454" t="s">
        <v>583</v>
      </c>
      <c r="B454" t="s">
        <v>584</v>
      </c>
      <c r="C454" s="73">
        <f>VLOOKUP($B454,'Tillförd energi'!$B$2:$AS$506,MATCH(C$1,'Tillförd energi'!$B$1:$AQ$1,0),FALSE)</f>
        <v>0</v>
      </c>
      <c r="D454" s="73">
        <f>VLOOKUP($B454,'Tillförd energi'!$B$2:$AS$506,MATCH(D$1,'Tillförd energi'!$B$1:$AQ$1,0),FALSE)</f>
        <v>1.536</v>
      </c>
      <c r="E454" s="73">
        <f>VLOOKUP($B454,'Tillförd energi'!$B$2:$AS$506,MATCH(E$1,'Tillförd energi'!$B$1:$AQ$1,0),FALSE)</f>
        <v>0</v>
      </c>
      <c r="F454" s="73">
        <f>VLOOKUP($B454,'Tillförd energi'!$B$2:$AS$506,MATCH(F$1,'Tillförd energi'!$B$1:$AQ$1,0),FALSE)</f>
        <v>0</v>
      </c>
      <c r="G454" s="73">
        <f>VLOOKUP($B454,'Tillförd energi'!$B$2:$AS$506,MATCH(G$1,'Tillförd energi'!$B$1:$AQ$1,0),FALSE)</f>
        <v>0</v>
      </c>
      <c r="H454" s="73">
        <f>VLOOKUP($B454,'Tillförd energi'!$B$2:$AS$506,MATCH(H$1,'Tillförd energi'!$B$1:$AQ$1,0),FALSE)</f>
        <v>0</v>
      </c>
      <c r="I454" s="73">
        <f>VLOOKUP($B454,'Tillförd energi'!$B$2:$AS$506,MATCH(I$1,'Tillförd energi'!$B$1:$AQ$1,0),FALSE)</f>
        <v>0</v>
      </c>
      <c r="J454" s="73">
        <f>VLOOKUP($B454,'Tillförd energi'!$B$2:$AS$506,MATCH(J$1,'Tillförd energi'!$B$1:$AQ$1,0),FALSE)</f>
        <v>0</v>
      </c>
      <c r="K454" s="73">
        <f>VLOOKUP($B454,'Tillförd energi'!$B$2:$AS$506,MATCH(K$1,'Tillförd energi'!$B$1:$AQ$1,0),FALSE)</f>
        <v>0</v>
      </c>
      <c r="L454" s="73">
        <f>VLOOKUP($B454,'Tillförd energi'!$B$2:$AS$506,MATCH(L$1,'Tillförd energi'!$B$1:$AQ$1,0),FALSE)</f>
        <v>0</v>
      </c>
      <c r="M454" s="73">
        <f>VLOOKUP($B454,'Tillförd energi'!$B$2:$AS$506,MATCH(M$1,'Tillförd energi'!$B$1:$AQ$1,0),FALSE)</f>
        <v>0</v>
      </c>
      <c r="N454" s="73">
        <f>VLOOKUP($B454,'Tillförd energi'!$B$2:$AS$506,MATCH(N$1,'Tillförd energi'!$B$1:$AQ$1,0),FALSE)</f>
        <v>0</v>
      </c>
      <c r="O454" s="73">
        <f>VLOOKUP($B454,'Tillförd energi'!$B$2:$AS$506,MATCH(O$1,'Tillförd energi'!$B$1:$AQ$1,0),FALSE)</f>
        <v>21.396999999999998</v>
      </c>
      <c r="P454" s="73">
        <f>VLOOKUP($B454,'Tillförd energi'!$B$2:$AS$506,MATCH(P$1,'Tillförd energi'!$B$1:$AQ$1,0),FALSE)</f>
        <v>0</v>
      </c>
      <c r="Q454" s="73">
        <f>VLOOKUP($B454,'Tillförd energi'!$B$2:$AS$506,MATCH(Q$1,'Tillförd energi'!$B$1:$AQ$1,0),FALSE)</f>
        <v>4.5549999999999997</v>
      </c>
      <c r="R454" s="73">
        <f>VLOOKUP($B454,'Tillförd energi'!$B$2:$AS$506,MATCH(R$1,'Tillförd energi'!$B$1:$AQ$1,0),FALSE)</f>
        <v>0</v>
      </c>
      <c r="S454" s="73">
        <f>VLOOKUP($B454,'Tillförd energi'!$B$2:$AS$506,MATCH(S$1,'Tillförd energi'!$B$1:$AQ$1,0),FALSE)</f>
        <v>0</v>
      </c>
      <c r="T454" s="73">
        <f>VLOOKUP($B454,'Tillförd energi'!$B$2:$AS$506,MATCH(T$1,'Tillförd energi'!$B$1:$AQ$1,0),FALSE)</f>
        <v>0</v>
      </c>
      <c r="U454" s="73">
        <f>VLOOKUP($B454,'Tillförd energi'!$B$2:$AS$506,MATCH(U$1,'Tillförd energi'!$B$1:$AQ$1,0),FALSE)</f>
        <v>0</v>
      </c>
      <c r="V454" s="73">
        <f>VLOOKUP($B454,'Tillförd energi'!$B$2:$AS$506,MATCH(V$1,'Tillförd energi'!$B$1:$AQ$1,0),FALSE)</f>
        <v>0</v>
      </c>
      <c r="W454" s="73">
        <f>VLOOKUP($B454,'Tillförd energi'!$B$2:$AS$506,MATCH(W$1,'Tillförd energi'!$B$1:$AQ$1,0),FALSE)</f>
        <v>0</v>
      </c>
      <c r="X454" s="73">
        <f>VLOOKUP($B454,'Tillförd energi'!$B$2:$AS$506,MATCH(X$1,'Tillförd energi'!$B$1:$AQ$1,0),FALSE)</f>
        <v>0</v>
      </c>
      <c r="Y454" s="73">
        <f>VLOOKUP($B454,'Tillförd energi'!$B$2:$AS$506,MATCH(Y$1,'Tillförd energi'!$B$1:$AQ$1,0),FALSE)</f>
        <v>0</v>
      </c>
      <c r="Z454" s="73">
        <f>VLOOKUP($B454,'Tillförd energi'!$B$2:$AS$506,MATCH(Z$1,'Tillförd energi'!$B$1:$AQ$1,0),FALSE)</f>
        <v>0</v>
      </c>
      <c r="AA454" s="73">
        <f>VLOOKUP($B454,'Tillförd energi'!$B$2:$AS$506,MATCH(AA$1,'Tillförd energi'!$B$1:$AQ$1,0),FALSE)</f>
        <v>0</v>
      </c>
      <c r="AB454" s="73">
        <f>VLOOKUP($B454,'Tillförd energi'!$B$2:$AS$506,MATCH(AB$1,'Tillförd energi'!$B$1:$AQ$1,0),FALSE)</f>
        <v>0</v>
      </c>
      <c r="AC454" s="73">
        <f>VLOOKUP($B454,'Tillförd energi'!$B$2:$AS$506,MATCH(AC$1,'Tillförd energi'!$B$1:$AQ$1,0),FALSE)</f>
        <v>0</v>
      </c>
      <c r="AD454" s="73">
        <f>VLOOKUP($B454,'Tillförd energi'!$B$2:$AS$506,MATCH(AD$1,'Tillförd energi'!$B$1:$AQ$1,0),FALSE)</f>
        <v>0</v>
      </c>
      <c r="AF454" s="73">
        <f>VLOOKUP($B454,'Tillförd energi'!$B$2:$AS$506,MATCH(AF$1,'Tillförd energi'!$B$1:$AQ$1,0),FALSE)</f>
        <v>0.56000000000000005</v>
      </c>
      <c r="AH454" s="73">
        <f>IFERROR(VLOOKUP(B454,Miljö!$B$1:$S$476,9,FALSE)/1,0)</f>
        <v>0</v>
      </c>
      <c r="AJ454" s="81">
        <f>IFERROR(VLOOKUP($B454,Miljö!$B$1:$S$500,MATCH("hjälpel exklusive kraftvärme (GWh)",Miljö!$B$1:$V$1,0),FALSE)/1,"")</f>
        <v>0.56000000000000005</v>
      </c>
      <c r="AK454" s="81">
        <f t="shared" si="77"/>
        <v>0.56000000000000005</v>
      </c>
      <c r="AL454" s="81">
        <f>VLOOKUP($B454,'Slutlig allokering'!$B$2:$AL$462,MATCH("Hjälpel kraftvärme",'Slutlig allokering'!$B$2:$AL$2,0),FALSE)</f>
        <v>0</v>
      </c>
      <c r="AN454" s="73">
        <f t="shared" si="78"/>
        <v>28.047999999999998</v>
      </c>
      <c r="AO454" s="73">
        <f t="shared" si="79"/>
        <v>28.047999999999998</v>
      </c>
      <c r="AP454" s="73">
        <f>IF(ISERROR(1/VLOOKUP($B454,Leveranser!$B$1:$S$500,MATCH("såld värme (gwh)",Leveranser!$B$1:$S$1,0),FALSE)),"",VLOOKUP($B454,Leveranser!$B$1:$S$500,MATCH("såld värme (gwh)",Leveranser!$B$1:$S$1,0),FALSE))</f>
        <v>21.873999999999999</v>
      </c>
      <c r="AQ454" s="73">
        <f>VLOOKUP($B454,Leveranser!$B$1:$Y$500,MATCH("Totalt såld fjärrvärme till andra fjärrvärmeföretag",Leveranser!$B$1:$AA$1,0),FALSE)</f>
        <v>0</v>
      </c>
      <c r="AR454" s="73">
        <f>IF(ISERROR(1/VLOOKUP($B454,Miljö!$B$1:$S$500,MATCH("Såld mängd produktionsspecifik fjärrvärme (GWh)",Miljö!$B$1:$R$1,0),FALSE)),0,VLOOKUP($B454,Miljö!$B$1:$S$500,MATCH("Såld mängd produktionsspecifik fjärrvärme (GWh)",Miljö!$B$1:$R$1,0),FALSE))</f>
        <v>0</v>
      </c>
      <c r="AS454" s="82">
        <f t="shared" si="88"/>
        <v>0.77987735310895612</v>
      </c>
      <c r="AU454" s="73" t="str">
        <f>VLOOKUP($B454,'Miljövärden urval för publ'!$B$2:$I$486,7,FALSE)</f>
        <v>Ja</v>
      </c>
      <c r="AV454" s="73" t="str">
        <f>VLOOKUP($B454,'Miljövärden urval för publ'!$B$2:$I$486,6,FALSE)</f>
        <v>Ja</v>
      </c>
      <c r="AZ454" s="73">
        <f t="shared" si="80"/>
        <v>0.56000000000000005</v>
      </c>
      <c r="BA454" s="73">
        <f t="shared" si="85"/>
        <v>0</v>
      </c>
      <c r="BB454" s="73">
        <f t="shared" si="81"/>
        <v>21.396999999999998</v>
      </c>
      <c r="BC454" s="73">
        <f t="shared" si="82"/>
        <v>4.5549999999999997</v>
      </c>
      <c r="BE454" s="73">
        <f t="shared" si="86"/>
        <v>0</v>
      </c>
      <c r="BF454" s="73">
        <f t="shared" si="87"/>
        <v>0</v>
      </c>
      <c r="BH454" s="73">
        <f t="shared" si="83"/>
        <v>25.951999999999998</v>
      </c>
    </row>
    <row r="455" spans="1:60" ht="14.5" x14ac:dyDescent="0.35">
      <c r="A455" t="s">
        <v>583</v>
      </c>
      <c r="B455" t="s">
        <v>585</v>
      </c>
      <c r="C455" s="73">
        <f>VLOOKUP($B455,'Tillförd energi'!$B$2:$AS$506,MATCH(C$1,'Tillförd energi'!$B$1:$AQ$1,0),FALSE)</f>
        <v>0</v>
      </c>
      <c r="D455" s="73">
        <f>VLOOKUP($B455,'Tillförd energi'!$B$2:$AS$506,MATCH(D$1,'Tillförd energi'!$B$1:$AQ$1,0),FALSE)</f>
        <v>1.026</v>
      </c>
      <c r="E455" s="73">
        <f>VLOOKUP($B455,'Tillförd energi'!$B$2:$AS$506,MATCH(E$1,'Tillförd energi'!$B$1:$AQ$1,0),FALSE)</f>
        <v>0</v>
      </c>
      <c r="F455" s="73">
        <f>VLOOKUP($B455,'Tillförd energi'!$B$2:$AS$506,MATCH(F$1,'Tillförd energi'!$B$1:$AQ$1,0),FALSE)</f>
        <v>0</v>
      </c>
      <c r="G455" s="73">
        <f>VLOOKUP($B455,'Tillförd energi'!$B$2:$AS$506,MATCH(G$1,'Tillförd energi'!$B$1:$AQ$1,0),FALSE)</f>
        <v>0</v>
      </c>
      <c r="H455" s="73">
        <f>VLOOKUP($B455,'Tillförd energi'!$B$2:$AS$506,MATCH(H$1,'Tillförd energi'!$B$1:$AQ$1,0),FALSE)</f>
        <v>0</v>
      </c>
      <c r="I455" s="73">
        <f>VLOOKUP($B455,'Tillförd energi'!$B$2:$AS$506,MATCH(I$1,'Tillförd energi'!$B$1:$AQ$1,0),FALSE)</f>
        <v>0</v>
      </c>
      <c r="J455" s="73">
        <f>VLOOKUP($B455,'Tillförd energi'!$B$2:$AS$506,MATCH(J$1,'Tillförd energi'!$B$1:$AQ$1,0),FALSE)</f>
        <v>0</v>
      </c>
      <c r="K455" s="73">
        <f>VLOOKUP($B455,'Tillförd energi'!$B$2:$AS$506,MATCH(K$1,'Tillförd energi'!$B$1:$AQ$1,0),FALSE)</f>
        <v>0</v>
      </c>
      <c r="L455" s="73">
        <f>VLOOKUP($B455,'Tillförd energi'!$B$2:$AS$506,MATCH(L$1,'Tillförd energi'!$B$1:$AQ$1,0),FALSE)</f>
        <v>0</v>
      </c>
      <c r="M455" s="73">
        <f>VLOOKUP($B455,'Tillförd energi'!$B$2:$AS$506,MATCH(M$1,'Tillförd energi'!$B$1:$AQ$1,0),FALSE)</f>
        <v>0</v>
      </c>
      <c r="N455" s="73">
        <f>VLOOKUP($B455,'Tillförd energi'!$B$2:$AS$506,MATCH(N$1,'Tillförd energi'!$B$1:$AQ$1,0),FALSE)</f>
        <v>0</v>
      </c>
      <c r="O455" s="73">
        <f>VLOOKUP($B455,'Tillförd energi'!$B$2:$AS$506,MATCH(O$1,'Tillförd energi'!$B$1:$AQ$1,0),FALSE)</f>
        <v>7.806</v>
      </c>
      <c r="P455" s="73">
        <f>VLOOKUP($B455,'Tillförd energi'!$B$2:$AS$506,MATCH(P$1,'Tillförd energi'!$B$1:$AQ$1,0),FALSE)</f>
        <v>0</v>
      </c>
      <c r="Q455" s="73">
        <f>VLOOKUP($B455,'Tillförd energi'!$B$2:$AS$506,MATCH(Q$1,'Tillförd energi'!$B$1:$AQ$1,0),FALSE)</f>
        <v>3.1840000000000002</v>
      </c>
      <c r="R455" s="73">
        <f>VLOOKUP($B455,'Tillförd energi'!$B$2:$AS$506,MATCH(R$1,'Tillförd energi'!$B$1:$AQ$1,0),FALSE)</f>
        <v>0</v>
      </c>
      <c r="S455" s="73">
        <f>VLOOKUP($B455,'Tillförd energi'!$B$2:$AS$506,MATCH(S$1,'Tillförd energi'!$B$1:$AQ$1,0),FALSE)</f>
        <v>0</v>
      </c>
      <c r="T455" s="73">
        <f>VLOOKUP($B455,'Tillförd energi'!$B$2:$AS$506,MATCH(T$1,'Tillförd energi'!$B$1:$AQ$1,0),FALSE)</f>
        <v>0</v>
      </c>
      <c r="U455" s="73">
        <f>VLOOKUP($B455,'Tillförd energi'!$B$2:$AS$506,MATCH(U$1,'Tillförd energi'!$B$1:$AQ$1,0),FALSE)</f>
        <v>0</v>
      </c>
      <c r="V455" s="73">
        <f>VLOOKUP($B455,'Tillförd energi'!$B$2:$AS$506,MATCH(V$1,'Tillförd energi'!$B$1:$AQ$1,0),FALSE)</f>
        <v>0</v>
      </c>
      <c r="W455" s="73">
        <f>VLOOKUP($B455,'Tillförd energi'!$B$2:$AS$506,MATCH(W$1,'Tillförd energi'!$B$1:$AQ$1,0),FALSE)</f>
        <v>0</v>
      </c>
      <c r="X455" s="73">
        <f>VLOOKUP($B455,'Tillförd energi'!$B$2:$AS$506,MATCH(X$1,'Tillförd energi'!$B$1:$AQ$1,0),FALSE)</f>
        <v>0</v>
      </c>
      <c r="Y455" s="73">
        <f>VLOOKUP($B455,'Tillförd energi'!$B$2:$AS$506,MATCH(Y$1,'Tillförd energi'!$B$1:$AQ$1,0),FALSE)</f>
        <v>0</v>
      </c>
      <c r="Z455" s="73">
        <f>VLOOKUP($B455,'Tillförd energi'!$B$2:$AS$506,MATCH(Z$1,'Tillförd energi'!$B$1:$AQ$1,0),FALSE)</f>
        <v>0</v>
      </c>
      <c r="AA455" s="73">
        <f>VLOOKUP($B455,'Tillförd energi'!$B$2:$AS$506,MATCH(AA$1,'Tillförd energi'!$B$1:$AQ$1,0),FALSE)</f>
        <v>0</v>
      </c>
      <c r="AB455" s="73">
        <f>VLOOKUP($B455,'Tillförd energi'!$B$2:$AS$506,MATCH(AB$1,'Tillförd energi'!$B$1:$AQ$1,0),FALSE)</f>
        <v>0</v>
      </c>
      <c r="AC455" s="73">
        <f>VLOOKUP($B455,'Tillförd energi'!$B$2:$AS$506,MATCH(AC$1,'Tillförd energi'!$B$1:$AQ$1,0),FALSE)</f>
        <v>0</v>
      </c>
      <c r="AD455" s="73">
        <f>VLOOKUP($B455,'Tillförd energi'!$B$2:$AS$506,MATCH(AD$1,'Tillförd energi'!$B$1:$AQ$1,0),FALSE)</f>
        <v>0</v>
      </c>
      <c r="AF455" s="73">
        <f>VLOOKUP($B455,'Tillförd energi'!$B$2:$AS$506,MATCH(AF$1,'Tillförd energi'!$B$1:$AQ$1,0),FALSE)</f>
        <v>0.29699999999999999</v>
      </c>
      <c r="AH455" s="73">
        <f>IFERROR(VLOOKUP(B455,Miljö!$B$1:$S$476,9,FALSE)/1,0)</f>
        <v>0</v>
      </c>
      <c r="AJ455" s="81">
        <f>IFERROR(VLOOKUP($B455,Miljö!$B$1:$S$500,MATCH("hjälpel exklusive kraftvärme (GWh)",Miljö!$B$1:$V$1,0),FALSE)/1,"")</f>
        <v>0.29699999999999999</v>
      </c>
      <c r="AK455" s="81">
        <f t="shared" si="77"/>
        <v>0.29699999999999999</v>
      </c>
      <c r="AL455" s="81">
        <f>VLOOKUP($B455,'Slutlig allokering'!$B$2:$AL$462,MATCH("Hjälpel kraftvärme",'Slutlig allokering'!$B$2:$AL$2,0),FALSE)</f>
        <v>0</v>
      </c>
      <c r="AN455" s="73">
        <f t="shared" si="78"/>
        <v>12.313000000000002</v>
      </c>
      <c r="AO455" s="73">
        <f t="shared" si="79"/>
        <v>12.313000000000002</v>
      </c>
      <c r="AP455" s="73">
        <f>IF(ISERROR(1/VLOOKUP($B455,Leveranser!$B$1:$S$500,MATCH("såld värme (gwh)",Leveranser!$B$1:$S$1,0),FALSE)),"",VLOOKUP($B455,Leveranser!$B$1:$S$500,MATCH("såld värme (gwh)",Leveranser!$B$1:$S$1,0),FALSE))</f>
        <v>8.1310000000000002</v>
      </c>
      <c r="AQ455" s="73">
        <f>VLOOKUP($B455,Leveranser!$B$1:$Y$500,MATCH("Totalt såld fjärrvärme till andra fjärrvärmeföretag",Leveranser!$B$1:$AA$1,0),FALSE)</f>
        <v>0</v>
      </c>
      <c r="AR455" s="73">
        <f>IF(ISERROR(1/VLOOKUP($B455,Miljö!$B$1:$S$500,MATCH("Såld mängd produktionsspecifik fjärrvärme (GWh)",Miljö!$B$1:$R$1,0),FALSE)),0,VLOOKUP($B455,Miljö!$B$1:$S$500,MATCH("Såld mängd produktionsspecifik fjärrvärme (GWh)",Miljö!$B$1:$R$1,0),FALSE))</f>
        <v>0</v>
      </c>
      <c r="AS455" s="82">
        <f t="shared" si="88"/>
        <v>0.66035897019410372</v>
      </c>
      <c r="AU455" s="73" t="str">
        <f>VLOOKUP($B455,'Miljövärden urval för publ'!$B$2:$I$486,7,FALSE)</f>
        <v>Ja</v>
      </c>
      <c r="AV455" s="73" t="str">
        <f>VLOOKUP($B455,'Miljövärden urval för publ'!$B$2:$I$486,6,FALSE)</f>
        <v>Ja</v>
      </c>
      <c r="AZ455" s="73">
        <f t="shared" si="80"/>
        <v>0.29699999999999999</v>
      </c>
      <c r="BA455" s="73">
        <f t="shared" si="85"/>
        <v>0</v>
      </c>
      <c r="BB455" s="73">
        <f t="shared" si="81"/>
        <v>7.806</v>
      </c>
      <c r="BC455" s="73">
        <f t="shared" si="82"/>
        <v>3.1840000000000002</v>
      </c>
      <c r="BE455" s="73">
        <f t="shared" si="86"/>
        <v>0</v>
      </c>
      <c r="BF455" s="73">
        <f t="shared" si="87"/>
        <v>0</v>
      </c>
      <c r="BH455" s="73">
        <f t="shared" si="83"/>
        <v>10.99</v>
      </c>
    </row>
    <row r="456" spans="1:60" ht="14.5" x14ac:dyDescent="0.35">
      <c r="A456" t="s">
        <v>583</v>
      </c>
      <c r="B456" t="s">
        <v>586</v>
      </c>
      <c r="C456" s="73">
        <f>VLOOKUP($B456,'Tillförd energi'!$B$2:$AS$506,MATCH(C$1,'Tillförd energi'!$B$1:$AQ$1,0),FALSE)</f>
        <v>0</v>
      </c>
      <c r="D456" s="73">
        <f>VLOOKUP($B456,'Tillförd energi'!$B$2:$AS$506,MATCH(D$1,'Tillförd energi'!$B$1:$AQ$1,0),FALSE)</f>
        <v>1.2070000000000001</v>
      </c>
      <c r="E456" s="73">
        <f>VLOOKUP($B456,'Tillförd energi'!$B$2:$AS$506,MATCH(E$1,'Tillförd energi'!$B$1:$AQ$1,0),FALSE)</f>
        <v>0</v>
      </c>
      <c r="F456" s="73">
        <f>VLOOKUP($B456,'Tillförd energi'!$B$2:$AS$506,MATCH(F$1,'Tillförd energi'!$B$1:$AQ$1,0),FALSE)</f>
        <v>0</v>
      </c>
      <c r="G456" s="73">
        <f>VLOOKUP($B456,'Tillförd energi'!$B$2:$AS$506,MATCH(G$1,'Tillförd energi'!$B$1:$AQ$1,0),FALSE)</f>
        <v>0</v>
      </c>
      <c r="H456" s="73">
        <f>VLOOKUP($B456,'Tillförd energi'!$B$2:$AS$506,MATCH(H$1,'Tillförd energi'!$B$1:$AQ$1,0),FALSE)</f>
        <v>0</v>
      </c>
      <c r="I456" s="73">
        <f>VLOOKUP($B456,'Tillförd energi'!$B$2:$AS$506,MATCH(I$1,'Tillförd energi'!$B$1:$AQ$1,0),FALSE)</f>
        <v>0</v>
      </c>
      <c r="J456" s="73">
        <f>VLOOKUP($B456,'Tillförd energi'!$B$2:$AS$506,MATCH(J$1,'Tillförd energi'!$B$1:$AQ$1,0),FALSE)</f>
        <v>0</v>
      </c>
      <c r="K456" s="73">
        <f>VLOOKUP($B456,'Tillförd energi'!$B$2:$AS$506,MATCH(K$1,'Tillförd energi'!$B$1:$AQ$1,0),FALSE)</f>
        <v>0</v>
      </c>
      <c r="L456" s="73">
        <f>VLOOKUP($B456,'Tillförd energi'!$B$2:$AS$506,MATCH(L$1,'Tillförd energi'!$B$1:$AQ$1,0),FALSE)</f>
        <v>0</v>
      </c>
      <c r="M456" s="73">
        <f>VLOOKUP($B456,'Tillförd energi'!$B$2:$AS$506,MATCH(M$1,'Tillförd energi'!$B$1:$AQ$1,0),FALSE)</f>
        <v>0</v>
      </c>
      <c r="N456" s="73">
        <f>VLOOKUP($B456,'Tillförd energi'!$B$2:$AS$506,MATCH(N$1,'Tillförd energi'!$B$1:$AQ$1,0),FALSE)</f>
        <v>0</v>
      </c>
      <c r="O456" s="73">
        <f>VLOOKUP($B456,'Tillförd energi'!$B$2:$AS$506,MATCH(O$1,'Tillförd energi'!$B$1:$AQ$1,0),FALSE)</f>
        <v>15.284000000000001</v>
      </c>
      <c r="P456" s="73">
        <f>VLOOKUP($B456,'Tillförd energi'!$B$2:$AS$506,MATCH(P$1,'Tillförd energi'!$B$1:$AQ$1,0),FALSE)</f>
        <v>0</v>
      </c>
      <c r="Q456" s="73">
        <f>VLOOKUP($B456,'Tillförd energi'!$B$2:$AS$506,MATCH(Q$1,'Tillförd energi'!$B$1:$AQ$1,0),FALSE)</f>
        <v>0</v>
      </c>
      <c r="R456" s="73">
        <f>VLOOKUP($B456,'Tillförd energi'!$B$2:$AS$506,MATCH(R$1,'Tillförd energi'!$B$1:$AQ$1,0),FALSE)</f>
        <v>0</v>
      </c>
      <c r="S456" s="73">
        <f>VLOOKUP($B456,'Tillförd energi'!$B$2:$AS$506,MATCH(S$1,'Tillförd energi'!$B$1:$AQ$1,0),FALSE)</f>
        <v>0</v>
      </c>
      <c r="T456" s="73">
        <f>VLOOKUP($B456,'Tillförd energi'!$B$2:$AS$506,MATCH(T$1,'Tillförd energi'!$B$1:$AQ$1,0),FALSE)</f>
        <v>0</v>
      </c>
      <c r="U456" s="73">
        <f>VLOOKUP($B456,'Tillförd energi'!$B$2:$AS$506,MATCH(U$1,'Tillförd energi'!$B$1:$AQ$1,0),FALSE)</f>
        <v>0</v>
      </c>
      <c r="V456" s="73">
        <f>VLOOKUP($B456,'Tillförd energi'!$B$2:$AS$506,MATCH(V$1,'Tillförd energi'!$B$1:$AQ$1,0),FALSE)</f>
        <v>0</v>
      </c>
      <c r="W456" s="73">
        <f>VLOOKUP($B456,'Tillförd energi'!$B$2:$AS$506,MATCH(W$1,'Tillförd energi'!$B$1:$AQ$1,0),FALSE)</f>
        <v>0</v>
      </c>
      <c r="X456" s="73">
        <f>VLOOKUP($B456,'Tillförd energi'!$B$2:$AS$506,MATCH(X$1,'Tillförd energi'!$B$1:$AQ$1,0),FALSE)</f>
        <v>0</v>
      </c>
      <c r="Y456" s="73">
        <f>VLOOKUP($B456,'Tillförd energi'!$B$2:$AS$506,MATCH(Y$1,'Tillförd energi'!$B$1:$AQ$1,0),FALSE)</f>
        <v>0</v>
      </c>
      <c r="Z456" s="73">
        <f>VLOOKUP($B456,'Tillförd energi'!$B$2:$AS$506,MATCH(Z$1,'Tillförd energi'!$B$1:$AQ$1,0),FALSE)</f>
        <v>0</v>
      </c>
      <c r="AA456" s="73">
        <f>VLOOKUP($B456,'Tillförd energi'!$B$2:$AS$506,MATCH(AA$1,'Tillförd energi'!$B$1:$AQ$1,0),FALSE)</f>
        <v>0</v>
      </c>
      <c r="AB456" s="73">
        <f>VLOOKUP($B456,'Tillförd energi'!$B$2:$AS$506,MATCH(AB$1,'Tillförd energi'!$B$1:$AQ$1,0),FALSE)</f>
        <v>0</v>
      </c>
      <c r="AC456" s="73">
        <f>VLOOKUP($B456,'Tillförd energi'!$B$2:$AS$506,MATCH(AC$1,'Tillförd energi'!$B$1:$AQ$1,0),FALSE)</f>
        <v>0</v>
      </c>
      <c r="AD456" s="73">
        <f>VLOOKUP($B456,'Tillförd energi'!$B$2:$AS$506,MATCH(AD$1,'Tillförd energi'!$B$1:$AQ$1,0),FALSE)</f>
        <v>0</v>
      </c>
      <c r="AF456" s="73">
        <f>VLOOKUP($B456,'Tillförd energi'!$B$2:$AS$506,MATCH(AF$1,'Tillförd energi'!$B$1:$AQ$1,0),FALSE)</f>
        <v>0.38900000000000001</v>
      </c>
      <c r="AH456" s="73">
        <f>IFERROR(VLOOKUP(B456,Miljö!$B$1:$S$476,9,FALSE)/1,0)</f>
        <v>0</v>
      </c>
      <c r="AJ456" s="81">
        <f>IFERROR(VLOOKUP($B456,Miljö!$B$1:$S$500,MATCH("hjälpel exklusive kraftvärme (GWh)",Miljö!$B$1:$V$1,0),FALSE)/1,"")</f>
        <v>0.38900000000000001</v>
      </c>
      <c r="AK456" s="81">
        <f t="shared" si="77"/>
        <v>0.38900000000000001</v>
      </c>
      <c r="AL456" s="81">
        <f>VLOOKUP($B456,'Slutlig allokering'!$B$2:$AL$462,MATCH("Hjälpel kraftvärme",'Slutlig allokering'!$B$2:$AL$2,0),FALSE)</f>
        <v>0</v>
      </c>
      <c r="AN456" s="73">
        <f t="shared" si="78"/>
        <v>16.88</v>
      </c>
      <c r="AO456" s="73">
        <f t="shared" si="79"/>
        <v>16.88</v>
      </c>
      <c r="AP456" s="73">
        <f>IF(ISERROR(1/VLOOKUP($B456,Leveranser!$B$1:$S$500,MATCH("såld värme (gwh)",Leveranser!$B$1:$S$1,0),FALSE)),"",VLOOKUP($B456,Leveranser!$B$1:$S$500,MATCH("såld värme (gwh)",Leveranser!$B$1:$S$1,0),FALSE))</f>
        <v>10.997</v>
      </c>
      <c r="AQ456" s="73">
        <f>VLOOKUP($B456,Leveranser!$B$1:$Y$500,MATCH("Totalt såld fjärrvärme till andra fjärrvärmeföretag",Leveranser!$B$1:$AA$1,0),FALSE)</f>
        <v>0</v>
      </c>
      <c r="AR456" s="73">
        <f>IF(ISERROR(1/VLOOKUP($B456,Miljö!$B$1:$S$500,MATCH("Såld mängd produktionsspecifik fjärrvärme (GWh)",Miljö!$B$1:$R$1,0),FALSE)),0,VLOOKUP($B456,Miljö!$B$1:$S$500,MATCH("Såld mängd produktionsspecifik fjärrvärme (GWh)",Miljö!$B$1:$R$1,0),FALSE))</f>
        <v>0</v>
      </c>
      <c r="AS456" s="82">
        <f t="shared" si="88"/>
        <v>0.65148104265402851</v>
      </c>
      <c r="AU456" s="73" t="str">
        <f>VLOOKUP($B456,'Miljövärden urval för publ'!$B$2:$I$486,7,FALSE)</f>
        <v>Ja</v>
      </c>
      <c r="AV456" s="73" t="str">
        <f>VLOOKUP($B456,'Miljövärden urval för publ'!$B$2:$I$486,6,FALSE)</f>
        <v>Ja</v>
      </c>
      <c r="AZ456" s="73">
        <f t="shared" si="80"/>
        <v>0.38900000000000001</v>
      </c>
      <c r="BA456" s="73">
        <f t="shared" si="85"/>
        <v>0</v>
      </c>
      <c r="BB456" s="73">
        <f t="shared" si="81"/>
        <v>15.284000000000001</v>
      </c>
      <c r="BC456" s="73">
        <f t="shared" si="82"/>
        <v>0</v>
      </c>
      <c r="BE456" s="73">
        <f t="shared" si="86"/>
        <v>0</v>
      </c>
      <c r="BF456" s="73">
        <f t="shared" si="87"/>
        <v>0</v>
      </c>
      <c r="BH456" s="73">
        <f t="shared" si="83"/>
        <v>15.284000000000001</v>
      </c>
    </row>
    <row r="457" spans="1:60" ht="14.5" x14ac:dyDescent="0.35">
      <c r="A457" t="s">
        <v>583</v>
      </c>
      <c r="B457" t="s">
        <v>587</v>
      </c>
      <c r="C457" s="73">
        <f>VLOOKUP($B457,'Tillförd energi'!$B$2:$AS$506,MATCH(C$1,'Tillförd energi'!$B$1:$AQ$1,0),FALSE)</f>
        <v>0</v>
      </c>
      <c r="D457" s="73">
        <f>VLOOKUP($B457,'Tillförd energi'!$B$2:$AS$506,MATCH(D$1,'Tillförd energi'!$B$1:$AQ$1,0),FALSE)</f>
        <v>0.83933500000000005</v>
      </c>
      <c r="E457" s="73">
        <f>VLOOKUP($B457,'Tillförd energi'!$B$2:$AS$506,MATCH(E$1,'Tillförd energi'!$B$1:$AQ$1,0),FALSE)</f>
        <v>0</v>
      </c>
      <c r="F457" s="73">
        <f>VLOOKUP($B457,'Tillförd energi'!$B$2:$AS$506,MATCH(F$1,'Tillförd energi'!$B$1:$AQ$1,0),FALSE)</f>
        <v>10.980600000000001</v>
      </c>
      <c r="G457" s="73">
        <f>VLOOKUP($B457,'Tillförd energi'!$B$2:$AS$506,MATCH(G$1,'Tillförd energi'!$B$1:$AQ$1,0),FALSE)</f>
        <v>0</v>
      </c>
      <c r="H457" s="73">
        <f>VLOOKUP($B457,'Tillförd energi'!$B$2:$AS$506,MATCH(H$1,'Tillförd energi'!$B$1:$AQ$1,0),FALSE)</f>
        <v>0</v>
      </c>
      <c r="I457" s="73">
        <f>VLOOKUP($B457,'Tillförd energi'!$B$2:$AS$506,MATCH(I$1,'Tillförd energi'!$B$1:$AQ$1,0),FALSE)</f>
        <v>0</v>
      </c>
      <c r="J457" s="73">
        <f>VLOOKUP($B457,'Tillförd energi'!$B$2:$AS$506,MATCH(J$1,'Tillförd energi'!$B$1:$AQ$1,0),FALSE)</f>
        <v>0</v>
      </c>
      <c r="K457" s="73">
        <f>VLOOKUP($B457,'Tillförd energi'!$B$2:$AS$506,MATCH(K$1,'Tillförd energi'!$B$1:$AQ$1,0),FALSE)</f>
        <v>0</v>
      </c>
      <c r="L457" s="73">
        <f>VLOOKUP($B457,'Tillförd energi'!$B$2:$AS$506,MATCH(L$1,'Tillförd energi'!$B$1:$AQ$1,0),FALSE)</f>
        <v>63.232799999999997</v>
      </c>
      <c r="M457" s="73">
        <f>VLOOKUP($B457,'Tillförd energi'!$B$2:$AS$506,MATCH(M$1,'Tillförd energi'!$B$1:$AQ$1,0),FALSE)</f>
        <v>268.476</v>
      </c>
      <c r="N457" s="73">
        <f>VLOOKUP($B457,'Tillförd energi'!$B$2:$AS$506,MATCH(N$1,'Tillförd energi'!$B$1:$AQ$1,0),FALSE)</f>
        <v>46.498600000000003</v>
      </c>
      <c r="O457" s="73">
        <f>VLOOKUP($B457,'Tillförd energi'!$B$2:$AS$506,MATCH(O$1,'Tillförd energi'!$B$1:$AQ$1,0),FALSE)</f>
        <v>116.96</v>
      </c>
      <c r="P457" s="73">
        <f>VLOOKUP($B457,'Tillförd energi'!$B$2:$AS$506,MATCH(P$1,'Tillförd energi'!$B$1:$AQ$1,0),FALSE)</f>
        <v>0</v>
      </c>
      <c r="Q457" s="73">
        <f>VLOOKUP($B457,'Tillförd energi'!$B$2:$AS$506,MATCH(Q$1,'Tillförd energi'!$B$1:$AQ$1,0),FALSE)</f>
        <v>0</v>
      </c>
      <c r="R457" s="73">
        <f>VLOOKUP($B457,'Tillförd energi'!$B$2:$AS$506,MATCH(R$1,'Tillförd energi'!$B$1:$AQ$1,0),FALSE)</f>
        <v>0</v>
      </c>
      <c r="S457" s="73">
        <f>VLOOKUP($B457,'Tillförd energi'!$B$2:$AS$506,MATCH(S$1,'Tillförd energi'!$B$1:$AQ$1,0),FALSE)</f>
        <v>0</v>
      </c>
      <c r="T457" s="73">
        <f>VLOOKUP($B457,'Tillförd energi'!$B$2:$AS$506,MATCH(T$1,'Tillförd energi'!$B$1:$AQ$1,0),FALSE)</f>
        <v>0</v>
      </c>
      <c r="U457" s="73">
        <f>VLOOKUP($B457,'Tillförd energi'!$B$2:$AS$506,MATCH(U$1,'Tillförd energi'!$B$1:$AQ$1,0),FALSE)</f>
        <v>0</v>
      </c>
      <c r="V457" s="73">
        <f>VLOOKUP($B457,'Tillförd energi'!$B$2:$AS$506,MATCH(V$1,'Tillförd energi'!$B$1:$AQ$1,0),FALSE)</f>
        <v>0</v>
      </c>
      <c r="W457" s="73">
        <f>VLOOKUP($B457,'Tillförd energi'!$B$2:$AS$506,MATCH(W$1,'Tillförd energi'!$B$1:$AQ$1,0),FALSE)</f>
        <v>0</v>
      </c>
      <c r="X457" s="73">
        <f>VLOOKUP($B457,'Tillförd energi'!$B$2:$AS$506,MATCH(X$1,'Tillförd energi'!$B$1:$AQ$1,0),FALSE)</f>
        <v>28.6434</v>
      </c>
      <c r="Y457" s="73">
        <f>VLOOKUP($B457,'Tillförd energi'!$B$2:$AS$506,MATCH(Y$1,'Tillförd energi'!$B$1:$AQ$1,0),FALSE)</f>
        <v>0</v>
      </c>
      <c r="Z457" s="73">
        <f>VLOOKUP($B457,'Tillförd energi'!$B$2:$AS$506,MATCH(Z$1,'Tillförd energi'!$B$1:$AQ$1,0),FALSE)</f>
        <v>0</v>
      </c>
      <c r="AA457" s="73">
        <f>VLOOKUP($B457,'Tillförd energi'!$B$2:$AS$506,MATCH(AA$1,'Tillförd energi'!$B$1:$AQ$1,0),FALSE)</f>
        <v>0</v>
      </c>
      <c r="AB457" s="73">
        <f>VLOOKUP($B457,'Tillförd energi'!$B$2:$AS$506,MATCH(AB$1,'Tillförd energi'!$B$1:$AQ$1,0),FALSE)</f>
        <v>0</v>
      </c>
      <c r="AC457" s="73">
        <f>VLOOKUP($B457,'Tillförd energi'!$B$2:$AS$506,MATCH(AC$1,'Tillförd energi'!$B$1:$AQ$1,0),FALSE)</f>
        <v>0</v>
      </c>
      <c r="AD457" s="73">
        <f>VLOOKUP($B457,'Tillförd energi'!$B$2:$AS$506,MATCH(AD$1,'Tillförd energi'!$B$1:$AQ$1,0),FALSE)</f>
        <v>0</v>
      </c>
      <c r="AF457" s="73">
        <f>VLOOKUP($B457,'Tillförd energi'!$B$2:$AS$506,MATCH(AF$1,'Tillförd energi'!$B$1:$AQ$1,0),FALSE)</f>
        <v>19.148099999999999</v>
      </c>
      <c r="AH457" s="73">
        <f>IFERROR(VLOOKUP(B457,Miljö!$B$1:$S$476,9,FALSE)/1,0)</f>
        <v>0</v>
      </c>
      <c r="AJ457" s="81">
        <f>IFERROR(VLOOKUP($B457,Miljö!$B$1:$S$500,MATCH("hjälpel exklusive kraftvärme (GWh)",Miljö!$B$1:$V$1,0),FALSE)/1,"")</f>
        <v>3.04</v>
      </c>
      <c r="AK457" s="81">
        <f t="shared" si="77"/>
        <v>3.04</v>
      </c>
      <c r="AL457" s="81">
        <f>VLOOKUP($B457,'Slutlig allokering'!$B$2:$AL$462,MATCH("Hjälpel kraftvärme",'Slutlig allokering'!$B$2:$AL$2,0),FALSE)</f>
        <v>16.1081</v>
      </c>
      <c r="AN457" s="73">
        <f t="shared" si="78"/>
        <v>554.77883499999996</v>
      </c>
      <c r="AO457" s="73">
        <f t="shared" si="79"/>
        <v>554.77883499999996</v>
      </c>
      <c r="AP457" s="73">
        <f>IF(ISERROR(1/VLOOKUP($B457,Leveranser!$B$1:$S$500,MATCH("såld värme (gwh)",Leveranser!$B$1:$S$1,0),FALSE)),"",VLOOKUP($B457,Leveranser!$B$1:$S$500,MATCH("såld värme (gwh)",Leveranser!$B$1:$S$1,0),FALSE))</f>
        <v>553.02300000000002</v>
      </c>
      <c r="AQ457" s="73">
        <f>VLOOKUP($B457,Leveranser!$B$1:$Y$500,MATCH("Totalt såld fjärrvärme till andra fjärrvärmeföretag",Leveranser!$B$1:$AA$1,0),FALSE)</f>
        <v>0</v>
      </c>
      <c r="AR457" s="73">
        <f>IF(ISERROR(1/VLOOKUP($B457,Miljö!$B$1:$S$500,MATCH("Såld mängd produktionsspecifik fjärrvärme (GWh)",Miljö!$B$1:$R$1,0),FALSE)),0,VLOOKUP($B457,Miljö!$B$1:$S$500,MATCH("Såld mängd produktionsspecifik fjärrvärme (GWh)",Miljö!$B$1:$R$1,0),FALSE))</f>
        <v>0</v>
      </c>
      <c r="AS457" s="82">
        <f t="shared" si="88"/>
        <v>0.99683507212383127</v>
      </c>
      <c r="AU457" s="73" t="str">
        <f>VLOOKUP($B457,'Miljövärden urval för publ'!$B$2:$I$486,7,FALSE)</f>
        <v>Ja</v>
      </c>
      <c r="AV457" s="73" t="str">
        <f>VLOOKUP($B457,'Miljövärden urval för publ'!$B$2:$I$486,6,FALSE)</f>
        <v>Ja</v>
      </c>
      <c r="AZ457" s="73">
        <f t="shared" si="80"/>
        <v>19.148099999999999</v>
      </c>
      <c r="BA457" s="73">
        <f t="shared" si="85"/>
        <v>0</v>
      </c>
      <c r="BB457" s="73">
        <f t="shared" si="81"/>
        <v>495.16739999999999</v>
      </c>
      <c r="BC457" s="73">
        <f t="shared" si="82"/>
        <v>0</v>
      </c>
      <c r="BE457" s="73">
        <f t="shared" si="86"/>
        <v>0</v>
      </c>
      <c r="BF457" s="73">
        <f t="shared" si="87"/>
        <v>0</v>
      </c>
      <c r="BH457" s="73">
        <f t="shared" si="83"/>
        <v>495.16739999999999</v>
      </c>
    </row>
    <row r="458" spans="1:60" ht="14.5" x14ac:dyDescent="0.35">
      <c r="A458" t="s">
        <v>588</v>
      </c>
      <c r="B458" t="s">
        <v>589</v>
      </c>
      <c r="C458" s="73">
        <f>VLOOKUP($B458,'Tillförd energi'!$B$2:$AS$506,MATCH(C$1,'Tillförd energi'!$B$1:$AQ$1,0),FALSE)</f>
        <v>0</v>
      </c>
      <c r="D458" s="73">
        <f>VLOOKUP($B458,'Tillförd energi'!$B$2:$AS$506,MATCH(D$1,'Tillförd energi'!$B$1:$AQ$1,0),FALSE)</f>
        <v>3.66</v>
      </c>
      <c r="E458" s="73">
        <f>VLOOKUP($B458,'Tillförd energi'!$B$2:$AS$506,MATCH(E$1,'Tillförd energi'!$B$1:$AQ$1,0),FALSE)</f>
        <v>0</v>
      </c>
      <c r="F458" s="73">
        <f>VLOOKUP($B458,'Tillförd energi'!$B$2:$AS$506,MATCH(F$1,'Tillförd energi'!$B$1:$AQ$1,0),FALSE)</f>
        <v>0</v>
      </c>
      <c r="G458" s="73">
        <f>VLOOKUP($B458,'Tillförd energi'!$B$2:$AS$506,MATCH(G$1,'Tillförd energi'!$B$1:$AQ$1,0),FALSE)</f>
        <v>0</v>
      </c>
      <c r="H458" s="73">
        <f>VLOOKUP($B458,'Tillförd energi'!$B$2:$AS$506,MATCH(H$1,'Tillförd energi'!$B$1:$AQ$1,0),FALSE)</f>
        <v>0</v>
      </c>
      <c r="I458" s="73">
        <f>VLOOKUP($B458,'Tillförd energi'!$B$2:$AS$506,MATCH(I$1,'Tillförd energi'!$B$1:$AQ$1,0),FALSE)</f>
        <v>0</v>
      </c>
      <c r="J458" s="73">
        <f>VLOOKUP($B458,'Tillförd energi'!$B$2:$AS$506,MATCH(J$1,'Tillförd energi'!$B$1:$AQ$1,0),FALSE)</f>
        <v>3.1</v>
      </c>
      <c r="K458" s="73">
        <f>VLOOKUP($B458,'Tillförd energi'!$B$2:$AS$506,MATCH(K$1,'Tillförd energi'!$B$1:$AQ$1,0),FALSE)</f>
        <v>0</v>
      </c>
      <c r="L458" s="73">
        <f>VLOOKUP($B458,'Tillförd energi'!$B$2:$AS$506,MATCH(L$1,'Tillförd energi'!$B$1:$AQ$1,0),FALSE)</f>
        <v>0</v>
      </c>
      <c r="M458" s="73">
        <f>VLOOKUP($B458,'Tillförd energi'!$B$2:$AS$506,MATCH(M$1,'Tillförd energi'!$B$1:$AQ$1,0),FALSE)</f>
        <v>114.98</v>
      </c>
      <c r="N458" s="73">
        <f>VLOOKUP($B458,'Tillförd energi'!$B$2:$AS$506,MATCH(N$1,'Tillförd energi'!$B$1:$AQ$1,0),FALSE)</f>
        <v>0</v>
      </c>
      <c r="O458" s="73">
        <f>VLOOKUP($B458,'Tillförd energi'!$B$2:$AS$506,MATCH(O$1,'Tillförd energi'!$B$1:$AQ$1,0),FALSE)</f>
        <v>15.2</v>
      </c>
      <c r="P458" s="73">
        <f>VLOOKUP($B458,'Tillförd energi'!$B$2:$AS$506,MATCH(P$1,'Tillförd energi'!$B$1:$AQ$1,0),FALSE)</f>
        <v>34.7059</v>
      </c>
      <c r="Q458" s="73">
        <f>VLOOKUP($B458,'Tillförd energi'!$B$2:$AS$506,MATCH(Q$1,'Tillförd energi'!$B$1:$AQ$1,0),FALSE)</f>
        <v>1.84</v>
      </c>
      <c r="R458" s="73">
        <f>VLOOKUP($B458,'Tillförd energi'!$B$2:$AS$506,MATCH(R$1,'Tillförd energi'!$B$1:$AQ$1,0),FALSE)</f>
        <v>0</v>
      </c>
      <c r="S458" s="73">
        <f>VLOOKUP($B458,'Tillförd energi'!$B$2:$AS$506,MATCH(S$1,'Tillförd energi'!$B$1:$AQ$1,0),FALSE)</f>
        <v>0</v>
      </c>
      <c r="T458" s="73">
        <f>VLOOKUP($B458,'Tillförd energi'!$B$2:$AS$506,MATCH(T$1,'Tillförd energi'!$B$1:$AQ$1,0),FALSE)</f>
        <v>0</v>
      </c>
      <c r="U458" s="73">
        <f>VLOOKUP($B458,'Tillförd energi'!$B$2:$AS$506,MATCH(U$1,'Tillförd energi'!$B$1:$AQ$1,0),FALSE)</f>
        <v>0</v>
      </c>
      <c r="V458" s="73">
        <f>VLOOKUP($B458,'Tillförd energi'!$B$2:$AS$506,MATCH(V$1,'Tillförd energi'!$B$1:$AQ$1,0),FALSE)</f>
        <v>0</v>
      </c>
      <c r="W458" s="73">
        <f>VLOOKUP($B458,'Tillförd energi'!$B$2:$AS$506,MATCH(W$1,'Tillförd energi'!$B$1:$AQ$1,0),FALSE)</f>
        <v>4.4400000000000004</v>
      </c>
      <c r="X458" s="73">
        <f>VLOOKUP($B458,'Tillförd energi'!$B$2:$AS$506,MATCH(X$1,'Tillförd energi'!$B$1:$AQ$1,0),FALSE)</f>
        <v>0</v>
      </c>
      <c r="Y458" s="73">
        <f>VLOOKUP($B458,'Tillförd energi'!$B$2:$AS$506,MATCH(Y$1,'Tillförd energi'!$B$1:$AQ$1,0),FALSE)</f>
        <v>0</v>
      </c>
      <c r="Z458" s="73">
        <f>VLOOKUP($B458,'Tillförd energi'!$B$2:$AS$506,MATCH(Z$1,'Tillförd energi'!$B$1:$AQ$1,0),FALSE)</f>
        <v>0</v>
      </c>
      <c r="AA458" s="73">
        <f>VLOOKUP($B458,'Tillförd energi'!$B$2:$AS$506,MATCH(AA$1,'Tillförd energi'!$B$1:$AQ$1,0),FALSE)</f>
        <v>0</v>
      </c>
      <c r="AB458" s="73">
        <f>VLOOKUP($B458,'Tillförd energi'!$B$2:$AS$506,MATCH(AB$1,'Tillförd energi'!$B$1:$AQ$1,0),FALSE)</f>
        <v>19.7</v>
      </c>
      <c r="AC458" s="73">
        <f>VLOOKUP($B458,'Tillförd energi'!$B$2:$AS$506,MATCH(AC$1,'Tillförd energi'!$B$1:$AQ$1,0),FALSE)</f>
        <v>0</v>
      </c>
      <c r="AD458" s="73">
        <f>VLOOKUP($B458,'Tillförd energi'!$B$2:$AS$506,MATCH(AD$1,'Tillförd energi'!$B$1:$AQ$1,0),FALSE)</f>
        <v>0</v>
      </c>
      <c r="AF458" s="73">
        <f>VLOOKUP($B458,'Tillförd energi'!$B$2:$AS$506,MATCH(AF$1,'Tillförd energi'!$B$1:$AQ$1,0),FALSE)</f>
        <v>3.69</v>
      </c>
      <c r="AH458" s="73">
        <f>IFERROR(VLOOKUP(B458,Miljö!$B$1:$S$476,9,FALSE)/1,0)</f>
        <v>0</v>
      </c>
      <c r="AJ458" s="81">
        <f>IFERROR(VLOOKUP($B458,Miljö!$B$1:$S$500,MATCH("hjälpel exklusive kraftvärme (GWh)",Miljö!$B$1:$V$1,0),FALSE)/1,"")</f>
        <v>3.69</v>
      </c>
      <c r="AK458" s="81">
        <f t="shared" si="77"/>
        <v>3.69</v>
      </c>
      <c r="AL458" s="81">
        <f>VLOOKUP($B458,'Slutlig allokering'!$B$2:$AL$462,MATCH("Hjälpel kraftvärme",'Slutlig allokering'!$B$2:$AL$2,0),FALSE)</f>
        <v>0</v>
      </c>
      <c r="AN458" s="73">
        <f t="shared" si="78"/>
        <v>201.31589999999997</v>
      </c>
      <c r="AO458" s="73">
        <f t="shared" si="79"/>
        <v>201.31589999999997</v>
      </c>
      <c r="AP458" s="73">
        <f>IF(ISERROR(1/VLOOKUP($B458,Leveranser!$B$1:$S$500,MATCH("såld värme (gwh)",Leveranser!$B$1:$S$1,0),FALSE)),"",VLOOKUP($B458,Leveranser!$B$1:$S$500,MATCH("såld värme (gwh)",Leveranser!$B$1:$S$1,0),FALSE))</f>
        <v>137.30000000000001</v>
      </c>
      <c r="AQ458" s="73">
        <f>VLOOKUP($B458,Leveranser!$B$1:$Y$500,MATCH("Totalt såld fjärrvärme till andra fjärrvärmeföretag",Leveranser!$B$1:$AA$1,0),FALSE)</f>
        <v>0</v>
      </c>
      <c r="AR458" s="73">
        <f>IF(ISERROR(1/VLOOKUP($B458,Miljö!$B$1:$S$500,MATCH("Såld mängd produktionsspecifik fjärrvärme (GWh)",Miljö!$B$1:$R$1,0),FALSE)),0,VLOOKUP($B458,Miljö!$B$1:$S$500,MATCH("Såld mängd produktionsspecifik fjärrvärme (GWh)",Miljö!$B$1:$R$1,0),FALSE))</f>
        <v>0</v>
      </c>
      <c r="AS458" s="82">
        <f t="shared" si="88"/>
        <v>0.68201269745708126</v>
      </c>
      <c r="AU458" s="73" t="str">
        <f>VLOOKUP($B458,'Miljövärden urval för publ'!$B$2:$I$486,7,FALSE)</f>
        <v>Ja</v>
      </c>
      <c r="AV458" s="73" t="str">
        <f>VLOOKUP($B458,'Miljövärden urval för publ'!$B$2:$I$486,6,FALSE)</f>
        <v>Nej</v>
      </c>
      <c r="AZ458" s="73">
        <f t="shared" si="80"/>
        <v>3.69</v>
      </c>
      <c r="BA458" s="73">
        <f t="shared" si="85"/>
        <v>4.4400000000000004</v>
      </c>
      <c r="BB458" s="73">
        <f t="shared" si="81"/>
        <v>164.88589999999999</v>
      </c>
      <c r="BC458" s="73">
        <f t="shared" si="82"/>
        <v>1.84</v>
      </c>
      <c r="BE458" s="73">
        <f t="shared" si="86"/>
        <v>0</v>
      </c>
      <c r="BF458" s="73">
        <f t="shared" si="87"/>
        <v>0</v>
      </c>
      <c r="BH458" s="73">
        <f t="shared" si="83"/>
        <v>171.16589999999999</v>
      </c>
    </row>
    <row r="459" spans="1:60" ht="14.5" x14ac:dyDescent="0.35">
      <c r="A459" t="s">
        <v>590</v>
      </c>
      <c r="B459" t="s">
        <v>591</v>
      </c>
      <c r="C459" s="73">
        <f>VLOOKUP($B459,'Tillförd energi'!$B$2:$AS$506,MATCH(C$1,'Tillförd energi'!$B$1:$AQ$1,0),FALSE)</f>
        <v>0</v>
      </c>
      <c r="D459" s="73">
        <f>VLOOKUP($B459,'Tillförd energi'!$B$2:$AS$506,MATCH(D$1,'Tillförd energi'!$B$1:$AQ$1,0),FALSE)</f>
        <v>0</v>
      </c>
      <c r="E459" s="73">
        <f>VLOOKUP($B459,'Tillförd energi'!$B$2:$AS$506,MATCH(E$1,'Tillförd energi'!$B$1:$AQ$1,0),FALSE)</f>
        <v>0</v>
      </c>
      <c r="F459" s="73">
        <f>VLOOKUP($B459,'Tillförd energi'!$B$2:$AS$506,MATCH(F$1,'Tillförd energi'!$B$1:$AQ$1,0),FALSE)</f>
        <v>0</v>
      </c>
      <c r="G459" s="73">
        <f>VLOOKUP($B459,'Tillförd energi'!$B$2:$AS$506,MATCH(G$1,'Tillförd energi'!$B$1:$AQ$1,0),FALSE)</f>
        <v>0</v>
      </c>
      <c r="H459" s="73">
        <f>VLOOKUP($B459,'Tillförd energi'!$B$2:$AS$506,MATCH(H$1,'Tillförd energi'!$B$1:$AQ$1,0),FALSE)</f>
        <v>0</v>
      </c>
      <c r="I459" s="73">
        <f>VLOOKUP($B459,'Tillförd energi'!$B$2:$AS$506,MATCH(I$1,'Tillförd energi'!$B$1:$AQ$1,0),FALSE)</f>
        <v>0</v>
      </c>
      <c r="J459" s="73">
        <f>VLOOKUP($B459,'Tillförd energi'!$B$2:$AS$506,MATCH(J$1,'Tillförd energi'!$B$1:$AQ$1,0),FALSE)</f>
        <v>0</v>
      </c>
      <c r="K459" s="73">
        <f>VLOOKUP($B459,'Tillförd energi'!$B$2:$AS$506,MATCH(K$1,'Tillförd energi'!$B$1:$AQ$1,0),FALSE)</f>
        <v>0</v>
      </c>
      <c r="L459" s="73">
        <f>VLOOKUP($B459,'Tillförd energi'!$B$2:$AS$506,MATCH(L$1,'Tillförd energi'!$B$1:$AQ$1,0),FALSE)</f>
        <v>0</v>
      </c>
      <c r="M459" s="73">
        <f>VLOOKUP($B459,'Tillförd energi'!$B$2:$AS$506,MATCH(M$1,'Tillförd energi'!$B$1:$AQ$1,0),FALSE)</f>
        <v>0</v>
      </c>
      <c r="N459" s="73">
        <f>VLOOKUP($B459,'Tillförd energi'!$B$2:$AS$506,MATCH(N$1,'Tillförd energi'!$B$1:$AQ$1,0),FALSE)</f>
        <v>0</v>
      </c>
      <c r="O459" s="73">
        <f>VLOOKUP($B459,'Tillförd energi'!$B$2:$AS$506,MATCH(O$1,'Tillförd energi'!$B$1:$AQ$1,0),FALSE)</f>
        <v>0</v>
      </c>
      <c r="P459" s="73">
        <f>VLOOKUP($B459,'Tillförd energi'!$B$2:$AS$506,MATCH(P$1,'Tillförd energi'!$B$1:$AQ$1,0),FALSE)</f>
        <v>0</v>
      </c>
      <c r="Q459" s="73">
        <f>VLOOKUP($B459,'Tillförd energi'!$B$2:$AS$506,MATCH(Q$1,'Tillförd energi'!$B$1:$AQ$1,0),FALSE)</f>
        <v>0</v>
      </c>
      <c r="R459" s="73">
        <f>VLOOKUP($B459,'Tillförd energi'!$B$2:$AS$506,MATCH(R$1,'Tillförd energi'!$B$1:$AQ$1,0),FALSE)</f>
        <v>0</v>
      </c>
      <c r="S459" s="73">
        <f>VLOOKUP($B459,'Tillförd energi'!$B$2:$AS$506,MATCH(S$1,'Tillförd energi'!$B$1:$AQ$1,0),FALSE)</f>
        <v>0</v>
      </c>
      <c r="T459" s="73">
        <f>VLOOKUP($B459,'Tillförd energi'!$B$2:$AS$506,MATCH(T$1,'Tillförd energi'!$B$1:$AQ$1,0),FALSE)</f>
        <v>0</v>
      </c>
      <c r="U459" s="73">
        <f>VLOOKUP($B459,'Tillförd energi'!$B$2:$AS$506,MATCH(U$1,'Tillförd energi'!$B$1:$AQ$1,0),FALSE)</f>
        <v>0</v>
      </c>
      <c r="V459" s="73">
        <f>VLOOKUP($B459,'Tillförd energi'!$B$2:$AS$506,MATCH(V$1,'Tillförd energi'!$B$1:$AQ$1,0),FALSE)</f>
        <v>0</v>
      </c>
      <c r="W459" s="73">
        <f>VLOOKUP($B459,'Tillförd energi'!$B$2:$AS$506,MATCH(W$1,'Tillförd energi'!$B$1:$AQ$1,0),FALSE)</f>
        <v>0</v>
      </c>
      <c r="X459" s="73">
        <f>VLOOKUP($B459,'Tillförd energi'!$B$2:$AS$506,MATCH(X$1,'Tillförd energi'!$B$1:$AQ$1,0),FALSE)</f>
        <v>0</v>
      </c>
      <c r="Y459" s="73">
        <f>VLOOKUP($B459,'Tillförd energi'!$B$2:$AS$506,MATCH(Y$1,'Tillförd energi'!$B$1:$AQ$1,0),FALSE)</f>
        <v>0</v>
      </c>
      <c r="Z459" s="73">
        <f>VLOOKUP($B459,'Tillförd energi'!$B$2:$AS$506,MATCH(Z$1,'Tillförd energi'!$B$1:$AQ$1,0),FALSE)</f>
        <v>0</v>
      </c>
      <c r="AA459" s="73">
        <f>VLOOKUP($B459,'Tillförd energi'!$B$2:$AS$506,MATCH(AA$1,'Tillförd energi'!$B$1:$AQ$1,0),FALSE)</f>
        <v>0</v>
      </c>
      <c r="AB459" s="73">
        <f>VLOOKUP($B459,'Tillförd energi'!$B$2:$AS$506,MATCH(AB$1,'Tillförd energi'!$B$1:$AQ$1,0),FALSE)</f>
        <v>0</v>
      </c>
      <c r="AC459" s="73">
        <f>VLOOKUP($B459,'Tillförd energi'!$B$2:$AS$506,MATCH(AC$1,'Tillförd energi'!$B$1:$AQ$1,0),FALSE)</f>
        <v>0</v>
      </c>
      <c r="AD459" s="73">
        <f>VLOOKUP($B459,'Tillförd energi'!$B$2:$AS$506,MATCH(AD$1,'Tillförd energi'!$B$1:$AQ$1,0),FALSE)</f>
        <v>0</v>
      </c>
      <c r="AF459" s="73">
        <f>VLOOKUP($B459,'Tillförd energi'!$B$2:$AS$506,MATCH(AF$1,'Tillförd energi'!$B$1:$AQ$1,0),FALSE)</f>
        <v>0</v>
      </c>
      <c r="AH459" s="73">
        <f>IFERROR(VLOOKUP(B459,Miljö!$B$1:$S$476,9,FALSE)/1,0)</f>
        <v>0</v>
      </c>
      <c r="AJ459" s="81" t="str">
        <f>IFERROR(VLOOKUP($B459,Miljö!$B$1:$S$500,MATCH("hjälpel exklusive kraftvärme (GWh)",Miljö!$B$1:$V$1,0),FALSE)/1,"")</f>
        <v/>
      </c>
      <c r="AK459" s="81">
        <f t="shared" si="77"/>
        <v>0</v>
      </c>
      <c r="AL459" s="81">
        <f>VLOOKUP($B459,'Slutlig allokering'!$B$2:$AL$462,MATCH("Hjälpel kraftvärme",'Slutlig allokering'!$B$2:$AL$2,0),FALSE)</f>
        <v>0</v>
      </c>
      <c r="AN459" s="73">
        <f t="shared" si="78"/>
        <v>0</v>
      </c>
      <c r="AO459" s="73">
        <f t="shared" si="79"/>
        <v>0</v>
      </c>
      <c r="AP459" s="73" t="str">
        <f>IF(ISERROR(1/VLOOKUP($B459,Leveranser!$B$1:$S$500,MATCH("såld värme (gwh)",Leveranser!$B$1:$S$1,0),FALSE)),"",VLOOKUP($B459,Leveranser!$B$1:$S$500,MATCH("såld värme (gwh)",Leveranser!$B$1:$S$1,0),FALSE))</f>
        <v/>
      </c>
      <c r="AQ459" s="73">
        <f>VLOOKUP($B459,Leveranser!$B$1:$Y$500,MATCH("Totalt såld fjärrvärme till andra fjärrvärmeföretag",Leveranser!$B$1:$AA$1,0),FALSE)</f>
        <v>0</v>
      </c>
      <c r="AR459" s="73">
        <f>IF(ISERROR(1/VLOOKUP($B459,Miljö!$B$1:$S$500,MATCH("Såld mängd produktionsspecifik fjärrvärme (GWh)",Miljö!$B$1:$R$1,0),FALSE)),0,VLOOKUP($B459,Miljö!$B$1:$S$500,MATCH("Såld mängd produktionsspecifik fjärrvärme (GWh)",Miljö!$B$1:$R$1,0),FALSE))</f>
        <v>0</v>
      </c>
      <c r="AS459" s="82" t="str">
        <f t="shared" si="88"/>
        <v/>
      </c>
      <c r="AU459" s="73" t="str">
        <f>VLOOKUP($B459,'Miljövärden urval för publ'!$B$2:$I$486,7,FALSE)</f>
        <v>Nej</v>
      </c>
      <c r="AV459" s="73" t="str">
        <f>VLOOKUP($B459,'Miljövärden urval för publ'!$B$2:$I$486,6,FALSE)</f>
        <v>Nej</v>
      </c>
      <c r="AZ459" s="73">
        <f t="shared" si="80"/>
        <v>0</v>
      </c>
      <c r="BA459" s="73">
        <f t="shared" si="85"/>
        <v>0</v>
      </c>
      <c r="BB459" s="73">
        <f t="shared" si="81"/>
        <v>0</v>
      </c>
      <c r="BC459" s="73">
        <f t="shared" si="82"/>
        <v>0</v>
      </c>
      <c r="BE459" s="73">
        <f t="shared" si="86"/>
        <v>0</v>
      </c>
      <c r="BF459" s="73">
        <f t="shared" si="87"/>
        <v>0</v>
      </c>
      <c r="BH459" s="73">
        <f t="shared" si="83"/>
        <v>0</v>
      </c>
    </row>
    <row r="460" spans="1:60" ht="14.5" x14ac:dyDescent="0.35">
      <c r="A460" t="s">
        <v>590</v>
      </c>
      <c r="B460" t="s">
        <v>592</v>
      </c>
      <c r="C460" s="73">
        <f>VLOOKUP($B460,'Tillförd energi'!$B$2:$AS$506,MATCH(C$1,'Tillförd energi'!$B$1:$AQ$1,0),FALSE)</f>
        <v>0</v>
      </c>
      <c r="D460" s="73">
        <f>VLOOKUP($B460,'Tillförd energi'!$B$2:$AS$506,MATCH(D$1,'Tillförd energi'!$B$1:$AQ$1,0),FALSE)</f>
        <v>0</v>
      </c>
      <c r="E460" s="73">
        <f>VLOOKUP($B460,'Tillförd energi'!$B$2:$AS$506,MATCH(E$1,'Tillförd energi'!$B$1:$AQ$1,0),FALSE)</f>
        <v>0</v>
      </c>
      <c r="F460" s="73">
        <f>VLOOKUP($B460,'Tillförd energi'!$B$2:$AS$506,MATCH(F$1,'Tillförd energi'!$B$1:$AQ$1,0),FALSE)</f>
        <v>0</v>
      </c>
      <c r="G460" s="73">
        <f>VLOOKUP($B460,'Tillförd energi'!$B$2:$AS$506,MATCH(G$1,'Tillförd energi'!$B$1:$AQ$1,0),FALSE)</f>
        <v>0</v>
      </c>
      <c r="H460" s="73">
        <f>VLOOKUP($B460,'Tillförd energi'!$B$2:$AS$506,MATCH(H$1,'Tillförd energi'!$B$1:$AQ$1,0),FALSE)</f>
        <v>0</v>
      </c>
      <c r="I460" s="73">
        <f>VLOOKUP($B460,'Tillförd energi'!$B$2:$AS$506,MATCH(I$1,'Tillförd energi'!$B$1:$AQ$1,0),FALSE)</f>
        <v>0</v>
      </c>
      <c r="J460" s="73">
        <f>VLOOKUP($B460,'Tillförd energi'!$B$2:$AS$506,MATCH(J$1,'Tillförd energi'!$B$1:$AQ$1,0),FALSE)</f>
        <v>0</v>
      </c>
      <c r="K460" s="73">
        <f>VLOOKUP($B460,'Tillförd energi'!$B$2:$AS$506,MATCH(K$1,'Tillförd energi'!$B$1:$AQ$1,0),FALSE)</f>
        <v>0</v>
      </c>
      <c r="L460" s="73">
        <f>VLOOKUP($B460,'Tillförd energi'!$B$2:$AS$506,MATCH(L$1,'Tillförd energi'!$B$1:$AQ$1,0),FALSE)</f>
        <v>0</v>
      </c>
      <c r="M460" s="73">
        <f>VLOOKUP($B460,'Tillförd energi'!$B$2:$AS$506,MATCH(M$1,'Tillförd energi'!$B$1:$AQ$1,0),FALSE)</f>
        <v>0</v>
      </c>
      <c r="N460" s="73">
        <f>VLOOKUP($B460,'Tillförd energi'!$B$2:$AS$506,MATCH(N$1,'Tillförd energi'!$B$1:$AQ$1,0),FALSE)</f>
        <v>0</v>
      </c>
      <c r="O460" s="73">
        <f>VLOOKUP($B460,'Tillförd energi'!$B$2:$AS$506,MATCH(O$1,'Tillförd energi'!$B$1:$AQ$1,0),FALSE)</f>
        <v>0</v>
      </c>
      <c r="P460" s="73">
        <f>VLOOKUP($B460,'Tillförd energi'!$B$2:$AS$506,MATCH(P$1,'Tillförd energi'!$B$1:$AQ$1,0),FALSE)</f>
        <v>0</v>
      </c>
      <c r="Q460" s="73">
        <f>VLOOKUP($B460,'Tillförd energi'!$B$2:$AS$506,MATCH(Q$1,'Tillförd energi'!$B$1:$AQ$1,0),FALSE)</f>
        <v>0</v>
      </c>
      <c r="R460" s="73">
        <f>VLOOKUP($B460,'Tillförd energi'!$B$2:$AS$506,MATCH(R$1,'Tillförd energi'!$B$1:$AQ$1,0),FALSE)</f>
        <v>0</v>
      </c>
      <c r="S460" s="73">
        <f>VLOOKUP($B460,'Tillförd energi'!$B$2:$AS$506,MATCH(S$1,'Tillförd energi'!$B$1:$AQ$1,0),FALSE)</f>
        <v>0</v>
      </c>
      <c r="T460" s="73">
        <f>VLOOKUP($B460,'Tillförd energi'!$B$2:$AS$506,MATCH(T$1,'Tillförd energi'!$B$1:$AQ$1,0),FALSE)</f>
        <v>0</v>
      </c>
      <c r="U460" s="73">
        <f>VLOOKUP($B460,'Tillförd energi'!$B$2:$AS$506,MATCH(U$1,'Tillförd energi'!$B$1:$AQ$1,0),FALSE)</f>
        <v>0</v>
      </c>
      <c r="V460" s="73">
        <f>VLOOKUP($B460,'Tillförd energi'!$B$2:$AS$506,MATCH(V$1,'Tillförd energi'!$B$1:$AQ$1,0),FALSE)</f>
        <v>0</v>
      </c>
      <c r="W460" s="73">
        <f>VLOOKUP($B460,'Tillförd energi'!$B$2:$AS$506,MATCH(W$1,'Tillförd energi'!$B$1:$AQ$1,0),FALSE)</f>
        <v>0</v>
      </c>
      <c r="X460" s="73">
        <f>VLOOKUP($B460,'Tillförd energi'!$B$2:$AS$506,MATCH(X$1,'Tillförd energi'!$B$1:$AQ$1,0),FALSE)</f>
        <v>0</v>
      </c>
      <c r="Y460" s="73">
        <f>VLOOKUP($B460,'Tillförd energi'!$B$2:$AS$506,MATCH(Y$1,'Tillförd energi'!$B$1:$AQ$1,0),FALSE)</f>
        <v>0</v>
      </c>
      <c r="Z460" s="73">
        <f>VLOOKUP($B460,'Tillförd energi'!$B$2:$AS$506,MATCH(Z$1,'Tillförd energi'!$B$1:$AQ$1,0),FALSE)</f>
        <v>0</v>
      </c>
      <c r="AA460" s="73">
        <f>VLOOKUP($B460,'Tillförd energi'!$B$2:$AS$506,MATCH(AA$1,'Tillförd energi'!$B$1:$AQ$1,0),FALSE)</f>
        <v>0</v>
      </c>
      <c r="AB460" s="73">
        <f>VLOOKUP($B460,'Tillförd energi'!$B$2:$AS$506,MATCH(AB$1,'Tillförd energi'!$B$1:$AQ$1,0),FALSE)</f>
        <v>0</v>
      </c>
      <c r="AC460" s="73">
        <f>VLOOKUP($B460,'Tillförd energi'!$B$2:$AS$506,MATCH(AC$1,'Tillförd energi'!$B$1:$AQ$1,0),FALSE)</f>
        <v>0</v>
      </c>
      <c r="AD460" s="73">
        <f>VLOOKUP($B460,'Tillförd energi'!$B$2:$AS$506,MATCH(AD$1,'Tillförd energi'!$B$1:$AQ$1,0),FALSE)</f>
        <v>0</v>
      </c>
      <c r="AF460" s="73">
        <f>VLOOKUP($B460,'Tillförd energi'!$B$2:$AS$506,MATCH(AF$1,'Tillförd energi'!$B$1:$AQ$1,0),FALSE)</f>
        <v>0</v>
      </c>
      <c r="AH460" s="73">
        <f>IFERROR(VLOOKUP(B460,Miljö!$B$1:$S$476,9,FALSE)/1,0)</f>
        <v>0</v>
      </c>
      <c r="AJ460" s="81" t="str">
        <f>IFERROR(VLOOKUP($B460,Miljö!$B$1:$S$500,MATCH("hjälpel exklusive kraftvärme (GWh)",Miljö!$B$1:$V$1,0),FALSE)/1,"")</f>
        <v/>
      </c>
      <c r="AK460" s="81">
        <f t="shared" si="77"/>
        <v>0</v>
      </c>
      <c r="AL460" s="81">
        <f>VLOOKUP($B460,'Slutlig allokering'!$B$2:$AL$462,MATCH("Hjälpel kraftvärme",'Slutlig allokering'!$B$2:$AL$2,0),FALSE)</f>
        <v>0</v>
      </c>
      <c r="AN460" s="73">
        <f t="shared" si="78"/>
        <v>0</v>
      </c>
      <c r="AO460" s="73">
        <f t="shared" si="79"/>
        <v>0</v>
      </c>
      <c r="AP460" s="73" t="str">
        <f>IF(ISERROR(1/VLOOKUP($B460,Leveranser!$B$1:$S$500,MATCH("såld värme (gwh)",Leveranser!$B$1:$S$1,0),FALSE)),"",VLOOKUP($B460,Leveranser!$B$1:$S$500,MATCH("såld värme (gwh)",Leveranser!$B$1:$S$1,0),FALSE))</f>
        <v/>
      </c>
      <c r="AQ460" s="73">
        <f>VLOOKUP($B460,Leveranser!$B$1:$Y$500,MATCH("Totalt såld fjärrvärme till andra fjärrvärmeföretag",Leveranser!$B$1:$AA$1,0),FALSE)</f>
        <v>0</v>
      </c>
      <c r="AR460" s="73">
        <f>IF(ISERROR(1/VLOOKUP($B460,Miljö!$B$1:$S$500,MATCH("Såld mängd produktionsspecifik fjärrvärme (GWh)",Miljö!$B$1:$R$1,0),FALSE)),0,VLOOKUP($B460,Miljö!$B$1:$S$500,MATCH("Såld mängd produktionsspecifik fjärrvärme (GWh)",Miljö!$B$1:$R$1,0),FALSE))</f>
        <v>0</v>
      </c>
      <c r="AS460" s="82" t="str">
        <f t="shared" si="88"/>
        <v/>
      </c>
      <c r="AU460" s="73" t="str">
        <f>VLOOKUP($B460,'Miljövärden urval för publ'!$B$2:$I$486,7,FALSE)</f>
        <v>Nej</v>
      </c>
      <c r="AV460" s="73" t="str">
        <f>VLOOKUP($B460,'Miljövärden urval för publ'!$B$2:$I$486,6,FALSE)</f>
        <v>Nej</v>
      </c>
      <c r="AZ460" s="73">
        <f t="shared" si="80"/>
        <v>0</v>
      </c>
      <c r="BA460" s="73">
        <f t="shared" si="85"/>
        <v>0</v>
      </c>
      <c r="BB460" s="73">
        <f t="shared" si="81"/>
        <v>0</v>
      </c>
      <c r="BC460" s="73">
        <f t="shared" si="82"/>
        <v>0</v>
      </c>
      <c r="BE460" s="73">
        <f t="shared" si="86"/>
        <v>0</v>
      </c>
      <c r="BF460" s="73">
        <f t="shared" si="87"/>
        <v>0</v>
      </c>
      <c r="BH460" s="73">
        <f t="shared" si="83"/>
        <v>0</v>
      </c>
    </row>
    <row r="461" spans="1:60" ht="14.5" x14ac:dyDescent="0.35">
      <c r="A461" t="s">
        <v>590</v>
      </c>
      <c r="B461" t="s">
        <v>593</v>
      </c>
      <c r="C461" s="73">
        <f>VLOOKUP($B461,'Tillförd energi'!$B$2:$AS$506,MATCH(C$1,'Tillförd energi'!$B$1:$AQ$1,0),FALSE)</f>
        <v>0</v>
      </c>
      <c r="D461" s="73">
        <f>VLOOKUP($B461,'Tillförd energi'!$B$2:$AS$506,MATCH(D$1,'Tillförd energi'!$B$1:$AQ$1,0),FALSE)</f>
        <v>0</v>
      </c>
      <c r="E461" s="73">
        <f>VLOOKUP($B461,'Tillförd energi'!$B$2:$AS$506,MATCH(E$1,'Tillförd energi'!$B$1:$AQ$1,0),FALSE)</f>
        <v>0</v>
      </c>
      <c r="F461" s="73">
        <f>VLOOKUP($B461,'Tillförd energi'!$B$2:$AS$506,MATCH(F$1,'Tillförd energi'!$B$1:$AQ$1,0),FALSE)</f>
        <v>0</v>
      </c>
      <c r="G461" s="73">
        <f>VLOOKUP($B461,'Tillförd energi'!$B$2:$AS$506,MATCH(G$1,'Tillförd energi'!$B$1:$AQ$1,0),FALSE)</f>
        <v>0</v>
      </c>
      <c r="H461" s="73">
        <f>VLOOKUP($B461,'Tillförd energi'!$B$2:$AS$506,MATCH(H$1,'Tillförd energi'!$B$1:$AQ$1,0),FALSE)</f>
        <v>0</v>
      </c>
      <c r="I461" s="73">
        <f>VLOOKUP($B461,'Tillförd energi'!$B$2:$AS$506,MATCH(I$1,'Tillförd energi'!$B$1:$AQ$1,0),FALSE)</f>
        <v>0</v>
      </c>
      <c r="J461" s="73">
        <f>VLOOKUP($B461,'Tillförd energi'!$B$2:$AS$506,MATCH(J$1,'Tillförd energi'!$B$1:$AQ$1,0),FALSE)</f>
        <v>0</v>
      </c>
      <c r="K461" s="73">
        <f>VLOOKUP($B461,'Tillförd energi'!$B$2:$AS$506,MATCH(K$1,'Tillförd energi'!$B$1:$AQ$1,0),FALSE)</f>
        <v>0</v>
      </c>
      <c r="L461" s="73">
        <f>VLOOKUP($B461,'Tillförd energi'!$B$2:$AS$506,MATCH(L$1,'Tillförd energi'!$B$1:$AQ$1,0),FALSE)</f>
        <v>0</v>
      </c>
      <c r="M461" s="73">
        <f>VLOOKUP($B461,'Tillförd energi'!$B$2:$AS$506,MATCH(M$1,'Tillförd energi'!$B$1:$AQ$1,0),FALSE)</f>
        <v>0</v>
      </c>
      <c r="N461" s="73">
        <f>VLOOKUP($B461,'Tillförd energi'!$B$2:$AS$506,MATCH(N$1,'Tillförd energi'!$B$1:$AQ$1,0),FALSE)</f>
        <v>0</v>
      </c>
      <c r="O461" s="73">
        <f>VLOOKUP($B461,'Tillförd energi'!$B$2:$AS$506,MATCH(O$1,'Tillförd energi'!$B$1:$AQ$1,0),FALSE)</f>
        <v>0</v>
      </c>
      <c r="P461" s="73">
        <f>VLOOKUP($B461,'Tillförd energi'!$B$2:$AS$506,MATCH(P$1,'Tillförd energi'!$B$1:$AQ$1,0),FALSE)</f>
        <v>0</v>
      </c>
      <c r="Q461" s="73">
        <f>VLOOKUP($B461,'Tillförd energi'!$B$2:$AS$506,MATCH(Q$1,'Tillförd energi'!$B$1:$AQ$1,0),FALSE)</f>
        <v>0</v>
      </c>
      <c r="R461" s="73">
        <f>VLOOKUP($B461,'Tillförd energi'!$B$2:$AS$506,MATCH(R$1,'Tillförd energi'!$B$1:$AQ$1,0),FALSE)</f>
        <v>0</v>
      </c>
      <c r="S461" s="73">
        <f>VLOOKUP($B461,'Tillförd energi'!$B$2:$AS$506,MATCH(S$1,'Tillförd energi'!$B$1:$AQ$1,0),FALSE)</f>
        <v>0</v>
      </c>
      <c r="T461" s="73">
        <f>VLOOKUP($B461,'Tillförd energi'!$B$2:$AS$506,MATCH(T$1,'Tillförd energi'!$B$1:$AQ$1,0),FALSE)</f>
        <v>0</v>
      </c>
      <c r="U461" s="73">
        <f>VLOOKUP($B461,'Tillförd energi'!$B$2:$AS$506,MATCH(U$1,'Tillförd energi'!$B$1:$AQ$1,0),FALSE)</f>
        <v>0</v>
      </c>
      <c r="V461" s="73">
        <f>VLOOKUP($B461,'Tillförd energi'!$B$2:$AS$506,MATCH(V$1,'Tillförd energi'!$B$1:$AQ$1,0),FALSE)</f>
        <v>0</v>
      </c>
      <c r="W461" s="73">
        <f>VLOOKUP($B461,'Tillförd energi'!$B$2:$AS$506,MATCH(W$1,'Tillförd energi'!$B$1:$AQ$1,0),FALSE)</f>
        <v>0</v>
      </c>
      <c r="X461" s="73">
        <f>VLOOKUP($B461,'Tillförd energi'!$B$2:$AS$506,MATCH(X$1,'Tillförd energi'!$B$1:$AQ$1,0),FALSE)</f>
        <v>0</v>
      </c>
      <c r="Y461" s="73">
        <f>VLOOKUP($B461,'Tillförd energi'!$B$2:$AS$506,MATCH(Y$1,'Tillförd energi'!$B$1:$AQ$1,0),FALSE)</f>
        <v>0</v>
      </c>
      <c r="Z461" s="73">
        <f>VLOOKUP($B461,'Tillförd energi'!$B$2:$AS$506,MATCH(Z$1,'Tillförd energi'!$B$1:$AQ$1,0),FALSE)</f>
        <v>0</v>
      </c>
      <c r="AA461" s="73">
        <f>VLOOKUP($B461,'Tillförd energi'!$B$2:$AS$506,MATCH(AA$1,'Tillförd energi'!$B$1:$AQ$1,0),FALSE)</f>
        <v>0</v>
      </c>
      <c r="AB461" s="73">
        <f>VLOOKUP($B461,'Tillförd energi'!$B$2:$AS$506,MATCH(AB$1,'Tillförd energi'!$B$1:$AQ$1,0),FALSE)</f>
        <v>0</v>
      </c>
      <c r="AC461" s="73">
        <f>VLOOKUP($B461,'Tillförd energi'!$B$2:$AS$506,MATCH(AC$1,'Tillförd energi'!$B$1:$AQ$1,0),FALSE)</f>
        <v>0</v>
      </c>
      <c r="AD461" s="73">
        <f>VLOOKUP($B461,'Tillförd energi'!$B$2:$AS$506,MATCH(AD$1,'Tillförd energi'!$B$1:$AQ$1,0),FALSE)</f>
        <v>0</v>
      </c>
      <c r="AF461" s="73">
        <f>VLOOKUP($B461,'Tillförd energi'!$B$2:$AS$506,MATCH(AF$1,'Tillförd energi'!$B$1:$AQ$1,0),FALSE)</f>
        <v>0</v>
      </c>
      <c r="AH461" s="73">
        <f>IFERROR(VLOOKUP(B461,Miljö!$B$1:$S$476,9,FALSE)/1,0)</f>
        <v>0</v>
      </c>
      <c r="AJ461" s="81" t="str">
        <f>IFERROR(VLOOKUP($B461,Miljö!$B$1:$S$500,MATCH("hjälpel exklusive kraftvärme (GWh)",Miljö!$B$1:$V$1,0),FALSE)/1,"")</f>
        <v/>
      </c>
      <c r="AK461" s="81">
        <f t="shared" si="77"/>
        <v>0</v>
      </c>
      <c r="AL461" s="81">
        <f>VLOOKUP($B461,'Slutlig allokering'!$B$2:$AL$462,MATCH("Hjälpel kraftvärme",'Slutlig allokering'!$B$2:$AL$2,0),FALSE)</f>
        <v>0</v>
      </c>
      <c r="AN461" s="73">
        <f t="shared" si="78"/>
        <v>0</v>
      </c>
      <c r="AO461" s="73">
        <f t="shared" si="79"/>
        <v>0</v>
      </c>
      <c r="AP461" s="73" t="str">
        <f>IF(ISERROR(1/VLOOKUP($B461,Leveranser!$B$1:$S$500,MATCH("såld värme (gwh)",Leveranser!$B$1:$S$1,0),FALSE)),"",VLOOKUP($B461,Leveranser!$B$1:$S$500,MATCH("såld värme (gwh)",Leveranser!$B$1:$S$1,0),FALSE))</f>
        <v/>
      </c>
      <c r="AQ461" s="73">
        <f>VLOOKUP($B461,Leveranser!$B$1:$Y$500,MATCH("Totalt såld fjärrvärme till andra fjärrvärmeföretag",Leveranser!$B$1:$AA$1,0),FALSE)</f>
        <v>0</v>
      </c>
      <c r="AR461" s="73">
        <f>IF(ISERROR(1/VLOOKUP($B461,Miljö!$B$1:$S$500,MATCH("Såld mängd produktionsspecifik fjärrvärme (GWh)",Miljö!$B$1:$R$1,0),FALSE)),0,VLOOKUP($B461,Miljö!$B$1:$S$500,MATCH("Såld mängd produktionsspecifik fjärrvärme (GWh)",Miljö!$B$1:$R$1,0),FALSE))</f>
        <v>0</v>
      </c>
      <c r="AS461" s="82" t="str">
        <f t="shared" si="88"/>
        <v/>
      </c>
      <c r="AU461" s="73" t="str">
        <f>VLOOKUP($B461,'Miljövärden urval för publ'!$B$2:$I$486,7,FALSE)</f>
        <v>Nej</v>
      </c>
      <c r="AV461" s="73" t="str">
        <f>VLOOKUP($B461,'Miljövärden urval för publ'!$B$2:$I$486,6,FALSE)</f>
        <v>Nej</v>
      </c>
      <c r="AZ461" s="73">
        <f t="shared" si="80"/>
        <v>0</v>
      </c>
      <c r="BA461" s="73">
        <f t="shared" si="85"/>
        <v>0</v>
      </c>
      <c r="BB461" s="73">
        <f t="shared" si="81"/>
        <v>0</v>
      </c>
      <c r="BC461" s="73">
        <f t="shared" si="82"/>
        <v>0</v>
      </c>
      <c r="BE461" s="73">
        <f t="shared" si="86"/>
        <v>0</v>
      </c>
      <c r="BF461" s="73">
        <f t="shared" si="87"/>
        <v>0</v>
      </c>
      <c r="BH461" s="73">
        <f t="shared" si="83"/>
        <v>0</v>
      </c>
    </row>
    <row r="462" spans="1:60" ht="14.5" x14ac:dyDescent="0.35">
      <c r="A462" t="s">
        <v>594</v>
      </c>
      <c r="B462" t="s">
        <v>595</v>
      </c>
      <c r="C462" s="73">
        <f>VLOOKUP($B462,'Tillförd energi'!$B$2:$AS$506,MATCH(C$1,'Tillförd energi'!$B$1:$AQ$1,0),FALSE)</f>
        <v>0</v>
      </c>
      <c r="D462" s="73">
        <f>VLOOKUP($B462,'Tillförd energi'!$B$2:$AS$506,MATCH(D$1,'Tillförd energi'!$B$1:$AQ$1,0),FALSE)</f>
        <v>0</v>
      </c>
      <c r="E462" s="73">
        <f>VLOOKUP($B462,'Tillförd energi'!$B$2:$AS$506,MATCH(E$1,'Tillförd energi'!$B$1:$AQ$1,0),FALSE)</f>
        <v>0</v>
      </c>
      <c r="F462" s="73">
        <f>VLOOKUP($B462,'Tillförd energi'!$B$2:$AS$506,MATCH(F$1,'Tillförd energi'!$B$1:$AQ$1,0),FALSE)</f>
        <v>0</v>
      </c>
      <c r="G462" s="73">
        <f>VLOOKUP($B462,'Tillförd energi'!$B$2:$AS$506,MATCH(G$1,'Tillförd energi'!$B$1:$AQ$1,0),FALSE)</f>
        <v>0</v>
      </c>
      <c r="H462" s="73">
        <f>VLOOKUP($B462,'Tillförd energi'!$B$2:$AS$506,MATCH(H$1,'Tillförd energi'!$B$1:$AQ$1,0),FALSE)</f>
        <v>0</v>
      </c>
      <c r="I462" s="73">
        <f>VLOOKUP($B462,'Tillförd energi'!$B$2:$AS$506,MATCH(I$1,'Tillförd energi'!$B$1:$AQ$1,0),FALSE)</f>
        <v>0</v>
      </c>
      <c r="J462" s="73">
        <f>VLOOKUP($B462,'Tillförd energi'!$B$2:$AS$506,MATCH(J$1,'Tillförd energi'!$B$1:$AQ$1,0),FALSE)</f>
        <v>0</v>
      </c>
      <c r="K462" s="73">
        <f>VLOOKUP($B462,'Tillförd energi'!$B$2:$AS$506,MATCH(K$1,'Tillförd energi'!$B$1:$AQ$1,0),FALSE)</f>
        <v>0</v>
      </c>
      <c r="L462" s="73">
        <f>VLOOKUP($B462,'Tillförd energi'!$B$2:$AS$506,MATCH(L$1,'Tillförd energi'!$B$1:$AQ$1,0),FALSE)</f>
        <v>0</v>
      </c>
      <c r="M462" s="73">
        <f>VLOOKUP($B462,'Tillförd energi'!$B$2:$AS$506,MATCH(M$1,'Tillförd energi'!$B$1:$AQ$1,0),FALSE)</f>
        <v>0</v>
      </c>
      <c r="N462" s="73">
        <f>VLOOKUP($B462,'Tillförd energi'!$B$2:$AS$506,MATCH(N$1,'Tillförd energi'!$B$1:$AQ$1,0),FALSE)</f>
        <v>0</v>
      </c>
      <c r="O462" s="73">
        <f>VLOOKUP($B462,'Tillförd energi'!$B$2:$AS$506,MATCH(O$1,'Tillförd energi'!$B$1:$AQ$1,0),FALSE)</f>
        <v>0</v>
      </c>
      <c r="P462" s="73">
        <f>VLOOKUP($B462,'Tillförd energi'!$B$2:$AS$506,MATCH(P$1,'Tillförd energi'!$B$1:$AQ$1,0),FALSE)</f>
        <v>0</v>
      </c>
      <c r="Q462" s="73">
        <f>VLOOKUP($B462,'Tillförd energi'!$B$2:$AS$506,MATCH(Q$1,'Tillförd energi'!$B$1:$AQ$1,0),FALSE)</f>
        <v>0</v>
      </c>
      <c r="R462" s="73">
        <f>VLOOKUP($B462,'Tillförd energi'!$B$2:$AS$506,MATCH(R$1,'Tillförd energi'!$B$1:$AQ$1,0),FALSE)</f>
        <v>0</v>
      </c>
      <c r="S462" s="73">
        <f>VLOOKUP($B462,'Tillförd energi'!$B$2:$AS$506,MATCH(S$1,'Tillförd energi'!$B$1:$AQ$1,0),FALSE)</f>
        <v>0</v>
      </c>
      <c r="T462" s="73">
        <f>VLOOKUP($B462,'Tillförd energi'!$B$2:$AS$506,MATCH(T$1,'Tillförd energi'!$B$1:$AQ$1,0),FALSE)</f>
        <v>0</v>
      </c>
      <c r="U462" s="73">
        <f>VLOOKUP($B462,'Tillförd energi'!$B$2:$AS$506,MATCH(U$1,'Tillförd energi'!$B$1:$AQ$1,0),FALSE)</f>
        <v>0</v>
      </c>
      <c r="V462" s="73">
        <f>VLOOKUP($B462,'Tillförd energi'!$B$2:$AS$506,MATCH(V$1,'Tillförd energi'!$B$1:$AQ$1,0),FALSE)</f>
        <v>0</v>
      </c>
      <c r="W462" s="73">
        <f>VLOOKUP($B462,'Tillförd energi'!$B$2:$AS$506,MATCH(W$1,'Tillförd energi'!$B$1:$AQ$1,0),FALSE)</f>
        <v>0</v>
      </c>
      <c r="X462" s="73">
        <f>VLOOKUP($B462,'Tillförd energi'!$B$2:$AS$506,MATCH(X$1,'Tillförd energi'!$B$1:$AQ$1,0),FALSE)</f>
        <v>0</v>
      </c>
      <c r="Y462" s="73">
        <f>VLOOKUP($B462,'Tillförd energi'!$B$2:$AS$506,MATCH(Y$1,'Tillförd energi'!$B$1:$AQ$1,0),FALSE)</f>
        <v>0</v>
      </c>
      <c r="Z462" s="73">
        <f>VLOOKUP($B462,'Tillförd energi'!$B$2:$AS$506,MATCH(Z$1,'Tillförd energi'!$B$1:$AQ$1,0),FALSE)</f>
        <v>0</v>
      </c>
      <c r="AA462" s="73">
        <f>VLOOKUP($B462,'Tillförd energi'!$B$2:$AS$506,MATCH(AA$1,'Tillförd energi'!$B$1:$AQ$1,0),FALSE)</f>
        <v>0</v>
      </c>
      <c r="AB462" s="73">
        <f>VLOOKUP($B462,'Tillförd energi'!$B$2:$AS$506,MATCH(AB$1,'Tillförd energi'!$B$1:$AQ$1,0),FALSE)</f>
        <v>0</v>
      </c>
      <c r="AC462" s="73">
        <f>VLOOKUP($B462,'Tillförd energi'!$B$2:$AS$506,MATCH(AC$1,'Tillförd energi'!$B$1:$AQ$1,0),FALSE)</f>
        <v>0</v>
      </c>
      <c r="AD462" s="73">
        <f>VLOOKUP($B462,'Tillförd energi'!$B$2:$AS$506,MATCH(AD$1,'Tillförd energi'!$B$1:$AQ$1,0),FALSE)</f>
        <v>0</v>
      </c>
      <c r="AF462" s="73">
        <f>VLOOKUP($B462,'Tillförd energi'!$B$2:$AS$506,MATCH(AF$1,'Tillförd energi'!$B$1:$AQ$1,0),FALSE)</f>
        <v>0</v>
      </c>
      <c r="AH462" s="73">
        <f>IFERROR(VLOOKUP(B462,Miljö!$B$1:$S$476,9,FALSE)/1,0)</f>
        <v>0</v>
      </c>
      <c r="AJ462" s="81" t="str">
        <f>IFERROR(VLOOKUP($B462,Miljö!$B$1:$S$500,MATCH("hjälpel exklusive kraftvärme (GWh)",Miljö!$B$1:$V$1,0),FALSE)/1,"")</f>
        <v/>
      </c>
      <c r="AK462" s="81">
        <f t="shared" si="77"/>
        <v>0</v>
      </c>
      <c r="AL462" s="81">
        <f>VLOOKUP($B462,'Slutlig allokering'!$B$2:$AL$462,MATCH("Hjälpel kraftvärme",'Slutlig allokering'!$B$2:$AL$2,0),FALSE)</f>
        <v>0</v>
      </c>
      <c r="AN462" s="73">
        <f t="shared" si="78"/>
        <v>0</v>
      </c>
      <c r="AO462" s="73">
        <f t="shared" si="79"/>
        <v>0</v>
      </c>
      <c r="AP462" s="73" t="str">
        <f>IF(ISERROR(1/VLOOKUP($B462,Leveranser!$B$1:$S$500,MATCH("såld värme (gwh)",Leveranser!$B$1:$S$1,0),FALSE)),"",VLOOKUP($B462,Leveranser!$B$1:$S$500,MATCH("såld värme (gwh)",Leveranser!$B$1:$S$1,0),FALSE))</f>
        <v/>
      </c>
      <c r="AQ462" s="73">
        <f>VLOOKUP($B462,Leveranser!$B$1:$Y$500,MATCH("Totalt såld fjärrvärme till andra fjärrvärmeföretag",Leveranser!$B$1:$AA$1,0),FALSE)</f>
        <v>0</v>
      </c>
      <c r="AR462" s="73">
        <f>IF(ISERROR(1/VLOOKUP($B462,Miljö!$B$1:$S$500,MATCH("Såld mängd produktionsspecifik fjärrvärme (GWh)",Miljö!$B$1:$R$1,0),FALSE)),0,VLOOKUP($B462,Miljö!$B$1:$S$500,MATCH("Såld mängd produktionsspecifik fjärrvärme (GWh)",Miljö!$B$1:$R$1,0),FALSE))</f>
        <v>0</v>
      </c>
      <c r="AS462" s="82" t="str">
        <f t="shared" si="88"/>
        <v/>
      </c>
      <c r="AU462" s="73" t="str">
        <f>VLOOKUP($B462,'Miljövärden urval för publ'!$B$2:$I$486,7,FALSE)</f>
        <v>Nej</v>
      </c>
      <c r="AV462" s="73" t="str">
        <f>VLOOKUP($B462,'Miljövärden urval för publ'!$B$2:$I$486,6,FALSE)</f>
        <v>Nej</v>
      </c>
      <c r="AZ462" s="73">
        <f t="shared" si="80"/>
        <v>0</v>
      </c>
      <c r="BA462" s="73">
        <f t="shared" si="85"/>
        <v>0</v>
      </c>
      <c r="BB462" s="73">
        <f t="shared" si="81"/>
        <v>0</v>
      </c>
      <c r="BC462" s="73">
        <f t="shared" si="82"/>
        <v>0</v>
      </c>
      <c r="BE462" s="73">
        <f t="shared" si="86"/>
        <v>0</v>
      </c>
      <c r="BF462" s="73">
        <f t="shared" si="87"/>
        <v>0</v>
      </c>
      <c r="BH462" s="73">
        <f t="shared" si="83"/>
        <v>0</v>
      </c>
    </row>
    <row r="463" spans="1:60" ht="14.5" x14ac:dyDescent="0.35">
      <c r="A463" t="s">
        <v>596</v>
      </c>
      <c r="B463" t="s">
        <v>597</v>
      </c>
      <c r="C463" s="73">
        <f>VLOOKUP($B463,'Tillförd energi'!$B$2:$AS$506,MATCH(C$1,'Tillförd energi'!$B$1:$AQ$1,0),FALSE)</f>
        <v>0</v>
      </c>
      <c r="D463" s="73">
        <f>VLOOKUP($B463,'Tillförd energi'!$B$2:$AS$506,MATCH(D$1,'Tillförd energi'!$B$1:$AQ$1,0),FALSE)</f>
        <v>2.0699999999999998</v>
      </c>
      <c r="E463" s="73">
        <f>VLOOKUP($B463,'Tillförd energi'!$B$2:$AS$506,MATCH(E$1,'Tillförd energi'!$B$1:$AQ$1,0),FALSE)</f>
        <v>0</v>
      </c>
      <c r="F463" s="73">
        <f>VLOOKUP($B463,'Tillförd energi'!$B$2:$AS$506,MATCH(F$1,'Tillförd energi'!$B$1:$AQ$1,0),FALSE)</f>
        <v>1.8540000000000001</v>
      </c>
      <c r="G463" s="73">
        <f>VLOOKUP($B463,'Tillförd energi'!$B$2:$AS$506,MATCH(G$1,'Tillförd energi'!$B$1:$AQ$1,0),FALSE)</f>
        <v>14.24</v>
      </c>
      <c r="H463" s="73">
        <f>VLOOKUP($B463,'Tillförd energi'!$B$2:$AS$506,MATCH(H$1,'Tillförd energi'!$B$1:$AQ$1,0),FALSE)</f>
        <v>0</v>
      </c>
      <c r="I463" s="73">
        <f>VLOOKUP($B463,'Tillförd energi'!$B$2:$AS$506,MATCH(I$1,'Tillförd energi'!$B$1:$AQ$1,0),FALSE)</f>
        <v>277.2</v>
      </c>
      <c r="J463" s="73">
        <f>VLOOKUP($B463,'Tillförd energi'!$B$2:$AS$506,MATCH(J$1,'Tillförd energi'!$B$1:$AQ$1,0),FALSE)</f>
        <v>23.64</v>
      </c>
      <c r="K463" s="73">
        <f>VLOOKUP($B463,'Tillförd energi'!$B$2:$AS$506,MATCH(K$1,'Tillförd energi'!$B$1:$AQ$1,0),FALSE)</f>
        <v>0</v>
      </c>
      <c r="L463" s="73">
        <f>VLOOKUP($B463,'Tillförd energi'!$B$2:$AS$506,MATCH(L$1,'Tillförd energi'!$B$1:$AQ$1,0),FALSE)</f>
        <v>0</v>
      </c>
      <c r="M463" s="73">
        <f>VLOOKUP($B463,'Tillförd energi'!$B$2:$AS$506,MATCH(M$1,'Tillförd energi'!$B$1:$AQ$1,0),FALSE)</f>
        <v>17.100000000000001</v>
      </c>
      <c r="N463" s="73">
        <f>VLOOKUP($B463,'Tillförd energi'!$B$2:$AS$506,MATCH(N$1,'Tillförd energi'!$B$1:$AQ$1,0),FALSE)</f>
        <v>0</v>
      </c>
      <c r="O463" s="73">
        <f>VLOOKUP($B463,'Tillförd energi'!$B$2:$AS$506,MATCH(O$1,'Tillförd energi'!$B$1:$AQ$1,0),FALSE)</f>
        <v>0</v>
      </c>
      <c r="P463" s="73">
        <f>VLOOKUP($B463,'Tillförd energi'!$B$2:$AS$506,MATCH(P$1,'Tillförd energi'!$B$1:$AQ$1,0),FALSE)</f>
        <v>0</v>
      </c>
      <c r="Q463" s="73">
        <f>VLOOKUP($B463,'Tillförd energi'!$B$2:$AS$506,MATCH(Q$1,'Tillförd energi'!$B$1:$AQ$1,0),FALSE)</f>
        <v>228.7</v>
      </c>
      <c r="R463" s="73">
        <f>VLOOKUP($B463,'Tillförd energi'!$B$2:$AS$506,MATCH(R$1,'Tillförd energi'!$B$1:$AQ$1,0),FALSE)</f>
        <v>9.0027399999999994E-2</v>
      </c>
      <c r="S463" s="73">
        <f>VLOOKUP($B463,'Tillförd energi'!$B$2:$AS$506,MATCH(S$1,'Tillförd energi'!$B$1:$AQ$1,0),FALSE)</f>
        <v>8</v>
      </c>
      <c r="T463" s="73">
        <f>VLOOKUP($B463,'Tillförd energi'!$B$2:$AS$506,MATCH(T$1,'Tillförd energi'!$B$1:$AQ$1,0),FALSE)</f>
        <v>0</v>
      </c>
      <c r="U463" s="73">
        <f>VLOOKUP($B463,'Tillförd energi'!$B$2:$AS$506,MATCH(U$1,'Tillförd energi'!$B$1:$AQ$1,0),FALSE)</f>
        <v>0</v>
      </c>
      <c r="V463" s="73">
        <f>VLOOKUP($B463,'Tillförd energi'!$B$2:$AS$506,MATCH(V$1,'Tillförd energi'!$B$1:$AQ$1,0),FALSE)</f>
        <v>0</v>
      </c>
      <c r="W463" s="73">
        <f>VLOOKUP($B463,'Tillförd energi'!$B$2:$AS$506,MATCH(W$1,'Tillförd energi'!$B$1:$AQ$1,0),FALSE)</f>
        <v>0</v>
      </c>
      <c r="X463" s="73">
        <f>VLOOKUP($B463,'Tillförd energi'!$B$2:$AS$506,MATCH(X$1,'Tillförd energi'!$B$1:$AQ$1,0),FALSE)</f>
        <v>0</v>
      </c>
      <c r="Y463" s="73">
        <f>VLOOKUP($B463,'Tillförd energi'!$B$2:$AS$506,MATCH(Y$1,'Tillförd energi'!$B$1:$AQ$1,0),FALSE)</f>
        <v>0</v>
      </c>
      <c r="Z463" s="73">
        <f>VLOOKUP($B463,'Tillförd energi'!$B$2:$AS$506,MATCH(Z$1,'Tillförd energi'!$B$1:$AQ$1,0),FALSE)</f>
        <v>32.015000000000001</v>
      </c>
      <c r="AA463" s="73">
        <f>VLOOKUP($B463,'Tillförd energi'!$B$2:$AS$506,MATCH(AA$1,'Tillförd energi'!$B$1:$AQ$1,0),FALSE)</f>
        <v>70.516999999999996</v>
      </c>
      <c r="AB463" s="73">
        <f>VLOOKUP($B463,'Tillförd energi'!$B$2:$AS$506,MATCH(AB$1,'Tillförd energi'!$B$1:$AQ$1,0),FALSE)</f>
        <v>102</v>
      </c>
      <c r="AC463" s="73">
        <f>VLOOKUP($B463,'Tillförd energi'!$B$2:$AS$506,MATCH(AC$1,'Tillförd energi'!$B$1:$AQ$1,0),FALSE)</f>
        <v>301.59500000000003</v>
      </c>
      <c r="AD463" s="73">
        <f>VLOOKUP($B463,'Tillförd energi'!$B$2:$AS$506,MATCH(AD$1,'Tillförd energi'!$B$1:$AQ$1,0),FALSE)</f>
        <v>0</v>
      </c>
      <c r="AF463" s="73">
        <f>VLOOKUP($B463,'Tillförd energi'!$B$2:$AS$506,MATCH(AF$1,'Tillförd energi'!$B$1:$AQ$1,0),FALSE)</f>
        <v>26.396999999999998</v>
      </c>
      <c r="AH463" s="73">
        <f>IFERROR(VLOOKUP(B463,Miljö!$B$1:$S$476,9,FALSE)/1,0)</f>
        <v>11.323</v>
      </c>
      <c r="AJ463" s="81">
        <f>IFERROR(VLOOKUP($B463,Miljö!$B$1:$S$500,MATCH("hjälpel exklusive kraftvärme (GWh)",Miljö!$B$1:$V$1,0),FALSE)/1,"")</f>
        <v>11.557</v>
      </c>
      <c r="AK463" s="81">
        <f t="shared" si="77"/>
        <v>11.557</v>
      </c>
      <c r="AL463" s="81">
        <f>VLOOKUP($B463,'Slutlig allokering'!$B$2:$AL$462,MATCH("Hjälpel kraftvärme",'Slutlig allokering'!$B$2:$AL$2,0),FALSE)</f>
        <v>14.84</v>
      </c>
      <c r="AN463" s="73">
        <f t="shared" si="78"/>
        <v>1105.4180274</v>
      </c>
      <c r="AO463" s="73">
        <f t="shared" si="79"/>
        <v>1116.7410274000001</v>
      </c>
      <c r="AP463" s="73">
        <f>IF(ISERROR(1/VLOOKUP($B463,Leveranser!$B$1:$S$500,MATCH("såld värme (gwh)",Leveranser!$B$1:$S$1,0),FALSE)),"",VLOOKUP($B463,Leveranser!$B$1:$S$500,MATCH("såld värme (gwh)",Leveranser!$B$1:$S$1,0),FALSE))</f>
        <v>964.5</v>
      </c>
      <c r="AQ463" s="73">
        <f>VLOOKUP($B463,Leveranser!$B$1:$Y$500,MATCH("Totalt såld fjärrvärme till andra fjärrvärmeföretag",Leveranser!$B$1:$AA$1,0),FALSE)</f>
        <v>77</v>
      </c>
      <c r="AR463" s="73">
        <f>IF(ISERROR(1/VLOOKUP($B463,Miljö!$B$1:$S$500,MATCH("Såld mängd produktionsspecifik fjärrvärme (GWh)",Miljö!$B$1:$R$1,0),FALSE)),0,VLOOKUP($B463,Miljö!$B$1:$S$500,MATCH("Såld mängd produktionsspecifik fjärrvärme (GWh)",Miljö!$B$1:$R$1,0),FALSE))</f>
        <v>93</v>
      </c>
      <c r="AS463" s="82">
        <f t="shared" si="88"/>
        <v>0.86367382977372276</v>
      </c>
      <c r="AU463" s="73" t="str">
        <f>VLOOKUP($B463,'Miljövärden urval för publ'!$B$2:$I$486,7,FALSE)</f>
        <v>Ja</v>
      </c>
      <c r="AV463" s="73" t="str">
        <f>VLOOKUP($B463,'Miljövärden urval för publ'!$B$2:$I$486,6,FALSE)</f>
        <v>Ja</v>
      </c>
      <c r="AZ463" s="73">
        <f t="shared" si="80"/>
        <v>58.411999999999999</v>
      </c>
      <c r="BA463" s="73">
        <f t="shared" si="85"/>
        <v>0</v>
      </c>
      <c r="BB463" s="73">
        <f t="shared" si="81"/>
        <v>17.100000000000001</v>
      </c>
      <c r="BC463" s="73">
        <f t="shared" si="82"/>
        <v>236.79002739999999</v>
      </c>
      <c r="BE463" s="73">
        <f t="shared" si="86"/>
        <v>70.516999999999996</v>
      </c>
      <c r="BF463" s="73">
        <f t="shared" si="87"/>
        <v>0</v>
      </c>
      <c r="BH463" s="73">
        <f t="shared" si="83"/>
        <v>253.89002739999998</v>
      </c>
    </row>
    <row r="464" spans="1:60" ht="14.5" x14ac:dyDescent="0.35">
      <c r="A464" t="s">
        <v>596</v>
      </c>
      <c r="B464" t="s">
        <v>598</v>
      </c>
      <c r="C464" s="73">
        <f>VLOOKUP($B464,'Tillförd energi'!$B$2:$AS$506,MATCH(C$1,'Tillförd energi'!$B$1:$AQ$1,0),FALSE)</f>
        <v>0</v>
      </c>
      <c r="D464" s="73">
        <f>VLOOKUP($B464,'Tillförd energi'!$B$2:$AS$506,MATCH(D$1,'Tillförd energi'!$B$1:$AQ$1,0),FALSE)</f>
        <v>0.02</v>
      </c>
      <c r="E464" s="73">
        <f>VLOOKUP($B464,'Tillförd energi'!$B$2:$AS$506,MATCH(E$1,'Tillförd energi'!$B$1:$AQ$1,0),FALSE)</f>
        <v>0</v>
      </c>
      <c r="F464" s="73">
        <f>VLOOKUP($B464,'Tillförd energi'!$B$2:$AS$506,MATCH(F$1,'Tillförd energi'!$B$1:$AQ$1,0),FALSE)</f>
        <v>0</v>
      </c>
      <c r="G464" s="73">
        <f>VLOOKUP($B464,'Tillförd energi'!$B$2:$AS$506,MATCH(G$1,'Tillförd energi'!$B$1:$AQ$1,0),FALSE)</f>
        <v>0</v>
      </c>
      <c r="H464" s="73">
        <f>VLOOKUP($B464,'Tillförd energi'!$B$2:$AS$506,MATCH(H$1,'Tillförd energi'!$B$1:$AQ$1,0),FALSE)</f>
        <v>0</v>
      </c>
      <c r="I464" s="73">
        <f>VLOOKUP($B464,'Tillförd energi'!$B$2:$AS$506,MATCH(I$1,'Tillförd energi'!$B$1:$AQ$1,0),FALSE)</f>
        <v>0</v>
      </c>
      <c r="J464" s="73">
        <f>VLOOKUP($B464,'Tillförd energi'!$B$2:$AS$506,MATCH(J$1,'Tillförd energi'!$B$1:$AQ$1,0),FALSE)</f>
        <v>0</v>
      </c>
      <c r="K464" s="73">
        <f>VLOOKUP($B464,'Tillförd energi'!$B$2:$AS$506,MATCH(K$1,'Tillförd energi'!$B$1:$AQ$1,0),FALSE)</f>
        <v>0</v>
      </c>
      <c r="L464" s="73">
        <f>VLOOKUP($B464,'Tillförd energi'!$B$2:$AS$506,MATCH(L$1,'Tillförd energi'!$B$1:$AQ$1,0),FALSE)</f>
        <v>0</v>
      </c>
      <c r="M464" s="73">
        <f>VLOOKUP($B464,'Tillförd energi'!$B$2:$AS$506,MATCH(M$1,'Tillförd energi'!$B$1:$AQ$1,0),FALSE)</f>
        <v>0</v>
      </c>
      <c r="N464" s="73">
        <f>VLOOKUP($B464,'Tillförd energi'!$B$2:$AS$506,MATCH(N$1,'Tillförd energi'!$B$1:$AQ$1,0),FALSE)</f>
        <v>0</v>
      </c>
      <c r="O464" s="73">
        <f>VLOOKUP($B464,'Tillförd energi'!$B$2:$AS$506,MATCH(O$1,'Tillförd energi'!$B$1:$AQ$1,0),FALSE)</f>
        <v>0</v>
      </c>
      <c r="P464" s="73">
        <f>VLOOKUP($B464,'Tillförd energi'!$B$2:$AS$506,MATCH(P$1,'Tillförd energi'!$B$1:$AQ$1,0),FALSE)</f>
        <v>0</v>
      </c>
      <c r="Q464" s="73">
        <f>VLOOKUP($B464,'Tillförd energi'!$B$2:$AS$506,MATCH(Q$1,'Tillförd energi'!$B$1:$AQ$1,0),FALSE)</f>
        <v>2.2719999999999998</v>
      </c>
      <c r="R464" s="73">
        <f>VLOOKUP($B464,'Tillförd energi'!$B$2:$AS$506,MATCH(R$1,'Tillförd energi'!$B$1:$AQ$1,0),FALSE)</f>
        <v>0</v>
      </c>
      <c r="S464" s="73">
        <f>VLOOKUP($B464,'Tillförd energi'!$B$2:$AS$506,MATCH(S$1,'Tillförd energi'!$B$1:$AQ$1,0),FALSE)</f>
        <v>0</v>
      </c>
      <c r="T464" s="73">
        <f>VLOOKUP($B464,'Tillförd energi'!$B$2:$AS$506,MATCH(T$1,'Tillförd energi'!$B$1:$AQ$1,0),FALSE)</f>
        <v>0</v>
      </c>
      <c r="U464" s="73">
        <f>VLOOKUP($B464,'Tillförd energi'!$B$2:$AS$506,MATCH(U$1,'Tillförd energi'!$B$1:$AQ$1,0),FALSE)</f>
        <v>0</v>
      </c>
      <c r="V464" s="73">
        <f>VLOOKUP($B464,'Tillförd energi'!$B$2:$AS$506,MATCH(V$1,'Tillförd energi'!$B$1:$AQ$1,0),FALSE)</f>
        <v>0</v>
      </c>
      <c r="W464" s="73">
        <f>VLOOKUP($B464,'Tillförd energi'!$B$2:$AS$506,MATCH(W$1,'Tillförd energi'!$B$1:$AQ$1,0),FALSE)</f>
        <v>0</v>
      </c>
      <c r="X464" s="73">
        <f>VLOOKUP($B464,'Tillförd energi'!$B$2:$AS$506,MATCH(X$1,'Tillförd energi'!$B$1:$AQ$1,0),FALSE)</f>
        <v>0</v>
      </c>
      <c r="Y464" s="73">
        <f>VLOOKUP($B464,'Tillförd energi'!$B$2:$AS$506,MATCH(Y$1,'Tillförd energi'!$B$1:$AQ$1,0),FALSE)</f>
        <v>0</v>
      </c>
      <c r="Z464" s="73">
        <f>VLOOKUP($B464,'Tillförd energi'!$B$2:$AS$506,MATCH(Z$1,'Tillförd energi'!$B$1:$AQ$1,0),FALSE)</f>
        <v>0</v>
      </c>
      <c r="AA464" s="73">
        <f>VLOOKUP($B464,'Tillförd energi'!$B$2:$AS$506,MATCH(AA$1,'Tillförd energi'!$B$1:$AQ$1,0),FALSE)</f>
        <v>0</v>
      </c>
      <c r="AB464" s="73">
        <f>VLOOKUP($B464,'Tillförd energi'!$B$2:$AS$506,MATCH(AB$1,'Tillförd energi'!$B$1:$AQ$1,0),FALSE)</f>
        <v>0</v>
      </c>
      <c r="AC464" s="73">
        <f>VLOOKUP($B464,'Tillförd energi'!$B$2:$AS$506,MATCH(AC$1,'Tillförd energi'!$B$1:$AQ$1,0),FALSE)</f>
        <v>0</v>
      </c>
      <c r="AD464" s="73">
        <f>VLOOKUP($B464,'Tillförd energi'!$B$2:$AS$506,MATCH(AD$1,'Tillförd energi'!$B$1:$AQ$1,0),FALSE)</f>
        <v>0</v>
      </c>
      <c r="AF464" s="73">
        <f>VLOOKUP($B464,'Tillförd energi'!$B$2:$AS$506,MATCH(AF$1,'Tillförd energi'!$B$1:$AQ$1,0),FALSE)</f>
        <v>6.1400000000000003E-2</v>
      </c>
      <c r="AH464" s="73">
        <f>IFERROR(VLOOKUP(B464,Miljö!$B$1:$S$476,9,FALSE)/1,0)</f>
        <v>0</v>
      </c>
      <c r="AJ464" s="81">
        <f>IFERROR(VLOOKUP($B464,Miljö!$B$1:$S$500,MATCH("hjälpel exklusive kraftvärme (GWh)",Miljö!$B$1:$V$1,0),FALSE)/1,"")</f>
        <v>6.1400000000000003E-2</v>
      </c>
      <c r="AK464" s="81">
        <f t="shared" si="77"/>
        <v>6.1400000000000003E-2</v>
      </c>
      <c r="AL464" s="81">
        <f>VLOOKUP($B464,'Slutlig allokering'!$B$2:$AL$462,MATCH("Hjälpel kraftvärme",'Slutlig allokering'!$B$2:$AL$2,0),FALSE)</f>
        <v>0</v>
      </c>
      <c r="AN464" s="73">
        <f t="shared" si="78"/>
        <v>2.3533999999999997</v>
      </c>
      <c r="AO464" s="73">
        <f t="shared" si="79"/>
        <v>2.3533999999999997</v>
      </c>
      <c r="AP464" s="73">
        <f>IF(ISERROR(1/VLOOKUP($B464,Leveranser!$B$1:$S$500,MATCH("såld värme (gwh)",Leveranser!$B$1:$S$1,0),FALSE)),"",VLOOKUP($B464,Leveranser!$B$1:$S$500,MATCH("såld värme (gwh)",Leveranser!$B$1:$S$1,0),FALSE))</f>
        <v>1.8280000000000001</v>
      </c>
      <c r="AQ464" s="73">
        <f>VLOOKUP($B464,Leveranser!$B$1:$Y$500,MATCH("Totalt såld fjärrvärme till andra fjärrvärmeföretag",Leveranser!$B$1:$AA$1,0),FALSE)</f>
        <v>0</v>
      </c>
      <c r="AR464" s="73">
        <f>IF(ISERROR(1/VLOOKUP($B464,Miljö!$B$1:$S$500,MATCH("Såld mängd produktionsspecifik fjärrvärme (GWh)",Miljö!$B$1:$R$1,0),FALSE)),0,VLOOKUP($B464,Miljö!$B$1:$S$500,MATCH("Såld mängd produktionsspecifik fjärrvärme (GWh)",Miljö!$B$1:$R$1,0),FALSE))</f>
        <v>0</v>
      </c>
      <c r="AS464" s="82">
        <f t="shared" si="88"/>
        <v>0.77674853403586308</v>
      </c>
      <c r="AU464" s="73" t="str">
        <f>VLOOKUP($B464,'Miljövärden urval för publ'!$B$2:$I$486,7,FALSE)</f>
        <v>Ja</v>
      </c>
      <c r="AV464" s="73" t="str">
        <f>VLOOKUP($B464,'Miljövärden urval för publ'!$B$2:$I$486,6,FALSE)</f>
        <v>Ja</v>
      </c>
      <c r="AZ464" s="73">
        <f t="shared" si="80"/>
        <v>6.1400000000000003E-2</v>
      </c>
      <c r="BA464" s="73">
        <f t="shared" si="85"/>
        <v>0</v>
      </c>
      <c r="BB464" s="73">
        <f t="shared" si="81"/>
        <v>0</v>
      </c>
      <c r="BC464" s="73">
        <f t="shared" si="82"/>
        <v>2.2719999999999998</v>
      </c>
      <c r="BE464" s="73">
        <f t="shared" si="86"/>
        <v>0</v>
      </c>
      <c r="BF464" s="73">
        <f t="shared" si="87"/>
        <v>0</v>
      </c>
      <c r="BH464" s="73">
        <f t="shared" si="83"/>
        <v>2.2719999999999998</v>
      </c>
    </row>
    <row r="465" spans="1:60" ht="14.5" x14ac:dyDescent="0.35">
      <c r="A465" t="s">
        <v>596</v>
      </c>
      <c r="B465" t="s">
        <v>599</v>
      </c>
      <c r="C465" s="73">
        <f>VLOOKUP($B465,'Tillförd energi'!$B$2:$AS$506,MATCH(C$1,'Tillförd energi'!$B$1:$AQ$1,0),FALSE)</f>
        <v>0</v>
      </c>
      <c r="D465" s="73">
        <f>VLOOKUP($B465,'Tillförd energi'!$B$2:$AS$506,MATCH(D$1,'Tillförd energi'!$B$1:$AQ$1,0),FALSE)</f>
        <v>0.55000000000000004</v>
      </c>
      <c r="E465" s="73">
        <f>VLOOKUP($B465,'Tillförd energi'!$B$2:$AS$506,MATCH(E$1,'Tillförd energi'!$B$1:$AQ$1,0),FALSE)</f>
        <v>0</v>
      </c>
      <c r="F465" s="73">
        <f>VLOOKUP($B465,'Tillförd energi'!$B$2:$AS$506,MATCH(F$1,'Tillförd energi'!$B$1:$AQ$1,0),FALSE)</f>
        <v>0</v>
      </c>
      <c r="G465" s="73">
        <f>VLOOKUP($B465,'Tillförd energi'!$B$2:$AS$506,MATCH(G$1,'Tillförd energi'!$B$1:$AQ$1,0),FALSE)</f>
        <v>0</v>
      </c>
      <c r="H465" s="73">
        <f>VLOOKUP($B465,'Tillförd energi'!$B$2:$AS$506,MATCH(H$1,'Tillförd energi'!$B$1:$AQ$1,0),FALSE)</f>
        <v>0</v>
      </c>
      <c r="I465" s="73">
        <f>VLOOKUP($B465,'Tillförd energi'!$B$2:$AS$506,MATCH(I$1,'Tillförd energi'!$B$1:$AQ$1,0),FALSE)</f>
        <v>0</v>
      </c>
      <c r="J465" s="73">
        <f>VLOOKUP($B465,'Tillförd energi'!$B$2:$AS$506,MATCH(J$1,'Tillförd energi'!$B$1:$AQ$1,0),FALSE)</f>
        <v>0</v>
      </c>
      <c r="K465" s="73">
        <f>VLOOKUP($B465,'Tillförd energi'!$B$2:$AS$506,MATCH(K$1,'Tillförd energi'!$B$1:$AQ$1,0),FALSE)</f>
        <v>0.24</v>
      </c>
      <c r="L465" s="73">
        <f>VLOOKUP($B465,'Tillförd energi'!$B$2:$AS$506,MATCH(L$1,'Tillförd energi'!$B$1:$AQ$1,0),FALSE)</f>
        <v>0</v>
      </c>
      <c r="M465" s="73">
        <f>VLOOKUP($B465,'Tillförd energi'!$B$2:$AS$506,MATCH(M$1,'Tillförd energi'!$B$1:$AQ$1,0),FALSE)</f>
        <v>0</v>
      </c>
      <c r="N465" s="73">
        <f>VLOOKUP($B465,'Tillförd energi'!$B$2:$AS$506,MATCH(N$1,'Tillförd energi'!$B$1:$AQ$1,0),FALSE)</f>
        <v>0</v>
      </c>
      <c r="O465" s="73">
        <f>VLOOKUP($B465,'Tillförd energi'!$B$2:$AS$506,MATCH(O$1,'Tillförd energi'!$B$1:$AQ$1,0),FALSE)</f>
        <v>0</v>
      </c>
      <c r="P465" s="73">
        <f>VLOOKUP($B465,'Tillförd energi'!$B$2:$AS$506,MATCH(P$1,'Tillförd energi'!$B$1:$AQ$1,0),FALSE)</f>
        <v>0</v>
      </c>
      <c r="Q465" s="73">
        <f>VLOOKUP($B465,'Tillförd energi'!$B$2:$AS$506,MATCH(Q$1,'Tillförd energi'!$B$1:$AQ$1,0),FALSE)</f>
        <v>2.96</v>
      </c>
      <c r="R465" s="73">
        <f>VLOOKUP($B465,'Tillförd energi'!$B$2:$AS$506,MATCH(R$1,'Tillförd energi'!$B$1:$AQ$1,0),FALSE)</f>
        <v>8.9700000000000006</v>
      </c>
      <c r="S465" s="73">
        <f>VLOOKUP($B465,'Tillförd energi'!$B$2:$AS$506,MATCH(S$1,'Tillförd energi'!$B$1:$AQ$1,0),FALSE)</f>
        <v>0</v>
      </c>
      <c r="T465" s="73">
        <f>VLOOKUP($B465,'Tillförd energi'!$B$2:$AS$506,MATCH(T$1,'Tillförd energi'!$B$1:$AQ$1,0),FALSE)</f>
        <v>1.19</v>
      </c>
      <c r="U465" s="73">
        <f>VLOOKUP($B465,'Tillförd energi'!$B$2:$AS$506,MATCH(U$1,'Tillförd energi'!$B$1:$AQ$1,0),FALSE)</f>
        <v>0</v>
      </c>
      <c r="V465" s="73">
        <f>VLOOKUP($B465,'Tillförd energi'!$B$2:$AS$506,MATCH(V$1,'Tillförd energi'!$B$1:$AQ$1,0),FALSE)</f>
        <v>0</v>
      </c>
      <c r="W465" s="73">
        <f>VLOOKUP($B465,'Tillförd energi'!$B$2:$AS$506,MATCH(W$1,'Tillförd energi'!$B$1:$AQ$1,0),FALSE)</f>
        <v>0</v>
      </c>
      <c r="X465" s="73">
        <f>VLOOKUP($B465,'Tillförd energi'!$B$2:$AS$506,MATCH(X$1,'Tillförd energi'!$B$1:$AQ$1,0),FALSE)</f>
        <v>0</v>
      </c>
      <c r="Y465" s="73">
        <f>VLOOKUP($B465,'Tillförd energi'!$B$2:$AS$506,MATCH(Y$1,'Tillförd energi'!$B$1:$AQ$1,0),FALSE)</f>
        <v>0</v>
      </c>
      <c r="Z465" s="73">
        <f>VLOOKUP($B465,'Tillförd energi'!$B$2:$AS$506,MATCH(Z$1,'Tillförd energi'!$B$1:$AQ$1,0),FALSE)</f>
        <v>0</v>
      </c>
      <c r="AA465" s="73">
        <f>VLOOKUP($B465,'Tillförd energi'!$B$2:$AS$506,MATCH(AA$1,'Tillförd energi'!$B$1:$AQ$1,0),FALSE)</f>
        <v>0</v>
      </c>
      <c r="AB465" s="73">
        <f>VLOOKUP($B465,'Tillförd energi'!$B$2:$AS$506,MATCH(AB$1,'Tillförd energi'!$B$1:$AQ$1,0),FALSE)</f>
        <v>0</v>
      </c>
      <c r="AC465" s="73">
        <f>VLOOKUP($B465,'Tillförd energi'!$B$2:$AS$506,MATCH(AC$1,'Tillförd energi'!$B$1:$AQ$1,0),FALSE)</f>
        <v>0</v>
      </c>
      <c r="AD465" s="73">
        <f>VLOOKUP($B465,'Tillförd energi'!$B$2:$AS$506,MATCH(AD$1,'Tillförd energi'!$B$1:$AQ$1,0),FALSE)</f>
        <v>0</v>
      </c>
      <c r="AF465" s="73">
        <f>VLOOKUP($B465,'Tillförd energi'!$B$2:$AS$506,MATCH(AF$1,'Tillförd energi'!$B$1:$AQ$1,0),FALSE)</f>
        <v>0.23</v>
      </c>
      <c r="AH465" s="73">
        <f>IFERROR(VLOOKUP(B465,Miljö!$B$1:$S$476,9,FALSE)/1,0)</f>
        <v>0</v>
      </c>
      <c r="AJ465" s="81">
        <f>IFERROR(VLOOKUP($B465,Miljö!$B$1:$S$500,MATCH("hjälpel exklusive kraftvärme (GWh)",Miljö!$B$1:$V$1,0),FALSE)/1,"")</f>
        <v>0.23</v>
      </c>
      <c r="AK465" s="81">
        <f t="shared" si="77"/>
        <v>0.23</v>
      </c>
      <c r="AL465" s="81">
        <f>VLOOKUP($B465,'Slutlig allokering'!$B$2:$AL$462,MATCH("Hjälpel kraftvärme",'Slutlig allokering'!$B$2:$AL$2,0),FALSE)</f>
        <v>0</v>
      </c>
      <c r="AN465" s="73">
        <f t="shared" si="78"/>
        <v>14.14</v>
      </c>
      <c r="AO465" s="73">
        <f t="shared" si="79"/>
        <v>14.14</v>
      </c>
      <c r="AP465" s="73">
        <f>IF(ISERROR(1/VLOOKUP($B465,Leveranser!$B$1:$S$500,MATCH("såld värme (gwh)",Leveranser!$B$1:$S$1,0),FALSE)),"",VLOOKUP($B465,Leveranser!$B$1:$S$500,MATCH("såld värme (gwh)",Leveranser!$B$1:$S$1,0),FALSE))</f>
        <v>9.6</v>
      </c>
      <c r="AQ465" s="73">
        <f>VLOOKUP($B465,Leveranser!$B$1:$Y$500,MATCH("Totalt såld fjärrvärme till andra fjärrvärmeföretag",Leveranser!$B$1:$AA$1,0),FALSE)</f>
        <v>0</v>
      </c>
      <c r="AR465" s="73">
        <f>IF(ISERROR(1/VLOOKUP($B465,Miljö!$B$1:$S$500,MATCH("Såld mängd produktionsspecifik fjärrvärme (GWh)",Miljö!$B$1:$R$1,0),FALSE)),0,VLOOKUP($B465,Miljö!$B$1:$S$500,MATCH("Såld mängd produktionsspecifik fjärrvärme (GWh)",Miljö!$B$1:$R$1,0),FALSE))</f>
        <v>0</v>
      </c>
      <c r="AS465" s="82">
        <f t="shared" si="88"/>
        <v>0.67892503536067883</v>
      </c>
      <c r="AU465" s="73" t="str">
        <f>VLOOKUP($B465,'Miljövärden urval för publ'!$B$2:$I$486,7,FALSE)</f>
        <v>Ja</v>
      </c>
      <c r="AV465" s="73" t="str">
        <f>VLOOKUP($B465,'Miljövärden urval för publ'!$B$2:$I$486,6,FALSE)</f>
        <v>Ja</v>
      </c>
      <c r="AZ465" s="73">
        <f t="shared" si="80"/>
        <v>0.23</v>
      </c>
      <c r="BA465" s="73">
        <f t="shared" si="85"/>
        <v>0</v>
      </c>
      <c r="BB465" s="73">
        <f t="shared" si="81"/>
        <v>0</v>
      </c>
      <c r="BC465" s="73">
        <f t="shared" si="82"/>
        <v>13.12</v>
      </c>
      <c r="BE465" s="73">
        <f t="shared" si="86"/>
        <v>0</v>
      </c>
      <c r="BF465" s="73">
        <f t="shared" si="87"/>
        <v>0</v>
      </c>
      <c r="BH465" s="73">
        <f t="shared" si="83"/>
        <v>13.360000000000001</v>
      </c>
    </row>
    <row r="466" spans="1:60" ht="14.5" x14ac:dyDescent="0.35">
      <c r="A466" t="s">
        <v>596</v>
      </c>
      <c r="B466" t="s">
        <v>600</v>
      </c>
      <c r="C466" s="73">
        <f>VLOOKUP($B466,'Tillförd energi'!$B$2:$AS$506,MATCH(C$1,'Tillförd energi'!$B$1:$AQ$1,0),FALSE)</f>
        <v>0</v>
      </c>
      <c r="D466" s="73">
        <f>VLOOKUP($B466,'Tillförd energi'!$B$2:$AS$506,MATCH(D$1,'Tillförd energi'!$B$1:$AQ$1,0),FALSE)</f>
        <v>1.38</v>
      </c>
      <c r="E466" s="73">
        <f>VLOOKUP($B466,'Tillförd energi'!$B$2:$AS$506,MATCH(E$1,'Tillförd energi'!$B$1:$AQ$1,0),FALSE)</f>
        <v>0</v>
      </c>
      <c r="F466" s="73">
        <f>VLOOKUP($B466,'Tillförd energi'!$B$2:$AS$506,MATCH(F$1,'Tillförd energi'!$B$1:$AQ$1,0),FALSE)</f>
        <v>0</v>
      </c>
      <c r="G466" s="73">
        <f>VLOOKUP($B466,'Tillförd energi'!$B$2:$AS$506,MATCH(G$1,'Tillförd energi'!$B$1:$AQ$1,0),FALSE)</f>
        <v>0</v>
      </c>
      <c r="H466" s="73">
        <f>VLOOKUP($B466,'Tillförd energi'!$B$2:$AS$506,MATCH(H$1,'Tillförd energi'!$B$1:$AQ$1,0),FALSE)</f>
        <v>0</v>
      </c>
      <c r="I466" s="73">
        <f>VLOOKUP($B466,'Tillförd energi'!$B$2:$AS$506,MATCH(I$1,'Tillförd energi'!$B$1:$AQ$1,0),FALSE)</f>
        <v>22.4</v>
      </c>
      <c r="J466" s="73">
        <f>VLOOKUP($B466,'Tillförd energi'!$B$2:$AS$506,MATCH(J$1,'Tillförd energi'!$B$1:$AQ$1,0),FALSE)</f>
        <v>1.7141200000000001</v>
      </c>
      <c r="K466" s="73">
        <f>VLOOKUP($B466,'Tillförd energi'!$B$2:$AS$506,MATCH(K$1,'Tillförd energi'!$B$1:$AQ$1,0),FALSE)</f>
        <v>206.8</v>
      </c>
      <c r="L466" s="73">
        <f>VLOOKUP($B466,'Tillförd energi'!$B$2:$AS$506,MATCH(L$1,'Tillförd energi'!$B$1:$AQ$1,0),FALSE)</f>
        <v>0</v>
      </c>
      <c r="M466" s="73">
        <f>VLOOKUP($B466,'Tillförd energi'!$B$2:$AS$506,MATCH(M$1,'Tillförd energi'!$B$1:$AQ$1,0),FALSE)</f>
        <v>1.99</v>
      </c>
      <c r="N466" s="73">
        <f>VLOOKUP($B466,'Tillförd energi'!$B$2:$AS$506,MATCH(N$1,'Tillförd energi'!$B$1:$AQ$1,0),FALSE)</f>
        <v>0</v>
      </c>
      <c r="O466" s="73">
        <f>VLOOKUP($B466,'Tillförd energi'!$B$2:$AS$506,MATCH(O$1,'Tillförd energi'!$B$1:$AQ$1,0),FALSE)</f>
        <v>13.3</v>
      </c>
      <c r="P466" s="73">
        <f>VLOOKUP($B466,'Tillförd energi'!$B$2:$AS$506,MATCH(P$1,'Tillförd energi'!$B$1:$AQ$1,0),FALSE)</f>
        <v>7.7130000000000001</v>
      </c>
      <c r="Q466" s="73">
        <f>VLOOKUP($B466,'Tillförd energi'!$B$2:$AS$506,MATCH(Q$1,'Tillförd energi'!$B$1:$AQ$1,0),FALSE)</f>
        <v>0</v>
      </c>
      <c r="R466" s="73">
        <f>VLOOKUP($B466,'Tillförd energi'!$B$2:$AS$506,MATCH(R$1,'Tillförd energi'!$B$1:$AQ$1,0),FALSE)</f>
        <v>0</v>
      </c>
      <c r="S466" s="73">
        <f>VLOOKUP($B466,'Tillförd energi'!$B$2:$AS$506,MATCH(S$1,'Tillförd energi'!$B$1:$AQ$1,0),FALSE)</f>
        <v>0</v>
      </c>
      <c r="T466" s="73">
        <f>VLOOKUP($B466,'Tillförd energi'!$B$2:$AS$506,MATCH(T$1,'Tillförd energi'!$B$1:$AQ$1,0),FALSE)</f>
        <v>0</v>
      </c>
      <c r="U466" s="73">
        <f>VLOOKUP($B466,'Tillförd energi'!$B$2:$AS$506,MATCH(U$1,'Tillförd energi'!$B$1:$AQ$1,0),FALSE)</f>
        <v>0</v>
      </c>
      <c r="V466" s="73">
        <f>VLOOKUP($B466,'Tillförd energi'!$B$2:$AS$506,MATCH(V$1,'Tillförd energi'!$B$1:$AQ$1,0),FALSE)</f>
        <v>6.7</v>
      </c>
      <c r="W466" s="73">
        <f>VLOOKUP($B466,'Tillförd energi'!$B$2:$AS$506,MATCH(W$1,'Tillförd energi'!$B$1:$AQ$1,0),FALSE)</f>
        <v>0</v>
      </c>
      <c r="X466" s="73">
        <f>VLOOKUP($B466,'Tillförd energi'!$B$2:$AS$506,MATCH(X$1,'Tillförd energi'!$B$1:$AQ$1,0),FALSE)</f>
        <v>0</v>
      </c>
      <c r="Y466" s="73">
        <f>VLOOKUP($B466,'Tillförd energi'!$B$2:$AS$506,MATCH(Y$1,'Tillförd energi'!$B$1:$AQ$1,0),FALSE)</f>
        <v>0</v>
      </c>
      <c r="Z466" s="73">
        <f>VLOOKUP($B466,'Tillförd energi'!$B$2:$AS$506,MATCH(Z$1,'Tillförd energi'!$B$1:$AQ$1,0),FALSE)</f>
        <v>0</v>
      </c>
      <c r="AA466" s="73">
        <f>VLOOKUP($B466,'Tillförd energi'!$B$2:$AS$506,MATCH(AA$1,'Tillförd energi'!$B$1:$AQ$1,0),FALSE)</f>
        <v>0</v>
      </c>
      <c r="AB466" s="73">
        <f>VLOOKUP($B466,'Tillförd energi'!$B$2:$AS$506,MATCH(AB$1,'Tillförd energi'!$B$1:$AQ$1,0),FALSE)</f>
        <v>0</v>
      </c>
      <c r="AC466" s="73">
        <f>VLOOKUP($B466,'Tillförd energi'!$B$2:$AS$506,MATCH(AC$1,'Tillförd energi'!$B$1:$AQ$1,0),FALSE)</f>
        <v>0.251</v>
      </c>
      <c r="AD466" s="73">
        <f>VLOOKUP($B466,'Tillförd energi'!$B$2:$AS$506,MATCH(AD$1,'Tillförd energi'!$B$1:$AQ$1,0),FALSE)</f>
        <v>0</v>
      </c>
      <c r="AF466" s="73">
        <f>VLOOKUP($B466,'Tillförd energi'!$B$2:$AS$506,MATCH(AF$1,'Tillförd energi'!$B$1:$AQ$1,0),FALSE)</f>
        <v>9.8390000000000004</v>
      </c>
      <c r="AH466" s="73">
        <f>IFERROR(VLOOKUP(B466,Miljö!$B$1:$S$476,9,FALSE)/1,0)</f>
        <v>0</v>
      </c>
      <c r="AJ466" s="81">
        <f>IFERROR(VLOOKUP($B466,Miljö!$B$1:$S$500,MATCH("hjälpel exklusive kraftvärme (GWh)",Miljö!$B$1:$V$1,0),FALSE)/1,"")</f>
        <v>9.8390000000000004</v>
      </c>
      <c r="AK466" s="81">
        <f t="shared" si="77"/>
        <v>9.8390000000000004</v>
      </c>
      <c r="AL466" s="81">
        <f>VLOOKUP($B466,'Slutlig allokering'!$B$2:$AL$462,MATCH("Hjälpel kraftvärme",'Slutlig allokering'!$B$2:$AL$2,0),FALSE)</f>
        <v>0</v>
      </c>
      <c r="AN466" s="73">
        <f t="shared" si="78"/>
        <v>272.08712000000003</v>
      </c>
      <c r="AO466" s="73">
        <f t="shared" si="79"/>
        <v>272.08712000000003</v>
      </c>
      <c r="AP466" s="73">
        <f>IF(ISERROR(1/VLOOKUP($B466,Leveranser!$B$1:$S$500,MATCH("såld värme (gwh)",Leveranser!$B$1:$S$1,0),FALSE)),"",VLOOKUP($B466,Leveranser!$B$1:$S$500,MATCH("såld värme (gwh)",Leveranser!$B$1:$S$1,0),FALSE))</f>
        <v>185.4</v>
      </c>
      <c r="AQ466" s="73">
        <f>VLOOKUP($B466,Leveranser!$B$1:$Y$500,MATCH("Totalt såld fjärrvärme till andra fjärrvärmeföretag",Leveranser!$B$1:$AA$1,0),FALSE)</f>
        <v>0</v>
      </c>
      <c r="AR466" s="73">
        <f>IF(ISERROR(1/VLOOKUP($B466,Miljö!$B$1:$S$500,MATCH("Såld mängd produktionsspecifik fjärrvärme (GWh)",Miljö!$B$1:$R$1,0),FALSE)),0,VLOOKUP($B466,Miljö!$B$1:$S$500,MATCH("Såld mängd produktionsspecifik fjärrvärme (GWh)",Miljö!$B$1:$R$1,0),FALSE))</f>
        <v>0</v>
      </c>
      <c r="AS466" s="82">
        <f t="shared" si="88"/>
        <v>0.68139939883960687</v>
      </c>
      <c r="AU466" s="73" t="str">
        <f>VLOOKUP($B466,'Miljövärden urval för publ'!$B$2:$I$486,7,FALSE)</f>
        <v>Ja</v>
      </c>
      <c r="AV466" s="73" t="str">
        <f>VLOOKUP($B466,'Miljövärden urval för publ'!$B$2:$I$486,6,FALSE)</f>
        <v>Ja</v>
      </c>
      <c r="AZ466" s="73">
        <f t="shared" si="80"/>
        <v>9.8390000000000004</v>
      </c>
      <c r="BA466" s="73">
        <f t="shared" si="85"/>
        <v>0</v>
      </c>
      <c r="BB466" s="73">
        <f t="shared" si="81"/>
        <v>23.003</v>
      </c>
      <c r="BC466" s="73">
        <f t="shared" si="82"/>
        <v>0</v>
      </c>
      <c r="BE466" s="73">
        <f t="shared" si="86"/>
        <v>0</v>
      </c>
      <c r="BF466" s="73">
        <f t="shared" si="87"/>
        <v>0</v>
      </c>
      <c r="BH466" s="73">
        <f t="shared" si="83"/>
        <v>236.50300000000001</v>
      </c>
    </row>
    <row r="467" spans="1:60" ht="14.5" x14ac:dyDescent="0.35">
      <c r="A467" t="s">
        <v>601</v>
      </c>
      <c r="B467" t="s">
        <v>602</v>
      </c>
      <c r="C467" s="73">
        <f>VLOOKUP($B467,'Tillförd energi'!$B$2:$AS$506,MATCH(C$1,'Tillförd energi'!$B$1:$AQ$1,0),FALSE)</f>
        <v>0</v>
      </c>
      <c r="D467" s="73">
        <f>VLOOKUP($B467,'Tillförd energi'!$B$2:$AS$506,MATCH(D$1,'Tillförd energi'!$B$1:$AQ$1,0),FALSE)</f>
        <v>0.15</v>
      </c>
      <c r="E467" s="73">
        <f>VLOOKUP($B467,'Tillförd energi'!$B$2:$AS$506,MATCH(E$1,'Tillförd energi'!$B$1:$AQ$1,0),FALSE)</f>
        <v>0</v>
      </c>
      <c r="F467" s="73">
        <f>VLOOKUP($B467,'Tillförd energi'!$B$2:$AS$506,MATCH(F$1,'Tillförd energi'!$B$1:$AQ$1,0),FALSE)</f>
        <v>0</v>
      </c>
      <c r="G467" s="73">
        <f>VLOOKUP($B467,'Tillförd energi'!$B$2:$AS$506,MATCH(G$1,'Tillförd energi'!$B$1:$AQ$1,0),FALSE)</f>
        <v>0</v>
      </c>
      <c r="H467" s="73">
        <f>VLOOKUP($B467,'Tillförd energi'!$B$2:$AS$506,MATCH(H$1,'Tillförd energi'!$B$1:$AQ$1,0),FALSE)</f>
        <v>0</v>
      </c>
      <c r="I467" s="73">
        <f>VLOOKUP($B467,'Tillförd energi'!$B$2:$AS$506,MATCH(I$1,'Tillförd energi'!$B$1:$AQ$1,0),FALSE)</f>
        <v>0</v>
      </c>
      <c r="J467" s="73">
        <f>VLOOKUP($B467,'Tillförd energi'!$B$2:$AS$506,MATCH(J$1,'Tillförd energi'!$B$1:$AQ$1,0),FALSE)</f>
        <v>0</v>
      </c>
      <c r="K467" s="73">
        <f>VLOOKUP($B467,'Tillförd energi'!$B$2:$AS$506,MATCH(K$1,'Tillförd energi'!$B$1:$AQ$1,0),FALSE)</f>
        <v>0</v>
      </c>
      <c r="L467" s="73">
        <f>VLOOKUP($B467,'Tillförd energi'!$B$2:$AS$506,MATCH(L$1,'Tillförd energi'!$B$1:$AQ$1,0),FALSE)</f>
        <v>0</v>
      </c>
      <c r="M467" s="73">
        <f>VLOOKUP($B467,'Tillförd energi'!$B$2:$AS$506,MATCH(M$1,'Tillförd energi'!$B$1:$AQ$1,0),FALSE)</f>
        <v>31.169</v>
      </c>
      <c r="N467" s="73">
        <f>VLOOKUP($B467,'Tillförd energi'!$B$2:$AS$506,MATCH(N$1,'Tillförd energi'!$B$1:$AQ$1,0),FALSE)</f>
        <v>0</v>
      </c>
      <c r="O467" s="73">
        <f>VLOOKUP($B467,'Tillförd energi'!$B$2:$AS$506,MATCH(O$1,'Tillförd energi'!$B$1:$AQ$1,0),FALSE)</f>
        <v>0</v>
      </c>
      <c r="P467" s="73">
        <f>VLOOKUP($B467,'Tillförd energi'!$B$2:$AS$506,MATCH(P$1,'Tillförd energi'!$B$1:$AQ$1,0),FALSE)</f>
        <v>0</v>
      </c>
      <c r="Q467" s="73">
        <f>VLOOKUP($B467,'Tillförd energi'!$B$2:$AS$506,MATCH(Q$1,'Tillförd energi'!$B$1:$AQ$1,0),FALSE)</f>
        <v>0</v>
      </c>
      <c r="R467" s="73">
        <f>VLOOKUP($B467,'Tillförd energi'!$B$2:$AS$506,MATCH(R$1,'Tillförd energi'!$B$1:$AQ$1,0),FALSE)</f>
        <v>0</v>
      </c>
      <c r="S467" s="73">
        <f>VLOOKUP($B467,'Tillförd energi'!$B$2:$AS$506,MATCH(S$1,'Tillförd energi'!$B$1:$AQ$1,0),FALSE)</f>
        <v>0</v>
      </c>
      <c r="T467" s="73">
        <f>VLOOKUP($B467,'Tillförd energi'!$B$2:$AS$506,MATCH(T$1,'Tillförd energi'!$B$1:$AQ$1,0),FALSE)</f>
        <v>0</v>
      </c>
      <c r="U467" s="73">
        <f>VLOOKUP($B467,'Tillförd energi'!$B$2:$AS$506,MATCH(U$1,'Tillförd energi'!$B$1:$AQ$1,0),FALSE)</f>
        <v>0</v>
      </c>
      <c r="V467" s="73">
        <f>VLOOKUP($B467,'Tillförd energi'!$B$2:$AS$506,MATCH(V$1,'Tillförd energi'!$B$1:$AQ$1,0),FALSE)</f>
        <v>0</v>
      </c>
      <c r="W467" s="73">
        <f>VLOOKUP($B467,'Tillförd energi'!$B$2:$AS$506,MATCH(W$1,'Tillförd energi'!$B$1:$AQ$1,0),FALSE)</f>
        <v>0</v>
      </c>
      <c r="X467" s="73">
        <f>VLOOKUP($B467,'Tillförd energi'!$B$2:$AS$506,MATCH(X$1,'Tillförd energi'!$B$1:$AQ$1,0),FALSE)</f>
        <v>0</v>
      </c>
      <c r="Y467" s="73">
        <f>VLOOKUP($B467,'Tillförd energi'!$B$2:$AS$506,MATCH(Y$1,'Tillförd energi'!$B$1:$AQ$1,0),FALSE)</f>
        <v>0</v>
      </c>
      <c r="Z467" s="73">
        <f>VLOOKUP($B467,'Tillförd energi'!$B$2:$AS$506,MATCH(Z$1,'Tillförd energi'!$B$1:$AQ$1,0),FALSE)</f>
        <v>0</v>
      </c>
      <c r="AA467" s="73">
        <f>VLOOKUP($B467,'Tillförd energi'!$B$2:$AS$506,MATCH(AA$1,'Tillförd energi'!$B$1:$AQ$1,0),FALSE)</f>
        <v>0</v>
      </c>
      <c r="AB467" s="73">
        <f>VLOOKUP($B467,'Tillförd energi'!$B$2:$AS$506,MATCH(AB$1,'Tillförd energi'!$B$1:$AQ$1,0),FALSE)</f>
        <v>4.5599999999999996</v>
      </c>
      <c r="AC467" s="73">
        <f>VLOOKUP($B467,'Tillförd energi'!$B$2:$AS$506,MATCH(AC$1,'Tillförd energi'!$B$1:$AQ$1,0),FALSE)</f>
        <v>0</v>
      </c>
      <c r="AD467" s="73">
        <f>VLOOKUP($B467,'Tillförd energi'!$B$2:$AS$506,MATCH(AD$1,'Tillförd energi'!$B$1:$AQ$1,0),FALSE)</f>
        <v>0</v>
      </c>
      <c r="AF467" s="73">
        <f>VLOOKUP($B467,'Tillförd energi'!$B$2:$AS$506,MATCH(AF$1,'Tillförd energi'!$B$1:$AQ$1,0),FALSE)</f>
        <v>0.85799999999999998</v>
      </c>
      <c r="AH467" s="73">
        <f>IFERROR(VLOOKUP(B467,Miljö!$B$1:$S$476,9,FALSE)/1,0)</f>
        <v>0</v>
      </c>
      <c r="AJ467" s="81" t="str">
        <f>IFERROR(VLOOKUP($B467,Miljö!$B$1:$S$500,MATCH("hjälpel exklusive kraftvärme (GWh)",Miljö!$B$1:$V$1,0),FALSE)/1,"")</f>
        <v/>
      </c>
      <c r="AK467" s="81">
        <f t="shared" si="77"/>
        <v>0.85799999999999998</v>
      </c>
      <c r="AL467" s="81">
        <f>VLOOKUP($B467,'Slutlig allokering'!$B$2:$AL$462,MATCH("Hjälpel kraftvärme",'Slutlig allokering'!$B$2:$AL$2,0),FALSE)</f>
        <v>0</v>
      </c>
      <c r="AN467" s="73">
        <f t="shared" si="78"/>
        <v>36.736999999999995</v>
      </c>
      <c r="AO467" s="73">
        <f t="shared" si="79"/>
        <v>36.736999999999995</v>
      </c>
      <c r="AP467" s="73">
        <f>IF(ISERROR(1/VLOOKUP($B467,Leveranser!$B$1:$S$500,MATCH("såld värme (gwh)",Leveranser!$B$1:$S$1,0),FALSE)),"",VLOOKUP($B467,Leveranser!$B$1:$S$500,MATCH("såld värme (gwh)",Leveranser!$B$1:$S$1,0),FALSE))</f>
        <v>28.6</v>
      </c>
      <c r="AQ467" s="73">
        <f>VLOOKUP($B467,Leveranser!$B$1:$Y$500,MATCH("Totalt såld fjärrvärme till andra fjärrvärmeföretag",Leveranser!$B$1:$AA$1,0),FALSE)</f>
        <v>0</v>
      </c>
      <c r="AR467" s="73">
        <f>IF(ISERROR(1/VLOOKUP($B467,Miljö!$B$1:$S$500,MATCH("Såld mängd produktionsspecifik fjärrvärme (GWh)",Miljö!$B$1:$R$1,0),FALSE)),0,VLOOKUP($B467,Miljö!$B$1:$S$500,MATCH("Såld mängd produktionsspecifik fjärrvärme (GWh)",Miljö!$B$1:$R$1,0),FALSE))</f>
        <v>0</v>
      </c>
      <c r="AS467" s="82">
        <f t="shared" si="84"/>
        <v>0.77850668263603462</v>
      </c>
      <c r="AU467" s="73" t="str">
        <f>VLOOKUP($B467,'Miljövärden urval för publ'!$B$2:$I$486,7,FALSE)</f>
        <v>Ja</v>
      </c>
      <c r="AV467" s="73" t="str">
        <f>VLOOKUP($B467,'Miljövärden urval för publ'!$B$2:$I$486,6,FALSE)</f>
        <v>Ja</v>
      </c>
      <c r="AZ467" s="73">
        <f t="shared" si="80"/>
        <v>0.85799999999999998</v>
      </c>
      <c r="BA467" s="73">
        <f t="shared" si="85"/>
        <v>0</v>
      </c>
      <c r="BB467" s="73">
        <f t="shared" si="81"/>
        <v>31.169</v>
      </c>
      <c r="BC467" s="73">
        <f t="shared" si="82"/>
        <v>0</v>
      </c>
      <c r="BE467" s="73">
        <f t="shared" si="86"/>
        <v>0</v>
      </c>
      <c r="BF467" s="73">
        <f t="shared" si="87"/>
        <v>0</v>
      </c>
      <c r="BH467" s="73">
        <f t="shared" si="83"/>
        <v>31.169</v>
      </c>
    </row>
    <row r="468" spans="1:60" ht="14.5" x14ac:dyDescent="0.35">
      <c r="A468" t="s">
        <v>603</v>
      </c>
      <c r="B468" t="s">
        <v>604</v>
      </c>
      <c r="C468" s="73">
        <f>VLOOKUP($B468,'Tillförd energi'!$B$2:$AS$506,MATCH(C$1,'Tillförd energi'!$B$1:$AQ$1,0),FALSE)</f>
        <v>0</v>
      </c>
      <c r="D468" s="73">
        <f>VLOOKUP($B468,'Tillförd energi'!$B$2:$AS$506,MATCH(D$1,'Tillförd energi'!$B$1:$AQ$1,0),FALSE)</f>
        <v>1</v>
      </c>
      <c r="E468" s="73">
        <f>VLOOKUP($B468,'Tillförd energi'!$B$2:$AS$506,MATCH(E$1,'Tillförd energi'!$B$1:$AQ$1,0),FALSE)</f>
        <v>0</v>
      </c>
      <c r="F468" s="73">
        <f>VLOOKUP($B468,'Tillförd energi'!$B$2:$AS$506,MATCH(F$1,'Tillförd energi'!$B$1:$AQ$1,0),FALSE)</f>
        <v>0</v>
      </c>
      <c r="G468" s="73">
        <f>VLOOKUP($B468,'Tillförd energi'!$B$2:$AS$506,MATCH(G$1,'Tillförd energi'!$B$1:$AQ$1,0),FALSE)</f>
        <v>0</v>
      </c>
      <c r="H468" s="73">
        <f>VLOOKUP($B468,'Tillförd energi'!$B$2:$AS$506,MATCH(H$1,'Tillförd energi'!$B$1:$AQ$1,0),FALSE)</f>
        <v>0</v>
      </c>
      <c r="I468" s="73">
        <f>VLOOKUP($B468,'Tillförd energi'!$B$2:$AS$506,MATCH(I$1,'Tillförd energi'!$B$1:$AQ$1,0),FALSE)</f>
        <v>0</v>
      </c>
      <c r="J468" s="73">
        <f>VLOOKUP($B468,'Tillförd energi'!$B$2:$AS$506,MATCH(J$1,'Tillförd energi'!$B$1:$AQ$1,0),FALSE)</f>
        <v>0</v>
      </c>
      <c r="K468" s="73">
        <f>VLOOKUP($B468,'Tillförd energi'!$B$2:$AS$506,MATCH(K$1,'Tillförd energi'!$B$1:$AQ$1,0),FALSE)</f>
        <v>0</v>
      </c>
      <c r="L468" s="73">
        <f>VLOOKUP($B468,'Tillförd energi'!$B$2:$AS$506,MATCH(L$1,'Tillförd energi'!$B$1:$AQ$1,0),FALSE)</f>
        <v>0</v>
      </c>
      <c r="M468" s="73">
        <f>VLOOKUP($B468,'Tillförd energi'!$B$2:$AS$506,MATCH(M$1,'Tillförd energi'!$B$1:$AQ$1,0),FALSE)</f>
        <v>0</v>
      </c>
      <c r="N468" s="73">
        <f>VLOOKUP($B468,'Tillförd energi'!$B$2:$AS$506,MATCH(N$1,'Tillförd energi'!$B$1:$AQ$1,0),FALSE)</f>
        <v>0</v>
      </c>
      <c r="O468" s="73">
        <f>VLOOKUP($B468,'Tillförd energi'!$B$2:$AS$506,MATCH(O$1,'Tillförd energi'!$B$1:$AQ$1,0),FALSE)</f>
        <v>0</v>
      </c>
      <c r="P468" s="73">
        <f>VLOOKUP($B468,'Tillförd energi'!$B$2:$AS$506,MATCH(P$1,'Tillförd energi'!$B$1:$AQ$1,0),FALSE)</f>
        <v>53.5</v>
      </c>
      <c r="Q468" s="73">
        <f>VLOOKUP($B468,'Tillförd energi'!$B$2:$AS$506,MATCH(Q$1,'Tillförd energi'!$B$1:$AQ$1,0),FALSE)</f>
        <v>0</v>
      </c>
      <c r="R468" s="73">
        <f>VLOOKUP($B468,'Tillförd energi'!$B$2:$AS$506,MATCH(R$1,'Tillförd energi'!$B$1:$AQ$1,0),FALSE)</f>
        <v>0</v>
      </c>
      <c r="S468" s="73">
        <f>VLOOKUP($B468,'Tillförd energi'!$B$2:$AS$506,MATCH(S$1,'Tillförd energi'!$B$1:$AQ$1,0),FALSE)</f>
        <v>0</v>
      </c>
      <c r="T468" s="73">
        <f>VLOOKUP($B468,'Tillförd energi'!$B$2:$AS$506,MATCH(T$1,'Tillförd energi'!$B$1:$AQ$1,0),FALSE)</f>
        <v>0</v>
      </c>
      <c r="U468" s="73">
        <f>VLOOKUP($B468,'Tillförd energi'!$B$2:$AS$506,MATCH(U$1,'Tillförd energi'!$B$1:$AQ$1,0),FALSE)</f>
        <v>0</v>
      </c>
      <c r="V468" s="73">
        <f>VLOOKUP($B468,'Tillförd energi'!$B$2:$AS$506,MATCH(V$1,'Tillförd energi'!$B$1:$AQ$1,0),FALSE)</f>
        <v>0</v>
      </c>
      <c r="W468" s="73">
        <f>VLOOKUP($B468,'Tillförd energi'!$B$2:$AS$506,MATCH(W$1,'Tillförd energi'!$B$1:$AQ$1,0),FALSE)</f>
        <v>0</v>
      </c>
      <c r="X468" s="73">
        <f>VLOOKUP($B468,'Tillförd energi'!$B$2:$AS$506,MATCH(X$1,'Tillförd energi'!$B$1:$AQ$1,0),FALSE)</f>
        <v>0</v>
      </c>
      <c r="Y468" s="73">
        <f>VLOOKUP($B468,'Tillförd energi'!$B$2:$AS$506,MATCH(Y$1,'Tillförd energi'!$B$1:$AQ$1,0),FALSE)</f>
        <v>0</v>
      </c>
      <c r="Z468" s="73">
        <f>VLOOKUP($B468,'Tillförd energi'!$B$2:$AS$506,MATCH(Z$1,'Tillförd energi'!$B$1:$AQ$1,0),FALSE)</f>
        <v>0</v>
      </c>
      <c r="AA468" s="73">
        <f>VLOOKUP($B468,'Tillförd energi'!$B$2:$AS$506,MATCH(AA$1,'Tillförd energi'!$B$1:$AQ$1,0),FALSE)</f>
        <v>0</v>
      </c>
      <c r="AB468" s="73">
        <f>VLOOKUP($B468,'Tillförd energi'!$B$2:$AS$506,MATCH(AB$1,'Tillförd energi'!$B$1:$AQ$1,0),FALSE)</f>
        <v>5.9</v>
      </c>
      <c r="AC468" s="73">
        <f>VLOOKUP($B468,'Tillförd energi'!$B$2:$AS$506,MATCH(AC$1,'Tillförd energi'!$B$1:$AQ$1,0),FALSE)</f>
        <v>0</v>
      </c>
      <c r="AD468" s="73">
        <f>VLOOKUP($B468,'Tillförd energi'!$B$2:$AS$506,MATCH(AD$1,'Tillförd energi'!$B$1:$AQ$1,0),FALSE)</f>
        <v>0</v>
      </c>
      <c r="AF468" s="73">
        <f>VLOOKUP($B468,'Tillförd energi'!$B$2:$AS$506,MATCH(AF$1,'Tillförd energi'!$B$1:$AQ$1,0),FALSE)</f>
        <v>1.7</v>
      </c>
      <c r="AH468" s="73">
        <f>IFERROR(VLOOKUP(B468,Miljö!$B$1:$S$476,9,FALSE)/1,0)</f>
        <v>0</v>
      </c>
      <c r="AJ468" s="81">
        <f>IFERROR(VLOOKUP($B468,Miljö!$B$1:$S$500,MATCH("hjälpel exklusive kraftvärme (GWh)",Miljö!$B$1:$V$1,0),FALSE)/1,"")</f>
        <v>1.7</v>
      </c>
      <c r="AK468" s="81">
        <f t="shared" si="77"/>
        <v>1.7</v>
      </c>
      <c r="AL468" s="81">
        <f>VLOOKUP($B468,'Slutlig allokering'!$B$2:$AL$462,MATCH("Hjälpel kraftvärme",'Slutlig allokering'!$B$2:$AL$2,0),FALSE)</f>
        <v>0</v>
      </c>
      <c r="AN468" s="73">
        <f t="shared" si="78"/>
        <v>62.1</v>
      </c>
      <c r="AO468" s="73">
        <f t="shared" si="79"/>
        <v>62.1</v>
      </c>
      <c r="AP468" s="73">
        <f>IF(ISERROR(1/VLOOKUP($B468,Leveranser!$B$1:$S$500,MATCH("såld värme (gwh)",Leveranser!$B$1:$S$1,0),FALSE)),"",VLOOKUP($B468,Leveranser!$B$1:$S$500,MATCH("såld värme (gwh)",Leveranser!$B$1:$S$1,0),FALSE))</f>
        <v>46.5</v>
      </c>
      <c r="AQ468" s="73">
        <f>VLOOKUP($B468,Leveranser!$B$1:$Y$500,MATCH("Totalt såld fjärrvärme till andra fjärrvärmeföretag",Leveranser!$B$1:$AA$1,0),FALSE)</f>
        <v>0</v>
      </c>
      <c r="AR468" s="73">
        <f>IF(ISERROR(1/VLOOKUP($B468,Miljö!$B$1:$S$500,MATCH("Såld mängd produktionsspecifik fjärrvärme (GWh)",Miljö!$B$1:$R$1,0),FALSE)),0,VLOOKUP($B468,Miljö!$B$1:$S$500,MATCH("Såld mängd produktionsspecifik fjärrvärme (GWh)",Miljö!$B$1:$R$1,0),FALSE))</f>
        <v>0</v>
      </c>
      <c r="AS468" s="82">
        <f t="shared" si="84"/>
        <v>0.74879227053140096</v>
      </c>
      <c r="AU468" s="73" t="str">
        <f>VLOOKUP($B468,'Miljövärden urval för publ'!$B$2:$I$486,7,FALSE)</f>
        <v>Ja</v>
      </c>
      <c r="AV468" s="73" t="str">
        <f>VLOOKUP($B468,'Miljövärden urval för publ'!$B$2:$I$486,6,FALSE)</f>
        <v>Ja</v>
      </c>
      <c r="AZ468" s="73">
        <f t="shared" si="80"/>
        <v>1.7</v>
      </c>
      <c r="BA468" s="73">
        <f t="shared" si="85"/>
        <v>0</v>
      </c>
      <c r="BB468" s="73">
        <f t="shared" si="81"/>
        <v>53.5</v>
      </c>
      <c r="BC468" s="73">
        <f t="shared" si="82"/>
        <v>0</v>
      </c>
      <c r="BE468" s="73">
        <f t="shared" si="86"/>
        <v>0</v>
      </c>
      <c r="BF468" s="73">
        <f t="shared" si="87"/>
        <v>0</v>
      </c>
      <c r="BH468" s="73">
        <f t="shared" si="83"/>
        <v>53.5</v>
      </c>
    </row>
    <row r="469" spans="1:60" ht="14.5" x14ac:dyDescent="0.35">
      <c r="A469" t="s">
        <v>605</v>
      </c>
      <c r="B469" t="s">
        <v>606</v>
      </c>
      <c r="C469" s="73">
        <f>VLOOKUP($B469,'Tillförd energi'!$B$2:$AS$506,MATCH(C$1,'Tillförd energi'!$B$1:$AQ$1,0),FALSE)</f>
        <v>0</v>
      </c>
      <c r="D469" s="73">
        <f>VLOOKUP($B469,'Tillförd energi'!$B$2:$AS$506,MATCH(D$1,'Tillförd energi'!$B$1:$AQ$1,0),FALSE)</f>
        <v>0.13786000000000001</v>
      </c>
      <c r="E469" s="73">
        <f>VLOOKUP($B469,'Tillförd energi'!$B$2:$AS$506,MATCH(E$1,'Tillförd energi'!$B$1:$AQ$1,0),FALSE)</f>
        <v>0</v>
      </c>
      <c r="F469" s="73">
        <f>VLOOKUP($B469,'Tillförd energi'!$B$2:$AS$506,MATCH(F$1,'Tillförd energi'!$B$1:$AQ$1,0),FALSE)</f>
        <v>0</v>
      </c>
      <c r="G469" s="73">
        <f>VLOOKUP($B469,'Tillförd energi'!$B$2:$AS$506,MATCH(G$1,'Tillförd energi'!$B$1:$AQ$1,0),FALSE)</f>
        <v>0</v>
      </c>
      <c r="H469" s="73">
        <f>VLOOKUP($B469,'Tillförd energi'!$B$2:$AS$506,MATCH(H$1,'Tillförd energi'!$B$1:$AQ$1,0),FALSE)</f>
        <v>0</v>
      </c>
      <c r="I469" s="73">
        <f>VLOOKUP($B469,'Tillförd energi'!$B$2:$AS$506,MATCH(I$1,'Tillförd energi'!$B$1:$AQ$1,0),FALSE)</f>
        <v>0</v>
      </c>
      <c r="J469" s="73">
        <f>VLOOKUP($B469,'Tillförd energi'!$B$2:$AS$506,MATCH(J$1,'Tillförd energi'!$B$1:$AQ$1,0),FALSE)</f>
        <v>0</v>
      </c>
      <c r="K469" s="73">
        <f>VLOOKUP($B469,'Tillförd energi'!$B$2:$AS$506,MATCH(K$1,'Tillförd energi'!$B$1:$AQ$1,0),FALSE)</f>
        <v>0</v>
      </c>
      <c r="L469" s="73">
        <f>VLOOKUP($B469,'Tillförd energi'!$B$2:$AS$506,MATCH(L$1,'Tillförd energi'!$B$1:$AQ$1,0),FALSE)</f>
        <v>0</v>
      </c>
      <c r="M469" s="73">
        <f>VLOOKUP($B469,'Tillförd energi'!$B$2:$AS$506,MATCH(M$1,'Tillförd energi'!$B$1:$AQ$1,0),FALSE)</f>
        <v>0</v>
      </c>
      <c r="N469" s="73">
        <f>VLOOKUP($B469,'Tillförd energi'!$B$2:$AS$506,MATCH(N$1,'Tillförd energi'!$B$1:$AQ$1,0),FALSE)</f>
        <v>0</v>
      </c>
      <c r="O469" s="73">
        <f>VLOOKUP($B469,'Tillförd energi'!$B$2:$AS$506,MATCH(O$1,'Tillförd energi'!$B$1:$AQ$1,0),FALSE)</f>
        <v>6.8221499999999997</v>
      </c>
      <c r="P469" s="73">
        <f>VLOOKUP($B469,'Tillförd energi'!$B$2:$AS$506,MATCH(P$1,'Tillförd energi'!$B$1:$AQ$1,0),FALSE)</f>
        <v>0</v>
      </c>
      <c r="Q469" s="73">
        <f>VLOOKUP($B469,'Tillförd energi'!$B$2:$AS$506,MATCH(Q$1,'Tillförd energi'!$B$1:$AQ$1,0),FALSE)</f>
        <v>0</v>
      </c>
      <c r="R469" s="73">
        <f>VLOOKUP($B469,'Tillförd energi'!$B$2:$AS$506,MATCH(R$1,'Tillförd energi'!$B$1:$AQ$1,0),FALSE)</f>
        <v>0</v>
      </c>
      <c r="S469" s="73">
        <f>VLOOKUP($B469,'Tillförd energi'!$B$2:$AS$506,MATCH(S$1,'Tillförd energi'!$B$1:$AQ$1,0),FALSE)</f>
        <v>0</v>
      </c>
      <c r="T469" s="73">
        <f>VLOOKUP($B469,'Tillförd energi'!$B$2:$AS$506,MATCH(T$1,'Tillförd energi'!$B$1:$AQ$1,0),FALSE)</f>
        <v>0</v>
      </c>
      <c r="U469" s="73">
        <f>VLOOKUP($B469,'Tillförd energi'!$B$2:$AS$506,MATCH(U$1,'Tillförd energi'!$B$1:$AQ$1,0),FALSE)</f>
        <v>0</v>
      </c>
      <c r="V469" s="73">
        <f>VLOOKUP($B469,'Tillförd energi'!$B$2:$AS$506,MATCH(V$1,'Tillförd energi'!$B$1:$AQ$1,0),FALSE)</f>
        <v>3.5533000000000001</v>
      </c>
      <c r="W469" s="73">
        <f>VLOOKUP($B469,'Tillförd energi'!$B$2:$AS$506,MATCH(W$1,'Tillförd energi'!$B$1:$AQ$1,0),FALSE)</f>
        <v>0</v>
      </c>
      <c r="X469" s="73">
        <f>VLOOKUP($B469,'Tillförd energi'!$B$2:$AS$506,MATCH(X$1,'Tillförd energi'!$B$1:$AQ$1,0),FALSE)</f>
        <v>0</v>
      </c>
      <c r="Y469" s="73">
        <f>VLOOKUP($B469,'Tillförd energi'!$B$2:$AS$506,MATCH(Y$1,'Tillförd energi'!$B$1:$AQ$1,0),FALSE)</f>
        <v>0</v>
      </c>
      <c r="Z469" s="73">
        <f>VLOOKUP($B469,'Tillförd energi'!$B$2:$AS$506,MATCH(Z$1,'Tillförd energi'!$B$1:$AQ$1,0),FALSE)</f>
        <v>0</v>
      </c>
      <c r="AA469" s="73">
        <f>VLOOKUP($B469,'Tillförd energi'!$B$2:$AS$506,MATCH(AA$1,'Tillförd energi'!$B$1:$AQ$1,0),FALSE)</f>
        <v>0</v>
      </c>
      <c r="AB469" s="73">
        <f>VLOOKUP($B469,'Tillförd energi'!$B$2:$AS$506,MATCH(AB$1,'Tillförd energi'!$B$1:$AQ$1,0),FALSE)</f>
        <v>0</v>
      </c>
      <c r="AC469" s="73">
        <f>VLOOKUP($B469,'Tillförd energi'!$B$2:$AS$506,MATCH(AC$1,'Tillförd energi'!$B$1:$AQ$1,0),FALSE)</f>
        <v>0</v>
      </c>
      <c r="AD469" s="73">
        <f>VLOOKUP($B469,'Tillförd energi'!$B$2:$AS$506,MATCH(AD$1,'Tillförd energi'!$B$1:$AQ$1,0),FALSE)</f>
        <v>0</v>
      </c>
      <c r="AF469" s="73">
        <f>VLOOKUP($B469,'Tillförd energi'!$B$2:$AS$506,MATCH(AF$1,'Tillförd energi'!$B$1:$AQ$1,0),FALSE)</f>
        <v>0.27026</v>
      </c>
      <c r="AH469" s="73">
        <f>IFERROR(VLOOKUP(B469,Miljö!$B$1:$S$476,9,FALSE)/1,0)</f>
        <v>0</v>
      </c>
      <c r="AJ469" s="81">
        <f>IFERROR(VLOOKUP($B469,Miljö!$B$1:$S$500,MATCH("hjälpel exklusive kraftvärme (GWh)",Miljö!$B$1:$V$1,0),FALSE)/1,"")</f>
        <v>0.27026</v>
      </c>
      <c r="AK469" s="81">
        <f t="shared" si="77"/>
        <v>0.27026</v>
      </c>
      <c r="AL469" s="81">
        <f>VLOOKUP($B469,'Slutlig allokering'!$B$2:$AL$462,MATCH("Hjälpel kraftvärme",'Slutlig allokering'!$B$2:$AL$2,0),FALSE)</f>
        <v>0</v>
      </c>
      <c r="AN469" s="73">
        <f t="shared" si="78"/>
        <v>10.783570000000001</v>
      </c>
      <c r="AO469" s="73">
        <f t="shared" si="79"/>
        <v>10.783570000000001</v>
      </c>
      <c r="AP469" s="73">
        <f>IF(ISERROR(1/VLOOKUP($B469,Leveranser!$B$1:$S$500,MATCH("såld värme (gwh)",Leveranser!$B$1:$S$1,0),FALSE)),"",VLOOKUP($B469,Leveranser!$B$1:$S$500,MATCH("såld värme (gwh)",Leveranser!$B$1:$S$1,0),FALSE))</f>
        <v>7.4340000000000002</v>
      </c>
      <c r="AQ469" s="73">
        <f>VLOOKUP($B469,Leveranser!$B$1:$Y$500,MATCH("Totalt såld fjärrvärme till andra fjärrvärmeföretag",Leveranser!$B$1:$AA$1,0),FALSE)</f>
        <v>0</v>
      </c>
      <c r="AR469" s="73">
        <f>IF(ISERROR(1/VLOOKUP($B469,Miljö!$B$1:$S$500,MATCH("Såld mängd produktionsspecifik fjärrvärme (GWh)",Miljö!$B$1:$R$1,0),FALSE)),0,VLOOKUP($B469,Miljö!$B$1:$S$500,MATCH("Såld mängd produktionsspecifik fjärrvärme (GWh)",Miljö!$B$1:$R$1,0),FALSE))</f>
        <v>0</v>
      </c>
      <c r="AS469" s="82">
        <f t="shared" si="84"/>
        <v>0.68938208775016063</v>
      </c>
      <c r="AU469" s="73" t="str">
        <f>VLOOKUP($B469,'Miljövärden urval för publ'!$B$2:$I$486,7,FALSE)</f>
        <v>Ja</v>
      </c>
      <c r="AV469" s="73" t="str">
        <f>VLOOKUP($B469,'Miljövärden urval för publ'!$B$2:$I$486,6,FALSE)</f>
        <v>Ja</v>
      </c>
      <c r="AZ469" s="73">
        <f t="shared" si="80"/>
        <v>0.27026</v>
      </c>
      <c r="BA469" s="73">
        <f t="shared" si="85"/>
        <v>0</v>
      </c>
      <c r="BB469" s="73">
        <f t="shared" si="81"/>
        <v>6.8221499999999997</v>
      </c>
      <c r="BC469" s="73">
        <f t="shared" si="82"/>
        <v>0</v>
      </c>
      <c r="BE469" s="73">
        <f t="shared" si="86"/>
        <v>0</v>
      </c>
      <c r="BF469" s="73">
        <f t="shared" si="87"/>
        <v>0</v>
      </c>
      <c r="BH469" s="73">
        <f t="shared" si="83"/>
        <v>10.375450000000001</v>
      </c>
    </row>
    <row r="470" spans="1:60" ht="14.5" x14ac:dyDescent="0.35">
      <c r="A470" t="s">
        <v>605</v>
      </c>
      <c r="B470" t="s">
        <v>607</v>
      </c>
      <c r="C470" s="73">
        <f>VLOOKUP($B470,'Tillförd energi'!$B$2:$AS$506,MATCH(C$1,'Tillförd energi'!$B$1:$AQ$1,0),FALSE)</f>
        <v>0</v>
      </c>
      <c r="D470" s="73">
        <f>VLOOKUP($B470,'Tillförd energi'!$B$2:$AS$506,MATCH(D$1,'Tillförd energi'!$B$1:$AQ$1,0),FALSE)</f>
        <v>0.10138999999999999</v>
      </c>
      <c r="E470" s="73">
        <f>VLOOKUP($B470,'Tillförd energi'!$B$2:$AS$506,MATCH(E$1,'Tillförd energi'!$B$1:$AQ$1,0),FALSE)</f>
        <v>0</v>
      </c>
      <c r="F470" s="73">
        <f>VLOOKUP($B470,'Tillförd energi'!$B$2:$AS$506,MATCH(F$1,'Tillförd energi'!$B$1:$AQ$1,0),FALSE)</f>
        <v>0</v>
      </c>
      <c r="G470" s="73">
        <f>VLOOKUP($B470,'Tillförd energi'!$B$2:$AS$506,MATCH(G$1,'Tillförd energi'!$B$1:$AQ$1,0),FALSE)</f>
        <v>0</v>
      </c>
      <c r="H470" s="73">
        <f>VLOOKUP($B470,'Tillförd energi'!$B$2:$AS$506,MATCH(H$1,'Tillförd energi'!$B$1:$AQ$1,0),FALSE)</f>
        <v>0</v>
      </c>
      <c r="I470" s="73">
        <f>VLOOKUP($B470,'Tillförd energi'!$B$2:$AS$506,MATCH(I$1,'Tillförd energi'!$B$1:$AQ$1,0),FALSE)</f>
        <v>0</v>
      </c>
      <c r="J470" s="73">
        <f>VLOOKUP($B470,'Tillförd energi'!$B$2:$AS$506,MATCH(J$1,'Tillförd energi'!$B$1:$AQ$1,0),FALSE)</f>
        <v>0</v>
      </c>
      <c r="K470" s="73">
        <f>VLOOKUP($B470,'Tillförd energi'!$B$2:$AS$506,MATCH(K$1,'Tillförd energi'!$B$1:$AQ$1,0),FALSE)</f>
        <v>0</v>
      </c>
      <c r="L470" s="73">
        <f>VLOOKUP($B470,'Tillförd energi'!$B$2:$AS$506,MATCH(L$1,'Tillförd energi'!$B$1:$AQ$1,0),FALSE)</f>
        <v>0</v>
      </c>
      <c r="M470" s="73">
        <f>VLOOKUP($B470,'Tillförd energi'!$B$2:$AS$506,MATCH(M$1,'Tillförd energi'!$B$1:$AQ$1,0),FALSE)</f>
        <v>0</v>
      </c>
      <c r="N470" s="73">
        <f>VLOOKUP($B470,'Tillförd energi'!$B$2:$AS$506,MATCH(N$1,'Tillförd energi'!$B$1:$AQ$1,0),FALSE)</f>
        <v>0</v>
      </c>
      <c r="O470" s="73">
        <f>VLOOKUP($B470,'Tillförd energi'!$B$2:$AS$506,MATCH(O$1,'Tillförd energi'!$B$1:$AQ$1,0),FALSE)</f>
        <v>4.1795</v>
      </c>
      <c r="P470" s="73">
        <f>VLOOKUP($B470,'Tillförd energi'!$B$2:$AS$506,MATCH(P$1,'Tillförd energi'!$B$1:$AQ$1,0),FALSE)</f>
        <v>0</v>
      </c>
      <c r="Q470" s="73">
        <f>VLOOKUP($B470,'Tillförd energi'!$B$2:$AS$506,MATCH(Q$1,'Tillförd energi'!$B$1:$AQ$1,0),FALSE)</f>
        <v>0</v>
      </c>
      <c r="R470" s="73">
        <f>VLOOKUP($B470,'Tillförd energi'!$B$2:$AS$506,MATCH(R$1,'Tillförd energi'!$B$1:$AQ$1,0),FALSE)</f>
        <v>0</v>
      </c>
      <c r="S470" s="73">
        <f>VLOOKUP($B470,'Tillförd energi'!$B$2:$AS$506,MATCH(S$1,'Tillförd energi'!$B$1:$AQ$1,0),FALSE)</f>
        <v>0</v>
      </c>
      <c r="T470" s="73">
        <f>VLOOKUP($B470,'Tillförd energi'!$B$2:$AS$506,MATCH(T$1,'Tillförd energi'!$B$1:$AQ$1,0),FALSE)</f>
        <v>0</v>
      </c>
      <c r="U470" s="73">
        <f>VLOOKUP($B470,'Tillförd energi'!$B$2:$AS$506,MATCH(U$1,'Tillförd energi'!$B$1:$AQ$1,0),FALSE)</f>
        <v>0</v>
      </c>
      <c r="V470" s="73">
        <f>VLOOKUP($B470,'Tillförd energi'!$B$2:$AS$506,MATCH(V$1,'Tillförd energi'!$B$1:$AQ$1,0),FALSE)</f>
        <v>1.05206</v>
      </c>
      <c r="W470" s="73">
        <f>VLOOKUP($B470,'Tillförd energi'!$B$2:$AS$506,MATCH(W$1,'Tillförd energi'!$B$1:$AQ$1,0),FALSE)</f>
        <v>0</v>
      </c>
      <c r="X470" s="73">
        <f>VLOOKUP($B470,'Tillförd energi'!$B$2:$AS$506,MATCH(X$1,'Tillförd energi'!$B$1:$AQ$1,0),FALSE)</f>
        <v>0</v>
      </c>
      <c r="Y470" s="73">
        <f>VLOOKUP($B470,'Tillförd energi'!$B$2:$AS$506,MATCH(Y$1,'Tillförd energi'!$B$1:$AQ$1,0),FALSE)</f>
        <v>0.91974</v>
      </c>
      <c r="Z470" s="73">
        <f>VLOOKUP($B470,'Tillförd energi'!$B$2:$AS$506,MATCH(Z$1,'Tillförd energi'!$B$1:$AQ$1,0),FALSE)</f>
        <v>0.26443</v>
      </c>
      <c r="AA470" s="73">
        <f>VLOOKUP($B470,'Tillförd energi'!$B$2:$AS$506,MATCH(AA$1,'Tillförd energi'!$B$1:$AQ$1,0),FALSE)</f>
        <v>0.47647</v>
      </c>
      <c r="AB470" s="73">
        <f>VLOOKUP($B470,'Tillförd energi'!$B$2:$AS$506,MATCH(AB$1,'Tillförd energi'!$B$1:$AQ$1,0),FALSE)</f>
        <v>0</v>
      </c>
      <c r="AC470" s="73">
        <f>VLOOKUP($B470,'Tillförd energi'!$B$2:$AS$506,MATCH(AC$1,'Tillförd energi'!$B$1:$AQ$1,0),FALSE)</f>
        <v>0</v>
      </c>
      <c r="AD470" s="73">
        <f>VLOOKUP($B470,'Tillförd energi'!$B$2:$AS$506,MATCH(AD$1,'Tillförd energi'!$B$1:$AQ$1,0),FALSE)</f>
        <v>0</v>
      </c>
      <c r="AF470" s="73">
        <f>VLOOKUP($B470,'Tillförd energi'!$B$2:$AS$506,MATCH(AF$1,'Tillförd energi'!$B$1:$AQ$1,0),FALSE)</f>
        <v>0.1653</v>
      </c>
      <c r="AH470" s="73">
        <f>IFERROR(VLOOKUP(B470,Miljö!$B$1:$S$476,9,FALSE)/1,0)</f>
        <v>0</v>
      </c>
      <c r="AJ470" s="81" t="str">
        <f>IFERROR(VLOOKUP($B470,Miljö!$B$1:$S$500,MATCH("hjälpel exklusive kraftvärme (GWh)",Miljö!$B$1:$V$1,0),FALSE)/1,"")</f>
        <v/>
      </c>
      <c r="AK470" s="81">
        <f t="shared" si="77"/>
        <v>0.16529999999999997</v>
      </c>
      <c r="AL470" s="81">
        <f>VLOOKUP($B470,'Slutlig allokering'!$B$2:$AL$462,MATCH("Hjälpel kraftvärme",'Slutlig allokering'!$B$2:$AL$2,0),FALSE)</f>
        <v>0</v>
      </c>
      <c r="AN470" s="73">
        <f t="shared" si="78"/>
        <v>7.1588900000000004</v>
      </c>
      <c r="AO470" s="73">
        <f t="shared" si="79"/>
        <v>7.1588900000000004</v>
      </c>
      <c r="AP470" s="73">
        <f>IF(ISERROR(1/VLOOKUP($B470,Leveranser!$B$1:$S$500,MATCH("såld värme (gwh)",Leveranser!$B$1:$S$1,0),FALSE)),"",VLOOKUP($B470,Leveranser!$B$1:$S$500,MATCH("såld värme (gwh)",Leveranser!$B$1:$S$1,0),FALSE))</f>
        <v>5.51</v>
      </c>
      <c r="AQ470" s="73">
        <f>VLOOKUP($B470,Leveranser!$B$1:$Y$500,MATCH("Totalt såld fjärrvärme till andra fjärrvärmeföretag",Leveranser!$B$1:$AA$1,0),FALSE)</f>
        <v>0</v>
      </c>
      <c r="AR470" s="73">
        <f>IF(ISERROR(1/VLOOKUP($B470,Miljö!$B$1:$S$500,MATCH("Såld mängd produktionsspecifik fjärrvärme (GWh)",Miljö!$B$1:$R$1,0),FALSE)),0,VLOOKUP($B470,Miljö!$B$1:$S$500,MATCH("Såld mängd produktionsspecifik fjärrvärme (GWh)",Miljö!$B$1:$R$1,0),FALSE))</f>
        <v>0</v>
      </c>
      <c r="AS470" s="82">
        <f t="shared" si="84"/>
        <v>0.76967239334589577</v>
      </c>
      <c r="AU470" s="73" t="str">
        <f>VLOOKUP($B470,'Miljövärden urval för publ'!$B$2:$I$486,7,FALSE)</f>
        <v>Ja</v>
      </c>
      <c r="AV470" s="73" t="str">
        <f>VLOOKUP($B470,'Miljövärden urval för publ'!$B$2:$I$486,6,FALSE)</f>
        <v>Ja</v>
      </c>
      <c r="AZ470" s="73">
        <f t="shared" si="80"/>
        <v>1.3494699999999999</v>
      </c>
      <c r="BA470" s="73">
        <f t="shared" si="85"/>
        <v>0</v>
      </c>
      <c r="BB470" s="73">
        <f t="shared" si="81"/>
        <v>4.1795</v>
      </c>
      <c r="BC470" s="73">
        <f t="shared" si="82"/>
        <v>0</v>
      </c>
      <c r="BE470" s="73">
        <f t="shared" si="86"/>
        <v>0.47647</v>
      </c>
      <c r="BF470" s="73">
        <f t="shared" si="87"/>
        <v>0</v>
      </c>
      <c r="BH470" s="73">
        <f t="shared" si="83"/>
        <v>5.23156</v>
      </c>
    </row>
    <row r="471" spans="1:60" ht="14.5" x14ac:dyDescent="0.35">
      <c r="A471" t="s">
        <v>605</v>
      </c>
      <c r="B471" t="s">
        <v>608</v>
      </c>
      <c r="C471" s="73">
        <f>VLOOKUP($B471,'Tillförd energi'!$B$2:$AS$506,MATCH(C$1,'Tillförd energi'!$B$1:$AQ$1,0),FALSE)</f>
        <v>0</v>
      </c>
      <c r="D471" s="73">
        <f>VLOOKUP($B471,'Tillförd energi'!$B$2:$AS$506,MATCH(D$1,'Tillförd energi'!$B$1:$AQ$1,0),FALSE)</f>
        <v>0.18518999999999999</v>
      </c>
      <c r="E471" s="73">
        <f>VLOOKUP($B471,'Tillförd energi'!$B$2:$AS$506,MATCH(E$1,'Tillförd energi'!$B$1:$AQ$1,0),FALSE)</f>
        <v>0</v>
      </c>
      <c r="F471" s="73">
        <f>VLOOKUP($B471,'Tillförd energi'!$B$2:$AS$506,MATCH(F$1,'Tillförd energi'!$B$1:$AQ$1,0),FALSE)</f>
        <v>0</v>
      </c>
      <c r="G471" s="73">
        <f>VLOOKUP($B471,'Tillförd energi'!$B$2:$AS$506,MATCH(G$1,'Tillförd energi'!$B$1:$AQ$1,0),FALSE)</f>
        <v>0</v>
      </c>
      <c r="H471" s="73">
        <f>VLOOKUP($B471,'Tillförd energi'!$B$2:$AS$506,MATCH(H$1,'Tillförd energi'!$B$1:$AQ$1,0),FALSE)</f>
        <v>0</v>
      </c>
      <c r="I471" s="73">
        <f>VLOOKUP($B471,'Tillförd energi'!$B$2:$AS$506,MATCH(I$1,'Tillförd energi'!$B$1:$AQ$1,0),FALSE)</f>
        <v>0</v>
      </c>
      <c r="J471" s="73">
        <f>VLOOKUP($B471,'Tillförd energi'!$B$2:$AS$506,MATCH(J$1,'Tillförd energi'!$B$1:$AQ$1,0),FALSE)</f>
        <v>0</v>
      </c>
      <c r="K471" s="73">
        <f>VLOOKUP($B471,'Tillförd energi'!$B$2:$AS$506,MATCH(K$1,'Tillförd energi'!$B$1:$AQ$1,0),FALSE)</f>
        <v>0</v>
      </c>
      <c r="L471" s="73">
        <f>VLOOKUP($B471,'Tillförd energi'!$B$2:$AS$506,MATCH(L$1,'Tillförd energi'!$B$1:$AQ$1,0),FALSE)</f>
        <v>0</v>
      </c>
      <c r="M471" s="73">
        <f>VLOOKUP($B471,'Tillförd energi'!$B$2:$AS$506,MATCH(M$1,'Tillförd energi'!$B$1:$AQ$1,0),FALSE)</f>
        <v>0</v>
      </c>
      <c r="N471" s="73">
        <f>VLOOKUP($B471,'Tillförd energi'!$B$2:$AS$506,MATCH(N$1,'Tillförd energi'!$B$1:$AQ$1,0),FALSE)</f>
        <v>0</v>
      </c>
      <c r="O471" s="73">
        <f>VLOOKUP($B471,'Tillförd energi'!$B$2:$AS$506,MATCH(O$1,'Tillförd energi'!$B$1:$AQ$1,0),FALSE)</f>
        <v>0</v>
      </c>
      <c r="P471" s="73">
        <f>VLOOKUP($B471,'Tillförd energi'!$B$2:$AS$506,MATCH(P$1,'Tillförd energi'!$B$1:$AQ$1,0),FALSE)</f>
        <v>0</v>
      </c>
      <c r="Q471" s="73">
        <f>VLOOKUP($B471,'Tillförd energi'!$B$2:$AS$506,MATCH(Q$1,'Tillförd energi'!$B$1:$AQ$1,0),FALSE)</f>
        <v>1.35378</v>
      </c>
      <c r="R471" s="73">
        <f>VLOOKUP($B471,'Tillförd energi'!$B$2:$AS$506,MATCH(R$1,'Tillförd energi'!$B$1:$AQ$1,0),FALSE)</f>
        <v>0</v>
      </c>
      <c r="S471" s="73">
        <f>VLOOKUP($B471,'Tillförd energi'!$B$2:$AS$506,MATCH(S$1,'Tillförd energi'!$B$1:$AQ$1,0),FALSE)</f>
        <v>0</v>
      </c>
      <c r="T471" s="73">
        <f>VLOOKUP($B471,'Tillförd energi'!$B$2:$AS$506,MATCH(T$1,'Tillförd energi'!$B$1:$AQ$1,0),FALSE)</f>
        <v>0</v>
      </c>
      <c r="U471" s="73">
        <f>VLOOKUP($B471,'Tillförd energi'!$B$2:$AS$506,MATCH(U$1,'Tillförd energi'!$B$1:$AQ$1,0),FALSE)</f>
        <v>0</v>
      </c>
      <c r="V471" s="73">
        <f>VLOOKUP($B471,'Tillförd energi'!$B$2:$AS$506,MATCH(V$1,'Tillförd energi'!$B$1:$AQ$1,0),FALSE)</f>
        <v>0</v>
      </c>
      <c r="W471" s="73">
        <f>VLOOKUP($B471,'Tillförd energi'!$B$2:$AS$506,MATCH(W$1,'Tillförd energi'!$B$1:$AQ$1,0),FALSE)</f>
        <v>0</v>
      </c>
      <c r="X471" s="73">
        <f>VLOOKUP($B471,'Tillförd energi'!$B$2:$AS$506,MATCH(X$1,'Tillförd energi'!$B$1:$AQ$1,0),FALSE)</f>
        <v>0</v>
      </c>
      <c r="Y471" s="73">
        <f>VLOOKUP($B471,'Tillförd energi'!$B$2:$AS$506,MATCH(Y$1,'Tillförd energi'!$B$1:$AQ$1,0),FALSE)</f>
        <v>0</v>
      </c>
      <c r="Z471" s="73">
        <f>VLOOKUP($B471,'Tillförd energi'!$B$2:$AS$506,MATCH(Z$1,'Tillförd energi'!$B$1:$AQ$1,0),FALSE)</f>
        <v>0</v>
      </c>
      <c r="AA471" s="73">
        <f>VLOOKUP($B471,'Tillförd energi'!$B$2:$AS$506,MATCH(AA$1,'Tillförd energi'!$B$1:$AQ$1,0),FALSE)</f>
        <v>0</v>
      </c>
      <c r="AB471" s="73">
        <f>VLOOKUP($B471,'Tillförd energi'!$B$2:$AS$506,MATCH(AB$1,'Tillförd energi'!$B$1:$AQ$1,0),FALSE)</f>
        <v>0</v>
      </c>
      <c r="AC471" s="73">
        <f>VLOOKUP($B471,'Tillförd energi'!$B$2:$AS$506,MATCH(AC$1,'Tillförd energi'!$B$1:$AQ$1,0),FALSE)</f>
        <v>0</v>
      </c>
      <c r="AD471" s="73">
        <f>VLOOKUP($B471,'Tillförd energi'!$B$2:$AS$506,MATCH(AD$1,'Tillförd energi'!$B$1:$AQ$1,0),FALSE)</f>
        <v>0</v>
      </c>
      <c r="AF471" s="73">
        <f>VLOOKUP($B471,'Tillförd energi'!$B$2:$AS$506,MATCH(AF$1,'Tillförd energi'!$B$1:$AQ$1,0),FALSE)</f>
        <v>3.7470000000000003E-2</v>
      </c>
      <c r="AH471" s="73">
        <f>IFERROR(VLOOKUP(B471,Miljö!$B$1:$S$476,9,FALSE)/1,0)</f>
        <v>0</v>
      </c>
      <c r="AJ471" s="81" t="str">
        <f>IFERROR(VLOOKUP($B471,Miljö!$B$1:$S$500,MATCH("hjälpel exklusive kraftvärme (GWh)",Miljö!$B$1:$V$1,0),FALSE)/1,"")</f>
        <v/>
      </c>
      <c r="AK471" s="81">
        <f t="shared" si="77"/>
        <v>3.7470000000000003E-2</v>
      </c>
      <c r="AL471" s="81">
        <f>VLOOKUP($B471,'Slutlig allokering'!$B$2:$AL$462,MATCH("Hjälpel kraftvärme",'Slutlig allokering'!$B$2:$AL$2,0),FALSE)</f>
        <v>0</v>
      </c>
      <c r="AN471" s="73">
        <f t="shared" si="78"/>
        <v>1.5764399999999998</v>
      </c>
      <c r="AO471" s="73">
        <f t="shared" si="79"/>
        <v>1.5764399999999998</v>
      </c>
      <c r="AP471" s="73">
        <f>IF(ISERROR(1/VLOOKUP($B471,Leveranser!$B$1:$S$500,MATCH("såld värme (gwh)",Leveranser!$B$1:$S$1,0),FALSE)),"",VLOOKUP($B471,Leveranser!$B$1:$S$500,MATCH("såld värme (gwh)",Leveranser!$B$1:$S$1,0),FALSE))</f>
        <v>1.2490000000000001</v>
      </c>
      <c r="AQ471" s="73">
        <f>VLOOKUP($B471,Leveranser!$B$1:$Y$500,MATCH("Totalt såld fjärrvärme till andra fjärrvärmeföretag",Leveranser!$B$1:$AA$1,0),FALSE)</f>
        <v>0</v>
      </c>
      <c r="AR471" s="73">
        <f>IF(ISERROR(1/VLOOKUP($B471,Miljö!$B$1:$S$500,MATCH("Såld mängd produktionsspecifik fjärrvärme (GWh)",Miljö!$B$1:$R$1,0),FALSE)),0,VLOOKUP($B471,Miljö!$B$1:$S$500,MATCH("Såld mängd produktionsspecifik fjärrvärme (GWh)",Miljö!$B$1:$R$1,0),FALSE))</f>
        <v>0</v>
      </c>
      <c r="AS471" s="82">
        <f t="shared" si="84"/>
        <v>0.79229149222298356</v>
      </c>
      <c r="AU471" s="73" t="str">
        <f>VLOOKUP($B471,'Miljövärden urval för publ'!$B$2:$I$486,7,FALSE)</f>
        <v>Ja</v>
      </c>
      <c r="AV471" s="73" t="str">
        <f>VLOOKUP($B471,'Miljövärden urval för publ'!$B$2:$I$486,6,FALSE)</f>
        <v>Ja</v>
      </c>
      <c r="AZ471" s="73">
        <f t="shared" si="80"/>
        <v>3.7470000000000003E-2</v>
      </c>
      <c r="BA471" s="73">
        <f t="shared" si="85"/>
        <v>0</v>
      </c>
      <c r="BB471" s="73">
        <f t="shared" si="81"/>
        <v>0</v>
      </c>
      <c r="BC471" s="73">
        <f t="shared" si="82"/>
        <v>1.35378</v>
      </c>
      <c r="BE471" s="73">
        <f t="shared" si="86"/>
        <v>0</v>
      </c>
      <c r="BF471" s="73">
        <f t="shared" si="87"/>
        <v>0</v>
      </c>
      <c r="BH471" s="73">
        <f t="shared" si="83"/>
        <v>1.35378</v>
      </c>
    </row>
    <row r="472" spans="1:60" ht="14.5" x14ac:dyDescent="0.35">
      <c r="A472" t="s">
        <v>605</v>
      </c>
      <c r="B472" t="s">
        <v>609</v>
      </c>
      <c r="C472" s="73">
        <f>VLOOKUP($B472,'Tillförd energi'!$B$2:$AS$506,MATCH(C$1,'Tillförd energi'!$B$1:$AQ$1,0),FALSE)</f>
        <v>0</v>
      </c>
      <c r="D472" s="73">
        <f>VLOOKUP($B472,'Tillförd energi'!$B$2:$AS$506,MATCH(D$1,'Tillförd energi'!$B$1:$AQ$1,0),FALSE)</f>
        <v>0.33899000000000001</v>
      </c>
      <c r="E472" s="73">
        <f>VLOOKUP($B472,'Tillförd energi'!$B$2:$AS$506,MATCH(E$1,'Tillförd energi'!$B$1:$AQ$1,0),FALSE)</f>
        <v>0</v>
      </c>
      <c r="F472" s="73">
        <f>VLOOKUP($B472,'Tillförd energi'!$B$2:$AS$506,MATCH(F$1,'Tillförd energi'!$B$1:$AQ$1,0),FALSE)</f>
        <v>5.6117599999999997E-2</v>
      </c>
      <c r="G472" s="73">
        <f>VLOOKUP($B472,'Tillförd energi'!$B$2:$AS$506,MATCH(G$1,'Tillförd energi'!$B$1:$AQ$1,0),FALSE)</f>
        <v>0</v>
      </c>
      <c r="H472" s="73">
        <f>VLOOKUP($B472,'Tillförd energi'!$B$2:$AS$506,MATCH(H$1,'Tillförd energi'!$B$1:$AQ$1,0),FALSE)</f>
        <v>0</v>
      </c>
      <c r="I472" s="73">
        <f>VLOOKUP($B472,'Tillförd energi'!$B$2:$AS$506,MATCH(I$1,'Tillförd energi'!$B$1:$AQ$1,0),FALSE)</f>
        <v>0</v>
      </c>
      <c r="J472" s="73">
        <f>VLOOKUP($B472,'Tillförd energi'!$B$2:$AS$506,MATCH(J$1,'Tillförd energi'!$B$1:$AQ$1,0),FALSE)</f>
        <v>0</v>
      </c>
      <c r="K472" s="73">
        <f>VLOOKUP($B472,'Tillförd energi'!$B$2:$AS$506,MATCH(K$1,'Tillförd energi'!$B$1:$AQ$1,0),FALSE)</f>
        <v>0</v>
      </c>
      <c r="L472" s="73">
        <f>VLOOKUP($B472,'Tillförd energi'!$B$2:$AS$506,MATCH(L$1,'Tillförd energi'!$B$1:$AQ$1,0),FALSE)</f>
        <v>0</v>
      </c>
      <c r="M472" s="73">
        <f>VLOOKUP($B472,'Tillförd energi'!$B$2:$AS$506,MATCH(M$1,'Tillförd energi'!$B$1:$AQ$1,0),FALSE)</f>
        <v>0</v>
      </c>
      <c r="N472" s="73">
        <f>VLOOKUP($B472,'Tillförd energi'!$B$2:$AS$506,MATCH(N$1,'Tillförd energi'!$B$1:$AQ$1,0),FALSE)</f>
        <v>0</v>
      </c>
      <c r="O472" s="73">
        <f>VLOOKUP($B472,'Tillförd energi'!$B$2:$AS$506,MATCH(O$1,'Tillförd energi'!$B$1:$AQ$1,0),FALSE)</f>
        <v>0</v>
      </c>
      <c r="P472" s="73">
        <f>VLOOKUP($B472,'Tillförd energi'!$B$2:$AS$506,MATCH(P$1,'Tillförd energi'!$B$1:$AQ$1,0),FALSE)</f>
        <v>3.3247100000000001</v>
      </c>
      <c r="Q472" s="73">
        <f>VLOOKUP($B472,'Tillförd energi'!$B$2:$AS$506,MATCH(Q$1,'Tillförd energi'!$B$1:$AQ$1,0),FALSE)</f>
        <v>0</v>
      </c>
      <c r="R472" s="73">
        <f>VLOOKUP($B472,'Tillförd energi'!$B$2:$AS$506,MATCH(R$1,'Tillförd energi'!$B$1:$AQ$1,0),FALSE)</f>
        <v>0</v>
      </c>
      <c r="S472" s="73">
        <f>VLOOKUP($B472,'Tillförd energi'!$B$2:$AS$506,MATCH(S$1,'Tillförd energi'!$B$1:$AQ$1,0),FALSE)</f>
        <v>0</v>
      </c>
      <c r="T472" s="73">
        <f>VLOOKUP($B472,'Tillförd energi'!$B$2:$AS$506,MATCH(T$1,'Tillförd energi'!$B$1:$AQ$1,0),FALSE)</f>
        <v>0</v>
      </c>
      <c r="U472" s="73">
        <f>VLOOKUP($B472,'Tillförd energi'!$B$2:$AS$506,MATCH(U$1,'Tillförd energi'!$B$1:$AQ$1,0),FALSE)</f>
        <v>0</v>
      </c>
      <c r="V472" s="73">
        <f>VLOOKUP($B472,'Tillförd energi'!$B$2:$AS$506,MATCH(V$1,'Tillförd energi'!$B$1:$AQ$1,0),FALSE)</f>
        <v>0</v>
      </c>
      <c r="W472" s="73">
        <f>VLOOKUP($B472,'Tillförd energi'!$B$2:$AS$506,MATCH(W$1,'Tillförd energi'!$B$1:$AQ$1,0),FALSE)</f>
        <v>0</v>
      </c>
      <c r="X472" s="73">
        <f>VLOOKUP($B472,'Tillförd energi'!$B$2:$AS$506,MATCH(X$1,'Tillförd energi'!$B$1:$AQ$1,0),FALSE)</f>
        <v>0</v>
      </c>
      <c r="Y472" s="73">
        <f>VLOOKUP($B472,'Tillförd energi'!$B$2:$AS$506,MATCH(Y$1,'Tillförd energi'!$B$1:$AQ$1,0),FALSE)</f>
        <v>0</v>
      </c>
      <c r="Z472" s="73">
        <f>VLOOKUP($B472,'Tillförd energi'!$B$2:$AS$506,MATCH(Z$1,'Tillförd energi'!$B$1:$AQ$1,0),FALSE)</f>
        <v>0</v>
      </c>
      <c r="AA472" s="73">
        <f>VLOOKUP($B472,'Tillförd energi'!$B$2:$AS$506,MATCH(AA$1,'Tillförd energi'!$B$1:$AQ$1,0),FALSE)</f>
        <v>0</v>
      </c>
      <c r="AB472" s="73">
        <f>VLOOKUP($B472,'Tillförd energi'!$B$2:$AS$506,MATCH(AB$1,'Tillförd energi'!$B$1:$AQ$1,0),FALSE)</f>
        <v>0</v>
      </c>
      <c r="AC472" s="73">
        <f>VLOOKUP($B472,'Tillförd energi'!$B$2:$AS$506,MATCH(AC$1,'Tillförd energi'!$B$1:$AQ$1,0),FALSE)</f>
        <v>4.4960199999999997</v>
      </c>
      <c r="AD472" s="73">
        <f>VLOOKUP($B472,'Tillförd energi'!$B$2:$AS$506,MATCH(AD$1,'Tillförd energi'!$B$1:$AQ$1,0),FALSE)</f>
        <v>0</v>
      </c>
      <c r="AF472" s="73">
        <f>VLOOKUP($B472,'Tillförd energi'!$B$2:$AS$506,MATCH(AF$1,'Tillförd energi'!$B$1:$AQ$1,0),FALSE)</f>
        <v>0.20291999999999999</v>
      </c>
      <c r="AH472" s="73">
        <f>IFERROR(VLOOKUP(B472,Miljö!$B$1:$S$476,9,FALSE)/1,0)</f>
        <v>0</v>
      </c>
      <c r="AJ472" s="81" t="str">
        <f>IFERROR(VLOOKUP($B472,Miljö!$B$1:$S$500,MATCH("hjälpel exklusive kraftvärme (GWh)",Miljö!$B$1:$V$1,0),FALSE)/1,"")</f>
        <v/>
      </c>
      <c r="AK472" s="81">
        <f t="shared" si="77"/>
        <v>0.20291999999999999</v>
      </c>
      <c r="AL472" s="81">
        <f>VLOOKUP($B472,'Slutlig allokering'!$B$2:$AL$462,MATCH("Hjälpel kraftvärme",'Slutlig allokering'!$B$2:$AL$2,0),FALSE)</f>
        <v>0</v>
      </c>
      <c r="AN472" s="73">
        <f t="shared" si="78"/>
        <v>8.4187576000000011</v>
      </c>
      <c r="AO472" s="73">
        <f t="shared" si="79"/>
        <v>8.4187576000000011</v>
      </c>
      <c r="AP472" s="73">
        <f>IF(ISERROR(1/VLOOKUP($B472,Leveranser!$B$1:$S$500,MATCH("såld värme (gwh)",Leveranser!$B$1:$S$1,0),FALSE)),"",VLOOKUP($B472,Leveranser!$B$1:$S$500,MATCH("såld värme (gwh)",Leveranser!$B$1:$S$1,0),FALSE))</f>
        <v>6.7640000000000002</v>
      </c>
      <c r="AQ472" s="73">
        <f>VLOOKUP($B472,Leveranser!$B$1:$Y$500,MATCH("Totalt såld fjärrvärme till andra fjärrvärmeföretag",Leveranser!$B$1:$AA$1,0),FALSE)</f>
        <v>0</v>
      </c>
      <c r="AR472" s="73">
        <f>IF(ISERROR(1/VLOOKUP($B472,Miljö!$B$1:$S$500,MATCH("Såld mängd produktionsspecifik fjärrvärme (GWh)",Miljö!$B$1:$R$1,0),FALSE)),0,VLOOKUP($B472,Miljö!$B$1:$S$500,MATCH("Såld mängd produktionsspecifik fjärrvärme (GWh)",Miljö!$B$1:$R$1,0),FALSE))</f>
        <v>0</v>
      </c>
      <c r="AS472" s="82">
        <f t="shared" si="84"/>
        <v>0.80344396660143769</v>
      </c>
      <c r="AU472" s="73" t="str">
        <f>VLOOKUP($B472,'Miljövärden urval för publ'!$B$2:$I$486,7,FALSE)</f>
        <v>Ja</v>
      </c>
      <c r="AV472" s="73" t="str">
        <f>VLOOKUP($B472,'Miljövärden urval för publ'!$B$2:$I$486,6,FALSE)</f>
        <v>Ja</v>
      </c>
      <c r="AZ472" s="73">
        <f t="shared" si="80"/>
        <v>0.20291999999999999</v>
      </c>
      <c r="BA472" s="73">
        <f t="shared" si="85"/>
        <v>0</v>
      </c>
      <c r="BB472" s="73">
        <f t="shared" si="81"/>
        <v>3.3247100000000001</v>
      </c>
      <c r="BC472" s="73">
        <f t="shared" si="82"/>
        <v>0</v>
      </c>
      <c r="BE472" s="73">
        <f t="shared" si="86"/>
        <v>0</v>
      </c>
      <c r="BF472" s="73">
        <f t="shared" si="87"/>
        <v>0</v>
      </c>
      <c r="BH472" s="73">
        <f t="shared" si="83"/>
        <v>3.3247100000000001</v>
      </c>
    </row>
    <row r="473" spans="1:60" ht="14.5" x14ac:dyDescent="0.35">
      <c r="A473" t="s">
        <v>605</v>
      </c>
      <c r="B473" t="s">
        <v>610</v>
      </c>
      <c r="C473" s="73">
        <f>VLOOKUP($B473,'Tillförd energi'!$B$2:$AS$506,MATCH(C$1,'Tillförd energi'!$B$1:$AQ$1,0),FALSE)</f>
        <v>0</v>
      </c>
      <c r="D473" s="73">
        <f>VLOOKUP($B473,'Tillförd energi'!$B$2:$AS$506,MATCH(D$1,'Tillförd energi'!$B$1:$AQ$1,0),FALSE)</f>
        <v>9.0100000000000006E-3</v>
      </c>
      <c r="E473" s="73">
        <f>VLOOKUP($B473,'Tillförd energi'!$B$2:$AS$506,MATCH(E$1,'Tillförd energi'!$B$1:$AQ$1,0),FALSE)</f>
        <v>0</v>
      </c>
      <c r="F473" s="73">
        <f>VLOOKUP($B473,'Tillförd energi'!$B$2:$AS$506,MATCH(F$1,'Tillförd energi'!$B$1:$AQ$1,0),FALSE)</f>
        <v>0</v>
      </c>
      <c r="G473" s="73">
        <f>VLOOKUP($B473,'Tillförd energi'!$B$2:$AS$506,MATCH(G$1,'Tillförd energi'!$B$1:$AQ$1,0),FALSE)</f>
        <v>0</v>
      </c>
      <c r="H473" s="73">
        <f>VLOOKUP($B473,'Tillförd energi'!$B$2:$AS$506,MATCH(H$1,'Tillförd energi'!$B$1:$AQ$1,0),FALSE)</f>
        <v>0</v>
      </c>
      <c r="I473" s="73">
        <f>VLOOKUP($B473,'Tillförd energi'!$B$2:$AS$506,MATCH(I$1,'Tillförd energi'!$B$1:$AQ$1,0),FALSE)</f>
        <v>0</v>
      </c>
      <c r="J473" s="73">
        <f>VLOOKUP($B473,'Tillförd energi'!$B$2:$AS$506,MATCH(J$1,'Tillförd energi'!$B$1:$AQ$1,0),FALSE)</f>
        <v>0</v>
      </c>
      <c r="K473" s="73">
        <f>VLOOKUP($B473,'Tillförd energi'!$B$2:$AS$506,MATCH(K$1,'Tillförd energi'!$B$1:$AQ$1,0),FALSE)</f>
        <v>0</v>
      </c>
      <c r="L473" s="73">
        <f>VLOOKUP($B473,'Tillförd energi'!$B$2:$AS$506,MATCH(L$1,'Tillförd energi'!$B$1:$AQ$1,0),FALSE)</f>
        <v>0</v>
      </c>
      <c r="M473" s="73">
        <f>VLOOKUP($B473,'Tillförd energi'!$B$2:$AS$506,MATCH(M$1,'Tillförd energi'!$B$1:$AQ$1,0),FALSE)</f>
        <v>0</v>
      </c>
      <c r="N473" s="73">
        <f>VLOOKUP($B473,'Tillförd energi'!$B$2:$AS$506,MATCH(N$1,'Tillförd energi'!$B$1:$AQ$1,0),FALSE)</f>
        <v>0</v>
      </c>
      <c r="O473" s="73">
        <f>VLOOKUP($B473,'Tillförd energi'!$B$2:$AS$506,MATCH(O$1,'Tillförd energi'!$B$1:$AQ$1,0),FALSE)</f>
        <v>0</v>
      </c>
      <c r="P473" s="73">
        <f>VLOOKUP($B473,'Tillförd energi'!$B$2:$AS$506,MATCH(P$1,'Tillförd energi'!$B$1:$AQ$1,0),FALSE)</f>
        <v>0</v>
      </c>
      <c r="Q473" s="73">
        <f>VLOOKUP($B473,'Tillförd energi'!$B$2:$AS$506,MATCH(Q$1,'Tillförd energi'!$B$1:$AQ$1,0),FALSE)</f>
        <v>0.76848000000000005</v>
      </c>
      <c r="R473" s="73">
        <f>VLOOKUP($B473,'Tillförd energi'!$B$2:$AS$506,MATCH(R$1,'Tillförd energi'!$B$1:$AQ$1,0),FALSE)</f>
        <v>0</v>
      </c>
      <c r="S473" s="73">
        <f>VLOOKUP($B473,'Tillförd energi'!$B$2:$AS$506,MATCH(S$1,'Tillförd energi'!$B$1:$AQ$1,0),FALSE)</f>
        <v>0</v>
      </c>
      <c r="T473" s="73">
        <f>VLOOKUP($B473,'Tillförd energi'!$B$2:$AS$506,MATCH(T$1,'Tillförd energi'!$B$1:$AQ$1,0),FALSE)</f>
        <v>0</v>
      </c>
      <c r="U473" s="73">
        <f>VLOOKUP($B473,'Tillförd energi'!$B$2:$AS$506,MATCH(U$1,'Tillförd energi'!$B$1:$AQ$1,0),FALSE)</f>
        <v>0</v>
      </c>
      <c r="V473" s="73">
        <f>VLOOKUP($B473,'Tillförd energi'!$B$2:$AS$506,MATCH(V$1,'Tillförd energi'!$B$1:$AQ$1,0),FALSE)</f>
        <v>0</v>
      </c>
      <c r="W473" s="73">
        <f>VLOOKUP($B473,'Tillförd energi'!$B$2:$AS$506,MATCH(W$1,'Tillförd energi'!$B$1:$AQ$1,0),FALSE)</f>
        <v>0</v>
      </c>
      <c r="X473" s="73">
        <f>VLOOKUP($B473,'Tillförd energi'!$B$2:$AS$506,MATCH(X$1,'Tillförd energi'!$B$1:$AQ$1,0),FALSE)</f>
        <v>0</v>
      </c>
      <c r="Y473" s="73">
        <f>VLOOKUP($B473,'Tillförd energi'!$B$2:$AS$506,MATCH(Y$1,'Tillförd energi'!$B$1:$AQ$1,0),FALSE)</f>
        <v>0</v>
      </c>
      <c r="Z473" s="73">
        <f>VLOOKUP($B473,'Tillförd energi'!$B$2:$AS$506,MATCH(Z$1,'Tillförd energi'!$B$1:$AQ$1,0),FALSE)</f>
        <v>0</v>
      </c>
      <c r="AA473" s="73">
        <f>VLOOKUP($B473,'Tillförd energi'!$B$2:$AS$506,MATCH(AA$1,'Tillförd energi'!$B$1:$AQ$1,0),FALSE)</f>
        <v>0</v>
      </c>
      <c r="AB473" s="73">
        <f>VLOOKUP($B473,'Tillförd energi'!$B$2:$AS$506,MATCH(AB$1,'Tillförd energi'!$B$1:$AQ$1,0),FALSE)</f>
        <v>0</v>
      </c>
      <c r="AC473" s="73">
        <f>VLOOKUP($B473,'Tillförd energi'!$B$2:$AS$506,MATCH(AC$1,'Tillförd energi'!$B$1:$AQ$1,0),FALSE)</f>
        <v>0</v>
      </c>
      <c r="AD473" s="73">
        <f>VLOOKUP($B473,'Tillförd energi'!$B$2:$AS$506,MATCH(AD$1,'Tillförd energi'!$B$1:$AQ$1,0),FALSE)</f>
        <v>0</v>
      </c>
      <c r="AF473" s="73">
        <f>VLOOKUP($B473,'Tillförd energi'!$B$2:$AS$506,MATCH(AF$1,'Tillförd energi'!$B$1:$AQ$1,0),FALSE)</f>
        <v>0.15157999999999999</v>
      </c>
      <c r="AH473" s="73">
        <f>IFERROR(VLOOKUP(B473,Miljö!$B$1:$S$476,9,FALSE)/1,0)</f>
        <v>0</v>
      </c>
      <c r="AJ473" s="81">
        <f>IFERROR(VLOOKUP($B473,Miljö!$B$1:$S$500,MATCH("hjälpel exklusive kraftvärme (GWh)",Miljö!$B$1:$V$1,0),FALSE)/1,"")</f>
        <v>0.15157999999999999</v>
      </c>
      <c r="AK473" s="81">
        <f t="shared" si="77"/>
        <v>0.15157999999999999</v>
      </c>
      <c r="AL473" s="81">
        <f>VLOOKUP($B473,'Slutlig allokering'!$B$2:$AL$462,MATCH("Hjälpel kraftvärme",'Slutlig allokering'!$B$2:$AL$2,0),FALSE)</f>
        <v>0</v>
      </c>
      <c r="AN473" s="73">
        <f t="shared" si="78"/>
        <v>0.92907000000000006</v>
      </c>
      <c r="AO473" s="73">
        <f t="shared" si="79"/>
        <v>0.92907000000000006</v>
      </c>
      <c r="AP473" s="73">
        <f>IF(ISERROR(1/VLOOKUP($B473,Leveranser!$B$1:$S$500,MATCH("såld värme (gwh)",Leveranser!$B$1:$S$1,0),FALSE)),"",VLOOKUP($B473,Leveranser!$B$1:$S$500,MATCH("såld värme (gwh)",Leveranser!$B$1:$S$1,0),FALSE))</f>
        <v>0.57599999999999996</v>
      </c>
      <c r="AQ473" s="73">
        <f>VLOOKUP($B473,Leveranser!$B$1:$Y$500,MATCH("Totalt såld fjärrvärme till andra fjärrvärmeföretag",Leveranser!$B$1:$AA$1,0),FALSE)</f>
        <v>0</v>
      </c>
      <c r="AR473" s="73">
        <f>IF(ISERROR(1/VLOOKUP($B473,Miljö!$B$1:$S$500,MATCH("Såld mängd produktionsspecifik fjärrvärme (GWh)",Miljö!$B$1:$R$1,0),FALSE)),0,VLOOKUP($B473,Miljö!$B$1:$S$500,MATCH("Såld mängd produktionsspecifik fjärrvärme (GWh)",Miljö!$B$1:$R$1,0),FALSE))</f>
        <v>0</v>
      </c>
      <c r="AS473" s="82">
        <f t="shared" si="84"/>
        <v>0.6199748135232005</v>
      </c>
      <c r="AU473" s="73" t="str">
        <f>VLOOKUP($B473,'Miljövärden urval för publ'!$B$2:$I$486,7,FALSE)</f>
        <v>Ja</v>
      </c>
      <c r="AV473" s="73" t="str">
        <f>VLOOKUP($B473,'Miljövärden urval för publ'!$B$2:$I$486,6,FALSE)</f>
        <v>Ja</v>
      </c>
      <c r="AZ473" s="73">
        <f t="shared" si="80"/>
        <v>0.15157999999999999</v>
      </c>
      <c r="BA473" s="73">
        <f t="shared" si="85"/>
        <v>0</v>
      </c>
      <c r="BB473" s="73">
        <f t="shared" si="81"/>
        <v>0</v>
      </c>
      <c r="BC473" s="73">
        <f t="shared" si="82"/>
        <v>0.76848000000000005</v>
      </c>
      <c r="BE473" s="73">
        <f t="shared" si="86"/>
        <v>0</v>
      </c>
      <c r="BF473" s="73">
        <f t="shared" si="87"/>
        <v>0</v>
      </c>
      <c r="BH473" s="73">
        <f t="shared" si="83"/>
        <v>0.76848000000000005</v>
      </c>
    </row>
    <row r="474" spans="1:60" s="88" customFormat="1" ht="14.5" x14ac:dyDescent="0.35">
      <c r="A474" t="s">
        <v>605</v>
      </c>
      <c r="B474" t="s">
        <v>611</v>
      </c>
      <c r="C474" s="73">
        <f>VLOOKUP($B474,'Tillförd energi'!$B$2:$AS$506,MATCH(C$1,'Tillförd energi'!$B$1:$AQ$1,0),FALSE)</f>
        <v>0</v>
      </c>
      <c r="D474" s="73">
        <f>VLOOKUP($B474,'Tillförd energi'!$B$2:$AS$506,MATCH(D$1,'Tillförd energi'!$B$1:$AQ$1,0),FALSE)</f>
        <v>1.2675000000000001</v>
      </c>
      <c r="E474" s="73">
        <f>VLOOKUP($B474,'Tillförd energi'!$B$2:$AS$506,MATCH(E$1,'Tillförd energi'!$B$1:$AQ$1,0),FALSE)</f>
        <v>0</v>
      </c>
      <c r="F474" s="73">
        <f>VLOOKUP($B474,'Tillförd energi'!$B$2:$AS$506,MATCH(F$1,'Tillförd energi'!$B$1:$AQ$1,0),FALSE)</f>
        <v>7.5973300000000004</v>
      </c>
      <c r="G474" s="73">
        <f>VLOOKUP($B474,'Tillförd energi'!$B$2:$AS$506,MATCH(G$1,'Tillförd energi'!$B$1:$AQ$1,0),FALSE)</f>
        <v>0</v>
      </c>
      <c r="H474" s="73">
        <f>VLOOKUP($B474,'Tillförd energi'!$B$2:$AS$506,MATCH(H$1,'Tillförd energi'!$B$1:$AQ$1,0),FALSE)</f>
        <v>0</v>
      </c>
      <c r="I474" s="73">
        <f>VLOOKUP($B474,'Tillförd energi'!$B$2:$AS$506,MATCH(I$1,'Tillförd energi'!$B$1:$AQ$1,0),FALSE)</f>
        <v>0</v>
      </c>
      <c r="J474" s="73">
        <f>VLOOKUP($B474,'Tillförd energi'!$B$2:$AS$506,MATCH(J$1,'Tillförd energi'!$B$1:$AQ$1,0),FALSE)</f>
        <v>21.445900000000002</v>
      </c>
      <c r="K474" s="73">
        <f>VLOOKUP($B474,'Tillförd energi'!$B$2:$AS$506,MATCH(K$1,'Tillförd energi'!$B$1:$AQ$1,0),FALSE)</f>
        <v>0</v>
      </c>
      <c r="L474" s="73">
        <f>VLOOKUP($B474,'Tillförd energi'!$B$2:$AS$506,MATCH(L$1,'Tillförd energi'!$B$1:$AQ$1,0),FALSE)</f>
        <v>185.57300000000001</v>
      </c>
      <c r="M474" s="73">
        <f>VLOOKUP($B474,'Tillförd energi'!$B$2:$AS$506,MATCH(M$1,'Tillförd energi'!$B$1:$AQ$1,0),FALSE)</f>
        <v>58.517400000000002</v>
      </c>
      <c r="N474" s="73">
        <f>VLOOKUP($B474,'Tillförd energi'!$B$2:$AS$506,MATCH(N$1,'Tillförd energi'!$B$1:$AQ$1,0),FALSE)</f>
        <v>68.256200000000007</v>
      </c>
      <c r="O474" s="73">
        <f>VLOOKUP($B474,'Tillförd energi'!$B$2:$AS$506,MATCH(O$1,'Tillförd energi'!$B$1:$AQ$1,0),FALSE)</f>
        <v>53.1098</v>
      </c>
      <c r="P474" s="73">
        <f>VLOOKUP($B474,'Tillförd energi'!$B$2:$AS$506,MATCH(P$1,'Tillförd energi'!$B$1:$AQ$1,0),FALSE)</f>
        <v>18.5913</v>
      </c>
      <c r="Q474" s="73">
        <f>VLOOKUP($B474,'Tillförd energi'!$B$2:$AS$506,MATCH(Q$1,'Tillförd energi'!$B$1:$AQ$1,0),FALSE)</f>
        <v>0</v>
      </c>
      <c r="R474" s="73">
        <f>VLOOKUP($B474,'Tillförd energi'!$B$2:$AS$506,MATCH(R$1,'Tillförd energi'!$B$1:$AQ$1,0),FALSE)</f>
        <v>0</v>
      </c>
      <c r="S474" s="73">
        <f>VLOOKUP($B474,'Tillförd energi'!$B$2:$AS$506,MATCH(S$1,'Tillförd energi'!$B$1:$AQ$1,0),FALSE)</f>
        <v>0</v>
      </c>
      <c r="T474" s="73">
        <f>VLOOKUP($B474,'Tillförd energi'!$B$2:$AS$506,MATCH(T$1,'Tillförd energi'!$B$1:$AQ$1,0),FALSE)</f>
        <v>0</v>
      </c>
      <c r="U474" s="73">
        <f>VLOOKUP($B474,'Tillförd energi'!$B$2:$AS$506,MATCH(U$1,'Tillförd energi'!$B$1:$AQ$1,0),FALSE)</f>
        <v>0</v>
      </c>
      <c r="V474" s="73">
        <f>VLOOKUP($B474,'Tillförd energi'!$B$2:$AS$506,MATCH(V$1,'Tillförd energi'!$B$1:$AQ$1,0),FALSE)</f>
        <v>23.888999999999999</v>
      </c>
      <c r="W474" s="73">
        <f>VLOOKUP($B474,'Tillförd energi'!$B$2:$AS$506,MATCH(W$1,'Tillförd energi'!$B$1:$AQ$1,0),FALSE)</f>
        <v>0</v>
      </c>
      <c r="X474" s="73">
        <f>VLOOKUP($B474,'Tillförd energi'!$B$2:$AS$506,MATCH(X$1,'Tillförd energi'!$B$1:$AQ$1,0),FALSE)</f>
        <v>39.901000000000003</v>
      </c>
      <c r="Y474" s="73">
        <f>VLOOKUP($B474,'Tillförd energi'!$B$2:$AS$506,MATCH(Y$1,'Tillförd energi'!$B$1:$AQ$1,0),FALSE)</f>
        <v>3.7000000000000002E-3</v>
      </c>
      <c r="Z474" s="73">
        <f>VLOOKUP($B474,'Tillförd energi'!$B$2:$AS$506,MATCH(Z$1,'Tillförd energi'!$B$1:$AQ$1,0),FALSE)</f>
        <v>0</v>
      </c>
      <c r="AA474" s="73">
        <f>VLOOKUP($B474,'Tillförd energi'!$B$2:$AS$506,MATCH(AA$1,'Tillförd energi'!$B$1:$AQ$1,0),FALSE)</f>
        <v>0</v>
      </c>
      <c r="AB474" s="73">
        <f>VLOOKUP($B474,'Tillförd energi'!$B$2:$AS$506,MATCH(AB$1,'Tillförd energi'!$B$1:$AQ$1,0),FALSE)</f>
        <v>61.512999999999998</v>
      </c>
      <c r="AC474" s="73">
        <f>VLOOKUP($B474,'Tillförd energi'!$B$2:$AS$506,MATCH(AC$1,'Tillförd energi'!$B$1:$AQ$1,0),FALSE)</f>
        <v>0</v>
      </c>
      <c r="AD474" s="73">
        <f>VLOOKUP($B474,'Tillförd energi'!$B$2:$AS$506,MATCH(AD$1,'Tillförd energi'!$B$1:$AQ$1,0),FALSE)</f>
        <v>0</v>
      </c>
      <c r="AE474" s="73"/>
      <c r="AF474" s="73">
        <f>VLOOKUP($B474,'Tillförd energi'!$B$2:$AS$506,MATCH(AF$1,'Tillförd energi'!$B$1:$AQ$1,0),FALSE)</f>
        <v>16.959900000000001</v>
      </c>
      <c r="AG474" s="73"/>
      <c r="AH474" s="73">
        <f>IFERROR(VLOOKUP(B474,Miljö!$B$1:$S$476,9,FALSE)/1,0)</f>
        <v>0</v>
      </c>
      <c r="AJ474" s="81">
        <f>IFERROR(VLOOKUP($B474,Miljö!$B$1:$S$500,MATCH("hjälpel exklusive kraftvärme (GWh)",Miljö!$B$1:$V$1,0),FALSE)/1,"")</f>
        <v>0.72019</v>
      </c>
      <c r="AK474" s="81">
        <f t="shared" si="77"/>
        <v>0.72019</v>
      </c>
      <c r="AL474" s="81">
        <f>VLOOKUP($B474,'Slutlig allokering'!$B$2:$AL$462,MATCH("Hjälpel kraftvärme",'Slutlig allokering'!$B$2:$AL$2,0),FALSE)</f>
        <v>16.239699999999999</v>
      </c>
      <c r="AM474" s="73"/>
      <c r="AN474" s="73">
        <f t="shared" si="78"/>
        <v>556.62502999999992</v>
      </c>
      <c r="AO474" s="73">
        <f t="shared" si="79"/>
        <v>556.62502999999992</v>
      </c>
      <c r="AP474" s="73">
        <f>IF(ISERROR(1/VLOOKUP($B474,Leveranser!$B$1:$S$500,MATCH("såld värme (gwh)",Leveranser!$B$1:$S$1,0),FALSE)),"",VLOOKUP($B474,Leveranser!$B$1:$S$500,MATCH("såld värme (gwh)",Leveranser!$B$1:$S$1,0),FALSE))</f>
        <v>511.45699999999999</v>
      </c>
      <c r="AQ474" s="73">
        <f>VLOOKUP($B474,Leveranser!$B$1:$Y$500,MATCH("Totalt såld fjärrvärme till andra fjärrvärmeföretag",Leveranser!$B$1:$AA$1,0),FALSE)</f>
        <v>0</v>
      </c>
      <c r="AR474" s="73">
        <f>IF(ISERROR(1/VLOOKUP($B474,Miljö!$B$1:$S$500,MATCH("Såld mängd produktionsspecifik fjärrvärme (GWh)",Miljö!$B$1:$R$1,0),FALSE)),0,VLOOKUP($B474,Miljö!$B$1:$S$500,MATCH("Såld mängd produktionsspecifik fjärrvärme (GWh)",Miljö!$B$1:$R$1,0),FALSE))</f>
        <v>0</v>
      </c>
      <c r="AS474" s="82">
        <f t="shared" ref="AS474" si="89">IF(ISERROR(AP474/AO474),"",AP474/AO474)</f>
        <v>0.91885375689986504</v>
      </c>
      <c r="AT474" s="73"/>
      <c r="AU474" s="73" t="str">
        <f>VLOOKUP($B474,'Miljövärden urval för publ'!$B$2:$I$486,7,FALSE)</f>
        <v>Ja</v>
      </c>
      <c r="AV474" s="73" t="str">
        <f>VLOOKUP($B474,'Miljövärden urval för publ'!$B$2:$I$486,6,FALSE)</f>
        <v>Ja</v>
      </c>
      <c r="AW474" s="73"/>
      <c r="AX474" s="73"/>
      <c r="AY474" s="73"/>
      <c r="AZ474" s="73">
        <f t="shared" si="80"/>
        <v>16.9636</v>
      </c>
      <c r="BA474" s="73">
        <f t="shared" si="85"/>
        <v>0</v>
      </c>
      <c r="BB474" s="73">
        <f t="shared" si="81"/>
        <v>384.04770000000002</v>
      </c>
      <c r="BC474" s="73">
        <f t="shared" si="82"/>
        <v>0</v>
      </c>
      <c r="BD474" s="73"/>
      <c r="BE474" s="73">
        <f t="shared" si="86"/>
        <v>0</v>
      </c>
      <c r="BF474" s="73">
        <f t="shared" si="87"/>
        <v>0</v>
      </c>
      <c r="BG474" s="73"/>
      <c r="BH474" s="73">
        <f t="shared" si="83"/>
        <v>407.93670000000003</v>
      </c>
    </row>
    <row r="475" spans="1:60" ht="14.5" x14ac:dyDescent="0.35">
      <c r="A475"/>
      <c r="B475"/>
    </row>
    <row r="476" spans="1:60" ht="14.5" x14ac:dyDescent="0.35">
      <c r="A476"/>
      <c r="B476"/>
    </row>
    <row r="477" spans="1:60" ht="13" x14ac:dyDescent="0.3">
      <c r="A477" s="91" t="s">
        <v>1149</v>
      </c>
      <c r="B477" s="91" t="s">
        <v>1149</v>
      </c>
      <c r="C477" s="83">
        <f t="shared" ref="C477:AF477" si="90">SUMIF($AU$2:$AU$474,"=ja",C2:C474)</f>
        <v>1708.2693099999999</v>
      </c>
      <c r="D477" s="83">
        <f t="shared" si="90"/>
        <v>505.10373709999993</v>
      </c>
      <c r="E477" s="83">
        <f t="shared" si="90"/>
        <v>155.97372999999999</v>
      </c>
      <c r="F477" s="83">
        <f t="shared" si="90"/>
        <v>578.72291759999996</v>
      </c>
      <c r="G477" s="83">
        <f t="shared" si="90"/>
        <v>1675.088</v>
      </c>
      <c r="H477" s="83">
        <f t="shared" si="90"/>
        <v>96.690328999999991</v>
      </c>
      <c r="I477" s="83">
        <f t="shared" si="90"/>
        <v>10592.484791000001</v>
      </c>
      <c r="J477" s="83">
        <f t="shared" si="90"/>
        <v>127.14805459999999</v>
      </c>
      <c r="K477" s="83">
        <f t="shared" si="90"/>
        <v>3005.4039199999997</v>
      </c>
      <c r="L477" s="83">
        <f t="shared" si="90"/>
        <v>1919.3271870000005</v>
      </c>
      <c r="M477" s="83">
        <f t="shared" si="90"/>
        <v>6404.4674569999979</v>
      </c>
      <c r="N477" s="83">
        <f t="shared" si="90"/>
        <v>1193.2278953000005</v>
      </c>
      <c r="O477" s="83">
        <f t="shared" si="90"/>
        <v>3485.8563909999984</v>
      </c>
      <c r="P477" s="83">
        <f t="shared" si="90"/>
        <v>2239.3536314000003</v>
      </c>
      <c r="Q477" s="83">
        <f t="shared" si="90"/>
        <v>2620.0197609999982</v>
      </c>
      <c r="R477" s="83">
        <f t="shared" si="90"/>
        <v>730.62760739999999</v>
      </c>
      <c r="S477" s="83">
        <f t="shared" si="90"/>
        <v>585.40469999999993</v>
      </c>
      <c r="T477" s="83">
        <f t="shared" si="90"/>
        <v>53.124079000000002</v>
      </c>
      <c r="U477" s="83">
        <f t="shared" si="90"/>
        <v>481.05299999999994</v>
      </c>
      <c r="V477" s="83">
        <f t="shared" si="90"/>
        <v>1394.5684399999998</v>
      </c>
      <c r="W477" s="83">
        <f t="shared" si="90"/>
        <v>175.22474200000002</v>
      </c>
      <c r="X477" s="83">
        <f t="shared" si="90"/>
        <v>1463.47236</v>
      </c>
      <c r="Y477" s="83">
        <f t="shared" si="90"/>
        <v>276.40034000000003</v>
      </c>
      <c r="Z477" s="83">
        <f t="shared" si="90"/>
        <v>1196.6844300000002</v>
      </c>
      <c r="AA477" s="83">
        <f t="shared" si="90"/>
        <v>2742.0724700000001</v>
      </c>
      <c r="AB477" s="83">
        <f t="shared" si="90"/>
        <v>5088.785818999997</v>
      </c>
      <c r="AC477" s="83">
        <f t="shared" si="90"/>
        <v>3834.6844010000018</v>
      </c>
      <c r="AD477" s="83">
        <f t="shared" si="90"/>
        <v>2.6017099999999997</v>
      </c>
      <c r="AE477" s="83">
        <f t="shared" si="90"/>
        <v>738</v>
      </c>
      <c r="AF477" s="83">
        <f t="shared" si="90"/>
        <v>1696.9427799999994</v>
      </c>
      <c r="AG477" s="83"/>
      <c r="AH477" s="83">
        <f>SUMIF($AU$2:$AU$474,"=ja",AH2:AH474)</f>
        <v>3751.1389999999997</v>
      </c>
      <c r="AI477" s="83"/>
      <c r="AJ477" s="83">
        <f>SUMIF($AU$2:$AU$474,"=ja",AJ2:AJ474)</f>
        <v>841.8803700000002</v>
      </c>
      <c r="AK477" s="98">
        <f>SUMIF($AU$2:$AU$474,"=ja",AK2:AK474)</f>
        <v>1052.8812299999986</v>
      </c>
      <c r="AL477" s="98">
        <f>SUMIF($AU$2:$AU$474,"=ja",AL2:AL474)</f>
        <v>657.16684880000014</v>
      </c>
      <c r="AM477" s="83"/>
      <c r="AN477" s="83">
        <f>SUMIF($AU$2:$AU$474,"=ja",AN2:AN474)</f>
        <v>56766.783990399934</v>
      </c>
      <c r="AO477" s="83">
        <f>SUMIF($AU$2:$AU$474,"=ja",AO2:AO474)</f>
        <v>60517.922990399922</v>
      </c>
      <c r="AP477" s="83">
        <f>SUMIF($AU$2:$AU$474,"=ja",AP2:AP474)</f>
        <v>52631.372426999995</v>
      </c>
      <c r="AQ477" s="83">
        <f>SUMIF($AU$2:$AU$474,"=ja",AQ2:AQ474)</f>
        <v>3750.3760000000002</v>
      </c>
      <c r="AR477" s="83">
        <f>SUMIF($AU$2:$AU$474,"=ja",AR2:AR474)</f>
        <v>3210.2249999999999</v>
      </c>
      <c r="AS477" s="84">
        <f>IF(ISERROR(AP477/AO477),"",AP477/AO477)</f>
        <v>0.8696823986399701</v>
      </c>
      <c r="AT477" s="83"/>
      <c r="AU477" s="83"/>
      <c r="AV477" s="83"/>
      <c r="AW477" s="83"/>
      <c r="AX477" s="83"/>
      <c r="AY477" s="83"/>
      <c r="AZ477" s="83">
        <f t="shared" ref="AZ477:BH477" si="91">SUMIF($AU$2:$AU$474,"=ja",AZ2:AZ474)</f>
        <v>3170.0275500000007</v>
      </c>
      <c r="BA477" s="83">
        <f t="shared" si="91"/>
        <v>175.22474200000002</v>
      </c>
      <c r="BB477" s="83">
        <f t="shared" si="91"/>
        <v>15242.232561699991</v>
      </c>
      <c r="BC477" s="83">
        <f t="shared" si="91"/>
        <v>3989.1761473999991</v>
      </c>
      <c r="BD477" s="83"/>
      <c r="BE477" s="83">
        <f t="shared" si="91"/>
        <v>2742.0724700000001</v>
      </c>
      <c r="BF477" s="83">
        <f t="shared" si="91"/>
        <v>2.6017099999999997</v>
      </c>
      <c r="BG477" s="83"/>
      <c r="BH477" s="83">
        <f t="shared" si="91"/>
        <v>24287.658811100006</v>
      </c>
    </row>
    <row r="478" spans="1:60" x14ac:dyDescent="0.25">
      <c r="A478" s="92" t="s">
        <v>1150</v>
      </c>
      <c r="B478" s="92" t="s">
        <v>1151</v>
      </c>
      <c r="C478" s="85">
        <f t="shared" ref="C478:AF478" si="92">SUMIFS(C$2:C$474,$AU$2:$AU$474,"=ja",$AP$2:$AP$474,"&lt;150")</f>
        <v>0</v>
      </c>
      <c r="D478" s="85">
        <f t="shared" si="92"/>
        <v>289.14841110000003</v>
      </c>
      <c r="E478" s="85">
        <f t="shared" si="92"/>
        <v>8.0399999999999991</v>
      </c>
      <c r="F478" s="85">
        <f t="shared" si="92"/>
        <v>42.157667599999996</v>
      </c>
      <c r="G478" s="85">
        <f t="shared" si="92"/>
        <v>34.554000000000002</v>
      </c>
      <c r="H478" s="85">
        <f t="shared" si="92"/>
        <v>12.574</v>
      </c>
      <c r="I478" s="85">
        <f t="shared" si="92"/>
        <v>462.21809099999996</v>
      </c>
      <c r="J478" s="85">
        <f t="shared" si="92"/>
        <v>31.4842476</v>
      </c>
      <c r="K478" s="85">
        <f t="shared" si="92"/>
        <v>463.05542000000003</v>
      </c>
      <c r="L478" s="85">
        <f t="shared" si="92"/>
        <v>740.29322000000025</v>
      </c>
      <c r="M478" s="85">
        <f t="shared" si="92"/>
        <v>1763.7594569999997</v>
      </c>
      <c r="N478" s="85">
        <f t="shared" si="92"/>
        <v>439.09153529999992</v>
      </c>
      <c r="O478" s="85">
        <f t="shared" si="92"/>
        <v>2022.0720000000001</v>
      </c>
      <c r="P478" s="85">
        <f t="shared" si="92"/>
        <v>1243.289366</v>
      </c>
      <c r="Q478" s="85">
        <f t="shared" si="92"/>
        <v>776.11589400000014</v>
      </c>
      <c r="R478" s="85">
        <f t="shared" si="92"/>
        <v>444.90899999999999</v>
      </c>
      <c r="S478" s="85">
        <f t="shared" si="92"/>
        <v>0</v>
      </c>
      <c r="T478" s="85">
        <f t="shared" si="92"/>
        <v>51.785200000000003</v>
      </c>
      <c r="U478" s="85">
        <f t="shared" si="92"/>
        <v>16.529</v>
      </c>
      <c r="V478" s="85">
        <f t="shared" si="92"/>
        <v>319.55135999999999</v>
      </c>
      <c r="W478" s="85">
        <f t="shared" si="92"/>
        <v>81.311491999999987</v>
      </c>
      <c r="X478" s="85">
        <f t="shared" si="92"/>
        <v>166.0318</v>
      </c>
      <c r="Y478" s="85">
        <f t="shared" si="92"/>
        <v>22.989940000000001</v>
      </c>
      <c r="Z478" s="85">
        <f t="shared" si="92"/>
        <v>12.301430000000002</v>
      </c>
      <c r="AA478" s="85">
        <f t="shared" si="92"/>
        <v>18.476469999999999</v>
      </c>
      <c r="AB478" s="85">
        <f t="shared" si="92"/>
        <v>709.15399999999988</v>
      </c>
      <c r="AC478" s="85">
        <f t="shared" si="92"/>
        <v>934.39199099999996</v>
      </c>
      <c r="AD478" s="85">
        <f t="shared" si="92"/>
        <v>2.6017099999999997</v>
      </c>
      <c r="AE478" s="85">
        <f t="shared" si="92"/>
        <v>0</v>
      </c>
      <c r="AF478" s="85">
        <f t="shared" si="92"/>
        <v>245.33505999999991</v>
      </c>
      <c r="AG478" s="85"/>
      <c r="AH478" s="85">
        <f t="shared" ref="AH478:AS478" si="93">SUMIFS(AH$2:AH$474,$AU$2:$AU$474,"=ja",$AP$2:$AP$474,"&lt;150")</f>
        <v>210.79999999999998</v>
      </c>
      <c r="AI478" s="85">
        <f t="shared" si="93"/>
        <v>0</v>
      </c>
      <c r="AJ478" s="85">
        <f t="shared" si="93"/>
        <v>159.04277999999994</v>
      </c>
      <c r="AK478" s="99">
        <f t="shared" si="93"/>
        <v>214.00622999999993</v>
      </c>
      <c r="AL478" s="99">
        <f t="shared" si="93"/>
        <v>40.021974799999995</v>
      </c>
      <c r="AM478" s="85">
        <f t="shared" si="93"/>
        <v>0</v>
      </c>
      <c r="AN478" s="85">
        <f t="shared" si="93"/>
        <v>11353.221762599998</v>
      </c>
      <c r="AO478" s="85">
        <f t="shared" si="93"/>
        <v>11564.021762599999</v>
      </c>
      <c r="AP478" s="85">
        <f t="shared" si="93"/>
        <v>9043.7298269999901</v>
      </c>
      <c r="AQ478" s="85">
        <f t="shared" si="93"/>
        <v>113.06</v>
      </c>
      <c r="AR478" s="85">
        <f t="shared" si="93"/>
        <v>0</v>
      </c>
      <c r="AS478" s="85">
        <f t="shared" si="93"/>
        <v>228.61771754669621</v>
      </c>
      <c r="AT478" s="85"/>
      <c r="AU478" s="85"/>
      <c r="AV478" s="85"/>
      <c r="AW478" s="85"/>
      <c r="AX478" s="85"/>
      <c r="AY478" s="85"/>
      <c r="AZ478" s="85">
        <f>SUMIFS(AZ$2:AZ$474,$AU$2:$AU$474,"=ja",$AP$2:$AP$474,"&lt;150")</f>
        <v>280.62643000000008</v>
      </c>
      <c r="BA478" s="85">
        <f>SUMIFS(BA$2:BA$474,$AU$2:$AU$474,"=ja",$AP$2:$AP$474,"&lt;150")</f>
        <v>81.311491999999987</v>
      </c>
      <c r="BB478" s="85">
        <f>SUMIFS(BB$2:BB$474,$AU$2:$AU$474,"=ja",$AP$2:$AP$474,"&lt;150")</f>
        <v>6208.505578299998</v>
      </c>
      <c r="BC478" s="85">
        <f>SUMIFS(BC$2:BC$474,$AU$2:$AU$474,"=ja",$AP$2:$AP$474,"&lt;150")</f>
        <v>1272.8100940000004</v>
      </c>
      <c r="BD478" s="85"/>
      <c r="BE478" s="85">
        <f>SUMIFS(BE$2:BE$474,$AU$2:$AU$474,"=ja",$AP$2:$AP$474,"&lt;150")</f>
        <v>18.476469999999999</v>
      </c>
      <c r="BF478" s="85">
        <f>SUMIFS(BF$2:BF$474,$AU$2:$AU$474,"=ja",$AP$2:$AP$474,"&lt;150")</f>
        <v>2.6017099999999997</v>
      </c>
      <c r="BG478" s="85"/>
      <c r="BH478" s="85">
        <f>SUMIFS(BH$2:BH$474,$AU$2:$AU$474,"=ja",$AP$2:$AP$474,"&lt;150")</f>
        <v>8361.7629443000023</v>
      </c>
    </row>
    <row r="479" spans="1:60" x14ac:dyDescent="0.25">
      <c r="A479" s="92" t="s">
        <v>1152</v>
      </c>
      <c r="B479" s="92" t="s">
        <v>1153</v>
      </c>
      <c r="C479" s="85">
        <f t="shared" ref="C479:AF479" si="94">SUMIFS(C$2:C$474,$AU$2:$AU$474,"=ja",$AP$2:$AP$474,"&gt;=150",$AP$2:$AP$474,"&lt;=1000")</f>
        <v>73.215100000000007</v>
      </c>
      <c r="D479" s="85">
        <f t="shared" si="94"/>
        <v>139.21769800000001</v>
      </c>
      <c r="E479" s="85">
        <f t="shared" si="94"/>
        <v>147.93373</v>
      </c>
      <c r="F479" s="85">
        <f t="shared" si="94"/>
        <v>226.41486000000003</v>
      </c>
      <c r="G479" s="85">
        <f t="shared" si="94"/>
        <v>196.84300000000002</v>
      </c>
      <c r="H479" s="85">
        <f t="shared" si="94"/>
        <v>25.392529000000003</v>
      </c>
      <c r="I479" s="85">
        <f t="shared" si="94"/>
        <v>4068.1006999999995</v>
      </c>
      <c r="J479" s="85">
        <f t="shared" si="94"/>
        <v>79.675567000000001</v>
      </c>
      <c r="K479" s="85">
        <f t="shared" si="94"/>
        <v>1397.5766000000001</v>
      </c>
      <c r="L479" s="85">
        <f t="shared" si="94"/>
        <v>909.511167</v>
      </c>
      <c r="M479" s="85">
        <f t="shared" si="94"/>
        <v>3498.6318999999994</v>
      </c>
      <c r="N479" s="85">
        <f t="shared" si="94"/>
        <v>416.17456000000004</v>
      </c>
      <c r="O479" s="85">
        <f t="shared" si="94"/>
        <v>1229.045791</v>
      </c>
      <c r="P479" s="85">
        <f t="shared" si="94"/>
        <v>904.41300540000009</v>
      </c>
      <c r="Q479" s="85">
        <f t="shared" si="94"/>
        <v>567.14066700000012</v>
      </c>
      <c r="R479" s="85">
        <f t="shared" si="94"/>
        <v>284.11860739999997</v>
      </c>
      <c r="S479" s="85">
        <f t="shared" si="94"/>
        <v>252.5437</v>
      </c>
      <c r="T479" s="85">
        <f t="shared" si="94"/>
        <v>1.3388789999999999</v>
      </c>
      <c r="U479" s="85">
        <f t="shared" si="94"/>
        <v>50.829000000000001</v>
      </c>
      <c r="V479" s="85">
        <f t="shared" si="94"/>
        <v>510.81407999999993</v>
      </c>
      <c r="W479" s="85">
        <f t="shared" si="94"/>
        <v>86.671049999999994</v>
      </c>
      <c r="X479" s="85">
        <f t="shared" si="94"/>
        <v>465.50345999999996</v>
      </c>
      <c r="Y479" s="85">
        <f t="shared" si="94"/>
        <v>149.66139999999999</v>
      </c>
      <c r="Z479" s="85">
        <f t="shared" si="94"/>
        <v>204.47699999999998</v>
      </c>
      <c r="AA479" s="85">
        <f t="shared" si="94"/>
        <v>415.233</v>
      </c>
      <c r="AB479" s="85">
        <f t="shared" si="94"/>
        <v>2105.2100000000005</v>
      </c>
      <c r="AC479" s="85">
        <f t="shared" si="94"/>
        <v>1748.2284099999999</v>
      </c>
      <c r="AD479" s="85">
        <f t="shared" si="94"/>
        <v>0</v>
      </c>
      <c r="AE479" s="85">
        <f t="shared" si="94"/>
        <v>738</v>
      </c>
      <c r="AF479" s="85">
        <f t="shared" si="94"/>
        <v>716.26121999999998</v>
      </c>
      <c r="AG479" s="85"/>
      <c r="AH479" s="85">
        <f t="shared" ref="AH479:AS479" si="95">SUMIFS(AH$2:AH$474,$AU$2:$AU$474,"=ja",$AP$2:$AP$474,"&gt;=150",$AP$2:$AP$474,"&lt;=1000")</f>
        <v>1298.6400000000001</v>
      </c>
      <c r="AI479" s="85">
        <f t="shared" si="95"/>
        <v>0</v>
      </c>
      <c r="AJ479" s="85">
        <f t="shared" si="95"/>
        <v>297.95519000000002</v>
      </c>
      <c r="AK479" s="99">
        <f t="shared" si="95"/>
        <v>391.92401000000001</v>
      </c>
      <c r="AL479" s="99">
        <f t="shared" si="95"/>
        <v>311.52527399999997</v>
      </c>
      <c r="AM479" s="85">
        <f t="shared" si="95"/>
        <v>0</v>
      </c>
      <c r="AN479" s="85">
        <f t="shared" si="95"/>
        <v>21608.176680800003</v>
      </c>
      <c r="AO479" s="85">
        <f t="shared" si="95"/>
        <v>22906.816680800006</v>
      </c>
      <c r="AP479" s="85">
        <f t="shared" si="95"/>
        <v>19846.196000000004</v>
      </c>
      <c r="AQ479" s="85">
        <f t="shared" si="95"/>
        <v>338.48</v>
      </c>
      <c r="AR479" s="85">
        <f t="shared" si="95"/>
        <v>279.91999999999996</v>
      </c>
      <c r="AS479" s="85">
        <f t="shared" si="95"/>
        <v>42.917105780148169</v>
      </c>
      <c r="AT479" s="85"/>
      <c r="AU479" s="85"/>
      <c r="AV479" s="85"/>
      <c r="AW479" s="85"/>
      <c r="AX479" s="85"/>
      <c r="AY479" s="85"/>
      <c r="AZ479" s="85">
        <f>SUMIFS(AZ$2:AZ$474,$AU$2:$AU$474,"=ja",$AP$2:$AP$474,"&gt;=150",$AP$2:$AP$474,"&lt;=1000")</f>
        <v>1070.3996199999997</v>
      </c>
      <c r="BA479" s="85">
        <f>SUMIFS(BA$2:BA$474,$AU$2:$AU$474,"=ja",$AP$2:$AP$474,"&gt;=150",$AP$2:$AP$474,"&lt;=1000")</f>
        <v>86.671049999999994</v>
      </c>
      <c r="BB479" s="85">
        <f>SUMIFS(BB$2:BB$474,$AU$2:$AU$474,"=ja",$AP$2:$AP$474,"&gt;=150",$AP$2:$AP$474,"&lt;=1000")</f>
        <v>6957.7764233999997</v>
      </c>
      <c r="BC479" s="85">
        <f>SUMIFS(BC$2:BC$474,$AU$2:$AU$474,"=ja",$AP$2:$AP$474,"&gt;=150",$AP$2:$AP$474,"&lt;=1000")</f>
        <v>1105.1418533999999</v>
      </c>
      <c r="BD479" s="85"/>
      <c r="BE479" s="85">
        <f>SUMIFS(BE$2:BE$474,$AU$2:$AU$474,"=ja",$AP$2:$AP$474,"&gt;=150",$AP$2:$AP$474,"&lt;=1000")</f>
        <v>415.233</v>
      </c>
      <c r="BF479" s="85">
        <f>SUMIFS(BF$2:BF$474,$AU$2:$AU$474,"=ja",$AP$2:$AP$474,"&gt;=150",$AP$2:$AP$474,"&lt;=1000")</f>
        <v>0</v>
      </c>
      <c r="BG479" s="85"/>
      <c r="BH479" s="85">
        <f>SUMIFS(BH$2:BH$474,$AU$2:$AU$474,"=ja",$AP$2:$AP$474,"&gt;=150",$AP$2:$AP$474,"&lt;=1000")</f>
        <v>10108.809006800002</v>
      </c>
    </row>
    <row r="480" spans="1:60" x14ac:dyDescent="0.25">
      <c r="A480" s="92" t="s">
        <v>1154</v>
      </c>
      <c r="B480" s="92" t="s">
        <v>1155</v>
      </c>
      <c r="C480" s="85">
        <f t="shared" ref="C480:AF480" si="96">SUMIFS(C$2:C$474,$AU$2:$AU$474,"=ja",$AP$2:$AP$474,"&gt;1000")</f>
        <v>1635.05421</v>
      </c>
      <c r="D480" s="85">
        <f t="shared" si="96"/>
        <v>76.737628000000001</v>
      </c>
      <c r="E480" s="85">
        <f t="shared" si="96"/>
        <v>0</v>
      </c>
      <c r="F480" s="85">
        <f t="shared" si="96"/>
        <v>310.15039000000002</v>
      </c>
      <c r="G480" s="85">
        <f t="shared" si="96"/>
        <v>1443.691</v>
      </c>
      <c r="H480" s="85">
        <f t="shared" si="96"/>
        <v>58.723799999999997</v>
      </c>
      <c r="I480" s="85">
        <f t="shared" si="96"/>
        <v>6062.1660000000011</v>
      </c>
      <c r="J480" s="85">
        <f t="shared" si="96"/>
        <v>15.988239999999999</v>
      </c>
      <c r="K480" s="85">
        <f t="shared" si="96"/>
        <v>1144.7719</v>
      </c>
      <c r="L480" s="85">
        <f t="shared" si="96"/>
        <v>269.52280000000002</v>
      </c>
      <c r="M480" s="85">
        <f t="shared" si="96"/>
        <v>1142.0761</v>
      </c>
      <c r="N480" s="85">
        <f t="shared" si="96"/>
        <v>337.96180000000004</v>
      </c>
      <c r="O480" s="85">
        <f t="shared" si="96"/>
        <v>234.73859999999999</v>
      </c>
      <c r="P480" s="85">
        <f t="shared" si="96"/>
        <v>91.651260000000008</v>
      </c>
      <c r="Q480" s="85">
        <f t="shared" si="96"/>
        <v>1276.7631999999999</v>
      </c>
      <c r="R480" s="85">
        <f t="shared" si="96"/>
        <v>1.6</v>
      </c>
      <c r="S480" s="85">
        <f t="shared" si="96"/>
        <v>332.86099999999999</v>
      </c>
      <c r="T480" s="85">
        <f t="shared" si="96"/>
        <v>0</v>
      </c>
      <c r="U480" s="85">
        <f t="shared" si="96"/>
        <v>413.69499999999999</v>
      </c>
      <c r="V480" s="85">
        <f t="shared" si="96"/>
        <v>564.20299999999997</v>
      </c>
      <c r="W480" s="85">
        <f t="shared" si="96"/>
        <v>7.2422000000000004</v>
      </c>
      <c r="X480" s="85">
        <f t="shared" si="96"/>
        <v>831.93709999999999</v>
      </c>
      <c r="Y480" s="85">
        <f t="shared" si="96"/>
        <v>103.749</v>
      </c>
      <c r="Z480" s="85">
        <f t="shared" si="96"/>
        <v>979.90600000000006</v>
      </c>
      <c r="AA480" s="85">
        <f t="shared" si="96"/>
        <v>2308.3630000000003</v>
      </c>
      <c r="AB480" s="85">
        <f t="shared" si="96"/>
        <v>2274.4218189999997</v>
      </c>
      <c r="AC480" s="85">
        <f t="shared" si="96"/>
        <v>1152.0640000000001</v>
      </c>
      <c r="AD480" s="85">
        <f t="shared" si="96"/>
        <v>0</v>
      </c>
      <c r="AE480" s="85">
        <f t="shared" si="96"/>
        <v>0</v>
      </c>
      <c r="AF480" s="85">
        <f t="shared" si="96"/>
        <v>735.34650000000011</v>
      </c>
      <c r="AG480" s="85"/>
      <c r="AH480" s="85">
        <f t="shared" ref="AH480:AS480" si="97">SUMIFS(AH$2:AH$474,$AU$2:$AU$474,"=ja",$AP$2:$AP$474,"&gt;1000")</f>
        <v>2241.6990000000001</v>
      </c>
      <c r="AI480" s="85">
        <f t="shared" si="97"/>
        <v>0</v>
      </c>
      <c r="AJ480" s="85">
        <f t="shared" si="97"/>
        <v>384.88240000000002</v>
      </c>
      <c r="AK480" s="99">
        <f t="shared" si="97"/>
        <v>446.95098999999999</v>
      </c>
      <c r="AL480" s="99">
        <f t="shared" si="97"/>
        <v>305.61959999999993</v>
      </c>
      <c r="AM480" s="85">
        <f t="shared" si="97"/>
        <v>0</v>
      </c>
      <c r="AN480" s="85">
        <f t="shared" si="97"/>
        <v>23805.385546999998</v>
      </c>
      <c r="AO480" s="85">
        <f t="shared" si="97"/>
        <v>26047.084546999999</v>
      </c>
      <c r="AP480" s="85">
        <f t="shared" si="97"/>
        <v>23741.446599999996</v>
      </c>
      <c r="AQ480" s="85">
        <f t="shared" si="97"/>
        <v>3298.8360000000002</v>
      </c>
      <c r="AR480" s="85">
        <f t="shared" si="97"/>
        <v>2930.3049999999998</v>
      </c>
      <c r="AS480" s="85">
        <f t="shared" si="97"/>
        <v>8.9405122970971806</v>
      </c>
      <c r="AT480" s="85"/>
      <c r="AU480" s="85"/>
      <c r="AV480" s="85"/>
      <c r="AW480" s="85"/>
      <c r="AX480" s="85"/>
      <c r="AY480" s="85"/>
      <c r="AZ480" s="85">
        <f>SUMIFS(AZ$2:AZ$474,$AU$2:$AU$474,"=ja",$AP$2:$AP$474,"&gt;1000")</f>
        <v>1819.0015000000001</v>
      </c>
      <c r="BA480" s="85">
        <f>SUMIFS(BA$2:BA$474,$AU$2:$AU$474,"=ja",$AP$2:$AP$474,"&gt;1000")</f>
        <v>7.2422000000000004</v>
      </c>
      <c r="BB480" s="85">
        <f>SUMIFS(BB$2:BB$474,$AU$2:$AU$474,"=ja",$AP$2:$AP$474,"&gt;1000")</f>
        <v>2075.9505600000002</v>
      </c>
      <c r="BC480" s="85">
        <f>SUMIFS(BC$2:BC$474,$AU$2:$AU$474,"=ja",$AP$2:$AP$474,"&gt;1000")</f>
        <v>1611.2242000000001</v>
      </c>
      <c r="BD480" s="85"/>
      <c r="BE480" s="85">
        <f>SUMIFS(BE$2:BE$474,$AU$2:$AU$474,"=ja",$AP$2:$AP$474,"&gt;1000")</f>
        <v>2308.3630000000003</v>
      </c>
      <c r="BF480" s="85">
        <f>SUMIFS(BF$2:BF$474,$AU$2:$AU$474,"=ja",$AP$2:$AP$474,"&gt;1000")</f>
        <v>0</v>
      </c>
      <c r="BG480" s="85"/>
      <c r="BH480" s="85">
        <f>SUMIFS(BH$2:BH$474,$AU$2:$AU$474,"=ja",$AP$2:$AP$474,"&gt;1000")</f>
        <v>5817.0868600000003</v>
      </c>
    </row>
    <row r="481" spans="1:58" ht="14.5" x14ac:dyDescent="0.35">
      <c r="A481"/>
      <c r="B481"/>
    </row>
    <row r="482" spans="1:58" ht="13" x14ac:dyDescent="0.3">
      <c r="A482" s="93" t="s">
        <v>1156</v>
      </c>
      <c r="B482" s="94"/>
      <c r="C482" s="73">
        <f t="shared" ref="C482:AL482" si="98">SUMIF(C2:C474,"&lt;&gt;#saknas!",C2:C474)</f>
        <v>1708.2693099999999</v>
      </c>
      <c r="D482" s="73">
        <f t="shared" si="98"/>
        <v>505.97473709999997</v>
      </c>
      <c r="E482" s="73">
        <f t="shared" si="98"/>
        <v>155.97372999999999</v>
      </c>
      <c r="F482" s="73">
        <f t="shared" si="98"/>
        <v>581.42291760000001</v>
      </c>
      <c r="G482" s="73">
        <f t="shared" si="98"/>
        <v>1675.088</v>
      </c>
      <c r="H482" s="73">
        <f t="shared" si="98"/>
        <v>96.690328999999991</v>
      </c>
      <c r="I482" s="73">
        <f t="shared" si="98"/>
        <v>10592.484791000001</v>
      </c>
      <c r="J482" s="73">
        <f t="shared" si="98"/>
        <v>127.14805459999999</v>
      </c>
      <c r="K482" s="73">
        <f t="shared" si="98"/>
        <v>3005.4039199999997</v>
      </c>
      <c r="L482" s="73">
        <f t="shared" si="98"/>
        <v>1919.3271870000005</v>
      </c>
      <c r="M482" s="73">
        <f t="shared" si="98"/>
        <v>6404.4674569999979</v>
      </c>
      <c r="N482" s="73">
        <f t="shared" si="98"/>
        <v>1193.2278953000005</v>
      </c>
      <c r="O482" s="73">
        <f t="shared" si="98"/>
        <v>3485.8563909999984</v>
      </c>
      <c r="P482" s="73">
        <f t="shared" si="98"/>
        <v>2239.3536314000003</v>
      </c>
      <c r="Q482" s="73">
        <f t="shared" si="98"/>
        <v>2670.4197609999987</v>
      </c>
      <c r="R482" s="73">
        <f t="shared" si="98"/>
        <v>732.34160740000004</v>
      </c>
      <c r="S482" s="73">
        <f t="shared" si="98"/>
        <v>585.40469999999993</v>
      </c>
      <c r="T482" s="73">
        <f t="shared" si="98"/>
        <v>53.124079000000002</v>
      </c>
      <c r="U482" s="73">
        <f t="shared" si="98"/>
        <v>481.05299999999994</v>
      </c>
      <c r="V482" s="73">
        <f t="shared" si="98"/>
        <v>1427.3684399999997</v>
      </c>
      <c r="W482" s="73">
        <f t="shared" si="98"/>
        <v>175.22474200000002</v>
      </c>
      <c r="X482" s="73">
        <f t="shared" si="98"/>
        <v>1463.47236</v>
      </c>
      <c r="Y482" s="73">
        <f t="shared" si="98"/>
        <v>276.40034000000003</v>
      </c>
      <c r="Z482" s="73">
        <f t="shared" si="98"/>
        <v>1263.0834300000004</v>
      </c>
      <c r="AA482" s="73">
        <f t="shared" si="98"/>
        <v>2854.2734699999996</v>
      </c>
      <c r="AB482" s="73">
        <f t="shared" si="98"/>
        <v>5088.785818999997</v>
      </c>
      <c r="AC482" s="73">
        <f t="shared" si="98"/>
        <v>3834.6844010000018</v>
      </c>
      <c r="AD482" s="73">
        <f t="shared" si="98"/>
        <v>2.6017099999999997</v>
      </c>
      <c r="AE482" s="73">
        <f t="shared" si="98"/>
        <v>738</v>
      </c>
      <c r="AH482" s="73">
        <f t="shared" si="98"/>
        <v>5477.7090000000007</v>
      </c>
      <c r="AI482" s="73">
        <f t="shared" si="98"/>
        <v>0</v>
      </c>
      <c r="AJ482" s="73">
        <f t="shared" si="98"/>
        <v>841.93037000000027</v>
      </c>
      <c r="AK482" s="81">
        <f t="shared" si="98"/>
        <v>1080.5924299999986</v>
      </c>
      <c r="AL482" s="81">
        <f t="shared" si="98"/>
        <v>657.16684880000014</v>
      </c>
      <c r="AN482" s="73">
        <f>SUMIF(AN2:AN474,"&lt;&gt;#saknas!",AN2:AN474)</f>
        <v>57060.711990399934</v>
      </c>
      <c r="AO482" s="73">
        <f>SUMIF(AO2:AO474,"&lt;&gt;#saknas!",AO2:AO474)</f>
        <v>62538.420990399922</v>
      </c>
      <c r="AP482" s="73">
        <f>SUMIF(AP2:AP474,"&lt;&gt;#saknas!",AP2:AP474)</f>
        <v>53554.628426999996</v>
      </c>
      <c r="AQ482" s="73">
        <f>SUMIF(AQ2:AQ474,"&lt;&gt;#saknas!",AQ2:AQ474)</f>
        <v>3750.3760000000002</v>
      </c>
      <c r="AS482" s="82">
        <f t="shared" ref="AS482" si="99">IF(ISERROR(AP482/AO482),"",AP482/AO482)</f>
        <v>0.85634762724855173</v>
      </c>
      <c r="AZ482" s="73">
        <f>SUMIF(AZ2:AZ474,"&lt;&gt;#saknas!",AZ2:AZ474)</f>
        <v>3263.2695500000004</v>
      </c>
      <c r="BA482" s="73">
        <f>SUMIF(BA2:BA474,"&lt;&gt;#saknas!",BA2:BA474)</f>
        <v>175.22474200000002</v>
      </c>
      <c r="BB482" s="73">
        <f>SUMIF(BB2:BB474,"&lt;&gt;#saknas!",BB2:BB474)</f>
        <v>15242.232561699991</v>
      </c>
      <c r="BC482" s="73">
        <f>SUMIF(BC2:BC474,"&lt;&gt;#saknas!",BC2:BC474)</f>
        <v>4041.2901473999987</v>
      </c>
      <c r="BE482" s="73">
        <f>SUMIF(BE2:BE474,"&lt;&gt;#saknas!",BE2:BE474)</f>
        <v>2854.2734699999996</v>
      </c>
      <c r="BF482" s="73">
        <f>SUMIF(BF2:BF474,"&lt;&gt;#saknas!",BF2:BF474)</f>
        <v>2.6017099999999997</v>
      </c>
    </row>
    <row r="483" spans="1:58" x14ac:dyDescent="0.25">
      <c r="A483" s="94"/>
      <c r="B483" s="94"/>
    </row>
    <row r="484" spans="1:58" x14ac:dyDescent="0.25">
      <c r="A484" s="94"/>
      <c r="B484" s="94"/>
    </row>
    <row r="485" spans="1:58" ht="14.5" x14ac:dyDescent="0.35">
      <c r="A485" s="94"/>
      <c r="B485" s="94"/>
      <c r="U485" s="88"/>
      <c r="V485" s="88"/>
      <c r="W485" s="88"/>
      <c r="X485" s="88"/>
      <c r="Y485" s="88"/>
      <c r="Z485" s="88"/>
      <c r="AA485" s="88"/>
      <c r="AB485" s="88"/>
      <c r="AC485" s="88"/>
      <c r="AD485" s="88"/>
      <c r="AE485" s="88"/>
      <c r="AF485" s="88"/>
      <c r="AG485" s="88"/>
      <c r="AH485" s="88"/>
      <c r="AI485" s="88"/>
      <c r="AJ485" s="88"/>
      <c r="AK485" s="273"/>
      <c r="AL485" s="273"/>
      <c r="AR485" s="73">
        <f>AP477-AQ477</f>
        <v>48880.996426999991</v>
      </c>
      <c r="BA485" s="87"/>
    </row>
    <row r="486" spans="1:58" x14ac:dyDescent="0.25">
      <c r="A486" s="94"/>
      <c r="B486" s="94"/>
    </row>
    <row r="487" spans="1:58" x14ac:dyDescent="0.25">
      <c r="A487" s="94"/>
      <c r="B487" s="94"/>
    </row>
    <row r="488" spans="1:58" x14ac:dyDescent="0.25">
      <c r="A488" s="94"/>
      <c r="B488" s="94"/>
    </row>
    <row r="489" spans="1:58" ht="14.5" x14ac:dyDescent="0.35">
      <c r="A489"/>
      <c r="B489"/>
    </row>
  </sheetData>
  <autoFilter ref="A1:BH474" xr:uid="{00000000-0009-0000-0000-00000B000000}"/>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M41"/>
  <sheetViews>
    <sheetView workbookViewId="0">
      <selection activeCell="AD259" sqref="AD259"/>
    </sheetView>
  </sheetViews>
  <sheetFormatPr defaultColWidth="9.1796875" defaultRowHeight="14.5" x14ac:dyDescent="0.35"/>
  <cols>
    <col min="1" max="1" width="37.453125" style="70" bestFit="1" customWidth="1"/>
    <col min="2" max="3" width="20.26953125" style="70" customWidth="1"/>
    <col min="4" max="4" width="25.1796875" style="70" customWidth="1"/>
    <col min="5" max="5" width="24" style="70" customWidth="1"/>
    <col min="6" max="7" width="8" style="70" bestFit="1" customWidth="1"/>
    <col min="8" max="16384" width="9.1796875" style="70"/>
  </cols>
  <sheetData>
    <row r="1" spans="1:13" ht="54" customHeight="1" x14ac:dyDescent="0.35">
      <c r="A1" s="100" t="s">
        <v>1163</v>
      </c>
      <c r="B1" s="134" t="s">
        <v>1196</v>
      </c>
      <c r="C1" s="134" t="s">
        <v>1195</v>
      </c>
      <c r="D1" s="101" t="s">
        <v>1194</v>
      </c>
      <c r="E1" s="101" t="s">
        <v>1164</v>
      </c>
      <c r="F1" s="102">
        <v>2011</v>
      </c>
      <c r="G1" s="102">
        <v>2010</v>
      </c>
      <c r="H1" s="102">
        <v>2009</v>
      </c>
      <c r="I1" s="102" t="s">
        <v>1165</v>
      </c>
      <c r="J1" s="102" t="s">
        <v>1166</v>
      </c>
      <c r="K1" s="102" t="s">
        <v>1167</v>
      </c>
      <c r="L1" s="102" t="s">
        <v>1168</v>
      </c>
      <c r="M1" s="102" t="s">
        <v>1169</v>
      </c>
    </row>
    <row r="2" spans="1:13" x14ac:dyDescent="0.35">
      <c r="A2" s="103" t="s">
        <v>1170</v>
      </c>
      <c r="B2" s="104">
        <f>(D2-E2)/E2</f>
        <v>-5.6113493801212166E-2</v>
      </c>
      <c r="C2" s="105">
        <f>D2-E2</f>
        <v>-227.96971664705734</v>
      </c>
      <c r="D2" s="105">
        <f>Totalt!AC477</f>
        <v>3834.6844010000018</v>
      </c>
      <c r="E2" s="106">
        <v>4062.6541176470591</v>
      </c>
      <c r="F2" s="107">
        <v>3852.2627938561964</v>
      </c>
      <c r="G2" s="107">
        <v>4121.5038316127693</v>
      </c>
      <c r="H2" s="107">
        <v>3589.8439999999991</v>
      </c>
      <c r="I2" s="107">
        <v>3842.1989999999996</v>
      </c>
      <c r="J2" s="107">
        <v>3739.8814999999986</v>
      </c>
      <c r="K2" s="107">
        <v>3785.0810000000006</v>
      </c>
      <c r="L2" s="107">
        <v>4171.835</v>
      </c>
      <c r="M2" s="108">
        <v>3713.226349999999</v>
      </c>
    </row>
    <row r="3" spans="1:13" x14ac:dyDescent="0.35">
      <c r="A3" s="103" t="s">
        <v>1171</v>
      </c>
      <c r="B3" s="104"/>
      <c r="C3" s="105"/>
      <c r="D3" s="105"/>
      <c r="E3" s="106"/>
      <c r="F3" s="107"/>
      <c r="G3" s="107"/>
      <c r="H3" s="107"/>
      <c r="I3" s="107" t="s">
        <v>1172</v>
      </c>
      <c r="J3" s="107" t="s">
        <v>1172</v>
      </c>
      <c r="K3" s="107">
        <v>8.109</v>
      </c>
      <c r="L3" s="107">
        <v>5.6239999999999997</v>
      </c>
      <c r="M3" s="108">
        <v>7.0900000000000007</v>
      </c>
    </row>
    <row r="4" spans="1:13" x14ac:dyDescent="0.35">
      <c r="A4" s="103" t="s">
        <v>858</v>
      </c>
      <c r="B4" s="104">
        <f t="shared" ref="B4:B27" si="0">(D4-E4)/E4</f>
        <v>4.6917227172988206E-2</v>
      </c>
      <c r="C4" s="105">
        <f t="shared" ref="C4:C26" si="1">D4-E4</f>
        <v>474.6984788928803</v>
      </c>
      <c r="D4" s="105">
        <f>Totalt!I477</f>
        <v>10592.484791000001</v>
      </c>
      <c r="E4" s="106">
        <v>10117.78631210712</v>
      </c>
      <c r="F4" s="107">
        <v>9581.3940560378269</v>
      </c>
      <c r="G4" s="107">
        <v>10191.074725472401</v>
      </c>
      <c r="H4" s="107">
        <v>9477.6911432105335</v>
      </c>
      <c r="I4" s="107">
        <v>7719.6883624176662</v>
      </c>
      <c r="J4" s="107">
        <v>7285.5656209451809</v>
      </c>
      <c r="K4" s="107">
        <v>7458.7800952238676</v>
      </c>
      <c r="L4" s="107">
        <v>6761.9430452443758</v>
      </c>
      <c r="M4" s="108">
        <v>5200.3751892766732</v>
      </c>
    </row>
    <row r="5" spans="1:13" x14ac:dyDescent="0.35">
      <c r="A5" s="103" t="s">
        <v>879</v>
      </c>
      <c r="B5" s="104">
        <f t="shared" si="0"/>
        <v>-1.9878690503085088E-3</v>
      </c>
      <c r="C5" s="105">
        <f t="shared" si="1"/>
        <v>-1.7232265904798396</v>
      </c>
      <c r="D5" s="105">
        <f>Totalt!J477+Totalt!AE477</f>
        <v>865.14805460000002</v>
      </c>
      <c r="E5" s="106">
        <v>866.87128119047986</v>
      </c>
      <c r="F5" s="107">
        <v>718.69999999999993</v>
      </c>
      <c r="G5" s="107">
        <v>740.4</v>
      </c>
      <c r="H5" s="107">
        <v>574.4</v>
      </c>
      <c r="I5" s="107">
        <v>870.10699999999997</v>
      </c>
      <c r="J5" s="107">
        <v>844.29</v>
      </c>
      <c r="K5" s="107">
        <v>828.91</v>
      </c>
      <c r="L5" s="107">
        <v>865.9</v>
      </c>
      <c r="M5" s="108">
        <v>829.90299999999991</v>
      </c>
    </row>
    <row r="6" spans="1:13" x14ac:dyDescent="0.35">
      <c r="A6" s="103" t="s">
        <v>951</v>
      </c>
      <c r="B6" s="104">
        <f t="shared" si="0"/>
        <v>0.20543554836918357</v>
      </c>
      <c r="C6" s="105">
        <f t="shared" si="1"/>
        <v>512.19395612763219</v>
      </c>
      <c r="D6" s="105">
        <f>Totalt!K477</f>
        <v>3005.4039199999997</v>
      </c>
      <c r="E6" s="106">
        <v>2493.2099638723676</v>
      </c>
      <c r="F6" s="107">
        <v>2445.0813815388401</v>
      </c>
      <c r="G6" s="107">
        <v>2906.5185753175629</v>
      </c>
      <c r="H6" s="107">
        <v>3165.5392955741436</v>
      </c>
      <c r="I6" s="107">
        <v>2338.7616180695959</v>
      </c>
      <c r="J6" s="107">
        <v>1453.6847154091563</v>
      </c>
      <c r="K6" s="107">
        <v>1320.9895532827941</v>
      </c>
      <c r="L6" s="107">
        <v>1393.7318648053556</v>
      </c>
      <c r="M6" s="108">
        <v>1172.118327081906</v>
      </c>
    </row>
    <row r="7" spans="1:13" ht="16.5" x14ac:dyDescent="0.35">
      <c r="A7" s="103" t="s">
        <v>1173</v>
      </c>
      <c r="B7" s="104">
        <f t="shared" si="0"/>
        <v>3.5465166764930264E-2</v>
      </c>
      <c r="C7" s="105">
        <f t="shared" si="1"/>
        <v>522.05360162855141</v>
      </c>
      <c r="D7" s="105">
        <f>Totalt!BB477</f>
        <v>15242.232561699991</v>
      </c>
      <c r="E7" s="106">
        <v>14720.17896007144</v>
      </c>
      <c r="F7" s="107">
        <v>14284.363807058389</v>
      </c>
      <c r="G7" s="107">
        <v>18765.116243748525</v>
      </c>
      <c r="H7" s="107">
        <v>16716.689162779043</v>
      </c>
      <c r="I7" s="107">
        <v>13642</v>
      </c>
      <c r="J7" s="107">
        <v>11823.149864204535</v>
      </c>
      <c r="K7" s="107">
        <v>14182.581055496841</v>
      </c>
      <c r="L7" s="107">
        <v>13548.84573515328</v>
      </c>
      <c r="M7" s="108">
        <v>11004.57997651525</v>
      </c>
    </row>
    <row r="8" spans="1:13" ht="16.5" x14ac:dyDescent="0.35">
      <c r="A8" s="103" t="s">
        <v>1174</v>
      </c>
      <c r="B8" s="104">
        <f t="shared" si="0"/>
        <v>-2.5798468490095747E-2</v>
      </c>
      <c r="C8" s="105">
        <f t="shared" si="1"/>
        <v>-105.63998496351587</v>
      </c>
      <c r="D8" s="105">
        <f>Totalt!BC477</f>
        <v>3989.1761473999991</v>
      </c>
      <c r="E8" s="106">
        <v>4094.816132363515</v>
      </c>
      <c r="F8" s="107">
        <v>3470.5594193151019</v>
      </c>
      <c r="G8" s="107">
        <v>4579.7834783361404</v>
      </c>
      <c r="H8" s="107">
        <v>4012</v>
      </c>
      <c r="I8" s="107">
        <v>4023</v>
      </c>
      <c r="J8" s="107">
        <v>3479.1850943827053</v>
      </c>
      <c r="K8" s="107">
        <v>3882.9060004888661</v>
      </c>
      <c r="L8" s="107">
        <v>4606.4713186563831</v>
      </c>
      <c r="M8" s="108">
        <v>3650.6293705967414</v>
      </c>
    </row>
    <row r="9" spans="1:13" x14ac:dyDescent="0.35">
      <c r="A9" s="103" t="s">
        <v>1175</v>
      </c>
      <c r="B9" s="104">
        <f t="shared" si="0"/>
        <v>-0.67479979609232044</v>
      </c>
      <c r="C9" s="105">
        <f t="shared" si="1"/>
        <v>-363.59639001178743</v>
      </c>
      <c r="D9" s="105">
        <f>Totalt!BA477</f>
        <v>175.22474200000002</v>
      </c>
      <c r="E9" s="106">
        <v>538.82113201178743</v>
      </c>
      <c r="F9" s="107"/>
      <c r="G9" s="107"/>
      <c r="H9" s="107"/>
      <c r="I9" s="107"/>
      <c r="J9" s="107"/>
      <c r="K9" s="107"/>
      <c r="L9" s="107"/>
      <c r="M9" s="108"/>
    </row>
    <row r="10" spans="1:13" x14ac:dyDescent="0.35">
      <c r="A10" s="103" t="s">
        <v>1176</v>
      </c>
      <c r="B10" s="104"/>
      <c r="C10" s="105"/>
      <c r="D10" s="105"/>
      <c r="E10" s="106"/>
      <c r="F10" s="107">
        <v>115.52465567393369</v>
      </c>
      <c r="G10" s="107">
        <v>173.37</v>
      </c>
      <c r="H10" s="107">
        <v>128.60000000000002</v>
      </c>
      <c r="I10" s="107">
        <v>129.06900000000007</v>
      </c>
      <c r="J10" s="107">
        <v>26.139810493984328</v>
      </c>
      <c r="K10" s="107">
        <v>245.85900000000004</v>
      </c>
      <c r="L10" s="107">
        <v>302.90631320397836</v>
      </c>
      <c r="M10" s="108">
        <v>360.94666891746544</v>
      </c>
    </row>
    <row r="11" spans="1:13" x14ac:dyDescent="0.35">
      <c r="A11" s="103" t="s">
        <v>1036</v>
      </c>
      <c r="B11" s="104">
        <f t="shared" si="0"/>
        <v>-0.3275159382986223</v>
      </c>
      <c r="C11" s="105">
        <f t="shared" si="1"/>
        <v>-234.28439964474529</v>
      </c>
      <c r="D11" s="105">
        <f>Totalt!U477</f>
        <v>481.05299999999994</v>
      </c>
      <c r="E11" s="106">
        <v>715.33739964474523</v>
      </c>
      <c r="F11" s="107">
        <v>710.83840267551511</v>
      </c>
      <c r="G11" s="107">
        <v>983.67450983735512</v>
      </c>
      <c r="H11" s="107">
        <v>862.45624468046435</v>
      </c>
      <c r="I11" s="107">
        <v>737.93128075924255</v>
      </c>
      <c r="J11" s="107">
        <v>667.65904139378051</v>
      </c>
      <c r="K11" s="107">
        <v>743.7341631400559</v>
      </c>
      <c r="L11" s="107">
        <v>780.75316215842827</v>
      </c>
      <c r="M11" s="108">
        <v>785.85018390963705</v>
      </c>
    </row>
    <row r="12" spans="1:13" x14ac:dyDescent="0.35">
      <c r="A12" s="103" t="s">
        <v>1028</v>
      </c>
      <c r="B12" s="104">
        <f t="shared" si="0"/>
        <v>8.8697436111977529E-2</v>
      </c>
      <c r="C12" s="105">
        <f t="shared" si="1"/>
        <v>113.61709967135221</v>
      </c>
      <c r="D12" s="105">
        <f>Totalt!V477</f>
        <v>1394.5684399999998</v>
      </c>
      <c r="E12" s="106">
        <v>1280.9513403286476</v>
      </c>
      <c r="F12" s="107">
        <v>960.04709982937209</v>
      </c>
      <c r="G12" s="107">
        <v>2256.3852445526745</v>
      </c>
      <c r="H12" s="107">
        <v>2072.6661501367039</v>
      </c>
      <c r="I12" s="107">
        <v>1309.2826857397858</v>
      </c>
      <c r="J12" s="107">
        <v>1641.6741281915881</v>
      </c>
      <c r="K12" s="107">
        <v>1713.6957484982888</v>
      </c>
      <c r="L12" s="107" t="s">
        <v>1172</v>
      </c>
      <c r="M12" s="108" t="s">
        <v>1172</v>
      </c>
    </row>
    <row r="13" spans="1:13" ht="16.5" x14ac:dyDescent="0.35">
      <c r="A13" s="103" t="s">
        <v>1177</v>
      </c>
      <c r="B13" s="104"/>
      <c r="C13" s="105"/>
      <c r="D13" s="105"/>
      <c r="E13" s="106"/>
      <c r="F13" s="107"/>
      <c r="G13" s="107"/>
      <c r="H13" s="107"/>
      <c r="I13" s="107">
        <v>3288.1429840039877</v>
      </c>
      <c r="J13" s="107">
        <v>3498.5550725485823</v>
      </c>
      <c r="K13" s="107">
        <v>788.91025176562846</v>
      </c>
      <c r="L13" s="107">
        <v>1349.2552920525159</v>
      </c>
      <c r="M13" s="108">
        <v>1196.8362177197109</v>
      </c>
    </row>
    <row r="14" spans="1:13" x14ac:dyDescent="0.35">
      <c r="A14" s="103" t="s">
        <v>1127</v>
      </c>
      <c r="B14" s="104"/>
      <c r="C14" s="105"/>
      <c r="D14" s="105"/>
      <c r="E14" s="106"/>
      <c r="F14" s="107"/>
      <c r="G14" s="107"/>
      <c r="H14" s="107"/>
      <c r="I14" s="107">
        <v>840.02592297995614</v>
      </c>
      <c r="J14" s="107">
        <v>783.39243737289451</v>
      </c>
      <c r="K14" s="107">
        <v>994.97270805158803</v>
      </c>
      <c r="L14" s="107" t="s">
        <v>1172</v>
      </c>
      <c r="M14" s="108" t="s">
        <v>1172</v>
      </c>
    </row>
    <row r="15" spans="1:13" x14ac:dyDescent="0.35">
      <c r="A15" s="103" t="s">
        <v>1178</v>
      </c>
      <c r="B15" s="104">
        <f t="shared" si="0"/>
        <v>-9.5447838347495928E-2</v>
      </c>
      <c r="C15" s="105">
        <f t="shared" si="1"/>
        <v>-154.42478517559539</v>
      </c>
      <c r="D15" s="105">
        <f>Totalt!X477</f>
        <v>1463.47236</v>
      </c>
      <c r="E15" s="106">
        <v>1617.8971451755954</v>
      </c>
      <c r="F15" s="107">
        <v>1726.9380841394538</v>
      </c>
      <c r="G15" s="107">
        <v>2674.2666892639713</v>
      </c>
      <c r="H15" s="107">
        <v>2608.0452166126561</v>
      </c>
      <c r="I15" s="107">
        <v>2549.3159979968054</v>
      </c>
      <c r="J15" s="107">
        <v>2583.6857800627899</v>
      </c>
      <c r="K15" s="107">
        <v>2166.5709744718602</v>
      </c>
      <c r="L15" s="107">
        <v>3006.3172371633814</v>
      </c>
      <c r="M15" s="108">
        <v>2849.4435989512313</v>
      </c>
    </row>
    <row r="16" spans="1:13" x14ac:dyDescent="0.35">
      <c r="A16" s="103" t="s">
        <v>1179</v>
      </c>
      <c r="B16" s="104">
        <f t="shared" si="0"/>
        <v>-1.2743973214285798E-2</v>
      </c>
      <c r="C16" s="105">
        <f t="shared" si="1"/>
        <v>-3.3584117647059042E-2</v>
      </c>
      <c r="D16" s="105">
        <f>Totalt!BF477</f>
        <v>2.6017099999999997</v>
      </c>
      <c r="E16" s="106">
        <v>2.6352941176470588</v>
      </c>
      <c r="F16" s="107">
        <v>140.44070588235292</v>
      </c>
      <c r="G16" s="107">
        <v>17.3</v>
      </c>
      <c r="H16" s="107">
        <v>47.482999999999997</v>
      </c>
      <c r="I16" s="107">
        <v>182.96064999999999</v>
      </c>
      <c r="J16" s="107">
        <v>600.505</v>
      </c>
      <c r="K16" s="107">
        <v>652.41047999999978</v>
      </c>
      <c r="L16" s="107">
        <v>3084.7640000000001</v>
      </c>
      <c r="M16" s="108">
        <v>3971.4472869999995</v>
      </c>
    </row>
    <row r="17" spans="1:13" x14ac:dyDescent="0.35">
      <c r="A17" s="103" t="s">
        <v>1180</v>
      </c>
      <c r="B17" s="104">
        <f t="shared" si="0"/>
        <v>-0.17943702215487131</v>
      </c>
      <c r="C17" s="105">
        <f t="shared" si="1"/>
        <v>-261.68556999999964</v>
      </c>
      <c r="D17" s="105">
        <f>Totalt!Z477</f>
        <v>1196.6844300000002</v>
      </c>
      <c r="E17" s="106">
        <v>1458.37</v>
      </c>
      <c r="F17" s="107">
        <v>1264.5516838571427</v>
      </c>
      <c r="G17" s="107">
        <v>1427.7951932604935</v>
      </c>
      <c r="H17" s="107">
        <v>1436.6210000000001</v>
      </c>
      <c r="I17" s="107">
        <v>1564.6350000000002</v>
      </c>
      <c r="J17" s="107">
        <v>1643.0840000000001</v>
      </c>
      <c r="K17" s="107">
        <v>1553.8881875000002</v>
      </c>
      <c r="L17" s="107">
        <v>1780.5689999999997</v>
      </c>
      <c r="M17" s="108">
        <v>1895.6057500000004</v>
      </c>
    </row>
    <row r="18" spans="1:13" x14ac:dyDescent="0.35">
      <c r="A18" s="103" t="s">
        <v>1181</v>
      </c>
      <c r="B18" s="104">
        <f t="shared" si="0"/>
        <v>-0.16282160771977536</v>
      </c>
      <c r="C18" s="105">
        <f t="shared" si="1"/>
        <v>-766.04309999999896</v>
      </c>
      <c r="D18" s="105">
        <f>Totalt!Z477+Totalt!AA477</f>
        <v>3938.7569000000003</v>
      </c>
      <c r="E18" s="106">
        <v>4704.7999999999993</v>
      </c>
      <c r="F18" s="107">
        <v>3921.2891819999995</v>
      </c>
      <c r="G18" s="107">
        <v>4574.5218334401798</v>
      </c>
      <c r="H18" s="107">
        <v>4659.7349999999997</v>
      </c>
      <c r="I18" s="107">
        <v>4768.2410000000009</v>
      </c>
      <c r="J18" s="107">
        <v>5164.4496999999992</v>
      </c>
      <c r="K18" s="107">
        <v>5064.1500000000015</v>
      </c>
      <c r="L18" s="107">
        <v>5492.8870000000006</v>
      </c>
      <c r="M18" s="108">
        <v>5875.9270000000006</v>
      </c>
    </row>
    <row r="19" spans="1:13" x14ac:dyDescent="0.35">
      <c r="A19" s="103" t="s">
        <v>1182</v>
      </c>
      <c r="B19" s="104">
        <f t="shared" si="0"/>
        <v>-8.1202136063573543E-2</v>
      </c>
      <c r="C19" s="105">
        <f t="shared" si="1"/>
        <v>-24.427895294117661</v>
      </c>
      <c r="D19" s="105">
        <f>Totalt!Y477</f>
        <v>276.40034000000003</v>
      </c>
      <c r="E19" s="106">
        <v>300.82823529411769</v>
      </c>
      <c r="F19" s="107">
        <v>144.71840537505014</v>
      </c>
      <c r="G19" s="107">
        <v>139.37625883982562</v>
      </c>
      <c r="H19" s="107">
        <v>211.12280000000001</v>
      </c>
      <c r="I19" s="107">
        <v>221.34484700000004</v>
      </c>
      <c r="J19" s="107">
        <v>339.31899999999996</v>
      </c>
      <c r="K19" s="107">
        <v>235.935</v>
      </c>
      <c r="L19" s="107">
        <v>444.69372999999979</v>
      </c>
      <c r="M19" s="108">
        <v>402.17589999999996</v>
      </c>
    </row>
    <row r="20" spans="1:13" ht="16.5" x14ac:dyDescent="0.35">
      <c r="A20" s="103" t="s">
        <v>1183</v>
      </c>
      <c r="B20" s="104">
        <f t="shared" si="0"/>
        <v>-2.2603983455409909E-2</v>
      </c>
      <c r="C20" s="105">
        <f t="shared" si="1"/>
        <v>-39.244754300824752</v>
      </c>
      <c r="D20" s="105">
        <f>Totalt!AF477</f>
        <v>1696.9427799999994</v>
      </c>
      <c r="E20" s="106">
        <v>1736.1875343008242</v>
      </c>
      <c r="F20" s="107">
        <v>1758.3712661661</v>
      </c>
      <c r="G20" s="107">
        <v>1792.0863795720459</v>
      </c>
      <c r="H20" s="107">
        <v>1458.8205390000001</v>
      </c>
      <c r="I20" s="107">
        <v>1382.0550774687335</v>
      </c>
      <c r="J20" s="107">
        <v>1612</v>
      </c>
      <c r="K20" s="107">
        <v>1156.0666999999999</v>
      </c>
      <c r="L20" s="107">
        <v>1291.3747049999997</v>
      </c>
      <c r="M20" s="108">
        <v>1107.74981</v>
      </c>
    </row>
    <row r="21" spans="1:13" x14ac:dyDescent="0.35">
      <c r="A21" s="103" t="s">
        <v>872</v>
      </c>
      <c r="B21" s="104">
        <f t="shared" si="0"/>
        <v>-6.4296423415655654E-2</v>
      </c>
      <c r="C21" s="105">
        <f t="shared" si="1"/>
        <v>-115.10287018420468</v>
      </c>
      <c r="D21" s="105">
        <f>Totalt!G477</f>
        <v>1675.088</v>
      </c>
      <c r="E21" s="106">
        <v>1790.1908701842046</v>
      </c>
      <c r="F21" s="107">
        <v>2111.1210444311241</v>
      </c>
      <c r="G21" s="107">
        <v>3305.9884631072509</v>
      </c>
      <c r="H21" s="107">
        <v>2451.8697420165117</v>
      </c>
      <c r="I21" s="107">
        <v>1675.8140365034592</v>
      </c>
      <c r="J21" s="107">
        <v>2049.114212873837</v>
      </c>
      <c r="K21" s="107">
        <v>1721.6433511548271</v>
      </c>
      <c r="L21" s="107">
        <v>1867.3924365878113</v>
      </c>
      <c r="M21" s="108">
        <v>2742.6258195836335</v>
      </c>
    </row>
    <row r="22" spans="1:13" ht="16.5" x14ac:dyDescent="0.35">
      <c r="A22" s="103" t="s">
        <v>1184</v>
      </c>
      <c r="B22" s="104">
        <f t="shared" si="0"/>
        <v>-0.32989626771636266</v>
      </c>
      <c r="C22" s="105">
        <f t="shared" si="1"/>
        <v>-610.3615006470659</v>
      </c>
      <c r="D22" s="105">
        <f>Totalt!D477+Totalt!E477+Totalt!F477</f>
        <v>1239.8003847</v>
      </c>
      <c r="E22" s="106">
        <v>1850.1618853470659</v>
      </c>
      <c r="F22" s="107">
        <v>2068.8706001072387</v>
      </c>
      <c r="G22" s="107">
        <v>4558.0694154630955</v>
      </c>
      <c r="H22" s="107">
        <v>3836.716392178595</v>
      </c>
      <c r="I22" s="107">
        <v>1269.8037483988528</v>
      </c>
      <c r="J22" s="107">
        <v>1686.4408688091753</v>
      </c>
      <c r="K22" s="107">
        <v>2701.8956247377137</v>
      </c>
      <c r="L22" s="107">
        <v>2304.0838577850745</v>
      </c>
      <c r="M22" s="108">
        <v>3209.8405354312617</v>
      </c>
    </row>
    <row r="23" spans="1:13" x14ac:dyDescent="0.35">
      <c r="A23" s="103" t="s">
        <v>1035</v>
      </c>
      <c r="B23" s="104">
        <f t="shared" si="0"/>
        <v>0.37501382096491914</v>
      </c>
      <c r="C23" s="105">
        <f t="shared" si="1"/>
        <v>465.90411777144618</v>
      </c>
      <c r="D23" s="105">
        <f>Totalt!C477</f>
        <v>1708.2693099999999</v>
      </c>
      <c r="E23" s="106">
        <v>1242.3651922285537</v>
      </c>
      <c r="F23" s="107">
        <v>1347.6425746928876</v>
      </c>
      <c r="G23" s="107">
        <v>1606.0962613998297</v>
      </c>
      <c r="H23" s="107">
        <v>1443.7285173129358</v>
      </c>
      <c r="I23" s="107">
        <v>1449.3792809004606</v>
      </c>
      <c r="J23" s="107">
        <v>1803.0257275033955</v>
      </c>
      <c r="K23" s="107">
        <v>1947.3608102504072</v>
      </c>
      <c r="L23" s="107">
        <v>1905.537335712693</v>
      </c>
      <c r="M23" s="108">
        <v>2410.9544915612514</v>
      </c>
    </row>
    <row r="24" spans="1:13" x14ac:dyDescent="0.35">
      <c r="A24" s="108" t="s">
        <v>1185</v>
      </c>
      <c r="B24" s="104">
        <f t="shared" si="0"/>
        <v>-0.26705329745300199</v>
      </c>
      <c r="C24" s="105">
        <f t="shared" si="1"/>
        <v>-35.229671000000025</v>
      </c>
      <c r="D24" s="105">
        <f>Totalt!H477</f>
        <v>96.690328999999991</v>
      </c>
      <c r="E24" s="106">
        <v>131.92000000000002</v>
      </c>
      <c r="F24" s="107">
        <v>171.75908035336315</v>
      </c>
      <c r="G24" s="107">
        <v>325.0745209771494</v>
      </c>
      <c r="H24" s="107">
        <v>498.12006411600782</v>
      </c>
      <c r="I24" s="107">
        <v>228.98450103823399</v>
      </c>
      <c r="J24" s="107">
        <v>323.87273479925238</v>
      </c>
      <c r="K24" s="107">
        <v>265.38607776231697</v>
      </c>
      <c r="L24" s="107">
        <v>360.27871455445899</v>
      </c>
      <c r="M24" s="108">
        <v>435.84375553259201</v>
      </c>
    </row>
    <row r="25" spans="1:13" x14ac:dyDescent="0.35">
      <c r="A25" s="109" t="s">
        <v>1032</v>
      </c>
      <c r="B25" s="104">
        <f t="shared" si="0"/>
        <v>-1.5114378696621642E-2</v>
      </c>
      <c r="C25" s="105">
        <f t="shared" si="1"/>
        <v>-78.09418100000039</v>
      </c>
      <c r="D25" s="105">
        <f>Totalt!AB477</f>
        <v>5088.785818999997</v>
      </c>
      <c r="E25" s="110">
        <v>5166.8799999999974</v>
      </c>
      <c r="F25" s="111">
        <v>3898.9579119959885</v>
      </c>
      <c r="G25" s="111"/>
      <c r="H25" s="111"/>
      <c r="I25" s="111"/>
      <c r="J25" s="111"/>
      <c r="K25" s="111"/>
      <c r="L25" s="111"/>
      <c r="M25" s="112"/>
    </row>
    <row r="26" spans="1:13" ht="16.5" x14ac:dyDescent="0.35">
      <c r="A26" s="113" t="s">
        <v>1186</v>
      </c>
      <c r="B26" s="132">
        <f t="shared" si="0"/>
        <v>-1.162557155084676E-2</v>
      </c>
      <c r="C26" s="130">
        <f t="shared" si="1"/>
        <v>-667.70880548515561</v>
      </c>
      <c r="D26" s="131">
        <f>SUM(D2:D25)-D17</f>
        <v>56766.783990399999</v>
      </c>
      <c r="E26" s="116">
        <f>SUM(E2:E25)-E17</f>
        <v>57434.492795885155</v>
      </c>
      <c r="F26" s="87">
        <v>53428.880471128745</v>
      </c>
      <c r="G26" s="87">
        <v>63710.606430940774</v>
      </c>
      <c r="H26" s="87">
        <v>57815.527267617595</v>
      </c>
      <c r="I26" s="87">
        <v>52468.106993276779</v>
      </c>
      <c r="J26" s="87">
        <v>51405.590308990853</v>
      </c>
      <c r="K26" s="87">
        <v>51865.947594325058</v>
      </c>
      <c r="L26" s="87">
        <v>53544.594748077739</v>
      </c>
      <c r="M26" s="117">
        <v>50927.563482077363</v>
      </c>
    </row>
    <row r="27" spans="1:13" x14ac:dyDescent="0.35">
      <c r="A27" s="118" t="s">
        <v>1187</v>
      </c>
      <c r="B27" s="133">
        <f t="shared" si="0"/>
        <v>-2.2200938671964817E-2</v>
      </c>
      <c r="C27" s="107"/>
      <c r="D27" s="119">
        <f>Totalt!AP477-Totalt!AQ477</f>
        <v>48880.996426999991</v>
      </c>
      <c r="E27" s="119">
        <v>49990.84</v>
      </c>
      <c r="F27" s="87">
        <v>48079.541329865999</v>
      </c>
      <c r="G27" s="107">
        <v>61171.912360500013</v>
      </c>
      <c r="H27" s="107">
        <v>50825.087031000003</v>
      </c>
      <c r="I27" s="107">
        <v>47758.588479000064</v>
      </c>
      <c r="J27" s="107">
        <v>47432.403500000044</v>
      </c>
      <c r="K27" s="107">
        <v>46735.900920000051</v>
      </c>
      <c r="L27" s="107">
        <v>49149.252615497942</v>
      </c>
      <c r="M27" s="108">
        <v>46311.931681159156</v>
      </c>
    </row>
    <row r="28" spans="1:13" x14ac:dyDescent="0.35">
      <c r="A28" s="120" t="s">
        <v>1188</v>
      </c>
      <c r="B28" s="120"/>
      <c r="C28" s="121"/>
      <c r="D28" s="271">
        <f>D27/(D26-D25)</f>
        <v>0.94587635273480952</v>
      </c>
      <c r="E28" s="261">
        <f>E27/(E26-E25)</f>
        <v>0.95644008451703377</v>
      </c>
      <c r="F28" s="122">
        <v>0.97071707052367839</v>
      </c>
      <c r="G28" s="123">
        <v>0.96015272475560909</v>
      </c>
      <c r="H28" s="123">
        <v>0.87909060823297325</v>
      </c>
      <c r="I28" s="123">
        <v>0.91024035773045542</v>
      </c>
      <c r="J28" s="123">
        <v>0.92270905197063946</v>
      </c>
      <c r="K28" s="123">
        <v>0.90109027382570539</v>
      </c>
      <c r="L28" s="123">
        <v>0.91791249605568093</v>
      </c>
      <c r="M28" s="124">
        <v>0.90936868985411878</v>
      </c>
    </row>
    <row r="29" spans="1:13" x14ac:dyDescent="0.35">
      <c r="B29" s="114">
        <f t="shared" ref="B29" si="2">(E29-F29)/F29</f>
        <v>5.527346087577524E-2</v>
      </c>
      <c r="C29" s="115">
        <f>E29-F29</f>
        <v>2737.6902367524017</v>
      </c>
      <c r="D29" s="129"/>
      <c r="E29" s="125">
        <f t="shared" ref="E29:F29" si="3">E26-E25</f>
        <v>52267.612795885158</v>
      </c>
      <c r="F29" s="125">
        <f t="shared" si="3"/>
        <v>49529.922559132756</v>
      </c>
    </row>
    <row r="32" spans="1:13" x14ac:dyDescent="0.35">
      <c r="A32" s="126">
        <v>3</v>
      </c>
      <c r="B32" s="126" t="s">
        <v>1189</v>
      </c>
      <c r="C32" s="126"/>
      <c r="D32" s="126"/>
      <c r="E32" s="126"/>
    </row>
    <row r="33" spans="1:5" x14ac:dyDescent="0.35">
      <c r="A33" s="126">
        <v>4</v>
      </c>
      <c r="B33" s="126" t="s">
        <v>1190</v>
      </c>
      <c r="C33" s="126"/>
      <c r="D33" s="126"/>
      <c r="E33" s="126"/>
    </row>
    <row r="34" spans="1:5" x14ac:dyDescent="0.35">
      <c r="A34" s="127"/>
      <c r="B34" s="126"/>
      <c r="C34" s="126"/>
      <c r="D34" s="126"/>
      <c r="E34" s="126"/>
    </row>
    <row r="35" spans="1:5" x14ac:dyDescent="0.35">
      <c r="A35" s="127">
        <v>6</v>
      </c>
      <c r="B35" s="251" t="s">
        <v>1336</v>
      </c>
      <c r="C35" s="126"/>
      <c r="D35" s="126"/>
      <c r="E35" s="126"/>
    </row>
    <row r="36" spans="1:5" x14ac:dyDescent="0.35">
      <c r="A36" s="126">
        <v>7</v>
      </c>
      <c r="B36" s="126" t="s">
        <v>1191</v>
      </c>
      <c r="C36" s="126"/>
      <c r="D36" s="126"/>
      <c r="E36" s="126"/>
    </row>
    <row r="37" spans="1:5" x14ac:dyDescent="0.35">
      <c r="A37" s="126"/>
      <c r="B37" s="128" t="s">
        <v>1192</v>
      </c>
      <c r="C37" s="128"/>
      <c r="D37" s="128"/>
      <c r="E37" s="128"/>
    </row>
    <row r="39" spans="1:5" x14ac:dyDescent="0.35">
      <c r="A39" s="126"/>
      <c r="B39" s="126"/>
      <c r="C39" s="126"/>
      <c r="D39" s="126"/>
      <c r="E39" s="126"/>
    </row>
    <row r="40" spans="1:5" x14ac:dyDescent="0.35">
      <c r="A40" s="126"/>
      <c r="B40" s="126"/>
      <c r="C40" s="126"/>
      <c r="D40" s="126"/>
      <c r="E40" s="126" t="s">
        <v>1193</v>
      </c>
    </row>
    <row r="41" spans="1:5" x14ac:dyDescent="0.35">
      <c r="A41" s="126"/>
      <c r="B41" s="126"/>
      <c r="C41" s="126"/>
      <c r="D41" s="126"/>
      <c r="E41" s="1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L475"/>
  <sheetViews>
    <sheetView workbookViewId="0">
      <pane xSplit="2" ySplit="2" topLeftCell="C1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35"/>
  <cols>
    <col min="1" max="1" width="44.54296875" customWidth="1"/>
    <col min="2" max="2" width="29" customWidth="1"/>
    <col min="3" max="3" width="18.54296875" customWidth="1"/>
    <col min="4" max="4" width="21.7265625" customWidth="1"/>
    <col min="5" max="5" width="27" customWidth="1"/>
    <col min="6" max="6" width="12.1796875" customWidth="1"/>
    <col min="7" max="7" width="11.54296875" customWidth="1"/>
    <col min="8" max="8" width="11.453125" customWidth="1"/>
    <col min="13" max="13" width="9.81640625" bestFit="1" customWidth="1"/>
    <col min="14" max="15" width="9.81640625" customWidth="1"/>
    <col min="16" max="16" width="9.81640625" bestFit="1" customWidth="1"/>
    <col min="19" max="19" width="9.81640625" customWidth="1"/>
    <col min="29" max="29" width="15.81640625" customWidth="1"/>
    <col min="30" max="31" width="16.453125" customWidth="1"/>
    <col min="32" max="33" width="15.81640625" customWidth="1"/>
    <col min="34" max="34" width="15" customWidth="1"/>
    <col min="36" max="37" width="15" customWidth="1"/>
    <col min="38" max="38" width="27.1796875" customWidth="1"/>
    <col min="39" max="39" width="16.26953125" customWidth="1"/>
    <col min="41" max="41" width="19.7265625" customWidth="1"/>
    <col min="43" max="44" width="17.7265625" customWidth="1"/>
    <col min="45" max="45" width="12.7265625" customWidth="1"/>
    <col min="46" max="46" width="13" customWidth="1"/>
    <col min="47" max="47" width="18.26953125" customWidth="1"/>
    <col min="48" max="48" width="16.7265625" customWidth="1"/>
    <col min="51" max="51" width="18.81640625" customWidth="1"/>
    <col min="52" max="53" width="18.54296875" customWidth="1"/>
  </cols>
  <sheetData>
    <row r="1" spans="1:64" s="13" customFormat="1" ht="56.5" thickBot="1" x14ac:dyDescent="0.55000000000000004">
      <c r="A1" s="50" t="s">
        <v>1100</v>
      </c>
      <c r="P1" s="13" t="s">
        <v>1125</v>
      </c>
      <c r="AC1" s="49" t="s">
        <v>1019</v>
      </c>
      <c r="AD1" s="17"/>
      <c r="AE1" s="17"/>
      <c r="AF1" s="17"/>
      <c r="AG1" s="17"/>
      <c r="AH1" s="17"/>
      <c r="AJ1" s="23"/>
      <c r="AK1" s="23"/>
      <c r="AL1" s="48" t="s">
        <v>1055</v>
      </c>
      <c r="AM1" s="14" t="s">
        <v>998</v>
      </c>
      <c r="AN1" s="15"/>
      <c r="AO1" s="14" t="s">
        <v>999</v>
      </c>
      <c r="AP1" s="15"/>
      <c r="AQ1" s="16" t="s">
        <v>1000</v>
      </c>
      <c r="AR1" s="16"/>
      <c r="AS1" s="14"/>
      <c r="AT1" s="14"/>
      <c r="AU1" s="14"/>
      <c r="AV1" s="14"/>
      <c r="AW1" s="14"/>
      <c r="AX1" s="15"/>
      <c r="AY1" s="16" t="s">
        <v>1001</v>
      </c>
      <c r="AZ1" s="14"/>
      <c r="BA1" s="35"/>
      <c r="BB1" s="35"/>
      <c r="BC1" s="35"/>
      <c r="BD1" s="35"/>
      <c r="BE1" s="15"/>
    </row>
    <row r="2" spans="1:64" s="1" customFormat="1" ht="116.5" thickBot="1" x14ac:dyDescent="0.4">
      <c r="A2" s="1" t="s">
        <v>0</v>
      </c>
      <c r="B2" s="1" t="s">
        <v>1</v>
      </c>
      <c r="C2" s="1" t="s">
        <v>2</v>
      </c>
      <c r="D2" s="1" t="s">
        <v>3</v>
      </c>
      <c r="E2" s="1" t="s">
        <v>4</v>
      </c>
      <c r="F2" s="1" t="s">
        <v>5</v>
      </c>
      <c r="G2" s="1" t="s">
        <v>6</v>
      </c>
      <c r="H2" s="1" t="s">
        <v>7</v>
      </c>
      <c r="K2" s="4" t="s">
        <v>985</v>
      </c>
      <c r="L2" s="4" t="s">
        <v>986</v>
      </c>
      <c r="M2" s="32" t="s">
        <v>1054</v>
      </c>
      <c r="N2" s="32" t="s">
        <v>1053</v>
      </c>
      <c r="O2" s="31" t="s">
        <v>987</v>
      </c>
      <c r="P2" s="4" t="s">
        <v>988</v>
      </c>
      <c r="Q2" s="4" t="s">
        <v>989</v>
      </c>
      <c r="R2" s="4" t="s">
        <v>990</v>
      </c>
      <c r="S2" s="32" t="s">
        <v>1126</v>
      </c>
      <c r="T2" s="4" t="s">
        <v>991</v>
      </c>
      <c r="U2" s="5" t="s">
        <v>992</v>
      </c>
      <c r="V2" s="4" t="s">
        <v>993</v>
      </c>
      <c r="W2" s="4" t="s">
        <v>994</v>
      </c>
      <c r="X2" s="5"/>
      <c r="Y2" s="5" t="s">
        <v>995</v>
      </c>
      <c r="Z2" s="13" t="s">
        <v>996</v>
      </c>
      <c r="AA2" s="5" t="s">
        <v>997</v>
      </c>
      <c r="AC2" s="17" t="s">
        <v>1012</v>
      </c>
      <c r="AD2" s="17" t="s">
        <v>1020</v>
      </c>
      <c r="AE2" s="24" t="s">
        <v>1021</v>
      </c>
      <c r="AF2" s="17" t="s">
        <v>1016</v>
      </c>
      <c r="AG2" s="17" t="s">
        <v>1018</v>
      </c>
      <c r="AH2" s="17" t="s">
        <v>1017</v>
      </c>
      <c r="AJ2" s="23"/>
      <c r="AM2" s="7" t="s">
        <v>1002</v>
      </c>
      <c r="AN2" s="7"/>
      <c r="AO2" s="7" t="s">
        <v>999</v>
      </c>
      <c r="AP2" s="7"/>
      <c r="AQ2" s="8" t="s">
        <v>1003</v>
      </c>
      <c r="AR2" s="42" t="s">
        <v>1075</v>
      </c>
      <c r="AS2" s="8" t="s">
        <v>1004</v>
      </c>
      <c r="AT2" s="8" t="s">
        <v>1005</v>
      </c>
      <c r="AU2" s="8" t="s">
        <v>1006</v>
      </c>
      <c r="AV2" s="42" t="s">
        <v>1072</v>
      </c>
      <c r="AW2" s="9" t="s">
        <v>1000</v>
      </c>
      <c r="AX2" s="7"/>
      <c r="AY2" s="8" t="s">
        <v>1007</v>
      </c>
      <c r="AZ2" s="10" t="s">
        <v>1008</v>
      </c>
      <c r="BA2" s="10"/>
      <c r="BB2" s="11" t="s">
        <v>1009</v>
      </c>
      <c r="BC2" s="12" t="s">
        <v>1010</v>
      </c>
      <c r="BD2" s="12" t="s">
        <v>1011</v>
      </c>
      <c r="BE2" s="7" t="s">
        <v>996</v>
      </c>
      <c r="BG2" s="1" t="s">
        <v>1097</v>
      </c>
      <c r="BK2" s="1" t="s">
        <v>1098</v>
      </c>
      <c r="BL2" s="1" t="s">
        <v>1099</v>
      </c>
    </row>
    <row r="3" spans="1:64" ht="15" customHeight="1" x14ac:dyDescent="0.35">
      <c r="A3" t="s">
        <v>8</v>
      </c>
      <c r="B3" t="s">
        <v>9</v>
      </c>
      <c r="C3">
        <v>2.0721599999999998</v>
      </c>
      <c r="D3">
        <v>0</v>
      </c>
      <c r="E3">
        <v>0</v>
      </c>
      <c r="F3">
        <v>0</v>
      </c>
      <c r="G3" t="s">
        <v>10</v>
      </c>
      <c r="H3" t="s">
        <v>10</v>
      </c>
      <c r="K3" s="6">
        <f>VLOOKUP($B3,'Egen hetvattenprod'!$B$1:$AP$500,MATCH("Summa tillförd energi:",'Egen hetvattenprod'!$B$1:$AY$1,0),FALSE)</f>
        <v>0.67600000000000005</v>
      </c>
      <c r="L3" s="6">
        <f>VLOOKUP($B3,Kraftvärmeprod!$B$1:$AO$500,MATCH("Summa tillförd energi:",Kraftvärmeprod!$B$1:$AV$1,0),FALSE)</f>
        <v>0</v>
      </c>
      <c r="M3" s="33">
        <f>VLOOKUP($B3,'Allokerad kvv'!$B$1:$AO$500,MATCH("Summa allokerad tillförd energi:",'Allokerad kvv'!$B$1:$AV$1,0),FALSE)</f>
        <v>0</v>
      </c>
      <c r="N3" s="33">
        <f>VLOOKUP($B3,'Justerad allokering'!$B$1:$AO$500,MATCH("Summa justerad allokerad tillförd energi:",'Justerad allokering'!$B$1:$AV$1,0),FALSE)</f>
        <v>0</v>
      </c>
      <c r="O3" s="6">
        <f>VLOOKUP($B3,'Slutlig allokering'!$B$2:$AL$500,MATCH("Summa justerad allokerad tillförd energi:",'Slutlig allokering'!$B$2:$AS$2,0),FALSE)</f>
        <v>0</v>
      </c>
      <c r="P3" s="6">
        <f>VLOOKUP($B3,'Köpt hetvatten'!$B$1:$AP$500,MATCH("Med verkningsgrad:",'Köpt hetvatten'!$B$1:$AW$1,0),FALSE)</f>
        <v>0</v>
      </c>
      <c r="Q3" s="6">
        <f>VLOOKUP($B3,Spillvärme!$B$1:$AP$500,MATCH("Summa tillförd energi:",Spillvärme!$B$1:$AW$1,0),FALSE)</f>
        <v>0</v>
      </c>
      <c r="R3" s="6">
        <f>VLOOKUP($B3,Miljö!$B$1:$AP$500,MATCH("Summa tillförd energi:",Miljö!$B$1:$AW$1,0),FALSE)</f>
        <v>2.1000000000000001E-2</v>
      </c>
      <c r="S3" s="33">
        <f>IF(R3=0,0.03*V3,0)</f>
        <v>0</v>
      </c>
      <c r="T3" s="6" t="str">
        <f>VLOOKUP($B3,Miljö!$B$1:$AP$500,MATCH("Köpt prod.spec hetvatten",Miljö!$B$1:$AW$1,0),FALSE)</f>
        <v/>
      </c>
      <c r="U3" s="6">
        <f>SUM(K3,O3:R3,T3)</f>
        <v>0.69700000000000006</v>
      </c>
      <c r="V3" s="6">
        <f>VLOOKUP($B3,Leveranser!$B$1:$AP$500,MATCH("Total levererad värme",Leveranser!$B$1:$AW$1,0),FALSE)</f>
        <v>0.37</v>
      </c>
      <c r="W3" s="6">
        <f>IFERROR(VLOOKUP($B3,Miljö!$B$1:$AP$500,MATCH("Såld mängd produktionsspecifik fjärrvärme (GWh)",Miljö!$B$1:$AW$1,0),FALSE)/1,0)</f>
        <v>0</v>
      </c>
      <c r="X3" s="6"/>
      <c r="Y3" s="30">
        <f t="shared" ref="Y3" si="0">IFERROR(V3/U3,"")</f>
        <v>0.53084648493543751</v>
      </c>
      <c r="Z3" s="6"/>
      <c r="AA3" s="30" t="str">
        <f t="shared" ref="AA3" si="1">IF(W3=0,"",W3/V3)</f>
        <v/>
      </c>
      <c r="AC3" t="s">
        <v>10</v>
      </c>
      <c r="AD3" t="s">
        <v>20</v>
      </c>
      <c r="AE3" s="25" t="str">
        <f t="shared" ref="AE3:AE66" si="2">IF(H3="ja",IF(AND(AC3="nej",AD3&lt;&gt;"ja"),"nej","ja"),"")</f>
        <v>ja</v>
      </c>
      <c r="AF3" t="s">
        <v>20</v>
      </c>
      <c r="AG3" t="s">
        <v>20</v>
      </c>
      <c r="AM3" s="6" t="str">
        <f t="shared" ref="AM3:AM66" si="3">IF(AE3="ja","",IF(AND(C3&gt;0,C3&lt;0.9,D3&gt;0,D3&lt;100,E3&gt;0,E3&lt;50,F3&gt;-0.00000001,F3&lt;1),"ja","nej"))</f>
        <v/>
      </c>
      <c r="AN3" s="6"/>
      <c r="AO3" s="6" t="str">
        <f>IF(AE3="ja","",IF(AND(Y3&gt;0.6,Y3&lt;1.1),"ja","nej"))</f>
        <v/>
      </c>
      <c r="AP3" s="6"/>
      <c r="AQ3" s="6" t="str">
        <f>IF(V3&gt;0,IF(W3/V3&gt;0.9,"Ja",""),"")</f>
        <v/>
      </c>
      <c r="AR3" s="6"/>
      <c r="AS3" s="6"/>
      <c r="AT3" s="6"/>
      <c r="AU3" s="6"/>
      <c r="AV3" s="6"/>
      <c r="AW3" t="str">
        <f>IF(AE3="ja","",IF(OR(AQ3="ja",AS3="ja",AT3="ja",AU3="ja",AV3="ja"),"ja","nej"))</f>
        <v/>
      </c>
      <c r="AX3" s="6"/>
      <c r="AY3" s="6" t="str">
        <f>IF(AE3="ja","",IF(AND(AM3="ja",AO3="ja",AW3="nej"),"ja","nej"))</f>
        <v/>
      </c>
      <c r="AZ3" s="6" t="str">
        <f>IF(BX3="nej","Ja","")</f>
        <v/>
      </c>
      <c r="BA3" s="6"/>
      <c r="BB3" s="6" t="str">
        <f>IF(OR(AE3="ja",AY3="ja",AZ3="ja"),"Ja","Nej")</f>
        <v>Ja</v>
      </c>
      <c r="BK3" t="s">
        <v>10</v>
      </c>
    </row>
    <row r="4" spans="1:64" ht="15" customHeight="1" x14ac:dyDescent="0.35">
      <c r="A4" t="s">
        <v>8</v>
      </c>
      <c r="B4" t="s">
        <v>11</v>
      </c>
      <c r="C4">
        <v>7.2342400000000001E-2</v>
      </c>
      <c r="D4">
        <v>9.3456600000000005</v>
      </c>
      <c r="E4">
        <v>6.9049399999999999</v>
      </c>
      <c r="F4">
        <v>1.1542900000000001E-3</v>
      </c>
      <c r="G4" t="s">
        <v>10</v>
      </c>
      <c r="H4" t="s">
        <v>10</v>
      </c>
      <c r="K4" s="6">
        <f>VLOOKUP($B4,'Egen hetvattenprod'!$B$1:$AP$500,MATCH("Summa tillförd energi:",'Egen hetvattenprod'!$B$1:$AY$1,0),FALSE)</f>
        <v>94.013000000000005</v>
      </c>
      <c r="L4" s="6">
        <f>VLOOKUP($B4,Kraftvärmeprod!$B$1:$AO$500,MATCH("Summa tillförd energi:",Kraftvärmeprod!$B$1:$AV$1,0),FALSE)</f>
        <v>311.17699999999996</v>
      </c>
      <c r="M4" s="33">
        <f>VLOOKUP($B4,'Allokerad kvv'!$B$1:$AO$500,MATCH("Summa allokerad tillförd energi:",'Allokerad kvv'!$B$1:$AV$1,0),FALSE)</f>
        <v>203.46292700000001</v>
      </c>
      <c r="N4" s="33">
        <f>VLOOKUP($B4,'Justerad allokering'!$B$1:$AO$500,MATCH("Summa justerad allokerad tillförd energi:",'Justerad allokering'!$B$1:$AV$1,0),FALSE)</f>
        <v>0</v>
      </c>
      <c r="O4" s="6">
        <f>VLOOKUP($B4,'Slutlig allokering'!$B$2:$AL$500,MATCH("Summa justerad allokerad tillförd energi:",'Slutlig allokering'!$B$2:$AS$2,0),FALSE)</f>
        <v>203.46292700000001</v>
      </c>
      <c r="P4" s="6">
        <f>VLOOKUP($B4,'Köpt hetvatten'!$B$1:$AP$500,MATCH("Med verkningsgrad:",'Köpt hetvatten'!$B$1:$AW$1,0),FALSE)</f>
        <v>0</v>
      </c>
      <c r="Q4" s="6">
        <f>VLOOKUP($B4,Spillvärme!$B$1:$AP$500,MATCH("Summa tillförd energi:",Spillvärme!$B$1:$AW$1,0),FALSE)</f>
        <v>0</v>
      </c>
      <c r="R4" s="6">
        <f>VLOOKUP($B4,Miljö!$B$1:$AP$500,MATCH("Summa tillförd energi:",Miljö!$B$1:$AW$1,0),FALSE)</f>
        <v>2.3940000000000001</v>
      </c>
      <c r="S4" s="33">
        <f t="shared" ref="S4:S67" si="4">IF(R4=0,0.03*V4,0)</f>
        <v>0</v>
      </c>
      <c r="T4" s="6" t="str">
        <f>VLOOKUP($B4,Miljö!$B$1:$AP$500,MATCH("Köpt prod.spec hetvatten",Miljö!$B$1:$AW$1,0),FALSE)</f>
        <v/>
      </c>
      <c r="U4" s="6">
        <f t="shared" ref="U4:U67" si="5">SUM(K4,O4:R4,T4)</f>
        <v>299.86992700000002</v>
      </c>
      <c r="V4" s="6">
        <f>VLOOKUP($B4,Leveranser!$B$1:$AP$500,MATCH("Total levererad värme",Leveranser!$B$1:$AW$1,0),FALSE)</f>
        <v>233.7</v>
      </c>
      <c r="W4" s="6">
        <f>IFERROR(VLOOKUP($B4,Miljö!$B$1:$AP$500,MATCH("Såld mängd produktionsspecifik fjärrvärme (GWh)",Miljö!$B$1:$AW$1,0),FALSE)/1,0)</f>
        <v>0</v>
      </c>
      <c r="X4" s="6"/>
      <c r="Y4" s="30">
        <f t="shared" ref="Y4:Y67" si="6">IFERROR(V4/U4,"")</f>
        <v>0.77933790273007264</v>
      </c>
      <c r="Z4" s="6"/>
      <c r="AA4" s="30" t="str">
        <f t="shared" ref="AA4:AA67" si="7">IF(W4=0,"",W4/V4)</f>
        <v/>
      </c>
      <c r="AC4" t="s">
        <v>10</v>
      </c>
      <c r="AD4" t="s">
        <v>20</v>
      </c>
      <c r="AE4" s="25" t="str">
        <f t="shared" si="2"/>
        <v>ja</v>
      </c>
      <c r="AF4" t="s">
        <v>20</v>
      </c>
      <c r="AG4" t="s">
        <v>20</v>
      </c>
      <c r="AM4" s="6" t="str">
        <f t="shared" si="3"/>
        <v/>
      </c>
      <c r="AN4" s="6"/>
      <c r="AO4" s="6" t="str">
        <f>IF(AE4="ja","",IF(AND(Y4&gt;0.6,Y4&lt;1.1),"ja","nej"))</f>
        <v/>
      </c>
      <c r="AP4" s="6"/>
      <c r="AQ4" s="6" t="str">
        <f>IF(V4&gt;0,IF(W4/V4&gt;0.9,"Ja",""),"")</f>
        <v/>
      </c>
      <c r="AR4" s="6"/>
      <c r="AS4" s="6"/>
      <c r="AT4" s="6"/>
      <c r="AU4" s="6"/>
      <c r="AV4" s="6"/>
      <c r="AW4" t="str">
        <f t="shared" ref="AW4:AW67" si="8">IF(AE4="ja","",IF(OR(AQ4="ja",AS4="ja",AT4="ja",AU4="ja",AV4="ja"),"ja","nej"))</f>
        <v/>
      </c>
      <c r="AX4" s="6"/>
      <c r="AY4" s="6" t="str">
        <f>IF(AE4="ja","",IF(AND(AM4="ja",AO4="ja",AW4="nej"),"ja","nej"))</f>
        <v/>
      </c>
      <c r="AZ4" s="6" t="str">
        <f t="shared" ref="AZ4" si="9">IF(BX4="nej","Ja","")</f>
        <v/>
      </c>
      <c r="BA4" s="6"/>
      <c r="BB4" s="6" t="str">
        <f t="shared" ref="BB4:BB67" si="10">IF(OR(AE4="ja",AY4="ja",AZ4="ja"),"Ja","Nej")</f>
        <v>Ja</v>
      </c>
      <c r="BK4" t="s">
        <v>10</v>
      </c>
    </row>
    <row r="5" spans="1:64" ht="15" customHeight="1" x14ac:dyDescent="0.35">
      <c r="A5" t="s">
        <v>8</v>
      </c>
      <c r="B5" t="s">
        <v>12</v>
      </c>
      <c r="C5">
        <v>0.391156</v>
      </c>
      <c r="D5">
        <v>14.235300000000001</v>
      </c>
      <c r="E5">
        <v>13.666600000000001</v>
      </c>
      <c r="F5">
        <v>2.4894199999999998E-2</v>
      </c>
      <c r="G5" t="s">
        <v>10</v>
      </c>
      <c r="H5" t="s">
        <v>10</v>
      </c>
      <c r="K5" s="6">
        <f>VLOOKUP($B5,'Egen hetvattenprod'!$B$1:$AP$500,MATCH("Summa tillförd energi:",'Egen hetvattenprod'!$B$1:$AY$1,0),FALSE)</f>
        <v>3.9430000000000005</v>
      </c>
      <c r="L5" s="6">
        <f>VLOOKUP($B5,Kraftvärmeprod!$B$1:$AO$500,MATCH("Summa tillförd energi:",Kraftvärmeprod!$B$1:$AV$1,0),FALSE)</f>
        <v>0</v>
      </c>
      <c r="M5" s="33">
        <f>VLOOKUP($B5,'Allokerad kvv'!$B$1:$AO$500,MATCH("Summa allokerad tillförd energi:",'Allokerad kvv'!$B$1:$AV$1,0),FALSE)</f>
        <v>0</v>
      </c>
      <c r="N5" s="33">
        <f>VLOOKUP($B5,'Justerad allokering'!$B$1:$AO$500,MATCH("Summa justerad allokerad tillförd energi:",'Justerad allokering'!$B$1:$AV$1,0),FALSE)</f>
        <v>0</v>
      </c>
      <c r="O5" s="6">
        <f>VLOOKUP($B5,'Slutlig allokering'!$B$2:$AL$500,MATCH("Summa justerad allokerad tillförd energi:",'Slutlig allokering'!$B$2:$AS$2,0),FALSE)</f>
        <v>0</v>
      </c>
      <c r="P5" s="6">
        <f>VLOOKUP($B5,'Köpt hetvatten'!$B$1:$AP$500,MATCH("Med verkningsgrad:",'Köpt hetvatten'!$B$1:$AW$1,0),FALSE)</f>
        <v>0</v>
      </c>
      <c r="Q5" s="6">
        <f>VLOOKUP($B5,Spillvärme!$B$1:$AP$500,MATCH("Summa tillförd energi:",Spillvärme!$B$1:$AW$1,0),FALSE)</f>
        <v>0</v>
      </c>
      <c r="R5" s="6">
        <f>VLOOKUP($B5,Miljö!$B$1:$AP$500,MATCH("Summa tillförd energi:",Miljö!$B$1:$AW$1,0),FALSE)</f>
        <v>7.3999999999999996E-2</v>
      </c>
      <c r="S5" s="33">
        <f t="shared" si="4"/>
        <v>0</v>
      </c>
      <c r="T5" s="6" t="str">
        <f>VLOOKUP($B5,Miljö!$B$1:$AP$500,MATCH("Köpt prod.spec hetvatten",Miljö!$B$1:$AW$1,0),FALSE)</f>
        <v/>
      </c>
      <c r="U5" s="6">
        <f t="shared" si="5"/>
        <v>4.0170000000000003</v>
      </c>
      <c r="V5" s="6">
        <f>VLOOKUP($B5,Leveranser!$B$1:$AP$500,MATCH("Total levererad värme",Leveranser!$B$1:$AW$1,0),FALSE)</f>
        <v>3.2</v>
      </c>
      <c r="W5" s="6">
        <f>IFERROR(VLOOKUP($B5,Miljö!$B$1:$AP$500,MATCH("Såld mängd produktionsspecifik fjärrvärme (GWh)",Miljö!$B$1:$AW$1,0),FALSE)/1,0)</f>
        <v>0</v>
      </c>
      <c r="X5" s="6"/>
      <c r="Y5" s="30">
        <f t="shared" si="6"/>
        <v>0.79661438884739855</v>
      </c>
      <c r="Z5" s="6"/>
      <c r="AA5" s="30" t="str">
        <f t="shared" si="7"/>
        <v/>
      </c>
      <c r="AC5" t="s">
        <v>10</v>
      </c>
      <c r="AD5" t="s">
        <v>20</v>
      </c>
      <c r="AE5" s="25" t="str">
        <f t="shared" si="2"/>
        <v>ja</v>
      </c>
      <c r="AF5" t="s">
        <v>20</v>
      </c>
      <c r="AG5" t="s">
        <v>20</v>
      </c>
      <c r="AM5" s="6" t="str">
        <f t="shared" si="3"/>
        <v/>
      </c>
      <c r="AO5" s="6" t="str">
        <f t="shared" ref="AO5:AO68" si="11">IF(AE5="ja","",IF(AND(Y5&gt;0.6,Y5&lt;1.1),"ja","nej"))</f>
        <v/>
      </c>
      <c r="AQ5" s="6" t="str">
        <f t="shared" ref="AQ5:AQ68" si="12">IF(V5&gt;0,IF(W5/V5&gt;0.9,"Ja",""),"")</f>
        <v/>
      </c>
      <c r="AR5" s="6"/>
      <c r="AW5" t="str">
        <f t="shared" si="8"/>
        <v/>
      </c>
      <c r="AY5" s="6" t="str">
        <f t="shared" ref="AY5:AY68" si="13">IF(AE5="ja","",IF(AND(AM5="ja",AO5="ja",AW5="nej"),"ja","nej"))</f>
        <v/>
      </c>
      <c r="BB5" s="6" t="str">
        <f t="shared" si="10"/>
        <v>Ja</v>
      </c>
      <c r="BK5" t="s">
        <v>10</v>
      </c>
    </row>
    <row r="6" spans="1:64" ht="15" customHeight="1" x14ac:dyDescent="0.35">
      <c r="A6" t="s">
        <v>8</v>
      </c>
      <c r="B6" t="s">
        <v>13</v>
      </c>
      <c r="C6">
        <v>0</v>
      </c>
      <c r="D6">
        <v>0</v>
      </c>
      <c r="E6">
        <v>0</v>
      </c>
      <c r="F6">
        <v>0</v>
      </c>
      <c r="G6" t="s">
        <v>14</v>
      </c>
      <c r="H6" t="s">
        <v>14</v>
      </c>
      <c r="K6" s="6">
        <f>VLOOKUP($B6,'Egen hetvattenprod'!$B$1:$AP$500,MATCH("Summa tillförd energi:",'Egen hetvattenprod'!$B$1:$AY$1,0),FALSE)</f>
        <v>0</v>
      </c>
      <c r="L6" s="6">
        <f>VLOOKUP($B6,Kraftvärmeprod!$B$1:$AO$500,MATCH("Summa tillförd energi:",Kraftvärmeprod!$B$1:$AV$1,0),FALSE)</f>
        <v>0</v>
      </c>
      <c r="M6" s="33">
        <f>VLOOKUP($B6,'Allokerad kvv'!$B$1:$AO$500,MATCH("Summa allokerad tillförd energi:",'Allokerad kvv'!$B$1:$AV$1,0),FALSE)</f>
        <v>0</v>
      </c>
      <c r="N6" s="33">
        <f>VLOOKUP($B6,'Justerad allokering'!$B$1:$AO$500,MATCH("Summa justerad allokerad tillförd energi:",'Justerad allokering'!$B$1:$AV$1,0),FALSE)</f>
        <v>0</v>
      </c>
      <c r="O6" s="6">
        <f>VLOOKUP($B6,'Slutlig allokering'!$B$2:$AL$500,MATCH("Summa justerad allokerad tillförd energi:",'Slutlig allokering'!$B$2:$AS$2,0),FALSE)</f>
        <v>0</v>
      </c>
      <c r="P6" s="6">
        <f>VLOOKUP($B6,'Köpt hetvatten'!$B$1:$AP$500,MATCH("Med verkningsgrad:",'Köpt hetvatten'!$B$1:$AW$1,0),FALSE)</f>
        <v>0</v>
      </c>
      <c r="Q6" s="6">
        <f>VLOOKUP($B6,Spillvärme!$B$1:$AP$500,MATCH("Summa tillförd energi:",Spillvärme!$B$1:$AW$1,0),FALSE)</f>
        <v>0</v>
      </c>
      <c r="R6" s="6">
        <f>VLOOKUP($B6,Miljö!$B$1:$AP$500,MATCH("Summa tillförd energi:",Miljö!$B$1:$AW$1,0),FALSE)</f>
        <v>0</v>
      </c>
      <c r="S6" s="33">
        <f t="shared" si="4"/>
        <v>0</v>
      </c>
      <c r="T6" s="6" t="str">
        <f>VLOOKUP($B6,Miljö!$B$1:$AP$500,MATCH("Köpt prod.spec hetvatten",Miljö!$B$1:$AW$1,0),FALSE)</f>
        <v/>
      </c>
      <c r="U6" s="6">
        <f t="shared" si="5"/>
        <v>0</v>
      </c>
      <c r="V6" s="6">
        <f>VLOOKUP($B6,Leveranser!$B$1:$AP$500,MATCH("Total levererad värme",Leveranser!$B$1:$AW$1,0),FALSE)</f>
        <v>0</v>
      </c>
      <c r="W6" s="6">
        <f>IFERROR(VLOOKUP($B6,Miljö!$B$1:$AP$500,MATCH("Såld mängd produktionsspecifik fjärrvärme (GWh)",Miljö!$B$1:$AW$1,0),FALSE)/1,0)</f>
        <v>0</v>
      </c>
      <c r="X6" s="6"/>
      <c r="Y6" s="30" t="str">
        <f t="shared" si="6"/>
        <v/>
      </c>
      <c r="Z6" s="6"/>
      <c r="AA6" s="30" t="str">
        <f t="shared" si="7"/>
        <v/>
      </c>
      <c r="AC6" t="s">
        <v>20</v>
      </c>
      <c r="AD6" t="s">
        <v>20</v>
      </c>
      <c r="AE6" s="25" t="str">
        <f t="shared" si="2"/>
        <v/>
      </c>
      <c r="AF6" t="s">
        <v>20</v>
      </c>
      <c r="AG6" t="s">
        <v>20</v>
      </c>
      <c r="AM6" s="6" t="str">
        <f t="shared" si="3"/>
        <v>nej</v>
      </c>
      <c r="AO6" s="6" t="str">
        <f t="shared" si="11"/>
        <v>nej</v>
      </c>
      <c r="AQ6" s="6" t="str">
        <f t="shared" si="12"/>
        <v/>
      </c>
      <c r="AR6" s="6"/>
      <c r="AW6" t="str">
        <f t="shared" si="8"/>
        <v>nej</v>
      </c>
      <c r="AY6" s="6" t="str">
        <f t="shared" si="13"/>
        <v>nej</v>
      </c>
      <c r="BB6" s="6" t="str">
        <f t="shared" si="10"/>
        <v>Nej</v>
      </c>
      <c r="BK6" t="s">
        <v>14</v>
      </c>
    </row>
    <row r="7" spans="1:64" ht="15" customHeight="1" x14ac:dyDescent="0.35">
      <c r="A7" t="s">
        <v>8</v>
      </c>
      <c r="B7" t="s">
        <v>15</v>
      </c>
      <c r="C7">
        <v>0.38218800000000003</v>
      </c>
      <c r="D7">
        <v>47.579300000000003</v>
      </c>
      <c r="E7">
        <v>14.0786</v>
      </c>
      <c r="F7">
        <v>0.146145</v>
      </c>
      <c r="G7" t="s">
        <v>10</v>
      </c>
      <c r="H7" t="s">
        <v>10</v>
      </c>
      <c r="K7" s="6">
        <f>VLOOKUP($B7,'Egen hetvattenprod'!$B$1:$AP$500,MATCH("Summa tillförd energi:",'Egen hetvattenprod'!$B$1:$AY$1,0),FALSE)</f>
        <v>0.85699999999999998</v>
      </c>
      <c r="L7" s="6">
        <f>VLOOKUP($B7,Kraftvärmeprod!$B$1:$AO$500,MATCH("Summa tillförd energi:",Kraftvärmeprod!$B$1:$AV$1,0),FALSE)</f>
        <v>0</v>
      </c>
      <c r="M7" s="33">
        <f>VLOOKUP($B7,'Allokerad kvv'!$B$1:$AO$500,MATCH("Summa allokerad tillförd energi:",'Allokerad kvv'!$B$1:$AV$1,0),FALSE)</f>
        <v>0</v>
      </c>
      <c r="N7" s="33">
        <f>VLOOKUP($B7,'Justerad allokering'!$B$1:$AO$500,MATCH("Summa justerad allokerad tillförd energi:",'Justerad allokering'!$B$1:$AV$1,0),FALSE)</f>
        <v>0</v>
      </c>
      <c r="O7" s="6">
        <f>VLOOKUP($B7,'Slutlig allokering'!$B$2:$AL$500,MATCH("Summa justerad allokerad tillförd energi:",'Slutlig allokering'!$B$2:$AS$2,0),FALSE)</f>
        <v>0</v>
      </c>
      <c r="P7" s="6">
        <f>VLOOKUP($B7,'Köpt hetvatten'!$B$1:$AP$500,MATCH("Med verkningsgrad:",'Köpt hetvatten'!$B$1:$AW$1,0),FALSE)</f>
        <v>0</v>
      </c>
      <c r="Q7" s="6">
        <f>VLOOKUP($B7,Spillvärme!$B$1:$AP$500,MATCH("Summa tillförd energi:",Spillvärme!$B$1:$AW$1,0),FALSE)</f>
        <v>0</v>
      </c>
      <c r="R7" s="6">
        <f>VLOOKUP($B7,Miljö!$B$1:$AP$500,MATCH("Summa tillförd energi:",Miljö!$B$1:$AW$1,0),FALSE)</f>
        <v>1.2E-2</v>
      </c>
      <c r="S7" s="33">
        <f t="shared" si="4"/>
        <v>0</v>
      </c>
      <c r="T7" s="6" t="str">
        <f>VLOOKUP($B7,Miljö!$B$1:$AP$500,MATCH("Köpt prod.spec hetvatten",Miljö!$B$1:$AW$1,0),FALSE)</f>
        <v/>
      </c>
      <c r="U7" s="6">
        <f t="shared" si="5"/>
        <v>0.86899999999999999</v>
      </c>
      <c r="V7" s="6">
        <f>VLOOKUP($B7,Leveranser!$B$1:$AP$500,MATCH("Total levererad värme",Leveranser!$B$1:$AW$1,0),FALSE)</f>
        <v>0.8</v>
      </c>
      <c r="W7" s="6">
        <f>IFERROR(VLOOKUP($B7,Miljö!$B$1:$AP$500,MATCH("Såld mängd produktionsspecifik fjärrvärme (GWh)",Miljö!$B$1:$AW$1,0),FALSE)/1,0)</f>
        <v>0</v>
      </c>
      <c r="X7" s="43" t="s">
        <v>687</v>
      </c>
      <c r="Y7" s="30">
        <f t="shared" si="6"/>
        <v>0.92059838895281942</v>
      </c>
      <c r="Z7" s="6"/>
      <c r="AA7" s="30" t="str">
        <f t="shared" si="7"/>
        <v/>
      </c>
      <c r="AC7" t="s">
        <v>10</v>
      </c>
      <c r="AD7" t="s">
        <v>20</v>
      </c>
      <c r="AE7" s="25" t="str">
        <f t="shared" si="2"/>
        <v>ja</v>
      </c>
      <c r="AF7" t="s">
        <v>20</v>
      </c>
      <c r="AG7" t="s">
        <v>20</v>
      </c>
      <c r="AM7" s="6" t="str">
        <f t="shared" si="3"/>
        <v/>
      </c>
      <c r="AO7" s="6" t="str">
        <f t="shared" si="11"/>
        <v/>
      </c>
      <c r="AQ7" s="6" t="str">
        <f t="shared" si="12"/>
        <v/>
      </c>
      <c r="AR7" s="6"/>
      <c r="AW7" t="str">
        <f t="shared" si="8"/>
        <v/>
      </c>
      <c r="AY7" s="6" t="str">
        <f t="shared" si="13"/>
        <v/>
      </c>
      <c r="BB7" s="6" t="str">
        <f t="shared" si="10"/>
        <v>Ja</v>
      </c>
      <c r="BK7" t="s">
        <v>10</v>
      </c>
    </row>
    <row r="8" spans="1:64" ht="15" customHeight="1" x14ac:dyDescent="0.35">
      <c r="A8" t="s">
        <v>16</v>
      </c>
      <c r="B8" t="s">
        <v>17</v>
      </c>
      <c r="C8">
        <v>4.8346E-2</v>
      </c>
      <c r="D8">
        <v>11.5801</v>
      </c>
      <c r="E8">
        <v>8.7881400000000003</v>
      </c>
      <c r="F8">
        <v>5.9613899999999998E-4</v>
      </c>
      <c r="G8" t="s">
        <v>10</v>
      </c>
      <c r="H8" t="s">
        <v>10</v>
      </c>
      <c r="K8" s="6">
        <f>VLOOKUP($B8,'Egen hetvattenprod'!$B$1:$AP$500,MATCH("Summa tillförd energi:",'Egen hetvattenprod'!$B$1:$AY$1,0),FALSE)</f>
        <v>63.370000000000005</v>
      </c>
      <c r="L8" s="6">
        <f>VLOOKUP($B8,Kraftvärmeprod!$B$1:$AO$500,MATCH("Summa tillförd energi:",Kraftvärmeprod!$B$1:$AV$1,0),FALSE)</f>
        <v>0</v>
      </c>
      <c r="M8" s="33">
        <f>VLOOKUP($B8,'Allokerad kvv'!$B$1:$AO$500,MATCH("Summa allokerad tillförd energi:",'Allokerad kvv'!$B$1:$AV$1,0),FALSE)</f>
        <v>0</v>
      </c>
      <c r="N8" s="33">
        <f>VLOOKUP($B8,'Justerad allokering'!$B$1:$AO$500,MATCH("Summa justerad allokerad tillförd energi:",'Justerad allokering'!$B$1:$AV$1,0),FALSE)</f>
        <v>0</v>
      </c>
      <c r="O8" s="6">
        <f>VLOOKUP($B8,'Slutlig allokering'!$B$2:$AL$500,MATCH("Summa justerad allokerad tillförd energi:",'Slutlig allokering'!$B$2:$AS$2,0),FALSE)</f>
        <v>0</v>
      </c>
      <c r="P8" s="6">
        <f>VLOOKUP($B8,'Köpt hetvatten'!$B$1:$AP$500,MATCH("Med verkningsgrad:",'Köpt hetvatten'!$B$1:$AW$1,0),FALSE)</f>
        <v>103.1764705882353</v>
      </c>
      <c r="Q8" s="6">
        <f>VLOOKUP($B8,Spillvärme!$B$1:$AP$500,MATCH("Summa tillförd energi:",Spillvärme!$B$1:$AW$1,0),FALSE)</f>
        <v>0</v>
      </c>
      <c r="R8" s="6">
        <f>VLOOKUP($B8,Miljö!$B$1:$AP$500,MATCH("Summa tillförd energi:",Miljö!$B$1:$AW$1,0),FALSE)</f>
        <v>1.2</v>
      </c>
      <c r="S8" s="33">
        <f t="shared" si="4"/>
        <v>0</v>
      </c>
      <c r="T8" s="6" t="str">
        <f>VLOOKUP($B8,Miljö!$B$1:$AP$500,MATCH("Köpt prod.spec hetvatten",Miljö!$B$1:$AW$1,0),FALSE)</f>
        <v/>
      </c>
      <c r="U8" s="6">
        <f t="shared" si="5"/>
        <v>167.7464705882353</v>
      </c>
      <c r="V8" s="6">
        <f>VLOOKUP($B8,Leveranser!$B$1:$AP$500,MATCH("Total levererad värme",Leveranser!$B$1:$AW$1,0),FALSE)</f>
        <v>121.9</v>
      </c>
      <c r="W8" s="6">
        <f>IFERROR(VLOOKUP($B8,Miljö!$B$1:$AP$500,MATCH("Såld mängd produktionsspecifik fjärrvärme (GWh)",Miljö!$B$1:$AW$1,0),FALSE)/1,0)</f>
        <v>0</v>
      </c>
      <c r="X8" s="6"/>
      <c r="Y8" s="30">
        <f t="shared" si="6"/>
        <v>0.72669189147487978</v>
      </c>
      <c r="Z8" s="6"/>
      <c r="AA8" s="30" t="str">
        <f t="shared" si="7"/>
        <v/>
      </c>
      <c r="AC8" t="s">
        <v>10</v>
      </c>
      <c r="AD8" t="s">
        <v>20</v>
      </c>
      <c r="AE8" s="25" t="str">
        <f t="shared" si="2"/>
        <v>ja</v>
      </c>
      <c r="AF8" t="s">
        <v>20</v>
      </c>
      <c r="AG8" t="s">
        <v>20</v>
      </c>
      <c r="AM8" s="6" t="str">
        <f t="shared" si="3"/>
        <v/>
      </c>
      <c r="AO8" s="6" t="str">
        <f t="shared" si="11"/>
        <v/>
      </c>
      <c r="AQ8" s="6" t="str">
        <f t="shared" si="12"/>
        <v/>
      </c>
      <c r="AR8" s="6"/>
      <c r="AW8" t="str">
        <f t="shared" si="8"/>
        <v/>
      </c>
      <c r="AY8" s="6" t="str">
        <f t="shared" si="13"/>
        <v/>
      </c>
      <c r="BB8" s="6" t="str">
        <f t="shared" si="10"/>
        <v>Ja</v>
      </c>
      <c r="BK8" t="s">
        <v>10</v>
      </c>
    </row>
    <row r="9" spans="1:64" ht="15" customHeight="1" x14ac:dyDescent="0.35">
      <c r="A9" t="s">
        <v>18</v>
      </c>
      <c r="B9" t="s">
        <v>19</v>
      </c>
      <c r="C9" t="s">
        <v>20</v>
      </c>
      <c r="D9" t="s">
        <v>20</v>
      </c>
      <c r="E9" t="s">
        <v>20</v>
      </c>
      <c r="F9" t="s">
        <v>20</v>
      </c>
      <c r="G9" t="s">
        <v>14</v>
      </c>
      <c r="H9" t="s">
        <v>14</v>
      </c>
      <c r="K9" s="6">
        <f>VLOOKUP($B9,'Egen hetvattenprod'!$B$1:$AP$500,MATCH("Summa tillförd energi:",'Egen hetvattenprod'!$B$1:$AY$1,0),FALSE)</f>
        <v>0</v>
      </c>
      <c r="L9" s="6">
        <f>VLOOKUP($B9,Kraftvärmeprod!$B$1:$AO$500,MATCH("Summa tillförd energi:",Kraftvärmeprod!$B$1:$AV$1,0),FALSE)</f>
        <v>0</v>
      </c>
      <c r="M9" s="33">
        <f>VLOOKUP($B9,'Allokerad kvv'!$B$1:$AO$500,MATCH("Summa allokerad tillförd energi:",'Allokerad kvv'!$B$1:$AV$1,0),FALSE)</f>
        <v>0</v>
      </c>
      <c r="N9" s="33">
        <f>VLOOKUP($B9,'Justerad allokering'!$B$1:$AO$500,MATCH("Summa justerad allokerad tillförd energi:",'Justerad allokering'!$B$1:$AV$1,0),FALSE)</f>
        <v>0</v>
      </c>
      <c r="O9" s="6">
        <f>VLOOKUP($B9,'Slutlig allokering'!$B$2:$AL$500,MATCH("Summa justerad allokerad tillförd energi:",'Slutlig allokering'!$B$2:$AS$2,0),FALSE)</f>
        <v>0</v>
      </c>
      <c r="P9" s="6">
        <f>VLOOKUP($B9,'Köpt hetvatten'!$B$1:$AP$500,MATCH("Med verkningsgrad:",'Köpt hetvatten'!$B$1:$AW$1,0),FALSE)</f>
        <v>0</v>
      </c>
      <c r="Q9" s="6">
        <f>VLOOKUP($B9,Spillvärme!$B$1:$AP$500,MATCH("Summa tillförd energi:",Spillvärme!$B$1:$AW$1,0),FALSE)</f>
        <v>0</v>
      </c>
      <c r="R9" s="6">
        <f>VLOOKUP($B9,Miljö!$B$1:$AP$500,MATCH("Summa tillförd energi:",Miljö!$B$1:$AW$1,0),FALSE)</f>
        <v>0</v>
      </c>
      <c r="S9" s="33">
        <f t="shared" si="4"/>
        <v>0</v>
      </c>
      <c r="T9" s="6" t="str">
        <f>VLOOKUP($B9,Miljö!$B$1:$AP$500,MATCH("Köpt prod.spec hetvatten",Miljö!$B$1:$AW$1,0),FALSE)</f>
        <v/>
      </c>
      <c r="U9" s="6">
        <f t="shared" si="5"/>
        <v>0</v>
      </c>
      <c r="V9" s="6">
        <f>VLOOKUP($B9,Leveranser!$B$1:$AP$500,MATCH("Total levererad värme",Leveranser!$B$1:$AW$1,0),FALSE)</f>
        <v>0</v>
      </c>
      <c r="W9" s="6">
        <f>IFERROR(VLOOKUP($B9,Miljö!$B$1:$AP$500,MATCH("Såld mängd produktionsspecifik fjärrvärme (GWh)",Miljö!$B$1:$AW$1,0),FALSE)/1,0)</f>
        <v>0</v>
      </c>
      <c r="X9" s="6"/>
      <c r="Y9" s="30" t="str">
        <f t="shared" si="6"/>
        <v/>
      </c>
      <c r="Z9" s="6"/>
      <c r="AA9" s="30" t="str">
        <f t="shared" si="7"/>
        <v/>
      </c>
      <c r="AC9" t="s">
        <v>20</v>
      </c>
      <c r="AD9" t="s">
        <v>20</v>
      </c>
      <c r="AE9" s="25" t="str">
        <f t="shared" si="2"/>
        <v/>
      </c>
      <c r="AF9" t="s">
        <v>20</v>
      </c>
      <c r="AG9" t="s">
        <v>20</v>
      </c>
      <c r="AM9" s="6" t="str">
        <f t="shared" si="3"/>
        <v>nej</v>
      </c>
      <c r="AO9" s="6" t="str">
        <f t="shared" si="11"/>
        <v>nej</v>
      </c>
      <c r="AQ9" s="6" t="str">
        <f t="shared" si="12"/>
        <v/>
      </c>
      <c r="AR9" s="6"/>
      <c r="AW9" t="str">
        <f t="shared" si="8"/>
        <v>nej</v>
      </c>
      <c r="AY9" s="6" t="str">
        <f t="shared" si="13"/>
        <v>nej</v>
      </c>
      <c r="BB9" s="6" t="str">
        <f t="shared" si="10"/>
        <v>Nej</v>
      </c>
      <c r="BK9" t="s">
        <v>14</v>
      </c>
    </row>
    <row r="10" spans="1:64" ht="15" customHeight="1" x14ac:dyDescent="0.35">
      <c r="A10" t="s">
        <v>18</v>
      </c>
      <c r="B10" t="s">
        <v>21</v>
      </c>
      <c r="C10" t="s">
        <v>20</v>
      </c>
      <c r="D10" t="s">
        <v>20</v>
      </c>
      <c r="E10" t="s">
        <v>20</v>
      </c>
      <c r="F10" t="s">
        <v>20</v>
      </c>
      <c r="G10" t="s">
        <v>14</v>
      </c>
      <c r="H10" t="s">
        <v>14</v>
      </c>
      <c r="K10" s="6">
        <f>VLOOKUP($B10,'Egen hetvattenprod'!$B$1:$AP$500,MATCH("Summa tillförd energi:",'Egen hetvattenprod'!$B$1:$AY$1,0),FALSE)</f>
        <v>0</v>
      </c>
      <c r="L10" s="6">
        <f>VLOOKUP($B10,Kraftvärmeprod!$B$1:$AO$500,MATCH("Summa tillförd energi:",Kraftvärmeprod!$B$1:$AV$1,0),FALSE)</f>
        <v>0</v>
      </c>
      <c r="M10" s="33">
        <f>VLOOKUP($B10,'Allokerad kvv'!$B$1:$AO$500,MATCH("Summa allokerad tillförd energi:",'Allokerad kvv'!$B$1:$AV$1,0),FALSE)</f>
        <v>0</v>
      </c>
      <c r="N10" s="33">
        <f>VLOOKUP($B10,'Justerad allokering'!$B$1:$AO$500,MATCH("Summa justerad allokerad tillförd energi:",'Justerad allokering'!$B$1:$AV$1,0),FALSE)</f>
        <v>0</v>
      </c>
      <c r="O10" s="6">
        <f>VLOOKUP($B10,'Slutlig allokering'!$B$2:$AL$500,MATCH("Summa justerad allokerad tillförd energi:",'Slutlig allokering'!$B$2:$AS$2,0),FALSE)</f>
        <v>0</v>
      </c>
      <c r="P10" s="6">
        <f>VLOOKUP($B10,'Köpt hetvatten'!$B$1:$AP$500,MATCH("Med verkningsgrad:",'Köpt hetvatten'!$B$1:$AW$1,0),FALSE)</f>
        <v>0</v>
      </c>
      <c r="Q10" s="6">
        <f>VLOOKUP($B10,Spillvärme!$B$1:$AP$500,MATCH("Summa tillförd energi:",Spillvärme!$B$1:$AW$1,0),FALSE)</f>
        <v>0</v>
      </c>
      <c r="R10" s="6">
        <f>VLOOKUP($B10,Miljö!$B$1:$AP$500,MATCH("Summa tillförd energi:",Miljö!$B$1:$AW$1,0),FALSE)</f>
        <v>0</v>
      </c>
      <c r="S10" s="33">
        <f t="shared" si="4"/>
        <v>0</v>
      </c>
      <c r="T10" s="6" t="str">
        <f>VLOOKUP($B10,Miljö!$B$1:$AP$500,MATCH("Köpt prod.spec hetvatten",Miljö!$B$1:$AW$1,0),FALSE)</f>
        <v/>
      </c>
      <c r="U10" s="6">
        <f t="shared" si="5"/>
        <v>0</v>
      </c>
      <c r="V10" s="6">
        <f>VLOOKUP($B10,Leveranser!$B$1:$AP$500,MATCH("Total levererad värme",Leveranser!$B$1:$AW$1,0),FALSE)</f>
        <v>0</v>
      </c>
      <c r="W10" s="6">
        <f>IFERROR(VLOOKUP($B10,Miljö!$B$1:$AP$500,MATCH("Såld mängd produktionsspecifik fjärrvärme (GWh)",Miljö!$B$1:$AW$1,0),FALSE)/1,0)</f>
        <v>0</v>
      </c>
      <c r="X10" s="6"/>
      <c r="Y10" s="30" t="str">
        <f t="shared" si="6"/>
        <v/>
      </c>
      <c r="Z10" s="6"/>
      <c r="AA10" s="30" t="str">
        <f t="shared" si="7"/>
        <v/>
      </c>
      <c r="AC10" t="s">
        <v>20</v>
      </c>
      <c r="AD10" t="s">
        <v>20</v>
      </c>
      <c r="AE10" s="25" t="str">
        <f t="shared" si="2"/>
        <v/>
      </c>
      <c r="AF10" t="s">
        <v>20</v>
      </c>
      <c r="AG10" t="s">
        <v>20</v>
      </c>
      <c r="AM10" s="6" t="str">
        <f t="shared" si="3"/>
        <v>nej</v>
      </c>
      <c r="AO10" s="6" t="str">
        <f t="shared" si="11"/>
        <v>nej</v>
      </c>
      <c r="AQ10" s="6" t="str">
        <f t="shared" si="12"/>
        <v/>
      </c>
      <c r="AR10" s="6"/>
      <c r="AW10" t="str">
        <f t="shared" si="8"/>
        <v>nej</v>
      </c>
      <c r="AY10" s="6" t="str">
        <f t="shared" si="13"/>
        <v>nej</v>
      </c>
      <c r="BB10" s="6" t="str">
        <f t="shared" si="10"/>
        <v>Nej</v>
      </c>
      <c r="BK10" t="s">
        <v>14</v>
      </c>
    </row>
    <row r="11" spans="1:64" ht="15" customHeight="1" x14ac:dyDescent="0.35">
      <c r="A11" t="s">
        <v>18</v>
      </c>
      <c r="B11" t="s">
        <v>22</v>
      </c>
      <c r="C11" t="s">
        <v>20</v>
      </c>
      <c r="D11" t="s">
        <v>20</v>
      </c>
      <c r="E11" t="s">
        <v>20</v>
      </c>
      <c r="F11" t="s">
        <v>20</v>
      </c>
      <c r="G11" t="s">
        <v>14</v>
      </c>
      <c r="H11" t="s">
        <v>14</v>
      </c>
      <c r="K11" s="6">
        <f>VLOOKUP($B11,'Egen hetvattenprod'!$B$1:$AP$500,MATCH("Summa tillförd energi:",'Egen hetvattenprod'!$B$1:$AY$1,0),FALSE)</f>
        <v>0</v>
      </c>
      <c r="L11" s="6">
        <f>VLOOKUP($B11,Kraftvärmeprod!$B$1:$AO$500,MATCH("Summa tillförd energi:",Kraftvärmeprod!$B$1:$AV$1,0),FALSE)</f>
        <v>0</v>
      </c>
      <c r="M11" s="33">
        <f>VLOOKUP($B11,'Allokerad kvv'!$B$1:$AO$500,MATCH("Summa allokerad tillförd energi:",'Allokerad kvv'!$B$1:$AV$1,0),FALSE)</f>
        <v>0</v>
      </c>
      <c r="N11" s="33">
        <f>VLOOKUP($B11,'Justerad allokering'!$B$1:$AO$500,MATCH("Summa justerad allokerad tillförd energi:",'Justerad allokering'!$B$1:$AV$1,0),FALSE)</f>
        <v>0</v>
      </c>
      <c r="O11" s="6">
        <f>VLOOKUP($B11,'Slutlig allokering'!$B$2:$AL$500,MATCH("Summa justerad allokerad tillförd energi:",'Slutlig allokering'!$B$2:$AS$2,0),FALSE)</f>
        <v>0</v>
      </c>
      <c r="P11" s="6">
        <f>VLOOKUP($B11,'Köpt hetvatten'!$B$1:$AP$500,MATCH("Med verkningsgrad:",'Köpt hetvatten'!$B$1:$AW$1,0),FALSE)</f>
        <v>0</v>
      </c>
      <c r="Q11" s="6">
        <f>VLOOKUP($B11,Spillvärme!$B$1:$AP$500,MATCH("Summa tillförd energi:",Spillvärme!$B$1:$AW$1,0),FALSE)</f>
        <v>0</v>
      </c>
      <c r="R11" s="6">
        <f>VLOOKUP($B11,Miljö!$B$1:$AP$500,MATCH("Summa tillförd energi:",Miljö!$B$1:$AW$1,0),FALSE)</f>
        <v>0</v>
      </c>
      <c r="S11" s="33">
        <f t="shared" si="4"/>
        <v>0</v>
      </c>
      <c r="T11" s="6" t="str">
        <f>VLOOKUP($B11,Miljö!$B$1:$AP$500,MATCH("Köpt prod.spec hetvatten",Miljö!$B$1:$AW$1,0),FALSE)</f>
        <v/>
      </c>
      <c r="U11" s="6">
        <f t="shared" si="5"/>
        <v>0</v>
      </c>
      <c r="V11" s="6">
        <f>VLOOKUP($B11,Leveranser!$B$1:$AP$500,MATCH("Total levererad värme",Leveranser!$B$1:$AW$1,0),FALSE)</f>
        <v>0</v>
      </c>
      <c r="W11" s="6">
        <f>IFERROR(VLOOKUP($B11,Miljö!$B$1:$AP$500,MATCH("Såld mängd produktionsspecifik fjärrvärme (GWh)",Miljö!$B$1:$AW$1,0),FALSE)/1,0)</f>
        <v>0</v>
      </c>
      <c r="X11" s="6"/>
      <c r="Y11" s="30" t="str">
        <f t="shared" si="6"/>
        <v/>
      </c>
      <c r="Z11" s="6"/>
      <c r="AA11" s="30" t="str">
        <f t="shared" si="7"/>
        <v/>
      </c>
      <c r="AC11" t="s">
        <v>20</v>
      </c>
      <c r="AD11" t="s">
        <v>20</v>
      </c>
      <c r="AE11" s="25" t="str">
        <f t="shared" si="2"/>
        <v/>
      </c>
      <c r="AF11" t="s">
        <v>20</v>
      </c>
      <c r="AG11" t="s">
        <v>20</v>
      </c>
      <c r="AM11" s="6" t="str">
        <f t="shared" si="3"/>
        <v>nej</v>
      </c>
      <c r="AO11" s="6" t="str">
        <f t="shared" si="11"/>
        <v>nej</v>
      </c>
      <c r="AQ11" s="6" t="str">
        <f t="shared" si="12"/>
        <v/>
      </c>
      <c r="AR11" s="6"/>
      <c r="AW11" t="str">
        <f t="shared" si="8"/>
        <v>nej</v>
      </c>
      <c r="AY11" s="6" t="str">
        <f t="shared" si="13"/>
        <v>nej</v>
      </c>
      <c r="BB11" s="6" t="str">
        <f t="shared" si="10"/>
        <v>Nej</v>
      </c>
      <c r="BK11" t="s">
        <v>14</v>
      </c>
    </row>
    <row r="12" spans="1:64" ht="15" customHeight="1" x14ac:dyDescent="0.35">
      <c r="A12" t="s">
        <v>23</v>
      </c>
      <c r="B12" t="s">
        <v>24</v>
      </c>
      <c r="C12">
        <v>0.13462099999999999</v>
      </c>
      <c r="D12">
        <v>17.3812</v>
      </c>
      <c r="E12">
        <v>8.5570000000000004</v>
      </c>
      <c r="F12">
        <v>7.1351399999999999E-3</v>
      </c>
      <c r="G12" t="s">
        <v>14</v>
      </c>
      <c r="H12" t="s">
        <v>10</v>
      </c>
      <c r="K12" s="6">
        <f>VLOOKUP($B12,'Egen hetvattenprod'!$B$1:$AP$500,MATCH("Summa tillförd energi:",'Egen hetvattenprod'!$B$1:$AY$1,0),FALSE)</f>
        <v>126.5</v>
      </c>
      <c r="L12" s="6">
        <f>VLOOKUP($B12,Kraftvärmeprod!$B$1:$AO$500,MATCH("Summa tillförd energi:",Kraftvärmeprod!$B$1:$AV$1,0),FALSE)</f>
        <v>0</v>
      </c>
      <c r="M12" s="33">
        <f>VLOOKUP($B12,'Allokerad kvv'!$B$1:$AO$500,MATCH("Summa allokerad tillförd energi:",'Allokerad kvv'!$B$1:$AV$1,0),FALSE)</f>
        <v>0</v>
      </c>
      <c r="N12" s="33">
        <f>VLOOKUP($B12,'Justerad allokering'!$B$1:$AO$500,MATCH("Summa justerad allokerad tillförd energi:",'Justerad allokering'!$B$1:$AV$1,0),FALSE)</f>
        <v>0</v>
      </c>
      <c r="O12" s="6">
        <f>VLOOKUP($B12,'Slutlig allokering'!$B$2:$AL$500,MATCH("Summa justerad allokerad tillförd energi:",'Slutlig allokering'!$B$2:$AS$2,0),FALSE)</f>
        <v>0</v>
      </c>
      <c r="P12" s="6">
        <f>VLOOKUP($B12,'Köpt hetvatten'!$B$1:$AP$500,MATCH("Med verkningsgrad:",'Köpt hetvatten'!$B$1:$AW$1,0),FALSE)</f>
        <v>0</v>
      </c>
      <c r="Q12" s="6">
        <f>VLOOKUP($B12,Spillvärme!$B$1:$AP$500,MATCH("Summa tillförd energi:",Spillvärme!$B$1:$AW$1,0),FALSE)</f>
        <v>0.2</v>
      </c>
      <c r="R12" s="6">
        <f>VLOOKUP($B12,Miljö!$B$1:$AP$500,MATCH("Summa tillförd energi:",Miljö!$B$1:$AW$1,0),FALSE)</f>
        <v>2.8</v>
      </c>
      <c r="S12" s="33">
        <f t="shared" si="4"/>
        <v>0</v>
      </c>
      <c r="T12" s="6" t="str">
        <f>VLOOKUP($B12,Miljö!$B$1:$AP$500,MATCH("Köpt prod.spec hetvatten",Miljö!$B$1:$AW$1,0),FALSE)</f>
        <v/>
      </c>
      <c r="U12" s="6">
        <f t="shared" si="5"/>
        <v>129.5</v>
      </c>
      <c r="V12" s="6">
        <f>VLOOKUP($B12,Leveranser!$B$1:$AP$500,MATCH("Total levererad värme",Leveranser!$B$1:$AW$1,0),FALSE)</f>
        <v>96.3</v>
      </c>
      <c r="W12" s="6">
        <f>IFERROR(VLOOKUP($B12,Miljö!$B$1:$AP$500,MATCH("Såld mängd produktionsspecifik fjärrvärme (GWh)",Miljö!$B$1:$AW$1,0),FALSE)/1,0)</f>
        <v>0</v>
      </c>
      <c r="X12" s="6"/>
      <c r="Y12" s="30">
        <f t="shared" si="6"/>
        <v>0.74362934362934363</v>
      </c>
      <c r="Z12" s="6"/>
      <c r="AA12" s="30" t="str">
        <f t="shared" si="7"/>
        <v/>
      </c>
      <c r="AC12" t="s">
        <v>10</v>
      </c>
      <c r="AD12" t="s">
        <v>20</v>
      </c>
      <c r="AE12" s="25" t="str">
        <f t="shared" si="2"/>
        <v>ja</v>
      </c>
      <c r="AF12" t="s">
        <v>20</v>
      </c>
      <c r="AG12" t="s">
        <v>20</v>
      </c>
      <c r="AM12" s="6" t="str">
        <f t="shared" si="3"/>
        <v/>
      </c>
      <c r="AO12" s="6" t="str">
        <f t="shared" si="11"/>
        <v/>
      </c>
      <c r="AQ12" s="6" t="str">
        <f t="shared" si="12"/>
        <v/>
      </c>
      <c r="AR12" s="6"/>
      <c r="AW12" t="str">
        <f t="shared" si="8"/>
        <v/>
      </c>
      <c r="AY12" s="6" t="str">
        <f t="shared" si="13"/>
        <v/>
      </c>
      <c r="BB12" s="6" t="str">
        <f t="shared" si="10"/>
        <v>Ja</v>
      </c>
      <c r="BK12" t="s">
        <v>10</v>
      </c>
    </row>
    <row r="13" spans="1:64" ht="15" customHeight="1" x14ac:dyDescent="0.35">
      <c r="A13" t="s">
        <v>25</v>
      </c>
      <c r="B13" t="s">
        <v>26</v>
      </c>
      <c r="C13">
        <v>0</v>
      </c>
      <c r="D13">
        <v>0</v>
      </c>
      <c r="E13">
        <v>0</v>
      </c>
      <c r="F13">
        <v>0</v>
      </c>
      <c r="G13" t="s">
        <v>14</v>
      </c>
      <c r="H13" t="s">
        <v>14</v>
      </c>
      <c r="K13" s="6">
        <f>VLOOKUP($B13,'Egen hetvattenprod'!$B$1:$AP$500,MATCH("Summa tillförd energi:",'Egen hetvattenprod'!$B$1:$AY$1,0),FALSE)</f>
        <v>0</v>
      </c>
      <c r="L13" s="6">
        <f>VLOOKUP($B13,Kraftvärmeprod!$B$1:$AO$500,MATCH("Summa tillförd energi:",Kraftvärmeprod!$B$1:$AV$1,0),FALSE)</f>
        <v>0</v>
      </c>
      <c r="M13" s="33">
        <f>VLOOKUP($B13,'Allokerad kvv'!$B$1:$AO$500,MATCH("Summa allokerad tillförd energi:",'Allokerad kvv'!$B$1:$AV$1,0),FALSE)</f>
        <v>0</v>
      </c>
      <c r="N13" s="33">
        <f>VLOOKUP($B13,'Justerad allokering'!$B$1:$AO$500,MATCH("Summa justerad allokerad tillförd energi:",'Justerad allokering'!$B$1:$AV$1,0),FALSE)</f>
        <v>0</v>
      </c>
      <c r="O13" s="6">
        <f>VLOOKUP($B13,'Slutlig allokering'!$B$2:$AL$500,MATCH("Summa justerad allokerad tillförd energi:",'Slutlig allokering'!$B$2:$AS$2,0),FALSE)</f>
        <v>0</v>
      </c>
      <c r="P13" s="6">
        <f>VLOOKUP($B13,'Köpt hetvatten'!$B$1:$AP$500,MATCH("Med verkningsgrad:",'Köpt hetvatten'!$B$1:$AW$1,0),FALSE)</f>
        <v>0</v>
      </c>
      <c r="Q13" s="6">
        <f>VLOOKUP($B13,Spillvärme!$B$1:$AP$500,MATCH("Summa tillförd energi:",Spillvärme!$B$1:$AW$1,0),FALSE)</f>
        <v>0</v>
      </c>
      <c r="R13" s="6">
        <f>VLOOKUP($B13,Miljö!$B$1:$AP$500,MATCH("Summa tillförd energi:",Miljö!$B$1:$AW$1,0),FALSE)</f>
        <v>0</v>
      </c>
      <c r="S13" s="33">
        <f t="shared" si="4"/>
        <v>0</v>
      </c>
      <c r="T13" s="6" t="str">
        <f>VLOOKUP($B13,Miljö!$B$1:$AP$500,MATCH("Köpt prod.spec hetvatten",Miljö!$B$1:$AW$1,0),FALSE)</f>
        <v/>
      </c>
      <c r="U13" s="6">
        <f t="shared" si="5"/>
        <v>0</v>
      </c>
      <c r="V13" s="6">
        <f>VLOOKUP($B13,Leveranser!$B$1:$AP$500,MATCH("Total levererad värme",Leveranser!$B$1:$AW$1,0),FALSE)</f>
        <v>0</v>
      </c>
      <c r="W13" s="6">
        <f>IFERROR(VLOOKUP($B13,Miljö!$B$1:$AP$500,MATCH("Såld mängd produktionsspecifik fjärrvärme (GWh)",Miljö!$B$1:$AW$1,0),FALSE)/1,0)</f>
        <v>0</v>
      </c>
      <c r="X13" s="6"/>
      <c r="Y13" s="30" t="str">
        <f t="shared" si="6"/>
        <v/>
      </c>
      <c r="Z13" s="6"/>
      <c r="AA13" s="30" t="str">
        <f t="shared" si="7"/>
        <v/>
      </c>
      <c r="AC13" t="s">
        <v>20</v>
      </c>
      <c r="AD13" t="s">
        <v>20</v>
      </c>
      <c r="AE13" s="25" t="str">
        <f t="shared" si="2"/>
        <v/>
      </c>
      <c r="AF13" t="s">
        <v>20</v>
      </c>
      <c r="AG13" t="s">
        <v>20</v>
      </c>
      <c r="AM13" s="6" t="str">
        <f t="shared" si="3"/>
        <v>nej</v>
      </c>
      <c r="AO13" s="6" t="str">
        <f t="shared" si="11"/>
        <v>nej</v>
      </c>
      <c r="AQ13" s="6" t="str">
        <f t="shared" si="12"/>
        <v/>
      </c>
      <c r="AR13" s="6"/>
      <c r="AW13" t="str">
        <f t="shared" si="8"/>
        <v>nej</v>
      </c>
      <c r="AY13" s="6" t="str">
        <f t="shared" si="13"/>
        <v>nej</v>
      </c>
      <c r="BB13" s="6" t="str">
        <f t="shared" si="10"/>
        <v>Nej</v>
      </c>
      <c r="BK13" t="s">
        <v>14</v>
      </c>
    </row>
    <row r="14" spans="1:64" ht="15" customHeight="1" x14ac:dyDescent="0.35">
      <c r="A14" t="s">
        <v>27</v>
      </c>
      <c r="B14" t="s">
        <v>28</v>
      </c>
      <c r="C14">
        <v>0.16164799999999999</v>
      </c>
      <c r="D14">
        <v>29.481400000000001</v>
      </c>
      <c r="E14">
        <v>9.0661799999999992</v>
      </c>
      <c r="F14">
        <v>4.7163299999999998E-2</v>
      </c>
      <c r="G14" t="s">
        <v>10</v>
      </c>
      <c r="H14" t="s">
        <v>10</v>
      </c>
      <c r="K14" s="6">
        <f>VLOOKUP($B14,'Egen hetvattenprod'!$B$1:$AP$500,MATCH("Summa tillförd energi:",'Egen hetvattenprod'!$B$1:$AY$1,0),FALSE)</f>
        <v>139.69999999999999</v>
      </c>
      <c r="L14" s="6">
        <f>VLOOKUP($B14,Kraftvärmeprod!$B$1:$AO$500,MATCH("Summa tillförd energi:",Kraftvärmeprod!$B$1:$AV$1,0),FALSE)</f>
        <v>0</v>
      </c>
      <c r="M14" s="33">
        <f>VLOOKUP($B14,'Allokerad kvv'!$B$1:$AO$500,MATCH("Summa allokerad tillförd energi:",'Allokerad kvv'!$B$1:$AV$1,0),FALSE)</f>
        <v>0</v>
      </c>
      <c r="N14" s="33">
        <f>VLOOKUP($B14,'Justerad allokering'!$B$1:$AO$500,MATCH("Summa justerad allokerad tillförd energi:",'Justerad allokering'!$B$1:$AV$1,0),FALSE)</f>
        <v>0</v>
      </c>
      <c r="O14" s="6">
        <f>VLOOKUP($B14,'Slutlig allokering'!$B$2:$AL$500,MATCH("Summa justerad allokerad tillförd energi:",'Slutlig allokering'!$B$2:$AS$2,0),FALSE)</f>
        <v>0</v>
      </c>
      <c r="P14" s="6">
        <f>VLOOKUP($B14,'Köpt hetvatten'!$B$1:$AP$500,MATCH("Med verkningsgrad:",'Köpt hetvatten'!$B$1:$AW$1,0),FALSE)</f>
        <v>0</v>
      </c>
      <c r="Q14" s="6">
        <f>VLOOKUP($B14,Spillvärme!$B$1:$AP$500,MATCH("Summa tillförd energi:",Spillvärme!$B$1:$AW$1,0),FALSE)</f>
        <v>4.2</v>
      </c>
      <c r="R14" s="6">
        <f>VLOOKUP($B14,Miljö!$B$1:$AP$500,MATCH("Summa tillförd energi:",Miljö!$B$1:$AW$1,0),FALSE)</f>
        <v>3.1</v>
      </c>
      <c r="S14" s="33">
        <f t="shared" si="4"/>
        <v>0</v>
      </c>
      <c r="T14" s="6" t="str">
        <f>VLOOKUP($B14,Miljö!$B$1:$AP$500,MATCH("Köpt prod.spec hetvatten",Miljö!$B$1:$AW$1,0),FALSE)</f>
        <v/>
      </c>
      <c r="U14" s="6">
        <f t="shared" si="5"/>
        <v>146.99999999999997</v>
      </c>
      <c r="V14" s="6">
        <f>VLOOKUP($B14,Leveranser!$B$1:$AP$500,MATCH("Total levererad värme",Leveranser!$B$1:$AW$1,0),FALSE)</f>
        <v>114.7</v>
      </c>
      <c r="W14" s="6">
        <f>IFERROR(VLOOKUP($B14,Miljö!$B$1:$AP$500,MATCH("Såld mängd produktionsspecifik fjärrvärme (GWh)",Miljö!$B$1:$AW$1,0),FALSE)/1,0)</f>
        <v>0</v>
      </c>
      <c r="X14" s="6"/>
      <c r="Y14" s="30">
        <f t="shared" si="6"/>
        <v>0.78027210884353759</v>
      </c>
      <c r="Z14" s="6"/>
      <c r="AA14" s="30" t="str">
        <f t="shared" si="7"/>
        <v/>
      </c>
      <c r="AC14" t="s">
        <v>10</v>
      </c>
      <c r="AD14" t="s">
        <v>20</v>
      </c>
      <c r="AE14" s="25" t="str">
        <f t="shared" si="2"/>
        <v>ja</v>
      </c>
      <c r="AF14" t="s">
        <v>20</v>
      </c>
      <c r="AG14" t="s">
        <v>20</v>
      </c>
      <c r="AM14" s="6" t="str">
        <f t="shared" si="3"/>
        <v/>
      </c>
      <c r="AO14" s="6" t="str">
        <f t="shared" si="11"/>
        <v/>
      </c>
      <c r="AQ14" s="6" t="str">
        <f t="shared" si="12"/>
        <v/>
      </c>
      <c r="AR14" s="6"/>
      <c r="AW14" t="str">
        <f t="shared" si="8"/>
        <v/>
      </c>
      <c r="AY14" s="6" t="str">
        <f t="shared" si="13"/>
        <v/>
      </c>
      <c r="BB14" s="6" t="str">
        <f t="shared" si="10"/>
        <v>Ja</v>
      </c>
      <c r="BK14" t="s">
        <v>10</v>
      </c>
    </row>
    <row r="15" spans="1:64" ht="15" customHeight="1" x14ac:dyDescent="0.35">
      <c r="A15" t="s">
        <v>29</v>
      </c>
      <c r="B15" t="s">
        <v>30</v>
      </c>
      <c r="C15">
        <v>0.16558999999999999</v>
      </c>
      <c r="D15">
        <v>15.974500000000001</v>
      </c>
      <c r="E15">
        <v>15.5486</v>
      </c>
      <c r="F15">
        <v>2.0876800000000001E-2</v>
      </c>
      <c r="G15" t="s">
        <v>10</v>
      </c>
      <c r="H15" t="s">
        <v>10</v>
      </c>
      <c r="K15" s="6">
        <f>VLOOKUP($B15,'Egen hetvattenprod'!$B$1:$AP$500,MATCH("Summa tillförd energi:",'Egen hetvattenprod'!$B$1:$AY$1,0),FALSE)</f>
        <v>9.5</v>
      </c>
      <c r="L15" s="6">
        <f>VLOOKUP($B15,Kraftvärmeprod!$B$1:$AO$500,MATCH("Summa tillförd energi:",Kraftvärmeprod!$B$1:$AV$1,0),FALSE)</f>
        <v>0</v>
      </c>
      <c r="M15" s="33">
        <f>VLOOKUP($B15,'Allokerad kvv'!$B$1:$AO$500,MATCH("Summa allokerad tillförd energi:",'Allokerad kvv'!$B$1:$AV$1,0),FALSE)</f>
        <v>0</v>
      </c>
      <c r="N15" s="33">
        <f>VLOOKUP($B15,'Justerad allokering'!$B$1:$AO$500,MATCH("Summa justerad allokerad tillförd energi:",'Justerad allokering'!$B$1:$AV$1,0),FALSE)</f>
        <v>0</v>
      </c>
      <c r="O15" s="6">
        <f>VLOOKUP($B15,'Slutlig allokering'!$B$2:$AL$500,MATCH("Summa justerad allokerad tillförd energi:",'Slutlig allokering'!$B$2:$AS$2,0),FALSE)</f>
        <v>0</v>
      </c>
      <c r="P15" s="6">
        <f>VLOOKUP($B15,'Köpt hetvatten'!$B$1:$AP$500,MATCH("Med verkningsgrad:",'Köpt hetvatten'!$B$1:$AW$1,0),FALSE)</f>
        <v>0</v>
      </c>
      <c r="Q15" s="6">
        <f>VLOOKUP($B15,Spillvärme!$B$1:$AP$500,MATCH("Summa tillförd energi:",Spillvärme!$B$1:$AW$1,0),FALSE)</f>
        <v>0</v>
      </c>
      <c r="R15" s="6">
        <f>VLOOKUP($B15,Miljö!$B$1:$AP$500,MATCH("Summa tillförd energi:",Miljö!$B$1:$AW$1,0),FALSE)</f>
        <v>0.08</v>
      </c>
      <c r="S15" s="33">
        <f t="shared" si="4"/>
        <v>0</v>
      </c>
      <c r="T15" s="6" t="str">
        <f>VLOOKUP($B15,Miljö!$B$1:$AP$500,MATCH("Köpt prod.spec hetvatten",Miljö!$B$1:$AW$1,0),FALSE)</f>
        <v/>
      </c>
      <c r="U15" s="6">
        <f t="shared" si="5"/>
        <v>9.58</v>
      </c>
      <c r="V15" s="6">
        <f>VLOOKUP($B15,Leveranser!$B$1:$AP$500,MATCH("Total levererad värme",Leveranser!$B$1:$AW$1,0),FALSE)</f>
        <v>8.0500000000000007</v>
      </c>
      <c r="W15" s="6">
        <f>IFERROR(VLOOKUP($B15,Miljö!$B$1:$AP$500,MATCH("Såld mängd produktionsspecifik fjärrvärme (GWh)",Miljö!$B$1:$AW$1,0),FALSE)/1,0)</f>
        <v>0</v>
      </c>
      <c r="X15" s="6"/>
      <c r="Y15" s="30">
        <f t="shared" si="6"/>
        <v>0.84029227557411279</v>
      </c>
      <c r="Z15" s="6"/>
      <c r="AA15" s="30" t="str">
        <f t="shared" si="7"/>
        <v/>
      </c>
      <c r="AC15" t="s">
        <v>10</v>
      </c>
      <c r="AD15" t="s">
        <v>20</v>
      </c>
      <c r="AE15" s="25" t="str">
        <f t="shared" si="2"/>
        <v>ja</v>
      </c>
      <c r="AF15" t="s">
        <v>20</v>
      </c>
      <c r="AG15" t="s">
        <v>20</v>
      </c>
      <c r="AM15" s="6" t="str">
        <f t="shared" si="3"/>
        <v/>
      </c>
      <c r="AO15" s="6" t="str">
        <f t="shared" si="11"/>
        <v/>
      </c>
      <c r="AQ15" s="6" t="str">
        <f t="shared" si="12"/>
        <v/>
      </c>
      <c r="AR15" s="6"/>
      <c r="AW15" t="str">
        <f t="shared" si="8"/>
        <v/>
      </c>
      <c r="AY15" s="6" t="str">
        <f t="shared" si="13"/>
        <v/>
      </c>
      <c r="BB15" s="6" t="str">
        <f t="shared" si="10"/>
        <v>Ja</v>
      </c>
      <c r="BK15" t="s">
        <v>10</v>
      </c>
    </row>
    <row r="16" spans="1:64" ht="15" customHeight="1" x14ac:dyDescent="0.35">
      <c r="A16" t="s">
        <v>31</v>
      </c>
      <c r="B16" t="s">
        <v>32</v>
      </c>
      <c r="C16">
        <v>0.19484799999999999</v>
      </c>
      <c r="D16">
        <v>23.0303</v>
      </c>
      <c r="E16">
        <v>16.2624</v>
      </c>
      <c r="F16">
        <v>4.8780499999999997E-2</v>
      </c>
      <c r="G16" t="s">
        <v>14</v>
      </c>
      <c r="H16" t="s">
        <v>10</v>
      </c>
      <c r="K16" s="6">
        <f>VLOOKUP($B16,'Egen hetvattenprod'!$B$1:$AP$500,MATCH("Summa tillförd energi:",'Egen hetvattenprod'!$B$1:$AY$1,0),FALSE)</f>
        <v>4</v>
      </c>
      <c r="L16" s="6">
        <f>VLOOKUP($B16,Kraftvärmeprod!$B$1:$AO$500,MATCH("Summa tillförd energi:",Kraftvärmeprod!$B$1:$AV$1,0),FALSE)</f>
        <v>0</v>
      </c>
      <c r="M16" s="33">
        <f>VLOOKUP($B16,'Allokerad kvv'!$B$1:$AO$500,MATCH("Summa allokerad tillförd energi:",'Allokerad kvv'!$B$1:$AV$1,0),FALSE)</f>
        <v>0</v>
      </c>
      <c r="N16" s="33">
        <f>VLOOKUP($B16,'Justerad allokering'!$B$1:$AO$500,MATCH("Summa justerad allokerad tillförd energi:",'Justerad allokering'!$B$1:$AV$1,0),FALSE)</f>
        <v>0</v>
      </c>
      <c r="O16" s="6">
        <f>VLOOKUP($B16,'Slutlig allokering'!$B$2:$AL$500,MATCH("Summa justerad allokerad tillförd energi:",'Slutlig allokering'!$B$2:$AS$2,0),FALSE)</f>
        <v>0</v>
      </c>
      <c r="P16" s="6">
        <f>VLOOKUP($B16,'Köpt hetvatten'!$B$1:$AP$500,MATCH("Med verkningsgrad:",'Köpt hetvatten'!$B$1:$AW$1,0),FALSE)</f>
        <v>0</v>
      </c>
      <c r="Q16" s="6">
        <f>VLOOKUP($B16,Spillvärme!$B$1:$AP$500,MATCH("Summa tillförd energi:",Spillvärme!$B$1:$AW$1,0),FALSE)</f>
        <v>0</v>
      </c>
      <c r="R16" s="6">
        <f>VLOOKUP($B16,Miljö!$B$1:$AP$500,MATCH("Summa tillförd energi:",Miljö!$B$1:$AW$1,0),FALSE)</f>
        <v>0.1</v>
      </c>
      <c r="S16" s="33">
        <f t="shared" si="4"/>
        <v>0</v>
      </c>
      <c r="T16" s="6" t="str">
        <f>VLOOKUP($B16,Miljö!$B$1:$AP$500,MATCH("Köpt prod.spec hetvatten",Miljö!$B$1:$AW$1,0),FALSE)</f>
        <v/>
      </c>
      <c r="U16" s="6">
        <f t="shared" si="5"/>
        <v>4.0999999999999996</v>
      </c>
      <c r="V16" s="6">
        <f>VLOOKUP($B16,Leveranser!$B$1:$AP$500,MATCH("Total levererad värme",Leveranser!$B$1:$AW$1,0),FALSE)</f>
        <v>3.3</v>
      </c>
      <c r="W16" s="6">
        <f>IFERROR(VLOOKUP($B16,Miljö!$B$1:$AP$500,MATCH("Såld mängd produktionsspecifik fjärrvärme (GWh)",Miljö!$B$1:$AW$1,0),FALSE)/1,0)</f>
        <v>0</v>
      </c>
      <c r="X16" s="6"/>
      <c r="Y16" s="30">
        <f t="shared" si="6"/>
        <v>0.80487804878048785</v>
      </c>
      <c r="Z16" s="6"/>
      <c r="AA16" s="30" t="str">
        <f t="shared" si="7"/>
        <v/>
      </c>
      <c r="AC16" t="s">
        <v>10</v>
      </c>
      <c r="AD16" t="s">
        <v>20</v>
      </c>
      <c r="AE16" s="25" t="str">
        <f t="shared" si="2"/>
        <v>ja</v>
      </c>
      <c r="AF16" t="s">
        <v>20</v>
      </c>
      <c r="AG16" t="s">
        <v>20</v>
      </c>
      <c r="AM16" s="6" t="str">
        <f t="shared" si="3"/>
        <v/>
      </c>
      <c r="AO16" s="6" t="str">
        <f t="shared" si="11"/>
        <v/>
      </c>
      <c r="AQ16" s="6" t="str">
        <f t="shared" si="12"/>
        <v/>
      </c>
      <c r="AR16" s="6"/>
      <c r="AW16" t="str">
        <f t="shared" si="8"/>
        <v/>
      </c>
      <c r="AY16" s="6" t="str">
        <f t="shared" si="13"/>
        <v/>
      </c>
      <c r="BB16" s="6" t="str">
        <f t="shared" si="10"/>
        <v>Ja</v>
      </c>
      <c r="BK16" t="s">
        <v>10</v>
      </c>
    </row>
    <row r="17" spans="1:63" ht="15" customHeight="1" x14ac:dyDescent="0.35">
      <c r="A17" t="s">
        <v>31</v>
      </c>
      <c r="B17" t="s">
        <v>33</v>
      </c>
      <c r="C17">
        <v>0</v>
      </c>
      <c r="D17">
        <v>0</v>
      </c>
      <c r="E17">
        <v>0</v>
      </c>
      <c r="F17">
        <v>0</v>
      </c>
      <c r="G17" t="s">
        <v>14</v>
      </c>
      <c r="H17" t="s">
        <v>14</v>
      </c>
      <c r="K17" s="6">
        <f>VLOOKUP($B17,'Egen hetvattenprod'!$B$1:$AP$500,MATCH("Summa tillförd energi:",'Egen hetvattenprod'!$B$1:$AY$1,0),FALSE)</f>
        <v>0</v>
      </c>
      <c r="L17" s="6">
        <f>VLOOKUP($B17,Kraftvärmeprod!$B$1:$AO$500,MATCH("Summa tillförd energi:",Kraftvärmeprod!$B$1:$AV$1,0),FALSE)</f>
        <v>0</v>
      </c>
      <c r="M17" s="33">
        <f>VLOOKUP($B17,'Allokerad kvv'!$B$1:$AO$500,MATCH("Summa allokerad tillförd energi:",'Allokerad kvv'!$B$1:$AV$1,0),FALSE)</f>
        <v>0</v>
      </c>
      <c r="N17" s="33">
        <f>VLOOKUP($B17,'Justerad allokering'!$B$1:$AO$500,MATCH("Summa justerad allokerad tillförd energi:",'Justerad allokering'!$B$1:$AV$1,0),FALSE)</f>
        <v>0</v>
      </c>
      <c r="O17" s="6">
        <f>VLOOKUP($B17,'Slutlig allokering'!$B$2:$AL$500,MATCH("Summa justerad allokerad tillförd energi:",'Slutlig allokering'!$B$2:$AS$2,0),FALSE)</f>
        <v>0</v>
      </c>
      <c r="P17" s="6">
        <f>VLOOKUP($B17,'Köpt hetvatten'!$B$1:$AP$500,MATCH("Med verkningsgrad:",'Köpt hetvatten'!$B$1:$AW$1,0),FALSE)</f>
        <v>0</v>
      </c>
      <c r="Q17" s="6">
        <f>VLOOKUP($B17,Spillvärme!$B$1:$AP$500,MATCH("Summa tillförd energi:",Spillvärme!$B$1:$AW$1,0),FALSE)</f>
        <v>0</v>
      </c>
      <c r="R17" s="6">
        <f>VLOOKUP($B17,Miljö!$B$1:$AP$500,MATCH("Summa tillförd energi:",Miljö!$B$1:$AW$1,0),FALSE)</f>
        <v>0</v>
      </c>
      <c r="S17" s="33">
        <f t="shared" si="4"/>
        <v>0</v>
      </c>
      <c r="T17" s="6" t="str">
        <f>VLOOKUP($B17,Miljö!$B$1:$AP$500,MATCH("Köpt prod.spec hetvatten",Miljö!$B$1:$AW$1,0),FALSE)</f>
        <v/>
      </c>
      <c r="U17" s="6">
        <f t="shared" si="5"/>
        <v>0</v>
      </c>
      <c r="V17" s="6">
        <f>VLOOKUP($B17,Leveranser!$B$1:$AP$500,MATCH("Total levererad värme",Leveranser!$B$1:$AW$1,0),FALSE)</f>
        <v>0</v>
      </c>
      <c r="W17" s="6">
        <f>IFERROR(VLOOKUP($B17,Miljö!$B$1:$AP$500,MATCH("Såld mängd produktionsspecifik fjärrvärme (GWh)",Miljö!$B$1:$AW$1,0),FALSE)/1,0)</f>
        <v>0</v>
      </c>
      <c r="X17" s="6"/>
      <c r="Y17" s="30" t="str">
        <f t="shared" si="6"/>
        <v/>
      </c>
      <c r="Z17" s="6"/>
      <c r="AA17" s="30" t="str">
        <f t="shared" si="7"/>
        <v/>
      </c>
      <c r="AC17" t="s">
        <v>20</v>
      </c>
      <c r="AD17" t="s">
        <v>20</v>
      </c>
      <c r="AE17" s="25" t="str">
        <f t="shared" si="2"/>
        <v/>
      </c>
      <c r="AF17" t="s">
        <v>20</v>
      </c>
      <c r="AG17" t="s">
        <v>20</v>
      </c>
      <c r="AM17" s="6" t="str">
        <f t="shared" si="3"/>
        <v>nej</v>
      </c>
      <c r="AO17" s="6" t="str">
        <f t="shared" si="11"/>
        <v>nej</v>
      </c>
      <c r="AQ17" s="6" t="str">
        <f t="shared" si="12"/>
        <v/>
      </c>
      <c r="AR17" s="6"/>
      <c r="AW17" t="str">
        <f t="shared" si="8"/>
        <v>nej</v>
      </c>
      <c r="AY17" s="6" t="str">
        <f t="shared" si="13"/>
        <v>nej</v>
      </c>
      <c r="BB17" s="6" t="str">
        <f t="shared" si="10"/>
        <v>Nej</v>
      </c>
      <c r="BK17" t="s">
        <v>14</v>
      </c>
    </row>
    <row r="18" spans="1:63" ht="15" customHeight="1" x14ac:dyDescent="0.35">
      <c r="A18" t="s">
        <v>31</v>
      </c>
      <c r="B18" t="s">
        <v>34</v>
      </c>
      <c r="C18">
        <v>0</v>
      </c>
      <c r="D18">
        <v>0</v>
      </c>
      <c r="E18">
        <v>0</v>
      </c>
      <c r="F18">
        <v>0</v>
      </c>
      <c r="G18" t="s">
        <v>14</v>
      </c>
      <c r="H18" t="s">
        <v>14</v>
      </c>
      <c r="K18" s="6">
        <f>VLOOKUP($B18,'Egen hetvattenprod'!$B$1:$AP$500,MATCH("Summa tillförd energi:",'Egen hetvattenprod'!$B$1:$AY$1,0),FALSE)</f>
        <v>0</v>
      </c>
      <c r="L18" s="6">
        <f>VLOOKUP($B18,Kraftvärmeprod!$B$1:$AO$500,MATCH("Summa tillförd energi:",Kraftvärmeprod!$B$1:$AV$1,0),FALSE)</f>
        <v>0</v>
      </c>
      <c r="M18" s="33">
        <f>VLOOKUP($B18,'Allokerad kvv'!$B$1:$AO$500,MATCH("Summa allokerad tillförd energi:",'Allokerad kvv'!$B$1:$AV$1,0),FALSE)</f>
        <v>0</v>
      </c>
      <c r="N18" s="33">
        <f>VLOOKUP($B18,'Justerad allokering'!$B$1:$AO$500,MATCH("Summa justerad allokerad tillförd energi:",'Justerad allokering'!$B$1:$AV$1,0),FALSE)</f>
        <v>0</v>
      </c>
      <c r="O18" s="6">
        <f>VLOOKUP($B18,'Slutlig allokering'!$B$2:$AL$500,MATCH("Summa justerad allokerad tillförd energi:",'Slutlig allokering'!$B$2:$AS$2,0),FALSE)</f>
        <v>0</v>
      </c>
      <c r="P18" s="6">
        <f>VLOOKUP($B18,'Köpt hetvatten'!$B$1:$AP$500,MATCH("Med verkningsgrad:",'Köpt hetvatten'!$B$1:$AW$1,0),FALSE)</f>
        <v>0</v>
      </c>
      <c r="Q18" s="6">
        <f>VLOOKUP($B18,Spillvärme!$B$1:$AP$500,MATCH("Summa tillförd energi:",Spillvärme!$B$1:$AW$1,0),FALSE)</f>
        <v>0</v>
      </c>
      <c r="R18" s="6">
        <f>VLOOKUP($B18,Miljö!$B$1:$AP$500,MATCH("Summa tillförd energi:",Miljö!$B$1:$AW$1,0),FALSE)</f>
        <v>0</v>
      </c>
      <c r="S18" s="33">
        <f t="shared" si="4"/>
        <v>0</v>
      </c>
      <c r="T18" s="6" t="str">
        <f>VLOOKUP($B18,Miljö!$B$1:$AP$500,MATCH("Köpt prod.spec hetvatten",Miljö!$B$1:$AW$1,0),FALSE)</f>
        <v/>
      </c>
      <c r="U18" s="6">
        <f t="shared" si="5"/>
        <v>0</v>
      </c>
      <c r="V18" s="6">
        <f>VLOOKUP($B18,Leveranser!$B$1:$AP$500,MATCH("Total levererad värme",Leveranser!$B$1:$AW$1,0),FALSE)</f>
        <v>0</v>
      </c>
      <c r="W18" s="6">
        <f>IFERROR(VLOOKUP($B18,Miljö!$B$1:$AP$500,MATCH("Såld mängd produktionsspecifik fjärrvärme (GWh)",Miljö!$B$1:$AW$1,0),FALSE)/1,0)</f>
        <v>0</v>
      </c>
      <c r="X18" s="6"/>
      <c r="Y18" s="30" t="str">
        <f t="shared" si="6"/>
        <v/>
      </c>
      <c r="Z18" s="6"/>
      <c r="AA18" s="30" t="str">
        <f t="shared" si="7"/>
        <v/>
      </c>
      <c r="AC18" t="s">
        <v>20</v>
      </c>
      <c r="AD18" t="s">
        <v>20</v>
      </c>
      <c r="AE18" s="25" t="str">
        <f t="shared" si="2"/>
        <v/>
      </c>
      <c r="AF18" t="s">
        <v>20</v>
      </c>
      <c r="AG18" t="s">
        <v>20</v>
      </c>
      <c r="AM18" s="6" t="str">
        <f t="shared" si="3"/>
        <v>nej</v>
      </c>
      <c r="AO18" s="6" t="str">
        <f t="shared" si="11"/>
        <v>nej</v>
      </c>
      <c r="AQ18" s="6" t="str">
        <f t="shared" si="12"/>
        <v/>
      </c>
      <c r="AR18" s="6"/>
      <c r="AW18" t="str">
        <f t="shared" si="8"/>
        <v>nej</v>
      </c>
      <c r="AY18" s="6" t="str">
        <f t="shared" si="13"/>
        <v>nej</v>
      </c>
      <c r="BB18" s="6" t="str">
        <f t="shared" si="10"/>
        <v>Nej</v>
      </c>
      <c r="BK18" t="s">
        <v>14</v>
      </c>
    </row>
    <row r="19" spans="1:63" ht="15" customHeight="1" x14ac:dyDescent="0.35">
      <c r="A19" t="s">
        <v>31</v>
      </c>
      <c r="B19" t="s">
        <v>35</v>
      </c>
      <c r="C19">
        <v>0</v>
      </c>
      <c r="D19">
        <v>0</v>
      </c>
      <c r="E19">
        <v>0</v>
      </c>
      <c r="F19">
        <v>0</v>
      </c>
      <c r="G19" t="s">
        <v>14</v>
      </c>
      <c r="H19" t="s">
        <v>14</v>
      </c>
      <c r="K19" s="6">
        <f>VLOOKUP($B19,'Egen hetvattenprod'!$B$1:$AP$500,MATCH("Summa tillförd energi:",'Egen hetvattenprod'!$B$1:$AY$1,0),FALSE)</f>
        <v>0</v>
      </c>
      <c r="L19" s="6">
        <f>VLOOKUP($B19,Kraftvärmeprod!$B$1:$AO$500,MATCH("Summa tillförd energi:",Kraftvärmeprod!$B$1:$AV$1,0),FALSE)</f>
        <v>0</v>
      </c>
      <c r="M19" s="33">
        <f>VLOOKUP($B19,'Allokerad kvv'!$B$1:$AO$500,MATCH("Summa allokerad tillförd energi:",'Allokerad kvv'!$B$1:$AV$1,0),FALSE)</f>
        <v>0</v>
      </c>
      <c r="N19" s="33">
        <f>VLOOKUP($B19,'Justerad allokering'!$B$1:$AO$500,MATCH("Summa justerad allokerad tillförd energi:",'Justerad allokering'!$B$1:$AV$1,0),FALSE)</f>
        <v>0</v>
      </c>
      <c r="O19" s="6">
        <f>VLOOKUP($B19,'Slutlig allokering'!$B$2:$AL$500,MATCH("Summa justerad allokerad tillförd energi:",'Slutlig allokering'!$B$2:$AS$2,0),FALSE)</f>
        <v>0</v>
      </c>
      <c r="P19" s="6">
        <f>VLOOKUP($B19,'Köpt hetvatten'!$B$1:$AP$500,MATCH("Med verkningsgrad:",'Köpt hetvatten'!$B$1:$AW$1,0),FALSE)</f>
        <v>0</v>
      </c>
      <c r="Q19" s="6">
        <f>VLOOKUP($B19,Spillvärme!$B$1:$AP$500,MATCH("Summa tillförd energi:",Spillvärme!$B$1:$AW$1,0),FALSE)</f>
        <v>0</v>
      </c>
      <c r="R19" s="6">
        <f>VLOOKUP($B19,Miljö!$B$1:$AP$500,MATCH("Summa tillförd energi:",Miljö!$B$1:$AW$1,0),FALSE)</f>
        <v>0</v>
      </c>
      <c r="S19" s="33">
        <f t="shared" si="4"/>
        <v>0</v>
      </c>
      <c r="T19" s="6" t="str">
        <f>VLOOKUP($B19,Miljö!$B$1:$AP$500,MATCH("Köpt prod.spec hetvatten",Miljö!$B$1:$AW$1,0),FALSE)</f>
        <v/>
      </c>
      <c r="U19" s="6">
        <f t="shared" si="5"/>
        <v>0</v>
      </c>
      <c r="V19" s="6">
        <f>VLOOKUP($B19,Leveranser!$B$1:$AP$500,MATCH("Total levererad värme",Leveranser!$B$1:$AW$1,0),FALSE)</f>
        <v>0</v>
      </c>
      <c r="W19" s="6">
        <f>IFERROR(VLOOKUP($B19,Miljö!$B$1:$AP$500,MATCH("Såld mängd produktionsspecifik fjärrvärme (GWh)",Miljö!$B$1:$AW$1,0),FALSE)/1,0)</f>
        <v>0</v>
      </c>
      <c r="X19" s="6"/>
      <c r="Y19" s="30" t="str">
        <f t="shared" si="6"/>
        <v/>
      </c>
      <c r="Z19" s="6"/>
      <c r="AA19" s="30" t="str">
        <f t="shared" si="7"/>
        <v/>
      </c>
      <c r="AC19" t="s">
        <v>20</v>
      </c>
      <c r="AD19" t="s">
        <v>20</v>
      </c>
      <c r="AE19" s="25" t="str">
        <f t="shared" si="2"/>
        <v/>
      </c>
      <c r="AF19" t="s">
        <v>20</v>
      </c>
      <c r="AG19" t="s">
        <v>20</v>
      </c>
      <c r="AM19" s="6" t="str">
        <f t="shared" si="3"/>
        <v>nej</v>
      </c>
      <c r="AO19" s="6" t="str">
        <f t="shared" si="11"/>
        <v>nej</v>
      </c>
      <c r="AQ19" s="6" t="str">
        <f t="shared" si="12"/>
        <v/>
      </c>
      <c r="AR19" s="6"/>
      <c r="AW19" t="str">
        <f t="shared" si="8"/>
        <v>nej</v>
      </c>
      <c r="AY19" s="6" t="str">
        <f t="shared" si="13"/>
        <v>nej</v>
      </c>
      <c r="BB19" s="6" t="str">
        <f t="shared" si="10"/>
        <v>Nej</v>
      </c>
      <c r="BK19" t="s">
        <v>14</v>
      </c>
    </row>
    <row r="20" spans="1:63" ht="15" customHeight="1" x14ac:dyDescent="0.35">
      <c r="A20" t="s">
        <v>31</v>
      </c>
      <c r="B20" t="s">
        <v>35</v>
      </c>
      <c r="C20">
        <v>0</v>
      </c>
      <c r="D20">
        <v>0</v>
      </c>
      <c r="E20">
        <v>0</v>
      </c>
      <c r="F20">
        <v>0</v>
      </c>
      <c r="G20" t="s">
        <v>14</v>
      </c>
      <c r="H20" t="s">
        <v>14</v>
      </c>
      <c r="K20" s="6">
        <f>VLOOKUP($B20,'Egen hetvattenprod'!$B$1:$AP$500,MATCH("Summa tillförd energi:",'Egen hetvattenprod'!$B$1:$AY$1,0),FALSE)</f>
        <v>0</v>
      </c>
      <c r="L20" s="6">
        <f>VLOOKUP($B20,Kraftvärmeprod!$B$1:$AO$500,MATCH("Summa tillförd energi:",Kraftvärmeprod!$B$1:$AV$1,0),FALSE)</f>
        <v>0</v>
      </c>
      <c r="M20" s="33">
        <f>VLOOKUP($B20,'Allokerad kvv'!$B$1:$AO$500,MATCH("Summa allokerad tillförd energi:",'Allokerad kvv'!$B$1:$AV$1,0),FALSE)</f>
        <v>0</v>
      </c>
      <c r="N20" s="33">
        <f>VLOOKUP($B20,'Justerad allokering'!$B$1:$AO$500,MATCH("Summa justerad allokerad tillförd energi:",'Justerad allokering'!$B$1:$AV$1,0),FALSE)</f>
        <v>0</v>
      </c>
      <c r="O20" s="6">
        <f>VLOOKUP($B20,'Slutlig allokering'!$B$2:$AL$500,MATCH("Summa justerad allokerad tillförd energi:",'Slutlig allokering'!$B$2:$AS$2,0),FALSE)</f>
        <v>0</v>
      </c>
      <c r="P20" s="6">
        <f>VLOOKUP($B20,'Köpt hetvatten'!$B$1:$AP$500,MATCH("Med verkningsgrad:",'Köpt hetvatten'!$B$1:$AW$1,0),FALSE)</f>
        <v>0</v>
      </c>
      <c r="Q20" s="6">
        <f>VLOOKUP($B20,Spillvärme!$B$1:$AP$500,MATCH("Summa tillförd energi:",Spillvärme!$B$1:$AW$1,0),FALSE)</f>
        <v>0</v>
      </c>
      <c r="R20" s="6">
        <f>VLOOKUP($B20,Miljö!$B$1:$AP$500,MATCH("Summa tillförd energi:",Miljö!$B$1:$AW$1,0),FALSE)</f>
        <v>0</v>
      </c>
      <c r="S20" s="33">
        <f t="shared" si="4"/>
        <v>0</v>
      </c>
      <c r="T20" s="6" t="str">
        <f>VLOOKUP($B20,Miljö!$B$1:$AP$500,MATCH("Köpt prod.spec hetvatten",Miljö!$B$1:$AW$1,0),FALSE)</f>
        <v/>
      </c>
      <c r="U20" s="6">
        <f t="shared" si="5"/>
        <v>0</v>
      </c>
      <c r="V20" s="6">
        <f>VLOOKUP($B20,Leveranser!$B$1:$AP$500,MATCH("Total levererad värme",Leveranser!$B$1:$AW$1,0),FALSE)</f>
        <v>0</v>
      </c>
      <c r="W20" s="6">
        <f>IFERROR(VLOOKUP($B20,Miljö!$B$1:$AP$500,MATCH("Såld mängd produktionsspecifik fjärrvärme (GWh)",Miljö!$B$1:$AW$1,0),FALSE)/1,0)</f>
        <v>0</v>
      </c>
      <c r="X20" s="6"/>
      <c r="Y20" s="30" t="str">
        <f t="shared" si="6"/>
        <v/>
      </c>
      <c r="Z20" s="6"/>
      <c r="AA20" s="30" t="str">
        <f t="shared" si="7"/>
        <v/>
      </c>
      <c r="AC20" t="s">
        <v>20</v>
      </c>
      <c r="AD20" t="s">
        <v>20</v>
      </c>
      <c r="AE20" s="25" t="str">
        <f t="shared" si="2"/>
        <v/>
      </c>
      <c r="AF20" t="s">
        <v>20</v>
      </c>
      <c r="AG20" t="s">
        <v>20</v>
      </c>
      <c r="AM20" s="6" t="str">
        <f t="shared" si="3"/>
        <v>nej</v>
      </c>
      <c r="AO20" s="6" t="str">
        <f t="shared" si="11"/>
        <v>nej</v>
      </c>
      <c r="AQ20" s="6" t="str">
        <f t="shared" si="12"/>
        <v/>
      </c>
      <c r="AR20" s="6"/>
      <c r="AW20" t="str">
        <f t="shared" si="8"/>
        <v>nej</v>
      </c>
      <c r="AY20" s="6" t="str">
        <f t="shared" si="13"/>
        <v>nej</v>
      </c>
      <c r="BB20" s="6" t="str">
        <f t="shared" si="10"/>
        <v>Nej</v>
      </c>
      <c r="BK20" t="s">
        <v>14</v>
      </c>
    </row>
    <row r="21" spans="1:63" ht="15" customHeight="1" x14ac:dyDescent="0.35">
      <c r="A21" t="s">
        <v>31</v>
      </c>
      <c r="B21" t="s">
        <v>35</v>
      </c>
      <c r="C21">
        <v>0</v>
      </c>
      <c r="D21">
        <v>0</v>
      </c>
      <c r="E21">
        <v>0</v>
      </c>
      <c r="F21">
        <v>0</v>
      </c>
      <c r="G21" t="s">
        <v>14</v>
      </c>
      <c r="H21" t="s">
        <v>14</v>
      </c>
      <c r="K21" s="6">
        <f>VLOOKUP($B21,'Egen hetvattenprod'!$B$1:$AP$500,MATCH("Summa tillförd energi:",'Egen hetvattenprod'!$B$1:$AY$1,0),FALSE)</f>
        <v>0</v>
      </c>
      <c r="L21" s="6">
        <f>VLOOKUP($B21,Kraftvärmeprod!$B$1:$AO$500,MATCH("Summa tillförd energi:",Kraftvärmeprod!$B$1:$AV$1,0),FALSE)</f>
        <v>0</v>
      </c>
      <c r="M21" s="33">
        <f>VLOOKUP($B21,'Allokerad kvv'!$B$1:$AO$500,MATCH("Summa allokerad tillförd energi:",'Allokerad kvv'!$B$1:$AV$1,0),FALSE)</f>
        <v>0</v>
      </c>
      <c r="N21" s="33">
        <f>VLOOKUP($B21,'Justerad allokering'!$B$1:$AO$500,MATCH("Summa justerad allokerad tillförd energi:",'Justerad allokering'!$B$1:$AV$1,0),FALSE)</f>
        <v>0</v>
      </c>
      <c r="O21" s="6">
        <f>VLOOKUP($B21,'Slutlig allokering'!$B$2:$AL$500,MATCH("Summa justerad allokerad tillförd energi:",'Slutlig allokering'!$B$2:$AS$2,0),FALSE)</f>
        <v>0</v>
      </c>
      <c r="P21" s="6">
        <f>VLOOKUP($B21,'Köpt hetvatten'!$B$1:$AP$500,MATCH("Med verkningsgrad:",'Köpt hetvatten'!$B$1:$AW$1,0),FALSE)</f>
        <v>0</v>
      </c>
      <c r="Q21" s="6">
        <f>VLOOKUP($B21,Spillvärme!$B$1:$AP$500,MATCH("Summa tillförd energi:",Spillvärme!$B$1:$AW$1,0),FALSE)</f>
        <v>0</v>
      </c>
      <c r="R21" s="6">
        <f>VLOOKUP($B21,Miljö!$B$1:$AP$500,MATCH("Summa tillförd energi:",Miljö!$B$1:$AW$1,0),FALSE)</f>
        <v>0</v>
      </c>
      <c r="S21" s="33">
        <f t="shared" si="4"/>
        <v>0</v>
      </c>
      <c r="T21" s="6" t="str">
        <f>VLOOKUP($B21,Miljö!$B$1:$AP$500,MATCH("Köpt prod.spec hetvatten",Miljö!$B$1:$AW$1,0),FALSE)</f>
        <v/>
      </c>
      <c r="U21" s="6">
        <f t="shared" si="5"/>
        <v>0</v>
      </c>
      <c r="V21" s="6">
        <f>VLOOKUP($B21,Leveranser!$B$1:$AP$500,MATCH("Total levererad värme",Leveranser!$B$1:$AW$1,0),FALSE)</f>
        <v>0</v>
      </c>
      <c r="W21" s="6">
        <f>IFERROR(VLOOKUP($B21,Miljö!$B$1:$AP$500,MATCH("Såld mängd produktionsspecifik fjärrvärme (GWh)",Miljö!$B$1:$AW$1,0),FALSE)/1,0)</f>
        <v>0</v>
      </c>
      <c r="X21" s="6"/>
      <c r="Y21" s="30" t="str">
        <f t="shared" si="6"/>
        <v/>
      </c>
      <c r="Z21" s="6"/>
      <c r="AA21" s="30" t="str">
        <f t="shared" si="7"/>
        <v/>
      </c>
      <c r="AC21" t="s">
        <v>20</v>
      </c>
      <c r="AD21" t="s">
        <v>20</v>
      </c>
      <c r="AE21" s="25" t="str">
        <f t="shared" si="2"/>
        <v/>
      </c>
      <c r="AF21" t="s">
        <v>20</v>
      </c>
      <c r="AG21" t="s">
        <v>20</v>
      </c>
      <c r="AM21" s="6" t="str">
        <f t="shared" si="3"/>
        <v>nej</v>
      </c>
      <c r="AO21" s="6" t="str">
        <f t="shared" si="11"/>
        <v>nej</v>
      </c>
      <c r="AQ21" s="6" t="str">
        <f t="shared" si="12"/>
        <v/>
      </c>
      <c r="AR21" s="6"/>
      <c r="AW21" t="str">
        <f t="shared" si="8"/>
        <v>nej</v>
      </c>
      <c r="AY21" s="6" t="str">
        <f t="shared" si="13"/>
        <v>nej</v>
      </c>
      <c r="BB21" s="6" t="str">
        <f t="shared" si="10"/>
        <v>Nej</v>
      </c>
      <c r="BK21" t="s">
        <v>14</v>
      </c>
    </row>
    <row r="22" spans="1:63" ht="15" customHeight="1" x14ac:dyDescent="0.35">
      <c r="A22" t="s">
        <v>31</v>
      </c>
      <c r="B22" t="s">
        <v>35</v>
      </c>
      <c r="C22">
        <v>0</v>
      </c>
      <c r="D22">
        <v>0</v>
      </c>
      <c r="E22">
        <v>0</v>
      </c>
      <c r="F22">
        <v>0</v>
      </c>
      <c r="G22" t="s">
        <v>14</v>
      </c>
      <c r="H22" t="s">
        <v>14</v>
      </c>
      <c r="K22" s="6">
        <f>VLOOKUP($B22,'Egen hetvattenprod'!$B$1:$AP$500,MATCH("Summa tillförd energi:",'Egen hetvattenprod'!$B$1:$AY$1,0),FALSE)</f>
        <v>0</v>
      </c>
      <c r="L22" s="6">
        <f>VLOOKUP($B22,Kraftvärmeprod!$B$1:$AO$500,MATCH("Summa tillförd energi:",Kraftvärmeprod!$B$1:$AV$1,0),FALSE)</f>
        <v>0</v>
      </c>
      <c r="M22" s="33">
        <f>VLOOKUP($B22,'Allokerad kvv'!$B$1:$AO$500,MATCH("Summa allokerad tillförd energi:",'Allokerad kvv'!$B$1:$AV$1,0),FALSE)</f>
        <v>0</v>
      </c>
      <c r="N22" s="33">
        <f>VLOOKUP($B22,'Justerad allokering'!$B$1:$AO$500,MATCH("Summa justerad allokerad tillförd energi:",'Justerad allokering'!$B$1:$AV$1,0),FALSE)</f>
        <v>0</v>
      </c>
      <c r="O22" s="6">
        <f>VLOOKUP($B22,'Slutlig allokering'!$B$2:$AL$500,MATCH("Summa justerad allokerad tillförd energi:",'Slutlig allokering'!$B$2:$AS$2,0),FALSE)</f>
        <v>0</v>
      </c>
      <c r="P22" s="6">
        <f>VLOOKUP($B22,'Köpt hetvatten'!$B$1:$AP$500,MATCH("Med verkningsgrad:",'Köpt hetvatten'!$B$1:$AW$1,0),FALSE)</f>
        <v>0</v>
      </c>
      <c r="Q22" s="6">
        <f>VLOOKUP($B22,Spillvärme!$B$1:$AP$500,MATCH("Summa tillförd energi:",Spillvärme!$B$1:$AW$1,0),FALSE)</f>
        <v>0</v>
      </c>
      <c r="R22" s="6">
        <f>VLOOKUP($B22,Miljö!$B$1:$AP$500,MATCH("Summa tillförd energi:",Miljö!$B$1:$AW$1,0),FALSE)</f>
        <v>0</v>
      </c>
      <c r="S22" s="33">
        <f t="shared" si="4"/>
        <v>0</v>
      </c>
      <c r="T22" s="6" t="str">
        <f>VLOOKUP($B22,Miljö!$B$1:$AP$500,MATCH("Köpt prod.spec hetvatten",Miljö!$B$1:$AW$1,0),FALSE)</f>
        <v/>
      </c>
      <c r="U22" s="6">
        <f t="shared" si="5"/>
        <v>0</v>
      </c>
      <c r="V22" s="6">
        <f>VLOOKUP($B22,Leveranser!$B$1:$AP$500,MATCH("Total levererad värme",Leveranser!$B$1:$AW$1,0),FALSE)</f>
        <v>0</v>
      </c>
      <c r="W22" s="6">
        <f>IFERROR(VLOOKUP($B22,Miljö!$B$1:$AP$500,MATCH("Såld mängd produktionsspecifik fjärrvärme (GWh)",Miljö!$B$1:$AW$1,0),FALSE)/1,0)</f>
        <v>0</v>
      </c>
      <c r="X22" s="6"/>
      <c r="Y22" s="30" t="str">
        <f t="shared" si="6"/>
        <v/>
      </c>
      <c r="Z22" s="6"/>
      <c r="AA22" s="30" t="str">
        <f t="shared" si="7"/>
        <v/>
      </c>
      <c r="AC22" t="s">
        <v>20</v>
      </c>
      <c r="AD22" t="s">
        <v>20</v>
      </c>
      <c r="AE22" s="25" t="str">
        <f t="shared" si="2"/>
        <v/>
      </c>
      <c r="AF22" t="s">
        <v>20</v>
      </c>
      <c r="AG22" t="s">
        <v>20</v>
      </c>
      <c r="AM22" s="6" t="str">
        <f t="shared" si="3"/>
        <v>nej</v>
      </c>
      <c r="AO22" s="6" t="str">
        <f t="shared" si="11"/>
        <v>nej</v>
      </c>
      <c r="AQ22" s="6" t="str">
        <f t="shared" si="12"/>
        <v/>
      </c>
      <c r="AR22" s="6"/>
      <c r="AW22" t="str">
        <f t="shared" si="8"/>
        <v>nej</v>
      </c>
      <c r="AY22" s="6" t="str">
        <f t="shared" si="13"/>
        <v>nej</v>
      </c>
      <c r="BB22" s="6" t="str">
        <f t="shared" si="10"/>
        <v>Nej</v>
      </c>
      <c r="BK22" t="s">
        <v>14</v>
      </c>
    </row>
    <row r="23" spans="1:63" ht="15" customHeight="1" x14ac:dyDescent="0.35">
      <c r="A23" t="s">
        <v>31</v>
      </c>
      <c r="B23" t="s">
        <v>35</v>
      </c>
      <c r="C23">
        <v>0</v>
      </c>
      <c r="D23">
        <v>0</v>
      </c>
      <c r="E23">
        <v>0</v>
      </c>
      <c r="F23">
        <v>0</v>
      </c>
      <c r="G23" t="s">
        <v>14</v>
      </c>
      <c r="H23" t="s">
        <v>14</v>
      </c>
      <c r="K23" s="6">
        <f>VLOOKUP($B23,'Egen hetvattenprod'!$B$1:$AP$500,MATCH("Summa tillförd energi:",'Egen hetvattenprod'!$B$1:$AY$1,0),FALSE)</f>
        <v>0</v>
      </c>
      <c r="L23" s="6">
        <f>VLOOKUP($B23,Kraftvärmeprod!$B$1:$AO$500,MATCH("Summa tillförd energi:",Kraftvärmeprod!$B$1:$AV$1,0),FALSE)</f>
        <v>0</v>
      </c>
      <c r="M23" s="33">
        <f>VLOOKUP($B23,'Allokerad kvv'!$B$1:$AO$500,MATCH("Summa allokerad tillförd energi:",'Allokerad kvv'!$B$1:$AV$1,0),FALSE)</f>
        <v>0</v>
      </c>
      <c r="N23" s="33">
        <f>VLOOKUP($B23,'Justerad allokering'!$B$1:$AO$500,MATCH("Summa justerad allokerad tillförd energi:",'Justerad allokering'!$B$1:$AV$1,0),FALSE)</f>
        <v>0</v>
      </c>
      <c r="O23" s="6">
        <f>VLOOKUP($B23,'Slutlig allokering'!$B$2:$AL$500,MATCH("Summa justerad allokerad tillförd energi:",'Slutlig allokering'!$B$2:$AS$2,0),FALSE)</f>
        <v>0</v>
      </c>
      <c r="P23" s="6">
        <f>VLOOKUP($B23,'Köpt hetvatten'!$B$1:$AP$500,MATCH("Med verkningsgrad:",'Köpt hetvatten'!$B$1:$AW$1,0),FALSE)</f>
        <v>0</v>
      </c>
      <c r="Q23" s="6">
        <f>VLOOKUP($B23,Spillvärme!$B$1:$AP$500,MATCH("Summa tillförd energi:",Spillvärme!$B$1:$AW$1,0),FALSE)</f>
        <v>0</v>
      </c>
      <c r="R23" s="6">
        <f>VLOOKUP($B23,Miljö!$B$1:$AP$500,MATCH("Summa tillförd energi:",Miljö!$B$1:$AW$1,0),FALSE)</f>
        <v>0</v>
      </c>
      <c r="S23" s="33">
        <f t="shared" si="4"/>
        <v>0</v>
      </c>
      <c r="T23" s="6" t="str">
        <f>VLOOKUP($B23,Miljö!$B$1:$AP$500,MATCH("Köpt prod.spec hetvatten",Miljö!$B$1:$AW$1,0),FALSE)</f>
        <v/>
      </c>
      <c r="U23" s="6">
        <f t="shared" si="5"/>
        <v>0</v>
      </c>
      <c r="V23" s="6">
        <f>VLOOKUP($B23,Leveranser!$B$1:$AP$500,MATCH("Total levererad värme",Leveranser!$B$1:$AW$1,0),FALSE)</f>
        <v>0</v>
      </c>
      <c r="W23" s="6">
        <f>IFERROR(VLOOKUP($B23,Miljö!$B$1:$AP$500,MATCH("Såld mängd produktionsspecifik fjärrvärme (GWh)",Miljö!$B$1:$AW$1,0),FALSE)/1,0)</f>
        <v>0</v>
      </c>
      <c r="X23" s="6"/>
      <c r="Y23" s="30" t="str">
        <f t="shared" si="6"/>
        <v/>
      </c>
      <c r="Z23" s="6"/>
      <c r="AA23" s="30" t="str">
        <f t="shared" si="7"/>
        <v/>
      </c>
      <c r="AC23" t="s">
        <v>20</v>
      </c>
      <c r="AD23" t="s">
        <v>20</v>
      </c>
      <c r="AE23" s="25" t="str">
        <f t="shared" si="2"/>
        <v/>
      </c>
      <c r="AF23" t="s">
        <v>20</v>
      </c>
      <c r="AG23" t="s">
        <v>20</v>
      </c>
      <c r="AM23" s="6" t="str">
        <f t="shared" si="3"/>
        <v>nej</v>
      </c>
      <c r="AO23" s="6" t="str">
        <f t="shared" si="11"/>
        <v>nej</v>
      </c>
      <c r="AQ23" s="6" t="str">
        <f t="shared" si="12"/>
        <v/>
      </c>
      <c r="AR23" s="6"/>
      <c r="AW23" t="str">
        <f t="shared" si="8"/>
        <v>nej</v>
      </c>
      <c r="AY23" s="6" t="str">
        <f t="shared" si="13"/>
        <v>nej</v>
      </c>
      <c r="BB23" s="6" t="str">
        <f t="shared" si="10"/>
        <v>Nej</v>
      </c>
      <c r="BK23" t="s">
        <v>14</v>
      </c>
    </row>
    <row r="24" spans="1:63" ht="15" customHeight="1" x14ac:dyDescent="0.35">
      <c r="A24" t="s">
        <v>31</v>
      </c>
      <c r="B24" t="s">
        <v>35</v>
      </c>
      <c r="C24">
        <v>0</v>
      </c>
      <c r="D24">
        <v>0</v>
      </c>
      <c r="E24">
        <v>0</v>
      </c>
      <c r="F24">
        <v>0</v>
      </c>
      <c r="G24" t="s">
        <v>14</v>
      </c>
      <c r="H24" t="s">
        <v>14</v>
      </c>
      <c r="K24" s="6">
        <f>VLOOKUP($B24,'Egen hetvattenprod'!$B$1:$AP$500,MATCH("Summa tillförd energi:",'Egen hetvattenprod'!$B$1:$AY$1,0),FALSE)</f>
        <v>0</v>
      </c>
      <c r="L24" s="6">
        <f>VLOOKUP($B24,Kraftvärmeprod!$B$1:$AO$500,MATCH("Summa tillförd energi:",Kraftvärmeprod!$B$1:$AV$1,0),FALSE)</f>
        <v>0</v>
      </c>
      <c r="M24" s="33">
        <f>VLOOKUP($B24,'Allokerad kvv'!$B$1:$AO$500,MATCH("Summa allokerad tillförd energi:",'Allokerad kvv'!$B$1:$AV$1,0),FALSE)</f>
        <v>0</v>
      </c>
      <c r="N24" s="33">
        <f>VLOOKUP($B24,'Justerad allokering'!$B$1:$AO$500,MATCH("Summa justerad allokerad tillförd energi:",'Justerad allokering'!$B$1:$AV$1,0),FALSE)</f>
        <v>0</v>
      </c>
      <c r="O24" s="6">
        <f>VLOOKUP($B24,'Slutlig allokering'!$B$2:$AL$500,MATCH("Summa justerad allokerad tillförd energi:",'Slutlig allokering'!$B$2:$AS$2,0),FALSE)</f>
        <v>0</v>
      </c>
      <c r="P24" s="6">
        <f>VLOOKUP($B24,'Köpt hetvatten'!$B$1:$AP$500,MATCH("Med verkningsgrad:",'Köpt hetvatten'!$B$1:$AW$1,0),FALSE)</f>
        <v>0</v>
      </c>
      <c r="Q24" s="6">
        <f>VLOOKUP($B24,Spillvärme!$B$1:$AP$500,MATCH("Summa tillförd energi:",Spillvärme!$B$1:$AW$1,0),FALSE)</f>
        <v>0</v>
      </c>
      <c r="R24" s="6">
        <f>VLOOKUP($B24,Miljö!$B$1:$AP$500,MATCH("Summa tillförd energi:",Miljö!$B$1:$AW$1,0),FALSE)</f>
        <v>0</v>
      </c>
      <c r="S24" s="33">
        <f t="shared" si="4"/>
        <v>0</v>
      </c>
      <c r="T24" s="6" t="str">
        <f>VLOOKUP($B24,Miljö!$B$1:$AP$500,MATCH("Köpt prod.spec hetvatten",Miljö!$B$1:$AW$1,0),FALSE)</f>
        <v/>
      </c>
      <c r="U24" s="6">
        <f t="shared" si="5"/>
        <v>0</v>
      </c>
      <c r="V24" s="6">
        <f>VLOOKUP($B24,Leveranser!$B$1:$AP$500,MATCH("Total levererad värme",Leveranser!$B$1:$AW$1,0),FALSE)</f>
        <v>0</v>
      </c>
      <c r="W24" s="6">
        <f>IFERROR(VLOOKUP($B24,Miljö!$B$1:$AP$500,MATCH("Såld mängd produktionsspecifik fjärrvärme (GWh)",Miljö!$B$1:$AW$1,0),FALSE)/1,0)</f>
        <v>0</v>
      </c>
      <c r="X24" s="6"/>
      <c r="Y24" s="30" t="str">
        <f t="shared" si="6"/>
        <v/>
      </c>
      <c r="Z24" s="6"/>
      <c r="AA24" s="30" t="str">
        <f t="shared" si="7"/>
        <v/>
      </c>
      <c r="AC24" t="s">
        <v>20</v>
      </c>
      <c r="AD24" t="s">
        <v>20</v>
      </c>
      <c r="AE24" s="25" t="str">
        <f t="shared" si="2"/>
        <v/>
      </c>
      <c r="AF24" t="s">
        <v>20</v>
      </c>
      <c r="AG24" t="s">
        <v>20</v>
      </c>
      <c r="AM24" s="6" t="str">
        <f t="shared" si="3"/>
        <v>nej</v>
      </c>
      <c r="AO24" s="6" t="str">
        <f t="shared" si="11"/>
        <v>nej</v>
      </c>
      <c r="AQ24" s="6" t="str">
        <f t="shared" si="12"/>
        <v/>
      </c>
      <c r="AR24" s="6"/>
      <c r="AW24" t="str">
        <f t="shared" si="8"/>
        <v>nej</v>
      </c>
      <c r="AY24" s="6" t="str">
        <f t="shared" si="13"/>
        <v>nej</v>
      </c>
      <c r="BB24" s="6" t="str">
        <f t="shared" si="10"/>
        <v>Nej</v>
      </c>
      <c r="BK24" t="s">
        <v>14</v>
      </c>
    </row>
    <row r="25" spans="1:63" ht="15" customHeight="1" x14ac:dyDescent="0.35">
      <c r="A25" t="s">
        <v>31</v>
      </c>
      <c r="B25" t="s">
        <v>35</v>
      </c>
      <c r="C25">
        <v>0</v>
      </c>
      <c r="D25">
        <v>0</v>
      </c>
      <c r="E25">
        <v>0</v>
      </c>
      <c r="F25">
        <v>0</v>
      </c>
      <c r="G25" t="s">
        <v>14</v>
      </c>
      <c r="H25" t="s">
        <v>14</v>
      </c>
      <c r="K25" s="6">
        <f>VLOOKUP($B25,'Egen hetvattenprod'!$B$1:$AP$500,MATCH("Summa tillförd energi:",'Egen hetvattenprod'!$B$1:$AY$1,0),FALSE)</f>
        <v>0</v>
      </c>
      <c r="L25" s="6">
        <f>VLOOKUP($B25,Kraftvärmeprod!$B$1:$AO$500,MATCH("Summa tillförd energi:",Kraftvärmeprod!$B$1:$AV$1,0),FALSE)</f>
        <v>0</v>
      </c>
      <c r="M25" s="33">
        <f>VLOOKUP($B25,'Allokerad kvv'!$B$1:$AO$500,MATCH("Summa allokerad tillförd energi:",'Allokerad kvv'!$B$1:$AV$1,0),FALSE)</f>
        <v>0</v>
      </c>
      <c r="N25" s="33">
        <f>VLOOKUP($B25,'Justerad allokering'!$B$1:$AO$500,MATCH("Summa justerad allokerad tillförd energi:",'Justerad allokering'!$B$1:$AV$1,0),FALSE)</f>
        <v>0</v>
      </c>
      <c r="O25" s="6">
        <f>VLOOKUP($B25,'Slutlig allokering'!$B$2:$AL$500,MATCH("Summa justerad allokerad tillförd energi:",'Slutlig allokering'!$B$2:$AS$2,0),FALSE)</f>
        <v>0</v>
      </c>
      <c r="P25" s="6">
        <f>VLOOKUP($B25,'Köpt hetvatten'!$B$1:$AP$500,MATCH("Med verkningsgrad:",'Köpt hetvatten'!$B$1:$AW$1,0),FALSE)</f>
        <v>0</v>
      </c>
      <c r="Q25" s="6">
        <f>VLOOKUP($B25,Spillvärme!$B$1:$AP$500,MATCH("Summa tillförd energi:",Spillvärme!$B$1:$AW$1,0),FALSE)</f>
        <v>0</v>
      </c>
      <c r="R25" s="6">
        <f>VLOOKUP($B25,Miljö!$B$1:$AP$500,MATCH("Summa tillförd energi:",Miljö!$B$1:$AW$1,0),FALSE)</f>
        <v>0</v>
      </c>
      <c r="S25" s="33">
        <f t="shared" si="4"/>
        <v>0</v>
      </c>
      <c r="T25" s="6" t="str">
        <f>VLOOKUP($B25,Miljö!$B$1:$AP$500,MATCH("Köpt prod.spec hetvatten",Miljö!$B$1:$AW$1,0),FALSE)</f>
        <v/>
      </c>
      <c r="U25" s="6">
        <f t="shared" si="5"/>
        <v>0</v>
      </c>
      <c r="V25" s="6">
        <f>VLOOKUP($B25,Leveranser!$B$1:$AP$500,MATCH("Total levererad värme",Leveranser!$B$1:$AW$1,0),FALSE)</f>
        <v>0</v>
      </c>
      <c r="W25" s="6">
        <f>IFERROR(VLOOKUP($B25,Miljö!$B$1:$AP$500,MATCH("Såld mängd produktionsspecifik fjärrvärme (GWh)",Miljö!$B$1:$AW$1,0),FALSE)/1,0)</f>
        <v>0</v>
      </c>
      <c r="X25" s="6"/>
      <c r="Y25" s="30" t="str">
        <f t="shared" si="6"/>
        <v/>
      </c>
      <c r="Z25" s="6"/>
      <c r="AA25" s="30" t="str">
        <f t="shared" si="7"/>
        <v/>
      </c>
      <c r="AC25" t="s">
        <v>20</v>
      </c>
      <c r="AD25" t="s">
        <v>20</v>
      </c>
      <c r="AE25" s="25" t="str">
        <f t="shared" si="2"/>
        <v/>
      </c>
      <c r="AF25" t="s">
        <v>20</v>
      </c>
      <c r="AG25" t="s">
        <v>20</v>
      </c>
      <c r="AM25" s="6" t="str">
        <f t="shared" si="3"/>
        <v>nej</v>
      </c>
      <c r="AO25" s="6" t="str">
        <f t="shared" si="11"/>
        <v>nej</v>
      </c>
      <c r="AQ25" s="6" t="str">
        <f t="shared" si="12"/>
        <v/>
      </c>
      <c r="AR25" s="6"/>
      <c r="AW25" t="str">
        <f t="shared" si="8"/>
        <v>nej</v>
      </c>
      <c r="AY25" s="6" t="str">
        <f t="shared" si="13"/>
        <v>nej</v>
      </c>
      <c r="BB25" s="6" t="str">
        <f t="shared" si="10"/>
        <v>Nej</v>
      </c>
      <c r="BK25" t="s">
        <v>14</v>
      </c>
    </row>
    <row r="26" spans="1:63" ht="15" customHeight="1" x14ac:dyDescent="0.35">
      <c r="A26" t="s">
        <v>31</v>
      </c>
      <c r="B26" t="s">
        <v>35</v>
      </c>
      <c r="C26">
        <v>0</v>
      </c>
      <c r="D26">
        <v>0</v>
      </c>
      <c r="E26">
        <v>0</v>
      </c>
      <c r="F26">
        <v>0</v>
      </c>
      <c r="G26" t="s">
        <v>14</v>
      </c>
      <c r="H26" t="s">
        <v>14</v>
      </c>
      <c r="K26" s="6">
        <f>VLOOKUP($B26,'Egen hetvattenprod'!$B$1:$AP$500,MATCH("Summa tillförd energi:",'Egen hetvattenprod'!$B$1:$AY$1,0),FALSE)</f>
        <v>0</v>
      </c>
      <c r="L26" s="6">
        <f>VLOOKUP($B26,Kraftvärmeprod!$B$1:$AO$500,MATCH("Summa tillförd energi:",Kraftvärmeprod!$B$1:$AV$1,0),FALSE)</f>
        <v>0</v>
      </c>
      <c r="M26" s="33">
        <f>VLOOKUP($B26,'Allokerad kvv'!$B$1:$AO$500,MATCH("Summa allokerad tillförd energi:",'Allokerad kvv'!$B$1:$AV$1,0),FALSE)</f>
        <v>0</v>
      </c>
      <c r="N26" s="33">
        <f>VLOOKUP($B26,'Justerad allokering'!$B$1:$AO$500,MATCH("Summa justerad allokerad tillförd energi:",'Justerad allokering'!$B$1:$AV$1,0),FALSE)</f>
        <v>0</v>
      </c>
      <c r="O26" s="6">
        <f>VLOOKUP($B26,'Slutlig allokering'!$B$2:$AL$500,MATCH("Summa justerad allokerad tillförd energi:",'Slutlig allokering'!$B$2:$AS$2,0),FALSE)</f>
        <v>0</v>
      </c>
      <c r="P26" s="6">
        <f>VLOOKUP($B26,'Köpt hetvatten'!$B$1:$AP$500,MATCH("Med verkningsgrad:",'Köpt hetvatten'!$B$1:$AW$1,0),FALSE)</f>
        <v>0</v>
      </c>
      <c r="Q26" s="6">
        <f>VLOOKUP($B26,Spillvärme!$B$1:$AP$500,MATCH("Summa tillförd energi:",Spillvärme!$B$1:$AW$1,0),FALSE)</f>
        <v>0</v>
      </c>
      <c r="R26" s="6">
        <f>VLOOKUP($B26,Miljö!$B$1:$AP$500,MATCH("Summa tillförd energi:",Miljö!$B$1:$AW$1,0),FALSE)</f>
        <v>0</v>
      </c>
      <c r="S26" s="33">
        <f t="shared" si="4"/>
        <v>0</v>
      </c>
      <c r="T26" s="6" t="str">
        <f>VLOOKUP($B26,Miljö!$B$1:$AP$500,MATCH("Köpt prod.spec hetvatten",Miljö!$B$1:$AW$1,0),FALSE)</f>
        <v/>
      </c>
      <c r="U26" s="6">
        <f t="shared" si="5"/>
        <v>0</v>
      </c>
      <c r="V26" s="6">
        <f>VLOOKUP($B26,Leveranser!$B$1:$AP$500,MATCH("Total levererad värme",Leveranser!$B$1:$AW$1,0),FALSE)</f>
        <v>0</v>
      </c>
      <c r="W26" s="6">
        <f>IFERROR(VLOOKUP($B26,Miljö!$B$1:$AP$500,MATCH("Såld mängd produktionsspecifik fjärrvärme (GWh)",Miljö!$B$1:$AW$1,0),FALSE)/1,0)</f>
        <v>0</v>
      </c>
      <c r="X26" s="6"/>
      <c r="Y26" s="30" t="str">
        <f t="shared" si="6"/>
        <v/>
      </c>
      <c r="Z26" s="6"/>
      <c r="AA26" s="30" t="str">
        <f t="shared" si="7"/>
        <v/>
      </c>
      <c r="AC26" t="s">
        <v>20</v>
      </c>
      <c r="AD26" t="s">
        <v>20</v>
      </c>
      <c r="AE26" s="25" t="str">
        <f t="shared" si="2"/>
        <v/>
      </c>
      <c r="AF26" t="s">
        <v>20</v>
      </c>
      <c r="AG26" t="s">
        <v>20</v>
      </c>
      <c r="AM26" s="6" t="str">
        <f t="shared" si="3"/>
        <v>nej</v>
      </c>
      <c r="AO26" s="6" t="str">
        <f t="shared" si="11"/>
        <v>nej</v>
      </c>
      <c r="AQ26" s="6" t="str">
        <f t="shared" si="12"/>
        <v/>
      </c>
      <c r="AR26" s="6"/>
      <c r="AW26" t="str">
        <f t="shared" si="8"/>
        <v>nej</v>
      </c>
      <c r="AY26" s="6" t="str">
        <f t="shared" si="13"/>
        <v>nej</v>
      </c>
      <c r="BB26" s="6" t="str">
        <f t="shared" si="10"/>
        <v>Nej</v>
      </c>
      <c r="BK26" t="s">
        <v>14</v>
      </c>
    </row>
    <row r="27" spans="1:63" ht="15" customHeight="1" x14ac:dyDescent="0.35">
      <c r="A27" t="s">
        <v>31</v>
      </c>
      <c r="B27" t="s">
        <v>36</v>
      </c>
      <c r="C27">
        <v>0</v>
      </c>
      <c r="D27">
        <v>0</v>
      </c>
      <c r="E27">
        <v>0</v>
      </c>
      <c r="F27">
        <v>0</v>
      </c>
      <c r="G27" t="s">
        <v>14</v>
      </c>
      <c r="H27" t="s">
        <v>14</v>
      </c>
      <c r="K27" s="6">
        <f>VLOOKUP($B27,'Egen hetvattenprod'!$B$1:$AP$500,MATCH("Summa tillförd energi:",'Egen hetvattenprod'!$B$1:$AY$1,0),FALSE)</f>
        <v>0</v>
      </c>
      <c r="L27" s="6">
        <f>VLOOKUP($B27,Kraftvärmeprod!$B$1:$AO$500,MATCH("Summa tillförd energi:",Kraftvärmeprod!$B$1:$AV$1,0),FALSE)</f>
        <v>0</v>
      </c>
      <c r="M27" s="33">
        <f>VLOOKUP($B27,'Allokerad kvv'!$B$1:$AO$500,MATCH("Summa allokerad tillförd energi:",'Allokerad kvv'!$B$1:$AV$1,0),FALSE)</f>
        <v>0</v>
      </c>
      <c r="N27" s="33">
        <f>VLOOKUP($B27,'Justerad allokering'!$B$1:$AO$500,MATCH("Summa justerad allokerad tillförd energi:",'Justerad allokering'!$B$1:$AV$1,0),FALSE)</f>
        <v>0</v>
      </c>
      <c r="O27" s="6">
        <f>VLOOKUP($B27,'Slutlig allokering'!$B$2:$AL$500,MATCH("Summa justerad allokerad tillförd energi:",'Slutlig allokering'!$B$2:$AS$2,0),FALSE)</f>
        <v>0</v>
      </c>
      <c r="P27" s="6">
        <f>VLOOKUP($B27,'Köpt hetvatten'!$B$1:$AP$500,MATCH("Med verkningsgrad:",'Köpt hetvatten'!$B$1:$AW$1,0),FALSE)</f>
        <v>0</v>
      </c>
      <c r="Q27" s="6">
        <f>VLOOKUP($B27,Spillvärme!$B$1:$AP$500,MATCH("Summa tillförd energi:",Spillvärme!$B$1:$AW$1,0),FALSE)</f>
        <v>0</v>
      </c>
      <c r="R27" s="6">
        <f>VLOOKUP($B27,Miljö!$B$1:$AP$500,MATCH("Summa tillförd energi:",Miljö!$B$1:$AW$1,0),FALSE)</f>
        <v>0</v>
      </c>
      <c r="S27" s="33">
        <f t="shared" si="4"/>
        <v>0</v>
      </c>
      <c r="T27" s="6" t="str">
        <f>VLOOKUP($B27,Miljö!$B$1:$AP$500,MATCH("Köpt prod.spec hetvatten",Miljö!$B$1:$AW$1,0),FALSE)</f>
        <v/>
      </c>
      <c r="U27" s="6">
        <f t="shared" si="5"/>
        <v>0</v>
      </c>
      <c r="V27" s="6">
        <f>VLOOKUP($B27,Leveranser!$B$1:$AP$500,MATCH("Total levererad värme",Leveranser!$B$1:$AW$1,0),FALSE)</f>
        <v>0</v>
      </c>
      <c r="W27" s="6">
        <f>IFERROR(VLOOKUP($B27,Miljö!$B$1:$AP$500,MATCH("Såld mängd produktionsspecifik fjärrvärme (GWh)",Miljö!$B$1:$AW$1,0),FALSE)/1,0)</f>
        <v>0</v>
      </c>
      <c r="X27" s="6"/>
      <c r="Y27" s="30" t="str">
        <f t="shared" si="6"/>
        <v/>
      </c>
      <c r="Z27" s="6"/>
      <c r="AA27" s="30" t="str">
        <f t="shared" si="7"/>
        <v/>
      </c>
      <c r="AC27" t="s">
        <v>20</v>
      </c>
      <c r="AD27" t="s">
        <v>20</v>
      </c>
      <c r="AE27" s="25" t="str">
        <f t="shared" si="2"/>
        <v/>
      </c>
      <c r="AF27" t="s">
        <v>20</v>
      </c>
      <c r="AG27" t="s">
        <v>20</v>
      </c>
      <c r="AM27" s="6" t="str">
        <f t="shared" si="3"/>
        <v>nej</v>
      </c>
      <c r="AO27" s="6" t="str">
        <f t="shared" si="11"/>
        <v>nej</v>
      </c>
      <c r="AQ27" s="6" t="str">
        <f t="shared" si="12"/>
        <v/>
      </c>
      <c r="AR27" s="6"/>
      <c r="AW27" t="str">
        <f t="shared" si="8"/>
        <v>nej</v>
      </c>
      <c r="AY27" s="6" t="str">
        <f t="shared" si="13"/>
        <v>nej</v>
      </c>
      <c r="BB27" s="6" t="str">
        <f t="shared" si="10"/>
        <v>Nej</v>
      </c>
      <c r="BK27" t="s">
        <v>14</v>
      </c>
    </row>
    <row r="28" spans="1:63" ht="15" customHeight="1" x14ac:dyDescent="0.35">
      <c r="A28" t="s">
        <v>31</v>
      </c>
      <c r="B28" t="s">
        <v>36</v>
      </c>
      <c r="C28">
        <v>0</v>
      </c>
      <c r="D28">
        <v>0</v>
      </c>
      <c r="E28">
        <v>0</v>
      </c>
      <c r="F28">
        <v>0</v>
      </c>
      <c r="G28" t="s">
        <v>14</v>
      </c>
      <c r="H28" t="s">
        <v>14</v>
      </c>
      <c r="K28" s="6">
        <f>VLOOKUP($B28,'Egen hetvattenprod'!$B$1:$AP$500,MATCH("Summa tillförd energi:",'Egen hetvattenprod'!$B$1:$AY$1,0),FALSE)</f>
        <v>0</v>
      </c>
      <c r="L28" s="6">
        <f>VLOOKUP($B28,Kraftvärmeprod!$B$1:$AO$500,MATCH("Summa tillförd energi:",Kraftvärmeprod!$B$1:$AV$1,0),FALSE)</f>
        <v>0</v>
      </c>
      <c r="M28" s="33">
        <f>VLOOKUP($B28,'Allokerad kvv'!$B$1:$AO$500,MATCH("Summa allokerad tillförd energi:",'Allokerad kvv'!$B$1:$AV$1,0),FALSE)</f>
        <v>0</v>
      </c>
      <c r="N28" s="33">
        <f>VLOOKUP($B28,'Justerad allokering'!$B$1:$AO$500,MATCH("Summa justerad allokerad tillförd energi:",'Justerad allokering'!$B$1:$AV$1,0),FALSE)</f>
        <v>0</v>
      </c>
      <c r="O28" s="6">
        <f>VLOOKUP($B28,'Slutlig allokering'!$B$2:$AL$500,MATCH("Summa justerad allokerad tillförd energi:",'Slutlig allokering'!$B$2:$AS$2,0),FALSE)</f>
        <v>0</v>
      </c>
      <c r="P28" s="6">
        <f>VLOOKUP($B28,'Köpt hetvatten'!$B$1:$AP$500,MATCH("Med verkningsgrad:",'Köpt hetvatten'!$B$1:$AW$1,0),FALSE)</f>
        <v>0</v>
      </c>
      <c r="Q28" s="6">
        <f>VLOOKUP($B28,Spillvärme!$B$1:$AP$500,MATCH("Summa tillförd energi:",Spillvärme!$B$1:$AW$1,0),FALSE)</f>
        <v>0</v>
      </c>
      <c r="R28" s="6">
        <f>VLOOKUP($B28,Miljö!$B$1:$AP$500,MATCH("Summa tillförd energi:",Miljö!$B$1:$AW$1,0),FALSE)</f>
        <v>0</v>
      </c>
      <c r="S28" s="33">
        <f t="shared" si="4"/>
        <v>0</v>
      </c>
      <c r="T28" s="6" t="str">
        <f>VLOOKUP($B28,Miljö!$B$1:$AP$500,MATCH("Köpt prod.spec hetvatten",Miljö!$B$1:$AW$1,0),FALSE)</f>
        <v/>
      </c>
      <c r="U28" s="6">
        <f t="shared" si="5"/>
        <v>0</v>
      </c>
      <c r="V28" s="6">
        <f>VLOOKUP($B28,Leveranser!$B$1:$AP$500,MATCH("Total levererad värme",Leveranser!$B$1:$AW$1,0),FALSE)</f>
        <v>0</v>
      </c>
      <c r="W28" s="6">
        <f>IFERROR(VLOOKUP($B28,Miljö!$B$1:$AP$500,MATCH("Såld mängd produktionsspecifik fjärrvärme (GWh)",Miljö!$B$1:$AW$1,0),FALSE)/1,0)</f>
        <v>0</v>
      </c>
      <c r="X28" s="6"/>
      <c r="Y28" s="30" t="str">
        <f t="shared" si="6"/>
        <v/>
      </c>
      <c r="Z28" s="6"/>
      <c r="AA28" s="30" t="str">
        <f t="shared" si="7"/>
        <v/>
      </c>
      <c r="AC28" t="s">
        <v>20</v>
      </c>
      <c r="AD28" t="s">
        <v>20</v>
      </c>
      <c r="AE28" s="25" t="str">
        <f t="shared" si="2"/>
        <v/>
      </c>
      <c r="AF28" t="s">
        <v>20</v>
      </c>
      <c r="AG28" t="s">
        <v>20</v>
      </c>
      <c r="AM28" s="6" t="str">
        <f t="shared" si="3"/>
        <v>nej</v>
      </c>
      <c r="AO28" s="6" t="str">
        <f t="shared" si="11"/>
        <v>nej</v>
      </c>
      <c r="AQ28" s="6" t="str">
        <f t="shared" si="12"/>
        <v/>
      </c>
      <c r="AR28" s="6"/>
      <c r="AW28" t="str">
        <f t="shared" si="8"/>
        <v>nej</v>
      </c>
      <c r="AY28" s="6" t="str">
        <f t="shared" si="13"/>
        <v>nej</v>
      </c>
      <c r="BB28" s="6" t="str">
        <f t="shared" si="10"/>
        <v>Nej</v>
      </c>
      <c r="BK28" t="s">
        <v>14</v>
      </c>
    </row>
    <row r="29" spans="1:63" ht="15" customHeight="1" x14ac:dyDescent="0.35">
      <c r="A29" t="s">
        <v>31</v>
      </c>
      <c r="B29" t="s">
        <v>36</v>
      </c>
      <c r="C29">
        <v>0</v>
      </c>
      <c r="D29">
        <v>0</v>
      </c>
      <c r="E29">
        <v>0</v>
      </c>
      <c r="F29">
        <v>0</v>
      </c>
      <c r="G29" t="s">
        <v>14</v>
      </c>
      <c r="H29" t="s">
        <v>14</v>
      </c>
      <c r="K29" s="6">
        <f>VLOOKUP($B29,'Egen hetvattenprod'!$B$1:$AP$500,MATCH("Summa tillförd energi:",'Egen hetvattenprod'!$B$1:$AY$1,0),FALSE)</f>
        <v>0</v>
      </c>
      <c r="L29" s="6">
        <f>VLOOKUP($B29,Kraftvärmeprod!$B$1:$AO$500,MATCH("Summa tillförd energi:",Kraftvärmeprod!$B$1:$AV$1,0),FALSE)</f>
        <v>0</v>
      </c>
      <c r="M29" s="33">
        <f>VLOOKUP($B29,'Allokerad kvv'!$B$1:$AO$500,MATCH("Summa allokerad tillförd energi:",'Allokerad kvv'!$B$1:$AV$1,0),FALSE)</f>
        <v>0</v>
      </c>
      <c r="N29" s="33">
        <f>VLOOKUP($B29,'Justerad allokering'!$B$1:$AO$500,MATCH("Summa justerad allokerad tillförd energi:",'Justerad allokering'!$B$1:$AV$1,0),FALSE)</f>
        <v>0</v>
      </c>
      <c r="O29" s="6">
        <f>VLOOKUP($B29,'Slutlig allokering'!$B$2:$AL$500,MATCH("Summa justerad allokerad tillförd energi:",'Slutlig allokering'!$B$2:$AS$2,0),FALSE)</f>
        <v>0</v>
      </c>
      <c r="P29" s="6">
        <f>VLOOKUP($B29,'Köpt hetvatten'!$B$1:$AP$500,MATCH("Med verkningsgrad:",'Köpt hetvatten'!$B$1:$AW$1,0),FALSE)</f>
        <v>0</v>
      </c>
      <c r="Q29" s="6">
        <f>VLOOKUP($B29,Spillvärme!$B$1:$AP$500,MATCH("Summa tillförd energi:",Spillvärme!$B$1:$AW$1,0),FALSE)</f>
        <v>0</v>
      </c>
      <c r="R29" s="6">
        <f>VLOOKUP($B29,Miljö!$B$1:$AP$500,MATCH("Summa tillförd energi:",Miljö!$B$1:$AW$1,0),FALSE)</f>
        <v>0</v>
      </c>
      <c r="S29" s="33">
        <f t="shared" si="4"/>
        <v>0</v>
      </c>
      <c r="T29" s="6" t="str">
        <f>VLOOKUP($B29,Miljö!$B$1:$AP$500,MATCH("Köpt prod.spec hetvatten",Miljö!$B$1:$AW$1,0),FALSE)</f>
        <v/>
      </c>
      <c r="U29" s="6">
        <f t="shared" si="5"/>
        <v>0</v>
      </c>
      <c r="V29" s="6">
        <f>VLOOKUP($B29,Leveranser!$B$1:$AP$500,MATCH("Total levererad värme",Leveranser!$B$1:$AW$1,0),FALSE)</f>
        <v>0</v>
      </c>
      <c r="W29" s="6">
        <f>IFERROR(VLOOKUP($B29,Miljö!$B$1:$AP$500,MATCH("Såld mängd produktionsspecifik fjärrvärme (GWh)",Miljö!$B$1:$AW$1,0),FALSE)/1,0)</f>
        <v>0</v>
      </c>
      <c r="X29" s="6"/>
      <c r="Y29" s="30" t="str">
        <f t="shared" si="6"/>
        <v/>
      </c>
      <c r="Z29" s="6"/>
      <c r="AA29" s="30" t="str">
        <f t="shared" si="7"/>
        <v/>
      </c>
      <c r="AC29" t="s">
        <v>20</v>
      </c>
      <c r="AD29" t="s">
        <v>20</v>
      </c>
      <c r="AE29" s="25" t="str">
        <f t="shared" si="2"/>
        <v/>
      </c>
      <c r="AF29" t="s">
        <v>20</v>
      </c>
      <c r="AG29" t="s">
        <v>20</v>
      </c>
      <c r="AM29" s="6" t="str">
        <f t="shared" si="3"/>
        <v>nej</v>
      </c>
      <c r="AO29" s="6" t="str">
        <f t="shared" si="11"/>
        <v>nej</v>
      </c>
      <c r="AQ29" s="6" t="str">
        <f t="shared" si="12"/>
        <v/>
      </c>
      <c r="AR29" s="6"/>
      <c r="AW29" t="str">
        <f t="shared" si="8"/>
        <v>nej</v>
      </c>
      <c r="AY29" s="6" t="str">
        <f t="shared" si="13"/>
        <v>nej</v>
      </c>
      <c r="BB29" s="6" t="str">
        <f t="shared" si="10"/>
        <v>Nej</v>
      </c>
      <c r="BK29" t="s">
        <v>14</v>
      </c>
    </row>
    <row r="30" spans="1:63" ht="15" customHeight="1" x14ac:dyDescent="0.35">
      <c r="A30" t="s">
        <v>31</v>
      </c>
      <c r="B30" t="s">
        <v>36</v>
      </c>
      <c r="C30">
        <v>0</v>
      </c>
      <c r="D30">
        <v>0</v>
      </c>
      <c r="E30">
        <v>0</v>
      </c>
      <c r="F30">
        <v>0</v>
      </c>
      <c r="G30" t="s">
        <v>14</v>
      </c>
      <c r="H30" t="s">
        <v>14</v>
      </c>
      <c r="K30" s="6">
        <f>VLOOKUP($B30,'Egen hetvattenprod'!$B$1:$AP$500,MATCH("Summa tillförd energi:",'Egen hetvattenprod'!$B$1:$AY$1,0),FALSE)</f>
        <v>0</v>
      </c>
      <c r="L30" s="6">
        <f>VLOOKUP($B30,Kraftvärmeprod!$B$1:$AO$500,MATCH("Summa tillförd energi:",Kraftvärmeprod!$B$1:$AV$1,0),FALSE)</f>
        <v>0</v>
      </c>
      <c r="M30" s="33">
        <f>VLOOKUP($B30,'Allokerad kvv'!$B$1:$AO$500,MATCH("Summa allokerad tillförd energi:",'Allokerad kvv'!$B$1:$AV$1,0),FALSE)</f>
        <v>0</v>
      </c>
      <c r="N30" s="33">
        <f>VLOOKUP($B30,'Justerad allokering'!$B$1:$AO$500,MATCH("Summa justerad allokerad tillförd energi:",'Justerad allokering'!$B$1:$AV$1,0),FALSE)</f>
        <v>0</v>
      </c>
      <c r="O30" s="6">
        <f>VLOOKUP($B30,'Slutlig allokering'!$B$2:$AL$500,MATCH("Summa justerad allokerad tillförd energi:",'Slutlig allokering'!$B$2:$AS$2,0),FALSE)</f>
        <v>0</v>
      </c>
      <c r="P30" s="6">
        <f>VLOOKUP($B30,'Köpt hetvatten'!$B$1:$AP$500,MATCH("Med verkningsgrad:",'Köpt hetvatten'!$B$1:$AW$1,0),FALSE)</f>
        <v>0</v>
      </c>
      <c r="Q30" s="6">
        <f>VLOOKUP($B30,Spillvärme!$B$1:$AP$500,MATCH("Summa tillförd energi:",Spillvärme!$B$1:$AW$1,0),FALSE)</f>
        <v>0</v>
      </c>
      <c r="R30" s="6">
        <f>VLOOKUP($B30,Miljö!$B$1:$AP$500,MATCH("Summa tillförd energi:",Miljö!$B$1:$AW$1,0),FALSE)</f>
        <v>0</v>
      </c>
      <c r="S30" s="33">
        <f t="shared" si="4"/>
        <v>0</v>
      </c>
      <c r="T30" s="6" t="str">
        <f>VLOOKUP($B30,Miljö!$B$1:$AP$500,MATCH("Köpt prod.spec hetvatten",Miljö!$B$1:$AW$1,0),FALSE)</f>
        <v/>
      </c>
      <c r="U30" s="6">
        <f t="shared" si="5"/>
        <v>0</v>
      </c>
      <c r="V30" s="6">
        <f>VLOOKUP($B30,Leveranser!$B$1:$AP$500,MATCH("Total levererad värme",Leveranser!$B$1:$AW$1,0),FALSE)</f>
        <v>0</v>
      </c>
      <c r="W30" s="6">
        <f>IFERROR(VLOOKUP($B30,Miljö!$B$1:$AP$500,MATCH("Såld mängd produktionsspecifik fjärrvärme (GWh)",Miljö!$B$1:$AW$1,0),FALSE)/1,0)</f>
        <v>0</v>
      </c>
      <c r="X30" s="6"/>
      <c r="Y30" s="30" t="str">
        <f t="shared" si="6"/>
        <v/>
      </c>
      <c r="Z30" s="6"/>
      <c r="AA30" s="30" t="str">
        <f t="shared" si="7"/>
        <v/>
      </c>
      <c r="AC30" t="s">
        <v>20</v>
      </c>
      <c r="AD30" t="s">
        <v>20</v>
      </c>
      <c r="AE30" s="25" t="str">
        <f t="shared" si="2"/>
        <v/>
      </c>
      <c r="AF30" t="s">
        <v>20</v>
      </c>
      <c r="AG30" t="s">
        <v>20</v>
      </c>
      <c r="AM30" s="6" t="str">
        <f t="shared" si="3"/>
        <v>nej</v>
      </c>
      <c r="AO30" s="6" t="str">
        <f t="shared" si="11"/>
        <v>nej</v>
      </c>
      <c r="AQ30" s="6" t="str">
        <f t="shared" si="12"/>
        <v/>
      </c>
      <c r="AR30" s="6"/>
      <c r="AW30" t="str">
        <f t="shared" si="8"/>
        <v>nej</v>
      </c>
      <c r="AY30" s="6" t="str">
        <f t="shared" si="13"/>
        <v>nej</v>
      </c>
      <c r="BB30" s="6" t="str">
        <f t="shared" si="10"/>
        <v>Nej</v>
      </c>
      <c r="BK30" t="s">
        <v>14</v>
      </c>
    </row>
    <row r="31" spans="1:63" ht="15" customHeight="1" x14ac:dyDescent="0.35">
      <c r="A31" t="s">
        <v>31</v>
      </c>
      <c r="B31" t="s">
        <v>36</v>
      </c>
      <c r="C31">
        <v>0</v>
      </c>
      <c r="D31">
        <v>0</v>
      </c>
      <c r="E31">
        <v>0</v>
      </c>
      <c r="F31">
        <v>0</v>
      </c>
      <c r="G31" t="s">
        <v>14</v>
      </c>
      <c r="H31" t="s">
        <v>14</v>
      </c>
      <c r="K31" s="6">
        <f>VLOOKUP($B31,'Egen hetvattenprod'!$B$1:$AP$500,MATCH("Summa tillförd energi:",'Egen hetvattenprod'!$B$1:$AY$1,0),FALSE)</f>
        <v>0</v>
      </c>
      <c r="L31" s="6">
        <f>VLOOKUP($B31,Kraftvärmeprod!$B$1:$AO$500,MATCH("Summa tillförd energi:",Kraftvärmeprod!$B$1:$AV$1,0),FALSE)</f>
        <v>0</v>
      </c>
      <c r="M31" s="33">
        <f>VLOOKUP($B31,'Allokerad kvv'!$B$1:$AO$500,MATCH("Summa allokerad tillförd energi:",'Allokerad kvv'!$B$1:$AV$1,0),FALSE)</f>
        <v>0</v>
      </c>
      <c r="N31" s="33">
        <f>VLOOKUP($B31,'Justerad allokering'!$B$1:$AO$500,MATCH("Summa justerad allokerad tillförd energi:",'Justerad allokering'!$B$1:$AV$1,0),FALSE)</f>
        <v>0</v>
      </c>
      <c r="O31" s="6">
        <f>VLOOKUP($B31,'Slutlig allokering'!$B$2:$AL$500,MATCH("Summa justerad allokerad tillförd energi:",'Slutlig allokering'!$B$2:$AS$2,0),FALSE)</f>
        <v>0</v>
      </c>
      <c r="P31" s="6">
        <f>VLOOKUP($B31,'Köpt hetvatten'!$B$1:$AP$500,MATCH("Med verkningsgrad:",'Köpt hetvatten'!$B$1:$AW$1,0),FALSE)</f>
        <v>0</v>
      </c>
      <c r="Q31" s="6">
        <f>VLOOKUP($B31,Spillvärme!$B$1:$AP$500,MATCH("Summa tillförd energi:",Spillvärme!$B$1:$AW$1,0),FALSE)</f>
        <v>0</v>
      </c>
      <c r="R31" s="6">
        <f>VLOOKUP($B31,Miljö!$B$1:$AP$500,MATCH("Summa tillförd energi:",Miljö!$B$1:$AW$1,0),FALSE)</f>
        <v>0</v>
      </c>
      <c r="S31" s="33">
        <f t="shared" si="4"/>
        <v>0</v>
      </c>
      <c r="T31" s="6" t="str">
        <f>VLOOKUP($B31,Miljö!$B$1:$AP$500,MATCH("Köpt prod.spec hetvatten",Miljö!$B$1:$AW$1,0),FALSE)</f>
        <v/>
      </c>
      <c r="U31" s="6">
        <f t="shared" si="5"/>
        <v>0</v>
      </c>
      <c r="V31" s="6">
        <f>VLOOKUP($B31,Leveranser!$B$1:$AP$500,MATCH("Total levererad värme",Leveranser!$B$1:$AW$1,0),FALSE)</f>
        <v>0</v>
      </c>
      <c r="W31" s="6">
        <f>IFERROR(VLOOKUP($B31,Miljö!$B$1:$AP$500,MATCH("Såld mängd produktionsspecifik fjärrvärme (GWh)",Miljö!$B$1:$AW$1,0),FALSE)/1,0)</f>
        <v>0</v>
      </c>
      <c r="X31" s="6"/>
      <c r="Y31" s="30" t="str">
        <f t="shared" si="6"/>
        <v/>
      </c>
      <c r="Z31" s="6"/>
      <c r="AA31" s="30" t="str">
        <f t="shared" si="7"/>
        <v/>
      </c>
      <c r="AC31" t="s">
        <v>20</v>
      </c>
      <c r="AD31" t="s">
        <v>20</v>
      </c>
      <c r="AE31" s="25" t="str">
        <f t="shared" si="2"/>
        <v/>
      </c>
      <c r="AF31" t="s">
        <v>20</v>
      </c>
      <c r="AG31" t="s">
        <v>20</v>
      </c>
      <c r="AM31" s="6" t="str">
        <f t="shared" si="3"/>
        <v>nej</v>
      </c>
      <c r="AO31" s="6" t="str">
        <f t="shared" si="11"/>
        <v>nej</v>
      </c>
      <c r="AQ31" s="6" t="str">
        <f t="shared" si="12"/>
        <v/>
      </c>
      <c r="AR31" s="6"/>
      <c r="AW31" t="str">
        <f t="shared" si="8"/>
        <v>nej</v>
      </c>
      <c r="AY31" s="6" t="str">
        <f t="shared" si="13"/>
        <v>nej</v>
      </c>
      <c r="BB31" s="6" t="str">
        <f t="shared" si="10"/>
        <v>Nej</v>
      </c>
      <c r="BK31" t="s">
        <v>14</v>
      </c>
    </row>
    <row r="32" spans="1:63" ht="15" customHeight="1" x14ac:dyDescent="0.35">
      <c r="A32" t="s">
        <v>31</v>
      </c>
      <c r="B32" t="s">
        <v>36</v>
      </c>
      <c r="C32">
        <v>0</v>
      </c>
      <c r="D32">
        <v>0</v>
      </c>
      <c r="E32">
        <v>0</v>
      </c>
      <c r="F32">
        <v>0</v>
      </c>
      <c r="G32" t="s">
        <v>14</v>
      </c>
      <c r="H32" t="s">
        <v>14</v>
      </c>
      <c r="K32" s="6">
        <f>VLOOKUP($B32,'Egen hetvattenprod'!$B$1:$AP$500,MATCH("Summa tillförd energi:",'Egen hetvattenprod'!$B$1:$AY$1,0),FALSE)</f>
        <v>0</v>
      </c>
      <c r="L32" s="6">
        <f>VLOOKUP($B32,Kraftvärmeprod!$B$1:$AO$500,MATCH("Summa tillförd energi:",Kraftvärmeprod!$B$1:$AV$1,0),FALSE)</f>
        <v>0</v>
      </c>
      <c r="M32" s="33">
        <f>VLOOKUP($B32,'Allokerad kvv'!$B$1:$AO$500,MATCH("Summa allokerad tillförd energi:",'Allokerad kvv'!$B$1:$AV$1,0),FALSE)</f>
        <v>0</v>
      </c>
      <c r="N32" s="33">
        <f>VLOOKUP($B32,'Justerad allokering'!$B$1:$AO$500,MATCH("Summa justerad allokerad tillförd energi:",'Justerad allokering'!$B$1:$AV$1,0),FALSE)</f>
        <v>0</v>
      </c>
      <c r="O32" s="6">
        <f>VLOOKUP($B32,'Slutlig allokering'!$B$2:$AL$500,MATCH("Summa justerad allokerad tillförd energi:",'Slutlig allokering'!$B$2:$AS$2,0),FALSE)</f>
        <v>0</v>
      </c>
      <c r="P32" s="6">
        <f>VLOOKUP($B32,'Köpt hetvatten'!$B$1:$AP$500,MATCH("Med verkningsgrad:",'Köpt hetvatten'!$B$1:$AW$1,0),FALSE)</f>
        <v>0</v>
      </c>
      <c r="Q32" s="6">
        <f>VLOOKUP($B32,Spillvärme!$B$1:$AP$500,MATCH("Summa tillförd energi:",Spillvärme!$B$1:$AW$1,0),FALSE)</f>
        <v>0</v>
      </c>
      <c r="R32" s="6">
        <f>VLOOKUP($B32,Miljö!$B$1:$AP$500,MATCH("Summa tillförd energi:",Miljö!$B$1:$AW$1,0),FALSE)</f>
        <v>0</v>
      </c>
      <c r="S32" s="33">
        <f t="shared" si="4"/>
        <v>0</v>
      </c>
      <c r="T32" s="6" t="str">
        <f>VLOOKUP($B32,Miljö!$B$1:$AP$500,MATCH("Köpt prod.spec hetvatten",Miljö!$B$1:$AW$1,0),FALSE)</f>
        <v/>
      </c>
      <c r="U32" s="6">
        <f t="shared" si="5"/>
        <v>0</v>
      </c>
      <c r="V32" s="6">
        <f>VLOOKUP($B32,Leveranser!$B$1:$AP$500,MATCH("Total levererad värme",Leveranser!$B$1:$AW$1,0),FALSE)</f>
        <v>0</v>
      </c>
      <c r="W32" s="6">
        <f>IFERROR(VLOOKUP($B32,Miljö!$B$1:$AP$500,MATCH("Såld mängd produktionsspecifik fjärrvärme (GWh)",Miljö!$B$1:$AW$1,0),FALSE)/1,0)</f>
        <v>0</v>
      </c>
      <c r="X32" s="6"/>
      <c r="Y32" s="30" t="str">
        <f t="shared" si="6"/>
        <v/>
      </c>
      <c r="Z32" s="6"/>
      <c r="AA32" s="30" t="str">
        <f t="shared" si="7"/>
        <v/>
      </c>
      <c r="AC32" t="s">
        <v>20</v>
      </c>
      <c r="AD32" t="s">
        <v>20</v>
      </c>
      <c r="AE32" s="25" t="str">
        <f t="shared" si="2"/>
        <v/>
      </c>
      <c r="AF32" t="s">
        <v>20</v>
      </c>
      <c r="AG32" t="s">
        <v>20</v>
      </c>
      <c r="AM32" s="6" t="str">
        <f t="shared" si="3"/>
        <v>nej</v>
      </c>
      <c r="AO32" s="6" t="str">
        <f t="shared" si="11"/>
        <v>nej</v>
      </c>
      <c r="AQ32" s="6" t="str">
        <f t="shared" si="12"/>
        <v/>
      </c>
      <c r="AR32" s="6"/>
      <c r="AW32" t="str">
        <f t="shared" si="8"/>
        <v>nej</v>
      </c>
      <c r="AY32" s="6" t="str">
        <f t="shared" si="13"/>
        <v>nej</v>
      </c>
      <c r="BB32" s="6" t="str">
        <f t="shared" si="10"/>
        <v>Nej</v>
      </c>
      <c r="BK32" t="s">
        <v>14</v>
      </c>
    </row>
    <row r="33" spans="1:63" ht="15" customHeight="1" x14ac:dyDescent="0.35">
      <c r="A33" t="s">
        <v>31</v>
      </c>
      <c r="B33" t="s">
        <v>36</v>
      </c>
      <c r="C33">
        <v>0</v>
      </c>
      <c r="D33">
        <v>0</v>
      </c>
      <c r="E33">
        <v>0</v>
      </c>
      <c r="F33">
        <v>0</v>
      </c>
      <c r="G33" t="s">
        <v>14</v>
      </c>
      <c r="H33" t="s">
        <v>14</v>
      </c>
      <c r="K33" s="6">
        <f>VLOOKUP($B33,'Egen hetvattenprod'!$B$1:$AP$500,MATCH("Summa tillförd energi:",'Egen hetvattenprod'!$B$1:$AY$1,0),FALSE)</f>
        <v>0</v>
      </c>
      <c r="L33" s="6">
        <f>VLOOKUP($B33,Kraftvärmeprod!$B$1:$AO$500,MATCH("Summa tillförd energi:",Kraftvärmeprod!$B$1:$AV$1,0),FALSE)</f>
        <v>0</v>
      </c>
      <c r="M33" s="33">
        <f>VLOOKUP($B33,'Allokerad kvv'!$B$1:$AO$500,MATCH("Summa allokerad tillförd energi:",'Allokerad kvv'!$B$1:$AV$1,0),FALSE)</f>
        <v>0</v>
      </c>
      <c r="N33" s="33">
        <f>VLOOKUP($B33,'Justerad allokering'!$B$1:$AO$500,MATCH("Summa justerad allokerad tillförd energi:",'Justerad allokering'!$B$1:$AV$1,0),FALSE)</f>
        <v>0</v>
      </c>
      <c r="O33" s="6">
        <f>VLOOKUP($B33,'Slutlig allokering'!$B$2:$AL$500,MATCH("Summa justerad allokerad tillförd energi:",'Slutlig allokering'!$B$2:$AS$2,0),FALSE)</f>
        <v>0</v>
      </c>
      <c r="P33" s="6">
        <f>VLOOKUP($B33,'Köpt hetvatten'!$B$1:$AP$500,MATCH("Med verkningsgrad:",'Köpt hetvatten'!$B$1:$AW$1,0),FALSE)</f>
        <v>0</v>
      </c>
      <c r="Q33" s="6">
        <f>VLOOKUP($B33,Spillvärme!$B$1:$AP$500,MATCH("Summa tillförd energi:",Spillvärme!$B$1:$AW$1,0),FALSE)</f>
        <v>0</v>
      </c>
      <c r="R33" s="6">
        <f>VLOOKUP($B33,Miljö!$B$1:$AP$500,MATCH("Summa tillförd energi:",Miljö!$B$1:$AW$1,0),FALSE)</f>
        <v>0</v>
      </c>
      <c r="S33" s="33">
        <f t="shared" si="4"/>
        <v>0</v>
      </c>
      <c r="T33" s="6" t="str">
        <f>VLOOKUP($B33,Miljö!$B$1:$AP$500,MATCH("Köpt prod.spec hetvatten",Miljö!$B$1:$AW$1,0),FALSE)</f>
        <v/>
      </c>
      <c r="U33" s="6">
        <f t="shared" si="5"/>
        <v>0</v>
      </c>
      <c r="V33" s="6">
        <f>VLOOKUP($B33,Leveranser!$B$1:$AP$500,MATCH("Total levererad värme",Leveranser!$B$1:$AW$1,0),FALSE)</f>
        <v>0</v>
      </c>
      <c r="W33" s="6">
        <f>IFERROR(VLOOKUP($B33,Miljö!$B$1:$AP$500,MATCH("Såld mängd produktionsspecifik fjärrvärme (GWh)",Miljö!$B$1:$AW$1,0),FALSE)/1,0)</f>
        <v>0</v>
      </c>
      <c r="X33" s="6"/>
      <c r="Y33" s="30" t="str">
        <f t="shared" si="6"/>
        <v/>
      </c>
      <c r="Z33" s="6"/>
      <c r="AA33" s="30" t="str">
        <f t="shared" si="7"/>
        <v/>
      </c>
      <c r="AC33" t="s">
        <v>20</v>
      </c>
      <c r="AD33" t="s">
        <v>20</v>
      </c>
      <c r="AE33" s="25" t="str">
        <f t="shared" si="2"/>
        <v/>
      </c>
      <c r="AF33" t="s">
        <v>20</v>
      </c>
      <c r="AG33" t="s">
        <v>20</v>
      </c>
      <c r="AM33" s="6" t="str">
        <f t="shared" si="3"/>
        <v>nej</v>
      </c>
      <c r="AO33" s="6" t="str">
        <f t="shared" si="11"/>
        <v>nej</v>
      </c>
      <c r="AQ33" s="6" t="str">
        <f t="shared" si="12"/>
        <v/>
      </c>
      <c r="AR33" s="6"/>
      <c r="AW33" t="str">
        <f t="shared" si="8"/>
        <v>nej</v>
      </c>
      <c r="AY33" s="6" t="str">
        <f t="shared" si="13"/>
        <v>nej</v>
      </c>
      <c r="BB33" s="6" t="str">
        <f t="shared" si="10"/>
        <v>Nej</v>
      </c>
      <c r="BK33" t="s">
        <v>14</v>
      </c>
    </row>
    <row r="34" spans="1:63" ht="15" customHeight="1" x14ac:dyDescent="0.35">
      <c r="A34" t="s">
        <v>31</v>
      </c>
      <c r="B34" t="s">
        <v>36</v>
      </c>
      <c r="C34">
        <v>0</v>
      </c>
      <c r="D34">
        <v>0</v>
      </c>
      <c r="E34">
        <v>0</v>
      </c>
      <c r="F34">
        <v>0</v>
      </c>
      <c r="G34" t="s">
        <v>14</v>
      </c>
      <c r="H34" t="s">
        <v>14</v>
      </c>
      <c r="K34" s="6">
        <f>VLOOKUP($B34,'Egen hetvattenprod'!$B$1:$AP$500,MATCH("Summa tillförd energi:",'Egen hetvattenprod'!$B$1:$AY$1,0),FALSE)</f>
        <v>0</v>
      </c>
      <c r="L34" s="6">
        <f>VLOOKUP($B34,Kraftvärmeprod!$B$1:$AO$500,MATCH("Summa tillförd energi:",Kraftvärmeprod!$B$1:$AV$1,0),FALSE)</f>
        <v>0</v>
      </c>
      <c r="M34" s="33">
        <f>VLOOKUP($B34,'Allokerad kvv'!$B$1:$AO$500,MATCH("Summa allokerad tillförd energi:",'Allokerad kvv'!$B$1:$AV$1,0),FALSE)</f>
        <v>0</v>
      </c>
      <c r="N34" s="33">
        <f>VLOOKUP($B34,'Justerad allokering'!$B$1:$AO$500,MATCH("Summa justerad allokerad tillförd energi:",'Justerad allokering'!$B$1:$AV$1,0),FALSE)</f>
        <v>0</v>
      </c>
      <c r="O34" s="6">
        <f>VLOOKUP($B34,'Slutlig allokering'!$B$2:$AL$500,MATCH("Summa justerad allokerad tillförd energi:",'Slutlig allokering'!$B$2:$AS$2,0),FALSE)</f>
        <v>0</v>
      </c>
      <c r="P34" s="6">
        <f>VLOOKUP($B34,'Köpt hetvatten'!$B$1:$AP$500,MATCH("Med verkningsgrad:",'Köpt hetvatten'!$B$1:$AW$1,0),FALSE)</f>
        <v>0</v>
      </c>
      <c r="Q34" s="6">
        <f>VLOOKUP($B34,Spillvärme!$B$1:$AP$500,MATCH("Summa tillförd energi:",Spillvärme!$B$1:$AW$1,0),FALSE)</f>
        <v>0</v>
      </c>
      <c r="R34" s="6">
        <f>VLOOKUP($B34,Miljö!$B$1:$AP$500,MATCH("Summa tillförd energi:",Miljö!$B$1:$AW$1,0),FALSE)</f>
        <v>0</v>
      </c>
      <c r="S34" s="33">
        <f t="shared" si="4"/>
        <v>0</v>
      </c>
      <c r="T34" s="6" t="str">
        <f>VLOOKUP($B34,Miljö!$B$1:$AP$500,MATCH("Köpt prod.spec hetvatten",Miljö!$B$1:$AW$1,0),FALSE)</f>
        <v/>
      </c>
      <c r="U34" s="6">
        <f t="shared" si="5"/>
        <v>0</v>
      </c>
      <c r="V34" s="6">
        <f>VLOOKUP($B34,Leveranser!$B$1:$AP$500,MATCH("Total levererad värme",Leveranser!$B$1:$AW$1,0),FALSE)</f>
        <v>0</v>
      </c>
      <c r="W34" s="6">
        <f>IFERROR(VLOOKUP($B34,Miljö!$B$1:$AP$500,MATCH("Såld mängd produktionsspecifik fjärrvärme (GWh)",Miljö!$B$1:$AW$1,0),FALSE)/1,0)</f>
        <v>0</v>
      </c>
      <c r="X34" s="6"/>
      <c r="Y34" s="30" t="str">
        <f t="shared" si="6"/>
        <v/>
      </c>
      <c r="Z34" s="6"/>
      <c r="AA34" s="30" t="str">
        <f t="shared" si="7"/>
        <v/>
      </c>
      <c r="AC34" t="s">
        <v>20</v>
      </c>
      <c r="AD34" t="s">
        <v>20</v>
      </c>
      <c r="AE34" s="25" t="str">
        <f t="shared" si="2"/>
        <v/>
      </c>
      <c r="AF34" t="s">
        <v>20</v>
      </c>
      <c r="AG34" t="s">
        <v>20</v>
      </c>
      <c r="AM34" s="6" t="str">
        <f t="shared" si="3"/>
        <v>nej</v>
      </c>
      <c r="AO34" s="6" t="str">
        <f t="shared" si="11"/>
        <v>nej</v>
      </c>
      <c r="AQ34" s="6" t="str">
        <f t="shared" si="12"/>
        <v/>
      </c>
      <c r="AR34" s="6"/>
      <c r="AW34" t="str">
        <f t="shared" si="8"/>
        <v>nej</v>
      </c>
      <c r="AY34" s="6" t="str">
        <f t="shared" si="13"/>
        <v>nej</v>
      </c>
      <c r="BB34" s="6" t="str">
        <f t="shared" si="10"/>
        <v>Nej</v>
      </c>
      <c r="BK34" t="s">
        <v>14</v>
      </c>
    </row>
    <row r="35" spans="1:63" ht="15" customHeight="1" x14ac:dyDescent="0.35">
      <c r="A35" t="s">
        <v>31</v>
      </c>
      <c r="B35" t="s">
        <v>36</v>
      </c>
      <c r="C35">
        <v>0</v>
      </c>
      <c r="D35">
        <v>0</v>
      </c>
      <c r="E35">
        <v>0</v>
      </c>
      <c r="F35">
        <v>0</v>
      </c>
      <c r="G35" t="s">
        <v>14</v>
      </c>
      <c r="H35" t="s">
        <v>14</v>
      </c>
      <c r="K35" s="6">
        <f>VLOOKUP($B35,'Egen hetvattenprod'!$B$1:$AP$500,MATCH("Summa tillförd energi:",'Egen hetvattenprod'!$B$1:$AY$1,0),FALSE)</f>
        <v>0</v>
      </c>
      <c r="L35" s="6">
        <f>VLOOKUP($B35,Kraftvärmeprod!$B$1:$AO$500,MATCH("Summa tillförd energi:",Kraftvärmeprod!$B$1:$AV$1,0),FALSE)</f>
        <v>0</v>
      </c>
      <c r="M35" s="33">
        <f>VLOOKUP($B35,'Allokerad kvv'!$B$1:$AO$500,MATCH("Summa allokerad tillförd energi:",'Allokerad kvv'!$B$1:$AV$1,0),FALSE)</f>
        <v>0</v>
      </c>
      <c r="N35" s="33">
        <f>VLOOKUP($B35,'Justerad allokering'!$B$1:$AO$500,MATCH("Summa justerad allokerad tillförd energi:",'Justerad allokering'!$B$1:$AV$1,0),FALSE)</f>
        <v>0</v>
      </c>
      <c r="O35" s="6">
        <f>VLOOKUP($B35,'Slutlig allokering'!$B$2:$AL$500,MATCH("Summa justerad allokerad tillförd energi:",'Slutlig allokering'!$B$2:$AS$2,0),FALSE)</f>
        <v>0</v>
      </c>
      <c r="P35" s="6">
        <f>VLOOKUP($B35,'Köpt hetvatten'!$B$1:$AP$500,MATCH("Med verkningsgrad:",'Köpt hetvatten'!$B$1:$AW$1,0),FALSE)</f>
        <v>0</v>
      </c>
      <c r="Q35" s="6">
        <f>VLOOKUP($B35,Spillvärme!$B$1:$AP$500,MATCH("Summa tillförd energi:",Spillvärme!$B$1:$AW$1,0),FALSE)</f>
        <v>0</v>
      </c>
      <c r="R35" s="6">
        <f>VLOOKUP($B35,Miljö!$B$1:$AP$500,MATCH("Summa tillförd energi:",Miljö!$B$1:$AW$1,0),FALSE)</f>
        <v>0</v>
      </c>
      <c r="S35" s="33">
        <f t="shared" si="4"/>
        <v>0</v>
      </c>
      <c r="T35" s="6" t="str">
        <f>VLOOKUP($B35,Miljö!$B$1:$AP$500,MATCH("Köpt prod.spec hetvatten",Miljö!$B$1:$AW$1,0),FALSE)</f>
        <v/>
      </c>
      <c r="U35" s="6">
        <f t="shared" si="5"/>
        <v>0</v>
      </c>
      <c r="V35" s="6">
        <f>VLOOKUP($B35,Leveranser!$B$1:$AP$500,MATCH("Total levererad värme",Leveranser!$B$1:$AW$1,0),FALSE)</f>
        <v>0</v>
      </c>
      <c r="W35" s="6">
        <f>IFERROR(VLOOKUP($B35,Miljö!$B$1:$AP$500,MATCH("Såld mängd produktionsspecifik fjärrvärme (GWh)",Miljö!$B$1:$AW$1,0),FALSE)/1,0)</f>
        <v>0</v>
      </c>
      <c r="X35" s="6"/>
      <c r="Y35" s="30" t="str">
        <f t="shared" si="6"/>
        <v/>
      </c>
      <c r="Z35" s="6"/>
      <c r="AA35" s="30" t="str">
        <f t="shared" si="7"/>
        <v/>
      </c>
      <c r="AC35" t="s">
        <v>20</v>
      </c>
      <c r="AD35" t="s">
        <v>20</v>
      </c>
      <c r="AE35" s="25" t="str">
        <f t="shared" si="2"/>
        <v/>
      </c>
      <c r="AF35" t="s">
        <v>20</v>
      </c>
      <c r="AG35" t="s">
        <v>20</v>
      </c>
      <c r="AM35" s="6" t="str">
        <f t="shared" si="3"/>
        <v>nej</v>
      </c>
      <c r="AO35" s="6" t="str">
        <f t="shared" si="11"/>
        <v>nej</v>
      </c>
      <c r="AQ35" s="6" t="str">
        <f t="shared" si="12"/>
        <v/>
      </c>
      <c r="AR35" s="6"/>
      <c r="AW35" t="str">
        <f t="shared" si="8"/>
        <v>nej</v>
      </c>
      <c r="AY35" s="6" t="str">
        <f t="shared" si="13"/>
        <v>nej</v>
      </c>
      <c r="BB35" s="6" t="str">
        <f t="shared" si="10"/>
        <v>Nej</v>
      </c>
      <c r="BK35" t="s">
        <v>14</v>
      </c>
    </row>
    <row r="36" spans="1:63" ht="15" customHeight="1" x14ac:dyDescent="0.35">
      <c r="A36" t="s">
        <v>31</v>
      </c>
      <c r="B36" t="s">
        <v>37</v>
      </c>
      <c r="C36">
        <v>0.12725</v>
      </c>
      <c r="D36">
        <v>6.6814999999999998</v>
      </c>
      <c r="E36">
        <v>14.95</v>
      </c>
      <c r="F36">
        <v>0</v>
      </c>
      <c r="G36" t="s">
        <v>14</v>
      </c>
      <c r="H36" t="s">
        <v>10</v>
      </c>
      <c r="K36" s="6">
        <f>VLOOKUP($B36,'Egen hetvattenprod'!$B$1:$AP$500,MATCH("Summa tillförd energi:",'Egen hetvattenprod'!$B$1:$AY$1,0),FALSE)</f>
        <v>2.2999999999999998</v>
      </c>
      <c r="L36" s="6">
        <f>VLOOKUP($B36,Kraftvärmeprod!$B$1:$AO$500,MATCH("Summa tillförd energi:",Kraftvärmeprod!$B$1:$AV$1,0),FALSE)</f>
        <v>0</v>
      </c>
      <c r="M36" s="33">
        <f>VLOOKUP($B36,'Allokerad kvv'!$B$1:$AO$500,MATCH("Summa allokerad tillförd energi:",'Allokerad kvv'!$B$1:$AV$1,0),FALSE)</f>
        <v>0</v>
      </c>
      <c r="N36" s="33">
        <f>VLOOKUP($B36,'Justerad allokering'!$B$1:$AO$500,MATCH("Summa justerad allokerad tillförd energi:",'Justerad allokering'!$B$1:$AV$1,0),FALSE)</f>
        <v>0</v>
      </c>
      <c r="O36" s="6">
        <f>VLOOKUP($B36,'Slutlig allokering'!$B$2:$AL$500,MATCH("Summa justerad allokerad tillförd energi:",'Slutlig allokering'!$B$2:$AS$2,0),FALSE)</f>
        <v>0</v>
      </c>
      <c r="P36" s="6">
        <f>VLOOKUP($B36,'Köpt hetvatten'!$B$1:$AP$500,MATCH("Med verkningsgrad:",'Köpt hetvatten'!$B$1:$AW$1,0),FALSE)</f>
        <v>0</v>
      </c>
      <c r="Q36" s="6">
        <f>VLOOKUP($B36,Spillvärme!$B$1:$AP$500,MATCH("Summa tillförd energi:",Spillvärme!$B$1:$AW$1,0),FALSE)</f>
        <v>0</v>
      </c>
      <c r="R36" s="6">
        <f>VLOOKUP($B36,Miljö!$B$1:$AP$500,MATCH("Summa tillförd energi:",Miljö!$B$1:$AW$1,0),FALSE)</f>
        <v>0.05</v>
      </c>
      <c r="S36" s="33">
        <f t="shared" si="4"/>
        <v>0</v>
      </c>
      <c r="T36" s="6" t="str">
        <f>VLOOKUP($B36,Miljö!$B$1:$AP$500,MATCH("Köpt prod.spec hetvatten",Miljö!$B$1:$AW$1,0),FALSE)</f>
        <v/>
      </c>
      <c r="U36" s="6">
        <f t="shared" si="5"/>
        <v>2.3499999999999996</v>
      </c>
      <c r="V36" s="6">
        <f>VLOOKUP($B36,Leveranser!$B$1:$AP$500,MATCH("Total levererad värme",Leveranser!$B$1:$AW$1,0),FALSE)</f>
        <v>2</v>
      </c>
      <c r="W36" s="6">
        <f>IFERROR(VLOOKUP($B36,Miljö!$B$1:$AP$500,MATCH("Såld mängd produktionsspecifik fjärrvärme (GWh)",Miljö!$B$1:$AW$1,0),FALSE)/1,0)</f>
        <v>0</v>
      </c>
      <c r="X36" s="6"/>
      <c r="Y36" s="30">
        <f t="shared" si="6"/>
        <v>0.85106382978723416</v>
      </c>
      <c r="Z36" s="6"/>
      <c r="AA36" s="30" t="str">
        <f t="shared" si="7"/>
        <v/>
      </c>
      <c r="AC36" t="s">
        <v>10</v>
      </c>
      <c r="AD36" t="s">
        <v>20</v>
      </c>
      <c r="AE36" s="25" t="str">
        <f t="shared" si="2"/>
        <v>ja</v>
      </c>
      <c r="AF36" t="s">
        <v>20</v>
      </c>
      <c r="AG36" t="s">
        <v>20</v>
      </c>
      <c r="AM36" s="6" t="str">
        <f t="shared" si="3"/>
        <v/>
      </c>
      <c r="AO36" s="6" t="str">
        <f t="shared" si="11"/>
        <v/>
      </c>
      <c r="AQ36" s="6" t="str">
        <f t="shared" si="12"/>
        <v/>
      </c>
      <c r="AR36" s="6"/>
      <c r="AW36" t="str">
        <f t="shared" si="8"/>
        <v/>
      </c>
      <c r="AY36" s="6" t="str">
        <f t="shared" si="13"/>
        <v/>
      </c>
      <c r="BB36" s="6" t="str">
        <f t="shared" si="10"/>
        <v>Ja</v>
      </c>
      <c r="BK36" t="s">
        <v>10</v>
      </c>
    </row>
    <row r="37" spans="1:63" ht="15" customHeight="1" x14ac:dyDescent="0.35">
      <c r="A37" t="s">
        <v>31</v>
      </c>
      <c r="B37" t="s">
        <v>38</v>
      </c>
      <c r="C37">
        <v>0.19012299999999999</v>
      </c>
      <c r="D37">
        <v>40.3748</v>
      </c>
      <c r="E37">
        <v>11.812799999999999</v>
      </c>
      <c r="F37">
        <v>0.13636400000000001</v>
      </c>
      <c r="G37" t="s">
        <v>14</v>
      </c>
      <c r="H37" t="s">
        <v>10</v>
      </c>
      <c r="K37" s="6">
        <f>VLOOKUP($B37,'Egen hetvattenprod'!$B$1:$AP$500,MATCH("Summa tillförd energi:",'Egen hetvattenprod'!$B$1:$AY$1,0),FALSE)</f>
        <v>8.6</v>
      </c>
      <c r="L37" s="6">
        <f>VLOOKUP($B37,Kraftvärmeprod!$B$1:$AO$500,MATCH("Summa tillförd energi:",Kraftvärmeprod!$B$1:$AV$1,0),FALSE)</f>
        <v>0</v>
      </c>
      <c r="M37" s="33">
        <f>VLOOKUP($B37,'Allokerad kvv'!$B$1:$AO$500,MATCH("Summa allokerad tillförd energi:",'Allokerad kvv'!$B$1:$AV$1,0),FALSE)</f>
        <v>0</v>
      </c>
      <c r="N37" s="33">
        <f>VLOOKUP($B37,'Justerad allokering'!$B$1:$AO$500,MATCH("Summa justerad allokerad tillförd energi:",'Justerad allokering'!$B$1:$AV$1,0),FALSE)</f>
        <v>0</v>
      </c>
      <c r="O37" s="6">
        <f>VLOOKUP($B37,'Slutlig allokering'!$B$2:$AL$500,MATCH("Summa justerad allokerad tillförd energi:",'Slutlig allokering'!$B$2:$AS$2,0),FALSE)</f>
        <v>0</v>
      </c>
      <c r="P37" s="6">
        <f>VLOOKUP($B37,'Köpt hetvatten'!$B$1:$AP$500,MATCH("Med verkningsgrad:",'Köpt hetvatten'!$B$1:$AW$1,0),FALSE)</f>
        <v>0</v>
      </c>
      <c r="Q37" s="6">
        <f>VLOOKUP($B37,Spillvärme!$B$1:$AP$500,MATCH("Summa tillförd energi:",Spillvärme!$B$1:$AW$1,0),FALSE)</f>
        <v>0</v>
      </c>
      <c r="R37" s="6">
        <f>VLOOKUP($B37,Miljö!$B$1:$AP$500,MATCH("Summa tillförd energi:",Miljö!$B$1:$AW$1,0),FALSE)</f>
        <v>0.2</v>
      </c>
      <c r="S37" s="33">
        <f t="shared" si="4"/>
        <v>0</v>
      </c>
      <c r="T37" s="6" t="str">
        <f>VLOOKUP($B37,Miljö!$B$1:$AP$500,MATCH("Köpt prod.spec hetvatten",Miljö!$B$1:$AW$1,0),FALSE)</f>
        <v/>
      </c>
      <c r="U37" s="6">
        <f t="shared" si="5"/>
        <v>8.7999999999999989</v>
      </c>
      <c r="V37" s="6">
        <f>VLOOKUP($B37,Leveranser!$B$1:$AP$500,MATCH("Total levererad värme",Leveranser!$B$1:$AW$1,0),FALSE)</f>
        <v>8.1</v>
      </c>
      <c r="W37" s="6">
        <f>IFERROR(VLOOKUP($B37,Miljö!$B$1:$AP$500,MATCH("Såld mängd produktionsspecifik fjärrvärme (GWh)",Miljö!$B$1:$AW$1,0),FALSE)/1,0)</f>
        <v>0</v>
      </c>
      <c r="X37" s="6"/>
      <c r="Y37" s="30">
        <f t="shared" si="6"/>
        <v>0.92045454545454553</v>
      </c>
      <c r="Z37" s="6"/>
      <c r="AA37" s="30" t="str">
        <f t="shared" si="7"/>
        <v/>
      </c>
      <c r="AC37" t="s">
        <v>10</v>
      </c>
      <c r="AD37" t="s">
        <v>20</v>
      </c>
      <c r="AE37" s="25" t="str">
        <f t="shared" si="2"/>
        <v>ja</v>
      </c>
      <c r="AF37" t="s">
        <v>20</v>
      </c>
      <c r="AG37" t="s">
        <v>20</v>
      </c>
      <c r="AM37" s="6" t="str">
        <f t="shared" si="3"/>
        <v/>
      </c>
      <c r="AO37" s="6" t="str">
        <f t="shared" si="11"/>
        <v/>
      </c>
      <c r="AQ37" s="6" t="str">
        <f t="shared" si="12"/>
        <v/>
      </c>
      <c r="AR37" s="6"/>
      <c r="AW37" t="str">
        <f t="shared" si="8"/>
        <v/>
      </c>
      <c r="AY37" s="6" t="str">
        <f t="shared" si="13"/>
        <v/>
      </c>
      <c r="BB37" s="6" t="str">
        <f t="shared" si="10"/>
        <v>Ja</v>
      </c>
      <c r="BK37" t="s">
        <v>10</v>
      </c>
    </row>
    <row r="38" spans="1:63" ht="15" customHeight="1" x14ac:dyDescent="0.35">
      <c r="A38" t="s">
        <v>31</v>
      </c>
      <c r="B38" t="s">
        <v>39</v>
      </c>
      <c r="C38">
        <v>0.27945900000000001</v>
      </c>
      <c r="D38">
        <v>43.185899999999997</v>
      </c>
      <c r="E38">
        <v>17.990500000000001</v>
      </c>
      <c r="F38">
        <v>0.1</v>
      </c>
      <c r="G38" t="s">
        <v>14</v>
      </c>
      <c r="H38" t="s">
        <v>10</v>
      </c>
      <c r="K38" s="6">
        <f>VLOOKUP($B38,'Egen hetvattenprod'!$B$1:$AP$500,MATCH("Summa tillförd energi:",'Egen hetvattenprod'!$B$1:$AY$1,0),FALSE)</f>
        <v>4.8</v>
      </c>
      <c r="L38" s="6">
        <f>VLOOKUP($B38,Kraftvärmeprod!$B$1:$AO$500,MATCH("Summa tillförd energi:",Kraftvärmeprod!$B$1:$AV$1,0),FALSE)</f>
        <v>0</v>
      </c>
      <c r="M38" s="33">
        <f>VLOOKUP($B38,'Allokerad kvv'!$B$1:$AO$500,MATCH("Summa allokerad tillförd energi:",'Allokerad kvv'!$B$1:$AV$1,0),FALSE)</f>
        <v>0</v>
      </c>
      <c r="N38" s="33">
        <f>VLOOKUP($B38,'Justerad allokering'!$B$1:$AO$500,MATCH("Summa justerad allokerad tillförd energi:",'Justerad allokering'!$B$1:$AV$1,0),FALSE)</f>
        <v>0</v>
      </c>
      <c r="O38" s="6">
        <f>VLOOKUP($B38,'Slutlig allokering'!$B$2:$AL$500,MATCH("Summa justerad allokerad tillförd energi:",'Slutlig allokering'!$B$2:$AS$2,0),FALSE)</f>
        <v>0</v>
      </c>
      <c r="P38" s="6">
        <f>VLOOKUP($B38,'Köpt hetvatten'!$B$1:$AP$500,MATCH("Med verkningsgrad:",'Köpt hetvatten'!$B$1:$AW$1,0),FALSE)</f>
        <v>0</v>
      </c>
      <c r="Q38" s="6">
        <f>VLOOKUP($B38,Spillvärme!$B$1:$AP$500,MATCH("Summa tillförd energi:",Spillvärme!$B$1:$AW$1,0),FALSE)</f>
        <v>0</v>
      </c>
      <c r="R38" s="6">
        <f>VLOOKUP($B38,Miljö!$B$1:$AP$500,MATCH("Summa tillförd energi:",Miljö!$B$1:$AW$1,0),FALSE)</f>
        <v>0.2</v>
      </c>
      <c r="S38" s="33">
        <f t="shared" si="4"/>
        <v>0</v>
      </c>
      <c r="T38" s="6" t="str">
        <f>VLOOKUP($B38,Miljö!$B$1:$AP$500,MATCH("Köpt prod.spec hetvatten",Miljö!$B$1:$AW$1,0),FALSE)</f>
        <v/>
      </c>
      <c r="U38" s="6">
        <f t="shared" si="5"/>
        <v>5</v>
      </c>
      <c r="V38" s="6">
        <f>VLOOKUP($B38,Leveranser!$B$1:$AP$500,MATCH("Total levererad värme",Leveranser!$B$1:$AW$1,0),FALSE)</f>
        <v>3.7</v>
      </c>
      <c r="W38" s="6">
        <f>IFERROR(VLOOKUP($B38,Miljö!$B$1:$AP$500,MATCH("Såld mängd produktionsspecifik fjärrvärme (GWh)",Miljö!$B$1:$AW$1,0),FALSE)/1,0)</f>
        <v>0</v>
      </c>
      <c r="X38" s="6"/>
      <c r="Y38" s="30">
        <f t="shared" si="6"/>
        <v>0.74</v>
      </c>
      <c r="Z38" s="6"/>
      <c r="AA38" s="30" t="str">
        <f t="shared" si="7"/>
        <v/>
      </c>
      <c r="AC38" t="s">
        <v>10</v>
      </c>
      <c r="AD38" t="s">
        <v>20</v>
      </c>
      <c r="AE38" s="25" t="str">
        <f t="shared" si="2"/>
        <v>ja</v>
      </c>
      <c r="AF38" t="s">
        <v>20</v>
      </c>
      <c r="AG38" t="s">
        <v>20</v>
      </c>
      <c r="AM38" s="6" t="str">
        <f t="shared" si="3"/>
        <v/>
      </c>
      <c r="AO38" s="6" t="str">
        <f t="shared" si="11"/>
        <v/>
      </c>
      <c r="AQ38" s="6" t="str">
        <f t="shared" si="12"/>
        <v/>
      </c>
      <c r="AR38" s="6"/>
      <c r="AW38" t="str">
        <f t="shared" si="8"/>
        <v/>
      </c>
      <c r="AY38" s="6" t="str">
        <f t="shared" si="13"/>
        <v/>
      </c>
      <c r="BB38" s="6" t="str">
        <f t="shared" si="10"/>
        <v>Ja</v>
      </c>
      <c r="BK38" t="s">
        <v>10</v>
      </c>
    </row>
    <row r="39" spans="1:63" ht="15" customHeight="1" x14ac:dyDescent="0.35">
      <c r="A39" t="s">
        <v>31</v>
      </c>
      <c r="B39" t="s">
        <v>40</v>
      </c>
      <c r="C39">
        <v>0.19647100000000001</v>
      </c>
      <c r="D39">
        <v>22.694700000000001</v>
      </c>
      <c r="E39">
        <v>16.5488</v>
      </c>
      <c r="F39">
        <v>4.5454500000000002E-2</v>
      </c>
      <c r="G39" t="s">
        <v>14</v>
      </c>
      <c r="H39" t="s">
        <v>10</v>
      </c>
      <c r="K39" s="6">
        <f>VLOOKUP($B39,'Egen hetvattenprod'!$B$1:$AP$500,MATCH("Summa tillförd energi:",'Egen hetvattenprod'!$B$1:$AY$1,0),FALSE)</f>
        <v>4.2</v>
      </c>
      <c r="L39" s="6">
        <f>VLOOKUP($B39,Kraftvärmeprod!$B$1:$AO$500,MATCH("Summa tillförd energi:",Kraftvärmeprod!$B$1:$AV$1,0),FALSE)</f>
        <v>0</v>
      </c>
      <c r="M39" s="33">
        <f>VLOOKUP($B39,'Allokerad kvv'!$B$1:$AO$500,MATCH("Summa allokerad tillförd energi:",'Allokerad kvv'!$B$1:$AV$1,0),FALSE)</f>
        <v>0</v>
      </c>
      <c r="N39" s="33">
        <f>VLOOKUP($B39,'Justerad allokering'!$B$1:$AO$500,MATCH("Summa justerad allokerad tillförd energi:",'Justerad allokering'!$B$1:$AV$1,0),FALSE)</f>
        <v>0</v>
      </c>
      <c r="O39" s="6">
        <f>VLOOKUP($B39,'Slutlig allokering'!$B$2:$AL$500,MATCH("Summa justerad allokerad tillförd energi:",'Slutlig allokering'!$B$2:$AS$2,0),FALSE)</f>
        <v>0</v>
      </c>
      <c r="P39" s="6">
        <f>VLOOKUP($B39,'Köpt hetvatten'!$B$1:$AP$500,MATCH("Med verkningsgrad:",'Köpt hetvatten'!$B$1:$AW$1,0),FALSE)</f>
        <v>0</v>
      </c>
      <c r="Q39" s="6">
        <f>VLOOKUP($B39,Spillvärme!$B$1:$AP$500,MATCH("Summa tillförd energi:",Spillvärme!$B$1:$AW$1,0),FALSE)</f>
        <v>0</v>
      </c>
      <c r="R39" s="6">
        <f>VLOOKUP($B39,Miljö!$B$1:$AP$500,MATCH("Summa tillförd energi:",Miljö!$B$1:$AW$1,0),FALSE)</f>
        <v>0.2</v>
      </c>
      <c r="S39" s="33">
        <f t="shared" si="4"/>
        <v>0</v>
      </c>
      <c r="T39" s="6" t="str">
        <f>VLOOKUP($B39,Miljö!$B$1:$AP$500,MATCH("Köpt prod.spec hetvatten",Miljö!$B$1:$AW$1,0),FALSE)</f>
        <v/>
      </c>
      <c r="U39" s="6">
        <f t="shared" si="5"/>
        <v>4.4000000000000004</v>
      </c>
      <c r="V39" s="6">
        <f>VLOOKUP($B39,Leveranser!$B$1:$AP$500,MATCH("Total levererad värme",Leveranser!$B$1:$AW$1,0),FALSE)</f>
        <v>3.4</v>
      </c>
      <c r="W39" s="6">
        <f>IFERROR(VLOOKUP($B39,Miljö!$B$1:$AP$500,MATCH("Såld mängd produktionsspecifik fjärrvärme (GWh)",Miljö!$B$1:$AW$1,0),FALSE)/1,0)</f>
        <v>0</v>
      </c>
      <c r="X39" s="6"/>
      <c r="Y39" s="30">
        <f t="shared" si="6"/>
        <v>0.7727272727272726</v>
      </c>
      <c r="Z39" s="6"/>
      <c r="AA39" s="30" t="str">
        <f t="shared" si="7"/>
        <v/>
      </c>
      <c r="AC39" t="s">
        <v>10</v>
      </c>
      <c r="AD39" t="s">
        <v>20</v>
      </c>
      <c r="AE39" s="25" t="str">
        <f t="shared" si="2"/>
        <v>ja</v>
      </c>
      <c r="AF39" t="s">
        <v>20</v>
      </c>
      <c r="AG39" t="s">
        <v>20</v>
      </c>
      <c r="AM39" s="6" t="str">
        <f t="shared" si="3"/>
        <v/>
      </c>
      <c r="AO39" s="6" t="str">
        <f t="shared" si="11"/>
        <v/>
      </c>
      <c r="AQ39" s="6" t="str">
        <f t="shared" si="12"/>
        <v/>
      </c>
      <c r="AR39" s="6"/>
      <c r="AW39" t="str">
        <f t="shared" si="8"/>
        <v/>
      </c>
      <c r="AY39" s="6" t="str">
        <f t="shared" si="13"/>
        <v/>
      </c>
      <c r="BB39" s="6" t="str">
        <f t="shared" si="10"/>
        <v>Ja</v>
      </c>
      <c r="BK39" t="s">
        <v>10</v>
      </c>
    </row>
    <row r="40" spans="1:63" ht="15" customHeight="1" x14ac:dyDescent="0.35">
      <c r="A40" t="s">
        <v>31</v>
      </c>
      <c r="B40" t="s">
        <v>41</v>
      </c>
      <c r="C40">
        <v>7.8318200000000004E-2</v>
      </c>
      <c r="D40">
        <v>19.4848</v>
      </c>
      <c r="E40">
        <v>11.5748</v>
      </c>
      <c r="F40">
        <v>1.46628E-2</v>
      </c>
      <c r="G40" t="s">
        <v>14</v>
      </c>
      <c r="H40" t="s">
        <v>10</v>
      </c>
      <c r="K40" s="6">
        <f>VLOOKUP($B40,'Egen hetvattenprod'!$B$1:$AP$500,MATCH("Summa tillförd energi:",'Egen hetvattenprod'!$B$1:$AY$1,0),FALSE)</f>
        <v>34</v>
      </c>
      <c r="L40" s="6">
        <f>VLOOKUP($B40,Kraftvärmeprod!$B$1:$AO$500,MATCH("Summa tillförd energi:",Kraftvärmeprod!$B$1:$AV$1,0),FALSE)</f>
        <v>0</v>
      </c>
      <c r="M40" s="33">
        <f>VLOOKUP($B40,'Allokerad kvv'!$B$1:$AO$500,MATCH("Summa allokerad tillförd energi:",'Allokerad kvv'!$B$1:$AV$1,0),FALSE)</f>
        <v>0</v>
      </c>
      <c r="N40" s="33">
        <f>VLOOKUP($B40,'Justerad allokering'!$B$1:$AO$500,MATCH("Summa justerad allokerad tillförd energi:",'Justerad allokering'!$B$1:$AV$1,0),FALSE)</f>
        <v>0</v>
      </c>
      <c r="O40" s="6">
        <f>VLOOKUP($B40,'Slutlig allokering'!$B$2:$AL$500,MATCH("Summa justerad allokerad tillförd energi:",'Slutlig allokering'!$B$2:$AS$2,0),FALSE)</f>
        <v>0</v>
      </c>
      <c r="P40" s="6">
        <f>VLOOKUP($B40,'Köpt hetvatten'!$B$1:$AP$500,MATCH("Med verkningsgrad:",'Köpt hetvatten'!$B$1:$AW$1,0),FALSE)</f>
        <v>0</v>
      </c>
      <c r="Q40" s="6">
        <f>VLOOKUP($B40,Spillvärme!$B$1:$AP$500,MATCH("Summa tillförd energi:",Spillvärme!$B$1:$AW$1,0),FALSE)</f>
        <v>0</v>
      </c>
      <c r="R40" s="6">
        <f>VLOOKUP($B40,Miljö!$B$1:$AP$500,MATCH("Summa tillförd energi:",Miljö!$B$1:$AW$1,0),FALSE)</f>
        <v>0.1</v>
      </c>
      <c r="S40" s="33">
        <f t="shared" si="4"/>
        <v>0</v>
      </c>
      <c r="T40" s="6" t="str">
        <f>VLOOKUP($B40,Miljö!$B$1:$AP$500,MATCH("Köpt prod.spec hetvatten",Miljö!$B$1:$AW$1,0),FALSE)</f>
        <v/>
      </c>
      <c r="U40" s="6">
        <f t="shared" si="5"/>
        <v>34.1</v>
      </c>
      <c r="V40" s="6">
        <f>VLOOKUP($B40,Leveranser!$B$1:$AP$500,MATCH("Total levererad värme",Leveranser!$B$1:$AW$1,0),FALSE)</f>
        <v>22</v>
      </c>
      <c r="W40" s="6">
        <f>IFERROR(VLOOKUP($B40,Miljö!$B$1:$AP$500,MATCH("Såld mängd produktionsspecifik fjärrvärme (GWh)",Miljö!$B$1:$AW$1,0),FALSE)/1,0)</f>
        <v>0</v>
      </c>
      <c r="X40" s="6"/>
      <c r="Y40" s="30">
        <f t="shared" si="6"/>
        <v>0.64516129032258063</v>
      </c>
      <c r="Z40" s="6"/>
      <c r="AA40" s="30" t="str">
        <f t="shared" si="7"/>
        <v/>
      </c>
      <c r="AC40" t="s">
        <v>10</v>
      </c>
      <c r="AD40" t="s">
        <v>20</v>
      </c>
      <c r="AE40" s="25" t="str">
        <f t="shared" si="2"/>
        <v>ja</v>
      </c>
      <c r="AF40" t="s">
        <v>20</v>
      </c>
      <c r="AG40" t="s">
        <v>20</v>
      </c>
      <c r="AM40" s="6" t="str">
        <f t="shared" si="3"/>
        <v/>
      </c>
      <c r="AO40" s="6" t="str">
        <f t="shared" si="11"/>
        <v/>
      </c>
      <c r="AQ40" s="6" t="str">
        <f t="shared" si="12"/>
        <v/>
      </c>
      <c r="AR40" s="6"/>
      <c r="AW40" t="str">
        <f t="shared" si="8"/>
        <v/>
      </c>
      <c r="AY40" s="6" t="str">
        <f t="shared" si="13"/>
        <v/>
      </c>
      <c r="BB40" s="6" t="str">
        <f t="shared" si="10"/>
        <v>Ja</v>
      </c>
      <c r="BK40" t="s">
        <v>10</v>
      </c>
    </row>
    <row r="41" spans="1:63" ht="15" customHeight="1" x14ac:dyDescent="0.35">
      <c r="A41" t="s">
        <v>31</v>
      </c>
      <c r="B41" t="s">
        <v>42</v>
      </c>
      <c r="C41">
        <v>1.1810999999999999E-5</v>
      </c>
      <c r="D41">
        <v>0</v>
      </c>
      <c r="E41">
        <v>0</v>
      </c>
      <c r="F41">
        <v>0</v>
      </c>
      <c r="G41" t="s">
        <v>14</v>
      </c>
      <c r="H41" t="s">
        <v>10</v>
      </c>
      <c r="K41" s="6">
        <f>VLOOKUP($B41,'Egen hetvattenprod'!$B$1:$AP$500,MATCH("Summa tillförd energi:",'Egen hetvattenprod'!$B$1:$AY$1,0),FALSE)</f>
        <v>0</v>
      </c>
      <c r="L41" s="6">
        <f>VLOOKUP($B41,Kraftvärmeprod!$B$1:$AO$500,MATCH("Summa tillförd energi:",Kraftvärmeprod!$B$1:$AV$1,0),FALSE)</f>
        <v>0</v>
      </c>
      <c r="M41" s="33">
        <f>VLOOKUP($B41,'Allokerad kvv'!$B$1:$AO$500,MATCH("Summa allokerad tillförd energi:",'Allokerad kvv'!$B$1:$AV$1,0),FALSE)</f>
        <v>0</v>
      </c>
      <c r="N41" s="33">
        <f>VLOOKUP($B41,'Justerad allokering'!$B$1:$AO$500,MATCH("Summa justerad allokerad tillförd energi:",'Justerad allokering'!$B$1:$AV$1,0),FALSE)</f>
        <v>0</v>
      </c>
      <c r="O41" s="6">
        <f>VLOOKUP($B41,'Slutlig allokering'!$B$2:$AL$500,MATCH("Summa justerad allokerad tillförd energi:",'Slutlig allokering'!$B$2:$AS$2,0),FALSE)</f>
        <v>0</v>
      </c>
      <c r="P41" s="6">
        <f>VLOOKUP($B41,'Köpt hetvatten'!$B$1:$AP$500,MATCH("Med verkningsgrad:",'Köpt hetvatten'!$B$1:$AW$1,0),FALSE)</f>
        <v>29.176470588235297</v>
      </c>
      <c r="Q41" s="6">
        <f>VLOOKUP($B41,Spillvärme!$B$1:$AP$500,MATCH("Summa tillförd energi:",Spillvärme!$B$1:$AW$1,0),FALSE)</f>
        <v>0</v>
      </c>
      <c r="R41" s="6">
        <f>VLOOKUP($B41,Miljö!$B$1:$AP$500,MATCH("Summa tillförd energi:",Miljö!$B$1:$AW$1,0),FALSE)</f>
        <v>0.01</v>
      </c>
      <c r="S41" s="33">
        <f t="shared" si="4"/>
        <v>0</v>
      </c>
      <c r="T41" s="6" t="str">
        <f>VLOOKUP($B41,Miljö!$B$1:$AP$500,MATCH("Köpt prod.spec hetvatten",Miljö!$B$1:$AW$1,0),FALSE)</f>
        <v/>
      </c>
      <c r="U41" s="6">
        <f t="shared" si="5"/>
        <v>29.186470588235299</v>
      </c>
      <c r="V41" s="6">
        <f>VLOOKUP($B41,Leveranser!$B$1:$AP$500,MATCH("Total levererad värme",Leveranser!$B$1:$AW$1,0),FALSE)</f>
        <v>25.4</v>
      </c>
      <c r="W41" s="6">
        <f>IFERROR(VLOOKUP($B41,Miljö!$B$1:$AP$500,MATCH("Såld mängd produktionsspecifik fjärrvärme (GWh)",Miljö!$B$1:$AW$1,0),FALSE)/1,0)</f>
        <v>0</v>
      </c>
      <c r="X41" s="6"/>
      <c r="Y41" s="30">
        <f t="shared" si="6"/>
        <v>0.87026623939375602</v>
      </c>
      <c r="Z41" s="6"/>
      <c r="AA41" s="30" t="str">
        <f t="shared" si="7"/>
        <v/>
      </c>
      <c r="AC41" t="s">
        <v>10</v>
      </c>
      <c r="AD41" t="s">
        <v>20</v>
      </c>
      <c r="AE41" s="25" t="str">
        <f t="shared" si="2"/>
        <v>ja</v>
      </c>
      <c r="AF41" t="s">
        <v>20</v>
      </c>
      <c r="AG41" t="s">
        <v>20</v>
      </c>
      <c r="AM41" s="6" t="str">
        <f t="shared" si="3"/>
        <v/>
      </c>
      <c r="AO41" s="6" t="str">
        <f t="shared" si="11"/>
        <v/>
      </c>
      <c r="AQ41" s="6" t="str">
        <f t="shared" si="12"/>
        <v/>
      </c>
      <c r="AR41" s="6"/>
      <c r="AW41" t="str">
        <f t="shared" si="8"/>
        <v/>
      </c>
      <c r="AY41" s="6" t="str">
        <f t="shared" si="13"/>
        <v/>
      </c>
      <c r="BB41" s="6" t="str">
        <f t="shared" si="10"/>
        <v>Ja</v>
      </c>
      <c r="BK41" t="s">
        <v>10</v>
      </c>
    </row>
    <row r="42" spans="1:63" ht="15" customHeight="1" x14ac:dyDescent="0.35">
      <c r="A42" t="s">
        <v>31</v>
      </c>
      <c r="B42" t="s">
        <v>43</v>
      </c>
      <c r="C42">
        <v>0.15803300000000001</v>
      </c>
      <c r="D42">
        <v>11.7538</v>
      </c>
      <c r="E42">
        <v>16.759499999999999</v>
      </c>
      <c r="F42">
        <v>1.2500000000000001E-2</v>
      </c>
      <c r="G42" t="s">
        <v>14</v>
      </c>
      <c r="H42" t="s">
        <v>10</v>
      </c>
      <c r="K42" s="6">
        <f>VLOOKUP($B42,'Egen hetvattenprod'!$B$1:$AP$500,MATCH("Summa tillförd energi:",'Egen hetvattenprod'!$B$1:$AY$1,0),FALSE)</f>
        <v>7.8</v>
      </c>
      <c r="L42" s="6">
        <f>VLOOKUP($B42,Kraftvärmeprod!$B$1:$AO$500,MATCH("Summa tillförd energi:",Kraftvärmeprod!$B$1:$AV$1,0),FALSE)</f>
        <v>0</v>
      </c>
      <c r="M42" s="33">
        <f>VLOOKUP($B42,'Allokerad kvv'!$B$1:$AO$500,MATCH("Summa allokerad tillförd energi:",'Allokerad kvv'!$B$1:$AV$1,0),FALSE)</f>
        <v>0</v>
      </c>
      <c r="N42" s="33">
        <f>VLOOKUP($B42,'Justerad allokering'!$B$1:$AO$500,MATCH("Summa justerad allokerad tillförd energi:",'Justerad allokering'!$B$1:$AV$1,0),FALSE)</f>
        <v>0</v>
      </c>
      <c r="O42" s="6">
        <f>VLOOKUP($B42,'Slutlig allokering'!$B$2:$AL$500,MATCH("Summa justerad allokerad tillförd energi:",'Slutlig allokering'!$B$2:$AS$2,0),FALSE)</f>
        <v>0</v>
      </c>
      <c r="P42" s="6">
        <f>VLOOKUP($B42,'Köpt hetvatten'!$B$1:$AP$500,MATCH("Med verkningsgrad:",'Köpt hetvatten'!$B$1:$AW$1,0),FALSE)</f>
        <v>0</v>
      </c>
      <c r="Q42" s="6">
        <f>VLOOKUP($B42,Spillvärme!$B$1:$AP$500,MATCH("Summa tillförd energi:",Spillvärme!$B$1:$AW$1,0),FALSE)</f>
        <v>0</v>
      </c>
      <c r="R42" s="6">
        <f>VLOOKUP($B42,Miljö!$B$1:$AP$500,MATCH("Summa tillförd energi:",Miljö!$B$1:$AW$1,0),FALSE)</f>
        <v>0.2</v>
      </c>
      <c r="S42" s="33">
        <f t="shared" si="4"/>
        <v>0</v>
      </c>
      <c r="T42" s="6" t="str">
        <f>VLOOKUP($B42,Miljö!$B$1:$AP$500,MATCH("Köpt prod.spec hetvatten",Miljö!$B$1:$AW$1,0),FALSE)</f>
        <v/>
      </c>
      <c r="U42" s="6">
        <f t="shared" si="5"/>
        <v>8</v>
      </c>
      <c r="V42" s="6">
        <f>VLOOKUP($B42,Leveranser!$B$1:$AP$500,MATCH("Total levererad värme",Leveranser!$B$1:$AW$1,0),FALSE)</f>
        <v>6.1</v>
      </c>
      <c r="W42" s="6">
        <f>IFERROR(VLOOKUP($B42,Miljö!$B$1:$AP$500,MATCH("Såld mängd produktionsspecifik fjärrvärme (GWh)",Miljö!$B$1:$AW$1,0),FALSE)/1,0)</f>
        <v>0</v>
      </c>
      <c r="X42" s="6"/>
      <c r="Y42" s="30">
        <f t="shared" si="6"/>
        <v>0.76249999999999996</v>
      </c>
      <c r="Z42" s="6"/>
      <c r="AA42" s="30" t="str">
        <f t="shared" si="7"/>
        <v/>
      </c>
      <c r="AC42" t="s">
        <v>10</v>
      </c>
      <c r="AD42" t="s">
        <v>20</v>
      </c>
      <c r="AE42" s="25" t="str">
        <f t="shared" si="2"/>
        <v>ja</v>
      </c>
      <c r="AF42" t="s">
        <v>20</v>
      </c>
      <c r="AG42" t="s">
        <v>20</v>
      </c>
      <c r="AM42" s="6" t="str">
        <f t="shared" si="3"/>
        <v/>
      </c>
      <c r="AO42" s="6" t="str">
        <f t="shared" si="11"/>
        <v/>
      </c>
      <c r="AQ42" s="6" t="str">
        <f t="shared" si="12"/>
        <v/>
      </c>
      <c r="AR42" s="6"/>
      <c r="AW42" t="str">
        <f t="shared" si="8"/>
        <v/>
      </c>
      <c r="AY42" s="6" t="str">
        <f t="shared" si="13"/>
        <v/>
      </c>
      <c r="BB42" s="6" t="str">
        <f t="shared" si="10"/>
        <v>Ja</v>
      </c>
      <c r="BK42" t="s">
        <v>10</v>
      </c>
    </row>
    <row r="43" spans="1:63" ht="15" customHeight="1" x14ac:dyDescent="0.35">
      <c r="A43" t="s">
        <v>31</v>
      </c>
      <c r="B43" t="s">
        <v>44</v>
      </c>
      <c r="C43">
        <v>0.17391300000000001</v>
      </c>
      <c r="D43">
        <v>18.29</v>
      </c>
      <c r="E43">
        <v>15.622999999999999</v>
      </c>
      <c r="F43">
        <v>3.5714299999999997E-2</v>
      </c>
      <c r="G43" t="s">
        <v>14</v>
      </c>
      <c r="H43" t="s">
        <v>10</v>
      </c>
      <c r="K43" s="6">
        <f>VLOOKUP($B43,'Egen hetvattenprod'!$B$1:$AP$500,MATCH("Summa tillförd energi:",'Egen hetvattenprod'!$B$1:$AY$1,0),FALSE)</f>
        <v>2.7</v>
      </c>
      <c r="L43" s="6">
        <f>VLOOKUP($B43,Kraftvärmeprod!$B$1:$AO$500,MATCH("Summa tillförd energi:",Kraftvärmeprod!$B$1:$AV$1,0),FALSE)</f>
        <v>0</v>
      </c>
      <c r="M43" s="33">
        <f>VLOOKUP($B43,'Allokerad kvv'!$B$1:$AO$500,MATCH("Summa allokerad tillförd energi:",'Allokerad kvv'!$B$1:$AV$1,0),FALSE)</f>
        <v>0</v>
      </c>
      <c r="N43" s="33">
        <f>VLOOKUP($B43,'Justerad allokering'!$B$1:$AO$500,MATCH("Summa justerad allokerad tillförd energi:",'Justerad allokering'!$B$1:$AV$1,0),FALSE)</f>
        <v>0</v>
      </c>
      <c r="O43" s="6">
        <f>VLOOKUP($B43,'Slutlig allokering'!$B$2:$AL$500,MATCH("Summa justerad allokerad tillförd energi:",'Slutlig allokering'!$B$2:$AS$2,0),FALSE)</f>
        <v>0</v>
      </c>
      <c r="P43" s="6">
        <f>VLOOKUP($B43,'Köpt hetvatten'!$B$1:$AP$500,MATCH("Med verkningsgrad:",'Köpt hetvatten'!$B$1:$AW$1,0),FALSE)</f>
        <v>0</v>
      </c>
      <c r="Q43" s="6">
        <f>VLOOKUP($B43,Spillvärme!$B$1:$AP$500,MATCH("Summa tillförd energi:",Spillvärme!$B$1:$AW$1,0),FALSE)</f>
        <v>0</v>
      </c>
      <c r="R43" s="6">
        <f>VLOOKUP($B43,Miljö!$B$1:$AP$500,MATCH("Summa tillförd energi:",Miljö!$B$1:$AW$1,0),FALSE)</f>
        <v>0.1</v>
      </c>
      <c r="S43" s="33">
        <f t="shared" si="4"/>
        <v>0</v>
      </c>
      <c r="T43" s="6" t="str">
        <f>VLOOKUP($B43,Miljö!$B$1:$AP$500,MATCH("Köpt prod.spec hetvatten",Miljö!$B$1:$AW$1,0),FALSE)</f>
        <v/>
      </c>
      <c r="U43" s="6">
        <f t="shared" si="5"/>
        <v>2.8000000000000003</v>
      </c>
      <c r="V43" s="6">
        <f>VLOOKUP($B43,Leveranser!$B$1:$AP$500,MATCH("Total levererad värme",Leveranser!$B$1:$AW$1,0),FALSE)</f>
        <v>2.2999999999999998</v>
      </c>
      <c r="W43" s="6">
        <f>IFERROR(VLOOKUP($B43,Miljö!$B$1:$AP$500,MATCH("Såld mängd produktionsspecifik fjärrvärme (GWh)",Miljö!$B$1:$AW$1,0),FALSE)/1,0)</f>
        <v>0</v>
      </c>
      <c r="X43" s="6"/>
      <c r="Y43" s="30">
        <f t="shared" si="6"/>
        <v>0.82142857142857129</v>
      </c>
      <c r="Z43" s="6"/>
      <c r="AA43" s="30" t="str">
        <f t="shared" si="7"/>
        <v/>
      </c>
      <c r="AC43" t="s">
        <v>10</v>
      </c>
      <c r="AD43" t="s">
        <v>20</v>
      </c>
      <c r="AE43" s="25" t="str">
        <f t="shared" si="2"/>
        <v>ja</v>
      </c>
      <c r="AF43" t="s">
        <v>20</v>
      </c>
      <c r="AG43" t="s">
        <v>20</v>
      </c>
      <c r="AM43" s="6" t="str">
        <f t="shared" si="3"/>
        <v/>
      </c>
      <c r="AO43" s="6" t="str">
        <f t="shared" si="11"/>
        <v/>
      </c>
      <c r="AQ43" s="6" t="str">
        <f t="shared" si="12"/>
        <v/>
      </c>
      <c r="AR43" s="6"/>
      <c r="AW43" t="str">
        <f t="shared" si="8"/>
        <v/>
      </c>
      <c r="AY43" s="6" t="str">
        <f t="shared" si="13"/>
        <v/>
      </c>
      <c r="BB43" s="6" t="str">
        <f t="shared" si="10"/>
        <v>Ja</v>
      </c>
      <c r="BK43" t="s">
        <v>10</v>
      </c>
    </row>
    <row r="44" spans="1:63" ht="15" customHeight="1" x14ac:dyDescent="0.35">
      <c r="A44" t="s">
        <v>31</v>
      </c>
      <c r="B44" t="s">
        <v>45</v>
      </c>
      <c r="C44">
        <v>0.175345</v>
      </c>
      <c r="D44">
        <v>16.5093</v>
      </c>
      <c r="E44">
        <v>16.8734</v>
      </c>
      <c r="F44">
        <v>2.6666700000000002E-2</v>
      </c>
      <c r="G44" t="s">
        <v>14</v>
      </c>
      <c r="H44" t="s">
        <v>10</v>
      </c>
      <c r="K44" s="6">
        <f>VLOOKUP($B44,'Egen hetvattenprod'!$B$1:$AP$500,MATCH("Summa tillförd energi:",'Egen hetvattenprod'!$B$1:$AY$1,0),FALSE)</f>
        <v>3.7</v>
      </c>
      <c r="L44" s="6">
        <f>VLOOKUP($B44,Kraftvärmeprod!$B$1:$AO$500,MATCH("Summa tillförd energi:",Kraftvärmeprod!$B$1:$AV$1,0),FALSE)</f>
        <v>0</v>
      </c>
      <c r="M44" s="33">
        <f>VLOOKUP($B44,'Allokerad kvv'!$B$1:$AO$500,MATCH("Summa allokerad tillförd energi:",'Allokerad kvv'!$B$1:$AV$1,0),FALSE)</f>
        <v>0</v>
      </c>
      <c r="N44" s="33">
        <f>VLOOKUP($B44,'Justerad allokering'!$B$1:$AO$500,MATCH("Summa justerad allokerad tillförd energi:",'Justerad allokering'!$B$1:$AV$1,0),FALSE)</f>
        <v>0</v>
      </c>
      <c r="O44" s="6">
        <f>VLOOKUP($B44,'Slutlig allokering'!$B$2:$AL$500,MATCH("Summa justerad allokerad tillförd energi:",'Slutlig allokering'!$B$2:$AS$2,0),FALSE)</f>
        <v>0</v>
      </c>
      <c r="P44" s="6">
        <f>VLOOKUP($B44,'Köpt hetvatten'!$B$1:$AP$500,MATCH("Med verkningsgrad:",'Köpt hetvatten'!$B$1:$AW$1,0),FALSE)</f>
        <v>0</v>
      </c>
      <c r="Q44" s="6">
        <f>VLOOKUP($B44,Spillvärme!$B$1:$AP$500,MATCH("Summa tillförd energi:",Spillvärme!$B$1:$AW$1,0),FALSE)</f>
        <v>0</v>
      </c>
      <c r="R44" s="6">
        <f>VLOOKUP($B44,Miljö!$B$1:$AP$500,MATCH("Summa tillförd energi:",Miljö!$B$1:$AW$1,0),FALSE)</f>
        <v>0.05</v>
      </c>
      <c r="S44" s="33">
        <f t="shared" si="4"/>
        <v>0</v>
      </c>
      <c r="T44" s="6" t="str">
        <f>VLOOKUP($B44,Miljö!$B$1:$AP$500,MATCH("Köpt prod.spec hetvatten",Miljö!$B$1:$AW$1,0),FALSE)</f>
        <v/>
      </c>
      <c r="U44" s="6">
        <f t="shared" si="5"/>
        <v>3.75</v>
      </c>
      <c r="V44" s="6">
        <f>VLOOKUP($B44,Leveranser!$B$1:$AP$500,MATCH("Total levererad värme",Leveranser!$B$1:$AW$1,0),FALSE)</f>
        <v>2.9</v>
      </c>
      <c r="W44" s="6">
        <f>IFERROR(VLOOKUP($B44,Miljö!$B$1:$AP$500,MATCH("Såld mängd produktionsspecifik fjärrvärme (GWh)",Miljö!$B$1:$AW$1,0),FALSE)/1,0)</f>
        <v>0</v>
      </c>
      <c r="X44" s="6"/>
      <c r="Y44" s="30">
        <f t="shared" si="6"/>
        <v>0.77333333333333332</v>
      </c>
      <c r="Z44" s="6"/>
      <c r="AA44" s="30" t="str">
        <f t="shared" si="7"/>
        <v/>
      </c>
      <c r="AC44" t="s">
        <v>10</v>
      </c>
      <c r="AD44" t="s">
        <v>20</v>
      </c>
      <c r="AE44" s="25" t="str">
        <f t="shared" si="2"/>
        <v>ja</v>
      </c>
      <c r="AF44" t="s">
        <v>20</v>
      </c>
      <c r="AG44" t="s">
        <v>20</v>
      </c>
      <c r="AM44" s="6" t="str">
        <f t="shared" si="3"/>
        <v/>
      </c>
      <c r="AO44" s="6" t="str">
        <f t="shared" si="11"/>
        <v/>
      </c>
      <c r="AQ44" s="6" t="str">
        <f t="shared" si="12"/>
        <v/>
      </c>
      <c r="AR44" s="6"/>
      <c r="AW44" t="str">
        <f t="shared" si="8"/>
        <v/>
      </c>
      <c r="AY44" s="6" t="str">
        <f t="shared" si="13"/>
        <v/>
      </c>
      <c r="BB44" s="6" t="str">
        <f t="shared" si="10"/>
        <v>Ja</v>
      </c>
      <c r="BK44" t="s">
        <v>10</v>
      </c>
    </row>
    <row r="45" spans="1:63" ht="15" customHeight="1" x14ac:dyDescent="0.35">
      <c r="A45" t="s">
        <v>46</v>
      </c>
      <c r="B45" t="s">
        <v>47</v>
      </c>
      <c r="C45">
        <v>7.5334899999999996E-2</v>
      </c>
      <c r="D45">
        <v>20.2803</v>
      </c>
      <c r="E45">
        <v>8.9618500000000001</v>
      </c>
      <c r="F45">
        <v>2.5790799999999999E-2</v>
      </c>
      <c r="G45" t="s">
        <v>10</v>
      </c>
      <c r="H45" t="s">
        <v>10</v>
      </c>
      <c r="K45" s="6">
        <f>VLOOKUP($B45,'Egen hetvattenprod'!$B$1:$AP$500,MATCH("Summa tillförd energi:",'Egen hetvattenprod'!$B$1:$AY$1,0),FALSE)</f>
        <v>20.27</v>
      </c>
      <c r="L45" s="6">
        <f>VLOOKUP($B45,Kraftvärmeprod!$B$1:$AO$500,MATCH("Summa tillförd energi:",Kraftvärmeprod!$B$1:$AV$1,0),FALSE)</f>
        <v>0</v>
      </c>
      <c r="M45" s="33">
        <f>VLOOKUP($B45,'Allokerad kvv'!$B$1:$AO$500,MATCH("Summa allokerad tillförd energi:",'Allokerad kvv'!$B$1:$AV$1,0),FALSE)</f>
        <v>0</v>
      </c>
      <c r="N45" s="33">
        <f>VLOOKUP($B45,'Justerad allokering'!$B$1:$AO$500,MATCH("Summa justerad allokerad tillförd energi:",'Justerad allokering'!$B$1:$AV$1,0),FALSE)</f>
        <v>0</v>
      </c>
      <c r="O45" s="6">
        <f>VLOOKUP($B45,'Slutlig allokering'!$B$2:$AL$500,MATCH("Summa justerad allokerad tillförd energi:",'Slutlig allokering'!$B$2:$AS$2,0),FALSE)</f>
        <v>0</v>
      </c>
      <c r="P45" s="6">
        <f>VLOOKUP($B45,'Köpt hetvatten'!$B$1:$AP$500,MATCH("Med verkningsgrad:",'Köpt hetvatten'!$B$1:$AW$1,0),FALSE)</f>
        <v>0</v>
      </c>
      <c r="Q45" s="6">
        <f>VLOOKUP($B45,Spillvärme!$B$1:$AP$500,MATCH("Summa tillförd energi:",Spillvärme!$B$1:$AW$1,0),FALSE)</f>
        <v>0</v>
      </c>
      <c r="R45" s="6">
        <f>VLOOKUP($B45,Miljö!$B$1:$AP$500,MATCH("Summa tillförd energi:",Miljö!$B$1:$AW$1,0),FALSE)</f>
        <v>0.28000000000000003</v>
      </c>
      <c r="S45" s="33">
        <f t="shared" si="4"/>
        <v>0</v>
      </c>
      <c r="T45" s="6" t="str">
        <f>VLOOKUP($B45,Miljö!$B$1:$AP$500,MATCH("Köpt prod.spec hetvatten",Miljö!$B$1:$AW$1,0),FALSE)</f>
        <v/>
      </c>
      <c r="U45" s="6">
        <f t="shared" si="5"/>
        <v>20.55</v>
      </c>
      <c r="V45" s="6">
        <f>VLOOKUP($B45,Leveranser!$B$1:$AP$500,MATCH("Total levererad värme",Leveranser!$B$1:$AW$1,0),FALSE)</f>
        <v>14.782</v>
      </c>
      <c r="W45" s="6">
        <f>IFERROR(VLOOKUP($B45,Miljö!$B$1:$AP$500,MATCH("Såld mängd produktionsspecifik fjärrvärme (GWh)",Miljö!$B$1:$AW$1,0),FALSE)/1,0)</f>
        <v>0</v>
      </c>
      <c r="X45" s="6"/>
      <c r="Y45" s="30">
        <f t="shared" si="6"/>
        <v>0.71931873479318731</v>
      </c>
      <c r="Z45" s="6"/>
      <c r="AA45" s="30" t="str">
        <f t="shared" si="7"/>
        <v/>
      </c>
      <c r="AC45" t="s">
        <v>10</v>
      </c>
      <c r="AD45" t="s">
        <v>20</v>
      </c>
      <c r="AE45" s="25" t="str">
        <f t="shared" si="2"/>
        <v>ja</v>
      </c>
      <c r="AF45" t="s">
        <v>20</v>
      </c>
      <c r="AG45" t="s">
        <v>20</v>
      </c>
      <c r="AM45" s="6" t="str">
        <f t="shared" si="3"/>
        <v/>
      </c>
      <c r="AO45" s="6" t="str">
        <f t="shared" si="11"/>
        <v/>
      </c>
      <c r="AQ45" s="6" t="str">
        <f t="shared" si="12"/>
        <v/>
      </c>
      <c r="AR45" s="6"/>
      <c r="AW45" t="str">
        <f t="shared" si="8"/>
        <v/>
      </c>
      <c r="AY45" s="6" t="str">
        <f t="shared" si="13"/>
        <v/>
      </c>
      <c r="BB45" s="6" t="str">
        <f t="shared" si="10"/>
        <v>Ja</v>
      </c>
      <c r="BK45" t="s">
        <v>10</v>
      </c>
    </row>
    <row r="46" spans="1:63" ht="15" customHeight="1" x14ac:dyDescent="0.35">
      <c r="A46" t="s">
        <v>46</v>
      </c>
      <c r="B46" t="s">
        <v>48</v>
      </c>
      <c r="C46">
        <v>0.168877</v>
      </c>
      <c r="D46">
        <v>80.2941</v>
      </c>
      <c r="E46">
        <v>4.2751000000000001</v>
      </c>
      <c r="F46">
        <v>3.05274E-2</v>
      </c>
      <c r="G46" t="s">
        <v>10</v>
      </c>
      <c r="H46" t="s">
        <v>10</v>
      </c>
      <c r="K46" s="6">
        <f>VLOOKUP($B46,'Egen hetvattenprod'!$B$1:$AP$500,MATCH("Summa tillförd energi:",'Egen hetvattenprod'!$B$1:$AY$1,0),FALSE)</f>
        <v>42.68</v>
      </c>
      <c r="L46" s="6">
        <f>VLOOKUP($B46,Kraftvärmeprod!$B$1:$AO$500,MATCH("Summa tillförd energi:",Kraftvärmeprod!$B$1:$AV$1,0),FALSE)</f>
        <v>151.75</v>
      </c>
      <c r="M46" s="33">
        <f>VLOOKUP($B46,'Allokerad kvv'!$B$1:$AO$500,MATCH("Summa allokerad tillförd energi:",'Allokerad kvv'!$B$1:$AV$1,0),FALSE)</f>
        <v>93.050060000000002</v>
      </c>
      <c r="N46" s="33">
        <f>VLOOKUP($B46,'Justerad allokering'!$B$1:$AO$500,MATCH("Summa justerad allokerad tillförd energi:",'Justerad allokering'!$B$1:$AV$1,0),FALSE)</f>
        <v>0</v>
      </c>
      <c r="O46" s="6">
        <f>VLOOKUP($B46,'Slutlig allokering'!$B$2:$AL$500,MATCH("Summa justerad allokerad tillförd energi:",'Slutlig allokering'!$B$2:$AS$2,0),FALSE)</f>
        <v>93.050060000000002</v>
      </c>
      <c r="P46" s="6">
        <f>VLOOKUP($B46,'Köpt hetvatten'!$B$1:$AP$500,MATCH("Med verkningsgrad:",'Köpt hetvatten'!$B$1:$AW$1,0),FALSE)</f>
        <v>0</v>
      </c>
      <c r="Q46" s="6">
        <f>VLOOKUP($B46,Spillvärme!$B$1:$AP$500,MATCH("Summa tillförd energi:",Spillvärme!$B$1:$AW$1,0),FALSE)</f>
        <v>0</v>
      </c>
      <c r="R46" s="6">
        <f>VLOOKUP($B46,Miljö!$B$1:$AP$500,MATCH("Summa tillförd energi:",Miljö!$B$1:$AW$1,0),FALSE)</f>
        <v>2.92</v>
      </c>
      <c r="S46" s="33">
        <f t="shared" si="4"/>
        <v>0</v>
      </c>
      <c r="T46" s="6" t="str">
        <f>VLOOKUP($B46,Miljö!$B$1:$AP$500,MATCH("Köpt prod.spec hetvatten",Miljö!$B$1:$AW$1,0),FALSE)</f>
        <v/>
      </c>
      <c r="U46" s="6">
        <f t="shared" si="5"/>
        <v>138.65006</v>
      </c>
      <c r="V46" s="6">
        <f>VLOOKUP($B46,Leveranser!$B$1:$AP$500,MATCH("Total levererad värme",Leveranser!$B$1:$AW$1,0),FALSE)</f>
        <v>125.747</v>
      </c>
      <c r="W46" s="6">
        <f>IFERROR(VLOOKUP($B46,Miljö!$B$1:$AP$500,MATCH("Såld mängd produktionsspecifik fjärrvärme (GWh)",Miljö!$B$1:$AW$1,0),FALSE)/1,0)</f>
        <v>0</v>
      </c>
      <c r="X46" s="6"/>
      <c r="Y46" s="30">
        <f t="shared" si="6"/>
        <v>0.90693794146212414</v>
      </c>
      <c r="Z46" s="6"/>
      <c r="AA46" s="30" t="str">
        <f t="shared" si="7"/>
        <v/>
      </c>
      <c r="AC46" t="s">
        <v>10</v>
      </c>
      <c r="AD46" t="s">
        <v>20</v>
      </c>
      <c r="AE46" s="25" t="str">
        <f t="shared" si="2"/>
        <v>ja</v>
      </c>
      <c r="AF46" t="s">
        <v>20</v>
      </c>
      <c r="AG46" t="s">
        <v>20</v>
      </c>
      <c r="AM46" s="6" t="str">
        <f t="shared" si="3"/>
        <v/>
      </c>
      <c r="AO46" s="6" t="str">
        <f t="shared" si="11"/>
        <v/>
      </c>
      <c r="AQ46" s="6" t="str">
        <f t="shared" si="12"/>
        <v/>
      </c>
      <c r="AR46" s="6"/>
      <c r="AW46" t="str">
        <f t="shared" si="8"/>
        <v/>
      </c>
      <c r="AY46" s="6" t="str">
        <f t="shared" si="13"/>
        <v/>
      </c>
      <c r="BB46" s="6" t="str">
        <f t="shared" si="10"/>
        <v>Ja</v>
      </c>
      <c r="BK46" t="s">
        <v>10</v>
      </c>
    </row>
    <row r="47" spans="1:63" ht="15" customHeight="1" x14ac:dyDescent="0.35">
      <c r="A47" t="s">
        <v>46</v>
      </c>
      <c r="B47" t="s">
        <v>49</v>
      </c>
      <c r="C47">
        <v>0.150505</v>
      </c>
      <c r="D47">
        <v>29.020199999999999</v>
      </c>
      <c r="E47">
        <v>8.4547500000000007</v>
      </c>
      <c r="F47">
        <v>3.7612699999999999E-2</v>
      </c>
      <c r="G47" t="s">
        <v>10</v>
      </c>
      <c r="H47" t="s">
        <v>10</v>
      </c>
      <c r="K47" s="6">
        <f>VLOOKUP($B47,'Egen hetvattenprod'!$B$1:$AP$500,MATCH("Summa tillförd energi:",'Egen hetvattenprod'!$B$1:$AY$1,0),FALSE)</f>
        <v>22.509999999999998</v>
      </c>
      <c r="L47" s="6">
        <f>VLOOKUP($B47,Kraftvärmeprod!$B$1:$AO$500,MATCH("Summa tillförd energi:",Kraftvärmeprod!$B$1:$AV$1,0),FALSE)</f>
        <v>0</v>
      </c>
      <c r="M47" s="33">
        <f>VLOOKUP($B47,'Allokerad kvv'!$B$1:$AO$500,MATCH("Summa allokerad tillförd energi:",'Allokerad kvv'!$B$1:$AV$1,0),FALSE)</f>
        <v>0</v>
      </c>
      <c r="N47" s="33">
        <f>VLOOKUP($B47,'Justerad allokering'!$B$1:$AO$500,MATCH("Summa justerad allokerad tillförd energi:",'Justerad allokering'!$B$1:$AV$1,0),FALSE)</f>
        <v>0</v>
      </c>
      <c r="O47" s="6">
        <f>VLOOKUP($B47,'Slutlig allokering'!$B$2:$AL$500,MATCH("Summa justerad allokerad tillförd energi:",'Slutlig allokering'!$B$2:$AS$2,0),FALSE)</f>
        <v>0</v>
      </c>
      <c r="P47" s="6">
        <f>VLOOKUP($B47,'Köpt hetvatten'!$B$1:$AP$500,MATCH("Med verkningsgrad:",'Köpt hetvatten'!$B$1:$AW$1,0),FALSE)</f>
        <v>0</v>
      </c>
      <c r="Q47" s="6">
        <f>VLOOKUP($B47,Spillvärme!$B$1:$AP$500,MATCH("Summa tillförd energi:",Spillvärme!$B$1:$AW$1,0),FALSE)</f>
        <v>0</v>
      </c>
      <c r="R47" s="6">
        <f>VLOOKUP($B47,Miljö!$B$1:$AP$500,MATCH("Summa tillförd energi:",Miljö!$B$1:$AW$1,0),FALSE)</f>
        <v>0.56999999999999995</v>
      </c>
      <c r="S47" s="33">
        <f t="shared" si="4"/>
        <v>0</v>
      </c>
      <c r="T47" s="6" t="str">
        <f>VLOOKUP($B47,Miljö!$B$1:$AP$500,MATCH("Köpt prod.spec hetvatten",Miljö!$B$1:$AW$1,0),FALSE)</f>
        <v/>
      </c>
      <c r="U47" s="6">
        <f t="shared" si="5"/>
        <v>23.08</v>
      </c>
      <c r="V47" s="6">
        <f>VLOOKUP($B47,Leveranser!$B$1:$AP$500,MATCH("Total levererad värme",Leveranser!$B$1:$AW$1,0),FALSE)</f>
        <v>17.242000000000001</v>
      </c>
      <c r="W47" s="6">
        <f>IFERROR(VLOOKUP($B47,Miljö!$B$1:$AP$500,MATCH("Såld mängd produktionsspecifik fjärrvärme (GWh)",Miljö!$B$1:$AW$1,0),FALSE)/1,0)</f>
        <v>0</v>
      </c>
      <c r="X47" s="6"/>
      <c r="Y47" s="30">
        <f t="shared" si="6"/>
        <v>0.74705372616984411</v>
      </c>
      <c r="Z47" s="6"/>
      <c r="AA47" s="30" t="str">
        <f t="shared" si="7"/>
        <v/>
      </c>
      <c r="AC47" t="s">
        <v>10</v>
      </c>
      <c r="AD47" t="s">
        <v>20</v>
      </c>
      <c r="AE47" s="25" t="str">
        <f t="shared" si="2"/>
        <v>ja</v>
      </c>
      <c r="AF47" t="s">
        <v>20</v>
      </c>
      <c r="AG47" t="s">
        <v>20</v>
      </c>
      <c r="AM47" s="6" t="str">
        <f t="shared" si="3"/>
        <v/>
      </c>
      <c r="AO47" s="6" t="str">
        <f t="shared" si="11"/>
        <v/>
      </c>
      <c r="AQ47" s="6" t="str">
        <f t="shared" si="12"/>
        <v/>
      </c>
      <c r="AR47" s="6"/>
      <c r="AW47" t="str">
        <f t="shared" si="8"/>
        <v/>
      </c>
      <c r="AY47" s="6" t="str">
        <f t="shared" si="13"/>
        <v/>
      </c>
      <c r="BB47" s="6" t="str">
        <f t="shared" si="10"/>
        <v>Ja</v>
      </c>
      <c r="BK47" t="s">
        <v>10</v>
      </c>
    </row>
    <row r="48" spans="1:63" ht="15" customHeight="1" x14ac:dyDescent="0.35">
      <c r="A48" t="s">
        <v>50</v>
      </c>
      <c r="B48" t="s">
        <v>51</v>
      </c>
      <c r="C48">
        <v>0.103185</v>
      </c>
      <c r="D48">
        <v>19.067900000000002</v>
      </c>
      <c r="E48">
        <v>7.2887700000000004</v>
      </c>
      <c r="F48">
        <v>1.3574900000000001E-2</v>
      </c>
      <c r="G48" t="s">
        <v>10</v>
      </c>
      <c r="H48" t="s">
        <v>10</v>
      </c>
      <c r="K48" s="6">
        <f>VLOOKUP($B48,'Egen hetvattenprod'!$B$1:$AP$500,MATCH("Summa tillförd energi:",'Egen hetvattenprod'!$B$1:$AY$1,0),FALSE)</f>
        <v>32.1</v>
      </c>
      <c r="L48" s="6">
        <f>VLOOKUP($B48,Kraftvärmeprod!$B$1:$AO$500,MATCH("Summa tillförd energi:",Kraftvärmeprod!$B$1:$AV$1,0),FALSE)</f>
        <v>0</v>
      </c>
      <c r="M48" s="33">
        <f>VLOOKUP($B48,'Allokerad kvv'!$B$1:$AO$500,MATCH("Summa allokerad tillförd energi:",'Allokerad kvv'!$B$1:$AV$1,0),FALSE)</f>
        <v>0</v>
      </c>
      <c r="N48" s="33">
        <f>VLOOKUP($B48,'Justerad allokering'!$B$1:$AO$500,MATCH("Summa justerad allokerad tillförd energi:",'Justerad allokering'!$B$1:$AV$1,0),FALSE)</f>
        <v>0</v>
      </c>
      <c r="O48" s="6">
        <f>VLOOKUP($B48,'Slutlig allokering'!$B$2:$AL$500,MATCH("Summa justerad allokerad tillförd energi:",'Slutlig allokering'!$B$2:$AS$2,0),FALSE)</f>
        <v>0</v>
      </c>
      <c r="P48" s="6">
        <f>VLOOKUP($B48,'Köpt hetvatten'!$B$1:$AP$500,MATCH("Med verkningsgrad:",'Köpt hetvatten'!$B$1:$AW$1,0),FALSE)</f>
        <v>0</v>
      </c>
      <c r="Q48" s="6">
        <f>VLOOKUP($B48,Spillvärme!$B$1:$AP$500,MATCH("Summa tillförd energi:",Spillvärme!$B$1:$AW$1,0),FALSE)</f>
        <v>0</v>
      </c>
      <c r="R48" s="6">
        <f>VLOOKUP($B48,Miljö!$B$1:$AP$500,MATCH("Summa tillförd energi:",Miljö!$B$1:$AW$1,0),FALSE)</f>
        <v>0</v>
      </c>
      <c r="S48" s="33">
        <f t="shared" si="4"/>
        <v>0.80628</v>
      </c>
      <c r="T48" s="6" t="str">
        <f>VLOOKUP($B48,Miljö!$B$1:$AP$500,MATCH("Köpt prod.spec hetvatten",Miljö!$B$1:$AW$1,0),FALSE)</f>
        <v/>
      </c>
      <c r="U48" s="6">
        <f t="shared" si="5"/>
        <v>32.1</v>
      </c>
      <c r="V48" s="6">
        <f>VLOOKUP($B48,Leveranser!$B$1:$AP$500,MATCH("Total levererad värme",Leveranser!$B$1:$AW$1,0),FALSE)</f>
        <v>26.876000000000001</v>
      </c>
      <c r="W48" s="6">
        <f>IFERROR(VLOOKUP($B48,Miljö!$B$1:$AP$500,MATCH("Såld mängd produktionsspecifik fjärrvärme (GWh)",Miljö!$B$1:$AW$1,0),FALSE)/1,0)</f>
        <v>0</v>
      </c>
      <c r="X48" s="6"/>
      <c r="Y48" s="30">
        <f t="shared" si="6"/>
        <v>0.83725856697819312</v>
      </c>
      <c r="Z48" s="6"/>
      <c r="AA48" s="30" t="str">
        <f t="shared" si="7"/>
        <v/>
      </c>
      <c r="AC48" t="s">
        <v>10</v>
      </c>
      <c r="AD48" t="s">
        <v>20</v>
      </c>
      <c r="AE48" s="25" t="str">
        <f t="shared" si="2"/>
        <v>ja</v>
      </c>
      <c r="AF48" t="s">
        <v>20</v>
      </c>
      <c r="AG48" t="s">
        <v>20</v>
      </c>
      <c r="AM48" s="6" t="str">
        <f t="shared" si="3"/>
        <v/>
      </c>
      <c r="AO48" s="6" t="str">
        <f t="shared" si="11"/>
        <v/>
      </c>
      <c r="AQ48" s="6" t="str">
        <f t="shared" si="12"/>
        <v/>
      </c>
      <c r="AR48" s="6"/>
      <c r="AW48" t="str">
        <f t="shared" si="8"/>
        <v/>
      </c>
      <c r="AY48" s="6" t="str">
        <f t="shared" si="13"/>
        <v/>
      </c>
      <c r="BB48" s="6" t="str">
        <f t="shared" si="10"/>
        <v>Ja</v>
      </c>
      <c r="BK48" t="s">
        <v>10</v>
      </c>
    </row>
    <row r="49" spans="1:63" ht="15" customHeight="1" x14ac:dyDescent="0.35">
      <c r="A49" t="s">
        <v>50</v>
      </c>
      <c r="B49" t="s">
        <v>52</v>
      </c>
      <c r="C49">
        <v>0.14904999999999999</v>
      </c>
      <c r="D49">
        <v>30.417100000000001</v>
      </c>
      <c r="E49">
        <v>8.9620800000000003</v>
      </c>
      <c r="F49">
        <v>4.4064600000000002E-2</v>
      </c>
      <c r="G49" t="s">
        <v>10</v>
      </c>
      <c r="H49" t="s">
        <v>10</v>
      </c>
      <c r="K49" s="6">
        <f>VLOOKUP($B49,'Egen hetvattenprod'!$B$1:$AP$500,MATCH("Summa tillförd energi:",'Egen hetvattenprod'!$B$1:$AY$1,0),FALSE)</f>
        <v>2.9</v>
      </c>
      <c r="L49" s="6">
        <f>VLOOKUP($B49,Kraftvärmeprod!$B$1:$AO$500,MATCH("Summa tillförd energi:",Kraftvärmeprod!$B$1:$AV$1,0),FALSE)</f>
        <v>0</v>
      </c>
      <c r="M49" s="33">
        <f>VLOOKUP($B49,'Allokerad kvv'!$B$1:$AO$500,MATCH("Summa allokerad tillförd energi:",'Allokerad kvv'!$B$1:$AV$1,0),FALSE)</f>
        <v>0</v>
      </c>
      <c r="N49" s="33">
        <f>VLOOKUP($B49,'Justerad allokering'!$B$1:$AO$500,MATCH("Summa justerad allokerad tillförd energi:",'Justerad allokering'!$B$1:$AV$1,0),FALSE)</f>
        <v>0</v>
      </c>
      <c r="O49" s="6">
        <f>VLOOKUP($B49,'Slutlig allokering'!$B$2:$AL$500,MATCH("Summa justerad allokerad tillförd energi:",'Slutlig allokering'!$B$2:$AS$2,0),FALSE)</f>
        <v>0</v>
      </c>
      <c r="P49" s="6">
        <f>VLOOKUP($B49,'Köpt hetvatten'!$B$1:$AP$500,MATCH("Med verkningsgrad:",'Köpt hetvatten'!$B$1:$AW$1,0),FALSE)</f>
        <v>0</v>
      </c>
      <c r="Q49" s="6">
        <f>VLOOKUP($B49,Spillvärme!$B$1:$AP$500,MATCH("Summa tillförd energi:",Spillvärme!$B$1:$AW$1,0),FALSE)</f>
        <v>0</v>
      </c>
      <c r="R49" s="6">
        <f>VLOOKUP($B49,Miljö!$B$1:$AP$500,MATCH("Summa tillförd energi:",Miljö!$B$1:$AW$1,0),FALSE)</f>
        <v>0</v>
      </c>
      <c r="S49" s="33">
        <f t="shared" si="4"/>
        <v>7.1999999999999995E-2</v>
      </c>
      <c r="T49" s="6" t="str">
        <f>VLOOKUP($B49,Miljö!$B$1:$AP$500,MATCH("Köpt prod.spec hetvatten",Miljö!$B$1:$AW$1,0),FALSE)</f>
        <v/>
      </c>
      <c r="U49" s="6">
        <f t="shared" si="5"/>
        <v>2.9</v>
      </c>
      <c r="V49" s="6">
        <f>VLOOKUP($B49,Leveranser!$B$1:$AP$500,MATCH("Total levererad värme",Leveranser!$B$1:$AW$1,0),FALSE)</f>
        <v>2.4</v>
      </c>
      <c r="W49" s="6">
        <f>IFERROR(VLOOKUP($B49,Miljö!$B$1:$AP$500,MATCH("Såld mängd produktionsspecifik fjärrvärme (GWh)",Miljö!$B$1:$AW$1,0),FALSE)/1,0)</f>
        <v>0</v>
      </c>
      <c r="X49" s="6"/>
      <c r="Y49" s="30">
        <f t="shared" si="6"/>
        <v>0.82758620689655171</v>
      </c>
      <c r="Z49" s="6"/>
      <c r="AA49" s="30" t="str">
        <f t="shared" si="7"/>
        <v/>
      </c>
      <c r="AC49" t="s">
        <v>10</v>
      </c>
      <c r="AD49" t="s">
        <v>20</v>
      </c>
      <c r="AE49" s="25" t="str">
        <f t="shared" si="2"/>
        <v>ja</v>
      </c>
      <c r="AF49" t="s">
        <v>20</v>
      </c>
      <c r="AG49" t="s">
        <v>20</v>
      </c>
      <c r="AM49" s="6" t="str">
        <f t="shared" si="3"/>
        <v/>
      </c>
      <c r="AO49" s="6" t="str">
        <f t="shared" si="11"/>
        <v/>
      </c>
      <c r="AQ49" s="6" t="str">
        <f t="shared" si="12"/>
        <v/>
      </c>
      <c r="AR49" s="6"/>
      <c r="AW49" t="str">
        <f t="shared" si="8"/>
        <v/>
      </c>
      <c r="AY49" s="6" t="str">
        <f t="shared" si="13"/>
        <v/>
      </c>
      <c r="BB49" s="6" t="str">
        <f t="shared" si="10"/>
        <v>Ja</v>
      </c>
      <c r="BK49" t="s">
        <v>10</v>
      </c>
    </row>
    <row r="50" spans="1:63" ht="15" customHeight="1" x14ac:dyDescent="0.35">
      <c r="A50" t="s">
        <v>53</v>
      </c>
      <c r="B50" t="s">
        <v>54</v>
      </c>
      <c r="C50">
        <v>7.2776999999999994E-2</v>
      </c>
      <c r="D50">
        <v>42.388500000000001</v>
      </c>
      <c r="E50">
        <v>4.9349499999999997</v>
      </c>
      <c r="F50">
        <v>8.8817199999999992E-3</v>
      </c>
      <c r="G50" t="s">
        <v>10</v>
      </c>
      <c r="H50" t="s">
        <v>10</v>
      </c>
      <c r="K50" s="6">
        <f>VLOOKUP($B50,'Egen hetvattenprod'!$B$1:$AP$500,MATCH("Summa tillförd energi:",'Egen hetvattenprod'!$B$1:$AY$1,0),FALSE)</f>
        <v>29.83</v>
      </c>
      <c r="L50" s="6">
        <f>VLOOKUP($B50,Kraftvärmeprod!$B$1:$AO$500,MATCH("Summa tillförd energi:",Kraftvärmeprod!$B$1:$AV$1,0),FALSE)</f>
        <v>205.76399999999998</v>
      </c>
      <c r="M50" s="33">
        <f>VLOOKUP($B50,'Allokerad kvv'!$B$1:$AO$500,MATCH("Summa allokerad tillförd energi:",'Allokerad kvv'!$B$1:$AV$1,0),FALSE)</f>
        <v>123.709377</v>
      </c>
      <c r="N50" s="33">
        <f>VLOOKUP($B50,'Justerad allokering'!$B$1:$AO$500,MATCH("Summa justerad allokerad tillförd energi:",'Justerad allokering'!$B$1:$AV$1,0),FALSE)</f>
        <v>0</v>
      </c>
      <c r="O50" s="6">
        <f>VLOOKUP($B50,'Slutlig allokering'!$B$2:$AL$500,MATCH("Summa justerad allokerad tillförd energi:",'Slutlig allokering'!$B$2:$AS$2,0),FALSE)</f>
        <v>123.709377</v>
      </c>
      <c r="P50" s="6">
        <f>VLOOKUP($B50,'Köpt hetvatten'!$B$1:$AP$500,MATCH("Med verkningsgrad:",'Köpt hetvatten'!$B$1:$AW$1,0),FALSE)</f>
        <v>183.07647058823531</v>
      </c>
      <c r="Q50" s="6">
        <f>VLOOKUP($B50,Spillvärme!$B$1:$AP$500,MATCH("Summa tillförd energi:",Spillvärme!$B$1:$AW$1,0),FALSE)</f>
        <v>117.52600000000001</v>
      </c>
      <c r="R50" s="6">
        <f>VLOOKUP($B50,Miljö!$B$1:$AP$500,MATCH("Summa tillförd energi:",Miljö!$B$1:$AW$1,0),FALSE)</f>
        <v>2.8450000000000002</v>
      </c>
      <c r="S50" s="33">
        <f t="shared" si="4"/>
        <v>0</v>
      </c>
      <c r="T50" s="6" t="str">
        <f>VLOOKUP($B50,Miljö!$B$1:$AP$500,MATCH("Köpt prod.spec hetvatten",Miljö!$B$1:$AW$1,0),FALSE)</f>
        <v/>
      </c>
      <c r="U50" s="6">
        <f t="shared" si="5"/>
        <v>456.98684758823532</v>
      </c>
      <c r="V50" s="6">
        <f>VLOOKUP($B50,Leveranser!$B$1:$AP$500,MATCH("Total levererad värme",Leveranser!$B$1:$AW$1,0),FALSE)</f>
        <v>370.77</v>
      </c>
      <c r="W50" s="6">
        <f>IFERROR(VLOOKUP($B50,Miljö!$B$1:$AP$500,MATCH("Såld mängd produktionsspecifik fjärrvärme (GWh)",Miljö!$B$1:$AW$1,0),FALSE)/1,0)</f>
        <v>0</v>
      </c>
      <c r="X50" s="6"/>
      <c r="Y50" s="30">
        <f t="shared" si="6"/>
        <v>0.81133626045640506</v>
      </c>
      <c r="Z50" s="6"/>
      <c r="AA50" s="30" t="str">
        <f t="shared" si="7"/>
        <v/>
      </c>
      <c r="AC50" t="s">
        <v>10</v>
      </c>
      <c r="AD50" t="s">
        <v>20</v>
      </c>
      <c r="AE50" s="25" t="str">
        <f t="shared" si="2"/>
        <v>ja</v>
      </c>
      <c r="AF50" t="s">
        <v>20</v>
      </c>
      <c r="AG50" t="s">
        <v>20</v>
      </c>
      <c r="AM50" s="6" t="str">
        <f t="shared" si="3"/>
        <v/>
      </c>
      <c r="AO50" s="6" t="str">
        <f t="shared" si="11"/>
        <v/>
      </c>
      <c r="AQ50" s="6" t="str">
        <f t="shared" si="12"/>
        <v/>
      </c>
      <c r="AR50" s="6"/>
      <c r="AW50" t="str">
        <f t="shared" si="8"/>
        <v/>
      </c>
      <c r="AY50" s="6" t="str">
        <f t="shared" si="13"/>
        <v/>
      </c>
      <c r="BB50" s="6" t="str">
        <f t="shared" si="10"/>
        <v>Ja</v>
      </c>
      <c r="BK50" t="s">
        <v>10</v>
      </c>
    </row>
    <row r="51" spans="1:63" ht="15" customHeight="1" x14ac:dyDescent="0.35">
      <c r="A51" t="s">
        <v>53</v>
      </c>
      <c r="B51" t="s">
        <v>55</v>
      </c>
      <c r="C51">
        <v>0.143234</v>
      </c>
      <c r="D51">
        <v>8.8101199999999995</v>
      </c>
      <c r="E51">
        <v>15.8727</v>
      </c>
      <c r="F51">
        <v>5.4121600000000001E-3</v>
      </c>
      <c r="G51" t="s">
        <v>10</v>
      </c>
      <c r="H51" t="s">
        <v>10</v>
      </c>
      <c r="K51" s="6">
        <f>VLOOKUP($B51,'Egen hetvattenprod'!$B$1:$AP$500,MATCH("Summa tillförd energi:",'Egen hetvattenprod'!$B$1:$AY$1,0),FALSE)</f>
        <v>2.3969999999999998</v>
      </c>
      <c r="L51" s="6">
        <f>VLOOKUP($B51,Kraftvärmeprod!$B$1:$AO$500,MATCH("Summa tillförd energi:",Kraftvärmeprod!$B$1:$AV$1,0),FALSE)</f>
        <v>0</v>
      </c>
      <c r="M51" s="33">
        <f>VLOOKUP($B51,'Allokerad kvv'!$B$1:$AO$500,MATCH("Summa allokerad tillförd energi:",'Allokerad kvv'!$B$1:$AV$1,0),FALSE)</f>
        <v>0</v>
      </c>
      <c r="N51" s="33">
        <f>VLOOKUP($B51,'Justerad allokering'!$B$1:$AO$500,MATCH("Summa justerad allokerad tillförd energi:",'Justerad allokering'!$B$1:$AV$1,0),FALSE)</f>
        <v>0</v>
      </c>
      <c r="O51" s="6">
        <f>VLOOKUP($B51,'Slutlig allokering'!$B$2:$AL$500,MATCH("Summa justerad allokerad tillförd energi:",'Slutlig allokering'!$B$2:$AS$2,0),FALSE)</f>
        <v>0</v>
      </c>
      <c r="P51" s="6">
        <f>VLOOKUP($B51,'Köpt hetvatten'!$B$1:$AP$500,MATCH("Med verkningsgrad:",'Köpt hetvatten'!$B$1:$AW$1,0),FALSE)</f>
        <v>0</v>
      </c>
      <c r="Q51" s="6">
        <f>VLOOKUP($B51,Spillvärme!$B$1:$AP$500,MATCH("Summa tillförd energi:",Spillvärme!$B$1:$AW$1,0),FALSE)</f>
        <v>0</v>
      </c>
      <c r="R51" s="6">
        <f>VLOOKUP($B51,Miljö!$B$1:$AP$500,MATCH("Summa tillförd energi:",Miljö!$B$1:$AW$1,0),FALSE)</f>
        <v>5.0000000000000001E-3</v>
      </c>
      <c r="S51" s="33">
        <f t="shared" si="4"/>
        <v>0</v>
      </c>
      <c r="T51" s="6" t="str">
        <f>VLOOKUP($B51,Miljö!$B$1:$AP$500,MATCH("Köpt prod.spec hetvatten",Miljö!$B$1:$AW$1,0),FALSE)</f>
        <v/>
      </c>
      <c r="U51" s="6">
        <f t="shared" si="5"/>
        <v>2.4019999999999997</v>
      </c>
      <c r="V51" s="6">
        <f>VLOOKUP($B51,Leveranser!$B$1:$AP$500,MATCH("Total levererad värme",Leveranser!$B$1:$AW$1,0),FALSE)</f>
        <v>1.97</v>
      </c>
      <c r="W51" s="6">
        <f>IFERROR(VLOOKUP($B51,Miljö!$B$1:$AP$500,MATCH("Såld mängd produktionsspecifik fjärrvärme (GWh)",Miljö!$B$1:$AW$1,0),FALSE)/1,0)</f>
        <v>0</v>
      </c>
      <c r="X51" s="6"/>
      <c r="Y51" s="30">
        <f t="shared" si="6"/>
        <v>0.82014987510408</v>
      </c>
      <c r="Z51" s="6"/>
      <c r="AA51" s="30" t="str">
        <f t="shared" si="7"/>
        <v/>
      </c>
      <c r="AC51" t="s">
        <v>10</v>
      </c>
      <c r="AD51" t="s">
        <v>20</v>
      </c>
      <c r="AE51" s="25" t="str">
        <f t="shared" si="2"/>
        <v>ja</v>
      </c>
      <c r="AF51" t="s">
        <v>20</v>
      </c>
      <c r="AG51" t="s">
        <v>20</v>
      </c>
      <c r="AM51" s="6" t="str">
        <f t="shared" si="3"/>
        <v/>
      </c>
      <c r="AO51" s="6" t="str">
        <f t="shared" si="11"/>
        <v/>
      </c>
      <c r="AQ51" s="6" t="str">
        <f t="shared" si="12"/>
        <v/>
      </c>
      <c r="AR51" s="6"/>
      <c r="AW51" t="str">
        <f t="shared" si="8"/>
        <v/>
      </c>
      <c r="AY51" s="6" t="str">
        <f t="shared" si="13"/>
        <v/>
      </c>
      <c r="BB51" s="6" t="str">
        <f t="shared" si="10"/>
        <v>Ja</v>
      </c>
      <c r="BK51" t="s">
        <v>10</v>
      </c>
    </row>
    <row r="52" spans="1:63" ht="15" customHeight="1" x14ac:dyDescent="0.35">
      <c r="A52" t="s">
        <v>53</v>
      </c>
      <c r="B52" t="s">
        <v>56</v>
      </c>
      <c r="C52">
        <v>0.29693999999999998</v>
      </c>
      <c r="D52">
        <v>11.9726</v>
      </c>
      <c r="E52">
        <v>20.038599999999999</v>
      </c>
      <c r="F52">
        <v>7.0731700000000002E-3</v>
      </c>
      <c r="G52" t="s">
        <v>10</v>
      </c>
      <c r="H52" t="s">
        <v>10</v>
      </c>
      <c r="K52" s="6">
        <f>VLOOKUP($B52,'Egen hetvattenprod'!$B$1:$AP$500,MATCH("Summa tillförd energi:",'Egen hetvattenprod'!$B$1:$AY$1,0),FALSE)</f>
        <v>4</v>
      </c>
      <c r="L52" s="6">
        <f>VLOOKUP($B52,Kraftvärmeprod!$B$1:$AO$500,MATCH("Summa tillförd energi:",Kraftvärmeprod!$B$1:$AV$1,0),FALSE)</f>
        <v>0</v>
      </c>
      <c r="M52" s="33">
        <f>VLOOKUP($B52,'Allokerad kvv'!$B$1:$AO$500,MATCH("Summa allokerad tillförd energi:",'Allokerad kvv'!$B$1:$AV$1,0),FALSE)</f>
        <v>0</v>
      </c>
      <c r="N52" s="33">
        <f>VLOOKUP($B52,'Justerad allokering'!$B$1:$AO$500,MATCH("Summa justerad allokerad tillförd energi:",'Justerad allokering'!$B$1:$AV$1,0),FALSE)</f>
        <v>0</v>
      </c>
      <c r="O52" s="6">
        <f>VLOOKUP($B52,'Slutlig allokering'!$B$2:$AL$500,MATCH("Summa justerad allokerad tillförd energi:",'Slutlig allokering'!$B$2:$AS$2,0),FALSE)</f>
        <v>0</v>
      </c>
      <c r="P52" s="6">
        <f>VLOOKUP($B52,'Köpt hetvatten'!$B$1:$AP$500,MATCH("Med verkningsgrad:",'Köpt hetvatten'!$B$1:$AW$1,0),FALSE)</f>
        <v>0</v>
      </c>
      <c r="Q52" s="6">
        <f>VLOOKUP($B52,Spillvärme!$B$1:$AP$500,MATCH("Summa tillförd energi:",Spillvärme!$B$1:$AW$1,0),FALSE)</f>
        <v>0</v>
      </c>
      <c r="R52" s="6">
        <f>VLOOKUP($B52,Miljö!$B$1:$AP$500,MATCH("Summa tillförd energi:",Miljö!$B$1:$AW$1,0),FALSE)</f>
        <v>0.1</v>
      </c>
      <c r="S52" s="33">
        <f t="shared" si="4"/>
        <v>0</v>
      </c>
      <c r="T52" s="6" t="str">
        <f>VLOOKUP($B52,Miljö!$B$1:$AP$500,MATCH("Köpt prod.spec hetvatten",Miljö!$B$1:$AW$1,0),FALSE)</f>
        <v/>
      </c>
      <c r="U52" s="6">
        <f t="shared" si="5"/>
        <v>4.0999999999999996</v>
      </c>
      <c r="V52" s="6">
        <f>VLOOKUP($B52,Leveranser!$B$1:$AP$500,MATCH("Total levererad värme",Leveranser!$B$1:$AW$1,0),FALSE)</f>
        <v>2.5</v>
      </c>
      <c r="W52" s="6">
        <f>IFERROR(VLOOKUP($B52,Miljö!$B$1:$AP$500,MATCH("Såld mängd produktionsspecifik fjärrvärme (GWh)",Miljö!$B$1:$AW$1,0),FALSE)/1,0)</f>
        <v>0</v>
      </c>
      <c r="X52" s="6"/>
      <c r="Y52" s="30">
        <f t="shared" si="6"/>
        <v>0.60975609756097571</v>
      </c>
      <c r="Z52" s="6"/>
      <c r="AA52" s="30" t="str">
        <f t="shared" si="7"/>
        <v/>
      </c>
      <c r="AC52" t="s">
        <v>10</v>
      </c>
      <c r="AD52" t="s">
        <v>20</v>
      </c>
      <c r="AE52" s="25" t="str">
        <f t="shared" si="2"/>
        <v>ja</v>
      </c>
      <c r="AF52" t="s">
        <v>20</v>
      </c>
      <c r="AG52" t="s">
        <v>20</v>
      </c>
      <c r="AM52" s="6" t="str">
        <f t="shared" si="3"/>
        <v/>
      </c>
      <c r="AO52" s="6" t="str">
        <f t="shared" si="11"/>
        <v/>
      </c>
      <c r="AQ52" s="6" t="str">
        <f t="shared" si="12"/>
        <v/>
      </c>
      <c r="AR52" s="6"/>
      <c r="AW52" t="str">
        <f t="shared" si="8"/>
        <v/>
      </c>
      <c r="AY52" s="6" t="str">
        <f t="shared" si="13"/>
        <v/>
      </c>
      <c r="BB52" s="6" t="str">
        <f t="shared" si="10"/>
        <v>Ja</v>
      </c>
      <c r="BK52" t="s">
        <v>10</v>
      </c>
    </row>
    <row r="53" spans="1:63" ht="15" customHeight="1" x14ac:dyDescent="0.35">
      <c r="A53" t="s">
        <v>57</v>
      </c>
      <c r="B53" t="s">
        <v>58</v>
      </c>
      <c r="C53">
        <v>0.10535899999999999</v>
      </c>
      <c r="D53">
        <v>55.017699999999998</v>
      </c>
      <c r="E53">
        <v>6.2607400000000002</v>
      </c>
      <c r="F53">
        <v>4.9259799999999999E-2</v>
      </c>
      <c r="G53" t="s">
        <v>14</v>
      </c>
      <c r="H53" t="s">
        <v>10</v>
      </c>
      <c r="K53" s="6">
        <f>VLOOKUP($B53,'Egen hetvattenprod'!$B$1:$AP$500,MATCH("Summa tillförd energi:",'Egen hetvattenprod'!$B$1:$AY$1,0),FALSE)</f>
        <v>103.404</v>
      </c>
      <c r="L53" s="6">
        <f>VLOOKUP($B53,Kraftvärmeprod!$B$1:$AO$500,MATCH("Summa tillförd energi:",Kraftvärmeprod!$B$1:$AV$1,0),FALSE)</f>
        <v>875.79</v>
      </c>
      <c r="M53" s="33">
        <f>VLOOKUP($B53,'Allokerad kvv'!$B$1:$AO$500,MATCH("Summa allokerad tillförd energi:",'Allokerad kvv'!$B$1:$AV$1,0),FALSE)</f>
        <v>569.06747999999993</v>
      </c>
      <c r="N53" s="33">
        <f>VLOOKUP($B53,'Justerad allokering'!$B$1:$AO$500,MATCH("Summa justerad allokerad tillförd energi:",'Justerad allokering'!$B$1:$AV$1,0),FALSE)</f>
        <v>0</v>
      </c>
      <c r="O53" s="6">
        <f>VLOOKUP($B53,'Slutlig allokering'!$B$2:$AL$500,MATCH("Summa justerad allokerad tillförd energi:",'Slutlig allokering'!$B$2:$AS$2,0),FALSE)</f>
        <v>569.06747999999993</v>
      </c>
      <c r="P53" s="6">
        <f>VLOOKUP($B53,'Köpt hetvatten'!$B$1:$AP$500,MATCH("Med verkningsgrad:",'Köpt hetvatten'!$B$1:$AW$1,0),FALSE)</f>
        <v>0</v>
      </c>
      <c r="Q53" s="6">
        <f>VLOOKUP($B53,Spillvärme!$B$1:$AP$500,MATCH("Summa tillförd energi:",Spillvärme!$B$1:$AW$1,0),FALSE)</f>
        <v>0</v>
      </c>
      <c r="R53" s="6">
        <f>VLOOKUP($B53,Miljö!$B$1:$AP$500,MATCH("Summa tillförd energi:",Miljö!$B$1:$AW$1,0),FALSE)</f>
        <v>0.62</v>
      </c>
      <c r="S53" s="33">
        <f t="shared" si="4"/>
        <v>0</v>
      </c>
      <c r="T53" s="6" t="str">
        <f>VLOOKUP($B53,Miljö!$B$1:$AP$500,MATCH("Köpt prod.spec hetvatten",Miljö!$B$1:$AW$1,0),FALSE)</f>
        <v/>
      </c>
      <c r="U53" s="6">
        <f t="shared" si="5"/>
        <v>673.09147999999993</v>
      </c>
      <c r="V53" s="6">
        <f>VLOOKUP($B53,Leveranser!$B$1:$AP$500,MATCH("Total levererad värme",Leveranser!$B$1:$AW$1,0),FALSE)</f>
        <v>628.78800000000001</v>
      </c>
      <c r="W53" s="6">
        <f>IFERROR(VLOOKUP($B53,Miljö!$B$1:$AP$500,MATCH("Såld mängd produktionsspecifik fjärrvärme (GWh)",Miljö!$B$1:$AW$1,0),FALSE)/1,0)</f>
        <v>0</v>
      </c>
      <c r="X53" s="6"/>
      <c r="Y53" s="30">
        <f t="shared" si="6"/>
        <v>0.93417911039373147</v>
      </c>
      <c r="Z53" s="6"/>
      <c r="AA53" s="30" t="str">
        <f t="shared" si="7"/>
        <v/>
      </c>
      <c r="AC53" t="s">
        <v>10</v>
      </c>
      <c r="AD53" t="s">
        <v>20</v>
      </c>
      <c r="AE53" s="25" t="str">
        <f t="shared" si="2"/>
        <v>ja</v>
      </c>
      <c r="AF53" t="s">
        <v>20</v>
      </c>
      <c r="AG53" t="s">
        <v>20</v>
      </c>
      <c r="AM53" s="6" t="str">
        <f t="shared" si="3"/>
        <v/>
      </c>
      <c r="AO53" s="6" t="str">
        <f t="shared" si="11"/>
        <v/>
      </c>
      <c r="AQ53" s="6" t="str">
        <f t="shared" si="12"/>
        <v/>
      </c>
      <c r="AR53" s="6"/>
      <c r="AW53" t="str">
        <f t="shared" si="8"/>
        <v/>
      </c>
      <c r="AY53" s="6" t="str">
        <f t="shared" si="13"/>
        <v/>
      </c>
      <c r="BB53" s="6" t="str">
        <f t="shared" si="10"/>
        <v>Ja</v>
      </c>
      <c r="BK53" t="s">
        <v>10</v>
      </c>
    </row>
    <row r="54" spans="1:63" ht="15" customHeight="1" x14ac:dyDescent="0.35">
      <c r="A54" t="s">
        <v>57</v>
      </c>
      <c r="B54" t="s">
        <v>59</v>
      </c>
      <c r="C54">
        <v>0.25746599999999997</v>
      </c>
      <c r="D54">
        <v>29.684000000000001</v>
      </c>
      <c r="E54">
        <v>18.6691</v>
      </c>
      <c r="F54">
        <v>4.9766499999999998E-2</v>
      </c>
      <c r="G54" t="s">
        <v>14</v>
      </c>
      <c r="H54" t="s">
        <v>10</v>
      </c>
      <c r="K54" s="6">
        <f>VLOOKUP($B54,'Egen hetvattenprod'!$B$1:$AP$500,MATCH("Summa tillförd energi:",'Egen hetvattenprod'!$B$1:$AY$1,0),FALSE)</f>
        <v>27.49</v>
      </c>
      <c r="L54" s="6">
        <f>VLOOKUP($B54,Kraftvärmeprod!$B$1:$AO$500,MATCH("Summa tillförd energi:",Kraftvärmeprod!$B$1:$AV$1,0),FALSE)</f>
        <v>0</v>
      </c>
      <c r="M54" s="33">
        <f>VLOOKUP($B54,'Allokerad kvv'!$B$1:$AO$500,MATCH("Summa allokerad tillförd energi:",'Allokerad kvv'!$B$1:$AV$1,0),FALSE)</f>
        <v>0</v>
      </c>
      <c r="N54" s="33">
        <f>VLOOKUP($B54,'Justerad allokering'!$B$1:$AO$500,MATCH("Summa justerad allokerad tillförd energi:",'Justerad allokering'!$B$1:$AV$1,0),FALSE)</f>
        <v>0</v>
      </c>
      <c r="O54" s="6">
        <f>VLOOKUP($B54,'Slutlig allokering'!$B$2:$AL$500,MATCH("Summa justerad allokerad tillförd energi:",'Slutlig allokering'!$B$2:$AS$2,0),FALSE)</f>
        <v>0</v>
      </c>
      <c r="P54" s="6">
        <f>VLOOKUP($B54,'Köpt hetvatten'!$B$1:$AP$500,MATCH("Med verkningsgrad:",'Köpt hetvatten'!$B$1:$AW$1,0),FALSE)</f>
        <v>0</v>
      </c>
      <c r="Q54" s="6">
        <f>VLOOKUP($B54,Spillvärme!$B$1:$AP$500,MATCH("Summa tillförd energi:",Spillvärme!$B$1:$AW$1,0),FALSE)</f>
        <v>0</v>
      </c>
      <c r="R54" s="6">
        <f>VLOOKUP($B54,Miljö!$B$1:$AP$500,MATCH("Summa tillförd energi:",Miljö!$B$1:$AW$1,0),FALSE)</f>
        <v>0.35</v>
      </c>
      <c r="S54" s="33">
        <f t="shared" si="4"/>
        <v>0</v>
      </c>
      <c r="T54" s="6" t="str">
        <f>VLOOKUP($B54,Miljö!$B$1:$AP$500,MATCH("Köpt prod.spec hetvatten",Miljö!$B$1:$AW$1,0),FALSE)</f>
        <v/>
      </c>
      <c r="U54" s="6">
        <f t="shared" si="5"/>
        <v>27.84</v>
      </c>
      <c r="V54" s="6">
        <f>VLOOKUP($B54,Leveranser!$B$1:$AP$500,MATCH("Total levererad värme",Leveranser!$B$1:$AW$1,0),FALSE)</f>
        <v>19.709</v>
      </c>
      <c r="W54" s="6">
        <f>IFERROR(VLOOKUP($B54,Miljö!$B$1:$AP$500,MATCH("Såld mängd produktionsspecifik fjärrvärme (GWh)",Miljö!$B$1:$AW$1,0),FALSE)/1,0)</f>
        <v>0</v>
      </c>
      <c r="X54" s="6"/>
      <c r="Y54" s="30">
        <f t="shared" si="6"/>
        <v>0.70793821839080462</v>
      </c>
      <c r="Z54" s="6"/>
      <c r="AA54" s="30" t="str">
        <f t="shared" si="7"/>
        <v/>
      </c>
      <c r="AC54" t="s">
        <v>10</v>
      </c>
      <c r="AD54" t="s">
        <v>20</v>
      </c>
      <c r="AE54" s="25" t="str">
        <f t="shared" si="2"/>
        <v>ja</v>
      </c>
      <c r="AF54" t="s">
        <v>20</v>
      </c>
      <c r="AG54" t="s">
        <v>20</v>
      </c>
      <c r="AM54" s="6" t="str">
        <f t="shared" si="3"/>
        <v/>
      </c>
      <c r="AO54" s="6" t="str">
        <f t="shared" si="11"/>
        <v/>
      </c>
      <c r="AQ54" s="6" t="str">
        <f t="shared" si="12"/>
        <v/>
      </c>
      <c r="AR54" s="6"/>
      <c r="AW54" t="str">
        <f t="shared" si="8"/>
        <v/>
      </c>
      <c r="AY54" s="6" t="str">
        <f t="shared" si="13"/>
        <v/>
      </c>
      <c r="BB54" s="6" t="str">
        <f t="shared" si="10"/>
        <v>Ja</v>
      </c>
      <c r="BK54" t="s">
        <v>10</v>
      </c>
    </row>
    <row r="55" spans="1:63" ht="15" customHeight="1" x14ac:dyDescent="0.35">
      <c r="A55" t="s">
        <v>60</v>
      </c>
      <c r="B55" t="s">
        <v>61</v>
      </c>
      <c r="C55" s="46">
        <v>0.61044100000000001</v>
      </c>
      <c r="D55" s="46">
        <v>146.904</v>
      </c>
      <c r="E55" s="46">
        <v>12.5007</v>
      </c>
      <c r="F55" s="46">
        <v>0.401814</v>
      </c>
      <c r="G55" t="s">
        <v>14</v>
      </c>
      <c r="H55" t="s">
        <v>14</v>
      </c>
      <c r="K55" s="6">
        <f>VLOOKUP($B55,'Egen hetvattenprod'!$B$1:$AP$500,MATCH("Summa tillförd energi:",'Egen hetvattenprod'!$B$1:$AY$1,0),FALSE)</f>
        <v>5.3000000000000007</v>
      </c>
      <c r="L55" s="6">
        <f>VLOOKUP($B55,Kraftvärmeprod!$B$1:$AO$500,MATCH("Summa tillförd energi:",Kraftvärmeprod!$B$1:$AV$1,0),FALSE)</f>
        <v>0</v>
      </c>
      <c r="M55" s="33">
        <f>VLOOKUP($B55,'Allokerad kvv'!$B$1:$AO$500,MATCH("Summa allokerad tillförd energi:",'Allokerad kvv'!$B$1:$AV$1,0),FALSE)</f>
        <v>0</v>
      </c>
      <c r="N55" s="33">
        <f>VLOOKUP($B55,'Justerad allokering'!$B$1:$AO$500,MATCH("Summa justerad allokerad tillförd energi:",'Justerad allokering'!$B$1:$AV$1,0),FALSE)</f>
        <v>0</v>
      </c>
      <c r="O55" s="6">
        <f>VLOOKUP($B55,'Slutlig allokering'!$B$2:$AL$500,MATCH("Summa justerad allokerad tillförd energi:",'Slutlig allokering'!$B$2:$AS$2,0),FALSE)</f>
        <v>0</v>
      </c>
      <c r="P55" s="6">
        <f>VLOOKUP($B55,'Köpt hetvatten'!$B$1:$AP$500,MATCH("Med verkningsgrad:",'Köpt hetvatten'!$B$1:$AW$1,0),FALSE)</f>
        <v>21.529411764705884</v>
      </c>
      <c r="Q55" s="6">
        <f>VLOOKUP($B55,Spillvärme!$B$1:$AP$500,MATCH("Summa tillförd energi:",Spillvärme!$B$1:$AW$1,0),FALSE)</f>
        <v>26.8</v>
      </c>
      <c r="R55" s="6">
        <f>VLOOKUP($B55,Miljö!$B$1:$AP$500,MATCH("Summa tillförd energi:",Miljö!$B$1:$AW$1,0),FALSE)</f>
        <v>0.2</v>
      </c>
      <c r="S55" s="33">
        <f t="shared" si="4"/>
        <v>0</v>
      </c>
      <c r="T55" s="6" t="str">
        <f>VLOOKUP($B55,Miljö!$B$1:$AP$500,MATCH("Köpt prod.spec hetvatten",Miljö!$B$1:$AW$1,0),FALSE)</f>
        <v/>
      </c>
      <c r="U55" s="6">
        <f t="shared" si="5"/>
        <v>53.829411764705888</v>
      </c>
      <c r="V55" s="6">
        <f>VLOOKUP($B55,Leveranser!$B$1:$AP$500,MATCH("Total levererad värme",Leveranser!$B$1:$AW$1,0),FALSE)</f>
        <v>39.9</v>
      </c>
      <c r="W55" s="6">
        <f>IFERROR(VLOOKUP($B55,Miljö!$B$1:$AP$500,MATCH("Såld mängd produktionsspecifik fjärrvärme (GWh)",Miljö!$B$1:$AW$1,0),FALSE)/1,0)</f>
        <v>0</v>
      </c>
      <c r="X55" s="6"/>
      <c r="Y55" s="30">
        <f t="shared" si="6"/>
        <v>0.74123046661567027</v>
      </c>
      <c r="Z55" s="47"/>
      <c r="AA55" s="30" t="str">
        <f t="shared" si="7"/>
        <v/>
      </c>
      <c r="AC55" t="s">
        <v>20</v>
      </c>
      <c r="AD55" t="s">
        <v>20</v>
      </c>
      <c r="AE55" s="25" t="str">
        <f t="shared" si="2"/>
        <v/>
      </c>
      <c r="AF55" t="s">
        <v>20</v>
      </c>
      <c r="AG55" t="s">
        <v>20</v>
      </c>
      <c r="AM55" s="6" t="str">
        <f t="shared" si="3"/>
        <v>nej</v>
      </c>
      <c r="AO55" s="6" t="str">
        <f t="shared" si="11"/>
        <v>ja</v>
      </c>
      <c r="AQ55" s="6" t="str">
        <f t="shared" si="12"/>
        <v/>
      </c>
      <c r="AR55" s="47"/>
      <c r="AW55" t="str">
        <f t="shared" si="8"/>
        <v>nej</v>
      </c>
      <c r="AY55" s="6" t="str">
        <f t="shared" si="13"/>
        <v>nej</v>
      </c>
      <c r="AZ55" t="s">
        <v>10</v>
      </c>
      <c r="BA55" t="s">
        <v>1094</v>
      </c>
      <c r="BB55" s="6" t="str">
        <f t="shared" si="10"/>
        <v>Ja</v>
      </c>
      <c r="BE55" s="136" t="s">
        <v>1093</v>
      </c>
      <c r="BG55" t="s">
        <v>10</v>
      </c>
      <c r="BK55" t="s">
        <v>10</v>
      </c>
    </row>
    <row r="56" spans="1:63" ht="15" customHeight="1" x14ac:dyDescent="0.35">
      <c r="A56" t="s">
        <v>62</v>
      </c>
      <c r="B56" t="s">
        <v>63</v>
      </c>
      <c r="C56">
        <v>0</v>
      </c>
      <c r="D56">
        <v>0</v>
      </c>
      <c r="E56">
        <v>0</v>
      </c>
      <c r="F56">
        <v>0</v>
      </c>
      <c r="G56" t="s">
        <v>14</v>
      </c>
      <c r="H56" t="s">
        <v>14</v>
      </c>
      <c r="K56" s="6">
        <f>VLOOKUP($B56,'Egen hetvattenprod'!$B$1:$AP$500,MATCH("Summa tillförd energi:",'Egen hetvattenprod'!$B$1:$AY$1,0),FALSE)</f>
        <v>0</v>
      </c>
      <c r="L56" s="6">
        <f>VLOOKUP($B56,Kraftvärmeprod!$B$1:$AO$500,MATCH("Summa tillförd energi:",Kraftvärmeprod!$B$1:$AV$1,0),FALSE)</f>
        <v>0</v>
      </c>
      <c r="M56" s="33">
        <f>VLOOKUP($B56,'Allokerad kvv'!$B$1:$AO$500,MATCH("Summa allokerad tillförd energi:",'Allokerad kvv'!$B$1:$AV$1,0),FALSE)</f>
        <v>0</v>
      </c>
      <c r="N56" s="33">
        <f>VLOOKUP($B56,'Justerad allokering'!$B$1:$AO$500,MATCH("Summa justerad allokerad tillförd energi:",'Justerad allokering'!$B$1:$AV$1,0),FALSE)</f>
        <v>0</v>
      </c>
      <c r="O56" s="6">
        <f>VLOOKUP($B56,'Slutlig allokering'!$B$2:$AL$500,MATCH("Summa justerad allokerad tillförd energi:",'Slutlig allokering'!$B$2:$AS$2,0),FALSE)</f>
        <v>0</v>
      </c>
      <c r="P56" s="6">
        <f>VLOOKUP($B56,'Köpt hetvatten'!$B$1:$AP$500,MATCH("Med verkningsgrad:",'Köpt hetvatten'!$B$1:$AW$1,0),FALSE)</f>
        <v>0</v>
      </c>
      <c r="Q56" s="6">
        <f>VLOOKUP($B56,Spillvärme!$B$1:$AP$500,MATCH("Summa tillförd energi:",Spillvärme!$B$1:$AW$1,0),FALSE)</f>
        <v>0</v>
      </c>
      <c r="R56" s="6">
        <f>VLOOKUP($B56,Miljö!$B$1:$AP$500,MATCH("Summa tillförd energi:",Miljö!$B$1:$AW$1,0),FALSE)</f>
        <v>0</v>
      </c>
      <c r="S56" s="33">
        <f t="shared" si="4"/>
        <v>0</v>
      </c>
      <c r="T56" s="6" t="str">
        <f>VLOOKUP($B56,Miljö!$B$1:$AP$500,MATCH("Köpt prod.spec hetvatten",Miljö!$B$1:$AW$1,0),FALSE)</f>
        <v/>
      </c>
      <c r="U56" s="6">
        <f t="shared" si="5"/>
        <v>0</v>
      </c>
      <c r="V56" s="6">
        <f>VLOOKUP($B56,Leveranser!$B$1:$AP$500,MATCH("Total levererad värme",Leveranser!$B$1:$AW$1,0),FALSE)</f>
        <v>0</v>
      </c>
      <c r="W56" s="6">
        <f>IFERROR(VLOOKUP($B56,Miljö!$B$1:$AP$500,MATCH("Såld mängd produktionsspecifik fjärrvärme (GWh)",Miljö!$B$1:$AW$1,0),FALSE)/1,0)</f>
        <v>0</v>
      </c>
      <c r="X56" s="6"/>
      <c r="Y56" s="30" t="str">
        <f t="shared" si="6"/>
        <v/>
      </c>
      <c r="Z56" s="6"/>
      <c r="AA56" s="30" t="str">
        <f t="shared" si="7"/>
        <v/>
      </c>
      <c r="AC56" t="s">
        <v>20</v>
      </c>
      <c r="AD56" t="s">
        <v>20</v>
      </c>
      <c r="AE56" s="25" t="str">
        <f t="shared" si="2"/>
        <v/>
      </c>
      <c r="AF56" t="s">
        <v>20</v>
      </c>
      <c r="AG56" t="s">
        <v>20</v>
      </c>
      <c r="AM56" s="6" t="str">
        <f t="shared" si="3"/>
        <v>nej</v>
      </c>
      <c r="AO56" s="6" t="str">
        <f t="shared" si="11"/>
        <v>nej</v>
      </c>
      <c r="AQ56" s="6" t="str">
        <f t="shared" si="12"/>
        <v/>
      </c>
      <c r="AR56" s="6"/>
      <c r="AW56" t="str">
        <f t="shared" si="8"/>
        <v>nej</v>
      </c>
      <c r="AY56" s="6" t="str">
        <f t="shared" si="13"/>
        <v>nej</v>
      </c>
      <c r="BB56" s="6" t="str">
        <f t="shared" si="10"/>
        <v>Nej</v>
      </c>
      <c r="BK56" t="s">
        <v>14</v>
      </c>
    </row>
    <row r="57" spans="1:63" ht="15" customHeight="1" x14ac:dyDescent="0.35">
      <c r="A57" t="s">
        <v>62</v>
      </c>
      <c r="B57" t="s">
        <v>64</v>
      </c>
      <c r="C57">
        <v>0</v>
      </c>
      <c r="D57">
        <v>0</v>
      </c>
      <c r="E57">
        <v>0</v>
      </c>
      <c r="F57">
        <v>0</v>
      </c>
      <c r="G57" t="s">
        <v>14</v>
      </c>
      <c r="H57" t="s">
        <v>14</v>
      </c>
      <c r="K57" s="6">
        <f>VLOOKUP($B57,'Egen hetvattenprod'!$B$1:$AP$500,MATCH("Summa tillförd energi:",'Egen hetvattenprod'!$B$1:$AY$1,0),FALSE)</f>
        <v>0</v>
      </c>
      <c r="L57" s="6">
        <f>VLOOKUP($B57,Kraftvärmeprod!$B$1:$AO$500,MATCH("Summa tillförd energi:",Kraftvärmeprod!$B$1:$AV$1,0),FALSE)</f>
        <v>0</v>
      </c>
      <c r="M57" s="33">
        <f>VLOOKUP($B57,'Allokerad kvv'!$B$1:$AO$500,MATCH("Summa allokerad tillförd energi:",'Allokerad kvv'!$B$1:$AV$1,0),FALSE)</f>
        <v>0</v>
      </c>
      <c r="N57" s="33">
        <f>VLOOKUP($B57,'Justerad allokering'!$B$1:$AO$500,MATCH("Summa justerad allokerad tillförd energi:",'Justerad allokering'!$B$1:$AV$1,0),FALSE)</f>
        <v>0</v>
      </c>
      <c r="O57" s="6">
        <f>VLOOKUP($B57,'Slutlig allokering'!$B$2:$AL$500,MATCH("Summa justerad allokerad tillförd energi:",'Slutlig allokering'!$B$2:$AS$2,0),FALSE)</f>
        <v>0</v>
      </c>
      <c r="P57" s="6">
        <f>VLOOKUP($B57,'Köpt hetvatten'!$B$1:$AP$500,MATCH("Med verkningsgrad:",'Köpt hetvatten'!$B$1:$AW$1,0),FALSE)</f>
        <v>0</v>
      </c>
      <c r="Q57" s="6">
        <f>VLOOKUP($B57,Spillvärme!$B$1:$AP$500,MATCH("Summa tillförd energi:",Spillvärme!$B$1:$AW$1,0),FALSE)</f>
        <v>0</v>
      </c>
      <c r="R57" s="6">
        <f>VLOOKUP($B57,Miljö!$B$1:$AP$500,MATCH("Summa tillförd energi:",Miljö!$B$1:$AW$1,0),FALSE)</f>
        <v>0</v>
      </c>
      <c r="S57" s="33">
        <f t="shared" si="4"/>
        <v>0</v>
      </c>
      <c r="T57" s="6" t="str">
        <f>VLOOKUP($B57,Miljö!$B$1:$AP$500,MATCH("Köpt prod.spec hetvatten",Miljö!$B$1:$AW$1,0),FALSE)</f>
        <v/>
      </c>
      <c r="U57" s="6">
        <f t="shared" si="5"/>
        <v>0</v>
      </c>
      <c r="V57" s="6">
        <f>VLOOKUP($B57,Leveranser!$B$1:$AP$500,MATCH("Total levererad värme",Leveranser!$B$1:$AW$1,0),FALSE)</f>
        <v>0</v>
      </c>
      <c r="W57" s="6">
        <f>IFERROR(VLOOKUP($B57,Miljö!$B$1:$AP$500,MATCH("Såld mängd produktionsspecifik fjärrvärme (GWh)",Miljö!$B$1:$AW$1,0),FALSE)/1,0)</f>
        <v>0</v>
      </c>
      <c r="X57" s="6"/>
      <c r="Y57" s="30" t="str">
        <f t="shared" si="6"/>
        <v/>
      </c>
      <c r="Z57" s="6"/>
      <c r="AA57" s="30" t="str">
        <f t="shared" si="7"/>
        <v/>
      </c>
      <c r="AC57" t="s">
        <v>20</v>
      </c>
      <c r="AD57" t="s">
        <v>20</v>
      </c>
      <c r="AE57" s="25" t="str">
        <f t="shared" si="2"/>
        <v/>
      </c>
      <c r="AF57" t="s">
        <v>20</v>
      </c>
      <c r="AG57" t="s">
        <v>20</v>
      </c>
      <c r="AM57" s="6" t="str">
        <f t="shared" si="3"/>
        <v>nej</v>
      </c>
      <c r="AO57" s="6" t="str">
        <f t="shared" si="11"/>
        <v>nej</v>
      </c>
      <c r="AQ57" s="6" t="str">
        <f t="shared" si="12"/>
        <v/>
      </c>
      <c r="AR57" s="6"/>
      <c r="AW57" t="str">
        <f t="shared" si="8"/>
        <v>nej</v>
      </c>
      <c r="AY57" s="6" t="str">
        <f t="shared" si="13"/>
        <v>nej</v>
      </c>
      <c r="BB57" s="6" t="str">
        <f t="shared" si="10"/>
        <v>Nej</v>
      </c>
      <c r="BK57" t="s">
        <v>14</v>
      </c>
    </row>
    <row r="58" spans="1:63" ht="15" customHeight="1" x14ac:dyDescent="0.35">
      <c r="A58" t="s">
        <v>65</v>
      </c>
      <c r="B58" t="s">
        <v>66</v>
      </c>
      <c r="C58">
        <v>6.6900000000000001E-2</v>
      </c>
      <c r="D58">
        <v>7.74</v>
      </c>
      <c r="E58">
        <v>0</v>
      </c>
      <c r="F58">
        <v>0.33</v>
      </c>
      <c r="G58" t="s">
        <v>14</v>
      </c>
      <c r="H58" t="s">
        <v>14</v>
      </c>
      <c r="K58" s="6">
        <f>VLOOKUP($B58,'Egen hetvattenprod'!$B$1:$AP$500,MATCH("Summa tillförd energi:",'Egen hetvattenprod'!$B$1:$AY$1,0),FALSE)</f>
        <v>0</v>
      </c>
      <c r="L58" s="6">
        <f>VLOOKUP($B58,Kraftvärmeprod!$B$1:$AO$500,MATCH("Summa tillförd energi:",Kraftvärmeprod!$B$1:$AV$1,0),FALSE)</f>
        <v>0</v>
      </c>
      <c r="M58" s="33">
        <f>VLOOKUP($B58,'Allokerad kvv'!$B$1:$AO$500,MATCH("Summa allokerad tillförd energi:",'Allokerad kvv'!$B$1:$AV$1,0),FALSE)</f>
        <v>0</v>
      </c>
      <c r="N58" s="33">
        <f>VLOOKUP($B58,'Justerad allokering'!$B$1:$AO$500,MATCH("Summa justerad allokerad tillförd energi:",'Justerad allokering'!$B$1:$AV$1,0),FALSE)</f>
        <v>0</v>
      </c>
      <c r="O58" s="6">
        <f>VLOOKUP($B58,'Slutlig allokering'!$B$2:$AL$500,MATCH("Summa justerad allokerad tillförd energi:",'Slutlig allokering'!$B$2:$AS$2,0),FALSE)</f>
        <v>0</v>
      </c>
      <c r="P58" s="6">
        <f>VLOOKUP($B58,'Köpt hetvatten'!$B$1:$AP$500,MATCH("Med verkningsgrad:",'Köpt hetvatten'!$B$1:$AW$1,0),FALSE)</f>
        <v>0</v>
      </c>
      <c r="Q58" s="6">
        <f>VLOOKUP($B58,Spillvärme!$B$1:$AP$500,MATCH("Summa tillförd energi:",Spillvärme!$B$1:$AW$1,0),FALSE)</f>
        <v>0</v>
      </c>
      <c r="R58" s="6">
        <f>VLOOKUP($B58,Miljö!$B$1:$AP$500,MATCH("Summa tillförd energi:",Miljö!$B$1:$AW$1,0),FALSE)</f>
        <v>0</v>
      </c>
      <c r="S58" s="33">
        <f t="shared" si="4"/>
        <v>0.18</v>
      </c>
      <c r="T58" s="6" t="str">
        <f>VLOOKUP($B58,Miljö!$B$1:$AP$500,MATCH("Köpt prod.spec hetvatten",Miljö!$B$1:$AW$1,0),FALSE)</f>
        <v/>
      </c>
      <c r="U58" s="6">
        <f t="shared" si="5"/>
        <v>0</v>
      </c>
      <c r="V58" s="6">
        <f>VLOOKUP($B58,Leveranser!$B$1:$AP$500,MATCH("Total levererad värme",Leveranser!$B$1:$AW$1,0),FALSE)</f>
        <v>6</v>
      </c>
      <c r="W58" s="6">
        <f>IFERROR(VLOOKUP($B58,Miljö!$B$1:$AP$500,MATCH("Såld mängd produktionsspecifik fjärrvärme (GWh)",Miljö!$B$1:$AW$1,0),FALSE)/1,0)</f>
        <v>0</v>
      </c>
      <c r="X58" s="6"/>
      <c r="Y58" s="30" t="str">
        <f t="shared" si="6"/>
        <v/>
      </c>
      <c r="Z58" s="6"/>
      <c r="AA58" s="30" t="str">
        <f t="shared" si="7"/>
        <v/>
      </c>
      <c r="AC58" t="s">
        <v>20</v>
      </c>
      <c r="AD58" t="s">
        <v>20</v>
      </c>
      <c r="AE58" s="25" t="str">
        <f t="shared" si="2"/>
        <v/>
      </c>
      <c r="AF58" t="s">
        <v>20</v>
      </c>
      <c r="AG58" t="s">
        <v>20</v>
      </c>
      <c r="AM58" s="6" t="str">
        <f t="shared" si="3"/>
        <v>nej</v>
      </c>
      <c r="AO58" s="6" t="str">
        <f t="shared" si="11"/>
        <v>nej</v>
      </c>
      <c r="AQ58" s="6" t="str">
        <f t="shared" si="12"/>
        <v/>
      </c>
      <c r="AR58" s="6"/>
      <c r="AW58" t="str">
        <f t="shared" si="8"/>
        <v>nej</v>
      </c>
      <c r="AY58" s="6" t="str">
        <f t="shared" si="13"/>
        <v>nej</v>
      </c>
      <c r="BB58" s="6" t="str">
        <f t="shared" si="10"/>
        <v>Nej</v>
      </c>
      <c r="BK58" t="s">
        <v>14</v>
      </c>
    </row>
    <row r="59" spans="1:63" ht="15" customHeight="1" x14ac:dyDescent="0.35">
      <c r="A59" t="s">
        <v>67</v>
      </c>
      <c r="B59" t="s">
        <v>68</v>
      </c>
      <c r="C59">
        <v>6.1905700000000001E-2</v>
      </c>
      <c r="D59">
        <v>15.9777</v>
      </c>
      <c r="E59">
        <v>9.7936499999999995</v>
      </c>
      <c r="F59">
        <v>7.9342600000000003E-3</v>
      </c>
      <c r="G59" t="s">
        <v>10</v>
      </c>
      <c r="H59" t="s">
        <v>10</v>
      </c>
      <c r="K59" s="6">
        <f>VLOOKUP($B59,'Egen hetvattenprod'!$B$1:$AP$500,MATCH("Summa tillförd energi:",'Egen hetvattenprod'!$B$1:$AY$1,0),FALSE)</f>
        <v>6.9249999999999998</v>
      </c>
      <c r="L59" s="6">
        <f>VLOOKUP($B59,Kraftvärmeprod!$B$1:$AO$500,MATCH("Summa tillförd energi:",Kraftvärmeprod!$B$1:$AV$1,0),FALSE)</f>
        <v>0</v>
      </c>
      <c r="M59" s="33">
        <f>VLOOKUP($B59,'Allokerad kvv'!$B$1:$AO$500,MATCH("Summa allokerad tillförd energi:",'Allokerad kvv'!$B$1:$AV$1,0),FALSE)</f>
        <v>0</v>
      </c>
      <c r="N59" s="33">
        <f>VLOOKUP($B59,'Justerad allokering'!$B$1:$AO$500,MATCH("Summa justerad allokerad tillförd energi:",'Justerad allokering'!$B$1:$AV$1,0),FALSE)</f>
        <v>0</v>
      </c>
      <c r="O59" s="6">
        <f>VLOOKUP($B59,'Slutlig allokering'!$B$2:$AL$500,MATCH("Summa justerad allokerad tillförd energi:",'Slutlig allokering'!$B$2:$AS$2,0),FALSE)</f>
        <v>0</v>
      </c>
      <c r="P59" s="6">
        <f>VLOOKUP($B59,'Köpt hetvatten'!$B$1:$AP$500,MATCH("Med verkningsgrad:",'Köpt hetvatten'!$B$1:$AW$1,0),FALSE)</f>
        <v>0</v>
      </c>
      <c r="Q59" s="6">
        <f>VLOOKUP($B59,Spillvärme!$B$1:$AP$500,MATCH("Summa tillförd energi:",Spillvärme!$B$1:$AW$1,0),FALSE)</f>
        <v>0</v>
      </c>
      <c r="R59" s="6">
        <f>VLOOKUP($B59,Miljö!$B$1:$AP$500,MATCH("Summa tillförd energi:",Miljö!$B$1:$AW$1,0),FALSE)</f>
        <v>0.13300000000000001</v>
      </c>
      <c r="S59" s="33">
        <f t="shared" si="4"/>
        <v>0</v>
      </c>
      <c r="T59" s="6" t="str">
        <f>VLOOKUP($B59,Miljö!$B$1:$AP$500,MATCH("Köpt prod.spec hetvatten",Miljö!$B$1:$AW$1,0),FALSE)</f>
        <v/>
      </c>
      <c r="U59" s="6">
        <f t="shared" si="5"/>
        <v>7.0579999999999998</v>
      </c>
      <c r="V59" s="6">
        <f>VLOOKUP($B59,Leveranser!$B$1:$AP$500,MATCH("Total levererad värme",Leveranser!$B$1:$AW$1,0),FALSE)</f>
        <v>4.5389999999999997</v>
      </c>
      <c r="W59" s="6">
        <f>IFERROR(VLOOKUP($B59,Miljö!$B$1:$AP$500,MATCH("Såld mängd produktionsspecifik fjärrvärme (GWh)",Miljö!$B$1:$AW$1,0),FALSE)/1,0)</f>
        <v>0</v>
      </c>
      <c r="X59" s="6"/>
      <c r="Y59" s="30">
        <f t="shared" si="6"/>
        <v>0.64310002833663926</v>
      </c>
      <c r="Z59" s="6"/>
      <c r="AA59" s="30" t="str">
        <f t="shared" si="7"/>
        <v/>
      </c>
      <c r="AC59" t="s">
        <v>10</v>
      </c>
      <c r="AD59" t="s">
        <v>20</v>
      </c>
      <c r="AE59" s="25" t="str">
        <f t="shared" si="2"/>
        <v>ja</v>
      </c>
      <c r="AF59" t="s">
        <v>20</v>
      </c>
      <c r="AG59" t="s">
        <v>20</v>
      </c>
      <c r="AM59" s="6" t="str">
        <f t="shared" si="3"/>
        <v/>
      </c>
      <c r="AO59" s="6" t="str">
        <f t="shared" si="11"/>
        <v/>
      </c>
      <c r="AQ59" s="6" t="str">
        <f t="shared" si="12"/>
        <v/>
      </c>
      <c r="AR59" s="6"/>
      <c r="AW59" t="str">
        <f t="shared" si="8"/>
        <v/>
      </c>
      <c r="AY59" s="6" t="str">
        <f t="shared" si="13"/>
        <v/>
      </c>
      <c r="BB59" s="6" t="str">
        <f t="shared" si="10"/>
        <v>Ja</v>
      </c>
      <c r="BK59" t="s">
        <v>10</v>
      </c>
    </row>
    <row r="60" spans="1:63" ht="15" customHeight="1" x14ac:dyDescent="0.35">
      <c r="A60" t="s">
        <v>67</v>
      </c>
      <c r="B60" t="s">
        <v>69</v>
      </c>
      <c r="C60">
        <v>3.3054500000000001E-2</v>
      </c>
      <c r="D60">
        <v>9.1226599999999998</v>
      </c>
      <c r="E60">
        <v>6.1197900000000001</v>
      </c>
      <c r="F60">
        <v>4.2075100000000002E-3</v>
      </c>
      <c r="G60" t="s">
        <v>10</v>
      </c>
      <c r="H60" t="s">
        <v>10</v>
      </c>
      <c r="K60" s="6">
        <f>VLOOKUP($B60,'Egen hetvattenprod'!$B$1:$AP$500,MATCH("Summa tillförd energi:",'Egen hetvattenprod'!$B$1:$AY$1,0),FALSE)</f>
        <v>30.14</v>
      </c>
      <c r="L60" s="6">
        <f>VLOOKUP($B60,Kraftvärmeprod!$B$1:$AO$500,MATCH("Summa tillförd energi:",Kraftvärmeprod!$B$1:$AV$1,0),FALSE)</f>
        <v>512.80700000000002</v>
      </c>
      <c r="M60" s="33">
        <f>VLOOKUP($B60,'Allokerad kvv'!$B$1:$AO$500,MATCH("Summa allokerad tillförd energi:",'Allokerad kvv'!$B$1:$AV$1,0),FALSE)</f>
        <v>349.56816200000003</v>
      </c>
      <c r="N60" s="33">
        <f>VLOOKUP($B60,'Justerad allokering'!$B$1:$AO$500,MATCH("Summa justerad allokerad tillförd energi:",'Justerad allokering'!$B$1:$AV$1,0),FALSE)</f>
        <v>0</v>
      </c>
      <c r="O60" s="6">
        <f>VLOOKUP($B60,'Slutlig allokering'!$B$2:$AL$500,MATCH("Summa justerad allokerad tillförd energi:",'Slutlig allokering'!$B$2:$AS$2,0),FALSE)</f>
        <v>349.56816200000003</v>
      </c>
      <c r="P60" s="6">
        <f>VLOOKUP($B60,'Köpt hetvatten'!$B$1:$AP$500,MATCH("Med verkningsgrad:",'Köpt hetvatten'!$B$1:$AW$1,0),FALSE)</f>
        <v>0</v>
      </c>
      <c r="Q60" s="6">
        <f>VLOOKUP($B60,Spillvärme!$B$1:$AP$500,MATCH("Summa tillförd energi:",Spillvärme!$B$1:$AW$1,0),FALSE)</f>
        <v>0.62</v>
      </c>
      <c r="R60" s="6">
        <f>VLOOKUP($B60,Miljö!$B$1:$AP$500,MATCH("Summa tillförd energi:",Miljö!$B$1:$AW$1,0),FALSE)</f>
        <v>0.66</v>
      </c>
      <c r="S60" s="33">
        <f t="shared" si="4"/>
        <v>0</v>
      </c>
      <c r="T60" s="6" t="str">
        <f>VLOOKUP($B60,Miljö!$B$1:$AP$500,MATCH("Köpt prod.spec hetvatten",Miljö!$B$1:$AW$1,0),FALSE)</f>
        <v/>
      </c>
      <c r="U60" s="6">
        <f t="shared" si="5"/>
        <v>380.98816200000005</v>
      </c>
      <c r="V60" s="6">
        <f>VLOOKUP($B60,Leveranser!$B$1:$AP$500,MATCH("Total levererad värme",Leveranser!$B$1:$AW$1,0),FALSE)</f>
        <v>350.84</v>
      </c>
      <c r="W60" s="6">
        <f>IFERROR(VLOOKUP($B60,Miljö!$B$1:$AP$500,MATCH("Såld mängd produktionsspecifik fjärrvärme (GWh)",Miljö!$B$1:$AW$1,0),FALSE)/1,0)</f>
        <v>0</v>
      </c>
      <c r="X60" s="6"/>
      <c r="Y60" s="30">
        <f t="shared" si="6"/>
        <v>0.92086850719524438</v>
      </c>
      <c r="Z60" s="6"/>
      <c r="AA60" s="30" t="str">
        <f t="shared" si="7"/>
        <v/>
      </c>
      <c r="AC60" t="s">
        <v>10</v>
      </c>
      <c r="AD60" t="s">
        <v>20</v>
      </c>
      <c r="AE60" s="25" t="str">
        <f t="shared" si="2"/>
        <v>ja</v>
      </c>
      <c r="AF60" t="s">
        <v>20</v>
      </c>
      <c r="AG60" t="s">
        <v>20</v>
      </c>
      <c r="AM60" s="6" t="str">
        <f t="shared" si="3"/>
        <v/>
      </c>
      <c r="AO60" s="6" t="str">
        <f t="shared" si="11"/>
        <v/>
      </c>
      <c r="AQ60" s="6" t="str">
        <f t="shared" si="12"/>
        <v/>
      </c>
      <c r="AR60" s="6"/>
      <c r="AW60" t="str">
        <f t="shared" si="8"/>
        <v/>
      </c>
      <c r="AY60" s="6" t="str">
        <f t="shared" si="13"/>
        <v/>
      </c>
      <c r="BB60" s="6" t="str">
        <f t="shared" si="10"/>
        <v>Ja</v>
      </c>
      <c r="BK60" t="s">
        <v>10</v>
      </c>
    </row>
    <row r="61" spans="1:63" ht="15" customHeight="1" x14ac:dyDescent="0.35">
      <c r="A61" t="s">
        <v>67</v>
      </c>
      <c r="B61" t="s">
        <v>70</v>
      </c>
      <c r="C61">
        <v>0</v>
      </c>
      <c r="D61">
        <v>0</v>
      </c>
      <c r="E61">
        <v>0</v>
      </c>
      <c r="F61">
        <v>0</v>
      </c>
      <c r="G61" t="s">
        <v>10</v>
      </c>
      <c r="H61" t="s">
        <v>14</v>
      </c>
      <c r="K61" s="6">
        <f>VLOOKUP($B61,'Egen hetvattenprod'!$B$1:$AP$500,MATCH("Summa tillförd energi:",'Egen hetvattenprod'!$B$1:$AY$1,0),FALSE)</f>
        <v>0</v>
      </c>
      <c r="L61" s="6">
        <f>VLOOKUP($B61,Kraftvärmeprod!$B$1:$AO$500,MATCH("Summa tillförd energi:",Kraftvärmeprod!$B$1:$AV$1,0),FALSE)</f>
        <v>0</v>
      </c>
      <c r="M61" s="33">
        <f>VLOOKUP($B61,'Allokerad kvv'!$B$1:$AO$500,MATCH("Summa allokerad tillförd energi:",'Allokerad kvv'!$B$1:$AV$1,0),FALSE)</f>
        <v>0</v>
      </c>
      <c r="N61" s="33">
        <f>VLOOKUP($B61,'Justerad allokering'!$B$1:$AO$500,MATCH("Summa justerad allokerad tillförd energi:",'Justerad allokering'!$B$1:$AV$1,0),FALSE)</f>
        <v>0</v>
      </c>
      <c r="O61" s="6">
        <f>VLOOKUP($B61,'Slutlig allokering'!$B$2:$AL$500,MATCH("Summa justerad allokerad tillförd energi:",'Slutlig allokering'!$B$2:$AS$2,0),FALSE)</f>
        <v>0</v>
      </c>
      <c r="P61" s="6">
        <f>VLOOKUP($B61,'Köpt hetvatten'!$B$1:$AP$500,MATCH("Med verkningsgrad:",'Köpt hetvatten'!$B$1:$AW$1,0),FALSE)</f>
        <v>0</v>
      </c>
      <c r="Q61" s="6">
        <f>VLOOKUP($B61,Spillvärme!$B$1:$AP$500,MATCH("Summa tillförd energi:",Spillvärme!$B$1:$AW$1,0),FALSE)</f>
        <v>0</v>
      </c>
      <c r="R61" s="6">
        <f>VLOOKUP($B61,Miljö!$B$1:$AP$500,MATCH("Summa tillförd energi:",Miljö!$B$1:$AW$1,0),FALSE)</f>
        <v>0</v>
      </c>
      <c r="S61" s="33">
        <f t="shared" si="4"/>
        <v>0</v>
      </c>
      <c r="T61" s="6" t="str">
        <f>VLOOKUP($B61,Miljö!$B$1:$AP$500,MATCH("Köpt prod.spec hetvatten",Miljö!$B$1:$AW$1,0),FALSE)</f>
        <v/>
      </c>
      <c r="U61" s="6">
        <f t="shared" si="5"/>
        <v>0</v>
      </c>
      <c r="V61" s="6">
        <f>VLOOKUP($B61,Leveranser!$B$1:$AP$500,MATCH("Total levererad värme",Leveranser!$B$1:$AW$1,0),FALSE)</f>
        <v>0</v>
      </c>
      <c r="W61" s="6">
        <f>IFERROR(VLOOKUP($B61,Miljö!$B$1:$AP$500,MATCH("Såld mängd produktionsspecifik fjärrvärme (GWh)",Miljö!$B$1:$AW$1,0),FALSE)/1,0)</f>
        <v>0</v>
      </c>
      <c r="X61" s="6"/>
      <c r="Y61" s="30" t="str">
        <f t="shared" si="6"/>
        <v/>
      </c>
      <c r="Z61" s="6"/>
      <c r="AA61" s="30" t="str">
        <f t="shared" si="7"/>
        <v/>
      </c>
      <c r="AC61" t="s">
        <v>20</v>
      </c>
      <c r="AD61" t="s">
        <v>20</v>
      </c>
      <c r="AE61" s="25" t="str">
        <f t="shared" si="2"/>
        <v/>
      </c>
      <c r="AF61" t="s">
        <v>20</v>
      </c>
      <c r="AG61" t="s">
        <v>20</v>
      </c>
      <c r="AM61" s="6" t="str">
        <f t="shared" si="3"/>
        <v>nej</v>
      </c>
      <c r="AO61" s="6" t="str">
        <f t="shared" si="11"/>
        <v>nej</v>
      </c>
      <c r="AQ61" s="6" t="str">
        <f t="shared" si="12"/>
        <v/>
      </c>
      <c r="AR61" s="6"/>
      <c r="AW61" t="str">
        <f t="shared" si="8"/>
        <v>nej</v>
      </c>
      <c r="AY61" s="6" t="str">
        <f t="shared" si="13"/>
        <v>nej</v>
      </c>
      <c r="BB61" s="6" t="str">
        <f t="shared" si="10"/>
        <v>Nej</v>
      </c>
      <c r="BK61" t="s">
        <v>14</v>
      </c>
    </row>
    <row r="62" spans="1:63" ht="15" customHeight="1" x14ac:dyDescent="0.35">
      <c r="A62" t="s">
        <v>67</v>
      </c>
      <c r="B62" t="s">
        <v>71</v>
      </c>
      <c r="C62">
        <v>0</v>
      </c>
      <c r="D62">
        <v>0</v>
      </c>
      <c r="E62">
        <v>0</v>
      </c>
      <c r="F62">
        <v>0</v>
      </c>
      <c r="G62" t="s">
        <v>10</v>
      </c>
      <c r="H62" t="s">
        <v>14</v>
      </c>
      <c r="K62" s="6">
        <f>VLOOKUP($B62,'Egen hetvattenprod'!$B$1:$AP$500,MATCH("Summa tillförd energi:",'Egen hetvattenprod'!$B$1:$AY$1,0),FALSE)</f>
        <v>0</v>
      </c>
      <c r="L62" s="6">
        <f>VLOOKUP($B62,Kraftvärmeprod!$B$1:$AO$500,MATCH("Summa tillförd energi:",Kraftvärmeprod!$B$1:$AV$1,0),FALSE)</f>
        <v>0</v>
      </c>
      <c r="M62" s="33">
        <f>VLOOKUP($B62,'Allokerad kvv'!$B$1:$AO$500,MATCH("Summa allokerad tillförd energi:",'Allokerad kvv'!$B$1:$AV$1,0),FALSE)</f>
        <v>0</v>
      </c>
      <c r="N62" s="33">
        <f>VLOOKUP($B62,'Justerad allokering'!$B$1:$AO$500,MATCH("Summa justerad allokerad tillförd energi:",'Justerad allokering'!$B$1:$AV$1,0),FALSE)</f>
        <v>0</v>
      </c>
      <c r="O62" s="6">
        <f>VLOOKUP($B62,'Slutlig allokering'!$B$2:$AL$500,MATCH("Summa justerad allokerad tillförd energi:",'Slutlig allokering'!$B$2:$AS$2,0),FALSE)</f>
        <v>0</v>
      </c>
      <c r="P62" s="6">
        <f>VLOOKUP($B62,'Köpt hetvatten'!$B$1:$AP$500,MATCH("Med verkningsgrad:",'Köpt hetvatten'!$B$1:$AW$1,0),FALSE)</f>
        <v>0</v>
      </c>
      <c r="Q62" s="6">
        <f>VLOOKUP($B62,Spillvärme!$B$1:$AP$500,MATCH("Summa tillförd energi:",Spillvärme!$B$1:$AW$1,0),FALSE)</f>
        <v>0</v>
      </c>
      <c r="R62" s="6">
        <f>VLOOKUP($B62,Miljö!$B$1:$AP$500,MATCH("Summa tillförd energi:",Miljö!$B$1:$AW$1,0),FALSE)</f>
        <v>0</v>
      </c>
      <c r="S62" s="33">
        <f t="shared" si="4"/>
        <v>0</v>
      </c>
      <c r="T62" s="6" t="str">
        <f>VLOOKUP($B62,Miljö!$B$1:$AP$500,MATCH("Köpt prod.spec hetvatten",Miljö!$B$1:$AW$1,0),FALSE)</f>
        <v/>
      </c>
      <c r="U62" s="6">
        <f t="shared" si="5"/>
        <v>0</v>
      </c>
      <c r="V62" s="6">
        <f>VLOOKUP($B62,Leveranser!$B$1:$AP$500,MATCH("Total levererad värme",Leveranser!$B$1:$AW$1,0),FALSE)</f>
        <v>0</v>
      </c>
      <c r="W62" s="6">
        <f>IFERROR(VLOOKUP($B62,Miljö!$B$1:$AP$500,MATCH("Såld mängd produktionsspecifik fjärrvärme (GWh)",Miljö!$B$1:$AW$1,0),FALSE)/1,0)</f>
        <v>0</v>
      </c>
      <c r="X62" s="6"/>
      <c r="Y62" s="30" t="str">
        <f t="shared" si="6"/>
        <v/>
      </c>
      <c r="Z62" s="6"/>
      <c r="AA62" s="30" t="str">
        <f t="shared" si="7"/>
        <v/>
      </c>
      <c r="AC62" t="s">
        <v>20</v>
      </c>
      <c r="AD62" t="s">
        <v>20</v>
      </c>
      <c r="AE62" s="25" t="str">
        <f t="shared" si="2"/>
        <v/>
      </c>
      <c r="AF62" t="s">
        <v>20</v>
      </c>
      <c r="AG62" t="s">
        <v>20</v>
      </c>
      <c r="AM62" s="6" t="str">
        <f t="shared" si="3"/>
        <v>nej</v>
      </c>
      <c r="AO62" s="6" t="str">
        <f t="shared" si="11"/>
        <v>nej</v>
      </c>
      <c r="AQ62" s="6" t="str">
        <f t="shared" si="12"/>
        <v/>
      </c>
      <c r="AR62" s="6"/>
      <c r="AW62" t="str">
        <f t="shared" si="8"/>
        <v>nej</v>
      </c>
      <c r="AY62" s="6" t="str">
        <f t="shared" si="13"/>
        <v>nej</v>
      </c>
      <c r="BB62" s="6" t="str">
        <f t="shared" si="10"/>
        <v>Nej</v>
      </c>
      <c r="BK62" t="s">
        <v>14</v>
      </c>
    </row>
    <row r="63" spans="1:63" ht="15" customHeight="1" x14ac:dyDescent="0.35">
      <c r="A63" t="s">
        <v>72</v>
      </c>
      <c r="B63" t="s">
        <v>73</v>
      </c>
      <c r="C63">
        <v>0.139765</v>
      </c>
      <c r="D63">
        <v>11.672499999999999</v>
      </c>
      <c r="E63">
        <v>15.1861</v>
      </c>
      <c r="F63">
        <v>2.8997799999999998E-3</v>
      </c>
      <c r="G63" t="s">
        <v>14</v>
      </c>
      <c r="H63" t="s">
        <v>10</v>
      </c>
      <c r="K63" s="6">
        <f>VLOOKUP($B63,'Egen hetvattenprod'!$B$1:$AP$500,MATCH("Summa tillförd energi:",'Egen hetvattenprod'!$B$1:$AY$1,0),FALSE)</f>
        <v>11.11</v>
      </c>
      <c r="L63" s="6">
        <f>VLOOKUP($B63,Kraftvärmeprod!$B$1:$AO$500,MATCH("Summa tillförd energi:",Kraftvärmeprod!$B$1:$AV$1,0),FALSE)</f>
        <v>0</v>
      </c>
      <c r="M63" s="33">
        <f>VLOOKUP($B63,'Allokerad kvv'!$B$1:$AO$500,MATCH("Summa allokerad tillförd energi:",'Allokerad kvv'!$B$1:$AV$1,0),FALSE)</f>
        <v>0</v>
      </c>
      <c r="N63" s="33">
        <f>VLOOKUP($B63,'Justerad allokering'!$B$1:$AO$500,MATCH("Summa justerad allokerad tillförd energi:",'Justerad allokering'!$B$1:$AV$1,0),FALSE)</f>
        <v>0</v>
      </c>
      <c r="O63" s="6">
        <f>VLOOKUP($B63,'Slutlig allokering'!$B$2:$AL$500,MATCH("Summa justerad allokerad tillförd energi:",'Slutlig allokering'!$B$2:$AS$2,0),FALSE)</f>
        <v>0</v>
      </c>
      <c r="P63" s="6">
        <f>VLOOKUP($B63,'Köpt hetvatten'!$B$1:$AP$500,MATCH("Med verkningsgrad:",'Köpt hetvatten'!$B$1:$AW$1,0),FALSE)</f>
        <v>2.1293333333333333</v>
      </c>
      <c r="Q63" s="6">
        <f>VLOOKUP($B63,Spillvärme!$B$1:$AP$500,MATCH("Summa tillförd energi:",Spillvärme!$B$1:$AW$1,0),FALSE)</f>
        <v>0</v>
      </c>
      <c r="R63" s="6">
        <f>VLOOKUP($B63,Miljö!$B$1:$AP$500,MATCH("Summa tillförd energi:",Miljö!$B$1:$AW$1,0),FALSE)</f>
        <v>0.21</v>
      </c>
      <c r="S63" s="33">
        <f t="shared" si="4"/>
        <v>0</v>
      </c>
      <c r="T63" s="6" t="str">
        <f>VLOOKUP($B63,Miljö!$B$1:$AP$500,MATCH("Köpt prod.spec hetvatten",Miljö!$B$1:$AW$1,0),FALSE)</f>
        <v/>
      </c>
      <c r="U63" s="6">
        <f t="shared" si="5"/>
        <v>13.449333333333334</v>
      </c>
      <c r="V63" s="6">
        <f>VLOOKUP($B63,Leveranser!$B$1:$AP$500,MATCH("Total levererad värme",Leveranser!$B$1:$AW$1,0),FALSE)</f>
        <v>9.0350000000000001</v>
      </c>
      <c r="W63" s="6">
        <f>IFERROR(VLOOKUP($B63,Miljö!$B$1:$AP$500,MATCH("Såld mängd produktionsspecifik fjärrvärme (GWh)",Miljö!$B$1:$AW$1,0),FALSE)/1,0)</f>
        <v>0</v>
      </c>
      <c r="X63" s="6"/>
      <c r="Y63" s="30">
        <f t="shared" si="6"/>
        <v>0.67178050956676916</v>
      </c>
      <c r="Z63" s="6"/>
      <c r="AA63" s="30" t="str">
        <f t="shared" si="7"/>
        <v/>
      </c>
      <c r="AC63" t="s">
        <v>10</v>
      </c>
      <c r="AD63" t="s">
        <v>20</v>
      </c>
      <c r="AE63" s="25" t="str">
        <f t="shared" si="2"/>
        <v>ja</v>
      </c>
      <c r="AF63" t="s">
        <v>20</v>
      </c>
      <c r="AG63" t="s">
        <v>20</v>
      </c>
      <c r="AM63" s="6" t="str">
        <f t="shared" si="3"/>
        <v/>
      </c>
      <c r="AO63" s="6" t="str">
        <f t="shared" si="11"/>
        <v/>
      </c>
      <c r="AQ63" s="6" t="str">
        <f t="shared" si="12"/>
        <v/>
      </c>
      <c r="AR63" s="6"/>
      <c r="AW63" t="str">
        <f t="shared" si="8"/>
        <v/>
      </c>
      <c r="AY63" s="6" t="str">
        <f t="shared" si="13"/>
        <v/>
      </c>
      <c r="BB63" s="6" t="str">
        <f t="shared" si="10"/>
        <v>Ja</v>
      </c>
      <c r="BK63" t="s">
        <v>10</v>
      </c>
    </row>
    <row r="64" spans="1:63" ht="15" customHeight="1" x14ac:dyDescent="0.35">
      <c r="A64" t="s">
        <v>72</v>
      </c>
      <c r="B64" t="s">
        <v>74</v>
      </c>
      <c r="C64">
        <v>8.6666099999999996E-2</v>
      </c>
      <c r="D64">
        <v>13.848000000000001</v>
      </c>
      <c r="E64">
        <v>8.8184500000000003</v>
      </c>
      <c r="F64">
        <v>6.7885599999999999E-3</v>
      </c>
      <c r="G64" t="s">
        <v>10</v>
      </c>
      <c r="H64" t="s">
        <v>10</v>
      </c>
      <c r="K64" s="6">
        <f>VLOOKUP($B64,'Egen hetvattenprod'!$B$1:$AP$500,MATCH("Summa tillförd energi:",'Egen hetvattenprod'!$B$1:$AY$1,0),FALSE)</f>
        <v>46.896000000000008</v>
      </c>
      <c r="L64" s="6">
        <f>VLOOKUP($B64,Kraftvärmeprod!$B$1:$AO$500,MATCH("Summa tillförd energi:",Kraftvärmeprod!$B$1:$AV$1,0),FALSE)</f>
        <v>0</v>
      </c>
      <c r="M64" s="33">
        <f>VLOOKUP($B64,'Allokerad kvv'!$B$1:$AO$500,MATCH("Summa allokerad tillförd energi:",'Allokerad kvv'!$B$1:$AV$1,0),FALSE)</f>
        <v>0</v>
      </c>
      <c r="N64" s="33">
        <f>VLOOKUP($B64,'Justerad allokering'!$B$1:$AO$500,MATCH("Summa justerad allokerad tillförd energi:",'Justerad allokering'!$B$1:$AV$1,0),FALSE)</f>
        <v>0</v>
      </c>
      <c r="O64" s="6">
        <f>VLOOKUP($B64,'Slutlig allokering'!$B$2:$AL$500,MATCH("Summa justerad allokerad tillförd energi:",'Slutlig allokering'!$B$2:$AS$2,0),FALSE)</f>
        <v>0</v>
      </c>
      <c r="P64" s="6">
        <f>VLOOKUP($B64,'Köpt hetvatten'!$B$1:$AP$500,MATCH("Med verkningsgrad:",'Köpt hetvatten'!$B$1:$AW$1,0),FALSE)</f>
        <v>0</v>
      </c>
      <c r="Q64" s="6">
        <f>VLOOKUP($B64,Spillvärme!$B$1:$AP$500,MATCH("Summa tillförd energi:",Spillvärme!$B$1:$AW$1,0),FALSE)</f>
        <v>0</v>
      </c>
      <c r="R64" s="6">
        <f>VLOOKUP($B64,Miljö!$B$1:$AP$500,MATCH("Summa tillförd energi:",Miljö!$B$1:$AW$1,0),FALSE)</f>
        <v>1.1259999999999999</v>
      </c>
      <c r="S64" s="33">
        <f t="shared" si="4"/>
        <v>0</v>
      </c>
      <c r="T64" s="6" t="str">
        <f>VLOOKUP($B64,Miljö!$B$1:$AP$500,MATCH("Köpt prod.spec hetvatten",Miljö!$B$1:$AW$1,0),FALSE)</f>
        <v/>
      </c>
      <c r="U64" s="6">
        <f t="shared" si="5"/>
        <v>48.022000000000006</v>
      </c>
      <c r="V64" s="6">
        <f>VLOOKUP($B64,Leveranser!$B$1:$AP$500,MATCH("Total levererad värme",Leveranser!$B$1:$AW$1,0),FALSE)</f>
        <v>32.466000000000001</v>
      </c>
      <c r="W64" s="6">
        <f>IFERROR(VLOOKUP($B64,Miljö!$B$1:$AP$500,MATCH("Såld mängd produktionsspecifik fjärrvärme (GWh)",Miljö!$B$1:$AW$1,0),FALSE)/1,0)</f>
        <v>0</v>
      </c>
      <c r="X64" s="6"/>
      <c r="Y64" s="30">
        <f t="shared" si="6"/>
        <v>0.6760651368122943</v>
      </c>
      <c r="Z64" s="6"/>
      <c r="AA64" s="30" t="str">
        <f t="shared" si="7"/>
        <v/>
      </c>
      <c r="AC64" t="s">
        <v>10</v>
      </c>
      <c r="AD64" t="s">
        <v>20</v>
      </c>
      <c r="AE64" s="25" t="str">
        <f t="shared" si="2"/>
        <v>ja</v>
      </c>
      <c r="AF64" t="s">
        <v>20</v>
      </c>
      <c r="AG64" t="s">
        <v>20</v>
      </c>
      <c r="AM64" s="6" t="str">
        <f t="shared" si="3"/>
        <v/>
      </c>
      <c r="AO64" s="6" t="str">
        <f t="shared" si="11"/>
        <v/>
      </c>
      <c r="AQ64" s="6" t="str">
        <f t="shared" si="12"/>
        <v/>
      </c>
      <c r="AR64" s="6"/>
      <c r="AW64" t="str">
        <f t="shared" si="8"/>
        <v/>
      </c>
      <c r="AY64" s="6" t="str">
        <f t="shared" si="13"/>
        <v/>
      </c>
      <c r="BB64" s="6" t="str">
        <f t="shared" si="10"/>
        <v>Ja</v>
      </c>
      <c r="BK64" t="s">
        <v>10</v>
      </c>
    </row>
    <row r="65" spans="1:64" ht="15" customHeight="1" x14ac:dyDescent="0.35">
      <c r="A65" t="s">
        <v>75</v>
      </c>
      <c r="B65" t="s">
        <v>76</v>
      </c>
      <c r="C65">
        <v>0.215668</v>
      </c>
      <c r="D65">
        <v>23.403500000000001</v>
      </c>
      <c r="E65">
        <v>16.791699999999999</v>
      </c>
      <c r="F65">
        <v>4.0488400000000001E-2</v>
      </c>
      <c r="G65" t="s">
        <v>10</v>
      </c>
      <c r="H65" t="s">
        <v>10</v>
      </c>
      <c r="K65" s="6">
        <f>VLOOKUP($B65,'Egen hetvattenprod'!$B$1:$AP$500,MATCH("Summa tillförd energi:",'Egen hetvattenprod'!$B$1:$AY$1,0),FALSE)</f>
        <v>43.793199999999999</v>
      </c>
      <c r="L65" s="6">
        <f>VLOOKUP($B65,Kraftvärmeprod!$B$1:$AO$500,MATCH("Summa tillförd energi:",Kraftvärmeprod!$B$1:$AV$1,0),FALSE)</f>
        <v>0</v>
      </c>
      <c r="M65" s="33">
        <f>VLOOKUP($B65,'Allokerad kvv'!$B$1:$AO$500,MATCH("Summa allokerad tillförd energi:",'Allokerad kvv'!$B$1:$AV$1,0),FALSE)</f>
        <v>0</v>
      </c>
      <c r="N65" s="33">
        <f>VLOOKUP($B65,'Justerad allokering'!$B$1:$AO$500,MATCH("Summa justerad allokerad tillförd energi:",'Justerad allokering'!$B$1:$AV$1,0),FALSE)</f>
        <v>0</v>
      </c>
      <c r="O65" s="6">
        <f>VLOOKUP($B65,'Slutlig allokering'!$B$2:$AL$500,MATCH("Summa justerad allokerad tillförd energi:",'Slutlig allokering'!$B$2:$AS$2,0),FALSE)</f>
        <v>0</v>
      </c>
      <c r="P65" s="6">
        <f>VLOOKUP($B65,'Köpt hetvatten'!$B$1:$AP$500,MATCH("Med verkningsgrad:",'Köpt hetvatten'!$B$1:$AW$1,0),FALSE)</f>
        <v>0</v>
      </c>
      <c r="Q65" s="6">
        <f>VLOOKUP($B65,Spillvärme!$B$1:$AP$500,MATCH("Summa tillförd energi:",Spillvärme!$B$1:$AW$1,0),FALSE)</f>
        <v>0</v>
      </c>
      <c r="R65" s="6">
        <f>VLOOKUP($B65,Miljö!$B$1:$AP$500,MATCH("Summa tillförd energi:",Miljö!$B$1:$AW$1,0),FALSE)</f>
        <v>0.436</v>
      </c>
      <c r="S65" s="33">
        <f t="shared" si="4"/>
        <v>0</v>
      </c>
      <c r="T65" s="6" t="str">
        <f>VLOOKUP($B65,Miljö!$B$1:$AP$500,MATCH("Köpt prod.spec hetvatten",Miljö!$B$1:$AW$1,0),FALSE)</f>
        <v/>
      </c>
      <c r="U65" s="6">
        <f t="shared" si="5"/>
        <v>44.229199999999999</v>
      </c>
      <c r="V65" s="6">
        <f>VLOOKUP($B65,Leveranser!$B$1:$AP$500,MATCH("Total levererad värme",Leveranser!$B$1:$AW$1,0),FALSE)</f>
        <v>34.659999999999997</v>
      </c>
      <c r="W65" s="6">
        <f>IFERROR(VLOOKUP($B65,Miljö!$B$1:$AP$500,MATCH("Såld mängd produktionsspecifik fjärrvärme (GWh)",Miljö!$B$1:$AW$1,0),FALSE)/1,0)</f>
        <v>0</v>
      </c>
      <c r="X65" s="6"/>
      <c r="Y65" s="30">
        <f t="shared" si="6"/>
        <v>0.78364519367295804</v>
      </c>
      <c r="Z65" s="6"/>
      <c r="AA65" s="30" t="str">
        <f t="shared" si="7"/>
        <v/>
      </c>
      <c r="AC65" t="s">
        <v>10</v>
      </c>
      <c r="AD65" t="s">
        <v>20</v>
      </c>
      <c r="AE65" s="25" t="str">
        <f t="shared" si="2"/>
        <v>ja</v>
      </c>
      <c r="AF65" t="s">
        <v>20</v>
      </c>
      <c r="AG65" t="s">
        <v>20</v>
      </c>
      <c r="AM65" s="6" t="str">
        <f t="shared" si="3"/>
        <v/>
      </c>
      <c r="AO65" s="6" t="str">
        <f t="shared" si="11"/>
        <v/>
      </c>
      <c r="AQ65" s="6" t="str">
        <f t="shared" si="12"/>
        <v/>
      </c>
      <c r="AR65" s="6"/>
      <c r="AW65" t="str">
        <f t="shared" si="8"/>
        <v/>
      </c>
      <c r="AY65" s="6" t="str">
        <f t="shared" si="13"/>
        <v/>
      </c>
      <c r="BB65" s="6" t="str">
        <f t="shared" si="10"/>
        <v>Ja</v>
      </c>
      <c r="BK65" t="s">
        <v>10</v>
      </c>
    </row>
    <row r="66" spans="1:64" ht="15" customHeight="1" x14ac:dyDescent="0.35">
      <c r="A66" t="s">
        <v>75</v>
      </c>
      <c r="B66" t="s">
        <v>77</v>
      </c>
      <c r="C66">
        <v>0.35862100000000002</v>
      </c>
      <c r="D66">
        <v>50.270200000000003</v>
      </c>
      <c r="E66">
        <v>17.834199999999999</v>
      </c>
      <c r="F66">
        <v>9.7027699999999995E-2</v>
      </c>
      <c r="G66" t="s">
        <v>10</v>
      </c>
      <c r="H66" t="s">
        <v>10</v>
      </c>
      <c r="K66" s="6">
        <f>VLOOKUP($B66,'Egen hetvattenprod'!$B$1:$AP$500,MATCH("Summa tillförd energi:",'Egen hetvattenprod'!$B$1:$AY$1,0),FALSE)</f>
        <v>3.593</v>
      </c>
      <c r="L66" s="6">
        <f>VLOOKUP($B66,Kraftvärmeprod!$B$1:$AO$500,MATCH("Summa tillförd energi:",Kraftvärmeprod!$B$1:$AV$1,0),FALSE)</f>
        <v>0</v>
      </c>
      <c r="M66" s="33">
        <f>VLOOKUP($B66,'Allokerad kvv'!$B$1:$AO$500,MATCH("Summa allokerad tillförd energi:",'Allokerad kvv'!$B$1:$AV$1,0),FALSE)</f>
        <v>0</v>
      </c>
      <c r="N66" s="33">
        <f>VLOOKUP($B66,'Justerad allokering'!$B$1:$AO$500,MATCH("Summa justerad allokerad tillförd energi:",'Justerad allokering'!$B$1:$AV$1,0),FALSE)</f>
        <v>0</v>
      </c>
      <c r="O66" s="6">
        <f>VLOOKUP($B66,'Slutlig allokering'!$B$2:$AL$500,MATCH("Summa justerad allokerad tillförd energi:",'Slutlig allokering'!$B$2:$AS$2,0),FALSE)</f>
        <v>0</v>
      </c>
      <c r="P66" s="6">
        <f>VLOOKUP($B66,'Köpt hetvatten'!$B$1:$AP$500,MATCH("Med verkningsgrad:",'Köpt hetvatten'!$B$1:$AW$1,0),FALSE)</f>
        <v>0</v>
      </c>
      <c r="Q66" s="6">
        <f>VLOOKUP($B66,Spillvärme!$B$1:$AP$500,MATCH("Summa tillförd energi:",Spillvärme!$B$1:$AW$1,0),FALSE)</f>
        <v>0</v>
      </c>
      <c r="R66" s="6">
        <f>VLOOKUP($B66,Miljö!$B$1:$AP$500,MATCH("Summa tillförd energi:",Miljö!$B$1:$AW$1,0),FALSE)</f>
        <v>0.128</v>
      </c>
      <c r="S66" s="33">
        <f t="shared" si="4"/>
        <v>0</v>
      </c>
      <c r="T66" s="6" t="str">
        <f>VLOOKUP($B66,Miljö!$B$1:$AP$500,MATCH("Köpt prod.spec hetvatten",Miljö!$B$1:$AW$1,0),FALSE)</f>
        <v/>
      </c>
      <c r="U66" s="6">
        <f t="shared" si="5"/>
        <v>3.7210000000000001</v>
      </c>
      <c r="V66" s="6">
        <f>VLOOKUP($B66,Leveranser!$B$1:$AP$500,MATCH("Total levererad värme",Leveranser!$B$1:$AW$1,0),FALSE)</f>
        <v>2.762</v>
      </c>
      <c r="W66" s="6">
        <f>IFERROR(VLOOKUP($B66,Miljö!$B$1:$AP$500,MATCH("Såld mängd produktionsspecifik fjärrvärme (GWh)",Miljö!$B$1:$AW$1,0),FALSE)/1,0)</f>
        <v>0</v>
      </c>
      <c r="X66" s="6"/>
      <c r="Y66" s="30">
        <f t="shared" si="6"/>
        <v>0.74227358237033059</v>
      </c>
      <c r="Z66" s="6"/>
      <c r="AA66" s="30" t="str">
        <f t="shared" si="7"/>
        <v/>
      </c>
      <c r="AC66" t="s">
        <v>10</v>
      </c>
      <c r="AD66" t="s">
        <v>20</v>
      </c>
      <c r="AE66" s="25" t="str">
        <f t="shared" si="2"/>
        <v>ja</v>
      </c>
      <c r="AF66" t="s">
        <v>20</v>
      </c>
      <c r="AG66" t="s">
        <v>20</v>
      </c>
      <c r="AM66" s="6" t="str">
        <f t="shared" si="3"/>
        <v/>
      </c>
      <c r="AO66" s="6" t="str">
        <f t="shared" si="11"/>
        <v/>
      </c>
      <c r="AQ66" s="6" t="str">
        <f t="shared" si="12"/>
        <v/>
      </c>
      <c r="AR66" s="6"/>
      <c r="AW66" t="str">
        <f t="shared" si="8"/>
        <v/>
      </c>
      <c r="AY66" s="6" t="str">
        <f t="shared" si="13"/>
        <v/>
      </c>
      <c r="BB66" s="6" t="str">
        <f t="shared" si="10"/>
        <v>Ja</v>
      </c>
      <c r="BK66" t="s">
        <v>10</v>
      </c>
    </row>
    <row r="67" spans="1:64" ht="15" customHeight="1" x14ac:dyDescent="0.35">
      <c r="A67" t="s">
        <v>75</v>
      </c>
      <c r="B67" t="s">
        <v>78</v>
      </c>
      <c r="C67">
        <v>0.21352199999999999</v>
      </c>
      <c r="D67">
        <v>18.726900000000001</v>
      </c>
      <c r="E67">
        <v>17.7456</v>
      </c>
      <c r="F67">
        <v>2.00363E-2</v>
      </c>
      <c r="G67" t="s">
        <v>10</v>
      </c>
      <c r="H67" t="s">
        <v>10</v>
      </c>
      <c r="K67" s="6">
        <f>VLOOKUP($B67,'Egen hetvattenprod'!$B$1:$AP$500,MATCH("Summa tillförd energi:",'Egen hetvattenprod'!$B$1:$AY$1,0),FALSE)</f>
        <v>3.53</v>
      </c>
      <c r="L67" s="6">
        <f>VLOOKUP($B67,Kraftvärmeprod!$B$1:$AO$500,MATCH("Summa tillförd energi:",Kraftvärmeprod!$B$1:$AV$1,0),FALSE)</f>
        <v>0</v>
      </c>
      <c r="M67" s="33">
        <f>VLOOKUP($B67,'Allokerad kvv'!$B$1:$AO$500,MATCH("Summa allokerad tillförd energi:",'Allokerad kvv'!$B$1:$AV$1,0),FALSE)</f>
        <v>0</v>
      </c>
      <c r="N67" s="33">
        <f>VLOOKUP($B67,'Justerad allokering'!$B$1:$AO$500,MATCH("Summa justerad allokerad tillförd energi:",'Justerad allokering'!$B$1:$AV$1,0),FALSE)</f>
        <v>0</v>
      </c>
      <c r="O67" s="6">
        <f>VLOOKUP($B67,'Slutlig allokering'!$B$2:$AL$500,MATCH("Summa justerad allokerad tillförd energi:",'Slutlig allokering'!$B$2:$AS$2,0),FALSE)</f>
        <v>0</v>
      </c>
      <c r="P67" s="6">
        <f>VLOOKUP($B67,'Köpt hetvatten'!$B$1:$AP$500,MATCH("Med verkningsgrad:",'Köpt hetvatten'!$B$1:$AW$1,0),FALSE)</f>
        <v>0</v>
      </c>
      <c r="Q67" s="6">
        <f>VLOOKUP($B67,Spillvärme!$B$1:$AP$500,MATCH("Summa tillförd energi:",Spillvärme!$B$1:$AW$1,0),FALSE)</f>
        <v>0</v>
      </c>
      <c r="R67" s="6">
        <f>VLOOKUP($B67,Miljö!$B$1:$AP$500,MATCH("Summa tillförd energi:",Miljö!$B$1:$AW$1,0),FALSE)</f>
        <v>5.2999999999999999E-2</v>
      </c>
      <c r="S67" s="33">
        <f t="shared" si="4"/>
        <v>0</v>
      </c>
      <c r="T67" s="6" t="str">
        <f>VLOOKUP($B67,Miljö!$B$1:$AP$500,MATCH("Köpt prod.spec hetvatten",Miljö!$B$1:$AW$1,0),FALSE)</f>
        <v/>
      </c>
      <c r="U67" s="6">
        <f t="shared" si="5"/>
        <v>3.5829999999999997</v>
      </c>
      <c r="V67" s="6">
        <f>VLOOKUP($B67,Leveranser!$B$1:$AP$500,MATCH("Total levererad värme",Leveranser!$B$1:$AW$1,0),FALSE)</f>
        <v>2.609</v>
      </c>
      <c r="W67" s="6">
        <f>IFERROR(VLOOKUP($B67,Miljö!$B$1:$AP$500,MATCH("Såld mängd produktionsspecifik fjärrvärme (GWh)",Miljö!$B$1:$AW$1,0),FALSE)/1,0)</f>
        <v>0</v>
      </c>
      <c r="X67" s="6"/>
      <c r="Y67" s="30">
        <f t="shared" si="6"/>
        <v>0.72816075914038525</v>
      </c>
      <c r="Z67" s="6"/>
      <c r="AA67" s="30" t="str">
        <f t="shared" si="7"/>
        <v/>
      </c>
      <c r="AC67" t="s">
        <v>10</v>
      </c>
      <c r="AD67" t="s">
        <v>20</v>
      </c>
      <c r="AE67" s="25" t="str">
        <f t="shared" ref="AE67:AE130" si="14">IF(H67="ja",IF(AND(AC67="nej",AD67&lt;&gt;"ja"),"nej","ja"),"")</f>
        <v>ja</v>
      </c>
      <c r="AF67" t="s">
        <v>20</v>
      </c>
      <c r="AG67" t="s">
        <v>20</v>
      </c>
      <c r="AM67" s="6" t="str">
        <f t="shared" ref="AM67:AM130" si="15">IF(AE67="ja","",IF(AND(C67&gt;0,C67&lt;0.9,D67&gt;0,D67&lt;100,E67&gt;0,E67&lt;50,F67&gt;-0.00000001,F67&lt;1),"ja","nej"))</f>
        <v/>
      </c>
      <c r="AO67" s="6" t="str">
        <f t="shared" si="11"/>
        <v/>
      </c>
      <c r="AQ67" s="6" t="str">
        <f t="shared" si="12"/>
        <v/>
      </c>
      <c r="AR67" s="6"/>
      <c r="AW67" t="str">
        <f t="shared" si="8"/>
        <v/>
      </c>
      <c r="AY67" s="6" t="str">
        <f t="shared" si="13"/>
        <v/>
      </c>
      <c r="BB67" s="6" t="str">
        <f t="shared" si="10"/>
        <v>Ja</v>
      </c>
      <c r="BK67" t="s">
        <v>10</v>
      </c>
    </row>
    <row r="68" spans="1:64" ht="15" customHeight="1" x14ac:dyDescent="0.35">
      <c r="A68" t="s">
        <v>75</v>
      </c>
      <c r="B68" t="s">
        <v>79</v>
      </c>
      <c r="C68">
        <v>0.27279199999999998</v>
      </c>
      <c r="D68">
        <v>26.6187</v>
      </c>
      <c r="E68">
        <v>21.6294</v>
      </c>
      <c r="F68">
        <v>2.9013600000000001E-2</v>
      </c>
      <c r="G68" t="s">
        <v>10</v>
      </c>
      <c r="H68" t="s">
        <v>10</v>
      </c>
      <c r="K68" s="6">
        <f>VLOOKUP($B68,'Egen hetvattenprod'!$B$1:$AP$500,MATCH("Summa tillförd energi:",'Egen hetvattenprod'!$B$1:$AY$1,0),FALSE)</f>
        <v>0.86899999999999999</v>
      </c>
      <c r="L68" s="6">
        <f>VLOOKUP($B68,Kraftvärmeprod!$B$1:$AO$500,MATCH("Summa tillförd energi:",Kraftvärmeprod!$B$1:$AV$1,0),FALSE)</f>
        <v>0</v>
      </c>
      <c r="M68" s="33">
        <f>VLOOKUP($B68,'Allokerad kvv'!$B$1:$AO$500,MATCH("Summa allokerad tillförd energi:",'Allokerad kvv'!$B$1:$AV$1,0),FALSE)</f>
        <v>0</v>
      </c>
      <c r="N68" s="33">
        <f>VLOOKUP($B68,'Justerad allokering'!$B$1:$AO$500,MATCH("Summa justerad allokerad tillförd energi:",'Justerad allokering'!$B$1:$AV$1,0),FALSE)</f>
        <v>0</v>
      </c>
      <c r="O68" s="6">
        <f>VLOOKUP($B68,'Slutlig allokering'!$B$2:$AL$500,MATCH("Summa justerad allokerad tillförd energi:",'Slutlig allokering'!$B$2:$AS$2,0),FALSE)</f>
        <v>0</v>
      </c>
      <c r="P68" s="6">
        <f>VLOOKUP($B68,'Köpt hetvatten'!$B$1:$AP$500,MATCH("Med verkningsgrad:",'Köpt hetvatten'!$B$1:$AW$1,0),FALSE)</f>
        <v>0</v>
      </c>
      <c r="Q68" s="6">
        <f>VLOOKUP($B68,Spillvärme!$B$1:$AP$500,MATCH("Summa tillförd energi:",Spillvärme!$B$1:$AW$1,0),FALSE)</f>
        <v>0</v>
      </c>
      <c r="R68" s="6">
        <f>VLOOKUP($B68,Miljö!$B$1:$AP$500,MATCH("Summa tillförd energi:",Miljö!$B$1:$AW$1,0),FALSE)</f>
        <v>1.2999999999999999E-2</v>
      </c>
      <c r="S68" s="33">
        <f t="shared" ref="S68:S131" si="16">IF(R68=0,0.03*V68,0)</f>
        <v>0</v>
      </c>
      <c r="T68" s="6" t="str">
        <f>VLOOKUP($B68,Miljö!$B$1:$AP$500,MATCH("Köpt prod.spec hetvatten",Miljö!$B$1:$AW$1,0),FALSE)</f>
        <v/>
      </c>
      <c r="U68" s="6">
        <f t="shared" ref="U68:U131" si="17">SUM(K68,O68:R68,T68)</f>
        <v>0.88200000000000001</v>
      </c>
      <c r="V68" s="6">
        <f>VLOOKUP($B68,Leveranser!$B$1:$AP$500,MATCH("Total levererad värme",Leveranser!$B$1:$AW$1,0),FALSE)</f>
        <v>0.53</v>
      </c>
      <c r="W68" s="6">
        <f>IFERROR(VLOOKUP($B68,Miljö!$B$1:$AP$500,MATCH("Såld mängd produktionsspecifik fjärrvärme (GWh)",Miljö!$B$1:$AW$1,0),FALSE)/1,0)</f>
        <v>0</v>
      </c>
      <c r="X68" s="6"/>
      <c r="Y68" s="30">
        <f t="shared" ref="Y68:Y131" si="18">IFERROR(V68/U68,"")</f>
        <v>0.60090702947845809</v>
      </c>
      <c r="Z68" s="6"/>
      <c r="AA68" s="30" t="str">
        <f t="shared" ref="AA68:AA131" si="19">IF(W68=0,"",W68/V68)</f>
        <v/>
      </c>
      <c r="AC68" t="s">
        <v>10</v>
      </c>
      <c r="AD68" t="s">
        <v>20</v>
      </c>
      <c r="AE68" s="25" t="str">
        <f t="shared" si="14"/>
        <v>ja</v>
      </c>
      <c r="AF68" t="s">
        <v>20</v>
      </c>
      <c r="AG68" t="s">
        <v>20</v>
      </c>
      <c r="AM68" s="6" t="str">
        <f t="shared" si="15"/>
        <v/>
      </c>
      <c r="AO68" s="6" t="str">
        <f t="shared" si="11"/>
        <v/>
      </c>
      <c r="AQ68" s="6" t="str">
        <f t="shared" si="12"/>
        <v/>
      </c>
      <c r="AR68" s="6"/>
      <c r="AW68" t="str">
        <f t="shared" ref="AW68:AW131" si="20">IF(AE68="ja","",IF(OR(AQ68="ja",AS68="ja",AT68="ja",AU68="ja",AV68="ja"),"ja","nej"))</f>
        <v/>
      </c>
      <c r="AY68" s="6" t="str">
        <f t="shared" si="13"/>
        <v/>
      </c>
      <c r="BB68" s="6" t="str">
        <f t="shared" ref="BB68:BB131" si="21">IF(OR(AE68="ja",AY68="ja",AZ68="ja"),"Ja","Nej")</f>
        <v>Ja</v>
      </c>
      <c r="BK68" t="s">
        <v>10</v>
      </c>
    </row>
    <row r="69" spans="1:64" ht="15" customHeight="1" x14ac:dyDescent="0.35">
      <c r="A69" t="s">
        <v>80</v>
      </c>
      <c r="B69" t="s">
        <v>81</v>
      </c>
      <c r="C69">
        <v>0</v>
      </c>
      <c r="D69">
        <v>0</v>
      </c>
      <c r="E69">
        <v>0</v>
      </c>
      <c r="F69">
        <v>0</v>
      </c>
      <c r="G69" t="s">
        <v>14</v>
      </c>
      <c r="H69" t="s">
        <v>14</v>
      </c>
      <c r="K69" s="6">
        <f>VLOOKUP($B69,'Egen hetvattenprod'!$B$1:$AP$500,MATCH("Summa tillförd energi:",'Egen hetvattenprod'!$B$1:$AY$1,0),FALSE)</f>
        <v>0</v>
      </c>
      <c r="L69" s="6">
        <f>VLOOKUP($B69,Kraftvärmeprod!$B$1:$AO$500,MATCH("Summa tillförd energi:",Kraftvärmeprod!$B$1:$AV$1,0),FALSE)</f>
        <v>0</v>
      </c>
      <c r="M69" s="33">
        <f>VLOOKUP($B69,'Allokerad kvv'!$B$1:$AO$500,MATCH("Summa allokerad tillförd energi:",'Allokerad kvv'!$B$1:$AV$1,0),FALSE)</f>
        <v>0</v>
      </c>
      <c r="N69" s="33">
        <f>VLOOKUP($B69,'Justerad allokering'!$B$1:$AO$500,MATCH("Summa justerad allokerad tillförd energi:",'Justerad allokering'!$B$1:$AV$1,0),FALSE)</f>
        <v>0</v>
      </c>
      <c r="O69" s="6">
        <f>VLOOKUP($B69,'Slutlig allokering'!$B$2:$AL$500,MATCH("Summa justerad allokerad tillförd energi:",'Slutlig allokering'!$B$2:$AS$2,0),FALSE)</f>
        <v>0</v>
      </c>
      <c r="P69" s="6">
        <f>VLOOKUP($B69,'Köpt hetvatten'!$B$1:$AP$500,MATCH("Med verkningsgrad:",'Köpt hetvatten'!$B$1:$AW$1,0),FALSE)</f>
        <v>0</v>
      </c>
      <c r="Q69" s="6">
        <f>VLOOKUP($B69,Spillvärme!$B$1:$AP$500,MATCH("Summa tillförd energi:",Spillvärme!$B$1:$AW$1,0),FALSE)</f>
        <v>0</v>
      </c>
      <c r="R69" s="6">
        <f>VLOOKUP($B69,Miljö!$B$1:$AP$500,MATCH("Summa tillförd energi:",Miljö!$B$1:$AW$1,0),FALSE)</f>
        <v>0</v>
      </c>
      <c r="S69" s="33">
        <f t="shared" si="16"/>
        <v>0</v>
      </c>
      <c r="T69" s="6" t="str">
        <f>VLOOKUP($B69,Miljö!$B$1:$AP$500,MATCH("Köpt prod.spec hetvatten",Miljö!$B$1:$AW$1,0),FALSE)</f>
        <v/>
      </c>
      <c r="U69" s="6">
        <f t="shared" si="17"/>
        <v>0</v>
      </c>
      <c r="V69" s="6">
        <f>VLOOKUP($B69,Leveranser!$B$1:$AP$500,MATCH("Total levererad värme",Leveranser!$B$1:$AW$1,0),FALSE)</f>
        <v>0</v>
      </c>
      <c r="W69" s="6">
        <f>IFERROR(VLOOKUP($B69,Miljö!$B$1:$AP$500,MATCH("Såld mängd produktionsspecifik fjärrvärme (GWh)",Miljö!$B$1:$AW$1,0),FALSE)/1,0)</f>
        <v>0</v>
      </c>
      <c r="X69" s="6"/>
      <c r="Y69" s="30" t="str">
        <f t="shared" si="18"/>
        <v/>
      </c>
      <c r="Z69" s="6"/>
      <c r="AA69" s="30" t="str">
        <f t="shared" si="19"/>
        <v/>
      </c>
      <c r="AC69" t="s">
        <v>20</v>
      </c>
      <c r="AD69" t="s">
        <v>20</v>
      </c>
      <c r="AE69" s="25" t="str">
        <f t="shared" si="14"/>
        <v/>
      </c>
      <c r="AF69" t="s">
        <v>20</v>
      </c>
      <c r="AG69" t="s">
        <v>20</v>
      </c>
      <c r="AM69" s="6" t="str">
        <f t="shared" si="15"/>
        <v>nej</v>
      </c>
      <c r="AO69" s="6" t="str">
        <f t="shared" ref="AO69:AO132" si="22">IF(AE69="ja","",IF(AND(Y69&gt;0.6,Y69&lt;1.1),"ja","nej"))</f>
        <v>nej</v>
      </c>
      <c r="AQ69" s="6" t="str">
        <f t="shared" ref="AQ69:AQ132" si="23">IF(V69&gt;0,IF(W69/V69&gt;0.9,"Ja",""),"")</f>
        <v/>
      </c>
      <c r="AR69" s="6"/>
      <c r="AW69" t="str">
        <f t="shared" si="20"/>
        <v>nej</v>
      </c>
      <c r="AY69" s="6" t="str">
        <f t="shared" ref="AY69:AY132" si="24">IF(AE69="ja","",IF(AND(AM69="ja",AO69="ja",AW69="nej"),"ja","nej"))</f>
        <v>nej</v>
      </c>
      <c r="BB69" s="6" t="str">
        <f t="shared" si="21"/>
        <v>Nej</v>
      </c>
      <c r="BK69" t="s">
        <v>14</v>
      </c>
    </row>
    <row r="70" spans="1:64" ht="15" customHeight="1" x14ac:dyDescent="0.35">
      <c r="A70" t="s">
        <v>80</v>
      </c>
      <c r="B70" t="s">
        <v>82</v>
      </c>
      <c r="C70">
        <v>0.68936799999999998</v>
      </c>
      <c r="D70">
        <v>117.693</v>
      </c>
      <c r="E70">
        <v>30.692599999999999</v>
      </c>
      <c r="F70">
        <v>0.42468299999999998</v>
      </c>
      <c r="G70" t="s">
        <v>14</v>
      </c>
      <c r="H70" t="s">
        <v>10</v>
      </c>
      <c r="K70" s="6">
        <f>VLOOKUP($B70,'Egen hetvattenprod'!$B$1:$AP$500,MATCH("Summa tillförd energi:",'Egen hetvattenprod'!$B$1:$AY$1,0),FALSE)</f>
        <v>10.1</v>
      </c>
      <c r="L70" s="6">
        <f>VLOOKUP($B70,Kraftvärmeprod!$B$1:$AO$500,MATCH("Summa tillförd energi:",Kraftvärmeprod!$B$1:$AV$1,0),FALSE)</f>
        <v>0</v>
      </c>
      <c r="M70" s="33">
        <f>VLOOKUP($B70,'Allokerad kvv'!$B$1:$AO$500,MATCH("Summa allokerad tillförd energi:",'Allokerad kvv'!$B$1:$AV$1,0),FALSE)</f>
        <v>0</v>
      </c>
      <c r="N70" s="33">
        <f>VLOOKUP($B70,'Justerad allokering'!$B$1:$AO$500,MATCH("Summa justerad allokerad tillförd energi:",'Justerad allokering'!$B$1:$AV$1,0),FALSE)</f>
        <v>0</v>
      </c>
      <c r="O70" s="6">
        <f>VLOOKUP($B70,'Slutlig allokering'!$B$2:$AL$500,MATCH("Summa justerad allokerad tillförd energi:",'Slutlig allokering'!$B$2:$AS$2,0),FALSE)</f>
        <v>0</v>
      </c>
      <c r="P70" s="6">
        <f>VLOOKUP($B70,'Köpt hetvatten'!$B$1:$AP$500,MATCH("Med verkningsgrad:",'Köpt hetvatten'!$B$1:$AW$1,0),FALSE)</f>
        <v>0</v>
      </c>
      <c r="Q70" s="6">
        <f>VLOOKUP($B70,Spillvärme!$B$1:$AP$500,MATCH("Summa tillförd energi:",Spillvärme!$B$1:$AW$1,0),FALSE)</f>
        <v>0</v>
      </c>
      <c r="R70" s="6">
        <f>VLOOKUP($B70,Miljö!$B$1:$AP$500,MATCH("Summa tillförd energi:",Miljö!$B$1:$AW$1,0),FALSE)</f>
        <v>0.113</v>
      </c>
      <c r="S70" s="33">
        <f t="shared" si="16"/>
        <v>0</v>
      </c>
      <c r="T70" s="6" t="str">
        <f>VLOOKUP($B70,Miljö!$B$1:$AP$500,MATCH("Köpt prod.spec hetvatten",Miljö!$B$1:$AW$1,0),FALSE)</f>
        <v/>
      </c>
      <c r="U70" s="6">
        <f t="shared" si="17"/>
        <v>10.212999999999999</v>
      </c>
      <c r="V70" s="6">
        <f>VLOOKUP($B70,Leveranser!$B$1:$AP$500,MATCH("Total levererad värme",Leveranser!$B$1:$AW$1,0),FALSE)</f>
        <v>8.09</v>
      </c>
      <c r="W70" s="6">
        <f>IFERROR(VLOOKUP($B70,Miljö!$B$1:$AP$500,MATCH("Såld mängd produktionsspecifik fjärrvärme (GWh)",Miljö!$B$1:$AW$1,0),FALSE)/1,0)</f>
        <v>0</v>
      </c>
      <c r="X70" s="6"/>
      <c r="Y70" s="30">
        <f t="shared" si="18"/>
        <v>0.79212768040732406</v>
      </c>
      <c r="Z70" s="6"/>
      <c r="AA70" s="30" t="str">
        <f t="shared" si="19"/>
        <v/>
      </c>
      <c r="AC70" t="s">
        <v>1095</v>
      </c>
      <c r="AD70" t="s">
        <v>20</v>
      </c>
      <c r="AE70" s="25" t="str">
        <f t="shared" si="14"/>
        <v>nej</v>
      </c>
      <c r="AF70" t="s">
        <v>20</v>
      </c>
      <c r="AG70" t="s">
        <v>20</v>
      </c>
      <c r="AM70" s="6" t="str">
        <f t="shared" si="15"/>
        <v>nej</v>
      </c>
      <c r="AO70" s="6" t="str">
        <f t="shared" si="22"/>
        <v>ja</v>
      </c>
      <c r="AQ70" s="6" t="str">
        <f t="shared" si="23"/>
        <v/>
      </c>
      <c r="AR70" s="6"/>
      <c r="AW70" t="str">
        <f t="shared" si="20"/>
        <v>nej</v>
      </c>
      <c r="AY70" s="6" t="str">
        <f t="shared" si="24"/>
        <v>nej</v>
      </c>
      <c r="AZ70" t="s">
        <v>10</v>
      </c>
      <c r="BA70" t="s">
        <v>1076</v>
      </c>
      <c r="BB70" s="6" t="str">
        <f t="shared" si="21"/>
        <v>Ja</v>
      </c>
      <c r="BK70" t="s">
        <v>10</v>
      </c>
    </row>
    <row r="71" spans="1:64" ht="15" customHeight="1" x14ac:dyDescent="0.35">
      <c r="A71" t="s">
        <v>80</v>
      </c>
      <c r="B71" t="s">
        <v>83</v>
      </c>
      <c r="C71">
        <v>2.0382899999999999E-2</v>
      </c>
      <c r="D71">
        <v>3.37677</v>
      </c>
      <c r="E71">
        <v>0.15387899999999999</v>
      </c>
      <c r="F71">
        <v>6.6869099999999999E-3</v>
      </c>
      <c r="G71" t="s">
        <v>14</v>
      </c>
      <c r="H71" t="s">
        <v>10</v>
      </c>
      <c r="K71" s="6">
        <f>VLOOKUP($B71,'Egen hetvattenprod'!$B$1:$AP$500,MATCH("Summa tillförd energi:",'Egen hetvattenprod'!$B$1:$AY$1,0),FALSE)</f>
        <v>6.5000000000000002E-2</v>
      </c>
      <c r="L71" s="6">
        <f>VLOOKUP($B71,Kraftvärmeprod!$B$1:$AO$500,MATCH("Summa tillförd energi:",Kraftvärmeprod!$B$1:$AV$1,0),FALSE)</f>
        <v>0</v>
      </c>
      <c r="M71" s="33">
        <f>VLOOKUP($B71,'Allokerad kvv'!$B$1:$AO$500,MATCH("Summa allokerad tillförd energi:",'Allokerad kvv'!$B$1:$AV$1,0),FALSE)</f>
        <v>0</v>
      </c>
      <c r="N71" s="33">
        <f>VLOOKUP($B71,'Justerad allokering'!$B$1:$AO$500,MATCH("Summa justerad allokerad tillförd energi:",'Justerad allokering'!$B$1:$AV$1,0),FALSE)</f>
        <v>0</v>
      </c>
      <c r="O71" s="6">
        <f>VLOOKUP($B71,'Slutlig allokering'!$B$2:$AL$500,MATCH("Summa justerad allokerad tillförd energi:",'Slutlig allokering'!$B$2:$AS$2,0),FALSE)</f>
        <v>0</v>
      </c>
      <c r="P71" s="6">
        <f>VLOOKUP($B71,'Köpt hetvatten'!$B$1:$AP$500,MATCH("Med verkningsgrad:",'Köpt hetvatten'!$B$1:$AW$1,0),FALSE)</f>
        <v>0</v>
      </c>
      <c r="Q71" s="6">
        <f>VLOOKUP($B71,Spillvärme!$B$1:$AP$500,MATCH("Summa tillförd energi:",Spillvärme!$B$1:$AW$1,0),FALSE)</f>
        <v>12.073</v>
      </c>
      <c r="R71" s="6">
        <f>VLOOKUP($B71,Miljö!$B$1:$AP$500,MATCH("Summa tillförd energi:",Miljö!$B$1:$AW$1,0),FALSE)</f>
        <v>0.05</v>
      </c>
      <c r="S71" s="33">
        <f t="shared" si="16"/>
        <v>0</v>
      </c>
      <c r="T71" s="6" t="str">
        <f>VLOOKUP($B71,Miljö!$B$1:$AP$500,MATCH("Köpt prod.spec hetvatten",Miljö!$B$1:$AW$1,0),FALSE)</f>
        <v/>
      </c>
      <c r="U71" s="6">
        <f t="shared" si="17"/>
        <v>12.188000000000001</v>
      </c>
      <c r="V71" s="6">
        <f>VLOOKUP($B71,Leveranser!$B$1:$AP$500,MATCH("Total levererad värme",Leveranser!$B$1:$AW$1,0),FALSE)</f>
        <v>9.01</v>
      </c>
      <c r="W71" s="6">
        <f>IFERROR(VLOOKUP($B71,Miljö!$B$1:$AP$500,MATCH("Såld mängd produktionsspecifik fjärrvärme (GWh)",Miljö!$B$1:$AW$1,0),FALSE)/1,0)</f>
        <v>0</v>
      </c>
      <c r="X71" s="6"/>
      <c r="Y71" s="30">
        <f t="shared" si="18"/>
        <v>0.73925172300623554</v>
      </c>
      <c r="Z71" s="6"/>
      <c r="AA71" s="30" t="str">
        <f t="shared" si="19"/>
        <v/>
      </c>
      <c r="AC71" t="s">
        <v>1095</v>
      </c>
      <c r="AD71" t="s">
        <v>20</v>
      </c>
      <c r="AE71" s="25" t="str">
        <f t="shared" si="14"/>
        <v>nej</v>
      </c>
      <c r="AF71" t="s">
        <v>20</v>
      </c>
      <c r="AG71" t="s">
        <v>20</v>
      </c>
      <c r="AM71" s="6" t="str">
        <f t="shared" si="15"/>
        <v>ja</v>
      </c>
      <c r="AO71" s="6" t="str">
        <f t="shared" si="22"/>
        <v>ja</v>
      </c>
      <c r="AQ71" s="6" t="str">
        <f t="shared" si="23"/>
        <v/>
      </c>
      <c r="AR71" s="6"/>
      <c r="AW71" t="str">
        <f t="shared" si="20"/>
        <v>nej</v>
      </c>
      <c r="AY71" s="6" t="str">
        <f t="shared" si="24"/>
        <v>ja</v>
      </c>
      <c r="BB71" s="6" t="str">
        <f t="shared" si="21"/>
        <v>Ja</v>
      </c>
      <c r="BK71" t="s">
        <v>10</v>
      </c>
    </row>
    <row r="72" spans="1:64" ht="15" customHeight="1" x14ac:dyDescent="0.35">
      <c r="A72" t="s">
        <v>80</v>
      </c>
      <c r="B72" t="s">
        <v>84</v>
      </c>
      <c r="C72">
        <v>4.2098099999999999E-2</v>
      </c>
      <c r="D72">
        <v>12.2689</v>
      </c>
      <c r="E72">
        <v>8.5566600000000008</v>
      </c>
      <c r="F72">
        <v>3.9379200000000001E-3</v>
      </c>
      <c r="G72" t="s">
        <v>14</v>
      </c>
      <c r="H72" t="s">
        <v>10</v>
      </c>
      <c r="K72" s="6">
        <f>VLOOKUP($B72,'Egen hetvattenprod'!$B$1:$AP$500,MATCH("Summa tillförd energi:",'Egen hetvattenprod'!$B$1:$AY$1,0),FALSE)</f>
        <v>55.121000000000002</v>
      </c>
      <c r="L72" s="6">
        <f>VLOOKUP($B72,Kraftvärmeprod!$B$1:$AO$500,MATCH("Summa tillförd energi:",Kraftvärmeprod!$B$1:$AV$1,0),FALSE)</f>
        <v>0</v>
      </c>
      <c r="M72" s="33">
        <f>VLOOKUP($B72,'Allokerad kvv'!$B$1:$AO$500,MATCH("Summa allokerad tillförd energi:",'Allokerad kvv'!$B$1:$AV$1,0),FALSE)</f>
        <v>0</v>
      </c>
      <c r="N72" s="33">
        <f>VLOOKUP($B72,'Justerad allokering'!$B$1:$AO$500,MATCH("Summa justerad allokerad tillförd energi:",'Justerad allokering'!$B$1:$AV$1,0),FALSE)</f>
        <v>0</v>
      </c>
      <c r="O72" s="6">
        <f>VLOOKUP($B72,'Slutlig allokering'!$B$2:$AL$500,MATCH("Summa justerad allokerad tillförd energi:",'Slutlig allokering'!$B$2:$AS$2,0),FALSE)</f>
        <v>0</v>
      </c>
      <c r="P72" s="6">
        <f>VLOOKUP($B72,'Köpt hetvatten'!$B$1:$AP$500,MATCH("Med verkningsgrad:",'Köpt hetvatten'!$B$1:$AW$1,0),FALSE)</f>
        <v>0</v>
      </c>
      <c r="Q72" s="6">
        <f>VLOOKUP($B72,Spillvärme!$B$1:$AP$500,MATCH("Summa tillförd energi:",Spillvärme!$B$1:$AW$1,0),FALSE)</f>
        <v>0</v>
      </c>
      <c r="R72" s="6">
        <f>VLOOKUP($B72,Miljö!$B$1:$AP$500,MATCH("Summa tillförd energi:",Miljö!$B$1:$AW$1,0),FALSE)</f>
        <v>1</v>
      </c>
      <c r="S72" s="33">
        <f t="shared" si="16"/>
        <v>0</v>
      </c>
      <c r="T72" s="6" t="str">
        <f>VLOOKUP($B72,Miljö!$B$1:$AP$500,MATCH("Köpt prod.spec hetvatten",Miljö!$B$1:$AW$1,0),FALSE)</f>
        <v/>
      </c>
      <c r="U72" s="6">
        <f t="shared" si="17"/>
        <v>56.121000000000002</v>
      </c>
      <c r="V72" s="6">
        <f>VLOOKUP($B72,Leveranser!$B$1:$AP$500,MATCH("Total levererad värme",Leveranser!$B$1:$AW$1,0),FALSE)</f>
        <v>44.95</v>
      </c>
      <c r="W72" s="6">
        <f>IFERROR(VLOOKUP($B72,Miljö!$B$1:$AP$500,MATCH("Såld mängd produktionsspecifik fjärrvärme (GWh)",Miljö!$B$1:$AW$1,0),FALSE)/1,0)</f>
        <v>0</v>
      </c>
      <c r="X72" s="6"/>
      <c r="Y72" s="30">
        <f t="shared" si="18"/>
        <v>0.80094795174711786</v>
      </c>
      <c r="Z72" s="6"/>
      <c r="AA72" s="30" t="str">
        <f t="shared" si="19"/>
        <v/>
      </c>
      <c r="AC72" t="s">
        <v>10</v>
      </c>
      <c r="AD72" t="s">
        <v>20</v>
      </c>
      <c r="AE72" s="25" t="str">
        <f t="shared" si="14"/>
        <v>ja</v>
      </c>
      <c r="AF72" t="s">
        <v>20</v>
      </c>
      <c r="AG72" t="s">
        <v>20</v>
      </c>
      <c r="AM72" s="6" t="str">
        <f t="shared" si="15"/>
        <v/>
      </c>
      <c r="AO72" s="6" t="str">
        <f t="shared" si="22"/>
        <v/>
      </c>
      <c r="AQ72" s="6" t="str">
        <f t="shared" si="23"/>
        <v/>
      </c>
      <c r="AR72" s="6"/>
      <c r="AW72" t="str">
        <f t="shared" si="20"/>
        <v/>
      </c>
      <c r="AY72" s="6" t="str">
        <f t="shared" si="24"/>
        <v/>
      </c>
      <c r="BB72" s="6" t="str">
        <f t="shared" si="21"/>
        <v>Ja</v>
      </c>
      <c r="BK72" t="s">
        <v>10</v>
      </c>
    </row>
    <row r="73" spans="1:64" ht="15" customHeight="1" x14ac:dyDescent="0.35">
      <c r="A73" t="s">
        <v>80</v>
      </c>
      <c r="B73" t="s">
        <v>85</v>
      </c>
      <c r="C73">
        <v>0.109392</v>
      </c>
      <c r="D73">
        <v>7.6386200000000004</v>
      </c>
      <c r="E73">
        <v>6.6514100000000003</v>
      </c>
      <c r="F73">
        <v>3.4316099999999999E-3</v>
      </c>
      <c r="G73" t="s">
        <v>14</v>
      </c>
      <c r="H73" t="s">
        <v>10</v>
      </c>
      <c r="K73" s="6">
        <f>VLOOKUP($B73,'Egen hetvattenprod'!$B$1:$AP$500,MATCH("Summa tillförd energi:",'Egen hetvattenprod'!$B$1:$AY$1,0),FALSE)</f>
        <v>35.799999999999997</v>
      </c>
      <c r="L73" s="6">
        <f>VLOOKUP($B73,Kraftvärmeprod!$B$1:$AO$500,MATCH("Summa tillförd energi:",Kraftvärmeprod!$B$1:$AV$1,0),FALSE)</f>
        <v>0</v>
      </c>
      <c r="M73" s="33">
        <f>VLOOKUP($B73,'Allokerad kvv'!$B$1:$AO$500,MATCH("Summa allokerad tillförd energi:",'Allokerad kvv'!$B$1:$AV$1,0),FALSE)</f>
        <v>0</v>
      </c>
      <c r="N73" s="33">
        <f>VLOOKUP($B73,'Justerad allokering'!$B$1:$AO$500,MATCH("Summa justerad allokerad tillförd energi:",'Justerad allokering'!$B$1:$AV$1,0),FALSE)</f>
        <v>0</v>
      </c>
      <c r="O73" s="6">
        <f>VLOOKUP($B73,'Slutlig allokering'!$B$2:$AL$500,MATCH("Summa justerad allokerad tillförd energi:",'Slutlig allokering'!$B$2:$AS$2,0),FALSE)</f>
        <v>0</v>
      </c>
      <c r="P73" s="6">
        <f>VLOOKUP($B73,'Köpt hetvatten'!$B$1:$AP$500,MATCH("Med verkningsgrad:",'Köpt hetvatten'!$B$1:$AW$1,0),FALSE)</f>
        <v>0</v>
      </c>
      <c r="Q73" s="6">
        <f>VLOOKUP($B73,Spillvärme!$B$1:$AP$500,MATCH("Summa tillförd energi:",Spillvärme!$B$1:$AW$1,0),FALSE)</f>
        <v>0</v>
      </c>
      <c r="R73" s="6">
        <f>VLOOKUP($B73,Miljö!$B$1:$AP$500,MATCH("Summa tillförd energi:",Miljö!$B$1:$AW$1,0),FALSE)</f>
        <v>0.28799999999999998</v>
      </c>
      <c r="S73" s="33">
        <f t="shared" si="16"/>
        <v>0</v>
      </c>
      <c r="T73" s="6" t="str">
        <f>VLOOKUP($B73,Miljö!$B$1:$AP$500,MATCH("Köpt prod.spec hetvatten",Miljö!$B$1:$AW$1,0),FALSE)</f>
        <v/>
      </c>
      <c r="U73" s="6">
        <f t="shared" si="17"/>
        <v>36.087999999999994</v>
      </c>
      <c r="V73" s="6">
        <f>VLOOKUP($B73,Leveranser!$B$1:$AP$500,MATCH("Total levererad värme",Leveranser!$B$1:$AW$1,0),FALSE)</f>
        <v>29.8</v>
      </c>
      <c r="W73" s="6">
        <f>IFERROR(VLOOKUP($B73,Miljö!$B$1:$AP$500,MATCH("Såld mängd produktionsspecifik fjärrvärme (GWh)",Miljö!$B$1:$AW$1,0),FALSE)/1,0)</f>
        <v>0</v>
      </c>
      <c r="X73" s="6"/>
      <c r="Y73" s="30">
        <f t="shared" si="18"/>
        <v>0.82575925515406801</v>
      </c>
      <c r="Z73" s="6"/>
      <c r="AA73" s="30" t="str">
        <f t="shared" si="19"/>
        <v/>
      </c>
      <c r="AC73" t="s">
        <v>10</v>
      </c>
      <c r="AD73" t="s">
        <v>20</v>
      </c>
      <c r="AE73" s="25" t="str">
        <f t="shared" si="14"/>
        <v>ja</v>
      </c>
      <c r="AF73" t="s">
        <v>20</v>
      </c>
      <c r="AG73" t="s">
        <v>20</v>
      </c>
      <c r="AM73" s="6" t="str">
        <f t="shared" si="15"/>
        <v/>
      </c>
      <c r="AO73" s="6" t="str">
        <f t="shared" si="22"/>
        <v/>
      </c>
      <c r="AQ73" s="6" t="str">
        <f t="shared" si="23"/>
        <v/>
      </c>
      <c r="AR73" s="6"/>
      <c r="AW73" t="str">
        <f t="shared" si="20"/>
        <v/>
      </c>
      <c r="AY73" s="6" t="str">
        <f t="shared" si="24"/>
        <v/>
      </c>
      <c r="BB73" s="6" t="str">
        <f t="shared" si="21"/>
        <v>Ja</v>
      </c>
      <c r="BK73" t="s">
        <v>10</v>
      </c>
    </row>
    <row r="74" spans="1:64" ht="15" customHeight="1" x14ac:dyDescent="0.35">
      <c r="A74" t="s">
        <v>80</v>
      </c>
      <c r="B74" t="s">
        <v>86</v>
      </c>
      <c r="C74">
        <v>0.149976</v>
      </c>
      <c r="D74">
        <v>11.263199999999999</v>
      </c>
      <c r="E74">
        <v>14.3422</v>
      </c>
      <c r="F74">
        <v>1.1575E-2</v>
      </c>
      <c r="G74" t="s">
        <v>14</v>
      </c>
      <c r="H74" t="s">
        <v>10</v>
      </c>
      <c r="K74" s="6">
        <f>VLOOKUP($B74,'Egen hetvattenprod'!$B$1:$AP$500,MATCH("Summa tillförd energi:",'Egen hetvattenprod'!$B$1:$AY$1,0),FALSE)</f>
        <v>15.137</v>
      </c>
      <c r="L74" s="6">
        <f>VLOOKUP($B74,Kraftvärmeprod!$B$1:$AO$500,MATCH("Summa tillförd energi:",Kraftvärmeprod!$B$1:$AV$1,0),FALSE)</f>
        <v>0</v>
      </c>
      <c r="M74" s="33">
        <f>VLOOKUP($B74,'Allokerad kvv'!$B$1:$AO$500,MATCH("Summa allokerad tillförd energi:",'Allokerad kvv'!$B$1:$AV$1,0),FALSE)</f>
        <v>0</v>
      </c>
      <c r="N74" s="33">
        <f>VLOOKUP($B74,'Justerad allokering'!$B$1:$AO$500,MATCH("Summa justerad allokerad tillförd energi:",'Justerad allokering'!$B$1:$AV$1,0),FALSE)</f>
        <v>0</v>
      </c>
      <c r="O74" s="6">
        <f>VLOOKUP($B74,'Slutlig allokering'!$B$2:$AL$500,MATCH("Summa justerad allokerad tillförd energi:",'Slutlig allokering'!$B$2:$AS$2,0),FALSE)</f>
        <v>0</v>
      </c>
      <c r="P74" s="6">
        <f>VLOOKUP($B74,'Köpt hetvatten'!$B$1:$AP$500,MATCH("Med verkningsgrad:",'Köpt hetvatten'!$B$1:$AW$1,0),FALSE)</f>
        <v>0</v>
      </c>
      <c r="Q74" s="6">
        <f>VLOOKUP($B74,Spillvärme!$B$1:$AP$500,MATCH("Summa tillförd energi:",Spillvärme!$B$1:$AW$1,0),FALSE)</f>
        <v>0</v>
      </c>
      <c r="R74" s="6">
        <f>VLOOKUP($B74,Miljö!$B$1:$AP$500,MATCH("Summa tillförd energi:",Miljö!$B$1:$AW$1,0),FALSE)</f>
        <v>0.12</v>
      </c>
      <c r="S74" s="33">
        <f t="shared" si="16"/>
        <v>0</v>
      </c>
      <c r="T74" s="6" t="str">
        <f>VLOOKUP($B74,Miljö!$B$1:$AP$500,MATCH("Köpt prod.spec hetvatten",Miljö!$B$1:$AW$1,0),FALSE)</f>
        <v/>
      </c>
      <c r="U74" s="6">
        <f t="shared" si="17"/>
        <v>15.257</v>
      </c>
      <c r="V74" s="6">
        <f>VLOOKUP($B74,Leveranser!$B$1:$AP$500,MATCH("Total levererad värme",Leveranser!$B$1:$AW$1,0),FALSE)</f>
        <v>13.8</v>
      </c>
      <c r="W74" s="6">
        <f>IFERROR(VLOOKUP($B74,Miljö!$B$1:$AP$500,MATCH("Såld mängd produktionsspecifik fjärrvärme (GWh)",Miljö!$B$1:$AW$1,0),FALSE)/1,0)</f>
        <v>0</v>
      </c>
      <c r="X74" s="6"/>
      <c r="Y74" s="30">
        <f t="shared" si="18"/>
        <v>0.90450285115029172</v>
      </c>
      <c r="Z74" s="6"/>
      <c r="AA74" s="30" t="str">
        <f t="shared" si="19"/>
        <v/>
      </c>
      <c r="AC74" t="s">
        <v>1095</v>
      </c>
      <c r="AD74" t="s">
        <v>20</v>
      </c>
      <c r="AE74" s="25" t="str">
        <f t="shared" si="14"/>
        <v>nej</v>
      </c>
      <c r="AF74" t="s">
        <v>20</v>
      </c>
      <c r="AG74" t="s">
        <v>20</v>
      </c>
      <c r="AM74" s="6" t="str">
        <f t="shared" si="15"/>
        <v>ja</v>
      </c>
      <c r="AO74" s="6" t="str">
        <f t="shared" si="22"/>
        <v>ja</v>
      </c>
      <c r="AQ74" s="6" t="str">
        <f t="shared" si="23"/>
        <v/>
      </c>
      <c r="AR74" s="6"/>
      <c r="AW74" t="str">
        <f t="shared" si="20"/>
        <v>nej</v>
      </c>
      <c r="AY74" s="6" t="str">
        <f t="shared" si="24"/>
        <v>ja</v>
      </c>
      <c r="BB74" s="6" t="str">
        <f t="shared" si="21"/>
        <v>Ja</v>
      </c>
      <c r="BK74" t="s">
        <v>10</v>
      </c>
    </row>
    <row r="75" spans="1:64" ht="15" customHeight="1" x14ac:dyDescent="0.35">
      <c r="A75" t="s">
        <v>80</v>
      </c>
      <c r="B75" t="s">
        <v>87</v>
      </c>
      <c r="C75">
        <v>7.4194499999999997E-2</v>
      </c>
      <c r="D75">
        <v>13.4831</v>
      </c>
      <c r="E75">
        <v>8.6592699999999994</v>
      </c>
      <c r="F75">
        <v>1.6723600000000002E-2</v>
      </c>
      <c r="G75" t="s">
        <v>14</v>
      </c>
      <c r="H75" t="s">
        <v>10</v>
      </c>
      <c r="K75" s="6">
        <f>VLOOKUP($B75,'Egen hetvattenprod'!$B$1:$AP$500,MATCH("Summa tillförd energi:",'Egen hetvattenprod'!$B$1:$AY$1,0),FALSE)</f>
        <v>32.6</v>
      </c>
      <c r="L75" s="6">
        <f>VLOOKUP($B75,Kraftvärmeprod!$B$1:$AO$500,MATCH("Summa tillförd energi:",Kraftvärmeprod!$B$1:$AV$1,0),FALSE)</f>
        <v>0</v>
      </c>
      <c r="M75" s="33">
        <f>VLOOKUP($B75,'Allokerad kvv'!$B$1:$AO$500,MATCH("Summa allokerad tillförd energi:",'Allokerad kvv'!$B$1:$AV$1,0),FALSE)</f>
        <v>0</v>
      </c>
      <c r="N75" s="33">
        <f>VLOOKUP($B75,'Justerad allokering'!$B$1:$AO$500,MATCH("Summa justerad allokerad tillförd energi:",'Justerad allokering'!$B$1:$AV$1,0),FALSE)</f>
        <v>0</v>
      </c>
      <c r="O75" s="6">
        <f>VLOOKUP($B75,'Slutlig allokering'!$B$2:$AL$500,MATCH("Summa justerad allokerad tillförd energi:",'Slutlig allokering'!$B$2:$AS$2,0),FALSE)</f>
        <v>0</v>
      </c>
      <c r="P75" s="6">
        <f>VLOOKUP($B75,'Köpt hetvatten'!$B$1:$AP$500,MATCH("Med verkningsgrad:",'Köpt hetvatten'!$B$1:$AW$1,0),FALSE)</f>
        <v>0</v>
      </c>
      <c r="Q75" s="6">
        <f>VLOOKUP($B75,Spillvärme!$B$1:$AP$500,MATCH("Summa tillförd energi:",Spillvärme!$B$1:$AW$1,0),FALSE)</f>
        <v>8.27</v>
      </c>
      <c r="R75" s="6">
        <f>VLOOKUP($B75,Miljö!$B$1:$AP$500,MATCH("Summa tillförd energi:",Miljö!$B$1:$AW$1,0),FALSE)</f>
        <v>0</v>
      </c>
      <c r="S75" s="33">
        <f t="shared" si="16"/>
        <v>0.98699999999999988</v>
      </c>
      <c r="T75" s="6" t="str">
        <f>VLOOKUP($B75,Miljö!$B$1:$AP$500,MATCH("Köpt prod.spec hetvatten",Miljö!$B$1:$AW$1,0),FALSE)</f>
        <v/>
      </c>
      <c r="U75" s="6">
        <f t="shared" si="17"/>
        <v>40.870000000000005</v>
      </c>
      <c r="V75" s="6">
        <f>VLOOKUP($B75,Leveranser!$B$1:$AP$500,MATCH("Total levererad värme",Leveranser!$B$1:$AW$1,0),FALSE)</f>
        <v>32.9</v>
      </c>
      <c r="W75" s="6">
        <f>IFERROR(VLOOKUP($B75,Miljö!$B$1:$AP$500,MATCH("Såld mängd produktionsspecifik fjärrvärme (GWh)",Miljö!$B$1:$AW$1,0),FALSE)/1,0)</f>
        <v>0</v>
      </c>
      <c r="X75" s="6"/>
      <c r="Y75" s="30">
        <f t="shared" si="18"/>
        <v>0.8049914362613162</v>
      </c>
      <c r="Z75" s="6"/>
      <c r="AA75" s="30" t="str">
        <f t="shared" si="19"/>
        <v/>
      </c>
      <c r="AC75" t="s">
        <v>10</v>
      </c>
      <c r="AD75" t="s">
        <v>20</v>
      </c>
      <c r="AE75" s="25" t="str">
        <f t="shared" si="14"/>
        <v>ja</v>
      </c>
      <c r="AF75" t="s">
        <v>20</v>
      </c>
      <c r="AG75" t="s">
        <v>20</v>
      </c>
      <c r="AM75" s="6" t="str">
        <f t="shared" si="15"/>
        <v/>
      </c>
      <c r="AO75" s="6" t="str">
        <f t="shared" si="22"/>
        <v/>
      </c>
      <c r="AQ75" s="6" t="str">
        <f t="shared" si="23"/>
        <v/>
      </c>
      <c r="AR75" s="6"/>
      <c r="AW75" t="str">
        <f t="shared" si="20"/>
        <v/>
      </c>
      <c r="AY75" s="6" t="str">
        <f t="shared" si="24"/>
        <v/>
      </c>
      <c r="BB75" s="6" t="str">
        <f t="shared" si="21"/>
        <v>Ja</v>
      </c>
      <c r="BK75" t="s">
        <v>10</v>
      </c>
    </row>
    <row r="76" spans="1:64" ht="15" customHeight="1" x14ac:dyDescent="0.35">
      <c r="A76" t="s">
        <v>80</v>
      </c>
      <c r="B76" t="s">
        <v>88</v>
      </c>
      <c r="C76">
        <v>0</v>
      </c>
      <c r="D76">
        <v>0</v>
      </c>
      <c r="E76">
        <v>0</v>
      </c>
      <c r="F76">
        <v>0</v>
      </c>
      <c r="G76" t="s">
        <v>14</v>
      </c>
      <c r="H76" t="s">
        <v>14</v>
      </c>
      <c r="K76" s="6">
        <f>VLOOKUP($B76,'Egen hetvattenprod'!$B$1:$AP$500,MATCH("Summa tillförd energi:",'Egen hetvattenprod'!$B$1:$AY$1,0),FALSE)</f>
        <v>0</v>
      </c>
      <c r="L76" s="6">
        <f>VLOOKUP($B76,Kraftvärmeprod!$B$1:$AO$500,MATCH("Summa tillförd energi:",Kraftvärmeprod!$B$1:$AV$1,0),FALSE)</f>
        <v>0</v>
      </c>
      <c r="M76" s="33">
        <f>VLOOKUP($B76,'Allokerad kvv'!$B$1:$AO$500,MATCH("Summa allokerad tillförd energi:",'Allokerad kvv'!$B$1:$AV$1,0),FALSE)</f>
        <v>0</v>
      </c>
      <c r="N76" s="33">
        <f>VLOOKUP($B76,'Justerad allokering'!$B$1:$AO$500,MATCH("Summa justerad allokerad tillförd energi:",'Justerad allokering'!$B$1:$AV$1,0),FALSE)</f>
        <v>0</v>
      </c>
      <c r="O76" s="6">
        <f>VLOOKUP($B76,'Slutlig allokering'!$B$2:$AL$500,MATCH("Summa justerad allokerad tillförd energi:",'Slutlig allokering'!$B$2:$AS$2,0),FALSE)</f>
        <v>0</v>
      </c>
      <c r="P76" s="6">
        <f>VLOOKUP($B76,'Köpt hetvatten'!$B$1:$AP$500,MATCH("Med verkningsgrad:",'Köpt hetvatten'!$B$1:$AW$1,0),FALSE)</f>
        <v>0</v>
      </c>
      <c r="Q76" s="6">
        <f>VLOOKUP($B76,Spillvärme!$B$1:$AP$500,MATCH("Summa tillförd energi:",Spillvärme!$B$1:$AW$1,0),FALSE)</f>
        <v>0</v>
      </c>
      <c r="R76" s="6">
        <f>VLOOKUP($B76,Miljö!$B$1:$AP$500,MATCH("Summa tillförd energi:",Miljö!$B$1:$AW$1,0),FALSE)</f>
        <v>0</v>
      </c>
      <c r="S76" s="33">
        <f t="shared" si="16"/>
        <v>0</v>
      </c>
      <c r="T76" s="6" t="str">
        <f>VLOOKUP($B76,Miljö!$B$1:$AP$500,MATCH("Köpt prod.spec hetvatten",Miljö!$B$1:$AW$1,0),FALSE)</f>
        <v/>
      </c>
      <c r="U76" s="6">
        <f t="shared" si="17"/>
        <v>0</v>
      </c>
      <c r="V76" s="6">
        <f>VLOOKUP($B76,Leveranser!$B$1:$AP$500,MATCH("Total levererad värme",Leveranser!$B$1:$AW$1,0),FALSE)</f>
        <v>0</v>
      </c>
      <c r="W76" s="6">
        <f>IFERROR(VLOOKUP($B76,Miljö!$B$1:$AP$500,MATCH("Såld mängd produktionsspecifik fjärrvärme (GWh)",Miljö!$B$1:$AW$1,0),FALSE)/1,0)</f>
        <v>0</v>
      </c>
      <c r="X76" s="6"/>
      <c r="Y76" s="30" t="str">
        <f t="shared" si="18"/>
        <v/>
      </c>
      <c r="Z76" s="6"/>
      <c r="AA76" s="30" t="str">
        <f t="shared" si="19"/>
        <v/>
      </c>
      <c r="AC76" t="s">
        <v>20</v>
      </c>
      <c r="AD76" t="s">
        <v>20</v>
      </c>
      <c r="AE76" s="25" t="str">
        <f t="shared" si="14"/>
        <v/>
      </c>
      <c r="AF76" t="s">
        <v>20</v>
      </c>
      <c r="AG76" t="s">
        <v>20</v>
      </c>
      <c r="AH76" s="37"/>
      <c r="AM76" s="6" t="str">
        <f t="shared" si="15"/>
        <v>nej</v>
      </c>
      <c r="AO76" s="6" t="str">
        <f t="shared" si="22"/>
        <v>nej</v>
      </c>
      <c r="AQ76" s="6" t="str">
        <f t="shared" si="23"/>
        <v/>
      </c>
      <c r="AR76" s="6"/>
      <c r="AW76" t="str">
        <f t="shared" si="20"/>
        <v>nej</v>
      </c>
      <c r="AY76" s="6" t="str">
        <f t="shared" si="24"/>
        <v>nej</v>
      </c>
      <c r="BB76" s="6" t="str">
        <f t="shared" si="21"/>
        <v>Nej</v>
      </c>
      <c r="BK76" t="s">
        <v>14</v>
      </c>
    </row>
    <row r="77" spans="1:64" ht="15" customHeight="1" x14ac:dyDescent="0.35">
      <c r="A77" t="s">
        <v>80</v>
      </c>
      <c r="B77" t="s">
        <v>89</v>
      </c>
      <c r="C77">
        <v>0.16872699999999999</v>
      </c>
      <c r="D77">
        <v>34.382199999999997</v>
      </c>
      <c r="E77">
        <v>9.1948399999999992</v>
      </c>
      <c r="F77">
        <v>5.7468999999999999E-2</v>
      </c>
      <c r="G77" t="s">
        <v>14</v>
      </c>
      <c r="H77" t="s">
        <v>10</v>
      </c>
      <c r="K77" s="6">
        <f>VLOOKUP($B77,'Egen hetvattenprod'!$B$1:$AP$500,MATCH("Summa tillförd energi:",'Egen hetvattenprod'!$B$1:$AY$1,0),FALSE)</f>
        <v>18.75</v>
      </c>
      <c r="L77" s="6">
        <f>VLOOKUP($B77,Kraftvärmeprod!$B$1:$AO$500,MATCH("Summa tillförd energi:",Kraftvärmeprod!$B$1:$AV$1,0),FALSE)</f>
        <v>0</v>
      </c>
      <c r="M77" s="33">
        <f>VLOOKUP($B77,'Allokerad kvv'!$B$1:$AO$500,MATCH("Summa allokerad tillförd energi:",'Allokerad kvv'!$B$1:$AV$1,0),FALSE)</f>
        <v>0</v>
      </c>
      <c r="N77" s="33">
        <f>VLOOKUP($B77,'Justerad allokering'!$B$1:$AO$500,MATCH("Summa justerad allokerad tillförd energi:",'Justerad allokering'!$B$1:$AV$1,0),FALSE)</f>
        <v>0</v>
      </c>
      <c r="O77" s="6">
        <f>VLOOKUP($B77,'Slutlig allokering'!$B$2:$AL$500,MATCH("Summa justerad allokerad tillförd energi:",'Slutlig allokering'!$B$2:$AS$2,0),FALSE)</f>
        <v>0</v>
      </c>
      <c r="P77" s="6">
        <f>VLOOKUP($B77,'Köpt hetvatten'!$B$1:$AP$500,MATCH("Med verkningsgrad:",'Köpt hetvatten'!$B$1:$AW$1,0),FALSE)</f>
        <v>0</v>
      </c>
      <c r="Q77" s="6">
        <f>VLOOKUP($B77,Spillvärme!$B$1:$AP$500,MATCH("Summa tillförd energi:",Spillvärme!$B$1:$AW$1,0),FALSE)</f>
        <v>0</v>
      </c>
      <c r="R77" s="6">
        <f>VLOOKUP($B77,Miljö!$B$1:$AP$500,MATCH("Summa tillförd energi:",Miljö!$B$1:$AW$1,0),FALSE)</f>
        <v>0</v>
      </c>
      <c r="S77" s="33">
        <f t="shared" si="16"/>
        <v>0.46799999999999997</v>
      </c>
      <c r="T77" s="6" t="str">
        <f>VLOOKUP($B77,Miljö!$B$1:$AP$500,MATCH("Köpt prod.spec hetvatten",Miljö!$B$1:$AW$1,0),FALSE)</f>
        <v/>
      </c>
      <c r="U77" s="6">
        <f t="shared" si="17"/>
        <v>18.75</v>
      </c>
      <c r="V77" s="6">
        <f>VLOOKUP($B77,Leveranser!$B$1:$AP$500,MATCH("Total levererad värme",Leveranser!$B$1:$AW$1,0),FALSE)</f>
        <v>15.6</v>
      </c>
      <c r="W77" s="6">
        <f>IFERROR(VLOOKUP($B77,Miljö!$B$1:$AP$500,MATCH("Såld mängd produktionsspecifik fjärrvärme (GWh)",Miljö!$B$1:$AW$1,0),FALSE)/1,0)</f>
        <v>0</v>
      </c>
      <c r="X77" s="6"/>
      <c r="Y77" s="30">
        <f t="shared" si="18"/>
        <v>0.83199999999999996</v>
      </c>
      <c r="Z77" s="6"/>
      <c r="AA77" s="30" t="str">
        <f t="shared" si="19"/>
        <v/>
      </c>
      <c r="AC77" t="s">
        <v>10</v>
      </c>
      <c r="AD77" t="s">
        <v>20</v>
      </c>
      <c r="AE77" s="25" t="str">
        <f t="shared" si="14"/>
        <v>ja</v>
      </c>
      <c r="AF77" t="s">
        <v>20</v>
      </c>
      <c r="AG77" t="s">
        <v>20</v>
      </c>
      <c r="AM77" s="6" t="str">
        <f t="shared" si="15"/>
        <v/>
      </c>
      <c r="AO77" s="6" t="str">
        <f t="shared" si="22"/>
        <v/>
      </c>
      <c r="AQ77" s="6" t="str">
        <f t="shared" si="23"/>
        <v/>
      </c>
      <c r="AR77" s="6"/>
      <c r="AW77" t="str">
        <f t="shared" si="20"/>
        <v/>
      </c>
      <c r="AY77" s="6" t="str">
        <f t="shared" si="24"/>
        <v/>
      </c>
      <c r="BB77" s="6" t="str">
        <f t="shared" si="21"/>
        <v>Ja</v>
      </c>
      <c r="BK77" t="s">
        <v>10</v>
      </c>
    </row>
    <row r="78" spans="1:64" ht="15" customHeight="1" x14ac:dyDescent="0.35">
      <c r="A78" t="s">
        <v>80</v>
      </c>
      <c r="B78" t="s">
        <v>90</v>
      </c>
      <c r="C78">
        <v>0</v>
      </c>
      <c r="D78">
        <v>0</v>
      </c>
      <c r="E78">
        <v>0</v>
      </c>
      <c r="F78">
        <v>0</v>
      </c>
      <c r="G78" t="s">
        <v>14</v>
      </c>
      <c r="H78" t="s">
        <v>14</v>
      </c>
      <c r="K78" s="6">
        <f>VLOOKUP($B78,'Egen hetvattenprod'!$B$1:$AP$500,MATCH("Summa tillförd energi:",'Egen hetvattenprod'!$B$1:$AY$1,0),FALSE)</f>
        <v>0</v>
      </c>
      <c r="L78" s="6">
        <f>VLOOKUP($B78,Kraftvärmeprod!$B$1:$AO$500,MATCH("Summa tillförd energi:",Kraftvärmeprod!$B$1:$AV$1,0),FALSE)</f>
        <v>0</v>
      </c>
      <c r="M78" s="33">
        <f>VLOOKUP($B78,'Allokerad kvv'!$B$1:$AO$500,MATCH("Summa allokerad tillförd energi:",'Allokerad kvv'!$B$1:$AV$1,0),FALSE)</f>
        <v>0</v>
      </c>
      <c r="N78" s="33">
        <f>VLOOKUP($B78,'Justerad allokering'!$B$1:$AO$500,MATCH("Summa justerad allokerad tillförd energi:",'Justerad allokering'!$B$1:$AV$1,0),FALSE)</f>
        <v>0</v>
      </c>
      <c r="O78" s="6">
        <f>VLOOKUP($B78,'Slutlig allokering'!$B$2:$AL$500,MATCH("Summa justerad allokerad tillförd energi:",'Slutlig allokering'!$B$2:$AS$2,0),FALSE)</f>
        <v>0</v>
      </c>
      <c r="P78" s="6">
        <f>VLOOKUP($B78,'Köpt hetvatten'!$B$1:$AP$500,MATCH("Med verkningsgrad:",'Köpt hetvatten'!$B$1:$AW$1,0),FALSE)</f>
        <v>0</v>
      </c>
      <c r="Q78" s="6">
        <f>VLOOKUP($B78,Spillvärme!$B$1:$AP$500,MATCH("Summa tillförd energi:",Spillvärme!$B$1:$AW$1,0),FALSE)</f>
        <v>0</v>
      </c>
      <c r="R78" s="6">
        <f>VLOOKUP($B78,Miljö!$B$1:$AP$500,MATCH("Summa tillförd energi:",Miljö!$B$1:$AW$1,0),FALSE)</f>
        <v>0</v>
      </c>
      <c r="S78" s="33">
        <f t="shared" si="16"/>
        <v>0</v>
      </c>
      <c r="T78" s="6" t="str">
        <f>VLOOKUP($B78,Miljö!$B$1:$AP$500,MATCH("Köpt prod.spec hetvatten",Miljö!$B$1:$AW$1,0),FALSE)</f>
        <v/>
      </c>
      <c r="U78" s="6">
        <f t="shared" si="17"/>
        <v>0</v>
      </c>
      <c r="V78" s="6">
        <f>VLOOKUP($B78,Leveranser!$B$1:$AP$500,MATCH("Total levererad värme",Leveranser!$B$1:$AW$1,0),FALSE)</f>
        <v>0</v>
      </c>
      <c r="W78" s="6">
        <f>IFERROR(VLOOKUP($B78,Miljö!$B$1:$AP$500,MATCH("Såld mängd produktionsspecifik fjärrvärme (GWh)",Miljö!$B$1:$AW$1,0),FALSE)/1,0)</f>
        <v>0</v>
      </c>
      <c r="X78" s="6"/>
      <c r="Y78" s="30" t="str">
        <f t="shared" si="18"/>
        <v/>
      </c>
      <c r="Z78" s="6"/>
      <c r="AA78" s="30" t="str">
        <f t="shared" si="19"/>
        <v/>
      </c>
      <c r="AC78" t="s">
        <v>20</v>
      </c>
      <c r="AD78" t="s">
        <v>20</v>
      </c>
      <c r="AE78" s="25" t="str">
        <f t="shared" si="14"/>
        <v/>
      </c>
      <c r="AF78" t="s">
        <v>20</v>
      </c>
      <c r="AG78" t="s">
        <v>20</v>
      </c>
      <c r="AH78" s="37"/>
      <c r="AM78" s="6" t="str">
        <f t="shared" si="15"/>
        <v>nej</v>
      </c>
      <c r="AO78" s="6" t="str">
        <f t="shared" si="22"/>
        <v>nej</v>
      </c>
      <c r="AQ78" s="6" t="str">
        <f t="shared" si="23"/>
        <v/>
      </c>
      <c r="AR78" s="6"/>
      <c r="AW78" t="str">
        <f t="shared" si="20"/>
        <v>nej</v>
      </c>
      <c r="AY78" s="6" t="str">
        <f t="shared" si="24"/>
        <v>nej</v>
      </c>
      <c r="BB78" s="6" t="str">
        <f t="shared" si="21"/>
        <v>Nej</v>
      </c>
      <c r="BK78" t="s">
        <v>14</v>
      </c>
    </row>
    <row r="79" spans="1:64" ht="15" customHeight="1" x14ac:dyDescent="0.35">
      <c r="A79" t="s">
        <v>80</v>
      </c>
      <c r="B79" t="s">
        <v>91</v>
      </c>
      <c r="C79">
        <v>0.23894899999999999</v>
      </c>
      <c r="D79">
        <v>23.915600000000001</v>
      </c>
      <c r="E79">
        <v>17.5349</v>
      </c>
      <c r="F79">
        <v>3.3364600000000001E-2</v>
      </c>
      <c r="G79" t="s">
        <v>14</v>
      </c>
      <c r="H79" t="s">
        <v>10</v>
      </c>
      <c r="K79" s="6">
        <f>VLOOKUP($B79,'Egen hetvattenprod'!$B$1:$AP$500,MATCH("Summa tillförd energi:",'Egen hetvattenprod'!$B$1:$AY$1,0),FALSE)</f>
        <v>2.0939999999999999</v>
      </c>
      <c r="L79" s="6">
        <f>VLOOKUP($B79,Kraftvärmeprod!$B$1:$AO$500,MATCH("Summa tillförd energi:",Kraftvärmeprod!$B$1:$AV$1,0),FALSE)</f>
        <v>0</v>
      </c>
      <c r="M79" s="33">
        <f>VLOOKUP($B79,'Allokerad kvv'!$B$1:$AO$500,MATCH("Summa allokerad tillförd energi:",'Allokerad kvv'!$B$1:$AV$1,0),FALSE)</f>
        <v>0</v>
      </c>
      <c r="N79" s="33">
        <f>VLOOKUP($B79,'Justerad allokering'!$B$1:$AO$500,MATCH("Summa justerad allokerad tillförd energi:",'Justerad allokering'!$B$1:$AV$1,0),FALSE)</f>
        <v>0</v>
      </c>
      <c r="O79" s="6">
        <f>VLOOKUP($B79,'Slutlig allokering'!$B$2:$AL$500,MATCH("Summa justerad allokerad tillförd energi:",'Slutlig allokering'!$B$2:$AS$2,0),FALSE)</f>
        <v>0</v>
      </c>
      <c r="P79" s="6">
        <f>VLOOKUP($B79,'Köpt hetvatten'!$B$1:$AP$500,MATCH("Med verkningsgrad:",'Köpt hetvatten'!$B$1:$AW$1,0),FALSE)</f>
        <v>0</v>
      </c>
      <c r="Q79" s="6">
        <f>VLOOKUP($B79,Spillvärme!$B$1:$AP$500,MATCH("Summa tillförd energi:",Spillvärme!$B$1:$AW$1,0),FALSE)</f>
        <v>0</v>
      </c>
      <c r="R79" s="6">
        <f>VLOOKUP($B79,Miljö!$B$1:$AP$500,MATCH("Summa tillförd energi:",Miljö!$B$1:$AW$1,0),FALSE)</f>
        <v>0.04</v>
      </c>
      <c r="S79" s="33">
        <f t="shared" si="16"/>
        <v>0</v>
      </c>
      <c r="T79" s="6" t="str">
        <f>VLOOKUP($B79,Miljö!$B$1:$AP$500,MATCH("Köpt prod.spec hetvatten",Miljö!$B$1:$AW$1,0),FALSE)</f>
        <v/>
      </c>
      <c r="U79" s="6">
        <f t="shared" si="17"/>
        <v>2.1339999999999999</v>
      </c>
      <c r="V79" s="6">
        <f>VLOOKUP($B79,Leveranser!$B$1:$AP$500,MATCH("Total levererad värme",Leveranser!$B$1:$AW$1,0),FALSE)</f>
        <v>1.58</v>
      </c>
      <c r="W79" s="6">
        <f>IFERROR(VLOOKUP($B79,Miljö!$B$1:$AP$500,MATCH("Såld mängd produktionsspecifik fjärrvärme (GWh)",Miljö!$B$1:$AW$1,0),FALSE)/1,0)</f>
        <v>0</v>
      </c>
      <c r="X79" s="6"/>
      <c r="Y79" s="30">
        <f t="shared" si="18"/>
        <v>0.74039362699156519</v>
      </c>
      <c r="Z79" s="6"/>
      <c r="AA79" s="30" t="str">
        <f t="shared" si="19"/>
        <v/>
      </c>
      <c r="AC79" t="s">
        <v>10</v>
      </c>
      <c r="AD79" t="s">
        <v>20</v>
      </c>
      <c r="AE79" s="25" t="str">
        <f t="shared" si="14"/>
        <v>ja</v>
      </c>
      <c r="AF79" t="s">
        <v>20</v>
      </c>
      <c r="AG79" t="s">
        <v>20</v>
      </c>
      <c r="AM79" s="6" t="str">
        <f t="shared" si="15"/>
        <v/>
      </c>
      <c r="AO79" s="6" t="str">
        <f t="shared" si="22"/>
        <v/>
      </c>
      <c r="AQ79" s="6" t="str">
        <f t="shared" si="23"/>
        <v/>
      </c>
      <c r="AR79" s="6"/>
      <c r="AW79" t="str">
        <f t="shared" si="20"/>
        <v/>
      </c>
      <c r="AY79" s="6" t="str">
        <f t="shared" si="24"/>
        <v/>
      </c>
      <c r="BB79" s="6" t="str">
        <f t="shared" si="21"/>
        <v>Ja</v>
      </c>
      <c r="BK79" t="s">
        <v>10</v>
      </c>
    </row>
    <row r="80" spans="1:64" ht="15" customHeight="1" x14ac:dyDescent="0.35">
      <c r="A80" t="s">
        <v>80</v>
      </c>
      <c r="B80" t="s">
        <v>92</v>
      </c>
      <c r="C80" t="s">
        <v>20</v>
      </c>
      <c r="D80" t="s">
        <v>20</v>
      </c>
      <c r="E80" t="s">
        <v>20</v>
      </c>
      <c r="F80" t="s">
        <v>20</v>
      </c>
      <c r="G80" t="s">
        <v>14</v>
      </c>
      <c r="H80" t="s">
        <v>14</v>
      </c>
      <c r="K80" s="6">
        <f>VLOOKUP($B80,'Egen hetvattenprod'!$B$1:$AP$500,MATCH("Summa tillförd energi:",'Egen hetvattenprod'!$B$1:$AY$1,0),FALSE)</f>
        <v>0.86</v>
      </c>
      <c r="L80" s="6">
        <f>VLOOKUP($B80,Kraftvärmeprod!$B$1:$AO$500,MATCH("Summa tillförd energi:",Kraftvärmeprod!$B$1:$AV$1,0),FALSE)</f>
        <v>0</v>
      </c>
      <c r="M80" s="33">
        <f>VLOOKUP($B80,'Allokerad kvv'!$B$1:$AO$500,MATCH("Summa allokerad tillförd energi:",'Allokerad kvv'!$B$1:$AV$1,0),FALSE)</f>
        <v>0</v>
      </c>
      <c r="N80" s="33">
        <f>VLOOKUP($B80,'Justerad allokering'!$B$1:$AO$500,MATCH("Summa justerad allokerad tillförd energi:",'Justerad allokering'!$B$1:$AV$1,0),FALSE)</f>
        <v>0</v>
      </c>
      <c r="O80" s="6">
        <f>VLOOKUP($B80,'Slutlig allokering'!$B$2:$AL$500,MATCH("Summa justerad allokerad tillförd energi:",'Slutlig allokering'!$B$2:$AS$2,0),FALSE)</f>
        <v>0</v>
      </c>
      <c r="P80" s="6">
        <f>VLOOKUP($B80,'Köpt hetvatten'!$B$1:$AP$500,MATCH("Med verkningsgrad:",'Köpt hetvatten'!$B$1:$AW$1,0),FALSE)</f>
        <v>0</v>
      </c>
      <c r="Q80" s="6">
        <f>VLOOKUP($B80,Spillvärme!$B$1:$AP$500,MATCH("Summa tillförd energi:",Spillvärme!$B$1:$AW$1,0),FALSE)</f>
        <v>0</v>
      </c>
      <c r="R80" s="6">
        <f>VLOOKUP($B80,Miljö!$B$1:$AP$500,MATCH("Summa tillförd energi:",Miljö!$B$1:$AW$1,0),FALSE)</f>
        <v>0</v>
      </c>
      <c r="S80" s="33">
        <f t="shared" si="16"/>
        <v>0</v>
      </c>
      <c r="T80" s="6" t="str">
        <f>VLOOKUP($B80,Miljö!$B$1:$AP$500,MATCH("Köpt prod.spec hetvatten",Miljö!$B$1:$AW$1,0),FALSE)</f>
        <v/>
      </c>
      <c r="U80" s="6">
        <f t="shared" si="17"/>
        <v>0.86</v>
      </c>
      <c r="V80" s="6">
        <f>VLOOKUP($B80,Leveranser!$B$1:$AP$500,MATCH("Total levererad värme",Leveranser!$B$1:$AW$1,0),FALSE)</f>
        <v>0</v>
      </c>
      <c r="W80" s="6">
        <f>IFERROR(VLOOKUP($B80,Miljö!$B$1:$AP$500,MATCH("Såld mängd produktionsspecifik fjärrvärme (GWh)",Miljö!$B$1:$AW$1,0),FALSE)/1,0)</f>
        <v>0</v>
      </c>
      <c r="X80" s="6"/>
      <c r="Y80" s="30">
        <f t="shared" si="18"/>
        <v>0</v>
      </c>
      <c r="Z80" s="6"/>
      <c r="AA80" s="30" t="str">
        <f t="shared" si="19"/>
        <v/>
      </c>
      <c r="AC80" t="s">
        <v>20</v>
      </c>
      <c r="AD80" t="s">
        <v>1095</v>
      </c>
      <c r="AE80" s="25" t="str">
        <f t="shared" si="14"/>
        <v/>
      </c>
      <c r="AF80" t="s">
        <v>1073</v>
      </c>
      <c r="AG80" t="s">
        <v>1056</v>
      </c>
      <c r="AH80" s="37" t="s">
        <v>1070</v>
      </c>
      <c r="AM80" s="6" t="str">
        <f t="shared" si="15"/>
        <v>nej</v>
      </c>
      <c r="AO80" s="6" t="str">
        <f t="shared" si="22"/>
        <v>nej</v>
      </c>
      <c r="AQ80" s="6" t="str">
        <f t="shared" si="23"/>
        <v/>
      </c>
      <c r="AR80" s="6"/>
      <c r="AV80" t="s">
        <v>10</v>
      </c>
      <c r="AW80" t="str">
        <f t="shared" si="20"/>
        <v>ja</v>
      </c>
      <c r="AY80" s="6" t="str">
        <f t="shared" si="24"/>
        <v>nej</v>
      </c>
      <c r="BB80" s="6" t="str">
        <f t="shared" si="21"/>
        <v>Nej</v>
      </c>
      <c r="BD80" t="s">
        <v>10</v>
      </c>
      <c r="BE80" t="s">
        <v>1091</v>
      </c>
      <c r="BK80" t="s">
        <v>14</v>
      </c>
      <c r="BL80" t="s">
        <v>10</v>
      </c>
    </row>
    <row r="81" spans="1:64" ht="15" customHeight="1" x14ac:dyDescent="0.35">
      <c r="A81" t="s">
        <v>80</v>
      </c>
      <c r="B81" t="s">
        <v>93</v>
      </c>
      <c r="C81">
        <v>0.28144599999999997</v>
      </c>
      <c r="D81">
        <v>84.691599999999994</v>
      </c>
      <c r="E81">
        <v>8.6039499999999993</v>
      </c>
      <c r="F81">
        <v>6.4124500000000001E-2</v>
      </c>
      <c r="G81" t="s">
        <v>14</v>
      </c>
      <c r="H81" t="s">
        <v>10</v>
      </c>
      <c r="K81" s="6">
        <f>VLOOKUP($B81,'Egen hetvattenprod'!$B$1:$AP$500,MATCH("Summa tillförd energi:",'Egen hetvattenprod'!$B$1:$AY$1,0),FALSE)</f>
        <v>293.71900000000005</v>
      </c>
      <c r="L81" s="6">
        <f>VLOOKUP($B81,Kraftvärmeprod!$B$1:$AO$500,MATCH("Summa tillförd energi:",Kraftvärmeprod!$B$1:$AV$1,0),FALSE)</f>
        <v>999.822</v>
      </c>
      <c r="M81" s="33">
        <f>VLOOKUP($B81,'Allokerad kvv'!$B$1:$AO$500,MATCH("Summa allokerad tillförd energi:",'Allokerad kvv'!$B$1:$AV$1,0),FALSE)</f>
        <v>667.16150399999992</v>
      </c>
      <c r="N81" s="33">
        <f>VLOOKUP($B81,'Justerad allokering'!$B$1:$AO$500,MATCH("Summa justerad allokerad tillförd energi:",'Justerad allokering'!$B$1:$AV$1,0),FALSE)</f>
        <v>0</v>
      </c>
      <c r="O81" s="6">
        <f>VLOOKUP($B81,'Slutlig allokering'!$B$2:$AL$500,MATCH("Summa justerad allokerad tillförd energi:",'Slutlig allokering'!$B$2:$AS$2,0),FALSE)</f>
        <v>667.16150399999992</v>
      </c>
      <c r="P81" s="6">
        <f>VLOOKUP($B81,'Köpt hetvatten'!$B$1:$AP$500,MATCH("Med verkningsgrad:",'Köpt hetvatten'!$B$1:$AW$1,0),FALSE)</f>
        <v>209.26829268292684</v>
      </c>
      <c r="Q81" s="6">
        <f>VLOOKUP($B81,Spillvärme!$B$1:$AP$500,MATCH("Summa tillförd energi:",Spillvärme!$B$1:$AW$1,0),FALSE)</f>
        <v>76.48</v>
      </c>
      <c r="R81" s="6">
        <f>VLOOKUP($B81,Miljö!$B$1:$AP$500,MATCH("Summa tillförd energi:",Miljö!$B$1:$AW$1,0),FALSE)</f>
        <v>0</v>
      </c>
      <c r="S81" s="33">
        <f t="shared" si="16"/>
        <v>31.705590000000001</v>
      </c>
      <c r="T81" s="6" t="str">
        <f>VLOOKUP($B81,Miljö!$B$1:$AP$500,MATCH("Köpt prod.spec hetvatten",Miljö!$B$1:$AW$1,0),FALSE)</f>
        <v/>
      </c>
      <c r="U81" s="6">
        <f t="shared" si="17"/>
        <v>1246.6287966829268</v>
      </c>
      <c r="V81" s="6">
        <f>VLOOKUP($B81,Leveranser!$B$1:$AP$500,MATCH("Total levererad värme",Leveranser!$B$1:$AW$1,0),FALSE)</f>
        <v>1056.8530000000001</v>
      </c>
      <c r="W81" s="6">
        <f>IFERROR(VLOOKUP($B81,Miljö!$B$1:$AP$500,MATCH("Såld mängd produktionsspecifik fjärrvärme (GWh)",Miljö!$B$1:$AW$1,0),FALSE)/1,0)</f>
        <v>0</v>
      </c>
      <c r="X81" s="6"/>
      <c r="Y81" s="30">
        <f t="shared" si="18"/>
        <v>0.8477688007946802</v>
      </c>
      <c r="Z81" s="6"/>
      <c r="AA81" s="30" t="str">
        <f t="shared" si="19"/>
        <v/>
      </c>
      <c r="AC81" t="s">
        <v>10</v>
      </c>
      <c r="AD81" t="s">
        <v>20</v>
      </c>
      <c r="AE81" s="25" t="str">
        <f t="shared" si="14"/>
        <v>ja</v>
      </c>
      <c r="AF81" t="s">
        <v>20</v>
      </c>
      <c r="AG81" t="s">
        <v>20</v>
      </c>
      <c r="AM81" s="6" t="str">
        <f t="shared" si="15"/>
        <v/>
      </c>
      <c r="AO81" s="6" t="str">
        <f t="shared" si="22"/>
        <v/>
      </c>
      <c r="AQ81" s="6" t="str">
        <f t="shared" si="23"/>
        <v/>
      </c>
      <c r="AR81" s="6"/>
      <c r="AW81" t="str">
        <f t="shared" si="20"/>
        <v/>
      </c>
      <c r="AY81" s="6" t="str">
        <f t="shared" si="24"/>
        <v/>
      </c>
      <c r="BB81" s="6" t="str">
        <f t="shared" si="21"/>
        <v>Ja</v>
      </c>
      <c r="BK81" t="s">
        <v>10</v>
      </c>
    </row>
    <row r="82" spans="1:64" ht="15" customHeight="1" x14ac:dyDescent="0.35">
      <c r="A82" t="s">
        <v>80</v>
      </c>
      <c r="B82" t="s">
        <v>94</v>
      </c>
      <c r="C82">
        <v>0</v>
      </c>
      <c r="D82">
        <v>0</v>
      </c>
      <c r="E82">
        <v>0</v>
      </c>
      <c r="F82">
        <v>0</v>
      </c>
      <c r="G82" t="s">
        <v>14</v>
      </c>
      <c r="H82" t="s">
        <v>14</v>
      </c>
      <c r="K82" s="6">
        <f>VLOOKUP($B82,'Egen hetvattenprod'!$B$1:$AP$500,MATCH("Summa tillförd energi:",'Egen hetvattenprod'!$B$1:$AY$1,0),FALSE)</f>
        <v>0</v>
      </c>
      <c r="L82" s="6">
        <f>VLOOKUP($B82,Kraftvärmeprod!$B$1:$AO$500,MATCH("Summa tillförd energi:",Kraftvärmeprod!$B$1:$AV$1,0),FALSE)</f>
        <v>0</v>
      </c>
      <c r="M82" s="33">
        <f>VLOOKUP($B82,'Allokerad kvv'!$B$1:$AO$500,MATCH("Summa allokerad tillförd energi:",'Allokerad kvv'!$B$1:$AV$1,0),FALSE)</f>
        <v>0</v>
      </c>
      <c r="N82" s="33">
        <f>VLOOKUP($B82,'Justerad allokering'!$B$1:$AO$500,MATCH("Summa justerad allokerad tillförd energi:",'Justerad allokering'!$B$1:$AV$1,0),FALSE)</f>
        <v>0</v>
      </c>
      <c r="O82" s="6">
        <f>VLOOKUP($B82,'Slutlig allokering'!$B$2:$AL$500,MATCH("Summa justerad allokerad tillförd energi:",'Slutlig allokering'!$B$2:$AS$2,0),FALSE)</f>
        <v>0</v>
      </c>
      <c r="P82" s="6">
        <f>VLOOKUP($B82,'Köpt hetvatten'!$B$1:$AP$500,MATCH("Med verkningsgrad:",'Köpt hetvatten'!$B$1:$AW$1,0),FALSE)</f>
        <v>0</v>
      </c>
      <c r="Q82" s="6">
        <f>VLOOKUP($B82,Spillvärme!$B$1:$AP$500,MATCH("Summa tillförd energi:",Spillvärme!$B$1:$AW$1,0),FALSE)</f>
        <v>0</v>
      </c>
      <c r="R82" s="6">
        <f>VLOOKUP($B82,Miljö!$B$1:$AP$500,MATCH("Summa tillförd energi:",Miljö!$B$1:$AW$1,0),FALSE)</f>
        <v>0</v>
      </c>
      <c r="S82" s="33">
        <f t="shared" si="16"/>
        <v>0</v>
      </c>
      <c r="T82" s="6" t="str">
        <f>VLOOKUP($B82,Miljö!$B$1:$AP$500,MATCH("Köpt prod.spec hetvatten",Miljö!$B$1:$AW$1,0),FALSE)</f>
        <v/>
      </c>
      <c r="U82" s="6">
        <f t="shared" si="17"/>
        <v>0</v>
      </c>
      <c r="V82" s="6">
        <f>VLOOKUP($B82,Leveranser!$B$1:$AP$500,MATCH("Total levererad värme",Leveranser!$B$1:$AW$1,0),FALSE)</f>
        <v>0</v>
      </c>
      <c r="W82" s="6">
        <f>IFERROR(VLOOKUP($B82,Miljö!$B$1:$AP$500,MATCH("Såld mängd produktionsspecifik fjärrvärme (GWh)",Miljö!$B$1:$AW$1,0),FALSE)/1,0)</f>
        <v>0</v>
      </c>
      <c r="X82" s="6"/>
      <c r="Y82" s="30" t="str">
        <f t="shared" si="18"/>
        <v/>
      </c>
      <c r="Z82" s="6"/>
      <c r="AA82" s="30" t="str">
        <f t="shared" si="19"/>
        <v/>
      </c>
      <c r="AC82" t="s">
        <v>20</v>
      </c>
      <c r="AD82" t="s">
        <v>20</v>
      </c>
      <c r="AE82" s="25" t="str">
        <f t="shared" si="14"/>
        <v/>
      </c>
      <c r="AF82" t="s">
        <v>20</v>
      </c>
      <c r="AG82" t="s">
        <v>20</v>
      </c>
      <c r="AH82" s="37"/>
      <c r="AM82" s="6" t="str">
        <f t="shared" si="15"/>
        <v>nej</v>
      </c>
      <c r="AO82" s="6" t="str">
        <f t="shared" si="22"/>
        <v>nej</v>
      </c>
      <c r="AQ82" s="6" t="str">
        <f t="shared" si="23"/>
        <v/>
      </c>
      <c r="AR82" s="6"/>
      <c r="AW82" t="str">
        <f t="shared" si="20"/>
        <v>nej</v>
      </c>
      <c r="AY82" s="6" t="str">
        <f t="shared" si="24"/>
        <v>nej</v>
      </c>
      <c r="BB82" s="6" t="str">
        <f t="shared" si="21"/>
        <v>Nej</v>
      </c>
      <c r="BK82" t="s">
        <v>14</v>
      </c>
    </row>
    <row r="83" spans="1:64" ht="15" customHeight="1" x14ac:dyDescent="0.35">
      <c r="A83" t="s">
        <v>80</v>
      </c>
      <c r="B83" t="s">
        <v>95</v>
      </c>
      <c r="C83">
        <v>0.59898600000000002</v>
      </c>
      <c r="D83">
        <v>69.625900000000001</v>
      </c>
      <c r="E83">
        <v>2.7961200000000002</v>
      </c>
      <c r="F83">
        <v>0.100767</v>
      </c>
      <c r="G83" t="s">
        <v>14</v>
      </c>
      <c r="H83" t="s">
        <v>14</v>
      </c>
      <c r="K83" s="6">
        <f>VLOOKUP($B83,'Egen hetvattenprod'!$B$1:$AP$500,MATCH("Summa tillförd energi:",'Egen hetvattenprod'!$B$1:$AY$1,0),FALSE)</f>
        <v>264.5</v>
      </c>
      <c r="L83" s="6">
        <f>VLOOKUP($B83,Kraftvärmeprod!$B$1:$AO$500,MATCH("Summa tillförd energi:",Kraftvärmeprod!$B$1:$AV$1,0),FALSE)</f>
        <v>0</v>
      </c>
      <c r="M83" s="33">
        <f>VLOOKUP($B83,'Allokerad kvv'!$B$1:$AO$500,MATCH("Summa allokerad tillförd energi:",'Allokerad kvv'!$B$1:$AV$1,0),FALSE)</f>
        <v>0</v>
      </c>
      <c r="N83" s="33">
        <f>VLOOKUP($B83,'Justerad allokering'!$B$1:$AO$500,MATCH("Summa justerad allokerad tillförd energi:",'Justerad allokering'!$B$1:$AV$1,0),FALSE)</f>
        <v>0</v>
      </c>
      <c r="O83" s="6">
        <f>VLOOKUP($B83,'Slutlig allokering'!$B$2:$AL$500,MATCH("Summa justerad allokerad tillförd energi:",'Slutlig allokering'!$B$2:$AS$2,0),FALSE)</f>
        <v>0</v>
      </c>
      <c r="P83" s="6">
        <f>VLOOKUP($B83,'Köpt hetvatten'!$B$1:$AP$500,MATCH("Med verkningsgrad:",'Köpt hetvatten'!$B$1:$AW$1,0),FALSE)</f>
        <v>0</v>
      </c>
      <c r="Q83" s="6">
        <f>VLOOKUP($B83,Spillvärme!$B$1:$AP$500,MATCH("Summa tillförd energi:",Spillvärme!$B$1:$AW$1,0),FALSE)</f>
        <v>0</v>
      </c>
      <c r="R83" s="6">
        <f>VLOOKUP($B83,Miljö!$B$1:$AP$500,MATCH("Summa tillförd energi:",Miljö!$B$1:$AW$1,0),FALSE)</f>
        <v>0</v>
      </c>
      <c r="S83" s="33">
        <f t="shared" si="16"/>
        <v>8.9039999999999999</v>
      </c>
      <c r="T83" s="6" t="str">
        <f>VLOOKUP($B83,Miljö!$B$1:$AP$500,MATCH("Köpt prod.spec hetvatten",Miljö!$B$1:$AW$1,0),FALSE)</f>
        <v/>
      </c>
      <c r="U83" s="6">
        <f t="shared" si="17"/>
        <v>264.5</v>
      </c>
      <c r="V83" s="6">
        <f>VLOOKUP($B83,Leveranser!$B$1:$AP$500,MATCH("Total levererad värme",Leveranser!$B$1:$AW$1,0),FALSE)</f>
        <v>296.8</v>
      </c>
      <c r="W83" s="6">
        <f>IFERROR(VLOOKUP($B83,Miljö!$B$1:$AP$500,MATCH("Såld mängd produktionsspecifik fjärrvärme (GWh)",Miljö!$B$1:$AW$1,0),FALSE)/1,0)</f>
        <v>0</v>
      </c>
      <c r="X83" s="6"/>
      <c r="Y83" s="30">
        <f t="shared" si="18"/>
        <v>1.1221172022684311</v>
      </c>
      <c r="Z83" s="6"/>
      <c r="AA83" s="30" t="str">
        <f t="shared" si="19"/>
        <v/>
      </c>
      <c r="AC83" t="s">
        <v>20</v>
      </c>
      <c r="AD83" t="s">
        <v>1095</v>
      </c>
      <c r="AE83" s="25" t="str">
        <f t="shared" si="14"/>
        <v/>
      </c>
      <c r="AF83" t="s">
        <v>1073</v>
      </c>
      <c r="AG83" t="s">
        <v>1057</v>
      </c>
      <c r="AH83" s="37" t="s">
        <v>1085</v>
      </c>
      <c r="AM83" s="6" t="str">
        <f t="shared" si="15"/>
        <v>ja</v>
      </c>
      <c r="AO83" s="6" t="str">
        <f t="shared" si="22"/>
        <v>nej</v>
      </c>
      <c r="AQ83" s="6" t="str">
        <f t="shared" si="23"/>
        <v/>
      </c>
      <c r="AR83" s="6"/>
      <c r="AV83" t="s">
        <v>10</v>
      </c>
      <c r="AW83" t="str">
        <f t="shared" si="20"/>
        <v>ja</v>
      </c>
      <c r="AY83" s="6" t="str">
        <f t="shared" si="24"/>
        <v>nej</v>
      </c>
      <c r="BB83" s="6" t="str">
        <f t="shared" si="21"/>
        <v>Nej</v>
      </c>
      <c r="BD83" t="s">
        <v>10</v>
      </c>
      <c r="BE83" t="s">
        <v>1092</v>
      </c>
      <c r="BK83" t="s">
        <v>14</v>
      </c>
      <c r="BL83" t="s">
        <v>10</v>
      </c>
    </row>
    <row r="84" spans="1:64" ht="15" customHeight="1" x14ac:dyDescent="0.35">
      <c r="A84" t="s">
        <v>80</v>
      </c>
      <c r="B84" t="s">
        <v>96</v>
      </c>
      <c r="C84">
        <v>0</v>
      </c>
      <c r="D84">
        <v>0</v>
      </c>
      <c r="E84">
        <v>0</v>
      </c>
      <c r="F84">
        <v>0</v>
      </c>
      <c r="G84" t="s">
        <v>14</v>
      </c>
      <c r="H84" t="s">
        <v>14</v>
      </c>
      <c r="K84" s="6">
        <f>VLOOKUP($B84,'Egen hetvattenprod'!$B$1:$AP$500,MATCH("Summa tillförd energi:",'Egen hetvattenprod'!$B$1:$AY$1,0),FALSE)</f>
        <v>0</v>
      </c>
      <c r="L84" s="6">
        <f>VLOOKUP($B84,Kraftvärmeprod!$B$1:$AO$500,MATCH("Summa tillförd energi:",Kraftvärmeprod!$B$1:$AV$1,0),FALSE)</f>
        <v>0</v>
      </c>
      <c r="M84" s="33">
        <f>VLOOKUP($B84,'Allokerad kvv'!$B$1:$AO$500,MATCH("Summa allokerad tillförd energi:",'Allokerad kvv'!$B$1:$AV$1,0),FALSE)</f>
        <v>0</v>
      </c>
      <c r="N84" s="33">
        <f>VLOOKUP($B84,'Justerad allokering'!$B$1:$AO$500,MATCH("Summa justerad allokerad tillförd energi:",'Justerad allokering'!$B$1:$AV$1,0),FALSE)</f>
        <v>0</v>
      </c>
      <c r="O84" s="6">
        <f>VLOOKUP($B84,'Slutlig allokering'!$B$2:$AL$500,MATCH("Summa justerad allokerad tillförd energi:",'Slutlig allokering'!$B$2:$AS$2,0),FALSE)</f>
        <v>0</v>
      </c>
      <c r="P84" s="6">
        <f>VLOOKUP($B84,'Köpt hetvatten'!$B$1:$AP$500,MATCH("Med verkningsgrad:",'Köpt hetvatten'!$B$1:$AW$1,0),FALSE)</f>
        <v>0</v>
      </c>
      <c r="Q84" s="6">
        <f>VLOOKUP($B84,Spillvärme!$B$1:$AP$500,MATCH("Summa tillförd energi:",Spillvärme!$B$1:$AW$1,0),FALSE)</f>
        <v>0</v>
      </c>
      <c r="R84" s="6">
        <f>VLOOKUP($B84,Miljö!$B$1:$AP$500,MATCH("Summa tillförd energi:",Miljö!$B$1:$AW$1,0),FALSE)</f>
        <v>0</v>
      </c>
      <c r="S84" s="33">
        <f t="shared" si="16"/>
        <v>0</v>
      </c>
      <c r="T84" s="6" t="str">
        <f>VLOOKUP($B84,Miljö!$B$1:$AP$500,MATCH("Köpt prod.spec hetvatten",Miljö!$B$1:$AW$1,0),FALSE)</f>
        <v/>
      </c>
      <c r="U84" s="6">
        <f t="shared" si="17"/>
        <v>0</v>
      </c>
      <c r="V84" s="6">
        <f>VLOOKUP($B84,Leveranser!$B$1:$AP$500,MATCH("Total levererad värme",Leveranser!$B$1:$AW$1,0),FALSE)</f>
        <v>0</v>
      </c>
      <c r="W84" s="6">
        <f>IFERROR(VLOOKUP($B84,Miljö!$B$1:$AP$500,MATCH("Såld mängd produktionsspecifik fjärrvärme (GWh)",Miljö!$B$1:$AW$1,0),FALSE)/1,0)</f>
        <v>0</v>
      </c>
      <c r="X84" s="6"/>
      <c r="Y84" s="30" t="str">
        <f t="shared" si="18"/>
        <v/>
      </c>
      <c r="Z84" s="6"/>
      <c r="AA84" s="30" t="str">
        <f t="shared" si="19"/>
        <v/>
      </c>
      <c r="AC84" t="s">
        <v>20</v>
      </c>
      <c r="AD84" t="s">
        <v>20</v>
      </c>
      <c r="AE84" s="25" t="str">
        <f t="shared" si="14"/>
        <v/>
      </c>
      <c r="AF84" t="s">
        <v>20</v>
      </c>
      <c r="AG84" t="s">
        <v>20</v>
      </c>
      <c r="AH84" s="37"/>
      <c r="AM84" s="6" t="str">
        <f t="shared" si="15"/>
        <v>nej</v>
      </c>
      <c r="AO84" s="6" t="str">
        <f t="shared" si="22"/>
        <v>nej</v>
      </c>
      <c r="AQ84" s="6" t="str">
        <f t="shared" si="23"/>
        <v/>
      </c>
      <c r="AR84" s="6"/>
      <c r="AW84" t="str">
        <f t="shared" si="20"/>
        <v>nej</v>
      </c>
      <c r="AY84" s="6" t="str">
        <f t="shared" si="24"/>
        <v>nej</v>
      </c>
      <c r="BB84" s="6" t="str">
        <f t="shared" si="21"/>
        <v>Nej</v>
      </c>
      <c r="BK84" t="s">
        <v>14</v>
      </c>
    </row>
    <row r="85" spans="1:64" ht="15" customHeight="1" x14ac:dyDescent="0.35">
      <c r="A85" t="s">
        <v>80</v>
      </c>
      <c r="B85" t="s">
        <v>97</v>
      </c>
      <c r="C85">
        <v>0.47069699999999998</v>
      </c>
      <c r="D85">
        <v>52.349600000000002</v>
      </c>
      <c r="E85">
        <v>7.41235</v>
      </c>
      <c r="F85">
        <v>6.6254800000000003E-2</v>
      </c>
      <c r="G85" t="s">
        <v>14</v>
      </c>
      <c r="H85" t="s">
        <v>10</v>
      </c>
      <c r="K85" s="6">
        <f>VLOOKUP($B85,'Egen hetvattenprod'!$B$1:$AP$500,MATCH("Summa tillförd energi:",'Egen hetvattenprod'!$B$1:$AY$1,0),FALSE)</f>
        <v>49.480000000000004</v>
      </c>
      <c r="L85" s="6">
        <f>VLOOKUP($B85,Kraftvärmeprod!$B$1:$AO$500,MATCH("Summa tillförd energi:",Kraftvärmeprod!$B$1:$AV$1,0),FALSE)</f>
        <v>0</v>
      </c>
      <c r="M85" s="33">
        <f>VLOOKUP($B85,'Allokerad kvv'!$B$1:$AO$500,MATCH("Summa allokerad tillförd energi:",'Allokerad kvv'!$B$1:$AV$1,0),FALSE)</f>
        <v>0</v>
      </c>
      <c r="N85" s="33">
        <f>VLOOKUP($B85,'Justerad allokering'!$B$1:$AO$500,MATCH("Summa justerad allokerad tillförd energi:",'Justerad allokering'!$B$1:$AV$1,0),FALSE)</f>
        <v>0</v>
      </c>
      <c r="O85" s="6">
        <f>VLOOKUP($B85,'Slutlig allokering'!$B$2:$AL$500,MATCH("Summa justerad allokerad tillförd energi:",'Slutlig allokering'!$B$2:$AS$2,0),FALSE)</f>
        <v>0</v>
      </c>
      <c r="P85" s="6">
        <f>VLOOKUP($B85,'Köpt hetvatten'!$B$1:$AP$500,MATCH("Med verkningsgrad:",'Köpt hetvatten'!$B$1:$AW$1,0),FALSE)</f>
        <v>0</v>
      </c>
      <c r="Q85" s="6">
        <f>VLOOKUP($B85,Spillvärme!$B$1:$AP$500,MATCH("Summa tillförd energi:",Spillvärme!$B$1:$AW$1,0),FALSE)</f>
        <v>0</v>
      </c>
      <c r="R85" s="6">
        <f>VLOOKUP($B85,Miljö!$B$1:$AP$500,MATCH("Summa tillförd energi:",Miljö!$B$1:$AW$1,0),FALSE)</f>
        <v>0</v>
      </c>
      <c r="S85" s="33">
        <f t="shared" si="16"/>
        <v>1.476</v>
      </c>
      <c r="T85" s="6" t="str">
        <f>VLOOKUP($B85,Miljö!$B$1:$AP$500,MATCH("Köpt prod.spec hetvatten",Miljö!$B$1:$AW$1,0),FALSE)</f>
        <v/>
      </c>
      <c r="U85" s="6">
        <f t="shared" si="17"/>
        <v>49.480000000000004</v>
      </c>
      <c r="V85" s="6">
        <f>VLOOKUP($B85,Leveranser!$B$1:$AP$500,MATCH("Total levererad värme",Leveranser!$B$1:$AW$1,0),FALSE)</f>
        <v>49.2</v>
      </c>
      <c r="W85" s="6">
        <f>IFERROR(VLOOKUP($B85,Miljö!$B$1:$AP$500,MATCH("Såld mängd produktionsspecifik fjärrvärme (GWh)",Miljö!$B$1:$AW$1,0),FALSE)/1,0)</f>
        <v>0</v>
      </c>
      <c r="X85" s="6"/>
      <c r="Y85" s="30">
        <f t="shared" si="18"/>
        <v>0.99434114793856099</v>
      </c>
      <c r="Z85" s="6"/>
      <c r="AA85" s="30" t="str">
        <f t="shared" si="19"/>
        <v/>
      </c>
      <c r="AC85" t="s">
        <v>10</v>
      </c>
      <c r="AD85" t="s">
        <v>20</v>
      </c>
      <c r="AE85" s="25" t="str">
        <f t="shared" si="14"/>
        <v>ja</v>
      </c>
      <c r="AF85" t="s">
        <v>20</v>
      </c>
      <c r="AG85" t="s">
        <v>20</v>
      </c>
      <c r="AM85" s="6" t="str">
        <f t="shared" si="15"/>
        <v/>
      </c>
      <c r="AO85" s="6" t="str">
        <f t="shared" si="22"/>
        <v/>
      </c>
      <c r="AQ85" s="6" t="str">
        <f t="shared" si="23"/>
        <v/>
      </c>
      <c r="AR85" s="6"/>
      <c r="AW85" t="str">
        <f t="shared" si="20"/>
        <v/>
      </c>
      <c r="AY85" s="6" t="str">
        <f t="shared" si="24"/>
        <v/>
      </c>
      <c r="BB85" s="6" t="str">
        <f t="shared" si="21"/>
        <v>Ja</v>
      </c>
      <c r="BK85" t="s">
        <v>10</v>
      </c>
    </row>
    <row r="86" spans="1:64" ht="15" customHeight="1" x14ac:dyDescent="0.35">
      <c r="A86" t="s">
        <v>80</v>
      </c>
      <c r="B86" t="s">
        <v>98</v>
      </c>
      <c r="C86">
        <v>0.16473699999999999</v>
      </c>
      <c r="D86">
        <v>15.1271</v>
      </c>
      <c r="E86">
        <v>16.518899999999999</v>
      </c>
      <c r="F86">
        <v>9.3157499999999994E-3</v>
      </c>
      <c r="G86" t="s">
        <v>14</v>
      </c>
      <c r="H86" t="s">
        <v>10</v>
      </c>
      <c r="K86" s="6">
        <f>VLOOKUP($B86,'Egen hetvattenprod'!$B$1:$AP$500,MATCH("Summa tillförd energi:",'Egen hetvattenprod'!$B$1:$AY$1,0),FALSE)</f>
        <v>14.436</v>
      </c>
      <c r="L86" s="6">
        <f>VLOOKUP($B86,Kraftvärmeprod!$B$1:$AO$500,MATCH("Summa tillförd energi:",Kraftvärmeprod!$B$1:$AV$1,0),FALSE)</f>
        <v>0</v>
      </c>
      <c r="M86" s="33">
        <f>VLOOKUP($B86,'Allokerad kvv'!$B$1:$AO$500,MATCH("Summa allokerad tillförd energi:",'Allokerad kvv'!$B$1:$AV$1,0),FALSE)</f>
        <v>0</v>
      </c>
      <c r="N86" s="33">
        <f>VLOOKUP($B86,'Justerad allokering'!$B$1:$AO$500,MATCH("Summa justerad allokerad tillförd energi:",'Justerad allokering'!$B$1:$AV$1,0),FALSE)</f>
        <v>0</v>
      </c>
      <c r="O86" s="6">
        <f>VLOOKUP($B86,'Slutlig allokering'!$B$2:$AL$500,MATCH("Summa justerad allokerad tillförd energi:",'Slutlig allokering'!$B$2:$AS$2,0),FALSE)</f>
        <v>0</v>
      </c>
      <c r="P86" s="6">
        <f>VLOOKUP($B86,'Köpt hetvatten'!$B$1:$AP$500,MATCH("Med verkningsgrad:",'Köpt hetvatten'!$B$1:$AW$1,0),FALSE)</f>
        <v>0</v>
      </c>
      <c r="Q86" s="6">
        <f>VLOOKUP($B86,Spillvärme!$B$1:$AP$500,MATCH("Summa tillförd energi:",Spillvärme!$B$1:$AW$1,0),FALSE)</f>
        <v>0</v>
      </c>
      <c r="R86" s="6">
        <f>VLOOKUP($B86,Miljö!$B$1:$AP$500,MATCH("Summa tillförd energi:",Miljö!$B$1:$AW$1,0),FALSE)</f>
        <v>0.12</v>
      </c>
      <c r="S86" s="33">
        <f t="shared" si="16"/>
        <v>0</v>
      </c>
      <c r="T86" s="6" t="str">
        <f>VLOOKUP($B86,Miljö!$B$1:$AP$500,MATCH("Köpt prod.spec hetvatten",Miljö!$B$1:$AW$1,0),FALSE)</f>
        <v/>
      </c>
      <c r="U86" s="6">
        <f t="shared" si="17"/>
        <v>14.555999999999999</v>
      </c>
      <c r="V86" s="6">
        <f>VLOOKUP($B86,Leveranser!$B$1:$AP$500,MATCH("Total levererad värme",Leveranser!$B$1:$AW$1,0),FALSE)</f>
        <v>10.039999999999999</v>
      </c>
      <c r="W86" s="6">
        <f>IFERROR(VLOOKUP($B86,Miljö!$B$1:$AP$500,MATCH("Såld mängd produktionsspecifik fjärrvärme (GWh)",Miljö!$B$1:$AW$1,0),FALSE)/1,0)</f>
        <v>0</v>
      </c>
      <c r="X86" s="6"/>
      <c r="Y86" s="30">
        <f t="shared" si="18"/>
        <v>0.68974993129980766</v>
      </c>
      <c r="Z86" s="6"/>
      <c r="AA86" s="30" t="str">
        <f t="shared" si="19"/>
        <v/>
      </c>
      <c r="AC86" t="s">
        <v>10</v>
      </c>
      <c r="AD86" t="s">
        <v>20</v>
      </c>
      <c r="AE86" s="25" t="str">
        <f t="shared" si="14"/>
        <v>ja</v>
      </c>
      <c r="AF86" t="s">
        <v>20</v>
      </c>
      <c r="AG86" t="s">
        <v>20</v>
      </c>
      <c r="AM86" s="6" t="str">
        <f t="shared" si="15"/>
        <v/>
      </c>
      <c r="AO86" s="6" t="str">
        <f t="shared" si="22"/>
        <v/>
      </c>
      <c r="AQ86" s="6" t="str">
        <f t="shared" si="23"/>
        <v/>
      </c>
      <c r="AR86" s="6"/>
      <c r="AW86" t="str">
        <f t="shared" si="20"/>
        <v/>
      </c>
      <c r="AY86" s="6" t="str">
        <f t="shared" si="24"/>
        <v/>
      </c>
      <c r="BB86" s="6" t="str">
        <f t="shared" si="21"/>
        <v>Ja</v>
      </c>
      <c r="BK86" t="s">
        <v>10</v>
      </c>
    </row>
    <row r="87" spans="1:64" ht="15" customHeight="1" x14ac:dyDescent="0.35">
      <c r="A87" t="s">
        <v>80</v>
      </c>
      <c r="B87" t="s">
        <v>99</v>
      </c>
      <c r="C87">
        <v>0.10364900000000001</v>
      </c>
      <c r="D87">
        <v>16.4359</v>
      </c>
      <c r="E87">
        <v>10.8535</v>
      </c>
      <c r="F87">
        <v>1.22854E-2</v>
      </c>
      <c r="G87" t="s">
        <v>14</v>
      </c>
      <c r="H87" t="s">
        <v>10</v>
      </c>
      <c r="K87" s="6">
        <f>VLOOKUP($B87,'Egen hetvattenprod'!$B$1:$AP$500,MATCH("Summa tillförd energi:",'Egen hetvattenprod'!$B$1:$AY$1,0),FALSE)</f>
        <v>17.420000000000002</v>
      </c>
      <c r="L87" s="6">
        <f>VLOOKUP($B87,Kraftvärmeprod!$B$1:$AO$500,MATCH("Summa tillförd energi:",Kraftvärmeprod!$B$1:$AV$1,0),FALSE)</f>
        <v>0</v>
      </c>
      <c r="M87" s="33">
        <f>VLOOKUP($B87,'Allokerad kvv'!$B$1:$AO$500,MATCH("Summa allokerad tillförd energi:",'Allokerad kvv'!$B$1:$AV$1,0),FALSE)</f>
        <v>0</v>
      </c>
      <c r="N87" s="33">
        <f>VLOOKUP($B87,'Justerad allokering'!$B$1:$AO$500,MATCH("Summa justerad allokerad tillförd energi:",'Justerad allokering'!$B$1:$AV$1,0),FALSE)</f>
        <v>0</v>
      </c>
      <c r="O87" s="6">
        <f>VLOOKUP($B87,'Slutlig allokering'!$B$2:$AL$500,MATCH("Summa justerad allokerad tillförd energi:",'Slutlig allokering'!$B$2:$AS$2,0),FALSE)</f>
        <v>0</v>
      </c>
      <c r="P87" s="6">
        <f>VLOOKUP($B87,'Köpt hetvatten'!$B$1:$AP$500,MATCH("Med verkningsgrad:",'Köpt hetvatten'!$B$1:$AW$1,0),FALSE)</f>
        <v>0</v>
      </c>
      <c r="Q87" s="6">
        <f>VLOOKUP($B87,Spillvärme!$B$1:$AP$500,MATCH("Summa tillförd energi:",Spillvärme!$B$1:$AW$1,0),FALSE)</f>
        <v>0</v>
      </c>
      <c r="R87" s="6">
        <f>VLOOKUP($B87,Miljö!$B$1:$AP$500,MATCH("Summa tillförd energi:",Miljö!$B$1:$AW$1,0),FALSE)</f>
        <v>0.17</v>
      </c>
      <c r="S87" s="33">
        <f t="shared" si="16"/>
        <v>0</v>
      </c>
      <c r="T87" s="6" t="str">
        <f>VLOOKUP($B87,Miljö!$B$1:$AP$500,MATCH("Köpt prod.spec hetvatten",Miljö!$B$1:$AW$1,0),FALSE)</f>
        <v/>
      </c>
      <c r="U87" s="6">
        <f t="shared" si="17"/>
        <v>17.590000000000003</v>
      </c>
      <c r="V87" s="6">
        <f>VLOOKUP($B87,Leveranser!$B$1:$AP$500,MATCH("Total levererad värme",Leveranser!$B$1:$AW$1,0),FALSE)</f>
        <v>13.84</v>
      </c>
      <c r="W87" s="6">
        <f>IFERROR(VLOOKUP($B87,Miljö!$B$1:$AP$500,MATCH("Såld mängd produktionsspecifik fjärrvärme (GWh)",Miljö!$B$1:$AW$1,0),FALSE)/1,0)</f>
        <v>0</v>
      </c>
      <c r="X87" s="6"/>
      <c r="Y87" s="30">
        <f t="shared" si="18"/>
        <v>0.78681068789084696</v>
      </c>
      <c r="Z87" s="6"/>
      <c r="AA87" s="30" t="str">
        <f t="shared" si="19"/>
        <v/>
      </c>
      <c r="AC87" t="s">
        <v>10</v>
      </c>
      <c r="AD87" t="s">
        <v>20</v>
      </c>
      <c r="AE87" s="25" t="str">
        <f t="shared" si="14"/>
        <v>ja</v>
      </c>
      <c r="AF87" t="s">
        <v>20</v>
      </c>
      <c r="AG87" t="s">
        <v>20</v>
      </c>
      <c r="AM87" s="6" t="str">
        <f t="shared" si="15"/>
        <v/>
      </c>
      <c r="AO87" s="6" t="str">
        <f t="shared" si="22"/>
        <v/>
      </c>
      <c r="AQ87" s="6" t="str">
        <f t="shared" si="23"/>
        <v/>
      </c>
      <c r="AR87" s="6"/>
      <c r="AW87" t="str">
        <f t="shared" si="20"/>
        <v/>
      </c>
      <c r="AY87" s="6" t="str">
        <f t="shared" si="24"/>
        <v/>
      </c>
      <c r="BB87" s="6" t="str">
        <f t="shared" si="21"/>
        <v>Ja</v>
      </c>
      <c r="BK87" t="s">
        <v>10</v>
      </c>
    </row>
    <row r="88" spans="1:64" ht="15" customHeight="1" x14ac:dyDescent="0.35">
      <c r="A88" t="s">
        <v>80</v>
      </c>
      <c r="B88" t="s">
        <v>100</v>
      </c>
      <c r="C88">
        <v>0.17329900000000001</v>
      </c>
      <c r="D88">
        <v>22.0185</v>
      </c>
      <c r="E88">
        <v>13.947699999999999</v>
      </c>
      <c r="F88">
        <v>2.3284800000000001E-2</v>
      </c>
      <c r="G88" t="s">
        <v>14</v>
      </c>
      <c r="H88" t="s">
        <v>10</v>
      </c>
      <c r="K88" s="6">
        <f>VLOOKUP($B88,'Egen hetvattenprod'!$B$1:$AP$500,MATCH("Summa tillförd energi:",'Egen hetvattenprod'!$B$1:$AY$1,0),FALSE)</f>
        <v>20.93</v>
      </c>
      <c r="L88" s="6">
        <f>VLOOKUP($B88,Kraftvärmeprod!$B$1:$AO$500,MATCH("Summa tillförd energi:",Kraftvärmeprod!$B$1:$AV$1,0),FALSE)</f>
        <v>0</v>
      </c>
      <c r="M88" s="33">
        <f>VLOOKUP($B88,'Allokerad kvv'!$B$1:$AO$500,MATCH("Summa allokerad tillförd energi:",'Allokerad kvv'!$B$1:$AV$1,0),FALSE)</f>
        <v>0</v>
      </c>
      <c r="N88" s="33">
        <f>VLOOKUP($B88,'Justerad allokering'!$B$1:$AO$500,MATCH("Summa justerad allokerad tillförd energi:",'Justerad allokering'!$B$1:$AV$1,0),FALSE)</f>
        <v>0</v>
      </c>
      <c r="O88" s="6">
        <f>VLOOKUP($B88,'Slutlig allokering'!$B$2:$AL$500,MATCH("Summa justerad allokerad tillförd energi:",'Slutlig allokering'!$B$2:$AS$2,0),FALSE)</f>
        <v>0</v>
      </c>
      <c r="P88" s="6">
        <f>VLOOKUP($B88,'Köpt hetvatten'!$B$1:$AP$500,MATCH("Med verkningsgrad:",'Köpt hetvatten'!$B$1:$AW$1,0),FALSE)</f>
        <v>0</v>
      </c>
      <c r="Q88" s="6">
        <f>VLOOKUP($B88,Spillvärme!$B$1:$AP$500,MATCH("Summa tillförd energi:",Spillvärme!$B$1:$AW$1,0),FALSE)</f>
        <v>0</v>
      </c>
      <c r="R88" s="6">
        <f>VLOOKUP($B88,Miljö!$B$1:$AP$500,MATCH("Summa tillförd energi:",Miljö!$B$1:$AW$1,0),FALSE)</f>
        <v>0.35</v>
      </c>
      <c r="S88" s="33">
        <f t="shared" si="16"/>
        <v>0</v>
      </c>
      <c r="T88" s="6" t="str">
        <f>VLOOKUP($B88,Miljö!$B$1:$AP$500,MATCH("Köpt prod.spec hetvatten",Miljö!$B$1:$AW$1,0),FALSE)</f>
        <v/>
      </c>
      <c r="U88" s="6">
        <f t="shared" si="17"/>
        <v>21.28</v>
      </c>
      <c r="V88" s="6">
        <f>VLOOKUP($B88,Leveranser!$B$1:$AP$500,MATCH("Total levererad värme",Leveranser!$B$1:$AW$1,0),FALSE)</f>
        <v>15.55</v>
      </c>
      <c r="W88" s="6">
        <f>IFERROR(VLOOKUP($B88,Miljö!$B$1:$AP$500,MATCH("Såld mängd produktionsspecifik fjärrvärme (GWh)",Miljö!$B$1:$AW$1,0),FALSE)/1,0)</f>
        <v>0</v>
      </c>
      <c r="X88" s="6"/>
      <c r="Y88" s="30">
        <f t="shared" si="18"/>
        <v>0.73073308270676696</v>
      </c>
      <c r="Z88" s="6"/>
      <c r="AA88" s="30" t="str">
        <f t="shared" si="19"/>
        <v/>
      </c>
      <c r="AC88" t="s">
        <v>10</v>
      </c>
      <c r="AD88" t="s">
        <v>20</v>
      </c>
      <c r="AE88" s="25" t="str">
        <f t="shared" si="14"/>
        <v>ja</v>
      </c>
      <c r="AF88" t="s">
        <v>20</v>
      </c>
      <c r="AG88" t="s">
        <v>20</v>
      </c>
      <c r="AM88" s="6" t="str">
        <f t="shared" si="15"/>
        <v/>
      </c>
      <c r="AO88" s="6" t="str">
        <f t="shared" si="22"/>
        <v/>
      </c>
      <c r="AQ88" s="6" t="str">
        <f t="shared" si="23"/>
        <v/>
      </c>
      <c r="AR88" s="6"/>
      <c r="AW88" t="str">
        <f t="shared" si="20"/>
        <v/>
      </c>
      <c r="AY88" s="6" t="str">
        <f t="shared" si="24"/>
        <v/>
      </c>
      <c r="BB88" s="6" t="str">
        <f t="shared" si="21"/>
        <v>Ja</v>
      </c>
      <c r="BK88" t="s">
        <v>10</v>
      </c>
    </row>
    <row r="89" spans="1:64" ht="15" customHeight="1" x14ac:dyDescent="0.35">
      <c r="A89" t="s">
        <v>80</v>
      </c>
      <c r="B89" t="s">
        <v>101</v>
      </c>
      <c r="C89">
        <v>0.106417</v>
      </c>
      <c r="D89">
        <v>16.982199999999999</v>
      </c>
      <c r="E89">
        <v>11.2654</v>
      </c>
      <c r="F89">
        <v>1.4913300000000001E-2</v>
      </c>
      <c r="G89" t="s">
        <v>14</v>
      </c>
      <c r="H89" t="s">
        <v>10</v>
      </c>
      <c r="K89" s="6">
        <f>VLOOKUP($B89,'Egen hetvattenprod'!$B$1:$AP$500,MATCH("Summa tillförd energi:",'Egen hetvattenprod'!$B$1:$AY$1,0),FALSE)</f>
        <v>9.61</v>
      </c>
      <c r="L89" s="6">
        <f>VLOOKUP($B89,Kraftvärmeprod!$B$1:$AO$500,MATCH("Summa tillförd energi:",Kraftvärmeprod!$B$1:$AV$1,0),FALSE)</f>
        <v>0</v>
      </c>
      <c r="M89" s="33">
        <f>VLOOKUP($B89,'Allokerad kvv'!$B$1:$AO$500,MATCH("Summa allokerad tillförd energi:",'Allokerad kvv'!$B$1:$AV$1,0),FALSE)</f>
        <v>0</v>
      </c>
      <c r="N89" s="33">
        <f>VLOOKUP($B89,'Justerad allokering'!$B$1:$AO$500,MATCH("Summa justerad allokerad tillförd energi:",'Justerad allokering'!$B$1:$AV$1,0),FALSE)</f>
        <v>0</v>
      </c>
      <c r="O89" s="6">
        <f>VLOOKUP($B89,'Slutlig allokering'!$B$2:$AL$500,MATCH("Summa justerad allokerad tillförd energi:",'Slutlig allokering'!$B$2:$AS$2,0),FALSE)</f>
        <v>0</v>
      </c>
      <c r="P89" s="6">
        <f>VLOOKUP($B89,'Köpt hetvatten'!$B$1:$AP$500,MATCH("Med verkningsgrad:",'Köpt hetvatten'!$B$1:$AW$1,0),FALSE)</f>
        <v>0</v>
      </c>
      <c r="Q89" s="6">
        <f>VLOOKUP($B89,Spillvärme!$B$1:$AP$500,MATCH("Summa tillförd energi:",Spillvärme!$B$1:$AW$1,0),FALSE)</f>
        <v>0</v>
      </c>
      <c r="R89" s="6">
        <f>VLOOKUP($B89,Miljö!$B$1:$AP$500,MATCH("Summa tillförd energi:",Miljö!$B$1:$AW$1,0),FALSE)</f>
        <v>7.3999999999999996E-2</v>
      </c>
      <c r="S89" s="33">
        <f t="shared" si="16"/>
        <v>0</v>
      </c>
      <c r="T89" s="6" t="str">
        <f>VLOOKUP($B89,Miljö!$B$1:$AP$500,MATCH("Köpt prod.spec hetvatten",Miljö!$B$1:$AW$1,0),FALSE)</f>
        <v/>
      </c>
      <c r="U89" s="6">
        <f t="shared" si="17"/>
        <v>9.6839999999999993</v>
      </c>
      <c r="V89" s="6">
        <f>VLOOKUP($B89,Leveranser!$B$1:$AP$500,MATCH("Total levererad värme",Leveranser!$B$1:$AW$1,0),FALSE)</f>
        <v>7.53</v>
      </c>
      <c r="W89" s="6">
        <f>IFERROR(VLOOKUP($B89,Miljö!$B$1:$AP$500,MATCH("Såld mängd produktionsspecifik fjärrvärme (GWh)",Miljö!$B$1:$AW$1,0),FALSE)/1,0)</f>
        <v>0</v>
      </c>
      <c r="X89" s="6"/>
      <c r="Y89" s="30">
        <f t="shared" si="18"/>
        <v>0.7775712515489468</v>
      </c>
      <c r="Z89" s="6"/>
      <c r="AA89" s="30" t="str">
        <f t="shared" si="19"/>
        <v/>
      </c>
      <c r="AC89" t="s">
        <v>10</v>
      </c>
      <c r="AD89" t="s">
        <v>20</v>
      </c>
      <c r="AE89" s="25" t="str">
        <f t="shared" si="14"/>
        <v>ja</v>
      </c>
      <c r="AF89" t="s">
        <v>20</v>
      </c>
      <c r="AG89" t="s">
        <v>20</v>
      </c>
      <c r="AM89" s="6" t="str">
        <f t="shared" si="15"/>
        <v/>
      </c>
      <c r="AO89" s="6" t="str">
        <f t="shared" si="22"/>
        <v/>
      </c>
      <c r="AQ89" s="6" t="str">
        <f t="shared" si="23"/>
        <v/>
      </c>
      <c r="AR89" s="6"/>
      <c r="AW89" t="str">
        <f t="shared" si="20"/>
        <v/>
      </c>
      <c r="AY89" s="6" t="str">
        <f t="shared" si="24"/>
        <v/>
      </c>
      <c r="BB89" s="6" t="str">
        <f t="shared" si="21"/>
        <v>Ja</v>
      </c>
      <c r="BK89" t="s">
        <v>10</v>
      </c>
    </row>
    <row r="90" spans="1:64" ht="15" customHeight="1" x14ac:dyDescent="0.35">
      <c r="A90" t="s">
        <v>80</v>
      </c>
      <c r="B90" t="s">
        <v>102</v>
      </c>
      <c r="C90">
        <v>0</v>
      </c>
      <c r="D90">
        <v>0</v>
      </c>
      <c r="E90">
        <v>0</v>
      </c>
      <c r="F90">
        <v>0</v>
      </c>
      <c r="G90" t="s">
        <v>14</v>
      </c>
      <c r="H90" t="s">
        <v>14</v>
      </c>
      <c r="K90" s="6">
        <f>VLOOKUP($B90,'Egen hetvattenprod'!$B$1:$AP$500,MATCH("Summa tillförd energi:",'Egen hetvattenprod'!$B$1:$AY$1,0),FALSE)</f>
        <v>0</v>
      </c>
      <c r="L90" s="6">
        <f>VLOOKUP($B90,Kraftvärmeprod!$B$1:$AO$500,MATCH("Summa tillförd energi:",Kraftvärmeprod!$B$1:$AV$1,0),FALSE)</f>
        <v>0</v>
      </c>
      <c r="M90" s="33">
        <f>VLOOKUP($B90,'Allokerad kvv'!$B$1:$AO$500,MATCH("Summa allokerad tillförd energi:",'Allokerad kvv'!$B$1:$AV$1,0),FALSE)</f>
        <v>0</v>
      </c>
      <c r="N90" s="33">
        <f>VLOOKUP($B90,'Justerad allokering'!$B$1:$AO$500,MATCH("Summa justerad allokerad tillförd energi:",'Justerad allokering'!$B$1:$AV$1,0),FALSE)</f>
        <v>0</v>
      </c>
      <c r="O90" s="6">
        <f>VLOOKUP($B90,'Slutlig allokering'!$B$2:$AL$500,MATCH("Summa justerad allokerad tillförd energi:",'Slutlig allokering'!$B$2:$AS$2,0),FALSE)</f>
        <v>0</v>
      </c>
      <c r="P90" s="6">
        <f>VLOOKUP($B90,'Köpt hetvatten'!$B$1:$AP$500,MATCH("Med verkningsgrad:",'Köpt hetvatten'!$B$1:$AW$1,0),FALSE)</f>
        <v>0</v>
      </c>
      <c r="Q90" s="6">
        <f>VLOOKUP($B90,Spillvärme!$B$1:$AP$500,MATCH("Summa tillförd energi:",Spillvärme!$B$1:$AW$1,0),FALSE)</f>
        <v>0</v>
      </c>
      <c r="R90" s="6">
        <f>VLOOKUP($B90,Miljö!$B$1:$AP$500,MATCH("Summa tillförd energi:",Miljö!$B$1:$AW$1,0),FALSE)</f>
        <v>0</v>
      </c>
      <c r="S90" s="33">
        <f t="shared" si="16"/>
        <v>0</v>
      </c>
      <c r="T90" s="6" t="str">
        <f>VLOOKUP($B90,Miljö!$B$1:$AP$500,MATCH("Köpt prod.spec hetvatten",Miljö!$B$1:$AW$1,0),FALSE)</f>
        <v/>
      </c>
      <c r="U90" s="6">
        <f t="shared" si="17"/>
        <v>0</v>
      </c>
      <c r="V90" s="6">
        <f>VLOOKUP($B90,Leveranser!$B$1:$AP$500,MATCH("Total levererad värme",Leveranser!$B$1:$AW$1,0),FALSE)</f>
        <v>0</v>
      </c>
      <c r="W90" s="6">
        <f>IFERROR(VLOOKUP($B90,Miljö!$B$1:$AP$500,MATCH("Såld mängd produktionsspecifik fjärrvärme (GWh)",Miljö!$B$1:$AW$1,0),FALSE)/1,0)</f>
        <v>0</v>
      </c>
      <c r="X90" s="6"/>
      <c r="Y90" s="30" t="str">
        <f t="shared" si="18"/>
        <v/>
      </c>
      <c r="Z90" s="6"/>
      <c r="AA90" s="30" t="str">
        <f t="shared" si="19"/>
        <v/>
      </c>
      <c r="AC90" t="s">
        <v>20</v>
      </c>
      <c r="AD90" t="s">
        <v>20</v>
      </c>
      <c r="AE90" s="25" t="str">
        <f t="shared" si="14"/>
        <v/>
      </c>
      <c r="AF90" t="s">
        <v>20</v>
      </c>
      <c r="AG90" t="s">
        <v>20</v>
      </c>
      <c r="AM90" s="6" t="str">
        <f t="shared" si="15"/>
        <v>nej</v>
      </c>
      <c r="AO90" s="6" t="str">
        <f t="shared" si="22"/>
        <v>nej</v>
      </c>
      <c r="AQ90" s="6" t="str">
        <f t="shared" si="23"/>
        <v/>
      </c>
      <c r="AR90" s="6"/>
      <c r="AW90" t="str">
        <f t="shared" si="20"/>
        <v>nej</v>
      </c>
      <c r="AY90" s="6" t="str">
        <f t="shared" si="24"/>
        <v>nej</v>
      </c>
      <c r="BB90" s="6" t="str">
        <f t="shared" si="21"/>
        <v>Nej</v>
      </c>
      <c r="BK90" t="s">
        <v>14</v>
      </c>
    </row>
    <row r="91" spans="1:64" ht="15" customHeight="1" x14ac:dyDescent="0.35">
      <c r="A91" t="s">
        <v>80</v>
      </c>
      <c r="B91" t="s">
        <v>103</v>
      </c>
      <c r="C91">
        <v>0.426647</v>
      </c>
      <c r="D91">
        <v>124.036</v>
      </c>
      <c r="E91">
        <v>15.5183</v>
      </c>
      <c r="F91">
        <v>0.37757099999999999</v>
      </c>
      <c r="G91" t="s">
        <v>14</v>
      </c>
      <c r="H91" t="s">
        <v>10</v>
      </c>
      <c r="K91" s="6">
        <f>VLOOKUP($B91,'Egen hetvattenprod'!$B$1:$AP$500,MATCH("Summa tillförd energi:",'Egen hetvattenprod'!$B$1:$AY$1,0),FALSE)</f>
        <v>76.546999999999997</v>
      </c>
      <c r="L91" s="6">
        <f>VLOOKUP($B91,Kraftvärmeprod!$B$1:$AO$500,MATCH("Summa tillförd energi:",Kraftvärmeprod!$B$1:$AV$1,0),FALSE)</f>
        <v>3689.1620000000003</v>
      </c>
      <c r="M91" s="33">
        <f>VLOOKUP($B91,'Allokerad kvv'!$B$1:$AO$500,MATCH("Summa allokerad tillförd energi:",'Allokerad kvv'!$B$1:$AV$1,0),FALSE)</f>
        <v>1680.9166519999999</v>
      </c>
      <c r="N91" s="33">
        <f>VLOOKUP($B91,'Justerad allokering'!$B$1:$AO$500,MATCH("Summa justerad allokerad tillförd energi:",'Justerad allokering'!$B$1:$AV$1,0),FALSE)</f>
        <v>1801</v>
      </c>
      <c r="O91" s="6">
        <f>VLOOKUP($B91,'Slutlig allokering'!$B$2:$AL$500,MATCH("Summa justerad allokerad tillförd energi:",'Slutlig allokering'!$B$2:$AS$2,0),FALSE)</f>
        <v>1839.7416519999999</v>
      </c>
      <c r="P91" s="6">
        <f>VLOOKUP($B91,'Köpt hetvatten'!$B$1:$AP$500,MATCH("Med verkningsgrad:",'Köpt hetvatten'!$B$1:$AW$1,0),FALSE)</f>
        <v>0</v>
      </c>
      <c r="Q91" s="6">
        <f>VLOOKUP($B91,Spillvärme!$B$1:$AP$500,MATCH("Summa tillförd energi:",Spillvärme!$B$1:$AW$1,0),FALSE)</f>
        <v>91.12</v>
      </c>
      <c r="R91" s="6">
        <f>VLOOKUP($B91,Miljö!$B$1:$AP$500,MATCH("Summa tillförd energi:",Miljö!$B$1:$AW$1,0),FALSE)</f>
        <v>18.648</v>
      </c>
      <c r="S91" s="33">
        <f t="shared" si="16"/>
        <v>0</v>
      </c>
      <c r="T91" s="6" t="str">
        <f>VLOOKUP($B91,Miljö!$B$1:$AP$500,MATCH("Köpt prod.spec hetvatten",Miljö!$B$1:$AW$1,0),FALSE)</f>
        <v/>
      </c>
      <c r="U91" s="6">
        <f t="shared" si="17"/>
        <v>2026.056652</v>
      </c>
      <c r="V91" s="6">
        <f>VLOOKUP($B91,Leveranser!$B$1:$AP$500,MATCH("Total levererad värme",Leveranser!$B$1:$AW$1,0),FALSE)</f>
        <v>2200</v>
      </c>
      <c r="W91" s="6">
        <f>IFERROR(VLOOKUP($B91,Miljö!$B$1:$AP$500,MATCH("Såld mängd produktionsspecifik fjärrvärme (GWh)",Miljö!$B$1:$AW$1,0),FALSE)/1,0)</f>
        <v>0</v>
      </c>
      <c r="X91" s="6"/>
      <c r="Y91" s="30">
        <f t="shared" si="18"/>
        <v>1.0858531511585787</v>
      </c>
      <c r="Z91" s="6"/>
      <c r="AA91" s="30" t="str">
        <f t="shared" si="19"/>
        <v/>
      </c>
      <c r="AC91" t="s">
        <v>10</v>
      </c>
      <c r="AD91" t="s">
        <v>20</v>
      </c>
      <c r="AE91" s="25" t="str">
        <f t="shared" si="14"/>
        <v>ja</v>
      </c>
      <c r="AF91" t="s">
        <v>20</v>
      </c>
      <c r="AG91" t="s">
        <v>20</v>
      </c>
      <c r="AM91" s="6" t="str">
        <f t="shared" si="15"/>
        <v/>
      </c>
      <c r="AO91" s="6" t="str">
        <f t="shared" si="22"/>
        <v/>
      </c>
      <c r="AQ91" s="6" t="str">
        <f t="shared" si="23"/>
        <v/>
      </c>
      <c r="AR91" s="6"/>
      <c r="AW91" t="str">
        <f t="shared" si="20"/>
        <v/>
      </c>
      <c r="AY91" s="6" t="str">
        <f t="shared" si="24"/>
        <v/>
      </c>
      <c r="BB91" s="6" t="str">
        <f t="shared" si="21"/>
        <v>Ja</v>
      </c>
      <c r="BK91" t="s">
        <v>10</v>
      </c>
    </row>
    <row r="92" spans="1:64" ht="15" customHeight="1" x14ac:dyDescent="0.35">
      <c r="A92" t="s">
        <v>80</v>
      </c>
      <c r="B92" t="s">
        <v>104</v>
      </c>
      <c r="C92">
        <v>0.13879</v>
      </c>
      <c r="D92">
        <v>15.8553</v>
      </c>
      <c r="E92">
        <v>13.049799999999999</v>
      </c>
      <c r="F92">
        <v>1.6553399999999999E-2</v>
      </c>
      <c r="G92" t="s">
        <v>14</v>
      </c>
      <c r="H92" t="s">
        <v>10</v>
      </c>
      <c r="K92" s="6">
        <f>VLOOKUP($B92,'Egen hetvattenprod'!$B$1:$AP$500,MATCH("Summa tillförd energi:",'Egen hetvattenprod'!$B$1:$AY$1,0),FALSE)</f>
        <v>27.268000000000001</v>
      </c>
      <c r="L92" s="6">
        <f>VLOOKUP($B92,Kraftvärmeprod!$B$1:$AO$500,MATCH("Summa tillförd energi:",Kraftvärmeprod!$B$1:$AV$1,0),FALSE)</f>
        <v>0</v>
      </c>
      <c r="M92" s="33">
        <f>VLOOKUP($B92,'Allokerad kvv'!$B$1:$AO$500,MATCH("Summa allokerad tillförd energi:",'Allokerad kvv'!$B$1:$AV$1,0),FALSE)</f>
        <v>0</v>
      </c>
      <c r="N92" s="33">
        <f>VLOOKUP($B92,'Justerad allokering'!$B$1:$AO$500,MATCH("Summa justerad allokerad tillförd energi:",'Justerad allokering'!$B$1:$AV$1,0),FALSE)</f>
        <v>0</v>
      </c>
      <c r="O92" s="6">
        <f>VLOOKUP($B92,'Slutlig allokering'!$B$2:$AL$500,MATCH("Summa justerad allokerad tillförd energi:",'Slutlig allokering'!$B$2:$AS$2,0),FALSE)</f>
        <v>0</v>
      </c>
      <c r="P92" s="6">
        <f>VLOOKUP($B92,'Köpt hetvatten'!$B$1:$AP$500,MATCH("Med verkningsgrad:",'Köpt hetvatten'!$B$1:$AW$1,0),FALSE)</f>
        <v>0</v>
      </c>
      <c r="Q92" s="6">
        <f>VLOOKUP($B92,Spillvärme!$B$1:$AP$500,MATCH("Summa tillförd energi:",Spillvärme!$B$1:$AW$1,0),FALSE)</f>
        <v>0</v>
      </c>
      <c r="R92" s="6">
        <f>VLOOKUP($B92,Miljö!$B$1:$AP$500,MATCH("Summa tillförd energi:",Miljö!$B$1:$AW$1,0),FALSE)</f>
        <v>0.26600000000000001</v>
      </c>
      <c r="S92" s="33">
        <f t="shared" si="16"/>
        <v>0</v>
      </c>
      <c r="T92" s="6" t="str">
        <f>VLOOKUP($B92,Miljö!$B$1:$AP$500,MATCH("Köpt prod.spec hetvatten",Miljö!$B$1:$AW$1,0),FALSE)</f>
        <v/>
      </c>
      <c r="U92" s="6">
        <f t="shared" si="17"/>
        <v>27.533999999999999</v>
      </c>
      <c r="V92" s="6">
        <f>VLOOKUP($B92,Leveranser!$B$1:$AP$500,MATCH("Total levererad värme",Leveranser!$B$1:$AW$1,0),FALSE)</f>
        <v>22.6</v>
      </c>
      <c r="W92" s="6">
        <f>IFERROR(VLOOKUP($B92,Miljö!$B$1:$AP$500,MATCH("Såld mängd produktionsspecifik fjärrvärme (GWh)",Miljö!$B$1:$AW$1,0),FALSE)/1,0)</f>
        <v>0</v>
      </c>
      <c r="X92" s="6"/>
      <c r="Y92" s="30">
        <f t="shared" si="18"/>
        <v>0.82080337037844131</v>
      </c>
      <c r="Z92" s="6"/>
      <c r="AA92" s="30" t="str">
        <f t="shared" si="19"/>
        <v/>
      </c>
      <c r="AC92" t="s">
        <v>10</v>
      </c>
      <c r="AD92" t="s">
        <v>20</v>
      </c>
      <c r="AE92" s="25" t="str">
        <f t="shared" si="14"/>
        <v>ja</v>
      </c>
      <c r="AF92" t="s">
        <v>20</v>
      </c>
      <c r="AG92" t="s">
        <v>20</v>
      </c>
      <c r="AM92" s="6" t="str">
        <f t="shared" si="15"/>
        <v/>
      </c>
      <c r="AO92" s="6" t="str">
        <f t="shared" si="22"/>
        <v/>
      </c>
      <c r="AQ92" s="6" t="str">
        <f t="shared" si="23"/>
        <v/>
      </c>
      <c r="AR92" s="6"/>
      <c r="AW92" t="str">
        <f t="shared" si="20"/>
        <v/>
      </c>
      <c r="AY92" s="6" t="str">
        <f t="shared" si="24"/>
        <v/>
      </c>
      <c r="BB92" s="6" t="str">
        <f t="shared" si="21"/>
        <v>Ja</v>
      </c>
      <c r="BK92" t="s">
        <v>10</v>
      </c>
    </row>
    <row r="93" spans="1:64" ht="15" customHeight="1" x14ac:dyDescent="0.35">
      <c r="A93" t="s">
        <v>80</v>
      </c>
      <c r="B93" t="s">
        <v>105</v>
      </c>
      <c r="C93">
        <v>0.17716100000000001</v>
      </c>
      <c r="D93">
        <v>81.006799999999998</v>
      </c>
      <c r="E93">
        <v>6.6884800000000002</v>
      </c>
      <c r="F93">
        <v>6.2943299999999994E-2</v>
      </c>
      <c r="G93" t="s">
        <v>14</v>
      </c>
      <c r="H93" t="s">
        <v>10</v>
      </c>
      <c r="K93" s="6">
        <f>VLOOKUP($B93,'Egen hetvattenprod'!$B$1:$AP$500,MATCH("Summa tillförd energi:",'Egen hetvattenprod'!$B$1:$AY$1,0),FALSE)</f>
        <v>129.82799999999997</v>
      </c>
      <c r="L93" s="6">
        <f>VLOOKUP($B93,Kraftvärmeprod!$B$1:$AO$500,MATCH("Summa tillförd energi:",Kraftvärmeprod!$B$1:$AV$1,0),FALSE)</f>
        <v>0</v>
      </c>
      <c r="M93" s="33">
        <f>VLOOKUP($B93,'Allokerad kvv'!$B$1:$AO$500,MATCH("Summa allokerad tillförd energi:",'Allokerad kvv'!$B$1:$AV$1,0),FALSE)</f>
        <v>0</v>
      </c>
      <c r="N93" s="33">
        <f>VLOOKUP($B93,'Justerad allokering'!$B$1:$AO$500,MATCH("Summa justerad allokerad tillförd energi:",'Justerad allokering'!$B$1:$AV$1,0),FALSE)</f>
        <v>0</v>
      </c>
      <c r="O93" s="6">
        <f>VLOOKUP($B93,'Slutlig allokering'!$B$2:$AL$500,MATCH("Summa justerad allokerad tillförd energi:",'Slutlig allokering'!$B$2:$AS$2,0),FALSE)</f>
        <v>0</v>
      </c>
      <c r="P93" s="6">
        <f>VLOOKUP($B93,'Köpt hetvatten'!$B$1:$AP$500,MATCH("Med verkningsgrad:",'Köpt hetvatten'!$B$1:$AW$1,0),FALSE)</f>
        <v>0</v>
      </c>
      <c r="Q93" s="6">
        <f>VLOOKUP($B93,Spillvärme!$B$1:$AP$500,MATCH("Summa tillförd energi:",Spillvärme!$B$1:$AW$1,0),FALSE)</f>
        <v>0</v>
      </c>
      <c r="R93" s="6">
        <f>VLOOKUP($B93,Miljö!$B$1:$AP$500,MATCH("Summa tillförd energi:",Miljö!$B$1:$AW$1,0),FALSE)</f>
        <v>0</v>
      </c>
      <c r="S93" s="33">
        <f t="shared" si="16"/>
        <v>3.3468900000000001</v>
      </c>
      <c r="T93" s="6" t="str">
        <f>VLOOKUP($B93,Miljö!$B$1:$AP$500,MATCH("Köpt prod.spec hetvatten",Miljö!$B$1:$AW$1,0),FALSE)</f>
        <v/>
      </c>
      <c r="U93" s="6">
        <f t="shared" si="17"/>
        <v>129.82799999999997</v>
      </c>
      <c r="V93" s="6">
        <f>VLOOKUP($B93,Leveranser!$B$1:$AP$500,MATCH("Total levererad värme",Leveranser!$B$1:$AW$1,0),FALSE)</f>
        <v>111.563</v>
      </c>
      <c r="W93" s="6">
        <f>IFERROR(VLOOKUP($B93,Miljö!$B$1:$AP$500,MATCH("Såld mängd produktionsspecifik fjärrvärme (GWh)",Miljö!$B$1:$AW$1,0),FALSE)/1,0)</f>
        <v>0</v>
      </c>
      <c r="X93" s="6"/>
      <c r="Y93" s="30">
        <f t="shared" si="18"/>
        <v>0.85931386141664379</v>
      </c>
      <c r="Z93" s="6"/>
      <c r="AA93" s="30" t="str">
        <f t="shared" si="19"/>
        <v/>
      </c>
      <c r="AC93" t="s">
        <v>20</v>
      </c>
      <c r="AD93" t="s">
        <v>10</v>
      </c>
      <c r="AE93" s="25" t="str">
        <f t="shared" si="14"/>
        <v>ja</v>
      </c>
      <c r="AF93" t="s">
        <v>20</v>
      </c>
      <c r="AG93" t="s">
        <v>20</v>
      </c>
      <c r="AM93" s="6" t="str">
        <f t="shared" si="15"/>
        <v/>
      </c>
      <c r="AO93" s="6" t="str">
        <f t="shared" si="22"/>
        <v/>
      </c>
      <c r="AQ93" s="6" t="str">
        <f t="shared" si="23"/>
        <v/>
      </c>
      <c r="AR93" s="6"/>
      <c r="AW93" t="str">
        <f t="shared" si="20"/>
        <v/>
      </c>
      <c r="AY93" s="6" t="str">
        <f t="shared" si="24"/>
        <v/>
      </c>
      <c r="BB93" s="6" t="str">
        <f t="shared" si="21"/>
        <v>Ja</v>
      </c>
      <c r="BK93" t="s">
        <v>10</v>
      </c>
    </row>
    <row r="94" spans="1:64" ht="15" customHeight="1" x14ac:dyDescent="0.35">
      <c r="A94" t="s">
        <v>80</v>
      </c>
      <c r="B94" t="s">
        <v>106</v>
      </c>
      <c r="C94">
        <v>0.24668699999999999</v>
      </c>
      <c r="D94">
        <v>54.3416</v>
      </c>
      <c r="E94">
        <v>9.8499199999999991</v>
      </c>
      <c r="F94">
        <v>0.113915</v>
      </c>
      <c r="G94" t="s">
        <v>14</v>
      </c>
      <c r="H94" t="s">
        <v>10</v>
      </c>
      <c r="K94" s="6">
        <f>VLOOKUP($B94,'Egen hetvattenprod'!$B$1:$AP$500,MATCH("Summa tillförd energi:",'Egen hetvattenprod'!$B$1:$AY$1,0),FALSE)</f>
        <v>59.653999999999996</v>
      </c>
      <c r="L94" s="6">
        <f>VLOOKUP($B94,Kraftvärmeprod!$B$1:$AO$500,MATCH("Summa tillförd energi:",Kraftvärmeprod!$B$1:$AV$1,0),FALSE)</f>
        <v>0</v>
      </c>
      <c r="M94" s="33">
        <f>VLOOKUP($B94,'Allokerad kvv'!$B$1:$AO$500,MATCH("Summa allokerad tillförd energi:",'Allokerad kvv'!$B$1:$AV$1,0),FALSE)</f>
        <v>0</v>
      </c>
      <c r="N94" s="33">
        <f>VLOOKUP($B94,'Justerad allokering'!$B$1:$AO$500,MATCH("Summa justerad allokerad tillförd energi:",'Justerad allokering'!$B$1:$AV$1,0),FALSE)</f>
        <v>0</v>
      </c>
      <c r="O94" s="6">
        <f>VLOOKUP($B94,'Slutlig allokering'!$B$2:$AL$500,MATCH("Summa justerad allokerad tillförd energi:",'Slutlig allokering'!$B$2:$AS$2,0),FALSE)</f>
        <v>0</v>
      </c>
      <c r="P94" s="6">
        <f>VLOOKUP($B94,'Köpt hetvatten'!$B$1:$AP$500,MATCH("Med verkningsgrad:",'Köpt hetvatten'!$B$1:$AW$1,0),FALSE)</f>
        <v>0</v>
      </c>
      <c r="Q94" s="6">
        <f>VLOOKUP($B94,Spillvärme!$B$1:$AP$500,MATCH("Summa tillförd energi:",Spillvärme!$B$1:$AW$1,0),FALSE)</f>
        <v>0</v>
      </c>
      <c r="R94" s="6">
        <f>VLOOKUP($B94,Miljö!$B$1:$AP$500,MATCH("Summa tillförd energi:",Miljö!$B$1:$AW$1,0),FALSE)</f>
        <v>1.1499999999999999</v>
      </c>
      <c r="S94" s="33">
        <f t="shared" si="16"/>
        <v>0</v>
      </c>
      <c r="T94" s="6" t="str">
        <f>VLOOKUP($B94,Miljö!$B$1:$AP$500,MATCH("Köpt prod.spec hetvatten",Miljö!$B$1:$AW$1,0),FALSE)</f>
        <v/>
      </c>
      <c r="U94" s="6">
        <f t="shared" si="17"/>
        <v>60.803999999999995</v>
      </c>
      <c r="V94" s="6">
        <f>VLOOKUP($B94,Leveranser!$B$1:$AP$500,MATCH("Total levererad värme",Leveranser!$B$1:$AW$1,0),FALSE)</f>
        <v>45.23</v>
      </c>
      <c r="W94" s="6">
        <f>IFERROR(VLOOKUP($B94,Miljö!$B$1:$AP$500,MATCH("Såld mängd produktionsspecifik fjärrvärme (GWh)",Miljö!$B$1:$AW$1,0),FALSE)/1,0)</f>
        <v>0</v>
      </c>
      <c r="X94" s="6"/>
      <c r="Y94" s="30">
        <f t="shared" si="18"/>
        <v>0.74386553516216036</v>
      </c>
      <c r="Z94" s="6"/>
      <c r="AA94" s="30" t="str">
        <f t="shared" si="19"/>
        <v/>
      </c>
      <c r="AC94" t="s">
        <v>10</v>
      </c>
      <c r="AD94" t="s">
        <v>20</v>
      </c>
      <c r="AE94" s="25" t="str">
        <f t="shared" si="14"/>
        <v>ja</v>
      </c>
      <c r="AF94" t="s">
        <v>20</v>
      </c>
      <c r="AG94" t="s">
        <v>20</v>
      </c>
      <c r="AM94" s="6" t="str">
        <f t="shared" si="15"/>
        <v/>
      </c>
      <c r="AO94" s="6" t="str">
        <f t="shared" si="22"/>
        <v/>
      </c>
      <c r="AQ94" s="6" t="str">
        <f t="shared" si="23"/>
        <v/>
      </c>
      <c r="AR94" s="6"/>
      <c r="AW94" t="str">
        <f t="shared" si="20"/>
        <v/>
      </c>
      <c r="AY94" s="6" t="str">
        <f t="shared" si="24"/>
        <v/>
      </c>
      <c r="BB94" s="6" t="str">
        <f t="shared" si="21"/>
        <v>Ja</v>
      </c>
      <c r="BK94" t="s">
        <v>10</v>
      </c>
    </row>
    <row r="95" spans="1:64" ht="15" customHeight="1" x14ac:dyDescent="0.35">
      <c r="A95" t="s">
        <v>80</v>
      </c>
      <c r="B95" t="s">
        <v>107</v>
      </c>
      <c r="C95">
        <v>5.1299299999999999E-2</v>
      </c>
      <c r="D95">
        <v>6.1097799999999998</v>
      </c>
      <c r="E95">
        <v>2.6394299999999999E-2</v>
      </c>
      <c r="F95">
        <v>6.5394399999999997E-3</v>
      </c>
      <c r="G95" t="s">
        <v>14</v>
      </c>
      <c r="H95" t="s">
        <v>10</v>
      </c>
      <c r="K95" s="6">
        <f>VLOOKUP($B95,'Egen hetvattenprod'!$B$1:$AP$500,MATCH("Summa tillförd energi:",'Egen hetvattenprod'!$B$1:$AY$1,0),FALSE)</f>
        <v>5.3999999999999999E-2</v>
      </c>
      <c r="L95" s="6">
        <f>VLOOKUP($B95,Kraftvärmeprod!$B$1:$AO$500,MATCH("Summa tillförd energi:",Kraftvärmeprod!$B$1:$AV$1,0),FALSE)</f>
        <v>0</v>
      </c>
      <c r="M95" s="33">
        <f>VLOOKUP($B95,'Allokerad kvv'!$B$1:$AO$500,MATCH("Summa allokerad tillförd energi:",'Allokerad kvv'!$B$1:$AV$1,0),FALSE)</f>
        <v>0</v>
      </c>
      <c r="N95" s="33">
        <f>VLOOKUP($B95,'Justerad allokering'!$B$1:$AO$500,MATCH("Summa justerad allokerad tillförd energi:",'Justerad allokering'!$B$1:$AV$1,0),FALSE)</f>
        <v>0</v>
      </c>
      <c r="O95" s="6">
        <f>VLOOKUP($B95,'Slutlig allokering'!$B$2:$AL$500,MATCH("Summa justerad allokerad tillförd energi:",'Slutlig allokering'!$B$2:$AS$2,0),FALSE)</f>
        <v>0</v>
      </c>
      <c r="P95" s="6">
        <f>VLOOKUP($B95,'Köpt hetvatten'!$B$1:$AP$500,MATCH("Med verkningsgrad:",'Köpt hetvatten'!$B$1:$AW$1,0),FALSE)</f>
        <v>0</v>
      </c>
      <c r="Q95" s="6">
        <f>VLOOKUP($B95,Spillvärme!$B$1:$AP$500,MATCH("Summa tillförd energi:",Spillvärme!$B$1:$AW$1,0),FALSE)</f>
        <v>56.529000000000003</v>
      </c>
      <c r="R95" s="6">
        <f>VLOOKUP($B95,Miljö!$B$1:$AP$500,MATCH("Summa tillförd energi:",Miljö!$B$1:$AW$1,0),FALSE)</f>
        <v>0.97699999999999998</v>
      </c>
      <c r="S95" s="33">
        <f t="shared" si="16"/>
        <v>0</v>
      </c>
      <c r="T95" s="6" t="str">
        <f>VLOOKUP($B95,Miljö!$B$1:$AP$500,MATCH("Köpt prod.spec hetvatten",Miljö!$B$1:$AW$1,0),FALSE)</f>
        <v/>
      </c>
      <c r="U95" s="6">
        <f t="shared" si="17"/>
        <v>57.56</v>
      </c>
      <c r="V95" s="6">
        <f>VLOOKUP($B95,Leveranser!$B$1:$AP$500,MATCH("Total levererad värme",Leveranser!$B$1:$AW$1,0),FALSE)</f>
        <v>43.639000000000003</v>
      </c>
      <c r="W95" s="6">
        <f>IFERROR(VLOOKUP($B95,Miljö!$B$1:$AP$500,MATCH("Såld mängd produktionsspecifik fjärrvärme (GWh)",Miljö!$B$1:$AW$1,0),FALSE)/1,0)</f>
        <v>0</v>
      </c>
      <c r="X95" s="6"/>
      <c r="Y95" s="30">
        <f t="shared" si="18"/>
        <v>0.75814801945795696</v>
      </c>
      <c r="Z95" s="6"/>
      <c r="AA95" s="30" t="str">
        <f t="shared" si="19"/>
        <v/>
      </c>
      <c r="AC95" t="s">
        <v>10</v>
      </c>
      <c r="AD95" t="s">
        <v>20</v>
      </c>
      <c r="AE95" s="25" t="str">
        <f t="shared" si="14"/>
        <v>ja</v>
      </c>
      <c r="AF95" t="s">
        <v>20</v>
      </c>
      <c r="AG95" t="s">
        <v>20</v>
      </c>
      <c r="AM95" s="6" t="str">
        <f t="shared" si="15"/>
        <v/>
      </c>
      <c r="AO95" s="6" t="str">
        <f t="shared" si="22"/>
        <v/>
      </c>
      <c r="AQ95" s="6" t="str">
        <f t="shared" si="23"/>
        <v/>
      </c>
      <c r="AR95" s="6"/>
      <c r="AW95" t="str">
        <f t="shared" si="20"/>
        <v/>
      </c>
      <c r="AY95" s="6" t="str">
        <f t="shared" si="24"/>
        <v/>
      </c>
      <c r="BB95" s="6" t="str">
        <f t="shared" si="21"/>
        <v>Ja</v>
      </c>
      <c r="BK95" t="s">
        <v>10</v>
      </c>
    </row>
    <row r="96" spans="1:64" ht="15" customHeight="1" x14ac:dyDescent="0.35">
      <c r="A96" t="s">
        <v>80</v>
      </c>
      <c r="B96" t="s">
        <v>108</v>
      </c>
      <c r="C96">
        <v>0</v>
      </c>
      <c r="D96">
        <v>0</v>
      </c>
      <c r="E96">
        <v>0</v>
      </c>
      <c r="F96">
        <v>0</v>
      </c>
      <c r="G96" t="s">
        <v>14</v>
      </c>
      <c r="H96" t="s">
        <v>14</v>
      </c>
      <c r="K96" s="6">
        <f>VLOOKUP($B96,'Egen hetvattenprod'!$B$1:$AP$500,MATCH("Summa tillförd energi:",'Egen hetvattenprod'!$B$1:$AY$1,0),FALSE)</f>
        <v>0</v>
      </c>
      <c r="L96" s="6">
        <f>VLOOKUP($B96,Kraftvärmeprod!$B$1:$AO$500,MATCH("Summa tillförd energi:",Kraftvärmeprod!$B$1:$AV$1,0),FALSE)</f>
        <v>0</v>
      </c>
      <c r="M96" s="33">
        <f>VLOOKUP($B96,'Allokerad kvv'!$B$1:$AO$500,MATCH("Summa allokerad tillförd energi:",'Allokerad kvv'!$B$1:$AV$1,0),FALSE)</f>
        <v>0</v>
      </c>
      <c r="N96" s="33">
        <f>VLOOKUP($B96,'Justerad allokering'!$B$1:$AO$500,MATCH("Summa justerad allokerad tillförd energi:",'Justerad allokering'!$B$1:$AV$1,0),FALSE)</f>
        <v>0</v>
      </c>
      <c r="O96" s="6">
        <f>VLOOKUP($B96,'Slutlig allokering'!$B$2:$AL$500,MATCH("Summa justerad allokerad tillförd energi:",'Slutlig allokering'!$B$2:$AS$2,0),FALSE)</f>
        <v>0</v>
      </c>
      <c r="P96" s="6">
        <f>VLOOKUP($B96,'Köpt hetvatten'!$B$1:$AP$500,MATCH("Med verkningsgrad:",'Köpt hetvatten'!$B$1:$AW$1,0),FALSE)</f>
        <v>0</v>
      </c>
      <c r="Q96" s="6">
        <f>VLOOKUP($B96,Spillvärme!$B$1:$AP$500,MATCH("Summa tillförd energi:",Spillvärme!$B$1:$AW$1,0),FALSE)</f>
        <v>0</v>
      </c>
      <c r="R96" s="6">
        <f>VLOOKUP($B96,Miljö!$B$1:$AP$500,MATCH("Summa tillförd energi:",Miljö!$B$1:$AW$1,0),FALSE)</f>
        <v>0</v>
      </c>
      <c r="S96" s="33">
        <f t="shared" si="16"/>
        <v>0</v>
      </c>
      <c r="T96" s="6" t="str">
        <f>VLOOKUP($B96,Miljö!$B$1:$AP$500,MATCH("Köpt prod.spec hetvatten",Miljö!$B$1:$AW$1,0),FALSE)</f>
        <v/>
      </c>
      <c r="U96" s="6">
        <f t="shared" si="17"/>
        <v>0</v>
      </c>
      <c r="V96" s="6">
        <f>VLOOKUP($B96,Leveranser!$B$1:$AP$500,MATCH("Total levererad värme",Leveranser!$B$1:$AW$1,0),FALSE)</f>
        <v>0</v>
      </c>
      <c r="W96" s="6">
        <f>IFERROR(VLOOKUP($B96,Miljö!$B$1:$AP$500,MATCH("Såld mängd produktionsspecifik fjärrvärme (GWh)",Miljö!$B$1:$AW$1,0),FALSE)/1,0)</f>
        <v>0</v>
      </c>
      <c r="X96" s="6"/>
      <c r="Y96" s="30" t="str">
        <f t="shared" si="18"/>
        <v/>
      </c>
      <c r="Z96" s="6"/>
      <c r="AA96" s="30" t="str">
        <f t="shared" si="19"/>
        <v/>
      </c>
      <c r="AC96" t="s">
        <v>20</v>
      </c>
      <c r="AD96" t="s">
        <v>20</v>
      </c>
      <c r="AE96" s="25" t="str">
        <f t="shared" si="14"/>
        <v/>
      </c>
      <c r="AF96" t="s">
        <v>20</v>
      </c>
      <c r="AG96" t="s">
        <v>20</v>
      </c>
      <c r="AM96" s="6" t="str">
        <f t="shared" si="15"/>
        <v>nej</v>
      </c>
      <c r="AO96" s="6" t="str">
        <f t="shared" si="22"/>
        <v>nej</v>
      </c>
      <c r="AQ96" s="6" t="str">
        <f t="shared" si="23"/>
        <v/>
      </c>
      <c r="AR96" s="6"/>
      <c r="AW96" t="str">
        <f t="shared" si="20"/>
        <v>nej</v>
      </c>
      <c r="AY96" s="6" t="str">
        <f t="shared" si="24"/>
        <v>nej</v>
      </c>
      <c r="BB96" s="6" t="str">
        <f t="shared" si="21"/>
        <v>Nej</v>
      </c>
      <c r="BK96" t="s">
        <v>14</v>
      </c>
    </row>
    <row r="97" spans="1:63" ht="15" customHeight="1" x14ac:dyDescent="0.35">
      <c r="A97" t="s">
        <v>80</v>
      </c>
      <c r="B97" t="s">
        <v>109</v>
      </c>
      <c r="C97">
        <v>0</v>
      </c>
      <c r="D97">
        <v>0</v>
      </c>
      <c r="E97">
        <v>0</v>
      </c>
      <c r="F97">
        <v>0</v>
      </c>
      <c r="G97" t="s">
        <v>14</v>
      </c>
      <c r="H97" t="s">
        <v>14</v>
      </c>
      <c r="K97" s="6">
        <f>VLOOKUP($B97,'Egen hetvattenprod'!$B$1:$AP$500,MATCH("Summa tillförd energi:",'Egen hetvattenprod'!$B$1:$AY$1,0),FALSE)</f>
        <v>0</v>
      </c>
      <c r="L97" s="6">
        <f>VLOOKUP($B97,Kraftvärmeprod!$B$1:$AO$500,MATCH("Summa tillförd energi:",Kraftvärmeprod!$B$1:$AV$1,0),FALSE)</f>
        <v>0</v>
      </c>
      <c r="M97" s="33">
        <f>VLOOKUP($B97,'Allokerad kvv'!$B$1:$AO$500,MATCH("Summa allokerad tillförd energi:",'Allokerad kvv'!$B$1:$AV$1,0),FALSE)</f>
        <v>0</v>
      </c>
      <c r="N97" s="33">
        <f>VLOOKUP($B97,'Justerad allokering'!$B$1:$AO$500,MATCH("Summa justerad allokerad tillförd energi:",'Justerad allokering'!$B$1:$AV$1,0),FALSE)</f>
        <v>0</v>
      </c>
      <c r="O97" s="6">
        <f>VLOOKUP($B97,'Slutlig allokering'!$B$2:$AL$500,MATCH("Summa justerad allokerad tillförd energi:",'Slutlig allokering'!$B$2:$AS$2,0),FALSE)</f>
        <v>0</v>
      </c>
      <c r="P97" s="6">
        <f>VLOOKUP($B97,'Köpt hetvatten'!$B$1:$AP$500,MATCH("Med verkningsgrad:",'Köpt hetvatten'!$B$1:$AW$1,0),FALSE)</f>
        <v>0</v>
      </c>
      <c r="Q97" s="6">
        <f>VLOOKUP($B97,Spillvärme!$B$1:$AP$500,MATCH("Summa tillförd energi:",Spillvärme!$B$1:$AW$1,0),FALSE)</f>
        <v>0</v>
      </c>
      <c r="R97" s="6">
        <f>VLOOKUP($B97,Miljö!$B$1:$AP$500,MATCH("Summa tillförd energi:",Miljö!$B$1:$AW$1,0),FALSE)</f>
        <v>0</v>
      </c>
      <c r="S97" s="33">
        <f t="shared" si="16"/>
        <v>0</v>
      </c>
      <c r="T97" s="6" t="str">
        <f>VLOOKUP($B97,Miljö!$B$1:$AP$500,MATCH("Köpt prod.spec hetvatten",Miljö!$B$1:$AW$1,0),FALSE)</f>
        <v/>
      </c>
      <c r="U97" s="6">
        <f t="shared" si="17"/>
        <v>0</v>
      </c>
      <c r="V97" s="6">
        <f>VLOOKUP($B97,Leveranser!$B$1:$AP$500,MATCH("Total levererad värme",Leveranser!$B$1:$AW$1,0),FALSE)</f>
        <v>0</v>
      </c>
      <c r="W97" s="6">
        <f>IFERROR(VLOOKUP($B97,Miljö!$B$1:$AP$500,MATCH("Såld mängd produktionsspecifik fjärrvärme (GWh)",Miljö!$B$1:$AW$1,0),FALSE)/1,0)</f>
        <v>0</v>
      </c>
      <c r="X97" s="6"/>
      <c r="Y97" s="30" t="str">
        <f t="shared" si="18"/>
        <v/>
      </c>
      <c r="Z97" s="6"/>
      <c r="AA97" s="30" t="str">
        <f t="shared" si="19"/>
        <v/>
      </c>
      <c r="AC97" t="s">
        <v>20</v>
      </c>
      <c r="AD97" t="s">
        <v>20</v>
      </c>
      <c r="AE97" s="25" t="str">
        <f t="shared" si="14"/>
        <v/>
      </c>
      <c r="AF97" t="s">
        <v>20</v>
      </c>
      <c r="AG97" t="s">
        <v>20</v>
      </c>
      <c r="AM97" s="6" t="str">
        <f t="shared" si="15"/>
        <v>nej</v>
      </c>
      <c r="AO97" s="6" t="str">
        <f t="shared" si="22"/>
        <v>nej</v>
      </c>
      <c r="AQ97" s="6" t="str">
        <f t="shared" si="23"/>
        <v/>
      </c>
      <c r="AR97" s="6"/>
      <c r="AW97" t="str">
        <f t="shared" si="20"/>
        <v>nej</v>
      </c>
      <c r="AY97" s="6" t="str">
        <f t="shared" si="24"/>
        <v>nej</v>
      </c>
      <c r="BB97" s="6" t="str">
        <f t="shared" si="21"/>
        <v>Nej</v>
      </c>
      <c r="BK97" t="s">
        <v>14</v>
      </c>
    </row>
    <row r="98" spans="1:63" ht="15" customHeight="1" x14ac:dyDescent="0.35">
      <c r="A98" t="s">
        <v>80</v>
      </c>
      <c r="B98" t="s">
        <v>110</v>
      </c>
      <c r="C98">
        <v>0.33552599999999999</v>
      </c>
      <c r="D98">
        <v>121.444</v>
      </c>
      <c r="E98">
        <v>5.8953600000000002</v>
      </c>
      <c r="F98">
        <v>0.133187</v>
      </c>
      <c r="G98" t="s">
        <v>14</v>
      </c>
      <c r="H98" t="s">
        <v>10</v>
      </c>
      <c r="K98" s="6">
        <f>VLOOKUP($B98,'Egen hetvattenprod'!$B$1:$AP$500,MATCH("Summa tillförd energi:",'Egen hetvattenprod'!$B$1:$AY$1,0),FALSE)</f>
        <v>111.4</v>
      </c>
      <c r="L98" s="6">
        <f>VLOOKUP($B98,Kraftvärmeprod!$B$1:$AO$500,MATCH("Summa tillförd energi:",Kraftvärmeprod!$B$1:$AV$1,0),FALSE)</f>
        <v>1622</v>
      </c>
      <c r="M98" s="33">
        <f>VLOOKUP($B98,'Allokerad kvv'!$B$1:$AO$500,MATCH("Summa allokerad tillförd energi:",'Allokerad kvv'!$B$1:$AV$1,0),FALSE)</f>
        <v>804.38019999999995</v>
      </c>
      <c r="N98" s="33">
        <f>VLOOKUP($B98,'Justerad allokering'!$B$1:$AO$500,MATCH("Summa justerad allokerad tillförd energi:",'Justerad allokering'!$B$1:$AV$1,0),FALSE)</f>
        <v>0</v>
      </c>
      <c r="O98" s="6">
        <f>VLOOKUP($B98,'Slutlig allokering'!$B$2:$AL$500,MATCH("Summa justerad allokerad tillförd energi:",'Slutlig allokering'!$B$2:$AS$2,0),FALSE)</f>
        <v>804.38019999999995</v>
      </c>
      <c r="P98" s="6">
        <f>VLOOKUP($B98,'Köpt hetvatten'!$B$1:$AP$500,MATCH("Med verkningsgrad:",'Köpt hetvatten'!$B$1:$AW$1,0),FALSE)</f>
        <v>0</v>
      </c>
      <c r="Q98" s="6">
        <f>VLOOKUP($B98,Spillvärme!$B$1:$AP$500,MATCH("Summa tillförd energi:",Spillvärme!$B$1:$AW$1,0),FALSE)</f>
        <v>0</v>
      </c>
      <c r="R98" s="6">
        <f>VLOOKUP($B98,Miljö!$B$1:$AP$500,MATCH("Summa tillförd energi:",Miljö!$B$1:$AW$1,0),FALSE)</f>
        <v>0</v>
      </c>
      <c r="S98" s="33">
        <f t="shared" si="16"/>
        <v>28.83</v>
      </c>
      <c r="T98" s="6" t="str">
        <f>VLOOKUP($B98,Miljö!$B$1:$AP$500,MATCH("Köpt prod.spec hetvatten",Miljö!$B$1:$AW$1,0),FALSE)</f>
        <v/>
      </c>
      <c r="U98" s="6">
        <f t="shared" si="17"/>
        <v>915.78019999999992</v>
      </c>
      <c r="V98" s="6">
        <f>VLOOKUP($B98,Leveranser!$B$1:$AP$500,MATCH("Total levererad värme",Leveranser!$B$1:$AW$1,0),FALSE)</f>
        <v>961</v>
      </c>
      <c r="W98" s="6">
        <f>IFERROR(VLOOKUP($B98,Miljö!$B$1:$AP$500,MATCH("Såld mängd produktionsspecifik fjärrvärme (GWh)",Miljö!$B$1:$AW$1,0),FALSE)/1,0)</f>
        <v>0</v>
      </c>
      <c r="X98" s="6"/>
      <c r="Y98" s="30">
        <f t="shared" si="18"/>
        <v>1.0493784425564125</v>
      </c>
      <c r="Z98" s="6"/>
      <c r="AA98" s="30" t="str">
        <f t="shared" si="19"/>
        <v/>
      </c>
      <c r="AC98" t="s">
        <v>20</v>
      </c>
      <c r="AD98" t="s">
        <v>10</v>
      </c>
      <c r="AE98" s="25" t="str">
        <f t="shared" si="14"/>
        <v>ja</v>
      </c>
      <c r="AF98" t="s">
        <v>20</v>
      </c>
      <c r="AG98" t="s">
        <v>20</v>
      </c>
      <c r="AM98" s="6" t="str">
        <f t="shared" si="15"/>
        <v/>
      </c>
      <c r="AO98" s="6" t="str">
        <f t="shared" si="22"/>
        <v/>
      </c>
      <c r="AQ98" s="6" t="str">
        <f t="shared" si="23"/>
        <v/>
      </c>
      <c r="AR98" s="6"/>
      <c r="AW98" t="str">
        <f t="shared" si="20"/>
        <v/>
      </c>
      <c r="AY98" s="6" t="str">
        <f t="shared" si="24"/>
        <v/>
      </c>
      <c r="BB98" s="6" t="str">
        <f t="shared" si="21"/>
        <v>Ja</v>
      </c>
      <c r="BK98" t="s">
        <v>10</v>
      </c>
    </row>
    <row r="99" spans="1:63" ht="15" customHeight="1" x14ac:dyDescent="0.35">
      <c r="A99" t="s">
        <v>80</v>
      </c>
      <c r="B99" t="s">
        <v>111</v>
      </c>
      <c r="C99">
        <v>0</v>
      </c>
      <c r="D99">
        <v>0</v>
      </c>
      <c r="E99">
        <v>0</v>
      </c>
      <c r="F99">
        <v>0</v>
      </c>
      <c r="G99" t="s">
        <v>14</v>
      </c>
      <c r="H99" t="s">
        <v>14</v>
      </c>
      <c r="K99" s="6">
        <f>VLOOKUP($B99,'Egen hetvattenprod'!$B$1:$AP$500,MATCH("Summa tillförd energi:",'Egen hetvattenprod'!$B$1:$AY$1,0),FALSE)</f>
        <v>0</v>
      </c>
      <c r="L99" s="6">
        <f>VLOOKUP($B99,Kraftvärmeprod!$B$1:$AO$500,MATCH("Summa tillförd energi:",Kraftvärmeprod!$B$1:$AV$1,0),FALSE)</f>
        <v>0</v>
      </c>
      <c r="M99" s="33">
        <f>VLOOKUP($B99,'Allokerad kvv'!$B$1:$AO$500,MATCH("Summa allokerad tillförd energi:",'Allokerad kvv'!$B$1:$AV$1,0),FALSE)</f>
        <v>0</v>
      </c>
      <c r="N99" s="33">
        <f>VLOOKUP($B99,'Justerad allokering'!$B$1:$AO$500,MATCH("Summa justerad allokerad tillförd energi:",'Justerad allokering'!$B$1:$AV$1,0),FALSE)</f>
        <v>0</v>
      </c>
      <c r="O99" s="6">
        <f>VLOOKUP($B99,'Slutlig allokering'!$B$2:$AL$500,MATCH("Summa justerad allokerad tillförd energi:",'Slutlig allokering'!$B$2:$AS$2,0),FALSE)</f>
        <v>0</v>
      </c>
      <c r="P99" s="6">
        <f>VLOOKUP($B99,'Köpt hetvatten'!$B$1:$AP$500,MATCH("Med verkningsgrad:",'Köpt hetvatten'!$B$1:$AW$1,0),FALSE)</f>
        <v>0</v>
      </c>
      <c r="Q99" s="6">
        <f>VLOOKUP($B99,Spillvärme!$B$1:$AP$500,MATCH("Summa tillförd energi:",Spillvärme!$B$1:$AW$1,0),FALSE)</f>
        <v>0</v>
      </c>
      <c r="R99" s="6">
        <f>VLOOKUP($B99,Miljö!$B$1:$AP$500,MATCH("Summa tillförd energi:",Miljö!$B$1:$AW$1,0),FALSE)</f>
        <v>0</v>
      </c>
      <c r="S99" s="33">
        <f t="shared" si="16"/>
        <v>0</v>
      </c>
      <c r="T99" s="6" t="str">
        <f>VLOOKUP($B99,Miljö!$B$1:$AP$500,MATCH("Köpt prod.spec hetvatten",Miljö!$B$1:$AW$1,0),FALSE)</f>
        <v/>
      </c>
      <c r="U99" s="6">
        <f t="shared" si="17"/>
        <v>0</v>
      </c>
      <c r="V99" s="6">
        <f>VLOOKUP($B99,Leveranser!$B$1:$AP$500,MATCH("Total levererad värme",Leveranser!$B$1:$AW$1,0),FALSE)</f>
        <v>0</v>
      </c>
      <c r="W99" s="6">
        <f>IFERROR(VLOOKUP($B99,Miljö!$B$1:$AP$500,MATCH("Såld mängd produktionsspecifik fjärrvärme (GWh)",Miljö!$B$1:$AW$1,0),FALSE)/1,0)</f>
        <v>0</v>
      </c>
      <c r="X99" s="6"/>
      <c r="Y99" s="30" t="str">
        <f t="shared" si="18"/>
        <v/>
      </c>
      <c r="Z99" s="6"/>
      <c r="AA99" s="30" t="str">
        <f t="shared" si="19"/>
        <v/>
      </c>
      <c r="AC99" t="s">
        <v>20</v>
      </c>
      <c r="AD99" t="s">
        <v>20</v>
      </c>
      <c r="AE99" s="25" t="str">
        <f t="shared" si="14"/>
        <v/>
      </c>
      <c r="AF99" t="s">
        <v>20</v>
      </c>
      <c r="AG99" t="s">
        <v>20</v>
      </c>
      <c r="AM99" s="6" t="str">
        <f t="shared" si="15"/>
        <v>nej</v>
      </c>
      <c r="AO99" s="6" t="str">
        <f t="shared" si="22"/>
        <v>nej</v>
      </c>
      <c r="AQ99" s="6" t="str">
        <f t="shared" si="23"/>
        <v/>
      </c>
      <c r="AR99" s="6"/>
      <c r="AW99" t="str">
        <f t="shared" si="20"/>
        <v>nej</v>
      </c>
      <c r="AY99" s="6" t="str">
        <f t="shared" si="24"/>
        <v>nej</v>
      </c>
      <c r="BB99" s="6" t="str">
        <f t="shared" si="21"/>
        <v>Nej</v>
      </c>
      <c r="BK99" t="s">
        <v>14</v>
      </c>
    </row>
    <row r="100" spans="1:63" ht="15" customHeight="1" x14ac:dyDescent="0.35">
      <c r="A100" t="s">
        <v>80</v>
      </c>
      <c r="B100" t="s">
        <v>112</v>
      </c>
      <c r="C100">
        <v>6.15507E-2</v>
      </c>
      <c r="D100">
        <v>10.1701</v>
      </c>
      <c r="E100">
        <v>9.5486000000000004</v>
      </c>
      <c r="F100">
        <v>3.8574899999999999E-3</v>
      </c>
      <c r="G100" t="s">
        <v>14</v>
      </c>
      <c r="H100" t="s">
        <v>10</v>
      </c>
      <c r="K100" s="6">
        <f>VLOOKUP($B100,'Egen hetvattenprod'!$B$1:$AP$500,MATCH("Summa tillförd energi:",'Egen hetvattenprod'!$B$1:$AY$1,0),FALSE)</f>
        <v>27.004999999999999</v>
      </c>
      <c r="L100" s="6">
        <f>VLOOKUP($B100,Kraftvärmeprod!$B$1:$AO$500,MATCH("Summa tillförd energi:",Kraftvärmeprod!$B$1:$AV$1,0),FALSE)</f>
        <v>0</v>
      </c>
      <c r="M100" s="33">
        <f>VLOOKUP($B100,'Allokerad kvv'!$B$1:$AO$500,MATCH("Summa allokerad tillförd energi:",'Allokerad kvv'!$B$1:$AV$1,0),FALSE)</f>
        <v>0</v>
      </c>
      <c r="N100" s="33">
        <f>VLOOKUP($B100,'Justerad allokering'!$B$1:$AO$500,MATCH("Summa justerad allokerad tillförd energi:",'Justerad allokering'!$B$1:$AV$1,0),FALSE)</f>
        <v>0</v>
      </c>
      <c r="O100" s="6">
        <f>VLOOKUP($B100,'Slutlig allokering'!$B$2:$AL$500,MATCH("Summa justerad allokerad tillförd energi:",'Slutlig allokering'!$B$2:$AS$2,0),FALSE)</f>
        <v>0</v>
      </c>
      <c r="P100" s="6">
        <f>VLOOKUP($B100,'Köpt hetvatten'!$B$1:$AP$500,MATCH("Med verkningsgrad:",'Köpt hetvatten'!$B$1:$AW$1,0),FALSE)</f>
        <v>0</v>
      </c>
      <c r="Q100" s="6">
        <f>VLOOKUP($B100,Spillvärme!$B$1:$AP$500,MATCH("Summa tillförd energi:",Spillvärme!$B$1:$AW$1,0),FALSE)</f>
        <v>0</v>
      </c>
      <c r="R100" s="6">
        <f>VLOOKUP($B100,Miljö!$B$1:$AP$500,MATCH("Summa tillförd energi:",Miljö!$B$1:$AW$1,0),FALSE)</f>
        <v>0.47399999999999998</v>
      </c>
      <c r="S100" s="33">
        <f t="shared" si="16"/>
        <v>0</v>
      </c>
      <c r="T100" s="6" t="str">
        <f>VLOOKUP($B100,Miljö!$B$1:$AP$500,MATCH("Köpt prod.spec hetvatten",Miljö!$B$1:$AW$1,0),FALSE)</f>
        <v/>
      </c>
      <c r="U100" s="6">
        <f t="shared" si="17"/>
        <v>27.478999999999999</v>
      </c>
      <c r="V100" s="6">
        <f>VLOOKUP($B100,Leveranser!$B$1:$AP$500,MATCH("Total levererad värme",Leveranser!$B$1:$AW$1,0),FALSE)</f>
        <v>24.253</v>
      </c>
      <c r="W100" s="6">
        <f>IFERROR(VLOOKUP($B100,Miljö!$B$1:$AP$500,MATCH("Såld mängd produktionsspecifik fjärrvärme (GWh)",Miljö!$B$1:$AW$1,0),FALSE)/1,0)</f>
        <v>0</v>
      </c>
      <c r="X100" s="6"/>
      <c r="Y100" s="30">
        <f t="shared" si="18"/>
        <v>0.88260125914334586</v>
      </c>
      <c r="Z100" s="6"/>
      <c r="AA100" s="30" t="str">
        <f t="shared" si="19"/>
        <v/>
      </c>
      <c r="AC100" t="s">
        <v>10</v>
      </c>
      <c r="AD100" t="s">
        <v>20</v>
      </c>
      <c r="AE100" s="25" t="str">
        <f t="shared" si="14"/>
        <v>ja</v>
      </c>
      <c r="AF100" t="s">
        <v>20</v>
      </c>
      <c r="AG100" t="s">
        <v>20</v>
      </c>
      <c r="AM100" s="6" t="str">
        <f t="shared" si="15"/>
        <v/>
      </c>
      <c r="AO100" s="6" t="str">
        <f t="shared" si="22"/>
        <v/>
      </c>
      <c r="AQ100" s="6" t="str">
        <f t="shared" si="23"/>
        <v/>
      </c>
      <c r="AR100" s="6"/>
      <c r="AW100" t="str">
        <f t="shared" si="20"/>
        <v/>
      </c>
      <c r="AY100" s="6" t="str">
        <f t="shared" si="24"/>
        <v/>
      </c>
      <c r="BB100" s="6" t="str">
        <f t="shared" si="21"/>
        <v>Ja</v>
      </c>
      <c r="BK100" t="s">
        <v>10</v>
      </c>
    </row>
    <row r="101" spans="1:63" ht="15" customHeight="1" x14ac:dyDescent="0.35">
      <c r="A101" t="s">
        <v>80</v>
      </c>
      <c r="B101" t="s">
        <v>113</v>
      </c>
      <c r="C101">
        <v>0</v>
      </c>
      <c r="D101">
        <v>0</v>
      </c>
      <c r="E101">
        <v>0</v>
      </c>
      <c r="F101">
        <v>0</v>
      </c>
      <c r="G101" t="s">
        <v>14</v>
      </c>
      <c r="H101" t="s">
        <v>14</v>
      </c>
      <c r="K101" s="6">
        <f>VLOOKUP($B101,'Egen hetvattenprod'!$B$1:$AP$500,MATCH("Summa tillförd energi:",'Egen hetvattenprod'!$B$1:$AY$1,0),FALSE)</f>
        <v>0</v>
      </c>
      <c r="L101" s="6">
        <f>VLOOKUP($B101,Kraftvärmeprod!$B$1:$AO$500,MATCH("Summa tillförd energi:",Kraftvärmeprod!$B$1:$AV$1,0),FALSE)</f>
        <v>0</v>
      </c>
      <c r="M101" s="33">
        <f>VLOOKUP($B101,'Allokerad kvv'!$B$1:$AO$500,MATCH("Summa allokerad tillförd energi:",'Allokerad kvv'!$B$1:$AV$1,0),FALSE)</f>
        <v>0</v>
      </c>
      <c r="N101" s="33">
        <f>VLOOKUP($B101,'Justerad allokering'!$B$1:$AO$500,MATCH("Summa justerad allokerad tillförd energi:",'Justerad allokering'!$B$1:$AV$1,0),FALSE)</f>
        <v>0</v>
      </c>
      <c r="O101" s="6">
        <f>VLOOKUP($B101,'Slutlig allokering'!$B$2:$AL$500,MATCH("Summa justerad allokerad tillförd energi:",'Slutlig allokering'!$B$2:$AS$2,0),FALSE)</f>
        <v>0</v>
      </c>
      <c r="P101" s="6">
        <f>VLOOKUP($B101,'Köpt hetvatten'!$B$1:$AP$500,MATCH("Med verkningsgrad:",'Köpt hetvatten'!$B$1:$AW$1,0),FALSE)</f>
        <v>0</v>
      </c>
      <c r="Q101" s="6">
        <f>VLOOKUP($B101,Spillvärme!$B$1:$AP$500,MATCH("Summa tillförd energi:",Spillvärme!$B$1:$AW$1,0),FALSE)</f>
        <v>0</v>
      </c>
      <c r="R101" s="6">
        <f>VLOOKUP($B101,Miljö!$B$1:$AP$500,MATCH("Summa tillförd energi:",Miljö!$B$1:$AW$1,0),FALSE)</f>
        <v>0</v>
      </c>
      <c r="S101" s="33">
        <f t="shared" si="16"/>
        <v>0</v>
      </c>
      <c r="T101" s="6" t="str">
        <f>VLOOKUP($B101,Miljö!$B$1:$AP$500,MATCH("Köpt prod.spec hetvatten",Miljö!$B$1:$AW$1,0),FALSE)</f>
        <v/>
      </c>
      <c r="U101" s="6">
        <f t="shared" si="17"/>
        <v>0</v>
      </c>
      <c r="V101" s="6">
        <f>VLOOKUP($B101,Leveranser!$B$1:$AP$500,MATCH("Total levererad värme",Leveranser!$B$1:$AW$1,0),FALSE)</f>
        <v>0</v>
      </c>
      <c r="W101" s="6">
        <f>IFERROR(VLOOKUP($B101,Miljö!$B$1:$AP$500,MATCH("Såld mängd produktionsspecifik fjärrvärme (GWh)",Miljö!$B$1:$AW$1,0),FALSE)/1,0)</f>
        <v>0</v>
      </c>
      <c r="X101" s="6"/>
      <c r="Y101" s="30" t="str">
        <f t="shared" si="18"/>
        <v/>
      </c>
      <c r="Z101" s="6"/>
      <c r="AA101" s="30" t="str">
        <f t="shared" si="19"/>
        <v/>
      </c>
      <c r="AC101" t="s">
        <v>20</v>
      </c>
      <c r="AD101" t="s">
        <v>20</v>
      </c>
      <c r="AE101" s="25" t="str">
        <f t="shared" si="14"/>
        <v/>
      </c>
      <c r="AF101" t="s">
        <v>20</v>
      </c>
      <c r="AG101" t="s">
        <v>20</v>
      </c>
      <c r="AM101" s="6" t="str">
        <f t="shared" si="15"/>
        <v>nej</v>
      </c>
      <c r="AO101" s="6" t="str">
        <f t="shared" si="22"/>
        <v>nej</v>
      </c>
      <c r="AQ101" s="6" t="str">
        <f t="shared" si="23"/>
        <v/>
      </c>
      <c r="AR101" s="6"/>
      <c r="AW101" t="str">
        <f t="shared" si="20"/>
        <v>nej</v>
      </c>
      <c r="AY101" s="6" t="str">
        <f t="shared" si="24"/>
        <v>nej</v>
      </c>
      <c r="BB101" s="6" t="str">
        <f t="shared" si="21"/>
        <v>Nej</v>
      </c>
      <c r="BK101" t="s">
        <v>14</v>
      </c>
    </row>
    <row r="102" spans="1:63" ht="15" customHeight="1" x14ac:dyDescent="0.35">
      <c r="A102" t="s">
        <v>80</v>
      </c>
      <c r="B102" t="s">
        <v>114</v>
      </c>
      <c r="C102">
        <v>0.26003300000000001</v>
      </c>
      <c r="D102">
        <v>38.066899999999997</v>
      </c>
      <c r="E102">
        <v>16.729199999999999</v>
      </c>
      <c r="F102">
        <v>7.7358700000000002E-2</v>
      </c>
      <c r="G102" t="s">
        <v>14</v>
      </c>
      <c r="H102" t="s">
        <v>10</v>
      </c>
      <c r="K102" s="6">
        <f>VLOOKUP($B102,'Egen hetvattenprod'!$B$1:$AP$500,MATCH("Summa tillförd energi:",'Egen hetvattenprod'!$B$1:$AY$1,0),FALSE)</f>
        <v>16.100000000000001</v>
      </c>
      <c r="L102" s="6">
        <f>VLOOKUP($B102,Kraftvärmeprod!$B$1:$AO$500,MATCH("Summa tillförd energi:",Kraftvärmeprod!$B$1:$AV$1,0),FALSE)</f>
        <v>0</v>
      </c>
      <c r="M102" s="33">
        <f>VLOOKUP($B102,'Allokerad kvv'!$B$1:$AO$500,MATCH("Summa allokerad tillförd energi:",'Allokerad kvv'!$B$1:$AV$1,0),FALSE)</f>
        <v>0</v>
      </c>
      <c r="N102" s="33">
        <f>VLOOKUP($B102,'Justerad allokering'!$B$1:$AO$500,MATCH("Summa justerad allokerad tillförd energi:",'Justerad allokering'!$B$1:$AV$1,0),FALSE)</f>
        <v>0</v>
      </c>
      <c r="O102" s="6">
        <f>VLOOKUP($B102,'Slutlig allokering'!$B$2:$AL$500,MATCH("Summa justerad allokerad tillförd energi:",'Slutlig allokering'!$B$2:$AS$2,0),FALSE)</f>
        <v>0</v>
      </c>
      <c r="P102" s="6">
        <f>VLOOKUP($B102,'Köpt hetvatten'!$B$1:$AP$500,MATCH("Med verkningsgrad:",'Köpt hetvatten'!$B$1:$AW$1,0),FALSE)</f>
        <v>0</v>
      </c>
      <c r="Q102" s="6">
        <f>VLOOKUP($B102,Spillvärme!$B$1:$AP$500,MATCH("Summa tillförd energi:",Spillvärme!$B$1:$AW$1,0),FALSE)</f>
        <v>0</v>
      </c>
      <c r="R102" s="6">
        <f>VLOOKUP($B102,Miljö!$B$1:$AP$500,MATCH("Summa tillförd energi:",Miljö!$B$1:$AW$1,0),FALSE)</f>
        <v>0.18</v>
      </c>
      <c r="S102" s="33">
        <f t="shared" si="16"/>
        <v>0</v>
      </c>
      <c r="T102" s="6" t="str">
        <f>VLOOKUP($B102,Miljö!$B$1:$AP$500,MATCH("Köpt prod.spec hetvatten",Miljö!$B$1:$AW$1,0),FALSE)</f>
        <v/>
      </c>
      <c r="U102" s="6">
        <f t="shared" si="17"/>
        <v>16.28</v>
      </c>
      <c r="V102" s="6">
        <f>VLOOKUP($B102,Leveranser!$B$1:$AP$500,MATCH("Total levererad värme",Leveranser!$B$1:$AW$1,0),FALSE)</f>
        <v>12.2</v>
      </c>
      <c r="W102" s="6">
        <f>IFERROR(VLOOKUP($B102,Miljö!$B$1:$AP$500,MATCH("Såld mängd produktionsspecifik fjärrvärme (GWh)",Miljö!$B$1:$AW$1,0),FALSE)/1,0)</f>
        <v>0</v>
      </c>
      <c r="X102" s="6"/>
      <c r="Y102" s="30">
        <f t="shared" si="18"/>
        <v>0.74938574938574931</v>
      </c>
      <c r="Z102" s="6"/>
      <c r="AA102" s="30" t="str">
        <f t="shared" si="19"/>
        <v/>
      </c>
      <c r="AC102" t="s">
        <v>10</v>
      </c>
      <c r="AD102" t="s">
        <v>20</v>
      </c>
      <c r="AE102" s="25" t="str">
        <f t="shared" si="14"/>
        <v>ja</v>
      </c>
      <c r="AF102" t="s">
        <v>20</v>
      </c>
      <c r="AG102" t="s">
        <v>20</v>
      </c>
      <c r="AM102" s="6" t="str">
        <f t="shared" si="15"/>
        <v/>
      </c>
      <c r="AO102" s="6" t="str">
        <f t="shared" si="22"/>
        <v/>
      </c>
      <c r="AQ102" s="6" t="str">
        <f t="shared" si="23"/>
        <v/>
      </c>
      <c r="AR102" s="6"/>
      <c r="AW102" t="str">
        <f t="shared" si="20"/>
        <v/>
      </c>
      <c r="AY102" s="6" t="str">
        <f t="shared" si="24"/>
        <v/>
      </c>
      <c r="BB102" s="6" t="str">
        <f t="shared" si="21"/>
        <v>Ja</v>
      </c>
      <c r="BK102" t="s">
        <v>10</v>
      </c>
    </row>
    <row r="103" spans="1:63" ht="15" customHeight="1" x14ac:dyDescent="0.35">
      <c r="A103" t="s">
        <v>80</v>
      </c>
      <c r="B103" t="s">
        <v>115</v>
      </c>
      <c r="C103">
        <v>0</v>
      </c>
      <c r="D103">
        <v>0</v>
      </c>
      <c r="E103">
        <v>0</v>
      </c>
      <c r="F103">
        <v>0</v>
      </c>
      <c r="G103" t="s">
        <v>14</v>
      </c>
      <c r="H103" t="s">
        <v>14</v>
      </c>
      <c r="K103" s="6">
        <f>VLOOKUP($B103,'Egen hetvattenprod'!$B$1:$AP$500,MATCH("Summa tillförd energi:",'Egen hetvattenprod'!$B$1:$AY$1,0),FALSE)</f>
        <v>0</v>
      </c>
      <c r="L103" s="6">
        <f>VLOOKUP($B103,Kraftvärmeprod!$B$1:$AO$500,MATCH("Summa tillförd energi:",Kraftvärmeprod!$B$1:$AV$1,0),FALSE)</f>
        <v>0</v>
      </c>
      <c r="M103" s="33">
        <f>VLOOKUP($B103,'Allokerad kvv'!$B$1:$AO$500,MATCH("Summa allokerad tillförd energi:",'Allokerad kvv'!$B$1:$AV$1,0),FALSE)</f>
        <v>0</v>
      </c>
      <c r="N103" s="33">
        <f>VLOOKUP($B103,'Justerad allokering'!$B$1:$AO$500,MATCH("Summa justerad allokerad tillförd energi:",'Justerad allokering'!$B$1:$AV$1,0),FALSE)</f>
        <v>0</v>
      </c>
      <c r="O103" s="6">
        <f>VLOOKUP($B103,'Slutlig allokering'!$B$2:$AL$500,MATCH("Summa justerad allokerad tillförd energi:",'Slutlig allokering'!$B$2:$AS$2,0),FALSE)</f>
        <v>0</v>
      </c>
      <c r="P103" s="6">
        <f>VLOOKUP($B103,'Köpt hetvatten'!$B$1:$AP$500,MATCH("Med verkningsgrad:",'Köpt hetvatten'!$B$1:$AW$1,0),FALSE)</f>
        <v>0</v>
      </c>
      <c r="Q103" s="6">
        <f>VLOOKUP($B103,Spillvärme!$B$1:$AP$500,MATCH("Summa tillförd energi:",Spillvärme!$B$1:$AW$1,0),FALSE)</f>
        <v>0</v>
      </c>
      <c r="R103" s="6">
        <f>VLOOKUP($B103,Miljö!$B$1:$AP$500,MATCH("Summa tillförd energi:",Miljö!$B$1:$AW$1,0),FALSE)</f>
        <v>0</v>
      </c>
      <c r="S103" s="33">
        <f t="shared" si="16"/>
        <v>0</v>
      </c>
      <c r="T103" s="6" t="str">
        <f>VLOOKUP($B103,Miljö!$B$1:$AP$500,MATCH("Köpt prod.spec hetvatten",Miljö!$B$1:$AW$1,0),FALSE)</f>
        <v/>
      </c>
      <c r="U103" s="6">
        <f t="shared" si="17"/>
        <v>0</v>
      </c>
      <c r="V103" s="6">
        <f>VLOOKUP($B103,Leveranser!$B$1:$AP$500,MATCH("Total levererad värme",Leveranser!$B$1:$AW$1,0),FALSE)</f>
        <v>0</v>
      </c>
      <c r="W103" s="6">
        <f>IFERROR(VLOOKUP($B103,Miljö!$B$1:$AP$500,MATCH("Såld mängd produktionsspecifik fjärrvärme (GWh)",Miljö!$B$1:$AW$1,0),FALSE)/1,0)</f>
        <v>0</v>
      </c>
      <c r="X103" s="6"/>
      <c r="Y103" s="30" t="str">
        <f t="shared" si="18"/>
        <v/>
      </c>
      <c r="Z103" s="6"/>
      <c r="AA103" s="30" t="str">
        <f t="shared" si="19"/>
        <v/>
      </c>
      <c r="AC103" t="s">
        <v>20</v>
      </c>
      <c r="AD103" t="s">
        <v>20</v>
      </c>
      <c r="AE103" s="25" t="str">
        <f t="shared" si="14"/>
        <v/>
      </c>
      <c r="AF103" t="s">
        <v>20</v>
      </c>
      <c r="AG103" t="s">
        <v>20</v>
      </c>
      <c r="AM103" s="6" t="str">
        <f t="shared" si="15"/>
        <v>nej</v>
      </c>
      <c r="AO103" s="6" t="str">
        <f t="shared" si="22"/>
        <v>nej</v>
      </c>
      <c r="AQ103" s="6" t="str">
        <f t="shared" si="23"/>
        <v/>
      </c>
      <c r="AR103" s="6"/>
      <c r="AW103" t="str">
        <f t="shared" si="20"/>
        <v>nej</v>
      </c>
      <c r="AY103" s="6" t="str">
        <f t="shared" si="24"/>
        <v>nej</v>
      </c>
      <c r="BB103" s="6" t="str">
        <f t="shared" si="21"/>
        <v>Nej</v>
      </c>
      <c r="BK103" t="s">
        <v>14</v>
      </c>
    </row>
    <row r="104" spans="1:63" ht="15" customHeight="1" x14ac:dyDescent="0.35">
      <c r="A104" t="s">
        <v>80</v>
      </c>
      <c r="B104" t="s">
        <v>116</v>
      </c>
      <c r="C104">
        <v>0</v>
      </c>
      <c r="D104">
        <v>0</v>
      </c>
      <c r="E104">
        <v>0</v>
      </c>
      <c r="F104">
        <v>0</v>
      </c>
      <c r="G104" t="s">
        <v>14</v>
      </c>
      <c r="H104" t="s">
        <v>14</v>
      </c>
      <c r="K104" s="6">
        <f>VLOOKUP($B104,'Egen hetvattenprod'!$B$1:$AP$500,MATCH("Summa tillförd energi:",'Egen hetvattenprod'!$B$1:$AY$1,0),FALSE)</f>
        <v>0</v>
      </c>
      <c r="L104" s="6">
        <f>VLOOKUP($B104,Kraftvärmeprod!$B$1:$AO$500,MATCH("Summa tillförd energi:",Kraftvärmeprod!$B$1:$AV$1,0),FALSE)</f>
        <v>0</v>
      </c>
      <c r="M104" s="33">
        <f>VLOOKUP($B104,'Allokerad kvv'!$B$1:$AO$500,MATCH("Summa allokerad tillförd energi:",'Allokerad kvv'!$B$1:$AV$1,0),FALSE)</f>
        <v>0</v>
      </c>
      <c r="N104" s="33">
        <f>VLOOKUP($B104,'Justerad allokering'!$B$1:$AO$500,MATCH("Summa justerad allokerad tillförd energi:",'Justerad allokering'!$B$1:$AV$1,0),FALSE)</f>
        <v>0</v>
      </c>
      <c r="O104" s="6">
        <f>VLOOKUP($B104,'Slutlig allokering'!$B$2:$AL$500,MATCH("Summa justerad allokerad tillförd energi:",'Slutlig allokering'!$B$2:$AS$2,0),FALSE)</f>
        <v>0</v>
      </c>
      <c r="P104" s="6">
        <f>VLOOKUP($B104,'Köpt hetvatten'!$B$1:$AP$500,MATCH("Med verkningsgrad:",'Köpt hetvatten'!$B$1:$AW$1,0),FALSE)</f>
        <v>0</v>
      </c>
      <c r="Q104" s="6">
        <f>VLOOKUP($B104,Spillvärme!$B$1:$AP$500,MATCH("Summa tillförd energi:",Spillvärme!$B$1:$AW$1,0),FALSE)</f>
        <v>0</v>
      </c>
      <c r="R104" s="6">
        <f>VLOOKUP($B104,Miljö!$B$1:$AP$500,MATCH("Summa tillförd energi:",Miljö!$B$1:$AW$1,0),FALSE)</f>
        <v>0</v>
      </c>
      <c r="S104" s="33">
        <f t="shared" si="16"/>
        <v>0</v>
      </c>
      <c r="T104" s="6" t="str">
        <f>VLOOKUP($B104,Miljö!$B$1:$AP$500,MATCH("Köpt prod.spec hetvatten",Miljö!$B$1:$AW$1,0),FALSE)</f>
        <v/>
      </c>
      <c r="U104" s="6">
        <f t="shared" si="17"/>
        <v>0</v>
      </c>
      <c r="V104" s="6">
        <f>VLOOKUP($B104,Leveranser!$B$1:$AP$500,MATCH("Total levererad värme",Leveranser!$B$1:$AW$1,0),FALSE)</f>
        <v>0</v>
      </c>
      <c r="W104" s="6">
        <f>IFERROR(VLOOKUP($B104,Miljö!$B$1:$AP$500,MATCH("Såld mängd produktionsspecifik fjärrvärme (GWh)",Miljö!$B$1:$AW$1,0),FALSE)/1,0)</f>
        <v>0</v>
      </c>
      <c r="X104" s="6"/>
      <c r="Y104" s="30" t="str">
        <f t="shared" si="18"/>
        <v/>
      </c>
      <c r="Z104" s="6"/>
      <c r="AA104" s="30" t="str">
        <f t="shared" si="19"/>
        <v/>
      </c>
      <c r="AC104" t="s">
        <v>20</v>
      </c>
      <c r="AD104" t="s">
        <v>20</v>
      </c>
      <c r="AE104" s="25" t="str">
        <f t="shared" si="14"/>
        <v/>
      </c>
      <c r="AF104" t="s">
        <v>20</v>
      </c>
      <c r="AG104" t="s">
        <v>20</v>
      </c>
      <c r="AM104" s="6" t="str">
        <f t="shared" si="15"/>
        <v>nej</v>
      </c>
      <c r="AO104" s="6" t="str">
        <f t="shared" si="22"/>
        <v>nej</v>
      </c>
      <c r="AQ104" s="6" t="str">
        <f t="shared" si="23"/>
        <v/>
      </c>
      <c r="AR104" s="6"/>
      <c r="AW104" t="str">
        <f t="shared" si="20"/>
        <v>nej</v>
      </c>
      <c r="AY104" s="6" t="str">
        <f t="shared" si="24"/>
        <v>nej</v>
      </c>
      <c r="BB104" s="6" t="str">
        <f t="shared" si="21"/>
        <v>Nej</v>
      </c>
      <c r="BK104" t="s">
        <v>14</v>
      </c>
    </row>
    <row r="105" spans="1:63" ht="15" customHeight="1" x14ac:dyDescent="0.35">
      <c r="A105" t="s">
        <v>80</v>
      </c>
      <c r="B105" t="s">
        <v>117</v>
      </c>
      <c r="C105">
        <v>0</v>
      </c>
      <c r="D105">
        <v>0</v>
      </c>
      <c r="E105">
        <v>0</v>
      </c>
      <c r="F105">
        <v>0</v>
      </c>
      <c r="G105" t="s">
        <v>14</v>
      </c>
      <c r="H105" t="s">
        <v>14</v>
      </c>
      <c r="K105" s="6">
        <f>VLOOKUP($B105,'Egen hetvattenprod'!$B$1:$AP$500,MATCH("Summa tillförd energi:",'Egen hetvattenprod'!$B$1:$AY$1,0),FALSE)</f>
        <v>0</v>
      </c>
      <c r="L105" s="6">
        <f>VLOOKUP($B105,Kraftvärmeprod!$B$1:$AO$500,MATCH("Summa tillförd energi:",Kraftvärmeprod!$B$1:$AV$1,0),FALSE)</f>
        <v>0</v>
      </c>
      <c r="M105" s="33">
        <f>VLOOKUP($B105,'Allokerad kvv'!$B$1:$AO$500,MATCH("Summa allokerad tillförd energi:",'Allokerad kvv'!$B$1:$AV$1,0),FALSE)</f>
        <v>0</v>
      </c>
      <c r="N105" s="33">
        <f>VLOOKUP($B105,'Justerad allokering'!$B$1:$AO$500,MATCH("Summa justerad allokerad tillförd energi:",'Justerad allokering'!$B$1:$AV$1,0),FALSE)</f>
        <v>0</v>
      </c>
      <c r="O105" s="6">
        <f>VLOOKUP($B105,'Slutlig allokering'!$B$2:$AL$500,MATCH("Summa justerad allokerad tillförd energi:",'Slutlig allokering'!$B$2:$AS$2,0),FALSE)</f>
        <v>0</v>
      </c>
      <c r="P105" s="6">
        <f>VLOOKUP($B105,'Köpt hetvatten'!$B$1:$AP$500,MATCH("Med verkningsgrad:",'Köpt hetvatten'!$B$1:$AW$1,0),FALSE)</f>
        <v>0</v>
      </c>
      <c r="Q105" s="6">
        <f>VLOOKUP($B105,Spillvärme!$B$1:$AP$500,MATCH("Summa tillförd energi:",Spillvärme!$B$1:$AW$1,0),FALSE)</f>
        <v>0</v>
      </c>
      <c r="R105" s="6">
        <f>VLOOKUP($B105,Miljö!$B$1:$AP$500,MATCH("Summa tillförd energi:",Miljö!$B$1:$AW$1,0),FALSE)</f>
        <v>0</v>
      </c>
      <c r="S105" s="33">
        <f t="shared" si="16"/>
        <v>0</v>
      </c>
      <c r="T105" s="6" t="str">
        <f>VLOOKUP($B105,Miljö!$B$1:$AP$500,MATCH("Köpt prod.spec hetvatten",Miljö!$B$1:$AW$1,0),FALSE)</f>
        <v/>
      </c>
      <c r="U105" s="6">
        <f t="shared" si="17"/>
        <v>0</v>
      </c>
      <c r="V105" s="6">
        <f>VLOOKUP($B105,Leveranser!$B$1:$AP$500,MATCH("Total levererad värme",Leveranser!$B$1:$AW$1,0),FALSE)</f>
        <v>0</v>
      </c>
      <c r="W105" s="6">
        <f>IFERROR(VLOOKUP($B105,Miljö!$B$1:$AP$500,MATCH("Såld mängd produktionsspecifik fjärrvärme (GWh)",Miljö!$B$1:$AW$1,0),FALSE)/1,0)</f>
        <v>0</v>
      </c>
      <c r="X105" s="6"/>
      <c r="Y105" s="30" t="str">
        <f t="shared" si="18"/>
        <v/>
      </c>
      <c r="Z105" s="6"/>
      <c r="AA105" s="30" t="str">
        <f t="shared" si="19"/>
        <v/>
      </c>
      <c r="AC105" t="s">
        <v>20</v>
      </c>
      <c r="AD105" t="s">
        <v>20</v>
      </c>
      <c r="AE105" s="25" t="str">
        <f t="shared" si="14"/>
        <v/>
      </c>
      <c r="AF105" t="s">
        <v>20</v>
      </c>
      <c r="AG105" t="s">
        <v>20</v>
      </c>
      <c r="AM105" s="6" t="str">
        <f t="shared" si="15"/>
        <v>nej</v>
      </c>
      <c r="AO105" s="6" t="str">
        <f t="shared" si="22"/>
        <v>nej</v>
      </c>
      <c r="AQ105" s="6" t="str">
        <f t="shared" si="23"/>
        <v/>
      </c>
      <c r="AR105" s="6"/>
      <c r="AW105" t="str">
        <f t="shared" si="20"/>
        <v>nej</v>
      </c>
      <c r="AY105" s="6" t="str">
        <f t="shared" si="24"/>
        <v>nej</v>
      </c>
      <c r="BB105" s="6" t="str">
        <f t="shared" si="21"/>
        <v>Nej</v>
      </c>
      <c r="BK105" t="s">
        <v>14</v>
      </c>
    </row>
    <row r="106" spans="1:63" ht="15" customHeight="1" x14ac:dyDescent="0.35">
      <c r="A106" t="s">
        <v>80</v>
      </c>
      <c r="B106" t="s">
        <v>118</v>
      </c>
      <c r="C106">
        <v>0.26272800000000002</v>
      </c>
      <c r="D106">
        <v>47.395200000000003</v>
      </c>
      <c r="E106">
        <v>12.884499999999999</v>
      </c>
      <c r="F106">
        <v>0.113399</v>
      </c>
      <c r="G106" t="s">
        <v>14</v>
      </c>
      <c r="H106" t="s">
        <v>10</v>
      </c>
      <c r="K106" s="6">
        <f>VLOOKUP($B106,'Egen hetvattenprod'!$B$1:$AP$500,MATCH("Summa tillförd energi:",'Egen hetvattenprod'!$B$1:$AY$1,0),FALSE)</f>
        <v>32.743000000000002</v>
      </c>
      <c r="L106" s="6">
        <f>VLOOKUP($B106,Kraftvärmeprod!$B$1:$AO$500,MATCH("Summa tillförd energi:",Kraftvärmeprod!$B$1:$AV$1,0),FALSE)</f>
        <v>0</v>
      </c>
      <c r="M106" s="33">
        <f>VLOOKUP($B106,'Allokerad kvv'!$B$1:$AO$500,MATCH("Summa allokerad tillförd energi:",'Allokerad kvv'!$B$1:$AV$1,0),FALSE)</f>
        <v>0</v>
      </c>
      <c r="N106" s="33">
        <f>VLOOKUP($B106,'Justerad allokering'!$B$1:$AO$500,MATCH("Summa justerad allokerad tillförd energi:",'Justerad allokering'!$B$1:$AV$1,0),FALSE)</f>
        <v>0</v>
      </c>
      <c r="O106" s="6">
        <f>VLOOKUP($B106,'Slutlig allokering'!$B$2:$AL$500,MATCH("Summa justerad allokerad tillförd energi:",'Slutlig allokering'!$B$2:$AS$2,0),FALSE)</f>
        <v>0</v>
      </c>
      <c r="P106" s="6">
        <f>VLOOKUP($B106,'Köpt hetvatten'!$B$1:$AP$500,MATCH("Med verkningsgrad:",'Köpt hetvatten'!$B$1:$AW$1,0),FALSE)</f>
        <v>0</v>
      </c>
      <c r="Q106" s="6">
        <f>VLOOKUP($B106,Spillvärme!$B$1:$AP$500,MATCH("Summa tillförd energi:",Spillvärme!$B$1:$AW$1,0),FALSE)</f>
        <v>0</v>
      </c>
      <c r="R106" s="6">
        <f>VLOOKUP($B106,Miljö!$B$1:$AP$500,MATCH("Summa tillförd energi:",Miljö!$B$1:$AW$1,0),FALSE)</f>
        <v>0.90500000000000003</v>
      </c>
      <c r="S106" s="33">
        <f t="shared" si="16"/>
        <v>0</v>
      </c>
      <c r="T106" s="6" t="str">
        <f>VLOOKUP($B106,Miljö!$B$1:$AP$500,MATCH("Köpt prod.spec hetvatten",Miljö!$B$1:$AW$1,0),FALSE)</f>
        <v/>
      </c>
      <c r="U106" s="6">
        <f t="shared" si="17"/>
        <v>33.648000000000003</v>
      </c>
      <c r="V106" s="6">
        <f>VLOOKUP($B106,Leveranser!$B$1:$AP$500,MATCH("Total levererad värme",Leveranser!$B$1:$AW$1,0),FALSE)</f>
        <v>25.323</v>
      </c>
      <c r="W106" s="6">
        <f>IFERROR(VLOOKUP($B106,Miljö!$B$1:$AP$500,MATCH("Såld mängd produktionsspecifik fjärrvärme (GWh)",Miljö!$B$1:$AW$1,0),FALSE)/1,0)</f>
        <v>0</v>
      </c>
      <c r="X106" s="6"/>
      <c r="Y106" s="30">
        <f t="shared" si="18"/>
        <v>0.75258559201141217</v>
      </c>
      <c r="Z106" s="6"/>
      <c r="AA106" s="30" t="str">
        <f t="shared" si="19"/>
        <v/>
      </c>
      <c r="AC106" t="s">
        <v>10</v>
      </c>
      <c r="AD106" t="s">
        <v>20</v>
      </c>
      <c r="AE106" s="25" t="str">
        <f t="shared" si="14"/>
        <v>ja</v>
      </c>
      <c r="AF106" t="s">
        <v>20</v>
      </c>
      <c r="AG106" t="s">
        <v>20</v>
      </c>
      <c r="AM106" s="6" t="str">
        <f t="shared" si="15"/>
        <v/>
      </c>
      <c r="AO106" s="6" t="str">
        <f t="shared" si="22"/>
        <v/>
      </c>
      <c r="AQ106" s="6" t="str">
        <f t="shared" si="23"/>
        <v/>
      </c>
      <c r="AR106" s="6"/>
      <c r="AW106" t="str">
        <f t="shared" si="20"/>
        <v/>
      </c>
      <c r="AY106" s="6" t="str">
        <f t="shared" si="24"/>
        <v/>
      </c>
      <c r="BB106" s="6" t="str">
        <f t="shared" si="21"/>
        <v>Ja</v>
      </c>
      <c r="BK106" t="s">
        <v>10</v>
      </c>
    </row>
    <row r="107" spans="1:63" ht="15" customHeight="1" x14ac:dyDescent="0.35">
      <c r="A107" t="s">
        <v>80</v>
      </c>
      <c r="B107" t="s">
        <v>119</v>
      </c>
      <c r="C107">
        <v>0.13933300000000001</v>
      </c>
      <c r="D107">
        <v>22.174900000000001</v>
      </c>
      <c r="E107">
        <v>11.914400000000001</v>
      </c>
      <c r="F107">
        <v>4.9910900000000001E-2</v>
      </c>
      <c r="G107" t="s">
        <v>14</v>
      </c>
      <c r="H107" t="s">
        <v>10</v>
      </c>
      <c r="K107" s="6">
        <f>VLOOKUP($B107,'Egen hetvattenprod'!$B$1:$AP$500,MATCH("Summa tillförd energi:",'Egen hetvattenprod'!$B$1:$AY$1,0),FALSE)</f>
        <v>11.079999999999998</v>
      </c>
      <c r="L107" s="6">
        <f>VLOOKUP($B107,Kraftvärmeprod!$B$1:$AO$500,MATCH("Summa tillförd energi:",Kraftvärmeprod!$B$1:$AV$1,0),FALSE)</f>
        <v>0</v>
      </c>
      <c r="M107" s="33">
        <f>VLOOKUP($B107,'Allokerad kvv'!$B$1:$AO$500,MATCH("Summa allokerad tillförd energi:",'Allokerad kvv'!$B$1:$AV$1,0),FALSE)</f>
        <v>0</v>
      </c>
      <c r="N107" s="33">
        <f>VLOOKUP($B107,'Justerad allokering'!$B$1:$AO$500,MATCH("Summa justerad allokerad tillförd energi:",'Justerad allokering'!$B$1:$AV$1,0),FALSE)</f>
        <v>0</v>
      </c>
      <c r="O107" s="6">
        <f>VLOOKUP($B107,'Slutlig allokering'!$B$2:$AL$500,MATCH("Summa justerad allokerad tillförd energi:",'Slutlig allokering'!$B$2:$AS$2,0),FALSE)</f>
        <v>0</v>
      </c>
      <c r="P107" s="6">
        <f>VLOOKUP($B107,'Köpt hetvatten'!$B$1:$AP$500,MATCH("Med verkningsgrad:",'Köpt hetvatten'!$B$1:$AW$1,0),FALSE)</f>
        <v>0</v>
      </c>
      <c r="Q107" s="6">
        <f>VLOOKUP($B107,Spillvärme!$B$1:$AP$500,MATCH("Summa tillförd energi:",Spillvärme!$B$1:$AW$1,0),FALSE)</f>
        <v>0</v>
      </c>
      <c r="R107" s="6">
        <f>VLOOKUP($B107,Miljö!$B$1:$AP$500,MATCH("Summa tillförd energi:",Miljö!$B$1:$AW$1,0),FALSE)</f>
        <v>0.14000000000000001</v>
      </c>
      <c r="S107" s="33">
        <f t="shared" si="16"/>
        <v>0</v>
      </c>
      <c r="T107" s="6" t="str">
        <f>VLOOKUP($B107,Miljö!$B$1:$AP$500,MATCH("Köpt prod.spec hetvatten",Miljö!$B$1:$AW$1,0),FALSE)</f>
        <v/>
      </c>
      <c r="U107" s="6">
        <f t="shared" si="17"/>
        <v>11.219999999999999</v>
      </c>
      <c r="V107" s="6">
        <f>VLOOKUP($B107,Leveranser!$B$1:$AP$500,MATCH("Total levererad värme",Leveranser!$B$1:$AW$1,0),FALSE)</f>
        <v>10.199999999999999</v>
      </c>
      <c r="W107" s="6">
        <f>IFERROR(VLOOKUP($B107,Miljö!$B$1:$AP$500,MATCH("Såld mängd produktionsspecifik fjärrvärme (GWh)",Miljö!$B$1:$AW$1,0),FALSE)/1,0)</f>
        <v>0</v>
      </c>
      <c r="X107" s="6"/>
      <c r="Y107" s="30">
        <f t="shared" si="18"/>
        <v>0.90909090909090917</v>
      </c>
      <c r="Z107" s="6"/>
      <c r="AA107" s="30" t="str">
        <f t="shared" si="19"/>
        <v/>
      </c>
      <c r="AC107" t="s">
        <v>10</v>
      </c>
      <c r="AD107" t="s">
        <v>20</v>
      </c>
      <c r="AE107" s="25" t="str">
        <f t="shared" si="14"/>
        <v>ja</v>
      </c>
      <c r="AF107" t="s">
        <v>20</v>
      </c>
      <c r="AG107" t="s">
        <v>20</v>
      </c>
      <c r="AM107" s="6" t="str">
        <f t="shared" si="15"/>
        <v/>
      </c>
      <c r="AO107" s="6" t="str">
        <f t="shared" si="22"/>
        <v/>
      </c>
      <c r="AQ107" s="6" t="str">
        <f t="shared" si="23"/>
        <v/>
      </c>
      <c r="AR107" s="6"/>
      <c r="AW107" t="str">
        <f t="shared" si="20"/>
        <v/>
      </c>
      <c r="AY107" s="6" t="str">
        <f t="shared" si="24"/>
        <v/>
      </c>
      <c r="BB107" s="6" t="str">
        <f t="shared" si="21"/>
        <v>Ja</v>
      </c>
      <c r="BK107" t="s">
        <v>10</v>
      </c>
    </row>
    <row r="108" spans="1:63" ht="15" customHeight="1" x14ac:dyDescent="0.35">
      <c r="A108" t="s">
        <v>80</v>
      </c>
      <c r="B108" t="s">
        <v>120</v>
      </c>
      <c r="C108">
        <v>0.11215799999999999</v>
      </c>
      <c r="D108">
        <v>23.383299999999998</v>
      </c>
      <c r="E108">
        <v>9.1235199999999992</v>
      </c>
      <c r="F108">
        <v>2.5200299999999998E-2</v>
      </c>
      <c r="G108" t="s">
        <v>14</v>
      </c>
      <c r="H108" t="s">
        <v>10</v>
      </c>
      <c r="K108" s="6">
        <f>VLOOKUP($B108,'Egen hetvattenprod'!$B$1:$AP$500,MATCH("Summa tillförd energi:",'Egen hetvattenprod'!$B$1:$AY$1,0),FALSE)</f>
        <v>24.8</v>
      </c>
      <c r="L108" s="6">
        <f>VLOOKUP($B108,Kraftvärmeprod!$B$1:$AO$500,MATCH("Summa tillförd energi:",Kraftvärmeprod!$B$1:$AV$1,0),FALSE)</f>
        <v>0</v>
      </c>
      <c r="M108" s="33">
        <f>VLOOKUP($B108,'Allokerad kvv'!$B$1:$AO$500,MATCH("Summa allokerad tillförd energi:",'Allokerad kvv'!$B$1:$AV$1,0),FALSE)</f>
        <v>0</v>
      </c>
      <c r="N108" s="33">
        <f>VLOOKUP($B108,'Justerad allokering'!$B$1:$AO$500,MATCH("Summa justerad allokerad tillförd energi:",'Justerad allokering'!$B$1:$AV$1,0),FALSE)</f>
        <v>0</v>
      </c>
      <c r="O108" s="6">
        <f>VLOOKUP($B108,'Slutlig allokering'!$B$2:$AL$500,MATCH("Summa justerad allokerad tillförd energi:",'Slutlig allokering'!$B$2:$AS$2,0),FALSE)</f>
        <v>0</v>
      </c>
      <c r="P108" s="6">
        <f>VLOOKUP($B108,'Köpt hetvatten'!$B$1:$AP$500,MATCH("Med verkningsgrad:",'Köpt hetvatten'!$B$1:$AW$1,0),FALSE)</f>
        <v>0</v>
      </c>
      <c r="Q108" s="6">
        <f>VLOOKUP($B108,Spillvärme!$B$1:$AP$500,MATCH("Summa tillförd energi:",Spillvärme!$B$1:$AW$1,0),FALSE)</f>
        <v>0</v>
      </c>
      <c r="R108" s="6">
        <f>VLOOKUP($B108,Miljö!$B$1:$AP$500,MATCH("Summa tillförd energi:",Miljö!$B$1:$AW$1,0),FALSE)</f>
        <v>0.41</v>
      </c>
      <c r="S108" s="33">
        <f t="shared" si="16"/>
        <v>0</v>
      </c>
      <c r="T108" s="6" t="str">
        <f>VLOOKUP($B108,Miljö!$B$1:$AP$500,MATCH("Köpt prod.spec hetvatten",Miljö!$B$1:$AW$1,0),FALSE)</f>
        <v/>
      </c>
      <c r="U108" s="6">
        <f t="shared" si="17"/>
        <v>25.21</v>
      </c>
      <c r="V108" s="6">
        <f>VLOOKUP($B108,Leveranser!$B$1:$AP$500,MATCH("Total levererad värme",Leveranser!$B$1:$AW$1,0),FALSE)</f>
        <v>19.600000000000001</v>
      </c>
      <c r="W108" s="6">
        <f>IFERROR(VLOOKUP($B108,Miljö!$B$1:$AP$500,MATCH("Såld mängd produktionsspecifik fjärrvärme (GWh)",Miljö!$B$1:$AW$1,0),FALSE)/1,0)</f>
        <v>0</v>
      </c>
      <c r="X108" s="6"/>
      <c r="Y108" s="30">
        <f t="shared" si="18"/>
        <v>0.77746925823086077</v>
      </c>
      <c r="Z108" s="6"/>
      <c r="AA108" s="30" t="str">
        <f t="shared" si="19"/>
        <v/>
      </c>
      <c r="AC108" t="s">
        <v>10</v>
      </c>
      <c r="AD108" t="s">
        <v>20</v>
      </c>
      <c r="AE108" s="25" t="str">
        <f t="shared" si="14"/>
        <v>ja</v>
      </c>
      <c r="AF108" t="s">
        <v>20</v>
      </c>
      <c r="AG108" t="s">
        <v>20</v>
      </c>
      <c r="AM108" s="6" t="str">
        <f t="shared" si="15"/>
        <v/>
      </c>
      <c r="AO108" s="6" t="str">
        <f t="shared" si="22"/>
        <v/>
      </c>
      <c r="AQ108" s="6" t="str">
        <f t="shared" si="23"/>
        <v/>
      </c>
      <c r="AR108" s="6"/>
      <c r="AW108" t="str">
        <f t="shared" si="20"/>
        <v/>
      </c>
      <c r="AY108" s="6" t="str">
        <f t="shared" si="24"/>
        <v/>
      </c>
      <c r="BB108" s="6" t="str">
        <f t="shared" si="21"/>
        <v>Ja</v>
      </c>
      <c r="BK108" t="s">
        <v>10</v>
      </c>
    </row>
    <row r="109" spans="1:63" ht="15" customHeight="1" x14ac:dyDescent="0.35">
      <c r="A109" t="s">
        <v>80</v>
      </c>
      <c r="B109" t="s">
        <v>121</v>
      </c>
      <c r="C109">
        <v>0</v>
      </c>
      <c r="D109">
        <v>0</v>
      </c>
      <c r="E109">
        <v>0</v>
      </c>
      <c r="F109">
        <v>0</v>
      </c>
      <c r="G109" t="s">
        <v>14</v>
      </c>
      <c r="H109" t="s">
        <v>14</v>
      </c>
      <c r="K109" s="6">
        <f>VLOOKUP($B109,'Egen hetvattenprod'!$B$1:$AP$500,MATCH("Summa tillförd energi:",'Egen hetvattenprod'!$B$1:$AY$1,0),FALSE)</f>
        <v>0</v>
      </c>
      <c r="L109" s="6">
        <f>VLOOKUP($B109,Kraftvärmeprod!$B$1:$AO$500,MATCH("Summa tillförd energi:",Kraftvärmeprod!$B$1:$AV$1,0),FALSE)</f>
        <v>0</v>
      </c>
      <c r="M109" s="33">
        <f>VLOOKUP($B109,'Allokerad kvv'!$B$1:$AO$500,MATCH("Summa allokerad tillförd energi:",'Allokerad kvv'!$B$1:$AV$1,0),FALSE)</f>
        <v>0</v>
      </c>
      <c r="N109" s="33">
        <f>VLOOKUP($B109,'Justerad allokering'!$B$1:$AO$500,MATCH("Summa justerad allokerad tillförd energi:",'Justerad allokering'!$B$1:$AV$1,0),FALSE)</f>
        <v>0</v>
      </c>
      <c r="O109" s="6">
        <f>VLOOKUP($B109,'Slutlig allokering'!$B$2:$AL$500,MATCH("Summa justerad allokerad tillförd energi:",'Slutlig allokering'!$B$2:$AS$2,0),FALSE)</f>
        <v>0</v>
      </c>
      <c r="P109" s="6">
        <f>VLOOKUP($B109,'Köpt hetvatten'!$B$1:$AP$500,MATCH("Med verkningsgrad:",'Köpt hetvatten'!$B$1:$AW$1,0),FALSE)</f>
        <v>0</v>
      </c>
      <c r="Q109" s="6">
        <f>VLOOKUP($B109,Spillvärme!$B$1:$AP$500,MATCH("Summa tillförd energi:",Spillvärme!$B$1:$AW$1,0),FALSE)</f>
        <v>0</v>
      </c>
      <c r="R109" s="6">
        <f>VLOOKUP($B109,Miljö!$B$1:$AP$500,MATCH("Summa tillförd energi:",Miljö!$B$1:$AW$1,0),FALSE)</f>
        <v>0</v>
      </c>
      <c r="S109" s="33">
        <f t="shared" si="16"/>
        <v>0</v>
      </c>
      <c r="T109" s="6" t="str">
        <f>VLOOKUP($B109,Miljö!$B$1:$AP$500,MATCH("Köpt prod.spec hetvatten",Miljö!$B$1:$AW$1,0),FALSE)</f>
        <v/>
      </c>
      <c r="U109" s="6">
        <f t="shared" si="17"/>
        <v>0</v>
      </c>
      <c r="V109" s="6">
        <f>VLOOKUP($B109,Leveranser!$B$1:$AP$500,MATCH("Total levererad värme",Leveranser!$B$1:$AW$1,0),FALSE)</f>
        <v>0</v>
      </c>
      <c r="W109" s="6">
        <f>IFERROR(VLOOKUP($B109,Miljö!$B$1:$AP$500,MATCH("Såld mängd produktionsspecifik fjärrvärme (GWh)",Miljö!$B$1:$AW$1,0),FALSE)/1,0)</f>
        <v>0</v>
      </c>
      <c r="X109" s="6"/>
      <c r="Y109" s="30" t="str">
        <f t="shared" si="18"/>
        <v/>
      </c>
      <c r="Z109" s="6"/>
      <c r="AA109" s="30" t="str">
        <f t="shared" si="19"/>
        <v/>
      </c>
      <c r="AC109" t="s">
        <v>20</v>
      </c>
      <c r="AD109" t="s">
        <v>20</v>
      </c>
      <c r="AE109" s="25" t="str">
        <f t="shared" si="14"/>
        <v/>
      </c>
      <c r="AF109" t="s">
        <v>20</v>
      </c>
      <c r="AG109" t="s">
        <v>20</v>
      </c>
      <c r="AM109" s="6" t="str">
        <f t="shared" si="15"/>
        <v>nej</v>
      </c>
      <c r="AO109" s="6" t="str">
        <f t="shared" si="22"/>
        <v>nej</v>
      </c>
      <c r="AQ109" s="6" t="str">
        <f t="shared" si="23"/>
        <v/>
      </c>
      <c r="AR109" s="6"/>
      <c r="AW109" t="str">
        <f t="shared" si="20"/>
        <v>nej</v>
      </c>
      <c r="AY109" s="6" t="str">
        <f t="shared" si="24"/>
        <v>nej</v>
      </c>
      <c r="BB109" s="6" t="str">
        <f t="shared" si="21"/>
        <v>Nej</v>
      </c>
      <c r="BK109" t="s">
        <v>14</v>
      </c>
    </row>
    <row r="110" spans="1:63" ht="15" customHeight="1" x14ac:dyDescent="0.35">
      <c r="A110" t="s">
        <v>80</v>
      </c>
      <c r="B110" t="s">
        <v>122</v>
      </c>
      <c r="C110">
        <v>0</v>
      </c>
      <c r="D110">
        <v>0</v>
      </c>
      <c r="E110">
        <v>0</v>
      </c>
      <c r="F110">
        <v>0</v>
      </c>
      <c r="G110" t="s">
        <v>14</v>
      </c>
      <c r="H110" t="s">
        <v>14</v>
      </c>
      <c r="K110" s="6">
        <f>VLOOKUP($B110,'Egen hetvattenprod'!$B$1:$AP$500,MATCH("Summa tillförd energi:",'Egen hetvattenprod'!$B$1:$AY$1,0),FALSE)</f>
        <v>0</v>
      </c>
      <c r="L110" s="6">
        <f>VLOOKUP($B110,Kraftvärmeprod!$B$1:$AO$500,MATCH("Summa tillförd energi:",Kraftvärmeprod!$B$1:$AV$1,0),FALSE)</f>
        <v>0</v>
      </c>
      <c r="M110" s="33">
        <f>VLOOKUP($B110,'Allokerad kvv'!$B$1:$AO$500,MATCH("Summa allokerad tillförd energi:",'Allokerad kvv'!$B$1:$AV$1,0),FALSE)</f>
        <v>0</v>
      </c>
      <c r="N110" s="33">
        <f>VLOOKUP($B110,'Justerad allokering'!$B$1:$AO$500,MATCH("Summa justerad allokerad tillförd energi:",'Justerad allokering'!$B$1:$AV$1,0),FALSE)</f>
        <v>0</v>
      </c>
      <c r="O110" s="6">
        <f>VLOOKUP($B110,'Slutlig allokering'!$B$2:$AL$500,MATCH("Summa justerad allokerad tillförd energi:",'Slutlig allokering'!$B$2:$AS$2,0),FALSE)</f>
        <v>0</v>
      </c>
      <c r="P110" s="6">
        <f>VLOOKUP($B110,'Köpt hetvatten'!$B$1:$AP$500,MATCH("Med verkningsgrad:",'Köpt hetvatten'!$B$1:$AW$1,0),FALSE)</f>
        <v>0</v>
      </c>
      <c r="Q110" s="6">
        <f>VLOOKUP($B110,Spillvärme!$B$1:$AP$500,MATCH("Summa tillförd energi:",Spillvärme!$B$1:$AW$1,0),FALSE)</f>
        <v>0</v>
      </c>
      <c r="R110" s="6">
        <f>VLOOKUP($B110,Miljö!$B$1:$AP$500,MATCH("Summa tillförd energi:",Miljö!$B$1:$AW$1,0),FALSE)</f>
        <v>0</v>
      </c>
      <c r="S110" s="33">
        <f t="shared" si="16"/>
        <v>0</v>
      </c>
      <c r="T110" s="6" t="str">
        <f>VLOOKUP($B110,Miljö!$B$1:$AP$500,MATCH("Köpt prod.spec hetvatten",Miljö!$B$1:$AW$1,0),FALSE)</f>
        <v/>
      </c>
      <c r="U110" s="6">
        <f t="shared" si="17"/>
        <v>0</v>
      </c>
      <c r="V110" s="6">
        <f>VLOOKUP($B110,Leveranser!$B$1:$AP$500,MATCH("Total levererad värme",Leveranser!$B$1:$AW$1,0),FALSE)</f>
        <v>0</v>
      </c>
      <c r="W110" s="6">
        <f>IFERROR(VLOOKUP($B110,Miljö!$B$1:$AP$500,MATCH("Såld mängd produktionsspecifik fjärrvärme (GWh)",Miljö!$B$1:$AW$1,0),FALSE)/1,0)</f>
        <v>0</v>
      </c>
      <c r="X110" s="6"/>
      <c r="Y110" s="30" t="str">
        <f t="shared" si="18"/>
        <v/>
      </c>
      <c r="Z110" s="6"/>
      <c r="AA110" s="30" t="str">
        <f t="shared" si="19"/>
        <v/>
      </c>
      <c r="AC110" t="s">
        <v>20</v>
      </c>
      <c r="AD110" t="s">
        <v>20</v>
      </c>
      <c r="AE110" s="25" t="str">
        <f t="shared" si="14"/>
        <v/>
      </c>
      <c r="AF110" t="s">
        <v>20</v>
      </c>
      <c r="AG110" t="s">
        <v>20</v>
      </c>
      <c r="AM110" s="6" t="str">
        <f t="shared" si="15"/>
        <v>nej</v>
      </c>
      <c r="AO110" s="6" t="str">
        <f t="shared" si="22"/>
        <v>nej</v>
      </c>
      <c r="AQ110" s="6" t="str">
        <f t="shared" si="23"/>
        <v/>
      </c>
      <c r="AR110" s="6"/>
      <c r="AW110" t="str">
        <f t="shared" si="20"/>
        <v>nej</v>
      </c>
      <c r="AY110" s="6" t="str">
        <f t="shared" si="24"/>
        <v>nej</v>
      </c>
      <c r="BB110" s="6" t="str">
        <f t="shared" si="21"/>
        <v>Nej</v>
      </c>
      <c r="BK110" t="s">
        <v>14</v>
      </c>
    </row>
    <row r="111" spans="1:63" ht="15" customHeight="1" x14ac:dyDescent="0.35">
      <c r="A111" t="s">
        <v>80</v>
      </c>
      <c r="B111" t="s">
        <v>123</v>
      </c>
      <c r="C111">
        <v>0</v>
      </c>
      <c r="D111">
        <v>0</v>
      </c>
      <c r="E111">
        <v>0</v>
      </c>
      <c r="F111">
        <v>0</v>
      </c>
      <c r="G111" t="s">
        <v>14</v>
      </c>
      <c r="H111" t="s">
        <v>14</v>
      </c>
      <c r="K111" s="6">
        <f>VLOOKUP($B111,'Egen hetvattenprod'!$B$1:$AP$500,MATCH("Summa tillförd energi:",'Egen hetvattenprod'!$B$1:$AY$1,0),FALSE)</f>
        <v>0</v>
      </c>
      <c r="L111" s="6">
        <f>VLOOKUP($B111,Kraftvärmeprod!$B$1:$AO$500,MATCH("Summa tillförd energi:",Kraftvärmeprod!$B$1:$AV$1,0),FALSE)</f>
        <v>0</v>
      </c>
      <c r="M111" s="33">
        <f>VLOOKUP($B111,'Allokerad kvv'!$B$1:$AO$500,MATCH("Summa allokerad tillförd energi:",'Allokerad kvv'!$B$1:$AV$1,0),FALSE)</f>
        <v>0</v>
      </c>
      <c r="N111" s="33">
        <f>VLOOKUP($B111,'Justerad allokering'!$B$1:$AO$500,MATCH("Summa justerad allokerad tillförd energi:",'Justerad allokering'!$B$1:$AV$1,0),FALSE)</f>
        <v>0</v>
      </c>
      <c r="O111" s="6">
        <f>VLOOKUP($B111,'Slutlig allokering'!$B$2:$AL$500,MATCH("Summa justerad allokerad tillförd energi:",'Slutlig allokering'!$B$2:$AS$2,0),FALSE)</f>
        <v>0</v>
      </c>
      <c r="P111" s="6">
        <f>VLOOKUP($B111,'Köpt hetvatten'!$B$1:$AP$500,MATCH("Med verkningsgrad:",'Köpt hetvatten'!$B$1:$AW$1,0),FALSE)</f>
        <v>0</v>
      </c>
      <c r="Q111" s="6">
        <f>VLOOKUP($B111,Spillvärme!$B$1:$AP$500,MATCH("Summa tillförd energi:",Spillvärme!$B$1:$AW$1,0),FALSE)</f>
        <v>0</v>
      </c>
      <c r="R111" s="6">
        <f>VLOOKUP($B111,Miljö!$B$1:$AP$500,MATCH("Summa tillförd energi:",Miljö!$B$1:$AW$1,0),FALSE)</f>
        <v>0</v>
      </c>
      <c r="S111" s="33">
        <f t="shared" si="16"/>
        <v>0</v>
      </c>
      <c r="T111" s="6" t="str">
        <f>VLOOKUP($B111,Miljö!$B$1:$AP$500,MATCH("Köpt prod.spec hetvatten",Miljö!$B$1:$AW$1,0),FALSE)</f>
        <v/>
      </c>
      <c r="U111" s="6">
        <f t="shared" si="17"/>
        <v>0</v>
      </c>
      <c r="V111" s="6">
        <f>VLOOKUP($B111,Leveranser!$B$1:$AP$500,MATCH("Total levererad värme",Leveranser!$B$1:$AW$1,0),FALSE)</f>
        <v>0</v>
      </c>
      <c r="W111" s="6">
        <f>IFERROR(VLOOKUP($B111,Miljö!$B$1:$AP$500,MATCH("Såld mängd produktionsspecifik fjärrvärme (GWh)",Miljö!$B$1:$AW$1,0),FALSE)/1,0)</f>
        <v>0</v>
      </c>
      <c r="X111" s="6"/>
      <c r="Y111" s="30" t="str">
        <f t="shared" si="18"/>
        <v/>
      </c>
      <c r="Z111" s="6"/>
      <c r="AA111" s="30" t="str">
        <f t="shared" si="19"/>
        <v/>
      </c>
      <c r="AC111" t="s">
        <v>20</v>
      </c>
      <c r="AD111" t="s">
        <v>20</v>
      </c>
      <c r="AE111" s="25" t="str">
        <f t="shared" si="14"/>
        <v/>
      </c>
      <c r="AF111" t="s">
        <v>20</v>
      </c>
      <c r="AG111" t="s">
        <v>20</v>
      </c>
      <c r="AM111" s="6" t="str">
        <f t="shared" si="15"/>
        <v>nej</v>
      </c>
      <c r="AO111" s="6" t="str">
        <f t="shared" si="22"/>
        <v>nej</v>
      </c>
      <c r="AQ111" s="6" t="str">
        <f t="shared" si="23"/>
        <v/>
      </c>
      <c r="AR111" s="6"/>
      <c r="AW111" t="str">
        <f t="shared" si="20"/>
        <v>nej</v>
      </c>
      <c r="AY111" s="6" t="str">
        <f t="shared" si="24"/>
        <v>nej</v>
      </c>
      <c r="BB111" s="6" t="str">
        <f t="shared" si="21"/>
        <v>Nej</v>
      </c>
      <c r="BK111" t="s">
        <v>14</v>
      </c>
    </row>
    <row r="112" spans="1:63" ht="15" customHeight="1" x14ac:dyDescent="0.35">
      <c r="A112" t="s">
        <v>80</v>
      </c>
      <c r="B112" t="s">
        <v>124</v>
      </c>
      <c r="C112">
        <v>6.6900000000000001E-2</v>
      </c>
      <c r="D112">
        <v>7.74</v>
      </c>
      <c r="E112">
        <v>0</v>
      </c>
      <c r="F112">
        <v>0.33</v>
      </c>
      <c r="G112" t="s">
        <v>14</v>
      </c>
      <c r="H112" t="s">
        <v>14</v>
      </c>
      <c r="K112" s="6">
        <f>VLOOKUP($B112,'Egen hetvattenprod'!$B$1:$AP$500,MATCH("Summa tillförd energi:",'Egen hetvattenprod'!$B$1:$AY$1,0),FALSE)</f>
        <v>0</v>
      </c>
      <c r="L112" s="6">
        <f>VLOOKUP($B112,Kraftvärmeprod!$B$1:$AO$500,MATCH("Summa tillförd energi:",Kraftvärmeprod!$B$1:$AV$1,0),FALSE)</f>
        <v>0</v>
      </c>
      <c r="M112" s="33">
        <f>VLOOKUP($B112,'Allokerad kvv'!$B$1:$AO$500,MATCH("Summa allokerad tillförd energi:",'Allokerad kvv'!$B$1:$AV$1,0),FALSE)</f>
        <v>0</v>
      </c>
      <c r="N112" s="33">
        <f>VLOOKUP($B112,'Justerad allokering'!$B$1:$AO$500,MATCH("Summa justerad allokerad tillförd energi:",'Justerad allokering'!$B$1:$AV$1,0),FALSE)</f>
        <v>0</v>
      </c>
      <c r="O112" s="6">
        <f>VLOOKUP($B112,'Slutlig allokering'!$B$2:$AL$500,MATCH("Summa justerad allokerad tillförd energi:",'Slutlig allokering'!$B$2:$AS$2,0),FALSE)</f>
        <v>0</v>
      </c>
      <c r="P112" s="6">
        <f>VLOOKUP($B112,'Köpt hetvatten'!$B$1:$AP$500,MATCH("Med verkningsgrad:",'Köpt hetvatten'!$B$1:$AW$1,0),FALSE)</f>
        <v>0</v>
      </c>
      <c r="Q112" s="6">
        <f>VLOOKUP($B112,Spillvärme!$B$1:$AP$500,MATCH("Summa tillförd energi:",Spillvärme!$B$1:$AW$1,0),FALSE)</f>
        <v>0</v>
      </c>
      <c r="R112" s="6">
        <f>VLOOKUP($B112,Miljö!$B$1:$AP$500,MATCH("Summa tillförd energi:",Miljö!$B$1:$AW$1,0),FALSE)</f>
        <v>0</v>
      </c>
      <c r="S112" s="33">
        <f t="shared" si="16"/>
        <v>0.6</v>
      </c>
      <c r="T112" s="6" t="str">
        <f>VLOOKUP($B112,Miljö!$B$1:$AP$500,MATCH("Köpt prod.spec hetvatten",Miljö!$B$1:$AW$1,0),FALSE)</f>
        <v/>
      </c>
      <c r="U112" s="6">
        <f t="shared" si="17"/>
        <v>0</v>
      </c>
      <c r="V112" s="6">
        <f>VLOOKUP($B112,Leveranser!$B$1:$AP$500,MATCH("Total levererad värme",Leveranser!$B$1:$AW$1,0),FALSE)</f>
        <v>20</v>
      </c>
      <c r="W112" s="6">
        <f>IFERROR(VLOOKUP($B112,Miljö!$B$1:$AP$500,MATCH("Såld mängd produktionsspecifik fjärrvärme (GWh)",Miljö!$B$1:$AW$1,0),FALSE)/1,0)</f>
        <v>0</v>
      </c>
      <c r="X112" s="6"/>
      <c r="Y112" s="30" t="str">
        <f t="shared" si="18"/>
        <v/>
      </c>
      <c r="Z112" s="6"/>
      <c r="AA112" s="30" t="str">
        <f t="shared" si="19"/>
        <v/>
      </c>
      <c r="AC112" t="s">
        <v>20</v>
      </c>
      <c r="AD112" t="s">
        <v>20</v>
      </c>
      <c r="AE112" s="25" t="str">
        <f t="shared" si="14"/>
        <v/>
      </c>
      <c r="AF112" t="s">
        <v>20</v>
      </c>
      <c r="AG112" t="s">
        <v>20</v>
      </c>
      <c r="AM112" s="6" t="str">
        <f t="shared" si="15"/>
        <v>nej</v>
      </c>
      <c r="AO112" s="6" t="str">
        <f t="shared" si="22"/>
        <v>nej</v>
      </c>
      <c r="AQ112" s="6" t="str">
        <f t="shared" si="23"/>
        <v/>
      </c>
      <c r="AR112" s="6"/>
      <c r="AW112" t="str">
        <f t="shared" si="20"/>
        <v>nej</v>
      </c>
      <c r="AY112" s="6" t="str">
        <f t="shared" si="24"/>
        <v>nej</v>
      </c>
      <c r="BB112" s="6" t="str">
        <f t="shared" si="21"/>
        <v>Nej</v>
      </c>
      <c r="BK112" t="s">
        <v>14</v>
      </c>
    </row>
    <row r="113" spans="1:63" ht="15" customHeight="1" x14ac:dyDescent="0.35">
      <c r="A113" t="s">
        <v>80</v>
      </c>
      <c r="B113" t="s">
        <v>125</v>
      </c>
      <c r="C113">
        <v>6.6900000000000001E-2</v>
      </c>
      <c r="D113">
        <v>7.74</v>
      </c>
      <c r="E113">
        <v>0</v>
      </c>
      <c r="F113">
        <v>0.33</v>
      </c>
      <c r="G113" t="s">
        <v>14</v>
      </c>
      <c r="H113" t="s">
        <v>14</v>
      </c>
      <c r="K113" s="6">
        <f>VLOOKUP($B113,'Egen hetvattenprod'!$B$1:$AP$500,MATCH("Summa tillförd energi:",'Egen hetvattenprod'!$B$1:$AY$1,0),FALSE)</f>
        <v>0</v>
      </c>
      <c r="L113" s="6">
        <f>VLOOKUP($B113,Kraftvärmeprod!$B$1:$AO$500,MATCH("Summa tillförd energi:",Kraftvärmeprod!$B$1:$AV$1,0),FALSE)</f>
        <v>0</v>
      </c>
      <c r="M113" s="33">
        <f>VLOOKUP($B113,'Allokerad kvv'!$B$1:$AO$500,MATCH("Summa allokerad tillförd energi:",'Allokerad kvv'!$B$1:$AV$1,0),FALSE)</f>
        <v>0</v>
      </c>
      <c r="N113" s="33">
        <f>VLOOKUP($B113,'Justerad allokering'!$B$1:$AO$500,MATCH("Summa justerad allokerad tillförd energi:",'Justerad allokering'!$B$1:$AV$1,0),FALSE)</f>
        <v>0</v>
      </c>
      <c r="O113" s="6">
        <f>VLOOKUP($B113,'Slutlig allokering'!$B$2:$AL$500,MATCH("Summa justerad allokerad tillförd energi:",'Slutlig allokering'!$B$2:$AS$2,0),FALSE)</f>
        <v>0</v>
      </c>
      <c r="P113" s="6">
        <f>VLOOKUP($B113,'Köpt hetvatten'!$B$1:$AP$500,MATCH("Med verkningsgrad:",'Köpt hetvatten'!$B$1:$AW$1,0),FALSE)</f>
        <v>0</v>
      </c>
      <c r="Q113" s="6">
        <f>VLOOKUP($B113,Spillvärme!$B$1:$AP$500,MATCH("Summa tillförd energi:",Spillvärme!$B$1:$AW$1,0),FALSE)</f>
        <v>0</v>
      </c>
      <c r="R113" s="6">
        <f>VLOOKUP($B113,Miljö!$B$1:$AP$500,MATCH("Summa tillförd energi:",Miljö!$B$1:$AW$1,0),FALSE)</f>
        <v>0</v>
      </c>
      <c r="S113" s="33">
        <f t="shared" si="16"/>
        <v>1.7969999999999999</v>
      </c>
      <c r="T113" s="6" t="str">
        <f>VLOOKUP($B113,Miljö!$B$1:$AP$500,MATCH("Köpt prod.spec hetvatten",Miljö!$B$1:$AW$1,0),FALSE)</f>
        <v/>
      </c>
      <c r="U113" s="6">
        <f t="shared" si="17"/>
        <v>0</v>
      </c>
      <c r="V113" s="6">
        <f>VLOOKUP($B113,Leveranser!$B$1:$AP$500,MATCH("Total levererad värme",Leveranser!$B$1:$AW$1,0),FALSE)</f>
        <v>59.9</v>
      </c>
      <c r="W113" s="6">
        <f>IFERROR(VLOOKUP($B113,Miljö!$B$1:$AP$500,MATCH("Såld mängd produktionsspecifik fjärrvärme (GWh)",Miljö!$B$1:$AW$1,0),FALSE)/1,0)</f>
        <v>0</v>
      </c>
      <c r="X113" s="6"/>
      <c r="Y113" s="30" t="str">
        <f t="shared" si="18"/>
        <v/>
      </c>
      <c r="Z113" s="6"/>
      <c r="AA113" s="30" t="str">
        <f t="shared" si="19"/>
        <v/>
      </c>
      <c r="AC113" t="s">
        <v>20</v>
      </c>
      <c r="AD113" t="s">
        <v>20</v>
      </c>
      <c r="AE113" s="25" t="str">
        <f t="shared" si="14"/>
        <v/>
      </c>
      <c r="AF113" t="s">
        <v>20</v>
      </c>
      <c r="AG113" t="s">
        <v>20</v>
      </c>
      <c r="AM113" s="6" t="str">
        <f t="shared" si="15"/>
        <v>nej</v>
      </c>
      <c r="AO113" s="6" t="str">
        <f t="shared" si="22"/>
        <v>nej</v>
      </c>
      <c r="AQ113" s="6" t="str">
        <f t="shared" si="23"/>
        <v/>
      </c>
      <c r="AR113" s="6"/>
      <c r="AW113" t="str">
        <f t="shared" si="20"/>
        <v>nej</v>
      </c>
      <c r="AY113" s="6" t="str">
        <f t="shared" si="24"/>
        <v>nej</v>
      </c>
      <c r="BB113" s="6" t="str">
        <f t="shared" si="21"/>
        <v>Nej</v>
      </c>
      <c r="BK113" t="s">
        <v>14</v>
      </c>
    </row>
    <row r="114" spans="1:63" ht="15" customHeight="1" x14ac:dyDescent="0.35">
      <c r="A114" t="s">
        <v>80</v>
      </c>
      <c r="B114" t="s">
        <v>126</v>
      </c>
      <c r="C114">
        <v>0</v>
      </c>
      <c r="D114">
        <v>0</v>
      </c>
      <c r="E114">
        <v>0</v>
      </c>
      <c r="F114">
        <v>0</v>
      </c>
      <c r="G114" t="s">
        <v>14</v>
      </c>
      <c r="H114" t="s">
        <v>14</v>
      </c>
      <c r="K114" s="6">
        <f>VLOOKUP($B114,'Egen hetvattenprod'!$B$1:$AP$500,MATCH("Summa tillförd energi:",'Egen hetvattenprod'!$B$1:$AY$1,0),FALSE)</f>
        <v>0</v>
      </c>
      <c r="L114" s="6">
        <f>VLOOKUP($B114,Kraftvärmeprod!$B$1:$AO$500,MATCH("Summa tillförd energi:",Kraftvärmeprod!$B$1:$AV$1,0),FALSE)</f>
        <v>0</v>
      </c>
      <c r="M114" s="33">
        <f>VLOOKUP($B114,'Allokerad kvv'!$B$1:$AO$500,MATCH("Summa allokerad tillförd energi:",'Allokerad kvv'!$B$1:$AV$1,0),FALSE)</f>
        <v>0</v>
      </c>
      <c r="N114" s="33">
        <f>VLOOKUP($B114,'Justerad allokering'!$B$1:$AO$500,MATCH("Summa justerad allokerad tillförd energi:",'Justerad allokering'!$B$1:$AV$1,0),FALSE)</f>
        <v>0</v>
      </c>
      <c r="O114" s="6">
        <f>VLOOKUP($B114,'Slutlig allokering'!$B$2:$AL$500,MATCH("Summa justerad allokerad tillförd energi:",'Slutlig allokering'!$B$2:$AS$2,0),FALSE)</f>
        <v>0</v>
      </c>
      <c r="P114" s="6">
        <f>VLOOKUP($B114,'Köpt hetvatten'!$B$1:$AP$500,MATCH("Med verkningsgrad:",'Köpt hetvatten'!$B$1:$AW$1,0),FALSE)</f>
        <v>0</v>
      </c>
      <c r="Q114" s="6">
        <f>VLOOKUP($B114,Spillvärme!$B$1:$AP$500,MATCH("Summa tillförd energi:",Spillvärme!$B$1:$AW$1,0),FALSE)</f>
        <v>0</v>
      </c>
      <c r="R114" s="6">
        <f>VLOOKUP($B114,Miljö!$B$1:$AP$500,MATCH("Summa tillförd energi:",Miljö!$B$1:$AW$1,0),FALSE)</f>
        <v>0</v>
      </c>
      <c r="S114" s="33">
        <f t="shared" si="16"/>
        <v>0</v>
      </c>
      <c r="T114" s="6" t="str">
        <f>VLOOKUP($B114,Miljö!$B$1:$AP$500,MATCH("Köpt prod.spec hetvatten",Miljö!$B$1:$AW$1,0),FALSE)</f>
        <v/>
      </c>
      <c r="U114" s="6">
        <f t="shared" si="17"/>
        <v>0</v>
      </c>
      <c r="V114" s="6">
        <f>VLOOKUP($B114,Leveranser!$B$1:$AP$500,MATCH("Total levererad värme",Leveranser!$B$1:$AW$1,0),FALSE)</f>
        <v>0</v>
      </c>
      <c r="W114" s="6">
        <f>IFERROR(VLOOKUP($B114,Miljö!$B$1:$AP$500,MATCH("Såld mängd produktionsspecifik fjärrvärme (GWh)",Miljö!$B$1:$AW$1,0),FALSE)/1,0)</f>
        <v>0</v>
      </c>
      <c r="X114" s="6"/>
      <c r="Y114" s="30" t="str">
        <f t="shared" si="18"/>
        <v/>
      </c>
      <c r="Z114" s="6"/>
      <c r="AA114" s="30" t="str">
        <f t="shared" si="19"/>
        <v/>
      </c>
      <c r="AC114" t="s">
        <v>20</v>
      </c>
      <c r="AD114" t="s">
        <v>20</v>
      </c>
      <c r="AE114" s="25" t="str">
        <f t="shared" si="14"/>
        <v/>
      </c>
      <c r="AF114" t="s">
        <v>20</v>
      </c>
      <c r="AG114" t="s">
        <v>20</v>
      </c>
      <c r="AM114" s="6" t="str">
        <f t="shared" si="15"/>
        <v>nej</v>
      </c>
      <c r="AO114" s="6" t="str">
        <f t="shared" si="22"/>
        <v>nej</v>
      </c>
      <c r="AQ114" s="6" t="str">
        <f t="shared" si="23"/>
        <v/>
      </c>
      <c r="AR114" s="6"/>
      <c r="AW114" t="str">
        <f t="shared" si="20"/>
        <v>nej</v>
      </c>
      <c r="AY114" s="6" t="str">
        <f t="shared" si="24"/>
        <v>nej</v>
      </c>
      <c r="BB114" s="6" t="str">
        <f t="shared" si="21"/>
        <v>Nej</v>
      </c>
      <c r="BK114" t="s">
        <v>14</v>
      </c>
    </row>
    <row r="115" spans="1:63" ht="15" customHeight="1" x14ac:dyDescent="0.35">
      <c r="A115" t="s">
        <v>80</v>
      </c>
      <c r="B115" t="s">
        <v>127</v>
      </c>
      <c r="C115">
        <v>0</v>
      </c>
      <c r="D115">
        <v>0</v>
      </c>
      <c r="E115">
        <v>0</v>
      </c>
      <c r="F115">
        <v>0</v>
      </c>
      <c r="G115" t="s">
        <v>14</v>
      </c>
      <c r="H115" t="s">
        <v>14</v>
      </c>
      <c r="K115" s="6">
        <f>VLOOKUP($B115,'Egen hetvattenprod'!$B$1:$AP$500,MATCH("Summa tillförd energi:",'Egen hetvattenprod'!$B$1:$AY$1,0),FALSE)</f>
        <v>0</v>
      </c>
      <c r="L115" s="6">
        <f>VLOOKUP($B115,Kraftvärmeprod!$B$1:$AO$500,MATCH("Summa tillförd energi:",Kraftvärmeprod!$B$1:$AV$1,0),FALSE)</f>
        <v>0</v>
      </c>
      <c r="M115" s="33">
        <f>VLOOKUP($B115,'Allokerad kvv'!$B$1:$AO$500,MATCH("Summa allokerad tillförd energi:",'Allokerad kvv'!$B$1:$AV$1,0),FALSE)</f>
        <v>0</v>
      </c>
      <c r="N115" s="33">
        <f>VLOOKUP($B115,'Justerad allokering'!$B$1:$AO$500,MATCH("Summa justerad allokerad tillförd energi:",'Justerad allokering'!$B$1:$AV$1,0),FALSE)</f>
        <v>0</v>
      </c>
      <c r="O115" s="6">
        <f>VLOOKUP($B115,'Slutlig allokering'!$B$2:$AL$500,MATCH("Summa justerad allokerad tillförd energi:",'Slutlig allokering'!$B$2:$AS$2,0),FALSE)</f>
        <v>0</v>
      </c>
      <c r="P115" s="6">
        <f>VLOOKUP($B115,'Köpt hetvatten'!$B$1:$AP$500,MATCH("Med verkningsgrad:",'Köpt hetvatten'!$B$1:$AW$1,0),FALSE)</f>
        <v>0</v>
      </c>
      <c r="Q115" s="6">
        <f>VLOOKUP($B115,Spillvärme!$B$1:$AP$500,MATCH("Summa tillförd energi:",Spillvärme!$B$1:$AW$1,0),FALSE)</f>
        <v>0</v>
      </c>
      <c r="R115" s="6">
        <f>VLOOKUP($B115,Miljö!$B$1:$AP$500,MATCH("Summa tillförd energi:",Miljö!$B$1:$AW$1,0),FALSE)</f>
        <v>0</v>
      </c>
      <c r="S115" s="33">
        <f t="shared" si="16"/>
        <v>0</v>
      </c>
      <c r="T115" s="6" t="str">
        <f>VLOOKUP($B115,Miljö!$B$1:$AP$500,MATCH("Köpt prod.spec hetvatten",Miljö!$B$1:$AW$1,0),FALSE)</f>
        <v/>
      </c>
      <c r="U115" s="6">
        <f t="shared" si="17"/>
        <v>0</v>
      </c>
      <c r="V115" s="6">
        <f>VLOOKUP($B115,Leveranser!$B$1:$AP$500,MATCH("Total levererad värme",Leveranser!$B$1:$AW$1,0),FALSE)</f>
        <v>0</v>
      </c>
      <c r="W115" s="6">
        <f>IFERROR(VLOOKUP($B115,Miljö!$B$1:$AP$500,MATCH("Såld mängd produktionsspecifik fjärrvärme (GWh)",Miljö!$B$1:$AW$1,0),FALSE)/1,0)</f>
        <v>0</v>
      </c>
      <c r="X115" s="6"/>
      <c r="Y115" s="30" t="str">
        <f t="shared" si="18"/>
        <v/>
      </c>
      <c r="Z115" s="6"/>
      <c r="AA115" s="30" t="str">
        <f t="shared" si="19"/>
        <v/>
      </c>
      <c r="AC115" t="s">
        <v>20</v>
      </c>
      <c r="AD115" t="s">
        <v>20</v>
      </c>
      <c r="AE115" s="25" t="str">
        <f t="shared" si="14"/>
        <v/>
      </c>
      <c r="AF115" t="s">
        <v>20</v>
      </c>
      <c r="AG115" t="s">
        <v>20</v>
      </c>
      <c r="AM115" s="6" t="str">
        <f t="shared" si="15"/>
        <v>nej</v>
      </c>
      <c r="AO115" s="6" t="str">
        <f t="shared" si="22"/>
        <v>nej</v>
      </c>
      <c r="AQ115" s="6" t="str">
        <f t="shared" si="23"/>
        <v/>
      </c>
      <c r="AR115" s="6"/>
      <c r="AW115" t="str">
        <f t="shared" si="20"/>
        <v>nej</v>
      </c>
      <c r="AY115" s="6" t="str">
        <f t="shared" si="24"/>
        <v>nej</v>
      </c>
      <c r="BB115" s="6" t="str">
        <f t="shared" si="21"/>
        <v>Nej</v>
      </c>
      <c r="BK115" t="s">
        <v>14</v>
      </c>
    </row>
    <row r="116" spans="1:63" ht="15" customHeight="1" x14ac:dyDescent="0.35">
      <c r="A116" t="s">
        <v>80</v>
      </c>
      <c r="B116" t="s">
        <v>128</v>
      </c>
      <c r="C116">
        <v>0</v>
      </c>
      <c r="D116">
        <v>0</v>
      </c>
      <c r="E116">
        <v>0</v>
      </c>
      <c r="F116">
        <v>0</v>
      </c>
      <c r="G116" t="s">
        <v>14</v>
      </c>
      <c r="H116" t="s">
        <v>14</v>
      </c>
      <c r="K116" s="6">
        <f>VLOOKUP($B116,'Egen hetvattenprod'!$B$1:$AP$500,MATCH("Summa tillförd energi:",'Egen hetvattenprod'!$B$1:$AY$1,0),FALSE)</f>
        <v>0</v>
      </c>
      <c r="L116" s="6">
        <f>VLOOKUP($B116,Kraftvärmeprod!$B$1:$AO$500,MATCH("Summa tillförd energi:",Kraftvärmeprod!$B$1:$AV$1,0),FALSE)</f>
        <v>0</v>
      </c>
      <c r="M116" s="33">
        <f>VLOOKUP($B116,'Allokerad kvv'!$B$1:$AO$500,MATCH("Summa allokerad tillförd energi:",'Allokerad kvv'!$B$1:$AV$1,0),FALSE)</f>
        <v>0</v>
      </c>
      <c r="N116" s="33">
        <f>VLOOKUP($B116,'Justerad allokering'!$B$1:$AO$500,MATCH("Summa justerad allokerad tillförd energi:",'Justerad allokering'!$B$1:$AV$1,0),FALSE)</f>
        <v>0</v>
      </c>
      <c r="O116" s="6">
        <f>VLOOKUP($B116,'Slutlig allokering'!$B$2:$AL$500,MATCH("Summa justerad allokerad tillförd energi:",'Slutlig allokering'!$B$2:$AS$2,0),FALSE)</f>
        <v>0</v>
      </c>
      <c r="P116" s="6">
        <f>VLOOKUP($B116,'Köpt hetvatten'!$B$1:$AP$500,MATCH("Med verkningsgrad:",'Köpt hetvatten'!$B$1:$AW$1,0),FALSE)</f>
        <v>0</v>
      </c>
      <c r="Q116" s="6">
        <f>VLOOKUP($B116,Spillvärme!$B$1:$AP$500,MATCH("Summa tillförd energi:",Spillvärme!$B$1:$AW$1,0),FALSE)</f>
        <v>0</v>
      </c>
      <c r="R116" s="6">
        <f>VLOOKUP($B116,Miljö!$B$1:$AP$500,MATCH("Summa tillförd energi:",Miljö!$B$1:$AW$1,0),FALSE)</f>
        <v>0</v>
      </c>
      <c r="S116" s="33">
        <f t="shared" si="16"/>
        <v>0</v>
      </c>
      <c r="T116" s="6" t="str">
        <f>VLOOKUP($B116,Miljö!$B$1:$AP$500,MATCH("Köpt prod.spec hetvatten",Miljö!$B$1:$AW$1,0),FALSE)</f>
        <v/>
      </c>
      <c r="U116" s="6">
        <f t="shared" si="17"/>
        <v>0</v>
      </c>
      <c r="V116" s="6">
        <f>VLOOKUP($B116,Leveranser!$B$1:$AP$500,MATCH("Total levererad värme",Leveranser!$B$1:$AW$1,0),FALSE)</f>
        <v>0</v>
      </c>
      <c r="W116" s="6">
        <f>IFERROR(VLOOKUP($B116,Miljö!$B$1:$AP$500,MATCH("Såld mängd produktionsspecifik fjärrvärme (GWh)",Miljö!$B$1:$AW$1,0),FALSE)/1,0)</f>
        <v>0</v>
      </c>
      <c r="X116" s="6"/>
      <c r="Y116" s="30" t="str">
        <f t="shared" si="18"/>
        <v/>
      </c>
      <c r="Z116" s="6"/>
      <c r="AA116" s="30" t="str">
        <f t="shared" si="19"/>
        <v/>
      </c>
      <c r="AC116" t="s">
        <v>20</v>
      </c>
      <c r="AD116" t="s">
        <v>20</v>
      </c>
      <c r="AE116" s="25" t="str">
        <f t="shared" si="14"/>
        <v/>
      </c>
      <c r="AF116" t="s">
        <v>20</v>
      </c>
      <c r="AG116" t="s">
        <v>20</v>
      </c>
      <c r="AM116" s="6" t="str">
        <f t="shared" si="15"/>
        <v>nej</v>
      </c>
      <c r="AO116" s="6" t="str">
        <f t="shared" si="22"/>
        <v>nej</v>
      </c>
      <c r="AQ116" s="6" t="str">
        <f t="shared" si="23"/>
        <v/>
      </c>
      <c r="AR116" s="6"/>
      <c r="AW116" t="str">
        <f t="shared" si="20"/>
        <v>nej</v>
      </c>
      <c r="AY116" s="6" t="str">
        <f t="shared" si="24"/>
        <v>nej</v>
      </c>
      <c r="BB116" s="6" t="str">
        <f t="shared" si="21"/>
        <v>Nej</v>
      </c>
      <c r="BK116" t="s">
        <v>14</v>
      </c>
    </row>
    <row r="117" spans="1:63" ht="15" customHeight="1" x14ac:dyDescent="0.35">
      <c r="A117" t="s">
        <v>80</v>
      </c>
      <c r="B117" t="s">
        <v>129</v>
      </c>
      <c r="C117">
        <v>0</v>
      </c>
      <c r="D117">
        <v>0</v>
      </c>
      <c r="E117">
        <v>0</v>
      </c>
      <c r="F117">
        <v>0</v>
      </c>
      <c r="G117" t="s">
        <v>14</v>
      </c>
      <c r="H117" t="s">
        <v>14</v>
      </c>
      <c r="K117" s="6">
        <f>VLOOKUP($B117,'Egen hetvattenprod'!$B$1:$AP$500,MATCH("Summa tillförd energi:",'Egen hetvattenprod'!$B$1:$AY$1,0),FALSE)</f>
        <v>0</v>
      </c>
      <c r="L117" s="6">
        <f>VLOOKUP($B117,Kraftvärmeprod!$B$1:$AO$500,MATCH("Summa tillförd energi:",Kraftvärmeprod!$B$1:$AV$1,0),FALSE)</f>
        <v>0</v>
      </c>
      <c r="M117" s="33">
        <f>VLOOKUP($B117,'Allokerad kvv'!$B$1:$AO$500,MATCH("Summa allokerad tillförd energi:",'Allokerad kvv'!$B$1:$AV$1,0),FALSE)</f>
        <v>0</v>
      </c>
      <c r="N117" s="33">
        <f>VLOOKUP($B117,'Justerad allokering'!$B$1:$AO$500,MATCH("Summa justerad allokerad tillförd energi:",'Justerad allokering'!$B$1:$AV$1,0),FALSE)</f>
        <v>0</v>
      </c>
      <c r="O117" s="6">
        <f>VLOOKUP($B117,'Slutlig allokering'!$B$2:$AL$500,MATCH("Summa justerad allokerad tillförd energi:",'Slutlig allokering'!$B$2:$AS$2,0),FALSE)</f>
        <v>0</v>
      </c>
      <c r="P117" s="6">
        <f>VLOOKUP($B117,'Köpt hetvatten'!$B$1:$AP$500,MATCH("Med verkningsgrad:",'Köpt hetvatten'!$B$1:$AW$1,0),FALSE)</f>
        <v>0</v>
      </c>
      <c r="Q117" s="6">
        <f>VLOOKUP($B117,Spillvärme!$B$1:$AP$500,MATCH("Summa tillförd energi:",Spillvärme!$B$1:$AW$1,0),FALSE)</f>
        <v>0</v>
      </c>
      <c r="R117" s="6">
        <f>VLOOKUP($B117,Miljö!$B$1:$AP$500,MATCH("Summa tillförd energi:",Miljö!$B$1:$AW$1,0),FALSE)</f>
        <v>0</v>
      </c>
      <c r="S117" s="33">
        <f t="shared" si="16"/>
        <v>0</v>
      </c>
      <c r="T117" s="6" t="str">
        <f>VLOOKUP($B117,Miljö!$B$1:$AP$500,MATCH("Köpt prod.spec hetvatten",Miljö!$B$1:$AW$1,0),FALSE)</f>
        <v/>
      </c>
      <c r="U117" s="6">
        <f t="shared" si="17"/>
        <v>0</v>
      </c>
      <c r="V117" s="6">
        <f>VLOOKUP($B117,Leveranser!$B$1:$AP$500,MATCH("Total levererad värme",Leveranser!$B$1:$AW$1,0),FALSE)</f>
        <v>0</v>
      </c>
      <c r="W117" s="6">
        <f>IFERROR(VLOOKUP($B117,Miljö!$B$1:$AP$500,MATCH("Såld mängd produktionsspecifik fjärrvärme (GWh)",Miljö!$B$1:$AW$1,0),FALSE)/1,0)</f>
        <v>0</v>
      </c>
      <c r="X117" s="6"/>
      <c r="Y117" s="30" t="str">
        <f t="shared" si="18"/>
        <v/>
      </c>
      <c r="Z117" s="6"/>
      <c r="AA117" s="30" t="str">
        <f t="shared" si="19"/>
        <v/>
      </c>
      <c r="AC117" t="s">
        <v>20</v>
      </c>
      <c r="AD117" t="s">
        <v>20</v>
      </c>
      <c r="AE117" s="25" t="str">
        <f t="shared" si="14"/>
        <v/>
      </c>
      <c r="AF117" t="s">
        <v>20</v>
      </c>
      <c r="AG117" t="s">
        <v>20</v>
      </c>
      <c r="AM117" s="6" t="str">
        <f t="shared" si="15"/>
        <v>nej</v>
      </c>
      <c r="AO117" s="6" t="str">
        <f t="shared" si="22"/>
        <v>nej</v>
      </c>
      <c r="AQ117" s="6" t="str">
        <f t="shared" si="23"/>
        <v/>
      </c>
      <c r="AR117" s="6"/>
      <c r="AW117" t="str">
        <f t="shared" si="20"/>
        <v>nej</v>
      </c>
      <c r="AY117" s="6" t="str">
        <f t="shared" si="24"/>
        <v>nej</v>
      </c>
      <c r="BB117" s="6" t="str">
        <f t="shared" si="21"/>
        <v>Nej</v>
      </c>
      <c r="BK117" t="s">
        <v>14</v>
      </c>
    </row>
    <row r="118" spans="1:63" ht="15" customHeight="1" x14ac:dyDescent="0.35">
      <c r="A118" t="s">
        <v>80</v>
      </c>
      <c r="B118" t="s">
        <v>130</v>
      </c>
      <c r="C118">
        <v>0</v>
      </c>
      <c r="D118">
        <v>0</v>
      </c>
      <c r="E118">
        <v>0</v>
      </c>
      <c r="F118">
        <v>0</v>
      </c>
      <c r="G118" t="s">
        <v>14</v>
      </c>
      <c r="H118" t="s">
        <v>14</v>
      </c>
      <c r="K118" s="6">
        <f>VLOOKUP($B118,'Egen hetvattenprod'!$B$1:$AP$500,MATCH("Summa tillförd energi:",'Egen hetvattenprod'!$B$1:$AY$1,0),FALSE)</f>
        <v>0</v>
      </c>
      <c r="L118" s="6">
        <f>VLOOKUP($B118,Kraftvärmeprod!$B$1:$AO$500,MATCH("Summa tillförd energi:",Kraftvärmeprod!$B$1:$AV$1,0),FALSE)</f>
        <v>0</v>
      </c>
      <c r="M118" s="33">
        <f>VLOOKUP($B118,'Allokerad kvv'!$B$1:$AO$500,MATCH("Summa allokerad tillförd energi:",'Allokerad kvv'!$B$1:$AV$1,0),FALSE)</f>
        <v>0</v>
      </c>
      <c r="N118" s="33">
        <f>VLOOKUP($B118,'Justerad allokering'!$B$1:$AO$500,MATCH("Summa justerad allokerad tillförd energi:",'Justerad allokering'!$B$1:$AV$1,0),FALSE)</f>
        <v>0</v>
      </c>
      <c r="O118" s="6">
        <f>VLOOKUP($B118,'Slutlig allokering'!$B$2:$AL$500,MATCH("Summa justerad allokerad tillförd energi:",'Slutlig allokering'!$B$2:$AS$2,0),FALSE)</f>
        <v>0</v>
      </c>
      <c r="P118" s="6">
        <f>VLOOKUP($B118,'Köpt hetvatten'!$B$1:$AP$500,MATCH("Med verkningsgrad:",'Köpt hetvatten'!$B$1:$AW$1,0),FALSE)</f>
        <v>0</v>
      </c>
      <c r="Q118" s="6">
        <f>VLOOKUP($B118,Spillvärme!$B$1:$AP$500,MATCH("Summa tillförd energi:",Spillvärme!$B$1:$AW$1,0),FALSE)</f>
        <v>0</v>
      </c>
      <c r="R118" s="6">
        <f>VLOOKUP($B118,Miljö!$B$1:$AP$500,MATCH("Summa tillförd energi:",Miljö!$B$1:$AW$1,0),FALSE)</f>
        <v>0</v>
      </c>
      <c r="S118" s="33">
        <f t="shared" si="16"/>
        <v>0</v>
      </c>
      <c r="T118" s="6" t="str">
        <f>VLOOKUP($B118,Miljö!$B$1:$AP$500,MATCH("Köpt prod.spec hetvatten",Miljö!$B$1:$AW$1,0),FALSE)</f>
        <v/>
      </c>
      <c r="U118" s="6">
        <f t="shared" si="17"/>
        <v>0</v>
      </c>
      <c r="V118" s="6">
        <f>VLOOKUP($B118,Leveranser!$B$1:$AP$500,MATCH("Total levererad värme",Leveranser!$B$1:$AW$1,0),FALSE)</f>
        <v>0</v>
      </c>
      <c r="W118" s="6">
        <f>IFERROR(VLOOKUP($B118,Miljö!$B$1:$AP$500,MATCH("Såld mängd produktionsspecifik fjärrvärme (GWh)",Miljö!$B$1:$AW$1,0),FALSE)/1,0)</f>
        <v>0</v>
      </c>
      <c r="X118" s="6"/>
      <c r="Y118" s="30" t="str">
        <f t="shared" si="18"/>
        <v/>
      </c>
      <c r="Z118" s="6"/>
      <c r="AA118" s="30" t="str">
        <f t="shared" si="19"/>
        <v/>
      </c>
      <c r="AC118" t="s">
        <v>20</v>
      </c>
      <c r="AD118" t="s">
        <v>20</v>
      </c>
      <c r="AE118" s="25" t="str">
        <f t="shared" si="14"/>
        <v/>
      </c>
      <c r="AF118" t="s">
        <v>20</v>
      </c>
      <c r="AG118" t="s">
        <v>20</v>
      </c>
      <c r="AM118" s="6" t="str">
        <f t="shared" si="15"/>
        <v>nej</v>
      </c>
      <c r="AO118" s="6" t="str">
        <f t="shared" si="22"/>
        <v>nej</v>
      </c>
      <c r="AQ118" s="6" t="str">
        <f t="shared" si="23"/>
        <v/>
      </c>
      <c r="AR118" s="6"/>
      <c r="AW118" t="str">
        <f t="shared" si="20"/>
        <v>nej</v>
      </c>
      <c r="AY118" s="6" t="str">
        <f t="shared" si="24"/>
        <v>nej</v>
      </c>
      <c r="BB118" s="6" t="str">
        <f t="shared" si="21"/>
        <v>Nej</v>
      </c>
      <c r="BK118" t="s">
        <v>14</v>
      </c>
    </row>
    <row r="119" spans="1:63" ht="15" customHeight="1" x14ac:dyDescent="0.35">
      <c r="A119" t="s">
        <v>80</v>
      </c>
      <c r="B119" t="s">
        <v>131</v>
      </c>
      <c r="C119">
        <v>0</v>
      </c>
      <c r="D119">
        <v>0</v>
      </c>
      <c r="E119">
        <v>0</v>
      </c>
      <c r="F119">
        <v>0</v>
      </c>
      <c r="G119" t="s">
        <v>14</v>
      </c>
      <c r="H119" t="s">
        <v>14</v>
      </c>
      <c r="K119" s="6">
        <f>VLOOKUP($B119,'Egen hetvattenprod'!$B$1:$AP$500,MATCH("Summa tillförd energi:",'Egen hetvattenprod'!$B$1:$AY$1,0),FALSE)</f>
        <v>0</v>
      </c>
      <c r="L119" s="6">
        <f>VLOOKUP($B119,Kraftvärmeprod!$B$1:$AO$500,MATCH("Summa tillförd energi:",Kraftvärmeprod!$B$1:$AV$1,0),FALSE)</f>
        <v>0</v>
      </c>
      <c r="M119" s="33">
        <f>VLOOKUP($B119,'Allokerad kvv'!$B$1:$AO$500,MATCH("Summa allokerad tillförd energi:",'Allokerad kvv'!$B$1:$AV$1,0),FALSE)</f>
        <v>0</v>
      </c>
      <c r="N119" s="33">
        <f>VLOOKUP($B119,'Justerad allokering'!$B$1:$AO$500,MATCH("Summa justerad allokerad tillförd energi:",'Justerad allokering'!$B$1:$AV$1,0),FALSE)</f>
        <v>0</v>
      </c>
      <c r="O119" s="6">
        <f>VLOOKUP($B119,'Slutlig allokering'!$B$2:$AL$500,MATCH("Summa justerad allokerad tillförd energi:",'Slutlig allokering'!$B$2:$AS$2,0),FALSE)</f>
        <v>0</v>
      </c>
      <c r="P119" s="6">
        <f>VLOOKUP($B119,'Köpt hetvatten'!$B$1:$AP$500,MATCH("Med verkningsgrad:",'Köpt hetvatten'!$B$1:$AW$1,0),FALSE)</f>
        <v>0</v>
      </c>
      <c r="Q119" s="6">
        <f>VLOOKUP($B119,Spillvärme!$B$1:$AP$500,MATCH("Summa tillförd energi:",Spillvärme!$B$1:$AW$1,0),FALSE)</f>
        <v>0</v>
      </c>
      <c r="R119" s="6">
        <f>VLOOKUP($B119,Miljö!$B$1:$AP$500,MATCH("Summa tillförd energi:",Miljö!$B$1:$AW$1,0),FALSE)</f>
        <v>0</v>
      </c>
      <c r="S119" s="33">
        <f t="shared" si="16"/>
        <v>0</v>
      </c>
      <c r="T119" s="6" t="str">
        <f>VLOOKUP($B119,Miljö!$B$1:$AP$500,MATCH("Köpt prod.spec hetvatten",Miljö!$B$1:$AW$1,0),FALSE)</f>
        <v/>
      </c>
      <c r="U119" s="6">
        <f t="shared" si="17"/>
        <v>0</v>
      </c>
      <c r="V119" s="6">
        <f>VLOOKUP($B119,Leveranser!$B$1:$AP$500,MATCH("Total levererad värme",Leveranser!$B$1:$AW$1,0),FALSE)</f>
        <v>0</v>
      </c>
      <c r="W119" s="6">
        <f>IFERROR(VLOOKUP($B119,Miljö!$B$1:$AP$500,MATCH("Såld mängd produktionsspecifik fjärrvärme (GWh)",Miljö!$B$1:$AW$1,0),FALSE)/1,0)</f>
        <v>0</v>
      </c>
      <c r="X119" s="6"/>
      <c r="Y119" s="30" t="str">
        <f t="shared" si="18"/>
        <v/>
      </c>
      <c r="Z119" s="6"/>
      <c r="AA119" s="30" t="str">
        <f t="shared" si="19"/>
        <v/>
      </c>
      <c r="AC119" t="s">
        <v>20</v>
      </c>
      <c r="AD119" t="s">
        <v>20</v>
      </c>
      <c r="AE119" s="25" t="str">
        <f t="shared" si="14"/>
        <v/>
      </c>
      <c r="AF119" t="s">
        <v>20</v>
      </c>
      <c r="AG119" t="s">
        <v>20</v>
      </c>
      <c r="AM119" s="6" t="str">
        <f t="shared" si="15"/>
        <v>nej</v>
      </c>
      <c r="AO119" s="6" t="str">
        <f t="shared" si="22"/>
        <v>nej</v>
      </c>
      <c r="AQ119" s="6" t="str">
        <f t="shared" si="23"/>
        <v/>
      </c>
      <c r="AR119" s="6"/>
      <c r="AW119" t="str">
        <f t="shared" si="20"/>
        <v>nej</v>
      </c>
      <c r="AY119" s="6" t="str">
        <f t="shared" si="24"/>
        <v>nej</v>
      </c>
      <c r="BB119" s="6" t="str">
        <f t="shared" si="21"/>
        <v>Nej</v>
      </c>
      <c r="BK119" t="s">
        <v>14</v>
      </c>
    </row>
    <row r="120" spans="1:63" ht="15" customHeight="1" x14ac:dyDescent="0.35">
      <c r="A120" t="s">
        <v>80</v>
      </c>
      <c r="B120" t="s">
        <v>132</v>
      </c>
      <c r="C120">
        <v>0.13359599999999999</v>
      </c>
      <c r="D120">
        <v>28.135200000000001</v>
      </c>
      <c r="E120">
        <v>8.5484799999999996</v>
      </c>
      <c r="F120">
        <v>4.2936000000000002E-2</v>
      </c>
      <c r="G120" t="s">
        <v>14</v>
      </c>
      <c r="H120" t="s">
        <v>10</v>
      </c>
      <c r="K120" s="6">
        <f>VLOOKUP($B120,'Egen hetvattenprod'!$B$1:$AP$500,MATCH("Summa tillförd energi:",'Egen hetvattenprod'!$B$1:$AY$1,0),FALSE)</f>
        <v>15.445</v>
      </c>
      <c r="L120" s="6">
        <f>VLOOKUP($B120,Kraftvärmeprod!$B$1:$AO$500,MATCH("Summa tillförd energi:",Kraftvärmeprod!$B$1:$AV$1,0),FALSE)</f>
        <v>0</v>
      </c>
      <c r="M120" s="33">
        <f>VLOOKUP($B120,'Allokerad kvv'!$B$1:$AO$500,MATCH("Summa allokerad tillförd energi:",'Allokerad kvv'!$B$1:$AV$1,0),FALSE)</f>
        <v>0</v>
      </c>
      <c r="N120" s="33">
        <f>VLOOKUP($B120,'Justerad allokering'!$B$1:$AO$500,MATCH("Summa justerad allokerad tillförd energi:",'Justerad allokering'!$B$1:$AV$1,0),FALSE)</f>
        <v>0</v>
      </c>
      <c r="O120" s="6">
        <f>VLOOKUP($B120,'Slutlig allokering'!$B$2:$AL$500,MATCH("Summa justerad allokerad tillförd energi:",'Slutlig allokering'!$B$2:$AS$2,0),FALSE)</f>
        <v>0</v>
      </c>
      <c r="P120" s="6">
        <f>VLOOKUP($B120,'Köpt hetvatten'!$B$1:$AP$500,MATCH("Med verkningsgrad:",'Köpt hetvatten'!$B$1:$AW$1,0),FALSE)</f>
        <v>0</v>
      </c>
      <c r="Q120" s="6">
        <f>VLOOKUP($B120,Spillvärme!$B$1:$AP$500,MATCH("Summa tillförd energi:",Spillvärme!$B$1:$AW$1,0),FALSE)</f>
        <v>1.5429999999999999</v>
      </c>
      <c r="R120" s="6">
        <f>VLOOKUP($B120,Miljö!$B$1:$AP$500,MATCH("Summa tillförd energi:",Miljö!$B$1:$AW$1,0),FALSE)</f>
        <v>0.29399999999999998</v>
      </c>
      <c r="S120" s="33">
        <f t="shared" si="16"/>
        <v>0</v>
      </c>
      <c r="T120" s="6" t="str">
        <f>VLOOKUP($B120,Miljö!$B$1:$AP$500,MATCH("Köpt prod.spec hetvatten",Miljö!$B$1:$AW$1,0),FALSE)</f>
        <v/>
      </c>
      <c r="U120" s="6">
        <f t="shared" si="17"/>
        <v>17.282</v>
      </c>
      <c r="V120" s="6">
        <f>VLOOKUP($B120,Leveranser!$B$1:$AP$500,MATCH("Total levererad värme",Leveranser!$B$1:$AW$1,0),FALSE)</f>
        <v>13.59</v>
      </c>
      <c r="W120" s="6">
        <f>IFERROR(VLOOKUP($B120,Miljö!$B$1:$AP$500,MATCH("Såld mängd produktionsspecifik fjärrvärme (GWh)",Miljö!$B$1:$AW$1,0),FALSE)/1,0)</f>
        <v>0</v>
      </c>
      <c r="X120" s="6"/>
      <c r="Y120" s="30">
        <f t="shared" si="18"/>
        <v>0.78636731859738451</v>
      </c>
      <c r="Z120" s="6"/>
      <c r="AA120" s="30" t="str">
        <f t="shared" si="19"/>
        <v/>
      </c>
      <c r="AC120" t="s">
        <v>10</v>
      </c>
      <c r="AD120" t="s">
        <v>20</v>
      </c>
      <c r="AE120" s="25" t="str">
        <f t="shared" si="14"/>
        <v>ja</v>
      </c>
      <c r="AF120" t="s">
        <v>20</v>
      </c>
      <c r="AG120" t="s">
        <v>20</v>
      </c>
      <c r="AM120" s="6" t="str">
        <f t="shared" si="15"/>
        <v/>
      </c>
      <c r="AO120" s="6" t="str">
        <f t="shared" si="22"/>
        <v/>
      </c>
      <c r="AQ120" s="6" t="str">
        <f t="shared" si="23"/>
        <v/>
      </c>
      <c r="AR120" s="6"/>
      <c r="AW120" t="str">
        <f t="shared" si="20"/>
        <v/>
      </c>
      <c r="AY120" s="6" t="str">
        <f t="shared" si="24"/>
        <v/>
      </c>
      <c r="BB120" s="6" t="str">
        <f t="shared" si="21"/>
        <v>Ja</v>
      </c>
      <c r="BK120" t="s">
        <v>10</v>
      </c>
    </row>
    <row r="121" spans="1:63" ht="15" customHeight="1" x14ac:dyDescent="0.35">
      <c r="A121" t="s">
        <v>80</v>
      </c>
      <c r="B121" t="s">
        <v>133</v>
      </c>
      <c r="C121">
        <v>0.118702</v>
      </c>
      <c r="D121">
        <v>22.731000000000002</v>
      </c>
      <c r="E121">
        <v>7.5249300000000003</v>
      </c>
      <c r="F121">
        <v>4.71974E-2</v>
      </c>
      <c r="G121" t="s">
        <v>14</v>
      </c>
      <c r="H121" t="s">
        <v>10</v>
      </c>
      <c r="K121" s="6">
        <f>VLOOKUP($B121,'Egen hetvattenprod'!$B$1:$AP$500,MATCH("Summa tillförd energi:",'Egen hetvattenprod'!$B$1:$AY$1,0),FALSE)</f>
        <v>79.268000000000001</v>
      </c>
      <c r="L121" s="6">
        <f>VLOOKUP($B121,Kraftvärmeprod!$B$1:$AO$500,MATCH("Summa tillförd energi:",Kraftvärmeprod!$B$1:$AV$1,0),FALSE)</f>
        <v>0</v>
      </c>
      <c r="M121" s="33">
        <f>VLOOKUP($B121,'Allokerad kvv'!$B$1:$AO$500,MATCH("Summa allokerad tillförd energi:",'Allokerad kvv'!$B$1:$AV$1,0),FALSE)</f>
        <v>0</v>
      </c>
      <c r="N121" s="33">
        <f>VLOOKUP($B121,'Justerad allokering'!$B$1:$AO$500,MATCH("Summa justerad allokerad tillförd energi:",'Justerad allokering'!$B$1:$AV$1,0),FALSE)</f>
        <v>0</v>
      </c>
      <c r="O121" s="6">
        <f>VLOOKUP($B121,'Slutlig allokering'!$B$2:$AL$500,MATCH("Summa justerad allokerad tillförd energi:",'Slutlig allokering'!$B$2:$AS$2,0),FALSE)</f>
        <v>0</v>
      </c>
      <c r="P121" s="6">
        <f>VLOOKUP($B121,'Köpt hetvatten'!$B$1:$AP$500,MATCH("Med verkningsgrad:",'Köpt hetvatten'!$B$1:$AW$1,0),FALSE)</f>
        <v>0</v>
      </c>
      <c r="Q121" s="6">
        <f>VLOOKUP($B121,Spillvärme!$B$1:$AP$500,MATCH("Summa tillförd energi:",Spillvärme!$B$1:$AW$1,0),FALSE)</f>
        <v>5.4850000000000003</v>
      </c>
      <c r="R121" s="6">
        <f>VLOOKUP($B121,Miljö!$B$1:$AP$500,MATCH("Summa tillförd energi:",Miljö!$B$1:$AW$1,0),FALSE)</f>
        <v>1.528</v>
      </c>
      <c r="S121" s="33">
        <f t="shared" si="16"/>
        <v>0</v>
      </c>
      <c r="T121" s="6" t="str">
        <f>VLOOKUP($B121,Miljö!$B$1:$AP$500,MATCH("Köpt prod.spec hetvatten",Miljö!$B$1:$AW$1,0),FALSE)</f>
        <v/>
      </c>
      <c r="U121" s="6">
        <f t="shared" si="17"/>
        <v>86.281000000000006</v>
      </c>
      <c r="V121" s="6">
        <f>VLOOKUP($B121,Leveranser!$B$1:$AP$500,MATCH("Total levererad värme",Leveranser!$B$1:$AW$1,0),FALSE)</f>
        <v>88.616</v>
      </c>
      <c r="W121" s="6">
        <f>IFERROR(VLOOKUP($B121,Miljö!$B$1:$AP$500,MATCH("Såld mängd produktionsspecifik fjärrvärme (GWh)",Miljö!$B$1:$AW$1,0),FALSE)/1,0)</f>
        <v>0</v>
      </c>
      <c r="X121" s="6"/>
      <c r="Y121" s="30">
        <f t="shared" si="18"/>
        <v>1.0270627368713854</v>
      </c>
      <c r="Z121" s="6"/>
      <c r="AA121" s="30" t="str">
        <f t="shared" si="19"/>
        <v/>
      </c>
      <c r="AC121" t="s">
        <v>10</v>
      </c>
      <c r="AD121" t="s">
        <v>20</v>
      </c>
      <c r="AE121" s="25" t="str">
        <f t="shared" si="14"/>
        <v>ja</v>
      </c>
      <c r="AF121" t="s">
        <v>20</v>
      </c>
      <c r="AG121" t="s">
        <v>20</v>
      </c>
      <c r="AM121" s="6" t="str">
        <f t="shared" si="15"/>
        <v/>
      </c>
      <c r="AO121" s="6" t="str">
        <f t="shared" si="22"/>
        <v/>
      </c>
      <c r="AQ121" s="6" t="str">
        <f t="shared" si="23"/>
        <v/>
      </c>
      <c r="AR121" s="6"/>
      <c r="AW121" t="str">
        <f t="shared" si="20"/>
        <v/>
      </c>
      <c r="AY121" s="6" t="str">
        <f t="shared" si="24"/>
        <v/>
      </c>
      <c r="BB121" s="6" t="str">
        <f t="shared" si="21"/>
        <v>Ja</v>
      </c>
      <c r="BK121" t="s">
        <v>10</v>
      </c>
    </row>
    <row r="122" spans="1:63" ht="15" customHeight="1" x14ac:dyDescent="0.35">
      <c r="A122" t="s">
        <v>80</v>
      </c>
      <c r="B122" t="s">
        <v>134</v>
      </c>
      <c r="C122">
        <v>0</v>
      </c>
      <c r="D122">
        <v>0</v>
      </c>
      <c r="E122">
        <v>0</v>
      </c>
      <c r="F122">
        <v>0</v>
      </c>
      <c r="G122" t="s">
        <v>14</v>
      </c>
      <c r="H122" t="s">
        <v>14</v>
      </c>
      <c r="K122" s="6">
        <f>VLOOKUP($B122,'Egen hetvattenprod'!$B$1:$AP$500,MATCH("Summa tillförd energi:",'Egen hetvattenprod'!$B$1:$AY$1,0),FALSE)</f>
        <v>0</v>
      </c>
      <c r="L122" s="6">
        <f>VLOOKUP($B122,Kraftvärmeprod!$B$1:$AO$500,MATCH("Summa tillförd energi:",Kraftvärmeprod!$B$1:$AV$1,0),FALSE)</f>
        <v>0</v>
      </c>
      <c r="M122" s="33">
        <f>VLOOKUP($B122,'Allokerad kvv'!$B$1:$AO$500,MATCH("Summa allokerad tillförd energi:",'Allokerad kvv'!$B$1:$AV$1,0),FALSE)</f>
        <v>0</v>
      </c>
      <c r="N122" s="33">
        <f>VLOOKUP($B122,'Justerad allokering'!$B$1:$AO$500,MATCH("Summa justerad allokerad tillförd energi:",'Justerad allokering'!$B$1:$AV$1,0),FALSE)</f>
        <v>0</v>
      </c>
      <c r="O122" s="6">
        <f>VLOOKUP($B122,'Slutlig allokering'!$B$2:$AL$500,MATCH("Summa justerad allokerad tillförd energi:",'Slutlig allokering'!$B$2:$AS$2,0),FALSE)</f>
        <v>0</v>
      </c>
      <c r="P122" s="6">
        <f>VLOOKUP($B122,'Köpt hetvatten'!$B$1:$AP$500,MATCH("Med verkningsgrad:",'Köpt hetvatten'!$B$1:$AW$1,0),FALSE)</f>
        <v>0</v>
      </c>
      <c r="Q122" s="6">
        <f>VLOOKUP($B122,Spillvärme!$B$1:$AP$500,MATCH("Summa tillförd energi:",Spillvärme!$B$1:$AW$1,0),FALSE)</f>
        <v>0</v>
      </c>
      <c r="R122" s="6">
        <f>VLOOKUP($B122,Miljö!$B$1:$AP$500,MATCH("Summa tillförd energi:",Miljö!$B$1:$AW$1,0),FALSE)</f>
        <v>0</v>
      </c>
      <c r="S122" s="33">
        <f t="shared" si="16"/>
        <v>0</v>
      </c>
      <c r="T122" s="6" t="str">
        <f>VLOOKUP($B122,Miljö!$B$1:$AP$500,MATCH("Köpt prod.spec hetvatten",Miljö!$B$1:$AW$1,0),FALSE)</f>
        <v/>
      </c>
      <c r="U122" s="6">
        <f t="shared" si="17"/>
        <v>0</v>
      </c>
      <c r="V122" s="6">
        <f>VLOOKUP($B122,Leveranser!$B$1:$AP$500,MATCH("Total levererad värme",Leveranser!$B$1:$AW$1,0),FALSE)</f>
        <v>0</v>
      </c>
      <c r="W122" s="6">
        <f>IFERROR(VLOOKUP($B122,Miljö!$B$1:$AP$500,MATCH("Såld mängd produktionsspecifik fjärrvärme (GWh)",Miljö!$B$1:$AW$1,0),FALSE)/1,0)</f>
        <v>0</v>
      </c>
      <c r="X122" s="6"/>
      <c r="Y122" s="30" t="str">
        <f t="shared" si="18"/>
        <v/>
      </c>
      <c r="Z122" s="6"/>
      <c r="AA122" s="30" t="str">
        <f t="shared" si="19"/>
        <v/>
      </c>
      <c r="AC122" t="s">
        <v>20</v>
      </c>
      <c r="AD122" t="s">
        <v>20</v>
      </c>
      <c r="AE122" s="25" t="str">
        <f t="shared" si="14"/>
        <v/>
      </c>
      <c r="AF122" t="s">
        <v>20</v>
      </c>
      <c r="AG122" t="s">
        <v>20</v>
      </c>
      <c r="AM122" s="6" t="str">
        <f t="shared" si="15"/>
        <v>nej</v>
      </c>
      <c r="AO122" s="6" t="str">
        <f t="shared" si="22"/>
        <v>nej</v>
      </c>
      <c r="AQ122" s="6" t="str">
        <f t="shared" si="23"/>
        <v/>
      </c>
      <c r="AR122" s="6"/>
      <c r="AW122" t="str">
        <f t="shared" si="20"/>
        <v>nej</v>
      </c>
      <c r="AY122" s="6" t="str">
        <f t="shared" si="24"/>
        <v>nej</v>
      </c>
      <c r="BB122" s="6" t="str">
        <f t="shared" si="21"/>
        <v>Nej</v>
      </c>
      <c r="BK122" t="s">
        <v>14</v>
      </c>
    </row>
    <row r="123" spans="1:63" ht="15" customHeight="1" x14ac:dyDescent="0.35">
      <c r="A123" t="s">
        <v>135</v>
      </c>
      <c r="B123" t="s">
        <v>136</v>
      </c>
      <c r="C123">
        <v>0.12167</v>
      </c>
      <c r="D123">
        <v>138.46899999999999</v>
      </c>
      <c r="E123">
        <v>4.8078900000000004</v>
      </c>
      <c r="F123">
        <v>7.1908500000000004E-3</v>
      </c>
      <c r="G123" t="s">
        <v>14</v>
      </c>
      <c r="H123" t="s">
        <v>10</v>
      </c>
      <c r="K123" s="6">
        <f>VLOOKUP($B123,'Egen hetvattenprod'!$B$1:$AP$500,MATCH("Summa tillförd energi:",'Egen hetvattenprod'!$B$1:$AY$1,0),FALSE)</f>
        <v>0</v>
      </c>
      <c r="L123" s="6">
        <f>VLOOKUP($B123,Kraftvärmeprod!$B$1:$AO$500,MATCH("Summa tillförd energi:",Kraftvärmeprod!$B$1:$AV$1,0),FALSE)</f>
        <v>0</v>
      </c>
      <c r="M123" s="33">
        <f>VLOOKUP($B123,'Allokerad kvv'!$B$1:$AO$500,MATCH("Summa allokerad tillförd energi:",'Allokerad kvv'!$B$1:$AV$1,0),FALSE)</f>
        <v>0</v>
      </c>
      <c r="N123" s="33">
        <f>VLOOKUP($B123,'Justerad allokering'!$B$1:$AO$500,MATCH("Summa justerad allokerad tillförd energi:",'Justerad allokering'!$B$1:$AV$1,0),FALSE)</f>
        <v>0</v>
      </c>
      <c r="O123" s="6">
        <f>VLOOKUP($B123,'Slutlig allokering'!$B$2:$AL$500,MATCH("Summa justerad allokerad tillförd energi:",'Slutlig allokering'!$B$2:$AS$2,0),FALSE)</f>
        <v>0</v>
      </c>
      <c r="P123" s="6">
        <f>VLOOKUP($B123,'Köpt hetvatten'!$B$1:$AP$500,MATCH("Med verkningsgrad:",'Köpt hetvatten'!$B$1:$AW$1,0),FALSE)</f>
        <v>10.235294117647058</v>
      </c>
      <c r="Q123" s="6">
        <f>VLOOKUP($B123,Spillvärme!$B$1:$AP$500,MATCH("Summa tillförd energi:",Spillvärme!$B$1:$AW$1,0),FALSE)</f>
        <v>0</v>
      </c>
      <c r="R123" s="6">
        <f>VLOOKUP($B123,Miljö!$B$1:$AP$500,MATCH("Summa tillförd energi:",Miljö!$B$1:$AW$1,0),FALSE)</f>
        <v>0</v>
      </c>
      <c r="S123" s="33">
        <f t="shared" si="16"/>
        <v>0.22799999999999998</v>
      </c>
      <c r="T123" s="6" t="str">
        <f>VLOOKUP($B123,Miljö!$B$1:$AP$500,MATCH("Köpt prod.spec hetvatten",Miljö!$B$1:$AW$1,0),FALSE)</f>
        <v/>
      </c>
      <c r="U123" s="6">
        <f t="shared" si="17"/>
        <v>10.235294117647058</v>
      </c>
      <c r="V123" s="6">
        <f>VLOOKUP($B123,Leveranser!$B$1:$AP$500,MATCH("Total levererad värme",Leveranser!$B$1:$AW$1,0),FALSE)</f>
        <v>7.6</v>
      </c>
      <c r="W123" s="6">
        <f>IFERROR(VLOOKUP($B123,Miljö!$B$1:$AP$500,MATCH("Såld mängd produktionsspecifik fjärrvärme (GWh)",Miljö!$B$1:$AW$1,0),FALSE)/1,0)</f>
        <v>0</v>
      </c>
      <c r="X123" s="6"/>
      <c r="Y123" s="30">
        <f t="shared" si="18"/>
        <v>0.74252873563218391</v>
      </c>
      <c r="Z123" s="6"/>
      <c r="AA123" s="30" t="str">
        <f t="shared" si="19"/>
        <v/>
      </c>
      <c r="AC123" t="s">
        <v>20</v>
      </c>
      <c r="AD123" t="s">
        <v>10</v>
      </c>
      <c r="AE123" s="25" t="str">
        <f t="shared" si="14"/>
        <v>ja</v>
      </c>
      <c r="AF123" t="s">
        <v>20</v>
      </c>
      <c r="AG123" t="s">
        <v>20</v>
      </c>
      <c r="AM123" s="6" t="str">
        <f t="shared" si="15"/>
        <v/>
      </c>
      <c r="AO123" s="6" t="str">
        <f t="shared" si="22"/>
        <v/>
      </c>
      <c r="AQ123" s="6" t="str">
        <f t="shared" si="23"/>
        <v/>
      </c>
      <c r="AR123" s="6"/>
      <c r="AW123" t="str">
        <f t="shared" si="20"/>
        <v/>
      </c>
      <c r="AY123" s="6" t="str">
        <f t="shared" si="24"/>
        <v/>
      </c>
      <c r="BB123" s="6" t="str">
        <f t="shared" si="21"/>
        <v>Ja</v>
      </c>
      <c r="BK123" t="s">
        <v>10</v>
      </c>
    </row>
    <row r="124" spans="1:63" ht="15" customHeight="1" x14ac:dyDescent="0.35">
      <c r="A124" t="s">
        <v>137</v>
      </c>
      <c r="B124" t="s">
        <v>138</v>
      </c>
      <c r="C124">
        <v>4.3564800000000001E-2</v>
      </c>
      <c r="D124">
        <v>79.021799999999999</v>
      </c>
      <c r="E124">
        <v>5.1666100000000004</v>
      </c>
      <c r="F124">
        <v>9.4789200000000001E-3</v>
      </c>
      <c r="G124" t="s">
        <v>10</v>
      </c>
      <c r="H124" t="s">
        <v>10</v>
      </c>
      <c r="K124" s="6">
        <f>VLOOKUP($B124,'Egen hetvattenprod'!$B$1:$AP$500,MATCH("Summa tillförd energi:",'Egen hetvattenprod'!$B$1:$AY$1,0),FALSE)</f>
        <v>46.986000000000004</v>
      </c>
      <c r="L124" s="6">
        <f>VLOOKUP($B124,Kraftvärmeprod!$B$1:$AO$500,MATCH("Summa tillförd energi:",Kraftvärmeprod!$B$1:$AV$1,0),FALSE)</f>
        <v>125.65900000000001</v>
      </c>
      <c r="M124" s="33">
        <f>VLOOKUP($B124,'Allokerad kvv'!$B$1:$AO$500,MATCH("Summa allokerad tillförd energi:",'Allokerad kvv'!$B$1:$AV$1,0),FALSE)</f>
        <v>82.342500000000001</v>
      </c>
      <c r="N124" s="33">
        <f>VLOOKUP($B124,'Justerad allokering'!$B$1:$AO$500,MATCH("Summa justerad allokerad tillförd energi:",'Justerad allokering'!$B$1:$AV$1,0),FALSE)</f>
        <v>0</v>
      </c>
      <c r="O124" s="6">
        <f>VLOOKUP($B124,'Slutlig allokering'!$B$2:$AL$500,MATCH("Summa justerad allokerad tillförd energi:",'Slutlig allokering'!$B$2:$AS$2,0),FALSE)</f>
        <v>82.342500000000001</v>
      </c>
      <c r="P124" s="6">
        <f>VLOOKUP($B124,'Köpt hetvatten'!$B$1:$AP$500,MATCH("Med verkningsgrad:",'Köpt hetvatten'!$B$1:$AW$1,0),FALSE)</f>
        <v>1.3870588235294119</v>
      </c>
      <c r="Q124" s="6">
        <f>VLOOKUP($B124,Spillvärme!$B$1:$AP$500,MATCH("Summa tillförd energi:",Spillvärme!$B$1:$AW$1,0),FALSE)</f>
        <v>0</v>
      </c>
      <c r="R124" s="6">
        <f>VLOOKUP($B124,Miljö!$B$1:$AP$500,MATCH("Summa tillförd energi:",Miljö!$B$1:$AW$1,0),FALSE)</f>
        <v>0</v>
      </c>
      <c r="S124" s="33">
        <f t="shared" si="16"/>
        <v>3.1793399999999998</v>
      </c>
      <c r="T124" s="6" t="str">
        <f>VLOOKUP($B124,Miljö!$B$1:$AP$500,MATCH("Köpt prod.spec hetvatten",Miljö!$B$1:$AW$1,0),FALSE)</f>
        <v/>
      </c>
      <c r="U124" s="6">
        <f t="shared" si="17"/>
        <v>130.71555882352942</v>
      </c>
      <c r="V124" s="6">
        <f>VLOOKUP($B124,Leveranser!$B$1:$AP$500,MATCH("Total levererad värme",Leveranser!$B$1:$AW$1,0),FALSE)</f>
        <v>105.97799999999999</v>
      </c>
      <c r="W124" s="6">
        <f>IFERROR(VLOOKUP($B124,Miljö!$B$1:$AP$500,MATCH("Såld mängd produktionsspecifik fjärrvärme (GWh)",Miljö!$B$1:$AW$1,0),FALSE)/1,0)</f>
        <v>0</v>
      </c>
      <c r="X124" s="6"/>
      <c r="Y124" s="30">
        <f t="shared" si="18"/>
        <v>0.81075275930292279</v>
      </c>
      <c r="Z124" s="6"/>
      <c r="AA124" s="30" t="str">
        <f t="shared" si="19"/>
        <v/>
      </c>
      <c r="AC124" t="s">
        <v>10</v>
      </c>
      <c r="AD124" t="s">
        <v>20</v>
      </c>
      <c r="AE124" s="25" t="str">
        <f t="shared" si="14"/>
        <v>ja</v>
      </c>
      <c r="AF124" t="s">
        <v>20</v>
      </c>
      <c r="AG124" t="s">
        <v>20</v>
      </c>
      <c r="AM124" s="6" t="str">
        <f t="shared" si="15"/>
        <v/>
      </c>
      <c r="AO124" s="6" t="str">
        <f t="shared" si="22"/>
        <v/>
      </c>
      <c r="AQ124" s="6" t="str">
        <f t="shared" si="23"/>
        <v/>
      </c>
      <c r="AR124" s="6"/>
      <c r="AW124" t="str">
        <f t="shared" si="20"/>
        <v/>
      </c>
      <c r="AY124" s="6" t="str">
        <f t="shared" si="24"/>
        <v/>
      </c>
      <c r="BB124" s="6" t="str">
        <f t="shared" si="21"/>
        <v>Ja</v>
      </c>
      <c r="BK124" t="s">
        <v>10</v>
      </c>
    </row>
    <row r="125" spans="1:63" ht="15" customHeight="1" x14ac:dyDescent="0.35">
      <c r="A125" t="s">
        <v>137</v>
      </c>
      <c r="B125" t="s">
        <v>139</v>
      </c>
      <c r="C125">
        <v>7.79696E-2</v>
      </c>
      <c r="D125">
        <v>21.634599999999999</v>
      </c>
      <c r="E125">
        <v>11.720800000000001</v>
      </c>
      <c r="F125">
        <v>1.5998999999999999E-2</v>
      </c>
      <c r="G125" t="s">
        <v>10</v>
      </c>
      <c r="H125" t="s">
        <v>10</v>
      </c>
      <c r="K125" s="6">
        <f>VLOOKUP($B125,'Egen hetvattenprod'!$B$1:$AP$500,MATCH("Summa tillförd energi:",'Egen hetvattenprod'!$B$1:$AY$1,0),FALSE)</f>
        <v>4.8490000000000002</v>
      </c>
      <c r="L125" s="6">
        <f>VLOOKUP($B125,Kraftvärmeprod!$B$1:$AO$500,MATCH("Summa tillförd energi:",Kraftvärmeprod!$B$1:$AV$1,0),FALSE)</f>
        <v>0</v>
      </c>
      <c r="M125" s="33">
        <f>VLOOKUP($B125,'Allokerad kvv'!$B$1:$AO$500,MATCH("Summa allokerad tillförd energi:",'Allokerad kvv'!$B$1:$AV$1,0),FALSE)</f>
        <v>0</v>
      </c>
      <c r="N125" s="33">
        <f>VLOOKUP($B125,'Justerad allokering'!$B$1:$AO$500,MATCH("Summa justerad allokerad tillförd energi:",'Justerad allokering'!$B$1:$AV$1,0),FALSE)</f>
        <v>0</v>
      </c>
      <c r="O125" s="6">
        <f>VLOOKUP($B125,'Slutlig allokering'!$B$2:$AL$500,MATCH("Summa justerad allokerad tillförd energi:",'Slutlig allokering'!$B$2:$AS$2,0),FALSE)</f>
        <v>0</v>
      </c>
      <c r="P125" s="6">
        <f>VLOOKUP($B125,'Köpt hetvatten'!$B$1:$AP$500,MATCH("Med verkningsgrad:",'Köpt hetvatten'!$B$1:$AW$1,0),FALSE)</f>
        <v>0</v>
      </c>
      <c r="Q125" s="6">
        <f>VLOOKUP($B125,Spillvärme!$B$1:$AP$500,MATCH("Summa tillförd energi:",Spillvärme!$B$1:$AW$1,0),FALSE)</f>
        <v>0</v>
      </c>
      <c r="R125" s="6">
        <f>VLOOKUP($B125,Miljö!$B$1:$AP$500,MATCH("Summa tillförd energi:",Miljö!$B$1:$AW$1,0),FALSE)</f>
        <v>0</v>
      </c>
      <c r="S125" s="33">
        <f t="shared" si="16"/>
        <v>8.879999999999999E-2</v>
      </c>
      <c r="T125" s="6" t="str">
        <f>VLOOKUP($B125,Miljö!$B$1:$AP$500,MATCH("Köpt prod.spec hetvatten",Miljö!$B$1:$AW$1,0),FALSE)</f>
        <v/>
      </c>
      <c r="U125" s="6">
        <f t="shared" si="17"/>
        <v>4.8490000000000002</v>
      </c>
      <c r="V125" s="6">
        <f>VLOOKUP($B125,Leveranser!$B$1:$AP$500,MATCH("Total levererad värme",Leveranser!$B$1:$AW$1,0),FALSE)</f>
        <v>2.96</v>
      </c>
      <c r="W125" s="6">
        <f>IFERROR(VLOOKUP($B125,Miljö!$B$1:$AP$500,MATCH("Såld mängd produktionsspecifik fjärrvärme (GWh)",Miljö!$B$1:$AW$1,0),FALSE)/1,0)</f>
        <v>0</v>
      </c>
      <c r="X125" s="6"/>
      <c r="Y125" s="30">
        <f t="shared" si="18"/>
        <v>0.61043514126624043</v>
      </c>
      <c r="Z125" s="6"/>
      <c r="AA125" s="30" t="str">
        <f t="shared" si="19"/>
        <v/>
      </c>
      <c r="AC125" t="s">
        <v>10</v>
      </c>
      <c r="AD125" t="s">
        <v>20</v>
      </c>
      <c r="AE125" s="25" t="str">
        <f t="shared" si="14"/>
        <v>ja</v>
      </c>
      <c r="AF125" t="s">
        <v>20</v>
      </c>
      <c r="AG125" t="s">
        <v>20</v>
      </c>
      <c r="AM125" s="6" t="str">
        <f t="shared" si="15"/>
        <v/>
      </c>
      <c r="AO125" s="6" t="str">
        <f t="shared" si="22"/>
        <v/>
      </c>
      <c r="AQ125" s="6" t="str">
        <f t="shared" si="23"/>
        <v/>
      </c>
      <c r="AR125" s="6"/>
      <c r="AW125" t="str">
        <f t="shared" si="20"/>
        <v/>
      </c>
      <c r="AY125" s="6" t="str">
        <f t="shared" si="24"/>
        <v/>
      </c>
      <c r="BB125" s="6" t="str">
        <f t="shared" si="21"/>
        <v>Ja</v>
      </c>
      <c r="BK125" t="s">
        <v>10</v>
      </c>
    </row>
    <row r="126" spans="1:63" ht="15" customHeight="1" x14ac:dyDescent="0.35">
      <c r="A126" t="s">
        <v>137</v>
      </c>
      <c r="B126" t="s">
        <v>140</v>
      </c>
      <c r="C126">
        <v>5.3632899999999997E-2</v>
      </c>
      <c r="D126">
        <v>15.5533</v>
      </c>
      <c r="E126">
        <v>10.6083</v>
      </c>
      <c r="F126">
        <v>4.8545200000000002E-3</v>
      </c>
      <c r="G126" t="s">
        <v>10</v>
      </c>
      <c r="H126" t="s">
        <v>10</v>
      </c>
      <c r="K126" s="6">
        <f>VLOOKUP($B126,'Egen hetvattenprod'!$B$1:$AP$500,MATCH("Summa tillförd energi:",'Egen hetvattenprod'!$B$1:$AY$1,0),FALSE)</f>
        <v>22.220000000000002</v>
      </c>
      <c r="L126" s="6">
        <f>VLOOKUP($B126,Kraftvärmeprod!$B$1:$AO$500,MATCH("Summa tillförd energi:",Kraftvärmeprod!$B$1:$AV$1,0),FALSE)</f>
        <v>0</v>
      </c>
      <c r="M126" s="33">
        <f>VLOOKUP($B126,'Allokerad kvv'!$B$1:$AO$500,MATCH("Summa allokerad tillförd energi:",'Allokerad kvv'!$B$1:$AV$1,0),FALSE)</f>
        <v>0</v>
      </c>
      <c r="N126" s="33">
        <f>VLOOKUP($B126,'Justerad allokering'!$B$1:$AO$500,MATCH("Summa justerad allokerad tillförd energi:",'Justerad allokering'!$B$1:$AV$1,0),FALSE)</f>
        <v>0</v>
      </c>
      <c r="O126" s="6">
        <f>VLOOKUP($B126,'Slutlig allokering'!$B$2:$AL$500,MATCH("Summa justerad allokerad tillförd energi:",'Slutlig allokering'!$B$2:$AS$2,0),FALSE)</f>
        <v>0</v>
      </c>
      <c r="P126" s="6">
        <f>VLOOKUP($B126,'Köpt hetvatten'!$B$1:$AP$500,MATCH("Med verkningsgrad:",'Köpt hetvatten'!$B$1:$AW$1,0),FALSE)</f>
        <v>0</v>
      </c>
      <c r="Q126" s="6">
        <f>VLOOKUP($B126,Spillvärme!$B$1:$AP$500,MATCH("Summa tillförd energi:",Spillvärme!$B$1:$AW$1,0),FALSE)</f>
        <v>0</v>
      </c>
      <c r="R126" s="6">
        <f>VLOOKUP($B126,Miljö!$B$1:$AP$500,MATCH("Summa tillförd energi:",Miljö!$B$1:$AW$1,0),FALSE)</f>
        <v>0</v>
      </c>
      <c r="S126" s="33">
        <f t="shared" si="16"/>
        <v>0.43931999999999999</v>
      </c>
      <c r="T126" s="6" t="str">
        <f>VLOOKUP($B126,Miljö!$B$1:$AP$500,MATCH("Köpt prod.spec hetvatten",Miljö!$B$1:$AW$1,0),FALSE)</f>
        <v/>
      </c>
      <c r="U126" s="6">
        <f t="shared" si="17"/>
        <v>22.220000000000002</v>
      </c>
      <c r="V126" s="6">
        <f>VLOOKUP($B126,Leveranser!$B$1:$AP$500,MATCH("Total levererad värme",Leveranser!$B$1:$AW$1,0),FALSE)</f>
        <v>14.644</v>
      </c>
      <c r="W126" s="6">
        <f>IFERROR(VLOOKUP($B126,Miljö!$B$1:$AP$500,MATCH("Såld mängd produktionsspecifik fjärrvärme (GWh)",Miljö!$B$1:$AW$1,0),FALSE)/1,0)</f>
        <v>0</v>
      </c>
      <c r="X126" s="6"/>
      <c r="Y126" s="30">
        <f t="shared" si="18"/>
        <v>0.65904590459045898</v>
      </c>
      <c r="Z126" s="6"/>
      <c r="AA126" s="30" t="str">
        <f t="shared" si="19"/>
        <v/>
      </c>
      <c r="AC126" t="s">
        <v>10</v>
      </c>
      <c r="AD126" t="s">
        <v>20</v>
      </c>
      <c r="AE126" s="25" t="str">
        <f t="shared" si="14"/>
        <v>ja</v>
      </c>
      <c r="AF126" t="s">
        <v>20</v>
      </c>
      <c r="AG126" t="s">
        <v>20</v>
      </c>
      <c r="AM126" s="6" t="str">
        <f t="shared" si="15"/>
        <v/>
      </c>
      <c r="AO126" s="6" t="str">
        <f t="shared" si="22"/>
        <v/>
      </c>
      <c r="AQ126" s="6" t="str">
        <f t="shared" si="23"/>
        <v/>
      </c>
      <c r="AR126" s="6"/>
      <c r="AW126" t="str">
        <f t="shared" si="20"/>
        <v/>
      </c>
      <c r="AY126" s="6" t="str">
        <f t="shared" si="24"/>
        <v/>
      </c>
      <c r="BB126" s="6" t="str">
        <f t="shared" si="21"/>
        <v>Ja</v>
      </c>
      <c r="BK126" t="s">
        <v>10</v>
      </c>
    </row>
    <row r="127" spans="1:63" ht="15" customHeight="1" x14ac:dyDescent="0.35">
      <c r="A127" t="s">
        <v>141</v>
      </c>
      <c r="B127" t="s">
        <v>142</v>
      </c>
      <c r="C127">
        <v>0.65813299999999997</v>
      </c>
      <c r="D127">
        <v>31.713699999999999</v>
      </c>
      <c r="E127">
        <v>27.039400000000001</v>
      </c>
      <c r="F127">
        <v>5.0340299999999998E-2</v>
      </c>
      <c r="G127" t="s">
        <v>14</v>
      </c>
      <c r="H127" t="s">
        <v>10</v>
      </c>
      <c r="K127" s="6">
        <f>VLOOKUP($B127,'Egen hetvattenprod'!$B$1:$AP$500,MATCH("Summa tillförd energi:",'Egen hetvattenprod'!$B$1:$AY$1,0),FALSE)</f>
        <v>38.051999999999992</v>
      </c>
      <c r="L127" s="6">
        <f>VLOOKUP($B127,Kraftvärmeprod!$B$1:$AO$500,MATCH("Summa tillförd energi:",Kraftvärmeprod!$B$1:$AV$1,0),FALSE)</f>
        <v>0</v>
      </c>
      <c r="M127" s="33">
        <f>VLOOKUP($B127,'Allokerad kvv'!$B$1:$AO$500,MATCH("Summa allokerad tillförd energi:",'Allokerad kvv'!$B$1:$AV$1,0),FALSE)</f>
        <v>0</v>
      </c>
      <c r="N127" s="33">
        <f>VLOOKUP($B127,'Justerad allokering'!$B$1:$AO$500,MATCH("Summa justerad allokerad tillförd energi:",'Justerad allokering'!$B$1:$AV$1,0),FALSE)</f>
        <v>0</v>
      </c>
      <c r="O127" s="6">
        <f>VLOOKUP($B127,'Slutlig allokering'!$B$2:$AL$500,MATCH("Summa justerad allokerad tillförd energi:",'Slutlig allokering'!$B$2:$AS$2,0),FALSE)</f>
        <v>0</v>
      </c>
      <c r="P127" s="6">
        <f>VLOOKUP($B127,'Köpt hetvatten'!$B$1:$AP$500,MATCH("Med verkningsgrad:",'Köpt hetvatten'!$B$1:$AW$1,0),FALSE)</f>
        <v>14.808235294117647</v>
      </c>
      <c r="Q127" s="6">
        <f>VLOOKUP($B127,Spillvärme!$B$1:$AP$500,MATCH("Summa tillförd energi:",Spillvärme!$B$1:$AW$1,0),FALSE)</f>
        <v>0</v>
      </c>
      <c r="R127" s="6">
        <f>VLOOKUP($B127,Miljö!$B$1:$AP$500,MATCH("Summa tillförd energi:",Miljö!$B$1:$AW$1,0),FALSE)</f>
        <v>0</v>
      </c>
      <c r="S127" s="33">
        <f t="shared" si="16"/>
        <v>1.0131000000000001</v>
      </c>
      <c r="T127" s="6" t="str">
        <f>VLOOKUP($B127,Miljö!$B$1:$AP$500,MATCH("Köpt prod.spec hetvatten",Miljö!$B$1:$AW$1,0),FALSE)</f>
        <v/>
      </c>
      <c r="U127" s="6">
        <f t="shared" si="17"/>
        <v>52.860235294117643</v>
      </c>
      <c r="V127" s="6">
        <f>VLOOKUP($B127,Leveranser!$B$1:$AP$500,MATCH("Total levererad värme",Leveranser!$B$1:$AW$1,0),FALSE)</f>
        <v>33.770000000000003</v>
      </c>
      <c r="W127" s="6">
        <f>IFERROR(VLOOKUP($B127,Miljö!$B$1:$AP$500,MATCH("Såld mängd produktionsspecifik fjärrvärme (GWh)",Miljö!$B$1:$AW$1,0),FALSE)/1,0)</f>
        <v>0</v>
      </c>
      <c r="X127" s="6"/>
      <c r="Y127" s="30">
        <f t="shared" si="18"/>
        <v>0.63885451534790982</v>
      </c>
      <c r="Z127" s="6"/>
      <c r="AA127" s="30" t="str">
        <f t="shared" si="19"/>
        <v/>
      </c>
      <c r="AC127" t="s">
        <v>10</v>
      </c>
      <c r="AD127" t="s">
        <v>20</v>
      </c>
      <c r="AE127" s="25" t="str">
        <f t="shared" si="14"/>
        <v>ja</v>
      </c>
      <c r="AF127" t="s">
        <v>20</v>
      </c>
      <c r="AG127" t="s">
        <v>20</v>
      </c>
      <c r="AM127" s="6" t="str">
        <f t="shared" si="15"/>
        <v/>
      </c>
      <c r="AO127" s="6" t="str">
        <f t="shared" si="22"/>
        <v/>
      </c>
      <c r="AQ127" s="6" t="str">
        <f t="shared" si="23"/>
        <v/>
      </c>
      <c r="AR127" s="6"/>
      <c r="AW127" t="str">
        <f t="shared" si="20"/>
        <v/>
      </c>
      <c r="AY127" s="6" t="str">
        <f t="shared" si="24"/>
        <v/>
      </c>
      <c r="BB127" s="6" t="str">
        <f t="shared" si="21"/>
        <v>Ja</v>
      </c>
      <c r="BK127" t="s">
        <v>10</v>
      </c>
    </row>
    <row r="128" spans="1:63" ht="15" customHeight="1" x14ac:dyDescent="0.35">
      <c r="A128" t="s">
        <v>143</v>
      </c>
      <c r="B128" t="s">
        <v>144</v>
      </c>
      <c r="C128">
        <v>0.13369500000000001</v>
      </c>
      <c r="D128">
        <v>28.4756</v>
      </c>
      <c r="E128">
        <v>9.1122200000000007</v>
      </c>
      <c r="F128">
        <v>5.4252700000000001E-2</v>
      </c>
      <c r="G128" t="s">
        <v>14</v>
      </c>
      <c r="H128" t="s">
        <v>10</v>
      </c>
      <c r="K128" s="6">
        <f>VLOOKUP($B128,'Egen hetvattenprod'!$B$1:$AP$500,MATCH("Summa tillförd energi:",'Egen hetvattenprod'!$B$1:$AY$1,0),FALSE)</f>
        <v>17.176000000000002</v>
      </c>
      <c r="L128" s="6">
        <f>VLOOKUP($B128,Kraftvärmeprod!$B$1:$AO$500,MATCH("Summa tillförd energi:",Kraftvärmeprod!$B$1:$AV$1,0),FALSE)</f>
        <v>0</v>
      </c>
      <c r="M128" s="33">
        <f>VLOOKUP($B128,'Allokerad kvv'!$B$1:$AO$500,MATCH("Summa allokerad tillförd energi:",'Allokerad kvv'!$B$1:$AV$1,0),FALSE)</f>
        <v>0</v>
      </c>
      <c r="N128" s="33">
        <f>VLOOKUP($B128,'Justerad allokering'!$B$1:$AO$500,MATCH("Summa justerad allokerad tillförd energi:",'Justerad allokering'!$B$1:$AV$1,0),FALSE)</f>
        <v>0</v>
      </c>
      <c r="O128" s="6">
        <f>VLOOKUP($B128,'Slutlig allokering'!$B$2:$AL$500,MATCH("Summa justerad allokerad tillförd energi:",'Slutlig allokering'!$B$2:$AS$2,0),FALSE)</f>
        <v>0</v>
      </c>
      <c r="P128" s="6">
        <f>VLOOKUP($B128,'Köpt hetvatten'!$B$1:$AP$500,MATCH("Med verkningsgrad:",'Köpt hetvatten'!$B$1:$AW$1,0),FALSE)</f>
        <v>3.7647058823529416</v>
      </c>
      <c r="Q128" s="6">
        <f>VLOOKUP($B128,Spillvärme!$B$1:$AP$500,MATCH("Summa tillförd energi:",Spillvärme!$B$1:$AW$1,0),FALSE)</f>
        <v>0</v>
      </c>
      <c r="R128" s="6">
        <f>VLOOKUP($B128,Miljö!$B$1:$AP$500,MATCH("Summa tillförd energi:",Miljö!$B$1:$AW$1,0),FALSE)</f>
        <v>0.36699999999999999</v>
      </c>
      <c r="S128" s="33">
        <f t="shared" si="16"/>
        <v>0</v>
      </c>
      <c r="T128" s="6" t="str">
        <f>VLOOKUP($B128,Miljö!$B$1:$AP$500,MATCH("Köpt prod.spec hetvatten",Miljö!$B$1:$AW$1,0),FALSE)</f>
        <v/>
      </c>
      <c r="U128" s="6">
        <f t="shared" si="17"/>
        <v>21.307705882352945</v>
      </c>
      <c r="V128" s="6">
        <f>VLOOKUP($B128,Leveranser!$B$1:$AP$500,MATCH("Total levererad värme",Leveranser!$B$1:$AW$1,0),FALSE)</f>
        <v>16.774000000000001</v>
      </c>
      <c r="W128" s="6">
        <f>IFERROR(VLOOKUP($B128,Miljö!$B$1:$AP$500,MATCH("Såld mängd produktionsspecifik fjärrvärme (GWh)",Miljö!$B$1:$AW$1,0),FALSE)/1,0)</f>
        <v>0</v>
      </c>
      <c r="X128" s="6"/>
      <c r="Y128" s="30">
        <f t="shared" si="18"/>
        <v>0.78722693529819365</v>
      </c>
      <c r="Z128" s="6"/>
      <c r="AA128" s="30" t="str">
        <f t="shared" si="19"/>
        <v/>
      </c>
      <c r="AC128" t="s">
        <v>10</v>
      </c>
      <c r="AD128" t="s">
        <v>20</v>
      </c>
      <c r="AE128" s="25" t="str">
        <f t="shared" si="14"/>
        <v>ja</v>
      </c>
      <c r="AF128" t="s">
        <v>20</v>
      </c>
      <c r="AG128" t="s">
        <v>20</v>
      </c>
      <c r="AM128" s="6" t="str">
        <f t="shared" si="15"/>
        <v/>
      </c>
      <c r="AO128" s="6" t="str">
        <f t="shared" si="22"/>
        <v/>
      </c>
      <c r="AQ128" s="6" t="str">
        <f t="shared" si="23"/>
        <v/>
      </c>
      <c r="AR128" s="6"/>
      <c r="AW128" t="str">
        <f t="shared" si="20"/>
        <v/>
      </c>
      <c r="AY128" s="6" t="str">
        <f t="shared" si="24"/>
        <v/>
      </c>
      <c r="BB128" s="6" t="str">
        <f t="shared" si="21"/>
        <v>Ja</v>
      </c>
      <c r="BK128" t="s">
        <v>10</v>
      </c>
    </row>
    <row r="129" spans="1:63" ht="15" customHeight="1" x14ac:dyDescent="0.35">
      <c r="A129" t="s">
        <v>143</v>
      </c>
      <c r="B129" t="s">
        <v>145</v>
      </c>
      <c r="C129">
        <v>5.9161199999999997E-2</v>
      </c>
      <c r="D129">
        <v>15.0395</v>
      </c>
      <c r="E129">
        <v>9.0294500000000006</v>
      </c>
      <c r="F129">
        <v>1.02297E-2</v>
      </c>
      <c r="G129" t="s">
        <v>14</v>
      </c>
      <c r="H129" t="s">
        <v>14</v>
      </c>
      <c r="K129" s="6">
        <f>VLOOKUP($B129,'Egen hetvattenprod'!$B$1:$AP$500,MATCH("Summa tillförd energi:",'Egen hetvattenprod'!$B$1:$AY$1,0),FALSE)</f>
        <v>16.869</v>
      </c>
      <c r="L129" s="6">
        <f>VLOOKUP($B129,Kraftvärmeprod!$B$1:$AO$500,MATCH("Summa tillförd energi:",Kraftvärmeprod!$B$1:$AV$1,0),FALSE)</f>
        <v>0</v>
      </c>
      <c r="M129" s="33">
        <f>VLOOKUP($B129,'Allokerad kvv'!$B$1:$AO$500,MATCH("Summa allokerad tillförd energi:",'Allokerad kvv'!$B$1:$AV$1,0),FALSE)</f>
        <v>0</v>
      </c>
      <c r="N129" s="33">
        <f>VLOOKUP($B129,'Justerad allokering'!$B$1:$AO$500,MATCH("Summa justerad allokerad tillförd energi:",'Justerad allokering'!$B$1:$AV$1,0),FALSE)</f>
        <v>0</v>
      </c>
      <c r="O129" s="6">
        <f>VLOOKUP($B129,'Slutlig allokering'!$B$2:$AL$500,MATCH("Summa justerad allokerad tillförd energi:",'Slutlig allokering'!$B$2:$AS$2,0),FALSE)</f>
        <v>0</v>
      </c>
      <c r="P129" s="6">
        <f>VLOOKUP($B129,'Köpt hetvatten'!$B$1:$AP$500,MATCH("Med verkningsgrad:",'Köpt hetvatten'!$B$1:$AW$1,0),FALSE)</f>
        <v>24.263529411764704</v>
      </c>
      <c r="Q129" s="6">
        <f>VLOOKUP($B129,Spillvärme!$B$1:$AP$500,MATCH("Summa tillförd energi:",Spillvärme!$B$1:$AW$1,0),FALSE)</f>
        <v>2.2919999999999998</v>
      </c>
      <c r="R129" s="6">
        <f>VLOOKUP($B129,Miljö!$B$1:$AP$500,MATCH("Summa tillförd energi:",Miljö!$B$1:$AW$1,0),FALSE)</f>
        <v>0.17399999999999999</v>
      </c>
      <c r="S129" s="33">
        <f t="shared" si="16"/>
        <v>0</v>
      </c>
      <c r="T129" s="6" t="str">
        <f>VLOOKUP($B129,Miljö!$B$1:$AP$500,MATCH("Köpt prod.spec hetvatten",Miljö!$B$1:$AW$1,0),FALSE)</f>
        <v/>
      </c>
      <c r="U129" s="6">
        <f t="shared" si="17"/>
        <v>43.598529411764709</v>
      </c>
      <c r="V129" s="6">
        <f>VLOOKUP($B129,Leveranser!$B$1:$AP$500,MATCH("Total levererad värme",Leveranser!$B$1:$AW$1,0),FALSE)</f>
        <v>32.234999999999999</v>
      </c>
      <c r="W129" s="6">
        <f>IFERROR(VLOOKUP($B129,Miljö!$B$1:$AP$500,MATCH("Såld mängd produktionsspecifik fjärrvärme (GWh)",Miljö!$B$1:$AW$1,0),FALSE)/1,0)</f>
        <v>0</v>
      </c>
      <c r="X129" s="6"/>
      <c r="Y129" s="30">
        <f t="shared" si="18"/>
        <v>0.73935980031706405</v>
      </c>
      <c r="Z129" s="6"/>
      <c r="AA129" s="30" t="str">
        <f t="shared" si="19"/>
        <v/>
      </c>
      <c r="AC129" t="s">
        <v>20</v>
      </c>
      <c r="AD129" t="s">
        <v>20</v>
      </c>
      <c r="AE129" s="25" t="str">
        <f t="shared" si="14"/>
        <v/>
      </c>
      <c r="AF129" t="s">
        <v>1073</v>
      </c>
      <c r="AG129" t="s">
        <v>1058</v>
      </c>
      <c r="AH129" t="s">
        <v>10</v>
      </c>
      <c r="AM129" s="6" t="str">
        <f t="shared" si="15"/>
        <v>ja</v>
      </c>
      <c r="AO129" s="6" t="str">
        <f t="shared" si="22"/>
        <v>ja</v>
      </c>
      <c r="AQ129" s="6" t="str">
        <f t="shared" si="23"/>
        <v/>
      </c>
      <c r="AR129" s="6"/>
      <c r="AW129" t="str">
        <f t="shared" si="20"/>
        <v>nej</v>
      </c>
      <c r="AY129" s="6" t="str">
        <f t="shared" si="24"/>
        <v>ja</v>
      </c>
      <c r="BB129" s="6" t="str">
        <f t="shared" si="21"/>
        <v>Ja</v>
      </c>
      <c r="BG129" t="s">
        <v>10</v>
      </c>
      <c r="BK129" t="s">
        <v>10</v>
      </c>
    </row>
    <row r="130" spans="1:63" ht="15" customHeight="1" x14ac:dyDescent="0.35">
      <c r="A130" t="s">
        <v>146</v>
      </c>
      <c r="B130" t="s">
        <v>147</v>
      </c>
      <c r="C130">
        <v>0</v>
      </c>
      <c r="D130">
        <v>0</v>
      </c>
      <c r="E130">
        <v>0</v>
      </c>
      <c r="F130">
        <v>0</v>
      </c>
      <c r="G130" t="s">
        <v>14</v>
      </c>
      <c r="H130" t="s">
        <v>14</v>
      </c>
      <c r="K130" s="6">
        <f>VLOOKUP($B130,'Egen hetvattenprod'!$B$1:$AP$500,MATCH("Summa tillförd energi:",'Egen hetvattenprod'!$B$1:$AY$1,0),FALSE)</f>
        <v>0</v>
      </c>
      <c r="L130" s="6">
        <f>VLOOKUP($B130,Kraftvärmeprod!$B$1:$AO$500,MATCH("Summa tillförd energi:",Kraftvärmeprod!$B$1:$AV$1,0),FALSE)</f>
        <v>0</v>
      </c>
      <c r="M130" s="33">
        <f>VLOOKUP($B130,'Allokerad kvv'!$B$1:$AO$500,MATCH("Summa allokerad tillförd energi:",'Allokerad kvv'!$B$1:$AV$1,0),FALSE)</f>
        <v>0</v>
      </c>
      <c r="N130" s="33">
        <f>VLOOKUP($B130,'Justerad allokering'!$B$1:$AO$500,MATCH("Summa justerad allokerad tillförd energi:",'Justerad allokering'!$B$1:$AV$1,0),FALSE)</f>
        <v>0</v>
      </c>
      <c r="O130" s="6">
        <f>VLOOKUP($B130,'Slutlig allokering'!$B$2:$AL$500,MATCH("Summa justerad allokerad tillförd energi:",'Slutlig allokering'!$B$2:$AS$2,0),FALSE)</f>
        <v>0</v>
      </c>
      <c r="P130" s="6">
        <f>VLOOKUP($B130,'Köpt hetvatten'!$B$1:$AP$500,MATCH("Med verkningsgrad:",'Köpt hetvatten'!$B$1:$AW$1,0),FALSE)</f>
        <v>0</v>
      </c>
      <c r="Q130" s="6">
        <f>VLOOKUP($B130,Spillvärme!$B$1:$AP$500,MATCH("Summa tillförd energi:",Spillvärme!$B$1:$AW$1,0),FALSE)</f>
        <v>0</v>
      </c>
      <c r="R130" s="6">
        <f>VLOOKUP($B130,Miljö!$B$1:$AP$500,MATCH("Summa tillförd energi:",Miljö!$B$1:$AW$1,0),FALSE)</f>
        <v>0</v>
      </c>
      <c r="S130" s="33">
        <f t="shared" si="16"/>
        <v>0</v>
      </c>
      <c r="T130" s="6" t="str">
        <f>VLOOKUP($B130,Miljö!$B$1:$AP$500,MATCH("Köpt prod.spec hetvatten",Miljö!$B$1:$AW$1,0),FALSE)</f>
        <v/>
      </c>
      <c r="U130" s="6">
        <f t="shared" si="17"/>
        <v>0</v>
      </c>
      <c r="V130" s="6">
        <f>VLOOKUP($B130,Leveranser!$B$1:$AP$500,MATCH("Total levererad värme",Leveranser!$B$1:$AW$1,0),FALSE)</f>
        <v>0</v>
      </c>
      <c r="W130" s="6">
        <f>IFERROR(VLOOKUP($B130,Miljö!$B$1:$AP$500,MATCH("Såld mängd produktionsspecifik fjärrvärme (GWh)",Miljö!$B$1:$AW$1,0),FALSE)/1,0)</f>
        <v>0</v>
      </c>
      <c r="X130" s="6"/>
      <c r="Y130" s="30" t="str">
        <f t="shared" si="18"/>
        <v/>
      </c>
      <c r="Z130" s="6"/>
      <c r="AA130" s="30" t="str">
        <f t="shared" si="19"/>
        <v/>
      </c>
      <c r="AC130" t="s">
        <v>20</v>
      </c>
      <c r="AD130" t="s">
        <v>20</v>
      </c>
      <c r="AE130" s="25" t="str">
        <f t="shared" si="14"/>
        <v/>
      </c>
      <c r="AF130" t="s">
        <v>20</v>
      </c>
      <c r="AG130" t="s">
        <v>20</v>
      </c>
      <c r="AM130" s="6" t="str">
        <f t="shared" si="15"/>
        <v>nej</v>
      </c>
      <c r="AO130" s="6" t="str">
        <f t="shared" si="22"/>
        <v>nej</v>
      </c>
      <c r="AQ130" s="6" t="str">
        <f t="shared" si="23"/>
        <v/>
      </c>
      <c r="AR130" s="6"/>
      <c r="AW130" t="str">
        <f t="shared" si="20"/>
        <v>nej</v>
      </c>
      <c r="AY130" s="6" t="str">
        <f t="shared" si="24"/>
        <v>nej</v>
      </c>
      <c r="BB130" s="6" t="str">
        <f t="shared" si="21"/>
        <v>Nej</v>
      </c>
      <c r="BK130" t="s">
        <v>14</v>
      </c>
    </row>
    <row r="131" spans="1:63" ht="15" customHeight="1" x14ac:dyDescent="0.35">
      <c r="A131" t="s">
        <v>146</v>
      </c>
      <c r="B131" t="s">
        <v>148</v>
      </c>
      <c r="C131">
        <v>0</v>
      </c>
      <c r="D131">
        <v>0</v>
      </c>
      <c r="E131">
        <v>0</v>
      </c>
      <c r="F131">
        <v>0</v>
      </c>
      <c r="G131" t="s">
        <v>14</v>
      </c>
      <c r="H131" t="s">
        <v>14</v>
      </c>
      <c r="K131" s="6">
        <f>VLOOKUP($B131,'Egen hetvattenprod'!$B$1:$AP$500,MATCH("Summa tillförd energi:",'Egen hetvattenprod'!$B$1:$AY$1,0),FALSE)</f>
        <v>0</v>
      </c>
      <c r="L131" s="6">
        <f>VLOOKUP($B131,Kraftvärmeprod!$B$1:$AO$500,MATCH("Summa tillförd energi:",Kraftvärmeprod!$B$1:$AV$1,0),FALSE)</f>
        <v>0</v>
      </c>
      <c r="M131" s="33">
        <f>VLOOKUP($B131,'Allokerad kvv'!$B$1:$AO$500,MATCH("Summa allokerad tillförd energi:",'Allokerad kvv'!$B$1:$AV$1,0),FALSE)</f>
        <v>0</v>
      </c>
      <c r="N131" s="33">
        <f>VLOOKUP($B131,'Justerad allokering'!$B$1:$AO$500,MATCH("Summa justerad allokerad tillförd energi:",'Justerad allokering'!$B$1:$AV$1,0),FALSE)</f>
        <v>0</v>
      </c>
      <c r="O131" s="6">
        <f>VLOOKUP($B131,'Slutlig allokering'!$B$2:$AL$500,MATCH("Summa justerad allokerad tillförd energi:",'Slutlig allokering'!$B$2:$AS$2,0),FALSE)</f>
        <v>0</v>
      </c>
      <c r="P131" s="6">
        <f>VLOOKUP($B131,'Köpt hetvatten'!$B$1:$AP$500,MATCH("Med verkningsgrad:",'Köpt hetvatten'!$B$1:$AW$1,0),FALSE)</f>
        <v>0</v>
      </c>
      <c r="Q131" s="6">
        <f>VLOOKUP($B131,Spillvärme!$B$1:$AP$500,MATCH("Summa tillförd energi:",Spillvärme!$B$1:$AW$1,0),FALSE)</f>
        <v>0</v>
      </c>
      <c r="R131" s="6">
        <f>VLOOKUP($B131,Miljö!$B$1:$AP$500,MATCH("Summa tillförd energi:",Miljö!$B$1:$AW$1,0),FALSE)</f>
        <v>0</v>
      </c>
      <c r="S131" s="33">
        <f t="shared" si="16"/>
        <v>0</v>
      </c>
      <c r="T131" s="6" t="str">
        <f>VLOOKUP($B131,Miljö!$B$1:$AP$500,MATCH("Köpt prod.spec hetvatten",Miljö!$B$1:$AW$1,0),FALSE)</f>
        <v/>
      </c>
      <c r="U131" s="6">
        <f t="shared" si="17"/>
        <v>0</v>
      </c>
      <c r="V131" s="6">
        <f>VLOOKUP($B131,Leveranser!$B$1:$AP$500,MATCH("Total levererad värme",Leveranser!$B$1:$AW$1,0),FALSE)</f>
        <v>0</v>
      </c>
      <c r="W131" s="6">
        <f>IFERROR(VLOOKUP($B131,Miljö!$B$1:$AP$500,MATCH("Såld mängd produktionsspecifik fjärrvärme (GWh)",Miljö!$B$1:$AW$1,0),FALSE)/1,0)</f>
        <v>0</v>
      </c>
      <c r="X131" s="6"/>
      <c r="Y131" s="30" t="str">
        <f t="shared" si="18"/>
        <v/>
      </c>
      <c r="Z131" s="6"/>
      <c r="AA131" s="30" t="str">
        <f t="shared" si="19"/>
        <v/>
      </c>
      <c r="AC131" t="s">
        <v>20</v>
      </c>
      <c r="AD131" t="s">
        <v>20</v>
      </c>
      <c r="AE131" s="25" t="str">
        <f t="shared" ref="AE131:AE194" si="25">IF(H131="ja",IF(AND(AC131="nej",AD131&lt;&gt;"ja"),"nej","ja"),"")</f>
        <v/>
      </c>
      <c r="AF131" t="s">
        <v>20</v>
      </c>
      <c r="AG131" t="s">
        <v>20</v>
      </c>
      <c r="AM131" s="6" t="str">
        <f t="shared" ref="AM131:AM194" si="26">IF(AE131="ja","",IF(AND(C131&gt;0,C131&lt;0.9,D131&gt;0,D131&lt;100,E131&gt;0,E131&lt;50,F131&gt;-0.00000001,F131&lt;1),"ja","nej"))</f>
        <v>nej</v>
      </c>
      <c r="AO131" s="6" t="str">
        <f t="shared" si="22"/>
        <v>nej</v>
      </c>
      <c r="AQ131" s="6" t="str">
        <f t="shared" si="23"/>
        <v/>
      </c>
      <c r="AR131" s="6"/>
      <c r="AW131" t="str">
        <f t="shared" si="20"/>
        <v>nej</v>
      </c>
      <c r="AY131" s="6" t="str">
        <f t="shared" si="24"/>
        <v>nej</v>
      </c>
      <c r="BB131" s="6" t="str">
        <f t="shared" si="21"/>
        <v>Nej</v>
      </c>
      <c r="BK131" t="s">
        <v>14</v>
      </c>
    </row>
    <row r="132" spans="1:63" ht="15" customHeight="1" x14ac:dyDescent="0.35">
      <c r="A132" t="s">
        <v>146</v>
      </c>
      <c r="B132" t="s">
        <v>149</v>
      </c>
      <c r="C132">
        <v>0.103743</v>
      </c>
      <c r="D132">
        <v>17.570399999999999</v>
      </c>
      <c r="E132">
        <v>9.4250600000000002</v>
      </c>
      <c r="F132">
        <v>1.5841600000000001E-2</v>
      </c>
      <c r="G132" t="s">
        <v>10</v>
      </c>
      <c r="H132" t="s">
        <v>10</v>
      </c>
      <c r="K132" s="6">
        <f>VLOOKUP($B132,'Egen hetvattenprod'!$B$1:$AP$500,MATCH("Summa tillförd energi:",'Egen hetvattenprod'!$B$1:$AY$1,0),FALSE)</f>
        <v>69.099999999999994</v>
      </c>
      <c r="L132" s="6">
        <f>VLOOKUP($B132,Kraftvärmeprod!$B$1:$AO$500,MATCH("Summa tillförd energi:",Kraftvärmeprod!$B$1:$AV$1,0),FALSE)</f>
        <v>0</v>
      </c>
      <c r="M132" s="33">
        <f>VLOOKUP($B132,'Allokerad kvv'!$B$1:$AO$500,MATCH("Summa allokerad tillförd energi:",'Allokerad kvv'!$B$1:$AV$1,0),FALSE)</f>
        <v>0</v>
      </c>
      <c r="N132" s="33">
        <f>VLOOKUP($B132,'Justerad allokering'!$B$1:$AO$500,MATCH("Summa justerad allokerad tillförd energi:",'Justerad allokering'!$B$1:$AV$1,0),FALSE)</f>
        <v>0</v>
      </c>
      <c r="O132" s="6">
        <f>VLOOKUP($B132,'Slutlig allokering'!$B$2:$AL$500,MATCH("Summa justerad allokerad tillförd energi:",'Slutlig allokering'!$B$2:$AS$2,0),FALSE)</f>
        <v>0</v>
      </c>
      <c r="P132" s="6">
        <f>VLOOKUP($B132,'Köpt hetvatten'!$B$1:$AP$500,MATCH("Med verkningsgrad:",'Köpt hetvatten'!$B$1:$AW$1,0),FALSE)</f>
        <v>0</v>
      </c>
      <c r="Q132" s="6">
        <f>VLOOKUP($B132,Spillvärme!$B$1:$AP$500,MATCH("Summa tillförd energi:",Spillvärme!$B$1:$AW$1,0),FALSE)</f>
        <v>0</v>
      </c>
      <c r="R132" s="6">
        <f>VLOOKUP($B132,Miljö!$B$1:$AP$500,MATCH("Summa tillförd energi:",Miljö!$B$1:$AW$1,0),FALSE)</f>
        <v>1.6</v>
      </c>
      <c r="S132" s="33">
        <f t="shared" ref="S132:S195" si="27">IF(R132=0,0.03*V132,0)</f>
        <v>0</v>
      </c>
      <c r="T132" s="6" t="str">
        <f>VLOOKUP($B132,Miljö!$B$1:$AP$500,MATCH("Köpt prod.spec hetvatten",Miljö!$B$1:$AW$1,0),FALSE)</f>
        <v/>
      </c>
      <c r="U132" s="6">
        <f t="shared" ref="U132:U195" si="28">SUM(K132,O132:R132,T132)</f>
        <v>70.699999999999989</v>
      </c>
      <c r="V132" s="6">
        <f>VLOOKUP($B132,Leveranser!$B$1:$AP$500,MATCH("Total levererad värme",Leveranser!$B$1:$AW$1,0),FALSE)</f>
        <v>47.4</v>
      </c>
      <c r="W132" s="6">
        <f>IFERROR(VLOOKUP($B132,Miljö!$B$1:$AP$500,MATCH("Såld mängd produktionsspecifik fjärrvärme (GWh)",Miljö!$B$1:$AW$1,0),FALSE)/1,0)</f>
        <v>0</v>
      </c>
      <c r="X132" s="6"/>
      <c r="Y132" s="30">
        <f t="shared" ref="Y132:Y195" si="29">IFERROR(V132/U132,"")</f>
        <v>0.67043847241867049</v>
      </c>
      <c r="Z132" s="6"/>
      <c r="AA132" s="30" t="str">
        <f t="shared" ref="AA132:AA195" si="30">IF(W132=0,"",W132/V132)</f>
        <v/>
      </c>
      <c r="AC132" t="s">
        <v>10</v>
      </c>
      <c r="AD132" t="s">
        <v>20</v>
      </c>
      <c r="AE132" s="25" t="str">
        <f t="shared" si="25"/>
        <v>ja</v>
      </c>
      <c r="AF132" t="s">
        <v>20</v>
      </c>
      <c r="AG132" t="s">
        <v>20</v>
      </c>
      <c r="AM132" s="6" t="str">
        <f t="shared" si="26"/>
        <v/>
      </c>
      <c r="AO132" s="6" t="str">
        <f t="shared" si="22"/>
        <v/>
      </c>
      <c r="AQ132" s="6" t="str">
        <f t="shared" si="23"/>
        <v/>
      </c>
      <c r="AR132" s="6"/>
      <c r="AW132" t="str">
        <f t="shared" ref="AW132:AW195" si="31">IF(AE132="ja","",IF(OR(AQ132="ja",AS132="ja",AT132="ja",AU132="ja",AV132="ja"),"ja","nej"))</f>
        <v/>
      </c>
      <c r="AY132" s="6" t="str">
        <f t="shared" si="24"/>
        <v/>
      </c>
      <c r="BB132" s="6" t="str">
        <f t="shared" ref="BB132:BB195" si="32">IF(OR(AE132="ja",AY132="ja",AZ132="ja"),"Ja","Nej")</f>
        <v>Ja</v>
      </c>
      <c r="BK132" t="s">
        <v>10</v>
      </c>
    </row>
    <row r="133" spans="1:63" ht="15" customHeight="1" x14ac:dyDescent="0.35">
      <c r="A133" t="s">
        <v>146</v>
      </c>
      <c r="B133" t="s">
        <v>150</v>
      </c>
      <c r="C133">
        <v>0</v>
      </c>
      <c r="D133">
        <v>0</v>
      </c>
      <c r="E133">
        <v>0</v>
      </c>
      <c r="F133">
        <v>0</v>
      </c>
      <c r="G133" t="s">
        <v>14</v>
      </c>
      <c r="H133" t="s">
        <v>14</v>
      </c>
      <c r="K133" s="6">
        <f>VLOOKUP($B133,'Egen hetvattenprod'!$B$1:$AP$500,MATCH("Summa tillförd energi:",'Egen hetvattenprod'!$B$1:$AY$1,0),FALSE)</f>
        <v>0</v>
      </c>
      <c r="L133" s="6">
        <f>VLOOKUP($B133,Kraftvärmeprod!$B$1:$AO$500,MATCH("Summa tillförd energi:",Kraftvärmeprod!$B$1:$AV$1,0),FALSE)</f>
        <v>0</v>
      </c>
      <c r="M133" s="33">
        <f>VLOOKUP($B133,'Allokerad kvv'!$B$1:$AO$500,MATCH("Summa allokerad tillförd energi:",'Allokerad kvv'!$B$1:$AV$1,0),FALSE)</f>
        <v>0</v>
      </c>
      <c r="N133" s="33">
        <f>VLOOKUP($B133,'Justerad allokering'!$B$1:$AO$500,MATCH("Summa justerad allokerad tillförd energi:",'Justerad allokering'!$B$1:$AV$1,0),FALSE)</f>
        <v>0</v>
      </c>
      <c r="O133" s="6">
        <f>VLOOKUP($B133,'Slutlig allokering'!$B$2:$AL$500,MATCH("Summa justerad allokerad tillförd energi:",'Slutlig allokering'!$B$2:$AS$2,0),FALSE)</f>
        <v>0</v>
      </c>
      <c r="P133" s="6">
        <f>VLOOKUP($B133,'Köpt hetvatten'!$B$1:$AP$500,MATCH("Med verkningsgrad:",'Köpt hetvatten'!$B$1:$AW$1,0),FALSE)</f>
        <v>0</v>
      </c>
      <c r="Q133" s="6">
        <f>VLOOKUP($B133,Spillvärme!$B$1:$AP$500,MATCH("Summa tillförd energi:",Spillvärme!$B$1:$AW$1,0),FALSE)</f>
        <v>0</v>
      </c>
      <c r="R133" s="6">
        <f>VLOOKUP($B133,Miljö!$B$1:$AP$500,MATCH("Summa tillförd energi:",Miljö!$B$1:$AW$1,0),FALSE)</f>
        <v>0</v>
      </c>
      <c r="S133" s="33">
        <f t="shared" si="27"/>
        <v>0</v>
      </c>
      <c r="T133" s="6" t="str">
        <f>VLOOKUP($B133,Miljö!$B$1:$AP$500,MATCH("Köpt prod.spec hetvatten",Miljö!$B$1:$AW$1,0),FALSE)</f>
        <v/>
      </c>
      <c r="U133" s="6">
        <f t="shared" si="28"/>
        <v>0</v>
      </c>
      <c r="V133" s="6">
        <f>VLOOKUP($B133,Leveranser!$B$1:$AP$500,MATCH("Total levererad värme",Leveranser!$B$1:$AW$1,0),FALSE)</f>
        <v>0</v>
      </c>
      <c r="W133" s="6">
        <f>IFERROR(VLOOKUP($B133,Miljö!$B$1:$AP$500,MATCH("Såld mängd produktionsspecifik fjärrvärme (GWh)",Miljö!$B$1:$AW$1,0),FALSE)/1,0)</f>
        <v>0</v>
      </c>
      <c r="X133" s="6"/>
      <c r="Y133" s="30" t="str">
        <f t="shared" si="29"/>
        <v/>
      </c>
      <c r="Z133" s="6"/>
      <c r="AA133" s="30" t="str">
        <f t="shared" si="30"/>
        <v/>
      </c>
      <c r="AC133" t="s">
        <v>20</v>
      </c>
      <c r="AD133" t="s">
        <v>20</v>
      </c>
      <c r="AE133" s="25" t="str">
        <f t="shared" si="25"/>
        <v/>
      </c>
      <c r="AF133" t="s">
        <v>20</v>
      </c>
      <c r="AG133" t="s">
        <v>20</v>
      </c>
      <c r="AM133" s="6" t="str">
        <f t="shared" si="26"/>
        <v>nej</v>
      </c>
      <c r="AO133" s="6" t="str">
        <f t="shared" ref="AO133:AO196" si="33">IF(AE133="ja","",IF(AND(Y133&gt;0.6,Y133&lt;1.1),"ja","nej"))</f>
        <v>nej</v>
      </c>
      <c r="AQ133" s="6" t="str">
        <f t="shared" ref="AQ133:AQ196" si="34">IF(V133&gt;0,IF(W133/V133&gt;0.9,"Ja",""),"")</f>
        <v/>
      </c>
      <c r="AR133" s="6"/>
      <c r="AW133" t="str">
        <f t="shared" si="31"/>
        <v>nej</v>
      </c>
      <c r="AY133" s="6" t="str">
        <f t="shared" ref="AY133:AY196" si="35">IF(AE133="ja","",IF(AND(AM133="ja",AO133="ja",AW133="nej"),"ja","nej"))</f>
        <v>nej</v>
      </c>
      <c r="BB133" s="6" t="str">
        <f t="shared" si="32"/>
        <v>Nej</v>
      </c>
      <c r="BK133" t="s">
        <v>14</v>
      </c>
    </row>
    <row r="134" spans="1:63" ht="15" customHeight="1" x14ac:dyDescent="0.35">
      <c r="A134" t="s">
        <v>146</v>
      </c>
      <c r="B134" t="s">
        <v>151</v>
      </c>
      <c r="C134">
        <v>0</v>
      </c>
      <c r="D134">
        <v>0</v>
      </c>
      <c r="E134">
        <v>0</v>
      </c>
      <c r="F134">
        <v>0</v>
      </c>
      <c r="G134" t="s">
        <v>14</v>
      </c>
      <c r="H134" t="s">
        <v>14</v>
      </c>
      <c r="K134" s="6">
        <f>VLOOKUP($B134,'Egen hetvattenprod'!$B$1:$AP$500,MATCH("Summa tillförd energi:",'Egen hetvattenprod'!$B$1:$AY$1,0),FALSE)</f>
        <v>0</v>
      </c>
      <c r="L134" s="6">
        <f>VLOOKUP($B134,Kraftvärmeprod!$B$1:$AO$500,MATCH("Summa tillförd energi:",Kraftvärmeprod!$B$1:$AV$1,0),FALSE)</f>
        <v>0</v>
      </c>
      <c r="M134" s="33">
        <f>VLOOKUP($B134,'Allokerad kvv'!$B$1:$AO$500,MATCH("Summa allokerad tillförd energi:",'Allokerad kvv'!$B$1:$AV$1,0),FALSE)</f>
        <v>0</v>
      </c>
      <c r="N134" s="33">
        <f>VLOOKUP($B134,'Justerad allokering'!$B$1:$AO$500,MATCH("Summa justerad allokerad tillförd energi:",'Justerad allokering'!$B$1:$AV$1,0),FALSE)</f>
        <v>0</v>
      </c>
      <c r="O134" s="6">
        <f>VLOOKUP($B134,'Slutlig allokering'!$B$2:$AL$500,MATCH("Summa justerad allokerad tillförd energi:",'Slutlig allokering'!$B$2:$AS$2,0),FALSE)</f>
        <v>0</v>
      </c>
      <c r="P134" s="6">
        <f>VLOOKUP($B134,'Köpt hetvatten'!$B$1:$AP$500,MATCH("Med verkningsgrad:",'Köpt hetvatten'!$B$1:$AW$1,0),FALSE)</f>
        <v>0</v>
      </c>
      <c r="Q134" s="6">
        <f>VLOOKUP($B134,Spillvärme!$B$1:$AP$500,MATCH("Summa tillförd energi:",Spillvärme!$B$1:$AW$1,0),FALSE)</f>
        <v>0</v>
      </c>
      <c r="R134" s="6">
        <f>VLOOKUP($B134,Miljö!$B$1:$AP$500,MATCH("Summa tillförd energi:",Miljö!$B$1:$AW$1,0),FALSE)</f>
        <v>0</v>
      </c>
      <c r="S134" s="33">
        <f t="shared" si="27"/>
        <v>0</v>
      </c>
      <c r="T134" s="6" t="str">
        <f>VLOOKUP($B134,Miljö!$B$1:$AP$500,MATCH("Köpt prod.spec hetvatten",Miljö!$B$1:$AW$1,0),FALSE)</f>
        <v/>
      </c>
      <c r="U134" s="6">
        <f t="shared" si="28"/>
        <v>0</v>
      </c>
      <c r="V134" s="6">
        <f>VLOOKUP($B134,Leveranser!$B$1:$AP$500,MATCH("Total levererad värme",Leveranser!$B$1:$AW$1,0),FALSE)</f>
        <v>0</v>
      </c>
      <c r="W134" s="6">
        <f>IFERROR(VLOOKUP($B134,Miljö!$B$1:$AP$500,MATCH("Såld mängd produktionsspecifik fjärrvärme (GWh)",Miljö!$B$1:$AW$1,0),FALSE)/1,0)</f>
        <v>0</v>
      </c>
      <c r="X134" s="6"/>
      <c r="Y134" s="30" t="str">
        <f t="shared" si="29"/>
        <v/>
      </c>
      <c r="Z134" s="6"/>
      <c r="AA134" s="30" t="str">
        <f t="shared" si="30"/>
        <v/>
      </c>
      <c r="AC134" t="s">
        <v>20</v>
      </c>
      <c r="AD134" t="s">
        <v>20</v>
      </c>
      <c r="AE134" s="25" t="str">
        <f t="shared" si="25"/>
        <v/>
      </c>
      <c r="AF134" t="s">
        <v>20</v>
      </c>
      <c r="AG134" t="s">
        <v>20</v>
      </c>
      <c r="AM134" s="6" t="str">
        <f t="shared" si="26"/>
        <v>nej</v>
      </c>
      <c r="AO134" s="6" t="str">
        <f t="shared" si="33"/>
        <v>nej</v>
      </c>
      <c r="AQ134" s="6" t="str">
        <f t="shared" si="34"/>
        <v/>
      </c>
      <c r="AR134" s="6"/>
      <c r="AW134" t="str">
        <f t="shared" si="31"/>
        <v>nej</v>
      </c>
      <c r="AY134" s="6" t="str">
        <f t="shared" si="35"/>
        <v>nej</v>
      </c>
      <c r="BB134" s="6" t="str">
        <f t="shared" si="32"/>
        <v>Nej</v>
      </c>
      <c r="BK134" t="s">
        <v>14</v>
      </c>
    </row>
    <row r="135" spans="1:63" ht="15" customHeight="1" x14ac:dyDescent="0.35">
      <c r="A135" t="s">
        <v>152</v>
      </c>
      <c r="B135" t="s">
        <v>153</v>
      </c>
      <c r="C135">
        <v>0.189028</v>
      </c>
      <c r="D135">
        <v>23.447099999999999</v>
      </c>
      <c r="E135">
        <v>7.2126000000000001</v>
      </c>
      <c r="F135">
        <v>3.5136399999999998E-2</v>
      </c>
      <c r="G135" t="s">
        <v>14</v>
      </c>
      <c r="H135" t="s">
        <v>10</v>
      </c>
      <c r="K135" s="6">
        <f>VLOOKUP($B135,'Egen hetvattenprod'!$B$1:$AP$500,MATCH("Summa tillförd energi:",'Egen hetvattenprod'!$B$1:$AY$1,0),FALSE)</f>
        <v>27.5</v>
      </c>
      <c r="L135" s="6">
        <f>VLOOKUP($B135,Kraftvärmeprod!$B$1:$AO$500,MATCH("Summa tillförd energi:",Kraftvärmeprod!$B$1:$AV$1,0),FALSE)</f>
        <v>348.4</v>
      </c>
      <c r="M135" s="33">
        <f>VLOOKUP($B135,'Allokerad kvv'!$B$1:$AO$500,MATCH("Summa allokerad tillförd energi:",'Allokerad kvv'!$B$1:$AV$1,0),FALSE)</f>
        <v>182.94298000000003</v>
      </c>
      <c r="N135" s="33">
        <f>VLOOKUP($B135,'Justerad allokering'!$B$1:$AO$500,MATCH("Summa justerad allokerad tillförd energi:",'Justerad allokering'!$B$1:$AV$1,0),FALSE)</f>
        <v>0</v>
      </c>
      <c r="O135" s="6">
        <f>VLOOKUP($B135,'Slutlig allokering'!$B$2:$AL$500,MATCH("Summa justerad allokerad tillförd energi:",'Slutlig allokering'!$B$2:$AS$2,0),FALSE)</f>
        <v>182.94298000000003</v>
      </c>
      <c r="P135" s="6">
        <f>VLOOKUP($B135,'Köpt hetvatten'!$B$1:$AP$500,MATCH("Med verkningsgrad:",'Köpt hetvatten'!$B$1:$AW$1,0),FALSE)</f>
        <v>0</v>
      </c>
      <c r="Q135" s="6">
        <f>VLOOKUP($B135,Spillvärme!$B$1:$AP$500,MATCH("Summa tillförd energi:",Spillvärme!$B$1:$AW$1,0),FALSE)</f>
        <v>0</v>
      </c>
      <c r="R135" s="6">
        <f>VLOOKUP($B135,Miljö!$B$1:$AP$500,MATCH("Summa tillförd energi:",Miljö!$B$1:$AW$1,0),FALSE)</f>
        <v>1</v>
      </c>
      <c r="S135" s="33">
        <f t="shared" si="27"/>
        <v>0</v>
      </c>
      <c r="T135" s="6" t="str">
        <f>VLOOKUP($B135,Miljö!$B$1:$AP$500,MATCH("Köpt prod.spec hetvatten",Miljö!$B$1:$AW$1,0),FALSE)</f>
        <v/>
      </c>
      <c r="U135" s="6">
        <f t="shared" si="28"/>
        <v>211.44298000000003</v>
      </c>
      <c r="V135" s="6">
        <f>VLOOKUP($B135,Leveranser!$B$1:$AP$500,MATCH("Total levererad värme",Leveranser!$B$1:$AW$1,0),FALSE)</f>
        <v>208</v>
      </c>
      <c r="W135" s="6">
        <f>IFERROR(VLOOKUP($B135,Miljö!$B$1:$AP$500,MATCH("Såld mängd produktionsspecifik fjärrvärme (GWh)",Miljö!$B$1:$AW$1,0),FALSE)/1,0)</f>
        <v>0</v>
      </c>
      <c r="X135" s="6"/>
      <c r="Y135" s="30">
        <f t="shared" si="29"/>
        <v>0.98371674481697136</v>
      </c>
      <c r="Z135" s="6"/>
      <c r="AA135" s="30" t="str">
        <f t="shared" si="30"/>
        <v/>
      </c>
      <c r="AC135" t="s">
        <v>10</v>
      </c>
      <c r="AD135" t="s">
        <v>20</v>
      </c>
      <c r="AE135" s="25" t="str">
        <f t="shared" si="25"/>
        <v>ja</v>
      </c>
      <c r="AF135" t="s">
        <v>20</v>
      </c>
      <c r="AG135" t="s">
        <v>20</v>
      </c>
      <c r="AM135" s="6" t="str">
        <f t="shared" si="26"/>
        <v/>
      </c>
      <c r="AO135" s="6" t="str">
        <f t="shared" si="33"/>
        <v/>
      </c>
      <c r="AQ135" s="6" t="str">
        <f t="shared" si="34"/>
        <v/>
      </c>
      <c r="AR135" s="6"/>
      <c r="AW135" t="str">
        <f t="shared" si="31"/>
        <v/>
      </c>
      <c r="AY135" s="6" t="str">
        <f t="shared" si="35"/>
        <v/>
      </c>
      <c r="BB135" s="6" t="str">
        <f t="shared" si="32"/>
        <v>Ja</v>
      </c>
      <c r="BK135" t="s">
        <v>10</v>
      </c>
    </row>
    <row r="136" spans="1:63" ht="15" customHeight="1" x14ac:dyDescent="0.35">
      <c r="A136" t="s">
        <v>154</v>
      </c>
      <c r="B136" t="s">
        <v>155</v>
      </c>
      <c r="C136">
        <v>0</v>
      </c>
      <c r="D136">
        <v>0</v>
      </c>
      <c r="E136">
        <v>0</v>
      </c>
      <c r="F136">
        <v>0</v>
      </c>
      <c r="G136" t="s">
        <v>10</v>
      </c>
      <c r="H136" t="s">
        <v>10</v>
      </c>
      <c r="K136" s="6">
        <f>VLOOKUP($B136,'Egen hetvattenprod'!$B$1:$AP$500,MATCH("Summa tillförd energi:",'Egen hetvattenprod'!$B$1:$AY$1,0),FALSE)</f>
        <v>0</v>
      </c>
      <c r="L136" s="6">
        <f>VLOOKUP($B136,Kraftvärmeprod!$B$1:$AO$500,MATCH("Summa tillförd energi:",Kraftvärmeprod!$B$1:$AV$1,0),FALSE)</f>
        <v>0</v>
      </c>
      <c r="M136" s="33">
        <f>VLOOKUP($B136,'Allokerad kvv'!$B$1:$AO$500,MATCH("Summa allokerad tillförd energi:",'Allokerad kvv'!$B$1:$AV$1,0),FALSE)</f>
        <v>0</v>
      </c>
      <c r="N136" s="33">
        <f>VLOOKUP($B136,'Justerad allokering'!$B$1:$AO$500,MATCH("Summa justerad allokerad tillförd energi:",'Justerad allokering'!$B$1:$AV$1,0),FALSE)</f>
        <v>0</v>
      </c>
      <c r="O136" s="6">
        <f>VLOOKUP($B136,'Slutlig allokering'!$B$2:$AL$500,MATCH("Summa justerad allokerad tillförd energi:",'Slutlig allokering'!$B$2:$AS$2,0),FALSE)</f>
        <v>0</v>
      </c>
      <c r="P136" s="6">
        <f>VLOOKUP($B136,'Köpt hetvatten'!$B$1:$AP$500,MATCH("Med verkningsgrad:",'Köpt hetvatten'!$B$1:$AW$1,0),FALSE)</f>
        <v>0</v>
      </c>
      <c r="Q136" s="6">
        <f>VLOOKUP($B136,Spillvärme!$B$1:$AP$500,MATCH("Summa tillförd energi:",Spillvärme!$B$1:$AW$1,0),FALSE)</f>
        <v>5.9</v>
      </c>
      <c r="R136" s="6">
        <f>VLOOKUP($B136,Miljö!$B$1:$AP$500,MATCH("Summa tillförd energi:",Miljö!$B$1:$AW$1,0),FALSE)</f>
        <v>0</v>
      </c>
      <c r="S136" s="33">
        <f t="shared" si="27"/>
        <v>0.14699999999999999</v>
      </c>
      <c r="T136" s="6" t="str">
        <f>VLOOKUP($B136,Miljö!$B$1:$AP$500,MATCH("Köpt prod.spec hetvatten",Miljö!$B$1:$AW$1,0),FALSE)</f>
        <v/>
      </c>
      <c r="U136" s="6">
        <f t="shared" si="28"/>
        <v>5.9</v>
      </c>
      <c r="V136" s="6">
        <f>VLOOKUP($B136,Leveranser!$B$1:$AP$500,MATCH("Total levererad värme",Leveranser!$B$1:$AW$1,0),FALSE)</f>
        <v>4.9000000000000004</v>
      </c>
      <c r="W136" s="6">
        <f>IFERROR(VLOOKUP($B136,Miljö!$B$1:$AP$500,MATCH("Såld mängd produktionsspecifik fjärrvärme (GWh)",Miljö!$B$1:$AW$1,0),FALSE)/1,0)</f>
        <v>0</v>
      </c>
      <c r="X136" s="6"/>
      <c r="Y136" s="30">
        <f t="shared" si="29"/>
        <v>0.83050847457627119</v>
      </c>
      <c r="Z136" s="6"/>
      <c r="AA136" s="30" t="str">
        <f t="shared" si="30"/>
        <v/>
      </c>
      <c r="AC136" t="s">
        <v>10</v>
      </c>
      <c r="AD136" t="s">
        <v>20</v>
      </c>
      <c r="AE136" s="25" t="str">
        <f t="shared" si="25"/>
        <v>ja</v>
      </c>
      <c r="AF136" t="s">
        <v>20</v>
      </c>
      <c r="AG136" t="s">
        <v>20</v>
      </c>
      <c r="AM136" s="6" t="str">
        <f t="shared" si="26"/>
        <v/>
      </c>
      <c r="AO136" s="6" t="str">
        <f t="shared" si="33"/>
        <v/>
      </c>
      <c r="AQ136" s="6" t="str">
        <f t="shared" si="34"/>
        <v/>
      </c>
      <c r="AR136" s="6"/>
      <c r="AW136" t="str">
        <f t="shared" si="31"/>
        <v/>
      </c>
      <c r="AY136" s="6" t="str">
        <f t="shared" si="35"/>
        <v/>
      </c>
      <c r="BB136" s="6" t="str">
        <f t="shared" si="32"/>
        <v>Ja</v>
      </c>
      <c r="BK136" t="s">
        <v>10</v>
      </c>
    </row>
    <row r="137" spans="1:63" ht="15" customHeight="1" x14ac:dyDescent="0.35">
      <c r="A137" t="s">
        <v>154</v>
      </c>
      <c r="B137" t="s">
        <v>156</v>
      </c>
      <c r="C137">
        <v>0.497726</v>
      </c>
      <c r="D137">
        <v>115.01900000000001</v>
      </c>
      <c r="E137">
        <v>18.269400000000001</v>
      </c>
      <c r="F137">
        <v>0.18224399999999999</v>
      </c>
      <c r="G137" t="s">
        <v>14</v>
      </c>
      <c r="H137" t="s">
        <v>10</v>
      </c>
      <c r="K137" s="6">
        <f>VLOOKUP($B137,'Egen hetvattenprod'!$B$1:$AP$500,MATCH("Summa tillförd energi:",'Egen hetvattenprod'!$B$1:$AY$1,0),FALSE)</f>
        <v>6.28</v>
      </c>
      <c r="L137" s="6">
        <f>VLOOKUP($B137,Kraftvärmeprod!$B$1:$AO$500,MATCH("Summa tillförd energi:",Kraftvärmeprod!$B$1:$AV$1,0),FALSE)</f>
        <v>0</v>
      </c>
      <c r="M137" s="33">
        <f>VLOOKUP($B137,'Allokerad kvv'!$B$1:$AO$500,MATCH("Summa allokerad tillförd energi:",'Allokerad kvv'!$B$1:$AV$1,0),FALSE)</f>
        <v>0</v>
      </c>
      <c r="N137" s="33">
        <f>VLOOKUP($B137,'Justerad allokering'!$B$1:$AO$500,MATCH("Summa justerad allokerad tillförd energi:",'Justerad allokering'!$B$1:$AV$1,0),FALSE)</f>
        <v>0</v>
      </c>
      <c r="O137" s="6">
        <f>VLOOKUP($B137,'Slutlig allokering'!$B$2:$AL$500,MATCH("Summa justerad allokerad tillförd energi:",'Slutlig allokering'!$B$2:$AS$2,0),FALSE)</f>
        <v>0</v>
      </c>
      <c r="P137" s="6">
        <f>VLOOKUP($B137,'Köpt hetvatten'!$B$1:$AP$500,MATCH("Med verkningsgrad:",'Köpt hetvatten'!$B$1:$AW$1,0),FALSE)</f>
        <v>0</v>
      </c>
      <c r="Q137" s="6">
        <f>VLOOKUP($B137,Spillvärme!$B$1:$AP$500,MATCH("Summa tillförd energi:",Spillvärme!$B$1:$AW$1,0),FALSE)</f>
        <v>0</v>
      </c>
      <c r="R137" s="6">
        <f>VLOOKUP($B137,Miljö!$B$1:$AP$500,MATCH("Summa tillförd energi:",Miljö!$B$1:$AW$1,0),FALSE)</f>
        <v>0</v>
      </c>
      <c r="S137" s="33">
        <f t="shared" si="27"/>
        <v>9.8099999999999993E-2</v>
      </c>
      <c r="T137" s="6" t="str">
        <f>VLOOKUP($B137,Miljö!$B$1:$AP$500,MATCH("Köpt prod.spec hetvatten",Miljö!$B$1:$AW$1,0),FALSE)</f>
        <v/>
      </c>
      <c r="U137" s="6">
        <f t="shared" si="28"/>
        <v>6.28</v>
      </c>
      <c r="V137" s="6">
        <f>VLOOKUP($B137,Leveranser!$B$1:$AP$500,MATCH("Total levererad värme",Leveranser!$B$1:$AW$1,0),FALSE)</f>
        <v>3.27</v>
      </c>
      <c r="W137" s="6">
        <f>IFERROR(VLOOKUP($B137,Miljö!$B$1:$AP$500,MATCH("Såld mängd produktionsspecifik fjärrvärme (GWh)",Miljö!$B$1:$AW$1,0),FALSE)/1,0)</f>
        <v>0</v>
      </c>
      <c r="X137" s="6"/>
      <c r="Y137" s="30">
        <f t="shared" si="29"/>
        <v>0.5207006369426751</v>
      </c>
      <c r="Z137" s="6"/>
      <c r="AA137" s="30" t="str">
        <f t="shared" si="30"/>
        <v/>
      </c>
      <c r="AC137" t="s">
        <v>20</v>
      </c>
      <c r="AD137" t="s">
        <v>10</v>
      </c>
      <c r="AE137" s="25" t="str">
        <f t="shared" si="25"/>
        <v>ja</v>
      </c>
      <c r="AF137" t="s">
        <v>20</v>
      </c>
      <c r="AG137" t="s">
        <v>20</v>
      </c>
      <c r="AM137" s="6" t="str">
        <f t="shared" si="26"/>
        <v/>
      </c>
      <c r="AO137" s="6" t="str">
        <f t="shared" si="33"/>
        <v/>
      </c>
      <c r="AQ137" s="6" t="str">
        <f t="shared" si="34"/>
        <v/>
      </c>
      <c r="AR137" s="6"/>
      <c r="AW137" t="str">
        <f t="shared" si="31"/>
        <v/>
      </c>
      <c r="AY137" s="6" t="str">
        <f t="shared" si="35"/>
        <v/>
      </c>
      <c r="BB137" s="6" t="str">
        <f t="shared" si="32"/>
        <v>Ja</v>
      </c>
      <c r="BK137" t="s">
        <v>10</v>
      </c>
    </row>
    <row r="138" spans="1:63" ht="15" customHeight="1" x14ac:dyDescent="0.35">
      <c r="A138" t="s">
        <v>154</v>
      </c>
      <c r="B138" t="s">
        <v>157</v>
      </c>
      <c r="C138">
        <v>5.58675E-2</v>
      </c>
      <c r="D138">
        <v>16.194199999999999</v>
      </c>
      <c r="E138">
        <v>12.661799999999999</v>
      </c>
      <c r="F138">
        <v>0</v>
      </c>
      <c r="G138" t="s">
        <v>10</v>
      </c>
      <c r="H138" t="s">
        <v>10</v>
      </c>
      <c r="K138" s="6">
        <f>VLOOKUP($B138,'Egen hetvattenprod'!$B$1:$AP$500,MATCH("Summa tillförd energi:",'Egen hetvattenprod'!$B$1:$AY$1,0),FALSE)</f>
        <v>8.98</v>
      </c>
      <c r="L138" s="6">
        <f>VLOOKUP($B138,Kraftvärmeprod!$B$1:$AO$500,MATCH("Summa tillförd energi:",Kraftvärmeprod!$B$1:$AV$1,0),FALSE)</f>
        <v>0</v>
      </c>
      <c r="M138" s="33">
        <f>VLOOKUP($B138,'Allokerad kvv'!$B$1:$AO$500,MATCH("Summa allokerad tillförd energi:",'Allokerad kvv'!$B$1:$AV$1,0),FALSE)</f>
        <v>0</v>
      </c>
      <c r="N138" s="33">
        <f>VLOOKUP($B138,'Justerad allokering'!$B$1:$AO$500,MATCH("Summa justerad allokerad tillförd energi:",'Justerad allokering'!$B$1:$AV$1,0),FALSE)</f>
        <v>0</v>
      </c>
      <c r="O138" s="6">
        <f>VLOOKUP($B138,'Slutlig allokering'!$B$2:$AL$500,MATCH("Summa justerad allokerad tillförd energi:",'Slutlig allokering'!$B$2:$AS$2,0),FALSE)</f>
        <v>0</v>
      </c>
      <c r="P138" s="6">
        <f>VLOOKUP($B138,'Köpt hetvatten'!$B$1:$AP$500,MATCH("Med verkningsgrad:",'Köpt hetvatten'!$B$1:$AW$1,0),FALSE)</f>
        <v>0</v>
      </c>
      <c r="Q138" s="6">
        <f>VLOOKUP($B138,Spillvärme!$B$1:$AP$500,MATCH("Summa tillförd energi:",Spillvärme!$B$1:$AW$1,0),FALSE)</f>
        <v>0</v>
      </c>
      <c r="R138" s="6">
        <f>VLOOKUP($B138,Miljö!$B$1:$AP$500,MATCH("Summa tillförd energi:",Miljö!$B$1:$AW$1,0),FALSE)</f>
        <v>0</v>
      </c>
      <c r="S138" s="33">
        <f t="shared" si="27"/>
        <v>0.14853</v>
      </c>
      <c r="T138" s="6" t="str">
        <f>VLOOKUP($B138,Miljö!$B$1:$AP$500,MATCH("Köpt prod.spec hetvatten",Miljö!$B$1:$AW$1,0),FALSE)</f>
        <v/>
      </c>
      <c r="U138" s="6">
        <f t="shared" si="28"/>
        <v>8.98</v>
      </c>
      <c r="V138" s="6">
        <f>VLOOKUP($B138,Leveranser!$B$1:$AP$500,MATCH("Total levererad värme",Leveranser!$B$1:$AW$1,0),FALSE)</f>
        <v>4.9509999999999996</v>
      </c>
      <c r="W138" s="6">
        <f>IFERROR(VLOOKUP($B138,Miljö!$B$1:$AP$500,MATCH("Såld mängd produktionsspecifik fjärrvärme (GWh)",Miljö!$B$1:$AW$1,0),FALSE)/1,0)</f>
        <v>0</v>
      </c>
      <c r="X138" s="6"/>
      <c r="Y138" s="30">
        <f t="shared" si="29"/>
        <v>0.55133630289532287</v>
      </c>
      <c r="Z138" s="6"/>
      <c r="AA138" s="30" t="str">
        <f t="shared" si="30"/>
        <v/>
      </c>
      <c r="AC138" t="s">
        <v>10</v>
      </c>
      <c r="AD138" t="s">
        <v>20</v>
      </c>
      <c r="AE138" s="25" t="str">
        <f t="shared" si="25"/>
        <v>ja</v>
      </c>
      <c r="AF138" t="s">
        <v>20</v>
      </c>
      <c r="AG138" t="s">
        <v>20</v>
      </c>
      <c r="AM138" s="6" t="str">
        <f t="shared" si="26"/>
        <v/>
      </c>
      <c r="AO138" s="6" t="str">
        <f t="shared" si="33"/>
        <v/>
      </c>
      <c r="AQ138" s="6" t="str">
        <f t="shared" si="34"/>
        <v/>
      </c>
      <c r="AR138" s="6"/>
      <c r="AW138" t="str">
        <f t="shared" si="31"/>
        <v/>
      </c>
      <c r="AY138" s="6" t="str">
        <f t="shared" si="35"/>
        <v/>
      </c>
      <c r="BB138" s="6" t="str">
        <f t="shared" si="32"/>
        <v>Ja</v>
      </c>
      <c r="BK138" t="s">
        <v>10</v>
      </c>
    </row>
    <row r="139" spans="1:63" ht="15" customHeight="1" x14ac:dyDescent="0.35">
      <c r="A139" t="s">
        <v>154</v>
      </c>
      <c r="B139" t="s">
        <v>158</v>
      </c>
      <c r="C139">
        <v>0.29170000000000001</v>
      </c>
      <c r="D139">
        <v>65.717600000000004</v>
      </c>
      <c r="E139">
        <v>17.116800000000001</v>
      </c>
      <c r="F139">
        <v>7.1925299999999998E-2</v>
      </c>
      <c r="G139" t="s">
        <v>14</v>
      </c>
      <c r="H139" t="s">
        <v>10</v>
      </c>
      <c r="K139" s="6">
        <f>VLOOKUP($B139,'Egen hetvattenprod'!$B$1:$AP$500,MATCH("Summa tillförd energi:",'Egen hetvattenprod'!$B$1:$AY$1,0),FALSE)</f>
        <v>16.240000000000002</v>
      </c>
      <c r="L139" s="6">
        <f>VLOOKUP($B139,Kraftvärmeprod!$B$1:$AO$500,MATCH("Summa tillförd energi:",Kraftvärmeprod!$B$1:$AV$1,0),FALSE)</f>
        <v>0</v>
      </c>
      <c r="M139" s="33">
        <f>VLOOKUP($B139,'Allokerad kvv'!$B$1:$AO$500,MATCH("Summa allokerad tillförd energi:",'Allokerad kvv'!$B$1:$AV$1,0),FALSE)</f>
        <v>0</v>
      </c>
      <c r="N139" s="33">
        <f>VLOOKUP($B139,'Justerad allokering'!$B$1:$AO$500,MATCH("Summa justerad allokerad tillförd energi:",'Justerad allokering'!$B$1:$AV$1,0),FALSE)</f>
        <v>0</v>
      </c>
      <c r="O139" s="6">
        <f>VLOOKUP($B139,'Slutlig allokering'!$B$2:$AL$500,MATCH("Summa justerad allokerad tillförd energi:",'Slutlig allokering'!$B$2:$AS$2,0),FALSE)</f>
        <v>0</v>
      </c>
      <c r="P139" s="6">
        <f>VLOOKUP($B139,'Köpt hetvatten'!$B$1:$AP$500,MATCH("Med verkningsgrad:",'Köpt hetvatten'!$B$1:$AW$1,0),FALSE)</f>
        <v>0</v>
      </c>
      <c r="Q139" s="6">
        <f>VLOOKUP($B139,Spillvärme!$B$1:$AP$500,MATCH("Summa tillförd energi:",Spillvärme!$B$1:$AW$1,0),FALSE)</f>
        <v>0</v>
      </c>
      <c r="R139" s="6">
        <f>VLOOKUP($B139,Miljö!$B$1:$AP$500,MATCH("Summa tillförd energi:",Miljö!$B$1:$AW$1,0),FALSE)</f>
        <v>0</v>
      </c>
      <c r="S139" s="33">
        <f t="shared" si="27"/>
        <v>0.22499999999999998</v>
      </c>
      <c r="T139" s="6" t="str">
        <f>VLOOKUP($B139,Miljö!$B$1:$AP$500,MATCH("Köpt prod.spec hetvatten",Miljö!$B$1:$AW$1,0),FALSE)</f>
        <v/>
      </c>
      <c r="U139" s="6">
        <f t="shared" si="28"/>
        <v>16.240000000000002</v>
      </c>
      <c r="V139" s="6">
        <f>VLOOKUP($B139,Leveranser!$B$1:$AP$500,MATCH("Total levererad värme",Leveranser!$B$1:$AW$1,0),FALSE)</f>
        <v>7.5</v>
      </c>
      <c r="W139" s="6">
        <f>IFERROR(VLOOKUP($B139,Miljö!$B$1:$AP$500,MATCH("Såld mängd produktionsspecifik fjärrvärme (GWh)",Miljö!$B$1:$AW$1,0),FALSE)/1,0)</f>
        <v>0</v>
      </c>
      <c r="X139" s="6"/>
      <c r="Y139" s="30">
        <f t="shared" si="29"/>
        <v>0.46182266009852213</v>
      </c>
      <c r="Z139" s="6"/>
      <c r="AA139" s="30" t="str">
        <f t="shared" si="30"/>
        <v/>
      </c>
      <c r="AC139" t="s">
        <v>10</v>
      </c>
      <c r="AD139" t="s">
        <v>20</v>
      </c>
      <c r="AE139" s="25" t="str">
        <f t="shared" si="25"/>
        <v>ja</v>
      </c>
      <c r="AF139" t="s">
        <v>20</v>
      </c>
      <c r="AG139" t="s">
        <v>20</v>
      </c>
      <c r="AM139" s="6" t="str">
        <f t="shared" si="26"/>
        <v/>
      </c>
      <c r="AO139" s="6" t="str">
        <f t="shared" si="33"/>
        <v/>
      </c>
      <c r="AQ139" s="6" t="str">
        <f t="shared" si="34"/>
        <v/>
      </c>
      <c r="AR139" s="6"/>
      <c r="AW139" t="str">
        <f t="shared" si="31"/>
        <v/>
      </c>
      <c r="AY139" s="6" t="str">
        <f t="shared" si="35"/>
        <v/>
      </c>
      <c r="BB139" s="6" t="str">
        <f t="shared" si="32"/>
        <v>Ja</v>
      </c>
      <c r="BK139" t="s">
        <v>10</v>
      </c>
    </row>
    <row r="140" spans="1:63" ht="15" customHeight="1" x14ac:dyDescent="0.35">
      <c r="A140" t="s">
        <v>154</v>
      </c>
      <c r="B140" t="s">
        <v>159</v>
      </c>
      <c r="C140">
        <v>0.37253999999999998</v>
      </c>
      <c r="D140">
        <v>34.918199999999999</v>
      </c>
      <c r="E140">
        <v>15.3804</v>
      </c>
      <c r="F140">
        <v>2.7767900000000002E-2</v>
      </c>
      <c r="G140" t="s">
        <v>14</v>
      </c>
      <c r="H140" t="s">
        <v>10</v>
      </c>
      <c r="K140" s="6">
        <f>VLOOKUP($B140,'Egen hetvattenprod'!$B$1:$AP$500,MATCH("Summa tillförd energi:",'Egen hetvattenprod'!$B$1:$AY$1,0),FALSE)</f>
        <v>4.8099999999999996</v>
      </c>
      <c r="L140" s="6">
        <f>VLOOKUP($B140,Kraftvärmeprod!$B$1:$AO$500,MATCH("Summa tillförd energi:",Kraftvärmeprod!$B$1:$AV$1,0),FALSE)</f>
        <v>0</v>
      </c>
      <c r="M140" s="33">
        <f>VLOOKUP($B140,'Allokerad kvv'!$B$1:$AO$500,MATCH("Summa allokerad tillförd energi:",'Allokerad kvv'!$B$1:$AV$1,0),FALSE)</f>
        <v>0</v>
      </c>
      <c r="N140" s="33">
        <f>VLOOKUP($B140,'Justerad allokering'!$B$1:$AO$500,MATCH("Summa justerad allokerad tillförd energi:",'Justerad allokering'!$B$1:$AV$1,0),FALSE)</f>
        <v>0</v>
      </c>
      <c r="O140" s="6">
        <f>VLOOKUP($B140,'Slutlig allokering'!$B$2:$AL$500,MATCH("Summa justerad allokerad tillförd energi:",'Slutlig allokering'!$B$2:$AS$2,0),FALSE)</f>
        <v>0</v>
      </c>
      <c r="P140" s="6">
        <f>VLOOKUP($B140,'Köpt hetvatten'!$B$1:$AP$500,MATCH("Med verkningsgrad:",'Köpt hetvatten'!$B$1:$AW$1,0),FALSE)</f>
        <v>0</v>
      </c>
      <c r="Q140" s="6">
        <f>VLOOKUP($B140,Spillvärme!$B$1:$AP$500,MATCH("Summa tillförd energi:",Spillvärme!$B$1:$AW$1,0),FALSE)</f>
        <v>0</v>
      </c>
      <c r="R140" s="6">
        <f>VLOOKUP($B140,Miljö!$B$1:$AP$500,MATCH("Summa tillförd energi:",Miljö!$B$1:$AW$1,0),FALSE)</f>
        <v>0</v>
      </c>
      <c r="S140" s="33">
        <f t="shared" si="27"/>
        <v>0.11435999999999999</v>
      </c>
      <c r="T140" s="6" t="str">
        <f>VLOOKUP($B140,Miljö!$B$1:$AP$500,MATCH("Köpt prod.spec hetvatten",Miljö!$B$1:$AW$1,0),FALSE)</f>
        <v/>
      </c>
      <c r="U140" s="6">
        <f t="shared" si="28"/>
        <v>4.8099999999999996</v>
      </c>
      <c r="V140" s="6">
        <f>VLOOKUP($B140,Leveranser!$B$1:$AP$500,MATCH("Total levererad värme",Leveranser!$B$1:$AW$1,0),FALSE)</f>
        <v>3.8119999999999998</v>
      </c>
      <c r="W140" s="6">
        <f>IFERROR(VLOOKUP($B140,Miljö!$B$1:$AP$500,MATCH("Såld mängd produktionsspecifik fjärrvärme (GWh)",Miljö!$B$1:$AW$1,0),FALSE)/1,0)</f>
        <v>0</v>
      </c>
      <c r="X140" s="6"/>
      <c r="Y140" s="30">
        <f t="shared" si="29"/>
        <v>0.79251559251559256</v>
      </c>
      <c r="Z140" s="6"/>
      <c r="AA140" s="30" t="str">
        <f t="shared" si="30"/>
        <v/>
      </c>
      <c r="AC140" t="s">
        <v>20</v>
      </c>
      <c r="AD140" t="s">
        <v>10</v>
      </c>
      <c r="AE140" s="25" t="str">
        <f t="shared" si="25"/>
        <v>ja</v>
      </c>
      <c r="AF140" t="s">
        <v>20</v>
      </c>
      <c r="AG140" t="s">
        <v>20</v>
      </c>
      <c r="AM140" s="6" t="str">
        <f t="shared" si="26"/>
        <v/>
      </c>
      <c r="AO140" s="6" t="str">
        <f t="shared" si="33"/>
        <v/>
      </c>
      <c r="AQ140" s="6" t="str">
        <f t="shared" si="34"/>
        <v/>
      </c>
      <c r="AR140" s="6"/>
      <c r="AW140" t="str">
        <f t="shared" si="31"/>
        <v/>
      </c>
      <c r="AY140" s="6" t="str">
        <f t="shared" si="35"/>
        <v/>
      </c>
      <c r="BB140" s="6" t="str">
        <f t="shared" si="32"/>
        <v>Ja</v>
      </c>
      <c r="BK140" t="s">
        <v>10</v>
      </c>
    </row>
    <row r="141" spans="1:63" ht="15" customHeight="1" x14ac:dyDescent="0.35">
      <c r="A141" t="s">
        <v>154</v>
      </c>
      <c r="B141" t="s">
        <v>160</v>
      </c>
      <c r="C141">
        <v>0.64710000000000001</v>
      </c>
      <c r="D141">
        <v>118.73699999999999</v>
      </c>
      <c r="E141">
        <v>21.715499999999999</v>
      </c>
      <c r="F141">
        <v>0.25566</v>
      </c>
      <c r="G141" t="s">
        <v>14</v>
      </c>
      <c r="H141" t="s">
        <v>10</v>
      </c>
      <c r="K141" s="6">
        <f>VLOOKUP($B141,'Egen hetvattenprod'!$B$1:$AP$500,MATCH("Summa tillförd energi:",'Egen hetvattenprod'!$B$1:$AY$1,0),FALSE)</f>
        <v>2.78</v>
      </c>
      <c r="L141" s="6">
        <f>VLOOKUP($B141,Kraftvärmeprod!$B$1:$AO$500,MATCH("Summa tillförd energi:",Kraftvärmeprod!$B$1:$AV$1,0),FALSE)</f>
        <v>0</v>
      </c>
      <c r="M141" s="33">
        <f>VLOOKUP($B141,'Allokerad kvv'!$B$1:$AO$500,MATCH("Summa allokerad tillförd energi:",'Allokerad kvv'!$B$1:$AV$1,0),FALSE)</f>
        <v>0</v>
      </c>
      <c r="N141" s="33">
        <f>VLOOKUP($B141,'Justerad allokering'!$B$1:$AO$500,MATCH("Summa justerad allokerad tillförd energi:",'Justerad allokering'!$B$1:$AV$1,0),FALSE)</f>
        <v>0</v>
      </c>
      <c r="O141" s="6">
        <f>VLOOKUP($B141,'Slutlig allokering'!$B$2:$AL$500,MATCH("Summa justerad allokerad tillförd energi:",'Slutlig allokering'!$B$2:$AS$2,0),FALSE)</f>
        <v>0</v>
      </c>
      <c r="P141" s="6">
        <f>VLOOKUP($B141,'Köpt hetvatten'!$B$1:$AP$500,MATCH("Med verkningsgrad:",'Köpt hetvatten'!$B$1:$AW$1,0),FALSE)</f>
        <v>0</v>
      </c>
      <c r="Q141" s="6">
        <f>VLOOKUP($B141,Spillvärme!$B$1:$AP$500,MATCH("Summa tillförd energi:",Spillvärme!$B$1:$AW$1,0),FALSE)</f>
        <v>0</v>
      </c>
      <c r="R141" s="6">
        <f>VLOOKUP($B141,Miljö!$B$1:$AP$500,MATCH("Summa tillförd energi:",Miljö!$B$1:$AW$1,0),FALSE)</f>
        <v>0</v>
      </c>
      <c r="S141" s="33">
        <f t="shared" si="27"/>
        <v>5.697E-2</v>
      </c>
      <c r="T141" s="6" t="str">
        <f>VLOOKUP($B141,Miljö!$B$1:$AP$500,MATCH("Köpt prod.spec hetvatten",Miljö!$B$1:$AW$1,0),FALSE)</f>
        <v/>
      </c>
      <c r="U141" s="6">
        <f t="shared" si="28"/>
        <v>2.78</v>
      </c>
      <c r="V141" s="6">
        <f>VLOOKUP($B141,Leveranser!$B$1:$AP$500,MATCH("Total levererad värme",Leveranser!$B$1:$AW$1,0),FALSE)</f>
        <v>1.899</v>
      </c>
      <c r="W141" s="6">
        <f>IFERROR(VLOOKUP($B141,Miljö!$B$1:$AP$500,MATCH("Såld mängd produktionsspecifik fjärrvärme (GWh)",Miljö!$B$1:$AW$1,0),FALSE)/1,0)</f>
        <v>0</v>
      </c>
      <c r="X141" s="6"/>
      <c r="Y141" s="30">
        <f t="shared" si="29"/>
        <v>0.68309352517985622</v>
      </c>
      <c r="Z141" s="6"/>
      <c r="AA141" s="30" t="str">
        <f t="shared" si="30"/>
        <v/>
      </c>
      <c r="AC141" t="s">
        <v>20</v>
      </c>
      <c r="AD141" t="s">
        <v>10</v>
      </c>
      <c r="AE141" s="25" t="str">
        <f t="shared" si="25"/>
        <v>ja</v>
      </c>
      <c r="AF141" t="s">
        <v>20</v>
      </c>
      <c r="AG141" t="s">
        <v>20</v>
      </c>
      <c r="AM141" s="6" t="str">
        <f t="shared" si="26"/>
        <v/>
      </c>
      <c r="AO141" s="6" t="str">
        <f t="shared" si="33"/>
        <v/>
      </c>
      <c r="AQ141" s="6" t="str">
        <f t="shared" si="34"/>
        <v/>
      </c>
      <c r="AR141" s="6"/>
      <c r="AW141" t="str">
        <f t="shared" si="31"/>
        <v/>
      </c>
      <c r="AY141" s="6" t="str">
        <f t="shared" si="35"/>
        <v/>
      </c>
      <c r="BB141" s="6" t="str">
        <f t="shared" si="32"/>
        <v>Ja</v>
      </c>
      <c r="BK141" t="s">
        <v>10</v>
      </c>
    </row>
    <row r="142" spans="1:63" ht="15" customHeight="1" x14ac:dyDescent="0.35">
      <c r="A142" t="s">
        <v>154</v>
      </c>
      <c r="B142" t="s">
        <v>161</v>
      </c>
      <c r="C142">
        <v>0.229133</v>
      </c>
      <c r="D142">
        <v>34.397300000000001</v>
      </c>
      <c r="E142">
        <v>9.9437999999999995</v>
      </c>
      <c r="F142">
        <v>1.8106000000000001E-2</v>
      </c>
      <c r="G142" t="s">
        <v>14</v>
      </c>
      <c r="H142" t="s">
        <v>10</v>
      </c>
      <c r="K142" s="6">
        <f>VLOOKUP($B142,'Egen hetvattenprod'!$B$1:$AP$500,MATCH("Summa tillförd energi:",'Egen hetvattenprod'!$B$1:$AY$1,0),FALSE)</f>
        <v>8.370000000000001</v>
      </c>
      <c r="L142" s="6">
        <f>VLOOKUP($B142,Kraftvärmeprod!$B$1:$AO$500,MATCH("Summa tillförd energi:",Kraftvärmeprod!$B$1:$AV$1,0),FALSE)</f>
        <v>0</v>
      </c>
      <c r="M142" s="33">
        <f>VLOOKUP($B142,'Allokerad kvv'!$B$1:$AO$500,MATCH("Summa allokerad tillförd energi:",'Allokerad kvv'!$B$1:$AV$1,0),FALSE)</f>
        <v>0</v>
      </c>
      <c r="N142" s="33">
        <f>VLOOKUP($B142,'Justerad allokering'!$B$1:$AO$500,MATCH("Summa justerad allokerad tillförd energi:",'Justerad allokering'!$B$1:$AV$1,0),FALSE)</f>
        <v>0</v>
      </c>
      <c r="O142" s="6">
        <f>VLOOKUP($B142,'Slutlig allokering'!$B$2:$AL$500,MATCH("Summa justerad allokerad tillförd energi:",'Slutlig allokering'!$B$2:$AS$2,0),FALSE)</f>
        <v>0</v>
      </c>
      <c r="P142" s="6">
        <f>VLOOKUP($B142,'Köpt hetvatten'!$B$1:$AP$500,MATCH("Med verkningsgrad:",'Köpt hetvatten'!$B$1:$AW$1,0),FALSE)</f>
        <v>0</v>
      </c>
      <c r="Q142" s="6">
        <f>VLOOKUP($B142,Spillvärme!$B$1:$AP$500,MATCH("Summa tillförd energi:",Spillvärme!$B$1:$AW$1,0),FALSE)</f>
        <v>0</v>
      </c>
      <c r="R142" s="6">
        <f>VLOOKUP($B142,Miljö!$B$1:$AP$500,MATCH("Summa tillförd energi:",Miljö!$B$1:$AW$1,0),FALSE)</f>
        <v>0</v>
      </c>
      <c r="S142" s="33">
        <f t="shared" si="27"/>
        <v>0.16847999999999999</v>
      </c>
      <c r="T142" s="6" t="str">
        <f>VLOOKUP($B142,Miljö!$B$1:$AP$500,MATCH("Köpt prod.spec hetvatten",Miljö!$B$1:$AW$1,0),FALSE)</f>
        <v/>
      </c>
      <c r="U142" s="6">
        <f t="shared" si="28"/>
        <v>8.370000000000001</v>
      </c>
      <c r="V142" s="6">
        <f>VLOOKUP($B142,Leveranser!$B$1:$AP$500,MATCH("Total levererad värme",Leveranser!$B$1:$AW$1,0),FALSE)</f>
        <v>5.6159999999999997</v>
      </c>
      <c r="W142" s="6">
        <f>IFERROR(VLOOKUP($B142,Miljö!$B$1:$AP$500,MATCH("Såld mängd produktionsspecifik fjärrvärme (GWh)",Miljö!$B$1:$AW$1,0),FALSE)/1,0)</f>
        <v>0</v>
      </c>
      <c r="X142" s="6"/>
      <c r="Y142" s="30">
        <f t="shared" si="29"/>
        <v>0.6709677419354837</v>
      </c>
      <c r="Z142" s="6"/>
      <c r="AA142" s="30" t="str">
        <f t="shared" si="30"/>
        <v/>
      </c>
      <c r="AC142" t="s">
        <v>20</v>
      </c>
      <c r="AD142" t="s">
        <v>10</v>
      </c>
      <c r="AE142" s="25" t="str">
        <f t="shared" si="25"/>
        <v>ja</v>
      </c>
      <c r="AF142" t="s">
        <v>20</v>
      </c>
      <c r="AG142" t="s">
        <v>20</v>
      </c>
      <c r="AM142" s="6" t="str">
        <f t="shared" si="26"/>
        <v/>
      </c>
      <c r="AO142" s="6" t="str">
        <f t="shared" si="33"/>
        <v/>
      </c>
      <c r="AQ142" s="6" t="str">
        <f t="shared" si="34"/>
        <v/>
      </c>
      <c r="AR142" s="6"/>
      <c r="AW142" t="str">
        <f t="shared" si="31"/>
        <v/>
      </c>
      <c r="AY142" s="6" t="str">
        <f t="shared" si="35"/>
        <v/>
      </c>
      <c r="BB142" s="6" t="str">
        <f t="shared" si="32"/>
        <v>Ja</v>
      </c>
      <c r="BK142" t="s">
        <v>10</v>
      </c>
    </row>
    <row r="143" spans="1:63" ht="15" customHeight="1" x14ac:dyDescent="0.35">
      <c r="A143" t="s">
        <v>162</v>
      </c>
      <c r="B143" t="s">
        <v>163</v>
      </c>
      <c r="C143">
        <v>0.124913</v>
      </c>
      <c r="D143">
        <v>13.524900000000001</v>
      </c>
      <c r="E143">
        <v>6.3103199999999999</v>
      </c>
      <c r="F143">
        <v>1.87511E-2</v>
      </c>
      <c r="G143" t="s">
        <v>10</v>
      </c>
      <c r="H143" t="s">
        <v>10</v>
      </c>
      <c r="K143" s="6">
        <f>VLOOKUP($B143,'Egen hetvattenprod'!$B$1:$AP$500,MATCH("Summa tillförd energi:",'Egen hetvattenprod'!$B$1:$AY$1,0),FALSE)</f>
        <v>233.23000000000002</v>
      </c>
      <c r="L143" s="6">
        <f>VLOOKUP($B143,Kraftvärmeprod!$B$1:$AO$500,MATCH("Summa tillförd energi:",Kraftvärmeprod!$B$1:$AV$1,0),FALSE)</f>
        <v>829.29200000000003</v>
      </c>
      <c r="M143" s="33">
        <f>VLOOKUP($B143,'Allokerad kvv'!$B$1:$AO$500,MATCH("Summa allokerad tillförd energi:",'Allokerad kvv'!$B$1:$AV$1,0),FALSE)</f>
        <v>526.85193500000003</v>
      </c>
      <c r="N143" s="33">
        <f>VLOOKUP($B143,'Justerad allokering'!$B$1:$AO$500,MATCH("Summa justerad allokerad tillförd energi:",'Justerad allokering'!$B$1:$AV$1,0),FALSE)</f>
        <v>0</v>
      </c>
      <c r="O143" s="6">
        <f>VLOOKUP($B143,'Slutlig allokering'!$B$2:$AL$500,MATCH("Summa justerad allokerad tillförd energi:",'Slutlig allokering'!$B$2:$AS$2,0),FALSE)</f>
        <v>526.85193500000003</v>
      </c>
      <c r="P143" s="6">
        <f>VLOOKUP($B143,'Köpt hetvatten'!$B$1:$AP$500,MATCH("Med verkningsgrad:",'Köpt hetvatten'!$B$1:$AW$1,0),FALSE)</f>
        <v>0</v>
      </c>
      <c r="Q143" s="6">
        <f>VLOOKUP($B143,Spillvärme!$B$1:$AP$500,MATCH("Summa tillförd energi:",Spillvärme!$B$1:$AW$1,0),FALSE)</f>
        <v>0</v>
      </c>
      <c r="R143" s="6">
        <f>VLOOKUP($B143,Miljö!$B$1:$AP$500,MATCH("Summa tillförd energi:",Miljö!$B$1:$AW$1,0),FALSE)</f>
        <v>14.08</v>
      </c>
      <c r="S143" s="33">
        <f t="shared" si="27"/>
        <v>0</v>
      </c>
      <c r="T143" s="6" t="str">
        <f>VLOOKUP($B143,Miljö!$B$1:$AP$500,MATCH("Köpt prod.spec hetvatten",Miljö!$B$1:$AW$1,0),FALSE)</f>
        <v/>
      </c>
      <c r="U143" s="6">
        <f t="shared" si="28"/>
        <v>774.16193500000008</v>
      </c>
      <c r="V143" s="6">
        <f>VLOOKUP($B143,Leveranser!$B$1:$AP$500,MATCH("Total levererad värme",Leveranser!$B$1:$AW$1,0),FALSE)</f>
        <v>676</v>
      </c>
      <c r="W143" s="6">
        <f>IFERROR(VLOOKUP($B143,Miljö!$B$1:$AP$500,MATCH("Såld mängd produktionsspecifik fjärrvärme (GWh)",Miljö!$B$1:$AW$1,0),FALSE)/1,0)</f>
        <v>0</v>
      </c>
      <c r="X143" s="6"/>
      <c r="Y143" s="30">
        <f t="shared" si="29"/>
        <v>0.8732023229739394</v>
      </c>
      <c r="Z143" s="6"/>
      <c r="AA143" s="30" t="str">
        <f t="shared" si="30"/>
        <v/>
      </c>
      <c r="AC143" t="s">
        <v>10</v>
      </c>
      <c r="AD143" t="s">
        <v>20</v>
      </c>
      <c r="AE143" s="25" t="str">
        <f t="shared" si="25"/>
        <v>ja</v>
      </c>
      <c r="AF143" t="s">
        <v>20</v>
      </c>
      <c r="AG143" t="s">
        <v>20</v>
      </c>
      <c r="AM143" s="6" t="str">
        <f t="shared" si="26"/>
        <v/>
      </c>
      <c r="AO143" s="6" t="str">
        <f t="shared" si="33"/>
        <v/>
      </c>
      <c r="AQ143" s="6" t="str">
        <f t="shared" si="34"/>
        <v/>
      </c>
      <c r="AR143" s="6"/>
      <c r="AW143" t="str">
        <f t="shared" si="31"/>
        <v/>
      </c>
      <c r="AY143" s="6" t="str">
        <f t="shared" si="35"/>
        <v/>
      </c>
      <c r="BB143" s="6" t="str">
        <f t="shared" si="32"/>
        <v>Ja</v>
      </c>
      <c r="BK143" t="s">
        <v>10</v>
      </c>
    </row>
    <row r="144" spans="1:63" ht="15" customHeight="1" x14ac:dyDescent="0.35">
      <c r="A144" t="s">
        <v>162</v>
      </c>
      <c r="B144" t="s">
        <v>164</v>
      </c>
      <c r="C144">
        <v>0</v>
      </c>
      <c r="D144">
        <v>0</v>
      </c>
      <c r="E144">
        <v>0</v>
      </c>
      <c r="F144">
        <v>0</v>
      </c>
      <c r="G144" t="s">
        <v>14</v>
      </c>
      <c r="H144" t="s">
        <v>14</v>
      </c>
      <c r="K144" s="6">
        <f>VLOOKUP($B144,'Egen hetvattenprod'!$B$1:$AP$500,MATCH("Summa tillförd energi:",'Egen hetvattenprod'!$B$1:$AY$1,0),FALSE)</f>
        <v>0</v>
      </c>
      <c r="L144" s="6">
        <f>VLOOKUP($B144,Kraftvärmeprod!$B$1:$AO$500,MATCH("Summa tillförd energi:",Kraftvärmeprod!$B$1:$AV$1,0),FALSE)</f>
        <v>0</v>
      </c>
      <c r="M144" s="33">
        <f>VLOOKUP($B144,'Allokerad kvv'!$B$1:$AO$500,MATCH("Summa allokerad tillförd energi:",'Allokerad kvv'!$B$1:$AV$1,0),FALSE)</f>
        <v>0</v>
      </c>
      <c r="N144" s="33">
        <f>VLOOKUP($B144,'Justerad allokering'!$B$1:$AO$500,MATCH("Summa justerad allokerad tillförd energi:",'Justerad allokering'!$B$1:$AV$1,0),FALSE)</f>
        <v>0</v>
      </c>
      <c r="O144" s="6">
        <f>VLOOKUP($B144,'Slutlig allokering'!$B$2:$AL$500,MATCH("Summa justerad allokerad tillförd energi:",'Slutlig allokering'!$B$2:$AS$2,0),FALSE)</f>
        <v>0</v>
      </c>
      <c r="P144" s="6">
        <f>VLOOKUP($B144,'Köpt hetvatten'!$B$1:$AP$500,MATCH("Med verkningsgrad:",'Köpt hetvatten'!$B$1:$AW$1,0),FALSE)</f>
        <v>0</v>
      </c>
      <c r="Q144" s="6">
        <f>VLOOKUP($B144,Spillvärme!$B$1:$AP$500,MATCH("Summa tillförd energi:",Spillvärme!$B$1:$AW$1,0),FALSE)</f>
        <v>0</v>
      </c>
      <c r="R144" s="6">
        <f>VLOOKUP($B144,Miljö!$B$1:$AP$500,MATCH("Summa tillförd energi:",Miljö!$B$1:$AW$1,0),FALSE)</f>
        <v>0</v>
      </c>
      <c r="S144" s="33">
        <f t="shared" si="27"/>
        <v>0</v>
      </c>
      <c r="T144" s="6" t="str">
        <f>VLOOKUP($B144,Miljö!$B$1:$AP$500,MATCH("Köpt prod.spec hetvatten",Miljö!$B$1:$AW$1,0),FALSE)</f>
        <v/>
      </c>
      <c r="U144" s="6">
        <f t="shared" si="28"/>
        <v>0</v>
      </c>
      <c r="V144" s="6">
        <f>VLOOKUP($B144,Leveranser!$B$1:$AP$500,MATCH("Total levererad värme",Leveranser!$B$1:$AW$1,0),FALSE)</f>
        <v>0</v>
      </c>
      <c r="W144" s="6">
        <f>IFERROR(VLOOKUP($B144,Miljö!$B$1:$AP$500,MATCH("Såld mängd produktionsspecifik fjärrvärme (GWh)",Miljö!$B$1:$AW$1,0),FALSE)/1,0)</f>
        <v>0</v>
      </c>
      <c r="X144" s="6"/>
      <c r="Y144" s="30" t="str">
        <f t="shared" si="29"/>
        <v/>
      </c>
      <c r="Z144" s="6"/>
      <c r="AA144" s="30" t="str">
        <f t="shared" si="30"/>
        <v/>
      </c>
      <c r="AC144" t="s">
        <v>20</v>
      </c>
      <c r="AD144" t="s">
        <v>20</v>
      </c>
      <c r="AE144" s="25" t="str">
        <f t="shared" si="25"/>
        <v/>
      </c>
      <c r="AF144" t="s">
        <v>20</v>
      </c>
      <c r="AG144" t="s">
        <v>20</v>
      </c>
      <c r="AM144" s="6" t="str">
        <f t="shared" si="26"/>
        <v>nej</v>
      </c>
      <c r="AO144" s="6" t="str">
        <f t="shared" si="33"/>
        <v>nej</v>
      </c>
      <c r="AQ144" s="6" t="str">
        <f t="shared" si="34"/>
        <v/>
      </c>
      <c r="AR144" s="6"/>
      <c r="AW144" t="str">
        <f t="shared" si="31"/>
        <v>nej</v>
      </c>
      <c r="AY144" s="6" t="str">
        <f t="shared" si="35"/>
        <v>nej</v>
      </c>
      <c r="BB144" s="6" t="str">
        <f t="shared" si="32"/>
        <v>Nej</v>
      </c>
      <c r="BK144" t="s">
        <v>14</v>
      </c>
    </row>
    <row r="145" spans="1:63" ht="15" customHeight="1" x14ac:dyDescent="0.35">
      <c r="A145" t="s">
        <v>162</v>
      </c>
      <c r="B145" t="s">
        <v>165</v>
      </c>
      <c r="C145">
        <v>0.21759999999999999</v>
      </c>
      <c r="D145">
        <v>27.902899999999999</v>
      </c>
      <c r="E145">
        <v>17.1723</v>
      </c>
      <c r="F145">
        <v>6.0137500000000003E-2</v>
      </c>
      <c r="G145" t="s">
        <v>10</v>
      </c>
      <c r="H145" t="s">
        <v>10</v>
      </c>
      <c r="K145" s="6">
        <f>VLOOKUP($B145,'Egen hetvattenprod'!$B$1:$AP$500,MATCH("Summa tillförd energi:",'Egen hetvattenprod'!$B$1:$AY$1,0),FALSE)</f>
        <v>1.1440000000000001</v>
      </c>
      <c r="L145" s="6">
        <f>VLOOKUP($B145,Kraftvärmeprod!$B$1:$AO$500,MATCH("Summa tillförd energi:",Kraftvärmeprod!$B$1:$AV$1,0),FALSE)</f>
        <v>0</v>
      </c>
      <c r="M145" s="33">
        <f>VLOOKUP($B145,'Allokerad kvv'!$B$1:$AO$500,MATCH("Summa allokerad tillförd energi:",'Allokerad kvv'!$B$1:$AV$1,0),FALSE)</f>
        <v>0</v>
      </c>
      <c r="N145" s="33">
        <f>VLOOKUP($B145,'Justerad allokering'!$B$1:$AO$500,MATCH("Summa justerad allokerad tillförd energi:",'Justerad allokering'!$B$1:$AV$1,0),FALSE)</f>
        <v>0</v>
      </c>
      <c r="O145" s="6">
        <f>VLOOKUP($B145,'Slutlig allokering'!$B$2:$AL$500,MATCH("Summa justerad allokerad tillförd energi:",'Slutlig allokering'!$B$2:$AS$2,0),FALSE)</f>
        <v>0</v>
      </c>
      <c r="P145" s="6">
        <f>VLOOKUP($B145,'Köpt hetvatten'!$B$1:$AP$500,MATCH("Med verkningsgrad:",'Köpt hetvatten'!$B$1:$AW$1,0),FALSE)</f>
        <v>0</v>
      </c>
      <c r="Q145" s="6">
        <f>VLOOKUP($B145,Spillvärme!$B$1:$AP$500,MATCH("Summa tillförd energi:",Spillvärme!$B$1:$AW$1,0),FALSE)</f>
        <v>0</v>
      </c>
      <c r="R145" s="6">
        <f>VLOOKUP($B145,Miljö!$B$1:$AP$500,MATCH("Summa tillförd energi:",Miljö!$B$1:$AW$1,0),FALSE)</f>
        <v>0.02</v>
      </c>
      <c r="S145" s="33">
        <f t="shared" si="27"/>
        <v>0</v>
      </c>
      <c r="T145" s="6" t="str">
        <f>VLOOKUP($B145,Miljö!$B$1:$AP$500,MATCH("Köpt prod.spec hetvatten",Miljö!$B$1:$AW$1,0),FALSE)</f>
        <v/>
      </c>
      <c r="U145" s="6">
        <f t="shared" si="28"/>
        <v>1.1640000000000001</v>
      </c>
      <c r="V145" s="6">
        <f>VLOOKUP($B145,Leveranser!$B$1:$AP$500,MATCH("Total levererad värme",Leveranser!$B$1:$AW$1,0),FALSE)</f>
        <v>0.9</v>
      </c>
      <c r="W145" s="6">
        <f>IFERROR(VLOOKUP($B145,Miljö!$B$1:$AP$500,MATCH("Såld mängd produktionsspecifik fjärrvärme (GWh)",Miljö!$B$1:$AW$1,0),FALSE)/1,0)</f>
        <v>0</v>
      </c>
      <c r="X145" s="6"/>
      <c r="Y145" s="30">
        <f t="shared" si="29"/>
        <v>0.77319587628865971</v>
      </c>
      <c r="Z145" s="6"/>
      <c r="AA145" s="30" t="str">
        <f t="shared" si="30"/>
        <v/>
      </c>
      <c r="AC145" t="s">
        <v>10</v>
      </c>
      <c r="AD145" t="s">
        <v>20</v>
      </c>
      <c r="AE145" s="25" t="str">
        <f t="shared" si="25"/>
        <v>ja</v>
      </c>
      <c r="AF145" t="s">
        <v>20</v>
      </c>
      <c r="AG145" t="s">
        <v>20</v>
      </c>
      <c r="AM145" s="6" t="str">
        <f t="shared" si="26"/>
        <v/>
      </c>
      <c r="AO145" s="6" t="str">
        <f t="shared" si="33"/>
        <v/>
      </c>
      <c r="AQ145" s="6" t="str">
        <f t="shared" si="34"/>
        <v/>
      </c>
      <c r="AR145" s="6"/>
      <c r="AW145" t="str">
        <f t="shared" si="31"/>
        <v/>
      </c>
      <c r="AY145" s="6" t="str">
        <f t="shared" si="35"/>
        <v/>
      </c>
      <c r="BB145" s="6" t="str">
        <f t="shared" si="32"/>
        <v>Ja</v>
      </c>
      <c r="BK145" t="s">
        <v>10</v>
      </c>
    </row>
    <row r="146" spans="1:63" ht="15" customHeight="1" x14ac:dyDescent="0.35">
      <c r="A146" t="s">
        <v>162</v>
      </c>
      <c r="B146" t="s">
        <v>166</v>
      </c>
      <c r="C146">
        <v>0.184061</v>
      </c>
      <c r="D146">
        <v>18.4373</v>
      </c>
      <c r="E146">
        <v>11.9381</v>
      </c>
      <c r="F146">
        <v>2.1808399999999999E-2</v>
      </c>
      <c r="G146" t="s">
        <v>10</v>
      </c>
      <c r="H146" t="s">
        <v>10</v>
      </c>
      <c r="K146" s="6">
        <f>VLOOKUP($B146,'Egen hetvattenprod'!$B$1:$AP$500,MATCH("Summa tillförd energi:",'Egen hetvattenprod'!$B$1:$AY$1,0),FALSE)</f>
        <v>7.9619999999999997</v>
      </c>
      <c r="L146" s="6">
        <f>VLOOKUP($B146,Kraftvärmeprod!$B$1:$AO$500,MATCH("Summa tillförd energi:",Kraftvärmeprod!$B$1:$AV$1,0),FALSE)</f>
        <v>0</v>
      </c>
      <c r="M146" s="33">
        <f>VLOOKUP($B146,'Allokerad kvv'!$B$1:$AO$500,MATCH("Summa allokerad tillförd energi:",'Allokerad kvv'!$B$1:$AV$1,0),FALSE)</f>
        <v>0</v>
      </c>
      <c r="N146" s="33">
        <f>VLOOKUP($B146,'Justerad allokering'!$B$1:$AO$500,MATCH("Summa justerad allokerad tillförd energi:",'Justerad allokering'!$B$1:$AV$1,0),FALSE)</f>
        <v>0</v>
      </c>
      <c r="O146" s="6">
        <f>VLOOKUP($B146,'Slutlig allokering'!$B$2:$AL$500,MATCH("Summa justerad allokerad tillförd energi:",'Slutlig allokering'!$B$2:$AS$2,0),FALSE)</f>
        <v>0</v>
      </c>
      <c r="P146" s="6">
        <f>VLOOKUP($B146,'Köpt hetvatten'!$B$1:$AP$500,MATCH("Med verkningsgrad:",'Köpt hetvatten'!$B$1:$AW$1,0),FALSE)</f>
        <v>0</v>
      </c>
      <c r="Q146" s="6">
        <f>VLOOKUP($B146,Spillvärme!$B$1:$AP$500,MATCH("Summa tillförd energi:",Spillvärme!$B$1:$AW$1,0),FALSE)</f>
        <v>0</v>
      </c>
      <c r="R146" s="6">
        <f>VLOOKUP($B146,Miljö!$B$1:$AP$500,MATCH("Summa tillförd energi:",Miljö!$B$1:$AW$1,0),FALSE)</f>
        <v>0.2</v>
      </c>
      <c r="S146" s="33">
        <f t="shared" si="27"/>
        <v>0</v>
      </c>
      <c r="T146" s="6" t="str">
        <f>VLOOKUP($B146,Miljö!$B$1:$AP$500,MATCH("Köpt prod.spec hetvatten",Miljö!$B$1:$AW$1,0),FALSE)</f>
        <v/>
      </c>
      <c r="U146" s="6">
        <f t="shared" si="28"/>
        <v>8.161999999999999</v>
      </c>
      <c r="V146" s="6">
        <f>VLOOKUP($B146,Leveranser!$B$1:$AP$500,MATCH("Total levererad värme",Leveranser!$B$1:$AW$1,0),FALSE)</f>
        <v>6.9</v>
      </c>
      <c r="W146" s="6">
        <f>IFERROR(VLOOKUP($B146,Miljö!$B$1:$AP$500,MATCH("Såld mängd produktionsspecifik fjärrvärme (GWh)",Miljö!$B$1:$AW$1,0),FALSE)/1,0)</f>
        <v>0</v>
      </c>
      <c r="X146" s="6"/>
      <c r="Y146" s="30">
        <f t="shared" si="29"/>
        <v>0.84538103406027953</v>
      </c>
      <c r="Z146" s="6"/>
      <c r="AA146" s="30" t="str">
        <f t="shared" si="30"/>
        <v/>
      </c>
      <c r="AC146" t="s">
        <v>10</v>
      </c>
      <c r="AD146" t="s">
        <v>20</v>
      </c>
      <c r="AE146" s="25" t="str">
        <f t="shared" si="25"/>
        <v>ja</v>
      </c>
      <c r="AF146" t="s">
        <v>20</v>
      </c>
      <c r="AG146" t="s">
        <v>20</v>
      </c>
      <c r="AM146" s="6" t="str">
        <f t="shared" si="26"/>
        <v/>
      </c>
      <c r="AO146" s="6" t="str">
        <f t="shared" si="33"/>
        <v/>
      </c>
      <c r="AQ146" s="6" t="str">
        <f t="shared" si="34"/>
        <v/>
      </c>
      <c r="AR146" s="6"/>
      <c r="AW146" t="str">
        <f t="shared" si="31"/>
        <v/>
      </c>
      <c r="AY146" s="6" t="str">
        <f t="shared" si="35"/>
        <v/>
      </c>
      <c r="BB146" s="6" t="str">
        <f t="shared" si="32"/>
        <v>Ja</v>
      </c>
      <c r="BK146" t="s">
        <v>10</v>
      </c>
    </row>
    <row r="147" spans="1:63" ht="15" customHeight="1" x14ac:dyDescent="0.35">
      <c r="A147" t="s">
        <v>167</v>
      </c>
      <c r="B147" t="s">
        <v>168</v>
      </c>
      <c r="C147">
        <v>0.119474</v>
      </c>
      <c r="D147">
        <v>17.348700000000001</v>
      </c>
      <c r="E147">
        <v>9.1420899999999996</v>
      </c>
      <c r="F147">
        <v>8.2417299999999992E-3</v>
      </c>
      <c r="G147" t="s">
        <v>10</v>
      </c>
      <c r="H147" t="s">
        <v>14</v>
      </c>
      <c r="K147" s="6">
        <f>VLOOKUP($B147,'Egen hetvattenprod'!$B$1:$AP$500,MATCH("Summa tillförd energi:",'Egen hetvattenprod'!$B$1:$AY$1,0),FALSE)</f>
        <v>86.175999999999988</v>
      </c>
      <c r="L147" s="6">
        <f>VLOOKUP($B147,Kraftvärmeprod!$B$1:$AO$500,MATCH("Summa tillförd energi:",Kraftvärmeprod!$B$1:$AV$1,0),FALSE)</f>
        <v>65.116</v>
      </c>
      <c r="M147" s="33">
        <f>VLOOKUP($B147,'Allokerad kvv'!$B$1:$AO$500,MATCH("Summa allokerad tillförd energi:",'Allokerad kvv'!$B$1:$AV$1,0),FALSE)</f>
        <v>44.850189999999998</v>
      </c>
      <c r="N147" s="33">
        <f>VLOOKUP($B147,'Justerad allokering'!$B$1:$AO$500,MATCH("Summa justerad allokerad tillförd energi:",'Justerad allokering'!$B$1:$AV$1,0),FALSE)</f>
        <v>0</v>
      </c>
      <c r="O147" s="6">
        <f>VLOOKUP($B147,'Slutlig allokering'!$B$2:$AL$500,MATCH("Summa justerad allokerad tillförd energi:",'Slutlig allokering'!$B$2:$AS$2,0),FALSE)</f>
        <v>44.850189999999998</v>
      </c>
      <c r="P147" s="6">
        <f>VLOOKUP($B147,'Köpt hetvatten'!$B$1:$AP$500,MATCH("Med verkningsgrad:",'Köpt hetvatten'!$B$1:$AW$1,0),FALSE)</f>
        <v>0</v>
      </c>
      <c r="Q147" s="6">
        <f>VLOOKUP($B147,Spillvärme!$B$1:$AP$500,MATCH("Summa tillförd energi:",Spillvärme!$B$1:$AW$1,0),FALSE)</f>
        <v>0</v>
      </c>
      <c r="R147" s="6">
        <f>VLOOKUP($B147,Miljö!$B$1:$AP$500,MATCH("Summa tillförd energi:",Miljö!$B$1:$AW$1,0),FALSE)</f>
        <v>0</v>
      </c>
      <c r="S147" s="33">
        <f t="shared" si="27"/>
        <v>3.3561900000000002</v>
      </c>
      <c r="T147" s="6" t="str">
        <f>VLOOKUP($B147,Miljö!$B$1:$AP$500,MATCH("Köpt prod.spec hetvatten",Miljö!$B$1:$AW$1,0),FALSE)</f>
        <v/>
      </c>
      <c r="U147" s="6">
        <f t="shared" si="28"/>
        <v>131.02618999999999</v>
      </c>
      <c r="V147" s="6">
        <f>VLOOKUP($B147,Leveranser!$B$1:$AP$500,MATCH("Total levererad värme",Leveranser!$B$1:$AW$1,0),FALSE)</f>
        <v>111.873</v>
      </c>
      <c r="W147" s="6">
        <f>IFERROR(VLOOKUP($B147,Miljö!$B$1:$AP$500,MATCH("Såld mängd produktionsspecifik fjärrvärme (GWh)",Miljö!$B$1:$AW$1,0),FALSE)/1,0)</f>
        <v>0</v>
      </c>
      <c r="X147" s="6"/>
      <c r="Y147" s="30">
        <f t="shared" si="29"/>
        <v>0.85382166725598918</v>
      </c>
      <c r="Z147" s="6"/>
      <c r="AA147" s="30" t="str">
        <f t="shared" si="30"/>
        <v/>
      </c>
      <c r="AC147" t="s">
        <v>20</v>
      </c>
      <c r="AD147" t="s">
        <v>20</v>
      </c>
      <c r="AE147" s="25" t="str">
        <f t="shared" si="25"/>
        <v/>
      </c>
      <c r="AF147" t="s">
        <v>1073</v>
      </c>
      <c r="AG147" t="s">
        <v>1059</v>
      </c>
      <c r="AH147" t="s">
        <v>10</v>
      </c>
      <c r="AM147" s="6" t="str">
        <f t="shared" si="26"/>
        <v>ja</v>
      </c>
      <c r="AO147" s="6" t="str">
        <f t="shared" si="33"/>
        <v>ja</v>
      </c>
      <c r="AQ147" s="6" t="str">
        <f t="shared" si="34"/>
        <v/>
      </c>
      <c r="AR147" s="6"/>
      <c r="AW147" t="str">
        <f t="shared" si="31"/>
        <v>nej</v>
      </c>
      <c r="AY147" s="6" t="str">
        <f t="shared" si="35"/>
        <v>ja</v>
      </c>
      <c r="BB147" s="6" t="str">
        <f t="shared" si="32"/>
        <v>Ja</v>
      </c>
      <c r="BG147" t="s">
        <v>10</v>
      </c>
      <c r="BK147" t="s">
        <v>10</v>
      </c>
    </row>
    <row r="148" spans="1:63" ht="15" customHeight="1" x14ac:dyDescent="0.35">
      <c r="A148" t="s">
        <v>167</v>
      </c>
      <c r="B148" t="s">
        <v>169</v>
      </c>
      <c r="C148">
        <v>0.16263</v>
      </c>
      <c r="D148">
        <v>11.1661</v>
      </c>
      <c r="E148">
        <v>15.305300000000001</v>
      </c>
      <c r="F148">
        <v>5.1877099999999999E-3</v>
      </c>
      <c r="G148" t="s">
        <v>10</v>
      </c>
      <c r="H148" t="s">
        <v>10</v>
      </c>
      <c r="K148" s="6">
        <f>VLOOKUP($B148,'Egen hetvattenprod'!$B$1:$AP$500,MATCH("Summa tillförd energi:",'Egen hetvattenprod'!$B$1:$AY$1,0),FALSE)</f>
        <v>13.920999999999999</v>
      </c>
      <c r="L148" s="6">
        <f>VLOOKUP($B148,Kraftvärmeprod!$B$1:$AO$500,MATCH("Summa tillförd energi:",Kraftvärmeprod!$B$1:$AV$1,0),FALSE)</f>
        <v>0</v>
      </c>
      <c r="M148" s="33">
        <f>VLOOKUP($B148,'Allokerad kvv'!$B$1:$AO$500,MATCH("Summa allokerad tillförd energi:",'Allokerad kvv'!$B$1:$AV$1,0),FALSE)</f>
        <v>0</v>
      </c>
      <c r="N148" s="33">
        <f>VLOOKUP($B148,'Justerad allokering'!$B$1:$AO$500,MATCH("Summa justerad allokerad tillförd energi:",'Justerad allokering'!$B$1:$AV$1,0),FALSE)</f>
        <v>0</v>
      </c>
      <c r="O148" s="6">
        <f>VLOOKUP($B148,'Slutlig allokering'!$B$2:$AL$500,MATCH("Summa justerad allokerad tillförd energi:",'Slutlig allokering'!$B$2:$AS$2,0),FALSE)</f>
        <v>0</v>
      </c>
      <c r="P148" s="6">
        <f>VLOOKUP($B148,'Köpt hetvatten'!$B$1:$AP$500,MATCH("Med verkningsgrad:",'Köpt hetvatten'!$B$1:$AW$1,0),FALSE)</f>
        <v>0</v>
      </c>
      <c r="Q148" s="6">
        <f>VLOOKUP($B148,Spillvärme!$B$1:$AP$500,MATCH("Summa tillförd energi:",Spillvärme!$B$1:$AW$1,0),FALSE)</f>
        <v>0</v>
      </c>
      <c r="R148" s="6">
        <f>VLOOKUP($B148,Miljö!$B$1:$AP$500,MATCH("Summa tillförd energi:",Miljö!$B$1:$AW$1,0),FALSE)</f>
        <v>0.17</v>
      </c>
      <c r="S148" s="33">
        <f t="shared" si="27"/>
        <v>0</v>
      </c>
      <c r="T148" s="6" t="str">
        <f>VLOOKUP($B148,Miljö!$B$1:$AP$500,MATCH("Köpt prod.spec hetvatten",Miljö!$B$1:$AW$1,0),FALSE)</f>
        <v/>
      </c>
      <c r="U148" s="6">
        <f t="shared" si="28"/>
        <v>14.090999999999999</v>
      </c>
      <c r="V148" s="6">
        <f>VLOOKUP($B148,Leveranser!$B$1:$AP$500,MATCH("Total levererad värme",Leveranser!$B$1:$AW$1,0),FALSE)</f>
        <v>11.672000000000001</v>
      </c>
      <c r="W148" s="6">
        <f>IFERROR(VLOOKUP($B148,Miljö!$B$1:$AP$500,MATCH("Såld mängd produktionsspecifik fjärrvärme (GWh)",Miljö!$B$1:$AW$1,0),FALSE)/1,0)</f>
        <v>0</v>
      </c>
      <c r="X148" s="6"/>
      <c r="Y148" s="30">
        <f t="shared" si="29"/>
        <v>0.8283301398055497</v>
      </c>
      <c r="Z148" s="6"/>
      <c r="AA148" s="30" t="str">
        <f t="shared" si="30"/>
        <v/>
      </c>
      <c r="AC148" t="s">
        <v>10</v>
      </c>
      <c r="AD148" t="s">
        <v>20</v>
      </c>
      <c r="AE148" s="25" t="str">
        <f t="shared" si="25"/>
        <v>ja</v>
      </c>
      <c r="AF148" t="s">
        <v>20</v>
      </c>
      <c r="AG148" t="s">
        <v>20</v>
      </c>
      <c r="AM148" s="6" t="str">
        <f t="shared" si="26"/>
        <v/>
      </c>
      <c r="AO148" s="6" t="str">
        <f t="shared" si="33"/>
        <v/>
      </c>
      <c r="AQ148" s="6" t="str">
        <f t="shared" si="34"/>
        <v/>
      </c>
      <c r="AR148" s="6"/>
      <c r="AW148" t="str">
        <f t="shared" si="31"/>
        <v/>
      </c>
      <c r="AY148" s="6" t="str">
        <f t="shared" si="35"/>
        <v/>
      </c>
      <c r="BB148" s="6" t="str">
        <f t="shared" si="32"/>
        <v>Ja</v>
      </c>
      <c r="BK148" t="s">
        <v>10</v>
      </c>
    </row>
    <row r="149" spans="1:63" ht="15" customHeight="1" x14ac:dyDescent="0.35">
      <c r="A149" t="s">
        <v>167</v>
      </c>
      <c r="B149" t="s">
        <v>170</v>
      </c>
      <c r="C149">
        <v>0.227686</v>
      </c>
      <c r="D149">
        <v>20.431799999999999</v>
      </c>
      <c r="E149">
        <v>13.827199999999999</v>
      </c>
      <c r="F149">
        <v>1.8928400000000001E-2</v>
      </c>
      <c r="G149" t="s">
        <v>14</v>
      </c>
      <c r="H149" t="s">
        <v>10</v>
      </c>
      <c r="K149" s="6">
        <f>VLOOKUP($B149,'Egen hetvattenprod'!$B$1:$AP$500,MATCH("Summa tillförd energi:",'Egen hetvattenprod'!$B$1:$AY$1,0),FALSE)</f>
        <v>5.3730000000000002</v>
      </c>
      <c r="L149" s="6">
        <f>VLOOKUP($B149,Kraftvärmeprod!$B$1:$AO$500,MATCH("Summa tillförd energi:",Kraftvärmeprod!$B$1:$AV$1,0),FALSE)</f>
        <v>0</v>
      </c>
      <c r="M149" s="33">
        <f>VLOOKUP($B149,'Allokerad kvv'!$B$1:$AO$500,MATCH("Summa allokerad tillförd energi:",'Allokerad kvv'!$B$1:$AV$1,0),FALSE)</f>
        <v>0</v>
      </c>
      <c r="N149" s="33">
        <f>VLOOKUP($B149,'Justerad allokering'!$B$1:$AO$500,MATCH("Summa justerad allokerad tillförd energi:",'Justerad allokering'!$B$1:$AV$1,0),FALSE)</f>
        <v>0</v>
      </c>
      <c r="O149" s="6">
        <f>VLOOKUP($B149,'Slutlig allokering'!$B$2:$AL$500,MATCH("Summa justerad allokerad tillförd energi:",'Slutlig allokering'!$B$2:$AS$2,0),FALSE)</f>
        <v>0</v>
      </c>
      <c r="P149" s="6">
        <f>VLOOKUP($B149,'Köpt hetvatten'!$B$1:$AP$500,MATCH("Med verkningsgrad:",'Köpt hetvatten'!$B$1:$AW$1,0),FALSE)</f>
        <v>0</v>
      </c>
      <c r="Q149" s="6">
        <f>VLOOKUP($B149,Spillvärme!$B$1:$AP$500,MATCH("Summa tillförd energi:",Spillvärme!$B$1:$AW$1,0),FALSE)</f>
        <v>0</v>
      </c>
      <c r="R149" s="6">
        <f>VLOOKUP($B149,Miljö!$B$1:$AP$500,MATCH("Summa tillförd energi:",Miljö!$B$1:$AW$1,0),FALSE)</f>
        <v>0.17</v>
      </c>
      <c r="S149" s="33">
        <f t="shared" si="27"/>
        <v>0</v>
      </c>
      <c r="T149" s="6" t="str">
        <f>VLOOKUP($B149,Miljö!$B$1:$AP$500,MATCH("Köpt prod.spec hetvatten",Miljö!$B$1:$AW$1,0),FALSE)</f>
        <v/>
      </c>
      <c r="U149" s="6">
        <f t="shared" si="28"/>
        <v>5.5430000000000001</v>
      </c>
      <c r="V149" s="6">
        <f>VLOOKUP($B149,Leveranser!$B$1:$AP$500,MATCH("Total levererad värme",Leveranser!$B$1:$AW$1,0),FALSE)</f>
        <v>4.9820000000000002</v>
      </c>
      <c r="W149" s="6">
        <f>IFERROR(VLOOKUP($B149,Miljö!$B$1:$AP$500,MATCH("Såld mängd produktionsspecifik fjärrvärme (GWh)",Miljö!$B$1:$AW$1,0),FALSE)/1,0)</f>
        <v>0</v>
      </c>
      <c r="X149" s="6"/>
      <c r="Y149" s="30">
        <f t="shared" si="29"/>
        <v>0.89879126826628186</v>
      </c>
      <c r="Z149" s="6"/>
      <c r="AA149" s="30" t="str">
        <f t="shared" si="30"/>
        <v/>
      </c>
      <c r="AC149" t="s">
        <v>20</v>
      </c>
      <c r="AD149" t="s">
        <v>10</v>
      </c>
      <c r="AE149" s="25" t="str">
        <f t="shared" si="25"/>
        <v>ja</v>
      </c>
      <c r="AF149" t="s">
        <v>20</v>
      </c>
      <c r="AG149" t="s">
        <v>20</v>
      </c>
      <c r="AM149" s="6" t="str">
        <f t="shared" si="26"/>
        <v/>
      </c>
      <c r="AO149" s="6" t="str">
        <f t="shared" si="33"/>
        <v/>
      </c>
      <c r="AQ149" s="6" t="str">
        <f t="shared" si="34"/>
        <v/>
      </c>
      <c r="AR149" s="6"/>
      <c r="AW149" t="str">
        <f t="shared" si="31"/>
        <v/>
      </c>
      <c r="AY149" s="6" t="str">
        <f t="shared" si="35"/>
        <v/>
      </c>
      <c r="BB149" s="6" t="str">
        <f t="shared" si="32"/>
        <v>Ja</v>
      </c>
      <c r="BK149" t="s">
        <v>10</v>
      </c>
    </row>
    <row r="150" spans="1:63" ht="15" customHeight="1" x14ac:dyDescent="0.35">
      <c r="A150" t="s">
        <v>171</v>
      </c>
      <c r="B150" t="s">
        <v>172</v>
      </c>
      <c r="C150">
        <v>0.109969</v>
      </c>
      <c r="D150">
        <v>20.794799999999999</v>
      </c>
      <c r="E150">
        <v>10.3421</v>
      </c>
      <c r="F150">
        <v>3.1194400000000001E-2</v>
      </c>
      <c r="G150" t="s">
        <v>14</v>
      </c>
      <c r="H150" t="s">
        <v>10</v>
      </c>
      <c r="K150" s="6">
        <f>VLOOKUP($B150,'Egen hetvattenprod'!$B$1:$AP$500,MATCH("Summa tillförd energi:",'Egen hetvattenprod'!$B$1:$AY$1,0),FALSE)</f>
        <v>89.114999999999995</v>
      </c>
      <c r="L150" s="6">
        <f>VLOOKUP($B150,Kraftvärmeprod!$B$1:$AO$500,MATCH("Summa tillförd energi:",Kraftvärmeprod!$B$1:$AV$1,0),FALSE)</f>
        <v>0</v>
      </c>
      <c r="M150" s="33">
        <f>VLOOKUP($B150,'Allokerad kvv'!$B$1:$AO$500,MATCH("Summa allokerad tillförd energi:",'Allokerad kvv'!$B$1:$AV$1,0),FALSE)</f>
        <v>0</v>
      </c>
      <c r="N150" s="33">
        <f>VLOOKUP($B150,'Justerad allokering'!$B$1:$AO$500,MATCH("Summa justerad allokerad tillförd energi:",'Justerad allokering'!$B$1:$AV$1,0),FALSE)</f>
        <v>0</v>
      </c>
      <c r="O150" s="6">
        <f>VLOOKUP($B150,'Slutlig allokering'!$B$2:$AL$500,MATCH("Summa justerad allokerad tillförd energi:",'Slutlig allokering'!$B$2:$AS$2,0),FALSE)</f>
        <v>0</v>
      </c>
      <c r="P150" s="6">
        <f>VLOOKUP($B150,'Köpt hetvatten'!$B$1:$AP$500,MATCH("Med verkningsgrad:",'Köpt hetvatten'!$B$1:$AW$1,0),FALSE)</f>
        <v>0</v>
      </c>
      <c r="Q150" s="6">
        <f>VLOOKUP($B150,Spillvärme!$B$1:$AP$500,MATCH("Summa tillförd energi:",Spillvärme!$B$1:$AW$1,0),FALSE)</f>
        <v>0</v>
      </c>
      <c r="R150" s="6">
        <f>VLOOKUP($B150,Miljö!$B$1:$AP$500,MATCH("Summa tillförd energi:",Miljö!$B$1:$AW$1,0),FALSE)</f>
        <v>1.446</v>
      </c>
      <c r="S150" s="33">
        <f t="shared" si="27"/>
        <v>0</v>
      </c>
      <c r="T150" s="6" t="str">
        <f>VLOOKUP($B150,Miljö!$B$1:$AP$500,MATCH("Köpt prod.spec hetvatten",Miljö!$B$1:$AW$1,0),FALSE)</f>
        <v/>
      </c>
      <c r="U150" s="6">
        <f t="shared" si="28"/>
        <v>90.560999999999993</v>
      </c>
      <c r="V150" s="6">
        <f>VLOOKUP($B150,Leveranser!$B$1:$AP$500,MATCH("Total levererad värme",Leveranser!$B$1:$AW$1,0),FALSE)</f>
        <v>64.465999999999994</v>
      </c>
      <c r="W150" s="6">
        <f>IFERROR(VLOOKUP($B150,Miljö!$B$1:$AP$500,MATCH("Såld mängd produktionsspecifik fjärrvärme (GWh)",Miljö!$B$1:$AW$1,0),FALSE)/1,0)</f>
        <v>0</v>
      </c>
      <c r="X150" s="6"/>
      <c r="Y150" s="30">
        <f t="shared" si="29"/>
        <v>0.7118516800830379</v>
      </c>
      <c r="Z150" s="6"/>
      <c r="AA150" s="30" t="str">
        <f t="shared" si="30"/>
        <v/>
      </c>
      <c r="AC150" t="s">
        <v>10</v>
      </c>
      <c r="AD150" t="s">
        <v>20</v>
      </c>
      <c r="AE150" s="25" t="str">
        <f t="shared" si="25"/>
        <v>ja</v>
      </c>
      <c r="AF150" t="s">
        <v>20</v>
      </c>
      <c r="AG150" t="s">
        <v>20</v>
      </c>
      <c r="AM150" s="6" t="str">
        <f t="shared" si="26"/>
        <v/>
      </c>
      <c r="AO150" s="6" t="str">
        <f t="shared" si="33"/>
        <v/>
      </c>
      <c r="AQ150" s="6" t="str">
        <f t="shared" si="34"/>
        <v/>
      </c>
      <c r="AR150" s="6"/>
      <c r="AW150" t="str">
        <f t="shared" si="31"/>
        <v/>
      </c>
      <c r="AY150" s="6" t="str">
        <f t="shared" si="35"/>
        <v/>
      </c>
      <c r="BB150" s="6" t="str">
        <f t="shared" si="32"/>
        <v>Ja</v>
      </c>
      <c r="BK150" t="s">
        <v>10</v>
      </c>
    </row>
    <row r="151" spans="1:63" ht="15" customHeight="1" x14ac:dyDescent="0.35">
      <c r="A151" t="s">
        <v>171</v>
      </c>
      <c r="B151" t="s">
        <v>173</v>
      </c>
      <c r="C151">
        <v>0.18606800000000001</v>
      </c>
      <c r="D151">
        <v>16.2562</v>
      </c>
      <c r="E151">
        <v>16.456700000000001</v>
      </c>
      <c r="F151">
        <v>2.7149300000000001E-2</v>
      </c>
      <c r="G151" t="s">
        <v>14</v>
      </c>
      <c r="H151" t="s">
        <v>10</v>
      </c>
      <c r="K151" s="6">
        <f>VLOOKUP($B151,'Egen hetvattenprod'!$B$1:$AP$500,MATCH("Summa tillförd energi:",'Egen hetvattenprod'!$B$1:$AY$1,0),FALSE)</f>
        <v>2.835</v>
      </c>
      <c r="L151" s="6">
        <f>VLOOKUP($B151,Kraftvärmeprod!$B$1:$AO$500,MATCH("Summa tillförd energi:",Kraftvärmeprod!$B$1:$AV$1,0),FALSE)</f>
        <v>0</v>
      </c>
      <c r="M151" s="33">
        <f>VLOOKUP($B151,'Allokerad kvv'!$B$1:$AO$500,MATCH("Summa allokerad tillförd energi:",'Allokerad kvv'!$B$1:$AV$1,0),FALSE)</f>
        <v>0</v>
      </c>
      <c r="N151" s="33">
        <f>VLOOKUP($B151,'Justerad allokering'!$B$1:$AO$500,MATCH("Summa justerad allokerad tillförd energi:",'Justerad allokering'!$B$1:$AV$1,0),FALSE)</f>
        <v>0</v>
      </c>
      <c r="O151" s="6">
        <f>VLOOKUP($B151,'Slutlig allokering'!$B$2:$AL$500,MATCH("Summa justerad allokerad tillförd energi:",'Slutlig allokering'!$B$2:$AS$2,0),FALSE)</f>
        <v>0</v>
      </c>
      <c r="P151" s="6">
        <f>VLOOKUP($B151,'Köpt hetvatten'!$B$1:$AP$500,MATCH("Med verkningsgrad:",'Köpt hetvatten'!$B$1:$AW$1,0),FALSE)</f>
        <v>0</v>
      </c>
      <c r="Q151" s="6">
        <f>VLOOKUP($B151,Spillvärme!$B$1:$AP$500,MATCH("Summa tillförd energi:",Spillvärme!$B$1:$AW$1,0),FALSE)</f>
        <v>0</v>
      </c>
      <c r="R151" s="6">
        <f>VLOOKUP($B151,Miljö!$B$1:$AP$500,MATCH("Summa tillförd energi:",Miljö!$B$1:$AW$1,0),FALSE)</f>
        <v>3.7999999999999999E-2</v>
      </c>
      <c r="S151" s="33">
        <f t="shared" si="27"/>
        <v>0</v>
      </c>
      <c r="T151" s="6" t="str">
        <f>VLOOKUP($B151,Miljö!$B$1:$AP$500,MATCH("Köpt prod.spec hetvatten",Miljö!$B$1:$AW$1,0),FALSE)</f>
        <v/>
      </c>
      <c r="U151" s="6">
        <f t="shared" si="28"/>
        <v>2.8729999999999998</v>
      </c>
      <c r="V151" s="6">
        <f>VLOOKUP($B151,Leveranser!$B$1:$AP$500,MATCH("Total levererad värme",Leveranser!$B$1:$AW$1,0),FALSE)</f>
        <v>2.2789999999999999</v>
      </c>
      <c r="W151" s="6">
        <f>IFERROR(VLOOKUP($B151,Miljö!$B$1:$AP$500,MATCH("Såld mängd produktionsspecifik fjärrvärme (GWh)",Miljö!$B$1:$AW$1,0),FALSE)/1,0)</f>
        <v>0</v>
      </c>
      <c r="X151" s="6"/>
      <c r="Y151" s="30">
        <f t="shared" si="29"/>
        <v>0.79324747650539507</v>
      </c>
      <c r="Z151" s="6"/>
      <c r="AA151" s="30" t="str">
        <f t="shared" si="30"/>
        <v/>
      </c>
      <c r="AC151" t="s">
        <v>10</v>
      </c>
      <c r="AD151" t="s">
        <v>20</v>
      </c>
      <c r="AE151" s="25" t="str">
        <f t="shared" si="25"/>
        <v>ja</v>
      </c>
      <c r="AF151" t="s">
        <v>20</v>
      </c>
      <c r="AG151" t="s">
        <v>20</v>
      </c>
      <c r="AM151" s="6" t="str">
        <f t="shared" si="26"/>
        <v/>
      </c>
      <c r="AO151" s="6" t="str">
        <f t="shared" si="33"/>
        <v/>
      </c>
      <c r="AQ151" s="6" t="str">
        <f t="shared" si="34"/>
        <v/>
      </c>
      <c r="AR151" s="6"/>
      <c r="AW151" t="str">
        <f t="shared" si="31"/>
        <v/>
      </c>
      <c r="AY151" s="6" t="str">
        <f t="shared" si="35"/>
        <v/>
      </c>
      <c r="BB151" s="6" t="str">
        <f t="shared" si="32"/>
        <v>Ja</v>
      </c>
      <c r="BK151" t="s">
        <v>10</v>
      </c>
    </row>
    <row r="152" spans="1:63" ht="15" customHeight="1" x14ac:dyDescent="0.35">
      <c r="A152" t="s">
        <v>171</v>
      </c>
      <c r="B152" t="s">
        <v>174</v>
      </c>
      <c r="C152">
        <v>0.24047199999999999</v>
      </c>
      <c r="D152">
        <v>30.802800000000001</v>
      </c>
      <c r="E152">
        <v>16.889099999999999</v>
      </c>
      <c r="F152">
        <v>6.51611E-2</v>
      </c>
      <c r="G152" t="s">
        <v>14</v>
      </c>
      <c r="H152" t="s">
        <v>10</v>
      </c>
      <c r="K152" s="6">
        <f>VLOOKUP($B152,'Egen hetvattenprod'!$B$1:$AP$500,MATCH("Summa tillförd energi:",'Egen hetvattenprod'!$B$1:$AY$1,0),FALSE)</f>
        <v>4.5209999999999999</v>
      </c>
      <c r="L152" s="6">
        <f>VLOOKUP($B152,Kraftvärmeprod!$B$1:$AO$500,MATCH("Summa tillförd energi:",Kraftvärmeprod!$B$1:$AV$1,0),FALSE)</f>
        <v>0</v>
      </c>
      <c r="M152" s="33">
        <f>VLOOKUP($B152,'Allokerad kvv'!$B$1:$AO$500,MATCH("Summa allokerad tillförd energi:",'Allokerad kvv'!$B$1:$AV$1,0),FALSE)</f>
        <v>0</v>
      </c>
      <c r="N152" s="33">
        <f>VLOOKUP($B152,'Justerad allokering'!$B$1:$AO$500,MATCH("Summa justerad allokerad tillförd energi:",'Justerad allokering'!$B$1:$AV$1,0),FALSE)</f>
        <v>0</v>
      </c>
      <c r="O152" s="6">
        <f>VLOOKUP($B152,'Slutlig allokering'!$B$2:$AL$500,MATCH("Summa justerad allokerad tillförd energi:",'Slutlig allokering'!$B$2:$AS$2,0),FALSE)</f>
        <v>0</v>
      </c>
      <c r="P152" s="6">
        <f>VLOOKUP($B152,'Köpt hetvatten'!$B$1:$AP$500,MATCH("Med verkningsgrad:",'Köpt hetvatten'!$B$1:$AW$1,0),FALSE)</f>
        <v>0</v>
      </c>
      <c r="Q152" s="6">
        <f>VLOOKUP($B152,Spillvärme!$B$1:$AP$500,MATCH("Summa tillförd energi:",Spillvärme!$B$1:$AW$1,0),FALSE)</f>
        <v>0</v>
      </c>
      <c r="R152" s="6">
        <f>VLOOKUP($B152,Miljö!$B$1:$AP$500,MATCH("Summa tillförd energi:",Miljö!$B$1:$AW$1,0),FALSE)</f>
        <v>0.04</v>
      </c>
      <c r="S152" s="33">
        <f t="shared" si="27"/>
        <v>0</v>
      </c>
      <c r="T152" s="6" t="str">
        <f>VLOOKUP($B152,Miljö!$B$1:$AP$500,MATCH("Köpt prod.spec hetvatten",Miljö!$B$1:$AW$1,0),FALSE)</f>
        <v/>
      </c>
      <c r="U152" s="6">
        <f t="shared" si="28"/>
        <v>4.5609999999999999</v>
      </c>
      <c r="V152" s="6">
        <f>VLOOKUP($B152,Leveranser!$B$1:$AP$500,MATCH("Total levererad värme",Leveranser!$B$1:$AW$1,0),FALSE)</f>
        <v>3.62</v>
      </c>
      <c r="W152" s="6">
        <f>IFERROR(VLOOKUP($B152,Miljö!$B$1:$AP$500,MATCH("Såld mängd produktionsspecifik fjärrvärme (GWh)",Miljö!$B$1:$AW$1,0),FALSE)/1,0)</f>
        <v>0</v>
      </c>
      <c r="X152" s="6"/>
      <c r="Y152" s="30">
        <f t="shared" si="29"/>
        <v>0.79368559526419646</v>
      </c>
      <c r="Z152" s="6"/>
      <c r="AA152" s="30" t="str">
        <f t="shared" si="30"/>
        <v/>
      </c>
      <c r="AC152" t="s">
        <v>10</v>
      </c>
      <c r="AD152" t="s">
        <v>20</v>
      </c>
      <c r="AE152" s="25" t="str">
        <f t="shared" si="25"/>
        <v>ja</v>
      </c>
      <c r="AF152" t="s">
        <v>20</v>
      </c>
      <c r="AG152" t="s">
        <v>20</v>
      </c>
      <c r="AM152" s="6" t="str">
        <f t="shared" si="26"/>
        <v/>
      </c>
      <c r="AO152" s="6" t="str">
        <f t="shared" si="33"/>
        <v/>
      </c>
      <c r="AQ152" s="6" t="str">
        <f t="shared" si="34"/>
        <v/>
      </c>
      <c r="AR152" s="6"/>
      <c r="AW152" t="str">
        <f t="shared" si="31"/>
        <v/>
      </c>
      <c r="AY152" s="6" t="str">
        <f t="shared" si="35"/>
        <v/>
      </c>
      <c r="BB152" s="6" t="str">
        <f t="shared" si="32"/>
        <v>Ja</v>
      </c>
      <c r="BK152" t="s">
        <v>10</v>
      </c>
    </row>
    <row r="153" spans="1:63" ht="15" customHeight="1" x14ac:dyDescent="0.35">
      <c r="A153" t="s">
        <v>175</v>
      </c>
      <c r="B153" t="s">
        <v>176</v>
      </c>
      <c r="C153">
        <v>0.13008</v>
      </c>
      <c r="D153">
        <v>6.8705699999999998</v>
      </c>
      <c r="E153">
        <v>15.372999999999999</v>
      </c>
      <c r="F153">
        <v>0</v>
      </c>
      <c r="G153" t="s">
        <v>10</v>
      </c>
      <c r="H153" t="s">
        <v>10</v>
      </c>
      <c r="K153" s="6">
        <f>VLOOKUP($B153,'Egen hetvattenprod'!$B$1:$AP$500,MATCH("Summa tillförd energi:",'Egen hetvattenprod'!$B$1:$AY$1,0),FALSE)</f>
        <v>5.5</v>
      </c>
      <c r="L153" s="6">
        <f>VLOOKUP($B153,Kraftvärmeprod!$B$1:$AO$500,MATCH("Summa tillförd energi:",Kraftvärmeprod!$B$1:$AV$1,0),FALSE)</f>
        <v>0</v>
      </c>
      <c r="M153" s="33">
        <f>VLOOKUP($B153,'Allokerad kvv'!$B$1:$AO$500,MATCH("Summa allokerad tillförd energi:",'Allokerad kvv'!$B$1:$AV$1,0),FALSE)</f>
        <v>0</v>
      </c>
      <c r="N153" s="33">
        <f>VLOOKUP($B153,'Justerad allokering'!$B$1:$AO$500,MATCH("Summa justerad allokerad tillförd energi:",'Justerad allokering'!$B$1:$AV$1,0),FALSE)</f>
        <v>0</v>
      </c>
      <c r="O153" s="6">
        <f>VLOOKUP($B153,'Slutlig allokering'!$B$2:$AL$500,MATCH("Summa justerad allokerad tillförd energi:",'Slutlig allokering'!$B$2:$AS$2,0),FALSE)</f>
        <v>0</v>
      </c>
      <c r="P153" s="6">
        <f>VLOOKUP($B153,'Köpt hetvatten'!$B$1:$AP$500,MATCH("Med verkningsgrad:",'Köpt hetvatten'!$B$1:$AW$1,0),FALSE)</f>
        <v>0</v>
      </c>
      <c r="Q153" s="6">
        <f>VLOOKUP($B153,Spillvärme!$B$1:$AP$500,MATCH("Summa tillförd energi:",Spillvärme!$B$1:$AW$1,0),FALSE)</f>
        <v>0</v>
      </c>
      <c r="R153" s="6">
        <f>VLOOKUP($B153,Miljö!$B$1:$AP$500,MATCH("Summa tillförd energi:",Miljö!$B$1:$AW$1,0),FALSE)</f>
        <v>0.08</v>
      </c>
      <c r="S153" s="33">
        <f t="shared" si="27"/>
        <v>0</v>
      </c>
      <c r="T153" s="6" t="str">
        <f>VLOOKUP($B153,Miljö!$B$1:$AP$500,MATCH("Köpt prod.spec hetvatten",Miljö!$B$1:$AW$1,0),FALSE)</f>
        <v/>
      </c>
      <c r="U153" s="6">
        <f t="shared" si="28"/>
        <v>5.58</v>
      </c>
      <c r="V153" s="6">
        <f>VLOOKUP($B153,Leveranser!$B$1:$AP$500,MATCH("Total levererad värme",Leveranser!$B$1:$AW$1,0),FALSE)</f>
        <v>4.6509999999999998</v>
      </c>
      <c r="W153" s="6">
        <f>IFERROR(VLOOKUP($B153,Miljö!$B$1:$AP$500,MATCH("Såld mängd produktionsspecifik fjärrvärme (GWh)",Miljö!$B$1:$AW$1,0),FALSE)/1,0)</f>
        <v>0</v>
      </c>
      <c r="X153" s="6"/>
      <c r="Y153" s="30">
        <f t="shared" si="29"/>
        <v>0.83351254480286729</v>
      </c>
      <c r="Z153" s="6"/>
      <c r="AA153" s="30" t="str">
        <f t="shared" si="30"/>
        <v/>
      </c>
      <c r="AC153" t="s">
        <v>10</v>
      </c>
      <c r="AD153" t="s">
        <v>20</v>
      </c>
      <c r="AE153" s="25" t="str">
        <f t="shared" si="25"/>
        <v>ja</v>
      </c>
      <c r="AF153" t="s">
        <v>20</v>
      </c>
      <c r="AG153" t="s">
        <v>20</v>
      </c>
      <c r="AM153" s="6" t="str">
        <f t="shared" si="26"/>
        <v/>
      </c>
      <c r="AO153" s="6" t="str">
        <f t="shared" si="33"/>
        <v/>
      </c>
      <c r="AQ153" s="6" t="str">
        <f t="shared" si="34"/>
        <v/>
      </c>
      <c r="AR153" s="6"/>
      <c r="AW153" t="str">
        <f t="shared" si="31"/>
        <v/>
      </c>
      <c r="AY153" s="6" t="str">
        <f t="shared" si="35"/>
        <v/>
      </c>
      <c r="BB153" s="6" t="str">
        <f t="shared" si="32"/>
        <v>Ja</v>
      </c>
      <c r="BK153" t="s">
        <v>10</v>
      </c>
    </row>
    <row r="154" spans="1:63" ht="15" customHeight="1" x14ac:dyDescent="0.35">
      <c r="A154" t="s">
        <v>175</v>
      </c>
      <c r="B154" t="s">
        <v>177</v>
      </c>
      <c r="C154">
        <v>6.4699000000000007E-2</v>
      </c>
      <c r="D154">
        <v>14.7288</v>
      </c>
      <c r="E154">
        <v>6.5911799999999996</v>
      </c>
      <c r="F154">
        <v>2.5977799999999999E-2</v>
      </c>
      <c r="G154" t="s">
        <v>10</v>
      </c>
      <c r="H154" t="s">
        <v>10</v>
      </c>
      <c r="K154" s="6">
        <f>VLOOKUP($B154,'Egen hetvattenprod'!$B$1:$AP$500,MATCH("Summa tillförd energi:",'Egen hetvattenprod'!$B$1:$AY$1,0),FALSE)</f>
        <v>25.735999999999997</v>
      </c>
      <c r="L154" s="6">
        <f>VLOOKUP($B154,Kraftvärmeprod!$B$1:$AO$500,MATCH("Summa tillförd energi:",Kraftvärmeprod!$B$1:$AV$1,0),FALSE)</f>
        <v>499.34500000000003</v>
      </c>
      <c r="M154" s="33">
        <f>VLOOKUP($B154,'Allokerad kvv'!$B$1:$AO$500,MATCH("Summa allokerad tillförd energi:",'Allokerad kvv'!$B$1:$AV$1,0),FALSE)</f>
        <v>358.85230199999995</v>
      </c>
      <c r="N154" s="33">
        <f>VLOOKUP($B154,'Justerad allokering'!$B$1:$AO$500,MATCH("Summa justerad allokerad tillförd energi:",'Justerad allokering'!$B$1:$AV$1,0),FALSE)</f>
        <v>0</v>
      </c>
      <c r="O154" s="6">
        <f>VLOOKUP($B154,'Slutlig allokering'!$B$2:$AL$500,MATCH("Summa justerad allokerad tillförd energi:",'Slutlig allokering'!$B$2:$AS$2,0),FALSE)</f>
        <v>358.85230199999995</v>
      </c>
      <c r="P154" s="6">
        <f>VLOOKUP($B154,'Köpt hetvatten'!$B$1:$AP$500,MATCH("Med verkningsgrad:",'Köpt hetvatten'!$B$1:$AW$1,0),FALSE)</f>
        <v>0</v>
      </c>
      <c r="Q154" s="6">
        <f>VLOOKUP($B154,Spillvärme!$B$1:$AP$500,MATCH("Summa tillförd energi:",Spillvärme!$B$1:$AW$1,0),FALSE)</f>
        <v>0.5</v>
      </c>
      <c r="R154" s="6">
        <f>VLOOKUP($B154,Miljö!$B$1:$AP$500,MATCH("Summa tillförd energi:",Miljö!$B$1:$AW$1,0),FALSE)</f>
        <v>1.0649999999999999</v>
      </c>
      <c r="S154" s="33">
        <f t="shared" si="27"/>
        <v>0</v>
      </c>
      <c r="T154" s="6" t="str">
        <f>VLOOKUP($B154,Miljö!$B$1:$AP$500,MATCH("Köpt prod.spec hetvatten",Miljö!$B$1:$AW$1,0),FALSE)</f>
        <v/>
      </c>
      <c r="U154" s="6">
        <f t="shared" si="28"/>
        <v>386.15330199999994</v>
      </c>
      <c r="V154" s="6">
        <f>VLOOKUP($B154,Leveranser!$B$1:$AP$500,MATCH("Total levererad värme",Leveranser!$B$1:$AW$1,0),FALSE)</f>
        <v>334.42599999999999</v>
      </c>
      <c r="W154" s="6">
        <f>IFERROR(VLOOKUP($B154,Miljö!$B$1:$AP$500,MATCH("Såld mängd produktionsspecifik fjärrvärme (GWh)",Miljö!$B$1:$AW$1,0),FALSE)/1,0)</f>
        <v>0</v>
      </c>
      <c r="X154" s="6"/>
      <c r="Y154" s="30">
        <f t="shared" si="29"/>
        <v>0.86604464669319348</v>
      </c>
      <c r="Z154" s="6"/>
      <c r="AA154" s="30" t="str">
        <f t="shared" si="30"/>
        <v/>
      </c>
      <c r="AC154" t="s">
        <v>10</v>
      </c>
      <c r="AD154" t="s">
        <v>20</v>
      </c>
      <c r="AE154" s="25" t="str">
        <f t="shared" si="25"/>
        <v>ja</v>
      </c>
      <c r="AF154" t="s">
        <v>20</v>
      </c>
      <c r="AG154" t="s">
        <v>20</v>
      </c>
      <c r="AM154" s="6" t="str">
        <f t="shared" si="26"/>
        <v/>
      </c>
      <c r="AO154" s="6" t="str">
        <f t="shared" si="33"/>
        <v/>
      </c>
      <c r="AQ154" s="6" t="str">
        <f t="shared" si="34"/>
        <v/>
      </c>
      <c r="AR154" s="6"/>
      <c r="AW154" t="str">
        <f t="shared" si="31"/>
        <v/>
      </c>
      <c r="AY154" s="6" t="str">
        <f t="shared" si="35"/>
        <v/>
      </c>
      <c r="BB154" s="6" t="str">
        <f t="shared" si="32"/>
        <v>Ja</v>
      </c>
      <c r="BK154" t="s">
        <v>10</v>
      </c>
    </row>
    <row r="155" spans="1:63" ht="15" customHeight="1" x14ac:dyDescent="0.35">
      <c r="A155" t="s">
        <v>175</v>
      </c>
      <c r="B155" t="s">
        <v>178</v>
      </c>
      <c r="C155">
        <v>0.13516400000000001</v>
      </c>
      <c r="D155">
        <v>9.1640800000000002</v>
      </c>
      <c r="E155">
        <v>14.919600000000001</v>
      </c>
      <c r="F155">
        <v>8.3134300000000001E-3</v>
      </c>
      <c r="G155" t="s">
        <v>10</v>
      </c>
      <c r="H155" t="s">
        <v>10</v>
      </c>
      <c r="K155" s="6">
        <f>VLOOKUP($B155,'Egen hetvattenprod'!$B$1:$AP$500,MATCH("Summa tillförd energi:",'Egen hetvattenprod'!$B$1:$AY$1,0),FALSE)</f>
        <v>5.59</v>
      </c>
      <c r="L155" s="6">
        <f>VLOOKUP($B155,Kraftvärmeprod!$B$1:$AO$500,MATCH("Summa tillförd energi:",Kraftvärmeprod!$B$1:$AV$1,0),FALSE)</f>
        <v>0</v>
      </c>
      <c r="M155" s="33">
        <f>VLOOKUP($B155,'Allokerad kvv'!$B$1:$AO$500,MATCH("Summa allokerad tillförd energi:",'Allokerad kvv'!$B$1:$AV$1,0),FALSE)</f>
        <v>0</v>
      </c>
      <c r="N155" s="33">
        <f>VLOOKUP($B155,'Justerad allokering'!$B$1:$AO$500,MATCH("Summa justerad allokerad tillförd energi:",'Justerad allokering'!$B$1:$AV$1,0),FALSE)</f>
        <v>0</v>
      </c>
      <c r="O155" s="6">
        <f>VLOOKUP($B155,'Slutlig allokering'!$B$2:$AL$500,MATCH("Summa justerad allokerad tillförd energi:",'Slutlig allokering'!$B$2:$AS$2,0),FALSE)</f>
        <v>0</v>
      </c>
      <c r="P155" s="6">
        <f>VLOOKUP($B155,'Köpt hetvatten'!$B$1:$AP$500,MATCH("Med verkningsgrad:",'Köpt hetvatten'!$B$1:$AW$1,0),FALSE)</f>
        <v>0</v>
      </c>
      <c r="Q155" s="6">
        <f>VLOOKUP($B155,Spillvärme!$B$1:$AP$500,MATCH("Summa tillförd energi:",Spillvärme!$B$1:$AW$1,0),FALSE)</f>
        <v>0</v>
      </c>
      <c r="R155" s="6">
        <f>VLOOKUP($B155,Miljö!$B$1:$AP$500,MATCH("Summa tillförd energi:",Miljö!$B$1:$AW$1,0),FALSE)</f>
        <v>6.3500000000000001E-2</v>
      </c>
      <c r="S155" s="33">
        <f t="shared" si="27"/>
        <v>0</v>
      </c>
      <c r="T155" s="6" t="str">
        <f>VLOOKUP($B155,Miljö!$B$1:$AP$500,MATCH("Köpt prod.spec hetvatten",Miljö!$B$1:$AW$1,0),FALSE)</f>
        <v/>
      </c>
      <c r="U155" s="6">
        <f t="shared" si="28"/>
        <v>5.6535000000000002</v>
      </c>
      <c r="V155" s="6">
        <f>VLOOKUP($B155,Leveranser!$B$1:$AP$500,MATCH("Total levererad värme",Leveranser!$B$1:$AW$1,0),FALSE)</f>
        <v>4.8970000000000002</v>
      </c>
      <c r="W155" s="6">
        <f>IFERROR(VLOOKUP($B155,Miljö!$B$1:$AP$500,MATCH("Såld mängd produktionsspecifik fjärrvärme (GWh)",Miljö!$B$1:$AW$1,0),FALSE)/1,0)</f>
        <v>0</v>
      </c>
      <c r="X155" s="6"/>
      <c r="Y155" s="30">
        <f t="shared" si="29"/>
        <v>0.86618908640665071</v>
      </c>
      <c r="Z155" s="6"/>
      <c r="AA155" s="30" t="str">
        <f t="shared" si="30"/>
        <v/>
      </c>
      <c r="AC155" t="s">
        <v>10</v>
      </c>
      <c r="AD155" t="s">
        <v>20</v>
      </c>
      <c r="AE155" s="25" t="str">
        <f t="shared" si="25"/>
        <v>ja</v>
      </c>
      <c r="AF155" t="s">
        <v>20</v>
      </c>
      <c r="AG155" t="s">
        <v>20</v>
      </c>
      <c r="AM155" s="6" t="str">
        <f t="shared" si="26"/>
        <v/>
      </c>
      <c r="AO155" s="6" t="str">
        <f t="shared" si="33"/>
        <v/>
      </c>
      <c r="AQ155" s="6" t="str">
        <f t="shared" si="34"/>
        <v/>
      </c>
      <c r="AR155" s="6"/>
      <c r="AW155" t="str">
        <f t="shared" si="31"/>
        <v/>
      </c>
      <c r="AY155" s="6" t="str">
        <f t="shared" si="35"/>
        <v/>
      </c>
      <c r="BB155" s="6" t="str">
        <f t="shared" si="32"/>
        <v>Ja</v>
      </c>
      <c r="BK155" t="s">
        <v>10</v>
      </c>
    </row>
    <row r="156" spans="1:63" ht="15" customHeight="1" x14ac:dyDescent="0.35">
      <c r="A156" t="s">
        <v>175</v>
      </c>
      <c r="B156" t="s">
        <v>179</v>
      </c>
      <c r="C156">
        <v>0.20399700000000001</v>
      </c>
      <c r="D156">
        <v>23.011299999999999</v>
      </c>
      <c r="E156">
        <v>17.737500000000001</v>
      </c>
      <c r="F156">
        <v>4.3012399999999999E-2</v>
      </c>
      <c r="G156" t="s">
        <v>10</v>
      </c>
      <c r="H156" t="s">
        <v>10</v>
      </c>
      <c r="K156" s="6">
        <f>VLOOKUP($B156,'Egen hetvattenprod'!$B$1:$AP$500,MATCH("Summa tillförd energi:",'Egen hetvattenprod'!$B$1:$AY$1,0),FALSE)</f>
        <v>6.3390000000000004</v>
      </c>
      <c r="L156" s="6">
        <f>VLOOKUP($B156,Kraftvärmeprod!$B$1:$AO$500,MATCH("Summa tillförd energi:",Kraftvärmeprod!$B$1:$AV$1,0),FALSE)</f>
        <v>0</v>
      </c>
      <c r="M156" s="33">
        <f>VLOOKUP($B156,'Allokerad kvv'!$B$1:$AO$500,MATCH("Summa allokerad tillförd energi:",'Allokerad kvv'!$B$1:$AV$1,0),FALSE)</f>
        <v>0</v>
      </c>
      <c r="N156" s="33">
        <f>VLOOKUP($B156,'Justerad allokering'!$B$1:$AO$500,MATCH("Summa justerad allokerad tillförd energi:",'Justerad allokering'!$B$1:$AV$1,0),FALSE)</f>
        <v>0</v>
      </c>
      <c r="O156" s="6">
        <f>VLOOKUP($B156,'Slutlig allokering'!$B$2:$AL$500,MATCH("Summa justerad allokerad tillförd energi:",'Slutlig allokering'!$B$2:$AS$2,0),FALSE)</f>
        <v>0</v>
      </c>
      <c r="P156" s="6">
        <f>VLOOKUP($B156,'Köpt hetvatten'!$B$1:$AP$500,MATCH("Med verkningsgrad:",'Köpt hetvatten'!$B$1:$AW$1,0),FALSE)</f>
        <v>0</v>
      </c>
      <c r="Q156" s="6">
        <f>VLOOKUP($B156,Spillvärme!$B$1:$AP$500,MATCH("Summa tillförd energi:",Spillvärme!$B$1:$AW$1,0),FALSE)</f>
        <v>0</v>
      </c>
      <c r="R156" s="6">
        <f>VLOOKUP($B156,Miljö!$B$1:$AP$500,MATCH("Summa tillförd energi:",Miljö!$B$1:$AW$1,0),FALSE)</f>
        <v>0.10100000000000001</v>
      </c>
      <c r="S156" s="33">
        <f t="shared" si="27"/>
        <v>0</v>
      </c>
      <c r="T156" s="6" t="str">
        <f>VLOOKUP($B156,Miljö!$B$1:$AP$500,MATCH("Köpt prod.spec hetvatten",Miljö!$B$1:$AW$1,0),FALSE)</f>
        <v/>
      </c>
      <c r="U156" s="6">
        <f t="shared" si="28"/>
        <v>6.44</v>
      </c>
      <c r="V156" s="6">
        <f>VLOOKUP($B156,Leveranser!$B$1:$AP$500,MATCH("Total levererad värme",Leveranser!$B$1:$AW$1,0),FALSE)</f>
        <v>4.7759999999999998</v>
      </c>
      <c r="W156" s="6">
        <f>IFERROR(VLOOKUP($B156,Miljö!$B$1:$AP$500,MATCH("Såld mängd produktionsspecifik fjärrvärme (GWh)",Miljö!$B$1:$AW$1,0),FALSE)/1,0)</f>
        <v>0</v>
      </c>
      <c r="X156" s="6"/>
      <c r="Y156" s="30">
        <f t="shared" si="29"/>
        <v>0.74161490683229803</v>
      </c>
      <c r="Z156" s="6"/>
      <c r="AA156" s="30" t="str">
        <f t="shared" si="30"/>
        <v/>
      </c>
      <c r="AC156" t="s">
        <v>10</v>
      </c>
      <c r="AD156" t="s">
        <v>20</v>
      </c>
      <c r="AE156" s="25" t="str">
        <f t="shared" si="25"/>
        <v>ja</v>
      </c>
      <c r="AF156" t="s">
        <v>20</v>
      </c>
      <c r="AG156" t="s">
        <v>20</v>
      </c>
      <c r="AM156" s="6" t="str">
        <f t="shared" si="26"/>
        <v/>
      </c>
      <c r="AO156" s="6" t="str">
        <f t="shared" si="33"/>
        <v/>
      </c>
      <c r="AQ156" s="6" t="str">
        <f t="shared" si="34"/>
        <v/>
      </c>
      <c r="AR156" s="6"/>
      <c r="AW156" t="str">
        <f t="shared" si="31"/>
        <v/>
      </c>
      <c r="AY156" s="6" t="str">
        <f t="shared" si="35"/>
        <v/>
      </c>
      <c r="BB156" s="6" t="str">
        <f t="shared" si="32"/>
        <v>Ja</v>
      </c>
      <c r="BK156" t="s">
        <v>10</v>
      </c>
    </row>
    <row r="157" spans="1:63" ht="15" customHeight="1" x14ac:dyDescent="0.35">
      <c r="A157" t="s">
        <v>180</v>
      </c>
      <c r="B157" t="s">
        <v>181</v>
      </c>
      <c r="C157">
        <v>0.31548700000000002</v>
      </c>
      <c r="D157">
        <v>120.248</v>
      </c>
      <c r="E157">
        <v>9.2408300000000008</v>
      </c>
      <c r="F157">
        <v>0.14907000000000001</v>
      </c>
      <c r="G157" t="s">
        <v>14</v>
      </c>
      <c r="H157" t="s">
        <v>10</v>
      </c>
      <c r="K157" s="6">
        <f>VLOOKUP($B157,'Egen hetvattenprod'!$B$1:$AP$500,MATCH("Summa tillförd energi:",'Egen hetvattenprod'!$B$1:$AY$1,0),FALSE)</f>
        <v>145.19999999999999</v>
      </c>
      <c r="L157" s="6">
        <f>VLOOKUP($B157,Kraftvärmeprod!$B$1:$AO$500,MATCH("Summa tillförd energi:",Kraftvärmeprod!$B$1:$AV$1,0),FALSE)</f>
        <v>0</v>
      </c>
      <c r="M157" s="33">
        <f>VLOOKUP($B157,'Allokerad kvv'!$B$1:$AO$500,MATCH("Summa allokerad tillförd energi:",'Allokerad kvv'!$B$1:$AV$1,0),FALSE)</f>
        <v>0</v>
      </c>
      <c r="N157" s="33">
        <f>VLOOKUP($B157,'Justerad allokering'!$B$1:$AO$500,MATCH("Summa justerad allokerad tillförd energi:",'Justerad allokering'!$B$1:$AV$1,0),FALSE)</f>
        <v>0</v>
      </c>
      <c r="O157" s="6">
        <f>VLOOKUP($B157,'Slutlig allokering'!$B$2:$AL$500,MATCH("Summa justerad allokerad tillförd energi:",'Slutlig allokering'!$B$2:$AS$2,0),FALSE)</f>
        <v>0</v>
      </c>
      <c r="P157" s="6">
        <f>VLOOKUP($B157,'Köpt hetvatten'!$B$1:$AP$500,MATCH("Med verkningsgrad:",'Köpt hetvatten'!$B$1:$AW$1,0),FALSE)</f>
        <v>0</v>
      </c>
      <c r="Q157" s="6">
        <f>VLOOKUP($B157,Spillvärme!$B$1:$AP$500,MATCH("Summa tillförd energi:",Spillvärme!$B$1:$AW$1,0),FALSE)</f>
        <v>6.2</v>
      </c>
      <c r="R157" s="6">
        <f>VLOOKUP($B157,Miljö!$B$1:$AP$500,MATCH("Summa tillförd energi:",Miljö!$B$1:$AW$1,0),FALSE)</f>
        <v>0</v>
      </c>
      <c r="S157" s="33">
        <f t="shared" si="27"/>
        <v>3.4499999999999997</v>
      </c>
      <c r="T157" s="6" t="str">
        <f>VLOOKUP($B157,Miljö!$B$1:$AP$500,MATCH("Köpt prod.spec hetvatten",Miljö!$B$1:$AW$1,0),FALSE)</f>
        <v/>
      </c>
      <c r="U157" s="6">
        <f t="shared" si="28"/>
        <v>151.39999999999998</v>
      </c>
      <c r="V157" s="6">
        <f>VLOOKUP($B157,Leveranser!$B$1:$AP$500,MATCH("Total levererad värme",Leveranser!$B$1:$AW$1,0),FALSE)</f>
        <v>115</v>
      </c>
      <c r="W157" s="6">
        <f>IFERROR(VLOOKUP($B157,Miljö!$B$1:$AP$500,MATCH("Såld mängd produktionsspecifik fjärrvärme (GWh)",Miljö!$B$1:$AW$1,0),FALSE)/1,0)</f>
        <v>0</v>
      </c>
      <c r="X157" s="6"/>
      <c r="Y157" s="30">
        <f t="shared" si="29"/>
        <v>0.75957727873183634</v>
      </c>
      <c r="Z157" s="6"/>
      <c r="AA157" s="30" t="str">
        <f t="shared" si="30"/>
        <v/>
      </c>
      <c r="AC157" t="s">
        <v>10</v>
      </c>
      <c r="AD157" t="s">
        <v>20</v>
      </c>
      <c r="AE157" s="25" t="str">
        <f t="shared" si="25"/>
        <v>ja</v>
      </c>
      <c r="AF157" t="s">
        <v>20</v>
      </c>
      <c r="AG157" t="s">
        <v>20</v>
      </c>
      <c r="AM157" s="6" t="str">
        <f t="shared" si="26"/>
        <v/>
      </c>
      <c r="AO157" s="6" t="str">
        <f t="shared" si="33"/>
        <v/>
      </c>
      <c r="AQ157" s="6" t="str">
        <f t="shared" si="34"/>
        <v/>
      </c>
      <c r="AR157" s="6"/>
      <c r="AW157" t="str">
        <f t="shared" si="31"/>
        <v/>
      </c>
      <c r="AY157" s="6" t="str">
        <f t="shared" si="35"/>
        <v/>
      </c>
      <c r="BB157" s="6" t="str">
        <f t="shared" si="32"/>
        <v>Ja</v>
      </c>
      <c r="BK157" t="s">
        <v>10</v>
      </c>
    </row>
    <row r="158" spans="1:63" ht="15" customHeight="1" x14ac:dyDescent="0.35">
      <c r="A158" t="s">
        <v>182</v>
      </c>
      <c r="B158" t="s">
        <v>183</v>
      </c>
      <c r="C158">
        <v>0</v>
      </c>
      <c r="D158">
        <v>0</v>
      </c>
      <c r="E158">
        <v>0</v>
      </c>
      <c r="F158">
        <v>0</v>
      </c>
      <c r="G158" t="s">
        <v>14</v>
      </c>
      <c r="H158" t="s">
        <v>14</v>
      </c>
      <c r="K158" s="6">
        <f>VLOOKUP($B158,'Egen hetvattenprod'!$B$1:$AP$500,MATCH("Summa tillförd energi:",'Egen hetvattenprod'!$B$1:$AY$1,0),FALSE)</f>
        <v>0</v>
      </c>
      <c r="L158" s="6">
        <f>VLOOKUP($B158,Kraftvärmeprod!$B$1:$AO$500,MATCH("Summa tillförd energi:",Kraftvärmeprod!$B$1:$AV$1,0),FALSE)</f>
        <v>0</v>
      </c>
      <c r="M158" s="33">
        <f>VLOOKUP($B158,'Allokerad kvv'!$B$1:$AO$500,MATCH("Summa allokerad tillförd energi:",'Allokerad kvv'!$B$1:$AV$1,0),FALSE)</f>
        <v>0</v>
      </c>
      <c r="N158" s="33">
        <f>VLOOKUP($B158,'Justerad allokering'!$B$1:$AO$500,MATCH("Summa justerad allokerad tillförd energi:",'Justerad allokering'!$B$1:$AV$1,0),FALSE)</f>
        <v>0</v>
      </c>
      <c r="O158" s="6">
        <f>VLOOKUP($B158,'Slutlig allokering'!$B$2:$AL$500,MATCH("Summa justerad allokerad tillförd energi:",'Slutlig allokering'!$B$2:$AS$2,0),FALSE)</f>
        <v>0</v>
      </c>
      <c r="P158" s="6">
        <f>VLOOKUP($B158,'Köpt hetvatten'!$B$1:$AP$500,MATCH("Med verkningsgrad:",'Köpt hetvatten'!$B$1:$AW$1,0),FALSE)</f>
        <v>0</v>
      </c>
      <c r="Q158" s="6">
        <f>VLOOKUP($B158,Spillvärme!$B$1:$AP$500,MATCH("Summa tillförd energi:",Spillvärme!$B$1:$AW$1,0),FALSE)</f>
        <v>0</v>
      </c>
      <c r="R158" s="6">
        <f>VLOOKUP($B158,Miljö!$B$1:$AP$500,MATCH("Summa tillförd energi:",Miljö!$B$1:$AW$1,0),FALSE)</f>
        <v>0</v>
      </c>
      <c r="S158" s="33">
        <f t="shared" si="27"/>
        <v>0</v>
      </c>
      <c r="T158" s="6" t="str">
        <f>VLOOKUP($B158,Miljö!$B$1:$AP$500,MATCH("Köpt prod.spec hetvatten",Miljö!$B$1:$AW$1,0),FALSE)</f>
        <v/>
      </c>
      <c r="U158" s="6">
        <f t="shared" si="28"/>
        <v>0</v>
      </c>
      <c r="V158" s="6">
        <f>VLOOKUP($B158,Leveranser!$B$1:$AP$500,MATCH("Total levererad värme",Leveranser!$B$1:$AW$1,0),FALSE)</f>
        <v>0</v>
      </c>
      <c r="W158" s="6">
        <f>IFERROR(VLOOKUP($B158,Miljö!$B$1:$AP$500,MATCH("Såld mängd produktionsspecifik fjärrvärme (GWh)",Miljö!$B$1:$AW$1,0),FALSE)/1,0)</f>
        <v>0</v>
      </c>
      <c r="X158" s="6"/>
      <c r="Y158" s="30" t="str">
        <f t="shared" si="29"/>
        <v/>
      </c>
      <c r="Z158" s="6"/>
      <c r="AA158" s="30" t="str">
        <f t="shared" si="30"/>
        <v/>
      </c>
      <c r="AC158" t="s">
        <v>20</v>
      </c>
      <c r="AD158" t="s">
        <v>20</v>
      </c>
      <c r="AE158" s="25" t="str">
        <f t="shared" si="25"/>
        <v/>
      </c>
      <c r="AF158" t="s">
        <v>20</v>
      </c>
      <c r="AG158" t="s">
        <v>20</v>
      </c>
      <c r="AM158" s="6" t="str">
        <f t="shared" si="26"/>
        <v>nej</v>
      </c>
      <c r="AO158" s="6" t="str">
        <f t="shared" si="33"/>
        <v>nej</v>
      </c>
      <c r="AQ158" s="6" t="str">
        <f t="shared" si="34"/>
        <v/>
      </c>
      <c r="AR158" s="6"/>
      <c r="AW158" t="str">
        <f t="shared" si="31"/>
        <v>nej</v>
      </c>
      <c r="AY158" s="6" t="str">
        <f t="shared" si="35"/>
        <v>nej</v>
      </c>
      <c r="BB158" s="6" t="str">
        <f t="shared" si="32"/>
        <v>Nej</v>
      </c>
      <c r="BK158" t="s">
        <v>14</v>
      </c>
    </row>
    <row r="159" spans="1:63" ht="15" customHeight="1" x14ac:dyDescent="0.35">
      <c r="A159" t="s">
        <v>184</v>
      </c>
      <c r="B159" t="s">
        <v>185</v>
      </c>
      <c r="C159">
        <v>0.211532</v>
      </c>
      <c r="D159">
        <v>81.922700000000006</v>
      </c>
      <c r="E159">
        <v>7.8112700000000004</v>
      </c>
      <c r="F159">
        <v>0.13283500000000001</v>
      </c>
      <c r="G159" t="s">
        <v>10</v>
      </c>
      <c r="H159" t="s">
        <v>10</v>
      </c>
      <c r="K159" s="6">
        <f>VLOOKUP($B159,'Egen hetvattenprod'!$B$1:$AP$500,MATCH("Summa tillförd energi:",'Egen hetvattenprod'!$B$1:$AY$1,0),FALSE)</f>
        <v>4617.7199999999993</v>
      </c>
      <c r="L159" s="6">
        <f>VLOOKUP($B159,Kraftvärmeprod!$B$1:$AO$500,MATCH("Summa tillförd energi:",Kraftvärmeprod!$B$1:$AV$1,0),FALSE)</f>
        <v>5303.2471352716193</v>
      </c>
      <c r="M159" s="33">
        <f>VLOOKUP($B159,'Allokerad kvv'!$B$1:$AO$500,MATCH("Summa allokerad tillförd energi:",'Allokerad kvv'!$B$1:$AV$1,0),FALSE)</f>
        <v>0</v>
      </c>
      <c r="N159" s="33">
        <f>VLOOKUP($B159,'Justerad allokering'!$B$1:$AO$500,MATCH("Summa justerad allokerad tillförd energi:",'Justerad allokering'!$B$1:$AV$1,0),FALSE)</f>
        <v>3085.9751190000002</v>
      </c>
      <c r="O159" s="6">
        <f>VLOOKUP($B159,'Slutlig allokering'!$B$2:$AL$500,MATCH("Summa justerad allokerad tillförd energi:",'Slutlig allokering'!$B$2:$AS$2,0),FALSE)</f>
        <v>3085.9751190000002</v>
      </c>
      <c r="P159" s="6">
        <f>VLOOKUP($B159,'Köpt hetvatten'!$B$1:$AP$500,MATCH("Med verkningsgrad:",'Köpt hetvatten'!$B$1:$AW$1,0),FALSE)</f>
        <v>0</v>
      </c>
      <c r="Q159" s="6">
        <f>VLOOKUP($B159,Spillvärme!$B$1:$AP$500,MATCH("Summa tillförd energi:",Spillvärme!$B$1:$AW$1,0),FALSE)</f>
        <v>0</v>
      </c>
      <c r="R159" s="6">
        <f>VLOOKUP($B159,Miljö!$B$1:$AP$500,MATCH("Summa tillförd energi:",Miljö!$B$1:$AW$1,0),FALSE)</f>
        <v>121.371</v>
      </c>
      <c r="S159" s="33">
        <f t="shared" si="27"/>
        <v>0</v>
      </c>
      <c r="T159" s="6">
        <f>VLOOKUP($B159,Miljö!$B$1:$AP$500,MATCH("Köpt prod.spec hetvatten",Miljö!$B$1:$AW$1,0),FALSE)</f>
        <v>860.11500000000001</v>
      </c>
      <c r="U159" s="6">
        <f t="shared" si="28"/>
        <v>8685.1811190000008</v>
      </c>
      <c r="V159" s="6">
        <f>VLOOKUP($B159,Leveranser!$B$1:$AP$500,MATCH("Total levererad värme",Leveranser!$B$1:$AW$1,0),FALSE)</f>
        <v>8162</v>
      </c>
      <c r="W159" s="6">
        <f>IFERROR(VLOOKUP($B159,Miljö!$B$1:$AP$500,MATCH("Såld mängd produktionsspecifik fjärrvärme (GWh)",Miljö!$B$1:$AW$1,0),FALSE)/1,0)</f>
        <v>266.06700000000001</v>
      </c>
      <c r="X159" s="6"/>
      <c r="Y159" s="30">
        <f t="shared" si="29"/>
        <v>0.93976163400260337</v>
      </c>
      <c r="Z159" s="6"/>
      <c r="AA159" s="30">
        <f t="shared" si="30"/>
        <v>3.2598260230335706E-2</v>
      </c>
      <c r="AC159" t="s">
        <v>10</v>
      </c>
      <c r="AD159" t="s">
        <v>20</v>
      </c>
      <c r="AE159" s="25" t="str">
        <f t="shared" si="25"/>
        <v>ja</v>
      </c>
      <c r="AF159" t="s">
        <v>20</v>
      </c>
      <c r="AG159" t="s">
        <v>20</v>
      </c>
      <c r="AM159" s="6" t="str">
        <f t="shared" si="26"/>
        <v/>
      </c>
      <c r="AO159" s="6" t="str">
        <f t="shared" si="33"/>
        <v/>
      </c>
      <c r="AQ159" s="6" t="str">
        <f t="shared" si="34"/>
        <v/>
      </c>
      <c r="AR159" s="6"/>
      <c r="AW159" t="str">
        <f t="shared" si="31"/>
        <v/>
      </c>
      <c r="AY159" s="6" t="str">
        <f t="shared" si="35"/>
        <v/>
      </c>
      <c r="BB159" s="6" t="str">
        <f t="shared" si="32"/>
        <v>Ja</v>
      </c>
      <c r="BK159" t="s">
        <v>10</v>
      </c>
    </row>
    <row r="160" spans="1:63" ht="15" customHeight="1" x14ac:dyDescent="0.35">
      <c r="A160" t="s">
        <v>184</v>
      </c>
      <c r="B160" t="s">
        <v>186</v>
      </c>
      <c r="C160">
        <v>0.50117199999999995</v>
      </c>
      <c r="D160">
        <v>113.852</v>
      </c>
      <c r="E160">
        <v>11.329000000000001</v>
      </c>
      <c r="F160">
        <v>0.29298999999999997</v>
      </c>
      <c r="G160" t="s">
        <v>10</v>
      </c>
      <c r="H160" t="s">
        <v>10</v>
      </c>
      <c r="K160" s="6">
        <f>VLOOKUP($B160,'Egen hetvattenprod'!$B$1:$AP$500,MATCH("Summa tillförd energi:",'Egen hetvattenprod'!$B$1:$AY$1,0),FALSE)</f>
        <v>96.037999999999982</v>
      </c>
      <c r="L160" s="6">
        <f>VLOOKUP($B160,Kraftvärmeprod!$B$1:$AO$500,MATCH("Summa tillförd energi:",Kraftvärmeprod!$B$1:$AV$1,0),FALSE)</f>
        <v>0</v>
      </c>
      <c r="M160" s="33">
        <f>VLOOKUP($B160,'Allokerad kvv'!$B$1:$AO$500,MATCH("Summa allokerad tillförd energi:",'Allokerad kvv'!$B$1:$AV$1,0),FALSE)</f>
        <v>0</v>
      </c>
      <c r="N160" s="33">
        <f>VLOOKUP($B160,'Justerad allokering'!$B$1:$AO$500,MATCH("Summa justerad allokerad tillförd energi:",'Justerad allokering'!$B$1:$AV$1,0),FALSE)</f>
        <v>0</v>
      </c>
      <c r="O160" s="6">
        <f>VLOOKUP($B160,'Slutlig allokering'!$B$2:$AL$500,MATCH("Summa justerad allokerad tillförd energi:",'Slutlig allokering'!$B$2:$AS$2,0),FALSE)</f>
        <v>0</v>
      </c>
      <c r="P160" s="6">
        <f>VLOOKUP($B160,'Köpt hetvatten'!$B$1:$AP$500,MATCH("Med verkningsgrad:",'Köpt hetvatten'!$B$1:$AW$1,0),FALSE)</f>
        <v>0</v>
      </c>
      <c r="Q160" s="6">
        <f>VLOOKUP($B160,Spillvärme!$B$1:$AP$500,MATCH("Summa tillförd energi:",Spillvärme!$B$1:$AW$1,0),FALSE)</f>
        <v>0</v>
      </c>
      <c r="R160" s="6">
        <f>VLOOKUP($B160,Miljö!$B$1:$AP$500,MATCH("Summa tillförd energi:",Miljö!$B$1:$AW$1,0),FALSE)</f>
        <v>1.599</v>
      </c>
      <c r="S160" s="33">
        <f t="shared" si="27"/>
        <v>0</v>
      </c>
      <c r="T160" s="6" t="str">
        <f>VLOOKUP($B160,Miljö!$B$1:$AP$500,MATCH("Köpt prod.spec hetvatten",Miljö!$B$1:$AW$1,0),FALSE)</f>
        <v/>
      </c>
      <c r="U160" s="6">
        <f t="shared" si="28"/>
        <v>97.636999999999986</v>
      </c>
      <c r="V160" s="6">
        <f>VLOOKUP($B160,Leveranser!$B$1:$AP$500,MATCH("Total levererad värme",Leveranser!$B$1:$AW$1,0),FALSE)</f>
        <v>75</v>
      </c>
      <c r="W160" s="6">
        <f>IFERROR(VLOOKUP($B160,Miljö!$B$1:$AP$500,MATCH("Såld mängd produktionsspecifik fjärrvärme (GWh)",Miljö!$B$1:$AW$1,0),FALSE)/1,0)</f>
        <v>0</v>
      </c>
      <c r="X160" s="6"/>
      <c r="Y160" s="30">
        <f t="shared" si="29"/>
        <v>0.76815141800751774</v>
      </c>
      <c r="Z160" s="6"/>
      <c r="AA160" s="30" t="str">
        <f t="shared" si="30"/>
        <v/>
      </c>
      <c r="AC160" t="s">
        <v>10</v>
      </c>
      <c r="AD160" t="s">
        <v>20</v>
      </c>
      <c r="AE160" s="25" t="str">
        <f t="shared" si="25"/>
        <v>ja</v>
      </c>
      <c r="AF160" t="s">
        <v>20</v>
      </c>
      <c r="AG160" t="s">
        <v>20</v>
      </c>
      <c r="AM160" s="6" t="str">
        <f t="shared" si="26"/>
        <v/>
      </c>
      <c r="AO160" s="6" t="str">
        <f t="shared" si="33"/>
        <v/>
      </c>
      <c r="AQ160" s="6" t="str">
        <f t="shared" si="34"/>
        <v/>
      </c>
      <c r="AR160" s="6"/>
      <c r="AW160" t="str">
        <f t="shared" si="31"/>
        <v/>
      </c>
      <c r="AY160" s="6" t="str">
        <f t="shared" si="35"/>
        <v/>
      </c>
      <c r="BB160" s="6" t="str">
        <f t="shared" si="32"/>
        <v>Ja</v>
      </c>
      <c r="BK160" t="s">
        <v>10</v>
      </c>
    </row>
    <row r="161" spans="1:63" ht="15" customHeight="1" x14ac:dyDescent="0.35">
      <c r="A161" t="s">
        <v>187</v>
      </c>
      <c r="B161" t="s">
        <v>188</v>
      </c>
      <c r="C161">
        <v>0</v>
      </c>
      <c r="D161">
        <v>0</v>
      </c>
      <c r="E161">
        <v>0</v>
      </c>
      <c r="F161">
        <v>0</v>
      </c>
      <c r="G161" t="s">
        <v>14</v>
      </c>
      <c r="H161" t="s">
        <v>14</v>
      </c>
      <c r="K161" s="6">
        <f>VLOOKUP($B161,'Egen hetvattenprod'!$B$1:$AP$500,MATCH("Summa tillförd energi:",'Egen hetvattenprod'!$B$1:$AY$1,0),FALSE)</f>
        <v>0</v>
      </c>
      <c r="L161" s="6">
        <f>VLOOKUP($B161,Kraftvärmeprod!$B$1:$AO$500,MATCH("Summa tillförd energi:",Kraftvärmeprod!$B$1:$AV$1,0),FALSE)</f>
        <v>0</v>
      </c>
      <c r="M161" s="33">
        <f>VLOOKUP($B161,'Allokerad kvv'!$B$1:$AO$500,MATCH("Summa allokerad tillförd energi:",'Allokerad kvv'!$B$1:$AV$1,0),FALSE)</f>
        <v>0</v>
      </c>
      <c r="N161" s="33">
        <f>VLOOKUP($B161,'Justerad allokering'!$B$1:$AO$500,MATCH("Summa justerad allokerad tillförd energi:",'Justerad allokering'!$B$1:$AV$1,0),FALSE)</f>
        <v>0</v>
      </c>
      <c r="O161" s="6">
        <f>VLOOKUP($B161,'Slutlig allokering'!$B$2:$AL$500,MATCH("Summa justerad allokerad tillförd energi:",'Slutlig allokering'!$B$2:$AS$2,0),FALSE)</f>
        <v>0</v>
      </c>
      <c r="P161" s="6">
        <f>VLOOKUP($B161,'Köpt hetvatten'!$B$1:$AP$500,MATCH("Med verkningsgrad:",'Köpt hetvatten'!$B$1:$AW$1,0),FALSE)</f>
        <v>0</v>
      </c>
      <c r="Q161" s="6">
        <f>VLOOKUP($B161,Spillvärme!$B$1:$AP$500,MATCH("Summa tillförd energi:",Spillvärme!$B$1:$AW$1,0),FALSE)</f>
        <v>0</v>
      </c>
      <c r="R161" s="6">
        <f>VLOOKUP($B161,Miljö!$B$1:$AP$500,MATCH("Summa tillförd energi:",Miljö!$B$1:$AW$1,0),FALSE)</f>
        <v>0</v>
      </c>
      <c r="S161" s="33">
        <f t="shared" si="27"/>
        <v>0</v>
      </c>
      <c r="T161" s="6" t="str">
        <f>VLOOKUP($B161,Miljö!$B$1:$AP$500,MATCH("Köpt prod.spec hetvatten",Miljö!$B$1:$AW$1,0),FALSE)</f>
        <v/>
      </c>
      <c r="U161" s="6">
        <f t="shared" si="28"/>
        <v>0</v>
      </c>
      <c r="V161" s="6">
        <f>VLOOKUP($B161,Leveranser!$B$1:$AP$500,MATCH("Total levererad värme",Leveranser!$B$1:$AW$1,0),FALSE)</f>
        <v>0</v>
      </c>
      <c r="W161" s="6">
        <f>IFERROR(VLOOKUP($B161,Miljö!$B$1:$AP$500,MATCH("Såld mängd produktionsspecifik fjärrvärme (GWh)",Miljö!$B$1:$AW$1,0),FALSE)/1,0)</f>
        <v>0</v>
      </c>
      <c r="X161" s="6"/>
      <c r="Y161" s="30" t="str">
        <f t="shared" si="29"/>
        <v/>
      </c>
      <c r="Z161" s="6"/>
      <c r="AA161" s="30" t="str">
        <f t="shared" si="30"/>
        <v/>
      </c>
      <c r="AC161" t="e">
        <v>#N/A</v>
      </c>
      <c r="AD161" t="e">
        <v>#N/A</v>
      </c>
      <c r="AE161" s="25" t="str">
        <f t="shared" si="25"/>
        <v/>
      </c>
      <c r="AF161" t="e">
        <v>#N/A</v>
      </c>
      <c r="AG161" t="e">
        <v>#N/A</v>
      </c>
      <c r="AM161" s="6" t="str">
        <f t="shared" si="26"/>
        <v>nej</v>
      </c>
      <c r="AO161" s="6" t="str">
        <f t="shared" si="33"/>
        <v>nej</v>
      </c>
      <c r="AQ161" s="6" t="str">
        <f t="shared" si="34"/>
        <v/>
      </c>
      <c r="AR161" s="6"/>
      <c r="AW161" t="str">
        <f t="shared" si="31"/>
        <v>nej</v>
      </c>
      <c r="AY161" s="6" t="str">
        <f t="shared" si="35"/>
        <v>nej</v>
      </c>
      <c r="BB161" s="6" t="str">
        <f t="shared" si="32"/>
        <v>Nej</v>
      </c>
      <c r="BK161" t="s">
        <v>14</v>
      </c>
    </row>
    <row r="162" spans="1:63" ht="15" customHeight="1" x14ac:dyDescent="0.35">
      <c r="A162" t="s">
        <v>187</v>
      </c>
      <c r="B162" t="s">
        <v>189</v>
      </c>
      <c r="C162">
        <v>0</v>
      </c>
      <c r="D162">
        <v>0</v>
      </c>
      <c r="E162">
        <v>0</v>
      </c>
      <c r="F162">
        <v>0</v>
      </c>
      <c r="G162" t="s">
        <v>14</v>
      </c>
      <c r="H162" t="s">
        <v>14</v>
      </c>
      <c r="K162" s="6">
        <f>VLOOKUP($B162,'Egen hetvattenprod'!$B$1:$AP$500,MATCH("Summa tillförd energi:",'Egen hetvattenprod'!$B$1:$AY$1,0),FALSE)</f>
        <v>0</v>
      </c>
      <c r="L162" s="6">
        <f>VLOOKUP($B162,Kraftvärmeprod!$B$1:$AO$500,MATCH("Summa tillförd energi:",Kraftvärmeprod!$B$1:$AV$1,0),FALSE)</f>
        <v>0</v>
      </c>
      <c r="M162" s="33">
        <f>VLOOKUP($B162,'Allokerad kvv'!$B$1:$AO$500,MATCH("Summa allokerad tillförd energi:",'Allokerad kvv'!$B$1:$AV$1,0),FALSE)</f>
        <v>0</v>
      </c>
      <c r="N162" s="33">
        <f>VLOOKUP($B162,'Justerad allokering'!$B$1:$AO$500,MATCH("Summa justerad allokerad tillförd energi:",'Justerad allokering'!$B$1:$AV$1,0),FALSE)</f>
        <v>0</v>
      </c>
      <c r="O162" s="6">
        <f>VLOOKUP($B162,'Slutlig allokering'!$B$2:$AL$500,MATCH("Summa justerad allokerad tillförd energi:",'Slutlig allokering'!$B$2:$AS$2,0),FALSE)</f>
        <v>0</v>
      </c>
      <c r="P162" s="6">
        <f>VLOOKUP($B162,'Köpt hetvatten'!$B$1:$AP$500,MATCH("Med verkningsgrad:",'Köpt hetvatten'!$B$1:$AW$1,0),FALSE)</f>
        <v>0</v>
      </c>
      <c r="Q162" s="6">
        <f>VLOOKUP($B162,Spillvärme!$B$1:$AP$500,MATCH("Summa tillförd energi:",Spillvärme!$B$1:$AW$1,0),FALSE)</f>
        <v>0</v>
      </c>
      <c r="R162" s="6">
        <f>VLOOKUP($B162,Miljö!$B$1:$AP$500,MATCH("Summa tillförd energi:",Miljö!$B$1:$AW$1,0),FALSE)</f>
        <v>0</v>
      </c>
      <c r="S162" s="33">
        <f t="shared" si="27"/>
        <v>0</v>
      </c>
      <c r="T162" s="6" t="str">
        <f>VLOOKUP($B162,Miljö!$B$1:$AP$500,MATCH("Köpt prod.spec hetvatten",Miljö!$B$1:$AW$1,0),FALSE)</f>
        <v/>
      </c>
      <c r="U162" s="6">
        <f t="shared" si="28"/>
        <v>0</v>
      </c>
      <c r="V162" s="6">
        <f>VLOOKUP($B162,Leveranser!$B$1:$AP$500,MATCH("Total levererad värme",Leveranser!$B$1:$AW$1,0),FALSE)</f>
        <v>0</v>
      </c>
      <c r="W162" s="6">
        <f>IFERROR(VLOOKUP($B162,Miljö!$B$1:$AP$500,MATCH("Såld mängd produktionsspecifik fjärrvärme (GWh)",Miljö!$B$1:$AW$1,0),FALSE)/1,0)</f>
        <v>0</v>
      </c>
      <c r="X162" s="6"/>
      <c r="Y162" s="30" t="str">
        <f t="shared" si="29"/>
        <v/>
      </c>
      <c r="Z162" s="6"/>
      <c r="AA162" s="30" t="str">
        <f t="shared" si="30"/>
        <v/>
      </c>
      <c r="AC162" t="e">
        <v>#N/A</v>
      </c>
      <c r="AD162" t="e">
        <v>#N/A</v>
      </c>
      <c r="AE162" s="25" t="str">
        <f t="shared" si="25"/>
        <v/>
      </c>
      <c r="AF162" t="e">
        <v>#N/A</v>
      </c>
      <c r="AG162" t="e">
        <v>#N/A</v>
      </c>
      <c r="AM162" s="6" t="str">
        <f t="shared" si="26"/>
        <v>nej</v>
      </c>
      <c r="AO162" s="6" t="str">
        <f t="shared" si="33"/>
        <v>nej</v>
      </c>
      <c r="AQ162" s="6" t="str">
        <f t="shared" si="34"/>
        <v/>
      </c>
      <c r="AR162" s="6"/>
      <c r="AW162" t="str">
        <f t="shared" si="31"/>
        <v>nej</v>
      </c>
      <c r="AY162" s="6" t="str">
        <f t="shared" si="35"/>
        <v>nej</v>
      </c>
      <c r="BB162" s="6" t="str">
        <f t="shared" si="32"/>
        <v>Nej</v>
      </c>
      <c r="BK162" t="s">
        <v>14</v>
      </c>
    </row>
    <row r="163" spans="1:63" s="37" customFormat="1" ht="15" customHeight="1" x14ac:dyDescent="0.35">
      <c r="A163" s="37" t="s">
        <v>187</v>
      </c>
      <c r="B163" s="36" t="s">
        <v>1071</v>
      </c>
      <c r="C163" s="37">
        <v>0</v>
      </c>
      <c r="D163" s="37">
        <v>0</v>
      </c>
      <c r="E163" s="37">
        <v>0</v>
      </c>
      <c r="F163" s="37">
        <v>0</v>
      </c>
      <c r="G163" s="37" t="s">
        <v>14</v>
      </c>
      <c r="H163" s="37" t="s">
        <v>14</v>
      </c>
      <c r="K163" s="38">
        <f>VLOOKUP($B163,'Egen hetvattenprod'!$B$1:$AP$500,MATCH("Summa tillförd energi:",'Egen hetvattenprod'!$B$1:$AY$1,0),FALSE)</f>
        <v>0</v>
      </c>
      <c r="L163" s="38">
        <f>VLOOKUP($B163,Kraftvärmeprod!$B$1:$AO$500,MATCH("Summa tillförd energi:",Kraftvärmeprod!$B$1:$AV$1,0),FALSE)</f>
        <v>0</v>
      </c>
      <c r="M163" s="39">
        <f>VLOOKUP($B163,'Allokerad kvv'!$B$1:$AO$500,MATCH("Summa allokerad tillförd energi:",'Allokerad kvv'!$B$1:$AV$1,0),FALSE)</f>
        <v>0</v>
      </c>
      <c r="N163" s="39">
        <f>VLOOKUP($B163,'Justerad allokering'!$B$1:$AO$500,MATCH("Summa justerad allokerad tillförd energi:",'Justerad allokering'!$B$1:$AV$1,0),FALSE)</f>
        <v>0</v>
      </c>
      <c r="O163" s="6">
        <f>VLOOKUP($B163,'Slutlig allokering'!$B$2:$AL$500,MATCH("Summa justerad allokerad tillförd energi:",'Slutlig allokering'!$B$2:$AS$2,0),FALSE)</f>
        <v>0</v>
      </c>
      <c r="P163" s="6">
        <f>VLOOKUP($B163,'Köpt hetvatten'!$B$1:$AP$500,MATCH("Med verkningsgrad:",'Köpt hetvatten'!$B$1:$AW$1,0),FALSE)</f>
        <v>0</v>
      </c>
      <c r="Q163" s="38">
        <f>VLOOKUP($B163,Spillvärme!$B$1:$AP$500,MATCH("Summa tillförd energi:",Spillvärme!$B$1:$AW$1,0),FALSE)</f>
        <v>0</v>
      </c>
      <c r="R163" s="38">
        <f>VLOOKUP($B163,Miljö!$B$1:$AP$500,MATCH("Summa tillförd energi:",Miljö!$B$1:$AW$1,0),FALSE)</f>
        <v>0</v>
      </c>
      <c r="S163" s="39">
        <f t="shared" si="27"/>
        <v>0</v>
      </c>
      <c r="T163" s="38" t="str">
        <f>VLOOKUP($B163,Miljö!$B$1:$AP$500,MATCH("Köpt prod.spec hetvatten",Miljö!$B$1:$AW$1,0),FALSE)</f>
        <v/>
      </c>
      <c r="U163" s="6">
        <f t="shared" si="28"/>
        <v>0</v>
      </c>
      <c r="V163" s="38">
        <f>VLOOKUP($B163,Leveranser!$B$1:$AP$500,MATCH("Total levererad värme",Leveranser!$B$1:$AW$1,0),FALSE)</f>
        <v>0</v>
      </c>
      <c r="W163" s="38">
        <f>IFERROR(VLOOKUP($B163,Miljö!$B$1:$AP$500,MATCH("Såld mängd produktionsspecifik fjärrvärme (GWh)",Miljö!$B$1:$AW$1,0),FALSE)/1,0)</f>
        <v>0</v>
      </c>
      <c r="X163" s="38"/>
      <c r="Y163" s="40" t="str">
        <f t="shared" si="29"/>
        <v/>
      </c>
      <c r="Z163" s="38"/>
      <c r="AA163" s="40" t="str">
        <f t="shared" si="30"/>
        <v/>
      </c>
      <c r="AC163" s="37" t="e">
        <v>#N/A</v>
      </c>
      <c r="AD163" s="37" t="e">
        <v>#N/A</v>
      </c>
      <c r="AE163" s="41" t="str">
        <f t="shared" si="25"/>
        <v/>
      </c>
      <c r="AF163" s="37" t="e">
        <v>#N/A</v>
      </c>
      <c r="AM163" s="38" t="str">
        <f t="shared" si="26"/>
        <v>nej</v>
      </c>
      <c r="AO163" s="38" t="str">
        <f t="shared" si="33"/>
        <v>nej</v>
      </c>
      <c r="AQ163" s="38" t="str">
        <f t="shared" si="34"/>
        <v/>
      </c>
      <c r="AR163" s="38"/>
      <c r="AW163" s="37" t="str">
        <f t="shared" si="31"/>
        <v>nej</v>
      </c>
      <c r="AY163" s="38" t="str">
        <f t="shared" si="35"/>
        <v>nej</v>
      </c>
      <c r="BB163" s="38" t="str">
        <f t="shared" si="32"/>
        <v>Nej</v>
      </c>
      <c r="BJ163"/>
      <c r="BK163" s="37" t="s">
        <v>14</v>
      </c>
    </row>
    <row r="164" spans="1:63" ht="15" customHeight="1" x14ac:dyDescent="0.35">
      <c r="A164" t="s">
        <v>187</v>
      </c>
      <c r="B164" t="s">
        <v>191</v>
      </c>
      <c r="C164">
        <v>0</v>
      </c>
      <c r="D164">
        <v>0</v>
      </c>
      <c r="E164">
        <v>0</v>
      </c>
      <c r="F164">
        <v>0</v>
      </c>
      <c r="G164" t="s">
        <v>14</v>
      </c>
      <c r="H164" t="s">
        <v>14</v>
      </c>
      <c r="K164" s="6">
        <f>VLOOKUP($B164,'Egen hetvattenprod'!$B$1:$AP$500,MATCH("Summa tillförd energi:",'Egen hetvattenprod'!$B$1:$AY$1,0),FALSE)</f>
        <v>0</v>
      </c>
      <c r="L164" s="6">
        <f>VLOOKUP($B164,Kraftvärmeprod!$B$1:$AO$500,MATCH("Summa tillförd energi:",Kraftvärmeprod!$B$1:$AV$1,0),FALSE)</f>
        <v>0</v>
      </c>
      <c r="M164" s="33">
        <f>VLOOKUP($B164,'Allokerad kvv'!$B$1:$AO$500,MATCH("Summa allokerad tillförd energi:",'Allokerad kvv'!$B$1:$AV$1,0),FALSE)</f>
        <v>0</v>
      </c>
      <c r="N164" s="33">
        <f>VLOOKUP($B164,'Justerad allokering'!$B$1:$AO$500,MATCH("Summa justerad allokerad tillförd energi:",'Justerad allokering'!$B$1:$AV$1,0),FALSE)</f>
        <v>0</v>
      </c>
      <c r="O164" s="6">
        <f>VLOOKUP($B164,'Slutlig allokering'!$B$2:$AL$500,MATCH("Summa justerad allokerad tillförd energi:",'Slutlig allokering'!$B$2:$AS$2,0),FALSE)</f>
        <v>0</v>
      </c>
      <c r="P164" s="6">
        <f>VLOOKUP($B164,'Köpt hetvatten'!$B$1:$AP$500,MATCH("Med verkningsgrad:",'Köpt hetvatten'!$B$1:$AW$1,0),FALSE)</f>
        <v>0</v>
      </c>
      <c r="Q164" s="6">
        <f>VLOOKUP($B164,Spillvärme!$B$1:$AP$500,MATCH("Summa tillförd energi:",Spillvärme!$B$1:$AW$1,0),FALSE)</f>
        <v>0</v>
      </c>
      <c r="R164" s="6">
        <f>VLOOKUP($B164,Miljö!$B$1:$AP$500,MATCH("Summa tillförd energi:",Miljö!$B$1:$AW$1,0),FALSE)</f>
        <v>0</v>
      </c>
      <c r="S164" s="33">
        <f t="shared" si="27"/>
        <v>0</v>
      </c>
      <c r="T164" s="6" t="str">
        <f>VLOOKUP($B164,Miljö!$B$1:$AP$500,MATCH("Köpt prod.spec hetvatten",Miljö!$B$1:$AW$1,0),FALSE)</f>
        <v/>
      </c>
      <c r="U164" s="6">
        <f t="shared" si="28"/>
        <v>0</v>
      </c>
      <c r="V164" s="6">
        <f>VLOOKUP($B164,Leveranser!$B$1:$AP$500,MATCH("Total levererad värme",Leveranser!$B$1:$AW$1,0),FALSE)</f>
        <v>0</v>
      </c>
      <c r="W164" s="6">
        <f>IFERROR(VLOOKUP($B164,Miljö!$B$1:$AP$500,MATCH("Såld mängd produktionsspecifik fjärrvärme (GWh)",Miljö!$B$1:$AW$1,0),FALSE)/1,0)</f>
        <v>0</v>
      </c>
      <c r="X164" s="6"/>
      <c r="Y164" s="30" t="str">
        <f t="shared" si="29"/>
        <v/>
      </c>
      <c r="Z164" s="6"/>
      <c r="AA164" s="30" t="str">
        <f t="shared" si="30"/>
        <v/>
      </c>
      <c r="AC164" t="e">
        <v>#N/A</v>
      </c>
      <c r="AD164" t="e">
        <v>#N/A</v>
      </c>
      <c r="AE164" s="25" t="str">
        <f t="shared" si="25"/>
        <v/>
      </c>
      <c r="AF164" t="e">
        <v>#N/A</v>
      </c>
      <c r="AG164" t="e">
        <v>#N/A</v>
      </c>
      <c r="AM164" s="6" t="str">
        <f t="shared" si="26"/>
        <v>nej</v>
      </c>
      <c r="AO164" s="6" t="str">
        <f t="shared" si="33"/>
        <v>nej</v>
      </c>
      <c r="AQ164" s="6" t="str">
        <f t="shared" si="34"/>
        <v/>
      </c>
      <c r="AR164" s="6"/>
      <c r="AW164" t="str">
        <f t="shared" si="31"/>
        <v>nej</v>
      </c>
      <c r="AY164" s="6" t="str">
        <f t="shared" si="35"/>
        <v>nej</v>
      </c>
      <c r="BB164" s="6" t="str">
        <f t="shared" si="32"/>
        <v>Nej</v>
      </c>
      <c r="BK164" t="s">
        <v>14</v>
      </c>
    </row>
    <row r="165" spans="1:63" ht="15" customHeight="1" x14ac:dyDescent="0.35">
      <c r="A165" t="s">
        <v>187</v>
      </c>
      <c r="B165" t="s">
        <v>192</v>
      </c>
      <c r="C165">
        <v>0</v>
      </c>
      <c r="D165">
        <v>0</v>
      </c>
      <c r="E165">
        <v>0</v>
      </c>
      <c r="F165">
        <v>0</v>
      </c>
      <c r="G165" t="s">
        <v>14</v>
      </c>
      <c r="H165" t="s">
        <v>14</v>
      </c>
      <c r="K165" s="6">
        <f>VLOOKUP($B165,'Egen hetvattenprod'!$B$1:$AP$500,MATCH("Summa tillförd energi:",'Egen hetvattenprod'!$B$1:$AY$1,0),FALSE)</f>
        <v>0</v>
      </c>
      <c r="L165" s="6">
        <f>VLOOKUP($B165,Kraftvärmeprod!$B$1:$AO$500,MATCH("Summa tillförd energi:",Kraftvärmeprod!$B$1:$AV$1,0),FALSE)</f>
        <v>0</v>
      </c>
      <c r="M165" s="33">
        <f>VLOOKUP($B165,'Allokerad kvv'!$B$1:$AO$500,MATCH("Summa allokerad tillförd energi:",'Allokerad kvv'!$B$1:$AV$1,0),FALSE)</f>
        <v>0</v>
      </c>
      <c r="N165" s="33">
        <f>VLOOKUP($B165,'Justerad allokering'!$B$1:$AO$500,MATCH("Summa justerad allokerad tillförd energi:",'Justerad allokering'!$B$1:$AV$1,0),FALSE)</f>
        <v>0</v>
      </c>
      <c r="O165" s="6">
        <f>VLOOKUP($B165,'Slutlig allokering'!$B$2:$AL$500,MATCH("Summa justerad allokerad tillförd energi:",'Slutlig allokering'!$B$2:$AS$2,0),FALSE)</f>
        <v>0</v>
      </c>
      <c r="P165" s="6">
        <f>VLOOKUP($B165,'Köpt hetvatten'!$B$1:$AP$500,MATCH("Med verkningsgrad:",'Köpt hetvatten'!$B$1:$AW$1,0),FALSE)</f>
        <v>0</v>
      </c>
      <c r="Q165" s="6">
        <f>VLOOKUP($B165,Spillvärme!$B$1:$AP$500,MATCH("Summa tillförd energi:",Spillvärme!$B$1:$AW$1,0),FALSE)</f>
        <v>0</v>
      </c>
      <c r="R165" s="6">
        <f>VLOOKUP($B165,Miljö!$B$1:$AP$500,MATCH("Summa tillförd energi:",Miljö!$B$1:$AW$1,0),FALSE)</f>
        <v>0</v>
      </c>
      <c r="S165" s="33">
        <f t="shared" si="27"/>
        <v>0</v>
      </c>
      <c r="T165" s="6" t="str">
        <f>VLOOKUP($B165,Miljö!$B$1:$AP$500,MATCH("Köpt prod.spec hetvatten",Miljö!$B$1:$AW$1,0),FALSE)</f>
        <v/>
      </c>
      <c r="U165" s="6">
        <f t="shared" si="28"/>
        <v>0</v>
      </c>
      <c r="V165" s="6">
        <f>VLOOKUP($B165,Leveranser!$B$1:$AP$500,MATCH("Total levererad värme",Leveranser!$B$1:$AW$1,0),FALSE)</f>
        <v>0</v>
      </c>
      <c r="W165" s="6">
        <f>IFERROR(VLOOKUP($B165,Miljö!$B$1:$AP$500,MATCH("Såld mängd produktionsspecifik fjärrvärme (GWh)",Miljö!$B$1:$AW$1,0),FALSE)/1,0)</f>
        <v>0</v>
      </c>
      <c r="X165" s="6"/>
      <c r="Y165" s="30" t="str">
        <f t="shared" si="29"/>
        <v/>
      </c>
      <c r="Z165" s="6"/>
      <c r="AA165" s="30" t="str">
        <f t="shared" si="30"/>
        <v/>
      </c>
      <c r="AC165" t="e">
        <v>#N/A</v>
      </c>
      <c r="AD165" t="e">
        <v>#N/A</v>
      </c>
      <c r="AE165" s="25" t="str">
        <f t="shared" si="25"/>
        <v/>
      </c>
      <c r="AF165" t="e">
        <v>#N/A</v>
      </c>
      <c r="AG165" t="e">
        <v>#N/A</v>
      </c>
      <c r="AM165" s="6" t="str">
        <f t="shared" si="26"/>
        <v>nej</v>
      </c>
      <c r="AO165" s="6" t="str">
        <f t="shared" si="33"/>
        <v>nej</v>
      </c>
      <c r="AQ165" s="6" t="str">
        <f t="shared" si="34"/>
        <v/>
      </c>
      <c r="AR165" s="6"/>
      <c r="AW165" t="str">
        <f t="shared" si="31"/>
        <v>nej</v>
      </c>
      <c r="AY165" s="6" t="str">
        <f t="shared" si="35"/>
        <v>nej</v>
      </c>
      <c r="BB165" s="6" t="str">
        <f t="shared" si="32"/>
        <v>Nej</v>
      </c>
      <c r="BK165" t="s">
        <v>14</v>
      </c>
    </row>
    <row r="166" spans="1:63" ht="15" customHeight="1" x14ac:dyDescent="0.35">
      <c r="A166" t="s">
        <v>187</v>
      </c>
      <c r="B166" t="s">
        <v>193</v>
      </c>
      <c r="C166">
        <v>0</v>
      </c>
      <c r="D166">
        <v>0</v>
      </c>
      <c r="E166">
        <v>0</v>
      </c>
      <c r="F166">
        <v>0</v>
      </c>
      <c r="G166" t="s">
        <v>14</v>
      </c>
      <c r="H166" t="s">
        <v>14</v>
      </c>
      <c r="K166" s="6">
        <f>VLOOKUP($B166,'Egen hetvattenprod'!$B$1:$AP$500,MATCH("Summa tillförd energi:",'Egen hetvattenprod'!$B$1:$AY$1,0),FALSE)</f>
        <v>0</v>
      </c>
      <c r="L166" s="6">
        <f>VLOOKUP($B166,Kraftvärmeprod!$B$1:$AO$500,MATCH("Summa tillförd energi:",Kraftvärmeprod!$B$1:$AV$1,0),FALSE)</f>
        <v>0</v>
      </c>
      <c r="M166" s="33">
        <f>VLOOKUP($B166,'Allokerad kvv'!$B$1:$AO$500,MATCH("Summa allokerad tillförd energi:",'Allokerad kvv'!$B$1:$AV$1,0),FALSE)</f>
        <v>0</v>
      </c>
      <c r="N166" s="33">
        <f>VLOOKUP($B166,'Justerad allokering'!$B$1:$AO$500,MATCH("Summa justerad allokerad tillförd energi:",'Justerad allokering'!$B$1:$AV$1,0),FALSE)</f>
        <v>0</v>
      </c>
      <c r="O166" s="6">
        <f>VLOOKUP($B166,'Slutlig allokering'!$B$2:$AL$500,MATCH("Summa justerad allokerad tillförd energi:",'Slutlig allokering'!$B$2:$AS$2,0),FALSE)</f>
        <v>0</v>
      </c>
      <c r="P166" s="6">
        <f>VLOOKUP($B166,'Köpt hetvatten'!$B$1:$AP$500,MATCH("Med verkningsgrad:",'Köpt hetvatten'!$B$1:$AW$1,0),FALSE)</f>
        <v>0</v>
      </c>
      <c r="Q166" s="6">
        <f>VLOOKUP($B166,Spillvärme!$B$1:$AP$500,MATCH("Summa tillförd energi:",Spillvärme!$B$1:$AW$1,0),FALSE)</f>
        <v>0</v>
      </c>
      <c r="R166" s="6">
        <f>VLOOKUP($B166,Miljö!$B$1:$AP$500,MATCH("Summa tillförd energi:",Miljö!$B$1:$AW$1,0),FALSE)</f>
        <v>0</v>
      </c>
      <c r="S166" s="33">
        <f t="shared" si="27"/>
        <v>0</v>
      </c>
      <c r="T166" s="6" t="str">
        <f>VLOOKUP($B166,Miljö!$B$1:$AP$500,MATCH("Köpt prod.spec hetvatten",Miljö!$B$1:$AW$1,0),FALSE)</f>
        <v/>
      </c>
      <c r="U166" s="6">
        <f t="shared" si="28"/>
        <v>0</v>
      </c>
      <c r="V166" s="6">
        <f>VLOOKUP($B166,Leveranser!$B$1:$AP$500,MATCH("Total levererad värme",Leveranser!$B$1:$AW$1,0),FALSE)</f>
        <v>0</v>
      </c>
      <c r="W166" s="6">
        <f>IFERROR(VLOOKUP($B166,Miljö!$B$1:$AP$500,MATCH("Såld mängd produktionsspecifik fjärrvärme (GWh)",Miljö!$B$1:$AW$1,0),FALSE)/1,0)</f>
        <v>0</v>
      </c>
      <c r="X166" s="6"/>
      <c r="Y166" s="30" t="str">
        <f t="shared" si="29"/>
        <v/>
      </c>
      <c r="Z166" s="6"/>
      <c r="AA166" s="30" t="str">
        <f t="shared" si="30"/>
        <v/>
      </c>
      <c r="AC166" t="e">
        <v>#N/A</v>
      </c>
      <c r="AD166" t="e">
        <v>#N/A</v>
      </c>
      <c r="AE166" s="25" t="str">
        <f t="shared" si="25"/>
        <v/>
      </c>
      <c r="AF166" t="e">
        <v>#N/A</v>
      </c>
      <c r="AG166" t="e">
        <v>#N/A</v>
      </c>
      <c r="AM166" s="6" t="str">
        <f t="shared" si="26"/>
        <v>nej</v>
      </c>
      <c r="AO166" s="6" t="str">
        <f t="shared" si="33"/>
        <v>nej</v>
      </c>
      <c r="AQ166" s="6" t="str">
        <f t="shared" si="34"/>
        <v/>
      </c>
      <c r="AR166" s="6"/>
      <c r="AW166" t="str">
        <f t="shared" si="31"/>
        <v>nej</v>
      </c>
      <c r="AY166" s="6" t="str">
        <f t="shared" si="35"/>
        <v>nej</v>
      </c>
      <c r="BB166" s="6" t="str">
        <f t="shared" si="32"/>
        <v>Nej</v>
      </c>
      <c r="BK166" t="s">
        <v>14</v>
      </c>
    </row>
    <row r="167" spans="1:63" ht="15" customHeight="1" x14ac:dyDescent="0.35">
      <c r="A167" t="s">
        <v>187</v>
      </c>
      <c r="B167" t="s">
        <v>194</v>
      </c>
      <c r="C167">
        <v>0</v>
      </c>
      <c r="D167">
        <v>0</v>
      </c>
      <c r="E167">
        <v>0</v>
      </c>
      <c r="F167">
        <v>0</v>
      </c>
      <c r="G167" t="s">
        <v>14</v>
      </c>
      <c r="H167" t="s">
        <v>14</v>
      </c>
      <c r="K167" s="6">
        <f>VLOOKUP($B167,'Egen hetvattenprod'!$B$1:$AP$500,MATCH("Summa tillförd energi:",'Egen hetvattenprod'!$B$1:$AY$1,0),FALSE)</f>
        <v>0</v>
      </c>
      <c r="L167" s="6">
        <f>VLOOKUP($B167,Kraftvärmeprod!$B$1:$AO$500,MATCH("Summa tillförd energi:",Kraftvärmeprod!$B$1:$AV$1,0),FALSE)</f>
        <v>0</v>
      </c>
      <c r="M167" s="33">
        <f>VLOOKUP($B167,'Allokerad kvv'!$B$1:$AO$500,MATCH("Summa allokerad tillförd energi:",'Allokerad kvv'!$B$1:$AV$1,0),FALSE)</f>
        <v>0</v>
      </c>
      <c r="N167" s="33">
        <f>VLOOKUP($B167,'Justerad allokering'!$B$1:$AO$500,MATCH("Summa justerad allokerad tillförd energi:",'Justerad allokering'!$B$1:$AV$1,0),FALSE)</f>
        <v>0</v>
      </c>
      <c r="O167" s="6">
        <f>VLOOKUP($B167,'Slutlig allokering'!$B$2:$AL$500,MATCH("Summa justerad allokerad tillförd energi:",'Slutlig allokering'!$B$2:$AS$2,0),FALSE)</f>
        <v>0</v>
      </c>
      <c r="P167" s="6">
        <f>VLOOKUP($B167,'Köpt hetvatten'!$B$1:$AP$500,MATCH("Med verkningsgrad:",'Köpt hetvatten'!$B$1:$AW$1,0),FALSE)</f>
        <v>0</v>
      </c>
      <c r="Q167" s="6">
        <f>VLOOKUP($B167,Spillvärme!$B$1:$AP$500,MATCH("Summa tillförd energi:",Spillvärme!$B$1:$AW$1,0),FALSE)</f>
        <v>0</v>
      </c>
      <c r="R167" s="6">
        <f>VLOOKUP($B167,Miljö!$B$1:$AP$500,MATCH("Summa tillförd energi:",Miljö!$B$1:$AW$1,0),FALSE)</f>
        <v>0</v>
      </c>
      <c r="S167" s="33">
        <f t="shared" si="27"/>
        <v>0</v>
      </c>
      <c r="T167" s="6" t="str">
        <f>VLOOKUP($B167,Miljö!$B$1:$AP$500,MATCH("Köpt prod.spec hetvatten",Miljö!$B$1:$AW$1,0),FALSE)</f>
        <v/>
      </c>
      <c r="U167" s="6">
        <f t="shared" si="28"/>
        <v>0</v>
      </c>
      <c r="V167" s="6">
        <f>VLOOKUP($B167,Leveranser!$B$1:$AP$500,MATCH("Total levererad värme",Leveranser!$B$1:$AW$1,0),FALSE)</f>
        <v>0</v>
      </c>
      <c r="W167" s="6">
        <f>IFERROR(VLOOKUP($B167,Miljö!$B$1:$AP$500,MATCH("Såld mängd produktionsspecifik fjärrvärme (GWh)",Miljö!$B$1:$AW$1,0),FALSE)/1,0)</f>
        <v>0</v>
      </c>
      <c r="X167" s="6"/>
      <c r="Y167" s="30" t="str">
        <f t="shared" si="29"/>
        <v/>
      </c>
      <c r="Z167" s="6"/>
      <c r="AA167" s="30" t="str">
        <f t="shared" si="30"/>
        <v/>
      </c>
      <c r="AC167" t="e">
        <v>#N/A</v>
      </c>
      <c r="AD167" t="e">
        <v>#N/A</v>
      </c>
      <c r="AE167" s="25" t="str">
        <f t="shared" si="25"/>
        <v/>
      </c>
      <c r="AF167" t="e">
        <v>#N/A</v>
      </c>
      <c r="AG167" t="e">
        <v>#N/A</v>
      </c>
      <c r="AM167" s="6" t="str">
        <f t="shared" si="26"/>
        <v>nej</v>
      </c>
      <c r="AO167" s="6" t="str">
        <f t="shared" si="33"/>
        <v>nej</v>
      </c>
      <c r="AQ167" s="6" t="str">
        <f t="shared" si="34"/>
        <v/>
      </c>
      <c r="AR167" s="6"/>
      <c r="AW167" t="str">
        <f t="shared" si="31"/>
        <v>nej</v>
      </c>
      <c r="AY167" s="6" t="str">
        <f t="shared" si="35"/>
        <v>nej</v>
      </c>
      <c r="BB167" s="6" t="str">
        <f t="shared" si="32"/>
        <v>Nej</v>
      </c>
      <c r="BK167" t="s">
        <v>14</v>
      </c>
    </row>
    <row r="168" spans="1:63" ht="15" customHeight="1" x14ac:dyDescent="0.35">
      <c r="A168" t="s">
        <v>187</v>
      </c>
      <c r="B168" t="s">
        <v>195</v>
      </c>
      <c r="C168">
        <v>0</v>
      </c>
      <c r="D168">
        <v>0</v>
      </c>
      <c r="E168">
        <v>0</v>
      </c>
      <c r="F168">
        <v>0</v>
      </c>
      <c r="G168" t="s">
        <v>14</v>
      </c>
      <c r="H168" t="s">
        <v>14</v>
      </c>
      <c r="K168" s="6">
        <f>VLOOKUP($B168,'Egen hetvattenprod'!$B$1:$AP$500,MATCH("Summa tillförd energi:",'Egen hetvattenprod'!$B$1:$AY$1,0),FALSE)</f>
        <v>0</v>
      </c>
      <c r="L168" s="6">
        <f>VLOOKUP($B168,Kraftvärmeprod!$B$1:$AO$500,MATCH("Summa tillförd energi:",Kraftvärmeprod!$B$1:$AV$1,0),FALSE)</f>
        <v>0</v>
      </c>
      <c r="M168" s="33">
        <f>VLOOKUP($B168,'Allokerad kvv'!$B$1:$AO$500,MATCH("Summa allokerad tillförd energi:",'Allokerad kvv'!$B$1:$AV$1,0),FALSE)</f>
        <v>0</v>
      </c>
      <c r="N168" s="33">
        <f>VLOOKUP($B168,'Justerad allokering'!$B$1:$AO$500,MATCH("Summa justerad allokerad tillförd energi:",'Justerad allokering'!$B$1:$AV$1,0),FALSE)</f>
        <v>0</v>
      </c>
      <c r="O168" s="6">
        <f>VLOOKUP($B168,'Slutlig allokering'!$B$2:$AL$500,MATCH("Summa justerad allokerad tillförd energi:",'Slutlig allokering'!$B$2:$AS$2,0),FALSE)</f>
        <v>0</v>
      </c>
      <c r="P168" s="6">
        <f>VLOOKUP($B168,'Köpt hetvatten'!$B$1:$AP$500,MATCH("Med verkningsgrad:",'Köpt hetvatten'!$B$1:$AW$1,0),FALSE)</f>
        <v>0</v>
      </c>
      <c r="Q168" s="6">
        <f>VLOOKUP($B168,Spillvärme!$B$1:$AP$500,MATCH("Summa tillförd energi:",Spillvärme!$B$1:$AW$1,0),FALSE)</f>
        <v>0</v>
      </c>
      <c r="R168" s="6">
        <f>VLOOKUP($B168,Miljö!$B$1:$AP$500,MATCH("Summa tillförd energi:",Miljö!$B$1:$AW$1,0),FALSE)</f>
        <v>0</v>
      </c>
      <c r="S168" s="33">
        <f t="shared" si="27"/>
        <v>0</v>
      </c>
      <c r="T168" s="6" t="str">
        <f>VLOOKUP($B168,Miljö!$B$1:$AP$500,MATCH("Köpt prod.spec hetvatten",Miljö!$B$1:$AW$1,0),FALSE)</f>
        <v/>
      </c>
      <c r="U168" s="6">
        <f t="shared" si="28"/>
        <v>0</v>
      </c>
      <c r="V168" s="6">
        <f>VLOOKUP($B168,Leveranser!$B$1:$AP$500,MATCH("Total levererad värme",Leveranser!$B$1:$AW$1,0),FALSE)</f>
        <v>0</v>
      </c>
      <c r="W168" s="6">
        <f>IFERROR(VLOOKUP($B168,Miljö!$B$1:$AP$500,MATCH("Såld mängd produktionsspecifik fjärrvärme (GWh)",Miljö!$B$1:$AW$1,0),FALSE)/1,0)</f>
        <v>0</v>
      </c>
      <c r="X168" s="6"/>
      <c r="Y168" s="30" t="str">
        <f t="shared" si="29"/>
        <v/>
      </c>
      <c r="Z168" s="6"/>
      <c r="AA168" s="30" t="str">
        <f t="shared" si="30"/>
        <v/>
      </c>
      <c r="AC168" t="e">
        <v>#N/A</v>
      </c>
      <c r="AD168" t="e">
        <v>#N/A</v>
      </c>
      <c r="AE168" s="25" t="str">
        <f t="shared" si="25"/>
        <v/>
      </c>
      <c r="AF168" t="e">
        <v>#N/A</v>
      </c>
      <c r="AG168" t="e">
        <v>#N/A</v>
      </c>
      <c r="AM168" s="6" t="str">
        <f t="shared" si="26"/>
        <v>nej</v>
      </c>
      <c r="AO168" s="6" t="str">
        <f t="shared" si="33"/>
        <v>nej</v>
      </c>
      <c r="AQ168" s="6" t="str">
        <f t="shared" si="34"/>
        <v/>
      </c>
      <c r="AR168" s="6"/>
      <c r="AW168" t="str">
        <f t="shared" si="31"/>
        <v>nej</v>
      </c>
      <c r="AY168" s="6" t="str">
        <f t="shared" si="35"/>
        <v>nej</v>
      </c>
      <c r="BB168" s="6" t="str">
        <f t="shared" si="32"/>
        <v>Nej</v>
      </c>
      <c r="BK168" t="s">
        <v>14</v>
      </c>
    </row>
    <row r="169" spans="1:63" ht="15" customHeight="1" x14ac:dyDescent="0.35">
      <c r="A169" t="s">
        <v>196</v>
      </c>
      <c r="B169" t="s">
        <v>197</v>
      </c>
      <c r="C169">
        <v>0.34749799999999997</v>
      </c>
      <c r="D169">
        <v>33.619999999999997</v>
      </c>
      <c r="E169">
        <v>15.696300000000001</v>
      </c>
      <c r="F169">
        <v>7.6235300000000006E-2</v>
      </c>
      <c r="G169" t="s">
        <v>10</v>
      </c>
      <c r="H169" t="s">
        <v>10</v>
      </c>
      <c r="K169" s="6">
        <f>VLOOKUP($B169,'Egen hetvattenprod'!$B$1:$AP$500,MATCH("Summa tillförd energi:",'Egen hetvattenprod'!$B$1:$AY$1,0),FALSE)</f>
        <v>23.070000000000004</v>
      </c>
      <c r="L169" s="6">
        <f>VLOOKUP($B169,Kraftvärmeprod!$B$1:$AO$500,MATCH("Summa tillförd energi:",Kraftvärmeprod!$B$1:$AV$1,0),FALSE)</f>
        <v>0</v>
      </c>
      <c r="M169" s="33">
        <f>VLOOKUP($B169,'Allokerad kvv'!$B$1:$AO$500,MATCH("Summa allokerad tillförd energi:",'Allokerad kvv'!$B$1:$AV$1,0),FALSE)</f>
        <v>0</v>
      </c>
      <c r="N169" s="33">
        <f>VLOOKUP($B169,'Justerad allokering'!$B$1:$AO$500,MATCH("Summa justerad allokerad tillförd energi:",'Justerad allokering'!$B$1:$AV$1,0),FALSE)</f>
        <v>0</v>
      </c>
      <c r="O169" s="6">
        <f>VLOOKUP($B169,'Slutlig allokering'!$B$2:$AL$500,MATCH("Summa justerad allokerad tillförd energi:",'Slutlig allokering'!$B$2:$AS$2,0),FALSE)</f>
        <v>0</v>
      </c>
      <c r="P169" s="6">
        <f>VLOOKUP($B169,'Köpt hetvatten'!$B$1:$AP$500,MATCH("Med verkningsgrad:",'Köpt hetvatten'!$B$1:$AW$1,0),FALSE)</f>
        <v>0</v>
      </c>
      <c r="Q169" s="6">
        <f>VLOOKUP($B169,Spillvärme!$B$1:$AP$500,MATCH("Summa tillförd energi:",Spillvärme!$B$1:$AW$1,0),FALSE)</f>
        <v>0</v>
      </c>
      <c r="R169" s="6">
        <f>VLOOKUP($B169,Miljö!$B$1:$AP$500,MATCH("Summa tillförd energi:",Miljö!$B$1:$AW$1,0),FALSE)</f>
        <v>0</v>
      </c>
      <c r="S169" s="33">
        <f t="shared" si="27"/>
        <v>0.54110999999999998</v>
      </c>
      <c r="T169" s="6" t="str">
        <f>VLOOKUP($B169,Miljö!$B$1:$AP$500,MATCH("Köpt prod.spec hetvatten",Miljö!$B$1:$AW$1,0),FALSE)</f>
        <v/>
      </c>
      <c r="U169" s="6">
        <f t="shared" si="28"/>
        <v>23.070000000000004</v>
      </c>
      <c r="V169" s="6">
        <f>VLOOKUP($B169,Leveranser!$B$1:$AP$500,MATCH("Total levererad värme",Leveranser!$B$1:$AW$1,0),FALSE)</f>
        <v>18.036999999999999</v>
      </c>
      <c r="W169" s="6">
        <f>IFERROR(VLOOKUP($B169,Miljö!$B$1:$AP$500,MATCH("Såld mängd produktionsspecifik fjärrvärme (GWh)",Miljö!$B$1:$AW$1,0),FALSE)/1,0)</f>
        <v>0</v>
      </c>
      <c r="X169" s="6"/>
      <c r="Y169" s="30">
        <f t="shared" si="29"/>
        <v>0.78183788469874282</v>
      </c>
      <c r="Z169" s="6"/>
      <c r="AA169" s="30" t="str">
        <f t="shared" si="30"/>
        <v/>
      </c>
      <c r="AC169" t="s">
        <v>10</v>
      </c>
      <c r="AD169" t="s">
        <v>20</v>
      </c>
      <c r="AE169" s="25" t="str">
        <f t="shared" si="25"/>
        <v>ja</v>
      </c>
      <c r="AF169" t="s">
        <v>20</v>
      </c>
      <c r="AG169" t="s">
        <v>20</v>
      </c>
      <c r="AM169" s="6" t="str">
        <f t="shared" si="26"/>
        <v/>
      </c>
      <c r="AO169" s="6" t="str">
        <f t="shared" si="33"/>
        <v/>
      </c>
      <c r="AQ169" s="6" t="str">
        <f t="shared" si="34"/>
        <v/>
      </c>
      <c r="AR169" s="6"/>
      <c r="AW169" t="str">
        <f t="shared" si="31"/>
        <v/>
      </c>
      <c r="AY169" s="6" t="str">
        <f t="shared" si="35"/>
        <v/>
      </c>
      <c r="BB169" s="6" t="str">
        <f t="shared" si="32"/>
        <v>Ja</v>
      </c>
      <c r="BK169" t="s">
        <v>10</v>
      </c>
    </row>
    <row r="170" spans="1:63" ht="15" customHeight="1" x14ac:dyDescent="0.35">
      <c r="A170" t="s">
        <v>196</v>
      </c>
      <c r="B170" t="s">
        <v>198</v>
      </c>
      <c r="C170">
        <v>0</v>
      </c>
      <c r="D170">
        <v>0</v>
      </c>
      <c r="E170">
        <v>0</v>
      </c>
      <c r="F170">
        <v>0</v>
      </c>
      <c r="G170" t="s">
        <v>14</v>
      </c>
      <c r="H170" t="s">
        <v>14</v>
      </c>
      <c r="K170" s="6">
        <f>VLOOKUP($B170,'Egen hetvattenprod'!$B$1:$AP$500,MATCH("Summa tillförd energi:",'Egen hetvattenprod'!$B$1:$AY$1,0),FALSE)</f>
        <v>0</v>
      </c>
      <c r="L170" s="6">
        <f>VLOOKUP($B170,Kraftvärmeprod!$B$1:$AO$500,MATCH("Summa tillförd energi:",Kraftvärmeprod!$B$1:$AV$1,0),FALSE)</f>
        <v>0</v>
      </c>
      <c r="M170" s="33">
        <f>VLOOKUP($B170,'Allokerad kvv'!$B$1:$AO$500,MATCH("Summa allokerad tillförd energi:",'Allokerad kvv'!$B$1:$AV$1,0),FALSE)</f>
        <v>0</v>
      </c>
      <c r="N170" s="33">
        <f>VLOOKUP($B170,'Justerad allokering'!$B$1:$AO$500,MATCH("Summa justerad allokerad tillförd energi:",'Justerad allokering'!$B$1:$AV$1,0),FALSE)</f>
        <v>0</v>
      </c>
      <c r="O170" s="6">
        <f>VLOOKUP($B170,'Slutlig allokering'!$B$2:$AL$500,MATCH("Summa justerad allokerad tillförd energi:",'Slutlig allokering'!$B$2:$AS$2,0),FALSE)</f>
        <v>0</v>
      </c>
      <c r="P170" s="6">
        <f>VLOOKUP($B170,'Köpt hetvatten'!$B$1:$AP$500,MATCH("Med verkningsgrad:",'Köpt hetvatten'!$B$1:$AW$1,0),FALSE)</f>
        <v>0</v>
      </c>
      <c r="Q170" s="6">
        <f>VLOOKUP($B170,Spillvärme!$B$1:$AP$500,MATCH("Summa tillförd energi:",Spillvärme!$B$1:$AW$1,0),FALSE)</f>
        <v>0</v>
      </c>
      <c r="R170" s="6">
        <f>VLOOKUP($B170,Miljö!$B$1:$AP$500,MATCH("Summa tillförd energi:",Miljö!$B$1:$AW$1,0),FALSE)</f>
        <v>0</v>
      </c>
      <c r="S170" s="33">
        <f t="shared" si="27"/>
        <v>0</v>
      </c>
      <c r="T170" s="6" t="str">
        <f>VLOOKUP($B170,Miljö!$B$1:$AP$500,MATCH("Köpt prod.spec hetvatten",Miljö!$B$1:$AW$1,0),FALSE)</f>
        <v/>
      </c>
      <c r="U170" s="6">
        <f t="shared" si="28"/>
        <v>0</v>
      </c>
      <c r="V170" s="6">
        <f>VLOOKUP($B170,Leveranser!$B$1:$AP$500,MATCH("Total levererad värme",Leveranser!$B$1:$AW$1,0),FALSE)</f>
        <v>0</v>
      </c>
      <c r="W170" s="6">
        <f>IFERROR(VLOOKUP($B170,Miljö!$B$1:$AP$500,MATCH("Såld mängd produktionsspecifik fjärrvärme (GWh)",Miljö!$B$1:$AW$1,0),FALSE)/1,0)</f>
        <v>0</v>
      </c>
      <c r="X170" s="6"/>
      <c r="Y170" s="30" t="str">
        <f t="shared" si="29"/>
        <v/>
      </c>
      <c r="Z170" s="6"/>
      <c r="AA170" s="30" t="str">
        <f t="shared" si="30"/>
        <v/>
      </c>
      <c r="AC170" t="s">
        <v>20</v>
      </c>
      <c r="AD170" t="s">
        <v>20</v>
      </c>
      <c r="AE170" s="25" t="str">
        <f t="shared" si="25"/>
        <v/>
      </c>
      <c r="AF170" t="s">
        <v>20</v>
      </c>
      <c r="AG170" t="s">
        <v>20</v>
      </c>
      <c r="AM170" s="6" t="str">
        <f t="shared" si="26"/>
        <v>nej</v>
      </c>
      <c r="AO170" s="6" t="str">
        <f t="shared" si="33"/>
        <v>nej</v>
      </c>
      <c r="AQ170" s="6" t="str">
        <f t="shared" si="34"/>
        <v/>
      </c>
      <c r="AR170" s="6"/>
      <c r="AW170" t="str">
        <f t="shared" si="31"/>
        <v>nej</v>
      </c>
      <c r="AY170" s="6" t="str">
        <f t="shared" si="35"/>
        <v>nej</v>
      </c>
      <c r="BB170" s="6" t="str">
        <f t="shared" si="32"/>
        <v>Nej</v>
      </c>
      <c r="BK170" t="s">
        <v>14</v>
      </c>
    </row>
    <row r="171" spans="1:63" ht="15" customHeight="1" x14ac:dyDescent="0.35">
      <c r="A171" t="s">
        <v>196</v>
      </c>
      <c r="B171" t="s">
        <v>199</v>
      </c>
      <c r="C171">
        <v>0.107933</v>
      </c>
      <c r="D171">
        <v>19.995100000000001</v>
      </c>
      <c r="E171">
        <v>9.4649099999999997</v>
      </c>
      <c r="F171">
        <v>7.0827599999999996E-3</v>
      </c>
      <c r="G171" t="s">
        <v>14</v>
      </c>
      <c r="H171" t="s">
        <v>10</v>
      </c>
      <c r="K171" s="6">
        <f>VLOOKUP($B171,'Egen hetvattenprod'!$B$1:$AP$500,MATCH("Summa tillförd energi:",'Egen hetvattenprod'!$B$1:$AY$1,0),FALSE)</f>
        <v>0</v>
      </c>
      <c r="L171" s="6">
        <f>VLOOKUP($B171,Kraftvärmeprod!$B$1:$AO$500,MATCH("Summa tillförd energi:",Kraftvärmeprod!$B$1:$AV$1,0),FALSE)</f>
        <v>0</v>
      </c>
      <c r="M171" s="33">
        <f>VLOOKUP($B171,'Allokerad kvv'!$B$1:$AO$500,MATCH("Summa allokerad tillförd energi:",'Allokerad kvv'!$B$1:$AV$1,0),FALSE)</f>
        <v>0</v>
      </c>
      <c r="N171" s="33">
        <f>VLOOKUP($B171,'Justerad allokering'!$B$1:$AO$500,MATCH("Summa justerad allokerad tillförd energi:",'Justerad allokering'!$B$1:$AV$1,0),FALSE)</f>
        <v>0</v>
      </c>
      <c r="O171" s="6">
        <f>VLOOKUP($B171,'Slutlig allokering'!$B$2:$AL$500,MATCH("Summa justerad allokerad tillförd energi:",'Slutlig allokering'!$B$2:$AS$2,0),FALSE)</f>
        <v>0</v>
      </c>
      <c r="P171" s="6">
        <f>VLOOKUP($B171,'Köpt hetvatten'!$B$1:$AP$500,MATCH("Med verkningsgrad:",'Köpt hetvatten'!$B$1:$AW$1,0),FALSE)</f>
        <v>6.2164705882352944</v>
      </c>
      <c r="Q171" s="6">
        <f>VLOOKUP($B171,Spillvärme!$B$1:$AP$500,MATCH("Summa tillförd energi:",Spillvärme!$B$1:$AW$1,0),FALSE)</f>
        <v>0</v>
      </c>
      <c r="R171" s="6">
        <f>VLOOKUP($B171,Miljö!$B$1:$AP$500,MATCH("Summa tillförd energi:",Miljö!$B$1:$AW$1,0),FALSE)</f>
        <v>0</v>
      </c>
      <c r="S171" s="33">
        <f t="shared" si="27"/>
        <v>0.13635</v>
      </c>
      <c r="T171" s="6" t="str">
        <f>VLOOKUP($B171,Miljö!$B$1:$AP$500,MATCH("Köpt prod.spec hetvatten",Miljö!$B$1:$AW$1,0),FALSE)</f>
        <v/>
      </c>
      <c r="U171" s="6">
        <f t="shared" si="28"/>
        <v>6.2164705882352944</v>
      </c>
      <c r="V171" s="6">
        <f>VLOOKUP($B171,Leveranser!$B$1:$AP$500,MATCH("Total levererad värme",Leveranser!$B$1:$AW$1,0),FALSE)</f>
        <v>4.5449999999999999</v>
      </c>
      <c r="W171" s="6">
        <f>IFERROR(VLOOKUP($B171,Miljö!$B$1:$AP$500,MATCH("Såld mängd produktionsspecifik fjärrvärme (GWh)",Miljö!$B$1:$AW$1,0),FALSE)/1,0)</f>
        <v>0</v>
      </c>
      <c r="X171" s="6"/>
      <c r="Y171" s="30">
        <f t="shared" si="29"/>
        <v>0.7311222558667676</v>
      </c>
      <c r="Z171" s="6"/>
      <c r="AA171" s="30" t="str">
        <f t="shared" si="30"/>
        <v/>
      </c>
      <c r="AC171" t="s">
        <v>10</v>
      </c>
      <c r="AD171" t="s">
        <v>20</v>
      </c>
      <c r="AE171" s="25" t="str">
        <f t="shared" si="25"/>
        <v>ja</v>
      </c>
      <c r="AF171" t="s">
        <v>20</v>
      </c>
      <c r="AG171" t="s">
        <v>20</v>
      </c>
      <c r="AM171" s="6" t="str">
        <f t="shared" si="26"/>
        <v/>
      </c>
      <c r="AO171" s="6" t="str">
        <f t="shared" si="33"/>
        <v/>
      </c>
      <c r="AQ171" s="6" t="str">
        <f t="shared" si="34"/>
        <v/>
      </c>
      <c r="AR171" s="6"/>
      <c r="AW171" t="str">
        <f t="shared" si="31"/>
        <v/>
      </c>
      <c r="AY171" s="6" t="str">
        <f t="shared" si="35"/>
        <v/>
      </c>
      <c r="BB171" s="6" t="str">
        <f t="shared" si="32"/>
        <v>Ja</v>
      </c>
      <c r="BK171" t="s">
        <v>10</v>
      </c>
    </row>
    <row r="172" spans="1:63" ht="15" customHeight="1" x14ac:dyDescent="0.35">
      <c r="A172" t="s">
        <v>196</v>
      </c>
      <c r="B172" t="s">
        <v>200</v>
      </c>
      <c r="C172">
        <v>0.236572</v>
      </c>
      <c r="D172">
        <v>19.6782</v>
      </c>
      <c r="E172">
        <v>14.457800000000001</v>
      </c>
      <c r="F172">
        <v>1.4531199999999999E-2</v>
      </c>
      <c r="G172" t="s">
        <v>14</v>
      </c>
      <c r="H172" t="s">
        <v>10</v>
      </c>
      <c r="K172" s="6">
        <f>VLOOKUP($B172,'Egen hetvattenprod'!$B$1:$AP$500,MATCH("Summa tillförd energi:",'Egen hetvattenprod'!$B$1:$AY$1,0),FALSE)</f>
        <v>2.456</v>
      </c>
      <c r="L172" s="6">
        <f>VLOOKUP($B172,Kraftvärmeprod!$B$1:$AO$500,MATCH("Summa tillförd energi:",Kraftvärmeprod!$B$1:$AV$1,0),FALSE)</f>
        <v>0</v>
      </c>
      <c r="M172" s="33">
        <f>VLOOKUP($B172,'Allokerad kvv'!$B$1:$AO$500,MATCH("Summa allokerad tillförd energi:",'Allokerad kvv'!$B$1:$AV$1,0),FALSE)</f>
        <v>0</v>
      </c>
      <c r="N172" s="33">
        <f>VLOOKUP($B172,'Justerad allokering'!$B$1:$AO$500,MATCH("Summa justerad allokerad tillförd energi:",'Justerad allokering'!$B$1:$AV$1,0),FALSE)</f>
        <v>0</v>
      </c>
      <c r="O172" s="6">
        <f>VLOOKUP($B172,'Slutlig allokering'!$B$2:$AL$500,MATCH("Summa justerad allokerad tillförd energi:",'Slutlig allokering'!$B$2:$AS$2,0),FALSE)</f>
        <v>0</v>
      </c>
      <c r="P172" s="6">
        <f>VLOOKUP($B172,'Köpt hetvatten'!$B$1:$AP$500,MATCH("Med verkningsgrad:",'Köpt hetvatten'!$B$1:$AW$1,0),FALSE)</f>
        <v>0</v>
      </c>
      <c r="Q172" s="6">
        <f>VLOOKUP($B172,Spillvärme!$B$1:$AP$500,MATCH("Summa tillförd energi:",Spillvärme!$B$1:$AW$1,0),FALSE)</f>
        <v>0</v>
      </c>
      <c r="R172" s="6">
        <f>VLOOKUP($B172,Miljö!$B$1:$AP$500,MATCH("Summa tillförd energi:",Miljö!$B$1:$AW$1,0),FALSE)</f>
        <v>0</v>
      </c>
      <c r="S172" s="33">
        <f t="shared" si="27"/>
        <v>6.5009999999999998E-2</v>
      </c>
      <c r="T172" s="6" t="str">
        <f>VLOOKUP($B172,Miljö!$B$1:$AP$500,MATCH("Köpt prod.spec hetvatten",Miljö!$B$1:$AW$1,0),FALSE)</f>
        <v/>
      </c>
      <c r="U172" s="6">
        <f t="shared" si="28"/>
        <v>2.456</v>
      </c>
      <c r="V172" s="6">
        <f>VLOOKUP($B172,Leveranser!$B$1:$AP$500,MATCH("Total levererad värme",Leveranser!$B$1:$AW$1,0),FALSE)</f>
        <v>2.1669999999999998</v>
      </c>
      <c r="W172" s="6">
        <f>IFERROR(VLOOKUP($B172,Miljö!$B$1:$AP$500,MATCH("Såld mängd produktionsspecifik fjärrvärme (GWh)",Miljö!$B$1:$AW$1,0),FALSE)/1,0)</f>
        <v>0</v>
      </c>
      <c r="X172" s="6"/>
      <c r="Y172" s="30">
        <f t="shared" si="29"/>
        <v>0.88232899022801292</v>
      </c>
      <c r="Z172" s="6"/>
      <c r="AA172" s="30" t="str">
        <f t="shared" si="30"/>
        <v/>
      </c>
      <c r="AC172" t="s">
        <v>10</v>
      </c>
      <c r="AD172" t="s">
        <v>20</v>
      </c>
      <c r="AE172" s="25" t="str">
        <f t="shared" si="25"/>
        <v>ja</v>
      </c>
      <c r="AF172" t="s">
        <v>20</v>
      </c>
      <c r="AG172" t="s">
        <v>20</v>
      </c>
      <c r="AM172" s="6" t="str">
        <f t="shared" si="26"/>
        <v/>
      </c>
      <c r="AO172" s="6" t="str">
        <f t="shared" si="33"/>
        <v/>
      </c>
      <c r="AQ172" s="6" t="str">
        <f t="shared" si="34"/>
        <v/>
      </c>
      <c r="AR172" s="6"/>
      <c r="AW172" t="str">
        <f t="shared" si="31"/>
        <v/>
      </c>
      <c r="AY172" s="6" t="str">
        <f t="shared" si="35"/>
        <v/>
      </c>
      <c r="BB172" s="6" t="str">
        <f t="shared" si="32"/>
        <v>Ja</v>
      </c>
      <c r="BK172" t="s">
        <v>10</v>
      </c>
    </row>
    <row r="173" spans="1:63" ht="15" customHeight="1" x14ac:dyDescent="0.35">
      <c r="A173" t="s">
        <v>201</v>
      </c>
      <c r="B173" t="s">
        <v>202</v>
      </c>
      <c r="C173">
        <v>0.109333</v>
      </c>
      <c r="D173">
        <v>22.342600000000001</v>
      </c>
      <c r="E173">
        <v>8.1580600000000008</v>
      </c>
      <c r="F173">
        <v>2.6257900000000001E-2</v>
      </c>
      <c r="G173" t="s">
        <v>14</v>
      </c>
      <c r="H173" t="s">
        <v>10</v>
      </c>
      <c r="K173" s="6">
        <f>VLOOKUP($B173,'Egen hetvattenprod'!$B$1:$AP$500,MATCH("Summa tillförd energi:",'Egen hetvattenprod'!$B$1:$AY$1,0),FALSE)</f>
        <v>13.98</v>
      </c>
      <c r="L173" s="6">
        <f>VLOOKUP($B173,Kraftvärmeprod!$B$1:$AO$500,MATCH("Summa tillförd energi:",Kraftvärmeprod!$B$1:$AV$1,0),FALSE)</f>
        <v>0</v>
      </c>
      <c r="M173" s="33">
        <f>VLOOKUP($B173,'Allokerad kvv'!$B$1:$AO$500,MATCH("Summa allokerad tillförd energi:",'Allokerad kvv'!$B$1:$AV$1,0),FALSE)</f>
        <v>0</v>
      </c>
      <c r="N173" s="33">
        <f>VLOOKUP($B173,'Justerad allokering'!$B$1:$AO$500,MATCH("Summa justerad allokerad tillförd energi:",'Justerad allokering'!$B$1:$AV$1,0),FALSE)</f>
        <v>0</v>
      </c>
      <c r="O173" s="6">
        <f>VLOOKUP($B173,'Slutlig allokering'!$B$2:$AL$500,MATCH("Summa justerad allokerad tillförd energi:",'Slutlig allokering'!$B$2:$AS$2,0),FALSE)</f>
        <v>0</v>
      </c>
      <c r="P173" s="6">
        <f>VLOOKUP($B173,'Köpt hetvatten'!$B$1:$AP$500,MATCH("Med verkningsgrad:",'Köpt hetvatten'!$B$1:$AW$1,0),FALSE)</f>
        <v>0</v>
      </c>
      <c r="Q173" s="6">
        <f>VLOOKUP($B173,Spillvärme!$B$1:$AP$500,MATCH("Summa tillförd energi:",Spillvärme!$B$1:$AW$1,0),FALSE)</f>
        <v>0</v>
      </c>
      <c r="R173" s="6">
        <f>VLOOKUP($B173,Miljö!$B$1:$AP$500,MATCH("Summa tillförd energi:",Miljö!$B$1:$AW$1,0),FALSE)</f>
        <v>0.28999999999999998</v>
      </c>
      <c r="S173" s="33">
        <f t="shared" si="27"/>
        <v>0</v>
      </c>
      <c r="T173" s="6" t="str">
        <f>VLOOKUP($B173,Miljö!$B$1:$AP$500,MATCH("Köpt prod.spec hetvatten",Miljö!$B$1:$AW$1,0),FALSE)</f>
        <v/>
      </c>
      <c r="U173" s="6">
        <f t="shared" si="28"/>
        <v>14.27</v>
      </c>
      <c r="V173" s="6">
        <f>VLOOKUP($B173,Leveranser!$B$1:$AP$500,MATCH("Total levererad värme",Leveranser!$B$1:$AW$1,0),FALSE)</f>
        <v>12.3</v>
      </c>
      <c r="W173" s="6">
        <f>IFERROR(VLOOKUP($B173,Miljö!$B$1:$AP$500,MATCH("Såld mängd produktionsspecifik fjärrvärme (GWh)",Miljö!$B$1:$AW$1,0),FALSE)/1,0)</f>
        <v>0</v>
      </c>
      <c r="X173" s="6"/>
      <c r="Y173" s="30">
        <f t="shared" si="29"/>
        <v>0.86194814295725308</v>
      </c>
      <c r="Z173" s="6"/>
      <c r="AA173" s="30" t="str">
        <f t="shared" si="30"/>
        <v/>
      </c>
      <c r="AC173" t="s">
        <v>10</v>
      </c>
      <c r="AD173" t="s">
        <v>20</v>
      </c>
      <c r="AE173" s="25" t="str">
        <f t="shared" si="25"/>
        <v>ja</v>
      </c>
      <c r="AF173" t="s">
        <v>20</v>
      </c>
      <c r="AG173" t="s">
        <v>20</v>
      </c>
      <c r="AM173" s="6" t="str">
        <f t="shared" si="26"/>
        <v/>
      </c>
      <c r="AO173" s="6" t="str">
        <f t="shared" si="33"/>
        <v/>
      </c>
      <c r="AQ173" s="6" t="str">
        <f t="shared" si="34"/>
        <v/>
      </c>
      <c r="AR173" s="6"/>
      <c r="AW173" t="str">
        <f t="shared" si="31"/>
        <v/>
      </c>
      <c r="AY173" s="6" t="str">
        <f t="shared" si="35"/>
        <v/>
      </c>
      <c r="BB173" s="6" t="str">
        <f t="shared" si="32"/>
        <v>Ja</v>
      </c>
      <c r="BK173" t="s">
        <v>10</v>
      </c>
    </row>
    <row r="174" spans="1:63" ht="15" customHeight="1" x14ac:dyDescent="0.35">
      <c r="A174" t="s">
        <v>201</v>
      </c>
      <c r="B174" t="s">
        <v>203</v>
      </c>
      <c r="C174">
        <v>1.2230099999999999</v>
      </c>
      <c r="D174">
        <v>12.7211</v>
      </c>
      <c r="E174">
        <v>32.555100000000003</v>
      </c>
      <c r="F174">
        <v>6.0412399999999998E-3</v>
      </c>
      <c r="G174" t="s">
        <v>14</v>
      </c>
      <c r="H174" t="s">
        <v>10</v>
      </c>
      <c r="K174" s="6">
        <f>VLOOKUP($B174,'Egen hetvattenprod'!$B$1:$AP$500,MATCH("Summa tillförd energi:",'Egen hetvattenprod'!$B$1:$AY$1,0),FALSE)</f>
        <v>0.11</v>
      </c>
      <c r="L174" s="6">
        <f>VLOOKUP($B174,Kraftvärmeprod!$B$1:$AO$500,MATCH("Summa tillförd energi:",Kraftvärmeprod!$B$1:$AV$1,0),FALSE)</f>
        <v>0</v>
      </c>
      <c r="M174" s="33">
        <f>VLOOKUP($B174,'Allokerad kvv'!$B$1:$AO$500,MATCH("Summa allokerad tillförd energi:",'Allokerad kvv'!$B$1:$AV$1,0),FALSE)</f>
        <v>0</v>
      </c>
      <c r="N174" s="33">
        <f>VLOOKUP($B174,'Justerad allokering'!$B$1:$AO$500,MATCH("Summa justerad allokerad tillförd energi:",'Justerad allokering'!$B$1:$AV$1,0),FALSE)</f>
        <v>0</v>
      </c>
      <c r="O174" s="6">
        <f>VLOOKUP($B174,'Slutlig allokering'!$B$2:$AL$500,MATCH("Summa justerad allokerad tillförd energi:",'Slutlig allokering'!$B$2:$AS$2,0),FALSE)</f>
        <v>0</v>
      </c>
      <c r="P174" s="6">
        <f>VLOOKUP($B174,'Köpt hetvatten'!$B$1:$AP$500,MATCH("Med verkningsgrad:",'Köpt hetvatten'!$B$1:$AW$1,0),FALSE)</f>
        <v>9.57</v>
      </c>
      <c r="Q174" s="6">
        <f>VLOOKUP($B174,Spillvärme!$B$1:$AP$500,MATCH("Summa tillförd energi:",Spillvärme!$B$1:$AW$1,0),FALSE)</f>
        <v>0</v>
      </c>
      <c r="R174" s="6">
        <f>VLOOKUP($B174,Miljö!$B$1:$AP$500,MATCH("Summa tillförd energi:",Miljö!$B$1:$AW$1,0),FALSE)</f>
        <v>0.02</v>
      </c>
      <c r="S174" s="33">
        <f t="shared" si="27"/>
        <v>0</v>
      </c>
      <c r="T174" s="6" t="str">
        <f>VLOOKUP($B174,Miljö!$B$1:$AP$500,MATCH("Köpt prod.spec hetvatten",Miljö!$B$1:$AW$1,0),FALSE)</f>
        <v/>
      </c>
      <c r="U174" s="6">
        <f t="shared" si="28"/>
        <v>9.6999999999999993</v>
      </c>
      <c r="V174" s="6">
        <f>VLOOKUP($B174,Leveranser!$B$1:$AP$500,MATCH("Total levererad värme",Leveranser!$B$1:$AW$1,0),FALSE)</f>
        <v>8.3000000000000007</v>
      </c>
      <c r="W174" s="6">
        <f>IFERROR(VLOOKUP($B174,Miljö!$B$1:$AP$500,MATCH("Såld mängd produktionsspecifik fjärrvärme (GWh)",Miljö!$B$1:$AW$1,0),FALSE)/1,0)</f>
        <v>0</v>
      </c>
      <c r="X174" s="6"/>
      <c r="Y174" s="30">
        <f t="shared" si="29"/>
        <v>0.85567010309278368</v>
      </c>
      <c r="Z174" s="6"/>
      <c r="AA174" s="30" t="str">
        <f t="shared" si="30"/>
        <v/>
      </c>
      <c r="AC174" t="s">
        <v>10</v>
      </c>
      <c r="AD174" t="s">
        <v>20</v>
      </c>
      <c r="AE174" s="25" t="str">
        <f t="shared" si="25"/>
        <v>ja</v>
      </c>
      <c r="AF174" t="s">
        <v>20</v>
      </c>
      <c r="AG174" t="s">
        <v>20</v>
      </c>
      <c r="AM174" s="6" t="str">
        <f t="shared" si="26"/>
        <v/>
      </c>
      <c r="AO174" s="6" t="str">
        <f t="shared" si="33"/>
        <v/>
      </c>
      <c r="AQ174" s="6" t="str">
        <f t="shared" si="34"/>
        <v/>
      </c>
      <c r="AR174" s="6"/>
      <c r="AW174" t="str">
        <f t="shared" si="31"/>
        <v/>
      </c>
      <c r="AY174" s="6" t="str">
        <f t="shared" si="35"/>
        <v/>
      </c>
      <c r="BB174" s="6" t="str">
        <f t="shared" si="32"/>
        <v>Ja</v>
      </c>
      <c r="BK174" t="s">
        <v>10</v>
      </c>
    </row>
    <row r="175" spans="1:63" ht="15" customHeight="1" x14ac:dyDescent="0.35">
      <c r="A175" t="s">
        <v>201</v>
      </c>
      <c r="B175" t="s">
        <v>204</v>
      </c>
      <c r="C175">
        <v>0.46363399999999999</v>
      </c>
      <c r="D175">
        <v>103.42100000000001</v>
      </c>
      <c r="E175">
        <v>6.8743699999999999</v>
      </c>
      <c r="F175">
        <v>0.28320400000000001</v>
      </c>
      <c r="G175" t="s">
        <v>14</v>
      </c>
      <c r="H175" t="s">
        <v>10</v>
      </c>
      <c r="K175" s="6">
        <f>VLOOKUP($B175,'Egen hetvattenprod'!$B$1:$AP$500,MATCH("Summa tillförd energi:",'Egen hetvattenprod'!$B$1:$AY$1,0),FALSE)</f>
        <v>5.6400000000000006</v>
      </c>
      <c r="L175" s="6">
        <f>VLOOKUP($B175,Kraftvärmeprod!$B$1:$AO$500,MATCH("Summa tillförd energi:",Kraftvärmeprod!$B$1:$AV$1,0),FALSE)</f>
        <v>0</v>
      </c>
      <c r="M175" s="33">
        <f>VLOOKUP($B175,'Allokerad kvv'!$B$1:$AO$500,MATCH("Summa allokerad tillförd energi:",'Allokerad kvv'!$B$1:$AV$1,0),FALSE)</f>
        <v>0</v>
      </c>
      <c r="N175" s="33">
        <f>VLOOKUP($B175,'Justerad allokering'!$B$1:$AO$500,MATCH("Summa justerad allokerad tillförd energi:",'Justerad allokering'!$B$1:$AV$1,0),FALSE)</f>
        <v>0</v>
      </c>
      <c r="O175" s="6">
        <f>VLOOKUP($B175,'Slutlig allokering'!$B$2:$AL$500,MATCH("Summa justerad allokerad tillförd energi:",'Slutlig allokering'!$B$2:$AS$2,0),FALSE)</f>
        <v>0</v>
      </c>
      <c r="P175" s="6">
        <f>VLOOKUP($B175,'Köpt hetvatten'!$B$1:$AP$500,MATCH("Med verkningsgrad:",'Köpt hetvatten'!$B$1:$AW$1,0),FALSE)</f>
        <v>0</v>
      </c>
      <c r="Q175" s="6">
        <f>VLOOKUP($B175,Spillvärme!$B$1:$AP$500,MATCH("Summa tillförd energi:",Spillvärme!$B$1:$AW$1,0),FALSE)</f>
        <v>14.7</v>
      </c>
      <c r="R175" s="6">
        <f>VLOOKUP($B175,Miljö!$B$1:$AP$500,MATCH("Summa tillförd energi:",Miljö!$B$1:$AW$1,0),FALSE)</f>
        <v>0.82</v>
      </c>
      <c r="S175" s="33">
        <f t="shared" si="27"/>
        <v>0</v>
      </c>
      <c r="T175" s="6" t="str">
        <f>VLOOKUP($B175,Miljö!$B$1:$AP$500,MATCH("Köpt prod.spec hetvatten",Miljö!$B$1:$AW$1,0),FALSE)</f>
        <v/>
      </c>
      <c r="U175" s="6">
        <f t="shared" si="28"/>
        <v>21.16</v>
      </c>
      <c r="V175" s="6">
        <f>VLOOKUP($B175,Leveranser!$B$1:$AP$500,MATCH("Total levererad värme",Leveranser!$B$1:$AW$1,0),FALSE)</f>
        <v>17.5</v>
      </c>
      <c r="W175" s="6">
        <f>IFERROR(VLOOKUP($B175,Miljö!$B$1:$AP$500,MATCH("Såld mängd produktionsspecifik fjärrvärme (GWh)",Miljö!$B$1:$AW$1,0),FALSE)/1,0)</f>
        <v>0</v>
      </c>
      <c r="X175" s="6"/>
      <c r="Y175" s="30">
        <f t="shared" si="29"/>
        <v>0.82703213610586013</v>
      </c>
      <c r="Z175" s="6"/>
      <c r="AA175" s="30" t="str">
        <f t="shared" si="30"/>
        <v/>
      </c>
      <c r="AC175" t="s">
        <v>1095</v>
      </c>
      <c r="AD175" t="s">
        <v>20</v>
      </c>
      <c r="AE175" s="25" t="str">
        <f t="shared" si="25"/>
        <v>nej</v>
      </c>
      <c r="AF175" t="s">
        <v>20</v>
      </c>
      <c r="AG175" t="s">
        <v>20</v>
      </c>
      <c r="AM175" s="6" t="str">
        <f t="shared" si="26"/>
        <v>nej</v>
      </c>
      <c r="AO175" s="6" t="str">
        <f t="shared" si="33"/>
        <v>ja</v>
      </c>
      <c r="AQ175" s="6" t="str">
        <f t="shared" si="34"/>
        <v/>
      </c>
      <c r="AR175" s="6"/>
      <c r="AW175" t="str">
        <f t="shared" si="31"/>
        <v>nej</v>
      </c>
      <c r="AY175" s="6" t="str">
        <f t="shared" si="35"/>
        <v>nej</v>
      </c>
      <c r="AZ175" t="s">
        <v>10</v>
      </c>
      <c r="BA175" t="s">
        <v>1077</v>
      </c>
      <c r="BB175" s="6" t="str">
        <f t="shared" si="32"/>
        <v>Ja</v>
      </c>
      <c r="BK175" t="s">
        <v>10</v>
      </c>
    </row>
    <row r="176" spans="1:63" ht="15" customHeight="1" x14ac:dyDescent="0.35">
      <c r="A176" t="s">
        <v>201</v>
      </c>
      <c r="B176" t="s">
        <v>205</v>
      </c>
      <c r="C176">
        <v>0.678234</v>
      </c>
      <c r="D176">
        <v>33.284300000000002</v>
      </c>
      <c r="E176">
        <v>15.978199999999999</v>
      </c>
      <c r="F176">
        <v>3.2180100000000003E-2</v>
      </c>
      <c r="G176" t="s">
        <v>14</v>
      </c>
      <c r="H176" t="s">
        <v>10</v>
      </c>
      <c r="K176" s="6">
        <f>VLOOKUP($B176,'Egen hetvattenprod'!$B$1:$AP$500,MATCH("Summa tillförd energi:",'Egen hetvattenprod'!$B$1:$AY$1,0),FALSE)</f>
        <v>120.35000000000001</v>
      </c>
      <c r="L176" s="6">
        <f>VLOOKUP($B176,Kraftvärmeprod!$B$1:$AO$500,MATCH("Summa tillförd energi:",Kraftvärmeprod!$B$1:$AV$1,0),FALSE)</f>
        <v>0</v>
      </c>
      <c r="M176" s="33">
        <f>VLOOKUP($B176,'Allokerad kvv'!$B$1:$AO$500,MATCH("Summa allokerad tillförd energi:",'Allokerad kvv'!$B$1:$AV$1,0),FALSE)</f>
        <v>0</v>
      </c>
      <c r="N176" s="33">
        <f>VLOOKUP($B176,'Justerad allokering'!$B$1:$AO$500,MATCH("Summa justerad allokerad tillförd energi:",'Justerad allokering'!$B$1:$AV$1,0),FALSE)</f>
        <v>0</v>
      </c>
      <c r="O176" s="6">
        <f>VLOOKUP($B176,'Slutlig allokering'!$B$2:$AL$500,MATCH("Summa justerad allokerad tillförd energi:",'Slutlig allokering'!$B$2:$AS$2,0),FALSE)</f>
        <v>0</v>
      </c>
      <c r="P176" s="6">
        <f>VLOOKUP($B176,'Köpt hetvatten'!$B$1:$AP$500,MATCH("Med verkningsgrad:",'Köpt hetvatten'!$B$1:$AW$1,0),FALSE)</f>
        <v>77</v>
      </c>
      <c r="Q176" s="6">
        <f>VLOOKUP($B176,Spillvärme!$B$1:$AP$500,MATCH("Summa tillförd energi:",Spillvärme!$B$1:$AW$1,0),FALSE)</f>
        <v>0</v>
      </c>
      <c r="R176" s="6">
        <f>VLOOKUP($B176,Miljö!$B$1:$AP$500,MATCH("Summa tillförd energi:",Miljö!$B$1:$AW$1,0),FALSE)</f>
        <v>2.5499999999999998</v>
      </c>
      <c r="S176" s="33">
        <f t="shared" si="27"/>
        <v>0</v>
      </c>
      <c r="T176" s="6" t="str">
        <f>VLOOKUP($B176,Miljö!$B$1:$AP$500,MATCH("Köpt prod.spec hetvatten",Miljö!$B$1:$AW$1,0),FALSE)</f>
        <v/>
      </c>
      <c r="U176" s="6">
        <f t="shared" si="28"/>
        <v>199.90000000000003</v>
      </c>
      <c r="V176" s="6">
        <f>VLOOKUP($B176,Leveranser!$B$1:$AP$500,MATCH("Total levererad värme",Leveranser!$B$1:$AW$1,0),FALSE)</f>
        <v>174</v>
      </c>
      <c r="W176" s="6">
        <f>IFERROR(VLOOKUP($B176,Miljö!$B$1:$AP$500,MATCH("Såld mängd produktionsspecifik fjärrvärme (GWh)",Miljö!$B$1:$AW$1,0),FALSE)/1,0)</f>
        <v>0</v>
      </c>
      <c r="X176" s="6"/>
      <c r="Y176" s="30">
        <f t="shared" si="29"/>
        <v>0.87043521760880427</v>
      </c>
      <c r="Z176" s="6"/>
      <c r="AA176" s="30" t="str">
        <f t="shared" si="30"/>
        <v/>
      </c>
      <c r="AC176" t="s">
        <v>1095</v>
      </c>
      <c r="AD176" t="s">
        <v>20</v>
      </c>
      <c r="AE176" s="25" t="str">
        <f t="shared" si="25"/>
        <v>nej</v>
      </c>
      <c r="AF176" t="s">
        <v>20</v>
      </c>
      <c r="AG176" t="s">
        <v>20</v>
      </c>
      <c r="AM176" s="6" t="str">
        <f t="shared" si="26"/>
        <v>ja</v>
      </c>
      <c r="AO176" s="6" t="str">
        <f t="shared" si="33"/>
        <v>ja</v>
      </c>
      <c r="AQ176" s="6" t="str">
        <f t="shared" si="34"/>
        <v/>
      </c>
      <c r="AR176" s="6"/>
      <c r="AW176" t="str">
        <f t="shared" si="31"/>
        <v>nej</v>
      </c>
      <c r="AY176" s="6" t="str">
        <f t="shared" si="35"/>
        <v>ja</v>
      </c>
      <c r="BB176" s="6" t="str">
        <f t="shared" si="32"/>
        <v>Ja</v>
      </c>
      <c r="BK176" t="s">
        <v>10</v>
      </c>
    </row>
    <row r="177" spans="1:64" ht="15" customHeight="1" x14ac:dyDescent="0.35">
      <c r="A177" t="s">
        <v>206</v>
      </c>
      <c r="B177" t="s">
        <v>207</v>
      </c>
      <c r="C177">
        <v>0.56108400000000003</v>
      </c>
      <c r="D177">
        <v>208.17599999999999</v>
      </c>
      <c r="E177">
        <v>23.617000000000001</v>
      </c>
      <c r="F177">
        <v>1.9792500000000001E-2</v>
      </c>
      <c r="G177" t="s">
        <v>14</v>
      </c>
      <c r="H177" t="s">
        <v>10</v>
      </c>
      <c r="K177" s="6">
        <f>VLOOKUP($B177,'Egen hetvattenprod'!$B$1:$AP$500,MATCH("Summa tillförd energi:",'Egen hetvattenprod'!$B$1:$AY$1,0),FALSE)</f>
        <v>7</v>
      </c>
      <c r="L177" s="6">
        <f>VLOOKUP($B177,Kraftvärmeprod!$B$1:$AO$500,MATCH("Summa tillförd energi:",Kraftvärmeprod!$B$1:$AV$1,0),FALSE)</f>
        <v>202.6</v>
      </c>
      <c r="M177" s="33">
        <f>VLOOKUP($B177,'Allokerad kvv'!$B$1:$AO$500,MATCH("Summa allokerad tillförd energi:",'Allokerad kvv'!$B$1:$AV$1,0),FALSE)</f>
        <v>140.89110399999998</v>
      </c>
      <c r="N177" s="33">
        <f>VLOOKUP($B177,'Justerad allokering'!$B$1:$AO$500,MATCH("Summa justerad allokerad tillförd energi:",'Justerad allokering'!$B$1:$AV$1,0),FALSE)</f>
        <v>0</v>
      </c>
      <c r="O177" s="6">
        <f>VLOOKUP($B177,'Slutlig allokering'!$B$2:$AL$500,MATCH("Summa justerad allokerad tillförd energi:",'Slutlig allokering'!$B$2:$AS$2,0),FALSE)</f>
        <v>140.89110399999998</v>
      </c>
      <c r="P177" s="6">
        <f>VLOOKUP($B177,'Köpt hetvatten'!$B$1:$AP$500,MATCH("Med verkningsgrad:",'Köpt hetvatten'!$B$1:$AW$1,0),FALSE)</f>
        <v>0</v>
      </c>
      <c r="Q177" s="6">
        <f>VLOOKUP($B177,Spillvärme!$B$1:$AP$500,MATCH("Summa tillförd energi:",Spillvärme!$B$1:$AW$1,0),FALSE)</f>
        <v>0</v>
      </c>
      <c r="R177" s="6">
        <f>VLOOKUP($B177,Miljö!$B$1:$AP$500,MATCH("Summa tillförd energi:",Miljö!$B$1:$AW$1,0),FALSE)</f>
        <v>1.1000000000000001</v>
      </c>
      <c r="S177" s="33">
        <f t="shared" si="27"/>
        <v>0</v>
      </c>
      <c r="T177" s="6" t="str">
        <f>VLOOKUP($B177,Miljö!$B$1:$AP$500,MATCH("Köpt prod.spec hetvatten",Miljö!$B$1:$AW$1,0),FALSE)</f>
        <v/>
      </c>
      <c r="U177" s="6">
        <f t="shared" si="28"/>
        <v>148.99110399999998</v>
      </c>
      <c r="V177" s="6">
        <f>VLOOKUP($B177,Leveranser!$B$1:$AP$500,MATCH("Total levererad värme",Leveranser!$B$1:$AW$1,0),FALSE)</f>
        <v>154.19999999999999</v>
      </c>
      <c r="W177" s="6">
        <f>IFERROR(VLOOKUP($B177,Miljö!$B$1:$AP$500,MATCH("Såld mängd produktionsspecifik fjärrvärme (GWh)",Miljö!$B$1:$AW$1,0),FALSE)/1,0)</f>
        <v>0</v>
      </c>
      <c r="X177" s="6"/>
      <c r="Y177" s="30">
        <f t="shared" si="29"/>
        <v>1.0349611209002116</v>
      </c>
      <c r="Z177" s="6"/>
      <c r="AA177" s="30" t="str">
        <f t="shared" si="30"/>
        <v/>
      </c>
      <c r="AC177" t="s">
        <v>10</v>
      </c>
      <c r="AD177" t="s">
        <v>20</v>
      </c>
      <c r="AE177" s="25" t="str">
        <f t="shared" si="25"/>
        <v>ja</v>
      </c>
      <c r="AF177" t="s">
        <v>20</v>
      </c>
      <c r="AG177" t="s">
        <v>20</v>
      </c>
      <c r="AM177" s="6" t="str">
        <f t="shared" si="26"/>
        <v/>
      </c>
      <c r="AO177" s="6" t="str">
        <f t="shared" si="33"/>
        <v/>
      </c>
      <c r="AQ177" s="6" t="str">
        <f t="shared" si="34"/>
        <v/>
      </c>
      <c r="AR177" s="6"/>
      <c r="AW177" t="str">
        <f t="shared" si="31"/>
        <v/>
      </c>
      <c r="AY177" s="6" t="str">
        <f t="shared" si="35"/>
        <v/>
      </c>
      <c r="BB177" s="6" t="str">
        <f t="shared" si="32"/>
        <v>Ja</v>
      </c>
      <c r="BK177" t="s">
        <v>10</v>
      </c>
    </row>
    <row r="178" spans="1:64" ht="15" customHeight="1" x14ac:dyDescent="0.35">
      <c r="A178" t="s">
        <v>208</v>
      </c>
      <c r="B178" t="s">
        <v>209</v>
      </c>
      <c r="C178">
        <v>2.9521499999999999E-2</v>
      </c>
      <c r="D178">
        <v>7.2463899999999999</v>
      </c>
      <c r="E178">
        <v>3.1554700000000002</v>
      </c>
      <c r="F178">
        <v>8.1756499999999996E-3</v>
      </c>
      <c r="G178" t="s">
        <v>10</v>
      </c>
      <c r="H178" t="s">
        <v>10</v>
      </c>
      <c r="K178" s="6">
        <f>VLOOKUP($B178,'Egen hetvattenprod'!$B$1:$AP$500,MATCH("Summa tillförd energi:",'Egen hetvattenprod'!$B$1:$AY$1,0),FALSE)</f>
        <v>1.2</v>
      </c>
      <c r="L178" s="6">
        <f>VLOOKUP($B178,Kraftvärmeprod!$B$1:$AO$500,MATCH("Summa tillförd energi:",Kraftvärmeprod!$B$1:$AV$1,0),FALSE)</f>
        <v>553.29999999999995</v>
      </c>
      <c r="M178" s="33">
        <f>VLOOKUP($B178,'Allokerad kvv'!$B$1:$AO$500,MATCH("Summa allokerad tillförd energi:",'Allokerad kvv'!$B$1:$AV$1,0),FALSE)</f>
        <v>399.47298999999998</v>
      </c>
      <c r="N178" s="33">
        <f>VLOOKUP($B178,'Justerad allokering'!$B$1:$AO$500,MATCH("Summa justerad allokerad tillförd energi:",'Justerad allokering'!$B$1:$AV$1,0),FALSE)</f>
        <v>244.20000000000002</v>
      </c>
      <c r="O178" s="6">
        <f>VLOOKUP($B178,'Slutlig allokering'!$B$2:$AL$500,MATCH("Summa justerad allokerad tillförd energi:",'Slutlig allokering'!$B$2:$AS$2,0),FALSE)</f>
        <v>447.67410000000001</v>
      </c>
      <c r="P178" s="6">
        <f>VLOOKUP($B178,'Köpt hetvatten'!$B$1:$AP$500,MATCH("Med verkningsgrad:",'Köpt hetvatten'!$B$1:$AW$1,0),FALSE)</f>
        <v>126.11764705882354</v>
      </c>
      <c r="Q178" s="6">
        <f>VLOOKUP($B178,Spillvärme!$B$1:$AP$500,MATCH("Summa tillförd energi:",Spillvärme!$B$1:$AW$1,0),FALSE)</f>
        <v>270.10000000000002</v>
      </c>
      <c r="R178" s="6">
        <f>VLOOKUP($B178,Miljö!$B$1:$AP$500,MATCH("Summa tillförd energi:",Miljö!$B$1:$AW$1,0),FALSE)</f>
        <v>1.87</v>
      </c>
      <c r="S178" s="33">
        <f t="shared" si="27"/>
        <v>0</v>
      </c>
      <c r="T178" s="6" t="str">
        <f>VLOOKUP($B178,Miljö!$B$1:$AP$500,MATCH("Köpt prod.spec hetvatten",Miljö!$B$1:$AW$1,0),FALSE)</f>
        <v/>
      </c>
      <c r="U178" s="6">
        <f t="shared" si="28"/>
        <v>846.96174705882356</v>
      </c>
      <c r="V178" s="6">
        <f>VLOOKUP($B178,Leveranser!$B$1:$AP$500,MATCH("Total levererad värme",Leveranser!$B$1:$AW$1,0),FALSE)</f>
        <v>702.1</v>
      </c>
      <c r="W178" s="6">
        <f>IFERROR(VLOOKUP($B178,Miljö!$B$1:$AP$500,MATCH("Såld mängd produktionsspecifik fjärrvärme (GWh)",Miljö!$B$1:$AW$1,0),FALSE)/1,0)</f>
        <v>0</v>
      </c>
      <c r="X178" s="6"/>
      <c r="Y178" s="30">
        <f t="shared" si="29"/>
        <v>0.82896305817603522</v>
      </c>
      <c r="Z178" s="6"/>
      <c r="AA178" s="30" t="str">
        <f t="shared" si="30"/>
        <v/>
      </c>
      <c r="AC178" t="s">
        <v>10</v>
      </c>
      <c r="AD178" t="s">
        <v>20</v>
      </c>
      <c r="AE178" s="25" t="str">
        <f t="shared" si="25"/>
        <v>ja</v>
      </c>
      <c r="AF178" t="s">
        <v>20</v>
      </c>
      <c r="AG178" t="s">
        <v>20</v>
      </c>
      <c r="AM178" s="6" t="str">
        <f t="shared" si="26"/>
        <v/>
      </c>
      <c r="AO178" s="6" t="str">
        <f t="shared" si="33"/>
        <v/>
      </c>
      <c r="AQ178" s="6" t="str">
        <f t="shared" si="34"/>
        <v/>
      </c>
      <c r="AR178" s="6"/>
      <c r="AW178" t="str">
        <f t="shared" si="31"/>
        <v/>
      </c>
      <c r="AY178" s="6" t="str">
        <f t="shared" si="35"/>
        <v/>
      </c>
      <c r="BB178" s="6" t="str">
        <f t="shared" si="32"/>
        <v>Ja</v>
      </c>
      <c r="BK178" t="s">
        <v>10</v>
      </c>
    </row>
    <row r="179" spans="1:64" ht="15" customHeight="1" x14ac:dyDescent="0.35">
      <c r="A179" t="s">
        <v>210</v>
      </c>
      <c r="B179" t="s">
        <v>211</v>
      </c>
      <c r="C179">
        <v>0.32121</v>
      </c>
      <c r="D179">
        <v>75.576499999999996</v>
      </c>
      <c r="E179">
        <v>10.727499999999999</v>
      </c>
      <c r="F179">
        <v>0.17954600000000001</v>
      </c>
      <c r="G179" t="s">
        <v>10</v>
      </c>
      <c r="H179" t="s">
        <v>10</v>
      </c>
      <c r="K179" s="6">
        <f>VLOOKUP($B179,'Egen hetvattenprod'!$B$1:$AP$500,MATCH("Summa tillförd energi:",'Egen hetvattenprod'!$B$1:$AY$1,0),FALSE)</f>
        <v>1035.5260000000001</v>
      </c>
      <c r="L179" s="6">
        <f>VLOOKUP($B179,Kraftvärmeprod!$B$1:$AO$500,MATCH("Summa tillförd energi:",Kraftvärmeprod!$B$1:$AV$1,0),FALSE)</f>
        <v>1769.23</v>
      </c>
      <c r="M179" s="33">
        <f>VLOOKUP($B179,'Allokerad kvv'!$B$1:$AO$500,MATCH("Summa allokerad tillförd energi:",'Allokerad kvv'!$B$1:$AV$1,0),FALSE)</f>
        <v>861.23258700000008</v>
      </c>
      <c r="N179" s="33">
        <f>VLOOKUP($B179,'Justerad allokering'!$B$1:$AO$500,MATCH("Summa justerad allokerad tillförd energi:",'Justerad allokering'!$B$1:$AV$1,0),FALSE)</f>
        <v>829.34</v>
      </c>
      <c r="O179" s="6">
        <f>VLOOKUP($B179,'Slutlig allokering'!$B$2:$AL$500,MATCH("Summa justerad allokerad tillförd energi:",'Slutlig allokering'!$B$2:$AS$2,0),FALSE)</f>
        <v>890.05000000000007</v>
      </c>
      <c r="P179" s="6">
        <f>VLOOKUP($B179,'Köpt hetvatten'!$B$1:$AP$500,MATCH("Med verkningsgrad:",'Köpt hetvatten'!$B$1:$AW$1,0),FALSE)</f>
        <v>912.23900000000003</v>
      </c>
      <c r="Q179" s="6">
        <f>VLOOKUP($B179,Spillvärme!$B$1:$AP$500,MATCH("Summa tillförd energi:",Spillvärme!$B$1:$AW$1,0),FALSE)</f>
        <v>981.76400000000001</v>
      </c>
      <c r="R179" s="6">
        <f>VLOOKUP($B179,Miljö!$B$1:$AP$500,MATCH("Summa tillförd energi:",Miljö!$B$1:$AW$1,0),FALSE)</f>
        <v>62.796999999999997</v>
      </c>
      <c r="S179" s="33">
        <f t="shared" si="27"/>
        <v>0</v>
      </c>
      <c r="T179" s="6">
        <f>VLOOKUP($B179,Miljö!$B$1:$AP$500,MATCH("Köpt prod.spec hetvatten",Miljö!$B$1:$AW$1,0),FALSE)</f>
        <v>153.1</v>
      </c>
      <c r="U179" s="6">
        <f t="shared" si="28"/>
        <v>4035.4760000000001</v>
      </c>
      <c r="V179" s="6">
        <f>VLOOKUP($B179,Leveranser!$B$1:$AP$500,MATCH("Total levererad värme",Leveranser!$B$1:$AW$1,0),FALSE)</f>
        <v>3620.9645999999998</v>
      </c>
      <c r="W179" s="6">
        <f>IFERROR(VLOOKUP($B179,Miljö!$B$1:$AP$500,MATCH("Såld mängd produktionsspecifik fjärrvärme (GWh)",Miljö!$B$1:$AW$1,0),FALSE)/1,0)</f>
        <v>73.87</v>
      </c>
      <c r="X179" s="6"/>
      <c r="Y179" s="30">
        <f t="shared" si="29"/>
        <v>0.8972831457800764</v>
      </c>
      <c r="Z179" s="6"/>
      <c r="AA179" s="30">
        <f t="shared" si="30"/>
        <v>2.0400641309776962E-2</v>
      </c>
      <c r="AC179" t="s">
        <v>10</v>
      </c>
      <c r="AD179" t="s">
        <v>20</v>
      </c>
      <c r="AE179" s="25" t="str">
        <f t="shared" si="25"/>
        <v>ja</v>
      </c>
      <c r="AF179" t="s">
        <v>20</v>
      </c>
      <c r="AG179" t="s">
        <v>20</v>
      </c>
      <c r="AM179" s="6" t="str">
        <f t="shared" si="26"/>
        <v/>
      </c>
      <c r="AO179" s="6" t="str">
        <f t="shared" si="33"/>
        <v/>
      </c>
      <c r="AQ179" s="6" t="str">
        <f t="shared" si="34"/>
        <v/>
      </c>
      <c r="AR179" s="6"/>
      <c r="AW179" t="str">
        <f t="shared" si="31"/>
        <v/>
      </c>
      <c r="AY179" s="6" t="str">
        <f t="shared" si="35"/>
        <v/>
      </c>
      <c r="BB179" s="6" t="str">
        <f t="shared" si="32"/>
        <v>Ja</v>
      </c>
      <c r="BK179" t="s">
        <v>10</v>
      </c>
    </row>
    <row r="180" spans="1:64" ht="15" customHeight="1" x14ac:dyDescent="0.35">
      <c r="A180" t="s">
        <v>210</v>
      </c>
      <c r="B180" t="s">
        <v>212</v>
      </c>
      <c r="C180">
        <v>4.4251899999999997E-2</v>
      </c>
      <c r="D180">
        <v>7.6336500000000003</v>
      </c>
      <c r="E180">
        <v>5.82301</v>
      </c>
      <c r="F180">
        <v>0</v>
      </c>
      <c r="G180" t="s">
        <v>10</v>
      </c>
      <c r="H180" t="s">
        <v>10</v>
      </c>
      <c r="K180" s="6">
        <f>VLOOKUP($B180,'Egen hetvattenprod'!$B$1:$AP$500,MATCH("Summa tillförd energi:",'Egen hetvattenprod'!$B$1:$AY$1,0),FALSE)</f>
        <v>0</v>
      </c>
      <c r="L180" s="6">
        <f>VLOOKUP($B180,Kraftvärmeprod!$B$1:$AO$500,MATCH("Summa tillförd energi:",Kraftvärmeprod!$B$1:$AV$1,0),FALSE)</f>
        <v>175.49</v>
      </c>
      <c r="M180" s="33">
        <f>VLOOKUP($B180,'Allokerad kvv'!$B$1:$AO$500,MATCH("Summa allokerad tillförd energi:",'Allokerad kvv'!$B$1:$AV$1,0),FALSE)</f>
        <v>142.369</v>
      </c>
      <c r="N180" s="33">
        <f>VLOOKUP($B180,'Justerad allokering'!$B$1:$AO$500,MATCH("Summa justerad allokerad tillförd energi:",'Justerad allokering'!$B$1:$AV$1,0),FALSE)</f>
        <v>110.57</v>
      </c>
      <c r="O180" s="6">
        <f>VLOOKUP($B180,'Slutlig allokering'!$B$2:$AL$500,MATCH("Summa justerad allokerad tillförd energi:",'Slutlig allokering'!$B$2:$AS$2,0),FALSE)</f>
        <v>142.35</v>
      </c>
      <c r="P180" s="6">
        <f>VLOOKUP($B180,'Köpt hetvatten'!$B$1:$AP$500,MATCH("Med verkningsgrad:",'Köpt hetvatten'!$B$1:$AW$1,0),FALSE)</f>
        <v>0</v>
      </c>
      <c r="Q180" s="6">
        <f>VLOOKUP($B180,Spillvärme!$B$1:$AP$500,MATCH("Summa tillförd energi:",Spillvärme!$B$1:$AW$1,0),FALSE)</f>
        <v>0</v>
      </c>
      <c r="R180" s="6">
        <f>VLOOKUP($B180,Miljö!$B$1:$AP$500,MATCH("Summa tillförd energi:",Miljö!$B$1:$AW$1,0),FALSE)</f>
        <v>2.23</v>
      </c>
      <c r="S180" s="33">
        <f t="shared" si="27"/>
        <v>0</v>
      </c>
      <c r="T180" s="6" t="str">
        <f>VLOOKUP($B180,Miljö!$B$1:$AP$500,MATCH("Köpt prod.spec hetvatten",Miljö!$B$1:$AW$1,0),FALSE)</f>
        <v/>
      </c>
      <c r="U180" s="6">
        <f t="shared" si="28"/>
        <v>144.57999999999998</v>
      </c>
      <c r="V180" s="6">
        <f>VLOOKUP($B180,Leveranser!$B$1:$AP$500,MATCH("Total levererad värme",Leveranser!$B$1:$AW$1,0),FALSE)</f>
        <v>131.4</v>
      </c>
      <c r="W180" s="6">
        <f>IFERROR(VLOOKUP($B180,Miljö!$B$1:$AP$500,MATCH("Såld mängd produktionsspecifik fjärrvärme (GWh)",Miljö!$B$1:$AW$1,0),FALSE)/1,0)</f>
        <v>0</v>
      </c>
      <c r="X180" s="6"/>
      <c r="Y180" s="30">
        <f t="shared" si="29"/>
        <v>0.9088393968737033</v>
      </c>
      <c r="Z180" s="6"/>
      <c r="AA180" s="30" t="str">
        <f t="shared" si="30"/>
        <v/>
      </c>
      <c r="AC180" t="s">
        <v>10</v>
      </c>
      <c r="AD180" t="s">
        <v>20</v>
      </c>
      <c r="AE180" s="25" t="str">
        <f t="shared" si="25"/>
        <v>ja</v>
      </c>
      <c r="AF180" t="s">
        <v>20</v>
      </c>
      <c r="AG180" t="s">
        <v>20</v>
      </c>
      <c r="AM180" s="6" t="str">
        <f t="shared" si="26"/>
        <v/>
      </c>
      <c r="AO180" s="6" t="str">
        <f t="shared" si="33"/>
        <v/>
      </c>
      <c r="AQ180" s="6" t="str">
        <f t="shared" si="34"/>
        <v/>
      </c>
      <c r="AR180" s="6"/>
      <c r="AW180" t="str">
        <f t="shared" si="31"/>
        <v/>
      </c>
      <c r="AY180" s="6" t="str">
        <f t="shared" si="35"/>
        <v/>
      </c>
      <c r="BB180" s="6" t="str">
        <f t="shared" si="32"/>
        <v>Ja</v>
      </c>
      <c r="BK180" t="s">
        <v>10</v>
      </c>
    </row>
    <row r="181" spans="1:64" ht="15" customHeight="1" x14ac:dyDescent="0.35">
      <c r="A181" t="s">
        <v>213</v>
      </c>
      <c r="B181" t="s">
        <v>214</v>
      </c>
      <c r="C181">
        <v>0.100815</v>
      </c>
      <c r="D181">
        <v>26.576599999999999</v>
      </c>
      <c r="E181">
        <v>9.8593600000000006</v>
      </c>
      <c r="F181">
        <v>5.0131000000000002E-2</v>
      </c>
      <c r="G181" t="s">
        <v>10</v>
      </c>
      <c r="H181" t="s">
        <v>10</v>
      </c>
      <c r="K181" s="6">
        <f>VLOOKUP($B181,'Egen hetvattenprod'!$B$1:$AP$500,MATCH("Summa tillförd energi:",'Egen hetvattenprod'!$B$1:$AY$1,0),FALSE)</f>
        <v>0</v>
      </c>
      <c r="L181" s="6">
        <f>VLOOKUP($B181,Kraftvärmeprod!$B$1:$AO$500,MATCH("Summa tillförd energi:",Kraftvärmeprod!$B$1:$AV$1,0),FALSE)</f>
        <v>0</v>
      </c>
      <c r="M181" s="33">
        <f>VLOOKUP($B181,'Allokerad kvv'!$B$1:$AO$500,MATCH("Summa allokerad tillförd energi:",'Allokerad kvv'!$B$1:$AV$1,0),FALSE)</f>
        <v>0</v>
      </c>
      <c r="N181" s="33">
        <f>VLOOKUP($B181,'Justerad allokering'!$B$1:$AO$500,MATCH("Summa justerad allokerad tillförd energi:",'Justerad allokering'!$B$1:$AV$1,0),FALSE)</f>
        <v>0</v>
      </c>
      <c r="O181" s="6">
        <f>VLOOKUP($B181,'Slutlig allokering'!$B$2:$AL$500,MATCH("Summa justerad allokerad tillförd energi:",'Slutlig allokering'!$B$2:$AS$2,0),FALSE)</f>
        <v>0</v>
      </c>
      <c r="P181" s="6">
        <f>VLOOKUP($B181,'Köpt hetvatten'!$B$1:$AP$500,MATCH("Med verkningsgrad:",'Köpt hetvatten'!$B$1:$AW$1,0),FALSE)</f>
        <v>43.463687150837991</v>
      </c>
      <c r="Q181" s="6">
        <f>VLOOKUP($B181,Spillvärme!$B$1:$AP$500,MATCH("Summa tillförd energi:",Spillvärme!$B$1:$AW$1,0),FALSE)</f>
        <v>0</v>
      </c>
      <c r="R181" s="6">
        <f>VLOOKUP($B181,Miljö!$B$1:$AP$500,MATCH("Summa tillförd energi:",Miljö!$B$1:$AW$1,0),FALSE)</f>
        <v>0</v>
      </c>
      <c r="S181" s="33">
        <f t="shared" si="27"/>
        <v>0.9984599999999999</v>
      </c>
      <c r="T181" s="6" t="str">
        <f>VLOOKUP($B181,Miljö!$B$1:$AP$500,MATCH("Köpt prod.spec hetvatten",Miljö!$B$1:$AW$1,0),FALSE)</f>
        <v/>
      </c>
      <c r="U181" s="6">
        <f t="shared" si="28"/>
        <v>43.463687150837991</v>
      </c>
      <c r="V181" s="6">
        <f>VLOOKUP($B181,Leveranser!$B$1:$AP$500,MATCH("Total levererad värme",Leveranser!$B$1:$AW$1,0),FALSE)</f>
        <v>33.281999999999996</v>
      </c>
      <c r="W181" s="6">
        <f>IFERROR(VLOOKUP($B181,Miljö!$B$1:$AP$500,MATCH("Såld mängd produktionsspecifik fjärrvärme (GWh)",Miljö!$B$1:$AW$1,0),FALSE)/1,0)</f>
        <v>0</v>
      </c>
      <c r="X181" s="6"/>
      <c r="Y181" s="30">
        <f t="shared" si="29"/>
        <v>0.76574267352185077</v>
      </c>
      <c r="Z181" s="6"/>
      <c r="AA181" s="30" t="str">
        <f t="shared" si="30"/>
        <v/>
      </c>
      <c r="AC181" t="s">
        <v>10</v>
      </c>
      <c r="AD181" t="s">
        <v>20</v>
      </c>
      <c r="AE181" s="25" t="str">
        <f t="shared" si="25"/>
        <v>ja</v>
      </c>
      <c r="AF181" t="s">
        <v>20</v>
      </c>
      <c r="AG181" t="s">
        <v>20</v>
      </c>
      <c r="AM181" s="6" t="str">
        <f t="shared" si="26"/>
        <v/>
      </c>
      <c r="AO181" s="6" t="str">
        <f t="shared" si="33"/>
        <v/>
      </c>
      <c r="AQ181" s="6" t="str">
        <f t="shared" si="34"/>
        <v/>
      </c>
      <c r="AR181" s="6"/>
      <c r="AW181" t="str">
        <f t="shared" si="31"/>
        <v/>
      </c>
      <c r="AY181" s="6" t="str">
        <f t="shared" si="35"/>
        <v/>
      </c>
      <c r="BB181" s="6" t="str">
        <f t="shared" si="32"/>
        <v>Ja</v>
      </c>
      <c r="BK181" t="s">
        <v>10</v>
      </c>
    </row>
    <row r="182" spans="1:64" ht="15" customHeight="1" x14ac:dyDescent="0.35">
      <c r="A182" t="s">
        <v>213</v>
      </c>
      <c r="B182" t="s">
        <v>215</v>
      </c>
      <c r="C182">
        <v>0.20294499999999999</v>
      </c>
      <c r="D182">
        <v>29.4527</v>
      </c>
      <c r="E182">
        <v>14.2461</v>
      </c>
      <c r="F182">
        <v>6.8836099999999997E-2</v>
      </c>
      <c r="G182" t="s">
        <v>10</v>
      </c>
      <c r="H182" t="s">
        <v>10</v>
      </c>
      <c r="K182" s="6">
        <f>VLOOKUP($B182,'Egen hetvattenprod'!$B$1:$AP$500,MATCH("Summa tillförd energi:",'Egen hetvattenprod'!$B$1:$AY$1,0),FALSE)</f>
        <v>2.88</v>
      </c>
      <c r="L182" s="6">
        <f>VLOOKUP($B182,Kraftvärmeprod!$B$1:$AO$500,MATCH("Summa tillförd energi:",Kraftvärmeprod!$B$1:$AV$1,0),FALSE)</f>
        <v>0</v>
      </c>
      <c r="M182" s="33">
        <f>VLOOKUP($B182,'Allokerad kvv'!$B$1:$AO$500,MATCH("Summa allokerad tillförd energi:",'Allokerad kvv'!$B$1:$AV$1,0),FALSE)</f>
        <v>0</v>
      </c>
      <c r="N182" s="33">
        <f>VLOOKUP($B182,'Justerad allokering'!$B$1:$AO$500,MATCH("Summa justerad allokerad tillförd energi:",'Justerad allokering'!$B$1:$AV$1,0),FALSE)</f>
        <v>0</v>
      </c>
      <c r="O182" s="6">
        <f>VLOOKUP($B182,'Slutlig allokering'!$B$2:$AL$500,MATCH("Summa justerad allokerad tillförd energi:",'Slutlig allokering'!$B$2:$AS$2,0),FALSE)</f>
        <v>0</v>
      </c>
      <c r="P182" s="6">
        <f>VLOOKUP($B182,'Köpt hetvatten'!$B$1:$AP$500,MATCH("Med verkningsgrad:",'Köpt hetvatten'!$B$1:$AW$1,0),FALSE)</f>
        <v>0</v>
      </c>
      <c r="Q182" s="6">
        <f>VLOOKUP($B182,Spillvärme!$B$1:$AP$500,MATCH("Summa tillförd energi:",Spillvärme!$B$1:$AW$1,0),FALSE)</f>
        <v>0.53800000000000003</v>
      </c>
      <c r="R182" s="6">
        <f>VLOOKUP($B182,Miljö!$B$1:$AP$500,MATCH("Summa tillförd energi:",Miljö!$B$1:$AW$1,0),FALSE)</f>
        <v>0</v>
      </c>
      <c r="S182" s="33">
        <f t="shared" si="27"/>
        <v>8.3070000000000005E-2</v>
      </c>
      <c r="T182" s="6" t="str">
        <f>VLOOKUP($B182,Miljö!$B$1:$AP$500,MATCH("Köpt prod.spec hetvatten",Miljö!$B$1:$AW$1,0),FALSE)</f>
        <v/>
      </c>
      <c r="U182" s="6">
        <f t="shared" si="28"/>
        <v>3.4180000000000001</v>
      </c>
      <c r="V182" s="6">
        <f>VLOOKUP($B182,Leveranser!$B$1:$AP$500,MATCH("Total levererad värme",Leveranser!$B$1:$AW$1,0),FALSE)</f>
        <v>2.7690000000000001</v>
      </c>
      <c r="W182" s="6">
        <f>IFERROR(VLOOKUP($B182,Miljö!$B$1:$AP$500,MATCH("Såld mängd produktionsspecifik fjärrvärme (GWh)",Miljö!$B$1:$AW$1,0),FALSE)/1,0)</f>
        <v>0</v>
      </c>
      <c r="X182" s="6"/>
      <c r="Y182" s="30">
        <f t="shared" si="29"/>
        <v>0.810122878876536</v>
      </c>
      <c r="Z182" s="6"/>
      <c r="AA182" s="30" t="str">
        <f t="shared" si="30"/>
        <v/>
      </c>
      <c r="AC182" t="s">
        <v>10</v>
      </c>
      <c r="AD182" t="s">
        <v>20</v>
      </c>
      <c r="AE182" s="25" t="str">
        <f t="shared" si="25"/>
        <v>ja</v>
      </c>
      <c r="AF182" t="s">
        <v>20</v>
      </c>
      <c r="AG182" t="s">
        <v>20</v>
      </c>
      <c r="AM182" s="6" t="str">
        <f t="shared" si="26"/>
        <v/>
      </c>
      <c r="AO182" s="6" t="str">
        <f t="shared" si="33"/>
        <v/>
      </c>
      <c r="AQ182" s="6" t="str">
        <f t="shared" si="34"/>
        <v/>
      </c>
      <c r="AR182" s="6"/>
      <c r="AW182" t="str">
        <f t="shared" si="31"/>
        <v/>
      </c>
      <c r="AY182" s="6" t="str">
        <f t="shared" si="35"/>
        <v/>
      </c>
      <c r="BB182" s="6" t="str">
        <f t="shared" si="32"/>
        <v>Ja</v>
      </c>
      <c r="BK182" t="s">
        <v>10</v>
      </c>
    </row>
    <row r="183" spans="1:64" ht="15" customHeight="1" x14ac:dyDescent="0.35">
      <c r="A183" t="s">
        <v>216</v>
      </c>
      <c r="B183" t="s">
        <v>217</v>
      </c>
      <c r="C183">
        <v>0.167879</v>
      </c>
      <c r="D183">
        <v>38.827199999999998</v>
      </c>
      <c r="E183">
        <v>11.8576</v>
      </c>
      <c r="F183">
        <v>5.4806800000000003E-2</v>
      </c>
      <c r="G183" t="s">
        <v>14</v>
      </c>
      <c r="H183" t="s">
        <v>10</v>
      </c>
      <c r="K183" s="6">
        <f>VLOOKUP($B183,'Egen hetvattenprod'!$B$1:$AP$500,MATCH("Summa tillförd energi:",'Egen hetvattenprod'!$B$1:$AY$1,0),FALSE)</f>
        <v>26.9</v>
      </c>
      <c r="L183" s="6">
        <f>VLOOKUP($B183,Kraftvärmeprod!$B$1:$AO$500,MATCH("Summa tillförd energi:",Kraftvärmeprod!$B$1:$AV$1,0),FALSE)</f>
        <v>0</v>
      </c>
      <c r="M183" s="33">
        <f>VLOOKUP($B183,'Allokerad kvv'!$B$1:$AO$500,MATCH("Summa allokerad tillförd energi:",'Allokerad kvv'!$B$1:$AV$1,0),FALSE)</f>
        <v>0</v>
      </c>
      <c r="N183" s="33">
        <f>VLOOKUP($B183,'Justerad allokering'!$B$1:$AO$500,MATCH("Summa justerad allokerad tillförd energi:",'Justerad allokering'!$B$1:$AV$1,0),FALSE)</f>
        <v>0</v>
      </c>
      <c r="O183" s="6">
        <f>VLOOKUP($B183,'Slutlig allokering'!$B$2:$AL$500,MATCH("Summa justerad allokerad tillförd energi:",'Slutlig allokering'!$B$2:$AS$2,0),FALSE)</f>
        <v>0</v>
      </c>
      <c r="P183" s="6">
        <f>VLOOKUP($B183,'Köpt hetvatten'!$B$1:$AP$500,MATCH("Med verkningsgrad:",'Köpt hetvatten'!$B$1:$AW$1,0),FALSE)</f>
        <v>0</v>
      </c>
      <c r="Q183" s="6">
        <f>VLOOKUP($B183,Spillvärme!$B$1:$AP$500,MATCH("Summa tillförd energi:",Spillvärme!$B$1:$AW$1,0),FALSE)</f>
        <v>0</v>
      </c>
      <c r="R183" s="6">
        <f>VLOOKUP($B183,Miljö!$B$1:$AP$500,MATCH("Summa tillförd energi:",Miljö!$B$1:$AW$1,0),FALSE)</f>
        <v>0.27</v>
      </c>
      <c r="S183" s="33">
        <f t="shared" si="27"/>
        <v>0</v>
      </c>
      <c r="T183" s="6" t="str">
        <f>VLOOKUP($B183,Miljö!$B$1:$AP$500,MATCH("Köpt prod.spec hetvatten",Miljö!$B$1:$AW$1,0),FALSE)</f>
        <v/>
      </c>
      <c r="U183" s="6">
        <f t="shared" si="28"/>
        <v>27.169999999999998</v>
      </c>
      <c r="V183" s="6">
        <f>VLOOKUP($B183,Leveranser!$B$1:$AP$500,MATCH("Total levererad värme",Leveranser!$B$1:$AW$1,0),FALSE)</f>
        <v>17.399999999999999</v>
      </c>
      <c r="W183" s="6">
        <f>IFERROR(VLOOKUP($B183,Miljö!$B$1:$AP$500,MATCH("Såld mängd produktionsspecifik fjärrvärme (GWh)",Miljö!$B$1:$AW$1,0),FALSE)/1,0)</f>
        <v>0</v>
      </c>
      <c r="X183" s="6"/>
      <c r="Y183" s="30">
        <f t="shared" si="29"/>
        <v>0.64041221935958781</v>
      </c>
      <c r="Z183" s="6"/>
      <c r="AA183" s="30" t="str">
        <f t="shared" si="30"/>
        <v/>
      </c>
      <c r="AC183" t="s">
        <v>10</v>
      </c>
      <c r="AD183" t="s">
        <v>20</v>
      </c>
      <c r="AE183" s="25" t="str">
        <f t="shared" si="25"/>
        <v>ja</v>
      </c>
      <c r="AF183" t="s">
        <v>20</v>
      </c>
      <c r="AG183" t="s">
        <v>20</v>
      </c>
      <c r="AM183" s="6" t="str">
        <f t="shared" si="26"/>
        <v/>
      </c>
      <c r="AO183" s="6" t="str">
        <f t="shared" si="33"/>
        <v/>
      </c>
      <c r="AQ183" s="6" t="str">
        <f t="shared" si="34"/>
        <v/>
      </c>
      <c r="AR183" s="6"/>
      <c r="AW183" t="str">
        <f t="shared" si="31"/>
        <v/>
      </c>
      <c r="AY183" s="6" t="str">
        <f t="shared" si="35"/>
        <v/>
      </c>
      <c r="BB183" s="6" t="str">
        <f t="shared" si="32"/>
        <v>Ja</v>
      </c>
      <c r="BK183" t="s">
        <v>10</v>
      </c>
    </row>
    <row r="184" spans="1:64" ht="15" customHeight="1" x14ac:dyDescent="0.35">
      <c r="A184" t="s">
        <v>218</v>
      </c>
      <c r="B184" t="s">
        <v>219</v>
      </c>
      <c r="C184">
        <v>0.138432</v>
      </c>
      <c r="D184">
        <v>35.892299999999999</v>
      </c>
      <c r="E184">
        <v>11.2598</v>
      </c>
      <c r="F184">
        <v>5.2459400000000003E-2</v>
      </c>
      <c r="G184" t="s">
        <v>10</v>
      </c>
      <c r="H184" t="s">
        <v>10</v>
      </c>
      <c r="K184" s="6">
        <f>VLOOKUP($B184,'Egen hetvattenprod'!$B$1:$AP$500,MATCH("Summa tillförd energi:",'Egen hetvattenprod'!$B$1:$AY$1,0),FALSE)</f>
        <v>18.594000000000001</v>
      </c>
      <c r="L184" s="6">
        <f>VLOOKUP($B184,Kraftvärmeprod!$B$1:$AO$500,MATCH("Summa tillförd energi:",Kraftvärmeprod!$B$1:$AV$1,0),FALSE)</f>
        <v>0</v>
      </c>
      <c r="M184" s="33">
        <f>VLOOKUP($B184,'Allokerad kvv'!$B$1:$AO$500,MATCH("Summa allokerad tillförd energi:",'Allokerad kvv'!$B$1:$AV$1,0),FALSE)</f>
        <v>0</v>
      </c>
      <c r="N184" s="33">
        <f>VLOOKUP($B184,'Justerad allokering'!$B$1:$AO$500,MATCH("Summa justerad allokerad tillförd energi:",'Justerad allokering'!$B$1:$AV$1,0),FALSE)</f>
        <v>0</v>
      </c>
      <c r="O184" s="6">
        <f>VLOOKUP($B184,'Slutlig allokering'!$B$2:$AL$500,MATCH("Summa justerad allokerad tillförd energi:",'Slutlig allokering'!$B$2:$AS$2,0),FALSE)</f>
        <v>0</v>
      </c>
      <c r="P184" s="6">
        <f>VLOOKUP($B184,'Köpt hetvatten'!$B$1:$AP$500,MATCH("Med verkningsgrad:",'Köpt hetvatten'!$B$1:$AW$1,0),FALSE)</f>
        <v>0</v>
      </c>
      <c r="Q184" s="6">
        <f>VLOOKUP($B184,Spillvärme!$B$1:$AP$500,MATCH("Summa tillförd energi:",Spillvärme!$B$1:$AW$1,0),FALSE)</f>
        <v>0</v>
      </c>
      <c r="R184" s="6">
        <f>VLOOKUP($B184,Miljö!$B$1:$AP$500,MATCH("Summa tillförd energi:",Miljö!$B$1:$AW$1,0),FALSE)</f>
        <v>0.35399999999999998</v>
      </c>
      <c r="S184" s="33">
        <f t="shared" si="27"/>
        <v>0</v>
      </c>
      <c r="T184" s="6" t="str">
        <f>VLOOKUP($B184,Miljö!$B$1:$AP$500,MATCH("Köpt prod.spec hetvatten",Miljö!$B$1:$AW$1,0),FALSE)</f>
        <v/>
      </c>
      <c r="U184" s="6">
        <f t="shared" si="28"/>
        <v>18.948</v>
      </c>
      <c r="V184" s="6">
        <f>VLOOKUP($B184,Leveranser!$B$1:$AP$500,MATCH("Total levererad värme",Leveranser!$B$1:$AW$1,0),FALSE)</f>
        <v>11.286</v>
      </c>
      <c r="W184" s="6">
        <f>IFERROR(VLOOKUP($B184,Miljö!$B$1:$AP$500,MATCH("Såld mängd produktionsspecifik fjärrvärme (GWh)",Miljö!$B$1:$AW$1,0),FALSE)/1,0)</f>
        <v>0</v>
      </c>
      <c r="X184" s="6"/>
      <c r="Y184" s="30">
        <f t="shared" si="29"/>
        <v>0.59563014566181127</v>
      </c>
      <c r="Z184" s="6"/>
      <c r="AA184" s="30" t="str">
        <f t="shared" si="30"/>
        <v/>
      </c>
      <c r="AC184" t="s">
        <v>10</v>
      </c>
      <c r="AD184" t="s">
        <v>20</v>
      </c>
      <c r="AE184" s="25" t="str">
        <f t="shared" si="25"/>
        <v>ja</v>
      </c>
      <c r="AF184" t="s">
        <v>20</v>
      </c>
      <c r="AG184" t="s">
        <v>20</v>
      </c>
      <c r="AM184" s="6" t="str">
        <f t="shared" si="26"/>
        <v/>
      </c>
      <c r="AO184" s="6" t="str">
        <f t="shared" si="33"/>
        <v/>
      </c>
      <c r="AQ184" s="6" t="str">
        <f t="shared" si="34"/>
        <v/>
      </c>
      <c r="AR184" s="6"/>
      <c r="AW184" t="str">
        <f t="shared" si="31"/>
        <v/>
      </c>
      <c r="AY184" s="6" t="str">
        <f t="shared" si="35"/>
        <v/>
      </c>
      <c r="BB184" s="6" t="str">
        <f t="shared" si="32"/>
        <v>Ja</v>
      </c>
      <c r="BK184" t="s">
        <v>10</v>
      </c>
    </row>
    <row r="185" spans="1:64" ht="15" customHeight="1" x14ac:dyDescent="0.35">
      <c r="A185" t="s">
        <v>218</v>
      </c>
      <c r="B185" t="s">
        <v>220</v>
      </c>
      <c r="C185">
        <v>0.122792</v>
      </c>
      <c r="D185">
        <v>31.758900000000001</v>
      </c>
      <c r="E185">
        <v>9.6909899999999993</v>
      </c>
      <c r="F185">
        <v>5.6546399999999997E-2</v>
      </c>
      <c r="G185" t="s">
        <v>10</v>
      </c>
      <c r="H185" t="s">
        <v>10</v>
      </c>
      <c r="K185" s="6">
        <f>VLOOKUP($B185,'Egen hetvattenprod'!$B$1:$AP$500,MATCH("Summa tillförd energi:",'Egen hetvattenprod'!$B$1:$AY$1,0),FALSE)</f>
        <v>68.197000000000003</v>
      </c>
      <c r="L185" s="6">
        <f>VLOOKUP($B185,Kraftvärmeprod!$B$1:$AO$500,MATCH("Summa tillförd energi:",Kraftvärmeprod!$B$1:$AV$1,0),FALSE)</f>
        <v>0</v>
      </c>
      <c r="M185" s="33">
        <f>VLOOKUP($B185,'Allokerad kvv'!$B$1:$AO$500,MATCH("Summa allokerad tillförd energi:",'Allokerad kvv'!$B$1:$AV$1,0),FALSE)</f>
        <v>0</v>
      </c>
      <c r="N185" s="33">
        <f>VLOOKUP($B185,'Justerad allokering'!$B$1:$AO$500,MATCH("Summa justerad allokerad tillförd energi:",'Justerad allokering'!$B$1:$AV$1,0),FALSE)</f>
        <v>0</v>
      </c>
      <c r="O185" s="6">
        <f>VLOOKUP($B185,'Slutlig allokering'!$B$2:$AL$500,MATCH("Summa justerad allokerad tillförd energi:",'Slutlig allokering'!$B$2:$AS$2,0),FALSE)</f>
        <v>0</v>
      </c>
      <c r="P185" s="6">
        <f>VLOOKUP($B185,'Köpt hetvatten'!$B$1:$AP$500,MATCH("Med verkningsgrad:",'Köpt hetvatten'!$B$1:$AW$1,0),FALSE)</f>
        <v>0</v>
      </c>
      <c r="Q185" s="6">
        <f>VLOOKUP($B185,Spillvärme!$B$1:$AP$500,MATCH("Summa tillförd energi:",Spillvärme!$B$1:$AW$1,0),FALSE)</f>
        <v>1.9</v>
      </c>
      <c r="R185" s="6">
        <f>VLOOKUP($B185,Miljö!$B$1:$AP$500,MATCH("Summa tillförd energi:",Miljö!$B$1:$AW$1,0),FALSE)</f>
        <v>0.94199999999999995</v>
      </c>
      <c r="S185" s="33">
        <f t="shared" si="27"/>
        <v>0</v>
      </c>
      <c r="T185" s="6" t="str">
        <f>VLOOKUP($B185,Miljö!$B$1:$AP$500,MATCH("Köpt prod.spec hetvatten",Miljö!$B$1:$AW$1,0),FALSE)</f>
        <v/>
      </c>
      <c r="U185" s="6">
        <f t="shared" si="28"/>
        <v>71.039000000000001</v>
      </c>
      <c r="V185" s="6">
        <f>VLOOKUP($B185,Leveranser!$B$1:$AP$500,MATCH("Total levererad värme",Leveranser!$B$1:$AW$1,0),FALSE)</f>
        <v>50.6</v>
      </c>
      <c r="W185" s="6">
        <f>IFERROR(VLOOKUP($B185,Miljö!$B$1:$AP$500,MATCH("Såld mängd produktionsspecifik fjärrvärme (GWh)",Miljö!$B$1:$AW$1,0),FALSE)/1,0)</f>
        <v>0</v>
      </c>
      <c r="X185" s="6"/>
      <c r="Y185" s="30">
        <f t="shared" si="29"/>
        <v>0.71228480130632466</v>
      </c>
      <c r="Z185" s="6"/>
      <c r="AA185" s="30" t="str">
        <f t="shared" si="30"/>
        <v/>
      </c>
      <c r="AC185" t="s">
        <v>10</v>
      </c>
      <c r="AD185" t="s">
        <v>20</v>
      </c>
      <c r="AE185" s="25" t="str">
        <f t="shared" si="25"/>
        <v>ja</v>
      </c>
      <c r="AF185" t="s">
        <v>20</v>
      </c>
      <c r="AG185" t="s">
        <v>20</v>
      </c>
      <c r="AM185" s="6" t="str">
        <f t="shared" si="26"/>
        <v/>
      </c>
      <c r="AO185" s="6" t="str">
        <f t="shared" si="33"/>
        <v/>
      </c>
      <c r="AQ185" s="6" t="str">
        <f t="shared" si="34"/>
        <v/>
      </c>
      <c r="AR185" s="6"/>
      <c r="AW185" t="str">
        <f t="shared" si="31"/>
        <v/>
      </c>
      <c r="AY185" s="6" t="str">
        <f t="shared" si="35"/>
        <v/>
      </c>
      <c r="BB185" s="6" t="str">
        <f t="shared" si="32"/>
        <v>Ja</v>
      </c>
      <c r="BK185" t="s">
        <v>10</v>
      </c>
    </row>
    <row r="186" spans="1:64" ht="15" customHeight="1" x14ac:dyDescent="0.35">
      <c r="A186" t="s">
        <v>218</v>
      </c>
      <c r="B186" t="s">
        <v>221</v>
      </c>
      <c r="C186">
        <v>0.153421</v>
      </c>
      <c r="D186">
        <v>13.188800000000001</v>
      </c>
      <c r="E186">
        <v>15.4839</v>
      </c>
      <c r="F186">
        <v>1.9992200000000002E-2</v>
      </c>
      <c r="G186" t="s">
        <v>14</v>
      </c>
      <c r="H186" t="s">
        <v>10</v>
      </c>
      <c r="K186" s="6">
        <f>VLOOKUP($B186,'Egen hetvattenprod'!$B$1:$AP$500,MATCH("Summa tillförd energi:",'Egen hetvattenprod'!$B$1:$AY$1,0),FALSE)</f>
        <v>0.27391987200000001</v>
      </c>
      <c r="L186" s="6">
        <f>VLOOKUP($B186,Kraftvärmeprod!$B$1:$AO$500,MATCH("Summa tillförd energi:",Kraftvärmeprod!$B$1:$AV$1,0),FALSE)</f>
        <v>0</v>
      </c>
      <c r="M186" s="33">
        <f>VLOOKUP($B186,'Allokerad kvv'!$B$1:$AO$500,MATCH("Summa allokerad tillförd energi:",'Allokerad kvv'!$B$1:$AV$1,0),FALSE)</f>
        <v>0</v>
      </c>
      <c r="N186" s="33">
        <f>VLOOKUP($B186,'Justerad allokering'!$B$1:$AO$500,MATCH("Summa justerad allokerad tillförd energi:",'Justerad allokering'!$B$1:$AV$1,0),FALSE)</f>
        <v>0</v>
      </c>
      <c r="O186" s="6">
        <f>VLOOKUP($B186,'Slutlig allokering'!$B$2:$AL$500,MATCH("Summa justerad allokerad tillförd energi:",'Slutlig allokering'!$B$2:$AS$2,0),FALSE)</f>
        <v>0</v>
      </c>
      <c r="P186" s="6">
        <f>VLOOKUP($B186,'Köpt hetvatten'!$B$1:$AP$500,MATCH("Med verkningsgrad:",'Köpt hetvatten'!$B$1:$AW$1,0),FALSE)</f>
        <v>0</v>
      </c>
      <c r="Q186" s="6">
        <f>VLOOKUP($B186,Spillvärme!$B$1:$AP$500,MATCH("Summa tillförd energi:",Spillvärme!$B$1:$AW$1,0),FALSE)</f>
        <v>0</v>
      </c>
      <c r="R186" s="6">
        <f>VLOOKUP($B186,Miljö!$B$1:$AP$500,MATCH("Summa tillförd energi:",Miljö!$B$1:$AW$1,0),FALSE)</f>
        <v>0</v>
      </c>
      <c r="S186" s="33">
        <f t="shared" si="27"/>
        <v>6.9900000000000006E-3</v>
      </c>
      <c r="T186" s="6" t="str">
        <f>VLOOKUP($B186,Miljö!$B$1:$AP$500,MATCH("Köpt prod.spec hetvatten",Miljö!$B$1:$AW$1,0),FALSE)</f>
        <v/>
      </c>
      <c r="U186" s="6">
        <f t="shared" si="28"/>
        <v>0.27391987200000001</v>
      </c>
      <c r="V186" s="6">
        <f>VLOOKUP($B186,Leveranser!$B$1:$AP$500,MATCH("Total levererad värme",Leveranser!$B$1:$AW$1,0),FALSE)</f>
        <v>0.23300000000000001</v>
      </c>
      <c r="W186" s="6">
        <f>IFERROR(VLOOKUP($B186,Miljö!$B$1:$AP$500,MATCH("Såld mängd produktionsspecifik fjärrvärme (GWh)",Miljö!$B$1:$AW$1,0),FALSE)/1,0)</f>
        <v>0</v>
      </c>
      <c r="X186" s="6"/>
      <c r="Y186" s="30">
        <f t="shared" si="29"/>
        <v>0.85061371524005391</v>
      </c>
      <c r="Z186" s="6"/>
      <c r="AA186" s="30" t="str">
        <f t="shared" si="30"/>
        <v/>
      </c>
      <c r="AC186" t="s">
        <v>20</v>
      </c>
      <c r="AD186" t="s">
        <v>10</v>
      </c>
      <c r="AE186" s="25" t="str">
        <f t="shared" si="25"/>
        <v>ja</v>
      </c>
      <c r="AF186" t="s">
        <v>20</v>
      </c>
      <c r="AG186" t="s">
        <v>20</v>
      </c>
      <c r="AM186" s="6" t="str">
        <f t="shared" si="26"/>
        <v/>
      </c>
      <c r="AO186" s="6" t="str">
        <f t="shared" si="33"/>
        <v/>
      </c>
      <c r="AQ186" s="6" t="str">
        <f t="shared" si="34"/>
        <v/>
      </c>
      <c r="AR186" s="6"/>
      <c r="AW186" t="str">
        <f t="shared" si="31"/>
        <v/>
      </c>
      <c r="AY186" s="6" t="str">
        <f t="shared" si="35"/>
        <v/>
      </c>
      <c r="BB186" s="6" t="str">
        <f t="shared" si="32"/>
        <v>Ja</v>
      </c>
      <c r="BK186" t="s">
        <v>10</v>
      </c>
    </row>
    <row r="187" spans="1:64" ht="15" customHeight="1" x14ac:dyDescent="0.35">
      <c r="A187" t="s">
        <v>222</v>
      </c>
      <c r="B187" t="s">
        <v>223</v>
      </c>
      <c r="C187">
        <v>0.188614</v>
      </c>
      <c r="D187">
        <v>91.732299999999995</v>
      </c>
      <c r="E187">
        <v>6.5301999999999998</v>
      </c>
      <c r="F187">
        <v>5.5994200000000001E-2</v>
      </c>
      <c r="G187" t="s">
        <v>14</v>
      </c>
      <c r="H187" t="s">
        <v>10</v>
      </c>
      <c r="K187" s="6">
        <f>VLOOKUP($B187,'Egen hetvattenprod'!$B$1:$AP$500,MATCH("Summa tillförd energi:",'Egen hetvattenprod'!$B$1:$AY$1,0),FALSE)</f>
        <v>369.42500000000001</v>
      </c>
      <c r="L187" s="6">
        <f>VLOOKUP($B187,Kraftvärmeprod!$B$1:$AO$500,MATCH("Summa tillförd energi:",Kraftvärmeprod!$B$1:$AV$1,0),FALSE)</f>
        <v>499.20799999999997</v>
      </c>
      <c r="M187" s="33">
        <f>VLOOKUP($B187,'Allokerad kvv'!$B$1:$AO$500,MATCH("Summa allokerad tillförd energi:",'Allokerad kvv'!$B$1:$AV$1,0),FALSE)</f>
        <v>352.43413999999996</v>
      </c>
      <c r="N187" s="33">
        <f>VLOOKUP($B187,'Justerad allokering'!$B$1:$AO$500,MATCH("Summa justerad allokerad tillförd energi:",'Justerad allokering'!$B$1:$AV$1,0),FALSE)</f>
        <v>0</v>
      </c>
      <c r="O187" s="6">
        <f>VLOOKUP($B187,'Slutlig allokering'!$B$2:$AL$500,MATCH("Summa justerad allokerad tillförd energi:",'Slutlig allokering'!$B$2:$AS$2,0),FALSE)</f>
        <v>352.43413999999996</v>
      </c>
      <c r="P187" s="6">
        <f>VLOOKUP($B187,'Köpt hetvatten'!$B$1:$AP$500,MATCH("Med verkningsgrad:",'Köpt hetvatten'!$B$1:$AW$1,0),FALSE)</f>
        <v>0</v>
      </c>
      <c r="Q187" s="6">
        <f>VLOOKUP($B187,Spillvärme!$B$1:$AP$500,MATCH("Summa tillförd energi:",Spillvärme!$B$1:$AW$1,0),FALSE)</f>
        <v>7.7779999999999996</v>
      </c>
      <c r="R187" s="6">
        <f>VLOOKUP($B187,Miljö!$B$1:$AP$500,MATCH("Summa tillförd energi:",Miljö!$B$1:$AW$1,0),FALSE)</f>
        <v>9.9</v>
      </c>
      <c r="S187" s="33">
        <f t="shared" si="27"/>
        <v>0</v>
      </c>
      <c r="T187" s="6" t="str">
        <f>VLOOKUP($B187,Miljö!$B$1:$AP$500,MATCH("Köpt prod.spec hetvatten",Miljö!$B$1:$AW$1,0),FALSE)</f>
        <v/>
      </c>
      <c r="U187" s="6">
        <f t="shared" si="28"/>
        <v>739.53714000000002</v>
      </c>
      <c r="V187" s="6">
        <f>VLOOKUP($B187,Leveranser!$B$1:$AP$500,MATCH("Total levererad värme",Leveranser!$B$1:$AW$1,0),FALSE)</f>
        <v>575</v>
      </c>
      <c r="W187" s="6">
        <f>IFERROR(VLOOKUP($B187,Miljö!$B$1:$AP$500,MATCH("Såld mängd produktionsspecifik fjärrvärme (GWh)",Miljö!$B$1:$AW$1,0),FALSE)/1,0)</f>
        <v>0</v>
      </c>
      <c r="X187" s="6"/>
      <c r="Y187" s="30">
        <f t="shared" si="29"/>
        <v>0.77751335112121611</v>
      </c>
      <c r="Z187" s="6"/>
      <c r="AA187" s="30" t="str">
        <f t="shared" si="30"/>
        <v/>
      </c>
      <c r="AC187" t="s">
        <v>10</v>
      </c>
      <c r="AD187" t="s">
        <v>20</v>
      </c>
      <c r="AE187" s="25" t="str">
        <f t="shared" si="25"/>
        <v>ja</v>
      </c>
      <c r="AF187" t="s">
        <v>20</v>
      </c>
      <c r="AG187" t="s">
        <v>20</v>
      </c>
      <c r="AM187" s="6" t="str">
        <f t="shared" si="26"/>
        <v/>
      </c>
      <c r="AO187" s="6" t="str">
        <f t="shared" si="33"/>
        <v/>
      </c>
      <c r="AQ187" s="6" t="str">
        <f t="shared" si="34"/>
        <v/>
      </c>
      <c r="AR187" s="6"/>
      <c r="AW187" t="str">
        <f t="shared" si="31"/>
        <v/>
      </c>
      <c r="AY187" s="6" t="str">
        <f t="shared" si="35"/>
        <v/>
      </c>
      <c r="BB187" s="6" t="str">
        <f t="shared" si="32"/>
        <v>Ja</v>
      </c>
      <c r="BK187" t="s">
        <v>10</v>
      </c>
    </row>
    <row r="188" spans="1:64" ht="15" customHeight="1" x14ac:dyDescent="0.35">
      <c r="A188" t="s">
        <v>224</v>
      </c>
      <c r="B188" t="s">
        <v>225</v>
      </c>
      <c r="C188" t="s">
        <v>20</v>
      </c>
      <c r="D188" t="s">
        <v>20</v>
      </c>
      <c r="E188" t="s">
        <v>20</v>
      </c>
      <c r="F188" t="s">
        <v>20</v>
      </c>
      <c r="G188" t="s">
        <v>14</v>
      </c>
      <c r="H188" t="s">
        <v>14</v>
      </c>
      <c r="K188" s="6">
        <f>VLOOKUP($B188,'Egen hetvattenprod'!$B$1:$AP$500,MATCH("Summa tillförd energi:",'Egen hetvattenprod'!$B$1:$AY$1,0),FALSE)</f>
        <v>4.7</v>
      </c>
      <c r="L188" s="6">
        <f>VLOOKUP($B188,Kraftvärmeprod!$B$1:$AO$500,MATCH("Summa tillförd energi:",Kraftvärmeprod!$B$1:$AV$1,0),FALSE)</f>
        <v>0</v>
      </c>
      <c r="M188" s="33">
        <f>VLOOKUP($B188,'Allokerad kvv'!$B$1:$AO$500,MATCH("Summa allokerad tillförd energi:",'Allokerad kvv'!$B$1:$AV$1,0),FALSE)</f>
        <v>0</v>
      </c>
      <c r="N188" s="33">
        <f>VLOOKUP($B188,'Justerad allokering'!$B$1:$AO$500,MATCH("Summa justerad allokerad tillförd energi:",'Justerad allokering'!$B$1:$AV$1,0),FALSE)</f>
        <v>0</v>
      </c>
      <c r="O188" s="6">
        <f>VLOOKUP($B188,'Slutlig allokering'!$B$2:$AL$500,MATCH("Summa justerad allokerad tillförd energi:",'Slutlig allokering'!$B$2:$AS$2,0),FALSE)</f>
        <v>0</v>
      </c>
      <c r="P188" s="6">
        <f>VLOOKUP($B188,'Köpt hetvatten'!$B$1:$AP$500,MATCH("Med verkningsgrad:",'Köpt hetvatten'!$B$1:$AW$1,0),FALSE)</f>
        <v>0</v>
      </c>
      <c r="Q188" s="6">
        <f>VLOOKUP($B188,Spillvärme!$B$1:$AP$500,MATCH("Summa tillförd energi:",Spillvärme!$B$1:$AW$1,0),FALSE)</f>
        <v>0</v>
      </c>
      <c r="R188" s="6">
        <f>VLOOKUP($B188,Miljö!$B$1:$AP$500,MATCH("Summa tillförd energi:",Miljö!$B$1:$AW$1,0),FALSE)</f>
        <v>0</v>
      </c>
      <c r="S188" s="33">
        <f t="shared" si="27"/>
        <v>1.548</v>
      </c>
      <c r="T188" s="6">
        <f>VLOOKUP($B188,Miljö!$B$1:$AP$500,MATCH("Köpt prod.spec hetvatten",Miljö!$B$1:$AW$1,0),FALSE)</f>
        <v>60.2</v>
      </c>
      <c r="U188" s="6">
        <f t="shared" si="28"/>
        <v>64.900000000000006</v>
      </c>
      <c r="V188" s="6">
        <f>VLOOKUP($B188,Leveranser!$B$1:$AP$500,MATCH("Total levererad värme",Leveranser!$B$1:$AW$1,0),FALSE)</f>
        <v>51.6</v>
      </c>
      <c r="W188" s="6">
        <f>IFERROR(VLOOKUP($B188,Miljö!$B$1:$AP$500,MATCH("Såld mängd produktionsspecifik fjärrvärme (GWh)",Miljö!$B$1:$AW$1,0),FALSE)/1,0)</f>
        <v>0</v>
      </c>
      <c r="X188" s="6"/>
      <c r="Y188" s="30">
        <f t="shared" si="29"/>
        <v>0.79506933744221875</v>
      </c>
      <c r="Z188" s="6"/>
      <c r="AA188" s="30" t="str">
        <f t="shared" si="30"/>
        <v/>
      </c>
      <c r="AC188" t="s">
        <v>20</v>
      </c>
      <c r="AD188" t="s">
        <v>20</v>
      </c>
      <c r="AE188" s="25" t="str">
        <f t="shared" si="25"/>
        <v/>
      </c>
      <c r="AF188" t="s">
        <v>1073</v>
      </c>
      <c r="AG188" t="s">
        <v>1061</v>
      </c>
      <c r="AH188" s="37" t="s">
        <v>14</v>
      </c>
      <c r="AM188" s="6" t="str">
        <f t="shared" si="26"/>
        <v>nej</v>
      </c>
      <c r="AO188" s="6" t="str">
        <f t="shared" si="33"/>
        <v>ja</v>
      </c>
      <c r="AQ188" s="6" t="str">
        <f t="shared" si="34"/>
        <v/>
      </c>
      <c r="AR188" s="6"/>
      <c r="AV188" t="s">
        <v>10</v>
      </c>
      <c r="AW188" t="str">
        <f t="shared" si="31"/>
        <v>ja</v>
      </c>
      <c r="AY188" s="6" t="str">
        <f t="shared" si="35"/>
        <v>nej</v>
      </c>
      <c r="AZ188" t="s">
        <v>10</v>
      </c>
      <c r="BA188" t="s">
        <v>1201</v>
      </c>
      <c r="BB188" s="6" t="str">
        <f t="shared" si="32"/>
        <v>Ja</v>
      </c>
      <c r="BD188" t="s">
        <v>10</v>
      </c>
      <c r="BE188" s="136" t="s">
        <v>1200</v>
      </c>
      <c r="BK188" t="s">
        <v>14</v>
      </c>
      <c r="BL188" t="s">
        <v>10</v>
      </c>
    </row>
    <row r="189" spans="1:64" ht="15" customHeight="1" x14ac:dyDescent="0.35">
      <c r="A189" t="s">
        <v>226</v>
      </c>
      <c r="B189" t="s">
        <v>227</v>
      </c>
      <c r="C189">
        <v>0</v>
      </c>
      <c r="D189">
        <v>0</v>
      </c>
      <c r="E189">
        <v>0</v>
      </c>
      <c r="F189">
        <v>0</v>
      </c>
      <c r="G189" t="s">
        <v>14</v>
      </c>
      <c r="H189" t="s">
        <v>14</v>
      </c>
      <c r="K189" s="6">
        <f>VLOOKUP($B189,'Egen hetvattenprod'!$B$1:$AP$500,MATCH("Summa tillförd energi:",'Egen hetvattenprod'!$B$1:$AY$1,0),FALSE)</f>
        <v>0</v>
      </c>
      <c r="L189" s="6">
        <f>VLOOKUP($B189,Kraftvärmeprod!$B$1:$AO$500,MATCH("Summa tillförd energi:",Kraftvärmeprod!$B$1:$AV$1,0),FALSE)</f>
        <v>0</v>
      </c>
      <c r="M189" s="33">
        <f>VLOOKUP($B189,'Allokerad kvv'!$B$1:$AO$500,MATCH("Summa allokerad tillförd energi:",'Allokerad kvv'!$B$1:$AV$1,0),FALSE)</f>
        <v>0</v>
      </c>
      <c r="N189" s="33">
        <f>VLOOKUP($B189,'Justerad allokering'!$B$1:$AO$500,MATCH("Summa justerad allokerad tillförd energi:",'Justerad allokering'!$B$1:$AV$1,0),FALSE)</f>
        <v>0</v>
      </c>
      <c r="O189" s="6">
        <f>VLOOKUP($B189,'Slutlig allokering'!$B$2:$AL$500,MATCH("Summa justerad allokerad tillförd energi:",'Slutlig allokering'!$B$2:$AS$2,0),FALSE)</f>
        <v>0</v>
      </c>
      <c r="P189" s="6">
        <f>VLOOKUP($B189,'Köpt hetvatten'!$B$1:$AP$500,MATCH("Med verkningsgrad:",'Köpt hetvatten'!$B$1:$AW$1,0),FALSE)</f>
        <v>0</v>
      </c>
      <c r="Q189" s="6">
        <f>VLOOKUP($B189,Spillvärme!$B$1:$AP$500,MATCH("Summa tillförd energi:",Spillvärme!$B$1:$AW$1,0),FALSE)</f>
        <v>0</v>
      </c>
      <c r="R189" s="6">
        <f>VLOOKUP($B189,Miljö!$B$1:$AP$500,MATCH("Summa tillförd energi:",Miljö!$B$1:$AW$1,0),FALSE)</f>
        <v>0</v>
      </c>
      <c r="S189" s="33">
        <f t="shared" si="27"/>
        <v>0</v>
      </c>
      <c r="T189" s="6" t="str">
        <f>VLOOKUP($B189,Miljö!$B$1:$AP$500,MATCH("Köpt prod.spec hetvatten",Miljö!$B$1:$AW$1,0),FALSE)</f>
        <v/>
      </c>
      <c r="U189" s="6">
        <f t="shared" si="28"/>
        <v>0</v>
      </c>
      <c r="V189" s="6">
        <f>VLOOKUP($B189,Leveranser!$B$1:$AP$500,MATCH("Total levererad värme",Leveranser!$B$1:$AW$1,0),FALSE)</f>
        <v>0</v>
      </c>
      <c r="W189" s="6">
        <f>IFERROR(VLOOKUP($B189,Miljö!$B$1:$AP$500,MATCH("Såld mängd produktionsspecifik fjärrvärme (GWh)",Miljö!$B$1:$AW$1,0),FALSE)/1,0)</f>
        <v>0</v>
      </c>
      <c r="X189" s="6"/>
      <c r="Y189" s="30" t="str">
        <f t="shared" si="29"/>
        <v/>
      </c>
      <c r="Z189" s="6"/>
      <c r="AA189" s="30" t="str">
        <f t="shared" si="30"/>
        <v/>
      </c>
      <c r="AC189" t="s">
        <v>20</v>
      </c>
      <c r="AD189" t="s">
        <v>20</v>
      </c>
      <c r="AE189" s="25" t="str">
        <f t="shared" si="25"/>
        <v/>
      </c>
      <c r="AF189" t="s">
        <v>20</v>
      </c>
      <c r="AG189" t="s">
        <v>20</v>
      </c>
      <c r="AM189" s="6" t="str">
        <f t="shared" si="26"/>
        <v>nej</v>
      </c>
      <c r="AO189" s="6" t="str">
        <f t="shared" si="33"/>
        <v>nej</v>
      </c>
      <c r="AQ189" s="6" t="str">
        <f t="shared" si="34"/>
        <v/>
      </c>
      <c r="AR189" s="6"/>
      <c r="AW189" t="str">
        <f t="shared" si="31"/>
        <v>nej</v>
      </c>
      <c r="AY189" s="6" t="str">
        <f t="shared" si="35"/>
        <v>nej</v>
      </c>
      <c r="BB189" s="6" t="str">
        <f t="shared" si="32"/>
        <v>Nej</v>
      </c>
      <c r="BK189" t="s">
        <v>14</v>
      </c>
    </row>
    <row r="190" spans="1:64" ht="15" customHeight="1" x14ac:dyDescent="0.35">
      <c r="A190" t="s">
        <v>226</v>
      </c>
      <c r="B190" t="s">
        <v>228</v>
      </c>
      <c r="C190">
        <v>6.4604999999999996E-2</v>
      </c>
      <c r="D190">
        <v>17.291799999999999</v>
      </c>
      <c r="E190">
        <v>7.3064200000000001</v>
      </c>
      <c r="F190">
        <v>2.8016599999999999E-2</v>
      </c>
      <c r="G190" t="s">
        <v>10</v>
      </c>
      <c r="H190" t="s">
        <v>10</v>
      </c>
      <c r="K190" s="6">
        <f>VLOOKUP($B190,'Egen hetvattenprod'!$B$1:$AP$500,MATCH("Summa tillförd energi:",'Egen hetvattenprod'!$B$1:$AY$1,0),FALSE)</f>
        <v>20</v>
      </c>
      <c r="L190" s="6">
        <f>VLOOKUP($B190,Kraftvärmeprod!$B$1:$AO$500,MATCH("Summa tillförd energi:",Kraftvärmeprod!$B$1:$AV$1,0),FALSE)</f>
        <v>68.899999999999991</v>
      </c>
      <c r="M190" s="33">
        <f>VLOOKUP($B190,'Allokerad kvv'!$B$1:$AO$500,MATCH("Summa allokerad tillförd energi:",'Allokerad kvv'!$B$1:$AV$1,0),FALSE)</f>
        <v>50.567440000000005</v>
      </c>
      <c r="N190" s="33">
        <f>VLOOKUP($B190,'Justerad allokering'!$B$1:$AO$500,MATCH("Summa justerad allokerad tillförd energi:",'Justerad allokering'!$B$1:$AV$1,0),FALSE)</f>
        <v>0</v>
      </c>
      <c r="O190" s="6">
        <f>VLOOKUP($B190,'Slutlig allokering'!$B$2:$AL$500,MATCH("Summa justerad allokerad tillförd energi:",'Slutlig allokering'!$B$2:$AS$2,0),FALSE)</f>
        <v>50.567440000000005</v>
      </c>
      <c r="P190" s="6">
        <f>VLOOKUP($B190,'Köpt hetvatten'!$B$1:$AP$500,MATCH("Med verkningsgrad:",'Köpt hetvatten'!$B$1:$AW$1,0),FALSE)</f>
        <v>0</v>
      </c>
      <c r="Q190" s="6">
        <f>VLOOKUP($B190,Spillvärme!$B$1:$AP$500,MATCH("Summa tillförd energi:",Spillvärme!$B$1:$AW$1,0),FALSE)</f>
        <v>0</v>
      </c>
      <c r="R190" s="6">
        <f>VLOOKUP($B190,Miljö!$B$1:$AP$500,MATCH("Summa tillförd energi:",Miljö!$B$1:$AW$1,0),FALSE)</f>
        <v>0</v>
      </c>
      <c r="S190" s="33">
        <f t="shared" si="27"/>
        <v>1.8539999999999999</v>
      </c>
      <c r="T190" s="6" t="str">
        <f>VLOOKUP($B190,Miljö!$B$1:$AP$500,MATCH("Köpt prod.spec hetvatten",Miljö!$B$1:$AW$1,0),FALSE)</f>
        <v/>
      </c>
      <c r="U190" s="6">
        <f t="shared" si="28"/>
        <v>70.567440000000005</v>
      </c>
      <c r="V190" s="6">
        <f>VLOOKUP($B190,Leveranser!$B$1:$AP$500,MATCH("Total levererad värme",Leveranser!$B$1:$AW$1,0),FALSE)</f>
        <v>61.8</v>
      </c>
      <c r="W190" s="6">
        <f>IFERROR(VLOOKUP($B190,Miljö!$B$1:$AP$500,MATCH("Såld mängd produktionsspecifik fjärrvärme (GWh)",Miljö!$B$1:$AW$1,0),FALSE)/1,0)</f>
        <v>0</v>
      </c>
      <c r="X190" s="6"/>
      <c r="Y190" s="30">
        <f t="shared" si="29"/>
        <v>0.87575799830630097</v>
      </c>
      <c r="Z190" s="6"/>
      <c r="AA190" s="30" t="str">
        <f t="shared" si="30"/>
        <v/>
      </c>
      <c r="AC190" t="s">
        <v>10</v>
      </c>
      <c r="AD190" t="s">
        <v>20</v>
      </c>
      <c r="AE190" s="25" t="str">
        <f t="shared" si="25"/>
        <v>ja</v>
      </c>
      <c r="AF190" t="s">
        <v>20</v>
      </c>
      <c r="AG190" t="s">
        <v>20</v>
      </c>
      <c r="AM190" s="6" t="str">
        <f t="shared" si="26"/>
        <v/>
      </c>
      <c r="AO190" s="6" t="str">
        <f t="shared" si="33"/>
        <v/>
      </c>
      <c r="AQ190" s="6" t="str">
        <f t="shared" si="34"/>
        <v/>
      </c>
      <c r="AR190" s="6"/>
      <c r="AW190" t="str">
        <f t="shared" si="31"/>
        <v/>
      </c>
      <c r="AY190" s="6" t="str">
        <f t="shared" si="35"/>
        <v/>
      </c>
      <c r="BB190" s="6" t="str">
        <f t="shared" si="32"/>
        <v>Ja</v>
      </c>
      <c r="BK190" t="s">
        <v>10</v>
      </c>
    </row>
    <row r="191" spans="1:64" ht="15" customHeight="1" x14ac:dyDescent="0.35">
      <c r="A191" t="s">
        <v>226</v>
      </c>
      <c r="B191" t="s">
        <v>229</v>
      </c>
      <c r="C191">
        <v>0.100133</v>
      </c>
      <c r="D191">
        <v>26.0594</v>
      </c>
      <c r="E191">
        <v>8.5125299999999999</v>
      </c>
      <c r="F191">
        <v>5.4954999999999997E-2</v>
      </c>
      <c r="G191" t="s">
        <v>10</v>
      </c>
      <c r="H191" t="s">
        <v>10</v>
      </c>
      <c r="K191" s="6">
        <f>VLOOKUP($B191,'Egen hetvattenprod'!$B$1:$AP$500,MATCH("Summa tillförd energi:",'Egen hetvattenprod'!$B$1:$AY$1,0),FALSE)</f>
        <v>6.8730000000000002</v>
      </c>
      <c r="L191" s="6">
        <f>VLOOKUP($B191,Kraftvärmeprod!$B$1:$AO$500,MATCH("Summa tillförd energi:",Kraftvärmeprod!$B$1:$AV$1,0),FALSE)</f>
        <v>0</v>
      </c>
      <c r="M191" s="33">
        <f>VLOOKUP($B191,'Allokerad kvv'!$B$1:$AO$500,MATCH("Summa allokerad tillförd energi:",'Allokerad kvv'!$B$1:$AV$1,0),FALSE)</f>
        <v>0</v>
      </c>
      <c r="N191" s="33">
        <f>VLOOKUP($B191,'Justerad allokering'!$B$1:$AO$500,MATCH("Summa justerad allokerad tillförd energi:",'Justerad allokering'!$B$1:$AV$1,0),FALSE)</f>
        <v>0</v>
      </c>
      <c r="O191" s="6">
        <f>VLOOKUP($B191,'Slutlig allokering'!$B$2:$AL$500,MATCH("Summa justerad allokerad tillförd energi:",'Slutlig allokering'!$B$2:$AS$2,0),FALSE)</f>
        <v>0</v>
      </c>
      <c r="P191" s="6">
        <f>VLOOKUP($B191,'Köpt hetvatten'!$B$1:$AP$500,MATCH("Med verkningsgrad:",'Köpt hetvatten'!$B$1:$AW$1,0),FALSE)</f>
        <v>0</v>
      </c>
      <c r="Q191" s="6">
        <f>VLOOKUP($B191,Spillvärme!$B$1:$AP$500,MATCH("Summa tillförd energi:",Spillvärme!$B$1:$AW$1,0),FALSE)</f>
        <v>0</v>
      </c>
      <c r="R191" s="6">
        <f>VLOOKUP($B191,Miljö!$B$1:$AP$500,MATCH("Summa tillförd energi:",Miljö!$B$1:$AW$1,0),FALSE)</f>
        <v>0</v>
      </c>
      <c r="S191" s="33">
        <f t="shared" si="27"/>
        <v>0.18731999999999999</v>
      </c>
      <c r="T191" s="6" t="str">
        <f>VLOOKUP($B191,Miljö!$B$1:$AP$500,MATCH("Köpt prod.spec hetvatten",Miljö!$B$1:$AW$1,0),FALSE)</f>
        <v/>
      </c>
      <c r="U191" s="6">
        <f t="shared" si="28"/>
        <v>6.8730000000000002</v>
      </c>
      <c r="V191" s="6">
        <f>VLOOKUP($B191,Leveranser!$B$1:$AP$500,MATCH("Total levererad värme",Leveranser!$B$1:$AW$1,0),FALSE)</f>
        <v>6.2439999999999998</v>
      </c>
      <c r="W191" s="6">
        <f>IFERROR(VLOOKUP($B191,Miljö!$B$1:$AP$500,MATCH("Såld mängd produktionsspecifik fjärrvärme (GWh)",Miljö!$B$1:$AW$1,0),FALSE)/1,0)</f>
        <v>0</v>
      </c>
      <c r="X191" s="6"/>
      <c r="Y191" s="30">
        <f t="shared" si="29"/>
        <v>0.90848246762694596</v>
      </c>
      <c r="Z191" s="6"/>
      <c r="AA191" s="30" t="str">
        <f t="shared" si="30"/>
        <v/>
      </c>
      <c r="AC191" t="s">
        <v>10</v>
      </c>
      <c r="AD191" t="s">
        <v>20</v>
      </c>
      <c r="AE191" s="25" t="str">
        <f t="shared" si="25"/>
        <v>ja</v>
      </c>
      <c r="AF191" t="s">
        <v>20</v>
      </c>
      <c r="AG191" t="s">
        <v>20</v>
      </c>
      <c r="AM191" s="6" t="str">
        <f t="shared" si="26"/>
        <v/>
      </c>
      <c r="AO191" s="6" t="str">
        <f t="shared" si="33"/>
        <v/>
      </c>
      <c r="AQ191" s="6" t="str">
        <f t="shared" si="34"/>
        <v/>
      </c>
      <c r="AR191" s="6"/>
      <c r="AW191" t="str">
        <f t="shared" si="31"/>
        <v/>
      </c>
      <c r="AY191" s="6" t="str">
        <f t="shared" si="35"/>
        <v/>
      </c>
      <c r="BB191" s="6" t="str">
        <f t="shared" si="32"/>
        <v>Ja</v>
      </c>
      <c r="BK191" t="s">
        <v>10</v>
      </c>
    </row>
    <row r="192" spans="1:64" ht="15" customHeight="1" x14ac:dyDescent="0.35">
      <c r="A192" t="s">
        <v>226</v>
      </c>
      <c r="B192" t="s">
        <v>230</v>
      </c>
      <c r="C192">
        <v>0.19353899999999999</v>
      </c>
      <c r="D192">
        <v>48.706499999999998</v>
      </c>
      <c r="E192">
        <v>10.154500000000001</v>
      </c>
      <c r="F192">
        <v>0.11902699999999999</v>
      </c>
      <c r="G192" t="s">
        <v>10</v>
      </c>
      <c r="H192" t="s">
        <v>10</v>
      </c>
      <c r="K192" s="6">
        <f>VLOOKUP($B192,'Egen hetvattenprod'!$B$1:$AP$500,MATCH("Summa tillförd energi:",'Egen hetvattenprod'!$B$1:$AY$1,0),FALSE)</f>
        <v>2.8849999999999998</v>
      </c>
      <c r="L192" s="6">
        <f>VLOOKUP($B192,Kraftvärmeprod!$B$1:$AO$500,MATCH("Summa tillförd energi:",Kraftvärmeprod!$B$1:$AV$1,0),FALSE)</f>
        <v>0</v>
      </c>
      <c r="M192" s="33">
        <f>VLOOKUP($B192,'Allokerad kvv'!$B$1:$AO$500,MATCH("Summa allokerad tillförd energi:",'Allokerad kvv'!$B$1:$AV$1,0),FALSE)</f>
        <v>0</v>
      </c>
      <c r="N192" s="33">
        <f>VLOOKUP($B192,'Justerad allokering'!$B$1:$AO$500,MATCH("Summa justerad allokerad tillförd energi:",'Justerad allokering'!$B$1:$AV$1,0),FALSE)</f>
        <v>0</v>
      </c>
      <c r="O192" s="6">
        <f>VLOOKUP($B192,'Slutlig allokering'!$B$2:$AL$500,MATCH("Summa justerad allokerad tillförd energi:",'Slutlig allokering'!$B$2:$AS$2,0),FALSE)</f>
        <v>0</v>
      </c>
      <c r="P192" s="6">
        <f>VLOOKUP($B192,'Köpt hetvatten'!$B$1:$AP$500,MATCH("Med verkningsgrad:",'Köpt hetvatten'!$B$1:$AW$1,0),FALSE)</f>
        <v>0</v>
      </c>
      <c r="Q192" s="6">
        <f>VLOOKUP($B192,Spillvärme!$B$1:$AP$500,MATCH("Summa tillförd energi:",Spillvärme!$B$1:$AW$1,0),FALSE)</f>
        <v>0.107</v>
      </c>
      <c r="R192" s="6">
        <f>VLOOKUP($B192,Miljö!$B$1:$AP$500,MATCH("Summa tillförd energi:",Miljö!$B$1:$AW$1,0),FALSE)</f>
        <v>0</v>
      </c>
      <c r="S192" s="33">
        <f t="shared" si="27"/>
        <v>7.4520000000000003E-2</v>
      </c>
      <c r="T192" s="6" t="str">
        <f>VLOOKUP($B192,Miljö!$B$1:$AP$500,MATCH("Köpt prod.spec hetvatten",Miljö!$B$1:$AW$1,0),FALSE)</f>
        <v/>
      </c>
      <c r="U192" s="6">
        <f t="shared" si="28"/>
        <v>2.992</v>
      </c>
      <c r="V192" s="6">
        <f>VLOOKUP($B192,Leveranser!$B$1:$AP$500,MATCH("Total levererad värme",Leveranser!$B$1:$AW$1,0),FALSE)</f>
        <v>2.484</v>
      </c>
      <c r="W192" s="6">
        <f>IFERROR(VLOOKUP($B192,Miljö!$B$1:$AP$500,MATCH("Såld mängd produktionsspecifik fjärrvärme (GWh)",Miljö!$B$1:$AW$1,0),FALSE)/1,0)</f>
        <v>0</v>
      </c>
      <c r="X192" s="6"/>
      <c r="Y192" s="30">
        <f t="shared" si="29"/>
        <v>0.8302139037433155</v>
      </c>
      <c r="Z192" s="6"/>
      <c r="AA192" s="30" t="str">
        <f t="shared" si="30"/>
        <v/>
      </c>
      <c r="AC192" t="s">
        <v>10</v>
      </c>
      <c r="AD192" t="s">
        <v>20</v>
      </c>
      <c r="AE192" s="25" t="str">
        <f t="shared" si="25"/>
        <v>ja</v>
      </c>
      <c r="AF192" t="s">
        <v>20</v>
      </c>
      <c r="AG192" t="s">
        <v>20</v>
      </c>
      <c r="AM192" s="6" t="str">
        <f t="shared" si="26"/>
        <v/>
      </c>
      <c r="AO192" s="6" t="str">
        <f t="shared" si="33"/>
        <v/>
      </c>
      <c r="AQ192" s="6" t="str">
        <f t="shared" si="34"/>
        <v/>
      </c>
      <c r="AR192" s="6"/>
      <c r="AW192" t="str">
        <f t="shared" si="31"/>
        <v/>
      </c>
      <c r="AY192" s="6" t="str">
        <f t="shared" si="35"/>
        <v/>
      </c>
      <c r="BB192" s="6" t="str">
        <f t="shared" si="32"/>
        <v>Ja</v>
      </c>
      <c r="BK192" t="s">
        <v>10</v>
      </c>
    </row>
    <row r="193" spans="1:63" ht="15" customHeight="1" x14ac:dyDescent="0.35">
      <c r="A193" t="s">
        <v>226</v>
      </c>
      <c r="B193" t="s">
        <v>231</v>
      </c>
      <c r="C193">
        <v>6.1750699999999999E-2</v>
      </c>
      <c r="D193">
        <v>16.607600000000001</v>
      </c>
      <c r="E193">
        <v>7.2860199999999997</v>
      </c>
      <c r="F193">
        <v>2.5786099999999999E-2</v>
      </c>
      <c r="G193" t="s">
        <v>10</v>
      </c>
      <c r="H193" t="s">
        <v>10</v>
      </c>
      <c r="K193" s="6">
        <f>VLOOKUP($B193,'Egen hetvattenprod'!$B$1:$AP$500,MATCH("Summa tillförd energi:",'Egen hetvattenprod'!$B$1:$AY$1,0),FALSE)</f>
        <v>16.100000000000001</v>
      </c>
      <c r="L193" s="6">
        <f>VLOOKUP($B193,Kraftvärmeprod!$B$1:$AO$500,MATCH("Summa tillförd energi:",Kraftvärmeprod!$B$1:$AV$1,0),FALSE)</f>
        <v>58.900000000000006</v>
      </c>
      <c r="M193" s="33">
        <f>VLOOKUP($B193,'Allokerad kvv'!$B$1:$AO$500,MATCH("Summa allokerad tillförd energi:",'Allokerad kvv'!$B$1:$AV$1,0),FALSE)</f>
        <v>40.552800000000005</v>
      </c>
      <c r="N193" s="33">
        <f>VLOOKUP($B193,'Justerad allokering'!$B$1:$AO$500,MATCH("Summa justerad allokerad tillförd energi:",'Justerad allokering'!$B$1:$AV$1,0),FALSE)</f>
        <v>0</v>
      </c>
      <c r="O193" s="6">
        <f>VLOOKUP($B193,'Slutlig allokering'!$B$2:$AL$500,MATCH("Summa justerad allokerad tillförd energi:",'Slutlig allokering'!$B$2:$AS$2,0),FALSE)</f>
        <v>40.552800000000005</v>
      </c>
      <c r="P193" s="6">
        <f>VLOOKUP($B193,'Köpt hetvatten'!$B$1:$AP$500,MATCH("Med verkningsgrad:",'Köpt hetvatten'!$B$1:$AW$1,0),FALSE)</f>
        <v>0</v>
      </c>
      <c r="Q193" s="6">
        <f>VLOOKUP($B193,Spillvärme!$B$1:$AP$500,MATCH("Summa tillförd energi:",Spillvärme!$B$1:$AW$1,0),FALSE)</f>
        <v>0</v>
      </c>
      <c r="R193" s="6">
        <f>VLOOKUP($B193,Miljö!$B$1:$AP$500,MATCH("Summa tillförd energi:",Miljö!$B$1:$AW$1,0),FALSE)</f>
        <v>0</v>
      </c>
      <c r="S193" s="33">
        <f t="shared" si="27"/>
        <v>1.518</v>
      </c>
      <c r="T193" s="6" t="str">
        <f>VLOOKUP($B193,Miljö!$B$1:$AP$500,MATCH("Köpt prod.spec hetvatten",Miljö!$B$1:$AW$1,0),FALSE)</f>
        <v/>
      </c>
      <c r="U193" s="6">
        <f t="shared" si="28"/>
        <v>56.652800000000006</v>
      </c>
      <c r="V193" s="6">
        <f>VLOOKUP($B193,Leveranser!$B$1:$AP$500,MATCH("Total levererad värme",Leveranser!$B$1:$AW$1,0),FALSE)</f>
        <v>50.6</v>
      </c>
      <c r="W193" s="6">
        <f>IFERROR(VLOOKUP($B193,Miljö!$B$1:$AP$500,MATCH("Såld mängd produktionsspecifik fjärrvärme (GWh)",Miljö!$B$1:$AW$1,0),FALSE)/1,0)</f>
        <v>0</v>
      </c>
      <c r="X193" s="6"/>
      <c r="Y193" s="30">
        <f t="shared" si="29"/>
        <v>0.89315973791233616</v>
      </c>
      <c r="Z193" s="6"/>
      <c r="AA193" s="30" t="str">
        <f t="shared" si="30"/>
        <v/>
      </c>
      <c r="AC193" t="s">
        <v>10</v>
      </c>
      <c r="AD193" t="s">
        <v>20</v>
      </c>
      <c r="AE193" s="25" t="str">
        <f t="shared" si="25"/>
        <v>ja</v>
      </c>
      <c r="AF193" t="s">
        <v>20</v>
      </c>
      <c r="AG193" t="s">
        <v>20</v>
      </c>
      <c r="AM193" s="6" t="str">
        <f t="shared" si="26"/>
        <v/>
      </c>
      <c r="AO193" s="6" t="str">
        <f t="shared" si="33"/>
        <v/>
      </c>
      <c r="AQ193" s="6" t="str">
        <f t="shared" si="34"/>
        <v/>
      </c>
      <c r="AR193" s="6"/>
      <c r="AW193" t="str">
        <f t="shared" si="31"/>
        <v/>
      </c>
      <c r="AY193" s="6" t="str">
        <f t="shared" si="35"/>
        <v/>
      </c>
      <c r="BB193" s="6" t="str">
        <f t="shared" si="32"/>
        <v>Ja</v>
      </c>
      <c r="BK193" t="s">
        <v>10</v>
      </c>
    </row>
    <row r="194" spans="1:63" ht="15" customHeight="1" x14ac:dyDescent="0.35">
      <c r="A194" t="s">
        <v>232</v>
      </c>
      <c r="B194" t="s">
        <v>233</v>
      </c>
      <c r="C194">
        <v>0.26799099999999998</v>
      </c>
      <c r="D194">
        <v>60.225099999999998</v>
      </c>
      <c r="E194">
        <v>11.9971</v>
      </c>
      <c r="F194">
        <v>0.13435</v>
      </c>
      <c r="G194" t="s">
        <v>10</v>
      </c>
      <c r="H194" t="s">
        <v>10</v>
      </c>
      <c r="K194" s="6">
        <f>VLOOKUP($B194,'Egen hetvattenprod'!$B$1:$AP$500,MATCH("Summa tillförd energi:",'Egen hetvattenprod'!$B$1:$AY$1,0),FALSE)</f>
        <v>43.1</v>
      </c>
      <c r="L194" s="6">
        <f>VLOOKUP($B194,Kraftvärmeprod!$B$1:$AO$500,MATCH("Summa tillförd energi:",Kraftvärmeprod!$B$1:$AV$1,0),FALSE)</f>
        <v>0</v>
      </c>
      <c r="M194" s="33">
        <f>VLOOKUP($B194,'Allokerad kvv'!$B$1:$AO$500,MATCH("Summa allokerad tillförd energi:",'Allokerad kvv'!$B$1:$AV$1,0),FALSE)</f>
        <v>0</v>
      </c>
      <c r="N194" s="33">
        <f>VLOOKUP($B194,'Justerad allokering'!$B$1:$AO$500,MATCH("Summa justerad allokerad tillförd energi:",'Justerad allokering'!$B$1:$AV$1,0),FALSE)</f>
        <v>0</v>
      </c>
      <c r="O194" s="6">
        <f>VLOOKUP($B194,'Slutlig allokering'!$B$2:$AL$500,MATCH("Summa justerad allokerad tillförd energi:",'Slutlig allokering'!$B$2:$AS$2,0),FALSE)</f>
        <v>0</v>
      </c>
      <c r="P194" s="6">
        <f>VLOOKUP($B194,'Köpt hetvatten'!$B$1:$AP$500,MATCH("Med verkningsgrad:",'Köpt hetvatten'!$B$1:$AW$1,0),FALSE)</f>
        <v>0</v>
      </c>
      <c r="Q194" s="6">
        <f>VLOOKUP($B194,Spillvärme!$B$1:$AP$500,MATCH("Summa tillförd energi:",Spillvärme!$B$1:$AW$1,0),FALSE)</f>
        <v>0</v>
      </c>
      <c r="R194" s="6">
        <f>VLOOKUP($B194,Miljö!$B$1:$AP$500,MATCH("Summa tillförd energi:",Miljö!$B$1:$AW$1,0),FALSE)</f>
        <v>0.81499999999999995</v>
      </c>
      <c r="S194" s="33">
        <f t="shared" si="27"/>
        <v>0</v>
      </c>
      <c r="T194" s="6" t="str">
        <f>VLOOKUP($B194,Miljö!$B$1:$AP$500,MATCH("Köpt prod.spec hetvatten",Miljö!$B$1:$AW$1,0),FALSE)</f>
        <v/>
      </c>
      <c r="U194" s="6">
        <f t="shared" si="28"/>
        <v>43.914999999999999</v>
      </c>
      <c r="V194" s="6">
        <f>VLOOKUP($B194,Leveranser!$B$1:$AP$500,MATCH("Total levererad värme",Leveranser!$B$1:$AW$1,0),FALSE)</f>
        <v>31.946999999999999</v>
      </c>
      <c r="W194" s="6">
        <f>IFERROR(VLOOKUP($B194,Miljö!$B$1:$AP$500,MATCH("Såld mängd produktionsspecifik fjärrvärme (GWh)",Miljö!$B$1:$AW$1,0),FALSE)/1,0)</f>
        <v>0</v>
      </c>
      <c r="X194" s="6"/>
      <c r="Y194" s="30">
        <f t="shared" si="29"/>
        <v>0.72747352840715018</v>
      </c>
      <c r="Z194" s="6"/>
      <c r="AA194" s="30" t="str">
        <f t="shared" si="30"/>
        <v/>
      </c>
      <c r="AC194" t="s">
        <v>10</v>
      </c>
      <c r="AD194" t="s">
        <v>20</v>
      </c>
      <c r="AE194" s="25" t="str">
        <f t="shared" si="25"/>
        <v>ja</v>
      </c>
      <c r="AF194" t="s">
        <v>20</v>
      </c>
      <c r="AG194" t="s">
        <v>20</v>
      </c>
      <c r="AM194" s="6" t="str">
        <f t="shared" si="26"/>
        <v/>
      </c>
      <c r="AO194" s="6" t="str">
        <f t="shared" si="33"/>
        <v/>
      </c>
      <c r="AQ194" s="6" t="str">
        <f t="shared" si="34"/>
        <v/>
      </c>
      <c r="AR194" s="6"/>
      <c r="AW194" t="str">
        <f t="shared" si="31"/>
        <v/>
      </c>
      <c r="AY194" s="6" t="str">
        <f t="shared" si="35"/>
        <v/>
      </c>
      <c r="BB194" s="6" t="str">
        <f t="shared" si="32"/>
        <v>Ja</v>
      </c>
      <c r="BK194" t="s">
        <v>10</v>
      </c>
    </row>
    <row r="195" spans="1:63" ht="15" customHeight="1" x14ac:dyDescent="0.35">
      <c r="A195" t="s">
        <v>234</v>
      </c>
      <c r="B195" t="s">
        <v>235</v>
      </c>
      <c r="C195">
        <v>0.185304</v>
      </c>
      <c r="D195">
        <v>38.069099999999999</v>
      </c>
      <c r="E195">
        <v>7.8836199999999996</v>
      </c>
      <c r="F195">
        <v>4.7497599999999996E-3</v>
      </c>
      <c r="G195" t="s">
        <v>10</v>
      </c>
      <c r="H195" t="s">
        <v>10</v>
      </c>
      <c r="K195" s="6">
        <f>VLOOKUP($B195,'Egen hetvattenprod'!$B$1:$AP$500,MATCH("Summa tillförd energi:",'Egen hetvattenprod'!$B$1:$AY$1,0),FALSE)</f>
        <v>25.200000000000003</v>
      </c>
      <c r="L195" s="6">
        <f>VLOOKUP($B195,Kraftvärmeprod!$B$1:$AO$500,MATCH("Summa tillförd energi:",Kraftvärmeprod!$B$1:$AV$1,0),FALSE)</f>
        <v>232.6</v>
      </c>
      <c r="M195" s="33">
        <f>VLOOKUP($B195,'Allokerad kvv'!$B$1:$AO$500,MATCH("Summa allokerad tillförd energi:",'Allokerad kvv'!$B$1:$AV$1,0),FALSE)</f>
        <v>142.33722</v>
      </c>
      <c r="N195" s="33">
        <f>VLOOKUP($B195,'Justerad allokering'!$B$1:$AO$500,MATCH("Summa justerad allokerad tillförd energi:",'Justerad allokering'!$B$1:$AV$1,0),FALSE)</f>
        <v>0</v>
      </c>
      <c r="O195" s="6">
        <f>VLOOKUP($B195,'Slutlig allokering'!$B$2:$AL$500,MATCH("Summa justerad allokerad tillförd energi:",'Slutlig allokering'!$B$2:$AS$2,0),FALSE)</f>
        <v>142.33722</v>
      </c>
      <c r="P195" s="6">
        <f>VLOOKUP($B195,'Köpt hetvatten'!$B$1:$AP$500,MATCH("Med verkningsgrad:",'Köpt hetvatten'!$B$1:$AW$1,0),FALSE)</f>
        <v>0</v>
      </c>
      <c r="Q195" s="6">
        <f>VLOOKUP($B195,Spillvärme!$B$1:$AP$500,MATCH("Summa tillförd energi:",Spillvärme!$B$1:$AW$1,0),FALSE)</f>
        <v>40.200000000000003</v>
      </c>
      <c r="R195" s="6">
        <f>VLOOKUP($B195,Miljö!$B$1:$AP$500,MATCH("Summa tillförd energi:",Miljö!$B$1:$AW$1,0),FALSE)</f>
        <v>2.8</v>
      </c>
      <c r="S195" s="33">
        <f t="shared" si="27"/>
        <v>0</v>
      </c>
      <c r="T195" s="6" t="str">
        <f>VLOOKUP($B195,Miljö!$B$1:$AP$500,MATCH("Köpt prod.spec hetvatten",Miljö!$B$1:$AW$1,0),FALSE)</f>
        <v/>
      </c>
      <c r="U195" s="6">
        <f t="shared" si="28"/>
        <v>210.53721999999999</v>
      </c>
      <c r="V195" s="6">
        <f>VLOOKUP($B195,Leveranser!$B$1:$AP$500,MATCH("Total levererad värme",Leveranser!$B$1:$AW$1,0),FALSE)</f>
        <v>173.9</v>
      </c>
      <c r="W195" s="6">
        <f>IFERROR(VLOOKUP($B195,Miljö!$B$1:$AP$500,MATCH("Såld mängd produktionsspecifik fjärrvärme (GWh)",Miljö!$B$1:$AW$1,0),FALSE)/1,0)</f>
        <v>0</v>
      </c>
      <c r="X195" s="6"/>
      <c r="Y195" s="30">
        <f t="shared" si="29"/>
        <v>0.82598221825100571</v>
      </c>
      <c r="Z195" s="6"/>
      <c r="AA195" s="30" t="str">
        <f t="shared" si="30"/>
        <v/>
      </c>
      <c r="AC195" t="s">
        <v>10</v>
      </c>
      <c r="AD195" t="s">
        <v>20</v>
      </c>
      <c r="AE195" s="25" t="str">
        <f t="shared" ref="AE195:AE258" si="36">IF(H195="ja",IF(AND(AC195="nej",AD195&lt;&gt;"ja"),"nej","ja"),"")</f>
        <v>ja</v>
      </c>
      <c r="AF195" t="s">
        <v>20</v>
      </c>
      <c r="AG195" t="s">
        <v>20</v>
      </c>
      <c r="AM195" s="6" t="str">
        <f t="shared" ref="AM195:AM258" si="37">IF(AE195="ja","",IF(AND(C195&gt;0,C195&lt;0.9,D195&gt;0,D195&lt;100,E195&gt;0,E195&lt;50,F195&gt;-0.00000001,F195&lt;1),"ja","nej"))</f>
        <v/>
      </c>
      <c r="AO195" s="6" t="str">
        <f t="shared" si="33"/>
        <v/>
      </c>
      <c r="AQ195" s="6" t="str">
        <f t="shared" si="34"/>
        <v/>
      </c>
      <c r="AR195" s="6"/>
      <c r="AW195" t="str">
        <f t="shared" si="31"/>
        <v/>
      </c>
      <c r="AY195" s="6" t="str">
        <f t="shared" si="35"/>
        <v/>
      </c>
      <c r="BB195" s="6" t="str">
        <f t="shared" si="32"/>
        <v>Ja</v>
      </c>
      <c r="BK195" t="s">
        <v>10</v>
      </c>
    </row>
    <row r="196" spans="1:63" ht="15" customHeight="1" x14ac:dyDescent="0.35">
      <c r="A196" t="s">
        <v>236</v>
      </c>
      <c r="B196" t="s">
        <v>237</v>
      </c>
      <c r="C196">
        <v>0.17010400000000001</v>
      </c>
      <c r="D196">
        <v>84.317300000000003</v>
      </c>
      <c r="E196">
        <v>7.0723799999999999</v>
      </c>
      <c r="F196">
        <v>2.0672699999999999E-2</v>
      </c>
      <c r="G196" t="s">
        <v>14</v>
      </c>
      <c r="H196" t="s">
        <v>10</v>
      </c>
      <c r="K196" s="6">
        <f>VLOOKUP($B196,'Egen hetvattenprod'!$B$1:$AP$500,MATCH("Summa tillförd energi:",'Egen hetvattenprod'!$B$1:$AY$1,0),FALSE)</f>
        <v>143.19999999999999</v>
      </c>
      <c r="L196" s="6">
        <f>VLOOKUP($B196,Kraftvärmeprod!$B$1:$AO$500,MATCH("Summa tillförd energi:",Kraftvärmeprod!$B$1:$AV$1,0),FALSE)</f>
        <v>149.41</v>
      </c>
      <c r="M196" s="33">
        <f>VLOOKUP($B196,'Allokerad kvv'!$B$1:$AO$500,MATCH("Summa allokerad tillförd energi:",'Allokerad kvv'!$B$1:$AV$1,0),FALSE)</f>
        <v>117.484525</v>
      </c>
      <c r="N196" s="33">
        <f>VLOOKUP($B196,'Justerad allokering'!$B$1:$AO$500,MATCH("Summa justerad allokerad tillförd energi:",'Justerad allokering'!$B$1:$AV$1,0),FALSE)</f>
        <v>0</v>
      </c>
      <c r="O196" s="6">
        <f>VLOOKUP($B196,'Slutlig allokering'!$B$2:$AL$500,MATCH("Summa justerad allokerad tillförd energi:",'Slutlig allokering'!$B$2:$AS$2,0),FALSE)</f>
        <v>117.484525</v>
      </c>
      <c r="P196" s="6">
        <f>VLOOKUP($B196,'Köpt hetvatten'!$B$1:$AP$500,MATCH("Med verkningsgrad:",'Köpt hetvatten'!$B$1:$AW$1,0),FALSE)</f>
        <v>0</v>
      </c>
      <c r="Q196" s="6">
        <f>VLOOKUP($B196,Spillvärme!$B$1:$AP$500,MATCH("Summa tillförd energi:",Spillvärme!$B$1:$AW$1,0),FALSE)</f>
        <v>3.1</v>
      </c>
      <c r="R196" s="6">
        <f>VLOOKUP($B196,Miljö!$B$1:$AP$500,MATCH("Summa tillförd energi:",Miljö!$B$1:$AW$1,0),FALSE)</f>
        <v>9.5</v>
      </c>
      <c r="S196" s="33">
        <f t="shared" ref="S196:S259" si="38">IF(R196=0,0.03*V196,0)</f>
        <v>0</v>
      </c>
      <c r="T196" s="6" t="str">
        <f>VLOOKUP($B196,Miljö!$B$1:$AP$500,MATCH("Köpt prod.spec hetvatten",Miljö!$B$1:$AW$1,0),FALSE)</f>
        <v/>
      </c>
      <c r="U196" s="6">
        <f t="shared" ref="U196:U259" si="39">SUM(K196,O196:R196,T196)</f>
        <v>273.28452500000003</v>
      </c>
      <c r="V196" s="6">
        <f>VLOOKUP($B196,Leveranser!$B$1:$AP$500,MATCH("Total levererad värme",Leveranser!$B$1:$AW$1,0),FALSE)</f>
        <v>186</v>
      </c>
      <c r="W196" s="6">
        <f>IFERROR(VLOOKUP($B196,Miljö!$B$1:$AP$500,MATCH("Såld mängd produktionsspecifik fjärrvärme (GWh)",Miljö!$B$1:$AW$1,0),FALSE)/1,0)</f>
        <v>0</v>
      </c>
      <c r="X196" s="6"/>
      <c r="Y196" s="30">
        <f t="shared" ref="Y196:Y259" si="40">IFERROR(V196/U196,"")</f>
        <v>0.68060933929573941</v>
      </c>
      <c r="Z196" s="6"/>
      <c r="AA196" s="30" t="str">
        <f t="shared" ref="AA196:AA259" si="41">IF(W196=0,"",W196/V196)</f>
        <v/>
      </c>
      <c r="AC196" t="s">
        <v>10</v>
      </c>
      <c r="AD196" t="s">
        <v>20</v>
      </c>
      <c r="AE196" s="25" t="str">
        <f t="shared" si="36"/>
        <v>ja</v>
      </c>
      <c r="AF196" t="s">
        <v>20</v>
      </c>
      <c r="AG196" t="s">
        <v>20</v>
      </c>
      <c r="AM196" s="6" t="str">
        <f t="shared" si="37"/>
        <v/>
      </c>
      <c r="AO196" s="6" t="str">
        <f t="shared" si="33"/>
        <v/>
      </c>
      <c r="AQ196" s="6" t="str">
        <f t="shared" si="34"/>
        <v/>
      </c>
      <c r="AR196" s="6"/>
      <c r="AW196" t="str">
        <f t="shared" ref="AW196:AW259" si="42">IF(AE196="ja","",IF(OR(AQ196="ja",AS196="ja",AT196="ja",AU196="ja",AV196="ja"),"ja","nej"))</f>
        <v/>
      </c>
      <c r="AY196" s="6" t="str">
        <f t="shared" si="35"/>
        <v/>
      </c>
      <c r="BB196" s="6" t="str">
        <f t="shared" ref="BB196:BB259" si="43">IF(OR(AE196="ja",AY196="ja",AZ196="ja"),"Ja","Nej")</f>
        <v>Ja</v>
      </c>
      <c r="BK196" t="s">
        <v>10</v>
      </c>
    </row>
    <row r="197" spans="1:63" ht="15" customHeight="1" x14ac:dyDescent="0.35">
      <c r="A197" t="s">
        <v>236</v>
      </c>
      <c r="B197" t="s">
        <v>238</v>
      </c>
      <c r="C197">
        <v>0.13383500000000001</v>
      </c>
      <c r="D197">
        <v>24.77</v>
      </c>
      <c r="E197">
        <v>9.6790900000000004</v>
      </c>
      <c r="F197">
        <v>1.7474900000000002E-2</v>
      </c>
      <c r="G197" t="s">
        <v>14</v>
      </c>
      <c r="H197" t="s">
        <v>10</v>
      </c>
      <c r="K197" s="6">
        <f>VLOOKUP($B197,'Egen hetvattenprod'!$B$1:$AP$500,MATCH("Summa tillförd energi:",'Egen hetvattenprod'!$B$1:$AY$1,0),FALSE)</f>
        <v>23.32</v>
      </c>
      <c r="L197" s="6">
        <f>VLOOKUP($B197,Kraftvärmeprod!$B$1:$AO$500,MATCH("Summa tillförd energi:",Kraftvärmeprod!$B$1:$AV$1,0),FALSE)</f>
        <v>0</v>
      </c>
      <c r="M197" s="33">
        <f>VLOOKUP($B197,'Allokerad kvv'!$B$1:$AO$500,MATCH("Summa allokerad tillförd energi:",'Allokerad kvv'!$B$1:$AV$1,0),FALSE)</f>
        <v>0</v>
      </c>
      <c r="N197" s="33">
        <f>VLOOKUP($B197,'Justerad allokering'!$B$1:$AO$500,MATCH("Summa justerad allokerad tillförd energi:",'Justerad allokering'!$B$1:$AV$1,0),FALSE)</f>
        <v>0</v>
      </c>
      <c r="O197" s="6">
        <f>VLOOKUP($B197,'Slutlig allokering'!$B$2:$AL$500,MATCH("Summa justerad allokerad tillförd energi:",'Slutlig allokering'!$B$2:$AS$2,0),FALSE)</f>
        <v>0</v>
      </c>
      <c r="P197" s="6">
        <f>VLOOKUP($B197,'Köpt hetvatten'!$B$1:$AP$500,MATCH("Med verkningsgrad:",'Köpt hetvatten'!$B$1:$AW$1,0),FALSE)</f>
        <v>0</v>
      </c>
      <c r="Q197" s="6">
        <f>VLOOKUP($B197,Spillvärme!$B$1:$AP$500,MATCH("Summa tillförd energi:",Spillvärme!$B$1:$AW$1,0),FALSE)</f>
        <v>0</v>
      </c>
      <c r="R197" s="6">
        <f>VLOOKUP($B197,Miljö!$B$1:$AP$500,MATCH("Summa tillförd energi:",Miljö!$B$1:$AW$1,0),FALSE)</f>
        <v>0.6</v>
      </c>
      <c r="S197" s="33">
        <f t="shared" si="38"/>
        <v>0</v>
      </c>
      <c r="T197" s="6" t="str">
        <f>VLOOKUP($B197,Miljö!$B$1:$AP$500,MATCH("Köpt prod.spec hetvatten",Miljö!$B$1:$AW$1,0),FALSE)</f>
        <v/>
      </c>
      <c r="U197" s="6">
        <f t="shared" si="39"/>
        <v>23.92</v>
      </c>
      <c r="V197" s="6">
        <f>VLOOKUP($B197,Leveranser!$B$1:$AP$500,MATCH("Total levererad värme",Leveranser!$B$1:$AW$1,0),FALSE)</f>
        <v>17</v>
      </c>
      <c r="W197" s="6">
        <f>IFERROR(VLOOKUP($B197,Miljö!$B$1:$AP$500,MATCH("Såld mängd produktionsspecifik fjärrvärme (GWh)",Miljö!$B$1:$AW$1,0),FALSE)/1,0)</f>
        <v>0</v>
      </c>
      <c r="X197" s="6"/>
      <c r="Y197" s="30">
        <f t="shared" si="40"/>
        <v>0.71070234113712372</v>
      </c>
      <c r="Z197" s="6"/>
      <c r="AA197" s="30" t="str">
        <f t="shared" si="41"/>
        <v/>
      </c>
      <c r="AC197" t="s">
        <v>10</v>
      </c>
      <c r="AD197" t="s">
        <v>20</v>
      </c>
      <c r="AE197" s="25" t="str">
        <f t="shared" si="36"/>
        <v>ja</v>
      </c>
      <c r="AF197" t="s">
        <v>20</v>
      </c>
      <c r="AG197" t="s">
        <v>20</v>
      </c>
      <c r="AM197" s="6" t="str">
        <f t="shared" si="37"/>
        <v/>
      </c>
      <c r="AO197" s="6" t="str">
        <f t="shared" ref="AO197:AO260" si="44">IF(AE197="ja","",IF(AND(Y197&gt;0.6,Y197&lt;1.1),"ja","nej"))</f>
        <v/>
      </c>
      <c r="AQ197" s="6" t="str">
        <f t="shared" ref="AQ197:AQ260" si="45">IF(V197&gt;0,IF(W197/V197&gt;0.9,"Ja",""),"")</f>
        <v/>
      </c>
      <c r="AR197" s="6"/>
      <c r="AW197" t="str">
        <f t="shared" si="42"/>
        <v/>
      </c>
      <c r="AY197" s="6" t="str">
        <f t="shared" ref="AY197:AY260" si="46">IF(AE197="ja","",IF(AND(AM197="ja",AO197="ja",AW197="nej"),"ja","nej"))</f>
        <v/>
      </c>
      <c r="BB197" s="6" t="str">
        <f t="shared" si="43"/>
        <v>Ja</v>
      </c>
      <c r="BK197" t="s">
        <v>10</v>
      </c>
    </row>
    <row r="198" spans="1:63" ht="15" customHeight="1" x14ac:dyDescent="0.35">
      <c r="A198" t="s">
        <v>239</v>
      </c>
      <c r="B198" t="s">
        <v>240</v>
      </c>
      <c r="C198">
        <v>0.239783</v>
      </c>
      <c r="D198">
        <v>45.470599999999997</v>
      </c>
      <c r="E198">
        <v>8.8726299999999991</v>
      </c>
      <c r="F198">
        <v>0.19478200000000001</v>
      </c>
      <c r="G198" t="s">
        <v>10</v>
      </c>
      <c r="H198" t="s">
        <v>10</v>
      </c>
      <c r="K198" s="6">
        <f>VLOOKUP($B198,'Egen hetvattenprod'!$B$1:$AP$500,MATCH("Summa tillförd energi:",'Egen hetvattenprod'!$B$1:$AY$1,0),FALSE)</f>
        <v>10.933999999999999</v>
      </c>
      <c r="L198" s="6">
        <f>VLOOKUP($B198,Kraftvärmeprod!$B$1:$AO$500,MATCH("Summa tillförd energi:",Kraftvärmeprod!$B$1:$AV$1,0),FALSE)</f>
        <v>0</v>
      </c>
      <c r="M198" s="33">
        <f>VLOOKUP($B198,'Allokerad kvv'!$B$1:$AO$500,MATCH("Summa allokerad tillförd energi:",'Allokerad kvv'!$B$1:$AV$1,0),FALSE)</f>
        <v>0</v>
      </c>
      <c r="N198" s="33">
        <f>VLOOKUP($B198,'Justerad allokering'!$B$1:$AO$500,MATCH("Summa justerad allokerad tillförd energi:",'Justerad allokering'!$B$1:$AV$1,0),FALSE)</f>
        <v>0</v>
      </c>
      <c r="O198" s="6">
        <f>VLOOKUP($B198,'Slutlig allokering'!$B$2:$AL$500,MATCH("Summa justerad allokerad tillförd energi:",'Slutlig allokering'!$B$2:$AS$2,0),FALSE)</f>
        <v>0</v>
      </c>
      <c r="P198" s="6">
        <f>VLOOKUP($B198,'Köpt hetvatten'!$B$1:$AP$500,MATCH("Med verkningsgrad:",'Köpt hetvatten'!$B$1:$AW$1,0),FALSE)</f>
        <v>0</v>
      </c>
      <c r="Q198" s="6">
        <f>VLOOKUP($B198,Spillvärme!$B$1:$AP$500,MATCH("Summa tillförd energi:",Spillvärme!$B$1:$AW$1,0),FALSE)</f>
        <v>41.712000000000003</v>
      </c>
      <c r="R198" s="6">
        <f>VLOOKUP($B198,Miljö!$B$1:$AP$500,MATCH("Summa tillförd energi:",Miljö!$B$1:$AW$1,0),FALSE)</f>
        <v>0.36199999999999999</v>
      </c>
      <c r="S198" s="33">
        <f t="shared" si="38"/>
        <v>0</v>
      </c>
      <c r="T198" s="6" t="str">
        <f>VLOOKUP($B198,Miljö!$B$1:$AP$500,MATCH("Köpt prod.spec hetvatten",Miljö!$B$1:$AW$1,0),FALSE)</f>
        <v/>
      </c>
      <c r="U198" s="6">
        <f t="shared" si="39"/>
        <v>53.008000000000003</v>
      </c>
      <c r="V198" s="6">
        <f>VLOOKUP($B198,Leveranser!$B$1:$AP$500,MATCH("Total levererad värme",Leveranser!$B$1:$AW$1,0),FALSE)</f>
        <v>47.036999999999999</v>
      </c>
      <c r="W198" s="6">
        <f>IFERROR(VLOOKUP($B198,Miljö!$B$1:$AP$500,MATCH("Såld mängd produktionsspecifik fjärrvärme (GWh)",Miljö!$B$1:$AW$1,0),FALSE)/1,0)</f>
        <v>0</v>
      </c>
      <c r="X198" s="6"/>
      <c r="Y198" s="30">
        <f t="shared" si="40"/>
        <v>0.88735662541503169</v>
      </c>
      <c r="Z198" s="6"/>
      <c r="AA198" s="30" t="str">
        <f t="shared" si="41"/>
        <v/>
      </c>
      <c r="AC198" t="s">
        <v>10</v>
      </c>
      <c r="AD198" t="s">
        <v>20</v>
      </c>
      <c r="AE198" s="25" t="str">
        <f t="shared" si="36"/>
        <v>ja</v>
      </c>
      <c r="AF198" t="s">
        <v>20</v>
      </c>
      <c r="AG198" t="s">
        <v>20</v>
      </c>
      <c r="AM198" s="6" t="str">
        <f t="shared" si="37"/>
        <v/>
      </c>
      <c r="AO198" s="6" t="str">
        <f t="shared" si="44"/>
        <v/>
      </c>
      <c r="AQ198" s="6" t="str">
        <f t="shared" si="45"/>
        <v/>
      </c>
      <c r="AR198" s="6"/>
      <c r="AW198" t="str">
        <f t="shared" si="42"/>
        <v/>
      </c>
      <c r="AY198" s="6" t="str">
        <f t="shared" si="46"/>
        <v/>
      </c>
      <c r="BB198" s="6" t="str">
        <f t="shared" si="43"/>
        <v>Ja</v>
      </c>
      <c r="BK198" t="s">
        <v>10</v>
      </c>
    </row>
    <row r="199" spans="1:63" ht="15" customHeight="1" x14ac:dyDescent="0.35">
      <c r="A199" t="s">
        <v>241</v>
      </c>
      <c r="B199" t="s">
        <v>242</v>
      </c>
      <c r="C199">
        <v>0.104029</v>
      </c>
      <c r="D199">
        <v>11.401999999999999</v>
      </c>
      <c r="E199">
        <v>9.9763699999999993</v>
      </c>
      <c r="F199">
        <v>1.93798E-3</v>
      </c>
      <c r="G199" t="s">
        <v>14</v>
      </c>
      <c r="H199" t="s">
        <v>10</v>
      </c>
      <c r="K199" s="6">
        <f>VLOOKUP($B199,'Egen hetvattenprod'!$B$1:$AP$500,MATCH("Summa tillförd energi:",'Egen hetvattenprod'!$B$1:$AY$1,0),FALSE)</f>
        <v>50.6</v>
      </c>
      <c r="L199" s="6">
        <f>VLOOKUP($B199,Kraftvärmeprod!$B$1:$AO$500,MATCH("Summa tillförd energi:",Kraftvärmeprod!$B$1:$AV$1,0),FALSE)</f>
        <v>0</v>
      </c>
      <c r="M199" s="33">
        <f>VLOOKUP($B199,'Allokerad kvv'!$B$1:$AO$500,MATCH("Summa allokerad tillförd energi:",'Allokerad kvv'!$B$1:$AV$1,0),FALSE)</f>
        <v>0</v>
      </c>
      <c r="N199" s="33">
        <f>VLOOKUP($B199,'Justerad allokering'!$B$1:$AO$500,MATCH("Summa justerad allokerad tillförd energi:",'Justerad allokering'!$B$1:$AV$1,0),FALSE)</f>
        <v>0</v>
      </c>
      <c r="O199" s="6">
        <f>VLOOKUP($B199,'Slutlig allokering'!$B$2:$AL$500,MATCH("Summa justerad allokerad tillförd energi:",'Slutlig allokering'!$B$2:$AS$2,0),FALSE)</f>
        <v>0</v>
      </c>
      <c r="P199" s="6">
        <f>VLOOKUP($B199,'Köpt hetvatten'!$B$1:$AP$500,MATCH("Med verkningsgrad:",'Köpt hetvatten'!$B$1:$AW$1,0),FALSE)</f>
        <v>0</v>
      </c>
      <c r="Q199" s="6">
        <f>VLOOKUP($B199,Spillvärme!$B$1:$AP$500,MATCH("Summa tillförd energi:",Spillvärme!$B$1:$AW$1,0),FALSE)</f>
        <v>0</v>
      </c>
      <c r="R199" s="6">
        <f>VLOOKUP($B199,Miljö!$B$1:$AP$500,MATCH("Summa tillförd energi:",Miljö!$B$1:$AW$1,0),FALSE)</f>
        <v>1</v>
      </c>
      <c r="S199" s="33">
        <f t="shared" si="38"/>
        <v>0</v>
      </c>
      <c r="T199" s="6" t="str">
        <f>VLOOKUP($B199,Miljö!$B$1:$AP$500,MATCH("Köpt prod.spec hetvatten",Miljö!$B$1:$AW$1,0),FALSE)</f>
        <v/>
      </c>
      <c r="U199" s="6">
        <f t="shared" si="39"/>
        <v>51.6</v>
      </c>
      <c r="V199" s="6">
        <f>VLOOKUP($B199,Leveranser!$B$1:$AP$500,MATCH("Total levererad värme",Leveranser!$B$1:$AW$1,0),FALSE)</f>
        <v>35</v>
      </c>
      <c r="W199" s="6">
        <f>IFERROR(VLOOKUP($B199,Miljö!$B$1:$AP$500,MATCH("Såld mängd produktionsspecifik fjärrvärme (GWh)",Miljö!$B$1:$AW$1,0),FALSE)/1,0)</f>
        <v>0</v>
      </c>
      <c r="X199" s="6"/>
      <c r="Y199" s="30">
        <f t="shared" si="40"/>
        <v>0.67829457364341084</v>
      </c>
      <c r="Z199" s="6"/>
      <c r="AA199" s="30" t="str">
        <f t="shared" si="41"/>
        <v/>
      </c>
      <c r="AC199" t="s">
        <v>20</v>
      </c>
      <c r="AD199" t="s">
        <v>10</v>
      </c>
      <c r="AE199" s="25" t="str">
        <f t="shared" si="36"/>
        <v>ja</v>
      </c>
      <c r="AF199" t="s">
        <v>20</v>
      </c>
      <c r="AG199" t="s">
        <v>20</v>
      </c>
      <c r="AM199" s="6" t="str">
        <f t="shared" si="37"/>
        <v/>
      </c>
      <c r="AO199" s="6" t="str">
        <f t="shared" si="44"/>
        <v/>
      </c>
      <c r="AQ199" s="6" t="str">
        <f t="shared" si="45"/>
        <v/>
      </c>
      <c r="AR199" s="6"/>
      <c r="AW199" t="str">
        <f t="shared" si="42"/>
        <v/>
      </c>
      <c r="AY199" s="6" t="str">
        <f t="shared" si="46"/>
        <v/>
      </c>
      <c r="BB199" s="6" t="str">
        <f t="shared" si="43"/>
        <v>Ja</v>
      </c>
      <c r="BK199" t="s">
        <v>10</v>
      </c>
    </row>
    <row r="200" spans="1:63" ht="15" customHeight="1" x14ac:dyDescent="0.35">
      <c r="A200" t="s">
        <v>243</v>
      </c>
      <c r="B200" t="s">
        <v>244</v>
      </c>
      <c r="C200">
        <v>0</v>
      </c>
      <c r="D200">
        <v>0</v>
      </c>
      <c r="E200">
        <v>0</v>
      </c>
      <c r="F200">
        <v>0</v>
      </c>
      <c r="G200" t="s">
        <v>14</v>
      </c>
      <c r="H200" t="s">
        <v>14</v>
      </c>
      <c r="K200" s="6">
        <f>VLOOKUP($B200,'Egen hetvattenprod'!$B$1:$AP$500,MATCH("Summa tillförd energi:",'Egen hetvattenprod'!$B$1:$AY$1,0),FALSE)</f>
        <v>0</v>
      </c>
      <c r="L200" s="6">
        <f>VLOOKUP($B200,Kraftvärmeprod!$B$1:$AO$500,MATCH("Summa tillförd energi:",Kraftvärmeprod!$B$1:$AV$1,0),FALSE)</f>
        <v>0</v>
      </c>
      <c r="M200" s="33">
        <f>VLOOKUP($B200,'Allokerad kvv'!$B$1:$AO$500,MATCH("Summa allokerad tillförd energi:",'Allokerad kvv'!$B$1:$AV$1,0),FALSE)</f>
        <v>0</v>
      </c>
      <c r="N200" s="33">
        <f>VLOOKUP($B200,'Justerad allokering'!$B$1:$AO$500,MATCH("Summa justerad allokerad tillförd energi:",'Justerad allokering'!$B$1:$AV$1,0),FALSE)</f>
        <v>0</v>
      </c>
      <c r="O200" s="6">
        <f>VLOOKUP($B200,'Slutlig allokering'!$B$2:$AL$500,MATCH("Summa justerad allokerad tillförd energi:",'Slutlig allokering'!$B$2:$AS$2,0),FALSE)</f>
        <v>0</v>
      </c>
      <c r="P200" s="6">
        <f>VLOOKUP($B200,'Köpt hetvatten'!$B$1:$AP$500,MATCH("Med verkningsgrad:",'Köpt hetvatten'!$B$1:$AW$1,0),FALSE)</f>
        <v>0</v>
      </c>
      <c r="Q200" s="6">
        <f>VLOOKUP($B200,Spillvärme!$B$1:$AP$500,MATCH("Summa tillförd energi:",Spillvärme!$B$1:$AW$1,0),FALSE)</f>
        <v>0</v>
      </c>
      <c r="R200" s="6">
        <f>VLOOKUP($B200,Miljö!$B$1:$AP$500,MATCH("Summa tillförd energi:",Miljö!$B$1:$AW$1,0),FALSE)</f>
        <v>0</v>
      </c>
      <c r="S200" s="33">
        <f t="shared" si="38"/>
        <v>0</v>
      </c>
      <c r="T200" s="6" t="str">
        <f>VLOOKUP($B200,Miljö!$B$1:$AP$500,MATCH("Köpt prod.spec hetvatten",Miljö!$B$1:$AW$1,0),FALSE)</f>
        <v/>
      </c>
      <c r="U200" s="6">
        <f t="shared" si="39"/>
        <v>0</v>
      </c>
      <c r="V200" s="6">
        <f>VLOOKUP($B200,Leveranser!$B$1:$AP$500,MATCH("Total levererad värme",Leveranser!$B$1:$AW$1,0),FALSE)</f>
        <v>0</v>
      </c>
      <c r="W200" s="6">
        <f>IFERROR(VLOOKUP($B200,Miljö!$B$1:$AP$500,MATCH("Såld mängd produktionsspecifik fjärrvärme (GWh)",Miljö!$B$1:$AW$1,0),FALSE)/1,0)</f>
        <v>0</v>
      </c>
      <c r="X200" s="6"/>
      <c r="Y200" s="30" t="str">
        <f t="shared" si="40"/>
        <v/>
      </c>
      <c r="Z200" s="6"/>
      <c r="AA200" s="30" t="str">
        <f t="shared" si="41"/>
        <v/>
      </c>
      <c r="AC200" t="s">
        <v>20</v>
      </c>
      <c r="AD200" t="s">
        <v>20</v>
      </c>
      <c r="AE200" s="25" t="str">
        <f t="shared" si="36"/>
        <v/>
      </c>
      <c r="AF200" t="s">
        <v>20</v>
      </c>
      <c r="AG200" t="s">
        <v>20</v>
      </c>
      <c r="AM200" s="6" t="str">
        <f t="shared" si="37"/>
        <v>nej</v>
      </c>
      <c r="AO200" s="6" t="str">
        <f t="shared" si="44"/>
        <v>nej</v>
      </c>
      <c r="AQ200" s="6" t="str">
        <f t="shared" si="45"/>
        <v/>
      </c>
      <c r="AR200" s="6"/>
      <c r="AW200" t="str">
        <f t="shared" si="42"/>
        <v>nej</v>
      </c>
      <c r="AY200" s="6" t="str">
        <f t="shared" si="46"/>
        <v>nej</v>
      </c>
      <c r="BB200" s="6" t="str">
        <f t="shared" si="43"/>
        <v>Nej</v>
      </c>
      <c r="BK200" t="s">
        <v>14</v>
      </c>
    </row>
    <row r="201" spans="1:63" ht="15" customHeight="1" x14ac:dyDescent="0.35">
      <c r="A201" t="s">
        <v>243</v>
      </c>
      <c r="B201" t="s">
        <v>245</v>
      </c>
      <c r="C201">
        <v>0.155194</v>
      </c>
      <c r="D201">
        <v>18.698699999999999</v>
      </c>
      <c r="E201">
        <v>11.721</v>
      </c>
      <c r="F201">
        <v>2.2386799999999998E-2</v>
      </c>
      <c r="G201" t="s">
        <v>10</v>
      </c>
      <c r="H201" t="s">
        <v>10</v>
      </c>
      <c r="K201" s="6">
        <f>VLOOKUP($B201,'Egen hetvattenprod'!$B$1:$AP$500,MATCH("Summa tillförd energi:",'Egen hetvattenprod'!$B$1:$AY$1,0),FALSE)</f>
        <v>8.26</v>
      </c>
      <c r="L201" s="6">
        <f>VLOOKUP($B201,Kraftvärmeprod!$B$1:$AO$500,MATCH("Summa tillförd energi:",Kraftvärmeprod!$B$1:$AV$1,0),FALSE)</f>
        <v>0</v>
      </c>
      <c r="M201" s="33">
        <f>VLOOKUP($B201,'Allokerad kvv'!$B$1:$AO$500,MATCH("Summa allokerad tillförd energi:",'Allokerad kvv'!$B$1:$AV$1,0),FALSE)</f>
        <v>0</v>
      </c>
      <c r="N201" s="33">
        <f>VLOOKUP($B201,'Justerad allokering'!$B$1:$AO$500,MATCH("Summa justerad allokerad tillförd energi:",'Justerad allokering'!$B$1:$AV$1,0),FALSE)</f>
        <v>0</v>
      </c>
      <c r="O201" s="6">
        <f>VLOOKUP($B201,'Slutlig allokering'!$B$2:$AL$500,MATCH("Summa justerad allokerad tillförd energi:",'Slutlig allokering'!$B$2:$AS$2,0),FALSE)</f>
        <v>0</v>
      </c>
      <c r="P201" s="6">
        <f>VLOOKUP($B201,'Köpt hetvatten'!$B$1:$AP$500,MATCH("Med verkningsgrad:",'Köpt hetvatten'!$B$1:$AW$1,0),FALSE)</f>
        <v>18.588235294117649</v>
      </c>
      <c r="Q201" s="6">
        <f>VLOOKUP($B201,Spillvärme!$B$1:$AP$500,MATCH("Summa tillförd energi:",Spillvärme!$B$1:$AW$1,0),FALSE)</f>
        <v>0</v>
      </c>
      <c r="R201" s="6">
        <f>VLOOKUP($B201,Miljö!$B$1:$AP$500,MATCH("Summa tillförd energi:",Miljö!$B$1:$AW$1,0),FALSE)</f>
        <v>0.4</v>
      </c>
      <c r="S201" s="33">
        <f t="shared" si="38"/>
        <v>0</v>
      </c>
      <c r="T201" s="6" t="str">
        <f>VLOOKUP($B201,Miljö!$B$1:$AP$500,MATCH("Köpt prod.spec hetvatten",Miljö!$B$1:$AW$1,0),FALSE)</f>
        <v/>
      </c>
      <c r="U201" s="6">
        <f t="shared" si="39"/>
        <v>27.248235294117649</v>
      </c>
      <c r="V201" s="6">
        <f>VLOOKUP($B201,Leveranser!$B$1:$AP$500,MATCH("Total levererad värme",Leveranser!$B$1:$AW$1,0),FALSE)</f>
        <v>20.07</v>
      </c>
      <c r="W201" s="6">
        <f>IFERROR(VLOOKUP($B201,Miljö!$B$1:$AP$500,MATCH("Såld mängd produktionsspecifik fjärrvärme (GWh)",Miljö!$B$1:$AW$1,0),FALSE)/1,0)</f>
        <v>0</v>
      </c>
      <c r="X201" s="6"/>
      <c r="Y201" s="30">
        <f t="shared" si="40"/>
        <v>0.73656146107681009</v>
      </c>
      <c r="Z201" s="6"/>
      <c r="AA201" s="30" t="str">
        <f t="shared" si="41"/>
        <v/>
      </c>
      <c r="AC201" t="s">
        <v>10</v>
      </c>
      <c r="AD201" t="s">
        <v>20</v>
      </c>
      <c r="AE201" s="25" t="str">
        <f t="shared" si="36"/>
        <v>ja</v>
      </c>
      <c r="AF201" t="s">
        <v>20</v>
      </c>
      <c r="AG201" t="s">
        <v>20</v>
      </c>
      <c r="AM201" s="6" t="str">
        <f t="shared" si="37"/>
        <v/>
      </c>
      <c r="AO201" s="6" t="str">
        <f t="shared" si="44"/>
        <v/>
      </c>
      <c r="AQ201" s="6" t="str">
        <f t="shared" si="45"/>
        <v/>
      </c>
      <c r="AR201" s="6"/>
      <c r="AW201" t="str">
        <f t="shared" si="42"/>
        <v/>
      </c>
      <c r="AY201" s="6" t="str">
        <f t="shared" si="46"/>
        <v/>
      </c>
      <c r="BB201" s="6" t="str">
        <f t="shared" si="43"/>
        <v>Ja</v>
      </c>
      <c r="BK201" t="s">
        <v>10</v>
      </c>
    </row>
    <row r="202" spans="1:63" ht="15" customHeight="1" x14ac:dyDescent="0.35">
      <c r="A202" t="s">
        <v>243</v>
      </c>
      <c r="B202" t="s">
        <v>246</v>
      </c>
      <c r="C202">
        <v>0.20206099999999999</v>
      </c>
      <c r="D202">
        <v>30.314499999999999</v>
      </c>
      <c r="E202">
        <v>12.2599</v>
      </c>
      <c r="F202">
        <v>4.4404800000000001E-2</v>
      </c>
      <c r="G202" t="s">
        <v>10</v>
      </c>
      <c r="H202" t="s">
        <v>10</v>
      </c>
      <c r="K202" s="6">
        <f>VLOOKUP($B202,'Egen hetvattenprod'!$B$1:$AP$500,MATCH("Summa tillförd energi:",'Egen hetvattenprod'!$B$1:$AY$1,0),FALSE)</f>
        <v>82</v>
      </c>
      <c r="L202" s="6">
        <f>VLOOKUP($B202,Kraftvärmeprod!$B$1:$AO$500,MATCH("Summa tillförd energi:",Kraftvärmeprod!$B$1:$AV$1,0),FALSE)</f>
        <v>0</v>
      </c>
      <c r="M202" s="33">
        <f>VLOOKUP($B202,'Allokerad kvv'!$B$1:$AO$500,MATCH("Summa allokerad tillförd energi:",'Allokerad kvv'!$B$1:$AV$1,0),FALSE)</f>
        <v>0</v>
      </c>
      <c r="N202" s="33">
        <f>VLOOKUP($B202,'Justerad allokering'!$B$1:$AO$500,MATCH("Summa justerad allokerad tillförd energi:",'Justerad allokering'!$B$1:$AV$1,0),FALSE)</f>
        <v>0</v>
      </c>
      <c r="O202" s="6">
        <f>VLOOKUP($B202,'Slutlig allokering'!$B$2:$AL$500,MATCH("Summa justerad allokerad tillförd energi:",'Slutlig allokering'!$B$2:$AS$2,0),FALSE)</f>
        <v>0</v>
      </c>
      <c r="P202" s="6">
        <f>VLOOKUP($B202,'Köpt hetvatten'!$B$1:$AP$500,MATCH("Med verkningsgrad:",'Köpt hetvatten'!$B$1:$AW$1,0),FALSE)</f>
        <v>0</v>
      </c>
      <c r="Q202" s="6">
        <f>VLOOKUP($B202,Spillvärme!$B$1:$AP$500,MATCH("Summa tillförd energi:",Spillvärme!$B$1:$AW$1,0),FALSE)</f>
        <v>0</v>
      </c>
      <c r="R202" s="6">
        <f>VLOOKUP($B202,Miljö!$B$1:$AP$500,MATCH("Summa tillförd energi:",Miljö!$B$1:$AW$1,0),FALSE)</f>
        <v>2</v>
      </c>
      <c r="S202" s="33">
        <f t="shared" si="38"/>
        <v>0</v>
      </c>
      <c r="T202" s="6" t="str">
        <f>VLOOKUP($B202,Miljö!$B$1:$AP$500,MATCH("Köpt prod.spec hetvatten",Miljö!$B$1:$AW$1,0),FALSE)</f>
        <v/>
      </c>
      <c r="U202" s="6">
        <f t="shared" si="39"/>
        <v>84</v>
      </c>
      <c r="V202" s="6">
        <f>VLOOKUP($B202,Leveranser!$B$1:$AP$500,MATCH("Total levererad värme",Leveranser!$B$1:$AW$1,0),FALSE)</f>
        <v>54.3</v>
      </c>
      <c r="W202" s="6">
        <f>IFERROR(VLOOKUP($B202,Miljö!$B$1:$AP$500,MATCH("Såld mängd produktionsspecifik fjärrvärme (GWh)",Miljö!$B$1:$AW$1,0),FALSE)/1,0)</f>
        <v>0</v>
      </c>
      <c r="X202" s="6"/>
      <c r="Y202" s="30">
        <f t="shared" si="40"/>
        <v>0.64642857142857135</v>
      </c>
      <c r="Z202" s="6"/>
      <c r="AA202" s="30" t="str">
        <f t="shared" si="41"/>
        <v/>
      </c>
      <c r="AC202" t="s">
        <v>10</v>
      </c>
      <c r="AD202" t="s">
        <v>20</v>
      </c>
      <c r="AE202" s="25" t="str">
        <f t="shared" si="36"/>
        <v>ja</v>
      </c>
      <c r="AF202" t="s">
        <v>20</v>
      </c>
      <c r="AG202" t="s">
        <v>20</v>
      </c>
      <c r="AM202" s="6" t="str">
        <f t="shared" si="37"/>
        <v/>
      </c>
      <c r="AO202" s="6" t="str">
        <f t="shared" si="44"/>
        <v/>
      </c>
      <c r="AQ202" s="6" t="str">
        <f t="shared" si="45"/>
        <v/>
      </c>
      <c r="AR202" s="6"/>
      <c r="AW202" t="str">
        <f t="shared" si="42"/>
        <v/>
      </c>
      <c r="AY202" s="6" t="str">
        <f t="shared" si="46"/>
        <v/>
      </c>
      <c r="BB202" s="6" t="str">
        <f t="shared" si="43"/>
        <v>Ja</v>
      </c>
      <c r="BK202" t="s">
        <v>10</v>
      </c>
    </row>
    <row r="203" spans="1:63" ht="15" customHeight="1" x14ac:dyDescent="0.35">
      <c r="A203" t="s">
        <v>243</v>
      </c>
      <c r="B203" t="s">
        <v>247</v>
      </c>
      <c r="C203">
        <v>0.142373</v>
      </c>
      <c r="D203">
        <v>36.120100000000001</v>
      </c>
      <c r="E203">
        <v>7.4199000000000002</v>
      </c>
      <c r="F203">
        <v>6.9916099999999997E-3</v>
      </c>
      <c r="G203" t="s">
        <v>14</v>
      </c>
      <c r="H203" t="s">
        <v>10</v>
      </c>
      <c r="K203" s="6">
        <f>VLOOKUP($B203,'Egen hetvattenprod'!$B$1:$AP$500,MATCH("Summa tillförd energi:",'Egen hetvattenprod'!$B$1:$AY$1,0),FALSE)</f>
        <v>89</v>
      </c>
      <c r="L203" s="6">
        <f>VLOOKUP($B203,Kraftvärmeprod!$B$1:$AO$500,MATCH("Summa tillförd energi:",Kraftvärmeprod!$B$1:$AV$1,0),FALSE)</f>
        <v>787</v>
      </c>
      <c r="M203" s="33">
        <f>VLOOKUP($B203,'Allokerad kvv'!$B$1:$AO$500,MATCH("Summa allokerad tillförd energi:",'Allokerad kvv'!$B$1:$AV$1,0),FALSE)</f>
        <v>462.57100000000003</v>
      </c>
      <c r="N203" s="33">
        <f>VLOOKUP($B203,'Justerad allokering'!$B$1:$AO$500,MATCH("Summa justerad allokerad tillförd energi:",'Justerad allokering'!$B$1:$AV$1,0),FALSE)</f>
        <v>0</v>
      </c>
      <c r="O203" s="6">
        <f>VLOOKUP($B203,'Slutlig allokering'!$B$2:$AL$500,MATCH("Summa justerad allokerad tillförd energi:",'Slutlig allokering'!$B$2:$AS$2,0),FALSE)</f>
        <v>462.57100000000003</v>
      </c>
      <c r="P203" s="6">
        <f>VLOOKUP($B203,'Köpt hetvatten'!$B$1:$AP$500,MATCH("Med verkningsgrad:",'Köpt hetvatten'!$B$1:$AW$1,0),FALSE)</f>
        <v>9.4117647058823539E-3</v>
      </c>
      <c r="Q203" s="6">
        <f>VLOOKUP($B203,Spillvärme!$B$1:$AP$500,MATCH("Summa tillförd energi:",Spillvärme!$B$1:$AW$1,0),FALSE)</f>
        <v>4.5999999999999996</v>
      </c>
      <c r="R203" s="6">
        <f>VLOOKUP($B203,Miljö!$B$1:$AP$500,MATCH("Summa tillförd energi:",Miljö!$B$1:$AW$1,0),FALSE)</f>
        <v>0</v>
      </c>
      <c r="S203" s="33">
        <f t="shared" si="38"/>
        <v>15.933</v>
      </c>
      <c r="T203" s="6" t="str">
        <f>VLOOKUP($B203,Miljö!$B$1:$AP$500,MATCH("Köpt prod.spec hetvatten",Miljö!$B$1:$AW$1,0),FALSE)</f>
        <v/>
      </c>
      <c r="U203" s="6">
        <f t="shared" si="39"/>
        <v>556.18041176470592</v>
      </c>
      <c r="V203" s="6">
        <f>VLOOKUP($B203,Leveranser!$B$1:$AP$500,MATCH("Total levererad värme",Leveranser!$B$1:$AW$1,0),FALSE)</f>
        <v>531.1</v>
      </c>
      <c r="W203" s="6">
        <f>IFERROR(VLOOKUP($B203,Miljö!$B$1:$AP$500,MATCH("Såld mängd produktionsspecifik fjärrvärme (GWh)",Miljö!$B$1:$AW$1,0),FALSE)/1,0)</f>
        <v>0</v>
      </c>
      <c r="X203" s="6"/>
      <c r="Y203" s="30">
        <f t="shared" si="40"/>
        <v>0.95490597792696763</v>
      </c>
      <c r="Z203" s="6"/>
      <c r="AA203" s="30" t="str">
        <f t="shared" si="41"/>
        <v/>
      </c>
      <c r="AC203" t="s">
        <v>1095</v>
      </c>
      <c r="AD203" t="s">
        <v>10</v>
      </c>
      <c r="AE203" s="25" t="str">
        <f t="shared" si="36"/>
        <v>ja</v>
      </c>
      <c r="AF203" t="s">
        <v>20</v>
      </c>
      <c r="AG203" t="s">
        <v>20</v>
      </c>
      <c r="AM203" s="6" t="str">
        <f t="shared" si="37"/>
        <v/>
      </c>
      <c r="AO203" s="6" t="str">
        <f t="shared" si="44"/>
        <v/>
      </c>
      <c r="AQ203" s="6" t="str">
        <f t="shared" si="45"/>
        <v/>
      </c>
      <c r="AR203" s="6"/>
      <c r="AW203" t="str">
        <f t="shared" si="42"/>
        <v/>
      </c>
      <c r="AY203" s="6" t="str">
        <f t="shared" si="46"/>
        <v/>
      </c>
      <c r="BB203" s="6" t="str">
        <f t="shared" si="43"/>
        <v>Ja</v>
      </c>
      <c r="BK203" t="s">
        <v>10</v>
      </c>
    </row>
    <row r="204" spans="1:63" ht="15" customHeight="1" x14ac:dyDescent="0.35">
      <c r="A204" t="s">
        <v>248</v>
      </c>
      <c r="B204" t="s">
        <v>249</v>
      </c>
      <c r="C204">
        <v>0.30847799999999997</v>
      </c>
      <c r="D204">
        <v>26.569700000000001</v>
      </c>
      <c r="E204">
        <v>24.661000000000001</v>
      </c>
      <c r="F204">
        <v>3.1482499999999997E-2</v>
      </c>
      <c r="G204" t="s">
        <v>14</v>
      </c>
      <c r="H204" t="s">
        <v>10</v>
      </c>
      <c r="K204" s="6">
        <f>VLOOKUP($B204,'Egen hetvattenprod'!$B$1:$AP$500,MATCH("Summa tillförd energi:",'Egen hetvattenprod'!$B$1:$AY$1,0),FALSE)</f>
        <v>6.84</v>
      </c>
      <c r="L204" s="6">
        <f>VLOOKUP($B204,Kraftvärmeprod!$B$1:$AO$500,MATCH("Summa tillförd energi:",Kraftvärmeprod!$B$1:$AV$1,0),FALSE)</f>
        <v>0</v>
      </c>
      <c r="M204" s="33">
        <f>VLOOKUP($B204,'Allokerad kvv'!$B$1:$AO$500,MATCH("Summa allokerad tillförd energi:",'Allokerad kvv'!$B$1:$AV$1,0),FALSE)</f>
        <v>0</v>
      </c>
      <c r="N204" s="33">
        <f>VLOOKUP($B204,'Justerad allokering'!$B$1:$AO$500,MATCH("Summa justerad allokerad tillförd energi:",'Justerad allokering'!$B$1:$AV$1,0),FALSE)</f>
        <v>0</v>
      </c>
      <c r="O204" s="6">
        <f>VLOOKUP($B204,'Slutlig allokering'!$B$2:$AL$500,MATCH("Summa justerad allokerad tillförd energi:",'Slutlig allokering'!$B$2:$AS$2,0),FALSE)</f>
        <v>0</v>
      </c>
      <c r="P204" s="6">
        <f>VLOOKUP($B204,'Köpt hetvatten'!$B$1:$AP$500,MATCH("Med verkningsgrad:",'Köpt hetvatten'!$B$1:$AW$1,0),FALSE)</f>
        <v>0</v>
      </c>
      <c r="Q204" s="6">
        <f>VLOOKUP($B204,Spillvärme!$B$1:$AP$500,MATCH("Summa tillförd energi:",Spillvärme!$B$1:$AW$1,0),FALSE)</f>
        <v>0</v>
      </c>
      <c r="R204" s="6">
        <f>VLOOKUP($B204,Miljö!$B$1:$AP$500,MATCH("Summa tillförd energi:",Miljö!$B$1:$AW$1,0),FALSE)</f>
        <v>0.14799999999999999</v>
      </c>
      <c r="S204" s="33">
        <f t="shared" si="38"/>
        <v>0</v>
      </c>
      <c r="T204" s="6" t="str">
        <f>VLOOKUP($B204,Miljö!$B$1:$AP$500,MATCH("Köpt prod.spec hetvatten",Miljö!$B$1:$AW$1,0),FALSE)</f>
        <v/>
      </c>
      <c r="U204" s="6">
        <f t="shared" si="39"/>
        <v>6.9879999999999995</v>
      </c>
      <c r="V204" s="6">
        <f>VLOOKUP($B204,Leveranser!$B$1:$AP$500,MATCH("Total levererad värme",Leveranser!$B$1:$AW$1,0),FALSE)</f>
        <v>3.68</v>
      </c>
      <c r="W204" s="6">
        <f>IFERROR(VLOOKUP($B204,Miljö!$B$1:$AP$500,MATCH("Såld mängd produktionsspecifik fjärrvärme (GWh)",Miljö!$B$1:$AW$1,0),FALSE)/1,0)</f>
        <v>0</v>
      </c>
      <c r="X204" s="6"/>
      <c r="Y204" s="30">
        <f t="shared" si="40"/>
        <v>0.52661705781339441</v>
      </c>
      <c r="Z204" s="6"/>
      <c r="AA204" s="30" t="str">
        <f t="shared" si="41"/>
        <v/>
      </c>
      <c r="AC204" t="s">
        <v>10</v>
      </c>
      <c r="AD204" t="s">
        <v>20</v>
      </c>
      <c r="AE204" s="25" t="str">
        <f t="shared" si="36"/>
        <v>ja</v>
      </c>
      <c r="AF204" t="s">
        <v>20</v>
      </c>
      <c r="AG204" t="s">
        <v>20</v>
      </c>
      <c r="AM204" s="6" t="str">
        <f t="shared" si="37"/>
        <v/>
      </c>
      <c r="AO204" s="6" t="str">
        <f t="shared" si="44"/>
        <v/>
      </c>
      <c r="AQ204" s="6" t="str">
        <f t="shared" si="45"/>
        <v/>
      </c>
      <c r="AR204" s="6"/>
      <c r="AW204" t="str">
        <f t="shared" si="42"/>
        <v/>
      </c>
      <c r="AY204" s="6" t="str">
        <f t="shared" si="46"/>
        <v/>
      </c>
      <c r="BB204" s="6" t="str">
        <f t="shared" si="43"/>
        <v>Ja</v>
      </c>
      <c r="BK204" t="s">
        <v>10</v>
      </c>
    </row>
    <row r="205" spans="1:63" ht="15" customHeight="1" x14ac:dyDescent="0.35">
      <c r="A205" t="s">
        <v>248</v>
      </c>
      <c r="B205" t="s">
        <v>250</v>
      </c>
      <c r="C205">
        <v>0</v>
      </c>
      <c r="D205">
        <v>0</v>
      </c>
      <c r="E205">
        <v>0</v>
      </c>
      <c r="F205">
        <v>0</v>
      </c>
      <c r="G205" t="s">
        <v>14</v>
      </c>
      <c r="H205" t="s">
        <v>14</v>
      </c>
      <c r="K205" s="6">
        <f>VLOOKUP($B205,'Egen hetvattenprod'!$B$1:$AP$500,MATCH("Summa tillförd energi:",'Egen hetvattenprod'!$B$1:$AY$1,0),FALSE)</f>
        <v>0</v>
      </c>
      <c r="L205" s="6">
        <f>VLOOKUP($B205,Kraftvärmeprod!$B$1:$AO$500,MATCH("Summa tillförd energi:",Kraftvärmeprod!$B$1:$AV$1,0),FALSE)</f>
        <v>0</v>
      </c>
      <c r="M205" s="33">
        <f>VLOOKUP($B205,'Allokerad kvv'!$B$1:$AO$500,MATCH("Summa allokerad tillförd energi:",'Allokerad kvv'!$B$1:$AV$1,0),FALSE)</f>
        <v>0</v>
      </c>
      <c r="N205" s="33">
        <f>VLOOKUP($B205,'Justerad allokering'!$B$1:$AO$500,MATCH("Summa justerad allokerad tillförd energi:",'Justerad allokering'!$B$1:$AV$1,0),FALSE)</f>
        <v>0</v>
      </c>
      <c r="O205" s="6">
        <f>VLOOKUP($B205,'Slutlig allokering'!$B$2:$AL$500,MATCH("Summa justerad allokerad tillförd energi:",'Slutlig allokering'!$B$2:$AS$2,0),FALSE)</f>
        <v>0</v>
      </c>
      <c r="P205" s="6">
        <f>VLOOKUP($B205,'Köpt hetvatten'!$B$1:$AP$500,MATCH("Med verkningsgrad:",'Köpt hetvatten'!$B$1:$AW$1,0),FALSE)</f>
        <v>0</v>
      </c>
      <c r="Q205" s="6">
        <f>VLOOKUP($B205,Spillvärme!$B$1:$AP$500,MATCH("Summa tillförd energi:",Spillvärme!$B$1:$AW$1,0),FALSE)</f>
        <v>0</v>
      </c>
      <c r="R205" s="6">
        <f>VLOOKUP($B205,Miljö!$B$1:$AP$500,MATCH("Summa tillförd energi:",Miljö!$B$1:$AW$1,0),FALSE)</f>
        <v>0</v>
      </c>
      <c r="S205" s="33">
        <f t="shared" si="38"/>
        <v>0</v>
      </c>
      <c r="T205" s="6" t="str">
        <f>VLOOKUP($B205,Miljö!$B$1:$AP$500,MATCH("Köpt prod.spec hetvatten",Miljö!$B$1:$AW$1,0),FALSE)</f>
        <v/>
      </c>
      <c r="U205" s="6">
        <f t="shared" si="39"/>
        <v>0</v>
      </c>
      <c r="V205" s="6">
        <f>VLOOKUP($B205,Leveranser!$B$1:$AP$500,MATCH("Total levererad värme",Leveranser!$B$1:$AW$1,0),FALSE)</f>
        <v>0</v>
      </c>
      <c r="W205" s="6">
        <f>IFERROR(VLOOKUP($B205,Miljö!$B$1:$AP$500,MATCH("Såld mängd produktionsspecifik fjärrvärme (GWh)",Miljö!$B$1:$AW$1,0),FALSE)/1,0)</f>
        <v>0</v>
      </c>
      <c r="X205" s="6"/>
      <c r="Y205" s="30" t="str">
        <f t="shared" si="40"/>
        <v/>
      </c>
      <c r="Z205" s="6"/>
      <c r="AA205" s="30" t="str">
        <f t="shared" si="41"/>
        <v/>
      </c>
      <c r="AC205" t="s">
        <v>20</v>
      </c>
      <c r="AD205" t="s">
        <v>20</v>
      </c>
      <c r="AE205" s="25" t="str">
        <f t="shared" si="36"/>
        <v/>
      </c>
      <c r="AF205" t="s">
        <v>20</v>
      </c>
      <c r="AG205" t="s">
        <v>20</v>
      </c>
      <c r="AM205" s="6" t="str">
        <f t="shared" si="37"/>
        <v>nej</v>
      </c>
      <c r="AO205" s="6" t="str">
        <f t="shared" si="44"/>
        <v>nej</v>
      </c>
      <c r="AQ205" s="6" t="str">
        <f t="shared" si="45"/>
        <v/>
      </c>
      <c r="AR205" s="6"/>
      <c r="AW205" t="str">
        <f t="shared" si="42"/>
        <v>nej</v>
      </c>
      <c r="AY205" s="6" t="str">
        <f t="shared" si="46"/>
        <v>nej</v>
      </c>
      <c r="BB205" s="6" t="str">
        <f t="shared" si="43"/>
        <v>Nej</v>
      </c>
      <c r="BK205" t="s">
        <v>14</v>
      </c>
    </row>
    <row r="206" spans="1:63" ht="15" customHeight="1" x14ac:dyDescent="0.35">
      <c r="A206" t="s">
        <v>248</v>
      </c>
      <c r="B206" t="s">
        <v>251</v>
      </c>
      <c r="C206">
        <v>0.13264500000000001</v>
      </c>
      <c r="D206">
        <v>25.650600000000001</v>
      </c>
      <c r="E206">
        <v>9.6161799999999999</v>
      </c>
      <c r="F206">
        <v>3.7309200000000001E-2</v>
      </c>
      <c r="G206" t="s">
        <v>14</v>
      </c>
      <c r="H206" t="s">
        <v>10</v>
      </c>
      <c r="K206" s="6">
        <f>VLOOKUP($B206,'Egen hetvattenprod'!$B$1:$AP$500,MATCH("Summa tillförd energi:",'Egen hetvattenprod'!$B$1:$AY$1,0),FALSE)</f>
        <v>17.3</v>
      </c>
      <c r="L206" s="6">
        <f>VLOOKUP($B206,Kraftvärmeprod!$B$1:$AO$500,MATCH("Summa tillförd energi:",Kraftvärmeprod!$B$1:$AV$1,0),FALSE)</f>
        <v>0</v>
      </c>
      <c r="M206" s="33">
        <f>VLOOKUP($B206,'Allokerad kvv'!$B$1:$AO$500,MATCH("Summa allokerad tillförd energi:",'Allokerad kvv'!$B$1:$AV$1,0),FALSE)</f>
        <v>0</v>
      </c>
      <c r="N206" s="33">
        <f>VLOOKUP($B206,'Justerad allokering'!$B$1:$AO$500,MATCH("Summa justerad allokerad tillförd energi:",'Justerad allokering'!$B$1:$AV$1,0),FALSE)</f>
        <v>0</v>
      </c>
      <c r="O206" s="6">
        <f>VLOOKUP($B206,'Slutlig allokering'!$B$2:$AL$500,MATCH("Summa justerad allokerad tillförd energi:",'Slutlig allokering'!$B$2:$AS$2,0),FALSE)</f>
        <v>0</v>
      </c>
      <c r="P206" s="6">
        <f>VLOOKUP($B206,'Köpt hetvatten'!$B$1:$AP$500,MATCH("Med verkningsgrad:",'Köpt hetvatten'!$B$1:$AW$1,0),FALSE)</f>
        <v>0</v>
      </c>
      <c r="Q206" s="6">
        <f>VLOOKUP($B206,Spillvärme!$B$1:$AP$500,MATCH("Summa tillförd energi:",Spillvärme!$B$1:$AW$1,0),FALSE)</f>
        <v>0</v>
      </c>
      <c r="R206" s="6">
        <f>VLOOKUP($B206,Miljö!$B$1:$AP$500,MATCH("Summa tillförd energi:",Miljö!$B$1:$AW$1,0),FALSE)</f>
        <v>0.39</v>
      </c>
      <c r="S206" s="33">
        <f t="shared" si="38"/>
        <v>0</v>
      </c>
      <c r="T206" s="6" t="str">
        <f>VLOOKUP($B206,Miljö!$B$1:$AP$500,MATCH("Köpt prod.spec hetvatten",Miljö!$B$1:$AW$1,0),FALSE)</f>
        <v/>
      </c>
      <c r="U206" s="6">
        <f t="shared" si="39"/>
        <v>17.690000000000001</v>
      </c>
      <c r="V206" s="6">
        <f>VLOOKUP($B206,Leveranser!$B$1:$AP$500,MATCH("Total levererad värme",Leveranser!$B$1:$AW$1,0),FALSE)</f>
        <v>12.1</v>
      </c>
      <c r="W206" s="6">
        <f>IFERROR(VLOOKUP($B206,Miljö!$B$1:$AP$500,MATCH("Såld mängd produktionsspecifik fjärrvärme (GWh)",Miljö!$B$1:$AW$1,0),FALSE)/1,0)</f>
        <v>0</v>
      </c>
      <c r="X206" s="6"/>
      <c r="Y206" s="30">
        <f t="shared" si="40"/>
        <v>0.68400226116449969</v>
      </c>
      <c r="Z206" s="6"/>
      <c r="AA206" s="30" t="str">
        <f t="shared" si="41"/>
        <v/>
      </c>
      <c r="AC206" t="s">
        <v>10</v>
      </c>
      <c r="AD206" t="s">
        <v>20</v>
      </c>
      <c r="AE206" s="25" t="str">
        <f t="shared" si="36"/>
        <v>ja</v>
      </c>
      <c r="AF206" t="s">
        <v>20</v>
      </c>
      <c r="AG206" t="s">
        <v>20</v>
      </c>
      <c r="AM206" s="6" t="str">
        <f t="shared" si="37"/>
        <v/>
      </c>
      <c r="AO206" s="6" t="str">
        <f t="shared" si="44"/>
        <v/>
      </c>
      <c r="AQ206" s="6" t="str">
        <f t="shared" si="45"/>
        <v/>
      </c>
      <c r="AR206" s="6"/>
      <c r="AW206" t="str">
        <f t="shared" si="42"/>
        <v/>
      </c>
      <c r="AY206" s="6" t="str">
        <f t="shared" si="46"/>
        <v/>
      </c>
      <c r="BB206" s="6" t="str">
        <f t="shared" si="43"/>
        <v>Ja</v>
      </c>
      <c r="BK206" t="s">
        <v>10</v>
      </c>
    </row>
    <row r="207" spans="1:63" ht="15" customHeight="1" x14ac:dyDescent="0.35">
      <c r="A207" t="s">
        <v>248</v>
      </c>
      <c r="B207" t="s">
        <v>252</v>
      </c>
      <c r="C207">
        <v>0.26967400000000002</v>
      </c>
      <c r="D207">
        <v>75.881</v>
      </c>
      <c r="E207">
        <v>8.6146200000000004</v>
      </c>
      <c r="F207">
        <v>0.111081</v>
      </c>
      <c r="G207" t="s">
        <v>14</v>
      </c>
      <c r="H207" t="s">
        <v>10</v>
      </c>
      <c r="K207" s="6">
        <f>VLOOKUP($B207,'Egen hetvattenprod'!$B$1:$AP$500,MATCH("Summa tillförd energi:",'Egen hetvattenprod'!$B$1:$AY$1,0),FALSE)</f>
        <v>413.06999999999994</v>
      </c>
      <c r="L207" s="6">
        <f>VLOOKUP($B207,Kraftvärmeprod!$B$1:$AO$500,MATCH("Summa tillförd energi:",Kraftvärmeprod!$B$1:$AV$1,0),FALSE)</f>
        <v>630.69999999999993</v>
      </c>
      <c r="M207" s="33">
        <f>VLOOKUP($B207,'Allokerad kvv'!$B$1:$AO$500,MATCH("Summa allokerad tillförd energi:",'Allokerad kvv'!$B$1:$AV$1,0),FALSE)</f>
        <v>376.68176700000004</v>
      </c>
      <c r="N207" s="33">
        <f>VLOOKUP($B207,'Justerad allokering'!$B$1:$AO$500,MATCH("Summa justerad allokerad tillförd energi:",'Justerad allokering'!$B$1:$AV$1,0),FALSE)</f>
        <v>0</v>
      </c>
      <c r="O207" s="6">
        <f>VLOOKUP($B207,'Slutlig allokering'!$B$2:$AL$500,MATCH("Summa justerad allokerad tillförd energi:",'Slutlig allokering'!$B$2:$AS$2,0),FALSE)</f>
        <v>376.68176700000004</v>
      </c>
      <c r="P207" s="6">
        <f>VLOOKUP($B207,'Köpt hetvatten'!$B$1:$AP$500,MATCH("Med verkningsgrad:",'Köpt hetvatten'!$B$1:$AW$1,0),FALSE)</f>
        <v>0</v>
      </c>
      <c r="Q207" s="6">
        <f>VLOOKUP($B207,Spillvärme!$B$1:$AP$500,MATCH("Summa tillförd energi:",Spillvärme!$B$1:$AW$1,0),FALSE)</f>
        <v>0</v>
      </c>
      <c r="R207" s="6">
        <f>VLOOKUP($B207,Miljö!$B$1:$AP$500,MATCH("Summa tillförd energi:",Miljö!$B$1:$AW$1,0),FALSE)</f>
        <v>7.42</v>
      </c>
      <c r="S207" s="33">
        <f t="shared" si="38"/>
        <v>0</v>
      </c>
      <c r="T207" s="6" t="str">
        <f>VLOOKUP($B207,Miljö!$B$1:$AP$500,MATCH("Köpt prod.spec hetvatten",Miljö!$B$1:$AW$1,0),FALSE)</f>
        <v/>
      </c>
      <c r="U207" s="6">
        <f t="shared" si="39"/>
        <v>797.17176699999993</v>
      </c>
      <c r="V207" s="6">
        <f>VLOOKUP($B207,Leveranser!$B$1:$AP$500,MATCH("Total levererad värme",Leveranser!$B$1:$AW$1,0),FALSE)</f>
        <v>685.66</v>
      </c>
      <c r="W207" s="6">
        <f>IFERROR(VLOOKUP($B207,Miljö!$B$1:$AP$500,MATCH("Såld mängd produktionsspecifik fjärrvärme (GWh)",Miljö!$B$1:$AW$1,0),FALSE)/1,0)</f>
        <v>13.13</v>
      </c>
      <c r="X207" s="6"/>
      <c r="Y207" s="30">
        <f t="shared" si="40"/>
        <v>0.86011575971932286</v>
      </c>
      <c r="Z207" s="6"/>
      <c r="AA207" s="30">
        <f t="shared" si="41"/>
        <v>1.9149432663419189E-2</v>
      </c>
      <c r="AC207" t="s">
        <v>10</v>
      </c>
      <c r="AD207" t="s">
        <v>20</v>
      </c>
      <c r="AE207" s="25" t="str">
        <f t="shared" si="36"/>
        <v>ja</v>
      </c>
      <c r="AF207" t="s">
        <v>20</v>
      </c>
      <c r="AG207" t="s">
        <v>20</v>
      </c>
      <c r="AM207" s="6" t="str">
        <f t="shared" si="37"/>
        <v/>
      </c>
      <c r="AO207" s="6" t="str">
        <f t="shared" si="44"/>
        <v/>
      </c>
      <c r="AQ207" s="6" t="str">
        <f t="shared" si="45"/>
        <v/>
      </c>
      <c r="AR207" s="6"/>
      <c r="AW207" t="str">
        <f t="shared" si="42"/>
        <v/>
      </c>
      <c r="AY207" s="6" t="str">
        <f t="shared" si="46"/>
        <v/>
      </c>
      <c r="BB207" s="6" t="str">
        <f t="shared" si="43"/>
        <v>Ja</v>
      </c>
      <c r="BK207" t="s">
        <v>10</v>
      </c>
    </row>
    <row r="208" spans="1:63" ht="15" customHeight="1" x14ac:dyDescent="0.35">
      <c r="A208" t="s">
        <v>248</v>
      </c>
      <c r="B208" t="s">
        <v>253</v>
      </c>
      <c r="C208">
        <v>0</v>
      </c>
      <c r="D208">
        <v>0</v>
      </c>
      <c r="E208">
        <v>0</v>
      </c>
      <c r="F208">
        <v>0</v>
      </c>
      <c r="G208" t="s">
        <v>14</v>
      </c>
      <c r="H208" t="s">
        <v>14</v>
      </c>
      <c r="K208" s="6">
        <f>VLOOKUP($B208,'Egen hetvattenprod'!$B$1:$AP$500,MATCH("Summa tillförd energi:",'Egen hetvattenprod'!$B$1:$AY$1,0),FALSE)</f>
        <v>0</v>
      </c>
      <c r="L208" s="6">
        <f>VLOOKUP($B208,Kraftvärmeprod!$B$1:$AO$500,MATCH("Summa tillförd energi:",Kraftvärmeprod!$B$1:$AV$1,0),FALSE)</f>
        <v>0</v>
      </c>
      <c r="M208" s="33">
        <f>VLOOKUP($B208,'Allokerad kvv'!$B$1:$AO$500,MATCH("Summa allokerad tillförd energi:",'Allokerad kvv'!$B$1:$AV$1,0),FALSE)</f>
        <v>0</v>
      </c>
      <c r="N208" s="33">
        <f>VLOOKUP($B208,'Justerad allokering'!$B$1:$AO$500,MATCH("Summa justerad allokerad tillförd energi:",'Justerad allokering'!$B$1:$AV$1,0),FALSE)</f>
        <v>0</v>
      </c>
      <c r="O208" s="6">
        <f>VLOOKUP($B208,'Slutlig allokering'!$B$2:$AL$500,MATCH("Summa justerad allokerad tillförd energi:",'Slutlig allokering'!$B$2:$AS$2,0),FALSE)</f>
        <v>0</v>
      </c>
      <c r="P208" s="6">
        <f>VLOOKUP($B208,'Köpt hetvatten'!$B$1:$AP$500,MATCH("Med verkningsgrad:",'Köpt hetvatten'!$B$1:$AW$1,0),FALSE)</f>
        <v>0</v>
      </c>
      <c r="Q208" s="6">
        <f>VLOOKUP($B208,Spillvärme!$B$1:$AP$500,MATCH("Summa tillförd energi:",Spillvärme!$B$1:$AW$1,0),FALSE)</f>
        <v>0</v>
      </c>
      <c r="R208" s="6">
        <f>VLOOKUP($B208,Miljö!$B$1:$AP$500,MATCH("Summa tillförd energi:",Miljö!$B$1:$AW$1,0),FALSE)</f>
        <v>0</v>
      </c>
      <c r="S208" s="33">
        <f t="shared" si="38"/>
        <v>0</v>
      </c>
      <c r="T208" s="6" t="str">
        <f>VLOOKUP($B208,Miljö!$B$1:$AP$500,MATCH("Köpt prod.spec hetvatten",Miljö!$B$1:$AW$1,0),FALSE)</f>
        <v/>
      </c>
      <c r="U208" s="6">
        <f t="shared" si="39"/>
        <v>0</v>
      </c>
      <c r="V208" s="6">
        <f>VLOOKUP($B208,Leveranser!$B$1:$AP$500,MATCH("Total levererad värme",Leveranser!$B$1:$AW$1,0),FALSE)</f>
        <v>0</v>
      </c>
      <c r="W208" s="6">
        <f>IFERROR(VLOOKUP($B208,Miljö!$B$1:$AP$500,MATCH("Såld mängd produktionsspecifik fjärrvärme (GWh)",Miljö!$B$1:$AW$1,0),FALSE)/1,0)</f>
        <v>0</v>
      </c>
      <c r="X208" s="6"/>
      <c r="Y208" s="30" t="str">
        <f t="shared" si="40"/>
        <v/>
      </c>
      <c r="Z208" s="6"/>
      <c r="AA208" s="30" t="str">
        <f t="shared" si="41"/>
        <v/>
      </c>
      <c r="AC208" t="s">
        <v>20</v>
      </c>
      <c r="AD208" t="s">
        <v>20</v>
      </c>
      <c r="AE208" s="25" t="str">
        <f t="shared" si="36"/>
        <v/>
      </c>
      <c r="AF208" t="s">
        <v>20</v>
      </c>
      <c r="AG208" t="s">
        <v>20</v>
      </c>
      <c r="AM208" s="6" t="str">
        <f t="shared" si="37"/>
        <v>nej</v>
      </c>
      <c r="AO208" s="6" t="str">
        <f t="shared" si="44"/>
        <v>nej</v>
      </c>
      <c r="AQ208" s="6" t="str">
        <f t="shared" si="45"/>
        <v/>
      </c>
      <c r="AR208" s="6"/>
      <c r="AW208" t="str">
        <f t="shared" si="42"/>
        <v>nej</v>
      </c>
      <c r="AY208" s="6" t="str">
        <f t="shared" si="46"/>
        <v>nej</v>
      </c>
      <c r="BB208" s="6" t="str">
        <f t="shared" si="43"/>
        <v>Nej</v>
      </c>
      <c r="BK208" t="s">
        <v>14</v>
      </c>
    </row>
    <row r="209" spans="1:64" ht="15" customHeight="1" x14ac:dyDescent="0.35">
      <c r="A209" t="s">
        <v>248</v>
      </c>
      <c r="B209" t="s">
        <v>254</v>
      </c>
      <c r="C209">
        <v>0.21177199999999999</v>
      </c>
      <c r="D209">
        <v>18.95</v>
      </c>
      <c r="E209">
        <v>17.199300000000001</v>
      </c>
      <c r="F209">
        <v>3.2835799999999998E-2</v>
      </c>
      <c r="G209" t="s">
        <v>14</v>
      </c>
      <c r="H209" t="s">
        <v>10</v>
      </c>
      <c r="K209" s="6">
        <f>VLOOKUP($B209,'Egen hetvattenprod'!$B$1:$AP$500,MATCH("Summa tillförd energi:",'Egen hetvattenprod'!$B$1:$AY$1,0),FALSE)</f>
        <v>3.29</v>
      </c>
      <c r="L209" s="6">
        <f>VLOOKUP($B209,Kraftvärmeprod!$B$1:$AO$500,MATCH("Summa tillförd energi:",Kraftvärmeprod!$B$1:$AV$1,0),FALSE)</f>
        <v>0</v>
      </c>
      <c r="M209" s="33">
        <f>VLOOKUP($B209,'Allokerad kvv'!$B$1:$AO$500,MATCH("Summa allokerad tillförd energi:",'Allokerad kvv'!$B$1:$AV$1,0),FALSE)</f>
        <v>0</v>
      </c>
      <c r="N209" s="33">
        <f>VLOOKUP($B209,'Justerad allokering'!$B$1:$AO$500,MATCH("Summa justerad allokerad tillförd energi:",'Justerad allokering'!$B$1:$AV$1,0),FALSE)</f>
        <v>0</v>
      </c>
      <c r="O209" s="6">
        <f>VLOOKUP($B209,'Slutlig allokering'!$B$2:$AL$500,MATCH("Summa justerad allokerad tillförd energi:",'Slutlig allokering'!$B$2:$AS$2,0),FALSE)</f>
        <v>0</v>
      </c>
      <c r="P209" s="6">
        <f>VLOOKUP($B209,'Köpt hetvatten'!$B$1:$AP$500,MATCH("Med verkningsgrad:",'Köpt hetvatten'!$B$1:$AW$1,0),FALSE)</f>
        <v>0</v>
      </c>
      <c r="Q209" s="6">
        <f>VLOOKUP($B209,Spillvärme!$B$1:$AP$500,MATCH("Summa tillförd energi:",Spillvärme!$B$1:$AW$1,0),FALSE)</f>
        <v>0</v>
      </c>
      <c r="R209" s="6">
        <f>VLOOKUP($B209,Miljö!$B$1:$AP$500,MATCH("Summa tillförd energi:",Miljö!$B$1:$AW$1,0),FALSE)</f>
        <v>0.06</v>
      </c>
      <c r="S209" s="33">
        <f t="shared" si="38"/>
        <v>0</v>
      </c>
      <c r="T209" s="6" t="str">
        <f>VLOOKUP($B209,Miljö!$B$1:$AP$500,MATCH("Köpt prod.spec hetvatten",Miljö!$B$1:$AW$1,0),FALSE)</f>
        <v/>
      </c>
      <c r="U209" s="6">
        <f t="shared" si="39"/>
        <v>3.35</v>
      </c>
      <c r="V209" s="6">
        <f>VLOOKUP($B209,Leveranser!$B$1:$AP$500,MATCH("Total levererad värme",Leveranser!$B$1:$AW$1,0),FALSE)</f>
        <v>2.54</v>
      </c>
      <c r="W209" s="6">
        <f>IFERROR(VLOOKUP($B209,Miljö!$B$1:$AP$500,MATCH("Såld mängd produktionsspecifik fjärrvärme (GWh)",Miljö!$B$1:$AW$1,0),FALSE)/1,0)</f>
        <v>0</v>
      </c>
      <c r="X209" s="6"/>
      <c r="Y209" s="30">
        <f t="shared" si="40"/>
        <v>0.75820895522388054</v>
      </c>
      <c r="Z209" s="6"/>
      <c r="AA209" s="30" t="str">
        <f t="shared" si="41"/>
        <v/>
      </c>
      <c r="AC209" t="s">
        <v>10</v>
      </c>
      <c r="AD209" t="s">
        <v>20</v>
      </c>
      <c r="AE209" s="25" t="str">
        <f t="shared" si="36"/>
        <v>ja</v>
      </c>
      <c r="AF209" t="s">
        <v>20</v>
      </c>
      <c r="AG209" t="s">
        <v>20</v>
      </c>
      <c r="AM209" s="6" t="str">
        <f t="shared" si="37"/>
        <v/>
      </c>
      <c r="AO209" s="6" t="str">
        <f t="shared" si="44"/>
        <v/>
      </c>
      <c r="AQ209" s="6" t="str">
        <f t="shared" si="45"/>
        <v/>
      </c>
      <c r="AR209" s="6"/>
      <c r="AW209" t="str">
        <f t="shared" si="42"/>
        <v/>
      </c>
      <c r="AY209" s="6" t="str">
        <f t="shared" si="46"/>
        <v/>
      </c>
      <c r="BB209" s="6" t="str">
        <f t="shared" si="43"/>
        <v>Ja</v>
      </c>
      <c r="BK209" t="s">
        <v>10</v>
      </c>
    </row>
    <row r="210" spans="1:64" ht="15" customHeight="1" x14ac:dyDescent="0.35">
      <c r="A210" t="s">
        <v>255</v>
      </c>
      <c r="B210" t="s">
        <v>256</v>
      </c>
      <c r="C210">
        <v>9.1623499999999997E-2</v>
      </c>
      <c r="D210">
        <v>8.3615100000000009</v>
      </c>
      <c r="E210">
        <v>6.5732600000000003</v>
      </c>
      <c r="F210">
        <v>7.2592400000000001E-3</v>
      </c>
      <c r="G210" t="s">
        <v>10</v>
      </c>
      <c r="H210" t="s">
        <v>10</v>
      </c>
      <c r="K210" s="6">
        <f>VLOOKUP($B210,'Egen hetvattenprod'!$B$1:$AP$500,MATCH("Summa tillförd energi:",'Egen hetvattenprod'!$B$1:$AY$1,0),FALSE)</f>
        <v>74.36</v>
      </c>
      <c r="L210" s="6">
        <f>VLOOKUP($B210,Kraftvärmeprod!$B$1:$AO$500,MATCH("Summa tillförd energi:",Kraftvärmeprod!$B$1:$AV$1,0),FALSE)</f>
        <v>580.90000000000009</v>
      </c>
      <c r="M210" s="33">
        <f>VLOOKUP($B210,'Allokerad kvv'!$B$1:$AO$500,MATCH("Summa allokerad tillförd energi:",'Allokerad kvv'!$B$1:$AV$1,0),FALSE)</f>
        <v>326.19599000000005</v>
      </c>
      <c r="N210" s="33">
        <f>VLOOKUP($B210,'Justerad allokering'!$B$1:$AO$500,MATCH("Summa justerad allokerad tillförd energi:",'Justerad allokering'!$B$1:$AV$1,0),FALSE)</f>
        <v>0</v>
      </c>
      <c r="O210" s="6">
        <f>VLOOKUP($B210,'Slutlig allokering'!$B$2:$AL$500,MATCH("Summa justerad allokerad tillförd energi:",'Slutlig allokering'!$B$2:$AS$2,0),FALSE)</f>
        <v>326.19599000000005</v>
      </c>
      <c r="P210" s="6">
        <f>VLOOKUP($B210,'Köpt hetvatten'!$B$1:$AP$500,MATCH("Med verkningsgrad:",'Köpt hetvatten'!$B$1:$AW$1,0),FALSE)</f>
        <v>0</v>
      </c>
      <c r="Q210" s="6">
        <f>VLOOKUP($B210,Spillvärme!$B$1:$AP$500,MATCH("Summa tillförd energi:",Spillvärme!$B$1:$AW$1,0),FALSE)</f>
        <v>0</v>
      </c>
      <c r="R210" s="6">
        <f>VLOOKUP($B210,Miljö!$B$1:$AP$500,MATCH("Summa tillförd energi:",Miljö!$B$1:$AW$1,0),FALSE)</f>
        <v>7.2</v>
      </c>
      <c r="S210" s="33">
        <f t="shared" si="38"/>
        <v>0</v>
      </c>
      <c r="T210" s="6" t="str">
        <f>VLOOKUP($B210,Miljö!$B$1:$AP$500,MATCH("Köpt prod.spec hetvatten",Miljö!$B$1:$AW$1,0),FALSE)</f>
        <v/>
      </c>
      <c r="U210" s="6">
        <f t="shared" si="39"/>
        <v>407.75599000000005</v>
      </c>
      <c r="V210" s="6">
        <f>VLOOKUP($B210,Leveranser!$B$1:$AP$500,MATCH("Total levererad värme",Leveranser!$B$1:$AW$1,0),FALSE)</f>
        <v>380.9</v>
      </c>
      <c r="W210" s="6">
        <f>IFERROR(VLOOKUP($B210,Miljö!$B$1:$AP$500,MATCH("Såld mängd produktionsspecifik fjärrvärme (GWh)",Miljö!$B$1:$AW$1,0),FALSE)/1,0)</f>
        <v>0</v>
      </c>
      <c r="X210" s="6"/>
      <c r="Y210" s="30">
        <f t="shared" si="40"/>
        <v>0.93413710488961776</v>
      </c>
      <c r="Z210" s="6"/>
      <c r="AA210" s="30" t="str">
        <f t="shared" si="41"/>
        <v/>
      </c>
      <c r="AC210" t="s">
        <v>10</v>
      </c>
      <c r="AD210" t="s">
        <v>20</v>
      </c>
      <c r="AE210" s="25" t="str">
        <f t="shared" si="36"/>
        <v>ja</v>
      </c>
      <c r="AF210" t="s">
        <v>20</v>
      </c>
      <c r="AG210" t="s">
        <v>20</v>
      </c>
      <c r="AM210" s="6" t="str">
        <f t="shared" si="37"/>
        <v/>
      </c>
      <c r="AO210" s="6" t="str">
        <f t="shared" si="44"/>
        <v/>
      </c>
      <c r="AQ210" s="6" t="str">
        <f t="shared" si="45"/>
        <v/>
      </c>
      <c r="AR210" s="6"/>
      <c r="AW210" t="str">
        <f t="shared" si="42"/>
        <v/>
      </c>
      <c r="AY210" s="6" t="str">
        <f t="shared" si="46"/>
        <v/>
      </c>
      <c r="BB210" s="6" t="str">
        <f t="shared" si="43"/>
        <v>Ja</v>
      </c>
      <c r="BK210" t="s">
        <v>10</v>
      </c>
    </row>
    <row r="211" spans="1:64" ht="15" customHeight="1" x14ac:dyDescent="0.35">
      <c r="A211" t="s">
        <v>255</v>
      </c>
      <c r="B211" t="s">
        <v>257</v>
      </c>
      <c r="C211">
        <v>0</v>
      </c>
      <c r="D211">
        <v>0</v>
      </c>
      <c r="E211">
        <v>0</v>
      </c>
      <c r="F211">
        <v>0</v>
      </c>
      <c r="G211" t="s">
        <v>14</v>
      </c>
      <c r="H211" t="s">
        <v>14</v>
      </c>
      <c r="K211" s="6">
        <f>VLOOKUP($B211,'Egen hetvattenprod'!$B$1:$AP$500,MATCH("Summa tillförd energi:",'Egen hetvattenprod'!$B$1:$AY$1,0),FALSE)</f>
        <v>0</v>
      </c>
      <c r="L211" s="6">
        <f>VLOOKUP($B211,Kraftvärmeprod!$B$1:$AO$500,MATCH("Summa tillförd energi:",Kraftvärmeprod!$B$1:$AV$1,0),FALSE)</f>
        <v>0</v>
      </c>
      <c r="M211" s="33">
        <f>VLOOKUP($B211,'Allokerad kvv'!$B$1:$AO$500,MATCH("Summa allokerad tillförd energi:",'Allokerad kvv'!$B$1:$AV$1,0),FALSE)</f>
        <v>0</v>
      </c>
      <c r="N211" s="33">
        <f>VLOOKUP($B211,'Justerad allokering'!$B$1:$AO$500,MATCH("Summa justerad allokerad tillförd energi:",'Justerad allokering'!$B$1:$AV$1,0),FALSE)</f>
        <v>0</v>
      </c>
      <c r="O211" s="6">
        <f>VLOOKUP($B211,'Slutlig allokering'!$B$2:$AL$500,MATCH("Summa justerad allokerad tillförd energi:",'Slutlig allokering'!$B$2:$AS$2,0),FALSE)</f>
        <v>0</v>
      </c>
      <c r="P211" s="6">
        <f>VLOOKUP($B211,'Köpt hetvatten'!$B$1:$AP$500,MATCH("Med verkningsgrad:",'Köpt hetvatten'!$B$1:$AW$1,0),FALSE)</f>
        <v>0</v>
      </c>
      <c r="Q211" s="6">
        <f>VLOOKUP($B211,Spillvärme!$B$1:$AP$500,MATCH("Summa tillförd energi:",Spillvärme!$B$1:$AW$1,0),FALSE)</f>
        <v>0</v>
      </c>
      <c r="R211" s="6">
        <f>VLOOKUP($B211,Miljö!$B$1:$AP$500,MATCH("Summa tillförd energi:",Miljö!$B$1:$AW$1,0),FALSE)</f>
        <v>0</v>
      </c>
      <c r="S211" s="33">
        <f t="shared" si="38"/>
        <v>0</v>
      </c>
      <c r="T211" s="6" t="str">
        <f>VLOOKUP($B211,Miljö!$B$1:$AP$500,MATCH("Köpt prod.spec hetvatten",Miljö!$B$1:$AW$1,0),FALSE)</f>
        <v/>
      </c>
      <c r="U211" s="6">
        <f t="shared" si="39"/>
        <v>0</v>
      </c>
      <c r="V211" s="6">
        <f>VLOOKUP($B211,Leveranser!$B$1:$AP$500,MATCH("Total levererad värme",Leveranser!$B$1:$AW$1,0),FALSE)</f>
        <v>0</v>
      </c>
      <c r="W211" s="6">
        <f>IFERROR(VLOOKUP($B211,Miljö!$B$1:$AP$500,MATCH("Såld mängd produktionsspecifik fjärrvärme (GWh)",Miljö!$B$1:$AW$1,0),FALSE)/1,0)</f>
        <v>0</v>
      </c>
      <c r="X211" s="6"/>
      <c r="Y211" s="30" t="str">
        <f t="shared" si="40"/>
        <v/>
      </c>
      <c r="Z211" s="6"/>
      <c r="AA211" s="30" t="str">
        <f t="shared" si="41"/>
        <v/>
      </c>
      <c r="AC211" t="s">
        <v>20</v>
      </c>
      <c r="AD211" t="s">
        <v>20</v>
      </c>
      <c r="AE211" s="25" t="str">
        <f t="shared" si="36"/>
        <v/>
      </c>
      <c r="AF211" t="s">
        <v>20</v>
      </c>
      <c r="AG211" t="s">
        <v>20</v>
      </c>
      <c r="AM211" s="6" t="str">
        <f t="shared" si="37"/>
        <v>nej</v>
      </c>
      <c r="AO211" s="6" t="str">
        <f t="shared" si="44"/>
        <v>nej</v>
      </c>
      <c r="AQ211" s="6" t="str">
        <f t="shared" si="45"/>
        <v/>
      </c>
      <c r="AR211" s="6"/>
      <c r="AW211" t="str">
        <f t="shared" si="42"/>
        <v>nej</v>
      </c>
      <c r="AY211" s="6" t="str">
        <f t="shared" si="46"/>
        <v>nej</v>
      </c>
      <c r="BB211" s="6" t="str">
        <f t="shared" si="43"/>
        <v>Nej</v>
      </c>
      <c r="BK211" t="s">
        <v>14</v>
      </c>
    </row>
    <row r="212" spans="1:64" ht="15" customHeight="1" x14ac:dyDescent="0.35">
      <c r="A212" t="s">
        <v>258</v>
      </c>
      <c r="B212" t="s">
        <v>259</v>
      </c>
      <c r="C212">
        <v>5.7583599999999999E-2</v>
      </c>
      <c r="D212">
        <v>12.4445</v>
      </c>
      <c r="E212">
        <v>1.92991</v>
      </c>
      <c r="F212">
        <v>3.7412500000000001E-2</v>
      </c>
      <c r="G212" t="s">
        <v>10</v>
      </c>
      <c r="H212" t="s">
        <v>10</v>
      </c>
      <c r="K212" s="6">
        <f>VLOOKUP($B212,'Egen hetvattenprod'!$B$1:$AP$500,MATCH("Summa tillförd energi:",'Egen hetvattenprod'!$B$1:$AY$1,0),FALSE)</f>
        <v>7.609</v>
      </c>
      <c r="L212" s="6">
        <f>VLOOKUP($B212,Kraftvärmeprod!$B$1:$AO$500,MATCH("Summa tillförd energi:",Kraftvärmeprod!$B$1:$AV$1,0),FALSE)</f>
        <v>0</v>
      </c>
      <c r="M212" s="33">
        <f>VLOOKUP($B212,'Allokerad kvv'!$B$1:$AO$500,MATCH("Summa allokerad tillförd energi:",'Allokerad kvv'!$B$1:$AV$1,0),FALSE)</f>
        <v>0</v>
      </c>
      <c r="N212" s="33">
        <f>VLOOKUP($B212,'Justerad allokering'!$B$1:$AO$500,MATCH("Summa justerad allokerad tillförd energi:",'Justerad allokering'!$B$1:$AV$1,0),FALSE)</f>
        <v>0</v>
      </c>
      <c r="O212" s="6">
        <f>VLOOKUP($B212,'Slutlig allokering'!$B$2:$AL$500,MATCH("Summa justerad allokerad tillförd energi:",'Slutlig allokering'!$B$2:$AS$2,0),FALSE)</f>
        <v>0</v>
      </c>
      <c r="P212" s="6">
        <f>VLOOKUP($B212,'Köpt hetvatten'!$B$1:$AP$500,MATCH("Med verkningsgrad:",'Köpt hetvatten'!$B$1:$AW$1,0),FALSE)</f>
        <v>12.967058823529412</v>
      </c>
      <c r="Q212" s="6">
        <f>VLOOKUP($B212,Spillvärme!$B$1:$AP$500,MATCH("Summa tillförd energi:",Spillvärme!$B$1:$AW$1,0),FALSE)</f>
        <v>177.66200000000001</v>
      </c>
      <c r="R212" s="6">
        <f>VLOOKUP($B212,Miljö!$B$1:$AP$500,MATCH("Summa tillförd energi:",Miljö!$B$1:$AW$1,0),FALSE)</f>
        <v>0</v>
      </c>
      <c r="S212" s="33">
        <f t="shared" si="38"/>
        <v>5.1433199999999992</v>
      </c>
      <c r="T212" s="6" t="str">
        <f>VLOOKUP($B212,Miljö!$B$1:$AP$500,MATCH("Köpt prod.spec hetvatten",Miljö!$B$1:$AW$1,0),FALSE)</f>
        <v/>
      </c>
      <c r="U212" s="6">
        <f t="shared" si="39"/>
        <v>198.23805882352943</v>
      </c>
      <c r="V212" s="6">
        <f>VLOOKUP($B212,Leveranser!$B$1:$AP$500,MATCH("Total levererad värme",Leveranser!$B$1:$AW$1,0),FALSE)</f>
        <v>171.44399999999999</v>
      </c>
      <c r="W212" s="6">
        <f>IFERROR(VLOOKUP($B212,Miljö!$B$1:$AP$500,MATCH("Såld mängd produktionsspecifik fjärrvärme (GWh)",Miljö!$B$1:$AW$1,0),FALSE)/1,0)</f>
        <v>0</v>
      </c>
      <c r="X212" s="6"/>
      <c r="Y212" s="30">
        <f t="shared" si="40"/>
        <v>0.86483897702316903</v>
      </c>
      <c r="Z212" s="6"/>
      <c r="AA212" s="30" t="str">
        <f t="shared" si="41"/>
        <v/>
      </c>
      <c r="AC212" t="s">
        <v>10</v>
      </c>
      <c r="AD212" t="s">
        <v>20</v>
      </c>
      <c r="AE212" s="25" t="str">
        <f t="shared" si="36"/>
        <v>ja</v>
      </c>
      <c r="AF212" t="s">
        <v>20</v>
      </c>
      <c r="AG212" t="s">
        <v>20</v>
      </c>
      <c r="AM212" s="6" t="str">
        <f t="shared" si="37"/>
        <v/>
      </c>
      <c r="AO212" s="6" t="str">
        <f t="shared" si="44"/>
        <v/>
      </c>
      <c r="AQ212" s="6" t="str">
        <f t="shared" si="45"/>
        <v/>
      </c>
      <c r="AR212" s="6"/>
      <c r="AW212" t="str">
        <f t="shared" si="42"/>
        <v/>
      </c>
      <c r="AY212" s="6" t="str">
        <f t="shared" si="46"/>
        <v/>
      </c>
      <c r="BB212" s="6" t="str">
        <f t="shared" si="43"/>
        <v>Ja</v>
      </c>
      <c r="BK212" t="s">
        <v>10</v>
      </c>
    </row>
    <row r="213" spans="1:64" ht="15" customHeight="1" x14ac:dyDescent="0.35">
      <c r="A213" t="s">
        <v>260</v>
      </c>
      <c r="B213" t="s">
        <v>261</v>
      </c>
      <c r="C213">
        <v>0.110462</v>
      </c>
      <c r="D213">
        <v>37.380000000000003</v>
      </c>
      <c r="E213">
        <v>5.8538899999999998</v>
      </c>
      <c r="F213">
        <v>2.5872800000000001E-2</v>
      </c>
      <c r="G213" t="s">
        <v>10</v>
      </c>
      <c r="H213" t="s">
        <v>10</v>
      </c>
      <c r="K213" s="6">
        <f>VLOOKUP($B213,'Egen hetvattenprod'!$B$1:$AP$500,MATCH("Summa tillförd energi:",'Egen hetvattenprod'!$B$1:$AY$1,0),FALSE)</f>
        <v>185.21700000000001</v>
      </c>
      <c r="L213" s="6">
        <f>VLOOKUP($B213,Kraftvärmeprod!$B$1:$AO$500,MATCH("Summa tillförd energi:",Kraftvärmeprod!$B$1:$AV$1,0),FALSE)</f>
        <v>591.79600000000005</v>
      </c>
      <c r="M213" s="33">
        <f>VLOOKUP($B213,'Allokerad kvv'!$B$1:$AO$500,MATCH("Summa allokerad tillförd energi:",'Allokerad kvv'!$B$1:$AV$1,0),FALSE)</f>
        <v>458.88596000000001</v>
      </c>
      <c r="N213" s="33">
        <f>VLOOKUP($B213,'Justerad allokering'!$B$1:$AO$500,MATCH("Summa justerad allokerad tillförd energi:",'Justerad allokering'!$B$1:$AV$1,0),FALSE)</f>
        <v>0</v>
      </c>
      <c r="O213" s="6">
        <f>VLOOKUP($B213,'Slutlig allokering'!$B$2:$AL$500,MATCH("Summa justerad allokerad tillförd energi:",'Slutlig allokering'!$B$2:$AS$2,0),FALSE)</f>
        <v>458.88596000000001</v>
      </c>
      <c r="P213" s="6">
        <f>VLOOKUP($B213,'Köpt hetvatten'!$B$1:$AP$500,MATCH("Med verkningsgrad:",'Köpt hetvatten'!$B$1:$AW$1,0),FALSE)</f>
        <v>48.301906892510907</v>
      </c>
      <c r="Q213" s="6">
        <f>VLOOKUP($B213,Spillvärme!$B$1:$AP$500,MATCH("Summa tillförd energi:",Spillvärme!$B$1:$AW$1,0),FALSE)</f>
        <v>12.875</v>
      </c>
      <c r="R213" s="6">
        <f>VLOOKUP($B213,Miljö!$B$1:$AP$500,MATCH("Summa tillförd energi:",Miljö!$B$1:$AW$1,0),FALSE)</f>
        <v>8.5109999999999992</v>
      </c>
      <c r="S213" s="33">
        <f t="shared" si="38"/>
        <v>0</v>
      </c>
      <c r="T213" s="6" t="str">
        <f>VLOOKUP($B213,Miljö!$B$1:$AP$500,MATCH("Köpt prod.spec hetvatten",Miljö!$B$1:$AW$1,0),FALSE)</f>
        <v/>
      </c>
      <c r="U213" s="6">
        <f t="shared" si="39"/>
        <v>713.79086689251096</v>
      </c>
      <c r="V213" s="6">
        <f>VLOOKUP($B213,Leveranser!$B$1:$AP$500,MATCH("Total levererad värme",Leveranser!$B$1:$AW$1,0),FALSE)</f>
        <v>605.36900000000003</v>
      </c>
      <c r="W213" s="6">
        <f>IFERROR(VLOOKUP($B213,Miljö!$B$1:$AP$500,MATCH("Såld mängd produktionsspecifik fjärrvärme (GWh)",Miljö!$B$1:$AW$1,0),FALSE)/1,0)</f>
        <v>0</v>
      </c>
      <c r="X213" s="6"/>
      <c r="Y213" s="30">
        <f t="shared" si="40"/>
        <v>0.84810415498236114</v>
      </c>
      <c r="Z213" s="6"/>
      <c r="AA213" s="30" t="str">
        <f t="shared" si="41"/>
        <v/>
      </c>
      <c r="AC213" t="s">
        <v>10</v>
      </c>
      <c r="AD213" t="s">
        <v>20</v>
      </c>
      <c r="AE213" s="25" t="str">
        <f t="shared" si="36"/>
        <v>ja</v>
      </c>
      <c r="AF213" t="s">
        <v>20</v>
      </c>
      <c r="AG213" t="s">
        <v>20</v>
      </c>
      <c r="AM213" s="6" t="str">
        <f t="shared" si="37"/>
        <v/>
      </c>
      <c r="AO213" s="6" t="str">
        <f t="shared" si="44"/>
        <v/>
      </c>
      <c r="AQ213" s="6" t="str">
        <f t="shared" si="45"/>
        <v/>
      </c>
      <c r="AR213" s="6"/>
      <c r="AW213" t="str">
        <f t="shared" si="42"/>
        <v/>
      </c>
      <c r="AY213" s="6" t="str">
        <f t="shared" si="46"/>
        <v/>
      </c>
      <c r="BB213" s="6" t="str">
        <f t="shared" si="43"/>
        <v>Ja</v>
      </c>
      <c r="BK213" t="s">
        <v>10</v>
      </c>
    </row>
    <row r="214" spans="1:64" ht="15" customHeight="1" x14ac:dyDescent="0.35">
      <c r="A214" t="s">
        <v>260</v>
      </c>
      <c r="B214" t="s">
        <v>262</v>
      </c>
      <c r="C214">
        <v>0</v>
      </c>
      <c r="D214">
        <v>0</v>
      </c>
      <c r="E214">
        <v>0</v>
      </c>
      <c r="F214">
        <v>0</v>
      </c>
      <c r="G214" t="s">
        <v>14</v>
      </c>
      <c r="H214" t="s">
        <v>14</v>
      </c>
      <c r="K214" s="6">
        <f>VLOOKUP($B214,'Egen hetvattenprod'!$B$1:$AP$500,MATCH("Summa tillförd energi:",'Egen hetvattenprod'!$B$1:$AY$1,0),FALSE)</f>
        <v>0</v>
      </c>
      <c r="L214" s="6">
        <f>VLOOKUP($B214,Kraftvärmeprod!$B$1:$AO$500,MATCH("Summa tillförd energi:",Kraftvärmeprod!$B$1:$AV$1,0),FALSE)</f>
        <v>0</v>
      </c>
      <c r="M214" s="33">
        <f>VLOOKUP($B214,'Allokerad kvv'!$B$1:$AO$500,MATCH("Summa allokerad tillförd energi:",'Allokerad kvv'!$B$1:$AV$1,0),FALSE)</f>
        <v>0</v>
      </c>
      <c r="N214" s="33">
        <f>VLOOKUP($B214,'Justerad allokering'!$B$1:$AO$500,MATCH("Summa justerad allokerad tillförd energi:",'Justerad allokering'!$B$1:$AV$1,0),FALSE)</f>
        <v>0</v>
      </c>
      <c r="O214" s="6">
        <f>VLOOKUP($B214,'Slutlig allokering'!$B$2:$AL$500,MATCH("Summa justerad allokerad tillförd energi:",'Slutlig allokering'!$B$2:$AS$2,0),FALSE)</f>
        <v>0</v>
      </c>
      <c r="P214" s="6">
        <f>VLOOKUP($B214,'Köpt hetvatten'!$B$1:$AP$500,MATCH("Med verkningsgrad:",'Köpt hetvatten'!$B$1:$AW$1,0),FALSE)</f>
        <v>0</v>
      </c>
      <c r="Q214" s="6">
        <f>VLOOKUP($B214,Spillvärme!$B$1:$AP$500,MATCH("Summa tillförd energi:",Spillvärme!$B$1:$AW$1,0),FALSE)</f>
        <v>0</v>
      </c>
      <c r="R214" s="6">
        <f>VLOOKUP($B214,Miljö!$B$1:$AP$500,MATCH("Summa tillförd energi:",Miljö!$B$1:$AW$1,0),FALSE)</f>
        <v>0</v>
      </c>
      <c r="S214" s="33">
        <f t="shared" si="38"/>
        <v>0</v>
      </c>
      <c r="T214" s="6" t="str">
        <f>VLOOKUP($B214,Miljö!$B$1:$AP$500,MATCH("Köpt prod.spec hetvatten",Miljö!$B$1:$AW$1,0),FALSE)</f>
        <v/>
      </c>
      <c r="U214" s="6">
        <f t="shared" si="39"/>
        <v>0</v>
      </c>
      <c r="V214" s="6">
        <f>VLOOKUP($B214,Leveranser!$B$1:$AP$500,MATCH("Total levererad värme",Leveranser!$B$1:$AW$1,0),FALSE)</f>
        <v>0</v>
      </c>
      <c r="W214" s="6">
        <f>IFERROR(VLOOKUP($B214,Miljö!$B$1:$AP$500,MATCH("Såld mängd produktionsspecifik fjärrvärme (GWh)",Miljö!$B$1:$AW$1,0),FALSE)/1,0)</f>
        <v>0</v>
      </c>
      <c r="X214" s="6"/>
      <c r="Y214" s="30" t="str">
        <f t="shared" si="40"/>
        <v/>
      </c>
      <c r="Z214" s="6"/>
      <c r="AA214" s="30" t="str">
        <f t="shared" si="41"/>
        <v/>
      </c>
      <c r="AC214" t="s">
        <v>20</v>
      </c>
      <c r="AD214" t="s">
        <v>20</v>
      </c>
      <c r="AE214" s="25" t="str">
        <f t="shared" si="36"/>
        <v/>
      </c>
      <c r="AF214" t="s">
        <v>20</v>
      </c>
      <c r="AG214" t="s">
        <v>20</v>
      </c>
      <c r="AM214" s="6" t="str">
        <f t="shared" si="37"/>
        <v>nej</v>
      </c>
      <c r="AO214" s="6" t="str">
        <f t="shared" si="44"/>
        <v>nej</v>
      </c>
      <c r="AQ214" s="6" t="str">
        <f t="shared" si="45"/>
        <v/>
      </c>
      <c r="AR214" s="6"/>
      <c r="AW214" t="str">
        <f t="shared" si="42"/>
        <v>nej</v>
      </c>
      <c r="AY214" s="6" t="str">
        <f t="shared" si="46"/>
        <v>nej</v>
      </c>
      <c r="BB214" s="6" t="str">
        <f t="shared" si="43"/>
        <v>Nej</v>
      </c>
      <c r="BK214" t="s">
        <v>14</v>
      </c>
    </row>
    <row r="215" spans="1:64" ht="15" customHeight="1" x14ac:dyDescent="0.35">
      <c r="A215" t="s">
        <v>263</v>
      </c>
      <c r="B215" t="s">
        <v>264</v>
      </c>
      <c r="C215">
        <v>0</v>
      </c>
      <c r="D215">
        <v>0</v>
      </c>
      <c r="E215">
        <v>0</v>
      </c>
      <c r="F215">
        <v>0</v>
      </c>
      <c r="G215" t="s">
        <v>14</v>
      </c>
      <c r="H215" t="s">
        <v>14</v>
      </c>
      <c r="K215" s="6">
        <f>VLOOKUP($B215,'Egen hetvattenprod'!$B$1:$AP$500,MATCH("Summa tillförd energi:",'Egen hetvattenprod'!$B$1:$AY$1,0),FALSE)</f>
        <v>0</v>
      </c>
      <c r="L215" s="6">
        <f>VLOOKUP($B215,Kraftvärmeprod!$B$1:$AO$500,MATCH("Summa tillförd energi:",Kraftvärmeprod!$B$1:$AV$1,0),FALSE)</f>
        <v>0</v>
      </c>
      <c r="M215" s="33">
        <f>VLOOKUP($B215,'Allokerad kvv'!$B$1:$AO$500,MATCH("Summa allokerad tillförd energi:",'Allokerad kvv'!$B$1:$AV$1,0),FALSE)</f>
        <v>0</v>
      </c>
      <c r="N215" s="33">
        <f>VLOOKUP($B215,'Justerad allokering'!$B$1:$AO$500,MATCH("Summa justerad allokerad tillförd energi:",'Justerad allokering'!$B$1:$AV$1,0),FALSE)</f>
        <v>0</v>
      </c>
      <c r="O215" s="6">
        <f>VLOOKUP($B215,'Slutlig allokering'!$B$2:$AL$500,MATCH("Summa justerad allokerad tillförd energi:",'Slutlig allokering'!$B$2:$AS$2,0),FALSE)</f>
        <v>0</v>
      </c>
      <c r="P215" s="6">
        <f>VLOOKUP($B215,'Köpt hetvatten'!$B$1:$AP$500,MATCH("Med verkningsgrad:",'Köpt hetvatten'!$B$1:$AW$1,0),FALSE)</f>
        <v>0</v>
      </c>
      <c r="Q215" s="6">
        <f>VLOOKUP($B215,Spillvärme!$B$1:$AP$500,MATCH("Summa tillförd energi:",Spillvärme!$B$1:$AW$1,0),FALSE)</f>
        <v>0</v>
      </c>
      <c r="R215" s="6">
        <f>VLOOKUP($B215,Miljö!$B$1:$AP$500,MATCH("Summa tillförd energi:",Miljö!$B$1:$AW$1,0),FALSE)</f>
        <v>0</v>
      </c>
      <c r="S215" s="33">
        <f t="shared" si="38"/>
        <v>0</v>
      </c>
      <c r="T215" s="6" t="str">
        <f>VLOOKUP($B215,Miljö!$B$1:$AP$500,MATCH("Köpt prod.spec hetvatten",Miljö!$B$1:$AW$1,0),FALSE)</f>
        <v/>
      </c>
      <c r="U215" s="6">
        <f t="shared" si="39"/>
        <v>0</v>
      </c>
      <c r="V215" s="6">
        <f>VLOOKUP($B215,Leveranser!$B$1:$AP$500,MATCH("Total levererad värme",Leveranser!$B$1:$AW$1,0),FALSE)</f>
        <v>0</v>
      </c>
      <c r="W215" s="6">
        <f>IFERROR(VLOOKUP($B215,Miljö!$B$1:$AP$500,MATCH("Såld mängd produktionsspecifik fjärrvärme (GWh)",Miljö!$B$1:$AW$1,0),FALSE)/1,0)</f>
        <v>0</v>
      </c>
      <c r="X215" s="6"/>
      <c r="Y215" s="30" t="str">
        <f t="shared" si="40"/>
        <v/>
      </c>
      <c r="Z215" s="6"/>
      <c r="AA215" s="30" t="str">
        <f t="shared" si="41"/>
        <v/>
      </c>
      <c r="AC215" t="s">
        <v>20</v>
      </c>
      <c r="AD215" t="s">
        <v>20</v>
      </c>
      <c r="AE215" s="25" t="str">
        <f t="shared" si="36"/>
        <v/>
      </c>
      <c r="AF215" t="s">
        <v>20</v>
      </c>
      <c r="AG215" t="s">
        <v>20</v>
      </c>
      <c r="AM215" s="6" t="str">
        <f t="shared" si="37"/>
        <v>nej</v>
      </c>
      <c r="AO215" s="6" t="str">
        <f t="shared" si="44"/>
        <v>nej</v>
      </c>
      <c r="AQ215" s="6" t="str">
        <f t="shared" si="45"/>
        <v/>
      </c>
      <c r="AR215" s="6"/>
      <c r="AW215" t="str">
        <f t="shared" si="42"/>
        <v>nej</v>
      </c>
      <c r="AY215" s="6" t="str">
        <f t="shared" si="46"/>
        <v>nej</v>
      </c>
      <c r="BB215" s="6" t="str">
        <f t="shared" si="43"/>
        <v>Nej</v>
      </c>
      <c r="BK215" t="s">
        <v>14</v>
      </c>
    </row>
    <row r="216" spans="1:64" ht="15" customHeight="1" x14ac:dyDescent="0.35">
      <c r="A216" t="s">
        <v>265</v>
      </c>
      <c r="B216" t="s">
        <v>266</v>
      </c>
      <c r="C216">
        <v>0.21476799999999999</v>
      </c>
      <c r="D216">
        <v>27.039899999999999</v>
      </c>
      <c r="E216">
        <v>6.0535100000000002</v>
      </c>
      <c r="F216">
        <v>0.52818100000000001</v>
      </c>
      <c r="G216" t="s">
        <v>14</v>
      </c>
      <c r="H216" t="s">
        <v>14</v>
      </c>
      <c r="K216" s="6">
        <f>VLOOKUP($B216,'Egen hetvattenprod'!$B$1:$AP$500,MATCH("Summa tillförd energi:",'Egen hetvattenprod'!$B$1:$AY$1,0),FALSE)</f>
        <v>59.5</v>
      </c>
      <c r="L216" s="6">
        <f>VLOOKUP($B216,Kraftvärmeprod!$B$1:$AO$500,MATCH("Summa tillförd energi:",Kraftvärmeprod!$B$1:$AV$1,0),FALSE)</f>
        <v>0</v>
      </c>
      <c r="M216" s="33">
        <f>VLOOKUP($B216,'Allokerad kvv'!$B$1:$AO$500,MATCH("Summa allokerad tillförd energi:",'Allokerad kvv'!$B$1:$AV$1,0),FALSE)</f>
        <v>0</v>
      </c>
      <c r="N216" s="33">
        <f>VLOOKUP($B216,'Justerad allokering'!$B$1:$AO$500,MATCH("Summa justerad allokerad tillförd energi:",'Justerad allokering'!$B$1:$AV$1,0),FALSE)</f>
        <v>0</v>
      </c>
      <c r="O216" s="6">
        <f>VLOOKUP($B216,'Slutlig allokering'!$B$2:$AL$500,MATCH("Summa justerad allokerad tillförd energi:",'Slutlig allokering'!$B$2:$AS$2,0),FALSE)</f>
        <v>0</v>
      </c>
      <c r="P216" s="6">
        <f>VLOOKUP($B216,'Köpt hetvatten'!$B$1:$AP$500,MATCH("Med verkningsgrad:",'Köpt hetvatten'!$B$1:$AW$1,0),FALSE)</f>
        <v>9.4117647058823528E-2</v>
      </c>
      <c r="Q216" s="6">
        <f>VLOOKUP($B216,Spillvärme!$B$1:$AP$500,MATCH("Summa tillförd energi:",Spillvärme!$B$1:$AW$1,0),FALSE)</f>
        <v>0</v>
      </c>
      <c r="R216" s="6">
        <f>VLOOKUP($B216,Miljö!$B$1:$AP$500,MATCH("Summa tillförd energi:",Miljö!$B$1:$AW$1,0),FALSE)</f>
        <v>1.97</v>
      </c>
      <c r="S216" s="33">
        <f t="shared" si="38"/>
        <v>0</v>
      </c>
      <c r="T216" s="6" t="str">
        <f>VLOOKUP($B216,Miljö!$B$1:$AP$500,MATCH("Köpt prod.spec hetvatten",Miljö!$B$1:$AW$1,0),FALSE)</f>
        <v/>
      </c>
      <c r="U216" s="6">
        <f t="shared" si="39"/>
        <v>61.564117647058822</v>
      </c>
      <c r="V216" s="6">
        <f>VLOOKUP($B216,Leveranser!$B$1:$AP$500,MATCH("Total levererad värme",Leveranser!$B$1:$AW$1,0),FALSE)</f>
        <v>36.5</v>
      </c>
      <c r="W216" s="6">
        <f>IFERROR(VLOOKUP($B216,Miljö!$B$1:$AP$500,MATCH("Såld mängd produktionsspecifik fjärrvärme (GWh)",Miljö!$B$1:$AW$1,0),FALSE)/1,0)</f>
        <v>0</v>
      </c>
      <c r="X216" s="6"/>
      <c r="Y216" s="30">
        <f t="shared" si="40"/>
        <v>0.59287782226086627</v>
      </c>
      <c r="Z216" s="6"/>
      <c r="AA216" s="30" t="str">
        <f t="shared" si="41"/>
        <v/>
      </c>
      <c r="AC216" t="s">
        <v>20</v>
      </c>
      <c r="AD216" t="s">
        <v>20</v>
      </c>
      <c r="AE216" s="25" t="str">
        <f t="shared" si="36"/>
        <v/>
      </c>
      <c r="AF216" t="s">
        <v>1073</v>
      </c>
      <c r="AG216" t="s">
        <v>1062</v>
      </c>
      <c r="AH216" t="s">
        <v>10</v>
      </c>
      <c r="AM216" s="6" t="str">
        <f t="shared" si="37"/>
        <v>ja</v>
      </c>
      <c r="AO216" s="6" t="str">
        <f t="shared" si="44"/>
        <v>nej</v>
      </c>
      <c r="AQ216" s="6" t="str">
        <f t="shared" si="45"/>
        <v/>
      </c>
      <c r="AR216" s="6"/>
      <c r="AW216" t="str">
        <f t="shared" si="42"/>
        <v>nej</v>
      </c>
      <c r="AY216" s="6" t="str">
        <f t="shared" si="46"/>
        <v>nej</v>
      </c>
      <c r="AZ216" t="s">
        <v>10</v>
      </c>
      <c r="BA216" t="s">
        <v>1074</v>
      </c>
      <c r="BB216" s="6" t="str">
        <f t="shared" si="43"/>
        <v>Ja</v>
      </c>
      <c r="BG216" t="s">
        <v>10</v>
      </c>
      <c r="BK216" t="s">
        <v>10</v>
      </c>
    </row>
    <row r="217" spans="1:64" ht="15" customHeight="1" x14ac:dyDescent="0.35">
      <c r="A217" t="s">
        <v>267</v>
      </c>
      <c r="B217" t="s">
        <v>268</v>
      </c>
      <c r="C217">
        <v>0.54816500000000001</v>
      </c>
      <c r="D217">
        <v>77.195599999999999</v>
      </c>
      <c r="E217">
        <v>8.6622699999999995</v>
      </c>
      <c r="F217">
        <v>0.183834</v>
      </c>
      <c r="G217" t="s">
        <v>10</v>
      </c>
      <c r="H217" t="s">
        <v>10</v>
      </c>
      <c r="K217" s="6">
        <f>VLOOKUP($B217,'Egen hetvattenprod'!$B$1:$AP$500,MATCH("Summa tillförd energi:",'Egen hetvattenprod'!$B$1:$AY$1,0),FALSE)</f>
        <v>695.26499999999999</v>
      </c>
      <c r="L217" s="6">
        <f>VLOOKUP($B217,Kraftvärmeprod!$B$1:$AO$500,MATCH("Summa tillförd energi:",Kraftvärmeprod!$B$1:$AV$1,0),FALSE)</f>
        <v>308.28300000000002</v>
      </c>
      <c r="M217" s="33">
        <f>VLOOKUP($B217,'Allokerad kvv'!$B$1:$AO$500,MATCH("Summa allokerad tillförd energi:",'Allokerad kvv'!$B$1:$AV$1,0),FALSE)</f>
        <v>174.28008</v>
      </c>
      <c r="N217" s="33">
        <f>VLOOKUP($B217,'Justerad allokering'!$B$1:$AO$500,MATCH("Summa justerad allokerad tillförd energi:",'Justerad allokering'!$B$1:$AV$1,0),FALSE)</f>
        <v>177.98700000000002</v>
      </c>
      <c r="O217" s="6">
        <f>VLOOKUP($B217,'Slutlig allokering'!$B$2:$AL$500,MATCH("Summa justerad allokerad tillförd energi:",'Slutlig allokering'!$B$2:$AS$2,0),FALSE)</f>
        <v>178.62200000000001</v>
      </c>
      <c r="P217" s="6">
        <f>VLOOKUP($B217,'Köpt hetvatten'!$B$1:$AP$500,MATCH("Med verkningsgrad:",'Köpt hetvatten'!$B$1:$AW$1,0),FALSE)</f>
        <v>41.023529411764706</v>
      </c>
      <c r="Q217" s="6">
        <f>VLOOKUP($B217,Spillvärme!$B$1:$AP$500,MATCH("Summa tillförd energi:",Spillvärme!$B$1:$AW$1,0),FALSE)</f>
        <v>82.179000000000002</v>
      </c>
      <c r="R217" s="6">
        <f>VLOOKUP($B217,Miljö!$B$1:$AP$500,MATCH("Summa tillförd energi:",Miljö!$B$1:$AW$1,0),FALSE)</f>
        <v>26.338000000000001</v>
      </c>
      <c r="S217" s="33">
        <f t="shared" si="38"/>
        <v>0</v>
      </c>
      <c r="T217" s="6" t="str">
        <f>VLOOKUP($B217,Miljö!$B$1:$AP$500,MATCH("Köpt prod.spec hetvatten",Miljö!$B$1:$AW$1,0),FALSE)</f>
        <v/>
      </c>
      <c r="U217" s="6">
        <f t="shared" si="39"/>
        <v>1023.4275294117646</v>
      </c>
      <c r="V217" s="6">
        <f>VLOOKUP($B217,Leveranser!$B$1:$AP$500,MATCH("Total levererad värme",Leveranser!$B$1:$AW$1,0),FALSE)</f>
        <v>877.9</v>
      </c>
      <c r="W217" s="6">
        <f>IFERROR(VLOOKUP($B217,Miljö!$B$1:$AP$500,MATCH("Såld mängd produktionsspecifik fjärrvärme (GWh)",Miljö!$B$1:$AW$1,0),FALSE)/1,0)</f>
        <v>0</v>
      </c>
      <c r="X217" s="6"/>
      <c r="Y217" s="30">
        <f t="shared" si="40"/>
        <v>0.85780377678973574</v>
      </c>
      <c r="Z217" s="6"/>
      <c r="AA217" s="30" t="str">
        <f t="shared" si="41"/>
        <v/>
      </c>
      <c r="AC217" t="s">
        <v>10</v>
      </c>
      <c r="AD217" t="s">
        <v>20</v>
      </c>
      <c r="AE217" s="25" t="str">
        <f t="shared" si="36"/>
        <v>ja</v>
      </c>
      <c r="AF217" t="s">
        <v>20</v>
      </c>
      <c r="AG217" t="s">
        <v>20</v>
      </c>
      <c r="AM217" s="6" t="str">
        <f t="shared" si="37"/>
        <v/>
      </c>
      <c r="AO217" s="6" t="str">
        <f t="shared" si="44"/>
        <v/>
      </c>
      <c r="AQ217" s="6" t="str">
        <f t="shared" si="45"/>
        <v/>
      </c>
      <c r="AR217" s="6"/>
      <c r="AW217" t="str">
        <f t="shared" si="42"/>
        <v/>
      </c>
      <c r="AY217" s="6" t="str">
        <f t="shared" si="46"/>
        <v/>
      </c>
      <c r="BB217" s="6" t="str">
        <f t="shared" si="43"/>
        <v>Ja</v>
      </c>
      <c r="BK217" t="s">
        <v>10</v>
      </c>
    </row>
    <row r="218" spans="1:64" ht="15" customHeight="1" x14ac:dyDescent="0.35">
      <c r="A218" t="s">
        <v>267</v>
      </c>
      <c r="B218" t="s">
        <v>269</v>
      </c>
      <c r="C218">
        <v>0.30374200000000001</v>
      </c>
      <c r="D218">
        <v>45.837200000000003</v>
      </c>
      <c r="E218">
        <v>12.5481</v>
      </c>
      <c r="F218">
        <v>0.10193099999999999</v>
      </c>
      <c r="G218" t="s">
        <v>10</v>
      </c>
      <c r="H218" t="s">
        <v>10</v>
      </c>
      <c r="K218" s="6">
        <f>VLOOKUP($B218,'Egen hetvattenprod'!$B$1:$AP$500,MATCH("Summa tillförd energi:",'Egen hetvattenprod'!$B$1:$AY$1,0),FALSE)</f>
        <v>78.391999999999982</v>
      </c>
      <c r="L218" s="6">
        <f>VLOOKUP($B218,Kraftvärmeprod!$B$1:$AO$500,MATCH("Summa tillförd energi:",Kraftvärmeprod!$B$1:$AV$1,0),FALSE)</f>
        <v>0</v>
      </c>
      <c r="M218" s="33">
        <f>VLOOKUP($B218,'Allokerad kvv'!$B$1:$AO$500,MATCH("Summa allokerad tillförd energi:",'Allokerad kvv'!$B$1:$AV$1,0),FALSE)</f>
        <v>0</v>
      </c>
      <c r="N218" s="33">
        <f>VLOOKUP($B218,'Justerad allokering'!$B$1:$AO$500,MATCH("Summa justerad allokerad tillförd energi:",'Justerad allokering'!$B$1:$AV$1,0),FALSE)</f>
        <v>0</v>
      </c>
      <c r="O218" s="6">
        <f>VLOOKUP($B218,'Slutlig allokering'!$B$2:$AL$500,MATCH("Summa justerad allokerad tillförd energi:",'Slutlig allokering'!$B$2:$AS$2,0),FALSE)</f>
        <v>0</v>
      </c>
      <c r="P218" s="6">
        <f>VLOOKUP($B218,'Köpt hetvatten'!$B$1:$AP$500,MATCH("Med verkningsgrad:",'Köpt hetvatten'!$B$1:$AW$1,0),FALSE)</f>
        <v>0</v>
      </c>
      <c r="Q218" s="6">
        <f>VLOOKUP($B218,Spillvärme!$B$1:$AP$500,MATCH("Summa tillförd energi:",Spillvärme!$B$1:$AW$1,0),FALSE)</f>
        <v>0</v>
      </c>
      <c r="R218" s="6">
        <f>VLOOKUP($B218,Miljö!$B$1:$AP$500,MATCH("Summa tillförd energi:",Miljö!$B$1:$AW$1,0),FALSE)</f>
        <v>1.819</v>
      </c>
      <c r="S218" s="33">
        <f t="shared" si="38"/>
        <v>0</v>
      </c>
      <c r="T218" s="6" t="str">
        <f>VLOOKUP($B218,Miljö!$B$1:$AP$500,MATCH("Köpt prod.spec hetvatten",Miljö!$B$1:$AW$1,0),FALSE)</f>
        <v/>
      </c>
      <c r="U218" s="6">
        <f t="shared" si="39"/>
        <v>80.210999999999984</v>
      </c>
      <c r="V218" s="6">
        <f>VLOOKUP($B218,Leveranser!$B$1:$AP$500,MATCH("Total levererad värme",Leveranser!$B$1:$AW$1,0),FALSE)</f>
        <v>60.6</v>
      </c>
      <c r="W218" s="6">
        <f>IFERROR(VLOOKUP($B218,Miljö!$B$1:$AP$500,MATCH("Såld mängd produktionsspecifik fjärrvärme (GWh)",Miljö!$B$1:$AW$1,0),FALSE)/1,0)</f>
        <v>0</v>
      </c>
      <c r="X218" s="6"/>
      <c r="Y218" s="30">
        <f t="shared" si="40"/>
        <v>0.75550734936604724</v>
      </c>
      <c r="Z218" s="6"/>
      <c r="AA218" s="30" t="str">
        <f t="shared" si="41"/>
        <v/>
      </c>
      <c r="AC218" t="s">
        <v>10</v>
      </c>
      <c r="AD218" t="s">
        <v>20</v>
      </c>
      <c r="AE218" s="25" t="str">
        <f t="shared" si="36"/>
        <v>ja</v>
      </c>
      <c r="AF218" t="s">
        <v>20</v>
      </c>
      <c r="AG218" t="s">
        <v>20</v>
      </c>
      <c r="AM218" s="6" t="str">
        <f t="shared" si="37"/>
        <v/>
      </c>
      <c r="AO218" s="6" t="str">
        <f t="shared" si="44"/>
        <v/>
      </c>
      <c r="AQ218" s="6" t="str">
        <f t="shared" si="45"/>
        <v/>
      </c>
      <c r="AR218" s="6"/>
      <c r="AW218" t="str">
        <f t="shared" si="42"/>
        <v/>
      </c>
      <c r="AY218" s="6" t="str">
        <f t="shared" si="46"/>
        <v/>
      </c>
      <c r="BB218" s="6" t="str">
        <f t="shared" si="43"/>
        <v>Ja</v>
      </c>
      <c r="BK218" t="s">
        <v>10</v>
      </c>
    </row>
    <row r="219" spans="1:64" ht="15" customHeight="1" x14ac:dyDescent="0.35">
      <c r="A219" t="s">
        <v>270</v>
      </c>
      <c r="B219" t="s">
        <v>271</v>
      </c>
      <c r="C219" t="s">
        <v>20</v>
      </c>
      <c r="D219" t="s">
        <v>20</v>
      </c>
      <c r="E219" t="s">
        <v>20</v>
      </c>
      <c r="F219">
        <v>5.9637599999999999E-2</v>
      </c>
      <c r="G219" t="s">
        <v>14</v>
      </c>
      <c r="H219" t="s">
        <v>14</v>
      </c>
      <c r="K219" s="6">
        <f>VLOOKUP($B219,'Egen hetvattenprod'!$B$1:$AP$500,MATCH("Summa tillförd energi:",'Egen hetvattenprod'!$B$1:$AY$1,0),FALSE)</f>
        <v>0</v>
      </c>
      <c r="L219" s="6">
        <f>VLOOKUP($B219,Kraftvärmeprod!$B$1:$AO$500,MATCH("Summa tillförd energi:",Kraftvärmeprod!$B$1:$AV$1,0),FALSE)</f>
        <v>0</v>
      </c>
      <c r="M219" s="33">
        <f>VLOOKUP($B219,'Allokerad kvv'!$B$1:$AO$500,MATCH("Summa allokerad tillförd energi:",'Allokerad kvv'!$B$1:$AV$1,0),FALSE)</f>
        <v>0</v>
      </c>
      <c r="N219" s="33">
        <f>VLOOKUP($B219,'Justerad allokering'!$B$1:$AO$500,MATCH("Summa justerad allokerad tillförd energi:",'Justerad allokering'!$B$1:$AV$1,0),FALSE)</f>
        <v>0</v>
      </c>
      <c r="O219" s="6">
        <f>VLOOKUP($B219,'Slutlig allokering'!$B$2:$AL$500,MATCH("Summa justerad allokerad tillförd energi:",'Slutlig allokering'!$B$2:$AS$2,0),FALSE)</f>
        <v>0</v>
      </c>
      <c r="P219" s="6">
        <f>VLOOKUP($B219,'Köpt hetvatten'!$B$1:$AP$500,MATCH("Med verkningsgrad:",'Köpt hetvatten'!$B$1:$AW$1,0),FALSE)</f>
        <v>0</v>
      </c>
      <c r="Q219" s="6">
        <f>VLOOKUP($B219,Spillvärme!$B$1:$AP$500,MATCH("Summa tillförd energi:",Spillvärme!$B$1:$AW$1,0),FALSE)</f>
        <v>0</v>
      </c>
      <c r="R219" s="6">
        <f>VLOOKUP($B219,Miljö!$B$1:$AP$500,MATCH("Summa tillförd energi:",Miljö!$B$1:$AW$1,0),FALSE)</f>
        <v>0</v>
      </c>
      <c r="S219" s="33">
        <f t="shared" si="38"/>
        <v>3.06</v>
      </c>
      <c r="T219" s="6">
        <f>VLOOKUP($B219,Miljö!$B$1:$AP$500,MATCH("Köpt prod.spec hetvatten",Miljö!$B$1:$AW$1,0),FALSE)</f>
        <v>115</v>
      </c>
      <c r="U219" s="6">
        <f t="shared" si="39"/>
        <v>115</v>
      </c>
      <c r="V219" s="6">
        <f>VLOOKUP($B219,Leveranser!$B$1:$AP$500,MATCH("Total levererad värme",Leveranser!$B$1:$AW$1,0),FALSE)</f>
        <v>102</v>
      </c>
      <c r="W219" s="6">
        <f>IFERROR(VLOOKUP($B219,Miljö!$B$1:$AP$500,MATCH("Såld mängd produktionsspecifik fjärrvärme (GWh)",Miljö!$B$1:$AW$1,0),FALSE)/1,0)</f>
        <v>0</v>
      </c>
      <c r="X219" s="6"/>
      <c r="Y219" s="30">
        <f t="shared" si="40"/>
        <v>0.88695652173913042</v>
      </c>
      <c r="Z219" s="6"/>
      <c r="AA219" s="30" t="str">
        <f t="shared" si="41"/>
        <v/>
      </c>
      <c r="AC219" t="s">
        <v>20</v>
      </c>
      <c r="AD219" t="s">
        <v>20</v>
      </c>
      <c r="AE219" s="25" t="str">
        <f t="shared" si="36"/>
        <v/>
      </c>
      <c r="AF219" t="s">
        <v>1073</v>
      </c>
      <c r="AG219" t="s">
        <v>1063</v>
      </c>
      <c r="AH219" s="37" t="s">
        <v>14</v>
      </c>
      <c r="AM219" s="6" t="str">
        <f t="shared" si="37"/>
        <v>nej</v>
      </c>
      <c r="AO219" s="6" t="str">
        <f t="shared" si="44"/>
        <v>ja</v>
      </c>
      <c r="AQ219" s="6" t="str">
        <f t="shared" si="45"/>
        <v/>
      </c>
      <c r="AR219" s="6"/>
      <c r="AV219" t="s">
        <v>10</v>
      </c>
      <c r="AW219" t="str">
        <f t="shared" si="42"/>
        <v>ja</v>
      </c>
      <c r="AY219" s="6" t="str">
        <f t="shared" si="46"/>
        <v>nej</v>
      </c>
      <c r="AZ219" t="s">
        <v>10</v>
      </c>
      <c r="BA219" t="s">
        <v>1201</v>
      </c>
      <c r="BB219" s="6" t="str">
        <f t="shared" si="43"/>
        <v>Ja</v>
      </c>
      <c r="BD219" t="s">
        <v>10</v>
      </c>
      <c r="BE219" s="136" t="s">
        <v>1199</v>
      </c>
      <c r="BK219" t="s">
        <v>14</v>
      </c>
      <c r="BL219" t="s">
        <v>10</v>
      </c>
    </row>
    <row r="220" spans="1:64" ht="15" customHeight="1" x14ac:dyDescent="0.35">
      <c r="A220" t="s">
        <v>272</v>
      </c>
      <c r="B220" t="s">
        <v>273</v>
      </c>
      <c r="C220">
        <v>0.194519</v>
      </c>
      <c r="D220">
        <v>15.651</v>
      </c>
      <c r="E220">
        <v>16.2395</v>
      </c>
      <c r="F220">
        <v>1.3391800000000001E-2</v>
      </c>
      <c r="G220" t="s">
        <v>10</v>
      </c>
      <c r="H220" t="s">
        <v>10</v>
      </c>
      <c r="K220" s="6">
        <f>VLOOKUP($B220,'Egen hetvattenprod'!$B$1:$AP$500,MATCH("Summa tillförd energi:",'Egen hetvattenprod'!$B$1:$AY$1,0),FALSE)</f>
        <v>1.68</v>
      </c>
      <c r="L220" s="6">
        <f>VLOOKUP($B220,Kraftvärmeprod!$B$1:$AO$500,MATCH("Summa tillförd energi:",Kraftvärmeprod!$B$1:$AV$1,0),FALSE)</f>
        <v>0</v>
      </c>
      <c r="M220" s="33">
        <f>VLOOKUP($B220,'Allokerad kvv'!$B$1:$AO$500,MATCH("Summa allokerad tillförd energi:",'Allokerad kvv'!$B$1:$AV$1,0),FALSE)</f>
        <v>0</v>
      </c>
      <c r="N220" s="33">
        <f>VLOOKUP($B220,'Justerad allokering'!$B$1:$AO$500,MATCH("Summa justerad allokerad tillförd energi:",'Justerad allokering'!$B$1:$AV$1,0),FALSE)</f>
        <v>0</v>
      </c>
      <c r="O220" s="6">
        <f>VLOOKUP($B220,'Slutlig allokering'!$B$2:$AL$500,MATCH("Summa justerad allokerad tillförd energi:",'Slutlig allokering'!$B$2:$AS$2,0),FALSE)</f>
        <v>0</v>
      </c>
      <c r="P220" s="6">
        <f>VLOOKUP($B220,'Köpt hetvatten'!$B$1:$AP$500,MATCH("Med verkningsgrad:",'Köpt hetvatten'!$B$1:$AW$1,0),FALSE)</f>
        <v>0</v>
      </c>
      <c r="Q220" s="6">
        <f>VLOOKUP($B220,Spillvärme!$B$1:$AP$500,MATCH("Summa tillförd energi:",Spillvärme!$B$1:$AW$1,0),FALSE)</f>
        <v>0</v>
      </c>
      <c r="R220" s="6">
        <f>VLOOKUP($B220,Miljö!$B$1:$AP$500,MATCH("Summa tillförd energi:",Miljö!$B$1:$AW$1,0),FALSE)</f>
        <v>0.03</v>
      </c>
      <c r="S220" s="33">
        <f t="shared" si="38"/>
        <v>0</v>
      </c>
      <c r="T220" s="6" t="str">
        <f>VLOOKUP($B220,Miljö!$B$1:$AP$500,MATCH("Köpt prod.spec hetvatten",Miljö!$B$1:$AW$1,0),FALSE)</f>
        <v/>
      </c>
      <c r="U220" s="6">
        <f t="shared" si="39"/>
        <v>1.71</v>
      </c>
      <c r="V220" s="6">
        <f>VLOOKUP($B220,Leveranser!$B$1:$AP$500,MATCH("Total levererad värme",Leveranser!$B$1:$AW$1,0),FALSE)</f>
        <v>1.35</v>
      </c>
      <c r="W220" s="6">
        <f>IFERROR(VLOOKUP($B220,Miljö!$B$1:$AP$500,MATCH("Såld mängd produktionsspecifik fjärrvärme (GWh)",Miljö!$B$1:$AW$1,0),FALSE)/1,0)</f>
        <v>0</v>
      </c>
      <c r="X220" s="6"/>
      <c r="Y220" s="30">
        <f t="shared" si="40"/>
        <v>0.78947368421052644</v>
      </c>
      <c r="Z220" s="6"/>
      <c r="AA220" s="30" t="str">
        <f t="shared" si="41"/>
        <v/>
      </c>
      <c r="AC220" t="s">
        <v>10</v>
      </c>
      <c r="AD220" t="s">
        <v>20</v>
      </c>
      <c r="AE220" s="25" t="str">
        <f t="shared" si="36"/>
        <v>ja</v>
      </c>
      <c r="AF220" t="s">
        <v>20</v>
      </c>
      <c r="AG220" t="s">
        <v>20</v>
      </c>
      <c r="AM220" s="6" t="str">
        <f t="shared" si="37"/>
        <v/>
      </c>
      <c r="AO220" s="6" t="str">
        <f t="shared" si="44"/>
        <v/>
      </c>
      <c r="AQ220" s="6" t="str">
        <f t="shared" si="45"/>
        <v/>
      </c>
      <c r="AR220" s="6"/>
      <c r="AW220" t="str">
        <f t="shared" si="42"/>
        <v/>
      </c>
      <c r="AY220" s="6" t="str">
        <f t="shared" si="46"/>
        <v/>
      </c>
      <c r="BB220" s="6" t="str">
        <f t="shared" si="43"/>
        <v>Ja</v>
      </c>
      <c r="BK220" t="s">
        <v>10</v>
      </c>
    </row>
    <row r="221" spans="1:64" ht="15" customHeight="1" x14ac:dyDescent="0.35">
      <c r="A221" t="s">
        <v>272</v>
      </c>
      <c r="B221" t="s">
        <v>274</v>
      </c>
      <c r="C221">
        <v>0.25900000000000001</v>
      </c>
      <c r="D221">
        <v>26.952400000000001</v>
      </c>
      <c r="E221">
        <v>16.380299999999998</v>
      </c>
      <c r="F221">
        <v>3.6743100000000001E-2</v>
      </c>
      <c r="G221" t="s">
        <v>10</v>
      </c>
      <c r="H221" t="s">
        <v>10</v>
      </c>
      <c r="K221" s="6">
        <f>VLOOKUP($B221,'Egen hetvattenprod'!$B$1:$AP$500,MATCH("Summa tillförd energi:",'Egen hetvattenprod'!$B$1:$AY$1,0),FALSE)</f>
        <v>1.0549999999999999</v>
      </c>
      <c r="L221" s="6">
        <f>VLOOKUP($B221,Kraftvärmeprod!$B$1:$AO$500,MATCH("Summa tillförd energi:",Kraftvärmeprod!$B$1:$AV$1,0),FALSE)</f>
        <v>0</v>
      </c>
      <c r="M221" s="33">
        <f>VLOOKUP($B221,'Allokerad kvv'!$B$1:$AO$500,MATCH("Summa allokerad tillförd energi:",'Allokerad kvv'!$B$1:$AV$1,0),FALSE)</f>
        <v>0</v>
      </c>
      <c r="N221" s="33">
        <f>VLOOKUP($B221,'Justerad allokering'!$B$1:$AO$500,MATCH("Summa justerad allokerad tillförd energi:",'Justerad allokering'!$B$1:$AV$1,0),FALSE)</f>
        <v>0</v>
      </c>
      <c r="O221" s="6">
        <f>VLOOKUP($B221,'Slutlig allokering'!$B$2:$AL$500,MATCH("Summa justerad allokerad tillförd energi:",'Slutlig allokering'!$B$2:$AS$2,0),FALSE)</f>
        <v>0</v>
      </c>
      <c r="P221" s="6">
        <f>VLOOKUP($B221,'Köpt hetvatten'!$B$1:$AP$500,MATCH("Med verkningsgrad:",'Köpt hetvatten'!$B$1:$AW$1,0),FALSE)</f>
        <v>0</v>
      </c>
      <c r="Q221" s="6">
        <f>VLOOKUP($B221,Spillvärme!$B$1:$AP$500,MATCH("Summa tillförd energi:",Spillvärme!$B$1:$AW$1,0),FALSE)</f>
        <v>0</v>
      </c>
      <c r="R221" s="6">
        <f>VLOOKUP($B221,Miljö!$B$1:$AP$500,MATCH("Summa tillförd energi:",Miljö!$B$1:$AW$1,0),FALSE)</f>
        <v>3.5000000000000003E-2</v>
      </c>
      <c r="S221" s="33">
        <f t="shared" si="38"/>
        <v>0</v>
      </c>
      <c r="T221" s="6" t="str">
        <f>VLOOKUP($B221,Miljö!$B$1:$AP$500,MATCH("Köpt prod.spec hetvatten",Miljö!$B$1:$AW$1,0),FALSE)</f>
        <v/>
      </c>
      <c r="U221" s="6">
        <f t="shared" si="39"/>
        <v>1.0899999999999999</v>
      </c>
      <c r="V221" s="6">
        <f>VLOOKUP($B221,Leveranser!$B$1:$AP$500,MATCH("Total levererad värme",Leveranser!$B$1:$AW$1,0),FALSE)</f>
        <v>0.85</v>
      </c>
      <c r="W221" s="6">
        <f>IFERROR(VLOOKUP($B221,Miljö!$B$1:$AP$500,MATCH("Såld mängd produktionsspecifik fjärrvärme (GWh)",Miljö!$B$1:$AW$1,0),FALSE)/1,0)</f>
        <v>0</v>
      </c>
      <c r="X221" s="6"/>
      <c r="Y221" s="30">
        <f t="shared" si="40"/>
        <v>0.77981651376146799</v>
      </c>
      <c r="Z221" s="6"/>
      <c r="AA221" s="30" t="str">
        <f t="shared" si="41"/>
        <v/>
      </c>
      <c r="AC221" t="s">
        <v>10</v>
      </c>
      <c r="AD221" t="s">
        <v>20</v>
      </c>
      <c r="AE221" s="25" t="str">
        <f t="shared" si="36"/>
        <v>ja</v>
      </c>
      <c r="AF221" t="s">
        <v>20</v>
      </c>
      <c r="AG221" t="s">
        <v>20</v>
      </c>
      <c r="AM221" s="6" t="str">
        <f t="shared" si="37"/>
        <v/>
      </c>
      <c r="AO221" s="6" t="str">
        <f t="shared" si="44"/>
        <v/>
      </c>
      <c r="AQ221" s="6" t="str">
        <f t="shared" si="45"/>
        <v/>
      </c>
      <c r="AR221" s="6"/>
      <c r="AW221" t="str">
        <f t="shared" si="42"/>
        <v/>
      </c>
      <c r="AY221" s="6" t="str">
        <f t="shared" si="46"/>
        <v/>
      </c>
      <c r="BB221" s="6" t="str">
        <f t="shared" si="43"/>
        <v>Ja</v>
      </c>
      <c r="BK221" t="s">
        <v>10</v>
      </c>
    </row>
    <row r="222" spans="1:64" ht="15" customHeight="1" x14ac:dyDescent="0.35">
      <c r="A222" t="s">
        <v>272</v>
      </c>
      <c r="B222" t="s">
        <v>275</v>
      </c>
      <c r="C222">
        <v>0.16561100000000001</v>
      </c>
      <c r="D222">
        <v>14.302099999999999</v>
      </c>
      <c r="E222">
        <v>13.8506</v>
      </c>
      <c r="F222">
        <v>1.88515E-2</v>
      </c>
      <c r="G222" t="s">
        <v>10</v>
      </c>
      <c r="H222" t="s">
        <v>10</v>
      </c>
      <c r="K222" s="6">
        <f>VLOOKUP($B222,'Egen hetvattenprod'!$B$1:$AP$500,MATCH("Summa tillförd energi:",'Egen hetvattenprod'!$B$1:$AY$1,0),FALSE)</f>
        <v>3.16</v>
      </c>
      <c r="L222" s="6">
        <f>VLOOKUP($B222,Kraftvärmeprod!$B$1:$AO$500,MATCH("Summa tillförd energi:",Kraftvärmeprod!$B$1:$AV$1,0),FALSE)</f>
        <v>0</v>
      </c>
      <c r="M222" s="33">
        <f>VLOOKUP($B222,'Allokerad kvv'!$B$1:$AO$500,MATCH("Summa allokerad tillförd energi:",'Allokerad kvv'!$B$1:$AV$1,0),FALSE)</f>
        <v>0</v>
      </c>
      <c r="N222" s="33">
        <f>VLOOKUP($B222,'Justerad allokering'!$B$1:$AO$500,MATCH("Summa justerad allokerad tillförd energi:",'Justerad allokering'!$B$1:$AV$1,0),FALSE)</f>
        <v>0</v>
      </c>
      <c r="O222" s="6">
        <f>VLOOKUP($B222,'Slutlig allokering'!$B$2:$AL$500,MATCH("Summa justerad allokerad tillförd energi:",'Slutlig allokering'!$B$2:$AS$2,0),FALSE)</f>
        <v>0</v>
      </c>
      <c r="P222" s="6">
        <f>VLOOKUP($B222,'Köpt hetvatten'!$B$1:$AP$500,MATCH("Med verkningsgrad:",'Köpt hetvatten'!$B$1:$AW$1,0),FALSE)</f>
        <v>0</v>
      </c>
      <c r="Q222" s="6">
        <f>VLOOKUP($B222,Spillvärme!$B$1:$AP$500,MATCH("Summa tillförd energi:",Spillvärme!$B$1:$AW$1,0),FALSE)</f>
        <v>0</v>
      </c>
      <c r="R222" s="6">
        <f>VLOOKUP($B222,Miljö!$B$1:$AP$500,MATCH("Summa tillförd energi:",Miljö!$B$1:$AW$1,0),FALSE)</f>
        <v>4.7600000000000003E-2</v>
      </c>
      <c r="S222" s="33">
        <f t="shared" si="38"/>
        <v>0</v>
      </c>
      <c r="T222" s="6" t="str">
        <f>VLOOKUP($B222,Miljö!$B$1:$AP$500,MATCH("Köpt prod.spec hetvatten",Miljö!$B$1:$AW$1,0),FALSE)</f>
        <v/>
      </c>
      <c r="U222" s="6">
        <f t="shared" si="39"/>
        <v>3.2076000000000002</v>
      </c>
      <c r="V222" s="6">
        <f>VLOOKUP($B222,Leveranser!$B$1:$AP$500,MATCH("Total levererad värme",Leveranser!$B$1:$AW$1,0),FALSE)</f>
        <v>2.99</v>
      </c>
      <c r="W222" s="6">
        <f>IFERROR(VLOOKUP($B222,Miljö!$B$1:$AP$500,MATCH("Såld mängd produktionsspecifik fjärrvärme (GWh)",Miljö!$B$1:$AW$1,0),FALSE)/1,0)</f>
        <v>0</v>
      </c>
      <c r="X222" s="6"/>
      <c r="Y222" s="30">
        <f t="shared" si="40"/>
        <v>0.93216111734630258</v>
      </c>
      <c r="Z222" s="6"/>
      <c r="AA222" s="30" t="str">
        <f t="shared" si="41"/>
        <v/>
      </c>
      <c r="AC222" t="s">
        <v>10</v>
      </c>
      <c r="AD222" t="s">
        <v>20</v>
      </c>
      <c r="AE222" s="25" t="str">
        <f t="shared" si="36"/>
        <v>ja</v>
      </c>
      <c r="AF222" t="s">
        <v>20</v>
      </c>
      <c r="AG222" t="s">
        <v>20</v>
      </c>
      <c r="AM222" s="6" t="str">
        <f t="shared" si="37"/>
        <v/>
      </c>
      <c r="AO222" s="6" t="str">
        <f t="shared" si="44"/>
        <v/>
      </c>
      <c r="AQ222" s="6" t="str">
        <f t="shared" si="45"/>
        <v/>
      </c>
      <c r="AR222" s="6"/>
      <c r="AW222" t="str">
        <f t="shared" si="42"/>
        <v/>
      </c>
      <c r="AY222" s="6" t="str">
        <f t="shared" si="46"/>
        <v/>
      </c>
      <c r="BB222" s="6" t="str">
        <f t="shared" si="43"/>
        <v>Ja</v>
      </c>
      <c r="BK222" t="s">
        <v>10</v>
      </c>
    </row>
    <row r="223" spans="1:64" ht="15" customHeight="1" x14ac:dyDescent="0.35">
      <c r="A223" t="s">
        <v>272</v>
      </c>
      <c r="B223" t="s">
        <v>276</v>
      </c>
      <c r="C223">
        <v>0.18024999999999999</v>
      </c>
      <c r="D223">
        <v>34.713799999999999</v>
      </c>
      <c r="E223">
        <v>7.36456</v>
      </c>
      <c r="F223">
        <v>5.1639299999999999E-2</v>
      </c>
      <c r="G223" t="s">
        <v>14</v>
      </c>
      <c r="H223" t="s">
        <v>10</v>
      </c>
      <c r="K223" s="6">
        <f>VLOOKUP($B223,'Egen hetvattenprod'!$B$1:$AP$500,MATCH("Summa tillförd energi:",'Egen hetvattenprod'!$B$1:$AY$1,0),FALSE)</f>
        <v>1.38</v>
      </c>
      <c r="L223" s="6">
        <f>VLOOKUP($B223,Kraftvärmeprod!$B$1:$AO$500,MATCH("Summa tillförd energi:",Kraftvärmeprod!$B$1:$AV$1,0),FALSE)</f>
        <v>99.6</v>
      </c>
      <c r="M223" s="33">
        <f>VLOOKUP($B223,'Allokerad kvv'!$B$1:$AO$500,MATCH("Summa allokerad tillförd energi:",'Allokerad kvv'!$B$1:$AV$1,0),FALSE)</f>
        <v>86.086099999999988</v>
      </c>
      <c r="N223" s="33">
        <f>VLOOKUP($B223,'Justerad allokering'!$B$1:$AO$500,MATCH("Summa justerad allokerad tillförd energi:",'Justerad allokering'!$B$1:$AV$1,0),FALSE)</f>
        <v>0</v>
      </c>
      <c r="O223" s="6">
        <f>VLOOKUP($B223,'Slutlig allokering'!$B$2:$AL$500,MATCH("Summa justerad allokerad tillförd energi:",'Slutlig allokering'!$B$2:$AS$2,0),FALSE)</f>
        <v>86.086099999999988</v>
      </c>
      <c r="P223" s="6">
        <f>VLOOKUP($B223,'Köpt hetvatten'!$B$1:$AP$500,MATCH("Med verkningsgrad:",'Köpt hetvatten'!$B$1:$AW$1,0),FALSE)</f>
        <v>0</v>
      </c>
      <c r="Q223" s="6">
        <f>VLOOKUP($B223,Spillvärme!$B$1:$AP$500,MATCH("Summa tillförd energi:",Spillvärme!$B$1:$AW$1,0),FALSE)</f>
        <v>0</v>
      </c>
      <c r="R223" s="6">
        <f>VLOOKUP($B223,Miljö!$B$1:$AP$500,MATCH("Summa tillförd energi:",Miljö!$B$1:$AW$1,0),FALSE)</f>
        <v>0</v>
      </c>
      <c r="S223" s="33">
        <f t="shared" si="38"/>
        <v>3.8010000000000002</v>
      </c>
      <c r="T223" s="6">
        <f>VLOOKUP($B223,Miljö!$B$1:$AP$500,MATCH("Köpt prod.spec hetvatten",Miljö!$B$1:$AW$1,0),FALSE)</f>
        <v>35.6</v>
      </c>
      <c r="U223" s="6">
        <f t="shared" si="39"/>
        <v>123.06609999999998</v>
      </c>
      <c r="V223" s="6">
        <f>VLOOKUP($B223,Leveranser!$B$1:$AP$500,MATCH("Total levererad värme",Leveranser!$B$1:$AW$1,0),FALSE)</f>
        <v>126.7</v>
      </c>
      <c r="W223" s="6">
        <f>IFERROR(VLOOKUP($B223,Miljö!$B$1:$AP$500,MATCH("Såld mängd produktionsspecifik fjärrvärme (GWh)",Miljö!$B$1:$AW$1,0),FALSE)/1,0)</f>
        <v>0</v>
      </c>
      <c r="X223" s="6"/>
      <c r="Y223" s="30">
        <f t="shared" si="40"/>
        <v>1.0295280341215007</v>
      </c>
      <c r="Z223" s="6"/>
      <c r="AA223" s="30" t="str">
        <f t="shared" si="41"/>
        <v/>
      </c>
      <c r="AC223" t="s">
        <v>20</v>
      </c>
      <c r="AD223" t="s">
        <v>10</v>
      </c>
      <c r="AE223" s="25" t="str">
        <f t="shared" si="36"/>
        <v>ja</v>
      </c>
      <c r="AF223" t="s">
        <v>20</v>
      </c>
      <c r="AG223" t="s">
        <v>20</v>
      </c>
      <c r="AM223" s="6" t="str">
        <f t="shared" si="37"/>
        <v/>
      </c>
      <c r="AO223" s="6" t="str">
        <f t="shared" si="44"/>
        <v/>
      </c>
      <c r="AQ223" s="6" t="str">
        <f t="shared" si="45"/>
        <v/>
      </c>
      <c r="AR223" s="6"/>
      <c r="AW223" t="str">
        <f t="shared" si="42"/>
        <v/>
      </c>
      <c r="AY223" s="6" t="str">
        <f t="shared" si="46"/>
        <v/>
      </c>
      <c r="BB223" s="6" t="str">
        <f t="shared" si="43"/>
        <v>Ja</v>
      </c>
      <c r="BK223" t="s">
        <v>10</v>
      </c>
    </row>
    <row r="224" spans="1:64" ht="15" customHeight="1" x14ac:dyDescent="0.35">
      <c r="A224" t="s">
        <v>277</v>
      </c>
      <c r="B224" t="s">
        <v>278</v>
      </c>
      <c r="C224">
        <v>0.14510700000000001</v>
      </c>
      <c r="D224">
        <v>6.0072299999999998</v>
      </c>
      <c r="E224">
        <v>13.2216</v>
      </c>
      <c r="F224">
        <v>0</v>
      </c>
      <c r="G224" t="s">
        <v>14</v>
      </c>
      <c r="H224" t="s">
        <v>10</v>
      </c>
      <c r="K224" s="6">
        <f>VLOOKUP($B224,'Egen hetvattenprod'!$B$1:$AP$500,MATCH("Summa tillförd energi:",'Egen hetvattenprod'!$B$1:$AY$1,0),FALSE)</f>
        <v>15.238999999999999</v>
      </c>
      <c r="L224" s="6">
        <f>VLOOKUP($B224,Kraftvärmeprod!$B$1:$AO$500,MATCH("Summa tillförd energi:",Kraftvärmeprod!$B$1:$AV$1,0),FALSE)</f>
        <v>0</v>
      </c>
      <c r="M224" s="33">
        <f>VLOOKUP($B224,'Allokerad kvv'!$B$1:$AO$500,MATCH("Summa allokerad tillförd energi:",'Allokerad kvv'!$B$1:$AV$1,0),FALSE)</f>
        <v>0</v>
      </c>
      <c r="N224" s="33">
        <f>VLOOKUP($B224,'Justerad allokering'!$B$1:$AO$500,MATCH("Summa justerad allokerad tillförd energi:",'Justerad allokering'!$B$1:$AV$1,0),FALSE)</f>
        <v>0</v>
      </c>
      <c r="O224" s="6">
        <f>VLOOKUP($B224,'Slutlig allokering'!$B$2:$AL$500,MATCH("Summa justerad allokerad tillförd energi:",'Slutlig allokering'!$B$2:$AS$2,0),FALSE)</f>
        <v>0</v>
      </c>
      <c r="P224" s="6">
        <f>VLOOKUP($B224,'Köpt hetvatten'!$B$1:$AP$500,MATCH("Med verkningsgrad:",'Köpt hetvatten'!$B$1:$AW$1,0),FALSE)</f>
        <v>0</v>
      </c>
      <c r="Q224" s="6">
        <f>VLOOKUP($B224,Spillvärme!$B$1:$AP$500,MATCH("Summa tillförd energi:",Spillvärme!$B$1:$AW$1,0),FALSE)</f>
        <v>0</v>
      </c>
      <c r="R224" s="6">
        <f>VLOOKUP($B224,Miljö!$B$1:$AP$500,MATCH("Summa tillförd energi:",Miljö!$B$1:$AW$1,0),FALSE)</f>
        <v>0</v>
      </c>
      <c r="S224" s="33">
        <f t="shared" si="38"/>
        <v>0.44201999999999997</v>
      </c>
      <c r="T224" s="6" t="str">
        <f>VLOOKUP($B224,Miljö!$B$1:$AP$500,MATCH("Köpt prod.spec hetvatten",Miljö!$B$1:$AW$1,0),FALSE)</f>
        <v/>
      </c>
      <c r="U224" s="6">
        <f t="shared" si="39"/>
        <v>15.238999999999999</v>
      </c>
      <c r="V224" s="6">
        <f>VLOOKUP($B224,Leveranser!$B$1:$AP$500,MATCH("Total levererad värme",Leveranser!$B$1:$AW$1,0),FALSE)</f>
        <v>14.734</v>
      </c>
      <c r="W224" s="6">
        <f>IFERROR(VLOOKUP($B224,Miljö!$B$1:$AP$500,MATCH("Såld mängd produktionsspecifik fjärrvärme (GWh)",Miljö!$B$1:$AW$1,0),FALSE)/1,0)</f>
        <v>0</v>
      </c>
      <c r="X224" s="6"/>
      <c r="Y224" s="30">
        <f t="shared" si="40"/>
        <v>0.96686134260778278</v>
      </c>
      <c r="Z224" s="6"/>
      <c r="AA224" s="30" t="str">
        <f t="shared" si="41"/>
        <v/>
      </c>
      <c r="AC224" t="s">
        <v>10</v>
      </c>
      <c r="AD224" t="s">
        <v>20</v>
      </c>
      <c r="AE224" s="25" t="str">
        <f t="shared" si="36"/>
        <v>ja</v>
      </c>
      <c r="AF224" t="s">
        <v>20</v>
      </c>
      <c r="AG224" t="s">
        <v>20</v>
      </c>
      <c r="AM224" s="6" t="str">
        <f t="shared" si="37"/>
        <v/>
      </c>
      <c r="AO224" s="6" t="str">
        <f t="shared" si="44"/>
        <v/>
      </c>
      <c r="AQ224" s="6" t="str">
        <f t="shared" si="45"/>
        <v/>
      </c>
      <c r="AR224" s="6"/>
      <c r="AW224" t="str">
        <f t="shared" si="42"/>
        <v/>
      </c>
      <c r="AY224" s="6" t="str">
        <f t="shared" si="46"/>
        <v/>
      </c>
      <c r="BB224" s="6" t="str">
        <f t="shared" si="43"/>
        <v>Ja</v>
      </c>
      <c r="BK224" t="s">
        <v>10</v>
      </c>
    </row>
    <row r="225" spans="1:63" ht="15" customHeight="1" x14ac:dyDescent="0.35">
      <c r="A225" t="s">
        <v>277</v>
      </c>
      <c r="B225" t="s">
        <v>279</v>
      </c>
      <c r="C225">
        <v>6.7256899999999994E-2</v>
      </c>
      <c r="D225">
        <v>40.006700000000002</v>
      </c>
      <c r="E225">
        <v>3.24248</v>
      </c>
      <c r="F225">
        <v>2.1280299999999999E-3</v>
      </c>
      <c r="G225" t="s">
        <v>10</v>
      </c>
      <c r="H225" t="s">
        <v>10</v>
      </c>
      <c r="K225" s="6">
        <f>VLOOKUP($B225,'Egen hetvattenprod'!$B$1:$AP$500,MATCH("Summa tillförd energi:",'Egen hetvattenprod'!$B$1:$AY$1,0),FALSE)</f>
        <v>35.146000000000001</v>
      </c>
      <c r="L225" s="6">
        <f>VLOOKUP($B225,Kraftvärmeprod!$B$1:$AO$500,MATCH("Summa tillförd energi:",Kraftvärmeprod!$B$1:$AV$1,0),FALSE)</f>
        <v>0</v>
      </c>
      <c r="M225" s="33">
        <f>VLOOKUP($B225,'Allokerad kvv'!$B$1:$AO$500,MATCH("Summa allokerad tillförd energi:",'Allokerad kvv'!$B$1:$AV$1,0),FALSE)</f>
        <v>0</v>
      </c>
      <c r="N225" s="33">
        <f>VLOOKUP($B225,'Justerad allokering'!$B$1:$AO$500,MATCH("Summa justerad allokerad tillförd energi:",'Justerad allokering'!$B$1:$AV$1,0),FALSE)</f>
        <v>0</v>
      </c>
      <c r="O225" s="6">
        <f>VLOOKUP($B225,'Slutlig allokering'!$B$2:$AL$500,MATCH("Summa justerad allokerad tillförd energi:",'Slutlig allokering'!$B$2:$AS$2,0),FALSE)</f>
        <v>0</v>
      </c>
      <c r="P225" s="6">
        <f>VLOOKUP($B225,'Köpt hetvatten'!$B$1:$AP$500,MATCH("Med verkningsgrad:",'Köpt hetvatten'!$B$1:$AW$1,0),FALSE)</f>
        <v>78.35294117647058</v>
      </c>
      <c r="Q225" s="6">
        <f>VLOOKUP($B225,Spillvärme!$B$1:$AP$500,MATCH("Summa tillförd energi:",Spillvärme!$B$1:$AW$1,0),FALSE)</f>
        <v>126.779</v>
      </c>
      <c r="R225" s="6">
        <f>VLOOKUP($B225,Miljö!$B$1:$AP$500,MATCH("Summa tillförd energi:",Miljö!$B$1:$AW$1,0),FALSE)</f>
        <v>0</v>
      </c>
      <c r="S225" s="33">
        <f t="shared" si="38"/>
        <v>5.9595000000000002</v>
      </c>
      <c r="T225" s="6" t="str">
        <f>VLOOKUP($B225,Miljö!$B$1:$AP$500,MATCH("Köpt prod.spec hetvatten",Miljö!$B$1:$AW$1,0),FALSE)</f>
        <v/>
      </c>
      <c r="U225" s="6">
        <f t="shared" si="39"/>
        <v>240.27794117647056</v>
      </c>
      <c r="V225" s="6">
        <f>VLOOKUP($B225,Leveranser!$B$1:$AP$500,MATCH("Total levererad värme",Leveranser!$B$1:$AW$1,0),FALSE)</f>
        <v>198.65</v>
      </c>
      <c r="W225" s="6">
        <f>IFERROR(VLOOKUP($B225,Miljö!$B$1:$AP$500,MATCH("Såld mängd produktionsspecifik fjärrvärme (GWh)",Miljö!$B$1:$AW$1,0),FALSE)/1,0)</f>
        <v>0</v>
      </c>
      <c r="X225" s="6"/>
      <c r="Y225" s="30">
        <f t="shared" si="40"/>
        <v>0.82675088286237153</v>
      </c>
      <c r="Z225" s="6"/>
      <c r="AA225" s="30" t="str">
        <f t="shared" si="41"/>
        <v/>
      </c>
      <c r="AC225" t="s">
        <v>1095</v>
      </c>
      <c r="AD225" t="s">
        <v>20</v>
      </c>
      <c r="AE225" s="25" t="str">
        <f t="shared" si="36"/>
        <v>nej</v>
      </c>
      <c r="AF225" t="s">
        <v>20</v>
      </c>
      <c r="AG225" t="s">
        <v>20</v>
      </c>
      <c r="AM225" s="6" t="str">
        <f t="shared" si="37"/>
        <v>ja</v>
      </c>
      <c r="AO225" s="6" t="str">
        <f t="shared" si="44"/>
        <v>ja</v>
      </c>
      <c r="AQ225" s="6" t="str">
        <f t="shared" si="45"/>
        <v/>
      </c>
      <c r="AR225" s="6"/>
      <c r="AW225" t="str">
        <f t="shared" si="42"/>
        <v>nej</v>
      </c>
      <c r="AY225" s="6" t="str">
        <f t="shared" si="46"/>
        <v>ja</v>
      </c>
      <c r="BB225" s="6" t="str">
        <f t="shared" si="43"/>
        <v>Ja</v>
      </c>
      <c r="BK225" t="s">
        <v>10</v>
      </c>
    </row>
    <row r="226" spans="1:63" ht="15" customHeight="1" x14ac:dyDescent="0.35">
      <c r="A226" t="s">
        <v>280</v>
      </c>
      <c r="B226" t="s">
        <v>281</v>
      </c>
      <c r="C226">
        <v>0.138768</v>
      </c>
      <c r="D226">
        <v>36.297400000000003</v>
      </c>
      <c r="E226">
        <v>7.2172299999999998</v>
      </c>
      <c r="F226">
        <v>2.7029000000000001E-2</v>
      </c>
      <c r="G226" t="s">
        <v>10</v>
      </c>
      <c r="H226" t="s">
        <v>10</v>
      </c>
      <c r="K226" s="6">
        <f>VLOOKUP($B226,'Egen hetvattenprod'!$B$1:$AP$500,MATCH("Summa tillförd energi:",'Egen hetvattenprod'!$B$1:$AY$1,0),FALSE)</f>
        <v>72.960000000000008</v>
      </c>
      <c r="L226" s="6">
        <f>VLOOKUP($B226,Kraftvärmeprod!$B$1:$AO$500,MATCH("Summa tillförd energi:",Kraftvärmeprod!$B$1:$AV$1,0),FALSE)</f>
        <v>195.79999999999998</v>
      </c>
      <c r="M226" s="33">
        <f>VLOOKUP($B226,'Allokerad kvv'!$B$1:$AO$500,MATCH("Summa allokerad tillförd energi:",'Allokerad kvv'!$B$1:$AV$1,0),FALSE)</f>
        <v>117.41737999999999</v>
      </c>
      <c r="N226" s="33">
        <f>VLOOKUP($B226,'Justerad allokering'!$B$1:$AO$500,MATCH("Summa justerad allokerad tillförd energi:",'Justerad allokering'!$B$1:$AV$1,0),FALSE)</f>
        <v>0</v>
      </c>
      <c r="O226" s="6">
        <f>VLOOKUP($B226,'Slutlig allokering'!$B$2:$AL$500,MATCH("Summa justerad allokerad tillförd energi:",'Slutlig allokering'!$B$2:$AS$2,0),FALSE)</f>
        <v>117.41737999999999</v>
      </c>
      <c r="P226" s="6">
        <f>VLOOKUP($B226,'Köpt hetvatten'!$B$1:$AP$500,MATCH("Med verkningsgrad:",'Köpt hetvatten'!$B$1:$AW$1,0),FALSE)</f>
        <v>0</v>
      </c>
      <c r="Q226" s="6">
        <f>VLOOKUP($B226,Spillvärme!$B$1:$AP$500,MATCH("Summa tillförd energi:",Spillvärme!$B$1:$AW$1,0),FALSE)</f>
        <v>59.699999999999996</v>
      </c>
      <c r="R226" s="6">
        <f>VLOOKUP($B226,Miljö!$B$1:$AP$500,MATCH("Summa tillförd energi:",Miljö!$B$1:$AW$1,0),FALSE)</f>
        <v>2.41</v>
      </c>
      <c r="S226" s="33">
        <f t="shared" si="38"/>
        <v>0</v>
      </c>
      <c r="T226" s="6">
        <f>VLOOKUP($B226,Miljö!$B$1:$AP$500,MATCH("Köpt prod.spec hetvatten",Miljö!$B$1:$AW$1,0),FALSE)</f>
        <v>77.36</v>
      </c>
      <c r="U226" s="6">
        <f t="shared" si="39"/>
        <v>329.84737999999999</v>
      </c>
      <c r="V226" s="6">
        <f>VLOOKUP($B226,Leveranser!$B$1:$AP$500,MATCH("Total levererad värme",Leveranser!$B$1:$AW$1,0),FALSE)</f>
        <v>282</v>
      </c>
      <c r="W226" s="6">
        <f>IFERROR(VLOOKUP($B226,Miljö!$B$1:$AP$500,MATCH("Såld mängd produktionsspecifik fjärrvärme (GWh)",Miljö!$B$1:$AW$1,0),FALSE)/1,0)</f>
        <v>0</v>
      </c>
      <c r="X226" s="6"/>
      <c r="Y226" s="30">
        <f t="shared" si="40"/>
        <v>0.85494085173573309</v>
      </c>
      <c r="Z226" s="6"/>
      <c r="AA226" s="30" t="str">
        <f t="shared" si="41"/>
        <v/>
      </c>
      <c r="AC226" t="s">
        <v>10</v>
      </c>
      <c r="AD226" t="s">
        <v>20</v>
      </c>
      <c r="AE226" s="25" t="str">
        <f t="shared" si="36"/>
        <v>ja</v>
      </c>
      <c r="AF226" t="s">
        <v>20</v>
      </c>
      <c r="AG226" t="s">
        <v>20</v>
      </c>
      <c r="AM226" s="6" t="str">
        <f t="shared" si="37"/>
        <v/>
      </c>
      <c r="AO226" s="6" t="str">
        <f t="shared" si="44"/>
        <v/>
      </c>
      <c r="AQ226" s="6" t="str">
        <f t="shared" si="45"/>
        <v/>
      </c>
      <c r="AR226" s="6"/>
      <c r="AW226" t="str">
        <f t="shared" si="42"/>
        <v/>
      </c>
      <c r="AY226" s="6" t="str">
        <f t="shared" si="46"/>
        <v/>
      </c>
      <c r="BB226" s="6" t="str">
        <f t="shared" si="43"/>
        <v>Ja</v>
      </c>
      <c r="BK226" t="s">
        <v>10</v>
      </c>
    </row>
    <row r="227" spans="1:63" ht="15" customHeight="1" x14ac:dyDescent="0.35">
      <c r="A227" t="s">
        <v>282</v>
      </c>
      <c r="B227" t="s">
        <v>283</v>
      </c>
      <c r="C227">
        <v>0.35679899999999998</v>
      </c>
      <c r="D227">
        <v>58.024799999999999</v>
      </c>
      <c r="E227">
        <v>17.194199999999999</v>
      </c>
      <c r="F227">
        <v>0.14352899999999999</v>
      </c>
      <c r="G227" t="s">
        <v>14</v>
      </c>
      <c r="H227" t="s">
        <v>10</v>
      </c>
      <c r="K227" s="6">
        <f>VLOOKUP($B227,'Egen hetvattenprod'!$B$1:$AP$500,MATCH("Summa tillförd energi:",'Egen hetvattenprod'!$B$1:$AY$1,0),FALSE)</f>
        <v>11.227</v>
      </c>
      <c r="L227" s="6">
        <f>VLOOKUP($B227,Kraftvärmeprod!$B$1:$AO$500,MATCH("Summa tillförd energi:",Kraftvärmeprod!$B$1:$AV$1,0),FALSE)</f>
        <v>0</v>
      </c>
      <c r="M227" s="33">
        <f>VLOOKUP($B227,'Allokerad kvv'!$B$1:$AO$500,MATCH("Summa allokerad tillförd energi:",'Allokerad kvv'!$B$1:$AV$1,0),FALSE)</f>
        <v>0</v>
      </c>
      <c r="N227" s="33">
        <f>VLOOKUP($B227,'Justerad allokering'!$B$1:$AO$500,MATCH("Summa justerad allokerad tillförd energi:",'Justerad allokering'!$B$1:$AV$1,0),FALSE)</f>
        <v>0</v>
      </c>
      <c r="O227" s="6">
        <f>VLOOKUP($B227,'Slutlig allokering'!$B$2:$AL$500,MATCH("Summa justerad allokerad tillförd energi:",'Slutlig allokering'!$B$2:$AS$2,0),FALSE)</f>
        <v>0</v>
      </c>
      <c r="P227" s="6">
        <f>VLOOKUP($B227,'Köpt hetvatten'!$B$1:$AP$500,MATCH("Med verkningsgrad:",'Köpt hetvatten'!$B$1:$AW$1,0),FALSE)</f>
        <v>0</v>
      </c>
      <c r="Q227" s="6">
        <f>VLOOKUP($B227,Spillvärme!$B$1:$AP$500,MATCH("Summa tillförd energi:",Spillvärme!$B$1:$AW$1,0),FALSE)</f>
        <v>0</v>
      </c>
      <c r="R227" s="6">
        <f>VLOOKUP($B227,Miljö!$B$1:$AP$500,MATCH("Summa tillförd energi:",Miljö!$B$1:$AW$1,0),FALSE)</f>
        <v>0.222</v>
      </c>
      <c r="S227" s="33">
        <f t="shared" si="38"/>
        <v>0</v>
      </c>
      <c r="T227" s="6" t="str">
        <f>VLOOKUP($B227,Miljö!$B$1:$AP$500,MATCH("Köpt prod.spec hetvatten",Miljö!$B$1:$AW$1,0),FALSE)</f>
        <v/>
      </c>
      <c r="U227" s="6">
        <f t="shared" si="39"/>
        <v>11.449</v>
      </c>
      <c r="V227" s="6">
        <f>VLOOKUP($B227,Leveranser!$B$1:$AP$500,MATCH("Total levererad värme",Leveranser!$B$1:$AW$1,0),FALSE)</f>
        <v>9.2490000000000006</v>
      </c>
      <c r="W227" s="6">
        <f>IFERROR(VLOOKUP($B227,Miljö!$B$1:$AP$500,MATCH("Såld mängd produktionsspecifik fjärrvärme (GWh)",Miljö!$B$1:$AW$1,0),FALSE)/1,0)</f>
        <v>0</v>
      </c>
      <c r="X227" s="6"/>
      <c r="Y227" s="30">
        <f t="shared" si="40"/>
        <v>0.80784347977989346</v>
      </c>
      <c r="Z227" s="6"/>
      <c r="AA227" s="30" t="str">
        <f t="shared" si="41"/>
        <v/>
      </c>
      <c r="AC227" t="s">
        <v>10</v>
      </c>
      <c r="AD227" t="s">
        <v>20</v>
      </c>
      <c r="AE227" s="25" t="str">
        <f t="shared" si="36"/>
        <v>ja</v>
      </c>
      <c r="AF227" t="s">
        <v>20</v>
      </c>
      <c r="AG227" t="s">
        <v>20</v>
      </c>
      <c r="AM227" s="6" t="str">
        <f t="shared" si="37"/>
        <v/>
      </c>
      <c r="AO227" s="6" t="str">
        <f t="shared" si="44"/>
        <v/>
      </c>
      <c r="AQ227" s="6" t="str">
        <f t="shared" si="45"/>
        <v/>
      </c>
      <c r="AR227" s="6"/>
      <c r="AW227" t="str">
        <f t="shared" si="42"/>
        <v/>
      </c>
      <c r="AY227" s="6" t="str">
        <f t="shared" si="46"/>
        <v/>
      </c>
      <c r="BB227" s="6" t="str">
        <f t="shared" si="43"/>
        <v>Ja</v>
      </c>
      <c r="BK227" t="s">
        <v>10</v>
      </c>
    </row>
    <row r="228" spans="1:63" ht="15" customHeight="1" x14ac:dyDescent="0.35">
      <c r="A228" t="s">
        <v>282</v>
      </c>
      <c r="B228" t="s">
        <v>284</v>
      </c>
      <c r="C228">
        <v>0.14111799999999999</v>
      </c>
      <c r="D228">
        <v>30.946300000000001</v>
      </c>
      <c r="E228">
        <v>10.038</v>
      </c>
      <c r="F228">
        <v>4.4133199999999997E-2</v>
      </c>
      <c r="G228" t="s">
        <v>14</v>
      </c>
      <c r="H228" t="s">
        <v>10</v>
      </c>
      <c r="K228" s="6">
        <f>VLOOKUP($B228,'Egen hetvattenprod'!$B$1:$AP$500,MATCH("Summa tillförd energi:",'Egen hetvattenprod'!$B$1:$AY$1,0),FALSE)</f>
        <v>10.048</v>
      </c>
      <c r="L228" s="6">
        <f>VLOOKUP($B228,Kraftvärmeprod!$B$1:$AO$500,MATCH("Summa tillförd energi:",Kraftvärmeprod!$B$1:$AV$1,0),FALSE)</f>
        <v>0</v>
      </c>
      <c r="M228" s="33">
        <f>VLOOKUP($B228,'Allokerad kvv'!$B$1:$AO$500,MATCH("Summa allokerad tillförd energi:",'Allokerad kvv'!$B$1:$AV$1,0),FALSE)</f>
        <v>0</v>
      </c>
      <c r="N228" s="33">
        <f>VLOOKUP($B228,'Justerad allokering'!$B$1:$AO$500,MATCH("Summa justerad allokerad tillförd energi:",'Justerad allokering'!$B$1:$AV$1,0),FALSE)</f>
        <v>0</v>
      </c>
      <c r="O228" s="6">
        <f>VLOOKUP($B228,'Slutlig allokering'!$B$2:$AL$500,MATCH("Summa justerad allokerad tillförd energi:",'Slutlig allokering'!$B$2:$AS$2,0),FALSE)</f>
        <v>0</v>
      </c>
      <c r="P228" s="6">
        <f>VLOOKUP($B228,'Köpt hetvatten'!$B$1:$AP$500,MATCH("Med verkningsgrad:",'Köpt hetvatten'!$B$1:$AW$1,0),FALSE)</f>
        <v>0</v>
      </c>
      <c r="Q228" s="6">
        <f>VLOOKUP($B228,Spillvärme!$B$1:$AP$500,MATCH("Summa tillförd energi:",Spillvärme!$B$1:$AW$1,0),FALSE)</f>
        <v>0</v>
      </c>
      <c r="R228" s="6">
        <f>VLOOKUP($B228,Miljö!$B$1:$AP$500,MATCH("Summa tillförd energi:",Miljö!$B$1:$AW$1,0),FALSE)</f>
        <v>0.14499999999999999</v>
      </c>
      <c r="S228" s="33">
        <f t="shared" si="38"/>
        <v>0</v>
      </c>
      <c r="T228" s="6" t="str">
        <f>VLOOKUP($B228,Miljö!$B$1:$AP$500,MATCH("Köpt prod.spec hetvatten",Miljö!$B$1:$AW$1,0),FALSE)</f>
        <v/>
      </c>
      <c r="U228" s="6">
        <f t="shared" si="39"/>
        <v>10.193</v>
      </c>
      <c r="V228" s="6">
        <f>VLOOKUP($B228,Leveranser!$B$1:$AP$500,MATCH("Total levererad värme",Leveranser!$B$1:$AW$1,0),FALSE)</f>
        <v>7.5039999999999996</v>
      </c>
      <c r="W228" s="6">
        <f>IFERROR(VLOOKUP($B228,Miljö!$B$1:$AP$500,MATCH("Såld mängd produktionsspecifik fjärrvärme (GWh)",Miljö!$B$1:$AW$1,0),FALSE)/1,0)</f>
        <v>0</v>
      </c>
      <c r="X228" s="6"/>
      <c r="Y228" s="30">
        <f t="shared" si="40"/>
        <v>0.73619150397331501</v>
      </c>
      <c r="Z228" s="6"/>
      <c r="AA228" s="30" t="str">
        <f t="shared" si="41"/>
        <v/>
      </c>
      <c r="AC228" t="s">
        <v>10</v>
      </c>
      <c r="AD228" t="s">
        <v>20</v>
      </c>
      <c r="AE228" s="25" t="str">
        <f t="shared" si="36"/>
        <v>ja</v>
      </c>
      <c r="AF228" t="s">
        <v>20</v>
      </c>
      <c r="AG228" t="s">
        <v>20</v>
      </c>
      <c r="AM228" s="6" t="str">
        <f t="shared" si="37"/>
        <v/>
      </c>
      <c r="AO228" s="6" t="str">
        <f t="shared" si="44"/>
        <v/>
      </c>
      <c r="AQ228" s="6" t="str">
        <f t="shared" si="45"/>
        <v/>
      </c>
      <c r="AR228" s="6"/>
      <c r="AW228" t="str">
        <f t="shared" si="42"/>
        <v/>
      </c>
      <c r="AY228" s="6" t="str">
        <f t="shared" si="46"/>
        <v/>
      </c>
      <c r="BB228" s="6" t="str">
        <f t="shared" si="43"/>
        <v>Ja</v>
      </c>
      <c r="BK228" t="s">
        <v>10</v>
      </c>
    </row>
    <row r="229" spans="1:63" ht="15" customHeight="1" x14ac:dyDescent="0.35">
      <c r="A229" t="s">
        <v>282</v>
      </c>
      <c r="B229" t="s">
        <v>285</v>
      </c>
      <c r="C229">
        <v>0.47649999999999998</v>
      </c>
      <c r="D229">
        <v>24.047799999999999</v>
      </c>
      <c r="E229">
        <v>16.942499999999999</v>
      </c>
      <c r="F229">
        <v>2.64595E-2</v>
      </c>
      <c r="G229" t="s">
        <v>14</v>
      </c>
      <c r="H229" t="s">
        <v>10</v>
      </c>
      <c r="K229" s="6">
        <f>VLOOKUP($B229,'Egen hetvattenprod'!$B$1:$AP$500,MATCH("Summa tillförd energi:",'Egen hetvattenprod'!$B$1:$AY$1,0),FALSE)</f>
        <v>15.265000000000001</v>
      </c>
      <c r="L229" s="6">
        <f>VLOOKUP($B229,Kraftvärmeprod!$B$1:$AO$500,MATCH("Summa tillförd energi:",Kraftvärmeprod!$B$1:$AV$1,0),FALSE)</f>
        <v>0</v>
      </c>
      <c r="M229" s="33">
        <f>VLOOKUP($B229,'Allokerad kvv'!$B$1:$AO$500,MATCH("Summa allokerad tillförd energi:",'Allokerad kvv'!$B$1:$AV$1,0),FALSE)</f>
        <v>0</v>
      </c>
      <c r="N229" s="33">
        <f>VLOOKUP($B229,'Justerad allokering'!$B$1:$AO$500,MATCH("Summa justerad allokerad tillförd energi:",'Justerad allokering'!$B$1:$AV$1,0),FALSE)</f>
        <v>0</v>
      </c>
      <c r="O229" s="6">
        <f>VLOOKUP($B229,'Slutlig allokering'!$B$2:$AL$500,MATCH("Summa justerad allokerad tillförd energi:",'Slutlig allokering'!$B$2:$AS$2,0),FALSE)</f>
        <v>0</v>
      </c>
      <c r="P229" s="6">
        <f>VLOOKUP($B229,'Köpt hetvatten'!$B$1:$AP$500,MATCH("Med verkningsgrad:",'Köpt hetvatten'!$B$1:$AW$1,0),FALSE)</f>
        <v>0</v>
      </c>
      <c r="Q229" s="6">
        <f>VLOOKUP($B229,Spillvärme!$B$1:$AP$500,MATCH("Summa tillförd energi:",Spillvärme!$B$1:$AW$1,0),FALSE)</f>
        <v>0</v>
      </c>
      <c r="R229" s="6">
        <f>VLOOKUP($B229,Miljö!$B$1:$AP$500,MATCH("Summa tillförd energi:",Miljö!$B$1:$AW$1,0),FALSE)</f>
        <v>0.22700000000000001</v>
      </c>
      <c r="S229" s="33">
        <f t="shared" si="38"/>
        <v>0</v>
      </c>
      <c r="T229" s="6" t="str">
        <f>VLOOKUP($B229,Miljö!$B$1:$AP$500,MATCH("Köpt prod.spec hetvatten",Miljö!$B$1:$AW$1,0),FALSE)</f>
        <v/>
      </c>
      <c r="U229" s="6">
        <f t="shared" si="39"/>
        <v>15.492000000000001</v>
      </c>
      <c r="V229" s="6">
        <f>VLOOKUP($B229,Leveranser!$B$1:$AP$500,MATCH("Total levererad värme",Leveranser!$B$1:$AW$1,0),FALSE)</f>
        <v>11.754</v>
      </c>
      <c r="W229" s="6">
        <f>IFERROR(VLOOKUP($B229,Miljö!$B$1:$AP$500,MATCH("Såld mängd produktionsspecifik fjärrvärme (GWh)",Miljö!$B$1:$AW$1,0),FALSE)/1,0)</f>
        <v>0</v>
      </c>
      <c r="X229" s="6"/>
      <c r="Y229" s="30">
        <f t="shared" si="40"/>
        <v>0.75871417505809446</v>
      </c>
      <c r="Z229" s="6"/>
      <c r="AA229" s="30" t="str">
        <f t="shared" si="41"/>
        <v/>
      </c>
      <c r="AC229" t="s">
        <v>10</v>
      </c>
      <c r="AD229" t="s">
        <v>20</v>
      </c>
      <c r="AE229" s="25" t="str">
        <f t="shared" si="36"/>
        <v>ja</v>
      </c>
      <c r="AF229" t="s">
        <v>20</v>
      </c>
      <c r="AG229" t="s">
        <v>20</v>
      </c>
      <c r="AM229" s="6" t="str">
        <f t="shared" si="37"/>
        <v/>
      </c>
      <c r="AO229" s="6" t="str">
        <f t="shared" si="44"/>
        <v/>
      </c>
      <c r="AQ229" s="6" t="str">
        <f t="shared" si="45"/>
        <v/>
      </c>
      <c r="AR229" s="6"/>
      <c r="AW229" t="str">
        <f t="shared" si="42"/>
        <v/>
      </c>
      <c r="AY229" s="6" t="str">
        <f t="shared" si="46"/>
        <v/>
      </c>
      <c r="BB229" s="6" t="str">
        <f t="shared" si="43"/>
        <v>Ja</v>
      </c>
      <c r="BK229" t="s">
        <v>10</v>
      </c>
    </row>
    <row r="230" spans="1:63" ht="15" customHeight="1" x14ac:dyDescent="0.35">
      <c r="A230" t="s">
        <v>282</v>
      </c>
      <c r="B230" t="s">
        <v>286</v>
      </c>
      <c r="C230">
        <v>0.63095199999999996</v>
      </c>
      <c r="D230">
        <v>121.916</v>
      </c>
      <c r="E230">
        <v>22.902200000000001</v>
      </c>
      <c r="F230">
        <v>0.26736700000000002</v>
      </c>
      <c r="G230" t="s">
        <v>14</v>
      </c>
      <c r="H230" t="s">
        <v>10</v>
      </c>
      <c r="K230" s="6">
        <f>VLOOKUP($B230,'Egen hetvattenprod'!$B$1:$AP$500,MATCH("Summa tillförd energi:",'Egen hetvattenprod'!$B$1:$AY$1,0),FALSE)</f>
        <v>9.423</v>
      </c>
      <c r="L230" s="6">
        <f>VLOOKUP($B230,Kraftvärmeprod!$B$1:$AO$500,MATCH("Summa tillförd energi:",Kraftvärmeprod!$B$1:$AV$1,0),FALSE)</f>
        <v>0</v>
      </c>
      <c r="M230" s="33">
        <f>VLOOKUP($B230,'Allokerad kvv'!$B$1:$AO$500,MATCH("Summa allokerad tillförd energi:",'Allokerad kvv'!$B$1:$AV$1,0),FALSE)</f>
        <v>0</v>
      </c>
      <c r="N230" s="33">
        <f>VLOOKUP($B230,'Justerad allokering'!$B$1:$AO$500,MATCH("Summa justerad allokerad tillförd energi:",'Justerad allokering'!$B$1:$AV$1,0),FALSE)</f>
        <v>0</v>
      </c>
      <c r="O230" s="6">
        <f>VLOOKUP($B230,'Slutlig allokering'!$B$2:$AL$500,MATCH("Summa justerad allokerad tillförd energi:",'Slutlig allokering'!$B$2:$AS$2,0),FALSE)</f>
        <v>0</v>
      </c>
      <c r="P230" s="6">
        <f>VLOOKUP($B230,'Köpt hetvatten'!$B$1:$AP$500,MATCH("Med verkningsgrad:",'Köpt hetvatten'!$B$1:$AW$1,0),FALSE)</f>
        <v>0</v>
      </c>
      <c r="Q230" s="6">
        <f>VLOOKUP($B230,Spillvärme!$B$1:$AP$500,MATCH("Summa tillförd energi:",Spillvärme!$B$1:$AW$1,0),FALSE)</f>
        <v>0</v>
      </c>
      <c r="R230" s="6">
        <f>VLOOKUP($B230,Miljö!$B$1:$AP$500,MATCH("Summa tillförd energi:",Miljö!$B$1:$AW$1,0),FALSE)</f>
        <v>0.182</v>
      </c>
      <c r="S230" s="33">
        <f t="shared" si="38"/>
        <v>0</v>
      </c>
      <c r="T230" s="6" t="str">
        <f>VLOOKUP($B230,Miljö!$B$1:$AP$500,MATCH("Köpt prod.spec hetvatten",Miljö!$B$1:$AW$1,0),FALSE)</f>
        <v/>
      </c>
      <c r="U230" s="6">
        <f t="shared" si="39"/>
        <v>9.6050000000000004</v>
      </c>
      <c r="V230" s="6">
        <f>VLOOKUP($B230,Leveranser!$B$1:$AP$500,MATCH("Total levererad värme",Leveranser!$B$1:$AW$1,0),FALSE)</f>
        <v>6.2610000000000001</v>
      </c>
      <c r="W230" s="6">
        <f>IFERROR(VLOOKUP($B230,Miljö!$B$1:$AP$500,MATCH("Såld mängd produktionsspecifik fjärrvärme (GWh)",Miljö!$B$1:$AW$1,0),FALSE)/1,0)</f>
        <v>0</v>
      </c>
      <c r="X230" s="6"/>
      <c r="Y230" s="30">
        <f t="shared" si="40"/>
        <v>0.65184799583550235</v>
      </c>
      <c r="Z230" s="6"/>
      <c r="AA230" s="30" t="str">
        <f t="shared" si="41"/>
        <v/>
      </c>
      <c r="AC230" t="s">
        <v>10</v>
      </c>
      <c r="AD230" t="s">
        <v>20</v>
      </c>
      <c r="AE230" s="25" t="str">
        <f t="shared" si="36"/>
        <v>ja</v>
      </c>
      <c r="AF230" t="s">
        <v>20</v>
      </c>
      <c r="AG230" t="s">
        <v>20</v>
      </c>
      <c r="AM230" s="6" t="str">
        <f t="shared" si="37"/>
        <v/>
      </c>
      <c r="AO230" s="6" t="str">
        <f t="shared" si="44"/>
        <v/>
      </c>
      <c r="AQ230" s="6" t="str">
        <f t="shared" si="45"/>
        <v/>
      </c>
      <c r="AR230" s="6"/>
      <c r="AW230" t="str">
        <f t="shared" si="42"/>
        <v/>
      </c>
      <c r="AY230" s="6" t="str">
        <f t="shared" si="46"/>
        <v/>
      </c>
      <c r="BB230" s="6" t="str">
        <f t="shared" si="43"/>
        <v>Ja</v>
      </c>
      <c r="BK230" t="s">
        <v>10</v>
      </c>
    </row>
    <row r="231" spans="1:63" ht="15" customHeight="1" x14ac:dyDescent="0.35">
      <c r="A231" t="s">
        <v>282</v>
      </c>
      <c r="B231" t="s">
        <v>287</v>
      </c>
      <c r="C231">
        <v>0.93937599999999999</v>
      </c>
      <c r="D231">
        <v>16.001300000000001</v>
      </c>
      <c r="E231">
        <v>26.4682</v>
      </c>
      <c r="F231">
        <v>7.7479200000000002E-3</v>
      </c>
      <c r="G231" t="s">
        <v>14</v>
      </c>
      <c r="H231" t="s">
        <v>10</v>
      </c>
      <c r="K231" s="6">
        <f>VLOOKUP($B231,'Egen hetvattenprod'!$B$1:$AP$500,MATCH("Summa tillförd energi:",'Egen hetvattenprod'!$B$1:$AY$1,0),FALSE)</f>
        <v>14.104000000000001</v>
      </c>
      <c r="L231" s="6">
        <f>VLOOKUP($B231,Kraftvärmeprod!$B$1:$AO$500,MATCH("Summa tillförd energi:",Kraftvärmeprod!$B$1:$AV$1,0),FALSE)</f>
        <v>0</v>
      </c>
      <c r="M231" s="33">
        <f>VLOOKUP($B231,'Allokerad kvv'!$B$1:$AO$500,MATCH("Summa allokerad tillförd energi:",'Allokerad kvv'!$B$1:$AV$1,0),FALSE)</f>
        <v>0</v>
      </c>
      <c r="N231" s="33">
        <f>VLOOKUP($B231,'Justerad allokering'!$B$1:$AO$500,MATCH("Summa justerad allokerad tillförd energi:",'Justerad allokering'!$B$1:$AV$1,0),FALSE)</f>
        <v>0</v>
      </c>
      <c r="O231" s="6">
        <f>VLOOKUP($B231,'Slutlig allokering'!$B$2:$AL$500,MATCH("Summa justerad allokerad tillförd energi:",'Slutlig allokering'!$B$2:$AS$2,0),FALSE)</f>
        <v>0</v>
      </c>
      <c r="P231" s="6">
        <f>VLOOKUP($B231,'Köpt hetvatten'!$B$1:$AP$500,MATCH("Med verkningsgrad:",'Köpt hetvatten'!$B$1:$AW$1,0),FALSE)</f>
        <v>0</v>
      </c>
      <c r="Q231" s="6">
        <f>VLOOKUP($B231,Spillvärme!$B$1:$AP$500,MATCH("Summa tillförd energi:",Spillvärme!$B$1:$AW$1,0),FALSE)</f>
        <v>0</v>
      </c>
      <c r="R231" s="6">
        <f>VLOOKUP($B231,Miljö!$B$1:$AP$500,MATCH("Summa tillförd energi:",Miljö!$B$1:$AW$1,0),FALSE)</f>
        <v>0.33600000000000002</v>
      </c>
      <c r="S231" s="33">
        <f t="shared" si="38"/>
        <v>0</v>
      </c>
      <c r="T231" s="6" t="str">
        <f>VLOOKUP($B231,Miljö!$B$1:$AP$500,MATCH("Köpt prod.spec hetvatten",Miljö!$B$1:$AW$1,0),FALSE)</f>
        <v/>
      </c>
      <c r="U231" s="6">
        <f t="shared" si="39"/>
        <v>14.440000000000001</v>
      </c>
      <c r="V231" s="6">
        <f>VLOOKUP($B231,Leveranser!$B$1:$AP$500,MATCH("Total levererad värme",Leveranser!$B$1:$AW$1,0),FALSE)</f>
        <v>12.659000000000001</v>
      </c>
      <c r="W231" s="6">
        <f>IFERROR(VLOOKUP($B231,Miljö!$B$1:$AP$500,MATCH("Såld mängd produktionsspecifik fjärrvärme (GWh)",Miljö!$B$1:$AW$1,0),FALSE)/1,0)</f>
        <v>0</v>
      </c>
      <c r="X231" s="6"/>
      <c r="Y231" s="30">
        <f t="shared" si="40"/>
        <v>0.87666204986149576</v>
      </c>
      <c r="Z231" s="6"/>
      <c r="AA231" s="30" t="str">
        <f t="shared" si="41"/>
        <v/>
      </c>
      <c r="AC231" t="s">
        <v>10</v>
      </c>
      <c r="AD231" t="s">
        <v>20</v>
      </c>
      <c r="AE231" s="25" t="str">
        <f t="shared" si="36"/>
        <v>ja</v>
      </c>
      <c r="AF231" t="s">
        <v>20</v>
      </c>
      <c r="AG231" t="s">
        <v>20</v>
      </c>
      <c r="AM231" s="6" t="str">
        <f t="shared" si="37"/>
        <v/>
      </c>
      <c r="AO231" s="6" t="str">
        <f t="shared" si="44"/>
        <v/>
      </c>
      <c r="AQ231" s="6" t="str">
        <f t="shared" si="45"/>
        <v/>
      </c>
      <c r="AR231" s="6"/>
      <c r="AW231" t="str">
        <f t="shared" si="42"/>
        <v/>
      </c>
      <c r="AY231" s="6" t="str">
        <f t="shared" si="46"/>
        <v/>
      </c>
      <c r="BB231" s="6" t="str">
        <f t="shared" si="43"/>
        <v>Ja</v>
      </c>
      <c r="BK231" t="s">
        <v>10</v>
      </c>
    </row>
    <row r="232" spans="1:63" ht="15" customHeight="1" x14ac:dyDescent="0.35">
      <c r="A232" t="s">
        <v>282</v>
      </c>
      <c r="B232" t="s">
        <v>288</v>
      </c>
      <c r="C232">
        <v>1.05888</v>
      </c>
      <c r="D232">
        <v>17.676600000000001</v>
      </c>
      <c r="E232">
        <v>30.4407</v>
      </c>
      <c r="F232">
        <v>1.22232E-2</v>
      </c>
      <c r="G232" t="s">
        <v>14</v>
      </c>
      <c r="H232" t="s">
        <v>10</v>
      </c>
      <c r="K232" s="6">
        <f>VLOOKUP($B232,'Egen hetvattenprod'!$B$1:$AP$500,MATCH("Summa tillförd energi:",'Egen hetvattenprod'!$B$1:$AY$1,0),FALSE)</f>
        <v>33.629999999999995</v>
      </c>
      <c r="L232" s="6">
        <f>VLOOKUP($B232,Kraftvärmeprod!$B$1:$AO$500,MATCH("Summa tillförd energi:",Kraftvärmeprod!$B$1:$AV$1,0),FALSE)</f>
        <v>0</v>
      </c>
      <c r="M232" s="33">
        <f>VLOOKUP($B232,'Allokerad kvv'!$B$1:$AO$500,MATCH("Summa allokerad tillförd energi:",'Allokerad kvv'!$B$1:$AV$1,0),FALSE)</f>
        <v>0</v>
      </c>
      <c r="N232" s="33">
        <f>VLOOKUP($B232,'Justerad allokering'!$B$1:$AO$500,MATCH("Summa justerad allokerad tillförd energi:",'Justerad allokering'!$B$1:$AV$1,0),FALSE)</f>
        <v>0</v>
      </c>
      <c r="O232" s="6">
        <f>VLOOKUP($B232,'Slutlig allokering'!$B$2:$AL$500,MATCH("Summa justerad allokerad tillförd energi:",'Slutlig allokering'!$B$2:$AS$2,0),FALSE)</f>
        <v>0</v>
      </c>
      <c r="P232" s="6">
        <f>VLOOKUP($B232,'Köpt hetvatten'!$B$1:$AP$500,MATCH("Med verkningsgrad:",'Köpt hetvatten'!$B$1:$AW$1,0),FALSE)</f>
        <v>0</v>
      </c>
      <c r="Q232" s="6">
        <f>VLOOKUP($B232,Spillvärme!$B$1:$AP$500,MATCH("Summa tillförd energi:",Spillvärme!$B$1:$AW$1,0),FALSE)</f>
        <v>0</v>
      </c>
      <c r="R232" s="6">
        <f>VLOOKUP($B232,Miljö!$B$1:$AP$500,MATCH("Summa tillförd energi:",Miljö!$B$1:$AW$1,0),FALSE)</f>
        <v>0.51</v>
      </c>
      <c r="S232" s="33">
        <f t="shared" si="38"/>
        <v>0</v>
      </c>
      <c r="T232" s="6" t="str">
        <f>VLOOKUP($B232,Miljö!$B$1:$AP$500,MATCH("Köpt prod.spec hetvatten",Miljö!$B$1:$AW$1,0),FALSE)</f>
        <v/>
      </c>
      <c r="U232" s="6">
        <f t="shared" si="39"/>
        <v>34.139999999999993</v>
      </c>
      <c r="V232" s="6">
        <f>VLOOKUP($B232,Leveranser!$B$1:$AP$500,MATCH("Total levererad värme",Leveranser!$B$1:$AW$1,0),FALSE)</f>
        <v>26.585999999999999</v>
      </c>
      <c r="W232" s="6">
        <f>IFERROR(VLOOKUP($B232,Miljö!$B$1:$AP$500,MATCH("Såld mängd produktionsspecifik fjärrvärme (GWh)",Miljö!$B$1:$AW$1,0),FALSE)/1,0)</f>
        <v>0</v>
      </c>
      <c r="X232" s="6"/>
      <c r="Y232" s="30">
        <f t="shared" si="40"/>
        <v>0.7787346221441126</v>
      </c>
      <c r="Z232" s="6"/>
      <c r="AA232" s="30" t="str">
        <f t="shared" si="41"/>
        <v/>
      </c>
      <c r="AC232" t="s">
        <v>10</v>
      </c>
      <c r="AD232" t="s">
        <v>20</v>
      </c>
      <c r="AE232" s="25" t="str">
        <f t="shared" si="36"/>
        <v>ja</v>
      </c>
      <c r="AF232" t="s">
        <v>20</v>
      </c>
      <c r="AG232" t="s">
        <v>20</v>
      </c>
      <c r="AM232" s="6" t="str">
        <f t="shared" si="37"/>
        <v/>
      </c>
      <c r="AO232" s="6" t="str">
        <f t="shared" si="44"/>
        <v/>
      </c>
      <c r="AQ232" s="6" t="str">
        <f t="shared" si="45"/>
        <v/>
      </c>
      <c r="AR232" s="6"/>
      <c r="AW232" t="str">
        <f t="shared" si="42"/>
        <v/>
      </c>
      <c r="AY232" s="6" t="str">
        <f t="shared" si="46"/>
        <v/>
      </c>
      <c r="BB232" s="6" t="str">
        <f t="shared" si="43"/>
        <v>Ja</v>
      </c>
      <c r="BK232" t="s">
        <v>10</v>
      </c>
    </row>
    <row r="233" spans="1:63" ht="15" customHeight="1" x14ac:dyDescent="0.35">
      <c r="A233" t="s">
        <v>282</v>
      </c>
      <c r="B233" t="s">
        <v>289</v>
      </c>
      <c r="C233">
        <v>0.100213</v>
      </c>
      <c r="D233">
        <v>20.692399999999999</v>
      </c>
      <c r="E233">
        <v>8.9460200000000007</v>
      </c>
      <c r="F233">
        <v>1.7800900000000001E-2</v>
      </c>
      <c r="G233" t="s">
        <v>14</v>
      </c>
      <c r="H233" t="s">
        <v>10</v>
      </c>
      <c r="K233" s="6">
        <f>VLOOKUP($B233,'Egen hetvattenprod'!$B$1:$AP$500,MATCH("Summa tillförd energi:",'Egen hetvattenprod'!$B$1:$AY$1,0),FALSE)</f>
        <v>16.335999999999999</v>
      </c>
      <c r="L233" s="6">
        <f>VLOOKUP($B233,Kraftvärmeprod!$B$1:$AO$500,MATCH("Summa tillförd energi:",Kraftvärmeprod!$B$1:$AV$1,0),FALSE)</f>
        <v>0</v>
      </c>
      <c r="M233" s="33">
        <f>VLOOKUP($B233,'Allokerad kvv'!$B$1:$AO$500,MATCH("Summa allokerad tillförd energi:",'Allokerad kvv'!$B$1:$AV$1,0),FALSE)</f>
        <v>0</v>
      </c>
      <c r="N233" s="33">
        <f>VLOOKUP($B233,'Justerad allokering'!$B$1:$AO$500,MATCH("Summa justerad allokerad tillförd energi:",'Justerad allokering'!$B$1:$AV$1,0),FALSE)</f>
        <v>0</v>
      </c>
      <c r="O233" s="6">
        <f>VLOOKUP($B233,'Slutlig allokering'!$B$2:$AL$500,MATCH("Summa justerad allokerad tillförd energi:",'Slutlig allokering'!$B$2:$AS$2,0),FALSE)</f>
        <v>0</v>
      </c>
      <c r="P233" s="6">
        <f>VLOOKUP($B233,'Köpt hetvatten'!$B$1:$AP$500,MATCH("Med verkningsgrad:",'Köpt hetvatten'!$B$1:$AW$1,0),FALSE)</f>
        <v>0</v>
      </c>
      <c r="Q233" s="6">
        <f>VLOOKUP($B233,Spillvärme!$B$1:$AP$500,MATCH("Summa tillförd energi:",Spillvärme!$B$1:$AW$1,0),FALSE)</f>
        <v>0</v>
      </c>
      <c r="R233" s="6">
        <f>VLOOKUP($B233,Miljö!$B$1:$AP$500,MATCH("Summa tillförd energi:",Miljö!$B$1:$AW$1,0),FALSE)</f>
        <v>0.26200000000000001</v>
      </c>
      <c r="S233" s="33">
        <f t="shared" si="38"/>
        <v>0</v>
      </c>
      <c r="T233" s="6" t="str">
        <f>VLOOKUP($B233,Miljö!$B$1:$AP$500,MATCH("Köpt prod.spec hetvatten",Miljö!$B$1:$AW$1,0),FALSE)</f>
        <v/>
      </c>
      <c r="U233" s="6">
        <f t="shared" si="39"/>
        <v>16.597999999999999</v>
      </c>
      <c r="V233" s="6">
        <f>VLOOKUP($B233,Leveranser!$B$1:$AP$500,MATCH("Total levererad värme",Leveranser!$B$1:$AW$1,0),FALSE)</f>
        <v>12.973000000000001</v>
      </c>
      <c r="W233" s="6">
        <f>IFERROR(VLOOKUP($B233,Miljö!$B$1:$AP$500,MATCH("Såld mängd produktionsspecifik fjärrvärme (GWh)",Miljö!$B$1:$AW$1,0),FALSE)/1,0)</f>
        <v>0</v>
      </c>
      <c r="X233" s="6"/>
      <c r="Y233" s="30">
        <f t="shared" si="40"/>
        <v>0.7816001927943127</v>
      </c>
      <c r="Z233" s="6"/>
      <c r="AA233" s="30" t="str">
        <f t="shared" si="41"/>
        <v/>
      </c>
      <c r="AC233" t="s">
        <v>10</v>
      </c>
      <c r="AD233" t="s">
        <v>20</v>
      </c>
      <c r="AE233" s="25" t="str">
        <f t="shared" si="36"/>
        <v>ja</v>
      </c>
      <c r="AF233" t="s">
        <v>20</v>
      </c>
      <c r="AG233" t="s">
        <v>20</v>
      </c>
      <c r="AM233" s="6" t="str">
        <f t="shared" si="37"/>
        <v/>
      </c>
      <c r="AO233" s="6" t="str">
        <f t="shared" si="44"/>
        <v/>
      </c>
      <c r="AQ233" s="6" t="str">
        <f t="shared" si="45"/>
        <v/>
      </c>
      <c r="AR233" s="6"/>
      <c r="AW233" t="str">
        <f t="shared" si="42"/>
        <v/>
      </c>
      <c r="AY233" s="6" t="str">
        <f t="shared" si="46"/>
        <v/>
      </c>
      <c r="BB233" s="6" t="str">
        <f t="shared" si="43"/>
        <v>Ja</v>
      </c>
      <c r="BK233" t="s">
        <v>10</v>
      </c>
    </row>
    <row r="234" spans="1:63" ht="15" customHeight="1" x14ac:dyDescent="0.35">
      <c r="A234" t="s">
        <v>282</v>
      </c>
      <c r="B234" t="s">
        <v>290</v>
      </c>
      <c r="C234">
        <v>0.105686</v>
      </c>
      <c r="D234">
        <v>20.5791</v>
      </c>
      <c r="E234">
        <v>9.1992799999999999</v>
      </c>
      <c r="F234">
        <v>1.26719E-2</v>
      </c>
      <c r="G234" t="s">
        <v>14</v>
      </c>
      <c r="H234" t="s">
        <v>10</v>
      </c>
      <c r="K234" s="6">
        <f>VLOOKUP($B234,'Egen hetvattenprod'!$B$1:$AP$500,MATCH("Summa tillförd energi:",'Egen hetvattenprod'!$B$1:$AY$1,0),FALSE)</f>
        <v>7.4190000000000005</v>
      </c>
      <c r="L234" s="6">
        <f>VLOOKUP($B234,Kraftvärmeprod!$B$1:$AO$500,MATCH("Summa tillförd energi:",Kraftvärmeprod!$B$1:$AV$1,0),FALSE)</f>
        <v>0</v>
      </c>
      <c r="M234" s="33">
        <f>VLOOKUP($B234,'Allokerad kvv'!$B$1:$AO$500,MATCH("Summa allokerad tillförd energi:",'Allokerad kvv'!$B$1:$AV$1,0),FALSE)</f>
        <v>0</v>
      </c>
      <c r="N234" s="33">
        <f>VLOOKUP($B234,'Justerad allokering'!$B$1:$AO$500,MATCH("Summa justerad allokerad tillförd energi:",'Justerad allokering'!$B$1:$AV$1,0),FALSE)</f>
        <v>0</v>
      </c>
      <c r="O234" s="6">
        <f>VLOOKUP($B234,'Slutlig allokering'!$B$2:$AL$500,MATCH("Summa justerad allokerad tillförd energi:",'Slutlig allokering'!$B$2:$AS$2,0),FALSE)</f>
        <v>0</v>
      </c>
      <c r="P234" s="6">
        <f>VLOOKUP($B234,'Köpt hetvatten'!$B$1:$AP$500,MATCH("Med verkningsgrad:",'Köpt hetvatten'!$B$1:$AW$1,0),FALSE)</f>
        <v>0</v>
      </c>
      <c r="Q234" s="6">
        <f>VLOOKUP($B234,Spillvärme!$B$1:$AP$500,MATCH("Summa tillförd energi:",Spillvärme!$B$1:$AW$1,0),FALSE)</f>
        <v>0</v>
      </c>
      <c r="R234" s="6">
        <f>VLOOKUP($B234,Miljö!$B$1:$AP$500,MATCH("Summa tillförd energi:",Miljö!$B$1:$AW$1,0),FALSE)</f>
        <v>0.14499999999999999</v>
      </c>
      <c r="S234" s="33">
        <f t="shared" si="38"/>
        <v>0</v>
      </c>
      <c r="T234" s="6" t="str">
        <f>VLOOKUP($B234,Miljö!$B$1:$AP$500,MATCH("Köpt prod.spec hetvatten",Miljö!$B$1:$AW$1,0),FALSE)</f>
        <v/>
      </c>
      <c r="U234" s="6">
        <f t="shared" si="39"/>
        <v>7.5640000000000001</v>
      </c>
      <c r="V234" s="6">
        <f>VLOOKUP($B234,Leveranser!$B$1:$AP$500,MATCH("Total levererad värme",Leveranser!$B$1:$AW$1,0),FALSE)</f>
        <v>5.6559999999999997</v>
      </c>
      <c r="W234" s="6">
        <f>IFERROR(VLOOKUP($B234,Miljö!$B$1:$AP$500,MATCH("Såld mängd produktionsspecifik fjärrvärme (GWh)",Miljö!$B$1:$AW$1,0),FALSE)/1,0)</f>
        <v>0</v>
      </c>
      <c r="X234" s="6"/>
      <c r="Y234" s="30">
        <f t="shared" si="40"/>
        <v>0.74775251189846637</v>
      </c>
      <c r="Z234" s="6"/>
      <c r="AA234" s="30" t="str">
        <f t="shared" si="41"/>
        <v/>
      </c>
      <c r="AC234" t="s">
        <v>10</v>
      </c>
      <c r="AD234" t="s">
        <v>20</v>
      </c>
      <c r="AE234" s="25" t="str">
        <f t="shared" si="36"/>
        <v>ja</v>
      </c>
      <c r="AF234" t="s">
        <v>20</v>
      </c>
      <c r="AG234" t="s">
        <v>20</v>
      </c>
      <c r="AM234" s="6" t="str">
        <f t="shared" si="37"/>
        <v/>
      </c>
      <c r="AO234" s="6" t="str">
        <f t="shared" si="44"/>
        <v/>
      </c>
      <c r="AQ234" s="6" t="str">
        <f t="shared" si="45"/>
        <v/>
      </c>
      <c r="AR234" s="6"/>
      <c r="AW234" t="str">
        <f t="shared" si="42"/>
        <v/>
      </c>
      <c r="AY234" s="6" t="str">
        <f t="shared" si="46"/>
        <v/>
      </c>
      <c r="BB234" s="6" t="str">
        <f t="shared" si="43"/>
        <v>Ja</v>
      </c>
      <c r="BK234" t="s">
        <v>10</v>
      </c>
    </row>
    <row r="235" spans="1:63" ht="15" customHeight="1" x14ac:dyDescent="0.35">
      <c r="A235" t="s">
        <v>291</v>
      </c>
      <c r="B235" t="s">
        <v>292</v>
      </c>
      <c r="C235">
        <v>0.213282</v>
      </c>
      <c r="D235">
        <v>22.5124</v>
      </c>
      <c r="E235">
        <v>16.8139</v>
      </c>
      <c r="F235">
        <v>3.7345900000000001E-2</v>
      </c>
      <c r="G235" t="s">
        <v>14</v>
      </c>
      <c r="H235" t="s">
        <v>10</v>
      </c>
      <c r="K235" s="6">
        <f>VLOOKUP($B235,'Egen hetvattenprod'!$B$1:$AP$500,MATCH("Summa tillförd energi:",'Egen hetvattenprod'!$B$1:$AY$1,0),FALSE)</f>
        <v>37.816000000000003</v>
      </c>
      <c r="L235" s="6">
        <f>VLOOKUP($B235,Kraftvärmeprod!$B$1:$AO$500,MATCH("Summa tillförd energi:",Kraftvärmeprod!$B$1:$AV$1,0),FALSE)</f>
        <v>0</v>
      </c>
      <c r="M235" s="33">
        <f>VLOOKUP($B235,'Allokerad kvv'!$B$1:$AO$500,MATCH("Summa allokerad tillförd energi:",'Allokerad kvv'!$B$1:$AV$1,0),FALSE)</f>
        <v>0</v>
      </c>
      <c r="N235" s="33">
        <f>VLOOKUP($B235,'Justerad allokering'!$B$1:$AO$500,MATCH("Summa justerad allokerad tillförd energi:",'Justerad allokering'!$B$1:$AV$1,0),FALSE)</f>
        <v>0</v>
      </c>
      <c r="O235" s="6">
        <f>VLOOKUP($B235,'Slutlig allokering'!$B$2:$AL$500,MATCH("Summa justerad allokerad tillförd energi:",'Slutlig allokering'!$B$2:$AS$2,0),FALSE)</f>
        <v>0</v>
      </c>
      <c r="P235" s="6">
        <f>VLOOKUP($B235,'Köpt hetvatten'!$B$1:$AP$500,MATCH("Med verkningsgrad:",'Köpt hetvatten'!$B$1:$AW$1,0),FALSE)</f>
        <v>0</v>
      </c>
      <c r="Q235" s="6">
        <f>VLOOKUP($B235,Spillvärme!$B$1:$AP$500,MATCH("Summa tillförd energi:",Spillvärme!$B$1:$AW$1,0),FALSE)</f>
        <v>0</v>
      </c>
      <c r="R235" s="6">
        <f>VLOOKUP($B235,Miljö!$B$1:$AP$500,MATCH("Summa tillförd energi:",Miljö!$B$1:$AW$1,0),FALSE)</f>
        <v>0.42599999999999999</v>
      </c>
      <c r="S235" s="33">
        <f t="shared" si="38"/>
        <v>0</v>
      </c>
      <c r="T235" s="6" t="str">
        <f>VLOOKUP($B235,Miljö!$B$1:$AP$500,MATCH("Köpt prod.spec hetvatten",Miljö!$B$1:$AW$1,0),FALSE)</f>
        <v/>
      </c>
      <c r="U235" s="6">
        <f t="shared" si="39"/>
        <v>38.242000000000004</v>
      </c>
      <c r="V235" s="6">
        <f>VLOOKUP($B235,Leveranser!$B$1:$AP$500,MATCH("Total levererad värme",Leveranser!$B$1:$AW$1,0),FALSE)</f>
        <v>29.855</v>
      </c>
      <c r="W235" s="6">
        <f>IFERROR(VLOOKUP($B235,Miljö!$B$1:$AP$500,MATCH("Såld mängd produktionsspecifik fjärrvärme (GWh)",Miljö!$B$1:$AW$1,0),FALSE)/1,0)</f>
        <v>0</v>
      </c>
      <c r="X235" s="6"/>
      <c r="Y235" s="30">
        <f t="shared" si="40"/>
        <v>0.78068615658176865</v>
      </c>
      <c r="Z235" s="6"/>
      <c r="AA235" s="30" t="str">
        <f t="shared" si="41"/>
        <v/>
      </c>
      <c r="AC235" t="s">
        <v>10</v>
      </c>
      <c r="AD235" t="s">
        <v>20</v>
      </c>
      <c r="AE235" s="25" t="str">
        <f t="shared" si="36"/>
        <v>ja</v>
      </c>
      <c r="AF235" t="s">
        <v>20</v>
      </c>
      <c r="AG235" t="s">
        <v>20</v>
      </c>
      <c r="AM235" s="6" t="str">
        <f t="shared" si="37"/>
        <v/>
      </c>
      <c r="AO235" s="6" t="str">
        <f t="shared" si="44"/>
        <v/>
      </c>
      <c r="AQ235" s="6" t="str">
        <f t="shared" si="45"/>
        <v/>
      </c>
      <c r="AR235" s="6"/>
      <c r="AW235" t="str">
        <f t="shared" si="42"/>
        <v/>
      </c>
      <c r="AY235" s="6" t="str">
        <f t="shared" si="46"/>
        <v/>
      </c>
      <c r="BB235" s="6" t="str">
        <f t="shared" si="43"/>
        <v>Ja</v>
      </c>
      <c r="BK235" t="s">
        <v>10</v>
      </c>
    </row>
    <row r="236" spans="1:63" s="37" customFormat="1" ht="15" customHeight="1" x14ac:dyDescent="0.35">
      <c r="A236" s="37" t="s">
        <v>293</v>
      </c>
      <c r="B236" s="37" t="s">
        <v>190</v>
      </c>
      <c r="C236" s="37">
        <v>0.13508200000000001</v>
      </c>
      <c r="D236" s="37">
        <v>26.4482</v>
      </c>
      <c r="E236" s="37">
        <v>9.4515899999999995</v>
      </c>
      <c r="F236" s="37">
        <v>2.7338500000000002E-2</v>
      </c>
      <c r="G236" s="37" t="s">
        <v>14</v>
      </c>
      <c r="H236" s="37" t="s">
        <v>14</v>
      </c>
      <c r="K236" s="38">
        <f>VLOOKUP($B236,'Egen hetvattenprod'!$B$1:$AP$500,MATCH("Summa tillförd energi:",'Egen hetvattenprod'!$B$1:$AY$1,0),FALSE)</f>
        <v>0</v>
      </c>
      <c r="L236" s="38">
        <f>VLOOKUP($B236,Kraftvärmeprod!$B$1:$AO$500,MATCH("Summa tillförd energi:",Kraftvärmeprod!$B$1:$AV$1,0),FALSE)</f>
        <v>0</v>
      </c>
      <c r="M236" s="39">
        <f>VLOOKUP($B236,'Allokerad kvv'!$B$1:$AO$500,MATCH("Summa allokerad tillförd energi:",'Allokerad kvv'!$B$1:$AV$1,0),FALSE)</f>
        <v>0</v>
      </c>
      <c r="N236" s="39">
        <f>VLOOKUP($B236,'Justerad allokering'!$B$1:$AO$500,MATCH("Summa justerad allokerad tillförd energi:",'Justerad allokering'!$B$1:$AV$1,0),FALSE)</f>
        <v>0</v>
      </c>
      <c r="O236" s="6">
        <f>VLOOKUP($B236,'Slutlig allokering'!$B$2:$AL$500,MATCH("Summa justerad allokerad tillförd energi:",'Slutlig allokering'!$B$2:$AS$2,0),FALSE)</f>
        <v>0</v>
      </c>
      <c r="P236" s="6">
        <f>VLOOKUP($B236,'Köpt hetvatten'!$B$1:$AP$500,MATCH("Med verkningsgrad:",'Köpt hetvatten'!$B$1:$AW$1,0),FALSE)</f>
        <v>11.529411764705882</v>
      </c>
      <c r="Q236" s="38">
        <f>VLOOKUP($B236,Spillvärme!$B$1:$AP$500,MATCH("Summa tillförd energi:",Spillvärme!$B$1:$AW$1,0),FALSE)</f>
        <v>0</v>
      </c>
      <c r="R236" s="38">
        <f>VLOOKUP($B236,Miljö!$B$1:$AP$500,MATCH("Summa tillförd energi:",Miljö!$B$1:$AW$1,0),FALSE)</f>
        <v>0</v>
      </c>
      <c r="S236" s="39">
        <f t="shared" si="38"/>
        <v>0.26400000000000001</v>
      </c>
      <c r="T236" s="38" t="str">
        <f>VLOOKUP($B236,Miljö!$B$1:$AP$500,MATCH("Köpt prod.spec hetvatten",Miljö!$B$1:$AW$1,0),FALSE)</f>
        <v/>
      </c>
      <c r="U236" s="6">
        <f t="shared" si="39"/>
        <v>11.529411764705882</v>
      </c>
      <c r="V236" s="38">
        <f>VLOOKUP($B236,Leveranser!$B$1:$AP$500,MATCH("Total levererad värme",Leveranser!$B$1:$AW$1,0),FALSE)</f>
        <v>8.8000000000000007</v>
      </c>
      <c r="W236" s="38">
        <f>IFERROR(VLOOKUP($B236,Miljö!$B$1:$AP$500,MATCH("Såld mängd produktionsspecifik fjärrvärme (GWh)",Miljö!$B$1:$AW$1,0),FALSE)/1,0)</f>
        <v>0</v>
      </c>
      <c r="X236" s="38"/>
      <c r="Y236" s="40">
        <f t="shared" si="40"/>
        <v>0.76326530612244903</v>
      </c>
      <c r="Z236" s="38"/>
      <c r="AA236" s="40" t="str">
        <f t="shared" si="41"/>
        <v/>
      </c>
      <c r="AC236" s="37" t="s">
        <v>20</v>
      </c>
      <c r="AD236" s="37" t="s">
        <v>20</v>
      </c>
      <c r="AE236" s="41" t="str">
        <f t="shared" si="36"/>
        <v/>
      </c>
      <c r="AF236" s="37" t="s">
        <v>1073</v>
      </c>
      <c r="AG236" s="37" t="s">
        <v>1060</v>
      </c>
      <c r="AH236" s="37" t="s">
        <v>10</v>
      </c>
      <c r="AM236" s="38" t="str">
        <f t="shared" si="37"/>
        <v>ja</v>
      </c>
      <c r="AO236" s="38" t="str">
        <f t="shared" si="44"/>
        <v>ja</v>
      </c>
      <c r="AQ236" s="38" t="str">
        <f t="shared" si="45"/>
        <v/>
      </c>
      <c r="AR236" s="38"/>
      <c r="AW236" s="37" t="str">
        <f t="shared" si="42"/>
        <v>nej</v>
      </c>
      <c r="AY236" s="38" t="str">
        <f t="shared" si="46"/>
        <v>ja</v>
      </c>
      <c r="BB236" s="38" t="str">
        <f t="shared" si="43"/>
        <v>Ja</v>
      </c>
      <c r="BG236" s="37" t="s">
        <v>10</v>
      </c>
      <c r="BJ236"/>
      <c r="BK236" s="37" t="s">
        <v>10</v>
      </c>
    </row>
    <row r="237" spans="1:63" ht="15" customHeight="1" x14ac:dyDescent="0.35">
      <c r="A237" t="s">
        <v>293</v>
      </c>
      <c r="B237" t="s">
        <v>294</v>
      </c>
      <c r="C237">
        <v>0.174896</v>
      </c>
      <c r="D237">
        <v>15.7483</v>
      </c>
      <c r="E237">
        <v>17.052</v>
      </c>
      <c r="F237">
        <v>2.3904399999999999E-2</v>
      </c>
      <c r="G237" t="s">
        <v>10</v>
      </c>
      <c r="H237" t="s">
        <v>10</v>
      </c>
      <c r="K237" s="6">
        <f>VLOOKUP($B237,'Egen hetvattenprod'!$B$1:$AP$500,MATCH("Summa tillförd energi:",'Egen hetvattenprod'!$B$1:$AY$1,0),FALSE)</f>
        <v>12.4</v>
      </c>
      <c r="L237" s="6">
        <f>VLOOKUP($B237,Kraftvärmeprod!$B$1:$AO$500,MATCH("Summa tillförd energi:",Kraftvärmeprod!$B$1:$AV$1,0),FALSE)</f>
        <v>0</v>
      </c>
      <c r="M237" s="33">
        <f>VLOOKUP($B237,'Allokerad kvv'!$B$1:$AO$500,MATCH("Summa allokerad tillförd energi:",'Allokerad kvv'!$B$1:$AV$1,0),FALSE)</f>
        <v>0</v>
      </c>
      <c r="N237" s="33">
        <f>VLOOKUP($B237,'Justerad allokering'!$B$1:$AO$500,MATCH("Summa justerad allokerad tillförd energi:",'Justerad allokering'!$B$1:$AV$1,0),FALSE)</f>
        <v>0</v>
      </c>
      <c r="O237" s="6">
        <f>VLOOKUP($B237,'Slutlig allokering'!$B$2:$AL$500,MATCH("Summa justerad allokerad tillförd energi:",'Slutlig allokering'!$B$2:$AS$2,0),FALSE)</f>
        <v>0</v>
      </c>
      <c r="P237" s="6">
        <f>VLOOKUP($B237,'Köpt hetvatten'!$B$1:$AP$500,MATCH("Med verkningsgrad:",'Köpt hetvatten'!$B$1:$AW$1,0),FALSE)</f>
        <v>0</v>
      </c>
      <c r="Q237" s="6">
        <f>VLOOKUP($B237,Spillvärme!$B$1:$AP$500,MATCH("Summa tillförd energi:",Spillvärme!$B$1:$AW$1,0),FALSE)</f>
        <v>0</v>
      </c>
      <c r="R237" s="6">
        <f>VLOOKUP($B237,Miljö!$B$1:$AP$500,MATCH("Summa tillförd energi:",Miljö!$B$1:$AW$1,0),FALSE)</f>
        <v>0.15</v>
      </c>
      <c r="S237" s="33">
        <f t="shared" si="38"/>
        <v>0</v>
      </c>
      <c r="T237" s="6" t="str">
        <f>VLOOKUP($B237,Miljö!$B$1:$AP$500,MATCH("Köpt prod.spec hetvatten",Miljö!$B$1:$AW$1,0),FALSE)</f>
        <v/>
      </c>
      <c r="U237" s="6">
        <f t="shared" si="39"/>
        <v>12.55</v>
      </c>
      <c r="V237" s="6">
        <f>VLOOKUP($B237,Leveranser!$B$1:$AP$500,MATCH("Total levererad värme",Leveranser!$B$1:$AW$1,0),FALSE)</f>
        <v>9.6</v>
      </c>
      <c r="W237" s="6">
        <f>IFERROR(VLOOKUP($B237,Miljö!$B$1:$AP$500,MATCH("Såld mängd produktionsspecifik fjärrvärme (GWh)",Miljö!$B$1:$AW$1,0),FALSE)/1,0)</f>
        <v>0</v>
      </c>
      <c r="X237" s="6"/>
      <c r="Y237" s="30">
        <f t="shared" si="40"/>
        <v>0.76494023904382458</v>
      </c>
      <c r="Z237" s="6"/>
      <c r="AA237" s="30" t="str">
        <f t="shared" si="41"/>
        <v/>
      </c>
      <c r="AC237" t="s">
        <v>10</v>
      </c>
      <c r="AD237" t="s">
        <v>20</v>
      </c>
      <c r="AE237" s="25" t="str">
        <f t="shared" si="36"/>
        <v>ja</v>
      </c>
      <c r="AF237" t="s">
        <v>20</v>
      </c>
      <c r="AG237" t="s">
        <v>20</v>
      </c>
      <c r="AM237" s="6" t="str">
        <f t="shared" si="37"/>
        <v/>
      </c>
      <c r="AO237" s="6" t="str">
        <f t="shared" si="44"/>
        <v/>
      </c>
      <c r="AQ237" s="6" t="str">
        <f t="shared" si="45"/>
        <v/>
      </c>
      <c r="AR237" s="6"/>
      <c r="AW237" t="str">
        <f t="shared" si="42"/>
        <v/>
      </c>
      <c r="AY237" s="6" t="str">
        <f t="shared" si="46"/>
        <v/>
      </c>
      <c r="BB237" s="6" t="str">
        <f t="shared" si="43"/>
        <v>Ja</v>
      </c>
      <c r="BK237" t="s">
        <v>10</v>
      </c>
    </row>
    <row r="238" spans="1:63" ht="15" customHeight="1" x14ac:dyDescent="0.35">
      <c r="A238" t="s">
        <v>293</v>
      </c>
      <c r="B238" t="s">
        <v>295</v>
      </c>
      <c r="C238">
        <v>0.16223299999999999</v>
      </c>
      <c r="D238">
        <v>28.933900000000001</v>
      </c>
      <c r="E238">
        <v>12.551299999999999</v>
      </c>
      <c r="F238">
        <v>7.8534000000000007E-2</v>
      </c>
      <c r="G238" t="s">
        <v>10</v>
      </c>
      <c r="H238" t="s">
        <v>10</v>
      </c>
      <c r="K238" s="6">
        <f>VLOOKUP($B238,'Egen hetvattenprod'!$B$1:$AP$500,MATCH("Summa tillförd energi:",'Egen hetvattenprod'!$B$1:$AY$1,0),FALSE)</f>
        <v>37.700000000000003</v>
      </c>
      <c r="L238" s="6">
        <f>VLOOKUP($B238,Kraftvärmeprod!$B$1:$AO$500,MATCH("Summa tillförd energi:",Kraftvärmeprod!$B$1:$AV$1,0),FALSE)</f>
        <v>0</v>
      </c>
      <c r="M238" s="33">
        <f>VLOOKUP($B238,'Allokerad kvv'!$B$1:$AO$500,MATCH("Summa allokerad tillförd energi:",'Allokerad kvv'!$B$1:$AV$1,0),FALSE)</f>
        <v>0</v>
      </c>
      <c r="N238" s="33">
        <f>VLOOKUP($B238,'Justerad allokering'!$B$1:$AO$500,MATCH("Summa justerad allokerad tillförd energi:",'Justerad allokering'!$B$1:$AV$1,0),FALSE)</f>
        <v>0</v>
      </c>
      <c r="O238" s="6">
        <f>VLOOKUP($B238,'Slutlig allokering'!$B$2:$AL$500,MATCH("Summa justerad allokerad tillförd energi:",'Slutlig allokering'!$B$2:$AS$2,0),FALSE)</f>
        <v>0</v>
      </c>
      <c r="P238" s="6">
        <f>VLOOKUP($B238,'Köpt hetvatten'!$B$1:$AP$500,MATCH("Med verkningsgrad:",'Köpt hetvatten'!$B$1:$AW$1,0),FALSE)</f>
        <v>0</v>
      </c>
      <c r="Q238" s="6">
        <f>VLOOKUP($B238,Spillvärme!$B$1:$AP$500,MATCH("Summa tillförd energi:",Spillvärme!$B$1:$AW$1,0),FALSE)</f>
        <v>0</v>
      </c>
      <c r="R238" s="6">
        <f>VLOOKUP($B238,Miljö!$B$1:$AP$500,MATCH("Summa tillförd energi:",Miljö!$B$1:$AW$1,0),FALSE)</f>
        <v>0.5</v>
      </c>
      <c r="S238" s="33">
        <f t="shared" si="38"/>
        <v>0</v>
      </c>
      <c r="T238" s="6" t="str">
        <f>VLOOKUP($B238,Miljö!$B$1:$AP$500,MATCH("Köpt prod.spec hetvatten",Miljö!$B$1:$AW$1,0),FALSE)</f>
        <v/>
      </c>
      <c r="U238" s="6">
        <f t="shared" si="39"/>
        <v>38.200000000000003</v>
      </c>
      <c r="V238" s="6">
        <f>VLOOKUP($B238,Leveranser!$B$1:$AP$500,MATCH("Total levererad värme",Leveranser!$B$1:$AW$1,0),FALSE)</f>
        <v>30</v>
      </c>
      <c r="W238" s="6">
        <f>IFERROR(VLOOKUP($B238,Miljö!$B$1:$AP$500,MATCH("Såld mängd produktionsspecifik fjärrvärme (GWh)",Miljö!$B$1:$AW$1,0),FALSE)/1,0)</f>
        <v>0</v>
      </c>
      <c r="X238" s="6"/>
      <c r="Y238" s="30">
        <f t="shared" si="40"/>
        <v>0.78534031413612559</v>
      </c>
      <c r="Z238" s="6"/>
      <c r="AA238" s="30" t="str">
        <f t="shared" si="41"/>
        <v/>
      </c>
      <c r="AC238" t="s">
        <v>10</v>
      </c>
      <c r="AD238" t="s">
        <v>20</v>
      </c>
      <c r="AE238" s="25" t="str">
        <f t="shared" si="36"/>
        <v>ja</v>
      </c>
      <c r="AF238" t="s">
        <v>20</v>
      </c>
      <c r="AG238" t="s">
        <v>20</v>
      </c>
      <c r="AM238" s="6" t="str">
        <f t="shared" si="37"/>
        <v/>
      </c>
      <c r="AO238" s="6" t="str">
        <f t="shared" si="44"/>
        <v/>
      </c>
      <c r="AQ238" s="6" t="str">
        <f t="shared" si="45"/>
        <v/>
      </c>
      <c r="AR238" s="6"/>
      <c r="AW238" t="str">
        <f t="shared" si="42"/>
        <v/>
      </c>
      <c r="AY238" s="6" t="str">
        <f t="shared" si="46"/>
        <v/>
      </c>
      <c r="BB238" s="6" t="str">
        <f t="shared" si="43"/>
        <v>Ja</v>
      </c>
      <c r="BK238" t="s">
        <v>10</v>
      </c>
    </row>
    <row r="239" spans="1:63" ht="15" customHeight="1" x14ac:dyDescent="0.35">
      <c r="A239" t="s">
        <v>293</v>
      </c>
      <c r="B239" t="s">
        <v>296</v>
      </c>
      <c r="C239">
        <v>0.11655</v>
      </c>
      <c r="D239">
        <v>12.4458</v>
      </c>
      <c r="E239">
        <v>10.389900000000001</v>
      </c>
      <c r="F239">
        <v>3.8095200000000003E-2</v>
      </c>
      <c r="G239" t="s">
        <v>14</v>
      </c>
      <c r="H239" t="s">
        <v>10</v>
      </c>
      <c r="K239" s="6">
        <f>VLOOKUP($B239,'Egen hetvattenprod'!$B$1:$AP$500,MATCH("Summa tillförd energi:",'Egen hetvattenprod'!$B$1:$AY$1,0),FALSE)</f>
        <v>1.56</v>
      </c>
      <c r="L239" s="6">
        <f>VLOOKUP($B239,Kraftvärmeprod!$B$1:$AO$500,MATCH("Summa tillförd energi:",Kraftvärmeprod!$B$1:$AV$1,0),FALSE)</f>
        <v>0</v>
      </c>
      <c r="M239" s="33">
        <f>VLOOKUP($B239,'Allokerad kvv'!$B$1:$AO$500,MATCH("Summa allokerad tillförd energi:",'Allokerad kvv'!$B$1:$AV$1,0),FALSE)</f>
        <v>0</v>
      </c>
      <c r="N239" s="33">
        <f>VLOOKUP($B239,'Justerad allokering'!$B$1:$AO$500,MATCH("Summa justerad allokerad tillförd energi:",'Justerad allokering'!$B$1:$AV$1,0),FALSE)</f>
        <v>0</v>
      </c>
      <c r="O239" s="6">
        <f>VLOOKUP($B239,'Slutlig allokering'!$B$2:$AL$500,MATCH("Summa justerad allokerad tillförd energi:",'Slutlig allokering'!$B$2:$AS$2,0),FALSE)</f>
        <v>0</v>
      </c>
      <c r="P239" s="6">
        <f>VLOOKUP($B239,'Köpt hetvatten'!$B$1:$AP$500,MATCH("Med verkningsgrad:",'Köpt hetvatten'!$B$1:$AW$1,0),FALSE)</f>
        <v>0</v>
      </c>
      <c r="Q239" s="6">
        <f>VLOOKUP($B239,Spillvärme!$B$1:$AP$500,MATCH("Summa tillförd energi:",Spillvärme!$B$1:$AW$1,0),FALSE)</f>
        <v>0</v>
      </c>
      <c r="R239" s="6">
        <f>VLOOKUP($B239,Miljö!$B$1:$AP$500,MATCH("Summa tillförd energi:",Miljö!$B$1:$AW$1,0),FALSE)</f>
        <v>1.4999999999999999E-2</v>
      </c>
      <c r="S239" s="33">
        <f t="shared" si="38"/>
        <v>0</v>
      </c>
      <c r="T239" s="6" t="str">
        <f>VLOOKUP($B239,Miljö!$B$1:$AP$500,MATCH("Köpt prod.spec hetvatten",Miljö!$B$1:$AW$1,0),FALSE)</f>
        <v/>
      </c>
      <c r="U239" s="6">
        <f t="shared" si="39"/>
        <v>1.575</v>
      </c>
      <c r="V239" s="6">
        <f>VLOOKUP($B239,Leveranser!$B$1:$AP$500,MATCH("Total levererad värme",Leveranser!$B$1:$AW$1,0),FALSE)</f>
        <v>2</v>
      </c>
      <c r="W239" s="6">
        <f>IFERROR(VLOOKUP($B239,Miljö!$B$1:$AP$500,MATCH("Såld mängd produktionsspecifik fjärrvärme (GWh)",Miljö!$B$1:$AW$1,0),FALSE)/1,0)</f>
        <v>0</v>
      </c>
      <c r="X239" s="6"/>
      <c r="Y239" s="30">
        <f t="shared" si="40"/>
        <v>1.2698412698412698</v>
      </c>
      <c r="Z239" s="6"/>
      <c r="AA239" s="30" t="str">
        <f t="shared" si="41"/>
        <v/>
      </c>
      <c r="AC239" t="s">
        <v>10</v>
      </c>
      <c r="AD239" t="s">
        <v>20</v>
      </c>
      <c r="AE239" s="25" t="str">
        <f t="shared" si="36"/>
        <v>ja</v>
      </c>
      <c r="AF239" t="s">
        <v>20</v>
      </c>
      <c r="AG239" t="s">
        <v>20</v>
      </c>
      <c r="AM239" s="6" t="str">
        <f t="shared" si="37"/>
        <v/>
      </c>
      <c r="AO239" s="6" t="str">
        <f t="shared" si="44"/>
        <v/>
      </c>
      <c r="AQ239" s="6" t="str">
        <f t="shared" si="45"/>
        <v/>
      </c>
      <c r="AR239" s="6"/>
      <c r="AW239" t="str">
        <f t="shared" si="42"/>
        <v/>
      </c>
      <c r="AY239" s="6" t="str">
        <f t="shared" si="46"/>
        <v/>
      </c>
      <c r="BB239" s="6" t="str">
        <f t="shared" si="43"/>
        <v>Ja</v>
      </c>
      <c r="BK239" t="s">
        <v>10</v>
      </c>
    </row>
    <row r="240" spans="1:63" ht="15" customHeight="1" x14ac:dyDescent="0.35">
      <c r="A240" t="s">
        <v>297</v>
      </c>
      <c r="B240" t="s">
        <v>298</v>
      </c>
      <c r="C240">
        <v>0</v>
      </c>
      <c r="D240">
        <v>0</v>
      </c>
      <c r="E240">
        <v>0</v>
      </c>
      <c r="F240">
        <v>0</v>
      </c>
      <c r="G240" t="s">
        <v>14</v>
      </c>
      <c r="H240" t="s">
        <v>14</v>
      </c>
      <c r="K240" s="6">
        <f>VLOOKUP($B240,'Egen hetvattenprod'!$B$1:$AP$500,MATCH("Summa tillförd energi:",'Egen hetvattenprod'!$B$1:$AY$1,0),FALSE)</f>
        <v>0</v>
      </c>
      <c r="L240" s="6">
        <f>VLOOKUP($B240,Kraftvärmeprod!$B$1:$AO$500,MATCH("Summa tillförd energi:",Kraftvärmeprod!$B$1:$AV$1,0),FALSE)</f>
        <v>0</v>
      </c>
      <c r="M240" s="33">
        <f>VLOOKUP($B240,'Allokerad kvv'!$B$1:$AO$500,MATCH("Summa allokerad tillförd energi:",'Allokerad kvv'!$B$1:$AV$1,0),FALSE)</f>
        <v>0</v>
      </c>
      <c r="N240" s="33">
        <f>VLOOKUP($B240,'Justerad allokering'!$B$1:$AO$500,MATCH("Summa justerad allokerad tillförd energi:",'Justerad allokering'!$B$1:$AV$1,0),FALSE)</f>
        <v>0</v>
      </c>
      <c r="O240" s="6">
        <f>VLOOKUP($B240,'Slutlig allokering'!$B$2:$AL$500,MATCH("Summa justerad allokerad tillförd energi:",'Slutlig allokering'!$B$2:$AS$2,0),FALSE)</f>
        <v>0</v>
      </c>
      <c r="P240" s="6">
        <f>VLOOKUP($B240,'Köpt hetvatten'!$B$1:$AP$500,MATCH("Med verkningsgrad:",'Köpt hetvatten'!$B$1:$AW$1,0),FALSE)</f>
        <v>0</v>
      </c>
      <c r="Q240" s="6">
        <f>VLOOKUP($B240,Spillvärme!$B$1:$AP$500,MATCH("Summa tillförd energi:",Spillvärme!$B$1:$AW$1,0),FALSE)</f>
        <v>0</v>
      </c>
      <c r="R240" s="6">
        <f>VLOOKUP($B240,Miljö!$B$1:$AP$500,MATCH("Summa tillförd energi:",Miljö!$B$1:$AW$1,0),FALSE)</f>
        <v>0</v>
      </c>
      <c r="S240" s="33">
        <f t="shared" si="38"/>
        <v>0</v>
      </c>
      <c r="T240" s="6" t="str">
        <f>VLOOKUP($B240,Miljö!$B$1:$AP$500,MATCH("Köpt prod.spec hetvatten",Miljö!$B$1:$AW$1,0),FALSE)</f>
        <v/>
      </c>
      <c r="U240" s="6">
        <f t="shared" si="39"/>
        <v>0</v>
      </c>
      <c r="V240" s="6">
        <f>VLOOKUP($B240,Leveranser!$B$1:$AP$500,MATCH("Total levererad värme",Leveranser!$B$1:$AW$1,0),FALSE)</f>
        <v>0</v>
      </c>
      <c r="W240" s="6">
        <f>IFERROR(VLOOKUP($B240,Miljö!$B$1:$AP$500,MATCH("Såld mängd produktionsspecifik fjärrvärme (GWh)",Miljö!$B$1:$AW$1,0),FALSE)/1,0)</f>
        <v>0</v>
      </c>
      <c r="X240" s="6"/>
      <c r="Y240" s="30" t="str">
        <f t="shared" si="40"/>
        <v/>
      </c>
      <c r="Z240" s="6"/>
      <c r="AA240" s="30" t="str">
        <f t="shared" si="41"/>
        <v/>
      </c>
      <c r="AC240" t="s">
        <v>20</v>
      </c>
      <c r="AD240" t="s">
        <v>20</v>
      </c>
      <c r="AE240" s="25" t="str">
        <f t="shared" si="36"/>
        <v/>
      </c>
      <c r="AF240" t="s">
        <v>20</v>
      </c>
      <c r="AG240" t="s">
        <v>20</v>
      </c>
      <c r="AM240" s="6" t="str">
        <f t="shared" si="37"/>
        <v>nej</v>
      </c>
      <c r="AO240" s="6" t="str">
        <f t="shared" si="44"/>
        <v>nej</v>
      </c>
      <c r="AQ240" s="6" t="str">
        <f t="shared" si="45"/>
        <v/>
      </c>
      <c r="AR240" s="6"/>
      <c r="AW240" t="str">
        <f t="shared" si="42"/>
        <v>nej</v>
      </c>
      <c r="AY240" s="6" t="str">
        <f t="shared" si="46"/>
        <v>nej</v>
      </c>
      <c r="BB240" s="6" t="str">
        <f t="shared" si="43"/>
        <v>Nej</v>
      </c>
      <c r="BK240" t="s">
        <v>14</v>
      </c>
    </row>
    <row r="241" spans="1:63" ht="15" customHeight="1" x14ac:dyDescent="0.35">
      <c r="A241" t="s">
        <v>299</v>
      </c>
      <c r="B241" t="s">
        <v>300</v>
      </c>
      <c r="C241">
        <v>0.33010099999999998</v>
      </c>
      <c r="D241">
        <v>71.670699999999997</v>
      </c>
      <c r="E241">
        <v>5.0579099999999997</v>
      </c>
      <c r="F241">
        <v>0.19631699999999999</v>
      </c>
      <c r="G241" t="s">
        <v>10</v>
      </c>
      <c r="H241" t="s">
        <v>10</v>
      </c>
      <c r="K241" s="6">
        <f>VLOOKUP($B241,'Egen hetvattenprod'!$B$1:$AP$500,MATCH("Summa tillförd energi:",'Egen hetvattenprod'!$B$1:$AY$1,0),FALSE)</f>
        <v>10.269</v>
      </c>
      <c r="L241" s="6">
        <f>VLOOKUP($B241,Kraftvärmeprod!$B$1:$AO$500,MATCH("Summa tillförd energi:",Kraftvärmeprod!$B$1:$AV$1,0),FALSE)</f>
        <v>0</v>
      </c>
      <c r="M241" s="33">
        <f>VLOOKUP($B241,'Allokerad kvv'!$B$1:$AO$500,MATCH("Summa allokerad tillförd energi:",'Allokerad kvv'!$B$1:$AV$1,0),FALSE)</f>
        <v>0</v>
      </c>
      <c r="N241" s="33">
        <f>VLOOKUP($B241,'Justerad allokering'!$B$1:$AO$500,MATCH("Summa justerad allokerad tillförd energi:",'Justerad allokering'!$B$1:$AV$1,0),FALSE)</f>
        <v>0</v>
      </c>
      <c r="O241" s="6">
        <f>VLOOKUP($B241,'Slutlig allokering'!$B$2:$AL$500,MATCH("Summa justerad allokerad tillförd energi:",'Slutlig allokering'!$B$2:$AS$2,0),FALSE)</f>
        <v>0</v>
      </c>
      <c r="P241" s="6">
        <f>VLOOKUP($B241,'Köpt hetvatten'!$B$1:$AP$500,MATCH("Med verkningsgrad:",'Köpt hetvatten'!$B$1:$AW$1,0),FALSE)</f>
        <v>0</v>
      </c>
      <c r="Q241" s="6">
        <f>VLOOKUP($B241,Spillvärme!$B$1:$AP$500,MATCH("Summa tillförd energi:",Spillvärme!$B$1:$AW$1,0),FALSE)</f>
        <v>42.923999999999999</v>
      </c>
      <c r="R241" s="6">
        <f>VLOOKUP($B241,Miljö!$B$1:$AP$500,MATCH("Summa tillförd energi:",Miljö!$B$1:$AW$1,0),FALSE)</f>
        <v>1.2989999999999999</v>
      </c>
      <c r="S241" s="33">
        <f t="shared" si="38"/>
        <v>0</v>
      </c>
      <c r="T241" s="6" t="str">
        <f>VLOOKUP($B241,Miljö!$B$1:$AP$500,MATCH("Köpt prod.spec hetvatten",Miljö!$B$1:$AW$1,0),FALSE)</f>
        <v/>
      </c>
      <c r="U241" s="6">
        <f t="shared" si="39"/>
        <v>54.491999999999997</v>
      </c>
      <c r="V241" s="6">
        <f>VLOOKUP($B241,Leveranser!$B$1:$AP$500,MATCH("Total levererad värme",Leveranser!$B$1:$AW$1,0),FALSE)</f>
        <v>43.305999999999997</v>
      </c>
      <c r="W241" s="6">
        <f>IFERROR(VLOOKUP($B241,Miljö!$B$1:$AP$500,MATCH("Såld mängd produktionsspecifik fjärrvärme (GWh)",Miljö!$B$1:$AW$1,0),FALSE)/1,0)</f>
        <v>0</v>
      </c>
      <c r="X241" s="6"/>
      <c r="Y241" s="30">
        <f t="shared" si="40"/>
        <v>0.79472216105116344</v>
      </c>
      <c r="Z241" s="6"/>
      <c r="AA241" s="30" t="str">
        <f t="shared" si="41"/>
        <v/>
      </c>
      <c r="AC241" t="s">
        <v>10</v>
      </c>
      <c r="AD241" t="s">
        <v>20</v>
      </c>
      <c r="AE241" s="25" t="str">
        <f t="shared" si="36"/>
        <v>ja</v>
      </c>
      <c r="AF241" t="s">
        <v>20</v>
      </c>
      <c r="AG241" t="s">
        <v>20</v>
      </c>
      <c r="AM241" s="6" t="str">
        <f t="shared" si="37"/>
        <v/>
      </c>
      <c r="AO241" s="6" t="str">
        <f t="shared" si="44"/>
        <v/>
      </c>
      <c r="AQ241" s="6" t="str">
        <f t="shared" si="45"/>
        <v/>
      </c>
      <c r="AR241" s="6"/>
      <c r="AW241" t="str">
        <f t="shared" si="42"/>
        <v/>
      </c>
      <c r="AY241" s="6" t="str">
        <f t="shared" si="46"/>
        <v/>
      </c>
      <c r="BB241" s="6" t="str">
        <f t="shared" si="43"/>
        <v>Ja</v>
      </c>
      <c r="BK241" t="s">
        <v>10</v>
      </c>
    </row>
    <row r="242" spans="1:63" ht="15" customHeight="1" x14ac:dyDescent="0.35">
      <c r="A242" t="s">
        <v>301</v>
      </c>
      <c r="B242" t="s">
        <v>302</v>
      </c>
      <c r="C242">
        <v>0.16261100000000001</v>
      </c>
      <c r="D242">
        <v>123.086</v>
      </c>
      <c r="E242">
        <v>4.7803100000000001</v>
      </c>
      <c r="F242">
        <v>2.86252E-2</v>
      </c>
      <c r="G242" t="s">
        <v>14</v>
      </c>
      <c r="H242" t="s">
        <v>10</v>
      </c>
      <c r="K242" s="6">
        <f>VLOOKUP($B242,'Egen hetvattenprod'!$B$1:$AP$500,MATCH("Summa tillförd energi:",'Egen hetvattenprod'!$B$1:$AY$1,0),FALSE)</f>
        <v>272.36500000000001</v>
      </c>
      <c r="L242" s="6">
        <f>VLOOKUP($B242,Kraftvärmeprod!$B$1:$AO$500,MATCH("Summa tillförd energi:",Kraftvärmeprod!$B$1:$AV$1,0),FALSE)</f>
        <v>155.03200000000001</v>
      </c>
      <c r="M242" s="33">
        <f>VLOOKUP($B242,'Allokerad kvv'!$B$1:$AO$500,MATCH("Summa allokerad tillförd energi:",'Allokerad kvv'!$B$1:$AV$1,0),FALSE)</f>
        <v>98.218070000000012</v>
      </c>
      <c r="N242" s="33">
        <f>VLOOKUP($B242,'Justerad allokering'!$B$1:$AO$500,MATCH("Summa justerad allokerad tillförd energi:",'Justerad allokering'!$B$1:$AV$1,0),FALSE)</f>
        <v>0</v>
      </c>
      <c r="O242" s="6">
        <f>VLOOKUP($B242,'Slutlig allokering'!$B$2:$AL$500,MATCH("Summa justerad allokerad tillförd energi:",'Slutlig allokering'!$B$2:$AS$2,0),FALSE)</f>
        <v>98.218070000000012</v>
      </c>
      <c r="P242" s="6">
        <f>VLOOKUP($B242,'Köpt hetvatten'!$B$1:$AP$500,MATCH("Med verkningsgrad:",'Köpt hetvatten'!$B$1:$AW$1,0),FALSE)</f>
        <v>0</v>
      </c>
      <c r="Q242" s="6">
        <f>VLOOKUP($B242,Spillvärme!$B$1:$AP$500,MATCH("Summa tillförd energi:",Spillvärme!$B$1:$AW$1,0),FALSE)</f>
        <v>7.0590000000000002</v>
      </c>
      <c r="R242" s="6">
        <f>VLOOKUP($B242,Miljö!$B$1:$AP$500,MATCH("Summa tillförd energi:",Miljö!$B$1:$AW$1,0),FALSE)</f>
        <v>4.6680000000000001</v>
      </c>
      <c r="S242" s="33">
        <f t="shared" si="38"/>
        <v>0</v>
      </c>
      <c r="T242" s="6" t="str">
        <f>VLOOKUP($B242,Miljö!$B$1:$AP$500,MATCH("Köpt prod.spec hetvatten",Miljö!$B$1:$AW$1,0),FALSE)</f>
        <v/>
      </c>
      <c r="U242" s="6">
        <f t="shared" si="39"/>
        <v>382.31007000000005</v>
      </c>
      <c r="V242" s="6">
        <f>VLOOKUP($B242,Leveranser!$B$1:$AP$500,MATCH("Total levererad värme",Leveranser!$B$1:$AW$1,0),FALSE)</f>
        <v>294.90600000000001</v>
      </c>
      <c r="W242" s="6">
        <f>IFERROR(VLOOKUP($B242,Miljö!$B$1:$AP$500,MATCH("Såld mängd produktionsspecifik fjärrvärme (GWh)",Miljö!$B$1:$AW$1,0),FALSE)/1,0)</f>
        <v>0</v>
      </c>
      <c r="X242" s="6"/>
      <c r="Y242" s="30">
        <f t="shared" si="40"/>
        <v>0.77137910597018788</v>
      </c>
      <c r="Z242" s="6"/>
      <c r="AA242" s="30" t="str">
        <f t="shared" si="41"/>
        <v/>
      </c>
      <c r="AC242" t="s">
        <v>20</v>
      </c>
      <c r="AD242" t="s">
        <v>10</v>
      </c>
      <c r="AE242" s="25" t="str">
        <f t="shared" si="36"/>
        <v>ja</v>
      </c>
      <c r="AF242" t="s">
        <v>20</v>
      </c>
      <c r="AG242" t="s">
        <v>20</v>
      </c>
      <c r="AM242" s="6" t="str">
        <f t="shared" si="37"/>
        <v/>
      </c>
      <c r="AO242" s="6" t="str">
        <f t="shared" si="44"/>
        <v/>
      </c>
      <c r="AQ242" s="6" t="str">
        <f t="shared" si="45"/>
        <v/>
      </c>
      <c r="AR242" s="6"/>
      <c r="AW242" t="str">
        <f t="shared" si="42"/>
        <v/>
      </c>
      <c r="AY242" s="6" t="str">
        <f t="shared" si="46"/>
        <v/>
      </c>
      <c r="BB242" s="6" t="str">
        <f t="shared" si="43"/>
        <v>Ja</v>
      </c>
      <c r="BK242" t="s">
        <v>10</v>
      </c>
    </row>
    <row r="243" spans="1:63" ht="15" customHeight="1" x14ac:dyDescent="0.35">
      <c r="A243" t="s">
        <v>303</v>
      </c>
      <c r="B243" t="s">
        <v>304</v>
      </c>
      <c r="C243">
        <v>0.145875</v>
      </c>
      <c r="D243">
        <v>29.085999999999999</v>
      </c>
      <c r="E243">
        <v>9.7207100000000004</v>
      </c>
      <c r="F243">
        <v>3.3912100000000001E-2</v>
      </c>
      <c r="G243" t="s">
        <v>14</v>
      </c>
      <c r="H243" t="s">
        <v>10</v>
      </c>
      <c r="K243" s="6">
        <f>VLOOKUP($B243,'Egen hetvattenprod'!$B$1:$AP$500,MATCH("Summa tillförd energi:",'Egen hetvattenprod'!$B$1:$AY$1,0),FALSE)</f>
        <v>0.438</v>
      </c>
      <c r="L243" s="6">
        <f>VLOOKUP($B243,Kraftvärmeprod!$B$1:$AO$500,MATCH("Summa tillförd energi:",Kraftvärmeprod!$B$1:$AV$1,0),FALSE)</f>
        <v>0</v>
      </c>
      <c r="M243" s="33">
        <f>VLOOKUP($B243,'Allokerad kvv'!$B$1:$AO$500,MATCH("Summa allokerad tillförd energi:",'Allokerad kvv'!$B$1:$AV$1,0),FALSE)</f>
        <v>0</v>
      </c>
      <c r="N243" s="33">
        <f>VLOOKUP($B243,'Justerad allokering'!$B$1:$AO$500,MATCH("Summa justerad allokerad tillförd energi:",'Justerad allokering'!$B$1:$AV$1,0),FALSE)</f>
        <v>0</v>
      </c>
      <c r="O243" s="6">
        <f>VLOOKUP($B243,'Slutlig allokering'!$B$2:$AL$500,MATCH("Summa justerad allokerad tillförd energi:",'Slutlig allokering'!$B$2:$AS$2,0),FALSE)</f>
        <v>0</v>
      </c>
      <c r="P243" s="6">
        <f>VLOOKUP($B243,'Köpt hetvatten'!$B$1:$AP$500,MATCH("Med verkningsgrad:",'Köpt hetvatten'!$B$1:$AW$1,0),FALSE)</f>
        <v>15.647058823529413</v>
      </c>
      <c r="Q243" s="6">
        <f>VLOOKUP($B243,Spillvärme!$B$1:$AP$500,MATCH("Summa tillförd energi:",Spillvärme!$B$1:$AW$1,0),FALSE)</f>
        <v>0</v>
      </c>
      <c r="R243" s="6">
        <f>VLOOKUP($B243,Miljö!$B$1:$AP$500,MATCH("Summa tillförd energi:",Miljö!$B$1:$AW$1,0),FALSE)</f>
        <v>0</v>
      </c>
      <c r="S243" s="33">
        <f t="shared" si="38"/>
        <v>0.36299999999999999</v>
      </c>
      <c r="T243" s="6" t="str">
        <f>VLOOKUP($B243,Miljö!$B$1:$AP$500,MATCH("Köpt prod.spec hetvatten",Miljö!$B$1:$AW$1,0),FALSE)</f>
        <v/>
      </c>
      <c r="U243" s="6">
        <f t="shared" si="39"/>
        <v>16.085058823529412</v>
      </c>
      <c r="V243" s="6">
        <f>VLOOKUP($B243,Leveranser!$B$1:$AP$500,MATCH("Total levererad värme",Leveranser!$B$1:$AW$1,0),FALSE)</f>
        <v>12.1</v>
      </c>
      <c r="W243" s="6">
        <f>IFERROR(VLOOKUP($B243,Miljö!$B$1:$AP$500,MATCH("Såld mängd produktionsspecifik fjärrvärme (GWh)",Miljö!$B$1:$AW$1,0),FALSE)/1,0)</f>
        <v>0</v>
      </c>
      <c r="X243" s="6"/>
      <c r="Y243" s="30">
        <f t="shared" si="40"/>
        <v>0.7522509014576918</v>
      </c>
      <c r="Z243" s="6"/>
      <c r="AA243" s="30" t="str">
        <f t="shared" si="41"/>
        <v/>
      </c>
      <c r="AC243" t="s">
        <v>20</v>
      </c>
      <c r="AD243" t="s">
        <v>10</v>
      </c>
      <c r="AE243" s="25" t="str">
        <f t="shared" si="36"/>
        <v>ja</v>
      </c>
      <c r="AF243" t="s">
        <v>20</v>
      </c>
      <c r="AG243" t="s">
        <v>20</v>
      </c>
      <c r="AM243" s="6" t="str">
        <f t="shared" si="37"/>
        <v/>
      </c>
      <c r="AO243" s="6" t="str">
        <f t="shared" si="44"/>
        <v/>
      </c>
      <c r="AQ243" s="6" t="str">
        <f t="shared" si="45"/>
        <v/>
      </c>
      <c r="AR243" s="6"/>
      <c r="AW243" t="str">
        <f t="shared" si="42"/>
        <v/>
      </c>
      <c r="AY243" s="6" t="str">
        <f t="shared" si="46"/>
        <v/>
      </c>
      <c r="BB243" s="6" t="str">
        <f t="shared" si="43"/>
        <v>Ja</v>
      </c>
      <c r="BK243" t="s">
        <v>10</v>
      </c>
    </row>
    <row r="244" spans="1:63" ht="15" customHeight="1" x14ac:dyDescent="0.35">
      <c r="A244" t="s">
        <v>305</v>
      </c>
      <c r="B244" t="s">
        <v>306</v>
      </c>
      <c r="C244">
        <v>7.99647E-2</v>
      </c>
      <c r="D244">
        <v>11.8682</v>
      </c>
      <c r="E244">
        <v>1.4925600000000001</v>
      </c>
      <c r="F244">
        <v>3.1185600000000001E-2</v>
      </c>
      <c r="G244" t="s">
        <v>14</v>
      </c>
      <c r="H244" t="s">
        <v>10</v>
      </c>
      <c r="K244" s="6">
        <f>VLOOKUP($B244,'Egen hetvattenprod'!$B$1:$AP$500,MATCH("Summa tillförd energi:",'Egen hetvattenprod'!$B$1:$AY$1,0),FALSE)</f>
        <v>0.55000000000000004</v>
      </c>
      <c r="L244" s="6">
        <f>VLOOKUP($B244,Kraftvärmeprod!$B$1:$AO$500,MATCH("Summa tillförd energi:",Kraftvärmeprod!$B$1:$AV$1,0),FALSE)</f>
        <v>0</v>
      </c>
      <c r="M244" s="33">
        <f>VLOOKUP($B244,'Allokerad kvv'!$B$1:$AO$500,MATCH("Summa allokerad tillförd energi:",'Allokerad kvv'!$B$1:$AV$1,0),FALSE)</f>
        <v>0</v>
      </c>
      <c r="N244" s="33">
        <f>VLOOKUP($B244,'Justerad allokering'!$B$1:$AO$500,MATCH("Summa justerad allokerad tillförd energi:",'Justerad allokering'!$B$1:$AV$1,0),FALSE)</f>
        <v>0</v>
      </c>
      <c r="O244" s="6">
        <f>VLOOKUP($B244,'Slutlig allokering'!$B$2:$AL$500,MATCH("Summa justerad allokerad tillförd energi:",'Slutlig allokering'!$B$2:$AS$2,0),FALSE)</f>
        <v>0</v>
      </c>
      <c r="P244" s="6">
        <f>VLOOKUP($B244,'Köpt hetvatten'!$B$1:$AP$500,MATCH("Med verkningsgrad:",'Köpt hetvatten'!$B$1:$AW$1,0),FALSE)</f>
        <v>0.35294117647058826</v>
      </c>
      <c r="Q244" s="6">
        <f>VLOOKUP($B244,Spillvärme!$B$1:$AP$500,MATCH("Summa tillförd energi:",Spillvärme!$B$1:$AW$1,0),FALSE)</f>
        <v>17.5</v>
      </c>
      <c r="R244" s="6">
        <f>VLOOKUP($B244,Miljö!$B$1:$AP$500,MATCH("Summa tillförd energi:",Miljö!$B$1:$AW$1,0),FALSE)</f>
        <v>0.08</v>
      </c>
      <c r="S244" s="33">
        <f t="shared" si="38"/>
        <v>0</v>
      </c>
      <c r="T244" s="6" t="str">
        <f>VLOOKUP($B244,Miljö!$B$1:$AP$500,MATCH("Köpt prod.spec hetvatten",Miljö!$B$1:$AW$1,0),FALSE)</f>
        <v/>
      </c>
      <c r="U244" s="6">
        <f t="shared" si="39"/>
        <v>18.482941176470586</v>
      </c>
      <c r="V244" s="6">
        <f>VLOOKUP($B244,Leveranser!$B$1:$AP$500,MATCH("Total levererad värme",Leveranser!$B$1:$AW$1,0),FALSE)</f>
        <v>14.5</v>
      </c>
      <c r="W244" s="6">
        <f>IFERROR(VLOOKUP($B244,Miljö!$B$1:$AP$500,MATCH("Såld mängd produktionsspecifik fjärrvärme (GWh)",Miljö!$B$1:$AW$1,0),FALSE)/1,0)</f>
        <v>0</v>
      </c>
      <c r="X244" s="6"/>
      <c r="Y244" s="30">
        <f t="shared" si="40"/>
        <v>0.78450717672893933</v>
      </c>
      <c r="Z244" s="6"/>
      <c r="AA244" s="30" t="str">
        <f t="shared" si="41"/>
        <v/>
      </c>
      <c r="AC244" t="s">
        <v>20</v>
      </c>
      <c r="AD244" t="s">
        <v>10</v>
      </c>
      <c r="AE244" s="25" t="str">
        <f t="shared" si="36"/>
        <v>ja</v>
      </c>
      <c r="AF244" t="s">
        <v>20</v>
      </c>
      <c r="AG244" t="s">
        <v>20</v>
      </c>
      <c r="AM244" s="6" t="str">
        <f t="shared" si="37"/>
        <v/>
      </c>
      <c r="AO244" s="6" t="str">
        <f t="shared" si="44"/>
        <v/>
      </c>
      <c r="AQ244" s="6" t="str">
        <f t="shared" si="45"/>
        <v/>
      </c>
      <c r="AR244" s="6"/>
      <c r="AW244" t="str">
        <f t="shared" si="42"/>
        <v/>
      </c>
      <c r="AY244" s="6" t="str">
        <f t="shared" si="46"/>
        <v/>
      </c>
      <c r="BB244" s="6" t="str">
        <f t="shared" si="43"/>
        <v>Ja</v>
      </c>
      <c r="BK244" t="s">
        <v>10</v>
      </c>
    </row>
    <row r="245" spans="1:63" ht="15" customHeight="1" x14ac:dyDescent="0.35">
      <c r="A245" t="s">
        <v>305</v>
      </c>
      <c r="B245" t="s">
        <v>307</v>
      </c>
      <c r="C245">
        <v>0.225323</v>
      </c>
      <c r="D245">
        <v>27.120699999999999</v>
      </c>
      <c r="E245">
        <v>4.3770499999999997</v>
      </c>
      <c r="F245">
        <v>7.6047199999999995E-2</v>
      </c>
      <c r="G245" t="s">
        <v>14</v>
      </c>
      <c r="H245" t="s">
        <v>10</v>
      </c>
      <c r="K245" s="6">
        <f>VLOOKUP($B245,'Egen hetvattenprod'!$B$1:$AP$500,MATCH("Summa tillförd energi:",'Egen hetvattenprod'!$B$1:$AY$1,0),FALSE)</f>
        <v>6.6</v>
      </c>
      <c r="L245" s="6">
        <f>VLOOKUP($B245,Kraftvärmeprod!$B$1:$AO$500,MATCH("Summa tillförd energi:",Kraftvärmeprod!$B$1:$AV$1,0),FALSE)</f>
        <v>0</v>
      </c>
      <c r="M245" s="33">
        <f>VLOOKUP($B245,'Allokerad kvv'!$B$1:$AO$500,MATCH("Summa allokerad tillförd energi:",'Allokerad kvv'!$B$1:$AV$1,0),FALSE)</f>
        <v>0</v>
      </c>
      <c r="N245" s="33">
        <f>VLOOKUP($B245,'Justerad allokering'!$B$1:$AO$500,MATCH("Summa justerad allokerad tillförd energi:",'Justerad allokering'!$B$1:$AV$1,0),FALSE)</f>
        <v>0</v>
      </c>
      <c r="O245" s="6">
        <f>VLOOKUP($B245,'Slutlig allokering'!$B$2:$AL$500,MATCH("Summa justerad allokerad tillförd energi:",'Slutlig allokering'!$B$2:$AS$2,0),FALSE)</f>
        <v>0</v>
      </c>
      <c r="P245" s="6">
        <f>VLOOKUP($B245,'Köpt hetvatten'!$B$1:$AP$500,MATCH("Med verkningsgrad:",'Köpt hetvatten'!$B$1:$AW$1,0),FALSE)</f>
        <v>7.5294117647058831</v>
      </c>
      <c r="Q245" s="6">
        <f>VLOOKUP($B245,Spillvärme!$B$1:$AP$500,MATCH("Summa tillförd energi:",Spillvärme!$B$1:$AW$1,0),FALSE)</f>
        <v>77</v>
      </c>
      <c r="R245" s="6">
        <f>VLOOKUP($B245,Miljö!$B$1:$AP$500,MATCH("Summa tillförd energi:",Miljö!$B$1:$AW$1,0),FALSE)</f>
        <v>1.3</v>
      </c>
      <c r="S245" s="33">
        <f t="shared" si="38"/>
        <v>0</v>
      </c>
      <c r="T245" s="6" t="str">
        <f>VLOOKUP($B245,Miljö!$B$1:$AP$500,MATCH("Köpt prod.spec hetvatten",Miljö!$B$1:$AW$1,0),FALSE)</f>
        <v/>
      </c>
      <c r="U245" s="6">
        <f t="shared" si="39"/>
        <v>92.429411764705875</v>
      </c>
      <c r="V245" s="6">
        <f>VLOOKUP($B245,Leveranser!$B$1:$AP$500,MATCH("Total levererad värme",Leveranser!$B$1:$AW$1,0),FALSE)</f>
        <v>80.465999999999994</v>
      </c>
      <c r="W245" s="6">
        <f>IFERROR(VLOOKUP($B245,Miljö!$B$1:$AP$500,MATCH("Såld mängd produktionsspecifik fjärrvärme (GWh)",Miljö!$B$1:$AW$1,0),FALSE)/1,0)</f>
        <v>0</v>
      </c>
      <c r="X245" s="6"/>
      <c r="Y245" s="30">
        <f t="shared" si="40"/>
        <v>0.87056704639470506</v>
      </c>
      <c r="Z245" s="6"/>
      <c r="AA245" s="30" t="str">
        <f t="shared" si="41"/>
        <v/>
      </c>
      <c r="AC245" t="s">
        <v>20</v>
      </c>
      <c r="AD245" t="s">
        <v>10</v>
      </c>
      <c r="AE245" s="25" t="str">
        <f t="shared" si="36"/>
        <v>ja</v>
      </c>
      <c r="AF245" t="s">
        <v>20</v>
      </c>
      <c r="AG245" t="s">
        <v>20</v>
      </c>
      <c r="AM245" s="6" t="str">
        <f t="shared" si="37"/>
        <v/>
      </c>
      <c r="AO245" s="6" t="str">
        <f t="shared" si="44"/>
        <v/>
      </c>
      <c r="AQ245" s="6" t="str">
        <f t="shared" si="45"/>
        <v/>
      </c>
      <c r="AR245" s="6"/>
      <c r="AW245" t="str">
        <f t="shared" si="42"/>
        <v/>
      </c>
      <c r="AY245" s="6" t="str">
        <f t="shared" si="46"/>
        <v/>
      </c>
      <c r="BB245" s="6" t="str">
        <f t="shared" si="43"/>
        <v>Ja</v>
      </c>
      <c r="BK245" t="s">
        <v>10</v>
      </c>
    </row>
    <row r="246" spans="1:63" ht="15" customHeight="1" x14ac:dyDescent="0.35">
      <c r="A246" t="s">
        <v>305</v>
      </c>
      <c r="B246" t="s">
        <v>308</v>
      </c>
      <c r="C246" t="s">
        <v>20</v>
      </c>
      <c r="D246" t="s">
        <v>20</v>
      </c>
      <c r="E246" t="s">
        <v>20</v>
      </c>
      <c r="F246" t="s">
        <v>20</v>
      </c>
      <c r="G246" t="s">
        <v>14</v>
      </c>
      <c r="H246" t="s">
        <v>14</v>
      </c>
      <c r="K246" s="6">
        <f>VLOOKUP($B246,'Egen hetvattenprod'!$B$1:$AP$500,MATCH("Summa tillförd energi:",'Egen hetvattenprod'!$B$1:$AY$1,0),FALSE)</f>
        <v>0</v>
      </c>
      <c r="L246" s="6">
        <f>VLOOKUP($B246,Kraftvärmeprod!$B$1:$AO$500,MATCH("Summa tillförd energi:",Kraftvärmeprod!$B$1:$AV$1,0),FALSE)</f>
        <v>0</v>
      </c>
      <c r="M246" s="33">
        <f>VLOOKUP($B246,'Allokerad kvv'!$B$1:$AO$500,MATCH("Summa allokerad tillförd energi:",'Allokerad kvv'!$B$1:$AV$1,0),FALSE)</f>
        <v>0</v>
      </c>
      <c r="N246" s="33">
        <f>VLOOKUP($B246,'Justerad allokering'!$B$1:$AO$500,MATCH("Summa justerad allokerad tillförd energi:",'Justerad allokering'!$B$1:$AV$1,0),FALSE)</f>
        <v>0</v>
      </c>
      <c r="O246" s="6">
        <f>VLOOKUP($B246,'Slutlig allokering'!$B$2:$AL$500,MATCH("Summa justerad allokerad tillförd energi:",'Slutlig allokering'!$B$2:$AS$2,0),FALSE)</f>
        <v>0</v>
      </c>
      <c r="P246" s="6">
        <f>VLOOKUP($B246,'Köpt hetvatten'!$B$1:$AP$500,MATCH("Med verkningsgrad:",'Köpt hetvatten'!$B$1:$AW$1,0),FALSE)</f>
        <v>0</v>
      </c>
      <c r="Q246" s="6">
        <f>VLOOKUP($B246,Spillvärme!$B$1:$AP$500,MATCH("Summa tillförd energi:",Spillvärme!$B$1:$AW$1,0),FALSE)</f>
        <v>0</v>
      </c>
      <c r="R246" s="6">
        <f>VLOOKUP($B246,Miljö!$B$1:$AP$500,MATCH("Summa tillförd energi:",Miljö!$B$1:$AW$1,0),FALSE)</f>
        <v>0</v>
      </c>
      <c r="S246" s="33">
        <f t="shared" si="38"/>
        <v>0</v>
      </c>
      <c r="T246" s="6" t="str">
        <f>VLOOKUP($B246,Miljö!$B$1:$AP$500,MATCH("Köpt prod.spec hetvatten",Miljö!$B$1:$AW$1,0),FALSE)</f>
        <v/>
      </c>
      <c r="U246" s="6">
        <f t="shared" si="39"/>
        <v>0</v>
      </c>
      <c r="V246" s="6">
        <f>VLOOKUP($B246,Leveranser!$B$1:$AP$500,MATCH("Total levererad värme",Leveranser!$B$1:$AW$1,0),FALSE)</f>
        <v>0</v>
      </c>
      <c r="W246" s="6">
        <f>IFERROR(VLOOKUP($B246,Miljö!$B$1:$AP$500,MATCH("Såld mängd produktionsspecifik fjärrvärme (GWh)",Miljö!$B$1:$AW$1,0),FALSE)/1,0)</f>
        <v>0</v>
      </c>
      <c r="X246" s="6"/>
      <c r="Y246" s="30" t="str">
        <f t="shared" si="40"/>
        <v/>
      </c>
      <c r="Z246" s="6"/>
      <c r="AA246" s="30" t="str">
        <f t="shared" si="41"/>
        <v/>
      </c>
      <c r="AC246" t="s">
        <v>20</v>
      </c>
      <c r="AD246" t="s">
        <v>20</v>
      </c>
      <c r="AE246" s="25" t="str">
        <f t="shared" si="36"/>
        <v/>
      </c>
      <c r="AF246" t="s">
        <v>20</v>
      </c>
      <c r="AG246" t="s">
        <v>20</v>
      </c>
      <c r="AM246" s="6" t="str">
        <f t="shared" si="37"/>
        <v>nej</v>
      </c>
      <c r="AO246" s="6" t="str">
        <f t="shared" si="44"/>
        <v>nej</v>
      </c>
      <c r="AQ246" s="6" t="str">
        <f t="shared" si="45"/>
        <v/>
      </c>
      <c r="AR246" s="6"/>
      <c r="AW246" t="str">
        <f t="shared" si="42"/>
        <v>nej</v>
      </c>
      <c r="AY246" s="6" t="str">
        <f t="shared" si="46"/>
        <v>nej</v>
      </c>
      <c r="BB246" s="6" t="str">
        <f t="shared" si="43"/>
        <v>Nej</v>
      </c>
      <c r="BK246" t="s">
        <v>14</v>
      </c>
    </row>
    <row r="247" spans="1:63" ht="15" customHeight="1" x14ac:dyDescent="0.35">
      <c r="A247" t="s">
        <v>305</v>
      </c>
      <c r="B247" t="s">
        <v>309</v>
      </c>
      <c r="C247">
        <v>0.24415899999999999</v>
      </c>
      <c r="D247">
        <v>35.831200000000003</v>
      </c>
      <c r="E247">
        <v>5.4456699999999998</v>
      </c>
      <c r="F247">
        <v>0.104965</v>
      </c>
      <c r="G247" t="s">
        <v>14</v>
      </c>
      <c r="H247" t="s">
        <v>10</v>
      </c>
      <c r="K247" s="6">
        <f>VLOOKUP($B247,'Egen hetvattenprod'!$B$1:$AP$500,MATCH("Summa tillförd energi:",'Egen hetvattenprod'!$B$1:$AY$1,0),FALSE)</f>
        <v>0.48</v>
      </c>
      <c r="L247" s="6">
        <f>VLOOKUP($B247,Kraftvärmeprod!$B$1:$AO$500,MATCH("Summa tillförd energi:",Kraftvärmeprod!$B$1:$AV$1,0),FALSE)</f>
        <v>0</v>
      </c>
      <c r="M247" s="33">
        <f>VLOOKUP($B247,'Allokerad kvv'!$B$1:$AO$500,MATCH("Summa allokerad tillförd energi:",'Allokerad kvv'!$B$1:$AV$1,0),FALSE)</f>
        <v>0</v>
      </c>
      <c r="N247" s="33">
        <f>VLOOKUP($B247,'Justerad allokering'!$B$1:$AO$500,MATCH("Summa justerad allokerad tillförd energi:",'Justerad allokering'!$B$1:$AV$1,0),FALSE)</f>
        <v>0</v>
      </c>
      <c r="O247" s="6">
        <f>VLOOKUP($B247,'Slutlig allokering'!$B$2:$AL$500,MATCH("Summa justerad allokerad tillförd energi:",'Slutlig allokering'!$B$2:$AS$2,0),FALSE)</f>
        <v>0</v>
      </c>
      <c r="P247" s="6">
        <f>VLOOKUP($B247,'Köpt hetvatten'!$B$1:$AP$500,MATCH("Med verkningsgrad:",'Köpt hetvatten'!$B$1:$AW$1,0),FALSE)</f>
        <v>0.35294117647058826</v>
      </c>
      <c r="Q247" s="6">
        <f>VLOOKUP($B247,Spillvärme!$B$1:$AP$500,MATCH("Summa tillförd energi:",Spillvärme!$B$1:$AW$1,0),FALSE)</f>
        <v>3.7</v>
      </c>
      <c r="R247" s="6">
        <f>VLOOKUP($B247,Miljö!$B$1:$AP$500,MATCH("Summa tillförd energi:",Miljö!$B$1:$AW$1,0),FALSE)</f>
        <v>0.04</v>
      </c>
      <c r="S247" s="33">
        <f t="shared" si="38"/>
        <v>0</v>
      </c>
      <c r="T247" s="6" t="str">
        <f>VLOOKUP($B247,Miljö!$B$1:$AP$500,MATCH("Köpt prod.spec hetvatten",Miljö!$B$1:$AW$1,0),FALSE)</f>
        <v/>
      </c>
      <c r="U247" s="6">
        <f t="shared" si="39"/>
        <v>4.5729411764705885</v>
      </c>
      <c r="V247" s="6">
        <f>VLOOKUP($B247,Leveranser!$B$1:$AP$500,MATCH("Total levererad värme",Leveranser!$B$1:$AW$1,0),FALSE)</f>
        <v>3.7</v>
      </c>
      <c r="W247" s="6">
        <f>IFERROR(VLOOKUP($B247,Miljö!$B$1:$AP$500,MATCH("Såld mängd produktionsspecifik fjärrvärme (GWh)",Miljö!$B$1:$AW$1,0),FALSE)/1,0)</f>
        <v>0</v>
      </c>
      <c r="X247" s="6"/>
      <c r="Y247" s="30">
        <f t="shared" si="40"/>
        <v>0.80910728067918702</v>
      </c>
      <c r="Z247" s="6"/>
      <c r="AA247" s="30" t="str">
        <f t="shared" si="41"/>
        <v/>
      </c>
      <c r="AC247" t="s">
        <v>20</v>
      </c>
      <c r="AD247" t="s">
        <v>10</v>
      </c>
      <c r="AE247" s="25" t="str">
        <f t="shared" si="36"/>
        <v>ja</v>
      </c>
      <c r="AF247" t="s">
        <v>20</v>
      </c>
      <c r="AG247" t="s">
        <v>20</v>
      </c>
      <c r="AM247" s="6" t="str">
        <f t="shared" si="37"/>
        <v/>
      </c>
      <c r="AO247" s="6" t="str">
        <f t="shared" si="44"/>
        <v/>
      </c>
      <c r="AQ247" s="6" t="str">
        <f t="shared" si="45"/>
        <v/>
      </c>
      <c r="AR247" s="6"/>
      <c r="AW247" t="str">
        <f t="shared" si="42"/>
        <v/>
      </c>
      <c r="AY247" s="6" t="str">
        <f t="shared" si="46"/>
        <v/>
      </c>
      <c r="BB247" s="6" t="str">
        <f t="shared" si="43"/>
        <v>Ja</v>
      </c>
      <c r="BK247" t="s">
        <v>10</v>
      </c>
    </row>
    <row r="248" spans="1:63" ht="15" customHeight="1" x14ac:dyDescent="0.35">
      <c r="A248" t="s">
        <v>310</v>
      </c>
      <c r="B248" t="s">
        <v>311</v>
      </c>
      <c r="C248">
        <v>0.29541099999999998</v>
      </c>
      <c r="D248">
        <v>170.059</v>
      </c>
      <c r="E248">
        <v>13.7515</v>
      </c>
      <c r="F248">
        <v>1.7022099999999998E-2</v>
      </c>
      <c r="G248" t="s">
        <v>14</v>
      </c>
      <c r="H248" t="s">
        <v>10</v>
      </c>
      <c r="K248" s="6">
        <f>VLOOKUP($B248,'Egen hetvattenprod'!$B$1:$AP$500,MATCH("Summa tillförd energi:",'Egen hetvattenprod'!$B$1:$AY$1,0),FALSE)</f>
        <v>23.189999999999998</v>
      </c>
      <c r="L248" s="6">
        <f>VLOOKUP($B248,Kraftvärmeprod!$B$1:$AO$500,MATCH("Summa tillförd energi:",Kraftvärmeprod!$B$1:$AV$1,0),FALSE)</f>
        <v>209.58599999999998</v>
      </c>
      <c r="M248" s="33">
        <f>VLOOKUP($B248,'Allokerad kvv'!$B$1:$AO$500,MATCH("Summa allokerad tillförd energi:",'Allokerad kvv'!$B$1:$AV$1,0),FALSE)</f>
        <v>167.28940200000002</v>
      </c>
      <c r="N248" s="33">
        <f>VLOOKUP($B248,'Justerad allokering'!$B$1:$AO$500,MATCH("Summa justerad allokerad tillförd energi:",'Justerad allokering'!$B$1:$AV$1,0),FALSE)</f>
        <v>0</v>
      </c>
      <c r="O248" s="6">
        <f>VLOOKUP($B248,'Slutlig allokering'!$B$2:$AL$500,MATCH("Summa justerad allokerad tillförd energi:",'Slutlig allokering'!$B$2:$AS$2,0),FALSE)</f>
        <v>167.28940200000002</v>
      </c>
      <c r="P248" s="6">
        <f>VLOOKUP($B248,'Köpt hetvatten'!$B$1:$AP$500,MATCH("Med verkningsgrad:",'Köpt hetvatten'!$B$1:$AW$1,0),FALSE)</f>
        <v>0</v>
      </c>
      <c r="Q248" s="6">
        <f>VLOOKUP($B248,Spillvärme!$B$1:$AP$500,MATCH("Summa tillförd energi:",Spillvärme!$B$1:$AW$1,0),FALSE)</f>
        <v>0</v>
      </c>
      <c r="R248" s="6">
        <f>VLOOKUP($B248,Miljö!$B$1:$AP$500,MATCH("Summa tillförd energi:",Miljö!$B$1:$AW$1,0),FALSE)</f>
        <v>0</v>
      </c>
      <c r="S248" s="33">
        <f t="shared" si="38"/>
        <v>4.3709999999999996</v>
      </c>
      <c r="T248" s="6" t="str">
        <f>VLOOKUP($B248,Miljö!$B$1:$AP$500,MATCH("Köpt prod.spec hetvatten",Miljö!$B$1:$AW$1,0),FALSE)</f>
        <v/>
      </c>
      <c r="U248" s="6">
        <f t="shared" si="39"/>
        <v>190.47940200000002</v>
      </c>
      <c r="V248" s="6">
        <f>VLOOKUP($B248,Leveranser!$B$1:$AP$500,MATCH("Total levererad värme",Leveranser!$B$1:$AW$1,0),FALSE)</f>
        <v>145.69999999999999</v>
      </c>
      <c r="W248" s="6">
        <f>IFERROR(VLOOKUP($B248,Miljö!$B$1:$AP$500,MATCH("Såld mängd produktionsspecifik fjärrvärme (GWh)",Miljö!$B$1:$AW$1,0),FALSE)/1,0)</f>
        <v>0</v>
      </c>
      <c r="X248" s="6"/>
      <c r="Y248" s="30">
        <f t="shared" si="40"/>
        <v>0.76491210319948388</v>
      </c>
      <c r="Z248" s="6"/>
      <c r="AA248" s="30" t="str">
        <f t="shared" si="41"/>
        <v/>
      </c>
      <c r="AC248" t="s">
        <v>10</v>
      </c>
      <c r="AD248" t="s">
        <v>20</v>
      </c>
      <c r="AE248" s="25" t="str">
        <f t="shared" si="36"/>
        <v>ja</v>
      </c>
      <c r="AF248" t="s">
        <v>20</v>
      </c>
      <c r="AG248" t="s">
        <v>20</v>
      </c>
      <c r="AM248" s="6" t="str">
        <f t="shared" si="37"/>
        <v/>
      </c>
      <c r="AO248" s="6" t="str">
        <f t="shared" si="44"/>
        <v/>
      </c>
      <c r="AQ248" s="6" t="str">
        <f t="shared" si="45"/>
        <v/>
      </c>
      <c r="AR248" s="6"/>
      <c r="AW248" t="str">
        <f t="shared" si="42"/>
        <v/>
      </c>
      <c r="AY248" s="6" t="str">
        <f t="shared" si="46"/>
        <v/>
      </c>
      <c r="BB248" s="6" t="str">
        <f t="shared" si="43"/>
        <v>Ja</v>
      </c>
      <c r="BK248" t="s">
        <v>10</v>
      </c>
    </row>
    <row r="249" spans="1:63" ht="15" customHeight="1" x14ac:dyDescent="0.35">
      <c r="A249" t="s">
        <v>312</v>
      </c>
      <c r="B249" t="s">
        <v>313</v>
      </c>
      <c r="C249">
        <v>0.112661</v>
      </c>
      <c r="D249">
        <v>16.536000000000001</v>
      </c>
      <c r="E249">
        <v>12.4468</v>
      </c>
      <c r="F249">
        <v>1.2335499999999999E-2</v>
      </c>
      <c r="G249" t="s">
        <v>10</v>
      </c>
      <c r="H249" t="s">
        <v>10</v>
      </c>
      <c r="K249" s="6">
        <f>VLOOKUP($B249,'Egen hetvattenprod'!$B$1:$AP$500,MATCH("Summa tillförd energi:",'Egen hetvattenprod'!$B$1:$AY$1,0),FALSE)</f>
        <v>12.001000000000001</v>
      </c>
      <c r="L249" s="6">
        <f>VLOOKUP($B249,Kraftvärmeprod!$B$1:$AO$500,MATCH("Summa tillförd energi:",Kraftvärmeprod!$B$1:$AV$1,0),FALSE)</f>
        <v>0</v>
      </c>
      <c r="M249" s="33">
        <f>VLOOKUP($B249,'Allokerad kvv'!$B$1:$AO$500,MATCH("Summa allokerad tillförd energi:",'Allokerad kvv'!$B$1:$AV$1,0),FALSE)</f>
        <v>0</v>
      </c>
      <c r="N249" s="33">
        <f>VLOOKUP($B249,'Justerad allokering'!$B$1:$AO$500,MATCH("Summa justerad allokerad tillförd energi:",'Justerad allokering'!$B$1:$AV$1,0),FALSE)</f>
        <v>0</v>
      </c>
      <c r="O249" s="6">
        <f>VLOOKUP($B249,'Slutlig allokering'!$B$2:$AL$500,MATCH("Summa justerad allokerad tillförd energi:",'Slutlig allokering'!$B$2:$AS$2,0),FALSE)</f>
        <v>0</v>
      </c>
      <c r="P249" s="6">
        <f>VLOOKUP($B249,'Köpt hetvatten'!$B$1:$AP$500,MATCH("Med verkningsgrad:",'Köpt hetvatten'!$B$1:$AW$1,0),FALSE)</f>
        <v>0</v>
      </c>
      <c r="Q249" s="6">
        <f>VLOOKUP($B249,Spillvärme!$B$1:$AP$500,MATCH("Summa tillförd energi:",Spillvärme!$B$1:$AW$1,0),FALSE)</f>
        <v>0</v>
      </c>
      <c r="R249" s="6">
        <f>VLOOKUP($B249,Miljö!$B$1:$AP$500,MATCH("Summa tillförd energi:",Miljö!$B$1:$AW$1,0),FALSE)</f>
        <v>0.159</v>
      </c>
      <c r="S249" s="33">
        <f t="shared" si="38"/>
        <v>0</v>
      </c>
      <c r="T249" s="6" t="str">
        <f>VLOOKUP($B249,Miljö!$B$1:$AP$500,MATCH("Köpt prod.spec hetvatten",Miljö!$B$1:$AW$1,0),FALSE)</f>
        <v/>
      </c>
      <c r="U249" s="6">
        <f t="shared" si="39"/>
        <v>12.160000000000002</v>
      </c>
      <c r="V249" s="6">
        <f>VLOOKUP($B249,Leveranser!$B$1:$AP$500,MATCH("Total levererad värme",Leveranser!$B$1:$AW$1,0),FALSE)</f>
        <v>8.3000000000000007</v>
      </c>
      <c r="W249" s="6">
        <f>IFERROR(VLOOKUP($B249,Miljö!$B$1:$AP$500,MATCH("Såld mängd produktionsspecifik fjärrvärme (GWh)",Miljö!$B$1:$AW$1,0),FALSE)/1,0)</f>
        <v>0</v>
      </c>
      <c r="X249" s="6"/>
      <c r="Y249" s="30">
        <f t="shared" si="40"/>
        <v>0.68256578947368418</v>
      </c>
      <c r="Z249" s="6"/>
      <c r="AA249" s="30" t="str">
        <f t="shared" si="41"/>
        <v/>
      </c>
      <c r="AC249" t="s">
        <v>10</v>
      </c>
      <c r="AD249" t="s">
        <v>20</v>
      </c>
      <c r="AE249" s="25" t="str">
        <f t="shared" si="36"/>
        <v>ja</v>
      </c>
      <c r="AF249" t="s">
        <v>20</v>
      </c>
      <c r="AG249" t="s">
        <v>20</v>
      </c>
      <c r="AM249" s="6" t="str">
        <f t="shared" si="37"/>
        <v/>
      </c>
      <c r="AO249" s="6" t="str">
        <f t="shared" si="44"/>
        <v/>
      </c>
      <c r="AQ249" s="6" t="str">
        <f t="shared" si="45"/>
        <v/>
      </c>
      <c r="AR249" s="6"/>
      <c r="AW249" t="str">
        <f t="shared" si="42"/>
        <v/>
      </c>
      <c r="AY249" s="6" t="str">
        <f t="shared" si="46"/>
        <v/>
      </c>
      <c r="BB249" s="6" t="str">
        <f t="shared" si="43"/>
        <v>Ja</v>
      </c>
      <c r="BK249" t="s">
        <v>10</v>
      </c>
    </row>
    <row r="250" spans="1:63" ht="15" customHeight="1" x14ac:dyDescent="0.35">
      <c r="A250" t="s">
        <v>312</v>
      </c>
      <c r="B250" t="s">
        <v>314</v>
      </c>
      <c r="C250">
        <v>0.16792299999999999</v>
      </c>
      <c r="D250">
        <v>35.119799999999998</v>
      </c>
      <c r="E250">
        <v>9.2587499999999991</v>
      </c>
      <c r="F250">
        <v>7.2609499999999993E-2</v>
      </c>
      <c r="G250" t="s">
        <v>10</v>
      </c>
      <c r="H250" t="s">
        <v>10</v>
      </c>
      <c r="K250" s="6">
        <f>VLOOKUP($B250,'Egen hetvattenprod'!$B$1:$AP$500,MATCH("Summa tillförd energi:",'Egen hetvattenprod'!$B$1:$AY$1,0),FALSE)</f>
        <v>13.145</v>
      </c>
      <c r="L250" s="6">
        <f>VLOOKUP($B250,Kraftvärmeprod!$B$1:$AO$500,MATCH("Summa tillförd energi:",Kraftvärmeprod!$B$1:$AV$1,0),FALSE)</f>
        <v>0</v>
      </c>
      <c r="M250" s="33">
        <f>VLOOKUP($B250,'Allokerad kvv'!$B$1:$AO$500,MATCH("Summa allokerad tillförd energi:",'Allokerad kvv'!$B$1:$AV$1,0),FALSE)</f>
        <v>0</v>
      </c>
      <c r="N250" s="33">
        <f>VLOOKUP($B250,'Justerad allokering'!$B$1:$AO$500,MATCH("Summa justerad allokerad tillförd energi:",'Justerad allokering'!$B$1:$AV$1,0),FALSE)</f>
        <v>0</v>
      </c>
      <c r="O250" s="6">
        <f>VLOOKUP($B250,'Slutlig allokering'!$B$2:$AL$500,MATCH("Summa justerad allokerad tillförd energi:",'Slutlig allokering'!$B$2:$AS$2,0),FALSE)</f>
        <v>0</v>
      </c>
      <c r="P250" s="6">
        <f>VLOOKUP($B250,'Köpt hetvatten'!$B$1:$AP$500,MATCH("Med verkningsgrad:",'Köpt hetvatten'!$B$1:$AW$1,0),FALSE)</f>
        <v>0</v>
      </c>
      <c r="Q250" s="6">
        <f>VLOOKUP($B250,Spillvärme!$B$1:$AP$500,MATCH("Summa tillförd energi:",Spillvärme!$B$1:$AW$1,0),FALSE)</f>
        <v>0</v>
      </c>
      <c r="R250" s="6">
        <f>VLOOKUP($B250,Miljö!$B$1:$AP$500,MATCH("Summa tillförd energi:",Miljö!$B$1:$AW$1,0),FALSE)</f>
        <v>0.28299999999999997</v>
      </c>
      <c r="S250" s="33">
        <f t="shared" si="38"/>
        <v>0</v>
      </c>
      <c r="T250" s="6" t="str">
        <f>VLOOKUP($B250,Miljö!$B$1:$AP$500,MATCH("Köpt prod.spec hetvatten",Miljö!$B$1:$AW$1,0),FALSE)</f>
        <v/>
      </c>
      <c r="U250" s="6">
        <f t="shared" si="39"/>
        <v>13.427999999999999</v>
      </c>
      <c r="V250" s="6">
        <f>VLOOKUP($B250,Leveranser!$B$1:$AP$500,MATCH("Total levererad värme",Leveranser!$B$1:$AW$1,0),FALSE)</f>
        <v>10.199999999999999</v>
      </c>
      <c r="W250" s="6">
        <f>IFERROR(VLOOKUP($B250,Miljö!$B$1:$AP$500,MATCH("Såld mängd produktionsspecifik fjärrvärme (GWh)",Miljö!$B$1:$AW$1,0),FALSE)/1,0)</f>
        <v>0</v>
      </c>
      <c r="X250" s="6"/>
      <c r="Y250" s="30">
        <f t="shared" si="40"/>
        <v>0.75960679177837354</v>
      </c>
      <c r="Z250" s="6"/>
      <c r="AA250" s="30" t="str">
        <f t="shared" si="41"/>
        <v/>
      </c>
      <c r="AC250" t="s">
        <v>10</v>
      </c>
      <c r="AD250" t="s">
        <v>20</v>
      </c>
      <c r="AE250" s="25" t="str">
        <f t="shared" si="36"/>
        <v>ja</v>
      </c>
      <c r="AF250" t="s">
        <v>20</v>
      </c>
      <c r="AG250" t="s">
        <v>20</v>
      </c>
      <c r="AM250" s="6" t="str">
        <f t="shared" si="37"/>
        <v/>
      </c>
      <c r="AO250" s="6" t="str">
        <f t="shared" si="44"/>
        <v/>
      </c>
      <c r="AQ250" s="6" t="str">
        <f t="shared" si="45"/>
        <v/>
      </c>
      <c r="AR250" s="6"/>
      <c r="AW250" t="str">
        <f t="shared" si="42"/>
        <v/>
      </c>
      <c r="AY250" s="6" t="str">
        <f t="shared" si="46"/>
        <v/>
      </c>
      <c r="BB250" s="6" t="str">
        <f t="shared" si="43"/>
        <v>Ja</v>
      </c>
      <c r="BK250" t="s">
        <v>10</v>
      </c>
    </row>
    <row r="251" spans="1:63" ht="15" customHeight="1" x14ac:dyDescent="0.35">
      <c r="A251" t="s">
        <v>312</v>
      </c>
      <c r="B251" t="s">
        <v>315</v>
      </c>
      <c r="C251">
        <v>0.16009200000000001</v>
      </c>
      <c r="D251">
        <v>31.9252</v>
      </c>
      <c r="E251">
        <v>10.4839</v>
      </c>
      <c r="F251">
        <v>5.45094E-2</v>
      </c>
      <c r="G251" t="s">
        <v>10</v>
      </c>
      <c r="H251" t="s">
        <v>10</v>
      </c>
      <c r="K251" s="6">
        <f>VLOOKUP($B251,'Egen hetvattenprod'!$B$1:$AP$500,MATCH("Summa tillförd energi:",'Egen hetvattenprod'!$B$1:$AY$1,0),FALSE)</f>
        <v>85.632999999999996</v>
      </c>
      <c r="L251" s="6">
        <f>VLOOKUP($B251,Kraftvärmeprod!$B$1:$AO$500,MATCH("Summa tillförd energi:",Kraftvärmeprod!$B$1:$AV$1,0),FALSE)</f>
        <v>0</v>
      </c>
      <c r="M251" s="33">
        <f>VLOOKUP($B251,'Allokerad kvv'!$B$1:$AO$500,MATCH("Summa allokerad tillförd energi:",'Allokerad kvv'!$B$1:$AV$1,0),FALSE)</f>
        <v>0</v>
      </c>
      <c r="N251" s="33">
        <f>VLOOKUP($B251,'Justerad allokering'!$B$1:$AO$500,MATCH("Summa justerad allokerad tillförd energi:",'Justerad allokering'!$B$1:$AV$1,0),FALSE)</f>
        <v>0</v>
      </c>
      <c r="O251" s="6">
        <f>VLOOKUP($B251,'Slutlig allokering'!$B$2:$AL$500,MATCH("Summa justerad allokerad tillförd energi:",'Slutlig allokering'!$B$2:$AS$2,0),FALSE)</f>
        <v>0</v>
      </c>
      <c r="P251" s="6">
        <f>VLOOKUP($B251,'Köpt hetvatten'!$B$1:$AP$500,MATCH("Med verkningsgrad:",'Köpt hetvatten'!$B$1:$AW$1,0),FALSE)</f>
        <v>0</v>
      </c>
      <c r="Q251" s="6">
        <f>VLOOKUP($B251,Spillvärme!$B$1:$AP$500,MATCH("Summa tillförd energi:",Spillvärme!$B$1:$AW$1,0),FALSE)</f>
        <v>0</v>
      </c>
      <c r="R251" s="6">
        <f>VLOOKUP($B251,Miljö!$B$1:$AP$500,MATCH("Summa tillförd energi:",Miljö!$B$1:$AW$1,0),FALSE)</f>
        <v>2.15</v>
      </c>
      <c r="S251" s="33">
        <f t="shared" si="38"/>
        <v>0</v>
      </c>
      <c r="T251" s="6" t="str">
        <f>VLOOKUP($B251,Miljö!$B$1:$AP$500,MATCH("Köpt prod.spec hetvatten",Miljö!$B$1:$AW$1,0),FALSE)</f>
        <v/>
      </c>
      <c r="U251" s="6">
        <f t="shared" si="39"/>
        <v>87.783000000000001</v>
      </c>
      <c r="V251" s="6">
        <f>VLOOKUP($B251,Leveranser!$B$1:$AP$500,MATCH("Total levererad värme",Leveranser!$B$1:$AW$1,0),FALSE)</f>
        <v>63.1</v>
      </c>
      <c r="W251" s="6">
        <f>IFERROR(VLOOKUP($B251,Miljö!$B$1:$AP$500,MATCH("Såld mängd produktionsspecifik fjärrvärme (GWh)",Miljö!$B$1:$AW$1,0),FALSE)/1,0)</f>
        <v>0</v>
      </c>
      <c r="X251" s="6"/>
      <c r="Y251" s="30">
        <f t="shared" si="40"/>
        <v>0.71881799437248672</v>
      </c>
      <c r="Z251" s="6"/>
      <c r="AA251" s="30" t="str">
        <f t="shared" si="41"/>
        <v/>
      </c>
      <c r="AC251" t="s">
        <v>10</v>
      </c>
      <c r="AD251" t="s">
        <v>20</v>
      </c>
      <c r="AE251" s="25" t="str">
        <f t="shared" si="36"/>
        <v>ja</v>
      </c>
      <c r="AF251" t="s">
        <v>20</v>
      </c>
      <c r="AG251" t="s">
        <v>20</v>
      </c>
      <c r="AM251" s="6" t="str">
        <f t="shared" si="37"/>
        <v/>
      </c>
      <c r="AO251" s="6" t="str">
        <f t="shared" si="44"/>
        <v/>
      </c>
      <c r="AQ251" s="6" t="str">
        <f t="shared" si="45"/>
        <v/>
      </c>
      <c r="AR251" s="6"/>
      <c r="AW251" t="str">
        <f t="shared" si="42"/>
        <v/>
      </c>
      <c r="AY251" s="6" t="str">
        <f t="shared" si="46"/>
        <v/>
      </c>
      <c r="BB251" s="6" t="str">
        <f t="shared" si="43"/>
        <v>Ja</v>
      </c>
      <c r="BK251" t="s">
        <v>10</v>
      </c>
    </row>
    <row r="252" spans="1:63" ht="15" customHeight="1" x14ac:dyDescent="0.35">
      <c r="A252" t="s">
        <v>316</v>
      </c>
      <c r="B252" t="s">
        <v>317</v>
      </c>
      <c r="C252">
        <v>0.226435</v>
      </c>
      <c r="D252">
        <v>17.977499999999999</v>
      </c>
      <c r="E252">
        <v>11.622299999999999</v>
      </c>
      <c r="F252">
        <v>5.3050600000000003E-2</v>
      </c>
      <c r="G252" t="s">
        <v>14</v>
      </c>
      <c r="H252" t="s">
        <v>14</v>
      </c>
      <c r="K252" s="6">
        <f>VLOOKUP($B252,'Egen hetvattenprod'!$B$1:$AP$500,MATCH("Summa tillförd energi:",'Egen hetvattenprod'!$B$1:$AY$1,0),FALSE)</f>
        <v>106.30000000000001</v>
      </c>
      <c r="L252" s="6">
        <f>VLOOKUP($B252,Kraftvärmeprod!$B$1:$AO$500,MATCH("Summa tillförd energi:",Kraftvärmeprod!$B$1:$AV$1,0),FALSE)</f>
        <v>0</v>
      </c>
      <c r="M252" s="33">
        <f>VLOOKUP($B252,'Allokerad kvv'!$B$1:$AO$500,MATCH("Summa allokerad tillförd energi:",'Allokerad kvv'!$B$1:$AV$1,0),FALSE)</f>
        <v>0</v>
      </c>
      <c r="N252" s="33">
        <f>VLOOKUP($B252,'Justerad allokering'!$B$1:$AO$500,MATCH("Summa justerad allokerad tillförd energi:",'Justerad allokering'!$B$1:$AV$1,0),FALSE)</f>
        <v>0</v>
      </c>
      <c r="O252" s="6">
        <f>VLOOKUP($B252,'Slutlig allokering'!$B$2:$AL$500,MATCH("Summa justerad allokerad tillförd energi:",'Slutlig allokering'!$B$2:$AS$2,0),FALSE)</f>
        <v>0</v>
      </c>
      <c r="P252" s="6">
        <f>VLOOKUP($B252,'Köpt hetvatten'!$B$1:$AP$500,MATCH("Med verkningsgrad:",'Köpt hetvatten'!$B$1:$AW$1,0),FALSE)</f>
        <v>742</v>
      </c>
      <c r="Q252" s="6">
        <f>VLOOKUP($B252,Spillvärme!$B$1:$AP$500,MATCH("Summa tillförd energi:",Spillvärme!$B$1:$AW$1,0),FALSE)</f>
        <v>0</v>
      </c>
      <c r="R252" s="6">
        <f>VLOOKUP($B252,Miljö!$B$1:$AP$500,MATCH("Summa tillförd energi:",Miljö!$B$1:$AW$1,0),FALSE)</f>
        <v>41.9</v>
      </c>
      <c r="S252" s="33">
        <f t="shared" si="38"/>
        <v>0</v>
      </c>
      <c r="T252" s="6" t="str">
        <f>VLOOKUP($B252,Miljö!$B$1:$AP$500,MATCH("Köpt prod.spec hetvatten",Miljö!$B$1:$AW$1,0),FALSE)</f>
        <v/>
      </c>
      <c r="U252" s="6">
        <f t="shared" si="39"/>
        <v>890.19999999999993</v>
      </c>
      <c r="V252" s="6">
        <f>VLOOKUP($B252,Leveranser!$B$1:$AP$500,MATCH("Total levererad värme",Leveranser!$B$1:$AW$1,0),FALSE)</f>
        <v>775.1</v>
      </c>
      <c r="W252" s="6">
        <f>IFERROR(VLOOKUP($B252,Miljö!$B$1:$AP$500,MATCH("Såld mängd produktionsspecifik fjärrvärme (GWh)",Miljö!$B$1:$AW$1,0),FALSE)/1,0)</f>
        <v>0</v>
      </c>
      <c r="X252" s="6"/>
      <c r="Y252" s="30">
        <f t="shared" si="40"/>
        <v>0.87070321276117735</v>
      </c>
      <c r="Z252" s="6"/>
      <c r="AA252" s="30" t="str">
        <f t="shared" si="41"/>
        <v/>
      </c>
      <c r="AC252" t="s">
        <v>20</v>
      </c>
      <c r="AD252" t="s">
        <v>20</v>
      </c>
      <c r="AE252" s="25" t="str">
        <f t="shared" si="36"/>
        <v/>
      </c>
      <c r="AF252" t="s">
        <v>20</v>
      </c>
      <c r="AG252" t="s">
        <v>20</v>
      </c>
      <c r="AM252" s="6" t="str">
        <f t="shared" si="37"/>
        <v>ja</v>
      </c>
      <c r="AO252" s="6" t="str">
        <f t="shared" si="44"/>
        <v>ja</v>
      </c>
      <c r="AQ252" s="6" t="str">
        <f t="shared" si="45"/>
        <v/>
      </c>
      <c r="AR252" s="6"/>
      <c r="AW252" t="str">
        <f t="shared" si="42"/>
        <v>nej</v>
      </c>
      <c r="AY252" s="6" t="str">
        <f t="shared" si="46"/>
        <v>ja</v>
      </c>
      <c r="BB252" s="6" t="str">
        <f t="shared" si="43"/>
        <v>Ja</v>
      </c>
      <c r="BG252" t="s">
        <v>10</v>
      </c>
      <c r="BK252" t="s">
        <v>10</v>
      </c>
    </row>
    <row r="253" spans="1:63" ht="15" customHeight="1" x14ac:dyDescent="0.35">
      <c r="A253" t="s">
        <v>316</v>
      </c>
      <c r="B253" t="s">
        <v>318</v>
      </c>
      <c r="C253">
        <v>0.13356799999999999</v>
      </c>
      <c r="D253">
        <v>16.992999999999999</v>
      </c>
      <c r="E253">
        <v>13.7735</v>
      </c>
      <c r="F253">
        <v>2.3997299999999999E-2</v>
      </c>
      <c r="G253" t="s">
        <v>14</v>
      </c>
      <c r="H253" t="s">
        <v>14</v>
      </c>
      <c r="K253" s="6">
        <f>VLOOKUP($B253,'Egen hetvattenprod'!$B$1:$AP$500,MATCH("Summa tillförd energi:",'Egen hetvattenprod'!$B$1:$AY$1,0),FALSE)</f>
        <v>28.700000000000003</v>
      </c>
      <c r="L253" s="6">
        <f>VLOOKUP($B253,Kraftvärmeprod!$B$1:$AO$500,MATCH("Summa tillförd energi:",Kraftvärmeprod!$B$1:$AV$1,0),FALSE)</f>
        <v>0</v>
      </c>
      <c r="M253" s="33">
        <f>VLOOKUP($B253,'Allokerad kvv'!$B$1:$AO$500,MATCH("Summa allokerad tillförd energi:",'Allokerad kvv'!$B$1:$AV$1,0),FALSE)</f>
        <v>0</v>
      </c>
      <c r="N253" s="33">
        <f>VLOOKUP($B253,'Justerad allokering'!$B$1:$AO$500,MATCH("Summa justerad allokerad tillförd energi:",'Justerad allokering'!$B$1:$AV$1,0),FALSE)</f>
        <v>0</v>
      </c>
      <c r="O253" s="6">
        <f>VLOOKUP($B253,'Slutlig allokering'!$B$2:$AL$500,MATCH("Summa justerad allokerad tillförd energi:",'Slutlig allokering'!$B$2:$AS$2,0),FALSE)</f>
        <v>0</v>
      </c>
      <c r="P253" s="6">
        <f>VLOOKUP($B253,'Köpt hetvatten'!$B$1:$AP$500,MATCH("Med verkningsgrad:",'Köpt hetvatten'!$B$1:$AW$1,0),FALSE)</f>
        <v>0</v>
      </c>
      <c r="Q253" s="6">
        <f>VLOOKUP($B253,Spillvärme!$B$1:$AP$500,MATCH("Summa tillförd energi:",Spillvärme!$B$1:$AW$1,0),FALSE)</f>
        <v>0</v>
      </c>
      <c r="R253" s="6">
        <f>VLOOKUP($B253,Miljö!$B$1:$AP$500,MATCH("Summa tillförd energi:",Miljö!$B$1:$AW$1,0),FALSE)</f>
        <v>0.47</v>
      </c>
      <c r="S253" s="33">
        <f t="shared" si="38"/>
        <v>0</v>
      </c>
      <c r="T253" s="6" t="str">
        <f>VLOOKUP($B253,Miljö!$B$1:$AP$500,MATCH("Köpt prod.spec hetvatten",Miljö!$B$1:$AW$1,0),FALSE)</f>
        <v/>
      </c>
      <c r="U253" s="6">
        <f t="shared" si="39"/>
        <v>29.17</v>
      </c>
      <c r="V253" s="6">
        <f>VLOOKUP($B253,Leveranser!$B$1:$AP$500,MATCH("Total levererad värme",Leveranser!$B$1:$AW$1,0),FALSE)</f>
        <v>22.7</v>
      </c>
      <c r="W253" s="6">
        <f>IFERROR(VLOOKUP($B253,Miljö!$B$1:$AP$500,MATCH("Såld mängd produktionsspecifik fjärrvärme (GWh)",Miljö!$B$1:$AW$1,0),FALSE)/1,0)</f>
        <v>0</v>
      </c>
      <c r="X253" s="6"/>
      <c r="Y253" s="30">
        <f t="shared" si="40"/>
        <v>0.77819677751114147</v>
      </c>
      <c r="Z253" s="6"/>
      <c r="AA253" s="30" t="str">
        <f t="shared" si="41"/>
        <v/>
      </c>
      <c r="AC253" t="s">
        <v>20</v>
      </c>
      <c r="AD253" t="s">
        <v>20</v>
      </c>
      <c r="AE253" s="25" t="str">
        <f t="shared" si="36"/>
        <v/>
      </c>
      <c r="AF253" t="s">
        <v>20</v>
      </c>
      <c r="AG253" t="s">
        <v>20</v>
      </c>
      <c r="AM253" s="6" t="str">
        <f t="shared" si="37"/>
        <v>ja</v>
      </c>
      <c r="AO253" s="6" t="str">
        <f t="shared" si="44"/>
        <v>ja</v>
      </c>
      <c r="AQ253" s="6" t="str">
        <f t="shared" si="45"/>
        <v/>
      </c>
      <c r="AR253" s="6"/>
      <c r="AW253" t="str">
        <f t="shared" si="42"/>
        <v>nej</v>
      </c>
      <c r="AY253" s="6" t="str">
        <f t="shared" si="46"/>
        <v>ja</v>
      </c>
      <c r="BB253" s="6" t="str">
        <f t="shared" si="43"/>
        <v>Ja</v>
      </c>
      <c r="BG253" t="s">
        <v>10</v>
      </c>
      <c r="BK253" t="s">
        <v>10</v>
      </c>
    </row>
    <row r="254" spans="1:63" ht="15" customHeight="1" x14ac:dyDescent="0.35">
      <c r="A254" t="s">
        <v>319</v>
      </c>
      <c r="B254" t="s">
        <v>320</v>
      </c>
      <c r="C254">
        <v>0</v>
      </c>
      <c r="D254">
        <v>0</v>
      </c>
      <c r="E254">
        <v>0</v>
      </c>
      <c r="F254">
        <v>0</v>
      </c>
      <c r="G254" t="s">
        <v>14</v>
      </c>
      <c r="H254" t="s">
        <v>14</v>
      </c>
      <c r="K254" s="6">
        <f>VLOOKUP($B254,'Egen hetvattenprod'!$B$1:$AP$500,MATCH("Summa tillförd energi:",'Egen hetvattenprod'!$B$1:$AY$1,0),FALSE)</f>
        <v>0</v>
      </c>
      <c r="L254" s="6">
        <f>VLOOKUP($B254,Kraftvärmeprod!$B$1:$AO$500,MATCH("Summa tillförd energi:",Kraftvärmeprod!$B$1:$AV$1,0),FALSE)</f>
        <v>0</v>
      </c>
      <c r="M254" s="33">
        <f>VLOOKUP($B254,'Allokerad kvv'!$B$1:$AO$500,MATCH("Summa allokerad tillförd energi:",'Allokerad kvv'!$B$1:$AV$1,0),FALSE)</f>
        <v>0</v>
      </c>
      <c r="N254" s="33">
        <f>VLOOKUP($B254,'Justerad allokering'!$B$1:$AO$500,MATCH("Summa justerad allokerad tillförd energi:",'Justerad allokering'!$B$1:$AV$1,0),FALSE)</f>
        <v>0</v>
      </c>
      <c r="O254" s="6">
        <f>VLOOKUP($B254,'Slutlig allokering'!$B$2:$AL$500,MATCH("Summa justerad allokerad tillförd energi:",'Slutlig allokering'!$B$2:$AS$2,0),FALSE)</f>
        <v>0</v>
      </c>
      <c r="P254" s="6">
        <f>VLOOKUP($B254,'Köpt hetvatten'!$B$1:$AP$500,MATCH("Med verkningsgrad:",'Köpt hetvatten'!$B$1:$AW$1,0),FALSE)</f>
        <v>0</v>
      </c>
      <c r="Q254" s="6">
        <f>VLOOKUP($B254,Spillvärme!$B$1:$AP$500,MATCH("Summa tillförd energi:",Spillvärme!$B$1:$AW$1,0),FALSE)</f>
        <v>0</v>
      </c>
      <c r="R254" s="6">
        <f>VLOOKUP($B254,Miljö!$B$1:$AP$500,MATCH("Summa tillförd energi:",Miljö!$B$1:$AW$1,0),FALSE)</f>
        <v>0</v>
      </c>
      <c r="S254" s="33">
        <f t="shared" si="38"/>
        <v>0</v>
      </c>
      <c r="T254" s="6" t="str">
        <f>VLOOKUP($B254,Miljö!$B$1:$AP$500,MATCH("Köpt prod.spec hetvatten",Miljö!$B$1:$AW$1,0),FALSE)</f>
        <v/>
      </c>
      <c r="U254" s="6">
        <f t="shared" si="39"/>
        <v>0</v>
      </c>
      <c r="V254" s="6">
        <f>VLOOKUP($B254,Leveranser!$B$1:$AP$500,MATCH("Total levererad värme",Leveranser!$B$1:$AW$1,0),FALSE)</f>
        <v>0</v>
      </c>
      <c r="W254" s="6">
        <f>IFERROR(VLOOKUP($B254,Miljö!$B$1:$AP$500,MATCH("Såld mängd produktionsspecifik fjärrvärme (GWh)",Miljö!$B$1:$AW$1,0),FALSE)/1,0)</f>
        <v>0</v>
      </c>
      <c r="X254" s="6"/>
      <c r="Y254" s="30" t="str">
        <f t="shared" si="40"/>
        <v/>
      </c>
      <c r="Z254" s="6"/>
      <c r="AA254" s="30" t="str">
        <f t="shared" si="41"/>
        <v/>
      </c>
      <c r="AC254" t="s">
        <v>20</v>
      </c>
      <c r="AD254" t="s">
        <v>20</v>
      </c>
      <c r="AE254" s="25" t="str">
        <f t="shared" si="36"/>
        <v/>
      </c>
      <c r="AF254" t="s">
        <v>20</v>
      </c>
      <c r="AG254" t="s">
        <v>20</v>
      </c>
      <c r="AM254" s="6" t="str">
        <f t="shared" si="37"/>
        <v>nej</v>
      </c>
      <c r="AO254" s="6" t="str">
        <f t="shared" si="44"/>
        <v>nej</v>
      </c>
      <c r="AQ254" s="6" t="str">
        <f t="shared" si="45"/>
        <v/>
      </c>
      <c r="AR254" s="6"/>
      <c r="AW254" t="str">
        <f t="shared" si="42"/>
        <v>nej</v>
      </c>
      <c r="AY254" s="6" t="str">
        <f t="shared" si="46"/>
        <v>nej</v>
      </c>
      <c r="BB254" s="6" t="str">
        <f t="shared" si="43"/>
        <v>Nej</v>
      </c>
      <c r="BK254" t="s">
        <v>14</v>
      </c>
    </row>
    <row r="255" spans="1:63" ht="15" customHeight="1" x14ac:dyDescent="0.35">
      <c r="A255" t="s">
        <v>321</v>
      </c>
      <c r="B255" t="s">
        <v>322</v>
      </c>
      <c r="C255">
        <v>8.89741E-2</v>
      </c>
      <c r="D255">
        <v>17.977799999999998</v>
      </c>
      <c r="E255">
        <v>8.0742899999999995</v>
      </c>
      <c r="F255">
        <v>1.10125E-2</v>
      </c>
      <c r="G255" t="s">
        <v>10</v>
      </c>
      <c r="H255" t="s">
        <v>10</v>
      </c>
      <c r="K255" s="6">
        <f>VLOOKUP($B255,'Egen hetvattenprod'!$B$1:$AP$500,MATCH("Summa tillförd energi:",'Egen hetvattenprod'!$B$1:$AY$1,0),FALSE)</f>
        <v>29.92</v>
      </c>
      <c r="L255" s="6">
        <f>VLOOKUP($B255,Kraftvärmeprod!$B$1:$AO$500,MATCH("Summa tillförd energi:",Kraftvärmeprod!$B$1:$AV$1,0),FALSE)</f>
        <v>0</v>
      </c>
      <c r="M255" s="33">
        <f>VLOOKUP($B255,'Allokerad kvv'!$B$1:$AO$500,MATCH("Summa allokerad tillförd energi:",'Allokerad kvv'!$B$1:$AV$1,0),FALSE)</f>
        <v>0</v>
      </c>
      <c r="N255" s="33">
        <f>VLOOKUP($B255,'Justerad allokering'!$B$1:$AO$500,MATCH("Summa justerad allokerad tillförd energi:",'Justerad allokering'!$B$1:$AV$1,0),FALSE)</f>
        <v>0</v>
      </c>
      <c r="O255" s="6">
        <f>VLOOKUP($B255,'Slutlig allokering'!$B$2:$AL$500,MATCH("Summa justerad allokerad tillförd energi:",'Slutlig allokering'!$B$2:$AS$2,0),FALSE)</f>
        <v>0</v>
      </c>
      <c r="P255" s="6">
        <f>VLOOKUP($B255,'Köpt hetvatten'!$B$1:$AP$500,MATCH("Med verkningsgrad:",'Köpt hetvatten'!$B$1:$AW$1,0),FALSE)</f>
        <v>0</v>
      </c>
      <c r="Q255" s="6">
        <f>VLOOKUP($B255,Spillvärme!$B$1:$AP$500,MATCH("Summa tillförd energi:",Spillvärme!$B$1:$AW$1,0),FALSE)</f>
        <v>0</v>
      </c>
      <c r="R255" s="6">
        <f>VLOOKUP($B255,Miljö!$B$1:$AP$500,MATCH("Summa tillförd energi:",Miljö!$B$1:$AW$1,0),FALSE)</f>
        <v>0.5</v>
      </c>
      <c r="S255" s="33">
        <f t="shared" si="38"/>
        <v>0</v>
      </c>
      <c r="T255" s="6" t="str">
        <f>VLOOKUP($B255,Miljö!$B$1:$AP$500,MATCH("Köpt prod.spec hetvatten",Miljö!$B$1:$AW$1,0),FALSE)</f>
        <v/>
      </c>
      <c r="U255" s="6">
        <f t="shared" si="39"/>
        <v>30.42</v>
      </c>
      <c r="V255" s="6">
        <f>VLOOKUP($B255,Leveranser!$B$1:$AP$500,MATCH("Total levererad värme",Leveranser!$B$1:$AW$1,0),FALSE)</f>
        <v>23.2</v>
      </c>
      <c r="W255" s="6">
        <f>IFERROR(VLOOKUP($B255,Miljö!$B$1:$AP$500,MATCH("Såld mängd produktionsspecifik fjärrvärme (GWh)",Miljö!$B$1:$AW$1,0),FALSE)/1,0)</f>
        <v>0</v>
      </c>
      <c r="X255" s="6"/>
      <c r="Y255" s="30">
        <f t="shared" si="40"/>
        <v>0.76265614727153186</v>
      </c>
      <c r="Z255" s="6"/>
      <c r="AA255" s="30" t="str">
        <f t="shared" si="41"/>
        <v/>
      </c>
      <c r="AC255" t="s">
        <v>10</v>
      </c>
      <c r="AD255" t="s">
        <v>20</v>
      </c>
      <c r="AE255" s="25" t="str">
        <f t="shared" si="36"/>
        <v>ja</v>
      </c>
      <c r="AF255" t="s">
        <v>20</v>
      </c>
      <c r="AG255" t="s">
        <v>20</v>
      </c>
      <c r="AM255" s="6" t="str">
        <f t="shared" si="37"/>
        <v/>
      </c>
      <c r="AO255" s="6" t="str">
        <f t="shared" si="44"/>
        <v/>
      </c>
      <c r="AQ255" s="6" t="str">
        <f t="shared" si="45"/>
        <v/>
      </c>
      <c r="AR255" s="6"/>
      <c r="AW255" t="str">
        <f t="shared" si="42"/>
        <v/>
      </c>
      <c r="AY255" s="6" t="str">
        <f t="shared" si="46"/>
        <v/>
      </c>
      <c r="BB255" s="6" t="str">
        <f t="shared" si="43"/>
        <v>Ja</v>
      </c>
      <c r="BK255" t="s">
        <v>10</v>
      </c>
    </row>
    <row r="256" spans="1:63" ht="15" customHeight="1" x14ac:dyDescent="0.35">
      <c r="A256" t="s">
        <v>323</v>
      </c>
      <c r="B256" t="s">
        <v>324</v>
      </c>
      <c r="C256">
        <v>5.0489899999999997E-2</v>
      </c>
      <c r="D256">
        <v>14.079499999999999</v>
      </c>
      <c r="E256">
        <v>8.92788</v>
      </c>
      <c r="F256">
        <v>8.0498700000000006E-3</v>
      </c>
      <c r="G256" t="s">
        <v>10</v>
      </c>
      <c r="H256" t="s">
        <v>10</v>
      </c>
      <c r="K256" s="6">
        <f>VLOOKUP($B256,'Egen hetvattenprod'!$B$1:$AP$500,MATCH("Summa tillförd energi:",'Egen hetvattenprod'!$B$1:$AY$1,0),FALSE)</f>
        <v>42.199999999999996</v>
      </c>
      <c r="L256" s="6">
        <f>VLOOKUP($B256,Kraftvärmeprod!$B$1:$AO$500,MATCH("Summa tillförd energi:",Kraftvärmeprod!$B$1:$AV$1,0),FALSE)</f>
        <v>110.5</v>
      </c>
      <c r="M256" s="33">
        <f>VLOOKUP($B256,'Allokerad kvv'!$B$1:$AO$500,MATCH("Summa allokerad tillförd energi:",'Allokerad kvv'!$B$1:$AV$1,0),FALSE)</f>
        <v>88.190589999999986</v>
      </c>
      <c r="N256" s="33">
        <f>VLOOKUP($B256,'Justerad allokering'!$B$1:$AO$500,MATCH("Summa justerad allokerad tillförd energi:",'Justerad allokering'!$B$1:$AV$1,0),FALSE)</f>
        <v>0</v>
      </c>
      <c r="O256" s="6">
        <f>VLOOKUP($B256,'Slutlig allokering'!$B$2:$AL$500,MATCH("Summa justerad allokerad tillförd energi:",'Slutlig allokering'!$B$2:$AS$2,0),FALSE)</f>
        <v>88.190589999999986</v>
      </c>
      <c r="P256" s="6">
        <f>VLOOKUP($B256,'Köpt hetvatten'!$B$1:$AP$500,MATCH("Med verkningsgrad:",'Köpt hetvatten'!$B$1:$AW$1,0),FALSE)</f>
        <v>0</v>
      </c>
      <c r="Q256" s="6">
        <f>VLOOKUP($B256,Spillvärme!$B$1:$AP$500,MATCH("Summa tillförd energi:",Spillvärme!$B$1:$AW$1,0),FALSE)</f>
        <v>0</v>
      </c>
      <c r="R256" s="6">
        <f>VLOOKUP($B256,Miljö!$B$1:$AP$500,MATCH("Summa tillförd energi:",Miljö!$B$1:$AW$1,0),FALSE)</f>
        <v>0.98</v>
      </c>
      <c r="S256" s="33">
        <f t="shared" si="38"/>
        <v>0</v>
      </c>
      <c r="T256" s="6" t="str">
        <f>VLOOKUP($B256,Miljö!$B$1:$AP$500,MATCH("Köpt prod.spec hetvatten",Miljö!$B$1:$AW$1,0),FALSE)</f>
        <v/>
      </c>
      <c r="U256" s="6">
        <f t="shared" si="39"/>
        <v>131.37058999999996</v>
      </c>
      <c r="V256" s="6">
        <f>VLOOKUP($B256,Leveranser!$B$1:$AP$500,MATCH("Total levererad värme",Leveranser!$B$1:$AW$1,0),FALSE)</f>
        <v>88</v>
      </c>
      <c r="W256" s="6">
        <f>IFERROR(VLOOKUP($B256,Miljö!$B$1:$AP$500,MATCH("Såld mängd produktionsspecifik fjärrvärme (GWh)",Miljö!$B$1:$AW$1,0),FALSE)/1,0)</f>
        <v>0</v>
      </c>
      <c r="X256" s="6"/>
      <c r="Y256" s="30">
        <f t="shared" si="40"/>
        <v>0.66986073519194844</v>
      </c>
      <c r="Z256" s="6"/>
      <c r="AA256" s="30" t="str">
        <f t="shared" si="41"/>
        <v/>
      </c>
      <c r="AC256" t="s">
        <v>10</v>
      </c>
      <c r="AD256" t="s">
        <v>20</v>
      </c>
      <c r="AE256" s="25" t="str">
        <f t="shared" si="36"/>
        <v>ja</v>
      </c>
      <c r="AF256" t="s">
        <v>20</v>
      </c>
      <c r="AG256" t="s">
        <v>20</v>
      </c>
      <c r="AM256" s="6" t="str">
        <f t="shared" si="37"/>
        <v/>
      </c>
      <c r="AO256" s="6" t="str">
        <f t="shared" si="44"/>
        <v/>
      </c>
      <c r="AQ256" s="6" t="str">
        <f t="shared" si="45"/>
        <v/>
      </c>
      <c r="AR256" s="6"/>
      <c r="AW256" t="str">
        <f t="shared" si="42"/>
        <v/>
      </c>
      <c r="AY256" s="6" t="str">
        <f t="shared" si="46"/>
        <v/>
      </c>
      <c r="BB256" s="6" t="str">
        <f t="shared" si="43"/>
        <v>Ja</v>
      </c>
      <c r="BK256" t="s">
        <v>10</v>
      </c>
    </row>
    <row r="257" spans="1:64" ht="15" customHeight="1" x14ac:dyDescent="0.35">
      <c r="A257" t="s">
        <v>323</v>
      </c>
      <c r="B257" t="s">
        <v>325</v>
      </c>
      <c r="C257">
        <v>0.17252799999999999</v>
      </c>
      <c r="D257">
        <v>15.3994</v>
      </c>
      <c r="E257">
        <v>17.125499999999999</v>
      </c>
      <c r="F257">
        <v>2.13806E-2</v>
      </c>
      <c r="G257" t="s">
        <v>10</v>
      </c>
      <c r="H257" t="s">
        <v>10</v>
      </c>
      <c r="K257" s="6">
        <f>VLOOKUP($B257,'Egen hetvattenprod'!$B$1:$AP$500,MATCH("Summa tillförd energi:",'Egen hetvattenprod'!$B$1:$AY$1,0),FALSE)</f>
        <v>10.49</v>
      </c>
      <c r="L257" s="6">
        <f>VLOOKUP($B257,Kraftvärmeprod!$B$1:$AO$500,MATCH("Summa tillförd energi:",Kraftvärmeprod!$B$1:$AV$1,0),FALSE)</f>
        <v>0</v>
      </c>
      <c r="M257" s="33">
        <f>VLOOKUP($B257,'Allokerad kvv'!$B$1:$AO$500,MATCH("Summa allokerad tillförd energi:",'Allokerad kvv'!$B$1:$AV$1,0),FALSE)</f>
        <v>0</v>
      </c>
      <c r="N257" s="33">
        <f>VLOOKUP($B257,'Justerad allokering'!$B$1:$AO$500,MATCH("Summa justerad allokerad tillförd energi:",'Justerad allokering'!$B$1:$AV$1,0),FALSE)</f>
        <v>0</v>
      </c>
      <c r="O257" s="6">
        <f>VLOOKUP($B257,'Slutlig allokering'!$B$2:$AL$500,MATCH("Summa justerad allokerad tillförd energi:",'Slutlig allokering'!$B$2:$AS$2,0),FALSE)</f>
        <v>0</v>
      </c>
      <c r="P257" s="6">
        <f>VLOOKUP($B257,'Köpt hetvatten'!$B$1:$AP$500,MATCH("Med verkningsgrad:",'Köpt hetvatten'!$B$1:$AW$1,0),FALSE)</f>
        <v>0</v>
      </c>
      <c r="Q257" s="6">
        <f>VLOOKUP($B257,Spillvärme!$B$1:$AP$500,MATCH("Summa tillförd energi:",Spillvärme!$B$1:$AW$1,0),FALSE)</f>
        <v>0</v>
      </c>
      <c r="R257" s="6">
        <f>VLOOKUP($B257,Miljö!$B$1:$AP$500,MATCH("Summa tillförd energi:",Miljö!$B$1:$AW$1,0),FALSE)</f>
        <v>0.23</v>
      </c>
      <c r="S257" s="33">
        <f t="shared" si="38"/>
        <v>0</v>
      </c>
      <c r="T257" s="6" t="str">
        <f>VLOOKUP($B257,Miljö!$B$1:$AP$500,MATCH("Köpt prod.spec hetvatten",Miljö!$B$1:$AW$1,0),FALSE)</f>
        <v/>
      </c>
      <c r="U257" s="6">
        <f t="shared" si="39"/>
        <v>10.72</v>
      </c>
      <c r="V257" s="6">
        <f>VLOOKUP($B257,Leveranser!$B$1:$AP$500,MATCH("Total levererad värme",Leveranser!$B$1:$AW$1,0),FALSE)</f>
        <v>8.07</v>
      </c>
      <c r="W257" s="6">
        <f>IFERROR(VLOOKUP($B257,Miljö!$B$1:$AP$500,MATCH("Såld mängd produktionsspecifik fjärrvärme (GWh)",Miljö!$B$1:$AW$1,0),FALSE)/1,0)</f>
        <v>0</v>
      </c>
      <c r="X257" s="6"/>
      <c r="Y257" s="30">
        <f t="shared" si="40"/>
        <v>0.75279850746268651</v>
      </c>
      <c r="Z257" s="6"/>
      <c r="AA257" s="30" t="str">
        <f t="shared" si="41"/>
        <v/>
      </c>
      <c r="AC257" t="s">
        <v>10</v>
      </c>
      <c r="AD257" t="s">
        <v>20</v>
      </c>
      <c r="AE257" s="25" t="str">
        <f t="shared" si="36"/>
        <v>ja</v>
      </c>
      <c r="AF257" t="s">
        <v>20</v>
      </c>
      <c r="AG257" t="s">
        <v>20</v>
      </c>
      <c r="AM257" s="6" t="str">
        <f t="shared" si="37"/>
        <v/>
      </c>
      <c r="AO257" s="6" t="str">
        <f t="shared" si="44"/>
        <v/>
      </c>
      <c r="AQ257" s="6" t="str">
        <f t="shared" si="45"/>
        <v/>
      </c>
      <c r="AR257" s="6"/>
      <c r="AW257" t="str">
        <f t="shared" si="42"/>
        <v/>
      </c>
      <c r="AY257" s="6" t="str">
        <f t="shared" si="46"/>
        <v/>
      </c>
      <c r="BB257" s="6" t="str">
        <f t="shared" si="43"/>
        <v>Ja</v>
      </c>
      <c r="BK257" t="s">
        <v>10</v>
      </c>
    </row>
    <row r="258" spans="1:64" ht="15" customHeight="1" x14ac:dyDescent="0.35">
      <c r="A258" t="s">
        <v>323</v>
      </c>
      <c r="B258" t="s">
        <v>326</v>
      </c>
      <c r="C258">
        <v>1.91614</v>
      </c>
      <c r="D258">
        <v>76.291799999999995</v>
      </c>
      <c r="E258">
        <v>94.548699999999997</v>
      </c>
      <c r="F258">
        <v>1.81799E-3</v>
      </c>
      <c r="G258" t="s">
        <v>14</v>
      </c>
      <c r="H258" t="s">
        <v>14</v>
      </c>
      <c r="K258" s="6">
        <f>VLOOKUP($B258,'Egen hetvattenprod'!$B$1:$AP$500,MATCH("Summa tillförd energi:",'Egen hetvattenprod'!$B$1:$AY$1,0),FALSE)</f>
        <v>1.7249999999999999</v>
      </c>
      <c r="L258" s="6">
        <f>VLOOKUP($B258,Kraftvärmeprod!$B$1:$AO$500,MATCH("Summa tillförd energi:",Kraftvärmeprod!$B$1:$AV$1,0),FALSE)</f>
        <v>0</v>
      </c>
      <c r="M258" s="33">
        <f>VLOOKUP($B258,'Allokerad kvv'!$B$1:$AO$500,MATCH("Summa allokerad tillförd energi:",'Allokerad kvv'!$B$1:$AV$1,0),FALSE)</f>
        <v>0</v>
      </c>
      <c r="N258" s="33">
        <f>VLOOKUP($B258,'Justerad allokering'!$B$1:$AO$500,MATCH("Summa justerad allokerad tillförd energi:",'Justerad allokering'!$B$1:$AV$1,0),FALSE)</f>
        <v>0</v>
      </c>
      <c r="O258" s="6">
        <f>VLOOKUP($B258,'Slutlig allokering'!$B$2:$AL$500,MATCH("Summa justerad allokerad tillförd energi:",'Slutlig allokering'!$B$2:$AS$2,0),FALSE)</f>
        <v>0</v>
      </c>
      <c r="P258" s="6">
        <f>VLOOKUP($B258,'Köpt hetvatten'!$B$1:$AP$500,MATCH("Med verkningsgrad:",'Köpt hetvatten'!$B$1:$AW$1,0),FALSE)</f>
        <v>0</v>
      </c>
      <c r="Q258" s="6">
        <f>VLOOKUP($B258,Spillvärme!$B$1:$AP$500,MATCH("Summa tillförd energi:",Spillvärme!$B$1:$AW$1,0),FALSE)</f>
        <v>0</v>
      </c>
      <c r="R258" s="6">
        <f>VLOOKUP($B258,Miljö!$B$1:$AP$500,MATCH("Summa tillförd energi:",Miljö!$B$1:$AW$1,0),FALSE)</f>
        <v>0.05</v>
      </c>
      <c r="S258" s="33">
        <f t="shared" si="38"/>
        <v>0</v>
      </c>
      <c r="T258" s="6" t="str">
        <f>VLOOKUP($B258,Miljö!$B$1:$AP$500,MATCH("Köpt prod.spec hetvatten",Miljö!$B$1:$AW$1,0),FALSE)</f>
        <v/>
      </c>
      <c r="U258" s="6">
        <f t="shared" si="39"/>
        <v>1.7749999999999999</v>
      </c>
      <c r="V258" s="6">
        <f>VLOOKUP($B258,Leveranser!$B$1:$AP$500,MATCH("Total levererad värme",Leveranser!$B$1:$AW$1,0),FALSE)</f>
        <v>1.216</v>
      </c>
      <c r="W258" s="6">
        <f>IFERROR(VLOOKUP($B258,Miljö!$B$1:$AP$500,MATCH("Såld mängd produktionsspecifik fjärrvärme (GWh)",Miljö!$B$1:$AW$1,0),FALSE)/1,0)</f>
        <v>1.1200000000000001</v>
      </c>
      <c r="X258" s="6"/>
      <c r="Y258" s="30">
        <f t="shared" si="40"/>
        <v>0.68507042253521133</v>
      </c>
      <c r="Z258" s="6"/>
      <c r="AA258" s="30">
        <f t="shared" si="41"/>
        <v>0.92105263157894746</v>
      </c>
      <c r="AC258" t="s">
        <v>20</v>
      </c>
      <c r="AD258" t="s">
        <v>20</v>
      </c>
      <c r="AE258" s="25" t="str">
        <f t="shared" si="36"/>
        <v/>
      </c>
      <c r="AF258" t="s">
        <v>1073</v>
      </c>
      <c r="AG258" t="s">
        <v>1064</v>
      </c>
      <c r="AH258" s="37" t="s">
        <v>14</v>
      </c>
      <c r="AM258" s="6" t="str">
        <f t="shared" si="37"/>
        <v>nej</v>
      </c>
      <c r="AO258" s="6" t="str">
        <f t="shared" si="44"/>
        <v>ja</v>
      </c>
      <c r="AQ258" s="6" t="str">
        <f t="shared" si="45"/>
        <v>Ja</v>
      </c>
      <c r="AR258" s="6"/>
      <c r="AV258" t="s">
        <v>10</v>
      </c>
      <c r="AW258" t="str">
        <f t="shared" si="42"/>
        <v>ja</v>
      </c>
      <c r="AY258" s="6" t="str">
        <f t="shared" si="46"/>
        <v>nej</v>
      </c>
      <c r="BB258" s="6" t="str">
        <f t="shared" si="43"/>
        <v>Nej</v>
      </c>
      <c r="BD258" t="s">
        <v>10</v>
      </c>
      <c r="BE258" t="s">
        <v>1090</v>
      </c>
      <c r="BK258" t="s">
        <v>14</v>
      </c>
      <c r="BL258" t="s">
        <v>10</v>
      </c>
    </row>
    <row r="259" spans="1:64" ht="15" customHeight="1" x14ac:dyDescent="0.35">
      <c r="A259" t="s">
        <v>327</v>
      </c>
      <c r="B259" t="s">
        <v>328</v>
      </c>
      <c r="C259">
        <v>0.17905099999999999</v>
      </c>
      <c r="D259">
        <v>30.470199999999998</v>
      </c>
      <c r="E259">
        <v>12.637499999999999</v>
      </c>
      <c r="F259">
        <v>8.00096E-2</v>
      </c>
      <c r="G259" t="s">
        <v>14</v>
      </c>
      <c r="H259" t="s">
        <v>10</v>
      </c>
      <c r="K259" s="6">
        <f>VLOOKUP($B259,'Egen hetvattenprod'!$B$1:$AP$500,MATCH("Summa tillförd energi:",'Egen hetvattenprod'!$B$1:$AY$1,0),FALSE)</f>
        <v>16.28</v>
      </c>
      <c r="L259" s="6">
        <f>VLOOKUP($B259,Kraftvärmeprod!$B$1:$AO$500,MATCH("Summa tillförd energi:",Kraftvärmeprod!$B$1:$AV$1,0),FALSE)</f>
        <v>0</v>
      </c>
      <c r="M259" s="33">
        <f>VLOOKUP($B259,'Allokerad kvv'!$B$1:$AO$500,MATCH("Summa allokerad tillförd energi:",'Allokerad kvv'!$B$1:$AV$1,0),FALSE)</f>
        <v>0</v>
      </c>
      <c r="N259" s="33">
        <f>VLOOKUP($B259,'Justerad allokering'!$B$1:$AO$500,MATCH("Summa justerad allokerad tillförd energi:",'Justerad allokering'!$B$1:$AV$1,0),FALSE)</f>
        <v>0</v>
      </c>
      <c r="O259" s="6">
        <f>VLOOKUP($B259,'Slutlig allokering'!$B$2:$AL$500,MATCH("Summa justerad allokerad tillförd energi:",'Slutlig allokering'!$B$2:$AS$2,0),FALSE)</f>
        <v>0</v>
      </c>
      <c r="P259" s="6">
        <f>VLOOKUP($B259,'Köpt hetvatten'!$B$1:$AP$500,MATCH("Med verkningsgrad:",'Köpt hetvatten'!$B$1:$AW$1,0),FALSE)</f>
        <v>0</v>
      </c>
      <c r="Q259" s="6">
        <f>VLOOKUP($B259,Spillvärme!$B$1:$AP$500,MATCH("Summa tillförd energi:",Spillvärme!$B$1:$AW$1,0),FALSE)</f>
        <v>0</v>
      </c>
      <c r="R259" s="6">
        <f>VLOOKUP($B259,Miljö!$B$1:$AP$500,MATCH("Summa tillförd energi:",Miljö!$B$1:$AW$1,0),FALSE)</f>
        <v>0</v>
      </c>
      <c r="S259" s="33">
        <f t="shared" si="38"/>
        <v>0.46799999999999997</v>
      </c>
      <c r="T259" s="6" t="str">
        <f>VLOOKUP($B259,Miljö!$B$1:$AP$500,MATCH("Köpt prod.spec hetvatten",Miljö!$B$1:$AW$1,0),FALSE)</f>
        <v/>
      </c>
      <c r="U259" s="6">
        <f t="shared" si="39"/>
        <v>16.28</v>
      </c>
      <c r="V259" s="6">
        <f>VLOOKUP($B259,Leveranser!$B$1:$AP$500,MATCH("Total levererad värme",Leveranser!$B$1:$AW$1,0),FALSE)</f>
        <v>15.6</v>
      </c>
      <c r="W259" s="6">
        <f>IFERROR(VLOOKUP($B259,Miljö!$B$1:$AP$500,MATCH("Såld mängd produktionsspecifik fjärrvärme (GWh)",Miljö!$B$1:$AW$1,0),FALSE)/1,0)</f>
        <v>0</v>
      </c>
      <c r="X259" s="6"/>
      <c r="Y259" s="30">
        <f t="shared" si="40"/>
        <v>0.95823095823095816</v>
      </c>
      <c r="Z259" s="6"/>
      <c r="AA259" s="30" t="str">
        <f t="shared" si="41"/>
        <v/>
      </c>
      <c r="AC259" t="s">
        <v>10</v>
      </c>
      <c r="AD259" t="s">
        <v>20</v>
      </c>
      <c r="AE259" s="25" t="str">
        <f t="shared" ref="AE259:AE322" si="47">IF(H259="ja",IF(AND(AC259="nej",AD259&lt;&gt;"ja"),"nej","ja"),"")</f>
        <v>ja</v>
      </c>
      <c r="AF259" t="s">
        <v>20</v>
      </c>
      <c r="AG259" t="s">
        <v>20</v>
      </c>
      <c r="AM259" s="6" t="str">
        <f t="shared" ref="AM259:AM322" si="48">IF(AE259="ja","",IF(AND(C259&gt;0,C259&lt;0.9,D259&gt;0,D259&lt;100,E259&gt;0,E259&lt;50,F259&gt;-0.00000001,F259&lt;1),"ja","nej"))</f>
        <v/>
      </c>
      <c r="AO259" s="6" t="str">
        <f t="shared" si="44"/>
        <v/>
      </c>
      <c r="AQ259" s="6" t="str">
        <f t="shared" si="45"/>
        <v/>
      </c>
      <c r="AR259" s="6"/>
      <c r="AW259" t="str">
        <f t="shared" si="42"/>
        <v/>
      </c>
      <c r="AY259" s="6" t="str">
        <f t="shared" si="46"/>
        <v/>
      </c>
      <c r="BB259" s="6" t="str">
        <f t="shared" si="43"/>
        <v>Ja</v>
      </c>
      <c r="BK259" t="s">
        <v>10</v>
      </c>
    </row>
    <row r="260" spans="1:64" ht="15" customHeight="1" x14ac:dyDescent="0.35">
      <c r="A260" t="s">
        <v>329</v>
      </c>
      <c r="B260" t="s">
        <v>330</v>
      </c>
      <c r="C260">
        <v>0.26406400000000002</v>
      </c>
      <c r="D260">
        <v>78.062399999999997</v>
      </c>
      <c r="E260">
        <v>8.9527800000000006</v>
      </c>
      <c r="F260">
        <v>0.20619899999999999</v>
      </c>
      <c r="G260" t="s">
        <v>10</v>
      </c>
      <c r="H260" t="s">
        <v>10</v>
      </c>
      <c r="K260" s="6">
        <f>VLOOKUP($B260,'Egen hetvattenprod'!$B$1:$AP$500,MATCH("Summa tillförd energi:",'Egen hetvattenprod'!$B$1:$AY$1,0),FALSE)</f>
        <v>118.18</v>
      </c>
      <c r="L260" s="6">
        <f>VLOOKUP($B260,Kraftvärmeprod!$B$1:$AO$500,MATCH("Summa tillförd energi:",Kraftvärmeprod!$B$1:$AV$1,0),FALSE)</f>
        <v>0</v>
      </c>
      <c r="M260" s="33">
        <f>VLOOKUP($B260,'Allokerad kvv'!$B$1:$AO$500,MATCH("Summa allokerad tillförd energi:",'Allokerad kvv'!$B$1:$AV$1,0),FALSE)</f>
        <v>0</v>
      </c>
      <c r="N260" s="33">
        <f>VLOOKUP($B260,'Justerad allokering'!$B$1:$AO$500,MATCH("Summa justerad allokerad tillförd energi:",'Justerad allokering'!$B$1:$AV$1,0),FALSE)</f>
        <v>0</v>
      </c>
      <c r="O260" s="6">
        <f>VLOOKUP($B260,'Slutlig allokering'!$B$2:$AL$500,MATCH("Summa justerad allokerad tillförd energi:",'Slutlig allokering'!$B$2:$AS$2,0),FALSE)</f>
        <v>0</v>
      </c>
      <c r="P260" s="6">
        <f>VLOOKUP($B260,'Köpt hetvatten'!$B$1:$AP$500,MATCH("Med verkningsgrad:",'Köpt hetvatten'!$B$1:$AW$1,0),FALSE)</f>
        <v>9.1764705882352935</v>
      </c>
      <c r="Q260" s="6">
        <f>VLOOKUP($B260,Spillvärme!$B$1:$AP$500,MATCH("Summa tillförd energi:",Spillvärme!$B$1:$AW$1,0),FALSE)</f>
        <v>0</v>
      </c>
      <c r="R260" s="6">
        <f>VLOOKUP($B260,Miljö!$B$1:$AP$500,MATCH("Summa tillförd energi:",Miljö!$B$1:$AW$1,0),FALSE)</f>
        <v>0</v>
      </c>
      <c r="S260" s="33">
        <f t="shared" ref="S260:S323" si="49">IF(R260=0,0.03*V260,0)</f>
        <v>5.4269999999999996</v>
      </c>
      <c r="T260" s="6">
        <f>VLOOKUP($B260,Miljö!$B$1:$AP$500,MATCH("Köpt prod.spec hetvatten",Miljö!$B$1:$AW$1,0),FALSE)</f>
        <v>92.866</v>
      </c>
      <c r="U260" s="6">
        <f t="shared" ref="U260:U323" si="50">SUM(K260,O260:R260,T260)</f>
        <v>220.2224705882353</v>
      </c>
      <c r="V260" s="6">
        <f>VLOOKUP($B260,Leveranser!$B$1:$AP$500,MATCH("Total levererad värme",Leveranser!$B$1:$AW$1,0),FALSE)</f>
        <v>180.9</v>
      </c>
      <c r="W260" s="6">
        <f>IFERROR(VLOOKUP($B260,Miljö!$B$1:$AP$500,MATCH("Såld mängd produktionsspecifik fjärrvärme (GWh)",Miljö!$B$1:$AW$1,0),FALSE)/1,0)</f>
        <v>0</v>
      </c>
      <c r="X260" s="6"/>
      <c r="Y260" s="30">
        <f t="shared" ref="Y260:Y323" si="51">IFERROR(V260/U260,"")</f>
        <v>0.82144206046185386</v>
      </c>
      <c r="Z260" s="6"/>
      <c r="AA260" s="30" t="str">
        <f t="shared" ref="AA260:AA323" si="52">IF(W260=0,"",W260/V260)</f>
        <v/>
      </c>
      <c r="AC260" t="s">
        <v>10</v>
      </c>
      <c r="AD260" t="s">
        <v>20</v>
      </c>
      <c r="AE260" s="25" t="str">
        <f t="shared" si="47"/>
        <v>ja</v>
      </c>
      <c r="AF260" t="s">
        <v>20</v>
      </c>
      <c r="AG260" t="s">
        <v>20</v>
      </c>
      <c r="AM260" s="6" t="str">
        <f t="shared" si="48"/>
        <v/>
      </c>
      <c r="AO260" s="6" t="str">
        <f t="shared" si="44"/>
        <v/>
      </c>
      <c r="AQ260" s="6" t="str">
        <f t="shared" si="45"/>
        <v/>
      </c>
      <c r="AR260" s="6"/>
      <c r="AW260" t="str">
        <f t="shared" ref="AW260:AW323" si="53">IF(AE260="ja","",IF(OR(AQ260="ja",AS260="ja",AT260="ja",AU260="ja",AV260="ja"),"ja","nej"))</f>
        <v/>
      </c>
      <c r="AY260" s="6" t="str">
        <f t="shared" si="46"/>
        <v/>
      </c>
      <c r="BB260" s="6" t="str">
        <f t="shared" ref="BB260:BB323" si="54">IF(OR(AE260="ja",AY260="ja",AZ260="ja"),"Ja","Nej")</f>
        <v>Ja</v>
      </c>
      <c r="BK260" t="s">
        <v>10</v>
      </c>
    </row>
    <row r="261" spans="1:64" ht="15" customHeight="1" x14ac:dyDescent="0.35">
      <c r="A261" t="s">
        <v>331</v>
      </c>
      <c r="B261" t="s">
        <v>332</v>
      </c>
      <c r="C261">
        <v>0</v>
      </c>
      <c r="D261">
        <v>0</v>
      </c>
      <c r="E261">
        <v>0</v>
      </c>
      <c r="F261">
        <v>0</v>
      </c>
      <c r="G261" t="s">
        <v>14</v>
      </c>
      <c r="H261" t="s">
        <v>14</v>
      </c>
      <c r="K261" s="6">
        <f>VLOOKUP($B261,'Egen hetvattenprod'!$B$1:$AP$500,MATCH("Summa tillförd energi:",'Egen hetvattenprod'!$B$1:$AY$1,0),FALSE)</f>
        <v>0</v>
      </c>
      <c r="L261" s="6">
        <f>VLOOKUP($B261,Kraftvärmeprod!$B$1:$AO$500,MATCH("Summa tillförd energi:",Kraftvärmeprod!$B$1:$AV$1,0),FALSE)</f>
        <v>0</v>
      </c>
      <c r="M261" s="33">
        <f>VLOOKUP($B261,'Allokerad kvv'!$B$1:$AO$500,MATCH("Summa allokerad tillförd energi:",'Allokerad kvv'!$B$1:$AV$1,0),FALSE)</f>
        <v>0</v>
      </c>
      <c r="N261" s="33">
        <f>VLOOKUP($B261,'Justerad allokering'!$B$1:$AO$500,MATCH("Summa justerad allokerad tillförd energi:",'Justerad allokering'!$B$1:$AV$1,0),FALSE)</f>
        <v>0</v>
      </c>
      <c r="O261" s="6">
        <f>VLOOKUP($B261,'Slutlig allokering'!$B$2:$AL$500,MATCH("Summa justerad allokerad tillförd energi:",'Slutlig allokering'!$B$2:$AS$2,0),FALSE)</f>
        <v>0</v>
      </c>
      <c r="P261" s="6">
        <f>VLOOKUP($B261,'Köpt hetvatten'!$B$1:$AP$500,MATCH("Med verkningsgrad:",'Köpt hetvatten'!$B$1:$AW$1,0),FALSE)</f>
        <v>0</v>
      </c>
      <c r="Q261" s="6">
        <f>VLOOKUP($B261,Spillvärme!$B$1:$AP$500,MATCH("Summa tillförd energi:",Spillvärme!$B$1:$AW$1,0),FALSE)</f>
        <v>0</v>
      </c>
      <c r="R261" s="6">
        <f>VLOOKUP($B261,Miljö!$B$1:$AP$500,MATCH("Summa tillförd energi:",Miljö!$B$1:$AW$1,0),FALSE)</f>
        <v>0</v>
      </c>
      <c r="S261" s="33">
        <f t="shared" si="49"/>
        <v>0</v>
      </c>
      <c r="T261" s="6" t="str">
        <f>VLOOKUP($B261,Miljö!$B$1:$AP$500,MATCH("Köpt prod.spec hetvatten",Miljö!$B$1:$AW$1,0),FALSE)</f>
        <v/>
      </c>
      <c r="U261" s="6">
        <f t="shared" si="50"/>
        <v>0</v>
      </c>
      <c r="V261" s="6">
        <f>VLOOKUP($B261,Leveranser!$B$1:$AP$500,MATCH("Total levererad värme",Leveranser!$B$1:$AW$1,0),FALSE)</f>
        <v>0</v>
      </c>
      <c r="W261" s="6">
        <f>IFERROR(VLOOKUP($B261,Miljö!$B$1:$AP$500,MATCH("Såld mängd produktionsspecifik fjärrvärme (GWh)",Miljö!$B$1:$AW$1,0),FALSE)/1,0)</f>
        <v>0</v>
      </c>
      <c r="X261" s="6"/>
      <c r="Y261" s="30" t="str">
        <f t="shared" si="51"/>
        <v/>
      </c>
      <c r="Z261" s="6"/>
      <c r="AA261" s="30" t="str">
        <f t="shared" si="52"/>
        <v/>
      </c>
      <c r="AC261" t="s">
        <v>20</v>
      </c>
      <c r="AD261" t="s">
        <v>20</v>
      </c>
      <c r="AE261" s="25" t="str">
        <f t="shared" si="47"/>
        <v/>
      </c>
      <c r="AF261" t="s">
        <v>20</v>
      </c>
      <c r="AG261" t="s">
        <v>20</v>
      </c>
      <c r="AM261" s="6" t="str">
        <f t="shared" si="48"/>
        <v>nej</v>
      </c>
      <c r="AO261" s="6" t="str">
        <f t="shared" ref="AO261:AO324" si="55">IF(AE261="ja","",IF(AND(Y261&gt;0.6,Y261&lt;1.1),"ja","nej"))</f>
        <v>nej</v>
      </c>
      <c r="AQ261" s="6" t="str">
        <f t="shared" ref="AQ261:AQ324" si="56">IF(V261&gt;0,IF(W261/V261&gt;0.9,"Ja",""),"")</f>
        <v/>
      </c>
      <c r="AR261" s="6"/>
      <c r="AW261" t="str">
        <f t="shared" si="53"/>
        <v>nej</v>
      </c>
      <c r="AY261" s="6" t="str">
        <f t="shared" ref="AY261:AY324" si="57">IF(AE261="ja","",IF(AND(AM261="ja",AO261="ja",AW261="nej"),"ja","nej"))</f>
        <v>nej</v>
      </c>
      <c r="BB261" s="6" t="str">
        <f t="shared" si="54"/>
        <v>Nej</v>
      </c>
      <c r="BK261" t="s">
        <v>14</v>
      </c>
    </row>
    <row r="262" spans="1:64" ht="15" customHeight="1" x14ac:dyDescent="0.35">
      <c r="A262" t="s">
        <v>333</v>
      </c>
      <c r="B262" t="s">
        <v>334</v>
      </c>
      <c r="C262">
        <v>0</v>
      </c>
      <c r="D262">
        <v>0</v>
      </c>
      <c r="E262">
        <v>0</v>
      </c>
      <c r="F262">
        <v>0</v>
      </c>
      <c r="G262" t="s">
        <v>14</v>
      </c>
      <c r="H262" t="s">
        <v>14</v>
      </c>
      <c r="K262" s="6">
        <f>VLOOKUP($B262,'Egen hetvattenprod'!$B$1:$AP$500,MATCH("Summa tillförd energi:",'Egen hetvattenprod'!$B$1:$AY$1,0),FALSE)</f>
        <v>0</v>
      </c>
      <c r="L262" s="6">
        <f>VLOOKUP($B262,Kraftvärmeprod!$B$1:$AO$500,MATCH("Summa tillförd energi:",Kraftvärmeprod!$B$1:$AV$1,0),FALSE)</f>
        <v>0</v>
      </c>
      <c r="M262" s="33">
        <f>VLOOKUP($B262,'Allokerad kvv'!$B$1:$AO$500,MATCH("Summa allokerad tillförd energi:",'Allokerad kvv'!$B$1:$AV$1,0),FALSE)</f>
        <v>0</v>
      </c>
      <c r="N262" s="33">
        <f>VLOOKUP($B262,'Justerad allokering'!$B$1:$AO$500,MATCH("Summa justerad allokerad tillförd energi:",'Justerad allokering'!$B$1:$AV$1,0),FALSE)</f>
        <v>0</v>
      </c>
      <c r="O262" s="6">
        <f>VLOOKUP($B262,'Slutlig allokering'!$B$2:$AL$500,MATCH("Summa justerad allokerad tillförd energi:",'Slutlig allokering'!$B$2:$AS$2,0),FALSE)</f>
        <v>0</v>
      </c>
      <c r="P262" s="6">
        <f>VLOOKUP($B262,'Köpt hetvatten'!$B$1:$AP$500,MATCH("Med verkningsgrad:",'Köpt hetvatten'!$B$1:$AW$1,0),FALSE)</f>
        <v>0</v>
      </c>
      <c r="Q262" s="6">
        <f>VLOOKUP($B262,Spillvärme!$B$1:$AP$500,MATCH("Summa tillförd energi:",Spillvärme!$B$1:$AW$1,0),FALSE)</f>
        <v>0</v>
      </c>
      <c r="R262" s="6">
        <f>VLOOKUP($B262,Miljö!$B$1:$AP$500,MATCH("Summa tillförd energi:",Miljö!$B$1:$AW$1,0),FALSE)</f>
        <v>0</v>
      </c>
      <c r="S262" s="33">
        <f t="shared" si="49"/>
        <v>0</v>
      </c>
      <c r="T262" s="6" t="str">
        <f>VLOOKUP($B262,Miljö!$B$1:$AP$500,MATCH("Köpt prod.spec hetvatten",Miljö!$B$1:$AW$1,0),FALSE)</f>
        <v/>
      </c>
      <c r="U262" s="6">
        <f t="shared" si="50"/>
        <v>0</v>
      </c>
      <c r="V262" s="6">
        <f>VLOOKUP($B262,Leveranser!$B$1:$AP$500,MATCH("Total levererad värme",Leveranser!$B$1:$AW$1,0),FALSE)</f>
        <v>0</v>
      </c>
      <c r="W262" s="6">
        <f>IFERROR(VLOOKUP($B262,Miljö!$B$1:$AP$500,MATCH("Såld mängd produktionsspecifik fjärrvärme (GWh)",Miljö!$B$1:$AW$1,0),FALSE)/1,0)</f>
        <v>0</v>
      </c>
      <c r="X262" s="6"/>
      <c r="Y262" s="30" t="str">
        <f t="shared" si="51"/>
        <v/>
      </c>
      <c r="Z262" s="6"/>
      <c r="AA262" s="30" t="str">
        <f t="shared" si="52"/>
        <v/>
      </c>
      <c r="AC262" t="s">
        <v>20</v>
      </c>
      <c r="AD262" t="s">
        <v>20</v>
      </c>
      <c r="AE262" s="25" t="str">
        <f t="shared" si="47"/>
        <v/>
      </c>
      <c r="AF262" t="s">
        <v>20</v>
      </c>
      <c r="AG262" t="s">
        <v>20</v>
      </c>
      <c r="AM262" s="6" t="str">
        <f t="shared" si="48"/>
        <v>nej</v>
      </c>
      <c r="AO262" s="6" t="str">
        <f t="shared" si="55"/>
        <v>nej</v>
      </c>
      <c r="AQ262" s="6" t="str">
        <f t="shared" si="56"/>
        <v/>
      </c>
      <c r="AR262" s="6"/>
      <c r="AW262" t="str">
        <f t="shared" si="53"/>
        <v>nej</v>
      </c>
      <c r="AY262" s="6" t="str">
        <f t="shared" si="57"/>
        <v>nej</v>
      </c>
      <c r="BB262" s="6" t="str">
        <f t="shared" si="54"/>
        <v>Nej</v>
      </c>
      <c r="BK262" t="s">
        <v>14</v>
      </c>
    </row>
    <row r="263" spans="1:64" ht="15" customHeight="1" x14ac:dyDescent="0.35">
      <c r="A263" t="s">
        <v>335</v>
      </c>
      <c r="B263" t="s">
        <v>336</v>
      </c>
      <c r="C263">
        <v>0</v>
      </c>
      <c r="D263">
        <v>0</v>
      </c>
      <c r="E263">
        <v>0</v>
      </c>
      <c r="F263">
        <v>0</v>
      </c>
      <c r="G263" t="s">
        <v>10</v>
      </c>
      <c r="H263" t="s">
        <v>14</v>
      </c>
      <c r="K263" s="6">
        <f>VLOOKUP($B263,'Egen hetvattenprod'!$B$1:$AP$500,MATCH("Summa tillförd energi:",'Egen hetvattenprod'!$B$1:$AY$1,0),FALSE)</f>
        <v>0</v>
      </c>
      <c r="L263" s="6">
        <f>VLOOKUP($B263,Kraftvärmeprod!$B$1:$AO$500,MATCH("Summa tillförd energi:",Kraftvärmeprod!$B$1:$AV$1,0),FALSE)</f>
        <v>0</v>
      </c>
      <c r="M263" s="33">
        <f>VLOOKUP($B263,'Allokerad kvv'!$B$1:$AO$500,MATCH("Summa allokerad tillförd energi:",'Allokerad kvv'!$B$1:$AV$1,0),FALSE)</f>
        <v>0</v>
      </c>
      <c r="N263" s="33">
        <f>VLOOKUP($B263,'Justerad allokering'!$B$1:$AO$500,MATCH("Summa justerad allokerad tillförd energi:",'Justerad allokering'!$B$1:$AV$1,0),FALSE)</f>
        <v>0</v>
      </c>
      <c r="O263" s="6">
        <f>VLOOKUP($B263,'Slutlig allokering'!$B$2:$AL$500,MATCH("Summa justerad allokerad tillförd energi:",'Slutlig allokering'!$B$2:$AS$2,0),FALSE)</f>
        <v>0</v>
      </c>
      <c r="P263" s="6">
        <f>VLOOKUP($B263,'Köpt hetvatten'!$B$1:$AP$500,MATCH("Med verkningsgrad:",'Köpt hetvatten'!$B$1:$AW$1,0),FALSE)</f>
        <v>0</v>
      </c>
      <c r="Q263" s="6">
        <f>VLOOKUP($B263,Spillvärme!$B$1:$AP$500,MATCH("Summa tillförd energi:",Spillvärme!$B$1:$AW$1,0),FALSE)</f>
        <v>0</v>
      </c>
      <c r="R263" s="6">
        <f>VLOOKUP($B263,Miljö!$B$1:$AP$500,MATCH("Summa tillförd energi:",Miljö!$B$1:$AW$1,0),FALSE)</f>
        <v>0</v>
      </c>
      <c r="S263" s="33">
        <f t="shared" si="49"/>
        <v>0</v>
      </c>
      <c r="T263" s="6" t="str">
        <f>VLOOKUP($B263,Miljö!$B$1:$AP$500,MATCH("Köpt prod.spec hetvatten",Miljö!$B$1:$AW$1,0),FALSE)</f>
        <v/>
      </c>
      <c r="U263" s="6">
        <f t="shared" si="50"/>
        <v>0</v>
      </c>
      <c r="V263" s="6">
        <f>VLOOKUP($B263,Leveranser!$B$1:$AP$500,MATCH("Total levererad värme",Leveranser!$B$1:$AW$1,0),FALSE)</f>
        <v>0</v>
      </c>
      <c r="W263" s="6">
        <f>IFERROR(VLOOKUP($B263,Miljö!$B$1:$AP$500,MATCH("Såld mängd produktionsspecifik fjärrvärme (GWh)",Miljö!$B$1:$AW$1,0),FALSE)/1,0)</f>
        <v>0</v>
      </c>
      <c r="X263" s="6"/>
      <c r="Y263" s="30" t="str">
        <f t="shared" si="51"/>
        <v/>
      </c>
      <c r="Z263" s="6"/>
      <c r="AA263" s="30" t="str">
        <f t="shared" si="52"/>
        <v/>
      </c>
      <c r="AC263" t="s">
        <v>20</v>
      </c>
      <c r="AD263" t="s">
        <v>20</v>
      </c>
      <c r="AE263" s="25" t="str">
        <f t="shared" si="47"/>
        <v/>
      </c>
      <c r="AF263" t="s">
        <v>20</v>
      </c>
      <c r="AG263" t="s">
        <v>20</v>
      </c>
      <c r="AM263" s="6" t="str">
        <f t="shared" si="48"/>
        <v>nej</v>
      </c>
      <c r="AO263" s="6" t="str">
        <f t="shared" si="55"/>
        <v>nej</v>
      </c>
      <c r="AQ263" s="6" t="str">
        <f t="shared" si="56"/>
        <v/>
      </c>
      <c r="AR263" s="6"/>
      <c r="AW263" t="str">
        <f t="shared" si="53"/>
        <v>nej</v>
      </c>
      <c r="AY263" s="6" t="str">
        <f t="shared" si="57"/>
        <v>nej</v>
      </c>
      <c r="BB263" s="6" t="str">
        <f t="shared" si="54"/>
        <v>Nej</v>
      </c>
      <c r="BK263" t="s">
        <v>14</v>
      </c>
    </row>
    <row r="264" spans="1:64" ht="15" customHeight="1" x14ac:dyDescent="0.35">
      <c r="A264" t="s">
        <v>335</v>
      </c>
      <c r="B264" t="s">
        <v>337</v>
      </c>
      <c r="C264">
        <v>0.137043</v>
      </c>
      <c r="D264">
        <v>23.273499999999999</v>
      </c>
      <c r="E264">
        <v>7.7134099999999997</v>
      </c>
      <c r="F264">
        <v>2.3423200000000002E-2</v>
      </c>
      <c r="G264" t="s">
        <v>10</v>
      </c>
      <c r="H264" t="s">
        <v>10</v>
      </c>
      <c r="K264" s="6">
        <f>VLOOKUP($B264,'Egen hetvattenprod'!$B$1:$AP$500,MATCH("Summa tillförd energi:",'Egen hetvattenprod'!$B$1:$AY$1,0),FALSE)</f>
        <v>46.900000000000006</v>
      </c>
      <c r="L264" s="6">
        <f>VLOOKUP($B264,Kraftvärmeprod!$B$1:$AO$500,MATCH("Summa tillförd energi:",Kraftvärmeprod!$B$1:$AV$1,0),FALSE)</f>
        <v>0</v>
      </c>
      <c r="M264" s="33">
        <f>VLOOKUP($B264,'Allokerad kvv'!$B$1:$AO$500,MATCH("Summa allokerad tillförd energi:",'Allokerad kvv'!$B$1:$AV$1,0),FALSE)</f>
        <v>0</v>
      </c>
      <c r="N264" s="33">
        <f>VLOOKUP($B264,'Justerad allokering'!$B$1:$AO$500,MATCH("Summa justerad allokerad tillförd energi:",'Justerad allokering'!$B$1:$AV$1,0),FALSE)</f>
        <v>0</v>
      </c>
      <c r="O264" s="6">
        <f>VLOOKUP($B264,'Slutlig allokering'!$B$2:$AL$500,MATCH("Summa justerad allokerad tillförd energi:",'Slutlig allokering'!$B$2:$AS$2,0),FALSE)</f>
        <v>0</v>
      </c>
      <c r="P264" s="6">
        <f>VLOOKUP($B264,'Köpt hetvatten'!$B$1:$AP$500,MATCH("Med verkningsgrad:",'Köpt hetvatten'!$B$1:$AW$1,0),FALSE)</f>
        <v>0</v>
      </c>
      <c r="Q264" s="6">
        <f>VLOOKUP($B264,Spillvärme!$B$1:$AP$500,MATCH("Summa tillförd energi:",Spillvärme!$B$1:$AW$1,0),FALSE)</f>
        <v>0</v>
      </c>
      <c r="R264" s="6">
        <f>VLOOKUP($B264,Miljö!$B$1:$AP$500,MATCH("Summa tillförd energi:",Miljö!$B$1:$AW$1,0),FALSE)</f>
        <v>1.3</v>
      </c>
      <c r="S264" s="33">
        <f t="shared" si="49"/>
        <v>0</v>
      </c>
      <c r="T264" s="6" t="str">
        <f>VLOOKUP($B264,Miljö!$B$1:$AP$500,MATCH("Köpt prod.spec hetvatten",Miljö!$B$1:$AW$1,0),FALSE)</f>
        <v/>
      </c>
      <c r="U264" s="6">
        <f t="shared" si="50"/>
        <v>48.2</v>
      </c>
      <c r="V264" s="6">
        <f>VLOOKUP($B264,Leveranser!$B$1:$AP$500,MATCH("Total levererad värme",Leveranser!$B$1:$AW$1,0),FALSE)</f>
        <v>37.200000000000003</v>
      </c>
      <c r="W264" s="6">
        <f>IFERROR(VLOOKUP($B264,Miljö!$B$1:$AP$500,MATCH("Såld mängd produktionsspecifik fjärrvärme (GWh)",Miljö!$B$1:$AW$1,0),FALSE)/1,0)</f>
        <v>0</v>
      </c>
      <c r="X264" s="6"/>
      <c r="Y264" s="30">
        <f t="shared" si="51"/>
        <v>0.77178423236514526</v>
      </c>
      <c r="Z264" s="6"/>
      <c r="AA264" s="30" t="str">
        <f t="shared" si="52"/>
        <v/>
      </c>
      <c r="AC264" t="s">
        <v>10</v>
      </c>
      <c r="AD264" t="s">
        <v>20</v>
      </c>
      <c r="AE264" s="25" t="str">
        <f t="shared" si="47"/>
        <v>ja</v>
      </c>
      <c r="AF264" t="s">
        <v>20</v>
      </c>
      <c r="AG264" t="s">
        <v>20</v>
      </c>
      <c r="AM264" s="6" t="str">
        <f t="shared" si="48"/>
        <v/>
      </c>
      <c r="AO264" s="6" t="str">
        <f t="shared" si="55"/>
        <v/>
      </c>
      <c r="AQ264" s="6" t="str">
        <f t="shared" si="56"/>
        <v/>
      </c>
      <c r="AR264" s="6"/>
      <c r="AW264" t="str">
        <f t="shared" si="53"/>
        <v/>
      </c>
      <c r="AY264" s="6" t="str">
        <f t="shared" si="57"/>
        <v/>
      </c>
      <c r="BB264" s="6" t="str">
        <f t="shared" si="54"/>
        <v>Ja</v>
      </c>
      <c r="BK264" t="s">
        <v>10</v>
      </c>
    </row>
    <row r="265" spans="1:64" ht="15" customHeight="1" x14ac:dyDescent="0.35">
      <c r="A265" t="s">
        <v>335</v>
      </c>
      <c r="B265" t="s">
        <v>338</v>
      </c>
      <c r="C265">
        <v>0.67630000000000001</v>
      </c>
      <c r="D265">
        <v>196.465</v>
      </c>
      <c r="E265">
        <v>17.375399999999999</v>
      </c>
      <c r="F265">
        <v>0.42539300000000002</v>
      </c>
      <c r="G265" t="s">
        <v>10</v>
      </c>
      <c r="H265" t="s">
        <v>10</v>
      </c>
      <c r="K265" s="6">
        <f>VLOOKUP($B265,'Egen hetvattenprod'!$B$1:$AP$500,MATCH("Summa tillförd energi:",'Egen hetvattenprod'!$B$1:$AY$1,0),FALSE)</f>
        <v>499.59299999999996</v>
      </c>
      <c r="L265" s="6">
        <f>VLOOKUP($B265,Kraftvärmeprod!$B$1:$AO$500,MATCH("Summa tillförd energi:",Kraftvärmeprod!$B$1:$AV$1,0),FALSE)</f>
        <v>2167.9719999999998</v>
      </c>
      <c r="M265" s="33">
        <f>VLOOKUP($B265,'Allokerad kvv'!$B$1:$AO$500,MATCH("Summa allokerad tillförd energi:",'Allokerad kvv'!$B$1:$AV$1,0),FALSE)</f>
        <v>1083.8239600000002</v>
      </c>
      <c r="N265" s="34">
        <v>0</v>
      </c>
      <c r="O265" s="6">
        <f>VLOOKUP($B265,'Slutlig allokering'!$B$2:$AL$500,MATCH("Summa justerad allokerad tillförd energi:",'Slutlig allokering'!$B$2:$AS$2,0),FALSE)</f>
        <v>1083.8239600000002</v>
      </c>
      <c r="P265" s="6">
        <f>VLOOKUP($B265,'Köpt hetvatten'!$B$1:$AP$500,MATCH("Med verkningsgrad:",'Köpt hetvatten'!$B$1:$AW$1,0),FALSE)</f>
        <v>7.2882352941176478</v>
      </c>
      <c r="Q265" s="6">
        <f>VLOOKUP($B265,Spillvärme!$B$1:$AP$500,MATCH("Summa tillförd energi:",Spillvärme!$B$1:$AW$1,0),FALSE)</f>
        <v>0</v>
      </c>
      <c r="R265" s="6">
        <f>VLOOKUP($B265,Miljö!$B$1:$AP$500,MATCH("Summa tillförd energi:",Miljö!$B$1:$AW$1,0),FALSE)</f>
        <v>0.13800000000000001</v>
      </c>
      <c r="S265" s="34">
        <f t="shared" si="49"/>
        <v>0</v>
      </c>
      <c r="T265" s="6" t="str">
        <f>VLOOKUP($B265,Miljö!$B$1:$AP$500,MATCH("Köpt prod.spec hetvatten",Miljö!$B$1:$AW$1,0),FALSE)</f>
        <v/>
      </c>
      <c r="U265" s="6">
        <f t="shared" si="50"/>
        <v>1590.8431952941175</v>
      </c>
      <c r="V265" s="6">
        <f>VLOOKUP($B265,Leveranser!$B$1:$AP$500,MATCH("Total levererad värme",Leveranser!$B$1:$AW$1,0),FALSE)</f>
        <v>1455</v>
      </c>
      <c r="W265" s="6">
        <f>IFERROR(VLOOKUP($B265,Miljö!$B$1:$AP$500,MATCH("Såld mängd produktionsspecifik fjärrvärme (GWh)",Miljö!$B$1:$AW$1,0),FALSE)/1,0)</f>
        <v>0</v>
      </c>
      <c r="X265" s="6"/>
      <c r="Y265" s="30">
        <f t="shared" si="51"/>
        <v>0.91460931178135207</v>
      </c>
      <c r="Z265" s="6"/>
      <c r="AA265" s="30" t="str">
        <f t="shared" si="52"/>
        <v/>
      </c>
      <c r="AC265" t="s">
        <v>10</v>
      </c>
      <c r="AD265" t="s">
        <v>20</v>
      </c>
      <c r="AE265" s="25" t="str">
        <f t="shared" si="47"/>
        <v>ja</v>
      </c>
      <c r="AF265" t="s">
        <v>20</v>
      </c>
      <c r="AG265" t="s">
        <v>20</v>
      </c>
      <c r="AM265" s="6" t="str">
        <f t="shared" si="48"/>
        <v/>
      </c>
      <c r="AO265" s="6" t="str">
        <f t="shared" si="55"/>
        <v/>
      </c>
      <c r="AQ265" s="6" t="str">
        <f t="shared" si="56"/>
        <v/>
      </c>
      <c r="AR265" s="6"/>
      <c r="AW265" t="str">
        <f t="shared" si="53"/>
        <v/>
      </c>
      <c r="AY265" s="6" t="str">
        <f t="shared" si="57"/>
        <v/>
      </c>
      <c r="BB265" s="6" t="str">
        <f t="shared" si="54"/>
        <v>Ja</v>
      </c>
      <c r="BK265" t="s">
        <v>10</v>
      </c>
    </row>
    <row r="266" spans="1:64" ht="15" customHeight="1" x14ac:dyDescent="0.35">
      <c r="A266" t="s">
        <v>339</v>
      </c>
      <c r="B266" t="s">
        <v>340</v>
      </c>
      <c r="C266">
        <v>4.8555099999999997E-2</v>
      </c>
      <c r="D266">
        <v>15.7348</v>
      </c>
      <c r="E266">
        <v>4.8115199999999998</v>
      </c>
      <c r="F266">
        <v>3.2736100000000001E-3</v>
      </c>
      <c r="G266" t="s">
        <v>10</v>
      </c>
      <c r="H266" t="s">
        <v>10</v>
      </c>
      <c r="K266" s="6">
        <f>VLOOKUP($B266,'Egen hetvattenprod'!$B$1:$AP$500,MATCH("Summa tillförd energi:",'Egen hetvattenprod'!$B$1:$AY$1,0),FALSE)</f>
        <v>83.94080000000001</v>
      </c>
      <c r="L266" s="6">
        <f>VLOOKUP($B266,Kraftvärmeprod!$B$1:$AO$500,MATCH("Summa tillförd energi:",Kraftvärmeprod!$B$1:$AV$1,0),FALSE)</f>
        <v>616.67319999999995</v>
      </c>
      <c r="M266" s="33">
        <f>VLOOKUP($B266,'Allokerad kvv'!$B$1:$AO$500,MATCH("Summa allokerad tillförd energi:",'Allokerad kvv'!$B$1:$AV$1,0),FALSE)</f>
        <v>354.098187</v>
      </c>
      <c r="N266" s="33">
        <f>VLOOKUP($B266,'Justerad allokering'!$B$1:$AO$500,MATCH("Summa justerad allokerad tillförd energi:",'Justerad allokering'!$B$1:$AV$1,0),FALSE)</f>
        <v>0</v>
      </c>
      <c r="O266" s="6">
        <f>VLOOKUP($B266,'Slutlig allokering'!$B$2:$AL$500,MATCH("Summa justerad allokerad tillförd energi:",'Slutlig allokering'!$B$2:$AS$2,0),FALSE)</f>
        <v>354.098187</v>
      </c>
      <c r="P266" s="6">
        <f>VLOOKUP($B266,'Köpt hetvatten'!$B$1:$AP$500,MATCH("Med verkningsgrad:",'Köpt hetvatten'!$B$1:$AW$1,0),FALSE)</f>
        <v>0</v>
      </c>
      <c r="Q266" s="6">
        <f>VLOOKUP($B266,Spillvärme!$B$1:$AP$500,MATCH("Summa tillförd energi:",Spillvärme!$B$1:$AW$1,0),FALSE)</f>
        <v>0</v>
      </c>
      <c r="R266" s="6">
        <f>VLOOKUP($B266,Miljö!$B$1:$AP$500,MATCH("Summa tillförd energi:",Miljö!$B$1:$AW$1,0),FALSE)</f>
        <v>3.0049999999999999</v>
      </c>
      <c r="S266" s="33">
        <f t="shared" si="49"/>
        <v>0</v>
      </c>
      <c r="T266" s="6">
        <f>VLOOKUP($B266,Miljö!$B$1:$AP$500,MATCH("Köpt prod.spec hetvatten",Miljö!$B$1:$AW$1,0),FALSE)</f>
        <v>18.091000000000001</v>
      </c>
      <c r="U266" s="6">
        <f t="shared" si="50"/>
        <v>459.13498700000002</v>
      </c>
      <c r="V266" s="6">
        <f>VLOOKUP($B266,Leveranser!$B$1:$AP$500,MATCH("Total levererad värme",Leveranser!$B$1:$AW$1,0),FALSE)</f>
        <v>443</v>
      </c>
      <c r="W266" s="6">
        <f>IFERROR(VLOOKUP($B266,Miljö!$B$1:$AP$500,MATCH("Såld mängd produktionsspecifik fjärrvärme (GWh)",Miljö!$B$1:$AW$1,0),FALSE)/1,0)</f>
        <v>173.79</v>
      </c>
      <c r="X266" s="6"/>
      <c r="Y266" s="30">
        <f t="shared" si="51"/>
        <v>0.96485785780468081</v>
      </c>
      <c r="Z266" s="6"/>
      <c r="AA266" s="30">
        <f t="shared" si="52"/>
        <v>0.39230248306997739</v>
      </c>
      <c r="AC266" t="s">
        <v>10</v>
      </c>
      <c r="AD266" t="s">
        <v>20</v>
      </c>
      <c r="AE266" s="25" t="str">
        <f t="shared" si="47"/>
        <v>ja</v>
      </c>
      <c r="AF266" t="s">
        <v>20</v>
      </c>
      <c r="AG266" t="s">
        <v>20</v>
      </c>
      <c r="AM266" s="6" t="str">
        <f t="shared" si="48"/>
        <v/>
      </c>
      <c r="AO266" s="6" t="str">
        <f t="shared" si="55"/>
        <v/>
      </c>
      <c r="AQ266" s="6" t="str">
        <f t="shared" si="56"/>
        <v/>
      </c>
      <c r="AR266" s="6"/>
      <c r="AW266" t="str">
        <f t="shared" si="53"/>
        <v/>
      </c>
      <c r="AY266" s="6" t="str">
        <f t="shared" si="57"/>
        <v/>
      </c>
      <c r="BB266" s="6" t="str">
        <f t="shared" si="54"/>
        <v>Ja</v>
      </c>
      <c r="BK266" t="s">
        <v>10</v>
      </c>
    </row>
    <row r="267" spans="1:64" ht="15" customHeight="1" x14ac:dyDescent="0.35">
      <c r="A267" t="s">
        <v>339</v>
      </c>
      <c r="B267" t="s">
        <v>341</v>
      </c>
      <c r="C267">
        <v>4.2280400000000003E-2</v>
      </c>
      <c r="D267">
        <v>5.79535</v>
      </c>
      <c r="E267">
        <v>4.4758599999999999</v>
      </c>
      <c r="F267">
        <v>0</v>
      </c>
      <c r="G267" t="s">
        <v>10</v>
      </c>
      <c r="H267" t="s">
        <v>10</v>
      </c>
      <c r="K267" s="6">
        <f>VLOOKUP($B267,'Egen hetvattenprod'!$B$1:$AP$500,MATCH("Summa tillförd energi:",'Egen hetvattenprod'!$B$1:$AY$1,0),FALSE)</f>
        <v>0</v>
      </c>
      <c r="L267" s="6">
        <f>VLOOKUP($B267,Kraftvärmeprod!$B$1:$AO$500,MATCH("Summa tillförd energi:",Kraftvärmeprod!$B$1:$AV$1,0),FALSE)</f>
        <v>35.803999999999995</v>
      </c>
      <c r="M267" s="33">
        <f>VLOOKUP($B267,'Allokerad kvv'!$B$1:$AO$500,MATCH("Summa allokerad tillförd energi:",'Allokerad kvv'!$B$1:$AV$1,0),FALSE)</f>
        <v>20.399892300000001</v>
      </c>
      <c r="N267" s="33">
        <f>VLOOKUP($B267,'Justerad allokering'!$B$1:$AO$500,MATCH("Summa justerad allokerad tillförd energi:",'Justerad allokering'!$B$1:$AV$1,0),FALSE)</f>
        <v>0</v>
      </c>
      <c r="O267" s="6">
        <f>VLOOKUP($B267,'Slutlig allokering'!$B$2:$AL$500,MATCH("Summa justerad allokerad tillförd energi:",'Slutlig allokering'!$B$2:$AS$2,0),FALSE)</f>
        <v>20.399892300000001</v>
      </c>
      <c r="P267" s="6">
        <f>VLOOKUP($B267,'Köpt hetvatten'!$B$1:$AP$500,MATCH("Med verkningsgrad:",'Köpt hetvatten'!$B$1:$AW$1,0),FALSE)</f>
        <v>0</v>
      </c>
      <c r="Q267" s="6">
        <f>VLOOKUP($B267,Spillvärme!$B$1:$AP$500,MATCH("Summa tillförd energi:",Spillvärme!$B$1:$AW$1,0),FALSE)</f>
        <v>0</v>
      </c>
      <c r="R267" s="6">
        <f>VLOOKUP($B267,Miljö!$B$1:$AP$500,MATCH("Summa tillförd energi:",Miljö!$B$1:$AW$1,0),FALSE)</f>
        <v>0</v>
      </c>
      <c r="S267" s="33">
        <f t="shared" si="49"/>
        <v>0.62369999999999992</v>
      </c>
      <c r="T267" s="6" t="str">
        <f>VLOOKUP($B267,Miljö!$B$1:$AP$500,MATCH("Köpt prod.spec hetvatten",Miljö!$B$1:$AW$1,0),FALSE)</f>
        <v/>
      </c>
      <c r="U267" s="6">
        <f t="shared" si="50"/>
        <v>20.399892300000001</v>
      </c>
      <c r="V267" s="6">
        <f>VLOOKUP($B267,Leveranser!$B$1:$AP$500,MATCH("Total levererad värme",Leveranser!$B$1:$AW$1,0),FALSE)</f>
        <v>20.79</v>
      </c>
      <c r="W267" s="6">
        <f>IFERROR(VLOOKUP($B267,Miljö!$B$1:$AP$500,MATCH("Såld mängd produktionsspecifik fjärrvärme (GWh)",Miljö!$B$1:$AW$1,0),FALSE)/1,0)</f>
        <v>0</v>
      </c>
      <c r="X267" s="6"/>
      <c r="Y267" s="30">
        <f t="shared" si="51"/>
        <v>1.019123027428924</v>
      </c>
      <c r="Z267" s="6"/>
      <c r="AA267" s="30" t="str">
        <f t="shared" si="52"/>
        <v/>
      </c>
      <c r="AC267" t="s">
        <v>10</v>
      </c>
      <c r="AD267" t="s">
        <v>20</v>
      </c>
      <c r="AE267" s="25" t="str">
        <f t="shared" si="47"/>
        <v>ja</v>
      </c>
      <c r="AF267" t="s">
        <v>20</v>
      </c>
      <c r="AG267" t="s">
        <v>20</v>
      </c>
      <c r="AM267" s="6" t="str">
        <f t="shared" si="48"/>
        <v/>
      </c>
      <c r="AO267" s="6" t="str">
        <f t="shared" si="55"/>
        <v/>
      </c>
      <c r="AQ267" s="6" t="str">
        <f t="shared" si="56"/>
        <v/>
      </c>
      <c r="AR267" s="6"/>
      <c r="AW267" t="str">
        <f t="shared" si="53"/>
        <v/>
      </c>
      <c r="AY267" s="6" t="str">
        <f t="shared" si="57"/>
        <v/>
      </c>
      <c r="BB267" s="6" t="str">
        <f t="shared" si="54"/>
        <v>Ja</v>
      </c>
      <c r="BK267" t="s">
        <v>10</v>
      </c>
    </row>
    <row r="268" spans="1:64" ht="15" customHeight="1" x14ac:dyDescent="0.35">
      <c r="A268" t="s">
        <v>342</v>
      </c>
      <c r="B268" t="s">
        <v>343</v>
      </c>
      <c r="C268">
        <v>0.30394900000000002</v>
      </c>
      <c r="D268">
        <v>6.9406299999999996</v>
      </c>
      <c r="E268">
        <v>4.9924400000000002</v>
      </c>
      <c r="F268">
        <v>1.4316499999999999E-2</v>
      </c>
      <c r="G268" t="s">
        <v>10</v>
      </c>
      <c r="H268" t="s">
        <v>10</v>
      </c>
      <c r="K268" s="6">
        <f>VLOOKUP($B268,'Egen hetvattenprod'!$B$1:$AP$500,MATCH("Summa tillförd energi:",'Egen hetvattenprod'!$B$1:$AY$1,0),FALSE)</f>
        <v>999.23</v>
      </c>
      <c r="L268" s="6">
        <f>VLOOKUP($B268,Kraftvärmeprod!$B$1:$AO$500,MATCH("Summa tillförd energi:",Kraftvärmeprod!$B$1:$AV$1,0),FALSE)</f>
        <v>0</v>
      </c>
      <c r="M268" s="33">
        <f>VLOOKUP($B268,'Allokerad kvv'!$B$1:$AO$500,MATCH("Summa allokerad tillförd energi:",'Allokerad kvv'!$B$1:$AV$1,0),FALSE)</f>
        <v>0</v>
      </c>
      <c r="N268" s="33">
        <f>VLOOKUP($B268,'Justerad allokering'!$B$1:$AO$500,MATCH("Summa justerad allokerad tillförd energi:",'Justerad allokering'!$B$1:$AV$1,0),FALSE)</f>
        <v>0</v>
      </c>
      <c r="O268" s="6">
        <f>VLOOKUP($B268,'Slutlig allokering'!$B$2:$AL$500,MATCH("Summa justerad allokerad tillförd energi:",'Slutlig allokering'!$B$2:$AS$2,0),FALSE)</f>
        <v>0</v>
      </c>
      <c r="P268" s="6">
        <f>VLOOKUP($B268,'Köpt hetvatten'!$B$1:$AP$500,MATCH("Med verkningsgrad:",'Köpt hetvatten'!$B$1:$AW$1,0),FALSE)</f>
        <v>0</v>
      </c>
      <c r="Q268" s="6">
        <f>VLOOKUP($B268,Spillvärme!$B$1:$AP$500,MATCH("Summa tillförd energi:",Spillvärme!$B$1:$AW$1,0),FALSE)</f>
        <v>0</v>
      </c>
      <c r="R268" s="6">
        <f>VLOOKUP($B268,Miljö!$B$1:$AP$500,MATCH("Summa tillförd energi:",Miljö!$B$1:$AW$1,0),FALSE)</f>
        <v>17.138400000000001</v>
      </c>
      <c r="S268" s="33">
        <f t="shared" si="49"/>
        <v>0</v>
      </c>
      <c r="T268" s="6">
        <f>VLOOKUP($B268,Miljö!$B$1:$AP$500,MATCH("Köpt prod.spec hetvatten",Miljö!$B$1:$AW$1,0),FALSE)</f>
        <v>103.508</v>
      </c>
      <c r="U268" s="6">
        <f t="shared" si="50"/>
        <v>1119.8764000000001</v>
      </c>
      <c r="V268" s="6">
        <f>VLOOKUP($B268,Leveranser!$B$1:$AP$500,MATCH("Total levererad värme",Leveranser!$B$1:$AW$1,0),FALSE)</f>
        <v>1027.529</v>
      </c>
      <c r="W268" s="6">
        <f>IFERROR(VLOOKUP($B268,Miljö!$B$1:$AP$500,MATCH("Såld mängd produktionsspecifik fjärrvärme (GWh)",Miljö!$B$1:$AW$1,0),FALSE)/1,0)</f>
        <v>4.6680000000000001</v>
      </c>
      <c r="X268" s="6"/>
      <c r="Y268" s="30">
        <f t="shared" si="51"/>
        <v>0.91753786399999138</v>
      </c>
      <c r="Z268" s="6"/>
      <c r="AA268" s="30">
        <f t="shared" si="52"/>
        <v>4.5429374742707992E-3</v>
      </c>
      <c r="AC268" t="s">
        <v>10</v>
      </c>
      <c r="AD268" t="s">
        <v>20</v>
      </c>
      <c r="AE268" s="25" t="str">
        <f t="shared" si="47"/>
        <v>ja</v>
      </c>
      <c r="AF268" t="s">
        <v>20</v>
      </c>
      <c r="AG268" t="s">
        <v>20</v>
      </c>
      <c r="AM268" s="6" t="str">
        <f t="shared" si="48"/>
        <v/>
      </c>
      <c r="AO268" s="6" t="str">
        <f t="shared" si="55"/>
        <v/>
      </c>
      <c r="AQ268" s="6" t="str">
        <f t="shared" si="56"/>
        <v/>
      </c>
      <c r="AR268" s="6"/>
      <c r="AW268" t="str">
        <f t="shared" si="53"/>
        <v/>
      </c>
      <c r="AY268" s="6" t="str">
        <f t="shared" si="57"/>
        <v/>
      </c>
      <c r="BB268" s="6" t="str">
        <f t="shared" si="54"/>
        <v>Ja</v>
      </c>
      <c r="BK268" t="s">
        <v>10</v>
      </c>
    </row>
    <row r="269" spans="1:64" ht="15" customHeight="1" x14ac:dyDescent="0.35">
      <c r="A269" t="s">
        <v>344</v>
      </c>
      <c r="B269" t="s">
        <v>345</v>
      </c>
      <c r="C269">
        <v>7.3290500000000001E-3</v>
      </c>
      <c r="D269">
        <v>0.95981300000000003</v>
      </c>
      <c r="E269">
        <v>2.7135699999999998E-3</v>
      </c>
      <c r="F269">
        <v>1.28739E-3</v>
      </c>
      <c r="G269" t="s">
        <v>10</v>
      </c>
      <c r="H269" t="s">
        <v>10</v>
      </c>
      <c r="K269" s="6">
        <f>VLOOKUP($B269,'Egen hetvattenprod'!$B$1:$AP$500,MATCH("Summa tillförd energi:",'Egen hetvattenprod'!$B$1:$AY$1,0),FALSE)</f>
        <v>2E-3</v>
      </c>
      <c r="L269" s="6">
        <f>VLOOKUP($B269,Kraftvärmeprod!$B$1:$AO$500,MATCH("Summa tillförd energi:",Kraftvärmeprod!$B$1:$AV$1,0),FALSE)</f>
        <v>0</v>
      </c>
      <c r="M269" s="33">
        <f>VLOOKUP($B269,'Allokerad kvv'!$B$1:$AO$500,MATCH("Summa allokerad tillförd energi:",'Allokerad kvv'!$B$1:$AV$1,0),FALSE)</f>
        <v>0</v>
      </c>
      <c r="N269" s="33">
        <f>VLOOKUP($B269,'Justerad allokering'!$B$1:$AO$500,MATCH("Summa justerad allokerad tillförd energi:",'Justerad allokering'!$B$1:$AV$1,0),FALSE)</f>
        <v>0</v>
      </c>
      <c r="O269" s="6">
        <f>VLOOKUP($B269,'Slutlig allokering'!$B$2:$AL$500,MATCH("Summa justerad allokerad tillförd energi:",'Slutlig allokering'!$B$2:$AS$2,0),FALSE)</f>
        <v>0</v>
      </c>
      <c r="P269" s="6">
        <f>VLOOKUP($B269,'Köpt hetvatten'!$B$1:$AP$500,MATCH("Med verkningsgrad:",'Köpt hetvatten'!$B$1:$AW$1,0),FALSE)</f>
        <v>0</v>
      </c>
      <c r="Q269" s="6">
        <f>VLOOKUP($B269,Spillvärme!$B$1:$AP$500,MATCH("Summa tillförd energi:",Spillvärme!$B$1:$AW$1,0),FALSE)</f>
        <v>18.202000000000002</v>
      </c>
      <c r="R269" s="6">
        <f>VLOOKUP($B269,Miljö!$B$1:$AP$500,MATCH("Summa tillförd energi:",Miljö!$B$1:$AW$1,0),FALSE)</f>
        <v>0.05</v>
      </c>
      <c r="S269" s="33">
        <f t="shared" si="49"/>
        <v>0</v>
      </c>
      <c r="T269" s="6" t="str">
        <f>VLOOKUP($B269,Miljö!$B$1:$AP$500,MATCH("Köpt prod.spec hetvatten",Miljö!$B$1:$AW$1,0),FALSE)</f>
        <v/>
      </c>
      <c r="U269" s="6">
        <f t="shared" si="50"/>
        <v>18.254000000000001</v>
      </c>
      <c r="V269" s="6">
        <f>VLOOKUP($B269,Leveranser!$B$1:$AP$500,MATCH("Total levererad värme",Leveranser!$B$1:$AW$1,0),FALSE)</f>
        <v>15.721</v>
      </c>
      <c r="W269" s="6">
        <f>IFERROR(VLOOKUP($B269,Miljö!$B$1:$AP$500,MATCH("Såld mängd produktionsspecifik fjärrvärme (GWh)",Miljö!$B$1:$AW$1,0),FALSE)/1,0)</f>
        <v>0</v>
      </c>
      <c r="X269" s="6"/>
      <c r="Y269" s="30">
        <f t="shared" si="51"/>
        <v>0.86123589350279384</v>
      </c>
      <c r="Z269" s="6"/>
      <c r="AA269" s="30" t="str">
        <f t="shared" si="52"/>
        <v/>
      </c>
      <c r="AC269" t="s">
        <v>10</v>
      </c>
      <c r="AD269" t="s">
        <v>20</v>
      </c>
      <c r="AE269" s="25" t="str">
        <f t="shared" si="47"/>
        <v>ja</v>
      </c>
      <c r="AF269" t="s">
        <v>20</v>
      </c>
      <c r="AG269" t="s">
        <v>20</v>
      </c>
      <c r="AM269" s="6" t="str">
        <f t="shared" si="48"/>
        <v/>
      </c>
      <c r="AO269" s="6" t="str">
        <f t="shared" si="55"/>
        <v/>
      </c>
      <c r="AQ269" s="6" t="str">
        <f t="shared" si="56"/>
        <v/>
      </c>
      <c r="AR269" s="6"/>
      <c r="AW269" t="str">
        <f t="shared" si="53"/>
        <v/>
      </c>
      <c r="AY269" s="6" t="str">
        <f t="shared" si="57"/>
        <v/>
      </c>
      <c r="BB269" s="6" t="str">
        <f t="shared" si="54"/>
        <v>Ja</v>
      </c>
      <c r="BK269" t="s">
        <v>10</v>
      </c>
    </row>
    <row r="270" spans="1:64" ht="15" customHeight="1" x14ac:dyDescent="0.35">
      <c r="A270" t="s">
        <v>344</v>
      </c>
      <c r="B270" t="s">
        <v>346</v>
      </c>
      <c r="C270">
        <v>0.11330999999999999</v>
      </c>
      <c r="D270">
        <v>19.279199999999999</v>
      </c>
      <c r="E270">
        <v>6.0645499999999997</v>
      </c>
      <c r="F270">
        <v>1.59627E-2</v>
      </c>
      <c r="G270" t="s">
        <v>10</v>
      </c>
      <c r="H270" t="s">
        <v>10</v>
      </c>
      <c r="K270" s="6">
        <f>VLOOKUP($B270,'Egen hetvattenprod'!$B$1:$AP$500,MATCH("Summa tillförd energi:",'Egen hetvattenprod'!$B$1:$AY$1,0),FALSE)</f>
        <v>26.088999999999999</v>
      </c>
      <c r="L270" s="6">
        <f>VLOOKUP($B270,Kraftvärmeprod!$B$1:$AO$500,MATCH("Summa tillförd energi:",Kraftvärmeprod!$B$1:$AV$1,0),FALSE)</f>
        <v>166.94200000000001</v>
      </c>
      <c r="M270" s="33">
        <f>VLOOKUP($B270,'Allokerad kvv'!$B$1:$AO$500,MATCH("Summa allokerad tillförd energi:",'Allokerad kvv'!$B$1:$AV$1,0),FALSE)</f>
        <v>110.64095599999999</v>
      </c>
      <c r="N270" s="33">
        <f>VLOOKUP($B270,'Justerad allokering'!$B$1:$AO$500,MATCH("Summa justerad allokerad tillförd energi:",'Justerad allokering'!$B$1:$AV$1,0),FALSE)</f>
        <v>0</v>
      </c>
      <c r="O270" s="6">
        <f>VLOOKUP($B270,'Slutlig allokering'!$B$2:$AL$500,MATCH("Summa justerad allokerad tillförd energi:",'Slutlig allokering'!$B$2:$AS$2,0),FALSE)</f>
        <v>110.64095599999999</v>
      </c>
      <c r="P270" s="6">
        <f>VLOOKUP($B270,'Köpt hetvatten'!$B$1:$AP$500,MATCH("Med verkningsgrad:",'Köpt hetvatten'!$B$1:$AW$1,0),FALSE)</f>
        <v>0</v>
      </c>
      <c r="Q270" s="6">
        <f>VLOOKUP($B270,Spillvärme!$B$1:$AP$500,MATCH("Summa tillförd energi:",Spillvärme!$B$1:$AW$1,0),FALSE)</f>
        <v>0</v>
      </c>
      <c r="R270" s="6">
        <f>VLOOKUP($B270,Miljö!$B$1:$AP$500,MATCH("Summa tillförd energi:",Miljö!$B$1:$AW$1,0),FALSE)</f>
        <v>3.073</v>
      </c>
      <c r="S270" s="33">
        <f t="shared" si="49"/>
        <v>0</v>
      </c>
      <c r="T270" s="6" t="str">
        <f>VLOOKUP($B270,Miljö!$B$1:$AP$500,MATCH("Köpt prod.spec hetvatten",Miljö!$B$1:$AW$1,0),FALSE)</f>
        <v/>
      </c>
      <c r="U270" s="6">
        <f t="shared" si="50"/>
        <v>139.80295599999999</v>
      </c>
      <c r="V270" s="6">
        <f>VLOOKUP($B270,Leveranser!$B$1:$AP$500,MATCH("Total levererad värme",Leveranser!$B$1:$AW$1,0),FALSE)</f>
        <v>122.807</v>
      </c>
      <c r="W270" s="6">
        <f>IFERROR(VLOOKUP($B270,Miljö!$B$1:$AP$500,MATCH("Såld mängd produktionsspecifik fjärrvärme (GWh)",Miljö!$B$1:$AW$1,0),FALSE)/1,0)</f>
        <v>0</v>
      </c>
      <c r="X270" s="6"/>
      <c r="Y270" s="30">
        <f t="shared" si="51"/>
        <v>0.87842920860700546</v>
      </c>
      <c r="Z270" s="6"/>
      <c r="AA270" s="30" t="str">
        <f t="shared" si="52"/>
        <v/>
      </c>
      <c r="AC270" t="s">
        <v>10</v>
      </c>
      <c r="AD270" t="s">
        <v>20</v>
      </c>
      <c r="AE270" s="25" t="str">
        <f t="shared" si="47"/>
        <v>ja</v>
      </c>
      <c r="AF270" t="s">
        <v>20</v>
      </c>
      <c r="AG270" t="s">
        <v>20</v>
      </c>
      <c r="AM270" s="6" t="str">
        <f t="shared" si="48"/>
        <v/>
      </c>
      <c r="AO270" s="6" t="str">
        <f t="shared" si="55"/>
        <v/>
      </c>
      <c r="AQ270" s="6" t="str">
        <f t="shared" si="56"/>
        <v/>
      </c>
      <c r="AR270" s="6"/>
      <c r="AW270" t="str">
        <f t="shared" si="53"/>
        <v/>
      </c>
      <c r="AY270" s="6" t="str">
        <f t="shared" si="57"/>
        <v/>
      </c>
      <c r="BB270" s="6" t="str">
        <f t="shared" si="54"/>
        <v>Ja</v>
      </c>
      <c r="BK270" t="s">
        <v>10</v>
      </c>
    </row>
    <row r="271" spans="1:64" ht="15" customHeight="1" x14ac:dyDescent="0.35">
      <c r="A271" t="s">
        <v>344</v>
      </c>
      <c r="B271" t="s">
        <v>347</v>
      </c>
      <c r="C271">
        <v>0.30840899999999999</v>
      </c>
      <c r="D271">
        <v>56.708199999999998</v>
      </c>
      <c r="E271">
        <v>9.9660700000000002</v>
      </c>
      <c r="F271">
        <v>7.9700499999999994E-2</v>
      </c>
      <c r="G271" t="s">
        <v>10</v>
      </c>
      <c r="H271" t="s">
        <v>10</v>
      </c>
      <c r="K271" s="6">
        <f>VLOOKUP($B271,'Egen hetvattenprod'!$B$1:$AP$500,MATCH("Summa tillförd energi:",'Egen hetvattenprod'!$B$1:$AY$1,0),FALSE)</f>
        <v>28.114999999999998</v>
      </c>
      <c r="L271" s="6">
        <f>VLOOKUP($B271,Kraftvärmeprod!$B$1:$AO$500,MATCH("Summa tillförd energi:",Kraftvärmeprod!$B$1:$AV$1,0),FALSE)</f>
        <v>0</v>
      </c>
      <c r="M271" s="33">
        <f>VLOOKUP($B271,'Allokerad kvv'!$B$1:$AO$500,MATCH("Summa allokerad tillförd energi:",'Allokerad kvv'!$B$1:$AV$1,0),FALSE)</f>
        <v>0</v>
      </c>
      <c r="N271" s="33">
        <f>VLOOKUP($B271,'Justerad allokering'!$B$1:$AO$500,MATCH("Summa justerad allokerad tillförd energi:",'Justerad allokering'!$B$1:$AV$1,0),FALSE)</f>
        <v>0</v>
      </c>
      <c r="O271" s="6">
        <f>VLOOKUP($B271,'Slutlig allokering'!$B$2:$AL$500,MATCH("Summa justerad allokerad tillförd energi:",'Slutlig allokering'!$B$2:$AS$2,0),FALSE)</f>
        <v>0</v>
      </c>
      <c r="P271" s="6">
        <f>VLOOKUP($B271,'Köpt hetvatten'!$B$1:$AP$500,MATCH("Med verkningsgrad:",'Köpt hetvatten'!$B$1:$AW$1,0),FALSE)</f>
        <v>0</v>
      </c>
      <c r="Q271" s="6">
        <f>VLOOKUP($B271,Spillvärme!$B$1:$AP$500,MATCH("Summa tillförd energi:",Spillvärme!$B$1:$AW$1,0),FALSE)</f>
        <v>0</v>
      </c>
      <c r="R271" s="6">
        <f>VLOOKUP($B271,Miljö!$B$1:$AP$500,MATCH("Summa tillförd energi:",Miljö!$B$1:$AW$1,0),FALSE)</f>
        <v>0.63700000000000001</v>
      </c>
      <c r="S271" s="33">
        <f t="shared" si="49"/>
        <v>0</v>
      </c>
      <c r="T271" s="6" t="str">
        <f>VLOOKUP($B271,Miljö!$B$1:$AP$500,MATCH("Köpt prod.spec hetvatten",Miljö!$B$1:$AW$1,0),FALSE)</f>
        <v/>
      </c>
      <c r="U271" s="6">
        <f t="shared" si="50"/>
        <v>28.751999999999999</v>
      </c>
      <c r="V271" s="6">
        <f>VLOOKUP($B271,Leveranser!$B$1:$AP$500,MATCH("Total levererad värme",Leveranser!$B$1:$AW$1,0),FALSE)</f>
        <v>18.997</v>
      </c>
      <c r="W271" s="6">
        <f>IFERROR(VLOOKUP($B271,Miljö!$B$1:$AP$500,MATCH("Såld mängd produktionsspecifik fjärrvärme (GWh)",Miljö!$B$1:$AW$1,0),FALSE)/1,0)</f>
        <v>0</v>
      </c>
      <c r="X271" s="6"/>
      <c r="Y271" s="30">
        <f t="shared" si="51"/>
        <v>0.66071925431274348</v>
      </c>
      <c r="Z271" s="6"/>
      <c r="AA271" s="30" t="str">
        <f t="shared" si="52"/>
        <v/>
      </c>
      <c r="AC271" t="s">
        <v>10</v>
      </c>
      <c r="AD271" t="s">
        <v>20</v>
      </c>
      <c r="AE271" s="25" t="str">
        <f t="shared" si="47"/>
        <v>ja</v>
      </c>
      <c r="AF271" t="s">
        <v>20</v>
      </c>
      <c r="AG271" t="s">
        <v>20</v>
      </c>
      <c r="AM271" s="6" t="str">
        <f t="shared" si="48"/>
        <v/>
      </c>
      <c r="AO271" s="6" t="str">
        <f t="shared" si="55"/>
        <v/>
      </c>
      <c r="AQ271" s="6" t="str">
        <f t="shared" si="56"/>
        <v/>
      </c>
      <c r="AR271" s="6"/>
      <c r="AW271" t="str">
        <f t="shared" si="53"/>
        <v/>
      </c>
      <c r="AY271" s="6" t="str">
        <f t="shared" si="57"/>
        <v/>
      </c>
      <c r="BB271" s="6" t="str">
        <f t="shared" si="54"/>
        <v>Ja</v>
      </c>
      <c r="BK271" t="s">
        <v>10</v>
      </c>
    </row>
    <row r="272" spans="1:64" ht="15" customHeight="1" x14ac:dyDescent="0.35">
      <c r="A272" t="s">
        <v>348</v>
      </c>
      <c r="B272" t="s">
        <v>349</v>
      </c>
      <c r="C272">
        <v>0.10724</v>
      </c>
      <c r="D272">
        <v>21.1053</v>
      </c>
      <c r="E272">
        <v>8.1896000000000004</v>
      </c>
      <c r="F272">
        <v>2.3115900000000002E-2</v>
      </c>
      <c r="G272" t="s">
        <v>10</v>
      </c>
      <c r="H272" t="s">
        <v>10</v>
      </c>
      <c r="K272" s="6">
        <f>VLOOKUP($B272,'Egen hetvattenprod'!$B$1:$AP$500,MATCH("Summa tillförd energi:",'Egen hetvattenprod'!$B$1:$AY$1,0),FALSE)</f>
        <v>9.5500000000000007</v>
      </c>
      <c r="L272" s="6">
        <f>VLOOKUP($B272,Kraftvärmeprod!$B$1:$AO$500,MATCH("Summa tillförd energi:",Kraftvärmeprod!$B$1:$AV$1,0),FALSE)</f>
        <v>193.07999999999998</v>
      </c>
      <c r="M272" s="33">
        <f>VLOOKUP($B272,'Allokerad kvv'!$B$1:$AO$500,MATCH("Summa allokerad tillförd energi:",'Allokerad kvv'!$B$1:$AV$1,0),FALSE)</f>
        <v>144.8193</v>
      </c>
      <c r="N272" s="33">
        <f>VLOOKUP($B272,'Justerad allokering'!$B$1:$AO$500,MATCH("Summa justerad allokerad tillförd energi:",'Justerad allokering'!$B$1:$AV$1,0),FALSE)</f>
        <v>0</v>
      </c>
      <c r="O272" s="6">
        <f>VLOOKUP($B272,'Slutlig allokering'!$B$2:$AL$500,MATCH("Summa justerad allokerad tillförd energi:",'Slutlig allokering'!$B$2:$AS$2,0),FALSE)</f>
        <v>144.8193</v>
      </c>
      <c r="P272" s="6">
        <f>VLOOKUP($B272,'Köpt hetvatten'!$B$1:$AP$500,MATCH("Med verkningsgrad:",'Köpt hetvatten'!$B$1:$AW$1,0),FALSE)</f>
        <v>0</v>
      </c>
      <c r="Q272" s="6">
        <f>VLOOKUP($B272,Spillvärme!$B$1:$AP$500,MATCH("Summa tillförd energi:",Spillvärme!$B$1:$AW$1,0),FALSE)</f>
        <v>0</v>
      </c>
      <c r="R272" s="6">
        <f>VLOOKUP($B272,Miljö!$B$1:$AP$500,MATCH("Summa tillförd energi:",Miljö!$B$1:$AW$1,0),FALSE)</f>
        <v>0.15</v>
      </c>
      <c r="S272" s="33">
        <f t="shared" si="49"/>
        <v>0</v>
      </c>
      <c r="T272" s="6" t="str">
        <f>VLOOKUP($B272,Miljö!$B$1:$AP$500,MATCH("Köpt prod.spec hetvatten",Miljö!$B$1:$AW$1,0),FALSE)</f>
        <v/>
      </c>
      <c r="U272" s="6">
        <f t="shared" si="50"/>
        <v>154.51930000000002</v>
      </c>
      <c r="V272" s="6">
        <f>VLOOKUP($B272,Leveranser!$B$1:$AP$500,MATCH("Total levererad värme",Leveranser!$B$1:$AW$1,0),FALSE)</f>
        <v>133.43</v>
      </c>
      <c r="W272" s="6">
        <f>IFERROR(VLOOKUP($B272,Miljö!$B$1:$AP$500,MATCH("Såld mängd produktionsspecifik fjärrvärme (GWh)",Miljö!$B$1:$AW$1,0),FALSE)/1,0)</f>
        <v>0</v>
      </c>
      <c r="X272" s="6"/>
      <c r="Y272" s="30">
        <f t="shared" si="51"/>
        <v>0.86351672574235061</v>
      </c>
      <c r="Z272" s="6"/>
      <c r="AA272" s="30" t="str">
        <f t="shared" si="52"/>
        <v/>
      </c>
      <c r="AC272" t="s">
        <v>10</v>
      </c>
      <c r="AD272" t="s">
        <v>20</v>
      </c>
      <c r="AE272" s="25" t="str">
        <f t="shared" si="47"/>
        <v>ja</v>
      </c>
      <c r="AF272" t="s">
        <v>20</v>
      </c>
      <c r="AG272" t="s">
        <v>20</v>
      </c>
      <c r="AM272" s="6" t="str">
        <f t="shared" si="48"/>
        <v/>
      </c>
      <c r="AO272" s="6" t="str">
        <f t="shared" si="55"/>
        <v/>
      </c>
      <c r="AQ272" s="6" t="str">
        <f t="shared" si="56"/>
        <v/>
      </c>
      <c r="AR272" s="6"/>
      <c r="AW272" t="str">
        <f t="shared" si="53"/>
        <v/>
      </c>
      <c r="AY272" s="6" t="str">
        <f t="shared" si="57"/>
        <v/>
      </c>
      <c r="BB272" s="6" t="str">
        <f t="shared" si="54"/>
        <v>Ja</v>
      </c>
      <c r="BK272" t="s">
        <v>10</v>
      </c>
    </row>
    <row r="273" spans="1:63" ht="15" customHeight="1" x14ac:dyDescent="0.35">
      <c r="A273" t="s">
        <v>350</v>
      </c>
      <c r="B273" t="s">
        <v>351</v>
      </c>
      <c r="C273">
        <v>0.199486</v>
      </c>
      <c r="D273">
        <v>16.915099999999999</v>
      </c>
      <c r="E273">
        <v>16.283200000000001</v>
      </c>
      <c r="F273">
        <v>2.4956599999999999E-2</v>
      </c>
      <c r="G273" t="s">
        <v>10</v>
      </c>
      <c r="H273" t="s">
        <v>10</v>
      </c>
      <c r="K273" s="6">
        <f>VLOOKUP($B273,'Egen hetvattenprod'!$B$1:$AP$500,MATCH("Summa tillförd energi:",'Egen hetvattenprod'!$B$1:$AY$1,0),FALSE)</f>
        <v>2.617</v>
      </c>
      <c r="L273" s="6">
        <f>VLOOKUP($B273,Kraftvärmeprod!$B$1:$AO$500,MATCH("Summa tillförd energi:",Kraftvärmeprod!$B$1:$AV$1,0),FALSE)</f>
        <v>0</v>
      </c>
      <c r="M273" s="33">
        <f>VLOOKUP($B273,'Allokerad kvv'!$B$1:$AO$500,MATCH("Summa allokerad tillförd energi:",'Allokerad kvv'!$B$1:$AV$1,0),FALSE)</f>
        <v>0</v>
      </c>
      <c r="N273" s="33">
        <f>VLOOKUP($B273,'Justerad allokering'!$B$1:$AO$500,MATCH("Summa justerad allokerad tillförd energi:",'Justerad allokering'!$B$1:$AV$1,0),FALSE)</f>
        <v>0</v>
      </c>
      <c r="O273" s="6">
        <f>VLOOKUP($B273,'Slutlig allokering'!$B$2:$AL$500,MATCH("Summa justerad allokerad tillförd energi:",'Slutlig allokering'!$B$2:$AS$2,0),FALSE)</f>
        <v>0</v>
      </c>
      <c r="P273" s="6">
        <f>VLOOKUP($B273,'Köpt hetvatten'!$B$1:$AP$500,MATCH("Med verkningsgrad:",'Köpt hetvatten'!$B$1:$AW$1,0),FALSE)</f>
        <v>0</v>
      </c>
      <c r="Q273" s="6">
        <f>VLOOKUP($B273,Spillvärme!$B$1:$AP$500,MATCH("Summa tillförd energi:",Spillvärme!$B$1:$AW$1,0),FALSE)</f>
        <v>0</v>
      </c>
      <c r="R273" s="6">
        <f>VLOOKUP($B273,Miljö!$B$1:$AP$500,MATCH("Summa tillförd energi:",Miljö!$B$1:$AW$1,0),FALSE)</f>
        <v>3.4000000000000002E-2</v>
      </c>
      <c r="S273" s="33">
        <f t="shared" si="49"/>
        <v>0</v>
      </c>
      <c r="T273" s="6" t="str">
        <f>VLOOKUP($B273,Miljö!$B$1:$AP$500,MATCH("Köpt prod.spec hetvatten",Miljö!$B$1:$AW$1,0),FALSE)</f>
        <v/>
      </c>
      <c r="U273" s="6">
        <f t="shared" si="50"/>
        <v>2.6509999999999998</v>
      </c>
      <c r="V273" s="6">
        <f>VLOOKUP($B273,Leveranser!$B$1:$AP$500,MATCH("Total levererad värme",Leveranser!$B$1:$AW$1,0),FALSE)</f>
        <v>2.1190000000000002</v>
      </c>
      <c r="W273" s="6">
        <f>IFERROR(VLOOKUP($B273,Miljö!$B$1:$AP$500,MATCH("Såld mängd produktionsspecifik fjärrvärme (GWh)",Miljö!$B$1:$AW$1,0),FALSE)/1,0)</f>
        <v>0</v>
      </c>
      <c r="X273" s="6"/>
      <c r="Y273" s="30">
        <f t="shared" si="51"/>
        <v>0.79932101093926833</v>
      </c>
      <c r="Z273" s="6"/>
      <c r="AA273" s="30" t="str">
        <f t="shared" si="52"/>
        <v/>
      </c>
      <c r="AC273" t="s">
        <v>10</v>
      </c>
      <c r="AD273" t="s">
        <v>20</v>
      </c>
      <c r="AE273" s="25" t="str">
        <f t="shared" si="47"/>
        <v>ja</v>
      </c>
      <c r="AF273" t="s">
        <v>20</v>
      </c>
      <c r="AG273" t="s">
        <v>20</v>
      </c>
      <c r="AM273" s="6" t="str">
        <f t="shared" si="48"/>
        <v/>
      </c>
      <c r="AO273" s="6" t="str">
        <f t="shared" si="55"/>
        <v/>
      </c>
      <c r="AQ273" s="6" t="str">
        <f t="shared" si="56"/>
        <v/>
      </c>
      <c r="AR273" s="6"/>
      <c r="AW273" t="str">
        <f t="shared" si="53"/>
        <v/>
      </c>
      <c r="AY273" s="6" t="str">
        <f t="shared" si="57"/>
        <v/>
      </c>
      <c r="BB273" s="6" t="str">
        <f t="shared" si="54"/>
        <v>Ja</v>
      </c>
      <c r="BK273" t="s">
        <v>10</v>
      </c>
    </row>
    <row r="274" spans="1:63" ht="15" customHeight="1" x14ac:dyDescent="0.35">
      <c r="A274" t="s">
        <v>350</v>
      </c>
      <c r="B274" t="s">
        <v>352</v>
      </c>
      <c r="C274">
        <v>0.241341</v>
      </c>
      <c r="D274">
        <v>50.973700000000001</v>
      </c>
      <c r="E274">
        <v>10.3521</v>
      </c>
      <c r="F274">
        <v>0.118299</v>
      </c>
      <c r="G274" t="s">
        <v>10</v>
      </c>
      <c r="H274" t="s">
        <v>10</v>
      </c>
      <c r="K274" s="6">
        <f>VLOOKUP($B274,'Egen hetvattenprod'!$B$1:$AP$500,MATCH("Summa tillförd energi:",'Egen hetvattenprod'!$B$1:$AY$1,0),FALSE)</f>
        <v>13.075000000000001</v>
      </c>
      <c r="L274" s="6">
        <f>VLOOKUP($B274,Kraftvärmeprod!$B$1:$AO$500,MATCH("Summa tillförd energi:",Kraftvärmeprod!$B$1:$AV$1,0),FALSE)</f>
        <v>0</v>
      </c>
      <c r="M274" s="33">
        <f>VLOOKUP($B274,'Allokerad kvv'!$B$1:$AO$500,MATCH("Summa allokerad tillförd energi:",'Allokerad kvv'!$B$1:$AV$1,0),FALSE)</f>
        <v>0</v>
      </c>
      <c r="N274" s="33">
        <f>VLOOKUP($B274,'Justerad allokering'!$B$1:$AO$500,MATCH("Summa justerad allokerad tillförd energi:",'Justerad allokering'!$B$1:$AV$1,0),FALSE)</f>
        <v>0</v>
      </c>
      <c r="O274" s="6">
        <f>VLOOKUP($B274,'Slutlig allokering'!$B$2:$AL$500,MATCH("Summa justerad allokerad tillförd energi:",'Slutlig allokering'!$B$2:$AS$2,0),FALSE)</f>
        <v>0</v>
      </c>
      <c r="P274" s="6">
        <f>VLOOKUP($B274,'Köpt hetvatten'!$B$1:$AP$500,MATCH("Med verkningsgrad:",'Köpt hetvatten'!$B$1:$AW$1,0),FALSE)</f>
        <v>0</v>
      </c>
      <c r="Q274" s="6">
        <f>VLOOKUP($B274,Spillvärme!$B$1:$AP$500,MATCH("Summa tillförd energi:",Spillvärme!$B$1:$AW$1,0),FALSE)</f>
        <v>0</v>
      </c>
      <c r="R274" s="6">
        <f>VLOOKUP($B274,Miljö!$B$1:$AP$500,MATCH("Summa tillförd energi:",Miljö!$B$1:$AW$1,0),FALSE)</f>
        <v>0.26100000000000001</v>
      </c>
      <c r="S274" s="33">
        <f t="shared" si="49"/>
        <v>0</v>
      </c>
      <c r="T274" s="6" t="str">
        <f>VLOOKUP($B274,Miljö!$B$1:$AP$500,MATCH("Köpt prod.spec hetvatten",Miljö!$B$1:$AW$1,0),FALSE)</f>
        <v/>
      </c>
      <c r="U274" s="6">
        <f t="shared" si="50"/>
        <v>13.336</v>
      </c>
      <c r="V274" s="6">
        <f>VLOOKUP($B274,Leveranser!$B$1:$AP$500,MATCH("Total levererad värme",Leveranser!$B$1:$AW$1,0),FALSE)</f>
        <v>10.849</v>
      </c>
      <c r="W274" s="6">
        <f>IFERROR(VLOOKUP($B274,Miljö!$B$1:$AP$500,MATCH("Såld mängd produktionsspecifik fjärrvärme (GWh)",Miljö!$B$1:$AW$1,0),FALSE)/1,0)</f>
        <v>0</v>
      </c>
      <c r="X274" s="6"/>
      <c r="Y274" s="30">
        <f t="shared" si="51"/>
        <v>0.81351229754049192</v>
      </c>
      <c r="Z274" s="6"/>
      <c r="AA274" s="30" t="str">
        <f t="shared" si="52"/>
        <v/>
      </c>
      <c r="AC274" t="s">
        <v>10</v>
      </c>
      <c r="AD274" t="s">
        <v>20</v>
      </c>
      <c r="AE274" s="25" t="str">
        <f t="shared" si="47"/>
        <v>ja</v>
      </c>
      <c r="AF274" t="s">
        <v>20</v>
      </c>
      <c r="AG274" t="s">
        <v>20</v>
      </c>
      <c r="AM274" s="6" t="str">
        <f t="shared" si="48"/>
        <v/>
      </c>
      <c r="AO274" s="6" t="str">
        <f t="shared" si="55"/>
        <v/>
      </c>
      <c r="AQ274" s="6" t="str">
        <f t="shared" si="56"/>
        <v/>
      </c>
      <c r="AR274" s="6"/>
      <c r="AW274" t="str">
        <f t="shared" si="53"/>
        <v/>
      </c>
      <c r="AY274" s="6" t="str">
        <f t="shared" si="57"/>
        <v/>
      </c>
      <c r="BB274" s="6" t="str">
        <f t="shared" si="54"/>
        <v>Ja</v>
      </c>
      <c r="BK274" t="s">
        <v>10</v>
      </c>
    </row>
    <row r="275" spans="1:63" ht="15" customHeight="1" x14ac:dyDescent="0.35">
      <c r="A275" t="s">
        <v>350</v>
      </c>
      <c r="B275" t="s">
        <v>353</v>
      </c>
      <c r="C275">
        <v>0.113154</v>
      </c>
      <c r="D275">
        <v>17.882300000000001</v>
      </c>
      <c r="E275">
        <v>5.8697499999999998</v>
      </c>
      <c r="F275">
        <v>3.0101099999999999E-2</v>
      </c>
      <c r="G275" t="s">
        <v>10</v>
      </c>
      <c r="H275" t="s">
        <v>10</v>
      </c>
      <c r="K275" s="6">
        <f>VLOOKUP($B275,'Egen hetvattenprod'!$B$1:$AP$500,MATCH("Summa tillförd energi:",'Egen hetvattenprod'!$B$1:$AY$1,0),FALSE)</f>
        <v>61.445</v>
      </c>
      <c r="L275" s="6">
        <f>VLOOKUP($B275,Kraftvärmeprod!$B$1:$AO$500,MATCH("Summa tillförd energi:",Kraftvärmeprod!$B$1:$AV$1,0),FALSE)</f>
        <v>141.85</v>
      </c>
      <c r="M275" s="33">
        <f>VLOOKUP($B275,'Allokerad kvv'!$B$1:$AO$500,MATCH("Summa allokerad tillförd energi:",'Allokerad kvv'!$B$1:$AV$1,0),FALSE)</f>
        <v>96.669319999999999</v>
      </c>
      <c r="N275" s="33">
        <f>VLOOKUP($B275,'Justerad allokering'!$B$1:$AO$500,MATCH("Summa justerad allokerad tillförd energi:",'Justerad allokering'!$B$1:$AV$1,0),FALSE)</f>
        <v>0</v>
      </c>
      <c r="O275" s="6">
        <f>VLOOKUP($B275,'Slutlig allokering'!$B$2:$AL$500,MATCH("Summa justerad allokerad tillförd energi:",'Slutlig allokering'!$B$2:$AS$2,0),FALSE)</f>
        <v>96.669319999999999</v>
      </c>
      <c r="P275" s="6">
        <f>VLOOKUP($B275,'Köpt hetvatten'!$B$1:$AP$500,MATCH("Med verkningsgrad:",'Köpt hetvatten'!$B$1:$AW$1,0),FALSE)</f>
        <v>0</v>
      </c>
      <c r="Q275" s="6">
        <f>VLOOKUP($B275,Spillvärme!$B$1:$AP$500,MATCH("Summa tillförd energi:",Spillvärme!$B$1:$AW$1,0),FALSE)</f>
        <v>0</v>
      </c>
      <c r="R275" s="6">
        <f>VLOOKUP($B275,Miljö!$B$1:$AP$500,MATCH("Summa tillförd energi:",Miljö!$B$1:$AW$1,0),FALSE)</f>
        <v>0.93400000000000005</v>
      </c>
      <c r="S275" s="33">
        <f t="shared" si="49"/>
        <v>0</v>
      </c>
      <c r="T275" s="6" t="str">
        <f>VLOOKUP($B275,Miljö!$B$1:$AP$500,MATCH("Köpt prod.spec hetvatten",Miljö!$B$1:$AW$1,0),FALSE)</f>
        <v/>
      </c>
      <c r="U275" s="6">
        <f t="shared" si="50"/>
        <v>159.04831999999999</v>
      </c>
      <c r="V275" s="6">
        <f>VLOOKUP($B275,Leveranser!$B$1:$AP$500,MATCH("Total levererad värme",Leveranser!$B$1:$AW$1,0),FALSE)</f>
        <v>157.19800000000001</v>
      </c>
      <c r="W275" s="6">
        <f>IFERROR(VLOOKUP($B275,Miljö!$B$1:$AP$500,MATCH("Såld mängd produktionsspecifik fjärrvärme (GWh)",Miljö!$B$1:$AW$1,0),FALSE)/1,0)</f>
        <v>0</v>
      </c>
      <c r="X275" s="6"/>
      <c r="Y275" s="30">
        <f t="shared" si="51"/>
        <v>0.98836630276886939</v>
      </c>
      <c r="Z275" s="6"/>
      <c r="AA275" s="30" t="str">
        <f t="shared" si="52"/>
        <v/>
      </c>
      <c r="AC275" t="s">
        <v>10</v>
      </c>
      <c r="AD275" t="s">
        <v>20</v>
      </c>
      <c r="AE275" s="25" t="str">
        <f t="shared" si="47"/>
        <v>ja</v>
      </c>
      <c r="AF275" t="s">
        <v>20</v>
      </c>
      <c r="AG275" t="s">
        <v>20</v>
      </c>
      <c r="AM275" s="6" t="str">
        <f t="shared" si="48"/>
        <v/>
      </c>
      <c r="AO275" s="6" t="str">
        <f t="shared" si="55"/>
        <v/>
      </c>
      <c r="AQ275" s="6" t="str">
        <f t="shared" si="56"/>
        <v/>
      </c>
      <c r="AR275" s="6"/>
      <c r="AW275" t="str">
        <f t="shared" si="53"/>
        <v/>
      </c>
      <c r="AY275" s="6" t="str">
        <f t="shared" si="57"/>
        <v/>
      </c>
      <c r="BB275" s="6" t="str">
        <f t="shared" si="54"/>
        <v>Ja</v>
      </c>
      <c r="BK275" t="s">
        <v>10</v>
      </c>
    </row>
    <row r="276" spans="1:63" ht="15" customHeight="1" x14ac:dyDescent="0.35">
      <c r="A276" t="s">
        <v>354</v>
      </c>
      <c r="B276" t="s">
        <v>355</v>
      </c>
      <c r="C276">
        <v>0.161213</v>
      </c>
      <c r="D276">
        <v>34.900199999999998</v>
      </c>
      <c r="E276">
        <v>10.043900000000001</v>
      </c>
      <c r="F276">
        <v>4.5734999999999998E-2</v>
      </c>
      <c r="G276" t="s">
        <v>10</v>
      </c>
      <c r="H276" t="s">
        <v>10</v>
      </c>
      <c r="K276" s="6">
        <f>VLOOKUP($B276,'Egen hetvattenprod'!$B$1:$AP$500,MATCH("Summa tillförd energi:",'Egen hetvattenprod'!$B$1:$AY$1,0),FALSE)</f>
        <v>59.819999999999993</v>
      </c>
      <c r="L276" s="6">
        <f>VLOOKUP($B276,Kraftvärmeprod!$B$1:$AO$500,MATCH("Summa tillförd energi:",Kraftvärmeprod!$B$1:$AV$1,0),FALSE)</f>
        <v>0</v>
      </c>
      <c r="M276" s="33">
        <f>VLOOKUP($B276,'Allokerad kvv'!$B$1:$AO$500,MATCH("Summa allokerad tillförd energi:",'Allokerad kvv'!$B$1:$AV$1,0),FALSE)</f>
        <v>0</v>
      </c>
      <c r="N276" s="33">
        <f>VLOOKUP($B276,'Justerad allokering'!$B$1:$AO$500,MATCH("Summa justerad allokerad tillförd energi:",'Justerad allokering'!$B$1:$AV$1,0),FALSE)</f>
        <v>0</v>
      </c>
      <c r="O276" s="6">
        <f>VLOOKUP($B276,'Slutlig allokering'!$B$2:$AL$500,MATCH("Summa justerad allokerad tillförd energi:",'Slutlig allokering'!$B$2:$AS$2,0),FALSE)</f>
        <v>0</v>
      </c>
      <c r="P276" s="6">
        <f>VLOOKUP($B276,'Köpt hetvatten'!$B$1:$AP$500,MATCH("Med verkningsgrad:",'Köpt hetvatten'!$B$1:$AW$1,0),FALSE)</f>
        <v>0</v>
      </c>
      <c r="Q276" s="6">
        <f>VLOOKUP($B276,Spillvärme!$B$1:$AP$500,MATCH("Summa tillförd energi:",Spillvärme!$B$1:$AW$1,0),FALSE)</f>
        <v>0</v>
      </c>
      <c r="R276" s="6">
        <f>VLOOKUP($B276,Miljö!$B$1:$AP$500,MATCH("Summa tillförd energi:",Miljö!$B$1:$AW$1,0),FALSE)</f>
        <v>1</v>
      </c>
      <c r="S276" s="33">
        <f t="shared" si="49"/>
        <v>0</v>
      </c>
      <c r="T276" s="6" t="str">
        <f>VLOOKUP($B276,Miljö!$B$1:$AP$500,MATCH("Köpt prod.spec hetvatten",Miljö!$B$1:$AW$1,0),FALSE)</f>
        <v/>
      </c>
      <c r="U276" s="6">
        <f t="shared" si="50"/>
        <v>60.819999999999993</v>
      </c>
      <c r="V276" s="6">
        <f>VLOOKUP($B276,Leveranser!$B$1:$AP$500,MATCH("Total levererad värme",Leveranser!$B$1:$AW$1,0),FALSE)</f>
        <v>41.4</v>
      </c>
      <c r="W276" s="6">
        <f>IFERROR(VLOOKUP($B276,Miljö!$B$1:$AP$500,MATCH("Såld mängd produktionsspecifik fjärrvärme (GWh)",Miljö!$B$1:$AW$1,0),FALSE)/1,0)</f>
        <v>0</v>
      </c>
      <c r="X276" s="6"/>
      <c r="Y276" s="30">
        <f t="shared" si="51"/>
        <v>0.68069713909898066</v>
      </c>
      <c r="Z276" s="6"/>
      <c r="AA276" s="30" t="str">
        <f t="shared" si="52"/>
        <v/>
      </c>
      <c r="AC276" t="s">
        <v>10</v>
      </c>
      <c r="AD276" t="s">
        <v>20</v>
      </c>
      <c r="AE276" s="25" t="str">
        <f t="shared" si="47"/>
        <v>ja</v>
      </c>
      <c r="AF276" t="s">
        <v>20</v>
      </c>
      <c r="AG276" t="s">
        <v>20</v>
      </c>
      <c r="AM276" s="6" t="str">
        <f t="shared" si="48"/>
        <v/>
      </c>
      <c r="AO276" s="6" t="str">
        <f t="shared" si="55"/>
        <v/>
      </c>
      <c r="AQ276" s="6" t="str">
        <f t="shared" si="56"/>
        <v/>
      </c>
      <c r="AR276" s="6"/>
      <c r="AW276" t="str">
        <f t="shared" si="53"/>
        <v/>
      </c>
      <c r="AY276" s="6" t="str">
        <f t="shared" si="57"/>
        <v/>
      </c>
      <c r="BB276" s="6" t="str">
        <f t="shared" si="54"/>
        <v>Ja</v>
      </c>
      <c r="BK276" t="s">
        <v>10</v>
      </c>
    </row>
    <row r="277" spans="1:63" ht="15" customHeight="1" x14ac:dyDescent="0.35">
      <c r="A277" t="s">
        <v>356</v>
      </c>
      <c r="B277" t="s">
        <v>357</v>
      </c>
      <c r="C277">
        <v>7.0335099999999998E-2</v>
      </c>
      <c r="D277">
        <v>11.6951</v>
      </c>
      <c r="E277">
        <v>8.2070600000000002</v>
      </c>
      <c r="F277">
        <v>1.1139100000000001E-2</v>
      </c>
      <c r="G277" t="s">
        <v>14</v>
      </c>
      <c r="H277" t="s">
        <v>10</v>
      </c>
      <c r="K277" s="6">
        <f>VLOOKUP($B277,'Egen hetvattenprod'!$B$1:$AP$500,MATCH("Summa tillförd energi:",'Egen hetvattenprod'!$B$1:$AY$1,0),FALSE)</f>
        <v>158.19999999999999</v>
      </c>
      <c r="L277" s="6">
        <f>VLOOKUP($B277,Kraftvärmeprod!$B$1:$AO$500,MATCH("Summa tillförd energi:",Kraftvärmeprod!$B$1:$AV$1,0),FALSE)</f>
        <v>0.6</v>
      </c>
      <c r="M277" s="33">
        <f>VLOOKUP($B277,'Allokerad kvv'!$B$1:$AO$500,MATCH("Summa allokerad tillförd energi:",'Allokerad kvv'!$B$1:$AV$1,0),FALSE)</f>
        <v>0.25804480000000002</v>
      </c>
      <c r="N277" s="33">
        <f>VLOOKUP($B277,'Justerad allokering'!$B$1:$AO$500,MATCH("Summa justerad allokerad tillförd energi:",'Justerad allokering'!$B$1:$AV$1,0),FALSE)</f>
        <v>0</v>
      </c>
      <c r="O277" s="6">
        <f>VLOOKUP($B277,'Slutlig allokering'!$B$2:$AL$500,MATCH("Summa justerad allokerad tillförd energi:",'Slutlig allokering'!$B$2:$AS$2,0),FALSE)</f>
        <v>0.25804480000000002</v>
      </c>
      <c r="P277" s="6">
        <f>VLOOKUP($B277,'Köpt hetvatten'!$B$1:$AP$500,MATCH("Med verkningsgrad:",'Köpt hetvatten'!$B$1:$AW$1,0),FALSE)</f>
        <v>0</v>
      </c>
      <c r="Q277" s="6">
        <f>VLOOKUP($B277,Spillvärme!$B$1:$AP$500,MATCH("Summa tillförd energi:",Spillvärme!$B$1:$AW$1,0),FALSE)</f>
        <v>0.4</v>
      </c>
      <c r="R277" s="6">
        <f>VLOOKUP($B277,Miljö!$B$1:$AP$500,MATCH("Summa tillförd energi:",Miljö!$B$1:$AW$1,0),FALSE)</f>
        <v>2.6</v>
      </c>
      <c r="S277" s="33">
        <f t="shared" si="49"/>
        <v>0</v>
      </c>
      <c r="T277" s="6" t="str">
        <f>VLOOKUP($B277,Miljö!$B$1:$AP$500,MATCH("Köpt prod.spec hetvatten",Miljö!$B$1:$AW$1,0),FALSE)</f>
        <v/>
      </c>
      <c r="U277" s="6">
        <f t="shared" si="50"/>
        <v>161.45804479999998</v>
      </c>
      <c r="V277" s="6">
        <f>VLOOKUP($B277,Leveranser!$B$1:$AP$500,MATCH("Total levererad värme",Leveranser!$B$1:$AW$1,0),FALSE)</f>
        <v>132.30000000000001</v>
      </c>
      <c r="W277" s="6">
        <f>IFERROR(VLOOKUP($B277,Miljö!$B$1:$AP$500,MATCH("Såld mängd produktionsspecifik fjärrvärme (GWh)",Miljö!$B$1:$AW$1,0),FALSE)/1,0)</f>
        <v>0</v>
      </c>
      <c r="X277" s="6"/>
      <c r="Y277" s="30">
        <f t="shared" si="51"/>
        <v>0.81940791593185469</v>
      </c>
      <c r="Z277" s="6"/>
      <c r="AA277" s="30" t="str">
        <f t="shared" si="52"/>
        <v/>
      </c>
      <c r="AC277" t="s">
        <v>10</v>
      </c>
      <c r="AD277" t="s">
        <v>20</v>
      </c>
      <c r="AE277" s="25" t="str">
        <f t="shared" si="47"/>
        <v>ja</v>
      </c>
      <c r="AF277" t="s">
        <v>20</v>
      </c>
      <c r="AG277" t="s">
        <v>20</v>
      </c>
      <c r="AM277" s="6" t="str">
        <f t="shared" si="48"/>
        <v/>
      </c>
      <c r="AO277" s="6" t="str">
        <f t="shared" si="55"/>
        <v/>
      </c>
      <c r="AQ277" s="6" t="str">
        <f t="shared" si="56"/>
        <v/>
      </c>
      <c r="AR277" s="6"/>
      <c r="AW277" t="str">
        <f t="shared" si="53"/>
        <v/>
      </c>
      <c r="AY277" s="6" t="str">
        <f t="shared" si="57"/>
        <v/>
      </c>
      <c r="BB277" s="6" t="str">
        <f t="shared" si="54"/>
        <v>Ja</v>
      </c>
      <c r="BK277" t="s">
        <v>10</v>
      </c>
    </row>
    <row r="278" spans="1:63" ht="15" customHeight="1" x14ac:dyDescent="0.35">
      <c r="A278" t="s">
        <v>358</v>
      </c>
      <c r="B278" t="s">
        <v>359</v>
      </c>
      <c r="C278">
        <v>4.3010799999999997E-3</v>
      </c>
      <c r="D278">
        <v>1.0447</v>
      </c>
      <c r="E278">
        <v>8.2650500000000002E-2</v>
      </c>
      <c r="F278">
        <v>3.2552900000000001E-3</v>
      </c>
      <c r="G278" t="s">
        <v>10</v>
      </c>
      <c r="H278" t="s">
        <v>10</v>
      </c>
      <c r="K278" s="6">
        <f>VLOOKUP($B278,'Egen hetvattenprod'!$B$1:$AP$500,MATCH("Summa tillförd energi:",'Egen hetvattenprod'!$B$1:$AY$1,0),FALSE)</f>
        <v>0.32200000000000001</v>
      </c>
      <c r="L278" s="6">
        <f>VLOOKUP($B278,Kraftvärmeprod!$B$1:$AO$500,MATCH("Summa tillförd energi:",Kraftvärmeprod!$B$1:$AV$1,0),FALSE)</f>
        <v>0</v>
      </c>
      <c r="M278" s="33">
        <f>VLOOKUP($B278,'Allokerad kvv'!$B$1:$AO$500,MATCH("Summa allokerad tillförd energi:",'Allokerad kvv'!$B$1:$AV$1,0),FALSE)</f>
        <v>0</v>
      </c>
      <c r="N278" s="33">
        <f>VLOOKUP($B278,'Justerad allokering'!$B$1:$AO$500,MATCH("Summa justerad allokerad tillförd energi:",'Justerad allokering'!$B$1:$AV$1,0),FALSE)</f>
        <v>0</v>
      </c>
      <c r="O278" s="6">
        <f>VLOOKUP($B278,'Slutlig allokering'!$B$2:$AL$500,MATCH("Summa justerad allokerad tillförd energi:",'Slutlig allokering'!$B$2:$AS$2,0),FALSE)</f>
        <v>0</v>
      </c>
      <c r="P278" s="6">
        <f>VLOOKUP($B278,'Köpt hetvatten'!$B$1:$AP$500,MATCH("Med verkningsgrad:",'Köpt hetvatten'!$B$1:$AW$1,0),FALSE)</f>
        <v>0</v>
      </c>
      <c r="Q278" s="6">
        <f>VLOOKUP($B278,Spillvärme!$B$1:$AP$500,MATCH("Summa tillförd energi:",Spillvärme!$B$1:$AW$1,0),FALSE)</f>
        <v>96.100999999999999</v>
      </c>
      <c r="R278" s="6">
        <f>VLOOKUP($B278,Miljö!$B$1:$AP$500,MATCH("Summa tillförd energi:",Miljö!$B$1:$AW$1,0),FALSE)</f>
        <v>0</v>
      </c>
      <c r="S278" s="33">
        <f t="shared" si="49"/>
        <v>2.4929999999999999</v>
      </c>
      <c r="T278" s="6" t="str">
        <f>VLOOKUP($B278,Miljö!$B$1:$AP$500,MATCH("Köpt prod.spec hetvatten",Miljö!$B$1:$AW$1,0),FALSE)</f>
        <v/>
      </c>
      <c r="U278" s="6">
        <f t="shared" si="50"/>
        <v>96.423000000000002</v>
      </c>
      <c r="V278" s="6">
        <f>VLOOKUP($B278,Leveranser!$B$1:$AP$500,MATCH("Total levererad värme",Leveranser!$B$1:$AW$1,0),FALSE)</f>
        <v>83.1</v>
      </c>
      <c r="W278" s="6">
        <f>IFERROR(VLOOKUP($B278,Miljö!$B$1:$AP$500,MATCH("Såld mängd produktionsspecifik fjärrvärme (GWh)",Miljö!$B$1:$AW$1,0),FALSE)/1,0)</f>
        <v>0</v>
      </c>
      <c r="X278" s="6"/>
      <c r="Y278" s="30">
        <f t="shared" si="51"/>
        <v>0.8618275722597305</v>
      </c>
      <c r="Z278" s="6"/>
      <c r="AA278" s="30" t="str">
        <f t="shared" si="52"/>
        <v/>
      </c>
      <c r="AC278" t="s">
        <v>10</v>
      </c>
      <c r="AD278" t="s">
        <v>20</v>
      </c>
      <c r="AE278" s="25" t="str">
        <f t="shared" si="47"/>
        <v>ja</v>
      </c>
      <c r="AF278" t="s">
        <v>20</v>
      </c>
      <c r="AG278" t="s">
        <v>20</v>
      </c>
      <c r="AM278" s="6" t="str">
        <f t="shared" si="48"/>
        <v/>
      </c>
      <c r="AO278" s="6" t="str">
        <f t="shared" si="55"/>
        <v/>
      </c>
      <c r="AQ278" s="6" t="str">
        <f t="shared" si="56"/>
        <v/>
      </c>
      <c r="AR278" s="6"/>
      <c r="AW278" t="str">
        <f t="shared" si="53"/>
        <v/>
      </c>
      <c r="AY278" s="6" t="str">
        <f t="shared" si="57"/>
        <v/>
      </c>
      <c r="BB278" s="6" t="str">
        <f t="shared" si="54"/>
        <v>Ja</v>
      </c>
      <c r="BK278" t="s">
        <v>10</v>
      </c>
    </row>
    <row r="279" spans="1:63" ht="15" customHeight="1" x14ac:dyDescent="0.35">
      <c r="A279" t="s">
        <v>360</v>
      </c>
      <c r="B279" t="s">
        <v>361</v>
      </c>
      <c r="C279">
        <v>9.1909099999999994E-2</v>
      </c>
      <c r="D279">
        <v>21.0884</v>
      </c>
      <c r="E279">
        <v>9.8241800000000001</v>
      </c>
      <c r="F279">
        <v>1.7231300000000001E-2</v>
      </c>
      <c r="G279" t="s">
        <v>10</v>
      </c>
      <c r="H279" t="s">
        <v>10</v>
      </c>
      <c r="K279" s="6">
        <f>VLOOKUP($B279,'Egen hetvattenprod'!$B$1:$AP$500,MATCH("Summa tillförd energi:",'Egen hetvattenprod'!$B$1:$AY$1,0),FALSE)</f>
        <v>30.4</v>
      </c>
      <c r="L279" s="6">
        <f>VLOOKUP($B279,Kraftvärmeprod!$B$1:$AO$500,MATCH("Summa tillförd energi:",Kraftvärmeprod!$B$1:$AV$1,0),FALSE)</f>
        <v>0</v>
      </c>
      <c r="M279" s="33">
        <f>VLOOKUP($B279,'Allokerad kvv'!$B$1:$AO$500,MATCH("Summa allokerad tillförd energi:",'Allokerad kvv'!$B$1:$AV$1,0),FALSE)</f>
        <v>0</v>
      </c>
      <c r="N279" s="33">
        <f>VLOOKUP($B279,'Justerad allokering'!$B$1:$AO$500,MATCH("Summa justerad allokerad tillförd energi:",'Justerad allokering'!$B$1:$AV$1,0),FALSE)</f>
        <v>0</v>
      </c>
      <c r="O279" s="6">
        <f>VLOOKUP($B279,'Slutlig allokering'!$B$2:$AL$500,MATCH("Summa justerad allokerad tillförd energi:",'Slutlig allokering'!$B$2:$AS$2,0),FALSE)</f>
        <v>0</v>
      </c>
      <c r="P279" s="6">
        <f>VLOOKUP($B279,'Köpt hetvatten'!$B$1:$AP$500,MATCH("Med verkningsgrad:",'Köpt hetvatten'!$B$1:$AW$1,0),FALSE)</f>
        <v>0</v>
      </c>
      <c r="Q279" s="6">
        <f>VLOOKUP($B279,Spillvärme!$B$1:$AP$500,MATCH("Summa tillförd energi:",Spillvärme!$B$1:$AW$1,0),FALSE)</f>
        <v>0</v>
      </c>
      <c r="R279" s="6">
        <f>VLOOKUP($B279,Miljö!$B$1:$AP$500,MATCH("Summa tillförd energi:",Miljö!$B$1:$AW$1,0),FALSE)</f>
        <v>0.3</v>
      </c>
      <c r="S279" s="33">
        <f t="shared" si="49"/>
        <v>0</v>
      </c>
      <c r="T279" s="6" t="str">
        <f>VLOOKUP($B279,Miljö!$B$1:$AP$500,MATCH("Köpt prod.spec hetvatten",Miljö!$B$1:$AW$1,0),FALSE)</f>
        <v/>
      </c>
      <c r="U279" s="6">
        <f t="shared" si="50"/>
        <v>30.7</v>
      </c>
      <c r="V279" s="6">
        <f>VLOOKUP($B279,Leveranser!$B$1:$AP$500,MATCH("Total levererad värme",Leveranser!$B$1:$AW$1,0),FALSE)</f>
        <v>22</v>
      </c>
      <c r="W279" s="6">
        <f>IFERROR(VLOOKUP($B279,Miljö!$B$1:$AP$500,MATCH("Såld mängd produktionsspecifik fjärrvärme (GWh)",Miljö!$B$1:$AW$1,0),FALSE)/1,0)</f>
        <v>0</v>
      </c>
      <c r="X279" s="6"/>
      <c r="Y279" s="30">
        <f t="shared" si="51"/>
        <v>0.71661237785016285</v>
      </c>
      <c r="Z279" s="6"/>
      <c r="AA279" s="30" t="str">
        <f t="shared" si="52"/>
        <v/>
      </c>
      <c r="AC279" t="s">
        <v>10</v>
      </c>
      <c r="AD279" t="s">
        <v>20</v>
      </c>
      <c r="AE279" s="25" t="str">
        <f t="shared" si="47"/>
        <v>ja</v>
      </c>
      <c r="AF279" t="s">
        <v>20</v>
      </c>
      <c r="AG279" t="s">
        <v>20</v>
      </c>
      <c r="AM279" s="6" t="str">
        <f t="shared" si="48"/>
        <v/>
      </c>
      <c r="AO279" s="6" t="str">
        <f t="shared" si="55"/>
        <v/>
      </c>
      <c r="AQ279" s="6" t="str">
        <f t="shared" si="56"/>
        <v/>
      </c>
      <c r="AR279" s="6"/>
      <c r="AW279" t="str">
        <f t="shared" si="53"/>
        <v/>
      </c>
      <c r="AY279" s="6" t="str">
        <f t="shared" si="57"/>
        <v/>
      </c>
      <c r="BB279" s="6" t="str">
        <f t="shared" si="54"/>
        <v>Ja</v>
      </c>
      <c r="BK279" t="s">
        <v>10</v>
      </c>
    </row>
    <row r="280" spans="1:63" ht="15" customHeight="1" x14ac:dyDescent="0.35">
      <c r="A280" t="s">
        <v>362</v>
      </c>
      <c r="B280" t="s">
        <v>363</v>
      </c>
      <c r="C280">
        <v>4.2681299999999998E-2</v>
      </c>
      <c r="D280">
        <v>9.4640799999999992</v>
      </c>
      <c r="E280">
        <v>4.4319100000000002</v>
      </c>
      <c r="F280">
        <v>8.5129799999999999E-3</v>
      </c>
      <c r="G280" t="s">
        <v>14</v>
      </c>
      <c r="H280" t="s">
        <v>10</v>
      </c>
      <c r="K280" s="6">
        <f>VLOOKUP($B280,'Egen hetvattenprod'!$B$1:$AP$500,MATCH("Summa tillförd energi:",'Egen hetvattenprod'!$B$1:$AY$1,0),FALSE)</f>
        <v>0.37</v>
      </c>
      <c r="L280" s="6">
        <f>VLOOKUP($B280,Kraftvärmeprod!$B$1:$AO$500,MATCH("Summa tillförd energi:",Kraftvärmeprod!$B$1:$AV$1,0),FALSE)</f>
        <v>0</v>
      </c>
      <c r="M280" s="33">
        <f>VLOOKUP($B280,'Allokerad kvv'!$B$1:$AO$500,MATCH("Summa allokerad tillförd energi:",'Allokerad kvv'!$B$1:$AV$1,0),FALSE)</f>
        <v>0</v>
      </c>
      <c r="N280" s="33">
        <f>VLOOKUP($B280,'Justerad allokering'!$B$1:$AO$500,MATCH("Summa justerad allokerad tillförd energi:",'Justerad allokering'!$B$1:$AV$1,0),FALSE)</f>
        <v>0</v>
      </c>
      <c r="O280" s="6">
        <f>VLOOKUP($B280,'Slutlig allokering'!$B$2:$AL$500,MATCH("Summa justerad allokerad tillförd energi:",'Slutlig allokering'!$B$2:$AS$2,0),FALSE)</f>
        <v>0</v>
      </c>
      <c r="P280" s="6">
        <f>VLOOKUP($B280,'Köpt hetvatten'!$B$1:$AP$500,MATCH("Med verkningsgrad:",'Köpt hetvatten'!$B$1:$AW$1,0),FALSE)</f>
        <v>28</v>
      </c>
      <c r="Q280" s="6">
        <f>VLOOKUP($B280,Spillvärme!$B$1:$AP$500,MATCH("Summa tillförd energi:",Spillvärme!$B$1:$AW$1,0),FALSE)</f>
        <v>26.8</v>
      </c>
      <c r="R280" s="6">
        <f>VLOOKUP($B280,Miljö!$B$1:$AP$500,MATCH("Summa tillförd energi:",Miljö!$B$1:$AW$1,0),FALSE)</f>
        <v>0.31</v>
      </c>
      <c r="S280" s="33">
        <f t="shared" si="49"/>
        <v>0</v>
      </c>
      <c r="T280" s="6" t="str">
        <f>VLOOKUP($B280,Miljö!$B$1:$AP$500,MATCH("Köpt prod.spec hetvatten",Miljö!$B$1:$AW$1,0),FALSE)</f>
        <v/>
      </c>
      <c r="U280" s="6">
        <f t="shared" si="50"/>
        <v>55.480000000000004</v>
      </c>
      <c r="V280" s="6">
        <f>VLOOKUP($B280,Leveranser!$B$1:$AP$500,MATCH("Total levererad värme",Leveranser!$B$1:$AW$1,0),FALSE)</f>
        <v>45.5</v>
      </c>
      <c r="W280" s="6">
        <f>IFERROR(VLOOKUP($B280,Miljö!$B$1:$AP$500,MATCH("Såld mängd produktionsspecifik fjärrvärme (GWh)",Miljö!$B$1:$AW$1,0),FALSE)/1,0)</f>
        <v>0</v>
      </c>
      <c r="X280" s="6"/>
      <c r="Y280" s="30">
        <f t="shared" si="51"/>
        <v>0.82011535688536408</v>
      </c>
      <c r="Z280" s="6"/>
      <c r="AA280" s="30" t="str">
        <f t="shared" si="52"/>
        <v/>
      </c>
      <c r="AC280" t="s">
        <v>20</v>
      </c>
      <c r="AD280" t="s">
        <v>10</v>
      </c>
      <c r="AE280" s="25" t="str">
        <f t="shared" si="47"/>
        <v>ja</v>
      </c>
      <c r="AF280" t="s">
        <v>20</v>
      </c>
      <c r="AG280" t="s">
        <v>20</v>
      </c>
      <c r="AM280" s="6" t="str">
        <f t="shared" si="48"/>
        <v/>
      </c>
      <c r="AO280" s="6" t="str">
        <f t="shared" si="55"/>
        <v/>
      </c>
      <c r="AQ280" s="6" t="str">
        <f t="shared" si="56"/>
        <v/>
      </c>
      <c r="AR280" s="6"/>
      <c r="AW280" t="str">
        <f t="shared" si="53"/>
        <v/>
      </c>
      <c r="AY280" s="6" t="str">
        <f t="shared" si="57"/>
        <v/>
      </c>
      <c r="BB280" s="6" t="str">
        <f t="shared" si="54"/>
        <v>Ja</v>
      </c>
      <c r="BK280" t="s">
        <v>10</v>
      </c>
    </row>
    <row r="281" spans="1:63" ht="15" customHeight="1" x14ac:dyDescent="0.35">
      <c r="A281" t="s">
        <v>364</v>
      </c>
      <c r="B281" t="s">
        <v>365</v>
      </c>
      <c r="C281">
        <v>0.138486</v>
      </c>
      <c r="D281">
        <v>7.6337000000000002</v>
      </c>
      <c r="E281">
        <v>16.200299999999999</v>
      </c>
      <c r="F281">
        <v>1.1243E-3</v>
      </c>
      <c r="G281" t="s">
        <v>14</v>
      </c>
      <c r="H281" t="s">
        <v>10</v>
      </c>
      <c r="K281" s="6">
        <f>VLOOKUP($B281,'Egen hetvattenprod'!$B$1:$AP$500,MATCH("Summa tillförd energi:",'Egen hetvattenprod'!$B$1:$AY$1,0),FALSE)</f>
        <v>7.5050000000000008</v>
      </c>
      <c r="L281" s="6">
        <f>VLOOKUP($B281,Kraftvärmeprod!$B$1:$AO$500,MATCH("Summa tillförd energi:",Kraftvärmeprod!$B$1:$AV$1,0),FALSE)</f>
        <v>0</v>
      </c>
      <c r="M281" s="33">
        <f>VLOOKUP($B281,'Allokerad kvv'!$B$1:$AO$500,MATCH("Summa allokerad tillförd energi:",'Allokerad kvv'!$B$1:$AV$1,0),FALSE)</f>
        <v>0</v>
      </c>
      <c r="N281" s="33">
        <f>VLOOKUP($B281,'Justerad allokering'!$B$1:$AO$500,MATCH("Summa justerad allokerad tillförd energi:",'Justerad allokering'!$B$1:$AV$1,0),FALSE)</f>
        <v>0</v>
      </c>
      <c r="O281" s="6">
        <f>VLOOKUP($B281,'Slutlig allokering'!$B$2:$AL$500,MATCH("Summa justerad allokerad tillförd energi:",'Slutlig allokering'!$B$2:$AS$2,0),FALSE)</f>
        <v>0</v>
      </c>
      <c r="P281" s="6">
        <f>VLOOKUP($B281,'Köpt hetvatten'!$B$1:$AP$500,MATCH("Med verkningsgrad:",'Köpt hetvatten'!$B$1:$AW$1,0),FALSE)</f>
        <v>0</v>
      </c>
      <c r="Q281" s="6">
        <f>VLOOKUP($B281,Spillvärme!$B$1:$AP$500,MATCH("Summa tillförd energi:",Spillvärme!$B$1:$AW$1,0),FALSE)</f>
        <v>0</v>
      </c>
      <c r="R281" s="6">
        <f>VLOOKUP($B281,Miljö!$B$1:$AP$500,MATCH("Summa tillförd energi:",Miljö!$B$1:$AW$1,0),FALSE)</f>
        <v>0.5</v>
      </c>
      <c r="S281" s="33">
        <f t="shared" si="49"/>
        <v>0</v>
      </c>
      <c r="T281" s="6" t="str">
        <f>VLOOKUP($B281,Miljö!$B$1:$AP$500,MATCH("Köpt prod.spec hetvatten",Miljö!$B$1:$AW$1,0),FALSE)</f>
        <v/>
      </c>
      <c r="U281" s="6">
        <f t="shared" si="50"/>
        <v>8.0050000000000008</v>
      </c>
      <c r="V281" s="6">
        <f>VLOOKUP($B281,Leveranser!$B$1:$AP$500,MATCH("Total levererad värme",Leveranser!$B$1:$AW$1,0),FALSE)</f>
        <v>5.95</v>
      </c>
      <c r="W281" s="6">
        <f>IFERROR(VLOOKUP($B281,Miljö!$B$1:$AP$500,MATCH("Såld mängd produktionsspecifik fjärrvärme (GWh)",Miljö!$B$1:$AW$1,0),FALSE)/1,0)</f>
        <v>0</v>
      </c>
      <c r="X281" s="6"/>
      <c r="Y281" s="30">
        <f t="shared" si="51"/>
        <v>0.74328544659587747</v>
      </c>
      <c r="Z281" s="6"/>
      <c r="AA281" s="30" t="str">
        <f t="shared" si="52"/>
        <v/>
      </c>
      <c r="AC281" t="s">
        <v>10</v>
      </c>
      <c r="AD281" t="s">
        <v>20</v>
      </c>
      <c r="AE281" s="25" t="str">
        <f t="shared" si="47"/>
        <v>ja</v>
      </c>
      <c r="AF281" t="s">
        <v>20</v>
      </c>
      <c r="AG281" t="s">
        <v>20</v>
      </c>
      <c r="AM281" s="6" t="str">
        <f t="shared" si="48"/>
        <v/>
      </c>
      <c r="AO281" s="6" t="str">
        <f t="shared" si="55"/>
        <v/>
      </c>
      <c r="AQ281" s="6" t="str">
        <f t="shared" si="56"/>
        <v/>
      </c>
      <c r="AR281" s="6"/>
      <c r="AW281" t="str">
        <f t="shared" si="53"/>
        <v/>
      </c>
      <c r="AY281" s="6" t="str">
        <f t="shared" si="57"/>
        <v/>
      </c>
      <c r="BB281" s="6" t="str">
        <f t="shared" si="54"/>
        <v>Ja</v>
      </c>
      <c r="BK281" t="s">
        <v>10</v>
      </c>
    </row>
    <row r="282" spans="1:63" ht="15" customHeight="1" x14ac:dyDescent="0.35">
      <c r="A282" t="s">
        <v>364</v>
      </c>
      <c r="B282" t="s">
        <v>366</v>
      </c>
      <c r="C282">
        <v>9.2829000000000002E-3</v>
      </c>
      <c r="D282">
        <v>2.3283800000000001</v>
      </c>
      <c r="E282">
        <v>0.179537</v>
      </c>
      <c r="F282">
        <v>6.8043599999999997E-3</v>
      </c>
      <c r="G282" t="s">
        <v>10</v>
      </c>
      <c r="H282" t="s">
        <v>10</v>
      </c>
      <c r="K282" s="6">
        <f>VLOOKUP($B282,'Egen hetvattenprod'!$B$1:$AP$500,MATCH("Summa tillförd energi:",'Egen hetvattenprod'!$B$1:$AY$1,0),FALSE)</f>
        <v>1.9266799999999999</v>
      </c>
      <c r="L282" s="6">
        <f>VLOOKUP($B282,Kraftvärmeprod!$B$1:$AO$500,MATCH("Summa tillförd energi:",Kraftvärmeprod!$B$1:$AV$1,0),FALSE)</f>
        <v>0</v>
      </c>
      <c r="M282" s="33">
        <f>VLOOKUP($B282,'Allokerad kvv'!$B$1:$AO$500,MATCH("Summa allokerad tillförd energi:",'Allokerad kvv'!$B$1:$AV$1,0),FALSE)</f>
        <v>0</v>
      </c>
      <c r="N282" s="33">
        <f>VLOOKUP($B282,'Justerad allokering'!$B$1:$AO$500,MATCH("Summa justerad allokerad tillförd energi:",'Justerad allokering'!$B$1:$AV$1,0),FALSE)</f>
        <v>0</v>
      </c>
      <c r="O282" s="6">
        <f>VLOOKUP($B282,'Slutlig allokering'!$B$2:$AL$500,MATCH("Summa justerad allokerad tillförd energi:",'Slutlig allokering'!$B$2:$AS$2,0),FALSE)</f>
        <v>0</v>
      </c>
      <c r="P282" s="6">
        <f>VLOOKUP($B282,'Köpt hetvatten'!$B$1:$AP$500,MATCH("Med verkningsgrad:",'Köpt hetvatten'!$B$1:$AW$1,0),FALSE)</f>
        <v>0</v>
      </c>
      <c r="Q282" s="6">
        <f>VLOOKUP($B282,Spillvärme!$B$1:$AP$500,MATCH("Summa tillförd energi:",Spillvärme!$B$1:$AW$1,0),FALSE)</f>
        <v>265.89999999999998</v>
      </c>
      <c r="R282" s="6">
        <f>VLOOKUP($B282,Miljö!$B$1:$AP$500,MATCH("Summa tillförd energi:",Miljö!$B$1:$AW$1,0),FALSE)</f>
        <v>2</v>
      </c>
      <c r="S282" s="33">
        <f t="shared" si="49"/>
        <v>0</v>
      </c>
      <c r="T282" s="6" t="str">
        <f>VLOOKUP($B282,Miljö!$B$1:$AP$500,MATCH("Köpt prod.spec hetvatten",Miljö!$B$1:$AW$1,0),FALSE)</f>
        <v/>
      </c>
      <c r="U282" s="6">
        <f t="shared" si="50"/>
        <v>269.82667999999995</v>
      </c>
      <c r="V282" s="6">
        <f>VLOOKUP($B282,Leveranser!$B$1:$AP$500,MATCH("Total levererad värme",Leveranser!$B$1:$AW$1,0),FALSE)</f>
        <v>219.93</v>
      </c>
      <c r="W282" s="6">
        <f>IFERROR(VLOOKUP($B282,Miljö!$B$1:$AP$500,MATCH("Såld mängd produktionsspecifik fjärrvärme (GWh)",Miljö!$B$1:$AW$1,0),FALSE)/1,0)</f>
        <v>0</v>
      </c>
      <c r="X282" s="6"/>
      <c r="Y282" s="30">
        <f t="shared" si="51"/>
        <v>0.81507877575338383</v>
      </c>
      <c r="Z282" s="6"/>
      <c r="AA282" s="30" t="str">
        <f t="shared" si="52"/>
        <v/>
      </c>
      <c r="AC282" t="s">
        <v>10</v>
      </c>
      <c r="AD282" t="s">
        <v>20</v>
      </c>
      <c r="AE282" s="25" t="str">
        <f t="shared" si="47"/>
        <v>ja</v>
      </c>
      <c r="AF282" t="s">
        <v>20</v>
      </c>
      <c r="AG282" t="s">
        <v>20</v>
      </c>
      <c r="AM282" s="6" t="str">
        <f t="shared" si="48"/>
        <v/>
      </c>
      <c r="AO282" s="6" t="str">
        <f t="shared" si="55"/>
        <v/>
      </c>
      <c r="AQ282" s="6" t="str">
        <f t="shared" si="56"/>
        <v/>
      </c>
      <c r="AR282" s="6"/>
      <c r="AW282" t="str">
        <f t="shared" si="53"/>
        <v/>
      </c>
      <c r="AY282" s="6" t="str">
        <f t="shared" si="57"/>
        <v/>
      </c>
      <c r="BB282" s="6" t="str">
        <f t="shared" si="54"/>
        <v>Ja</v>
      </c>
      <c r="BK282" t="s">
        <v>10</v>
      </c>
    </row>
    <row r="283" spans="1:63" ht="15" customHeight="1" x14ac:dyDescent="0.35">
      <c r="A283" t="s">
        <v>364</v>
      </c>
      <c r="B283" t="s">
        <v>367</v>
      </c>
      <c r="C283">
        <v>4.2301100000000001E-2</v>
      </c>
      <c r="D283">
        <v>12.633900000000001</v>
      </c>
      <c r="E283">
        <v>9.7574299999999994</v>
      </c>
      <c r="F283">
        <v>0</v>
      </c>
      <c r="G283" t="s">
        <v>14</v>
      </c>
      <c r="H283" t="s">
        <v>10</v>
      </c>
      <c r="K283" s="6">
        <f>VLOOKUP($B283,'Egen hetvattenprod'!$B$1:$AP$500,MATCH("Summa tillförd energi:",'Egen hetvattenprod'!$B$1:$AY$1,0),FALSE)</f>
        <v>0</v>
      </c>
      <c r="L283" s="6">
        <f>VLOOKUP($B283,Kraftvärmeprod!$B$1:$AO$500,MATCH("Summa tillförd energi:",Kraftvärmeprod!$B$1:$AV$1,0),FALSE)</f>
        <v>0</v>
      </c>
      <c r="M283" s="33">
        <f>VLOOKUP($B283,'Allokerad kvv'!$B$1:$AO$500,MATCH("Summa allokerad tillförd energi:",'Allokerad kvv'!$B$1:$AV$1,0),FALSE)</f>
        <v>0</v>
      </c>
      <c r="N283" s="33">
        <f>VLOOKUP($B283,'Justerad allokering'!$B$1:$AO$500,MATCH("Summa justerad allokerad tillförd energi:",'Justerad allokering'!$B$1:$AV$1,0),FALSE)</f>
        <v>0</v>
      </c>
      <c r="O283" s="6">
        <f>VLOOKUP($B283,'Slutlig allokering'!$B$2:$AL$500,MATCH("Summa justerad allokerad tillförd energi:",'Slutlig allokering'!$B$2:$AS$2,0),FALSE)</f>
        <v>0</v>
      </c>
      <c r="P283" s="6">
        <f>VLOOKUP($B283,'Köpt hetvatten'!$B$1:$AP$500,MATCH("Med verkningsgrad:",'Köpt hetvatten'!$B$1:$AW$1,0),FALSE)</f>
        <v>1.9176470588235293</v>
      </c>
      <c r="Q283" s="6">
        <f>VLOOKUP($B283,Spillvärme!$B$1:$AP$500,MATCH("Summa tillförd energi:",Spillvärme!$B$1:$AW$1,0),FALSE)</f>
        <v>0</v>
      </c>
      <c r="R283" s="6">
        <f>VLOOKUP($B283,Miljö!$B$1:$AP$500,MATCH("Summa tillförd energi:",Miljö!$B$1:$AW$1,0),FALSE)</f>
        <v>0.1</v>
      </c>
      <c r="S283" s="33">
        <f t="shared" si="49"/>
        <v>0</v>
      </c>
      <c r="T283" s="6" t="str">
        <f>VLOOKUP($B283,Miljö!$B$1:$AP$500,MATCH("Köpt prod.spec hetvatten",Miljö!$B$1:$AW$1,0),FALSE)</f>
        <v/>
      </c>
      <c r="U283" s="6">
        <f t="shared" si="50"/>
        <v>2.0176470588235293</v>
      </c>
      <c r="V283" s="6">
        <f>VLOOKUP($B283,Leveranser!$B$1:$AP$500,MATCH("Total levererad värme",Leveranser!$B$1:$AW$1,0),FALSE)</f>
        <v>1.36</v>
      </c>
      <c r="W283" s="6">
        <f>IFERROR(VLOOKUP($B283,Miljö!$B$1:$AP$500,MATCH("Såld mängd produktionsspecifik fjärrvärme (GWh)",Miljö!$B$1:$AW$1,0),FALSE)/1,0)</f>
        <v>0</v>
      </c>
      <c r="X283" s="6"/>
      <c r="Y283" s="30">
        <f t="shared" si="51"/>
        <v>0.67405247813411084</v>
      </c>
      <c r="Z283" s="6"/>
      <c r="AA283" s="30" t="str">
        <f t="shared" si="52"/>
        <v/>
      </c>
      <c r="AC283" t="s">
        <v>10</v>
      </c>
      <c r="AD283" t="s">
        <v>20</v>
      </c>
      <c r="AE283" s="25" t="str">
        <f t="shared" si="47"/>
        <v>ja</v>
      </c>
      <c r="AF283" t="s">
        <v>20</v>
      </c>
      <c r="AG283" t="s">
        <v>20</v>
      </c>
      <c r="AM283" s="6" t="str">
        <f t="shared" si="48"/>
        <v/>
      </c>
      <c r="AO283" s="6" t="str">
        <f t="shared" si="55"/>
        <v/>
      </c>
      <c r="AQ283" s="6" t="str">
        <f t="shared" si="56"/>
        <v/>
      </c>
      <c r="AR283" s="6"/>
      <c r="AW283" t="str">
        <f t="shared" si="53"/>
        <v/>
      </c>
      <c r="AY283" s="6" t="str">
        <f t="shared" si="57"/>
        <v/>
      </c>
      <c r="BB283" s="6" t="str">
        <f t="shared" si="54"/>
        <v>Ja</v>
      </c>
      <c r="BK283" t="s">
        <v>10</v>
      </c>
    </row>
    <row r="284" spans="1:63" ht="15" customHeight="1" x14ac:dyDescent="0.35">
      <c r="A284" t="s">
        <v>364</v>
      </c>
      <c r="B284" t="s">
        <v>368</v>
      </c>
      <c r="C284">
        <v>0.13955600000000001</v>
      </c>
      <c r="D284">
        <v>9.7153100000000006</v>
      </c>
      <c r="E284">
        <v>15.272399999999999</v>
      </c>
      <c r="F284">
        <v>8.9198799999999998E-3</v>
      </c>
      <c r="G284" t="s">
        <v>14</v>
      </c>
      <c r="H284" t="s">
        <v>10</v>
      </c>
      <c r="K284" s="6">
        <f>VLOOKUP($B284,'Egen hetvattenprod'!$B$1:$AP$500,MATCH("Summa tillförd energi:",'Egen hetvattenprod'!$B$1:$AY$1,0),FALSE)</f>
        <v>2.4069999999999996</v>
      </c>
      <c r="L284" s="6">
        <f>VLOOKUP($B284,Kraftvärmeprod!$B$1:$AO$500,MATCH("Summa tillförd energi:",Kraftvärmeprod!$B$1:$AV$1,0),FALSE)</f>
        <v>0</v>
      </c>
      <c r="M284" s="33">
        <f>VLOOKUP($B284,'Allokerad kvv'!$B$1:$AO$500,MATCH("Summa allokerad tillförd energi:",'Allokerad kvv'!$B$1:$AV$1,0),FALSE)</f>
        <v>0</v>
      </c>
      <c r="N284" s="33">
        <f>VLOOKUP($B284,'Justerad allokering'!$B$1:$AO$500,MATCH("Summa justerad allokerad tillförd energi:",'Justerad allokering'!$B$1:$AV$1,0),FALSE)</f>
        <v>0</v>
      </c>
      <c r="O284" s="6">
        <f>VLOOKUP($B284,'Slutlig allokering'!$B$2:$AL$500,MATCH("Summa justerad allokerad tillförd energi:",'Slutlig allokering'!$B$2:$AS$2,0),FALSE)</f>
        <v>0</v>
      </c>
      <c r="P284" s="6">
        <f>VLOOKUP($B284,'Köpt hetvatten'!$B$1:$AP$500,MATCH("Med verkningsgrad:",'Köpt hetvatten'!$B$1:$AW$1,0),FALSE)</f>
        <v>0</v>
      </c>
      <c r="Q284" s="6">
        <f>VLOOKUP($B284,Spillvärme!$B$1:$AP$500,MATCH("Summa tillförd energi:",Spillvärme!$B$1:$AW$1,0),FALSE)</f>
        <v>0</v>
      </c>
      <c r="R284" s="6">
        <f>VLOOKUP($B284,Miljö!$B$1:$AP$500,MATCH("Summa tillförd energi:",Miljö!$B$1:$AW$1,0),FALSE)</f>
        <v>0</v>
      </c>
      <c r="S284" s="33">
        <f t="shared" si="49"/>
        <v>5.9399999999999994E-2</v>
      </c>
      <c r="T284" s="6" t="str">
        <f>VLOOKUP($B284,Miljö!$B$1:$AP$500,MATCH("Köpt prod.spec hetvatten",Miljö!$B$1:$AW$1,0),FALSE)</f>
        <v/>
      </c>
      <c r="U284" s="6">
        <f t="shared" si="50"/>
        <v>2.4069999999999996</v>
      </c>
      <c r="V284" s="6">
        <f>VLOOKUP($B284,Leveranser!$B$1:$AP$500,MATCH("Total levererad värme",Leveranser!$B$1:$AW$1,0),FALSE)</f>
        <v>1.98</v>
      </c>
      <c r="W284" s="6">
        <f>IFERROR(VLOOKUP($B284,Miljö!$B$1:$AP$500,MATCH("Såld mängd produktionsspecifik fjärrvärme (GWh)",Miljö!$B$1:$AW$1,0),FALSE)/1,0)</f>
        <v>0</v>
      </c>
      <c r="X284" s="6"/>
      <c r="Y284" s="30">
        <f t="shared" si="51"/>
        <v>0.82260074781886183</v>
      </c>
      <c r="Z284" s="6"/>
      <c r="AA284" s="30" t="str">
        <f t="shared" si="52"/>
        <v/>
      </c>
      <c r="AC284" t="s">
        <v>20</v>
      </c>
      <c r="AD284" t="s">
        <v>10</v>
      </c>
      <c r="AE284" s="25" t="str">
        <f t="shared" si="47"/>
        <v>ja</v>
      </c>
      <c r="AF284" t="s">
        <v>20</v>
      </c>
      <c r="AG284" t="s">
        <v>20</v>
      </c>
      <c r="AM284" s="6" t="str">
        <f t="shared" si="48"/>
        <v/>
      </c>
      <c r="AO284" s="6" t="str">
        <f t="shared" si="55"/>
        <v/>
      </c>
      <c r="AQ284" s="6" t="str">
        <f t="shared" si="56"/>
        <v/>
      </c>
      <c r="AR284" s="6"/>
      <c r="AW284" t="str">
        <f t="shared" si="53"/>
        <v/>
      </c>
      <c r="AY284" s="6" t="str">
        <f t="shared" si="57"/>
        <v/>
      </c>
      <c r="BB284" s="6" t="str">
        <f t="shared" si="54"/>
        <v>Ja</v>
      </c>
      <c r="BK284" t="s">
        <v>10</v>
      </c>
    </row>
    <row r="285" spans="1:63" ht="15" customHeight="1" x14ac:dyDescent="0.35">
      <c r="A285" t="s">
        <v>369</v>
      </c>
      <c r="B285" t="s">
        <v>370</v>
      </c>
      <c r="C285">
        <v>0.26602799999999999</v>
      </c>
      <c r="D285">
        <v>39.1068</v>
      </c>
      <c r="E285">
        <v>11.284800000000001</v>
      </c>
      <c r="F285">
        <v>5.15836E-2</v>
      </c>
      <c r="G285" t="s">
        <v>14</v>
      </c>
      <c r="H285" t="s">
        <v>10</v>
      </c>
      <c r="K285" s="6">
        <f>VLOOKUP($B285,'Egen hetvattenprod'!$B$1:$AP$500,MATCH("Summa tillförd energi:",'Egen hetvattenprod'!$B$1:$AY$1,0),FALSE)</f>
        <v>13.084099999999999</v>
      </c>
      <c r="L285" s="6">
        <f>VLOOKUP($B285,Kraftvärmeprod!$B$1:$AO$500,MATCH("Summa tillförd energi:",Kraftvärmeprod!$B$1:$AV$1,0),FALSE)</f>
        <v>0</v>
      </c>
      <c r="M285" s="33">
        <f>VLOOKUP($B285,'Allokerad kvv'!$B$1:$AO$500,MATCH("Summa allokerad tillförd energi:",'Allokerad kvv'!$B$1:$AV$1,0),FALSE)</f>
        <v>0</v>
      </c>
      <c r="N285" s="33">
        <f>VLOOKUP($B285,'Justerad allokering'!$B$1:$AO$500,MATCH("Summa justerad allokerad tillförd energi:",'Justerad allokering'!$B$1:$AV$1,0),FALSE)</f>
        <v>0</v>
      </c>
      <c r="O285" s="6">
        <f>VLOOKUP($B285,'Slutlig allokering'!$B$2:$AL$500,MATCH("Summa justerad allokerad tillförd energi:",'Slutlig allokering'!$B$2:$AS$2,0),FALSE)</f>
        <v>0</v>
      </c>
      <c r="P285" s="6">
        <f>VLOOKUP($B285,'Köpt hetvatten'!$B$1:$AP$500,MATCH("Med verkningsgrad:",'Köpt hetvatten'!$B$1:$AW$1,0),FALSE)</f>
        <v>0</v>
      </c>
      <c r="Q285" s="6">
        <f>VLOOKUP($B285,Spillvärme!$B$1:$AP$500,MATCH("Summa tillförd energi:",Spillvärme!$B$1:$AW$1,0),FALSE)</f>
        <v>0</v>
      </c>
      <c r="R285" s="6">
        <f>VLOOKUP($B285,Miljö!$B$1:$AP$500,MATCH("Summa tillförd energi:",Miljö!$B$1:$AW$1,0),FALSE)</f>
        <v>0.42</v>
      </c>
      <c r="S285" s="33">
        <f t="shared" si="49"/>
        <v>0</v>
      </c>
      <c r="T285" s="6" t="str">
        <f>VLOOKUP($B285,Miljö!$B$1:$AP$500,MATCH("Köpt prod.spec hetvatten",Miljö!$B$1:$AW$1,0),FALSE)</f>
        <v/>
      </c>
      <c r="U285" s="6">
        <f t="shared" si="50"/>
        <v>13.504099999999999</v>
      </c>
      <c r="V285" s="6">
        <f>VLOOKUP($B285,Leveranser!$B$1:$AP$500,MATCH("Total levererad värme",Leveranser!$B$1:$AW$1,0),FALSE)</f>
        <v>10.583</v>
      </c>
      <c r="W285" s="6">
        <f>IFERROR(VLOOKUP($B285,Miljö!$B$1:$AP$500,MATCH("Såld mängd produktionsspecifik fjärrvärme (GWh)",Miljö!$B$1:$AW$1,0),FALSE)/1,0)</f>
        <v>0</v>
      </c>
      <c r="X285" s="6"/>
      <c r="Y285" s="30">
        <f t="shared" si="51"/>
        <v>0.78368791700298435</v>
      </c>
      <c r="Z285" s="6"/>
      <c r="AA285" s="30" t="str">
        <f t="shared" si="52"/>
        <v/>
      </c>
      <c r="AC285" t="s">
        <v>20</v>
      </c>
      <c r="AD285" t="s">
        <v>10</v>
      </c>
      <c r="AE285" s="25" t="str">
        <f t="shared" si="47"/>
        <v>ja</v>
      </c>
      <c r="AF285" t="s">
        <v>20</v>
      </c>
      <c r="AG285" t="s">
        <v>20</v>
      </c>
      <c r="AM285" s="6" t="str">
        <f t="shared" si="48"/>
        <v/>
      </c>
      <c r="AO285" s="6" t="str">
        <f t="shared" si="55"/>
        <v/>
      </c>
      <c r="AQ285" s="6" t="str">
        <f t="shared" si="56"/>
        <v/>
      </c>
      <c r="AR285" s="6"/>
      <c r="AW285" t="str">
        <f t="shared" si="53"/>
        <v/>
      </c>
      <c r="AY285" s="6" t="str">
        <f t="shared" si="57"/>
        <v/>
      </c>
      <c r="BB285" s="6" t="str">
        <f t="shared" si="54"/>
        <v>Ja</v>
      </c>
      <c r="BK285" t="s">
        <v>10</v>
      </c>
    </row>
    <row r="286" spans="1:63" ht="15" customHeight="1" x14ac:dyDescent="0.35">
      <c r="A286" t="s">
        <v>371</v>
      </c>
      <c r="B286" t="s">
        <v>372</v>
      </c>
      <c r="C286">
        <v>9.5083600000000004E-2</v>
      </c>
      <c r="D286">
        <v>19.834299999999999</v>
      </c>
      <c r="E286">
        <v>8.6969399999999997</v>
      </c>
      <c r="F286">
        <v>4.0265500000000003E-2</v>
      </c>
      <c r="G286" t="s">
        <v>10</v>
      </c>
      <c r="H286" t="s">
        <v>10</v>
      </c>
      <c r="K286" s="6">
        <f>VLOOKUP($B286,'Egen hetvattenprod'!$B$1:$AP$500,MATCH("Summa tillförd energi:",'Egen hetvattenprod'!$B$1:$AY$1,0),FALSE)</f>
        <v>44.42</v>
      </c>
      <c r="L286" s="6">
        <f>VLOOKUP($B286,Kraftvärmeprod!$B$1:$AO$500,MATCH("Summa tillförd energi:",Kraftvärmeprod!$B$1:$AV$1,0),FALSE)</f>
        <v>0</v>
      </c>
      <c r="M286" s="33">
        <f>VLOOKUP($B286,'Allokerad kvv'!$B$1:$AO$500,MATCH("Summa allokerad tillförd energi:",'Allokerad kvv'!$B$1:$AV$1,0),FALSE)</f>
        <v>0</v>
      </c>
      <c r="N286" s="33">
        <f>VLOOKUP($B286,'Justerad allokering'!$B$1:$AO$500,MATCH("Summa justerad allokerad tillförd energi:",'Justerad allokering'!$B$1:$AV$1,0),FALSE)</f>
        <v>0</v>
      </c>
      <c r="O286" s="6">
        <f>VLOOKUP($B286,'Slutlig allokering'!$B$2:$AL$500,MATCH("Summa justerad allokerad tillförd energi:",'Slutlig allokering'!$B$2:$AS$2,0),FALSE)</f>
        <v>0</v>
      </c>
      <c r="P286" s="6">
        <f>VLOOKUP($B286,'Köpt hetvatten'!$B$1:$AP$500,MATCH("Med verkningsgrad:",'Köpt hetvatten'!$B$1:$AW$1,0),FALSE)</f>
        <v>0</v>
      </c>
      <c r="Q286" s="6">
        <f>VLOOKUP($B286,Spillvärme!$B$1:$AP$500,MATCH("Summa tillförd energi:",Spillvärme!$B$1:$AW$1,0),FALSE)</f>
        <v>0</v>
      </c>
      <c r="R286" s="6">
        <f>VLOOKUP($B286,Miljö!$B$1:$AP$500,MATCH("Summa tillförd energi:",Miljö!$B$1:$AW$1,0),FALSE)</f>
        <v>0.78</v>
      </c>
      <c r="S286" s="33">
        <f t="shared" si="49"/>
        <v>0</v>
      </c>
      <c r="T286" s="6" t="str">
        <f>VLOOKUP($B286,Miljö!$B$1:$AP$500,MATCH("Köpt prod.spec hetvatten",Miljö!$B$1:$AW$1,0),FALSE)</f>
        <v/>
      </c>
      <c r="U286" s="6">
        <f t="shared" si="50"/>
        <v>45.2</v>
      </c>
      <c r="V286" s="6">
        <f>VLOOKUP($B286,Leveranser!$B$1:$AP$500,MATCH("Total levererad värme",Leveranser!$B$1:$AW$1,0),FALSE)</f>
        <v>40.314</v>
      </c>
      <c r="W286" s="6">
        <f>IFERROR(VLOOKUP($B286,Miljö!$B$1:$AP$500,MATCH("Såld mängd produktionsspecifik fjärrvärme (GWh)",Miljö!$B$1:$AW$1,0),FALSE)/1,0)</f>
        <v>0</v>
      </c>
      <c r="X286" s="6"/>
      <c r="Y286" s="30">
        <f t="shared" si="51"/>
        <v>0.89190265486725662</v>
      </c>
      <c r="Z286" s="6"/>
      <c r="AA286" s="30" t="str">
        <f t="shared" si="52"/>
        <v/>
      </c>
      <c r="AC286" t="s">
        <v>10</v>
      </c>
      <c r="AD286" t="s">
        <v>20</v>
      </c>
      <c r="AE286" s="25" t="str">
        <f t="shared" si="47"/>
        <v>ja</v>
      </c>
      <c r="AF286" t="s">
        <v>20</v>
      </c>
      <c r="AG286" t="s">
        <v>20</v>
      </c>
      <c r="AM286" s="6" t="str">
        <f t="shared" si="48"/>
        <v/>
      </c>
      <c r="AO286" s="6" t="str">
        <f t="shared" si="55"/>
        <v/>
      </c>
      <c r="AQ286" s="6" t="str">
        <f t="shared" si="56"/>
        <v/>
      </c>
      <c r="AR286" s="6"/>
      <c r="AW286" t="str">
        <f t="shared" si="53"/>
        <v/>
      </c>
      <c r="AY286" s="6" t="str">
        <f t="shared" si="57"/>
        <v/>
      </c>
      <c r="BB286" s="6" t="str">
        <f t="shared" si="54"/>
        <v>Ja</v>
      </c>
      <c r="BK286" t="s">
        <v>10</v>
      </c>
    </row>
    <row r="287" spans="1:63" ht="15" customHeight="1" x14ac:dyDescent="0.35">
      <c r="A287" t="s">
        <v>371</v>
      </c>
      <c r="B287" t="s">
        <v>373</v>
      </c>
      <c r="C287">
        <v>0.121443</v>
      </c>
      <c r="D287">
        <v>25.800799999999999</v>
      </c>
      <c r="E287">
        <v>7.5855699999999997</v>
      </c>
      <c r="F287">
        <v>4.0771799999999997E-2</v>
      </c>
      <c r="G287" t="s">
        <v>14</v>
      </c>
      <c r="H287" t="s">
        <v>10</v>
      </c>
      <c r="K287" s="6">
        <f>VLOOKUP($B287,'Egen hetvattenprod'!$B$1:$AP$500,MATCH("Summa tillförd energi:",'Egen hetvattenprod'!$B$1:$AY$1,0),FALSE)</f>
        <v>58.6</v>
      </c>
      <c r="L287" s="6">
        <f>VLOOKUP($B287,Kraftvärmeprod!$B$1:$AO$500,MATCH("Summa tillförd energi:",Kraftvärmeprod!$B$1:$AV$1,0),FALSE)</f>
        <v>0</v>
      </c>
      <c r="M287" s="33">
        <f>VLOOKUP($B287,'Allokerad kvv'!$B$1:$AO$500,MATCH("Summa allokerad tillförd energi:",'Allokerad kvv'!$B$1:$AV$1,0),FALSE)</f>
        <v>0</v>
      </c>
      <c r="N287" s="33">
        <f>VLOOKUP($B287,'Justerad allokering'!$B$1:$AO$500,MATCH("Summa justerad allokerad tillförd energi:",'Justerad allokering'!$B$1:$AV$1,0),FALSE)</f>
        <v>0</v>
      </c>
      <c r="O287" s="6">
        <f>VLOOKUP($B287,'Slutlig allokering'!$B$2:$AL$500,MATCH("Summa justerad allokerad tillförd energi:",'Slutlig allokering'!$B$2:$AS$2,0),FALSE)</f>
        <v>0</v>
      </c>
      <c r="P287" s="6">
        <f>VLOOKUP($B287,'Köpt hetvatten'!$B$1:$AP$500,MATCH("Med verkningsgrad:",'Köpt hetvatten'!$B$1:$AW$1,0),FALSE)</f>
        <v>0</v>
      </c>
      <c r="Q287" s="6">
        <f>VLOOKUP($B287,Spillvärme!$B$1:$AP$500,MATCH("Summa tillförd energi:",Spillvärme!$B$1:$AW$1,0),FALSE)</f>
        <v>0</v>
      </c>
      <c r="R287" s="6">
        <f>VLOOKUP($B287,Miljö!$B$1:$AP$500,MATCH("Summa tillförd energi:",Miljö!$B$1:$AW$1,0),FALSE)</f>
        <v>1</v>
      </c>
      <c r="S287" s="33">
        <f t="shared" si="49"/>
        <v>0</v>
      </c>
      <c r="T287" s="6" t="str">
        <f>VLOOKUP($B287,Miljö!$B$1:$AP$500,MATCH("Köpt prod.spec hetvatten",Miljö!$B$1:$AW$1,0),FALSE)</f>
        <v/>
      </c>
      <c r="U287" s="6">
        <f t="shared" si="50"/>
        <v>59.6</v>
      </c>
      <c r="V287" s="6">
        <f>VLOOKUP($B287,Leveranser!$B$1:$AP$500,MATCH("Total levererad värme",Leveranser!$B$1:$AW$1,0),FALSE)</f>
        <v>48.5</v>
      </c>
      <c r="W287" s="6">
        <f>IFERROR(VLOOKUP($B287,Miljö!$B$1:$AP$500,MATCH("Såld mängd produktionsspecifik fjärrvärme (GWh)",Miljö!$B$1:$AW$1,0),FALSE)/1,0)</f>
        <v>0</v>
      </c>
      <c r="X287" s="6"/>
      <c r="Y287" s="30">
        <f t="shared" si="51"/>
        <v>0.81375838926174493</v>
      </c>
      <c r="Z287" s="6"/>
      <c r="AA287" s="30" t="str">
        <f t="shared" si="52"/>
        <v/>
      </c>
      <c r="AC287" t="s">
        <v>20</v>
      </c>
      <c r="AD287" t="s">
        <v>10</v>
      </c>
      <c r="AE287" s="25" t="str">
        <f t="shared" si="47"/>
        <v>ja</v>
      </c>
      <c r="AF287" t="s">
        <v>20</v>
      </c>
      <c r="AG287" t="s">
        <v>20</v>
      </c>
      <c r="AM287" s="6" t="str">
        <f t="shared" si="48"/>
        <v/>
      </c>
      <c r="AO287" s="6" t="str">
        <f t="shared" si="55"/>
        <v/>
      </c>
      <c r="AQ287" s="6" t="str">
        <f t="shared" si="56"/>
        <v/>
      </c>
      <c r="AR287" s="6"/>
      <c r="AW287" t="str">
        <f t="shared" si="53"/>
        <v/>
      </c>
      <c r="AY287" s="6" t="str">
        <f t="shared" si="57"/>
        <v/>
      </c>
      <c r="BB287" s="6" t="str">
        <f t="shared" si="54"/>
        <v>Ja</v>
      </c>
      <c r="BK287" t="s">
        <v>10</v>
      </c>
    </row>
    <row r="288" spans="1:63" ht="15" customHeight="1" x14ac:dyDescent="0.35">
      <c r="A288" t="s">
        <v>371</v>
      </c>
      <c r="B288" t="s">
        <v>374</v>
      </c>
      <c r="C288">
        <v>9.6428600000000003E-2</v>
      </c>
      <c r="D288">
        <v>25.398399999999999</v>
      </c>
      <c r="E288">
        <v>9.3467000000000002</v>
      </c>
      <c r="F288">
        <v>4.1493799999999997E-2</v>
      </c>
      <c r="G288" t="s">
        <v>14</v>
      </c>
      <c r="H288" t="s">
        <v>10</v>
      </c>
      <c r="K288" s="6">
        <f>VLOOKUP($B288,'Egen hetvattenprod'!$B$1:$AP$500,MATCH("Summa tillförd energi:",'Egen hetvattenprod'!$B$1:$AY$1,0),FALSE)</f>
        <v>23.6</v>
      </c>
      <c r="L288" s="6">
        <f>VLOOKUP($B288,Kraftvärmeprod!$B$1:$AO$500,MATCH("Summa tillförd energi:",Kraftvärmeprod!$B$1:$AV$1,0),FALSE)</f>
        <v>0</v>
      </c>
      <c r="M288" s="33">
        <f>VLOOKUP($B288,'Allokerad kvv'!$B$1:$AO$500,MATCH("Summa allokerad tillförd energi:",'Allokerad kvv'!$B$1:$AV$1,0),FALSE)</f>
        <v>0</v>
      </c>
      <c r="N288" s="33">
        <f>VLOOKUP($B288,'Justerad allokering'!$B$1:$AO$500,MATCH("Summa justerad allokerad tillförd energi:",'Justerad allokering'!$B$1:$AV$1,0),FALSE)</f>
        <v>0</v>
      </c>
      <c r="O288" s="6">
        <f>VLOOKUP($B288,'Slutlig allokering'!$B$2:$AL$500,MATCH("Summa justerad allokerad tillförd energi:",'Slutlig allokering'!$B$2:$AS$2,0),FALSE)</f>
        <v>0</v>
      </c>
      <c r="P288" s="6">
        <f>VLOOKUP($B288,'Köpt hetvatten'!$B$1:$AP$500,MATCH("Med verkningsgrad:",'Köpt hetvatten'!$B$1:$AW$1,0),FALSE)</f>
        <v>0</v>
      </c>
      <c r="Q288" s="6">
        <f>VLOOKUP($B288,Spillvärme!$B$1:$AP$500,MATCH("Summa tillförd energi:",Spillvärme!$B$1:$AW$1,0),FALSE)</f>
        <v>0</v>
      </c>
      <c r="R288" s="6">
        <f>VLOOKUP($B288,Miljö!$B$1:$AP$500,MATCH("Summa tillförd energi:",Miljö!$B$1:$AW$1,0),FALSE)</f>
        <v>0.5</v>
      </c>
      <c r="S288" s="33">
        <f t="shared" si="49"/>
        <v>0</v>
      </c>
      <c r="T288" s="6" t="str">
        <f>VLOOKUP($B288,Miljö!$B$1:$AP$500,MATCH("Köpt prod.spec hetvatten",Miljö!$B$1:$AW$1,0),FALSE)</f>
        <v/>
      </c>
      <c r="U288" s="6">
        <f t="shared" si="50"/>
        <v>24.1</v>
      </c>
      <c r="V288" s="6">
        <f>VLOOKUP($B288,Leveranser!$B$1:$AP$500,MATCH("Total levererad värme",Leveranser!$B$1:$AW$1,0),FALSE)</f>
        <v>18.2</v>
      </c>
      <c r="W288" s="6">
        <f>IFERROR(VLOOKUP($B288,Miljö!$B$1:$AP$500,MATCH("Såld mängd produktionsspecifik fjärrvärme (GWh)",Miljö!$B$1:$AW$1,0),FALSE)/1,0)</f>
        <v>0</v>
      </c>
      <c r="X288" s="6"/>
      <c r="Y288" s="30">
        <f t="shared" si="51"/>
        <v>0.75518672199170112</v>
      </c>
      <c r="Z288" s="6"/>
      <c r="AA288" s="30" t="str">
        <f t="shared" si="52"/>
        <v/>
      </c>
      <c r="AC288" t="s">
        <v>10</v>
      </c>
      <c r="AD288" t="s">
        <v>20</v>
      </c>
      <c r="AE288" s="25" t="str">
        <f t="shared" si="47"/>
        <v>ja</v>
      </c>
      <c r="AF288" t="s">
        <v>20</v>
      </c>
      <c r="AG288" t="s">
        <v>20</v>
      </c>
      <c r="AM288" s="6" t="str">
        <f t="shared" si="48"/>
        <v/>
      </c>
      <c r="AO288" s="6" t="str">
        <f t="shared" si="55"/>
        <v/>
      </c>
      <c r="AQ288" s="6" t="str">
        <f t="shared" si="56"/>
        <v/>
      </c>
      <c r="AR288" s="6"/>
      <c r="AW288" t="str">
        <f t="shared" si="53"/>
        <v/>
      </c>
      <c r="AY288" s="6" t="str">
        <f t="shared" si="57"/>
        <v/>
      </c>
      <c r="BB288" s="6" t="str">
        <f t="shared" si="54"/>
        <v>Ja</v>
      </c>
      <c r="BK288" t="s">
        <v>10</v>
      </c>
    </row>
    <row r="289" spans="1:63" ht="15" customHeight="1" x14ac:dyDescent="0.35">
      <c r="A289" t="s">
        <v>371</v>
      </c>
      <c r="B289" t="s">
        <v>375</v>
      </c>
      <c r="C289">
        <v>0.11827600000000001</v>
      </c>
      <c r="D289">
        <v>24.775500000000001</v>
      </c>
      <c r="E289">
        <v>9.8429699999999993</v>
      </c>
      <c r="F289">
        <v>1.9418100000000001E-2</v>
      </c>
      <c r="G289" t="s">
        <v>14</v>
      </c>
      <c r="H289" t="s">
        <v>14</v>
      </c>
      <c r="K289" s="6">
        <f>VLOOKUP($B289,'Egen hetvattenprod'!$B$1:$AP$500,MATCH("Summa tillförd energi:",'Egen hetvattenprod'!$B$1:$AY$1,0),FALSE)</f>
        <v>45.7</v>
      </c>
      <c r="L289" s="6">
        <f>VLOOKUP($B289,Kraftvärmeprod!$B$1:$AO$500,MATCH("Summa tillförd energi:",Kraftvärmeprod!$B$1:$AV$1,0),FALSE)</f>
        <v>0</v>
      </c>
      <c r="M289" s="33">
        <f>VLOOKUP($B289,'Allokerad kvv'!$B$1:$AO$500,MATCH("Summa allokerad tillförd energi:",'Allokerad kvv'!$B$1:$AV$1,0),FALSE)</f>
        <v>0</v>
      </c>
      <c r="N289" s="33">
        <f>VLOOKUP($B289,'Justerad allokering'!$B$1:$AO$500,MATCH("Summa justerad allokerad tillförd energi:",'Justerad allokering'!$B$1:$AV$1,0),FALSE)</f>
        <v>0</v>
      </c>
      <c r="O289" s="6">
        <f>VLOOKUP($B289,'Slutlig allokering'!$B$2:$AL$500,MATCH("Summa justerad allokerad tillförd energi:",'Slutlig allokering'!$B$2:$AS$2,0),FALSE)</f>
        <v>0</v>
      </c>
      <c r="P289" s="6">
        <f>VLOOKUP($B289,'Köpt hetvatten'!$B$1:$AP$500,MATCH("Med verkningsgrad:",'Köpt hetvatten'!$B$1:$AW$1,0),FALSE)</f>
        <v>0</v>
      </c>
      <c r="Q289" s="6">
        <f>VLOOKUP($B289,Spillvärme!$B$1:$AP$500,MATCH("Summa tillförd energi:",Spillvärme!$B$1:$AW$1,0),FALSE)</f>
        <v>0</v>
      </c>
      <c r="R289" s="6">
        <f>VLOOKUP($B289,Miljö!$B$1:$AP$500,MATCH("Summa tillförd energi:",Miljö!$B$1:$AW$1,0),FALSE)</f>
        <v>0.7</v>
      </c>
      <c r="S289" s="33">
        <f t="shared" si="49"/>
        <v>0</v>
      </c>
      <c r="T289" s="6" t="str">
        <f>VLOOKUP($B289,Miljö!$B$1:$AP$500,MATCH("Köpt prod.spec hetvatten",Miljö!$B$1:$AW$1,0),FALSE)</f>
        <v/>
      </c>
      <c r="U289" s="6">
        <f t="shared" si="50"/>
        <v>46.400000000000006</v>
      </c>
      <c r="V289" s="6">
        <f>VLOOKUP($B289,Leveranser!$B$1:$AP$500,MATCH("Total levererad värme",Leveranser!$B$1:$AW$1,0),FALSE)</f>
        <v>29</v>
      </c>
      <c r="W289" s="6">
        <f>IFERROR(VLOOKUP($B289,Miljö!$B$1:$AP$500,MATCH("Såld mängd produktionsspecifik fjärrvärme (GWh)",Miljö!$B$1:$AW$1,0),FALSE)/1,0)</f>
        <v>0</v>
      </c>
      <c r="X289" s="6"/>
      <c r="Y289" s="30">
        <f t="shared" si="51"/>
        <v>0.62499999999999989</v>
      </c>
      <c r="Z289" s="6"/>
      <c r="AA289" s="30" t="str">
        <f t="shared" si="52"/>
        <v/>
      </c>
      <c r="AC289" t="s">
        <v>20</v>
      </c>
      <c r="AD289" t="s">
        <v>20</v>
      </c>
      <c r="AE289" s="25" t="str">
        <f t="shared" si="47"/>
        <v/>
      </c>
      <c r="AF289" t="s">
        <v>20</v>
      </c>
      <c r="AG289" t="s">
        <v>20</v>
      </c>
      <c r="AM289" s="6" t="str">
        <f t="shared" si="48"/>
        <v>ja</v>
      </c>
      <c r="AO289" s="6" t="str">
        <f t="shared" si="55"/>
        <v>ja</v>
      </c>
      <c r="AQ289" s="6" t="str">
        <f t="shared" si="56"/>
        <v/>
      </c>
      <c r="AR289" s="6"/>
      <c r="AW289" t="str">
        <f t="shared" si="53"/>
        <v>nej</v>
      </c>
      <c r="AY289" s="6" t="str">
        <f t="shared" si="57"/>
        <v>ja</v>
      </c>
      <c r="BB289" s="6" t="str">
        <f t="shared" si="54"/>
        <v>Ja</v>
      </c>
      <c r="BG289" t="s">
        <v>10</v>
      </c>
      <c r="BK289" t="s">
        <v>10</v>
      </c>
    </row>
    <row r="290" spans="1:63" ht="15" customHeight="1" x14ac:dyDescent="0.35">
      <c r="A290" t="s">
        <v>371</v>
      </c>
      <c r="B290" t="s">
        <v>376</v>
      </c>
      <c r="C290">
        <v>0.11233899999999999</v>
      </c>
      <c r="D290">
        <v>20.9575</v>
      </c>
      <c r="E290">
        <v>8.1500400000000006</v>
      </c>
      <c r="F290">
        <v>1.2944600000000001E-2</v>
      </c>
      <c r="G290" t="s">
        <v>14</v>
      </c>
      <c r="H290" t="s">
        <v>14</v>
      </c>
      <c r="K290" s="6">
        <f>VLOOKUP($B290,'Egen hetvattenprod'!$B$1:$AP$500,MATCH("Summa tillförd energi:",'Egen hetvattenprod'!$B$1:$AY$1,0),FALSE)</f>
        <v>33.5</v>
      </c>
      <c r="L290" s="6">
        <f>VLOOKUP($B290,Kraftvärmeprod!$B$1:$AO$500,MATCH("Summa tillförd energi:",Kraftvärmeprod!$B$1:$AV$1,0),FALSE)</f>
        <v>0</v>
      </c>
      <c r="M290" s="33">
        <f>VLOOKUP($B290,'Allokerad kvv'!$B$1:$AO$500,MATCH("Summa allokerad tillförd energi:",'Allokerad kvv'!$B$1:$AV$1,0),FALSE)</f>
        <v>0</v>
      </c>
      <c r="N290" s="33">
        <f>VLOOKUP($B290,'Justerad allokering'!$B$1:$AO$500,MATCH("Summa justerad allokerad tillförd energi:",'Justerad allokering'!$B$1:$AV$1,0),FALSE)</f>
        <v>0</v>
      </c>
      <c r="O290" s="6">
        <f>VLOOKUP($B290,'Slutlig allokering'!$B$2:$AL$500,MATCH("Summa justerad allokerad tillförd energi:",'Slutlig allokering'!$B$2:$AS$2,0),FALSE)</f>
        <v>0</v>
      </c>
      <c r="P290" s="6">
        <f>VLOOKUP($B290,'Köpt hetvatten'!$B$1:$AP$500,MATCH("Med verkningsgrad:",'Köpt hetvatten'!$B$1:$AW$1,0),FALSE)</f>
        <v>0</v>
      </c>
      <c r="Q290" s="6">
        <f>VLOOKUP($B290,Spillvärme!$B$1:$AP$500,MATCH("Summa tillförd energi:",Spillvärme!$B$1:$AW$1,0),FALSE)</f>
        <v>0</v>
      </c>
      <c r="R290" s="6">
        <f>VLOOKUP($B290,Miljö!$B$1:$AP$500,MATCH("Summa tillförd energi:",Miljö!$B$1:$AW$1,0),FALSE)</f>
        <v>0.8</v>
      </c>
      <c r="S290" s="33">
        <f t="shared" si="49"/>
        <v>0</v>
      </c>
      <c r="T290" s="6" t="str">
        <f>VLOOKUP($B290,Miljö!$B$1:$AP$500,MATCH("Köpt prod.spec hetvatten",Miljö!$B$1:$AW$1,0),FALSE)</f>
        <v/>
      </c>
      <c r="U290" s="6">
        <f t="shared" si="50"/>
        <v>34.299999999999997</v>
      </c>
      <c r="V290" s="6">
        <f>VLOOKUP($B290,Leveranser!$B$1:$AP$500,MATCH("Total levererad värme",Leveranser!$B$1:$AW$1,0),FALSE)</f>
        <v>24.8</v>
      </c>
      <c r="W290" s="6">
        <f>IFERROR(VLOOKUP($B290,Miljö!$B$1:$AP$500,MATCH("Såld mängd produktionsspecifik fjärrvärme (GWh)",Miljö!$B$1:$AW$1,0),FALSE)/1,0)</f>
        <v>0</v>
      </c>
      <c r="X290" s="6"/>
      <c r="Y290" s="30">
        <f t="shared" si="51"/>
        <v>0.72303206997084557</v>
      </c>
      <c r="Z290" s="6"/>
      <c r="AA290" s="30" t="str">
        <f t="shared" si="52"/>
        <v/>
      </c>
      <c r="AC290" t="s">
        <v>20</v>
      </c>
      <c r="AD290" t="s">
        <v>20</v>
      </c>
      <c r="AE290" s="25" t="str">
        <f t="shared" si="47"/>
        <v/>
      </c>
      <c r="AF290" t="s">
        <v>20</v>
      </c>
      <c r="AG290" t="s">
        <v>20</v>
      </c>
      <c r="AM290" s="6" t="str">
        <f t="shared" si="48"/>
        <v>ja</v>
      </c>
      <c r="AO290" s="6" t="str">
        <f t="shared" si="55"/>
        <v>ja</v>
      </c>
      <c r="AQ290" s="6" t="str">
        <f t="shared" si="56"/>
        <v/>
      </c>
      <c r="AR290" s="6"/>
      <c r="AW290" t="str">
        <f t="shared" si="53"/>
        <v>nej</v>
      </c>
      <c r="AY290" s="6" t="str">
        <f t="shared" si="57"/>
        <v>ja</v>
      </c>
      <c r="BB290" s="6" t="str">
        <f t="shared" si="54"/>
        <v>Ja</v>
      </c>
      <c r="BG290" t="s">
        <v>10</v>
      </c>
      <c r="BK290" t="s">
        <v>10</v>
      </c>
    </row>
    <row r="291" spans="1:63" ht="15" customHeight="1" x14ac:dyDescent="0.35">
      <c r="A291" t="s">
        <v>371</v>
      </c>
      <c r="B291" t="s">
        <v>377</v>
      </c>
      <c r="C291">
        <v>0</v>
      </c>
      <c r="D291">
        <v>0</v>
      </c>
      <c r="E291">
        <v>0</v>
      </c>
      <c r="F291">
        <v>0</v>
      </c>
      <c r="G291" t="s">
        <v>14</v>
      </c>
      <c r="H291" t="s">
        <v>14</v>
      </c>
      <c r="K291" s="6">
        <f>VLOOKUP($B291,'Egen hetvattenprod'!$B$1:$AP$500,MATCH("Summa tillförd energi:",'Egen hetvattenprod'!$B$1:$AY$1,0),FALSE)</f>
        <v>0</v>
      </c>
      <c r="L291" s="6">
        <f>VLOOKUP($B291,Kraftvärmeprod!$B$1:$AO$500,MATCH("Summa tillförd energi:",Kraftvärmeprod!$B$1:$AV$1,0),FALSE)</f>
        <v>0</v>
      </c>
      <c r="M291" s="33">
        <f>VLOOKUP($B291,'Allokerad kvv'!$B$1:$AO$500,MATCH("Summa allokerad tillförd energi:",'Allokerad kvv'!$B$1:$AV$1,0),FALSE)</f>
        <v>0</v>
      </c>
      <c r="N291" s="33">
        <f>VLOOKUP($B291,'Justerad allokering'!$B$1:$AO$500,MATCH("Summa justerad allokerad tillförd energi:",'Justerad allokering'!$B$1:$AV$1,0),FALSE)</f>
        <v>0</v>
      </c>
      <c r="O291" s="6">
        <f>VLOOKUP($B291,'Slutlig allokering'!$B$2:$AL$500,MATCH("Summa justerad allokerad tillförd energi:",'Slutlig allokering'!$B$2:$AS$2,0),FALSE)</f>
        <v>0</v>
      </c>
      <c r="P291" s="6">
        <f>VLOOKUP($B291,'Köpt hetvatten'!$B$1:$AP$500,MATCH("Med verkningsgrad:",'Köpt hetvatten'!$B$1:$AW$1,0),FALSE)</f>
        <v>0</v>
      </c>
      <c r="Q291" s="6">
        <f>VLOOKUP($B291,Spillvärme!$B$1:$AP$500,MATCH("Summa tillförd energi:",Spillvärme!$B$1:$AW$1,0),FALSE)</f>
        <v>0</v>
      </c>
      <c r="R291" s="6">
        <f>VLOOKUP($B291,Miljö!$B$1:$AP$500,MATCH("Summa tillförd energi:",Miljö!$B$1:$AW$1,0),FALSE)</f>
        <v>0</v>
      </c>
      <c r="S291" s="33">
        <f t="shared" si="49"/>
        <v>0</v>
      </c>
      <c r="T291" s="6" t="str">
        <f>VLOOKUP($B291,Miljö!$B$1:$AP$500,MATCH("Köpt prod.spec hetvatten",Miljö!$B$1:$AW$1,0),FALSE)</f>
        <v/>
      </c>
      <c r="U291" s="6">
        <f t="shared" si="50"/>
        <v>0</v>
      </c>
      <c r="V291" s="6">
        <f>VLOOKUP($B291,Leveranser!$B$1:$AP$500,MATCH("Total levererad värme",Leveranser!$B$1:$AW$1,0),FALSE)</f>
        <v>0</v>
      </c>
      <c r="W291" s="6">
        <f>IFERROR(VLOOKUP($B291,Miljö!$B$1:$AP$500,MATCH("Såld mängd produktionsspecifik fjärrvärme (GWh)",Miljö!$B$1:$AW$1,0),FALSE)/1,0)</f>
        <v>0</v>
      </c>
      <c r="X291" s="6"/>
      <c r="Y291" s="30" t="str">
        <f t="shared" si="51"/>
        <v/>
      </c>
      <c r="Z291" s="6"/>
      <c r="AA291" s="30" t="str">
        <f t="shared" si="52"/>
        <v/>
      </c>
      <c r="AC291" t="s">
        <v>20</v>
      </c>
      <c r="AD291" t="s">
        <v>20</v>
      </c>
      <c r="AE291" s="25" t="str">
        <f t="shared" si="47"/>
        <v/>
      </c>
      <c r="AF291" t="s">
        <v>20</v>
      </c>
      <c r="AG291" t="s">
        <v>20</v>
      </c>
      <c r="AM291" s="6" t="str">
        <f t="shared" si="48"/>
        <v>nej</v>
      </c>
      <c r="AO291" s="6" t="str">
        <f t="shared" si="55"/>
        <v>nej</v>
      </c>
      <c r="AQ291" s="6" t="str">
        <f t="shared" si="56"/>
        <v/>
      </c>
      <c r="AR291" s="6"/>
      <c r="AW291" t="str">
        <f t="shared" si="53"/>
        <v>nej</v>
      </c>
      <c r="AY291" s="6" t="str">
        <f t="shared" si="57"/>
        <v>nej</v>
      </c>
      <c r="BB291" s="6" t="str">
        <f t="shared" si="54"/>
        <v>Nej</v>
      </c>
      <c r="BK291" t="s">
        <v>14</v>
      </c>
    </row>
    <row r="292" spans="1:63" ht="15" customHeight="1" x14ac:dyDescent="0.35">
      <c r="A292" t="s">
        <v>371</v>
      </c>
      <c r="B292" t="s">
        <v>378</v>
      </c>
      <c r="C292">
        <v>0.103035</v>
      </c>
      <c r="D292">
        <v>21.389500000000002</v>
      </c>
      <c r="E292">
        <v>8.2796099999999999</v>
      </c>
      <c r="F292">
        <v>2.2046099999999999E-2</v>
      </c>
      <c r="G292" t="s">
        <v>14</v>
      </c>
      <c r="H292" t="s">
        <v>14</v>
      </c>
      <c r="K292" s="6">
        <f>VLOOKUP($B292,'Egen hetvattenprod'!$B$1:$AP$500,MATCH("Summa tillförd energi:",'Egen hetvattenprod'!$B$1:$AY$1,0),FALSE)</f>
        <v>34.200000000000003</v>
      </c>
      <c r="L292" s="6">
        <f>VLOOKUP($B292,Kraftvärmeprod!$B$1:$AO$500,MATCH("Summa tillförd energi:",Kraftvärmeprod!$B$1:$AV$1,0),FALSE)</f>
        <v>0</v>
      </c>
      <c r="M292" s="33">
        <f>VLOOKUP($B292,'Allokerad kvv'!$B$1:$AO$500,MATCH("Summa allokerad tillförd energi:",'Allokerad kvv'!$B$1:$AV$1,0),FALSE)</f>
        <v>0</v>
      </c>
      <c r="N292" s="33">
        <f>VLOOKUP($B292,'Justerad allokering'!$B$1:$AO$500,MATCH("Summa justerad allokerad tillförd energi:",'Justerad allokering'!$B$1:$AV$1,0),FALSE)</f>
        <v>0</v>
      </c>
      <c r="O292" s="6">
        <f>VLOOKUP($B292,'Slutlig allokering'!$B$2:$AL$500,MATCH("Summa justerad allokerad tillförd energi:",'Slutlig allokering'!$B$2:$AS$2,0),FALSE)</f>
        <v>0</v>
      </c>
      <c r="P292" s="6">
        <f>VLOOKUP($B292,'Köpt hetvatten'!$B$1:$AP$500,MATCH("Med verkningsgrad:",'Köpt hetvatten'!$B$1:$AW$1,0),FALSE)</f>
        <v>0</v>
      </c>
      <c r="Q292" s="6">
        <f>VLOOKUP($B292,Spillvärme!$B$1:$AP$500,MATCH("Summa tillförd energi:",Spillvärme!$B$1:$AW$1,0),FALSE)</f>
        <v>0</v>
      </c>
      <c r="R292" s="6">
        <f>VLOOKUP($B292,Miljö!$B$1:$AP$500,MATCH("Summa tillförd energi:",Miljö!$B$1:$AW$1,0),FALSE)</f>
        <v>0.5</v>
      </c>
      <c r="S292" s="33">
        <f t="shared" si="49"/>
        <v>0</v>
      </c>
      <c r="T292" s="6" t="str">
        <f>VLOOKUP($B292,Miljö!$B$1:$AP$500,MATCH("Köpt prod.spec hetvatten",Miljö!$B$1:$AW$1,0),FALSE)</f>
        <v/>
      </c>
      <c r="U292" s="6">
        <f t="shared" si="50"/>
        <v>34.700000000000003</v>
      </c>
      <c r="V292" s="6">
        <f>VLOOKUP($B292,Leveranser!$B$1:$AP$500,MATCH("Total levererad värme",Leveranser!$B$1:$AW$1,0),FALSE)</f>
        <v>25.7</v>
      </c>
      <c r="W292" s="6">
        <f>IFERROR(VLOOKUP($B292,Miljö!$B$1:$AP$500,MATCH("Såld mängd produktionsspecifik fjärrvärme (GWh)",Miljö!$B$1:$AW$1,0),FALSE)/1,0)</f>
        <v>0</v>
      </c>
      <c r="X292" s="6"/>
      <c r="Y292" s="30">
        <f t="shared" si="51"/>
        <v>0.74063400576368865</v>
      </c>
      <c r="Z292" s="6"/>
      <c r="AA292" s="30" t="str">
        <f t="shared" si="52"/>
        <v/>
      </c>
      <c r="AC292" t="s">
        <v>20</v>
      </c>
      <c r="AD292" t="s">
        <v>20</v>
      </c>
      <c r="AE292" s="25" t="str">
        <f t="shared" si="47"/>
        <v/>
      </c>
      <c r="AF292" t="s">
        <v>20</v>
      </c>
      <c r="AG292" t="s">
        <v>20</v>
      </c>
      <c r="AM292" s="6" t="str">
        <f t="shared" si="48"/>
        <v>ja</v>
      </c>
      <c r="AO292" s="6" t="str">
        <f t="shared" si="55"/>
        <v>ja</v>
      </c>
      <c r="AQ292" s="6" t="str">
        <f t="shared" si="56"/>
        <v/>
      </c>
      <c r="AR292" s="6"/>
      <c r="AW292" t="str">
        <f t="shared" si="53"/>
        <v>nej</v>
      </c>
      <c r="AY292" s="6" t="str">
        <f t="shared" si="57"/>
        <v>ja</v>
      </c>
      <c r="BB292" s="6" t="str">
        <f t="shared" si="54"/>
        <v>Ja</v>
      </c>
      <c r="BG292" t="s">
        <v>10</v>
      </c>
      <c r="BK292" t="s">
        <v>10</v>
      </c>
    </row>
    <row r="293" spans="1:63" ht="15" customHeight="1" x14ac:dyDescent="0.35">
      <c r="A293" t="s">
        <v>371</v>
      </c>
      <c r="B293" t="s">
        <v>379</v>
      </c>
      <c r="C293">
        <v>0.51488500000000004</v>
      </c>
      <c r="D293">
        <v>100.506</v>
      </c>
      <c r="E293">
        <v>22.679600000000001</v>
      </c>
      <c r="F293">
        <v>0.22392699999999999</v>
      </c>
      <c r="G293" t="s">
        <v>10</v>
      </c>
      <c r="H293" t="s">
        <v>10</v>
      </c>
      <c r="K293" s="6">
        <f>VLOOKUP($B293,'Egen hetvattenprod'!$B$1:$AP$500,MATCH("Summa tillförd energi:",'Egen hetvattenprod'!$B$1:$AY$1,0),FALSE)</f>
        <v>26.407</v>
      </c>
      <c r="L293" s="6">
        <f>VLOOKUP($B293,Kraftvärmeprod!$B$1:$AO$500,MATCH("Summa tillförd energi:",Kraftvärmeprod!$B$1:$AV$1,0),FALSE)</f>
        <v>0</v>
      </c>
      <c r="M293" s="33">
        <f>VLOOKUP($B293,'Allokerad kvv'!$B$1:$AO$500,MATCH("Summa allokerad tillförd energi:",'Allokerad kvv'!$B$1:$AV$1,0),FALSE)</f>
        <v>0</v>
      </c>
      <c r="N293" s="33">
        <f>VLOOKUP($B293,'Justerad allokering'!$B$1:$AO$500,MATCH("Summa justerad allokerad tillförd energi:",'Justerad allokering'!$B$1:$AV$1,0),FALSE)</f>
        <v>0</v>
      </c>
      <c r="O293" s="6">
        <f>VLOOKUP($B293,'Slutlig allokering'!$B$2:$AL$500,MATCH("Summa justerad allokerad tillförd energi:",'Slutlig allokering'!$B$2:$AS$2,0),FALSE)</f>
        <v>0</v>
      </c>
      <c r="P293" s="6">
        <f>VLOOKUP($B293,'Köpt hetvatten'!$B$1:$AP$500,MATCH("Med verkningsgrad:",'Köpt hetvatten'!$B$1:$AW$1,0),FALSE)</f>
        <v>0</v>
      </c>
      <c r="Q293" s="6">
        <f>VLOOKUP($B293,Spillvärme!$B$1:$AP$500,MATCH("Summa tillförd energi:",Spillvärme!$B$1:$AW$1,0),FALSE)</f>
        <v>0</v>
      </c>
      <c r="R293" s="6">
        <f>VLOOKUP($B293,Miljö!$B$1:$AP$500,MATCH("Summa tillförd energi:",Miljö!$B$1:$AW$1,0),FALSE)</f>
        <v>0.51700000000000002</v>
      </c>
      <c r="S293" s="33">
        <f t="shared" si="49"/>
        <v>0</v>
      </c>
      <c r="T293" s="6" t="str">
        <f>VLOOKUP($B293,Miljö!$B$1:$AP$500,MATCH("Köpt prod.spec hetvatten",Miljö!$B$1:$AW$1,0),FALSE)</f>
        <v/>
      </c>
      <c r="U293" s="6">
        <f t="shared" si="50"/>
        <v>26.923999999999999</v>
      </c>
      <c r="V293" s="6">
        <f>VLOOKUP($B293,Leveranser!$B$1:$AP$500,MATCH("Total levererad värme",Leveranser!$B$1:$AW$1,0),FALSE)</f>
        <v>17.350999999999999</v>
      </c>
      <c r="W293" s="6">
        <f>IFERROR(VLOOKUP($B293,Miljö!$B$1:$AP$500,MATCH("Såld mängd produktionsspecifik fjärrvärme (GWh)",Miljö!$B$1:$AW$1,0),FALSE)/1,0)</f>
        <v>0</v>
      </c>
      <c r="X293" s="6"/>
      <c r="Y293" s="30">
        <f t="shared" si="51"/>
        <v>0.64444361907591741</v>
      </c>
      <c r="Z293" s="6"/>
      <c r="AA293" s="30" t="str">
        <f t="shared" si="52"/>
        <v/>
      </c>
      <c r="AC293" t="s">
        <v>10</v>
      </c>
      <c r="AD293" t="s">
        <v>20</v>
      </c>
      <c r="AE293" s="25" t="str">
        <f t="shared" si="47"/>
        <v>ja</v>
      </c>
      <c r="AF293" t="s">
        <v>20</v>
      </c>
      <c r="AG293" t="s">
        <v>20</v>
      </c>
      <c r="AM293" s="6" t="str">
        <f t="shared" si="48"/>
        <v/>
      </c>
      <c r="AO293" s="6" t="str">
        <f t="shared" si="55"/>
        <v/>
      </c>
      <c r="AQ293" s="6" t="str">
        <f t="shared" si="56"/>
        <v/>
      </c>
      <c r="AR293" s="6"/>
      <c r="AW293" t="str">
        <f t="shared" si="53"/>
        <v/>
      </c>
      <c r="AY293" s="6" t="str">
        <f t="shared" si="57"/>
        <v/>
      </c>
      <c r="BB293" s="6" t="str">
        <f t="shared" si="54"/>
        <v>Ja</v>
      </c>
      <c r="BK293" t="s">
        <v>10</v>
      </c>
    </row>
    <row r="294" spans="1:63" ht="15" customHeight="1" x14ac:dyDescent="0.35">
      <c r="A294" t="s">
        <v>371</v>
      </c>
      <c r="B294" t="s">
        <v>380</v>
      </c>
      <c r="C294">
        <v>0.12740199999999999</v>
      </c>
      <c r="D294">
        <v>30.3857</v>
      </c>
      <c r="E294">
        <v>9.8223199999999995</v>
      </c>
      <c r="F294">
        <v>3.8924500000000001E-2</v>
      </c>
      <c r="G294" t="s">
        <v>10</v>
      </c>
      <c r="H294" t="s">
        <v>10</v>
      </c>
      <c r="K294" s="6">
        <f>VLOOKUP($B294,'Egen hetvattenprod'!$B$1:$AP$500,MATCH("Summa tillförd energi:",'Egen hetvattenprod'!$B$1:$AY$1,0),FALSE)</f>
        <v>45.923000000000002</v>
      </c>
      <c r="L294" s="6">
        <f>VLOOKUP($B294,Kraftvärmeprod!$B$1:$AO$500,MATCH("Summa tillförd energi:",Kraftvärmeprod!$B$1:$AV$1,0),FALSE)</f>
        <v>0</v>
      </c>
      <c r="M294" s="33">
        <f>VLOOKUP($B294,'Allokerad kvv'!$B$1:$AO$500,MATCH("Summa allokerad tillförd energi:",'Allokerad kvv'!$B$1:$AV$1,0),FALSE)</f>
        <v>0</v>
      </c>
      <c r="N294" s="33">
        <f>VLOOKUP($B294,'Justerad allokering'!$B$1:$AO$500,MATCH("Summa justerad allokerad tillförd energi:",'Justerad allokering'!$B$1:$AV$1,0),FALSE)</f>
        <v>0</v>
      </c>
      <c r="O294" s="6">
        <f>VLOOKUP($B294,'Slutlig allokering'!$B$2:$AL$500,MATCH("Summa justerad allokerad tillförd energi:",'Slutlig allokering'!$B$2:$AS$2,0),FALSE)</f>
        <v>0</v>
      </c>
      <c r="P294" s="6">
        <f>VLOOKUP($B294,'Köpt hetvatten'!$B$1:$AP$500,MATCH("Med verkningsgrad:",'Köpt hetvatten'!$B$1:$AW$1,0),FALSE)</f>
        <v>0.83699999999999997</v>
      </c>
      <c r="Q294" s="6">
        <f>VLOOKUP($B294,Spillvärme!$B$1:$AP$500,MATCH("Summa tillförd energi:",Spillvärme!$B$1:$AW$1,0),FALSE)</f>
        <v>0</v>
      </c>
      <c r="R294" s="6">
        <f>VLOOKUP($B294,Miljö!$B$1:$AP$500,MATCH("Summa tillförd energi:",Miljö!$B$1:$AW$1,0),FALSE)</f>
        <v>0.92200000000000004</v>
      </c>
      <c r="S294" s="33">
        <f t="shared" si="49"/>
        <v>0</v>
      </c>
      <c r="T294" s="6" t="str">
        <f>VLOOKUP($B294,Miljö!$B$1:$AP$500,MATCH("Köpt prod.spec hetvatten",Miljö!$B$1:$AW$1,0),FALSE)</f>
        <v/>
      </c>
      <c r="U294" s="6">
        <f t="shared" si="50"/>
        <v>47.682000000000002</v>
      </c>
      <c r="V294" s="6">
        <f>VLOOKUP($B294,Leveranser!$B$1:$AP$500,MATCH("Total levererad värme",Leveranser!$B$1:$AW$1,0),FALSE)</f>
        <v>34.86</v>
      </c>
      <c r="W294" s="6">
        <f>IFERROR(VLOOKUP($B294,Miljö!$B$1:$AP$500,MATCH("Såld mängd produktionsspecifik fjärrvärme (GWh)",Miljö!$B$1:$AW$1,0),FALSE)/1,0)</f>
        <v>0</v>
      </c>
      <c r="X294" s="6"/>
      <c r="Y294" s="30">
        <f t="shared" si="51"/>
        <v>0.73109349440040261</v>
      </c>
      <c r="Z294" s="6"/>
      <c r="AA294" s="30" t="str">
        <f t="shared" si="52"/>
        <v/>
      </c>
      <c r="AC294" t="s">
        <v>10</v>
      </c>
      <c r="AD294" t="s">
        <v>1096</v>
      </c>
      <c r="AE294" s="25" t="str">
        <f t="shared" si="47"/>
        <v>ja</v>
      </c>
      <c r="AF294" t="s">
        <v>20</v>
      </c>
      <c r="AG294" t="s">
        <v>20</v>
      </c>
      <c r="AM294" s="6" t="str">
        <f t="shared" si="48"/>
        <v/>
      </c>
      <c r="AO294" s="6" t="str">
        <f t="shared" si="55"/>
        <v/>
      </c>
      <c r="AQ294" s="6" t="str">
        <f t="shared" si="56"/>
        <v/>
      </c>
      <c r="AR294" s="6"/>
      <c r="AW294" t="str">
        <f t="shared" si="53"/>
        <v/>
      </c>
      <c r="AY294" s="6" t="str">
        <f t="shared" si="57"/>
        <v/>
      </c>
      <c r="BB294" s="6" t="str">
        <f t="shared" si="54"/>
        <v>Ja</v>
      </c>
      <c r="BK294" t="s">
        <v>10</v>
      </c>
    </row>
    <row r="295" spans="1:63" ht="15" customHeight="1" x14ac:dyDescent="0.35">
      <c r="A295" t="s">
        <v>371</v>
      </c>
      <c r="B295" t="s">
        <v>381</v>
      </c>
      <c r="C295">
        <v>9.0031299999999995E-2</v>
      </c>
      <c r="D295">
        <v>17.770299999999999</v>
      </c>
      <c r="E295">
        <v>8.7815300000000001</v>
      </c>
      <c r="F295">
        <v>7.1490299999999998E-3</v>
      </c>
      <c r="G295" t="s">
        <v>14</v>
      </c>
      <c r="H295" t="s">
        <v>14</v>
      </c>
      <c r="K295" s="6">
        <f>VLOOKUP($B295,'Egen hetvattenprod'!$B$1:$AP$500,MATCH("Summa tillförd energi:",'Egen hetvattenprod'!$B$1:$AY$1,0),FALSE)</f>
        <v>45.6</v>
      </c>
      <c r="L295" s="6">
        <f>VLOOKUP($B295,Kraftvärmeprod!$B$1:$AO$500,MATCH("Summa tillförd energi:",Kraftvärmeprod!$B$1:$AV$1,0),FALSE)</f>
        <v>0</v>
      </c>
      <c r="M295" s="33">
        <f>VLOOKUP($B295,'Allokerad kvv'!$B$1:$AO$500,MATCH("Summa allokerad tillförd energi:",'Allokerad kvv'!$B$1:$AV$1,0),FALSE)</f>
        <v>0</v>
      </c>
      <c r="N295" s="33">
        <f>VLOOKUP($B295,'Justerad allokering'!$B$1:$AO$500,MATCH("Summa justerad allokerad tillförd energi:",'Justerad allokering'!$B$1:$AV$1,0),FALSE)</f>
        <v>0</v>
      </c>
      <c r="O295" s="6">
        <f>VLOOKUP($B295,'Slutlig allokering'!$B$2:$AL$500,MATCH("Summa justerad allokerad tillförd energi:",'Slutlig allokering'!$B$2:$AS$2,0),FALSE)</f>
        <v>0</v>
      </c>
      <c r="P295" s="6">
        <f>VLOOKUP($B295,'Köpt hetvatten'!$B$1:$AP$500,MATCH("Med verkningsgrad:",'Köpt hetvatten'!$B$1:$AW$1,0),FALSE)</f>
        <v>0</v>
      </c>
      <c r="Q295" s="6">
        <f>VLOOKUP($B295,Spillvärme!$B$1:$AP$500,MATCH("Summa tillförd energi:",Spillvärme!$B$1:$AW$1,0),FALSE)</f>
        <v>0</v>
      </c>
      <c r="R295" s="6">
        <f>VLOOKUP($B295,Miljö!$B$1:$AP$500,MATCH("Summa tillförd energi:",Miljö!$B$1:$AW$1,0),FALSE)</f>
        <v>0.7</v>
      </c>
      <c r="S295" s="33">
        <f t="shared" si="49"/>
        <v>0</v>
      </c>
      <c r="T295" s="6" t="str">
        <f>VLOOKUP($B295,Miljö!$B$1:$AP$500,MATCH("Köpt prod.spec hetvatten",Miljö!$B$1:$AW$1,0),FALSE)</f>
        <v/>
      </c>
      <c r="U295" s="6">
        <f t="shared" si="50"/>
        <v>46.300000000000004</v>
      </c>
      <c r="V295" s="6">
        <f>VLOOKUP($B295,Leveranser!$B$1:$AP$500,MATCH("Total levererad värme",Leveranser!$B$1:$AW$1,0),FALSE)</f>
        <v>32</v>
      </c>
      <c r="W295" s="6">
        <f>IFERROR(VLOOKUP($B295,Miljö!$B$1:$AP$500,MATCH("Såld mängd produktionsspecifik fjärrvärme (GWh)",Miljö!$B$1:$AW$1,0),FALSE)/1,0)</f>
        <v>0</v>
      </c>
      <c r="X295" s="6"/>
      <c r="Y295" s="30">
        <f t="shared" si="51"/>
        <v>0.69114470842332609</v>
      </c>
      <c r="Z295" s="6"/>
      <c r="AA295" s="30" t="str">
        <f t="shared" si="52"/>
        <v/>
      </c>
      <c r="AC295" t="s">
        <v>20</v>
      </c>
      <c r="AD295" t="s">
        <v>20</v>
      </c>
      <c r="AE295" s="25" t="str">
        <f t="shared" si="47"/>
        <v/>
      </c>
      <c r="AF295" t="s">
        <v>20</v>
      </c>
      <c r="AG295" t="s">
        <v>20</v>
      </c>
      <c r="AM295" s="6" t="str">
        <f t="shared" si="48"/>
        <v>ja</v>
      </c>
      <c r="AO295" s="6" t="str">
        <f t="shared" si="55"/>
        <v>ja</v>
      </c>
      <c r="AQ295" s="6" t="str">
        <f t="shared" si="56"/>
        <v/>
      </c>
      <c r="AR295" s="6"/>
      <c r="AW295" t="str">
        <f t="shared" si="53"/>
        <v>nej</v>
      </c>
      <c r="AY295" s="6" t="str">
        <f t="shared" si="57"/>
        <v>ja</v>
      </c>
      <c r="BB295" s="6" t="str">
        <f t="shared" si="54"/>
        <v>Ja</v>
      </c>
      <c r="BG295" t="s">
        <v>10</v>
      </c>
      <c r="BK295" t="s">
        <v>10</v>
      </c>
    </row>
    <row r="296" spans="1:63" ht="15" customHeight="1" x14ac:dyDescent="0.35">
      <c r="A296" t="s">
        <v>371</v>
      </c>
      <c r="B296" t="s">
        <v>382</v>
      </c>
      <c r="C296">
        <v>0.134717</v>
      </c>
      <c r="D296">
        <v>34.561799999999998</v>
      </c>
      <c r="E296">
        <v>9.5649099999999994</v>
      </c>
      <c r="F296">
        <v>6.4516100000000007E-2</v>
      </c>
      <c r="G296" t="s">
        <v>14</v>
      </c>
      <c r="H296" t="s">
        <v>10</v>
      </c>
      <c r="K296" s="6">
        <f>VLOOKUP($B296,'Egen hetvattenprod'!$B$1:$AP$500,MATCH("Summa tillförd energi:",'Egen hetvattenprod'!$B$1:$AY$1,0),FALSE)</f>
        <v>51.900000000000006</v>
      </c>
      <c r="L296" s="6">
        <f>VLOOKUP($B296,Kraftvärmeprod!$B$1:$AO$500,MATCH("Summa tillförd energi:",Kraftvärmeprod!$B$1:$AV$1,0),FALSE)</f>
        <v>0</v>
      </c>
      <c r="M296" s="33">
        <f>VLOOKUP($B296,'Allokerad kvv'!$B$1:$AO$500,MATCH("Summa allokerad tillförd energi:",'Allokerad kvv'!$B$1:$AV$1,0),FALSE)</f>
        <v>0</v>
      </c>
      <c r="N296" s="33">
        <f>VLOOKUP($B296,'Justerad allokering'!$B$1:$AO$500,MATCH("Summa justerad allokerad tillförd energi:",'Justerad allokering'!$B$1:$AV$1,0),FALSE)</f>
        <v>0</v>
      </c>
      <c r="O296" s="6">
        <f>VLOOKUP($B296,'Slutlig allokering'!$B$2:$AL$500,MATCH("Summa justerad allokerad tillförd energi:",'Slutlig allokering'!$B$2:$AS$2,0),FALSE)</f>
        <v>0</v>
      </c>
      <c r="P296" s="6">
        <f>VLOOKUP($B296,'Köpt hetvatten'!$B$1:$AP$500,MATCH("Med verkningsgrad:",'Köpt hetvatten'!$B$1:$AW$1,0),FALSE)</f>
        <v>0</v>
      </c>
      <c r="Q296" s="6">
        <f>VLOOKUP($B296,Spillvärme!$B$1:$AP$500,MATCH("Summa tillförd energi:",Spillvärme!$B$1:$AW$1,0),FALSE)</f>
        <v>0</v>
      </c>
      <c r="R296" s="6">
        <f>VLOOKUP($B296,Miljö!$B$1:$AP$500,MATCH("Summa tillförd energi:",Miljö!$B$1:$AW$1,0),FALSE)</f>
        <v>0.8</v>
      </c>
      <c r="S296" s="33">
        <f t="shared" si="49"/>
        <v>0</v>
      </c>
      <c r="T296" s="6" t="str">
        <f>VLOOKUP($B296,Miljö!$B$1:$AP$500,MATCH("Köpt prod.spec hetvatten",Miljö!$B$1:$AW$1,0),FALSE)</f>
        <v/>
      </c>
      <c r="U296" s="6">
        <f t="shared" si="50"/>
        <v>52.7</v>
      </c>
      <c r="V296" s="6">
        <f>VLOOKUP($B296,Leveranser!$B$1:$AP$500,MATCH("Total levererad värme",Leveranser!$B$1:$AW$1,0),FALSE)</f>
        <v>37.1</v>
      </c>
      <c r="W296" s="6">
        <f>IFERROR(VLOOKUP($B296,Miljö!$B$1:$AP$500,MATCH("Såld mängd produktionsspecifik fjärrvärme (GWh)",Miljö!$B$1:$AW$1,0),FALSE)/1,0)</f>
        <v>0</v>
      </c>
      <c r="X296" s="6"/>
      <c r="Y296" s="30">
        <f t="shared" si="51"/>
        <v>0.70398481973434535</v>
      </c>
      <c r="Z296" s="6"/>
      <c r="AA296" s="30" t="str">
        <f t="shared" si="52"/>
        <v/>
      </c>
      <c r="AC296" t="s">
        <v>10</v>
      </c>
      <c r="AD296" t="s">
        <v>20</v>
      </c>
      <c r="AE296" s="25" t="str">
        <f t="shared" si="47"/>
        <v>ja</v>
      </c>
      <c r="AF296" t="s">
        <v>20</v>
      </c>
      <c r="AG296" t="s">
        <v>20</v>
      </c>
      <c r="AM296" s="6" t="str">
        <f t="shared" si="48"/>
        <v/>
      </c>
      <c r="AO296" s="6" t="str">
        <f t="shared" si="55"/>
        <v/>
      </c>
      <c r="AQ296" s="6" t="str">
        <f t="shared" si="56"/>
        <v/>
      </c>
      <c r="AR296" s="6"/>
      <c r="AW296" t="str">
        <f t="shared" si="53"/>
        <v/>
      </c>
      <c r="AY296" s="6" t="str">
        <f t="shared" si="57"/>
        <v/>
      </c>
      <c r="BB296" s="6" t="str">
        <f t="shared" si="54"/>
        <v>Ja</v>
      </c>
      <c r="BK296" t="s">
        <v>10</v>
      </c>
    </row>
    <row r="297" spans="1:63" ht="15" customHeight="1" x14ac:dyDescent="0.35">
      <c r="A297" t="s">
        <v>371</v>
      </c>
      <c r="B297" t="s">
        <v>383</v>
      </c>
      <c r="C297">
        <v>5.2667899999999997E-2</v>
      </c>
      <c r="D297">
        <v>14.6568</v>
      </c>
      <c r="E297">
        <v>8.07958</v>
      </c>
      <c r="F297">
        <v>1.37982E-2</v>
      </c>
      <c r="G297" t="s">
        <v>10</v>
      </c>
      <c r="H297" t="s">
        <v>10</v>
      </c>
      <c r="K297" s="6">
        <f>VLOOKUP($B297,'Egen hetvattenprod'!$B$1:$AP$500,MATCH("Summa tillförd energi:",'Egen hetvattenprod'!$B$1:$AY$1,0),FALSE)</f>
        <v>22.819000000000003</v>
      </c>
      <c r="L297" s="6">
        <f>VLOOKUP($B297,Kraftvärmeprod!$B$1:$AO$500,MATCH("Summa tillförd energi:",Kraftvärmeprod!$B$1:$AV$1,0),FALSE)</f>
        <v>0</v>
      </c>
      <c r="M297" s="33">
        <f>VLOOKUP($B297,'Allokerad kvv'!$B$1:$AO$500,MATCH("Summa allokerad tillförd energi:",'Allokerad kvv'!$B$1:$AV$1,0),FALSE)</f>
        <v>0</v>
      </c>
      <c r="N297" s="33">
        <f>VLOOKUP($B297,'Justerad allokering'!$B$1:$AO$500,MATCH("Summa justerad allokerad tillförd energi:",'Justerad allokering'!$B$1:$AV$1,0),FALSE)</f>
        <v>0</v>
      </c>
      <c r="O297" s="6">
        <f>VLOOKUP($B297,'Slutlig allokering'!$B$2:$AL$500,MATCH("Summa justerad allokerad tillförd energi:",'Slutlig allokering'!$B$2:$AS$2,0),FALSE)</f>
        <v>0</v>
      </c>
      <c r="P297" s="6">
        <f>VLOOKUP($B297,'Köpt hetvatten'!$B$1:$AP$500,MATCH("Med verkningsgrad:",'Köpt hetvatten'!$B$1:$AW$1,0),FALSE)</f>
        <v>0</v>
      </c>
      <c r="Q297" s="6">
        <f>VLOOKUP($B297,Spillvärme!$B$1:$AP$500,MATCH("Summa tillförd energi:",Spillvärme!$B$1:$AW$1,0),FALSE)</f>
        <v>0</v>
      </c>
      <c r="R297" s="6">
        <f>VLOOKUP($B297,Miljö!$B$1:$AP$500,MATCH("Summa tillförd energi:",Miljö!$B$1:$AW$1,0),FALSE)</f>
        <v>0.3</v>
      </c>
      <c r="S297" s="33">
        <f t="shared" si="49"/>
        <v>0</v>
      </c>
      <c r="T297" s="6" t="str">
        <f>VLOOKUP($B297,Miljö!$B$1:$AP$500,MATCH("Köpt prod.spec hetvatten",Miljö!$B$1:$AW$1,0),FALSE)</f>
        <v/>
      </c>
      <c r="U297" s="6">
        <f t="shared" si="50"/>
        <v>23.119000000000003</v>
      </c>
      <c r="V297" s="6">
        <f>VLOOKUP($B297,Leveranser!$B$1:$AP$500,MATCH("Total levererad värme",Leveranser!$B$1:$AW$1,0),FALSE)</f>
        <v>18.399999999999999</v>
      </c>
      <c r="W297" s="6">
        <f>IFERROR(VLOOKUP($B297,Miljö!$B$1:$AP$500,MATCH("Såld mängd produktionsspecifik fjärrvärme (GWh)",Miljö!$B$1:$AW$1,0),FALSE)/1,0)</f>
        <v>0</v>
      </c>
      <c r="X297" s="6"/>
      <c r="Y297" s="30">
        <f t="shared" si="51"/>
        <v>0.79588217483455148</v>
      </c>
      <c r="Z297" s="6"/>
      <c r="AA297" s="30" t="str">
        <f t="shared" si="52"/>
        <v/>
      </c>
      <c r="AC297" t="s">
        <v>10</v>
      </c>
      <c r="AD297" t="s">
        <v>20</v>
      </c>
      <c r="AE297" s="25" t="str">
        <f t="shared" si="47"/>
        <v>ja</v>
      </c>
      <c r="AF297" t="s">
        <v>20</v>
      </c>
      <c r="AG297" t="s">
        <v>20</v>
      </c>
      <c r="AM297" s="6" t="str">
        <f t="shared" si="48"/>
        <v/>
      </c>
      <c r="AO297" s="6" t="str">
        <f t="shared" si="55"/>
        <v/>
      </c>
      <c r="AQ297" s="6" t="str">
        <f t="shared" si="56"/>
        <v/>
      </c>
      <c r="AR297" s="6"/>
      <c r="AW297" t="str">
        <f t="shared" si="53"/>
        <v/>
      </c>
      <c r="AY297" s="6" t="str">
        <f t="shared" si="57"/>
        <v/>
      </c>
      <c r="BB297" s="6" t="str">
        <f t="shared" si="54"/>
        <v>Ja</v>
      </c>
      <c r="BK297" t="s">
        <v>10</v>
      </c>
    </row>
    <row r="298" spans="1:63" ht="15" customHeight="1" x14ac:dyDescent="0.35">
      <c r="A298" t="s">
        <v>371</v>
      </c>
      <c r="B298" t="s">
        <v>384</v>
      </c>
      <c r="C298">
        <v>7.7925300000000003E-2</v>
      </c>
      <c r="D298">
        <v>20.704799999999999</v>
      </c>
      <c r="E298">
        <v>8.2357700000000005</v>
      </c>
      <c r="F298">
        <v>3.0487799999999999E-2</v>
      </c>
      <c r="G298" t="s">
        <v>14</v>
      </c>
      <c r="H298" t="s">
        <v>10</v>
      </c>
      <c r="K298" s="6">
        <f>VLOOKUP($B298,'Egen hetvattenprod'!$B$1:$AP$500,MATCH("Summa tillförd energi:",'Egen hetvattenprod'!$B$1:$AY$1,0),FALSE)</f>
        <v>32.200000000000003</v>
      </c>
      <c r="L298" s="6">
        <f>VLOOKUP($B298,Kraftvärmeprod!$B$1:$AO$500,MATCH("Summa tillförd energi:",Kraftvärmeprod!$B$1:$AV$1,0),FALSE)</f>
        <v>0</v>
      </c>
      <c r="M298" s="33">
        <f>VLOOKUP($B298,'Allokerad kvv'!$B$1:$AO$500,MATCH("Summa allokerad tillförd energi:",'Allokerad kvv'!$B$1:$AV$1,0),FALSE)</f>
        <v>0</v>
      </c>
      <c r="N298" s="33">
        <f>VLOOKUP($B298,'Justerad allokering'!$B$1:$AO$500,MATCH("Summa justerad allokerad tillförd energi:",'Justerad allokering'!$B$1:$AV$1,0),FALSE)</f>
        <v>0</v>
      </c>
      <c r="O298" s="6">
        <f>VLOOKUP($B298,'Slutlig allokering'!$B$2:$AL$500,MATCH("Summa justerad allokerad tillförd energi:",'Slutlig allokering'!$B$2:$AS$2,0),FALSE)</f>
        <v>0</v>
      </c>
      <c r="P298" s="6">
        <f>VLOOKUP($B298,'Köpt hetvatten'!$B$1:$AP$500,MATCH("Med verkningsgrad:",'Köpt hetvatten'!$B$1:$AW$1,0),FALSE)</f>
        <v>0</v>
      </c>
      <c r="Q298" s="6">
        <f>VLOOKUP($B298,Spillvärme!$B$1:$AP$500,MATCH("Summa tillförd energi:",Spillvärme!$B$1:$AW$1,0),FALSE)</f>
        <v>0</v>
      </c>
      <c r="R298" s="6">
        <f>VLOOKUP($B298,Miljö!$B$1:$AP$500,MATCH("Summa tillförd energi:",Miljö!$B$1:$AW$1,0),FALSE)</f>
        <v>0.6</v>
      </c>
      <c r="S298" s="33">
        <f t="shared" si="49"/>
        <v>0</v>
      </c>
      <c r="T298" s="6" t="str">
        <f>VLOOKUP($B298,Miljö!$B$1:$AP$500,MATCH("Köpt prod.spec hetvatten",Miljö!$B$1:$AW$1,0),FALSE)</f>
        <v/>
      </c>
      <c r="U298" s="6">
        <f t="shared" si="50"/>
        <v>32.800000000000004</v>
      </c>
      <c r="V298" s="6">
        <f>VLOOKUP($B298,Leveranser!$B$1:$AP$500,MATCH("Total levererad värme",Leveranser!$B$1:$AW$1,0),FALSE)</f>
        <v>24.1</v>
      </c>
      <c r="W298" s="6">
        <f>IFERROR(VLOOKUP($B298,Miljö!$B$1:$AP$500,MATCH("Såld mängd produktionsspecifik fjärrvärme (GWh)",Miljö!$B$1:$AW$1,0),FALSE)/1,0)</f>
        <v>0</v>
      </c>
      <c r="X298" s="6"/>
      <c r="Y298" s="30">
        <f t="shared" si="51"/>
        <v>0.7347560975609756</v>
      </c>
      <c r="Z298" s="6"/>
      <c r="AA298" s="30" t="str">
        <f t="shared" si="52"/>
        <v/>
      </c>
      <c r="AC298" t="s">
        <v>10</v>
      </c>
      <c r="AD298" t="s">
        <v>20</v>
      </c>
      <c r="AE298" s="25" t="str">
        <f t="shared" si="47"/>
        <v>ja</v>
      </c>
      <c r="AF298" t="s">
        <v>20</v>
      </c>
      <c r="AG298" t="s">
        <v>20</v>
      </c>
      <c r="AM298" s="6" t="str">
        <f t="shared" si="48"/>
        <v/>
      </c>
      <c r="AO298" s="6" t="str">
        <f t="shared" si="55"/>
        <v/>
      </c>
      <c r="AQ298" s="6" t="str">
        <f t="shared" si="56"/>
        <v/>
      </c>
      <c r="AR298" s="6"/>
      <c r="AW298" t="str">
        <f t="shared" si="53"/>
        <v/>
      </c>
      <c r="AY298" s="6" t="str">
        <f t="shared" si="57"/>
        <v/>
      </c>
      <c r="BB298" s="6" t="str">
        <f t="shared" si="54"/>
        <v>Ja</v>
      </c>
      <c r="BK298" t="s">
        <v>10</v>
      </c>
    </row>
    <row r="299" spans="1:63" ht="15" customHeight="1" x14ac:dyDescent="0.35">
      <c r="A299" t="s">
        <v>371</v>
      </c>
      <c r="B299" t="s">
        <v>385</v>
      </c>
      <c r="C299">
        <v>0</v>
      </c>
      <c r="D299">
        <v>0</v>
      </c>
      <c r="E299">
        <v>0</v>
      </c>
      <c r="F299">
        <v>0</v>
      </c>
      <c r="G299" t="s">
        <v>14</v>
      </c>
      <c r="H299" t="s">
        <v>14</v>
      </c>
      <c r="K299" s="6">
        <f>VLOOKUP($B299,'Egen hetvattenprod'!$B$1:$AP$500,MATCH("Summa tillförd energi:",'Egen hetvattenprod'!$B$1:$AY$1,0),FALSE)</f>
        <v>0</v>
      </c>
      <c r="L299" s="6">
        <f>VLOOKUP($B299,Kraftvärmeprod!$B$1:$AO$500,MATCH("Summa tillförd energi:",Kraftvärmeprod!$B$1:$AV$1,0),FALSE)</f>
        <v>0</v>
      </c>
      <c r="M299" s="33">
        <f>VLOOKUP($B299,'Allokerad kvv'!$B$1:$AO$500,MATCH("Summa allokerad tillförd energi:",'Allokerad kvv'!$B$1:$AV$1,0),FALSE)</f>
        <v>0</v>
      </c>
      <c r="N299" s="33">
        <f>VLOOKUP($B299,'Justerad allokering'!$B$1:$AO$500,MATCH("Summa justerad allokerad tillförd energi:",'Justerad allokering'!$B$1:$AV$1,0),FALSE)</f>
        <v>0</v>
      </c>
      <c r="O299" s="6">
        <f>VLOOKUP($B299,'Slutlig allokering'!$B$2:$AL$500,MATCH("Summa justerad allokerad tillförd energi:",'Slutlig allokering'!$B$2:$AS$2,0),FALSE)</f>
        <v>0</v>
      </c>
      <c r="P299" s="6">
        <f>VLOOKUP($B299,'Köpt hetvatten'!$B$1:$AP$500,MATCH("Med verkningsgrad:",'Köpt hetvatten'!$B$1:$AW$1,0),FALSE)</f>
        <v>0</v>
      </c>
      <c r="Q299" s="6">
        <f>VLOOKUP($B299,Spillvärme!$B$1:$AP$500,MATCH("Summa tillförd energi:",Spillvärme!$B$1:$AW$1,0),FALSE)</f>
        <v>0</v>
      </c>
      <c r="R299" s="6">
        <f>VLOOKUP($B299,Miljö!$B$1:$AP$500,MATCH("Summa tillförd energi:",Miljö!$B$1:$AW$1,0),FALSE)</f>
        <v>0</v>
      </c>
      <c r="S299" s="33">
        <f t="shared" si="49"/>
        <v>0</v>
      </c>
      <c r="T299" s="6" t="str">
        <f>VLOOKUP($B299,Miljö!$B$1:$AP$500,MATCH("Köpt prod.spec hetvatten",Miljö!$B$1:$AW$1,0),FALSE)</f>
        <v/>
      </c>
      <c r="U299" s="6">
        <f t="shared" si="50"/>
        <v>0</v>
      </c>
      <c r="V299" s="6">
        <f>VLOOKUP($B299,Leveranser!$B$1:$AP$500,MATCH("Total levererad värme",Leveranser!$B$1:$AW$1,0),FALSE)</f>
        <v>0</v>
      </c>
      <c r="W299" s="6">
        <f>IFERROR(VLOOKUP($B299,Miljö!$B$1:$AP$500,MATCH("Såld mängd produktionsspecifik fjärrvärme (GWh)",Miljö!$B$1:$AW$1,0),FALSE)/1,0)</f>
        <v>0</v>
      </c>
      <c r="X299" s="6"/>
      <c r="Y299" s="30" t="str">
        <f t="shared" si="51"/>
        <v/>
      </c>
      <c r="Z299" s="6"/>
      <c r="AA299" s="30" t="str">
        <f t="shared" si="52"/>
        <v/>
      </c>
      <c r="AC299" t="s">
        <v>20</v>
      </c>
      <c r="AD299" t="s">
        <v>20</v>
      </c>
      <c r="AE299" s="25" t="str">
        <f t="shared" si="47"/>
        <v/>
      </c>
      <c r="AF299" t="s">
        <v>20</v>
      </c>
      <c r="AG299" t="s">
        <v>20</v>
      </c>
      <c r="AM299" s="6" t="str">
        <f t="shared" si="48"/>
        <v>nej</v>
      </c>
      <c r="AO299" s="6" t="str">
        <f t="shared" si="55"/>
        <v>nej</v>
      </c>
      <c r="AQ299" s="6" t="str">
        <f t="shared" si="56"/>
        <v/>
      </c>
      <c r="AR299" s="6"/>
      <c r="AW299" t="str">
        <f t="shared" si="53"/>
        <v>nej</v>
      </c>
      <c r="AY299" s="6" t="str">
        <f t="shared" si="57"/>
        <v>nej</v>
      </c>
      <c r="BB299" s="6" t="str">
        <f t="shared" si="54"/>
        <v>Nej</v>
      </c>
      <c r="BK299" t="s">
        <v>14</v>
      </c>
    </row>
    <row r="300" spans="1:63" ht="15" customHeight="1" x14ac:dyDescent="0.35">
      <c r="A300" t="s">
        <v>371</v>
      </c>
      <c r="B300" t="s">
        <v>386</v>
      </c>
      <c r="C300">
        <v>0</v>
      </c>
      <c r="D300">
        <v>0</v>
      </c>
      <c r="E300">
        <v>0</v>
      </c>
      <c r="F300">
        <v>0</v>
      </c>
      <c r="G300" t="s">
        <v>14</v>
      </c>
      <c r="H300" t="s">
        <v>14</v>
      </c>
      <c r="K300" s="6">
        <f>VLOOKUP($B300,'Egen hetvattenprod'!$B$1:$AP$500,MATCH("Summa tillförd energi:",'Egen hetvattenprod'!$B$1:$AY$1,0),FALSE)</f>
        <v>0</v>
      </c>
      <c r="L300" s="6">
        <f>VLOOKUP($B300,Kraftvärmeprod!$B$1:$AO$500,MATCH("Summa tillförd energi:",Kraftvärmeprod!$B$1:$AV$1,0),FALSE)</f>
        <v>0</v>
      </c>
      <c r="M300" s="33">
        <f>VLOOKUP($B300,'Allokerad kvv'!$B$1:$AO$500,MATCH("Summa allokerad tillförd energi:",'Allokerad kvv'!$B$1:$AV$1,0),FALSE)</f>
        <v>0</v>
      </c>
      <c r="N300" s="33">
        <f>VLOOKUP($B300,'Justerad allokering'!$B$1:$AO$500,MATCH("Summa justerad allokerad tillförd energi:",'Justerad allokering'!$B$1:$AV$1,0),FALSE)</f>
        <v>0</v>
      </c>
      <c r="O300" s="6">
        <f>VLOOKUP($B300,'Slutlig allokering'!$B$2:$AL$500,MATCH("Summa justerad allokerad tillförd energi:",'Slutlig allokering'!$B$2:$AS$2,0),FALSE)</f>
        <v>0</v>
      </c>
      <c r="P300" s="6">
        <f>VLOOKUP($B300,'Köpt hetvatten'!$B$1:$AP$500,MATCH("Med verkningsgrad:",'Köpt hetvatten'!$B$1:$AW$1,0),FALSE)</f>
        <v>0</v>
      </c>
      <c r="Q300" s="6">
        <f>VLOOKUP($B300,Spillvärme!$B$1:$AP$500,MATCH("Summa tillförd energi:",Spillvärme!$B$1:$AW$1,0),FALSE)</f>
        <v>0</v>
      </c>
      <c r="R300" s="6">
        <f>VLOOKUP($B300,Miljö!$B$1:$AP$500,MATCH("Summa tillförd energi:",Miljö!$B$1:$AW$1,0),FALSE)</f>
        <v>0</v>
      </c>
      <c r="S300" s="33">
        <f t="shared" si="49"/>
        <v>0</v>
      </c>
      <c r="T300" s="6" t="str">
        <f>VLOOKUP($B300,Miljö!$B$1:$AP$500,MATCH("Köpt prod.spec hetvatten",Miljö!$B$1:$AW$1,0),FALSE)</f>
        <v/>
      </c>
      <c r="U300" s="6">
        <f t="shared" si="50"/>
        <v>0</v>
      </c>
      <c r="V300" s="6">
        <f>VLOOKUP($B300,Leveranser!$B$1:$AP$500,MATCH("Total levererad värme",Leveranser!$B$1:$AW$1,0),FALSE)</f>
        <v>0</v>
      </c>
      <c r="W300" s="6">
        <f>IFERROR(VLOOKUP($B300,Miljö!$B$1:$AP$500,MATCH("Såld mängd produktionsspecifik fjärrvärme (GWh)",Miljö!$B$1:$AW$1,0),FALSE)/1,0)</f>
        <v>0</v>
      </c>
      <c r="X300" s="6"/>
      <c r="Y300" s="30" t="str">
        <f t="shared" si="51"/>
        <v/>
      </c>
      <c r="Z300" s="6"/>
      <c r="AA300" s="30" t="str">
        <f t="shared" si="52"/>
        <v/>
      </c>
      <c r="AC300" t="s">
        <v>20</v>
      </c>
      <c r="AD300" t="s">
        <v>20</v>
      </c>
      <c r="AE300" s="25" t="str">
        <f t="shared" si="47"/>
        <v/>
      </c>
      <c r="AF300" t="s">
        <v>20</v>
      </c>
      <c r="AG300" t="s">
        <v>20</v>
      </c>
      <c r="AM300" s="6" t="str">
        <f t="shared" si="48"/>
        <v>nej</v>
      </c>
      <c r="AO300" s="6" t="str">
        <f t="shared" si="55"/>
        <v>nej</v>
      </c>
      <c r="AQ300" s="6" t="str">
        <f t="shared" si="56"/>
        <v/>
      </c>
      <c r="AR300" s="6"/>
      <c r="AW300" t="str">
        <f t="shared" si="53"/>
        <v>nej</v>
      </c>
      <c r="AY300" s="6" t="str">
        <f t="shared" si="57"/>
        <v>nej</v>
      </c>
      <c r="BB300" s="6" t="str">
        <f t="shared" si="54"/>
        <v>Nej</v>
      </c>
      <c r="BK300" t="s">
        <v>14</v>
      </c>
    </row>
    <row r="301" spans="1:63" ht="15" customHeight="1" x14ac:dyDescent="0.35">
      <c r="A301" t="s">
        <v>371</v>
      </c>
      <c r="B301" t="s">
        <v>387</v>
      </c>
      <c r="C301">
        <v>0.15825400000000001</v>
      </c>
      <c r="D301">
        <v>14.5098</v>
      </c>
      <c r="E301">
        <v>15.5001</v>
      </c>
      <c r="F301">
        <v>2.4373700000000002E-2</v>
      </c>
      <c r="G301" t="s">
        <v>10</v>
      </c>
      <c r="H301" t="s">
        <v>10</v>
      </c>
      <c r="K301" s="6">
        <f>VLOOKUP($B301,'Egen hetvattenprod'!$B$1:$AP$500,MATCH("Summa tillförd energi:",'Egen hetvattenprod'!$B$1:$AY$1,0),FALSE)</f>
        <v>7.2459999999999996</v>
      </c>
      <c r="L301" s="6">
        <f>VLOOKUP($B301,Kraftvärmeprod!$B$1:$AO$500,MATCH("Summa tillförd energi:",Kraftvärmeprod!$B$1:$AV$1,0),FALSE)</f>
        <v>0</v>
      </c>
      <c r="M301" s="33">
        <f>VLOOKUP($B301,'Allokerad kvv'!$B$1:$AO$500,MATCH("Summa allokerad tillförd energi:",'Allokerad kvv'!$B$1:$AV$1,0),FALSE)</f>
        <v>0</v>
      </c>
      <c r="N301" s="33">
        <f>VLOOKUP($B301,'Justerad allokering'!$B$1:$AO$500,MATCH("Summa justerad allokerad tillförd energi:",'Justerad allokering'!$B$1:$AV$1,0),FALSE)</f>
        <v>0</v>
      </c>
      <c r="O301" s="6">
        <f>VLOOKUP($B301,'Slutlig allokering'!$B$2:$AL$500,MATCH("Summa justerad allokerad tillförd energi:",'Slutlig allokering'!$B$2:$AS$2,0),FALSE)</f>
        <v>0</v>
      </c>
      <c r="P301" s="6">
        <f>VLOOKUP($B301,'Köpt hetvatten'!$B$1:$AP$500,MATCH("Med verkningsgrad:",'Köpt hetvatten'!$B$1:$AW$1,0),FALSE)</f>
        <v>0</v>
      </c>
      <c r="Q301" s="6">
        <f>VLOOKUP($B301,Spillvärme!$B$1:$AP$500,MATCH("Summa tillförd energi:",Spillvärme!$B$1:$AW$1,0),FALSE)</f>
        <v>0</v>
      </c>
      <c r="R301" s="6">
        <f>VLOOKUP($B301,Miljö!$B$1:$AP$500,MATCH("Summa tillförd energi:",Miljö!$B$1:$AW$1,0),FALSE)</f>
        <v>0.13900000000000001</v>
      </c>
      <c r="S301" s="33">
        <f t="shared" si="49"/>
        <v>0</v>
      </c>
      <c r="T301" s="6" t="str">
        <f>VLOOKUP($B301,Miljö!$B$1:$AP$500,MATCH("Köpt prod.spec hetvatten",Miljö!$B$1:$AW$1,0),FALSE)</f>
        <v/>
      </c>
      <c r="U301" s="6">
        <f t="shared" si="50"/>
        <v>7.3849999999999998</v>
      </c>
      <c r="V301" s="6">
        <f>VLOOKUP($B301,Leveranser!$B$1:$AP$500,MATCH("Total levererad värme",Leveranser!$B$1:$AW$1,0),FALSE)</f>
        <v>6.1740000000000004</v>
      </c>
      <c r="W301" s="6">
        <f>IFERROR(VLOOKUP($B301,Miljö!$B$1:$AP$500,MATCH("Såld mängd produktionsspecifik fjärrvärme (GWh)",Miljö!$B$1:$AW$1,0),FALSE)/1,0)</f>
        <v>0</v>
      </c>
      <c r="X301" s="6"/>
      <c r="Y301" s="30">
        <f t="shared" si="51"/>
        <v>0.83601895734597165</v>
      </c>
      <c r="Z301" s="6"/>
      <c r="AA301" s="30" t="str">
        <f t="shared" si="52"/>
        <v/>
      </c>
      <c r="AC301" t="s">
        <v>10</v>
      </c>
      <c r="AD301" t="s">
        <v>20</v>
      </c>
      <c r="AE301" s="25" t="str">
        <f t="shared" si="47"/>
        <v>ja</v>
      </c>
      <c r="AF301" t="s">
        <v>20</v>
      </c>
      <c r="AG301" t="s">
        <v>20</v>
      </c>
      <c r="AM301" s="6" t="str">
        <f t="shared" si="48"/>
        <v/>
      </c>
      <c r="AO301" s="6" t="str">
        <f t="shared" si="55"/>
        <v/>
      </c>
      <c r="AQ301" s="6" t="str">
        <f t="shared" si="56"/>
        <v/>
      </c>
      <c r="AR301" s="6"/>
      <c r="AW301" t="str">
        <f t="shared" si="53"/>
        <v/>
      </c>
      <c r="AY301" s="6" t="str">
        <f t="shared" si="57"/>
        <v/>
      </c>
      <c r="BB301" s="6" t="str">
        <f t="shared" si="54"/>
        <v>Ja</v>
      </c>
      <c r="BK301" t="s">
        <v>10</v>
      </c>
    </row>
    <row r="302" spans="1:63" ht="15" customHeight="1" x14ac:dyDescent="0.35">
      <c r="A302" t="s">
        <v>388</v>
      </c>
      <c r="B302" t="s">
        <v>389</v>
      </c>
      <c r="C302">
        <v>5.5753200000000003E-2</v>
      </c>
      <c r="D302">
        <v>12.7227</v>
      </c>
      <c r="E302">
        <v>10.258699999999999</v>
      </c>
      <c r="F302">
        <v>2.8139900000000002E-3</v>
      </c>
      <c r="G302" t="s">
        <v>10</v>
      </c>
      <c r="H302" t="s">
        <v>10</v>
      </c>
      <c r="K302" s="6">
        <f>VLOOKUP($B302,'Egen hetvattenprod'!$B$1:$AP$500,MATCH("Summa tillförd energi:",'Egen hetvattenprod'!$B$1:$AY$1,0),FALSE)</f>
        <v>20.86</v>
      </c>
      <c r="L302" s="6">
        <f>VLOOKUP($B302,Kraftvärmeprod!$B$1:$AO$500,MATCH("Summa tillförd energi:",Kraftvärmeprod!$B$1:$AV$1,0),FALSE)</f>
        <v>0</v>
      </c>
      <c r="M302" s="33">
        <f>VLOOKUP($B302,'Allokerad kvv'!$B$1:$AO$500,MATCH("Summa allokerad tillförd energi:",'Allokerad kvv'!$B$1:$AV$1,0),FALSE)</f>
        <v>0</v>
      </c>
      <c r="N302" s="33">
        <f>VLOOKUP($B302,'Justerad allokering'!$B$1:$AO$500,MATCH("Summa justerad allokerad tillförd energi:",'Justerad allokering'!$B$1:$AV$1,0),FALSE)</f>
        <v>0</v>
      </c>
      <c r="O302" s="6">
        <f>VLOOKUP($B302,'Slutlig allokering'!$B$2:$AL$500,MATCH("Summa justerad allokerad tillförd energi:",'Slutlig allokering'!$B$2:$AS$2,0),FALSE)</f>
        <v>0</v>
      </c>
      <c r="P302" s="6">
        <f>VLOOKUP($B302,'Köpt hetvatten'!$B$1:$AP$500,MATCH("Med verkningsgrad:",'Köpt hetvatten'!$B$1:$AW$1,0),FALSE)</f>
        <v>0</v>
      </c>
      <c r="Q302" s="6">
        <f>VLOOKUP($B302,Spillvärme!$B$1:$AP$500,MATCH("Summa tillförd energi:",Spillvärme!$B$1:$AW$1,0),FALSE)</f>
        <v>0</v>
      </c>
      <c r="R302" s="6">
        <f>VLOOKUP($B302,Miljö!$B$1:$AP$500,MATCH("Summa tillförd energi:",Miljö!$B$1:$AW$1,0),FALSE)</f>
        <v>0</v>
      </c>
      <c r="S302" s="33">
        <f t="shared" si="49"/>
        <v>0.46199999999999997</v>
      </c>
      <c r="T302" s="6" t="str">
        <f>VLOOKUP($B302,Miljö!$B$1:$AP$500,MATCH("Köpt prod.spec hetvatten",Miljö!$B$1:$AW$1,0),FALSE)</f>
        <v/>
      </c>
      <c r="U302" s="6">
        <f t="shared" si="50"/>
        <v>20.86</v>
      </c>
      <c r="V302" s="6">
        <f>VLOOKUP($B302,Leveranser!$B$1:$AP$500,MATCH("Total levererad värme",Leveranser!$B$1:$AW$1,0),FALSE)</f>
        <v>15.4</v>
      </c>
      <c r="W302" s="6">
        <f>IFERROR(VLOOKUP($B302,Miljö!$B$1:$AP$500,MATCH("Såld mängd produktionsspecifik fjärrvärme (GWh)",Miljö!$B$1:$AW$1,0),FALSE)/1,0)</f>
        <v>0</v>
      </c>
      <c r="X302" s="6"/>
      <c r="Y302" s="30">
        <f t="shared" si="51"/>
        <v>0.73825503355704702</v>
      </c>
      <c r="Z302" s="6"/>
      <c r="AA302" s="30" t="str">
        <f t="shared" si="52"/>
        <v/>
      </c>
      <c r="AC302" t="s">
        <v>10</v>
      </c>
      <c r="AD302" t="s">
        <v>20</v>
      </c>
      <c r="AE302" s="25" t="str">
        <f t="shared" si="47"/>
        <v>ja</v>
      </c>
      <c r="AF302" t="s">
        <v>20</v>
      </c>
      <c r="AG302" t="s">
        <v>20</v>
      </c>
      <c r="AM302" s="6" t="str">
        <f t="shared" si="48"/>
        <v/>
      </c>
      <c r="AO302" s="6" t="str">
        <f t="shared" si="55"/>
        <v/>
      </c>
      <c r="AQ302" s="6" t="str">
        <f t="shared" si="56"/>
        <v/>
      </c>
      <c r="AR302" s="6"/>
      <c r="AW302" t="str">
        <f t="shared" si="53"/>
        <v/>
      </c>
      <c r="AY302" s="6" t="str">
        <f t="shared" si="57"/>
        <v/>
      </c>
      <c r="BB302" s="6" t="str">
        <f t="shared" si="54"/>
        <v>Ja</v>
      </c>
      <c r="BK302" t="s">
        <v>10</v>
      </c>
    </row>
    <row r="303" spans="1:63" ht="15" customHeight="1" x14ac:dyDescent="0.35">
      <c r="A303" t="s">
        <v>388</v>
      </c>
      <c r="B303" t="s">
        <v>390</v>
      </c>
      <c r="C303">
        <v>8.9393600000000004E-2</v>
      </c>
      <c r="D303">
        <v>15.110900000000001</v>
      </c>
      <c r="E303">
        <v>10.927099999999999</v>
      </c>
      <c r="F303">
        <v>1.57704E-2</v>
      </c>
      <c r="G303" t="s">
        <v>10</v>
      </c>
      <c r="H303" t="s">
        <v>10</v>
      </c>
      <c r="K303" s="6">
        <f>VLOOKUP($B303,'Egen hetvattenprod'!$B$1:$AP$500,MATCH("Summa tillförd energi:",'Egen hetvattenprod'!$B$1:$AY$1,0),FALSE)</f>
        <v>124</v>
      </c>
      <c r="L303" s="6">
        <f>VLOOKUP($B303,Kraftvärmeprod!$B$1:$AO$500,MATCH("Summa tillförd energi:",Kraftvärmeprod!$B$1:$AV$1,0),FALSE)</f>
        <v>0</v>
      </c>
      <c r="M303" s="33">
        <f>VLOOKUP($B303,'Allokerad kvv'!$B$1:$AO$500,MATCH("Summa allokerad tillförd energi:",'Allokerad kvv'!$B$1:$AV$1,0),FALSE)</f>
        <v>0</v>
      </c>
      <c r="N303" s="33">
        <f>VLOOKUP($B303,'Justerad allokering'!$B$1:$AO$500,MATCH("Summa justerad allokerad tillförd energi:",'Justerad allokering'!$B$1:$AV$1,0),FALSE)</f>
        <v>0</v>
      </c>
      <c r="O303" s="6">
        <f>VLOOKUP($B303,'Slutlig allokering'!$B$2:$AL$500,MATCH("Summa justerad allokerad tillförd energi:",'Slutlig allokering'!$B$2:$AS$2,0),FALSE)</f>
        <v>0</v>
      </c>
      <c r="P303" s="6">
        <f>VLOOKUP($B303,'Köpt hetvatten'!$B$1:$AP$500,MATCH("Med verkningsgrad:",'Köpt hetvatten'!$B$1:$AW$1,0),FALSE)</f>
        <v>0</v>
      </c>
      <c r="Q303" s="6">
        <f>VLOOKUP($B303,Spillvärme!$B$1:$AP$500,MATCH("Summa tillförd energi:",Spillvärme!$B$1:$AW$1,0),FALSE)</f>
        <v>0</v>
      </c>
      <c r="R303" s="6">
        <f>VLOOKUP($B303,Miljö!$B$1:$AP$500,MATCH("Summa tillförd energi:",Miljö!$B$1:$AW$1,0),FALSE)</f>
        <v>0</v>
      </c>
      <c r="S303" s="33">
        <f t="shared" si="49"/>
        <v>2.82</v>
      </c>
      <c r="T303" s="6" t="str">
        <f>VLOOKUP($B303,Miljö!$B$1:$AP$500,MATCH("Köpt prod.spec hetvatten",Miljö!$B$1:$AW$1,0),FALSE)</f>
        <v/>
      </c>
      <c r="U303" s="6">
        <f t="shared" si="50"/>
        <v>124</v>
      </c>
      <c r="V303" s="6">
        <f>VLOOKUP($B303,Leveranser!$B$1:$AP$500,MATCH("Total levererad värme",Leveranser!$B$1:$AW$1,0),FALSE)</f>
        <v>94</v>
      </c>
      <c r="W303" s="6">
        <f>IFERROR(VLOOKUP($B303,Miljö!$B$1:$AP$500,MATCH("Såld mängd produktionsspecifik fjärrvärme (GWh)",Miljö!$B$1:$AW$1,0),FALSE)/1,0)</f>
        <v>0</v>
      </c>
      <c r="X303" s="6"/>
      <c r="Y303" s="30">
        <f t="shared" si="51"/>
        <v>0.75806451612903225</v>
      </c>
      <c r="Z303" s="6"/>
      <c r="AA303" s="30" t="str">
        <f t="shared" si="52"/>
        <v/>
      </c>
      <c r="AC303" t="s">
        <v>10</v>
      </c>
      <c r="AD303" t="s">
        <v>20</v>
      </c>
      <c r="AE303" s="25" t="str">
        <f t="shared" si="47"/>
        <v>ja</v>
      </c>
      <c r="AF303" t="s">
        <v>20</v>
      </c>
      <c r="AG303" t="s">
        <v>20</v>
      </c>
      <c r="AM303" s="6" t="str">
        <f t="shared" si="48"/>
        <v/>
      </c>
      <c r="AO303" s="6" t="str">
        <f t="shared" si="55"/>
        <v/>
      </c>
      <c r="AQ303" s="6" t="str">
        <f t="shared" si="56"/>
        <v/>
      </c>
      <c r="AR303" s="6"/>
      <c r="AW303" t="str">
        <f t="shared" si="53"/>
        <v/>
      </c>
      <c r="AY303" s="6" t="str">
        <f t="shared" si="57"/>
        <v/>
      </c>
      <c r="BB303" s="6" t="str">
        <f t="shared" si="54"/>
        <v>Ja</v>
      </c>
      <c r="BK303" t="s">
        <v>10</v>
      </c>
    </row>
    <row r="304" spans="1:63" ht="15" customHeight="1" x14ac:dyDescent="0.35">
      <c r="A304" t="s">
        <v>391</v>
      </c>
      <c r="B304" t="s">
        <v>392</v>
      </c>
      <c r="C304">
        <v>4.9503199999999997E-2</v>
      </c>
      <c r="D304">
        <v>14.006500000000001</v>
      </c>
      <c r="E304">
        <v>7.8702199999999998</v>
      </c>
      <c r="F304">
        <v>1.16667E-2</v>
      </c>
      <c r="G304" t="s">
        <v>14</v>
      </c>
      <c r="H304" t="s">
        <v>10</v>
      </c>
      <c r="K304" s="6">
        <f>VLOOKUP($B304,'Egen hetvattenprod'!$B$1:$AP$500,MATCH("Summa tillförd energi:",'Egen hetvattenprod'!$B$1:$AY$1,0),FALSE)</f>
        <v>58.7</v>
      </c>
      <c r="L304" s="6">
        <f>VLOOKUP($B304,Kraftvärmeprod!$B$1:$AO$500,MATCH("Summa tillförd energi:",Kraftvärmeprod!$B$1:$AV$1,0),FALSE)</f>
        <v>0</v>
      </c>
      <c r="M304" s="33">
        <f>VLOOKUP($B304,'Allokerad kvv'!$B$1:$AO$500,MATCH("Summa allokerad tillförd energi:",'Allokerad kvv'!$B$1:$AV$1,0),FALSE)</f>
        <v>0</v>
      </c>
      <c r="N304" s="33">
        <f>VLOOKUP($B304,'Justerad allokering'!$B$1:$AO$500,MATCH("Summa justerad allokerad tillförd energi:",'Justerad allokering'!$B$1:$AV$1,0),FALSE)</f>
        <v>0</v>
      </c>
      <c r="O304" s="6">
        <f>VLOOKUP($B304,'Slutlig allokering'!$B$2:$AL$500,MATCH("Summa justerad allokerad tillförd energi:",'Slutlig allokering'!$B$2:$AS$2,0),FALSE)</f>
        <v>0</v>
      </c>
      <c r="P304" s="6">
        <f>VLOOKUP($B304,'Köpt hetvatten'!$B$1:$AP$500,MATCH("Med verkningsgrad:",'Köpt hetvatten'!$B$1:$AW$1,0),FALSE)</f>
        <v>0</v>
      </c>
      <c r="Q304" s="6">
        <f>VLOOKUP($B304,Spillvärme!$B$1:$AP$500,MATCH("Summa tillförd energi:",Spillvärme!$B$1:$AW$1,0),FALSE)</f>
        <v>0</v>
      </c>
      <c r="R304" s="6">
        <f>VLOOKUP($B304,Miljö!$B$1:$AP$500,MATCH("Summa tillförd energi:",Miljö!$B$1:$AW$1,0),FALSE)</f>
        <v>1.3</v>
      </c>
      <c r="S304" s="33">
        <f t="shared" si="49"/>
        <v>0</v>
      </c>
      <c r="T304" s="6" t="str">
        <f>VLOOKUP($B304,Miljö!$B$1:$AP$500,MATCH("Köpt prod.spec hetvatten",Miljö!$B$1:$AW$1,0),FALSE)</f>
        <v/>
      </c>
      <c r="U304" s="6">
        <f t="shared" si="50"/>
        <v>60</v>
      </c>
      <c r="V304" s="6">
        <f>VLOOKUP($B304,Leveranser!$B$1:$AP$500,MATCH("Total levererad värme",Leveranser!$B$1:$AW$1,0),FALSE)</f>
        <v>46.3</v>
      </c>
      <c r="W304" s="6">
        <f>IFERROR(VLOOKUP($B304,Miljö!$B$1:$AP$500,MATCH("Såld mängd produktionsspecifik fjärrvärme (GWh)",Miljö!$B$1:$AW$1,0),FALSE)/1,0)</f>
        <v>0</v>
      </c>
      <c r="X304" s="6"/>
      <c r="Y304" s="30">
        <f t="shared" si="51"/>
        <v>0.77166666666666661</v>
      </c>
      <c r="Z304" s="6"/>
      <c r="AA304" s="30" t="str">
        <f t="shared" si="52"/>
        <v/>
      </c>
      <c r="AC304" t="s">
        <v>10</v>
      </c>
      <c r="AD304" t="s">
        <v>20</v>
      </c>
      <c r="AE304" s="25" t="str">
        <f t="shared" si="47"/>
        <v>ja</v>
      </c>
      <c r="AF304" t="s">
        <v>20</v>
      </c>
      <c r="AG304" t="s">
        <v>20</v>
      </c>
      <c r="AM304" s="6" t="str">
        <f t="shared" si="48"/>
        <v/>
      </c>
      <c r="AO304" s="6" t="str">
        <f t="shared" si="55"/>
        <v/>
      </c>
      <c r="AQ304" s="6" t="str">
        <f t="shared" si="56"/>
        <v/>
      </c>
      <c r="AR304" s="6"/>
      <c r="AW304" t="str">
        <f t="shared" si="53"/>
        <v/>
      </c>
      <c r="AY304" s="6" t="str">
        <f t="shared" si="57"/>
        <v/>
      </c>
      <c r="BB304" s="6" t="str">
        <f t="shared" si="54"/>
        <v>Ja</v>
      </c>
      <c r="BK304" t="s">
        <v>10</v>
      </c>
    </row>
    <row r="305" spans="1:63" ht="15" customHeight="1" x14ac:dyDescent="0.35">
      <c r="A305" t="s">
        <v>393</v>
      </c>
      <c r="B305" t="s">
        <v>394</v>
      </c>
      <c r="C305">
        <v>0</v>
      </c>
      <c r="D305">
        <v>0</v>
      </c>
      <c r="E305">
        <v>0</v>
      </c>
      <c r="F305">
        <v>0</v>
      </c>
      <c r="G305" t="s">
        <v>14</v>
      </c>
      <c r="H305" t="s">
        <v>14</v>
      </c>
      <c r="K305" s="6">
        <f>VLOOKUP($B305,'Egen hetvattenprod'!$B$1:$AP$500,MATCH("Summa tillförd energi:",'Egen hetvattenprod'!$B$1:$AY$1,0),FALSE)</f>
        <v>0</v>
      </c>
      <c r="L305" s="6">
        <f>VLOOKUP($B305,Kraftvärmeprod!$B$1:$AO$500,MATCH("Summa tillförd energi:",Kraftvärmeprod!$B$1:$AV$1,0),FALSE)</f>
        <v>0</v>
      </c>
      <c r="M305" s="33">
        <f>VLOOKUP($B305,'Allokerad kvv'!$B$1:$AO$500,MATCH("Summa allokerad tillförd energi:",'Allokerad kvv'!$B$1:$AV$1,0),FALSE)</f>
        <v>0</v>
      </c>
      <c r="N305" s="33">
        <f>VLOOKUP($B305,'Justerad allokering'!$B$1:$AO$500,MATCH("Summa justerad allokerad tillförd energi:",'Justerad allokering'!$B$1:$AV$1,0),FALSE)</f>
        <v>0</v>
      </c>
      <c r="O305" s="6">
        <f>VLOOKUP($B305,'Slutlig allokering'!$B$2:$AL$500,MATCH("Summa justerad allokerad tillförd energi:",'Slutlig allokering'!$B$2:$AS$2,0),FALSE)</f>
        <v>0</v>
      </c>
      <c r="P305" s="6">
        <f>VLOOKUP($B305,'Köpt hetvatten'!$B$1:$AP$500,MATCH("Med verkningsgrad:",'Köpt hetvatten'!$B$1:$AW$1,0),FALSE)</f>
        <v>0</v>
      </c>
      <c r="Q305" s="6">
        <f>VLOOKUP($B305,Spillvärme!$B$1:$AP$500,MATCH("Summa tillförd energi:",Spillvärme!$B$1:$AW$1,0),FALSE)</f>
        <v>0</v>
      </c>
      <c r="R305" s="6">
        <f>VLOOKUP($B305,Miljö!$B$1:$AP$500,MATCH("Summa tillförd energi:",Miljö!$B$1:$AW$1,0),FALSE)</f>
        <v>0</v>
      </c>
      <c r="S305" s="33">
        <f t="shared" si="49"/>
        <v>0</v>
      </c>
      <c r="T305" s="6" t="str">
        <f>VLOOKUP($B305,Miljö!$B$1:$AP$500,MATCH("Köpt prod.spec hetvatten",Miljö!$B$1:$AW$1,0),FALSE)</f>
        <v/>
      </c>
      <c r="U305" s="6">
        <f t="shared" si="50"/>
        <v>0</v>
      </c>
      <c r="V305" s="6">
        <f>VLOOKUP($B305,Leveranser!$B$1:$AP$500,MATCH("Total levererad värme",Leveranser!$B$1:$AW$1,0),FALSE)</f>
        <v>0</v>
      </c>
      <c r="W305" s="6">
        <f>IFERROR(VLOOKUP($B305,Miljö!$B$1:$AP$500,MATCH("Såld mängd produktionsspecifik fjärrvärme (GWh)",Miljö!$B$1:$AW$1,0),FALSE)/1,0)</f>
        <v>0</v>
      </c>
      <c r="X305" s="6"/>
      <c r="Y305" s="30" t="str">
        <f t="shared" si="51"/>
        <v/>
      </c>
      <c r="Z305" s="6"/>
      <c r="AA305" s="30" t="str">
        <f t="shared" si="52"/>
        <v/>
      </c>
      <c r="AC305" t="s">
        <v>20</v>
      </c>
      <c r="AD305" t="s">
        <v>20</v>
      </c>
      <c r="AE305" s="25" t="str">
        <f t="shared" si="47"/>
        <v/>
      </c>
      <c r="AF305" t="s">
        <v>20</v>
      </c>
      <c r="AG305" t="s">
        <v>20</v>
      </c>
      <c r="AM305" s="6" t="str">
        <f t="shared" si="48"/>
        <v>nej</v>
      </c>
      <c r="AO305" s="6" t="str">
        <f t="shared" si="55"/>
        <v>nej</v>
      </c>
      <c r="AQ305" s="6" t="str">
        <f t="shared" si="56"/>
        <v/>
      </c>
      <c r="AR305" s="6"/>
      <c r="AW305" t="str">
        <f t="shared" si="53"/>
        <v>nej</v>
      </c>
      <c r="AY305" s="6" t="str">
        <f t="shared" si="57"/>
        <v>nej</v>
      </c>
      <c r="BB305" s="6" t="str">
        <f t="shared" si="54"/>
        <v>Nej</v>
      </c>
      <c r="BK305" t="s">
        <v>14</v>
      </c>
    </row>
    <row r="306" spans="1:63" ht="15" customHeight="1" x14ac:dyDescent="0.35">
      <c r="A306" t="s">
        <v>393</v>
      </c>
      <c r="B306" t="s">
        <v>395</v>
      </c>
      <c r="C306">
        <v>0</v>
      </c>
      <c r="D306">
        <v>0</v>
      </c>
      <c r="E306">
        <v>0</v>
      </c>
      <c r="F306">
        <v>0</v>
      </c>
      <c r="G306" t="s">
        <v>14</v>
      </c>
      <c r="H306" t="s">
        <v>14</v>
      </c>
      <c r="K306" s="6">
        <f>VLOOKUP($B306,'Egen hetvattenprod'!$B$1:$AP$500,MATCH("Summa tillförd energi:",'Egen hetvattenprod'!$B$1:$AY$1,0),FALSE)</f>
        <v>0</v>
      </c>
      <c r="L306" s="6">
        <f>VLOOKUP($B306,Kraftvärmeprod!$B$1:$AO$500,MATCH("Summa tillförd energi:",Kraftvärmeprod!$B$1:$AV$1,0),FALSE)</f>
        <v>0</v>
      </c>
      <c r="M306" s="33">
        <f>VLOOKUP($B306,'Allokerad kvv'!$B$1:$AO$500,MATCH("Summa allokerad tillförd energi:",'Allokerad kvv'!$B$1:$AV$1,0),FALSE)</f>
        <v>0</v>
      </c>
      <c r="N306" s="33">
        <f>VLOOKUP($B306,'Justerad allokering'!$B$1:$AO$500,MATCH("Summa justerad allokerad tillförd energi:",'Justerad allokering'!$B$1:$AV$1,0),FALSE)</f>
        <v>0</v>
      </c>
      <c r="O306" s="6">
        <f>VLOOKUP($B306,'Slutlig allokering'!$B$2:$AL$500,MATCH("Summa justerad allokerad tillförd energi:",'Slutlig allokering'!$B$2:$AS$2,0),FALSE)</f>
        <v>0</v>
      </c>
      <c r="P306" s="6">
        <f>VLOOKUP($B306,'Köpt hetvatten'!$B$1:$AP$500,MATCH("Med verkningsgrad:",'Köpt hetvatten'!$B$1:$AW$1,0),FALSE)</f>
        <v>0</v>
      </c>
      <c r="Q306" s="6">
        <f>VLOOKUP($B306,Spillvärme!$B$1:$AP$500,MATCH("Summa tillförd energi:",Spillvärme!$B$1:$AW$1,0),FALSE)</f>
        <v>0</v>
      </c>
      <c r="R306" s="6">
        <f>VLOOKUP($B306,Miljö!$B$1:$AP$500,MATCH("Summa tillförd energi:",Miljö!$B$1:$AW$1,0),FALSE)</f>
        <v>0</v>
      </c>
      <c r="S306" s="33">
        <f t="shared" si="49"/>
        <v>0</v>
      </c>
      <c r="T306" s="6" t="str">
        <f>VLOOKUP($B306,Miljö!$B$1:$AP$500,MATCH("Köpt prod.spec hetvatten",Miljö!$B$1:$AW$1,0),FALSE)</f>
        <v/>
      </c>
      <c r="U306" s="6">
        <f t="shared" si="50"/>
        <v>0</v>
      </c>
      <c r="V306" s="6">
        <f>VLOOKUP($B306,Leveranser!$B$1:$AP$500,MATCH("Total levererad värme",Leveranser!$B$1:$AW$1,0),FALSE)</f>
        <v>0</v>
      </c>
      <c r="W306" s="6">
        <f>IFERROR(VLOOKUP($B306,Miljö!$B$1:$AP$500,MATCH("Såld mängd produktionsspecifik fjärrvärme (GWh)",Miljö!$B$1:$AW$1,0),FALSE)/1,0)</f>
        <v>0</v>
      </c>
      <c r="X306" s="6"/>
      <c r="Y306" s="30" t="str">
        <f t="shared" si="51"/>
        <v/>
      </c>
      <c r="Z306" s="6"/>
      <c r="AA306" s="30" t="str">
        <f t="shared" si="52"/>
        <v/>
      </c>
      <c r="AC306" t="s">
        <v>20</v>
      </c>
      <c r="AD306" t="s">
        <v>20</v>
      </c>
      <c r="AE306" s="25" t="str">
        <f t="shared" si="47"/>
        <v/>
      </c>
      <c r="AF306" t="s">
        <v>20</v>
      </c>
      <c r="AG306" t="s">
        <v>20</v>
      </c>
      <c r="AM306" s="6" t="str">
        <f t="shared" si="48"/>
        <v>nej</v>
      </c>
      <c r="AO306" s="6" t="str">
        <f t="shared" si="55"/>
        <v>nej</v>
      </c>
      <c r="AQ306" s="6" t="str">
        <f t="shared" si="56"/>
        <v/>
      </c>
      <c r="AR306" s="6"/>
      <c r="AW306" t="str">
        <f t="shared" si="53"/>
        <v>nej</v>
      </c>
      <c r="AY306" s="6" t="str">
        <f t="shared" si="57"/>
        <v>nej</v>
      </c>
      <c r="BB306" s="6" t="str">
        <f t="shared" si="54"/>
        <v>Nej</v>
      </c>
      <c r="BK306" t="s">
        <v>14</v>
      </c>
    </row>
    <row r="307" spans="1:63" ht="15" customHeight="1" x14ac:dyDescent="0.35">
      <c r="A307" t="s">
        <v>393</v>
      </c>
      <c r="B307" t="s">
        <v>396</v>
      </c>
      <c r="C307">
        <v>8.0194600000000005E-2</v>
      </c>
      <c r="D307">
        <v>7.4428700000000001</v>
      </c>
      <c r="E307">
        <v>7.1574499999999999</v>
      </c>
      <c r="F307">
        <v>0</v>
      </c>
      <c r="G307" t="s">
        <v>10</v>
      </c>
      <c r="H307" t="s">
        <v>10</v>
      </c>
      <c r="K307" s="6">
        <f>VLOOKUP($B307,'Egen hetvattenprod'!$B$1:$AP$500,MATCH("Summa tillförd energi:",'Egen hetvattenprod'!$B$1:$AY$1,0),FALSE)</f>
        <v>70.540000000000006</v>
      </c>
      <c r="L307" s="6">
        <f>VLOOKUP($B307,Kraftvärmeprod!$B$1:$AO$500,MATCH("Summa tillförd energi:",Kraftvärmeprod!$B$1:$AV$1,0),FALSE)</f>
        <v>157</v>
      </c>
      <c r="M307" s="33">
        <f>VLOOKUP($B307,'Allokerad kvv'!$B$1:$AO$500,MATCH("Summa allokerad tillförd energi:",'Allokerad kvv'!$B$1:$AV$1,0),FALSE)</f>
        <v>84.060310000000001</v>
      </c>
      <c r="N307" s="33">
        <f>VLOOKUP($B307,'Justerad allokering'!$B$1:$AO$500,MATCH("Summa justerad allokerad tillförd energi:",'Justerad allokering'!$B$1:$AV$1,0),FALSE)</f>
        <v>0</v>
      </c>
      <c r="O307" s="6">
        <f>VLOOKUP($B307,'Slutlig allokering'!$B$2:$AL$500,MATCH("Summa justerad allokerad tillförd energi:",'Slutlig allokering'!$B$2:$AS$2,0),FALSE)</f>
        <v>84.060310000000001</v>
      </c>
      <c r="P307" s="6">
        <f>VLOOKUP($B307,'Köpt hetvatten'!$B$1:$AP$500,MATCH("Med verkningsgrad:",'Köpt hetvatten'!$B$1:$AW$1,0),FALSE)</f>
        <v>0</v>
      </c>
      <c r="Q307" s="6">
        <f>VLOOKUP($B307,Spillvärme!$B$1:$AP$500,MATCH("Summa tillförd energi:",Spillvärme!$B$1:$AW$1,0),FALSE)</f>
        <v>0</v>
      </c>
      <c r="R307" s="6">
        <f>VLOOKUP($B307,Miljö!$B$1:$AP$500,MATCH("Summa tillförd energi:",Miljö!$B$1:$AW$1,0),FALSE)</f>
        <v>1.9</v>
      </c>
      <c r="S307" s="33">
        <f t="shared" si="49"/>
        <v>0</v>
      </c>
      <c r="T307" s="6" t="str">
        <f>VLOOKUP($B307,Miljö!$B$1:$AP$500,MATCH("Köpt prod.spec hetvatten",Miljö!$B$1:$AW$1,0),FALSE)</f>
        <v/>
      </c>
      <c r="U307" s="6">
        <f t="shared" si="50"/>
        <v>156.50031000000001</v>
      </c>
      <c r="V307" s="6">
        <f>VLOOKUP($B307,Leveranser!$B$1:$AP$500,MATCH("Total levererad värme",Leveranser!$B$1:$AW$1,0),FALSE)</f>
        <v>149.69999999999999</v>
      </c>
      <c r="W307" s="6">
        <f>IFERROR(VLOOKUP($B307,Miljö!$B$1:$AP$500,MATCH("Såld mängd produktionsspecifik fjärrvärme (GWh)",Miljö!$B$1:$AW$1,0),FALSE)/1,0)</f>
        <v>0</v>
      </c>
      <c r="X307" s="6"/>
      <c r="Y307" s="30">
        <f t="shared" si="51"/>
        <v>0.95654762600789722</v>
      </c>
      <c r="Z307" s="6"/>
      <c r="AA307" s="30" t="str">
        <f t="shared" si="52"/>
        <v/>
      </c>
      <c r="AC307" t="s">
        <v>10</v>
      </c>
      <c r="AD307" t="s">
        <v>20</v>
      </c>
      <c r="AE307" s="25" t="str">
        <f t="shared" si="47"/>
        <v>ja</v>
      </c>
      <c r="AF307" t="s">
        <v>20</v>
      </c>
      <c r="AG307" t="s">
        <v>20</v>
      </c>
      <c r="AM307" s="6" t="str">
        <f t="shared" si="48"/>
        <v/>
      </c>
      <c r="AO307" s="6" t="str">
        <f t="shared" si="55"/>
        <v/>
      </c>
      <c r="AQ307" s="6" t="str">
        <f t="shared" si="56"/>
        <v/>
      </c>
      <c r="AR307" s="6"/>
      <c r="AW307" t="str">
        <f t="shared" si="53"/>
        <v/>
      </c>
      <c r="AY307" s="6" t="str">
        <f t="shared" si="57"/>
        <v/>
      </c>
      <c r="BB307" s="6" t="str">
        <f t="shared" si="54"/>
        <v>Ja</v>
      </c>
      <c r="BK307" t="s">
        <v>10</v>
      </c>
    </row>
    <row r="308" spans="1:63" ht="15" customHeight="1" x14ac:dyDescent="0.35">
      <c r="A308" t="s">
        <v>393</v>
      </c>
      <c r="B308" t="s">
        <v>397</v>
      </c>
      <c r="C308">
        <v>0</v>
      </c>
      <c r="D308">
        <v>0</v>
      </c>
      <c r="E308">
        <v>0</v>
      </c>
      <c r="F308">
        <v>0</v>
      </c>
      <c r="G308" t="s">
        <v>14</v>
      </c>
      <c r="H308" t="s">
        <v>14</v>
      </c>
      <c r="K308" s="6">
        <f>VLOOKUP($B308,'Egen hetvattenprod'!$B$1:$AP$500,MATCH("Summa tillförd energi:",'Egen hetvattenprod'!$B$1:$AY$1,0),FALSE)</f>
        <v>0</v>
      </c>
      <c r="L308" s="6">
        <f>VLOOKUP($B308,Kraftvärmeprod!$B$1:$AO$500,MATCH("Summa tillförd energi:",Kraftvärmeprod!$B$1:$AV$1,0),FALSE)</f>
        <v>0</v>
      </c>
      <c r="M308" s="33">
        <f>VLOOKUP($B308,'Allokerad kvv'!$B$1:$AO$500,MATCH("Summa allokerad tillförd energi:",'Allokerad kvv'!$B$1:$AV$1,0),FALSE)</f>
        <v>0</v>
      </c>
      <c r="N308" s="33">
        <f>VLOOKUP($B308,'Justerad allokering'!$B$1:$AO$500,MATCH("Summa justerad allokerad tillförd energi:",'Justerad allokering'!$B$1:$AV$1,0),FALSE)</f>
        <v>0</v>
      </c>
      <c r="O308" s="6">
        <f>VLOOKUP($B308,'Slutlig allokering'!$B$2:$AL$500,MATCH("Summa justerad allokerad tillförd energi:",'Slutlig allokering'!$B$2:$AS$2,0),FALSE)</f>
        <v>0</v>
      </c>
      <c r="P308" s="6">
        <f>VLOOKUP($B308,'Köpt hetvatten'!$B$1:$AP$500,MATCH("Med verkningsgrad:",'Köpt hetvatten'!$B$1:$AW$1,0),FALSE)</f>
        <v>0</v>
      </c>
      <c r="Q308" s="6">
        <f>VLOOKUP($B308,Spillvärme!$B$1:$AP$500,MATCH("Summa tillförd energi:",Spillvärme!$B$1:$AW$1,0),FALSE)</f>
        <v>0</v>
      </c>
      <c r="R308" s="6">
        <f>VLOOKUP($B308,Miljö!$B$1:$AP$500,MATCH("Summa tillförd energi:",Miljö!$B$1:$AW$1,0),FALSE)</f>
        <v>0</v>
      </c>
      <c r="S308" s="33">
        <f t="shared" si="49"/>
        <v>0</v>
      </c>
      <c r="T308" s="6" t="str">
        <f>VLOOKUP($B308,Miljö!$B$1:$AP$500,MATCH("Köpt prod.spec hetvatten",Miljö!$B$1:$AW$1,0),FALSE)</f>
        <v/>
      </c>
      <c r="U308" s="6">
        <f t="shared" si="50"/>
        <v>0</v>
      </c>
      <c r="V308" s="6">
        <f>VLOOKUP($B308,Leveranser!$B$1:$AP$500,MATCH("Total levererad värme",Leveranser!$B$1:$AW$1,0),FALSE)</f>
        <v>0</v>
      </c>
      <c r="W308" s="6">
        <f>IFERROR(VLOOKUP($B308,Miljö!$B$1:$AP$500,MATCH("Såld mängd produktionsspecifik fjärrvärme (GWh)",Miljö!$B$1:$AW$1,0),FALSE)/1,0)</f>
        <v>0</v>
      </c>
      <c r="X308" s="6"/>
      <c r="Y308" s="30" t="str">
        <f t="shared" si="51"/>
        <v/>
      </c>
      <c r="Z308" s="6"/>
      <c r="AA308" s="30" t="str">
        <f t="shared" si="52"/>
        <v/>
      </c>
      <c r="AC308" t="s">
        <v>20</v>
      </c>
      <c r="AD308" t="s">
        <v>20</v>
      </c>
      <c r="AE308" s="25" t="str">
        <f t="shared" si="47"/>
        <v/>
      </c>
      <c r="AF308" t="s">
        <v>20</v>
      </c>
      <c r="AG308" t="s">
        <v>20</v>
      </c>
      <c r="AM308" s="6" t="str">
        <f t="shared" si="48"/>
        <v>nej</v>
      </c>
      <c r="AO308" s="6" t="str">
        <f t="shared" si="55"/>
        <v>nej</v>
      </c>
      <c r="AQ308" s="6" t="str">
        <f t="shared" si="56"/>
        <v/>
      </c>
      <c r="AR308" s="6"/>
      <c r="AW308" t="str">
        <f t="shared" si="53"/>
        <v>nej</v>
      </c>
      <c r="AY308" s="6" t="str">
        <f t="shared" si="57"/>
        <v>nej</v>
      </c>
      <c r="BB308" s="6" t="str">
        <f t="shared" si="54"/>
        <v>Nej</v>
      </c>
      <c r="BK308" t="s">
        <v>14</v>
      </c>
    </row>
    <row r="309" spans="1:63" ht="15" customHeight="1" x14ac:dyDescent="0.35">
      <c r="A309" t="s">
        <v>393</v>
      </c>
      <c r="B309" t="s">
        <v>398</v>
      </c>
      <c r="C309">
        <v>0</v>
      </c>
      <c r="D309">
        <v>0</v>
      </c>
      <c r="E309">
        <v>0</v>
      </c>
      <c r="F309">
        <v>0</v>
      </c>
      <c r="G309" t="s">
        <v>14</v>
      </c>
      <c r="H309" t="s">
        <v>14</v>
      </c>
      <c r="K309" s="6">
        <f>VLOOKUP($B309,'Egen hetvattenprod'!$B$1:$AP$500,MATCH("Summa tillförd energi:",'Egen hetvattenprod'!$B$1:$AY$1,0),FALSE)</f>
        <v>0</v>
      </c>
      <c r="L309" s="6">
        <f>VLOOKUP($B309,Kraftvärmeprod!$B$1:$AO$500,MATCH("Summa tillförd energi:",Kraftvärmeprod!$B$1:$AV$1,0),FALSE)</f>
        <v>0</v>
      </c>
      <c r="M309" s="33">
        <f>VLOOKUP($B309,'Allokerad kvv'!$B$1:$AO$500,MATCH("Summa allokerad tillförd energi:",'Allokerad kvv'!$B$1:$AV$1,0),FALSE)</f>
        <v>0</v>
      </c>
      <c r="N309" s="33">
        <f>VLOOKUP($B309,'Justerad allokering'!$B$1:$AO$500,MATCH("Summa justerad allokerad tillförd energi:",'Justerad allokering'!$B$1:$AV$1,0),FALSE)</f>
        <v>0</v>
      </c>
      <c r="O309" s="6">
        <f>VLOOKUP($B309,'Slutlig allokering'!$B$2:$AL$500,MATCH("Summa justerad allokerad tillförd energi:",'Slutlig allokering'!$B$2:$AS$2,0),FALSE)</f>
        <v>0</v>
      </c>
      <c r="P309" s="6">
        <f>VLOOKUP($B309,'Köpt hetvatten'!$B$1:$AP$500,MATCH("Med verkningsgrad:",'Köpt hetvatten'!$B$1:$AW$1,0),FALSE)</f>
        <v>0</v>
      </c>
      <c r="Q309" s="6">
        <f>VLOOKUP($B309,Spillvärme!$B$1:$AP$500,MATCH("Summa tillförd energi:",Spillvärme!$B$1:$AW$1,0),FALSE)</f>
        <v>0</v>
      </c>
      <c r="R309" s="6">
        <f>VLOOKUP($B309,Miljö!$B$1:$AP$500,MATCH("Summa tillförd energi:",Miljö!$B$1:$AW$1,0),FALSE)</f>
        <v>0</v>
      </c>
      <c r="S309" s="33">
        <f t="shared" si="49"/>
        <v>0</v>
      </c>
      <c r="T309" s="6" t="str">
        <f>VLOOKUP($B309,Miljö!$B$1:$AP$500,MATCH("Köpt prod.spec hetvatten",Miljö!$B$1:$AW$1,0),FALSE)</f>
        <v/>
      </c>
      <c r="U309" s="6">
        <f t="shared" si="50"/>
        <v>0</v>
      </c>
      <c r="V309" s="6">
        <f>VLOOKUP($B309,Leveranser!$B$1:$AP$500,MATCH("Total levererad värme",Leveranser!$B$1:$AW$1,0),FALSE)</f>
        <v>0</v>
      </c>
      <c r="W309" s="6">
        <f>IFERROR(VLOOKUP($B309,Miljö!$B$1:$AP$500,MATCH("Såld mängd produktionsspecifik fjärrvärme (GWh)",Miljö!$B$1:$AW$1,0),FALSE)/1,0)</f>
        <v>0</v>
      </c>
      <c r="X309" s="6"/>
      <c r="Y309" s="30" t="str">
        <f t="shared" si="51"/>
        <v/>
      </c>
      <c r="Z309" s="6"/>
      <c r="AA309" s="30" t="str">
        <f t="shared" si="52"/>
        <v/>
      </c>
      <c r="AC309" t="s">
        <v>20</v>
      </c>
      <c r="AD309" t="s">
        <v>20</v>
      </c>
      <c r="AE309" s="25" t="str">
        <f t="shared" si="47"/>
        <v/>
      </c>
      <c r="AF309" t="s">
        <v>20</v>
      </c>
      <c r="AG309" t="s">
        <v>20</v>
      </c>
      <c r="AM309" s="6" t="str">
        <f t="shared" si="48"/>
        <v>nej</v>
      </c>
      <c r="AO309" s="6" t="str">
        <f t="shared" si="55"/>
        <v>nej</v>
      </c>
      <c r="AQ309" s="6" t="str">
        <f t="shared" si="56"/>
        <v/>
      </c>
      <c r="AR309" s="6"/>
      <c r="AW309" t="str">
        <f t="shared" si="53"/>
        <v>nej</v>
      </c>
      <c r="AY309" s="6" t="str">
        <f t="shared" si="57"/>
        <v>nej</v>
      </c>
      <c r="BB309" s="6" t="str">
        <f t="shared" si="54"/>
        <v>Nej</v>
      </c>
      <c r="BK309" t="s">
        <v>14</v>
      </c>
    </row>
    <row r="310" spans="1:63" ht="15" customHeight="1" x14ac:dyDescent="0.35">
      <c r="A310" t="s">
        <v>399</v>
      </c>
      <c r="B310" t="s">
        <v>400</v>
      </c>
      <c r="C310">
        <v>0.54559199999999997</v>
      </c>
      <c r="D310">
        <v>165.71799999999999</v>
      </c>
      <c r="E310">
        <v>22.454000000000001</v>
      </c>
      <c r="F310">
        <v>3.6237199999999997E-2</v>
      </c>
      <c r="G310" t="s">
        <v>10</v>
      </c>
      <c r="H310" t="s">
        <v>10</v>
      </c>
      <c r="K310" s="6">
        <f>VLOOKUP($B310,'Egen hetvattenprod'!$B$1:$AP$500,MATCH("Summa tillförd energi:",'Egen hetvattenprod'!$B$1:$AY$1,0),FALSE)</f>
        <v>135.1</v>
      </c>
      <c r="L310" s="6">
        <f>VLOOKUP($B310,Kraftvärmeprod!$B$1:$AO$500,MATCH("Summa tillförd energi:",Kraftvärmeprod!$B$1:$AV$1,0),FALSE)</f>
        <v>202.2</v>
      </c>
      <c r="M310" s="33">
        <f>VLOOKUP($B310,'Allokerad kvv'!$B$1:$AO$500,MATCH("Summa allokerad tillförd energi:",'Allokerad kvv'!$B$1:$AV$1,0),FALSE)</f>
        <v>168.548575</v>
      </c>
      <c r="N310" s="33">
        <f>VLOOKUP($B310,'Justerad allokering'!$B$1:$AO$500,MATCH("Summa justerad allokerad tillförd energi:",'Justerad allokering'!$B$1:$AV$1,0),FALSE)</f>
        <v>0</v>
      </c>
      <c r="O310" s="6">
        <f>VLOOKUP($B310,'Slutlig allokering'!$B$2:$AL$500,MATCH("Summa justerad allokerad tillförd energi:",'Slutlig allokering'!$B$2:$AS$2,0),FALSE)</f>
        <v>168.548575</v>
      </c>
      <c r="P310" s="6">
        <f>VLOOKUP($B310,'Köpt hetvatten'!$B$1:$AP$500,MATCH("Med verkningsgrad:",'Köpt hetvatten'!$B$1:$AW$1,0),FALSE)</f>
        <v>0</v>
      </c>
      <c r="Q310" s="6">
        <f>VLOOKUP($B310,Spillvärme!$B$1:$AP$500,MATCH("Summa tillförd energi:",Spillvärme!$B$1:$AW$1,0),FALSE)</f>
        <v>0</v>
      </c>
      <c r="R310" s="6">
        <f>VLOOKUP($B310,Miljö!$B$1:$AP$500,MATCH("Summa tillförd energi:",Miljö!$B$1:$AW$1,0),FALSE)</f>
        <v>7.6</v>
      </c>
      <c r="S310" s="33">
        <f t="shared" si="49"/>
        <v>0</v>
      </c>
      <c r="T310" s="6" t="str">
        <f>VLOOKUP($B310,Miljö!$B$1:$AP$500,MATCH("Köpt prod.spec hetvatten",Miljö!$B$1:$AW$1,0),FALSE)</f>
        <v/>
      </c>
      <c r="U310" s="6">
        <f t="shared" si="50"/>
        <v>311.24857500000002</v>
      </c>
      <c r="V310" s="6">
        <f>VLOOKUP($B310,Leveranser!$B$1:$AP$500,MATCH("Total levererad värme",Leveranser!$B$1:$AW$1,0),FALSE)</f>
        <v>223.4</v>
      </c>
      <c r="W310" s="6">
        <f>IFERROR(VLOOKUP($B310,Miljö!$B$1:$AP$500,MATCH("Såld mängd produktionsspecifik fjärrvärme (GWh)",Miljö!$B$1:$AW$1,0),FALSE)/1,0)</f>
        <v>0</v>
      </c>
      <c r="X310" s="6"/>
      <c r="Y310" s="30">
        <f t="shared" si="51"/>
        <v>0.7177542901200431</v>
      </c>
      <c r="Z310" s="6"/>
      <c r="AA310" s="30" t="str">
        <f t="shared" si="52"/>
        <v/>
      </c>
      <c r="AC310" t="s">
        <v>10</v>
      </c>
      <c r="AD310" t="s">
        <v>20</v>
      </c>
      <c r="AE310" s="25" t="str">
        <f t="shared" si="47"/>
        <v>ja</v>
      </c>
      <c r="AF310" t="s">
        <v>20</v>
      </c>
      <c r="AG310" t="s">
        <v>20</v>
      </c>
      <c r="AM310" s="6" t="str">
        <f t="shared" si="48"/>
        <v/>
      </c>
      <c r="AO310" s="6" t="str">
        <f t="shared" si="55"/>
        <v/>
      </c>
      <c r="AQ310" s="6" t="str">
        <f t="shared" si="56"/>
        <v/>
      </c>
      <c r="AR310" s="6"/>
      <c r="AW310" t="str">
        <f t="shared" si="53"/>
        <v/>
      </c>
      <c r="AY310" s="6" t="str">
        <f t="shared" si="57"/>
        <v/>
      </c>
      <c r="BB310" s="6" t="str">
        <f t="shared" si="54"/>
        <v>Ja</v>
      </c>
      <c r="BK310" t="s">
        <v>10</v>
      </c>
    </row>
    <row r="311" spans="1:63" ht="15" customHeight="1" x14ac:dyDescent="0.35">
      <c r="A311" t="s">
        <v>401</v>
      </c>
      <c r="B311" t="s">
        <v>402</v>
      </c>
      <c r="C311">
        <v>0.10663300000000001</v>
      </c>
      <c r="D311">
        <v>20.175699999999999</v>
      </c>
      <c r="E311">
        <v>8.1361299999999996</v>
      </c>
      <c r="F311">
        <v>2.2770599999999998E-2</v>
      </c>
      <c r="G311" t="s">
        <v>10</v>
      </c>
      <c r="H311" t="s">
        <v>14</v>
      </c>
      <c r="K311" s="6">
        <f>VLOOKUP($B311,'Egen hetvattenprod'!$B$1:$AP$500,MATCH("Summa tillförd energi:",'Egen hetvattenprod'!$B$1:$AY$1,0),FALSE)</f>
        <v>108.2</v>
      </c>
      <c r="L311" s="6">
        <f>VLOOKUP($B311,Kraftvärmeprod!$B$1:$AO$500,MATCH("Summa tillförd energi:",Kraftvärmeprod!$B$1:$AV$1,0),FALSE)</f>
        <v>0</v>
      </c>
      <c r="M311" s="33">
        <f>VLOOKUP($B311,'Allokerad kvv'!$B$1:$AO$500,MATCH("Summa allokerad tillförd energi:",'Allokerad kvv'!$B$1:$AV$1,0),FALSE)</f>
        <v>0</v>
      </c>
      <c r="N311" s="33">
        <f>VLOOKUP($B311,'Justerad allokering'!$B$1:$AO$500,MATCH("Summa justerad allokerad tillförd energi:",'Justerad allokering'!$B$1:$AV$1,0),FALSE)</f>
        <v>0</v>
      </c>
      <c r="O311" s="6">
        <f>VLOOKUP($B311,'Slutlig allokering'!$B$2:$AL$500,MATCH("Summa justerad allokerad tillförd energi:",'Slutlig allokering'!$B$2:$AS$2,0),FALSE)</f>
        <v>0</v>
      </c>
      <c r="P311" s="6">
        <f>VLOOKUP($B311,'Köpt hetvatten'!$B$1:$AP$500,MATCH("Med verkningsgrad:",'Köpt hetvatten'!$B$1:$AW$1,0),FALSE)</f>
        <v>0</v>
      </c>
      <c r="Q311" s="6">
        <f>VLOOKUP($B311,Spillvärme!$B$1:$AP$500,MATCH("Summa tillförd energi:",Spillvärme!$B$1:$AW$1,0),FALSE)</f>
        <v>0</v>
      </c>
      <c r="R311" s="6">
        <f>VLOOKUP($B311,Miljö!$B$1:$AP$500,MATCH("Summa tillförd energi:",Miljö!$B$1:$AW$1,0),FALSE)</f>
        <v>1.63</v>
      </c>
      <c r="S311" s="33">
        <f t="shared" si="49"/>
        <v>0</v>
      </c>
      <c r="T311" s="6" t="str">
        <f>VLOOKUP($B311,Miljö!$B$1:$AP$500,MATCH("Köpt prod.spec hetvatten",Miljö!$B$1:$AW$1,0),FALSE)</f>
        <v/>
      </c>
      <c r="U311" s="6">
        <f t="shared" si="50"/>
        <v>109.83</v>
      </c>
      <c r="V311" s="6">
        <f>VLOOKUP($B311,Leveranser!$B$1:$AP$500,MATCH("Total levererad värme",Leveranser!$B$1:$AW$1,0),FALSE)</f>
        <v>86.2</v>
      </c>
      <c r="W311" s="6">
        <f>IFERROR(VLOOKUP($B311,Miljö!$B$1:$AP$500,MATCH("Såld mängd produktionsspecifik fjärrvärme (GWh)",Miljö!$B$1:$AW$1,0),FALSE)/1,0)</f>
        <v>0</v>
      </c>
      <c r="X311" s="6"/>
      <c r="Y311" s="30">
        <f t="shared" si="51"/>
        <v>0.78484931257397805</v>
      </c>
      <c r="Z311" s="6"/>
      <c r="AA311" s="30" t="str">
        <f t="shared" si="52"/>
        <v/>
      </c>
      <c r="AC311" t="s">
        <v>20</v>
      </c>
      <c r="AD311" t="s">
        <v>20</v>
      </c>
      <c r="AE311" s="25" t="str">
        <f t="shared" si="47"/>
        <v/>
      </c>
      <c r="AF311" t="s">
        <v>1073</v>
      </c>
      <c r="AG311" t="s">
        <v>1065</v>
      </c>
      <c r="AH311" t="s">
        <v>10</v>
      </c>
      <c r="AM311" s="6" t="str">
        <f t="shared" si="48"/>
        <v>ja</v>
      </c>
      <c r="AO311" s="6" t="str">
        <f t="shared" si="55"/>
        <v>ja</v>
      </c>
      <c r="AQ311" s="6" t="str">
        <f t="shared" si="56"/>
        <v/>
      </c>
      <c r="AR311" s="6"/>
      <c r="AW311" t="str">
        <f t="shared" si="53"/>
        <v>nej</v>
      </c>
      <c r="AY311" s="6" t="str">
        <f t="shared" si="57"/>
        <v>ja</v>
      </c>
      <c r="BB311" s="6" t="str">
        <f t="shared" si="54"/>
        <v>Ja</v>
      </c>
      <c r="BG311" t="s">
        <v>10</v>
      </c>
      <c r="BK311" t="s">
        <v>10</v>
      </c>
    </row>
    <row r="312" spans="1:63" ht="15" customHeight="1" x14ac:dyDescent="0.35">
      <c r="A312" t="s">
        <v>403</v>
      </c>
      <c r="B312" t="s">
        <v>404</v>
      </c>
      <c r="C312">
        <v>0.17442099999999999</v>
      </c>
      <c r="D312">
        <v>9.5176200000000009</v>
      </c>
      <c r="E312">
        <v>16.5854</v>
      </c>
      <c r="F312">
        <v>6.2549900000000002E-3</v>
      </c>
      <c r="G312" t="s">
        <v>14</v>
      </c>
      <c r="H312" t="s">
        <v>10</v>
      </c>
      <c r="K312" s="6">
        <f>VLOOKUP($B312,'Egen hetvattenprod'!$B$1:$AP$500,MATCH("Summa tillförd energi:",'Egen hetvattenprod'!$B$1:$AY$1,0),FALSE)</f>
        <v>10.251999999999999</v>
      </c>
      <c r="L312" s="6">
        <f>VLOOKUP($B312,Kraftvärmeprod!$B$1:$AO$500,MATCH("Summa tillförd energi:",Kraftvärmeprod!$B$1:$AV$1,0),FALSE)</f>
        <v>0</v>
      </c>
      <c r="M312" s="33">
        <f>VLOOKUP($B312,'Allokerad kvv'!$B$1:$AO$500,MATCH("Summa allokerad tillförd energi:",'Allokerad kvv'!$B$1:$AV$1,0),FALSE)</f>
        <v>0</v>
      </c>
      <c r="N312" s="33">
        <f>VLOOKUP($B312,'Justerad allokering'!$B$1:$AO$500,MATCH("Summa justerad allokerad tillförd energi:",'Justerad allokering'!$B$1:$AV$1,0),FALSE)</f>
        <v>0</v>
      </c>
      <c r="O312" s="6">
        <f>VLOOKUP($B312,'Slutlig allokering'!$B$2:$AL$500,MATCH("Summa justerad allokerad tillförd energi:",'Slutlig allokering'!$B$2:$AS$2,0),FALSE)</f>
        <v>0</v>
      </c>
      <c r="P312" s="6">
        <f>VLOOKUP($B312,'Köpt hetvatten'!$B$1:$AP$500,MATCH("Med verkningsgrad:",'Köpt hetvatten'!$B$1:$AW$1,0),FALSE)</f>
        <v>0</v>
      </c>
      <c r="Q312" s="6">
        <f>VLOOKUP($B312,Spillvärme!$B$1:$AP$500,MATCH("Summa tillförd energi:",Spillvärme!$B$1:$AW$1,0),FALSE)</f>
        <v>0</v>
      </c>
      <c r="R312" s="6">
        <f>VLOOKUP($B312,Miljö!$B$1:$AP$500,MATCH("Summa tillförd energi:",Miljö!$B$1:$AW$1,0),FALSE)</f>
        <v>0.139733</v>
      </c>
      <c r="S312" s="33">
        <f t="shared" si="49"/>
        <v>0</v>
      </c>
      <c r="T312" s="6" t="str">
        <f>VLOOKUP($B312,Miljö!$B$1:$AP$500,MATCH("Köpt prod.spec hetvatten",Miljö!$B$1:$AW$1,0),FALSE)</f>
        <v/>
      </c>
      <c r="U312" s="6">
        <f t="shared" si="50"/>
        <v>10.391732999999999</v>
      </c>
      <c r="V312" s="6">
        <f>VLOOKUP($B312,Leveranser!$B$1:$AP$500,MATCH("Total levererad värme",Leveranser!$B$1:$AW$1,0),FALSE)</f>
        <v>8.0299999999999994</v>
      </c>
      <c r="W312" s="6">
        <f>IFERROR(VLOOKUP($B312,Miljö!$B$1:$AP$500,MATCH("Såld mängd produktionsspecifik fjärrvärme (GWh)",Miljö!$B$1:$AW$1,0),FALSE)/1,0)</f>
        <v>0</v>
      </c>
      <c r="X312" s="6"/>
      <c r="Y312" s="30">
        <f t="shared" si="51"/>
        <v>0.77272963037060327</v>
      </c>
      <c r="Z312" s="6"/>
      <c r="AA312" s="30" t="str">
        <f t="shared" si="52"/>
        <v/>
      </c>
      <c r="AC312" t="s">
        <v>10</v>
      </c>
      <c r="AD312" t="s">
        <v>20</v>
      </c>
      <c r="AE312" s="25" t="str">
        <f t="shared" si="47"/>
        <v>ja</v>
      </c>
      <c r="AF312" t="s">
        <v>20</v>
      </c>
      <c r="AG312" t="s">
        <v>20</v>
      </c>
      <c r="AM312" s="6" t="str">
        <f t="shared" si="48"/>
        <v/>
      </c>
      <c r="AO312" s="6" t="str">
        <f t="shared" si="55"/>
        <v/>
      </c>
      <c r="AQ312" s="6" t="str">
        <f t="shared" si="56"/>
        <v/>
      </c>
      <c r="AR312" s="6"/>
      <c r="AW312" t="str">
        <f t="shared" si="53"/>
        <v/>
      </c>
      <c r="AY312" s="6" t="str">
        <f t="shared" si="57"/>
        <v/>
      </c>
      <c r="BB312" s="6" t="str">
        <f t="shared" si="54"/>
        <v>Ja</v>
      </c>
      <c r="BK312" t="s">
        <v>10</v>
      </c>
    </row>
    <row r="313" spans="1:63" ht="15" customHeight="1" x14ac:dyDescent="0.35">
      <c r="A313" t="s">
        <v>403</v>
      </c>
      <c r="B313" t="s">
        <v>405</v>
      </c>
      <c r="C313">
        <v>0.16786999999999999</v>
      </c>
      <c r="D313">
        <v>9.7771299999999997</v>
      </c>
      <c r="E313">
        <v>17.524799999999999</v>
      </c>
      <c r="F313">
        <v>5.5211399999999999E-3</v>
      </c>
      <c r="G313" t="s">
        <v>14</v>
      </c>
      <c r="H313" t="s">
        <v>10</v>
      </c>
      <c r="K313" s="6">
        <f>VLOOKUP($B313,'Egen hetvattenprod'!$B$1:$AP$500,MATCH("Summa tillförd energi:",'Egen hetvattenprod'!$B$1:$AY$1,0),FALSE)</f>
        <v>10.597999999999999</v>
      </c>
      <c r="L313" s="6">
        <f>VLOOKUP($B313,Kraftvärmeprod!$B$1:$AO$500,MATCH("Summa tillförd energi:",Kraftvärmeprod!$B$1:$AV$1,0),FALSE)</f>
        <v>0</v>
      </c>
      <c r="M313" s="33">
        <f>VLOOKUP($B313,'Allokerad kvv'!$B$1:$AO$500,MATCH("Summa allokerad tillförd energi:",'Allokerad kvv'!$B$1:$AV$1,0),FALSE)</f>
        <v>0</v>
      </c>
      <c r="N313" s="33">
        <f>VLOOKUP($B313,'Justerad allokering'!$B$1:$AO$500,MATCH("Summa justerad allokerad tillförd energi:",'Justerad allokering'!$B$1:$AV$1,0),FALSE)</f>
        <v>0</v>
      </c>
      <c r="O313" s="6">
        <f>VLOOKUP($B313,'Slutlig allokering'!$B$2:$AL$500,MATCH("Summa justerad allokerad tillförd energi:",'Slutlig allokering'!$B$2:$AS$2,0),FALSE)</f>
        <v>0</v>
      </c>
      <c r="P313" s="6">
        <f>VLOOKUP($B313,'Köpt hetvatten'!$B$1:$AP$500,MATCH("Med verkningsgrad:",'Köpt hetvatten'!$B$1:$AW$1,0),FALSE)</f>
        <v>0</v>
      </c>
      <c r="Q313" s="6">
        <f>VLOOKUP($B313,Spillvärme!$B$1:$AP$500,MATCH("Summa tillförd energi:",Spillvärme!$B$1:$AW$1,0),FALSE)</f>
        <v>0</v>
      </c>
      <c r="R313" s="6">
        <f>VLOOKUP($B313,Miljö!$B$1:$AP$500,MATCH("Summa tillförd energi:",Miljö!$B$1:$AW$1,0),FALSE)</f>
        <v>8.8200000000000001E-2</v>
      </c>
      <c r="S313" s="33">
        <f t="shared" si="49"/>
        <v>0</v>
      </c>
      <c r="T313" s="6" t="str">
        <f>VLOOKUP($B313,Miljö!$B$1:$AP$500,MATCH("Köpt prod.spec hetvatten",Miljö!$B$1:$AW$1,0),FALSE)</f>
        <v/>
      </c>
      <c r="U313" s="6">
        <f t="shared" si="50"/>
        <v>10.686199999999999</v>
      </c>
      <c r="V313" s="6">
        <f>VLOOKUP($B313,Leveranser!$B$1:$AP$500,MATCH("Total levererad värme",Leveranser!$B$1:$AW$1,0),FALSE)</f>
        <v>7.8897000000000004</v>
      </c>
      <c r="W313" s="6">
        <f>IFERROR(VLOOKUP($B313,Miljö!$B$1:$AP$500,MATCH("Såld mängd produktionsspecifik fjärrvärme (GWh)",Miljö!$B$1:$AW$1,0),FALSE)/1,0)</f>
        <v>0</v>
      </c>
      <c r="X313" s="6"/>
      <c r="Y313" s="30">
        <f t="shared" si="51"/>
        <v>0.73830734966592437</v>
      </c>
      <c r="Z313" s="6"/>
      <c r="AA313" s="30" t="str">
        <f t="shared" si="52"/>
        <v/>
      </c>
      <c r="AC313" t="s">
        <v>20</v>
      </c>
      <c r="AD313" t="s">
        <v>10</v>
      </c>
      <c r="AE313" s="25" t="str">
        <f t="shared" si="47"/>
        <v>ja</v>
      </c>
      <c r="AF313" t="s">
        <v>20</v>
      </c>
      <c r="AG313" t="s">
        <v>20</v>
      </c>
      <c r="AM313" s="6" t="str">
        <f t="shared" si="48"/>
        <v/>
      </c>
      <c r="AO313" s="6" t="str">
        <f t="shared" si="55"/>
        <v/>
      </c>
      <c r="AQ313" s="6" t="str">
        <f t="shared" si="56"/>
        <v/>
      </c>
      <c r="AR313" s="6"/>
      <c r="AW313" t="str">
        <f t="shared" si="53"/>
        <v/>
      </c>
      <c r="AY313" s="6" t="str">
        <f t="shared" si="57"/>
        <v/>
      </c>
      <c r="BB313" s="6" t="str">
        <f t="shared" si="54"/>
        <v>Ja</v>
      </c>
      <c r="BK313" t="s">
        <v>10</v>
      </c>
    </row>
    <row r="314" spans="1:63" ht="15" customHeight="1" x14ac:dyDescent="0.35">
      <c r="A314" t="s">
        <v>403</v>
      </c>
      <c r="B314" t="s">
        <v>406</v>
      </c>
      <c r="C314">
        <v>0.14596500000000001</v>
      </c>
      <c r="D314">
        <v>21.0473</v>
      </c>
      <c r="E314">
        <v>11.2925</v>
      </c>
      <c r="F314">
        <v>2.7472799999999999E-2</v>
      </c>
      <c r="G314" t="s">
        <v>14</v>
      </c>
      <c r="H314" t="s">
        <v>10</v>
      </c>
      <c r="K314" s="6">
        <f>VLOOKUP($B314,'Egen hetvattenprod'!$B$1:$AP$500,MATCH("Summa tillförd energi:",'Egen hetvattenprod'!$B$1:$AY$1,0),FALSE)</f>
        <v>19.101999999999997</v>
      </c>
      <c r="L314" s="6">
        <f>VLOOKUP($B314,Kraftvärmeprod!$B$1:$AO$500,MATCH("Summa tillförd energi:",Kraftvärmeprod!$B$1:$AV$1,0),FALSE)</f>
        <v>0</v>
      </c>
      <c r="M314" s="33">
        <f>VLOOKUP($B314,'Allokerad kvv'!$B$1:$AO$500,MATCH("Summa allokerad tillförd energi:",'Allokerad kvv'!$B$1:$AV$1,0),FALSE)</f>
        <v>0</v>
      </c>
      <c r="N314" s="33">
        <f>VLOOKUP($B314,'Justerad allokering'!$B$1:$AO$500,MATCH("Summa justerad allokerad tillförd energi:",'Justerad allokering'!$B$1:$AV$1,0),FALSE)</f>
        <v>0</v>
      </c>
      <c r="O314" s="6">
        <f>VLOOKUP($B314,'Slutlig allokering'!$B$2:$AL$500,MATCH("Summa justerad allokerad tillförd energi:",'Slutlig allokering'!$B$2:$AS$2,0),FALSE)</f>
        <v>0</v>
      </c>
      <c r="P314" s="6">
        <f>VLOOKUP($B314,'Köpt hetvatten'!$B$1:$AP$500,MATCH("Med verkningsgrad:",'Köpt hetvatten'!$B$1:$AW$1,0),FALSE)</f>
        <v>0</v>
      </c>
      <c r="Q314" s="6">
        <f>VLOOKUP($B314,Spillvärme!$B$1:$AP$500,MATCH("Summa tillförd energi:",Spillvärme!$B$1:$AW$1,0),FALSE)</f>
        <v>0</v>
      </c>
      <c r="R314" s="6">
        <f>VLOOKUP($B314,Miljö!$B$1:$AP$500,MATCH("Summa tillförd energi:",Miljö!$B$1:$AW$1,0),FALSE)</f>
        <v>0.29899999999999999</v>
      </c>
      <c r="S314" s="33">
        <f t="shared" si="49"/>
        <v>0</v>
      </c>
      <c r="T314" s="6" t="str">
        <f>VLOOKUP($B314,Miljö!$B$1:$AP$500,MATCH("Köpt prod.spec hetvatten",Miljö!$B$1:$AW$1,0),FALSE)</f>
        <v/>
      </c>
      <c r="U314" s="6">
        <f t="shared" si="50"/>
        <v>19.400999999999996</v>
      </c>
      <c r="V314" s="6">
        <f>VLOOKUP($B314,Leveranser!$B$1:$AP$500,MATCH("Total levererad värme",Leveranser!$B$1:$AW$1,0),FALSE)</f>
        <v>14.098000000000001</v>
      </c>
      <c r="W314" s="6">
        <f>IFERROR(VLOOKUP($B314,Miljö!$B$1:$AP$500,MATCH("Såld mängd produktionsspecifik fjärrvärme (GWh)",Miljö!$B$1:$AW$1,0),FALSE)/1,0)</f>
        <v>0</v>
      </c>
      <c r="X314" s="6"/>
      <c r="Y314" s="30">
        <f t="shared" si="51"/>
        <v>0.72666357404257531</v>
      </c>
      <c r="Z314" s="6"/>
      <c r="AA314" s="30" t="str">
        <f t="shared" si="52"/>
        <v/>
      </c>
      <c r="AC314" t="s">
        <v>20</v>
      </c>
      <c r="AD314" t="s">
        <v>10</v>
      </c>
      <c r="AE314" s="25" t="str">
        <f t="shared" si="47"/>
        <v>ja</v>
      </c>
      <c r="AF314" t="s">
        <v>20</v>
      </c>
      <c r="AG314" t="s">
        <v>20</v>
      </c>
      <c r="AM314" s="6" t="str">
        <f t="shared" si="48"/>
        <v/>
      </c>
      <c r="AO314" s="6" t="str">
        <f t="shared" si="55"/>
        <v/>
      </c>
      <c r="AQ314" s="6" t="str">
        <f t="shared" si="56"/>
        <v/>
      </c>
      <c r="AR314" s="6"/>
      <c r="AW314" t="str">
        <f t="shared" si="53"/>
        <v/>
      </c>
      <c r="AY314" s="6" t="str">
        <f t="shared" si="57"/>
        <v/>
      </c>
      <c r="BB314" s="6" t="str">
        <f t="shared" si="54"/>
        <v>Ja</v>
      </c>
      <c r="BK314" t="s">
        <v>10</v>
      </c>
    </row>
    <row r="315" spans="1:63" ht="15" customHeight="1" x14ac:dyDescent="0.35">
      <c r="A315" t="s">
        <v>403</v>
      </c>
      <c r="B315" t="s">
        <v>407</v>
      </c>
      <c r="C315">
        <v>0.16374</v>
      </c>
      <c r="D315">
        <v>11.1182</v>
      </c>
      <c r="E315">
        <v>16.321999999999999</v>
      </c>
      <c r="F315">
        <v>1.16983E-2</v>
      </c>
      <c r="G315" t="s">
        <v>14</v>
      </c>
      <c r="H315" t="s">
        <v>10</v>
      </c>
      <c r="K315" s="6">
        <f>VLOOKUP($B315,'Egen hetvattenprod'!$B$1:$AP$500,MATCH("Summa tillförd energi:",'Egen hetvattenprod'!$B$1:$AY$1,0),FALSE)</f>
        <v>12.121</v>
      </c>
      <c r="L315" s="6">
        <f>VLOOKUP($B315,Kraftvärmeprod!$B$1:$AO$500,MATCH("Summa tillförd energi:",Kraftvärmeprod!$B$1:$AV$1,0),FALSE)</f>
        <v>0</v>
      </c>
      <c r="M315" s="33">
        <f>VLOOKUP($B315,'Allokerad kvv'!$B$1:$AO$500,MATCH("Summa allokerad tillförd energi:",'Allokerad kvv'!$B$1:$AV$1,0),FALSE)</f>
        <v>0</v>
      </c>
      <c r="N315" s="33">
        <f>VLOOKUP($B315,'Justerad allokering'!$B$1:$AO$500,MATCH("Summa justerad allokerad tillförd energi:",'Justerad allokering'!$B$1:$AV$1,0),FALSE)</f>
        <v>0</v>
      </c>
      <c r="O315" s="6">
        <f>VLOOKUP($B315,'Slutlig allokering'!$B$2:$AL$500,MATCH("Summa justerad allokerad tillförd energi:",'Slutlig allokering'!$B$2:$AS$2,0),FALSE)</f>
        <v>0</v>
      </c>
      <c r="P315" s="6">
        <f>VLOOKUP($B315,'Köpt hetvatten'!$B$1:$AP$500,MATCH("Med verkningsgrad:",'Köpt hetvatten'!$B$1:$AW$1,0),FALSE)</f>
        <v>0</v>
      </c>
      <c r="Q315" s="6">
        <f>VLOOKUP($B315,Spillvärme!$B$1:$AP$500,MATCH("Summa tillförd energi:",Spillvärme!$B$1:$AW$1,0),FALSE)</f>
        <v>0</v>
      </c>
      <c r="R315" s="6">
        <f>VLOOKUP($B315,Miljö!$B$1:$AP$500,MATCH("Summa tillförd energi:",Miljö!$B$1:$AW$1,0),FALSE)</f>
        <v>0.10299999999999999</v>
      </c>
      <c r="S315" s="33">
        <f t="shared" si="49"/>
        <v>0</v>
      </c>
      <c r="T315" s="6" t="str">
        <f>VLOOKUP($B315,Miljö!$B$1:$AP$500,MATCH("Köpt prod.spec hetvatten",Miljö!$B$1:$AW$1,0),FALSE)</f>
        <v/>
      </c>
      <c r="U315" s="6">
        <f t="shared" si="50"/>
        <v>12.224</v>
      </c>
      <c r="V315" s="6">
        <f>VLOOKUP($B315,Leveranser!$B$1:$AP$500,MATCH("Total levererad värme",Leveranser!$B$1:$AW$1,0),FALSE)</f>
        <v>9.7270000000000003</v>
      </c>
      <c r="W315" s="6">
        <f>IFERROR(VLOOKUP($B315,Miljö!$B$1:$AP$500,MATCH("Såld mängd produktionsspecifik fjärrvärme (GWh)",Miljö!$B$1:$AW$1,0),FALSE)/1,0)</f>
        <v>0</v>
      </c>
      <c r="X315" s="6"/>
      <c r="Y315" s="30">
        <f t="shared" si="51"/>
        <v>0.79572971204188481</v>
      </c>
      <c r="Z315" s="6"/>
      <c r="AA315" s="30" t="str">
        <f t="shared" si="52"/>
        <v/>
      </c>
      <c r="AC315" t="s">
        <v>10</v>
      </c>
      <c r="AD315" t="s">
        <v>20</v>
      </c>
      <c r="AE315" s="25" t="str">
        <f t="shared" si="47"/>
        <v>ja</v>
      </c>
      <c r="AF315" t="s">
        <v>20</v>
      </c>
      <c r="AG315" t="s">
        <v>20</v>
      </c>
      <c r="AM315" s="6" t="str">
        <f t="shared" si="48"/>
        <v/>
      </c>
      <c r="AO315" s="6" t="str">
        <f t="shared" si="55"/>
        <v/>
      </c>
      <c r="AQ315" s="6" t="str">
        <f t="shared" si="56"/>
        <v/>
      </c>
      <c r="AR315" s="6"/>
      <c r="AW315" t="str">
        <f t="shared" si="53"/>
        <v/>
      </c>
      <c r="AY315" s="6" t="str">
        <f t="shared" si="57"/>
        <v/>
      </c>
      <c r="BB315" s="6" t="str">
        <f t="shared" si="54"/>
        <v>Ja</v>
      </c>
      <c r="BK315" t="s">
        <v>10</v>
      </c>
    </row>
    <row r="316" spans="1:63" ht="15" customHeight="1" x14ac:dyDescent="0.35">
      <c r="A316" t="s">
        <v>403</v>
      </c>
      <c r="B316" t="s">
        <v>408</v>
      </c>
      <c r="C316">
        <v>0.101882</v>
      </c>
      <c r="D316">
        <v>19.9739</v>
      </c>
      <c r="E316">
        <v>12.4438</v>
      </c>
      <c r="F316">
        <v>1.6567599999999998E-2</v>
      </c>
      <c r="G316" t="s">
        <v>14</v>
      </c>
      <c r="H316" t="s">
        <v>10</v>
      </c>
      <c r="K316" s="6">
        <f>VLOOKUP($B316,'Egen hetvattenprod'!$B$1:$AP$500,MATCH("Summa tillförd energi:",'Egen hetvattenprod'!$B$1:$AY$1,0),FALSE)</f>
        <v>1.3840000000000001</v>
      </c>
      <c r="L316" s="6">
        <f>VLOOKUP($B316,Kraftvärmeprod!$B$1:$AO$500,MATCH("Summa tillförd energi:",Kraftvärmeprod!$B$1:$AV$1,0),FALSE)</f>
        <v>0</v>
      </c>
      <c r="M316" s="33">
        <f>VLOOKUP($B316,'Allokerad kvv'!$B$1:$AO$500,MATCH("Summa allokerad tillförd energi:",'Allokerad kvv'!$B$1:$AV$1,0),FALSE)</f>
        <v>0</v>
      </c>
      <c r="N316" s="33">
        <f>VLOOKUP($B316,'Justerad allokering'!$B$1:$AO$500,MATCH("Summa justerad allokerad tillförd energi:",'Justerad allokering'!$B$1:$AV$1,0),FALSE)</f>
        <v>0</v>
      </c>
      <c r="O316" s="6">
        <f>VLOOKUP($B316,'Slutlig allokering'!$B$2:$AL$500,MATCH("Summa justerad allokerad tillförd energi:",'Slutlig allokering'!$B$2:$AS$2,0),FALSE)</f>
        <v>0</v>
      </c>
      <c r="P316" s="6">
        <f>VLOOKUP($B316,'Köpt hetvatten'!$B$1:$AP$500,MATCH("Med verkningsgrad:",'Köpt hetvatten'!$B$1:$AW$1,0),FALSE)</f>
        <v>7.4388235294117653</v>
      </c>
      <c r="Q316" s="6">
        <f>VLOOKUP($B316,Spillvärme!$B$1:$AP$500,MATCH("Summa tillförd energi:",Spillvärme!$B$1:$AW$1,0),FALSE)</f>
        <v>0</v>
      </c>
      <c r="R316" s="6">
        <f>VLOOKUP($B316,Miljö!$B$1:$AP$500,MATCH("Summa tillförd energi:",Miljö!$B$1:$AW$1,0),FALSE)</f>
        <v>4.99E-2</v>
      </c>
      <c r="S316" s="33">
        <f t="shared" si="49"/>
        <v>0</v>
      </c>
      <c r="T316" s="6" t="str">
        <f>VLOOKUP($B316,Miljö!$B$1:$AP$500,MATCH("Köpt prod.spec hetvatten",Miljö!$B$1:$AW$1,0),FALSE)</f>
        <v/>
      </c>
      <c r="U316" s="6">
        <f t="shared" si="50"/>
        <v>8.8727235294117648</v>
      </c>
      <c r="V316" s="6">
        <f>VLOOKUP($B316,Leveranser!$B$1:$AP$500,MATCH("Total levererad värme",Leveranser!$B$1:$AW$1,0),FALSE)</f>
        <v>5.681</v>
      </c>
      <c r="W316" s="6">
        <f>IFERROR(VLOOKUP($B316,Miljö!$B$1:$AP$500,MATCH("Såld mängd produktionsspecifik fjärrvärme (GWh)",Miljö!$B$1:$AW$1,0),FALSE)/1,0)</f>
        <v>0</v>
      </c>
      <c r="X316" s="6"/>
      <c r="Y316" s="30">
        <f t="shared" si="51"/>
        <v>0.6402769094707309</v>
      </c>
      <c r="Z316" s="6"/>
      <c r="AA316" s="30" t="str">
        <f t="shared" si="52"/>
        <v/>
      </c>
      <c r="AC316" t="s">
        <v>10</v>
      </c>
      <c r="AD316" t="s">
        <v>20</v>
      </c>
      <c r="AE316" s="25" t="str">
        <f t="shared" si="47"/>
        <v>ja</v>
      </c>
      <c r="AF316" t="s">
        <v>20</v>
      </c>
      <c r="AG316" t="s">
        <v>20</v>
      </c>
      <c r="AM316" s="6" t="str">
        <f t="shared" si="48"/>
        <v/>
      </c>
      <c r="AO316" s="6" t="str">
        <f t="shared" si="55"/>
        <v/>
      </c>
      <c r="AQ316" s="6" t="str">
        <f t="shared" si="56"/>
        <v/>
      </c>
      <c r="AR316" s="6"/>
      <c r="AW316" t="str">
        <f t="shared" si="53"/>
        <v/>
      </c>
      <c r="AY316" s="6" t="str">
        <f t="shared" si="57"/>
        <v/>
      </c>
      <c r="BB316" s="6" t="str">
        <f t="shared" si="54"/>
        <v>Ja</v>
      </c>
      <c r="BK316" t="s">
        <v>10</v>
      </c>
    </row>
    <row r="317" spans="1:63" ht="15" customHeight="1" x14ac:dyDescent="0.35">
      <c r="A317" t="s">
        <v>403</v>
      </c>
      <c r="B317" t="s">
        <v>409</v>
      </c>
      <c r="C317">
        <v>0</v>
      </c>
      <c r="D317">
        <v>0</v>
      </c>
      <c r="E317">
        <v>0</v>
      </c>
      <c r="F317">
        <v>0</v>
      </c>
      <c r="G317" t="s">
        <v>14</v>
      </c>
      <c r="H317" t="s">
        <v>14</v>
      </c>
      <c r="K317" s="6">
        <f>VLOOKUP($B317,'Egen hetvattenprod'!$B$1:$AP$500,MATCH("Summa tillförd energi:",'Egen hetvattenprod'!$B$1:$AY$1,0),FALSE)</f>
        <v>0</v>
      </c>
      <c r="L317" s="6">
        <f>VLOOKUP($B317,Kraftvärmeprod!$B$1:$AO$500,MATCH("Summa tillförd energi:",Kraftvärmeprod!$B$1:$AV$1,0),FALSE)</f>
        <v>0</v>
      </c>
      <c r="M317" s="33">
        <f>VLOOKUP($B317,'Allokerad kvv'!$B$1:$AO$500,MATCH("Summa allokerad tillförd energi:",'Allokerad kvv'!$B$1:$AV$1,0),FALSE)</f>
        <v>0</v>
      </c>
      <c r="N317" s="33">
        <f>VLOOKUP($B317,'Justerad allokering'!$B$1:$AO$500,MATCH("Summa justerad allokerad tillförd energi:",'Justerad allokering'!$B$1:$AV$1,0),FALSE)</f>
        <v>0</v>
      </c>
      <c r="O317" s="6">
        <f>VLOOKUP($B317,'Slutlig allokering'!$B$2:$AL$500,MATCH("Summa justerad allokerad tillförd energi:",'Slutlig allokering'!$B$2:$AS$2,0),FALSE)</f>
        <v>0</v>
      </c>
      <c r="P317" s="6">
        <f>VLOOKUP($B317,'Köpt hetvatten'!$B$1:$AP$500,MATCH("Med verkningsgrad:",'Köpt hetvatten'!$B$1:$AW$1,0),FALSE)</f>
        <v>0</v>
      </c>
      <c r="Q317" s="6">
        <f>VLOOKUP($B317,Spillvärme!$B$1:$AP$500,MATCH("Summa tillförd energi:",Spillvärme!$B$1:$AW$1,0),FALSE)</f>
        <v>0</v>
      </c>
      <c r="R317" s="6">
        <f>VLOOKUP($B317,Miljö!$B$1:$AP$500,MATCH("Summa tillförd energi:",Miljö!$B$1:$AW$1,0),FALSE)</f>
        <v>0</v>
      </c>
      <c r="S317" s="33">
        <f t="shared" si="49"/>
        <v>0</v>
      </c>
      <c r="T317" s="6" t="str">
        <f>VLOOKUP($B317,Miljö!$B$1:$AP$500,MATCH("Köpt prod.spec hetvatten",Miljö!$B$1:$AW$1,0),FALSE)</f>
        <v/>
      </c>
      <c r="U317" s="6">
        <f t="shared" si="50"/>
        <v>0</v>
      </c>
      <c r="V317" s="6">
        <f>VLOOKUP($B317,Leveranser!$B$1:$AP$500,MATCH("Total levererad värme",Leveranser!$B$1:$AW$1,0),FALSE)</f>
        <v>0</v>
      </c>
      <c r="W317" s="6">
        <f>IFERROR(VLOOKUP($B317,Miljö!$B$1:$AP$500,MATCH("Såld mängd produktionsspecifik fjärrvärme (GWh)",Miljö!$B$1:$AW$1,0),FALSE)/1,0)</f>
        <v>0</v>
      </c>
      <c r="X317" s="6"/>
      <c r="Y317" s="30" t="str">
        <f t="shared" si="51"/>
        <v/>
      </c>
      <c r="Z317" s="6"/>
      <c r="AA317" s="30" t="str">
        <f t="shared" si="52"/>
        <v/>
      </c>
      <c r="AC317" t="s">
        <v>20</v>
      </c>
      <c r="AD317" t="s">
        <v>20</v>
      </c>
      <c r="AE317" s="25" t="str">
        <f t="shared" si="47"/>
        <v/>
      </c>
      <c r="AF317" t="s">
        <v>20</v>
      </c>
      <c r="AG317" t="s">
        <v>20</v>
      </c>
      <c r="AM317" s="6" t="str">
        <f t="shared" si="48"/>
        <v>nej</v>
      </c>
      <c r="AO317" s="6" t="str">
        <f t="shared" si="55"/>
        <v>nej</v>
      </c>
      <c r="AQ317" s="6" t="str">
        <f t="shared" si="56"/>
        <v/>
      </c>
      <c r="AR317" s="6"/>
      <c r="AW317" t="str">
        <f t="shared" si="53"/>
        <v>nej</v>
      </c>
      <c r="AY317" s="6" t="str">
        <f t="shared" si="57"/>
        <v>nej</v>
      </c>
      <c r="BB317" s="6" t="str">
        <f t="shared" si="54"/>
        <v>Nej</v>
      </c>
      <c r="BK317" t="s">
        <v>14</v>
      </c>
    </row>
    <row r="318" spans="1:63" ht="15" customHeight="1" x14ac:dyDescent="0.35">
      <c r="A318" t="s">
        <v>403</v>
      </c>
      <c r="B318" t="s">
        <v>410</v>
      </c>
      <c r="C318">
        <v>0.190806</v>
      </c>
      <c r="D318">
        <v>8.6852</v>
      </c>
      <c r="E318">
        <v>18.603400000000001</v>
      </c>
      <c r="F318">
        <v>9.7788900000000002E-4</v>
      </c>
      <c r="G318" t="s">
        <v>14</v>
      </c>
      <c r="H318" t="s">
        <v>10</v>
      </c>
      <c r="K318" s="6">
        <f>VLOOKUP($B318,'Egen hetvattenprod'!$B$1:$AP$500,MATCH("Summa tillförd energi:",'Egen hetvattenprod'!$B$1:$AY$1,0),FALSE)</f>
        <v>7.1029999999999989</v>
      </c>
      <c r="L318" s="6">
        <f>VLOOKUP($B318,Kraftvärmeprod!$B$1:$AO$500,MATCH("Summa tillförd energi:",Kraftvärmeprod!$B$1:$AV$1,0),FALSE)</f>
        <v>0</v>
      </c>
      <c r="M318" s="33">
        <f>VLOOKUP($B318,'Allokerad kvv'!$B$1:$AO$500,MATCH("Summa allokerad tillförd energi:",'Allokerad kvv'!$B$1:$AV$1,0),FALSE)</f>
        <v>0</v>
      </c>
      <c r="N318" s="33">
        <f>VLOOKUP($B318,'Justerad allokering'!$B$1:$AO$500,MATCH("Summa justerad allokerad tillförd energi:",'Justerad allokering'!$B$1:$AV$1,0),FALSE)</f>
        <v>0</v>
      </c>
      <c r="O318" s="6">
        <f>VLOOKUP($B318,'Slutlig allokering'!$B$2:$AL$500,MATCH("Summa justerad allokerad tillförd energi:",'Slutlig allokering'!$B$2:$AS$2,0),FALSE)</f>
        <v>0</v>
      </c>
      <c r="P318" s="6">
        <f>VLOOKUP($B318,'Köpt hetvatten'!$B$1:$AP$500,MATCH("Med verkningsgrad:",'Köpt hetvatten'!$B$1:$AW$1,0),FALSE)</f>
        <v>0</v>
      </c>
      <c r="Q318" s="6">
        <f>VLOOKUP($B318,Spillvärme!$B$1:$AP$500,MATCH("Summa tillförd energi:",Spillvärme!$B$1:$AW$1,0),FALSE)</f>
        <v>0</v>
      </c>
      <c r="R318" s="6">
        <f>VLOOKUP($B318,Miljö!$B$1:$AP$500,MATCH("Summa tillförd energi:",Miljö!$B$1:$AW$1,0),FALSE)</f>
        <v>5.5278000000000001E-2</v>
      </c>
      <c r="S318" s="33">
        <f t="shared" si="49"/>
        <v>0</v>
      </c>
      <c r="T318" s="6" t="str">
        <f>VLOOKUP($B318,Miljö!$B$1:$AP$500,MATCH("Köpt prod.spec hetvatten",Miljö!$B$1:$AW$1,0),FALSE)</f>
        <v/>
      </c>
      <c r="U318" s="6">
        <f t="shared" si="50"/>
        <v>7.1582779999999993</v>
      </c>
      <c r="V318" s="6">
        <f>VLOOKUP($B318,Leveranser!$B$1:$AP$500,MATCH("Total levererad värme",Leveranser!$B$1:$AW$1,0),FALSE)</f>
        <v>4.9080000000000004</v>
      </c>
      <c r="W318" s="6">
        <f>IFERROR(VLOOKUP($B318,Miljö!$B$1:$AP$500,MATCH("Såld mängd produktionsspecifik fjärrvärme (GWh)",Miljö!$B$1:$AW$1,0),FALSE)/1,0)</f>
        <v>0</v>
      </c>
      <c r="X318" s="6"/>
      <c r="Y318" s="30">
        <f t="shared" si="51"/>
        <v>0.68563975861233672</v>
      </c>
      <c r="Z318" s="6"/>
      <c r="AA318" s="30" t="str">
        <f t="shared" si="52"/>
        <v/>
      </c>
      <c r="AC318" t="s">
        <v>10</v>
      </c>
      <c r="AD318" t="s">
        <v>20</v>
      </c>
      <c r="AE318" s="25" t="str">
        <f t="shared" si="47"/>
        <v>ja</v>
      </c>
      <c r="AF318" t="s">
        <v>20</v>
      </c>
      <c r="AG318" t="s">
        <v>20</v>
      </c>
      <c r="AM318" s="6" t="str">
        <f t="shared" si="48"/>
        <v/>
      </c>
      <c r="AO318" s="6" t="str">
        <f t="shared" si="55"/>
        <v/>
      </c>
      <c r="AQ318" s="6" t="str">
        <f t="shared" si="56"/>
        <v/>
      </c>
      <c r="AR318" s="6"/>
      <c r="AW318" t="str">
        <f t="shared" si="53"/>
        <v/>
      </c>
      <c r="AY318" s="6" t="str">
        <f t="shared" si="57"/>
        <v/>
      </c>
      <c r="BB318" s="6" t="str">
        <f t="shared" si="54"/>
        <v>Ja</v>
      </c>
      <c r="BK318" t="s">
        <v>10</v>
      </c>
    </row>
    <row r="319" spans="1:63" ht="15" customHeight="1" x14ac:dyDescent="0.35">
      <c r="A319" t="s">
        <v>403</v>
      </c>
      <c r="B319" t="s">
        <v>411</v>
      </c>
      <c r="C319">
        <v>0.190108</v>
      </c>
      <c r="D319">
        <v>17.0321</v>
      </c>
      <c r="E319">
        <v>16.819700000000001</v>
      </c>
      <c r="F319">
        <v>2.8524899999999999E-2</v>
      </c>
      <c r="G319" t="s">
        <v>14</v>
      </c>
      <c r="H319" t="s">
        <v>10</v>
      </c>
      <c r="K319" s="6">
        <f>VLOOKUP($B319,'Egen hetvattenprod'!$B$1:$AP$500,MATCH("Summa tillförd energi:",'Egen hetvattenprod'!$B$1:$AY$1,0),FALSE)</f>
        <v>3.6459999999999999</v>
      </c>
      <c r="L319" s="6">
        <f>VLOOKUP($B319,Kraftvärmeprod!$B$1:$AO$500,MATCH("Summa tillförd energi:",Kraftvärmeprod!$B$1:$AV$1,0),FALSE)</f>
        <v>0</v>
      </c>
      <c r="M319" s="33">
        <f>VLOOKUP($B319,'Allokerad kvv'!$B$1:$AO$500,MATCH("Summa allokerad tillförd energi:",'Allokerad kvv'!$B$1:$AV$1,0),FALSE)</f>
        <v>0</v>
      </c>
      <c r="N319" s="33">
        <f>VLOOKUP($B319,'Justerad allokering'!$B$1:$AO$500,MATCH("Summa justerad allokerad tillförd energi:",'Justerad allokering'!$B$1:$AV$1,0),FALSE)</f>
        <v>0</v>
      </c>
      <c r="O319" s="6">
        <f>VLOOKUP($B319,'Slutlig allokering'!$B$2:$AL$500,MATCH("Summa justerad allokerad tillförd energi:",'Slutlig allokering'!$B$2:$AS$2,0),FALSE)</f>
        <v>0</v>
      </c>
      <c r="P319" s="6">
        <f>VLOOKUP($B319,'Köpt hetvatten'!$B$1:$AP$500,MATCH("Med verkningsgrad:",'Köpt hetvatten'!$B$1:$AW$1,0),FALSE)</f>
        <v>0</v>
      </c>
      <c r="Q319" s="6">
        <f>VLOOKUP($B319,Spillvärme!$B$1:$AP$500,MATCH("Summa tillförd energi:",Spillvärme!$B$1:$AW$1,0),FALSE)</f>
        <v>0</v>
      </c>
      <c r="R319" s="6">
        <f>VLOOKUP($B319,Miljö!$B$1:$AP$500,MATCH("Summa tillförd energi:",Miljö!$B$1:$AW$1,0),FALSE)</f>
        <v>3.5000000000000003E-2</v>
      </c>
      <c r="S319" s="33">
        <f t="shared" si="49"/>
        <v>0</v>
      </c>
      <c r="T319" s="6" t="str">
        <f>VLOOKUP($B319,Miljö!$B$1:$AP$500,MATCH("Köpt prod.spec hetvatten",Miljö!$B$1:$AW$1,0),FALSE)</f>
        <v/>
      </c>
      <c r="U319" s="6">
        <f t="shared" si="50"/>
        <v>3.681</v>
      </c>
      <c r="V319" s="6">
        <f>VLOOKUP($B319,Leveranser!$B$1:$AP$500,MATCH("Total levererad värme",Leveranser!$B$1:$AW$1,0),FALSE)</f>
        <v>2.87</v>
      </c>
      <c r="W319" s="6">
        <f>IFERROR(VLOOKUP($B319,Miljö!$B$1:$AP$500,MATCH("Såld mängd produktionsspecifik fjärrvärme (GWh)",Miljö!$B$1:$AW$1,0),FALSE)/1,0)</f>
        <v>0</v>
      </c>
      <c r="X319" s="6"/>
      <c r="Y319" s="30">
        <f t="shared" si="51"/>
        <v>0.77967943493615866</v>
      </c>
      <c r="Z319" s="6"/>
      <c r="AA319" s="30" t="str">
        <f t="shared" si="52"/>
        <v/>
      </c>
      <c r="AC319" t="s">
        <v>10</v>
      </c>
      <c r="AD319" t="s">
        <v>20</v>
      </c>
      <c r="AE319" s="25" t="str">
        <f t="shared" si="47"/>
        <v>ja</v>
      </c>
      <c r="AF319" t="s">
        <v>20</v>
      </c>
      <c r="AG319" t="s">
        <v>20</v>
      </c>
      <c r="AM319" s="6" t="str">
        <f t="shared" si="48"/>
        <v/>
      </c>
      <c r="AO319" s="6" t="str">
        <f t="shared" si="55"/>
        <v/>
      </c>
      <c r="AQ319" s="6" t="str">
        <f t="shared" si="56"/>
        <v/>
      </c>
      <c r="AR319" s="6"/>
      <c r="AW319" t="str">
        <f t="shared" si="53"/>
        <v/>
      </c>
      <c r="AY319" s="6" t="str">
        <f t="shared" si="57"/>
        <v/>
      </c>
      <c r="BB319" s="6" t="str">
        <f t="shared" si="54"/>
        <v>Ja</v>
      </c>
      <c r="BK319" t="s">
        <v>10</v>
      </c>
    </row>
    <row r="320" spans="1:63" ht="15" customHeight="1" x14ac:dyDescent="0.35">
      <c r="A320" t="s">
        <v>403</v>
      </c>
      <c r="B320" t="s">
        <v>412</v>
      </c>
      <c r="C320">
        <v>0.32455400000000001</v>
      </c>
      <c r="D320">
        <v>108.334</v>
      </c>
      <c r="E320">
        <v>15.4156</v>
      </c>
      <c r="F320">
        <v>5.1346200000000003E-3</v>
      </c>
      <c r="G320" t="s">
        <v>14</v>
      </c>
      <c r="H320" t="s">
        <v>10</v>
      </c>
      <c r="K320" s="6">
        <f>VLOOKUP($B320,'Egen hetvattenprod'!$B$1:$AP$500,MATCH("Summa tillförd energi:",'Egen hetvattenprod'!$B$1:$AY$1,0),FALSE)</f>
        <v>18.623999999999999</v>
      </c>
      <c r="L320" s="6">
        <f>VLOOKUP($B320,Kraftvärmeprod!$B$1:$AO$500,MATCH("Summa tillförd energi:",Kraftvärmeprod!$B$1:$AV$1,0),FALSE)</f>
        <v>158.07900000000001</v>
      </c>
      <c r="M320" s="33">
        <f>VLOOKUP($B320,'Allokerad kvv'!$B$1:$AO$500,MATCH("Summa allokerad tillförd energi:",'Allokerad kvv'!$B$1:$AV$1,0),FALSE)</f>
        <v>86.596605799999992</v>
      </c>
      <c r="N320" s="33">
        <f>VLOOKUP($B320,'Justerad allokering'!$B$1:$AO$500,MATCH("Summa justerad allokerad tillförd energi:",'Justerad allokering'!$B$1:$AV$1,0),FALSE)</f>
        <v>0</v>
      </c>
      <c r="O320" s="6">
        <f>VLOOKUP($B320,'Slutlig allokering'!$B$2:$AL$500,MATCH("Summa justerad allokerad tillförd energi:",'Slutlig allokering'!$B$2:$AS$2,0),FALSE)</f>
        <v>86.596605799999992</v>
      </c>
      <c r="P320" s="6">
        <f>VLOOKUP($B320,'Köpt hetvatten'!$B$1:$AP$500,MATCH("Med verkningsgrad:",'Köpt hetvatten'!$B$1:$AW$1,0),FALSE)</f>
        <v>0</v>
      </c>
      <c r="Q320" s="6">
        <f>VLOOKUP($B320,Spillvärme!$B$1:$AP$500,MATCH("Summa tillförd energi:",Spillvärme!$B$1:$AW$1,0),FALSE)</f>
        <v>0</v>
      </c>
      <c r="R320" s="6">
        <f>VLOOKUP($B320,Miljö!$B$1:$AP$500,MATCH("Summa tillförd energi:",Miljö!$B$1:$AW$1,0),FALSE)</f>
        <v>1.1233</v>
      </c>
      <c r="S320" s="33">
        <f t="shared" si="49"/>
        <v>0</v>
      </c>
      <c r="T320" s="6" t="str">
        <f>VLOOKUP($B320,Miljö!$B$1:$AP$500,MATCH("Köpt prod.spec hetvatten",Miljö!$B$1:$AW$1,0),FALSE)</f>
        <v/>
      </c>
      <c r="U320" s="6">
        <f t="shared" si="50"/>
        <v>106.34390579999999</v>
      </c>
      <c r="V320" s="6">
        <f>VLOOKUP($B320,Leveranser!$B$1:$AP$500,MATCH("Total levererad värme",Leveranser!$B$1:$AW$1,0),FALSE)</f>
        <v>102.925</v>
      </c>
      <c r="W320" s="6">
        <f>IFERROR(VLOOKUP($B320,Miljö!$B$1:$AP$500,MATCH("Såld mängd produktionsspecifik fjärrvärme (GWh)",Miljö!$B$1:$AW$1,0),FALSE)/1,0)</f>
        <v>0</v>
      </c>
      <c r="X320" s="6"/>
      <c r="Y320" s="30">
        <f t="shared" si="51"/>
        <v>0.96785047742717012</v>
      </c>
      <c r="Z320" s="6"/>
      <c r="AA320" s="30" t="str">
        <f t="shared" si="52"/>
        <v/>
      </c>
      <c r="AC320" t="s">
        <v>10</v>
      </c>
      <c r="AD320" t="s">
        <v>20</v>
      </c>
      <c r="AE320" s="25" t="str">
        <f t="shared" si="47"/>
        <v>ja</v>
      </c>
      <c r="AF320" t="s">
        <v>20</v>
      </c>
      <c r="AG320" t="s">
        <v>20</v>
      </c>
      <c r="AM320" s="6" t="str">
        <f t="shared" si="48"/>
        <v/>
      </c>
      <c r="AO320" s="6" t="str">
        <f t="shared" si="55"/>
        <v/>
      </c>
      <c r="AQ320" s="6" t="str">
        <f t="shared" si="56"/>
        <v/>
      </c>
      <c r="AR320" s="6"/>
      <c r="AW320" t="str">
        <f t="shared" si="53"/>
        <v/>
      </c>
      <c r="AY320" s="6" t="str">
        <f t="shared" si="57"/>
        <v/>
      </c>
      <c r="BB320" s="6" t="str">
        <f t="shared" si="54"/>
        <v>Ja</v>
      </c>
      <c r="BK320" t="s">
        <v>10</v>
      </c>
    </row>
    <row r="321" spans="1:63" ht="15" customHeight="1" x14ac:dyDescent="0.35">
      <c r="A321" t="s">
        <v>403</v>
      </c>
      <c r="B321" t="s">
        <v>413</v>
      </c>
      <c r="C321">
        <v>0.219218</v>
      </c>
      <c r="D321">
        <v>9.2141800000000007</v>
      </c>
      <c r="E321">
        <v>16.776800000000001</v>
      </c>
      <c r="F321">
        <v>4.8909000000000001E-3</v>
      </c>
      <c r="G321" t="s">
        <v>14</v>
      </c>
      <c r="H321" t="s">
        <v>10</v>
      </c>
      <c r="K321" s="6">
        <f>VLOOKUP($B321,'Egen hetvattenprod'!$B$1:$AP$500,MATCH("Summa tillförd energi:",'Egen hetvattenprod'!$B$1:$AY$1,0),FALSE)</f>
        <v>2.5339999999999998</v>
      </c>
      <c r="L321" s="6">
        <f>VLOOKUP($B321,Kraftvärmeprod!$B$1:$AO$500,MATCH("Summa tillförd energi:",Kraftvärmeprod!$B$1:$AV$1,0),FALSE)</f>
        <v>0</v>
      </c>
      <c r="M321" s="33">
        <f>VLOOKUP($B321,'Allokerad kvv'!$B$1:$AO$500,MATCH("Summa allokerad tillförd energi:",'Allokerad kvv'!$B$1:$AV$1,0),FALSE)</f>
        <v>0</v>
      </c>
      <c r="N321" s="33">
        <f>VLOOKUP($B321,'Justerad allokering'!$B$1:$AO$500,MATCH("Summa justerad allokerad tillförd energi:",'Justerad allokering'!$B$1:$AV$1,0),FALSE)</f>
        <v>0</v>
      </c>
      <c r="O321" s="6">
        <f>VLOOKUP($B321,'Slutlig allokering'!$B$2:$AL$500,MATCH("Summa justerad allokerad tillförd energi:",'Slutlig allokering'!$B$2:$AS$2,0),FALSE)</f>
        <v>0</v>
      </c>
      <c r="P321" s="6">
        <f>VLOOKUP($B321,'Köpt hetvatten'!$B$1:$AP$500,MATCH("Med verkningsgrad:",'Köpt hetvatten'!$B$1:$AW$1,0),FALSE)</f>
        <v>0</v>
      </c>
      <c r="Q321" s="6">
        <f>VLOOKUP($B321,Spillvärme!$B$1:$AP$500,MATCH("Summa tillförd energi:",Spillvärme!$B$1:$AW$1,0),FALSE)</f>
        <v>0</v>
      </c>
      <c r="R321" s="6">
        <f>VLOOKUP($B321,Miljö!$B$1:$AP$500,MATCH("Summa tillförd energi:",Miljö!$B$1:$AW$1,0),FALSE)</f>
        <v>0.124</v>
      </c>
      <c r="S321" s="33">
        <f t="shared" si="49"/>
        <v>0</v>
      </c>
      <c r="T321" s="6" t="str">
        <f>VLOOKUP($B321,Miljö!$B$1:$AP$500,MATCH("Köpt prod.spec hetvatten",Miljö!$B$1:$AW$1,0),FALSE)</f>
        <v/>
      </c>
      <c r="U321" s="6">
        <f t="shared" si="50"/>
        <v>2.6579999999999999</v>
      </c>
      <c r="V321" s="6">
        <f>VLOOKUP($B321,Leveranser!$B$1:$AP$500,MATCH("Total levererad värme",Leveranser!$B$1:$AW$1,0),FALSE)</f>
        <v>1.97</v>
      </c>
      <c r="W321" s="6">
        <f>IFERROR(VLOOKUP($B321,Miljö!$B$1:$AP$500,MATCH("Såld mängd produktionsspecifik fjärrvärme (GWh)",Miljö!$B$1:$AW$1,0),FALSE)/1,0)</f>
        <v>0</v>
      </c>
      <c r="X321" s="6"/>
      <c r="Y321" s="30">
        <f t="shared" si="51"/>
        <v>0.74115876598946573</v>
      </c>
      <c r="Z321" s="6"/>
      <c r="AA321" s="30" t="str">
        <f t="shared" si="52"/>
        <v/>
      </c>
      <c r="AC321" t="s">
        <v>10</v>
      </c>
      <c r="AD321" t="s">
        <v>20</v>
      </c>
      <c r="AE321" s="25" t="str">
        <f t="shared" si="47"/>
        <v>ja</v>
      </c>
      <c r="AF321" t="s">
        <v>20</v>
      </c>
      <c r="AG321" t="s">
        <v>20</v>
      </c>
      <c r="AM321" s="6" t="str">
        <f t="shared" si="48"/>
        <v/>
      </c>
      <c r="AO321" s="6" t="str">
        <f t="shared" si="55"/>
        <v/>
      </c>
      <c r="AQ321" s="6" t="str">
        <f t="shared" si="56"/>
        <v/>
      </c>
      <c r="AR321" s="6"/>
      <c r="AW321" t="str">
        <f t="shared" si="53"/>
        <v/>
      </c>
      <c r="AY321" s="6" t="str">
        <f t="shared" si="57"/>
        <v/>
      </c>
      <c r="BB321" s="6" t="str">
        <f t="shared" si="54"/>
        <v>Ja</v>
      </c>
      <c r="BK321" t="s">
        <v>10</v>
      </c>
    </row>
    <row r="322" spans="1:63" ht="15" customHeight="1" x14ac:dyDescent="0.35">
      <c r="A322" t="s">
        <v>403</v>
      </c>
      <c r="B322" t="s">
        <v>414</v>
      </c>
      <c r="C322">
        <v>9.9890800000000002E-2</v>
      </c>
      <c r="D322">
        <v>12.0519</v>
      </c>
      <c r="E322">
        <v>7.48949</v>
      </c>
      <c r="F322">
        <v>1.6988E-2</v>
      </c>
      <c r="G322" t="s">
        <v>14</v>
      </c>
      <c r="H322" t="s">
        <v>10</v>
      </c>
      <c r="K322" s="6">
        <f>VLOOKUP($B322,'Egen hetvattenprod'!$B$1:$AP$500,MATCH("Summa tillförd energi:",'Egen hetvattenprod'!$B$1:$AY$1,0),FALSE)</f>
        <v>7.5739999999999998</v>
      </c>
      <c r="L322" s="6">
        <f>VLOOKUP($B322,Kraftvärmeprod!$B$1:$AO$500,MATCH("Summa tillförd energi:",Kraftvärmeprod!$B$1:$AV$1,0),FALSE)</f>
        <v>92.74199999999999</v>
      </c>
      <c r="M322" s="33">
        <f>VLOOKUP($B322,'Allokerad kvv'!$B$1:$AO$500,MATCH("Summa allokerad tillförd energi:",'Allokerad kvv'!$B$1:$AV$1,0),FALSE)</f>
        <v>61.110880000000002</v>
      </c>
      <c r="N322" s="33">
        <f>VLOOKUP($B322,'Justerad allokering'!$B$1:$AO$500,MATCH("Summa justerad allokerad tillförd energi:",'Justerad allokering'!$B$1:$AV$1,0),FALSE)</f>
        <v>0</v>
      </c>
      <c r="O322" s="6">
        <f>VLOOKUP($B322,'Slutlig allokering'!$B$2:$AL$500,MATCH("Summa justerad allokerad tillförd energi:",'Slutlig allokering'!$B$2:$AS$2,0),FALSE)</f>
        <v>61.110880000000002</v>
      </c>
      <c r="P322" s="6">
        <f>VLOOKUP($B322,'Köpt hetvatten'!$B$1:$AP$500,MATCH("Med verkningsgrad:",'Köpt hetvatten'!$B$1:$AW$1,0),FALSE)</f>
        <v>0</v>
      </c>
      <c r="Q322" s="6">
        <f>VLOOKUP($B322,Spillvärme!$B$1:$AP$500,MATCH("Summa tillförd energi:",Spillvärme!$B$1:$AW$1,0),FALSE)</f>
        <v>0</v>
      </c>
      <c r="R322" s="6">
        <f>VLOOKUP($B322,Miljö!$B$1:$AP$500,MATCH("Summa tillförd energi:",Miljö!$B$1:$AW$1,0),FALSE)</f>
        <v>0.30499999999999999</v>
      </c>
      <c r="S322" s="33">
        <f t="shared" si="49"/>
        <v>0</v>
      </c>
      <c r="T322" s="6" t="str">
        <f>VLOOKUP($B322,Miljö!$B$1:$AP$500,MATCH("Köpt prod.spec hetvatten",Miljö!$B$1:$AW$1,0),FALSE)</f>
        <v/>
      </c>
      <c r="U322" s="6">
        <f t="shared" si="50"/>
        <v>68.989880000000014</v>
      </c>
      <c r="V322" s="6">
        <f>VLOOKUP($B322,Leveranser!$B$1:$AP$500,MATCH("Total levererad värme",Leveranser!$B$1:$AW$1,0),FALSE)</f>
        <v>71.888000000000005</v>
      </c>
      <c r="W322" s="6">
        <f>IFERROR(VLOOKUP($B322,Miljö!$B$1:$AP$500,MATCH("Såld mängd produktionsspecifik fjärrvärme (GWh)",Miljö!$B$1:$AW$1,0),FALSE)/1,0)</f>
        <v>0</v>
      </c>
      <c r="X322" s="6"/>
      <c r="Y322" s="30">
        <f t="shared" si="51"/>
        <v>1.0420079002891438</v>
      </c>
      <c r="Z322" s="6"/>
      <c r="AA322" s="30" t="str">
        <f t="shared" si="52"/>
        <v/>
      </c>
      <c r="AC322" t="s">
        <v>10</v>
      </c>
      <c r="AD322" t="s">
        <v>20</v>
      </c>
      <c r="AE322" s="25" t="str">
        <f t="shared" si="47"/>
        <v>ja</v>
      </c>
      <c r="AF322" t="s">
        <v>20</v>
      </c>
      <c r="AG322" t="s">
        <v>20</v>
      </c>
      <c r="AM322" s="6" t="str">
        <f t="shared" si="48"/>
        <v/>
      </c>
      <c r="AO322" s="6" t="str">
        <f t="shared" si="55"/>
        <v/>
      </c>
      <c r="AQ322" s="6" t="str">
        <f t="shared" si="56"/>
        <v/>
      </c>
      <c r="AR322" s="6"/>
      <c r="AW322" t="str">
        <f t="shared" si="53"/>
        <v/>
      </c>
      <c r="AY322" s="6" t="str">
        <f t="shared" si="57"/>
        <v/>
      </c>
      <c r="BB322" s="6" t="str">
        <f t="shared" si="54"/>
        <v>Ja</v>
      </c>
      <c r="BK322" t="s">
        <v>10</v>
      </c>
    </row>
    <row r="323" spans="1:63" ht="15" customHeight="1" x14ac:dyDescent="0.35">
      <c r="A323" t="s">
        <v>403</v>
      </c>
      <c r="B323" t="s">
        <v>415</v>
      </c>
      <c r="C323">
        <v>0.23136699999999999</v>
      </c>
      <c r="D323">
        <v>28.866800000000001</v>
      </c>
      <c r="E323">
        <v>11.320600000000001</v>
      </c>
      <c r="F323">
        <v>6.7765199999999998E-2</v>
      </c>
      <c r="G323" t="s">
        <v>14</v>
      </c>
      <c r="H323" t="s">
        <v>10</v>
      </c>
      <c r="K323" s="6">
        <f>VLOOKUP($B323,'Egen hetvattenprod'!$B$1:$AP$500,MATCH("Summa tillförd energi:",'Egen hetvattenprod'!$B$1:$AY$1,0),FALSE)</f>
        <v>10.498000000000001</v>
      </c>
      <c r="L323" s="6">
        <f>VLOOKUP($B323,Kraftvärmeprod!$B$1:$AO$500,MATCH("Summa tillförd energi:",Kraftvärmeprod!$B$1:$AV$1,0),FALSE)</f>
        <v>0</v>
      </c>
      <c r="M323" s="33">
        <f>VLOOKUP($B323,'Allokerad kvv'!$B$1:$AO$500,MATCH("Summa allokerad tillförd energi:",'Allokerad kvv'!$B$1:$AV$1,0),FALSE)</f>
        <v>0</v>
      </c>
      <c r="N323" s="33">
        <f>VLOOKUP($B323,'Justerad allokering'!$B$1:$AO$500,MATCH("Summa justerad allokerad tillförd energi:",'Justerad allokering'!$B$1:$AV$1,0),FALSE)</f>
        <v>0</v>
      </c>
      <c r="O323" s="6">
        <f>VLOOKUP($B323,'Slutlig allokering'!$B$2:$AL$500,MATCH("Summa justerad allokerad tillförd energi:",'Slutlig allokering'!$B$2:$AS$2,0),FALSE)</f>
        <v>0</v>
      </c>
      <c r="P323" s="6">
        <f>VLOOKUP($B323,'Köpt hetvatten'!$B$1:$AP$500,MATCH("Med verkningsgrad:",'Köpt hetvatten'!$B$1:$AW$1,0),FALSE)</f>
        <v>0</v>
      </c>
      <c r="Q323" s="6">
        <f>VLOOKUP($B323,Spillvärme!$B$1:$AP$500,MATCH("Summa tillförd energi:",Spillvärme!$B$1:$AW$1,0),FALSE)</f>
        <v>6.125</v>
      </c>
      <c r="R323" s="6">
        <f>VLOOKUP($B323,Miljö!$B$1:$AP$500,MATCH("Summa tillförd energi:",Miljö!$B$1:$AW$1,0),FALSE)</f>
        <v>0.126</v>
      </c>
      <c r="S323" s="33">
        <f t="shared" si="49"/>
        <v>0</v>
      </c>
      <c r="T323" s="6" t="str">
        <f>VLOOKUP($B323,Miljö!$B$1:$AP$500,MATCH("Köpt prod.spec hetvatten",Miljö!$B$1:$AW$1,0),FALSE)</f>
        <v/>
      </c>
      <c r="U323" s="6">
        <f t="shared" si="50"/>
        <v>16.749000000000002</v>
      </c>
      <c r="V323" s="6">
        <f>VLOOKUP($B323,Leveranser!$B$1:$AP$500,MATCH("Total levererad värme",Leveranser!$B$1:$AW$1,0),FALSE)</f>
        <v>12.398999999999999</v>
      </c>
      <c r="W323" s="6">
        <f>IFERROR(VLOOKUP($B323,Miljö!$B$1:$AP$500,MATCH("Såld mängd produktionsspecifik fjärrvärme (GWh)",Miljö!$B$1:$AW$1,0),FALSE)/1,0)</f>
        <v>0</v>
      </c>
      <c r="X323" s="6"/>
      <c r="Y323" s="30">
        <f t="shared" si="51"/>
        <v>0.74028300197026675</v>
      </c>
      <c r="Z323" s="6"/>
      <c r="AA323" s="30" t="str">
        <f t="shared" si="52"/>
        <v/>
      </c>
      <c r="AC323" t="s">
        <v>20</v>
      </c>
      <c r="AD323" t="s">
        <v>10</v>
      </c>
      <c r="AE323" s="25" t="str">
        <f t="shared" ref="AE323:AE386" si="58">IF(H323="ja",IF(AND(AC323="nej",AD323&lt;&gt;"ja"),"nej","ja"),"")</f>
        <v>ja</v>
      </c>
      <c r="AF323" t="s">
        <v>20</v>
      </c>
      <c r="AG323" t="s">
        <v>20</v>
      </c>
      <c r="AM323" s="6" t="str">
        <f t="shared" ref="AM323:AM386" si="59">IF(AE323="ja","",IF(AND(C323&gt;0,C323&lt;0.9,D323&gt;0,D323&lt;100,E323&gt;0,E323&lt;50,F323&gt;-0.00000001,F323&lt;1),"ja","nej"))</f>
        <v/>
      </c>
      <c r="AO323" s="6" t="str">
        <f t="shared" si="55"/>
        <v/>
      </c>
      <c r="AQ323" s="6" t="str">
        <f t="shared" si="56"/>
        <v/>
      </c>
      <c r="AR323" s="6"/>
      <c r="AW323" t="str">
        <f t="shared" si="53"/>
        <v/>
      </c>
      <c r="AY323" s="6" t="str">
        <f t="shared" si="57"/>
        <v/>
      </c>
      <c r="BB323" s="6" t="str">
        <f t="shared" si="54"/>
        <v>Ja</v>
      </c>
      <c r="BK323" t="s">
        <v>10</v>
      </c>
    </row>
    <row r="324" spans="1:63" ht="15" customHeight="1" x14ac:dyDescent="0.35">
      <c r="A324" t="s">
        <v>403</v>
      </c>
      <c r="B324" t="s">
        <v>416</v>
      </c>
      <c r="C324">
        <v>0.18071899999999999</v>
      </c>
      <c r="D324">
        <v>10.109500000000001</v>
      </c>
      <c r="E324">
        <v>17.8841</v>
      </c>
      <c r="F324">
        <v>5.85617E-3</v>
      </c>
      <c r="G324" t="s">
        <v>14</v>
      </c>
      <c r="H324" t="s">
        <v>10</v>
      </c>
      <c r="K324" s="6">
        <f>VLOOKUP($B324,'Egen hetvattenprod'!$B$1:$AP$500,MATCH("Summa tillförd energi:",'Egen hetvattenprod'!$B$1:$AY$1,0),FALSE)</f>
        <v>12.629</v>
      </c>
      <c r="L324" s="6">
        <f>VLOOKUP($B324,Kraftvärmeprod!$B$1:$AO$500,MATCH("Summa tillförd energi:",Kraftvärmeprod!$B$1:$AV$1,0),FALSE)</f>
        <v>0</v>
      </c>
      <c r="M324" s="33">
        <f>VLOOKUP($B324,'Allokerad kvv'!$B$1:$AO$500,MATCH("Summa allokerad tillförd energi:",'Allokerad kvv'!$B$1:$AV$1,0),FALSE)</f>
        <v>0</v>
      </c>
      <c r="N324" s="33">
        <f>VLOOKUP($B324,'Justerad allokering'!$B$1:$AO$500,MATCH("Summa justerad allokerad tillförd energi:",'Justerad allokering'!$B$1:$AV$1,0),FALSE)</f>
        <v>0</v>
      </c>
      <c r="O324" s="6">
        <f>VLOOKUP($B324,'Slutlig allokering'!$B$2:$AL$500,MATCH("Summa justerad allokerad tillförd energi:",'Slutlig allokering'!$B$2:$AS$2,0),FALSE)</f>
        <v>0</v>
      </c>
      <c r="P324" s="6">
        <f>VLOOKUP($B324,'Köpt hetvatten'!$B$1:$AP$500,MATCH("Med verkningsgrad:",'Köpt hetvatten'!$B$1:$AW$1,0),FALSE)</f>
        <v>0</v>
      </c>
      <c r="Q324" s="6">
        <f>VLOOKUP($B324,Spillvärme!$B$1:$AP$500,MATCH("Summa tillförd energi:",Spillvärme!$B$1:$AW$1,0),FALSE)</f>
        <v>0</v>
      </c>
      <c r="R324" s="6">
        <f>VLOOKUP($B324,Miljö!$B$1:$AP$500,MATCH("Summa tillförd energi:",Miljö!$B$1:$AW$1,0),FALSE)</f>
        <v>0.17799999999999999</v>
      </c>
      <c r="S324" s="33">
        <f t="shared" ref="S324:S387" si="60">IF(R324=0,0.03*V324,0)</f>
        <v>0</v>
      </c>
      <c r="T324" s="6" t="str">
        <f>VLOOKUP($B324,Miljö!$B$1:$AP$500,MATCH("Köpt prod.spec hetvatten",Miljö!$B$1:$AW$1,0),FALSE)</f>
        <v/>
      </c>
      <c r="U324" s="6">
        <f t="shared" ref="U324:U387" si="61">SUM(K324,O324:R324,T324)</f>
        <v>12.807</v>
      </c>
      <c r="V324" s="6">
        <f>VLOOKUP($B324,Leveranser!$B$1:$AP$500,MATCH("Total levererad värme",Leveranser!$B$1:$AW$1,0),FALSE)</f>
        <v>9.2149999999999999</v>
      </c>
      <c r="W324" s="6">
        <f>IFERROR(VLOOKUP($B324,Miljö!$B$1:$AP$500,MATCH("Såld mängd produktionsspecifik fjärrvärme (GWh)",Miljö!$B$1:$AW$1,0),FALSE)/1,0)</f>
        <v>0</v>
      </c>
      <c r="X324" s="6"/>
      <c r="Y324" s="30">
        <f t="shared" ref="Y324:Y387" si="62">IFERROR(V324/U324,"")</f>
        <v>0.71952838291559296</v>
      </c>
      <c r="Z324" s="6"/>
      <c r="AA324" s="30" t="str">
        <f t="shared" ref="AA324:AA387" si="63">IF(W324=0,"",W324/V324)</f>
        <v/>
      </c>
      <c r="AC324" t="s">
        <v>10</v>
      </c>
      <c r="AD324" t="s">
        <v>20</v>
      </c>
      <c r="AE324" s="25" t="str">
        <f t="shared" si="58"/>
        <v>ja</v>
      </c>
      <c r="AF324" t="s">
        <v>20</v>
      </c>
      <c r="AG324" t="s">
        <v>20</v>
      </c>
      <c r="AM324" s="6" t="str">
        <f t="shared" si="59"/>
        <v/>
      </c>
      <c r="AO324" s="6" t="str">
        <f t="shared" si="55"/>
        <v/>
      </c>
      <c r="AQ324" s="6" t="str">
        <f t="shared" si="56"/>
        <v/>
      </c>
      <c r="AR324" s="6"/>
      <c r="AW324" t="str">
        <f t="shared" ref="AW324:AW387" si="64">IF(AE324="ja","",IF(OR(AQ324="ja",AS324="ja",AT324="ja",AU324="ja",AV324="ja"),"ja","nej"))</f>
        <v/>
      </c>
      <c r="AY324" s="6" t="str">
        <f t="shared" si="57"/>
        <v/>
      </c>
      <c r="BB324" s="6" t="str">
        <f t="shared" ref="BB324:BB387" si="65">IF(OR(AE324="ja",AY324="ja",AZ324="ja"),"Ja","Nej")</f>
        <v>Ja</v>
      </c>
      <c r="BK324" t="s">
        <v>10</v>
      </c>
    </row>
    <row r="325" spans="1:63" ht="15" customHeight="1" x14ac:dyDescent="0.35">
      <c r="A325" t="s">
        <v>403</v>
      </c>
      <c r="B325" t="s">
        <v>417</v>
      </c>
      <c r="C325">
        <v>0.254415</v>
      </c>
      <c r="D325">
        <v>80.499300000000005</v>
      </c>
      <c r="E325">
        <v>11.9968</v>
      </c>
      <c r="F325">
        <v>1.1405999999999999E-2</v>
      </c>
      <c r="G325" t="s">
        <v>14</v>
      </c>
      <c r="H325" t="s">
        <v>10</v>
      </c>
      <c r="K325" s="6">
        <f>VLOOKUP($B325,'Egen hetvattenprod'!$B$1:$AP$500,MATCH("Summa tillförd energi:",'Egen hetvattenprod'!$B$1:$AY$1,0),FALSE)</f>
        <v>66.158000000000001</v>
      </c>
      <c r="L325" s="6">
        <f>VLOOKUP($B325,Kraftvärmeprod!$B$1:$AO$500,MATCH("Summa tillförd energi:",Kraftvärmeprod!$B$1:$AV$1,0),FALSE)</f>
        <v>431.59799999999996</v>
      </c>
      <c r="M325" s="33">
        <f>VLOOKUP($B325,'Allokerad kvv'!$B$1:$AO$500,MATCH("Summa allokerad tillförd energi:",'Allokerad kvv'!$B$1:$AV$1,0),FALSE)</f>
        <v>205.98971799999998</v>
      </c>
      <c r="N325" s="33">
        <f>VLOOKUP($B325,'Justerad allokering'!$B$1:$AO$500,MATCH("Summa justerad allokerad tillförd energi:",'Justerad allokering'!$B$1:$AV$1,0),FALSE)</f>
        <v>0</v>
      </c>
      <c r="O325" s="6">
        <f>VLOOKUP($B325,'Slutlig allokering'!$B$2:$AL$500,MATCH("Summa justerad allokerad tillförd energi:",'Slutlig allokering'!$B$2:$AS$2,0),FALSE)</f>
        <v>205.98971799999998</v>
      </c>
      <c r="P325" s="6">
        <f>VLOOKUP($B325,'Köpt hetvatten'!$B$1:$AP$500,MATCH("Med verkningsgrad:",'Köpt hetvatten'!$B$1:$AW$1,0),FALSE)</f>
        <v>0</v>
      </c>
      <c r="Q325" s="6">
        <f>VLOOKUP($B325,Spillvärme!$B$1:$AP$500,MATCH("Summa tillförd energi:",Spillvärme!$B$1:$AW$1,0),FALSE)</f>
        <v>0</v>
      </c>
      <c r="R325" s="6">
        <f>VLOOKUP($B325,Miljö!$B$1:$AP$500,MATCH("Summa tillförd energi:",Miljö!$B$1:$AW$1,0),FALSE)</f>
        <v>0.91500000000000004</v>
      </c>
      <c r="S325" s="33">
        <f t="shared" si="60"/>
        <v>0</v>
      </c>
      <c r="T325" s="6" t="str">
        <f>VLOOKUP($B325,Miljö!$B$1:$AP$500,MATCH("Köpt prod.spec hetvatten",Miljö!$B$1:$AW$1,0),FALSE)</f>
        <v/>
      </c>
      <c r="U325" s="6">
        <f t="shared" si="61"/>
        <v>273.06271800000002</v>
      </c>
      <c r="V325" s="6">
        <f>VLOOKUP($B325,Leveranser!$B$1:$AP$500,MATCH("Total levererad värme",Leveranser!$B$1:$AW$1,0),FALSE)</f>
        <v>316.14100000000002</v>
      </c>
      <c r="W325" s="6">
        <f>IFERROR(VLOOKUP($B325,Miljö!$B$1:$AP$500,MATCH("Såld mängd produktionsspecifik fjärrvärme (GWh)",Miljö!$B$1:$AW$1,0),FALSE)/1,0)</f>
        <v>0</v>
      </c>
      <c r="X325" s="6"/>
      <c r="Y325" s="30">
        <f t="shared" si="62"/>
        <v>1.1577596616466697</v>
      </c>
      <c r="Z325" s="6"/>
      <c r="AA325" s="30" t="str">
        <f t="shared" si="63"/>
        <v/>
      </c>
      <c r="AC325" t="s">
        <v>10</v>
      </c>
      <c r="AD325" t="s">
        <v>20</v>
      </c>
      <c r="AE325" s="25" t="str">
        <f t="shared" si="58"/>
        <v>ja</v>
      </c>
      <c r="AF325" t="s">
        <v>20</v>
      </c>
      <c r="AG325" t="s">
        <v>20</v>
      </c>
      <c r="AM325" s="6" t="str">
        <f t="shared" si="59"/>
        <v/>
      </c>
      <c r="AO325" s="6" t="str">
        <f t="shared" ref="AO325:AO388" si="66">IF(AE325="ja","",IF(AND(Y325&gt;0.6,Y325&lt;1.1),"ja","nej"))</f>
        <v/>
      </c>
      <c r="AQ325" s="6" t="str">
        <f t="shared" ref="AQ325:AQ388" si="67">IF(V325&gt;0,IF(W325/V325&gt;0.9,"Ja",""),"")</f>
        <v/>
      </c>
      <c r="AR325" s="6"/>
      <c r="AW325" t="str">
        <f t="shared" si="64"/>
        <v/>
      </c>
      <c r="AY325" s="6" t="str">
        <f t="shared" ref="AY325:AY388" si="68">IF(AE325="ja","",IF(AND(AM325="ja",AO325="ja",AW325="nej"),"ja","nej"))</f>
        <v/>
      </c>
      <c r="BB325" s="6" t="str">
        <f t="shared" si="65"/>
        <v>Ja</v>
      </c>
      <c r="BK325" t="s">
        <v>10</v>
      </c>
    </row>
    <row r="326" spans="1:63" ht="15" customHeight="1" x14ac:dyDescent="0.35">
      <c r="A326" t="s">
        <v>403</v>
      </c>
      <c r="B326" t="s">
        <v>418</v>
      </c>
      <c r="C326">
        <v>0.30918499999999999</v>
      </c>
      <c r="D326">
        <v>93.330299999999994</v>
      </c>
      <c r="E326">
        <v>17.921900000000001</v>
      </c>
      <c r="F326">
        <v>1.6098299999999999E-2</v>
      </c>
      <c r="G326" t="s">
        <v>14</v>
      </c>
      <c r="H326" t="s">
        <v>10</v>
      </c>
      <c r="K326" s="6">
        <f>VLOOKUP($B326,'Egen hetvattenprod'!$B$1:$AP$500,MATCH("Summa tillförd energi:",'Egen hetvattenprod'!$B$1:$AY$1,0),FALSE)</f>
        <v>39.254000000000005</v>
      </c>
      <c r="L326" s="6">
        <f>VLOOKUP($B326,Kraftvärmeprod!$B$1:$AO$500,MATCH("Summa tillförd energi:",Kraftvärmeprod!$B$1:$AV$1,0),FALSE)</f>
        <v>0</v>
      </c>
      <c r="M326" s="33">
        <f>VLOOKUP($B326,'Allokerad kvv'!$B$1:$AO$500,MATCH("Summa allokerad tillförd energi:",'Allokerad kvv'!$B$1:$AV$1,0),FALSE)</f>
        <v>0</v>
      </c>
      <c r="N326" s="33">
        <f>VLOOKUP($B326,'Justerad allokering'!$B$1:$AO$500,MATCH("Summa justerad allokerad tillförd energi:",'Justerad allokering'!$B$1:$AV$1,0),FALSE)</f>
        <v>0</v>
      </c>
      <c r="O326" s="6">
        <f>VLOOKUP($B326,'Slutlig allokering'!$B$2:$AL$500,MATCH("Summa justerad allokerad tillförd energi:",'Slutlig allokering'!$B$2:$AS$2,0),FALSE)</f>
        <v>0</v>
      </c>
      <c r="P326" s="6">
        <f>VLOOKUP($B326,'Köpt hetvatten'!$B$1:$AP$500,MATCH("Med verkningsgrad:",'Köpt hetvatten'!$B$1:$AW$1,0),FALSE)</f>
        <v>0</v>
      </c>
      <c r="Q326" s="6">
        <f>VLOOKUP($B326,Spillvärme!$B$1:$AP$500,MATCH("Summa tillförd energi:",Spillvärme!$B$1:$AW$1,0),FALSE)</f>
        <v>0</v>
      </c>
      <c r="R326" s="6">
        <f>VLOOKUP($B326,Miljö!$B$1:$AP$500,MATCH("Summa tillförd energi:",Miljö!$B$1:$AW$1,0),FALSE)</f>
        <v>0.68799999999999994</v>
      </c>
      <c r="S326" s="33">
        <f t="shared" si="60"/>
        <v>0</v>
      </c>
      <c r="T326" s="6" t="str">
        <f>VLOOKUP($B326,Miljö!$B$1:$AP$500,MATCH("Köpt prod.spec hetvatten",Miljö!$B$1:$AW$1,0),FALSE)</f>
        <v/>
      </c>
      <c r="U326" s="6">
        <f t="shared" si="61"/>
        <v>39.942000000000007</v>
      </c>
      <c r="V326" s="6">
        <f>VLOOKUP($B326,Leveranser!$B$1:$AP$500,MATCH("Total levererad värme",Leveranser!$B$1:$AW$1,0),FALSE)</f>
        <v>29.599</v>
      </c>
      <c r="W326" s="6">
        <f>IFERROR(VLOOKUP($B326,Miljö!$B$1:$AP$500,MATCH("Såld mängd produktionsspecifik fjärrvärme (GWh)",Miljö!$B$1:$AW$1,0),FALSE)/1,0)</f>
        <v>0</v>
      </c>
      <c r="X326" s="6"/>
      <c r="Y326" s="30">
        <f t="shared" si="62"/>
        <v>0.74104952180661943</v>
      </c>
      <c r="Z326" s="6"/>
      <c r="AA326" s="30" t="str">
        <f t="shared" si="63"/>
        <v/>
      </c>
      <c r="AC326" t="s">
        <v>10</v>
      </c>
      <c r="AD326" t="s">
        <v>20</v>
      </c>
      <c r="AE326" s="25" t="str">
        <f t="shared" si="58"/>
        <v>ja</v>
      </c>
      <c r="AF326" t="s">
        <v>20</v>
      </c>
      <c r="AG326" t="s">
        <v>20</v>
      </c>
      <c r="AM326" s="6" t="str">
        <f t="shared" si="59"/>
        <v/>
      </c>
      <c r="AO326" s="6" t="str">
        <f t="shared" si="66"/>
        <v/>
      </c>
      <c r="AQ326" s="6" t="str">
        <f t="shared" si="67"/>
        <v/>
      </c>
      <c r="AR326" s="6"/>
      <c r="AW326" t="str">
        <f t="shared" si="64"/>
        <v/>
      </c>
      <c r="AY326" s="6" t="str">
        <f t="shared" si="68"/>
        <v/>
      </c>
      <c r="BB326" s="6" t="str">
        <f t="shared" si="65"/>
        <v>Ja</v>
      </c>
      <c r="BK326" t="s">
        <v>10</v>
      </c>
    </row>
    <row r="327" spans="1:63" ht="15" customHeight="1" x14ac:dyDescent="0.35">
      <c r="A327" t="s">
        <v>403</v>
      </c>
      <c r="B327" t="s">
        <v>419</v>
      </c>
      <c r="C327">
        <v>3.39E-2</v>
      </c>
      <c r="D327">
        <v>0</v>
      </c>
      <c r="E327">
        <v>0</v>
      </c>
      <c r="F327">
        <v>0</v>
      </c>
      <c r="G327" t="s">
        <v>14</v>
      </c>
      <c r="H327" t="s">
        <v>10</v>
      </c>
      <c r="K327" s="6">
        <f>VLOOKUP($B327,'Egen hetvattenprod'!$B$1:$AP$500,MATCH("Summa tillförd energi:",'Egen hetvattenprod'!$B$1:$AY$1,0),FALSE)</f>
        <v>0</v>
      </c>
      <c r="L327" s="6">
        <f>VLOOKUP($B327,Kraftvärmeprod!$B$1:$AO$500,MATCH("Summa tillförd energi:",Kraftvärmeprod!$B$1:$AV$1,0),FALSE)</f>
        <v>0</v>
      </c>
      <c r="M327" s="33">
        <f>VLOOKUP($B327,'Allokerad kvv'!$B$1:$AO$500,MATCH("Summa allokerad tillförd energi:",'Allokerad kvv'!$B$1:$AV$1,0),FALSE)</f>
        <v>0</v>
      </c>
      <c r="N327" s="33">
        <f>VLOOKUP($B327,'Justerad allokering'!$B$1:$AO$500,MATCH("Summa justerad allokerad tillförd energi:",'Justerad allokering'!$B$1:$AV$1,0),FALSE)</f>
        <v>0</v>
      </c>
      <c r="O327" s="6">
        <f>VLOOKUP($B327,'Slutlig allokering'!$B$2:$AL$500,MATCH("Summa justerad allokerad tillförd energi:",'Slutlig allokering'!$B$2:$AS$2,0),FALSE)</f>
        <v>0</v>
      </c>
      <c r="P327" s="6">
        <f>VLOOKUP($B327,'Köpt hetvatten'!$B$1:$AP$500,MATCH("Med verkningsgrad:",'Köpt hetvatten'!$B$1:$AW$1,0),FALSE)</f>
        <v>0</v>
      </c>
      <c r="Q327" s="6">
        <f>VLOOKUP($B327,Spillvärme!$B$1:$AP$500,MATCH("Summa tillförd energi:",Spillvärme!$B$1:$AW$1,0),FALSE)</f>
        <v>39.15</v>
      </c>
      <c r="R327" s="6">
        <f>VLOOKUP($B327,Miljö!$B$1:$AP$500,MATCH("Summa tillförd energi:",Miljö!$B$1:$AW$1,0),FALSE)</f>
        <v>0</v>
      </c>
      <c r="S327" s="33">
        <f t="shared" si="60"/>
        <v>0.86775000000000002</v>
      </c>
      <c r="T327" s="6" t="str">
        <f>VLOOKUP($B327,Miljö!$B$1:$AP$500,MATCH("Köpt prod.spec hetvatten",Miljö!$B$1:$AW$1,0),FALSE)</f>
        <v/>
      </c>
      <c r="U327" s="6">
        <f t="shared" si="61"/>
        <v>39.15</v>
      </c>
      <c r="V327" s="6">
        <f>VLOOKUP($B327,Leveranser!$B$1:$AP$500,MATCH("Total levererad värme",Leveranser!$B$1:$AW$1,0),FALSE)</f>
        <v>28.925000000000001</v>
      </c>
      <c r="W327" s="6">
        <f>IFERROR(VLOOKUP($B327,Miljö!$B$1:$AP$500,MATCH("Såld mängd produktionsspecifik fjärrvärme (GWh)",Miljö!$B$1:$AW$1,0),FALSE)/1,0)</f>
        <v>0</v>
      </c>
      <c r="X327" s="6"/>
      <c r="Y327" s="30">
        <f t="shared" si="62"/>
        <v>0.73882503192848026</v>
      </c>
      <c r="Z327" s="6"/>
      <c r="AA327" s="30" t="str">
        <f t="shared" si="63"/>
        <v/>
      </c>
      <c r="AC327" t="s">
        <v>10</v>
      </c>
      <c r="AD327" t="s">
        <v>20</v>
      </c>
      <c r="AE327" s="25" t="str">
        <f t="shared" si="58"/>
        <v>ja</v>
      </c>
      <c r="AF327" t="s">
        <v>20</v>
      </c>
      <c r="AG327" t="s">
        <v>20</v>
      </c>
      <c r="AM327" s="6" t="str">
        <f t="shared" si="59"/>
        <v/>
      </c>
      <c r="AO327" s="6" t="str">
        <f t="shared" si="66"/>
        <v/>
      </c>
      <c r="AQ327" s="6" t="str">
        <f t="shared" si="67"/>
        <v/>
      </c>
      <c r="AR327" s="6"/>
      <c r="AW327" t="str">
        <f t="shared" si="64"/>
        <v/>
      </c>
      <c r="AY327" s="6" t="str">
        <f t="shared" si="68"/>
        <v/>
      </c>
      <c r="BB327" s="6" t="str">
        <f t="shared" si="65"/>
        <v>Ja</v>
      </c>
      <c r="BK327" t="s">
        <v>10</v>
      </c>
    </row>
    <row r="328" spans="1:63" ht="15" customHeight="1" x14ac:dyDescent="0.35">
      <c r="A328" t="s">
        <v>403</v>
      </c>
      <c r="B328" t="s">
        <v>420</v>
      </c>
      <c r="C328">
        <v>0.196439</v>
      </c>
      <c r="D328">
        <v>16.6206</v>
      </c>
      <c r="E328">
        <v>17.8002</v>
      </c>
      <c r="F328">
        <v>2.44797E-2</v>
      </c>
      <c r="G328" t="s">
        <v>14</v>
      </c>
      <c r="H328" t="s">
        <v>10</v>
      </c>
      <c r="K328" s="6">
        <f>VLOOKUP($B328,'Egen hetvattenprod'!$B$1:$AP$500,MATCH("Summa tillförd energi:",'Egen hetvattenprod'!$B$1:$AY$1,0),FALSE)</f>
        <v>20.511000000000003</v>
      </c>
      <c r="L328" s="6">
        <f>VLOOKUP($B328,Kraftvärmeprod!$B$1:$AO$500,MATCH("Summa tillförd energi:",Kraftvärmeprod!$B$1:$AV$1,0),FALSE)</f>
        <v>0</v>
      </c>
      <c r="M328" s="33">
        <f>VLOOKUP($B328,'Allokerad kvv'!$B$1:$AO$500,MATCH("Summa allokerad tillförd energi:",'Allokerad kvv'!$B$1:$AV$1,0),FALSE)</f>
        <v>0</v>
      </c>
      <c r="N328" s="33">
        <f>VLOOKUP($B328,'Justerad allokering'!$B$1:$AO$500,MATCH("Summa justerad allokerad tillförd energi:",'Justerad allokering'!$B$1:$AV$1,0),FALSE)</f>
        <v>0</v>
      </c>
      <c r="O328" s="6">
        <f>VLOOKUP($B328,'Slutlig allokering'!$B$2:$AL$500,MATCH("Summa justerad allokerad tillförd energi:",'Slutlig allokering'!$B$2:$AS$2,0),FALSE)</f>
        <v>0</v>
      </c>
      <c r="P328" s="6">
        <f>VLOOKUP($B328,'Köpt hetvatten'!$B$1:$AP$500,MATCH("Med verkningsgrad:",'Köpt hetvatten'!$B$1:$AW$1,0),FALSE)</f>
        <v>0</v>
      </c>
      <c r="Q328" s="6">
        <f>VLOOKUP($B328,Spillvärme!$B$1:$AP$500,MATCH("Summa tillförd energi:",Spillvärme!$B$1:$AW$1,0),FALSE)</f>
        <v>0</v>
      </c>
      <c r="R328" s="6">
        <f>VLOOKUP($B328,Miljö!$B$1:$AP$500,MATCH("Summa tillförd energi:",Miljö!$B$1:$AW$1,0),FALSE)</f>
        <v>0.2</v>
      </c>
      <c r="S328" s="33">
        <f t="shared" si="60"/>
        <v>0</v>
      </c>
      <c r="T328" s="6" t="str">
        <f>VLOOKUP($B328,Miljö!$B$1:$AP$500,MATCH("Köpt prod.spec hetvatten",Miljö!$B$1:$AW$1,0),FALSE)</f>
        <v/>
      </c>
      <c r="U328" s="6">
        <f t="shared" si="61"/>
        <v>20.711000000000002</v>
      </c>
      <c r="V328" s="6">
        <f>VLOOKUP($B328,Leveranser!$B$1:$AP$500,MATCH("Total levererad värme",Leveranser!$B$1:$AW$1,0),FALSE)</f>
        <v>15.217000000000001</v>
      </c>
      <c r="W328" s="6">
        <f>IFERROR(VLOOKUP($B328,Miljö!$B$1:$AP$500,MATCH("Såld mängd produktionsspecifik fjärrvärme (GWh)",Miljö!$B$1:$AW$1,0),FALSE)/1,0)</f>
        <v>0</v>
      </c>
      <c r="X328" s="6"/>
      <c r="Y328" s="30">
        <f t="shared" si="62"/>
        <v>0.73473033653614017</v>
      </c>
      <c r="Z328" s="6"/>
      <c r="AA328" s="30" t="str">
        <f t="shared" si="63"/>
        <v/>
      </c>
      <c r="AC328" t="s">
        <v>10</v>
      </c>
      <c r="AD328" t="s">
        <v>20</v>
      </c>
      <c r="AE328" s="25" t="str">
        <f t="shared" si="58"/>
        <v>ja</v>
      </c>
      <c r="AF328" t="s">
        <v>20</v>
      </c>
      <c r="AG328" t="s">
        <v>20</v>
      </c>
      <c r="AM328" s="6" t="str">
        <f t="shared" si="59"/>
        <v/>
      </c>
      <c r="AO328" s="6" t="str">
        <f t="shared" si="66"/>
        <v/>
      </c>
      <c r="AQ328" s="6" t="str">
        <f t="shared" si="67"/>
        <v/>
      </c>
      <c r="AR328" s="6"/>
      <c r="AW328" t="str">
        <f t="shared" si="64"/>
        <v/>
      </c>
      <c r="AY328" s="6" t="str">
        <f t="shared" si="68"/>
        <v/>
      </c>
      <c r="BB328" s="6" t="str">
        <f t="shared" si="65"/>
        <v>Ja</v>
      </c>
      <c r="BK328" t="s">
        <v>10</v>
      </c>
    </row>
    <row r="329" spans="1:63" ht="15" customHeight="1" x14ac:dyDescent="0.35">
      <c r="A329" t="s">
        <v>403</v>
      </c>
      <c r="B329" t="s">
        <v>421</v>
      </c>
      <c r="C329">
        <v>0.17057700000000001</v>
      </c>
      <c r="D329">
        <v>8.6263400000000008</v>
      </c>
      <c r="E329">
        <v>17.4923</v>
      </c>
      <c r="F329">
        <v>2.2845399999999998E-3</v>
      </c>
      <c r="G329" t="s">
        <v>14</v>
      </c>
      <c r="H329" t="s">
        <v>10</v>
      </c>
      <c r="K329" s="6">
        <f>VLOOKUP($B329,'Egen hetvattenprod'!$B$1:$AP$500,MATCH("Summa tillförd energi:",'Egen hetvattenprod'!$B$1:$AY$1,0),FALSE)</f>
        <v>3.4569999999999999</v>
      </c>
      <c r="L329" s="6">
        <f>VLOOKUP($B329,Kraftvärmeprod!$B$1:$AO$500,MATCH("Summa tillförd energi:",Kraftvärmeprod!$B$1:$AV$1,0),FALSE)</f>
        <v>0</v>
      </c>
      <c r="M329" s="33">
        <f>VLOOKUP($B329,'Allokerad kvv'!$B$1:$AO$500,MATCH("Summa allokerad tillförd energi:",'Allokerad kvv'!$B$1:$AV$1,0),FALSE)</f>
        <v>0</v>
      </c>
      <c r="N329" s="33">
        <f>VLOOKUP($B329,'Justerad allokering'!$B$1:$AO$500,MATCH("Summa justerad allokerad tillförd energi:",'Justerad allokering'!$B$1:$AV$1,0),FALSE)</f>
        <v>0</v>
      </c>
      <c r="O329" s="6">
        <f>VLOOKUP($B329,'Slutlig allokering'!$B$2:$AL$500,MATCH("Summa justerad allokerad tillförd energi:",'Slutlig allokering'!$B$2:$AS$2,0),FALSE)</f>
        <v>0</v>
      </c>
      <c r="P329" s="6">
        <f>VLOOKUP($B329,'Köpt hetvatten'!$B$1:$AP$500,MATCH("Med verkningsgrad:",'Köpt hetvatten'!$B$1:$AW$1,0),FALSE)</f>
        <v>0</v>
      </c>
      <c r="Q329" s="6">
        <f>VLOOKUP($B329,Spillvärme!$B$1:$AP$500,MATCH("Summa tillförd energi:",Spillvärme!$B$1:$AW$1,0),FALSE)</f>
        <v>0</v>
      </c>
      <c r="R329" s="6">
        <f>VLOOKUP($B329,Miljö!$B$1:$AP$500,MATCH("Summa tillförd energi:",Miljö!$B$1:$AW$1,0),FALSE)</f>
        <v>4.48E-2</v>
      </c>
      <c r="S329" s="33">
        <f t="shared" si="60"/>
        <v>0</v>
      </c>
      <c r="T329" s="6" t="str">
        <f>VLOOKUP($B329,Miljö!$B$1:$AP$500,MATCH("Köpt prod.spec hetvatten",Miljö!$B$1:$AW$1,0),FALSE)</f>
        <v/>
      </c>
      <c r="U329" s="6">
        <f t="shared" si="61"/>
        <v>3.5017999999999998</v>
      </c>
      <c r="V329" s="6">
        <f>VLOOKUP($B329,Leveranser!$B$1:$AP$500,MATCH("Total levererad värme",Leveranser!$B$1:$AW$1,0),FALSE)</f>
        <v>2.573</v>
      </c>
      <c r="W329" s="6">
        <f>IFERROR(VLOOKUP($B329,Miljö!$B$1:$AP$500,MATCH("Såld mängd produktionsspecifik fjärrvärme (GWh)",Miljö!$B$1:$AW$1,0),FALSE)/1,0)</f>
        <v>0</v>
      </c>
      <c r="X329" s="6"/>
      <c r="Y329" s="30">
        <f t="shared" si="62"/>
        <v>0.73476497801130847</v>
      </c>
      <c r="Z329" s="6"/>
      <c r="AA329" s="30" t="str">
        <f t="shared" si="63"/>
        <v/>
      </c>
      <c r="AC329" t="s">
        <v>10</v>
      </c>
      <c r="AD329" t="s">
        <v>20</v>
      </c>
      <c r="AE329" s="25" t="str">
        <f t="shared" si="58"/>
        <v>ja</v>
      </c>
      <c r="AF329" t="s">
        <v>20</v>
      </c>
      <c r="AG329" t="s">
        <v>20</v>
      </c>
      <c r="AM329" s="6" t="str">
        <f t="shared" si="59"/>
        <v/>
      </c>
      <c r="AO329" s="6" t="str">
        <f t="shared" si="66"/>
        <v/>
      </c>
      <c r="AQ329" s="6" t="str">
        <f t="shared" si="67"/>
        <v/>
      </c>
      <c r="AR329" s="6"/>
      <c r="AW329" t="str">
        <f t="shared" si="64"/>
        <v/>
      </c>
      <c r="AY329" s="6" t="str">
        <f t="shared" si="68"/>
        <v/>
      </c>
      <c r="BB329" s="6" t="str">
        <f t="shared" si="65"/>
        <v>Ja</v>
      </c>
      <c r="BK329" t="s">
        <v>10</v>
      </c>
    </row>
    <row r="330" spans="1:63" ht="15" customHeight="1" x14ac:dyDescent="0.35">
      <c r="A330" t="s">
        <v>422</v>
      </c>
      <c r="B330" t="s">
        <v>423</v>
      </c>
      <c r="C330">
        <v>0.22484000000000001</v>
      </c>
      <c r="D330">
        <v>22.779399999999999</v>
      </c>
      <c r="E330">
        <v>19.099299999999999</v>
      </c>
      <c r="F330">
        <v>3.2937800000000003E-2</v>
      </c>
      <c r="G330" t="s">
        <v>10</v>
      </c>
      <c r="H330" t="s">
        <v>10</v>
      </c>
      <c r="K330" s="6">
        <f>VLOOKUP($B330,'Egen hetvattenprod'!$B$1:$AP$500,MATCH("Summa tillförd energi:",'Egen hetvattenprod'!$B$1:$AY$1,0),FALSE)</f>
        <v>12.27</v>
      </c>
      <c r="L330" s="6">
        <f>VLOOKUP($B330,Kraftvärmeprod!$B$1:$AO$500,MATCH("Summa tillförd energi:",Kraftvärmeprod!$B$1:$AV$1,0),FALSE)</f>
        <v>0</v>
      </c>
      <c r="M330" s="33">
        <f>VLOOKUP($B330,'Allokerad kvv'!$B$1:$AO$500,MATCH("Summa allokerad tillförd energi:",'Allokerad kvv'!$B$1:$AV$1,0),FALSE)</f>
        <v>0</v>
      </c>
      <c r="N330" s="33">
        <f>VLOOKUP($B330,'Justerad allokering'!$B$1:$AO$500,MATCH("Summa justerad allokerad tillförd energi:",'Justerad allokering'!$B$1:$AV$1,0),FALSE)</f>
        <v>0</v>
      </c>
      <c r="O330" s="6">
        <f>VLOOKUP($B330,'Slutlig allokering'!$B$2:$AL$500,MATCH("Summa justerad allokerad tillförd energi:",'Slutlig allokering'!$B$2:$AS$2,0),FALSE)</f>
        <v>0</v>
      </c>
      <c r="P330" s="6">
        <f>VLOOKUP($B330,'Köpt hetvatten'!$B$1:$AP$500,MATCH("Med verkningsgrad:",'Köpt hetvatten'!$B$1:$AW$1,0),FALSE)</f>
        <v>0</v>
      </c>
      <c r="Q330" s="6">
        <f>VLOOKUP($B330,Spillvärme!$B$1:$AP$500,MATCH("Summa tillförd energi:",Spillvärme!$B$1:$AW$1,0),FALSE)</f>
        <v>0</v>
      </c>
      <c r="R330" s="6">
        <f>VLOOKUP($B330,Miljö!$B$1:$AP$500,MATCH("Summa tillförd energi:",Miljö!$B$1:$AW$1,0),FALSE)</f>
        <v>8.5999999999999993E-2</v>
      </c>
      <c r="S330" s="33">
        <f t="shared" si="60"/>
        <v>0</v>
      </c>
      <c r="T330" s="6" t="str">
        <f>VLOOKUP($B330,Miljö!$B$1:$AP$500,MATCH("Köpt prod.spec hetvatten",Miljö!$B$1:$AW$1,0),FALSE)</f>
        <v/>
      </c>
      <c r="U330" s="6">
        <f t="shared" si="61"/>
        <v>12.356</v>
      </c>
      <c r="V330" s="6">
        <f>VLOOKUP($B330,Leveranser!$B$1:$AP$500,MATCH("Total levererad värme",Leveranser!$B$1:$AW$1,0),FALSE)</f>
        <v>8.5129999999999999</v>
      </c>
      <c r="W330" s="6">
        <f>IFERROR(VLOOKUP($B330,Miljö!$B$1:$AP$500,MATCH("Såld mängd produktionsspecifik fjärrvärme (GWh)",Miljö!$B$1:$AW$1,0),FALSE)/1,0)</f>
        <v>0</v>
      </c>
      <c r="X330" s="6"/>
      <c r="Y330" s="30">
        <f t="shared" si="62"/>
        <v>0.68897701521527999</v>
      </c>
      <c r="Z330" s="6"/>
      <c r="AA330" s="30" t="str">
        <f t="shared" si="63"/>
        <v/>
      </c>
      <c r="AC330" t="s">
        <v>10</v>
      </c>
      <c r="AD330" t="s">
        <v>20</v>
      </c>
      <c r="AE330" s="25" t="str">
        <f t="shared" si="58"/>
        <v>ja</v>
      </c>
      <c r="AF330" t="s">
        <v>20</v>
      </c>
      <c r="AG330" t="s">
        <v>20</v>
      </c>
      <c r="AM330" s="6" t="str">
        <f t="shared" si="59"/>
        <v/>
      </c>
      <c r="AO330" s="6" t="str">
        <f t="shared" si="66"/>
        <v/>
      </c>
      <c r="AQ330" s="6" t="str">
        <f t="shared" si="67"/>
        <v/>
      </c>
      <c r="AR330" s="6"/>
      <c r="AW330" t="str">
        <f t="shared" si="64"/>
        <v/>
      </c>
      <c r="AY330" s="6" t="str">
        <f t="shared" si="68"/>
        <v/>
      </c>
      <c r="BB330" s="6" t="str">
        <f t="shared" si="65"/>
        <v>Ja</v>
      </c>
      <c r="BK330" t="s">
        <v>10</v>
      </c>
    </row>
    <row r="331" spans="1:63" ht="15" customHeight="1" x14ac:dyDescent="0.35">
      <c r="A331" t="s">
        <v>422</v>
      </c>
      <c r="B331" t="s">
        <v>424</v>
      </c>
      <c r="C331">
        <v>0.24076900000000001</v>
      </c>
      <c r="D331">
        <v>94.995999999999995</v>
      </c>
      <c r="E331">
        <v>8.3809799999999992</v>
      </c>
      <c r="F331">
        <v>0.11898499999999999</v>
      </c>
      <c r="G331" t="s">
        <v>10</v>
      </c>
      <c r="H331" t="s">
        <v>10</v>
      </c>
      <c r="K331" s="6">
        <f>VLOOKUP($B331,'Egen hetvattenprod'!$B$1:$AP$500,MATCH("Summa tillförd energi:",'Egen hetvattenprod'!$B$1:$AY$1,0),FALSE)</f>
        <v>277.09999999999997</v>
      </c>
      <c r="L331" s="6">
        <f>VLOOKUP($B331,Kraftvärmeprod!$B$1:$AO$500,MATCH("Summa tillförd energi:",Kraftvärmeprod!$B$1:$AV$1,0),FALSE)</f>
        <v>207.7</v>
      </c>
      <c r="M331" s="33">
        <f>VLOOKUP($B331,'Allokerad kvv'!$B$1:$AO$500,MATCH("Summa allokerad tillförd energi:",'Allokerad kvv'!$B$1:$AV$1,0),FALSE)</f>
        <v>182.11340799999999</v>
      </c>
      <c r="N331" s="33">
        <f>VLOOKUP($B331,'Justerad allokering'!$B$1:$AO$500,MATCH("Summa justerad allokerad tillförd energi:",'Justerad allokering'!$B$1:$AV$1,0),FALSE)</f>
        <v>0</v>
      </c>
      <c r="O331" s="6">
        <f>VLOOKUP($B331,'Slutlig allokering'!$B$2:$AL$500,MATCH("Summa justerad allokerad tillförd energi:",'Slutlig allokering'!$B$2:$AS$2,0),FALSE)</f>
        <v>182.11340799999999</v>
      </c>
      <c r="P331" s="6">
        <f>VLOOKUP($B331,'Köpt hetvatten'!$B$1:$AP$500,MATCH("Med verkningsgrad:",'Köpt hetvatten'!$B$1:$AW$1,0),FALSE)</f>
        <v>0</v>
      </c>
      <c r="Q331" s="6">
        <f>VLOOKUP($B331,Spillvärme!$B$1:$AP$500,MATCH("Summa tillförd energi:",Spillvärme!$B$1:$AW$1,0),FALSE)</f>
        <v>7.3</v>
      </c>
      <c r="R331" s="6">
        <f>VLOOKUP($B331,Miljö!$B$1:$AP$500,MATCH("Summa tillförd energi:",Miljö!$B$1:$AW$1,0),FALSE)</f>
        <v>5.5</v>
      </c>
      <c r="S331" s="33">
        <f t="shared" si="60"/>
        <v>0</v>
      </c>
      <c r="T331" s="6" t="str">
        <f>VLOOKUP($B331,Miljö!$B$1:$AP$500,MATCH("Köpt prod.spec hetvatten",Miljö!$B$1:$AW$1,0),FALSE)</f>
        <v/>
      </c>
      <c r="U331" s="6">
        <f t="shared" si="61"/>
        <v>472.01340799999997</v>
      </c>
      <c r="V331" s="6">
        <f>VLOOKUP($B331,Leveranser!$B$1:$AP$500,MATCH("Total levererad värme",Leveranser!$B$1:$AW$1,0),FALSE)</f>
        <v>362.11500000000001</v>
      </c>
      <c r="W331" s="6">
        <f>IFERROR(VLOOKUP($B331,Miljö!$B$1:$AP$500,MATCH("Såld mängd produktionsspecifik fjärrvärme (GWh)",Miljö!$B$1:$AW$1,0),FALSE)/1,0)</f>
        <v>0</v>
      </c>
      <c r="X331" s="6"/>
      <c r="Y331" s="30">
        <f t="shared" si="62"/>
        <v>0.76717100375250369</v>
      </c>
      <c r="Z331" s="6"/>
      <c r="AA331" s="30" t="str">
        <f t="shared" si="63"/>
        <v/>
      </c>
      <c r="AC331" t="s">
        <v>10</v>
      </c>
      <c r="AD331" t="s">
        <v>20</v>
      </c>
      <c r="AE331" s="25" t="str">
        <f t="shared" si="58"/>
        <v>ja</v>
      </c>
      <c r="AF331" t="s">
        <v>20</v>
      </c>
      <c r="AG331" t="s">
        <v>20</v>
      </c>
      <c r="AM331" s="6" t="str">
        <f t="shared" si="59"/>
        <v/>
      </c>
      <c r="AO331" s="6" t="str">
        <f t="shared" si="66"/>
        <v/>
      </c>
      <c r="AQ331" s="6" t="str">
        <f t="shared" si="67"/>
        <v/>
      </c>
      <c r="AR331" s="6"/>
      <c r="AW331" t="str">
        <f t="shared" si="64"/>
        <v/>
      </c>
      <c r="AY331" s="6" t="str">
        <f t="shared" si="68"/>
        <v/>
      </c>
      <c r="BB331" s="6" t="str">
        <f t="shared" si="65"/>
        <v>Ja</v>
      </c>
      <c r="BK331" t="s">
        <v>10</v>
      </c>
    </row>
    <row r="332" spans="1:63" ht="15" customHeight="1" x14ac:dyDescent="0.35">
      <c r="A332" t="s">
        <v>422</v>
      </c>
      <c r="B332" t="s">
        <v>425</v>
      </c>
      <c r="C332">
        <v>0.24046699999999999</v>
      </c>
      <c r="D332">
        <v>27.557200000000002</v>
      </c>
      <c r="E332">
        <v>18.228400000000001</v>
      </c>
      <c r="F332">
        <v>4.7251500000000002E-2</v>
      </c>
      <c r="G332" t="s">
        <v>10</v>
      </c>
      <c r="H332" t="s">
        <v>10</v>
      </c>
      <c r="K332" s="6">
        <f>VLOOKUP($B332,'Egen hetvattenprod'!$B$1:$AP$500,MATCH("Summa tillförd energi:",'Egen hetvattenprod'!$B$1:$AY$1,0),FALSE)</f>
        <v>5.9249999999999998</v>
      </c>
      <c r="L332" s="6">
        <f>VLOOKUP($B332,Kraftvärmeprod!$B$1:$AO$500,MATCH("Summa tillförd energi:",Kraftvärmeprod!$B$1:$AV$1,0),FALSE)</f>
        <v>0</v>
      </c>
      <c r="M332" s="33">
        <f>VLOOKUP($B332,'Allokerad kvv'!$B$1:$AO$500,MATCH("Summa allokerad tillförd energi:",'Allokerad kvv'!$B$1:$AV$1,0),FALSE)</f>
        <v>0</v>
      </c>
      <c r="N332" s="33">
        <f>VLOOKUP($B332,'Justerad allokering'!$B$1:$AO$500,MATCH("Summa justerad allokerad tillförd energi:",'Justerad allokering'!$B$1:$AV$1,0),FALSE)</f>
        <v>0</v>
      </c>
      <c r="O332" s="6">
        <f>VLOOKUP($B332,'Slutlig allokering'!$B$2:$AL$500,MATCH("Summa justerad allokerad tillförd energi:",'Slutlig allokering'!$B$2:$AS$2,0),FALSE)</f>
        <v>0</v>
      </c>
      <c r="P332" s="6">
        <f>VLOOKUP($B332,'Köpt hetvatten'!$B$1:$AP$500,MATCH("Med verkningsgrad:",'Köpt hetvatten'!$B$1:$AW$1,0),FALSE)</f>
        <v>0</v>
      </c>
      <c r="Q332" s="6">
        <f>VLOOKUP($B332,Spillvärme!$B$1:$AP$500,MATCH("Summa tillförd energi:",Spillvärme!$B$1:$AW$1,0),FALSE)</f>
        <v>0</v>
      </c>
      <c r="R332" s="6">
        <f>VLOOKUP($B332,Miljö!$B$1:$AP$500,MATCH("Summa tillförd energi:",Miljö!$B$1:$AW$1,0),FALSE)</f>
        <v>0.06</v>
      </c>
      <c r="S332" s="33">
        <f t="shared" si="60"/>
        <v>0</v>
      </c>
      <c r="T332" s="6" t="str">
        <f>VLOOKUP($B332,Miljö!$B$1:$AP$500,MATCH("Köpt prod.spec hetvatten",Miljö!$B$1:$AW$1,0),FALSE)</f>
        <v/>
      </c>
      <c r="U332" s="6">
        <f t="shared" si="61"/>
        <v>5.9849999999999994</v>
      </c>
      <c r="V332" s="6">
        <f>VLOOKUP($B332,Leveranser!$B$1:$AP$500,MATCH("Total levererad värme",Leveranser!$B$1:$AW$1,0),FALSE)</f>
        <v>4.343</v>
      </c>
      <c r="W332" s="6">
        <f>IFERROR(VLOOKUP($B332,Miljö!$B$1:$AP$500,MATCH("Såld mängd produktionsspecifik fjärrvärme (GWh)",Miljö!$B$1:$AW$1,0),FALSE)/1,0)</f>
        <v>0</v>
      </c>
      <c r="X332" s="6"/>
      <c r="Y332" s="30">
        <f t="shared" si="62"/>
        <v>0.72564745196324154</v>
      </c>
      <c r="Z332" s="6"/>
      <c r="AA332" s="30" t="str">
        <f t="shared" si="63"/>
        <v/>
      </c>
      <c r="AC332" t="s">
        <v>10</v>
      </c>
      <c r="AD332" t="s">
        <v>20</v>
      </c>
      <c r="AE332" s="25" t="str">
        <f t="shared" si="58"/>
        <v>ja</v>
      </c>
      <c r="AF332" t="s">
        <v>20</v>
      </c>
      <c r="AG332" t="s">
        <v>20</v>
      </c>
      <c r="AM332" s="6" t="str">
        <f t="shared" si="59"/>
        <v/>
      </c>
      <c r="AO332" s="6" t="str">
        <f t="shared" si="66"/>
        <v/>
      </c>
      <c r="AQ332" s="6" t="str">
        <f t="shared" si="67"/>
        <v/>
      </c>
      <c r="AR332" s="6"/>
      <c r="AW332" t="str">
        <f t="shared" si="64"/>
        <v/>
      </c>
      <c r="AY332" s="6" t="str">
        <f t="shared" si="68"/>
        <v/>
      </c>
      <c r="BB332" s="6" t="str">
        <f t="shared" si="65"/>
        <v>Ja</v>
      </c>
      <c r="BK332" t="s">
        <v>10</v>
      </c>
    </row>
    <row r="333" spans="1:63" ht="15" customHeight="1" x14ac:dyDescent="0.35">
      <c r="A333" t="s">
        <v>422</v>
      </c>
      <c r="B333" t="s">
        <v>426</v>
      </c>
      <c r="C333">
        <v>0.180169</v>
      </c>
      <c r="D333">
        <v>13.152699999999999</v>
      </c>
      <c r="E333">
        <v>16.485700000000001</v>
      </c>
      <c r="F333">
        <v>8.5409400000000003E-3</v>
      </c>
      <c r="G333" t="s">
        <v>10</v>
      </c>
      <c r="H333" t="s">
        <v>10</v>
      </c>
      <c r="K333" s="6">
        <f>VLOOKUP($B333,'Egen hetvattenprod'!$B$1:$AP$500,MATCH("Summa tillförd energi:",'Egen hetvattenprod'!$B$1:$AY$1,0),FALSE)</f>
        <v>2.2389000000000001</v>
      </c>
      <c r="L333" s="6">
        <f>VLOOKUP($B333,Kraftvärmeprod!$B$1:$AO$500,MATCH("Summa tillförd energi:",Kraftvärmeprod!$B$1:$AV$1,0),FALSE)</f>
        <v>0</v>
      </c>
      <c r="M333" s="33">
        <f>VLOOKUP($B333,'Allokerad kvv'!$B$1:$AO$500,MATCH("Summa allokerad tillförd energi:",'Allokerad kvv'!$B$1:$AV$1,0),FALSE)</f>
        <v>0</v>
      </c>
      <c r="N333" s="33">
        <f>VLOOKUP($B333,'Justerad allokering'!$B$1:$AO$500,MATCH("Summa justerad allokerad tillförd energi:",'Justerad allokering'!$B$1:$AV$1,0),FALSE)</f>
        <v>0</v>
      </c>
      <c r="O333" s="6">
        <f>VLOOKUP($B333,'Slutlig allokering'!$B$2:$AL$500,MATCH("Summa justerad allokerad tillförd energi:",'Slutlig allokering'!$B$2:$AS$2,0),FALSE)</f>
        <v>0</v>
      </c>
      <c r="P333" s="6">
        <f>VLOOKUP($B333,'Köpt hetvatten'!$B$1:$AP$500,MATCH("Med verkningsgrad:",'Köpt hetvatten'!$B$1:$AW$1,0),FALSE)</f>
        <v>0</v>
      </c>
      <c r="Q333" s="6">
        <f>VLOOKUP($B333,Spillvärme!$B$1:$AP$500,MATCH("Summa tillförd energi:",Spillvärme!$B$1:$AW$1,0),FALSE)</f>
        <v>0</v>
      </c>
      <c r="R333" s="6">
        <f>VLOOKUP($B333,Miljö!$B$1:$AP$500,MATCH("Summa tillförd energi:",Miljö!$B$1:$AW$1,0),FALSE)</f>
        <v>2.9000000000000001E-2</v>
      </c>
      <c r="S333" s="33">
        <f t="shared" si="60"/>
        <v>0</v>
      </c>
      <c r="T333" s="6" t="str">
        <f>VLOOKUP($B333,Miljö!$B$1:$AP$500,MATCH("Köpt prod.spec hetvatten",Miljö!$B$1:$AW$1,0),FALSE)</f>
        <v/>
      </c>
      <c r="U333" s="6">
        <f t="shared" si="61"/>
        <v>2.2679</v>
      </c>
      <c r="V333" s="6">
        <f>VLOOKUP($B333,Leveranser!$B$1:$AP$500,MATCH("Total levererad värme",Leveranser!$B$1:$AW$1,0),FALSE)</f>
        <v>1.7689999999999999</v>
      </c>
      <c r="W333" s="6">
        <f>IFERROR(VLOOKUP($B333,Miljö!$B$1:$AP$500,MATCH("Såld mängd produktionsspecifik fjärrvärme (GWh)",Miljö!$B$1:$AW$1,0),FALSE)/1,0)</f>
        <v>0</v>
      </c>
      <c r="X333" s="6"/>
      <c r="Y333" s="30">
        <f t="shared" si="62"/>
        <v>0.78001675558887074</v>
      </c>
      <c r="Z333" s="6"/>
      <c r="AA333" s="30" t="str">
        <f t="shared" si="63"/>
        <v/>
      </c>
      <c r="AC333" t="s">
        <v>10</v>
      </c>
      <c r="AD333" t="s">
        <v>20</v>
      </c>
      <c r="AE333" s="25" t="str">
        <f t="shared" si="58"/>
        <v>ja</v>
      </c>
      <c r="AF333" t="s">
        <v>20</v>
      </c>
      <c r="AG333" t="s">
        <v>20</v>
      </c>
      <c r="AM333" s="6" t="str">
        <f t="shared" si="59"/>
        <v/>
      </c>
      <c r="AO333" s="6" t="str">
        <f t="shared" si="66"/>
        <v/>
      </c>
      <c r="AQ333" s="6" t="str">
        <f t="shared" si="67"/>
        <v/>
      </c>
      <c r="AR333" s="6"/>
      <c r="AW333" t="str">
        <f t="shared" si="64"/>
        <v/>
      </c>
      <c r="AY333" s="6" t="str">
        <f t="shared" si="68"/>
        <v/>
      </c>
      <c r="BB333" s="6" t="str">
        <f t="shared" si="65"/>
        <v>Ja</v>
      </c>
      <c r="BK333" t="s">
        <v>10</v>
      </c>
    </row>
    <row r="334" spans="1:63" ht="15" customHeight="1" x14ac:dyDescent="0.35">
      <c r="A334" t="s">
        <v>422</v>
      </c>
      <c r="B334" t="s">
        <v>427</v>
      </c>
      <c r="C334">
        <v>0.189302</v>
      </c>
      <c r="D334">
        <v>15.7895</v>
      </c>
      <c r="E334">
        <v>16.152999999999999</v>
      </c>
      <c r="F334">
        <v>1.63962E-2</v>
      </c>
      <c r="G334" t="s">
        <v>10</v>
      </c>
      <c r="H334" t="s">
        <v>14</v>
      </c>
      <c r="K334" s="6">
        <f>VLOOKUP($B334,'Egen hetvattenprod'!$B$1:$AP$500,MATCH("Summa tillförd energi:",'Egen hetvattenprod'!$B$1:$AY$1,0),FALSE)</f>
        <v>3.766</v>
      </c>
      <c r="L334" s="6">
        <f>VLOOKUP($B334,Kraftvärmeprod!$B$1:$AO$500,MATCH("Summa tillförd energi:",Kraftvärmeprod!$B$1:$AV$1,0),FALSE)</f>
        <v>0</v>
      </c>
      <c r="M334" s="33">
        <f>VLOOKUP($B334,'Allokerad kvv'!$B$1:$AO$500,MATCH("Summa allokerad tillförd energi:",'Allokerad kvv'!$B$1:$AV$1,0),FALSE)</f>
        <v>0</v>
      </c>
      <c r="N334" s="33">
        <f>VLOOKUP($B334,'Justerad allokering'!$B$1:$AO$500,MATCH("Summa justerad allokerad tillförd energi:",'Justerad allokering'!$B$1:$AV$1,0),FALSE)</f>
        <v>0</v>
      </c>
      <c r="O334" s="6">
        <f>VLOOKUP($B334,'Slutlig allokering'!$B$2:$AL$500,MATCH("Summa justerad allokerad tillförd energi:",'Slutlig allokering'!$B$2:$AS$2,0),FALSE)</f>
        <v>0</v>
      </c>
      <c r="P334" s="6">
        <f>VLOOKUP($B334,'Köpt hetvatten'!$B$1:$AP$500,MATCH("Med verkningsgrad:",'Köpt hetvatten'!$B$1:$AW$1,0),FALSE)</f>
        <v>0</v>
      </c>
      <c r="Q334" s="6">
        <f>VLOOKUP($B334,Spillvärme!$B$1:$AP$500,MATCH("Summa tillförd energi:",Spillvärme!$B$1:$AW$1,0),FALSE)</f>
        <v>0</v>
      </c>
      <c r="R334" s="6">
        <f>VLOOKUP($B334,Miljö!$B$1:$AP$500,MATCH("Summa tillförd energi:",Miljö!$B$1:$AW$1,0),FALSE)</f>
        <v>5.5E-2</v>
      </c>
      <c r="S334" s="33">
        <f t="shared" si="60"/>
        <v>0</v>
      </c>
      <c r="T334" s="6" t="str">
        <f>VLOOKUP($B334,Miljö!$B$1:$AP$500,MATCH("Köpt prod.spec hetvatten",Miljö!$B$1:$AW$1,0),FALSE)</f>
        <v/>
      </c>
      <c r="U334" s="6">
        <f t="shared" si="61"/>
        <v>3.8210000000000002</v>
      </c>
      <c r="V334" s="6">
        <f>VLOOKUP($B334,Leveranser!$B$1:$AP$500,MATCH("Total levererad värme",Leveranser!$B$1:$AW$1,0),FALSE)</f>
        <v>3.0510000000000002</v>
      </c>
      <c r="W334" s="6">
        <f>IFERROR(VLOOKUP($B334,Miljö!$B$1:$AP$500,MATCH("Såld mängd produktionsspecifik fjärrvärme (GWh)",Miljö!$B$1:$AW$1,0),FALSE)/1,0)</f>
        <v>0</v>
      </c>
      <c r="X334" s="6"/>
      <c r="Y334" s="30">
        <f t="shared" si="62"/>
        <v>0.79848207275582306</v>
      </c>
      <c r="Z334" s="6"/>
      <c r="AA334" s="30" t="str">
        <f t="shared" si="63"/>
        <v/>
      </c>
      <c r="AC334" t="s">
        <v>20</v>
      </c>
      <c r="AD334" t="s">
        <v>20</v>
      </c>
      <c r="AE334" s="25" t="str">
        <f t="shared" si="58"/>
        <v/>
      </c>
      <c r="AF334" t="s">
        <v>1073</v>
      </c>
      <c r="AG334" t="s">
        <v>1066</v>
      </c>
      <c r="AH334" t="s">
        <v>10</v>
      </c>
      <c r="AM334" s="6" t="str">
        <f t="shared" si="59"/>
        <v>ja</v>
      </c>
      <c r="AO334" s="6" t="str">
        <f t="shared" si="66"/>
        <v>ja</v>
      </c>
      <c r="AQ334" s="6" t="str">
        <f t="shared" si="67"/>
        <v/>
      </c>
      <c r="AR334" s="6"/>
      <c r="AW334" t="str">
        <f t="shared" si="64"/>
        <v>nej</v>
      </c>
      <c r="AY334" s="6" t="str">
        <f t="shared" si="68"/>
        <v>ja</v>
      </c>
      <c r="BB334" s="6" t="str">
        <f t="shared" si="65"/>
        <v>Ja</v>
      </c>
      <c r="BG334" t="s">
        <v>10</v>
      </c>
      <c r="BK334" t="s">
        <v>10</v>
      </c>
    </row>
    <row r="335" spans="1:63" ht="15" customHeight="1" x14ac:dyDescent="0.35">
      <c r="A335" t="s">
        <v>428</v>
      </c>
      <c r="B335" t="s">
        <v>429</v>
      </c>
      <c r="C335">
        <v>0</v>
      </c>
      <c r="D335">
        <v>0</v>
      </c>
      <c r="E335">
        <v>0</v>
      </c>
      <c r="F335">
        <v>0</v>
      </c>
      <c r="G335" t="s">
        <v>14</v>
      </c>
      <c r="H335" t="s">
        <v>14</v>
      </c>
      <c r="K335" s="6">
        <f>VLOOKUP($B335,'Egen hetvattenprod'!$B$1:$AP$500,MATCH("Summa tillförd energi:",'Egen hetvattenprod'!$B$1:$AY$1,0),FALSE)</f>
        <v>0</v>
      </c>
      <c r="L335" s="6">
        <f>VLOOKUP($B335,Kraftvärmeprod!$B$1:$AO$500,MATCH("Summa tillförd energi:",Kraftvärmeprod!$B$1:$AV$1,0),FALSE)</f>
        <v>0</v>
      </c>
      <c r="M335" s="33">
        <f>VLOOKUP($B335,'Allokerad kvv'!$B$1:$AO$500,MATCH("Summa allokerad tillförd energi:",'Allokerad kvv'!$B$1:$AV$1,0),FALSE)</f>
        <v>0</v>
      </c>
      <c r="N335" s="33">
        <f>VLOOKUP($B335,'Justerad allokering'!$B$1:$AO$500,MATCH("Summa justerad allokerad tillförd energi:",'Justerad allokering'!$B$1:$AV$1,0),FALSE)</f>
        <v>0</v>
      </c>
      <c r="O335" s="6">
        <f>VLOOKUP($B335,'Slutlig allokering'!$B$2:$AL$500,MATCH("Summa justerad allokerad tillförd energi:",'Slutlig allokering'!$B$2:$AS$2,0),FALSE)</f>
        <v>0</v>
      </c>
      <c r="P335" s="6">
        <f>VLOOKUP($B335,'Köpt hetvatten'!$B$1:$AP$500,MATCH("Med verkningsgrad:",'Köpt hetvatten'!$B$1:$AW$1,0),FALSE)</f>
        <v>0</v>
      </c>
      <c r="Q335" s="6">
        <f>VLOOKUP($B335,Spillvärme!$B$1:$AP$500,MATCH("Summa tillförd energi:",Spillvärme!$B$1:$AW$1,0),FALSE)</f>
        <v>0</v>
      </c>
      <c r="R335" s="6">
        <f>VLOOKUP($B335,Miljö!$B$1:$AP$500,MATCH("Summa tillförd energi:",Miljö!$B$1:$AW$1,0),FALSE)</f>
        <v>0</v>
      </c>
      <c r="S335" s="33">
        <f t="shared" si="60"/>
        <v>0</v>
      </c>
      <c r="T335" s="6" t="str">
        <f>VLOOKUP($B335,Miljö!$B$1:$AP$500,MATCH("Köpt prod.spec hetvatten",Miljö!$B$1:$AW$1,0),FALSE)</f>
        <v/>
      </c>
      <c r="U335" s="6">
        <f t="shared" si="61"/>
        <v>0</v>
      </c>
      <c r="V335" s="6">
        <f>VLOOKUP($B335,Leveranser!$B$1:$AP$500,MATCH("Total levererad värme",Leveranser!$B$1:$AW$1,0),FALSE)</f>
        <v>0</v>
      </c>
      <c r="W335" s="6">
        <f>IFERROR(VLOOKUP($B335,Miljö!$B$1:$AP$500,MATCH("Såld mängd produktionsspecifik fjärrvärme (GWh)",Miljö!$B$1:$AW$1,0),FALSE)/1,0)</f>
        <v>0</v>
      </c>
      <c r="X335" s="6"/>
      <c r="Y335" s="30" t="str">
        <f t="shared" si="62"/>
        <v/>
      </c>
      <c r="Z335" s="6"/>
      <c r="AA335" s="30" t="str">
        <f t="shared" si="63"/>
        <v/>
      </c>
      <c r="AC335" t="s">
        <v>20</v>
      </c>
      <c r="AD335" t="s">
        <v>20</v>
      </c>
      <c r="AE335" s="25" t="str">
        <f t="shared" si="58"/>
        <v/>
      </c>
      <c r="AF335" t="s">
        <v>20</v>
      </c>
      <c r="AG335" t="s">
        <v>20</v>
      </c>
      <c r="AM335" s="6" t="str">
        <f t="shared" si="59"/>
        <v>nej</v>
      </c>
      <c r="AO335" s="6" t="str">
        <f t="shared" si="66"/>
        <v>nej</v>
      </c>
      <c r="AQ335" s="6" t="str">
        <f t="shared" si="67"/>
        <v/>
      </c>
      <c r="AR335" s="6"/>
      <c r="AW335" t="str">
        <f t="shared" si="64"/>
        <v>nej</v>
      </c>
      <c r="AY335" s="6" t="str">
        <f t="shared" si="68"/>
        <v>nej</v>
      </c>
      <c r="BB335" s="6" t="str">
        <f t="shared" si="65"/>
        <v>Nej</v>
      </c>
      <c r="BK335" t="s">
        <v>14</v>
      </c>
    </row>
    <row r="336" spans="1:63" ht="15" customHeight="1" x14ac:dyDescent="0.35">
      <c r="A336" t="s">
        <v>428</v>
      </c>
      <c r="B336" t="s">
        <v>430</v>
      </c>
      <c r="C336">
        <v>0</v>
      </c>
      <c r="D336">
        <v>0</v>
      </c>
      <c r="E336">
        <v>0</v>
      </c>
      <c r="F336">
        <v>0</v>
      </c>
      <c r="G336" t="s">
        <v>14</v>
      </c>
      <c r="H336" t="s">
        <v>14</v>
      </c>
      <c r="K336" s="6">
        <f>VLOOKUP($B336,'Egen hetvattenprod'!$B$1:$AP$500,MATCH("Summa tillförd energi:",'Egen hetvattenprod'!$B$1:$AY$1,0),FALSE)</f>
        <v>0</v>
      </c>
      <c r="L336" s="6">
        <f>VLOOKUP($B336,Kraftvärmeprod!$B$1:$AO$500,MATCH("Summa tillförd energi:",Kraftvärmeprod!$B$1:$AV$1,0),FALSE)</f>
        <v>0</v>
      </c>
      <c r="M336" s="33">
        <f>VLOOKUP($B336,'Allokerad kvv'!$B$1:$AO$500,MATCH("Summa allokerad tillförd energi:",'Allokerad kvv'!$B$1:$AV$1,0),FALSE)</f>
        <v>0</v>
      </c>
      <c r="N336" s="33">
        <f>VLOOKUP($B336,'Justerad allokering'!$B$1:$AO$500,MATCH("Summa justerad allokerad tillförd energi:",'Justerad allokering'!$B$1:$AV$1,0),FALSE)</f>
        <v>0</v>
      </c>
      <c r="O336" s="6">
        <f>VLOOKUP($B336,'Slutlig allokering'!$B$2:$AL$500,MATCH("Summa justerad allokerad tillförd energi:",'Slutlig allokering'!$B$2:$AS$2,0),FALSE)</f>
        <v>0</v>
      </c>
      <c r="P336" s="6">
        <f>VLOOKUP($B336,'Köpt hetvatten'!$B$1:$AP$500,MATCH("Med verkningsgrad:",'Köpt hetvatten'!$B$1:$AW$1,0),FALSE)</f>
        <v>0</v>
      </c>
      <c r="Q336" s="6">
        <f>VLOOKUP($B336,Spillvärme!$B$1:$AP$500,MATCH("Summa tillförd energi:",Spillvärme!$B$1:$AW$1,0),FALSE)</f>
        <v>0</v>
      </c>
      <c r="R336" s="6">
        <f>VLOOKUP($B336,Miljö!$B$1:$AP$500,MATCH("Summa tillförd energi:",Miljö!$B$1:$AW$1,0),FALSE)</f>
        <v>0</v>
      </c>
      <c r="S336" s="33">
        <f t="shared" si="60"/>
        <v>0</v>
      </c>
      <c r="T336" s="6" t="str">
        <f>VLOOKUP($B336,Miljö!$B$1:$AP$500,MATCH("Köpt prod.spec hetvatten",Miljö!$B$1:$AW$1,0),FALSE)</f>
        <v/>
      </c>
      <c r="U336" s="6">
        <f t="shared" si="61"/>
        <v>0</v>
      </c>
      <c r="V336" s="6">
        <f>VLOOKUP($B336,Leveranser!$B$1:$AP$500,MATCH("Total levererad värme",Leveranser!$B$1:$AW$1,0),FALSE)</f>
        <v>0</v>
      </c>
      <c r="W336" s="6">
        <f>IFERROR(VLOOKUP($B336,Miljö!$B$1:$AP$500,MATCH("Såld mängd produktionsspecifik fjärrvärme (GWh)",Miljö!$B$1:$AW$1,0),FALSE)/1,0)</f>
        <v>0</v>
      </c>
      <c r="X336" s="6"/>
      <c r="Y336" s="30" t="str">
        <f t="shared" si="62"/>
        <v/>
      </c>
      <c r="Z336" s="6"/>
      <c r="AA336" s="30" t="str">
        <f t="shared" si="63"/>
        <v/>
      </c>
      <c r="AC336" t="s">
        <v>20</v>
      </c>
      <c r="AD336" t="s">
        <v>20</v>
      </c>
      <c r="AE336" s="25" t="str">
        <f t="shared" si="58"/>
        <v/>
      </c>
      <c r="AF336" t="s">
        <v>20</v>
      </c>
      <c r="AG336" t="s">
        <v>20</v>
      </c>
      <c r="AM336" s="6" t="str">
        <f t="shared" si="59"/>
        <v>nej</v>
      </c>
      <c r="AO336" s="6" t="str">
        <f t="shared" si="66"/>
        <v>nej</v>
      </c>
      <c r="AQ336" s="6" t="str">
        <f t="shared" si="67"/>
        <v/>
      </c>
      <c r="AR336" s="6"/>
      <c r="AW336" t="str">
        <f t="shared" si="64"/>
        <v>nej</v>
      </c>
      <c r="AY336" s="6" t="str">
        <f t="shared" si="68"/>
        <v>nej</v>
      </c>
      <c r="BB336" s="6" t="str">
        <f t="shared" si="65"/>
        <v>Nej</v>
      </c>
      <c r="BK336" t="s">
        <v>14</v>
      </c>
    </row>
    <row r="337" spans="1:63" ht="15" customHeight="1" x14ac:dyDescent="0.35">
      <c r="A337" t="s">
        <v>431</v>
      </c>
      <c r="B337" t="s">
        <v>432</v>
      </c>
      <c r="C337">
        <v>0.29023100000000002</v>
      </c>
      <c r="D337">
        <v>34.198399999999999</v>
      </c>
      <c r="E337">
        <v>7.4514399999999998</v>
      </c>
      <c r="F337">
        <v>2.10318E-2</v>
      </c>
      <c r="G337" t="s">
        <v>14</v>
      </c>
      <c r="H337" t="s">
        <v>14</v>
      </c>
      <c r="K337" s="6">
        <f>VLOOKUP($B337,'Egen hetvattenprod'!$B$1:$AP$500,MATCH("Summa tillförd energi:",'Egen hetvattenprod'!$B$1:$AY$1,0),FALSE)</f>
        <v>0</v>
      </c>
      <c r="L337" s="6">
        <f>VLOOKUP($B337,Kraftvärmeprod!$B$1:$AO$500,MATCH("Summa tillförd energi:",Kraftvärmeprod!$B$1:$AV$1,0),FALSE)</f>
        <v>0</v>
      </c>
      <c r="M337" s="33">
        <f>VLOOKUP($B337,'Allokerad kvv'!$B$1:$AO$500,MATCH("Summa allokerad tillförd energi:",'Allokerad kvv'!$B$1:$AV$1,0),FALSE)</f>
        <v>0</v>
      </c>
      <c r="N337" s="33">
        <f>VLOOKUP($B337,'Justerad allokering'!$B$1:$AO$500,MATCH("Summa justerad allokerad tillförd energi:",'Justerad allokering'!$B$1:$AV$1,0),FALSE)</f>
        <v>0</v>
      </c>
      <c r="O337" s="6">
        <f>VLOOKUP($B337,'Slutlig allokering'!$B$2:$AL$500,MATCH("Summa justerad allokerad tillförd energi:",'Slutlig allokering'!$B$2:$AS$2,0),FALSE)</f>
        <v>0</v>
      </c>
      <c r="P337" s="6">
        <f>VLOOKUP($B337,'Köpt hetvatten'!$B$1:$AP$500,MATCH("Med verkningsgrad:",'Köpt hetvatten'!$B$1:$AW$1,0),FALSE)</f>
        <v>0</v>
      </c>
      <c r="Q337" s="6">
        <f>VLOOKUP($B337,Spillvärme!$B$1:$AP$500,MATCH("Summa tillförd energi:",Spillvärme!$B$1:$AW$1,0),FALSE)</f>
        <v>0</v>
      </c>
      <c r="R337" s="6">
        <f>VLOOKUP($B337,Miljö!$B$1:$AP$500,MATCH("Summa tillförd energi:",Miljö!$B$1:$AW$1,0),FALSE)</f>
        <v>0</v>
      </c>
      <c r="S337" s="33">
        <f t="shared" si="60"/>
        <v>9.5759999999999987</v>
      </c>
      <c r="T337" s="6">
        <f>VLOOKUP($B337,Miljö!$B$1:$AP$500,MATCH("Köpt prod.spec hetvatten",Miljö!$B$1:$AW$1,0),FALSE)</f>
        <v>355</v>
      </c>
      <c r="U337" s="6">
        <f t="shared" si="61"/>
        <v>355</v>
      </c>
      <c r="V337" s="6">
        <f>VLOOKUP($B337,Leveranser!$B$1:$AP$500,MATCH("Total levererad värme",Leveranser!$B$1:$AW$1,0),FALSE)</f>
        <v>319.2</v>
      </c>
      <c r="W337" s="6">
        <f>IFERROR(VLOOKUP($B337,Miljö!$B$1:$AP$500,MATCH("Såld mängd produktionsspecifik fjärrvärme (GWh)",Miljö!$B$1:$AW$1,0),FALSE)/1,0)</f>
        <v>0</v>
      </c>
      <c r="X337" s="6"/>
      <c r="Y337" s="30">
        <f t="shared" si="62"/>
        <v>0.89915492957746479</v>
      </c>
      <c r="Z337" s="6"/>
      <c r="AA337" s="30" t="str">
        <f t="shared" si="63"/>
        <v/>
      </c>
      <c r="AC337" t="s">
        <v>20</v>
      </c>
      <c r="AD337" t="s">
        <v>20</v>
      </c>
      <c r="AE337" s="25" t="str">
        <f t="shared" si="58"/>
        <v/>
      </c>
      <c r="AF337" t="s">
        <v>20</v>
      </c>
      <c r="AG337" t="s">
        <v>20</v>
      </c>
      <c r="AM337" s="6" t="str">
        <f t="shared" si="59"/>
        <v>ja</v>
      </c>
      <c r="AO337" s="6" t="str">
        <f t="shared" si="66"/>
        <v>ja</v>
      </c>
      <c r="AQ337" s="6" t="str">
        <f t="shared" si="67"/>
        <v/>
      </c>
      <c r="AR337" s="6"/>
      <c r="AW337" t="str">
        <f t="shared" si="64"/>
        <v>nej</v>
      </c>
      <c r="AY337" s="6" t="str">
        <f t="shared" si="68"/>
        <v>ja</v>
      </c>
      <c r="BB337" s="6" t="str">
        <f t="shared" si="65"/>
        <v>Ja</v>
      </c>
      <c r="BG337" t="s">
        <v>10</v>
      </c>
      <c r="BK337" t="s">
        <v>10</v>
      </c>
    </row>
    <row r="338" spans="1:63" ht="15" customHeight="1" x14ac:dyDescent="0.35">
      <c r="A338" t="s">
        <v>433</v>
      </c>
      <c r="B338" t="s">
        <v>434</v>
      </c>
      <c r="C338">
        <v>0.22328799999999999</v>
      </c>
      <c r="D338">
        <v>40.1646</v>
      </c>
      <c r="E338">
        <v>4.4760400000000002</v>
      </c>
      <c r="F338">
        <v>6.21542E-2</v>
      </c>
      <c r="G338" t="s">
        <v>14</v>
      </c>
      <c r="H338" t="s">
        <v>10</v>
      </c>
      <c r="K338" s="6">
        <f>VLOOKUP($B338,'Egen hetvattenprod'!$B$1:$AP$500,MATCH("Summa tillförd energi:",'Egen hetvattenprod'!$B$1:$AY$1,0),FALSE)</f>
        <v>49.5</v>
      </c>
      <c r="L338" s="6">
        <f>VLOOKUP($B338,Kraftvärmeprod!$B$1:$AO$500,MATCH("Summa tillförd energi:",Kraftvärmeprod!$B$1:$AV$1,0),FALSE)</f>
        <v>0</v>
      </c>
      <c r="M338" s="33">
        <f>VLOOKUP($B338,'Allokerad kvv'!$B$1:$AO$500,MATCH("Summa allokerad tillförd energi:",'Allokerad kvv'!$B$1:$AV$1,0),FALSE)</f>
        <v>0</v>
      </c>
      <c r="N338" s="33">
        <f>VLOOKUP($B338,'Justerad allokering'!$B$1:$AO$500,MATCH("Summa justerad allokerad tillförd energi:",'Justerad allokering'!$B$1:$AV$1,0),FALSE)</f>
        <v>0</v>
      </c>
      <c r="O338" s="6">
        <f>VLOOKUP($B338,'Slutlig allokering'!$B$2:$AL$500,MATCH("Summa justerad allokerad tillförd energi:",'Slutlig allokering'!$B$2:$AS$2,0),FALSE)</f>
        <v>0</v>
      </c>
      <c r="P338" s="6">
        <f>VLOOKUP($B338,'Köpt hetvatten'!$B$1:$AP$500,MATCH("Med verkningsgrad:",'Köpt hetvatten'!$B$1:$AW$1,0),FALSE)</f>
        <v>0</v>
      </c>
      <c r="Q338" s="6">
        <f>VLOOKUP($B338,Spillvärme!$B$1:$AP$500,MATCH("Summa tillförd energi:",Spillvärme!$B$1:$AW$1,0),FALSE)</f>
        <v>0</v>
      </c>
      <c r="R338" s="6">
        <f>VLOOKUP($B338,Miljö!$B$1:$AP$500,MATCH("Summa tillförd energi:",Miljö!$B$1:$AW$1,0),FALSE)</f>
        <v>1.1000000000000001</v>
      </c>
      <c r="S338" s="33">
        <f t="shared" si="60"/>
        <v>0</v>
      </c>
      <c r="T338" s="6" t="str">
        <f>VLOOKUP($B338,Miljö!$B$1:$AP$500,MATCH("Köpt prod.spec hetvatten",Miljö!$B$1:$AW$1,0),FALSE)</f>
        <v/>
      </c>
      <c r="U338" s="6">
        <f t="shared" si="61"/>
        <v>50.6</v>
      </c>
      <c r="V338" s="6">
        <f>VLOOKUP($B338,Leveranser!$B$1:$AP$500,MATCH("Total levererad värme",Leveranser!$B$1:$AW$1,0),FALSE)</f>
        <v>38.045000000000002</v>
      </c>
      <c r="W338" s="6">
        <f>IFERROR(VLOOKUP($B338,Miljö!$B$1:$AP$500,MATCH("Såld mängd produktionsspecifik fjärrvärme (GWh)",Miljö!$B$1:$AW$1,0),FALSE)/1,0)</f>
        <v>0</v>
      </c>
      <c r="X338" s="6"/>
      <c r="Y338" s="30">
        <f t="shared" si="62"/>
        <v>0.75187747035573127</v>
      </c>
      <c r="Z338" s="6"/>
      <c r="AA338" s="30" t="str">
        <f t="shared" si="63"/>
        <v/>
      </c>
      <c r="AC338" t="s">
        <v>10</v>
      </c>
      <c r="AD338" t="s">
        <v>20</v>
      </c>
      <c r="AE338" s="25" t="str">
        <f t="shared" si="58"/>
        <v>ja</v>
      </c>
      <c r="AF338" t="s">
        <v>20</v>
      </c>
      <c r="AG338" t="s">
        <v>20</v>
      </c>
      <c r="AM338" s="6" t="str">
        <f t="shared" si="59"/>
        <v/>
      </c>
      <c r="AO338" s="6" t="str">
        <f t="shared" si="66"/>
        <v/>
      </c>
      <c r="AQ338" s="6" t="str">
        <f t="shared" si="67"/>
        <v/>
      </c>
      <c r="AR338" s="6"/>
      <c r="AW338" t="str">
        <f t="shared" si="64"/>
        <v/>
      </c>
      <c r="AY338" s="6" t="str">
        <f t="shared" si="68"/>
        <v/>
      </c>
      <c r="BB338" s="6" t="str">
        <f t="shared" si="65"/>
        <v>Ja</v>
      </c>
      <c r="BK338" t="s">
        <v>10</v>
      </c>
    </row>
    <row r="339" spans="1:63" ht="15" customHeight="1" x14ac:dyDescent="0.35">
      <c r="A339" t="s">
        <v>435</v>
      </c>
      <c r="B339" t="s">
        <v>436</v>
      </c>
      <c r="C339">
        <v>7.5776999999999997E-2</v>
      </c>
      <c r="D339">
        <v>10.5185</v>
      </c>
      <c r="E339">
        <v>7.5648099999999996</v>
      </c>
      <c r="F339">
        <v>1.8415300000000001E-3</v>
      </c>
      <c r="G339" t="s">
        <v>14</v>
      </c>
      <c r="H339" t="s">
        <v>10</v>
      </c>
      <c r="K339" s="6">
        <f>VLOOKUP($B339,'Egen hetvattenprod'!$B$1:$AP$500,MATCH("Summa tillförd energi:",'Egen hetvattenprod'!$B$1:$AY$1,0),FALSE)</f>
        <v>128.00000000000003</v>
      </c>
      <c r="L339" s="6">
        <f>VLOOKUP($B339,Kraftvärmeprod!$B$1:$AO$500,MATCH("Summa tillförd energi:",Kraftvärmeprod!$B$1:$AV$1,0),FALSE)</f>
        <v>33.660000000000004</v>
      </c>
      <c r="M339" s="33">
        <f>VLOOKUP($B339,'Allokerad kvv'!$B$1:$AO$500,MATCH("Summa allokerad tillförd energi:",'Allokerad kvv'!$B$1:$AV$1,0),FALSE)</f>
        <v>31.737532999999999</v>
      </c>
      <c r="N339" s="33">
        <f>VLOOKUP($B339,'Justerad allokering'!$B$1:$AO$500,MATCH("Summa justerad allokerad tillförd energi:",'Justerad allokering'!$B$1:$AV$1,0),FALSE)</f>
        <v>0</v>
      </c>
      <c r="O339" s="6">
        <f>VLOOKUP($B339,'Slutlig allokering'!$B$2:$AL$500,MATCH("Summa justerad allokerad tillförd energi:",'Slutlig allokering'!$B$2:$AS$2,0),FALSE)</f>
        <v>31.737532999999999</v>
      </c>
      <c r="P339" s="6">
        <f>VLOOKUP($B339,'Köpt hetvatten'!$B$1:$AP$500,MATCH("Med verkningsgrad:",'Köpt hetvatten'!$B$1:$AW$1,0),FALSE)</f>
        <v>0</v>
      </c>
      <c r="Q339" s="6">
        <f>VLOOKUP($B339,Spillvärme!$B$1:$AP$500,MATCH("Summa tillförd energi:",Spillvärme!$B$1:$AW$1,0),FALSE)</f>
        <v>0</v>
      </c>
      <c r="R339" s="6">
        <f>VLOOKUP($B339,Miljö!$B$1:$AP$500,MATCH("Summa tillförd energi:",Miljö!$B$1:$AW$1,0),FALSE)</f>
        <v>3.17</v>
      </c>
      <c r="S339" s="33">
        <f t="shared" si="60"/>
        <v>0</v>
      </c>
      <c r="T339" s="6" t="str">
        <f>VLOOKUP($B339,Miljö!$B$1:$AP$500,MATCH("Köpt prod.spec hetvatten",Miljö!$B$1:$AW$1,0),FALSE)</f>
        <v/>
      </c>
      <c r="U339" s="6">
        <f t="shared" si="61"/>
        <v>162.90753300000003</v>
      </c>
      <c r="V339" s="6">
        <f>VLOOKUP($B339,Leveranser!$B$1:$AP$500,MATCH("Total levererad värme",Leveranser!$B$1:$AW$1,0),FALSE)</f>
        <v>117.38</v>
      </c>
      <c r="W339" s="6">
        <f>IFERROR(VLOOKUP($B339,Miljö!$B$1:$AP$500,MATCH("Såld mängd produktionsspecifik fjärrvärme (GWh)",Miljö!$B$1:$AW$1,0),FALSE)/1,0)</f>
        <v>0</v>
      </c>
      <c r="X339" s="6"/>
      <c r="Y339" s="30">
        <f t="shared" si="62"/>
        <v>0.72053144405544445</v>
      </c>
      <c r="Z339" s="6"/>
      <c r="AA339" s="30" t="str">
        <f t="shared" si="63"/>
        <v/>
      </c>
      <c r="AC339" t="s">
        <v>10</v>
      </c>
      <c r="AD339" t="s">
        <v>20</v>
      </c>
      <c r="AE339" s="25" t="str">
        <f t="shared" si="58"/>
        <v>ja</v>
      </c>
      <c r="AF339" t="s">
        <v>20</v>
      </c>
      <c r="AG339" t="s">
        <v>20</v>
      </c>
      <c r="AM339" s="6" t="str">
        <f t="shared" si="59"/>
        <v/>
      </c>
      <c r="AO339" s="6" t="str">
        <f t="shared" si="66"/>
        <v/>
      </c>
      <c r="AQ339" s="6" t="str">
        <f t="shared" si="67"/>
        <v/>
      </c>
      <c r="AR339" s="6"/>
      <c r="AW339" t="str">
        <f t="shared" si="64"/>
        <v/>
      </c>
      <c r="AY339" s="6" t="str">
        <f t="shared" si="68"/>
        <v/>
      </c>
      <c r="BB339" s="6" t="str">
        <f t="shared" si="65"/>
        <v>Ja</v>
      </c>
      <c r="BK339" t="s">
        <v>10</v>
      </c>
    </row>
    <row r="340" spans="1:63" ht="15" customHeight="1" x14ac:dyDescent="0.35">
      <c r="A340" t="s">
        <v>435</v>
      </c>
      <c r="B340" t="s">
        <v>437</v>
      </c>
      <c r="C340">
        <v>7.6688699999999999E-2</v>
      </c>
      <c r="D340">
        <v>10.8933</v>
      </c>
      <c r="E340">
        <v>7.8262099999999997</v>
      </c>
      <c r="F340">
        <v>2.18103E-3</v>
      </c>
      <c r="G340" t="s">
        <v>14</v>
      </c>
      <c r="H340" t="s">
        <v>10</v>
      </c>
      <c r="K340" s="6">
        <f>VLOOKUP($B340,'Egen hetvattenprod'!$B$1:$AP$500,MATCH("Summa tillförd energi:",'Egen hetvattenprod'!$B$1:$AY$1,0),FALSE)</f>
        <v>26.7</v>
      </c>
      <c r="L340" s="6">
        <f>VLOOKUP($B340,Kraftvärmeprod!$B$1:$AO$500,MATCH("Summa tillförd energi:",Kraftvärmeprod!$B$1:$AV$1,0),FALSE)</f>
        <v>0</v>
      </c>
      <c r="M340" s="33">
        <f>VLOOKUP($B340,'Allokerad kvv'!$B$1:$AO$500,MATCH("Summa allokerad tillförd energi:",'Allokerad kvv'!$B$1:$AV$1,0),FALSE)</f>
        <v>0</v>
      </c>
      <c r="N340" s="33">
        <f>VLOOKUP($B340,'Justerad allokering'!$B$1:$AO$500,MATCH("Summa justerad allokerad tillförd energi:",'Justerad allokering'!$B$1:$AV$1,0),FALSE)</f>
        <v>0</v>
      </c>
      <c r="O340" s="6">
        <f>VLOOKUP($B340,'Slutlig allokering'!$B$2:$AL$500,MATCH("Summa justerad allokerad tillförd energi:",'Slutlig allokering'!$B$2:$AS$2,0),FALSE)</f>
        <v>0</v>
      </c>
      <c r="P340" s="6">
        <f>VLOOKUP($B340,'Köpt hetvatten'!$B$1:$AP$500,MATCH("Med verkningsgrad:",'Köpt hetvatten'!$B$1:$AW$1,0),FALSE)</f>
        <v>0</v>
      </c>
      <c r="Q340" s="6">
        <f>VLOOKUP($B340,Spillvärme!$B$1:$AP$500,MATCH("Summa tillförd energi:",Spillvärme!$B$1:$AW$1,0),FALSE)</f>
        <v>0</v>
      </c>
      <c r="R340" s="6">
        <f>VLOOKUP($B340,Miljö!$B$1:$AP$500,MATCH("Summa tillförd energi:",Miljö!$B$1:$AW$1,0),FALSE)</f>
        <v>0.81</v>
      </c>
      <c r="S340" s="33">
        <f t="shared" si="60"/>
        <v>0</v>
      </c>
      <c r="T340" s="6" t="str">
        <f>VLOOKUP($B340,Miljö!$B$1:$AP$500,MATCH("Köpt prod.spec hetvatten",Miljö!$B$1:$AW$1,0),FALSE)</f>
        <v/>
      </c>
      <c r="U340" s="6">
        <f t="shared" si="61"/>
        <v>27.509999999999998</v>
      </c>
      <c r="V340" s="6">
        <f>VLOOKUP($B340,Leveranser!$B$1:$AP$500,MATCH("Total levererad värme",Leveranser!$B$1:$AW$1,0),FALSE)</f>
        <v>19.63</v>
      </c>
      <c r="W340" s="6">
        <f>IFERROR(VLOOKUP($B340,Miljö!$B$1:$AP$500,MATCH("Såld mängd produktionsspecifik fjärrvärme (GWh)",Miljö!$B$1:$AW$1,0),FALSE)/1,0)</f>
        <v>0</v>
      </c>
      <c r="X340" s="6"/>
      <c r="Y340" s="30">
        <f t="shared" si="62"/>
        <v>0.71355870592511816</v>
      </c>
      <c r="Z340" s="6"/>
      <c r="AA340" s="30" t="str">
        <f t="shared" si="63"/>
        <v/>
      </c>
      <c r="AC340" t="s">
        <v>10</v>
      </c>
      <c r="AD340" t="s">
        <v>20</v>
      </c>
      <c r="AE340" s="25" t="str">
        <f t="shared" si="58"/>
        <v>ja</v>
      </c>
      <c r="AF340" t="s">
        <v>20</v>
      </c>
      <c r="AG340" t="s">
        <v>20</v>
      </c>
      <c r="AM340" s="6" t="str">
        <f t="shared" si="59"/>
        <v/>
      </c>
      <c r="AO340" s="6" t="str">
        <f t="shared" si="66"/>
        <v/>
      </c>
      <c r="AQ340" s="6" t="str">
        <f t="shared" si="67"/>
        <v/>
      </c>
      <c r="AR340" s="6"/>
      <c r="AW340" t="str">
        <f t="shared" si="64"/>
        <v/>
      </c>
      <c r="AY340" s="6" t="str">
        <f t="shared" si="68"/>
        <v/>
      </c>
      <c r="BB340" s="6" t="str">
        <f t="shared" si="65"/>
        <v>Ja</v>
      </c>
      <c r="BK340" t="s">
        <v>10</v>
      </c>
    </row>
    <row r="341" spans="1:63" ht="15" customHeight="1" x14ac:dyDescent="0.35">
      <c r="A341" t="s">
        <v>435</v>
      </c>
      <c r="B341" t="s">
        <v>438</v>
      </c>
      <c r="C341">
        <v>0.107492</v>
      </c>
      <c r="D341">
        <v>22.195599999999999</v>
      </c>
      <c r="E341">
        <v>10.7913</v>
      </c>
      <c r="F341">
        <v>2.0833299999999999E-2</v>
      </c>
      <c r="G341" t="s">
        <v>14</v>
      </c>
      <c r="H341" t="s">
        <v>10</v>
      </c>
      <c r="K341" s="6">
        <f>VLOOKUP($B341,'Egen hetvattenprod'!$B$1:$AP$500,MATCH("Summa tillförd energi:",'Egen hetvattenprod'!$B$1:$AY$1,0),FALSE)</f>
        <v>9.91</v>
      </c>
      <c r="L341" s="6">
        <f>VLOOKUP($B341,Kraftvärmeprod!$B$1:$AO$500,MATCH("Summa tillförd energi:",Kraftvärmeprod!$B$1:$AV$1,0),FALSE)</f>
        <v>0</v>
      </c>
      <c r="M341" s="33">
        <f>VLOOKUP($B341,'Allokerad kvv'!$B$1:$AO$500,MATCH("Summa allokerad tillförd energi:",'Allokerad kvv'!$B$1:$AV$1,0),FALSE)</f>
        <v>0</v>
      </c>
      <c r="N341" s="33">
        <f>VLOOKUP($B341,'Justerad allokering'!$B$1:$AO$500,MATCH("Summa justerad allokerad tillförd energi:",'Justerad allokering'!$B$1:$AV$1,0),FALSE)</f>
        <v>0</v>
      </c>
      <c r="O341" s="6">
        <f>VLOOKUP($B341,'Slutlig allokering'!$B$2:$AL$500,MATCH("Summa justerad allokerad tillförd energi:",'Slutlig allokering'!$B$2:$AS$2,0),FALSE)</f>
        <v>0</v>
      </c>
      <c r="P341" s="6">
        <f>VLOOKUP($B341,'Köpt hetvatten'!$B$1:$AP$500,MATCH("Med verkningsgrad:",'Köpt hetvatten'!$B$1:$AW$1,0),FALSE)</f>
        <v>0</v>
      </c>
      <c r="Q341" s="6">
        <f>VLOOKUP($B341,Spillvärme!$B$1:$AP$500,MATCH("Summa tillförd energi:",Spillvärme!$B$1:$AW$1,0),FALSE)</f>
        <v>0</v>
      </c>
      <c r="R341" s="6">
        <f>VLOOKUP($B341,Miljö!$B$1:$AP$500,MATCH("Summa tillförd energi:",Miljö!$B$1:$AW$1,0),FALSE)</f>
        <v>0.17</v>
      </c>
      <c r="S341" s="33">
        <f t="shared" si="60"/>
        <v>0</v>
      </c>
      <c r="T341" s="6" t="str">
        <f>VLOOKUP($B341,Miljö!$B$1:$AP$500,MATCH("Köpt prod.spec hetvatten",Miljö!$B$1:$AW$1,0),FALSE)</f>
        <v/>
      </c>
      <c r="U341" s="6">
        <f t="shared" si="61"/>
        <v>10.08</v>
      </c>
      <c r="V341" s="6">
        <f>VLOOKUP($B341,Leveranser!$B$1:$AP$500,MATCH("Total levererad värme",Leveranser!$B$1:$AW$1,0),FALSE)</f>
        <v>6.18</v>
      </c>
      <c r="W341" s="6">
        <f>IFERROR(VLOOKUP($B341,Miljö!$B$1:$AP$500,MATCH("Såld mängd produktionsspecifik fjärrvärme (GWh)",Miljö!$B$1:$AW$1,0),FALSE)/1,0)</f>
        <v>0</v>
      </c>
      <c r="X341" s="6"/>
      <c r="Y341" s="30">
        <f t="shared" si="62"/>
        <v>0.61309523809523803</v>
      </c>
      <c r="Z341" s="6"/>
      <c r="AA341" s="30" t="str">
        <f t="shared" si="63"/>
        <v/>
      </c>
      <c r="AC341" t="s">
        <v>10</v>
      </c>
      <c r="AD341" t="s">
        <v>20</v>
      </c>
      <c r="AE341" s="25" t="str">
        <f t="shared" si="58"/>
        <v>ja</v>
      </c>
      <c r="AF341" t="s">
        <v>20</v>
      </c>
      <c r="AG341" t="s">
        <v>20</v>
      </c>
      <c r="AM341" s="6" t="str">
        <f t="shared" si="59"/>
        <v/>
      </c>
      <c r="AO341" s="6" t="str">
        <f t="shared" si="66"/>
        <v/>
      </c>
      <c r="AQ341" s="6" t="str">
        <f t="shared" si="67"/>
        <v/>
      </c>
      <c r="AR341" s="6"/>
      <c r="AW341" t="str">
        <f t="shared" si="64"/>
        <v/>
      </c>
      <c r="AY341" s="6" t="str">
        <f t="shared" si="68"/>
        <v/>
      </c>
      <c r="BB341" s="6" t="str">
        <f t="shared" si="65"/>
        <v>Ja</v>
      </c>
      <c r="BK341" t="s">
        <v>10</v>
      </c>
    </row>
    <row r="342" spans="1:63" ht="15" customHeight="1" x14ac:dyDescent="0.35">
      <c r="A342" t="s">
        <v>435</v>
      </c>
      <c r="B342" t="s">
        <v>439</v>
      </c>
      <c r="C342">
        <v>0.15195700000000001</v>
      </c>
      <c r="D342">
        <v>33.273899999999998</v>
      </c>
      <c r="E342">
        <v>9.5698500000000006</v>
      </c>
      <c r="F342">
        <v>6.5021999999999996E-2</v>
      </c>
      <c r="G342" t="s">
        <v>14</v>
      </c>
      <c r="H342" t="s">
        <v>10</v>
      </c>
      <c r="K342" s="6">
        <f>VLOOKUP($B342,'Egen hetvattenprod'!$B$1:$AP$500,MATCH("Summa tillförd energi:",'Egen hetvattenprod'!$B$1:$AY$1,0),FALSE)</f>
        <v>55.730000000000004</v>
      </c>
      <c r="L342" s="6">
        <f>VLOOKUP($B342,Kraftvärmeprod!$B$1:$AO$500,MATCH("Summa tillförd energi:",Kraftvärmeprod!$B$1:$AV$1,0),FALSE)</f>
        <v>0</v>
      </c>
      <c r="M342" s="33">
        <f>VLOOKUP($B342,'Allokerad kvv'!$B$1:$AO$500,MATCH("Summa allokerad tillförd energi:",'Allokerad kvv'!$B$1:$AV$1,0),FALSE)</f>
        <v>0</v>
      </c>
      <c r="N342" s="33">
        <f>VLOOKUP($B342,'Justerad allokering'!$B$1:$AO$500,MATCH("Summa justerad allokerad tillförd energi:",'Justerad allokering'!$B$1:$AV$1,0),FALSE)</f>
        <v>0</v>
      </c>
      <c r="O342" s="6">
        <f>VLOOKUP($B342,'Slutlig allokering'!$B$2:$AL$500,MATCH("Summa justerad allokerad tillförd energi:",'Slutlig allokering'!$B$2:$AS$2,0),FALSE)</f>
        <v>0</v>
      </c>
      <c r="P342" s="6">
        <f>VLOOKUP($B342,'Köpt hetvatten'!$B$1:$AP$500,MATCH("Med verkningsgrad:",'Köpt hetvatten'!$B$1:$AW$1,0),FALSE)</f>
        <v>0</v>
      </c>
      <c r="Q342" s="6">
        <f>VLOOKUP($B342,Spillvärme!$B$1:$AP$500,MATCH("Summa tillförd energi:",Spillvärme!$B$1:$AW$1,0),FALSE)</f>
        <v>0</v>
      </c>
      <c r="R342" s="6">
        <f>VLOOKUP($B342,Miljö!$B$1:$AP$500,MATCH("Summa tillförd energi:",Miljö!$B$1:$AW$1,0),FALSE)</f>
        <v>1.02</v>
      </c>
      <c r="S342" s="33">
        <f t="shared" si="60"/>
        <v>0</v>
      </c>
      <c r="T342" s="6" t="str">
        <f>VLOOKUP($B342,Miljö!$B$1:$AP$500,MATCH("Köpt prod.spec hetvatten",Miljö!$B$1:$AW$1,0),FALSE)</f>
        <v/>
      </c>
      <c r="U342" s="6">
        <f t="shared" si="61"/>
        <v>56.750000000000007</v>
      </c>
      <c r="V342" s="6">
        <f>VLOOKUP($B342,Leveranser!$B$1:$AP$500,MATCH("Total levererad värme",Leveranser!$B$1:$AW$1,0),FALSE)</f>
        <v>42.76</v>
      </c>
      <c r="W342" s="6">
        <f>IFERROR(VLOOKUP($B342,Miljö!$B$1:$AP$500,MATCH("Såld mängd produktionsspecifik fjärrvärme (GWh)",Miljö!$B$1:$AW$1,0),FALSE)/1,0)</f>
        <v>0</v>
      </c>
      <c r="X342" s="6"/>
      <c r="Y342" s="30">
        <f t="shared" si="62"/>
        <v>0.75348017621145358</v>
      </c>
      <c r="Z342" s="6"/>
      <c r="AA342" s="30" t="str">
        <f t="shared" si="63"/>
        <v/>
      </c>
      <c r="AC342" t="s">
        <v>10</v>
      </c>
      <c r="AD342" t="s">
        <v>20</v>
      </c>
      <c r="AE342" s="25" t="str">
        <f t="shared" si="58"/>
        <v>ja</v>
      </c>
      <c r="AF342" t="s">
        <v>20</v>
      </c>
      <c r="AG342" t="s">
        <v>20</v>
      </c>
      <c r="AM342" s="6" t="str">
        <f t="shared" si="59"/>
        <v/>
      </c>
      <c r="AO342" s="6" t="str">
        <f t="shared" si="66"/>
        <v/>
      </c>
      <c r="AQ342" s="6" t="str">
        <f t="shared" si="67"/>
        <v/>
      </c>
      <c r="AR342" s="6"/>
      <c r="AW342" t="str">
        <f t="shared" si="64"/>
        <v/>
      </c>
      <c r="AY342" s="6" t="str">
        <f t="shared" si="68"/>
        <v/>
      </c>
      <c r="BB342" s="6" t="str">
        <f t="shared" si="65"/>
        <v>Ja</v>
      </c>
      <c r="BK342" t="s">
        <v>10</v>
      </c>
    </row>
    <row r="343" spans="1:63" ht="15" customHeight="1" x14ac:dyDescent="0.35">
      <c r="A343" t="s">
        <v>440</v>
      </c>
      <c r="B343" t="s">
        <v>441</v>
      </c>
      <c r="C343">
        <v>6.7364400000000005E-2</v>
      </c>
      <c r="D343">
        <v>10.974399999999999</v>
      </c>
      <c r="E343">
        <v>1.38975</v>
      </c>
      <c r="F343">
        <v>3.2890700000000002E-2</v>
      </c>
      <c r="G343" t="s">
        <v>10</v>
      </c>
      <c r="H343" t="s">
        <v>10</v>
      </c>
      <c r="K343" s="6">
        <f>VLOOKUP($B343,'Egen hetvattenprod'!$B$1:$AP$500,MATCH("Summa tillförd energi:",'Egen hetvattenprod'!$B$1:$AY$1,0),FALSE)</f>
        <v>2.6338999999999997</v>
      </c>
      <c r="L343" s="6">
        <f>VLOOKUP($B343,Kraftvärmeprod!$B$1:$AO$500,MATCH("Summa tillförd energi:",Kraftvärmeprod!$B$1:$AV$1,0),FALSE)</f>
        <v>0</v>
      </c>
      <c r="M343" s="33">
        <f>VLOOKUP($B343,'Allokerad kvv'!$B$1:$AO$500,MATCH("Summa allokerad tillförd energi:",'Allokerad kvv'!$B$1:$AV$1,0),FALSE)</f>
        <v>0</v>
      </c>
      <c r="N343" s="33">
        <f>VLOOKUP($B343,'Justerad allokering'!$B$1:$AO$500,MATCH("Summa justerad allokerad tillförd energi:",'Justerad allokering'!$B$1:$AV$1,0),FALSE)</f>
        <v>0</v>
      </c>
      <c r="O343" s="6">
        <f>VLOOKUP($B343,'Slutlig allokering'!$B$2:$AL$500,MATCH("Summa justerad allokerad tillförd energi:",'Slutlig allokering'!$B$2:$AS$2,0),FALSE)</f>
        <v>0</v>
      </c>
      <c r="P343" s="6">
        <f>VLOOKUP($B343,'Köpt hetvatten'!$B$1:$AP$500,MATCH("Med verkningsgrad:",'Köpt hetvatten'!$B$1:$AW$1,0),FALSE)</f>
        <v>0</v>
      </c>
      <c r="Q343" s="6">
        <f>VLOOKUP($B343,Spillvärme!$B$1:$AP$500,MATCH("Summa tillförd energi:",Spillvärme!$B$1:$AW$1,0),FALSE)</f>
        <v>89.52</v>
      </c>
      <c r="R343" s="6">
        <f>VLOOKUP($B343,Miljö!$B$1:$AP$500,MATCH("Summa tillförd energi:",Miljö!$B$1:$AW$1,0),FALSE)</f>
        <v>1</v>
      </c>
      <c r="S343" s="33">
        <f t="shared" si="60"/>
        <v>0</v>
      </c>
      <c r="T343" s="6" t="str">
        <f>VLOOKUP($B343,Miljö!$B$1:$AP$500,MATCH("Köpt prod.spec hetvatten",Miljö!$B$1:$AW$1,0),FALSE)</f>
        <v/>
      </c>
      <c r="U343" s="6">
        <f t="shared" si="61"/>
        <v>93.153899999999993</v>
      </c>
      <c r="V343" s="6">
        <f>VLOOKUP($B343,Leveranser!$B$1:$AP$500,MATCH("Total levererad värme",Leveranser!$B$1:$AW$1,0),FALSE)</f>
        <v>76.168000000000006</v>
      </c>
      <c r="W343" s="6">
        <f>IFERROR(VLOOKUP($B343,Miljö!$B$1:$AP$500,MATCH("Såld mängd produktionsspecifik fjärrvärme (GWh)",Miljö!$B$1:$AW$1,0),FALSE)/1,0)</f>
        <v>0</v>
      </c>
      <c r="X343" s="6"/>
      <c r="Y343" s="30">
        <f t="shared" si="62"/>
        <v>0.81765766113925464</v>
      </c>
      <c r="Z343" s="6"/>
      <c r="AA343" s="30" t="str">
        <f t="shared" si="63"/>
        <v/>
      </c>
      <c r="AC343" t="s">
        <v>10</v>
      </c>
      <c r="AD343" t="s">
        <v>20</v>
      </c>
      <c r="AE343" s="25" t="str">
        <f t="shared" si="58"/>
        <v>ja</v>
      </c>
      <c r="AF343" t="s">
        <v>20</v>
      </c>
      <c r="AG343" t="s">
        <v>20</v>
      </c>
      <c r="AM343" s="6" t="str">
        <f t="shared" si="59"/>
        <v/>
      </c>
      <c r="AO343" s="6" t="str">
        <f t="shared" si="66"/>
        <v/>
      </c>
      <c r="AQ343" s="6" t="str">
        <f t="shared" si="67"/>
        <v/>
      </c>
      <c r="AR343" s="6"/>
      <c r="AW343" t="str">
        <f t="shared" si="64"/>
        <v/>
      </c>
      <c r="AY343" s="6" t="str">
        <f t="shared" si="68"/>
        <v/>
      </c>
      <c r="BB343" s="6" t="str">
        <f t="shared" si="65"/>
        <v>Ja</v>
      </c>
      <c r="BK343" t="s">
        <v>10</v>
      </c>
    </row>
    <row r="344" spans="1:63" ht="15" customHeight="1" x14ac:dyDescent="0.35">
      <c r="A344" t="s">
        <v>440</v>
      </c>
      <c r="B344" t="s">
        <v>442</v>
      </c>
      <c r="C344">
        <v>0.42688900000000002</v>
      </c>
      <c r="D344">
        <v>71.934700000000007</v>
      </c>
      <c r="E344">
        <v>14.862299999999999</v>
      </c>
      <c r="F344">
        <v>0.19742299999999999</v>
      </c>
      <c r="G344" t="s">
        <v>10</v>
      </c>
      <c r="H344" t="s">
        <v>10</v>
      </c>
      <c r="K344" s="6">
        <f>VLOOKUP($B344,'Egen hetvattenprod'!$B$1:$AP$500,MATCH("Summa tillförd energi:",'Egen hetvattenprod'!$B$1:$AY$1,0),FALSE)</f>
        <v>0.92</v>
      </c>
      <c r="L344" s="6">
        <f>VLOOKUP($B344,Kraftvärmeprod!$B$1:$AO$500,MATCH("Summa tillförd energi:",Kraftvärmeprod!$B$1:$AV$1,0),FALSE)</f>
        <v>0</v>
      </c>
      <c r="M344" s="33">
        <f>VLOOKUP($B344,'Allokerad kvv'!$B$1:$AO$500,MATCH("Summa allokerad tillförd energi:",'Allokerad kvv'!$B$1:$AV$1,0),FALSE)</f>
        <v>0</v>
      </c>
      <c r="N344" s="33">
        <f>VLOOKUP($B344,'Justerad allokering'!$B$1:$AO$500,MATCH("Summa justerad allokerad tillförd energi:",'Justerad allokering'!$B$1:$AV$1,0),FALSE)</f>
        <v>0</v>
      </c>
      <c r="O344" s="6">
        <f>VLOOKUP($B344,'Slutlig allokering'!$B$2:$AL$500,MATCH("Summa justerad allokerad tillförd energi:",'Slutlig allokering'!$B$2:$AS$2,0),FALSE)</f>
        <v>0</v>
      </c>
      <c r="P344" s="6">
        <f>VLOOKUP($B344,'Köpt hetvatten'!$B$1:$AP$500,MATCH("Med verkningsgrad:",'Köpt hetvatten'!$B$1:$AW$1,0),FALSE)</f>
        <v>0</v>
      </c>
      <c r="Q344" s="6">
        <f>VLOOKUP($B344,Spillvärme!$B$1:$AP$500,MATCH("Summa tillförd energi:",Spillvärme!$B$1:$AW$1,0),FALSE)</f>
        <v>0</v>
      </c>
      <c r="R344" s="6">
        <f>VLOOKUP($B344,Miljö!$B$1:$AP$500,MATCH("Summa tillförd energi:",Miljö!$B$1:$AW$1,0),FALSE)</f>
        <v>0.05</v>
      </c>
      <c r="S344" s="33">
        <f t="shared" si="60"/>
        <v>0</v>
      </c>
      <c r="T344" s="6" t="str">
        <f>VLOOKUP($B344,Miljö!$B$1:$AP$500,MATCH("Köpt prod.spec hetvatten",Miljö!$B$1:$AW$1,0),FALSE)</f>
        <v/>
      </c>
      <c r="U344" s="6">
        <f t="shared" si="61"/>
        <v>0.97000000000000008</v>
      </c>
      <c r="V344" s="6">
        <f>VLOOKUP($B344,Leveranser!$B$1:$AP$500,MATCH("Total levererad värme",Leveranser!$B$1:$AW$1,0),FALSE)</f>
        <v>0.9</v>
      </c>
      <c r="W344" s="6">
        <f>IFERROR(VLOOKUP($B344,Miljö!$B$1:$AP$500,MATCH("Såld mängd produktionsspecifik fjärrvärme (GWh)",Miljö!$B$1:$AW$1,0),FALSE)/1,0)</f>
        <v>0</v>
      </c>
      <c r="X344" s="6"/>
      <c r="Y344" s="30">
        <f t="shared" si="62"/>
        <v>0.92783505154639168</v>
      </c>
      <c r="Z344" s="6"/>
      <c r="AA344" s="30" t="str">
        <f t="shared" si="63"/>
        <v/>
      </c>
      <c r="AC344" t="s">
        <v>10</v>
      </c>
      <c r="AD344" t="s">
        <v>20</v>
      </c>
      <c r="AE344" s="25" t="str">
        <f t="shared" si="58"/>
        <v>ja</v>
      </c>
      <c r="AF344" t="s">
        <v>20</v>
      </c>
      <c r="AG344" t="s">
        <v>20</v>
      </c>
      <c r="AM344" s="6" t="str">
        <f t="shared" si="59"/>
        <v/>
      </c>
      <c r="AO344" s="6" t="str">
        <f t="shared" si="66"/>
        <v/>
      </c>
      <c r="AQ344" s="6" t="str">
        <f t="shared" si="67"/>
        <v/>
      </c>
      <c r="AR344" s="6"/>
      <c r="AW344" t="str">
        <f t="shared" si="64"/>
        <v/>
      </c>
      <c r="AY344" s="6" t="str">
        <f t="shared" si="68"/>
        <v/>
      </c>
      <c r="BB344" s="6" t="str">
        <f t="shared" si="65"/>
        <v>Ja</v>
      </c>
      <c r="BK344" t="s">
        <v>10</v>
      </c>
    </row>
    <row r="345" spans="1:63" ht="15" customHeight="1" x14ac:dyDescent="0.35">
      <c r="A345" t="s">
        <v>443</v>
      </c>
      <c r="B345" t="s">
        <v>444</v>
      </c>
      <c r="C345">
        <v>0.15313199999999999</v>
      </c>
      <c r="D345">
        <v>40.161000000000001</v>
      </c>
      <c r="E345">
        <v>5.2124100000000002</v>
      </c>
      <c r="F345">
        <v>3.3695999999999997E-2</v>
      </c>
      <c r="G345" t="s">
        <v>10</v>
      </c>
      <c r="H345" t="s">
        <v>10</v>
      </c>
      <c r="K345" s="6">
        <f>VLOOKUP($B345,'Egen hetvattenprod'!$B$1:$AP$500,MATCH("Summa tillförd energi:",'Egen hetvattenprod'!$B$1:$AY$1,0),FALSE)</f>
        <v>17.722000000000001</v>
      </c>
      <c r="L345" s="6">
        <f>VLOOKUP($B345,Kraftvärmeprod!$B$1:$AO$500,MATCH("Summa tillförd energi:",Kraftvärmeprod!$B$1:$AV$1,0),FALSE)</f>
        <v>259.15099999999995</v>
      </c>
      <c r="M345" s="33">
        <f>VLOOKUP($B345,'Allokerad kvv'!$B$1:$AO$500,MATCH("Summa allokerad tillförd energi:",'Allokerad kvv'!$B$1:$AV$1,0),FALSE)</f>
        <v>165.99745999999999</v>
      </c>
      <c r="N345" s="33">
        <f>VLOOKUP($B345,'Justerad allokering'!$B$1:$AO$500,MATCH("Summa justerad allokerad tillförd energi:",'Justerad allokering'!$B$1:$AV$1,0),FALSE)</f>
        <v>0</v>
      </c>
      <c r="O345" s="6">
        <f>VLOOKUP($B345,'Slutlig allokering'!$B$2:$AL$500,MATCH("Summa justerad allokerad tillförd energi:",'Slutlig allokering'!$B$2:$AS$2,0),FALSE)</f>
        <v>165.99745999999999</v>
      </c>
      <c r="P345" s="6">
        <f>VLOOKUP($B345,'Köpt hetvatten'!$B$1:$AP$500,MATCH("Med verkningsgrad:",'Köpt hetvatten'!$B$1:$AW$1,0),FALSE)</f>
        <v>10.20227272727273</v>
      </c>
      <c r="Q345" s="6">
        <f>VLOOKUP($B345,Spillvärme!$B$1:$AP$500,MATCH("Summa tillförd energi:",Spillvärme!$B$1:$AW$1,0),FALSE)</f>
        <v>0</v>
      </c>
      <c r="R345" s="6">
        <f>VLOOKUP($B345,Miljö!$B$1:$AP$500,MATCH("Summa tillförd energi:",Miljö!$B$1:$AW$1,0),FALSE)</f>
        <v>0.40600000000000003</v>
      </c>
      <c r="S345" s="33">
        <f t="shared" si="60"/>
        <v>0</v>
      </c>
      <c r="T345" s="6" t="str">
        <f>VLOOKUP($B345,Miljö!$B$1:$AP$500,MATCH("Köpt prod.spec hetvatten",Miljö!$B$1:$AW$1,0),FALSE)</f>
        <v/>
      </c>
      <c r="U345" s="6">
        <f t="shared" si="61"/>
        <v>194.32773272727275</v>
      </c>
      <c r="V345" s="6">
        <f>VLOOKUP($B345,Leveranser!$B$1:$AP$500,MATCH("Total levererad värme",Leveranser!$B$1:$AW$1,0),FALSE)</f>
        <v>149.90700000000001</v>
      </c>
      <c r="W345" s="6">
        <f>IFERROR(VLOOKUP($B345,Miljö!$B$1:$AP$500,MATCH("Såld mängd produktionsspecifik fjärrvärme (GWh)",Miljö!$B$1:$AW$1,0),FALSE)/1,0)</f>
        <v>0</v>
      </c>
      <c r="X345" s="6"/>
      <c r="Y345" s="30">
        <f t="shared" si="62"/>
        <v>0.7714133124291912</v>
      </c>
      <c r="Z345" s="6"/>
      <c r="AA345" s="30" t="str">
        <f t="shared" si="63"/>
        <v/>
      </c>
      <c r="AC345" t="s">
        <v>10</v>
      </c>
      <c r="AD345" t="s">
        <v>20</v>
      </c>
      <c r="AE345" s="25" t="str">
        <f t="shared" si="58"/>
        <v>ja</v>
      </c>
      <c r="AF345" t="s">
        <v>20</v>
      </c>
      <c r="AG345" t="s">
        <v>20</v>
      </c>
      <c r="AM345" s="6" t="str">
        <f t="shared" si="59"/>
        <v/>
      </c>
      <c r="AO345" s="6" t="str">
        <f t="shared" si="66"/>
        <v/>
      </c>
      <c r="AQ345" s="6" t="str">
        <f t="shared" si="67"/>
        <v/>
      </c>
      <c r="AR345" s="6"/>
      <c r="AW345" t="str">
        <f t="shared" si="64"/>
        <v/>
      </c>
      <c r="AY345" s="6" t="str">
        <f t="shared" si="68"/>
        <v/>
      </c>
      <c r="BB345" s="6" t="str">
        <f t="shared" si="65"/>
        <v>Ja</v>
      </c>
      <c r="BK345" t="s">
        <v>10</v>
      </c>
    </row>
    <row r="346" spans="1:63" ht="15" customHeight="1" x14ac:dyDescent="0.35">
      <c r="A346" t="s">
        <v>443</v>
      </c>
      <c r="B346" t="s">
        <v>445</v>
      </c>
      <c r="C346">
        <v>0</v>
      </c>
      <c r="D346">
        <v>0</v>
      </c>
      <c r="E346">
        <v>0</v>
      </c>
      <c r="F346">
        <v>0</v>
      </c>
      <c r="G346" t="s">
        <v>14</v>
      </c>
      <c r="H346" t="s">
        <v>14</v>
      </c>
      <c r="K346" s="6">
        <f>VLOOKUP($B346,'Egen hetvattenprod'!$B$1:$AP$500,MATCH("Summa tillförd energi:",'Egen hetvattenprod'!$B$1:$AY$1,0),FALSE)</f>
        <v>0</v>
      </c>
      <c r="L346" s="6">
        <f>VLOOKUP($B346,Kraftvärmeprod!$B$1:$AO$500,MATCH("Summa tillförd energi:",Kraftvärmeprod!$B$1:$AV$1,0),FALSE)</f>
        <v>0</v>
      </c>
      <c r="M346" s="33">
        <f>VLOOKUP($B346,'Allokerad kvv'!$B$1:$AO$500,MATCH("Summa allokerad tillförd energi:",'Allokerad kvv'!$B$1:$AV$1,0),FALSE)</f>
        <v>0</v>
      </c>
      <c r="N346" s="33">
        <f>VLOOKUP($B346,'Justerad allokering'!$B$1:$AO$500,MATCH("Summa justerad allokerad tillförd energi:",'Justerad allokering'!$B$1:$AV$1,0),FALSE)</f>
        <v>0</v>
      </c>
      <c r="O346" s="6">
        <f>VLOOKUP($B346,'Slutlig allokering'!$B$2:$AL$500,MATCH("Summa justerad allokerad tillförd energi:",'Slutlig allokering'!$B$2:$AS$2,0),FALSE)</f>
        <v>0</v>
      </c>
      <c r="P346" s="6">
        <f>VLOOKUP($B346,'Köpt hetvatten'!$B$1:$AP$500,MATCH("Med verkningsgrad:",'Köpt hetvatten'!$B$1:$AW$1,0),FALSE)</f>
        <v>0</v>
      </c>
      <c r="Q346" s="6">
        <f>VLOOKUP($B346,Spillvärme!$B$1:$AP$500,MATCH("Summa tillförd energi:",Spillvärme!$B$1:$AW$1,0),FALSE)</f>
        <v>0</v>
      </c>
      <c r="R346" s="6">
        <f>VLOOKUP($B346,Miljö!$B$1:$AP$500,MATCH("Summa tillförd energi:",Miljö!$B$1:$AW$1,0),FALSE)</f>
        <v>0</v>
      </c>
      <c r="S346" s="33">
        <f t="shared" si="60"/>
        <v>0</v>
      </c>
      <c r="T346" s="6" t="str">
        <f>VLOOKUP($B346,Miljö!$B$1:$AP$500,MATCH("Köpt prod.spec hetvatten",Miljö!$B$1:$AW$1,0),FALSE)</f>
        <v/>
      </c>
      <c r="U346" s="6">
        <f t="shared" si="61"/>
        <v>0</v>
      </c>
      <c r="V346" s="6">
        <f>VLOOKUP($B346,Leveranser!$B$1:$AP$500,MATCH("Total levererad värme",Leveranser!$B$1:$AW$1,0),FALSE)</f>
        <v>0</v>
      </c>
      <c r="W346" s="6">
        <f>IFERROR(VLOOKUP($B346,Miljö!$B$1:$AP$500,MATCH("Såld mängd produktionsspecifik fjärrvärme (GWh)",Miljö!$B$1:$AW$1,0),FALSE)/1,0)</f>
        <v>0</v>
      </c>
      <c r="X346" s="6"/>
      <c r="Y346" s="30" t="str">
        <f t="shared" si="62"/>
        <v/>
      </c>
      <c r="Z346" s="6"/>
      <c r="AA346" s="30" t="str">
        <f t="shared" si="63"/>
        <v/>
      </c>
      <c r="AC346" t="s">
        <v>20</v>
      </c>
      <c r="AD346" t="s">
        <v>20</v>
      </c>
      <c r="AE346" s="25" t="str">
        <f t="shared" si="58"/>
        <v/>
      </c>
      <c r="AF346" t="s">
        <v>20</v>
      </c>
      <c r="AG346" t="s">
        <v>20</v>
      </c>
      <c r="AM346" s="6" t="str">
        <f t="shared" si="59"/>
        <v>nej</v>
      </c>
      <c r="AO346" s="6" t="str">
        <f t="shared" si="66"/>
        <v>nej</v>
      </c>
      <c r="AQ346" s="6" t="str">
        <f t="shared" si="67"/>
        <v/>
      </c>
      <c r="AR346" s="6"/>
      <c r="AW346" t="str">
        <f t="shared" si="64"/>
        <v>nej</v>
      </c>
      <c r="AY346" s="6" t="str">
        <f t="shared" si="68"/>
        <v>nej</v>
      </c>
      <c r="BB346" s="6" t="str">
        <f t="shared" si="65"/>
        <v>Nej</v>
      </c>
      <c r="BK346" t="s">
        <v>14</v>
      </c>
    </row>
    <row r="347" spans="1:63" ht="15" customHeight="1" x14ac:dyDescent="0.35">
      <c r="A347" t="s">
        <v>443</v>
      </c>
      <c r="B347" t="s">
        <v>446</v>
      </c>
      <c r="C347">
        <v>0</v>
      </c>
      <c r="D347">
        <v>0</v>
      </c>
      <c r="E347">
        <v>0</v>
      </c>
      <c r="F347">
        <v>0</v>
      </c>
      <c r="G347" t="s">
        <v>14</v>
      </c>
      <c r="H347" t="s">
        <v>14</v>
      </c>
      <c r="K347" s="6">
        <f>VLOOKUP($B347,'Egen hetvattenprod'!$B$1:$AP$500,MATCH("Summa tillförd energi:",'Egen hetvattenprod'!$B$1:$AY$1,0),FALSE)</f>
        <v>0</v>
      </c>
      <c r="L347" s="6">
        <f>VLOOKUP($B347,Kraftvärmeprod!$B$1:$AO$500,MATCH("Summa tillförd energi:",Kraftvärmeprod!$B$1:$AV$1,0),FALSE)</f>
        <v>0</v>
      </c>
      <c r="M347" s="33">
        <f>VLOOKUP($B347,'Allokerad kvv'!$B$1:$AO$500,MATCH("Summa allokerad tillförd energi:",'Allokerad kvv'!$B$1:$AV$1,0),FALSE)</f>
        <v>0</v>
      </c>
      <c r="N347" s="33">
        <f>VLOOKUP($B347,'Justerad allokering'!$B$1:$AO$500,MATCH("Summa justerad allokerad tillförd energi:",'Justerad allokering'!$B$1:$AV$1,0),FALSE)</f>
        <v>0</v>
      </c>
      <c r="O347" s="6">
        <f>VLOOKUP($B347,'Slutlig allokering'!$B$2:$AL$500,MATCH("Summa justerad allokerad tillförd energi:",'Slutlig allokering'!$B$2:$AS$2,0),FALSE)</f>
        <v>0</v>
      </c>
      <c r="P347" s="6">
        <f>VLOOKUP($B347,'Köpt hetvatten'!$B$1:$AP$500,MATCH("Med verkningsgrad:",'Köpt hetvatten'!$B$1:$AW$1,0),FALSE)</f>
        <v>0</v>
      </c>
      <c r="Q347" s="6">
        <f>VLOOKUP($B347,Spillvärme!$B$1:$AP$500,MATCH("Summa tillförd energi:",Spillvärme!$B$1:$AW$1,0),FALSE)</f>
        <v>0</v>
      </c>
      <c r="R347" s="6">
        <f>VLOOKUP($B347,Miljö!$B$1:$AP$500,MATCH("Summa tillförd energi:",Miljö!$B$1:$AW$1,0),FALSE)</f>
        <v>0</v>
      </c>
      <c r="S347" s="33">
        <f t="shared" si="60"/>
        <v>0</v>
      </c>
      <c r="T347" s="6" t="str">
        <f>VLOOKUP($B347,Miljö!$B$1:$AP$500,MATCH("Köpt prod.spec hetvatten",Miljö!$B$1:$AW$1,0),FALSE)</f>
        <v/>
      </c>
      <c r="U347" s="6">
        <f t="shared" si="61"/>
        <v>0</v>
      </c>
      <c r="V347" s="6">
        <f>VLOOKUP($B347,Leveranser!$B$1:$AP$500,MATCH("Total levererad värme",Leveranser!$B$1:$AW$1,0),FALSE)</f>
        <v>0</v>
      </c>
      <c r="W347" s="6">
        <f>IFERROR(VLOOKUP($B347,Miljö!$B$1:$AP$500,MATCH("Såld mängd produktionsspecifik fjärrvärme (GWh)",Miljö!$B$1:$AW$1,0),FALSE)/1,0)</f>
        <v>0</v>
      </c>
      <c r="X347" s="6"/>
      <c r="Y347" s="30" t="str">
        <f t="shared" si="62"/>
        <v/>
      </c>
      <c r="Z347" s="6"/>
      <c r="AA347" s="30" t="str">
        <f t="shared" si="63"/>
        <v/>
      </c>
      <c r="AC347" t="s">
        <v>20</v>
      </c>
      <c r="AD347" t="s">
        <v>20</v>
      </c>
      <c r="AE347" s="25" t="str">
        <f t="shared" si="58"/>
        <v/>
      </c>
      <c r="AF347" t="s">
        <v>20</v>
      </c>
      <c r="AG347" t="s">
        <v>20</v>
      </c>
      <c r="AM347" s="6" t="str">
        <f t="shared" si="59"/>
        <v>nej</v>
      </c>
      <c r="AO347" s="6" t="str">
        <f t="shared" si="66"/>
        <v>nej</v>
      </c>
      <c r="AQ347" s="6" t="str">
        <f t="shared" si="67"/>
        <v/>
      </c>
      <c r="AR347" s="6"/>
      <c r="AW347" t="str">
        <f t="shared" si="64"/>
        <v>nej</v>
      </c>
      <c r="AY347" s="6" t="str">
        <f t="shared" si="68"/>
        <v>nej</v>
      </c>
      <c r="BB347" s="6" t="str">
        <f t="shared" si="65"/>
        <v>Nej</v>
      </c>
      <c r="BK347" t="s">
        <v>14</v>
      </c>
    </row>
    <row r="348" spans="1:63" ht="15" customHeight="1" x14ac:dyDescent="0.35">
      <c r="A348" t="s">
        <v>447</v>
      </c>
      <c r="B348" t="s">
        <v>448</v>
      </c>
      <c r="C348">
        <v>0.29990499999999998</v>
      </c>
      <c r="D348">
        <v>69.587000000000003</v>
      </c>
      <c r="E348">
        <v>10.350300000000001</v>
      </c>
      <c r="F348">
        <v>0.151037</v>
      </c>
      <c r="G348" t="s">
        <v>10</v>
      </c>
      <c r="H348" t="s">
        <v>10</v>
      </c>
      <c r="K348" s="6">
        <f>VLOOKUP($B348,'Egen hetvattenprod'!$B$1:$AP$500,MATCH("Summa tillförd energi:",'Egen hetvattenprod'!$B$1:$AY$1,0),FALSE)</f>
        <v>30.207000000000001</v>
      </c>
      <c r="L348" s="6">
        <f>VLOOKUP($B348,Kraftvärmeprod!$B$1:$AO$500,MATCH("Summa tillförd energi:",Kraftvärmeprod!$B$1:$AV$1,0),FALSE)</f>
        <v>0</v>
      </c>
      <c r="M348" s="33">
        <f>VLOOKUP($B348,'Allokerad kvv'!$B$1:$AO$500,MATCH("Summa allokerad tillförd energi:",'Allokerad kvv'!$B$1:$AV$1,0),FALSE)</f>
        <v>0</v>
      </c>
      <c r="N348" s="33">
        <f>VLOOKUP($B348,'Justerad allokering'!$B$1:$AO$500,MATCH("Summa justerad allokerad tillförd energi:",'Justerad allokering'!$B$1:$AV$1,0),FALSE)</f>
        <v>0</v>
      </c>
      <c r="O348" s="6">
        <f>VLOOKUP($B348,'Slutlig allokering'!$B$2:$AL$500,MATCH("Summa justerad allokerad tillförd energi:",'Slutlig allokering'!$B$2:$AS$2,0),FALSE)</f>
        <v>0</v>
      </c>
      <c r="P348" s="6">
        <f>VLOOKUP($B348,'Köpt hetvatten'!$B$1:$AP$500,MATCH("Med verkningsgrad:",'Köpt hetvatten'!$B$1:$AW$1,0),FALSE)</f>
        <v>0</v>
      </c>
      <c r="Q348" s="6">
        <f>VLOOKUP($B348,Spillvärme!$B$1:$AP$500,MATCH("Summa tillförd energi:",Spillvärme!$B$1:$AW$1,0),FALSE)</f>
        <v>0</v>
      </c>
      <c r="R348" s="6">
        <f>VLOOKUP($B348,Miljö!$B$1:$AP$500,MATCH("Summa tillförd energi:",Miljö!$B$1:$AW$1,0),FALSE)</f>
        <v>0.6</v>
      </c>
      <c r="S348" s="33">
        <f t="shared" si="60"/>
        <v>0</v>
      </c>
      <c r="T348" s="6" t="str">
        <f>VLOOKUP($B348,Miljö!$B$1:$AP$500,MATCH("Köpt prod.spec hetvatten",Miljö!$B$1:$AW$1,0),FALSE)</f>
        <v/>
      </c>
      <c r="U348" s="6">
        <f t="shared" si="61"/>
        <v>30.807000000000002</v>
      </c>
      <c r="V348" s="6">
        <f>VLOOKUP($B348,Leveranser!$B$1:$AP$500,MATCH("Total levererad värme",Leveranser!$B$1:$AW$1,0),FALSE)</f>
        <v>22.852</v>
      </c>
      <c r="W348" s="6">
        <f>IFERROR(VLOOKUP($B348,Miljö!$B$1:$AP$500,MATCH("Såld mängd produktionsspecifik fjärrvärme (GWh)",Miljö!$B$1:$AW$1,0),FALSE)/1,0)</f>
        <v>0</v>
      </c>
      <c r="X348" s="6"/>
      <c r="Y348" s="30">
        <f t="shared" si="62"/>
        <v>0.74177946570584607</v>
      </c>
      <c r="Z348" s="6"/>
      <c r="AA348" s="30" t="str">
        <f t="shared" si="63"/>
        <v/>
      </c>
      <c r="AC348" t="s">
        <v>10</v>
      </c>
      <c r="AD348" t="s">
        <v>20</v>
      </c>
      <c r="AE348" s="25" t="str">
        <f t="shared" si="58"/>
        <v>ja</v>
      </c>
      <c r="AF348" t="s">
        <v>20</v>
      </c>
      <c r="AG348" t="s">
        <v>20</v>
      </c>
      <c r="AM348" s="6" t="str">
        <f t="shared" si="59"/>
        <v/>
      </c>
      <c r="AO348" s="6" t="str">
        <f t="shared" si="66"/>
        <v/>
      </c>
      <c r="AQ348" s="6" t="str">
        <f t="shared" si="67"/>
        <v/>
      </c>
      <c r="AR348" s="6"/>
      <c r="AW348" t="str">
        <f t="shared" si="64"/>
        <v/>
      </c>
      <c r="AY348" s="6" t="str">
        <f t="shared" si="68"/>
        <v/>
      </c>
      <c r="BB348" s="6" t="str">
        <f t="shared" si="65"/>
        <v>Ja</v>
      </c>
      <c r="BK348" t="s">
        <v>10</v>
      </c>
    </row>
    <row r="349" spans="1:63" ht="15" customHeight="1" x14ac:dyDescent="0.35">
      <c r="A349" t="s">
        <v>447</v>
      </c>
      <c r="B349" t="s">
        <v>449</v>
      </c>
      <c r="C349">
        <v>0.13899600000000001</v>
      </c>
      <c r="D349">
        <v>25.228999999999999</v>
      </c>
      <c r="E349">
        <v>7.7204499999999996</v>
      </c>
      <c r="F349">
        <v>2.4850899999999999E-2</v>
      </c>
      <c r="G349" t="s">
        <v>10</v>
      </c>
      <c r="H349" t="s">
        <v>10</v>
      </c>
      <c r="K349" s="6">
        <f>VLOOKUP($B349,'Egen hetvattenprod'!$B$1:$AP$500,MATCH("Summa tillförd energi:",'Egen hetvattenprod'!$B$1:$AY$1,0),FALSE)</f>
        <v>19.358999999999998</v>
      </c>
      <c r="L349" s="6">
        <f>VLOOKUP($B349,Kraftvärmeprod!$B$1:$AO$500,MATCH("Summa tillförd energi:",Kraftvärmeprod!$B$1:$AV$1,0),FALSE)</f>
        <v>0</v>
      </c>
      <c r="M349" s="33">
        <f>VLOOKUP($B349,'Allokerad kvv'!$B$1:$AO$500,MATCH("Summa allokerad tillförd energi:",'Allokerad kvv'!$B$1:$AV$1,0),FALSE)</f>
        <v>0</v>
      </c>
      <c r="N349" s="33">
        <f>VLOOKUP($B349,'Justerad allokering'!$B$1:$AO$500,MATCH("Summa justerad allokerad tillförd energi:",'Justerad allokering'!$B$1:$AV$1,0),FALSE)</f>
        <v>0</v>
      </c>
      <c r="O349" s="6">
        <f>VLOOKUP($B349,'Slutlig allokering'!$B$2:$AL$500,MATCH("Summa justerad allokerad tillförd energi:",'Slutlig allokering'!$B$2:$AS$2,0),FALSE)</f>
        <v>0</v>
      </c>
      <c r="P349" s="6">
        <f>VLOOKUP($B349,'Köpt hetvatten'!$B$1:$AP$500,MATCH("Med verkningsgrad:",'Köpt hetvatten'!$B$1:$AW$1,0),FALSE)</f>
        <v>0</v>
      </c>
      <c r="Q349" s="6">
        <f>VLOOKUP($B349,Spillvärme!$B$1:$AP$500,MATCH("Summa tillförd energi:",Spillvärme!$B$1:$AW$1,0),FALSE)</f>
        <v>0</v>
      </c>
      <c r="R349" s="6">
        <f>VLOOKUP($B349,Miljö!$B$1:$AP$500,MATCH("Summa tillförd energi:",Miljö!$B$1:$AW$1,0),FALSE)</f>
        <v>0.6</v>
      </c>
      <c r="S349" s="33">
        <f t="shared" si="60"/>
        <v>0</v>
      </c>
      <c r="T349" s="6" t="str">
        <f>VLOOKUP($B349,Miljö!$B$1:$AP$500,MATCH("Köpt prod.spec hetvatten",Miljö!$B$1:$AW$1,0),FALSE)</f>
        <v/>
      </c>
      <c r="U349" s="6">
        <f t="shared" si="61"/>
        <v>19.959</v>
      </c>
      <c r="V349" s="6">
        <f>VLOOKUP($B349,Leveranser!$B$1:$AP$500,MATCH("Total levererad värme",Leveranser!$B$1:$AW$1,0),FALSE)</f>
        <v>15.288</v>
      </c>
      <c r="W349" s="6">
        <f>IFERROR(VLOOKUP($B349,Miljö!$B$1:$AP$500,MATCH("Såld mängd produktionsspecifik fjärrvärme (GWh)",Miljö!$B$1:$AW$1,0),FALSE)/1,0)</f>
        <v>0</v>
      </c>
      <c r="X349" s="6"/>
      <c r="Y349" s="30">
        <f t="shared" si="62"/>
        <v>0.76597023898992933</v>
      </c>
      <c r="Z349" s="6"/>
      <c r="AA349" s="30" t="str">
        <f t="shared" si="63"/>
        <v/>
      </c>
      <c r="AC349" t="s">
        <v>10</v>
      </c>
      <c r="AD349" t="s">
        <v>20</v>
      </c>
      <c r="AE349" s="25" t="str">
        <f t="shared" si="58"/>
        <v>ja</v>
      </c>
      <c r="AF349" t="s">
        <v>20</v>
      </c>
      <c r="AG349" t="s">
        <v>20</v>
      </c>
      <c r="AM349" s="6" t="str">
        <f t="shared" si="59"/>
        <v/>
      </c>
      <c r="AO349" s="6" t="str">
        <f t="shared" si="66"/>
        <v/>
      </c>
      <c r="AQ349" s="6" t="str">
        <f t="shared" si="67"/>
        <v/>
      </c>
      <c r="AR349" s="6"/>
      <c r="AW349" t="str">
        <f t="shared" si="64"/>
        <v/>
      </c>
      <c r="AY349" s="6" t="str">
        <f t="shared" si="68"/>
        <v/>
      </c>
      <c r="BB349" s="6" t="str">
        <f t="shared" si="65"/>
        <v>Ja</v>
      </c>
      <c r="BK349" t="s">
        <v>10</v>
      </c>
    </row>
    <row r="350" spans="1:63" ht="15" customHeight="1" x14ac:dyDescent="0.35">
      <c r="A350" t="s">
        <v>447</v>
      </c>
      <c r="B350" t="s">
        <v>450</v>
      </c>
      <c r="C350">
        <v>0.43024899999999999</v>
      </c>
      <c r="D350">
        <v>127.316</v>
      </c>
      <c r="E350">
        <v>5.1651400000000001</v>
      </c>
      <c r="F350">
        <v>0.1366</v>
      </c>
      <c r="G350" t="s">
        <v>10</v>
      </c>
      <c r="H350" t="s">
        <v>10</v>
      </c>
      <c r="K350" s="6">
        <f>VLOOKUP($B350,'Egen hetvattenprod'!$B$1:$AP$500,MATCH("Summa tillförd energi:",'Egen hetvattenprod'!$B$1:$AY$1,0),FALSE)</f>
        <v>346.12700000000001</v>
      </c>
      <c r="L350" s="6">
        <f>VLOOKUP($B350,Kraftvärmeprod!$B$1:$AO$500,MATCH("Summa tillförd energi:",Kraftvärmeprod!$B$1:$AV$1,0),FALSE)</f>
        <v>447.90800000000002</v>
      </c>
      <c r="M350" s="33">
        <f>VLOOKUP($B350,'Allokerad kvv'!$B$1:$AO$500,MATCH("Summa allokerad tillförd energi:",'Allokerad kvv'!$B$1:$AV$1,0),FALSE)</f>
        <v>285.068016</v>
      </c>
      <c r="N350" s="33">
        <f>VLOOKUP($B350,'Justerad allokering'!$B$1:$AO$500,MATCH("Summa justerad allokerad tillförd energi:",'Justerad allokering'!$B$1:$AV$1,0),FALSE)</f>
        <v>239</v>
      </c>
      <c r="O350" s="6">
        <f>VLOOKUP($B350,'Slutlig allokering'!$B$2:$AL$500,MATCH("Summa justerad allokerad tillförd energi:",'Slutlig allokering'!$B$2:$AS$2,0),FALSE)</f>
        <v>291.61999999999995</v>
      </c>
      <c r="P350" s="6">
        <f>VLOOKUP($B350,'Köpt hetvatten'!$B$1:$AP$500,MATCH("Med verkningsgrad:",'Köpt hetvatten'!$B$1:$AW$1,0),FALSE)</f>
        <v>9.1835294117647059</v>
      </c>
      <c r="Q350" s="6">
        <f>VLOOKUP($B350,Spillvärme!$B$1:$AP$500,MATCH("Summa tillförd energi:",Spillvärme!$B$1:$AW$1,0),FALSE)</f>
        <v>98.819000000000003</v>
      </c>
      <c r="R350" s="6">
        <f>VLOOKUP($B350,Miljö!$B$1:$AP$500,MATCH("Summa tillförd energi:",Miljö!$B$1:$AW$1,0),FALSE)</f>
        <v>19.265999999999998</v>
      </c>
      <c r="S350" s="33">
        <f t="shared" si="60"/>
        <v>0</v>
      </c>
      <c r="T350" s="6" t="str">
        <f>VLOOKUP($B350,Miljö!$B$1:$AP$500,MATCH("Köpt prod.spec hetvatten",Miljö!$B$1:$AW$1,0),FALSE)</f>
        <v/>
      </c>
      <c r="U350" s="6">
        <f t="shared" si="61"/>
        <v>765.01552941176453</v>
      </c>
      <c r="V350" s="6">
        <f>VLOOKUP($B350,Leveranser!$B$1:$AP$500,MATCH("Total levererad värme",Leveranser!$B$1:$AW$1,0),FALSE)</f>
        <v>642.28</v>
      </c>
      <c r="W350" s="6">
        <f>IFERROR(VLOOKUP($B350,Miljö!$B$1:$AP$500,MATCH("Såld mängd produktionsspecifik fjärrvärme (GWh)",Miljö!$B$1:$AW$1,0),FALSE)/1,0)</f>
        <v>0</v>
      </c>
      <c r="X350" s="6"/>
      <c r="Y350" s="30">
        <f t="shared" si="62"/>
        <v>0.83956465628071852</v>
      </c>
      <c r="Z350" s="6"/>
      <c r="AA350" s="30" t="str">
        <f t="shared" si="63"/>
        <v/>
      </c>
      <c r="AC350" t="s">
        <v>1095</v>
      </c>
      <c r="AD350" t="s">
        <v>20</v>
      </c>
      <c r="AE350" s="25" t="str">
        <f t="shared" si="58"/>
        <v>nej</v>
      </c>
      <c r="AF350" t="s">
        <v>20</v>
      </c>
      <c r="AG350" t="s">
        <v>20</v>
      </c>
      <c r="AM350" s="6" t="str">
        <f t="shared" si="59"/>
        <v>nej</v>
      </c>
      <c r="AO350" s="6" t="str">
        <f t="shared" si="66"/>
        <v>ja</v>
      </c>
      <c r="AQ350" s="6" t="str">
        <f t="shared" si="67"/>
        <v/>
      </c>
      <c r="AR350" s="6"/>
      <c r="AW350" t="str">
        <f t="shared" si="64"/>
        <v>nej</v>
      </c>
      <c r="AY350" s="6" t="str">
        <f t="shared" si="68"/>
        <v>nej</v>
      </c>
      <c r="AZ350" t="s">
        <v>10</v>
      </c>
      <c r="BA350" t="s">
        <v>1078</v>
      </c>
      <c r="BB350" s="6" t="str">
        <f t="shared" si="65"/>
        <v>Ja</v>
      </c>
      <c r="BK350" t="s">
        <v>10</v>
      </c>
    </row>
    <row r="351" spans="1:63" ht="15" customHeight="1" x14ac:dyDescent="0.35">
      <c r="A351" t="s">
        <v>447</v>
      </c>
      <c r="B351" t="s">
        <v>451</v>
      </c>
      <c r="C351">
        <v>0</v>
      </c>
      <c r="D351">
        <v>0</v>
      </c>
      <c r="E351">
        <v>0</v>
      </c>
      <c r="F351">
        <v>0</v>
      </c>
      <c r="G351" t="s">
        <v>14</v>
      </c>
      <c r="H351" t="s">
        <v>14</v>
      </c>
      <c r="K351" s="6">
        <f>VLOOKUP($B351,'Egen hetvattenprod'!$B$1:$AP$500,MATCH("Summa tillförd energi:",'Egen hetvattenprod'!$B$1:$AY$1,0),FALSE)</f>
        <v>0</v>
      </c>
      <c r="L351" s="6">
        <f>VLOOKUP($B351,Kraftvärmeprod!$B$1:$AO$500,MATCH("Summa tillförd energi:",Kraftvärmeprod!$B$1:$AV$1,0),FALSE)</f>
        <v>0</v>
      </c>
      <c r="M351" s="33">
        <f>VLOOKUP($B351,'Allokerad kvv'!$B$1:$AO$500,MATCH("Summa allokerad tillförd energi:",'Allokerad kvv'!$B$1:$AV$1,0),FALSE)</f>
        <v>0</v>
      </c>
      <c r="N351" s="33">
        <f>VLOOKUP($B351,'Justerad allokering'!$B$1:$AO$500,MATCH("Summa justerad allokerad tillförd energi:",'Justerad allokering'!$B$1:$AV$1,0),FALSE)</f>
        <v>0</v>
      </c>
      <c r="O351" s="6">
        <f>VLOOKUP($B351,'Slutlig allokering'!$B$2:$AL$500,MATCH("Summa justerad allokerad tillförd energi:",'Slutlig allokering'!$B$2:$AS$2,0),FALSE)</f>
        <v>0</v>
      </c>
      <c r="P351" s="6">
        <f>VLOOKUP($B351,'Köpt hetvatten'!$B$1:$AP$500,MATCH("Med verkningsgrad:",'Köpt hetvatten'!$B$1:$AW$1,0),FALSE)</f>
        <v>0</v>
      </c>
      <c r="Q351" s="6">
        <f>VLOOKUP($B351,Spillvärme!$B$1:$AP$500,MATCH("Summa tillförd energi:",Spillvärme!$B$1:$AW$1,0),FALSE)</f>
        <v>0</v>
      </c>
      <c r="R351" s="6">
        <f>VLOOKUP($B351,Miljö!$B$1:$AP$500,MATCH("Summa tillförd energi:",Miljö!$B$1:$AW$1,0),FALSE)</f>
        <v>0</v>
      </c>
      <c r="S351" s="33">
        <f t="shared" si="60"/>
        <v>0</v>
      </c>
      <c r="T351" s="6" t="str">
        <f>VLOOKUP($B351,Miljö!$B$1:$AP$500,MATCH("Köpt prod.spec hetvatten",Miljö!$B$1:$AW$1,0),FALSE)</f>
        <v/>
      </c>
      <c r="U351" s="6">
        <f t="shared" si="61"/>
        <v>0</v>
      </c>
      <c r="V351" s="6">
        <f>VLOOKUP($B351,Leveranser!$B$1:$AP$500,MATCH("Total levererad värme",Leveranser!$B$1:$AW$1,0),FALSE)</f>
        <v>0</v>
      </c>
      <c r="W351" s="6">
        <f>IFERROR(VLOOKUP($B351,Miljö!$B$1:$AP$500,MATCH("Såld mängd produktionsspecifik fjärrvärme (GWh)",Miljö!$B$1:$AW$1,0),FALSE)/1,0)</f>
        <v>0</v>
      </c>
      <c r="X351" s="6"/>
      <c r="Y351" s="30" t="str">
        <f t="shared" si="62"/>
        <v/>
      </c>
      <c r="Z351" s="6"/>
      <c r="AA351" s="30" t="str">
        <f t="shared" si="63"/>
        <v/>
      </c>
      <c r="AC351" t="e">
        <v>#N/A</v>
      </c>
      <c r="AD351" t="e">
        <v>#N/A</v>
      </c>
      <c r="AE351" s="25" t="str">
        <f t="shared" si="58"/>
        <v/>
      </c>
      <c r="AF351" t="e">
        <v>#N/A</v>
      </c>
      <c r="AG351" t="e">
        <v>#N/A</v>
      </c>
      <c r="AM351" s="6" t="str">
        <f t="shared" si="59"/>
        <v>nej</v>
      </c>
      <c r="AO351" s="6" t="str">
        <f t="shared" si="66"/>
        <v>nej</v>
      </c>
      <c r="AQ351" s="6" t="str">
        <f t="shared" si="67"/>
        <v/>
      </c>
      <c r="AR351" s="6"/>
      <c r="AW351" t="str">
        <f t="shared" si="64"/>
        <v>nej</v>
      </c>
      <c r="AY351" s="6" t="str">
        <f t="shared" si="68"/>
        <v>nej</v>
      </c>
      <c r="BB351" s="6" t="str">
        <f t="shared" si="65"/>
        <v>Nej</v>
      </c>
      <c r="BK351" t="s">
        <v>14</v>
      </c>
    </row>
    <row r="352" spans="1:63" ht="15" customHeight="1" x14ac:dyDescent="0.35">
      <c r="A352" t="s">
        <v>447</v>
      </c>
      <c r="B352" t="s">
        <v>452</v>
      </c>
      <c r="C352">
        <v>0.26256800000000002</v>
      </c>
      <c r="D352">
        <v>37.3643</v>
      </c>
      <c r="E352">
        <v>16.1127</v>
      </c>
      <c r="F352">
        <v>8.8638099999999997E-2</v>
      </c>
      <c r="G352" t="s">
        <v>10</v>
      </c>
      <c r="H352" t="s">
        <v>10</v>
      </c>
      <c r="K352" s="6">
        <f>VLOOKUP($B352,'Egen hetvattenprod'!$B$1:$AP$500,MATCH("Summa tillförd energi:",'Egen hetvattenprod'!$B$1:$AY$1,0),FALSE)</f>
        <v>7.7859999999999996</v>
      </c>
      <c r="L352" s="6">
        <f>VLOOKUP($B352,Kraftvärmeprod!$B$1:$AO$500,MATCH("Summa tillförd energi:",Kraftvärmeprod!$B$1:$AV$1,0),FALSE)</f>
        <v>0</v>
      </c>
      <c r="M352" s="33">
        <f>VLOOKUP($B352,'Allokerad kvv'!$B$1:$AO$500,MATCH("Summa allokerad tillförd energi:",'Allokerad kvv'!$B$1:$AV$1,0),FALSE)</f>
        <v>0</v>
      </c>
      <c r="N352" s="33">
        <f>VLOOKUP($B352,'Justerad allokering'!$B$1:$AO$500,MATCH("Summa justerad allokerad tillförd energi:",'Justerad allokering'!$B$1:$AV$1,0),FALSE)</f>
        <v>0</v>
      </c>
      <c r="O352" s="6">
        <f>VLOOKUP($B352,'Slutlig allokering'!$B$2:$AL$500,MATCH("Summa justerad allokerad tillförd energi:",'Slutlig allokering'!$B$2:$AS$2,0),FALSE)</f>
        <v>0</v>
      </c>
      <c r="P352" s="6">
        <f>VLOOKUP($B352,'Köpt hetvatten'!$B$1:$AP$500,MATCH("Med verkningsgrad:",'Köpt hetvatten'!$B$1:$AW$1,0),FALSE)</f>
        <v>0</v>
      </c>
      <c r="Q352" s="6">
        <f>VLOOKUP($B352,Spillvärme!$B$1:$AP$500,MATCH("Summa tillförd energi:",Spillvärme!$B$1:$AW$1,0),FALSE)</f>
        <v>0</v>
      </c>
      <c r="R352" s="6">
        <f>VLOOKUP($B352,Miljö!$B$1:$AP$500,MATCH("Summa tillförd energi:",Miljö!$B$1:$AW$1,0),FALSE)</f>
        <v>0.1</v>
      </c>
      <c r="S352" s="33">
        <f t="shared" si="60"/>
        <v>0</v>
      </c>
      <c r="T352" s="6" t="str">
        <f>VLOOKUP($B352,Miljö!$B$1:$AP$500,MATCH("Köpt prod.spec hetvatten",Miljö!$B$1:$AW$1,0),FALSE)</f>
        <v/>
      </c>
      <c r="U352" s="6">
        <f t="shared" si="61"/>
        <v>7.8859999999999992</v>
      </c>
      <c r="V352" s="6">
        <f>VLOOKUP($B352,Leveranser!$B$1:$AP$500,MATCH("Total levererad värme",Leveranser!$B$1:$AW$1,0),FALSE)</f>
        <v>6.6210000000000004</v>
      </c>
      <c r="W352" s="6">
        <f>IFERROR(VLOOKUP($B352,Miljö!$B$1:$AP$500,MATCH("Såld mängd produktionsspecifik fjärrvärme (GWh)",Miljö!$B$1:$AW$1,0),FALSE)/1,0)</f>
        <v>0</v>
      </c>
      <c r="X352" s="6"/>
      <c r="Y352" s="30">
        <f t="shared" si="62"/>
        <v>0.83958914532082185</v>
      </c>
      <c r="Z352" s="6"/>
      <c r="AA352" s="30" t="str">
        <f t="shared" si="63"/>
        <v/>
      </c>
      <c r="AC352" t="s">
        <v>10</v>
      </c>
      <c r="AD352" t="s">
        <v>20</v>
      </c>
      <c r="AE352" s="25" t="str">
        <f t="shared" si="58"/>
        <v>ja</v>
      </c>
      <c r="AF352" t="s">
        <v>20</v>
      </c>
      <c r="AG352" t="s">
        <v>20</v>
      </c>
      <c r="AM352" s="6" t="str">
        <f t="shared" si="59"/>
        <v/>
      </c>
      <c r="AO352" s="6" t="str">
        <f t="shared" si="66"/>
        <v/>
      </c>
      <c r="AQ352" s="6" t="str">
        <f t="shared" si="67"/>
        <v/>
      </c>
      <c r="AR352" s="6"/>
      <c r="AW352" t="str">
        <f t="shared" si="64"/>
        <v/>
      </c>
      <c r="AY352" s="6" t="str">
        <f t="shared" si="68"/>
        <v/>
      </c>
      <c r="BB352" s="6" t="str">
        <f t="shared" si="65"/>
        <v>Ja</v>
      </c>
      <c r="BK352" t="s">
        <v>10</v>
      </c>
    </row>
    <row r="353" spans="1:64" ht="15" customHeight="1" x14ac:dyDescent="0.35">
      <c r="A353" t="s">
        <v>453</v>
      </c>
      <c r="B353" t="s">
        <v>454</v>
      </c>
      <c r="C353">
        <v>0.313386</v>
      </c>
      <c r="D353">
        <v>29.334900000000001</v>
      </c>
      <c r="E353">
        <v>15.3405</v>
      </c>
      <c r="F353">
        <v>2.0898E-2</v>
      </c>
      <c r="G353" t="s">
        <v>14</v>
      </c>
      <c r="H353" t="s">
        <v>10</v>
      </c>
      <c r="K353" s="6">
        <f>VLOOKUP($B353,'Egen hetvattenprod'!$B$1:$AP$500,MATCH("Summa tillförd energi:",'Egen hetvattenprod'!$B$1:$AY$1,0),FALSE)</f>
        <v>4.8</v>
      </c>
      <c r="L353" s="6">
        <f>VLOOKUP($B353,Kraftvärmeprod!$B$1:$AO$500,MATCH("Summa tillförd energi:",Kraftvärmeprod!$B$1:$AV$1,0),FALSE)</f>
        <v>0</v>
      </c>
      <c r="M353" s="33">
        <f>VLOOKUP($B353,'Allokerad kvv'!$B$1:$AO$500,MATCH("Summa allokerad tillförd energi:",'Allokerad kvv'!$B$1:$AV$1,0),FALSE)</f>
        <v>0</v>
      </c>
      <c r="N353" s="33">
        <f>VLOOKUP($B353,'Justerad allokering'!$B$1:$AO$500,MATCH("Summa justerad allokerad tillförd energi:",'Justerad allokering'!$B$1:$AV$1,0),FALSE)</f>
        <v>0</v>
      </c>
      <c r="O353" s="6">
        <f>VLOOKUP($B353,'Slutlig allokering'!$B$2:$AL$500,MATCH("Summa justerad allokerad tillförd energi:",'Slutlig allokering'!$B$2:$AS$2,0),FALSE)</f>
        <v>0</v>
      </c>
      <c r="P353" s="6">
        <f>VLOOKUP($B353,'Köpt hetvatten'!$B$1:$AP$500,MATCH("Med verkningsgrad:",'Köpt hetvatten'!$B$1:$AW$1,0),FALSE)</f>
        <v>0</v>
      </c>
      <c r="Q353" s="6">
        <f>VLOOKUP($B353,Spillvärme!$B$1:$AP$500,MATCH("Summa tillförd energi:",Spillvärme!$B$1:$AW$1,0),FALSE)</f>
        <v>0</v>
      </c>
      <c r="R353" s="6">
        <f>VLOOKUP($B353,Miljö!$B$1:$AP$500,MATCH("Summa tillförd energi:",Miljö!$B$1:$AW$1,0),FALSE)</f>
        <v>0</v>
      </c>
      <c r="S353" s="33">
        <f t="shared" si="60"/>
        <v>0.111</v>
      </c>
      <c r="T353" s="6" t="str">
        <f>VLOOKUP($B353,Miljö!$B$1:$AP$500,MATCH("Köpt prod.spec hetvatten",Miljö!$B$1:$AW$1,0),FALSE)</f>
        <v/>
      </c>
      <c r="U353" s="6">
        <f t="shared" si="61"/>
        <v>4.8</v>
      </c>
      <c r="V353" s="6">
        <f>VLOOKUP($B353,Leveranser!$B$1:$AP$500,MATCH("Total levererad värme",Leveranser!$B$1:$AW$1,0),FALSE)</f>
        <v>3.7</v>
      </c>
      <c r="W353" s="6">
        <f>IFERROR(VLOOKUP($B353,Miljö!$B$1:$AP$500,MATCH("Såld mängd produktionsspecifik fjärrvärme (GWh)",Miljö!$B$1:$AW$1,0),FALSE)/1,0)</f>
        <v>0</v>
      </c>
      <c r="X353" s="6"/>
      <c r="Y353" s="30">
        <f t="shared" si="62"/>
        <v>0.77083333333333337</v>
      </c>
      <c r="Z353" s="6"/>
      <c r="AA353" s="30" t="str">
        <f t="shared" si="63"/>
        <v/>
      </c>
      <c r="AC353" t="s">
        <v>20</v>
      </c>
      <c r="AD353" t="s">
        <v>10</v>
      </c>
      <c r="AE353" s="25" t="str">
        <f t="shared" si="58"/>
        <v>ja</v>
      </c>
      <c r="AF353" t="s">
        <v>20</v>
      </c>
      <c r="AG353" t="s">
        <v>20</v>
      </c>
      <c r="AM353" s="6" t="str">
        <f t="shared" si="59"/>
        <v/>
      </c>
      <c r="AO353" s="6" t="str">
        <f t="shared" si="66"/>
        <v/>
      </c>
      <c r="AQ353" s="6" t="str">
        <f t="shared" si="67"/>
        <v/>
      </c>
      <c r="AR353" s="6"/>
      <c r="AW353" t="str">
        <f t="shared" si="64"/>
        <v/>
      </c>
      <c r="AY353" s="6" t="str">
        <f t="shared" si="68"/>
        <v/>
      </c>
      <c r="BB353" s="6" t="str">
        <f t="shared" si="65"/>
        <v>Ja</v>
      </c>
      <c r="BK353" t="s">
        <v>10</v>
      </c>
    </row>
    <row r="354" spans="1:64" ht="15" customHeight="1" x14ac:dyDescent="0.35">
      <c r="A354" t="s">
        <v>453</v>
      </c>
      <c r="B354" t="s">
        <v>455</v>
      </c>
      <c r="C354">
        <v>0.4879</v>
      </c>
      <c r="D354">
        <v>185.99199999999999</v>
      </c>
      <c r="E354">
        <v>22.162400000000002</v>
      </c>
      <c r="F354">
        <v>1.09669E-2</v>
      </c>
      <c r="G354" t="s">
        <v>14</v>
      </c>
      <c r="H354" t="s">
        <v>10</v>
      </c>
      <c r="K354" s="6">
        <f>VLOOKUP($B354,'Egen hetvattenprod'!$B$1:$AP$500,MATCH("Summa tillförd energi:",'Egen hetvattenprod'!$B$1:$AY$1,0),FALSE)</f>
        <v>57.899999999999991</v>
      </c>
      <c r="L354" s="6">
        <f>VLOOKUP($B354,Kraftvärmeprod!$B$1:$AO$500,MATCH("Summa tillförd energi:",Kraftvärmeprod!$B$1:$AV$1,0),FALSE)</f>
        <v>0</v>
      </c>
      <c r="M354" s="33">
        <f>VLOOKUP($B354,'Allokerad kvv'!$B$1:$AO$500,MATCH("Summa allokerad tillförd energi:",'Allokerad kvv'!$B$1:$AV$1,0),FALSE)</f>
        <v>0</v>
      </c>
      <c r="N354" s="33">
        <f>VLOOKUP($B354,'Justerad allokering'!$B$1:$AO$500,MATCH("Summa justerad allokerad tillförd energi:",'Justerad allokering'!$B$1:$AV$1,0),FALSE)</f>
        <v>0</v>
      </c>
      <c r="O354" s="6">
        <f>VLOOKUP($B354,'Slutlig allokering'!$B$2:$AL$500,MATCH("Summa justerad allokerad tillförd energi:",'Slutlig allokering'!$B$2:$AS$2,0),FALSE)</f>
        <v>0</v>
      </c>
      <c r="P354" s="6">
        <f>VLOOKUP($B354,'Köpt hetvatten'!$B$1:$AP$500,MATCH("Med verkningsgrad:",'Köpt hetvatten'!$B$1:$AW$1,0),FALSE)</f>
        <v>0</v>
      </c>
      <c r="Q354" s="6">
        <f>VLOOKUP($B354,Spillvärme!$B$1:$AP$500,MATCH("Summa tillförd energi:",Spillvärme!$B$1:$AW$1,0),FALSE)</f>
        <v>0</v>
      </c>
      <c r="R354" s="6">
        <f>VLOOKUP($B354,Miljö!$B$1:$AP$500,MATCH("Summa tillförd energi:",Miljö!$B$1:$AW$1,0),FALSE)</f>
        <v>0</v>
      </c>
      <c r="S354" s="33">
        <f t="shared" si="60"/>
        <v>1.05</v>
      </c>
      <c r="T354" s="6" t="str">
        <f>VLOOKUP($B354,Miljö!$B$1:$AP$500,MATCH("Köpt prod.spec hetvatten",Miljö!$B$1:$AW$1,0),FALSE)</f>
        <v/>
      </c>
      <c r="U354" s="6">
        <f t="shared" si="61"/>
        <v>57.899999999999991</v>
      </c>
      <c r="V354" s="6">
        <f>VLOOKUP($B354,Leveranser!$B$1:$AP$500,MATCH("Total levererad värme",Leveranser!$B$1:$AW$1,0),FALSE)</f>
        <v>35</v>
      </c>
      <c r="W354" s="6">
        <f>IFERROR(VLOOKUP($B354,Miljö!$B$1:$AP$500,MATCH("Såld mängd produktionsspecifik fjärrvärme (GWh)",Miljö!$B$1:$AW$1,0),FALSE)/1,0)</f>
        <v>0</v>
      </c>
      <c r="X354" s="6"/>
      <c r="Y354" s="30">
        <f t="shared" si="62"/>
        <v>0.60449050086355793</v>
      </c>
      <c r="Z354" s="6"/>
      <c r="AA354" s="30" t="str">
        <f t="shared" si="63"/>
        <v/>
      </c>
      <c r="AC354" t="s">
        <v>10</v>
      </c>
      <c r="AD354" t="s">
        <v>20</v>
      </c>
      <c r="AE354" s="25" t="str">
        <f t="shared" si="58"/>
        <v>ja</v>
      </c>
      <c r="AF354" t="s">
        <v>20</v>
      </c>
      <c r="AG354" t="s">
        <v>20</v>
      </c>
      <c r="AM354" s="6" t="str">
        <f t="shared" si="59"/>
        <v/>
      </c>
      <c r="AO354" s="6" t="str">
        <f t="shared" si="66"/>
        <v/>
      </c>
      <c r="AQ354" s="6" t="str">
        <f t="shared" si="67"/>
        <v/>
      </c>
      <c r="AR354" s="6"/>
      <c r="AW354" t="str">
        <f t="shared" si="64"/>
        <v/>
      </c>
      <c r="AY354" s="6" t="str">
        <f t="shared" si="68"/>
        <v/>
      </c>
      <c r="BB354" s="6" t="str">
        <f t="shared" si="65"/>
        <v>Ja</v>
      </c>
      <c r="BK354" t="s">
        <v>10</v>
      </c>
    </row>
    <row r="355" spans="1:64" ht="15" customHeight="1" x14ac:dyDescent="0.35">
      <c r="A355" t="s">
        <v>453</v>
      </c>
      <c r="B355" t="s">
        <v>456</v>
      </c>
      <c r="C355">
        <v>0.427257</v>
      </c>
      <c r="D355">
        <v>51.858899999999998</v>
      </c>
      <c r="E355">
        <v>15.916399999999999</v>
      </c>
      <c r="F355">
        <v>8.1953100000000001E-2</v>
      </c>
      <c r="G355" t="s">
        <v>14</v>
      </c>
      <c r="H355" t="s">
        <v>10</v>
      </c>
      <c r="K355" s="6">
        <f>VLOOKUP($B355,'Egen hetvattenprod'!$B$1:$AP$500,MATCH("Summa tillförd energi:",'Egen hetvattenprod'!$B$1:$AY$1,0),FALSE)</f>
        <v>3.5000000000000004</v>
      </c>
      <c r="L355" s="6">
        <f>VLOOKUP($B355,Kraftvärmeprod!$B$1:$AO$500,MATCH("Summa tillförd energi:",Kraftvärmeprod!$B$1:$AV$1,0),FALSE)</f>
        <v>0</v>
      </c>
      <c r="M355" s="33">
        <f>VLOOKUP($B355,'Allokerad kvv'!$B$1:$AO$500,MATCH("Summa allokerad tillförd energi:",'Allokerad kvv'!$B$1:$AV$1,0),FALSE)</f>
        <v>0</v>
      </c>
      <c r="N355" s="33">
        <f>VLOOKUP($B355,'Justerad allokering'!$B$1:$AO$500,MATCH("Summa justerad allokerad tillförd energi:",'Justerad allokering'!$B$1:$AV$1,0),FALSE)</f>
        <v>0</v>
      </c>
      <c r="O355" s="6">
        <f>VLOOKUP($B355,'Slutlig allokering'!$B$2:$AL$500,MATCH("Summa justerad allokerad tillförd energi:",'Slutlig allokering'!$B$2:$AS$2,0),FALSE)</f>
        <v>0</v>
      </c>
      <c r="P355" s="6">
        <f>VLOOKUP($B355,'Köpt hetvatten'!$B$1:$AP$500,MATCH("Med verkningsgrad:",'Köpt hetvatten'!$B$1:$AW$1,0),FALSE)</f>
        <v>0</v>
      </c>
      <c r="Q355" s="6">
        <f>VLOOKUP($B355,Spillvärme!$B$1:$AP$500,MATCH("Summa tillförd energi:",Spillvärme!$B$1:$AW$1,0),FALSE)</f>
        <v>0</v>
      </c>
      <c r="R355" s="6">
        <f>VLOOKUP($B355,Miljö!$B$1:$AP$500,MATCH("Summa tillförd energi:",Miljö!$B$1:$AW$1,0),FALSE)</f>
        <v>0</v>
      </c>
      <c r="S355" s="33">
        <f t="shared" si="60"/>
        <v>8.3999999999999991E-2</v>
      </c>
      <c r="T355" s="6" t="str">
        <f>VLOOKUP($B355,Miljö!$B$1:$AP$500,MATCH("Köpt prod.spec hetvatten",Miljö!$B$1:$AW$1,0),FALSE)</f>
        <v/>
      </c>
      <c r="U355" s="6">
        <f t="shared" si="61"/>
        <v>3.5000000000000004</v>
      </c>
      <c r="V355" s="6">
        <f>VLOOKUP($B355,Leveranser!$B$1:$AP$500,MATCH("Total levererad värme",Leveranser!$B$1:$AW$1,0),FALSE)</f>
        <v>2.8</v>
      </c>
      <c r="W355" s="6">
        <f>IFERROR(VLOOKUP($B355,Miljö!$B$1:$AP$500,MATCH("Såld mängd produktionsspecifik fjärrvärme (GWh)",Miljö!$B$1:$AW$1,0),FALSE)/1,0)</f>
        <v>0</v>
      </c>
      <c r="X355" s="6"/>
      <c r="Y355" s="30">
        <f t="shared" si="62"/>
        <v>0.79999999999999982</v>
      </c>
      <c r="Z355" s="6"/>
      <c r="AA355" s="30" t="str">
        <f t="shared" si="63"/>
        <v/>
      </c>
      <c r="AC355" t="s">
        <v>20</v>
      </c>
      <c r="AD355" t="s">
        <v>10</v>
      </c>
      <c r="AE355" s="25" t="str">
        <f t="shared" si="58"/>
        <v>ja</v>
      </c>
      <c r="AF355" t="s">
        <v>20</v>
      </c>
      <c r="AG355" t="s">
        <v>20</v>
      </c>
      <c r="AM355" s="6" t="str">
        <f t="shared" si="59"/>
        <v/>
      </c>
      <c r="AO355" s="6" t="str">
        <f t="shared" si="66"/>
        <v/>
      </c>
      <c r="AQ355" s="6" t="str">
        <f t="shared" si="67"/>
        <v/>
      </c>
      <c r="AR355" s="6"/>
      <c r="AW355" t="str">
        <f t="shared" si="64"/>
        <v/>
      </c>
      <c r="AY355" s="6" t="str">
        <f t="shared" si="68"/>
        <v/>
      </c>
      <c r="BB355" s="6" t="str">
        <f t="shared" si="65"/>
        <v>Ja</v>
      </c>
      <c r="BK355" t="s">
        <v>10</v>
      </c>
    </row>
    <row r="356" spans="1:64" ht="15" customHeight="1" x14ac:dyDescent="0.35">
      <c r="A356" t="s">
        <v>453</v>
      </c>
      <c r="B356" t="s">
        <v>457</v>
      </c>
      <c r="C356">
        <v>0.25023299999999998</v>
      </c>
      <c r="D356">
        <v>17.423300000000001</v>
      </c>
      <c r="E356">
        <v>21.666699999999999</v>
      </c>
      <c r="F356">
        <v>5.8349700000000001E-3</v>
      </c>
      <c r="G356" t="s">
        <v>14</v>
      </c>
      <c r="H356" t="s">
        <v>10</v>
      </c>
      <c r="K356" s="6">
        <f>VLOOKUP($B356,'Egen hetvattenprod'!$B$1:$AP$500,MATCH("Summa tillförd energi:",'Egen hetvattenprod'!$B$1:$AY$1,0),FALSE)</f>
        <v>1</v>
      </c>
      <c r="L356" s="6">
        <f>VLOOKUP($B356,Kraftvärmeprod!$B$1:$AO$500,MATCH("Summa tillförd energi:",Kraftvärmeprod!$B$1:$AV$1,0),FALSE)</f>
        <v>0</v>
      </c>
      <c r="M356" s="33">
        <f>VLOOKUP($B356,'Allokerad kvv'!$B$1:$AO$500,MATCH("Summa allokerad tillförd energi:",'Allokerad kvv'!$B$1:$AV$1,0),FALSE)</f>
        <v>0</v>
      </c>
      <c r="N356" s="33">
        <f>VLOOKUP($B356,'Justerad allokering'!$B$1:$AO$500,MATCH("Summa justerad allokerad tillförd energi:",'Justerad allokering'!$B$1:$AV$1,0),FALSE)</f>
        <v>0</v>
      </c>
      <c r="O356" s="6">
        <f>VLOOKUP($B356,'Slutlig allokering'!$B$2:$AL$500,MATCH("Summa justerad allokerad tillförd energi:",'Slutlig allokering'!$B$2:$AS$2,0),FALSE)</f>
        <v>0</v>
      </c>
      <c r="P356" s="6">
        <f>VLOOKUP($B356,'Köpt hetvatten'!$B$1:$AP$500,MATCH("Med verkningsgrad:",'Köpt hetvatten'!$B$1:$AW$1,0),FALSE)</f>
        <v>0</v>
      </c>
      <c r="Q356" s="6">
        <f>VLOOKUP($B356,Spillvärme!$B$1:$AP$500,MATCH("Summa tillförd energi:",Spillvärme!$B$1:$AW$1,0),FALSE)</f>
        <v>0</v>
      </c>
      <c r="R356" s="6">
        <f>VLOOKUP($B356,Miljö!$B$1:$AP$500,MATCH("Summa tillförd energi:",Miljö!$B$1:$AW$1,0),FALSE)</f>
        <v>0</v>
      </c>
      <c r="S356" s="33">
        <f t="shared" si="60"/>
        <v>1.7999999999999999E-2</v>
      </c>
      <c r="T356" s="6" t="str">
        <f>VLOOKUP($B356,Miljö!$B$1:$AP$500,MATCH("Köpt prod.spec hetvatten",Miljö!$B$1:$AW$1,0),FALSE)</f>
        <v/>
      </c>
      <c r="U356" s="6">
        <f t="shared" si="61"/>
        <v>1</v>
      </c>
      <c r="V356" s="6">
        <f>VLOOKUP($B356,Leveranser!$B$1:$AP$500,MATCH("Total levererad värme",Leveranser!$B$1:$AW$1,0),FALSE)</f>
        <v>0.6</v>
      </c>
      <c r="W356" s="6">
        <f>IFERROR(VLOOKUP($B356,Miljö!$B$1:$AP$500,MATCH("Såld mängd produktionsspecifik fjärrvärme (GWh)",Miljö!$B$1:$AW$1,0),FALSE)/1,0)</f>
        <v>0</v>
      </c>
      <c r="X356" s="6"/>
      <c r="Y356" s="30">
        <f t="shared" si="62"/>
        <v>0.6</v>
      </c>
      <c r="Z356" s="6"/>
      <c r="AA356" s="30" t="str">
        <f t="shared" si="63"/>
        <v/>
      </c>
      <c r="AC356" t="s">
        <v>10</v>
      </c>
      <c r="AD356" t="s">
        <v>20</v>
      </c>
      <c r="AE356" s="25" t="str">
        <f t="shared" si="58"/>
        <v>ja</v>
      </c>
      <c r="AF356" t="s">
        <v>20</v>
      </c>
      <c r="AG356" t="s">
        <v>20</v>
      </c>
      <c r="AM356" s="6" t="str">
        <f t="shared" si="59"/>
        <v/>
      </c>
      <c r="AO356" s="6" t="str">
        <f t="shared" si="66"/>
        <v/>
      </c>
      <c r="AQ356" s="6" t="str">
        <f t="shared" si="67"/>
        <v/>
      </c>
      <c r="AR356" s="6"/>
      <c r="AW356" t="str">
        <f t="shared" si="64"/>
        <v/>
      </c>
      <c r="AY356" s="6" t="str">
        <f t="shared" si="68"/>
        <v/>
      </c>
      <c r="BB356" s="6" t="str">
        <f t="shared" si="65"/>
        <v>Ja</v>
      </c>
      <c r="BK356" t="s">
        <v>10</v>
      </c>
    </row>
    <row r="357" spans="1:64" ht="15" customHeight="1" x14ac:dyDescent="0.35">
      <c r="A357" t="s">
        <v>458</v>
      </c>
      <c r="B357" t="s">
        <v>459</v>
      </c>
      <c r="C357">
        <v>0.111537</v>
      </c>
      <c r="D357">
        <v>21.0715</v>
      </c>
      <c r="E357">
        <v>10.296200000000001</v>
      </c>
      <c r="F357">
        <v>6.5222199999999996E-3</v>
      </c>
      <c r="G357" t="s">
        <v>14</v>
      </c>
      <c r="H357" t="s">
        <v>10</v>
      </c>
      <c r="K357" s="6">
        <f>VLOOKUP($B357,'Egen hetvattenprod'!$B$1:$AP$500,MATCH("Summa tillförd energi:",'Egen hetvattenprod'!$B$1:$AY$1,0),FALSE)</f>
        <v>0</v>
      </c>
      <c r="L357" s="6">
        <f>VLOOKUP($B357,Kraftvärmeprod!$B$1:$AO$500,MATCH("Summa tillförd energi:",Kraftvärmeprod!$B$1:$AV$1,0),FALSE)</f>
        <v>0</v>
      </c>
      <c r="M357" s="33">
        <f>VLOOKUP($B357,'Allokerad kvv'!$B$1:$AO$500,MATCH("Summa allokerad tillförd energi:",'Allokerad kvv'!$B$1:$AV$1,0),FALSE)</f>
        <v>0</v>
      </c>
      <c r="N357" s="33">
        <f>VLOOKUP($B357,'Justerad allokering'!$B$1:$AO$500,MATCH("Summa justerad allokerad tillförd energi:",'Justerad allokering'!$B$1:$AV$1,0),FALSE)</f>
        <v>0</v>
      </c>
      <c r="O357" s="6">
        <f>VLOOKUP($B357,'Slutlig allokering'!$B$2:$AL$500,MATCH("Summa justerad allokerad tillförd energi:",'Slutlig allokering'!$B$2:$AS$2,0),FALSE)</f>
        <v>0</v>
      </c>
      <c r="P357" s="6">
        <f>VLOOKUP($B357,'Köpt hetvatten'!$B$1:$AP$500,MATCH("Med verkningsgrad:",'Köpt hetvatten'!$B$1:$AW$1,0),FALSE)</f>
        <v>5.0588235294117645</v>
      </c>
      <c r="Q357" s="6">
        <f>VLOOKUP($B357,Spillvärme!$B$1:$AP$500,MATCH("Summa tillförd energi:",Spillvärme!$B$1:$AW$1,0),FALSE)</f>
        <v>0</v>
      </c>
      <c r="R357" s="6">
        <f>VLOOKUP($B357,Miljö!$B$1:$AP$500,MATCH("Summa tillförd energi:",Miljö!$B$1:$AW$1,0),FALSE)</f>
        <v>0</v>
      </c>
      <c r="S357" s="33">
        <f t="shared" si="60"/>
        <v>0.10199999999999999</v>
      </c>
      <c r="T357" s="6" t="str">
        <f>VLOOKUP($B357,Miljö!$B$1:$AP$500,MATCH("Köpt prod.spec hetvatten",Miljö!$B$1:$AW$1,0),FALSE)</f>
        <v/>
      </c>
      <c r="U357" s="6">
        <f t="shared" si="61"/>
        <v>5.0588235294117645</v>
      </c>
      <c r="V357" s="6">
        <f>VLOOKUP($B357,Leveranser!$B$1:$AP$500,MATCH("Total levererad värme",Leveranser!$B$1:$AW$1,0),FALSE)</f>
        <v>3.4</v>
      </c>
      <c r="W357" s="6">
        <f>IFERROR(VLOOKUP($B357,Miljö!$B$1:$AP$500,MATCH("Såld mängd produktionsspecifik fjärrvärme (GWh)",Miljö!$B$1:$AW$1,0),FALSE)/1,0)</f>
        <v>0</v>
      </c>
      <c r="X357" s="6"/>
      <c r="Y357" s="30">
        <f t="shared" si="62"/>
        <v>0.67209302325581399</v>
      </c>
      <c r="Z357" s="6"/>
      <c r="AA357" s="30" t="str">
        <f t="shared" si="63"/>
        <v/>
      </c>
      <c r="AC357" t="s">
        <v>20</v>
      </c>
      <c r="AD357" t="s">
        <v>10</v>
      </c>
      <c r="AE357" s="25" t="str">
        <f t="shared" si="58"/>
        <v>ja</v>
      </c>
      <c r="AF357" t="s">
        <v>20</v>
      </c>
      <c r="AG357" t="s">
        <v>20</v>
      </c>
      <c r="AM357" s="6" t="str">
        <f t="shared" si="59"/>
        <v/>
      </c>
      <c r="AO357" s="6" t="str">
        <f t="shared" si="66"/>
        <v/>
      </c>
      <c r="AQ357" s="6" t="str">
        <f t="shared" si="67"/>
        <v/>
      </c>
      <c r="AR357" s="6"/>
      <c r="AW357" t="str">
        <f t="shared" si="64"/>
        <v/>
      </c>
      <c r="AY357" s="6" t="str">
        <f t="shared" si="68"/>
        <v/>
      </c>
      <c r="BB357" s="6" t="str">
        <f t="shared" si="65"/>
        <v>Ja</v>
      </c>
      <c r="BK357" t="s">
        <v>10</v>
      </c>
    </row>
    <row r="358" spans="1:64" ht="15" customHeight="1" x14ac:dyDescent="0.35">
      <c r="A358" t="s">
        <v>458</v>
      </c>
      <c r="B358" t="s">
        <v>460</v>
      </c>
      <c r="C358">
        <v>0.19689699999999999</v>
      </c>
      <c r="D358">
        <v>31.148700000000002</v>
      </c>
      <c r="E358">
        <v>13.2302</v>
      </c>
      <c r="F358">
        <v>6.5913399999999997E-2</v>
      </c>
      <c r="G358" t="s">
        <v>14</v>
      </c>
      <c r="H358" t="s">
        <v>10</v>
      </c>
      <c r="K358" s="6">
        <f>VLOOKUP($B358,'Egen hetvattenprod'!$B$1:$AP$500,MATCH("Summa tillförd energi:",'Egen hetvattenprod'!$B$1:$AY$1,0),FALSE)</f>
        <v>52.3</v>
      </c>
      <c r="L358" s="6">
        <f>VLOOKUP($B358,Kraftvärmeprod!$B$1:$AO$500,MATCH("Summa tillförd energi:",Kraftvärmeprod!$B$1:$AV$1,0),FALSE)</f>
        <v>0</v>
      </c>
      <c r="M358" s="33">
        <f>VLOOKUP($B358,'Allokerad kvv'!$B$1:$AO$500,MATCH("Summa allokerad tillförd energi:",'Allokerad kvv'!$B$1:$AV$1,0),FALSE)</f>
        <v>0</v>
      </c>
      <c r="N358" s="33">
        <f>VLOOKUP($B358,'Justerad allokering'!$B$1:$AO$500,MATCH("Summa justerad allokerad tillförd energi:",'Justerad allokering'!$B$1:$AV$1,0),FALSE)</f>
        <v>0</v>
      </c>
      <c r="O358" s="6">
        <f>VLOOKUP($B358,'Slutlig allokering'!$B$2:$AL$500,MATCH("Summa justerad allokerad tillförd energi:",'Slutlig allokering'!$B$2:$AS$2,0),FALSE)</f>
        <v>0</v>
      </c>
      <c r="P358" s="6">
        <f>VLOOKUP($B358,'Köpt hetvatten'!$B$1:$AP$500,MATCH("Med verkningsgrad:",'Köpt hetvatten'!$B$1:$AW$1,0),FALSE)</f>
        <v>0</v>
      </c>
      <c r="Q358" s="6">
        <f>VLOOKUP($B358,Spillvärme!$B$1:$AP$500,MATCH("Summa tillförd energi:",Spillvärme!$B$1:$AW$1,0),FALSE)</f>
        <v>0</v>
      </c>
      <c r="R358" s="6">
        <f>VLOOKUP($B358,Miljö!$B$1:$AP$500,MATCH("Summa tillförd energi:",Miljö!$B$1:$AW$1,0),FALSE)</f>
        <v>0.8</v>
      </c>
      <c r="S358" s="33">
        <f t="shared" si="60"/>
        <v>0</v>
      </c>
      <c r="T358" s="6" t="str">
        <f>VLOOKUP($B358,Miljö!$B$1:$AP$500,MATCH("Köpt prod.spec hetvatten",Miljö!$B$1:$AW$1,0),FALSE)</f>
        <v/>
      </c>
      <c r="U358" s="6">
        <f t="shared" si="61"/>
        <v>53.099999999999994</v>
      </c>
      <c r="V358" s="6">
        <f>VLOOKUP($B358,Leveranser!$B$1:$AP$500,MATCH("Total levererad värme",Leveranser!$B$1:$AW$1,0),FALSE)</f>
        <v>41.9</v>
      </c>
      <c r="W358" s="6">
        <f>IFERROR(VLOOKUP($B358,Miljö!$B$1:$AP$500,MATCH("Såld mängd produktionsspecifik fjärrvärme (GWh)",Miljö!$B$1:$AW$1,0),FALSE)/1,0)</f>
        <v>0</v>
      </c>
      <c r="X358" s="6"/>
      <c r="Y358" s="30">
        <f t="shared" si="62"/>
        <v>0.78907721280602638</v>
      </c>
      <c r="Z358" s="6"/>
      <c r="AA358" s="30" t="str">
        <f t="shared" si="63"/>
        <v/>
      </c>
      <c r="AC358" t="s">
        <v>10</v>
      </c>
      <c r="AD358" t="s">
        <v>20</v>
      </c>
      <c r="AE358" s="25" t="str">
        <f t="shared" si="58"/>
        <v>ja</v>
      </c>
      <c r="AF358" t="s">
        <v>20</v>
      </c>
      <c r="AG358" t="s">
        <v>20</v>
      </c>
      <c r="AM358" s="6" t="str">
        <f t="shared" si="59"/>
        <v/>
      </c>
      <c r="AO358" s="6" t="str">
        <f t="shared" si="66"/>
        <v/>
      </c>
      <c r="AQ358" s="6" t="str">
        <f t="shared" si="67"/>
        <v/>
      </c>
      <c r="AR358" s="6"/>
      <c r="AW358" t="str">
        <f t="shared" si="64"/>
        <v/>
      </c>
      <c r="AY358" s="6" t="str">
        <f t="shared" si="68"/>
        <v/>
      </c>
      <c r="BB358" s="6" t="str">
        <f t="shared" si="65"/>
        <v>Ja</v>
      </c>
      <c r="BK358" t="s">
        <v>10</v>
      </c>
    </row>
    <row r="359" spans="1:64" ht="15" customHeight="1" x14ac:dyDescent="0.35">
      <c r="A359" t="s">
        <v>461</v>
      </c>
      <c r="B359" t="s">
        <v>462</v>
      </c>
      <c r="C359">
        <v>0</v>
      </c>
      <c r="D359">
        <v>0</v>
      </c>
      <c r="E359">
        <v>0</v>
      </c>
      <c r="F359">
        <v>0</v>
      </c>
      <c r="G359" t="s">
        <v>14</v>
      </c>
      <c r="H359" t="s">
        <v>14</v>
      </c>
      <c r="K359" s="6">
        <f>VLOOKUP($B359,'Egen hetvattenprod'!$B$1:$AP$500,MATCH("Summa tillförd energi:",'Egen hetvattenprod'!$B$1:$AY$1,0),FALSE)</f>
        <v>0</v>
      </c>
      <c r="L359" s="6">
        <f>VLOOKUP($B359,Kraftvärmeprod!$B$1:$AO$500,MATCH("Summa tillförd energi:",Kraftvärmeprod!$B$1:$AV$1,0),FALSE)</f>
        <v>0</v>
      </c>
      <c r="M359" s="33">
        <f>VLOOKUP($B359,'Allokerad kvv'!$B$1:$AO$500,MATCH("Summa allokerad tillförd energi:",'Allokerad kvv'!$B$1:$AV$1,0),FALSE)</f>
        <v>0</v>
      </c>
      <c r="N359" s="33">
        <f>VLOOKUP($B359,'Justerad allokering'!$B$1:$AO$500,MATCH("Summa justerad allokerad tillförd energi:",'Justerad allokering'!$B$1:$AV$1,0),FALSE)</f>
        <v>0</v>
      </c>
      <c r="O359" s="6">
        <f>VLOOKUP($B359,'Slutlig allokering'!$B$2:$AL$500,MATCH("Summa justerad allokerad tillförd energi:",'Slutlig allokering'!$B$2:$AS$2,0),FALSE)</f>
        <v>0</v>
      </c>
      <c r="P359" s="6">
        <f>VLOOKUP($B359,'Köpt hetvatten'!$B$1:$AP$500,MATCH("Med verkningsgrad:",'Köpt hetvatten'!$B$1:$AW$1,0),FALSE)</f>
        <v>0</v>
      </c>
      <c r="Q359" s="6">
        <f>VLOOKUP($B359,Spillvärme!$B$1:$AP$500,MATCH("Summa tillförd energi:",Spillvärme!$B$1:$AW$1,0),FALSE)</f>
        <v>0</v>
      </c>
      <c r="R359" s="6">
        <f>VLOOKUP($B359,Miljö!$B$1:$AP$500,MATCH("Summa tillförd energi:",Miljö!$B$1:$AW$1,0),FALSE)</f>
        <v>0</v>
      </c>
      <c r="S359" s="33">
        <f t="shared" si="60"/>
        <v>0</v>
      </c>
      <c r="T359" s="6" t="str">
        <f>VLOOKUP($B359,Miljö!$B$1:$AP$500,MATCH("Köpt prod.spec hetvatten",Miljö!$B$1:$AW$1,0),FALSE)</f>
        <v/>
      </c>
      <c r="U359" s="6">
        <f t="shared" si="61"/>
        <v>0</v>
      </c>
      <c r="V359" s="6">
        <f>VLOOKUP($B359,Leveranser!$B$1:$AP$500,MATCH("Total levererad värme",Leveranser!$B$1:$AW$1,0),FALSE)</f>
        <v>0</v>
      </c>
      <c r="W359" s="6">
        <f>IFERROR(VLOOKUP($B359,Miljö!$B$1:$AP$500,MATCH("Såld mängd produktionsspecifik fjärrvärme (GWh)",Miljö!$B$1:$AW$1,0),FALSE)/1,0)</f>
        <v>0</v>
      </c>
      <c r="X359" s="6"/>
      <c r="Y359" s="30" t="str">
        <f t="shared" si="62"/>
        <v/>
      </c>
      <c r="Z359" s="6"/>
      <c r="AA359" s="30" t="str">
        <f t="shared" si="63"/>
        <v/>
      </c>
      <c r="AC359" t="s">
        <v>20</v>
      </c>
      <c r="AD359" t="s">
        <v>20</v>
      </c>
      <c r="AE359" s="25" t="str">
        <f t="shared" si="58"/>
        <v/>
      </c>
      <c r="AF359" t="s">
        <v>20</v>
      </c>
      <c r="AG359" t="s">
        <v>20</v>
      </c>
      <c r="AM359" s="6" t="str">
        <f t="shared" si="59"/>
        <v>nej</v>
      </c>
      <c r="AO359" s="6" t="str">
        <f t="shared" si="66"/>
        <v>nej</v>
      </c>
      <c r="AQ359" s="6" t="str">
        <f t="shared" si="67"/>
        <v/>
      </c>
      <c r="AR359" s="6"/>
      <c r="AW359" t="str">
        <f t="shared" si="64"/>
        <v>nej</v>
      </c>
      <c r="AY359" s="6" t="str">
        <f t="shared" si="68"/>
        <v>nej</v>
      </c>
      <c r="BB359" s="6" t="str">
        <f t="shared" si="65"/>
        <v>Nej</v>
      </c>
      <c r="BK359" t="s">
        <v>14</v>
      </c>
    </row>
    <row r="360" spans="1:64" ht="15" customHeight="1" x14ac:dyDescent="0.35">
      <c r="A360" t="s">
        <v>461</v>
      </c>
      <c r="B360" t="s">
        <v>463</v>
      </c>
      <c r="C360" t="s">
        <v>20</v>
      </c>
      <c r="D360" t="s">
        <v>20</v>
      </c>
      <c r="E360" t="s">
        <v>20</v>
      </c>
      <c r="F360">
        <v>-9.6000500000000006E-3</v>
      </c>
      <c r="G360" t="s">
        <v>10</v>
      </c>
      <c r="H360" t="s">
        <v>10</v>
      </c>
      <c r="K360" s="6">
        <f>VLOOKUP($B360,'Egen hetvattenprod'!$B$1:$AP$500,MATCH("Summa tillförd energi:",'Egen hetvattenprod'!$B$1:$AY$1,0),FALSE)</f>
        <v>1383.22</v>
      </c>
      <c r="L360" s="6">
        <f>VLOOKUP($B360,Kraftvärmeprod!$B$1:$AO$500,MATCH("Summa tillförd energi:",Kraftvärmeprod!$B$1:$AV$1,0),FALSE)</f>
        <v>2179.2087999999999</v>
      </c>
      <c r="M360" s="33">
        <f>VLOOKUP($B360,'Allokerad kvv'!$B$1:$AO$500,MATCH("Summa allokerad tillförd energi:",'Allokerad kvv'!$B$1:$AV$1,0),FALSE)</f>
        <v>1144.68859</v>
      </c>
      <c r="N360" s="33">
        <f>VLOOKUP($B360,'Justerad allokering'!$B$1:$AO$500,MATCH("Summa justerad allokerad tillförd energi:",'Justerad allokering'!$B$1:$AV$1,0),FALSE)</f>
        <v>0</v>
      </c>
      <c r="O360" s="6">
        <f>VLOOKUP($B360,'Slutlig allokering'!$B$2:$AL$500,MATCH("Summa justerad allokerad tillförd energi:",'Slutlig allokering'!$B$2:$AS$2,0),FALSE)</f>
        <v>1144.68859</v>
      </c>
      <c r="P360" s="6">
        <f>VLOOKUP($B360,'Köpt hetvatten'!$B$1:$AP$500,MATCH("Med verkningsgrad:",'Köpt hetvatten'!$B$1:$AW$1,0),FALSE)</f>
        <v>0</v>
      </c>
      <c r="Q360" s="6">
        <f>VLOOKUP($B360,Spillvärme!$B$1:$AP$500,MATCH("Summa tillförd energi:",Spillvärme!$B$1:$AW$1,0),FALSE)</f>
        <v>2.7</v>
      </c>
      <c r="R360" s="6">
        <f>VLOOKUP($B360,Miljö!$B$1:$AP$500,MATCH("Summa tillförd energi:",Miljö!$B$1:$AW$1,0),FALSE)</f>
        <v>72.69</v>
      </c>
      <c r="S360" s="33">
        <f t="shared" si="60"/>
        <v>0</v>
      </c>
      <c r="T360" s="6">
        <f>VLOOKUP($B360,Miljö!$B$1:$AP$500,MATCH("Köpt prod.spec hetvatten",Miljö!$B$1:$AW$1,0),FALSE)</f>
        <v>20.515999999999998</v>
      </c>
      <c r="U360" s="6">
        <f t="shared" si="61"/>
        <v>2623.81459</v>
      </c>
      <c r="V360" s="6">
        <f>VLOOKUP($B360,Leveranser!$B$1:$AP$500,MATCH("Total levererad värme",Leveranser!$B$1:$AW$1,0),FALSE)</f>
        <v>2497</v>
      </c>
      <c r="W360" s="6">
        <f>IFERROR(VLOOKUP($B360,Miljö!$B$1:$AP$500,MATCH("Såld mängd produktionsspecifik fjärrvärme (GWh)",Miljö!$B$1:$AW$1,0),FALSE)/1,0)</f>
        <v>2497</v>
      </c>
      <c r="X360" s="6"/>
      <c r="Y360" s="30">
        <f t="shared" si="62"/>
        <v>0.95166785393932884</v>
      </c>
      <c r="Z360" s="6"/>
      <c r="AA360" s="30">
        <f t="shared" si="63"/>
        <v>1</v>
      </c>
      <c r="AC360" t="s">
        <v>20</v>
      </c>
      <c r="AD360" t="s">
        <v>1096</v>
      </c>
      <c r="AE360" s="25" t="str">
        <f t="shared" si="58"/>
        <v>ja</v>
      </c>
      <c r="AF360" t="s">
        <v>20</v>
      </c>
      <c r="AG360" t="s">
        <v>20</v>
      </c>
      <c r="AM360" s="6" t="str">
        <f t="shared" si="59"/>
        <v/>
      </c>
      <c r="AO360" s="6" t="str">
        <f t="shared" si="66"/>
        <v/>
      </c>
      <c r="AQ360" s="6" t="str">
        <f t="shared" si="67"/>
        <v>Ja</v>
      </c>
      <c r="AR360" s="6"/>
      <c r="AW360" t="str">
        <f t="shared" si="64"/>
        <v/>
      </c>
      <c r="AY360" s="6" t="str">
        <f t="shared" si="68"/>
        <v/>
      </c>
      <c r="BB360" s="6" t="str">
        <f t="shared" si="65"/>
        <v>Ja</v>
      </c>
      <c r="BK360" t="s">
        <v>10</v>
      </c>
    </row>
    <row r="361" spans="1:64" ht="15" customHeight="1" x14ac:dyDescent="0.35">
      <c r="A361" t="s">
        <v>464</v>
      </c>
      <c r="B361" t="s">
        <v>465</v>
      </c>
      <c r="C361">
        <v>0.13758999999999999</v>
      </c>
      <c r="D361">
        <v>33.239600000000003</v>
      </c>
      <c r="E361">
        <v>10.986599999999999</v>
      </c>
      <c r="F361">
        <v>5.2178000000000002E-2</v>
      </c>
      <c r="G361" t="s">
        <v>14</v>
      </c>
      <c r="H361" t="s">
        <v>10</v>
      </c>
      <c r="K361" s="6">
        <f>VLOOKUP($B361,'Egen hetvattenprod'!$B$1:$AP$500,MATCH("Summa tillförd energi:",'Egen hetvattenprod'!$B$1:$AY$1,0),FALSE)</f>
        <v>0.83499999999999996</v>
      </c>
      <c r="L361" s="6">
        <f>VLOOKUP($B361,Kraftvärmeprod!$B$1:$AO$500,MATCH("Summa tillförd energi:",Kraftvärmeprod!$B$1:$AV$1,0),FALSE)</f>
        <v>0</v>
      </c>
      <c r="M361" s="33">
        <f>VLOOKUP($B361,'Allokerad kvv'!$B$1:$AO$500,MATCH("Summa allokerad tillförd energi:",'Allokerad kvv'!$B$1:$AV$1,0),FALSE)</f>
        <v>0</v>
      </c>
      <c r="N361" s="33">
        <f>VLOOKUP($B361,'Justerad allokering'!$B$1:$AO$500,MATCH("Summa justerad allokerad tillförd energi:",'Justerad allokering'!$B$1:$AV$1,0),FALSE)</f>
        <v>0</v>
      </c>
      <c r="O361" s="6">
        <f>VLOOKUP($B361,'Slutlig allokering'!$B$2:$AL$500,MATCH("Summa justerad allokerad tillförd energi:",'Slutlig allokering'!$B$2:$AS$2,0),FALSE)</f>
        <v>0</v>
      </c>
      <c r="P361" s="6">
        <f>VLOOKUP($B361,'Köpt hetvatten'!$B$1:$AP$500,MATCH("Med verkningsgrad:",'Köpt hetvatten'!$B$1:$AW$1,0),FALSE)</f>
        <v>15.024705882352942</v>
      </c>
      <c r="Q361" s="6">
        <f>VLOOKUP($B361,Spillvärme!$B$1:$AP$500,MATCH("Summa tillförd energi:",Spillvärme!$B$1:$AW$1,0),FALSE)</f>
        <v>0</v>
      </c>
      <c r="R361" s="6">
        <f>VLOOKUP($B361,Miljö!$B$1:$AP$500,MATCH("Summa tillförd energi:",Miljö!$B$1:$AW$1,0),FALSE)</f>
        <v>0.143229</v>
      </c>
      <c r="S361" s="33">
        <f t="shared" si="60"/>
        <v>0</v>
      </c>
      <c r="T361" s="6" t="str">
        <f>VLOOKUP($B361,Miljö!$B$1:$AP$500,MATCH("Köpt prod.spec hetvatten",Miljö!$B$1:$AW$1,0),FALSE)</f>
        <v/>
      </c>
      <c r="U361" s="6">
        <f t="shared" si="61"/>
        <v>16.002934882352942</v>
      </c>
      <c r="V361" s="6">
        <f>VLOOKUP($B361,Leveranser!$B$1:$AP$500,MATCH("Total levererad värme",Leveranser!$B$1:$AW$1,0),FALSE)</f>
        <v>11.084535000000001</v>
      </c>
      <c r="W361" s="6">
        <f>IFERROR(VLOOKUP($B361,Miljö!$B$1:$AP$500,MATCH("Såld mängd produktionsspecifik fjärrvärme (GWh)",Miljö!$B$1:$AW$1,0),FALSE)/1,0)</f>
        <v>0</v>
      </c>
      <c r="X361" s="6"/>
      <c r="Y361" s="30">
        <f t="shared" si="62"/>
        <v>0.69265638343772473</v>
      </c>
      <c r="Z361" s="6"/>
      <c r="AA361" s="30" t="str">
        <f t="shared" si="63"/>
        <v/>
      </c>
      <c r="AC361" t="s">
        <v>10</v>
      </c>
      <c r="AD361" t="s">
        <v>20</v>
      </c>
      <c r="AE361" s="25" t="str">
        <f t="shared" si="58"/>
        <v>ja</v>
      </c>
      <c r="AF361" t="s">
        <v>20</v>
      </c>
      <c r="AG361" t="s">
        <v>20</v>
      </c>
      <c r="AM361" s="6" t="str">
        <f t="shared" si="59"/>
        <v/>
      </c>
      <c r="AO361" s="6" t="str">
        <f t="shared" si="66"/>
        <v/>
      </c>
      <c r="AQ361" s="6" t="str">
        <f t="shared" si="67"/>
        <v/>
      </c>
      <c r="AR361" s="6"/>
      <c r="AW361" t="str">
        <f t="shared" si="64"/>
        <v/>
      </c>
      <c r="AY361" s="6" t="str">
        <f t="shared" si="68"/>
        <v/>
      </c>
      <c r="BB361" s="6" t="str">
        <f t="shared" si="65"/>
        <v>Ja</v>
      </c>
      <c r="BK361" t="s">
        <v>10</v>
      </c>
    </row>
    <row r="362" spans="1:64" ht="15" customHeight="1" x14ac:dyDescent="0.35">
      <c r="A362" t="s">
        <v>464</v>
      </c>
      <c r="B362" t="s">
        <v>466</v>
      </c>
      <c r="C362">
        <v>0</v>
      </c>
      <c r="D362">
        <v>0</v>
      </c>
      <c r="E362">
        <v>0</v>
      </c>
      <c r="F362">
        <v>0</v>
      </c>
      <c r="G362" t="s">
        <v>14</v>
      </c>
      <c r="H362" t="s">
        <v>14</v>
      </c>
      <c r="K362" s="6">
        <f>VLOOKUP($B362,'Egen hetvattenprod'!$B$1:$AP$500,MATCH("Summa tillförd energi:",'Egen hetvattenprod'!$B$1:$AY$1,0),FALSE)</f>
        <v>0</v>
      </c>
      <c r="L362" s="6">
        <f>VLOOKUP($B362,Kraftvärmeprod!$B$1:$AO$500,MATCH("Summa tillförd energi:",Kraftvärmeprod!$B$1:$AV$1,0),FALSE)</f>
        <v>0</v>
      </c>
      <c r="M362" s="33">
        <f>VLOOKUP($B362,'Allokerad kvv'!$B$1:$AO$500,MATCH("Summa allokerad tillförd energi:",'Allokerad kvv'!$B$1:$AV$1,0),FALSE)</f>
        <v>0</v>
      </c>
      <c r="N362" s="33">
        <f>VLOOKUP($B362,'Justerad allokering'!$B$1:$AO$500,MATCH("Summa justerad allokerad tillförd energi:",'Justerad allokering'!$B$1:$AV$1,0),FALSE)</f>
        <v>0</v>
      </c>
      <c r="O362" s="6">
        <f>VLOOKUP($B362,'Slutlig allokering'!$B$2:$AL$500,MATCH("Summa justerad allokerad tillförd energi:",'Slutlig allokering'!$B$2:$AS$2,0),FALSE)</f>
        <v>0</v>
      </c>
      <c r="P362" s="6">
        <f>VLOOKUP($B362,'Köpt hetvatten'!$B$1:$AP$500,MATCH("Med verkningsgrad:",'Köpt hetvatten'!$B$1:$AW$1,0),FALSE)</f>
        <v>0</v>
      </c>
      <c r="Q362" s="6">
        <f>VLOOKUP($B362,Spillvärme!$B$1:$AP$500,MATCH("Summa tillförd energi:",Spillvärme!$B$1:$AW$1,0),FALSE)</f>
        <v>0</v>
      </c>
      <c r="R362" s="6">
        <f>VLOOKUP($B362,Miljö!$B$1:$AP$500,MATCH("Summa tillförd energi:",Miljö!$B$1:$AW$1,0),FALSE)</f>
        <v>0</v>
      </c>
      <c r="S362" s="33">
        <f t="shared" si="60"/>
        <v>0</v>
      </c>
      <c r="T362" s="6" t="str">
        <f>VLOOKUP($B362,Miljö!$B$1:$AP$500,MATCH("Köpt prod.spec hetvatten",Miljö!$B$1:$AW$1,0),FALSE)</f>
        <v/>
      </c>
      <c r="U362" s="6">
        <f t="shared" si="61"/>
        <v>0</v>
      </c>
      <c r="V362" s="6">
        <f>VLOOKUP($B362,Leveranser!$B$1:$AP$500,MATCH("Total levererad värme",Leveranser!$B$1:$AW$1,0),FALSE)</f>
        <v>0</v>
      </c>
      <c r="W362" s="6">
        <f>IFERROR(VLOOKUP($B362,Miljö!$B$1:$AP$500,MATCH("Såld mängd produktionsspecifik fjärrvärme (GWh)",Miljö!$B$1:$AW$1,0),FALSE)/1,0)</f>
        <v>0</v>
      </c>
      <c r="X362" s="6"/>
      <c r="Y362" s="30" t="str">
        <f t="shared" si="62"/>
        <v/>
      </c>
      <c r="Z362" s="6"/>
      <c r="AA362" s="30" t="str">
        <f t="shared" si="63"/>
        <v/>
      </c>
      <c r="AC362" t="s">
        <v>20</v>
      </c>
      <c r="AD362" t="s">
        <v>20</v>
      </c>
      <c r="AE362" s="25" t="str">
        <f t="shared" si="58"/>
        <v/>
      </c>
      <c r="AF362" t="s">
        <v>20</v>
      </c>
      <c r="AG362" t="s">
        <v>20</v>
      </c>
      <c r="AM362" s="6" t="str">
        <f t="shared" si="59"/>
        <v>nej</v>
      </c>
      <c r="AO362" s="6" t="str">
        <f t="shared" si="66"/>
        <v>nej</v>
      </c>
      <c r="AQ362" s="6" t="str">
        <f t="shared" si="67"/>
        <v/>
      </c>
      <c r="AR362" s="6"/>
      <c r="AW362" t="str">
        <f t="shared" si="64"/>
        <v>nej</v>
      </c>
      <c r="AY362" s="6" t="str">
        <f t="shared" si="68"/>
        <v>nej</v>
      </c>
      <c r="BB362" s="6" t="str">
        <f t="shared" si="65"/>
        <v>Nej</v>
      </c>
      <c r="BK362" t="s">
        <v>14</v>
      </c>
    </row>
    <row r="363" spans="1:64" ht="15" customHeight="1" x14ac:dyDescent="0.35">
      <c r="A363" t="s">
        <v>464</v>
      </c>
      <c r="B363" t="s">
        <v>467</v>
      </c>
      <c r="C363">
        <v>0.14253399999999999</v>
      </c>
      <c r="D363">
        <v>9.1195199999999996</v>
      </c>
      <c r="E363">
        <v>8.08324</v>
      </c>
      <c r="F363">
        <v>3.40179E-3</v>
      </c>
      <c r="G363" t="s">
        <v>14</v>
      </c>
      <c r="H363" t="s">
        <v>10</v>
      </c>
      <c r="K363" s="6">
        <f>VLOOKUP($B363,'Egen hetvattenprod'!$B$1:$AP$500,MATCH("Summa tillförd energi:",'Egen hetvattenprod'!$B$1:$AY$1,0),FALSE)</f>
        <v>25.933</v>
      </c>
      <c r="L363" s="6">
        <f>VLOOKUP($B363,Kraftvärmeprod!$B$1:$AO$500,MATCH("Summa tillförd energi:",Kraftvärmeprod!$B$1:$AV$1,0),FALSE)</f>
        <v>175.68100000000001</v>
      </c>
      <c r="M363" s="33">
        <f>VLOOKUP($B363,'Allokerad kvv'!$B$1:$AO$500,MATCH("Summa allokerad tillförd energi:",'Allokerad kvv'!$B$1:$AV$1,0),FALSE)</f>
        <v>100.866247</v>
      </c>
      <c r="N363" s="33">
        <f>VLOOKUP($B363,'Justerad allokering'!$B$1:$AO$500,MATCH("Summa justerad allokerad tillförd energi:",'Justerad allokering'!$B$1:$AV$1,0),FALSE)</f>
        <v>0</v>
      </c>
      <c r="O363" s="6">
        <f>VLOOKUP($B363,'Slutlig allokering'!$B$2:$AL$500,MATCH("Summa justerad allokerad tillförd energi:",'Slutlig allokering'!$B$2:$AS$2,0),FALSE)</f>
        <v>100.866247</v>
      </c>
      <c r="P363" s="6">
        <f>VLOOKUP($B363,'Köpt hetvatten'!$B$1:$AP$500,MATCH("Med verkningsgrad:",'Köpt hetvatten'!$B$1:$AW$1,0),FALSE)</f>
        <v>0</v>
      </c>
      <c r="Q363" s="6">
        <f>VLOOKUP($B363,Spillvärme!$B$1:$AP$500,MATCH("Summa tillförd energi:",Spillvärme!$B$1:$AW$1,0),FALSE)</f>
        <v>0</v>
      </c>
      <c r="R363" s="6">
        <f>VLOOKUP($B363,Miljö!$B$1:$AP$500,MATCH("Summa tillförd energi:",Miljö!$B$1:$AW$1,0),FALSE)</f>
        <v>8.1820000000000004</v>
      </c>
      <c r="S363" s="33">
        <f t="shared" si="60"/>
        <v>0</v>
      </c>
      <c r="T363" s="6" t="str">
        <f>VLOOKUP($B363,Miljö!$B$1:$AP$500,MATCH("Köpt prod.spec hetvatten",Miljö!$B$1:$AW$1,0),FALSE)</f>
        <v/>
      </c>
      <c r="U363" s="6">
        <f t="shared" si="61"/>
        <v>134.981247</v>
      </c>
      <c r="V363" s="6">
        <f>VLOOKUP($B363,Leveranser!$B$1:$AP$500,MATCH("Total levererad värme",Leveranser!$B$1:$AW$1,0),FALSE)</f>
        <v>125.948592</v>
      </c>
      <c r="W363" s="6">
        <f>IFERROR(VLOOKUP($B363,Miljö!$B$1:$AP$500,MATCH("Såld mängd produktionsspecifik fjärrvärme (GWh)",Miljö!$B$1:$AW$1,0),FALSE)/1,0)</f>
        <v>0</v>
      </c>
      <c r="X363" s="6"/>
      <c r="Y363" s="30">
        <f t="shared" si="62"/>
        <v>0.93308214881138274</v>
      </c>
      <c r="Z363" s="6"/>
      <c r="AA363" s="30" t="str">
        <f t="shared" si="63"/>
        <v/>
      </c>
      <c r="AC363" t="s">
        <v>20</v>
      </c>
      <c r="AD363" t="s">
        <v>10</v>
      </c>
      <c r="AE363" s="25" t="str">
        <f t="shared" si="58"/>
        <v>ja</v>
      </c>
      <c r="AF363" t="s">
        <v>20</v>
      </c>
      <c r="AG363" t="s">
        <v>20</v>
      </c>
      <c r="AM363" s="6" t="str">
        <f t="shared" si="59"/>
        <v/>
      </c>
      <c r="AO363" s="6" t="str">
        <f t="shared" si="66"/>
        <v/>
      </c>
      <c r="AQ363" s="6" t="str">
        <f t="shared" si="67"/>
        <v/>
      </c>
      <c r="AR363" s="6"/>
      <c r="AW363" t="str">
        <f t="shared" si="64"/>
        <v/>
      </c>
      <c r="AY363" s="6" t="str">
        <f t="shared" si="68"/>
        <v/>
      </c>
      <c r="BB363" s="6" t="str">
        <f t="shared" si="65"/>
        <v>Ja</v>
      </c>
      <c r="BK363" t="s">
        <v>10</v>
      </c>
    </row>
    <row r="364" spans="1:64" ht="15" customHeight="1" x14ac:dyDescent="0.35">
      <c r="A364" t="s">
        <v>468</v>
      </c>
      <c r="B364" t="s">
        <v>469</v>
      </c>
      <c r="C364">
        <v>0.23175899999999999</v>
      </c>
      <c r="D364">
        <v>84.279200000000003</v>
      </c>
      <c r="E364">
        <v>9.6254899999999992</v>
      </c>
      <c r="F364">
        <v>1.1520499999999999E-2</v>
      </c>
      <c r="G364" t="s">
        <v>14</v>
      </c>
      <c r="H364" t="s">
        <v>14</v>
      </c>
      <c r="K364" s="6">
        <f>VLOOKUP($B364,'Egen hetvattenprod'!$B$1:$AP$500,MATCH("Summa tillförd energi:",'Egen hetvattenprod'!$B$1:$AY$1,0),FALSE)</f>
        <v>0</v>
      </c>
      <c r="L364" s="6">
        <f>VLOOKUP($B364,Kraftvärmeprod!$B$1:$AO$500,MATCH("Summa tillförd energi:",Kraftvärmeprod!$B$1:$AV$1,0),FALSE)</f>
        <v>0</v>
      </c>
      <c r="M364" s="33">
        <f>VLOOKUP($B364,'Allokerad kvv'!$B$1:$AO$500,MATCH("Summa allokerad tillförd energi:",'Allokerad kvv'!$B$1:$AV$1,0),FALSE)</f>
        <v>0</v>
      </c>
      <c r="N364" s="33">
        <f>VLOOKUP($B364,'Justerad allokering'!$B$1:$AO$500,MATCH("Summa justerad allokerad tillförd energi:",'Justerad allokering'!$B$1:$AV$1,0),FALSE)</f>
        <v>0</v>
      </c>
      <c r="O364" s="6">
        <f>VLOOKUP($B364,'Slutlig allokering'!$B$2:$AL$500,MATCH("Summa justerad allokerad tillförd energi:",'Slutlig allokering'!$B$2:$AS$2,0),FALSE)</f>
        <v>0</v>
      </c>
      <c r="P364" s="6">
        <f>VLOOKUP($B364,'Köpt hetvatten'!$B$1:$AP$500,MATCH("Med verkningsgrad:",'Köpt hetvatten'!$B$1:$AW$1,0),FALSE)</f>
        <v>0</v>
      </c>
      <c r="Q364" s="6">
        <f>VLOOKUP($B364,Spillvärme!$B$1:$AP$500,MATCH("Summa tillförd energi:",Spillvärme!$B$1:$AW$1,0),FALSE)</f>
        <v>0</v>
      </c>
      <c r="R364" s="6">
        <f>VLOOKUP($B364,Miljö!$B$1:$AP$500,MATCH("Summa tillförd energi:",Miljö!$B$1:$AW$1,0),FALSE)</f>
        <v>0</v>
      </c>
      <c r="S364" s="33">
        <f t="shared" si="60"/>
        <v>15.311999999999999</v>
      </c>
      <c r="T364" s="6">
        <f>VLOOKUP($B364,Miljö!$B$1:$AP$500,MATCH("Köpt prod.spec hetvatten",Miljö!$B$1:$AW$1,0),FALSE)</f>
        <v>982.57</v>
      </c>
      <c r="U364" s="6">
        <f t="shared" si="61"/>
        <v>982.57</v>
      </c>
      <c r="V364" s="6">
        <f>VLOOKUP($B364,Leveranser!$B$1:$AP$500,MATCH("Total levererad värme",Leveranser!$B$1:$AW$1,0),FALSE)</f>
        <v>510.4</v>
      </c>
      <c r="W364" s="6">
        <f>IFERROR(VLOOKUP($B364,Miljö!$B$1:$AP$500,MATCH("Såld mängd produktionsspecifik fjärrvärme (GWh)",Miljö!$B$1:$AW$1,0),FALSE)/1,0)</f>
        <v>0</v>
      </c>
      <c r="X364" s="6"/>
      <c r="Y364" s="30">
        <f t="shared" si="62"/>
        <v>0.51945408469625565</v>
      </c>
      <c r="Z364" s="6"/>
      <c r="AA364" s="30" t="str">
        <f t="shared" si="63"/>
        <v/>
      </c>
      <c r="AC364" t="s">
        <v>20</v>
      </c>
      <c r="AD364" t="s">
        <v>20</v>
      </c>
      <c r="AE364" s="25" t="str">
        <f t="shared" si="58"/>
        <v/>
      </c>
      <c r="AF364" t="s">
        <v>1073</v>
      </c>
      <c r="AG364" t="s">
        <v>1067</v>
      </c>
      <c r="AH364" s="37" t="s">
        <v>14</v>
      </c>
      <c r="AM364" s="6" t="str">
        <f t="shared" si="59"/>
        <v>ja</v>
      </c>
      <c r="AO364" s="6" t="str">
        <f t="shared" si="66"/>
        <v>nej</v>
      </c>
      <c r="AQ364" s="6" t="str">
        <f t="shared" si="67"/>
        <v/>
      </c>
      <c r="AR364" s="6"/>
      <c r="AV364" t="s">
        <v>10</v>
      </c>
      <c r="AW364" t="str">
        <f t="shared" si="64"/>
        <v>ja</v>
      </c>
      <c r="AY364" s="6" t="str">
        <f t="shared" si="68"/>
        <v>nej</v>
      </c>
      <c r="BB364" s="6" t="str">
        <f t="shared" si="65"/>
        <v>Nej</v>
      </c>
      <c r="BD364" t="s">
        <v>10</v>
      </c>
      <c r="BE364" t="s">
        <v>1089</v>
      </c>
      <c r="BK364" t="s">
        <v>14</v>
      </c>
      <c r="BL364" t="s">
        <v>10</v>
      </c>
    </row>
    <row r="365" spans="1:64" ht="15" customHeight="1" x14ac:dyDescent="0.35">
      <c r="A365" t="s">
        <v>468</v>
      </c>
      <c r="B365" t="s">
        <v>470</v>
      </c>
      <c r="C365">
        <v>0.16402700000000001</v>
      </c>
      <c r="D365">
        <v>49.753300000000003</v>
      </c>
      <c r="E365">
        <v>5.8907499999999997</v>
      </c>
      <c r="F365">
        <v>1.4116999999999999E-2</v>
      </c>
      <c r="G365" t="s">
        <v>10</v>
      </c>
      <c r="H365" t="s">
        <v>10</v>
      </c>
      <c r="K365" s="6">
        <f>VLOOKUP($B365,'Egen hetvattenprod'!$B$1:$AP$500,MATCH("Summa tillförd energi:",'Egen hetvattenprod'!$B$1:$AY$1,0),FALSE)</f>
        <v>56.8</v>
      </c>
      <c r="L365" s="6">
        <f>VLOOKUP($B365,Kraftvärmeprod!$B$1:$AO$500,MATCH("Summa tillförd energi:",Kraftvärmeprod!$B$1:$AV$1,0),FALSE)</f>
        <v>0</v>
      </c>
      <c r="M365" s="33">
        <f>VLOOKUP($B365,'Allokerad kvv'!$B$1:$AO$500,MATCH("Summa allokerad tillförd energi:",'Allokerad kvv'!$B$1:$AV$1,0),FALSE)</f>
        <v>0</v>
      </c>
      <c r="N365" s="33">
        <f>VLOOKUP($B365,'Justerad allokering'!$B$1:$AO$500,MATCH("Summa justerad allokerad tillförd energi:",'Justerad allokering'!$B$1:$AV$1,0),FALSE)</f>
        <v>0</v>
      </c>
      <c r="O365" s="6">
        <f>VLOOKUP($B365,'Slutlig allokering'!$B$2:$AL$500,MATCH("Summa justerad allokerad tillförd energi:",'Slutlig allokering'!$B$2:$AS$2,0),FALSE)</f>
        <v>0</v>
      </c>
      <c r="P365" s="6">
        <f>VLOOKUP($B365,'Köpt hetvatten'!$B$1:$AP$500,MATCH("Med verkningsgrad:",'Köpt hetvatten'!$B$1:$AW$1,0),FALSE)</f>
        <v>0</v>
      </c>
      <c r="Q365" s="6">
        <f>VLOOKUP($B365,Spillvärme!$B$1:$AP$500,MATCH("Summa tillförd energi:",Spillvärme!$B$1:$AW$1,0),FALSE)</f>
        <v>0</v>
      </c>
      <c r="R365" s="6">
        <f>VLOOKUP($B365,Miljö!$B$1:$AP$500,MATCH("Summa tillförd energi:",Miljö!$B$1:$AW$1,0),FALSE)</f>
        <v>0</v>
      </c>
      <c r="S365" s="33">
        <f t="shared" si="60"/>
        <v>30.363</v>
      </c>
      <c r="T365" s="6">
        <f>VLOOKUP($B365,Miljö!$B$1:$AP$500,MATCH("Köpt prod.spec hetvatten",Miljö!$B$1:$AW$1,0),FALSE)</f>
        <v>1104.46</v>
      </c>
      <c r="U365" s="6">
        <f t="shared" si="61"/>
        <v>1161.26</v>
      </c>
      <c r="V365" s="6">
        <f>VLOOKUP($B365,Leveranser!$B$1:$AP$500,MATCH("Total levererad värme",Leveranser!$B$1:$AW$1,0),FALSE)</f>
        <v>1012.1</v>
      </c>
      <c r="W365" s="6">
        <f>IFERROR(VLOOKUP($B365,Miljö!$B$1:$AP$500,MATCH("Såld mängd produktionsspecifik fjärrvärme (GWh)",Miljö!$B$1:$AW$1,0),FALSE)/1,0)</f>
        <v>0</v>
      </c>
      <c r="X365" s="6"/>
      <c r="Y365" s="30">
        <f t="shared" si="62"/>
        <v>0.87155331278094483</v>
      </c>
      <c r="Z365" s="6"/>
      <c r="AA365" s="30" t="str">
        <f t="shared" si="63"/>
        <v/>
      </c>
      <c r="AC365" t="s">
        <v>10</v>
      </c>
      <c r="AD365" t="s">
        <v>20</v>
      </c>
      <c r="AE365" s="25" t="str">
        <f t="shared" si="58"/>
        <v>ja</v>
      </c>
      <c r="AF365" t="s">
        <v>20</v>
      </c>
      <c r="AG365" t="s">
        <v>20</v>
      </c>
      <c r="AM365" s="6" t="str">
        <f t="shared" si="59"/>
        <v/>
      </c>
      <c r="AO365" s="6" t="str">
        <f t="shared" si="66"/>
        <v/>
      </c>
      <c r="AQ365" s="6" t="str">
        <f t="shared" si="67"/>
        <v/>
      </c>
      <c r="AR365" s="6"/>
      <c r="AW365" t="str">
        <f t="shared" si="64"/>
        <v/>
      </c>
      <c r="AY365" s="6" t="str">
        <f t="shared" si="68"/>
        <v/>
      </c>
      <c r="BB365" s="6" t="str">
        <f t="shared" si="65"/>
        <v>Ja</v>
      </c>
      <c r="BK365" t="s">
        <v>10</v>
      </c>
    </row>
    <row r="366" spans="1:64" ht="15" customHeight="1" x14ac:dyDescent="0.35">
      <c r="A366" t="s">
        <v>471</v>
      </c>
      <c r="B366" t="s">
        <v>472</v>
      </c>
      <c r="C366">
        <v>0.30099900000000002</v>
      </c>
      <c r="D366">
        <v>118.553</v>
      </c>
      <c r="E366">
        <v>4.8881800000000002</v>
      </c>
      <c r="F366">
        <v>4.6995000000000002E-2</v>
      </c>
      <c r="G366" t="s">
        <v>10</v>
      </c>
      <c r="H366" t="s">
        <v>10</v>
      </c>
      <c r="K366" s="6">
        <f>VLOOKUP($B366,'Egen hetvattenprod'!$B$1:$AP$500,MATCH("Summa tillförd energi:",'Egen hetvattenprod'!$B$1:$AY$1,0),FALSE)</f>
        <v>65.527000000000001</v>
      </c>
      <c r="L366" s="6">
        <f>VLOOKUP($B366,Kraftvärmeprod!$B$1:$AO$500,MATCH("Summa tillförd energi:",Kraftvärmeprod!$B$1:$AV$1,0),FALSE)</f>
        <v>246.559</v>
      </c>
      <c r="M366" s="33">
        <f>VLOOKUP($B366,'Allokerad kvv'!$B$1:$AO$500,MATCH("Summa allokerad tillförd energi:",'Allokerad kvv'!$B$1:$AV$1,0),FALSE)</f>
        <v>175.44586899999999</v>
      </c>
      <c r="N366" s="33">
        <f>VLOOKUP($B366,'Justerad allokering'!$B$1:$AO$500,MATCH("Summa justerad allokerad tillförd energi:",'Justerad allokering'!$B$1:$AV$1,0),FALSE)</f>
        <v>0</v>
      </c>
      <c r="O366" s="6">
        <f>VLOOKUP($B366,'Slutlig allokering'!$B$2:$AL$500,MATCH("Summa justerad allokerad tillförd energi:",'Slutlig allokering'!$B$2:$AS$2,0),FALSE)</f>
        <v>175.44586899999999</v>
      </c>
      <c r="P366" s="6">
        <f>VLOOKUP($B366,'Köpt hetvatten'!$B$1:$AP$500,MATCH("Med verkningsgrad:",'Köpt hetvatten'!$B$1:$AW$1,0),FALSE)</f>
        <v>0</v>
      </c>
      <c r="Q366" s="6">
        <f>VLOOKUP($B366,Spillvärme!$B$1:$AP$500,MATCH("Summa tillförd energi:",Spillvärme!$B$1:$AW$1,0),FALSE)</f>
        <v>17.498999999999999</v>
      </c>
      <c r="R366" s="6">
        <f>VLOOKUP($B366,Miljö!$B$1:$AP$500,MATCH("Summa tillförd energi:",Miljö!$B$1:$AW$1,0),FALSE)</f>
        <v>0.59399999999999997</v>
      </c>
      <c r="S366" s="33">
        <f t="shared" si="60"/>
        <v>0</v>
      </c>
      <c r="T366" s="6" t="str">
        <f>VLOOKUP($B366,Miljö!$B$1:$AP$500,MATCH("Köpt prod.spec hetvatten",Miljö!$B$1:$AW$1,0),FALSE)</f>
        <v/>
      </c>
      <c r="U366" s="6">
        <f t="shared" si="61"/>
        <v>259.06586900000002</v>
      </c>
      <c r="V366" s="6">
        <f>VLOOKUP($B366,Leveranser!$B$1:$AP$500,MATCH("Total levererad värme",Leveranser!$B$1:$AW$1,0),FALSE)</f>
        <v>193.40899999999999</v>
      </c>
      <c r="W366" s="6">
        <f>IFERROR(VLOOKUP($B366,Miljö!$B$1:$AP$500,MATCH("Såld mängd produktionsspecifik fjärrvärme (GWh)",Miljö!$B$1:$AW$1,0),FALSE)/1,0)</f>
        <v>0</v>
      </c>
      <c r="X366" s="6"/>
      <c r="Y366" s="30">
        <f t="shared" si="62"/>
        <v>0.74656302949733599</v>
      </c>
      <c r="Z366" s="6"/>
      <c r="AA366" s="30" t="str">
        <f t="shared" si="63"/>
        <v/>
      </c>
      <c r="AC366" t="s">
        <v>10</v>
      </c>
      <c r="AD366" t="s">
        <v>20</v>
      </c>
      <c r="AE366" s="25" t="str">
        <f t="shared" si="58"/>
        <v>ja</v>
      </c>
      <c r="AF366" t="s">
        <v>20</v>
      </c>
      <c r="AG366" t="s">
        <v>20</v>
      </c>
      <c r="AM366" s="6" t="str">
        <f t="shared" si="59"/>
        <v/>
      </c>
      <c r="AO366" s="6" t="str">
        <f t="shared" si="66"/>
        <v/>
      </c>
      <c r="AQ366" s="6" t="str">
        <f t="shared" si="67"/>
        <v/>
      </c>
      <c r="AR366" s="6"/>
      <c r="AW366" t="str">
        <f t="shared" si="64"/>
        <v/>
      </c>
      <c r="AY366" s="6" t="str">
        <f t="shared" si="68"/>
        <v/>
      </c>
      <c r="BB366" s="6" t="str">
        <f t="shared" si="65"/>
        <v>Ja</v>
      </c>
      <c r="BK366" t="s">
        <v>10</v>
      </c>
    </row>
    <row r="367" spans="1:64" ht="15" customHeight="1" x14ac:dyDescent="0.35">
      <c r="A367" t="s">
        <v>471</v>
      </c>
      <c r="B367" t="s">
        <v>473</v>
      </c>
      <c r="C367">
        <v>0.64084200000000002</v>
      </c>
      <c r="D367">
        <v>92.796800000000005</v>
      </c>
      <c r="E367">
        <v>10.736599999999999</v>
      </c>
      <c r="F367">
        <v>7.4028800000000006E-2</v>
      </c>
      <c r="G367" t="s">
        <v>14</v>
      </c>
      <c r="H367" t="s">
        <v>10</v>
      </c>
      <c r="K367" s="6">
        <f>VLOOKUP($B367,'Egen hetvattenprod'!$B$1:$AP$500,MATCH("Summa tillförd energi:",'Egen hetvattenprod'!$B$1:$AY$1,0),FALSE)</f>
        <v>10.139000000000001</v>
      </c>
      <c r="L367" s="6">
        <f>VLOOKUP($B367,Kraftvärmeprod!$B$1:$AO$500,MATCH("Summa tillförd energi:",Kraftvärmeprod!$B$1:$AV$1,0),FALSE)</f>
        <v>0</v>
      </c>
      <c r="M367" s="33">
        <f>VLOOKUP($B367,'Allokerad kvv'!$B$1:$AO$500,MATCH("Summa allokerad tillförd energi:",'Allokerad kvv'!$B$1:$AV$1,0),FALSE)</f>
        <v>0</v>
      </c>
      <c r="N367" s="33">
        <f>VLOOKUP($B367,'Justerad allokering'!$B$1:$AO$500,MATCH("Summa justerad allokerad tillförd energi:",'Justerad allokering'!$B$1:$AV$1,0),FALSE)</f>
        <v>0</v>
      </c>
      <c r="O367" s="6">
        <f>VLOOKUP($B367,'Slutlig allokering'!$B$2:$AL$500,MATCH("Summa justerad allokerad tillförd energi:",'Slutlig allokering'!$B$2:$AS$2,0),FALSE)</f>
        <v>0</v>
      </c>
      <c r="P367" s="6">
        <f>VLOOKUP($B367,'Köpt hetvatten'!$B$1:$AP$500,MATCH("Med verkningsgrad:",'Köpt hetvatten'!$B$1:$AW$1,0),FALSE)</f>
        <v>0</v>
      </c>
      <c r="Q367" s="6">
        <f>VLOOKUP($B367,Spillvärme!$B$1:$AP$500,MATCH("Summa tillförd energi:",Spillvärme!$B$1:$AW$1,0),FALSE)</f>
        <v>0</v>
      </c>
      <c r="R367" s="6">
        <f>VLOOKUP($B367,Miljö!$B$1:$AP$500,MATCH("Summa tillförd energi:",Miljö!$B$1:$AW$1,0),FALSE)</f>
        <v>0.152</v>
      </c>
      <c r="S367" s="33">
        <f t="shared" si="60"/>
        <v>0</v>
      </c>
      <c r="T367" s="6" t="str">
        <f>VLOOKUP($B367,Miljö!$B$1:$AP$500,MATCH("Köpt prod.spec hetvatten",Miljö!$B$1:$AW$1,0),FALSE)</f>
        <v/>
      </c>
      <c r="U367" s="6">
        <f t="shared" si="61"/>
        <v>10.291</v>
      </c>
      <c r="V367" s="6">
        <f>VLOOKUP($B367,Leveranser!$B$1:$AP$500,MATCH("Total levererad värme",Leveranser!$B$1:$AW$1,0),FALSE)</f>
        <v>5.8460000000000001</v>
      </c>
      <c r="W367" s="6">
        <f>IFERROR(VLOOKUP($B367,Miljö!$B$1:$AP$500,MATCH("Såld mängd produktionsspecifik fjärrvärme (GWh)",Miljö!$B$1:$AW$1,0),FALSE)/1,0)</f>
        <v>0</v>
      </c>
      <c r="X367" s="6"/>
      <c r="Y367" s="30">
        <f t="shared" si="62"/>
        <v>0.56806918666796224</v>
      </c>
      <c r="Z367" s="6"/>
      <c r="AA367" s="30" t="str">
        <f t="shared" si="63"/>
        <v/>
      </c>
      <c r="AC367" t="s">
        <v>10</v>
      </c>
      <c r="AD367" t="s">
        <v>20</v>
      </c>
      <c r="AE367" s="25" t="str">
        <f t="shared" si="58"/>
        <v>ja</v>
      </c>
      <c r="AF367" t="s">
        <v>20</v>
      </c>
      <c r="AG367" t="s">
        <v>20</v>
      </c>
      <c r="AM367" s="6" t="str">
        <f t="shared" si="59"/>
        <v/>
      </c>
      <c r="AO367" s="6" t="str">
        <f t="shared" si="66"/>
        <v/>
      </c>
      <c r="AQ367" s="6" t="str">
        <f t="shared" si="67"/>
        <v/>
      </c>
      <c r="AR367" s="6"/>
      <c r="AW367" t="str">
        <f t="shared" si="64"/>
        <v/>
      </c>
      <c r="AY367" s="6" t="str">
        <f t="shared" si="68"/>
        <v/>
      </c>
      <c r="BB367" s="6" t="str">
        <f t="shared" si="65"/>
        <v>Ja</v>
      </c>
      <c r="BK367" t="s">
        <v>10</v>
      </c>
    </row>
    <row r="368" spans="1:64" ht="15" customHeight="1" x14ac:dyDescent="0.35">
      <c r="A368" t="s">
        <v>474</v>
      </c>
      <c r="B368" t="s">
        <v>475</v>
      </c>
      <c r="C368">
        <v>0.17674400000000001</v>
      </c>
      <c r="D368">
        <v>36.706400000000002</v>
      </c>
      <c r="E368">
        <v>11.4663</v>
      </c>
      <c r="F368">
        <v>4.0411200000000001E-2</v>
      </c>
      <c r="G368" t="s">
        <v>10</v>
      </c>
      <c r="H368" t="s">
        <v>10</v>
      </c>
      <c r="K368" s="6">
        <f>VLOOKUP($B368,'Egen hetvattenprod'!$B$1:$AP$500,MATCH("Summa tillförd energi:",'Egen hetvattenprod'!$B$1:$AY$1,0),FALSE)</f>
        <v>18.8</v>
      </c>
      <c r="L368" s="6">
        <f>VLOOKUP($B368,Kraftvärmeprod!$B$1:$AO$500,MATCH("Summa tillförd energi:",Kraftvärmeprod!$B$1:$AV$1,0),FALSE)</f>
        <v>0</v>
      </c>
      <c r="M368" s="33">
        <f>VLOOKUP($B368,'Allokerad kvv'!$B$1:$AO$500,MATCH("Summa allokerad tillförd energi:",'Allokerad kvv'!$B$1:$AV$1,0),FALSE)</f>
        <v>0</v>
      </c>
      <c r="N368" s="33">
        <f>VLOOKUP($B368,'Justerad allokering'!$B$1:$AO$500,MATCH("Summa justerad allokerad tillförd energi:",'Justerad allokering'!$B$1:$AV$1,0),FALSE)</f>
        <v>0</v>
      </c>
      <c r="O368" s="6">
        <f>VLOOKUP($B368,'Slutlig allokering'!$B$2:$AL$500,MATCH("Summa justerad allokerad tillförd energi:",'Slutlig allokering'!$B$2:$AS$2,0),FALSE)</f>
        <v>0</v>
      </c>
      <c r="P368" s="6">
        <f>VLOOKUP($B368,'Köpt hetvatten'!$B$1:$AP$500,MATCH("Med verkningsgrad:",'Köpt hetvatten'!$B$1:$AW$1,0),FALSE)</f>
        <v>0</v>
      </c>
      <c r="Q368" s="6">
        <f>VLOOKUP($B368,Spillvärme!$B$1:$AP$500,MATCH("Summa tillförd energi:",Spillvärme!$B$1:$AW$1,0),FALSE)</f>
        <v>0</v>
      </c>
      <c r="R368" s="6">
        <f>VLOOKUP($B368,Miljö!$B$1:$AP$500,MATCH("Summa tillförd energi:",Miljö!$B$1:$AW$1,0),FALSE)</f>
        <v>0.41</v>
      </c>
      <c r="S368" s="33">
        <f t="shared" si="60"/>
        <v>0</v>
      </c>
      <c r="T368" s="6" t="str">
        <f>VLOOKUP($B368,Miljö!$B$1:$AP$500,MATCH("Köpt prod.spec hetvatten",Miljö!$B$1:$AW$1,0),FALSE)</f>
        <v/>
      </c>
      <c r="U368" s="6">
        <f t="shared" si="61"/>
        <v>19.21</v>
      </c>
      <c r="V368" s="6">
        <f>VLOOKUP($B368,Leveranser!$B$1:$AP$500,MATCH("Total levererad värme",Leveranser!$B$1:$AW$1,0),FALSE)</f>
        <v>12.1</v>
      </c>
      <c r="W368" s="6">
        <f>IFERROR(VLOOKUP($B368,Miljö!$B$1:$AP$500,MATCH("Såld mängd produktionsspecifik fjärrvärme (GWh)",Miljö!$B$1:$AW$1,0),FALSE)/1,0)</f>
        <v>0</v>
      </c>
      <c r="X368" s="6"/>
      <c r="Y368" s="30">
        <f t="shared" si="62"/>
        <v>0.62988027069234764</v>
      </c>
      <c r="Z368" s="6"/>
      <c r="AA368" s="30" t="str">
        <f t="shared" si="63"/>
        <v/>
      </c>
      <c r="AC368" t="s">
        <v>10</v>
      </c>
      <c r="AD368" t="s">
        <v>20</v>
      </c>
      <c r="AE368" s="25" t="str">
        <f t="shared" si="58"/>
        <v>ja</v>
      </c>
      <c r="AF368" t="s">
        <v>20</v>
      </c>
      <c r="AG368" t="s">
        <v>20</v>
      </c>
      <c r="AM368" s="6" t="str">
        <f t="shared" si="59"/>
        <v/>
      </c>
      <c r="AO368" s="6" t="str">
        <f t="shared" si="66"/>
        <v/>
      </c>
      <c r="AQ368" s="6" t="str">
        <f t="shared" si="67"/>
        <v/>
      </c>
      <c r="AR368" s="6"/>
      <c r="AW368" t="str">
        <f t="shared" si="64"/>
        <v/>
      </c>
      <c r="AY368" s="6" t="str">
        <f t="shared" si="68"/>
        <v/>
      </c>
      <c r="BB368" s="6" t="str">
        <f t="shared" si="65"/>
        <v>Ja</v>
      </c>
      <c r="BK368" t="s">
        <v>10</v>
      </c>
    </row>
    <row r="369" spans="1:64" ht="15" customHeight="1" x14ac:dyDescent="0.35">
      <c r="A369" t="s">
        <v>474</v>
      </c>
      <c r="B369" t="s">
        <v>476</v>
      </c>
      <c r="C369">
        <v>0.125607</v>
      </c>
      <c r="D369">
        <v>16.267099999999999</v>
      </c>
      <c r="E369">
        <v>5.8721500000000004</v>
      </c>
      <c r="F369">
        <v>2.1305299999999999E-2</v>
      </c>
      <c r="G369" t="s">
        <v>10</v>
      </c>
      <c r="H369" t="s">
        <v>10</v>
      </c>
      <c r="K369" s="6">
        <f>VLOOKUP($B369,'Egen hetvattenprod'!$B$1:$AP$500,MATCH("Summa tillförd energi:",'Egen hetvattenprod'!$B$1:$AY$1,0),FALSE)</f>
        <v>122.54</v>
      </c>
      <c r="L369" s="6">
        <f>VLOOKUP($B369,Kraftvärmeprod!$B$1:$AO$500,MATCH("Summa tillförd energi:",Kraftvärmeprod!$B$1:$AV$1,0),FALSE)</f>
        <v>144.83000000000001</v>
      </c>
      <c r="M369" s="33">
        <f>VLOOKUP($B369,'Allokerad kvv'!$B$1:$AO$500,MATCH("Summa allokerad tillförd energi:",'Allokerad kvv'!$B$1:$AV$1,0),FALSE)</f>
        <v>92.157433299999994</v>
      </c>
      <c r="N369" s="33">
        <f>VLOOKUP($B369,'Justerad allokering'!$B$1:$AO$500,MATCH("Summa justerad allokerad tillförd energi:",'Justerad allokering'!$B$1:$AV$1,0),FALSE)</f>
        <v>0</v>
      </c>
      <c r="O369" s="6">
        <f>VLOOKUP($B369,'Slutlig allokering'!$B$2:$AL$500,MATCH("Summa justerad allokerad tillförd energi:",'Slutlig allokering'!$B$2:$AS$2,0),FALSE)</f>
        <v>92.157433299999994</v>
      </c>
      <c r="P369" s="6">
        <f>VLOOKUP($B369,'Köpt hetvatten'!$B$1:$AP$500,MATCH("Med verkningsgrad:",'Köpt hetvatten'!$B$1:$AW$1,0),FALSE)</f>
        <v>0</v>
      </c>
      <c r="Q369" s="6">
        <f>VLOOKUP($B369,Spillvärme!$B$1:$AP$500,MATCH("Summa tillförd energi:",Spillvärme!$B$1:$AW$1,0),FALSE)</f>
        <v>0</v>
      </c>
      <c r="R369" s="6">
        <f>VLOOKUP($B369,Miljö!$B$1:$AP$500,MATCH("Summa tillförd energi:",Miljö!$B$1:$AW$1,0),FALSE)</f>
        <v>5.2</v>
      </c>
      <c r="S369" s="33">
        <f t="shared" si="60"/>
        <v>0</v>
      </c>
      <c r="T369" s="6" t="str">
        <f>VLOOKUP($B369,Miljö!$B$1:$AP$500,MATCH("Köpt prod.spec hetvatten",Miljö!$B$1:$AW$1,0),FALSE)</f>
        <v/>
      </c>
      <c r="U369" s="6">
        <f t="shared" si="61"/>
        <v>219.89743329999999</v>
      </c>
      <c r="V369" s="6">
        <f>VLOOKUP($B369,Leveranser!$B$1:$AP$500,MATCH("Total levererad värme",Leveranser!$B$1:$AW$1,0),FALSE)</f>
        <v>184.2</v>
      </c>
      <c r="W369" s="6">
        <f>IFERROR(VLOOKUP($B369,Miljö!$B$1:$AP$500,MATCH("Såld mängd produktionsspecifik fjärrvärme (GWh)",Miljö!$B$1:$AW$1,0),FALSE)/1,0)</f>
        <v>0</v>
      </c>
      <c r="X369" s="6"/>
      <c r="Y369" s="30">
        <f t="shared" si="62"/>
        <v>0.83766325616316317</v>
      </c>
      <c r="Z369" s="6"/>
      <c r="AA369" s="30" t="str">
        <f t="shared" si="63"/>
        <v/>
      </c>
      <c r="AC369" t="s">
        <v>10</v>
      </c>
      <c r="AD369" t="s">
        <v>20</v>
      </c>
      <c r="AE369" s="25" t="str">
        <f t="shared" si="58"/>
        <v>ja</v>
      </c>
      <c r="AF369" t="s">
        <v>20</v>
      </c>
      <c r="AG369" t="s">
        <v>20</v>
      </c>
      <c r="AM369" s="6" t="str">
        <f t="shared" si="59"/>
        <v/>
      </c>
      <c r="AO369" s="6" t="str">
        <f t="shared" si="66"/>
        <v/>
      </c>
      <c r="AQ369" s="6" t="str">
        <f t="shared" si="67"/>
        <v/>
      </c>
      <c r="AR369" s="6"/>
      <c r="AW369" t="str">
        <f t="shared" si="64"/>
        <v/>
      </c>
      <c r="AY369" s="6" t="str">
        <f t="shared" si="68"/>
        <v/>
      </c>
      <c r="BB369" s="6" t="str">
        <f t="shared" si="65"/>
        <v>Ja</v>
      </c>
      <c r="BK369" t="s">
        <v>10</v>
      </c>
    </row>
    <row r="370" spans="1:64" ht="15" customHeight="1" x14ac:dyDescent="0.35">
      <c r="A370" t="s">
        <v>474</v>
      </c>
      <c r="B370" t="s">
        <v>477</v>
      </c>
      <c r="C370">
        <v>6.44676E-2</v>
      </c>
      <c r="D370">
        <v>17.236599999999999</v>
      </c>
      <c r="E370">
        <v>9.8459599999999998</v>
      </c>
      <c r="F370">
        <v>1.17474E-2</v>
      </c>
      <c r="G370" t="s">
        <v>10</v>
      </c>
      <c r="H370" t="s">
        <v>10</v>
      </c>
      <c r="K370" s="6">
        <f>VLOOKUP($B370,'Egen hetvattenprod'!$B$1:$AP$500,MATCH("Summa tillförd energi:",'Egen hetvattenprod'!$B$1:$AY$1,0),FALSE)</f>
        <v>1.47</v>
      </c>
      <c r="L370" s="6">
        <f>VLOOKUP($B370,Kraftvärmeprod!$B$1:$AO$500,MATCH("Summa tillförd energi:",Kraftvärmeprod!$B$1:$AV$1,0),FALSE)</f>
        <v>0</v>
      </c>
      <c r="M370" s="33">
        <f>VLOOKUP($B370,'Allokerad kvv'!$B$1:$AO$500,MATCH("Summa allokerad tillförd energi:",'Allokerad kvv'!$B$1:$AV$1,0),FALSE)</f>
        <v>0</v>
      </c>
      <c r="N370" s="33">
        <f>VLOOKUP($B370,'Justerad allokering'!$B$1:$AO$500,MATCH("Summa justerad allokerad tillförd energi:",'Justerad allokering'!$B$1:$AV$1,0),FALSE)</f>
        <v>0</v>
      </c>
      <c r="O370" s="6">
        <f>VLOOKUP($B370,'Slutlig allokering'!$B$2:$AL$500,MATCH("Summa justerad allokerad tillförd energi:",'Slutlig allokering'!$B$2:$AS$2,0),FALSE)</f>
        <v>0</v>
      </c>
      <c r="P370" s="6">
        <f>VLOOKUP($B370,'Köpt hetvatten'!$B$1:$AP$500,MATCH("Med verkningsgrad:",'Köpt hetvatten'!$B$1:$AW$1,0),FALSE)</f>
        <v>23.294117647058826</v>
      </c>
      <c r="Q370" s="6">
        <f>VLOOKUP($B370,Spillvärme!$B$1:$AP$500,MATCH("Summa tillförd energi:",Spillvärme!$B$1:$AW$1,0),FALSE)</f>
        <v>0</v>
      </c>
      <c r="R370" s="6">
        <f>VLOOKUP($B370,Miljö!$B$1:$AP$500,MATCH("Summa tillförd energi:",Miljö!$B$1:$AW$1,0),FALSE)</f>
        <v>0.05</v>
      </c>
      <c r="S370" s="33">
        <f t="shared" si="60"/>
        <v>0</v>
      </c>
      <c r="T370" s="6" t="str">
        <f>VLOOKUP($B370,Miljö!$B$1:$AP$500,MATCH("Köpt prod.spec hetvatten",Miljö!$B$1:$AW$1,0),FALSE)</f>
        <v/>
      </c>
      <c r="U370" s="6">
        <f t="shared" si="61"/>
        <v>24.814117647058826</v>
      </c>
      <c r="V370" s="6">
        <f>VLOOKUP($B370,Leveranser!$B$1:$AP$500,MATCH("Total levererad värme",Leveranser!$B$1:$AW$1,0),FALSE)</f>
        <v>17.8</v>
      </c>
      <c r="W370" s="6">
        <f>IFERROR(VLOOKUP($B370,Miljö!$B$1:$AP$500,MATCH("Såld mängd produktionsspecifik fjärrvärme (GWh)",Miljö!$B$1:$AW$1,0),FALSE)/1,0)</f>
        <v>0</v>
      </c>
      <c r="X370" s="6"/>
      <c r="Y370" s="30">
        <f t="shared" si="62"/>
        <v>0.71733358619381749</v>
      </c>
      <c r="Z370" s="6"/>
      <c r="AA370" s="30" t="str">
        <f t="shared" si="63"/>
        <v/>
      </c>
      <c r="AC370" t="s">
        <v>10</v>
      </c>
      <c r="AD370" t="s">
        <v>20</v>
      </c>
      <c r="AE370" s="25" t="str">
        <f t="shared" si="58"/>
        <v>ja</v>
      </c>
      <c r="AF370" t="s">
        <v>20</v>
      </c>
      <c r="AG370" t="s">
        <v>20</v>
      </c>
      <c r="AM370" s="6" t="str">
        <f t="shared" si="59"/>
        <v/>
      </c>
      <c r="AO370" s="6" t="str">
        <f t="shared" si="66"/>
        <v/>
      </c>
      <c r="AQ370" s="6" t="str">
        <f t="shared" si="67"/>
        <v/>
      </c>
      <c r="AR370" s="6"/>
      <c r="AW370" t="str">
        <f t="shared" si="64"/>
        <v/>
      </c>
      <c r="AY370" s="6" t="str">
        <f t="shared" si="68"/>
        <v/>
      </c>
      <c r="BB370" s="6" t="str">
        <f t="shared" si="65"/>
        <v>Ja</v>
      </c>
      <c r="BK370" t="s">
        <v>10</v>
      </c>
    </row>
    <row r="371" spans="1:64" ht="15" customHeight="1" x14ac:dyDescent="0.35">
      <c r="A371" t="s">
        <v>474</v>
      </c>
      <c r="B371" t="s">
        <v>478</v>
      </c>
      <c r="C371">
        <v>0.26860899999999999</v>
      </c>
      <c r="D371">
        <v>104.922</v>
      </c>
      <c r="E371">
        <v>6.8345000000000002</v>
      </c>
      <c r="F371">
        <v>0.13009799999999999</v>
      </c>
      <c r="G371" t="s">
        <v>10</v>
      </c>
      <c r="H371" t="s">
        <v>10</v>
      </c>
      <c r="K371" s="6">
        <f>VLOOKUP($B371,'Egen hetvattenprod'!$B$1:$AP$500,MATCH("Summa tillförd energi:",'Egen hetvattenprod'!$B$1:$AY$1,0),FALSE)</f>
        <v>608.23</v>
      </c>
      <c r="L371" s="6">
        <f>VLOOKUP($B371,Kraftvärmeprod!$B$1:$AO$500,MATCH("Summa tillförd energi:",Kraftvärmeprod!$B$1:$AV$1,0),FALSE)</f>
        <v>1511.9</v>
      </c>
      <c r="M371" s="33">
        <f>VLOOKUP($B371,'Allokerad kvv'!$B$1:$AO$500,MATCH("Summa allokerad tillförd energi:",'Allokerad kvv'!$B$1:$AV$1,0),FALSE)</f>
        <v>1033.3891699999999</v>
      </c>
      <c r="N371" s="33">
        <f>VLOOKUP($B371,'Justerad allokering'!$B$1:$AO$500,MATCH("Summa justerad allokerad tillförd energi:",'Justerad allokering'!$B$1:$AV$1,0),FALSE)</f>
        <v>0</v>
      </c>
      <c r="O371" s="6">
        <f>VLOOKUP($B371,'Slutlig allokering'!$B$2:$AL$500,MATCH("Summa justerad allokerad tillförd energi:",'Slutlig allokering'!$B$2:$AS$2,0),FALSE)</f>
        <v>1033.3891699999999</v>
      </c>
      <c r="P371" s="6">
        <f>VLOOKUP($B371,'Köpt hetvatten'!$B$1:$AP$500,MATCH("Med verkningsgrad:",'Köpt hetvatten'!$B$1:$AW$1,0),FALSE)</f>
        <v>0</v>
      </c>
      <c r="Q371" s="6">
        <f>VLOOKUP($B371,Spillvärme!$B$1:$AP$500,MATCH("Summa tillförd energi:",Spillvärme!$B$1:$AW$1,0),FALSE)</f>
        <v>0</v>
      </c>
      <c r="R371" s="6">
        <f>VLOOKUP($B371,Miljö!$B$1:$AP$500,MATCH("Summa tillförd energi:",Miljö!$B$1:$AW$1,0),FALSE)</f>
        <v>28.6</v>
      </c>
      <c r="S371" s="33">
        <f t="shared" si="60"/>
        <v>0</v>
      </c>
      <c r="T371" s="6" t="str">
        <f>VLOOKUP($B371,Miljö!$B$1:$AP$500,MATCH("Köpt prod.spec hetvatten",Miljö!$B$1:$AW$1,0),FALSE)</f>
        <v/>
      </c>
      <c r="U371" s="6">
        <f t="shared" si="61"/>
        <v>1670.2191699999998</v>
      </c>
      <c r="V371" s="6">
        <f>VLOOKUP($B371,Leveranser!$B$1:$AP$500,MATCH("Total levererad värme",Leveranser!$B$1:$AW$1,0),FALSE)</f>
        <v>1353</v>
      </c>
      <c r="W371" s="6">
        <f>IFERROR(VLOOKUP($B371,Miljö!$B$1:$AP$500,MATCH("Såld mängd produktionsspecifik fjärrvärme (GWh)",Miljö!$B$1:$AW$1,0),FALSE)/1,0)</f>
        <v>0</v>
      </c>
      <c r="X371" s="6"/>
      <c r="Y371" s="30">
        <f t="shared" si="62"/>
        <v>0.81007332708317559</v>
      </c>
      <c r="Z371" s="6"/>
      <c r="AA371" s="30" t="str">
        <f t="shared" si="63"/>
        <v/>
      </c>
      <c r="AC371" t="s">
        <v>10</v>
      </c>
      <c r="AD371" t="s">
        <v>20</v>
      </c>
      <c r="AE371" s="25" t="str">
        <f t="shared" si="58"/>
        <v>ja</v>
      </c>
      <c r="AF371" t="s">
        <v>20</v>
      </c>
      <c r="AG371" t="s">
        <v>20</v>
      </c>
      <c r="AM371" s="6" t="str">
        <f t="shared" si="59"/>
        <v/>
      </c>
      <c r="AO371" s="6" t="str">
        <f t="shared" si="66"/>
        <v/>
      </c>
      <c r="AQ371" s="6" t="str">
        <f t="shared" si="67"/>
        <v/>
      </c>
      <c r="AR371" s="6"/>
      <c r="AW371" t="str">
        <f t="shared" si="64"/>
        <v/>
      </c>
      <c r="AY371" s="6" t="str">
        <f t="shared" si="68"/>
        <v/>
      </c>
      <c r="BB371" s="6" t="str">
        <f t="shared" si="65"/>
        <v>Ja</v>
      </c>
      <c r="BK371" t="s">
        <v>10</v>
      </c>
    </row>
    <row r="372" spans="1:64" ht="15" customHeight="1" x14ac:dyDescent="0.35">
      <c r="A372" t="s">
        <v>474</v>
      </c>
      <c r="B372" t="s">
        <v>479</v>
      </c>
      <c r="C372">
        <v>0.379465</v>
      </c>
      <c r="D372">
        <v>89.699700000000007</v>
      </c>
      <c r="E372">
        <v>10.9762</v>
      </c>
      <c r="F372">
        <v>0.20686299999999999</v>
      </c>
      <c r="G372" t="s">
        <v>10</v>
      </c>
      <c r="H372" t="s">
        <v>10</v>
      </c>
      <c r="K372" s="6">
        <f>VLOOKUP($B372,'Egen hetvattenprod'!$B$1:$AP$500,MATCH("Summa tillförd energi:",'Egen hetvattenprod'!$B$1:$AY$1,0),FALSE)</f>
        <v>1.72</v>
      </c>
      <c r="L372" s="6">
        <f>VLOOKUP($B372,Kraftvärmeprod!$B$1:$AO$500,MATCH("Summa tillförd energi:",Kraftvärmeprod!$B$1:$AV$1,0),FALSE)</f>
        <v>0</v>
      </c>
      <c r="M372" s="33">
        <f>VLOOKUP($B372,'Allokerad kvv'!$B$1:$AO$500,MATCH("Summa allokerad tillförd energi:",'Allokerad kvv'!$B$1:$AV$1,0),FALSE)</f>
        <v>0</v>
      </c>
      <c r="N372" s="33">
        <f>VLOOKUP($B372,'Justerad allokering'!$B$1:$AO$500,MATCH("Summa justerad allokerad tillförd energi:",'Justerad allokering'!$B$1:$AV$1,0),FALSE)</f>
        <v>0</v>
      </c>
      <c r="O372" s="6">
        <f>VLOOKUP($B372,'Slutlig allokering'!$B$2:$AL$500,MATCH("Summa justerad allokerad tillförd energi:",'Slutlig allokering'!$B$2:$AS$2,0),FALSE)</f>
        <v>0</v>
      </c>
      <c r="P372" s="6">
        <f>VLOOKUP($B372,'Köpt hetvatten'!$B$1:$AP$500,MATCH("Med verkningsgrad:",'Köpt hetvatten'!$B$1:$AW$1,0),FALSE)</f>
        <v>16.000000000000004</v>
      </c>
      <c r="Q372" s="6">
        <f>VLOOKUP($B372,Spillvärme!$B$1:$AP$500,MATCH("Summa tillförd energi:",Spillvärme!$B$1:$AW$1,0),FALSE)</f>
        <v>6.36</v>
      </c>
      <c r="R372" s="6">
        <f>VLOOKUP($B372,Miljö!$B$1:$AP$500,MATCH("Summa tillförd energi:",Miljö!$B$1:$AW$1,0),FALSE)</f>
        <v>0.38</v>
      </c>
      <c r="S372" s="33">
        <f t="shared" si="60"/>
        <v>0</v>
      </c>
      <c r="T372" s="6" t="str">
        <f>VLOOKUP($B372,Miljö!$B$1:$AP$500,MATCH("Köpt prod.spec hetvatten",Miljö!$B$1:$AW$1,0),FALSE)</f>
        <v/>
      </c>
      <c r="U372" s="6">
        <f t="shared" si="61"/>
        <v>24.46</v>
      </c>
      <c r="V372" s="6">
        <f>VLOOKUP($B372,Leveranser!$B$1:$AP$500,MATCH("Total levererad värme",Leveranser!$B$1:$AW$1,0),FALSE)</f>
        <v>17.600000000000001</v>
      </c>
      <c r="W372" s="6">
        <f>IFERROR(VLOOKUP($B372,Miljö!$B$1:$AP$500,MATCH("Såld mängd produktionsspecifik fjärrvärme (GWh)",Miljö!$B$1:$AW$1,0),FALSE)/1,0)</f>
        <v>0</v>
      </c>
      <c r="X372" s="6"/>
      <c r="Y372" s="30">
        <f t="shared" si="62"/>
        <v>0.71954210956663944</v>
      </c>
      <c r="Z372" s="6"/>
      <c r="AA372" s="30" t="str">
        <f t="shared" si="63"/>
        <v/>
      </c>
      <c r="AC372" t="s">
        <v>10</v>
      </c>
      <c r="AD372" t="s">
        <v>20</v>
      </c>
      <c r="AE372" s="25" t="str">
        <f t="shared" si="58"/>
        <v>ja</v>
      </c>
      <c r="AF372" t="s">
        <v>20</v>
      </c>
      <c r="AG372" t="s">
        <v>20</v>
      </c>
      <c r="AM372" s="6" t="str">
        <f t="shared" si="59"/>
        <v/>
      </c>
      <c r="AO372" s="6" t="str">
        <f t="shared" si="66"/>
        <v/>
      </c>
      <c r="AQ372" s="6" t="str">
        <f t="shared" si="67"/>
        <v/>
      </c>
      <c r="AR372" s="6"/>
      <c r="AW372" t="str">
        <f t="shared" si="64"/>
        <v/>
      </c>
      <c r="AY372" s="6" t="str">
        <f t="shared" si="68"/>
        <v/>
      </c>
      <c r="BB372" s="6" t="str">
        <f t="shared" si="65"/>
        <v>Ja</v>
      </c>
      <c r="BK372" t="s">
        <v>10</v>
      </c>
    </row>
    <row r="373" spans="1:64" ht="15" customHeight="1" x14ac:dyDescent="0.35">
      <c r="A373" t="s">
        <v>474</v>
      </c>
      <c r="B373" t="s">
        <v>480</v>
      </c>
      <c r="C373">
        <v>9.14267E-2</v>
      </c>
      <c r="D373">
        <v>19.065100000000001</v>
      </c>
      <c r="E373">
        <v>8.1909799999999997</v>
      </c>
      <c r="F373">
        <v>1.67771E-2</v>
      </c>
      <c r="G373" t="s">
        <v>10</v>
      </c>
      <c r="H373" t="s">
        <v>10</v>
      </c>
      <c r="K373" s="6">
        <f>VLOOKUP($B373,'Egen hetvattenprod'!$B$1:$AP$500,MATCH("Summa tillförd energi:",'Egen hetvattenprod'!$B$1:$AY$1,0),FALSE)</f>
        <v>31.77</v>
      </c>
      <c r="L373" s="6">
        <f>VLOOKUP($B373,Kraftvärmeprod!$B$1:$AO$500,MATCH("Summa tillförd energi:",Kraftvärmeprod!$B$1:$AV$1,0),FALSE)</f>
        <v>0</v>
      </c>
      <c r="M373" s="33">
        <f>VLOOKUP($B373,'Allokerad kvv'!$B$1:$AO$500,MATCH("Summa allokerad tillförd energi:",'Allokerad kvv'!$B$1:$AV$1,0),FALSE)</f>
        <v>0</v>
      </c>
      <c r="N373" s="33">
        <f>VLOOKUP($B373,'Justerad allokering'!$B$1:$AO$500,MATCH("Summa justerad allokerad tillförd energi:",'Justerad allokering'!$B$1:$AV$1,0),FALSE)</f>
        <v>0</v>
      </c>
      <c r="O373" s="6">
        <f>VLOOKUP($B373,'Slutlig allokering'!$B$2:$AL$500,MATCH("Summa justerad allokerad tillförd energi:",'Slutlig allokering'!$B$2:$AS$2,0),FALSE)</f>
        <v>0</v>
      </c>
      <c r="P373" s="6">
        <f>VLOOKUP($B373,'Köpt hetvatten'!$B$1:$AP$500,MATCH("Med verkningsgrad:",'Köpt hetvatten'!$B$1:$AW$1,0),FALSE)</f>
        <v>6.0470588235294116</v>
      </c>
      <c r="Q373" s="6">
        <f>VLOOKUP($B373,Spillvärme!$B$1:$AP$500,MATCH("Summa tillförd energi:",Spillvärme!$B$1:$AW$1,0),FALSE)</f>
        <v>0</v>
      </c>
      <c r="R373" s="6">
        <f>VLOOKUP($B373,Miljö!$B$1:$AP$500,MATCH("Summa tillförd energi:",Miljö!$B$1:$AW$1,0),FALSE)</f>
        <v>0.64</v>
      </c>
      <c r="S373" s="33">
        <f t="shared" si="60"/>
        <v>0</v>
      </c>
      <c r="T373" s="6" t="str">
        <f>VLOOKUP($B373,Miljö!$B$1:$AP$500,MATCH("Köpt prod.spec hetvatten",Miljö!$B$1:$AW$1,0),FALSE)</f>
        <v/>
      </c>
      <c r="U373" s="6">
        <f t="shared" si="61"/>
        <v>38.457058823529408</v>
      </c>
      <c r="V373" s="6">
        <f>VLOOKUP($B373,Leveranser!$B$1:$AP$500,MATCH("Total levererad värme",Leveranser!$B$1:$AW$1,0),FALSE)</f>
        <v>32.6</v>
      </c>
      <c r="W373" s="6">
        <f>IFERROR(VLOOKUP($B373,Miljö!$B$1:$AP$500,MATCH("Såld mängd produktionsspecifik fjärrvärme (GWh)",Miljö!$B$1:$AW$1,0),FALSE)/1,0)</f>
        <v>0</v>
      </c>
      <c r="X373" s="6"/>
      <c r="Y373" s="30">
        <f t="shared" si="62"/>
        <v>0.84769873196995893</v>
      </c>
      <c r="Z373" s="6"/>
      <c r="AA373" s="30" t="str">
        <f t="shared" si="63"/>
        <v/>
      </c>
      <c r="AC373" t="s">
        <v>10</v>
      </c>
      <c r="AD373" t="s">
        <v>20</v>
      </c>
      <c r="AE373" s="25" t="str">
        <f t="shared" si="58"/>
        <v>ja</v>
      </c>
      <c r="AF373" t="s">
        <v>20</v>
      </c>
      <c r="AG373" t="s">
        <v>20</v>
      </c>
      <c r="AM373" s="6" t="str">
        <f t="shared" si="59"/>
        <v/>
      </c>
      <c r="AO373" s="6" t="str">
        <f t="shared" si="66"/>
        <v/>
      </c>
      <c r="AQ373" s="6" t="str">
        <f t="shared" si="67"/>
        <v/>
      </c>
      <c r="AR373" s="6"/>
      <c r="AW373" t="str">
        <f t="shared" si="64"/>
        <v/>
      </c>
      <c r="AY373" s="6" t="str">
        <f t="shared" si="68"/>
        <v/>
      </c>
      <c r="BB373" s="6" t="str">
        <f t="shared" si="65"/>
        <v>Ja</v>
      </c>
      <c r="BK373" t="s">
        <v>10</v>
      </c>
    </row>
    <row r="374" spans="1:64" ht="15" customHeight="1" x14ac:dyDescent="0.35">
      <c r="A374" t="s">
        <v>481</v>
      </c>
      <c r="B374" t="s">
        <v>482</v>
      </c>
      <c r="C374" t="s">
        <v>20</v>
      </c>
      <c r="D374" t="s">
        <v>20</v>
      </c>
      <c r="E374" t="s">
        <v>20</v>
      </c>
      <c r="F374" t="s">
        <v>20</v>
      </c>
      <c r="G374" t="s">
        <v>14</v>
      </c>
      <c r="H374" t="s">
        <v>14</v>
      </c>
      <c r="K374" s="6">
        <f>VLOOKUP($B374,'Egen hetvattenprod'!$B$1:$AP$500,MATCH("Summa tillförd energi:",'Egen hetvattenprod'!$B$1:$AY$1,0),FALSE)</f>
        <v>0</v>
      </c>
      <c r="L374" s="6">
        <f>VLOOKUP($B374,Kraftvärmeprod!$B$1:$AO$500,MATCH("Summa tillförd energi:",Kraftvärmeprod!$B$1:$AV$1,0),FALSE)</f>
        <v>0</v>
      </c>
      <c r="M374" s="33">
        <f>VLOOKUP($B374,'Allokerad kvv'!$B$1:$AO$500,MATCH("Summa allokerad tillförd energi:",'Allokerad kvv'!$B$1:$AV$1,0),FALSE)</f>
        <v>0</v>
      </c>
      <c r="N374" s="33">
        <f>VLOOKUP($B374,'Justerad allokering'!$B$1:$AO$500,MATCH("Summa justerad allokerad tillförd energi:",'Justerad allokering'!$B$1:$AV$1,0),FALSE)</f>
        <v>0</v>
      </c>
      <c r="O374" s="6">
        <f>VLOOKUP($B374,'Slutlig allokering'!$B$2:$AL$500,MATCH("Summa justerad allokerad tillförd energi:",'Slutlig allokering'!$B$2:$AS$2,0),FALSE)</f>
        <v>0</v>
      </c>
      <c r="P374" s="6">
        <f>VLOOKUP($B374,'Köpt hetvatten'!$B$1:$AP$500,MATCH("Med verkningsgrad:",'Köpt hetvatten'!$B$1:$AW$1,0),FALSE)</f>
        <v>0</v>
      </c>
      <c r="Q374" s="6">
        <f>VLOOKUP($B374,Spillvärme!$B$1:$AP$500,MATCH("Summa tillförd energi:",Spillvärme!$B$1:$AW$1,0),FALSE)</f>
        <v>0</v>
      </c>
      <c r="R374" s="6">
        <f>VLOOKUP($B374,Miljö!$B$1:$AP$500,MATCH("Summa tillförd energi:",Miljö!$B$1:$AW$1,0),FALSE)</f>
        <v>0</v>
      </c>
      <c r="S374" s="33">
        <f t="shared" si="60"/>
        <v>0</v>
      </c>
      <c r="T374" s="6">
        <f>VLOOKUP($B374,Miljö!$B$1:$AP$500,MATCH("Köpt prod.spec hetvatten",Miljö!$B$1:$AW$1,0),FALSE)</f>
        <v>744</v>
      </c>
      <c r="U374" s="6">
        <f t="shared" si="61"/>
        <v>744</v>
      </c>
      <c r="V374" s="6">
        <f>VLOOKUP($B374,Leveranser!$B$1:$AP$500,MATCH("Total levererad värme",Leveranser!$B$1:$AW$1,0),FALSE)</f>
        <v>0</v>
      </c>
      <c r="W374" s="6">
        <f>IFERROR(VLOOKUP($B374,Miljö!$B$1:$AP$500,MATCH("Såld mängd produktionsspecifik fjärrvärme (GWh)",Miljö!$B$1:$AW$1,0),FALSE)/1,0)</f>
        <v>0</v>
      </c>
      <c r="X374" s="6"/>
      <c r="Y374" s="30">
        <f t="shared" si="62"/>
        <v>0</v>
      </c>
      <c r="Z374" s="6"/>
      <c r="AA374" s="30" t="str">
        <f t="shared" si="63"/>
        <v/>
      </c>
      <c r="AC374" t="s">
        <v>20</v>
      </c>
      <c r="AD374" t="s">
        <v>20</v>
      </c>
      <c r="AE374" s="25" t="str">
        <f t="shared" si="58"/>
        <v/>
      </c>
      <c r="AF374" t="s">
        <v>1073</v>
      </c>
      <c r="AG374" t="s">
        <v>1068</v>
      </c>
      <c r="AH374" s="37" t="s">
        <v>14</v>
      </c>
      <c r="AM374" s="6" t="str">
        <f t="shared" si="59"/>
        <v>nej</v>
      </c>
      <c r="AO374" s="6" t="str">
        <f t="shared" si="66"/>
        <v>nej</v>
      </c>
      <c r="AQ374" s="6" t="str">
        <f t="shared" si="67"/>
        <v/>
      </c>
      <c r="AR374" s="6"/>
      <c r="AV374" t="s">
        <v>10</v>
      </c>
      <c r="AW374" t="str">
        <f t="shared" si="64"/>
        <v>ja</v>
      </c>
      <c r="AY374" s="6" t="str">
        <f t="shared" si="68"/>
        <v>nej</v>
      </c>
      <c r="BB374" s="6" t="str">
        <f t="shared" si="65"/>
        <v>Nej</v>
      </c>
      <c r="BD374" t="s">
        <v>10</v>
      </c>
      <c r="BE374" t="s">
        <v>1068</v>
      </c>
      <c r="BK374" t="s">
        <v>14</v>
      </c>
      <c r="BL374" t="s">
        <v>10</v>
      </c>
    </row>
    <row r="375" spans="1:64" ht="15" customHeight="1" x14ac:dyDescent="0.35">
      <c r="A375" t="s">
        <v>481</v>
      </c>
      <c r="B375" t="s">
        <v>483</v>
      </c>
      <c r="C375">
        <v>0</v>
      </c>
      <c r="D375">
        <v>0</v>
      </c>
      <c r="E375">
        <v>0</v>
      </c>
      <c r="F375">
        <v>0</v>
      </c>
      <c r="G375" t="s">
        <v>14</v>
      </c>
      <c r="H375" t="s">
        <v>14</v>
      </c>
      <c r="K375" s="6">
        <f>VLOOKUP($B375,'Egen hetvattenprod'!$B$1:$AP$500,MATCH("Summa tillförd energi:",'Egen hetvattenprod'!$B$1:$AY$1,0),FALSE)</f>
        <v>0</v>
      </c>
      <c r="L375" s="6">
        <f>VLOOKUP($B375,Kraftvärmeprod!$B$1:$AO$500,MATCH("Summa tillförd energi:",Kraftvärmeprod!$B$1:$AV$1,0),FALSE)</f>
        <v>0</v>
      </c>
      <c r="M375" s="33">
        <f>VLOOKUP($B375,'Allokerad kvv'!$B$1:$AO$500,MATCH("Summa allokerad tillförd energi:",'Allokerad kvv'!$B$1:$AV$1,0),FALSE)</f>
        <v>0</v>
      </c>
      <c r="N375" s="33">
        <f>VLOOKUP($B375,'Justerad allokering'!$B$1:$AO$500,MATCH("Summa justerad allokerad tillförd energi:",'Justerad allokering'!$B$1:$AV$1,0),FALSE)</f>
        <v>0</v>
      </c>
      <c r="O375" s="6">
        <f>VLOOKUP($B375,'Slutlig allokering'!$B$2:$AL$500,MATCH("Summa justerad allokerad tillförd energi:",'Slutlig allokering'!$B$2:$AS$2,0),FALSE)</f>
        <v>0</v>
      </c>
      <c r="P375" s="6">
        <f>VLOOKUP($B375,'Köpt hetvatten'!$B$1:$AP$500,MATCH("Med verkningsgrad:",'Köpt hetvatten'!$B$1:$AW$1,0),FALSE)</f>
        <v>0</v>
      </c>
      <c r="Q375" s="6">
        <f>VLOOKUP($B375,Spillvärme!$B$1:$AP$500,MATCH("Summa tillförd energi:",Spillvärme!$B$1:$AW$1,0),FALSE)</f>
        <v>0</v>
      </c>
      <c r="R375" s="6">
        <f>VLOOKUP($B375,Miljö!$B$1:$AP$500,MATCH("Summa tillförd energi:",Miljö!$B$1:$AW$1,0),FALSE)</f>
        <v>0</v>
      </c>
      <c r="S375" s="33">
        <f t="shared" si="60"/>
        <v>0</v>
      </c>
      <c r="T375" s="6" t="str">
        <f>VLOOKUP($B375,Miljö!$B$1:$AP$500,MATCH("Köpt prod.spec hetvatten",Miljö!$B$1:$AW$1,0),FALSE)</f>
        <v/>
      </c>
      <c r="U375" s="6">
        <f t="shared" si="61"/>
        <v>0</v>
      </c>
      <c r="V375" s="6">
        <f>VLOOKUP($B375,Leveranser!$B$1:$AP$500,MATCH("Total levererad värme",Leveranser!$B$1:$AW$1,0),FALSE)</f>
        <v>0</v>
      </c>
      <c r="W375" s="6">
        <f>IFERROR(VLOOKUP($B375,Miljö!$B$1:$AP$500,MATCH("Såld mängd produktionsspecifik fjärrvärme (GWh)",Miljö!$B$1:$AW$1,0),FALSE)/1,0)</f>
        <v>0</v>
      </c>
      <c r="X375" s="6"/>
      <c r="Y375" s="30" t="str">
        <f t="shared" si="62"/>
        <v/>
      </c>
      <c r="Z375" s="6"/>
      <c r="AA375" s="30" t="str">
        <f t="shared" si="63"/>
        <v/>
      </c>
      <c r="AC375" t="s">
        <v>20</v>
      </c>
      <c r="AD375" t="s">
        <v>20</v>
      </c>
      <c r="AE375" s="25" t="str">
        <f t="shared" si="58"/>
        <v/>
      </c>
      <c r="AF375" t="s">
        <v>20</v>
      </c>
      <c r="AG375" t="s">
        <v>20</v>
      </c>
      <c r="AM375" s="6" t="str">
        <f t="shared" si="59"/>
        <v>nej</v>
      </c>
      <c r="AO375" s="6" t="str">
        <f t="shared" si="66"/>
        <v>nej</v>
      </c>
      <c r="AQ375" s="6" t="str">
        <f t="shared" si="67"/>
        <v/>
      </c>
      <c r="AR375" s="6"/>
      <c r="AW375" t="str">
        <f t="shared" si="64"/>
        <v>nej</v>
      </c>
      <c r="AY375" s="6" t="str">
        <f t="shared" si="68"/>
        <v>nej</v>
      </c>
      <c r="BB375" s="6" t="str">
        <f t="shared" si="65"/>
        <v>Nej</v>
      </c>
      <c r="BK375" t="s">
        <v>14</v>
      </c>
    </row>
    <row r="376" spans="1:64" ht="15" customHeight="1" x14ac:dyDescent="0.35">
      <c r="A376" t="s">
        <v>481</v>
      </c>
      <c r="B376" t="s">
        <v>484</v>
      </c>
      <c r="C376">
        <v>0.163523</v>
      </c>
      <c r="D376">
        <v>50.061</v>
      </c>
      <c r="E376">
        <v>4.9277899999999999</v>
      </c>
      <c r="F376">
        <v>2.1673100000000001E-2</v>
      </c>
      <c r="G376" t="s">
        <v>10</v>
      </c>
      <c r="H376" t="s">
        <v>10</v>
      </c>
      <c r="K376" s="6">
        <f>VLOOKUP($B376,'Egen hetvattenprod'!$B$1:$AP$500,MATCH("Summa tillförd energi:",'Egen hetvattenprod'!$B$1:$AY$1,0),FALSE)</f>
        <v>0</v>
      </c>
      <c r="L376" s="6">
        <f>VLOOKUP($B376,Kraftvärmeprod!$B$1:$AO$500,MATCH("Summa tillförd energi:",Kraftvärmeprod!$B$1:$AV$1,0),FALSE)</f>
        <v>0</v>
      </c>
      <c r="M376" s="33">
        <f>VLOOKUP($B376,'Allokerad kvv'!$B$1:$AO$500,MATCH("Summa allokerad tillförd energi:",'Allokerad kvv'!$B$1:$AV$1,0),FALSE)</f>
        <v>0</v>
      </c>
      <c r="N376" s="33">
        <f>VLOOKUP($B376,'Justerad allokering'!$B$1:$AO$500,MATCH("Summa justerad allokerad tillförd energi:",'Justerad allokering'!$B$1:$AV$1,0),FALSE)</f>
        <v>0</v>
      </c>
      <c r="O376" s="6">
        <f>VLOOKUP($B376,'Slutlig allokering'!$B$2:$AL$500,MATCH("Summa justerad allokerad tillförd energi:",'Slutlig allokering'!$B$2:$AS$2,0),FALSE)</f>
        <v>0</v>
      </c>
      <c r="P376" s="6">
        <f>VLOOKUP($B376,'Köpt hetvatten'!$B$1:$AP$500,MATCH("Med verkningsgrad:",'Köpt hetvatten'!$B$1:$AW$1,0),FALSE)</f>
        <v>0</v>
      </c>
      <c r="Q376" s="6">
        <f>VLOOKUP($B376,Spillvärme!$B$1:$AP$500,MATCH("Summa tillförd energi:",Spillvärme!$B$1:$AW$1,0),FALSE)</f>
        <v>0</v>
      </c>
      <c r="R376" s="6">
        <f>VLOOKUP($B376,Miljö!$B$1:$AP$500,MATCH("Summa tillförd energi:",Miljö!$B$1:$AW$1,0),FALSE)</f>
        <v>0</v>
      </c>
      <c r="S376" s="33">
        <f t="shared" si="60"/>
        <v>23.099999999999998</v>
      </c>
      <c r="T376" s="6">
        <f>VLOOKUP($B376,Miljö!$B$1:$AP$500,MATCH("Köpt prod.spec hetvatten",Miljö!$B$1:$AW$1,0),FALSE)</f>
        <v>744</v>
      </c>
      <c r="U376" s="6">
        <f t="shared" si="61"/>
        <v>744</v>
      </c>
      <c r="V376" s="6">
        <f>VLOOKUP($B376,Leveranser!$B$1:$AP$500,MATCH("Total levererad värme",Leveranser!$B$1:$AW$1,0),FALSE)</f>
        <v>770</v>
      </c>
      <c r="W376" s="6">
        <f>IFERROR(VLOOKUP($B376,Miljö!$B$1:$AP$500,MATCH("Såld mängd produktionsspecifik fjärrvärme (GWh)",Miljö!$B$1:$AW$1,0),FALSE)/1,0)</f>
        <v>0</v>
      </c>
      <c r="X376" s="6"/>
      <c r="Y376" s="30">
        <f t="shared" si="62"/>
        <v>1.0349462365591398</v>
      </c>
      <c r="Z376" s="6"/>
      <c r="AA376" s="30" t="str">
        <f t="shared" si="63"/>
        <v/>
      </c>
      <c r="AC376" t="s">
        <v>10</v>
      </c>
      <c r="AD376" t="s">
        <v>20</v>
      </c>
      <c r="AE376" s="25" t="str">
        <f t="shared" si="58"/>
        <v>ja</v>
      </c>
      <c r="AF376" t="s">
        <v>20</v>
      </c>
      <c r="AG376" t="s">
        <v>20</v>
      </c>
      <c r="AM376" s="6" t="str">
        <f t="shared" si="59"/>
        <v/>
      </c>
      <c r="AO376" s="6" t="str">
        <f t="shared" si="66"/>
        <v/>
      </c>
      <c r="AQ376" s="6" t="str">
        <f t="shared" si="67"/>
        <v/>
      </c>
      <c r="AR376" s="6"/>
      <c r="AW376" t="str">
        <f t="shared" si="64"/>
        <v/>
      </c>
      <c r="AY376" s="6" t="str">
        <f t="shared" si="68"/>
        <v/>
      </c>
      <c r="BB376" s="6" t="str">
        <f t="shared" si="65"/>
        <v>Ja</v>
      </c>
      <c r="BK376" t="s">
        <v>10</v>
      </c>
    </row>
    <row r="377" spans="1:64" ht="15" customHeight="1" x14ac:dyDescent="0.35">
      <c r="A377" t="s">
        <v>485</v>
      </c>
      <c r="B377" t="s">
        <v>486</v>
      </c>
      <c r="C377">
        <v>0.178643</v>
      </c>
      <c r="D377">
        <v>58.363</v>
      </c>
      <c r="E377">
        <v>9.6703700000000001</v>
      </c>
      <c r="F377">
        <v>2.6446000000000001E-2</v>
      </c>
      <c r="G377" t="s">
        <v>10</v>
      </c>
      <c r="H377" t="s">
        <v>10</v>
      </c>
      <c r="K377" s="6">
        <f>VLOOKUP($B377,'Egen hetvattenprod'!$B$1:$AP$500,MATCH("Summa tillförd energi:",'Egen hetvattenprod'!$B$1:$AY$1,0),FALSE)</f>
        <v>14.100000000000001</v>
      </c>
      <c r="L377" s="6">
        <f>VLOOKUP($B377,Kraftvärmeprod!$B$1:$AO$500,MATCH("Summa tillförd energi:",Kraftvärmeprod!$B$1:$AV$1,0),FALSE)</f>
        <v>61.5</v>
      </c>
      <c r="M377" s="33">
        <f>VLOOKUP($B377,'Allokerad kvv'!$B$1:$AO$500,MATCH("Summa allokerad tillförd energi:",'Allokerad kvv'!$B$1:$AV$1,0),FALSE)</f>
        <v>53.754386999999994</v>
      </c>
      <c r="N377" s="33">
        <f>VLOOKUP($B377,'Justerad allokering'!$B$1:$AO$500,MATCH("Summa justerad allokerad tillförd energi:",'Justerad allokering'!$B$1:$AV$1,0),FALSE)</f>
        <v>0</v>
      </c>
      <c r="O377" s="6">
        <f>VLOOKUP($B377,'Slutlig allokering'!$B$2:$AL$500,MATCH("Summa justerad allokerad tillförd energi:",'Slutlig allokering'!$B$2:$AS$2,0),FALSE)</f>
        <v>53.754386999999994</v>
      </c>
      <c r="P377" s="6">
        <f>VLOOKUP($B377,'Köpt hetvatten'!$B$1:$AP$500,MATCH("Med verkningsgrad:",'Köpt hetvatten'!$B$1:$AW$1,0),FALSE)</f>
        <v>0</v>
      </c>
      <c r="Q377" s="6">
        <f>VLOOKUP($B377,Spillvärme!$B$1:$AP$500,MATCH("Summa tillförd energi:",Spillvärme!$B$1:$AW$1,0),FALSE)</f>
        <v>0</v>
      </c>
      <c r="R377" s="6">
        <f>VLOOKUP($B377,Miljö!$B$1:$AP$500,MATCH("Summa tillförd energi:",Miljö!$B$1:$AW$1,0),FALSE)</f>
        <v>0.5</v>
      </c>
      <c r="S377" s="33">
        <f t="shared" si="60"/>
        <v>0</v>
      </c>
      <c r="T377" s="6" t="str">
        <f>VLOOKUP($B377,Miljö!$B$1:$AP$500,MATCH("Köpt prod.spec hetvatten",Miljö!$B$1:$AW$1,0),FALSE)</f>
        <v/>
      </c>
      <c r="U377" s="6">
        <f t="shared" si="61"/>
        <v>68.354387000000003</v>
      </c>
      <c r="V377" s="6">
        <f>VLOOKUP($B377,Leveranser!$B$1:$AP$500,MATCH("Total levererad värme",Leveranser!$B$1:$AW$1,0),FALSE)</f>
        <v>57.831000000000003</v>
      </c>
      <c r="W377" s="6">
        <f>IFERROR(VLOOKUP($B377,Miljö!$B$1:$AP$500,MATCH("Såld mängd produktionsspecifik fjärrvärme (GWh)",Miljö!$B$1:$AW$1,0),FALSE)/1,0)</f>
        <v>0</v>
      </c>
      <c r="X377" s="6"/>
      <c r="Y377" s="30">
        <f t="shared" si="62"/>
        <v>0.84604664803738205</v>
      </c>
      <c r="Z377" s="6"/>
      <c r="AA377" s="30" t="str">
        <f t="shared" si="63"/>
        <v/>
      </c>
      <c r="AC377" t="s">
        <v>10</v>
      </c>
      <c r="AD377" t="s">
        <v>20</v>
      </c>
      <c r="AE377" s="25" t="str">
        <f t="shared" si="58"/>
        <v>ja</v>
      </c>
      <c r="AF377" t="s">
        <v>20</v>
      </c>
      <c r="AG377" t="s">
        <v>20</v>
      </c>
      <c r="AM377" s="6" t="str">
        <f t="shared" si="59"/>
        <v/>
      </c>
      <c r="AO377" s="6" t="str">
        <f t="shared" si="66"/>
        <v/>
      </c>
      <c r="AQ377" s="6" t="str">
        <f t="shared" si="67"/>
        <v/>
      </c>
      <c r="AR377" s="6"/>
      <c r="AW377" t="str">
        <f t="shared" si="64"/>
        <v/>
      </c>
      <c r="AY377" s="6" t="str">
        <f t="shared" si="68"/>
        <v/>
      </c>
      <c r="BB377" s="6" t="str">
        <f t="shared" si="65"/>
        <v>Ja</v>
      </c>
      <c r="BK377" t="s">
        <v>10</v>
      </c>
    </row>
    <row r="378" spans="1:64" ht="15" customHeight="1" x14ac:dyDescent="0.35">
      <c r="A378" t="s">
        <v>487</v>
      </c>
      <c r="B378" t="s">
        <v>488</v>
      </c>
      <c r="C378">
        <v>8.1999799999999998E-2</v>
      </c>
      <c r="D378">
        <v>22.101400000000002</v>
      </c>
      <c r="E378">
        <v>8.2915200000000002</v>
      </c>
      <c r="F378">
        <v>3.7981000000000001E-2</v>
      </c>
      <c r="G378" t="s">
        <v>14</v>
      </c>
      <c r="H378" t="s">
        <v>10</v>
      </c>
      <c r="K378" s="6">
        <f>VLOOKUP($B378,'Egen hetvattenprod'!$B$1:$AP$500,MATCH("Summa tillförd energi:",'Egen hetvattenprod'!$B$1:$AY$1,0),FALSE)</f>
        <v>52.803999999999995</v>
      </c>
      <c r="L378" s="6">
        <f>VLOOKUP($B378,Kraftvärmeprod!$B$1:$AO$500,MATCH("Summa tillförd energi:",Kraftvärmeprod!$B$1:$AV$1,0),FALSE)</f>
        <v>0</v>
      </c>
      <c r="M378" s="33">
        <f>VLOOKUP($B378,'Allokerad kvv'!$B$1:$AO$500,MATCH("Summa allokerad tillförd energi:",'Allokerad kvv'!$B$1:$AV$1,0),FALSE)</f>
        <v>0</v>
      </c>
      <c r="N378" s="33">
        <f>VLOOKUP($B378,'Justerad allokering'!$B$1:$AO$500,MATCH("Summa justerad allokerad tillförd energi:",'Justerad allokering'!$B$1:$AV$1,0),FALSE)</f>
        <v>0</v>
      </c>
      <c r="O378" s="6">
        <f>VLOOKUP($B378,'Slutlig allokering'!$B$2:$AL$500,MATCH("Summa justerad allokerad tillförd energi:",'Slutlig allokering'!$B$2:$AS$2,0),FALSE)</f>
        <v>0</v>
      </c>
      <c r="P378" s="6">
        <f>VLOOKUP($B378,'Köpt hetvatten'!$B$1:$AP$500,MATCH("Med verkningsgrad:",'Köpt hetvatten'!$B$1:$AW$1,0),FALSE)</f>
        <v>0</v>
      </c>
      <c r="Q378" s="6">
        <f>VLOOKUP($B378,Spillvärme!$B$1:$AP$500,MATCH("Summa tillförd energi:",Spillvärme!$B$1:$AW$1,0),FALSE)</f>
        <v>0</v>
      </c>
      <c r="R378" s="6">
        <f>VLOOKUP($B378,Miljö!$B$1:$AP$500,MATCH("Summa tillförd energi:",Miljö!$B$1:$AW$1,0),FALSE)</f>
        <v>1.0649999999999999</v>
      </c>
      <c r="S378" s="33">
        <f t="shared" si="60"/>
        <v>0</v>
      </c>
      <c r="T378" s="6" t="str">
        <f>VLOOKUP($B378,Miljö!$B$1:$AP$500,MATCH("Köpt prod.spec hetvatten",Miljö!$B$1:$AW$1,0),FALSE)</f>
        <v/>
      </c>
      <c r="U378" s="6">
        <f t="shared" si="61"/>
        <v>53.868999999999993</v>
      </c>
      <c r="V378" s="6">
        <f>VLOOKUP($B378,Leveranser!$B$1:$AP$500,MATCH("Total levererad värme",Leveranser!$B$1:$AW$1,0),FALSE)</f>
        <v>45.204999999999998</v>
      </c>
      <c r="W378" s="6">
        <f>IFERROR(VLOOKUP($B378,Miljö!$B$1:$AP$500,MATCH("Såld mängd produktionsspecifik fjärrvärme (GWh)",Miljö!$B$1:$AW$1,0),FALSE)/1,0)</f>
        <v>0</v>
      </c>
      <c r="X378" s="6"/>
      <c r="Y378" s="30">
        <f t="shared" si="62"/>
        <v>0.83916538268763119</v>
      </c>
      <c r="Z378" s="6"/>
      <c r="AA378" s="30" t="str">
        <f t="shared" si="63"/>
        <v/>
      </c>
      <c r="AC378" t="s">
        <v>10</v>
      </c>
      <c r="AD378" t="s">
        <v>20</v>
      </c>
      <c r="AE378" s="25" t="str">
        <f t="shared" si="58"/>
        <v>ja</v>
      </c>
      <c r="AF378" t="s">
        <v>20</v>
      </c>
      <c r="AG378" t="s">
        <v>20</v>
      </c>
      <c r="AM378" s="6" t="str">
        <f t="shared" si="59"/>
        <v/>
      </c>
      <c r="AO378" s="6" t="str">
        <f t="shared" si="66"/>
        <v/>
      </c>
      <c r="AQ378" s="6" t="str">
        <f t="shared" si="67"/>
        <v/>
      </c>
      <c r="AR378" s="6"/>
      <c r="AW378" t="str">
        <f t="shared" si="64"/>
        <v/>
      </c>
      <c r="AY378" s="6" t="str">
        <f t="shared" si="68"/>
        <v/>
      </c>
      <c r="BB378" s="6" t="str">
        <f t="shared" si="65"/>
        <v>Ja</v>
      </c>
      <c r="BK378" t="s">
        <v>10</v>
      </c>
    </row>
    <row r="379" spans="1:64" ht="15" customHeight="1" x14ac:dyDescent="0.35">
      <c r="A379" t="s">
        <v>487</v>
      </c>
      <c r="B379" t="s">
        <v>489</v>
      </c>
      <c r="C379">
        <v>0.12822500000000001</v>
      </c>
      <c r="D379">
        <v>11.024800000000001</v>
      </c>
      <c r="E379">
        <v>12.9399</v>
      </c>
      <c r="F379">
        <v>1.9035799999999999E-2</v>
      </c>
      <c r="G379" t="s">
        <v>14</v>
      </c>
      <c r="H379" t="s">
        <v>10</v>
      </c>
      <c r="K379" s="6">
        <f>VLOOKUP($B379,'Egen hetvattenprod'!$B$1:$AP$500,MATCH("Summa tillförd energi:",'Egen hetvattenprod'!$B$1:$AY$1,0),FALSE)</f>
        <v>7.9059999999999997</v>
      </c>
      <c r="L379" s="6">
        <f>VLOOKUP($B379,Kraftvärmeprod!$B$1:$AO$500,MATCH("Summa tillförd energi:",Kraftvärmeprod!$B$1:$AV$1,0),FALSE)</f>
        <v>0</v>
      </c>
      <c r="M379" s="33">
        <f>VLOOKUP($B379,'Allokerad kvv'!$B$1:$AO$500,MATCH("Summa allokerad tillförd energi:",'Allokerad kvv'!$B$1:$AV$1,0),FALSE)</f>
        <v>0</v>
      </c>
      <c r="N379" s="33">
        <f>VLOOKUP($B379,'Justerad allokering'!$B$1:$AO$500,MATCH("Summa justerad allokerad tillförd energi:",'Justerad allokering'!$B$1:$AV$1,0),FALSE)</f>
        <v>0</v>
      </c>
      <c r="O379" s="6">
        <f>VLOOKUP($B379,'Slutlig allokering'!$B$2:$AL$500,MATCH("Summa justerad allokerad tillförd energi:",'Slutlig allokering'!$B$2:$AS$2,0),FALSE)</f>
        <v>0</v>
      </c>
      <c r="P379" s="6">
        <f>VLOOKUP($B379,'Köpt hetvatten'!$B$1:$AP$500,MATCH("Med verkningsgrad:",'Köpt hetvatten'!$B$1:$AW$1,0),FALSE)</f>
        <v>0</v>
      </c>
      <c r="Q379" s="6">
        <f>VLOOKUP($B379,Spillvärme!$B$1:$AP$500,MATCH("Summa tillförd energi:",Spillvärme!$B$1:$AW$1,0),FALSE)</f>
        <v>0</v>
      </c>
      <c r="R379" s="6">
        <f>VLOOKUP($B379,Miljö!$B$1:$AP$500,MATCH("Summa tillförd energi:",Miljö!$B$1:$AW$1,0),FALSE)</f>
        <v>0.184</v>
      </c>
      <c r="S379" s="33">
        <f t="shared" si="60"/>
        <v>0</v>
      </c>
      <c r="T379" s="6" t="str">
        <f>VLOOKUP($B379,Miljö!$B$1:$AP$500,MATCH("Köpt prod.spec hetvatten",Miljö!$B$1:$AW$1,0),FALSE)</f>
        <v/>
      </c>
      <c r="U379" s="6">
        <f t="shared" si="61"/>
        <v>8.09</v>
      </c>
      <c r="V379" s="6">
        <f>VLOOKUP($B379,Leveranser!$B$1:$AP$500,MATCH("Total levererad värme",Leveranser!$B$1:$AW$1,0),FALSE)</f>
        <v>7.641</v>
      </c>
      <c r="W379" s="6">
        <f>IFERROR(VLOOKUP($B379,Miljö!$B$1:$AP$500,MATCH("Såld mängd produktionsspecifik fjärrvärme (GWh)",Miljö!$B$1:$AW$1,0),FALSE)/1,0)</f>
        <v>0</v>
      </c>
      <c r="X379" s="6"/>
      <c r="Y379" s="30">
        <f t="shared" si="62"/>
        <v>0.94449938195302841</v>
      </c>
      <c r="Z379" s="6"/>
      <c r="AA379" s="30" t="str">
        <f t="shared" si="63"/>
        <v/>
      </c>
      <c r="AC379" t="s">
        <v>10</v>
      </c>
      <c r="AD379" t="s">
        <v>20</v>
      </c>
      <c r="AE379" s="25" t="str">
        <f t="shared" si="58"/>
        <v>ja</v>
      </c>
      <c r="AF379" t="s">
        <v>20</v>
      </c>
      <c r="AG379" t="s">
        <v>20</v>
      </c>
      <c r="AM379" s="6" t="str">
        <f t="shared" si="59"/>
        <v/>
      </c>
      <c r="AO379" s="6" t="str">
        <f t="shared" si="66"/>
        <v/>
      </c>
      <c r="AQ379" s="6" t="str">
        <f t="shared" si="67"/>
        <v/>
      </c>
      <c r="AR379" s="6"/>
      <c r="AW379" t="str">
        <f t="shared" si="64"/>
        <v/>
      </c>
      <c r="AY379" s="6" t="str">
        <f t="shared" si="68"/>
        <v/>
      </c>
      <c r="BB379" s="6" t="str">
        <f t="shared" si="65"/>
        <v>Ja</v>
      </c>
      <c r="BK379" t="s">
        <v>10</v>
      </c>
    </row>
    <row r="380" spans="1:64" ht="15" customHeight="1" x14ac:dyDescent="0.35">
      <c r="A380" t="s">
        <v>490</v>
      </c>
      <c r="B380" t="s">
        <v>491</v>
      </c>
      <c r="C380">
        <v>6.6900000000000001E-2</v>
      </c>
      <c r="D380">
        <v>7.74</v>
      </c>
      <c r="E380">
        <v>0</v>
      </c>
      <c r="F380">
        <v>7.1352899999999999E-3</v>
      </c>
      <c r="G380" t="s">
        <v>14</v>
      </c>
      <c r="H380" t="s">
        <v>10</v>
      </c>
      <c r="K380" s="6">
        <f>VLOOKUP($B380,'Egen hetvattenprod'!$B$1:$AP$500,MATCH("Summa tillförd energi:",'Egen hetvattenprod'!$B$1:$AY$1,0),FALSE)</f>
        <v>0</v>
      </c>
      <c r="L380" s="6">
        <f>VLOOKUP($B380,Kraftvärmeprod!$B$1:$AO$500,MATCH("Summa tillförd energi:",Kraftvärmeprod!$B$1:$AV$1,0),FALSE)</f>
        <v>0</v>
      </c>
      <c r="M380" s="33">
        <f>VLOOKUP($B380,'Allokerad kvv'!$B$1:$AO$500,MATCH("Summa allokerad tillförd energi:",'Allokerad kvv'!$B$1:$AV$1,0),FALSE)</f>
        <v>0</v>
      </c>
      <c r="N380" s="33">
        <f>VLOOKUP($B380,'Justerad allokering'!$B$1:$AO$500,MATCH("Summa justerad allokerad tillförd energi:",'Justerad allokering'!$B$1:$AV$1,0),FALSE)</f>
        <v>0</v>
      </c>
      <c r="O380" s="6">
        <f>VLOOKUP($B380,'Slutlig allokering'!$B$2:$AL$500,MATCH("Summa justerad allokerad tillförd energi:",'Slutlig allokering'!$B$2:$AS$2,0),FALSE)</f>
        <v>0</v>
      </c>
      <c r="P380" s="6">
        <f>VLOOKUP($B380,'Köpt hetvatten'!$B$1:$AP$500,MATCH("Med verkningsgrad:",'Köpt hetvatten'!$B$1:$AW$1,0),FALSE)</f>
        <v>0.17647058823529413</v>
      </c>
      <c r="Q380" s="6">
        <f>VLOOKUP($B380,Spillvärme!$B$1:$AP$500,MATCH("Summa tillförd energi:",Spillvärme!$B$1:$AW$1,0),FALSE)</f>
        <v>0</v>
      </c>
      <c r="R380" s="6">
        <f>VLOOKUP($B380,Miljö!$B$1:$AP$500,MATCH("Summa tillförd energi:",Miljö!$B$1:$AW$1,0),FALSE)</f>
        <v>0</v>
      </c>
      <c r="S380" s="33">
        <f t="shared" si="60"/>
        <v>3.8999999999999998E-3</v>
      </c>
      <c r="T380" s="6" t="str">
        <f>VLOOKUP($B380,Miljö!$B$1:$AP$500,MATCH("Köpt prod.spec hetvatten",Miljö!$B$1:$AW$1,0),FALSE)</f>
        <v/>
      </c>
      <c r="U380" s="6">
        <f t="shared" si="61"/>
        <v>0.17647058823529413</v>
      </c>
      <c r="V380" s="6">
        <f>VLOOKUP($B380,Leveranser!$B$1:$AP$500,MATCH("Total levererad värme",Leveranser!$B$1:$AW$1,0),FALSE)</f>
        <v>0.13</v>
      </c>
      <c r="W380" s="6">
        <f>IFERROR(VLOOKUP($B380,Miljö!$B$1:$AP$500,MATCH("Såld mängd produktionsspecifik fjärrvärme (GWh)",Miljö!$B$1:$AW$1,0),FALSE)/1,0)</f>
        <v>0</v>
      </c>
      <c r="X380" s="6"/>
      <c r="Y380" s="30">
        <f t="shared" si="62"/>
        <v>0.73666666666666669</v>
      </c>
      <c r="Z380" s="6"/>
      <c r="AA380" s="30" t="str">
        <f t="shared" si="63"/>
        <v/>
      </c>
      <c r="AC380" t="s">
        <v>20</v>
      </c>
      <c r="AD380" t="s">
        <v>10</v>
      </c>
      <c r="AE380" s="25" t="str">
        <f t="shared" si="58"/>
        <v>ja</v>
      </c>
      <c r="AF380" t="s">
        <v>20</v>
      </c>
      <c r="AG380" t="s">
        <v>20</v>
      </c>
      <c r="AM380" s="6" t="str">
        <f t="shared" si="59"/>
        <v/>
      </c>
      <c r="AO380" s="6" t="str">
        <f t="shared" si="66"/>
        <v/>
      </c>
      <c r="AQ380" s="6" t="str">
        <f t="shared" si="67"/>
        <v/>
      </c>
      <c r="AR380" s="6"/>
      <c r="AW380" t="str">
        <f t="shared" si="64"/>
        <v/>
      </c>
      <c r="AY380" s="6" t="str">
        <f t="shared" si="68"/>
        <v/>
      </c>
      <c r="BB380" s="6" t="str">
        <f t="shared" si="65"/>
        <v>Ja</v>
      </c>
      <c r="BK380" t="s">
        <v>10</v>
      </c>
    </row>
    <row r="381" spans="1:64" ht="15" customHeight="1" x14ac:dyDescent="0.35">
      <c r="A381" t="s">
        <v>492</v>
      </c>
      <c r="B381" t="s">
        <v>493</v>
      </c>
      <c r="C381">
        <v>7.7330200000000002E-2</v>
      </c>
      <c r="D381">
        <v>12.941000000000001</v>
      </c>
      <c r="E381">
        <v>6.6919500000000003</v>
      </c>
      <c r="F381">
        <v>1.36179E-2</v>
      </c>
      <c r="G381" t="s">
        <v>10</v>
      </c>
      <c r="H381" t="s">
        <v>10</v>
      </c>
      <c r="K381" s="6">
        <f>VLOOKUP($B381,'Egen hetvattenprod'!$B$1:$AP$500,MATCH("Summa tillförd energi:",'Egen hetvattenprod'!$B$1:$AY$1,0),FALSE)</f>
        <v>91.81</v>
      </c>
      <c r="L381" s="6">
        <f>VLOOKUP($B381,Kraftvärmeprod!$B$1:$AO$500,MATCH("Summa tillförd energi:",Kraftvärmeprod!$B$1:$AV$1,0),FALSE)</f>
        <v>77.039999999999992</v>
      </c>
      <c r="M381" s="33">
        <f>VLOOKUP($B381,'Allokerad kvv'!$B$1:$AO$500,MATCH("Summa allokerad tillförd energi:",'Allokerad kvv'!$B$1:$AV$1,0),FALSE)</f>
        <v>58.718699999999998</v>
      </c>
      <c r="N381" s="33">
        <f>VLOOKUP($B381,'Justerad allokering'!$B$1:$AO$500,MATCH("Summa justerad allokerad tillförd energi:",'Justerad allokering'!$B$1:$AV$1,0),FALSE)</f>
        <v>0</v>
      </c>
      <c r="O381" s="6">
        <f>VLOOKUP($B381,'Slutlig allokering'!$B$2:$AL$500,MATCH("Summa justerad allokerad tillförd energi:",'Slutlig allokering'!$B$2:$AS$2,0),FALSE)</f>
        <v>58.718699999999998</v>
      </c>
      <c r="P381" s="6">
        <f>VLOOKUP($B381,'Köpt hetvatten'!$B$1:$AP$500,MATCH("Med verkningsgrad:",'Köpt hetvatten'!$B$1:$AW$1,0),FALSE)</f>
        <v>0</v>
      </c>
      <c r="Q381" s="6">
        <f>VLOOKUP($B381,Spillvärme!$B$1:$AP$500,MATCH("Summa tillförd energi:",Spillvärme!$B$1:$AW$1,0),FALSE)</f>
        <v>0</v>
      </c>
      <c r="R381" s="6">
        <f>VLOOKUP($B381,Miljö!$B$1:$AP$500,MATCH("Summa tillförd energi:",Miljö!$B$1:$AW$1,0),FALSE)</f>
        <v>3.68</v>
      </c>
      <c r="S381" s="33">
        <f t="shared" si="60"/>
        <v>0</v>
      </c>
      <c r="T381" s="6" t="str">
        <f>VLOOKUP($B381,Miljö!$B$1:$AP$500,MATCH("Köpt prod.spec hetvatten",Miljö!$B$1:$AW$1,0),FALSE)</f>
        <v/>
      </c>
      <c r="U381" s="6">
        <f t="shared" si="61"/>
        <v>154.20870000000002</v>
      </c>
      <c r="V381" s="6">
        <f>VLOOKUP($B381,Leveranser!$B$1:$AP$500,MATCH("Total levererad värme",Leveranser!$B$1:$AW$1,0),FALSE)</f>
        <v>128</v>
      </c>
      <c r="W381" s="6">
        <f>IFERROR(VLOOKUP($B381,Miljö!$B$1:$AP$500,MATCH("Såld mängd produktionsspecifik fjärrvärme (GWh)",Miljö!$B$1:$AW$1,0),FALSE)/1,0)</f>
        <v>0</v>
      </c>
      <c r="X381" s="6"/>
      <c r="Y381" s="30">
        <f t="shared" si="62"/>
        <v>0.83004395990628277</v>
      </c>
      <c r="Z381" s="6"/>
      <c r="AA381" s="30" t="str">
        <f t="shared" si="63"/>
        <v/>
      </c>
      <c r="AC381" t="s">
        <v>10</v>
      </c>
      <c r="AD381" t="s">
        <v>20</v>
      </c>
      <c r="AE381" s="25" t="str">
        <f t="shared" si="58"/>
        <v>ja</v>
      </c>
      <c r="AF381" t="s">
        <v>20</v>
      </c>
      <c r="AG381" t="s">
        <v>20</v>
      </c>
      <c r="AM381" s="6" t="str">
        <f t="shared" si="59"/>
        <v/>
      </c>
      <c r="AO381" s="6" t="str">
        <f t="shared" si="66"/>
        <v/>
      </c>
      <c r="AQ381" s="6" t="str">
        <f t="shared" si="67"/>
        <v/>
      </c>
      <c r="AR381" s="6"/>
      <c r="AW381" t="str">
        <f t="shared" si="64"/>
        <v/>
      </c>
      <c r="AY381" s="6" t="str">
        <f t="shared" si="68"/>
        <v/>
      </c>
      <c r="BB381" s="6" t="str">
        <f t="shared" si="65"/>
        <v>Ja</v>
      </c>
      <c r="BK381" t="s">
        <v>10</v>
      </c>
    </row>
    <row r="382" spans="1:64" ht="15" customHeight="1" x14ac:dyDescent="0.35">
      <c r="A382" t="s">
        <v>494</v>
      </c>
      <c r="B382" t="s">
        <v>495</v>
      </c>
      <c r="C382">
        <v>0.13413900000000001</v>
      </c>
      <c r="D382">
        <v>23.389099999999999</v>
      </c>
      <c r="E382">
        <v>10.5709</v>
      </c>
      <c r="F382">
        <v>1.07151E-2</v>
      </c>
      <c r="G382" t="s">
        <v>10</v>
      </c>
      <c r="H382" t="s">
        <v>10</v>
      </c>
      <c r="K382" s="6">
        <f>VLOOKUP($B382,'Egen hetvattenprod'!$B$1:$AP$500,MATCH("Summa tillförd energi:",'Egen hetvattenprod'!$B$1:$AY$1,0),FALSE)</f>
        <v>98.589999999999989</v>
      </c>
      <c r="L382" s="6">
        <f>VLOOKUP($B382,Kraftvärmeprod!$B$1:$AO$500,MATCH("Summa tillförd energi:",Kraftvärmeprod!$B$1:$AV$1,0),FALSE)</f>
        <v>0</v>
      </c>
      <c r="M382" s="33">
        <f>VLOOKUP($B382,'Allokerad kvv'!$B$1:$AO$500,MATCH("Summa allokerad tillförd energi:",'Allokerad kvv'!$B$1:$AV$1,0),FALSE)</f>
        <v>0</v>
      </c>
      <c r="N382" s="33">
        <f>VLOOKUP($B382,'Justerad allokering'!$B$1:$AO$500,MATCH("Summa justerad allokerad tillförd energi:",'Justerad allokering'!$B$1:$AV$1,0),FALSE)</f>
        <v>0</v>
      </c>
      <c r="O382" s="6">
        <f>VLOOKUP($B382,'Slutlig allokering'!$B$2:$AL$500,MATCH("Summa justerad allokerad tillförd energi:",'Slutlig allokering'!$B$2:$AS$2,0),FALSE)</f>
        <v>0</v>
      </c>
      <c r="P382" s="6">
        <f>VLOOKUP($B382,'Köpt hetvatten'!$B$1:$AP$500,MATCH("Med verkningsgrad:",'Köpt hetvatten'!$B$1:$AW$1,0),FALSE)</f>
        <v>20.352941176470591</v>
      </c>
      <c r="Q382" s="6">
        <f>VLOOKUP($B382,Spillvärme!$B$1:$AP$500,MATCH("Summa tillförd energi:",Spillvärme!$B$1:$AW$1,0),FALSE)</f>
        <v>0</v>
      </c>
      <c r="R382" s="6">
        <f>VLOOKUP($B382,Miljö!$B$1:$AP$500,MATCH("Summa tillförd energi:",Miljö!$B$1:$AW$1,0),FALSE)</f>
        <v>1.871</v>
      </c>
      <c r="S382" s="33">
        <f t="shared" si="60"/>
        <v>0</v>
      </c>
      <c r="T382" s="6" t="str">
        <f>VLOOKUP($B382,Miljö!$B$1:$AP$500,MATCH("Köpt prod.spec hetvatten",Miljö!$B$1:$AW$1,0),FALSE)</f>
        <v/>
      </c>
      <c r="U382" s="6">
        <f t="shared" si="61"/>
        <v>120.81394117647058</v>
      </c>
      <c r="V382" s="6">
        <f>VLOOKUP($B382,Leveranser!$B$1:$AP$500,MATCH("Total levererad värme",Leveranser!$B$1:$AW$1,0),FALSE)</f>
        <v>87</v>
      </c>
      <c r="W382" s="6">
        <f>IFERROR(VLOOKUP($B382,Miljö!$B$1:$AP$500,MATCH("Såld mängd produktionsspecifik fjärrvärme (GWh)",Miljö!$B$1:$AW$1,0),FALSE)/1,0)</f>
        <v>0</v>
      </c>
      <c r="X382" s="6"/>
      <c r="Y382" s="30">
        <f t="shared" si="62"/>
        <v>0.72011556905440899</v>
      </c>
      <c r="Z382" s="6"/>
      <c r="AA382" s="30" t="str">
        <f t="shared" si="63"/>
        <v/>
      </c>
      <c r="AC382" t="s">
        <v>10</v>
      </c>
      <c r="AD382" t="s">
        <v>1096</v>
      </c>
      <c r="AE382" s="25" t="str">
        <f t="shared" si="58"/>
        <v>ja</v>
      </c>
      <c r="AF382" t="s">
        <v>20</v>
      </c>
      <c r="AG382" t="s">
        <v>20</v>
      </c>
      <c r="AM382" s="6" t="str">
        <f t="shared" si="59"/>
        <v/>
      </c>
      <c r="AO382" s="6" t="str">
        <f t="shared" si="66"/>
        <v/>
      </c>
      <c r="AQ382" s="6" t="str">
        <f t="shared" si="67"/>
        <v/>
      </c>
      <c r="AR382" s="6"/>
      <c r="AW382" t="str">
        <f t="shared" si="64"/>
        <v/>
      </c>
      <c r="AY382" s="6" t="str">
        <f t="shared" si="68"/>
        <v/>
      </c>
      <c r="BB382" s="6" t="str">
        <f t="shared" si="65"/>
        <v>Ja</v>
      </c>
      <c r="BK382" t="s">
        <v>10</v>
      </c>
    </row>
    <row r="383" spans="1:64" ht="15" customHeight="1" x14ac:dyDescent="0.35">
      <c r="A383" t="s">
        <v>496</v>
      </c>
      <c r="B383" t="s">
        <v>497</v>
      </c>
      <c r="C383">
        <v>3.8772399999999999E-2</v>
      </c>
      <c r="D383">
        <v>9.2078199999999999</v>
      </c>
      <c r="E383">
        <v>6.7125899999999996</v>
      </c>
      <c r="F383">
        <v>1.57441E-3</v>
      </c>
      <c r="G383" t="s">
        <v>10</v>
      </c>
      <c r="H383" t="s">
        <v>10</v>
      </c>
      <c r="K383" s="6">
        <f>VLOOKUP($B383,'Egen hetvattenprod'!$B$1:$AP$500,MATCH("Summa tillförd energi:",'Egen hetvattenprod'!$B$1:$AY$1,0),FALSE)</f>
        <v>314.89999999999998</v>
      </c>
      <c r="L383" s="6">
        <f>VLOOKUP($B383,Kraftvärmeprod!$B$1:$AO$500,MATCH("Summa tillförd energi:",Kraftvärmeprod!$B$1:$AV$1,0),FALSE)</f>
        <v>180.4</v>
      </c>
      <c r="M383" s="33">
        <f>VLOOKUP($B383,'Allokerad kvv'!$B$1:$AO$500,MATCH("Summa allokerad tillförd energi:",'Allokerad kvv'!$B$1:$AV$1,0),FALSE)</f>
        <v>123.21008</v>
      </c>
      <c r="N383" s="33">
        <f>VLOOKUP($B383,'Justerad allokering'!$B$1:$AO$500,MATCH("Summa justerad allokerad tillförd energi:",'Justerad allokering'!$B$1:$AV$1,0),FALSE)</f>
        <v>0</v>
      </c>
      <c r="O383" s="6">
        <f>VLOOKUP($B383,'Slutlig allokering'!$B$2:$AL$500,MATCH("Summa justerad allokerad tillförd energi:",'Slutlig allokering'!$B$2:$AS$2,0),FALSE)</f>
        <v>123.21008</v>
      </c>
      <c r="P383" s="6">
        <f>VLOOKUP($B383,'Köpt hetvatten'!$B$1:$AP$500,MATCH("Med verkningsgrad:",'Köpt hetvatten'!$B$1:$AW$1,0),FALSE)</f>
        <v>0</v>
      </c>
      <c r="Q383" s="6">
        <f>VLOOKUP($B383,Spillvärme!$B$1:$AP$500,MATCH("Summa tillförd energi:",Spillvärme!$B$1:$AW$1,0),FALSE)</f>
        <v>0</v>
      </c>
      <c r="R383" s="6">
        <f>VLOOKUP($B383,Miljö!$B$1:$AP$500,MATCH("Summa tillförd energi:",Miljö!$B$1:$AW$1,0),FALSE)</f>
        <v>6.5</v>
      </c>
      <c r="S383" s="33">
        <f t="shared" si="60"/>
        <v>0</v>
      </c>
      <c r="T383" s="6" t="str">
        <f>VLOOKUP($B383,Miljö!$B$1:$AP$500,MATCH("Köpt prod.spec hetvatten",Miljö!$B$1:$AW$1,0),FALSE)</f>
        <v/>
      </c>
      <c r="U383" s="6">
        <f t="shared" si="61"/>
        <v>444.61007999999998</v>
      </c>
      <c r="V383" s="6">
        <f>VLOOKUP($B383,Leveranser!$B$1:$AP$500,MATCH("Total levererad värme",Leveranser!$B$1:$AW$1,0),FALSE)</f>
        <v>360</v>
      </c>
      <c r="W383" s="6">
        <f>IFERROR(VLOOKUP($B383,Miljö!$B$1:$AP$500,MATCH("Såld mängd produktionsspecifik fjärrvärme (GWh)",Miljö!$B$1:$AW$1,0),FALSE)/1,0)</f>
        <v>0</v>
      </c>
      <c r="X383" s="6"/>
      <c r="Y383" s="30">
        <f t="shared" si="62"/>
        <v>0.80969824165929849</v>
      </c>
      <c r="Z383" s="6"/>
      <c r="AA383" s="30" t="str">
        <f t="shared" si="63"/>
        <v/>
      </c>
      <c r="AC383" t="s">
        <v>10</v>
      </c>
      <c r="AD383" t="s">
        <v>20</v>
      </c>
      <c r="AE383" s="25" t="str">
        <f t="shared" si="58"/>
        <v>ja</v>
      </c>
      <c r="AF383" t="s">
        <v>20</v>
      </c>
      <c r="AG383" t="s">
        <v>20</v>
      </c>
      <c r="AM383" s="6" t="str">
        <f t="shared" si="59"/>
        <v/>
      </c>
      <c r="AO383" s="6" t="str">
        <f t="shared" si="66"/>
        <v/>
      </c>
      <c r="AQ383" s="6" t="str">
        <f t="shared" si="67"/>
        <v/>
      </c>
      <c r="AR383" s="6"/>
      <c r="AW383" t="str">
        <f t="shared" si="64"/>
        <v/>
      </c>
      <c r="AY383" s="6" t="str">
        <f t="shared" si="68"/>
        <v/>
      </c>
      <c r="BB383" s="6" t="str">
        <f t="shared" si="65"/>
        <v>Ja</v>
      </c>
      <c r="BK383" t="s">
        <v>10</v>
      </c>
    </row>
    <row r="384" spans="1:64" ht="15" customHeight="1" x14ac:dyDescent="0.35">
      <c r="A384" t="s">
        <v>498</v>
      </c>
      <c r="B384" t="s">
        <v>499</v>
      </c>
      <c r="C384">
        <v>0.10409400000000001</v>
      </c>
      <c r="D384">
        <v>15.8689</v>
      </c>
      <c r="E384">
        <v>13.545199999999999</v>
      </c>
      <c r="F384">
        <v>6.4965099999999996E-3</v>
      </c>
      <c r="G384" t="s">
        <v>14</v>
      </c>
      <c r="H384" t="s">
        <v>10</v>
      </c>
      <c r="K384" s="6">
        <f>VLOOKUP($B384,'Egen hetvattenprod'!$B$1:$AP$500,MATCH("Summa tillförd energi:",'Egen hetvattenprod'!$B$1:$AY$1,0),FALSE)</f>
        <v>5.49</v>
      </c>
      <c r="L384" s="6">
        <f>VLOOKUP($B384,Kraftvärmeprod!$B$1:$AO$500,MATCH("Summa tillförd energi:",Kraftvärmeprod!$B$1:$AV$1,0),FALSE)</f>
        <v>0</v>
      </c>
      <c r="M384" s="33">
        <f>VLOOKUP($B384,'Allokerad kvv'!$B$1:$AO$500,MATCH("Summa allokerad tillförd energi:",'Allokerad kvv'!$B$1:$AV$1,0),FALSE)</f>
        <v>0</v>
      </c>
      <c r="N384" s="33">
        <f>VLOOKUP($B384,'Justerad allokering'!$B$1:$AO$500,MATCH("Summa justerad allokerad tillförd energi:",'Justerad allokering'!$B$1:$AV$1,0),FALSE)</f>
        <v>0</v>
      </c>
      <c r="O384" s="6">
        <f>VLOOKUP($B384,'Slutlig allokering'!$B$2:$AL$500,MATCH("Summa justerad allokerad tillförd energi:",'Slutlig allokering'!$B$2:$AS$2,0),FALSE)</f>
        <v>0</v>
      </c>
      <c r="P384" s="6">
        <f>VLOOKUP($B384,'Köpt hetvatten'!$B$1:$AP$500,MATCH("Med verkningsgrad:",'Köpt hetvatten'!$B$1:$AW$1,0),FALSE)</f>
        <v>0</v>
      </c>
      <c r="Q384" s="6">
        <f>VLOOKUP($B384,Spillvärme!$B$1:$AP$500,MATCH("Summa tillförd energi:",Spillvärme!$B$1:$AW$1,0),FALSE)</f>
        <v>0</v>
      </c>
      <c r="R384" s="6">
        <f>VLOOKUP($B384,Miljö!$B$1:$AP$500,MATCH("Summa tillförd energi:",Miljö!$B$1:$AW$1,0),FALSE)</f>
        <v>9.2999999999999999E-2</v>
      </c>
      <c r="S384" s="33">
        <f t="shared" si="60"/>
        <v>0</v>
      </c>
      <c r="T384" s="6" t="str">
        <f>VLOOKUP($B384,Miljö!$B$1:$AP$500,MATCH("Köpt prod.spec hetvatten",Miljö!$B$1:$AW$1,0),FALSE)</f>
        <v/>
      </c>
      <c r="U384" s="6">
        <f t="shared" si="61"/>
        <v>5.5830000000000002</v>
      </c>
      <c r="V384" s="6">
        <f>VLOOKUP($B384,Leveranser!$B$1:$AP$500,MATCH("Total levererad värme",Leveranser!$B$1:$AW$1,0),FALSE)</f>
        <v>4.25</v>
      </c>
      <c r="W384" s="6">
        <f>IFERROR(VLOOKUP($B384,Miljö!$B$1:$AP$500,MATCH("Såld mängd produktionsspecifik fjärrvärme (GWh)",Miljö!$B$1:$AW$1,0),FALSE)/1,0)</f>
        <v>0</v>
      </c>
      <c r="X384" s="6"/>
      <c r="Y384" s="30">
        <f t="shared" si="62"/>
        <v>0.76123947698370054</v>
      </c>
      <c r="Z384" s="6"/>
      <c r="AA384" s="30" t="str">
        <f t="shared" si="63"/>
        <v/>
      </c>
      <c r="AC384" t="s">
        <v>10</v>
      </c>
      <c r="AD384" t="s">
        <v>20</v>
      </c>
      <c r="AE384" s="25" t="str">
        <f t="shared" si="58"/>
        <v>ja</v>
      </c>
      <c r="AF384" t="s">
        <v>20</v>
      </c>
      <c r="AG384" t="s">
        <v>20</v>
      </c>
      <c r="AM384" s="6" t="str">
        <f t="shared" si="59"/>
        <v/>
      </c>
      <c r="AO384" s="6" t="str">
        <f t="shared" si="66"/>
        <v/>
      </c>
      <c r="AQ384" s="6" t="str">
        <f t="shared" si="67"/>
        <v/>
      </c>
      <c r="AR384" s="6"/>
      <c r="AW384" t="str">
        <f t="shared" si="64"/>
        <v/>
      </c>
      <c r="AY384" s="6" t="str">
        <f t="shared" si="68"/>
        <v/>
      </c>
      <c r="BB384" s="6" t="str">
        <f t="shared" si="65"/>
        <v>Ja</v>
      </c>
      <c r="BK384" t="s">
        <v>10</v>
      </c>
    </row>
    <row r="385" spans="1:63" ht="15" customHeight="1" x14ac:dyDescent="0.35">
      <c r="A385" t="s">
        <v>498</v>
      </c>
      <c r="B385" t="s">
        <v>500</v>
      </c>
      <c r="C385">
        <v>0.125698</v>
      </c>
      <c r="D385">
        <v>15.8407</v>
      </c>
      <c r="E385">
        <v>15.817</v>
      </c>
      <c r="F385">
        <v>5.6057499999999996E-3</v>
      </c>
      <c r="G385" t="s">
        <v>14</v>
      </c>
      <c r="H385" t="s">
        <v>10</v>
      </c>
      <c r="K385" s="6">
        <f>VLOOKUP($B385,'Egen hetvattenprod'!$B$1:$AP$500,MATCH("Summa tillförd energi:",'Egen hetvattenprod'!$B$1:$AY$1,0),FALSE)</f>
        <v>9.6</v>
      </c>
      <c r="L385" s="6">
        <f>VLOOKUP($B385,Kraftvärmeprod!$B$1:$AO$500,MATCH("Summa tillförd energi:",Kraftvärmeprod!$B$1:$AV$1,0),FALSE)</f>
        <v>0</v>
      </c>
      <c r="M385" s="33">
        <f>VLOOKUP($B385,'Allokerad kvv'!$B$1:$AO$500,MATCH("Summa allokerad tillförd energi:",'Allokerad kvv'!$B$1:$AV$1,0),FALSE)</f>
        <v>0</v>
      </c>
      <c r="N385" s="33">
        <f>VLOOKUP($B385,'Justerad allokering'!$B$1:$AO$500,MATCH("Summa justerad allokerad tillförd energi:",'Justerad allokering'!$B$1:$AV$1,0),FALSE)</f>
        <v>0</v>
      </c>
      <c r="O385" s="6">
        <f>VLOOKUP($B385,'Slutlig allokering'!$B$2:$AL$500,MATCH("Summa justerad allokerad tillförd energi:",'Slutlig allokering'!$B$2:$AS$2,0),FALSE)</f>
        <v>0</v>
      </c>
      <c r="P385" s="6">
        <f>VLOOKUP($B385,'Köpt hetvatten'!$B$1:$AP$500,MATCH("Med verkningsgrad:",'Köpt hetvatten'!$B$1:$AW$1,0),FALSE)</f>
        <v>0</v>
      </c>
      <c r="Q385" s="6">
        <f>VLOOKUP($B385,Spillvärme!$B$1:$AP$500,MATCH("Summa tillförd energi:",Spillvärme!$B$1:$AW$1,0),FALSE)</f>
        <v>0</v>
      </c>
      <c r="R385" s="6">
        <f>VLOOKUP($B385,Miljö!$B$1:$AP$500,MATCH("Summa tillförd energi:",Miljö!$B$1:$AW$1,0),FALSE)</f>
        <v>0.14000000000000001</v>
      </c>
      <c r="S385" s="33">
        <f t="shared" si="60"/>
        <v>0</v>
      </c>
      <c r="T385" s="6" t="str">
        <f>VLOOKUP($B385,Miljö!$B$1:$AP$500,MATCH("Köpt prod.spec hetvatten",Miljö!$B$1:$AW$1,0),FALSE)</f>
        <v/>
      </c>
      <c r="U385" s="6">
        <f t="shared" si="61"/>
        <v>9.74</v>
      </c>
      <c r="V385" s="6">
        <f>VLOOKUP($B385,Leveranser!$B$1:$AP$500,MATCH("Total levererad värme",Leveranser!$B$1:$AW$1,0),FALSE)</f>
        <v>6.81</v>
      </c>
      <c r="W385" s="6">
        <f>IFERROR(VLOOKUP($B385,Miljö!$B$1:$AP$500,MATCH("Såld mängd produktionsspecifik fjärrvärme (GWh)",Miljö!$B$1:$AW$1,0),FALSE)/1,0)</f>
        <v>0</v>
      </c>
      <c r="X385" s="6"/>
      <c r="Y385" s="30">
        <f t="shared" si="62"/>
        <v>0.69917864476386027</v>
      </c>
      <c r="Z385" s="6"/>
      <c r="AA385" s="30" t="str">
        <f t="shared" si="63"/>
        <v/>
      </c>
      <c r="AC385" t="s">
        <v>10</v>
      </c>
      <c r="AD385" t="s">
        <v>20</v>
      </c>
      <c r="AE385" s="25" t="str">
        <f t="shared" si="58"/>
        <v>ja</v>
      </c>
      <c r="AF385" t="s">
        <v>20</v>
      </c>
      <c r="AG385" t="s">
        <v>20</v>
      </c>
      <c r="AM385" s="6" t="str">
        <f t="shared" si="59"/>
        <v/>
      </c>
      <c r="AO385" s="6" t="str">
        <f t="shared" si="66"/>
        <v/>
      </c>
      <c r="AQ385" s="6" t="str">
        <f t="shared" si="67"/>
        <v/>
      </c>
      <c r="AR385" s="6"/>
      <c r="AW385" t="str">
        <f t="shared" si="64"/>
        <v/>
      </c>
      <c r="AY385" s="6" t="str">
        <f t="shared" si="68"/>
        <v/>
      </c>
      <c r="BB385" s="6" t="str">
        <f t="shared" si="65"/>
        <v>Ja</v>
      </c>
      <c r="BK385" t="s">
        <v>10</v>
      </c>
    </row>
    <row r="386" spans="1:63" ht="15" customHeight="1" x14ac:dyDescent="0.35">
      <c r="A386" t="s">
        <v>498</v>
      </c>
      <c r="B386" t="s">
        <v>501</v>
      </c>
      <c r="C386">
        <v>0.128472</v>
      </c>
      <c r="D386">
        <v>111.252</v>
      </c>
      <c r="E386">
        <v>7.2005999999999997</v>
      </c>
      <c r="F386">
        <v>1.6325800000000001E-2</v>
      </c>
      <c r="G386" t="s">
        <v>14</v>
      </c>
      <c r="H386" t="s">
        <v>10</v>
      </c>
      <c r="K386" s="6">
        <f>VLOOKUP($B386,'Egen hetvattenprod'!$B$1:$AP$500,MATCH("Summa tillförd energi:",'Egen hetvattenprod'!$B$1:$AY$1,0),FALSE)</f>
        <v>106.256</v>
      </c>
      <c r="L386" s="6">
        <f>VLOOKUP($B386,Kraftvärmeprod!$B$1:$AO$500,MATCH("Summa tillförd energi:",Kraftvärmeprod!$B$1:$AV$1,0),FALSE)</f>
        <v>358.57</v>
      </c>
      <c r="M386" s="33">
        <f>VLOOKUP($B386,'Allokerad kvv'!$B$1:$AO$500,MATCH("Summa allokerad tillförd energi:",'Allokerad kvv'!$B$1:$AV$1,0),FALSE)</f>
        <v>210.93785</v>
      </c>
      <c r="N386" s="33">
        <f>VLOOKUP($B386,'Justerad allokering'!$B$1:$AO$500,MATCH("Summa justerad allokerad tillförd energi:",'Justerad allokering'!$B$1:$AV$1,0),FALSE)</f>
        <v>0</v>
      </c>
      <c r="O386" s="6">
        <f>VLOOKUP($B386,'Slutlig allokering'!$B$2:$AL$500,MATCH("Summa justerad allokerad tillförd energi:",'Slutlig allokering'!$B$2:$AS$2,0),FALSE)</f>
        <v>210.93785</v>
      </c>
      <c r="P386" s="6">
        <f>VLOOKUP($B386,'Köpt hetvatten'!$B$1:$AP$500,MATCH("Med verkningsgrad:",'Köpt hetvatten'!$B$1:$AW$1,0),FALSE)</f>
        <v>0</v>
      </c>
      <c r="Q386" s="6">
        <f>VLOOKUP($B386,Spillvärme!$B$1:$AP$500,MATCH("Summa tillförd energi:",Spillvärme!$B$1:$AW$1,0),FALSE)</f>
        <v>0</v>
      </c>
      <c r="R386" s="6">
        <f>VLOOKUP($B386,Miljö!$B$1:$AP$500,MATCH("Summa tillförd energi:",Miljö!$B$1:$AW$1,0),FALSE)</f>
        <v>5</v>
      </c>
      <c r="S386" s="33">
        <f t="shared" si="60"/>
        <v>0</v>
      </c>
      <c r="T386" s="6" t="str">
        <f>VLOOKUP($B386,Miljö!$B$1:$AP$500,MATCH("Köpt prod.spec hetvatten",Miljö!$B$1:$AW$1,0),FALSE)</f>
        <v/>
      </c>
      <c r="U386" s="6">
        <f t="shared" si="61"/>
        <v>322.19385</v>
      </c>
      <c r="V386" s="6">
        <f>VLOOKUP($B386,Leveranser!$B$1:$AP$500,MATCH("Total levererad värme",Leveranser!$B$1:$AW$1,0),FALSE)</f>
        <v>265.10000000000002</v>
      </c>
      <c r="W386" s="6">
        <f>IFERROR(VLOOKUP($B386,Miljö!$B$1:$AP$500,MATCH("Såld mängd produktionsspecifik fjärrvärme (GWh)",Miljö!$B$1:$AW$1,0),FALSE)/1,0)</f>
        <v>0</v>
      </c>
      <c r="X386" s="6"/>
      <c r="Y386" s="30">
        <f t="shared" si="62"/>
        <v>0.82279658658909849</v>
      </c>
      <c r="Z386" s="6"/>
      <c r="AA386" s="30" t="str">
        <f t="shared" si="63"/>
        <v/>
      </c>
      <c r="AC386" t="s">
        <v>10</v>
      </c>
      <c r="AD386" t="s">
        <v>20</v>
      </c>
      <c r="AE386" s="25" t="str">
        <f t="shared" si="58"/>
        <v>ja</v>
      </c>
      <c r="AF386" t="s">
        <v>20</v>
      </c>
      <c r="AG386" t="s">
        <v>20</v>
      </c>
      <c r="AM386" s="6" t="str">
        <f t="shared" si="59"/>
        <v/>
      </c>
      <c r="AO386" s="6" t="str">
        <f t="shared" si="66"/>
        <v/>
      </c>
      <c r="AQ386" s="6" t="str">
        <f t="shared" si="67"/>
        <v/>
      </c>
      <c r="AR386" s="6"/>
      <c r="AW386" t="str">
        <f t="shared" si="64"/>
        <v/>
      </c>
      <c r="AY386" s="6" t="str">
        <f t="shared" si="68"/>
        <v/>
      </c>
      <c r="BB386" s="6" t="str">
        <f t="shared" si="65"/>
        <v>Ja</v>
      </c>
      <c r="BK386" t="s">
        <v>10</v>
      </c>
    </row>
    <row r="387" spans="1:63" ht="15" customHeight="1" x14ac:dyDescent="0.35">
      <c r="A387" t="s">
        <v>502</v>
      </c>
      <c r="B387" t="s">
        <v>503</v>
      </c>
      <c r="C387">
        <v>0.160057</v>
      </c>
      <c r="D387">
        <v>13.926600000000001</v>
      </c>
      <c r="E387">
        <v>16.066400000000002</v>
      </c>
      <c r="F387">
        <v>2.1040699999999999E-2</v>
      </c>
      <c r="G387" t="s">
        <v>10</v>
      </c>
      <c r="H387" t="s">
        <v>10</v>
      </c>
      <c r="K387" s="6">
        <f>VLOOKUP($B387,'Egen hetvattenprod'!$B$1:$AP$500,MATCH("Summa tillförd energi:",'Egen hetvattenprod'!$B$1:$AY$1,0),FALSE)</f>
        <v>2.7921</v>
      </c>
      <c r="L387" s="6">
        <f>VLOOKUP($B387,Kraftvärmeprod!$B$1:$AO$500,MATCH("Summa tillförd energi:",Kraftvärmeprod!$B$1:$AV$1,0),FALSE)</f>
        <v>0</v>
      </c>
      <c r="M387" s="33">
        <f>VLOOKUP($B387,'Allokerad kvv'!$B$1:$AO$500,MATCH("Summa allokerad tillförd energi:",'Allokerad kvv'!$B$1:$AV$1,0),FALSE)</f>
        <v>0</v>
      </c>
      <c r="N387" s="33">
        <f>VLOOKUP($B387,'Justerad allokering'!$B$1:$AO$500,MATCH("Summa justerad allokerad tillförd energi:",'Justerad allokering'!$B$1:$AV$1,0),FALSE)</f>
        <v>0</v>
      </c>
      <c r="O387" s="6">
        <f>VLOOKUP($B387,'Slutlig allokering'!$B$2:$AL$500,MATCH("Summa justerad allokerad tillförd energi:",'Slutlig allokering'!$B$2:$AS$2,0),FALSE)</f>
        <v>0</v>
      </c>
      <c r="P387" s="6">
        <f>VLOOKUP($B387,'Köpt hetvatten'!$B$1:$AP$500,MATCH("Med verkningsgrad:",'Köpt hetvatten'!$B$1:$AW$1,0),FALSE)</f>
        <v>0</v>
      </c>
      <c r="Q387" s="6">
        <f>VLOOKUP($B387,Spillvärme!$B$1:$AP$500,MATCH("Summa tillförd energi:",Spillvärme!$B$1:$AW$1,0),FALSE)</f>
        <v>0</v>
      </c>
      <c r="R387" s="6">
        <f>VLOOKUP($B387,Miljö!$B$1:$AP$500,MATCH("Summa tillförd energi:",Miljö!$B$1:$AW$1,0),FALSE)</f>
        <v>3.1E-2</v>
      </c>
      <c r="S387" s="33">
        <f t="shared" si="60"/>
        <v>0</v>
      </c>
      <c r="T387" s="6" t="str">
        <f>VLOOKUP($B387,Miljö!$B$1:$AP$500,MATCH("Köpt prod.spec hetvatten",Miljö!$B$1:$AW$1,0),FALSE)</f>
        <v/>
      </c>
      <c r="U387" s="6">
        <f t="shared" si="61"/>
        <v>2.8231000000000002</v>
      </c>
      <c r="V387" s="6">
        <f>VLOOKUP($B387,Leveranser!$B$1:$AP$500,MATCH("Total levererad värme",Leveranser!$B$1:$AW$1,0),FALSE)</f>
        <v>2.29</v>
      </c>
      <c r="W387" s="6">
        <f>IFERROR(VLOOKUP($B387,Miljö!$B$1:$AP$500,MATCH("Såld mängd produktionsspecifik fjärrvärme (GWh)",Miljö!$B$1:$AW$1,0),FALSE)/1,0)</f>
        <v>0</v>
      </c>
      <c r="X387" s="6"/>
      <c r="Y387" s="30">
        <f t="shared" si="62"/>
        <v>0.81116503134851758</v>
      </c>
      <c r="Z387" s="6"/>
      <c r="AA387" s="30" t="str">
        <f t="shared" si="63"/>
        <v/>
      </c>
      <c r="AC387" t="s">
        <v>10</v>
      </c>
      <c r="AD387" t="s">
        <v>20</v>
      </c>
      <c r="AE387" s="25" t="str">
        <f t="shared" ref="AE387:AE450" si="69">IF(H387="ja",IF(AND(AC387="nej",AD387&lt;&gt;"ja"),"nej","ja"),"")</f>
        <v>ja</v>
      </c>
      <c r="AF387" t="s">
        <v>20</v>
      </c>
      <c r="AG387" t="s">
        <v>20</v>
      </c>
      <c r="AM387" s="6" t="str">
        <f t="shared" ref="AM387:AM450" si="70">IF(AE387="ja","",IF(AND(C387&gt;0,C387&lt;0.9,D387&gt;0,D387&lt;100,E387&gt;0,E387&lt;50,F387&gt;-0.00000001,F387&lt;1),"ja","nej"))</f>
        <v/>
      </c>
      <c r="AO387" s="6" t="str">
        <f t="shared" si="66"/>
        <v/>
      </c>
      <c r="AQ387" s="6" t="str">
        <f t="shared" si="67"/>
        <v/>
      </c>
      <c r="AR387" s="6"/>
      <c r="AW387" t="str">
        <f t="shared" si="64"/>
        <v/>
      </c>
      <c r="AY387" s="6" t="str">
        <f t="shared" si="68"/>
        <v/>
      </c>
      <c r="BB387" s="6" t="str">
        <f t="shared" si="65"/>
        <v>Ja</v>
      </c>
      <c r="BK387" t="s">
        <v>10</v>
      </c>
    </row>
    <row r="388" spans="1:63" ht="15" customHeight="1" x14ac:dyDescent="0.35">
      <c r="A388" t="s">
        <v>502</v>
      </c>
      <c r="B388" t="s">
        <v>504</v>
      </c>
      <c r="C388">
        <v>3.8903699999999999E-2</v>
      </c>
      <c r="D388">
        <v>8.3930600000000002</v>
      </c>
      <c r="E388">
        <v>4.1738799999999996</v>
      </c>
      <c r="F388">
        <v>1.30119E-2</v>
      </c>
      <c r="G388" t="s">
        <v>10</v>
      </c>
      <c r="H388" t="s">
        <v>10</v>
      </c>
      <c r="K388" s="6">
        <f>VLOOKUP($B388,'Egen hetvattenprod'!$B$1:$AP$500,MATCH("Summa tillförd energi:",'Egen hetvattenprod'!$B$1:$AY$1,0),FALSE)</f>
        <v>3.968</v>
      </c>
      <c r="L388" s="6">
        <f>VLOOKUP($B388,Kraftvärmeprod!$B$1:$AO$500,MATCH("Summa tillförd energi:",Kraftvärmeprod!$B$1:$AV$1,0),FALSE)</f>
        <v>0</v>
      </c>
      <c r="M388" s="33">
        <f>VLOOKUP($B388,'Allokerad kvv'!$B$1:$AO$500,MATCH("Summa allokerad tillförd energi:",'Allokerad kvv'!$B$1:$AV$1,0),FALSE)</f>
        <v>0</v>
      </c>
      <c r="N388" s="33">
        <f>VLOOKUP($B388,'Justerad allokering'!$B$1:$AO$500,MATCH("Summa justerad allokerad tillförd energi:",'Justerad allokering'!$B$1:$AV$1,0),FALSE)</f>
        <v>0</v>
      </c>
      <c r="O388" s="6">
        <f>VLOOKUP($B388,'Slutlig allokering'!$B$2:$AL$500,MATCH("Summa justerad allokerad tillförd energi:",'Slutlig allokering'!$B$2:$AS$2,0),FALSE)</f>
        <v>0</v>
      </c>
      <c r="P388" s="6">
        <f>VLOOKUP($B388,'Köpt hetvatten'!$B$1:$AP$500,MATCH("Med verkningsgrad:",'Köpt hetvatten'!$B$1:$AW$1,0),FALSE)</f>
        <v>19.906666666666666</v>
      </c>
      <c r="Q388" s="6">
        <f>VLOOKUP($B388,Spillvärme!$B$1:$AP$500,MATCH("Summa tillförd energi:",Spillvärme!$B$1:$AW$1,0),FALSE)</f>
        <v>34.9</v>
      </c>
      <c r="R388" s="6">
        <f>VLOOKUP($B388,Miljö!$B$1:$AP$500,MATCH("Summa tillförd energi:",Miljö!$B$1:$AW$1,0),FALSE)</f>
        <v>0.65800000000000003</v>
      </c>
      <c r="S388" s="33">
        <f t="shared" ref="S388:S451" si="71">IF(R388=0,0.03*V388,0)</f>
        <v>0</v>
      </c>
      <c r="T388" s="6" t="str">
        <f>VLOOKUP($B388,Miljö!$B$1:$AP$500,MATCH("Köpt prod.spec hetvatten",Miljö!$B$1:$AW$1,0),FALSE)</f>
        <v/>
      </c>
      <c r="U388" s="6">
        <f t="shared" ref="U388:U451" si="72">SUM(K388,O388:R388,T388)</f>
        <v>59.432666666666663</v>
      </c>
      <c r="V388" s="6">
        <f>VLOOKUP($B388,Leveranser!$B$1:$AP$500,MATCH("Total levererad värme",Leveranser!$B$1:$AW$1,0),FALSE)</f>
        <v>48.018000000000001</v>
      </c>
      <c r="W388" s="6">
        <f>IFERROR(VLOOKUP($B388,Miljö!$B$1:$AP$500,MATCH("Såld mängd produktionsspecifik fjärrvärme (GWh)",Miljö!$B$1:$AW$1,0),FALSE)/1,0)</f>
        <v>0</v>
      </c>
      <c r="X388" s="6"/>
      <c r="Y388" s="30">
        <f t="shared" ref="Y388:Y451" si="73">IFERROR(V388/U388,"")</f>
        <v>0.80793951698841271</v>
      </c>
      <c r="Z388" s="6"/>
      <c r="AA388" s="30" t="str">
        <f t="shared" ref="AA388:AA451" si="74">IF(W388=0,"",W388/V388)</f>
        <v/>
      </c>
      <c r="AC388" t="s">
        <v>10</v>
      </c>
      <c r="AD388" t="s">
        <v>20</v>
      </c>
      <c r="AE388" s="25" t="str">
        <f t="shared" si="69"/>
        <v>ja</v>
      </c>
      <c r="AF388" t="s">
        <v>20</v>
      </c>
      <c r="AG388" t="s">
        <v>20</v>
      </c>
      <c r="AM388" s="6" t="str">
        <f t="shared" si="70"/>
        <v/>
      </c>
      <c r="AO388" s="6" t="str">
        <f t="shared" si="66"/>
        <v/>
      </c>
      <c r="AQ388" s="6" t="str">
        <f t="shared" si="67"/>
        <v/>
      </c>
      <c r="AR388" s="6"/>
      <c r="AW388" t="str">
        <f t="shared" ref="AW388:AW451" si="75">IF(AE388="ja","",IF(OR(AQ388="ja",AS388="ja",AT388="ja",AU388="ja",AV388="ja"),"ja","nej"))</f>
        <v/>
      </c>
      <c r="AY388" s="6" t="str">
        <f t="shared" si="68"/>
        <v/>
      </c>
      <c r="BB388" s="6" t="str">
        <f t="shared" ref="BB388:BB451" si="76">IF(OR(AE388="ja",AY388="ja",AZ388="ja"),"Ja","Nej")</f>
        <v>Ja</v>
      </c>
      <c r="BK388" t="s">
        <v>10</v>
      </c>
    </row>
    <row r="389" spans="1:63" ht="15" customHeight="1" x14ac:dyDescent="0.35">
      <c r="A389" t="s">
        <v>505</v>
      </c>
      <c r="B389" t="s">
        <v>506</v>
      </c>
      <c r="C389">
        <v>0.38230700000000001</v>
      </c>
      <c r="D389">
        <v>59.703899999999997</v>
      </c>
      <c r="E389">
        <v>18.103200000000001</v>
      </c>
      <c r="F389">
        <v>0.153783</v>
      </c>
      <c r="G389" t="s">
        <v>10</v>
      </c>
      <c r="H389" t="s">
        <v>10</v>
      </c>
      <c r="K389" s="6">
        <f>VLOOKUP($B389,'Egen hetvattenprod'!$B$1:$AP$500,MATCH("Summa tillförd energi:",'Egen hetvattenprod'!$B$1:$AY$1,0),FALSE)</f>
        <v>9.6</v>
      </c>
      <c r="L389" s="6">
        <f>VLOOKUP($B389,Kraftvärmeprod!$B$1:$AO$500,MATCH("Summa tillförd energi:",Kraftvärmeprod!$B$1:$AV$1,0),FALSE)</f>
        <v>0</v>
      </c>
      <c r="M389" s="33">
        <f>VLOOKUP($B389,'Allokerad kvv'!$B$1:$AO$500,MATCH("Summa allokerad tillförd energi:",'Allokerad kvv'!$B$1:$AV$1,0),FALSE)</f>
        <v>0</v>
      </c>
      <c r="N389" s="33">
        <f>VLOOKUP($B389,'Justerad allokering'!$B$1:$AO$500,MATCH("Summa justerad allokerad tillförd energi:",'Justerad allokering'!$B$1:$AV$1,0),FALSE)</f>
        <v>0</v>
      </c>
      <c r="O389" s="6">
        <f>VLOOKUP($B389,'Slutlig allokering'!$B$2:$AL$500,MATCH("Summa justerad allokerad tillförd energi:",'Slutlig allokering'!$B$2:$AS$2,0),FALSE)</f>
        <v>0</v>
      </c>
      <c r="P389" s="6">
        <f>VLOOKUP($B389,'Köpt hetvatten'!$B$1:$AP$500,MATCH("Med verkningsgrad:",'Köpt hetvatten'!$B$1:$AW$1,0),FALSE)</f>
        <v>0</v>
      </c>
      <c r="Q389" s="6">
        <f>VLOOKUP($B389,Spillvärme!$B$1:$AP$500,MATCH("Summa tillförd energi:",Spillvärme!$B$1:$AW$1,0),FALSE)</f>
        <v>0</v>
      </c>
      <c r="R389" s="6">
        <f>VLOOKUP($B389,Miljö!$B$1:$AP$500,MATCH("Summa tillförd energi:",Miljö!$B$1:$AW$1,0),FALSE)</f>
        <v>0.154</v>
      </c>
      <c r="S389" s="33">
        <f t="shared" si="71"/>
        <v>0</v>
      </c>
      <c r="T389" s="6" t="str">
        <f>VLOOKUP($B389,Miljö!$B$1:$AP$500,MATCH("Köpt prod.spec hetvatten",Miljö!$B$1:$AW$1,0),FALSE)</f>
        <v/>
      </c>
      <c r="U389" s="6">
        <f t="shared" si="72"/>
        <v>9.7539999999999996</v>
      </c>
      <c r="V389" s="6">
        <f>VLOOKUP($B389,Leveranser!$B$1:$AP$500,MATCH("Total levererad värme",Leveranser!$B$1:$AW$1,0),FALSE)</f>
        <v>7.5839999999999996</v>
      </c>
      <c r="W389" s="6">
        <f>IFERROR(VLOOKUP($B389,Miljö!$B$1:$AP$500,MATCH("Såld mängd produktionsspecifik fjärrvärme (GWh)",Miljö!$B$1:$AW$1,0),FALSE)/1,0)</f>
        <v>0</v>
      </c>
      <c r="X389" s="6"/>
      <c r="Y389" s="30">
        <f t="shared" si="73"/>
        <v>0.7775271683411934</v>
      </c>
      <c r="Z389" s="6"/>
      <c r="AA389" s="30" t="str">
        <f t="shared" si="74"/>
        <v/>
      </c>
      <c r="AC389" t="s">
        <v>10</v>
      </c>
      <c r="AD389" t="s">
        <v>20</v>
      </c>
      <c r="AE389" s="25" t="str">
        <f t="shared" si="69"/>
        <v>ja</v>
      </c>
      <c r="AF389" t="s">
        <v>20</v>
      </c>
      <c r="AG389" t="s">
        <v>20</v>
      </c>
      <c r="AM389" s="6" t="str">
        <f t="shared" si="70"/>
        <v/>
      </c>
      <c r="AO389" s="6" t="str">
        <f t="shared" ref="AO389:AO452" si="77">IF(AE389="ja","",IF(AND(Y389&gt;0.6,Y389&lt;1.1),"ja","nej"))</f>
        <v/>
      </c>
      <c r="AQ389" s="6" t="str">
        <f t="shared" ref="AQ389:AQ452" si="78">IF(V389&gt;0,IF(W389/V389&gt;0.9,"Ja",""),"")</f>
        <v/>
      </c>
      <c r="AR389" s="6"/>
      <c r="AW389" t="str">
        <f t="shared" si="75"/>
        <v/>
      </c>
      <c r="AY389" s="6" t="str">
        <f t="shared" ref="AY389:AY452" si="79">IF(AE389="ja","",IF(AND(AM389="ja",AO389="ja",AW389="nej"),"ja","nej"))</f>
        <v/>
      </c>
      <c r="BB389" s="6" t="str">
        <f t="shared" si="76"/>
        <v>Ja</v>
      </c>
      <c r="BK389" t="s">
        <v>10</v>
      </c>
    </row>
    <row r="390" spans="1:63" ht="15" customHeight="1" x14ac:dyDescent="0.35">
      <c r="A390" t="s">
        <v>505</v>
      </c>
      <c r="B390" t="s">
        <v>507</v>
      </c>
      <c r="C390">
        <v>0</v>
      </c>
      <c r="D390">
        <v>0</v>
      </c>
      <c r="E390">
        <v>0</v>
      </c>
      <c r="F390">
        <v>0</v>
      </c>
      <c r="G390" t="s">
        <v>14</v>
      </c>
      <c r="H390" t="s">
        <v>14</v>
      </c>
      <c r="K390" s="6">
        <f>VLOOKUP($B390,'Egen hetvattenprod'!$B$1:$AP$500,MATCH("Summa tillförd energi:",'Egen hetvattenprod'!$B$1:$AY$1,0),FALSE)</f>
        <v>0</v>
      </c>
      <c r="L390" s="6">
        <f>VLOOKUP($B390,Kraftvärmeprod!$B$1:$AO$500,MATCH("Summa tillförd energi:",Kraftvärmeprod!$B$1:$AV$1,0),FALSE)</f>
        <v>0</v>
      </c>
      <c r="M390" s="33">
        <f>VLOOKUP($B390,'Allokerad kvv'!$B$1:$AO$500,MATCH("Summa allokerad tillförd energi:",'Allokerad kvv'!$B$1:$AV$1,0),FALSE)</f>
        <v>0</v>
      </c>
      <c r="N390" s="33">
        <f>VLOOKUP($B390,'Justerad allokering'!$B$1:$AO$500,MATCH("Summa justerad allokerad tillförd energi:",'Justerad allokering'!$B$1:$AV$1,0),FALSE)</f>
        <v>0</v>
      </c>
      <c r="O390" s="6">
        <f>VLOOKUP($B390,'Slutlig allokering'!$B$2:$AL$500,MATCH("Summa justerad allokerad tillförd energi:",'Slutlig allokering'!$B$2:$AS$2,0),FALSE)</f>
        <v>0</v>
      </c>
      <c r="P390" s="6">
        <f>VLOOKUP($B390,'Köpt hetvatten'!$B$1:$AP$500,MATCH("Med verkningsgrad:",'Köpt hetvatten'!$B$1:$AW$1,0),FALSE)</f>
        <v>0</v>
      </c>
      <c r="Q390" s="6">
        <f>VLOOKUP($B390,Spillvärme!$B$1:$AP$500,MATCH("Summa tillförd energi:",Spillvärme!$B$1:$AW$1,0),FALSE)</f>
        <v>0</v>
      </c>
      <c r="R390" s="6">
        <f>VLOOKUP($B390,Miljö!$B$1:$AP$500,MATCH("Summa tillförd energi:",Miljö!$B$1:$AW$1,0),FALSE)</f>
        <v>0</v>
      </c>
      <c r="S390" s="33">
        <f t="shared" si="71"/>
        <v>0</v>
      </c>
      <c r="T390" s="6" t="str">
        <f>VLOOKUP($B390,Miljö!$B$1:$AP$500,MATCH("Köpt prod.spec hetvatten",Miljö!$B$1:$AW$1,0),FALSE)</f>
        <v/>
      </c>
      <c r="U390" s="6">
        <f t="shared" si="72"/>
        <v>0</v>
      </c>
      <c r="V390" s="6">
        <f>VLOOKUP($B390,Leveranser!$B$1:$AP$500,MATCH("Total levererad värme",Leveranser!$B$1:$AW$1,0),FALSE)</f>
        <v>0</v>
      </c>
      <c r="W390" s="6">
        <f>IFERROR(VLOOKUP($B390,Miljö!$B$1:$AP$500,MATCH("Såld mängd produktionsspecifik fjärrvärme (GWh)",Miljö!$B$1:$AW$1,0),FALSE)/1,0)</f>
        <v>0</v>
      </c>
      <c r="X390" s="6"/>
      <c r="Y390" s="30" t="str">
        <f t="shared" si="73"/>
        <v/>
      </c>
      <c r="Z390" s="6"/>
      <c r="AA390" s="30" t="str">
        <f t="shared" si="74"/>
        <v/>
      </c>
      <c r="AC390" t="s">
        <v>20</v>
      </c>
      <c r="AD390" t="s">
        <v>20</v>
      </c>
      <c r="AE390" s="25" t="str">
        <f t="shared" si="69"/>
        <v/>
      </c>
      <c r="AF390" t="s">
        <v>20</v>
      </c>
      <c r="AG390" t="s">
        <v>20</v>
      </c>
      <c r="AM390" s="6" t="str">
        <f t="shared" si="70"/>
        <v>nej</v>
      </c>
      <c r="AO390" s="6" t="str">
        <f t="shared" si="77"/>
        <v>nej</v>
      </c>
      <c r="AQ390" s="6" t="str">
        <f t="shared" si="78"/>
        <v/>
      </c>
      <c r="AR390" s="6"/>
      <c r="AW390" t="str">
        <f t="shared" si="75"/>
        <v>nej</v>
      </c>
      <c r="AY390" s="6" t="str">
        <f t="shared" si="79"/>
        <v>nej</v>
      </c>
      <c r="BB390" s="6" t="str">
        <f t="shared" si="76"/>
        <v>Nej</v>
      </c>
      <c r="BK390" t="s">
        <v>14</v>
      </c>
    </row>
    <row r="391" spans="1:63" ht="15" customHeight="1" x14ac:dyDescent="0.35">
      <c r="A391" t="s">
        <v>505</v>
      </c>
      <c r="B391" t="s">
        <v>508</v>
      </c>
      <c r="C391">
        <v>0.23305000000000001</v>
      </c>
      <c r="D391">
        <v>14.458299999999999</v>
      </c>
      <c r="E391">
        <v>18.533799999999999</v>
      </c>
      <c r="F391">
        <v>1.59744E-2</v>
      </c>
      <c r="G391" t="s">
        <v>10</v>
      </c>
      <c r="H391" t="s">
        <v>10</v>
      </c>
      <c r="K391" s="6">
        <f>VLOOKUP($B391,'Egen hetvattenprod'!$B$1:$AP$500,MATCH("Summa tillförd energi:",'Egen hetvattenprod'!$B$1:$AY$1,0),FALSE)</f>
        <v>11.69</v>
      </c>
      <c r="L391" s="6">
        <f>VLOOKUP($B391,Kraftvärmeprod!$B$1:$AO$500,MATCH("Summa tillförd energi:",Kraftvärmeprod!$B$1:$AV$1,0),FALSE)</f>
        <v>0</v>
      </c>
      <c r="M391" s="33">
        <f>VLOOKUP($B391,'Allokerad kvv'!$B$1:$AO$500,MATCH("Summa allokerad tillförd energi:",'Allokerad kvv'!$B$1:$AV$1,0),FALSE)</f>
        <v>0</v>
      </c>
      <c r="N391" s="33">
        <f>VLOOKUP($B391,'Justerad allokering'!$B$1:$AO$500,MATCH("Summa justerad allokerad tillförd energi:",'Justerad allokering'!$B$1:$AV$1,0),FALSE)</f>
        <v>0</v>
      </c>
      <c r="O391" s="6">
        <f>VLOOKUP($B391,'Slutlig allokering'!$B$2:$AL$500,MATCH("Summa justerad allokerad tillförd energi:",'Slutlig allokering'!$B$2:$AS$2,0),FALSE)</f>
        <v>0</v>
      </c>
      <c r="P391" s="6">
        <f>VLOOKUP($B391,'Köpt hetvatten'!$B$1:$AP$500,MATCH("Med verkningsgrad:",'Köpt hetvatten'!$B$1:$AW$1,0),FALSE)</f>
        <v>0</v>
      </c>
      <c r="Q391" s="6">
        <f>VLOOKUP($B391,Spillvärme!$B$1:$AP$500,MATCH("Summa tillförd energi:",Spillvärme!$B$1:$AW$1,0),FALSE)</f>
        <v>0</v>
      </c>
      <c r="R391" s="6">
        <f>VLOOKUP($B391,Miljö!$B$1:$AP$500,MATCH("Summa tillförd energi:",Miljö!$B$1:$AW$1,0),FALSE)</f>
        <v>0.20399999999999999</v>
      </c>
      <c r="S391" s="33">
        <f t="shared" si="71"/>
        <v>0</v>
      </c>
      <c r="T391" s="6" t="str">
        <f>VLOOKUP($B391,Miljö!$B$1:$AP$500,MATCH("Köpt prod.spec hetvatten",Miljö!$B$1:$AW$1,0),FALSE)</f>
        <v/>
      </c>
      <c r="U391" s="6">
        <f t="shared" si="72"/>
        <v>11.894</v>
      </c>
      <c r="V391" s="6">
        <f>VLOOKUP($B391,Leveranser!$B$1:$AP$500,MATCH("Total levererad värme",Leveranser!$B$1:$AW$1,0),FALSE)</f>
        <v>8.2850000000000001</v>
      </c>
      <c r="W391" s="6">
        <f>IFERROR(VLOOKUP($B391,Miljö!$B$1:$AP$500,MATCH("Såld mängd produktionsspecifik fjärrvärme (GWh)",Miljö!$B$1:$AW$1,0),FALSE)/1,0)</f>
        <v>0</v>
      </c>
      <c r="X391" s="6"/>
      <c r="Y391" s="30">
        <f t="shared" si="73"/>
        <v>0.69656969900790311</v>
      </c>
      <c r="Z391" s="6"/>
      <c r="AA391" s="30" t="str">
        <f t="shared" si="74"/>
        <v/>
      </c>
      <c r="AC391" t="s">
        <v>10</v>
      </c>
      <c r="AD391" t="s">
        <v>20</v>
      </c>
      <c r="AE391" s="25" t="str">
        <f t="shared" si="69"/>
        <v>ja</v>
      </c>
      <c r="AF391" t="s">
        <v>20</v>
      </c>
      <c r="AG391" t="s">
        <v>20</v>
      </c>
      <c r="AM391" s="6" t="str">
        <f t="shared" si="70"/>
        <v/>
      </c>
      <c r="AO391" s="6" t="str">
        <f t="shared" si="77"/>
        <v/>
      </c>
      <c r="AQ391" s="6" t="str">
        <f t="shared" si="78"/>
        <v/>
      </c>
      <c r="AR391" s="6"/>
      <c r="AW391" t="str">
        <f t="shared" si="75"/>
        <v/>
      </c>
      <c r="AY391" s="6" t="str">
        <f t="shared" si="79"/>
        <v/>
      </c>
      <c r="BB391" s="6" t="str">
        <f t="shared" si="76"/>
        <v>Ja</v>
      </c>
      <c r="BK391" t="s">
        <v>10</v>
      </c>
    </row>
    <row r="392" spans="1:63" ht="15" customHeight="1" x14ac:dyDescent="0.35">
      <c r="A392" t="s">
        <v>505</v>
      </c>
      <c r="B392" t="s">
        <v>509</v>
      </c>
      <c r="C392">
        <v>8.86575E-2</v>
      </c>
      <c r="D392">
        <v>20.0686</v>
      </c>
      <c r="E392">
        <v>10.730399999999999</v>
      </c>
      <c r="F392">
        <v>1.6776699999999999E-2</v>
      </c>
      <c r="G392" t="s">
        <v>10</v>
      </c>
      <c r="H392" t="s">
        <v>10</v>
      </c>
      <c r="K392" s="6">
        <f>VLOOKUP($B392,'Egen hetvattenprod'!$B$1:$AP$500,MATCH("Summa tillförd energi:",'Egen hetvattenprod'!$B$1:$AY$1,0),FALSE)</f>
        <v>0.185</v>
      </c>
      <c r="L392" s="6">
        <f>VLOOKUP($B392,Kraftvärmeprod!$B$1:$AO$500,MATCH("Summa tillförd energi:",Kraftvärmeprod!$B$1:$AV$1,0),FALSE)</f>
        <v>0</v>
      </c>
      <c r="M392" s="33">
        <f>VLOOKUP($B392,'Allokerad kvv'!$B$1:$AO$500,MATCH("Summa allokerad tillförd energi:",'Allokerad kvv'!$B$1:$AV$1,0),FALSE)</f>
        <v>0</v>
      </c>
      <c r="N392" s="33">
        <f>VLOOKUP($B392,'Justerad allokering'!$B$1:$AO$500,MATCH("Summa justerad allokerad tillförd energi:",'Justerad allokering'!$B$1:$AV$1,0),FALSE)</f>
        <v>0</v>
      </c>
      <c r="O392" s="6">
        <f>VLOOKUP($B392,'Slutlig allokering'!$B$2:$AL$500,MATCH("Summa justerad allokerad tillförd energi:",'Slutlig allokering'!$B$2:$AS$2,0),FALSE)</f>
        <v>0</v>
      </c>
      <c r="P392" s="6">
        <f>VLOOKUP($B392,'Köpt hetvatten'!$B$1:$AP$500,MATCH("Med verkningsgrad:",'Köpt hetvatten'!$B$1:$AW$1,0),FALSE)</f>
        <v>10.788235294117648</v>
      </c>
      <c r="Q392" s="6">
        <f>VLOOKUP($B392,Spillvärme!$B$1:$AP$500,MATCH("Summa tillförd energi:",Spillvärme!$B$1:$AW$1,0),FALSE)</f>
        <v>0</v>
      </c>
      <c r="R392" s="6">
        <f>VLOOKUP($B392,Miljö!$B$1:$AP$500,MATCH("Summa tillförd energi:",Miljö!$B$1:$AW$1,0),FALSE)</f>
        <v>5.3999999999999999E-2</v>
      </c>
      <c r="S392" s="33">
        <f t="shared" si="71"/>
        <v>0</v>
      </c>
      <c r="T392" s="6" t="str">
        <f>VLOOKUP($B392,Miljö!$B$1:$AP$500,MATCH("Köpt prod.spec hetvatten",Miljö!$B$1:$AW$1,0),FALSE)</f>
        <v/>
      </c>
      <c r="U392" s="6">
        <f t="shared" si="72"/>
        <v>11.027235294117649</v>
      </c>
      <c r="V392" s="6">
        <f>VLOOKUP($B392,Leveranser!$B$1:$AP$500,MATCH("Total levererad värme",Leveranser!$B$1:$AW$1,0),FALSE)</f>
        <v>7.3250000000000002</v>
      </c>
      <c r="W392" s="6">
        <f>IFERROR(VLOOKUP($B392,Miljö!$B$1:$AP$500,MATCH("Såld mängd produktionsspecifik fjärrvärme (GWh)",Miljö!$B$1:$AW$1,0),FALSE)/1,0)</f>
        <v>0</v>
      </c>
      <c r="X392" s="6"/>
      <c r="Y392" s="30">
        <f t="shared" si="73"/>
        <v>0.66426441484452925</v>
      </c>
      <c r="Z392" s="6"/>
      <c r="AA392" s="30" t="str">
        <f t="shared" si="74"/>
        <v/>
      </c>
      <c r="AC392" t="s">
        <v>10</v>
      </c>
      <c r="AD392" t="s">
        <v>20</v>
      </c>
      <c r="AE392" s="25" t="str">
        <f t="shared" si="69"/>
        <v>ja</v>
      </c>
      <c r="AF392" t="s">
        <v>20</v>
      </c>
      <c r="AG392" t="s">
        <v>20</v>
      </c>
      <c r="AM392" s="6" t="str">
        <f t="shared" si="70"/>
        <v/>
      </c>
      <c r="AO392" s="6" t="str">
        <f t="shared" si="77"/>
        <v/>
      </c>
      <c r="AQ392" s="6" t="str">
        <f t="shared" si="78"/>
        <v/>
      </c>
      <c r="AR392" s="6"/>
      <c r="AW392" t="str">
        <f t="shared" si="75"/>
        <v/>
      </c>
      <c r="AY392" s="6" t="str">
        <f t="shared" si="79"/>
        <v/>
      </c>
      <c r="BB392" s="6" t="str">
        <f t="shared" si="76"/>
        <v>Ja</v>
      </c>
      <c r="BK392" t="s">
        <v>10</v>
      </c>
    </row>
    <row r="393" spans="1:63" ht="15" customHeight="1" x14ac:dyDescent="0.35">
      <c r="A393" t="s">
        <v>505</v>
      </c>
      <c r="B393" t="s">
        <v>510</v>
      </c>
      <c r="C393">
        <v>0.246503</v>
      </c>
      <c r="D393">
        <v>53.073500000000003</v>
      </c>
      <c r="E393">
        <v>5.8688500000000001</v>
      </c>
      <c r="F393">
        <v>2.8392400000000002E-2</v>
      </c>
      <c r="G393" t="s">
        <v>10</v>
      </c>
      <c r="H393" t="s">
        <v>10</v>
      </c>
      <c r="K393" s="6">
        <f>VLOOKUP($B393,'Egen hetvattenprod'!$B$1:$AP$500,MATCH("Summa tillförd energi:",'Egen hetvattenprod'!$B$1:$AY$1,0),FALSE)</f>
        <v>243.50139999999999</v>
      </c>
      <c r="L393" s="6">
        <f>VLOOKUP($B393,Kraftvärmeprod!$B$1:$AO$500,MATCH("Summa tillförd energi:",Kraftvärmeprod!$B$1:$AV$1,0),FALSE)</f>
        <v>1147.4530000000002</v>
      </c>
      <c r="M393" s="33">
        <f>VLOOKUP($B393,'Allokerad kvv'!$B$1:$AO$500,MATCH("Summa allokerad tillförd energi:",'Allokerad kvv'!$B$1:$AV$1,0),FALSE)</f>
        <v>691.23460999999998</v>
      </c>
      <c r="N393" s="33">
        <f>VLOOKUP($B393,'Justerad allokering'!$B$1:$AO$500,MATCH("Summa justerad allokerad tillförd energi:",'Justerad allokering'!$B$1:$AV$1,0),FALSE)</f>
        <v>517.4</v>
      </c>
      <c r="O393" s="6">
        <f>VLOOKUP($B393,'Slutlig allokering'!$B$2:$AL$500,MATCH("Summa justerad allokerad tillförd energi:",'Slutlig allokering'!$B$2:$AS$2,0),FALSE)</f>
        <v>696.19400000000007</v>
      </c>
      <c r="P393" s="6">
        <f>VLOOKUP($B393,'Köpt hetvatten'!$B$1:$AP$500,MATCH("Med verkningsgrad:",'Köpt hetvatten'!$B$1:$AW$1,0),FALSE)</f>
        <v>0</v>
      </c>
      <c r="Q393" s="6">
        <f>VLOOKUP($B393,Spillvärme!$B$1:$AP$500,MATCH("Summa tillförd energi:",Spillvärme!$B$1:$AW$1,0),FALSE)</f>
        <v>0</v>
      </c>
      <c r="R393" s="6">
        <f>VLOOKUP($B393,Miljö!$B$1:$AP$500,MATCH("Summa tillförd energi:",Miljö!$B$1:$AW$1,0),FALSE)</f>
        <v>12.603</v>
      </c>
      <c r="S393" s="33">
        <f t="shared" si="71"/>
        <v>0</v>
      </c>
      <c r="T393" s="6" t="str">
        <f>VLOOKUP($B393,Miljö!$B$1:$AP$500,MATCH("Köpt prod.spec hetvatten",Miljö!$B$1:$AW$1,0),FALSE)</f>
        <v/>
      </c>
      <c r="U393" s="6">
        <f t="shared" si="72"/>
        <v>952.29840000000002</v>
      </c>
      <c r="V393" s="6">
        <f>VLOOKUP($B393,Leveranser!$B$1:$AP$500,MATCH("Total levererad värme",Leveranser!$B$1:$AW$1,0),FALSE)</f>
        <v>818.35</v>
      </c>
      <c r="W393" s="6">
        <f>IFERROR(VLOOKUP($B393,Miljö!$B$1:$AP$500,MATCH("Såld mängd produktionsspecifik fjärrvärme (GWh)",Miljö!$B$1:$AW$1,0),FALSE)/1,0)</f>
        <v>0</v>
      </c>
      <c r="X393" s="6"/>
      <c r="Y393" s="30">
        <f t="shared" si="73"/>
        <v>0.85934198776349935</v>
      </c>
      <c r="Z393" s="6"/>
      <c r="AA393" s="30" t="str">
        <f t="shared" si="74"/>
        <v/>
      </c>
      <c r="AC393" t="s">
        <v>10</v>
      </c>
      <c r="AD393" t="s">
        <v>20</v>
      </c>
      <c r="AE393" s="25" t="str">
        <f t="shared" si="69"/>
        <v>ja</v>
      </c>
      <c r="AF393" t="s">
        <v>20</v>
      </c>
      <c r="AG393" t="s">
        <v>20</v>
      </c>
      <c r="AM393" s="6" t="str">
        <f t="shared" si="70"/>
        <v/>
      </c>
      <c r="AO393" s="6" t="str">
        <f t="shared" si="77"/>
        <v/>
      </c>
      <c r="AQ393" s="6" t="str">
        <f t="shared" si="78"/>
        <v/>
      </c>
      <c r="AR393" s="6"/>
      <c r="AW393" t="str">
        <f t="shared" si="75"/>
        <v/>
      </c>
      <c r="AY393" s="6" t="str">
        <f t="shared" si="79"/>
        <v/>
      </c>
      <c r="BB393" s="6" t="str">
        <f t="shared" si="76"/>
        <v>Ja</v>
      </c>
      <c r="BK393" t="s">
        <v>10</v>
      </c>
    </row>
    <row r="394" spans="1:63" ht="15" customHeight="1" x14ac:dyDescent="0.35">
      <c r="A394" t="s">
        <v>511</v>
      </c>
      <c r="B394" t="s">
        <v>512</v>
      </c>
      <c r="C394">
        <v>0</v>
      </c>
      <c r="D394">
        <v>0</v>
      </c>
      <c r="E394">
        <v>0</v>
      </c>
      <c r="F394">
        <v>0</v>
      </c>
      <c r="G394" t="s">
        <v>14</v>
      </c>
      <c r="H394" t="s">
        <v>14</v>
      </c>
      <c r="K394" s="6">
        <f>VLOOKUP($B394,'Egen hetvattenprod'!$B$1:$AP$500,MATCH("Summa tillförd energi:",'Egen hetvattenprod'!$B$1:$AY$1,0),FALSE)</f>
        <v>0</v>
      </c>
      <c r="L394" s="6">
        <f>VLOOKUP($B394,Kraftvärmeprod!$B$1:$AO$500,MATCH("Summa tillförd energi:",Kraftvärmeprod!$B$1:$AV$1,0),FALSE)</f>
        <v>0</v>
      </c>
      <c r="M394" s="33">
        <f>VLOOKUP($B394,'Allokerad kvv'!$B$1:$AO$500,MATCH("Summa allokerad tillförd energi:",'Allokerad kvv'!$B$1:$AV$1,0),FALSE)</f>
        <v>0</v>
      </c>
      <c r="N394" s="33">
        <f>VLOOKUP($B394,'Justerad allokering'!$B$1:$AO$500,MATCH("Summa justerad allokerad tillförd energi:",'Justerad allokering'!$B$1:$AV$1,0),FALSE)</f>
        <v>0</v>
      </c>
      <c r="O394" s="6">
        <f>VLOOKUP($B394,'Slutlig allokering'!$B$2:$AL$500,MATCH("Summa justerad allokerad tillförd energi:",'Slutlig allokering'!$B$2:$AS$2,0),FALSE)</f>
        <v>0</v>
      </c>
      <c r="P394" s="6">
        <f>VLOOKUP($B394,'Köpt hetvatten'!$B$1:$AP$500,MATCH("Med verkningsgrad:",'Köpt hetvatten'!$B$1:$AW$1,0),FALSE)</f>
        <v>0</v>
      </c>
      <c r="Q394" s="6">
        <f>VLOOKUP($B394,Spillvärme!$B$1:$AP$500,MATCH("Summa tillförd energi:",Spillvärme!$B$1:$AW$1,0),FALSE)</f>
        <v>0</v>
      </c>
      <c r="R394" s="6">
        <f>VLOOKUP($B394,Miljö!$B$1:$AP$500,MATCH("Summa tillförd energi:",Miljö!$B$1:$AW$1,0),FALSE)</f>
        <v>0</v>
      </c>
      <c r="S394" s="33">
        <f t="shared" si="71"/>
        <v>0</v>
      </c>
      <c r="T394" s="6" t="str">
        <f>VLOOKUP($B394,Miljö!$B$1:$AP$500,MATCH("Köpt prod.spec hetvatten",Miljö!$B$1:$AW$1,0),FALSE)</f>
        <v/>
      </c>
      <c r="U394" s="6">
        <f t="shared" si="72"/>
        <v>0</v>
      </c>
      <c r="V394" s="6">
        <f>VLOOKUP($B394,Leveranser!$B$1:$AP$500,MATCH("Total levererad värme",Leveranser!$B$1:$AW$1,0),FALSE)</f>
        <v>0</v>
      </c>
      <c r="W394" s="6">
        <f>IFERROR(VLOOKUP($B394,Miljö!$B$1:$AP$500,MATCH("Såld mängd produktionsspecifik fjärrvärme (GWh)",Miljö!$B$1:$AW$1,0),FALSE)/1,0)</f>
        <v>0</v>
      </c>
      <c r="X394" s="6"/>
      <c r="Y394" s="30" t="str">
        <f t="shared" si="73"/>
        <v/>
      </c>
      <c r="Z394" s="6"/>
      <c r="AA394" s="30" t="str">
        <f t="shared" si="74"/>
        <v/>
      </c>
      <c r="AC394" t="s">
        <v>20</v>
      </c>
      <c r="AD394" t="s">
        <v>20</v>
      </c>
      <c r="AE394" s="25" t="str">
        <f t="shared" si="69"/>
        <v/>
      </c>
      <c r="AF394" t="s">
        <v>20</v>
      </c>
      <c r="AG394" t="s">
        <v>20</v>
      </c>
      <c r="AM394" s="6" t="str">
        <f t="shared" si="70"/>
        <v>nej</v>
      </c>
      <c r="AO394" s="6" t="str">
        <f t="shared" si="77"/>
        <v>nej</v>
      </c>
      <c r="AQ394" s="6" t="str">
        <f t="shared" si="78"/>
        <v/>
      </c>
      <c r="AR394" s="6"/>
      <c r="AW394" t="str">
        <f t="shared" si="75"/>
        <v>nej</v>
      </c>
      <c r="AY394" s="6" t="str">
        <f t="shared" si="79"/>
        <v>nej</v>
      </c>
      <c r="BB394" s="6" t="str">
        <f t="shared" si="76"/>
        <v>Nej</v>
      </c>
      <c r="BK394" t="s">
        <v>14</v>
      </c>
    </row>
    <row r="395" spans="1:63" ht="15" customHeight="1" x14ac:dyDescent="0.35">
      <c r="A395" t="s">
        <v>511</v>
      </c>
      <c r="B395" t="s">
        <v>513</v>
      </c>
      <c r="C395">
        <v>0</v>
      </c>
      <c r="D395">
        <v>0</v>
      </c>
      <c r="E395">
        <v>0</v>
      </c>
      <c r="F395">
        <v>0</v>
      </c>
      <c r="G395" t="s">
        <v>14</v>
      </c>
      <c r="H395" t="s">
        <v>14</v>
      </c>
      <c r="K395" s="6">
        <f>VLOOKUP($B395,'Egen hetvattenprod'!$B$1:$AP$500,MATCH("Summa tillförd energi:",'Egen hetvattenprod'!$B$1:$AY$1,0),FALSE)</f>
        <v>0</v>
      </c>
      <c r="L395" s="6">
        <f>VLOOKUP($B395,Kraftvärmeprod!$B$1:$AO$500,MATCH("Summa tillförd energi:",Kraftvärmeprod!$B$1:$AV$1,0),FALSE)</f>
        <v>0</v>
      </c>
      <c r="M395" s="33">
        <f>VLOOKUP($B395,'Allokerad kvv'!$B$1:$AO$500,MATCH("Summa allokerad tillförd energi:",'Allokerad kvv'!$B$1:$AV$1,0),FALSE)</f>
        <v>0</v>
      </c>
      <c r="N395" s="33">
        <f>VLOOKUP($B395,'Justerad allokering'!$B$1:$AO$500,MATCH("Summa justerad allokerad tillförd energi:",'Justerad allokering'!$B$1:$AV$1,0),FALSE)</f>
        <v>0</v>
      </c>
      <c r="O395" s="6">
        <f>VLOOKUP($B395,'Slutlig allokering'!$B$2:$AL$500,MATCH("Summa justerad allokerad tillförd energi:",'Slutlig allokering'!$B$2:$AS$2,0),FALSE)</f>
        <v>0</v>
      </c>
      <c r="P395" s="6">
        <f>VLOOKUP($B395,'Köpt hetvatten'!$B$1:$AP$500,MATCH("Med verkningsgrad:",'Köpt hetvatten'!$B$1:$AW$1,0),FALSE)</f>
        <v>0</v>
      </c>
      <c r="Q395" s="6">
        <f>VLOOKUP($B395,Spillvärme!$B$1:$AP$500,MATCH("Summa tillförd energi:",Spillvärme!$B$1:$AW$1,0),FALSE)</f>
        <v>0</v>
      </c>
      <c r="R395" s="6">
        <f>VLOOKUP($B395,Miljö!$B$1:$AP$500,MATCH("Summa tillförd energi:",Miljö!$B$1:$AW$1,0),FALSE)</f>
        <v>0</v>
      </c>
      <c r="S395" s="33">
        <f t="shared" si="71"/>
        <v>0</v>
      </c>
      <c r="T395" s="6" t="str">
        <f>VLOOKUP($B395,Miljö!$B$1:$AP$500,MATCH("Köpt prod.spec hetvatten",Miljö!$B$1:$AW$1,0),FALSE)</f>
        <v/>
      </c>
      <c r="U395" s="6">
        <f t="shared" si="72"/>
        <v>0</v>
      </c>
      <c r="V395" s="6">
        <f>VLOOKUP($B395,Leveranser!$B$1:$AP$500,MATCH("Total levererad värme",Leveranser!$B$1:$AW$1,0),FALSE)</f>
        <v>0</v>
      </c>
      <c r="W395" s="6">
        <f>IFERROR(VLOOKUP($B395,Miljö!$B$1:$AP$500,MATCH("Såld mängd produktionsspecifik fjärrvärme (GWh)",Miljö!$B$1:$AW$1,0),FALSE)/1,0)</f>
        <v>0</v>
      </c>
      <c r="X395" s="6"/>
      <c r="Y395" s="30" t="str">
        <f t="shared" si="73"/>
        <v/>
      </c>
      <c r="Z395" s="6"/>
      <c r="AA395" s="30" t="str">
        <f t="shared" si="74"/>
        <v/>
      </c>
      <c r="AC395" t="s">
        <v>20</v>
      </c>
      <c r="AD395" t="s">
        <v>20</v>
      </c>
      <c r="AE395" s="25" t="str">
        <f t="shared" si="69"/>
        <v/>
      </c>
      <c r="AF395" t="s">
        <v>20</v>
      </c>
      <c r="AG395" t="s">
        <v>20</v>
      </c>
      <c r="AM395" s="6" t="str">
        <f t="shared" si="70"/>
        <v>nej</v>
      </c>
      <c r="AO395" s="6" t="str">
        <f t="shared" si="77"/>
        <v>nej</v>
      </c>
      <c r="AQ395" s="6" t="str">
        <f t="shared" si="78"/>
        <v/>
      </c>
      <c r="AR395" s="6"/>
      <c r="AW395" t="str">
        <f t="shared" si="75"/>
        <v>nej</v>
      </c>
      <c r="AY395" s="6" t="str">
        <f t="shared" si="79"/>
        <v>nej</v>
      </c>
      <c r="BB395" s="6" t="str">
        <f t="shared" si="76"/>
        <v>Nej</v>
      </c>
      <c r="BK395" t="s">
        <v>14</v>
      </c>
    </row>
    <row r="396" spans="1:63" ht="15" customHeight="1" x14ac:dyDescent="0.35">
      <c r="A396" t="s">
        <v>514</v>
      </c>
      <c r="B396" t="s">
        <v>515</v>
      </c>
      <c r="C396">
        <v>7.8691899999999995E-2</v>
      </c>
      <c r="D396">
        <v>15.202299999999999</v>
      </c>
      <c r="E396">
        <v>7.3974700000000002</v>
      </c>
      <c r="F396">
        <v>7.8070300000000004E-3</v>
      </c>
      <c r="G396" t="s">
        <v>14</v>
      </c>
      <c r="H396" t="s">
        <v>10</v>
      </c>
      <c r="K396" s="6">
        <f>VLOOKUP($B396,'Egen hetvattenprod'!$B$1:$AP$500,MATCH("Summa tillförd energi:",'Egen hetvattenprod'!$B$1:$AY$1,0),FALSE)</f>
        <v>34.46</v>
      </c>
      <c r="L396" s="6">
        <f>VLOOKUP($B396,Kraftvärmeprod!$B$1:$AO$500,MATCH("Summa tillförd energi:",Kraftvärmeprod!$B$1:$AV$1,0),FALSE)</f>
        <v>0</v>
      </c>
      <c r="M396" s="33">
        <f>VLOOKUP($B396,'Allokerad kvv'!$B$1:$AO$500,MATCH("Summa allokerad tillförd energi:",'Allokerad kvv'!$B$1:$AV$1,0),FALSE)</f>
        <v>0</v>
      </c>
      <c r="N396" s="33">
        <f>VLOOKUP($B396,'Justerad allokering'!$B$1:$AO$500,MATCH("Summa justerad allokerad tillförd energi:",'Justerad allokering'!$B$1:$AV$1,0),FALSE)</f>
        <v>0</v>
      </c>
      <c r="O396" s="6">
        <f>VLOOKUP($B396,'Slutlig allokering'!$B$2:$AL$500,MATCH("Summa justerad allokerad tillförd energi:",'Slutlig allokering'!$B$2:$AS$2,0),FALSE)</f>
        <v>0</v>
      </c>
      <c r="P396" s="6">
        <f>VLOOKUP($B396,'Köpt hetvatten'!$B$1:$AP$500,MATCH("Med verkningsgrad:",'Köpt hetvatten'!$B$1:$AW$1,0),FALSE)</f>
        <v>5.0588235294117642E-2</v>
      </c>
      <c r="Q396" s="6">
        <f>VLOOKUP($B396,Spillvärme!$B$1:$AP$500,MATCH("Summa tillförd energi:",Spillvärme!$B$1:$AW$1,0),FALSE)</f>
        <v>0</v>
      </c>
      <c r="R396" s="6">
        <f>VLOOKUP($B396,Miljö!$B$1:$AP$500,MATCH("Summa tillförd energi:",Miljö!$B$1:$AW$1,0),FALSE)</f>
        <v>0.65</v>
      </c>
      <c r="S396" s="33">
        <f t="shared" si="71"/>
        <v>0</v>
      </c>
      <c r="T396" s="6" t="str">
        <f>VLOOKUP($B396,Miljö!$B$1:$AP$500,MATCH("Köpt prod.spec hetvatten",Miljö!$B$1:$AW$1,0),FALSE)</f>
        <v/>
      </c>
      <c r="U396" s="6">
        <f t="shared" si="72"/>
        <v>35.160588235294114</v>
      </c>
      <c r="V396" s="6">
        <f>VLOOKUP($B396,Leveranser!$B$1:$AP$500,MATCH("Total levererad värme",Leveranser!$B$1:$AW$1,0),FALSE)</f>
        <v>32.4</v>
      </c>
      <c r="W396" s="6">
        <f>IFERROR(VLOOKUP($B396,Miljö!$B$1:$AP$500,MATCH("Såld mängd produktionsspecifik fjärrvärme (GWh)",Miljö!$B$1:$AW$1,0),FALSE)/1,0)</f>
        <v>0</v>
      </c>
      <c r="X396" s="6"/>
      <c r="Y396" s="30">
        <f t="shared" si="73"/>
        <v>0.92148628979639646</v>
      </c>
      <c r="Z396" s="6"/>
      <c r="AA396" s="30" t="str">
        <f t="shared" si="74"/>
        <v/>
      </c>
      <c r="AC396" t="s">
        <v>1095</v>
      </c>
      <c r="AD396" t="s">
        <v>1073</v>
      </c>
      <c r="AE396" s="25" t="str">
        <f t="shared" si="69"/>
        <v>ja</v>
      </c>
      <c r="AF396" t="s">
        <v>20</v>
      </c>
      <c r="AG396" t="s">
        <v>20</v>
      </c>
      <c r="AM396" s="6" t="str">
        <f t="shared" si="70"/>
        <v/>
      </c>
      <c r="AO396" s="6" t="str">
        <f t="shared" si="77"/>
        <v/>
      </c>
      <c r="AQ396" s="6" t="str">
        <f t="shared" si="78"/>
        <v/>
      </c>
      <c r="AR396" s="6"/>
      <c r="AW396" t="str">
        <f t="shared" si="75"/>
        <v/>
      </c>
      <c r="AY396" s="6" t="str">
        <f t="shared" si="79"/>
        <v/>
      </c>
      <c r="BB396" s="6" t="str">
        <f t="shared" si="76"/>
        <v>Ja</v>
      </c>
      <c r="BK396" t="s">
        <v>10</v>
      </c>
    </row>
    <row r="397" spans="1:63" ht="15" customHeight="1" x14ac:dyDescent="0.35">
      <c r="A397" t="s">
        <v>516</v>
      </c>
      <c r="B397" t="s">
        <v>517</v>
      </c>
      <c r="C397">
        <v>0.48918</v>
      </c>
      <c r="D397">
        <v>93.282700000000006</v>
      </c>
      <c r="E397">
        <v>22.695699999999999</v>
      </c>
      <c r="F397">
        <v>0.203125</v>
      </c>
      <c r="G397" t="s">
        <v>10</v>
      </c>
      <c r="H397" t="s">
        <v>10</v>
      </c>
      <c r="K397" s="6">
        <f>VLOOKUP($B397,'Egen hetvattenprod'!$B$1:$AP$500,MATCH("Summa tillförd energi:",'Egen hetvattenprod'!$B$1:$AY$1,0),FALSE)</f>
        <v>1.88</v>
      </c>
      <c r="L397" s="6">
        <f>VLOOKUP($B397,Kraftvärmeprod!$B$1:$AO$500,MATCH("Summa tillförd energi:",Kraftvärmeprod!$B$1:$AV$1,0),FALSE)</f>
        <v>0</v>
      </c>
      <c r="M397" s="33">
        <f>VLOOKUP($B397,'Allokerad kvv'!$B$1:$AO$500,MATCH("Summa allokerad tillförd energi:",'Allokerad kvv'!$B$1:$AV$1,0),FALSE)</f>
        <v>0</v>
      </c>
      <c r="N397" s="33">
        <f>VLOOKUP($B397,'Justerad allokering'!$B$1:$AO$500,MATCH("Summa justerad allokerad tillförd energi:",'Justerad allokering'!$B$1:$AV$1,0),FALSE)</f>
        <v>0</v>
      </c>
      <c r="O397" s="6">
        <f>VLOOKUP($B397,'Slutlig allokering'!$B$2:$AL$500,MATCH("Summa justerad allokerad tillförd energi:",'Slutlig allokering'!$B$2:$AS$2,0),FALSE)</f>
        <v>0</v>
      </c>
      <c r="P397" s="6">
        <f>VLOOKUP($B397,'Köpt hetvatten'!$B$1:$AP$500,MATCH("Med verkningsgrad:",'Köpt hetvatten'!$B$1:$AW$1,0),FALSE)</f>
        <v>0</v>
      </c>
      <c r="Q397" s="6">
        <f>VLOOKUP($B397,Spillvärme!$B$1:$AP$500,MATCH("Summa tillförd energi:",Spillvärme!$B$1:$AW$1,0),FALSE)</f>
        <v>0</v>
      </c>
      <c r="R397" s="6">
        <f>VLOOKUP($B397,Miljö!$B$1:$AP$500,MATCH("Summa tillförd energi:",Miljö!$B$1:$AW$1,0),FALSE)</f>
        <v>0.04</v>
      </c>
      <c r="S397" s="33">
        <f t="shared" si="71"/>
        <v>0</v>
      </c>
      <c r="T397" s="6" t="str">
        <f>VLOOKUP($B397,Miljö!$B$1:$AP$500,MATCH("Köpt prod.spec hetvatten",Miljö!$B$1:$AW$1,0),FALSE)</f>
        <v/>
      </c>
      <c r="U397" s="6">
        <f t="shared" si="72"/>
        <v>1.92</v>
      </c>
      <c r="V397" s="6">
        <f>VLOOKUP($B397,Leveranser!$B$1:$AP$500,MATCH("Total levererad värme",Leveranser!$B$1:$AW$1,0),FALSE)</f>
        <v>1.22</v>
      </c>
      <c r="W397" s="6">
        <f>IFERROR(VLOOKUP($B397,Miljö!$B$1:$AP$500,MATCH("Såld mängd produktionsspecifik fjärrvärme (GWh)",Miljö!$B$1:$AW$1,0),FALSE)/1,0)</f>
        <v>0</v>
      </c>
      <c r="X397" s="6"/>
      <c r="Y397" s="30">
        <f t="shared" si="73"/>
        <v>0.63541666666666663</v>
      </c>
      <c r="Z397" s="6"/>
      <c r="AA397" s="30" t="str">
        <f t="shared" si="74"/>
        <v/>
      </c>
      <c r="AC397" t="s">
        <v>10</v>
      </c>
      <c r="AD397" t="s">
        <v>20</v>
      </c>
      <c r="AE397" s="25" t="str">
        <f t="shared" si="69"/>
        <v>ja</v>
      </c>
      <c r="AF397" t="s">
        <v>20</v>
      </c>
      <c r="AG397" t="s">
        <v>20</v>
      </c>
      <c r="AM397" s="6" t="str">
        <f t="shared" si="70"/>
        <v/>
      </c>
      <c r="AO397" s="6" t="str">
        <f t="shared" si="77"/>
        <v/>
      </c>
      <c r="AQ397" s="6" t="str">
        <f t="shared" si="78"/>
        <v/>
      </c>
      <c r="AR397" s="6"/>
      <c r="AW397" t="str">
        <f t="shared" si="75"/>
        <v/>
      </c>
      <c r="AY397" s="6" t="str">
        <f t="shared" si="79"/>
        <v/>
      </c>
      <c r="BB397" s="6" t="str">
        <f t="shared" si="76"/>
        <v>Ja</v>
      </c>
      <c r="BK397" t="s">
        <v>10</v>
      </c>
    </row>
    <row r="398" spans="1:63" ht="15" customHeight="1" x14ac:dyDescent="0.35">
      <c r="A398" t="s">
        <v>516</v>
      </c>
      <c r="B398" t="s">
        <v>518</v>
      </c>
      <c r="C398">
        <v>0.212093</v>
      </c>
      <c r="D398">
        <v>24.2865</v>
      </c>
      <c r="E398">
        <v>18.253</v>
      </c>
      <c r="F398">
        <v>4.1472299999999997E-2</v>
      </c>
      <c r="G398" t="s">
        <v>14</v>
      </c>
      <c r="H398" t="s">
        <v>10</v>
      </c>
      <c r="K398" s="6">
        <f>VLOOKUP($B398,'Egen hetvattenprod'!$B$1:$AP$500,MATCH("Summa tillförd energi:",'Egen hetvattenprod'!$B$1:$AY$1,0),FALSE)</f>
        <v>5.7</v>
      </c>
      <c r="L398" s="6">
        <f>VLOOKUP($B398,Kraftvärmeprod!$B$1:$AO$500,MATCH("Summa tillförd energi:",Kraftvärmeprod!$B$1:$AV$1,0),FALSE)</f>
        <v>0</v>
      </c>
      <c r="M398" s="33">
        <f>VLOOKUP($B398,'Allokerad kvv'!$B$1:$AO$500,MATCH("Summa allokerad tillförd energi:",'Allokerad kvv'!$B$1:$AV$1,0),FALSE)</f>
        <v>0</v>
      </c>
      <c r="N398" s="33">
        <f>VLOOKUP($B398,'Justerad allokering'!$B$1:$AO$500,MATCH("Summa justerad allokerad tillförd energi:",'Justerad allokering'!$B$1:$AV$1,0),FALSE)</f>
        <v>0</v>
      </c>
      <c r="O398" s="6">
        <f>VLOOKUP($B398,'Slutlig allokering'!$B$2:$AL$500,MATCH("Summa justerad allokerad tillförd energi:",'Slutlig allokering'!$B$2:$AS$2,0),FALSE)</f>
        <v>0</v>
      </c>
      <c r="P398" s="6">
        <f>VLOOKUP($B398,'Köpt hetvatten'!$B$1:$AP$500,MATCH("Med verkningsgrad:",'Köpt hetvatten'!$B$1:$AW$1,0),FALSE)</f>
        <v>0</v>
      </c>
      <c r="Q398" s="6">
        <f>VLOOKUP($B398,Spillvärme!$B$1:$AP$500,MATCH("Summa tillförd energi:",Spillvärme!$B$1:$AW$1,0),FALSE)</f>
        <v>0</v>
      </c>
      <c r="R398" s="6">
        <f>VLOOKUP($B398,Miljö!$B$1:$AP$500,MATCH("Summa tillförd energi:",Miljö!$B$1:$AW$1,0),FALSE)</f>
        <v>8.6999999999999994E-2</v>
      </c>
      <c r="S398" s="33">
        <f t="shared" si="71"/>
        <v>0</v>
      </c>
      <c r="T398" s="6" t="str">
        <f>VLOOKUP($B398,Miljö!$B$1:$AP$500,MATCH("Köpt prod.spec hetvatten",Miljö!$B$1:$AW$1,0),FALSE)</f>
        <v/>
      </c>
      <c r="U398" s="6">
        <f t="shared" si="72"/>
        <v>5.7869999999999999</v>
      </c>
      <c r="V398" s="6">
        <f>VLOOKUP($B398,Leveranser!$B$1:$AP$500,MATCH("Total levererad värme",Leveranser!$B$1:$AW$1,0),FALSE)</f>
        <v>3.87</v>
      </c>
      <c r="W398" s="6">
        <f>IFERROR(VLOOKUP($B398,Miljö!$B$1:$AP$500,MATCH("Såld mängd produktionsspecifik fjärrvärme (GWh)",Miljö!$B$1:$AW$1,0),FALSE)/1,0)</f>
        <v>0</v>
      </c>
      <c r="X398" s="6"/>
      <c r="Y398" s="30">
        <f t="shared" si="73"/>
        <v>0.66874027993779162</v>
      </c>
      <c r="Z398" s="6"/>
      <c r="AA398" s="30" t="str">
        <f t="shared" si="74"/>
        <v/>
      </c>
      <c r="AC398" t="s">
        <v>20</v>
      </c>
      <c r="AD398" t="s">
        <v>10</v>
      </c>
      <c r="AE398" s="25" t="str">
        <f t="shared" si="69"/>
        <v>ja</v>
      </c>
      <c r="AF398" t="s">
        <v>20</v>
      </c>
      <c r="AG398" t="s">
        <v>20</v>
      </c>
      <c r="AM398" s="6" t="str">
        <f t="shared" si="70"/>
        <v/>
      </c>
      <c r="AO398" s="6" t="str">
        <f t="shared" si="77"/>
        <v/>
      </c>
      <c r="AQ398" s="6" t="str">
        <f t="shared" si="78"/>
        <v/>
      </c>
      <c r="AR398" s="6"/>
      <c r="AW398" t="str">
        <f t="shared" si="75"/>
        <v/>
      </c>
      <c r="AY398" s="6" t="str">
        <f t="shared" si="79"/>
        <v/>
      </c>
      <c r="BB398" s="6" t="str">
        <f t="shared" si="76"/>
        <v>Ja</v>
      </c>
      <c r="BK398" t="s">
        <v>10</v>
      </c>
    </row>
    <row r="399" spans="1:63" ht="15" customHeight="1" x14ac:dyDescent="0.35">
      <c r="A399" t="s">
        <v>516</v>
      </c>
      <c r="B399" t="s">
        <v>519</v>
      </c>
      <c r="C399">
        <v>3.6404600000000002E-2</v>
      </c>
      <c r="D399">
        <v>7.9397700000000002</v>
      </c>
      <c r="E399">
        <v>3.2331500000000002</v>
      </c>
      <c r="F399">
        <v>2.1916999999999999E-2</v>
      </c>
      <c r="G399" t="s">
        <v>10</v>
      </c>
      <c r="H399" t="s">
        <v>10</v>
      </c>
      <c r="K399" s="6">
        <f>VLOOKUP($B399,'Egen hetvattenprod'!$B$1:$AP$500,MATCH("Summa tillförd energi:",'Egen hetvattenprod'!$B$1:$AY$1,0),FALSE)</f>
        <v>52.646999999999998</v>
      </c>
      <c r="L399" s="6">
        <f>VLOOKUP($B399,Kraftvärmeprod!$B$1:$AO$500,MATCH("Summa tillförd energi:",Kraftvärmeprod!$B$1:$AV$1,0),FALSE)</f>
        <v>0</v>
      </c>
      <c r="M399" s="33">
        <f>VLOOKUP($B399,'Allokerad kvv'!$B$1:$AO$500,MATCH("Summa allokerad tillförd energi:",'Allokerad kvv'!$B$1:$AV$1,0),FALSE)</f>
        <v>0</v>
      </c>
      <c r="N399" s="33">
        <f>VLOOKUP($B399,'Justerad allokering'!$B$1:$AO$500,MATCH("Summa justerad allokerad tillförd energi:",'Justerad allokering'!$B$1:$AV$1,0),FALSE)</f>
        <v>0</v>
      </c>
      <c r="O399" s="6">
        <f>VLOOKUP($B399,'Slutlig allokering'!$B$2:$AL$500,MATCH("Summa justerad allokerad tillförd energi:",'Slutlig allokering'!$B$2:$AS$2,0),FALSE)</f>
        <v>0</v>
      </c>
      <c r="P399" s="6">
        <f>VLOOKUP($B399,'Köpt hetvatten'!$B$1:$AP$500,MATCH("Med verkningsgrad:",'Köpt hetvatten'!$B$1:$AW$1,0),FALSE)</f>
        <v>4.9684210526315793</v>
      </c>
      <c r="Q399" s="6">
        <f>VLOOKUP($B399,Spillvärme!$B$1:$AP$500,MATCH("Summa tillförd energi:",Spillvärme!$B$1:$AW$1,0),FALSE)</f>
        <v>118.35</v>
      </c>
      <c r="R399" s="6">
        <f>VLOOKUP($B399,Miljö!$B$1:$AP$500,MATCH("Summa tillförd energi:",Miljö!$B$1:$AW$1,0),FALSE)</f>
        <v>2.8</v>
      </c>
      <c r="S399" s="33">
        <f t="shared" si="71"/>
        <v>0</v>
      </c>
      <c r="T399" s="6" t="str">
        <f>VLOOKUP($B399,Miljö!$B$1:$AP$500,MATCH("Köpt prod.spec hetvatten",Miljö!$B$1:$AW$1,0),FALSE)</f>
        <v/>
      </c>
      <c r="U399" s="6">
        <f t="shared" si="72"/>
        <v>178.76542105263158</v>
      </c>
      <c r="V399" s="6">
        <f>VLOOKUP($B399,Leveranser!$B$1:$AP$500,MATCH("Total levererad värme",Leveranser!$B$1:$AW$1,0),FALSE)</f>
        <v>162</v>
      </c>
      <c r="W399" s="6">
        <f>IFERROR(VLOOKUP($B399,Miljö!$B$1:$AP$500,MATCH("Såld mängd produktionsspecifik fjärrvärme (GWh)",Miljö!$B$1:$AW$1,0),FALSE)/1,0)</f>
        <v>0</v>
      </c>
      <c r="X399" s="6"/>
      <c r="Y399" s="30">
        <f t="shared" si="73"/>
        <v>0.90621552560942109</v>
      </c>
      <c r="Z399" s="6"/>
      <c r="AA399" s="30" t="str">
        <f t="shared" si="74"/>
        <v/>
      </c>
      <c r="AC399" t="s">
        <v>10</v>
      </c>
      <c r="AD399" t="s">
        <v>20</v>
      </c>
      <c r="AE399" s="25" t="str">
        <f t="shared" si="69"/>
        <v>ja</v>
      </c>
      <c r="AF399" t="s">
        <v>20</v>
      </c>
      <c r="AG399" t="s">
        <v>20</v>
      </c>
      <c r="AM399" s="6" t="str">
        <f t="shared" si="70"/>
        <v/>
      </c>
      <c r="AO399" s="6" t="str">
        <f t="shared" si="77"/>
        <v/>
      </c>
      <c r="AQ399" s="6" t="str">
        <f t="shared" si="78"/>
        <v/>
      </c>
      <c r="AR399" s="6"/>
      <c r="AW399" t="str">
        <f t="shared" si="75"/>
        <v/>
      </c>
      <c r="AY399" s="6" t="str">
        <f t="shared" si="79"/>
        <v/>
      </c>
      <c r="BB399" s="6" t="str">
        <f t="shared" si="76"/>
        <v>Ja</v>
      </c>
      <c r="BK399" t="s">
        <v>10</v>
      </c>
    </row>
    <row r="400" spans="1:63" ht="15" customHeight="1" x14ac:dyDescent="0.35">
      <c r="A400" t="s">
        <v>516</v>
      </c>
      <c r="B400" t="s">
        <v>520</v>
      </c>
      <c r="C400">
        <v>0.31666699999999998</v>
      </c>
      <c r="D400">
        <v>53.591000000000001</v>
      </c>
      <c r="E400">
        <v>18.229700000000001</v>
      </c>
      <c r="F400">
        <v>0.13267999999999999</v>
      </c>
      <c r="G400" t="s">
        <v>10</v>
      </c>
      <c r="H400" t="s">
        <v>10</v>
      </c>
      <c r="K400" s="6">
        <f>VLOOKUP($B400,'Egen hetvattenprod'!$B$1:$AP$500,MATCH("Summa tillförd energi:",'Egen hetvattenprod'!$B$1:$AY$1,0),FALSE)</f>
        <v>4.8000000000000007</v>
      </c>
      <c r="L400" s="6">
        <f>VLOOKUP($B400,Kraftvärmeprod!$B$1:$AO$500,MATCH("Summa tillförd energi:",Kraftvärmeprod!$B$1:$AV$1,0),FALSE)</f>
        <v>0</v>
      </c>
      <c r="M400" s="33">
        <f>VLOOKUP($B400,'Allokerad kvv'!$B$1:$AO$500,MATCH("Summa allokerad tillförd energi:",'Allokerad kvv'!$B$1:$AV$1,0),FALSE)</f>
        <v>0</v>
      </c>
      <c r="N400" s="33">
        <f>VLOOKUP($B400,'Justerad allokering'!$B$1:$AO$500,MATCH("Summa justerad allokerad tillförd energi:",'Justerad allokering'!$B$1:$AV$1,0),FALSE)</f>
        <v>0</v>
      </c>
      <c r="O400" s="6">
        <f>VLOOKUP($B400,'Slutlig allokering'!$B$2:$AL$500,MATCH("Summa justerad allokerad tillförd energi:",'Slutlig allokering'!$B$2:$AS$2,0),FALSE)</f>
        <v>0</v>
      </c>
      <c r="P400" s="6">
        <f>VLOOKUP($B400,'Köpt hetvatten'!$B$1:$AP$500,MATCH("Med verkningsgrad:",'Köpt hetvatten'!$B$1:$AW$1,0),FALSE)</f>
        <v>0</v>
      </c>
      <c r="Q400" s="6">
        <f>VLOOKUP($B400,Spillvärme!$B$1:$AP$500,MATCH("Summa tillförd energi:",Spillvärme!$B$1:$AW$1,0),FALSE)</f>
        <v>0</v>
      </c>
      <c r="R400" s="6">
        <f>VLOOKUP($B400,Miljö!$B$1:$AP$500,MATCH("Summa tillförd energi:",Miljö!$B$1:$AW$1,0),FALSE)</f>
        <v>9.9000000000000005E-2</v>
      </c>
      <c r="S400" s="33">
        <f t="shared" si="71"/>
        <v>0</v>
      </c>
      <c r="T400" s="6" t="str">
        <f>VLOOKUP($B400,Miljö!$B$1:$AP$500,MATCH("Köpt prod.spec hetvatten",Miljö!$B$1:$AW$1,0),FALSE)</f>
        <v/>
      </c>
      <c r="U400" s="6">
        <f t="shared" si="72"/>
        <v>4.8990000000000009</v>
      </c>
      <c r="V400" s="6">
        <f>VLOOKUP($B400,Leveranser!$B$1:$AP$500,MATCH("Total levererad värme",Leveranser!$B$1:$AW$1,0),FALSE)</f>
        <v>3.72</v>
      </c>
      <c r="W400" s="6">
        <f>IFERROR(VLOOKUP($B400,Miljö!$B$1:$AP$500,MATCH("Såld mängd produktionsspecifik fjärrvärme (GWh)",Miljö!$B$1:$AW$1,0),FALSE)/1,0)</f>
        <v>0</v>
      </c>
      <c r="X400" s="6"/>
      <c r="Y400" s="30">
        <f t="shared" si="73"/>
        <v>0.75933864053888533</v>
      </c>
      <c r="Z400" s="6"/>
      <c r="AA400" s="30" t="str">
        <f t="shared" si="74"/>
        <v/>
      </c>
      <c r="AC400" t="s">
        <v>10</v>
      </c>
      <c r="AD400" t="s">
        <v>20</v>
      </c>
      <c r="AE400" s="25" t="str">
        <f t="shared" si="69"/>
        <v>ja</v>
      </c>
      <c r="AF400" t="s">
        <v>20</v>
      </c>
      <c r="AG400" t="s">
        <v>20</v>
      </c>
      <c r="AM400" s="6" t="str">
        <f t="shared" si="70"/>
        <v/>
      </c>
      <c r="AO400" s="6" t="str">
        <f t="shared" si="77"/>
        <v/>
      </c>
      <c r="AQ400" s="6" t="str">
        <f t="shared" si="78"/>
        <v/>
      </c>
      <c r="AR400" s="6"/>
      <c r="AW400" t="str">
        <f t="shared" si="75"/>
        <v/>
      </c>
      <c r="AY400" s="6" t="str">
        <f t="shared" si="79"/>
        <v/>
      </c>
      <c r="BB400" s="6" t="str">
        <f t="shared" si="76"/>
        <v>Ja</v>
      </c>
      <c r="BK400" t="s">
        <v>10</v>
      </c>
    </row>
    <row r="401" spans="1:63" ht="15" customHeight="1" x14ac:dyDescent="0.35">
      <c r="A401" t="s">
        <v>521</v>
      </c>
      <c r="B401" t="s">
        <v>522</v>
      </c>
      <c r="C401">
        <v>8.4790699999999997E-2</v>
      </c>
      <c r="D401">
        <v>22.4497</v>
      </c>
      <c r="E401">
        <v>8.6606799999999993</v>
      </c>
      <c r="F401">
        <v>3.9140300000000003E-2</v>
      </c>
      <c r="G401" t="s">
        <v>14</v>
      </c>
      <c r="H401" t="s">
        <v>10</v>
      </c>
      <c r="K401" s="6">
        <f>VLOOKUP($B401,'Egen hetvattenprod'!$B$1:$AP$500,MATCH("Summa tillförd energi:",'Egen hetvattenprod'!$B$1:$AY$1,0),FALSE)</f>
        <v>21.515000000000001</v>
      </c>
      <c r="L401" s="6">
        <f>VLOOKUP($B401,Kraftvärmeprod!$B$1:$AO$500,MATCH("Summa tillförd energi:",Kraftvärmeprod!$B$1:$AV$1,0),FALSE)</f>
        <v>0</v>
      </c>
      <c r="M401" s="33">
        <f>VLOOKUP($B401,'Allokerad kvv'!$B$1:$AO$500,MATCH("Summa allokerad tillförd energi:",'Allokerad kvv'!$B$1:$AV$1,0),FALSE)</f>
        <v>0</v>
      </c>
      <c r="N401" s="33">
        <f>VLOOKUP($B401,'Justerad allokering'!$B$1:$AO$500,MATCH("Summa justerad allokerad tillförd energi:",'Justerad allokering'!$B$1:$AV$1,0),FALSE)</f>
        <v>0</v>
      </c>
      <c r="O401" s="6">
        <f>VLOOKUP($B401,'Slutlig allokering'!$B$2:$AL$500,MATCH("Summa justerad allokerad tillförd energi:",'Slutlig allokering'!$B$2:$AS$2,0),FALSE)</f>
        <v>0</v>
      </c>
      <c r="P401" s="6">
        <f>VLOOKUP($B401,'Köpt hetvatten'!$B$1:$AP$500,MATCH("Med verkningsgrad:",'Köpt hetvatten'!$B$1:$AW$1,0),FALSE)</f>
        <v>0</v>
      </c>
      <c r="Q401" s="6">
        <f>VLOOKUP($B401,Spillvärme!$B$1:$AP$500,MATCH("Summa tillförd energi:",Spillvärme!$B$1:$AW$1,0),FALSE)</f>
        <v>0</v>
      </c>
      <c r="R401" s="6">
        <f>VLOOKUP($B401,Miljö!$B$1:$AP$500,MATCH("Summa tillförd energi:",Miljö!$B$1:$AW$1,0),FALSE)</f>
        <v>0.58499999999999996</v>
      </c>
      <c r="S401" s="33">
        <f t="shared" si="71"/>
        <v>0</v>
      </c>
      <c r="T401" s="6" t="str">
        <f>VLOOKUP($B401,Miljö!$B$1:$AP$500,MATCH("Köpt prod.spec hetvatten",Miljö!$B$1:$AW$1,0),FALSE)</f>
        <v/>
      </c>
      <c r="U401" s="6">
        <f t="shared" si="72"/>
        <v>22.1</v>
      </c>
      <c r="V401" s="6">
        <f>VLOOKUP($B401,Leveranser!$B$1:$AP$500,MATCH("Total levererad värme",Leveranser!$B$1:$AW$1,0),FALSE)</f>
        <v>18.63</v>
      </c>
      <c r="W401" s="6">
        <f>IFERROR(VLOOKUP($B401,Miljö!$B$1:$AP$500,MATCH("Såld mängd produktionsspecifik fjärrvärme (GWh)",Miljö!$B$1:$AW$1,0),FALSE)/1,0)</f>
        <v>0</v>
      </c>
      <c r="X401" s="6"/>
      <c r="Y401" s="30">
        <f t="shared" si="73"/>
        <v>0.84298642533936641</v>
      </c>
      <c r="Z401" s="6"/>
      <c r="AA401" s="30" t="str">
        <f t="shared" si="74"/>
        <v/>
      </c>
      <c r="AC401" t="s">
        <v>10</v>
      </c>
      <c r="AD401" t="s">
        <v>20</v>
      </c>
      <c r="AE401" s="25" t="str">
        <f t="shared" si="69"/>
        <v>ja</v>
      </c>
      <c r="AF401" t="s">
        <v>20</v>
      </c>
      <c r="AG401" t="s">
        <v>20</v>
      </c>
      <c r="AM401" s="6" t="str">
        <f t="shared" si="70"/>
        <v/>
      </c>
      <c r="AO401" s="6" t="str">
        <f t="shared" si="77"/>
        <v/>
      </c>
      <c r="AQ401" s="6" t="str">
        <f t="shared" si="78"/>
        <v/>
      </c>
      <c r="AR401" s="6"/>
      <c r="AW401" t="str">
        <f t="shared" si="75"/>
        <v/>
      </c>
      <c r="AY401" s="6" t="str">
        <f t="shared" si="79"/>
        <v/>
      </c>
      <c r="BB401" s="6" t="str">
        <f t="shared" si="76"/>
        <v>Ja</v>
      </c>
      <c r="BK401" t="s">
        <v>10</v>
      </c>
    </row>
    <row r="402" spans="1:63" ht="15" customHeight="1" x14ac:dyDescent="0.35">
      <c r="A402" t="s">
        <v>521</v>
      </c>
      <c r="B402" t="s">
        <v>523</v>
      </c>
      <c r="C402">
        <v>0.18893299999999999</v>
      </c>
      <c r="D402">
        <v>20.9587</v>
      </c>
      <c r="E402">
        <v>8.6706400000000006</v>
      </c>
      <c r="F402">
        <v>1.66719E-2</v>
      </c>
      <c r="G402" t="s">
        <v>14</v>
      </c>
      <c r="H402" t="s">
        <v>14</v>
      </c>
      <c r="K402" s="6">
        <f>VLOOKUP($B402,'Egen hetvattenprod'!$B$1:$AP$500,MATCH("Summa tillförd energi:",'Egen hetvattenprod'!$B$1:$AY$1,0),FALSE)</f>
        <v>292.7</v>
      </c>
      <c r="L402" s="6">
        <f>VLOOKUP($B402,Kraftvärmeprod!$B$1:$AO$500,MATCH("Summa tillförd energi:",Kraftvärmeprod!$B$1:$AV$1,0),FALSE)</f>
        <v>480.1</v>
      </c>
      <c r="M402" s="33">
        <f>VLOOKUP($B402,'Allokerad kvv'!$B$1:$AO$500,MATCH("Summa allokerad tillförd energi:",'Allokerad kvv'!$B$1:$AV$1,0),FALSE)</f>
        <v>248.3535</v>
      </c>
      <c r="N402" s="33">
        <f>VLOOKUP($B402,'Justerad allokering'!$B$1:$AO$500,MATCH("Summa justerad allokerad tillförd energi:",'Justerad allokering'!$B$1:$AV$1,0),FALSE)</f>
        <v>0</v>
      </c>
      <c r="O402" s="6">
        <f>VLOOKUP($B402,'Slutlig allokering'!$B$2:$AL$500,MATCH("Summa justerad allokerad tillförd energi:",'Slutlig allokering'!$B$2:$AS$2,0),FALSE)</f>
        <v>248.3535</v>
      </c>
      <c r="P402" s="6">
        <f>VLOOKUP($B402,'Köpt hetvatten'!$B$1:$AP$500,MATCH("Med verkningsgrad:",'Köpt hetvatten'!$B$1:$AW$1,0),FALSE)</f>
        <v>0</v>
      </c>
      <c r="Q402" s="6">
        <f>VLOOKUP($B402,Spillvärme!$B$1:$AP$500,MATCH("Summa tillförd energi:",Spillvärme!$B$1:$AW$1,0),FALSE)</f>
        <v>0</v>
      </c>
      <c r="R402" s="6">
        <f>VLOOKUP($B402,Miljö!$B$1:$AP$500,MATCH("Summa tillförd energi:",Miljö!$B$1:$AW$1,0),FALSE)</f>
        <v>14.3</v>
      </c>
      <c r="S402" s="33">
        <f t="shared" si="71"/>
        <v>0</v>
      </c>
      <c r="T402" s="6" t="str">
        <f>VLOOKUP($B402,Miljö!$B$1:$AP$500,MATCH("Köpt prod.spec hetvatten",Miljö!$B$1:$AW$1,0),FALSE)</f>
        <v/>
      </c>
      <c r="U402" s="6">
        <f t="shared" si="72"/>
        <v>555.35349999999994</v>
      </c>
      <c r="V402" s="6">
        <f>VLOOKUP($B402,Leveranser!$B$1:$AP$500,MATCH("Total levererad värme",Leveranser!$B$1:$AW$1,0),FALSE)</f>
        <v>482.91</v>
      </c>
      <c r="W402" s="6">
        <f>IFERROR(VLOOKUP($B402,Miljö!$B$1:$AP$500,MATCH("Såld mängd produktionsspecifik fjärrvärme (GWh)",Miljö!$B$1:$AW$1,0),FALSE)/1,0)</f>
        <v>0</v>
      </c>
      <c r="X402" s="6"/>
      <c r="Y402" s="30">
        <f t="shared" si="73"/>
        <v>0.86955425688322852</v>
      </c>
      <c r="Z402" s="6"/>
      <c r="AA402" s="30" t="str">
        <f t="shared" si="74"/>
        <v/>
      </c>
      <c r="AC402" t="s">
        <v>20</v>
      </c>
      <c r="AD402" t="s">
        <v>20</v>
      </c>
      <c r="AE402" s="25" t="str">
        <f t="shared" si="69"/>
        <v/>
      </c>
      <c r="AF402" t="s">
        <v>20</v>
      </c>
      <c r="AG402" t="s">
        <v>20</v>
      </c>
      <c r="AM402" s="6" t="str">
        <f t="shared" si="70"/>
        <v>ja</v>
      </c>
      <c r="AO402" s="6" t="str">
        <f t="shared" si="77"/>
        <v>ja</v>
      </c>
      <c r="AQ402" s="6" t="str">
        <f t="shared" si="78"/>
        <v/>
      </c>
      <c r="AR402" s="6"/>
      <c r="AW402" t="str">
        <f t="shared" si="75"/>
        <v>nej</v>
      </c>
      <c r="AY402" s="6" t="str">
        <f t="shared" si="79"/>
        <v>ja</v>
      </c>
      <c r="BB402" s="6" t="str">
        <f t="shared" si="76"/>
        <v>Ja</v>
      </c>
      <c r="BG402" t="s">
        <v>10</v>
      </c>
      <c r="BK402" t="s">
        <v>10</v>
      </c>
    </row>
    <row r="403" spans="1:63" ht="15" customHeight="1" x14ac:dyDescent="0.35">
      <c r="A403" t="s">
        <v>521</v>
      </c>
      <c r="B403" t="s">
        <v>524</v>
      </c>
      <c r="C403">
        <v>0.29004000000000002</v>
      </c>
      <c r="D403">
        <v>42.502400000000002</v>
      </c>
      <c r="E403">
        <v>9.6071799999999996</v>
      </c>
      <c r="F403">
        <v>4.5703000000000001E-2</v>
      </c>
      <c r="G403" t="s">
        <v>14</v>
      </c>
      <c r="H403" t="s">
        <v>14</v>
      </c>
      <c r="K403" s="6">
        <f>VLOOKUP($B403,'Egen hetvattenprod'!$B$1:$AP$500,MATCH("Summa tillförd energi:",'Egen hetvattenprod'!$B$1:$AY$1,0),FALSE)</f>
        <v>71.5</v>
      </c>
      <c r="L403" s="6">
        <f>VLOOKUP($B403,Kraftvärmeprod!$B$1:$AO$500,MATCH("Summa tillförd energi:",Kraftvärmeprod!$B$1:$AV$1,0),FALSE)</f>
        <v>0</v>
      </c>
      <c r="M403" s="33">
        <f>VLOOKUP($B403,'Allokerad kvv'!$B$1:$AO$500,MATCH("Summa allokerad tillförd energi:",'Allokerad kvv'!$B$1:$AV$1,0),FALSE)</f>
        <v>0</v>
      </c>
      <c r="N403" s="33">
        <f>VLOOKUP($B403,'Justerad allokering'!$B$1:$AO$500,MATCH("Summa justerad allokerad tillförd energi:",'Justerad allokering'!$B$1:$AV$1,0),FALSE)</f>
        <v>0</v>
      </c>
      <c r="O403" s="6">
        <f>VLOOKUP($B403,'Slutlig allokering'!$B$2:$AL$500,MATCH("Summa justerad allokerad tillförd energi:",'Slutlig allokering'!$B$2:$AS$2,0),FALSE)</f>
        <v>0</v>
      </c>
      <c r="P403" s="6">
        <f>VLOOKUP($B403,'Köpt hetvatten'!$B$1:$AP$500,MATCH("Med verkningsgrad:",'Köpt hetvatten'!$B$1:$AW$1,0),FALSE)</f>
        <v>0</v>
      </c>
      <c r="Q403" s="6">
        <f>VLOOKUP($B403,Spillvärme!$B$1:$AP$500,MATCH("Summa tillförd energi:",Spillvärme!$B$1:$AW$1,0),FALSE)</f>
        <v>0</v>
      </c>
      <c r="R403" s="6">
        <f>VLOOKUP($B403,Miljö!$B$1:$AP$500,MATCH("Summa tillförd energi:",Miljö!$B$1:$AW$1,0),FALSE)</f>
        <v>4.5999999999999996</v>
      </c>
      <c r="S403" s="33">
        <f t="shared" si="71"/>
        <v>0</v>
      </c>
      <c r="T403" s="6" t="str">
        <f>VLOOKUP($B403,Miljö!$B$1:$AP$500,MATCH("Köpt prod.spec hetvatten",Miljö!$B$1:$AW$1,0),FALSE)</f>
        <v/>
      </c>
      <c r="U403" s="6">
        <f t="shared" si="72"/>
        <v>76.099999999999994</v>
      </c>
      <c r="V403" s="6">
        <f>VLOOKUP($B403,Leveranser!$B$1:$AP$500,MATCH("Total levererad värme",Leveranser!$B$1:$AW$1,0),FALSE)</f>
        <v>52.21</v>
      </c>
      <c r="W403" s="6">
        <f>IFERROR(VLOOKUP($B403,Miljö!$B$1:$AP$500,MATCH("Såld mängd produktionsspecifik fjärrvärme (GWh)",Miljö!$B$1:$AW$1,0),FALSE)/1,0)</f>
        <v>0</v>
      </c>
      <c r="X403" s="6"/>
      <c r="Y403" s="30">
        <f t="shared" si="73"/>
        <v>0.6860709592641262</v>
      </c>
      <c r="Z403" s="6"/>
      <c r="AA403" s="30" t="str">
        <f t="shared" si="74"/>
        <v/>
      </c>
      <c r="AC403" t="s">
        <v>20</v>
      </c>
      <c r="AD403" t="s">
        <v>20</v>
      </c>
      <c r="AE403" s="25" t="str">
        <f t="shared" si="69"/>
        <v/>
      </c>
      <c r="AF403" t="s">
        <v>20</v>
      </c>
      <c r="AG403" t="s">
        <v>20</v>
      </c>
      <c r="AM403" s="6" t="str">
        <f t="shared" si="70"/>
        <v>ja</v>
      </c>
      <c r="AO403" s="6" t="str">
        <f t="shared" si="77"/>
        <v>ja</v>
      </c>
      <c r="AQ403" s="6" t="str">
        <f t="shared" si="78"/>
        <v/>
      </c>
      <c r="AR403" s="6"/>
      <c r="AW403" t="str">
        <f t="shared" si="75"/>
        <v>nej</v>
      </c>
      <c r="AY403" s="6" t="str">
        <f t="shared" si="79"/>
        <v>ja</v>
      </c>
      <c r="BB403" s="6" t="str">
        <f t="shared" si="76"/>
        <v>Ja</v>
      </c>
      <c r="BG403" t="s">
        <v>10</v>
      </c>
      <c r="BK403" t="s">
        <v>10</v>
      </c>
    </row>
    <row r="404" spans="1:63" ht="15" customHeight="1" x14ac:dyDescent="0.35">
      <c r="A404" t="s">
        <v>521</v>
      </c>
      <c r="B404" t="s">
        <v>525</v>
      </c>
      <c r="C404">
        <v>1.2081900000000001</v>
      </c>
      <c r="D404">
        <v>456.49299999999999</v>
      </c>
      <c r="E404">
        <v>47.600700000000003</v>
      </c>
      <c r="F404">
        <v>3.1193700000000001E-2</v>
      </c>
      <c r="G404" t="s">
        <v>14</v>
      </c>
      <c r="H404" t="s">
        <v>14</v>
      </c>
      <c r="K404" s="6">
        <f>VLOOKUP($B404,'Egen hetvattenprod'!$B$1:$AP$500,MATCH("Summa tillförd energi:",'Egen hetvattenprod'!$B$1:$AY$1,0),FALSE)</f>
        <v>21.200000000000003</v>
      </c>
      <c r="L404" s="6">
        <f>VLOOKUP($B404,Kraftvärmeprod!$B$1:$AO$500,MATCH("Summa tillförd energi:",Kraftvärmeprod!$B$1:$AV$1,0),FALSE)</f>
        <v>0</v>
      </c>
      <c r="M404" s="33">
        <f>VLOOKUP($B404,'Allokerad kvv'!$B$1:$AO$500,MATCH("Summa allokerad tillförd energi:",'Allokerad kvv'!$B$1:$AV$1,0),FALSE)</f>
        <v>0</v>
      </c>
      <c r="N404" s="33">
        <f>VLOOKUP($B404,'Justerad allokering'!$B$1:$AO$500,MATCH("Summa justerad allokerad tillförd energi:",'Justerad allokering'!$B$1:$AV$1,0),FALSE)</f>
        <v>0</v>
      </c>
      <c r="O404" s="6">
        <f>VLOOKUP($B404,'Slutlig allokering'!$B$2:$AL$500,MATCH("Summa justerad allokerad tillförd energi:",'Slutlig allokering'!$B$2:$AS$2,0),FALSE)</f>
        <v>0</v>
      </c>
      <c r="P404" s="6">
        <f>VLOOKUP($B404,'Köpt hetvatten'!$B$1:$AP$500,MATCH("Med verkningsgrad:",'Köpt hetvatten'!$B$1:$AW$1,0),FALSE)</f>
        <v>55.68181818181818</v>
      </c>
      <c r="Q404" s="6">
        <f>VLOOKUP($B404,Spillvärme!$B$1:$AP$500,MATCH("Summa tillförd energi:",Spillvärme!$B$1:$AW$1,0),FALSE)</f>
        <v>0</v>
      </c>
      <c r="R404" s="6">
        <f>VLOOKUP($B404,Miljö!$B$1:$AP$500,MATCH("Summa tillförd energi:",Miljö!$B$1:$AW$1,0),FALSE)</f>
        <v>0.42</v>
      </c>
      <c r="S404" s="33">
        <f t="shared" si="71"/>
        <v>0</v>
      </c>
      <c r="T404" s="6" t="str">
        <f>VLOOKUP($B404,Miljö!$B$1:$AP$500,MATCH("Köpt prod.spec hetvatten",Miljö!$B$1:$AW$1,0),FALSE)</f>
        <v/>
      </c>
      <c r="U404" s="6">
        <f t="shared" si="72"/>
        <v>77.301818181818177</v>
      </c>
      <c r="V404" s="6">
        <f>VLOOKUP($B404,Leveranser!$B$1:$AP$500,MATCH("Total levererad värme",Leveranser!$B$1:$AW$1,0),FALSE)</f>
        <v>55.4</v>
      </c>
      <c r="W404" s="6">
        <f>IFERROR(VLOOKUP($B404,Miljö!$B$1:$AP$500,MATCH("Såld mängd produktionsspecifik fjärrvärme (GWh)",Miljö!$B$1:$AW$1,0),FALSE)/1,0)</f>
        <v>0</v>
      </c>
      <c r="X404" s="6"/>
      <c r="Y404" s="30">
        <f t="shared" si="73"/>
        <v>0.71667137077806009</v>
      </c>
      <c r="Z404" s="6"/>
      <c r="AA404" s="30" t="str">
        <f t="shared" si="74"/>
        <v/>
      </c>
      <c r="AC404" t="s">
        <v>20</v>
      </c>
      <c r="AD404" t="s">
        <v>20</v>
      </c>
      <c r="AE404" s="25" t="str">
        <f t="shared" si="69"/>
        <v/>
      </c>
      <c r="AF404" t="s">
        <v>20</v>
      </c>
      <c r="AG404" t="s">
        <v>20</v>
      </c>
      <c r="AM404" s="6" t="str">
        <f t="shared" si="70"/>
        <v>nej</v>
      </c>
      <c r="AO404" s="6" t="str">
        <f t="shared" si="77"/>
        <v>ja</v>
      </c>
      <c r="AQ404" s="6" t="str">
        <f t="shared" si="78"/>
        <v/>
      </c>
      <c r="AR404" s="6"/>
      <c r="AW404" t="str">
        <f t="shared" si="75"/>
        <v>nej</v>
      </c>
      <c r="AY404" s="6" t="str">
        <f t="shared" si="79"/>
        <v>nej</v>
      </c>
      <c r="AZ404" t="s">
        <v>10</v>
      </c>
      <c r="BA404" t="s">
        <v>1079</v>
      </c>
      <c r="BB404" s="6" t="str">
        <f t="shared" si="76"/>
        <v>Ja</v>
      </c>
      <c r="BG404" t="s">
        <v>10</v>
      </c>
      <c r="BK404" t="s">
        <v>10</v>
      </c>
    </row>
    <row r="405" spans="1:63" ht="15" customHeight="1" x14ac:dyDescent="0.35">
      <c r="A405" t="s">
        <v>521</v>
      </c>
      <c r="B405" t="s">
        <v>526</v>
      </c>
      <c r="C405">
        <v>0.19009300000000001</v>
      </c>
      <c r="D405">
        <v>38.1584</v>
      </c>
      <c r="E405">
        <v>9.1471199999999993</v>
      </c>
      <c r="F405">
        <v>5.6092500000000003E-2</v>
      </c>
      <c r="G405" t="s">
        <v>14</v>
      </c>
      <c r="H405" t="s">
        <v>14</v>
      </c>
      <c r="K405" s="6">
        <f>VLOOKUP($B405,'Egen hetvattenprod'!$B$1:$AP$500,MATCH("Summa tillförd energi:",'Egen hetvattenprod'!$B$1:$AY$1,0),FALSE)</f>
        <v>131.4</v>
      </c>
      <c r="L405" s="6">
        <f>VLOOKUP($B405,Kraftvärmeprod!$B$1:$AO$500,MATCH("Summa tillförd energi:",Kraftvärmeprod!$B$1:$AV$1,0),FALSE)</f>
        <v>0</v>
      </c>
      <c r="M405" s="33">
        <f>VLOOKUP($B405,'Allokerad kvv'!$B$1:$AO$500,MATCH("Summa allokerad tillförd energi:",'Allokerad kvv'!$B$1:$AV$1,0),FALSE)</f>
        <v>0</v>
      </c>
      <c r="N405" s="33">
        <f>VLOOKUP($B405,'Justerad allokering'!$B$1:$AO$500,MATCH("Summa justerad allokerad tillförd energi:",'Justerad allokering'!$B$1:$AV$1,0),FALSE)</f>
        <v>0</v>
      </c>
      <c r="O405" s="6">
        <f>VLOOKUP($B405,'Slutlig allokering'!$B$2:$AL$500,MATCH("Summa justerad allokerad tillförd energi:",'Slutlig allokering'!$B$2:$AS$2,0),FALSE)</f>
        <v>0</v>
      </c>
      <c r="P405" s="6">
        <f>VLOOKUP($B405,'Köpt hetvatten'!$B$1:$AP$500,MATCH("Med verkningsgrad:",'Köpt hetvatten'!$B$1:$AW$1,0),FALSE)</f>
        <v>0</v>
      </c>
      <c r="Q405" s="6">
        <f>VLOOKUP($B405,Spillvärme!$B$1:$AP$500,MATCH("Summa tillförd energi:",Spillvärme!$B$1:$AW$1,0),FALSE)</f>
        <v>0</v>
      </c>
      <c r="R405" s="6">
        <f>VLOOKUP($B405,Miljö!$B$1:$AP$500,MATCH("Summa tillförd energi:",Miljö!$B$1:$AW$1,0),FALSE)</f>
        <v>2.7</v>
      </c>
      <c r="S405" s="33">
        <f t="shared" si="71"/>
        <v>0</v>
      </c>
      <c r="T405" s="6" t="str">
        <f>VLOOKUP($B405,Miljö!$B$1:$AP$500,MATCH("Köpt prod.spec hetvatten",Miljö!$B$1:$AW$1,0),FALSE)</f>
        <v/>
      </c>
      <c r="U405" s="6">
        <f t="shared" si="72"/>
        <v>134.1</v>
      </c>
      <c r="V405" s="6">
        <f>VLOOKUP($B405,Leveranser!$B$1:$AP$500,MATCH("Total levererad värme",Leveranser!$B$1:$AW$1,0),FALSE)</f>
        <v>96.6</v>
      </c>
      <c r="W405" s="6">
        <f>IFERROR(VLOOKUP($B405,Miljö!$B$1:$AP$500,MATCH("Såld mängd produktionsspecifik fjärrvärme (GWh)",Miljö!$B$1:$AW$1,0),FALSE)/1,0)</f>
        <v>0</v>
      </c>
      <c r="X405" s="6"/>
      <c r="Y405" s="30">
        <f t="shared" si="73"/>
        <v>0.7203579418344519</v>
      </c>
      <c r="Z405" s="6"/>
      <c r="AA405" s="30" t="str">
        <f t="shared" si="74"/>
        <v/>
      </c>
      <c r="AC405" t="s">
        <v>20</v>
      </c>
      <c r="AD405" t="s">
        <v>20</v>
      </c>
      <c r="AE405" s="25" t="str">
        <f t="shared" si="69"/>
        <v/>
      </c>
      <c r="AF405" t="s">
        <v>20</v>
      </c>
      <c r="AG405" t="s">
        <v>20</v>
      </c>
      <c r="AM405" s="6" t="str">
        <f t="shared" si="70"/>
        <v>ja</v>
      </c>
      <c r="AO405" s="6" t="str">
        <f t="shared" si="77"/>
        <v>ja</v>
      </c>
      <c r="AQ405" s="6" t="str">
        <f t="shared" si="78"/>
        <v/>
      </c>
      <c r="AR405" s="6"/>
      <c r="AW405" t="str">
        <f t="shared" si="75"/>
        <v>nej</v>
      </c>
      <c r="AY405" s="6" t="str">
        <f t="shared" si="79"/>
        <v>ja</v>
      </c>
      <c r="BB405" s="6" t="str">
        <f t="shared" si="76"/>
        <v>Ja</v>
      </c>
      <c r="BG405" t="s">
        <v>10</v>
      </c>
      <c r="BK405" t="s">
        <v>10</v>
      </c>
    </row>
    <row r="406" spans="1:63" ht="15" customHeight="1" x14ac:dyDescent="0.35">
      <c r="A406" t="s">
        <v>521</v>
      </c>
      <c r="B406" t="s">
        <v>527</v>
      </c>
      <c r="C406">
        <v>0.20382400000000001</v>
      </c>
      <c r="D406">
        <v>41.303199999999997</v>
      </c>
      <c r="E406">
        <v>11.8346</v>
      </c>
      <c r="F406">
        <v>4.5989200000000001E-2</v>
      </c>
      <c r="G406" t="s">
        <v>14</v>
      </c>
      <c r="H406" t="s">
        <v>14</v>
      </c>
      <c r="K406" s="6">
        <f>VLOOKUP($B406,'Egen hetvattenprod'!$B$1:$AP$500,MATCH("Summa tillförd energi:",'Egen hetvattenprod'!$B$1:$AY$1,0),FALSE)</f>
        <v>72.400000000000006</v>
      </c>
      <c r="L406" s="6">
        <f>VLOOKUP($B406,Kraftvärmeprod!$B$1:$AO$500,MATCH("Summa tillförd energi:",Kraftvärmeprod!$B$1:$AV$1,0),FALSE)</f>
        <v>0</v>
      </c>
      <c r="M406" s="33">
        <f>VLOOKUP($B406,'Allokerad kvv'!$B$1:$AO$500,MATCH("Summa allokerad tillförd energi:",'Allokerad kvv'!$B$1:$AV$1,0),FALSE)</f>
        <v>0</v>
      </c>
      <c r="N406" s="33">
        <f>VLOOKUP($B406,'Justerad allokering'!$B$1:$AO$500,MATCH("Summa justerad allokerad tillförd energi:",'Justerad allokering'!$B$1:$AV$1,0),FALSE)</f>
        <v>0</v>
      </c>
      <c r="O406" s="6">
        <f>VLOOKUP($B406,'Slutlig allokering'!$B$2:$AL$500,MATCH("Summa justerad allokerad tillförd energi:",'Slutlig allokering'!$B$2:$AS$2,0),FALSE)</f>
        <v>0</v>
      </c>
      <c r="P406" s="6">
        <f>VLOOKUP($B406,'Köpt hetvatten'!$B$1:$AP$500,MATCH("Med verkningsgrad:",'Köpt hetvatten'!$B$1:$AW$1,0),FALSE)</f>
        <v>0</v>
      </c>
      <c r="Q406" s="6">
        <f>VLOOKUP($B406,Spillvärme!$B$1:$AP$500,MATCH("Summa tillförd energi:",Spillvärme!$B$1:$AW$1,0),FALSE)</f>
        <v>0</v>
      </c>
      <c r="R406" s="6">
        <f>VLOOKUP($B406,Miljö!$B$1:$AP$500,MATCH("Summa tillförd energi:",Miljö!$B$1:$AW$1,0),FALSE)</f>
        <v>1.9</v>
      </c>
      <c r="S406" s="33">
        <f t="shared" si="71"/>
        <v>0</v>
      </c>
      <c r="T406" s="6" t="str">
        <f>VLOOKUP($B406,Miljö!$B$1:$AP$500,MATCH("Köpt prod.spec hetvatten",Miljö!$B$1:$AW$1,0),FALSE)</f>
        <v/>
      </c>
      <c r="U406" s="6">
        <f t="shared" si="72"/>
        <v>74.300000000000011</v>
      </c>
      <c r="V406" s="6">
        <f>VLOOKUP($B406,Leveranser!$B$1:$AP$500,MATCH("Total levererad värme",Leveranser!$B$1:$AW$1,0),FALSE)</f>
        <v>45.5</v>
      </c>
      <c r="W406" s="6">
        <f>IFERROR(VLOOKUP($B406,Miljö!$B$1:$AP$500,MATCH("Såld mängd produktionsspecifik fjärrvärme (GWh)",Miljö!$B$1:$AW$1,0),FALSE)/1,0)</f>
        <v>0</v>
      </c>
      <c r="X406" s="6"/>
      <c r="Y406" s="30">
        <f t="shared" si="73"/>
        <v>0.61238223418573345</v>
      </c>
      <c r="Z406" s="6"/>
      <c r="AA406" s="30" t="str">
        <f t="shared" si="74"/>
        <v/>
      </c>
      <c r="AC406" t="s">
        <v>20</v>
      </c>
      <c r="AD406" t="s">
        <v>20</v>
      </c>
      <c r="AE406" s="25" t="str">
        <f t="shared" si="69"/>
        <v/>
      </c>
      <c r="AF406" t="s">
        <v>1073</v>
      </c>
      <c r="AG406" t="s">
        <v>1065</v>
      </c>
      <c r="AH406" t="s">
        <v>10</v>
      </c>
      <c r="AM406" s="6" t="str">
        <f t="shared" si="70"/>
        <v>ja</v>
      </c>
      <c r="AO406" s="6" t="str">
        <f t="shared" si="77"/>
        <v>ja</v>
      </c>
      <c r="AQ406" s="6" t="str">
        <f t="shared" si="78"/>
        <v/>
      </c>
      <c r="AR406" s="6"/>
      <c r="AW406" t="str">
        <f t="shared" si="75"/>
        <v>nej</v>
      </c>
      <c r="AY406" s="6" t="str">
        <f t="shared" si="79"/>
        <v>ja</v>
      </c>
      <c r="BB406" s="6" t="str">
        <f t="shared" si="76"/>
        <v>Ja</v>
      </c>
      <c r="BG406" t="s">
        <v>10</v>
      </c>
      <c r="BK406" t="s">
        <v>10</v>
      </c>
    </row>
    <row r="407" spans="1:63" ht="15" customHeight="1" x14ac:dyDescent="0.35">
      <c r="A407" t="s">
        <v>521</v>
      </c>
      <c r="B407" t="s">
        <v>528</v>
      </c>
      <c r="C407">
        <v>5.4148700000000001E-2</v>
      </c>
      <c r="D407">
        <v>14.851800000000001</v>
      </c>
      <c r="E407">
        <v>6.7210000000000001</v>
      </c>
      <c r="F407">
        <v>2.0480000000000002E-2</v>
      </c>
      <c r="G407" t="s">
        <v>14</v>
      </c>
      <c r="H407" t="s">
        <v>10</v>
      </c>
      <c r="K407" s="6">
        <f>VLOOKUP($B407,'Egen hetvattenprod'!$B$1:$AP$500,MATCH("Summa tillförd energi:",'Egen hetvattenprod'!$B$1:$AY$1,0),FALSE)</f>
        <v>83.595000000000013</v>
      </c>
      <c r="L407" s="6">
        <f>VLOOKUP($B407,Kraftvärmeprod!$B$1:$AO$500,MATCH("Summa tillförd energi:",Kraftvärmeprod!$B$1:$AV$1,0),FALSE)</f>
        <v>151.15</v>
      </c>
      <c r="M407" s="33">
        <f>VLOOKUP($B407,'Allokerad kvv'!$B$1:$AO$500,MATCH("Summa allokerad tillförd energi:",'Allokerad kvv'!$B$1:$AV$1,0),FALSE)</f>
        <v>102.43737</v>
      </c>
      <c r="N407" s="33">
        <f>VLOOKUP($B407,'Justerad allokering'!$B$1:$AO$500,MATCH("Summa justerad allokerad tillförd energi:",'Justerad allokering'!$B$1:$AV$1,0),FALSE)</f>
        <v>0</v>
      </c>
      <c r="O407" s="6">
        <f>VLOOKUP($B407,'Slutlig allokering'!$B$2:$AL$500,MATCH("Summa justerad allokerad tillförd energi:",'Slutlig allokering'!$B$2:$AS$2,0),FALSE)</f>
        <v>102.43737</v>
      </c>
      <c r="P407" s="6">
        <f>VLOOKUP($B407,'Köpt hetvatten'!$B$1:$AP$500,MATCH("Med verkningsgrad:",'Köpt hetvatten'!$B$1:$AW$1,0),FALSE)</f>
        <v>0</v>
      </c>
      <c r="Q407" s="6">
        <f>VLOOKUP($B407,Spillvärme!$B$1:$AP$500,MATCH("Summa tillförd energi:",Spillvärme!$B$1:$AW$1,0),FALSE)</f>
        <v>0</v>
      </c>
      <c r="R407" s="6">
        <f>VLOOKUP($B407,Miljö!$B$1:$AP$500,MATCH("Summa tillförd energi:",Miljö!$B$1:$AW$1,0),FALSE)</f>
        <v>6.4</v>
      </c>
      <c r="S407" s="33">
        <f t="shared" si="71"/>
        <v>0</v>
      </c>
      <c r="T407" s="6" t="str">
        <f>VLOOKUP($B407,Miljö!$B$1:$AP$500,MATCH("Köpt prod.spec hetvatten",Miljö!$B$1:$AW$1,0),FALSE)</f>
        <v/>
      </c>
      <c r="U407" s="6">
        <f t="shared" si="72"/>
        <v>192.43237000000002</v>
      </c>
      <c r="V407" s="6">
        <f>VLOOKUP($B407,Leveranser!$B$1:$AP$500,MATCH("Total levererad värme",Leveranser!$B$1:$AW$1,0),FALSE)</f>
        <v>160.33000000000001</v>
      </c>
      <c r="W407" s="6">
        <f>IFERROR(VLOOKUP($B407,Miljö!$B$1:$AP$500,MATCH("Såld mängd produktionsspecifik fjärrvärme (GWh)",Miljö!$B$1:$AW$1,0),FALSE)/1,0)</f>
        <v>0</v>
      </c>
      <c r="X407" s="6"/>
      <c r="Y407" s="30">
        <f t="shared" si="73"/>
        <v>0.83317583211182189</v>
      </c>
      <c r="Z407" s="6"/>
      <c r="AA407" s="30" t="str">
        <f t="shared" si="74"/>
        <v/>
      </c>
      <c r="AC407" t="s">
        <v>10</v>
      </c>
      <c r="AD407" t="s">
        <v>20</v>
      </c>
      <c r="AE407" s="25" t="str">
        <f t="shared" si="69"/>
        <v>ja</v>
      </c>
      <c r="AF407" t="s">
        <v>20</v>
      </c>
      <c r="AG407" t="s">
        <v>20</v>
      </c>
      <c r="AM407" s="6" t="str">
        <f t="shared" si="70"/>
        <v/>
      </c>
      <c r="AO407" s="6" t="str">
        <f t="shared" si="77"/>
        <v/>
      </c>
      <c r="AQ407" s="6" t="str">
        <f t="shared" si="78"/>
        <v/>
      </c>
      <c r="AR407" s="6"/>
      <c r="AW407" t="str">
        <f t="shared" si="75"/>
        <v/>
      </c>
      <c r="AY407" s="6" t="str">
        <f t="shared" si="79"/>
        <v/>
      </c>
      <c r="BB407" s="6" t="str">
        <f t="shared" si="76"/>
        <v>Ja</v>
      </c>
      <c r="BK407" t="s">
        <v>10</v>
      </c>
    </row>
    <row r="408" spans="1:63" ht="15" customHeight="1" x14ac:dyDescent="0.35">
      <c r="A408" t="s">
        <v>521</v>
      </c>
      <c r="B408" t="s">
        <v>529</v>
      </c>
      <c r="C408">
        <v>0.19245300000000001</v>
      </c>
      <c r="D408">
        <v>32.373199999999997</v>
      </c>
      <c r="E408">
        <v>4.2181600000000001</v>
      </c>
      <c r="F408">
        <v>4.5294800000000003E-2</v>
      </c>
      <c r="G408" t="s">
        <v>14</v>
      </c>
      <c r="H408" t="s">
        <v>10</v>
      </c>
      <c r="K408" s="6">
        <f>VLOOKUP($B408,'Egen hetvattenprod'!$B$1:$AP$500,MATCH("Summa tillförd energi:",'Egen hetvattenprod'!$B$1:$AY$1,0),FALSE)</f>
        <v>76.343000000000004</v>
      </c>
      <c r="L408" s="6">
        <f>VLOOKUP($B408,Kraftvärmeprod!$B$1:$AO$500,MATCH("Summa tillförd energi:",Kraftvärmeprod!$B$1:$AV$1,0),FALSE)</f>
        <v>480.65899999999999</v>
      </c>
      <c r="M408" s="33">
        <f>VLOOKUP($B408,'Allokerad kvv'!$B$1:$AO$500,MATCH("Summa allokerad tillförd energi:",'Allokerad kvv'!$B$1:$AV$1,0),FALSE)</f>
        <v>261.23539499999998</v>
      </c>
      <c r="N408" s="33">
        <f>VLOOKUP($B408,'Justerad allokering'!$B$1:$AO$500,MATCH("Summa justerad allokerad tillförd energi:",'Justerad allokering'!$B$1:$AV$1,0),FALSE)</f>
        <v>0</v>
      </c>
      <c r="O408" s="6">
        <f>VLOOKUP($B408,'Slutlig allokering'!$B$2:$AL$500,MATCH("Summa justerad allokerad tillförd energi:",'Slutlig allokering'!$B$2:$AS$2,0),FALSE)</f>
        <v>261.23539499999998</v>
      </c>
      <c r="P408" s="6">
        <f>VLOOKUP($B408,'Köpt hetvatten'!$B$1:$AP$500,MATCH("Med verkningsgrad:",'Köpt hetvatten'!$B$1:$AW$1,0),FALSE)</f>
        <v>0</v>
      </c>
      <c r="Q408" s="6">
        <f>VLOOKUP($B408,Spillvärme!$B$1:$AP$500,MATCH("Summa tillförd energi:",Spillvärme!$B$1:$AW$1,0),FALSE)</f>
        <v>0</v>
      </c>
      <c r="R408" s="6">
        <f>VLOOKUP($B408,Miljö!$B$1:$AP$500,MATCH("Summa tillförd energi:",Miljö!$B$1:$AW$1,0),FALSE)</f>
        <v>5.4219999999999997</v>
      </c>
      <c r="S408" s="33">
        <f t="shared" si="71"/>
        <v>0</v>
      </c>
      <c r="T408" s="6" t="str">
        <f>VLOOKUP($B408,Miljö!$B$1:$AP$500,MATCH("Köpt prod.spec hetvatten",Miljö!$B$1:$AW$1,0),FALSE)</f>
        <v/>
      </c>
      <c r="U408" s="6">
        <f t="shared" si="72"/>
        <v>343.00039500000003</v>
      </c>
      <c r="V408" s="6">
        <f>VLOOKUP($B408,Leveranser!$B$1:$AP$500,MATCH("Total levererad värme",Leveranser!$B$1:$AW$1,0),FALSE)</f>
        <v>284.05</v>
      </c>
      <c r="W408" s="6">
        <f>IFERROR(VLOOKUP($B408,Miljö!$B$1:$AP$500,MATCH("Såld mängd produktionsspecifik fjärrvärme (GWh)",Miljö!$B$1:$AW$1,0),FALSE)/1,0)</f>
        <v>0</v>
      </c>
      <c r="X408" s="6"/>
      <c r="Y408" s="30">
        <f t="shared" si="73"/>
        <v>0.828133157106131</v>
      </c>
      <c r="Z408" s="6"/>
      <c r="AA408" s="30" t="str">
        <f t="shared" si="74"/>
        <v/>
      </c>
      <c r="AC408" t="s">
        <v>10</v>
      </c>
      <c r="AD408" t="s">
        <v>20</v>
      </c>
      <c r="AE408" s="25" t="str">
        <f t="shared" si="69"/>
        <v>ja</v>
      </c>
      <c r="AF408" t="s">
        <v>20</v>
      </c>
      <c r="AG408" t="s">
        <v>20</v>
      </c>
      <c r="AM408" s="6" t="str">
        <f t="shared" si="70"/>
        <v/>
      </c>
      <c r="AO408" s="6" t="str">
        <f t="shared" si="77"/>
        <v/>
      </c>
      <c r="AQ408" s="6" t="str">
        <f t="shared" si="78"/>
        <v/>
      </c>
      <c r="AR408" s="6"/>
      <c r="AW408" t="str">
        <f t="shared" si="75"/>
        <v/>
      </c>
      <c r="AY408" s="6" t="str">
        <f t="shared" si="79"/>
        <v/>
      </c>
      <c r="BB408" s="6" t="str">
        <f t="shared" si="76"/>
        <v>Ja</v>
      </c>
      <c r="BK408" t="s">
        <v>10</v>
      </c>
    </row>
    <row r="409" spans="1:63" ht="15" customHeight="1" x14ac:dyDescent="0.35">
      <c r="A409" t="s">
        <v>521</v>
      </c>
      <c r="B409" t="s">
        <v>530</v>
      </c>
      <c r="C409" t="s">
        <v>20</v>
      </c>
      <c r="D409" t="s">
        <v>20</v>
      </c>
      <c r="E409" t="s">
        <v>20</v>
      </c>
      <c r="F409" t="s">
        <v>20</v>
      </c>
      <c r="G409" t="s">
        <v>14</v>
      </c>
      <c r="H409" t="s">
        <v>14</v>
      </c>
      <c r="K409" s="6">
        <f>VLOOKUP($B409,'Egen hetvattenprod'!$B$1:$AP$500,MATCH("Summa tillförd energi:",'Egen hetvattenprod'!$B$1:$AY$1,0),FALSE)</f>
        <v>0</v>
      </c>
      <c r="L409" s="6">
        <f>VLOOKUP($B409,Kraftvärmeprod!$B$1:$AO$500,MATCH("Summa tillförd energi:",Kraftvärmeprod!$B$1:$AV$1,0),FALSE)</f>
        <v>0</v>
      </c>
      <c r="M409" s="33">
        <f>VLOOKUP($B409,'Allokerad kvv'!$B$1:$AO$500,MATCH("Summa allokerad tillförd energi:",'Allokerad kvv'!$B$1:$AV$1,0),FALSE)</f>
        <v>0</v>
      </c>
      <c r="N409" s="33">
        <f>VLOOKUP($B409,'Justerad allokering'!$B$1:$AO$500,MATCH("Summa justerad allokerad tillförd energi:",'Justerad allokering'!$B$1:$AV$1,0),FALSE)</f>
        <v>0</v>
      </c>
      <c r="O409" s="6">
        <f>VLOOKUP($B409,'Slutlig allokering'!$B$2:$AL$500,MATCH("Summa justerad allokerad tillförd energi:",'Slutlig allokering'!$B$2:$AS$2,0),FALSE)</f>
        <v>0</v>
      </c>
      <c r="P409" s="6">
        <f>VLOOKUP($B409,'Köpt hetvatten'!$B$1:$AP$500,MATCH("Med verkningsgrad:",'Köpt hetvatten'!$B$1:$AW$1,0),FALSE)</f>
        <v>0</v>
      </c>
      <c r="Q409" s="6">
        <f>VLOOKUP($B409,Spillvärme!$B$1:$AP$500,MATCH("Summa tillförd energi:",Spillvärme!$B$1:$AW$1,0),FALSE)</f>
        <v>0</v>
      </c>
      <c r="R409" s="6">
        <f>VLOOKUP($B409,Miljö!$B$1:$AP$500,MATCH("Summa tillförd energi:",Miljö!$B$1:$AW$1,0),FALSE)</f>
        <v>0</v>
      </c>
      <c r="S409" s="33">
        <f t="shared" si="71"/>
        <v>0.86819999999999997</v>
      </c>
      <c r="T409" s="6" t="str">
        <f>VLOOKUP($B409,Miljö!$B$1:$AP$500,MATCH("Köpt prod.spec hetvatten",Miljö!$B$1:$AW$1,0),FALSE)</f>
        <v/>
      </c>
      <c r="U409" s="6">
        <f t="shared" si="72"/>
        <v>0</v>
      </c>
      <c r="V409" s="6">
        <f>VLOOKUP($B409,Leveranser!$B$1:$AP$500,MATCH("Total levererad värme",Leveranser!$B$1:$AW$1,0),FALSE)</f>
        <v>28.94</v>
      </c>
      <c r="W409" s="6">
        <f>IFERROR(VLOOKUP($B409,Miljö!$B$1:$AP$500,MATCH("Såld mängd produktionsspecifik fjärrvärme (GWh)",Miljö!$B$1:$AW$1,0),FALSE)/1,0)</f>
        <v>0</v>
      </c>
      <c r="X409" s="6"/>
      <c r="Y409" s="30" t="str">
        <f t="shared" si="73"/>
        <v/>
      </c>
      <c r="Z409" s="6"/>
      <c r="AA409" s="30" t="str">
        <f t="shared" si="74"/>
        <v/>
      </c>
      <c r="AC409" t="s">
        <v>20</v>
      </c>
      <c r="AD409" t="s">
        <v>20</v>
      </c>
      <c r="AE409" s="25" t="str">
        <f t="shared" si="69"/>
        <v/>
      </c>
      <c r="AF409" t="s">
        <v>20</v>
      </c>
      <c r="AG409" t="s">
        <v>20</v>
      </c>
      <c r="AM409" s="6" t="str">
        <f t="shared" si="70"/>
        <v>nej</v>
      </c>
      <c r="AO409" s="6" t="str">
        <f t="shared" si="77"/>
        <v>nej</v>
      </c>
      <c r="AQ409" s="6" t="str">
        <f t="shared" si="78"/>
        <v/>
      </c>
      <c r="AR409" s="6"/>
      <c r="AW409" t="str">
        <f t="shared" si="75"/>
        <v>nej</v>
      </c>
      <c r="AY409" s="6" t="str">
        <f t="shared" si="79"/>
        <v>nej</v>
      </c>
      <c r="BB409" s="6" t="str">
        <f t="shared" si="76"/>
        <v>Nej</v>
      </c>
      <c r="BK409" t="s">
        <v>14</v>
      </c>
    </row>
    <row r="410" spans="1:63" ht="15" customHeight="1" x14ac:dyDescent="0.35">
      <c r="A410" t="s">
        <v>521</v>
      </c>
      <c r="B410" t="s">
        <v>531</v>
      </c>
      <c r="C410">
        <v>0.25496600000000003</v>
      </c>
      <c r="D410">
        <v>25.848700000000001</v>
      </c>
      <c r="E410">
        <v>21.267399999999999</v>
      </c>
      <c r="F410">
        <v>3.3025199999999998E-2</v>
      </c>
      <c r="G410" t="s">
        <v>14</v>
      </c>
      <c r="H410" t="s">
        <v>14</v>
      </c>
      <c r="K410" s="6">
        <f>VLOOKUP($B410,'Egen hetvattenprod'!$B$1:$AP$500,MATCH("Summa tillförd energi:",'Egen hetvattenprod'!$B$1:$AY$1,0),FALSE)</f>
        <v>23.599999999999998</v>
      </c>
      <c r="L410" s="6">
        <f>VLOOKUP($B410,Kraftvärmeprod!$B$1:$AO$500,MATCH("Summa tillförd energi:",Kraftvärmeprod!$B$1:$AV$1,0),FALSE)</f>
        <v>0</v>
      </c>
      <c r="M410" s="33">
        <f>VLOOKUP($B410,'Allokerad kvv'!$B$1:$AO$500,MATCH("Summa allokerad tillförd energi:",'Allokerad kvv'!$B$1:$AV$1,0),FALSE)</f>
        <v>0</v>
      </c>
      <c r="N410" s="33">
        <f>VLOOKUP($B410,'Justerad allokering'!$B$1:$AO$500,MATCH("Summa justerad allokerad tillförd energi:",'Justerad allokering'!$B$1:$AV$1,0),FALSE)</f>
        <v>0</v>
      </c>
      <c r="O410" s="6">
        <f>VLOOKUP($B410,'Slutlig allokering'!$B$2:$AL$500,MATCH("Summa justerad allokerad tillförd energi:",'Slutlig allokering'!$B$2:$AS$2,0),FALSE)</f>
        <v>0</v>
      </c>
      <c r="P410" s="6">
        <f>VLOOKUP($B410,'Köpt hetvatten'!$B$1:$AP$500,MATCH("Med verkningsgrad:",'Köpt hetvatten'!$B$1:$AW$1,0),FALSE)</f>
        <v>0</v>
      </c>
      <c r="Q410" s="6">
        <f>VLOOKUP($B410,Spillvärme!$B$1:$AP$500,MATCH("Summa tillförd energi:",Spillvärme!$B$1:$AW$1,0),FALSE)</f>
        <v>0</v>
      </c>
      <c r="R410" s="6">
        <f>VLOOKUP($B410,Miljö!$B$1:$AP$500,MATCH("Summa tillförd energi:",Miljö!$B$1:$AW$1,0),FALSE)</f>
        <v>0.2</v>
      </c>
      <c r="S410" s="33">
        <f t="shared" si="71"/>
        <v>0</v>
      </c>
      <c r="T410" s="6" t="str">
        <f>VLOOKUP($B410,Miljö!$B$1:$AP$500,MATCH("Köpt prod.spec hetvatten",Miljö!$B$1:$AW$1,0),FALSE)</f>
        <v/>
      </c>
      <c r="U410" s="6">
        <f t="shared" si="72"/>
        <v>23.799999999999997</v>
      </c>
      <c r="V410" s="6">
        <f>VLOOKUP($B410,Leveranser!$B$1:$AP$500,MATCH("Total levererad värme",Leveranser!$B$1:$AW$1,0),FALSE)</f>
        <v>14.7</v>
      </c>
      <c r="W410" s="6">
        <f>IFERROR(VLOOKUP($B410,Miljö!$B$1:$AP$500,MATCH("Såld mängd produktionsspecifik fjärrvärme (GWh)",Miljö!$B$1:$AW$1,0),FALSE)/1,0)</f>
        <v>0</v>
      </c>
      <c r="X410" s="6"/>
      <c r="Y410" s="30">
        <f t="shared" si="73"/>
        <v>0.61764705882352944</v>
      </c>
      <c r="Z410" s="6"/>
      <c r="AA410" s="30" t="str">
        <f t="shared" si="74"/>
        <v/>
      </c>
      <c r="AC410" t="s">
        <v>20</v>
      </c>
      <c r="AD410" t="s">
        <v>20</v>
      </c>
      <c r="AE410" s="25" t="str">
        <f t="shared" si="69"/>
        <v/>
      </c>
      <c r="AF410" t="s">
        <v>1073</v>
      </c>
      <c r="AG410" t="s">
        <v>1065</v>
      </c>
      <c r="AH410" t="s">
        <v>10</v>
      </c>
      <c r="AM410" s="6" t="str">
        <f t="shared" si="70"/>
        <v>ja</v>
      </c>
      <c r="AO410" s="6" t="str">
        <f t="shared" si="77"/>
        <v>ja</v>
      </c>
      <c r="AQ410" s="6" t="str">
        <f t="shared" si="78"/>
        <v/>
      </c>
      <c r="AR410" s="6"/>
      <c r="AW410" t="str">
        <f t="shared" si="75"/>
        <v>nej</v>
      </c>
      <c r="AY410" s="6" t="str">
        <f t="shared" si="79"/>
        <v>ja</v>
      </c>
      <c r="BB410" s="6" t="str">
        <f t="shared" si="76"/>
        <v>Ja</v>
      </c>
      <c r="BG410" t="s">
        <v>10</v>
      </c>
      <c r="BK410" t="s">
        <v>10</v>
      </c>
    </row>
    <row r="411" spans="1:63" ht="15" customHeight="1" x14ac:dyDescent="0.35">
      <c r="A411" t="s">
        <v>521</v>
      </c>
      <c r="B411" t="s">
        <v>532</v>
      </c>
      <c r="C411">
        <v>0.64904099999999998</v>
      </c>
      <c r="D411">
        <v>238.613</v>
      </c>
      <c r="E411">
        <v>16.696200000000001</v>
      </c>
      <c r="F411">
        <v>6.6676200000000005E-2</v>
      </c>
      <c r="G411" t="s">
        <v>14</v>
      </c>
      <c r="H411" t="s">
        <v>14</v>
      </c>
      <c r="K411" s="6">
        <f>VLOOKUP($B411,'Egen hetvattenprod'!$B$1:$AP$500,MATCH("Summa tillförd energi:",'Egen hetvattenprod'!$B$1:$AY$1,0),FALSE)</f>
        <v>1270.3999999999999</v>
      </c>
      <c r="L411" s="6">
        <f>VLOOKUP($B411,Kraftvärmeprod!$B$1:$AO$500,MATCH("Summa tillförd energi:",Kraftvärmeprod!$B$1:$AV$1,0),FALSE)</f>
        <v>986.1</v>
      </c>
      <c r="M411" s="33">
        <f>VLOOKUP($B411,'Allokerad kvv'!$B$1:$AO$500,MATCH("Summa allokerad tillförd energi:",'Allokerad kvv'!$B$1:$AV$1,0),FALSE)</f>
        <v>508.98136399999999</v>
      </c>
      <c r="N411" s="33">
        <f>VLOOKUP($B411,'Justerad allokering'!$B$1:$AO$500,MATCH("Summa justerad allokerad tillförd energi:",'Justerad allokering'!$B$1:$AV$1,0),FALSE)</f>
        <v>0</v>
      </c>
      <c r="O411" s="6">
        <f>VLOOKUP($B411,'Slutlig allokering'!$B$2:$AL$500,MATCH("Summa justerad allokerad tillförd energi:",'Slutlig allokering'!$B$2:$AS$2,0),FALSE)</f>
        <v>508.98136399999999</v>
      </c>
      <c r="P411" s="6">
        <f>VLOOKUP($B411,'Köpt hetvatten'!$B$1:$AP$500,MATCH("Med verkningsgrad:",'Köpt hetvatten'!$B$1:$AW$1,0),FALSE)</f>
        <v>0</v>
      </c>
      <c r="Q411" s="6">
        <f>VLOOKUP($B411,Spillvärme!$B$1:$AP$500,MATCH("Summa tillförd energi:",Spillvärme!$B$1:$AW$1,0),FALSE)</f>
        <v>0</v>
      </c>
      <c r="R411" s="6">
        <f>VLOOKUP($B411,Miljö!$B$1:$AP$500,MATCH("Summa tillförd energi:",Miljö!$B$1:$AW$1,0),FALSE)</f>
        <v>63.5</v>
      </c>
      <c r="S411" s="33">
        <f t="shared" si="71"/>
        <v>0</v>
      </c>
      <c r="T411" s="6" t="str">
        <f>VLOOKUP($B411,Miljö!$B$1:$AP$500,MATCH("Köpt prod.spec hetvatten",Miljö!$B$1:$AW$1,0),FALSE)</f>
        <v/>
      </c>
      <c r="U411" s="6">
        <f t="shared" si="72"/>
        <v>1842.8813639999998</v>
      </c>
      <c r="V411" s="6">
        <f>VLOOKUP($B411,Leveranser!$B$1:$AP$500,MATCH("Total levererad värme",Leveranser!$B$1:$AW$1,0),FALSE)</f>
        <v>1357</v>
      </c>
      <c r="W411" s="6">
        <f>IFERROR(VLOOKUP($B411,Miljö!$B$1:$AP$500,MATCH("Såld mängd produktionsspecifik fjärrvärme (GWh)",Miljö!$B$1:$AW$1,0),FALSE)/1,0)</f>
        <v>88.7</v>
      </c>
      <c r="X411" s="6"/>
      <c r="Y411" s="30">
        <f t="shared" si="73"/>
        <v>0.73634691115146578</v>
      </c>
      <c r="Z411" s="6"/>
      <c r="AA411" s="30">
        <f t="shared" si="74"/>
        <v>6.5364775239498893E-2</v>
      </c>
      <c r="AC411" t="s">
        <v>20</v>
      </c>
      <c r="AD411" t="s">
        <v>20</v>
      </c>
      <c r="AE411" s="25" t="str">
        <f t="shared" si="69"/>
        <v/>
      </c>
      <c r="AF411" t="s">
        <v>1073</v>
      </c>
      <c r="AG411" t="s">
        <v>1065</v>
      </c>
      <c r="AH411" t="s">
        <v>10</v>
      </c>
      <c r="AM411" s="6" t="str">
        <f t="shared" si="70"/>
        <v>nej</v>
      </c>
      <c r="AO411" s="6" t="str">
        <f t="shared" si="77"/>
        <v>ja</v>
      </c>
      <c r="AQ411" s="6" t="str">
        <f t="shared" si="78"/>
        <v/>
      </c>
      <c r="AR411" s="6"/>
      <c r="AW411" t="str">
        <f t="shared" si="75"/>
        <v>nej</v>
      </c>
      <c r="AY411" s="6" t="str">
        <f t="shared" si="79"/>
        <v>nej</v>
      </c>
      <c r="AZ411" t="s">
        <v>10</v>
      </c>
      <c r="BA411" t="s">
        <v>1080</v>
      </c>
      <c r="BB411" s="6" t="str">
        <f t="shared" si="76"/>
        <v>Ja</v>
      </c>
      <c r="BG411" t="s">
        <v>10</v>
      </c>
      <c r="BK411" t="s">
        <v>10</v>
      </c>
    </row>
    <row r="412" spans="1:63" ht="15" customHeight="1" x14ac:dyDescent="0.35">
      <c r="A412" t="s">
        <v>521</v>
      </c>
      <c r="B412" t="s">
        <v>533</v>
      </c>
      <c r="C412">
        <v>4.4363199999999998E-2</v>
      </c>
      <c r="D412">
        <v>5.9452400000000001</v>
      </c>
      <c r="E412">
        <v>2.0134599999999998</v>
      </c>
      <c r="F412">
        <v>3.7307199999999999E-3</v>
      </c>
      <c r="G412" t="s">
        <v>14</v>
      </c>
      <c r="H412" t="s">
        <v>10</v>
      </c>
      <c r="K412" s="6">
        <f>VLOOKUP($B412,'Egen hetvattenprod'!$B$1:$AP$500,MATCH("Summa tillförd energi:",'Egen hetvattenprod'!$B$1:$AY$1,0),FALSE)</f>
        <v>78.5</v>
      </c>
      <c r="L412" s="6">
        <f>VLOOKUP($B412,Kraftvärmeprod!$B$1:$AO$500,MATCH("Summa tillförd energi:",Kraftvärmeprod!$B$1:$AV$1,0),FALSE)</f>
        <v>0</v>
      </c>
      <c r="M412" s="33">
        <f>VLOOKUP($B412,'Allokerad kvv'!$B$1:$AO$500,MATCH("Summa allokerad tillförd energi:",'Allokerad kvv'!$B$1:$AV$1,0),FALSE)</f>
        <v>0</v>
      </c>
      <c r="N412" s="33">
        <f>VLOOKUP($B412,'Justerad allokering'!$B$1:$AO$500,MATCH("Summa justerad allokerad tillförd energi:",'Justerad allokering'!$B$1:$AV$1,0),FALSE)</f>
        <v>0</v>
      </c>
      <c r="O412" s="6">
        <f>VLOOKUP($B412,'Slutlig allokering'!$B$2:$AL$500,MATCH("Summa justerad allokerad tillförd energi:",'Slutlig allokering'!$B$2:$AS$2,0),FALSE)</f>
        <v>0</v>
      </c>
      <c r="P412" s="6">
        <f>VLOOKUP($B412,'Köpt hetvatten'!$B$1:$AP$500,MATCH("Med verkningsgrad:",'Köpt hetvatten'!$B$1:$AW$1,0),FALSE)</f>
        <v>0</v>
      </c>
      <c r="Q412" s="6">
        <f>VLOOKUP($B412,Spillvärme!$B$1:$AP$500,MATCH("Summa tillförd energi:",Spillvärme!$B$1:$AW$1,0),FALSE)</f>
        <v>88.8</v>
      </c>
      <c r="R412" s="6">
        <f>VLOOKUP($B412,Miljö!$B$1:$AP$500,MATCH("Summa tillförd energi:",Miljö!$B$1:$AW$1,0),FALSE)</f>
        <v>1.3</v>
      </c>
      <c r="S412" s="33">
        <f t="shared" si="71"/>
        <v>0</v>
      </c>
      <c r="T412" s="6" t="str">
        <f>VLOOKUP($B412,Miljö!$B$1:$AP$500,MATCH("Köpt prod.spec hetvatten",Miljö!$B$1:$AW$1,0),FALSE)</f>
        <v/>
      </c>
      <c r="U412" s="6">
        <f t="shared" si="72"/>
        <v>168.60000000000002</v>
      </c>
      <c r="V412" s="6">
        <f>VLOOKUP($B412,Leveranser!$B$1:$AP$500,MATCH("Total levererad värme",Leveranser!$B$1:$AW$1,0),FALSE)</f>
        <v>140.94999999999999</v>
      </c>
      <c r="W412" s="6">
        <f>IFERROR(VLOOKUP($B412,Miljö!$B$1:$AP$500,MATCH("Såld mängd produktionsspecifik fjärrvärme (GWh)",Miljö!$B$1:$AW$1,0),FALSE)/1,0)</f>
        <v>0</v>
      </c>
      <c r="X412" s="6"/>
      <c r="Y412" s="30">
        <f t="shared" si="73"/>
        <v>0.83600237247924059</v>
      </c>
      <c r="Z412" s="6"/>
      <c r="AA412" s="30" t="str">
        <f t="shared" si="74"/>
        <v/>
      </c>
      <c r="AC412" t="s">
        <v>10</v>
      </c>
      <c r="AD412" t="s">
        <v>20</v>
      </c>
      <c r="AE412" s="25" t="str">
        <f t="shared" si="69"/>
        <v>ja</v>
      </c>
      <c r="AF412" t="s">
        <v>20</v>
      </c>
      <c r="AG412" t="s">
        <v>20</v>
      </c>
      <c r="AM412" s="6" t="str">
        <f t="shared" si="70"/>
        <v/>
      </c>
      <c r="AO412" s="6" t="str">
        <f t="shared" si="77"/>
        <v/>
      </c>
      <c r="AQ412" s="6" t="str">
        <f t="shared" si="78"/>
        <v/>
      </c>
      <c r="AR412" s="6"/>
      <c r="AW412" t="str">
        <f t="shared" si="75"/>
        <v/>
      </c>
      <c r="AY412" s="6" t="str">
        <f t="shared" si="79"/>
        <v/>
      </c>
      <c r="BB412" s="6" t="str">
        <f t="shared" si="76"/>
        <v>Ja</v>
      </c>
      <c r="BK412" t="s">
        <v>10</v>
      </c>
    </row>
    <row r="413" spans="1:63" ht="15" customHeight="1" x14ac:dyDescent="0.35">
      <c r="A413" t="s">
        <v>521</v>
      </c>
      <c r="B413" t="s">
        <v>534</v>
      </c>
      <c r="C413">
        <v>0</v>
      </c>
      <c r="D413">
        <v>0</v>
      </c>
      <c r="E413">
        <v>0</v>
      </c>
      <c r="F413">
        <v>0</v>
      </c>
      <c r="G413" t="s">
        <v>14</v>
      </c>
      <c r="H413" t="s">
        <v>14</v>
      </c>
      <c r="K413" s="6">
        <f>VLOOKUP($B413,'Egen hetvattenprod'!$B$1:$AP$500,MATCH("Summa tillförd energi:",'Egen hetvattenprod'!$B$1:$AY$1,0),FALSE)</f>
        <v>0</v>
      </c>
      <c r="L413" s="6">
        <f>VLOOKUP($B413,Kraftvärmeprod!$B$1:$AO$500,MATCH("Summa tillförd energi:",Kraftvärmeprod!$B$1:$AV$1,0),FALSE)</f>
        <v>0</v>
      </c>
      <c r="M413" s="33">
        <f>VLOOKUP($B413,'Allokerad kvv'!$B$1:$AO$500,MATCH("Summa allokerad tillförd energi:",'Allokerad kvv'!$B$1:$AV$1,0),FALSE)</f>
        <v>0</v>
      </c>
      <c r="N413" s="33">
        <f>VLOOKUP($B413,'Justerad allokering'!$B$1:$AO$500,MATCH("Summa justerad allokerad tillförd energi:",'Justerad allokering'!$B$1:$AV$1,0),FALSE)</f>
        <v>0</v>
      </c>
      <c r="O413" s="6">
        <f>VLOOKUP($B413,'Slutlig allokering'!$B$2:$AL$500,MATCH("Summa justerad allokerad tillförd energi:",'Slutlig allokering'!$B$2:$AS$2,0),FALSE)</f>
        <v>0</v>
      </c>
      <c r="P413" s="6">
        <f>VLOOKUP($B413,'Köpt hetvatten'!$B$1:$AP$500,MATCH("Med verkningsgrad:",'Köpt hetvatten'!$B$1:$AW$1,0),FALSE)</f>
        <v>0</v>
      </c>
      <c r="Q413" s="6">
        <f>VLOOKUP($B413,Spillvärme!$B$1:$AP$500,MATCH("Summa tillförd energi:",Spillvärme!$B$1:$AW$1,0),FALSE)</f>
        <v>0</v>
      </c>
      <c r="R413" s="6">
        <f>VLOOKUP($B413,Miljö!$B$1:$AP$500,MATCH("Summa tillförd energi:",Miljö!$B$1:$AW$1,0),FALSE)</f>
        <v>0</v>
      </c>
      <c r="S413" s="33">
        <f t="shared" si="71"/>
        <v>0</v>
      </c>
      <c r="T413" s="6" t="str">
        <f>VLOOKUP($B413,Miljö!$B$1:$AP$500,MATCH("Köpt prod.spec hetvatten",Miljö!$B$1:$AW$1,0),FALSE)</f>
        <v/>
      </c>
      <c r="U413" s="6">
        <f t="shared" si="72"/>
        <v>0</v>
      </c>
      <c r="V413" s="6">
        <f>VLOOKUP($B413,Leveranser!$B$1:$AP$500,MATCH("Total levererad värme",Leveranser!$B$1:$AW$1,0),FALSE)</f>
        <v>0</v>
      </c>
      <c r="W413" s="6">
        <f>IFERROR(VLOOKUP($B413,Miljö!$B$1:$AP$500,MATCH("Såld mängd produktionsspecifik fjärrvärme (GWh)",Miljö!$B$1:$AW$1,0),FALSE)/1,0)</f>
        <v>0</v>
      </c>
      <c r="X413" s="6"/>
      <c r="Y413" s="30" t="str">
        <f t="shared" si="73"/>
        <v/>
      </c>
      <c r="Z413" s="6"/>
      <c r="AA413" s="30" t="str">
        <f t="shared" si="74"/>
        <v/>
      </c>
      <c r="AC413" t="s">
        <v>20</v>
      </c>
      <c r="AD413" t="s">
        <v>20</v>
      </c>
      <c r="AE413" s="25" t="str">
        <f t="shared" si="69"/>
        <v/>
      </c>
      <c r="AF413" t="s">
        <v>20</v>
      </c>
      <c r="AG413" t="s">
        <v>20</v>
      </c>
      <c r="AM413" s="6" t="str">
        <f t="shared" si="70"/>
        <v>nej</v>
      </c>
      <c r="AO413" s="6" t="str">
        <f t="shared" si="77"/>
        <v>nej</v>
      </c>
      <c r="AQ413" s="6" t="str">
        <f t="shared" si="78"/>
        <v/>
      </c>
      <c r="AR413" s="6"/>
      <c r="AW413" t="str">
        <f t="shared" si="75"/>
        <v>nej</v>
      </c>
      <c r="AY413" s="6" t="str">
        <f t="shared" si="79"/>
        <v>nej</v>
      </c>
      <c r="BB413" s="6" t="str">
        <f t="shared" si="76"/>
        <v>Nej</v>
      </c>
      <c r="BK413" t="s">
        <v>14</v>
      </c>
    </row>
    <row r="414" spans="1:63" ht="15" customHeight="1" x14ac:dyDescent="0.35">
      <c r="A414" t="s">
        <v>521</v>
      </c>
      <c r="B414" t="s">
        <v>535</v>
      </c>
      <c r="C414">
        <v>1.04373</v>
      </c>
      <c r="D414">
        <v>363.52300000000002</v>
      </c>
      <c r="E414">
        <v>40.511800000000001</v>
      </c>
      <c r="F414">
        <v>7.1920300000000006E-2</v>
      </c>
      <c r="G414" t="s">
        <v>14</v>
      </c>
      <c r="H414" t="s">
        <v>14</v>
      </c>
      <c r="K414" s="6">
        <f>VLOOKUP($B414,'Egen hetvattenprod'!$B$1:$AP$500,MATCH("Summa tillförd energi:",'Egen hetvattenprod'!$B$1:$AY$1,0),FALSE)</f>
        <v>34.550000000000004</v>
      </c>
      <c r="L414" s="6">
        <f>VLOOKUP($B414,Kraftvärmeprod!$B$1:$AO$500,MATCH("Summa tillförd energi:",Kraftvärmeprod!$B$1:$AV$1,0),FALSE)</f>
        <v>0</v>
      </c>
      <c r="M414" s="33">
        <f>VLOOKUP($B414,'Allokerad kvv'!$B$1:$AO$500,MATCH("Summa allokerad tillförd energi:",'Allokerad kvv'!$B$1:$AV$1,0),FALSE)</f>
        <v>0</v>
      </c>
      <c r="N414" s="33">
        <f>VLOOKUP($B414,'Justerad allokering'!$B$1:$AO$500,MATCH("Summa justerad allokerad tillförd energi:",'Justerad allokering'!$B$1:$AV$1,0),FALSE)</f>
        <v>0</v>
      </c>
      <c r="O414" s="6">
        <f>VLOOKUP($B414,'Slutlig allokering'!$B$2:$AL$500,MATCH("Summa justerad allokerad tillförd energi:",'Slutlig allokering'!$B$2:$AS$2,0),FALSE)</f>
        <v>0</v>
      </c>
      <c r="P414" s="6">
        <f>VLOOKUP($B414,'Köpt hetvatten'!$B$1:$AP$500,MATCH("Med verkningsgrad:",'Köpt hetvatten'!$B$1:$AW$1,0),FALSE)</f>
        <v>0</v>
      </c>
      <c r="Q414" s="6">
        <f>VLOOKUP($B414,Spillvärme!$B$1:$AP$500,MATCH("Summa tillförd energi:",Spillvärme!$B$1:$AW$1,0),FALSE)</f>
        <v>0</v>
      </c>
      <c r="R414" s="6">
        <f>VLOOKUP($B414,Miljö!$B$1:$AP$500,MATCH("Summa tillförd energi:",Miljö!$B$1:$AW$1,0),FALSE)</f>
        <v>0.6</v>
      </c>
      <c r="S414" s="33">
        <f t="shared" si="71"/>
        <v>0</v>
      </c>
      <c r="T414" s="6" t="str">
        <f>VLOOKUP($B414,Miljö!$B$1:$AP$500,MATCH("Köpt prod.spec hetvatten",Miljö!$B$1:$AW$1,0),FALSE)</f>
        <v/>
      </c>
      <c r="U414" s="6">
        <f t="shared" si="72"/>
        <v>35.150000000000006</v>
      </c>
      <c r="V414" s="6">
        <f>VLOOKUP($B414,Leveranser!$B$1:$AP$500,MATCH("Total levererad värme",Leveranser!$B$1:$AW$1,0),FALSE)</f>
        <v>24.9</v>
      </c>
      <c r="W414" s="6">
        <f>IFERROR(VLOOKUP($B414,Miljö!$B$1:$AP$500,MATCH("Såld mängd produktionsspecifik fjärrvärme (GWh)",Miljö!$B$1:$AW$1,0),FALSE)/1,0)</f>
        <v>0</v>
      </c>
      <c r="X414" s="6"/>
      <c r="Y414" s="30">
        <f t="shared" si="73"/>
        <v>0.70839260312944508</v>
      </c>
      <c r="Z414" s="6"/>
      <c r="AA414" s="30" t="str">
        <f t="shared" si="74"/>
        <v/>
      </c>
      <c r="AC414" t="s">
        <v>20</v>
      </c>
      <c r="AD414" t="s">
        <v>20</v>
      </c>
      <c r="AE414" s="25" t="str">
        <f t="shared" si="69"/>
        <v/>
      </c>
      <c r="AF414" t="s">
        <v>20</v>
      </c>
      <c r="AG414" t="s">
        <v>20</v>
      </c>
      <c r="AM414" s="6" t="str">
        <f t="shared" si="70"/>
        <v>nej</v>
      </c>
      <c r="AO414" s="6" t="str">
        <f t="shared" si="77"/>
        <v>ja</v>
      </c>
      <c r="AQ414" s="6" t="str">
        <f t="shared" si="78"/>
        <v/>
      </c>
      <c r="AR414" s="6"/>
      <c r="AW414" t="str">
        <f t="shared" si="75"/>
        <v>nej</v>
      </c>
      <c r="AY414" s="6" t="str">
        <f t="shared" si="79"/>
        <v>nej</v>
      </c>
      <c r="AZ414" t="s">
        <v>10</v>
      </c>
      <c r="BA414" t="s">
        <v>1079</v>
      </c>
      <c r="BB414" s="6" t="str">
        <f t="shared" si="76"/>
        <v>Ja</v>
      </c>
      <c r="BG414" t="s">
        <v>10</v>
      </c>
      <c r="BK414" t="s">
        <v>10</v>
      </c>
    </row>
    <row r="415" spans="1:63" ht="15" customHeight="1" x14ac:dyDescent="0.35">
      <c r="A415" t="s">
        <v>536</v>
      </c>
      <c r="B415" t="s">
        <v>537</v>
      </c>
      <c r="C415">
        <v>0.22615399999999999</v>
      </c>
      <c r="D415">
        <v>58.02</v>
      </c>
      <c r="E415">
        <v>16.056899999999999</v>
      </c>
      <c r="F415">
        <v>7.4074100000000004E-2</v>
      </c>
      <c r="G415" t="s">
        <v>10</v>
      </c>
      <c r="H415" t="s">
        <v>10</v>
      </c>
      <c r="K415" s="6">
        <f>VLOOKUP($B415,'Egen hetvattenprod'!$B$1:$AP$500,MATCH("Summa tillförd energi:",'Egen hetvattenprod'!$B$1:$AY$1,0),FALSE)</f>
        <v>5.2</v>
      </c>
      <c r="L415" s="6">
        <f>VLOOKUP($B415,Kraftvärmeprod!$B$1:$AO$500,MATCH("Summa tillförd energi:",Kraftvärmeprod!$B$1:$AV$1,0),FALSE)</f>
        <v>0</v>
      </c>
      <c r="M415" s="33">
        <f>VLOOKUP($B415,'Allokerad kvv'!$B$1:$AO$500,MATCH("Summa allokerad tillförd energi:",'Allokerad kvv'!$B$1:$AV$1,0),FALSE)</f>
        <v>0</v>
      </c>
      <c r="N415" s="33">
        <f>VLOOKUP($B415,'Justerad allokering'!$B$1:$AO$500,MATCH("Summa justerad allokerad tillförd energi:",'Justerad allokering'!$B$1:$AV$1,0),FALSE)</f>
        <v>0</v>
      </c>
      <c r="O415" s="6">
        <f>VLOOKUP($B415,'Slutlig allokering'!$B$2:$AL$500,MATCH("Summa justerad allokerad tillförd energi:",'Slutlig allokering'!$B$2:$AS$2,0),FALSE)</f>
        <v>0</v>
      </c>
      <c r="P415" s="6">
        <f>VLOOKUP($B415,'Köpt hetvatten'!$B$1:$AP$500,MATCH("Med verkningsgrad:",'Köpt hetvatten'!$B$1:$AW$1,0),FALSE)</f>
        <v>0</v>
      </c>
      <c r="Q415" s="6">
        <f>VLOOKUP($B415,Spillvärme!$B$1:$AP$500,MATCH("Summa tillförd energi:",Spillvärme!$B$1:$AW$1,0),FALSE)</f>
        <v>0</v>
      </c>
      <c r="R415" s="6">
        <f>VLOOKUP($B415,Miljö!$B$1:$AP$500,MATCH("Summa tillförd energi:",Miljö!$B$1:$AW$1,0),FALSE)</f>
        <v>0.2</v>
      </c>
      <c r="S415" s="33">
        <f t="shared" si="71"/>
        <v>0</v>
      </c>
      <c r="T415" s="6" t="str">
        <f>VLOOKUP($B415,Miljö!$B$1:$AP$500,MATCH("Köpt prod.spec hetvatten",Miljö!$B$1:$AW$1,0),FALSE)</f>
        <v/>
      </c>
      <c r="U415" s="6">
        <f t="shared" si="72"/>
        <v>5.4</v>
      </c>
      <c r="V415" s="6">
        <f>VLOOKUP($B415,Leveranser!$B$1:$AP$500,MATCH("Total levererad värme",Leveranser!$B$1:$AW$1,0),FALSE)</f>
        <v>2.6</v>
      </c>
      <c r="W415" s="6">
        <f>IFERROR(VLOOKUP($B415,Miljö!$B$1:$AP$500,MATCH("Såld mängd produktionsspecifik fjärrvärme (GWh)",Miljö!$B$1:$AW$1,0),FALSE)/1,0)</f>
        <v>0</v>
      </c>
      <c r="X415" s="6"/>
      <c r="Y415" s="30">
        <f t="shared" si="73"/>
        <v>0.48148148148148145</v>
      </c>
      <c r="Z415" s="6"/>
      <c r="AA415" s="30" t="str">
        <f t="shared" si="74"/>
        <v/>
      </c>
      <c r="AC415" t="s">
        <v>10</v>
      </c>
      <c r="AD415" t="s">
        <v>20</v>
      </c>
      <c r="AE415" s="25" t="str">
        <f t="shared" si="69"/>
        <v>ja</v>
      </c>
      <c r="AF415" t="s">
        <v>20</v>
      </c>
      <c r="AG415" t="s">
        <v>20</v>
      </c>
      <c r="AM415" s="6" t="str">
        <f t="shared" si="70"/>
        <v/>
      </c>
      <c r="AO415" s="6" t="str">
        <f t="shared" si="77"/>
        <v/>
      </c>
      <c r="AQ415" s="6" t="str">
        <f t="shared" si="78"/>
        <v/>
      </c>
      <c r="AR415" s="6"/>
      <c r="AW415" t="str">
        <f t="shared" si="75"/>
        <v/>
      </c>
      <c r="AY415" s="6" t="str">
        <f t="shared" si="79"/>
        <v/>
      </c>
      <c r="BB415" s="6" t="str">
        <f t="shared" si="76"/>
        <v>Ja</v>
      </c>
      <c r="BK415" t="s">
        <v>10</v>
      </c>
    </row>
    <row r="416" spans="1:63" ht="15" customHeight="1" x14ac:dyDescent="0.35">
      <c r="A416" t="s">
        <v>536</v>
      </c>
      <c r="B416" t="s">
        <v>538</v>
      </c>
      <c r="C416">
        <v>0.30324299999999998</v>
      </c>
      <c r="D416">
        <v>75.509500000000003</v>
      </c>
      <c r="E416">
        <v>12.8565</v>
      </c>
      <c r="F416">
        <v>0.17647099999999999</v>
      </c>
      <c r="G416" t="s">
        <v>10</v>
      </c>
      <c r="H416" t="s">
        <v>10</v>
      </c>
      <c r="K416" s="6">
        <f>VLOOKUP($B416,'Egen hetvattenprod'!$B$1:$AP$500,MATCH("Summa tillförd energi:",'Egen hetvattenprod'!$B$1:$AY$1,0),FALSE)</f>
        <v>5</v>
      </c>
      <c r="L416" s="6">
        <f>VLOOKUP($B416,Kraftvärmeprod!$B$1:$AO$500,MATCH("Summa tillförd energi:",Kraftvärmeprod!$B$1:$AV$1,0),FALSE)</f>
        <v>0</v>
      </c>
      <c r="M416" s="33">
        <f>VLOOKUP($B416,'Allokerad kvv'!$B$1:$AO$500,MATCH("Summa allokerad tillförd energi:",'Allokerad kvv'!$B$1:$AV$1,0),FALSE)</f>
        <v>0</v>
      </c>
      <c r="N416" s="33">
        <f>VLOOKUP($B416,'Justerad allokering'!$B$1:$AO$500,MATCH("Summa justerad allokerad tillförd energi:",'Justerad allokering'!$B$1:$AV$1,0),FALSE)</f>
        <v>0</v>
      </c>
      <c r="O416" s="6">
        <f>VLOOKUP($B416,'Slutlig allokering'!$B$2:$AL$500,MATCH("Summa justerad allokerad tillförd energi:",'Slutlig allokering'!$B$2:$AS$2,0),FALSE)</f>
        <v>0</v>
      </c>
      <c r="P416" s="6">
        <f>VLOOKUP($B416,'Köpt hetvatten'!$B$1:$AP$500,MATCH("Med verkningsgrad:",'Köpt hetvatten'!$B$1:$AW$1,0),FALSE)</f>
        <v>0</v>
      </c>
      <c r="Q416" s="6">
        <f>VLOOKUP($B416,Spillvärme!$B$1:$AP$500,MATCH("Summa tillförd energi:",Spillvärme!$B$1:$AW$1,0),FALSE)</f>
        <v>0</v>
      </c>
      <c r="R416" s="6">
        <f>VLOOKUP($B416,Miljö!$B$1:$AP$500,MATCH("Summa tillförd energi:",Miljö!$B$1:$AW$1,0),FALSE)</f>
        <v>0.1</v>
      </c>
      <c r="S416" s="33">
        <f t="shared" si="71"/>
        <v>0</v>
      </c>
      <c r="T416" s="6" t="str">
        <f>VLOOKUP($B416,Miljö!$B$1:$AP$500,MATCH("Köpt prod.spec hetvatten",Miljö!$B$1:$AW$1,0),FALSE)</f>
        <v/>
      </c>
      <c r="U416" s="6">
        <f t="shared" si="72"/>
        <v>5.0999999999999996</v>
      </c>
      <c r="V416" s="6">
        <f>VLOOKUP($B416,Leveranser!$B$1:$AP$500,MATCH("Total levererad värme",Leveranser!$B$1:$AW$1,0),FALSE)</f>
        <v>3.7</v>
      </c>
      <c r="W416" s="6">
        <f>IFERROR(VLOOKUP($B416,Miljö!$B$1:$AP$500,MATCH("Såld mängd produktionsspecifik fjärrvärme (GWh)",Miljö!$B$1:$AW$1,0),FALSE)/1,0)</f>
        <v>0</v>
      </c>
      <c r="X416" s="6"/>
      <c r="Y416" s="30">
        <f t="shared" si="73"/>
        <v>0.72549019607843146</v>
      </c>
      <c r="Z416" s="6"/>
      <c r="AA416" s="30" t="str">
        <f t="shared" si="74"/>
        <v/>
      </c>
      <c r="AC416" t="s">
        <v>10</v>
      </c>
      <c r="AD416" t="s">
        <v>20</v>
      </c>
      <c r="AE416" s="25" t="str">
        <f t="shared" si="69"/>
        <v>ja</v>
      </c>
      <c r="AF416" t="s">
        <v>20</v>
      </c>
      <c r="AG416" t="s">
        <v>20</v>
      </c>
      <c r="AM416" s="6" t="str">
        <f t="shared" si="70"/>
        <v/>
      </c>
      <c r="AO416" s="6" t="str">
        <f t="shared" si="77"/>
        <v/>
      </c>
      <c r="AQ416" s="6" t="str">
        <f t="shared" si="78"/>
        <v/>
      </c>
      <c r="AR416" s="6"/>
      <c r="AW416" t="str">
        <f t="shared" si="75"/>
        <v/>
      </c>
      <c r="AY416" s="6" t="str">
        <f t="shared" si="79"/>
        <v/>
      </c>
      <c r="BB416" s="6" t="str">
        <f t="shared" si="76"/>
        <v>Ja</v>
      </c>
      <c r="BK416" t="s">
        <v>10</v>
      </c>
    </row>
    <row r="417" spans="1:63" ht="15" customHeight="1" x14ac:dyDescent="0.35">
      <c r="A417" t="s">
        <v>536</v>
      </c>
      <c r="B417" t="s">
        <v>539</v>
      </c>
      <c r="C417">
        <v>0.11641799999999999</v>
      </c>
      <c r="D417">
        <v>26.01</v>
      </c>
      <c r="E417">
        <v>6.3007200000000001</v>
      </c>
      <c r="F417">
        <v>4.1848400000000001E-2</v>
      </c>
      <c r="G417" t="s">
        <v>10</v>
      </c>
      <c r="H417" t="s">
        <v>10</v>
      </c>
      <c r="K417" s="6">
        <f>VLOOKUP($B417,'Egen hetvattenprod'!$B$1:$AP$500,MATCH("Summa tillförd energi:",'Egen hetvattenprod'!$B$1:$AY$1,0),FALSE)</f>
        <v>64.5</v>
      </c>
      <c r="L417" s="6">
        <f>VLOOKUP($B417,Kraftvärmeprod!$B$1:$AO$500,MATCH("Summa tillförd energi:",Kraftvärmeprod!$B$1:$AV$1,0),FALSE)</f>
        <v>149.1</v>
      </c>
      <c r="M417" s="33">
        <f>VLOOKUP($B417,'Allokerad kvv'!$B$1:$AO$500,MATCH("Summa allokerad tillförd energi:",'Allokerad kvv'!$B$1:$AV$1,0),FALSE)</f>
        <v>103.85999080000001</v>
      </c>
      <c r="N417" s="33">
        <f>VLOOKUP($B417,'Justerad allokering'!$B$1:$AO$500,MATCH("Summa justerad allokerad tillförd energi:",'Justerad allokering'!$B$1:$AV$1,0),FALSE)</f>
        <v>0</v>
      </c>
      <c r="O417" s="6">
        <f>VLOOKUP($B417,'Slutlig allokering'!$B$2:$AL$500,MATCH("Summa justerad allokerad tillförd energi:",'Slutlig allokering'!$B$2:$AS$2,0),FALSE)</f>
        <v>103.85999080000001</v>
      </c>
      <c r="P417" s="6">
        <f>VLOOKUP($B417,'Köpt hetvatten'!$B$1:$AP$500,MATCH("Med verkningsgrad:",'Köpt hetvatten'!$B$1:$AW$1,0),FALSE)</f>
        <v>0</v>
      </c>
      <c r="Q417" s="6">
        <f>VLOOKUP($B417,Spillvärme!$B$1:$AP$500,MATCH("Summa tillförd energi:",Spillvärme!$B$1:$AW$1,0),FALSE)</f>
        <v>0</v>
      </c>
      <c r="R417" s="6">
        <f>VLOOKUP($B417,Miljö!$B$1:$AP$500,MATCH("Summa tillförd energi:",Miljö!$B$1:$AW$1,0),FALSE)</f>
        <v>1.3</v>
      </c>
      <c r="S417" s="33">
        <f t="shared" si="71"/>
        <v>0</v>
      </c>
      <c r="T417" s="6" t="str">
        <f>VLOOKUP($B417,Miljö!$B$1:$AP$500,MATCH("Köpt prod.spec hetvatten",Miljö!$B$1:$AW$1,0),FALSE)</f>
        <v/>
      </c>
      <c r="U417" s="6">
        <f t="shared" si="72"/>
        <v>169.6599908</v>
      </c>
      <c r="V417" s="6">
        <f>VLOOKUP($B417,Leveranser!$B$1:$AP$500,MATCH("Total levererad värme",Leveranser!$B$1:$AW$1,0),FALSE)</f>
        <v>122.6</v>
      </c>
      <c r="W417" s="6">
        <f>IFERROR(VLOOKUP($B417,Miljö!$B$1:$AP$500,MATCH("Såld mängd produktionsspecifik fjärrvärme (GWh)",Miljö!$B$1:$AW$1,0),FALSE)/1,0)</f>
        <v>0</v>
      </c>
      <c r="X417" s="6"/>
      <c r="Y417" s="30">
        <f t="shared" si="73"/>
        <v>0.72262175320122668</v>
      </c>
      <c r="Z417" s="6"/>
      <c r="AA417" s="30" t="str">
        <f t="shared" si="74"/>
        <v/>
      </c>
      <c r="AC417" t="s">
        <v>10</v>
      </c>
      <c r="AD417" t="s">
        <v>20</v>
      </c>
      <c r="AE417" s="25" t="str">
        <f t="shared" si="69"/>
        <v>ja</v>
      </c>
      <c r="AF417" t="s">
        <v>20</v>
      </c>
      <c r="AG417" t="s">
        <v>20</v>
      </c>
      <c r="AM417" s="6" t="str">
        <f t="shared" si="70"/>
        <v/>
      </c>
      <c r="AO417" s="6" t="str">
        <f t="shared" si="77"/>
        <v/>
      </c>
      <c r="AQ417" s="6" t="str">
        <f t="shared" si="78"/>
        <v/>
      </c>
      <c r="AR417" s="6"/>
      <c r="AW417" t="str">
        <f t="shared" si="75"/>
        <v/>
      </c>
      <c r="AY417" s="6" t="str">
        <f t="shared" si="79"/>
        <v/>
      </c>
      <c r="BB417" s="6" t="str">
        <f t="shared" si="76"/>
        <v>Ja</v>
      </c>
      <c r="BK417" t="s">
        <v>10</v>
      </c>
    </row>
    <row r="418" spans="1:63" ht="15" customHeight="1" x14ac:dyDescent="0.35">
      <c r="A418" t="s">
        <v>540</v>
      </c>
      <c r="B418" t="s">
        <v>541</v>
      </c>
      <c r="C418">
        <v>9.6544000000000005E-2</v>
      </c>
      <c r="D418">
        <v>17.253599999999999</v>
      </c>
      <c r="E418">
        <v>10.1159</v>
      </c>
      <c r="F418">
        <v>9.19033E-3</v>
      </c>
      <c r="G418" t="s">
        <v>14</v>
      </c>
      <c r="H418" t="s">
        <v>14</v>
      </c>
      <c r="K418" s="6">
        <f>VLOOKUP($B418,'Egen hetvattenprod'!$B$1:$AP$500,MATCH("Summa tillförd energi:",'Egen hetvattenprod'!$B$1:$AY$1,0),FALSE)</f>
        <v>0</v>
      </c>
      <c r="L418" s="6">
        <f>VLOOKUP($B418,Kraftvärmeprod!$B$1:$AO$500,MATCH("Summa tillförd energi:",Kraftvärmeprod!$B$1:$AV$1,0),FALSE)</f>
        <v>0</v>
      </c>
      <c r="M418" s="33">
        <f>VLOOKUP($B418,'Allokerad kvv'!$B$1:$AO$500,MATCH("Summa allokerad tillförd energi:",'Allokerad kvv'!$B$1:$AV$1,0),FALSE)</f>
        <v>0</v>
      </c>
      <c r="N418" s="33">
        <f>VLOOKUP($B418,'Justerad allokering'!$B$1:$AO$500,MATCH("Summa justerad allokerad tillförd energi:",'Justerad allokering'!$B$1:$AV$1,0),FALSE)</f>
        <v>0</v>
      </c>
      <c r="O418" s="6">
        <f>VLOOKUP($B418,'Slutlig allokering'!$B$2:$AL$500,MATCH("Summa justerad allokerad tillförd energi:",'Slutlig allokering'!$B$2:$AS$2,0),FALSE)</f>
        <v>0</v>
      </c>
      <c r="P418" s="6">
        <f>VLOOKUP($B418,'Köpt hetvatten'!$B$1:$AP$500,MATCH("Med verkningsgrad:",'Köpt hetvatten'!$B$1:$AW$1,0),FALSE)</f>
        <v>6.1252873563218388</v>
      </c>
      <c r="Q418" s="6">
        <f>VLOOKUP($B418,Spillvärme!$B$1:$AP$500,MATCH("Summa tillförd energi:",Spillvärme!$B$1:$AW$1,0),FALSE)</f>
        <v>0</v>
      </c>
      <c r="R418" s="6">
        <f>VLOOKUP($B418,Miljö!$B$1:$AP$500,MATCH("Summa tillförd energi:",Miljö!$B$1:$AW$1,0),FALSE)</f>
        <v>0</v>
      </c>
      <c r="S418" s="33">
        <f t="shared" si="71"/>
        <v>0.12816</v>
      </c>
      <c r="T418" s="6" t="str">
        <f>VLOOKUP($B418,Miljö!$B$1:$AP$500,MATCH("Köpt prod.spec hetvatten",Miljö!$B$1:$AW$1,0),FALSE)</f>
        <v/>
      </c>
      <c r="U418" s="6">
        <f t="shared" si="72"/>
        <v>6.1252873563218388</v>
      </c>
      <c r="V418" s="6">
        <f>VLOOKUP($B418,Leveranser!$B$1:$AP$500,MATCH("Total levererad värme",Leveranser!$B$1:$AW$1,0),FALSE)</f>
        <v>4.2720000000000002</v>
      </c>
      <c r="W418" s="6">
        <f>IFERROR(VLOOKUP($B418,Miljö!$B$1:$AP$500,MATCH("Såld mängd produktionsspecifik fjärrvärme (GWh)",Miljö!$B$1:$AW$1,0),FALSE)/1,0)</f>
        <v>0</v>
      </c>
      <c r="X418" s="6"/>
      <c r="Y418" s="30">
        <f t="shared" si="73"/>
        <v>0.69743666729217491</v>
      </c>
      <c r="Z418" s="6"/>
      <c r="AA418" s="30" t="str">
        <f t="shared" si="74"/>
        <v/>
      </c>
      <c r="AC418" t="s">
        <v>20</v>
      </c>
      <c r="AD418" t="s">
        <v>20</v>
      </c>
      <c r="AE418" s="25" t="str">
        <f t="shared" si="69"/>
        <v/>
      </c>
      <c r="AF418" t="s">
        <v>1073</v>
      </c>
      <c r="AG418" t="s">
        <v>1069</v>
      </c>
      <c r="AH418" t="s">
        <v>10</v>
      </c>
      <c r="AM418" s="6" t="str">
        <f t="shared" si="70"/>
        <v>ja</v>
      </c>
      <c r="AO418" s="6" t="str">
        <f t="shared" si="77"/>
        <v>ja</v>
      </c>
      <c r="AQ418" s="6" t="str">
        <f t="shared" si="78"/>
        <v/>
      </c>
      <c r="AR418" s="6"/>
      <c r="AW418" t="str">
        <f t="shared" si="75"/>
        <v>nej</v>
      </c>
      <c r="AY418" s="6" t="str">
        <f t="shared" si="79"/>
        <v>ja</v>
      </c>
      <c r="BB418" s="6" t="str">
        <f t="shared" si="76"/>
        <v>Ja</v>
      </c>
      <c r="BG418" t="s">
        <v>10</v>
      </c>
      <c r="BK418" t="s">
        <v>10</v>
      </c>
    </row>
    <row r="419" spans="1:63" ht="15" customHeight="1" x14ac:dyDescent="0.35">
      <c r="A419" t="s">
        <v>540</v>
      </c>
      <c r="B419" t="s">
        <v>542</v>
      </c>
      <c r="C419">
        <v>6.9847199999999998E-2</v>
      </c>
      <c r="D419">
        <v>12.380699999999999</v>
      </c>
      <c r="E419">
        <v>9.5189299999999992</v>
      </c>
      <c r="F419">
        <v>0</v>
      </c>
      <c r="G419" t="s">
        <v>10</v>
      </c>
      <c r="H419" t="s">
        <v>10</v>
      </c>
      <c r="K419" s="6">
        <f>VLOOKUP($B419,'Egen hetvattenprod'!$B$1:$AP$500,MATCH("Summa tillförd energi:",'Egen hetvattenprod'!$B$1:$AY$1,0),FALSE)</f>
        <v>6.1369999999999996</v>
      </c>
      <c r="L419" s="6">
        <f>VLOOKUP($B419,Kraftvärmeprod!$B$1:$AO$500,MATCH("Summa tillförd energi:",Kraftvärmeprod!$B$1:$AV$1,0),FALSE)</f>
        <v>0</v>
      </c>
      <c r="M419" s="33">
        <f>VLOOKUP($B419,'Allokerad kvv'!$B$1:$AO$500,MATCH("Summa allokerad tillförd energi:",'Allokerad kvv'!$B$1:$AV$1,0),FALSE)</f>
        <v>0</v>
      </c>
      <c r="N419" s="33">
        <f>VLOOKUP($B419,'Justerad allokering'!$B$1:$AO$500,MATCH("Summa justerad allokerad tillförd energi:",'Justerad allokering'!$B$1:$AV$1,0),FALSE)</f>
        <v>0</v>
      </c>
      <c r="O419" s="6">
        <f>VLOOKUP($B419,'Slutlig allokering'!$B$2:$AL$500,MATCH("Summa justerad allokerad tillförd energi:",'Slutlig allokering'!$B$2:$AS$2,0),FALSE)</f>
        <v>0</v>
      </c>
      <c r="P419" s="6">
        <f>VLOOKUP($B419,'Köpt hetvatten'!$B$1:$AP$500,MATCH("Med verkningsgrad:",'Köpt hetvatten'!$B$1:$AW$1,0),FALSE)</f>
        <v>0</v>
      </c>
      <c r="Q419" s="6">
        <f>VLOOKUP($B419,Spillvärme!$B$1:$AP$500,MATCH("Summa tillförd energi:",Spillvärme!$B$1:$AW$1,0),FALSE)</f>
        <v>0</v>
      </c>
      <c r="R419" s="6">
        <f>VLOOKUP($B419,Miljö!$B$1:$AP$500,MATCH("Summa tillförd energi:",Miljö!$B$1:$AW$1,0),FALSE)</f>
        <v>0.109</v>
      </c>
      <c r="S419" s="33">
        <f t="shared" si="71"/>
        <v>0</v>
      </c>
      <c r="T419" s="6" t="str">
        <f>VLOOKUP($B419,Miljö!$B$1:$AP$500,MATCH("Köpt prod.spec hetvatten",Miljö!$B$1:$AW$1,0),FALSE)</f>
        <v/>
      </c>
      <c r="U419" s="6">
        <f t="shared" si="72"/>
        <v>6.2459999999999996</v>
      </c>
      <c r="V419" s="6">
        <f>VLOOKUP($B419,Leveranser!$B$1:$AP$500,MATCH("Total levererad värme",Leveranser!$B$1:$AW$1,0),FALSE)</f>
        <v>4.3840000000000003</v>
      </c>
      <c r="W419" s="6">
        <f>IFERROR(VLOOKUP($B419,Miljö!$B$1:$AP$500,MATCH("Såld mängd produktionsspecifik fjärrvärme (GWh)",Miljö!$B$1:$AW$1,0),FALSE)/1,0)</f>
        <v>0</v>
      </c>
      <c r="X419" s="6"/>
      <c r="Y419" s="30">
        <f t="shared" si="73"/>
        <v>0.70188920909382013</v>
      </c>
      <c r="Z419" s="6"/>
      <c r="AA419" s="30" t="str">
        <f t="shared" si="74"/>
        <v/>
      </c>
      <c r="AC419" t="s">
        <v>10</v>
      </c>
      <c r="AD419" t="s">
        <v>20</v>
      </c>
      <c r="AE419" s="25" t="str">
        <f t="shared" si="69"/>
        <v>ja</v>
      </c>
      <c r="AF419" t="s">
        <v>20</v>
      </c>
      <c r="AG419" t="s">
        <v>20</v>
      </c>
      <c r="AM419" s="6" t="str">
        <f t="shared" si="70"/>
        <v/>
      </c>
      <c r="AO419" s="6" t="str">
        <f t="shared" si="77"/>
        <v/>
      </c>
      <c r="AQ419" s="6" t="str">
        <f t="shared" si="78"/>
        <v/>
      </c>
      <c r="AR419" s="6"/>
      <c r="AW419" t="str">
        <f t="shared" si="75"/>
        <v/>
      </c>
      <c r="AY419" s="6" t="str">
        <f t="shared" si="79"/>
        <v/>
      </c>
      <c r="BB419" s="6" t="str">
        <f t="shared" si="76"/>
        <v>Ja</v>
      </c>
      <c r="BK419" t="s">
        <v>10</v>
      </c>
    </row>
    <row r="420" spans="1:63" ht="15" customHeight="1" x14ac:dyDescent="0.35">
      <c r="A420" t="s">
        <v>540</v>
      </c>
      <c r="B420" t="s">
        <v>543</v>
      </c>
      <c r="C420">
        <v>6.6925999999999999E-2</v>
      </c>
      <c r="D420">
        <v>12.8164</v>
      </c>
      <c r="E420">
        <v>9.8785699999999999</v>
      </c>
      <c r="F420">
        <v>0</v>
      </c>
      <c r="G420" t="s">
        <v>10</v>
      </c>
      <c r="H420" t="s">
        <v>10</v>
      </c>
      <c r="K420" s="6">
        <f>VLOOKUP($B420,'Egen hetvattenprod'!$B$1:$AP$500,MATCH("Summa tillförd energi:",'Egen hetvattenprod'!$B$1:$AY$1,0),FALSE)</f>
        <v>10.559000000000001</v>
      </c>
      <c r="L420" s="6">
        <f>VLOOKUP($B420,Kraftvärmeprod!$B$1:$AO$500,MATCH("Summa tillförd energi:",Kraftvärmeprod!$B$1:$AV$1,0),FALSE)</f>
        <v>0</v>
      </c>
      <c r="M420" s="33">
        <f>VLOOKUP($B420,'Allokerad kvv'!$B$1:$AO$500,MATCH("Summa allokerad tillförd energi:",'Allokerad kvv'!$B$1:$AV$1,0),FALSE)</f>
        <v>0</v>
      </c>
      <c r="N420" s="33">
        <f>VLOOKUP($B420,'Justerad allokering'!$B$1:$AO$500,MATCH("Summa justerad allokerad tillförd energi:",'Justerad allokering'!$B$1:$AV$1,0),FALSE)</f>
        <v>0</v>
      </c>
      <c r="O420" s="6">
        <f>VLOOKUP($B420,'Slutlig allokering'!$B$2:$AL$500,MATCH("Summa justerad allokerad tillförd energi:",'Slutlig allokering'!$B$2:$AS$2,0),FALSE)</f>
        <v>0</v>
      </c>
      <c r="P420" s="6">
        <f>VLOOKUP($B420,'Köpt hetvatten'!$B$1:$AP$500,MATCH("Med verkningsgrad:",'Köpt hetvatten'!$B$1:$AW$1,0),FALSE)</f>
        <v>0</v>
      </c>
      <c r="Q420" s="6">
        <f>VLOOKUP($B420,Spillvärme!$B$1:$AP$500,MATCH("Summa tillförd energi:",Spillvärme!$B$1:$AW$1,0),FALSE)</f>
        <v>0</v>
      </c>
      <c r="R420" s="6">
        <f>VLOOKUP($B420,Miljö!$B$1:$AP$500,MATCH("Summa tillförd energi:",Miljö!$B$1:$AW$1,0),FALSE)</f>
        <v>0.157</v>
      </c>
      <c r="S420" s="33">
        <f t="shared" si="71"/>
        <v>0</v>
      </c>
      <c r="T420" s="6" t="str">
        <f>VLOOKUP($B420,Miljö!$B$1:$AP$500,MATCH("Köpt prod.spec hetvatten",Miljö!$B$1:$AW$1,0),FALSE)</f>
        <v/>
      </c>
      <c r="U420" s="6">
        <f t="shared" si="72"/>
        <v>10.716000000000001</v>
      </c>
      <c r="V420" s="6">
        <f>VLOOKUP($B420,Leveranser!$B$1:$AP$500,MATCH("Total levererad värme",Leveranser!$B$1:$AW$1,0),FALSE)</f>
        <v>7.3390000000000004</v>
      </c>
      <c r="W420" s="6">
        <f>IFERROR(VLOOKUP($B420,Miljö!$B$1:$AP$500,MATCH("Såld mängd produktionsspecifik fjärrvärme (GWh)",Miljö!$B$1:$AW$1,0),FALSE)/1,0)</f>
        <v>0</v>
      </c>
      <c r="X420" s="6"/>
      <c r="Y420" s="30">
        <f t="shared" si="73"/>
        <v>0.68486375513251208</v>
      </c>
      <c r="Z420" s="6"/>
      <c r="AA420" s="30" t="str">
        <f t="shared" si="74"/>
        <v/>
      </c>
      <c r="AC420" t="s">
        <v>10</v>
      </c>
      <c r="AD420" t="s">
        <v>20</v>
      </c>
      <c r="AE420" s="25" t="str">
        <f t="shared" si="69"/>
        <v>ja</v>
      </c>
      <c r="AF420" t="s">
        <v>20</v>
      </c>
      <c r="AG420" t="s">
        <v>20</v>
      </c>
      <c r="AM420" s="6" t="str">
        <f t="shared" si="70"/>
        <v/>
      </c>
      <c r="AO420" s="6" t="str">
        <f t="shared" si="77"/>
        <v/>
      </c>
      <c r="AQ420" s="6" t="str">
        <f t="shared" si="78"/>
        <v/>
      </c>
      <c r="AR420" s="6"/>
      <c r="AW420" t="str">
        <f t="shared" si="75"/>
        <v/>
      </c>
      <c r="AY420" s="6" t="str">
        <f t="shared" si="79"/>
        <v/>
      </c>
      <c r="BB420" s="6" t="str">
        <f t="shared" si="76"/>
        <v>Ja</v>
      </c>
      <c r="BK420" t="s">
        <v>10</v>
      </c>
    </row>
    <row r="421" spans="1:63" ht="15" customHeight="1" x14ac:dyDescent="0.35">
      <c r="A421" t="s">
        <v>540</v>
      </c>
      <c r="B421" t="s">
        <v>544</v>
      </c>
      <c r="C421">
        <v>6.5356399999999995E-2</v>
      </c>
      <c r="D421">
        <v>12.3811</v>
      </c>
      <c r="E421">
        <v>9.5311800000000009</v>
      </c>
      <c r="F421">
        <v>0</v>
      </c>
      <c r="G421" t="s">
        <v>10</v>
      </c>
      <c r="H421" t="s">
        <v>10</v>
      </c>
      <c r="K421" s="6">
        <f>VLOOKUP($B421,'Egen hetvattenprod'!$B$1:$AP$500,MATCH("Summa tillförd energi:",'Egen hetvattenprod'!$B$1:$AY$1,0),FALSE)</f>
        <v>13.853999999999999</v>
      </c>
      <c r="L421" s="6">
        <f>VLOOKUP($B421,Kraftvärmeprod!$B$1:$AO$500,MATCH("Summa tillförd energi:",Kraftvärmeprod!$B$1:$AV$1,0),FALSE)</f>
        <v>0</v>
      </c>
      <c r="M421" s="33">
        <f>VLOOKUP($B421,'Allokerad kvv'!$B$1:$AO$500,MATCH("Summa allokerad tillförd energi:",'Allokerad kvv'!$B$1:$AV$1,0),FALSE)</f>
        <v>0</v>
      </c>
      <c r="N421" s="33">
        <f>VLOOKUP($B421,'Justerad allokering'!$B$1:$AO$500,MATCH("Summa justerad allokerad tillförd energi:",'Justerad allokering'!$B$1:$AV$1,0),FALSE)</f>
        <v>0</v>
      </c>
      <c r="O421" s="6">
        <f>VLOOKUP($B421,'Slutlig allokering'!$B$2:$AL$500,MATCH("Summa justerad allokerad tillförd energi:",'Slutlig allokering'!$B$2:$AS$2,0),FALSE)</f>
        <v>0</v>
      </c>
      <c r="P421" s="6">
        <f>VLOOKUP($B421,'Köpt hetvatten'!$B$1:$AP$500,MATCH("Med verkningsgrad:",'Köpt hetvatten'!$B$1:$AW$1,0),FALSE)</f>
        <v>0</v>
      </c>
      <c r="Q421" s="6">
        <f>VLOOKUP($B421,Spillvärme!$B$1:$AP$500,MATCH("Summa tillförd energi:",Spillvärme!$B$1:$AW$1,0),FALSE)</f>
        <v>0</v>
      </c>
      <c r="R421" s="6">
        <f>VLOOKUP($B421,Miljö!$B$1:$AP$500,MATCH("Summa tillförd energi:",Miljö!$B$1:$AW$1,0),FALSE)</f>
        <v>0.20899999999999999</v>
      </c>
      <c r="S421" s="33">
        <f t="shared" si="71"/>
        <v>0</v>
      </c>
      <c r="T421" s="6" t="str">
        <f>VLOOKUP($B421,Miljö!$B$1:$AP$500,MATCH("Köpt prod.spec hetvatten",Miljö!$B$1:$AW$1,0),FALSE)</f>
        <v/>
      </c>
      <c r="U421" s="6">
        <f t="shared" si="72"/>
        <v>14.062999999999999</v>
      </c>
      <c r="V421" s="6">
        <f>VLOOKUP($B421,Leveranser!$B$1:$AP$500,MATCH("Total levererad värme",Leveranser!$B$1:$AW$1,0),FALSE)</f>
        <v>9.9320000000000004</v>
      </c>
      <c r="W421" s="6">
        <f>IFERROR(VLOOKUP($B421,Miljö!$B$1:$AP$500,MATCH("Såld mängd produktionsspecifik fjärrvärme (GWh)",Miljö!$B$1:$AW$1,0),FALSE)/1,0)</f>
        <v>0</v>
      </c>
      <c r="X421" s="6"/>
      <c r="Y421" s="30">
        <f t="shared" si="73"/>
        <v>0.7062504444286426</v>
      </c>
      <c r="Z421" s="6"/>
      <c r="AA421" s="30" t="str">
        <f t="shared" si="74"/>
        <v/>
      </c>
      <c r="AC421" t="s">
        <v>10</v>
      </c>
      <c r="AD421" t="s">
        <v>20</v>
      </c>
      <c r="AE421" s="25" t="str">
        <f t="shared" si="69"/>
        <v>ja</v>
      </c>
      <c r="AF421" t="s">
        <v>20</v>
      </c>
      <c r="AG421" t="s">
        <v>20</v>
      </c>
      <c r="AM421" s="6" t="str">
        <f t="shared" si="70"/>
        <v/>
      </c>
      <c r="AO421" s="6" t="str">
        <f t="shared" si="77"/>
        <v/>
      </c>
      <c r="AQ421" s="6" t="str">
        <f t="shared" si="78"/>
        <v/>
      </c>
      <c r="AR421" s="6"/>
      <c r="AW421" t="str">
        <f t="shared" si="75"/>
        <v/>
      </c>
      <c r="AY421" s="6" t="str">
        <f t="shared" si="79"/>
        <v/>
      </c>
      <c r="BB421" s="6" t="str">
        <f t="shared" si="76"/>
        <v>Ja</v>
      </c>
      <c r="BK421" t="s">
        <v>10</v>
      </c>
    </row>
    <row r="422" spans="1:63" ht="15" customHeight="1" x14ac:dyDescent="0.35">
      <c r="A422" t="s">
        <v>540</v>
      </c>
      <c r="B422" t="s">
        <v>545</v>
      </c>
      <c r="C422">
        <v>0.11260299999999999</v>
      </c>
      <c r="D422">
        <v>22.266400000000001</v>
      </c>
      <c r="E422">
        <v>9.0201799999999999</v>
      </c>
      <c r="F422">
        <v>3.2289499999999999E-2</v>
      </c>
      <c r="G422" t="s">
        <v>10</v>
      </c>
      <c r="H422" t="s">
        <v>10</v>
      </c>
      <c r="K422" s="6">
        <f>VLOOKUP($B422,'Egen hetvattenprod'!$B$1:$AP$500,MATCH("Summa tillförd energi:",'Egen hetvattenprod'!$B$1:$AY$1,0),FALSE)</f>
        <v>117.23400000000001</v>
      </c>
      <c r="L422" s="6">
        <f>VLOOKUP($B422,Kraftvärmeprod!$B$1:$AO$500,MATCH("Summa tillförd energi:",Kraftvärmeprod!$B$1:$AV$1,0),FALSE)</f>
        <v>0</v>
      </c>
      <c r="M422" s="33">
        <f>VLOOKUP($B422,'Allokerad kvv'!$B$1:$AO$500,MATCH("Summa allokerad tillförd energi:",'Allokerad kvv'!$B$1:$AV$1,0),FALSE)</f>
        <v>0</v>
      </c>
      <c r="N422" s="33">
        <f>VLOOKUP($B422,'Justerad allokering'!$B$1:$AO$500,MATCH("Summa justerad allokerad tillförd energi:",'Justerad allokering'!$B$1:$AV$1,0),FALSE)</f>
        <v>0</v>
      </c>
      <c r="O422" s="6">
        <f>VLOOKUP($B422,'Slutlig allokering'!$B$2:$AL$500,MATCH("Summa justerad allokerad tillförd energi:",'Slutlig allokering'!$B$2:$AS$2,0),FALSE)</f>
        <v>0</v>
      </c>
      <c r="P422" s="6">
        <f>VLOOKUP($B422,'Köpt hetvatten'!$B$1:$AP$500,MATCH("Med verkningsgrad:",'Köpt hetvatten'!$B$1:$AW$1,0),FALSE)</f>
        <v>0</v>
      </c>
      <c r="Q422" s="6">
        <f>VLOOKUP($B422,Spillvärme!$B$1:$AP$500,MATCH("Summa tillförd energi:",Spillvärme!$B$1:$AW$1,0),FALSE)</f>
        <v>0</v>
      </c>
      <c r="R422" s="6">
        <f>VLOOKUP($B422,Miljö!$B$1:$AP$500,MATCH("Summa tillförd energi:",Miljö!$B$1:$AW$1,0),FALSE)</f>
        <v>1.845</v>
      </c>
      <c r="S422" s="33">
        <f t="shared" si="71"/>
        <v>0</v>
      </c>
      <c r="T422" s="6" t="str">
        <f>VLOOKUP($B422,Miljö!$B$1:$AP$500,MATCH("Köpt prod.spec hetvatten",Miljö!$B$1:$AW$1,0),FALSE)</f>
        <v/>
      </c>
      <c r="U422" s="6">
        <f t="shared" si="72"/>
        <v>119.07900000000001</v>
      </c>
      <c r="V422" s="6">
        <f>VLOOKUP($B422,Leveranser!$B$1:$AP$500,MATCH("Total levererad värme",Leveranser!$B$1:$AW$1,0),FALSE)</f>
        <v>86.213999999999999</v>
      </c>
      <c r="W422" s="6">
        <f>IFERROR(VLOOKUP($B422,Miljö!$B$1:$AP$500,MATCH("Såld mängd produktionsspecifik fjärrvärme (GWh)",Miljö!$B$1:$AW$1,0),FALSE)/1,0)</f>
        <v>0</v>
      </c>
      <c r="X422" s="6"/>
      <c r="Y422" s="30">
        <f t="shared" si="73"/>
        <v>0.72400675182022012</v>
      </c>
      <c r="Z422" s="6"/>
      <c r="AA422" s="30" t="str">
        <f t="shared" si="74"/>
        <v/>
      </c>
      <c r="AC422" t="s">
        <v>10</v>
      </c>
      <c r="AD422" t="s">
        <v>20</v>
      </c>
      <c r="AE422" s="25" t="str">
        <f t="shared" si="69"/>
        <v>ja</v>
      </c>
      <c r="AF422" t="s">
        <v>20</v>
      </c>
      <c r="AG422" t="s">
        <v>20</v>
      </c>
      <c r="AM422" s="6" t="str">
        <f t="shared" si="70"/>
        <v/>
      </c>
      <c r="AO422" s="6" t="str">
        <f t="shared" si="77"/>
        <v/>
      </c>
      <c r="AQ422" s="6" t="str">
        <f t="shared" si="78"/>
        <v/>
      </c>
      <c r="AR422" s="6"/>
      <c r="AW422" t="str">
        <f t="shared" si="75"/>
        <v/>
      </c>
      <c r="AY422" s="6" t="str">
        <f t="shared" si="79"/>
        <v/>
      </c>
      <c r="BB422" s="6" t="str">
        <f t="shared" si="76"/>
        <v>Ja</v>
      </c>
      <c r="BK422" t="s">
        <v>10</v>
      </c>
    </row>
    <row r="423" spans="1:63" ht="15" customHeight="1" x14ac:dyDescent="0.35">
      <c r="A423" t="s">
        <v>546</v>
      </c>
      <c r="B423" t="s">
        <v>547</v>
      </c>
      <c r="C423">
        <v>0.34004099999999998</v>
      </c>
      <c r="D423">
        <v>55.284700000000001</v>
      </c>
      <c r="E423">
        <v>17.845400000000001</v>
      </c>
      <c r="F423">
        <v>0.13286600000000001</v>
      </c>
      <c r="G423" t="s">
        <v>10</v>
      </c>
      <c r="H423" t="s">
        <v>10</v>
      </c>
      <c r="K423" s="6">
        <f>VLOOKUP($B423,'Egen hetvattenprod'!$B$1:$AP$500,MATCH("Summa tillförd energi:",'Egen hetvattenprod'!$B$1:$AY$1,0),FALSE)</f>
        <v>3.1</v>
      </c>
      <c r="L423" s="6">
        <f>VLOOKUP($B423,Kraftvärmeprod!$B$1:$AO$500,MATCH("Summa tillförd energi:",Kraftvärmeprod!$B$1:$AV$1,0),FALSE)</f>
        <v>0</v>
      </c>
      <c r="M423" s="33">
        <f>VLOOKUP($B423,'Allokerad kvv'!$B$1:$AO$500,MATCH("Summa allokerad tillförd energi:",'Allokerad kvv'!$B$1:$AV$1,0),FALSE)</f>
        <v>0</v>
      </c>
      <c r="N423" s="33">
        <f>VLOOKUP($B423,'Justerad allokering'!$B$1:$AO$500,MATCH("Summa justerad allokerad tillförd energi:",'Justerad allokering'!$B$1:$AV$1,0),FALSE)</f>
        <v>0</v>
      </c>
      <c r="O423" s="6">
        <f>VLOOKUP($B423,'Slutlig allokering'!$B$2:$AL$500,MATCH("Summa justerad allokerad tillförd energi:",'Slutlig allokering'!$B$2:$AS$2,0),FALSE)</f>
        <v>0</v>
      </c>
      <c r="P423" s="6">
        <f>VLOOKUP($B423,'Köpt hetvatten'!$B$1:$AP$500,MATCH("Med verkningsgrad:",'Köpt hetvatten'!$B$1:$AW$1,0),FALSE)</f>
        <v>0</v>
      </c>
      <c r="Q423" s="6">
        <f>VLOOKUP($B423,Spillvärme!$B$1:$AP$500,MATCH("Summa tillförd energi:",Spillvärme!$B$1:$AW$1,0),FALSE)</f>
        <v>0</v>
      </c>
      <c r="R423" s="6">
        <f>VLOOKUP($B423,Miljö!$B$1:$AP$500,MATCH("Summa tillförd energi:",Miljö!$B$1:$AW$1,0),FALSE)</f>
        <v>0.04</v>
      </c>
      <c r="S423" s="33">
        <f t="shared" si="71"/>
        <v>0</v>
      </c>
      <c r="T423" s="6" t="str">
        <f>VLOOKUP($B423,Miljö!$B$1:$AP$500,MATCH("Köpt prod.spec hetvatten",Miljö!$B$1:$AW$1,0),FALSE)</f>
        <v/>
      </c>
      <c r="U423" s="6">
        <f t="shared" si="72"/>
        <v>3.14</v>
      </c>
      <c r="V423" s="6">
        <f>VLOOKUP($B423,Leveranser!$B$1:$AP$500,MATCH("Total levererad värme",Leveranser!$B$1:$AW$1,0),FALSE)</f>
        <v>2.4449999999999998</v>
      </c>
      <c r="W423" s="6">
        <f>IFERROR(VLOOKUP($B423,Miljö!$B$1:$AP$500,MATCH("Såld mängd produktionsspecifik fjärrvärme (GWh)",Miljö!$B$1:$AW$1,0),FALSE)/1,0)</f>
        <v>0</v>
      </c>
      <c r="X423" s="6"/>
      <c r="Y423" s="30">
        <f t="shared" si="73"/>
        <v>0.77866242038216549</v>
      </c>
      <c r="Z423" s="6"/>
      <c r="AA423" s="30" t="str">
        <f t="shared" si="74"/>
        <v/>
      </c>
      <c r="AC423" t="s">
        <v>10</v>
      </c>
      <c r="AD423" t="s">
        <v>20</v>
      </c>
      <c r="AE423" s="25" t="str">
        <f t="shared" si="69"/>
        <v>ja</v>
      </c>
      <c r="AF423" t="s">
        <v>20</v>
      </c>
      <c r="AG423" t="s">
        <v>20</v>
      </c>
      <c r="AM423" s="6" t="str">
        <f t="shared" si="70"/>
        <v/>
      </c>
      <c r="AO423" s="6" t="str">
        <f t="shared" si="77"/>
        <v/>
      </c>
      <c r="AQ423" s="6" t="str">
        <f t="shared" si="78"/>
        <v/>
      </c>
      <c r="AR423" s="6"/>
      <c r="AW423" t="str">
        <f t="shared" si="75"/>
        <v/>
      </c>
      <c r="AY423" s="6" t="str">
        <f t="shared" si="79"/>
        <v/>
      </c>
      <c r="BB423" s="6" t="str">
        <f t="shared" si="76"/>
        <v>Ja</v>
      </c>
      <c r="BK423" t="s">
        <v>10</v>
      </c>
    </row>
    <row r="424" spans="1:63" ht="15" customHeight="1" x14ac:dyDescent="0.35">
      <c r="A424" t="s">
        <v>546</v>
      </c>
      <c r="B424" t="s">
        <v>548</v>
      </c>
      <c r="C424">
        <v>0.10218000000000001</v>
      </c>
      <c r="D424">
        <v>26.855399999999999</v>
      </c>
      <c r="E424">
        <v>9.6848200000000002</v>
      </c>
      <c r="F424">
        <v>4.5283999999999998E-2</v>
      </c>
      <c r="G424" t="s">
        <v>10</v>
      </c>
      <c r="H424" t="s">
        <v>10</v>
      </c>
      <c r="K424" s="6">
        <f>VLOOKUP($B424,'Egen hetvattenprod'!$B$1:$AP$500,MATCH("Summa tillförd energi:",'Egen hetvattenprod'!$B$1:$AY$1,0),FALSE)</f>
        <v>0</v>
      </c>
      <c r="L424" s="6">
        <f>VLOOKUP($B424,Kraftvärmeprod!$B$1:$AO$500,MATCH("Summa tillförd energi:",Kraftvärmeprod!$B$1:$AV$1,0),FALSE)</f>
        <v>0</v>
      </c>
      <c r="M424" s="33">
        <f>VLOOKUP($B424,'Allokerad kvv'!$B$1:$AO$500,MATCH("Summa allokerad tillförd energi:",'Allokerad kvv'!$B$1:$AV$1,0),FALSE)</f>
        <v>0</v>
      </c>
      <c r="N424" s="33">
        <f>VLOOKUP($B424,'Justerad allokering'!$B$1:$AO$500,MATCH("Summa justerad allokerad tillförd energi:",'Justerad allokering'!$B$1:$AV$1,0),FALSE)</f>
        <v>0</v>
      </c>
      <c r="O424" s="6">
        <f>VLOOKUP($B424,'Slutlig allokering'!$B$2:$AL$500,MATCH("Summa justerad allokerad tillförd energi:",'Slutlig allokering'!$B$2:$AS$2,0),FALSE)</f>
        <v>0</v>
      </c>
      <c r="P424" s="6">
        <f>VLOOKUP($B424,'Köpt hetvatten'!$B$1:$AP$500,MATCH("Med verkningsgrad:",'Köpt hetvatten'!$B$1:$AW$1,0),FALSE)</f>
        <v>167.52941176470588</v>
      </c>
      <c r="Q424" s="6">
        <f>VLOOKUP($B424,Spillvärme!$B$1:$AP$500,MATCH("Summa tillförd energi:",Spillvärme!$B$1:$AW$1,0),FALSE)</f>
        <v>0</v>
      </c>
      <c r="R424" s="6">
        <f>VLOOKUP($B424,Miljö!$B$1:$AP$500,MATCH("Summa tillförd energi:",Miljö!$B$1:$AW$1,0),FALSE)</f>
        <v>0</v>
      </c>
      <c r="S424" s="33">
        <f t="shared" si="71"/>
        <v>3.9376799999999998</v>
      </c>
      <c r="T424" s="6" t="str">
        <f>VLOOKUP($B424,Miljö!$B$1:$AP$500,MATCH("Köpt prod.spec hetvatten",Miljö!$B$1:$AW$1,0),FALSE)</f>
        <v/>
      </c>
      <c r="U424" s="6">
        <f t="shared" si="72"/>
        <v>167.52941176470588</v>
      </c>
      <c r="V424" s="6">
        <f>VLOOKUP($B424,Leveranser!$B$1:$AP$500,MATCH("Total levererad värme",Leveranser!$B$1:$AW$1,0),FALSE)</f>
        <v>131.256</v>
      </c>
      <c r="W424" s="6">
        <f>IFERROR(VLOOKUP($B424,Miljö!$B$1:$AP$500,MATCH("Såld mängd produktionsspecifik fjärrvärme (GWh)",Miljö!$B$1:$AW$1,0),FALSE)/1,0)</f>
        <v>0</v>
      </c>
      <c r="X424" s="6"/>
      <c r="Y424" s="30">
        <f t="shared" si="73"/>
        <v>0.78348033707865172</v>
      </c>
      <c r="Z424" s="6"/>
      <c r="AA424" s="30" t="str">
        <f t="shared" si="74"/>
        <v/>
      </c>
      <c r="AC424" t="s">
        <v>10</v>
      </c>
      <c r="AD424" t="s">
        <v>20</v>
      </c>
      <c r="AE424" s="25" t="str">
        <f t="shared" si="69"/>
        <v>ja</v>
      </c>
      <c r="AF424" t="s">
        <v>20</v>
      </c>
      <c r="AG424" t="s">
        <v>20</v>
      </c>
      <c r="AM424" s="6" t="str">
        <f t="shared" si="70"/>
        <v/>
      </c>
      <c r="AO424" s="6" t="str">
        <f t="shared" si="77"/>
        <v/>
      </c>
      <c r="AQ424" s="6" t="str">
        <f t="shared" si="78"/>
        <v/>
      </c>
      <c r="AR424" s="6"/>
      <c r="AW424" t="str">
        <f t="shared" si="75"/>
        <v/>
      </c>
      <c r="AY424" s="6" t="str">
        <f t="shared" si="79"/>
        <v/>
      </c>
      <c r="BB424" s="6" t="str">
        <f t="shared" si="76"/>
        <v>Ja</v>
      </c>
      <c r="BK424" t="s">
        <v>10</v>
      </c>
    </row>
    <row r="425" spans="1:63" ht="15" customHeight="1" x14ac:dyDescent="0.35">
      <c r="A425" t="s">
        <v>546</v>
      </c>
      <c r="B425" t="s">
        <v>549</v>
      </c>
      <c r="C425">
        <v>9.9184499999999995E-2</v>
      </c>
      <c r="D425">
        <v>18.971499999999999</v>
      </c>
      <c r="E425">
        <v>7.3334799999999998</v>
      </c>
      <c r="F425">
        <v>1.7547900000000002E-2</v>
      </c>
      <c r="G425" t="s">
        <v>10</v>
      </c>
      <c r="H425" t="s">
        <v>10</v>
      </c>
      <c r="K425" s="6">
        <f>VLOOKUP($B425,'Egen hetvattenprod'!$B$1:$AP$500,MATCH("Summa tillförd energi:",'Egen hetvattenprod'!$B$1:$AY$1,0),FALSE)</f>
        <v>25.499999999999996</v>
      </c>
      <c r="L425" s="6">
        <f>VLOOKUP($B425,Kraftvärmeprod!$B$1:$AO$500,MATCH("Summa tillförd energi:",Kraftvärmeprod!$B$1:$AV$1,0),FALSE)</f>
        <v>0</v>
      </c>
      <c r="M425" s="33">
        <f>VLOOKUP($B425,'Allokerad kvv'!$B$1:$AO$500,MATCH("Summa allokerad tillförd energi:",'Allokerad kvv'!$B$1:$AV$1,0),FALSE)</f>
        <v>0</v>
      </c>
      <c r="N425" s="33">
        <f>VLOOKUP($B425,'Justerad allokering'!$B$1:$AO$500,MATCH("Summa justerad allokerad tillförd energi:",'Justerad allokering'!$B$1:$AV$1,0),FALSE)</f>
        <v>0</v>
      </c>
      <c r="O425" s="6">
        <f>VLOOKUP($B425,'Slutlig allokering'!$B$2:$AL$500,MATCH("Summa justerad allokerad tillförd energi:",'Slutlig allokering'!$B$2:$AS$2,0),FALSE)</f>
        <v>0</v>
      </c>
      <c r="P425" s="6">
        <f>VLOOKUP($B425,'Köpt hetvatten'!$B$1:$AP$500,MATCH("Med verkningsgrad:",'Köpt hetvatten'!$B$1:$AW$1,0),FALSE)</f>
        <v>0</v>
      </c>
      <c r="Q425" s="6">
        <f>VLOOKUP($B425,Spillvärme!$B$1:$AP$500,MATCH("Summa tillförd energi:",Spillvärme!$B$1:$AW$1,0),FALSE)</f>
        <v>0</v>
      </c>
      <c r="R425" s="6">
        <f>VLOOKUP($B425,Miljö!$B$1:$AP$500,MATCH("Summa tillförd energi:",Miljö!$B$1:$AW$1,0),FALSE)</f>
        <v>0.6</v>
      </c>
      <c r="S425" s="33">
        <f t="shared" si="71"/>
        <v>0</v>
      </c>
      <c r="T425" s="6" t="str">
        <f>VLOOKUP($B425,Miljö!$B$1:$AP$500,MATCH("Köpt prod.spec hetvatten",Miljö!$B$1:$AW$1,0),FALSE)</f>
        <v/>
      </c>
      <c r="U425" s="6">
        <f t="shared" si="72"/>
        <v>26.099999999999998</v>
      </c>
      <c r="V425" s="6">
        <f>VLOOKUP($B425,Leveranser!$B$1:$AP$500,MATCH("Total levererad värme",Leveranser!$B$1:$AW$1,0),FALSE)</f>
        <v>23.3</v>
      </c>
      <c r="W425" s="6">
        <f>IFERROR(VLOOKUP($B425,Miljö!$B$1:$AP$500,MATCH("Såld mängd produktionsspecifik fjärrvärme (GWh)",Miljö!$B$1:$AW$1,0),FALSE)/1,0)</f>
        <v>0</v>
      </c>
      <c r="X425" s="6"/>
      <c r="Y425" s="30">
        <f t="shared" si="73"/>
        <v>0.89272030651341006</v>
      </c>
      <c r="Z425" s="6"/>
      <c r="AA425" s="30" t="str">
        <f t="shared" si="74"/>
        <v/>
      </c>
      <c r="AC425" t="s">
        <v>10</v>
      </c>
      <c r="AD425" t="s">
        <v>20</v>
      </c>
      <c r="AE425" s="25" t="str">
        <f t="shared" si="69"/>
        <v>ja</v>
      </c>
      <c r="AF425" t="s">
        <v>20</v>
      </c>
      <c r="AG425" t="s">
        <v>20</v>
      </c>
      <c r="AM425" s="6" t="str">
        <f t="shared" si="70"/>
        <v/>
      </c>
      <c r="AO425" s="6" t="str">
        <f t="shared" si="77"/>
        <v/>
      </c>
      <c r="AQ425" s="6" t="str">
        <f t="shared" si="78"/>
        <v/>
      </c>
      <c r="AR425" s="6"/>
      <c r="AW425" t="str">
        <f t="shared" si="75"/>
        <v/>
      </c>
      <c r="AY425" s="6" t="str">
        <f t="shared" si="79"/>
        <v/>
      </c>
      <c r="BB425" s="6" t="str">
        <f t="shared" si="76"/>
        <v>Ja</v>
      </c>
      <c r="BK425" t="s">
        <v>10</v>
      </c>
    </row>
    <row r="426" spans="1:63" ht="15" customHeight="1" x14ac:dyDescent="0.35">
      <c r="A426" t="s">
        <v>550</v>
      </c>
      <c r="B426" t="s">
        <v>551</v>
      </c>
      <c r="C426">
        <v>0.20715800000000001</v>
      </c>
      <c r="D426">
        <v>110.80500000000001</v>
      </c>
      <c r="E426">
        <v>6.1834899999999999</v>
      </c>
      <c r="F426">
        <v>5.5468799999999999E-2</v>
      </c>
      <c r="G426" t="s">
        <v>10</v>
      </c>
      <c r="H426" t="s">
        <v>10</v>
      </c>
      <c r="K426" s="6">
        <f>VLOOKUP($B426,'Egen hetvattenprod'!$B$1:$AP$500,MATCH("Summa tillförd energi:",'Egen hetvattenprod'!$B$1:$AY$1,0),FALSE)</f>
        <v>267.262</v>
      </c>
      <c r="L426" s="6">
        <f>VLOOKUP($B426,Kraftvärmeprod!$B$1:$AO$500,MATCH("Summa tillförd energi:",Kraftvärmeprod!$B$1:$AV$1,0),FALSE)</f>
        <v>0</v>
      </c>
      <c r="M426" s="33">
        <f>VLOOKUP($B426,'Allokerad kvv'!$B$1:$AO$500,MATCH("Summa allokerad tillförd energi:",'Allokerad kvv'!$B$1:$AV$1,0),FALSE)</f>
        <v>0</v>
      </c>
      <c r="N426" s="33">
        <f>VLOOKUP($B426,'Justerad allokering'!$B$1:$AO$500,MATCH("Summa justerad allokerad tillförd energi:",'Justerad allokering'!$B$1:$AV$1,0),FALSE)</f>
        <v>0</v>
      </c>
      <c r="O426" s="6">
        <f>VLOOKUP($B426,'Slutlig allokering'!$B$2:$AL$500,MATCH("Summa justerad allokerad tillförd energi:",'Slutlig allokering'!$B$2:$AS$2,0),FALSE)</f>
        <v>0</v>
      </c>
      <c r="P426" s="6">
        <f>VLOOKUP($B426,'Köpt hetvatten'!$B$1:$AP$500,MATCH("Med verkningsgrad:",'Köpt hetvatten'!$B$1:$AW$1,0),FALSE)</f>
        <v>5.78</v>
      </c>
      <c r="Q426" s="6">
        <f>VLOOKUP($B426,Spillvärme!$B$1:$AP$500,MATCH("Summa tillförd energi:",Spillvärme!$B$1:$AW$1,0),FALSE)</f>
        <v>27.64</v>
      </c>
      <c r="R426" s="6">
        <f>VLOOKUP($B426,Miljö!$B$1:$AP$500,MATCH("Summa tillförd energi:",Miljö!$B$1:$AW$1,0),FALSE)</f>
        <v>8.6449999999999996</v>
      </c>
      <c r="S426" s="33">
        <f t="shared" si="71"/>
        <v>0</v>
      </c>
      <c r="T426" s="6" t="str">
        <f>VLOOKUP($B426,Miljö!$B$1:$AP$500,MATCH("Köpt prod.spec hetvatten",Miljö!$B$1:$AW$1,0),FALSE)</f>
        <v/>
      </c>
      <c r="U426" s="6">
        <f t="shared" si="72"/>
        <v>309.32699999999994</v>
      </c>
      <c r="V426" s="6">
        <f>VLOOKUP($B426,Leveranser!$B$1:$AP$500,MATCH("Total levererad värme",Leveranser!$B$1:$AW$1,0),FALSE)</f>
        <v>219.642</v>
      </c>
      <c r="W426" s="6">
        <f>IFERROR(VLOOKUP($B426,Miljö!$B$1:$AP$500,MATCH("Såld mängd produktionsspecifik fjärrvärme (GWh)",Miljö!$B$1:$AW$1,0),FALSE)/1,0)</f>
        <v>0</v>
      </c>
      <c r="X426" s="6"/>
      <c r="Y426" s="30">
        <f t="shared" si="73"/>
        <v>0.71006410691598221</v>
      </c>
      <c r="Z426" s="6"/>
      <c r="AA426" s="30" t="str">
        <f t="shared" si="74"/>
        <v/>
      </c>
      <c r="AC426" t="s">
        <v>10</v>
      </c>
      <c r="AD426" t="s">
        <v>20</v>
      </c>
      <c r="AE426" s="25" t="str">
        <f t="shared" si="69"/>
        <v>ja</v>
      </c>
      <c r="AF426" t="s">
        <v>20</v>
      </c>
      <c r="AG426" t="s">
        <v>20</v>
      </c>
      <c r="AM426" s="6" t="str">
        <f t="shared" si="70"/>
        <v/>
      </c>
      <c r="AO426" s="6" t="str">
        <f t="shared" si="77"/>
        <v/>
      </c>
      <c r="AQ426" s="6" t="str">
        <f t="shared" si="78"/>
        <v/>
      </c>
      <c r="AR426" s="6"/>
      <c r="AW426" t="str">
        <f t="shared" si="75"/>
        <v/>
      </c>
      <c r="AY426" s="6" t="str">
        <f t="shared" si="79"/>
        <v/>
      </c>
      <c r="BB426" s="6" t="str">
        <f t="shared" si="76"/>
        <v>Ja</v>
      </c>
      <c r="BK426" t="s">
        <v>10</v>
      </c>
    </row>
    <row r="427" spans="1:63" ht="15" customHeight="1" x14ac:dyDescent="0.35">
      <c r="A427" t="s">
        <v>550</v>
      </c>
      <c r="B427" t="s">
        <v>552</v>
      </c>
      <c r="C427">
        <v>0.35715400000000003</v>
      </c>
      <c r="D427">
        <v>30.760999999999999</v>
      </c>
      <c r="E427">
        <v>24.377700000000001</v>
      </c>
      <c r="F427">
        <v>4.0931000000000002E-2</v>
      </c>
      <c r="G427" t="s">
        <v>14</v>
      </c>
      <c r="H427" t="s">
        <v>10</v>
      </c>
      <c r="K427" s="6">
        <f>VLOOKUP($B427,'Egen hetvattenprod'!$B$1:$AP$500,MATCH("Summa tillförd energi:",'Egen hetvattenprod'!$B$1:$AY$1,0),FALSE)</f>
        <v>3.6579999999999999</v>
      </c>
      <c r="L427" s="6">
        <f>VLOOKUP($B427,Kraftvärmeprod!$B$1:$AO$500,MATCH("Summa tillförd energi:",Kraftvärmeprod!$B$1:$AV$1,0),FALSE)</f>
        <v>0</v>
      </c>
      <c r="M427" s="33">
        <f>VLOOKUP($B427,'Allokerad kvv'!$B$1:$AO$500,MATCH("Summa allokerad tillförd energi:",'Allokerad kvv'!$B$1:$AV$1,0),FALSE)</f>
        <v>0</v>
      </c>
      <c r="N427" s="33">
        <f>VLOOKUP($B427,'Justerad allokering'!$B$1:$AO$500,MATCH("Summa justerad allokerad tillförd energi:",'Justerad allokering'!$B$1:$AV$1,0),FALSE)</f>
        <v>0</v>
      </c>
      <c r="O427" s="6">
        <f>VLOOKUP($B427,'Slutlig allokering'!$B$2:$AL$500,MATCH("Summa justerad allokerad tillförd energi:",'Slutlig allokering'!$B$2:$AS$2,0),FALSE)</f>
        <v>0</v>
      </c>
      <c r="P427" s="6">
        <f>VLOOKUP($B427,'Köpt hetvatten'!$B$1:$AP$500,MATCH("Med verkningsgrad:",'Köpt hetvatten'!$B$1:$AW$1,0),FALSE)</f>
        <v>0</v>
      </c>
      <c r="Q427" s="6">
        <f>VLOOKUP($B427,Spillvärme!$B$1:$AP$500,MATCH("Summa tillförd energi:",Spillvärme!$B$1:$AW$1,0),FALSE)</f>
        <v>0</v>
      </c>
      <c r="R427" s="6">
        <f>VLOOKUP($B427,Miljö!$B$1:$AP$500,MATCH("Summa tillförd energi:",Miljö!$B$1:$AW$1,0),FALSE)</f>
        <v>0.08</v>
      </c>
      <c r="S427" s="33">
        <f t="shared" si="71"/>
        <v>0</v>
      </c>
      <c r="T427" s="6" t="str">
        <f>VLOOKUP($B427,Miljö!$B$1:$AP$500,MATCH("Köpt prod.spec hetvatten",Miljö!$B$1:$AW$1,0),FALSE)</f>
        <v/>
      </c>
      <c r="U427" s="6">
        <f t="shared" si="72"/>
        <v>3.738</v>
      </c>
      <c r="V427" s="6">
        <f>VLOOKUP($B427,Leveranser!$B$1:$AP$500,MATCH("Total levererad värme",Leveranser!$B$1:$AW$1,0),FALSE)</f>
        <v>2.0030000000000001</v>
      </c>
      <c r="W427" s="6">
        <f>IFERROR(VLOOKUP($B427,Miljö!$B$1:$AP$500,MATCH("Såld mängd produktionsspecifik fjärrvärme (GWh)",Miljö!$B$1:$AW$1,0),FALSE)/1,0)</f>
        <v>0</v>
      </c>
      <c r="X427" s="6"/>
      <c r="Y427" s="30">
        <f t="shared" si="73"/>
        <v>0.53584804708400213</v>
      </c>
      <c r="Z427" s="6"/>
      <c r="AA427" s="30" t="str">
        <f t="shared" si="74"/>
        <v/>
      </c>
      <c r="AC427" t="s">
        <v>10</v>
      </c>
      <c r="AD427" t="s">
        <v>20</v>
      </c>
      <c r="AE427" s="25" t="str">
        <f t="shared" si="69"/>
        <v>ja</v>
      </c>
      <c r="AF427" t="s">
        <v>20</v>
      </c>
      <c r="AG427" t="s">
        <v>20</v>
      </c>
      <c r="AM427" s="6" t="str">
        <f t="shared" si="70"/>
        <v/>
      </c>
      <c r="AO427" s="6" t="str">
        <f t="shared" si="77"/>
        <v/>
      </c>
      <c r="AQ427" s="6" t="str">
        <f t="shared" si="78"/>
        <v/>
      </c>
      <c r="AR427" s="6"/>
      <c r="AW427" t="str">
        <f t="shared" si="75"/>
        <v/>
      </c>
      <c r="AY427" s="6" t="str">
        <f t="shared" si="79"/>
        <v/>
      </c>
      <c r="BB427" s="6" t="str">
        <f t="shared" si="76"/>
        <v>Ja</v>
      </c>
      <c r="BK427" t="s">
        <v>10</v>
      </c>
    </row>
    <row r="428" spans="1:63" ht="15" customHeight="1" x14ac:dyDescent="0.35">
      <c r="A428" t="s">
        <v>550</v>
      </c>
      <c r="B428" t="s">
        <v>553</v>
      </c>
      <c r="C428">
        <v>0.16802500000000001</v>
      </c>
      <c r="D428">
        <v>27.8474</v>
      </c>
      <c r="E428">
        <v>8.1757299999999997</v>
      </c>
      <c r="F428">
        <v>5.9494600000000002E-2</v>
      </c>
      <c r="G428" t="s">
        <v>14</v>
      </c>
      <c r="H428" t="s">
        <v>10</v>
      </c>
      <c r="K428" s="6">
        <f>VLOOKUP($B428,'Egen hetvattenprod'!$B$1:$AP$500,MATCH("Summa tillförd energi:",'Egen hetvattenprod'!$B$1:$AY$1,0),FALSE)</f>
        <v>17.076000000000001</v>
      </c>
      <c r="L428" s="6">
        <f>VLOOKUP($B428,Kraftvärmeprod!$B$1:$AO$500,MATCH("Summa tillförd energi:",Kraftvärmeprod!$B$1:$AV$1,0),FALSE)</f>
        <v>0</v>
      </c>
      <c r="M428" s="33">
        <f>VLOOKUP($B428,'Allokerad kvv'!$B$1:$AO$500,MATCH("Summa allokerad tillförd energi:",'Allokerad kvv'!$B$1:$AV$1,0),FALSE)</f>
        <v>0</v>
      </c>
      <c r="N428" s="33">
        <f>VLOOKUP($B428,'Justerad allokering'!$B$1:$AO$500,MATCH("Summa justerad allokerad tillförd energi:",'Justerad allokering'!$B$1:$AV$1,0),FALSE)</f>
        <v>0</v>
      </c>
      <c r="O428" s="6">
        <f>VLOOKUP($B428,'Slutlig allokering'!$B$2:$AL$500,MATCH("Summa justerad allokerad tillförd energi:",'Slutlig allokering'!$B$2:$AS$2,0),FALSE)</f>
        <v>0</v>
      </c>
      <c r="P428" s="6">
        <f>VLOOKUP($B428,'Köpt hetvatten'!$B$1:$AP$500,MATCH("Med verkningsgrad:",'Köpt hetvatten'!$B$1:$AW$1,0),FALSE)</f>
        <v>0</v>
      </c>
      <c r="Q428" s="6">
        <f>VLOOKUP($B428,Spillvärme!$B$1:$AP$500,MATCH("Summa tillförd energi:",Spillvärme!$B$1:$AW$1,0),FALSE)</f>
        <v>0</v>
      </c>
      <c r="R428" s="6">
        <f>VLOOKUP($B428,Miljö!$B$1:$AP$500,MATCH("Summa tillförd energi:",Miljö!$B$1:$AW$1,0),FALSE)</f>
        <v>0</v>
      </c>
      <c r="S428" s="33">
        <f t="shared" si="71"/>
        <v>0.43824000000000002</v>
      </c>
      <c r="T428" s="6" t="str">
        <f>VLOOKUP($B428,Miljö!$B$1:$AP$500,MATCH("Köpt prod.spec hetvatten",Miljö!$B$1:$AW$1,0),FALSE)</f>
        <v/>
      </c>
      <c r="U428" s="6">
        <f t="shared" si="72"/>
        <v>17.076000000000001</v>
      </c>
      <c r="V428" s="6">
        <f>VLOOKUP($B428,Leveranser!$B$1:$AP$500,MATCH("Total levererad värme",Leveranser!$B$1:$AW$1,0),FALSE)</f>
        <v>14.608000000000001</v>
      </c>
      <c r="W428" s="6">
        <f>IFERROR(VLOOKUP($B428,Miljö!$B$1:$AP$500,MATCH("Såld mängd produktionsspecifik fjärrvärme (GWh)",Miljö!$B$1:$AW$1,0),FALSE)/1,0)</f>
        <v>0</v>
      </c>
      <c r="X428" s="6"/>
      <c r="Y428" s="30">
        <f t="shared" si="73"/>
        <v>0.85546966502693844</v>
      </c>
      <c r="Z428" s="6"/>
      <c r="AA428" s="30" t="str">
        <f t="shared" si="74"/>
        <v/>
      </c>
      <c r="AC428" t="s">
        <v>10</v>
      </c>
      <c r="AD428" t="s">
        <v>20</v>
      </c>
      <c r="AE428" s="25" t="str">
        <f t="shared" si="69"/>
        <v>ja</v>
      </c>
      <c r="AF428" t="s">
        <v>20</v>
      </c>
      <c r="AG428" t="s">
        <v>20</v>
      </c>
      <c r="AM428" s="6" t="str">
        <f t="shared" si="70"/>
        <v/>
      </c>
      <c r="AO428" s="6" t="str">
        <f t="shared" si="77"/>
        <v/>
      </c>
      <c r="AQ428" s="6" t="str">
        <f t="shared" si="78"/>
        <v/>
      </c>
      <c r="AR428" s="6"/>
      <c r="AW428" t="str">
        <f t="shared" si="75"/>
        <v/>
      </c>
      <c r="AY428" s="6" t="str">
        <f t="shared" si="79"/>
        <v/>
      </c>
      <c r="BB428" s="6" t="str">
        <f t="shared" si="76"/>
        <v>Ja</v>
      </c>
      <c r="BK428" t="s">
        <v>10</v>
      </c>
    </row>
    <row r="429" spans="1:63" ht="15" customHeight="1" x14ac:dyDescent="0.35">
      <c r="A429" t="s">
        <v>550</v>
      </c>
      <c r="B429" t="s">
        <v>554</v>
      </c>
      <c r="C429">
        <v>0.120674</v>
      </c>
      <c r="D429">
        <v>28.566700000000001</v>
      </c>
      <c r="E429">
        <v>2.5736400000000001</v>
      </c>
      <c r="F429">
        <v>8.6278400000000005E-2</v>
      </c>
      <c r="G429" t="s">
        <v>14</v>
      </c>
      <c r="H429" t="s">
        <v>10</v>
      </c>
      <c r="K429" s="6">
        <f>VLOOKUP($B429,'Egen hetvattenprod'!$B$1:$AP$500,MATCH("Summa tillförd energi:",'Egen hetvattenprod'!$B$1:$AY$1,0),FALSE)</f>
        <v>1.911</v>
      </c>
      <c r="L429" s="6">
        <f>VLOOKUP($B429,Kraftvärmeprod!$B$1:$AO$500,MATCH("Summa tillförd energi:",Kraftvärmeprod!$B$1:$AV$1,0),FALSE)</f>
        <v>0</v>
      </c>
      <c r="M429" s="33">
        <f>VLOOKUP($B429,'Allokerad kvv'!$B$1:$AO$500,MATCH("Summa allokerad tillförd energi:",'Allokerad kvv'!$B$1:$AV$1,0),FALSE)</f>
        <v>0</v>
      </c>
      <c r="N429" s="33">
        <f>VLOOKUP($B429,'Justerad allokering'!$B$1:$AO$500,MATCH("Summa justerad allokerad tillförd energi:",'Justerad allokering'!$B$1:$AV$1,0),FALSE)</f>
        <v>0</v>
      </c>
      <c r="O429" s="6">
        <f>VLOOKUP($B429,'Slutlig allokering'!$B$2:$AL$500,MATCH("Summa justerad allokerad tillförd energi:",'Slutlig allokering'!$B$2:$AS$2,0),FALSE)</f>
        <v>0</v>
      </c>
      <c r="P429" s="6">
        <f>VLOOKUP($B429,'Köpt hetvatten'!$B$1:$AP$500,MATCH("Med verkningsgrad:",'Köpt hetvatten'!$B$1:$AW$1,0),FALSE)</f>
        <v>1.7191011235955056</v>
      </c>
      <c r="Q429" s="6">
        <f>VLOOKUP($B429,Spillvärme!$B$1:$AP$500,MATCH("Summa tillförd energi:",Spillvärme!$B$1:$AW$1,0),FALSE)</f>
        <v>24.678000000000001</v>
      </c>
      <c r="R429" s="6">
        <f>VLOOKUP($B429,Miljö!$B$1:$AP$500,MATCH("Summa tillförd energi:",Miljö!$B$1:$AW$1,0),FALSE)</f>
        <v>0.04</v>
      </c>
      <c r="S429" s="33">
        <f t="shared" si="71"/>
        <v>0</v>
      </c>
      <c r="T429" s="6" t="str">
        <f>VLOOKUP($B429,Miljö!$B$1:$AP$500,MATCH("Köpt prod.spec hetvatten",Miljö!$B$1:$AW$1,0),FALSE)</f>
        <v/>
      </c>
      <c r="U429" s="6">
        <f t="shared" si="72"/>
        <v>28.348101123595505</v>
      </c>
      <c r="V429" s="6">
        <f>VLOOKUP($B429,Leveranser!$B$1:$AP$500,MATCH("Total levererad värme",Leveranser!$B$1:$AW$1,0),FALSE)</f>
        <v>23.454999999999998</v>
      </c>
      <c r="W429" s="6">
        <f>IFERROR(VLOOKUP($B429,Miljö!$B$1:$AP$500,MATCH("Såld mängd produktionsspecifik fjärrvärme (GWh)",Miljö!$B$1:$AW$1,0),FALSE)/1,0)</f>
        <v>0</v>
      </c>
      <c r="X429" s="6"/>
      <c r="Y429" s="30">
        <f t="shared" si="73"/>
        <v>0.82739227921256631</v>
      </c>
      <c r="Z429" s="6"/>
      <c r="AA429" s="30" t="str">
        <f t="shared" si="74"/>
        <v/>
      </c>
      <c r="AC429" t="s">
        <v>10</v>
      </c>
      <c r="AD429" t="s">
        <v>20</v>
      </c>
      <c r="AE429" s="25" t="str">
        <f t="shared" si="69"/>
        <v>ja</v>
      </c>
      <c r="AF429" t="s">
        <v>20</v>
      </c>
      <c r="AG429" t="s">
        <v>20</v>
      </c>
      <c r="AM429" s="6" t="str">
        <f t="shared" si="70"/>
        <v/>
      </c>
      <c r="AO429" s="6" t="str">
        <f t="shared" si="77"/>
        <v/>
      </c>
      <c r="AQ429" s="6" t="str">
        <f t="shared" si="78"/>
        <v/>
      </c>
      <c r="AR429" s="6"/>
      <c r="AW429" t="str">
        <f t="shared" si="75"/>
        <v/>
      </c>
      <c r="AY429" s="6" t="str">
        <f t="shared" si="79"/>
        <v/>
      </c>
      <c r="BB429" s="6" t="str">
        <f t="shared" si="76"/>
        <v>Ja</v>
      </c>
      <c r="BK429" t="s">
        <v>10</v>
      </c>
    </row>
    <row r="430" spans="1:63" ht="15" customHeight="1" x14ac:dyDescent="0.35">
      <c r="A430" t="s">
        <v>550</v>
      </c>
      <c r="B430" t="s">
        <v>555</v>
      </c>
      <c r="C430">
        <v>0.178842</v>
      </c>
      <c r="D430">
        <v>17.4998</v>
      </c>
      <c r="E430">
        <v>14.508599999999999</v>
      </c>
      <c r="F430">
        <v>2.25366E-2</v>
      </c>
      <c r="G430" t="s">
        <v>14</v>
      </c>
      <c r="H430" t="s">
        <v>10</v>
      </c>
      <c r="K430" s="6">
        <f>VLOOKUP($B430,'Egen hetvattenprod'!$B$1:$AP$500,MATCH("Summa tillförd energi:",'Egen hetvattenprod'!$B$1:$AY$1,0),FALSE)</f>
        <v>8.2119999999999997</v>
      </c>
      <c r="L430" s="6">
        <f>VLOOKUP($B430,Kraftvärmeprod!$B$1:$AO$500,MATCH("Summa tillförd energi:",Kraftvärmeprod!$B$1:$AV$1,0),FALSE)</f>
        <v>0</v>
      </c>
      <c r="M430" s="33">
        <f>VLOOKUP($B430,'Allokerad kvv'!$B$1:$AO$500,MATCH("Summa allokerad tillförd energi:",'Allokerad kvv'!$B$1:$AV$1,0),FALSE)</f>
        <v>0</v>
      </c>
      <c r="N430" s="33">
        <f>VLOOKUP($B430,'Justerad allokering'!$B$1:$AO$500,MATCH("Summa justerad allokerad tillförd energi:",'Justerad allokering'!$B$1:$AV$1,0),FALSE)</f>
        <v>0</v>
      </c>
      <c r="O430" s="6">
        <f>VLOOKUP($B430,'Slutlig allokering'!$B$2:$AL$500,MATCH("Summa justerad allokerad tillförd energi:",'Slutlig allokering'!$B$2:$AS$2,0),FALSE)</f>
        <v>0</v>
      </c>
      <c r="P430" s="6">
        <f>VLOOKUP($B430,'Köpt hetvatten'!$B$1:$AP$500,MATCH("Med verkningsgrad:",'Köpt hetvatten'!$B$1:$AW$1,0),FALSE)</f>
        <v>0</v>
      </c>
      <c r="Q430" s="6">
        <f>VLOOKUP($B430,Spillvärme!$B$1:$AP$500,MATCH("Summa tillförd energi:",Spillvärme!$B$1:$AW$1,0),FALSE)</f>
        <v>0</v>
      </c>
      <c r="R430" s="6">
        <f>VLOOKUP($B430,Miljö!$B$1:$AP$500,MATCH("Summa tillförd energi:",Miljö!$B$1:$AW$1,0),FALSE)</f>
        <v>0.13</v>
      </c>
      <c r="S430" s="33">
        <f t="shared" si="71"/>
        <v>0</v>
      </c>
      <c r="T430" s="6" t="str">
        <f>VLOOKUP($B430,Miljö!$B$1:$AP$500,MATCH("Köpt prod.spec hetvatten",Miljö!$B$1:$AW$1,0),FALSE)</f>
        <v/>
      </c>
      <c r="U430" s="6">
        <f t="shared" si="72"/>
        <v>8.3420000000000005</v>
      </c>
      <c r="V430" s="6">
        <f>VLOOKUP($B430,Leveranser!$B$1:$AP$500,MATCH("Total levererad värme",Leveranser!$B$1:$AW$1,0),FALSE)</f>
        <v>6.133</v>
      </c>
      <c r="W430" s="6">
        <f>IFERROR(VLOOKUP($B430,Miljö!$B$1:$AP$500,MATCH("Såld mängd produktionsspecifik fjärrvärme (GWh)",Miljö!$B$1:$AW$1,0),FALSE)/1,0)</f>
        <v>0</v>
      </c>
      <c r="X430" s="6"/>
      <c r="Y430" s="30">
        <f t="shared" si="73"/>
        <v>0.73519539678734114</v>
      </c>
      <c r="Z430" s="6"/>
      <c r="AA430" s="30" t="str">
        <f t="shared" si="74"/>
        <v/>
      </c>
      <c r="AC430" t="s">
        <v>10</v>
      </c>
      <c r="AD430" t="s">
        <v>20</v>
      </c>
      <c r="AE430" s="25" t="str">
        <f t="shared" si="69"/>
        <v>ja</v>
      </c>
      <c r="AF430" t="s">
        <v>20</v>
      </c>
      <c r="AG430" t="s">
        <v>20</v>
      </c>
      <c r="AM430" s="6" t="str">
        <f t="shared" si="70"/>
        <v/>
      </c>
      <c r="AO430" s="6" t="str">
        <f t="shared" si="77"/>
        <v/>
      </c>
      <c r="AQ430" s="6" t="str">
        <f t="shared" si="78"/>
        <v/>
      </c>
      <c r="AR430" s="6"/>
      <c r="AW430" t="str">
        <f t="shared" si="75"/>
        <v/>
      </c>
      <c r="AY430" s="6" t="str">
        <f t="shared" si="79"/>
        <v/>
      </c>
      <c r="BB430" s="6" t="str">
        <f t="shared" si="76"/>
        <v>Ja</v>
      </c>
      <c r="BK430" t="s">
        <v>10</v>
      </c>
    </row>
    <row r="431" spans="1:63" ht="15" customHeight="1" x14ac:dyDescent="0.35">
      <c r="A431" t="s">
        <v>550</v>
      </c>
      <c r="B431" t="s">
        <v>556</v>
      </c>
      <c r="C431">
        <v>0.29550700000000002</v>
      </c>
      <c r="D431">
        <v>38.1663</v>
      </c>
      <c r="E431">
        <v>16.737400000000001</v>
      </c>
      <c r="F431">
        <v>9.5615099999999995E-2</v>
      </c>
      <c r="G431" t="s">
        <v>14</v>
      </c>
      <c r="H431" t="s">
        <v>10</v>
      </c>
      <c r="K431" s="6">
        <f>VLOOKUP($B431,'Egen hetvattenprod'!$B$1:$AP$500,MATCH("Summa tillförd energi:",'Egen hetvattenprod'!$B$1:$AY$1,0),FALSE)</f>
        <v>0.42699999999999999</v>
      </c>
      <c r="L431" s="6">
        <f>VLOOKUP($B431,Kraftvärmeprod!$B$1:$AO$500,MATCH("Summa tillförd energi:",Kraftvärmeprod!$B$1:$AV$1,0),FALSE)</f>
        <v>0</v>
      </c>
      <c r="M431" s="33">
        <f>VLOOKUP($B431,'Allokerad kvv'!$B$1:$AO$500,MATCH("Summa allokerad tillförd energi:",'Allokerad kvv'!$B$1:$AV$1,0),FALSE)</f>
        <v>0</v>
      </c>
      <c r="N431" s="33">
        <f>VLOOKUP($B431,'Justerad allokering'!$B$1:$AO$500,MATCH("Summa justerad allokerad tillförd energi:",'Justerad allokering'!$B$1:$AV$1,0),FALSE)</f>
        <v>0</v>
      </c>
      <c r="O431" s="6">
        <f>VLOOKUP($B431,'Slutlig allokering'!$B$2:$AL$500,MATCH("Summa justerad allokerad tillförd energi:",'Slutlig allokering'!$B$2:$AS$2,0),FALSE)</f>
        <v>0</v>
      </c>
      <c r="P431" s="6">
        <f>VLOOKUP($B431,'Köpt hetvatten'!$B$1:$AP$500,MATCH("Med verkningsgrad:",'Köpt hetvatten'!$B$1:$AW$1,0),FALSE)</f>
        <v>3.9588235294117649</v>
      </c>
      <c r="Q431" s="6">
        <f>VLOOKUP($B431,Spillvärme!$B$1:$AP$500,MATCH("Summa tillförd energi:",Spillvärme!$B$1:$AW$1,0),FALSE)</f>
        <v>0</v>
      </c>
      <c r="R431" s="6">
        <f>VLOOKUP($B431,Miljö!$B$1:$AP$500,MATCH("Summa tillförd energi:",Miljö!$B$1:$AW$1,0),FALSE)</f>
        <v>0.08</v>
      </c>
      <c r="S431" s="33">
        <f t="shared" si="71"/>
        <v>0</v>
      </c>
      <c r="T431" s="6" t="str">
        <f>VLOOKUP($B431,Miljö!$B$1:$AP$500,MATCH("Köpt prod.spec hetvatten",Miljö!$B$1:$AW$1,0),FALSE)</f>
        <v/>
      </c>
      <c r="U431" s="6">
        <f t="shared" si="72"/>
        <v>4.4658235294117645</v>
      </c>
      <c r="V431" s="6">
        <f>VLOOKUP($B431,Leveranser!$B$1:$AP$500,MATCH("Total levererad värme",Leveranser!$B$1:$AW$1,0),FALSE)</f>
        <v>3.6190000000000002</v>
      </c>
      <c r="W431" s="6">
        <f>IFERROR(VLOOKUP($B431,Miljö!$B$1:$AP$500,MATCH("Såld mängd produktionsspecifik fjärrvärme (GWh)",Miljö!$B$1:$AW$1,0),FALSE)/1,0)</f>
        <v>0</v>
      </c>
      <c r="X431" s="6"/>
      <c r="Y431" s="30">
        <f t="shared" si="73"/>
        <v>0.8103768490101293</v>
      </c>
      <c r="Z431" s="6"/>
      <c r="AA431" s="30" t="str">
        <f t="shared" si="74"/>
        <v/>
      </c>
      <c r="AC431" t="s">
        <v>10</v>
      </c>
      <c r="AD431" t="s">
        <v>20</v>
      </c>
      <c r="AE431" s="25" t="str">
        <f t="shared" si="69"/>
        <v>ja</v>
      </c>
      <c r="AF431" t="s">
        <v>20</v>
      </c>
      <c r="AG431" t="s">
        <v>20</v>
      </c>
      <c r="AM431" s="6" t="str">
        <f t="shared" si="70"/>
        <v/>
      </c>
      <c r="AO431" s="6" t="str">
        <f t="shared" si="77"/>
        <v/>
      </c>
      <c r="AQ431" s="6" t="str">
        <f t="shared" si="78"/>
        <v/>
      </c>
      <c r="AR431" s="6"/>
      <c r="AW431" t="str">
        <f t="shared" si="75"/>
        <v/>
      </c>
      <c r="AY431" s="6" t="str">
        <f t="shared" si="79"/>
        <v/>
      </c>
      <c r="BB431" s="6" t="str">
        <f t="shared" si="76"/>
        <v>Ja</v>
      </c>
      <c r="BK431" t="s">
        <v>10</v>
      </c>
    </row>
    <row r="432" spans="1:63" ht="15" customHeight="1" x14ac:dyDescent="0.35">
      <c r="A432" t="s">
        <v>550</v>
      </c>
      <c r="B432" t="s">
        <v>557</v>
      </c>
      <c r="C432">
        <v>0.21834000000000001</v>
      </c>
      <c r="D432">
        <v>7.9343899999999996</v>
      </c>
      <c r="E432">
        <v>6.1105299999999998</v>
      </c>
      <c r="F432">
        <v>1.5796199999999999E-3</v>
      </c>
      <c r="G432" t="s">
        <v>14</v>
      </c>
      <c r="H432" t="s">
        <v>10</v>
      </c>
      <c r="K432" s="6">
        <f>VLOOKUP($B432,'Egen hetvattenprod'!$B$1:$AP$500,MATCH("Summa tillförd energi:",'Egen hetvattenprod'!$B$1:$AY$1,0),FALSE)</f>
        <v>96.562000000000012</v>
      </c>
      <c r="L432" s="6">
        <f>VLOOKUP($B432,Kraftvärmeprod!$B$1:$AO$500,MATCH("Summa tillförd energi:",Kraftvärmeprod!$B$1:$AV$1,0),FALSE)</f>
        <v>13.936</v>
      </c>
      <c r="M432" s="33">
        <f>VLOOKUP($B432,'Allokerad kvv'!$B$1:$AO$500,MATCH("Summa allokerad tillförd energi:",'Allokerad kvv'!$B$1:$AV$1,0),FALSE)</f>
        <v>10.559699999999999</v>
      </c>
      <c r="N432" s="33">
        <f>VLOOKUP($B432,'Justerad allokering'!$B$1:$AO$500,MATCH("Summa justerad allokerad tillförd energi:",'Justerad allokering'!$B$1:$AV$1,0),FALSE)</f>
        <v>0</v>
      </c>
      <c r="O432" s="6">
        <f>VLOOKUP($B432,'Slutlig allokering'!$B$2:$AL$500,MATCH("Summa justerad allokerad tillförd energi:",'Slutlig allokering'!$B$2:$AS$2,0),FALSE)</f>
        <v>10.559699999999999</v>
      </c>
      <c r="P432" s="6">
        <f>VLOOKUP($B432,'Köpt hetvatten'!$B$1:$AP$500,MATCH("Med verkningsgrad:",'Köpt hetvatten'!$B$1:$AW$1,0),FALSE)</f>
        <v>0</v>
      </c>
      <c r="Q432" s="6">
        <f>VLOOKUP($B432,Spillvärme!$B$1:$AP$500,MATCH("Summa tillförd energi:",Spillvärme!$B$1:$AW$1,0),FALSE)</f>
        <v>26.597000000000001</v>
      </c>
      <c r="R432" s="6">
        <f>VLOOKUP($B432,Miljö!$B$1:$AP$500,MATCH("Summa tillförd energi:",Miljö!$B$1:$AW$1,0),FALSE)</f>
        <v>2.39</v>
      </c>
      <c r="S432" s="33">
        <f t="shared" si="71"/>
        <v>0</v>
      </c>
      <c r="T432" s="6" t="str">
        <f>VLOOKUP($B432,Miljö!$B$1:$AP$500,MATCH("Köpt prod.spec hetvatten",Miljö!$B$1:$AW$1,0),FALSE)</f>
        <v/>
      </c>
      <c r="U432" s="6">
        <f t="shared" si="72"/>
        <v>136.1087</v>
      </c>
      <c r="V432" s="6">
        <f>VLOOKUP($B432,Leveranser!$B$1:$AP$500,MATCH("Total levererad värme",Leveranser!$B$1:$AW$1,0),FALSE)</f>
        <v>106.328</v>
      </c>
      <c r="W432" s="6">
        <f>IFERROR(VLOOKUP($B432,Miljö!$B$1:$AP$500,MATCH("Såld mängd produktionsspecifik fjärrvärme (GWh)",Miljö!$B$1:$AW$1,0),FALSE)/1,0)</f>
        <v>0</v>
      </c>
      <c r="X432" s="6"/>
      <c r="Y432" s="30">
        <f t="shared" si="73"/>
        <v>0.78119914450729455</v>
      </c>
      <c r="Z432" s="6"/>
      <c r="AA432" s="30" t="str">
        <f t="shared" si="74"/>
        <v/>
      </c>
      <c r="AC432" t="s">
        <v>10</v>
      </c>
      <c r="AD432" t="s">
        <v>20</v>
      </c>
      <c r="AE432" s="25" t="str">
        <f t="shared" si="69"/>
        <v>ja</v>
      </c>
      <c r="AF432" t="s">
        <v>20</v>
      </c>
      <c r="AG432" t="s">
        <v>20</v>
      </c>
      <c r="AM432" s="6" t="str">
        <f t="shared" si="70"/>
        <v/>
      </c>
      <c r="AO432" s="6" t="str">
        <f t="shared" si="77"/>
        <v/>
      </c>
      <c r="AQ432" s="6" t="str">
        <f t="shared" si="78"/>
        <v/>
      </c>
      <c r="AR432" s="6"/>
      <c r="AW432" t="str">
        <f t="shared" si="75"/>
        <v/>
      </c>
      <c r="AY432" s="6" t="str">
        <f t="shared" si="79"/>
        <v/>
      </c>
      <c r="BB432" s="6" t="str">
        <f t="shared" si="76"/>
        <v>Ja</v>
      </c>
      <c r="BK432" t="s">
        <v>10</v>
      </c>
    </row>
    <row r="433" spans="1:63" ht="15" customHeight="1" x14ac:dyDescent="0.35">
      <c r="A433" t="s">
        <v>550</v>
      </c>
      <c r="B433" t="s">
        <v>558</v>
      </c>
      <c r="C433">
        <v>0.13606099999999999</v>
      </c>
      <c r="D433">
        <v>11.9925</v>
      </c>
      <c r="E433">
        <v>6.2631199999999998</v>
      </c>
      <c r="F433">
        <v>1.46962E-2</v>
      </c>
      <c r="G433" t="s">
        <v>14</v>
      </c>
      <c r="H433" t="s">
        <v>10</v>
      </c>
      <c r="K433" s="6">
        <f>VLOOKUP($B433,'Egen hetvattenprod'!$B$1:$AP$500,MATCH("Summa tillförd energi:",'Egen hetvattenprod'!$B$1:$AY$1,0),FALSE)</f>
        <v>13.334999999999999</v>
      </c>
      <c r="L433" s="6">
        <f>VLOOKUP($B433,Kraftvärmeprod!$B$1:$AO$500,MATCH("Summa tillförd energi:",Kraftvärmeprod!$B$1:$AV$1,0),FALSE)</f>
        <v>185.62799999999999</v>
      </c>
      <c r="M433" s="33">
        <f>VLOOKUP($B433,'Allokerad kvv'!$B$1:$AO$500,MATCH("Summa allokerad tillförd energi:",'Allokerad kvv'!$B$1:$AV$1,0),FALSE)</f>
        <v>134.41432899999998</v>
      </c>
      <c r="N433" s="33">
        <f>VLOOKUP($B433,'Justerad allokering'!$B$1:$AO$500,MATCH("Summa justerad allokerad tillförd energi:",'Justerad allokering'!$B$1:$AV$1,0),FALSE)</f>
        <v>0</v>
      </c>
      <c r="O433" s="6">
        <f>VLOOKUP($B433,'Slutlig allokering'!$B$2:$AL$500,MATCH("Summa justerad allokerad tillförd energi:",'Slutlig allokering'!$B$2:$AS$2,0),FALSE)</f>
        <v>134.41432899999998</v>
      </c>
      <c r="P433" s="6">
        <f>VLOOKUP($B433,'Köpt hetvatten'!$B$1:$AP$500,MATCH("Med verkningsgrad:",'Köpt hetvatten'!$B$1:$AW$1,0),FALSE)</f>
        <v>0</v>
      </c>
      <c r="Q433" s="6">
        <f>VLOOKUP($B433,Spillvärme!$B$1:$AP$500,MATCH("Summa tillförd energi:",Spillvärme!$B$1:$AW$1,0),FALSE)</f>
        <v>0</v>
      </c>
      <c r="R433" s="6">
        <f>VLOOKUP($B433,Miljö!$B$1:$AP$500,MATCH("Summa tillförd energi:",Miljö!$B$1:$AW$1,0),FALSE)</f>
        <v>5.42</v>
      </c>
      <c r="S433" s="33">
        <f t="shared" si="71"/>
        <v>0</v>
      </c>
      <c r="T433" s="6" t="str">
        <f>VLOOKUP($B433,Miljö!$B$1:$AP$500,MATCH("Köpt prod.spec hetvatten",Miljö!$B$1:$AW$1,0),FALSE)</f>
        <v/>
      </c>
      <c r="U433" s="6">
        <f t="shared" si="72"/>
        <v>153.16932899999998</v>
      </c>
      <c r="V433" s="6">
        <f>VLOOKUP($B433,Leveranser!$B$1:$AP$500,MATCH("Total levererad värme",Leveranser!$B$1:$AW$1,0),FALSE)</f>
        <v>127.238</v>
      </c>
      <c r="W433" s="6">
        <f>IFERROR(VLOOKUP($B433,Miljö!$B$1:$AP$500,MATCH("Såld mängd produktionsspecifik fjärrvärme (GWh)",Miljö!$B$1:$AW$1,0),FALSE)/1,0)</f>
        <v>0</v>
      </c>
      <c r="X433" s="6"/>
      <c r="Y433" s="30">
        <f t="shared" si="73"/>
        <v>0.83070155644541621</v>
      </c>
      <c r="Z433" s="6"/>
      <c r="AA433" s="30" t="str">
        <f t="shared" si="74"/>
        <v/>
      </c>
      <c r="AC433" t="s">
        <v>10</v>
      </c>
      <c r="AD433" t="s">
        <v>20</v>
      </c>
      <c r="AE433" s="25" t="str">
        <f t="shared" si="69"/>
        <v>ja</v>
      </c>
      <c r="AF433" t="s">
        <v>20</v>
      </c>
      <c r="AG433" t="s">
        <v>20</v>
      </c>
      <c r="AM433" s="6" t="str">
        <f t="shared" si="70"/>
        <v/>
      </c>
      <c r="AO433" s="6" t="str">
        <f t="shared" si="77"/>
        <v/>
      </c>
      <c r="AQ433" s="6" t="str">
        <f t="shared" si="78"/>
        <v/>
      </c>
      <c r="AR433" s="6"/>
      <c r="AW433" t="str">
        <f t="shared" si="75"/>
        <v/>
      </c>
      <c r="AY433" s="6" t="str">
        <f t="shared" si="79"/>
        <v/>
      </c>
      <c r="BB433" s="6" t="str">
        <f t="shared" si="76"/>
        <v>Ja</v>
      </c>
      <c r="BK433" t="s">
        <v>10</v>
      </c>
    </row>
    <row r="434" spans="1:63" ht="15" customHeight="1" x14ac:dyDescent="0.35">
      <c r="A434" t="s">
        <v>550</v>
      </c>
      <c r="B434" t="s">
        <v>559</v>
      </c>
      <c r="C434">
        <v>0.104132</v>
      </c>
      <c r="D434">
        <v>15.555300000000001</v>
      </c>
      <c r="E434">
        <v>7.1776400000000002</v>
      </c>
      <c r="F434">
        <v>1.9729699999999999E-2</v>
      </c>
      <c r="G434" t="s">
        <v>14</v>
      </c>
      <c r="H434" t="s">
        <v>10</v>
      </c>
      <c r="K434" s="6">
        <f>VLOOKUP($B434,'Egen hetvattenprod'!$B$1:$AP$500,MATCH("Summa tillförd energi:",'Egen hetvattenprod'!$B$1:$AY$1,0),FALSE)</f>
        <v>48.958999999999996</v>
      </c>
      <c r="L434" s="6">
        <f>VLOOKUP($B434,Kraftvärmeprod!$B$1:$AO$500,MATCH("Summa tillförd energi:",Kraftvärmeprod!$B$1:$AV$1,0),FALSE)</f>
        <v>0</v>
      </c>
      <c r="M434" s="33">
        <f>VLOOKUP($B434,'Allokerad kvv'!$B$1:$AO$500,MATCH("Summa allokerad tillförd energi:",'Allokerad kvv'!$B$1:$AV$1,0),FALSE)</f>
        <v>0</v>
      </c>
      <c r="N434" s="33">
        <f>VLOOKUP($B434,'Justerad allokering'!$B$1:$AO$500,MATCH("Summa justerad allokerad tillförd energi:",'Justerad allokering'!$B$1:$AV$1,0),FALSE)</f>
        <v>0</v>
      </c>
      <c r="O434" s="6">
        <f>VLOOKUP($B434,'Slutlig allokering'!$B$2:$AL$500,MATCH("Summa justerad allokerad tillförd energi:",'Slutlig allokering'!$B$2:$AS$2,0),FALSE)</f>
        <v>0</v>
      </c>
      <c r="P434" s="6">
        <f>VLOOKUP($B434,'Köpt hetvatten'!$B$1:$AP$500,MATCH("Med verkningsgrad:",'Köpt hetvatten'!$B$1:$AW$1,0),FALSE)</f>
        <v>0</v>
      </c>
      <c r="Q434" s="6">
        <f>VLOOKUP($B434,Spillvärme!$B$1:$AP$500,MATCH("Summa tillförd energi:",Spillvärme!$B$1:$AW$1,0),FALSE)</f>
        <v>4.9560000000000004</v>
      </c>
      <c r="R434" s="6">
        <f>VLOOKUP($B434,Miljö!$B$1:$AP$500,MATCH("Summa tillförd energi:",Miljö!$B$1:$AW$1,0),FALSE)</f>
        <v>0.97699999999999998</v>
      </c>
      <c r="S434" s="33">
        <f t="shared" si="71"/>
        <v>0</v>
      </c>
      <c r="T434" s="6" t="str">
        <f>VLOOKUP($B434,Miljö!$B$1:$AP$500,MATCH("Köpt prod.spec hetvatten",Miljö!$B$1:$AW$1,0),FALSE)</f>
        <v/>
      </c>
      <c r="U434" s="6">
        <f t="shared" si="72"/>
        <v>54.891999999999996</v>
      </c>
      <c r="V434" s="6">
        <f>VLOOKUP($B434,Leveranser!$B$1:$AP$500,MATCH("Total levererad värme",Leveranser!$B$1:$AW$1,0),FALSE)</f>
        <v>41.853999999999999</v>
      </c>
      <c r="W434" s="6">
        <f>IFERROR(VLOOKUP($B434,Miljö!$B$1:$AP$500,MATCH("Såld mängd produktionsspecifik fjärrvärme (GWh)",Miljö!$B$1:$AW$1,0),FALSE)/1,0)</f>
        <v>0</v>
      </c>
      <c r="X434" s="6"/>
      <c r="Y434" s="30">
        <f t="shared" si="73"/>
        <v>0.76247904977045844</v>
      </c>
      <c r="Z434" s="6"/>
      <c r="AA434" s="30" t="str">
        <f t="shared" si="74"/>
        <v/>
      </c>
      <c r="AC434" t="s">
        <v>10</v>
      </c>
      <c r="AD434" t="s">
        <v>20</v>
      </c>
      <c r="AE434" s="25" t="str">
        <f t="shared" si="69"/>
        <v>ja</v>
      </c>
      <c r="AF434" t="s">
        <v>20</v>
      </c>
      <c r="AG434" t="s">
        <v>20</v>
      </c>
      <c r="AM434" s="6" t="str">
        <f t="shared" si="70"/>
        <v/>
      </c>
      <c r="AO434" s="6" t="str">
        <f t="shared" si="77"/>
        <v/>
      </c>
      <c r="AQ434" s="6" t="str">
        <f t="shared" si="78"/>
        <v/>
      </c>
      <c r="AR434" s="6"/>
      <c r="AW434" t="str">
        <f t="shared" si="75"/>
        <v/>
      </c>
      <c r="AY434" s="6" t="str">
        <f t="shared" si="79"/>
        <v/>
      </c>
      <c r="BB434" s="6" t="str">
        <f t="shared" si="76"/>
        <v>Ja</v>
      </c>
      <c r="BK434" t="s">
        <v>10</v>
      </c>
    </row>
    <row r="435" spans="1:63" ht="15" customHeight="1" x14ac:dyDescent="0.35">
      <c r="A435" t="s">
        <v>550</v>
      </c>
      <c r="B435" t="s">
        <v>560</v>
      </c>
      <c r="C435">
        <v>0.37351299999999998</v>
      </c>
      <c r="D435">
        <v>91.528400000000005</v>
      </c>
      <c r="E435">
        <v>7.0426000000000002</v>
      </c>
      <c r="F435">
        <v>0.27269700000000002</v>
      </c>
      <c r="G435" t="s">
        <v>14</v>
      </c>
      <c r="H435" t="s">
        <v>10</v>
      </c>
      <c r="K435" s="6">
        <f>VLOOKUP($B435,'Egen hetvattenprod'!$B$1:$AP$500,MATCH("Summa tillförd energi:",'Egen hetvattenprod'!$B$1:$AY$1,0),FALSE)</f>
        <v>1.526</v>
      </c>
      <c r="L435" s="6">
        <f>VLOOKUP($B435,Kraftvärmeprod!$B$1:$AO$500,MATCH("Summa tillförd energi:",Kraftvärmeprod!$B$1:$AV$1,0),FALSE)</f>
        <v>0</v>
      </c>
      <c r="M435" s="33">
        <f>VLOOKUP($B435,'Allokerad kvv'!$B$1:$AO$500,MATCH("Summa allokerad tillförd energi:",'Allokerad kvv'!$B$1:$AV$1,0),FALSE)</f>
        <v>0</v>
      </c>
      <c r="N435" s="33">
        <f>VLOOKUP($B435,'Justerad allokering'!$B$1:$AO$500,MATCH("Summa justerad allokerad tillförd energi:",'Justerad allokering'!$B$1:$AV$1,0),FALSE)</f>
        <v>0</v>
      </c>
      <c r="O435" s="6">
        <f>VLOOKUP($B435,'Slutlig allokering'!$B$2:$AL$500,MATCH("Summa justerad allokerad tillförd energi:",'Slutlig allokering'!$B$2:$AS$2,0),FALSE)</f>
        <v>0</v>
      </c>
      <c r="P435" s="6">
        <f>VLOOKUP($B435,'Köpt hetvatten'!$B$1:$AP$500,MATCH("Med verkningsgrad:",'Köpt hetvatten'!$B$1:$AW$1,0),FALSE)</f>
        <v>4.1176470588235299</v>
      </c>
      <c r="Q435" s="6">
        <f>VLOOKUP($B435,Spillvärme!$B$1:$AP$500,MATCH("Summa tillförd energi:",Spillvärme!$B$1:$AW$1,0),FALSE)</f>
        <v>14.992000000000001</v>
      </c>
      <c r="R435" s="6">
        <f>VLOOKUP($B435,Miljö!$B$1:$AP$500,MATCH("Summa tillförd energi:",Miljö!$B$1:$AW$1,0),FALSE)</f>
        <v>0.06</v>
      </c>
      <c r="S435" s="33">
        <f t="shared" si="71"/>
        <v>0</v>
      </c>
      <c r="T435" s="6" t="str">
        <f>VLOOKUP($B435,Miljö!$B$1:$AP$500,MATCH("Köpt prod.spec hetvatten",Miljö!$B$1:$AW$1,0),FALSE)</f>
        <v/>
      </c>
      <c r="U435" s="6">
        <f t="shared" si="72"/>
        <v>20.695647058823528</v>
      </c>
      <c r="V435" s="6">
        <f>VLOOKUP($B435,Leveranser!$B$1:$AP$500,MATCH("Total levererad värme",Leveranser!$B$1:$AW$1,0),FALSE)</f>
        <v>17.093</v>
      </c>
      <c r="W435" s="6">
        <f>IFERROR(VLOOKUP($B435,Miljö!$B$1:$AP$500,MATCH("Såld mängd produktionsspecifik fjärrvärme (GWh)",Miljö!$B$1:$AW$1,0),FALSE)/1,0)</f>
        <v>0</v>
      </c>
      <c r="X435" s="6"/>
      <c r="Y435" s="30">
        <f t="shared" si="73"/>
        <v>0.82592247304065081</v>
      </c>
      <c r="Z435" s="6"/>
      <c r="AA435" s="30" t="str">
        <f t="shared" si="74"/>
        <v/>
      </c>
      <c r="AC435" t="s">
        <v>10</v>
      </c>
      <c r="AD435" t="s">
        <v>20</v>
      </c>
      <c r="AE435" s="25" t="str">
        <f t="shared" si="69"/>
        <v>ja</v>
      </c>
      <c r="AF435" t="s">
        <v>20</v>
      </c>
      <c r="AG435" t="s">
        <v>20</v>
      </c>
      <c r="AM435" s="6" t="str">
        <f t="shared" si="70"/>
        <v/>
      </c>
      <c r="AO435" s="6" t="str">
        <f t="shared" si="77"/>
        <v/>
      </c>
      <c r="AQ435" s="6" t="str">
        <f t="shared" si="78"/>
        <v/>
      </c>
      <c r="AR435" s="6"/>
      <c r="AW435" t="str">
        <f t="shared" si="75"/>
        <v/>
      </c>
      <c r="AY435" s="6" t="str">
        <f t="shared" si="79"/>
        <v/>
      </c>
      <c r="BB435" s="6" t="str">
        <f t="shared" si="76"/>
        <v>Ja</v>
      </c>
      <c r="BK435" t="s">
        <v>10</v>
      </c>
    </row>
    <row r="436" spans="1:63" ht="15" customHeight="1" x14ac:dyDescent="0.35">
      <c r="A436" t="s">
        <v>550</v>
      </c>
      <c r="B436" t="s">
        <v>561</v>
      </c>
      <c r="C436">
        <v>0.126779</v>
      </c>
      <c r="D436">
        <v>19.9496</v>
      </c>
      <c r="E436">
        <v>10.0284</v>
      </c>
      <c r="F436">
        <v>2.0321800000000001E-2</v>
      </c>
      <c r="G436" t="s">
        <v>14</v>
      </c>
      <c r="H436" t="s">
        <v>10</v>
      </c>
      <c r="K436" s="6">
        <f>VLOOKUP($B436,'Egen hetvattenprod'!$B$1:$AP$500,MATCH("Summa tillförd energi:",'Egen hetvattenprod'!$B$1:$AY$1,0),FALSE)</f>
        <v>16.46</v>
      </c>
      <c r="L436" s="6">
        <f>VLOOKUP($B436,Kraftvärmeprod!$B$1:$AO$500,MATCH("Summa tillförd energi:",Kraftvärmeprod!$B$1:$AV$1,0),FALSE)</f>
        <v>0</v>
      </c>
      <c r="M436" s="33">
        <f>VLOOKUP($B436,'Allokerad kvv'!$B$1:$AO$500,MATCH("Summa allokerad tillförd energi:",'Allokerad kvv'!$B$1:$AV$1,0),FALSE)</f>
        <v>0</v>
      </c>
      <c r="N436" s="33">
        <f>VLOOKUP($B436,'Justerad allokering'!$B$1:$AO$500,MATCH("Summa justerad allokerad tillförd energi:",'Justerad allokering'!$B$1:$AV$1,0),FALSE)</f>
        <v>0</v>
      </c>
      <c r="O436" s="6">
        <f>VLOOKUP($B436,'Slutlig allokering'!$B$2:$AL$500,MATCH("Summa justerad allokerad tillförd energi:",'Slutlig allokering'!$B$2:$AS$2,0),FALSE)</f>
        <v>0</v>
      </c>
      <c r="P436" s="6">
        <f>VLOOKUP($B436,'Köpt hetvatten'!$B$1:$AP$500,MATCH("Med verkningsgrad:",'Köpt hetvatten'!$B$1:$AW$1,0),FALSE)</f>
        <v>0</v>
      </c>
      <c r="Q436" s="6">
        <f>VLOOKUP($B436,Spillvärme!$B$1:$AP$500,MATCH("Summa tillförd energi:",Spillvärme!$B$1:$AW$1,0),FALSE)</f>
        <v>0</v>
      </c>
      <c r="R436" s="6">
        <f>VLOOKUP($B436,Miljö!$B$1:$AP$500,MATCH("Summa tillförd energi:",Miljö!$B$1:$AW$1,0),FALSE)</f>
        <v>0.32</v>
      </c>
      <c r="S436" s="33">
        <f t="shared" si="71"/>
        <v>0</v>
      </c>
      <c r="T436" s="6" t="str">
        <f>VLOOKUP($B436,Miljö!$B$1:$AP$500,MATCH("Köpt prod.spec hetvatten",Miljö!$B$1:$AW$1,0),FALSE)</f>
        <v/>
      </c>
      <c r="U436" s="6">
        <f t="shared" si="72"/>
        <v>16.78</v>
      </c>
      <c r="V436" s="6">
        <f>VLOOKUP($B436,Leveranser!$B$1:$AP$500,MATCH("Total levererad värme",Leveranser!$B$1:$AW$1,0),FALSE)</f>
        <v>11.848000000000001</v>
      </c>
      <c r="W436" s="6">
        <f>IFERROR(VLOOKUP($B436,Miljö!$B$1:$AP$500,MATCH("Såld mängd produktionsspecifik fjärrvärme (GWh)",Miljö!$B$1:$AW$1,0),FALSE)/1,0)</f>
        <v>0</v>
      </c>
      <c r="X436" s="6"/>
      <c r="Y436" s="30">
        <f t="shared" si="73"/>
        <v>0.70607866507747319</v>
      </c>
      <c r="Z436" s="6"/>
      <c r="AA436" s="30" t="str">
        <f t="shared" si="74"/>
        <v/>
      </c>
      <c r="AC436" t="s">
        <v>10</v>
      </c>
      <c r="AD436" t="s">
        <v>20</v>
      </c>
      <c r="AE436" s="25" t="str">
        <f t="shared" si="69"/>
        <v>ja</v>
      </c>
      <c r="AF436" t="s">
        <v>20</v>
      </c>
      <c r="AG436" t="s">
        <v>20</v>
      </c>
      <c r="AM436" s="6" t="str">
        <f t="shared" si="70"/>
        <v/>
      </c>
      <c r="AO436" s="6" t="str">
        <f t="shared" si="77"/>
        <v/>
      </c>
      <c r="AQ436" s="6" t="str">
        <f t="shared" si="78"/>
        <v/>
      </c>
      <c r="AR436" s="6"/>
      <c r="AW436" t="str">
        <f t="shared" si="75"/>
        <v/>
      </c>
      <c r="AY436" s="6" t="str">
        <f t="shared" si="79"/>
        <v/>
      </c>
      <c r="BB436" s="6" t="str">
        <f t="shared" si="76"/>
        <v>Ja</v>
      </c>
      <c r="BK436" t="s">
        <v>10</v>
      </c>
    </row>
    <row r="437" spans="1:63" ht="15" customHeight="1" x14ac:dyDescent="0.35">
      <c r="A437" t="s">
        <v>550</v>
      </c>
      <c r="B437" t="s">
        <v>562</v>
      </c>
      <c r="C437">
        <v>9.3397499999999994E-2</v>
      </c>
      <c r="D437">
        <v>12.972799999999999</v>
      </c>
      <c r="E437">
        <v>6.6872100000000003</v>
      </c>
      <c r="F437">
        <v>1.5202800000000001E-2</v>
      </c>
      <c r="G437" t="s">
        <v>14</v>
      </c>
      <c r="H437" t="s">
        <v>10</v>
      </c>
      <c r="K437" s="6">
        <f>VLOOKUP($B437,'Egen hetvattenprod'!$B$1:$AP$500,MATCH("Summa tillförd energi:",'Egen hetvattenprod'!$B$1:$AY$1,0),FALSE)</f>
        <v>132.184</v>
      </c>
      <c r="L437" s="6">
        <f>VLOOKUP($B437,Kraftvärmeprod!$B$1:$AO$500,MATCH("Summa tillförd energi:",Kraftvärmeprod!$B$1:$AV$1,0),FALSE)</f>
        <v>0</v>
      </c>
      <c r="M437" s="33">
        <f>VLOOKUP($B437,'Allokerad kvv'!$B$1:$AO$500,MATCH("Summa allokerad tillförd energi:",'Allokerad kvv'!$B$1:$AV$1,0),FALSE)</f>
        <v>0</v>
      </c>
      <c r="N437" s="33">
        <f>VLOOKUP($B437,'Justerad allokering'!$B$1:$AO$500,MATCH("Summa justerad allokerad tillförd energi:",'Justerad allokering'!$B$1:$AV$1,0),FALSE)</f>
        <v>0</v>
      </c>
      <c r="O437" s="6">
        <f>VLOOKUP($B437,'Slutlig allokering'!$B$2:$AL$500,MATCH("Summa justerad allokerad tillförd energi:",'Slutlig allokering'!$B$2:$AS$2,0),FALSE)</f>
        <v>0</v>
      </c>
      <c r="P437" s="6">
        <f>VLOOKUP($B437,'Köpt hetvatten'!$B$1:$AP$500,MATCH("Med verkningsgrad:",'Köpt hetvatten'!$B$1:$AW$1,0),FALSE)</f>
        <v>0</v>
      </c>
      <c r="Q437" s="6">
        <f>VLOOKUP($B437,Spillvärme!$B$1:$AP$500,MATCH("Summa tillförd energi:",Spillvärme!$B$1:$AW$1,0),FALSE)</f>
        <v>0</v>
      </c>
      <c r="R437" s="6">
        <f>VLOOKUP($B437,Miljö!$B$1:$AP$500,MATCH("Summa tillförd energi:",Miljö!$B$1:$AW$1,0),FALSE)</f>
        <v>2.66</v>
      </c>
      <c r="S437" s="33">
        <f t="shared" si="71"/>
        <v>0</v>
      </c>
      <c r="T437" s="6" t="str">
        <f>VLOOKUP($B437,Miljö!$B$1:$AP$500,MATCH("Köpt prod.spec hetvatten",Miljö!$B$1:$AW$1,0),FALSE)</f>
        <v/>
      </c>
      <c r="U437" s="6">
        <f t="shared" si="72"/>
        <v>134.84399999999999</v>
      </c>
      <c r="V437" s="6">
        <f>VLOOKUP($B437,Leveranser!$B$1:$AP$500,MATCH("Total levererad värme",Leveranser!$B$1:$AW$1,0),FALSE)</f>
        <v>114.98699999999999</v>
      </c>
      <c r="W437" s="6">
        <f>IFERROR(VLOOKUP($B437,Miljö!$B$1:$AP$500,MATCH("Såld mängd produktionsspecifik fjärrvärme (GWh)",Miljö!$B$1:$AW$1,0),FALSE)/1,0)</f>
        <v>0</v>
      </c>
      <c r="X437" s="6"/>
      <c r="Y437" s="30">
        <f t="shared" si="73"/>
        <v>0.85274094509210641</v>
      </c>
      <c r="Z437" s="6"/>
      <c r="AA437" s="30" t="str">
        <f t="shared" si="74"/>
        <v/>
      </c>
      <c r="AC437" t="s">
        <v>10</v>
      </c>
      <c r="AD437" t="s">
        <v>20</v>
      </c>
      <c r="AE437" s="25" t="str">
        <f t="shared" si="69"/>
        <v>ja</v>
      </c>
      <c r="AF437" t="s">
        <v>20</v>
      </c>
      <c r="AG437" t="s">
        <v>20</v>
      </c>
      <c r="AM437" s="6" t="str">
        <f t="shared" si="70"/>
        <v/>
      </c>
      <c r="AO437" s="6" t="str">
        <f t="shared" si="77"/>
        <v/>
      </c>
      <c r="AQ437" s="6" t="str">
        <f t="shared" si="78"/>
        <v/>
      </c>
      <c r="AR437" s="6"/>
      <c r="AW437" t="str">
        <f t="shared" si="75"/>
        <v/>
      </c>
      <c r="AY437" s="6" t="str">
        <f t="shared" si="79"/>
        <v/>
      </c>
      <c r="BB437" s="6" t="str">
        <f t="shared" si="76"/>
        <v>Ja</v>
      </c>
      <c r="BK437" t="s">
        <v>10</v>
      </c>
    </row>
    <row r="438" spans="1:63" ht="15" customHeight="1" x14ac:dyDescent="0.35">
      <c r="A438" t="s">
        <v>550</v>
      </c>
      <c r="B438" t="s">
        <v>563</v>
      </c>
      <c r="C438">
        <v>0.100996</v>
      </c>
      <c r="D438">
        <v>12.2234</v>
      </c>
      <c r="E438">
        <v>1.4524600000000001</v>
      </c>
      <c r="F438">
        <v>2.91691E-2</v>
      </c>
      <c r="G438" t="s">
        <v>10</v>
      </c>
      <c r="H438" t="s">
        <v>10</v>
      </c>
      <c r="K438" s="6">
        <f>VLOOKUP($B438,'Egen hetvattenprod'!$B$1:$AP$500,MATCH("Summa tillförd energi:",'Egen hetvattenprod'!$B$1:$AY$1,0),FALSE)</f>
        <v>21.377000000000002</v>
      </c>
      <c r="L438" s="6">
        <f>VLOOKUP($B438,Kraftvärmeprod!$B$1:$AO$500,MATCH("Summa tillförd energi:",Kraftvärmeprod!$B$1:$AV$1,0),FALSE)</f>
        <v>16.029999999999998</v>
      </c>
      <c r="M438" s="33">
        <f>VLOOKUP($B438,'Allokerad kvv'!$B$1:$AO$500,MATCH("Summa allokerad tillförd energi:",'Allokerad kvv'!$B$1:$AV$1,0),FALSE)</f>
        <v>15.022104000000001</v>
      </c>
      <c r="N438" s="33">
        <f>VLOOKUP($B438,'Justerad allokering'!$B$1:$AO$500,MATCH("Summa justerad allokerad tillförd energi:",'Justerad allokering'!$B$1:$AV$1,0),FALSE)</f>
        <v>0</v>
      </c>
      <c r="O438" s="6">
        <f>VLOOKUP($B438,'Slutlig allokering'!$B$2:$AL$500,MATCH("Summa justerad allokerad tillförd energi:",'Slutlig allokering'!$B$2:$AS$2,0),FALSE)</f>
        <v>15.022104000000001</v>
      </c>
      <c r="P438" s="6">
        <f>VLOOKUP($B438,'Köpt hetvatten'!$B$1:$AP$500,MATCH("Med verkningsgrad:",'Köpt hetvatten'!$B$1:$AW$1,0),FALSE)</f>
        <v>0</v>
      </c>
      <c r="Q438" s="6">
        <f>VLOOKUP($B438,Spillvärme!$B$1:$AP$500,MATCH("Summa tillförd energi:",Spillvärme!$B$1:$AW$1,0),FALSE)</f>
        <v>27.795000000000002</v>
      </c>
      <c r="R438" s="6">
        <f>VLOOKUP($B438,Miljö!$B$1:$AP$500,MATCH("Summa tillförd energi:",Miljö!$B$1:$AW$1,0),FALSE)</f>
        <v>1</v>
      </c>
      <c r="S438" s="33">
        <f t="shared" si="71"/>
        <v>0</v>
      </c>
      <c r="T438" s="6" t="str">
        <f>VLOOKUP($B438,Miljö!$B$1:$AP$500,MATCH("Köpt prod.spec hetvatten",Miljö!$B$1:$AW$1,0),FALSE)</f>
        <v/>
      </c>
      <c r="U438" s="6">
        <f t="shared" si="72"/>
        <v>65.19410400000001</v>
      </c>
      <c r="V438" s="6">
        <f>VLOOKUP($B438,Leveranser!$B$1:$AP$500,MATCH("Total levererad värme",Leveranser!$B$1:$AW$1,0),FALSE)</f>
        <v>59.045000000000002</v>
      </c>
      <c r="W438" s="6">
        <f>IFERROR(VLOOKUP($B438,Miljö!$B$1:$AP$500,MATCH("Såld mängd produktionsspecifik fjärrvärme (GWh)",Miljö!$B$1:$AW$1,0),FALSE)/1,0)</f>
        <v>0</v>
      </c>
      <c r="X438" s="6"/>
      <c r="Y438" s="30">
        <f t="shared" si="73"/>
        <v>0.90568005965692833</v>
      </c>
      <c r="Z438" s="6"/>
      <c r="AA438" s="30" t="str">
        <f t="shared" si="74"/>
        <v/>
      </c>
      <c r="AC438" t="s">
        <v>10</v>
      </c>
      <c r="AD438" t="s">
        <v>20</v>
      </c>
      <c r="AE438" s="25" t="str">
        <f t="shared" si="69"/>
        <v>ja</v>
      </c>
      <c r="AF438" t="s">
        <v>20</v>
      </c>
      <c r="AG438" t="s">
        <v>20</v>
      </c>
      <c r="AM438" s="6" t="str">
        <f t="shared" si="70"/>
        <v/>
      </c>
      <c r="AO438" s="6" t="str">
        <f t="shared" si="77"/>
        <v/>
      </c>
      <c r="AQ438" s="6" t="str">
        <f t="shared" si="78"/>
        <v/>
      </c>
      <c r="AR438" s="6"/>
      <c r="AW438" t="str">
        <f t="shared" si="75"/>
        <v/>
      </c>
      <c r="AY438" s="6" t="str">
        <f t="shared" si="79"/>
        <v/>
      </c>
      <c r="BB438" s="6" t="str">
        <f t="shared" si="76"/>
        <v>Ja</v>
      </c>
      <c r="BK438" t="s">
        <v>10</v>
      </c>
    </row>
    <row r="439" spans="1:63" ht="15" customHeight="1" x14ac:dyDescent="0.35">
      <c r="A439" t="s">
        <v>550</v>
      </c>
      <c r="B439" t="s">
        <v>564</v>
      </c>
      <c r="C439">
        <v>0.276391</v>
      </c>
      <c r="D439">
        <v>30.198499999999999</v>
      </c>
      <c r="E439">
        <v>16.9542</v>
      </c>
      <c r="F439">
        <v>6.8246799999999996E-2</v>
      </c>
      <c r="G439" t="s">
        <v>14</v>
      </c>
      <c r="H439" t="s">
        <v>10</v>
      </c>
      <c r="K439" s="6">
        <f>VLOOKUP($B439,'Egen hetvattenprod'!$B$1:$AP$500,MATCH("Summa tillförd energi:",'Egen hetvattenprod'!$B$1:$AY$1,0),FALSE)</f>
        <v>2.3969999999999998</v>
      </c>
      <c r="L439" s="6">
        <f>VLOOKUP($B439,Kraftvärmeprod!$B$1:$AO$500,MATCH("Summa tillförd energi:",Kraftvärmeprod!$B$1:$AV$1,0),FALSE)</f>
        <v>0</v>
      </c>
      <c r="M439" s="33">
        <f>VLOOKUP($B439,'Allokerad kvv'!$B$1:$AO$500,MATCH("Summa allokerad tillförd energi:",'Allokerad kvv'!$B$1:$AV$1,0),FALSE)</f>
        <v>0</v>
      </c>
      <c r="N439" s="33">
        <f>VLOOKUP($B439,'Justerad allokering'!$B$1:$AO$500,MATCH("Summa justerad allokerad tillförd energi:",'Justerad allokering'!$B$1:$AV$1,0),FALSE)</f>
        <v>0</v>
      </c>
      <c r="O439" s="6">
        <f>VLOOKUP($B439,'Slutlig allokering'!$B$2:$AL$500,MATCH("Summa justerad allokerad tillförd energi:",'Slutlig allokering'!$B$2:$AS$2,0),FALSE)</f>
        <v>0</v>
      </c>
      <c r="P439" s="6">
        <f>VLOOKUP($B439,'Köpt hetvatten'!$B$1:$AP$500,MATCH("Med verkningsgrad:",'Köpt hetvatten'!$B$1:$AW$1,0),FALSE)</f>
        <v>0</v>
      </c>
      <c r="Q439" s="6">
        <f>VLOOKUP($B439,Spillvärme!$B$1:$AP$500,MATCH("Summa tillförd energi:",Spillvärme!$B$1:$AW$1,0),FALSE)</f>
        <v>0</v>
      </c>
      <c r="R439" s="6">
        <f>VLOOKUP($B439,Miljö!$B$1:$AP$500,MATCH("Summa tillförd energi:",Miljö!$B$1:$AW$1,0),FALSE)</f>
        <v>0.05</v>
      </c>
      <c r="S439" s="33">
        <f t="shared" si="71"/>
        <v>0</v>
      </c>
      <c r="T439" s="6" t="str">
        <f>VLOOKUP($B439,Miljö!$B$1:$AP$500,MATCH("Köpt prod.spec hetvatten",Miljö!$B$1:$AW$1,0),FALSE)</f>
        <v/>
      </c>
      <c r="U439" s="6">
        <f t="shared" si="72"/>
        <v>2.4469999999999996</v>
      </c>
      <c r="V439" s="6">
        <f>VLOOKUP($B439,Leveranser!$B$1:$AP$500,MATCH("Total levererad värme",Leveranser!$B$1:$AW$1,0),FALSE)</f>
        <v>1.92</v>
      </c>
      <c r="W439" s="6">
        <f>IFERROR(VLOOKUP($B439,Miljö!$B$1:$AP$500,MATCH("Såld mängd produktionsspecifik fjärrvärme (GWh)",Miljö!$B$1:$AW$1,0),FALSE)/1,0)</f>
        <v>0</v>
      </c>
      <c r="X439" s="6"/>
      <c r="Y439" s="30">
        <f t="shared" si="73"/>
        <v>0.78463424601552934</v>
      </c>
      <c r="Z439" s="6"/>
      <c r="AA439" s="30" t="str">
        <f t="shared" si="74"/>
        <v/>
      </c>
      <c r="AC439" t="s">
        <v>10</v>
      </c>
      <c r="AD439" t="s">
        <v>20</v>
      </c>
      <c r="AE439" s="25" t="str">
        <f t="shared" si="69"/>
        <v>ja</v>
      </c>
      <c r="AF439" t="s">
        <v>20</v>
      </c>
      <c r="AG439" t="s">
        <v>20</v>
      </c>
      <c r="AM439" s="6" t="str">
        <f t="shared" si="70"/>
        <v/>
      </c>
      <c r="AO439" s="6" t="str">
        <f t="shared" si="77"/>
        <v/>
      </c>
      <c r="AQ439" s="6" t="str">
        <f t="shared" si="78"/>
        <v/>
      </c>
      <c r="AR439" s="6"/>
      <c r="AW439" t="str">
        <f t="shared" si="75"/>
        <v/>
      </c>
      <c r="AY439" s="6" t="str">
        <f t="shared" si="79"/>
        <v/>
      </c>
      <c r="BB439" s="6" t="str">
        <f t="shared" si="76"/>
        <v>Ja</v>
      </c>
      <c r="BK439" t="s">
        <v>10</v>
      </c>
    </row>
    <row r="440" spans="1:63" ht="15" customHeight="1" x14ac:dyDescent="0.35">
      <c r="A440" t="s">
        <v>550</v>
      </c>
      <c r="B440" t="s">
        <v>565</v>
      </c>
      <c r="C440">
        <v>0.225272</v>
      </c>
      <c r="D440">
        <v>10.4863</v>
      </c>
      <c r="E440">
        <v>18.296800000000001</v>
      </c>
      <c r="F440">
        <v>6.1961999999999998E-3</v>
      </c>
      <c r="G440" t="s">
        <v>14</v>
      </c>
      <c r="H440" t="s">
        <v>10</v>
      </c>
      <c r="K440" s="6">
        <f>VLOOKUP($B440,'Egen hetvattenprod'!$B$1:$AP$500,MATCH("Summa tillförd energi:",'Egen hetvattenprod'!$B$1:$AY$1,0),FALSE)</f>
        <v>2.6367000000000003</v>
      </c>
      <c r="L440" s="6">
        <f>VLOOKUP($B440,Kraftvärmeprod!$B$1:$AO$500,MATCH("Summa tillförd energi:",Kraftvärmeprod!$B$1:$AV$1,0),FALSE)</f>
        <v>0</v>
      </c>
      <c r="M440" s="33">
        <f>VLOOKUP($B440,'Allokerad kvv'!$B$1:$AO$500,MATCH("Summa allokerad tillförd energi:",'Allokerad kvv'!$B$1:$AV$1,0),FALSE)</f>
        <v>0</v>
      </c>
      <c r="N440" s="33">
        <f>VLOOKUP($B440,'Justerad allokering'!$B$1:$AO$500,MATCH("Summa justerad allokerad tillförd energi:",'Justerad allokering'!$B$1:$AV$1,0),FALSE)</f>
        <v>0</v>
      </c>
      <c r="O440" s="6">
        <f>VLOOKUP($B440,'Slutlig allokering'!$B$2:$AL$500,MATCH("Summa justerad allokerad tillförd energi:",'Slutlig allokering'!$B$2:$AS$2,0),FALSE)</f>
        <v>0</v>
      </c>
      <c r="P440" s="6">
        <f>VLOOKUP($B440,'Köpt hetvatten'!$B$1:$AP$500,MATCH("Med verkningsgrad:",'Köpt hetvatten'!$B$1:$AW$1,0),FALSE)</f>
        <v>0</v>
      </c>
      <c r="Q440" s="6">
        <f>VLOOKUP($B440,Spillvärme!$B$1:$AP$500,MATCH("Summa tillförd energi:",Spillvärme!$B$1:$AW$1,0),FALSE)</f>
        <v>0</v>
      </c>
      <c r="R440" s="6">
        <f>VLOOKUP($B440,Miljö!$B$1:$AP$500,MATCH("Summa tillförd energi:",Miljö!$B$1:$AW$1,0),FALSE)</f>
        <v>5.8500000000000003E-2</v>
      </c>
      <c r="S440" s="33">
        <f t="shared" si="71"/>
        <v>0</v>
      </c>
      <c r="T440" s="6" t="str">
        <f>VLOOKUP($B440,Miljö!$B$1:$AP$500,MATCH("Köpt prod.spec hetvatten",Miljö!$B$1:$AW$1,0),FALSE)</f>
        <v/>
      </c>
      <c r="U440" s="6">
        <f t="shared" si="72"/>
        <v>2.6952000000000003</v>
      </c>
      <c r="V440" s="6">
        <f>VLOOKUP($B440,Leveranser!$B$1:$AP$500,MATCH("Total levererad värme",Leveranser!$B$1:$AW$1,0),FALSE)</f>
        <v>1.881</v>
      </c>
      <c r="W440" s="6">
        <f>IFERROR(VLOOKUP($B440,Miljö!$B$1:$AP$500,MATCH("Såld mängd produktionsspecifik fjärrvärme (GWh)",Miljö!$B$1:$AW$1,0),FALSE)/1,0)</f>
        <v>0</v>
      </c>
      <c r="X440" s="6"/>
      <c r="Y440" s="30">
        <f t="shared" si="73"/>
        <v>0.69790739091718601</v>
      </c>
      <c r="Z440" s="6"/>
      <c r="AA440" s="30" t="str">
        <f t="shared" si="74"/>
        <v/>
      </c>
      <c r="AC440" t="s">
        <v>10</v>
      </c>
      <c r="AD440" t="s">
        <v>20</v>
      </c>
      <c r="AE440" s="25" t="str">
        <f t="shared" si="69"/>
        <v>ja</v>
      </c>
      <c r="AF440" t="s">
        <v>20</v>
      </c>
      <c r="AG440" t="s">
        <v>20</v>
      </c>
      <c r="AM440" s="6" t="str">
        <f t="shared" si="70"/>
        <v/>
      </c>
      <c r="AO440" s="6" t="str">
        <f t="shared" si="77"/>
        <v/>
      </c>
      <c r="AQ440" s="6" t="str">
        <f t="shared" si="78"/>
        <v/>
      </c>
      <c r="AR440" s="6"/>
      <c r="AW440" t="str">
        <f t="shared" si="75"/>
        <v/>
      </c>
      <c r="AY440" s="6" t="str">
        <f t="shared" si="79"/>
        <v/>
      </c>
      <c r="BB440" s="6" t="str">
        <f t="shared" si="76"/>
        <v>Ja</v>
      </c>
      <c r="BK440" t="s">
        <v>10</v>
      </c>
    </row>
    <row r="441" spans="1:63" ht="15" customHeight="1" x14ac:dyDescent="0.35">
      <c r="A441" t="s">
        <v>550</v>
      </c>
      <c r="B441" t="s">
        <v>566</v>
      </c>
      <c r="C441">
        <v>9.5001100000000005E-2</v>
      </c>
      <c r="D441">
        <v>5.8539700000000003</v>
      </c>
      <c r="E441">
        <v>7.1760599999999997</v>
      </c>
      <c r="F441">
        <v>8.72561E-3</v>
      </c>
      <c r="G441" t="s">
        <v>14</v>
      </c>
      <c r="H441" t="s">
        <v>10</v>
      </c>
      <c r="K441" s="6">
        <f>VLOOKUP($B441,'Egen hetvattenprod'!$B$1:$AP$500,MATCH("Summa tillförd energi:",'Egen hetvattenprod'!$B$1:$AY$1,0),FALSE)</f>
        <v>28.873000000000001</v>
      </c>
      <c r="L441" s="6">
        <f>VLOOKUP($B441,Kraftvärmeprod!$B$1:$AO$500,MATCH("Summa tillförd energi:",Kraftvärmeprod!$B$1:$AV$1,0),FALSE)</f>
        <v>0</v>
      </c>
      <c r="M441" s="33">
        <f>VLOOKUP($B441,'Allokerad kvv'!$B$1:$AO$500,MATCH("Summa allokerad tillförd energi:",'Allokerad kvv'!$B$1:$AV$1,0),FALSE)</f>
        <v>0</v>
      </c>
      <c r="N441" s="33">
        <f>VLOOKUP($B441,'Justerad allokering'!$B$1:$AO$500,MATCH("Summa justerad allokerad tillförd energi:",'Justerad allokering'!$B$1:$AV$1,0),FALSE)</f>
        <v>0</v>
      </c>
      <c r="O441" s="6">
        <f>VLOOKUP($B441,'Slutlig allokering'!$B$2:$AL$500,MATCH("Summa justerad allokerad tillförd energi:",'Slutlig allokering'!$B$2:$AS$2,0),FALSE)</f>
        <v>0</v>
      </c>
      <c r="P441" s="6">
        <f>VLOOKUP($B441,'Köpt hetvatten'!$B$1:$AP$500,MATCH("Med verkningsgrad:",'Köpt hetvatten'!$B$1:$AW$1,0),FALSE)</f>
        <v>0.90588235294117647</v>
      </c>
      <c r="Q441" s="6">
        <f>VLOOKUP($B441,Spillvärme!$B$1:$AP$500,MATCH("Summa tillförd energi:",Spillvärme!$B$1:$AW$1,0),FALSE)</f>
        <v>29.928000000000001</v>
      </c>
      <c r="R441" s="6">
        <f>VLOOKUP($B441,Miljö!$B$1:$AP$500,MATCH("Summa tillförd energi:",Miljö!$B$1:$AW$1,0),FALSE)</f>
        <v>0.69</v>
      </c>
      <c r="S441" s="33">
        <f t="shared" si="71"/>
        <v>0</v>
      </c>
      <c r="T441" s="6" t="str">
        <f>VLOOKUP($B441,Miljö!$B$1:$AP$500,MATCH("Köpt prod.spec hetvatten",Miljö!$B$1:$AW$1,0),FALSE)</f>
        <v/>
      </c>
      <c r="U441" s="6">
        <f t="shared" si="72"/>
        <v>60.396882352941176</v>
      </c>
      <c r="V441" s="6">
        <f>VLOOKUP($B441,Leveranser!$B$1:$AP$500,MATCH("Total levererad värme",Leveranser!$B$1:$AW$1,0),FALSE)</f>
        <v>53.790999999999997</v>
      </c>
      <c r="W441" s="6">
        <f>IFERROR(VLOOKUP($B441,Miljö!$B$1:$AP$500,MATCH("Såld mängd produktionsspecifik fjärrvärme (GWh)",Miljö!$B$1:$AW$1,0),FALSE)/1,0)</f>
        <v>0</v>
      </c>
      <c r="X441" s="6"/>
      <c r="Y441" s="30">
        <f t="shared" si="73"/>
        <v>0.89062544132098753</v>
      </c>
      <c r="Z441" s="6"/>
      <c r="AA441" s="30" t="str">
        <f t="shared" si="74"/>
        <v/>
      </c>
      <c r="AC441" t="s">
        <v>10</v>
      </c>
      <c r="AD441" t="s">
        <v>20</v>
      </c>
      <c r="AE441" s="25" t="str">
        <f t="shared" si="69"/>
        <v>ja</v>
      </c>
      <c r="AF441" t="s">
        <v>20</v>
      </c>
      <c r="AG441" t="s">
        <v>20</v>
      </c>
      <c r="AM441" s="6" t="str">
        <f t="shared" si="70"/>
        <v/>
      </c>
      <c r="AO441" s="6" t="str">
        <f t="shared" si="77"/>
        <v/>
      </c>
      <c r="AQ441" s="6" t="str">
        <f t="shared" si="78"/>
        <v/>
      </c>
      <c r="AR441" s="6"/>
      <c r="AW441" t="str">
        <f t="shared" si="75"/>
        <v/>
      </c>
      <c r="AY441" s="6" t="str">
        <f t="shared" si="79"/>
        <v/>
      </c>
      <c r="BB441" s="6" t="str">
        <f t="shared" si="76"/>
        <v>Ja</v>
      </c>
      <c r="BK441" t="s">
        <v>10</v>
      </c>
    </row>
    <row r="442" spans="1:63" ht="15" customHeight="1" x14ac:dyDescent="0.35">
      <c r="A442" t="s">
        <v>550</v>
      </c>
      <c r="B442" t="s">
        <v>567</v>
      </c>
      <c r="C442">
        <v>0.13034899999999999</v>
      </c>
      <c r="D442">
        <v>26.6128</v>
      </c>
      <c r="E442">
        <v>8.7084899999999994</v>
      </c>
      <c r="F442">
        <v>5.5569199999999999E-2</v>
      </c>
      <c r="G442" t="s">
        <v>14</v>
      </c>
      <c r="H442" t="s">
        <v>10</v>
      </c>
      <c r="K442" s="6">
        <f>VLOOKUP($B442,'Egen hetvattenprod'!$B$1:$AP$500,MATCH("Summa tillförd energi:",'Egen hetvattenprod'!$B$1:$AY$1,0),FALSE)</f>
        <v>8.016</v>
      </c>
      <c r="L442" s="6">
        <f>VLOOKUP($B442,Kraftvärmeprod!$B$1:$AO$500,MATCH("Summa tillförd energi:",Kraftvärmeprod!$B$1:$AV$1,0),FALSE)</f>
        <v>0</v>
      </c>
      <c r="M442" s="33">
        <f>VLOOKUP($B442,'Allokerad kvv'!$B$1:$AO$500,MATCH("Summa allokerad tillförd energi:",'Allokerad kvv'!$B$1:$AV$1,0),FALSE)</f>
        <v>0</v>
      </c>
      <c r="N442" s="33">
        <f>VLOOKUP($B442,'Justerad allokering'!$B$1:$AO$500,MATCH("Summa justerad allokerad tillförd energi:",'Justerad allokering'!$B$1:$AV$1,0),FALSE)</f>
        <v>0</v>
      </c>
      <c r="O442" s="6">
        <f>VLOOKUP($B442,'Slutlig allokering'!$B$2:$AL$500,MATCH("Summa justerad allokerad tillförd energi:",'Slutlig allokering'!$B$2:$AS$2,0),FALSE)</f>
        <v>0</v>
      </c>
      <c r="P442" s="6">
        <f>VLOOKUP($B442,'Köpt hetvatten'!$B$1:$AP$500,MATCH("Med verkningsgrad:",'Köpt hetvatten'!$B$1:$AW$1,0),FALSE)</f>
        <v>0</v>
      </c>
      <c r="Q442" s="6">
        <f>VLOOKUP($B442,Spillvärme!$B$1:$AP$500,MATCH("Summa tillförd energi:",Spillvärme!$B$1:$AW$1,0),FALSE)</f>
        <v>0</v>
      </c>
      <c r="R442" s="6">
        <f>VLOOKUP($B442,Miljö!$B$1:$AP$500,MATCH("Summa tillförd energi:",Miljö!$B$1:$AW$1,0),FALSE)</f>
        <v>0.1</v>
      </c>
      <c r="S442" s="33">
        <f t="shared" si="71"/>
        <v>0</v>
      </c>
      <c r="T442" s="6" t="str">
        <f>VLOOKUP($B442,Miljö!$B$1:$AP$500,MATCH("Köpt prod.spec hetvatten",Miljö!$B$1:$AW$1,0),FALSE)</f>
        <v/>
      </c>
      <c r="U442" s="6">
        <f t="shared" si="72"/>
        <v>8.1159999999999997</v>
      </c>
      <c r="V442" s="6">
        <f>VLOOKUP($B442,Leveranser!$B$1:$AP$500,MATCH("Total levererad värme",Leveranser!$B$1:$AW$1,0),FALSE)</f>
        <v>7.1159999999999997</v>
      </c>
      <c r="W442" s="6">
        <f>IFERROR(VLOOKUP($B442,Miljö!$B$1:$AP$500,MATCH("Såld mängd produktionsspecifik fjärrvärme (GWh)",Miljö!$B$1:$AW$1,0),FALSE)/1,0)</f>
        <v>0</v>
      </c>
      <c r="X442" s="6"/>
      <c r="Y442" s="30">
        <f t="shared" si="73"/>
        <v>0.87678659438146866</v>
      </c>
      <c r="Z442" s="6"/>
      <c r="AA442" s="30" t="str">
        <f t="shared" si="74"/>
        <v/>
      </c>
      <c r="AC442" t="s">
        <v>10</v>
      </c>
      <c r="AD442" t="s">
        <v>20</v>
      </c>
      <c r="AE442" s="25" t="str">
        <f t="shared" si="69"/>
        <v>ja</v>
      </c>
      <c r="AF442" t="s">
        <v>20</v>
      </c>
      <c r="AG442" t="s">
        <v>20</v>
      </c>
      <c r="AM442" s="6" t="str">
        <f t="shared" si="70"/>
        <v/>
      </c>
      <c r="AO442" s="6" t="str">
        <f t="shared" si="77"/>
        <v/>
      </c>
      <c r="AQ442" s="6" t="str">
        <f t="shared" si="78"/>
        <v/>
      </c>
      <c r="AR442" s="6"/>
      <c r="AW442" t="str">
        <f t="shared" si="75"/>
        <v/>
      </c>
      <c r="AY442" s="6" t="str">
        <f t="shared" si="79"/>
        <v/>
      </c>
      <c r="BB442" s="6" t="str">
        <f t="shared" si="76"/>
        <v>Ja</v>
      </c>
      <c r="BK442" t="s">
        <v>10</v>
      </c>
    </row>
    <row r="443" spans="1:63" ht="15" customHeight="1" x14ac:dyDescent="0.35">
      <c r="A443" t="s">
        <v>550</v>
      </c>
      <c r="B443" t="s">
        <v>568</v>
      </c>
      <c r="C443">
        <v>3.8984100000000001E-2</v>
      </c>
      <c r="D443">
        <v>11.009499999999999</v>
      </c>
      <c r="E443">
        <v>6.9910899999999998</v>
      </c>
      <c r="F443">
        <v>6.8443599999999999E-3</v>
      </c>
      <c r="G443" t="s">
        <v>14</v>
      </c>
      <c r="H443" t="s">
        <v>10</v>
      </c>
      <c r="K443" s="6">
        <f>VLOOKUP($B443,'Egen hetvattenprod'!$B$1:$AP$500,MATCH("Summa tillförd energi:",'Egen hetvattenprod'!$B$1:$AY$1,0),FALSE)</f>
        <v>103.569</v>
      </c>
      <c r="L443" s="6">
        <f>VLOOKUP($B443,Kraftvärmeprod!$B$1:$AO$500,MATCH("Summa tillförd energi:",Kraftvärmeprod!$B$1:$AV$1,0),FALSE)</f>
        <v>0</v>
      </c>
      <c r="M443" s="33">
        <f>VLOOKUP($B443,'Allokerad kvv'!$B$1:$AO$500,MATCH("Summa allokerad tillförd energi:",'Allokerad kvv'!$B$1:$AV$1,0),FALSE)</f>
        <v>0</v>
      </c>
      <c r="N443" s="33">
        <f>VLOOKUP($B443,'Justerad allokering'!$B$1:$AO$500,MATCH("Summa justerad allokerad tillförd energi:",'Justerad allokering'!$B$1:$AV$1,0),FALSE)</f>
        <v>0</v>
      </c>
      <c r="O443" s="6">
        <f>VLOOKUP($B443,'Slutlig allokering'!$B$2:$AL$500,MATCH("Summa justerad allokerad tillförd energi:",'Slutlig allokering'!$B$2:$AS$2,0),FALSE)</f>
        <v>0</v>
      </c>
      <c r="P443" s="6">
        <f>VLOOKUP($B443,'Köpt hetvatten'!$B$1:$AP$500,MATCH("Med verkningsgrad:",'Köpt hetvatten'!$B$1:$AW$1,0),FALSE)</f>
        <v>0</v>
      </c>
      <c r="Q443" s="6">
        <f>VLOOKUP($B443,Spillvärme!$B$1:$AP$500,MATCH("Summa tillförd energi:",Spillvärme!$B$1:$AW$1,0),FALSE)</f>
        <v>0</v>
      </c>
      <c r="R443" s="6">
        <f>VLOOKUP($B443,Miljö!$B$1:$AP$500,MATCH("Summa tillförd energi:",Miljö!$B$1:$AW$1,0),FALSE)</f>
        <v>1.95E-2</v>
      </c>
      <c r="S443" s="33">
        <f t="shared" si="71"/>
        <v>0</v>
      </c>
      <c r="T443" s="6" t="str">
        <f>VLOOKUP($B443,Miljö!$B$1:$AP$500,MATCH("Köpt prod.spec hetvatten",Miljö!$B$1:$AW$1,0),FALSE)</f>
        <v/>
      </c>
      <c r="U443" s="6">
        <f t="shared" si="72"/>
        <v>103.5885</v>
      </c>
      <c r="V443" s="6">
        <f>VLOOKUP($B443,Leveranser!$B$1:$AP$500,MATCH("Total levererad värme",Leveranser!$B$1:$AW$1,0),FALSE)</f>
        <v>87.647999999999996</v>
      </c>
      <c r="W443" s="6">
        <f>IFERROR(VLOOKUP($B443,Miljö!$B$1:$AP$500,MATCH("Såld mängd produktionsspecifik fjärrvärme (GWh)",Miljö!$B$1:$AW$1,0),FALSE)/1,0)</f>
        <v>0</v>
      </c>
      <c r="X443" s="6"/>
      <c r="Y443" s="30">
        <f t="shared" si="73"/>
        <v>0.84611708828682719</v>
      </c>
      <c r="Z443" s="6"/>
      <c r="AA443" s="30" t="str">
        <f t="shared" si="74"/>
        <v/>
      </c>
      <c r="AC443" t="s">
        <v>10</v>
      </c>
      <c r="AD443" t="s">
        <v>20</v>
      </c>
      <c r="AE443" s="25" t="str">
        <f t="shared" si="69"/>
        <v>ja</v>
      </c>
      <c r="AF443" t="s">
        <v>20</v>
      </c>
      <c r="AG443" t="s">
        <v>20</v>
      </c>
      <c r="AM443" s="6" t="str">
        <f t="shared" si="70"/>
        <v/>
      </c>
      <c r="AO443" s="6" t="str">
        <f t="shared" si="77"/>
        <v/>
      </c>
      <c r="AQ443" s="6" t="str">
        <f t="shared" si="78"/>
        <v/>
      </c>
      <c r="AR443" s="6"/>
      <c r="AW443" t="str">
        <f t="shared" si="75"/>
        <v/>
      </c>
      <c r="AY443" s="6" t="str">
        <f t="shared" si="79"/>
        <v/>
      </c>
      <c r="BB443" s="6" t="str">
        <f t="shared" si="76"/>
        <v>Ja</v>
      </c>
      <c r="BK443" t="s">
        <v>10</v>
      </c>
    </row>
    <row r="444" spans="1:63" ht="15" customHeight="1" x14ac:dyDescent="0.35">
      <c r="A444" t="s">
        <v>550</v>
      </c>
      <c r="B444" t="s">
        <v>569</v>
      </c>
      <c r="C444">
        <v>0</v>
      </c>
      <c r="D444">
        <v>0</v>
      </c>
      <c r="E444">
        <v>0</v>
      </c>
      <c r="F444">
        <v>0</v>
      </c>
      <c r="G444" t="s">
        <v>14</v>
      </c>
      <c r="H444" t="s">
        <v>14</v>
      </c>
      <c r="K444" s="6">
        <f>VLOOKUP($B444,'Egen hetvattenprod'!$B$1:$AP$500,MATCH("Summa tillförd energi:",'Egen hetvattenprod'!$B$1:$AY$1,0),FALSE)</f>
        <v>0</v>
      </c>
      <c r="L444" s="6">
        <f>VLOOKUP($B444,Kraftvärmeprod!$B$1:$AO$500,MATCH("Summa tillförd energi:",Kraftvärmeprod!$B$1:$AV$1,0),FALSE)</f>
        <v>0</v>
      </c>
      <c r="M444" s="33">
        <f>VLOOKUP($B444,'Allokerad kvv'!$B$1:$AO$500,MATCH("Summa allokerad tillförd energi:",'Allokerad kvv'!$B$1:$AV$1,0),FALSE)</f>
        <v>0</v>
      </c>
      <c r="N444" s="33">
        <f>VLOOKUP($B444,'Justerad allokering'!$B$1:$AO$500,MATCH("Summa justerad allokerad tillförd energi:",'Justerad allokering'!$B$1:$AV$1,0),FALSE)</f>
        <v>0</v>
      </c>
      <c r="O444" s="6">
        <f>VLOOKUP($B444,'Slutlig allokering'!$B$2:$AL$500,MATCH("Summa justerad allokerad tillförd energi:",'Slutlig allokering'!$B$2:$AS$2,0),FALSE)</f>
        <v>0</v>
      </c>
      <c r="P444" s="6">
        <f>VLOOKUP($B444,'Köpt hetvatten'!$B$1:$AP$500,MATCH("Med verkningsgrad:",'Köpt hetvatten'!$B$1:$AW$1,0),FALSE)</f>
        <v>0</v>
      </c>
      <c r="Q444" s="6">
        <f>VLOOKUP($B444,Spillvärme!$B$1:$AP$500,MATCH("Summa tillförd energi:",Spillvärme!$B$1:$AW$1,0),FALSE)</f>
        <v>0</v>
      </c>
      <c r="R444" s="6">
        <f>VLOOKUP($B444,Miljö!$B$1:$AP$500,MATCH("Summa tillförd energi:",Miljö!$B$1:$AW$1,0),FALSE)</f>
        <v>0</v>
      </c>
      <c r="S444" s="33">
        <f t="shared" si="71"/>
        <v>0</v>
      </c>
      <c r="T444" s="6" t="str">
        <f>VLOOKUP($B444,Miljö!$B$1:$AP$500,MATCH("Köpt prod.spec hetvatten",Miljö!$B$1:$AW$1,0),FALSE)</f>
        <v/>
      </c>
      <c r="U444" s="6">
        <f t="shared" si="72"/>
        <v>0</v>
      </c>
      <c r="V444" s="6">
        <f>VLOOKUP($B444,Leveranser!$B$1:$AP$500,MATCH("Total levererad värme",Leveranser!$B$1:$AW$1,0),FALSE)</f>
        <v>0</v>
      </c>
      <c r="W444" s="6">
        <f>IFERROR(VLOOKUP($B444,Miljö!$B$1:$AP$500,MATCH("Såld mängd produktionsspecifik fjärrvärme (GWh)",Miljö!$B$1:$AW$1,0),FALSE)/1,0)</f>
        <v>0</v>
      </c>
      <c r="X444" s="6"/>
      <c r="Y444" s="30" t="str">
        <f t="shared" si="73"/>
        <v/>
      </c>
      <c r="Z444" s="6"/>
      <c r="AA444" s="30" t="str">
        <f t="shared" si="74"/>
        <v/>
      </c>
      <c r="AC444" t="s">
        <v>20</v>
      </c>
      <c r="AD444" t="s">
        <v>20</v>
      </c>
      <c r="AE444" s="25" t="str">
        <f t="shared" si="69"/>
        <v/>
      </c>
      <c r="AF444" t="s">
        <v>20</v>
      </c>
      <c r="AG444" t="s">
        <v>20</v>
      </c>
      <c r="AM444" s="6" t="str">
        <f t="shared" si="70"/>
        <v>nej</v>
      </c>
      <c r="AO444" s="6" t="str">
        <f t="shared" si="77"/>
        <v>nej</v>
      </c>
      <c r="AQ444" s="6" t="str">
        <f t="shared" si="78"/>
        <v/>
      </c>
      <c r="AR444" s="6"/>
      <c r="AW444" t="str">
        <f t="shared" si="75"/>
        <v>nej</v>
      </c>
      <c r="AY444" s="6" t="str">
        <f t="shared" si="79"/>
        <v>nej</v>
      </c>
      <c r="BB444" s="6" t="str">
        <f t="shared" si="76"/>
        <v>Nej</v>
      </c>
      <c r="BK444" t="s">
        <v>14</v>
      </c>
    </row>
    <row r="445" spans="1:63" ht="15" customHeight="1" x14ac:dyDescent="0.35">
      <c r="A445" t="s">
        <v>550</v>
      </c>
      <c r="B445" t="s">
        <v>570</v>
      </c>
      <c r="C445">
        <v>0</v>
      </c>
      <c r="D445">
        <v>0</v>
      </c>
      <c r="E445">
        <v>0</v>
      </c>
      <c r="F445">
        <v>0</v>
      </c>
      <c r="G445" t="s">
        <v>14</v>
      </c>
      <c r="H445" t="s">
        <v>14</v>
      </c>
      <c r="K445" s="6">
        <f>VLOOKUP($B445,'Egen hetvattenprod'!$B$1:$AP$500,MATCH("Summa tillförd energi:",'Egen hetvattenprod'!$B$1:$AY$1,0),FALSE)</f>
        <v>0</v>
      </c>
      <c r="L445" s="6">
        <f>VLOOKUP($B445,Kraftvärmeprod!$B$1:$AO$500,MATCH("Summa tillförd energi:",Kraftvärmeprod!$B$1:$AV$1,0),FALSE)</f>
        <v>0</v>
      </c>
      <c r="M445" s="33">
        <f>VLOOKUP($B445,'Allokerad kvv'!$B$1:$AO$500,MATCH("Summa allokerad tillförd energi:",'Allokerad kvv'!$B$1:$AV$1,0),FALSE)</f>
        <v>0</v>
      </c>
      <c r="N445" s="33">
        <f>VLOOKUP($B445,'Justerad allokering'!$B$1:$AO$500,MATCH("Summa justerad allokerad tillförd energi:",'Justerad allokering'!$B$1:$AV$1,0),FALSE)</f>
        <v>0</v>
      </c>
      <c r="O445" s="6">
        <f>VLOOKUP($B445,'Slutlig allokering'!$B$2:$AL$500,MATCH("Summa justerad allokerad tillförd energi:",'Slutlig allokering'!$B$2:$AS$2,0),FALSE)</f>
        <v>0</v>
      </c>
      <c r="P445" s="6">
        <f>VLOOKUP($B445,'Köpt hetvatten'!$B$1:$AP$500,MATCH("Med verkningsgrad:",'Köpt hetvatten'!$B$1:$AW$1,0),FALSE)</f>
        <v>0</v>
      </c>
      <c r="Q445" s="6">
        <f>VLOOKUP($B445,Spillvärme!$B$1:$AP$500,MATCH("Summa tillförd energi:",Spillvärme!$B$1:$AW$1,0),FALSE)</f>
        <v>0</v>
      </c>
      <c r="R445" s="6">
        <f>VLOOKUP($B445,Miljö!$B$1:$AP$500,MATCH("Summa tillförd energi:",Miljö!$B$1:$AW$1,0),FALSE)</f>
        <v>0</v>
      </c>
      <c r="S445" s="33">
        <f t="shared" si="71"/>
        <v>0</v>
      </c>
      <c r="T445" s="6" t="str">
        <f>VLOOKUP($B445,Miljö!$B$1:$AP$500,MATCH("Köpt prod.spec hetvatten",Miljö!$B$1:$AW$1,0),FALSE)</f>
        <v/>
      </c>
      <c r="U445" s="6">
        <f t="shared" si="72"/>
        <v>0</v>
      </c>
      <c r="V445" s="6">
        <f>VLOOKUP($B445,Leveranser!$B$1:$AP$500,MATCH("Total levererad värme",Leveranser!$B$1:$AW$1,0),FALSE)</f>
        <v>0</v>
      </c>
      <c r="W445" s="6">
        <f>IFERROR(VLOOKUP($B445,Miljö!$B$1:$AP$500,MATCH("Såld mängd produktionsspecifik fjärrvärme (GWh)",Miljö!$B$1:$AW$1,0),FALSE)/1,0)</f>
        <v>0</v>
      </c>
      <c r="X445" s="6"/>
      <c r="Y445" s="30" t="str">
        <f t="shared" si="73"/>
        <v/>
      </c>
      <c r="Z445" s="6"/>
      <c r="AA445" s="30" t="str">
        <f t="shared" si="74"/>
        <v/>
      </c>
      <c r="AC445" t="s">
        <v>20</v>
      </c>
      <c r="AD445" t="s">
        <v>20</v>
      </c>
      <c r="AE445" s="25" t="str">
        <f t="shared" si="69"/>
        <v/>
      </c>
      <c r="AF445" t="s">
        <v>20</v>
      </c>
      <c r="AG445" t="s">
        <v>20</v>
      </c>
      <c r="AM445" s="6" t="str">
        <f t="shared" si="70"/>
        <v>nej</v>
      </c>
      <c r="AO445" s="6" t="str">
        <f t="shared" si="77"/>
        <v>nej</v>
      </c>
      <c r="AQ445" s="6" t="str">
        <f t="shared" si="78"/>
        <v/>
      </c>
      <c r="AR445" s="6"/>
      <c r="AW445" t="str">
        <f t="shared" si="75"/>
        <v>nej</v>
      </c>
      <c r="AY445" s="6" t="str">
        <f t="shared" si="79"/>
        <v>nej</v>
      </c>
      <c r="BB445" s="6" t="str">
        <f t="shared" si="76"/>
        <v>Nej</v>
      </c>
      <c r="BK445" t="s">
        <v>14</v>
      </c>
    </row>
    <row r="446" spans="1:63" ht="15" customHeight="1" x14ac:dyDescent="0.35">
      <c r="A446" t="s">
        <v>571</v>
      </c>
      <c r="B446" t="s">
        <v>572</v>
      </c>
      <c r="C446">
        <v>0.110573</v>
      </c>
      <c r="D446">
        <v>21.4786</v>
      </c>
      <c r="E446">
        <v>9.7667099999999998</v>
      </c>
      <c r="F446">
        <v>9.2498300000000006E-3</v>
      </c>
      <c r="G446" t="s">
        <v>10</v>
      </c>
      <c r="H446" t="s">
        <v>10</v>
      </c>
      <c r="K446" s="6">
        <f>VLOOKUP($B446,'Egen hetvattenprod'!$B$1:$AP$500,MATCH("Summa tillförd energi:",'Egen hetvattenprod'!$B$1:$AY$1,0),FALSE)</f>
        <v>4.0000000000000001E-3</v>
      </c>
      <c r="L446" s="6">
        <f>VLOOKUP($B446,Kraftvärmeprod!$B$1:$AO$500,MATCH("Summa tillförd energi:",Kraftvärmeprod!$B$1:$AV$1,0),FALSE)</f>
        <v>0</v>
      </c>
      <c r="M446" s="33">
        <f>VLOOKUP($B446,'Allokerad kvv'!$B$1:$AO$500,MATCH("Summa allokerad tillförd energi:",'Allokerad kvv'!$B$1:$AV$1,0),FALSE)</f>
        <v>0</v>
      </c>
      <c r="N446" s="33">
        <f>VLOOKUP($B446,'Justerad allokering'!$B$1:$AO$500,MATCH("Summa justerad allokerad tillförd energi:",'Justerad allokering'!$B$1:$AV$1,0),FALSE)</f>
        <v>0</v>
      </c>
      <c r="O446" s="6">
        <f>VLOOKUP($B446,'Slutlig allokering'!$B$2:$AL$500,MATCH("Summa justerad allokerad tillförd energi:",'Slutlig allokering'!$B$2:$AS$2,0),FALSE)</f>
        <v>0</v>
      </c>
      <c r="P446" s="6">
        <f>VLOOKUP($B446,'Köpt hetvatten'!$B$1:$AP$500,MATCH("Med verkningsgrad:",'Köpt hetvatten'!$B$1:$AW$1,0),FALSE)</f>
        <v>13.294117647058824</v>
      </c>
      <c r="Q446" s="6">
        <f>VLOOKUP($B446,Spillvärme!$B$1:$AP$500,MATCH("Summa tillförd energi:",Spillvärme!$B$1:$AW$1,0),FALSE)</f>
        <v>0</v>
      </c>
      <c r="R446" s="6">
        <f>VLOOKUP($B446,Miljö!$B$1:$AP$500,MATCH("Summa tillförd energi:",Miljö!$B$1:$AW$1,0),FALSE)</f>
        <v>0</v>
      </c>
      <c r="S446" s="33">
        <f t="shared" si="71"/>
        <v>0.28284000000000004</v>
      </c>
      <c r="T446" s="6" t="str">
        <f>VLOOKUP($B446,Miljö!$B$1:$AP$500,MATCH("Köpt prod.spec hetvatten",Miljö!$B$1:$AW$1,0),FALSE)</f>
        <v/>
      </c>
      <c r="U446" s="6">
        <f t="shared" si="72"/>
        <v>13.298117647058824</v>
      </c>
      <c r="V446" s="6">
        <f>VLOOKUP($B446,Leveranser!$B$1:$AP$500,MATCH("Total levererad värme",Leveranser!$B$1:$AW$1,0),FALSE)</f>
        <v>9.4280000000000008</v>
      </c>
      <c r="W446" s="6">
        <f>IFERROR(VLOOKUP($B446,Miljö!$B$1:$AP$500,MATCH("Såld mängd produktionsspecifik fjärrvärme (GWh)",Miljö!$B$1:$AW$1,0),FALSE)/1,0)</f>
        <v>0</v>
      </c>
      <c r="X446" s="6"/>
      <c r="Y446" s="30">
        <f t="shared" si="73"/>
        <v>0.70897252154219093</v>
      </c>
      <c r="Z446" s="6"/>
      <c r="AA446" s="30" t="str">
        <f t="shared" si="74"/>
        <v/>
      </c>
      <c r="AC446" t="s">
        <v>10</v>
      </c>
      <c r="AD446" t="s">
        <v>20</v>
      </c>
      <c r="AE446" s="25" t="str">
        <f t="shared" si="69"/>
        <v>ja</v>
      </c>
      <c r="AF446" t="s">
        <v>20</v>
      </c>
      <c r="AG446" t="s">
        <v>20</v>
      </c>
      <c r="AM446" s="6" t="str">
        <f t="shared" si="70"/>
        <v/>
      </c>
      <c r="AO446" s="6" t="str">
        <f t="shared" si="77"/>
        <v/>
      </c>
      <c r="AQ446" s="6" t="str">
        <f t="shared" si="78"/>
        <v/>
      </c>
      <c r="AR446" s="6"/>
      <c r="AW446" t="str">
        <f t="shared" si="75"/>
        <v/>
      </c>
      <c r="AY446" s="6" t="str">
        <f t="shared" si="79"/>
        <v/>
      </c>
      <c r="BB446" s="6" t="str">
        <f t="shared" si="76"/>
        <v>Ja</v>
      </c>
      <c r="BK446" t="s">
        <v>10</v>
      </c>
    </row>
    <row r="447" spans="1:63" ht="15" customHeight="1" x14ac:dyDescent="0.35">
      <c r="A447" t="s">
        <v>571</v>
      </c>
      <c r="B447" t="s">
        <v>573</v>
      </c>
      <c r="C447">
        <v>0.246665</v>
      </c>
      <c r="D447">
        <v>40.9831</v>
      </c>
      <c r="E447">
        <v>7.3554700000000004</v>
      </c>
      <c r="F447">
        <v>2.6010200000000001E-2</v>
      </c>
      <c r="G447" t="s">
        <v>10</v>
      </c>
      <c r="H447" t="s">
        <v>10</v>
      </c>
      <c r="K447" s="6">
        <f>VLOOKUP($B447,'Egen hetvattenprod'!$B$1:$AP$500,MATCH("Summa tillförd energi:",'Egen hetvattenprod'!$B$1:$AY$1,0),FALSE)</f>
        <v>188.928</v>
      </c>
      <c r="L447" s="6">
        <f>VLOOKUP($B447,Kraftvärmeprod!$B$1:$AO$500,MATCH("Summa tillförd energi:",Kraftvärmeprod!$B$1:$AV$1,0),FALSE)</f>
        <v>0</v>
      </c>
      <c r="M447" s="33">
        <f>VLOOKUP($B447,'Allokerad kvv'!$B$1:$AO$500,MATCH("Summa allokerad tillförd energi:",'Allokerad kvv'!$B$1:$AV$1,0),FALSE)</f>
        <v>0</v>
      </c>
      <c r="N447" s="33">
        <f>VLOOKUP($B447,'Justerad allokering'!$B$1:$AO$500,MATCH("Summa justerad allokerad tillförd energi:",'Justerad allokering'!$B$1:$AV$1,0),FALSE)</f>
        <v>0</v>
      </c>
      <c r="O447" s="6">
        <f>VLOOKUP($B447,'Slutlig allokering'!$B$2:$AL$500,MATCH("Summa justerad allokerad tillförd energi:",'Slutlig allokering'!$B$2:$AS$2,0),FALSE)</f>
        <v>0</v>
      </c>
      <c r="P447" s="6">
        <f>VLOOKUP($B447,'Köpt hetvatten'!$B$1:$AP$500,MATCH("Med verkningsgrad:",'Köpt hetvatten'!$B$1:$AW$1,0),FALSE)</f>
        <v>0</v>
      </c>
      <c r="Q447" s="6">
        <f>VLOOKUP($B447,Spillvärme!$B$1:$AP$500,MATCH("Summa tillförd energi:",Spillvärme!$B$1:$AW$1,0),FALSE)</f>
        <v>0.187</v>
      </c>
      <c r="R447" s="6">
        <f>VLOOKUP($B447,Miljö!$B$1:$AP$500,MATCH("Summa tillförd energi:",Miljö!$B$1:$AW$1,0),FALSE)</f>
        <v>8</v>
      </c>
      <c r="S447" s="33">
        <f t="shared" si="71"/>
        <v>0</v>
      </c>
      <c r="T447" s="6" t="str">
        <f>VLOOKUP($B447,Miljö!$B$1:$AP$500,MATCH("Köpt prod.spec hetvatten",Miljö!$B$1:$AW$1,0),FALSE)</f>
        <v/>
      </c>
      <c r="U447" s="6">
        <f t="shared" si="72"/>
        <v>197.11500000000001</v>
      </c>
      <c r="V447" s="6">
        <f>VLOOKUP($B447,Leveranser!$B$1:$AP$500,MATCH("Total levererad värme",Leveranser!$B$1:$AW$1,0),FALSE)</f>
        <v>151.40799999999999</v>
      </c>
      <c r="W447" s="6">
        <f>IFERROR(VLOOKUP($B447,Miljö!$B$1:$AP$500,MATCH("Såld mängd produktionsspecifik fjärrvärme (GWh)",Miljö!$B$1:$AW$1,0),FALSE)/1,0)</f>
        <v>0</v>
      </c>
      <c r="X447" s="6"/>
      <c r="Y447" s="30">
        <f t="shared" si="73"/>
        <v>0.76812013291733239</v>
      </c>
      <c r="Z447" s="6"/>
      <c r="AA447" s="30" t="str">
        <f t="shared" si="74"/>
        <v/>
      </c>
      <c r="AC447" t="s">
        <v>10</v>
      </c>
      <c r="AD447" t="s">
        <v>20</v>
      </c>
      <c r="AE447" s="25" t="str">
        <f t="shared" si="69"/>
        <v>ja</v>
      </c>
      <c r="AF447" t="s">
        <v>20</v>
      </c>
      <c r="AG447" t="s">
        <v>20</v>
      </c>
      <c r="AM447" s="6" t="str">
        <f t="shared" si="70"/>
        <v/>
      </c>
      <c r="AO447" s="6" t="str">
        <f t="shared" si="77"/>
        <v/>
      </c>
      <c r="AQ447" s="6" t="str">
        <f t="shared" si="78"/>
        <v/>
      </c>
      <c r="AR447" s="6"/>
      <c r="AW447" t="str">
        <f t="shared" si="75"/>
        <v/>
      </c>
      <c r="AY447" s="6" t="str">
        <f t="shared" si="79"/>
        <v/>
      </c>
      <c r="BB447" s="6" t="str">
        <f t="shared" si="76"/>
        <v>Ja</v>
      </c>
      <c r="BK447" t="s">
        <v>10</v>
      </c>
    </row>
    <row r="448" spans="1:63" ht="15" customHeight="1" x14ac:dyDescent="0.35">
      <c r="A448" t="s">
        <v>574</v>
      </c>
      <c r="B448" t="s">
        <v>575</v>
      </c>
      <c r="C448">
        <v>0.13466400000000001</v>
      </c>
      <c r="D448">
        <v>31.6722</v>
      </c>
      <c r="E448">
        <v>8.6682500000000005</v>
      </c>
      <c r="F448">
        <v>4.12168E-3</v>
      </c>
      <c r="G448" t="s">
        <v>10</v>
      </c>
      <c r="H448" t="s">
        <v>10</v>
      </c>
      <c r="K448" s="6">
        <f>VLOOKUP($B448,'Egen hetvattenprod'!$B$1:$AP$500,MATCH("Summa tillförd energi:",'Egen hetvattenprod'!$B$1:$AY$1,0),FALSE)</f>
        <v>113.08699999999999</v>
      </c>
      <c r="L448" s="6">
        <f>VLOOKUP($B448,Kraftvärmeprod!$B$1:$AO$500,MATCH("Summa tillförd energi:",Kraftvärmeprod!$B$1:$AV$1,0),FALSE)</f>
        <v>0</v>
      </c>
      <c r="M448" s="33">
        <f>VLOOKUP($B448,'Allokerad kvv'!$B$1:$AO$500,MATCH("Summa allokerad tillförd energi:",'Allokerad kvv'!$B$1:$AV$1,0),FALSE)</f>
        <v>0</v>
      </c>
      <c r="N448" s="33">
        <f>VLOOKUP($B448,'Justerad allokering'!$B$1:$AO$500,MATCH("Summa justerad allokerad tillförd energi:",'Justerad allokering'!$B$1:$AV$1,0),FALSE)</f>
        <v>0</v>
      </c>
      <c r="O448" s="6">
        <f>VLOOKUP($B448,'Slutlig allokering'!$B$2:$AL$500,MATCH("Summa justerad allokerad tillförd energi:",'Slutlig allokering'!$B$2:$AS$2,0),FALSE)</f>
        <v>0</v>
      </c>
      <c r="P448" s="6">
        <f>VLOOKUP($B448,'Köpt hetvatten'!$B$1:$AP$500,MATCH("Med verkningsgrad:",'Köpt hetvatten'!$B$1:$AW$1,0),FALSE)</f>
        <v>0</v>
      </c>
      <c r="Q448" s="6">
        <f>VLOOKUP($B448,Spillvärme!$B$1:$AP$500,MATCH("Summa tillförd energi:",Spillvärme!$B$1:$AW$1,0),FALSE)</f>
        <v>16.186</v>
      </c>
      <c r="R448" s="6">
        <f>VLOOKUP($B448,Miljö!$B$1:$AP$500,MATCH("Summa tillförd energi:",Miljö!$B$1:$AW$1,0),FALSE)</f>
        <v>3.44</v>
      </c>
      <c r="S448" s="33">
        <f t="shared" si="71"/>
        <v>0</v>
      </c>
      <c r="T448" s="6" t="str">
        <f>VLOOKUP($B448,Miljö!$B$1:$AP$500,MATCH("Köpt prod.spec hetvatten",Miljö!$B$1:$AW$1,0),FALSE)</f>
        <v/>
      </c>
      <c r="U448" s="6">
        <f t="shared" si="72"/>
        <v>132.71299999999999</v>
      </c>
      <c r="V448" s="6">
        <f>VLOOKUP($B448,Leveranser!$B$1:$AP$500,MATCH("Total levererad värme",Leveranser!$B$1:$AW$1,0),FALSE)</f>
        <v>98.44</v>
      </c>
      <c r="W448" s="6">
        <f>IFERROR(VLOOKUP($B448,Miljö!$B$1:$AP$500,MATCH("Såld mängd produktionsspecifik fjärrvärme (GWh)",Miljö!$B$1:$AW$1,0),FALSE)/1,0)</f>
        <v>0</v>
      </c>
      <c r="X448" s="6"/>
      <c r="Y448" s="30">
        <f t="shared" si="73"/>
        <v>0.74175099651126875</v>
      </c>
      <c r="Z448" s="6"/>
      <c r="AA448" s="30" t="str">
        <f t="shared" si="74"/>
        <v/>
      </c>
      <c r="AC448" t="s">
        <v>10</v>
      </c>
      <c r="AD448" t="s">
        <v>20</v>
      </c>
      <c r="AE448" s="25" t="str">
        <f t="shared" si="69"/>
        <v>ja</v>
      </c>
      <c r="AF448" t="s">
        <v>20</v>
      </c>
      <c r="AG448" t="s">
        <v>20</v>
      </c>
      <c r="AM448" s="6" t="str">
        <f t="shared" si="70"/>
        <v/>
      </c>
      <c r="AO448" s="6" t="str">
        <f t="shared" si="77"/>
        <v/>
      </c>
      <c r="AQ448" s="6" t="str">
        <f t="shared" si="78"/>
        <v/>
      </c>
      <c r="AR448" s="6"/>
      <c r="AW448" t="str">
        <f t="shared" si="75"/>
        <v/>
      </c>
      <c r="AY448" s="6" t="str">
        <f t="shared" si="79"/>
        <v/>
      </c>
      <c r="BB448" s="6" t="str">
        <f t="shared" si="76"/>
        <v>Ja</v>
      </c>
      <c r="BK448" t="s">
        <v>10</v>
      </c>
    </row>
    <row r="449" spans="1:63" ht="15" customHeight="1" x14ac:dyDescent="0.35">
      <c r="A449" t="s">
        <v>574</v>
      </c>
      <c r="B449" t="s">
        <v>576</v>
      </c>
      <c r="C449">
        <v>0.14984500000000001</v>
      </c>
      <c r="D449">
        <v>31.473299999999998</v>
      </c>
      <c r="E449">
        <v>10.1357</v>
      </c>
      <c r="F449">
        <v>5.5914400000000003E-2</v>
      </c>
      <c r="G449" t="s">
        <v>10</v>
      </c>
      <c r="H449" t="s">
        <v>10</v>
      </c>
      <c r="K449" s="6">
        <f>VLOOKUP($B449,'Egen hetvattenprod'!$B$1:$AP$500,MATCH("Summa tillförd energi:",'Egen hetvattenprod'!$B$1:$AY$1,0),FALSE)</f>
        <v>15.471</v>
      </c>
      <c r="L449" s="6">
        <f>VLOOKUP($B449,Kraftvärmeprod!$B$1:$AO$500,MATCH("Summa tillförd energi:",Kraftvärmeprod!$B$1:$AV$1,0),FALSE)</f>
        <v>0</v>
      </c>
      <c r="M449" s="33">
        <f>VLOOKUP($B449,'Allokerad kvv'!$B$1:$AO$500,MATCH("Summa allokerad tillförd energi:",'Allokerad kvv'!$B$1:$AV$1,0),FALSE)</f>
        <v>0</v>
      </c>
      <c r="N449" s="33">
        <f>VLOOKUP($B449,'Justerad allokering'!$B$1:$AO$500,MATCH("Summa justerad allokerad tillförd energi:",'Justerad allokering'!$B$1:$AV$1,0),FALSE)</f>
        <v>0</v>
      </c>
      <c r="O449" s="6">
        <f>VLOOKUP($B449,'Slutlig allokering'!$B$2:$AL$500,MATCH("Summa justerad allokerad tillförd energi:",'Slutlig allokering'!$B$2:$AS$2,0),FALSE)</f>
        <v>0</v>
      </c>
      <c r="P449" s="6">
        <f>VLOOKUP($B449,'Köpt hetvatten'!$B$1:$AP$500,MATCH("Med verkningsgrad:",'Köpt hetvatten'!$B$1:$AW$1,0),FALSE)</f>
        <v>0</v>
      </c>
      <c r="Q449" s="6">
        <f>VLOOKUP($B449,Spillvärme!$B$1:$AP$500,MATCH("Summa tillförd energi:",Spillvärme!$B$1:$AW$1,0),FALSE)</f>
        <v>0</v>
      </c>
      <c r="R449" s="6">
        <f>VLOOKUP($B449,Miljö!$B$1:$AP$500,MATCH("Summa tillförd energi:",Miljö!$B$1:$AW$1,0),FALSE)</f>
        <v>0.32100000000000001</v>
      </c>
      <c r="S449" s="33">
        <f t="shared" si="71"/>
        <v>0</v>
      </c>
      <c r="T449" s="6" t="str">
        <f>VLOOKUP($B449,Miljö!$B$1:$AP$500,MATCH("Köpt prod.spec hetvatten",Miljö!$B$1:$AW$1,0),FALSE)</f>
        <v/>
      </c>
      <c r="U449" s="6">
        <f t="shared" si="72"/>
        <v>15.792</v>
      </c>
      <c r="V449" s="6">
        <f>VLOOKUP($B449,Leveranser!$B$1:$AP$500,MATCH("Total levererad värme",Leveranser!$B$1:$AW$1,0),FALSE)</f>
        <v>11.818</v>
      </c>
      <c r="W449" s="6">
        <f>IFERROR(VLOOKUP($B449,Miljö!$B$1:$AP$500,MATCH("Såld mängd produktionsspecifik fjärrvärme (GWh)",Miljö!$B$1:$AW$1,0),FALSE)/1,0)</f>
        <v>0</v>
      </c>
      <c r="X449" s="6"/>
      <c r="Y449" s="30">
        <f t="shared" si="73"/>
        <v>0.74835359675785207</v>
      </c>
      <c r="Z449" s="6"/>
      <c r="AA449" s="30" t="str">
        <f t="shared" si="74"/>
        <v/>
      </c>
      <c r="AC449" t="s">
        <v>10</v>
      </c>
      <c r="AD449" t="s">
        <v>20</v>
      </c>
      <c r="AE449" s="25" t="str">
        <f t="shared" si="69"/>
        <v>ja</v>
      </c>
      <c r="AF449" t="s">
        <v>20</v>
      </c>
      <c r="AG449" t="s">
        <v>20</v>
      </c>
      <c r="AM449" s="6" t="str">
        <f t="shared" si="70"/>
        <v/>
      </c>
      <c r="AO449" s="6" t="str">
        <f t="shared" si="77"/>
        <v/>
      </c>
      <c r="AQ449" s="6" t="str">
        <f t="shared" si="78"/>
        <v/>
      </c>
      <c r="AR449" s="6"/>
      <c r="AW449" t="str">
        <f t="shared" si="75"/>
        <v/>
      </c>
      <c r="AY449" s="6" t="str">
        <f t="shared" si="79"/>
        <v/>
      </c>
      <c r="BB449" s="6" t="str">
        <f t="shared" si="76"/>
        <v>Ja</v>
      </c>
      <c r="BK449" t="s">
        <v>10</v>
      </c>
    </row>
    <row r="450" spans="1:63" ht="15" customHeight="1" x14ac:dyDescent="0.35">
      <c r="A450" t="s">
        <v>574</v>
      </c>
      <c r="B450" t="s">
        <v>577</v>
      </c>
      <c r="C450">
        <v>0.20555200000000001</v>
      </c>
      <c r="D450">
        <v>32.788400000000003</v>
      </c>
      <c r="E450">
        <v>6.1314399999999996</v>
      </c>
      <c r="F450">
        <v>5.7196999999999998E-2</v>
      </c>
      <c r="G450" t="s">
        <v>10</v>
      </c>
      <c r="H450" t="s">
        <v>10</v>
      </c>
      <c r="K450" s="6">
        <f>VLOOKUP($B450,'Egen hetvattenprod'!$B$1:$AP$500,MATCH("Summa tillförd energi:",'Egen hetvattenprod'!$B$1:$AY$1,0),FALSE)</f>
        <v>140.88</v>
      </c>
      <c r="L450" s="6">
        <f>VLOOKUP($B450,Kraftvärmeprod!$B$1:$AO$500,MATCH("Summa tillförd energi:",Kraftvärmeprod!$B$1:$AV$1,0),FALSE)</f>
        <v>0</v>
      </c>
      <c r="M450" s="33">
        <f>VLOOKUP($B450,'Allokerad kvv'!$B$1:$AO$500,MATCH("Summa allokerad tillförd energi:",'Allokerad kvv'!$B$1:$AV$1,0),FALSE)</f>
        <v>0</v>
      </c>
      <c r="N450" s="33">
        <f>VLOOKUP($B450,'Justerad allokering'!$B$1:$AO$500,MATCH("Summa justerad allokerad tillförd energi:",'Justerad allokering'!$B$1:$AV$1,0),FALSE)</f>
        <v>0</v>
      </c>
      <c r="O450" s="6">
        <f>VLOOKUP($B450,'Slutlig allokering'!$B$2:$AL$500,MATCH("Summa justerad allokerad tillförd energi:",'Slutlig allokering'!$B$2:$AS$2,0),FALSE)</f>
        <v>0</v>
      </c>
      <c r="P450" s="6">
        <f>VLOOKUP($B450,'Köpt hetvatten'!$B$1:$AP$500,MATCH("Med verkningsgrad:",'Köpt hetvatten'!$B$1:$AW$1,0),FALSE)</f>
        <v>2.5764705882352947</v>
      </c>
      <c r="Q450" s="6">
        <f>VLOOKUP($B450,Spillvärme!$B$1:$AP$500,MATCH("Summa tillförd energi:",Spillvärme!$B$1:$AW$1,0),FALSE)</f>
        <v>0.26700000000000002</v>
      </c>
      <c r="R450" s="6">
        <f>VLOOKUP($B450,Miljö!$B$1:$AP$500,MATCH("Summa tillförd energi:",Miljö!$B$1:$AW$1,0),FALSE)</f>
        <v>4.0119999999999996</v>
      </c>
      <c r="S450" s="33">
        <f t="shared" si="71"/>
        <v>0</v>
      </c>
      <c r="T450" s="6" t="str">
        <f>VLOOKUP($B450,Miljö!$B$1:$AP$500,MATCH("Köpt prod.spec hetvatten",Miljö!$B$1:$AW$1,0),FALSE)</f>
        <v/>
      </c>
      <c r="U450" s="6">
        <f t="shared" si="72"/>
        <v>147.73547058823527</v>
      </c>
      <c r="V450" s="6">
        <f>VLOOKUP($B450,Leveranser!$B$1:$AP$500,MATCH("Total levererad värme",Leveranser!$B$1:$AW$1,0),FALSE)</f>
        <v>102.261</v>
      </c>
      <c r="W450" s="6">
        <f>IFERROR(VLOOKUP($B450,Miljö!$B$1:$AP$500,MATCH("Såld mängd produktionsspecifik fjärrvärme (GWh)",Miljö!$B$1:$AW$1,0),FALSE)/1,0)</f>
        <v>0</v>
      </c>
      <c r="X450" s="6"/>
      <c r="Y450" s="30">
        <f t="shared" si="73"/>
        <v>0.69218989585120949</v>
      </c>
      <c r="Z450" s="6"/>
      <c r="AA450" s="30" t="str">
        <f t="shared" si="74"/>
        <v/>
      </c>
      <c r="AC450" t="s">
        <v>10</v>
      </c>
      <c r="AD450" t="s">
        <v>20</v>
      </c>
      <c r="AE450" s="25" t="str">
        <f t="shared" si="69"/>
        <v>ja</v>
      </c>
      <c r="AF450" t="s">
        <v>20</v>
      </c>
      <c r="AG450" t="s">
        <v>20</v>
      </c>
      <c r="AM450" s="6" t="str">
        <f t="shared" si="70"/>
        <v/>
      </c>
      <c r="AO450" s="6" t="str">
        <f t="shared" si="77"/>
        <v/>
      </c>
      <c r="AQ450" s="6" t="str">
        <f t="shared" si="78"/>
        <v/>
      </c>
      <c r="AR450" s="6"/>
      <c r="AW450" t="str">
        <f t="shared" si="75"/>
        <v/>
      </c>
      <c r="AY450" s="6" t="str">
        <f t="shared" si="79"/>
        <v/>
      </c>
      <c r="BB450" s="6" t="str">
        <f t="shared" si="76"/>
        <v>Ja</v>
      </c>
      <c r="BK450" t="s">
        <v>10</v>
      </c>
    </row>
    <row r="451" spans="1:63" ht="15" customHeight="1" x14ac:dyDescent="0.35">
      <c r="A451" t="s">
        <v>574</v>
      </c>
      <c r="B451" t="s">
        <v>578</v>
      </c>
      <c r="C451">
        <v>3.43329E-2</v>
      </c>
      <c r="D451">
        <v>5.7709099999999998</v>
      </c>
      <c r="E451">
        <v>1.9969699999999999</v>
      </c>
      <c r="F451">
        <v>1.5784400000000001E-2</v>
      </c>
      <c r="G451" t="s">
        <v>10</v>
      </c>
      <c r="H451" t="s">
        <v>10</v>
      </c>
      <c r="K451" s="6">
        <f>VLOOKUP($B451,'Egen hetvattenprod'!$B$1:$AP$500,MATCH("Summa tillförd energi:",'Egen hetvattenprod'!$B$1:$AY$1,0),FALSE)</f>
        <v>0</v>
      </c>
      <c r="L451" s="6">
        <f>VLOOKUP($B451,Kraftvärmeprod!$B$1:$AO$500,MATCH("Summa tillförd energi:",Kraftvärmeprod!$B$1:$AV$1,0),FALSE)</f>
        <v>0</v>
      </c>
      <c r="M451" s="33">
        <f>VLOOKUP($B451,'Allokerad kvv'!$B$1:$AO$500,MATCH("Summa allokerad tillförd energi:",'Allokerad kvv'!$B$1:$AV$1,0),FALSE)</f>
        <v>0</v>
      </c>
      <c r="N451" s="33">
        <f>VLOOKUP($B451,'Justerad allokering'!$B$1:$AO$500,MATCH("Summa justerad allokerad tillförd energi:",'Justerad allokering'!$B$1:$AV$1,0),FALSE)</f>
        <v>0</v>
      </c>
      <c r="O451" s="6">
        <f>VLOOKUP($B451,'Slutlig allokering'!$B$2:$AL$500,MATCH("Summa justerad allokerad tillförd energi:",'Slutlig allokering'!$B$2:$AS$2,0),FALSE)</f>
        <v>0</v>
      </c>
      <c r="P451" s="6">
        <f>VLOOKUP($B451,'Köpt hetvatten'!$B$1:$AP$500,MATCH("Med verkningsgrad:",'Köpt hetvatten'!$B$1:$AW$1,0),FALSE)</f>
        <v>2.6755555555555555</v>
      </c>
      <c r="Q451" s="6">
        <f>VLOOKUP($B451,Spillvärme!$B$1:$AP$500,MATCH("Summa tillförd energi:",Spillvärme!$B$1:$AW$1,0),FALSE)</f>
        <v>19.213000000000001</v>
      </c>
      <c r="R451" s="6">
        <f>VLOOKUP($B451,Miljö!$B$1:$AP$500,MATCH("Summa tillförd energi:",Miljö!$B$1:$AW$1,0),FALSE)</f>
        <v>0</v>
      </c>
      <c r="S451" s="33">
        <f t="shared" si="71"/>
        <v>0.56688000000000005</v>
      </c>
      <c r="T451" s="6" t="str">
        <f>VLOOKUP($B451,Miljö!$B$1:$AP$500,MATCH("Köpt prod.spec hetvatten",Miljö!$B$1:$AW$1,0),FALSE)</f>
        <v/>
      </c>
      <c r="U451" s="6">
        <f t="shared" si="72"/>
        <v>21.888555555555556</v>
      </c>
      <c r="V451" s="6">
        <f>VLOOKUP($B451,Leveranser!$B$1:$AP$500,MATCH("Total levererad värme",Leveranser!$B$1:$AW$1,0),FALSE)</f>
        <v>18.896000000000001</v>
      </c>
      <c r="W451" s="6">
        <f>IFERROR(VLOOKUP($B451,Miljö!$B$1:$AP$500,MATCH("Såld mängd produktionsspecifik fjärrvärme (GWh)",Miljö!$B$1:$AW$1,0),FALSE)/1,0)</f>
        <v>0</v>
      </c>
      <c r="X451" s="6"/>
      <c r="Y451" s="30">
        <f t="shared" si="73"/>
        <v>0.86328218196216189</v>
      </c>
      <c r="Z451" s="6"/>
      <c r="AA451" s="30" t="str">
        <f t="shared" si="74"/>
        <v/>
      </c>
      <c r="AC451" t="s">
        <v>10</v>
      </c>
      <c r="AD451" t="s">
        <v>20</v>
      </c>
      <c r="AE451" s="25" t="str">
        <f t="shared" ref="AE451:AE475" si="80">IF(H451="ja",IF(AND(AC451="nej",AD451&lt;&gt;"ja"),"nej","ja"),"")</f>
        <v>ja</v>
      </c>
      <c r="AF451" t="s">
        <v>20</v>
      </c>
      <c r="AG451" t="s">
        <v>20</v>
      </c>
      <c r="AM451" s="6" t="str">
        <f t="shared" ref="AM451:AM475" si="81">IF(AE451="ja","",IF(AND(C451&gt;0,C451&lt;0.9,D451&gt;0,D451&lt;100,E451&gt;0,E451&lt;50,F451&gt;-0.00000001,F451&lt;1),"ja","nej"))</f>
        <v/>
      </c>
      <c r="AO451" s="6" t="str">
        <f t="shared" si="77"/>
        <v/>
      </c>
      <c r="AQ451" s="6" t="str">
        <f t="shared" si="78"/>
        <v/>
      </c>
      <c r="AR451" s="6"/>
      <c r="AW451" t="str">
        <f t="shared" si="75"/>
        <v/>
      </c>
      <c r="AY451" s="6" t="str">
        <f t="shared" si="79"/>
        <v/>
      </c>
      <c r="BB451" s="6" t="str">
        <f t="shared" si="76"/>
        <v>Ja</v>
      </c>
      <c r="BK451" t="s">
        <v>10</v>
      </c>
    </row>
    <row r="452" spans="1:63" ht="15" customHeight="1" x14ac:dyDescent="0.35">
      <c r="A452" t="s">
        <v>579</v>
      </c>
      <c r="B452" t="s">
        <v>580</v>
      </c>
      <c r="C452">
        <v>0.19517300000000001</v>
      </c>
      <c r="D452">
        <v>40.942700000000002</v>
      </c>
      <c r="E452">
        <v>9.9079700000000006</v>
      </c>
      <c r="F452">
        <v>6.9608400000000001E-2</v>
      </c>
      <c r="G452" t="s">
        <v>14</v>
      </c>
      <c r="H452" t="s">
        <v>10</v>
      </c>
      <c r="K452" s="6">
        <f>VLOOKUP($B452,'Egen hetvattenprod'!$B$1:$AP$500,MATCH("Summa tillförd energi:",'Egen hetvattenprod'!$B$1:$AY$1,0),FALSE)</f>
        <v>8.141</v>
      </c>
      <c r="L452" s="6">
        <f>VLOOKUP($B452,Kraftvärmeprod!$B$1:$AO$500,MATCH("Summa tillförd energi:",Kraftvärmeprod!$B$1:$AV$1,0),FALSE)</f>
        <v>0</v>
      </c>
      <c r="M452" s="33">
        <f>VLOOKUP($B452,'Allokerad kvv'!$B$1:$AO$500,MATCH("Summa allokerad tillförd energi:",'Allokerad kvv'!$B$1:$AV$1,0),FALSE)</f>
        <v>0</v>
      </c>
      <c r="N452" s="33">
        <f>VLOOKUP($B452,'Justerad allokering'!$B$1:$AO$500,MATCH("Summa justerad allokerad tillförd energi:",'Justerad allokering'!$B$1:$AV$1,0),FALSE)</f>
        <v>0</v>
      </c>
      <c r="O452" s="6">
        <f>VLOOKUP($B452,'Slutlig allokering'!$B$2:$AL$500,MATCH("Summa justerad allokerad tillförd energi:",'Slutlig allokering'!$B$2:$AS$2,0),FALSE)</f>
        <v>0</v>
      </c>
      <c r="P452" s="6">
        <f>VLOOKUP($B452,'Köpt hetvatten'!$B$1:$AP$500,MATCH("Med verkningsgrad:",'Köpt hetvatten'!$B$1:$AW$1,0),FALSE)</f>
        <v>0</v>
      </c>
      <c r="Q452" s="6">
        <f>VLOOKUP($B452,Spillvärme!$B$1:$AP$500,MATCH("Summa tillförd energi:",Spillvärme!$B$1:$AW$1,0),FALSE)</f>
        <v>0</v>
      </c>
      <c r="R452" s="6">
        <f>VLOOKUP($B452,Miljö!$B$1:$AP$500,MATCH("Summa tillförd energi:",Miljö!$B$1:$AW$1,0),FALSE)</f>
        <v>0.21</v>
      </c>
      <c r="S452" s="33">
        <f t="shared" ref="S452:S475" si="82">IF(R452=0,0.03*V452,0)</f>
        <v>0</v>
      </c>
      <c r="T452" s="6" t="str">
        <f>VLOOKUP($B452,Miljö!$B$1:$AP$500,MATCH("Köpt prod.spec hetvatten",Miljö!$B$1:$AW$1,0),FALSE)</f>
        <v/>
      </c>
      <c r="U452" s="6">
        <f t="shared" ref="U452:U475" si="83">SUM(K452,O452:R452,T452)</f>
        <v>8.3510000000000009</v>
      </c>
      <c r="V452" s="6">
        <f>VLOOKUP($B452,Leveranser!$B$1:$AP$500,MATCH("Total levererad värme",Leveranser!$B$1:$AW$1,0),FALSE)</f>
        <v>6.4</v>
      </c>
      <c r="W452" s="6">
        <f>IFERROR(VLOOKUP($B452,Miljö!$B$1:$AP$500,MATCH("Såld mängd produktionsspecifik fjärrvärme (GWh)",Miljö!$B$1:$AW$1,0),FALSE)/1,0)</f>
        <v>0</v>
      </c>
      <c r="X452" s="6"/>
      <c r="Y452" s="30">
        <f t="shared" ref="Y452:Y475" si="84">IFERROR(V452/U452,"")</f>
        <v>0.76637528439707814</v>
      </c>
      <c r="Z452" s="6"/>
      <c r="AA452" s="30" t="str">
        <f t="shared" ref="AA452:AA475" si="85">IF(W452=0,"",W452/V452)</f>
        <v/>
      </c>
      <c r="AC452" t="s">
        <v>20</v>
      </c>
      <c r="AD452" t="s">
        <v>10</v>
      </c>
      <c r="AE452" s="25" t="str">
        <f t="shared" si="80"/>
        <v>ja</v>
      </c>
      <c r="AF452" t="s">
        <v>20</v>
      </c>
      <c r="AG452" t="s">
        <v>20</v>
      </c>
      <c r="AM452" s="6" t="str">
        <f t="shared" si="81"/>
        <v/>
      </c>
      <c r="AO452" s="6" t="str">
        <f t="shared" si="77"/>
        <v/>
      </c>
      <c r="AQ452" s="6" t="str">
        <f t="shared" si="78"/>
        <v/>
      </c>
      <c r="AR452" s="6"/>
      <c r="AW452" t="str">
        <f t="shared" ref="AW452:AW475" si="86">IF(AE452="ja","",IF(OR(AQ452="ja",AS452="ja",AT452="ja",AU452="ja",AV452="ja"),"ja","nej"))</f>
        <v/>
      </c>
      <c r="AY452" s="6" t="str">
        <f t="shared" si="79"/>
        <v/>
      </c>
      <c r="BB452" s="6" t="str">
        <f t="shared" ref="BB452:BB475" si="87">IF(OR(AE452="ja",AY452="ja",AZ452="ja"),"Ja","Nej")</f>
        <v>Ja</v>
      </c>
      <c r="BK452" t="s">
        <v>10</v>
      </c>
    </row>
    <row r="453" spans="1:63" ht="15" customHeight="1" x14ac:dyDescent="0.35">
      <c r="A453" t="s">
        <v>579</v>
      </c>
      <c r="B453" t="s">
        <v>581</v>
      </c>
      <c r="C453">
        <v>0.20394899999999999</v>
      </c>
      <c r="D453">
        <v>42.271500000000003</v>
      </c>
      <c r="E453">
        <v>9.0603899999999999</v>
      </c>
      <c r="F453">
        <v>8.1114000000000006E-2</v>
      </c>
      <c r="G453" t="s">
        <v>10</v>
      </c>
      <c r="H453" t="s">
        <v>10</v>
      </c>
      <c r="K453" s="6">
        <f>VLOOKUP($B453,'Egen hetvattenprod'!$B$1:$AP$500,MATCH("Summa tillförd energi:",'Egen hetvattenprod'!$B$1:$AY$1,0),FALSE)</f>
        <v>31</v>
      </c>
      <c r="L453" s="6">
        <f>VLOOKUP($B453,Kraftvärmeprod!$B$1:$AO$500,MATCH("Summa tillförd energi:",Kraftvärmeprod!$B$1:$AV$1,0),FALSE)</f>
        <v>0</v>
      </c>
      <c r="M453" s="33">
        <f>VLOOKUP($B453,'Allokerad kvv'!$B$1:$AO$500,MATCH("Summa allokerad tillförd energi:",'Allokerad kvv'!$B$1:$AV$1,0),FALSE)</f>
        <v>0</v>
      </c>
      <c r="N453" s="33">
        <f>VLOOKUP($B453,'Justerad allokering'!$B$1:$AO$500,MATCH("Summa justerad allokerad tillförd energi:",'Justerad allokering'!$B$1:$AV$1,0),FALSE)</f>
        <v>0</v>
      </c>
      <c r="O453" s="6">
        <f>VLOOKUP($B453,'Slutlig allokering'!$B$2:$AL$500,MATCH("Summa justerad allokerad tillförd energi:",'Slutlig allokering'!$B$2:$AS$2,0),FALSE)</f>
        <v>0</v>
      </c>
      <c r="P453" s="6">
        <f>VLOOKUP($B453,'Köpt hetvatten'!$B$1:$AP$500,MATCH("Med verkningsgrad:",'Köpt hetvatten'!$B$1:$AW$1,0),FALSE)</f>
        <v>0</v>
      </c>
      <c r="Q453" s="6">
        <f>VLOOKUP($B453,Spillvärme!$B$1:$AP$500,MATCH("Summa tillförd energi:",Spillvärme!$B$1:$AW$1,0),FALSE)</f>
        <v>0</v>
      </c>
      <c r="R453" s="6">
        <f>VLOOKUP($B453,Miljö!$B$1:$AP$500,MATCH("Summa tillförd energi:",Miljö!$B$1:$AW$1,0),FALSE)</f>
        <v>0.91300000000000003</v>
      </c>
      <c r="S453" s="33">
        <f t="shared" si="82"/>
        <v>0</v>
      </c>
      <c r="T453" s="6" t="str">
        <f>VLOOKUP($B453,Miljö!$B$1:$AP$500,MATCH("Köpt prod.spec hetvatten",Miljö!$B$1:$AW$1,0),FALSE)</f>
        <v/>
      </c>
      <c r="U453" s="6">
        <f t="shared" si="83"/>
        <v>31.913</v>
      </c>
      <c r="V453" s="6">
        <f>VLOOKUP($B453,Leveranser!$B$1:$AP$500,MATCH("Total levererad värme",Leveranser!$B$1:$AW$1,0),FALSE)</f>
        <v>26.1</v>
      </c>
      <c r="W453" s="6">
        <f>IFERROR(VLOOKUP($B453,Miljö!$B$1:$AP$500,MATCH("Såld mängd produktionsspecifik fjärrvärme (GWh)",Miljö!$B$1:$AW$1,0),FALSE)/1,0)</f>
        <v>0</v>
      </c>
      <c r="X453" s="6"/>
      <c r="Y453" s="30">
        <f t="shared" si="84"/>
        <v>0.81784852567919031</v>
      </c>
      <c r="Z453" s="6"/>
      <c r="AA453" s="30" t="str">
        <f t="shared" si="85"/>
        <v/>
      </c>
      <c r="AC453" t="s">
        <v>10</v>
      </c>
      <c r="AD453" t="s">
        <v>20</v>
      </c>
      <c r="AE453" s="25" t="str">
        <f t="shared" si="80"/>
        <v>ja</v>
      </c>
      <c r="AF453" t="s">
        <v>20</v>
      </c>
      <c r="AG453" t="s">
        <v>20</v>
      </c>
      <c r="AM453" s="6" t="str">
        <f t="shared" si="81"/>
        <v/>
      </c>
      <c r="AO453" s="6" t="str">
        <f t="shared" ref="AO453:AO475" si="88">IF(AE453="ja","",IF(AND(Y453&gt;0.6,Y453&lt;1.1),"ja","nej"))</f>
        <v/>
      </c>
      <c r="AQ453" s="6" t="str">
        <f t="shared" ref="AQ453:AQ475" si="89">IF(V453&gt;0,IF(W453/V453&gt;0.9,"Ja",""),"")</f>
        <v/>
      </c>
      <c r="AR453" s="6"/>
      <c r="AW453" t="str">
        <f t="shared" si="86"/>
        <v/>
      </c>
      <c r="AY453" s="6" t="str">
        <f t="shared" ref="AY453:AY475" si="90">IF(AE453="ja","",IF(AND(AM453="ja",AO453="ja",AW453="nej"),"ja","nej"))</f>
        <v/>
      </c>
      <c r="BB453" s="6" t="str">
        <f t="shared" si="87"/>
        <v>Ja</v>
      </c>
      <c r="BK453" t="s">
        <v>10</v>
      </c>
    </row>
    <row r="454" spans="1:63" ht="15" customHeight="1" x14ac:dyDescent="0.35">
      <c r="A454" t="s">
        <v>579</v>
      </c>
      <c r="B454" t="s">
        <v>582</v>
      </c>
      <c r="C454">
        <v>0.218858</v>
      </c>
      <c r="D454">
        <v>98.878600000000006</v>
      </c>
      <c r="E454">
        <v>6.7590399999999997</v>
      </c>
      <c r="F454">
        <v>6.1510299999999997E-2</v>
      </c>
      <c r="G454" t="s">
        <v>10</v>
      </c>
      <c r="H454" t="s">
        <v>10</v>
      </c>
      <c r="K454" s="6">
        <f>VLOOKUP($B454,'Egen hetvattenprod'!$B$1:$AP$500,MATCH("Summa tillförd energi:",'Egen hetvattenprod'!$B$1:$AY$1,0),FALSE)</f>
        <v>231.21400000000003</v>
      </c>
      <c r="L454" s="6">
        <f>VLOOKUP($B454,Kraftvärmeprod!$B$1:$AO$500,MATCH("Summa tillförd energi:",Kraftvärmeprod!$B$1:$AV$1,0),FALSE)</f>
        <v>0</v>
      </c>
      <c r="M454" s="33">
        <f>VLOOKUP($B454,'Allokerad kvv'!$B$1:$AO$500,MATCH("Summa allokerad tillförd energi:",'Allokerad kvv'!$B$1:$AV$1,0),FALSE)</f>
        <v>0</v>
      </c>
      <c r="N454" s="33">
        <f>VLOOKUP($B454,'Justerad allokering'!$B$1:$AO$500,MATCH("Summa justerad allokerad tillförd energi:",'Justerad allokering'!$B$1:$AV$1,0),FALSE)</f>
        <v>0</v>
      </c>
      <c r="O454" s="6">
        <f>VLOOKUP($B454,'Slutlig allokering'!$B$2:$AL$500,MATCH("Summa justerad allokerad tillförd energi:",'Slutlig allokering'!$B$2:$AS$2,0),FALSE)</f>
        <v>0</v>
      </c>
      <c r="P454" s="6">
        <f>VLOOKUP($B454,'Köpt hetvatten'!$B$1:$AP$500,MATCH("Med verkningsgrad:",'Köpt hetvatten'!$B$1:$AW$1,0),FALSE)</f>
        <v>0</v>
      </c>
      <c r="Q454" s="6">
        <f>VLOOKUP($B454,Spillvärme!$B$1:$AP$500,MATCH("Summa tillförd energi:",Spillvärme!$B$1:$AW$1,0),FALSE)</f>
        <v>0</v>
      </c>
      <c r="R454" s="6">
        <f>VLOOKUP($B454,Miljö!$B$1:$AP$500,MATCH("Summa tillförd energi:",Miljö!$B$1:$AW$1,0),FALSE)</f>
        <v>9.2840000000000007</v>
      </c>
      <c r="S454" s="33">
        <f t="shared" si="82"/>
        <v>0</v>
      </c>
      <c r="T454" s="6" t="str">
        <f>VLOOKUP($B454,Miljö!$B$1:$AP$500,MATCH("Köpt prod.spec hetvatten",Miljö!$B$1:$AW$1,0),FALSE)</f>
        <v/>
      </c>
      <c r="U454" s="6">
        <f t="shared" si="83"/>
        <v>240.49800000000002</v>
      </c>
      <c r="V454" s="6">
        <f>VLOOKUP($B454,Leveranser!$B$1:$AP$500,MATCH("Total levererad värme",Leveranser!$B$1:$AW$1,0),FALSE)</f>
        <v>184.5</v>
      </c>
      <c r="W454" s="6">
        <f>IFERROR(VLOOKUP($B454,Miljö!$B$1:$AP$500,MATCH("Såld mängd produktionsspecifik fjärrvärme (GWh)",Miljö!$B$1:$AW$1,0),FALSE)/1,0)</f>
        <v>0</v>
      </c>
      <c r="X454" s="6"/>
      <c r="Y454" s="30">
        <f t="shared" si="84"/>
        <v>0.76715814684529593</v>
      </c>
      <c r="Z454" s="6"/>
      <c r="AA454" s="30" t="str">
        <f t="shared" si="85"/>
        <v/>
      </c>
      <c r="AC454" t="s">
        <v>10</v>
      </c>
      <c r="AD454" t="s">
        <v>20</v>
      </c>
      <c r="AE454" s="25" t="str">
        <f t="shared" si="80"/>
        <v>ja</v>
      </c>
      <c r="AF454" t="s">
        <v>20</v>
      </c>
      <c r="AG454" t="s">
        <v>20</v>
      </c>
      <c r="AM454" s="6" t="str">
        <f t="shared" si="81"/>
        <v/>
      </c>
      <c r="AO454" s="6" t="str">
        <f t="shared" si="88"/>
        <v/>
      </c>
      <c r="AQ454" s="6" t="str">
        <f t="shared" si="89"/>
        <v/>
      </c>
      <c r="AR454" s="6"/>
      <c r="AW454" t="str">
        <f t="shared" si="86"/>
        <v/>
      </c>
      <c r="AY454" s="6" t="str">
        <f t="shared" si="90"/>
        <v/>
      </c>
      <c r="BB454" s="6" t="str">
        <f t="shared" si="87"/>
        <v>Ja</v>
      </c>
      <c r="BK454" t="s">
        <v>10</v>
      </c>
    </row>
    <row r="455" spans="1:63" ht="15" customHeight="1" x14ac:dyDescent="0.35">
      <c r="A455" t="s">
        <v>583</v>
      </c>
      <c r="B455" t="s">
        <v>584</v>
      </c>
      <c r="C455">
        <v>0.188055</v>
      </c>
      <c r="D455">
        <v>36.356499999999997</v>
      </c>
      <c r="E455">
        <v>10.974</v>
      </c>
      <c r="F455">
        <v>6.3348500000000002E-2</v>
      </c>
      <c r="G455" t="s">
        <v>10</v>
      </c>
      <c r="H455" t="s">
        <v>10</v>
      </c>
      <c r="K455" s="6">
        <f>VLOOKUP($B455,'Egen hetvattenprod'!$B$1:$AP$500,MATCH("Summa tillförd energi:",'Egen hetvattenprod'!$B$1:$AY$1,0),FALSE)</f>
        <v>27.488</v>
      </c>
      <c r="L455" s="6">
        <f>VLOOKUP($B455,Kraftvärmeprod!$B$1:$AO$500,MATCH("Summa tillförd energi:",Kraftvärmeprod!$B$1:$AV$1,0),FALSE)</f>
        <v>0</v>
      </c>
      <c r="M455" s="33">
        <f>VLOOKUP($B455,'Allokerad kvv'!$B$1:$AO$500,MATCH("Summa allokerad tillförd energi:",'Allokerad kvv'!$B$1:$AV$1,0),FALSE)</f>
        <v>0</v>
      </c>
      <c r="N455" s="33">
        <f>VLOOKUP($B455,'Justerad allokering'!$B$1:$AO$500,MATCH("Summa justerad allokerad tillförd energi:",'Justerad allokering'!$B$1:$AV$1,0),FALSE)</f>
        <v>0</v>
      </c>
      <c r="O455" s="6">
        <f>VLOOKUP($B455,'Slutlig allokering'!$B$2:$AL$500,MATCH("Summa justerad allokerad tillförd energi:",'Slutlig allokering'!$B$2:$AS$2,0),FALSE)</f>
        <v>0</v>
      </c>
      <c r="P455" s="6">
        <f>VLOOKUP($B455,'Köpt hetvatten'!$B$1:$AP$500,MATCH("Med verkningsgrad:",'Köpt hetvatten'!$B$1:$AW$1,0),FALSE)</f>
        <v>0</v>
      </c>
      <c r="Q455" s="6">
        <f>VLOOKUP($B455,Spillvärme!$B$1:$AP$500,MATCH("Summa tillförd energi:",Spillvärme!$B$1:$AW$1,0),FALSE)</f>
        <v>0</v>
      </c>
      <c r="R455" s="6">
        <f>VLOOKUP($B455,Miljö!$B$1:$AP$500,MATCH("Summa tillförd energi:",Miljö!$B$1:$AW$1,0),FALSE)</f>
        <v>0.56000000000000005</v>
      </c>
      <c r="S455" s="33">
        <f t="shared" si="82"/>
        <v>0</v>
      </c>
      <c r="T455" s="6" t="str">
        <f>VLOOKUP($B455,Miljö!$B$1:$AP$500,MATCH("Köpt prod.spec hetvatten",Miljö!$B$1:$AW$1,0),FALSE)</f>
        <v/>
      </c>
      <c r="U455" s="6">
        <f t="shared" si="83"/>
        <v>28.047999999999998</v>
      </c>
      <c r="V455" s="6">
        <f>VLOOKUP($B455,Leveranser!$B$1:$AP$500,MATCH("Total levererad värme",Leveranser!$B$1:$AW$1,0),FALSE)</f>
        <v>21.873999999999999</v>
      </c>
      <c r="W455" s="6">
        <f>IFERROR(VLOOKUP($B455,Miljö!$B$1:$AP$500,MATCH("Såld mängd produktionsspecifik fjärrvärme (GWh)",Miljö!$B$1:$AW$1,0),FALSE)/1,0)</f>
        <v>0</v>
      </c>
      <c r="X455" s="6"/>
      <c r="Y455" s="30">
        <f t="shared" si="84"/>
        <v>0.77987735310895612</v>
      </c>
      <c r="Z455" s="6"/>
      <c r="AA455" s="30" t="str">
        <f t="shared" si="85"/>
        <v/>
      </c>
      <c r="AC455" t="s">
        <v>10</v>
      </c>
      <c r="AD455" t="s">
        <v>20</v>
      </c>
      <c r="AE455" s="25" t="str">
        <f t="shared" si="80"/>
        <v>ja</v>
      </c>
      <c r="AF455" t="s">
        <v>20</v>
      </c>
      <c r="AG455" t="s">
        <v>20</v>
      </c>
      <c r="AM455" s="6" t="str">
        <f t="shared" si="81"/>
        <v/>
      </c>
      <c r="AO455" s="6" t="str">
        <f t="shared" si="88"/>
        <v/>
      </c>
      <c r="AQ455" s="6" t="str">
        <f t="shared" si="89"/>
        <v/>
      </c>
      <c r="AR455" s="6"/>
      <c r="AW455" t="str">
        <f t="shared" si="86"/>
        <v/>
      </c>
      <c r="AY455" s="6" t="str">
        <f t="shared" si="90"/>
        <v/>
      </c>
      <c r="BB455" s="6" t="str">
        <f t="shared" si="87"/>
        <v>Ja</v>
      </c>
      <c r="BK455" t="s">
        <v>10</v>
      </c>
    </row>
    <row r="456" spans="1:63" ht="15" customHeight="1" x14ac:dyDescent="0.35">
      <c r="A456" t="s">
        <v>583</v>
      </c>
      <c r="B456" t="s">
        <v>585</v>
      </c>
      <c r="C456">
        <v>0.29448999999999997</v>
      </c>
      <c r="D456">
        <v>55.526699999999998</v>
      </c>
      <c r="E456">
        <v>14.4255</v>
      </c>
      <c r="F456">
        <v>9.3698500000000004E-2</v>
      </c>
      <c r="G456" t="s">
        <v>10</v>
      </c>
      <c r="H456" t="s">
        <v>10</v>
      </c>
      <c r="K456" s="6">
        <f>VLOOKUP($B456,'Egen hetvattenprod'!$B$1:$AP$500,MATCH("Summa tillförd energi:",'Egen hetvattenprod'!$B$1:$AY$1,0),FALSE)</f>
        <v>12.016000000000002</v>
      </c>
      <c r="L456" s="6">
        <f>VLOOKUP($B456,Kraftvärmeprod!$B$1:$AO$500,MATCH("Summa tillförd energi:",Kraftvärmeprod!$B$1:$AV$1,0),FALSE)</f>
        <v>0</v>
      </c>
      <c r="M456" s="33">
        <f>VLOOKUP($B456,'Allokerad kvv'!$B$1:$AO$500,MATCH("Summa allokerad tillförd energi:",'Allokerad kvv'!$B$1:$AV$1,0),FALSE)</f>
        <v>0</v>
      </c>
      <c r="N456" s="33">
        <f>VLOOKUP($B456,'Justerad allokering'!$B$1:$AO$500,MATCH("Summa justerad allokerad tillförd energi:",'Justerad allokering'!$B$1:$AV$1,0),FALSE)</f>
        <v>0</v>
      </c>
      <c r="O456" s="6">
        <f>VLOOKUP($B456,'Slutlig allokering'!$B$2:$AL$500,MATCH("Summa justerad allokerad tillförd energi:",'Slutlig allokering'!$B$2:$AS$2,0),FALSE)</f>
        <v>0</v>
      </c>
      <c r="P456" s="6">
        <f>VLOOKUP($B456,'Köpt hetvatten'!$B$1:$AP$500,MATCH("Med verkningsgrad:",'Köpt hetvatten'!$B$1:$AW$1,0),FALSE)</f>
        <v>0</v>
      </c>
      <c r="Q456" s="6">
        <f>VLOOKUP($B456,Spillvärme!$B$1:$AP$500,MATCH("Summa tillförd energi:",Spillvärme!$B$1:$AW$1,0),FALSE)</f>
        <v>0</v>
      </c>
      <c r="R456" s="6">
        <f>VLOOKUP($B456,Miljö!$B$1:$AP$500,MATCH("Summa tillförd energi:",Miljö!$B$1:$AW$1,0),FALSE)</f>
        <v>0.29699999999999999</v>
      </c>
      <c r="S456" s="33">
        <f t="shared" si="82"/>
        <v>0</v>
      </c>
      <c r="T456" s="6" t="str">
        <f>VLOOKUP($B456,Miljö!$B$1:$AP$500,MATCH("Köpt prod.spec hetvatten",Miljö!$B$1:$AW$1,0),FALSE)</f>
        <v/>
      </c>
      <c r="U456" s="6">
        <f t="shared" si="83"/>
        <v>12.313000000000002</v>
      </c>
      <c r="V456" s="6">
        <f>VLOOKUP($B456,Leveranser!$B$1:$AP$500,MATCH("Total levererad värme",Leveranser!$B$1:$AW$1,0),FALSE)</f>
        <v>8.1310000000000002</v>
      </c>
      <c r="W456" s="6">
        <f>IFERROR(VLOOKUP($B456,Miljö!$B$1:$AP$500,MATCH("Såld mängd produktionsspecifik fjärrvärme (GWh)",Miljö!$B$1:$AW$1,0),FALSE)/1,0)</f>
        <v>0</v>
      </c>
      <c r="X456" s="6"/>
      <c r="Y456" s="30">
        <f t="shared" si="84"/>
        <v>0.66035897019410372</v>
      </c>
      <c r="Z456" s="6"/>
      <c r="AA456" s="30" t="str">
        <f t="shared" si="85"/>
        <v/>
      </c>
      <c r="AC456" t="s">
        <v>10</v>
      </c>
      <c r="AD456" t="s">
        <v>20</v>
      </c>
      <c r="AE456" s="25" t="str">
        <f t="shared" si="80"/>
        <v>ja</v>
      </c>
      <c r="AF456" t="s">
        <v>20</v>
      </c>
      <c r="AG456" t="s">
        <v>20</v>
      </c>
      <c r="AM456" s="6" t="str">
        <f t="shared" si="81"/>
        <v/>
      </c>
      <c r="AO456" s="6" t="str">
        <f t="shared" si="88"/>
        <v/>
      </c>
      <c r="AQ456" s="6" t="str">
        <f t="shared" si="89"/>
        <v/>
      </c>
      <c r="AR456" s="6"/>
      <c r="AW456" t="str">
        <f t="shared" si="86"/>
        <v/>
      </c>
      <c r="AY456" s="6" t="str">
        <f t="shared" si="90"/>
        <v/>
      </c>
      <c r="BB456" s="6" t="str">
        <f t="shared" si="87"/>
        <v>Ja</v>
      </c>
      <c r="BK456" t="s">
        <v>10</v>
      </c>
    </row>
    <row r="457" spans="1:63" ht="15" customHeight="1" x14ac:dyDescent="0.35">
      <c r="A457" t="s">
        <v>583</v>
      </c>
      <c r="B457" t="s">
        <v>586</v>
      </c>
      <c r="C457">
        <v>0.24346899999999999</v>
      </c>
      <c r="D457">
        <v>52.338200000000001</v>
      </c>
      <c r="E457">
        <v>11.9587</v>
      </c>
      <c r="F457">
        <v>8.1414100000000003E-2</v>
      </c>
      <c r="G457" t="s">
        <v>10</v>
      </c>
      <c r="H457" t="s">
        <v>10</v>
      </c>
      <c r="K457" s="6">
        <f>VLOOKUP($B457,'Egen hetvattenprod'!$B$1:$AP$500,MATCH("Summa tillförd energi:",'Egen hetvattenprod'!$B$1:$AY$1,0),FALSE)</f>
        <v>16.491</v>
      </c>
      <c r="L457" s="6">
        <f>VLOOKUP($B457,Kraftvärmeprod!$B$1:$AO$500,MATCH("Summa tillförd energi:",Kraftvärmeprod!$B$1:$AV$1,0),FALSE)</f>
        <v>0</v>
      </c>
      <c r="M457" s="33">
        <f>VLOOKUP($B457,'Allokerad kvv'!$B$1:$AO$500,MATCH("Summa allokerad tillförd energi:",'Allokerad kvv'!$B$1:$AV$1,0),FALSE)</f>
        <v>0</v>
      </c>
      <c r="N457" s="33">
        <f>VLOOKUP($B457,'Justerad allokering'!$B$1:$AO$500,MATCH("Summa justerad allokerad tillförd energi:",'Justerad allokering'!$B$1:$AV$1,0),FALSE)</f>
        <v>0</v>
      </c>
      <c r="O457" s="6">
        <f>VLOOKUP($B457,'Slutlig allokering'!$B$2:$AL$500,MATCH("Summa justerad allokerad tillförd energi:",'Slutlig allokering'!$B$2:$AS$2,0),FALSE)</f>
        <v>0</v>
      </c>
      <c r="P457" s="6">
        <f>VLOOKUP($B457,'Köpt hetvatten'!$B$1:$AP$500,MATCH("Med verkningsgrad:",'Köpt hetvatten'!$B$1:$AW$1,0),FALSE)</f>
        <v>0</v>
      </c>
      <c r="Q457" s="6">
        <f>VLOOKUP($B457,Spillvärme!$B$1:$AP$500,MATCH("Summa tillförd energi:",Spillvärme!$B$1:$AW$1,0),FALSE)</f>
        <v>0</v>
      </c>
      <c r="R457" s="6">
        <f>VLOOKUP($B457,Miljö!$B$1:$AP$500,MATCH("Summa tillförd energi:",Miljö!$B$1:$AW$1,0),FALSE)</f>
        <v>0.38900000000000001</v>
      </c>
      <c r="S457" s="33">
        <f t="shared" si="82"/>
        <v>0</v>
      </c>
      <c r="T457" s="6" t="str">
        <f>VLOOKUP($B457,Miljö!$B$1:$AP$500,MATCH("Köpt prod.spec hetvatten",Miljö!$B$1:$AW$1,0),FALSE)</f>
        <v/>
      </c>
      <c r="U457" s="6">
        <f t="shared" si="83"/>
        <v>16.88</v>
      </c>
      <c r="V457" s="6">
        <f>VLOOKUP($B457,Leveranser!$B$1:$AP$500,MATCH("Total levererad värme",Leveranser!$B$1:$AW$1,0),FALSE)</f>
        <v>10.997</v>
      </c>
      <c r="W457" s="6">
        <f>IFERROR(VLOOKUP($B457,Miljö!$B$1:$AP$500,MATCH("Såld mängd produktionsspecifik fjärrvärme (GWh)",Miljö!$B$1:$AW$1,0),FALSE)/1,0)</f>
        <v>0</v>
      </c>
      <c r="X457" s="6"/>
      <c r="Y457" s="30">
        <f t="shared" si="84"/>
        <v>0.65148104265402851</v>
      </c>
      <c r="Z457" s="6"/>
      <c r="AA457" s="30" t="str">
        <f t="shared" si="85"/>
        <v/>
      </c>
      <c r="AC457" t="s">
        <v>10</v>
      </c>
      <c r="AD457" t="s">
        <v>20</v>
      </c>
      <c r="AE457" s="25" t="str">
        <f t="shared" si="80"/>
        <v>ja</v>
      </c>
      <c r="AF457" t="s">
        <v>20</v>
      </c>
      <c r="AG457" t="s">
        <v>20</v>
      </c>
      <c r="AM457" s="6" t="str">
        <f t="shared" si="81"/>
        <v/>
      </c>
      <c r="AO457" s="6" t="str">
        <f t="shared" si="88"/>
        <v/>
      </c>
      <c r="AQ457" s="6" t="str">
        <f t="shared" si="89"/>
        <v/>
      </c>
      <c r="AR457" s="6"/>
      <c r="AW457" t="str">
        <f t="shared" si="86"/>
        <v/>
      </c>
      <c r="AY457" s="6" t="str">
        <f t="shared" si="90"/>
        <v/>
      </c>
      <c r="BB457" s="6" t="str">
        <f t="shared" si="87"/>
        <v>Ja</v>
      </c>
      <c r="BK457" t="s">
        <v>10</v>
      </c>
    </row>
    <row r="458" spans="1:63" ht="15" customHeight="1" x14ac:dyDescent="0.35">
      <c r="A458" t="s">
        <v>583</v>
      </c>
      <c r="B458" t="s">
        <v>587</v>
      </c>
      <c r="C458">
        <v>0.181149</v>
      </c>
      <c r="D458">
        <v>44.442999999999998</v>
      </c>
      <c r="E458">
        <v>8.7237100000000005</v>
      </c>
      <c r="F458">
        <v>3.6146999999999999E-2</v>
      </c>
      <c r="G458" t="s">
        <v>10</v>
      </c>
      <c r="H458" t="s">
        <v>10</v>
      </c>
      <c r="K458" s="6">
        <f>VLOOKUP($B458,'Egen hetvattenprod'!$B$1:$AP$500,MATCH("Summa tillförd energi:",'Egen hetvattenprod'!$B$1:$AY$1,0),FALSE)</f>
        <v>121.94</v>
      </c>
      <c r="L458" s="6">
        <f>VLOOKUP($B458,Kraftvärmeprod!$B$1:$AO$500,MATCH("Summa tillförd energi:",Kraftvärmeprod!$B$1:$AV$1,0),FALSE)</f>
        <v>727.06000000000006</v>
      </c>
      <c r="M458" s="33">
        <f>VLOOKUP($B458,'Allokerad kvv'!$B$1:$AO$500,MATCH("Summa allokerad tillförd energi:",'Allokerad kvv'!$B$1:$AV$1,0),FALSE)</f>
        <v>429.798855</v>
      </c>
      <c r="N458" s="33">
        <f>VLOOKUP($B458,'Justerad allokering'!$B$1:$AO$500,MATCH("Summa justerad allokerad tillförd energi:",'Justerad allokering'!$B$1:$AV$1,0),FALSE)</f>
        <v>0</v>
      </c>
      <c r="O458" s="6">
        <f>VLOOKUP($B458,'Slutlig allokering'!$B$2:$AL$500,MATCH("Summa justerad allokerad tillförd energi:",'Slutlig allokering'!$B$2:$AS$2,0),FALSE)</f>
        <v>429.798855</v>
      </c>
      <c r="P458" s="6">
        <f>VLOOKUP($B458,'Köpt hetvatten'!$B$1:$AP$500,MATCH("Med verkningsgrad:",'Köpt hetvatten'!$B$1:$AW$1,0),FALSE)</f>
        <v>0</v>
      </c>
      <c r="Q458" s="6">
        <f>VLOOKUP($B458,Spillvärme!$B$1:$AP$500,MATCH("Summa tillförd energi:",Spillvärme!$B$1:$AW$1,0),FALSE)</f>
        <v>0</v>
      </c>
      <c r="R458" s="6">
        <f>VLOOKUP($B458,Miljö!$B$1:$AP$500,MATCH("Summa tillförd energi:",Miljö!$B$1:$AW$1,0),FALSE)</f>
        <v>3.04</v>
      </c>
      <c r="S458" s="33">
        <f t="shared" si="82"/>
        <v>0</v>
      </c>
      <c r="T458" s="6" t="str">
        <f>VLOOKUP($B458,Miljö!$B$1:$AP$500,MATCH("Köpt prod.spec hetvatten",Miljö!$B$1:$AW$1,0),FALSE)</f>
        <v/>
      </c>
      <c r="U458" s="6">
        <f t="shared" si="83"/>
        <v>554.77885500000002</v>
      </c>
      <c r="V458" s="6">
        <f>VLOOKUP($B458,Leveranser!$B$1:$AP$500,MATCH("Total levererad värme",Leveranser!$B$1:$AW$1,0),FALSE)</f>
        <v>553.02300000000002</v>
      </c>
      <c r="W458" s="6">
        <f>IFERROR(VLOOKUP($B458,Miljö!$B$1:$AP$500,MATCH("Såld mängd produktionsspecifik fjärrvärme (GWh)",Miljö!$B$1:$AW$1,0),FALSE)/1,0)</f>
        <v>0</v>
      </c>
      <c r="X458" s="6"/>
      <c r="Y458" s="30">
        <f t="shared" si="84"/>
        <v>0.99683503618752733</v>
      </c>
      <c r="Z458" s="6"/>
      <c r="AA458" s="30" t="str">
        <f t="shared" si="85"/>
        <v/>
      </c>
      <c r="AC458" t="s">
        <v>10</v>
      </c>
      <c r="AD458" t="s">
        <v>20</v>
      </c>
      <c r="AE458" s="25" t="str">
        <f t="shared" si="80"/>
        <v>ja</v>
      </c>
      <c r="AF458" t="s">
        <v>20</v>
      </c>
      <c r="AG458" t="s">
        <v>20</v>
      </c>
      <c r="AM458" s="6" t="str">
        <f t="shared" si="81"/>
        <v/>
      </c>
      <c r="AO458" s="6" t="str">
        <f t="shared" si="88"/>
        <v/>
      </c>
      <c r="AQ458" s="6" t="str">
        <f t="shared" si="89"/>
        <v/>
      </c>
      <c r="AR458" s="6"/>
      <c r="AW458" t="str">
        <f t="shared" si="86"/>
        <v/>
      </c>
      <c r="AY458" s="6" t="str">
        <f t="shared" si="90"/>
        <v/>
      </c>
      <c r="BB458" s="6" t="str">
        <f t="shared" si="87"/>
        <v>Ja</v>
      </c>
      <c r="BK458" t="s">
        <v>10</v>
      </c>
    </row>
    <row r="459" spans="1:63" ht="15" customHeight="1" x14ac:dyDescent="0.35">
      <c r="A459" t="s">
        <v>588</v>
      </c>
      <c r="B459" t="s">
        <v>589</v>
      </c>
      <c r="C459">
        <v>0.16517100000000001</v>
      </c>
      <c r="D459">
        <v>26.1356</v>
      </c>
      <c r="E459">
        <v>10.1904</v>
      </c>
      <c r="F459">
        <v>2.6061999999999998E-2</v>
      </c>
      <c r="G459" t="s">
        <v>14</v>
      </c>
      <c r="H459" t="s">
        <v>10</v>
      </c>
      <c r="K459" s="6">
        <f>VLOOKUP($B459,'Egen hetvattenprod'!$B$1:$AP$500,MATCH("Summa tillförd energi:",'Egen hetvattenprod'!$B$1:$AY$1,0),FALSE)</f>
        <v>162.91999999999999</v>
      </c>
      <c r="L459" s="6">
        <f>VLOOKUP($B459,Kraftvärmeprod!$B$1:$AO$500,MATCH("Summa tillförd energi:",Kraftvärmeprod!$B$1:$AV$1,0),FALSE)</f>
        <v>0</v>
      </c>
      <c r="M459" s="33">
        <f>VLOOKUP($B459,'Allokerad kvv'!$B$1:$AO$500,MATCH("Summa allokerad tillförd energi:",'Allokerad kvv'!$B$1:$AV$1,0),FALSE)</f>
        <v>0</v>
      </c>
      <c r="N459" s="33">
        <f>VLOOKUP($B459,'Justerad allokering'!$B$1:$AO$500,MATCH("Summa justerad allokerad tillförd energi:",'Justerad allokering'!$B$1:$AV$1,0),FALSE)</f>
        <v>0</v>
      </c>
      <c r="O459" s="6">
        <f>VLOOKUP($B459,'Slutlig allokering'!$B$2:$AL$500,MATCH("Summa justerad allokerad tillförd energi:",'Slutlig allokering'!$B$2:$AS$2,0),FALSE)</f>
        <v>0</v>
      </c>
      <c r="P459" s="6">
        <f>VLOOKUP($B459,'Köpt hetvatten'!$B$1:$AP$500,MATCH("Med verkningsgrad:",'Köpt hetvatten'!$B$1:$AW$1,0),FALSE)</f>
        <v>34.705882352941174</v>
      </c>
      <c r="Q459" s="6">
        <f>VLOOKUP($B459,Spillvärme!$B$1:$AP$500,MATCH("Summa tillförd energi:",Spillvärme!$B$1:$AW$1,0),FALSE)</f>
        <v>0</v>
      </c>
      <c r="R459" s="6">
        <f>VLOOKUP($B459,Miljö!$B$1:$AP$500,MATCH("Summa tillförd energi:",Miljö!$B$1:$AW$1,0),FALSE)</f>
        <v>3.69</v>
      </c>
      <c r="S459" s="33">
        <f t="shared" si="82"/>
        <v>0</v>
      </c>
      <c r="T459" s="6" t="str">
        <f>VLOOKUP($B459,Miljö!$B$1:$AP$500,MATCH("Köpt prod.spec hetvatten",Miljö!$B$1:$AW$1,0),FALSE)</f>
        <v/>
      </c>
      <c r="U459" s="6">
        <f t="shared" si="83"/>
        <v>201.31588235294117</v>
      </c>
      <c r="V459" s="6">
        <f>VLOOKUP($B459,Leveranser!$B$1:$AP$500,MATCH("Total levererad värme",Leveranser!$B$1:$AW$1,0),FALSE)</f>
        <v>137.30000000000001</v>
      </c>
      <c r="W459" s="6">
        <f>IFERROR(VLOOKUP($B459,Miljö!$B$1:$AP$500,MATCH("Såld mängd produktionsspecifik fjärrvärme (GWh)",Miljö!$B$1:$AW$1,0),FALSE)/1,0)</f>
        <v>0</v>
      </c>
      <c r="X459" s="6"/>
      <c r="Y459" s="30">
        <f t="shared" si="84"/>
        <v>0.68201275724132704</v>
      </c>
      <c r="Z459" s="6"/>
      <c r="AA459" s="30" t="str">
        <f t="shared" si="85"/>
        <v/>
      </c>
      <c r="AC459" t="s">
        <v>1095</v>
      </c>
      <c r="AD459" t="s">
        <v>1073</v>
      </c>
      <c r="AE459" s="25" t="str">
        <f t="shared" si="80"/>
        <v>ja</v>
      </c>
      <c r="AF459" t="s">
        <v>20</v>
      </c>
      <c r="AG459" t="s">
        <v>20</v>
      </c>
      <c r="AM459" s="6" t="str">
        <f t="shared" si="81"/>
        <v/>
      </c>
      <c r="AO459" s="6" t="str">
        <f t="shared" si="88"/>
        <v/>
      </c>
      <c r="AQ459" s="6" t="str">
        <f t="shared" si="89"/>
        <v/>
      </c>
      <c r="AR459" s="6"/>
      <c r="AW459" t="str">
        <f t="shared" si="86"/>
        <v/>
      </c>
      <c r="AY459" s="6" t="str">
        <f t="shared" si="90"/>
        <v/>
      </c>
      <c r="BB459" s="6" t="str">
        <f t="shared" si="87"/>
        <v>Ja</v>
      </c>
      <c r="BK459" t="s">
        <v>10</v>
      </c>
    </row>
    <row r="460" spans="1:63" ht="15" customHeight="1" x14ac:dyDescent="0.35">
      <c r="A460" t="s">
        <v>590</v>
      </c>
      <c r="B460" t="s">
        <v>591</v>
      </c>
      <c r="C460">
        <v>0</v>
      </c>
      <c r="D460">
        <v>0</v>
      </c>
      <c r="E460">
        <v>0</v>
      </c>
      <c r="F460">
        <v>0</v>
      </c>
      <c r="G460" t="s">
        <v>14</v>
      </c>
      <c r="H460" t="s">
        <v>14</v>
      </c>
      <c r="K460" s="6">
        <f>VLOOKUP($B460,'Egen hetvattenprod'!$B$1:$AP$500,MATCH("Summa tillförd energi:",'Egen hetvattenprod'!$B$1:$AY$1,0),FALSE)</f>
        <v>0</v>
      </c>
      <c r="L460" s="6">
        <f>VLOOKUP($B460,Kraftvärmeprod!$B$1:$AO$500,MATCH("Summa tillförd energi:",Kraftvärmeprod!$B$1:$AV$1,0),FALSE)</f>
        <v>0</v>
      </c>
      <c r="M460" s="33">
        <f>VLOOKUP($B460,'Allokerad kvv'!$B$1:$AO$500,MATCH("Summa allokerad tillförd energi:",'Allokerad kvv'!$B$1:$AV$1,0),FALSE)</f>
        <v>0</v>
      </c>
      <c r="N460" s="33">
        <f>VLOOKUP($B460,'Justerad allokering'!$B$1:$AO$500,MATCH("Summa justerad allokerad tillförd energi:",'Justerad allokering'!$B$1:$AV$1,0),FALSE)</f>
        <v>0</v>
      </c>
      <c r="O460" s="6">
        <f>VLOOKUP($B460,'Slutlig allokering'!$B$2:$AL$500,MATCH("Summa justerad allokerad tillförd energi:",'Slutlig allokering'!$B$2:$AS$2,0),FALSE)</f>
        <v>0</v>
      </c>
      <c r="P460" s="6">
        <f>VLOOKUP($B460,'Köpt hetvatten'!$B$1:$AP$500,MATCH("Med verkningsgrad:",'Köpt hetvatten'!$B$1:$AW$1,0),FALSE)</f>
        <v>0</v>
      </c>
      <c r="Q460" s="6">
        <f>VLOOKUP($B460,Spillvärme!$B$1:$AP$500,MATCH("Summa tillförd energi:",Spillvärme!$B$1:$AW$1,0),FALSE)</f>
        <v>0</v>
      </c>
      <c r="R460" s="6">
        <f>VLOOKUP($B460,Miljö!$B$1:$AP$500,MATCH("Summa tillförd energi:",Miljö!$B$1:$AW$1,0),FALSE)</f>
        <v>0</v>
      </c>
      <c r="S460" s="33">
        <f t="shared" si="82"/>
        <v>0</v>
      </c>
      <c r="T460" s="6" t="str">
        <f>VLOOKUP($B460,Miljö!$B$1:$AP$500,MATCH("Köpt prod.spec hetvatten",Miljö!$B$1:$AW$1,0),FALSE)</f>
        <v/>
      </c>
      <c r="U460" s="6">
        <f t="shared" si="83"/>
        <v>0</v>
      </c>
      <c r="V460" s="6">
        <f>VLOOKUP($B460,Leveranser!$B$1:$AP$500,MATCH("Total levererad värme",Leveranser!$B$1:$AW$1,0),FALSE)</f>
        <v>0</v>
      </c>
      <c r="W460" s="6">
        <f>IFERROR(VLOOKUP($B460,Miljö!$B$1:$AP$500,MATCH("Såld mängd produktionsspecifik fjärrvärme (GWh)",Miljö!$B$1:$AW$1,0),FALSE)/1,0)</f>
        <v>0</v>
      </c>
      <c r="X460" s="6"/>
      <c r="Y460" s="30" t="str">
        <f t="shared" si="84"/>
        <v/>
      </c>
      <c r="Z460" s="6"/>
      <c r="AA460" s="30" t="str">
        <f t="shared" si="85"/>
        <v/>
      </c>
      <c r="AC460" t="s">
        <v>20</v>
      </c>
      <c r="AD460" t="s">
        <v>20</v>
      </c>
      <c r="AE460" s="25" t="str">
        <f t="shared" si="80"/>
        <v/>
      </c>
      <c r="AF460" t="s">
        <v>20</v>
      </c>
      <c r="AG460" t="s">
        <v>20</v>
      </c>
      <c r="AM460" s="6" t="str">
        <f t="shared" si="81"/>
        <v>nej</v>
      </c>
      <c r="AO460" s="6" t="str">
        <f t="shared" si="88"/>
        <v>nej</v>
      </c>
      <c r="AQ460" s="6" t="str">
        <f t="shared" si="89"/>
        <v/>
      </c>
      <c r="AR460" s="6"/>
      <c r="AW460" t="str">
        <f t="shared" si="86"/>
        <v>nej</v>
      </c>
      <c r="AY460" s="6" t="str">
        <f t="shared" si="90"/>
        <v>nej</v>
      </c>
      <c r="BB460" s="6" t="str">
        <f t="shared" si="87"/>
        <v>Nej</v>
      </c>
      <c r="BK460" t="s">
        <v>14</v>
      </c>
    </row>
    <row r="461" spans="1:63" ht="15" customHeight="1" x14ac:dyDescent="0.35">
      <c r="A461" t="s">
        <v>590</v>
      </c>
      <c r="B461" t="s">
        <v>592</v>
      </c>
      <c r="C461">
        <v>0</v>
      </c>
      <c r="D461">
        <v>0</v>
      </c>
      <c r="E461">
        <v>0</v>
      </c>
      <c r="F461">
        <v>0</v>
      </c>
      <c r="G461" t="s">
        <v>14</v>
      </c>
      <c r="H461" t="s">
        <v>14</v>
      </c>
      <c r="K461" s="6">
        <f>VLOOKUP($B461,'Egen hetvattenprod'!$B$1:$AP$500,MATCH("Summa tillförd energi:",'Egen hetvattenprod'!$B$1:$AY$1,0),FALSE)</f>
        <v>0</v>
      </c>
      <c r="L461" s="6">
        <f>VLOOKUP($B461,Kraftvärmeprod!$B$1:$AO$500,MATCH("Summa tillförd energi:",Kraftvärmeprod!$B$1:$AV$1,0),FALSE)</f>
        <v>0</v>
      </c>
      <c r="M461" s="33">
        <f>VLOOKUP($B461,'Allokerad kvv'!$B$1:$AO$500,MATCH("Summa allokerad tillförd energi:",'Allokerad kvv'!$B$1:$AV$1,0),FALSE)</f>
        <v>0</v>
      </c>
      <c r="N461" s="33">
        <f>VLOOKUP($B461,'Justerad allokering'!$B$1:$AO$500,MATCH("Summa justerad allokerad tillförd energi:",'Justerad allokering'!$B$1:$AV$1,0),FALSE)</f>
        <v>0</v>
      </c>
      <c r="O461" s="6">
        <f>VLOOKUP($B461,'Slutlig allokering'!$B$2:$AL$500,MATCH("Summa justerad allokerad tillförd energi:",'Slutlig allokering'!$B$2:$AS$2,0),FALSE)</f>
        <v>0</v>
      </c>
      <c r="P461" s="6">
        <f>VLOOKUP($B461,'Köpt hetvatten'!$B$1:$AP$500,MATCH("Med verkningsgrad:",'Köpt hetvatten'!$B$1:$AW$1,0),FALSE)</f>
        <v>0</v>
      </c>
      <c r="Q461" s="6">
        <f>VLOOKUP($B461,Spillvärme!$B$1:$AP$500,MATCH("Summa tillförd energi:",Spillvärme!$B$1:$AW$1,0),FALSE)</f>
        <v>0</v>
      </c>
      <c r="R461" s="6">
        <f>VLOOKUP($B461,Miljö!$B$1:$AP$500,MATCH("Summa tillförd energi:",Miljö!$B$1:$AW$1,0),FALSE)</f>
        <v>0</v>
      </c>
      <c r="S461" s="33">
        <f t="shared" si="82"/>
        <v>0</v>
      </c>
      <c r="T461" s="6" t="str">
        <f>VLOOKUP($B461,Miljö!$B$1:$AP$500,MATCH("Köpt prod.spec hetvatten",Miljö!$B$1:$AW$1,0),FALSE)</f>
        <v/>
      </c>
      <c r="U461" s="6">
        <f t="shared" si="83"/>
        <v>0</v>
      </c>
      <c r="V461" s="6">
        <f>VLOOKUP($B461,Leveranser!$B$1:$AP$500,MATCH("Total levererad värme",Leveranser!$B$1:$AW$1,0),FALSE)</f>
        <v>0</v>
      </c>
      <c r="W461" s="6">
        <f>IFERROR(VLOOKUP($B461,Miljö!$B$1:$AP$500,MATCH("Såld mängd produktionsspecifik fjärrvärme (GWh)",Miljö!$B$1:$AW$1,0),FALSE)/1,0)</f>
        <v>0</v>
      </c>
      <c r="X461" s="6"/>
      <c r="Y461" s="30" t="str">
        <f t="shared" si="84"/>
        <v/>
      </c>
      <c r="Z461" s="6"/>
      <c r="AA461" s="30" t="str">
        <f t="shared" si="85"/>
        <v/>
      </c>
      <c r="AC461" t="s">
        <v>20</v>
      </c>
      <c r="AD461" t="s">
        <v>20</v>
      </c>
      <c r="AE461" s="25" t="str">
        <f t="shared" si="80"/>
        <v/>
      </c>
      <c r="AF461" t="s">
        <v>20</v>
      </c>
      <c r="AG461" t="s">
        <v>20</v>
      </c>
      <c r="AM461" s="6" t="str">
        <f t="shared" si="81"/>
        <v>nej</v>
      </c>
      <c r="AO461" s="6" t="str">
        <f t="shared" si="88"/>
        <v>nej</v>
      </c>
      <c r="AQ461" s="6" t="str">
        <f t="shared" si="89"/>
        <v/>
      </c>
      <c r="AR461" s="6"/>
      <c r="AW461" t="str">
        <f t="shared" si="86"/>
        <v>nej</v>
      </c>
      <c r="AY461" s="6" t="str">
        <f t="shared" si="90"/>
        <v>nej</v>
      </c>
      <c r="BB461" s="6" t="str">
        <f t="shared" si="87"/>
        <v>Nej</v>
      </c>
      <c r="BK461" t="s">
        <v>14</v>
      </c>
    </row>
    <row r="462" spans="1:63" ht="15" customHeight="1" x14ac:dyDescent="0.35">
      <c r="A462" t="s">
        <v>590</v>
      </c>
      <c r="B462" t="s">
        <v>593</v>
      </c>
      <c r="C462">
        <v>0</v>
      </c>
      <c r="D462">
        <v>0</v>
      </c>
      <c r="E462">
        <v>0</v>
      </c>
      <c r="F462">
        <v>0</v>
      </c>
      <c r="G462" t="s">
        <v>14</v>
      </c>
      <c r="H462" t="s">
        <v>14</v>
      </c>
      <c r="K462" s="6">
        <f>VLOOKUP($B462,'Egen hetvattenprod'!$B$1:$AP$500,MATCH("Summa tillförd energi:",'Egen hetvattenprod'!$B$1:$AY$1,0),FALSE)</f>
        <v>0</v>
      </c>
      <c r="L462" s="6">
        <f>VLOOKUP($B462,Kraftvärmeprod!$B$1:$AO$500,MATCH("Summa tillförd energi:",Kraftvärmeprod!$B$1:$AV$1,0),FALSE)</f>
        <v>0</v>
      </c>
      <c r="M462" s="33">
        <f>VLOOKUP($B462,'Allokerad kvv'!$B$1:$AO$500,MATCH("Summa allokerad tillförd energi:",'Allokerad kvv'!$B$1:$AV$1,0),FALSE)</f>
        <v>0</v>
      </c>
      <c r="N462" s="33">
        <f>VLOOKUP($B462,'Justerad allokering'!$B$1:$AO$500,MATCH("Summa justerad allokerad tillförd energi:",'Justerad allokering'!$B$1:$AV$1,0),FALSE)</f>
        <v>0</v>
      </c>
      <c r="O462" s="6">
        <f>VLOOKUP($B462,'Slutlig allokering'!$B$2:$AL$500,MATCH("Summa justerad allokerad tillförd energi:",'Slutlig allokering'!$B$2:$AS$2,0),FALSE)</f>
        <v>0</v>
      </c>
      <c r="P462" s="6">
        <f>VLOOKUP($B462,'Köpt hetvatten'!$B$1:$AP$500,MATCH("Med verkningsgrad:",'Köpt hetvatten'!$B$1:$AW$1,0),FALSE)</f>
        <v>0</v>
      </c>
      <c r="Q462" s="6">
        <f>VLOOKUP($B462,Spillvärme!$B$1:$AP$500,MATCH("Summa tillförd energi:",Spillvärme!$B$1:$AW$1,0),FALSE)</f>
        <v>0</v>
      </c>
      <c r="R462" s="6">
        <f>VLOOKUP($B462,Miljö!$B$1:$AP$500,MATCH("Summa tillförd energi:",Miljö!$B$1:$AW$1,0),FALSE)</f>
        <v>0</v>
      </c>
      <c r="S462" s="33">
        <f t="shared" si="82"/>
        <v>0</v>
      </c>
      <c r="T462" s="6" t="str">
        <f>VLOOKUP($B462,Miljö!$B$1:$AP$500,MATCH("Köpt prod.spec hetvatten",Miljö!$B$1:$AW$1,0),FALSE)</f>
        <v/>
      </c>
      <c r="U462" s="6">
        <f t="shared" si="83"/>
        <v>0</v>
      </c>
      <c r="V462" s="6">
        <f>VLOOKUP($B462,Leveranser!$B$1:$AP$500,MATCH("Total levererad värme",Leveranser!$B$1:$AW$1,0),FALSE)</f>
        <v>0</v>
      </c>
      <c r="W462" s="6">
        <f>IFERROR(VLOOKUP($B462,Miljö!$B$1:$AP$500,MATCH("Såld mängd produktionsspecifik fjärrvärme (GWh)",Miljö!$B$1:$AW$1,0),FALSE)/1,0)</f>
        <v>0</v>
      </c>
      <c r="X462" s="6"/>
      <c r="Y462" s="30" t="str">
        <f t="shared" si="84"/>
        <v/>
      </c>
      <c r="Z462" s="6"/>
      <c r="AA462" s="30" t="str">
        <f t="shared" si="85"/>
        <v/>
      </c>
      <c r="AC462" t="s">
        <v>20</v>
      </c>
      <c r="AD462" t="s">
        <v>20</v>
      </c>
      <c r="AE462" s="25" t="str">
        <f t="shared" si="80"/>
        <v/>
      </c>
      <c r="AF462" t="s">
        <v>20</v>
      </c>
      <c r="AG462" t="s">
        <v>20</v>
      </c>
      <c r="AM462" s="6" t="str">
        <f t="shared" si="81"/>
        <v>nej</v>
      </c>
      <c r="AO462" s="6" t="str">
        <f t="shared" si="88"/>
        <v>nej</v>
      </c>
      <c r="AQ462" s="6" t="str">
        <f t="shared" si="89"/>
        <v/>
      </c>
      <c r="AR462" s="6"/>
      <c r="AW462" t="str">
        <f t="shared" si="86"/>
        <v>nej</v>
      </c>
      <c r="AY462" s="6" t="str">
        <f t="shared" si="90"/>
        <v>nej</v>
      </c>
      <c r="BB462" s="6" t="str">
        <f t="shared" si="87"/>
        <v>Nej</v>
      </c>
      <c r="BK462" t="s">
        <v>14</v>
      </c>
    </row>
    <row r="463" spans="1:63" ht="15" customHeight="1" x14ac:dyDescent="0.35">
      <c r="A463" t="s">
        <v>594</v>
      </c>
      <c r="B463" t="s">
        <v>595</v>
      </c>
      <c r="C463">
        <v>0</v>
      </c>
      <c r="D463">
        <v>0</v>
      </c>
      <c r="E463">
        <v>0</v>
      </c>
      <c r="F463">
        <v>0</v>
      </c>
      <c r="G463" t="s">
        <v>14</v>
      </c>
      <c r="H463" t="s">
        <v>14</v>
      </c>
      <c r="K463" s="6">
        <f>VLOOKUP($B463,'Egen hetvattenprod'!$B$1:$AP$500,MATCH("Summa tillförd energi:",'Egen hetvattenprod'!$B$1:$AY$1,0),FALSE)</f>
        <v>0</v>
      </c>
      <c r="L463" s="6">
        <f>VLOOKUP($B463,Kraftvärmeprod!$B$1:$AO$500,MATCH("Summa tillförd energi:",Kraftvärmeprod!$B$1:$AV$1,0),FALSE)</f>
        <v>0</v>
      </c>
      <c r="M463" s="33">
        <f>VLOOKUP($B463,'Allokerad kvv'!$B$1:$AO$500,MATCH("Summa allokerad tillförd energi:",'Allokerad kvv'!$B$1:$AV$1,0),FALSE)</f>
        <v>0</v>
      </c>
      <c r="N463" s="33">
        <f>VLOOKUP($B463,'Justerad allokering'!$B$1:$AO$500,MATCH("Summa justerad allokerad tillförd energi:",'Justerad allokering'!$B$1:$AV$1,0),FALSE)</f>
        <v>0</v>
      </c>
      <c r="O463" s="6">
        <f>VLOOKUP($B463,'Slutlig allokering'!$B$2:$AL$500,MATCH("Summa justerad allokerad tillförd energi:",'Slutlig allokering'!$B$2:$AS$2,0),FALSE)</f>
        <v>0</v>
      </c>
      <c r="P463" s="6">
        <f>VLOOKUP($B463,'Köpt hetvatten'!$B$1:$AP$500,MATCH("Med verkningsgrad:",'Köpt hetvatten'!$B$1:$AW$1,0),FALSE)</f>
        <v>0</v>
      </c>
      <c r="Q463" s="6">
        <f>VLOOKUP($B463,Spillvärme!$B$1:$AP$500,MATCH("Summa tillförd energi:",Spillvärme!$B$1:$AW$1,0),FALSE)</f>
        <v>0</v>
      </c>
      <c r="R463" s="6">
        <f>VLOOKUP($B463,Miljö!$B$1:$AP$500,MATCH("Summa tillförd energi:",Miljö!$B$1:$AW$1,0),FALSE)</f>
        <v>0</v>
      </c>
      <c r="S463" s="33">
        <f t="shared" si="82"/>
        <v>0</v>
      </c>
      <c r="T463" s="6" t="str">
        <f>VLOOKUP($B463,Miljö!$B$1:$AP$500,MATCH("Köpt prod.spec hetvatten",Miljö!$B$1:$AW$1,0),FALSE)</f>
        <v/>
      </c>
      <c r="U463" s="6">
        <f t="shared" si="83"/>
        <v>0</v>
      </c>
      <c r="V463" s="6">
        <f>VLOOKUP($B463,Leveranser!$B$1:$AP$500,MATCH("Total levererad värme",Leveranser!$B$1:$AW$1,0),FALSE)</f>
        <v>0</v>
      </c>
      <c r="W463" s="6">
        <f>IFERROR(VLOOKUP($B463,Miljö!$B$1:$AP$500,MATCH("Såld mängd produktionsspecifik fjärrvärme (GWh)",Miljö!$B$1:$AW$1,0),FALSE)/1,0)</f>
        <v>0</v>
      </c>
      <c r="X463" s="6"/>
      <c r="Y463" s="30" t="str">
        <f t="shared" si="84"/>
        <v/>
      </c>
      <c r="Z463" s="6"/>
      <c r="AA463" s="30" t="str">
        <f t="shared" si="85"/>
        <v/>
      </c>
      <c r="AC463" t="s">
        <v>20</v>
      </c>
      <c r="AD463" t="s">
        <v>20</v>
      </c>
      <c r="AE463" s="25" t="str">
        <f t="shared" si="80"/>
        <v/>
      </c>
      <c r="AF463" t="s">
        <v>20</v>
      </c>
      <c r="AG463" t="s">
        <v>20</v>
      </c>
      <c r="AM463" s="6" t="str">
        <f t="shared" si="81"/>
        <v>nej</v>
      </c>
      <c r="AO463" s="6" t="str">
        <f t="shared" si="88"/>
        <v>nej</v>
      </c>
      <c r="AQ463" s="6" t="str">
        <f t="shared" si="89"/>
        <v/>
      </c>
      <c r="AR463" s="6"/>
      <c r="AW463" t="str">
        <f t="shared" si="86"/>
        <v>nej</v>
      </c>
      <c r="AY463" s="6" t="str">
        <f t="shared" si="90"/>
        <v>nej</v>
      </c>
      <c r="BB463" s="6" t="str">
        <f t="shared" si="87"/>
        <v>Nej</v>
      </c>
      <c r="BK463" t="s">
        <v>14</v>
      </c>
    </row>
    <row r="464" spans="1:63" ht="15" customHeight="1" x14ac:dyDescent="0.35">
      <c r="A464" t="s">
        <v>596</v>
      </c>
      <c r="B464" t="s">
        <v>597</v>
      </c>
      <c r="C464">
        <v>0.124308</v>
      </c>
      <c r="D464">
        <v>34.219700000000003</v>
      </c>
      <c r="E464">
        <v>4.8084800000000003</v>
      </c>
      <c r="F464">
        <v>1.9654199999999998E-3</v>
      </c>
      <c r="G464" t="s">
        <v>10</v>
      </c>
      <c r="H464" t="s">
        <v>10</v>
      </c>
      <c r="K464" s="6">
        <f>VLOOKUP($B464,'Egen hetvattenprod'!$B$1:$AP$500,MATCH("Summa tillförd energi:",'Egen hetvattenprod'!$B$1:$AY$1,0),FALSE)</f>
        <v>248.55199999999996</v>
      </c>
      <c r="L464" s="6">
        <f>VLOOKUP($B464,Kraftvärmeprod!$B$1:$AO$500,MATCH("Summa tillförd energi:",Kraftvärmeprod!$B$1:$AV$1,0),FALSE)</f>
        <v>1021.29</v>
      </c>
      <c r="M464" s="33">
        <f>VLOOKUP($B464,'Allokerad kvv'!$B$1:$AO$500,MATCH("Summa allokerad tillförd energi:",'Allokerad kvv'!$B$1:$AV$1,0),FALSE)</f>
        <v>538.05334040000002</v>
      </c>
      <c r="N464" s="33">
        <f>VLOOKUP($B464,'Justerad allokering'!$B$1:$AO$500,MATCH("Summa justerad allokerad tillförd energi:",'Justerad allokering'!$B$1:$AV$1,0),FALSE)</f>
        <v>441.62400000000002</v>
      </c>
      <c r="O464" s="6">
        <f>VLOOKUP($B464,'Slutlig allokering'!$B$2:$AL$500,MATCH("Summa justerad allokerad tillförd energi:",'Slutlig allokering'!$B$2:$AS$2,0),FALSE)</f>
        <v>543.71402739999996</v>
      </c>
      <c r="P464" s="6">
        <f>VLOOKUP($B464,'Köpt hetvatten'!$B$1:$AP$500,MATCH("Med verkningsgrad:",'Köpt hetvatten'!$B$1:$AW$1,0),FALSE)</f>
        <v>0</v>
      </c>
      <c r="Q464" s="6">
        <f>VLOOKUP($B464,Spillvärme!$B$1:$AP$500,MATCH("Summa tillförd energi:",Spillvärme!$B$1:$AW$1,0),FALSE)</f>
        <v>301.59499999999997</v>
      </c>
      <c r="R464" s="6">
        <f>VLOOKUP($B464,Miljö!$B$1:$AP$500,MATCH("Summa tillförd energi:",Miljö!$B$1:$AW$1,0),FALSE)</f>
        <v>11.557</v>
      </c>
      <c r="S464" s="33">
        <f t="shared" si="82"/>
        <v>0</v>
      </c>
      <c r="T464" s="6">
        <f>VLOOKUP($B464,Miljö!$B$1:$AP$500,MATCH("Köpt prod.spec hetvatten",Miljö!$B$1:$AW$1,0),FALSE)</f>
        <v>11.323</v>
      </c>
      <c r="U464" s="6">
        <f t="shared" si="83"/>
        <v>1116.7410274000001</v>
      </c>
      <c r="V464" s="6">
        <f>VLOOKUP($B464,Leveranser!$B$1:$AP$500,MATCH("Total levererad värme",Leveranser!$B$1:$AW$1,0),FALSE)</f>
        <v>964.5</v>
      </c>
      <c r="W464" s="6">
        <f>IFERROR(VLOOKUP($B464,Miljö!$B$1:$AP$500,MATCH("Såld mängd produktionsspecifik fjärrvärme (GWh)",Miljö!$B$1:$AW$1,0),FALSE)/1,0)</f>
        <v>93</v>
      </c>
      <c r="X464" s="6"/>
      <c r="Y464" s="30">
        <f t="shared" si="84"/>
        <v>0.86367382977372276</v>
      </c>
      <c r="Z464" s="6"/>
      <c r="AA464" s="30">
        <f t="shared" si="85"/>
        <v>9.6423017107309481E-2</v>
      </c>
      <c r="AC464" t="s">
        <v>10</v>
      </c>
      <c r="AD464" t="s">
        <v>20</v>
      </c>
      <c r="AE464" s="25" t="str">
        <f t="shared" si="80"/>
        <v>ja</v>
      </c>
      <c r="AF464" t="s">
        <v>20</v>
      </c>
      <c r="AG464" t="s">
        <v>20</v>
      </c>
      <c r="AM464" s="6" t="str">
        <f t="shared" si="81"/>
        <v/>
      </c>
      <c r="AO464" s="6" t="str">
        <f t="shared" si="88"/>
        <v/>
      </c>
      <c r="AQ464" s="6" t="str">
        <f t="shared" si="89"/>
        <v/>
      </c>
      <c r="AR464" s="6"/>
      <c r="AW464" t="str">
        <f t="shared" si="86"/>
        <v/>
      </c>
      <c r="AY464" s="6" t="str">
        <f t="shared" si="90"/>
        <v/>
      </c>
      <c r="BB464" s="6" t="str">
        <f t="shared" si="87"/>
        <v>Ja</v>
      </c>
      <c r="BK464" t="s">
        <v>10</v>
      </c>
    </row>
    <row r="465" spans="1:63" ht="15" customHeight="1" x14ac:dyDescent="0.35">
      <c r="A465" t="s">
        <v>596</v>
      </c>
      <c r="B465" t="s">
        <v>598</v>
      </c>
      <c r="C465">
        <v>0.22376499999999999</v>
      </c>
      <c r="D465">
        <v>18.8368</v>
      </c>
      <c r="E465">
        <v>16.390899999999998</v>
      </c>
      <c r="F465">
        <v>1.7108000000000002E-2</v>
      </c>
      <c r="G465" t="s">
        <v>10</v>
      </c>
      <c r="H465" t="s">
        <v>10</v>
      </c>
      <c r="K465" s="6">
        <f>VLOOKUP($B465,'Egen hetvattenprod'!$B$1:$AP$500,MATCH("Summa tillförd energi:",'Egen hetvattenprod'!$B$1:$AY$1,0),FALSE)</f>
        <v>2.2919999999999998</v>
      </c>
      <c r="L465" s="6">
        <f>VLOOKUP($B465,Kraftvärmeprod!$B$1:$AO$500,MATCH("Summa tillförd energi:",Kraftvärmeprod!$B$1:$AV$1,0),FALSE)</f>
        <v>0</v>
      </c>
      <c r="M465" s="33">
        <f>VLOOKUP($B465,'Allokerad kvv'!$B$1:$AO$500,MATCH("Summa allokerad tillförd energi:",'Allokerad kvv'!$B$1:$AV$1,0),FALSE)</f>
        <v>0</v>
      </c>
      <c r="N465" s="33">
        <f>VLOOKUP($B465,'Justerad allokering'!$B$1:$AO$500,MATCH("Summa justerad allokerad tillförd energi:",'Justerad allokering'!$B$1:$AV$1,0),FALSE)</f>
        <v>0</v>
      </c>
      <c r="O465" s="6">
        <f>VLOOKUP($B465,'Slutlig allokering'!$B$2:$AL$500,MATCH("Summa justerad allokerad tillförd energi:",'Slutlig allokering'!$B$2:$AS$2,0),FALSE)</f>
        <v>0</v>
      </c>
      <c r="P465" s="6">
        <f>VLOOKUP($B465,'Köpt hetvatten'!$B$1:$AP$500,MATCH("Med verkningsgrad:",'Köpt hetvatten'!$B$1:$AW$1,0),FALSE)</f>
        <v>0</v>
      </c>
      <c r="Q465" s="6">
        <f>VLOOKUP($B465,Spillvärme!$B$1:$AP$500,MATCH("Summa tillförd energi:",Spillvärme!$B$1:$AW$1,0),FALSE)</f>
        <v>0</v>
      </c>
      <c r="R465" s="6">
        <f>VLOOKUP($B465,Miljö!$B$1:$AP$500,MATCH("Summa tillförd energi:",Miljö!$B$1:$AW$1,0),FALSE)</f>
        <v>6.1400000000000003E-2</v>
      </c>
      <c r="S465" s="33">
        <f t="shared" si="82"/>
        <v>0</v>
      </c>
      <c r="T465" s="6" t="str">
        <f>VLOOKUP($B465,Miljö!$B$1:$AP$500,MATCH("Köpt prod.spec hetvatten",Miljö!$B$1:$AW$1,0),FALSE)</f>
        <v/>
      </c>
      <c r="U465" s="6">
        <f t="shared" si="83"/>
        <v>2.3533999999999997</v>
      </c>
      <c r="V465" s="6">
        <f>VLOOKUP($B465,Leveranser!$B$1:$AP$500,MATCH("Total levererad värme",Leveranser!$B$1:$AW$1,0),FALSE)</f>
        <v>1.8280000000000001</v>
      </c>
      <c r="W465" s="6">
        <f>IFERROR(VLOOKUP($B465,Miljö!$B$1:$AP$500,MATCH("Såld mängd produktionsspecifik fjärrvärme (GWh)",Miljö!$B$1:$AW$1,0),FALSE)/1,0)</f>
        <v>0</v>
      </c>
      <c r="X465" s="6"/>
      <c r="Y465" s="30">
        <f t="shared" si="84"/>
        <v>0.77674853403586308</v>
      </c>
      <c r="Z465" s="6"/>
      <c r="AA465" s="30" t="str">
        <f t="shared" si="85"/>
        <v/>
      </c>
      <c r="AC465" t="s">
        <v>10</v>
      </c>
      <c r="AD465" t="s">
        <v>20</v>
      </c>
      <c r="AE465" s="25" t="str">
        <f t="shared" si="80"/>
        <v>ja</v>
      </c>
      <c r="AF465" t="s">
        <v>20</v>
      </c>
      <c r="AG465" t="s">
        <v>20</v>
      </c>
      <c r="AM465" s="6" t="str">
        <f t="shared" si="81"/>
        <v/>
      </c>
      <c r="AO465" s="6" t="str">
        <f t="shared" si="88"/>
        <v/>
      </c>
      <c r="AQ465" s="6" t="str">
        <f t="shared" si="89"/>
        <v/>
      </c>
      <c r="AR465" s="6"/>
      <c r="AW465" t="str">
        <f t="shared" si="86"/>
        <v/>
      </c>
      <c r="AY465" s="6" t="str">
        <f t="shared" si="90"/>
        <v/>
      </c>
      <c r="BB465" s="6" t="str">
        <f t="shared" si="87"/>
        <v>Ja</v>
      </c>
      <c r="BK465" t="s">
        <v>10</v>
      </c>
    </row>
    <row r="466" spans="1:63" ht="15" customHeight="1" x14ac:dyDescent="0.35">
      <c r="A466" t="s">
        <v>596</v>
      </c>
      <c r="B466" t="s">
        <v>599</v>
      </c>
      <c r="C466">
        <v>0.26860400000000001</v>
      </c>
      <c r="D466">
        <v>29.7821</v>
      </c>
      <c r="E466">
        <v>19.051400000000001</v>
      </c>
      <c r="F466">
        <v>4.4264499999999998E-2</v>
      </c>
      <c r="G466" t="s">
        <v>10</v>
      </c>
      <c r="H466" t="s">
        <v>10</v>
      </c>
      <c r="K466" s="6">
        <f>VLOOKUP($B466,'Egen hetvattenprod'!$B$1:$AP$500,MATCH("Summa tillförd energi:",'Egen hetvattenprod'!$B$1:$AY$1,0),FALSE)</f>
        <v>13.91</v>
      </c>
      <c r="L466" s="6">
        <f>VLOOKUP($B466,Kraftvärmeprod!$B$1:$AO$500,MATCH("Summa tillförd energi:",Kraftvärmeprod!$B$1:$AV$1,0),FALSE)</f>
        <v>0</v>
      </c>
      <c r="M466" s="33">
        <f>VLOOKUP($B466,'Allokerad kvv'!$B$1:$AO$500,MATCH("Summa allokerad tillförd energi:",'Allokerad kvv'!$B$1:$AV$1,0),FALSE)</f>
        <v>0</v>
      </c>
      <c r="N466" s="33">
        <f>VLOOKUP($B466,'Justerad allokering'!$B$1:$AO$500,MATCH("Summa justerad allokerad tillförd energi:",'Justerad allokering'!$B$1:$AV$1,0),FALSE)</f>
        <v>0</v>
      </c>
      <c r="O466" s="6">
        <f>VLOOKUP($B466,'Slutlig allokering'!$B$2:$AL$500,MATCH("Summa justerad allokerad tillförd energi:",'Slutlig allokering'!$B$2:$AS$2,0),FALSE)</f>
        <v>0</v>
      </c>
      <c r="P466" s="6">
        <f>VLOOKUP($B466,'Köpt hetvatten'!$B$1:$AP$500,MATCH("Med verkningsgrad:",'Köpt hetvatten'!$B$1:$AW$1,0),FALSE)</f>
        <v>0</v>
      </c>
      <c r="Q466" s="6">
        <f>VLOOKUP($B466,Spillvärme!$B$1:$AP$500,MATCH("Summa tillförd energi:",Spillvärme!$B$1:$AW$1,0),FALSE)</f>
        <v>0</v>
      </c>
      <c r="R466" s="6">
        <f>VLOOKUP($B466,Miljö!$B$1:$AP$500,MATCH("Summa tillförd energi:",Miljö!$B$1:$AW$1,0),FALSE)</f>
        <v>0.23</v>
      </c>
      <c r="S466" s="33">
        <f t="shared" si="82"/>
        <v>0</v>
      </c>
      <c r="T466" s="6" t="str">
        <f>VLOOKUP($B466,Miljö!$B$1:$AP$500,MATCH("Köpt prod.spec hetvatten",Miljö!$B$1:$AW$1,0),FALSE)</f>
        <v/>
      </c>
      <c r="U466" s="6">
        <f t="shared" si="83"/>
        <v>14.14</v>
      </c>
      <c r="V466" s="6">
        <f>VLOOKUP($B466,Leveranser!$B$1:$AP$500,MATCH("Total levererad värme",Leveranser!$B$1:$AW$1,0),FALSE)</f>
        <v>9.6</v>
      </c>
      <c r="W466" s="6">
        <f>IFERROR(VLOOKUP($B466,Miljö!$B$1:$AP$500,MATCH("Såld mängd produktionsspecifik fjärrvärme (GWh)",Miljö!$B$1:$AW$1,0),FALSE)/1,0)</f>
        <v>0</v>
      </c>
      <c r="X466" s="6"/>
      <c r="Y466" s="30">
        <f t="shared" si="84"/>
        <v>0.67892503536067883</v>
      </c>
      <c r="Z466" s="6"/>
      <c r="AA466" s="30" t="str">
        <f t="shared" si="85"/>
        <v/>
      </c>
      <c r="AC466" t="s">
        <v>10</v>
      </c>
      <c r="AD466" t="s">
        <v>20</v>
      </c>
      <c r="AE466" s="25" t="str">
        <f t="shared" si="80"/>
        <v>ja</v>
      </c>
      <c r="AF466" t="s">
        <v>20</v>
      </c>
      <c r="AG466" t="s">
        <v>20</v>
      </c>
      <c r="AM466" s="6" t="str">
        <f t="shared" si="81"/>
        <v/>
      </c>
      <c r="AO466" s="6" t="str">
        <f t="shared" si="88"/>
        <v/>
      </c>
      <c r="AQ466" s="6" t="str">
        <f t="shared" si="89"/>
        <v/>
      </c>
      <c r="AR466" s="6"/>
      <c r="AW466" t="str">
        <f t="shared" si="86"/>
        <v/>
      </c>
      <c r="AY466" s="6" t="str">
        <f t="shared" si="90"/>
        <v/>
      </c>
      <c r="BB466" s="6" t="str">
        <f t="shared" si="87"/>
        <v>Ja</v>
      </c>
      <c r="BK466" t="s">
        <v>10</v>
      </c>
    </row>
    <row r="467" spans="1:63" ht="15" customHeight="1" x14ac:dyDescent="0.35">
      <c r="A467" t="s">
        <v>596</v>
      </c>
      <c r="B467" t="s">
        <v>600</v>
      </c>
      <c r="C467">
        <v>0.133797</v>
      </c>
      <c r="D467">
        <v>25.047799999999999</v>
      </c>
      <c r="E467">
        <v>4.4712500000000004</v>
      </c>
      <c r="F467">
        <v>5.0719099999999998E-3</v>
      </c>
      <c r="G467" t="s">
        <v>10</v>
      </c>
      <c r="H467" t="s">
        <v>10</v>
      </c>
      <c r="K467" s="6">
        <f>VLOOKUP($B467,'Egen hetvattenprod'!$B$1:$AP$500,MATCH("Summa tillförd energi:",'Egen hetvattenprod'!$B$1:$AY$1,0),FALSE)</f>
        <v>260.28300000000002</v>
      </c>
      <c r="L467" s="6">
        <f>VLOOKUP($B467,Kraftvärmeprod!$B$1:$AO$500,MATCH("Summa tillförd energi:",Kraftvärmeprod!$B$1:$AV$1,0),FALSE)</f>
        <v>0</v>
      </c>
      <c r="M467" s="33">
        <f>VLOOKUP($B467,'Allokerad kvv'!$B$1:$AO$500,MATCH("Summa allokerad tillförd energi:",'Allokerad kvv'!$B$1:$AV$1,0),FALSE)</f>
        <v>0</v>
      </c>
      <c r="N467" s="33">
        <f>VLOOKUP($B467,'Justerad allokering'!$B$1:$AO$500,MATCH("Summa justerad allokerad tillförd energi:",'Justerad allokering'!$B$1:$AV$1,0),FALSE)</f>
        <v>0</v>
      </c>
      <c r="O467" s="6">
        <f>VLOOKUP($B467,'Slutlig allokering'!$B$2:$AL$500,MATCH("Summa justerad allokerad tillförd energi:",'Slutlig allokering'!$B$2:$AS$2,0),FALSE)</f>
        <v>0</v>
      </c>
      <c r="P467" s="6">
        <f>VLOOKUP($B467,'Köpt hetvatten'!$B$1:$AP$500,MATCH("Med verkningsgrad:",'Köpt hetvatten'!$B$1:$AW$1,0),FALSE)</f>
        <v>1.7141176470588237</v>
      </c>
      <c r="Q467" s="6">
        <f>VLOOKUP($B467,Spillvärme!$B$1:$AP$500,MATCH("Summa tillförd energi:",Spillvärme!$B$1:$AW$1,0),FALSE)</f>
        <v>0.251</v>
      </c>
      <c r="R467" s="6">
        <f>VLOOKUP($B467,Miljö!$B$1:$AP$500,MATCH("Summa tillförd energi:",Miljö!$B$1:$AW$1,0),FALSE)</f>
        <v>9.8390000000000004</v>
      </c>
      <c r="S467" s="33">
        <f t="shared" si="82"/>
        <v>0</v>
      </c>
      <c r="T467" s="6" t="str">
        <f>VLOOKUP($B467,Miljö!$B$1:$AP$500,MATCH("Köpt prod.spec hetvatten",Miljö!$B$1:$AW$1,0),FALSE)</f>
        <v/>
      </c>
      <c r="U467" s="6">
        <f t="shared" si="83"/>
        <v>272.08711764705879</v>
      </c>
      <c r="V467" s="6">
        <f>VLOOKUP($B467,Leveranser!$B$1:$AP$500,MATCH("Total levererad värme",Leveranser!$B$1:$AW$1,0),FALSE)</f>
        <v>185.4</v>
      </c>
      <c r="W467" s="6">
        <f>IFERROR(VLOOKUP($B467,Miljö!$B$1:$AP$500,MATCH("Såld mängd produktionsspecifik fjärrvärme (GWh)",Miljö!$B$1:$AW$1,0),FALSE)/1,0)</f>
        <v>0</v>
      </c>
      <c r="X467" s="6"/>
      <c r="Y467" s="30">
        <f t="shared" si="84"/>
        <v>0.68139940473217819</v>
      </c>
      <c r="Z467" s="6"/>
      <c r="AA467" s="30" t="str">
        <f t="shared" si="85"/>
        <v/>
      </c>
      <c r="AC467" t="s">
        <v>10</v>
      </c>
      <c r="AD467" t="s">
        <v>20</v>
      </c>
      <c r="AE467" s="25" t="str">
        <f t="shared" si="80"/>
        <v>ja</v>
      </c>
      <c r="AF467" t="s">
        <v>20</v>
      </c>
      <c r="AG467" t="s">
        <v>20</v>
      </c>
      <c r="AM467" s="6" t="str">
        <f t="shared" si="81"/>
        <v/>
      </c>
      <c r="AO467" s="6" t="str">
        <f t="shared" si="88"/>
        <v/>
      </c>
      <c r="AQ467" s="6" t="str">
        <f t="shared" si="89"/>
        <v/>
      </c>
      <c r="AR467" s="6"/>
      <c r="AW467" t="str">
        <f t="shared" si="86"/>
        <v/>
      </c>
      <c r="AY467" s="6" t="str">
        <f t="shared" si="90"/>
        <v/>
      </c>
      <c r="BB467" s="6" t="str">
        <f t="shared" si="87"/>
        <v>Ja</v>
      </c>
      <c r="BK467" t="s">
        <v>10</v>
      </c>
    </row>
    <row r="468" spans="1:63" ht="15" customHeight="1" x14ac:dyDescent="0.35">
      <c r="A468" t="s">
        <v>601</v>
      </c>
      <c r="B468" t="s">
        <v>602</v>
      </c>
      <c r="C468">
        <v>3.8516399999999999E-2</v>
      </c>
      <c r="D468">
        <v>11.178900000000001</v>
      </c>
      <c r="E468">
        <v>7.6534399999999998</v>
      </c>
      <c r="F468">
        <v>4.0830800000000002E-3</v>
      </c>
      <c r="G468" t="s">
        <v>10</v>
      </c>
      <c r="H468" t="s">
        <v>10</v>
      </c>
      <c r="K468" s="6">
        <f>VLOOKUP($B468,'Egen hetvattenprod'!$B$1:$AP$500,MATCH("Summa tillförd energi:",'Egen hetvattenprod'!$B$1:$AY$1,0),FALSE)</f>
        <v>35.878999999999998</v>
      </c>
      <c r="L468" s="6">
        <f>VLOOKUP($B468,Kraftvärmeprod!$B$1:$AO$500,MATCH("Summa tillförd energi:",Kraftvärmeprod!$B$1:$AV$1,0),FALSE)</f>
        <v>0</v>
      </c>
      <c r="M468" s="33">
        <f>VLOOKUP($B468,'Allokerad kvv'!$B$1:$AO$500,MATCH("Summa allokerad tillförd energi:",'Allokerad kvv'!$B$1:$AV$1,0),FALSE)</f>
        <v>0</v>
      </c>
      <c r="N468" s="33">
        <f>VLOOKUP($B468,'Justerad allokering'!$B$1:$AO$500,MATCH("Summa justerad allokerad tillförd energi:",'Justerad allokering'!$B$1:$AV$1,0),FALSE)</f>
        <v>0</v>
      </c>
      <c r="O468" s="6">
        <f>VLOOKUP($B468,'Slutlig allokering'!$B$2:$AL$500,MATCH("Summa justerad allokerad tillförd energi:",'Slutlig allokering'!$B$2:$AS$2,0),FALSE)</f>
        <v>0</v>
      </c>
      <c r="P468" s="6">
        <f>VLOOKUP($B468,'Köpt hetvatten'!$B$1:$AP$500,MATCH("Med verkningsgrad:",'Köpt hetvatten'!$B$1:$AW$1,0),FALSE)</f>
        <v>0</v>
      </c>
      <c r="Q468" s="6">
        <f>VLOOKUP($B468,Spillvärme!$B$1:$AP$500,MATCH("Summa tillförd energi:",Spillvärme!$B$1:$AW$1,0),FALSE)</f>
        <v>0</v>
      </c>
      <c r="R468" s="6">
        <f>VLOOKUP($B468,Miljö!$B$1:$AP$500,MATCH("Summa tillförd energi:",Miljö!$B$1:$AW$1,0),FALSE)</f>
        <v>0</v>
      </c>
      <c r="S468" s="33">
        <f t="shared" si="82"/>
        <v>0.85799999999999998</v>
      </c>
      <c r="T468" s="6" t="str">
        <f>VLOOKUP($B468,Miljö!$B$1:$AP$500,MATCH("Köpt prod.spec hetvatten",Miljö!$B$1:$AW$1,0),FALSE)</f>
        <v/>
      </c>
      <c r="U468" s="6">
        <f t="shared" si="83"/>
        <v>35.878999999999998</v>
      </c>
      <c r="V468" s="6">
        <f>VLOOKUP($B468,Leveranser!$B$1:$AP$500,MATCH("Total levererad värme",Leveranser!$B$1:$AW$1,0),FALSE)</f>
        <v>28.6</v>
      </c>
      <c r="W468" s="6">
        <f>IFERROR(VLOOKUP($B468,Miljö!$B$1:$AP$500,MATCH("Såld mängd produktionsspecifik fjärrvärme (GWh)",Miljö!$B$1:$AW$1,0),FALSE)/1,0)</f>
        <v>0</v>
      </c>
      <c r="X468" s="6"/>
      <c r="Y468" s="30">
        <f t="shared" si="84"/>
        <v>0.79712366565400383</v>
      </c>
      <c r="Z468" s="6"/>
      <c r="AA468" s="30" t="str">
        <f t="shared" si="85"/>
        <v/>
      </c>
      <c r="AC468" t="s">
        <v>10</v>
      </c>
      <c r="AD468" t="s">
        <v>20</v>
      </c>
      <c r="AE468" s="25" t="str">
        <f t="shared" si="80"/>
        <v>ja</v>
      </c>
      <c r="AF468" t="s">
        <v>20</v>
      </c>
      <c r="AG468" t="s">
        <v>20</v>
      </c>
      <c r="AM468" s="6" t="str">
        <f t="shared" si="81"/>
        <v/>
      </c>
      <c r="AO468" s="6" t="str">
        <f t="shared" si="88"/>
        <v/>
      </c>
      <c r="AQ468" s="6" t="str">
        <f t="shared" si="89"/>
        <v/>
      </c>
      <c r="AR468" s="6"/>
      <c r="AW468" t="str">
        <f t="shared" si="86"/>
        <v/>
      </c>
      <c r="AY468" s="6" t="str">
        <f t="shared" si="90"/>
        <v/>
      </c>
      <c r="BB468" s="6" t="str">
        <f t="shared" si="87"/>
        <v>Ja</v>
      </c>
      <c r="BK468" t="s">
        <v>10</v>
      </c>
    </row>
    <row r="469" spans="1:63" ht="15" customHeight="1" x14ac:dyDescent="0.35">
      <c r="A469" t="s">
        <v>603</v>
      </c>
      <c r="B469" t="s">
        <v>604</v>
      </c>
      <c r="C469">
        <v>5.8387099999999997E-2</v>
      </c>
      <c r="D469">
        <v>16.1069</v>
      </c>
      <c r="E469">
        <v>8.4204299999999996</v>
      </c>
      <c r="F469">
        <v>1.6103099999999999E-2</v>
      </c>
      <c r="G469" t="s">
        <v>10</v>
      </c>
      <c r="H469" t="s">
        <v>10</v>
      </c>
      <c r="K469" s="6">
        <f>VLOOKUP($B469,'Egen hetvattenprod'!$B$1:$AP$500,MATCH("Summa tillförd energi:",'Egen hetvattenprod'!$B$1:$AY$1,0),FALSE)</f>
        <v>60.4</v>
      </c>
      <c r="L469" s="6">
        <f>VLOOKUP($B469,Kraftvärmeprod!$B$1:$AO$500,MATCH("Summa tillförd energi:",Kraftvärmeprod!$B$1:$AV$1,0),FALSE)</f>
        <v>0</v>
      </c>
      <c r="M469" s="33">
        <f>VLOOKUP($B469,'Allokerad kvv'!$B$1:$AO$500,MATCH("Summa allokerad tillförd energi:",'Allokerad kvv'!$B$1:$AV$1,0),FALSE)</f>
        <v>0</v>
      </c>
      <c r="N469" s="33">
        <f>VLOOKUP($B469,'Justerad allokering'!$B$1:$AO$500,MATCH("Summa justerad allokerad tillförd energi:",'Justerad allokering'!$B$1:$AV$1,0),FALSE)</f>
        <v>0</v>
      </c>
      <c r="O469" s="6">
        <f>VLOOKUP($B469,'Slutlig allokering'!$B$2:$AL$500,MATCH("Summa justerad allokerad tillförd energi:",'Slutlig allokering'!$B$2:$AS$2,0),FALSE)</f>
        <v>0</v>
      </c>
      <c r="P469" s="6">
        <f>VLOOKUP($B469,'Köpt hetvatten'!$B$1:$AP$500,MATCH("Med verkningsgrad:",'Köpt hetvatten'!$B$1:$AW$1,0),FALSE)</f>
        <v>0</v>
      </c>
      <c r="Q469" s="6">
        <f>VLOOKUP($B469,Spillvärme!$B$1:$AP$500,MATCH("Summa tillförd energi:",Spillvärme!$B$1:$AW$1,0),FALSE)</f>
        <v>0</v>
      </c>
      <c r="R469" s="6">
        <f>VLOOKUP($B469,Miljö!$B$1:$AP$500,MATCH("Summa tillförd energi:",Miljö!$B$1:$AW$1,0),FALSE)</f>
        <v>1.7</v>
      </c>
      <c r="S469" s="33">
        <f t="shared" si="82"/>
        <v>0</v>
      </c>
      <c r="T469" s="6" t="str">
        <f>VLOOKUP($B469,Miljö!$B$1:$AP$500,MATCH("Köpt prod.spec hetvatten",Miljö!$B$1:$AW$1,0),FALSE)</f>
        <v/>
      </c>
      <c r="U469" s="6">
        <f t="shared" si="83"/>
        <v>62.1</v>
      </c>
      <c r="V469" s="6">
        <f>VLOOKUP($B469,Leveranser!$B$1:$AP$500,MATCH("Total levererad värme",Leveranser!$B$1:$AW$1,0),FALSE)</f>
        <v>46.5</v>
      </c>
      <c r="W469" s="6">
        <f>IFERROR(VLOOKUP($B469,Miljö!$B$1:$AP$500,MATCH("Såld mängd produktionsspecifik fjärrvärme (GWh)",Miljö!$B$1:$AW$1,0),FALSE)/1,0)</f>
        <v>0</v>
      </c>
      <c r="X469" s="6"/>
      <c r="Y469" s="30">
        <f t="shared" si="84"/>
        <v>0.74879227053140096</v>
      </c>
      <c r="Z469" s="6"/>
      <c r="AA469" s="30" t="str">
        <f t="shared" si="85"/>
        <v/>
      </c>
      <c r="AC469" t="s">
        <v>10</v>
      </c>
      <c r="AD469" t="s">
        <v>20</v>
      </c>
      <c r="AE469" s="25" t="str">
        <f t="shared" si="80"/>
        <v>ja</v>
      </c>
      <c r="AF469" t="s">
        <v>20</v>
      </c>
      <c r="AG469" t="s">
        <v>20</v>
      </c>
      <c r="AM469" s="6" t="str">
        <f t="shared" si="81"/>
        <v/>
      </c>
      <c r="AO469" s="6" t="str">
        <f t="shared" si="88"/>
        <v/>
      </c>
      <c r="AQ469" s="6" t="str">
        <f t="shared" si="89"/>
        <v/>
      </c>
      <c r="AR469" s="6"/>
      <c r="AW469" t="str">
        <f t="shared" si="86"/>
        <v/>
      </c>
      <c r="AY469" s="6" t="str">
        <f t="shared" si="90"/>
        <v/>
      </c>
      <c r="BB469" s="6" t="str">
        <f t="shared" si="87"/>
        <v>Ja</v>
      </c>
      <c r="BK469" t="s">
        <v>10</v>
      </c>
    </row>
    <row r="470" spans="1:63" ht="15" customHeight="1" x14ac:dyDescent="0.35">
      <c r="A470" t="s">
        <v>605</v>
      </c>
      <c r="B470" t="s">
        <v>606</v>
      </c>
      <c r="C470">
        <v>0.107225</v>
      </c>
      <c r="D470">
        <v>15.9612</v>
      </c>
      <c r="E470">
        <v>8.4524000000000008</v>
      </c>
      <c r="F470">
        <v>1.2784200000000001E-2</v>
      </c>
      <c r="G470" t="s">
        <v>10</v>
      </c>
      <c r="H470" t="s">
        <v>10</v>
      </c>
      <c r="K470" s="6">
        <f>VLOOKUP($B470,'Egen hetvattenprod'!$B$1:$AP$500,MATCH("Summa tillförd energi:",'Egen hetvattenprod'!$B$1:$AY$1,0),FALSE)</f>
        <v>10.513310000000001</v>
      </c>
      <c r="L470" s="6">
        <f>VLOOKUP($B470,Kraftvärmeprod!$B$1:$AO$500,MATCH("Summa tillförd energi:",Kraftvärmeprod!$B$1:$AV$1,0),FALSE)</f>
        <v>0</v>
      </c>
      <c r="M470" s="33">
        <f>VLOOKUP($B470,'Allokerad kvv'!$B$1:$AO$500,MATCH("Summa allokerad tillförd energi:",'Allokerad kvv'!$B$1:$AV$1,0),FALSE)</f>
        <v>0</v>
      </c>
      <c r="N470" s="33">
        <f>VLOOKUP($B470,'Justerad allokering'!$B$1:$AO$500,MATCH("Summa justerad allokerad tillförd energi:",'Justerad allokering'!$B$1:$AV$1,0),FALSE)</f>
        <v>0</v>
      </c>
      <c r="O470" s="6">
        <f>VLOOKUP($B470,'Slutlig allokering'!$B$2:$AL$500,MATCH("Summa justerad allokerad tillförd energi:",'Slutlig allokering'!$B$2:$AS$2,0),FALSE)</f>
        <v>0</v>
      </c>
      <c r="P470" s="6">
        <f>VLOOKUP($B470,'Köpt hetvatten'!$B$1:$AP$500,MATCH("Med verkningsgrad:",'Köpt hetvatten'!$B$1:$AW$1,0),FALSE)</f>
        <v>0</v>
      </c>
      <c r="Q470" s="6">
        <f>VLOOKUP($B470,Spillvärme!$B$1:$AP$500,MATCH("Summa tillförd energi:",Spillvärme!$B$1:$AW$1,0),FALSE)</f>
        <v>0</v>
      </c>
      <c r="R470" s="6">
        <f>VLOOKUP($B470,Miljö!$B$1:$AP$500,MATCH("Summa tillförd energi:",Miljö!$B$1:$AW$1,0),FALSE)</f>
        <v>0.27026</v>
      </c>
      <c r="S470" s="33">
        <f t="shared" si="82"/>
        <v>0</v>
      </c>
      <c r="T470" s="6" t="str">
        <f>VLOOKUP($B470,Miljö!$B$1:$AP$500,MATCH("Köpt prod.spec hetvatten",Miljö!$B$1:$AW$1,0),FALSE)</f>
        <v/>
      </c>
      <c r="U470" s="6">
        <f t="shared" si="83"/>
        <v>10.783570000000001</v>
      </c>
      <c r="V470" s="6">
        <f>VLOOKUP($B470,Leveranser!$B$1:$AP$500,MATCH("Total levererad värme",Leveranser!$B$1:$AW$1,0),FALSE)</f>
        <v>7.4340000000000002</v>
      </c>
      <c r="W470" s="6">
        <f>IFERROR(VLOOKUP($B470,Miljö!$B$1:$AP$500,MATCH("Såld mängd produktionsspecifik fjärrvärme (GWh)",Miljö!$B$1:$AW$1,0),FALSE)/1,0)</f>
        <v>0</v>
      </c>
      <c r="X470" s="6"/>
      <c r="Y470" s="30">
        <f t="shared" si="84"/>
        <v>0.68938208775016063</v>
      </c>
      <c r="Z470" s="6"/>
      <c r="AA470" s="30" t="str">
        <f t="shared" si="85"/>
        <v/>
      </c>
      <c r="AC470" t="s">
        <v>10</v>
      </c>
      <c r="AD470" t="s">
        <v>20</v>
      </c>
      <c r="AE470" s="25" t="str">
        <f t="shared" si="80"/>
        <v>ja</v>
      </c>
      <c r="AF470" t="s">
        <v>20</v>
      </c>
      <c r="AG470" t="s">
        <v>20</v>
      </c>
      <c r="AM470" s="6" t="str">
        <f t="shared" si="81"/>
        <v/>
      </c>
      <c r="AO470" s="6" t="str">
        <f t="shared" si="88"/>
        <v/>
      </c>
      <c r="AQ470" s="6" t="str">
        <f t="shared" si="89"/>
        <v/>
      </c>
      <c r="AR470" s="6"/>
      <c r="AW470" t="str">
        <f t="shared" si="86"/>
        <v/>
      </c>
      <c r="AY470" s="6" t="str">
        <f t="shared" si="90"/>
        <v/>
      </c>
      <c r="BB470" s="6" t="str">
        <f t="shared" si="87"/>
        <v>Ja</v>
      </c>
      <c r="BK470" t="s">
        <v>10</v>
      </c>
    </row>
    <row r="471" spans="1:63" ht="15" customHeight="1" x14ac:dyDescent="0.35">
      <c r="A471" t="s">
        <v>605</v>
      </c>
      <c r="B471" t="s">
        <v>607</v>
      </c>
      <c r="C471">
        <v>0.32022200000000001</v>
      </c>
      <c r="D471">
        <v>12.851599999999999</v>
      </c>
      <c r="E471">
        <v>6.3231599999999997</v>
      </c>
      <c r="F471">
        <v>1.41628E-2</v>
      </c>
      <c r="G471" t="s">
        <v>10</v>
      </c>
      <c r="H471" t="s">
        <v>10</v>
      </c>
      <c r="K471" s="6">
        <f>VLOOKUP($B471,'Egen hetvattenprod'!$B$1:$AP$500,MATCH("Summa tillförd energi:",'Egen hetvattenprod'!$B$1:$AY$1,0),FALSE)</f>
        <v>6.9935900000000002</v>
      </c>
      <c r="L471" s="6">
        <f>VLOOKUP($B471,Kraftvärmeprod!$B$1:$AO$500,MATCH("Summa tillförd energi:",Kraftvärmeprod!$B$1:$AV$1,0),FALSE)</f>
        <v>0</v>
      </c>
      <c r="M471" s="33">
        <f>VLOOKUP($B471,'Allokerad kvv'!$B$1:$AO$500,MATCH("Summa allokerad tillförd energi:",'Allokerad kvv'!$B$1:$AV$1,0),FALSE)</f>
        <v>0</v>
      </c>
      <c r="N471" s="33">
        <f>VLOOKUP($B471,'Justerad allokering'!$B$1:$AO$500,MATCH("Summa justerad allokerad tillförd energi:",'Justerad allokering'!$B$1:$AV$1,0),FALSE)</f>
        <v>0</v>
      </c>
      <c r="O471" s="6">
        <f>VLOOKUP($B471,'Slutlig allokering'!$B$2:$AL$500,MATCH("Summa justerad allokerad tillförd energi:",'Slutlig allokering'!$B$2:$AS$2,0),FALSE)</f>
        <v>0</v>
      </c>
      <c r="P471" s="6">
        <f>VLOOKUP($B471,'Köpt hetvatten'!$B$1:$AP$500,MATCH("Med verkningsgrad:",'Köpt hetvatten'!$B$1:$AW$1,0),FALSE)</f>
        <v>0</v>
      </c>
      <c r="Q471" s="6">
        <f>VLOOKUP($B471,Spillvärme!$B$1:$AP$500,MATCH("Summa tillförd energi:",Spillvärme!$B$1:$AW$1,0),FALSE)</f>
        <v>0</v>
      </c>
      <c r="R471" s="6">
        <f>VLOOKUP($B471,Miljö!$B$1:$AP$500,MATCH("Summa tillförd energi:",Miljö!$B$1:$AW$1,0),FALSE)</f>
        <v>0</v>
      </c>
      <c r="S471" s="33">
        <f t="shared" si="82"/>
        <v>0.16529999999999997</v>
      </c>
      <c r="T471" s="6" t="str">
        <f>VLOOKUP($B471,Miljö!$B$1:$AP$500,MATCH("Köpt prod.spec hetvatten",Miljö!$B$1:$AW$1,0),FALSE)</f>
        <v/>
      </c>
      <c r="U471" s="6">
        <f t="shared" si="83"/>
        <v>6.9935900000000002</v>
      </c>
      <c r="V471" s="6">
        <f>VLOOKUP($B471,Leveranser!$B$1:$AP$500,MATCH("Total levererad värme",Leveranser!$B$1:$AW$1,0),FALSE)</f>
        <v>5.51</v>
      </c>
      <c r="W471" s="6">
        <f>IFERROR(VLOOKUP($B471,Miljö!$B$1:$AP$500,MATCH("Såld mängd produktionsspecifik fjärrvärme (GWh)",Miljö!$B$1:$AW$1,0),FALSE)/1,0)</f>
        <v>0</v>
      </c>
      <c r="X471" s="6"/>
      <c r="Y471" s="30">
        <f t="shared" si="84"/>
        <v>0.78786431575199567</v>
      </c>
      <c r="Z471" s="6"/>
      <c r="AA471" s="30" t="str">
        <f t="shared" si="85"/>
        <v/>
      </c>
      <c r="AC471" t="s">
        <v>10</v>
      </c>
      <c r="AD471" t="s">
        <v>20</v>
      </c>
      <c r="AE471" s="25" t="str">
        <f t="shared" si="80"/>
        <v>ja</v>
      </c>
      <c r="AF471" t="s">
        <v>20</v>
      </c>
      <c r="AG471" t="s">
        <v>20</v>
      </c>
      <c r="AM471" s="6" t="str">
        <f t="shared" si="81"/>
        <v/>
      </c>
      <c r="AO471" s="6" t="str">
        <f t="shared" si="88"/>
        <v/>
      </c>
      <c r="AQ471" s="6" t="str">
        <f t="shared" si="89"/>
        <v/>
      </c>
      <c r="AR471" s="6"/>
      <c r="AW471" t="str">
        <f t="shared" si="86"/>
        <v/>
      </c>
      <c r="AY471" s="6" t="str">
        <f t="shared" si="90"/>
        <v/>
      </c>
      <c r="BB471" s="6" t="str">
        <f t="shared" si="87"/>
        <v>Ja</v>
      </c>
      <c r="BK471" t="s">
        <v>10</v>
      </c>
    </row>
    <row r="472" spans="1:63" ht="15" customHeight="1" x14ac:dyDescent="0.35">
      <c r="A472" t="s">
        <v>605</v>
      </c>
      <c r="B472" t="s">
        <v>608</v>
      </c>
      <c r="C472">
        <v>0.35070899999999999</v>
      </c>
      <c r="D472">
        <v>54.012700000000002</v>
      </c>
      <c r="E472">
        <v>17.2532</v>
      </c>
      <c r="F472">
        <v>0.12531700000000001</v>
      </c>
      <c r="G472" t="s">
        <v>10</v>
      </c>
      <c r="H472" t="s">
        <v>10</v>
      </c>
      <c r="K472" s="6">
        <f>VLOOKUP($B472,'Egen hetvattenprod'!$B$1:$AP$500,MATCH("Summa tillförd energi:",'Egen hetvattenprod'!$B$1:$AY$1,0),FALSE)</f>
        <v>1.5389699999999999</v>
      </c>
      <c r="L472" s="6">
        <f>VLOOKUP($B472,Kraftvärmeprod!$B$1:$AO$500,MATCH("Summa tillförd energi:",Kraftvärmeprod!$B$1:$AV$1,0),FALSE)</f>
        <v>0</v>
      </c>
      <c r="M472" s="33">
        <f>VLOOKUP($B472,'Allokerad kvv'!$B$1:$AO$500,MATCH("Summa allokerad tillförd energi:",'Allokerad kvv'!$B$1:$AV$1,0),FALSE)</f>
        <v>0</v>
      </c>
      <c r="N472" s="33">
        <f>VLOOKUP($B472,'Justerad allokering'!$B$1:$AO$500,MATCH("Summa justerad allokerad tillförd energi:",'Justerad allokering'!$B$1:$AV$1,0),FALSE)</f>
        <v>0</v>
      </c>
      <c r="O472" s="6">
        <f>VLOOKUP($B472,'Slutlig allokering'!$B$2:$AL$500,MATCH("Summa justerad allokerad tillförd energi:",'Slutlig allokering'!$B$2:$AS$2,0),FALSE)</f>
        <v>0</v>
      </c>
      <c r="P472" s="6">
        <f>VLOOKUP($B472,'Köpt hetvatten'!$B$1:$AP$500,MATCH("Med verkningsgrad:",'Köpt hetvatten'!$B$1:$AW$1,0),FALSE)</f>
        <v>0</v>
      </c>
      <c r="Q472" s="6">
        <f>VLOOKUP($B472,Spillvärme!$B$1:$AP$500,MATCH("Summa tillförd energi:",Spillvärme!$B$1:$AW$1,0),FALSE)</f>
        <v>0</v>
      </c>
      <c r="R472" s="6">
        <f>VLOOKUP($B472,Miljö!$B$1:$AP$500,MATCH("Summa tillförd energi:",Miljö!$B$1:$AW$1,0),FALSE)</f>
        <v>0</v>
      </c>
      <c r="S472" s="33">
        <f t="shared" si="82"/>
        <v>3.7470000000000003E-2</v>
      </c>
      <c r="T472" s="6" t="str">
        <f>VLOOKUP($B472,Miljö!$B$1:$AP$500,MATCH("Köpt prod.spec hetvatten",Miljö!$B$1:$AW$1,0),FALSE)</f>
        <v/>
      </c>
      <c r="U472" s="6">
        <f t="shared" si="83"/>
        <v>1.5389699999999999</v>
      </c>
      <c r="V472" s="6">
        <f>VLOOKUP($B472,Leveranser!$B$1:$AP$500,MATCH("Total levererad värme",Leveranser!$B$1:$AW$1,0),FALSE)</f>
        <v>1.2490000000000001</v>
      </c>
      <c r="W472" s="6">
        <f>IFERROR(VLOOKUP($B472,Miljö!$B$1:$AP$500,MATCH("Såld mängd produktionsspecifik fjärrvärme (GWh)",Miljö!$B$1:$AW$1,0),FALSE)/1,0)</f>
        <v>0</v>
      </c>
      <c r="X472" s="6"/>
      <c r="Y472" s="30">
        <f t="shared" si="84"/>
        <v>0.81158177222427996</v>
      </c>
      <c r="Z472" s="6"/>
      <c r="AA472" s="30" t="str">
        <f t="shared" si="85"/>
        <v/>
      </c>
      <c r="AC472" t="s">
        <v>10</v>
      </c>
      <c r="AD472" t="s">
        <v>20</v>
      </c>
      <c r="AE472" s="25" t="str">
        <f t="shared" si="80"/>
        <v>ja</v>
      </c>
      <c r="AF472" t="s">
        <v>20</v>
      </c>
      <c r="AG472" t="s">
        <v>20</v>
      </c>
      <c r="AM472" s="6" t="str">
        <f t="shared" si="81"/>
        <v/>
      </c>
      <c r="AO472" s="6" t="str">
        <f t="shared" si="88"/>
        <v/>
      </c>
      <c r="AQ472" s="6" t="str">
        <f t="shared" si="89"/>
        <v/>
      </c>
      <c r="AR472" s="6"/>
      <c r="AW472" t="str">
        <f t="shared" si="86"/>
        <v/>
      </c>
      <c r="AY472" s="6" t="str">
        <f t="shared" si="90"/>
        <v/>
      </c>
      <c r="BB472" s="6" t="str">
        <f t="shared" si="87"/>
        <v>Ja</v>
      </c>
      <c r="BK472" t="s">
        <v>10</v>
      </c>
    </row>
    <row r="473" spans="1:63" ht="15" customHeight="1" x14ac:dyDescent="0.35">
      <c r="A473" t="s">
        <v>605</v>
      </c>
      <c r="B473" t="s">
        <v>609</v>
      </c>
      <c r="C473">
        <v>0.146485</v>
      </c>
      <c r="D473">
        <v>27.979399999999998</v>
      </c>
      <c r="E473">
        <v>4.6473500000000003</v>
      </c>
      <c r="F473">
        <v>5.4885900000000001E-2</v>
      </c>
      <c r="G473" t="s">
        <v>10</v>
      </c>
      <c r="H473" t="s">
        <v>10</v>
      </c>
      <c r="K473" s="6">
        <f>VLOOKUP($B473,'Egen hetvattenprod'!$B$1:$AP$500,MATCH("Summa tillförd energi:",'Egen hetvattenprod'!$B$1:$AY$1,0),FALSE)</f>
        <v>0.33899000000000001</v>
      </c>
      <c r="L473" s="6">
        <f>VLOOKUP($B473,Kraftvärmeprod!$B$1:$AO$500,MATCH("Summa tillförd energi:",Kraftvärmeprod!$B$1:$AV$1,0),FALSE)</f>
        <v>0</v>
      </c>
      <c r="M473" s="33">
        <f>VLOOKUP($B473,'Allokerad kvv'!$B$1:$AO$500,MATCH("Summa allokerad tillförd energi:",'Allokerad kvv'!$B$1:$AV$1,0),FALSE)</f>
        <v>0</v>
      </c>
      <c r="N473" s="33">
        <f>VLOOKUP($B473,'Justerad allokering'!$B$1:$AO$500,MATCH("Summa justerad allokerad tillförd energi:",'Justerad allokering'!$B$1:$AV$1,0),FALSE)</f>
        <v>0</v>
      </c>
      <c r="O473" s="6">
        <f>VLOOKUP($B473,'Slutlig allokering'!$B$2:$AL$500,MATCH("Summa justerad allokerad tillförd energi:",'Slutlig allokering'!$B$2:$AS$2,0),FALSE)</f>
        <v>0</v>
      </c>
      <c r="P473" s="6">
        <f>VLOOKUP($B473,'Köpt hetvatten'!$B$1:$AP$500,MATCH("Med verkningsgrad:",'Köpt hetvatten'!$B$1:$AW$1,0),FALSE)</f>
        <v>3.3808235294117646</v>
      </c>
      <c r="Q473" s="6">
        <f>VLOOKUP($B473,Spillvärme!$B$1:$AP$500,MATCH("Summa tillförd energi:",Spillvärme!$B$1:$AW$1,0),FALSE)</f>
        <v>4.4960199999999997</v>
      </c>
      <c r="R473" s="6">
        <f>VLOOKUP($B473,Miljö!$B$1:$AP$500,MATCH("Summa tillförd energi:",Miljö!$B$1:$AW$1,0),FALSE)</f>
        <v>0</v>
      </c>
      <c r="S473" s="33">
        <f t="shared" si="82"/>
        <v>0.20291999999999999</v>
      </c>
      <c r="T473" s="6" t="str">
        <f>VLOOKUP($B473,Miljö!$B$1:$AP$500,MATCH("Köpt prod.spec hetvatten",Miljö!$B$1:$AW$1,0),FALSE)</f>
        <v/>
      </c>
      <c r="U473" s="6">
        <f t="shared" si="83"/>
        <v>8.2158335294117641</v>
      </c>
      <c r="V473" s="6">
        <f>VLOOKUP($B473,Leveranser!$B$1:$AP$500,MATCH("Total levererad värme",Leveranser!$B$1:$AW$1,0),FALSE)</f>
        <v>6.7640000000000002</v>
      </c>
      <c r="W473" s="6">
        <f>IFERROR(VLOOKUP($B473,Miljö!$B$1:$AP$500,MATCH("Såld mängd produktionsspecifik fjärrvärme (GWh)",Miljö!$B$1:$AW$1,0),FALSE)/1,0)</f>
        <v>0</v>
      </c>
      <c r="X473" s="6"/>
      <c r="Y473" s="30">
        <f t="shared" si="84"/>
        <v>0.82328834631150172</v>
      </c>
      <c r="Z473" s="6"/>
      <c r="AA473" s="30" t="str">
        <f t="shared" si="85"/>
        <v/>
      </c>
      <c r="AC473" t="s">
        <v>10</v>
      </c>
      <c r="AD473" t="s">
        <v>20</v>
      </c>
      <c r="AE473" s="25" t="str">
        <f t="shared" si="80"/>
        <v>ja</v>
      </c>
      <c r="AF473" t="s">
        <v>20</v>
      </c>
      <c r="AG473" t="s">
        <v>20</v>
      </c>
      <c r="AM473" s="6" t="str">
        <f t="shared" si="81"/>
        <v/>
      </c>
      <c r="AO473" s="6" t="str">
        <f t="shared" si="88"/>
        <v/>
      </c>
      <c r="AQ473" s="6" t="str">
        <f t="shared" si="89"/>
        <v/>
      </c>
      <c r="AR473" s="6"/>
      <c r="AW473" t="str">
        <f t="shared" si="86"/>
        <v/>
      </c>
      <c r="AY473" s="6" t="str">
        <f t="shared" si="90"/>
        <v/>
      </c>
      <c r="BB473" s="6" t="str">
        <f t="shared" si="87"/>
        <v>Ja</v>
      </c>
      <c r="BK473" t="s">
        <v>10</v>
      </c>
    </row>
    <row r="474" spans="1:63" ht="15" customHeight="1" x14ac:dyDescent="0.35">
      <c r="A474" t="s">
        <v>605</v>
      </c>
      <c r="B474" t="s">
        <v>610</v>
      </c>
      <c r="C474">
        <v>0.45359699999999997</v>
      </c>
      <c r="D474">
        <v>11.9689</v>
      </c>
      <c r="E474">
        <v>17.677800000000001</v>
      </c>
      <c r="F474">
        <v>9.6978700000000008E-3</v>
      </c>
      <c r="G474" t="s">
        <v>10</v>
      </c>
      <c r="H474" t="s">
        <v>10</v>
      </c>
      <c r="K474" s="6">
        <f>VLOOKUP($B474,'Egen hetvattenprod'!$B$1:$AP$500,MATCH("Summa tillförd energi:",'Egen hetvattenprod'!$B$1:$AY$1,0),FALSE)</f>
        <v>0.77749000000000001</v>
      </c>
      <c r="L474" s="6">
        <f>VLOOKUP($B474,Kraftvärmeprod!$B$1:$AO$500,MATCH("Summa tillförd energi:",Kraftvärmeprod!$B$1:$AV$1,0),FALSE)</f>
        <v>0</v>
      </c>
      <c r="M474" s="33">
        <f>VLOOKUP($B474,'Allokerad kvv'!$B$1:$AO$500,MATCH("Summa allokerad tillförd energi:",'Allokerad kvv'!$B$1:$AV$1,0),FALSE)</f>
        <v>0</v>
      </c>
      <c r="N474" s="33">
        <f>VLOOKUP($B474,'Justerad allokering'!$B$1:$AO$500,MATCH("Summa justerad allokerad tillförd energi:",'Justerad allokering'!$B$1:$AV$1,0),FALSE)</f>
        <v>0</v>
      </c>
      <c r="O474" s="6">
        <f>VLOOKUP($B474,'Slutlig allokering'!$B$2:$AL$500,MATCH("Summa justerad allokerad tillförd energi:",'Slutlig allokering'!$B$2:$AS$2,0),FALSE)</f>
        <v>0</v>
      </c>
      <c r="P474" s="6">
        <f>VLOOKUP($B474,'Köpt hetvatten'!$B$1:$AP$500,MATCH("Med verkningsgrad:",'Köpt hetvatten'!$B$1:$AW$1,0),FALSE)</f>
        <v>0</v>
      </c>
      <c r="Q474" s="6">
        <f>VLOOKUP($B474,Spillvärme!$B$1:$AP$500,MATCH("Summa tillförd energi:",Spillvärme!$B$1:$AW$1,0),FALSE)</f>
        <v>0</v>
      </c>
      <c r="R474" s="6">
        <f>VLOOKUP($B474,Miljö!$B$1:$AP$500,MATCH("Summa tillförd energi:",Miljö!$B$1:$AW$1,0),FALSE)</f>
        <v>0.15157999999999999</v>
      </c>
      <c r="S474" s="33">
        <f t="shared" si="82"/>
        <v>0</v>
      </c>
      <c r="T474" s="6" t="str">
        <f>VLOOKUP($B474,Miljö!$B$1:$AP$500,MATCH("Köpt prod.spec hetvatten",Miljö!$B$1:$AW$1,0),FALSE)</f>
        <v/>
      </c>
      <c r="U474" s="6">
        <f t="shared" si="83"/>
        <v>0.92907000000000006</v>
      </c>
      <c r="V474" s="6">
        <f>VLOOKUP($B474,Leveranser!$B$1:$AP$500,MATCH("Total levererad värme",Leveranser!$B$1:$AW$1,0),FALSE)</f>
        <v>0.57599999999999996</v>
      </c>
      <c r="W474" s="6">
        <f>IFERROR(VLOOKUP($B474,Miljö!$B$1:$AP$500,MATCH("Såld mängd produktionsspecifik fjärrvärme (GWh)",Miljö!$B$1:$AW$1,0),FALSE)/1,0)</f>
        <v>0</v>
      </c>
      <c r="X474" s="6"/>
      <c r="Y474" s="30">
        <f t="shared" si="84"/>
        <v>0.6199748135232005</v>
      </c>
      <c r="Z474" s="6"/>
      <c r="AA474" s="30" t="str">
        <f t="shared" si="85"/>
        <v/>
      </c>
      <c r="AC474" t="s">
        <v>10</v>
      </c>
      <c r="AD474" t="s">
        <v>20</v>
      </c>
      <c r="AE474" s="25" t="str">
        <f t="shared" si="80"/>
        <v>ja</v>
      </c>
      <c r="AF474" t="s">
        <v>20</v>
      </c>
      <c r="AG474" t="s">
        <v>20</v>
      </c>
      <c r="AM474" s="6" t="str">
        <f t="shared" si="81"/>
        <v/>
      </c>
      <c r="AO474" s="6" t="str">
        <f t="shared" si="88"/>
        <v/>
      </c>
      <c r="AQ474" s="6" t="str">
        <f t="shared" si="89"/>
        <v/>
      </c>
      <c r="AR474" s="6"/>
      <c r="AW474" t="str">
        <f t="shared" si="86"/>
        <v/>
      </c>
      <c r="AY474" s="6" t="str">
        <f t="shared" si="90"/>
        <v/>
      </c>
      <c r="BB474" s="6" t="str">
        <f t="shared" si="87"/>
        <v>Ja</v>
      </c>
      <c r="BK474" t="s">
        <v>10</v>
      </c>
    </row>
    <row r="475" spans="1:63" ht="15" customHeight="1" x14ac:dyDescent="0.35">
      <c r="A475" t="s">
        <v>605</v>
      </c>
      <c r="B475" t="s">
        <v>611</v>
      </c>
      <c r="C475">
        <v>0.16520199999999999</v>
      </c>
      <c r="D475">
        <v>42.513599999999997</v>
      </c>
      <c r="E475">
        <v>9.2787900000000008</v>
      </c>
      <c r="F475">
        <v>1.5925999999999999E-2</v>
      </c>
      <c r="G475" t="s">
        <v>10</v>
      </c>
      <c r="H475" t="s">
        <v>10</v>
      </c>
      <c r="K475" s="6">
        <f>VLOOKUP($B475,'Egen hetvattenprod'!$B$1:$AP$500,MATCH("Summa tillförd energi:",'Egen hetvattenprod'!$B$1:$AY$1,0),FALSE)</f>
        <v>15.592309999999999</v>
      </c>
      <c r="L475" s="6">
        <f>VLOOKUP($B475,Kraftvärmeprod!$B$1:$AO$500,MATCH("Summa tillförd energi:",Kraftvärmeprod!$B$1:$AV$1,0),FALSE)</f>
        <v>868.22300000000018</v>
      </c>
      <c r="M475" s="33">
        <f>VLOOKUP($B475,'Allokerad kvv'!$B$1:$AO$500,MATCH("Summa allokerad tillförd energi:",'Allokerad kvv'!$B$1:$AV$1,0),FALSE)</f>
        <v>537.79889999999989</v>
      </c>
      <c r="N475" s="33">
        <f>VLOOKUP($B475,'Justerad allokering'!$B$1:$AO$500,MATCH("Summa justerad allokerad tillförd energi:",'Justerad allokering'!$B$1:$AV$1,0),FALSE)</f>
        <v>0</v>
      </c>
      <c r="O475" s="6">
        <f>VLOOKUP($B475,'Slutlig allokering'!$B$2:$AL$500,MATCH("Summa justerad allokerad tillförd energi:",'Slutlig allokering'!$B$2:$AS$2,0),FALSE)</f>
        <v>537.79889999999989</v>
      </c>
      <c r="P475" s="6">
        <f>VLOOKUP($B475,'Köpt hetvatten'!$B$1:$AP$500,MATCH("Med verkningsgrad:",'Köpt hetvatten'!$B$1:$AW$1,0),FALSE)</f>
        <v>2.5139999999999998</v>
      </c>
      <c r="Q475" s="6">
        <f>VLOOKUP($B475,Spillvärme!$B$1:$AP$500,MATCH("Summa tillförd energi:",Spillvärme!$B$1:$AW$1,0),FALSE)</f>
        <v>0</v>
      </c>
      <c r="R475" s="6">
        <f>VLOOKUP($B475,Miljö!$B$1:$AP$500,MATCH("Summa tillförd energi:",Miljö!$B$1:$AW$1,0),FALSE)</f>
        <v>0.72019</v>
      </c>
      <c r="S475" s="33">
        <f t="shared" si="82"/>
        <v>0</v>
      </c>
      <c r="T475" s="6" t="str">
        <f>VLOOKUP($B475,Miljö!$B$1:$AP$500,MATCH("Köpt prod.spec hetvatten",Miljö!$B$1:$AW$1,0),FALSE)</f>
        <v/>
      </c>
      <c r="U475" s="6">
        <f t="shared" si="83"/>
        <v>556.6253999999999</v>
      </c>
      <c r="V475" s="6">
        <f>VLOOKUP($B475,Leveranser!$B$1:$AP$500,MATCH("Total levererad värme",Leveranser!$B$1:$AW$1,0),FALSE)</f>
        <v>511.45699999999999</v>
      </c>
      <c r="W475" s="6">
        <f>IFERROR(VLOOKUP($B475,Miljö!$B$1:$AP$500,MATCH("Såld mängd produktionsspecifik fjärrvärme (GWh)",Miljö!$B$1:$AW$1,0),FALSE)/1,0)</f>
        <v>0</v>
      </c>
      <c r="X475" s="6"/>
      <c r="Y475" s="30">
        <f t="shared" si="84"/>
        <v>0.91885314611945501</v>
      </c>
      <c r="Z475" s="6"/>
      <c r="AA475" s="30" t="str">
        <f t="shared" si="85"/>
        <v/>
      </c>
      <c r="AC475" t="s">
        <v>10</v>
      </c>
      <c r="AD475" t="s">
        <v>20</v>
      </c>
      <c r="AE475" s="25" t="str">
        <f t="shared" si="80"/>
        <v>ja</v>
      </c>
      <c r="AF475" t="s">
        <v>20</v>
      </c>
      <c r="AG475" t="s">
        <v>20</v>
      </c>
      <c r="AM475" s="6" t="str">
        <f t="shared" si="81"/>
        <v/>
      </c>
      <c r="AO475" s="6" t="str">
        <f t="shared" si="88"/>
        <v/>
      </c>
      <c r="AQ475" s="6" t="str">
        <f t="shared" si="89"/>
        <v/>
      </c>
      <c r="AR475" s="6"/>
      <c r="AW475" t="str">
        <f t="shared" si="86"/>
        <v/>
      </c>
      <c r="AY475" s="6" t="str">
        <f t="shared" si="90"/>
        <v/>
      </c>
      <c r="BB475" s="6" t="str">
        <f t="shared" si="87"/>
        <v>Ja</v>
      </c>
      <c r="BK475" t="s">
        <v>10</v>
      </c>
    </row>
  </sheetData>
  <autoFilter ref="A2:BL475" xr:uid="{00000000-0009-0000-0000-00000D000000}"/>
  <conditionalFormatting sqref="Y3:Y475">
    <cfRule type="cellIs" dxfId="4" priority="5" operator="between">
      <formula>0.4</formula>
      <formula>0.6</formula>
    </cfRule>
    <cfRule type="cellIs" dxfId="3" priority="6" operator="between">
      <formula>1.2</formula>
      <formula>10000</formula>
    </cfRule>
  </conditionalFormatting>
  <conditionalFormatting sqref="Y3:Y475">
    <cfRule type="cellIs" dxfId="2" priority="4" operator="between">
      <formula>0</formula>
      <formula>0.4</formula>
    </cfRule>
  </conditionalFormatting>
  <conditionalFormatting sqref="BB3:BB475">
    <cfRule type="cellIs" dxfId="1" priority="2" operator="equal">
      <formula>"ja"</formula>
    </cfRule>
  </conditionalFormatting>
  <conditionalFormatting sqref="BD3:BD478">
    <cfRule type="cellIs" dxfId="0" priority="1" operator="equal">
      <formula>"Ja"</formula>
    </cfRule>
  </conditionalFormatting>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tabColor rgb="FF92D050"/>
  </sheetPr>
  <dimension ref="A1:U476"/>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35"/>
  <cols>
    <col min="1" max="1" width="44.54296875" customWidth="1"/>
    <col min="2" max="2" width="29" customWidth="1"/>
    <col min="3" max="3" width="18.54296875" customWidth="1"/>
    <col min="4" max="4" width="21.7265625" customWidth="1"/>
    <col min="5" max="5" width="27" customWidth="1"/>
    <col min="6" max="6" width="12.1796875" customWidth="1"/>
    <col min="7" max="7" width="11.54296875" customWidth="1"/>
    <col min="8" max="8" width="11.453125" style="59" customWidth="1"/>
    <col min="9" max="10" width="9.1796875" customWidth="1"/>
    <col min="11" max="11" width="7.26953125" customWidth="1"/>
    <col min="12" max="12" width="14.453125" customWidth="1"/>
    <col min="14" max="16" width="29.1796875" style="52" customWidth="1"/>
    <col min="17" max="17" width="24.1796875" style="52" customWidth="1"/>
  </cols>
  <sheetData>
    <row r="1" spans="1:21" s="1" customFormat="1" ht="14.5" x14ac:dyDescent="0.35">
      <c r="A1" s="272" t="s">
        <v>1348</v>
      </c>
      <c r="H1" s="58"/>
      <c r="K1"/>
      <c r="L1"/>
      <c r="M1"/>
      <c r="N1" s="51" t="s">
        <v>1101</v>
      </c>
      <c r="O1" s="52"/>
      <c r="P1" s="52"/>
      <c r="Q1" s="52"/>
      <c r="R1"/>
      <c r="S1"/>
      <c r="T1"/>
      <c r="U1" t="s">
        <v>1102</v>
      </c>
    </row>
    <row r="2" spans="1:21" ht="43.5" x14ac:dyDescent="0.35">
      <c r="A2" s="265" t="s">
        <v>0</v>
      </c>
      <c r="B2" s="265" t="s">
        <v>1</v>
      </c>
      <c r="C2" s="265" t="s">
        <v>2</v>
      </c>
      <c r="D2" s="265" t="s">
        <v>3</v>
      </c>
      <c r="E2" s="265" t="s">
        <v>4</v>
      </c>
      <c r="F2" s="265" t="s">
        <v>5</v>
      </c>
      <c r="G2" s="265" t="s">
        <v>6</v>
      </c>
      <c r="H2" s="58" t="s">
        <v>7</v>
      </c>
      <c r="J2" s="263" t="s">
        <v>1138</v>
      </c>
      <c r="K2" s="263" t="s">
        <v>1139</v>
      </c>
      <c r="L2" s="57" t="s">
        <v>1107</v>
      </c>
      <c r="N2" s="53" t="s">
        <v>1104</v>
      </c>
      <c r="O2" s="53" t="s">
        <v>1105</v>
      </c>
      <c r="P2" s="53" t="s">
        <v>1106</v>
      </c>
      <c r="Q2" s="52" t="s">
        <v>1107</v>
      </c>
      <c r="S2" s="54" t="s">
        <v>1108</v>
      </c>
      <c r="U2">
        <v>1</v>
      </c>
    </row>
    <row r="3" spans="1:21" ht="15" customHeight="1" x14ac:dyDescent="0.35">
      <c r="A3" s="264" t="s">
        <v>8</v>
      </c>
      <c r="B3" s="264" t="s">
        <v>9</v>
      </c>
      <c r="C3" s="264">
        <v>2.0721599999999998</v>
      </c>
      <c r="D3" s="264">
        <v>0</v>
      </c>
      <c r="E3" s="264">
        <v>0</v>
      </c>
      <c r="F3" s="264">
        <v>0</v>
      </c>
      <c r="G3" s="264" t="s">
        <v>10</v>
      </c>
      <c r="H3" s="59" t="s">
        <v>10</v>
      </c>
      <c r="J3">
        <f>VLOOKUP($B3,Totalt!$B$1:$BH$474,MATCH(J$2,Totalt!$B$1:$AZ$1,0),FALSE)</f>
        <v>0.69700000000000006</v>
      </c>
      <c r="K3" s="264">
        <f>VLOOKUP($B3,Totalt!$B$1:$BH$474,MATCH(K$2,Totalt!$B$1:$AZ$1,0),FALSE)</f>
        <v>0.37</v>
      </c>
      <c r="M3" t="s">
        <v>687</v>
      </c>
      <c r="R3" t="s">
        <v>687</v>
      </c>
      <c r="S3" s="54" t="str">
        <f>IF(N3="x","nej",
IF(O3="x","ja",
IF(H3="ja","ja","nej")))</f>
        <v>ja</v>
      </c>
      <c r="U3">
        <f>IF(ISERROR(S3),U2,IF(S3="ja",U2+1,U2))</f>
        <v>2</v>
      </c>
    </row>
    <row r="4" spans="1:21" ht="15" customHeight="1" x14ac:dyDescent="0.35">
      <c r="A4" s="264" t="s">
        <v>8</v>
      </c>
      <c r="B4" s="264" t="s">
        <v>11</v>
      </c>
      <c r="C4" s="264">
        <v>7.2342400000000001E-2</v>
      </c>
      <c r="D4" s="264">
        <v>9.3456600000000005</v>
      </c>
      <c r="E4" s="264">
        <v>6.9049399999999999</v>
      </c>
      <c r="F4" s="264">
        <v>1.1542900000000001E-3</v>
      </c>
      <c r="G4" s="264" t="s">
        <v>10</v>
      </c>
      <c r="H4" s="59" t="s">
        <v>10</v>
      </c>
      <c r="J4" s="264">
        <f>VLOOKUP($B4,Totalt!$B$1:$BH$474,MATCH(J$2,Totalt!$B$1:$AZ$1,0),FALSE)</f>
        <v>299.86992700000002</v>
      </c>
      <c r="K4" s="264">
        <f>VLOOKUP($B4,Totalt!$B$1:$BH$474,MATCH(K$2,Totalt!$B$1:$AZ$1,0),FALSE)</f>
        <v>233.7</v>
      </c>
      <c r="M4" t="s">
        <v>687</v>
      </c>
      <c r="R4" t="s">
        <v>687</v>
      </c>
      <c r="S4" s="54" t="str">
        <f t="shared" ref="S4:S67" si="0">IF(N4="x","nej",
IF(O4="x","ja",
IF(H4="ja","ja","nej")))</f>
        <v>ja</v>
      </c>
      <c r="U4">
        <f>IF(ISERROR(S4),U3,IF(S4="ja",U3+1,U3))</f>
        <v>3</v>
      </c>
    </row>
    <row r="5" spans="1:21" ht="15" customHeight="1" x14ac:dyDescent="0.35">
      <c r="A5" s="264" t="s">
        <v>8</v>
      </c>
      <c r="B5" s="264" t="s">
        <v>12</v>
      </c>
      <c r="C5" s="264">
        <v>0.391156</v>
      </c>
      <c r="D5" s="264">
        <v>14.235300000000001</v>
      </c>
      <c r="E5" s="264">
        <v>13.666600000000001</v>
      </c>
      <c r="F5" s="264">
        <v>2.4894199999999998E-2</v>
      </c>
      <c r="G5" s="264" t="s">
        <v>10</v>
      </c>
      <c r="H5" s="59" t="s">
        <v>10</v>
      </c>
      <c r="J5" s="264">
        <f>VLOOKUP($B5,Totalt!$B$1:$BH$474,MATCH(J$2,Totalt!$B$1:$AZ$1,0),FALSE)</f>
        <v>4.0170000000000003</v>
      </c>
      <c r="K5" s="264">
        <f>VLOOKUP($B5,Totalt!$B$1:$BH$474,MATCH(K$2,Totalt!$B$1:$AZ$1,0),FALSE)</f>
        <v>3.2</v>
      </c>
      <c r="M5" t="s">
        <v>687</v>
      </c>
      <c r="R5" t="s">
        <v>687</v>
      </c>
      <c r="S5" s="54" t="str">
        <f t="shared" si="0"/>
        <v>ja</v>
      </c>
      <c r="U5">
        <f t="shared" ref="U5:U67" si="1">IF(ISERROR(S5),U4,IF(S5="ja",U4+1,U4))</f>
        <v>4</v>
      </c>
    </row>
    <row r="6" spans="1:21" ht="15" customHeight="1" x14ac:dyDescent="0.35">
      <c r="A6" s="264" t="s">
        <v>8</v>
      </c>
      <c r="B6" s="264" t="s">
        <v>13</v>
      </c>
      <c r="C6" s="264">
        <v>0</v>
      </c>
      <c r="D6" s="264">
        <v>0</v>
      </c>
      <c r="E6" s="264">
        <v>0</v>
      </c>
      <c r="F6" s="264">
        <v>0</v>
      </c>
      <c r="G6" s="264" t="s">
        <v>14</v>
      </c>
      <c r="H6" s="59" t="s">
        <v>14</v>
      </c>
      <c r="J6" s="264">
        <f>VLOOKUP($B6,Totalt!$B$1:$BH$474,MATCH(J$2,Totalt!$B$1:$AZ$1,0),FALSE)</f>
        <v>0</v>
      </c>
      <c r="K6" s="264" t="str">
        <f>VLOOKUP($B6,Totalt!$B$1:$BH$474,MATCH(K$2,Totalt!$B$1:$AZ$1,0),FALSE)</f>
        <v/>
      </c>
      <c r="M6" t="s">
        <v>687</v>
      </c>
      <c r="R6" t="s">
        <v>687</v>
      </c>
      <c r="S6" s="54" t="str">
        <f t="shared" si="0"/>
        <v>nej</v>
      </c>
      <c r="U6">
        <f t="shared" si="1"/>
        <v>4</v>
      </c>
    </row>
    <row r="7" spans="1:21" ht="15" customHeight="1" x14ac:dyDescent="0.35">
      <c r="A7" s="264" t="s">
        <v>8</v>
      </c>
      <c r="B7" s="264" t="s">
        <v>15</v>
      </c>
      <c r="C7" s="264">
        <v>0.38218800000000003</v>
      </c>
      <c r="D7" s="264">
        <v>47.579300000000003</v>
      </c>
      <c r="E7" s="264">
        <v>14.0786</v>
      </c>
      <c r="F7" s="264">
        <v>0.146145</v>
      </c>
      <c r="G7" s="264" t="s">
        <v>10</v>
      </c>
      <c r="H7" s="59" t="s">
        <v>10</v>
      </c>
      <c r="J7" s="264">
        <f>VLOOKUP($B7,Totalt!$B$1:$BH$474,MATCH(J$2,Totalt!$B$1:$AZ$1,0),FALSE)</f>
        <v>0.86899999999999999</v>
      </c>
      <c r="K7" s="264">
        <f>VLOOKUP($B7,Totalt!$B$1:$BH$474,MATCH(K$2,Totalt!$B$1:$AZ$1,0),FALSE)</f>
        <v>0.8</v>
      </c>
      <c r="M7" t="s">
        <v>687</v>
      </c>
      <c r="R7" t="s">
        <v>687</v>
      </c>
      <c r="S7" s="54" t="str">
        <f t="shared" si="0"/>
        <v>ja</v>
      </c>
      <c r="U7">
        <f t="shared" si="1"/>
        <v>5</v>
      </c>
    </row>
    <row r="8" spans="1:21" ht="15" customHeight="1" x14ac:dyDescent="0.35">
      <c r="A8" s="264" t="s">
        <v>16</v>
      </c>
      <c r="B8" s="264" t="s">
        <v>17</v>
      </c>
      <c r="C8" s="264">
        <v>4.8346E-2</v>
      </c>
      <c r="D8" s="264">
        <v>11.5801</v>
      </c>
      <c r="E8" s="264">
        <v>8.7881400000000003</v>
      </c>
      <c r="F8" s="264">
        <v>5.9613899999999998E-4</v>
      </c>
      <c r="G8" s="264" t="s">
        <v>10</v>
      </c>
      <c r="H8" s="59" t="s">
        <v>10</v>
      </c>
      <c r="J8" s="264">
        <f>VLOOKUP($B8,Totalt!$B$1:$BH$474,MATCH(J$2,Totalt!$B$1:$AZ$1,0),FALSE)</f>
        <v>167.74600000000001</v>
      </c>
      <c r="K8" s="264">
        <f>VLOOKUP($B8,Totalt!$B$1:$BH$474,MATCH(K$2,Totalt!$B$1:$AZ$1,0),FALSE)</f>
        <v>121.9</v>
      </c>
      <c r="M8" t="s">
        <v>687</v>
      </c>
      <c r="R8" t="s">
        <v>687</v>
      </c>
      <c r="S8" s="54" t="str">
        <f t="shared" si="0"/>
        <v>ja</v>
      </c>
      <c r="U8">
        <f t="shared" si="1"/>
        <v>6</v>
      </c>
    </row>
    <row r="9" spans="1:21" ht="15" customHeight="1" x14ac:dyDescent="0.35">
      <c r="A9" s="264" t="s">
        <v>18</v>
      </c>
      <c r="B9" s="264" t="s">
        <v>19</v>
      </c>
      <c r="C9" s="264" t="s">
        <v>20</v>
      </c>
      <c r="D9" s="264" t="s">
        <v>20</v>
      </c>
      <c r="E9" s="264" t="s">
        <v>20</v>
      </c>
      <c r="F9" s="264" t="s">
        <v>20</v>
      </c>
      <c r="G9" s="264" t="s">
        <v>14</v>
      </c>
      <c r="H9" s="59" t="s">
        <v>14</v>
      </c>
      <c r="J9" s="264">
        <f>VLOOKUP($B9,Totalt!$B$1:$BH$474,MATCH(J$2,Totalt!$B$1:$AZ$1,0),FALSE)</f>
        <v>0</v>
      </c>
      <c r="K9" s="264" t="str">
        <f>VLOOKUP($B9,Totalt!$B$1:$BH$474,MATCH(K$2,Totalt!$B$1:$AZ$1,0),FALSE)</f>
        <v/>
      </c>
      <c r="M9" t="s">
        <v>687</v>
      </c>
      <c r="R9" t="s">
        <v>687</v>
      </c>
      <c r="S9" s="54" t="str">
        <f t="shared" si="0"/>
        <v>nej</v>
      </c>
      <c r="U9">
        <f t="shared" si="1"/>
        <v>6</v>
      </c>
    </row>
    <row r="10" spans="1:21" ht="15" customHeight="1" x14ac:dyDescent="0.35">
      <c r="A10" s="264" t="s">
        <v>18</v>
      </c>
      <c r="B10" s="264" t="s">
        <v>21</v>
      </c>
      <c r="C10" s="264" t="s">
        <v>20</v>
      </c>
      <c r="D10" s="264" t="s">
        <v>20</v>
      </c>
      <c r="E10" s="264" t="s">
        <v>20</v>
      </c>
      <c r="F10" s="264" t="s">
        <v>20</v>
      </c>
      <c r="G10" s="264" t="s">
        <v>14</v>
      </c>
      <c r="H10" s="59" t="s">
        <v>14</v>
      </c>
      <c r="J10" s="264">
        <f>VLOOKUP($B10,Totalt!$B$1:$BH$474,MATCH(J$2,Totalt!$B$1:$AZ$1,0),FALSE)</f>
        <v>0</v>
      </c>
      <c r="K10" s="264" t="str">
        <f>VLOOKUP($B10,Totalt!$B$1:$BH$474,MATCH(K$2,Totalt!$B$1:$AZ$1,0),FALSE)</f>
        <v/>
      </c>
      <c r="M10" t="s">
        <v>687</v>
      </c>
      <c r="R10" t="s">
        <v>687</v>
      </c>
      <c r="S10" s="54" t="str">
        <f t="shared" si="0"/>
        <v>nej</v>
      </c>
      <c r="U10">
        <f t="shared" si="1"/>
        <v>6</v>
      </c>
    </row>
    <row r="11" spans="1:21" ht="15" customHeight="1" x14ac:dyDescent="0.35">
      <c r="A11" s="264" t="s">
        <v>18</v>
      </c>
      <c r="B11" s="264" t="s">
        <v>22</v>
      </c>
      <c r="C11" s="264" t="s">
        <v>20</v>
      </c>
      <c r="D11" s="264" t="s">
        <v>20</v>
      </c>
      <c r="E11" s="264" t="s">
        <v>20</v>
      </c>
      <c r="F11" s="264" t="s">
        <v>20</v>
      </c>
      <c r="G11" s="264" t="s">
        <v>14</v>
      </c>
      <c r="H11" s="59" t="s">
        <v>14</v>
      </c>
      <c r="J11" s="264">
        <f>VLOOKUP($B11,Totalt!$B$1:$BH$474,MATCH(J$2,Totalt!$B$1:$AZ$1,0),FALSE)</f>
        <v>0</v>
      </c>
      <c r="K11" s="264" t="str">
        <f>VLOOKUP($B11,Totalt!$B$1:$BH$474,MATCH(K$2,Totalt!$B$1:$AZ$1,0),FALSE)</f>
        <v/>
      </c>
      <c r="M11" t="s">
        <v>687</v>
      </c>
      <c r="R11" t="s">
        <v>687</v>
      </c>
      <c r="S11" s="54" t="str">
        <f t="shared" si="0"/>
        <v>nej</v>
      </c>
      <c r="U11">
        <f t="shared" si="1"/>
        <v>6</v>
      </c>
    </row>
    <row r="12" spans="1:21" ht="15" customHeight="1" x14ac:dyDescent="0.35">
      <c r="A12" s="264" t="s">
        <v>23</v>
      </c>
      <c r="B12" s="264" t="s">
        <v>24</v>
      </c>
      <c r="C12" s="264">
        <v>0.13462099999999999</v>
      </c>
      <c r="D12" s="264">
        <v>17.3812</v>
      </c>
      <c r="E12" s="264">
        <v>8.5570000000000004</v>
      </c>
      <c r="F12" s="264">
        <v>7.1351399999999999E-3</v>
      </c>
      <c r="G12" s="264" t="s">
        <v>14</v>
      </c>
      <c r="H12" s="59" t="s">
        <v>10</v>
      </c>
      <c r="J12" s="264">
        <f>VLOOKUP($B12,Totalt!$B$1:$BH$474,MATCH(J$2,Totalt!$B$1:$AZ$1,0),FALSE)</f>
        <v>129.5</v>
      </c>
      <c r="K12" s="264">
        <f>VLOOKUP($B12,Totalt!$B$1:$BH$474,MATCH(K$2,Totalt!$B$1:$AZ$1,0),FALSE)</f>
        <v>96.3</v>
      </c>
      <c r="M12" t="s">
        <v>687</v>
      </c>
      <c r="R12" t="s">
        <v>687</v>
      </c>
      <c r="S12" s="54" t="str">
        <f t="shared" si="0"/>
        <v>ja</v>
      </c>
      <c r="U12">
        <f t="shared" si="1"/>
        <v>7</v>
      </c>
    </row>
    <row r="13" spans="1:21" ht="15" customHeight="1" x14ac:dyDescent="0.35">
      <c r="A13" s="264" t="s">
        <v>25</v>
      </c>
      <c r="B13" s="264" t="s">
        <v>26</v>
      </c>
      <c r="C13" s="264">
        <v>0</v>
      </c>
      <c r="D13" s="264">
        <v>0</v>
      </c>
      <c r="E13" s="264">
        <v>0</v>
      </c>
      <c r="F13" s="264">
        <v>0</v>
      </c>
      <c r="G13" s="264" t="s">
        <v>14</v>
      </c>
      <c r="H13" s="59" t="s">
        <v>14</v>
      </c>
      <c r="J13" s="264">
        <f>VLOOKUP($B13,Totalt!$B$1:$BH$474,MATCH(J$2,Totalt!$B$1:$AZ$1,0),FALSE)</f>
        <v>0</v>
      </c>
      <c r="K13" s="264" t="str">
        <f>VLOOKUP($B13,Totalt!$B$1:$BH$474,MATCH(K$2,Totalt!$B$1:$AZ$1,0),FALSE)</f>
        <v/>
      </c>
      <c r="M13" t="s">
        <v>687</v>
      </c>
      <c r="R13" t="s">
        <v>687</v>
      </c>
      <c r="S13" s="54" t="str">
        <f t="shared" si="0"/>
        <v>nej</v>
      </c>
      <c r="U13">
        <f t="shared" si="1"/>
        <v>7</v>
      </c>
    </row>
    <row r="14" spans="1:21" ht="15" customHeight="1" x14ac:dyDescent="0.35">
      <c r="A14" s="264" t="s">
        <v>27</v>
      </c>
      <c r="B14" s="264" t="s">
        <v>28</v>
      </c>
      <c r="C14" s="264">
        <v>0.16083700000000001</v>
      </c>
      <c r="D14" s="264">
        <v>28.589500000000001</v>
      </c>
      <c r="E14" s="264">
        <v>9.0661799999999992</v>
      </c>
      <c r="F14" s="264">
        <v>4.5054400000000001E-2</v>
      </c>
      <c r="G14" s="264" t="s">
        <v>10</v>
      </c>
      <c r="H14" s="59" t="s">
        <v>10</v>
      </c>
      <c r="J14" s="264">
        <f>VLOOKUP($B14,Totalt!$B$1:$BH$474,MATCH(J$2,Totalt!$B$1:$AZ$1,0),FALSE)</f>
        <v>146.99999999999997</v>
      </c>
      <c r="K14" s="264">
        <f>VLOOKUP($B14,Totalt!$B$1:$BH$474,MATCH(K$2,Totalt!$B$1:$AZ$1,0),FALSE)</f>
        <v>114.7</v>
      </c>
      <c r="M14" t="s">
        <v>687</v>
      </c>
      <c r="R14" t="s">
        <v>687</v>
      </c>
      <c r="S14" s="54" t="str">
        <f t="shared" si="0"/>
        <v>ja</v>
      </c>
      <c r="U14">
        <f t="shared" si="1"/>
        <v>8</v>
      </c>
    </row>
    <row r="15" spans="1:21" ht="15" customHeight="1" x14ac:dyDescent="0.35">
      <c r="A15" s="264" t="s">
        <v>29</v>
      </c>
      <c r="B15" s="264" t="s">
        <v>30</v>
      </c>
      <c r="C15" s="264">
        <v>0.16558999999999999</v>
      </c>
      <c r="D15" s="264">
        <v>15.974500000000001</v>
      </c>
      <c r="E15" s="264">
        <v>15.5486</v>
      </c>
      <c r="F15" s="264">
        <v>2.0876800000000001E-2</v>
      </c>
      <c r="G15" s="264" t="s">
        <v>10</v>
      </c>
      <c r="H15" s="59" t="s">
        <v>10</v>
      </c>
      <c r="J15" s="264">
        <f>VLOOKUP($B15,Totalt!$B$1:$BH$474,MATCH(J$2,Totalt!$B$1:$AZ$1,0),FALSE)</f>
        <v>9.58</v>
      </c>
      <c r="K15" s="264">
        <f>VLOOKUP($B15,Totalt!$B$1:$BH$474,MATCH(K$2,Totalt!$B$1:$AZ$1,0),FALSE)</f>
        <v>8.0500000000000007</v>
      </c>
      <c r="M15" t="s">
        <v>687</v>
      </c>
      <c r="R15" t="s">
        <v>687</v>
      </c>
      <c r="S15" s="54" t="str">
        <f t="shared" si="0"/>
        <v>ja</v>
      </c>
      <c r="U15">
        <f t="shared" si="1"/>
        <v>9</v>
      </c>
    </row>
    <row r="16" spans="1:21" ht="15" customHeight="1" x14ac:dyDescent="0.35">
      <c r="A16" s="264" t="s">
        <v>31</v>
      </c>
      <c r="B16" s="264" t="s">
        <v>32</v>
      </c>
      <c r="C16" s="264">
        <v>0.19484799999999999</v>
      </c>
      <c r="D16" s="264">
        <v>23.0303</v>
      </c>
      <c r="E16" s="264">
        <v>16.2624</v>
      </c>
      <c r="F16" s="264">
        <v>4.8780499999999997E-2</v>
      </c>
      <c r="G16" s="264" t="s">
        <v>14</v>
      </c>
      <c r="H16" s="59" t="s">
        <v>10</v>
      </c>
      <c r="J16" s="264">
        <f>VLOOKUP($B16,Totalt!$B$1:$BH$474,MATCH(J$2,Totalt!$B$1:$AZ$1,0),FALSE)</f>
        <v>4.0999999999999996</v>
      </c>
      <c r="K16" s="264">
        <f>VLOOKUP($B16,Totalt!$B$1:$BH$474,MATCH(K$2,Totalt!$B$1:$AZ$1,0),FALSE)</f>
        <v>3.3</v>
      </c>
      <c r="M16" t="s">
        <v>687</v>
      </c>
      <c r="R16" t="s">
        <v>687</v>
      </c>
      <c r="S16" s="54" t="str">
        <f t="shared" si="0"/>
        <v>ja</v>
      </c>
      <c r="U16">
        <f t="shared" si="1"/>
        <v>10</v>
      </c>
    </row>
    <row r="17" spans="1:21" ht="15" customHeight="1" x14ac:dyDescent="0.35">
      <c r="A17" s="264" t="s">
        <v>31</v>
      </c>
      <c r="B17" s="264" t="s">
        <v>33</v>
      </c>
      <c r="C17" s="264">
        <v>0</v>
      </c>
      <c r="D17" s="264">
        <v>0</v>
      </c>
      <c r="E17" s="264">
        <v>0</v>
      </c>
      <c r="F17" s="264">
        <v>0</v>
      </c>
      <c r="G17" s="264" t="s">
        <v>14</v>
      </c>
      <c r="H17" s="59" t="s">
        <v>14</v>
      </c>
      <c r="J17" s="264">
        <f>VLOOKUP($B17,Totalt!$B$1:$BH$474,MATCH(J$2,Totalt!$B$1:$AZ$1,0),FALSE)</f>
        <v>0</v>
      </c>
      <c r="K17" s="264" t="str">
        <f>VLOOKUP($B17,Totalt!$B$1:$BH$474,MATCH(K$2,Totalt!$B$1:$AZ$1,0),FALSE)</f>
        <v/>
      </c>
      <c r="M17" t="s">
        <v>687</v>
      </c>
      <c r="R17" t="s">
        <v>687</v>
      </c>
      <c r="S17" s="54" t="str">
        <f t="shared" si="0"/>
        <v>nej</v>
      </c>
      <c r="U17">
        <f t="shared" si="1"/>
        <v>10</v>
      </c>
    </row>
    <row r="18" spans="1:21" ht="15" customHeight="1" x14ac:dyDescent="0.35">
      <c r="A18" s="264" t="s">
        <v>31</v>
      </c>
      <c r="B18" s="264" t="s">
        <v>34</v>
      </c>
      <c r="C18" s="264">
        <v>0</v>
      </c>
      <c r="D18" s="264">
        <v>0</v>
      </c>
      <c r="E18" s="264">
        <v>0</v>
      </c>
      <c r="F18" s="264">
        <v>0</v>
      </c>
      <c r="G18" s="264" t="s">
        <v>14</v>
      </c>
      <c r="H18" s="59" t="s">
        <v>14</v>
      </c>
      <c r="J18" s="264">
        <f>VLOOKUP($B18,Totalt!$B$1:$BH$474,MATCH(J$2,Totalt!$B$1:$AZ$1,0),FALSE)</f>
        <v>0</v>
      </c>
      <c r="K18" s="264" t="str">
        <f>VLOOKUP($B18,Totalt!$B$1:$BH$474,MATCH(K$2,Totalt!$B$1:$AZ$1,0),FALSE)</f>
        <v/>
      </c>
      <c r="M18" t="s">
        <v>687</v>
      </c>
      <c r="R18" t="s">
        <v>687</v>
      </c>
      <c r="S18" s="54" t="str">
        <f t="shared" si="0"/>
        <v>nej</v>
      </c>
      <c r="U18">
        <f t="shared" si="1"/>
        <v>10</v>
      </c>
    </row>
    <row r="19" spans="1:21" ht="15" customHeight="1" x14ac:dyDescent="0.35">
      <c r="A19" s="264" t="s">
        <v>31</v>
      </c>
      <c r="B19" s="264" t="s">
        <v>35</v>
      </c>
      <c r="C19" s="264">
        <v>0</v>
      </c>
      <c r="D19" s="264">
        <v>0</v>
      </c>
      <c r="E19" s="264">
        <v>0</v>
      </c>
      <c r="F19" s="264">
        <v>0</v>
      </c>
      <c r="G19" s="264" t="s">
        <v>14</v>
      </c>
      <c r="H19" s="59" t="s">
        <v>14</v>
      </c>
      <c r="J19" s="264">
        <f>VLOOKUP($B19,Totalt!$B$1:$BH$474,MATCH(J$2,Totalt!$B$1:$AZ$1,0),FALSE)</f>
        <v>0</v>
      </c>
      <c r="K19" s="264" t="str">
        <f>VLOOKUP($B19,Totalt!$B$1:$BH$474,MATCH(K$2,Totalt!$B$1:$AZ$1,0),FALSE)</f>
        <v/>
      </c>
      <c r="M19" t="s">
        <v>687</v>
      </c>
      <c r="R19" t="s">
        <v>687</v>
      </c>
      <c r="S19" s="54" t="str">
        <f t="shared" si="0"/>
        <v>nej</v>
      </c>
      <c r="U19">
        <f t="shared" si="1"/>
        <v>10</v>
      </c>
    </row>
    <row r="20" spans="1:21" ht="15" customHeight="1" x14ac:dyDescent="0.35">
      <c r="A20" s="264" t="s">
        <v>31</v>
      </c>
      <c r="B20" s="264" t="s">
        <v>35</v>
      </c>
      <c r="C20" s="264">
        <v>0</v>
      </c>
      <c r="D20" s="264">
        <v>0</v>
      </c>
      <c r="E20" s="264">
        <v>0</v>
      </c>
      <c r="F20" s="264">
        <v>0</v>
      </c>
      <c r="G20" s="264" t="s">
        <v>14</v>
      </c>
      <c r="H20" s="59" t="s">
        <v>14</v>
      </c>
      <c r="J20" s="264">
        <f>VLOOKUP($B20,Totalt!$B$1:$BH$474,MATCH(J$2,Totalt!$B$1:$AZ$1,0),FALSE)</f>
        <v>0</v>
      </c>
      <c r="K20" s="264" t="str">
        <f>VLOOKUP($B20,Totalt!$B$1:$BH$474,MATCH(K$2,Totalt!$B$1:$AZ$1,0),FALSE)</f>
        <v/>
      </c>
      <c r="M20" t="s">
        <v>687</v>
      </c>
      <c r="R20" t="s">
        <v>687</v>
      </c>
      <c r="S20" s="54" t="str">
        <f t="shared" si="0"/>
        <v>nej</v>
      </c>
      <c r="U20">
        <f t="shared" si="1"/>
        <v>10</v>
      </c>
    </row>
    <row r="21" spans="1:21" ht="15" customHeight="1" x14ac:dyDescent="0.35">
      <c r="A21" s="264" t="s">
        <v>31</v>
      </c>
      <c r="B21" s="264" t="s">
        <v>35</v>
      </c>
      <c r="C21" s="264">
        <v>0</v>
      </c>
      <c r="D21" s="264">
        <v>0</v>
      </c>
      <c r="E21" s="264">
        <v>0</v>
      </c>
      <c r="F21" s="264">
        <v>0</v>
      </c>
      <c r="G21" s="264" t="s">
        <v>14</v>
      </c>
      <c r="H21" s="59" t="s">
        <v>14</v>
      </c>
      <c r="J21" s="264">
        <f>VLOOKUP($B21,Totalt!$B$1:$BH$474,MATCH(J$2,Totalt!$B$1:$AZ$1,0),FALSE)</f>
        <v>0</v>
      </c>
      <c r="K21" s="264" t="str">
        <f>VLOOKUP($B21,Totalt!$B$1:$BH$474,MATCH(K$2,Totalt!$B$1:$AZ$1,0),FALSE)</f>
        <v/>
      </c>
      <c r="M21" t="s">
        <v>687</v>
      </c>
      <c r="R21" t="s">
        <v>687</v>
      </c>
      <c r="S21" s="54" t="str">
        <f t="shared" si="0"/>
        <v>nej</v>
      </c>
      <c r="U21">
        <f t="shared" si="1"/>
        <v>10</v>
      </c>
    </row>
    <row r="22" spans="1:21" ht="15" customHeight="1" x14ac:dyDescent="0.35">
      <c r="A22" s="264" t="s">
        <v>31</v>
      </c>
      <c r="B22" s="264" t="s">
        <v>35</v>
      </c>
      <c r="C22" s="264">
        <v>0</v>
      </c>
      <c r="D22" s="264">
        <v>0</v>
      </c>
      <c r="E22" s="264">
        <v>0</v>
      </c>
      <c r="F22" s="264">
        <v>0</v>
      </c>
      <c r="G22" s="264" t="s">
        <v>14</v>
      </c>
      <c r="H22" s="59" t="s">
        <v>14</v>
      </c>
      <c r="J22" s="264">
        <f>VLOOKUP($B22,Totalt!$B$1:$BH$474,MATCH(J$2,Totalt!$B$1:$AZ$1,0),FALSE)</f>
        <v>0</v>
      </c>
      <c r="K22" s="264" t="str">
        <f>VLOOKUP($B22,Totalt!$B$1:$BH$474,MATCH(K$2,Totalt!$B$1:$AZ$1,0),FALSE)</f>
        <v/>
      </c>
      <c r="M22" t="s">
        <v>687</v>
      </c>
      <c r="R22" t="s">
        <v>687</v>
      </c>
      <c r="S22" s="54" t="str">
        <f t="shared" si="0"/>
        <v>nej</v>
      </c>
      <c r="U22">
        <f t="shared" si="1"/>
        <v>10</v>
      </c>
    </row>
    <row r="23" spans="1:21" ht="15" customHeight="1" x14ac:dyDescent="0.35">
      <c r="A23" s="264" t="s">
        <v>31</v>
      </c>
      <c r="B23" s="264" t="s">
        <v>35</v>
      </c>
      <c r="C23" s="264">
        <v>0</v>
      </c>
      <c r="D23" s="264">
        <v>0</v>
      </c>
      <c r="E23" s="264">
        <v>0</v>
      </c>
      <c r="F23" s="264">
        <v>0</v>
      </c>
      <c r="G23" s="264" t="s">
        <v>14</v>
      </c>
      <c r="H23" s="59" t="s">
        <v>14</v>
      </c>
      <c r="J23" s="264">
        <f>VLOOKUP($B23,Totalt!$B$1:$BH$474,MATCH(J$2,Totalt!$B$1:$AZ$1,0),FALSE)</f>
        <v>0</v>
      </c>
      <c r="K23" s="264" t="str">
        <f>VLOOKUP($B23,Totalt!$B$1:$BH$474,MATCH(K$2,Totalt!$B$1:$AZ$1,0),FALSE)</f>
        <v/>
      </c>
      <c r="M23" t="s">
        <v>687</v>
      </c>
      <c r="R23" t="s">
        <v>687</v>
      </c>
      <c r="S23" s="54" t="str">
        <f t="shared" si="0"/>
        <v>nej</v>
      </c>
      <c r="U23">
        <f t="shared" si="1"/>
        <v>10</v>
      </c>
    </row>
    <row r="24" spans="1:21" ht="15" customHeight="1" x14ac:dyDescent="0.35">
      <c r="A24" s="264" t="s">
        <v>31</v>
      </c>
      <c r="B24" s="264" t="s">
        <v>35</v>
      </c>
      <c r="C24" s="264">
        <v>0</v>
      </c>
      <c r="D24" s="264">
        <v>0</v>
      </c>
      <c r="E24" s="264">
        <v>0</v>
      </c>
      <c r="F24" s="264">
        <v>0</v>
      </c>
      <c r="G24" s="264" t="s">
        <v>14</v>
      </c>
      <c r="H24" s="59" t="s">
        <v>14</v>
      </c>
      <c r="J24" s="264">
        <f>VLOOKUP($B24,Totalt!$B$1:$BH$474,MATCH(J$2,Totalt!$B$1:$AZ$1,0),FALSE)</f>
        <v>0</v>
      </c>
      <c r="K24" s="264" t="str">
        <f>VLOOKUP($B24,Totalt!$B$1:$BH$474,MATCH(K$2,Totalt!$B$1:$AZ$1,0),FALSE)</f>
        <v/>
      </c>
      <c r="M24" t="s">
        <v>687</v>
      </c>
      <c r="R24" t="s">
        <v>687</v>
      </c>
      <c r="S24" s="54" t="str">
        <f t="shared" si="0"/>
        <v>nej</v>
      </c>
      <c r="U24">
        <f t="shared" si="1"/>
        <v>10</v>
      </c>
    </row>
    <row r="25" spans="1:21" ht="15" customHeight="1" x14ac:dyDescent="0.35">
      <c r="A25" s="264" t="s">
        <v>31</v>
      </c>
      <c r="B25" s="264" t="s">
        <v>35</v>
      </c>
      <c r="C25" s="264">
        <v>0</v>
      </c>
      <c r="D25" s="264">
        <v>0</v>
      </c>
      <c r="E25" s="264">
        <v>0</v>
      </c>
      <c r="F25" s="264">
        <v>0</v>
      </c>
      <c r="G25" s="264" t="s">
        <v>14</v>
      </c>
      <c r="H25" s="59" t="s">
        <v>14</v>
      </c>
      <c r="J25" s="264">
        <f>VLOOKUP($B25,Totalt!$B$1:$BH$474,MATCH(J$2,Totalt!$B$1:$AZ$1,0),FALSE)</f>
        <v>0</v>
      </c>
      <c r="K25" s="264" t="str">
        <f>VLOOKUP($B25,Totalt!$B$1:$BH$474,MATCH(K$2,Totalt!$B$1:$AZ$1,0),FALSE)</f>
        <v/>
      </c>
      <c r="M25" t="s">
        <v>687</v>
      </c>
      <c r="R25" t="s">
        <v>687</v>
      </c>
      <c r="S25" s="54" t="str">
        <f t="shared" si="0"/>
        <v>nej</v>
      </c>
      <c r="U25">
        <f t="shared" si="1"/>
        <v>10</v>
      </c>
    </row>
    <row r="26" spans="1:21" ht="15" customHeight="1" x14ac:dyDescent="0.35">
      <c r="A26" s="264" t="s">
        <v>31</v>
      </c>
      <c r="B26" s="264" t="s">
        <v>35</v>
      </c>
      <c r="C26" s="264">
        <v>0</v>
      </c>
      <c r="D26" s="264">
        <v>0</v>
      </c>
      <c r="E26" s="264">
        <v>0</v>
      </c>
      <c r="F26" s="264">
        <v>0</v>
      </c>
      <c r="G26" s="264" t="s">
        <v>14</v>
      </c>
      <c r="H26" s="59" t="s">
        <v>14</v>
      </c>
      <c r="J26" s="264">
        <f>VLOOKUP($B26,Totalt!$B$1:$BH$474,MATCH(J$2,Totalt!$B$1:$AZ$1,0),FALSE)</f>
        <v>0</v>
      </c>
      <c r="K26" s="264" t="str">
        <f>VLOOKUP($B26,Totalt!$B$1:$BH$474,MATCH(K$2,Totalt!$B$1:$AZ$1,0),FALSE)</f>
        <v/>
      </c>
      <c r="M26" t="s">
        <v>687</v>
      </c>
      <c r="R26" t="s">
        <v>687</v>
      </c>
      <c r="S26" s="54" t="str">
        <f t="shared" si="0"/>
        <v>nej</v>
      </c>
      <c r="U26">
        <f t="shared" si="1"/>
        <v>10</v>
      </c>
    </row>
    <row r="27" spans="1:21" ht="15" customHeight="1" x14ac:dyDescent="0.35">
      <c r="A27" s="264" t="s">
        <v>31</v>
      </c>
      <c r="B27" s="264" t="s">
        <v>36</v>
      </c>
      <c r="C27" s="264">
        <v>0</v>
      </c>
      <c r="D27" s="264">
        <v>0</v>
      </c>
      <c r="E27" s="264">
        <v>0</v>
      </c>
      <c r="F27" s="264">
        <v>0</v>
      </c>
      <c r="G27" s="264" t="s">
        <v>14</v>
      </c>
      <c r="H27" s="59" t="s">
        <v>14</v>
      </c>
      <c r="J27" s="264">
        <f>VLOOKUP($B27,Totalt!$B$1:$BH$474,MATCH(J$2,Totalt!$B$1:$AZ$1,0),FALSE)</f>
        <v>0</v>
      </c>
      <c r="K27" s="264" t="str">
        <f>VLOOKUP($B27,Totalt!$B$1:$BH$474,MATCH(K$2,Totalt!$B$1:$AZ$1,0),FALSE)</f>
        <v/>
      </c>
      <c r="M27" t="s">
        <v>687</v>
      </c>
      <c r="R27" t="s">
        <v>687</v>
      </c>
      <c r="S27" s="54" t="str">
        <f t="shared" si="0"/>
        <v>nej</v>
      </c>
      <c r="U27">
        <f t="shared" si="1"/>
        <v>10</v>
      </c>
    </row>
    <row r="28" spans="1:21" ht="15" customHeight="1" x14ac:dyDescent="0.35">
      <c r="A28" s="264" t="s">
        <v>31</v>
      </c>
      <c r="B28" s="264" t="s">
        <v>36</v>
      </c>
      <c r="C28" s="264">
        <v>0</v>
      </c>
      <c r="D28" s="264">
        <v>0</v>
      </c>
      <c r="E28" s="264">
        <v>0</v>
      </c>
      <c r="F28" s="264">
        <v>0</v>
      </c>
      <c r="G28" s="264" t="s">
        <v>14</v>
      </c>
      <c r="H28" s="59" t="s">
        <v>14</v>
      </c>
      <c r="J28" s="264">
        <f>VLOOKUP($B28,Totalt!$B$1:$BH$474,MATCH(J$2,Totalt!$B$1:$AZ$1,0),FALSE)</f>
        <v>0</v>
      </c>
      <c r="K28" s="264" t="str">
        <f>VLOOKUP($B28,Totalt!$B$1:$BH$474,MATCH(K$2,Totalt!$B$1:$AZ$1,0),FALSE)</f>
        <v/>
      </c>
      <c r="M28" t="s">
        <v>687</v>
      </c>
      <c r="R28" t="s">
        <v>687</v>
      </c>
      <c r="S28" s="54" t="str">
        <f t="shared" si="0"/>
        <v>nej</v>
      </c>
      <c r="U28">
        <f t="shared" si="1"/>
        <v>10</v>
      </c>
    </row>
    <row r="29" spans="1:21" ht="15" customHeight="1" x14ac:dyDescent="0.35">
      <c r="A29" s="264" t="s">
        <v>31</v>
      </c>
      <c r="B29" s="264" t="s">
        <v>36</v>
      </c>
      <c r="C29" s="264">
        <v>0</v>
      </c>
      <c r="D29" s="264">
        <v>0</v>
      </c>
      <c r="E29" s="264">
        <v>0</v>
      </c>
      <c r="F29" s="264">
        <v>0</v>
      </c>
      <c r="G29" s="264" t="s">
        <v>14</v>
      </c>
      <c r="H29" s="59" t="s">
        <v>14</v>
      </c>
      <c r="J29" s="264">
        <f>VLOOKUP($B29,Totalt!$B$1:$BH$474,MATCH(J$2,Totalt!$B$1:$AZ$1,0),FALSE)</f>
        <v>0</v>
      </c>
      <c r="K29" s="264" t="str">
        <f>VLOOKUP($B29,Totalt!$B$1:$BH$474,MATCH(K$2,Totalt!$B$1:$AZ$1,0),FALSE)</f>
        <v/>
      </c>
      <c r="M29" t="s">
        <v>687</v>
      </c>
      <c r="R29" t="s">
        <v>687</v>
      </c>
      <c r="S29" s="54" t="str">
        <f t="shared" si="0"/>
        <v>nej</v>
      </c>
      <c r="U29">
        <f t="shared" si="1"/>
        <v>10</v>
      </c>
    </row>
    <row r="30" spans="1:21" ht="15" customHeight="1" x14ac:dyDescent="0.35">
      <c r="A30" s="264" t="s">
        <v>31</v>
      </c>
      <c r="B30" s="264" t="s">
        <v>36</v>
      </c>
      <c r="C30" s="264">
        <v>0</v>
      </c>
      <c r="D30" s="264">
        <v>0</v>
      </c>
      <c r="E30" s="264">
        <v>0</v>
      </c>
      <c r="F30" s="264">
        <v>0</v>
      </c>
      <c r="G30" s="264" t="s">
        <v>14</v>
      </c>
      <c r="H30" s="59" t="s">
        <v>14</v>
      </c>
      <c r="J30" s="264">
        <f>VLOOKUP($B30,Totalt!$B$1:$BH$474,MATCH(J$2,Totalt!$B$1:$AZ$1,0),FALSE)</f>
        <v>0</v>
      </c>
      <c r="K30" s="264" t="str">
        <f>VLOOKUP($B30,Totalt!$B$1:$BH$474,MATCH(K$2,Totalt!$B$1:$AZ$1,0),FALSE)</f>
        <v/>
      </c>
      <c r="M30" t="s">
        <v>687</v>
      </c>
      <c r="R30" t="s">
        <v>687</v>
      </c>
      <c r="S30" s="54" t="str">
        <f t="shared" si="0"/>
        <v>nej</v>
      </c>
      <c r="U30">
        <f t="shared" si="1"/>
        <v>10</v>
      </c>
    </row>
    <row r="31" spans="1:21" ht="15" customHeight="1" x14ac:dyDescent="0.35">
      <c r="A31" s="264" t="s">
        <v>31</v>
      </c>
      <c r="B31" s="264" t="s">
        <v>36</v>
      </c>
      <c r="C31" s="264">
        <v>0</v>
      </c>
      <c r="D31" s="264">
        <v>0</v>
      </c>
      <c r="E31" s="264">
        <v>0</v>
      </c>
      <c r="F31" s="264">
        <v>0</v>
      </c>
      <c r="G31" s="264" t="s">
        <v>14</v>
      </c>
      <c r="H31" s="59" t="s">
        <v>14</v>
      </c>
      <c r="J31" s="264">
        <f>VLOOKUP($B31,Totalt!$B$1:$BH$474,MATCH(J$2,Totalt!$B$1:$AZ$1,0),FALSE)</f>
        <v>0</v>
      </c>
      <c r="K31" s="264" t="str">
        <f>VLOOKUP($B31,Totalt!$B$1:$BH$474,MATCH(K$2,Totalt!$B$1:$AZ$1,0),FALSE)</f>
        <v/>
      </c>
      <c r="M31" t="s">
        <v>687</v>
      </c>
      <c r="R31" t="s">
        <v>687</v>
      </c>
      <c r="S31" s="54" t="str">
        <f t="shared" si="0"/>
        <v>nej</v>
      </c>
      <c r="U31">
        <f t="shared" si="1"/>
        <v>10</v>
      </c>
    </row>
    <row r="32" spans="1:21" ht="15" customHeight="1" x14ac:dyDescent="0.35">
      <c r="A32" s="264" t="s">
        <v>31</v>
      </c>
      <c r="B32" s="264" t="s">
        <v>36</v>
      </c>
      <c r="C32" s="264">
        <v>0</v>
      </c>
      <c r="D32" s="264">
        <v>0</v>
      </c>
      <c r="E32" s="264">
        <v>0</v>
      </c>
      <c r="F32" s="264">
        <v>0</v>
      </c>
      <c r="G32" s="264" t="s">
        <v>14</v>
      </c>
      <c r="H32" s="59" t="s">
        <v>14</v>
      </c>
      <c r="J32" s="264">
        <f>VLOOKUP($B32,Totalt!$B$1:$BH$474,MATCH(J$2,Totalt!$B$1:$AZ$1,0),FALSE)</f>
        <v>0</v>
      </c>
      <c r="K32" s="264" t="str">
        <f>VLOOKUP($B32,Totalt!$B$1:$BH$474,MATCH(K$2,Totalt!$B$1:$AZ$1,0),FALSE)</f>
        <v/>
      </c>
      <c r="M32" t="s">
        <v>687</v>
      </c>
      <c r="R32" t="s">
        <v>687</v>
      </c>
      <c r="S32" s="54" t="str">
        <f t="shared" si="0"/>
        <v>nej</v>
      </c>
      <c r="U32">
        <f t="shared" si="1"/>
        <v>10</v>
      </c>
    </row>
    <row r="33" spans="1:21" ht="15" customHeight="1" x14ac:dyDescent="0.35">
      <c r="A33" s="264" t="s">
        <v>31</v>
      </c>
      <c r="B33" s="264" t="s">
        <v>36</v>
      </c>
      <c r="C33" s="264">
        <v>0</v>
      </c>
      <c r="D33" s="264">
        <v>0</v>
      </c>
      <c r="E33" s="264">
        <v>0</v>
      </c>
      <c r="F33" s="264">
        <v>0</v>
      </c>
      <c r="G33" s="264" t="s">
        <v>14</v>
      </c>
      <c r="H33" s="59" t="s">
        <v>14</v>
      </c>
      <c r="J33" s="264">
        <f>VLOOKUP($B33,Totalt!$B$1:$BH$474,MATCH(J$2,Totalt!$B$1:$AZ$1,0),FALSE)</f>
        <v>0</v>
      </c>
      <c r="K33" s="264" t="str">
        <f>VLOOKUP($B33,Totalt!$B$1:$BH$474,MATCH(K$2,Totalt!$B$1:$AZ$1,0),FALSE)</f>
        <v/>
      </c>
      <c r="M33" t="s">
        <v>687</v>
      </c>
      <c r="R33" t="s">
        <v>687</v>
      </c>
      <c r="S33" s="54" t="str">
        <f t="shared" si="0"/>
        <v>nej</v>
      </c>
      <c r="U33">
        <f t="shared" si="1"/>
        <v>10</v>
      </c>
    </row>
    <row r="34" spans="1:21" ht="15" customHeight="1" x14ac:dyDescent="0.35">
      <c r="A34" s="264" t="s">
        <v>31</v>
      </c>
      <c r="B34" s="264" t="s">
        <v>36</v>
      </c>
      <c r="C34" s="264">
        <v>0</v>
      </c>
      <c r="D34" s="264">
        <v>0</v>
      </c>
      <c r="E34" s="264">
        <v>0</v>
      </c>
      <c r="F34" s="264">
        <v>0</v>
      </c>
      <c r="G34" s="264" t="s">
        <v>14</v>
      </c>
      <c r="H34" s="59" t="s">
        <v>14</v>
      </c>
      <c r="J34" s="264">
        <f>VLOOKUP($B34,Totalt!$B$1:$BH$474,MATCH(J$2,Totalt!$B$1:$AZ$1,0),FALSE)</f>
        <v>0</v>
      </c>
      <c r="K34" s="264" t="str">
        <f>VLOOKUP($B34,Totalt!$B$1:$BH$474,MATCH(K$2,Totalt!$B$1:$AZ$1,0),FALSE)</f>
        <v/>
      </c>
      <c r="M34" t="s">
        <v>687</v>
      </c>
      <c r="R34" t="s">
        <v>687</v>
      </c>
      <c r="S34" s="54" t="str">
        <f t="shared" si="0"/>
        <v>nej</v>
      </c>
      <c r="U34">
        <f t="shared" si="1"/>
        <v>10</v>
      </c>
    </row>
    <row r="35" spans="1:21" ht="15" customHeight="1" x14ac:dyDescent="0.35">
      <c r="A35" s="264" t="s">
        <v>31</v>
      </c>
      <c r="B35" s="264" t="s">
        <v>36</v>
      </c>
      <c r="C35" s="264">
        <v>0</v>
      </c>
      <c r="D35" s="264">
        <v>0</v>
      </c>
      <c r="E35" s="264">
        <v>0</v>
      </c>
      <c r="F35" s="264">
        <v>0</v>
      </c>
      <c r="G35" s="264" t="s">
        <v>14</v>
      </c>
      <c r="H35" s="59" t="s">
        <v>14</v>
      </c>
      <c r="J35" s="264">
        <f>VLOOKUP($B35,Totalt!$B$1:$BH$474,MATCH(J$2,Totalt!$B$1:$AZ$1,0),FALSE)</f>
        <v>0</v>
      </c>
      <c r="K35" s="264" t="str">
        <f>VLOOKUP($B35,Totalt!$B$1:$BH$474,MATCH(K$2,Totalt!$B$1:$AZ$1,0),FALSE)</f>
        <v/>
      </c>
      <c r="M35" t="s">
        <v>687</v>
      </c>
      <c r="R35" t="s">
        <v>687</v>
      </c>
      <c r="S35" s="54" t="str">
        <f t="shared" si="0"/>
        <v>nej</v>
      </c>
      <c r="U35">
        <f t="shared" si="1"/>
        <v>10</v>
      </c>
    </row>
    <row r="36" spans="1:21" ht="15" customHeight="1" x14ac:dyDescent="0.35">
      <c r="A36" s="264" t="s">
        <v>31</v>
      </c>
      <c r="B36" s="264" t="s">
        <v>37</v>
      </c>
      <c r="C36" s="264">
        <v>0.12725</v>
      </c>
      <c r="D36" s="264">
        <v>6.6814999999999998</v>
      </c>
      <c r="E36" s="264">
        <v>14.95</v>
      </c>
      <c r="F36" s="264">
        <v>0</v>
      </c>
      <c r="G36" s="264" t="s">
        <v>14</v>
      </c>
      <c r="H36" s="59" t="s">
        <v>10</v>
      </c>
      <c r="J36" s="264">
        <f>VLOOKUP($B36,Totalt!$B$1:$BH$474,MATCH(J$2,Totalt!$B$1:$AZ$1,0),FALSE)</f>
        <v>2.3499999999999996</v>
      </c>
      <c r="K36" s="264">
        <f>VLOOKUP($B36,Totalt!$B$1:$BH$474,MATCH(K$2,Totalt!$B$1:$AZ$1,0),FALSE)</f>
        <v>2</v>
      </c>
      <c r="M36" t="s">
        <v>687</v>
      </c>
      <c r="R36" t="s">
        <v>687</v>
      </c>
      <c r="S36" s="54" t="str">
        <f t="shared" si="0"/>
        <v>ja</v>
      </c>
      <c r="U36">
        <f t="shared" si="1"/>
        <v>11</v>
      </c>
    </row>
    <row r="37" spans="1:21" ht="15" customHeight="1" x14ac:dyDescent="0.35">
      <c r="A37" s="264" t="s">
        <v>31</v>
      </c>
      <c r="B37" s="264" t="s">
        <v>38</v>
      </c>
      <c r="C37" s="264">
        <v>0.19012299999999999</v>
      </c>
      <c r="D37" s="264">
        <v>40.3748</v>
      </c>
      <c r="E37" s="264">
        <v>11.812799999999999</v>
      </c>
      <c r="F37" s="264">
        <v>0.13636400000000001</v>
      </c>
      <c r="G37" s="264" t="s">
        <v>14</v>
      </c>
      <c r="H37" s="59" t="s">
        <v>10</v>
      </c>
      <c r="J37" s="264">
        <f>VLOOKUP($B37,Totalt!$B$1:$BH$474,MATCH(J$2,Totalt!$B$1:$AZ$1,0),FALSE)</f>
        <v>8.7999999999999989</v>
      </c>
      <c r="K37" s="264">
        <f>VLOOKUP($B37,Totalt!$B$1:$BH$474,MATCH(K$2,Totalt!$B$1:$AZ$1,0),FALSE)</f>
        <v>8.1</v>
      </c>
      <c r="M37" t="s">
        <v>687</v>
      </c>
      <c r="R37" t="s">
        <v>687</v>
      </c>
      <c r="S37" s="54" t="str">
        <f t="shared" si="0"/>
        <v>ja</v>
      </c>
      <c r="U37">
        <f t="shared" si="1"/>
        <v>12</v>
      </c>
    </row>
    <row r="38" spans="1:21" ht="15" customHeight="1" x14ac:dyDescent="0.35">
      <c r="A38" s="264" t="s">
        <v>31</v>
      </c>
      <c r="B38" s="264" t="s">
        <v>39</v>
      </c>
      <c r="C38" s="264">
        <v>0.27945900000000001</v>
      </c>
      <c r="D38" s="264">
        <v>43.185899999999997</v>
      </c>
      <c r="E38" s="264">
        <v>17.990500000000001</v>
      </c>
      <c r="F38" s="264">
        <v>0.1</v>
      </c>
      <c r="G38" s="264" t="s">
        <v>14</v>
      </c>
      <c r="H38" s="59" t="s">
        <v>10</v>
      </c>
      <c r="J38" s="264">
        <f>VLOOKUP($B38,Totalt!$B$1:$BH$474,MATCH(J$2,Totalt!$B$1:$AZ$1,0),FALSE)</f>
        <v>5</v>
      </c>
      <c r="K38" s="264">
        <f>VLOOKUP($B38,Totalt!$B$1:$BH$474,MATCH(K$2,Totalt!$B$1:$AZ$1,0),FALSE)</f>
        <v>3.7</v>
      </c>
      <c r="M38" t="s">
        <v>687</v>
      </c>
      <c r="R38" t="s">
        <v>687</v>
      </c>
      <c r="S38" s="54" t="str">
        <f t="shared" si="0"/>
        <v>ja</v>
      </c>
      <c r="U38">
        <f t="shared" si="1"/>
        <v>13</v>
      </c>
    </row>
    <row r="39" spans="1:21" ht="15" customHeight="1" x14ac:dyDescent="0.35">
      <c r="A39" s="264" t="s">
        <v>31</v>
      </c>
      <c r="B39" s="264" t="s">
        <v>40</v>
      </c>
      <c r="C39" s="264">
        <v>0.19647100000000001</v>
      </c>
      <c r="D39" s="264">
        <v>22.694700000000001</v>
      </c>
      <c r="E39" s="264">
        <v>16.5488</v>
      </c>
      <c r="F39" s="264">
        <v>4.5454500000000002E-2</v>
      </c>
      <c r="G39" s="264" t="s">
        <v>14</v>
      </c>
      <c r="H39" s="59" t="s">
        <v>10</v>
      </c>
      <c r="J39" s="264">
        <f>VLOOKUP($B39,Totalt!$B$1:$BH$474,MATCH(J$2,Totalt!$B$1:$AZ$1,0),FALSE)</f>
        <v>4.4000000000000004</v>
      </c>
      <c r="K39" s="264">
        <f>VLOOKUP($B39,Totalt!$B$1:$BH$474,MATCH(K$2,Totalt!$B$1:$AZ$1,0),FALSE)</f>
        <v>3.4</v>
      </c>
      <c r="M39" t="s">
        <v>687</v>
      </c>
      <c r="R39" t="s">
        <v>687</v>
      </c>
      <c r="S39" s="54" t="str">
        <f t="shared" si="0"/>
        <v>ja</v>
      </c>
      <c r="U39">
        <f t="shared" si="1"/>
        <v>14</v>
      </c>
    </row>
    <row r="40" spans="1:21" ht="15" customHeight="1" x14ac:dyDescent="0.35">
      <c r="A40" s="264" t="s">
        <v>31</v>
      </c>
      <c r="B40" s="264" t="s">
        <v>41</v>
      </c>
      <c r="C40" s="264">
        <v>7.8318200000000004E-2</v>
      </c>
      <c r="D40" s="264">
        <v>19.4848</v>
      </c>
      <c r="E40" s="264">
        <v>11.5748</v>
      </c>
      <c r="F40" s="264">
        <v>1.46628E-2</v>
      </c>
      <c r="G40" s="264" t="s">
        <v>14</v>
      </c>
      <c r="H40" s="59" t="s">
        <v>10</v>
      </c>
      <c r="J40" s="264">
        <f>VLOOKUP($B40,Totalt!$B$1:$BH$474,MATCH(J$2,Totalt!$B$1:$AZ$1,0),FALSE)</f>
        <v>34.1</v>
      </c>
      <c r="K40" s="264">
        <f>VLOOKUP($B40,Totalt!$B$1:$BH$474,MATCH(K$2,Totalt!$B$1:$AZ$1,0),FALSE)</f>
        <v>22</v>
      </c>
      <c r="M40" t="s">
        <v>687</v>
      </c>
      <c r="R40" t="s">
        <v>687</v>
      </c>
      <c r="S40" s="54" t="str">
        <f t="shared" si="0"/>
        <v>ja</v>
      </c>
      <c r="U40">
        <f t="shared" si="1"/>
        <v>15</v>
      </c>
    </row>
    <row r="41" spans="1:21" ht="15" customHeight="1" x14ac:dyDescent="0.35">
      <c r="A41" s="264" t="s">
        <v>31</v>
      </c>
      <c r="B41" s="264" t="s">
        <v>42</v>
      </c>
      <c r="C41" s="264">
        <v>1.1810999999999999E-5</v>
      </c>
      <c r="D41" s="264">
        <v>0</v>
      </c>
      <c r="E41" s="264">
        <v>0</v>
      </c>
      <c r="F41" s="264">
        <v>0</v>
      </c>
      <c r="G41" s="264" t="s">
        <v>14</v>
      </c>
      <c r="H41" s="59" t="s">
        <v>10</v>
      </c>
      <c r="J41" s="264">
        <f>VLOOKUP($B41,Totalt!$B$1:$BH$474,MATCH(J$2,Totalt!$B$1:$AZ$1,0),FALSE)</f>
        <v>29.186500000000002</v>
      </c>
      <c r="K41" s="264">
        <f>VLOOKUP($B41,Totalt!$B$1:$BH$474,MATCH(K$2,Totalt!$B$1:$AZ$1,0),FALSE)</f>
        <v>25.4</v>
      </c>
      <c r="M41" t="s">
        <v>687</v>
      </c>
      <c r="R41" t="s">
        <v>687</v>
      </c>
      <c r="S41" s="54" t="str">
        <f t="shared" si="0"/>
        <v>ja</v>
      </c>
      <c r="U41">
        <f t="shared" si="1"/>
        <v>16</v>
      </c>
    </row>
    <row r="42" spans="1:21" ht="15" customHeight="1" x14ac:dyDescent="0.35">
      <c r="A42" s="264" t="s">
        <v>31</v>
      </c>
      <c r="B42" s="264" t="s">
        <v>43</v>
      </c>
      <c r="C42" s="264">
        <v>0.15803300000000001</v>
      </c>
      <c r="D42" s="264">
        <v>11.7538</v>
      </c>
      <c r="E42" s="264">
        <v>16.759499999999999</v>
      </c>
      <c r="F42" s="264">
        <v>1.2500000000000001E-2</v>
      </c>
      <c r="G42" s="264" t="s">
        <v>14</v>
      </c>
      <c r="H42" s="59" t="s">
        <v>10</v>
      </c>
      <c r="J42" s="264">
        <f>VLOOKUP($B42,Totalt!$B$1:$BH$474,MATCH(J$2,Totalt!$B$1:$AZ$1,0),FALSE)</f>
        <v>8</v>
      </c>
      <c r="K42" s="264">
        <f>VLOOKUP($B42,Totalt!$B$1:$BH$474,MATCH(K$2,Totalt!$B$1:$AZ$1,0),FALSE)</f>
        <v>6.1</v>
      </c>
      <c r="M42" t="s">
        <v>687</v>
      </c>
      <c r="R42" t="s">
        <v>687</v>
      </c>
      <c r="S42" s="54" t="str">
        <f t="shared" si="0"/>
        <v>ja</v>
      </c>
      <c r="U42">
        <f t="shared" si="1"/>
        <v>17</v>
      </c>
    </row>
    <row r="43" spans="1:21" ht="15" customHeight="1" x14ac:dyDescent="0.35">
      <c r="A43" s="264" t="s">
        <v>31</v>
      </c>
      <c r="B43" s="264" t="s">
        <v>44</v>
      </c>
      <c r="C43" s="264">
        <v>0.17391300000000001</v>
      </c>
      <c r="D43" s="264">
        <v>18.29</v>
      </c>
      <c r="E43" s="264">
        <v>15.622999999999999</v>
      </c>
      <c r="F43" s="264">
        <v>3.5714299999999997E-2</v>
      </c>
      <c r="G43" s="264" t="s">
        <v>14</v>
      </c>
      <c r="H43" s="59" t="s">
        <v>10</v>
      </c>
      <c r="J43" s="264">
        <f>VLOOKUP($B43,Totalt!$B$1:$BH$474,MATCH(J$2,Totalt!$B$1:$AZ$1,0),FALSE)</f>
        <v>2.8000000000000003</v>
      </c>
      <c r="K43" s="264">
        <f>VLOOKUP($B43,Totalt!$B$1:$BH$474,MATCH(K$2,Totalt!$B$1:$AZ$1,0),FALSE)</f>
        <v>2.2999999999999998</v>
      </c>
      <c r="M43" t="s">
        <v>687</v>
      </c>
      <c r="R43" t="s">
        <v>687</v>
      </c>
      <c r="S43" s="54" t="str">
        <f t="shared" si="0"/>
        <v>ja</v>
      </c>
      <c r="U43">
        <f t="shared" si="1"/>
        <v>18</v>
      </c>
    </row>
    <row r="44" spans="1:21" ht="15" customHeight="1" x14ac:dyDescent="0.35">
      <c r="A44" s="264" t="s">
        <v>31</v>
      </c>
      <c r="B44" s="264" t="s">
        <v>45</v>
      </c>
      <c r="C44" s="264">
        <v>0.175345</v>
      </c>
      <c r="D44" s="264">
        <v>16.5093</v>
      </c>
      <c r="E44" s="264">
        <v>16.8734</v>
      </c>
      <c r="F44" s="264">
        <v>2.6666700000000002E-2</v>
      </c>
      <c r="G44" s="264" t="s">
        <v>14</v>
      </c>
      <c r="H44" s="59" t="s">
        <v>10</v>
      </c>
      <c r="J44" s="264">
        <f>VLOOKUP($B44,Totalt!$B$1:$BH$474,MATCH(J$2,Totalt!$B$1:$AZ$1,0),FALSE)</f>
        <v>3.75</v>
      </c>
      <c r="K44" s="264">
        <f>VLOOKUP($B44,Totalt!$B$1:$BH$474,MATCH(K$2,Totalt!$B$1:$AZ$1,0),FALSE)</f>
        <v>2.9</v>
      </c>
      <c r="M44" t="s">
        <v>687</v>
      </c>
      <c r="R44" t="s">
        <v>687</v>
      </c>
      <c r="S44" s="54" t="str">
        <f t="shared" si="0"/>
        <v>ja</v>
      </c>
      <c r="U44">
        <f t="shared" si="1"/>
        <v>19</v>
      </c>
    </row>
    <row r="45" spans="1:21" ht="15" customHeight="1" x14ac:dyDescent="0.35">
      <c r="A45" s="264" t="s">
        <v>46</v>
      </c>
      <c r="B45" s="264" t="s">
        <v>47</v>
      </c>
      <c r="C45" s="264">
        <v>0.117575</v>
      </c>
      <c r="D45" s="264">
        <v>25.167300000000001</v>
      </c>
      <c r="E45" s="264">
        <v>8.9618500000000001</v>
      </c>
      <c r="F45" s="264">
        <v>3.0287100000000001E-2</v>
      </c>
      <c r="G45" s="264" t="s">
        <v>10</v>
      </c>
      <c r="H45" s="59" t="s">
        <v>10</v>
      </c>
      <c r="J45" s="264">
        <f>VLOOKUP($B45,Totalt!$B$1:$BH$474,MATCH(J$2,Totalt!$B$1:$AZ$1,0),FALSE)</f>
        <v>20.55</v>
      </c>
      <c r="K45" s="264">
        <f>VLOOKUP($B45,Totalt!$B$1:$BH$474,MATCH(K$2,Totalt!$B$1:$AZ$1,0),FALSE)</f>
        <v>14.782</v>
      </c>
      <c r="M45" t="s">
        <v>687</v>
      </c>
      <c r="R45" t="s">
        <v>687</v>
      </c>
      <c r="S45" s="54" t="str">
        <f t="shared" si="0"/>
        <v>ja</v>
      </c>
      <c r="U45">
        <f t="shared" si="1"/>
        <v>20</v>
      </c>
    </row>
    <row r="46" spans="1:21" ht="15" customHeight="1" x14ac:dyDescent="0.35">
      <c r="A46" s="264" t="s">
        <v>46</v>
      </c>
      <c r="B46" s="264" t="s">
        <v>48</v>
      </c>
      <c r="C46" s="264">
        <v>0.168877</v>
      </c>
      <c r="D46" s="264">
        <v>80.2941</v>
      </c>
      <c r="E46" s="264">
        <v>4.2751000000000001</v>
      </c>
      <c r="F46" s="264">
        <v>3.05274E-2</v>
      </c>
      <c r="G46" s="264" t="s">
        <v>10</v>
      </c>
      <c r="H46" s="59" t="s">
        <v>10</v>
      </c>
      <c r="J46" s="264">
        <f>VLOOKUP($B46,Totalt!$B$1:$BH$474,MATCH(J$2,Totalt!$B$1:$AZ$1,0),FALSE)</f>
        <v>138.65001999999998</v>
      </c>
      <c r="K46" s="264">
        <f>VLOOKUP($B46,Totalt!$B$1:$BH$474,MATCH(K$2,Totalt!$B$1:$AZ$1,0),FALSE)</f>
        <v>125.747</v>
      </c>
      <c r="M46" t="s">
        <v>687</v>
      </c>
      <c r="R46" t="s">
        <v>687</v>
      </c>
      <c r="S46" s="54" t="str">
        <f t="shared" si="0"/>
        <v>ja</v>
      </c>
      <c r="U46">
        <f t="shared" si="1"/>
        <v>21</v>
      </c>
    </row>
    <row r="47" spans="1:21" ht="15" customHeight="1" x14ac:dyDescent="0.35">
      <c r="A47" s="264" t="s">
        <v>46</v>
      </c>
      <c r="B47" s="264" t="s">
        <v>49</v>
      </c>
      <c r="C47" s="264">
        <v>0.150505</v>
      </c>
      <c r="D47" s="264">
        <v>29.020199999999999</v>
      </c>
      <c r="E47" s="264">
        <v>8.4547500000000007</v>
      </c>
      <c r="F47" s="264">
        <v>3.7612699999999999E-2</v>
      </c>
      <c r="G47" s="264" t="s">
        <v>10</v>
      </c>
      <c r="H47" s="59" t="s">
        <v>10</v>
      </c>
      <c r="J47" s="264">
        <f>VLOOKUP($B47,Totalt!$B$1:$BH$474,MATCH(J$2,Totalt!$B$1:$AZ$1,0),FALSE)</f>
        <v>23.080000000000002</v>
      </c>
      <c r="K47" s="264">
        <f>VLOOKUP($B47,Totalt!$B$1:$BH$474,MATCH(K$2,Totalt!$B$1:$AZ$1,0),FALSE)</f>
        <v>17.242000000000001</v>
      </c>
      <c r="M47" t="s">
        <v>687</v>
      </c>
      <c r="R47" t="s">
        <v>687</v>
      </c>
      <c r="S47" s="54" t="str">
        <f t="shared" si="0"/>
        <v>ja</v>
      </c>
      <c r="U47">
        <f t="shared" si="1"/>
        <v>22</v>
      </c>
    </row>
    <row r="48" spans="1:21" ht="15" customHeight="1" x14ac:dyDescent="0.35">
      <c r="A48" s="264" t="s">
        <v>50</v>
      </c>
      <c r="B48" s="264" t="s">
        <v>51</v>
      </c>
      <c r="C48" s="264">
        <v>0.102285</v>
      </c>
      <c r="D48" s="264">
        <v>18.0779</v>
      </c>
      <c r="E48" s="264">
        <v>7.2887700000000004</v>
      </c>
      <c r="F48" s="264">
        <v>1.11247E-2</v>
      </c>
      <c r="G48" s="264" t="s">
        <v>10</v>
      </c>
      <c r="H48" s="59" t="s">
        <v>10</v>
      </c>
      <c r="J48" s="264">
        <f>VLOOKUP($B48,Totalt!$B$1:$BH$474,MATCH(J$2,Totalt!$B$1:$AZ$1,0),FALSE)</f>
        <v>32.906280000000002</v>
      </c>
      <c r="K48" s="264">
        <f>VLOOKUP($B48,Totalt!$B$1:$BH$474,MATCH(K$2,Totalt!$B$1:$AZ$1,0),FALSE)</f>
        <v>26.876000000000001</v>
      </c>
      <c r="M48" t="s">
        <v>687</v>
      </c>
      <c r="R48" t="s">
        <v>687</v>
      </c>
      <c r="S48" s="54" t="str">
        <f t="shared" si="0"/>
        <v>ja</v>
      </c>
      <c r="U48">
        <f t="shared" si="1"/>
        <v>23</v>
      </c>
    </row>
    <row r="49" spans="1:21" ht="15" customHeight="1" x14ac:dyDescent="0.35">
      <c r="A49" s="264" t="s">
        <v>50</v>
      </c>
      <c r="B49" s="264" t="s">
        <v>52</v>
      </c>
      <c r="C49" s="264">
        <v>0.14815</v>
      </c>
      <c r="D49" s="264">
        <v>29.427099999999999</v>
      </c>
      <c r="E49" s="264">
        <v>8.9620800000000003</v>
      </c>
      <c r="F49" s="264">
        <v>4.1641999999999998E-2</v>
      </c>
      <c r="G49" s="264" t="s">
        <v>10</v>
      </c>
      <c r="H49" s="59" t="s">
        <v>10</v>
      </c>
      <c r="J49" s="264">
        <f>VLOOKUP($B49,Totalt!$B$1:$BH$474,MATCH(J$2,Totalt!$B$1:$AZ$1,0),FALSE)</f>
        <v>2.972</v>
      </c>
      <c r="K49" s="264">
        <f>VLOOKUP($B49,Totalt!$B$1:$BH$474,MATCH(K$2,Totalt!$B$1:$AZ$1,0),FALSE)</f>
        <v>2.4</v>
      </c>
      <c r="M49" t="s">
        <v>687</v>
      </c>
      <c r="R49" t="s">
        <v>687</v>
      </c>
      <c r="S49" s="54" t="str">
        <f t="shared" si="0"/>
        <v>ja</v>
      </c>
      <c r="U49">
        <f t="shared" si="1"/>
        <v>24</v>
      </c>
    </row>
    <row r="50" spans="1:21" ht="15" customHeight="1" x14ac:dyDescent="0.35">
      <c r="A50" s="264" t="s">
        <v>53</v>
      </c>
      <c r="B50" s="264" t="s">
        <v>54</v>
      </c>
      <c r="C50" s="264">
        <v>7.2776999999999994E-2</v>
      </c>
      <c r="D50" s="264">
        <v>42.388500000000001</v>
      </c>
      <c r="E50" s="264">
        <v>4.9349499999999997</v>
      </c>
      <c r="F50" s="264">
        <v>8.8817199999999992E-3</v>
      </c>
      <c r="G50" s="264" t="s">
        <v>10</v>
      </c>
      <c r="H50" s="59" t="s">
        <v>10</v>
      </c>
      <c r="J50" s="264">
        <f>VLOOKUP($B50,Totalt!$B$1:$BH$474,MATCH(J$2,Totalt!$B$1:$AZ$1,0),FALSE)</f>
        <v>456.98638000000005</v>
      </c>
      <c r="K50" s="264">
        <f>VLOOKUP($B50,Totalt!$B$1:$BH$474,MATCH(K$2,Totalt!$B$1:$AZ$1,0),FALSE)</f>
        <v>370.77</v>
      </c>
      <c r="M50" t="s">
        <v>687</v>
      </c>
      <c r="R50" t="s">
        <v>687</v>
      </c>
      <c r="S50" s="54" t="str">
        <f t="shared" si="0"/>
        <v>ja</v>
      </c>
      <c r="U50">
        <f t="shared" si="1"/>
        <v>25</v>
      </c>
    </row>
    <row r="51" spans="1:21" ht="15" customHeight="1" x14ac:dyDescent="0.35">
      <c r="A51" s="264" t="s">
        <v>53</v>
      </c>
      <c r="B51" s="264" t="s">
        <v>55</v>
      </c>
      <c r="C51" s="264">
        <v>0.143234</v>
      </c>
      <c r="D51" s="264">
        <v>8.8101199999999995</v>
      </c>
      <c r="E51" s="264">
        <v>15.8727</v>
      </c>
      <c r="F51" s="264">
        <v>5.4121600000000001E-3</v>
      </c>
      <c r="G51" s="264" t="s">
        <v>10</v>
      </c>
      <c r="H51" s="59" t="s">
        <v>10</v>
      </c>
      <c r="J51" s="264">
        <f>VLOOKUP($B51,Totalt!$B$1:$BH$474,MATCH(J$2,Totalt!$B$1:$AZ$1,0),FALSE)</f>
        <v>2.4019999999999997</v>
      </c>
      <c r="K51" s="264">
        <f>VLOOKUP($B51,Totalt!$B$1:$BH$474,MATCH(K$2,Totalt!$B$1:$AZ$1,0),FALSE)</f>
        <v>1.97</v>
      </c>
      <c r="M51" t="s">
        <v>687</v>
      </c>
      <c r="R51" t="s">
        <v>687</v>
      </c>
      <c r="S51" s="54" t="str">
        <f t="shared" si="0"/>
        <v>ja</v>
      </c>
      <c r="U51">
        <f t="shared" si="1"/>
        <v>26</v>
      </c>
    </row>
    <row r="52" spans="1:21" ht="15" customHeight="1" x14ac:dyDescent="0.35">
      <c r="A52" s="264" t="s">
        <v>53</v>
      </c>
      <c r="B52" s="264" t="s">
        <v>56</v>
      </c>
      <c r="C52" s="264">
        <v>0.29693999999999998</v>
      </c>
      <c r="D52" s="264">
        <v>11.9726</v>
      </c>
      <c r="E52" s="264">
        <v>20.038599999999999</v>
      </c>
      <c r="F52" s="264">
        <v>7.0731700000000002E-3</v>
      </c>
      <c r="G52" s="264" t="s">
        <v>10</v>
      </c>
      <c r="H52" s="59" t="s">
        <v>10</v>
      </c>
      <c r="J52" s="264">
        <f>VLOOKUP($B52,Totalt!$B$1:$BH$474,MATCH(J$2,Totalt!$B$1:$AZ$1,0),FALSE)</f>
        <v>4.0999999999999996</v>
      </c>
      <c r="K52" s="264">
        <f>VLOOKUP($B52,Totalt!$B$1:$BH$474,MATCH(K$2,Totalt!$B$1:$AZ$1,0),FALSE)</f>
        <v>2.5</v>
      </c>
      <c r="M52" t="s">
        <v>687</v>
      </c>
      <c r="R52" t="s">
        <v>687</v>
      </c>
      <c r="S52" s="54" t="str">
        <f t="shared" si="0"/>
        <v>ja</v>
      </c>
      <c r="U52">
        <f t="shared" si="1"/>
        <v>27</v>
      </c>
    </row>
    <row r="53" spans="1:21" ht="15" customHeight="1" x14ac:dyDescent="0.35">
      <c r="A53" s="264" t="s">
        <v>57</v>
      </c>
      <c r="B53" s="264" t="s">
        <v>58</v>
      </c>
      <c r="C53" s="264">
        <v>0.10535899999999999</v>
      </c>
      <c r="D53" s="264">
        <v>55.017699999999998</v>
      </c>
      <c r="E53" s="264">
        <v>6.2607400000000002</v>
      </c>
      <c r="F53" s="264">
        <v>4.9259799999999999E-2</v>
      </c>
      <c r="G53" s="264" t="s">
        <v>14</v>
      </c>
      <c r="H53" s="59" t="s">
        <v>10</v>
      </c>
      <c r="J53" s="264">
        <f>VLOOKUP($B53,Totalt!$B$1:$BH$474,MATCH(J$2,Totalt!$B$1:$AZ$1,0),FALSE)</f>
        <v>673.0915</v>
      </c>
      <c r="K53" s="264">
        <f>VLOOKUP($B53,Totalt!$B$1:$BH$474,MATCH(K$2,Totalt!$B$1:$AZ$1,0),FALSE)</f>
        <v>628.78800000000001</v>
      </c>
      <c r="M53" t="s">
        <v>687</v>
      </c>
      <c r="R53" t="s">
        <v>687</v>
      </c>
      <c r="S53" s="54" t="str">
        <f t="shared" si="0"/>
        <v>ja</v>
      </c>
      <c r="U53">
        <f t="shared" si="1"/>
        <v>28</v>
      </c>
    </row>
    <row r="54" spans="1:21" ht="15" customHeight="1" x14ac:dyDescent="0.35">
      <c r="A54" s="264" t="s">
        <v>57</v>
      </c>
      <c r="B54" s="264" t="s">
        <v>59</v>
      </c>
      <c r="C54" s="264">
        <v>0.25746599999999997</v>
      </c>
      <c r="D54" s="264">
        <v>29.684000000000001</v>
      </c>
      <c r="E54" s="264">
        <v>18.6691</v>
      </c>
      <c r="F54" s="264">
        <v>4.9766499999999998E-2</v>
      </c>
      <c r="G54" s="264" t="s">
        <v>14</v>
      </c>
      <c r="H54" s="59" t="s">
        <v>10</v>
      </c>
      <c r="J54" s="264">
        <f>VLOOKUP($B54,Totalt!$B$1:$BH$474,MATCH(J$2,Totalt!$B$1:$AZ$1,0),FALSE)</f>
        <v>27.84</v>
      </c>
      <c r="K54" s="264">
        <f>VLOOKUP($B54,Totalt!$B$1:$BH$474,MATCH(K$2,Totalt!$B$1:$AZ$1,0),FALSE)</f>
        <v>19.709</v>
      </c>
      <c r="M54" t="s">
        <v>687</v>
      </c>
      <c r="R54" t="s">
        <v>687</v>
      </c>
      <c r="S54" s="54" t="str">
        <f t="shared" si="0"/>
        <v>ja</v>
      </c>
      <c r="U54">
        <f t="shared" si="1"/>
        <v>29</v>
      </c>
    </row>
    <row r="55" spans="1:21" ht="15" customHeight="1" x14ac:dyDescent="0.35">
      <c r="A55" s="264" t="s">
        <v>60</v>
      </c>
      <c r="B55" s="264" t="s">
        <v>61</v>
      </c>
      <c r="C55" s="264">
        <v>0.62161900000000003</v>
      </c>
      <c r="D55" s="264">
        <v>148.197</v>
      </c>
      <c r="E55" s="264">
        <v>12.5007</v>
      </c>
      <c r="F55" s="264">
        <v>0.40304000000000001</v>
      </c>
      <c r="G55" s="264" t="s">
        <v>14</v>
      </c>
      <c r="H55" s="59" t="s">
        <v>10</v>
      </c>
      <c r="J55" s="264">
        <f>VLOOKUP($B55,Totalt!$B$1:$BH$474,MATCH(J$2,Totalt!$B$1:$AZ$1,0),FALSE)</f>
        <v>53.829400000000007</v>
      </c>
      <c r="K55" s="264">
        <f>VLOOKUP($B55,Totalt!$B$1:$BH$474,MATCH(K$2,Totalt!$B$1:$AZ$1,0),FALSE)</f>
        <v>39.9</v>
      </c>
      <c r="L55" s="37" t="s">
        <v>1093</v>
      </c>
      <c r="M55" t="s">
        <v>687</v>
      </c>
      <c r="R55" t="s">
        <v>687</v>
      </c>
      <c r="S55" s="54" t="str">
        <f t="shared" si="0"/>
        <v>ja</v>
      </c>
      <c r="U55">
        <f t="shared" si="1"/>
        <v>30</v>
      </c>
    </row>
    <row r="56" spans="1:21" ht="15" customHeight="1" x14ac:dyDescent="0.35">
      <c r="A56" s="264" t="s">
        <v>62</v>
      </c>
      <c r="B56" s="264" t="s">
        <v>63</v>
      </c>
      <c r="C56" s="264">
        <v>0</v>
      </c>
      <c r="D56" s="264">
        <v>0</v>
      </c>
      <c r="E56" s="264">
        <v>0</v>
      </c>
      <c r="F56" s="264">
        <v>0</v>
      </c>
      <c r="G56" s="264" t="s">
        <v>14</v>
      </c>
      <c r="H56" s="59" t="s">
        <v>14</v>
      </c>
      <c r="J56" s="264">
        <f>VLOOKUP($B56,Totalt!$B$1:$BH$474,MATCH(J$2,Totalt!$B$1:$AZ$1,0),FALSE)</f>
        <v>0</v>
      </c>
      <c r="K56" s="264" t="str">
        <f>VLOOKUP($B56,Totalt!$B$1:$BH$474,MATCH(K$2,Totalt!$B$1:$AZ$1,0),FALSE)</f>
        <v/>
      </c>
      <c r="M56" t="s">
        <v>687</v>
      </c>
      <c r="R56" t="s">
        <v>687</v>
      </c>
      <c r="S56" s="54" t="str">
        <f t="shared" si="0"/>
        <v>nej</v>
      </c>
      <c r="U56">
        <f t="shared" si="1"/>
        <v>30</v>
      </c>
    </row>
    <row r="57" spans="1:21" ht="15" customHeight="1" x14ac:dyDescent="0.35">
      <c r="A57" s="264" t="s">
        <v>62</v>
      </c>
      <c r="B57" s="264" t="s">
        <v>64</v>
      </c>
      <c r="C57" s="264">
        <v>0</v>
      </c>
      <c r="D57" s="264">
        <v>0</v>
      </c>
      <c r="E57" s="264">
        <v>0</v>
      </c>
      <c r="F57" s="264">
        <v>0</v>
      </c>
      <c r="G57" s="264" t="s">
        <v>14</v>
      </c>
      <c r="H57" s="59" t="s">
        <v>14</v>
      </c>
      <c r="J57" s="264">
        <f>VLOOKUP($B57,Totalt!$B$1:$BH$474,MATCH(J$2,Totalt!$B$1:$AZ$1,0),FALSE)</f>
        <v>0</v>
      </c>
      <c r="K57" s="264" t="str">
        <f>VLOOKUP($B57,Totalt!$B$1:$BH$474,MATCH(K$2,Totalt!$B$1:$AZ$1,0),FALSE)</f>
        <v/>
      </c>
      <c r="M57" t="s">
        <v>687</v>
      </c>
      <c r="R57" t="s">
        <v>687</v>
      </c>
      <c r="S57" s="54" t="str">
        <f t="shared" si="0"/>
        <v>nej</v>
      </c>
      <c r="U57">
        <f t="shared" si="1"/>
        <v>30</v>
      </c>
    </row>
    <row r="58" spans="1:21" ht="15" customHeight="1" x14ac:dyDescent="0.35">
      <c r="A58" s="264" t="s">
        <v>65</v>
      </c>
      <c r="B58" s="264" t="s">
        <v>66</v>
      </c>
      <c r="C58" s="264">
        <v>6.6900000000000001E-2</v>
      </c>
      <c r="D58" s="264">
        <v>7.74</v>
      </c>
      <c r="E58" s="264">
        <v>0</v>
      </c>
      <c r="F58" s="264">
        <v>0.33</v>
      </c>
      <c r="G58" s="264" t="s">
        <v>14</v>
      </c>
      <c r="H58" s="59" t="s">
        <v>14</v>
      </c>
      <c r="J58" s="264">
        <f>VLOOKUP($B58,Totalt!$B$1:$BH$474,MATCH(J$2,Totalt!$B$1:$AZ$1,0),FALSE)</f>
        <v>0.18</v>
      </c>
      <c r="K58" s="264">
        <f>VLOOKUP($B58,Totalt!$B$1:$BH$474,MATCH(K$2,Totalt!$B$1:$AZ$1,0),FALSE)</f>
        <v>6</v>
      </c>
      <c r="M58" t="s">
        <v>687</v>
      </c>
      <c r="R58" t="s">
        <v>687</v>
      </c>
      <c r="S58" s="54" t="str">
        <f t="shared" si="0"/>
        <v>nej</v>
      </c>
      <c r="U58">
        <f t="shared" si="1"/>
        <v>30</v>
      </c>
    </row>
    <row r="59" spans="1:21" ht="15" customHeight="1" x14ac:dyDescent="0.35">
      <c r="A59" s="264" t="s">
        <v>67</v>
      </c>
      <c r="B59" s="264" t="s">
        <v>68</v>
      </c>
      <c r="C59" s="264">
        <v>0.127248</v>
      </c>
      <c r="D59" s="264">
        <v>23.537600000000001</v>
      </c>
      <c r="E59" s="264">
        <v>9.7936499999999995</v>
      </c>
      <c r="F59" s="264">
        <v>1.4152700000000001E-2</v>
      </c>
      <c r="G59" s="264" t="s">
        <v>10</v>
      </c>
      <c r="H59" s="59" t="s">
        <v>10</v>
      </c>
      <c r="J59" s="264">
        <f>VLOOKUP($B59,Totalt!$B$1:$BH$474,MATCH(J$2,Totalt!$B$1:$AZ$1,0),FALSE)</f>
        <v>7.0579999999999998</v>
      </c>
      <c r="K59" s="264">
        <f>VLOOKUP($B59,Totalt!$B$1:$BH$474,MATCH(K$2,Totalt!$B$1:$AZ$1,0),FALSE)</f>
        <v>4.5389999999999997</v>
      </c>
      <c r="M59" t="s">
        <v>687</v>
      </c>
      <c r="R59" t="s">
        <v>687</v>
      </c>
      <c r="S59" s="54" t="str">
        <f t="shared" si="0"/>
        <v>ja</v>
      </c>
      <c r="U59">
        <f t="shared" si="1"/>
        <v>31</v>
      </c>
    </row>
    <row r="60" spans="1:21" ht="15" customHeight="1" x14ac:dyDescent="0.35">
      <c r="A60" s="264" t="s">
        <v>67</v>
      </c>
      <c r="B60" s="264" t="s">
        <v>69</v>
      </c>
      <c r="C60" s="264">
        <v>4.8919900000000002E-2</v>
      </c>
      <c r="D60" s="264">
        <v>10.9582</v>
      </c>
      <c r="E60" s="264">
        <v>6.1197900000000001</v>
      </c>
      <c r="F60" s="264">
        <v>6.36952E-3</v>
      </c>
      <c r="G60" s="264" t="s">
        <v>10</v>
      </c>
      <c r="H60" s="59" t="s">
        <v>10</v>
      </c>
      <c r="J60" s="264">
        <f>VLOOKUP($B60,Totalt!$B$1:$BH$474,MATCH(J$2,Totalt!$B$1:$AZ$1,0),FALSE)</f>
        <v>380.98816000000005</v>
      </c>
      <c r="K60" s="264">
        <f>VLOOKUP($B60,Totalt!$B$1:$BH$474,MATCH(K$2,Totalt!$B$1:$AZ$1,0),FALSE)</f>
        <v>350.84</v>
      </c>
      <c r="M60" t="s">
        <v>687</v>
      </c>
      <c r="R60" t="s">
        <v>687</v>
      </c>
      <c r="S60" s="54" t="str">
        <f t="shared" si="0"/>
        <v>ja</v>
      </c>
      <c r="U60">
        <f t="shared" si="1"/>
        <v>32</v>
      </c>
    </row>
    <row r="61" spans="1:21" ht="15" customHeight="1" x14ac:dyDescent="0.35">
      <c r="A61" s="264" t="s">
        <v>67</v>
      </c>
      <c r="B61" s="264" t="s">
        <v>70</v>
      </c>
      <c r="C61" s="264">
        <v>0</v>
      </c>
      <c r="D61" s="264">
        <v>0</v>
      </c>
      <c r="E61" s="264">
        <v>0</v>
      </c>
      <c r="F61" s="264">
        <v>0</v>
      </c>
      <c r="G61" s="264" t="s">
        <v>10</v>
      </c>
      <c r="H61" s="59" t="s">
        <v>14</v>
      </c>
      <c r="J61" s="264">
        <f>VLOOKUP($B61,Totalt!$B$1:$BH$474,MATCH(J$2,Totalt!$B$1:$AZ$1,0),FALSE)</f>
        <v>0</v>
      </c>
      <c r="K61" s="264" t="str">
        <f>VLOOKUP($B61,Totalt!$B$1:$BH$474,MATCH(K$2,Totalt!$B$1:$AZ$1,0),FALSE)</f>
        <v/>
      </c>
      <c r="M61" t="s">
        <v>687</v>
      </c>
      <c r="R61" t="s">
        <v>687</v>
      </c>
      <c r="S61" s="54" t="str">
        <f t="shared" si="0"/>
        <v>nej</v>
      </c>
      <c r="U61">
        <f t="shared" si="1"/>
        <v>32</v>
      </c>
    </row>
    <row r="62" spans="1:21" ht="15" customHeight="1" x14ac:dyDescent="0.35">
      <c r="A62" s="264" t="s">
        <v>67</v>
      </c>
      <c r="B62" s="264" t="s">
        <v>71</v>
      </c>
      <c r="C62" s="264">
        <v>0</v>
      </c>
      <c r="D62" s="264">
        <v>0</v>
      </c>
      <c r="E62" s="264">
        <v>0</v>
      </c>
      <c r="F62" s="264">
        <v>0</v>
      </c>
      <c r="G62" s="264" t="s">
        <v>10</v>
      </c>
      <c r="H62" s="59" t="s">
        <v>14</v>
      </c>
      <c r="J62" s="264">
        <f>VLOOKUP($B62,Totalt!$B$1:$BH$474,MATCH(J$2,Totalt!$B$1:$AZ$1,0),FALSE)</f>
        <v>0</v>
      </c>
      <c r="K62" s="264" t="str">
        <f>VLOOKUP($B62,Totalt!$B$1:$BH$474,MATCH(K$2,Totalt!$B$1:$AZ$1,0),FALSE)</f>
        <v/>
      </c>
      <c r="M62" t="s">
        <v>687</v>
      </c>
      <c r="R62" t="s">
        <v>687</v>
      </c>
      <c r="S62" s="54" t="str">
        <f t="shared" si="0"/>
        <v>nej</v>
      </c>
      <c r="U62">
        <f t="shared" si="1"/>
        <v>32</v>
      </c>
    </row>
    <row r="63" spans="1:21" ht="15" customHeight="1" x14ac:dyDescent="0.35">
      <c r="A63" s="264" t="s">
        <v>72</v>
      </c>
      <c r="B63" s="264" t="s">
        <v>73</v>
      </c>
      <c r="C63" s="264">
        <v>0.139765</v>
      </c>
      <c r="D63" s="264">
        <v>11.672499999999999</v>
      </c>
      <c r="E63" s="264">
        <v>15.1861</v>
      </c>
      <c r="F63" s="264">
        <v>2.8997799999999998E-3</v>
      </c>
      <c r="G63" s="264" t="s">
        <v>14</v>
      </c>
      <c r="H63" s="59" t="s">
        <v>10</v>
      </c>
      <c r="J63" s="264">
        <f>VLOOKUP($B63,Totalt!$B$1:$BH$474,MATCH(J$2,Totalt!$B$1:$AZ$1,0),FALSE)</f>
        <v>13.44933</v>
      </c>
      <c r="K63" s="264">
        <f>VLOOKUP($B63,Totalt!$B$1:$BH$474,MATCH(K$2,Totalt!$B$1:$AZ$1,0),FALSE)</f>
        <v>9.0350000000000001</v>
      </c>
      <c r="M63" t="s">
        <v>687</v>
      </c>
      <c r="R63" t="s">
        <v>687</v>
      </c>
      <c r="S63" s="54" t="str">
        <f t="shared" si="0"/>
        <v>ja</v>
      </c>
      <c r="U63">
        <f t="shared" si="1"/>
        <v>33</v>
      </c>
    </row>
    <row r="64" spans="1:21" ht="15" customHeight="1" x14ac:dyDescent="0.35">
      <c r="A64" s="264" t="s">
        <v>72</v>
      </c>
      <c r="B64" s="264" t="s">
        <v>74</v>
      </c>
      <c r="C64" s="264">
        <v>8.6666099999999996E-2</v>
      </c>
      <c r="D64" s="264">
        <v>13.848000000000001</v>
      </c>
      <c r="E64" s="264">
        <v>8.8184500000000003</v>
      </c>
      <c r="F64" s="264">
        <v>6.7885599999999999E-3</v>
      </c>
      <c r="G64" s="264" t="s">
        <v>10</v>
      </c>
      <c r="H64" s="59" t="s">
        <v>10</v>
      </c>
      <c r="J64" s="264">
        <f>VLOOKUP($B64,Totalt!$B$1:$BH$474,MATCH(J$2,Totalt!$B$1:$AZ$1,0),FALSE)</f>
        <v>48.022000000000006</v>
      </c>
      <c r="K64" s="264">
        <f>VLOOKUP($B64,Totalt!$B$1:$BH$474,MATCH(K$2,Totalt!$B$1:$AZ$1,0),FALSE)</f>
        <v>32.466000000000001</v>
      </c>
      <c r="M64" t="s">
        <v>687</v>
      </c>
      <c r="R64" t="s">
        <v>687</v>
      </c>
      <c r="S64" s="54" t="str">
        <f t="shared" si="0"/>
        <v>ja</v>
      </c>
      <c r="U64">
        <f t="shared" si="1"/>
        <v>34</v>
      </c>
    </row>
    <row r="65" spans="1:21" ht="15" customHeight="1" x14ac:dyDescent="0.35">
      <c r="A65" s="264" t="s">
        <v>75</v>
      </c>
      <c r="B65" s="264" t="s">
        <v>76</v>
      </c>
      <c r="C65" s="264">
        <v>0.215256</v>
      </c>
      <c r="D65" s="264">
        <v>22.950099999999999</v>
      </c>
      <c r="E65" s="264">
        <v>16.791699999999999</v>
      </c>
      <c r="F65" s="264">
        <v>3.9411700000000001E-2</v>
      </c>
      <c r="G65" s="264" t="s">
        <v>10</v>
      </c>
      <c r="H65" s="59" t="s">
        <v>10</v>
      </c>
      <c r="J65" s="264">
        <f>VLOOKUP($B65,Totalt!$B$1:$BH$474,MATCH(J$2,Totalt!$B$1:$AZ$1,0),FALSE)</f>
        <v>44.229199999999999</v>
      </c>
      <c r="K65" s="264">
        <f>VLOOKUP($B65,Totalt!$B$1:$BH$474,MATCH(K$2,Totalt!$B$1:$AZ$1,0),FALSE)</f>
        <v>34.659999999999997</v>
      </c>
      <c r="M65" t="s">
        <v>687</v>
      </c>
      <c r="R65" t="s">
        <v>687</v>
      </c>
      <c r="S65" s="54" t="str">
        <f t="shared" si="0"/>
        <v>ja</v>
      </c>
      <c r="U65">
        <f t="shared" si="1"/>
        <v>35</v>
      </c>
    </row>
    <row r="66" spans="1:21" ht="15" customHeight="1" x14ac:dyDescent="0.35">
      <c r="A66" s="264" t="s">
        <v>75</v>
      </c>
      <c r="B66" s="264" t="s">
        <v>77</v>
      </c>
      <c r="C66" s="264">
        <v>0.35722999999999999</v>
      </c>
      <c r="D66" s="264">
        <v>48.7408</v>
      </c>
      <c r="E66" s="264">
        <v>17.834199999999999</v>
      </c>
      <c r="F66" s="264">
        <v>9.3587699999999996E-2</v>
      </c>
      <c r="G66" s="264" t="s">
        <v>10</v>
      </c>
      <c r="H66" s="59" t="s">
        <v>10</v>
      </c>
      <c r="J66" s="264">
        <f>VLOOKUP($B66,Totalt!$B$1:$BH$474,MATCH(J$2,Totalt!$B$1:$AZ$1,0),FALSE)</f>
        <v>3.7210000000000001</v>
      </c>
      <c r="K66" s="264">
        <f>VLOOKUP($B66,Totalt!$B$1:$BH$474,MATCH(K$2,Totalt!$B$1:$AZ$1,0),FALSE)</f>
        <v>2.762</v>
      </c>
      <c r="M66" t="s">
        <v>687</v>
      </c>
      <c r="R66" t="s">
        <v>687</v>
      </c>
      <c r="S66" s="54" t="str">
        <f t="shared" si="0"/>
        <v>ja</v>
      </c>
      <c r="U66">
        <f t="shared" si="1"/>
        <v>36</v>
      </c>
    </row>
    <row r="67" spans="1:21" ht="15" customHeight="1" x14ac:dyDescent="0.35">
      <c r="A67" s="264" t="s">
        <v>75</v>
      </c>
      <c r="B67" s="264" t="s">
        <v>78</v>
      </c>
      <c r="C67" s="264">
        <v>0.21291299999999999</v>
      </c>
      <c r="D67" s="264">
        <v>18.0565</v>
      </c>
      <c r="E67" s="264">
        <v>17.7456</v>
      </c>
      <c r="F67" s="264">
        <v>1.85571E-2</v>
      </c>
      <c r="G67" s="264" t="s">
        <v>10</v>
      </c>
      <c r="H67" s="59" t="s">
        <v>10</v>
      </c>
      <c r="J67" s="264">
        <f>VLOOKUP($B67,Totalt!$B$1:$BH$474,MATCH(J$2,Totalt!$B$1:$AZ$1,0),FALSE)</f>
        <v>3.5829999999999997</v>
      </c>
      <c r="K67" s="264">
        <f>VLOOKUP($B67,Totalt!$B$1:$BH$474,MATCH(K$2,Totalt!$B$1:$AZ$1,0),FALSE)</f>
        <v>2.609</v>
      </c>
      <c r="M67" t="s">
        <v>687</v>
      </c>
      <c r="R67" t="s">
        <v>687</v>
      </c>
      <c r="S67" s="54" t="str">
        <f t="shared" si="0"/>
        <v>ja</v>
      </c>
      <c r="U67">
        <f t="shared" si="1"/>
        <v>37</v>
      </c>
    </row>
    <row r="68" spans="1:21" ht="15" customHeight="1" x14ac:dyDescent="0.35">
      <c r="A68" s="264" t="s">
        <v>75</v>
      </c>
      <c r="B68" s="264" t="s">
        <v>79</v>
      </c>
      <c r="C68" s="264">
        <v>0.27279199999999998</v>
      </c>
      <c r="D68" s="264">
        <v>25.809200000000001</v>
      </c>
      <c r="E68" s="264">
        <v>21.6294</v>
      </c>
      <c r="F68" s="264">
        <v>2.75397E-2</v>
      </c>
      <c r="G68" s="264" t="s">
        <v>10</v>
      </c>
      <c r="H68" s="59" t="s">
        <v>10</v>
      </c>
      <c r="J68" s="264">
        <f>VLOOKUP($B68,Totalt!$B$1:$BH$474,MATCH(J$2,Totalt!$B$1:$AZ$1,0),FALSE)</f>
        <v>0.88200000000000001</v>
      </c>
      <c r="K68" s="264">
        <f>VLOOKUP($B68,Totalt!$B$1:$BH$474,MATCH(K$2,Totalt!$B$1:$AZ$1,0),FALSE)</f>
        <v>0.53</v>
      </c>
      <c r="M68" t="s">
        <v>687</v>
      </c>
      <c r="R68" t="s">
        <v>687</v>
      </c>
      <c r="S68" s="54" t="str">
        <f t="shared" ref="S68:S131" si="2">IF(N68="x","nej",
IF(O68="x","ja",
IF(H68="ja","ja","nej")))</f>
        <v>ja</v>
      </c>
      <c r="U68">
        <f t="shared" ref="U68:U131" si="3">IF(ISERROR(S68),U67,IF(S68="ja",U67+1,U67))</f>
        <v>38</v>
      </c>
    </row>
    <row r="69" spans="1:21" ht="15" customHeight="1" x14ac:dyDescent="0.35">
      <c r="A69" s="264" t="s">
        <v>80</v>
      </c>
      <c r="B69" s="264" t="s">
        <v>81</v>
      </c>
      <c r="C69" s="264">
        <v>0</v>
      </c>
      <c r="D69" s="264">
        <v>0</v>
      </c>
      <c r="E69" s="264">
        <v>0</v>
      </c>
      <c r="F69" s="264">
        <v>0</v>
      </c>
      <c r="G69" s="264" t="s">
        <v>14</v>
      </c>
      <c r="H69" s="59" t="s">
        <v>14</v>
      </c>
      <c r="J69" s="264">
        <f>VLOOKUP($B69,Totalt!$B$1:$BH$474,MATCH(J$2,Totalt!$B$1:$AZ$1,0),FALSE)</f>
        <v>0</v>
      </c>
      <c r="K69" s="264" t="str">
        <f>VLOOKUP($B69,Totalt!$B$1:$BH$474,MATCH(K$2,Totalt!$B$1:$AZ$1,0),FALSE)</f>
        <v/>
      </c>
      <c r="M69" t="s">
        <v>687</v>
      </c>
      <c r="P69" s="52" t="s">
        <v>1109</v>
      </c>
      <c r="Q69" s="52" t="s">
        <v>1110</v>
      </c>
      <c r="R69" t="s">
        <v>687</v>
      </c>
      <c r="S69" s="54" t="str">
        <f t="shared" si="2"/>
        <v>nej</v>
      </c>
      <c r="U69">
        <f t="shared" si="3"/>
        <v>38</v>
      </c>
    </row>
    <row r="70" spans="1:21" ht="15" customHeight="1" x14ac:dyDescent="0.35">
      <c r="A70" s="264" t="s">
        <v>80</v>
      </c>
      <c r="B70" s="264" t="s">
        <v>82</v>
      </c>
      <c r="C70" s="264">
        <v>0.68936799999999998</v>
      </c>
      <c r="D70" s="264">
        <v>117.693</v>
      </c>
      <c r="E70" s="264">
        <v>30.692599999999999</v>
      </c>
      <c r="F70" s="264">
        <v>0.42468299999999998</v>
      </c>
      <c r="G70" s="264" t="s">
        <v>14</v>
      </c>
      <c r="H70" s="59" t="s">
        <v>10</v>
      </c>
      <c r="J70" s="264">
        <f>VLOOKUP($B70,Totalt!$B$1:$BH$474,MATCH(J$2,Totalt!$B$1:$AZ$1,0),FALSE)</f>
        <v>10.212999999999999</v>
      </c>
      <c r="K70" s="264">
        <f>VLOOKUP($B70,Totalt!$B$1:$BH$474,MATCH(K$2,Totalt!$B$1:$AZ$1,0),FALSE)</f>
        <v>8.09</v>
      </c>
      <c r="M70" t="s">
        <v>687</v>
      </c>
      <c r="P70" s="52" t="s">
        <v>1109</v>
      </c>
      <c r="Q70" s="52" t="s">
        <v>1110</v>
      </c>
      <c r="R70" t="s">
        <v>687</v>
      </c>
      <c r="S70" s="54" t="str">
        <f t="shared" si="2"/>
        <v>ja</v>
      </c>
      <c r="U70">
        <f t="shared" si="3"/>
        <v>39</v>
      </c>
    </row>
    <row r="71" spans="1:21" ht="15" customHeight="1" x14ac:dyDescent="0.35">
      <c r="A71" s="264" t="s">
        <v>80</v>
      </c>
      <c r="B71" s="264" t="s">
        <v>83</v>
      </c>
      <c r="C71" s="264">
        <v>2.0382899999999999E-2</v>
      </c>
      <c r="D71" s="264">
        <v>3.37677</v>
      </c>
      <c r="E71" s="264">
        <v>0.15387899999999999</v>
      </c>
      <c r="F71" s="264">
        <v>6.6869099999999999E-3</v>
      </c>
      <c r="G71" s="264" t="s">
        <v>14</v>
      </c>
      <c r="H71" s="59" t="s">
        <v>10</v>
      </c>
      <c r="J71" s="264">
        <f>VLOOKUP($B71,Totalt!$B$1:$BH$474,MATCH(J$2,Totalt!$B$1:$AZ$1,0),FALSE)</f>
        <v>12.188000000000001</v>
      </c>
      <c r="K71" s="264">
        <f>VLOOKUP($B71,Totalt!$B$1:$BH$474,MATCH(K$2,Totalt!$B$1:$AZ$1,0),FALSE)</f>
        <v>9.01</v>
      </c>
      <c r="M71" t="s">
        <v>687</v>
      </c>
      <c r="P71" s="52" t="s">
        <v>1109</v>
      </c>
      <c r="Q71" s="52" t="s">
        <v>1110</v>
      </c>
      <c r="R71" t="s">
        <v>687</v>
      </c>
      <c r="S71" s="54" t="str">
        <f t="shared" si="2"/>
        <v>ja</v>
      </c>
      <c r="U71">
        <f t="shared" si="3"/>
        <v>40</v>
      </c>
    </row>
    <row r="72" spans="1:21" ht="15" customHeight="1" x14ac:dyDescent="0.35">
      <c r="A72" s="264" t="s">
        <v>80</v>
      </c>
      <c r="B72" s="264" t="s">
        <v>84</v>
      </c>
      <c r="C72" s="264">
        <v>9.1708799999999993E-2</v>
      </c>
      <c r="D72" s="264">
        <v>18.008600000000001</v>
      </c>
      <c r="E72" s="264">
        <v>8.5566600000000008</v>
      </c>
      <c r="F72" s="264">
        <v>9.8180699999999999E-3</v>
      </c>
      <c r="G72" s="264" t="s">
        <v>14</v>
      </c>
      <c r="H72" s="59" t="s">
        <v>10</v>
      </c>
      <c r="J72" s="264">
        <f>VLOOKUP($B72,Totalt!$B$1:$BH$474,MATCH(J$2,Totalt!$B$1:$AZ$1,0),FALSE)</f>
        <v>56.121000000000002</v>
      </c>
      <c r="K72" s="264">
        <f>VLOOKUP($B72,Totalt!$B$1:$BH$474,MATCH(K$2,Totalt!$B$1:$AZ$1,0),FALSE)</f>
        <v>44.95</v>
      </c>
      <c r="M72" t="s">
        <v>687</v>
      </c>
      <c r="P72" s="52" t="s">
        <v>1109</v>
      </c>
      <c r="Q72" s="52" t="s">
        <v>1110</v>
      </c>
      <c r="R72" t="s">
        <v>687</v>
      </c>
      <c r="S72" s="54" t="str">
        <f t="shared" si="2"/>
        <v>ja</v>
      </c>
      <c r="U72">
        <f t="shared" si="3"/>
        <v>41</v>
      </c>
    </row>
    <row r="73" spans="1:21" ht="15" customHeight="1" x14ac:dyDescent="0.35">
      <c r="A73" s="264" t="s">
        <v>80</v>
      </c>
      <c r="B73" s="264" t="s">
        <v>85</v>
      </c>
      <c r="C73" s="264">
        <v>0.109102</v>
      </c>
      <c r="D73" s="264">
        <v>7.3197000000000001</v>
      </c>
      <c r="E73" s="264">
        <v>6.6514100000000003</v>
      </c>
      <c r="F73" s="264">
        <v>2.6335600000000001E-3</v>
      </c>
      <c r="G73" s="264" t="s">
        <v>14</v>
      </c>
      <c r="H73" s="59" t="s">
        <v>10</v>
      </c>
      <c r="J73" s="264">
        <f>VLOOKUP($B73,Totalt!$B$1:$BH$474,MATCH(J$2,Totalt!$B$1:$AZ$1,0),FALSE)</f>
        <v>36.087999999999994</v>
      </c>
      <c r="K73" s="264">
        <f>VLOOKUP($B73,Totalt!$B$1:$BH$474,MATCH(K$2,Totalt!$B$1:$AZ$1,0),FALSE)</f>
        <v>29.8</v>
      </c>
      <c r="M73" t="s">
        <v>687</v>
      </c>
      <c r="P73" s="52" t="s">
        <v>1109</v>
      </c>
      <c r="Q73" s="52" t="s">
        <v>1110</v>
      </c>
      <c r="R73" t="s">
        <v>687</v>
      </c>
      <c r="S73" s="54" t="str">
        <f t="shared" si="2"/>
        <v>ja</v>
      </c>
      <c r="U73">
        <f t="shared" si="3"/>
        <v>42</v>
      </c>
    </row>
    <row r="74" spans="1:21" ht="15" customHeight="1" x14ac:dyDescent="0.35">
      <c r="A74" s="264" t="s">
        <v>80</v>
      </c>
      <c r="B74" s="264" t="s">
        <v>86</v>
      </c>
      <c r="C74" s="264">
        <v>0.149976</v>
      </c>
      <c r="D74" s="264">
        <v>11.263199999999999</v>
      </c>
      <c r="E74" s="264">
        <v>14.3422</v>
      </c>
      <c r="F74" s="264">
        <v>1.1575E-2</v>
      </c>
      <c r="G74" s="264" t="s">
        <v>14</v>
      </c>
      <c r="H74" s="59" t="s">
        <v>10</v>
      </c>
      <c r="J74" s="264">
        <f>VLOOKUP($B74,Totalt!$B$1:$BH$474,MATCH(J$2,Totalt!$B$1:$AZ$1,0),FALSE)</f>
        <v>15.257</v>
      </c>
      <c r="K74" s="264">
        <f>VLOOKUP($B74,Totalt!$B$1:$BH$474,MATCH(K$2,Totalt!$B$1:$AZ$1,0),FALSE)</f>
        <v>13.8</v>
      </c>
      <c r="M74" t="s">
        <v>687</v>
      </c>
      <c r="P74" s="52" t="s">
        <v>1109</v>
      </c>
      <c r="Q74" s="52" t="s">
        <v>1110</v>
      </c>
      <c r="R74" t="s">
        <v>687</v>
      </c>
      <c r="S74" s="54" t="str">
        <f t="shared" si="2"/>
        <v>ja</v>
      </c>
      <c r="U74">
        <f t="shared" si="3"/>
        <v>43</v>
      </c>
    </row>
    <row r="75" spans="1:21" ht="15" customHeight="1" x14ac:dyDescent="0.35">
      <c r="A75" s="264" t="s">
        <v>80</v>
      </c>
      <c r="B75" s="264" t="s">
        <v>87</v>
      </c>
      <c r="C75" s="264">
        <v>0.141095</v>
      </c>
      <c r="D75" s="264">
        <v>21.223099999999999</v>
      </c>
      <c r="E75" s="264">
        <v>8.6592699999999994</v>
      </c>
      <c r="F75" s="264">
        <v>2.4505099999999998E-2</v>
      </c>
      <c r="G75" s="264" t="s">
        <v>14</v>
      </c>
      <c r="H75" s="59" t="s">
        <v>10</v>
      </c>
      <c r="J75" s="264">
        <f>VLOOKUP($B75,Totalt!$B$1:$BH$474,MATCH(J$2,Totalt!$B$1:$AZ$1,0),FALSE)</f>
        <v>41.857000000000006</v>
      </c>
      <c r="K75" s="264">
        <f>VLOOKUP($B75,Totalt!$B$1:$BH$474,MATCH(K$2,Totalt!$B$1:$AZ$1,0),FALSE)</f>
        <v>32.9</v>
      </c>
      <c r="M75" t="s">
        <v>687</v>
      </c>
      <c r="P75" s="52" t="s">
        <v>1109</v>
      </c>
      <c r="Q75" s="52" t="s">
        <v>1110</v>
      </c>
      <c r="R75" t="s">
        <v>687</v>
      </c>
      <c r="S75" s="54" t="str">
        <f t="shared" si="2"/>
        <v>ja</v>
      </c>
      <c r="U75">
        <f t="shared" si="3"/>
        <v>44</v>
      </c>
    </row>
    <row r="76" spans="1:21" ht="15" customHeight="1" x14ac:dyDescent="0.35">
      <c r="A76" s="264" t="s">
        <v>80</v>
      </c>
      <c r="B76" s="264" t="s">
        <v>88</v>
      </c>
      <c r="C76" s="264">
        <v>0</v>
      </c>
      <c r="D76" s="264">
        <v>0</v>
      </c>
      <c r="E76" s="264">
        <v>0</v>
      </c>
      <c r="F76" s="264">
        <v>0</v>
      </c>
      <c r="G76" s="264" t="s">
        <v>14</v>
      </c>
      <c r="H76" s="59" t="s">
        <v>14</v>
      </c>
      <c r="J76" s="264">
        <f>VLOOKUP($B76,Totalt!$B$1:$BH$474,MATCH(J$2,Totalt!$B$1:$AZ$1,0),FALSE)</f>
        <v>0</v>
      </c>
      <c r="K76" s="264" t="str">
        <f>VLOOKUP($B76,Totalt!$B$1:$BH$474,MATCH(K$2,Totalt!$B$1:$AZ$1,0),FALSE)</f>
        <v/>
      </c>
      <c r="M76" t="s">
        <v>687</v>
      </c>
      <c r="P76" s="52" t="s">
        <v>1109</v>
      </c>
      <c r="Q76" s="52" t="s">
        <v>1110</v>
      </c>
      <c r="R76" t="s">
        <v>687</v>
      </c>
      <c r="S76" s="54" t="str">
        <f t="shared" si="2"/>
        <v>nej</v>
      </c>
      <c r="U76">
        <f t="shared" si="3"/>
        <v>44</v>
      </c>
    </row>
    <row r="77" spans="1:21" ht="15" customHeight="1" x14ac:dyDescent="0.35">
      <c r="A77" s="264" t="s">
        <v>80</v>
      </c>
      <c r="B77" s="264" t="s">
        <v>89</v>
      </c>
      <c r="C77" s="264">
        <v>0.16872699999999999</v>
      </c>
      <c r="D77" s="264">
        <v>34.382199999999997</v>
      </c>
      <c r="E77" s="264">
        <v>9.1948399999999992</v>
      </c>
      <c r="F77" s="264">
        <v>5.7468999999999999E-2</v>
      </c>
      <c r="G77" s="264" t="s">
        <v>14</v>
      </c>
      <c r="H77" s="59" t="s">
        <v>10</v>
      </c>
      <c r="J77" s="264">
        <f>VLOOKUP($B77,Totalt!$B$1:$BH$474,MATCH(J$2,Totalt!$B$1:$AZ$1,0),FALSE)</f>
        <v>19.218</v>
      </c>
      <c r="K77" s="264">
        <f>VLOOKUP($B77,Totalt!$B$1:$BH$474,MATCH(K$2,Totalt!$B$1:$AZ$1,0),FALSE)</f>
        <v>15.6</v>
      </c>
      <c r="M77" t="s">
        <v>687</v>
      </c>
      <c r="P77" s="52" t="s">
        <v>1109</v>
      </c>
      <c r="Q77" s="52" t="s">
        <v>1110</v>
      </c>
      <c r="R77" t="s">
        <v>687</v>
      </c>
      <c r="S77" s="54" t="str">
        <f t="shared" si="2"/>
        <v>ja</v>
      </c>
      <c r="U77">
        <f t="shared" si="3"/>
        <v>45</v>
      </c>
    </row>
    <row r="78" spans="1:21" ht="15" customHeight="1" x14ac:dyDescent="0.35">
      <c r="A78" s="264" t="s">
        <v>80</v>
      </c>
      <c r="B78" s="264" t="s">
        <v>90</v>
      </c>
      <c r="C78" s="264">
        <v>0</v>
      </c>
      <c r="D78" s="264">
        <v>0</v>
      </c>
      <c r="E78" s="264">
        <v>0</v>
      </c>
      <c r="F78" s="264">
        <v>0</v>
      </c>
      <c r="G78" s="264" t="s">
        <v>14</v>
      </c>
      <c r="H78" s="59" t="s">
        <v>14</v>
      </c>
      <c r="J78" s="264">
        <f>VLOOKUP($B78,Totalt!$B$1:$BH$474,MATCH(J$2,Totalt!$B$1:$AZ$1,0),FALSE)</f>
        <v>0</v>
      </c>
      <c r="K78" s="264" t="str">
        <f>VLOOKUP($B78,Totalt!$B$1:$BH$474,MATCH(K$2,Totalt!$B$1:$AZ$1,0),FALSE)</f>
        <v/>
      </c>
      <c r="M78" t="s">
        <v>687</v>
      </c>
      <c r="P78" s="52" t="s">
        <v>1109</v>
      </c>
      <c r="Q78" s="52" t="s">
        <v>1110</v>
      </c>
      <c r="R78" t="s">
        <v>687</v>
      </c>
      <c r="S78" s="54" t="str">
        <f t="shared" si="2"/>
        <v>nej</v>
      </c>
      <c r="U78">
        <f t="shared" si="3"/>
        <v>45</v>
      </c>
    </row>
    <row r="79" spans="1:21" ht="15" customHeight="1" x14ac:dyDescent="0.35">
      <c r="A79" s="264" t="s">
        <v>80</v>
      </c>
      <c r="B79" s="264" t="s">
        <v>91</v>
      </c>
      <c r="C79" s="264">
        <v>0.23894899999999999</v>
      </c>
      <c r="D79" s="264">
        <v>23.915600000000001</v>
      </c>
      <c r="E79" s="264">
        <v>17.5349</v>
      </c>
      <c r="F79" s="264">
        <v>3.3364600000000001E-2</v>
      </c>
      <c r="G79" s="264" t="s">
        <v>14</v>
      </c>
      <c r="H79" s="59" t="s">
        <v>10</v>
      </c>
      <c r="J79" s="264">
        <f>VLOOKUP($B79,Totalt!$B$1:$BH$474,MATCH(J$2,Totalt!$B$1:$AZ$1,0),FALSE)</f>
        <v>2.1339999999999999</v>
      </c>
      <c r="K79" s="264">
        <f>VLOOKUP($B79,Totalt!$B$1:$BH$474,MATCH(K$2,Totalt!$B$1:$AZ$1,0),FALSE)</f>
        <v>1.58</v>
      </c>
      <c r="M79" t="s">
        <v>687</v>
      </c>
      <c r="P79" s="52" t="s">
        <v>1109</v>
      </c>
      <c r="Q79" s="52" t="s">
        <v>1110</v>
      </c>
      <c r="R79" t="s">
        <v>687</v>
      </c>
      <c r="S79" s="54" t="str">
        <f t="shared" si="2"/>
        <v>ja</v>
      </c>
      <c r="U79">
        <f t="shared" si="3"/>
        <v>46</v>
      </c>
    </row>
    <row r="80" spans="1:21" ht="15" customHeight="1" x14ac:dyDescent="0.35">
      <c r="A80" s="264" t="s">
        <v>80</v>
      </c>
      <c r="B80" s="264" t="s">
        <v>92</v>
      </c>
      <c r="C80" s="264" t="s">
        <v>20</v>
      </c>
      <c r="D80" s="264" t="s">
        <v>20</v>
      </c>
      <c r="E80" s="264" t="s">
        <v>20</v>
      </c>
      <c r="F80" s="264" t="s">
        <v>20</v>
      </c>
      <c r="G80" s="264" t="s">
        <v>14</v>
      </c>
      <c r="H80" s="59" t="s">
        <v>14</v>
      </c>
      <c r="J80" s="264">
        <f>VLOOKUP($B80,Totalt!$B$1:$BH$474,MATCH(J$2,Totalt!$B$1:$AZ$1,0),FALSE)</f>
        <v>0.86</v>
      </c>
      <c r="K80" s="264" t="str">
        <f>VLOOKUP($B80,Totalt!$B$1:$BH$474,MATCH(K$2,Totalt!$B$1:$AZ$1,0),FALSE)</f>
        <v/>
      </c>
      <c r="L80" t="s">
        <v>1091</v>
      </c>
      <c r="M80" t="s">
        <v>687</v>
      </c>
      <c r="P80" s="52" t="s">
        <v>1109</v>
      </c>
      <c r="Q80" s="52" t="s">
        <v>1110</v>
      </c>
      <c r="R80" t="s">
        <v>687</v>
      </c>
      <c r="S80" s="54" t="str">
        <f t="shared" si="2"/>
        <v>nej</v>
      </c>
      <c r="U80">
        <f t="shared" si="3"/>
        <v>46</v>
      </c>
    </row>
    <row r="81" spans="1:21" ht="15" customHeight="1" x14ac:dyDescent="0.35">
      <c r="A81" s="264" t="s">
        <v>80</v>
      </c>
      <c r="B81" s="264" t="s">
        <v>93</v>
      </c>
      <c r="C81" s="264">
        <v>0.28144599999999997</v>
      </c>
      <c r="D81" s="264">
        <v>84.691599999999994</v>
      </c>
      <c r="E81" s="264">
        <v>8.6039499999999993</v>
      </c>
      <c r="F81" s="264">
        <v>6.4124500000000001E-2</v>
      </c>
      <c r="G81" s="264" t="s">
        <v>14</v>
      </c>
      <c r="H81" s="59" t="s">
        <v>10</v>
      </c>
      <c r="J81" s="264">
        <f>VLOOKUP($B81,Totalt!$B$1:$BH$474,MATCH(J$2,Totalt!$B$1:$AZ$1,0),FALSE)</f>
        <v>1261.1104</v>
      </c>
      <c r="K81" s="264">
        <f>VLOOKUP($B81,Totalt!$B$1:$BH$474,MATCH(K$2,Totalt!$B$1:$AZ$1,0),FALSE)</f>
        <v>1056.8530000000001</v>
      </c>
      <c r="M81" t="s">
        <v>687</v>
      </c>
      <c r="P81" s="52" t="s">
        <v>1109</v>
      </c>
      <c r="Q81" s="52" t="s">
        <v>1110</v>
      </c>
      <c r="R81" t="s">
        <v>687</v>
      </c>
      <c r="S81" s="54" t="str">
        <f t="shared" si="2"/>
        <v>ja</v>
      </c>
      <c r="U81">
        <f t="shared" si="3"/>
        <v>47</v>
      </c>
    </row>
    <row r="82" spans="1:21" ht="15" customHeight="1" x14ac:dyDescent="0.35">
      <c r="A82" s="264" t="s">
        <v>80</v>
      </c>
      <c r="B82" s="264" t="s">
        <v>94</v>
      </c>
      <c r="C82" s="264">
        <v>0</v>
      </c>
      <c r="D82" s="264">
        <v>0</v>
      </c>
      <c r="E82" s="264">
        <v>0</v>
      </c>
      <c r="F82" s="264">
        <v>0</v>
      </c>
      <c r="G82" s="264" t="s">
        <v>14</v>
      </c>
      <c r="H82" s="59" t="s">
        <v>14</v>
      </c>
      <c r="J82" s="264">
        <f>VLOOKUP($B82,Totalt!$B$1:$BH$474,MATCH(J$2,Totalt!$B$1:$AZ$1,0),FALSE)</f>
        <v>0</v>
      </c>
      <c r="K82" s="264" t="str">
        <f>VLOOKUP($B82,Totalt!$B$1:$BH$474,MATCH(K$2,Totalt!$B$1:$AZ$1,0),FALSE)</f>
        <v/>
      </c>
      <c r="M82" t="s">
        <v>687</v>
      </c>
      <c r="P82" s="52" t="s">
        <v>1109</v>
      </c>
      <c r="Q82" s="52" t="s">
        <v>1110</v>
      </c>
      <c r="R82" t="s">
        <v>687</v>
      </c>
      <c r="S82" s="54" t="str">
        <f t="shared" si="2"/>
        <v>nej</v>
      </c>
      <c r="U82">
        <f t="shared" si="3"/>
        <v>47</v>
      </c>
    </row>
    <row r="83" spans="1:21" ht="15" customHeight="1" x14ac:dyDescent="0.35">
      <c r="A83" s="264" t="s">
        <v>80</v>
      </c>
      <c r="B83" s="264" t="s">
        <v>95</v>
      </c>
      <c r="C83" s="264">
        <v>0.59898600000000002</v>
      </c>
      <c r="D83" s="264">
        <v>69.625900000000001</v>
      </c>
      <c r="E83" s="264">
        <v>2.7961200000000002</v>
      </c>
      <c r="F83" s="264">
        <v>0.100767</v>
      </c>
      <c r="G83" s="264" t="s">
        <v>14</v>
      </c>
      <c r="H83" s="59" t="s">
        <v>14</v>
      </c>
      <c r="J83" s="264">
        <f>VLOOKUP($B83,Totalt!$B$1:$BH$474,MATCH(J$2,Totalt!$B$1:$AZ$1,0),FALSE)</f>
        <v>273.404</v>
      </c>
      <c r="K83" s="264">
        <f>VLOOKUP($B83,Totalt!$B$1:$BH$474,MATCH(K$2,Totalt!$B$1:$AZ$1,0),FALSE)</f>
        <v>296.8</v>
      </c>
      <c r="L83" t="s">
        <v>1092</v>
      </c>
      <c r="M83" t="s">
        <v>687</v>
      </c>
      <c r="P83" s="52" t="s">
        <v>1109</v>
      </c>
      <c r="Q83" s="52" t="s">
        <v>1110</v>
      </c>
      <c r="R83" t="s">
        <v>687</v>
      </c>
      <c r="S83" s="54" t="str">
        <f t="shared" si="2"/>
        <v>nej</v>
      </c>
      <c r="U83">
        <f t="shared" si="3"/>
        <v>47</v>
      </c>
    </row>
    <row r="84" spans="1:21" ht="15" customHeight="1" x14ac:dyDescent="0.35">
      <c r="A84" s="264" t="s">
        <v>80</v>
      </c>
      <c r="B84" s="264" t="s">
        <v>96</v>
      </c>
      <c r="C84" s="264">
        <v>0</v>
      </c>
      <c r="D84" s="264">
        <v>0</v>
      </c>
      <c r="E84" s="264">
        <v>0</v>
      </c>
      <c r="F84" s="264">
        <v>0</v>
      </c>
      <c r="G84" s="264" t="s">
        <v>14</v>
      </c>
      <c r="H84" s="59" t="s">
        <v>14</v>
      </c>
      <c r="J84" s="264">
        <f>VLOOKUP($B84,Totalt!$B$1:$BH$474,MATCH(J$2,Totalt!$B$1:$AZ$1,0),FALSE)</f>
        <v>0</v>
      </c>
      <c r="K84" s="264" t="str">
        <f>VLOOKUP($B84,Totalt!$B$1:$BH$474,MATCH(K$2,Totalt!$B$1:$AZ$1,0),FALSE)</f>
        <v/>
      </c>
      <c r="M84" t="s">
        <v>687</v>
      </c>
      <c r="P84" s="52" t="s">
        <v>1109</v>
      </c>
      <c r="Q84" s="52" t="s">
        <v>1110</v>
      </c>
      <c r="R84" t="s">
        <v>687</v>
      </c>
      <c r="S84" s="54" t="str">
        <f t="shared" si="2"/>
        <v>nej</v>
      </c>
      <c r="U84">
        <f t="shared" si="3"/>
        <v>47</v>
      </c>
    </row>
    <row r="85" spans="1:21" ht="15" customHeight="1" x14ac:dyDescent="0.35">
      <c r="A85" s="264" t="s">
        <v>80</v>
      </c>
      <c r="B85" s="264" t="s">
        <v>97</v>
      </c>
      <c r="C85" s="264">
        <v>0.47069699999999998</v>
      </c>
      <c r="D85" s="264">
        <v>52.349600000000002</v>
      </c>
      <c r="E85" s="264">
        <v>7.41235</v>
      </c>
      <c r="F85" s="264">
        <v>6.6254800000000003E-2</v>
      </c>
      <c r="G85" s="264" t="s">
        <v>14</v>
      </c>
      <c r="H85" s="59" t="s">
        <v>10</v>
      </c>
      <c r="J85" s="264">
        <f>VLOOKUP($B85,Totalt!$B$1:$BH$474,MATCH(J$2,Totalt!$B$1:$AZ$1,0),FALSE)</f>
        <v>50.956000000000003</v>
      </c>
      <c r="K85" s="264">
        <f>VLOOKUP($B85,Totalt!$B$1:$BH$474,MATCH(K$2,Totalt!$B$1:$AZ$1,0),FALSE)</f>
        <v>49.2</v>
      </c>
      <c r="M85" t="s">
        <v>687</v>
      </c>
      <c r="P85" s="52" t="s">
        <v>1109</v>
      </c>
      <c r="Q85" s="52" t="s">
        <v>1110</v>
      </c>
      <c r="R85" t="s">
        <v>687</v>
      </c>
      <c r="S85" s="54" t="str">
        <f t="shared" si="2"/>
        <v>ja</v>
      </c>
      <c r="U85">
        <f t="shared" si="3"/>
        <v>48</v>
      </c>
    </row>
    <row r="86" spans="1:21" ht="15" customHeight="1" x14ac:dyDescent="0.35">
      <c r="A86" s="264" t="s">
        <v>80</v>
      </c>
      <c r="B86" s="264" t="s">
        <v>98</v>
      </c>
      <c r="C86" s="264">
        <v>0.16473699999999999</v>
      </c>
      <c r="D86" s="264">
        <v>15.1271</v>
      </c>
      <c r="E86" s="264">
        <v>16.518899999999999</v>
      </c>
      <c r="F86" s="264">
        <v>9.3157499999999994E-3</v>
      </c>
      <c r="G86" s="264" t="s">
        <v>14</v>
      </c>
      <c r="H86" s="59" t="s">
        <v>10</v>
      </c>
      <c r="J86" s="264">
        <f>VLOOKUP($B86,Totalt!$B$1:$BH$474,MATCH(J$2,Totalt!$B$1:$AZ$1,0),FALSE)</f>
        <v>14.555999999999999</v>
      </c>
      <c r="K86" s="264">
        <f>VLOOKUP($B86,Totalt!$B$1:$BH$474,MATCH(K$2,Totalt!$B$1:$AZ$1,0),FALSE)</f>
        <v>10.039999999999999</v>
      </c>
      <c r="M86" t="s">
        <v>687</v>
      </c>
      <c r="P86" s="52" t="s">
        <v>1109</v>
      </c>
      <c r="Q86" s="52" t="s">
        <v>1110</v>
      </c>
      <c r="R86" t="s">
        <v>687</v>
      </c>
      <c r="S86" s="54" t="str">
        <f t="shared" si="2"/>
        <v>ja</v>
      </c>
      <c r="U86">
        <f t="shared" si="3"/>
        <v>49</v>
      </c>
    </row>
    <row r="87" spans="1:21" ht="15" customHeight="1" x14ac:dyDescent="0.35">
      <c r="A87" s="264" t="s">
        <v>80</v>
      </c>
      <c r="B87" s="264" t="s">
        <v>99</v>
      </c>
      <c r="C87" s="264">
        <v>0.10364900000000001</v>
      </c>
      <c r="D87" s="264">
        <v>16.4359</v>
      </c>
      <c r="E87" s="264">
        <v>10.8535</v>
      </c>
      <c r="F87" s="264">
        <v>1.22854E-2</v>
      </c>
      <c r="G87" s="264" t="s">
        <v>14</v>
      </c>
      <c r="H87" s="59" t="s">
        <v>10</v>
      </c>
      <c r="J87" s="264">
        <f>VLOOKUP($B87,Totalt!$B$1:$BH$474,MATCH(J$2,Totalt!$B$1:$AZ$1,0),FALSE)</f>
        <v>17.590000000000003</v>
      </c>
      <c r="K87" s="264">
        <f>VLOOKUP($B87,Totalt!$B$1:$BH$474,MATCH(K$2,Totalt!$B$1:$AZ$1,0),FALSE)</f>
        <v>13.84</v>
      </c>
      <c r="M87" t="s">
        <v>687</v>
      </c>
      <c r="P87" s="52" t="s">
        <v>1109</v>
      </c>
      <c r="Q87" s="52" t="s">
        <v>1110</v>
      </c>
      <c r="R87" t="s">
        <v>687</v>
      </c>
      <c r="S87" s="54" t="str">
        <f t="shared" si="2"/>
        <v>ja</v>
      </c>
      <c r="U87">
        <f t="shared" si="3"/>
        <v>50</v>
      </c>
    </row>
    <row r="88" spans="1:21" ht="15" customHeight="1" x14ac:dyDescent="0.35">
      <c r="A88" s="264" t="s">
        <v>80</v>
      </c>
      <c r="B88" s="264" t="s">
        <v>100</v>
      </c>
      <c r="C88" s="264">
        <v>0.17329900000000001</v>
      </c>
      <c r="D88" s="264">
        <v>22.0185</v>
      </c>
      <c r="E88" s="264">
        <v>13.947699999999999</v>
      </c>
      <c r="F88" s="264">
        <v>2.3284800000000001E-2</v>
      </c>
      <c r="G88" s="264" t="s">
        <v>14</v>
      </c>
      <c r="H88" s="59" t="s">
        <v>10</v>
      </c>
      <c r="J88" s="264">
        <f>VLOOKUP($B88,Totalt!$B$1:$BH$474,MATCH(J$2,Totalt!$B$1:$AZ$1,0),FALSE)</f>
        <v>21.28</v>
      </c>
      <c r="K88" s="264">
        <f>VLOOKUP($B88,Totalt!$B$1:$BH$474,MATCH(K$2,Totalt!$B$1:$AZ$1,0),FALSE)</f>
        <v>15.55</v>
      </c>
      <c r="M88" t="s">
        <v>687</v>
      </c>
      <c r="P88" s="52" t="s">
        <v>1109</v>
      </c>
      <c r="Q88" s="52" t="s">
        <v>1110</v>
      </c>
      <c r="R88" t="s">
        <v>687</v>
      </c>
      <c r="S88" s="54" t="str">
        <f t="shared" si="2"/>
        <v>ja</v>
      </c>
      <c r="U88">
        <f t="shared" si="3"/>
        <v>51</v>
      </c>
    </row>
    <row r="89" spans="1:21" ht="15" customHeight="1" x14ac:dyDescent="0.35">
      <c r="A89" s="264" t="s">
        <v>80</v>
      </c>
      <c r="B89" s="264" t="s">
        <v>101</v>
      </c>
      <c r="C89" s="264">
        <v>0.106417</v>
      </c>
      <c r="D89" s="264">
        <v>16.982199999999999</v>
      </c>
      <c r="E89" s="264">
        <v>11.2654</v>
      </c>
      <c r="F89" s="264">
        <v>1.4913300000000001E-2</v>
      </c>
      <c r="G89" s="264" t="s">
        <v>14</v>
      </c>
      <c r="H89" s="59" t="s">
        <v>10</v>
      </c>
      <c r="J89" s="264">
        <f>VLOOKUP($B89,Totalt!$B$1:$BH$474,MATCH(J$2,Totalt!$B$1:$AZ$1,0),FALSE)</f>
        <v>9.6839999999999993</v>
      </c>
      <c r="K89" s="264">
        <f>VLOOKUP($B89,Totalt!$B$1:$BH$474,MATCH(K$2,Totalt!$B$1:$AZ$1,0),FALSE)</f>
        <v>7.53</v>
      </c>
      <c r="M89" t="s">
        <v>687</v>
      </c>
      <c r="P89" s="52" t="s">
        <v>1109</v>
      </c>
      <c r="Q89" s="52" t="s">
        <v>1110</v>
      </c>
      <c r="R89" t="s">
        <v>687</v>
      </c>
      <c r="S89" s="54" t="str">
        <f t="shared" si="2"/>
        <v>ja</v>
      </c>
      <c r="U89">
        <f t="shared" si="3"/>
        <v>52</v>
      </c>
    </row>
    <row r="90" spans="1:21" ht="15" customHeight="1" x14ac:dyDescent="0.35">
      <c r="A90" s="264" t="s">
        <v>80</v>
      </c>
      <c r="B90" s="264" t="s">
        <v>102</v>
      </c>
      <c r="C90" s="264">
        <v>0</v>
      </c>
      <c r="D90" s="264">
        <v>0</v>
      </c>
      <c r="E90" s="264">
        <v>0</v>
      </c>
      <c r="F90" s="264">
        <v>0</v>
      </c>
      <c r="G90" s="264" t="s">
        <v>14</v>
      </c>
      <c r="H90" s="59" t="s">
        <v>14</v>
      </c>
      <c r="J90" s="264">
        <f>VLOOKUP($B90,Totalt!$B$1:$BH$474,MATCH(J$2,Totalt!$B$1:$AZ$1,0),FALSE)</f>
        <v>0</v>
      </c>
      <c r="K90" s="264" t="str">
        <f>VLOOKUP($B90,Totalt!$B$1:$BH$474,MATCH(K$2,Totalt!$B$1:$AZ$1,0),FALSE)</f>
        <v/>
      </c>
      <c r="M90" t="s">
        <v>687</v>
      </c>
      <c r="P90" s="52" t="s">
        <v>1109</v>
      </c>
      <c r="Q90" s="52" t="s">
        <v>1110</v>
      </c>
      <c r="R90" t="s">
        <v>687</v>
      </c>
      <c r="S90" s="54" t="str">
        <f t="shared" si="2"/>
        <v>nej</v>
      </c>
      <c r="U90">
        <f t="shared" si="3"/>
        <v>52</v>
      </c>
    </row>
    <row r="91" spans="1:21" ht="15" customHeight="1" x14ac:dyDescent="0.35">
      <c r="A91" s="264" t="s">
        <v>80</v>
      </c>
      <c r="B91" s="264" t="s">
        <v>103</v>
      </c>
      <c r="C91" s="264">
        <v>0.426647</v>
      </c>
      <c r="D91" s="264">
        <v>124.036</v>
      </c>
      <c r="E91" s="264">
        <v>15.5183</v>
      </c>
      <c r="F91" s="264">
        <v>0.37757099999999999</v>
      </c>
      <c r="G91" s="264" t="s">
        <v>14</v>
      </c>
      <c r="H91" s="59" t="s">
        <v>10</v>
      </c>
      <c r="J91" s="264">
        <f>VLOOKUP($B91,Totalt!$B$1:$BH$474,MATCH(J$2,Totalt!$B$1:$AZ$1,0),FALSE)</f>
        <v>2026.0566479999998</v>
      </c>
      <c r="K91" s="264">
        <f>VLOOKUP($B91,Totalt!$B$1:$BH$474,MATCH(K$2,Totalt!$B$1:$AZ$1,0),FALSE)</f>
        <v>2200</v>
      </c>
      <c r="M91" t="s">
        <v>687</v>
      </c>
      <c r="P91" s="52" t="s">
        <v>1109</v>
      </c>
      <c r="Q91" s="52" t="s">
        <v>1110</v>
      </c>
      <c r="R91" t="s">
        <v>687</v>
      </c>
      <c r="S91" s="54" t="str">
        <f t="shared" si="2"/>
        <v>ja</v>
      </c>
      <c r="U91">
        <f t="shared" si="3"/>
        <v>53</v>
      </c>
    </row>
    <row r="92" spans="1:21" ht="15" customHeight="1" x14ac:dyDescent="0.35">
      <c r="A92" s="264" t="s">
        <v>80</v>
      </c>
      <c r="B92" s="264" t="s">
        <v>104</v>
      </c>
      <c r="C92" s="264">
        <v>0.13879</v>
      </c>
      <c r="D92" s="264">
        <v>15.8553</v>
      </c>
      <c r="E92" s="264">
        <v>13.049799999999999</v>
      </c>
      <c r="F92" s="264">
        <v>1.6553399999999999E-2</v>
      </c>
      <c r="G92" s="264" t="s">
        <v>14</v>
      </c>
      <c r="H92" s="59" t="s">
        <v>10</v>
      </c>
      <c r="J92" s="264">
        <f>VLOOKUP($B92,Totalt!$B$1:$BH$474,MATCH(J$2,Totalt!$B$1:$AZ$1,0),FALSE)</f>
        <v>27.533999999999999</v>
      </c>
      <c r="K92" s="264">
        <f>VLOOKUP($B92,Totalt!$B$1:$BH$474,MATCH(K$2,Totalt!$B$1:$AZ$1,0),FALSE)</f>
        <v>22.6</v>
      </c>
      <c r="M92" t="s">
        <v>687</v>
      </c>
      <c r="P92" s="52" t="s">
        <v>1109</v>
      </c>
      <c r="Q92" s="52" t="s">
        <v>1110</v>
      </c>
      <c r="R92" t="s">
        <v>687</v>
      </c>
      <c r="S92" s="54" t="str">
        <f t="shared" si="2"/>
        <v>ja</v>
      </c>
      <c r="U92">
        <f t="shared" si="3"/>
        <v>54</v>
      </c>
    </row>
    <row r="93" spans="1:21" ht="15" customHeight="1" x14ac:dyDescent="0.35">
      <c r="A93" s="264" t="s">
        <v>80</v>
      </c>
      <c r="B93" s="264" t="s">
        <v>105</v>
      </c>
      <c r="C93" s="264">
        <v>0.17716100000000001</v>
      </c>
      <c r="D93" s="264">
        <v>81.006799999999998</v>
      </c>
      <c r="E93" s="264">
        <v>6.6884800000000002</v>
      </c>
      <c r="F93" s="264">
        <v>6.2943299999999994E-2</v>
      </c>
      <c r="G93" s="264" t="s">
        <v>14</v>
      </c>
      <c r="H93" s="59" t="s">
        <v>10</v>
      </c>
      <c r="J93" s="264">
        <f>VLOOKUP($B93,Totalt!$B$1:$BH$474,MATCH(J$2,Totalt!$B$1:$AZ$1,0),FALSE)</f>
        <v>133.17488999999998</v>
      </c>
      <c r="K93" s="264">
        <f>VLOOKUP($B93,Totalt!$B$1:$BH$474,MATCH(K$2,Totalt!$B$1:$AZ$1,0),FALSE)</f>
        <v>111.563</v>
      </c>
      <c r="M93" t="s">
        <v>687</v>
      </c>
      <c r="P93" s="52" t="s">
        <v>1109</v>
      </c>
      <c r="Q93" s="52" t="s">
        <v>1110</v>
      </c>
      <c r="R93" t="s">
        <v>687</v>
      </c>
      <c r="S93" s="54" t="str">
        <f t="shared" si="2"/>
        <v>ja</v>
      </c>
      <c r="U93">
        <f t="shared" si="3"/>
        <v>55</v>
      </c>
    </row>
    <row r="94" spans="1:21" ht="15" customHeight="1" x14ac:dyDescent="0.35">
      <c r="A94" s="264" t="s">
        <v>80</v>
      </c>
      <c r="B94" s="264" t="s">
        <v>106</v>
      </c>
      <c r="C94" s="264">
        <v>0.24668699999999999</v>
      </c>
      <c r="D94" s="264">
        <v>54.3416</v>
      </c>
      <c r="E94" s="264">
        <v>9.8499199999999991</v>
      </c>
      <c r="F94" s="264">
        <v>0.113915</v>
      </c>
      <c r="G94" s="264" t="s">
        <v>14</v>
      </c>
      <c r="H94" s="59" t="s">
        <v>10</v>
      </c>
      <c r="J94" s="264">
        <f>VLOOKUP($B94,Totalt!$B$1:$BH$474,MATCH(J$2,Totalt!$B$1:$AZ$1,0),FALSE)</f>
        <v>60.803999999999995</v>
      </c>
      <c r="K94" s="264">
        <f>VLOOKUP($B94,Totalt!$B$1:$BH$474,MATCH(K$2,Totalt!$B$1:$AZ$1,0),FALSE)</f>
        <v>45.23</v>
      </c>
      <c r="M94" t="s">
        <v>687</v>
      </c>
      <c r="P94" s="52" t="s">
        <v>1109</v>
      </c>
      <c r="Q94" s="52" t="s">
        <v>1110</v>
      </c>
      <c r="R94" t="s">
        <v>687</v>
      </c>
      <c r="S94" s="54" t="str">
        <f t="shared" si="2"/>
        <v>ja</v>
      </c>
      <c r="U94">
        <f t="shared" si="3"/>
        <v>56</v>
      </c>
    </row>
    <row r="95" spans="1:21" ht="15" customHeight="1" x14ac:dyDescent="0.35">
      <c r="A95" s="264" t="s">
        <v>80</v>
      </c>
      <c r="B95" s="264" t="s">
        <v>107</v>
      </c>
      <c r="C95" s="264">
        <v>5.1299299999999999E-2</v>
      </c>
      <c r="D95" s="264">
        <v>6.1097799999999998</v>
      </c>
      <c r="E95" s="264">
        <v>2.6394299999999999E-2</v>
      </c>
      <c r="F95" s="264">
        <v>6.5394399999999997E-3</v>
      </c>
      <c r="G95" s="264" t="s">
        <v>14</v>
      </c>
      <c r="H95" s="59" t="s">
        <v>10</v>
      </c>
      <c r="J95" s="264">
        <f>VLOOKUP($B95,Totalt!$B$1:$BH$474,MATCH(J$2,Totalt!$B$1:$AZ$1,0),FALSE)</f>
        <v>57.56</v>
      </c>
      <c r="K95" s="264">
        <f>VLOOKUP($B95,Totalt!$B$1:$BH$474,MATCH(K$2,Totalt!$B$1:$AZ$1,0),FALSE)</f>
        <v>43.639000000000003</v>
      </c>
      <c r="M95" t="s">
        <v>687</v>
      </c>
      <c r="P95" s="52" t="s">
        <v>1109</v>
      </c>
      <c r="Q95" s="52" t="s">
        <v>1110</v>
      </c>
      <c r="R95" t="s">
        <v>687</v>
      </c>
      <c r="S95" s="54" t="str">
        <f t="shared" si="2"/>
        <v>ja</v>
      </c>
      <c r="U95">
        <f t="shared" si="3"/>
        <v>57</v>
      </c>
    </row>
    <row r="96" spans="1:21" ht="15" customHeight="1" x14ac:dyDescent="0.35">
      <c r="A96" s="264" t="s">
        <v>80</v>
      </c>
      <c r="B96" s="264" t="s">
        <v>108</v>
      </c>
      <c r="C96" s="264">
        <v>0</v>
      </c>
      <c r="D96" s="264">
        <v>0</v>
      </c>
      <c r="E96" s="264">
        <v>0</v>
      </c>
      <c r="F96" s="264">
        <v>0</v>
      </c>
      <c r="G96" s="264" t="s">
        <v>14</v>
      </c>
      <c r="H96" s="59" t="s">
        <v>14</v>
      </c>
      <c r="J96" s="264">
        <f>VLOOKUP($B96,Totalt!$B$1:$BH$474,MATCH(J$2,Totalt!$B$1:$AZ$1,0),FALSE)</f>
        <v>0</v>
      </c>
      <c r="K96" s="264" t="str">
        <f>VLOOKUP($B96,Totalt!$B$1:$BH$474,MATCH(K$2,Totalt!$B$1:$AZ$1,0),FALSE)</f>
        <v/>
      </c>
      <c r="M96" t="s">
        <v>687</v>
      </c>
      <c r="P96" s="52" t="s">
        <v>1109</v>
      </c>
      <c r="Q96" s="52" t="s">
        <v>1110</v>
      </c>
      <c r="R96" t="s">
        <v>687</v>
      </c>
      <c r="S96" s="54" t="str">
        <f t="shared" si="2"/>
        <v>nej</v>
      </c>
      <c r="U96">
        <f t="shared" si="3"/>
        <v>57</v>
      </c>
    </row>
    <row r="97" spans="1:21" ht="15" customHeight="1" x14ac:dyDescent="0.35">
      <c r="A97" s="264" t="s">
        <v>80</v>
      </c>
      <c r="B97" s="264" t="s">
        <v>109</v>
      </c>
      <c r="C97" s="264">
        <v>0</v>
      </c>
      <c r="D97" s="264">
        <v>0</v>
      </c>
      <c r="E97" s="264">
        <v>0</v>
      </c>
      <c r="F97" s="264">
        <v>0</v>
      </c>
      <c r="G97" s="264" t="s">
        <v>14</v>
      </c>
      <c r="H97" s="59" t="s">
        <v>14</v>
      </c>
      <c r="J97" s="264">
        <f>VLOOKUP($B97,Totalt!$B$1:$BH$474,MATCH(J$2,Totalt!$B$1:$AZ$1,0),FALSE)</f>
        <v>0</v>
      </c>
      <c r="K97" s="264" t="str">
        <f>VLOOKUP($B97,Totalt!$B$1:$BH$474,MATCH(K$2,Totalt!$B$1:$AZ$1,0),FALSE)</f>
        <v/>
      </c>
      <c r="M97" t="s">
        <v>687</v>
      </c>
      <c r="P97" s="52" t="s">
        <v>1109</v>
      </c>
      <c r="Q97" s="52" t="s">
        <v>1110</v>
      </c>
      <c r="R97" t="s">
        <v>687</v>
      </c>
      <c r="S97" s="54" t="str">
        <f t="shared" si="2"/>
        <v>nej</v>
      </c>
      <c r="U97">
        <f t="shared" si="3"/>
        <v>57</v>
      </c>
    </row>
    <row r="98" spans="1:21" ht="15" customHeight="1" x14ac:dyDescent="0.35">
      <c r="A98" s="264" t="s">
        <v>80</v>
      </c>
      <c r="B98" s="264" t="s">
        <v>110</v>
      </c>
      <c r="C98" s="264">
        <v>0.33552599999999999</v>
      </c>
      <c r="D98" s="264">
        <v>121.444</v>
      </c>
      <c r="E98" s="264">
        <v>5.8953600000000002</v>
      </c>
      <c r="F98" s="264">
        <v>0.133187</v>
      </c>
      <c r="G98" s="264" t="s">
        <v>14</v>
      </c>
      <c r="H98" s="59" t="s">
        <v>10</v>
      </c>
      <c r="J98" s="264">
        <f>VLOOKUP($B98,Totalt!$B$1:$BH$474,MATCH(J$2,Totalt!$B$1:$AZ$1,0),FALSE)</f>
        <v>957.42219999999998</v>
      </c>
      <c r="K98" s="264">
        <f>VLOOKUP($B98,Totalt!$B$1:$BH$474,MATCH(K$2,Totalt!$B$1:$AZ$1,0),FALSE)</f>
        <v>961</v>
      </c>
      <c r="M98" t="s">
        <v>687</v>
      </c>
      <c r="P98" s="52" t="s">
        <v>1109</v>
      </c>
      <c r="Q98" s="52" t="s">
        <v>1110</v>
      </c>
      <c r="R98" t="s">
        <v>687</v>
      </c>
      <c r="S98" s="54" t="str">
        <f t="shared" si="2"/>
        <v>ja</v>
      </c>
      <c r="U98">
        <f t="shared" si="3"/>
        <v>58</v>
      </c>
    </row>
    <row r="99" spans="1:21" ht="15" customHeight="1" x14ac:dyDescent="0.35">
      <c r="A99" s="264" t="s">
        <v>80</v>
      </c>
      <c r="B99" s="264" t="s">
        <v>111</v>
      </c>
      <c r="C99" s="264">
        <v>0</v>
      </c>
      <c r="D99" s="264">
        <v>0</v>
      </c>
      <c r="E99" s="264">
        <v>0</v>
      </c>
      <c r="F99" s="264">
        <v>0</v>
      </c>
      <c r="G99" s="264" t="s">
        <v>14</v>
      </c>
      <c r="H99" s="59" t="s">
        <v>14</v>
      </c>
      <c r="J99" s="264">
        <f>VLOOKUP($B99,Totalt!$B$1:$BH$474,MATCH(J$2,Totalt!$B$1:$AZ$1,0),FALSE)</f>
        <v>0</v>
      </c>
      <c r="K99" s="264" t="str">
        <f>VLOOKUP($B99,Totalt!$B$1:$BH$474,MATCH(K$2,Totalt!$B$1:$AZ$1,0),FALSE)</f>
        <v/>
      </c>
      <c r="M99" t="s">
        <v>687</v>
      </c>
      <c r="P99" s="52" t="s">
        <v>1109</v>
      </c>
      <c r="Q99" s="52" t="s">
        <v>1110</v>
      </c>
      <c r="R99" t="s">
        <v>687</v>
      </c>
      <c r="S99" s="54" t="str">
        <f t="shared" si="2"/>
        <v>nej</v>
      </c>
      <c r="U99">
        <f t="shared" si="3"/>
        <v>58</v>
      </c>
    </row>
    <row r="100" spans="1:21" ht="15" customHeight="1" x14ac:dyDescent="0.35">
      <c r="A100" s="264" t="s">
        <v>80</v>
      </c>
      <c r="B100" s="264" t="s">
        <v>112</v>
      </c>
      <c r="C100" s="264">
        <v>0.10513400000000001</v>
      </c>
      <c r="D100" s="264">
        <v>15.212400000000001</v>
      </c>
      <c r="E100" s="264">
        <v>9.5486000000000004</v>
      </c>
      <c r="F100" s="264">
        <v>9.5498400000000004E-3</v>
      </c>
      <c r="G100" s="264" t="s">
        <v>14</v>
      </c>
      <c r="H100" s="59" t="s">
        <v>10</v>
      </c>
      <c r="J100" s="264">
        <f>VLOOKUP($B100,Totalt!$B$1:$BH$474,MATCH(J$2,Totalt!$B$1:$AZ$1,0),FALSE)</f>
        <v>27.478999999999999</v>
      </c>
      <c r="K100" s="264">
        <f>VLOOKUP($B100,Totalt!$B$1:$BH$474,MATCH(K$2,Totalt!$B$1:$AZ$1,0),FALSE)</f>
        <v>24.253</v>
      </c>
      <c r="M100" t="s">
        <v>687</v>
      </c>
      <c r="P100" s="52" t="s">
        <v>1109</v>
      </c>
      <c r="Q100" s="52" t="s">
        <v>1110</v>
      </c>
      <c r="R100" t="s">
        <v>687</v>
      </c>
      <c r="S100" s="54" t="str">
        <f t="shared" si="2"/>
        <v>ja</v>
      </c>
      <c r="U100">
        <f t="shared" si="3"/>
        <v>59</v>
      </c>
    </row>
    <row r="101" spans="1:21" ht="15" customHeight="1" x14ac:dyDescent="0.35">
      <c r="A101" s="264" t="s">
        <v>80</v>
      </c>
      <c r="B101" s="264" t="s">
        <v>113</v>
      </c>
      <c r="C101" s="264">
        <v>0</v>
      </c>
      <c r="D101" s="264">
        <v>0</v>
      </c>
      <c r="E101" s="264">
        <v>0</v>
      </c>
      <c r="F101" s="264">
        <v>0</v>
      </c>
      <c r="G101" s="264" t="s">
        <v>14</v>
      </c>
      <c r="H101" s="59" t="s">
        <v>14</v>
      </c>
      <c r="J101" s="264">
        <f>VLOOKUP($B101,Totalt!$B$1:$BH$474,MATCH(J$2,Totalt!$B$1:$AZ$1,0),FALSE)</f>
        <v>0</v>
      </c>
      <c r="K101" s="264" t="str">
        <f>VLOOKUP($B101,Totalt!$B$1:$BH$474,MATCH(K$2,Totalt!$B$1:$AZ$1,0),FALSE)</f>
        <v/>
      </c>
      <c r="M101" t="s">
        <v>687</v>
      </c>
      <c r="P101" s="52" t="s">
        <v>1109</v>
      </c>
      <c r="Q101" s="52" t="s">
        <v>1110</v>
      </c>
      <c r="R101" t="s">
        <v>687</v>
      </c>
      <c r="S101" s="54" t="str">
        <f t="shared" si="2"/>
        <v>nej</v>
      </c>
      <c r="U101">
        <f t="shared" si="3"/>
        <v>59</v>
      </c>
    </row>
    <row r="102" spans="1:21" ht="15" customHeight="1" x14ac:dyDescent="0.35">
      <c r="A102" s="264" t="s">
        <v>80</v>
      </c>
      <c r="B102" s="264" t="s">
        <v>114</v>
      </c>
      <c r="C102" s="264">
        <v>0.26003300000000001</v>
      </c>
      <c r="D102" s="264">
        <v>38.066899999999997</v>
      </c>
      <c r="E102" s="264">
        <v>16.729199999999999</v>
      </c>
      <c r="F102" s="264">
        <v>7.7358700000000002E-2</v>
      </c>
      <c r="G102" s="264" t="s">
        <v>14</v>
      </c>
      <c r="H102" s="59" t="s">
        <v>10</v>
      </c>
      <c r="J102" s="264">
        <f>VLOOKUP($B102,Totalt!$B$1:$BH$474,MATCH(J$2,Totalt!$B$1:$AZ$1,0),FALSE)</f>
        <v>16.28</v>
      </c>
      <c r="K102" s="264">
        <f>VLOOKUP($B102,Totalt!$B$1:$BH$474,MATCH(K$2,Totalt!$B$1:$AZ$1,0),FALSE)</f>
        <v>12.2</v>
      </c>
      <c r="M102" t="s">
        <v>687</v>
      </c>
      <c r="P102" s="52" t="s">
        <v>1109</v>
      </c>
      <c r="Q102" s="52" t="s">
        <v>1110</v>
      </c>
      <c r="R102" t="s">
        <v>687</v>
      </c>
      <c r="S102" s="54" t="str">
        <f t="shared" si="2"/>
        <v>ja</v>
      </c>
      <c r="U102">
        <f t="shared" si="3"/>
        <v>60</v>
      </c>
    </row>
    <row r="103" spans="1:21" ht="15" customHeight="1" x14ac:dyDescent="0.35">
      <c r="A103" s="264" t="s">
        <v>80</v>
      </c>
      <c r="B103" s="264" t="s">
        <v>115</v>
      </c>
      <c r="C103" s="264">
        <v>0</v>
      </c>
      <c r="D103" s="264">
        <v>0</v>
      </c>
      <c r="E103" s="264">
        <v>0</v>
      </c>
      <c r="F103" s="264">
        <v>0</v>
      </c>
      <c r="G103" s="264" t="s">
        <v>14</v>
      </c>
      <c r="H103" s="59" t="s">
        <v>14</v>
      </c>
      <c r="J103" s="264">
        <f>VLOOKUP($B103,Totalt!$B$1:$BH$474,MATCH(J$2,Totalt!$B$1:$AZ$1,0),FALSE)</f>
        <v>0</v>
      </c>
      <c r="K103" s="264" t="str">
        <f>VLOOKUP($B103,Totalt!$B$1:$BH$474,MATCH(K$2,Totalt!$B$1:$AZ$1,0),FALSE)</f>
        <v/>
      </c>
      <c r="M103" t="s">
        <v>687</v>
      </c>
      <c r="P103" s="52" t="s">
        <v>1109</v>
      </c>
      <c r="Q103" s="52" t="s">
        <v>1110</v>
      </c>
      <c r="R103" t="s">
        <v>687</v>
      </c>
      <c r="S103" s="54" t="str">
        <f t="shared" si="2"/>
        <v>nej</v>
      </c>
      <c r="U103">
        <f t="shared" si="3"/>
        <v>60</v>
      </c>
    </row>
    <row r="104" spans="1:21" ht="15" customHeight="1" x14ac:dyDescent="0.35">
      <c r="A104" s="264" t="s">
        <v>80</v>
      </c>
      <c r="B104" s="264" t="s">
        <v>116</v>
      </c>
      <c r="C104" s="264">
        <v>0</v>
      </c>
      <c r="D104" s="264">
        <v>0</v>
      </c>
      <c r="E104" s="264">
        <v>0</v>
      </c>
      <c r="F104" s="264">
        <v>0</v>
      </c>
      <c r="G104" s="264" t="s">
        <v>14</v>
      </c>
      <c r="H104" s="59" t="s">
        <v>14</v>
      </c>
      <c r="J104" s="264">
        <f>VLOOKUP($B104,Totalt!$B$1:$BH$474,MATCH(J$2,Totalt!$B$1:$AZ$1,0),FALSE)</f>
        <v>0</v>
      </c>
      <c r="K104" s="264" t="str">
        <f>VLOOKUP($B104,Totalt!$B$1:$BH$474,MATCH(K$2,Totalt!$B$1:$AZ$1,0),FALSE)</f>
        <v/>
      </c>
      <c r="M104" t="s">
        <v>687</v>
      </c>
      <c r="P104" s="52" t="s">
        <v>1109</v>
      </c>
      <c r="Q104" s="52" t="s">
        <v>1110</v>
      </c>
      <c r="R104" t="s">
        <v>687</v>
      </c>
      <c r="S104" s="54" t="str">
        <f t="shared" si="2"/>
        <v>nej</v>
      </c>
      <c r="U104">
        <f t="shared" si="3"/>
        <v>60</v>
      </c>
    </row>
    <row r="105" spans="1:21" ht="15" customHeight="1" x14ac:dyDescent="0.35">
      <c r="A105" s="264" t="s">
        <v>80</v>
      </c>
      <c r="B105" s="264" t="s">
        <v>117</v>
      </c>
      <c r="C105" s="264">
        <v>0</v>
      </c>
      <c r="D105" s="264">
        <v>0</v>
      </c>
      <c r="E105" s="264">
        <v>0</v>
      </c>
      <c r="F105" s="264">
        <v>0</v>
      </c>
      <c r="G105" s="264" t="s">
        <v>14</v>
      </c>
      <c r="H105" s="59" t="s">
        <v>14</v>
      </c>
      <c r="J105" s="264">
        <f>VLOOKUP($B105,Totalt!$B$1:$BH$474,MATCH(J$2,Totalt!$B$1:$AZ$1,0),FALSE)</f>
        <v>0</v>
      </c>
      <c r="K105" s="264" t="str">
        <f>VLOOKUP($B105,Totalt!$B$1:$BH$474,MATCH(K$2,Totalt!$B$1:$AZ$1,0),FALSE)</f>
        <v/>
      </c>
      <c r="M105" t="s">
        <v>687</v>
      </c>
      <c r="P105" s="52" t="s">
        <v>1109</v>
      </c>
      <c r="Q105" s="52" t="s">
        <v>1110</v>
      </c>
      <c r="R105" t="s">
        <v>687</v>
      </c>
      <c r="S105" s="54" t="str">
        <f t="shared" si="2"/>
        <v>nej</v>
      </c>
      <c r="U105">
        <f t="shared" si="3"/>
        <v>60</v>
      </c>
    </row>
    <row r="106" spans="1:21" ht="15" customHeight="1" x14ac:dyDescent="0.35">
      <c r="A106" s="264" t="s">
        <v>80</v>
      </c>
      <c r="B106" s="264" t="s">
        <v>118</v>
      </c>
      <c r="C106" s="264">
        <v>0.26272800000000002</v>
      </c>
      <c r="D106" s="264">
        <v>47.395200000000003</v>
      </c>
      <c r="E106" s="264">
        <v>12.884499999999999</v>
      </c>
      <c r="F106" s="264">
        <v>0.113399</v>
      </c>
      <c r="G106" s="264" t="s">
        <v>14</v>
      </c>
      <c r="H106" s="59" t="s">
        <v>10</v>
      </c>
      <c r="J106" s="264">
        <f>VLOOKUP($B106,Totalt!$B$1:$BH$474,MATCH(J$2,Totalt!$B$1:$AZ$1,0),FALSE)</f>
        <v>33.648000000000003</v>
      </c>
      <c r="K106" s="264">
        <f>VLOOKUP($B106,Totalt!$B$1:$BH$474,MATCH(K$2,Totalt!$B$1:$AZ$1,0),FALSE)</f>
        <v>25.323</v>
      </c>
      <c r="M106" t="s">
        <v>687</v>
      </c>
      <c r="P106" s="52" t="s">
        <v>1109</v>
      </c>
      <c r="Q106" s="52" t="s">
        <v>1110</v>
      </c>
      <c r="R106" t="s">
        <v>687</v>
      </c>
      <c r="S106" s="54" t="str">
        <f t="shared" si="2"/>
        <v>ja</v>
      </c>
      <c r="U106">
        <f t="shared" si="3"/>
        <v>61</v>
      </c>
    </row>
    <row r="107" spans="1:21" ht="15" customHeight="1" x14ac:dyDescent="0.35">
      <c r="A107" s="264" t="s">
        <v>80</v>
      </c>
      <c r="B107" s="264" t="s">
        <v>119</v>
      </c>
      <c r="C107" s="264">
        <v>0.16994100000000001</v>
      </c>
      <c r="D107" s="264">
        <v>25.716000000000001</v>
      </c>
      <c r="E107" s="264">
        <v>11.914400000000001</v>
      </c>
      <c r="F107" s="264">
        <v>5.40285E-2</v>
      </c>
      <c r="G107" s="264" t="s">
        <v>14</v>
      </c>
      <c r="H107" s="59" t="s">
        <v>10</v>
      </c>
      <c r="J107" s="264">
        <f>VLOOKUP($B107,Totalt!$B$1:$BH$474,MATCH(J$2,Totalt!$B$1:$AZ$1,0),FALSE)</f>
        <v>11.219999999999999</v>
      </c>
      <c r="K107" s="264">
        <f>VLOOKUP($B107,Totalt!$B$1:$BH$474,MATCH(K$2,Totalt!$B$1:$AZ$1,0),FALSE)</f>
        <v>10.199999999999999</v>
      </c>
      <c r="M107" t="s">
        <v>687</v>
      </c>
      <c r="P107" s="52" t="s">
        <v>1109</v>
      </c>
      <c r="Q107" s="52" t="s">
        <v>1110</v>
      </c>
      <c r="R107" t="s">
        <v>687</v>
      </c>
      <c r="S107" s="54" t="str">
        <f t="shared" si="2"/>
        <v>ja</v>
      </c>
      <c r="U107">
        <f t="shared" si="3"/>
        <v>62</v>
      </c>
    </row>
    <row r="108" spans="1:21" ht="15" customHeight="1" x14ac:dyDescent="0.35">
      <c r="A108" s="264" t="s">
        <v>80</v>
      </c>
      <c r="B108" s="264" t="s">
        <v>120</v>
      </c>
      <c r="C108" s="264">
        <v>0.11215799999999999</v>
      </c>
      <c r="D108" s="264">
        <v>23.383299999999998</v>
      </c>
      <c r="E108" s="264">
        <v>9.1235199999999992</v>
      </c>
      <c r="F108" s="264">
        <v>2.5200299999999998E-2</v>
      </c>
      <c r="G108" s="264" t="s">
        <v>14</v>
      </c>
      <c r="H108" s="59" t="s">
        <v>10</v>
      </c>
      <c r="J108" s="264">
        <f>VLOOKUP($B108,Totalt!$B$1:$BH$474,MATCH(J$2,Totalt!$B$1:$AZ$1,0),FALSE)</f>
        <v>25.21</v>
      </c>
      <c r="K108" s="264">
        <f>VLOOKUP($B108,Totalt!$B$1:$BH$474,MATCH(K$2,Totalt!$B$1:$AZ$1,0),FALSE)</f>
        <v>19.600000000000001</v>
      </c>
      <c r="M108" t="s">
        <v>687</v>
      </c>
      <c r="P108" s="52" t="s">
        <v>1109</v>
      </c>
      <c r="Q108" s="52" t="s">
        <v>1110</v>
      </c>
      <c r="R108" t="s">
        <v>687</v>
      </c>
      <c r="S108" s="54" t="str">
        <f t="shared" si="2"/>
        <v>ja</v>
      </c>
      <c r="U108">
        <f t="shared" si="3"/>
        <v>63</v>
      </c>
    </row>
    <row r="109" spans="1:21" ht="15" customHeight="1" x14ac:dyDescent="0.35">
      <c r="A109" s="264" t="s">
        <v>80</v>
      </c>
      <c r="B109" s="264" t="s">
        <v>121</v>
      </c>
      <c r="C109" s="264">
        <v>0</v>
      </c>
      <c r="D109" s="264">
        <v>0</v>
      </c>
      <c r="E109" s="264">
        <v>0</v>
      </c>
      <c r="F109" s="264">
        <v>0</v>
      </c>
      <c r="G109" s="264" t="s">
        <v>14</v>
      </c>
      <c r="H109" s="59" t="s">
        <v>14</v>
      </c>
      <c r="J109" s="264">
        <f>VLOOKUP($B109,Totalt!$B$1:$BH$474,MATCH(J$2,Totalt!$B$1:$AZ$1,0),FALSE)</f>
        <v>0</v>
      </c>
      <c r="K109" s="264" t="str">
        <f>VLOOKUP($B109,Totalt!$B$1:$BH$474,MATCH(K$2,Totalt!$B$1:$AZ$1,0),FALSE)</f>
        <v/>
      </c>
      <c r="M109" t="s">
        <v>687</v>
      </c>
      <c r="P109" s="52" t="s">
        <v>1109</v>
      </c>
      <c r="Q109" s="52" t="s">
        <v>1110</v>
      </c>
      <c r="R109" t="s">
        <v>687</v>
      </c>
      <c r="S109" s="54" t="str">
        <f t="shared" si="2"/>
        <v>nej</v>
      </c>
      <c r="U109">
        <f t="shared" si="3"/>
        <v>63</v>
      </c>
    </row>
    <row r="110" spans="1:21" ht="15" customHeight="1" x14ac:dyDescent="0.35">
      <c r="A110" s="264" t="s">
        <v>80</v>
      </c>
      <c r="B110" s="264" t="s">
        <v>122</v>
      </c>
      <c r="C110" s="264">
        <v>0</v>
      </c>
      <c r="D110" s="264">
        <v>0</v>
      </c>
      <c r="E110" s="264">
        <v>0</v>
      </c>
      <c r="F110" s="264">
        <v>0</v>
      </c>
      <c r="G110" s="264" t="s">
        <v>14</v>
      </c>
      <c r="H110" s="59" t="s">
        <v>14</v>
      </c>
      <c r="J110" s="264">
        <f>VLOOKUP($B110,Totalt!$B$1:$BH$474,MATCH(J$2,Totalt!$B$1:$AZ$1,0),FALSE)</f>
        <v>0</v>
      </c>
      <c r="K110" s="264" t="str">
        <f>VLOOKUP($B110,Totalt!$B$1:$BH$474,MATCH(K$2,Totalt!$B$1:$AZ$1,0),FALSE)</f>
        <v/>
      </c>
      <c r="M110" t="s">
        <v>687</v>
      </c>
      <c r="P110" s="52" t="s">
        <v>1109</v>
      </c>
      <c r="Q110" s="52" t="s">
        <v>1110</v>
      </c>
      <c r="R110" t="s">
        <v>687</v>
      </c>
      <c r="S110" s="54" t="str">
        <f t="shared" si="2"/>
        <v>nej</v>
      </c>
      <c r="U110">
        <f t="shared" si="3"/>
        <v>63</v>
      </c>
    </row>
    <row r="111" spans="1:21" ht="15" customHeight="1" x14ac:dyDescent="0.35">
      <c r="A111" s="264" t="s">
        <v>80</v>
      </c>
      <c r="B111" s="264" t="s">
        <v>123</v>
      </c>
      <c r="C111" s="264">
        <v>0</v>
      </c>
      <c r="D111" s="264">
        <v>0</v>
      </c>
      <c r="E111" s="264">
        <v>0</v>
      </c>
      <c r="F111" s="264">
        <v>0</v>
      </c>
      <c r="G111" s="264" t="s">
        <v>14</v>
      </c>
      <c r="H111" s="59" t="s">
        <v>14</v>
      </c>
      <c r="J111" s="264">
        <f>VLOOKUP($B111,Totalt!$B$1:$BH$474,MATCH(J$2,Totalt!$B$1:$AZ$1,0),FALSE)</f>
        <v>0</v>
      </c>
      <c r="K111" s="264" t="str">
        <f>VLOOKUP($B111,Totalt!$B$1:$BH$474,MATCH(K$2,Totalt!$B$1:$AZ$1,0),FALSE)</f>
        <v/>
      </c>
      <c r="M111" t="s">
        <v>687</v>
      </c>
      <c r="P111" s="52" t="s">
        <v>1109</v>
      </c>
      <c r="Q111" s="52" t="s">
        <v>1110</v>
      </c>
      <c r="R111" t="s">
        <v>687</v>
      </c>
      <c r="S111" s="54" t="str">
        <f t="shared" si="2"/>
        <v>nej</v>
      </c>
      <c r="U111">
        <f t="shared" si="3"/>
        <v>63</v>
      </c>
    </row>
    <row r="112" spans="1:21" ht="15" customHeight="1" x14ac:dyDescent="0.35">
      <c r="A112" s="264" t="s">
        <v>80</v>
      </c>
      <c r="B112" s="264" t="s">
        <v>124</v>
      </c>
      <c r="C112" s="264">
        <v>6.6900000000000001E-2</v>
      </c>
      <c r="D112" s="264">
        <v>7.74</v>
      </c>
      <c r="E112" s="264">
        <v>0</v>
      </c>
      <c r="F112" s="264">
        <v>0.33</v>
      </c>
      <c r="G112" s="264" t="s">
        <v>14</v>
      </c>
      <c r="H112" s="59" t="s">
        <v>14</v>
      </c>
      <c r="J112" s="264">
        <f>VLOOKUP($B112,Totalt!$B$1:$BH$474,MATCH(J$2,Totalt!$B$1:$AZ$1,0),FALSE)</f>
        <v>0.6</v>
      </c>
      <c r="K112" s="264">
        <f>VLOOKUP($B112,Totalt!$B$1:$BH$474,MATCH(K$2,Totalt!$B$1:$AZ$1,0),FALSE)</f>
        <v>20</v>
      </c>
      <c r="M112" t="s">
        <v>687</v>
      </c>
      <c r="P112" s="52" t="s">
        <v>1109</v>
      </c>
      <c r="Q112" s="52" t="s">
        <v>1110</v>
      </c>
      <c r="R112" t="s">
        <v>687</v>
      </c>
      <c r="S112" s="54" t="str">
        <f t="shared" si="2"/>
        <v>nej</v>
      </c>
      <c r="U112">
        <f t="shared" si="3"/>
        <v>63</v>
      </c>
    </row>
    <row r="113" spans="1:21" ht="15" customHeight="1" x14ac:dyDescent="0.35">
      <c r="A113" s="264" t="s">
        <v>80</v>
      </c>
      <c r="B113" s="264" t="s">
        <v>125</v>
      </c>
      <c r="C113" s="264">
        <v>6.6900000000000001E-2</v>
      </c>
      <c r="D113" s="264">
        <v>7.74</v>
      </c>
      <c r="E113" s="264">
        <v>0</v>
      </c>
      <c r="F113" s="264">
        <v>0.33</v>
      </c>
      <c r="G113" s="264" t="s">
        <v>14</v>
      </c>
      <c r="H113" s="59" t="s">
        <v>14</v>
      </c>
      <c r="J113" s="264">
        <f>VLOOKUP($B113,Totalt!$B$1:$BH$474,MATCH(J$2,Totalt!$B$1:$AZ$1,0),FALSE)</f>
        <v>1.7969999999999999</v>
      </c>
      <c r="K113" s="264">
        <f>VLOOKUP($B113,Totalt!$B$1:$BH$474,MATCH(K$2,Totalt!$B$1:$AZ$1,0),FALSE)</f>
        <v>59.9</v>
      </c>
      <c r="M113" t="s">
        <v>687</v>
      </c>
      <c r="P113" s="52" t="s">
        <v>1109</v>
      </c>
      <c r="Q113" s="52" t="s">
        <v>1110</v>
      </c>
      <c r="R113" t="s">
        <v>687</v>
      </c>
      <c r="S113" s="54" t="str">
        <f t="shared" si="2"/>
        <v>nej</v>
      </c>
      <c r="U113">
        <f t="shared" si="3"/>
        <v>63</v>
      </c>
    </row>
    <row r="114" spans="1:21" ht="15" customHeight="1" x14ac:dyDescent="0.35">
      <c r="A114" s="264" t="s">
        <v>80</v>
      </c>
      <c r="B114" s="264" t="s">
        <v>126</v>
      </c>
      <c r="C114" s="264">
        <v>0</v>
      </c>
      <c r="D114" s="264">
        <v>0</v>
      </c>
      <c r="E114" s="264">
        <v>0</v>
      </c>
      <c r="F114" s="264">
        <v>0</v>
      </c>
      <c r="G114" s="264" t="s">
        <v>14</v>
      </c>
      <c r="H114" s="59" t="s">
        <v>14</v>
      </c>
      <c r="J114" s="264">
        <f>VLOOKUP($B114,Totalt!$B$1:$BH$474,MATCH(J$2,Totalt!$B$1:$AZ$1,0),FALSE)</f>
        <v>0</v>
      </c>
      <c r="K114" s="264" t="str">
        <f>VLOOKUP($B114,Totalt!$B$1:$BH$474,MATCH(K$2,Totalt!$B$1:$AZ$1,0),FALSE)</f>
        <v/>
      </c>
      <c r="M114" t="s">
        <v>687</v>
      </c>
      <c r="P114" s="52" t="s">
        <v>1109</v>
      </c>
      <c r="Q114" s="52" t="s">
        <v>1110</v>
      </c>
      <c r="R114" t="s">
        <v>687</v>
      </c>
      <c r="S114" s="54" t="str">
        <f t="shared" si="2"/>
        <v>nej</v>
      </c>
      <c r="U114">
        <f t="shared" si="3"/>
        <v>63</v>
      </c>
    </row>
    <row r="115" spans="1:21" ht="15" customHeight="1" x14ac:dyDescent="0.35">
      <c r="A115" s="264" t="s">
        <v>80</v>
      </c>
      <c r="B115" s="264" t="s">
        <v>127</v>
      </c>
      <c r="C115" s="264">
        <v>0</v>
      </c>
      <c r="D115" s="264">
        <v>0</v>
      </c>
      <c r="E115" s="264">
        <v>0</v>
      </c>
      <c r="F115" s="264">
        <v>0</v>
      </c>
      <c r="G115" s="264" t="s">
        <v>14</v>
      </c>
      <c r="H115" s="59" t="s">
        <v>14</v>
      </c>
      <c r="J115" s="264">
        <f>VLOOKUP($B115,Totalt!$B$1:$BH$474,MATCH(J$2,Totalt!$B$1:$AZ$1,0),FALSE)</f>
        <v>0</v>
      </c>
      <c r="K115" s="264" t="str">
        <f>VLOOKUP($B115,Totalt!$B$1:$BH$474,MATCH(K$2,Totalt!$B$1:$AZ$1,0),FALSE)</f>
        <v/>
      </c>
      <c r="M115" t="s">
        <v>687</v>
      </c>
      <c r="P115" s="52" t="s">
        <v>1109</v>
      </c>
      <c r="Q115" s="52" t="s">
        <v>1110</v>
      </c>
      <c r="R115" t="s">
        <v>687</v>
      </c>
      <c r="S115" s="54" t="str">
        <f t="shared" si="2"/>
        <v>nej</v>
      </c>
      <c r="U115">
        <f t="shared" si="3"/>
        <v>63</v>
      </c>
    </row>
    <row r="116" spans="1:21" ht="15" customHeight="1" x14ac:dyDescent="0.35">
      <c r="A116" s="264" t="s">
        <v>80</v>
      </c>
      <c r="B116" s="264" t="s">
        <v>128</v>
      </c>
      <c r="C116" s="264">
        <v>0</v>
      </c>
      <c r="D116" s="264">
        <v>0</v>
      </c>
      <c r="E116" s="264">
        <v>0</v>
      </c>
      <c r="F116" s="264">
        <v>0</v>
      </c>
      <c r="G116" s="264" t="s">
        <v>14</v>
      </c>
      <c r="H116" s="59" t="s">
        <v>14</v>
      </c>
      <c r="J116" s="264">
        <f>VLOOKUP($B116,Totalt!$B$1:$BH$474,MATCH(J$2,Totalt!$B$1:$AZ$1,0),FALSE)</f>
        <v>0</v>
      </c>
      <c r="K116" s="264" t="str">
        <f>VLOOKUP($B116,Totalt!$B$1:$BH$474,MATCH(K$2,Totalt!$B$1:$AZ$1,0),FALSE)</f>
        <v/>
      </c>
      <c r="M116" t="s">
        <v>687</v>
      </c>
      <c r="P116" s="52" t="s">
        <v>1109</v>
      </c>
      <c r="Q116" s="52" t="s">
        <v>1110</v>
      </c>
      <c r="R116" t="s">
        <v>687</v>
      </c>
      <c r="S116" s="54" t="str">
        <f t="shared" si="2"/>
        <v>nej</v>
      </c>
      <c r="U116">
        <f t="shared" si="3"/>
        <v>63</v>
      </c>
    </row>
    <row r="117" spans="1:21" ht="15" customHeight="1" x14ac:dyDescent="0.35">
      <c r="A117" s="264" t="s">
        <v>80</v>
      </c>
      <c r="B117" s="264" t="s">
        <v>129</v>
      </c>
      <c r="C117" s="264">
        <v>0</v>
      </c>
      <c r="D117" s="264">
        <v>0</v>
      </c>
      <c r="E117" s="264">
        <v>0</v>
      </c>
      <c r="F117" s="264">
        <v>0</v>
      </c>
      <c r="G117" s="264" t="s">
        <v>14</v>
      </c>
      <c r="H117" s="59" t="s">
        <v>14</v>
      </c>
      <c r="J117" s="264">
        <f>VLOOKUP($B117,Totalt!$B$1:$BH$474,MATCH(J$2,Totalt!$B$1:$AZ$1,0),FALSE)</f>
        <v>0</v>
      </c>
      <c r="K117" s="264" t="str">
        <f>VLOOKUP($B117,Totalt!$B$1:$BH$474,MATCH(K$2,Totalt!$B$1:$AZ$1,0),FALSE)</f>
        <v/>
      </c>
      <c r="M117" t="s">
        <v>687</v>
      </c>
      <c r="P117" s="52" t="s">
        <v>1109</v>
      </c>
      <c r="Q117" s="52" t="s">
        <v>1110</v>
      </c>
      <c r="R117" t="s">
        <v>687</v>
      </c>
      <c r="S117" s="54" t="str">
        <f t="shared" si="2"/>
        <v>nej</v>
      </c>
      <c r="U117">
        <f t="shared" si="3"/>
        <v>63</v>
      </c>
    </row>
    <row r="118" spans="1:21" ht="15" customHeight="1" x14ac:dyDescent="0.35">
      <c r="A118" s="264" t="s">
        <v>80</v>
      </c>
      <c r="B118" s="264" t="s">
        <v>130</v>
      </c>
      <c r="C118" s="264">
        <v>0</v>
      </c>
      <c r="D118" s="264">
        <v>0</v>
      </c>
      <c r="E118" s="264">
        <v>0</v>
      </c>
      <c r="F118" s="264">
        <v>0</v>
      </c>
      <c r="G118" s="264" t="s">
        <v>14</v>
      </c>
      <c r="H118" s="59" t="s">
        <v>14</v>
      </c>
      <c r="J118" s="264">
        <f>VLOOKUP($B118,Totalt!$B$1:$BH$474,MATCH(J$2,Totalt!$B$1:$AZ$1,0),FALSE)</f>
        <v>0</v>
      </c>
      <c r="K118" s="264" t="str">
        <f>VLOOKUP($B118,Totalt!$B$1:$BH$474,MATCH(K$2,Totalt!$B$1:$AZ$1,0),FALSE)</f>
        <v/>
      </c>
      <c r="M118" t="s">
        <v>687</v>
      </c>
      <c r="P118" s="52" t="s">
        <v>1109</v>
      </c>
      <c r="Q118" s="52" t="s">
        <v>1110</v>
      </c>
      <c r="R118" t="s">
        <v>687</v>
      </c>
      <c r="S118" s="54" t="str">
        <f t="shared" si="2"/>
        <v>nej</v>
      </c>
      <c r="U118">
        <f t="shared" si="3"/>
        <v>63</v>
      </c>
    </row>
    <row r="119" spans="1:21" ht="15" customHeight="1" x14ac:dyDescent="0.35">
      <c r="A119" s="264" t="s">
        <v>80</v>
      </c>
      <c r="B119" s="264" t="s">
        <v>131</v>
      </c>
      <c r="C119" s="264">
        <v>0</v>
      </c>
      <c r="D119" s="264">
        <v>0</v>
      </c>
      <c r="E119" s="264">
        <v>0</v>
      </c>
      <c r="F119" s="264">
        <v>0</v>
      </c>
      <c r="G119" s="264" t="s">
        <v>14</v>
      </c>
      <c r="H119" s="59" t="s">
        <v>14</v>
      </c>
      <c r="J119" s="264">
        <f>VLOOKUP($B119,Totalt!$B$1:$BH$474,MATCH(J$2,Totalt!$B$1:$AZ$1,0),FALSE)</f>
        <v>0</v>
      </c>
      <c r="K119" s="264" t="str">
        <f>VLOOKUP($B119,Totalt!$B$1:$BH$474,MATCH(K$2,Totalt!$B$1:$AZ$1,0),FALSE)</f>
        <v/>
      </c>
      <c r="M119" t="s">
        <v>687</v>
      </c>
      <c r="P119" s="52" t="s">
        <v>1109</v>
      </c>
      <c r="Q119" s="52" t="s">
        <v>1110</v>
      </c>
      <c r="R119" t="s">
        <v>687</v>
      </c>
      <c r="S119" s="54" t="str">
        <f t="shared" si="2"/>
        <v>nej</v>
      </c>
      <c r="U119">
        <f t="shared" si="3"/>
        <v>63</v>
      </c>
    </row>
    <row r="120" spans="1:21" ht="15" customHeight="1" x14ac:dyDescent="0.35">
      <c r="A120" s="264" t="s">
        <v>80</v>
      </c>
      <c r="B120" s="264" t="s">
        <v>132</v>
      </c>
      <c r="C120" s="264">
        <v>0.13359599999999999</v>
      </c>
      <c r="D120" s="264">
        <v>28.135200000000001</v>
      </c>
      <c r="E120" s="264">
        <v>8.5484799999999996</v>
      </c>
      <c r="F120" s="264">
        <v>4.2936000000000002E-2</v>
      </c>
      <c r="G120" s="264" t="s">
        <v>14</v>
      </c>
      <c r="H120" s="59" t="s">
        <v>10</v>
      </c>
      <c r="J120" s="264">
        <f>VLOOKUP($B120,Totalt!$B$1:$BH$474,MATCH(J$2,Totalt!$B$1:$AZ$1,0),FALSE)</f>
        <v>17.282</v>
      </c>
      <c r="K120" s="264">
        <f>VLOOKUP($B120,Totalt!$B$1:$BH$474,MATCH(K$2,Totalt!$B$1:$AZ$1,0),FALSE)</f>
        <v>13.59</v>
      </c>
      <c r="M120" t="s">
        <v>687</v>
      </c>
      <c r="P120" s="52" t="s">
        <v>1109</v>
      </c>
      <c r="Q120" s="52" t="s">
        <v>1110</v>
      </c>
      <c r="R120" t="s">
        <v>687</v>
      </c>
      <c r="S120" s="54" t="str">
        <f t="shared" si="2"/>
        <v>ja</v>
      </c>
      <c r="U120">
        <f t="shared" si="3"/>
        <v>64</v>
      </c>
    </row>
    <row r="121" spans="1:21" ht="15" customHeight="1" x14ac:dyDescent="0.35">
      <c r="A121" s="264" t="s">
        <v>80</v>
      </c>
      <c r="B121" s="264" t="s">
        <v>133</v>
      </c>
      <c r="C121" s="264">
        <v>0.118702</v>
      </c>
      <c r="D121" s="264">
        <v>22.731000000000002</v>
      </c>
      <c r="E121" s="264">
        <v>7.5249300000000003</v>
      </c>
      <c r="F121" s="264">
        <v>4.71974E-2</v>
      </c>
      <c r="G121" s="264" t="s">
        <v>14</v>
      </c>
      <c r="H121" s="59" t="s">
        <v>10</v>
      </c>
      <c r="J121" s="264">
        <f>VLOOKUP($B121,Totalt!$B$1:$BH$474,MATCH(J$2,Totalt!$B$1:$AZ$1,0),FALSE)</f>
        <v>86.281000000000006</v>
      </c>
      <c r="K121" s="264">
        <f>VLOOKUP($B121,Totalt!$B$1:$BH$474,MATCH(K$2,Totalt!$B$1:$AZ$1,0),FALSE)</f>
        <v>88.616</v>
      </c>
      <c r="M121" t="s">
        <v>687</v>
      </c>
      <c r="P121" s="52" t="s">
        <v>1109</v>
      </c>
      <c r="Q121" s="52" t="s">
        <v>1110</v>
      </c>
      <c r="R121" t="s">
        <v>687</v>
      </c>
      <c r="S121" s="54" t="str">
        <f t="shared" si="2"/>
        <v>ja</v>
      </c>
      <c r="U121">
        <f t="shared" si="3"/>
        <v>65</v>
      </c>
    </row>
    <row r="122" spans="1:21" ht="15" customHeight="1" x14ac:dyDescent="0.35">
      <c r="A122" s="264" t="s">
        <v>80</v>
      </c>
      <c r="B122" s="264" t="s">
        <v>134</v>
      </c>
      <c r="C122" s="264">
        <v>0</v>
      </c>
      <c r="D122" s="264">
        <v>0</v>
      </c>
      <c r="E122" s="264">
        <v>0</v>
      </c>
      <c r="F122" s="264">
        <v>0</v>
      </c>
      <c r="G122" s="264" t="s">
        <v>14</v>
      </c>
      <c r="H122" s="59" t="s">
        <v>14</v>
      </c>
      <c r="J122" s="264">
        <f>VLOOKUP($B122,Totalt!$B$1:$BH$474,MATCH(J$2,Totalt!$B$1:$AZ$1,0),FALSE)</f>
        <v>0</v>
      </c>
      <c r="K122" s="264" t="str">
        <f>VLOOKUP($B122,Totalt!$B$1:$BH$474,MATCH(K$2,Totalt!$B$1:$AZ$1,0),FALSE)</f>
        <v/>
      </c>
      <c r="M122" t="s">
        <v>687</v>
      </c>
      <c r="P122" s="52" t="s">
        <v>1109</v>
      </c>
      <c r="Q122" s="52" t="s">
        <v>1110</v>
      </c>
      <c r="R122" t="s">
        <v>687</v>
      </c>
      <c r="S122" s="54" t="str">
        <f t="shared" si="2"/>
        <v>nej</v>
      </c>
      <c r="U122">
        <f t="shared" si="3"/>
        <v>65</v>
      </c>
    </row>
    <row r="123" spans="1:21" ht="15" customHeight="1" x14ac:dyDescent="0.35">
      <c r="A123" s="264" t="s">
        <v>135</v>
      </c>
      <c r="B123" s="264" t="s">
        <v>136</v>
      </c>
      <c r="C123" s="264">
        <v>0.12077</v>
      </c>
      <c r="D123" s="264">
        <v>138.46899999999999</v>
      </c>
      <c r="E123" s="264">
        <v>4.8078900000000004</v>
      </c>
      <c r="F123" s="264">
        <v>7.1908500000000004E-3</v>
      </c>
      <c r="G123" s="264" t="s">
        <v>14</v>
      </c>
      <c r="H123" s="59" t="s">
        <v>10</v>
      </c>
      <c r="J123" s="264">
        <f>VLOOKUP($B123,Totalt!$B$1:$BH$474,MATCH(J$2,Totalt!$B$1:$AZ$1,0),FALSE)</f>
        <v>10.4633</v>
      </c>
      <c r="K123" s="264">
        <f>VLOOKUP($B123,Totalt!$B$1:$BH$474,MATCH(K$2,Totalt!$B$1:$AZ$1,0),FALSE)</f>
        <v>7.6</v>
      </c>
      <c r="M123" t="s">
        <v>687</v>
      </c>
      <c r="R123" t="s">
        <v>687</v>
      </c>
      <c r="S123" s="54" t="str">
        <f t="shared" si="2"/>
        <v>ja</v>
      </c>
      <c r="U123">
        <f t="shared" si="3"/>
        <v>66</v>
      </c>
    </row>
    <row r="124" spans="1:21" ht="15" customHeight="1" x14ac:dyDescent="0.35">
      <c r="A124" s="264" t="s">
        <v>137</v>
      </c>
      <c r="B124" s="264" t="s">
        <v>138</v>
      </c>
      <c r="C124" s="264">
        <v>0.11046499999999999</v>
      </c>
      <c r="D124" s="264">
        <v>86.761799999999994</v>
      </c>
      <c r="E124" s="264">
        <v>5.1666100000000004</v>
      </c>
      <c r="F124" s="264">
        <v>9.4789200000000001E-3</v>
      </c>
      <c r="G124" s="264" t="s">
        <v>10</v>
      </c>
      <c r="H124" s="59" t="s">
        <v>10</v>
      </c>
      <c r="J124" s="264">
        <f>VLOOKUP($B124,Totalt!$B$1:$BH$474,MATCH(J$2,Totalt!$B$1:$AZ$1,0),FALSE)</f>
        <v>133.89489999999998</v>
      </c>
      <c r="K124" s="264">
        <f>VLOOKUP($B124,Totalt!$B$1:$BH$474,MATCH(K$2,Totalt!$B$1:$AZ$1,0),FALSE)</f>
        <v>105.97799999999999</v>
      </c>
      <c r="M124" t="s">
        <v>687</v>
      </c>
      <c r="R124" t="s">
        <v>687</v>
      </c>
      <c r="S124" s="54" t="str">
        <f t="shared" si="2"/>
        <v>ja</v>
      </c>
      <c r="U124">
        <f t="shared" si="3"/>
        <v>67</v>
      </c>
    </row>
    <row r="125" spans="1:21" ht="15" customHeight="1" x14ac:dyDescent="0.35">
      <c r="A125" s="264" t="s">
        <v>137</v>
      </c>
      <c r="B125" s="264" t="s">
        <v>139</v>
      </c>
      <c r="C125" s="264">
        <v>0.14487</v>
      </c>
      <c r="D125" s="264">
        <v>29.374600000000001</v>
      </c>
      <c r="E125" s="264">
        <v>11.720800000000001</v>
      </c>
      <c r="F125" s="264">
        <v>2.19337E-2</v>
      </c>
      <c r="G125" s="264" t="s">
        <v>10</v>
      </c>
      <c r="H125" s="59" t="s">
        <v>10</v>
      </c>
      <c r="J125" s="264">
        <f>VLOOKUP($B125,Totalt!$B$1:$BH$474,MATCH(J$2,Totalt!$B$1:$AZ$1,0),FALSE)</f>
        <v>4.9378000000000002</v>
      </c>
      <c r="K125" s="264">
        <f>VLOOKUP($B125,Totalt!$B$1:$BH$474,MATCH(K$2,Totalt!$B$1:$AZ$1,0),FALSE)</f>
        <v>2.96</v>
      </c>
      <c r="M125" t="s">
        <v>687</v>
      </c>
      <c r="R125" t="s">
        <v>687</v>
      </c>
      <c r="S125" s="54" t="str">
        <f t="shared" si="2"/>
        <v>ja</v>
      </c>
      <c r="U125">
        <f t="shared" si="3"/>
        <v>68</v>
      </c>
    </row>
    <row r="126" spans="1:21" ht="15" customHeight="1" x14ac:dyDescent="0.35">
      <c r="A126" s="264" t="s">
        <v>137</v>
      </c>
      <c r="B126" s="264" t="s">
        <v>140</v>
      </c>
      <c r="C126" s="264">
        <v>0.120533</v>
      </c>
      <c r="D126" s="264">
        <v>23.293299999999999</v>
      </c>
      <c r="E126" s="264">
        <v>10.6083</v>
      </c>
      <c r="F126" s="264">
        <v>1.12526E-2</v>
      </c>
      <c r="G126" s="264" t="s">
        <v>10</v>
      </c>
      <c r="H126" s="59" t="s">
        <v>10</v>
      </c>
      <c r="J126" s="264">
        <f>VLOOKUP($B126,Totalt!$B$1:$BH$474,MATCH(J$2,Totalt!$B$1:$AZ$1,0),FALSE)</f>
        <v>22.659320000000001</v>
      </c>
      <c r="K126" s="264">
        <f>VLOOKUP($B126,Totalt!$B$1:$BH$474,MATCH(K$2,Totalt!$B$1:$AZ$1,0),FALSE)</f>
        <v>14.644</v>
      </c>
      <c r="M126" t="s">
        <v>687</v>
      </c>
      <c r="R126" t="s">
        <v>687</v>
      </c>
      <c r="S126" s="54" t="str">
        <f t="shared" si="2"/>
        <v>ja</v>
      </c>
      <c r="U126">
        <f t="shared" si="3"/>
        <v>69</v>
      </c>
    </row>
    <row r="127" spans="1:21" ht="15" customHeight="1" x14ac:dyDescent="0.35">
      <c r="A127" s="264" t="s">
        <v>141</v>
      </c>
      <c r="B127" s="264" t="s">
        <v>142</v>
      </c>
      <c r="C127" s="264">
        <v>0.75686200000000003</v>
      </c>
      <c r="D127" s="264">
        <v>43.136200000000002</v>
      </c>
      <c r="E127" s="264">
        <v>27.039400000000001</v>
      </c>
      <c r="F127" s="264">
        <v>5.9498500000000003E-2</v>
      </c>
      <c r="G127" s="264" t="s">
        <v>14</v>
      </c>
      <c r="H127" s="59" t="s">
        <v>10</v>
      </c>
      <c r="J127" s="264">
        <f>VLOOKUP($B127,Totalt!$B$1:$BH$474,MATCH(J$2,Totalt!$B$1:$AZ$1,0),FALSE)</f>
        <v>53.8733</v>
      </c>
      <c r="K127" s="264">
        <f>VLOOKUP($B127,Totalt!$B$1:$BH$474,MATCH(K$2,Totalt!$B$1:$AZ$1,0),FALSE)</f>
        <v>33.770000000000003</v>
      </c>
      <c r="M127" t="s">
        <v>687</v>
      </c>
      <c r="R127" t="s">
        <v>687</v>
      </c>
      <c r="S127" s="54" t="str">
        <f t="shared" si="2"/>
        <v>ja</v>
      </c>
      <c r="U127">
        <f t="shared" si="3"/>
        <v>70</v>
      </c>
    </row>
    <row r="128" spans="1:21" ht="15" customHeight="1" x14ac:dyDescent="0.35">
      <c r="A128" s="264" t="s">
        <v>143</v>
      </c>
      <c r="B128" s="264" t="s">
        <v>144</v>
      </c>
      <c r="C128" s="264">
        <v>0.13369500000000001</v>
      </c>
      <c r="D128" s="264">
        <v>28.4756</v>
      </c>
      <c r="E128" s="264">
        <v>9.1122200000000007</v>
      </c>
      <c r="F128" s="264">
        <v>5.4252700000000001E-2</v>
      </c>
      <c r="G128" s="264" t="s">
        <v>14</v>
      </c>
      <c r="H128" s="59" t="s">
        <v>10</v>
      </c>
      <c r="J128" s="264">
        <f>VLOOKUP($B128,Totalt!$B$1:$BH$474,MATCH(J$2,Totalt!$B$1:$AZ$1,0),FALSE)</f>
        <v>21.307700000000001</v>
      </c>
      <c r="K128" s="264">
        <f>VLOOKUP($B128,Totalt!$B$1:$BH$474,MATCH(K$2,Totalt!$B$1:$AZ$1,0),FALSE)</f>
        <v>16.774000000000001</v>
      </c>
      <c r="M128" t="s">
        <v>687</v>
      </c>
      <c r="R128" t="s">
        <v>687</v>
      </c>
      <c r="S128" s="54" t="str">
        <f t="shared" si="2"/>
        <v>ja</v>
      </c>
      <c r="U128">
        <f t="shared" si="3"/>
        <v>71</v>
      </c>
    </row>
    <row r="129" spans="1:21" ht="15" customHeight="1" x14ac:dyDescent="0.35">
      <c r="A129" s="264" t="s">
        <v>143</v>
      </c>
      <c r="B129" s="264" t="s">
        <v>145</v>
      </c>
      <c r="C129" s="264">
        <v>5.9161199999999997E-2</v>
      </c>
      <c r="D129" s="264">
        <v>15.0395</v>
      </c>
      <c r="E129" s="264">
        <v>9.0294500000000006</v>
      </c>
      <c r="F129" s="264">
        <v>1.02297E-2</v>
      </c>
      <c r="G129" s="264" t="s">
        <v>14</v>
      </c>
      <c r="H129" s="59" t="s">
        <v>10</v>
      </c>
      <c r="J129" s="264">
        <f>VLOOKUP($B129,Totalt!$B$1:$BH$474,MATCH(J$2,Totalt!$B$1:$AZ$1,0),FALSE)</f>
        <v>43.598500000000001</v>
      </c>
      <c r="K129" s="264">
        <f>VLOOKUP($B129,Totalt!$B$1:$BH$474,MATCH(K$2,Totalt!$B$1:$AZ$1,0),FALSE)</f>
        <v>32.234999999999999</v>
      </c>
      <c r="M129" t="s">
        <v>687</v>
      </c>
      <c r="R129" t="s">
        <v>687</v>
      </c>
      <c r="S129" s="54" t="str">
        <f t="shared" si="2"/>
        <v>ja</v>
      </c>
      <c r="U129">
        <f t="shared" si="3"/>
        <v>72</v>
      </c>
    </row>
    <row r="130" spans="1:21" ht="15" customHeight="1" x14ac:dyDescent="0.35">
      <c r="A130" s="264" t="s">
        <v>146</v>
      </c>
      <c r="B130" s="264" t="s">
        <v>147</v>
      </c>
      <c r="C130" s="264">
        <v>0</v>
      </c>
      <c r="D130" s="264">
        <v>0</v>
      </c>
      <c r="E130" s="264">
        <v>0</v>
      </c>
      <c r="F130" s="264">
        <v>0</v>
      </c>
      <c r="G130" s="264" t="s">
        <v>14</v>
      </c>
      <c r="H130" s="59" t="s">
        <v>14</v>
      </c>
      <c r="J130" s="264">
        <f>VLOOKUP($B130,Totalt!$B$1:$BH$474,MATCH(J$2,Totalt!$B$1:$AZ$1,0),FALSE)</f>
        <v>0</v>
      </c>
      <c r="K130" s="264" t="str">
        <f>VLOOKUP($B130,Totalt!$B$1:$BH$474,MATCH(K$2,Totalt!$B$1:$AZ$1,0),FALSE)</f>
        <v/>
      </c>
      <c r="M130" t="s">
        <v>687</v>
      </c>
      <c r="R130" t="s">
        <v>687</v>
      </c>
      <c r="S130" s="54" t="str">
        <f t="shared" si="2"/>
        <v>nej</v>
      </c>
      <c r="U130">
        <f t="shared" si="3"/>
        <v>72</v>
      </c>
    </row>
    <row r="131" spans="1:21" ht="15" customHeight="1" x14ac:dyDescent="0.35">
      <c r="A131" s="264" t="s">
        <v>146</v>
      </c>
      <c r="B131" s="264" t="s">
        <v>148</v>
      </c>
      <c r="C131" s="264">
        <v>0</v>
      </c>
      <c r="D131" s="264">
        <v>0</v>
      </c>
      <c r="E131" s="264">
        <v>0</v>
      </c>
      <c r="F131" s="264">
        <v>0</v>
      </c>
      <c r="G131" s="264" t="s">
        <v>14</v>
      </c>
      <c r="H131" s="59" t="s">
        <v>14</v>
      </c>
      <c r="J131" s="264">
        <f>VLOOKUP($B131,Totalt!$B$1:$BH$474,MATCH(J$2,Totalt!$B$1:$AZ$1,0),FALSE)</f>
        <v>0</v>
      </c>
      <c r="K131" s="264" t="str">
        <f>VLOOKUP($B131,Totalt!$B$1:$BH$474,MATCH(K$2,Totalt!$B$1:$AZ$1,0),FALSE)</f>
        <v/>
      </c>
      <c r="M131" t="s">
        <v>687</v>
      </c>
      <c r="R131" t="s">
        <v>687</v>
      </c>
      <c r="S131" s="54" t="str">
        <f t="shared" si="2"/>
        <v>nej</v>
      </c>
      <c r="U131">
        <f t="shared" si="3"/>
        <v>72</v>
      </c>
    </row>
    <row r="132" spans="1:21" ht="15" customHeight="1" x14ac:dyDescent="0.35">
      <c r="A132" s="264" t="s">
        <v>146</v>
      </c>
      <c r="B132" s="264" t="s">
        <v>149</v>
      </c>
      <c r="C132" s="264">
        <v>0.103743</v>
      </c>
      <c r="D132" s="264">
        <v>17.570399999999999</v>
      </c>
      <c r="E132" s="264">
        <v>9.4250600000000002</v>
      </c>
      <c r="F132" s="264">
        <v>1.5841600000000001E-2</v>
      </c>
      <c r="G132" s="264" t="s">
        <v>10</v>
      </c>
      <c r="H132" s="59" t="s">
        <v>10</v>
      </c>
      <c r="J132" s="264">
        <f>VLOOKUP($B132,Totalt!$B$1:$BH$474,MATCH(J$2,Totalt!$B$1:$AZ$1,0),FALSE)</f>
        <v>70.699999999999989</v>
      </c>
      <c r="K132" s="264">
        <f>VLOOKUP($B132,Totalt!$B$1:$BH$474,MATCH(K$2,Totalt!$B$1:$AZ$1,0),FALSE)</f>
        <v>47.4</v>
      </c>
      <c r="M132" t="s">
        <v>687</v>
      </c>
      <c r="R132" t="s">
        <v>687</v>
      </c>
      <c r="S132" s="54" t="str">
        <f t="shared" ref="S132:S195" si="4">IF(N132="x","nej",
IF(O132="x","ja",
IF(H132="ja","ja","nej")))</f>
        <v>ja</v>
      </c>
      <c r="U132">
        <f t="shared" ref="U132:U195" si="5">IF(ISERROR(S132),U131,IF(S132="ja",U131+1,U131))</f>
        <v>73</v>
      </c>
    </row>
    <row r="133" spans="1:21" ht="15" customHeight="1" x14ac:dyDescent="0.35">
      <c r="A133" s="264" t="s">
        <v>146</v>
      </c>
      <c r="B133" s="264" t="s">
        <v>150</v>
      </c>
      <c r="C133" s="264">
        <v>0</v>
      </c>
      <c r="D133" s="264">
        <v>0</v>
      </c>
      <c r="E133" s="264">
        <v>0</v>
      </c>
      <c r="F133" s="264">
        <v>0</v>
      </c>
      <c r="G133" s="264" t="s">
        <v>14</v>
      </c>
      <c r="H133" s="59" t="s">
        <v>14</v>
      </c>
      <c r="J133" s="264">
        <f>VLOOKUP($B133,Totalt!$B$1:$BH$474,MATCH(J$2,Totalt!$B$1:$AZ$1,0),FALSE)</f>
        <v>0</v>
      </c>
      <c r="K133" s="264" t="str">
        <f>VLOOKUP($B133,Totalt!$B$1:$BH$474,MATCH(K$2,Totalt!$B$1:$AZ$1,0),FALSE)</f>
        <v/>
      </c>
      <c r="M133" t="s">
        <v>687</v>
      </c>
      <c r="R133" t="s">
        <v>687</v>
      </c>
      <c r="S133" s="54" t="str">
        <f t="shared" si="4"/>
        <v>nej</v>
      </c>
      <c r="U133">
        <f t="shared" si="5"/>
        <v>73</v>
      </c>
    </row>
    <row r="134" spans="1:21" ht="15" customHeight="1" x14ac:dyDescent="0.35">
      <c r="A134" s="264" t="s">
        <v>146</v>
      </c>
      <c r="B134" s="264" t="s">
        <v>151</v>
      </c>
      <c r="C134" s="264">
        <v>0</v>
      </c>
      <c r="D134" s="264">
        <v>0</v>
      </c>
      <c r="E134" s="264">
        <v>0</v>
      </c>
      <c r="F134" s="264">
        <v>0</v>
      </c>
      <c r="G134" s="264" t="s">
        <v>14</v>
      </c>
      <c r="H134" s="59" t="s">
        <v>14</v>
      </c>
      <c r="J134" s="264">
        <f>VLOOKUP($B134,Totalt!$B$1:$BH$474,MATCH(J$2,Totalt!$B$1:$AZ$1,0),FALSE)</f>
        <v>0</v>
      </c>
      <c r="K134" s="264" t="str">
        <f>VLOOKUP($B134,Totalt!$B$1:$BH$474,MATCH(K$2,Totalt!$B$1:$AZ$1,0),FALSE)</f>
        <v/>
      </c>
      <c r="M134" t="s">
        <v>687</v>
      </c>
      <c r="R134" t="s">
        <v>687</v>
      </c>
      <c r="S134" s="54" t="str">
        <f t="shared" si="4"/>
        <v>nej</v>
      </c>
      <c r="U134">
        <f t="shared" si="5"/>
        <v>73</v>
      </c>
    </row>
    <row r="135" spans="1:21" ht="15" customHeight="1" x14ac:dyDescent="0.35">
      <c r="A135" s="264" t="s">
        <v>152</v>
      </c>
      <c r="B135" s="264" t="s">
        <v>153</v>
      </c>
      <c r="C135" s="264">
        <v>0.18807699999999999</v>
      </c>
      <c r="D135" s="264">
        <v>22.400099999999998</v>
      </c>
      <c r="E135" s="264">
        <v>7.2126000000000001</v>
      </c>
      <c r="F135" s="264">
        <v>3.2015299999999997E-2</v>
      </c>
      <c r="G135" s="264" t="s">
        <v>14</v>
      </c>
      <c r="H135" s="59" t="s">
        <v>10</v>
      </c>
      <c r="J135" s="264">
        <f>VLOOKUP($B135,Totalt!$B$1:$BH$474,MATCH(J$2,Totalt!$B$1:$AZ$1,0),FALSE)</f>
        <v>211.44298000000003</v>
      </c>
      <c r="K135" s="264">
        <f>VLOOKUP($B135,Totalt!$B$1:$BH$474,MATCH(K$2,Totalt!$B$1:$AZ$1,0),FALSE)</f>
        <v>208</v>
      </c>
      <c r="M135" t="s">
        <v>687</v>
      </c>
      <c r="R135" t="s">
        <v>687</v>
      </c>
      <c r="S135" s="54" t="str">
        <f t="shared" si="4"/>
        <v>ja</v>
      </c>
      <c r="U135">
        <f t="shared" si="5"/>
        <v>74</v>
      </c>
    </row>
    <row r="136" spans="1:21" ht="15" customHeight="1" x14ac:dyDescent="0.35">
      <c r="A136" s="264" t="s">
        <v>154</v>
      </c>
      <c r="B136" s="264" t="s">
        <v>155</v>
      </c>
      <c r="C136" s="264">
        <v>6.6900000000000001E-2</v>
      </c>
      <c r="D136" s="264">
        <v>7.74</v>
      </c>
      <c r="E136" s="264">
        <v>0</v>
      </c>
      <c r="F136" s="264">
        <v>8.0221600000000004E-3</v>
      </c>
      <c r="G136" s="264" t="s">
        <v>10</v>
      </c>
      <c r="H136" s="59" t="s">
        <v>10</v>
      </c>
      <c r="J136" s="264">
        <f>VLOOKUP($B136,Totalt!$B$1:$BH$474,MATCH(J$2,Totalt!$B$1:$AZ$1,0),FALSE)</f>
        <v>6.0470000000000006</v>
      </c>
      <c r="K136" s="264">
        <f>VLOOKUP($B136,Totalt!$B$1:$BH$474,MATCH(K$2,Totalt!$B$1:$AZ$1,0),FALSE)</f>
        <v>4.9000000000000004</v>
      </c>
      <c r="M136" t="s">
        <v>687</v>
      </c>
      <c r="R136" t="s">
        <v>687</v>
      </c>
      <c r="S136" s="54" t="str">
        <f t="shared" si="4"/>
        <v>ja</v>
      </c>
      <c r="U136">
        <f t="shared" si="5"/>
        <v>75</v>
      </c>
    </row>
    <row r="137" spans="1:21" ht="15" customHeight="1" x14ac:dyDescent="0.35">
      <c r="A137" s="264" t="s">
        <v>154</v>
      </c>
      <c r="B137" s="264" t="s">
        <v>156</v>
      </c>
      <c r="C137" s="264">
        <v>0.497726</v>
      </c>
      <c r="D137" s="264">
        <v>115.01900000000001</v>
      </c>
      <c r="E137" s="264">
        <v>18.269400000000001</v>
      </c>
      <c r="F137" s="264">
        <v>0.18224399999999999</v>
      </c>
      <c r="G137" s="264" t="s">
        <v>14</v>
      </c>
      <c r="H137" s="59" t="s">
        <v>10</v>
      </c>
      <c r="J137" s="264">
        <f>VLOOKUP($B137,Totalt!$B$1:$BH$474,MATCH(J$2,Totalt!$B$1:$AZ$1,0),FALSE)</f>
        <v>6.3780999999999999</v>
      </c>
      <c r="K137" s="264">
        <f>VLOOKUP($B137,Totalt!$B$1:$BH$474,MATCH(K$2,Totalt!$B$1:$AZ$1,0),FALSE)</f>
        <v>3.27</v>
      </c>
      <c r="M137" t="s">
        <v>687</v>
      </c>
      <c r="R137" t="s">
        <v>687</v>
      </c>
      <c r="S137" s="54" t="str">
        <f t="shared" si="4"/>
        <v>ja</v>
      </c>
      <c r="U137">
        <f t="shared" si="5"/>
        <v>76</v>
      </c>
    </row>
    <row r="138" spans="1:21" ht="15" customHeight="1" x14ac:dyDescent="0.35">
      <c r="A138" s="264" t="s">
        <v>154</v>
      </c>
      <c r="B138" s="264" t="s">
        <v>157</v>
      </c>
      <c r="C138" s="264">
        <v>0.122768</v>
      </c>
      <c r="D138" s="264">
        <v>23.934200000000001</v>
      </c>
      <c r="E138" s="264">
        <v>12.661799999999999</v>
      </c>
      <c r="F138" s="264">
        <v>5.3694199999999997E-3</v>
      </c>
      <c r="G138" s="264" t="s">
        <v>10</v>
      </c>
      <c r="H138" s="59" t="s">
        <v>10</v>
      </c>
      <c r="J138" s="264">
        <f>VLOOKUP($B138,Totalt!$B$1:$BH$474,MATCH(J$2,Totalt!$B$1:$AZ$1,0),FALSE)</f>
        <v>9.1285299999999996</v>
      </c>
      <c r="K138" s="264">
        <f>VLOOKUP($B138,Totalt!$B$1:$BH$474,MATCH(K$2,Totalt!$B$1:$AZ$1,0),FALSE)</f>
        <v>4.9509999999999996</v>
      </c>
      <c r="M138" t="s">
        <v>687</v>
      </c>
      <c r="R138" t="s">
        <v>687</v>
      </c>
      <c r="S138" s="54" t="str">
        <f t="shared" si="4"/>
        <v>ja</v>
      </c>
      <c r="U138">
        <f t="shared" si="5"/>
        <v>77</v>
      </c>
    </row>
    <row r="139" spans="1:21" ht="15" customHeight="1" x14ac:dyDescent="0.35">
      <c r="A139" s="264" t="s">
        <v>154</v>
      </c>
      <c r="B139" s="264" t="s">
        <v>158</v>
      </c>
      <c r="C139" s="264">
        <v>0.29170000000000001</v>
      </c>
      <c r="D139" s="264">
        <v>65.717600000000004</v>
      </c>
      <c r="E139" s="264">
        <v>17.116800000000001</v>
      </c>
      <c r="F139" s="264">
        <v>7.1925299999999998E-2</v>
      </c>
      <c r="G139" s="264" t="s">
        <v>14</v>
      </c>
      <c r="H139" s="59" t="s">
        <v>10</v>
      </c>
      <c r="J139" s="264">
        <f>VLOOKUP($B139,Totalt!$B$1:$BH$474,MATCH(J$2,Totalt!$B$1:$AZ$1,0),FALSE)</f>
        <v>16.465</v>
      </c>
      <c r="K139" s="264">
        <f>VLOOKUP($B139,Totalt!$B$1:$BH$474,MATCH(K$2,Totalt!$B$1:$AZ$1,0),FALSE)</f>
        <v>7.5</v>
      </c>
      <c r="M139" t="s">
        <v>687</v>
      </c>
      <c r="R139" t="s">
        <v>687</v>
      </c>
      <c r="S139" s="54" t="str">
        <f t="shared" si="4"/>
        <v>ja</v>
      </c>
      <c r="U139">
        <f t="shared" si="5"/>
        <v>78</v>
      </c>
    </row>
    <row r="140" spans="1:21" ht="15" customHeight="1" x14ac:dyDescent="0.35">
      <c r="A140" s="264" t="s">
        <v>154</v>
      </c>
      <c r="B140" s="264" t="s">
        <v>159</v>
      </c>
      <c r="C140" s="264">
        <v>0.37253999999999998</v>
      </c>
      <c r="D140" s="264">
        <v>34.918199999999999</v>
      </c>
      <c r="E140" s="264">
        <v>15.3804</v>
      </c>
      <c r="F140" s="264">
        <v>2.7767900000000002E-2</v>
      </c>
      <c r="G140" s="264" t="s">
        <v>14</v>
      </c>
      <c r="H140" s="59" t="s">
        <v>10</v>
      </c>
      <c r="J140" s="264">
        <f>VLOOKUP($B140,Totalt!$B$1:$BH$474,MATCH(J$2,Totalt!$B$1:$AZ$1,0),FALSE)</f>
        <v>4.9243599999999992</v>
      </c>
      <c r="K140" s="264">
        <f>VLOOKUP($B140,Totalt!$B$1:$BH$474,MATCH(K$2,Totalt!$B$1:$AZ$1,0),FALSE)</f>
        <v>3.8119999999999998</v>
      </c>
      <c r="M140" t="s">
        <v>687</v>
      </c>
      <c r="R140" t="s">
        <v>687</v>
      </c>
      <c r="S140" s="54" t="str">
        <f t="shared" si="4"/>
        <v>ja</v>
      </c>
      <c r="U140">
        <f t="shared" si="5"/>
        <v>79</v>
      </c>
    </row>
    <row r="141" spans="1:21" ht="15" customHeight="1" x14ac:dyDescent="0.35">
      <c r="A141" s="264" t="s">
        <v>154</v>
      </c>
      <c r="B141" s="264" t="s">
        <v>160</v>
      </c>
      <c r="C141" s="264">
        <v>0.64710000000000001</v>
      </c>
      <c r="D141" s="264">
        <v>118.73699999999999</v>
      </c>
      <c r="E141" s="264">
        <v>21.715499999999999</v>
      </c>
      <c r="F141" s="264">
        <v>0.25566</v>
      </c>
      <c r="G141" s="264" t="s">
        <v>14</v>
      </c>
      <c r="H141" s="59" t="s">
        <v>10</v>
      </c>
      <c r="J141" s="264">
        <f>VLOOKUP($B141,Totalt!$B$1:$BH$474,MATCH(J$2,Totalt!$B$1:$AZ$1,0),FALSE)</f>
        <v>2.83697</v>
      </c>
      <c r="K141" s="264">
        <f>VLOOKUP($B141,Totalt!$B$1:$BH$474,MATCH(K$2,Totalt!$B$1:$AZ$1,0),FALSE)</f>
        <v>1.899</v>
      </c>
      <c r="M141" t="s">
        <v>687</v>
      </c>
      <c r="R141" t="s">
        <v>687</v>
      </c>
      <c r="S141" s="54" t="str">
        <f t="shared" si="4"/>
        <v>ja</v>
      </c>
      <c r="U141">
        <f t="shared" si="5"/>
        <v>80</v>
      </c>
    </row>
    <row r="142" spans="1:21" ht="15" customHeight="1" x14ac:dyDescent="0.35">
      <c r="A142" s="264" t="s">
        <v>154</v>
      </c>
      <c r="B142" s="264" t="s">
        <v>161</v>
      </c>
      <c r="C142" s="264">
        <v>0.229133</v>
      </c>
      <c r="D142" s="264">
        <v>34.397300000000001</v>
      </c>
      <c r="E142" s="264">
        <v>9.9437999999999995</v>
      </c>
      <c r="F142" s="264">
        <v>1.8106000000000001E-2</v>
      </c>
      <c r="G142" s="264" t="s">
        <v>14</v>
      </c>
      <c r="H142" s="59" t="s">
        <v>10</v>
      </c>
      <c r="J142" s="264">
        <f>VLOOKUP($B142,Totalt!$B$1:$BH$474,MATCH(J$2,Totalt!$B$1:$AZ$1,0),FALSE)</f>
        <v>8.5384800000000016</v>
      </c>
      <c r="K142" s="264">
        <f>VLOOKUP($B142,Totalt!$B$1:$BH$474,MATCH(K$2,Totalt!$B$1:$AZ$1,0),FALSE)</f>
        <v>5.6159999999999997</v>
      </c>
      <c r="M142" t="s">
        <v>687</v>
      </c>
      <c r="R142" t="s">
        <v>687</v>
      </c>
      <c r="S142" s="54" t="str">
        <f t="shared" si="4"/>
        <v>ja</v>
      </c>
      <c r="U142">
        <f t="shared" si="5"/>
        <v>81</v>
      </c>
    </row>
    <row r="143" spans="1:21" ht="15" customHeight="1" x14ac:dyDescent="0.35">
      <c r="A143" s="264" t="s">
        <v>162</v>
      </c>
      <c r="B143" s="264" t="s">
        <v>163</v>
      </c>
      <c r="C143" s="264">
        <v>0.124913</v>
      </c>
      <c r="D143" s="264">
        <v>13.524900000000001</v>
      </c>
      <c r="E143" s="264">
        <v>6.3103199999999999</v>
      </c>
      <c r="F143" s="264">
        <v>1.87511E-2</v>
      </c>
      <c r="G143" s="264" t="s">
        <v>10</v>
      </c>
      <c r="H143" s="59" t="s">
        <v>10</v>
      </c>
      <c r="J143" s="264">
        <f>VLOOKUP($B143,Totalt!$B$1:$BH$474,MATCH(J$2,Totalt!$B$1:$AZ$1,0),FALSE)</f>
        <v>774.16193999999984</v>
      </c>
      <c r="K143" s="264">
        <f>VLOOKUP($B143,Totalt!$B$1:$BH$474,MATCH(K$2,Totalt!$B$1:$AZ$1,0),FALSE)</f>
        <v>676</v>
      </c>
      <c r="M143" t="s">
        <v>687</v>
      </c>
      <c r="R143" t="s">
        <v>687</v>
      </c>
      <c r="S143" s="54" t="str">
        <f t="shared" si="4"/>
        <v>ja</v>
      </c>
      <c r="U143">
        <f t="shared" si="5"/>
        <v>82</v>
      </c>
    </row>
    <row r="144" spans="1:21" ht="15" customHeight="1" x14ac:dyDescent="0.35">
      <c r="A144" s="264" t="s">
        <v>162</v>
      </c>
      <c r="B144" s="264" t="s">
        <v>164</v>
      </c>
      <c r="C144" s="264">
        <v>0</v>
      </c>
      <c r="D144" s="264">
        <v>0</v>
      </c>
      <c r="E144" s="264">
        <v>0</v>
      </c>
      <c r="F144" s="264">
        <v>0</v>
      </c>
      <c r="G144" s="264" t="s">
        <v>14</v>
      </c>
      <c r="H144" s="59" t="s">
        <v>14</v>
      </c>
      <c r="J144" s="264">
        <f>VLOOKUP($B144,Totalt!$B$1:$BH$474,MATCH(J$2,Totalt!$B$1:$AZ$1,0),FALSE)</f>
        <v>0</v>
      </c>
      <c r="K144" s="264" t="str">
        <f>VLOOKUP($B144,Totalt!$B$1:$BH$474,MATCH(K$2,Totalt!$B$1:$AZ$1,0),FALSE)</f>
        <v/>
      </c>
      <c r="M144" t="s">
        <v>687</v>
      </c>
      <c r="R144" t="s">
        <v>687</v>
      </c>
      <c r="S144" s="54" t="str">
        <f t="shared" si="4"/>
        <v>nej</v>
      </c>
      <c r="U144">
        <f t="shared" si="5"/>
        <v>82</v>
      </c>
    </row>
    <row r="145" spans="1:21" ht="15" customHeight="1" x14ac:dyDescent="0.35">
      <c r="A145" s="264" t="s">
        <v>162</v>
      </c>
      <c r="B145" s="264" t="s">
        <v>165</v>
      </c>
      <c r="C145" s="264">
        <v>0.267156</v>
      </c>
      <c r="D145" s="264">
        <v>33.636299999999999</v>
      </c>
      <c r="E145" s="264">
        <v>17.1723</v>
      </c>
      <c r="F145" s="264">
        <v>6.5807599999999994E-2</v>
      </c>
      <c r="G145" s="264" t="s">
        <v>10</v>
      </c>
      <c r="H145" s="59" t="s">
        <v>10</v>
      </c>
      <c r="J145" s="264">
        <f>VLOOKUP($B145,Totalt!$B$1:$BH$474,MATCH(J$2,Totalt!$B$1:$AZ$1,0),FALSE)</f>
        <v>1.1640000000000001</v>
      </c>
      <c r="K145" s="264">
        <f>VLOOKUP($B145,Totalt!$B$1:$BH$474,MATCH(K$2,Totalt!$B$1:$AZ$1,0),FALSE)</f>
        <v>0.9</v>
      </c>
      <c r="M145" t="s">
        <v>687</v>
      </c>
      <c r="R145" t="s">
        <v>687</v>
      </c>
      <c r="S145" s="54" t="str">
        <f t="shared" si="4"/>
        <v>ja</v>
      </c>
      <c r="U145">
        <f t="shared" si="5"/>
        <v>83</v>
      </c>
    </row>
    <row r="146" spans="1:21" ht="15" customHeight="1" x14ac:dyDescent="0.35">
      <c r="A146" s="264" t="s">
        <v>162</v>
      </c>
      <c r="B146" s="264" t="s">
        <v>166</v>
      </c>
      <c r="C146" s="264">
        <v>0.184061</v>
      </c>
      <c r="D146" s="264">
        <v>18.4373</v>
      </c>
      <c r="E146" s="264">
        <v>11.9381</v>
      </c>
      <c r="F146" s="264">
        <v>2.1808399999999999E-2</v>
      </c>
      <c r="G146" s="264" t="s">
        <v>10</v>
      </c>
      <c r="H146" s="59" t="s">
        <v>10</v>
      </c>
      <c r="J146" s="264">
        <f>VLOOKUP($B146,Totalt!$B$1:$BH$474,MATCH(J$2,Totalt!$B$1:$AZ$1,0),FALSE)</f>
        <v>8.161999999999999</v>
      </c>
      <c r="K146" s="264">
        <f>VLOOKUP($B146,Totalt!$B$1:$BH$474,MATCH(K$2,Totalt!$B$1:$AZ$1,0),FALSE)</f>
        <v>6.9</v>
      </c>
      <c r="M146" t="s">
        <v>687</v>
      </c>
      <c r="R146" t="s">
        <v>687</v>
      </c>
      <c r="S146" s="54" t="str">
        <f t="shared" si="4"/>
        <v>ja</v>
      </c>
      <c r="U146">
        <f t="shared" si="5"/>
        <v>84</v>
      </c>
    </row>
    <row r="147" spans="1:21" ht="15" customHeight="1" x14ac:dyDescent="0.35">
      <c r="A147" s="264" t="s">
        <v>167</v>
      </c>
      <c r="B147" s="264" t="s">
        <v>168</v>
      </c>
      <c r="C147" s="264">
        <v>0.119474</v>
      </c>
      <c r="D147" s="264">
        <v>17.348700000000001</v>
      </c>
      <c r="E147" s="264">
        <v>9.1420899999999996</v>
      </c>
      <c r="F147" s="264">
        <v>8.2417299999999992E-3</v>
      </c>
      <c r="G147" s="264" t="s">
        <v>10</v>
      </c>
      <c r="H147" s="59" t="s">
        <v>10</v>
      </c>
      <c r="J147" s="264">
        <f>VLOOKUP($B147,Totalt!$B$1:$BH$474,MATCH(J$2,Totalt!$B$1:$AZ$1,0),FALSE)</f>
        <v>134.38237999999998</v>
      </c>
      <c r="K147" s="264">
        <f>VLOOKUP($B147,Totalt!$B$1:$BH$474,MATCH(K$2,Totalt!$B$1:$AZ$1,0),FALSE)</f>
        <v>111.873</v>
      </c>
      <c r="M147" t="s">
        <v>687</v>
      </c>
      <c r="R147" t="s">
        <v>687</v>
      </c>
      <c r="S147" s="54" t="str">
        <f t="shared" si="4"/>
        <v>ja</v>
      </c>
      <c r="U147">
        <f t="shared" si="5"/>
        <v>85</v>
      </c>
    </row>
    <row r="148" spans="1:21" ht="15" customHeight="1" x14ac:dyDescent="0.35">
      <c r="A148" s="264" t="s">
        <v>167</v>
      </c>
      <c r="B148" s="264" t="s">
        <v>169</v>
      </c>
      <c r="C148" s="264">
        <v>0.162193</v>
      </c>
      <c r="D148" s="264">
        <v>10.685499999999999</v>
      </c>
      <c r="E148" s="264">
        <v>15.305300000000001</v>
      </c>
      <c r="F148" s="264">
        <v>3.9812600000000004E-3</v>
      </c>
      <c r="G148" s="264" t="s">
        <v>10</v>
      </c>
      <c r="H148" s="59" t="s">
        <v>10</v>
      </c>
      <c r="J148" s="264">
        <f>VLOOKUP($B148,Totalt!$B$1:$BH$474,MATCH(J$2,Totalt!$B$1:$AZ$1,0),FALSE)</f>
        <v>14.090999999999999</v>
      </c>
      <c r="K148" s="264">
        <f>VLOOKUP($B148,Totalt!$B$1:$BH$474,MATCH(K$2,Totalt!$B$1:$AZ$1,0),FALSE)</f>
        <v>11.672000000000001</v>
      </c>
      <c r="M148" t="s">
        <v>687</v>
      </c>
      <c r="R148" t="s">
        <v>687</v>
      </c>
      <c r="S148" s="54" t="str">
        <f t="shared" si="4"/>
        <v>ja</v>
      </c>
      <c r="U148">
        <f t="shared" si="5"/>
        <v>86</v>
      </c>
    </row>
    <row r="149" spans="1:21" ht="15" customHeight="1" x14ac:dyDescent="0.35">
      <c r="A149" s="264" t="s">
        <v>167</v>
      </c>
      <c r="B149" s="264" t="s">
        <v>170</v>
      </c>
      <c r="C149" s="264">
        <v>0.226216</v>
      </c>
      <c r="D149" s="264">
        <v>18.8156</v>
      </c>
      <c r="E149" s="264">
        <v>13.827199999999999</v>
      </c>
      <c r="F149" s="264">
        <v>1.45264E-2</v>
      </c>
      <c r="G149" s="264" t="s">
        <v>14</v>
      </c>
      <c r="H149" s="59" t="s">
        <v>10</v>
      </c>
      <c r="J149" s="264">
        <f>VLOOKUP($B149,Totalt!$B$1:$BH$474,MATCH(J$2,Totalt!$B$1:$AZ$1,0),FALSE)</f>
        <v>5.5430000000000001</v>
      </c>
      <c r="K149" s="264">
        <f>VLOOKUP($B149,Totalt!$B$1:$BH$474,MATCH(K$2,Totalt!$B$1:$AZ$1,0),FALSE)</f>
        <v>4.9820000000000002</v>
      </c>
      <c r="M149" t="s">
        <v>687</v>
      </c>
      <c r="R149" t="s">
        <v>687</v>
      </c>
      <c r="S149" s="54" t="str">
        <f t="shared" si="4"/>
        <v>ja</v>
      </c>
      <c r="U149">
        <f t="shared" si="5"/>
        <v>87</v>
      </c>
    </row>
    <row r="150" spans="1:21" ht="15" customHeight="1" x14ac:dyDescent="0.35">
      <c r="A150" s="264" t="s">
        <v>171</v>
      </c>
      <c r="B150" s="264" t="s">
        <v>172</v>
      </c>
      <c r="C150" s="264">
        <v>0.109969</v>
      </c>
      <c r="D150" s="264">
        <v>20.794799999999999</v>
      </c>
      <c r="E150" s="264">
        <v>10.3421</v>
      </c>
      <c r="F150" s="264">
        <v>3.1194400000000001E-2</v>
      </c>
      <c r="G150" s="264" t="s">
        <v>14</v>
      </c>
      <c r="H150" s="59" t="s">
        <v>10</v>
      </c>
      <c r="J150" s="264">
        <f>VLOOKUP($B150,Totalt!$B$1:$BH$474,MATCH(J$2,Totalt!$B$1:$AZ$1,0),FALSE)</f>
        <v>90.560999999999993</v>
      </c>
      <c r="K150" s="264">
        <f>VLOOKUP($B150,Totalt!$B$1:$BH$474,MATCH(K$2,Totalt!$B$1:$AZ$1,0),FALSE)</f>
        <v>64.465999999999994</v>
      </c>
      <c r="M150" t="s">
        <v>687</v>
      </c>
      <c r="R150" t="s">
        <v>687</v>
      </c>
      <c r="S150" s="54" t="str">
        <f t="shared" si="4"/>
        <v>ja</v>
      </c>
      <c r="U150">
        <f t="shared" si="5"/>
        <v>88</v>
      </c>
    </row>
    <row r="151" spans="1:21" ht="15" customHeight="1" x14ac:dyDescent="0.35">
      <c r="A151" s="264" t="s">
        <v>171</v>
      </c>
      <c r="B151" s="264" t="s">
        <v>173</v>
      </c>
      <c r="C151" s="264">
        <v>0.18606800000000001</v>
      </c>
      <c r="D151" s="264">
        <v>16.2562</v>
      </c>
      <c r="E151" s="264">
        <v>16.456700000000001</v>
      </c>
      <c r="F151" s="264">
        <v>2.7149300000000001E-2</v>
      </c>
      <c r="G151" s="264" t="s">
        <v>14</v>
      </c>
      <c r="H151" s="59" t="s">
        <v>10</v>
      </c>
      <c r="J151" s="264">
        <f>VLOOKUP($B151,Totalt!$B$1:$BH$474,MATCH(J$2,Totalt!$B$1:$AZ$1,0),FALSE)</f>
        <v>2.8729999999999998</v>
      </c>
      <c r="K151" s="264">
        <f>VLOOKUP($B151,Totalt!$B$1:$BH$474,MATCH(K$2,Totalt!$B$1:$AZ$1,0),FALSE)</f>
        <v>2.2789999999999999</v>
      </c>
      <c r="M151" t="s">
        <v>687</v>
      </c>
      <c r="R151" t="s">
        <v>687</v>
      </c>
      <c r="S151" s="54" t="str">
        <f t="shared" si="4"/>
        <v>ja</v>
      </c>
      <c r="U151">
        <f t="shared" si="5"/>
        <v>89</v>
      </c>
    </row>
    <row r="152" spans="1:21" ht="15" customHeight="1" x14ac:dyDescent="0.35">
      <c r="A152" s="264" t="s">
        <v>171</v>
      </c>
      <c r="B152" s="264" t="s">
        <v>174</v>
      </c>
      <c r="C152" s="264">
        <v>0.24047199999999999</v>
      </c>
      <c r="D152" s="264">
        <v>30.802800000000001</v>
      </c>
      <c r="E152" s="264">
        <v>16.889099999999999</v>
      </c>
      <c r="F152" s="264">
        <v>6.51611E-2</v>
      </c>
      <c r="G152" s="264" t="s">
        <v>14</v>
      </c>
      <c r="H152" s="59" t="s">
        <v>10</v>
      </c>
      <c r="J152" s="264">
        <f>VLOOKUP($B152,Totalt!$B$1:$BH$474,MATCH(J$2,Totalt!$B$1:$AZ$1,0),FALSE)</f>
        <v>4.5609999999999999</v>
      </c>
      <c r="K152" s="264">
        <f>VLOOKUP($B152,Totalt!$B$1:$BH$474,MATCH(K$2,Totalt!$B$1:$AZ$1,0),FALSE)</f>
        <v>3.62</v>
      </c>
      <c r="M152" t="s">
        <v>687</v>
      </c>
      <c r="R152" t="s">
        <v>687</v>
      </c>
      <c r="S152" s="54" t="str">
        <f t="shared" si="4"/>
        <v>ja</v>
      </c>
      <c r="U152">
        <f t="shared" si="5"/>
        <v>90</v>
      </c>
    </row>
    <row r="153" spans="1:21" ht="15" customHeight="1" x14ac:dyDescent="0.35">
      <c r="A153" s="264" t="s">
        <v>175</v>
      </c>
      <c r="B153" s="264" t="s">
        <v>176</v>
      </c>
      <c r="C153" s="264">
        <v>0.13008</v>
      </c>
      <c r="D153" s="264">
        <v>6.8705699999999998</v>
      </c>
      <c r="E153" s="264">
        <v>15.372999999999999</v>
      </c>
      <c r="F153" s="264">
        <v>0</v>
      </c>
      <c r="G153" s="264" t="s">
        <v>10</v>
      </c>
      <c r="H153" s="59" t="s">
        <v>10</v>
      </c>
      <c r="J153" s="264">
        <f>VLOOKUP($B153,Totalt!$B$1:$BH$474,MATCH(J$2,Totalt!$B$1:$AZ$1,0),FALSE)</f>
        <v>5.58</v>
      </c>
      <c r="K153" s="264">
        <f>VLOOKUP($B153,Totalt!$B$1:$BH$474,MATCH(K$2,Totalt!$B$1:$AZ$1,0),FALSE)</f>
        <v>4.6509999999999998</v>
      </c>
      <c r="M153" t="s">
        <v>687</v>
      </c>
      <c r="R153" t="s">
        <v>687</v>
      </c>
      <c r="S153" s="54" t="str">
        <f t="shared" si="4"/>
        <v>ja</v>
      </c>
      <c r="U153">
        <f t="shared" si="5"/>
        <v>91</v>
      </c>
    </row>
    <row r="154" spans="1:21" ht="15" customHeight="1" x14ac:dyDescent="0.35">
      <c r="A154" s="264" t="s">
        <v>175</v>
      </c>
      <c r="B154" s="264" t="s">
        <v>177</v>
      </c>
      <c r="C154" s="264">
        <v>6.4699000000000007E-2</v>
      </c>
      <c r="D154" s="264">
        <v>14.7288</v>
      </c>
      <c r="E154" s="264">
        <v>6.5911799999999996</v>
      </c>
      <c r="F154" s="264">
        <v>2.5977799999999999E-2</v>
      </c>
      <c r="G154" s="264" t="s">
        <v>10</v>
      </c>
      <c r="H154" s="59" t="s">
        <v>10</v>
      </c>
      <c r="J154" s="264">
        <f>VLOOKUP($B154,Totalt!$B$1:$BH$474,MATCH(J$2,Totalt!$B$1:$AZ$1,0),FALSE)</f>
        <v>386.15325999999999</v>
      </c>
      <c r="K154" s="264">
        <f>VLOOKUP($B154,Totalt!$B$1:$BH$474,MATCH(K$2,Totalt!$B$1:$AZ$1,0),FALSE)</f>
        <v>334.42599999999999</v>
      </c>
      <c r="M154" t="s">
        <v>687</v>
      </c>
      <c r="R154" t="s">
        <v>687</v>
      </c>
      <c r="S154" s="54" t="str">
        <f t="shared" si="4"/>
        <v>ja</v>
      </c>
      <c r="U154">
        <f t="shared" si="5"/>
        <v>92</v>
      </c>
    </row>
    <row r="155" spans="1:21" ht="15" customHeight="1" x14ac:dyDescent="0.35">
      <c r="A155" s="264" t="s">
        <v>175</v>
      </c>
      <c r="B155" s="264" t="s">
        <v>178</v>
      </c>
      <c r="C155" s="264">
        <v>0.13516400000000001</v>
      </c>
      <c r="D155" s="264">
        <v>9.1640800000000002</v>
      </c>
      <c r="E155" s="264">
        <v>14.919600000000001</v>
      </c>
      <c r="F155" s="264">
        <v>8.3134300000000001E-3</v>
      </c>
      <c r="G155" s="264" t="s">
        <v>10</v>
      </c>
      <c r="H155" s="59" t="s">
        <v>10</v>
      </c>
      <c r="J155" s="264">
        <f>VLOOKUP($B155,Totalt!$B$1:$BH$474,MATCH(J$2,Totalt!$B$1:$AZ$1,0),FALSE)</f>
        <v>5.6535000000000002</v>
      </c>
      <c r="K155" s="264">
        <f>VLOOKUP($B155,Totalt!$B$1:$BH$474,MATCH(K$2,Totalt!$B$1:$AZ$1,0),FALSE)</f>
        <v>4.8970000000000002</v>
      </c>
      <c r="M155" t="s">
        <v>687</v>
      </c>
      <c r="R155" t="s">
        <v>687</v>
      </c>
      <c r="S155" s="54" t="str">
        <f t="shared" si="4"/>
        <v>ja</v>
      </c>
      <c r="U155">
        <f t="shared" si="5"/>
        <v>93</v>
      </c>
    </row>
    <row r="156" spans="1:21" ht="15" customHeight="1" x14ac:dyDescent="0.35">
      <c r="A156" s="264" t="s">
        <v>175</v>
      </c>
      <c r="B156" s="264" t="s">
        <v>179</v>
      </c>
      <c r="C156" s="264">
        <v>0.20399700000000001</v>
      </c>
      <c r="D156" s="264">
        <v>23.011299999999999</v>
      </c>
      <c r="E156" s="264">
        <v>17.737500000000001</v>
      </c>
      <c r="F156" s="264">
        <v>4.3012399999999999E-2</v>
      </c>
      <c r="G156" s="264" t="s">
        <v>10</v>
      </c>
      <c r="H156" s="59" t="s">
        <v>10</v>
      </c>
      <c r="J156" s="264">
        <f>VLOOKUP($B156,Totalt!$B$1:$BH$474,MATCH(J$2,Totalt!$B$1:$AZ$1,0),FALSE)</f>
        <v>6.44</v>
      </c>
      <c r="K156" s="264">
        <f>VLOOKUP($B156,Totalt!$B$1:$BH$474,MATCH(K$2,Totalt!$B$1:$AZ$1,0),FALSE)</f>
        <v>4.7759999999999998</v>
      </c>
      <c r="M156" t="s">
        <v>687</v>
      </c>
      <c r="R156" t="s">
        <v>687</v>
      </c>
      <c r="S156" s="54" t="str">
        <f t="shared" si="4"/>
        <v>ja</v>
      </c>
      <c r="U156">
        <f t="shared" si="5"/>
        <v>94</v>
      </c>
    </row>
    <row r="157" spans="1:21" ht="15" customHeight="1" x14ac:dyDescent="0.35">
      <c r="A157" s="264" t="s">
        <v>180</v>
      </c>
      <c r="B157" s="264" t="s">
        <v>181</v>
      </c>
      <c r="C157" s="264">
        <v>0.31458700000000001</v>
      </c>
      <c r="D157" s="264">
        <v>119.258</v>
      </c>
      <c r="E157" s="264">
        <v>9.2408300000000008</v>
      </c>
      <c r="F157" s="264">
        <v>0.146842</v>
      </c>
      <c r="G157" s="264" t="s">
        <v>14</v>
      </c>
      <c r="H157" s="59" t="s">
        <v>10</v>
      </c>
      <c r="J157" s="264">
        <f>VLOOKUP($B157,Totalt!$B$1:$BH$474,MATCH(J$2,Totalt!$B$1:$AZ$1,0),FALSE)</f>
        <v>154.85</v>
      </c>
      <c r="K157" s="264">
        <f>VLOOKUP($B157,Totalt!$B$1:$BH$474,MATCH(K$2,Totalt!$B$1:$AZ$1,0),FALSE)</f>
        <v>115</v>
      </c>
      <c r="M157" t="s">
        <v>687</v>
      </c>
      <c r="R157" t="s">
        <v>687</v>
      </c>
      <c r="S157" s="54" t="str">
        <f t="shared" si="4"/>
        <v>ja</v>
      </c>
      <c r="U157">
        <f t="shared" si="5"/>
        <v>95</v>
      </c>
    </row>
    <row r="158" spans="1:21" ht="15" customHeight="1" x14ac:dyDescent="0.35">
      <c r="A158" s="264" t="s">
        <v>182</v>
      </c>
      <c r="B158" s="264" t="s">
        <v>183</v>
      </c>
      <c r="C158" s="264">
        <v>0</v>
      </c>
      <c r="D158" s="264">
        <v>0</v>
      </c>
      <c r="E158" s="264">
        <v>0</v>
      </c>
      <c r="F158" s="264">
        <v>0</v>
      </c>
      <c r="G158" s="264" t="s">
        <v>14</v>
      </c>
      <c r="H158" s="59" t="s">
        <v>14</v>
      </c>
      <c r="J158" s="264">
        <f>VLOOKUP($B158,Totalt!$B$1:$BH$474,MATCH(J$2,Totalt!$B$1:$AZ$1,0),FALSE)</f>
        <v>0</v>
      </c>
      <c r="K158" s="264" t="str">
        <f>VLOOKUP($B158,Totalt!$B$1:$BH$474,MATCH(K$2,Totalt!$B$1:$AZ$1,0),FALSE)</f>
        <v/>
      </c>
      <c r="M158" t="s">
        <v>687</v>
      </c>
      <c r="R158" t="s">
        <v>687</v>
      </c>
      <c r="S158" s="54" t="str">
        <f t="shared" si="4"/>
        <v>nej</v>
      </c>
      <c r="U158">
        <f t="shared" si="5"/>
        <v>95</v>
      </c>
    </row>
    <row r="159" spans="1:21" ht="15" customHeight="1" x14ac:dyDescent="0.35">
      <c r="A159" s="264" t="s">
        <v>184</v>
      </c>
      <c r="B159" s="264" t="s">
        <v>185</v>
      </c>
      <c r="C159" s="264">
        <v>0.211532</v>
      </c>
      <c r="D159" s="264">
        <v>81.922700000000006</v>
      </c>
      <c r="E159" s="264">
        <v>7.8112700000000004</v>
      </c>
      <c r="F159" s="264">
        <v>0.122457</v>
      </c>
      <c r="G159" s="264" t="s">
        <v>14</v>
      </c>
      <c r="H159" s="59" t="s">
        <v>10</v>
      </c>
      <c r="J159" s="264">
        <f>VLOOKUP($B159,Totalt!$B$1:$BH$474,MATCH(J$2,Totalt!$B$1:$AZ$1,0),FALSE)</f>
        <v>8685.183418999999</v>
      </c>
      <c r="K159" s="264">
        <f>VLOOKUP($B159,Totalt!$B$1:$BH$474,MATCH(K$2,Totalt!$B$1:$AZ$1,0),FALSE)</f>
        <v>8162</v>
      </c>
      <c r="L159" s="259" t="s">
        <v>1342</v>
      </c>
      <c r="M159" t="s">
        <v>687</v>
      </c>
      <c r="R159" t="s">
        <v>687</v>
      </c>
      <c r="S159" s="54" t="str">
        <f t="shared" si="4"/>
        <v>ja</v>
      </c>
      <c r="U159">
        <f t="shared" si="5"/>
        <v>96</v>
      </c>
    </row>
    <row r="160" spans="1:21" ht="15" customHeight="1" x14ac:dyDescent="0.35">
      <c r="A160" s="264" t="s">
        <v>184</v>
      </c>
      <c r="B160" s="264" t="s">
        <v>186</v>
      </c>
      <c r="C160" s="264">
        <v>0.50117199999999995</v>
      </c>
      <c r="D160" s="264">
        <v>113.852</v>
      </c>
      <c r="E160" s="264">
        <v>11.329000000000001</v>
      </c>
      <c r="F160" s="264">
        <v>0.29298999999999997</v>
      </c>
      <c r="G160" s="264" t="s">
        <v>10</v>
      </c>
      <c r="H160" s="59" t="s">
        <v>10</v>
      </c>
      <c r="J160" s="264">
        <f>VLOOKUP($B160,Totalt!$B$1:$BH$474,MATCH(J$2,Totalt!$B$1:$AZ$1,0),FALSE)</f>
        <v>97.637</v>
      </c>
      <c r="K160" s="264">
        <f>VLOOKUP($B160,Totalt!$B$1:$BH$474,MATCH(K$2,Totalt!$B$1:$AZ$1,0),FALSE)</f>
        <v>75</v>
      </c>
      <c r="M160" t="s">
        <v>687</v>
      </c>
      <c r="R160" t="s">
        <v>687</v>
      </c>
      <c r="S160" s="54" t="str">
        <f t="shared" si="4"/>
        <v>ja</v>
      </c>
      <c r="U160">
        <f t="shared" si="5"/>
        <v>97</v>
      </c>
    </row>
    <row r="161" spans="1:21" ht="15" customHeight="1" x14ac:dyDescent="0.35">
      <c r="A161" s="264" t="s">
        <v>187</v>
      </c>
      <c r="B161" s="264" t="s">
        <v>188</v>
      </c>
      <c r="C161" s="264">
        <v>0</v>
      </c>
      <c r="D161" s="264">
        <v>0</v>
      </c>
      <c r="E161" s="264">
        <v>0</v>
      </c>
      <c r="F161" s="264">
        <v>0</v>
      </c>
      <c r="G161" s="264" t="s">
        <v>14</v>
      </c>
      <c r="H161" s="59" t="s">
        <v>14</v>
      </c>
      <c r="J161" s="264">
        <f>VLOOKUP($B161,Totalt!$B$1:$BH$474,MATCH(J$2,Totalt!$B$1:$AZ$1,0),FALSE)</f>
        <v>0</v>
      </c>
      <c r="K161" s="264" t="str">
        <f>VLOOKUP($B161,Totalt!$B$1:$BH$474,MATCH(K$2,Totalt!$B$1:$AZ$1,0),FALSE)</f>
        <v/>
      </c>
      <c r="M161" t="s">
        <v>687</v>
      </c>
      <c r="R161" t="s">
        <v>687</v>
      </c>
      <c r="S161" s="54" t="str">
        <f t="shared" si="4"/>
        <v>nej</v>
      </c>
      <c r="U161">
        <f t="shared" si="5"/>
        <v>97</v>
      </c>
    </row>
    <row r="162" spans="1:21" ht="15" customHeight="1" x14ac:dyDescent="0.35">
      <c r="A162" s="264" t="s">
        <v>187</v>
      </c>
      <c r="B162" s="264" t="s">
        <v>189</v>
      </c>
      <c r="C162" s="264">
        <v>0</v>
      </c>
      <c r="D162" s="264">
        <v>0</v>
      </c>
      <c r="E162" s="264">
        <v>0</v>
      </c>
      <c r="F162" s="264">
        <v>0</v>
      </c>
      <c r="G162" s="264" t="s">
        <v>14</v>
      </c>
      <c r="H162" s="59" t="s">
        <v>14</v>
      </c>
      <c r="J162" s="264">
        <f>VLOOKUP($B162,Totalt!$B$1:$BH$474,MATCH(J$2,Totalt!$B$1:$AZ$1,0),FALSE)</f>
        <v>0</v>
      </c>
      <c r="K162" s="264" t="str">
        <f>VLOOKUP($B162,Totalt!$B$1:$BH$474,MATCH(K$2,Totalt!$B$1:$AZ$1,0),FALSE)</f>
        <v/>
      </c>
      <c r="M162" t="s">
        <v>687</v>
      </c>
      <c r="R162" t="s">
        <v>687</v>
      </c>
      <c r="S162" s="54" t="str">
        <f t="shared" si="4"/>
        <v>nej</v>
      </c>
      <c r="U162">
        <f t="shared" si="5"/>
        <v>97</v>
      </c>
    </row>
    <row r="163" spans="1:21" ht="15" customHeight="1" x14ac:dyDescent="0.35">
      <c r="A163" s="264" t="s">
        <v>187</v>
      </c>
      <c r="B163" s="36" t="s">
        <v>1071</v>
      </c>
      <c r="C163" s="264">
        <v>0</v>
      </c>
      <c r="D163" s="264">
        <v>0</v>
      </c>
      <c r="E163" s="264">
        <v>0</v>
      </c>
      <c r="F163" s="264">
        <v>0</v>
      </c>
      <c r="G163" s="264" t="s">
        <v>14</v>
      </c>
      <c r="H163" s="59" t="s">
        <v>14</v>
      </c>
      <c r="J163" s="264">
        <f>VLOOKUP($B163,Totalt!$B$1:$BH$474,MATCH(J$2,Totalt!$B$1:$AZ$1,0),FALSE)</f>
        <v>0</v>
      </c>
      <c r="K163" s="264" t="str">
        <f>VLOOKUP($B163,Totalt!$B$1:$BH$474,MATCH(K$2,Totalt!$B$1:$AZ$1,0),FALSE)</f>
        <v/>
      </c>
      <c r="L163" s="37"/>
      <c r="M163" t="s">
        <v>687</v>
      </c>
      <c r="R163" t="s">
        <v>687</v>
      </c>
      <c r="S163" s="54" t="str">
        <f t="shared" si="4"/>
        <v>nej</v>
      </c>
      <c r="U163">
        <f t="shared" si="5"/>
        <v>97</v>
      </c>
    </row>
    <row r="164" spans="1:21" ht="15" customHeight="1" x14ac:dyDescent="0.35">
      <c r="A164" s="264" t="s">
        <v>187</v>
      </c>
      <c r="B164" s="264" t="s">
        <v>191</v>
      </c>
      <c r="C164" s="264">
        <v>0</v>
      </c>
      <c r="D164" s="264">
        <v>0</v>
      </c>
      <c r="E164" s="264">
        <v>0</v>
      </c>
      <c r="F164" s="264">
        <v>0</v>
      </c>
      <c r="G164" s="264" t="s">
        <v>14</v>
      </c>
      <c r="H164" s="59" t="s">
        <v>14</v>
      </c>
      <c r="J164" s="264">
        <f>VLOOKUP($B164,Totalt!$B$1:$BH$474,MATCH(J$2,Totalt!$B$1:$AZ$1,0),FALSE)</f>
        <v>0</v>
      </c>
      <c r="K164" s="264" t="str">
        <f>VLOOKUP($B164,Totalt!$B$1:$BH$474,MATCH(K$2,Totalt!$B$1:$AZ$1,0),FALSE)</f>
        <v/>
      </c>
      <c r="M164" t="s">
        <v>687</v>
      </c>
      <c r="R164" t="s">
        <v>687</v>
      </c>
      <c r="S164" s="54" t="str">
        <f t="shared" si="4"/>
        <v>nej</v>
      </c>
      <c r="U164">
        <f t="shared" si="5"/>
        <v>97</v>
      </c>
    </row>
    <row r="165" spans="1:21" ht="15" customHeight="1" x14ac:dyDescent="0.35">
      <c r="A165" s="264" t="s">
        <v>187</v>
      </c>
      <c r="B165" s="264" t="s">
        <v>192</v>
      </c>
      <c r="C165" s="264">
        <v>0</v>
      </c>
      <c r="D165" s="264">
        <v>0</v>
      </c>
      <c r="E165" s="264">
        <v>0</v>
      </c>
      <c r="F165" s="264">
        <v>0</v>
      </c>
      <c r="G165" s="264" t="s">
        <v>14</v>
      </c>
      <c r="H165" s="59" t="s">
        <v>14</v>
      </c>
      <c r="J165" s="264">
        <f>VLOOKUP($B165,Totalt!$B$1:$BH$474,MATCH(J$2,Totalt!$B$1:$AZ$1,0),FALSE)</f>
        <v>0</v>
      </c>
      <c r="K165" s="264" t="str">
        <f>VLOOKUP($B165,Totalt!$B$1:$BH$474,MATCH(K$2,Totalt!$B$1:$AZ$1,0),FALSE)</f>
        <v/>
      </c>
      <c r="M165" t="s">
        <v>687</v>
      </c>
      <c r="R165" t="s">
        <v>687</v>
      </c>
      <c r="S165" s="54" t="str">
        <f t="shared" si="4"/>
        <v>nej</v>
      </c>
      <c r="U165">
        <f t="shared" si="5"/>
        <v>97</v>
      </c>
    </row>
    <row r="166" spans="1:21" ht="15" customHeight="1" x14ac:dyDescent="0.35">
      <c r="A166" s="264" t="s">
        <v>187</v>
      </c>
      <c r="B166" s="264" t="s">
        <v>193</v>
      </c>
      <c r="C166" s="264">
        <v>0</v>
      </c>
      <c r="D166" s="264">
        <v>0</v>
      </c>
      <c r="E166" s="264">
        <v>0</v>
      </c>
      <c r="F166" s="264">
        <v>0</v>
      </c>
      <c r="G166" s="264" t="s">
        <v>14</v>
      </c>
      <c r="H166" s="59" t="s">
        <v>14</v>
      </c>
      <c r="J166" s="264">
        <f>VLOOKUP($B166,Totalt!$B$1:$BH$474,MATCH(J$2,Totalt!$B$1:$AZ$1,0),FALSE)</f>
        <v>0</v>
      </c>
      <c r="K166" s="264" t="str">
        <f>VLOOKUP($B166,Totalt!$B$1:$BH$474,MATCH(K$2,Totalt!$B$1:$AZ$1,0),FALSE)</f>
        <v/>
      </c>
      <c r="M166" t="s">
        <v>687</v>
      </c>
      <c r="R166" t="s">
        <v>687</v>
      </c>
      <c r="S166" s="54" t="str">
        <f t="shared" si="4"/>
        <v>nej</v>
      </c>
      <c r="U166">
        <f t="shared" si="5"/>
        <v>97</v>
      </c>
    </row>
    <row r="167" spans="1:21" ht="15" customHeight="1" x14ac:dyDescent="0.35">
      <c r="A167" s="264" t="s">
        <v>187</v>
      </c>
      <c r="B167" s="264" t="s">
        <v>194</v>
      </c>
      <c r="C167" s="264">
        <v>0</v>
      </c>
      <c r="D167" s="264">
        <v>0</v>
      </c>
      <c r="E167" s="264">
        <v>0</v>
      </c>
      <c r="F167" s="264">
        <v>0</v>
      </c>
      <c r="G167" s="264" t="s">
        <v>14</v>
      </c>
      <c r="H167" s="59" t="s">
        <v>14</v>
      </c>
      <c r="J167" s="264">
        <f>VLOOKUP($B167,Totalt!$B$1:$BH$474,MATCH(J$2,Totalt!$B$1:$AZ$1,0),FALSE)</f>
        <v>0</v>
      </c>
      <c r="K167" s="264" t="str">
        <f>VLOOKUP($B167,Totalt!$B$1:$BH$474,MATCH(K$2,Totalt!$B$1:$AZ$1,0),FALSE)</f>
        <v/>
      </c>
      <c r="M167" t="s">
        <v>687</v>
      </c>
      <c r="R167" t="s">
        <v>687</v>
      </c>
      <c r="S167" s="54" t="str">
        <f t="shared" si="4"/>
        <v>nej</v>
      </c>
      <c r="U167">
        <f t="shared" si="5"/>
        <v>97</v>
      </c>
    </row>
    <row r="168" spans="1:21" ht="15" customHeight="1" x14ac:dyDescent="0.35">
      <c r="A168" s="264" t="s">
        <v>187</v>
      </c>
      <c r="B168" s="264" t="s">
        <v>195</v>
      </c>
      <c r="C168" s="264">
        <v>0</v>
      </c>
      <c r="D168" s="264">
        <v>0</v>
      </c>
      <c r="E168" s="264">
        <v>0</v>
      </c>
      <c r="F168" s="264">
        <v>0</v>
      </c>
      <c r="G168" s="264" t="s">
        <v>14</v>
      </c>
      <c r="H168" s="59" t="s">
        <v>14</v>
      </c>
      <c r="J168" s="264">
        <f>VLOOKUP($B168,Totalt!$B$1:$BH$474,MATCH(J$2,Totalt!$B$1:$AZ$1,0),FALSE)</f>
        <v>0</v>
      </c>
      <c r="K168" s="264" t="str">
        <f>VLOOKUP($B168,Totalt!$B$1:$BH$474,MATCH(K$2,Totalt!$B$1:$AZ$1,0),FALSE)</f>
        <v/>
      </c>
      <c r="M168" t="s">
        <v>687</v>
      </c>
      <c r="R168" t="s">
        <v>687</v>
      </c>
      <c r="S168" s="54" t="str">
        <f t="shared" si="4"/>
        <v>nej</v>
      </c>
      <c r="U168">
        <f t="shared" si="5"/>
        <v>97</v>
      </c>
    </row>
    <row r="169" spans="1:21" ht="15" customHeight="1" x14ac:dyDescent="0.35">
      <c r="A169" s="264" t="s">
        <v>196</v>
      </c>
      <c r="B169" s="264" t="s">
        <v>197</v>
      </c>
      <c r="C169" s="264">
        <v>0.34749799999999997</v>
      </c>
      <c r="D169" s="264">
        <v>33.619999999999997</v>
      </c>
      <c r="E169" s="264">
        <v>15.696300000000001</v>
      </c>
      <c r="F169" s="264">
        <v>7.6235300000000006E-2</v>
      </c>
      <c r="G169" s="264" t="s">
        <v>10</v>
      </c>
      <c r="H169" s="59" t="s">
        <v>10</v>
      </c>
      <c r="J169" s="264">
        <f>VLOOKUP($B169,Totalt!$B$1:$BH$474,MATCH(J$2,Totalt!$B$1:$AZ$1,0),FALSE)</f>
        <v>23.611110000000004</v>
      </c>
      <c r="K169" s="264">
        <f>VLOOKUP($B169,Totalt!$B$1:$BH$474,MATCH(K$2,Totalt!$B$1:$AZ$1,0),FALSE)</f>
        <v>18.036999999999999</v>
      </c>
      <c r="M169" t="s">
        <v>687</v>
      </c>
      <c r="R169" t="s">
        <v>687</v>
      </c>
      <c r="S169" s="54" t="str">
        <f t="shared" si="4"/>
        <v>ja</v>
      </c>
      <c r="U169">
        <f t="shared" si="5"/>
        <v>98</v>
      </c>
    </row>
    <row r="170" spans="1:21" ht="15" customHeight="1" x14ac:dyDescent="0.35">
      <c r="A170" s="264" t="s">
        <v>196</v>
      </c>
      <c r="B170" s="264" t="s">
        <v>198</v>
      </c>
      <c r="C170" s="264">
        <v>0</v>
      </c>
      <c r="D170" s="264">
        <v>0</v>
      </c>
      <c r="E170" s="264">
        <v>0</v>
      </c>
      <c r="F170" s="264">
        <v>0</v>
      </c>
      <c r="G170" s="264" t="s">
        <v>14</v>
      </c>
      <c r="H170" s="59" t="s">
        <v>14</v>
      </c>
      <c r="J170" s="264">
        <f>VLOOKUP($B170,Totalt!$B$1:$BH$474,MATCH(J$2,Totalt!$B$1:$AZ$1,0),FALSE)</f>
        <v>0</v>
      </c>
      <c r="K170" s="264" t="str">
        <f>VLOOKUP($B170,Totalt!$B$1:$BH$474,MATCH(K$2,Totalt!$B$1:$AZ$1,0),FALSE)</f>
        <v/>
      </c>
      <c r="M170" t="s">
        <v>687</v>
      </c>
      <c r="R170" t="s">
        <v>687</v>
      </c>
      <c r="S170" s="54" t="str">
        <f t="shared" si="4"/>
        <v>nej</v>
      </c>
      <c r="U170">
        <f t="shared" si="5"/>
        <v>98</v>
      </c>
    </row>
    <row r="171" spans="1:21" ht="15" customHeight="1" x14ac:dyDescent="0.35">
      <c r="A171" s="264" t="s">
        <v>196</v>
      </c>
      <c r="B171" s="264" t="s">
        <v>199</v>
      </c>
      <c r="C171" s="264">
        <v>0.107933</v>
      </c>
      <c r="D171" s="264">
        <v>19.995100000000001</v>
      </c>
      <c r="E171" s="264">
        <v>9.4649099999999997</v>
      </c>
      <c r="F171" s="264">
        <v>7.0827599999999996E-3</v>
      </c>
      <c r="G171" s="264" t="s">
        <v>14</v>
      </c>
      <c r="H171" s="59" t="s">
        <v>10</v>
      </c>
      <c r="J171" s="264">
        <f>VLOOKUP($B171,Totalt!$B$1:$BH$474,MATCH(J$2,Totalt!$B$1:$AZ$1,0),FALSE)</f>
        <v>6.3528200000000004</v>
      </c>
      <c r="K171" s="264">
        <f>VLOOKUP($B171,Totalt!$B$1:$BH$474,MATCH(K$2,Totalt!$B$1:$AZ$1,0),FALSE)</f>
        <v>4.5449999999999999</v>
      </c>
      <c r="M171" t="s">
        <v>687</v>
      </c>
      <c r="R171" t="s">
        <v>687</v>
      </c>
      <c r="S171" s="54" t="str">
        <f t="shared" si="4"/>
        <v>ja</v>
      </c>
      <c r="U171">
        <f t="shared" si="5"/>
        <v>99</v>
      </c>
    </row>
    <row r="172" spans="1:21" ht="15" customHeight="1" x14ac:dyDescent="0.35">
      <c r="A172" s="264" t="s">
        <v>196</v>
      </c>
      <c r="B172" s="264" t="s">
        <v>200</v>
      </c>
      <c r="C172" s="264">
        <v>0.236572</v>
      </c>
      <c r="D172" s="264">
        <v>19.6782</v>
      </c>
      <c r="E172" s="264">
        <v>14.457800000000001</v>
      </c>
      <c r="F172" s="264">
        <v>1.4531199999999999E-2</v>
      </c>
      <c r="G172" s="264" t="s">
        <v>14</v>
      </c>
      <c r="H172" s="59" t="s">
        <v>10</v>
      </c>
      <c r="J172" s="264">
        <f>VLOOKUP($B172,Totalt!$B$1:$BH$474,MATCH(J$2,Totalt!$B$1:$AZ$1,0),FALSE)</f>
        <v>2.52101</v>
      </c>
      <c r="K172" s="264">
        <f>VLOOKUP($B172,Totalt!$B$1:$BH$474,MATCH(K$2,Totalt!$B$1:$AZ$1,0),FALSE)</f>
        <v>2.1669999999999998</v>
      </c>
      <c r="M172" t="s">
        <v>687</v>
      </c>
      <c r="R172" t="s">
        <v>687</v>
      </c>
      <c r="S172" s="54" t="str">
        <f t="shared" si="4"/>
        <v>ja</v>
      </c>
      <c r="U172">
        <f t="shared" si="5"/>
        <v>100</v>
      </c>
    </row>
    <row r="173" spans="1:21" ht="15" customHeight="1" x14ac:dyDescent="0.35">
      <c r="A173" s="264" t="s">
        <v>201</v>
      </c>
      <c r="B173" s="264" t="s">
        <v>202</v>
      </c>
      <c r="C173" s="264">
        <v>0.108626</v>
      </c>
      <c r="D173" s="264">
        <v>21.564499999999999</v>
      </c>
      <c r="E173" s="264">
        <v>8.1580600000000008</v>
      </c>
      <c r="F173" s="264">
        <v>2.42256E-2</v>
      </c>
      <c r="G173" s="264" t="s">
        <v>14</v>
      </c>
      <c r="H173" s="59" t="s">
        <v>10</v>
      </c>
      <c r="J173" s="264">
        <f>VLOOKUP($B173,Totalt!$B$1:$BH$474,MATCH(J$2,Totalt!$B$1:$AZ$1,0),FALSE)</f>
        <v>14.27</v>
      </c>
      <c r="K173" s="264">
        <f>VLOOKUP($B173,Totalt!$B$1:$BH$474,MATCH(K$2,Totalt!$B$1:$AZ$1,0),FALSE)</f>
        <v>12.3</v>
      </c>
      <c r="M173" t="s">
        <v>687</v>
      </c>
      <c r="R173" t="s">
        <v>687</v>
      </c>
      <c r="S173" s="54" t="str">
        <f t="shared" si="4"/>
        <v>ja</v>
      </c>
      <c r="U173">
        <f t="shared" si="5"/>
        <v>101</v>
      </c>
    </row>
    <row r="174" spans="1:21" ht="15" customHeight="1" x14ac:dyDescent="0.35">
      <c r="A174" s="264" t="s">
        <v>201</v>
      </c>
      <c r="B174" s="264" t="s">
        <v>203</v>
      </c>
      <c r="C174" s="264">
        <v>1.2229399999999999</v>
      </c>
      <c r="D174" s="264">
        <v>12.6416</v>
      </c>
      <c r="E174" s="264">
        <v>32.555100000000003</v>
      </c>
      <c r="F174" s="264">
        <v>5.8350499999999996E-3</v>
      </c>
      <c r="G174" s="264" t="s">
        <v>14</v>
      </c>
      <c r="H174" s="59" t="s">
        <v>10</v>
      </c>
      <c r="J174" s="264">
        <f>VLOOKUP($B174,Totalt!$B$1:$BH$474,MATCH(J$2,Totalt!$B$1:$AZ$1,0),FALSE)</f>
        <v>9.6999999999999993</v>
      </c>
      <c r="K174" s="264">
        <f>VLOOKUP($B174,Totalt!$B$1:$BH$474,MATCH(K$2,Totalt!$B$1:$AZ$1,0),FALSE)</f>
        <v>8.3000000000000007</v>
      </c>
      <c r="M174" t="s">
        <v>687</v>
      </c>
      <c r="R174" t="s">
        <v>687</v>
      </c>
      <c r="S174" s="54" t="str">
        <f t="shared" si="4"/>
        <v>ja</v>
      </c>
      <c r="U174">
        <f t="shared" si="5"/>
        <v>102</v>
      </c>
    </row>
    <row r="175" spans="1:21" ht="15" customHeight="1" x14ac:dyDescent="0.35">
      <c r="A175" s="264" t="s">
        <v>201</v>
      </c>
      <c r="B175" s="264" t="s">
        <v>204</v>
      </c>
      <c r="C175" s="264">
        <v>0.462229</v>
      </c>
      <c r="D175" s="264">
        <v>101.875</v>
      </c>
      <c r="E175" s="264">
        <v>6.8743699999999999</v>
      </c>
      <c r="F175" s="264">
        <v>0.27932899999999999</v>
      </c>
      <c r="G175" s="264" t="s">
        <v>14</v>
      </c>
      <c r="H175" s="59" t="s">
        <v>10</v>
      </c>
      <c r="J175" s="264">
        <f>VLOOKUP($B175,Totalt!$B$1:$BH$474,MATCH(J$2,Totalt!$B$1:$AZ$1,0),FALSE)</f>
        <v>21.16</v>
      </c>
      <c r="K175" s="264">
        <f>VLOOKUP($B175,Totalt!$B$1:$BH$474,MATCH(K$2,Totalt!$B$1:$AZ$1,0),FALSE)</f>
        <v>17.5</v>
      </c>
      <c r="M175" t="s">
        <v>687</v>
      </c>
      <c r="R175" t="s">
        <v>687</v>
      </c>
      <c r="S175" s="54" t="str">
        <f t="shared" si="4"/>
        <v>ja</v>
      </c>
      <c r="U175">
        <f t="shared" si="5"/>
        <v>103</v>
      </c>
    </row>
    <row r="176" spans="1:21" ht="15" customHeight="1" x14ac:dyDescent="0.35">
      <c r="A176" s="264" t="s">
        <v>201</v>
      </c>
      <c r="B176" s="264" t="s">
        <v>205</v>
      </c>
      <c r="C176" s="264">
        <v>0.67565500000000001</v>
      </c>
      <c r="D176" s="264">
        <v>30.447099999999999</v>
      </c>
      <c r="E176" s="264">
        <v>15.978199999999999</v>
      </c>
      <c r="F176" s="264">
        <v>2.4696300000000001E-2</v>
      </c>
      <c r="G176" s="264" t="s">
        <v>14</v>
      </c>
      <c r="H176" s="59" t="s">
        <v>10</v>
      </c>
      <c r="J176" s="264">
        <f>VLOOKUP($B176,Totalt!$B$1:$BH$474,MATCH(J$2,Totalt!$B$1:$AZ$1,0),FALSE)</f>
        <v>199.9</v>
      </c>
      <c r="K176" s="264">
        <f>VLOOKUP($B176,Totalt!$B$1:$BH$474,MATCH(K$2,Totalt!$B$1:$AZ$1,0),FALSE)</f>
        <v>174</v>
      </c>
      <c r="M176" t="s">
        <v>687</v>
      </c>
      <c r="R176" t="s">
        <v>687</v>
      </c>
      <c r="S176" s="54" t="str">
        <f t="shared" si="4"/>
        <v>ja</v>
      </c>
      <c r="U176">
        <f t="shared" si="5"/>
        <v>104</v>
      </c>
    </row>
    <row r="177" spans="1:21" ht="15" customHeight="1" x14ac:dyDescent="0.35">
      <c r="A177" s="264" t="s">
        <v>206</v>
      </c>
      <c r="B177" s="264" t="s">
        <v>207</v>
      </c>
      <c r="C177" s="264">
        <v>0.56079000000000001</v>
      </c>
      <c r="D177" s="264">
        <v>207.85300000000001</v>
      </c>
      <c r="E177" s="264">
        <v>23.617000000000001</v>
      </c>
      <c r="F177" s="264">
        <v>1.87797E-2</v>
      </c>
      <c r="G177" s="264" t="s">
        <v>14</v>
      </c>
      <c r="H177" s="59" t="s">
        <v>10</v>
      </c>
      <c r="J177" s="264">
        <f>VLOOKUP($B177,Totalt!$B$1:$BH$474,MATCH(J$2,Totalt!$B$1:$AZ$1,0),FALSE)</f>
        <v>148.99109999999999</v>
      </c>
      <c r="K177" s="264">
        <f>VLOOKUP($B177,Totalt!$B$1:$BH$474,MATCH(K$2,Totalt!$B$1:$AZ$1,0),FALSE)</f>
        <v>154.19999999999999</v>
      </c>
      <c r="M177" t="s">
        <v>687</v>
      </c>
      <c r="R177" t="s">
        <v>687</v>
      </c>
      <c r="S177" s="54" t="str">
        <f t="shared" si="4"/>
        <v>ja</v>
      </c>
      <c r="U177">
        <f t="shared" si="5"/>
        <v>105</v>
      </c>
    </row>
    <row r="178" spans="1:21" ht="15" customHeight="1" x14ac:dyDescent="0.35">
      <c r="A178" s="264" t="s">
        <v>208</v>
      </c>
      <c r="B178" s="264" t="s">
        <v>209</v>
      </c>
      <c r="C178" s="264">
        <v>2.9521499999999999E-2</v>
      </c>
      <c r="D178" s="264">
        <v>7.2463899999999999</v>
      </c>
      <c r="E178" s="264">
        <v>3.1554700000000002</v>
      </c>
      <c r="F178" s="264">
        <v>8.1756499999999996E-3</v>
      </c>
      <c r="G178" s="264" t="s">
        <v>10</v>
      </c>
      <c r="H178" s="59" t="s">
        <v>10</v>
      </c>
      <c r="J178" s="264">
        <f>VLOOKUP($B178,Totalt!$B$1:$BH$474,MATCH(J$2,Totalt!$B$1:$AZ$1,0),FALSE)</f>
        <v>846.74953000000005</v>
      </c>
      <c r="K178" s="264">
        <f>VLOOKUP($B178,Totalt!$B$1:$BH$474,MATCH(K$2,Totalt!$B$1:$AZ$1,0),FALSE)</f>
        <v>702.1</v>
      </c>
      <c r="M178" t="s">
        <v>687</v>
      </c>
      <c r="R178" t="s">
        <v>687</v>
      </c>
      <c r="S178" s="54" t="str">
        <f t="shared" si="4"/>
        <v>ja</v>
      </c>
      <c r="U178">
        <f t="shared" si="5"/>
        <v>106</v>
      </c>
    </row>
    <row r="179" spans="1:21" ht="15" customHeight="1" x14ac:dyDescent="0.35">
      <c r="A179" s="264" t="s">
        <v>210</v>
      </c>
      <c r="B179" s="264" t="s">
        <v>211</v>
      </c>
      <c r="C179" s="264">
        <v>0.32121</v>
      </c>
      <c r="D179" s="264">
        <v>75.576499999999996</v>
      </c>
      <c r="E179" s="264">
        <v>10.727499999999999</v>
      </c>
      <c r="F179" s="264">
        <v>0.17954600000000001</v>
      </c>
      <c r="G179" s="264" t="s">
        <v>10</v>
      </c>
      <c r="H179" s="59" t="s">
        <v>10</v>
      </c>
      <c r="J179" s="264">
        <f>VLOOKUP($B179,Totalt!$B$1:$BH$474,MATCH(J$2,Totalt!$B$1:$AZ$1,0),FALSE)</f>
        <v>4035.4760000000001</v>
      </c>
      <c r="K179" s="264">
        <f>VLOOKUP($B179,Totalt!$B$1:$BH$474,MATCH(K$2,Totalt!$B$1:$AZ$1,0),FALSE)</f>
        <v>3620.9645999999998</v>
      </c>
      <c r="M179" t="s">
        <v>687</v>
      </c>
      <c r="R179" t="s">
        <v>687</v>
      </c>
      <c r="S179" s="54" t="str">
        <f t="shared" si="4"/>
        <v>ja</v>
      </c>
      <c r="U179">
        <f t="shared" si="5"/>
        <v>107</v>
      </c>
    </row>
    <row r="180" spans="1:21" ht="15" customHeight="1" x14ac:dyDescent="0.35">
      <c r="A180" s="264" t="s">
        <v>210</v>
      </c>
      <c r="B180" s="264" t="s">
        <v>212</v>
      </c>
      <c r="C180" s="264">
        <v>4.4251899999999997E-2</v>
      </c>
      <c r="D180" s="264">
        <v>7.6336500000000003</v>
      </c>
      <c r="E180" s="264">
        <v>5.82301</v>
      </c>
      <c r="F180" s="264">
        <v>0</v>
      </c>
      <c r="G180" s="264" t="s">
        <v>10</v>
      </c>
      <c r="H180" s="59" t="s">
        <v>10</v>
      </c>
      <c r="J180" s="264">
        <f>VLOOKUP($B180,Totalt!$B$1:$BH$474,MATCH(J$2,Totalt!$B$1:$AZ$1,0),FALSE)</f>
        <v>144.57999999999998</v>
      </c>
      <c r="K180" s="264">
        <f>VLOOKUP($B180,Totalt!$B$1:$BH$474,MATCH(K$2,Totalt!$B$1:$AZ$1,0),FALSE)</f>
        <v>131.4</v>
      </c>
      <c r="M180" t="s">
        <v>687</v>
      </c>
      <c r="R180" t="s">
        <v>687</v>
      </c>
      <c r="S180" s="54" t="str">
        <f t="shared" si="4"/>
        <v>ja</v>
      </c>
      <c r="U180">
        <f t="shared" si="5"/>
        <v>108</v>
      </c>
    </row>
    <row r="181" spans="1:21" ht="15" customHeight="1" x14ac:dyDescent="0.35">
      <c r="A181" s="264" t="s">
        <v>213</v>
      </c>
      <c r="B181" s="264" t="s">
        <v>214</v>
      </c>
      <c r="C181" s="264">
        <v>0.167715</v>
      </c>
      <c r="D181" s="264">
        <v>34.316600000000001</v>
      </c>
      <c r="E181" s="264">
        <v>9.8593600000000006</v>
      </c>
      <c r="F181" s="264">
        <v>5.0131000000000002E-2</v>
      </c>
      <c r="G181" s="264" t="s">
        <v>10</v>
      </c>
      <c r="H181" s="59" t="s">
        <v>10</v>
      </c>
      <c r="J181" s="264">
        <f>VLOOKUP($B181,Totalt!$B$1:$BH$474,MATCH(J$2,Totalt!$B$1:$AZ$1,0),FALSE)</f>
        <v>44.4621</v>
      </c>
      <c r="K181" s="264">
        <f>VLOOKUP($B181,Totalt!$B$1:$BH$474,MATCH(K$2,Totalt!$B$1:$AZ$1,0),FALSE)</f>
        <v>33.281999999999996</v>
      </c>
      <c r="M181" t="s">
        <v>687</v>
      </c>
      <c r="R181" t="s">
        <v>687</v>
      </c>
      <c r="S181" s="54" t="str">
        <f t="shared" si="4"/>
        <v>ja</v>
      </c>
      <c r="U181">
        <f t="shared" si="5"/>
        <v>109</v>
      </c>
    </row>
    <row r="182" spans="1:21" ht="15" customHeight="1" x14ac:dyDescent="0.35">
      <c r="A182" s="264" t="s">
        <v>213</v>
      </c>
      <c r="B182" s="264" t="s">
        <v>215</v>
      </c>
      <c r="C182" s="264">
        <v>0.20294499999999999</v>
      </c>
      <c r="D182" s="264">
        <v>29.4527</v>
      </c>
      <c r="E182" s="264">
        <v>14.2461</v>
      </c>
      <c r="F182" s="264">
        <v>6.8836099999999997E-2</v>
      </c>
      <c r="G182" s="264" t="s">
        <v>10</v>
      </c>
      <c r="H182" s="59" t="s">
        <v>10</v>
      </c>
      <c r="J182" s="264">
        <f>VLOOKUP($B182,Totalt!$B$1:$BH$474,MATCH(J$2,Totalt!$B$1:$AZ$1,0),FALSE)</f>
        <v>3.5010700000000003</v>
      </c>
      <c r="K182" s="264">
        <f>VLOOKUP($B182,Totalt!$B$1:$BH$474,MATCH(K$2,Totalt!$B$1:$AZ$1,0),FALSE)</f>
        <v>2.7690000000000001</v>
      </c>
      <c r="M182" t="s">
        <v>687</v>
      </c>
      <c r="R182" t="s">
        <v>687</v>
      </c>
      <c r="S182" s="54" t="str">
        <f t="shared" si="4"/>
        <v>ja</v>
      </c>
      <c r="U182">
        <f t="shared" si="5"/>
        <v>110</v>
      </c>
    </row>
    <row r="183" spans="1:21" ht="15" customHeight="1" x14ac:dyDescent="0.35">
      <c r="A183" s="264" t="s">
        <v>216</v>
      </c>
      <c r="B183" s="264" t="s">
        <v>217</v>
      </c>
      <c r="C183" s="264">
        <v>0.167879</v>
      </c>
      <c r="D183" s="264">
        <v>38.827199999999998</v>
      </c>
      <c r="E183" s="264">
        <v>11.8576</v>
      </c>
      <c r="F183" s="264">
        <v>5.4806800000000003E-2</v>
      </c>
      <c r="G183" s="264" t="s">
        <v>14</v>
      </c>
      <c r="H183" s="59" t="s">
        <v>10</v>
      </c>
      <c r="J183" s="264">
        <f>VLOOKUP($B183,Totalt!$B$1:$BH$474,MATCH(J$2,Totalt!$B$1:$AZ$1,0),FALSE)</f>
        <v>27.169999999999998</v>
      </c>
      <c r="K183" s="264">
        <f>VLOOKUP($B183,Totalt!$B$1:$BH$474,MATCH(K$2,Totalt!$B$1:$AZ$1,0),FALSE)</f>
        <v>17.399999999999999</v>
      </c>
      <c r="M183" t="s">
        <v>687</v>
      </c>
      <c r="R183" t="s">
        <v>687</v>
      </c>
      <c r="S183" s="54" t="str">
        <f t="shared" si="4"/>
        <v>ja</v>
      </c>
      <c r="U183">
        <f t="shared" si="5"/>
        <v>111</v>
      </c>
    </row>
    <row r="184" spans="1:21" ht="15" customHeight="1" x14ac:dyDescent="0.35">
      <c r="A184" s="264" t="s">
        <v>218</v>
      </c>
      <c r="B184" s="264" t="s">
        <v>219</v>
      </c>
      <c r="C184" s="264">
        <v>0.138432</v>
      </c>
      <c r="D184" s="264">
        <v>35.892299999999999</v>
      </c>
      <c r="E184" s="264">
        <v>11.2598</v>
      </c>
      <c r="F184" s="264">
        <v>5.2459400000000003E-2</v>
      </c>
      <c r="G184" s="264" t="s">
        <v>10</v>
      </c>
      <c r="H184" s="59" t="s">
        <v>10</v>
      </c>
      <c r="J184" s="264">
        <f>VLOOKUP($B184,Totalt!$B$1:$BH$474,MATCH(J$2,Totalt!$B$1:$AZ$1,0),FALSE)</f>
        <v>18.948</v>
      </c>
      <c r="K184" s="264">
        <f>VLOOKUP($B184,Totalt!$B$1:$BH$474,MATCH(K$2,Totalt!$B$1:$AZ$1,0),FALSE)</f>
        <v>11.286</v>
      </c>
      <c r="M184" t="s">
        <v>687</v>
      </c>
      <c r="R184" t="s">
        <v>687</v>
      </c>
      <c r="S184" s="54" t="str">
        <f t="shared" si="4"/>
        <v>ja</v>
      </c>
      <c r="U184">
        <f t="shared" si="5"/>
        <v>112</v>
      </c>
    </row>
    <row r="185" spans="1:21" ht="15" customHeight="1" x14ac:dyDescent="0.35">
      <c r="A185" s="264" t="s">
        <v>218</v>
      </c>
      <c r="B185" s="264" t="s">
        <v>220</v>
      </c>
      <c r="C185" s="264">
        <v>0.122792</v>
      </c>
      <c r="D185" s="264">
        <v>31.758900000000001</v>
      </c>
      <c r="E185" s="264">
        <v>9.6909899999999993</v>
      </c>
      <c r="F185" s="264">
        <v>5.6546399999999997E-2</v>
      </c>
      <c r="G185" s="264" t="s">
        <v>10</v>
      </c>
      <c r="H185" s="59" t="s">
        <v>10</v>
      </c>
      <c r="J185" s="264">
        <f>VLOOKUP($B185,Totalt!$B$1:$BH$474,MATCH(J$2,Totalt!$B$1:$AZ$1,0),FALSE)</f>
        <v>71.039000000000001</v>
      </c>
      <c r="K185" s="264">
        <f>VLOOKUP($B185,Totalt!$B$1:$BH$474,MATCH(K$2,Totalt!$B$1:$AZ$1,0),FALSE)</f>
        <v>50.6</v>
      </c>
      <c r="M185" t="s">
        <v>687</v>
      </c>
      <c r="R185" t="s">
        <v>687</v>
      </c>
      <c r="S185" s="54" t="str">
        <f t="shared" si="4"/>
        <v>ja</v>
      </c>
      <c r="U185">
        <f t="shared" si="5"/>
        <v>113</v>
      </c>
    </row>
    <row r="186" spans="1:21" ht="15" customHeight="1" x14ac:dyDescent="0.35">
      <c r="A186" s="264" t="s">
        <v>218</v>
      </c>
      <c r="B186" s="264" t="s">
        <v>221</v>
      </c>
      <c r="C186" s="264">
        <v>0.153421</v>
      </c>
      <c r="D186" s="264">
        <v>13.188800000000001</v>
      </c>
      <c r="E186" s="264">
        <v>15.4839</v>
      </c>
      <c r="F186" s="264">
        <v>1.9992200000000002E-2</v>
      </c>
      <c r="G186" s="264" t="s">
        <v>14</v>
      </c>
      <c r="H186" s="59" t="s">
        <v>10</v>
      </c>
      <c r="J186" s="264">
        <f>VLOOKUP($B186,Totalt!$B$1:$BH$474,MATCH(J$2,Totalt!$B$1:$AZ$1,0),FALSE)</f>
        <v>0.28090999999999999</v>
      </c>
      <c r="K186" s="264">
        <f>VLOOKUP($B186,Totalt!$B$1:$BH$474,MATCH(K$2,Totalt!$B$1:$AZ$1,0),FALSE)</f>
        <v>0.23300000000000001</v>
      </c>
      <c r="M186" t="s">
        <v>687</v>
      </c>
      <c r="R186" t="s">
        <v>687</v>
      </c>
      <c r="S186" s="54" t="str">
        <f t="shared" si="4"/>
        <v>ja</v>
      </c>
      <c r="U186">
        <f t="shared" si="5"/>
        <v>114</v>
      </c>
    </row>
    <row r="187" spans="1:21" ht="15" customHeight="1" x14ac:dyDescent="0.35">
      <c r="A187" s="264" t="s">
        <v>222</v>
      </c>
      <c r="B187" s="264" t="s">
        <v>223</v>
      </c>
      <c r="C187" s="264">
        <v>0.18737400000000001</v>
      </c>
      <c r="D187" s="264">
        <v>90.367900000000006</v>
      </c>
      <c r="E187" s="264">
        <v>6.5301999999999998</v>
      </c>
      <c r="F187" s="264">
        <v>5.2779600000000003E-2</v>
      </c>
      <c r="G187" s="264" t="s">
        <v>14</v>
      </c>
      <c r="H187" s="59" t="s">
        <v>10</v>
      </c>
      <c r="J187" s="264">
        <f>VLOOKUP($B187,Totalt!$B$1:$BH$474,MATCH(J$2,Totalt!$B$1:$AZ$1,0),FALSE)</f>
        <v>739.5367399999999</v>
      </c>
      <c r="K187" s="264">
        <f>VLOOKUP($B187,Totalt!$B$1:$BH$474,MATCH(K$2,Totalt!$B$1:$AZ$1,0),FALSE)</f>
        <v>575</v>
      </c>
      <c r="M187" t="s">
        <v>687</v>
      </c>
      <c r="R187" t="s">
        <v>687</v>
      </c>
      <c r="S187" s="54" t="str">
        <f t="shared" si="4"/>
        <v>ja</v>
      </c>
      <c r="U187">
        <f t="shared" si="5"/>
        <v>115</v>
      </c>
    </row>
    <row r="188" spans="1:21" ht="15" customHeight="1" x14ac:dyDescent="0.35">
      <c r="A188" s="264" t="s">
        <v>224</v>
      </c>
      <c r="B188" s="264" t="s">
        <v>225</v>
      </c>
      <c r="C188" s="264">
        <v>0.211067</v>
      </c>
      <c r="D188" s="264">
        <v>53.436300000000003</v>
      </c>
      <c r="E188" s="264">
        <v>8.1158699999999993</v>
      </c>
      <c r="F188" s="264">
        <v>3.5757900000000002E-2</v>
      </c>
      <c r="G188" s="264" t="s">
        <v>14</v>
      </c>
      <c r="H188" s="59" t="s">
        <v>10</v>
      </c>
      <c r="J188" s="264">
        <f>VLOOKUP($B188,Totalt!$B$1:$BH$474,MATCH(J$2,Totalt!$B$1:$AZ$1,0),FALSE)</f>
        <v>64.900000000000006</v>
      </c>
      <c r="K188" s="264">
        <f>VLOOKUP($B188,Totalt!$B$1:$BH$474,MATCH(K$2,Totalt!$B$1:$AZ$1,0),FALSE)</f>
        <v>51.6</v>
      </c>
      <c r="L188" t="s">
        <v>1347</v>
      </c>
      <c r="M188" t="s">
        <v>687</v>
      </c>
      <c r="R188" t="s">
        <v>687</v>
      </c>
      <c r="S188" s="54" t="str">
        <f t="shared" si="4"/>
        <v>ja</v>
      </c>
      <c r="U188">
        <f t="shared" si="5"/>
        <v>116</v>
      </c>
    </row>
    <row r="189" spans="1:21" ht="15" customHeight="1" x14ac:dyDescent="0.35">
      <c r="A189" s="264" t="s">
        <v>226</v>
      </c>
      <c r="B189" s="264" t="s">
        <v>227</v>
      </c>
      <c r="C189" s="264">
        <v>0</v>
      </c>
      <c r="D189" s="264">
        <v>0</v>
      </c>
      <c r="E189" s="264">
        <v>0</v>
      </c>
      <c r="F189" s="264">
        <v>0</v>
      </c>
      <c r="G189" s="264" t="s">
        <v>14</v>
      </c>
      <c r="H189" s="59" t="s">
        <v>14</v>
      </c>
      <c r="J189" s="264">
        <f>VLOOKUP($B189,Totalt!$B$1:$BH$474,MATCH(J$2,Totalt!$B$1:$AZ$1,0),FALSE)</f>
        <v>0</v>
      </c>
      <c r="K189" s="264" t="str">
        <f>VLOOKUP($B189,Totalt!$B$1:$BH$474,MATCH(K$2,Totalt!$B$1:$AZ$1,0),FALSE)</f>
        <v/>
      </c>
      <c r="M189" t="s">
        <v>687</v>
      </c>
      <c r="R189" t="s">
        <v>687</v>
      </c>
      <c r="S189" s="54" t="str">
        <f t="shared" si="4"/>
        <v>nej</v>
      </c>
      <c r="U189">
        <f t="shared" si="5"/>
        <v>116</v>
      </c>
    </row>
    <row r="190" spans="1:21" ht="15" customHeight="1" x14ac:dyDescent="0.35">
      <c r="A190" s="264" t="s">
        <v>226</v>
      </c>
      <c r="B190" s="264" t="s">
        <v>228</v>
      </c>
      <c r="C190" s="264">
        <v>0.15481500000000001</v>
      </c>
      <c r="D190" s="264">
        <v>27.7287</v>
      </c>
      <c r="E190" s="264">
        <v>7.3064200000000001</v>
      </c>
      <c r="F190" s="264">
        <v>3.9573400000000002E-2</v>
      </c>
      <c r="G190" s="264" t="s">
        <v>10</v>
      </c>
      <c r="H190" s="59" t="s">
        <v>10</v>
      </c>
      <c r="J190" s="264">
        <f>VLOOKUP($B190,Totalt!$B$1:$BH$474,MATCH(J$2,Totalt!$B$1:$AZ$1,0),FALSE)</f>
        <v>71.386300000000006</v>
      </c>
      <c r="K190" s="264">
        <f>VLOOKUP($B190,Totalt!$B$1:$BH$474,MATCH(K$2,Totalt!$B$1:$AZ$1,0),FALSE)</f>
        <v>61.8</v>
      </c>
      <c r="M190" t="s">
        <v>687</v>
      </c>
      <c r="R190" t="s">
        <v>687</v>
      </c>
      <c r="S190" s="54" t="str">
        <f t="shared" si="4"/>
        <v>ja</v>
      </c>
      <c r="U190">
        <f t="shared" si="5"/>
        <v>117</v>
      </c>
    </row>
    <row r="191" spans="1:21" ht="15" customHeight="1" x14ac:dyDescent="0.35">
      <c r="A191" s="264" t="s">
        <v>226</v>
      </c>
      <c r="B191" s="264" t="s">
        <v>229</v>
      </c>
      <c r="C191" s="264">
        <v>0.16703299999999999</v>
      </c>
      <c r="D191" s="264">
        <v>33.799399999999999</v>
      </c>
      <c r="E191" s="264">
        <v>8.5125299999999999</v>
      </c>
      <c r="F191" s="264">
        <v>6.37104E-2</v>
      </c>
      <c r="G191" s="264" t="s">
        <v>10</v>
      </c>
      <c r="H191" s="59" t="s">
        <v>10</v>
      </c>
      <c r="J191" s="264">
        <f>VLOOKUP($B191,Totalt!$B$1:$BH$474,MATCH(J$2,Totalt!$B$1:$AZ$1,0),FALSE)</f>
        <v>7.0603199999999999</v>
      </c>
      <c r="K191" s="264">
        <f>VLOOKUP($B191,Totalt!$B$1:$BH$474,MATCH(K$2,Totalt!$B$1:$AZ$1,0),FALSE)</f>
        <v>6.2439999999999998</v>
      </c>
      <c r="M191" t="s">
        <v>687</v>
      </c>
      <c r="R191" t="s">
        <v>687</v>
      </c>
      <c r="S191" s="54" t="str">
        <f t="shared" si="4"/>
        <v>ja</v>
      </c>
      <c r="U191">
        <f t="shared" si="5"/>
        <v>118</v>
      </c>
    </row>
    <row r="192" spans="1:21" ht="15" customHeight="1" x14ac:dyDescent="0.35">
      <c r="A192" s="264" t="s">
        <v>226</v>
      </c>
      <c r="B192" s="264" t="s">
        <v>230</v>
      </c>
      <c r="C192" s="264">
        <v>0.26043899999999998</v>
      </c>
      <c r="D192" s="264">
        <v>56.4465</v>
      </c>
      <c r="E192" s="264">
        <v>10.154500000000001</v>
      </c>
      <c r="F192" s="264">
        <v>0.12704699999999999</v>
      </c>
      <c r="G192" s="264" t="s">
        <v>10</v>
      </c>
      <c r="H192" s="59" t="s">
        <v>10</v>
      </c>
      <c r="J192" s="264">
        <f>VLOOKUP($B192,Totalt!$B$1:$BH$474,MATCH(J$2,Totalt!$B$1:$AZ$1,0),FALSE)</f>
        <v>3.0665200000000001</v>
      </c>
      <c r="K192" s="264">
        <f>VLOOKUP($B192,Totalt!$B$1:$BH$474,MATCH(K$2,Totalt!$B$1:$AZ$1,0),FALSE)</f>
        <v>2.484</v>
      </c>
      <c r="M192" t="s">
        <v>687</v>
      </c>
      <c r="R192" t="s">
        <v>687</v>
      </c>
      <c r="S192" s="54" t="str">
        <f t="shared" si="4"/>
        <v>ja</v>
      </c>
      <c r="U192">
        <f t="shared" si="5"/>
        <v>119</v>
      </c>
    </row>
    <row r="193" spans="1:21" ht="15" customHeight="1" x14ac:dyDescent="0.35">
      <c r="A193" s="264" t="s">
        <v>226</v>
      </c>
      <c r="B193" s="264" t="s">
        <v>231</v>
      </c>
      <c r="C193" s="264">
        <v>0.12865099999999999</v>
      </c>
      <c r="D193" s="264">
        <v>24.3476</v>
      </c>
      <c r="E193" s="264">
        <v>7.2860199999999997</v>
      </c>
      <c r="F193" s="264">
        <v>3.4397700000000003E-2</v>
      </c>
      <c r="G193" s="264" t="s">
        <v>10</v>
      </c>
      <c r="H193" s="59" t="s">
        <v>10</v>
      </c>
      <c r="J193" s="264">
        <f>VLOOKUP($B193,Totalt!$B$1:$BH$474,MATCH(J$2,Totalt!$B$1:$AZ$1,0),FALSE)</f>
        <v>58.1708</v>
      </c>
      <c r="K193" s="264">
        <f>VLOOKUP($B193,Totalt!$B$1:$BH$474,MATCH(K$2,Totalt!$B$1:$AZ$1,0),FALSE)</f>
        <v>50.6</v>
      </c>
      <c r="M193" t="s">
        <v>687</v>
      </c>
      <c r="R193" t="s">
        <v>687</v>
      </c>
      <c r="S193" s="54" t="str">
        <f t="shared" si="4"/>
        <v>ja</v>
      </c>
      <c r="U193">
        <f t="shared" si="5"/>
        <v>120</v>
      </c>
    </row>
    <row r="194" spans="1:21" ht="15" customHeight="1" x14ac:dyDescent="0.35">
      <c r="A194" s="264" t="s">
        <v>232</v>
      </c>
      <c r="B194" s="264" t="s">
        <v>233</v>
      </c>
      <c r="C194" s="264">
        <v>0.26799099999999998</v>
      </c>
      <c r="D194" s="264">
        <v>60.225099999999998</v>
      </c>
      <c r="E194" s="264">
        <v>11.9971</v>
      </c>
      <c r="F194" s="264">
        <v>0.13435</v>
      </c>
      <c r="G194" s="264" t="s">
        <v>10</v>
      </c>
      <c r="H194" s="59" t="s">
        <v>10</v>
      </c>
      <c r="J194" s="264">
        <f>VLOOKUP($B194,Totalt!$B$1:$BH$474,MATCH(J$2,Totalt!$B$1:$AZ$1,0),FALSE)</f>
        <v>43.914999999999999</v>
      </c>
      <c r="K194" s="264">
        <f>VLOOKUP($B194,Totalt!$B$1:$BH$474,MATCH(K$2,Totalt!$B$1:$AZ$1,0),FALSE)</f>
        <v>31.946999999999999</v>
      </c>
      <c r="M194" t="s">
        <v>687</v>
      </c>
      <c r="R194" t="s">
        <v>687</v>
      </c>
      <c r="S194" s="54" t="str">
        <f t="shared" si="4"/>
        <v>ja</v>
      </c>
      <c r="U194">
        <f t="shared" si="5"/>
        <v>121</v>
      </c>
    </row>
    <row r="195" spans="1:21" ht="15" customHeight="1" x14ac:dyDescent="0.35">
      <c r="A195" s="264" t="s">
        <v>234</v>
      </c>
      <c r="B195" s="264" t="s">
        <v>235</v>
      </c>
      <c r="C195" s="264">
        <v>0.185304</v>
      </c>
      <c r="D195" s="264">
        <v>38.069099999999999</v>
      </c>
      <c r="E195" s="264">
        <v>7.8836199999999996</v>
      </c>
      <c r="F195" s="264">
        <v>4.7497599999999996E-3</v>
      </c>
      <c r="G195" s="264" t="s">
        <v>10</v>
      </c>
      <c r="H195" s="59" t="s">
        <v>10</v>
      </c>
      <c r="J195" s="264">
        <f>VLOOKUP($B195,Totalt!$B$1:$BH$474,MATCH(J$2,Totalt!$B$1:$AZ$1,0),FALSE)</f>
        <v>210.53721999999993</v>
      </c>
      <c r="K195" s="264">
        <f>VLOOKUP($B195,Totalt!$B$1:$BH$474,MATCH(K$2,Totalt!$B$1:$AZ$1,0),FALSE)</f>
        <v>173.9</v>
      </c>
      <c r="M195" t="s">
        <v>687</v>
      </c>
      <c r="R195" t="s">
        <v>687</v>
      </c>
      <c r="S195" s="54" t="str">
        <f t="shared" si="4"/>
        <v>ja</v>
      </c>
      <c r="U195">
        <f t="shared" si="5"/>
        <v>122</v>
      </c>
    </row>
    <row r="196" spans="1:21" ht="15" customHeight="1" x14ac:dyDescent="0.35">
      <c r="A196" s="264" t="s">
        <v>236</v>
      </c>
      <c r="B196" s="264" t="s">
        <v>237</v>
      </c>
      <c r="C196" s="264">
        <v>0.168572</v>
      </c>
      <c r="D196" s="264">
        <v>82.631799999999998</v>
      </c>
      <c r="E196" s="264">
        <v>7.0723799999999999</v>
      </c>
      <c r="F196" s="264">
        <v>1.7196400000000001E-2</v>
      </c>
      <c r="G196" s="264" t="s">
        <v>14</v>
      </c>
      <c r="H196" s="59" t="s">
        <v>10</v>
      </c>
      <c r="J196" s="264">
        <f>VLOOKUP($B196,Totalt!$B$1:$BH$474,MATCH(J$2,Totalt!$B$1:$AZ$1,0),FALSE)</f>
        <v>273.28453000000002</v>
      </c>
      <c r="K196" s="264">
        <f>VLOOKUP($B196,Totalt!$B$1:$BH$474,MATCH(K$2,Totalt!$B$1:$AZ$1,0),FALSE)</f>
        <v>186</v>
      </c>
      <c r="M196" t="s">
        <v>687</v>
      </c>
      <c r="R196" t="s">
        <v>687</v>
      </c>
      <c r="S196" s="54" t="str">
        <f t="shared" ref="S196:S259" si="6">IF(N196="x","nej",
IF(O196="x","ja",
IF(H196="ja","ja","nej")))</f>
        <v>ja</v>
      </c>
      <c r="U196">
        <f t="shared" ref="U196:U259" si="7">IF(ISERROR(S196),U195,IF(S196="ja",U195+1,U195))</f>
        <v>123</v>
      </c>
    </row>
    <row r="197" spans="1:21" ht="15" customHeight="1" x14ac:dyDescent="0.35">
      <c r="A197" s="264" t="s">
        <v>236</v>
      </c>
      <c r="B197" s="264" t="s">
        <v>238</v>
      </c>
      <c r="C197" s="264">
        <v>0.13383500000000001</v>
      </c>
      <c r="D197" s="264">
        <v>24.77</v>
      </c>
      <c r="E197" s="264">
        <v>9.6790900000000004</v>
      </c>
      <c r="F197" s="264">
        <v>1.7474900000000002E-2</v>
      </c>
      <c r="G197" s="264" t="s">
        <v>14</v>
      </c>
      <c r="H197" s="59" t="s">
        <v>10</v>
      </c>
      <c r="J197" s="264">
        <f>VLOOKUP($B197,Totalt!$B$1:$BH$474,MATCH(J$2,Totalt!$B$1:$AZ$1,0),FALSE)</f>
        <v>23.92</v>
      </c>
      <c r="K197" s="264">
        <f>VLOOKUP($B197,Totalt!$B$1:$BH$474,MATCH(K$2,Totalt!$B$1:$AZ$1,0),FALSE)</f>
        <v>17</v>
      </c>
      <c r="M197" t="s">
        <v>687</v>
      </c>
      <c r="R197" t="s">
        <v>687</v>
      </c>
      <c r="S197" s="54" t="str">
        <f t="shared" si="6"/>
        <v>ja</v>
      </c>
      <c r="U197">
        <f t="shared" si="7"/>
        <v>124</v>
      </c>
    </row>
    <row r="198" spans="1:21" ht="15" customHeight="1" x14ac:dyDescent="0.35">
      <c r="A198" s="264" t="s">
        <v>239</v>
      </c>
      <c r="B198" s="264" t="s">
        <v>240</v>
      </c>
      <c r="C198" s="264">
        <v>0.25694499999999998</v>
      </c>
      <c r="D198" s="264">
        <v>47.456200000000003</v>
      </c>
      <c r="E198" s="264">
        <v>8.8726299999999991</v>
      </c>
      <c r="F198" s="264">
        <v>0.19703599999999999</v>
      </c>
      <c r="G198" s="264" t="s">
        <v>10</v>
      </c>
      <c r="H198" s="59" t="s">
        <v>10</v>
      </c>
      <c r="J198" s="264">
        <f>VLOOKUP($B198,Totalt!$B$1:$BH$474,MATCH(J$2,Totalt!$B$1:$AZ$1,0),FALSE)</f>
        <v>53.008000000000003</v>
      </c>
      <c r="K198" s="264">
        <f>VLOOKUP($B198,Totalt!$B$1:$BH$474,MATCH(K$2,Totalt!$B$1:$AZ$1,0),FALSE)</f>
        <v>47.036999999999999</v>
      </c>
      <c r="M198" t="s">
        <v>687</v>
      </c>
      <c r="R198" t="s">
        <v>687</v>
      </c>
      <c r="S198" s="54" t="str">
        <f t="shared" si="6"/>
        <v>ja</v>
      </c>
      <c r="U198">
        <f t="shared" si="7"/>
        <v>125</v>
      </c>
    </row>
    <row r="199" spans="1:21" ht="15" customHeight="1" x14ac:dyDescent="0.35">
      <c r="A199" s="264" t="s">
        <v>241</v>
      </c>
      <c r="B199" s="264" t="s">
        <v>242</v>
      </c>
      <c r="C199" s="264">
        <v>0.104029</v>
      </c>
      <c r="D199" s="264">
        <v>11.401999999999999</v>
      </c>
      <c r="E199" s="264">
        <v>9.9763699999999993</v>
      </c>
      <c r="F199" s="264">
        <v>1.93798E-3</v>
      </c>
      <c r="G199" s="264" t="s">
        <v>14</v>
      </c>
      <c r="H199" s="59" t="s">
        <v>10</v>
      </c>
      <c r="J199" s="264">
        <f>VLOOKUP($B199,Totalt!$B$1:$BH$474,MATCH(J$2,Totalt!$B$1:$AZ$1,0),FALSE)</f>
        <v>51.6</v>
      </c>
      <c r="K199" s="264">
        <f>VLOOKUP($B199,Totalt!$B$1:$BH$474,MATCH(K$2,Totalt!$B$1:$AZ$1,0),FALSE)</f>
        <v>35</v>
      </c>
      <c r="M199" t="s">
        <v>687</v>
      </c>
      <c r="R199" t="s">
        <v>687</v>
      </c>
      <c r="S199" s="54" t="str">
        <f t="shared" si="6"/>
        <v>ja</v>
      </c>
      <c r="U199">
        <f t="shared" si="7"/>
        <v>126</v>
      </c>
    </row>
    <row r="200" spans="1:21" ht="15" customHeight="1" x14ac:dyDescent="0.35">
      <c r="A200" s="264" t="s">
        <v>243</v>
      </c>
      <c r="B200" s="264" t="s">
        <v>244</v>
      </c>
      <c r="C200" s="264">
        <v>0</v>
      </c>
      <c r="D200" s="264">
        <v>0</v>
      </c>
      <c r="E200" s="264">
        <v>0</v>
      </c>
      <c r="F200" s="264">
        <v>0</v>
      </c>
      <c r="G200" s="264" t="s">
        <v>14</v>
      </c>
      <c r="H200" s="59" t="s">
        <v>14</v>
      </c>
      <c r="J200" s="264">
        <f>VLOOKUP($B200,Totalt!$B$1:$BH$474,MATCH(J$2,Totalt!$B$1:$AZ$1,0),FALSE)</f>
        <v>0</v>
      </c>
      <c r="K200" s="264" t="str">
        <f>VLOOKUP($B200,Totalt!$B$1:$BH$474,MATCH(K$2,Totalt!$B$1:$AZ$1,0),FALSE)</f>
        <v/>
      </c>
      <c r="M200" t="s">
        <v>687</v>
      </c>
      <c r="R200" t="s">
        <v>687</v>
      </c>
      <c r="S200" s="54" t="str">
        <f t="shared" si="6"/>
        <v>nej</v>
      </c>
      <c r="U200">
        <f t="shared" si="7"/>
        <v>126</v>
      </c>
    </row>
    <row r="201" spans="1:21" ht="15" customHeight="1" x14ac:dyDescent="0.35">
      <c r="A201" s="264" t="s">
        <v>243</v>
      </c>
      <c r="B201" s="264" t="s">
        <v>245</v>
      </c>
      <c r="C201" s="264">
        <v>0.155194</v>
      </c>
      <c r="D201" s="264">
        <v>18.698699999999999</v>
      </c>
      <c r="E201" s="264">
        <v>11.721</v>
      </c>
      <c r="F201" s="264">
        <v>2.2386799999999998E-2</v>
      </c>
      <c r="G201" s="264" t="s">
        <v>10</v>
      </c>
      <c r="H201" s="59" t="s">
        <v>10</v>
      </c>
      <c r="J201" s="264">
        <f>VLOOKUP($B201,Totalt!$B$1:$BH$474,MATCH(J$2,Totalt!$B$1:$AZ$1,0),FALSE)</f>
        <v>27.248199999999997</v>
      </c>
      <c r="K201" s="264">
        <f>VLOOKUP($B201,Totalt!$B$1:$BH$474,MATCH(K$2,Totalt!$B$1:$AZ$1,0),FALSE)</f>
        <v>20.07</v>
      </c>
      <c r="M201" t="s">
        <v>687</v>
      </c>
      <c r="R201" t="s">
        <v>687</v>
      </c>
      <c r="S201" s="54" t="str">
        <f t="shared" si="6"/>
        <v>ja</v>
      </c>
      <c r="U201">
        <f t="shared" si="7"/>
        <v>127</v>
      </c>
    </row>
    <row r="202" spans="1:21" ht="15" customHeight="1" x14ac:dyDescent="0.35">
      <c r="A202" s="264" t="s">
        <v>243</v>
      </c>
      <c r="B202" s="264" t="s">
        <v>246</v>
      </c>
      <c r="C202" s="264">
        <v>0.20206099999999999</v>
      </c>
      <c r="D202" s="264">
        <v>30.314499999999999</v>
      </c>
      <c r="E202" s="264">
        <v>12.2599</v>
      </c>
      <c r="F202" s="264">
        <v>4.4404800000000001E-2</v>
      </c>
      <c r="G202" s="264" t="s">
        <v>10</v>
      </c>
      <c r="H202" s="59" t="s">
        <v>10</v>
      </c>
      <c r="J202" s="264">
        <f>VLOOKUP($B202,Totalt!$B$1:$BH$474,MATCH(J$2,Totalt!$B$1:$AZ$1,0),FALSE)</f>
        <v>84</v>
      </c>
      <c r="K202" s="264">
        <f>VLOOKUP($B202,Totalt!$B$1:$BH$474,MATCH(K$2,Totalt!$B$1:$AZ$1,0),FALSE)</f>
        <v>54.3</v>
      </c>
      <c r="M202" t="s">
        <v>687</v>
      </c>
      <c r="R202" t="s">
        <v>687</v>
      </c>
      <c r="S202" s="54" t="str">
        <f t="shared" si="6"/>
        <v>ja</v>
      </c>
      <c r="U202">
        <f t="shared" si="7"/>
        <v>128</v>
      </c>
    </row>
    <row r="203" spans="1:21" ht="15" customHeight="1" x14ac:dyDescent="0.35">
      <c r="A203" s="264" t="s">
        <v>243</v>
      </c>
      <c r="B203" s="264" t="s">
        <v>247</v>
      </c>
      <c r="C203" s="264">
        <v>0.142373</v>
      </c>
      <c r="D203" s="264">
        <v>36.120100000000001</v>
      </c>
      <c r="E203" s="264">
        <v>7.4199000000000002</v>
      </c>
      <c r="F203" s="264">
        <v>6.9916099999999997E-3</v>
      </c>
      <c r="G203" s="264" t="s">
        <v>14</v>
      </c>
      <c r="H203" s="59" t="s">
        <v>10</v>
      </c>
      <c r="J203" s="264">
        <f>VLOOKUP($B203,Totalt!$B$1:$BH$474,MATCH(J$2,Totalt!$B$1:$AZ$1,0),FALSE)</f>
        <v>572.11370999999997</v>
      </c>
      <c r="K203" s="264">
        <f>VLOOKUP($B203,Totalt!$B$1:$BH$474,MATCH(K$2,Totalt!$B$1:$AZ$1,0),FALSE)</f>
        <v>531.1</v>
      </c>
      <c r="M203" t="s">
        <v>687</v>
      </c>
      <c r="R203" t="s">
        <v>687</v>
      </c>
      <c r="S203" s="54" t="str">
        <f t="shared" si="6"/>
        <v>ja</v>
      </c>
      <c r="U203">
        <f t="shared" si="7"/>
        <v>129</v>
      </c>
    </row>
    <row r="204" spans="1:21" ht="15" customHeight="1" x14ac:dyDescent="0.35">
      <c r="A204" s="264" t="s">
        <v>248</v>
      </c>
      <c r="B204" s="264" t="s">
        <v>249</v>
      </c>
      <c r="C204" s="264">
        <v>0.30847799999999997</v>
      </c>
      <c r="D204" s="264">
        <v>26.569700000000001</v>
      </c>
      <c r="E204" s="264">
        <v>24.661000000000001</v>
      </c>
      <c r="F204" s="264">
        <v>3.1482499999999997E-2</v>
      </c>
      <c r="G204" s="264" t="s">
        <v>14</v>
      </c>
      <c r="H204" s="59" t="s">
        <v>10</v>
      </c>
      <c r="J204" s="264">
        <f>VLOOKUP($B204,Totalt!$B$1:$BH$474,MATCH(J$2,Totalt!$B$1:$AZ$1,0),FALSE)</f>
        <v>6.9879999999999995</v>
      </c>
      <c r="K204" s="264">
        <f>VLOOKUP($B204,Totalt!$B$1:$BH$474,MATCH(K$2,Totalt!$B$1:$AZ$1,0),FALSE)</f>
        <v>3.68</v>
      </c>
      <c r="M204" t="s">
        <v>687</v>
      </c>
      <c r="R204" t="s">
        <v>687</v>
      </c>
      <c r="S204" s="54" t="str">
        <f t="shared" si="6"/>
        <v>ja</v>
      </c>
      <c r="U204">
        <f t="shared" si="7"/>
        <v>130</v>
      </c>
    </row>
    <row r="205" spans="1:21" ht="15" customHeight="1" x14ac:dyDescent="0.35">
      <c r="A205" s="264" t="s">
        <v>248</v>
      </c>
      <c r="B205" s="264" t="s">
        <v>250</v>
      </c>
      <c r="C205" s="264">
        <v>0</v>
      </c>
      <c r="D205" s="264">
        <v>0</v>
      </c>
      <c r="E205" s="264">
        <v>0</v>
      </c>
      <c r="F205" s="264">
        <v>0</v>
      </c>
      <c r="G205" s="264" t="s">
        <v>14</v>
      </c>
      <c r="H205" s="59" t="s">
        <v>14</v>
      </c>
      <c r="J205" s="264">
        <f>VLOOKUP($B205,Totalt!$B$1:$BH$474,MATCH(J$2,Totalt!$B$1:$AZ$1,0),FALSE)</f>
        <v>0</v>
      </c>
      <c r="K205" s="264" t="str">
        <f>VLOOKUP($B205,Totalt!$B$1:$BH$474,MATCH(K$2,Totalt!$B$1:$AZ$1,0),FALSE)</f>
        <v/>
      </c>
      <c r="M205" t="s">
        <v>687</v>
      </c>
      <c r="R205" t="s">
        <v>687</v>
      </c>
      <c r="S205" s="54" t="str">
        <f t="shared" si="6"/>
        <v>nej</v>
      </c>
      <c r="U205">
        <f t="shared" si="7"/>
        <v>130</v>
      </c>
    </row>
    <row r="206" spans="1:21" ht="15" customHeight="1" x14ac:dyDescent="0.35">
      <c r="A206" s="264" t="s">
        <v>248</v>
      </c>
      <c r="B206" s="264" t="s">
        <v>251</v>
      </c>
      <c r="C206" s="264">
        <v>0.13264500000000001</v>
      </c>
      <c r="D206" s="264">
        <v>25.650600000000001</v>
      </c>
      <c r="E206" s="264">
        <v>9.6161799999999999</v>
      </c>
      <c r="F206" s="264">
        <v>3.7309200000000001E-2</v>
      </c>
      <c r="G206" s="264" t="s">
        <v>14</v>
      </c>
      <c r="H206" s="59" t="s">
        <v>10</v>
      </c>
      <c r="J206" s="264">
        <f>VLOOKUP($B206,Totalt!$B$1:$BH$474,MATCH(J$2,Totalt!$B$1:$AZ$1,0),FALSE)</f>
        <v>17.690000000000001</v>
      </c>
      <c r="K206" s="264">
        <f>VLOOKUP($B206,Totalt!$B$1:$BH$474,MATCH(K$2,Totalt!$B$1:$AZ$1,0),FALSE)</f>
        <v>12.1</v>
      </c>
      <c r="M206" t="s">
        <v>687</v>
      </c>
      <c r="R206" t="s">
        <v>687</v>
      </c>
      <c r="S206" s="54" t="str">
        <f t="shared" si="6"/>
        <v>ja</v>
      </c>
      <c r="U206">
        <f t="shared" si="7"/>
        <v>131</v>
      </c>
    </row>
    <row r="207" spans="1:21" ht="15" customHeight="1" x14ac:dyDescent="0.35">
      <c r="A207" s="264" t="s">
        <v>248</v>
      </c>
      <c r="B207" s="264" t="s">
        <v>252</v>
      </c>
      <c r="C207" s="264">
        <v>0.26967400000000002</v>
      </c>
      <c r="D207" s="264">
        <v>75.881</v>
      </c>
      <c r="E207" s="264">
        <v>8.6146200000000004</v>
      </c>
      <c r="F207" s="264">
        <v>0.111081</v>
      </c>
      <c r="G207" s="264" t="s">
        <v>14</v>
      </c>
      <c r="H207" s="59" t="s">
        <v>10</v>
      </c>
      <c r="J207" s="264">
        <f>VLOOKUP($B207,Totalt!$B$1:$BH$474,MATCH(J$2,Totalt!$B$1:$AZ$1,0),FALSE)</f>
        <v>797.17232700000011</v>
      </c>
      <c r="K207" s="264">
        <f>VLOOKUP($B207,Totalt!$B$1:$BH$474,MATCH(K$2,Totalt!$B$1:$AZ$1,0),FALSE)</f>
        <v>685.66</v>
      </c>
      <c r="M207" t="s">
        <v>687</v>
      </c>
      <c r="R207" t="s">
        <v>687</v>
      </c>
      <c r="S207" s="54" t="str">
        <f t="shared" si="6"/>
        <v>ja</v>
      </c>
      <c r="U207">
        <f t="shared" si="7"/>
        <v>132</v>
      </c>
    </row>
    <row r="208" spans="1:21" ht="15" customHeight="1" x14ac:dyDescent="0.35">
      <c r="A208" s="264" t="s">
        <v>248</v>
      </c>
      <c r="B208" s="264" t="s">
        <v>253</v>
      </c>
      <c r="C208" s="264">
        <v>0</v>
      </c>
      <c r="D208" s="264">
        <v>0</v>
      </c>
      <c r="E208" s="264">
        <v>0</v>
      </c>
      <c r="F208" s="264">
        <v>0</v>
      </c>
      <c r="G208" s="264" t="s">
        <v>14</v>
      </c>
      <c r="H208" s="59" t="s">
        <v>14</v>
      </c>
      <c r="J208" s="264">
        <f>VLOOKUP($B208,Totalt!$B$1:$BH$474,MATCH(J$2,Totalt!$B$1:$AZ$1,0),FALSE)</f>
        <v>0</v>
      </c>
      <c r="K208" s="264" t="str">
        <f>VLOOKUP($B208,Totalt!$B$1:$BH$474,MATCH(K$2,Totalt!$B$1:$AZ$1,0),FALSE)</f>
        <v/>
      </c>
      <c r="M208" t="s">
        <v>687</v>
      </c>
      <c r="R208" t="s">
        <v>687</v>
      </c>
      <c r="S208" s="54" t="str">
        <f t="shared" si="6"/>
        <v>nej</v>
      </c>
      <c r="U208">
        <f t="shared" si="7"/>
        <v>132</v>
      </c>
    </row>
    <row r="209" spans="1:21" ht="15" customHeight="1" x14ac:dyDescent="0.35">
      <c r="A209" s="264" t="s">
        <v>248</v>
      </c>
      <c r="B209" s="264" t="s">
        <v>254</v>
      </c>
      <c r="C209" s="264">
        <v>0.21177199999999999</v>
      </c>
      <c r="D209" s="264">
        <v>18.95</v>
      </c>
      <c r="E209" s="264">
        <v>17.199300000000001</v>
      </c>
      <c r="F209" s="264">
        <v>3.2835799999999998E-2</v>
      </c>
      <c r="G209" s="264" t="s">
        <v>14</v>
      </c>
      <c r="H209" s="59" t="s">
        <v>10</v>
      </c>
      <c r="J209" s="264">
        <f>VLOOKUP($B209,Totalt!$B$1:$BH$474,MATCH(J$2,Totalt!$B$1:$AZ$1,0),FALSE)</f>
        <v>3.35</v>
      </c>
      <c r="K209" s="264">
        <f>VLOOKUP($B209,Totalt!$B$1:$BH$474,MATCH(K$2,Totalt!$B$1:$AZ$1,0),FALSE)</f>
        <v>2.54</v>
      </c>
      <c r="M209" t="s">
        <v>687</v>
      </c>
      <c r="R209" t="s">
        <v>687</v>
      </c>
      <c r="S209" s="54" t="str">
        <f t="shared" si="6"/>
        <v>ja</v>
      </c>
      <c r="U209">
        <f t="shared" si="7"/>
        <v>133</v>
      </c>
    </row>
    <row r="210" spans="1:21" ht="15" customHeight="1" x14ac:dyDescent="0.35">
      <c r="A210" s="264" t="s">
        <v>255</v>
      </c>
      <c r="B210" s="264" t="s">
        <v>256</v>
      </c>
      <c r="C210" s="264">
        <v>9.1623499999999997E-2</v>
      </c>
      <c r="D210" s="264">
        <v>8.3615100000000009</v>
      </c>
      <c r="E210" s="264">
        <v>6.5732600000000003</v>
      </c>
      <c r="F210" s="264">
        <v>7.2592400000000001E-3</v>
      </c>
      <c r="G210" s="264" t="s">
        <v>10</v>
      </c>
      <c r="H210" s="59" t="s">
        <v>10</v>
      </c>
      <c r="J210" s="264">
        <f>VLOOKUP($B210,Totalt!$B$1:$BH$474,MATCH(J$2,Totalt!$B$1:$AZ$1,0),FALSE)</f>
        <v>407.75600000000003</v>
      </c>
      <c r="K210" s="264">
        <f>VLOOKUP($B210,Totalt!$B$1:$BH$474,MATCH(K$2,Totalt!$B$1:$AZ$1,0),FALSE)</f>
        <v>380.9</v>
      </c>
      <c r="M210" t="s">
        <v>687</v>
      </c>
      <c r="R210" t="s">
        <v>687</v>
      </c>
      <c r="S210" s="54" t="str">
        <f t="shared" si="6"/>
        <v>ja</v>
      </c>
      <c r="U210">
        <f t="shared" si="7"/>
        <v>134</v>
      </c>
    </row>
    <row r="211" spans="1:21" ht="15" customHeight="1" x14ac:dyDescent="0.35">
      <c r="A211" s="264" t="s">
        <v>255</v>
      </c>
      <c r="B211" s="264" t="s">
        <v>257</v>
      </c>
      <c r="C211" s="264">
        <v>0</v>
      </c>
      <c r="D211" s="264">
        <v>0</v>
      </c>
      <c r="E211" s="264">
        <v>0</v>
      </c>
      <c r="F211" s="264">
        <v>0</v>
      </c>
      <c r="G211" s="264" t="s">
        <v>14</v>
      </c>
      <c r="H211" s="59" t="s">
        <v>14</v>
      </c>
      <c r="J211" s="264">
        <f>VLOOKUP($B211,Totalt!$B$1:$BH$474,MATCH(J$2,Totalt!$B$1:$AZ$1,0),FALSE)</f>
        <v>0</v>
      </c>
      <c r="K211" s="264" t="str">
        <f>VLOOKUP($B211,Totalt!$B$1:$BH$474,MATCH(K$2,Totalt!$B$1:$AZ$1,0),FALSE)</f>
        <v/>
      </c>
      <c r="M211" t="s">
        <v>687</v>
      </c>
      <c r="R211" t="s">
        <v>687</v>
      </c>
      <c r="S211" s="54" t="str">
        <f t="shared" si="6"/>
        <v>nej</v>
      </c>
      <c r="U211">
        <f t="shared" si="7"/>
        <v>134</v>
      </c>
    </row>
    <row r="212" spans="1:21" ht="15" customHeight="1" x14ac:dyDescent="0.35">
      <c r="A212" s="264" t="s">
        <v>258</v>
      </c>
      <c r="B212" s="264" t="s">
        <v>259</v>
      </c>
      <c r="C212" s="264">
        <v>5.7583599999999999E-2</v>
      </c>
      <c r="D212" s="264">
        <v>12.4445</v>
      </c>
      <c r="E212" s="264">
        <v>1.92991</v>
      </c>
      <c r="F212" s="264">
        <v>3.7412500000000001E-2</v>
      </c>
      <c r="G212" s="264" t="s">
        <v>10</v>
      </c>
      <c r="H212" s="59" t="s">
        <v>10</v>
      </c>
      <c r="J212" s="264">
        <f>VLOOKUP($B212,Totalt!$B$1:$BH$474,MATCH(J$2,Totalt!$B$1:$AZ$1,0),FALSE)</f>
        <v>203.38141999999999</v>
      </c>
      <c r="K212" s="264">
        <f>VLOOKUP($B212,Totalt!$B$1:$BH$474,MATCH(K$2,Totalt!$B$1:$AZ$1,0),FALSE)</f>
        <v>171.44399999999999</v>
      </c>
      <c r="M212" t="s">
        <v>687</v>
      </c>
      <c r="R212" t="s">
        <v>687</v>
      </c>
      <c r="S212" s="54" t="str">
        <f t="shared" si="6"/>
        <v>ja</v>
      </c>
      <c r="U212">
        <f t="shared" si="7"/>
        <v>135</v>
      </c>
    </row>
    <row r="213" spans="1:21" ht="15" customHeight="1" x14ac:dyDescent="0.35">
      <c r="A213" s="264" t="s">
        <v>260</v>
      </c>
      <c r="B213" s="264" t="s">
        <v>261</v>
      </c>
      <c r="C213" s="264">
        <v>0.110462</v>
      </c>
      <c r="D213" s="264">
        <v>37.380000000000003</v>
      </c>
      <c r="E213" s="264">
        <v>5.8538899999999998</v>
      </c>
      <c r="F213" s="264">
        <v>2.5872800000000001E-2</v>
      </c>
      <c r="G213" s="264" t="s">
        <v>10</v>
      </c>
      <c r="H213" s="59" t="s">
        <v>10</v>
      </c>
      <c r="J213" s="264">
        <f>VLOOKUP($B213,Totalt!$B$1:$BH$474,MATCH(J$2,Totalt!$B$1:$AZ$1,0),FALSE)</f>
        <v>713.79085999999995</v>
      </c>
      <c r="K213" s="264">
        <f>VLOOKUP($B213,Totalt!$B$1:$BH$474,MATCH(K$2,Totalt!$B$1:$AZ$1,0),FALSE)</f>
        <v>605.36900000000003</v>
      </c>
      <c r="M213" t="s">
        <v>687</v>
      </c>
      <c r="R213" t="s">
        <v>687</v>
      </c>
      <c r="S213" s="54" t="str">
        <f t="shared" si="6"/>
        <v>ja</v>
      </c>
      <c r="U213">
        <f t="shared" si="7"/>
        <v>136</v>
      </c>
    </row>
    <row r="214" spans="1:21" ht="15" customHeight="1" x14ac:dyDescent="0.35">
      <c r="A214" s="264" t="s">
        <v>260</v>
      </c>
      <c r="B214" s="264" t="s">
        <v>262</v>
      </c>
      <c r="C214" s="264">
        <v>0</v>
      </c>
      <c r="D214" s="264">
        <v>0</v>
      </c>
      <c r="E214" s="264">
        <v>0</v>
      </c>
      <c r="F214" s="264">
        <v>0</v>
      </c>
      <c r="G214" s="264" t="s">
        <v>14</v>
      </c>
      <c r="H214" s="59" t="s">
        <v>14</v>
      </c>
      <c r="J214" s="264">
        <f>VLOOKUP($B214,Totalt!$B$1:$BH$474,MATCH(J$2,Totalt!$B$1:$AZ$1,0),FALSE)</f>
        <v>0</v>
      </c>
      <c r="K214" s="264" t="str">
        <f>VLOOKUP($B214,Totalt!$B$1:$BH$474,MATCH(K$2,Totalt!$B$1:$AZ$1,0),FALSE)</f>
        <v/>
      </c>
      <c r="M214" t="s">
        <v>687</v>
      </c>
      <c r="R214" t="s">
        <v>687</v>
      </c>
      <c r="S214" s="54" t="str">
        <f t="shared" si="6"/>
        <v>nej</v>
      </c>
      <c r="U214">
        <f t="shared" si="7"/>
        <v>136</v>
      </c>
    </row>
    <row r="215" spans="1:21" ht="15" customHeight="1" x14ac:dyDescent="0.35">
      <c r="A215" s="264" t="s">
        <v>263</v>
      </c>
      <c r="B215" s="264" t="s">
        <v>264</v>
      </c>
      <c r="C215" s="264">
        <v>0</v>
      </c>
      <c r="D215" s="264">
        <v>0</v>
      </c>
      <c r="E215" s="264">
        <v>0</v>
      </c>
      <c r="F215" s="264">
        <v>0</v>
      </c>
      <c r="G215" s="264" t="s">
        <v>14</v>
      </c>
      <c r="H215" s="59" t="s">
        <v>14</v>
      </c>
      <c r="J215" s="264">
        <f>VLOOKUP($B215,Totalt!$B$1:$BH$474,MATCH(J$2,Totalt!$B$1:$AZ$1,0),FALSE)</f>
        <v>0</v>
      </c>
      <c r="K215" s="264" t="str">
        <f>VLOOKUP($B215,Totalt!$B$1:$BH$474,MATCH(K$2,Totalt!$B$1:$AZ$1,0),FALSE)</f>
        <v/>
      </c>
      <c r="M215" t="s">
        <v>687</v>
      </c>
      <c r="R215" t="s">
        <v>687</v>
      </c>
      <c r="S215" s="54" t="str">
        <f t="shared" si="6"/>
        <v>nej</v>
      </c>
      <c r="U215">
        <f t="shared" si="7"/>
        <v>136</v>
      </c>
    </row>
    <row r="216" spans="1:21" ht="15" customHeight="1" x14ac:dyDescent="0.35">
      <c r="A216" s="264" t="s">
        <v>265</v>
      </c>
      <c r="B216" s="264" t="s">
        <v>266</v>
      </c>
      <c r="C216" s="264">
        <v>0.21476799999999999</v>
      </c>
      <c r="D216" s="264">
        <v>27.039899999999999</v>
      </c>
      <c r="E216" s="264">
        <v>6.0535100000000002</v>
      </c>
      <c r="F216" s="264">
        <v>0.52818100000000001</v>
      </c>
      <c r="G216" s="264" t="s">
        <v>14</v>
      </c>
      <c r="H216" s="59" t="s">
        <v>10</v>
      </c>
      <c r="J216" s="264">
        <f>VLOOKUP($B216,Totalt!$B$1:$BH$474,MATCH(J$2,Totalt!$B$1:$AZ$1,0),FALSE)</f>
        <v>61.564117599999996</v>
      </c>
      <c r="K216" s="264">
        <f>VLOOKUP($B216,Totalt!$B$1:$BH$474,MATCH(K$2,Totalt!$B$1:$AZ$1,0),FALSE)</f>
        <v>36.5</v>
      </c>
      <c r="M216" t="s">
        <v>687</v>
      </c>
      <c r="R216" t="s">
        <v>687</v>
      </c>
      <c r="S216" s="54" t="str">
        <f t="shared" si="6"/>
        <v>ja</v>
      </c>
      <c r="U216">
        <f t="shared" si="7"/>
        <v>137</v>
      </c>
    </row>
    <row r="217" spans="1:21" ht="15" customHeight="1" x14ac:dyDescent="0.35">
      <c r="A217" s="264" t="s">
        <v>267</v>
      </c>
      <c r="B217" s="264" t="s">
        <v>268</v>
      </c>
      <c r="C217" s="264">
        <v>0.54816500000000001</v>
      </c>
      <c r="D217" s="264">
        <v>77.195599999999999</v>
      </c>
      <c r="E217" s="264">
        <v>8.6622699999999995</v>
      </c>
      <c r="F217" s="264">
        <v>0.183834</v>
      </c>
      <c r="G217" s="264" t="s">
        <v>10</v>
      </c>
      <c r="H217" s="59" t="s">
        <v>10</v>
      </c>
      <c r="J217" s="264">
        <f>VLOOKUP($B217,Totalt!$B$1:$BH$474,MATCH(J$2,Totalt!$B$1:$AZ$1,0),FALSE)</f>
        <v>1023.4274999999999</v>
      </c>
      <c r="K217" s="264">
        <f>VLOOKUP($B217,Totalt!$B$1:$BH$474,MATCH(K$2,Totalt!$B$1:$AZ$1,0),FALSE)</f>
        <v>877.9</v>
      </c>
      <c r="M217" t="s">
        <v>687</v>
      </c>
      <c r="R217" t="s">
        <v>687</v>
      </c>
      <c r="S217" s="54" t="str">
        <f t="shared" si="6"/>
        <v>ja</v>
      </c>
      <c r="U217">
        <f t="shared" si="7"/>
        <v>138</v>
      </c>
    </row>
    <row r="218" spans="1:21" ht="15" customHeight="1" x14ac:dyDescent="0.35">
      <c r="A218" s="264" t="s">
        <v>267</v>
      </c>
      <c r="B218" s="264" t="s">
        <v>269</v>
      </c>
      <c r="C218" s="264">
        <v>0.30374200000000001</v>
      </c>
      <c r="D218" s="264">
        <v>45.837200000000003</v>
      </c>
      <c r="E218" s="264">
        <v>12.5481</v>
      </c>
      <c r="F218" s="264">
        <v>0.10193099999999999</v>
      </c>
      <c r="G218" s="264" t="s">
        <v>10</v>
      </c>
      <c r="H218" s="59" t="s">
        <v>10</v>
      </c>
      <c r="J218" s="264">
        <f>VLOOKUP($B218,Totalt!$B$1:$BH$474,MATCH(J$2,Totalt!$B$1:$AZ$1,0),FALSE)</f>
        <v>80.210999999999984</v>
      </c>
      <c r="K218" s="264">
        <f>VLOOKUP($B218,Totalt!$B$1:$BH$474,MATCH(K$2,Totalt!$B$1:$AZ$1,0),FALSE)</f>
        <v>60.6</v>
      </c>
      <c r="M218" t="s">
        <v>687</v>
      </c>
      <c r="R218" t="s">
        <v>687</v>
      </c>
      <c r="S218" s="54" t="str">
        <f t="shared" si="6"/>
        <v>ja</v>
      </c>
      <c r="U218">
        <f t="shared" si="7"/>
        <v>139</v>
      </c>
    </row>
    <row r="219" spans="1:21" ht="15" customHeight="1" x14ac:dyDescent="0.35">
      <c r="A219" s="264" t="s">
        <v>270</v>
      </c>
      <c r="B219" s="264" t="s">
        <v>271</v>
      </c>
      <c r="C219" s="264">
        <v>0.16837099999999999</v>
      </c>
      <c r="D219" s="264">
        <v>22.396899999999999</v>
      </c>
      <c r="E219" s="264">
        <v>7.5539199999999997</v>
      </c>
      <c r="F219" s="264">
        <v>2.3164500000000001E-2</v>
      </c>
      <c r="G219" s="264" t="s">
        <v>14</v>
      </c>
      <c r="H219" s="59" t="s">
        <v>10</v>
      </c>
      <c r="J219" s="264">
        <f>VLOOKUP($B219,Totalt!$B$1:$BH$474,MATCH(J$2,Totalt!$B$1:$AZ$1,0),FALSE)</f>
        <v>118.06</v>
      </c>
      <c r="K219" s="264">
        <f>VLOOKUP($B219,Totalt!$B$1:$BH$474,MATCH(K$2,Totalt!$B$1:$AZ$1,0),FALSE)</f>
        <v>102</v>
      </c>
      <c r="L219" s="135" t="s">
        <v>1199</v>
      </c>
      <c r="M219" t="s">
        <v>687</v>
      </c>
      <c r="R219" t="s">
        <v>687</v>
      </c>
      <c r="S219" s="54" t="str">
        <f t="shared" si="6"/>
        <v>ja</v>
      </c>
      <c r="U219">
        <f t="shared" si="7"/>
        <v>140</v>
      </c>
    </row>
    <row r="220" spans="1:21" ht="15" customHeight="1" x14ac:dyDescent="0.35">
      <c r="A220" s="264" t="s">
        <v>272</v>
      </c>
      <c r="B220" s="264" t="s">
        <v>273</v>
      </c>
      <c r="C220" s="264">
        <v>0.193852</v>
      </c>
      <c r="D220" s="264">
        <v>14.9176</v>
      </c>
      <c r="E220" s="264">
        <v>16.2395</v>
      </c>
      <c r="F220" s="264">
        <v>1.1637399999999999E-2</v>
      </c>
      <c r="G220" s="264" t="s">
        <v>10</v>
      </c>
      <c r="H220" s="59" t="s">
        <v>10</v>
      </c>
      <c r="J220" s="264">
        <f>VLOOKUP($B220,Totalt!$B$1:$BH$474,MATCH(J$2,Totalt!$B$1:$AZ$1,0),FALSE)</f>
        <v>1.71</v>
      </c>
      <c r="K220" s="264">
        <f>VLOOKUP($B220,Totalt!$B$1:$BH$474,MATCH(K$2,Totalt!$B$1:$AZ$1,0),FALSE)</f>
        <v>1.35</v>
      </c>
      <c r="M220" t="s">
        <v>687</v>
      </c>
      <c r="R220" t="s">
        <v>687</v>
      </c>
      <c r="S220" s="54" t="str">
        <f t="shared" si="6"/>
        <v>ja</v>
      </c>
      <c r="U220">
        <f t="shared" si="7"/>
        <v>141</v>
      </c>
    </row>
    <row r="221" spans="1:21" ht="15" customHeight="1" x14ac:dyDescent="0.35">
      <c r="A221" s="264" t="s">
        <v>272</v>
      </c>
      <c r="B221" s="264" t="s">
        <v>274</v>
      </c>
      <c r="C221" s="264">
        <v>0.25776500000000002</v>
      </c>
      <c r="D221" s="264">
        <v>25.593599999999999</v>
      </c>
      <c r="E221" s="264">
        <v>16.380299999999998</v>
      </c>
      <c r="F221" s="264">
        <v>3.3532100000000002E-2</v>
      </c>
      <c r="G221" s="264" t="s">
        <v>10</v>
      </c>
      <c r="H221" s="59" t="s">
        <v>10</v>
      </c>
      <c r="J221" s="264">
        <f>VLOOKUP($B221,Totalt!$B$1:$BH$474,MATCH(J$2,Totalt!$B$1:$AZ$1,0),FALSE)</f>
        <v>1.0899999999999999</v>
      </c>
      <c r="K221" s="264">
        <f>VLOOKUP($B221,Totalt!$B$1:$BH$474,MATCH(K$2,Totalt!$B$1:$AZ$1,0),FALSE)</f>
        <v>0.85</v>
      </c>
      <c r="M221" t="s">
        <v>687</v>
      </c>
      <c r="R221" t="s">
        <v>687</v>
      </c>
      <c r="S221" s="54" t="str">
        <f t="shared" si="6"/>
        <v>ja</v>
      </c>
      <c r="U221">
        <f t="shared" si="7"/>
        <v>142</v>
      </c>
    </row>
    <row r="222" spans="1:21" ht="15" customHeight="1" x14ac:dyDescent="0.35">
      <c r="A222" s="264" t="s">
        <v>272</v>
      </c>
      <c r="B222" s="264" t="s">
        <v>275</v>
      </c>
      <c r="C222" s="264">
        <v>0.165133</v>
      </c>
      <c r="D222" s="264">
        <v>13.7767</v>
      </c>
      <c r="E222" s="264">
        <v>13.8506</v>
      </c>
      <c r="F222" s="264">
        <v>1.7367500000000001E-2</v>
      </c>
      <c r="G222" s="264" t="s">
        <v>10</v>
      </c>
      <c r="H222" s="59" t="s">
        <v>10</v>
      </c>
      <c r="J222" s="264">
        <f>VLOOKUP($B222,Totalt!$B$1:$BH$474,MATCH(J$2,Totalt!$B$1:$AZ$1,0),FALSE)</f>
        <v>3.2076000000000002</v>
      </c>
      <c r="K222" s="264">
        <f>VLOOKUP($B222,Totalt!$B$1:$BH$474,MATCH(K$2,Totalt!$B$1:$AZ$1,0),FALSE)</f>
        <v>2.99</v>
      </c>
      <c r="M222" t="s">
        <v>687</v>
      </c>
      <c r="R222" t="s">
        <v>687</v>
      </c>
      <c r="S222" s="54" t="str">
        <f t="shared" si="6"/>
        <v>ja</v>
      </c>
      <c r="U222">
        <f t="shared" si="7"/>
        <v>143</v>
      </c>
    </row>
    <row r="223" spans="1:21" ht="15" customHeight="1" x14ac:dyDescent="0.35">
      <c r="A223" s="264" t="s">
        <v>272</v>
      </c>
      <c r="B223" s="264" t="s">
        <v>276</v>
      </c>
      <c r="C223" s="264">
        <v>0.17927899999999999</v>
      </c>
      <c r="D223" s="264">
        <v>33.645899999999997</v>
      </c>
      <c r="E223" s="264">
        <v>7.36456</v>
      </c>
      <c r="F223" s="264">
        <v>4.8326500000000001E-2</v>
      </c>
      <c r="G223" s="264" t="s">
        <v>14</v>
      </c>
      <c r="H223" s="59" t="s">
        <v>10</v>
      </c>
      <c r="J223" s="264">
        <f>VLOOKUP($B223,Totalt!$B$1:$BH$474,MATCH(J$2,Totalt!$B$1:$AZ$1,0),FALSE)</f>
        <v>123.76249999999999</v>
      </c>
      <c r="K223" s="264">
        <f>VLOOKUP($B223,Totalt!$B$1:$BH$474,MATCH(K$2,Totalt!$B$1:$AZ$1,0),FALSE)</f>
        <v>126.7</v>
      </c>
      <c r="M223" t="s">
        <v>687</v>
      </c>
      <c r="R223" t="s">
        <v>687</v>
      </c>
      <c r="S223" s="54" t="str">
        <f t="shared" si="6"/>
        <v>ja</v>
      </c>
      <c r="U223">
        <f t="shared" si="7"/>
        <v>144</v>
      </c>
    </row>
    <row r="224" spans="1:21" ht="15" customHeight="1" x14ac:dyDescent="0.35">
      <c r="A224" s="264" t="s">
        <v>277</v>
      </c>
      <c r="B224" s="264" t="s">
        <v>278</v>
      </c>
      <c r="C224" s="264">
        <v>0.14510700000000001</v>
      </c>
      <c r="D224" s="264">
        <v>6.0072299999999998</v>
      </c>
      <c r="E224" s="264">
        <v>13.2216</v>
      </c>
      <c r="F224" s="264">
        <v>0</v>
      </c>
      <c r="G224" s="264" t="s">
        <v>14</v>
      </c>
      <c r="H224" s="59" t="s">
        <v>10</v>
      </c>
      <c r="J224" s="264">
        <f>VLOOKUP($B224,Totalt!$B$1:$BH$474,MATCH(J$2,Totalt!$B$1:$AZ$1,0),FALSE)</f>
        <v>15.681019999999998</v>
      </c>
      <c r="K224" s="264">
        <f>VLOOKUP($B224,Totalt!$B$1:$BH$474,MATCH(K$2,Totalt!$B$1:$AZ$1,0),FALSE)</f>
        <v>14.734</v>
      </c>
      <c r="M224" t="s">
        <v>687</v>
      </c>
      <c r="R224" t="s">
        <v>687</v>
      </c>
      <c r="S224" s="54" t="str">
        <f t="shared" si="6"/>
        <v>ja</v>
      </c>
      <c r="U224">
        <f t="shared" si="7"/>
        <v>145</v>
      </c>
    </row>
    <row r="225" spans="1:21" ht="15" customHeight="1" x14ac:dyDescent="0.35">
      <c r="A225" s="264" t="s">
        <v>277</v>
      </c>
      <c r="B225" s="264" t="s">
        <v>279</v>
      </c>
      <c r="C225" s="264">
        <v>6.7256899999999994E-2</v>
      </c>
      <c r="D225" s="264">
        <v>40.006700000000002</v>
      </c>
      <c r="E225" s="264">
        <v>3.24248</v>
      </c>
      <c r="F225" s="264">
        <v>2.1280299999999999E-3</v>
      </c>
      <c r="G225" s="264" t="s">
        <v>10</v>
      </c>
      <c r="H225" s="59" t="s">
        <v>10</v>
      </c>
      <c r="J225" s="264">
        <f>VLOOKUP($B225,Totalt!$B$1:$BH$474,MATCH(J$2,Totalt!$B$1:$AZ$1,0),FALSE)</f>
        <v>246.23739999999998</v>
      </c>
      <c r="K225" s="264">
        <f>VLOOKUP($B225,Totalt!$B$1:$BH$474,MATCH(K$2,Totalt!$B$1:$AZ$1,0),FALSE)</f>
        <v>198.65</v>
      </c>
      <c r="M225" t="s">
        <v>687</v>
      </c>
      <c r="R225" t="s">
        <v>687</v>
      </c>
      <c r="S225" s="54" t="str">
        <f t="shared" si="6"/>
        <v>ja</v>
      </c>
      <c r="U225">
        <f t="shared" si="7"/>
        <v>146</v>
      </c>
    </row>
    <row r="226" spans="1:21" ht="15" customHeight="1" x14ac:dyDescent="0.35">
      <c r="A226" s="264" t="s">
        <v>280</v>
      </c>
      <c r="B226" s="264" t="s">
        <v>281</v>
      </c>
      <c r="C226" s="264">
        <v>0.13797100000000001</v>
      </c>
      <c r="D226" s="264">
        <v>35.421900000000001</v>
      </c>
      <c r="E226" s="264">
        <v>7.2172299999999998</v>
      </c>
      <c r="F226" s="264">
        <v>2.4760999999999998E-2</v>
      </c>
      <c r="G226" s="264" t="s">
        <v>10</v>
      </c>
      <c r="H226" s="59" t="s">
        <v>10</v>
      </c>
      <c r="J226" s="264">
        <f>VLOOKUP($B226,Totalt!$B$1:$BH$474,MATCH(J$2,Totalt!$B$1:$AZ$1,0),FALSE)</f>
        <v>329.84740000000005</v>
      </c>
      <c r="K226" s="264">
        <f>VLOOKUP($B226,Totalt!$B$1:$BH$474,MATCH(K$2,Totalt!$B$1:$AZ$1,0),FALSE)</f>
        <v>282</v>
      </c>
      <c r="M226" t="s">
        <v>687</v>
      </c>
      <c r="R226" t="s">
        <v>687</v>
      </c>
      <c r="S226" s="54" t="str">
        <f t="shared" si="6"/>
        <v>ja</v>
      </c>
      <c r="U226">
        <f t="shared" si="7"/>
        <v>147</v>
      </c>
    </row>
    <row r="227" spans="1:21" ht="15" customHeight="1" x14ac:dyDescent="0.35">
      <c r="A227" s="264" t="s">
        <v>282</v>
      </c>
      <c r="B227" s="264" t="s">
        <v>283</v>
      </c>
      <c r="C227" s="264">
        <v>0.35679899999999998</v>
      </c>
      <c r="D227" s="264">
        <v>58.024799999999999</v>
      </c>
      <c r="E227" s="264">
        <v>17.194199999999999</v>
      </c>
      <c r="F227" s="264">
        <v>0.14352899999999999</v>
      </c>
      <c r="G227" s="264" t="s">
        <v>14</v>
      </c>
      <c r="H227" s="59" t="s">
        <v>10</v>
      </c>
      <c r="J227" s="264">
        <f>VLOOKUP($B227,Totalt!$B$1:$BH$474,MATCH(J$2,Totalt!$B$1:$AZ$1,0),FALSE)</f>
        <v>11.449</v>
      </c>
      <c r="K227" s="264">
        <f>VLOOKUP($B227,Totalt!$B$1:$BH$474,MATCH(K$2,Totalt!$B$1:$AZ$1,0),FALSE)</f>
        <v>9.2490000000000006</v>
      </c>
      <c r="M227" t="s">
        <v>687</v>
      </c>
      <c r="R227" t="s">
        <v>687</v>
      </c>
      <c r="S227" s="54" t="str">
        <f t="shared" si="6"/>
        <v>ja</v>
      </c>
      <c r="U227">
        <f t="shared" si="7"/>
        <v>148</v>
      </c>
    </row>
    <row r="228" spans="1:21" ht="15" customHeight="1" x14ac:dyDescent="0.35">
      <c r="A228" s="264" t="s">
        <v>282</v>
      </c>
      <c r="B228" s="264" t="s">
        <v>284</v>
      </c>
      <c r="C228" s="264">
        <v>0.14111799999999999</v>
      </c>
      <c r="D228" s="264">
        <v>30.946300000000001</v>
      </c>
      <c r="E228" s="264">
        <v>10.038</v>
      </c>
      <c r="F228" s="264">
        <v>4.4133199999999997E-2</v>
      </c>
      <c r="G228" s="264" t="s">
        <v>14</v>
      </c>
      <c r="H228" s="59" t="s">
        <v>10</v>
      </c>
      <c r="J228" s="264">
        <f>VLOOKUP($B228,Totalt!$B$1:$BH$474,MATCH(J$2,Totalt!$B$1:$AZ$1,0),FALSE)</f>
        <v>10.193</v>
      </c>
      <c r="K228" s="264">
        <f>VLOOKUP($B228,Totalt!$B$1:$BH$474,MATCH(K$2,Totalt!$B$1:$AZ$1,0),FALSE)</f>
        <v>7.5039999999999996</v>
      </c>
      <c r="M228" t="s">
        <v>687</v>
      </c>
      <c r="R228" t="s">
        <v>687</v>
      </c>
      <c r="S228" s="54" t="str">
        <f t="shared" si="6"/>
        <v>ja</v>
      </c>
      <c r="U228">
        <f t="shared" si="7"/>
        <v>149</v>
      </c>
    </row>
    <row r="229" spans="1:21" ht="15" customHeight="1" x14ac:dyDescent="0.35">
      <c r="A229" s="264" t="s">
        <v>282</v>
      </c>
      <c r="B229" s="264" t="s">
        <v>285</v>
      </c>
      <c r="C229" s="264">
        <v>0.47649999999999998</v>
      </c>
      <c r="D229" s="264">
        <v>24.047799999999999</v>
      </c>
      <c r="E229" s="264">
        <v>16.942499999999999</v>
      </c>
      <c r="F229" s="264">
        <v>2.64595E-2</v>
      </c>
      <c r="G229" s="264" t="s">
        <v>14</v>
      </c>
      <c r="H229" s="59" t="s">
        <v>10</v>
      </c>
      <c r="J229" s="264">
        <f>VLOOKUP($B229,Totalt!$B$1:$BH$474,MATCH(J$2,Totalt!$B$1:$AZ$1,0),FALSE)</f>
        <v>15.492000000000001</v>
      </c>
      <c r="K229" s="264">
        <f>VLOOKUP($B229,Totalt!$B$1:$BH$474,MATCH(K$2,Totalt!$B$1:$AZ$1,0),FALSE)</f>
        <v>11.754</v>
      </c>
      <c r="M229" t="s">
        <v>687</v>
      </c>
      <c r="R229" t="s">
        <v>687</v>
      </c>
      <c r="S229" s="54" t="str">
        <f t="shared" si="6"/>
        <v>ja</v>
      </c>
      <c r="U229">
        <f t="shared" si="7"/>
        <v>150</v>
      </c>
    </row>
    <row r="230" spans="1:21" ht="15" customHeight="1" x14ac:dyDescent="0.35">
      <c r="A230" s="264" t="s">
        <v>282</v>
      </c>
      <c r="B230" s="264" t="s">
        <v>286</v>
      </c>
      <c r="C230" s="264">
        <v>0.63095199999999996</v>
      </c>
      <c r="D230" s="264">
        <v>121.916</v>
      </c>
      <c r="E230" s="264">
        <v>22.902200000000001</v>
      </c>
      <c r="F230" s="264">
        <v>0.26736700000000002</v>
      </c>
      <c r="G230" s="264" t="s">
        <v>14</v>
      </c>
      <c r="H230" s="59" t="s">
        <v>10</v>
      </c>
      <c r="J230" s="264">
        <f>VLOOKUP($B230,Totalt!$B$1:$BH$474,MATCH(J$2,Totalt!$B$1:$AZ$1,0),FALSE)</f>
        <v>9.6050000000000004</v>
      </c>
      <c r="K230" s="264">
        <f>VLOOKUP($B230,Totalt!$B$1:$BH$474,MATCH(K$2,Totalt!$B$1:$AZ$1,0),FALSE)</f>
        <v>6.2610000000000001</v>
      </c>
      <c r="M230" t="s">
        <v>687</v>
      </c>
      <c r="R230" t="s">
        <v>687</v>
      </c>
      <c r="S230" s="54" t="str">
        <f t="shared" si="6"/>
        <v>ja</v>
      </c>
      <c r="U230">
        <f t="shared" si="7"/>
        <v>151</v>
      </c>
    </row>
    <row r="231" spans="1:21" ht="15" customHeight="1" x14ac:dyDescent="0.35">
      <c r="A231" s="264" t="s">
        <v>282</v>
      </c>
      <c r="B231" s="264" t="s">
        <v>287</v>
      </c>
      <c r="C231" s="264">
        <v>0.93937599999999999</v>
      </c>
      <c r="D231" s="264">
        <v>16.001300000000001</v>
      </c>
      <c r="E231" s="264">
        <v>26.4682</v>
      </c>
      <c r="F231" s="264">
        <v>7.7479200000000002E-3</v>
      </c>
      <c r="G231" s="264" t="s">
        <v>14</v>
      </c>
      <c r="H231" s="59" t="s">
        <v>10</v>
      </c>
      <c r="J231" s="264">
        <f>VLOOKUP($B231,Totalt!$B$1:$BH$474,MATCH(J$2,Totalt!$B$1:$AZ$1,0),FALSE)</f>
        <v>14.44</v>
      </c>
      <c r="K231" s="264">
        <f>VLOOKUP($B231,Totalt!$B$1:$BH$474,MATCH(K$2,Totalt!$B$1:$AZ$1,0),FALSE)</f>
        <v>12.659000000000001</v>
      </c>
      <c r="M231" t="s">
        <v>687</v>
      </c>
      <c r="R231" t="s">
        <v>687</v>
      </c>
      <c r="S231" s="54" t="str">
        <f t="shared" si="6"/>
        <v>ja</v>
      </c>
      <c r="U231">
        <f t="shared" si="7"/>
        <v>152</v>
      </c>
    </row>
    <row r="232" spans="1:21" ht="15" customHeight="1" x14ac:dyDescent="0.35">
      <c r="A232" s="264" t="s">
        <v>282</v>
      </c>
      <c r="B232" s="264" t="s">
        <v>288</v>
      </c>
      <c r="C232" s="264">
        <v>1.05888</v>
      </c>
      <c r="D232" s="264">
        <v>17.676600000000001</v>
      </c>
      <c r="E232" s="264">
        <v>30.4407</v>
      </c>
      <c r="F232" s="264">
        <v>1.22232E-2</v>
      </c>
      <c r="G232" s="264" t="s">
        <v>14</v>
      </c>
      <c r="H232" s="59" t="s">
        <v>10</v>
      </c>
      <c r="J232" s="264">
        <f>VLOOKUP($B232,Totalt!$B$1:$BH$474,MATCH(J$2,Totalt!$B$1:$AZ$1,0),FALSE)</f>
        <v>34.14</v>
      </c>
      <c r="K232" s="264">
        <f>VLOOKUP($B232,Totalt!$B$1:$BH$474,MATCH(K$2,Totalt!$B$1:$AZ$1,0),FALSE)</f>
        <v>26.585999999999999</v>
      </c>
      <c r="M232" t="s">
        <v>687</v>
      </c>
      <c r="R232" t="s">
        <v>687</v>
      </c>
      <c r="S232" s="54" t="str">
        <f t="shared" si="6"/>
        <v>ja</v>
      </c>
      <c r="U232">
        <f t="shared" si="7"/>
        <v>153</v>
      </c>
    </row>
    <row r="233" spans="1:21" ht="15" customHeight="1" x14ac:dyDescent="0.35">
      <c r="A233" s="264" t="s">
        <v>282</v>
      </c>
      <c r="B233" s="264" t="s">
        <v>289</v>
      </c>
      <c r="C233" s="264">
        <v>0.100213</v>
      </c>
      <c r="D233" s="264">
        <v>20.692399999999999</v>
      </c>
      <c r="E233" s="264">
        <v>8.9460200000000007</v>
      </c>
      <c r="F233" s="264">
        <v>1.7800900000000001E-2</v>
      </c>
      <c r="G233" s="264" t="s">
        <v>14</v>
      </c>
      <c r="H233" s="59" t="s">
        <v>10</v>
      </c>
      <c r="J233" s="264">
        <f>VLOOKUP($B233,Totalt!$B$1:$BH$474,MATCH(J$2,Totalt!$B$1:$AZ$1,0),FALSE)</f>
        <v>16.598000000000003</v>
      </c>
      <c r="K233" s="264">
        <f>VLOOKUP($B233,Totalt!$B$1:$BH$474,MATCH(K$2,Totalt!$B$1:$AZ$1,0),FALSE)</f>
        <v>12.973000000000001</v>
      </c>
      <c r="M233" t="s">
        <v>687</v>
      </c>
      <c r="R233" t="s">
        <v>687</v>
      </c>
      <c r="S233" s="54" t="str">
        <f t="shared" si="6"/>
        <v>ja</v>
      </c>
      <c r="U233">
        <f t="shared" si="7"/>
        <v>154</v>
      </c>
    </row>
    <row r="234" spans="1:21" ht="15" customHeight="1" x14ac:dyDescent="0.35">
      <c r="A234" s="264" t="s">
        <v>282</v>
      </c>
      <c r="B234" s="264" t="s">
        <v>290</v>
      </c>
      <c r="C234" s="264">
        <v>0.105686</v>
      </c>
      <c r="D234" s="264">
        <v>20.5791</v>
      </c>
      <c r="E234" s="264">
        <v>9.1992799999999999</v>
      </c>
      <c r="F234" s="264">
        <v>1.26719E-2</v>
      </c>
      <c r="G234" s="264" t="s">
        <v>14</v>
      </c>
      <c r="H234" s="59" t="s">
        <v>10</v>
      </c>
      <c r="J234" s="264">
        <f>VLOOKUP($B234,Totalt!$B$1:$BH$474,MATCH(J$2,Totalt!$B$1:$AZ$1,0),FALSE)</f>
        <v>7.5640000000000001</v>
      </c>
      <c r="K234" s="264">
        <f>VLOOKUP($B234,Totalt!$B$1:$BH$474,MATCH(K$2,Totalt!$B$1:$AZ$1,0),FALSE)</f>
        <v>5.6559999999999997</v>
      </c>
      <c r="M234" t="s">
        <v>687</v>
      </c>
      <c r="R234" t="s">
        <v>687</v>
      </c>
      <c r="S234" s="54" t="str">
        <f t="shared" si="6"/>
        <v>ja</v>
      </c>
      <c r="U234">
        <f t="shared" si="7"/>
        <v>155</v>
      </c>
    </row>
    <row r="235" spans="1:21" ht="15" customHeight="1" x14ac:dyDescent="0.35">
      <c r="A235" s="264" t="s">
        <v>291</v>
      </c>
      <c r="B235" s="264" t="s">
        <v>292</v>
      </c>
      <c r="C235" s="264">
        <v>0.21285299999999999</v>
      </c>
      <c r="D235" s="264">
        <v>22.041499999999999</v>
      </c>
      <c r="E235" s="264">
        <v>16.8139</v>
      </c>
      <c r="F235" s="264">
        <v>3.6231899999999997E-2</v>
      </c>
      <c r="G235" s="264" t="s">
        <v>14</v>
      </c>
      <c r="H235" s="59" t="s">
        <v>10</v>
      </c>
      <c r="J235" s="264">
        <f>VLOOKUP($B235,Totalt!$B$1:$BH$474,MATCH(J$2,Totalt!$B$1:$AZ$1,0),FALSE)</f>
        <v>38.242000000000004</v>
      </c>
      <c r="K235" s="264">
        <f>VLOOKUP($B235,Totalt!$B$1:$BH$474,MATCH(K$2,Totalt!$B$1:$AZ$1,0),FALSE)</f>
        <v>29.855</v>
      </c>
      <c r="M235" t="s">
        <v>687</v>
      </c>
      <c r="R235" t="s">
        <v>687</v>
      </c>
      <c r="S235" s="54" t="str">
        <f t="shared" si="6"/>
        <v>ja</v>
      </c>
      <c r="U235">
        <f t="shared" si="7"/>
        <v>156</v>
      </c>
    </row>
    <row r="236" spans="1:21" ht="15" customHeight="1" x14ac:dyDescent="0.35">
      <c r="A236" s="264" t="s">
        <v>293</v>
      </c>
      <c r="B236" s="264" t="s">
        <v>190</v>
      </c>
      <c r="C236" s="264">
        <v>0.13508200000000001</v>
      </c>
      <c r="D236" s="264">
        <v>26.4482</v>
      </c>
      <c r="E236" s="264">
        <v>9.4515899999999995</v>
      </c>
      <c r="F236" s="264">
        <v>2.7338500000000002E-2</v>
      </c>
      <c r="G236" s="264" t="s">
        <v>14</v>
      </c>
      <c r="H236" s="59" t="s">
        <v>10</v>
      </c>
      <c r="J236" s="264">
        <f>VLOOKUP($B236,Totalt!$B$1:$BH$474,MATCH(J$2,Totalt!$B$1:$AZ$1,0),FALSE)</f>
        <v>11.793393999999999</v>
      </c>
      <c r="K236" s="264">
        <f>VLOOKUP($B236,Totalt!$B$1:$BH$474,MATCH(K$2,Totalt!$B$1:$AZ$1,0),FALSE)</f>
        <v>8.8000000000000007</v>
      </c>
      <c r="L236" s="37"/>
      <c r="M236" t="s">
        <v>687</v>
      </c>
      <c r="R236" t="s">
        <v>687</v>
      </c>
      <c r="S236" s="54" t="str">
        <f t="shared" si="6"/>
        <v>ja</v>
      </c>
      <c r="U236">
        <f t="shared" si="7"/>
        <v>157</v>
      </c>
    </row>
    <row r="237" spans="1:21" ht="15" customHeight="1" x14ac:dyDescent="0.35">
      <c r="A237" s="264" t="s">
        <v>293</v>
      </c>
      <c r="B237" s="264" t="s">
        <v>294</v>
      </c>
      <c r="C237" s="264">
        <v>0.174896</v>
      </c>
      <c r="D237" s="264">
        <v>15.7483</v>
      </c>
      <c r="E237" s="264">
        <v>17.052</v>
      </c>
      <c r="F237" s="264">
        <v>2.3904399999999999E-2</v>
      </c>
      <c r="G237" s="264" t="s">
        <v>10</v>
      </c>
      <c r="H237" s="59" t="s">
        <v>10</v>
      </c>
      <c r="J237" s="264">
        <f>VLOOKUP($B237,Totalt!$B$1:$BH$474,MATCH(J$2,Totalt!$B$1:$AZ$1,0),FALSE)</f>
        <v>12.55</v>
      </c>
      <c r="K237" s="264">
        <f>VLOOKUP($B237,Totalt!$B$1:$BH$474,MATCH(K$2,Totalt!$B$1:$AZ$1,0),FALSE)</f>
        <v>9.6</v>
      </c>
      <c r="M237" t="s">
        <v>687</v>
      </c>
      <c r="R237" t="s">
        <v>687</v>
      </c>
      <c r="S237" s="54" t="str">
        <f t="shared" si="6"/>
        <v>ja</v>
      </c>
      <c r="U237">
        <f t="shared" si="7"/>
        <v>158</v>
      </c>
    </row>
    <row r="238" spans="1:21" ht="15" customHeight="1" x14ac:dyDescent="0.35">
      <c r="A238" s="264" t="s">
        <v>293</v>
      </c>
      <c r="B238" s="264" t="s">
        <v>295</v>
      </c>
      <c r="C238" s="264">
        <v>0.16223299999999999</v>
      </c>
      <c r="D238" s="264">
        <v>28.933900000000001</v>
      </c>
      <c r="E238" s="264">
        <v>12.551299999999999</v>
      </c>
      <c r="F238" s="264">
        <v>7.8534000000000007E-2</v>
      </c>
      <c r="G238" s="264" t="s">
        <v>10</v>
      </c>
      <c r="H238" s="59" t="s">
        <v>10</v>
      </c>
      <c r="J238" s="264">
        <f>VLOOKUP($B238,Totalt!$B$1:$BH$474,MATCH(J$2,Totalt!$B$1:$AZ$1,0),FALSE)</f>
        <v>38.200000000000003</v>
      </c>
      <c r="K238" s="264">
        <f>VLOOKUP($B238,Totalt!$B$1:$BH$474,MATCH(K$2,Totalt!$B$1:$AZ$1,0),FALSE)</f>
        <v>30</v>
      </c>
      <c r="M238" t="s">
        <v>687</v>
      </c>
      <c r="R238" t="s">
        <v>687</v>
      </c>
      <c r="S238" s="54" t="str">
        <f t="shared" si="6"/>
        <v>ja</v>
      </c>
      <c r="U238">
        <f t="shared" si="7"/>
        <v>159</v>
      </c>
    </row>
    <row r="239" spans="1:21" ht="15" customHeight="1" x14ac:dyDescent="0.35">
      <c r="A239" s="264" t="s">
        <v>293</v>
      </c>
      <c r="B239" s="264" t="s">
        <v>296</v>
      </c>
      <c r="C239" s="264">
        <v>0.11655</v>
      </c>
      <c r="D239" s="264">
        <v>12.4458</v>
      </c>
      <c r="E239" s="264">
        <v>10.389900000000001</v>
      </c>
      <c r="F239" s="264">
        <v>3.8095200000000003E-2</v>
      </c>
      <c r="G239" s="264" t="s">
        <v>14</v>
      </c>
      <c r="H239" s="59" t="s">
        <v>10</v>
      </c>
      <c r="J239" s="264">
        <f>VLOOKUP($B239,Totalt!$B$1:$BH$474,MATCH(J$2,Totalt!$B$1:$AZ$1,0),FALSE)</f>
        <v>1.575</v>
      </c>
      <c r="K239" s="264">
        <f>VLOOKUP($B239,Totalt!$B$1:$BH$474,MATCH(K$2,Totalt!$B$1:$AZ$1,0),FALSE)</f>
        <v>2</v>
      </c>
      <c r="M239" t="s">
        <v>687</v>
      </c>
      <c r="R239" t="s">
        <v>687</v>
      </c>
      <c r="S239" s="54" t="str">
        <f t="shared" si="6"/>
        <v>ja</v>
      </c>
      <c r="U239">
        <f t="shared" si="7"/>
        <v>160</v>
      </c>
    </row>
    <row r="240" spans="1:21" ht="15" customHeight="1" x14ac:dyDescent="0.35">
      <c r="A240" s="264" t="s">
        <v>297</v>
      </c>
      <c r="B240" s="264" t="s">
        <v>298</v>
      </c>
      <c r="C240" s="264">
        <v>0</v>
      </c>
      <c r="D240" s="264">
        <v>0</v>
      </c>
      <c r="E240" s="264">
        <v>0</v>
      </c>
      <c r="F240" s="264">
        <v>0</v>
      </c>
      <c r="G240" s="264" t="s">
        <v>14</v>
      </c>
      <c r="H240" s="59" t="s">
        <v>14</v>
      </c>
      <c r="J240" s="264">
        <f>VLOOKUP($B240,Totalt!$B$1:$BH$474,MATCH(J$2,Totalt!$B$1:$AZ$1,0),FALSE)</f>
        <v>0</v>
      </c>
      <c r="K240" s="264" t="str">
        <f>VLOOKUP($B240,Totalt!$B$1:$BH$474,MATCH(K$2,Totalt!$B$1:$AZ$1,0),FALSE)</f>
        <v/>
      </c>
      <c r="M240" t="s">
        <v>687</v>
      </c>
      <c r="R240" t="s">
        <v>687</v>
      </c>
      <c r="S240" s="54" t="str">
        <f t="shared" si="6"/>
        <v>nej</v>
      </c>
      <c r="U240">
        <f t="shared" si="7"/>
        <v>160</v>
      </c>
    </row>
    <row r="241" spans="1:21" ht="15" customHeight="1" x14ac:dyDescent="0.35">
      <c r="A241" s="264" t="s">
        <v>299</v>
      </c>
      <c r="B241" s="264" t="s">
        <v>300</v>
      </c>
      <c r="C241" s="264">
        <v>0.33010099999999998</v>
      </c>
      <c r="D241" s="264">
        <v>71.670699999999997</v>
      </c>
      <c r="E241" s="264">
        <v>5.0579099999999997</v>
      </c>
      <c r="F241" s="264">
        <v>0.19631699999999999</v>
      </c>
      <c r="G241" s="264" t="s">
        <v>10</v>
      </c>
      <c r="H241" s="59" t="s">
        <v>10</v>
      </c>
      <c r="J241" s="264">
        <f>VLOOKUP($B241,Totalt!$B$1:$BH$474,MATCH(J$2,Totalt!$B$1:$AZ$1,0),FALSE)</f>
        <v>54.491999999999997</v>
      </c>
      <c r="K241" s="264">
        <f>VLOOKUP($B241,Totalt!$B$1:$BH$474,MATCH(K$2,Totalt!$B$1:$AZ$1,0),FALSE)</f>
        <v>43.305999999999997</v>
      </c>
      <c r="M241" t="s">
        <v>687</v>
      </c>
      <c r="R241" t="s">
        <v>687</v>
      </c>
      <c r="S241" s="54" t="str">
        <f t="shared" si="6"/>
        <v>ja</v>
      </c>
      <c r="U241">
        <f t="shared" si="7"/>
        <v>161</v>
      </c>
    </row>
    <row r="242" spans="1:21" ht="15" customHeight="1" x14ac:dyDescent="0.35">
      <c r="A242" s="264" t="s">
        <v>301</v>
      </c>
      <c r="B242" s="264" t="s">
        <v>302</v>
      </c>
      <c r="C242" s="264">
        <v>0.16261100000000001</v>
      </c>
      <c r="D242" s="264">
        <v>123.086</v>
      </c>
      <c r="E242" s="264">
        <v>4.7803100000000001</v>
      </c>
      <c r="F242" s="264">
        <v>2.86252E-2</v>
      </c>
      <c r="G242" s="264" t="s">
        <v>14</v>
      </c>
      <c r="H242" s="59" t="s">
        <v>10</v>
      </c>
      <c r="J242" s="264">
        <f>VLOOKUP($B242,Totalt!$B$1:$BH$474,MATCH(J$2,Totalt!$B$1:$AZ$1,0),FALSE)</f>
        <v>382.31000000000006</v>
      </c>
      <c r="K242" s="264">
        <f>VLOOKUP($B242,Totalt!$B$1:$BH$474,MATCH(K$2,Totalt!$B$1:$AZ$1,0),FALSE)</f>
        <v>294.90600000000001</v>
      </c>
      <c r="M242" t="s">
        <v>687</v>
      </c>
      <c r="R242" t="s">
        <v>687</v>
      </c>
      <c r="S242" s="54" t="str">
        <f t="shared" si="6"/>
        <v>ja</v>
      </c>
      <c r="U242">
        <f t="shared" si="7"/>
        <v>162</v>
      </c>
    </row>
    <row r="243" spans="1:21" ht="15" customHeight="1" x14ac:dyDescent="0.35">
      <c r="A243" s="264" t="s">
        <v>303</v>
      </c>
      <c r="B243" s="264" t="s">
        <v>304</v>
      </c>
      <c r="C243" s="264">
        <v>0.145875</v>
      </c>
      <c r="D243" s="264">
        <v>29.085999999999999</v>
      </c>
      <c r="E243" s="264">
        <v>9.7207100000000004</v>
      </c>
      <c r="F243" s="264">
        <v>3.3912100000000001E-2</v>
      </c>
      <c r="G243" s="264" t="s">
        <v>14</v>
      </c>
      <c r="H243" s="59" t="s">
        <v>10</v>
      </c>
      <c r="J243" s="264">
        <f>VLOOKUP($B243,Totalt!$B$1:$BH$474,MATCH(J$2,Totalt!$B$1:$AZ$1,0),FALSE)</f>
        <v>16.4481</v>
      </c>
      <c r="K243" s="264">
        <f>VLOOKUP($B243,Totalt!$B$1:$BH$474,MATCH(K$2,Totalt!$B$1:$AZ$1,0),FALSE)</f>
        <v>12.1</v>
      </c>
      <c r="M243" t="s">
        <v>687</v>
      </c>
      <c r="R243" t="s">
        <v>687</v>
      </c>
      <c r="S243" s="54" t="str">
        <f t="shared" si="6"/>
        <v>ja</v>
      </c>
      <c r="U243">
        <f t="shared" si="7"/>
        <v>163</v>
      </c>
    </row>
    <row r="244" spans="1:21" ht="15" customHeight="1" x14ac:dyDescent="0.35">
      <c r="A244" s="264" t="s">
        <v>305</v>
      </c>
      <c r="B244" s="264" t="s">
        <v>306</v>
      </c>
      <c r="C244" s="264">
        <v>7.99647E-2</v>
      </c>
      <c r="D244" s="264">
        <v>11.8682</v>
      </c>
      <c r="E244" s="264">
        <v>1.4925600000000001</v>
      </c>
      <c r="F244" s="264">
        <v>3.1185600000000001E-2</v>
      </c>
      <c r="G244" s="264" t="s">
        <v>14</v>
      </c>
      <c r="H244" s="59" t="s">
        <v>10</v>
      </c>
      <c r="J244" s="264">
        <f>VLOOKUP($B244,Totalt!$B$1:$BH$474,MATCH(J$2,Totalt!$B$1:$AZ$1,0),FALSE)</f>
        <v>18.482940999999997</v>
      </c>
      <c r="K244" s="264">
        <f>VLOOKUP($B244,Totalt!$B$1:$BH$474,MATCH(K$2,Totalt!$B$1:$AZ$1,0),FALSE)</f>
        <v>14.5</v>
      </c>
      <c r="M244" t="s">
        <v>687</v>
      </c>
      <c r="R244" t="s">
        <v>687</v>
      </c>
      <c r="S244" s="54" t="str">
        <f t="shared" si="6"/>
        <v>ja</v>
      </c>
      <c r="U244">
        <f t="shared" si="7"/>
        <v>164</v>
      </c>
    </row>
    <row r="245" spans="1:21" ht="15" customHeight="1" x14ac:dyDescent="0.35">
      <c r="A245" s="264" t="s">
        <v>305</v>
      </c>
      <c r="B245" s="264" t="s">
        <v>307</v>
      </c>
      <c r="C245" s="264">
        <v>0.225323</v>
      </c>
      <c r="D245" s="264">
        <v>27.120699999999999</v>
      </c>
      <c r="E245" s="264">
        <v>4.3770499999999997</v>
      </c>
      <c r="F245" s="264">
        <v>7.6047199999999995E-2</v>
      </c>
      <c r="G245" s="264" t="s">
        <v>14</v>
      </c>
      <c r="H245" s="59" t="s">
        <v>10</v>
      </c>
      <c r="J245" s="264">
        <f>VLOOKUP($B245,Totalt!$B$1:$BH$474,MATCH(J$2,Totalt!$B$1:$AZ$1,0),FALSE)</f>
        <v>92.429410000000004</v>
      </c>
      <c r="K245" s="264">
        <f>VLOOKUP($B245,Totalt!$B$1:$BH$474,MATCH(K$2,Totalt!$B$1:$AZ$1,0),FALSE)</f>
        <v>80.465999999999994</v>
      </c>
      <c r="M245" t="s">
        <v>687</v>
      </c>
      <c r="R245" t="s">
        <v>687</v>
      </c>
      <c r="S245" s="54" t="str">
        <f t="shared" si="6"/>
        <v>ja</v>
      </c>
      <c r="U245">
        <f t="shared" si="7"/>
        <v>165</v>
      </c>
    </row>
    <row r="246" spans="1:21" ht="15" customHeight="1" x14ac:dyDescent="0.35">
      <c r="A246" s="264" t="s">
        <v>305</v>
      </c>
      <c r="B246" s="264" t="s">
        <v>308</v>
      </c>
      <c r="C246" s="264" t="s">
        <v>20</v>
      </c>
      <c r="D246" s="264" t="s">
        <v>20</v>
      </c>
      <c r="E246" s="264" t="s">
        <v>20</v>
      </c>
      <c r="F246" s="264" t="s">
        <v>20</v>
      </c>
      <c r="G246" s="264" t="s">
        <v>14</v>
      </c>
      <c r="H246" s="59" t="s">
        <v>14</v>
      </c>
      <c r="J246" s="264">
        <f>VLOOKUP($B246,Totalt!$B$1:$BH$474,MATCH(J$2,Totalt!$B$1:$AZ$1,0),FALSE)</f>
        <v>0</v>
      </c>
      <c r="K246" s="264" t="str">
        <f>VLOOKUP($B246,Totalt!$B$1:$BH$474,MATCH(K$2,Totalt!$B$1:$AZ$1,0),FALSE)</f>
        <v/>
      </c>
      <c r="M246" t="s">
        <v>687</v>
      </c>
      <c r="R246" t="s">
        <v>687</v>
      </c>
      <c r="S246" s="54" t="str">
        <f t="shared" si="6"/>
        <v>nej</v>
      </c>
      <c r="U246">
        <f t="shared" si="7"/>
        <v>165</v>
      </c>
    </row>
    <row r="247" spans="1:21" ht="15" customHeight="1" x14ac:dyDescent="0.35">
      <c r="A247" s="264" t="s">
        <v>305</v>
      </c>
      <c r="B247" s="264" t="s">
        <v>309</v>
      </c>
      <c r="C247" s="264">
        <v>0.26826699999999998</v>
      </c>
      <c r="D247" s="264">
        <v>38.620399999999997</v>
      </c>
      <c r="E247" s="264">
        <v>5.4456699999999998</v>
      </c>
      <c r="F247" s="264">
        <v>0.107852</v>
      </c>
      <c r="G247" s="264" t="s">
        <v>14</v>
      </c>
      <c r="H247" s="59" t="s">
        <v>10</v>
      </c>
      <c r="J247" s="264">
        <f>VLOOKUP($B247,Totalt!$B$1:$BH$474,MATCH(J$2,Totalt!$B$1:$AZ$1,0),FALSE)</f>
        <v>4.5729410000000001</v>
      </c>
      <c r="K247" s="264">
        <f>VLOOKUP($B247,Totalt!$B$1:$BH$474,MATCH(K$2,Totalt!$B$1:$AZ$1,0),FALSE)</f>
        <v>3.7</v>
      </c>
      <c r="M247" t="s">
        <v>687</v>
      </c>
      <c r="R247" t="s">
        <v>687</v>
      </c>
      <c r="S247" s="54" t="str">
        <f t="shared" si="6"/>
        <v>ja</v>
      </c>
      <c r="U247">
        <f t="shared" si="7"/>
        <v>166</v>
      </c>
    </row>
    <row r="248" spans="1:21" ht="15" customHeight="1" x14ac:dyDescent="0.35">
      <c r="A248" s="264" t="s">
        <v>310</v>
      </c>
      <c r="B248" s="264" t="s">
        <v>311</v>
      </c>
      <c r="C248" s="264">
        <v>0.387243</v>
      </c>
      <c r="D248" s="264">
        <v>180.684</v>
      </c>
      <c r="E248" s="264">
        <v>13.7515</v>
      </c>
      <c r="F248" s="264">
        <v>2.73441E-2</v>
      </c>
      <c r="G248" s="264" t="s">
        <v>14</v>
      </c>
      <c r="H248" s="59" t="s">
        <v>10</v>
      </c>
      <c r="J248" s="264">
        <f>VLOOKUP($B248,Totalt!$B$1:$BH$474,MATCH(J$2,Totalt!$B$1:$AZ$1,0),FALSE)</f>
        <v>191.82355000000001</v>
      </c>
      <c r="K248" s="264">
        <f>VLOOKUP($B248,Totalt!$B$1:$BH$474,MATCH(K$2,Totalt!$B$1:$AZ$1,0),FALSE)</f>
        <v>145.69999999999999</v>
      </c>
      <c r="M248" t="s">
        <v>687</v>
      </c>
      <c r="R248" t="s">
        <v>687</v>
      </c>
      <c r="S248" s="54" t="str">
        <f t="shared" si="6"/>
        <v>ja</v>
      </c>
      <c r="U248">
        <f t="shared" si="7"/>
        <v>167</v>
      </c>
    </row>
    <row r="249" spans="1:21" ht="15" customHeight="1" x14ac:dyDescent="0.35">
      <c r="A249" s="264" t="s">
        <v>312</v>
      </c>
      <c r="B249" s="264" t="s">
        <v>313</v>
      </c>
      <c r="C249" s="264">
        <v>0.112661</v>
      </c>
      <c r="D249" s="264">
        <v>16.536000000000001</v>
      </c>
      <c r="E249" s="264">
        <v>12.4468</v>
      </c>
      <c r="F249" s="264">
        <v>1.2335499999999999E-2</v>
      </c>
      <c r="G249" s="264" t="s">
        <v>10</v>
      </c>
      <c r="H249" s="59" t="s">
        <v>10</v>
      </c>
      <c r="J249" s="264">
        <f>VLOOKUP($B249,Totalt!$B$1:$BH$474,MATCH(J$2,Totalt!$B$1:$AZ$1,0),FALSE)</f>
        <v>12.160000000000002</v>
      </c>
      <c r="K249" s="264">
        <f>VLOOKUP($B249,Totalt!$B$1:$BH$474,MATCH(K$2,Totalt!$B$1:$AZ$1,0),FALSE)</f>
        <v>8.3000000000000007</v>
      </c>
      <c r="M249" t="s">
        <v>687</v>
      </c>
      <c r="R249" t="s">
        <v>687</v>
      </c>
      <c r="S249" s="54" t="str">
        <f t="shared" si="6"/>
        <v>ja</v>
      </c>
      <c r="U249">
        <f t="shared" si="7"/>
        <v>168</v>
      </c>
    </row>
    <row r="250" spans="1:21" ht="15" customHeight="1" x14ac:dyDescent="0.35">
      <c r="A250" s="264" t="s">
        <v>312</v>
      </c>
      <c r="B250" s="264" t="s">
        <v>314</v>
      </c>
      <c r="C250" s="264">
        <v>0.16792299999999999</v>
      </c>
      <c r="D250" s="264">
        <v>35.119799999999998</v>
      </c>
      <c r="E250" s="264">
        <v>9.2587499999999991</v>
      </c>
      <c r="F250" s="264">
        <v>7.2609499999999993E-2</v>
      </c>
      <c r="G250" s="264" t="s">
        <v>10</v>
      </c>
      <c r="H250" s="59" t="s">
        <v>10</v>
      </c>
      <c r="J250" s="264">
        <f>VLOOKUP($B250,Totalt!$B$1:$BH$474,MATCH(J$2,Totalt!$B$1:$AZ$1,0),FALSE)</f>
        <v>13.427999999999999</v>
      </c>
      <c r="K250" s="264">
        <f>VLOOKUP($B250,Totalt!$B$1:$BH$474,MATCH(K$2,Totalt!$B$1:$AZ$1,0),FALSE)</f>
        <v>10.199999999999999</v>
      </c>
      <c r="M250" t="s">
        <v>687</v>
      </c>
      <c r="R250" t="s">
        <v>687</v>
      </c>
      <c r="S250" s="54" t="str">
        <f t="shared" si="6"/>
        <v>ja</v>
      </c>
      <c r="U250">
        <f t="shared" si="7"/>
        <v>169</v>
      </c>
    </row>
    <row r="251" spans="1:21" ht="15" customHeight="1" x14ac:dyDescent="0.35">
      <c r="A251" s="264" t="s">
        <v>312</v>
      </c>
      <c r="B251" s="264" t="s">
        <v>315</v>
      </c>
      <c r="C251" s="264">
        <v>0.16009200000000001</v>
      </c>
      <c r="D251" s="264">
        <v>31.9252</v>
      </c>
      <c r="E251" s="264">
        <v>10.4839</v>
      </c>
      <c r="F251" s="264">
        <v>5.45094E-2</v>
      </c>
      <c r="G251" s="264" t="s">
        <v>10</v>
      </c>
      <c r="H251" s="59" t="s">
        <v>10</v>
      </c>
      <c r="J251" s="264">
        <f>VLOOKUP($B251,Totalt!$B$1:$BH$474,MATCH(J$2,Totalt!$B$1:$AZ$1,0),FALSE)</f>
        <v>87.783000000000015</v>
      </c>
      <c r="K251" s="264">
        <f>VLOOKUP($B251,Totalt!$B$1:$BH$474,MATCH(K$2,Totalt!$B$1:$AZ$1,0),FALSE)</f>
        <v>63.1</v>
      </c>
      <c r="M251" t="s">
        <v>687</v>
      </c>
      <c r="R251" t="s">
        <v>687</v>
      </c>
      <c r="S251" s="54" t="str">
        <f t="shared" si="6"/>
        <v>ja</v>
      </c>
      <c r="U251">
        <f t="shared" si="7"/>
        <v>170</v>
      </c>
    </row>
    <row r="252" spans="1:21" ht="15" customHeight="1" x14ac:dyDescent="0.35">
      <c r="A252" s="264" t="s">
        <v>316</v>
      </c>
      <c r="B252" s="264" t="s">
        <v>317</v>
      </c>
      <c r="C252" s="264">
        <v>8.3614999999999995E-2</v>
      </c>
      <c r="D252" s="264">
        <v>17.977499999999999</v>
      </c>
      <c r="E252" s="264">
        <v>1.9580900000000001</v>
      </c>
      <c r="F252" s="264">
        <v>5.3050600000000003E-2</v>
      </c>
      <c r="G252" s="264" t="s">
        <v>14</v>
      </c>
      <c r="H252" s="59" t="s">
        <v>10</v>
      </c>
      <c r="J252" s="264">
        <f>VLOOKUP($B252,Totalt!$B$1:$BH$474,MATCH(J$2,Totalt!$B$1:$AZ$1,0),FALSE)</f>
        <v>890.19999999999993</v>
      </c>
      <c r="K252" s="264">
        <f>VLOOKUP($B252,Totalt!$B$1:$BH$474,MATCH(K$2,Totalt!$B$1:$AZ$1,0),FALSE)</f>
        <v>775.1</v>
      </c>
      <c r="L252" s="259" t="s">
        <v>1346</v>
      </c>
      <c r="M252" t="s">
        <v>687</v>
      </c>
      <c r="R252" t="s">
        <v>687</v>
      </c>
      <c r="S252" s="54" t="str">
        <f t="shared" si="6"/>
        <v>ja</v>
      </c>
      <c r="U252">
        <f t="shared" si="7"/>
        <v>171</v>
      </c>
    </row>
    <row r="253" spans="1:21" ht="15" customHeight="1" x14ac:dyDescent="0.35">
      <c r="A253" s="264" t="s">
        <v>316</v>
      </c>
      <c r="B253" s="264" t="s">
        <v>318</v>
      </c>
      <c r="C253" s="264">
        <v>0.13356799999999999</v>
      </c>
      <c r="D253" s="264">
        <v>16.992999999999999</v>
      </c>
      <c r="E253" s="264">
        <v>13.7735</v>
      </c>
      <c r="F253" s="264">
        <v>2.3997299999999999E-2</v>
      </c>
      <c r="G253" s="264" t="s">
        <v>14</v>
      </c>
      <c r="H253" s="59" t="s">
        <v>10</v>
      </c>
      <c r="J253" s="264">
        <f>VLOOKUP($B253,Totalt!$B$1:$BH$474,MATCH(J$2,Totalt!$B$1:$AZ$1,0),FALSE)</f>
        <v>29.17</v>
      </c>
      <c r="K253" s="264">
        <f>VLOOKUP($B253,Totalt!$B$1:$BH$474,MATCH(K$2,Totalt!$B$1:$AZ$1,0),FALSE)</f>
        <v>22.7</v>
      </c>
      <c r="M253" t="s">
        <v>687</v>
      </c>
      <c r="R253" t="s">
        <v>687</v>
      </c>
      <c r="S253" s="54" t="str">
        <f t="shared" si="6"/>
        <v>ja</v>
      </c>
      <c r="U253">
        <f t="shared" si="7"/>
        <v>172</v>
      </c>
    </row>
    <row r="254" spans="1:21" ht="15" customHeight="1" x14ac:dyDescent="0.35">
      <c r="A254" s="264" t="s">
        <v>319</v>
      </c>
      <c r="B254" s="264" t="s">
        <v>320</v>
      </c>
      <c r="C254" s="264">
        <v>0</v>
      </c>
      <c r="D254" s="264">
        <v>0</v>
      </c>
      <c r="E254" s="264">
        <v>0</v>
      </c>
      <c r="F254" s="264">
        <v>0</v>
      </c>
      <c r="G254" s="264" t="s">
        <v>14</v>
      </c>
      <c r="H254" s="59" t="s">
        <v>14</v>
      </c>
      <c r="J254" s="264">
        <f>VLOOKUP($B254,Totalt!$B$1:$BH$474,MATCH(J$2,Totalt!$B$1:$AZ$1,0),FALSE)</f>
        <v>0</v>
      </c>
      <c r="K254" s="264" t="str">
        <f>VLOOKUP($B254,Totalt!$B$1:$BH$474,MATCH(K$2,Totalt!$B$1:$AZ$1,0),FALSE)</f>
        <v/>
      </c>
      <c r="M254" t="s">
        <v>687</v>
      </c>
      <c r="R254" t="s">
        <v>687</v>
      </c>
      <c r="S254" s="54" t="str">
        <f t="shared" si="6"/>
        <v>nej</v>
      </c>
      <c r="U254">
        <f t="shared" si="7"/>
        <v>172</v>
      </c>
    </row>
    <row r="255" spans="1:21" ht="15" customHeight="1" x14ac:dyDescent="0.35">
      <c r="A255" s="264" t="s">
        <v>321</v>
      </c>
      <c r="B255" s="264" t="s">
        <v>322</v>
      </c>
      <c r="C255" s="264">
        <v>8.8327600000000006E-2</v>
      </c>
      <c r="D255" s="264">
        <v>17.2666</v>
      </c>
      <c r="E255" s="264">
        <v>8.0742899999999995</v>
      </c>
      <c r="F255" s="264">
        <v>9.3688399999999998E-3</v>
      </c>
      <c r="G255" s="264" t="s">
        <v>10</v>
      </c>
      <c r="H255" s="59" t="s">
        <v>10</v>
      </c>
      <c r="J255" s="264">
        <f>VLOOKUP($B255,Totalt!$B$1:$BH$474,MATCH(J$2,Totalt!$B$1:$AZ$1,0),FALSE)</f>
        <v>30.42</v>
      </c>
      <c r="K255" s="264">
        <f>VLOOKUP($B255,Totalt!$B$1:$BH$474,MATCH(K$2,Totalt!$B$1:$AZ$1,0),FALSE)</f>
        <v>23.2</v>
      </c>
      <c r="M255" t="s">
        <v>687</v>
      </c>
      <c r="R255" t="s">
        <v>687</v>
      </c>
      <c r="S255" s="54" t="str">
        <f t="shared" si="6"/>
        <v>ja</v>
      </c>
      <c r="U255">
        <f t="shared" si="7"/>
        <v>173</v>
      </c>
    </row>
    <row r="256" spans="1:21" ht="15" customHeight="1" x14ac:dyDescent="0.35">
      <c r="A256" s="264" t="s">
        <v>323</v>
      </c>
      <c r="B256" s="264" t="s">
        <v>324</v>
      </c>
      <c r="C256" s="264">
        <v>5.0489899999999997E-2</v>
      </c>
      <c r="D256" s="264">
        <v>14.079499999999999</v>
      </c>
      <c r="E256" s="264">
        <v>8.92788</v>
      </c>
      <c r="F256" s="264">
        <v>8.0498700000000006E-3</v>
      </c>
      <c r="G256" s="264" t="s">
        <v>10</v>
      </c>
      <c r="H256" s="59" t="s">
        <v>10</v>
      </c>
      <c r="J256" s="264">
        <f>VLOOKUP($B256,Totalt!$B$1:$BH$474,MATCH(J$2,Totalt!$B$1:$AZ$1,0),FALSE)</f>
        <v>131.37058999999999</v>
      </c>
      <c r="K256" s="264">
        <f>VLOOKUP($B256,Totalt!$B$1:$BH$474,MATCH(K$2,Totalt!$B$1:$AZ$1,0),FALSE)</f>
        <v>88</v>
      </c>
      <c r="M256" t="s">
        <v>687</v>
      </c>
      <c r="R256" t="s">
        <v>687</v>
      </c>
      <c r="S256" s="54" t="str">
        <f t="shared" si="6"/>
        <v>ja</v>
      </c>
      <c r="U256">
        <f t="shared" si="7"/>
        <v>174</v>
      </c>
    </row>
    <row r="257" spans="1:21" ht="15" customHeight="1" x14ac:dyDescent="0.35">
      <c r="A257" s="264" t="s">
        <v>323</v>
      </c>
      <c r="B257" s="264" t="s">
        <v>325</v>
      </c>
      <c r="C257" s="264">
        <v>0.17252799999999999</v>
      </c>
      <c r="D257" s="264">
        <v>15.3994</v>
      </c>
      <c r="E257" s="264">
        <v>17.125499999999999</v>
      </c>
      <c r="F257" s="264">
        <v>2.13806E-2</v>
      </c>
      <c r="G257" s="264" t="s">
        <v>10</v>
      </c>
      <c r="H257" s="59" t="s">
        <v>10</v>
      </c>
      <c r="J257" s="264">
        <f>VLOOKUP($B257,Totalt!$B$1:$BH$474,MATCH(J$2,Totalt!$B$1:$AZ$1,0),FALSE)</f>
        <v>10.72</v>
      </c>
      <c r="K257" s="264">
        <f>VLOOKUP($B257,Totalt!$B$1:$BH$474,MATCH(K$2,Totalt!$B$1:$AZ$1,0),FALSE)</f>
        <v>8.07</v>
      </c>
      <c r="M257" t="s">
        <v>687</v>
      </c>
      <c r="R257" t="s">
        <v>687</v>
      </c>
      <c r="S257" s="54" t="str">
        <f t="shared" si="6"/>
        <v>ja</v>
      </c>
      <c r="U257">
        <f t="shared" si="7"/>
        <v>175</v>
      </c>
    </row>
    <row r="258" spans="1:21" ht="15" customHeight="1" x14ac:dyDescent="0.35">
      <c r="A258" s="264" t="s">
        <v>323</v>
      </c>
      <c r="B258" s="264" t="s">
        <v>326</v>
      </c>
      <c r="C258" s="264">
        <v>3.07761</v>
      </c>
      <c r="D258" s="264">
        <v>210.667</v>
      </c>
      <c r="E258" s="264">
        <v>94.548699999999997</v>
      </c>
      <c r="F258" s="264">
        <v>2.7008999999999998E-2</v>
      </c>
      <c r="G258" s="264" t="s">
        <v>14</v>
      </c>
      <c r="H258" s="59" t="s">
        <v>14</v>
      </c>
      <c r="J258" s="264">
        <f>VLOOKUP($B258,Totalt!$B$1:$BH$474,MATCH(J$2,Totalt!$B$1:$AZ$1,0),FALSE)</f>
        <v>1.7749999999999999</v>
      </c>
      <c r="K258" s="264">
        <f>VLOOKUP($B258,Totalt!$B$1:$BH$474,MATCH(K$2,Totalt!$B$1:$AZ$1,0),FALSE)</f>
        <v>1.216</v>
      </c>
      <c r="L258" t="s">
        <v>1090</v>
      </c>
      <c r="M258" t="s">
        <v>687</v>
      </c>
      <c r="R258" t="s">
        <v>687</v>
      </c>
      <c r="S258" s="54" t="str">
        <f t="shared" si="6"/>
        <v>nej</v>
      </c>
      <c r="U258">
        <f t="shared" si="7"/>
        <v>175</v>
      </c>
    </row>
    <row r="259" spans="1:21" ht="15" customHeight="1" x14ac:dyDescent="0.35">
      <c r="A259" s="264" t="s">
        <v>327</v>
      </c>
      <c r="B259" s="264" t="s">
        <v>328</v>
      </c>
      <c r="C259" s="264">
        <v>0.245951</v>
      </c>
      <c r="D259" s="264">
        <v>38.2102</v>
      </c>
      <c r="E259" s="264">
        <v>12.637499999999999</v>
      </c>
      <c r="F259" s="264">
        <v>8.9231000000000005E-2</v>
      </c>
      <c r="G259" s="264" t="s">
        <v>14</v>
      </c>
      <c r="H259" s="59" t="s">
        <v>10</v>
      </c>
      <c r="J259" s="264">
        <f>VLOOKUP($B259,Totalt!$B$1:$BH$474,MATCH(J$2,Totalt!$B$1:$AZ$1,0),FALSE)</f>
        <v>16.748000000000001</v>
      </c>
      <c r="K259" s="264">
        <f>VLOOKUP($B259,Totalt!$B$1:$BH$474,MATCH(K$2,Totalt!$B$1:$AZ$1,0),FALSE)</f>
        <v>15.6</v>
      </c>
      <c r="M259" t="s">
        <v>687</v>
      </c>
      <c r="R259" t="s">
        <v>687</v>
      </c>
      <c r="S259" s="54" t="str">
        <f t="shared" si="6"/>
        <v>ja</v>
      </c>
      <c r="U259">
        <f t="shared" si="7"/>
        <v>176</v>
      </c>
    </row>
    <row r="260" spans="1:21" ht="15" customHeight="1" x14ac:dyDescent="0.35">
      <c r="A260" s="264" t="s">
        <v>329</v>
      </c>
      <c r="B260" s="264" t="s">
        <v>330</v>
      </c>
      <c r="C260" s="264">
        <v>0.26316400000000001</v>
      </c>
      <c r="D260" s="264">
        <v>77.072500000000005</v>
      </c>
      <c r="E260" s="264">
        <v>8.9527800000000006</v>
      </c>
      <c r="F260" s="264">
        <v>0.203794</v>
      </c>
      <c r="G260" s="264" t="s">
        <v>10</v>
      </c>
      <c r="H260" s="59" t="s">
        <v>10</v>
      </c>
      <c r="J260" s="264">
        <f>VLOOKUP($B260,Totalt!$B$1:$BH$474,MATCH(J$2,Totalt!$B$1:$AZ$1,0),FALSE)</f>
        <v>225.64947000000001</v>
      </c>
      <c r="K260" s="264">
        <f>VLOOKUP($B260,Totalt!$B$1:$BH$474,MATCH(K$2,Totalt!$B$1:$AZ$1,0),FALSE)</f>
        <v>180.9</v>
      </c>
      <c r="M260" t="s">
        <v>687</v>
      </c>
      <c r="R260" t="s">
        <v>687</v>
      </c>
      <c r="S260" s="54" t="str">
        <f t="shared" ref="S260:S323" si="8">IF(N260="x","nej",
IF(O260="x","ja",
IF(H260="ja","ja","nej")))</f>
        <v>ja</v>
      </c>
      <c r="U260">
        <f t="shared" ref="U260:U323" si="9">IF(ISERROR(S260),U259,IF(S260="ja",U259+1,U259))</f>
        <v>177</v>
      </c>
    </row>
    <row r="261" spans="1:21" ht="15" customHeight="1" x14ac:dyDescent="0.35">
      <c r="A261" s="264" t="s">
        <v>331</v>
      </c>
      <c r="B261" s="264" t="s">
        <v>332</v>
      </c>
      <c r="C261" s="264">
        <v>0</v>
      </c>
      <c r="D261" s="264">
        <v>0</v>
      </c>
      <c r="E261" s="264">
        <v>0</v>
      </c>
      <c r="F261" s="264">
        <v>0</v>
      </c>
      <c r="G261" s="264" t="s">
        <v>14</v>
      </c>
      <c r="H261" s="59" t="s">
        <v>14</v>
      </c>
      <c r="J261" s="264">
        <f>VLOOKUP($B261,Totalt!$B$1:$BH$474,MATCH(J$2,Totalt!$B$1:$AZ$1,0),FALSE)</f>
        <v>0</v>
      </c>
      <c r="K261" s="264" t="str">
        <f>VLOOKUP($B261,Totalt!$B$1:$BH$474,MATCH(K$2,Totalt!$B$1:$AZ$1,0),FALSE)</f>
        <v/>
      </c>
      <c r="M261" t="s">
        <v>687</v>
      </c>
      <c r="R261" t="s">
        <v>687</v>
      </c>
      <c r="S261" s="54" t="str">
        <f t="shared" si="8"/>
        <v>nej</v>
      </c>
      <c r="U261">
        <f t="shared" si="9"/>
        <v>177</v>
      </c>
    </row>
    <row r="262" spans="1:21" ht="15" customHeight="1" x14ac:dyDescent="0.35">
      <c r="A262" s="264" t="s">
        <v>333</v>
      </c>
      <c r="B262" s="264" t="s">
        <v>334</v>
      </c>
      <c r="C262" s="264">
        <v>0</v>
      </c>
      <c r="D262" s="264">
        <v>0</v>
      </c>
      <c r="E262" s="264">
        <v>0</v>
      </c>
      <c r="F262" s="264">
        <v>0</v>
      </c>
      <c r="G262" s="264" t="s">
        <v>14</v>
      </c>
      <c r="H262" s="59" t="s">
        <v>14</v>
      </c>
      <c r="J262" s="264">
        <f>VLOOKUP($B262,Totalt!$B$1:$BH$474,MATCH(J$2,Totalt!$B$1:$AZ$1,0),FALSE)</f>
        <v>0</v>
      </c>
      <c r="K262" s="264" t="str">
        <f>VLOOKUP($B262,Totalt!$B$1:$BH$474,MATCH(K$2,Totalt!$B$1:$AZ$1,0),FALSE)</f>
        <v/>
      </c>
      <c r="M262" t="s">
        <v>687</v>
      </c>
      <c r="R262" t="s">
        <v>687</v>
      </c>
      <c r="S262" s="54" t="str">
        <f t="shared" si="8"/>
        <v>nej</v>
      </c>
      <c r="U262">
        <f t="shared" si="9"/>
        <v>177</v>
      </c>
    </row>
    <row r="263" spans="1:21" ht="15" customHeight="1" x14ac:dyDescent="0.35">
      <c r="A263" s="264" t="s">
        <v>335</v>
      </c>
      <c r="B263" s="264" t="s">
        <v>336</v>
      </c>
      <c r="C263" s="264">
        <v>0</v>
      </c>
      <c r="D263" s="264">
        <v>0</v>
      </c>
      <c r="E263" s="264">
        <v>0</v>
      </c>
      <c r="F263" s="264">
        <v>0</v>
      </c>
      <c r="G263" s="264" t="s">
        <v>10</v>
      </c>
      <c r="H263" s="59" t="s">
        <v>14</v>
      </c>
      <c r="J263" s="264">
        <f>VLOOKUP($B263,Totalt!$B$1:$BH$474,MATCH(J$2,Totalt!$B$1:$AZ$1,0),FALSE)</f>
        <v>0</v>
      </c>
      <c r="K263" s="264" t="str">
        <f>VLOOKUP($B263,Totalt!$B$1:$BH$474,MATCH(K$2,Totalt!$B$1:$AZ$1,0),FALSE)</f>
        <v/>
      </c>
      <c r="M263" t="s">
        <v>687</v>
      </c>
      <c r="R263" t="s">
        <v>687</v>
      </c>
      <c r="S263" s="54" t="str">
        <f t="shared" si="8"/>
        <v>nej</v>
      </c>
      <c r="U263">
        <f t="shared" si="9"/>
        <v>177</v>
      </c>
    </row>
    <row r="264" spans="1:21" ht="15" customHeight="1" x14ac:dyDescent="0.35">
      <c r="A264" s="264" t="s">
        <v>335</v>
      </c>
      <c r="B264" s="264" t="s">
        <v>337</v>
      </c>
      <c r="C264" s="264">
        <v>0.137043</v>
      </c>
      <c r="D264" s="264">
        <v>23.273499999999999</v>
      </c>
      <c r="E264" s="264">
        <v>7.7134099999999997</v>
      </c>
      <c r="F264" s="264">
        <v>2.3423200000000002E-2</v>
      </c>
      <c r="G264" s="264" t="s">
        <v>10</v>
      </c>
      <c r="H264" s="59" t="s">
        <v>10</v>
      </c>
      <c r="J264" s="264">
        <f>VLOOKUP($B264,Totalt!$B$1:$BH$474,MATCH(J$2,Totalt!$B$1:$AZ$1,0),FALSE)</f>
        <v>48.2</v>
      </c>
      <c r="K264" s="264">
        <f>VLOOKUP($B264,Totalt!$B$1:$BH$474,MATCH(K$2,Totalt!$B$1:$AZ$1,0),FALSE)</f>
        <v>37.200000000000003</v>
      </c>
      <c r="M264" t="s">
        <v>687</v>
      </c>
      <c r="R264" t="s">
        <v>687</v>
      </c>
      <c r="S264" s="54" t="str">
        <f t="shared" si="8"/>
        <v>ja</v>
      </c>
      <c r="U264">
        <f t="shared" si="9"/>
        <v>178</v>
      </c>
    </row>
    <row r="265" spans="1:21" ht="15" customHeight="1" x14ac:dyDescent="0.35">
      <c r="A265" s="264" t="s">
        <v>335</v>
      </c>
      <c r="B265" s="264" t="s">
        <v>338</v>
      </c>
      <c r="C265" s="264">
        <v>0.67630000000000001</v>
      </c>
      <c r="D265" s="264">
        <v>196.465</v>
      </c>
      <c r="E265" s="264">
        <v>17.375399999999999</v>
      </c>
      <c r="F265" s="264">
        <v>0.42539300000000002</v>
      </c>
      <c r="G265" s="264" t="s">
        <v>10</v>
      </c>
      <c r="H265" s="59" t="s">
        <v>10</v>
      </c>
      <c r="J265" s="264">
        <f>VLOOKUP($B265,Totalt!$B$1:$BH$474,MATCH(J$2,Totalt!$B$1:$AZ$1,0),FALSE)</f>
        <v>1590.8433</v>
      </c>
      <c r="K265" s="264">
        <f>VLOOKUP($B265,Totalt!$B$1:$BH$474,MATCH(K$2,Totalt!$B$1:$AZ$1,0),FALSE)</f>
        <v>1455</v>
      </c>
      <c r="M265" t="s">
        <v>687</v>
      </c>
      <c r="R265" t="s">
        <v>687</v>
      </c>
      <c r="S265" s="54" t="str">
        <f t="shared" si="8"/>
        <v>ja</v>
      </c>
      <c r="U265">
        <f t="shared" si="9"/>
        <v>179</v>
      </c>
    </row>
    <row r="266" spans="1:21" ht="15" customHeight="1" x14ac:dyDescent="0.35">
      <c r="A266" s="264" t="s">
        <v>339</v>
      </c>
      <c r="B266" s="264" t="s">
        <v>340</v>
      </c>
      <c r="C266" s="264">
        <v>4.8555099999999997E-2</v>
      </c>
      <c r="D266" s="264">
        <v>15.7348</v>
      </c>
      <c r="E266" s="264">
        <v>4.8115199999999998</v>
      </c>
      <c r="F266" s="264">
        <v>3.2736100000000001E-3</v>
      </c>
      <c r="G266" s="264" t="s">
        <v>10</v>
      </c>
      <c r="H266" s="59" t="s">
        <v>10</v>
      </c>
      <c r="J266" s="264">
        <f>VLOOKUP($B266,Totalt!$B$1:$BH$474,MATCH(J$2,Totalt!$B$1:$AZ$1,0),FALSE)</f>
        <v>459.13500700000003</v>
      </c>
      <c r="K266" s="264">
        <f>VLOOKUP($B266,Totalt!$B$1:$BH$474,MATCH(K$2,Totalt!$B$1:$AZ$1,0),FALSE)</f>
        <v>443</v>
      </c>
      <c r="M266" t="s">
        <v>687</v>
      </c>
      <c r="R266" t="s">
        <v>687</v>
      </c>
      <c r="S266" s="54" t="str">
        <f t="shared" si="8"/>
        <v>ja</v>
      </c>
      <c r="U266">
        <f t="shared" si="9"/>
        <v>180</v>
      </c>
    </row>
    <row r="267" spans="1:21" ht="15" customHeight="1" x14ac:dyDescent="0.35">
      <c r="A267" s="264" t="s">
        <v>339</v>
      </c>
      <c r="B267" s="264" t="s">
        <v>341</v>
      </c>
      <c r="C267" s="264">
        <v>4.2280400000000003E-2</v>
      </c>
      <c r="D267" s="264">
        <v>5.79535</v>
      </c>
      <c r="E267" s="264">
        <v>4.4758599999999999</v>
      </c>
      <c r="F267" s="264">
        <v>0</v>
      </c>
      <c r="G267" s="264" t="s">
        <v>10</v>
      </c>
      <c r="H267" s="59" t="s">
        <v>10</v>
      </c>
      <c r="J267" s="264">
        <f>VLOOKUP($B267,Totalt!$B$1:$BH$474,MATCH(J$2,Totalt!$B$1:$AZ$1,0),FALSE)</f>
        <v>21.044975300000001</v>
      </c>
      <c r="K267" s="264">
        <f>VLOOKUP($B267,Totalt!$B$1:$BH$474,MATCH(K$2,Totalt!$B$1:$AZ$1,0),FALSE)</f>
        <v>20.79</v>
      </c>
      <c r="M267" t="s">
        <v>687</v>
      </c>
      <c r="R267" t="s">
        <v>687</v>
      </c>
      <c r="S267" s="54" t="str">
        <f t="shared" si="8"/>
        <v>ja</v>
      </c>
      <c r="U267">
        <f t="shared" si="9"/>
        <v>181</v>
      </c>
    </row>
    <row r="268" spans="1:21" ht="15" customHeight="1" x14ac:dyDescent="0.35">
      <c r="A268" s="264" t="s">
        <v>342</v>
      </c>
      <c r="B268" s="264" t="s">
        <v>343</v>
      </c>
      <c r="C268" s="264">
        <v>0.30394900000000002</v>
      </c>
      <c r="D268" s="264">
        <v>6.9406299999999996</v>
      </c>
      <c r="E268" s="264">
        <v>4.9924400000000002</v>
      </c>
      <c r="F268" s="264">
        <v>1.4316499999999999E-2</v>
      </c>
      <c r="G268" s="264" t="s">
        <v>10</v>
      </c>
      <c r="H268" s="59" t="s">
        <v>10</v>
      </c>
      <c r="J268" s="264">
        <f>VLOOKUP($B268,Totalt!$B$1:$BH$474,MATCH(J$2,Totalt!$B$1:$AZ$1,0),FALSE)</f>
        <v>1119.8764000000001</v>
      </c>
      <c r="K268" s="264">
        <f>VLOOKUP($B268,Totalt!$B$1:$BH$474,MATCH(K$2,Totalt!$B$1:$AZ$1,0),FALSE)</f>
        <v>1027.529</v>
      </c>
      <c r="M268" t="s">
        <v>687</v>
      </c>
      <c r="R268" t="s">
        <v>687</v>
      </c>
      <c r="S268" s="54" t="str">
        <f t="shared" si="8"/>
        <v>ja</v>
      </c>
      <c r="U268">
        <f t="shared" si="9"/>
        <v>182</v>
      </c>
    </row>
    <row r="269" spans="1:21" ht="15" customHeight="1" x14ac:dyDescent="0.35">
      <c r="A269" s="264" t="s">
        <v>344</v>
      </c>
      <c r="B269" s="264" t="s">
        <v>345</v>
      </c>
      <c r="C269" s="264">
        <v>7.2336400000000004E-3</v>
      </c>
      <c r="D269" s="264">
        <v>0.85485800000000001</v>
      </c>
      <c r="E269" s="264">
        <v>2.7135699999999998E-3</v>
      </c>
      <c r="F269" s="264">
        <v>1.01348E-3</v>
      </c>
      <c r="G269" s="264" t="s">
        <v>10</v>
      </c>
      <c r="H269" s="59" t="s">
        <v>10</v>
      </c>
      <c r="J269" s="264">
        <f>VLOOKUP($B269,Totalt!$B$1:$BH$474,MATCH(J$2,Totalt!$B$1:$AZ$1,0),FALSE)</f>
        <v>18.254000000000001</v>
      </c>
      <c r="K269" s="264">
        <f>VLOOKUP($B269,Totalt!$B$1:$BH$474,MATCH(K$2,Totalt!$B$1:$AZ$1,0),FALSE)</f>
        <v>15.721</v>
      </c>
      <c r="M269" t="s">
        <v>687</v>
      </c>
      <c r="R269" t="s">
        <v>687</v>
      </c>
      <c r="S269" s="54" t="str">
        <f t="shared" si="8"/>
        <v>ja</v>
      </c>
      <c r="U269">
        <f t="shared" si="9"/>
        <v>183</v>
      </c>
    </row>
    <row r="270" spans="1:21" ht="15" customHeight="1" x14ac:dyDescent="0.35">
      <c r="A270" s="264" t="s">
        <v>344</v>
      </c>
      <c r="B270" s="264" t="s">
        <v>346</v>
      </c>
      <c r="C270" s="264">
        <v>0.112182</v>
      </c>
      <c r="D270" s="264">
        <v>18.038399999999999</v>
      </c>
      <c r="E270" s="264">
        <v>6.0645499999999997</v>
      </c>
      <c r="F270" s="264">
        <v>1.2659699999999999E-2</v>
      </c>
      <c r="G270" s="264" t="s">
        <v>10</v>
      </c>
      <c r="H270" s="59" t="s">
        <v>10</v>
      </c>
      <c r="J270" s="264">
        <f>VLOOKUP($B270,Totalt!$B$1:$BH$474,MATCH(J$2,Totalt!$B$1:$AZ$1,0),FALSE)</f>
        <v>139.80296000000001</v>
      </c>
      <c r="K270" s="264">
        <f>VLOOKUP($B270,Totalt!$B$1:$BH$474,MATCH(K$2,Totalt!$B$1:$AZ$1,0),FALSE)</f>
        <v>122.807</v>
      </c>
      <c r="M270" t="s">
        <v>687</v>
      </c>
      <c r="R270" t="s">
        <v>687</v>
      </c>
      <c r="S270" s="54" t="str">
        <f t="shared" si="8"/>
        <v>ja</v>
      </c>
      <c r="U270">
        <f t="shared" si="9"/>
        <v>184</v>
      </c>
    </row>
    <row r="271" spans="1:21" ht="15" customHeight="1" x14ac:dyDescent="0.35">
      <c r="A271" s="264" t="s">
        <v>344</v>
      </c>
      <c r="B271" s="264" t="s">
        <v>347</v>
      </c>
      <c r="C271" s="264">
        <v>0.306064</v>
      </c>
      <c r="D271" s="264">
        <v>54.128500000000003</v>
      </c>
      <c r="E271" s="264">
        <v>9.9660700000000002</v>
      </c>
      <c r="F271" s="264">
        <v>7.4535699999999996E-2</v>
      </c>
      <c r="G271" s="264" t="s">
        <v>10</v>
      </c>
      <c r="H271" s="59" t="s">
        <v>10</v>
      </c>
      <c r="J271" s="264">
        <f>VLOOKUP($B271,Totalt!$B$1:$BH$474,MATCH(J$2,Totalt!$B$1:$AZ$1,0),FALSE)</f>
        <v>28.751999999999999</v>
      </c>
      <c r="K271" s="264">
        <f>VLOOKUP($B271,Totalt!$B$1:$BH$474,MATCH(K$2,Totalt!$B$1:$AZ$1,0),FALSE)</f>
        <v>18.997</v>
      </c>
      <c r="M271" t="s">
        <v>687</v>
      </c>
      <c r="R271" t="s">
        <v>687</v>
      </c>
      <c r="S271" s="54" t="str">
        <f t="shared" si="8"/>
        <v>ja</v>
      </c>
      <c r="U271">
        <f t="shared" si="9"/>
        <v>185</v>
      </c>
    </row>
    <row r="272" spans="1:21" ht="15" customHeight="1" x14ac:dyDescent="0.35">
      <c r="A272" s="264" t="s">
        <v>348</v>
      </c>
      <c r="B272" s="264" t="s">
        <v>349</v>
      </c>
      <c r="C272" s="264">
        <v>0.10724</v>
      </c>
      <c r="D272" s="264">
        <v>21.1053</v>
      </c>
      <c r="E272" s="264">
        <v>8.1896000000000004</v>
      </c>
      <c r="F272" s="264">
        <v>2.3115900000000002E-2</v>
      </c>
      <c r="G272" s="264" t="s">
        <v>10</v>
      </c>
      <c r="H272" s="59" t="s">
        <v>10</v>
      </c>
      <c r="J272" s="264">
        <f>VLOOKUP($B272,Totalt!$B$1:$BH$474,MATCH(J$2,Totalt!$B$1:$AZ$1,0),FALSE)</f>
        <v>154.51929999999999</v>
      </c>
      <c r="K272" s="264">
        <f>VLOOKUP($B272,Totalt!$B$1:$BH$474,MATCH(K$2,Totalt!$B$1:$AZ$1,0),FALSE)</f>
        <v>133.43</v>
      </c>
      <c r="M272" t="s">
        <v>687</v>
      </c>
      <c r="R272" t="s">
        <v>687</v>
      </c>
      <c r="S272" s="54" t="str">
        <f t="shared" si="8"/>
        <v>ja</v>
      </c>
      <c r="U272">
        <f t="shared" si="9"/>
        <v>186</v>
      </c>
    </row>
    <row r="273" spans="1:21" ht="15" customHeight="1" x14ac:dyDescent="0.35">
      <c r="A273" s="264" t="s">
        <v>350</v>
      </c>
      <c r="B273" s="264" t="s">
        <v>351</v>
      </c>
      <c r="C273" s="264">
        <v>0.19900399999999999</v>
      </c>
      <c r="D273" s="264">
        <v>16.915099999999999</v>
      </c>
      <c r="E273" s="264">
        <v>16.283200000000001</v>
      </c>
      <c r="F273" s="264">
        <v>2.4956599999999999E-2</v>
      </c>
      <c r="G273" s="264" t="s">
        <v>10</v>
      </c>
      <c r="H273" s="59" t="s">
        <v>10</v>
      </c>
      <c r="J273" s="264">
        <f>VLOOKUP($B273,Totalt!$B$1:$BH$474,MATCH(J$2,Totalt!$B$1:$AZ$1,0),FALSE)</f>
        <v>2.6509999999999998</v>
      </c>
      <c r="K273" s="264">
        <f>VLOOKUP($B273,Totalt!$B$1:$BH$474,MATCH(K$2,Totalt!$B$1:$AZ$1,0),FALSE)</f>
        <v>2.1190000000000002</v>
      </c>
      <c r="M273" t="s">
        <v>687</v>
      </c>
      <c r="R273" t="s">
        <v>687</v>
      </c>
      <c r="S273" s="54" t="str">
        <f t="shared" si="8"/>
        <v>ja</v>
      </c>
      <c r="U273">
        <f t="shared" si="9"/>
        <v>187</v>
      </c>
    </row>
    <row r="274" spans="1:21" ht="15" customHeight="1" x14ac:dyDescent="0.35">
      <c r="A274" s="264" t="s">
        <v>350</v>
      </c>
      <c r="B274" s="264" t="s">
        <v>352</v>
      </c>
      <c r="C274" s="264">
        <v>0.240619</v>
      </c>
      <c r="D274" s="264">
        <v>50.973700000000001</v>
      </c>
      <c r="E274" s="264">
        <v>10.3521</v>
      </c>
      <c r="F274" s="264">
        <v>0.118299</v>
      </c>
      <c r="G274" s="264" t="s">
        <v>10</v>
      </c>
      <c r="H274" s="59" t="s">
        <v>10</v>
      </c>
      <c r="J274" s="264">
        <f>VLOOKUP($B274,Totalt!$B$1:$BH$474,MATCH(J$2,Totalt!$B$1:$AZ$1,0),FALSE)</f>
        <v>13.336</v>
      </c>
      <c r="K274" s="264">
        <f>VLOOKUP($B274,Totalt!$B$1:$BH$474,MATCH(K$2,Totalt!$B$1:$AZ$1,0),FALSE)</f>
        <v>10.849</v>
      </c>
      <c r="M274" t="s">
        <v>687</v>
      </c>
      <c r="R274" t="s">
        <v>687</v>
      </c>
      <c r="S274" s="54" t="str">
        <f t="shared" si="8"/>
        <v>ja</v>
      </c>
      <c r="U274">
        <f t="shared" si="9"/>
        <v>188</v>
      </c>
    </row>
    <row r="275" spans="1:21" ht="15" customHeight="1" x14ac:dyDescent="0.35">
      <c r="A275" s="264" t="s">
        <v>350</v>
      </c>
      <c r="B275" s="264" t="s">
        <v>353</v>
      </c>
      <c r="C275" s="264">
        <v>0.11230999999999999</v>
      </c>
      <c r="D275" s="264">
        <v>17.882300000000001</v>
      </c>
      <c r="E275" s="264">
        <v>5.8697499999999998</v>
      </c>
      <c r="F275" s="264">
        <v>3.0101099999999999E-2</v>
      </c>
      <c r="G275" s="264" t="s">
        <v>10</v>
      </c>
      <c r="H275" s="59" t="s">
        <v>10</v>
      </c>
      <c r="J275" s="264">
        <f>VLOOKUP($B275,Totalt!$B$1:$BH$474,MATCH(J$2,Totalt!$B$1:$AZ$1,0),FALSE)</f>
        <v>159.04802000000001</v>
      </c>
      <c r="K275" s="264">
        <f>VLOOKUP($B275,Totalt!$B$1:$BH$474,MATCH(K$2,Totalt!$B$1:$AZ$1,0),FALSE)</f>
        <v>157.19800000000001</v>
      </c>
      <c r="M275" t="s">
        <v>687</v>
      </c>
      <c r="R275" t="s">
        <v>687</v>
      </c>
      <c r="S275" s="54" t="str">
        <f t="shared" si="8"/>
        <v>ja</v>
      </c>
      <c r="U275">
        <f t="shared" si="9"/>
        <v>189</v>
      </c>
    </row>
    <row r="276" spans="1:21" ht="15" customHeight="1" x14ac:dyDescent="0.35">
      <c r="A276" s="264" t="s">
        <v>354</v>
      </c>
      <c r="B276" s="264" t="s">
        <v>355</v>
      </c>
      <c r="C276" s="264">
        <v>0.16040099999999999</v>
      </c>
      <c r="D276" s="264">
        <v>34.0075</v>
      </c>
      <c r="E276" s="264">
        <v>10.043900000000001</v>
      </c>
      <c r="F276" s="264">
        <v>4.3893500000000002E-2</v>
      </c>
      <c r="G276" s="264" t="s">
        <v>10</v>
      </c>
      <c r="H276" s="59" t="s">
        <v>10</v>
      </c>
      <c r="J276" s="264">
        <f>VLOOKUP($B276,Totalt!$B$1:$BH$474,MATCH(J$2,Totalt!$B$1:$AZ$1,0),FALSE)</f>
        <v>60.819999999999993</v>
      </c>
      <c r="K276" s="264">
        <f>VLOOKUP($B276,Totalt!$B$1:$BH$474,MATCH(K$2,Totalt!$B$1:$AZ$1,0),FALSE)</f>
        <v>41.4</v>
      </c>
      <c r="M276" t="s">
        <v>687</v>
      </c>
      <c r="R276" t="s">
        <v>687</v>
      </c>
      <c r="S276" s="54" t="str">
        <f t="shared" si="8"/>
        <v>ja</v>
      </c>
      <c r="U276">
        <f t="shared" si="9"/>
        <v>190</v>
      </c>
    </row>
    <row r="277" spans="1:21" ht="15" customHeight="1" x14ac:dyDescent="0.35">
      <c r="A277" s="264" t="s">
        <v>356</v>
      </c>
      <c r="B277" s="264" t="s">
        <v>357</v>
      </c>
      <c r="C277" s="264">
        <v>7.0335099999999998E-2</v>
      </c>
      <c r="D277" s="264">
        <v>11.6951</v>
      </c>
      <c r="E277" s="264">
        <v>8.2070600000000002</v>
      </c>
      <c r="F277" s="264">
        <v>1.1139100000000001E-2</v>
      </c>
      <c r="G277" s="264" t="s">
        <v>14</v>
      </c>
      <c r="H277" s="59" t="s">
        <v>10</v>
      </c>
      <c r="J277" s="264">
        <f>VLOOKUP($B277,Totalt!$B$1:$BH$474,MATCH(J$2,Totalt!$B$1:$AZ$1,0),FALSE)</f>
        <v>161.45805000000004</v>
      </c>
      <c r="K277" s="264">
        <f>VLOOKUP($B277,Totalt!$B$1:$BH$474,MATCH(K$2,Totalt!$B$1:$AZ$1,0),FALSE)</f>
        <v>132.30000000000001</v>
      </c>
      <c r="M277" t="s">
        <v>687</v>
      </c>
      <c r="R277" t="s">
        <v>687</v>
      </c>
      <c r="S277" s="54" t="str">
        <f t="shared" si="8"/>
        <v>ja</v>
      </c>
      <c r="U277">
        <f t="shared" si="9"/>
        <v>191</v>
      </c>
    </row>
    <row r="278" spans="1:21" ht="15" customHeight="1" x14ac:dyDescent="0.35">
      <c r="A278" s="264" t="s">
        <v>358</v>
      </c>
      <c r="B278" s="264" t="s">
        <v>359</v>
      </c>
      <c r="C278" s="264">
        <v>7.1201100000000003E-2</v>
      </c>
      <c r="D278" s="264">
        <v>8.7847000000000008</v>
      </c>
      <c r="E278" s="264">
        <v>8.2650500000000002E-2</v>
      </c>
      <c r="F278" s="264">
        <v>1.1572300000000001E-2</v>
      </c>
      <c r="G278" s="264" t="s">
        <v>10</v>
      </c>
      <c r="H278" s="59" t="s">
        <v>10</v>
      </c>
      <c r="J278" s="264">
        <f>VLOOKUP($B278,Totalt!$B$1:$BH$474,MATCH(J$2,Totalt!$B$1:$AZ$1,0),FALSE)</f>
        <v>98.915999999999997</v>
      </c>
      <c r="K278" s="264">
        <f>VLOOKUP($B278,Totalt!$B$1:$BH$474,MATCH(K$2,Totalt!$B$1:$AZ$1,0),FALSE)</f>
        <v>83.1</v>
      </c>
      <c r="M278" t="s">
        <v>687</v>
      </c>
      <c r="R278" t="s">
        <v>687</v>
      </c>
      <c r="S278" s="54" t="str">
        <f t="shared" si="8"/>
        <v>ja</v>
      </c>
      <c r="U278">
        <f t="shared" si="9"/>
        <v>192</v>
      </c>
    </row>
    <row r="279" spans="1:21" ht="15" customHeight="1" x14ac:dyDescent="0.35">
      <c r="A279" s="264" t="s">
        <v>360</v>
      </c>
      <c r="B279" s="264" t="s">
        <v>361</v>
      </c>
      <c r="C279" s="264">
        <v>9.1499999999999998E-2</v>
      </c>
      <c r="D279" s="264">
        <v>20.638400000000001</v>
      </c>
      <c r="E279" s="264">
        <v>9.8241800000000001</v>
      </c>
      <c r="F279" s="264">
        <v>1.62541E-2</v>
      </c>
      <c r="G279" s="264" t="s">
        <v>10</v>
      </c>
      <c r="H279" s="59" t="s">
        <v>10</v>
      </c>
      <c r="J279" s="264">
        <f>VLOOKUP($B279,Totalt!$B$1:$BH$474,MATCH(J$2,Totalt!$B$1:$AZ$1,0),FALSE)</f>
        <v>30.7</v>
      </c>
      <c r="K279" s="264">
        <f>VLOOKUP($B279,Totalt!$B$1:$BH$474,MATCH(K$2,Totalt!$B$1:$AZ$1,0),FALSE)</f>
        <v>22</v>
      </c>
      <c r="M279" t="s">
        <v>687</v>
      </c>
      <c r="R279" t="s">
        <v>687</v>
      </c>
      <c r="S279" s="54" t="str">
        <f t="shared" si="8"/>
        <v>ja</v>
      </c>
      <c r="U279">
        <f t="shared" si="9"/>
        <v>193</v>
      </c>
    </row>
    <row r="280" spans="1:21" ht="15" customHeight="1" x14ac:dyDescent="0.35">
      <c r="A280" s="264" t="s">
        <v>362</v>
      </c>
      <c r="B280" s="264" t="s">
        <v>363</v>
      </c>
      <c r="C280" s="264">
        <v>4.2681299999999998E-2</v>
      </c>
      <c r="D280" s="264">
        <v>9.4640799999999992</v>
      </c>
      <c r="E280" s="264">
        <v>4.4319100000000002</v>
      </c>
      <c r="F280" s="264">
        <v>8.5129799999999999E-3</v>
      </c>
      <c r="G280" s="264" t="s">
        <v>14</v>
      </c>
      <c r="H280" s="59" t="s">
        <v>10</v>
      </c>
      <c r="J280" s="264">
        <f>VLOOKUP($B280,Totalt!$B$1:$BH$474,MATCH(J$2,Totalt!$B$1:$AZ$1,0),FALSE)</f>
        <v>55.480000000000004</v>
      </c>
      <c r="K280" s="264">
        <f>VLOOKUP($B280,Totalt!$B$1:$BH$474,MATCH(K$2,Totalt!$B$1:$AZ$1,0),FALSE)</f>
        <v>45.5</v>
      </c>
      <c r="M280" t="s">
        <v>687</v>
      </c>
      <c r="R280" t="s">
        <v>687</v>
      </c>
      <c r="S280" s="54" t="str">
        <f t="shared" si="8"/>
        <v>ja</v>
      </c>
      <c r="U280">
        <f t="shared" si="9"/>
        <v>194</v>
      </c>
    </row>
    <row r="281" spans="1:21" ht="15" customHeight="1" x14ac:dyDescent="0.35">
      <c r="A281" s="264" t="s">
        <v>364</v>
      </c>
      <c r="B281" s="264" t="s">
        <v>365</v>
      </c>
      <c r="C281" s="264">
        <v>0.36186099999999999</v>
      </c>
      <c r="D281" s="264">
        <v>33.4771</v>
      </c>
      <c r="E281" s="264">
        <v>16.200299999999999</v>
      </c>
      <c r="F281" s="264">
        <v>2.5693899999999999E-2</v>
      </c>
      <c r="G281" s="264" t="s">
        <v>10</v>
      </c>
      <c r="H281" s="46" t="s">
        <v>10</v>
      </c>
      <c r="J281" s="264">
        <f>VLOOKUP($B281,Totalt!$B$1:$BH$474,MATCH(J$2,Totalt!$B$1:$AZ$1,0),FALSE)</f>
        <v>8.0050000000000008</v>
      </c>
      <c r="K281" s="264">
        <f>VLOOKUP($B281,Totalt!$B$1:$BH$474,MATCH(K$2,Totalt!$B$1:$AZ$1,0),FALSE)</f>
        <v>5.95</v>
      </c>
      <c r="L281" t="s">
        <v>1349</v>
      </c>
      <c r="M281" t="s">
        <v>687</v>
      </c>
      <c r="R281" t="s">
        <v>687</v>
      </c>
      <c r="S281" s="54" t="str">
        <f t="shared" si="8"/>
        <v>ja</v>
      </c>
      <c r="U281">
        <f t="shared" si="9"/>
        <v>195</v>
      </c>
    </row>
    <row r="282" spans="1:21" ht="15" customHeight="1" x14ac:dyDescent="0.35">
      <c r="A282" s="264" t="s">
        <v>364</v>
      </c>
      <c r="B282" s="264" t="s">
        <v>366</v>
      </c>
      <c r="C282" s="264">
        <v>2.9562100000000001E-2</v>
      </c>
      <c r="D282" s="264">
        <v>4.6745799999999997</v>
      </c>
      <c r="E282" s="264">
        <v>0.179537</v>
      </c>
      <c r="F282" s="264">
        <v>9.2503700000000008E-3</v>
      </c>
      <c r="G282" s="264" t="s">
        <v>14</v>
      </c>
      <c r="H282" s="46" t="s">
        <v>10</v>
      </c>
      <c r="J282" s="264">
        <f>VLOOKUP($B282,Totalt!$B$1:$BH$474,MATCH(J$2,Totalt!$B$1:$AZ$1,0),FALSE)</f>
        <v>269.82667999999995</v>
      </c>
      <c r="K282" s="264">
        <f>VLOOKUP($B282,Totalt!$B$1:$BH$474,MATCH(K$2,Totalt!$B$1:$AZ$1,0),FALSE)</f>
        <v>219.93</v>
      </c>
      <c r="M282" t="s">
        <v>687</v>
      </c>
      <c r="R282" t="s">
        <v>687</v>
      </c>
      <c r="S282" s="54" t="str">
        <f t="shared" si="8"/>
        <v>ja</v>
      </c>
      <c r="U282">
        <f t="shared" si="9"/>
        <v>196</v>
      </c>
    </row>
    <row r="283" spans="1:21" ht="15" customHeight="1" x14ac:dyDescent="0.35">
      <c r="A283" s="264" t="s">
        <v>364</v>
      </c>
      <c r="B283" s="264" t="s">
        <v>367</v>
      </c>
      <c r="C283" s="264">
        <v>0.20627200000000001</v>
      </c>
      <c r="D283" s="264">
        <v>31.604500000000002</v>
      </c>
      <c r="E283" s="264">
        <v>9.7574299999999994</v>
      </c>
      <c r="F283" s="264">
        <v>1.6355700000000001E-2</v>
      </c>
      <c r="G283" s="264" t="s">
        <v>14</v>
      </c>
      <c r="H283" s="46" t="s">
        <v>10</v>
      </c>
      <c r="J283" s="264">
        <f>VLOOKUP($B283,Totalt!$B$1:$BH$474,MATCH(J$2,Totalt!$B$1:$AZ$1,0),FALSE)</f>
        <v>2.0176500000000002</v>
      </c>
      <c r="K283" s="264">
        <f>VLOOKUP($B283,Totalt!$B$1:$BH$474,MATCH(K$2,Totalt!$B$1:$AZ$1,0),FALSE)</f>
        <v>1.36</v>
      </c>
      <c r="M283" t="s">
        <v>687</v>
      </c>
      <c r="R283" t="s">
        <v>687</v>
      </c>
      <c r="S283" s="54" t="str">
        <f t="shared" si="8"/>
        <v>ja</v>
      </c>
      <c r="U283">
        <f t="shared" si="9"/>
        <v>197</v>
      </c>
    </row>
    <row r="284" spans="1:21" ht="15" customHeight="1" x14ac:dyDescent="0.35">
      <c r="A284" s="264" t="s">
        <v>364</v>
      </c>
      <c r="B284" s="264" t="s">
        <v>368</v>
      </c>
      <c r="C284" s="264">
        <v>0.29205199999999998</v>
      </c>
      <c r="D284" s="264">
        <v>27.3583</v>
      </c>
      <c r="E284" s="264">
        <v>15.272399999999999</v>
      </c>
      <c r="F284" s="264">
        <v>2.70362E-2</v>
      </c>
      <c r="G284" s="264" t="s">
        <v>14</v>
      </c>
      <c r="H284" s="46" t="s">
        <v>10</v>
      </c>
      <c r="J284" s="264">
        <f>VLOOKUP($B284,Totalt!$B$1:$BH$474,MATCH(J$2,Totalt!$B$1:$AZ$1,0),FALSE)</f>
        <v>2.4663999999999997</v>
      </c>
      <c r="K284" s="264">
        <f>VLOOKUP($B284,Totalt!$B$1:$BH$474,MATCH(K$2,Totalt!$B$1:$AZ$1,0),FALSE)</f>
        <v>1.98</v>
      </c>
      <c r="M284" t="s">
        <v>687</v>
      </c>
      <c r="R284" t="s">
        <v>687</v>
      </c>
      <c r="S284" s="54" t="str">
        <f t="shared" si="8"/>
        <v>ja</v>
      </c>
      <c r="U284">
        <f t="shared" si="9"/>
        <v>198</v>
      </c>
    </row>
    <row r="285" spans="1:21" ht="15" customHeight="1" x14ac:dyDescent="0.35">
      <c r="A285" s="264" t="s">
        <v>369</v>
      </c>
      <c r="B285" s="264" t="s">
        <v>370</v>
      </c>
      <c r="C285" s="264">
        <v>0.26392100000000002</v>
      </c>
      <c r="D285" s="264">
        <v>36.79</v>
      </c>
      <c r="E285" s="264">
        <v>11.284800000000001</v>
      </c>
      <c r="F285" s="264">
        <v>4.60816E-2</v>
      </c>
      <c r="G285" s="264" t="s">
        <v>14</v>
      </c>
      <c r="H285" s="59" t="s">
        <v>10</v>
      </c>
      <c r="J285" s="264">
        <f>VLOOKUP($B285,Totalt!$B$1:$BH$474,MATCH(J$2,Totalt!$B$1:$AZ$1,0),FALSE)</f>
        <v>13.504099999999999</v>
      </c>
      <c r="K285" s="264">
        <f>VLOOKUP($B285,Totalt!$B$1:$BH$474,MATCH(K$2,Totalt!$B$1:$AZ$1,0),FALSE)</f>
        <v>10.583</v>
      </c>
      <c r="M285" t="s">
        <v>687</v>
      </c>
      <c r="R285" t="s">
        <v>687</v>
      </c>
      <c r="S285" s="54" t="str">
        <f t="shared" si="8"/>
        <v>ja</v>
      </c>
      <c r="U285">
        <f t="shared" si="9"/>
        <v>199</v>
      </c>
    </row>
    <row r="286" spans="1:21" ht="15" customHeight="1" x14ac:dyDescent="0.35">
      <c r="A286" s="264" t="s">
        <v>371</v>
      </c>
      <c r="B286" s="264" t="s">
        <v>372</v>
      </c>
      <c r="C286" s="264">
        <v>0.13822999999999999</v>
      </c>
      <c r="D286" s="264">
        <v>24.8261</v>
      </c>
      <c r="E286" s="264">
        <v>8.6969399999999997</v>
      </c>
      <c r="F286" s="264">
        <v>4.59602E-2</v>
      </c>
      <c r="G286" s="264" t="s">
        <v>10</v>
      </c>
      <c r="H286" s="59" t="s">
        <v>10</v>
      </c>
      <c r="J286" s="264">
        <f>VLOOKUP($B286,Totalt!$B$1:$BH$474,MATCH(J$2,Totalt!$B$1:$AZ$1,0),FALSE)</f>
        <v>45.2</v>
      </c>
      <c r="K286" s="264">
        <f>VLOOKUP($B286,Totalt!$B$1:$BH$474,MATCH(K$2,Totalt!$B$1:$AZ$1,0),FALSE)</f>
        <v>40.314</v>
      </c>
      <c r="M286" t="s">
        <v>687</v>
      </c>
      <c r="R286" t="s">
        <v>687</v>
      </c>
      <c r="S286" s="54" t="str">
        <f t="shared" si="8"/>
        <v>ja</v>
      </c>
      <c r="U286">
        <f t="shared" si="9"/>
        <v>200</v>
      </c>
    </row>
    <row r="287" spans="1:21" ht="15" customHeight="1" x14ac:dyDescent="0.35">
      <c r="A287" s="264" t="s">
        <v>371</v>
      </c>
      <c r="B287" s="264" t="s">
        <v>373</v>
      </c>
      <c r="C287" s="264">
        <v>0.120825</v>
      </c>
      <c r="D287" s="264">
        <v>25.1204</v>
      </c>
      <c r="E287" s="264">
        <v>7.5855699999999997</v>
      </c>
      <c r="F287" s="264">
        <v>3.9093999999999997E-2</v>
      </c>
      <c r="G287" s="264" t="s">
        <v>14</v>
      </c>
      <c r="H287" s="59" t="s">
        <v>10</v>
      </c>
      <c r="J287" s="264">
        <f>VLOOKUP($B287,Totalt!$B$1:$BH$474,MATCH(J$2,Totalt!$B$1:$AZ$1,0),FALSE)</f>
        <v>59.6</v>
      </c>
      <c r="K287" s="264">
        <f>VLOOKUP($B287,Totalt!$B$1:$BH$474,MATCH(K$2,Totalt!$B$1:$AZ$1,0),FALSE)</f>
        <v>48.5</v>
      </c>
      <c r="M287" t="s">
        <v>687</v>
      </c>
      <c r="R287" t="s">
        <v>687</v>
      </c>
      <c r="S287" s="54" t="str">
        <f t="shared" si="8"/>
        <v>ja</v>
      </c>
      <c r="U287">
        <f t="shared" si="9"/>
        <v>201</v>
      </c>
    </row>
    <row r="288" spans="1:21" ht="15" customHeight="1" x14ac:dyDescent="0.35">
      <c r="A288" s="264" t="s">
        <v>371</v>
      </c>
      <c r="B288" s="264" t="s">
        <v>374</v>
      </c>
      <c r="C288" s="264">
        <v>0.157692</v>
      </c>
      <c r="D288" s="264">
        <v>32.4863</v>
      </c>
      <c r="E288" s="264">
        <v>9.3467000000000002</v>
      </c>
      <c r="F288" s="264">
        <v>4.83402E-2</v>
      </c>
      <c r="G288" s="264" t="s">
        <v>14</v>
      </c>
      <c r="H288" s="59" t="s">
        <v>10</v>
      </c>
      <c r="J288" s="264">
        <f>VLOOKUP($B288,Totalt!$B$1:$BH$474,MATCH(J$2,Totalt!$B$1:$AZ$1,0),FALSE)</f>
        <v>24.1</v>
      </c>
      <c r="K288" s="264">
        <f>VLOOKUP($B288,Totalt!$B$1:$BH$474,MATCH(K$2,Totalt!$B$1:$AZ$1,0),FALSE)</f>
        <v>18.2</v>
      </c>
      <c r="M288" t="s">
        <v>687</v>
      </c>
      <c r="R288" t="s">
        <v>687</v>
      </c>
      <c r="S288" s="54" t="str">
        <f t="shared" si="8"/>
        <v>ja</v>
      </c>
      <c r="U288">
        <f t="shared" si="9"/>
        <v>202</v>
      </c>
    </row>
    <row r="289" spans="1:21" ht="15" customHeight="1" x14ac:dyDescent="0.35">
      <c r="A289" s="264" t="s">
        <v>371</v>
      </c>
      <c r="B289" s="264" t="s">
        <v>375</v>
      </c>
      <c r="C289" s="264">
        <v>0.117552</v>
      </c>
      <c r="D289" s="264">
        <v>23.978999999999999</v>
      </c>
      <c r="E289" s="264">
        <v>9.8429699999999993</v>
      </c>
      <c r="F289" s="264">
        <v>1.7909499999999998E-2</v>
      </c>
      <c r="G289" s="264" t="s">
        <v>14</v>
      </c>
      <c r="H289" s="59" t="s">
        <v>10</v>
      </c>
      <c r="J289" s="264">
        <f>VLOOKUP($B289,Totalt!$B$1:$BH$474,MATCH(J$2,Totalt!$B$1:$AZ$1,0),FALSE)</f>
        <v>46.400000000000006</v>
      </c>
      <c r="K289" s="264">
        <f>VLOOKUP($B289,Totalt!$B$1:$BH$474,MATCH(K$2,Totalt!$B$1:$AZ$1,0),FALSE)</f>
        <v>29</v>
      </c>
      <c r="M289" t="s">
        <v>687</v>
      </c>
      <c r="R289" t="s">
        <v>687</v>
      </c>
      <c r="S289" s="54" t="str">
        <f t="shared" si="8"/>
        <v>ja</v>
      </c>
      <c r="U289">
        <f t="shared" si="9"/>
        <v>203</v>
      </c>
    </row>
    <row r="290" spans="1:21" ht="15" customHeight="1" x14ac:dyDescent="0.35">
      <c r="A290" s="264" t="s">
        <v>371</v>
      </c>
      <c r="B290" s="264" t="s">
        <v>376</v>
      </c>
      <c r="C290" s="264">
        <v>0.111371</v>
      </c>
      <c r="D290" s="264">
        <v>19.893000000000001</v>
      </c>
      <c r="E290" s="264">
        <v>8.1500400000000006</v>
      </c>
      <c r="F290" s="264">
        <v>1.06122E-2</v>
      </c>
      <c r="G290" s="264" t="s">
        <v>14</v>
      </c>
      <c r="H290" s="59" t="s">
        <v>10</v>
      </c>
      <c r="J290" s="264">
        <f>VLOOKUP($B290,Totalt!$B$1:$BH$474,MATCH(J$2,Totalt!$B$1:$AZ$1,0),FALSE)</f>
        <v>34.299999999999997</v>
      </c>
      <c r="K290" s="264">
        <f>VLOOKUP($B290,Totalt!$B$1:$BH$474,MATCH(K$2,Totalt!$B$1:$AZ$1,0),FALSE)</f>
        <v>24.8</v>
      </c>
      <c r="M290" t="s">
        <v>687</v>
      </c>
      <c r="R290" t="s">
        <v>687</v>
      </c>
      <c r="S290" s="54" t="str">
        <f t="shared" si="8"/>
        <v>ja</v>
      </c>
      <c r="U290">
        <f t="shared" si="9"/>
        <v>204</v>
      </c>
    </row>
    <row r="291" spans="1:21" ht="15" customHeight="1" x14ac:dyDescent="0.35">
      <c r="A291" s="264" t="s">
        <v>371</v>
      </c>
      <c r="B291" s="264" t="s">
        <v>377</v>
      </c>
      <c r="C291" s="264">
        <v>0</v>
      </c>
      <c r="D291" s="264">
        <v>0</v>
      </c>
      <c r="E291" s="264">
        <v>0</v>
      </c>
      <c r="F291" s="264">
        <v>0</v>
      </c>
      <c r="G291" s="264" t="s">
        <v>14</v>
      </c>
      <c r="H291" s="59" t="s">
        <v>14</v>
      </c>
      <c r="J291" s="264">
        <f>VLOOKUP($B291,Totalt!$B$1:$BH$474,MATCH(J$2,Totalt!$B$1:$AZ$1,0),FALSE)</f>
        <v>0</v>
      </c>
      <c r="K291" s="264" t="str">
        <f>VLOOKUP($B291,Totalt!$B$1:$BH$474,MATCH(K$2,Totalt!$B$1:$AZ$1,0),FALSE)</f>
        <v/>
      </c>
      <c r="M291" t="s">
        <v>687</v>
      </c>
      <c r="R291" t="s">
        <v>687</v>
      </c>
      <c r="S291" s="54" t="str">
        <f t="shared" si="8"/>
        <v>nej</v>
      </c>
      <c r="U291">
        <f t="shared" si="9"/>
        <v>204</v>
      </c>
    </row>
    <row r="292" spans="1:21" ht="15" customHeight="1" x14ac:dyDescent="0.35">
      <c r="A292" s="264" t="s">
        <v>371</v>
      </c>
      <c r="B292" s="264" t="s">
        <v>378</v>
      </c>
      <c r="C292" s="264">
        <v>0.103035</v>
      </c>
      <c r="D292" s="264">
        <v>21.389500000000002</v>
      </c>
      <c r="E292" s="264">
        <v>8.2796099999999999</v>
      </c>
      <c r="F292" s="264">
        <v>2.2046099999999999E-2</v>
      </c>
      <c r="G292" s="264" t="s">
        <v>14</v>
      </c>
      <c r="H292" s="59" t="s">
        <v>10</v>
      </c>
      <c r="J292" s="264">
        <f>VLOOKUP($B292,Totalt!$B$1:$BH$474,MATCH(J$2,Totalt!$B$1:$AZ$1,0),FALSE)</f>
        <v>34.700000000000003</v>
      </c>
      <c r="K292" s="264">
        <f>VLOOKUP($B292,Totalt!$B$1:$BH$474,MATCH(K$2,Totalt!$B$1:$AZ$1,0),FALSE)</f>
        <v>25.7</v>
      </c>
      <c r="M292" t="s">
        <v>687</v>
      </c>
      <c r="R292" t="s">
        <v>687</v>
      </c>
      <c r="S292" s="54" t="str">
        <f t="shared" si="8"/>
        <v>ja</v>
      </c>
      <c r="U292">
        <f t="shared" si="9"/>
        <v>205</v>
      </c>
    </row>
    <row r="293" spans="1:21" ht="15" customHeight="1" x14ac:dyDescent="0.35">
      <c r="A293" s="264" t="s">
        <v>371</v>
      </c>
      <c r="B293" s="264" t="s">
        <v>379</v>
      </c>
      <c r="C293" s="264">
        <v>0.58133100000000004</v>
      </c>
      <c r="D293" s="264">
        <v>108.193</v>
      </c>
      <c r="E293" s="264">
        <v>22.679600000000001</v>
      </c>
      <c r="F293" s="264">
        <v>0.230263</v>
      </c>
      <c r="G293" s="264" t="s">
        <v>10</v>
      </c>
      <c r="H293" s="59" t="s">
        <v>10</v>
      </c>
      <c r="J293" s="264">
        <f>VLOOKUP($B293,Totalt!$B$1:$BH$474,MATCH(J$2,Totalt!$B$1:$AZ$1,0),FALSE)</f>
        <v>26.923999999999999</v>
      </c>
      <c r="K293" s="264">
        <f>VLOOKUP($B293,Totalt!$B$1:$BH$474,MATCH(K$2,Totalt!$B$1:$AZ$1,0),FALSE)</f>
        <v>17.350999999999999</v>
      </c>
      <c r="M293" t="s">
        <v>687</v>
      </c>
      <c r="R293" t="s">
        <v>687</v>
      </c>
      <c r="S293" s="54" t="str">
        <f t="shared" si="8"/>
        <v>ja</v>
      </c>
      <c r="U293">
        <f t="shared" si="9"/>
        <v>206</v>
      </c>
    </row>
    <row r="294" spans="1:21" ht="15" customHeight="1" x14ac:dyDescent="0.35">
      <c r="A294" s="264" t="s">
        <v>371</v>
      </c>
      <c r="B294" s="264" t="s">
        <v>380</v>
      </c>
      <c r="C294" s="264">
        <v>0.18638199999999999</v>
      </c>
      <c r="D294" s="264">
        <v>37.209400000000002</v>
      </c>
      <c r="E294" s="264">
        <v>9.8223199999999995</v>
      </c>
      <c r="F294" s="264">
        <v>4.5305600000000001E-2</v>
      </c>
      <c r="G294" s="264" t="s">
        <v>10</v>
      </c>
      <c r="H294" s="59" t="s">
        <v>10</v>
      </c>
      <c r="J294" s="264">
        <f>VLOOKUP($B294,Totalt!$B$1:$BH$474,MATCH(J$2,Totalt!$B$1:$AZ$1,0),FALSE)</f>
        <v>47.682000000000002</v>
      </c>
      <c r="K294" s="264">
        <f>VLOOKUP($B294,Totalt!$B$1:$BH$474,MATCH(K$2,Totalt!$B$1:$AZ$1,0),FALSE)</f>
        <v>34.86</v>
      </c>
      <c r="M294" t="s">
        <v>687</v>
      </c>
      <c r="R294" t="s">
        <v>687</v>
      </c>
      <c r="S294" s="54" t="str">
        <f t="shared" si="8"/>
        <v>ja</v>
      </c>
      <c r="U294">
        <f t="shared" si="9"/>
        <v>207</v>
      </c>
    </row>
    <row r="295" spans="1:21" ht="15" customHeight="1" x14ac:dyDescent="0.35">
      <c r="A295" s="264" t="s">
        <v>371</v>
      </c>
      <c r="B295" s="264" t="s">
        <v>381</v>
      </c>
      <c r="C295" s="264">
        <v>9.0031299999999995E-2</v>
      </c>
      <c r="D295" s="264">
        <v>17.770299999999999</v>
      </c>
      <c r="E295" s="264">
        <v>8.7815300000000001</v>
      </c>
      <c r="F295" s="264">
        <v>7.1490299999999998E-3</v>
      </c>
      <c r="G295" s="264" t="s">
        <v>14</v>
      </c>
      <c r="H295" s="59" t="s">
        <v>10</v>
      </c>
      <c r="J295" s="264">
        <f>VLOOKUP($B295,Totalt!$B$1:$BH$474,MATCH(J$2,Totalt!$B$1:$AZ$1,0),FALSE)</f>
        <v>46.300000000000004</v>
      </c>
      <c r="K295" s="264">
        <f>VLOOKUP($B295,Totalt!$B$1:$BH$474,MATCH(K$2,Totalt!$B$1:$AZ$1,0),FALSE)</f>
        <v>32</v>
      </c>
      <c r="M295" t="s">
        <v>687</v>
      </c>
      <c r="R295" t="s">
        <v>687</v>
      </c>
      <c r="S295" s="54" t="str">
        <f t="shared" si="8"/>
        <v>ja</v>
      </c>
      <c r="U295">
        <f t="shared" si="9"/>
        <v>208</v>
      </c>
    </row>
    <row r="296" spans="1:21" ht="15" customHeight="1" x14ac:dyDescent="0.35">
      <c r="A296" s="264" t="s">
        <v>371</v>
      </c>
      <c r="B296" s="264" t="s">
        <v>382</v>
      </c>
      <c r="C296" s="264">
        <v>0.18280299999999999</v>
      </c>
      <c r="D296" s="264">
        <v>40.125100000000003</v>
      </c>
      <c r="E296" s="264">
        <v>9.5649099999999994</v>
      </c>
      <c r="F296" s="264">
        <v>6.9525600000000007E-2</v>
      </c>
      <c r="G296" s="264" t="s">
        <v>14</v>
      </c>
      <c r="H296" s="59" t="s">
        <v>10</v>
      </c>
      <c r="J296" s="264">
        <f>VLOOKUP($B296,Totalt!$B$1:$BH$474,MATCH(J$2,Totalt!$B$1:$AZ$1,0),FALSE)</f>
        <v>52.7</v>
      </c>
      <c r="K296" s="264">
        <f>VLOOKUP($B296,Totalt!$B$1:$BH$474,MATCH(K$2,Totalt!$B$1:$AZ$1,0),FALSE)</f>
        <v>37.1</v>
      </c>
      <c r="M296" t="s">
        <v>687</v>
      </c>
      <c r="R296" t="s">
        <v>687</v>
      </c>
      <c r="S296" s="54" t="str">
        <f t="shared" si="8"/>
        <v>ja</v>
      </c>
      <c r="U296">
        <f t="shared" si="9"/>
        <v>209</v>
      </c>
    </row>
    <row r="297" spans="1:21" ht="15" customHeight="1" x14ac:dyDescent="0.35">
      <c r="A297" s="264" t="s">
        <v>371</v>
      </c>
      <c r="B297" s="264" t="s">
        <v>383</v>
      </c>
      <c r="C297" s="264">
        <v>8.9026599999999997E-2</v>
      </c>
      <c r="D297" s="264">
        <v>18.863299999999999</v>
      </c>
      <c r="E297" s="264">
        <v>8.07958</v>
      </c>
      <c r="F297" s="264">
        <v>1.80804E-2</v>
      </c>
      <c r="G297" s="264" t="s">
        <v>10</v>
      </c>
      <c r="H297" s="59" t="s">
        <v>10</v>
      </c>
      <c r="J297" s="264">
        <f>VLOOKUP($B297,Totalt!$B$1:$BH$474,MATCH(J$2,Totalt!$B$1:$AZ$1,0),FALSE)</f>
        <v>23.119000000000003</v>
      </c>
      <c r="K297" s="264">
        <f>VLOOKUP($B297,Totalt!$B$1:$BH$474,MATCH(K$2,Totalt!$B$1:$AZ$1,0),FALSE)</f>
        <v>18.399999999999999</v>
      </c>
      <c r="M297" t="s">
        <v>687</v>
      </c>
      <c r="R297" t="s">
        <v>687</v>
      </c>
      <c r="S297" s="54" t="str">
        <f t="shared" si="8"/>
        <v>ja</v>
      </c>
      <c r="U297">
        <f t="shared" si="9"/>
        <v>210</v>
      </c>
    </row>
    <row r="298" spans="1:21" ht="15" customHeight="1" x14ac:dyDescent="0.35">
      <c r="A298" s="264" t="s">
        <v>371</v>
      </c>
      <c r="B298" s="264" t="s">
        <v>384</v>
      </c>
      <c r="C298" s="264">
        <v>0.13344400000000001</v>
      </c>
      <c r="D298" s="264">
        <v>27.128</v>
      </c>
      <c r="E298" s="264">
        <v>8.2357700000000005</v>
      </c>
      <c r="F298" s="264">
        <v>3.6524399999999999E-2</v>
      </c>
      <c r="G298" s="264" t="s">
        <v>14</v>
      </c>
      <c r="H298" s="59" t="s">
        <v>10</v>
      </c>
      <c r="J298" s="264">
        <f>VLOOKUP($B298,Totalt!$B$1:$BH$474,MATCH(J$2,Totalt!$B$1:$AZ$1,0),FALSE)</f>
        <v>32.800000000000004</v>
      </c>
      <c r="K298" s="264">
        <f>VLOOKUP($B298,Totalt!$B$1:$BH$474,MATCH(K$2,Totalt!$B$1:$AZ$1,0),FALSE)</f>
        <v>24.1</v>
      </c>
      <c r="M298" t="s">
        <v>687</v>
      </c>
      <c r="R298" t="s">
        <v>687</v>
      </c>
      <c r="S298" s="54" t="str">
        <f t="shared" si="8"/>
        <v>ja</v>
      </c>
      <c r="U298">
        <f t="shared" si="9"/>
        <v>211</v>
      </c>
    </row>
    <row r="299" spans="1:21" ht="15" customHeight="1" x14ac:dyDescent="0.35">
      <c r="A299" s="264" t="s">
        <v>371</v>
      </c>
      <c r="B299" s="264" t="s">
        <v>385</v>
      </c>
      <c r="C299" s="264">
        <v>0</v>
      </c>
      <c r="D299" s="264">
        <v>0</v>
      </c>
      <c r="E299" s="264">
        <v>0</v>
      </c>
      <c r="F299" s="264">
        <v>0</v>
      </c>
      <c r="G299" s="264" t="s">
        <v>14</v>
      </c>
      <c r="H299" s="59" t="s">
        <v>14</v>
      </c>
      <c r="J299" s="264">
        <f>VLOOKUP($B299,Totalt!$B$1:$BH$474,MATCH(J$2,Totalt!$B$1:$AZ$1,0),FALSE)</f>
        <v>0</v>
      </c>
      <c r="K299" s="264" t="str">
        <f>VLOOKUP($B299,Totalt!$B$1:$BH$474,MATCH(K$2,Totalt!$B$1:$AZ$1,0),FALSE)</f>
        <v/>
      </c>
      <c r="M299" t="s">
        <v>687</v>
      </c>
      <c r="R299" t="s">
        <v>687</v>
      </c>
      <c r="S299" s="54" t="str">
        <f t="shared" si="8"/>
        <v>nej</v>
      </c>
      <c r="U299">
        <f t="shared" si="9"/>
        <v>211</v>
      </c>
    </row>
    <row r="300" spans="1:21" ht="15" customHeight="1" x14ac:dyDescent="0.35">
      <c r="A300" s="264" t="s">
        <v>371</v>
      </c>
      <c r="B300" s="264" t="s">
        <v>386</v>
      </c>
      <c r="C300" s="264">
        <v>0</v>
      </c>
      <c r="D300" s="264">
        <v>0</v>
      </c>
      <c r="E300" s="264">
        <v>0</v>
      </c>
      <c r="F300" s="264">
        <v>0</v>
      </c>
      <c r="G300" s="264" t="s">
        <v>14</v>
      </c>
      <c r="H300" s="59" t="s">
        <v>14</v>
      </c>
      <c r="J300" s="264">
        <f>VLOOKUP($B300,Totalt!$B$1:$BH$474,MATCH(J$2,Totalt!$B$1:$AZ$1,0),FALSE)</f>
        <v>0</v>
      </c>
      <c r="K300" s="264" t="str">
        <f>VLOOKUP($B300,Totalt!$B$1:$BH$474,MATCH(K$2,Totalt!$B$1:$AZ$1,0),FALSE)</f>
        <v/>
      </c>
      <c r="M300" t="s">
        <v>687</v>
      </c>
      <c r="R300" t="s">
        <v>687</v>
      </c>
      <c r="S300" s="54" t="str">
        <f t="shared" si="8"/>
        <v>nej</v>
      </c>
      <c r="U300">
        <f t="shared" si="9"/>
        <v>211</v>
      </c>
    </row>
    <row r="301" spans="1:21" ht="15" customHeight="1" x14ac:dyDescent="0.35">
      <c r="A301" s="264" t="s">
        <v>371</v>
      </c>
      <c r="B301" s="264" t="s">
        <v>387</v>
      </c>
      <c r="C301" s="264">
        <v>0.20846000000000001</v>
      </c>
      <c r="D301" s="264">
        <v>20.318300000000001</v>
      </c>
      <c r="E301" s="264">
        <v>15.5001</v>
      </c>
      <c r="F301" s="264">
        <v>3.0585000000000001E-2</v>
      </c>
      <c r="G301" s="264" t="s">
        <v>10</v>
      </c>
      <c r="H301" s="59" t="s">
        <v>10</v>
      </c>
      <c r="J301" s="264">
        <f>VLOOKUP($B301,Totalt!$B$1:$BH$474,MATCH(J$2,Totalt!$B$1:$AZ$1,0),FALSE)</f>
        <v>7.3849999999999998</v>
      </c>
      <c r="K301" s="264">
        <f>VLOOKUP($B301,Totalt!$B$1:$BH$474,MATCH(K$2,Totalt!$B$1:$AZ$1,0),FALSE)</f>
        <v>6.1740000000000004</v>
      </c>
      <c r="M301" t="s">
        <v>687</v>
      </c>
      <c r="R301" t="s">
        <v>687</v>
      </c>
      <c r="S301" s="54" t="str">
        <f t="shared" si="8"/>
        <v>ja</v>
      </c>
      <c r="U301">
        <f t="shared" si="9"/>
        <v>212</v>
      </c>
    </row>
    <row r="302" spans="1:21" ht="15" customHeight="1" x14ac:dyDescent="0.35">
      <c r="A302" s="264" t="s">
        <v>388</v>
      </c>
      <c r="B302" s="264" t="s">
        <v>389</v>
      </c>
      <c r="C302" s="264">
        <v>0.122653</v>
      </c>
      <c r="D302" s="264">
        <v>20.462700000000002</v>
      </c>
      <c r="E302" s="264">
        <v>10.258699999999999</v>
      </c>
      <c r="F302" s="264">
        <v>9.9643600000000002E-3</v>
      </c>
      <c r="G302" s="264" t="s">
        <v>10</v>
      </c>
      <c r="H302" s="59" t="s">
        <v>10</v>
      </c>
      <c r="J302" s="264">
        <f>VLOOKUP($B302,Totalt!$B$1:$BH$474,MATCH(J$2,Totalt!$B$1:$AZ$1,0),FALSE)</f>
        <v>21.321999999999999</v>
      </c>
      <c r="K302" s="264">
        <f>VLOOKUP($B302,Totalt!$B$1:$BH$474,MATCH(K$2,Totalt!$B$1:$AZ$1,0),FALSE)</f>
        <v>15.4</v>
      </c>
      <c r="M302" t="s">
        <v>687</v>
      </c>
      <c r="R302" t="s">
        <v>687</v>
      </c>
      <c r="S302" s="54" t="str">
        <f t="shared" si="8"/>
        <v>ja</v>
      </c>
      <c r="U302">
        <f t="shared" si="9"/>
        <v>213</v>
      </c>
    </row>
    <row r="303" spans="1:21" ht="15" customHeight="1" x14ac:dyDescent="0.35">
      <c r="A303" s="264" t="s">
        <v>388</v>
      </c>
      <c r="B303" s="264" t="s">
        <v>390</v>
      </c>
      <c r="C303" s="264">
        <v>0.15629399999999999</v>
      </c>
      <c r="D303" s="264">
        <v>22.850899999999999</v>
      </c>
      <c r="E303" s="264">
        <v>10.927099999999999</v>
      </c>
      <c r="F303" s="264">
        <v>2.3108299999999998E-2</v>
      </c>
      <c r="G303" s="264" t="s">
        <v>10</v>
      </c>
      <c r="H303" s="59" t="s">
        <v>10</v>
      </c>
      <c r="J303" s="264">
        <f>VLOOKUP($B303,Totalt!$B$1:$BH$474,MATCH(J$2,Totalt!$B$1:$AZ$1,0),FALSE)</f>
        <v>126.82</v>
      </c>
      <c r="K303" s="264">
        <f>VLOOKUP($B303,Totalt!$B$1:$BH$474,MATCH(K$2,Totalt!$B$1:$AZ$1,0),FALSE)</f>
        <v>94</v>
      </c>
      <c r="M303" t="s">
        <v>687</v>
      </c>
      <c r="R303" t="s">
        <v>687</v>
      </c>
      <c r="S303" s="54" t="str">
        <f t="shared" si="8"/>
        <v>ja</v>
      </c>
      <c r="U303">
        <f t="shared" si="9"/>
        <v>214</v>
      </c>
    </row>
    <row r="304" spans="1:21" ht="15" customHeight="1" x14ac:dyDescent="0.35">
      <c r="A304" s="264" t="s">
        <v>391</v>
      </c>
      <c r="B304" s="264" t="s">
        <v>392</v>
      </c>
      <c r="C304" s="264">
        <v>0.11211699999999999</v>
      </c>
      <c r="D304" s="264">
        <v>21.250599999999999</v>
      </c>
      <c r="E304" s="264">
        <v>7.8702199999999998</v>
      </c>
      <c r="F304" s="264">
        <v>1.8816699999999999E-2</v>
      </c>
      <c r="G304" s="264" t="s">
        <v>14</v>
      </c>
      <c r="H304" s="59" t="s">
        <v>10</v>
      </c>
      <c r="J304" s="264">
        <f>VLOOKUP($B304,Totalt!$B$1:$BH$474,MATCH(J$2,Totalt!$B$1:$AZ$1,0),FALSE)</f>
        <v>60</v>
      </c>
      <c r="K304" s="264">
        <f>VLOOKUP($B304,Totalt!$B$1:$BH$474,MATCH(K$2,Totalt!$B$1:$AZ$1,0),FALSE)</f>
        <v>46.3</v>
      </c>
      <c r="M304" t="s">
        <v>687</v>
      </c>
      <c r="R304" t="s">
        <v>687</v>
      </c>
      <c r="S304" s="54" t="str">
        <f t="shared" si="8"/>
        <v>ja</v>
      </c>
      <c r="U304">
        <f t="shared" si="9"/>
        <v>215</v>
      </c>
    </row>
    <row r="305" spans="1:21" ht="15" customHeight="1" x14ac:dyDescent="0.35">
      <c r="A305" s="264" t="s">
        <v>393</v>
      </c>
      <c r="B305" s="264" t="s">
        <v>394</v>
      </c>
      <c r="C305" s="264">
        <v>0</v>
      </c>
      <c r="D305" s="264">
        <v>0</v>
      </c>
      <c r="E305" s="264">
        <v>0</v>
      </c>
      <c r="F305" s="264">
        <v>0</v>
      </c>
      <c r="G305" s="264" t="s">
        <v>14</v>
      </c>
      <c r="H305" s="59" t="s">
        <v>14</v>
      </c>
      <c r="J305" s="264">
        <f>VLOOKUP($B305,Totalt!$B$1:$BH$474,MATCH(J$2,Totalt!$B$1:$AZ$1,0),FALSE)</f>
        <v>0</v>
      </c>
      <c r="K305" s="264" t="str">
        <f>VLOOKUP($B305,Totalt!$B$1:$BH$474,MATCH(K$2,Totalt!$B$1:$AZ$1,0),FALSE)</f>
        <v/>
      </c>
      <c r="M305" t="s">
        <v>687</v>
      </c>
      <c r="R305" t="s">
        <v>687</v>
      </c>
      <c r="S305" s="54" t="str">
        <f t="shared" si="8"/>
        <v>nej</v>
      </c>
      <c r="U305">
        <f t="shared" si="9"/>
        <v>215</v>
      </c>
    </row>
    <row r="306" spans="1:21" ht="15" customHeight="1" x14ac:dyDescent="0.35">
      <c r="A306" s="264" t="s">
        <v>393</v>
      </c>
      <c r="B306" s="264" t="s">
        <v>395</v>
      </c>
      <c r="C306" s="264">
        <v>0</v>
      </c>
      <c r="D306" s="264">
        <v>0</v>
      </c>
      <c r="E306" s="264">
        <v>0</v>
      </c>
      <c r="F306" s="264">
        <v>0</v>
      </c>
      <c r="G306" s="264" t="s">
        <v>14</v>
      </c>
      <c r="H306" s="59" t="s">
        <v>14</v>
      </c>
      <c r="J306" s="264">
        <f>VLOOKUP($B306,Totalt!$B$1:$BH$474,MATCH(J$2,Totalt!$B$1:$AZ$1,0),FALSE)</f>
        <v>0</v>
      </c>
      <c r="K306" s="264" t="str">
        <f>VLOOKUP($B306,Totalt!$B$1:$BH$474,MATCH(K$2,Totalt!$B$1:$AZ$1,0),FALSE)</f>
        <v/>
      </c>
      <c r="M306" t="s">
        <v>687</v>
      </c>
      <c r="R306" t="s">
        <v>687</v>
      </c>
      <c r="S306" s="54" t="str">
        <f t="shared" si="8"/>
        <v>nej</v>
      </c>
      <c r="U306">
        <f t="shared" si="9"/>
        <v>215</v>
      </c>
    </row>
    <row r="307" spans="1:21" ht="15" customHeight="1" x14ac:dyDescent="0.35">
      <c r="A307" s="264" t="s">
        <v>393</v>
      </c>
      <c r="B307" s="264" t="s">
        <v>396</v>
      </c>
      <c r="C307" s="264">
        <v>8.0194600000000005E-2</v>
      </c>
      <c r="D307" s="264">
        <v>7.4428700000000001</v>
      </c>
      <c r="E307" s="264">
        <v>7.1574499999999999</v>
      </c>
      <c r="F307" s="264">
        <v>0</v>
      </c>
      <c r="G307" s="264" t="s">
        <v>10</v>
      </c>
      <c r="H307" s="59" t="s">
        <v>10</v>
      </c>
      <c r="J307" s="264">
        <f>VLOOKUP($B307,Totalt!$B$1:$BH$474,MATCH(J$2,Totalt!$B$1:$AZ$1,0),FALSE)</f>
        <v>156.50081</v>
      </c>
      <c r="K307" s="264">
        <f>VLOOKUP($B307,Totalt!$B$1:$BH$474,MATCH(K$2,Totalt!$B$1:$AZ$1,0),FALSE)</f>
        <v>149.69999999999999</v>
      </c>
      <c r="M307" t="s">
        <v>687</v>
      </c>
      <c r="R307" t="s">
        <v>687</v>
      </c>
      <c r="S307" s="54" t="str">
        <f t="shared" si="8"/>
        <v>ja</v>
      </c>
      <c r="U307">
        <f t="shared" si="9"/>
        <v>216</v>
      </c>
    </row>
    <row r="308" spans="1:21" ht="15" customHeight="1" x14ac:dyDescent="0.35">
      <c r="A308" s="264" t="s">
        <v>393</v>
      </c>
      <c r="B308" s="264" t="s">
        <v>397</v>
      </c>
      <c r="C308" s="264">
        <v>0</v>
      </c>
      <c r="D308" s="264">
        <v>0</v>
      </c>
      <c r="E308" s="264">
        <v>0</v>
      </c>
      <c r="F308" s="264">
        <v>0</v>
      </c>
      <c r="G308" s="264" t="s">
        <v>14</v>
      </c>
      <c r="H308" s="59" t="s">
        <v>14</v>
      </c>
      <c r="J308" s="264">
        <f>VLOOKUP($B308,Totalt!$B$1:$BH$474,MATCH(J$2,Totalt!$B$1:$AZ$1,0),FALSE)</f>
        <v>0</v>
      </c>
      <c r="K308" s="264" t="str">
        <f>VLOOKUP($B308,Totalt!$B$1:$BH$474,MATCH(K$2,Totalt!$B$1:$AZ$1,0),FALSE)</f>
        <v/>
      </c>
      <c r="M308" t="s">
        <v>687</v>
      </c>
      <c r="R308" t="s">
        <v>687</v>
      </c>
      <c r="S308" s="54" t="str">
        <f t="shared" si="8"/>
        <v>nej</v>
      </c>
      <c r="U308">
        <f t="shared" si="9"/>
        <v>216</v>
      </c>
    </row>
    <row r="309" spans="1:21" ht="15" customHeight="1" x14ac:dyDescent="0.35">
      <c r="A309" s="264" t="s">
        <v>393</v>
      </c>
      <c r="B309" s="264" t="s">
        <v>398</v>
      </c>
      <c r="C309" s="264">
        <v>0</v>
      </c>
      <c r="D309" s="264">
        <v>0</v>
      </c>
      <c r="E309" s="264">
        <v>0</v>
      </c>
      <c r="F309" s="264">
        <v>0</v>
      </c>
      <c r="G309" s="264" t="s">
        <v>14</v>
      </c>
      <c r="H309" s="59" t="s">
        <v>14</v>
      </c>
      <c r="J309" s="264">
        <f>VLOOKUP($B309,Totalt!$B$1:$BH$474,MATCH(J$2,Totalt!$B$1:$AZ$1,0),FALSE)</f>
        <v>0</v>
      </c>
      <c r="K309" s="264" t="str">
        <f>VLOOKUP($B309,Totalt!$B$1:$BH$474,MATCH(K$2,Totalt!$B$1:$AZ$1,0),FALSE)</f>
        <v/>
      </c>
      <c r="M309" t="s">
        <v>687</v>
      </c>
      <c r="R309" t="s">
        <v>687</v>
      </c>
      <c r="S309" s="54" t="str">
        <f t="shared" si="8"/>
        <v>nej</v>
      </c>
      <c r="U309">
        <f t="shared" si="9"/>
        <v>216</v>
      </c>
    </row>
    <row r="310" spans="1:21" ht="15" customHeight="1" x14ac:dyDescent="0.35">
      <c r="A310" s="264" t="s">
        <v>399</v>
      </c>
      <c r="B310" s="264" t="s">
        <v>400</v>
      </c>
      <c r="C310" s="264">
        <v>0.54428699999999997</v>
      </c>
      <c r="D310" s="264">
        <v>164.28200000000001</v>
      </c>
      <c r="E310" s="264">
        <v>22.454000000000001</v>
      </c>
      <c r="F310" s="264">
        <v>3.3114999999999999E-2</v>
      </c>
      <c r="G310" s="264" t="s">
        <v>10</v>
      </c>
      <c r="H310" s="59" t="s">
        <v>10</v>
      </c>
      <c r="J310" s="264">
        <f>VLOOKUP($B310,Totalt!$B$1:$BH$474,MATCH(J$2,Totalt!$B$1:$AZ$1,0),FALSE)</f>
        <v>311.24858500000005</v>
      </c>
      <c r="K310" s="264">
        <f>VLOOKUP($B310,Totalt!$B$1:$BH$474,MATCH(K$2,Totalt!$B$1:$AZ$1,0),FALSE)</f>
        <v>223.4</v>
      </c>
      <c r="M310" t="s">
        <v>687</v>
      </c>
      <c r="R310" t="s">
        <v>687</v>
      </c>
      <c r="S310" s="54" t="str">
        <f t="shared" si="8"/>
        <v>ja</v>
      </c>
      <c r="U310">
        <f t="shared" si="9"/>
        <v>217</v>
      </c>
    </row>
    <row r="311" spans="1:21" ht="15" customHeight="1" x14ac:dyDescent="0.35">
      <c r="A311" s="264" t="s">
        <v>401</v>
      </c>
      <c r="B311" s="264" t="s">
        <v>402</v>
      </c>
      <c r="C311" s="264">
        <v>0.10606599999999999</v>
      </c>
      <c r="D311" s="264">
        <v>19.5517</v>
      </c>
      <c r="E311" s="264">
        <v>8.1361299999999996</v>
      </c>
      <c r="F311" s="264">
        <v>2.12865E-2</v>
      </c>
      <c r="G311" s="264" t="s">
        <v>10</v>
      </c>
      <c r="H311" s="59" t="s">
        <v>10</v>
      </c>
      <c r="J311" s="264">
        <f>VLOOKUP($B311,Totalt!$B$1:$BH$474,MATCH(J$2,Totalt!$B$1:$AZ$1,0),FALSE)</f>
        <v>109.83</v>
      </c>
      <c r="K311" s="264">
        <f>VLOOKUP($B311,Totalt!$B$1:$BH$474,MATCH(K$2,Totalt!$B$1:$AZ$1,0),FALSE)</f>
        <v>86.2</v>
      </c>
      <c r="M311" t="s">
        <v>687</v>
      </c>
      <c r="R311" t="s">
        <v>687</v>
      </c>
      <c r="S311" s="54" t="str">
        <f t="shared" si="8"/>
        <v>ja</v>
      </c>
      <c r="U311">
        <f t="shared" si="9"/>
        <v>218</v>
      </c>
    </row>
    <row r="312" spans="1:21" ht="15" customHeight="1" x14ac:dyDescent="0.35">
      <c r="A312" s="264" t="s">
        <v>403</v>
      </c>
      <c r="B312" s="264" t="s">
        <v>404</v>
      </c>
      <c r="C312" s="264">
        <v>0.17442099999999999</v>
      </c>
      <c r="D312" s="264">
        <v>9.5176200000000009</v>
      </c>
      <c r="E312" s="264">
        <v>16.5854</v>
      </c>
      <c r="F312" s="264">
        <v>6.2549900000000002E-3</v>
      </c>
      <c r="G312" s="264" t="s">
        <v>14</v>
      </c>
      <c r="H312" s="59" t="s">
        <v>10</v>
      </c>
      <c r="J312" s="264">
        <f>VLOOKUP($B312,Totalt!$B$1:$BH$474,MATCH(J$2,Totalt!$B$1:$AZ$1,0),FALSE)</f>
        <v>10.391732999999999</v>
      </c>
      <c r="K312" s="264">
        <f>VLOOKUP($B312,Totalt!$B$1:$BH$474,MATCH(K$2,Totalt!$B$1:$AZ$1,0),FALSE)</f>
        <v>8.0299999999999994</v>
      </c>
      <c r="M312" t="s">
        <v>687</v>
      </c>
      <c r="R312" t="s">
        <v>687</v>
      </c>
      <c r="S312" s="54" t="str">
        <f t="shared" si="8"/>
        <v>ja</v>
      </c>
      <c r="U312">
        <f t="shared" si="9"/>
        <v>219</v>
      </c>
    </row>
    <row r="313" spans="1:21" ht="15" customHeight="1" x14ac:dyDescent="0.35">
      <c r="A313" s="264" t="s">
        <v>403</v>
      </c>
      <c r="B313" s="264" t="s">
        <v>405</v>
      </c>
      <c r="C313" s="264">
        <v>0.16786999999999999</v>
      </c>
      <c r="D313" s="264">
        <v>9.7771299999999997</v>
      </c>
      <c r="E313" s="264">
        <v>17.524799999999999</v>
      </c>
      <c r="F313" s="264">
        <v>5.5211399999999999E-3</v>
      </c>
      <c r="G313" s="264" t="s">
        <v>14</v>
      </c>
      <c r="H313" s="59" t="s">
        <v>10</v>
      </c>
      <c r="J313" s="264">
        <f>VLOOKUP($B313,Totalt!$B$1:$BH$474,MATCH(J$2,Totalt!$B$1:$AZ$1,0),FALSE)</f>
        <v>10.686199999999999</v>
      </c>
      <c r="K313" s="264">
        <f>VLOOKUP($B313,Totalt!$B$1:$BH$474,MATCH(K$2,Totalt!$B$1:$AZ$1,0),FALSE)</f>
        <v>7.8897000000000004</v>
      </c>
      <c r="M313" t="s">
        <v>687</v>
      </c>
      <c r="R313" t="s">
        <v>687</v>
      </c>
      <c r="S313" s="54" t="str">
        <f t="shared" si="8"/>
        <v>ja</v>
      </c>
      <c r="U313">
        <f t="shared" si="9"/>
        <v>220</v>
      </c>
    </row>
    <row r="314" spans="1:21" ht="15" customHeight="1" x14ac:dyDescent="0.35">
      <c r="A314" s="264" t="s">
        <v>403</v>
      </c>
      <c r="B314" s="264" t="s">
        <v>406</v>
      </c>
      <c r="C314" s="264">
        <v>0.14596500000000001</v>
      </c>
      <c r="D314" s="264">
        <v>21.0473</v>
      </c>
      <c r="E314" s="264">
        <v>11.2925</v>
      </c>
      <c r="F314" s="264">
        <v>2.7472799999999999E-2</v>
      </c>
      <c r="G314" s="264" t="s">
        <v>14</v>
      </c>
      <c r="H314" s="59" t="s">
        <v>10</v>
      </c>
      <c r="J314" s="264">
        <f>VLOOKUP($B314,Totalt!$B$1:$BH$474,MATCH(J$2,Totalt!$B$1:$AZ$1,0),FALSE)</f>
        <v>19.400999999999996</v>
      </c>
      <c r="K314" s="264">
        <f>VLOOKUP($B314,Totalt!$B$1:$BH$474,MATCH(K$2,Totalt!$B$1:$AZ$1,0),FALSE)</f>
        <v>14.098000000000001</v>
      </c>
      <c r="M314" t="s">
        <v>687</v>
      </c>
      <c r="R314" t="s">
        <v>687</v>
      </c>
      <c r="S314" s="54" t="str">
        <f t="shared" si="8"/>
        <v>ja</v>
      </c>
      <c r="U314">
        <f t="shared" si="9"/>
        <v>221</v>
      </c>
    </row>
    <row r="315" spans="1:21" ht="15" customHeight="1" x14ac:dyDescent="0.35">
      <c r="A315" s="264" t="s">
        <v>403</v>
      </c>
      <c r="B315" s="264" t="s">
        <v>407</v>
      </c>
      <c r="C315" s="264">
        <v>0.16374</v>
      </c>
      <c r="D315" s="264">
        <v>11.1182</v>
      </c>
      <c r="E315" s="264">
        <v>16.321999999999999</v>
      </c>
      <c r="F315" s="264">
        <v>1.16983E-2</v>
      </c>
      <c r="G315" s="264" t="s">
        <v>14</v>
      </c>
      <c r="H315" s="59" t="s">
        <v>10</v>
      </c>
      <c r="J315" s="264">
        <f>VLOOKUP($B315,Totalt!$B$1:$BH$474,MATCH(J$2,Totalt!$B$1:$AZ$1,0),FALSE)</f>
        <v>12.224</v>
      </c>
      <c r="K315" s="264">
        <f>VLOOKUP($B315,Totalt!$B$1:$BH$474,MATCH(K$2,Totalt!$B$1:$AZ$1,0),FALSE)</f>
        <v>9.7270000000000003</v>
      </c>
      <c r="M315" t="s">
        <v>687</v>
      </c>
      <c r="R315" t="s">
        <v>687</v>
      </c>
      <c r="S315" s="54" t="str">
        <f t="shared" si="8"/>
        <v>ja</v>
      </c>
      <c r="U315">
        <f t="shared" si="9"/>
        <v>222</v>
      </c>
    </row>
    <row r="316" spans="1:21" ht="15" customHeight="1" x14ac:dyDescent="0.35">
      <c r="A316" s="264" t="s">
        <v>403</v>
      </c>
      <c r="B316" s="264" t="s">
        <v>408</v>
      </c>
      <c r="C316" s="264">
        <v>0.101882</v>
      </c>
      <c r="D316" s="264">
        <v>19.9739</v>
      </c>
      <c r="E316" s="264">
        <v>12.4438</v>
      </c>
      <c r="F316" s="264">
        <v>1.6567599999999998E-2</v>
      </c>
      <c r="G316" s="264" t="s">
        <v>14</v>
      </c>
      <c r="H316" s="59" t="s">
        <v>10</v>
      </c>
      <c r="J316" s="264">
        <f>VLOOKUP($B316,Totalt!$B$1:$BH$474,MATCH(J$2,Totalt!$B$1:$AZ$1,0),FALSE)</f>
        <v>8.8727199999999993</v>
      </c>
      <c r="K316" s="264">
        <f>VLOOKUP($B316,Totalt!$B$1:$BH$474,MATCH(K$2,Totalt!$B$1:$AZ$1,0),FALSE)</f>
        <v>5.681</v>
      </c>
      <c r="M316" t="s">
        <v>687</v>
      </c>
      <c r="R316" t="s">
        <v>687</v>
      </c>
      <c r="S316" s="54" t="str">
        <f t="shared" si="8"/>
        <v>ja</v>
      </c>
      <c r="U316">
        <f t="shared" si="9"/>
        <v>223</v>
      </c>
    </row>
    <row r="317" spans="1:21" ht="15" customHeight="1" x14ac:dyDescent="0.35">
      <c r="A317" s="264" t="s">
        <v>403</v>
      </c>
      <c r="B317" s="264" t="s">
        <v>409</v>
      </c>
      <c r="C317" s="264">
        <v>0</v>
      </c>
      <c r="D317" s="264">
        <v>0</v>
      </c>
      <c r="E317" s="264">
        <v>0</v>
      </c>
      <c r="F317" s="264">
        <v>0</v>
      </c>
      <c r="G317" s="264" t="s">
        <v>14</v>
      </c>
      <c r="H317" s="59" t="s">
        <v>14</v>
      </c>
      <c r="J317" s="264">
        <f>VLOOKUP($B317,Totalt!$B$1:$BH$474,MATCH(J$2,Totalt!$B$1:$AZ$1,0),FALSE)</f>
        <v>0</v>
      </c>
      <c r="K317" s="264" t="str">
        <f>VLOOKUP($B317,Totalt!$B$1:$BH$474,MATCH(K$2,Totalt!$B$1:$AZ$1,0),FALSE)</f>
        <v/>
      </c>
      <c r="M317" t="s">
        <v>687</v>
      </c>
      <c r="R317" t="s">
        <v>687</v>
      </c>
      <c r="S317" s="54" t="str">
        <f t="shared" si="8"/>
        <v>nej</v>
      </c>
      <c r="U317">
        <f t="shared" si="9"/>
        <v>223</v>
      </c>
    </row>
    <row r="318" spans="1:21" ht="15" customHeight="1" x14ac:dyDescent="0.35">
      <c r="A318" s="264" t="s">
        <v>403</v>
      </c>
      <c r="B318" s="264" t="s">
        <v>410</v>
      </c>
      <c r="C318" s="264">
        <v>0.190806</v>
      </c>
      <c r="D318" s="264">
        <v>8.6852</v>
      </c>
      <c r="E318" s="264">
        <v>18.603400000000001</v>
      </c>
      <c r="F318" s="264">
        <v>9.7788900000000002E-4</v>
      </c>
      <c r="G318" s="264" t="s">
        <v>14</v>
      </c>
      <c r="H318" s="59" t="s">
        <v>10</v>
      </c>
      <c r="J318" s="264">
        <f>VLOOKUP($B318,Totalt!$B$1:$BH$474,MATCH(J$2,Totalt!$B$1:$AZ$1,0),FALSE)</f>
        <v>7.1582779999999993</v>
      </c>
      <c r="K318" s="264">
        <f>VLOOKUP($B318,Totalt!$B$1:$BH$474,MATCH(K$2,Totalt!$B$1:$AZ$1,0),FALSE)</f>
        <v>4.9080000000000004</v>
      </c>
      <c r="M318" t="s">
        <v>687</v>
      </c>
      <c r="R318" t="s">
        <v>687</v>
      </c>
      <c r="S318" s="54" t="str">
        <f t="shared" si="8"/>
        <v>ja</v>
      </c>
      <c r="U318">
        <f t="shared" si="9"/>
        <v>224</v>
      </c>
    </row>
    <row r="319" spans="1:21" ht="15" customHeight="1" x14ac:dyDescent="0.35">
      <c r="A319" s="264" t="s">
        <v>403</v>
      </c>
      <c r="B319" s="264" t="s">
        <v>411</v>
      </c>
      <c r="C319" s="264">
        <v>0.190108</v>
      </c>
      <c r="D319" s="264">
        <v>17.0321</v>
      </c>
      <c r="E319" s="264">
        <v>16.819700000000001</v>
      </c>
      <c r="F319" s="264">
        <v>2.8524899999999999E-2</v>
      </c>
      <c r="G319" s="264" t="s">
        <v>14</v>
      </c>
      <c r="H319" s="59" t="s">
        <v>10</v>
      </c>
      <c r="J319" s="264">
        <f>VLOOKUP($B319,Totalt!$B$1:$BH$474,MATCH(J$2,Totalt!$B$1:$AZ$1,0),FALSE)</f>
        <v>3.681</v>
      </c>
      <c r="K319" s="264">
        <f>VLOOKUP($B319,Totalt!$B$1:$BH$474,MATCH(K$2,Totalt!$B$1:$AZ$1,0),FALSE)</f>
        <v>2.87</v>
      </c>
      <c r="M319" t="s">
        <v>687</v>
      </c>
      <c r="R319" t="s">
        <v>687</v>
      </c>
      <c r="S319" s="54" t="str">
        <f t="shared" si="8"/>
        <v>ja</v>
      </c>
      <c r="U319">
        <f t="shared" si="9"/>
        <v>225</v>
      </c>
    </row>
    <row r="320" spans="1:21" ht="15" customHeight="1" x14ac:dyDescent="0.35">
      <c r="A320" s="264" t="s">
        <v>403</v>
      </c>
      <c r="B320" s="264" t="s">
        <v>412</v>
      </c>
      <c r="C320" s="264">
        <v>0.32455400000000001</v>
      </c>
      <c r="D320" s="264">
        <v>108.334</v>
      </c>
      <c r="E320" s="264">
        <v>15.4156</v>
      </c>
      <c r="F320" s="264">
        <v>5.1346200000000003E-3</v>
      </c>
      <c r="G320" s="264" t="s">
        <v>14</v>
      </c>
      <c r="H320" s="59" t="s">
        <v>10</v>
      </c>
      <c r="J320" s="264">
        <f>VLOOKUP($B320,Totalt!$B$1:$BH$474,MATCH(J$2,Totalt!$B$1:$AZ$1,0),FALSE)</f>
        <v>106.34387580000001</v>
      </c>
      <c r="K320" s="264">
        <f>VLOOKUP($B320,Totalt!$B$1:$BH$474,MATCH(K$2,Totalt!$B$1:$AZ$1,0),FALSE)</f>
        <v>102.925</v>
      </c>
      <c r="M320" t="s">
        <v>687</v>
      </c>
      <c r="R320" t="s">
        <v>687</v>
      </c>
      <c r="S320" s="54" t="str">
        <f t="shared" si="8"/>
        <v>ja</v>
      </c>
      <c r="U320">
        <f t="shared" si="9"/>
        <v>226</v>
      </c>
    </row>
    <row r="321" spans="1:21" ht="15" customHeight="1" x14ac:dyDescent="0.35">
      <c r="A321" s="264" t="s">
        <v>403</v>
      </c>
      <c r="B321" s="264" t="s">
        <v>413</v>
      </c>
      <c r="C321" s="264">
        <v>0.219218</v>
      </c>
      <c r="D321" s="264">
        <v>9.2141800000000007</v>
      </c>
      <c r="E321" s="264">
        <v>16.776800000000001</v>
      </c>
      <c r="F321" s="264">
        <v>4.8909000000000001E-3</v>
      </c>
      <c r="G321" s="264" t="s">
        <v>14</v>
      </c>
      <c r="H321" s="59" t="s">
        <v>10</v>
      </c>
      <c r="J321" s="264">
        <f>VLOOKUP($B321,Totalt!$B$1:$BH$474,MATCH(J$2,Totalt!$B$1:$AZ$1,0),FALSE)</f>
        <v>2.6579999999999999</v>
      </c>
      <c r="K321" s="264">
        <f>VLOOKUP($B321,Totalt!$B$1:$BH$474,MATCH(K$2,Totalt!$B$1:$AZ$1,0),FALSE)</f>
        <v>1.97</v>
      </c>
      <c r="M321" t="s">
        <v>687</v>
      </c>
      <c r="R321" t="s">
        <v>687</v>
      </c>
      <c r="S321" s="54" t="str">
        <f t="shared" si="8"/>
        <v>ja</v>
      </c>
      <c r="U321">
        <f t="shared" si="9"/>
        <v>227</v>
      </c>
    </row>
    <row r="322" spans="1:21" ht="15" customHeight="1" x14ac:dyDescent="0.35">
      <c r="A322" s="264" t="s">
        <v>403</v>
      </c>
      <c r="B322" s="264" t="s">
        <v>414</v>
      </c>
      <c r="C322" s="264">
        <v>9.9890800000000002E-2</v>
      </c>
      <c r="D322" s="264">
        <v>12.0519</v>
      </c>
      <c r="E322" s="264">
        <v>7.48949</v>
      </c>
      <c r="F322" s="264">
        <v>1.6988E-2</v>
      </c>
      <c r="G322" s="264" t="s">
        <v>14</v>
      </c>
      <c r="H322" s="59" t="s">
        <v>10</v>
      </c>
      <c r="J322" s="264">
        <f>VLOOKUP($B322,Totalt!$B$1:$BH$474,MATCH(J$2,Totalt!$B$1:$AZ$1,0),FALSE)</f>
        <v>68.989889999999988</v>
      </c>
      <c r="K322" s="264">
        <f>VLOOKUP($B322,Totalt!$B$1:$BH$474,MATCH(K$2,Totalt!$B$1:$AZ$1,0),FALSE)</f>
        <v>71.888000000000005</v>
      </c>
      <c r="M322" t="s">
        <v>687</v>
      </c>
      <c r="R322" t="s">
        <v>687</v>
      </c>
      <c r="S322" s="54" t="str">
        <f t="shared" si="8"/>
        <v>ja</v>
      </c>
      <c r="U322">
        <f t="shared" si="9"/>
        <v>228</v>
      </c>
    </row>
    <row r="323" spans="1:21" ht="15" customHeight="1" x14ac:dyDescent="0.35">
      <c r="A323" s="264" t="s">
        <v>403</v>
      </c>
      <c r="B323" s="264" t="s">
        <v>415</v>
      </c>
      <c r="C323" s="264">
        <v>0.23136699999999999</v>
      </c>
      <c r="D323" s="264">
        <v>28.866800000000001</v>
      </c>
      <c r="E323" s="264">
        <v>11.320600000000001</v>
      </c>
      <c r="F323" s="264">
        <v>6.7765199999999998E-2</v>
      </c>
      <c r="G323" s="264" t="s">
        <v>14</v>
      </c>
      <c r="H323" s="59" t="s">
        <v>10</v>
      </c>
      <c r="J323" s="264">
        <f>VLOOKUP($B323,Totalt!$B$1:$BH$474,MATCH(J$2,Totalt!$B$1:$AZ$1,0),FALSE)</f>
        <v>16.749000000000002</v>
      </c>
      <c r="K323" s="264">
        <f>VLOOKUP($B323,Totalt!$B$1:$BH$474,MATCH(K$2,Totalt!$B$1:$AZ$1,0),FALSE)</f>
        <v>12.398999999999999</v>
      </c>
      <c r="M323" t="s">
        <v>687</v>
      </c>
      <c r="R323" t="s">
        <v>687</v>
      </c>
      <c r="S323" s="54" t="str">
        <f t="shared" si="8"/>
        <v>ja</v>
      </c>
      <c r="U323">
        <f t="shared" si="9"/>
        <v>229</v>
      </c>
    </row>
    <row r="324" spans="1:21" ht="15" customHeight="1" x14ac:dyDescent="0.35">
      <c r="A324" s="264" t="s">
        <v>403</v>
      </c>
      <c r="B324" s="264" t="s">
        <v>416</v>
      </c>
      <c r="C324" s="264">
        <v>0.18071899999999999</v>
      </c>
      <c r="D324" s="264">
        <v>10.109500000000001</v>
      </c>
      <c r="E324" s="264">
        <v>17.8841</v>
      </c>
      <c r="F324" s="264">
        <v>5.85617E-3</v>
      </c>
      <c r="G324" s="264" t="s">
        <v>14</v>
      </c>
      <c r="H324" s="59" t="s">
        <v>10</v>
      </c>
      <c r="J324" s="264">
        <f>VLOOKUP($B324,Totalt!$B$1:$BH$474,MATCH(J$2,Totalt!$B$1:$AZ$1,0),FALSE)</f>
        <v>12.807</v>
      </c>
      <c r="K324" s="264">
        <f>VLOOKUP($B324,Totalt!$B$1:$BH$474,MATCH(K$2,Totalt!$B$1:$AZ$1,0),FALSE)</f>
        <v>9.2149999999999999</v>
      </c>
      <c r="M324" t="s">
        <v>687</v>
      </c>
      <c r="R324" t="s">
        <v>687</v>
      </c>
      <c r="S324" s="54" t="str">
        <f t="shared" ref="S324:S387" si="10">IF(N324="x","nej",
IF(O324="x","ja",
IF(H324="ja","ja","nej")))</f>
        <v>ja</v>
      </c>
      <c r="U324">
        <f t="shared" ref="U324:U387" si="11">IF(ISERROR(S324),U323,IF(S324="ja",U323+1,U323))</f>
        <v>230</v>
      </c>
    </row>
    <row r="325" spans="1:21" ht="15" customHeight="1" x14ac:dyDescent="0.35">
      <c r="A325" s="264" t="s">
        <v>403</v>
      </c>
      <c r="B325" s="264" t="s">
        <v>417</v>
      </c>
      <c r="C325" s="264">
        <v>0.254415</v>
      </c>
      <c r="D325" s="264">
        <v>80.499300000000005</v>
      </c>
      <c r="E325" s="264">
        <v>11.9968</v>
      </c>
      <c r="F325" s="264">
        <v>1.1405999999999999E-2</v>
      </c>
      <c r="G325" s="264" t="s">
        <v>14</v>
      </c>
      <c r="H325" s="59" t="s">
        <v>10</v>
      </c>
      <c r="J325" s="264">
        <f>VLOOKUP($B325,Totalt!$B$1:$BH$474,MATCH(J$2,Totalt!$B$1:$AZ$1,0),FALSE)</f>
        <v>273.06268700000004</v>
      </c>
      <c r="K325" s="264">
        <f>VLOOKUP($B325,Totalt!$B$1:$BH$474,MATCH(K$2,Totalt!$B$1:$AZ$1,0),FALSE)</f>
        <v>316.14100000000002</v>
      </c>
      <c r="M325" t="s">
        <v>687</v>
      </c>
      <c r="R325" t="s">
        <v>687</v>
      </c>
      <c r="S325" s="54" t="str">
        <f t="shared" si="10"/>
        <v>ja</v>
      </c>
      <c r="U325">
        <f t="shared" si="11"/>
        <v>231</v>
      </c>
    </row>
    <row r="326" spans="1:21" ht="15" customHeight="1" x14ac:dyDescent="0.35">
      <c r="A326" s="264" t="s">
        <v>403</v>
      </c>
      <c r="B326" s="264" t="s">
        <v>418</v>
      </c>
      <c r="C326" s="264">
        <v>0.30918499999999999</v>
      </c>
      <c r="D326" s="264">
        <v>93.330299999999994</v>
      </c>
      <c r="E326" s="264">
        <v>17.921900000000001</v>
      </c>
      <c r="F326" s="264">
        <v>1.6098299999999999E-2</v>
      </c>
      <c r="G326" s="264" t="s">
        <v>14</v>
      </c>
      <c r="H326" s="59" t="s">
        <v>10</v>
      </c>
      <c r="J326" s="264">
        <f>VLOOKUP($B326,Totalt!$B$1:$BH$474,MATCH(J$2,Totalt!$B$1:$AZ$1,0),FALSE)</f>
        <v>39.942000000000007</v>
      </c>
      <c r="K326" s="264">
        <f>VLOOKUP($B326,Totalt!$B$1:$BH$474,MATCH(K$2,Totalt!$B$1:$AZ$1,0),FALSE)</f>
        <v>29.599</v>
      </c>
      <c r="M326" t="s">
        <v>687</v>
      </c>
      <c r="R326" t="s">
        <v>687</v>
      </c>
      <c r="S326" s="54" t="str">
        <f t="shared" si="10"/>
        <v>ja</v>
      </c>
      <c r="U326">
        <f t="shared" si="11"/>
        <v>232</v>
      </c>
    </row>
    <row r="327" spans="1:21" ht="15" customHeight="1" x14ac:dyDescent="0.35">
      <c r="A327" s="264" t="s">
        <v>403</v>
      </c>
      <c r="B327" s="264" t="s">
        <v>419</v>
      </c>
      <c r="C327" s="264">
        <v>3.39E-2</v>
      </c>
      <c r="D327" s="264">
        <v>0</v>
      </c>
      <c r="E327" s="264">
        <v>0</v>
      </c>
      <c r="F327" s="264">
        <v>0</v>
      </c>
      <c r="G327" s="264" t="s">
        <v>14</v>
      </c>
      <c r="H327" s="59" t="s">
        <v>10</v>
      </c>
      <c r="J327" s="264">
        <f>VLOOKUP($B327,Totalt!$B$1:$BH$474,MATCH(J$2,Totalt!$B$1:$AZ$1,0),FALSE)</f>
        <v>40.017749999999999</v>
      </c>
      <c r="K327" s="264">
        <f>VLOOKUP($B327,Totalt!$B$1:$BH$474,MATCH(K$2,Totalt!$B$1:$AZ$1,0),FALSE)</f>
        <v>28.925000000000001</v>
      </c>
      <c r="M327" t="s">
        <v>687</v>
      </c>
      <c r="R327" t="s">
        <v>687</v>
      </c>
      <c r="S327" s="54" t="str">
        <f t="shared" si="10"/>
        <v>ja</v>
      </c>
      <c r="U327">
        <f t="shared" si="11"/>
        <v>233</v>
      </c>
    </row>
    <row r="328" spans="1:21" ht="15" customHeight="1" x14ac:dyDescent="0.35">
      <c r="A328" s="264" t="s">
        <v>403</v>
      </c>
      <c r="B328" s="264" t="s">
        <v>420</v>
      </c>
      <c r="C328" s="264">
        <v>0.196439</v>
      </c>
      <c r="D328" s="264">
        <v>16.6206</v>
      </c>
      <c r="E328" s="264">
        <v>17.8002</v>
      </c>
      <c r="F328" s="264">
        <v>2.44797E-2</v>
      </c>
      <c r="G328" s="264" t="s">
        <v>14</v>
      </c>
      <c r="H328" s="59" t="s">
        <v>10</v>
      </c>
      <c r="J328" s="264">
        <f>VLOOKUP($B328,Totalt!$B$1:$BH$474,MATCH(J$2,Totalt!$B$1:$AZ$1,0),FALSE)</f>
        <v>20.711000000000002</v>
      </c>
      <c r="K328" s="264">
        <f>VLOOKUP($B328,Totalt!$B$1:$BH$474,MATCH(K$2,Totalt!$B$1:$AZ$1,0),FALSE)</f>
        <v>15.217000000000001</v>
      </c>
      <c r="M328" t="s">
        <v>687</v>
      </c>
      <c r="R328" t="s">
        <v>687</v>
      </c>
      <c r="S328" s="54" t="str">
        <f t="shared" si="10"/>
        <v>ja</v>
      </c>
      <c r="U328">
        <f t="shared" si="11"/>
        <v>234</v>
      </c>
    </row>
    <row r="329" spans="1:21" ht="15" customHeight="1" x14ac:dyDescent="0.35">
      <c r="A329" s="264" t="s">
        <v>403</v>
      </c>
      <c r="B329" s="264" t="s">
        <v>421</v>
      </c>
      <c r="C329" s="264">
        <v>0.17057700000000001</v>
      </c>
      <c r="D329" s="264">
        <v>8.6263400000000008</v>
      </c>
      <c r="E329" s="264">
        <v>17.4923</v>
      </c>
      <c r="F329" s="264">
        <v>2.2845399999999998E-3</v>
      </c>
      <c r="G329" s="264" t="s">
        <v>14</v>
      </c>
      <c r="H329" s="59" t="s">
        <v>10</v>
      </c>
      <c r="J329" s="264">
        <f>VLOOKUP($B329,Totalt!$B$1:$BH$474,MATCH(J$2,Totalt!$B$1:$AZ$1,0),FALSE)</f>
        <v>3.5017999999999998</v>
      </c>
      <c r="K329" s="264">
        <f>VLOOKUP($B329,Totalt!$B$1:$BH$474,MATCH(K$2,Totalt!$B$1:$AZ$1,0),FALSE)</f>
        <v>2.573</v>
      </c>
      <c r="M329" t="s">
        <v>687</v>
      </c>
      <c r="R329" t="s">
        <v>687</v>
      </c>
      <c r="S329" s="54" t="str">
        <f t="shared" si="10"/>
        <v>ja</v>
      </c>
      <c r="U329">
        <f t="shared" si="11"/>
        <v>235</v>
      </c>
    </row>
    <row r="330" spans="1:21" ht="15" customHeight="1" x14ac:dyDescent="0.35">
      <c r="A330" s="264" t="s">
        <v>422</v>
      </c>
      <c r="B330" s="264" t="s">
        <v>423</v>
      </c>
      <c r="C330" s="264">
        <v>0.22453699999999999</v>
      </c>
      <c r="D330" s="264">
        <v>22.446000000000002</v>
      </c>
      <c r="E330" s="264">
        <v>19.099299999999999</v>
      </c>
      <c r="F330" s="264">
        <v>3.2241800000000001E-2</v>
      </c>
      <c r="G330" s="264" t="s">
        <v>10</v>
      </c>
      <c r="H330" s="59" t="s">
        <v>10</v>
      </c>
      <c r="J330" s="264">
        <f>VLOOKUP($B330,Totalt!$B$1:$BH$474,MATCH(J$2,Totalt!$B$1:$AZ$1,0),FALSE)</f>
        <v>12.356</v>
      </c>
      <c r="K330" s="264">
        <f>VLOOKUP($B330,Totalt!$B$1:$BH$474,MATCH(K$2,Totalt!$B$1:$AZ$1,0),FALSE)</f>
        <v>8.5129999999999999</v>
      </c>
      <c r="M330" t="s">
        <v>687</v>
      </c>
      <c r="R330" t="s">
        <v>687</v>
      </c>
      <c r="S330" s="54" t="str">
        <f t="shared" si="10"/>
        <v>ja</v>
      </c>
      <c r="U330">
        <f t="shared" si="11"/>
        <v>236</v>
      </c>
    </row>
    <row r="331" spans="1:21" ht="15" customHeight="1" x14ac:dyDescent="0.35">
      <c r="A331" s="264" t="s">
        <v>422</v>
      </c>
      <c r="B331" s="264" t="s">
        <v>424</v>
      </c>
      <c r="C331" s="264">
        <v>0.24018500000000001</v>
      </c>
      <c r="D331" s="264">
        <v>94.354100000000003</v>
      </c>
      <c r="E331" s="264">
        <v>8.3809799999999992</v>
      </c>
      <c r="F331" s="264">
        <v>0.117493</v>
      </c>
      <c r="G331" s="264" t="s">
        <v>10</v>
      </c>
      <c r="H331" s="59" t="s">
        <v>10</v>
      </c>
      <c r="J331" s="264">
        <f>VLOOKUP($B331,Totalt!$B$1:$BH$474,MATCH(J$2,Totalt!$B$1:$AZ$1,0),FALSE)</f>
        <v>472.01341000000002</v>
      </c>
      <c r="K331" s="264">
        <f>VLOOKUP($B331,Totalt!$B$1:$BH$474,MATCH(K$2,Totalt!$B$1:$AZ$1,0),FALSE)</f>
        <v>362.11500000000001</v>
      </c>
      <c r="M331" t="s">
        <v>687</v>
      </c>
      <c r="R331" t="s">
        <v>687</v>
      </c>
      <c r="S331" s="54" t="str">
        <f t="shared" si="10"/>
        <v>ja</v>
      </c>
      <c r="U331">
        <f t="shared" si="11"/>
        <v>237</v>
      </c>
    </row>
    <row r="332" spans="1:21" ht="15" customHeight="1" x14ac:dyDescent="0.35">
      <c r="A332" s="264" t="s">
        <v>422</v>
      </c>
      <c r="B332" s="264" t="s">
        <v>425</v>
      </c>
      <c r="C332" s="264">
        <v>0.24005299999999999</v>
      </c>
      <c r="D332" s="264">
        <v>27.101299999999998</v>
      </c>
      <c r="E332" s="264">
        <v>18.228400000000001</v>
      </c>
      <c r="F332" s="264">
        <v>4.6248999999999998E-2</v>
      </c>
      <c r="G332" s="264" t="s">
        <v>10</v>
      </c>
      <c r="H332" s="59" t="s">
        <v>10</v>
      </c>
      <c r="J332" s="264">
        <f>VLOOKUP($B332,Totalt!$B$1:$BH$474,MATCH(J$2,Totalt!$B$1:$AZ$1,0),FALSE)</f>
        <v>5.9849999999999994</v>
      </c>
      <c r="K332" s="264">
        <f>VLOOKUP($B332,Totalt!$B$1:$BH$474,MATCH(K$2,Totalt!$B$1:$AZ$1,0),FALSE)</f>
        <v>4.343</v>
      </c>
      <c r="M332" t="s">
        <v>687</v>
      </c>
      <c r="R332" t="s">
        <v>687</v>
      </c>
      <c r="S332" s="54" t="str">
        <f t="shared" si="10"/>
        <v>ja</v>
      </c>
      <c r="U332">
        <f t="shared" si="11"/>
        <v>238</v>
      </c>
    </row>
    <row r="333" spans="1:21" ht="15" customHeight="1" x14ac:dyDescent="0.35">
      <c r="A333" s="264" t="s">
        <v>422</v>
      </c>
      <c r="B333" s="264" t="s">
        <v>426</v>
      </c>
      <c r="C333" s="264">
        <v>0.179677</v>
      </c>
      <c r="D333" s="264">
        <v>12.611800000000001</v>
      </c>
      <c r="E333" s="264">
        <v>16.485700000000001</v>
      </c>
      <c r="F333" s="264">
        <v>7.2622199999999998E-3</v>
      </c>
      <c r="G333" s="264" t="s">
        <v>10</v>
      </c>
      <c r="H333" s="59" t="s">
        <v>10</v>
      </c>
      <c r="J333" s="264">
        <f>VLOOKUP($B333,Totalt!$B$1:$BH$474,MATCH(J$2,Totalt!$B$1:$AZ$1,0),FALSE)</f>
        <v>2.2679</v>
      </c>
      <c r="K333" s="264">
        <f>VLOOKUP($B333,Totalt!$B$1:$BH$474,MATCH(K$2,Totalt!$B$1:$AZ$1,0),FALSE)</f>
        <v>1.7689999999999999</v>
      </c>
      <c r="M333" t="s">
        <v>687</v>
      </c>
      <c r="R333" t="s">
        <v>687</v>
      </c>
      <c r="S333" s="54" t="str">
        <f t="shared" si="10"/>
        <v>ja</v>
      </c>
      <c r="U333">
        <f t="shared" si="11"/>
        <v>239</v>
      </c>
    </row>
    <row r="334" spans="1:21" ht="15" customHeight="1" x14ac:dyDescent="0.35">
      <c r="A334" s="264" t="s">
        <v>422</v>
      </c>
      <c r="B334" s="264" t="s">
        <v>427</v>
      </c>
      <c r="C334" s="264">
        <v>0.18876100000000001</v>
      </c>
      <c r="D334" s="264">
        <v>15.194599999999999</v>
      </c>
      <c r="E334" s="264">
        <v>16.152999999999999</v>
      </c>
      <c r="F334" s="264">
        <v>1.4956799999999999E-2</v>
      </c>
      <c r="G334" s="264" t="s">
        <v>10</v>
      </c>
      <c r="H334" s="59" t="s">
        <v>10</v>
      </c>
      <c r="J334" s="264">
        <f>VLOOKUP($B334,Totalt!$B$1:$BH$474,MATCH(J$2,Totalt!$B$1:$AZ$1,0),FALSE)</f>
        <v>3.8210000000000002</v>
      </c>
      <c r="K334" s="264">
        <f>VLOOKUP($B334,Totalt!$B$1:$BH$474,MATCH(K$2,Totalt!$B$1:$AZ$1,0),FALSE)</f>
        <v>3.0510000000000002</v>
      </c>
      <c r="M334" t="s">
        <v>687</v>
      </c>
      <c r="R334" t="s">
        <v>687</v>
      </c>
      <c r="S334" s="54" t="str">
        <f t="shared" si="10"/>
        <v>ja</v>
      </c>
      <c r="U334">
        <f t="shared" si="11"/>
        <v>240</v>
      </c>
    </row>
    <row r="335" spans="1:21" ht="15" customHeight="1" x14ac:dyDescent="0.35">
      <c r="A335" s="264" t="s">
        <v>428</v>
      </c>
      <c r="B335" s="264" t="s">
        <v>429</v>
      </c>
      <c r="C335" s="264">
        <v>0</v>
      </c>
      <c r="D335" s="264">
        <v>0</v>
      </c>
      <c r="E335" s="264">
        <v>0</v>
      </c>
      <c r="F335" s="264">
        <v>0</v>
      </c>
      <c r="G335" s="264" t="s">
        <v>14</v>
      </c>
      <c r="H335" s="59" t="s">
        <v>14</v>
      </c>
      <c r="J335" s="264">
        <f>VLOOKUP($B335,Totalt!$B$1:$BH$474,MATCH(J$2,Totalt!$B$1:$AZ$1,0),FALSE)</f>
        <v>0</v>
      </c>
      <c r="K335" s="264" t="str">
        <f>VLOOKUP($B335,Totalt!$B$1:$BH$474,MATCH(K$2,Totalt!$B$1:$AZ$1,0),FALSE)</f>
        <v/>
      </c>
      <c r="M335" t="s">
        <v>687</v>
      </c>
      <c r="R335" t="s">
        <v>687</v>
      </c>
      <c r="S335" s="54" t="str">
        <f t="shared" si="10"/>
        <v>nej</v>
      </c>
      <c r="U335">
        <f t="shared" si="11"/>
        <v>240</v>
      </c>
    </row>
    <row r="336" spans="1:21" ht="15" customHeight="1" x14ac:dyDescent="0.35">
      <c r="A336" s="264" t="s">
        <v>428</v>
      </c>
      <c r="B336" s="264" t="s">
        <v>430</v>
      </c>
      <c r="C336" s="264">
        <v>0</v>
      </c>
      <c r="D336" s="264">
        <v>0</v>
      </c>
      <c r="E336" s="264">
        <v>0</v>
      </c>
      <c r="F336" s="264">
        <v>0</v>
      </c>
      <c r="G336" s="264" t="s">
        <v>14</v>
      </c>
      <c r="H336" s="59" t="s">
        <v>14</v>
      </c>
      <c r="J336" s="264">
        <f>VLOOKUP($B336,Totalt!$B$1:$BH$474,MATCH(J$2,Totalt!$B$1:$AZ$1,0),FALSE)</f>
        <v>0</v>
      </c>
      <c r="K336" s="264" t="str">
        <f>VLOOKUP($B336,Totalt!$B$1:$BH$474,MATCH(K$2,Totalt!$B$1:$AZ$1,0),FALSE)</f>
        <v/>
      </c>
      <c r="M336" t="s">
        <v>687</v>
      </c>
      <c r="R336" t="s">
        <v>687</v>
      </c>
      <c r="S336" s="54" t="str">
        <f t="shared" si="10"/>
        <v>nej</v>
      </c>
      <c r="U336">
        <f t="shared" si="11"/>
        <v>240</v>
      </c>
    </row>
    <row r="337" spans="1:21" ht="15" customHeight="1" x14ac:dyDescent="0.35">
      <c r="A337" s="264" t="s">
        <v>431</v>
      </c>
      <c r="B337" s="264" t="s">
        <v>432</v>
      </c>
      <c r="C337" s="264">
        <v>0.289331</v>
      </c>
      <c r="D337" s="264">
        <v>33.208399999999997</v>
      </c>
      <c r="E337" s="264">
        <v>7.4514399999999998</v>
      </c>
      <c r="F337" s="264">
        <v>1.84052E-2</v>
      </c>
      <c r="G337" s="264" t="s">
        <v>14</v>
      </c>
      <c r="H337" s="59" t="s">
        <v>10</v>
      </c>
      <c r="J337" s="264">
        <f>VLOOKUP($B337,Totalt!$B$1:$BH$474,MATCH(J$2,Totalt!$B$1:$AZ$1,0),FALSE)</f>
        <v>364.57600000000002</v>
      </c>
      <c r="K337" s="264">
        <f>VLOOKUP($B337,Totalt!$B$1:$BH$474,MATCH(K$2,Totalt!$B$1:$AZ$1,0),FALSE)</f>
        <v>319.2</v>
      </c>
      <c r="M337" t="s">
        <v>687</v>
      </c>
      <c r="R337" t="s">
        <v>687</v>
      </c>
      <c r="S337" s="54" t="str">
        <f t="shared" si="10"/>
        <v>ja</v>
      </c>
      <c r="U337">
        <f t="shared" si="11"/>
        <v>241</v>
      </c>
    </row>
    <row r="338" spans="1:21" ht="15" customHeight="1" x14ac:dyDescent="0.35">
      <c r="A338" s="264" t="s">
        <v>433</v>
      </c>
      <c r="B338" s="264" t="s">
        <v>434</v>
      </c>
      <c r="C338" s="264">
        <v>0.222105</v>
      </c>
      <c r="D338" s="264">
        <v>38.863500000000002</v>
      </c>
      <c r="E338" s="264">
        <v>4.4760400000000002</v>
      </c>
      <c r="F338" s="264">
        <v>5.9189699999999998E-2</v>
      </c>
      <c r="G338" s="264" t="s">
        <v>14</v>
      </c>
      <c r="H338" s="59" t="s">
        <v>10</v>
      </c>
      <c r="J338" s="264">
        <f>VLOOKUP($B338,Totalt!$B$1:$BH$474,MATCH(J$2,Totalt!$B$1:$AZ$1,0),FALSE)</f>
        <v>50.6</v>
      </c>
      <c r="K338" s="264">
        <f>VLOOKUP($B338,Totalt!$B$1:$BH$474,MATCH(K$2,Totalt!$B$1:$AZ$1,0),FALSE)</f>
        <v>38.045000000000002</v>
      </c>
      <c r="M338" t="s">
        <v>687</v>
      </c>
      <c r="R338" t="s">
        <v>687</v>
      </c>
      <c r="S338" s="54" t="str">
        <f t="shared" si="10"/>
        <v>ja</v>
      </c>
      <c r="U338">
        <f t="shared" si="11"/>
        <v>242</v>
      </c>
    </row>
    <row r="339" spans="1:21" ht="15" customHeight="1" x14ac:dyDescent="0.35">
      <c r="A339" s="264" t="s">
        <v>435</v>
      </c>
      <c r="B339" s="264" t="s">
        <v>436</v>
      </c>
      <c r="C339" s="264">
        <v>7.5776999999999997E-2</v>
      </c>
      <c r="D339" s="264">
        <v>10.5185</v>
      </c>
      <c r="E339" s="264">
        <v>7.5648099999999996</v>
      </c>
      <c r="F339" s="264">
        <v>1.8415300000000001E-3</v>
      </c>
      <c r="G339" s="264" t="s">
        <v>14</v>
      </c>
      <c r="H339" s="59" t="s">
        <v>10</v>
      </c>
      <c r="J339" s="264">
        <f>VLOOKUP($B339,Totalt!$B$1:$BH$474,MATCH(J$2,Totalt!$B$1:$AZ$1,0),FALSE)</f>
        <v>162.90752999999998</v>
      </c>
      <c r="K339" s="264">
        <f>VLOOKUP($B339,Totalt!$B$1:$BH$474,MATCH(K$2,Totalt!$B$1:$AZ$1,0),FALSE)</f>
        <v>117.38</v>
      </c>
      <c r="M339" t="s">
        <v>687</v>
      </c>
      <c r="R339" t="s">
        <v>687</v>
      </c>
      <c r="S339" s="54" t="str">
        <f t="shared" si="10"/>
        <v>ja</v>
      </c>
      <c r="U339">
        <f t="shared" si="11"/>
        <v>243</v>
      </c>
    </row>
    <row r="340" spans="1:21" ht="15" customHeight="1" x14ac:dyDescent="0.35">
      <c r="A340" s="264" t="s">
        <v>435</v>
      </c>
      <c r="B340" s="264" t="s">
        <v>437</v>
      </c>
      <c r="C340" s="264">
        <v>7.6688699999999999E-2</v>
      </c>
      <c r="D340" s="264">
        <v>10.8933</v>
      </c>
      <c r="E340" s="264">
        <v>7.8262099999999997</v>
      </c>
      <c r="F340" s="264">
        <v>2.18103E-3</v>
      </c>
      <c r="G340" s="264" t="s">
        <v>14</v>
      </c>
      <c r="H340" s="59" t="s">
        <v>10</v>
      </c>
      <c r="J340" s="264">
        <f>VLOOKUP($B340,Totalt!$B$1:$BH$474,MATCH(J$2,Totalt!$B$1:$AZ$1,0),FALSE)</f>
        <v>27.509999999999998</v>
      </c>
      <c r="K340" s="264">
        <f>VLOOKUP($B340,Totalt!$B$1:$BH$474,MATCH(K$2,Totalt!$B$1:$AZ$1,0),FALSE)</f>
        <v>19.63</v>
      </c>
      <c r="M340" t="s">
        <v>687</v>
      </c>
      <c r="R340" t="s">
        <v>687</v>
      </c>
      <c r="S340" s="54" t="str">
        <f t="shared" si="10"/>
        <v>ja</v>
      </c>
      <c r="U340">
        <f t="shared" si="11"/>
        <v>244</v>
      </c>
    </row>
    <row r="341" spans="1:21" ht="15" customHeight="1" x14ac:dyDescent="0.35">
      <c r="A341" s="264" t="s">
        <v>435</v>
      </c>
      <c r="B341" s="264" t="s">
        <v>438</v>
      </c>
      <c r="C341" s="264">
        <v>0.107492</v>
      </c>
      <c r="D341" s="264">
        <v>22.195599999999999</v>
      </c>
      <c r="E341" s="264">
        <v>10.7913</v>
      </c>
      <c r="F341" s="264">
        <v>2.0833299999999999E-2</v>
      </c>
      <c r="G341" s="264" t="s">
        <v>14</v>
      </c>
      <c r="H341" s="59" t="s">
        <v>10</v>
      </c>
      <c r="J341" s="264">
        <f>VLOOKUP($B341,Totalt!$B$1:$BH$474,MATCH(J$2,Totalt!$B$1:$AZ$1,0),FALSE)</f>
        <v>10.08</v>
      </c>
      <c r="K341" s="264">
        <f>VLOOKUP($B341,Totalt!$B$1:$BH$474,MATCH(K$2,Totalt!$B$1:$AZ$1,0),FALSE)</f>
        <v>6.18</v>
      </c>
      <c r="M341" t="s">
        <v>687</v>
      </c>
      <c r="R341" t="s">
        <v>687</v>
      </c>
      <c r="S341" s="54" t="str">
        <f t="shared" si="10"/>
        <v>ja</v>
      </c>
      <c r="U341">
        <f t="shared" si="11"/>
        <v>245</v>
      </c>
    </row>
    <row r="342" spans="1:21" ht="15" customHeight="1" x14ac:dyDescent="0.35">
      <c r="A342" s="264" t="s">
        <v>435</v>
      </c>
      <c r="B342" s="264" t="s">
        <v>439</v>
      </c>
      <c r="C342" s="264">
        <v>0.15195700000000001</v>
      </c>
      <c r="D342" s="264">
        <v>33.273899999999998</v>
      </c>
      <c r="E342" s="264">
        <v>9.5698500000000006</v>
      </c>
      <c r="F342" s="264">
        <v>6.5021999999999996E-2</v>
      </c>
      <c r="G342" s="264" t="s">
        <v>14</v>
      </c>
      <c r="H342" s="59" t="s">
        <v>10</v>
      </c>
      <c r="J342" s="264">
        <f>VLOOKUP($B342,Totalt!$B$1:$BH$474,MATCH(J$2,Totalt!$B$1:$AZ$1,0),FALSE)</f>
        <v>56.750000000000007</v>
      </c>
      <c r="K342" s="264">
        <f>VLOOKUP($B342,Totalt!$B$1:$BH$474,MATCH(K$2,Totalt!$B$1:$AZ$1,0),FALSE)</f>
        <v>42.76</v>
      </c>
      <c r="M342" t="s">
        <v>687</v>
      </c>
      <c r="R342" t="s">
        <v>687</v>
      </c>
      <c r="S342" s="54" t="str">
        <f t="shared" si="10"/>
        <v>ja</v>
      </c>
      <c r="U342">
        <f t="shared" si="11"/>
        <v>246</v>
      </c>
    </row>
    <row r="343" spans="1:21" ht="15" customHeight="1" x14ac:dyDescent="0.35">
      <c r="A343" s="264" t="s">
        <v>440</v>
      </c>
      <c r="B343" s="264" t="s">
        <v>441</v>
      </c>
      <c r="C343" s="264">
        <v>6.6970500000000002E-2</v>
      </c>
      <c r="D343" s="264">
        <v>10.5412</v>
      </c>
      <c r="E343" s="264">
        <v>1.38975</v>
      </c>
      <c r="F343" s="264">
        <v>3.1817199999999997E-2</v>
      </c>
      <c r="G343" s="264" t="s">
        <v>10</v>
      </c>
      <c r="H343" s="59" t="s">
        <v>10</v>
      </c>
      <c r="J343" s="264">
        <f>VLOOKUP($B343,Totalt!$B$1:$BH$474,MATCH(J$2,Totalt!$B$1:$AZ$1,0),FALSE)</f>
        <v>93.153899999999993</v>
      </c>
      <c r="K343" s="264">
        <f>VLOOKUP($B343,Totalt!$B$1:$BH$474,MATCH(K$2,Totalt!$B$1:$AZ$1,0),FALSE)</f>
        <v>76.168000000000006</v>
      </c>
      <c r="M343" t="s">
        <v>687</v>
      </c>
      <c r="R343" t="s">
        <v>687</v>
      </c>
      <c r="S343" s="54" t="str">
        <f t="shared" si="10"/>
        <v>ja</v>
      </c>
      <c r="U343">
        <f t="shared" si="11"/>
        <v>247</v>
      </c>
    </row>
    <row r="344" spans="1:21" ht="15" customHeight="1" x14ac:dyDescent="0.35">
      <c r="A344" s="264" t="s">
        <v>440</v>
      </c>
      <c r="B344" s="264" t="s">
        <v>442</v>
      </c>
      <c r="C344" s="264">
        <v>0.42522199999999999</v>
      </c>
      <c r="D344" s="264">
        <v>70.101299999999995</v>
      </c>
      <c r="E344" s="264">
        <v>14.862299999999999</v>
      </c>
      <c r="F344" s="264">
        <v>0.19226799999999999</v>
      </c>
      <c r="G344" s="264" t="s">
        <v>10</v>
      </c>
      <c r="H344" s="59" t="s">
        <v>10</v>
      </c>
      <c r="J344" s="264">
        <f>VLOOKUP($B344,Totalt!$B$1:$BH$474,MATCH(J$2,Totalt!$B$1:$AZ$1,0),FALSE)</f>
        <v>0.97000000000000008</v>
      </c>
      <c r="K344" s="264">
        <f>VLOOKUP($B344,Totalt!$B$1:$BH$474,MATCH(K$2,Totalt!$B$1:$AZ$1,0),FALSE)</f>
        <v>0.9</v>
      </c>
      <c r="M344" t="s">
        <v>687</v>
      </c>
      <c r="R344" t="s">
        <v>687</v>
      </c>
      <c r="S344" s="54" t="str">
        <f t="shared" si="10"/>
        <v>ja</v>
      </c>
      <c r="U344">
        <f t="shared" si="11"/>
        <v>248</v>
      </c>
    </row>
    <row r="345" spans="1:21" ht="15" customHeight="1" x14ac:dyDescent="0.35">
      <c r="A345" s="264" t="s">
        <v>443</v>
      </c>
      <c r="B345" s="264" t="s">
        <v>444</v>
      </c>
      <c r="C345" s="264">
        <v>0.152368</v>
      </c>
      <c r="D345" s="264">
        <v>39.320599999999999</v>
      </c>
      <c r="E345" s="264">
        <v>5.2124100000000002</v>
      </c>
      <c r="F345" s="264">
        <v>3.1731200000000001E-2</v>
      </c>
      <c r="G345" s="264" t="s">
        <v>10</v>
      </c>
      <c r="H345" s="59" t="s">
        <v>10</v>
      </c>
      <c r="J345" s="264">
        <f>VLOOKUP($B345,Totalt!$B$1:$BH$474,MATCH(J$2,Totalt!$B$1:$AZ$1,0),FALSE)</f>
        <v>194.32777999999999</v>
      </c>
      <c r="K345" s="264">
        <f>VLOOKUP($B345,Totalt!$B$1:$BH$474,MATCH(K$2,Totalt!$B$1:$AZ$1,0),FALSE)</f>
        <v>149.90700000000001</v>
      </c>
      <c r="M345" t="s">
        <v>687</v>
      </c>
      <c r="R345" t="s">
        <v>687</v>
      </c>
      <c r="S345" s="54" t="str">
        <f t="shared" si="10"/>
        <v>ja</v>
      </c>
      <c r="U345">
        <f t="shared" si="11"/>
        <v>249</v>
      </c>
    </row>
    <row r="346" spans="1:21" ht="15" customHeight="1" x14ac:dyDescent="0.35">
      <c r="A346" s="264" t="s">
        <v>443</v>
      </c>
      <c r="B346" s="264" t="s">
        <v>445</v>
      </c>
      <c r="C346" s="264">
        <v>0</v>
      </c>
      <c r="D346" s="264">
        <v>0</v>
      </c>
      <c r="E346" s="264">
        <v>0</v>
      </c>
      <c r="F346" s="264">
        <v>0</v>
      </c>
      <c r="G346" s="264" t="s">
        <v>14</v>
      </c>
      <c r="H346" s="59" t="s">
        <v>14</v>
      </c>
      <c r="J346" s="264">
        <f>VLOOKUP($B346,Totalt!$B$1:$BH$474,MATCH(J$2,Totalt!$B$1:$AZ$1,0),FALSE)</f>
        <v>0</v>
      </c>
      <c r="K346" s="264" t="str">
        <f>VLOOKUP($B346,Totalt!$B$1:$BH$474,MATCH(K$2,Totalt!$B$1:$AZ$1,0),FALSE)</f>
        <v/>
      </c>
      <c r="M346" t="s">
        <v>687</v>
      </c>
      <c r="R346" t="s">
        <v>687</v>
      </c>
      <c r="S346" s="54" t="str">
        <f t="shared" si="10"/>
        <v>nej</v>
      </c>
      <c r="U346">
        <f t="shared" si="11"/>
        <v>249</v>
      </c>
    </row>
    <row r="347" spans="1:21" ht="15" customHeight="1" x14ac:dyDescent="0.35">
      <c r="A347" s="264" t="s">
        <v>443</v>
      </c>
      <c r="B347" s="264" t="s">
        <v>446</v>
      </c>
      <c r="C347" s="264">
        <v>0</v>
      </c>
      <c r="D347" s="264">
        <v>0</v>
      </c>
      <c r="E347" s="264">
        <v>0</v>
      </c>
      <c r="F347" s="264">
        <v>0</v>
      </c>
      <c r="G347" s="264" t="s">
        <v>14</v>
      </c>
      <c r="H347" s="59" t="s">
        <v>14</v>
      </c>
      <c r="J347" s="264">
        <f>VLOOKUP($B347,Totalt!$B$1:$BH$474,MATCH(J$2,Totalt!$B$1:$AZ$1,0),FALSE)</f>
        <v>0</v>
      </c>
      <c r="K347" s="264" t="str">
        <f>VLOOKUP($B347,Totalt!$B$1:$BH$474,MATCH(K$2,Totalt!$B$1:$AZ$1,0),FALSE)</f>
        <v/>
      </c>
      <c r="M347" t="s">
        <v>687</v>
      </c>
      <c r="R347" t="s">
        <v>687</v>
      </c>
      <c r="S347" s="54" t="str">
        <f t="shared" si="10"/>
        <v>nej</v>
      </c>
      <c r="U347">
        <f t="shared" si="11"/>
        <v>249</v>
      </c>
    </row>
    <row r="348" spans="1:21" ht="15" customHeight="1" x14ac:dyDescent="0.35">
      <c r="A348" s="264" t="s">
        <v>447</v>
      </c>
      <c r="B348" s="264" t="s">
        <v>448</v>
      </c>
      <c r="C348" s="264">
        <v>0.29911799999999999</v>
      </c>
      <c r="D348" s="264">
        <v>68.720500000000001</v>
      </c>
      <c r="E348" s="264">
        <v>10.350300000000001</v>
      </c>
      <c r="F348" s="264">
        <v>0.149089</v>
      </c>
      <c r="G348" s="264" t="s">
        <v>10</v>
      </c>
      <c r="H348" s="59" t="s">
        <v>10</v>
      </c>
      <c r="J348" s="264">
        <f>VLOOKUP($B348,Totalt!$B$1:$BH$474,MATCH(J$2,Totalt!$B$1:$AZ$1,0),FALSE)</f>
        <v>30.807000000000002</v>
      </c>
      <c r="K348" s="264">
        <f>VLOOKUP($B348,Totalt!$B$1:$BH$474,MATCH(K$2,Totalt!$B$1:$AZ$1,0),FALSE)</f>
        <v>22.852</v>
      </c>
      <c r="M348" t="s">
        <v>687</v>
      </c>
      <c r="R348" t="s">
        <v>687</v>
      </c>
      <c r="S348" s="54" t="str">
        <f t="shared" si="10"/>
        <v>ja</v>
      </c>
      <c r="U348">
        <f t="shared" si="11"/>
        <v>250</v>
      </c>
    </row>
    <row r="349" spans="1:21" ht="15" customHeight="1" x14ac:dyDescent="0.35">
      <c r="A349" s="264" t="s">
        <v>447</v>
      </c>
      <c r="B349" s="264" t="s">
        <v>449</v>
      </c>
      <c r="C349" s="264">
        <v>0.137819</v>
      </c>
      <c r="D349" s="264">
        <v>23.933900000000001</v>
      </c>
      <c r="E349" s="264">
        <v>7.7204499999999996</v>
      </c>
      <c r="F349" s="264">
        <v>2.1844800000000001E-2</v>
      </c>
      <c r="G349" s="264" t="s">
        <v>10</v>
      </c>
      <c r="H349" s="59" t="s">
        <v>10</v>
      </c>
      <c r="J349" s="264">
        <f>VLOOKUP($B349,Totalt!$B$1:$BH$474,MATCH(J$2,Totalt!$B$1:$AZ$1,0),FALSE)</f>
        <v>19.959</v>
      </c>
      <c r="K349" s="264">
        <f>VLOOKUP($B349,Totalt!$B$1:$BH$474,MATCH(K$2,Totalt!$B$1:$AZ$1,0),FALSE)</f>
        <v>15.288</v>
      </c>
      <c r="M349" t="s">
        <v>687</v>
      </c>
      <c r="R349" t="s">
        <v>687</v>
      </c>
      <c r="S349" s="54" t="str">
        <f t="shared" si="10"/>
        <v>ja</v>
      </c>
      <c r="U349">
        <f t="shared" si="11"/>
        <v>251</v>
      </c>
    </row>
    <row r="350" spans="1:21" ht="15" customHeight="1" x14ac:dyDescent="0.35">
      <c r="A350" s="264" t="s">
        <v>447</v>
      </c>
      <c r="B350" s="264" t="s">
        <v>450</v>
      </c>
      <c r="C350" s="264">
        <v>0.42654999999999998</v>
      </c>
      <c r="D350" s="264">
        <v>123.247</v>
      </c>
      <c r="E350" s="264">
        <v>5.1651400000000001</v>
      </c>
      <c r="F350" s="264">
        <v>0.126248</v>
      </c>
      <c r="G350" s="264" t="s">
        <v>10</v>
      </c>
      <c r="H350" s="59" t="s">
        <v>10</v>
      </c>
      <c r="J350" s="264">
        <f>VLOOKUP($B350,Totalt!$B$1:$BH$474,MATCH(J$2,Totalt!$B$1:$AZ$1,0),FALSE)</f>
        <v>765.01553000000001</v>
      </c>
      <c r="K350" s="264">
        <f>VLOOKUP($B350,Totalt!$B$1:$BH$474,MATCH(K$2,Totalt!$B$1:$AZ$1,0),FALSE)</f>
        <v>642.28</v>
      </c>
      <c r="M350" t="s">
        <v>687</v>
      </c>
      <c r="R350" t="s">
        <v>687</v>
      </c>
      <c r="S350" s="54" t="str">
        <f t="shared" si="10"/>
        <v>ja</v>
      </c>
      <c r="U350">
        <f t="shared" si="11"/>
        <v>252</v>
      </c>
    </row>
    <row r="351" spans="1:21" ht="15" customHeight="1" x14ac:dyDescent="0.35">
      <c r="A351" s="264" t="s">
        <v>447</v>
      </c>
      <c r="B351" s="264" t="s">
        <v>451</v>
      </c>
      <c r="C351" s="264">
        <v>0</v>
      </c>
      <c r="D351" s="264">
        <v>0</v>
      </c>
      <c r="E351" s="264">
        <v>0</v>
      </c>
      <c r="F351" s="264">
        <v>0</v>
      </c>
      <c r="G351" s="264" t="s">
        <v>14</v>
      </c>
      <c r="H351" s="59" t="s">
        <v>14</v>
      </c>
      <c r="J351" s="264">
        <f>VLOOKUP($B351,Totalt!$B$1:$BH$474,MATCH(J$2,Totalt!$B$1:$AZ$1,0),FALSE)</f>
        <v>0</v>
      </c>
      <c r="K351" s="264" t="str">
        <f>VLOOKUP($B351,Totalt!$B$1:$BH$474,MATCH(K$2,Totalt!$B$1:$AZ$1,0),FALSE)</f>
        <v/>
      </c>
      <c r="M351" t="s">
        <v>687</v>
      </c>
      <c r="R351" t="s">
        <v>687</v>
      </c>
      <c r="S351" s="54" t="str">
        <f t="shared" si="10"/>
        <v>nej</v>
      </c>
      <c r="U351">
        <f t="shared" si="11"/>
        <v>252</v>
      </c>
    </row>
    <row r="352" spans="1:21" ht="15" customHeight="1" x14ac:dyDescent="0.35">
      <c r="A352" s="264" t="s">
        <v>447</v>
      </c>
      <c r="B352" s="264" t="s">
        <v>452</v>
      </c>
      <c r="C352" s="264">
        <v>0.26211400000000001</v>
      </c>
      <c r="D352" s="264">
        <v>36.865900000000003</v>
      </c>
      <c r="E352" s="264">
        <v>16.1127</v>
      </c>
      <c r="F352" s="264">
        <v>8.7370000000000003E-2</v>
      </c>
      <c r="G352" s="264" t="s">
        <v>10</v>
      </c>
      <c r="H352" s="59" t="s">
        <v>10</v>
      </c>
      <c r="J352" s="264">
        <f>VLOOKUP($B352,Totalt!$B$1:$BH$474,MATCH(J$2,Totalt!$B$1:$AZ$1,0),FALSE)</f>
        <v>7.8859999999999992</v>
      </c>
      <c r="K352" s="264">
        <f>VLOOKUP($B352,Totalt!$B$1:$BH$474,MATCH(K$2,Totalt!$B$1:$AZ$1,0),FALSE)</f>
        <v>6.6210000000000004</v>
      </c>
      <c r="M352" t="s">
        <v>687</v>
      </c>
      <c r="R352" t="s">
        <v>687</v>
      </c>
      <c r="S352" s="54" t="str">
        <f t="shared" si="10"/>
        <v>ja</v>
      </c>
      <c r="U352">
        <f t="shared" si="11"/>
        <v>253</v>
      </c>
    </row>
    <row r="353" spans="1:21" ht="15" customHeight="1" x14ac:dyDescent="0.35">
      <c r="A353" s="264" t="s">
        <v>453</v>
      </c>
      <c r="B353" s="264" t="s">
        <v>454</v>
      </c>
      <c r="C353" s="264">
        <v>0.313386</v>
      </c>
      <c r="D353" s="264">
        <v>29.334900000000001</v>
      </c>
      <c r="E353" s="264">
        <v>15.3405</v>
      </c>
      <c r="F353" s="264">
        <v>2.0898E-2</v>
      </c>
      <c r="G353" s="264" t="s">
        <v>14</v>
      </c>
      <c r="H353" s="59" t="s">
        <v>10</v>
      </c>
      <c r="J353" s="264">
        <f>VLOOKUP($B353,Totalt!$B$1:$BH$474,MATCH(J$2,Totalt!$B$1:$AZ$1,0),FALSE)</f>
        <v>4.9109999999999996</v>
      </c>
      <c r="K353" s="264">
        <f>VLOOKUP($B353,Totalt!$B$1:$BH$474,MATCH(K$2,Totalt!$B$1:$AZ$1,0),FALSE)</f>
        <v>3.7</v>
      </c>
      <c r="M353" t="s">
        <v>687</v>
      </c>
      <c r="R353" t="s">
        <v>687</v>
      </c>
      <c r="S353" s="54" t="str">
        <f t="shared" si="10"/>
        <v>ja</v>
      </c>
      <c r="U353">
        <f t="shared" si="11"/>
        <v>254</v>
      </c>
    </row>
    <row r="354" spans="1:21" ht="15" customHeight="1" x14ac:dyDescent="0.35">
      <c r="A354" s="264" t="s">
        <v>453</v>
      </c>
      <c r="B354" s="264" t="s">
        <v>455</v>
      </c>
      <c r="C354" s="264">
        <v>0.4879</v>
      </c>
      <c r="D354" s="264">
        <v>185.99199999999999</v>
      </c>
      <c r="E354" s="264">
        <v>22.162400000000002</v>
      </c>
      <c r="F354" s="264">
        <v>1.09669E-2</v>
      </c>
      <c r="G354" s="264" t="s">
        <v>14</v>
      </c>
      <c r="H354" s="59" t="s">
        <v>10</v>
      </c>
      <c r="J354" s="264">
        <f>VLOOKUP($B354,Totalt!$B$1:$BH$474,MATCH(J$2,Totalt!$B$1:$AZ$1,0),FALSE)</f>
        <v>58.949999999999996</v>
      </c>
      <c r="K354" s="264">
        <f>VLOOKUP($B354,Totalt!$B$1:$BH$474,MATCH(K$2,Totalt!$B$1:$AZ$1,0),FALSE)</f>
        <v>35</v>
      </c>
      <c r="M354" t="s">
        <v>687</v>
      </c>
      <c r="R354" t="s">
        <v>687</v>
      </c>
      <c r="S354" s="54" t="str">
        <f t="shared" si="10"/>
        <v>ja</v>
      </c>
      <c r="U354">
        <f t="shared" si="11"/>
        <v>255</v>
      </c>
    </row>
    <row r="355" spans="1:21" ht="15" customHeight="1" x14ac:dyDescent="0.35">
      <c r="A355" s="264" t="s">
        <v>453</v>
      </c>
      <c r="B355" s="264" t="s">
        <v>456</v>
      </c>
      <c r="C355" s="264">
        <v>0.427257</v>
      </c>
      <c r="D355" s="264">
        <v>51.858899999999998</v>
      </c>
      <c r="E355" s="264">
        <v>15.916399999999999</v>
      </c>
      <c r="F355" s="264">
        <v>8.1953100000000001E-2</v>
      </c>
      <c r="G355" s="264" t="s">
        <v>14</v>
      </c>
      <c r="H355" s="59" t="s">
        <v>10</v>
      </c>
      <c r="J355" s="264">
        <f>VLOOKUP($B355,Totalt!$B$1:$BH$474,MATCH(J$2,Totalt!$B$1:$AZ$1,0),FALSE)</f>
        <v>3.5840000000000005</v>
      </c>
      <c r="K355" s="264">
        <f>VLOOKUP($B355,Totalt!$B$1:$BH$474,MATCH(K$2,Totalt!$B$1:$AZ$1,0),FALSE)</f>
        <v>2.8</v>
      </c>
      <c r="M355" t="s">
        <v>687</v>
      </c>
      <c r="R355" t="s">
        <v>687</v>
      </c>
      <c r="S355" s="54" t="str">
        <f t="shared" si="10"/>
        <v>ja</v>
      </c>
      <c r="U355">
        <f t="shared" si="11"/>
        <v>256</v>
      </c>
    </row>
    <row r="356" spans="1:21" ht="15" customHeight="1" x14ac:dyDescent="0.35">
      <c r="A356" s="264" t="s">
        <v>453</v>
      </c>
      <c r="B356" s="264" t="s">
        <v>457</v>
      </c>
      <c r="C356" s="264">
        <v>0.25023299999999998</v>
      </c>
      <c r="D356" s="264">
        <v>17.423300000000001</v>
      </c>
      <c r="E356" s="264">
        <v>21.666699999999999</v>
      </c>
      <c r="F356" s="264">
        <v>5.8349700000000001E-3</v>
      </c>
      <c r="G356" s="264" t="s">
        <v>14</v>
      </c>
      <c r="H356" s="59" t="s">
        <v>10</v>
      </c>
      <c r="J356" s="264">
        <f>VLOOKUP($B356,Totalt!$B$1:$BH$474,MATCH(J$2,Totalt!$B$1:$AZ$1,0),FALSE)</f>
        <v>1.018</v>
      </c>
      <c r="K356" s="264">
        <f>VLOOKUP($B356,Totalt!$B$1:$BH$474,MATCH(K$2,Totalt!$B$1:$AZ$1,0),FALSE)</f>
        <v>0.6</v>
      </c>
      <c r="M356" t="s">
        <v>687</v>
      </c>
      <c r="R356" t="s">
        <v>687</v>
      </c>
      <c r="S356" s="54" t="str">
        <f t="shared" si="10"/>
        <v>ja</v>
      </c>
      <c r="U356">
        <f t="shared" si="11"/>
        <v>257</v>
      </c>
    </row>
    <row r="357" spans="1:21" ht="15" customHeight="1" x14ac:dyDescent="0.35">
      <c r="A357" s="264" t="s">
        <v>458</v>
      </c>
      <c r="B357" s="264" t="s">
        <v>459</v>
      </c>
      <c r="C357" s="264">
        <v>0.111537</v>
      </c>
      <c r="D357" s="264">
        <v>21.0715</v>
      </c>
      <c r="E357" s="264">
        <v>10.296200000000001</v>
      </c>
      <c r="F357" s="264">
        <v>6.5222199999999996E-3</v>
      </c>
      <c r="G357" s="264" t="s">
        <v>14</v>
      </c>
      <c r="H357" s="59" t="s">
        <v>10</v>
      </c>
      <c r="J357" s="264">
        <f>VLOOKUP($B357,Totalt!$B$1:$BH$474,MATCH(J$2,Totalt!$B$1:$AZ$1,0),FALSE)</f>
        <v>5.1608200000000002</v>
      </c>
      <c r="K357" s="264">
        <f>VLOOKUP($B357,Totalt!$B$1:$BH$474,MATCH(K$2,Totalt!$B$1:$AZ$1,0),FALSE)</f>
        <v>3.4</v>
      </c>
      <c r="M357" t="s">
        <v>687</v>
      </c>
      <c r="R357" t="s">
        <v>687</v>
      </c>
      <c r="S357" s="54" t="str">
        <f t="shared" si="10"/>
        <v>ja</v>
      </c>
      <c r="U357">
        <f t="shared" si="11"/>
        <v>258</v>
      </c>
    </row>
    <row r="358" spans="1:21" ht="15" customHeight="1" x14ac:dyDescent="0.35">
      <c r="A358" s="264" t="s">
        <v>458</v>
      </c>
      <c r="B358" s="264" t="s">
        <v>460</v>
      </c>
      <c r="C358" s="264">
        <v>0.19689699999999999</v>
      </c>
      <c r="D358" s="264">
        <v>31.148700000000002</v>
      </c>
      <c r="E358" s="264">
        <v>13.2302</v>
      </c>
      <c r="F358" s="264">
        <v>6.5913399999999997E-2</v>
      </c>
      <c r="G358" s="264" t="s">
        <v>14</v>
      </c>
      <c r="H358" s="59" t="s">
        <v>10</v>
      </c>
      <c r="J358" s="264">
        <f>VLOOKUP($B358,Totalt!$B$1:$BH$474,MATCH(J$2,Totalt!$B$1:$AZ$1,0),FALSE)</f>
        <v>53.099999999999994</v>
      </c>
      <c r="K358" s="264">
        <f>VLOOKUP($B358,Totalt!$B$1:$BH$474,MATCH(K$2,Totalt!$B$1:$AZ$1,0),FALSE)</f>
        <v>41.9</v>
      </c>
      <c r="M358" t="s">
        <v>687</v>
      </c>
      <c r="R358" t="s">
        <v>687</v>
      </c>
      <c r="S358" s="54" t="str">
        <f t="shared" si="10"/>
        <v>ja</v>
      </c>
      <c r="U358">
        <f t="shared" si="11"/>
        <v>259</v>
      </c>
    </row>
    <row r="359" spans="1:21" ht="15" customHeight="1" x14ac:dyDescent="0.35">
      <c r="A359" s="264" t="s">
        <v>461</v>
      </c>
      <c r="B359" s="264" t="s">
        <v>462</v>
      </c>
      <c r="C359" s="264">
        <v>0</v>
      </c>
      <c r="D359" s="264">
        <v>0</v>
      </c>
      <c r="E359" s="264">
        <v>0</v>
      </c>
      <c r="F359" s="264">
        <v>0</v>
      </c>
      <c r="G359" s="264" t="s">
        <v>14</v>
      </c>
      <c r="H359" s="59" t="s">
        <v>14</v>
      </c>
      <c r="J359" s="264">
        <f>VLOOKUP($B359,Totalt!$B$1:$BH$474,MATCH(J$2,Totalt!$B$1:$AZ$1,0),FALSE)</f>
        <v>0</v>
      </c>
      <c r="K359" s="264" t="str">
        <f>VLOOKUP($B359,Totalt!$B$1:$BH$474,MATCH(K$2,Totalt!$B$1:$AZ$1,0),FALSE)</f>
        <v/>
      </c>
      <c r="M359" t="s">
        <v>687</v>
      </c>
      <c r="R359" t="s">
        <v>687</v>
      </c>
      <c r="S359" s="54" t="str">
        <f t="shared" si="10"/>
        <v>nej</v>
      </c>
      <c r="U359">
        <f t="shared" si="11"/>
        <v>259</v>
      </c>
    </row>
    <row r="360" spans="1:21" ht="15" customHeight="1" x14ac:dyDescent="0.35">
      <c r="A360" s="264" t="s">
        <v>461</v>
      </c>
      <c r="B360" s="264" t="s">
        <v>463</v>
      </c>
      <c r="C360" s="264" t="s">
        <v>20</v>
      </c>
      <c r="D360" s="264" t="s">
        <v>20</v>
      </c>
      <c r="E360" s="264" t="s">
        <v>20</v>
      </c>
      <c r="F360" s="264">
        <v>-9.6000500000000006E-3</v>
      </c>
      <c r="G360" s="264" t="s">
        <v>10</v>
      </c>
      <c r="H360" s="59" t="s">
        <v>10</v>
      </c>
      <c r="J360" s="264">
        <f>VLOOKUP($B360,Totalt!$B$1:$BH$474,MATCH(J$2,Totalt!$B$1:$AZ$1,0),FALSE)</f>
        <v>2623.81486</v>
      </c>
      <c r="K360" s="264">
        <f>VLOOKUP($B360,Totalt!$B$1:$BH$474,MATCH(K$2,Totalt!$B$1:$AZ$1,0),FALSE)</f>
        <v>2497</v>
      </c>
      <c r="M360" t="s">
        <v>687</v>
      </c>
      <c r="N360" s="52" t="s">
        <v>1109</v>
      </c>
      <c r="Q360" s="52" t="s">
        <v>1111</v>
      </c>
      <c r="R360" t="s">
        <v>687</v>
      </c>
      <c r="S360" s="54" t="str">
        <f t="shared" si="10"/>
        <v>nej</v>
      </c>
      <c r="U360">
        <f t="shared" si="11"/>
        <v>259</v>
      </c>
    </row>
    <row r="361" spans="1:21" ht="15" customHeight="1" x14ac:dyDescent="0.35">
      <c r="A361" s="264" t="s">
        <v>464</v>
      </c>
      <c r="B361" s="264" t="s">
        <v>465</v>
      </c>
      <c r="C361" s="264">
        <v>0.13758999999999999</v>
      </c>
      <c r="D361" s="264">
        <v>33.239600000000003</v>
      </c>
      <c r="E361" s="264">
        <v>10.986599999999999</v>
      </c>
      <c r="F361" s="264">
        <v>5.2178000000000002E-2</v>
      </c>
      <c r="G361" s="264" t="s">
        <v>14</v>
      </c>
      <c r="H361" s="59" t="s">
        <v>10</v>
      </c>
      <c r="J361" s="264">
        <f>VLOOKUP($B361,Totalt!$B$1:$BH$474,MATCH(J$2,Totalt!$B$1:$AZ$1,0),FALSE)</f>
        <v>16.002929000000002</v>
      </c>
      <c r="K361" s="264">
        <f>VLOOKUP($B361,Totalt!$B$1:$BH$474,MATCH(K$2,Totalt!$B$1:$AZ$1,0),FALSE)</f>
        <v>11.084535000000001</v>
      </c>
      <c r="M361" t="s">
        <v>687</v>
      </c>
      <c r="R361" t="s">
        <v>687</v>
      </c>
      <c r="S361" s="54" t="str">
        <f t="shared" si="10"/>
        <v>ja</v>
      </c>
      <c r="U361">
        <f t="shared" si="11"/>
        <v>260</v>
      </c>
    </row>
    <row r="362" spans="1:21" ht="15" customHeight="1" x14ac:dyDescent="0.35">
      <c r="A362" s="264" t="s">
        <v>464</v>
      </c>
      <c r="B362" s="264" t="s">
        <v>466</v>
      </c>
      <c r="C362" s="264">
        <v>0</v>
      </c>
      <c r="D362" s="264">
        <v>0</v>
      </c>
      <c r="E362" s="264">
        <v>0</v>
      </c>
      <c r="F362" s="264">
        <v>0</v>
      </c>
      <c r="G362" s="264" t="s">
        <v>14</v>
      </c>
      <c r="H362" s="59" t="s">
        <v>14</v>
      </c>
      <c r="J362" s="264">
        <f>VLOOKUP($B362,Totalt!$B$1:$BH$474,MATCH(J$2,Totalt!$B$1:$AZ$1,0),FALSE)</f>
        <v>0</v>
      </c>
      <c r="K362" s="264" t="str">
        <f>VLOOKUP($B362,Totalt!$B$1:$BH$474,MATCH(K$2,Totalt!$B$1:$AZ$1,0),FALSE)</f>
        <v/>
      </c>
      <c r="M362" t="s">
        <v>687</v>
      </c>
      <c r="R362" t="s">
        <v>687</v>
      </c>
      <c r="S362" s="54" t="str">
        <f t="shared" si="10"/>
        <v>nej</v>
      </c>
      <c r="U362">
        <f t="shared" si="11"/>
        <v>260</v>
      </c>
    </row>
    <row r="363" spans="1:21" ht="15" customHeight="1" x14ac:dyDescent="0.35">
      <c r="A363" s="264" t="s">
        <v>464</v>
      </c>
      <c r="B363" s="264" t="s">
        <v>467</v>
      </c>
      <c r="C363" s="264">
        <v>0.14253399999999999</v>
      </c>
      <c r="D363" s="264">
        <v>9.1195199999999996</v>
      </c>
      <c r="E363" s="264">
        <v>8.08324</v>
      </c>
      <c r="F363" s="264">
        <v>3.40179E-3</v>
      </c>
      <c r="G363" s="264" t="s">
        <v>14</v>
      </c>
      <c r="H363" s="59" t="s">
        <v>10</v>
      </c>
      <c r="J363" s="264">
        <f>VLOOKUP($B363,Totalt!$B$1:$BH$474,MATCH(J$2,Totalt!$B$1:$AZ$1,0),FALSE)</f>
        <v>134.98127699999998</v>
      </c>
      <c r="K363" s="264">
        <f>VLOOKUP($B363,Totalt!$B$1:$BH$474,MATCH(K$2,Totalt!$B$1:$AZ$1,0),FALSE)</f>
        <v>125.948592</v>
      </c>
      <c r="M363" t="s">
        <v>687</v>
      </c>
      <c r="R363" t="s">
        <v>687</v>
      </c>
      <c r="S363" s="54" t="str">
        <f t="shared" si="10"/>
        <v>ja</v>
      </c>
      <c r="U363">
        <f t="shared" si="11"/>
        <v>261</v>
      </c>
    </row>
    <row r="364" spans="1:21" ht="15" customHeight="1" x14ac:dyDescent="0.35">
      <c r="A364" s="264" t="s">
        <v>468</v>
      </c>
      <c r="B364" s="264" t="s">
        <v>469</v>
      </c>
      <c r="C364" s="264">
        <v>0.23175899999999999</v>
      </c>
      <c r="D364" s="264">
        <v>84.279200000000003</v>
      </c>
      <c r="E364" s="264">
        <v>9.6254899999999992</v>
      </c>
      <c r="F364" s="264">
        <v>1.1520499999999999E-2</v>
      </c>
      <c r="G364" s="264" t="s">
        <v>14</v>
      </c>
      <c r="H364" s="59" t="s">
        <v>14</v>
      </c>
      <c r="J364" s="264">
        <f>VLOOKUP($B364,Totalt!$B$1:$BH$474,MATCH(J$2,Totalt!$B$1:$AZ$1,0),FALSE)</f>
        <v>997.88200000000006</v>
      </c>
      <c r="K364" s="264">
        <f>VLOOKUP($B364,Totalt!$B$1:$BH$474,MATCH(K$2,Totalt!$B$1:$AZ$1,0),FALSE)</f>
        <v>510.4</v>
      </c>
      <c r="L364" t="s">
        <v>1089</v>
      </c>
      <c r="M364" t="s">
        <v>687</v>
      </c>
      <c r="R364" t="s">
        <v>687</v>
      </c>
      <c r="S364" s="54" t="str">
        <f t="shared" si="10"/>
        <v>nej</v>
      </c>
      <c r="U364">
        <f t="shared" si="11"/>
        <v>261</v>
      </c>
    </row>
    <row r="365" spans="1:21" ht="15" customHeight="1" x14ac:dyDescent="0.35">
      <c r="A365" s="264" t="s">
        <v>468</v>
      </c>
      <c r="B365" s="264" t="s">
        <v>470</v>
      </c>
      <c r="C365" s="264">
        <v>0.16402700000000001</v>
      </c>
      <c r="D365" s="264">
        <v>49.753300000000003</v>
      </c>
      <c r="E365" s="264">
        <v>5.8907499999999997</v>
      </c>
      <c r="F365" s="264">
        <v>1.4116999999999999E-2</v>
      </c>
      <c r="G365" s="264" t="s">
        <v>10</v>
      </c>
      <c r="H365" s="59" t="s">
        <v>10</v>
      </c>
      <c r="J365" s="264">
        <f>VLOOKUP($B365,Totalt!$B$1:$BH$474,MATCH(J$2,Totalt!$B$1:$AZ$1,0),FALSE)</f>
        <v>1191.623</v>
      </c>
      <c r="K365" s="264">
        <f>VLOOKUP($B365,Totalt!$B$1:$BH$474,MATCH(K$2,Totalt!$B$1:$AZ$1,0),FALSE)</f>
        <v>1012.1</v>
      </c>
      <c r="M365" t="s">
        <v>687</v>
      </c>
      <c r="R365" t="s">
        <v>687</v>
      </c>
      <c r="S365" s="54" t="str">
        <f t="shared" si="10"/>
        <v>ja</v>
      </c>
      <c r="U365">
        <f t="shared" si="11"/>
        <v>262</v>
      </c>
    </row>
    <row r="366" spans="1:21" ht="15" customHeight="1" x14ac:dyDescent="0.35">
      <c r="A366" s="264" t="s">
        <v>471</v>
      </c>
      <c r="B366" s="264" t="s">
        <v>472</v>
      </c>
      <c r="C366" s="264">
        <v>0.29810999999999999</v>
      </c>
      <c r="D366" s="264">
        <v>115.376</v>
      </c>
      <c r="E366" s="264">
        <v>4.8881800000000002</v>
      </c>
      <c r="F366" s="264">
        <v>3.9806500000000002E-2</v>
      </c>
      <c r="G366" s="264" t="s">
        <v>10</v>
      </c>
      <c r="H366" s="59" t="s">
        <v>10</v>
      </c>
      <c r="J366" s="264">
        <f>VLOOKUP($B366,Totalt!$B$1:$BH$474,MATCH(J$2,Totalt!$B$1:$AZ$1,0),FALSE)</f>
        <v>259.06581</v>
      </c>
      <c r="K366" s="264">
        <f>VLOOKUP($B366,Totalt!$B$1:$BH$474,MATCH(K$2,Totalt!$B$1:$AZ$1,0),FALSE)</f>
        <v>193.40899999999999</v>
      </c>
      <c r="M366" t="s">
        <v>687</v>
      </c>
      <c r="R366" t="s">
        <v>687</v>
      </c>
      <c r="S366" s="54" t="str">
        <f t="shared" si="10"/>
        <v>ja</v>
      </c>
      <c r="U366">
        <f t="shared" si="11"/>
        <v>263</v>
      </c>
    </row>
    <row r="367" spans="1:21" ht="15" customHeight="1" x14ac:dyDescent="0.35">
      <c r="A367" s="264" t="s">
        <v>471</v>
      </c>
      <c r="B367" s="264" t="s">
        <v>473</v>
      </c>
      <c r="C367" s="264">
        <v>0.63324199999999997</v>
      </c>
      <c r="D367" s="264">
        <v>84.436700000000002</v>
      </c>
      <c r="E367" s="264">
        <v>10.736599999999999</v>
      </c>
      <c r="F367" s="264">
        <v>5.9637500000000003E-2</v>
      </c>
      <c r="G367" s="264" t="s">
        <v>14</v>
      </c>
      <c r="H367" s="59" t="s">
        <v>10</v>
      </c>
      <c r="J367" s="264">
        <f>VLOOKUP($B367,Totalt!$B$1:$BH$474,MATCH(J$2,Totalt!$B$1:$AZ$1,0),FALSE)</f>
        <v>10.291</v>
      </c>
      <c r="K367" s="264">
        <f>VLOOKUP($B367,Totalt!$B$1:$BH$474,MATCH(K$2,Totalt!$B$1:$AZ$1,0),FALSE)</f>
        <v>5.8460000000000001</v>
      </c>
      <c r="M367" t="s">
        <v>687</v>
      </c>
      <c r="R367" t="s">
        <v>687</v>
      </c>
      <c r="S367" s="54" t="str">
        <f t="shared" si="10"/>
        <v>ja</v>
      </c>
      <c r="U367">
        <f t="shared" si="11"/>
        <v>264</v>
      </c>
    </row>
    <row r="368" spans="1:21" ht="15" customHeight="1" x14ac:dyDescent="0.35">
      <c r="A368" s="264" t="s">
        <v>474</v>
      </c>
      <c r="B368" s="264" t="s">
        <v>475</v>
      </c>
      <c r="C368" s="264">
        <v>0.17572699999999999</v>
      </c>
      <c r="D368" s="264">
        <v>35.588299999999997</v>
      </c>
      <c r="E368" s="264">
        <v>11.4663</v>
      </c>
      <c r="F368" s="264">
        <v>3.8276900000000003E-2</v>
      </c>
      <c r="G368" s="264" t="s">
        <v>10</v>
      </c>
      <c r="H368" s="59" t="s">
        <v>10</v>
      </c>
      <c r="J368" s="264">
        <f>VLOOKUP($B368,Totalt!$B$1:$BH$474,MATCH(J$2,Totalt!$B$1:$AZ$1,0),FALSE)</f>
        <v>19.21</v>
      </c>
      <c r="K368" s="264">
        <f>VLOOKUP($B368,Totalt!$B$1:$BH$474,MATCH(K$2,Totalt!$B$1:$AZ$1,0),FALSE)</f>
        <v>12.1</v>
      </c>
      <c r="M368" t="s">
        <v>687</v>
      </c>
      <c r="R368" t="s">
        <v>687</v>
      </c>
      <c r="S368" s="54" t="str">
        <f t="shared" si="10"/>
        <v>ja</v>
      </c>
      <c r="U368">
        <f t="shared" si="11"/>
        <v>265</v>
      </c>
    </row>
    <row r="369" spans="1:21" ht="15" customHeight="1" x14ac:dyDescent="0.35">
      <c r="A369" s="264" t="s">
        <v>474</v>
      </c>
      <c r="B369" s="264" t="s">
        <v>476</v>
      </c>
      <c r="C369" s="264">
        <v>0.125607</v>
      </c>
      <c r="D369" s="264">
        <v>16.267099999999999</v>
      </c>
      <c r="E369" s="264">
        <v>5.8721500000000004</v>
      </c>
      <c r="F369" s="264">
        <v>2.1305299999999999E-2</v>
      </c>
      <c r="G369" s="264" t="s">
        <v>10</v>
      </c>
      <c r="H369" s="59" t="s">
        <v>10</v>
      </c>
      <c r="J369" s="264">
        <f>VLOOKUP($B369,Totalt!$B$1:$BH$474,MATCH(J$2,Totalt!$B$1:$AZ$1,0),FALSE)</f>
        <v>219.89748839999996</v>
      </c>
      <c r="K369" s="264">
        <f>VLOOKUP($B369,Totalt!$B$1:$BH$474,MATCH(K$2,Totalt!$B$1:$AZ$1,0),FALSE)</f>
        <v>184.2</v>
      </c>
      <c r="M369" t="s">
        <v>687</v>
      </c>
      <c r="R369" t="s">
        <v>687</v>
      </c>
      <c r="S369" s="54" t="str">
        <f t="shared" si="10"/>
        <v>ja</v>
      </c>
      <c r="U369">
        <f t="shared" si="11"/>
        <v>266</v>
      </c>
    </row>
    <row r="370" spans="1:21" ht="15" customHeight="1" x14ac:dyDescent="0.35">
      <c r="A370" s="264" t="s">
        <v>474</v>
      </c>
      <c r="B370" s="264" t="s">
        <v>477</v>
      </c>
      <c r="C370" s="264">
        <v>6.4383300000000004E-2</v>
      </c>
      <c r="D370" s="264">
        <v>17.143899999999999</v>
      </c>
      <c r="E370" s="264">
        <v>9.8459599999999998</v>
      </c>
      <c r="F370" s="264">
        <v>1.15459E-2</v>
      </c>
      <c r="G370" s="264" t="s">
        <v>10</v>
      </c>
      <c r="H370" s="59" t="s">
        <v>10</v>
      </c>
      <c r="J370" s="264">
        <f>VLOOKUP($B370,Totalt!$B$1:$BH$474,MATCH(J$2,Totalt!$B$1:$AZ$1,0),FALSE)</f>
        <v>24.8141</v>
      </c>
      <c r="K370" s="264">
        <f>VLOOKUP($B370,Totalt!$B$1:$BH$474,MATCH(K$2,Totalt!$B$1:$AZ$1,0),FALSE)</f>
        <v>17.8</v>
      </c>
      <c r="M370" t="s">
        <v>687</v>
      </c>
      <c r="R370" t="s">
        <v>687</v>
      </c>
      <c r="S370" s="54" t="str">
        <f t="shared" si="10"/>
        <v>ja</v>
      </c>
      <c r="U370">
        <f t="shared" si="11"/>
        <v>267</v>
      </c>
    </row>
    <row r="371" spans="1:21" ht="15" customHeight="1" x14ac:dyDescent="0.35">
      <c r="A371" s="264" t="s">
        <v>474</v>
      </c>
      <c r="B371" s="264" t="s">
        <v>478</v>
      </c>
      <c r="C371" s="264">
        <v>0.26860899999999999</v>
      </c>
      <c r="D371" s="264">
        <v>104.922</v>
      </c>
      <c r="E371" s="264">
        <v>6.8345000000000002</v>
      </c>
      <c r="F371" s="264">
        <v>0.13009799999999999</v>
      </c>
      <c r="G371" s="264" t="s">
        <v>10</v>
      </c>
      <c r="H371" s="59" t="s">
        <v>10</v>
      </c>
      <c r="J371" s="264">
        <f>VLOOKUP($B371,Totalt!$B$1:$BH$474,MATCH(J$2,Totalt!$B$1:$AZ$1,0),FALSE)</f>
        <v>1670.2191599999996</v>
      </c>
      <c r="K371" s="264">
        <f>VLOOKUP($B371,Totalt!$B$1:$BH$474,MATCH(K$2,Totalt!$B$1:$AZ$1,0),FALSE)</f>
        <v>1353</v>
      </c>
      <c r="M371" t="s">
        <v>687</v>
      </c>
      <c r="R371" t="s">
        <v>687</v>
      </c>
      <c r="S371" s="54" t="str">
        <f t="shared" si="10"/>
        <v>ja</v>
      </c>
      <c r="U371">
        <f t="shared" si="11"/>
        <v>268</v>
      </c>
    </row>
    <row r="372" spans="1:21" ht="15" customHeight="1" x14ac:dyDescent="0.35">
      <c r="A372" s="264" t="s">
        <v>474</v>
      </c>
      <c r="B372" s="264" t="s">
        <v>479</v>
      </c>
      <c r="C372" s="264">
        <v>0.37881700000000001</v>
      </c>
      <c r="D372" s="264">
        <v>88.987200000000001</v>
      </c>
      <c r="E372" s="264">
        <v>10.9762</v>
      </c>
      <c r="F372" s="264">
        <v>0.20530899999999999</v>
      </c>
      <c r="G372" s="264" t="s">
        <v>10</v>
      </c>
      <c r="H372" s="59" t="s">
        <v>10</v>
      </c>
      <c r="J372" s="264">
        <f>VLOOKUP($B372,Totalt!$B$1:$BH$474,MATCH(J$2,Totalt!$B$1:$AZ$1,0),FALSE)</f>
        <v>24.459969999999998</v>
      </c>
      <c r="K372" s="264">
        <f>VLOOKUP($B372,Totalt!$B$1:$BH$474,MATCH(K$2,Totalt!$B$1:$AZ$1,0),FALSE)</f>
        <v>17.600000000000001</v>
      </c>
      <c r="M372" t="s">
        <v>687</v>
      </c>
      <c r="R372" t="s">
        <v>687</v>
      </c>
      <c r="S372" s="54" t="str">
        <f t="shared" si="10"/>
        <v>ja</v>
      </c>
      <c r="U372">
        <f t="shared" si="11"/>
        <v>269</v>
      </c>
    </row>
    <row r="373" spans="1:21" ht="15" customHeight="1" x14ac:dyDescent="0.35">
      <c r="A373" s="264" t="s">
        <v>474</v>
      </c>
      <c r="B373" s="264" t="s">
        <v>480</v>
      </c>
      <c r="C373" s="264">
        <v>9.0837799999999996E-2</v>
      </c>
      <c r="D373" s="264">
        <v>18.417200000000001</v>
      </c>
      <c r="E373" s="264">
        <v>8.1909799999999997</v>
      </c>
      <c r="F373" s="264">
        <v>1.51129E-2</v>
      </c>
      <c r="G373" s="264" t="s">
        <v>10</v>
      </c>
      <c r="H373" s="59" t="s">
        <v>10</v>
      </c>
      <c r="J373" s="264">
        <f>VLOOKUP($B373,Totalt!$B$1:$BH$474,MATCH(J$2,Totalt!$B$1:$AZ$1,0),FALSE)</f>
        <v>38.457059999999998</v>
      </c>
      <c r="K373" s="264">
        <f>VLOOKUP($B373,Totalt!$B$1:$BH$474,MATCH(K$2,Totalt!$B$1:$AZ$1,0),FALSE)</f>
        <v>32.6</v>
      </c>
      <c r="M373" t="s">
        <v>687</v>
      </c>
      <c r="R373" t="s">
        <v>687</v>
      </c>
      <c r="S373" s="54" t="str">
        <f t="shared" si="10"/>
        <v>ja</v>
      </c>
      <c r="U373">
        <f t="shared" si="11"/>
        <v>270</v>
      </c>
    </row>
    <row r="374" spans="1:21" ht="15" customHeight="1" x14ac:dyDescent="0.35">
      <c r="A374" s="264" t="s">
        <v>481</v>
      </c>
      <c r="B374" s="264" t="s">
        <v>482</v>
      </c>
      <c r="C374" s="264" t="s">
        <v>20</v>
      </c>
      <c r="D374" s="264" t="s">
        <v>20</v>
      </c>
      <c r="E374" s="264" t="s">
        <v>20</v>
      </c>
      <c r="F374" s="264" t="s">
        <v>20</v>
      </c>
      <c r="G374" s="264" t="s">
        <v>14</v>
      </c>
      <c r="H374" s="59" t="s">
        <v>14</v>
      </c>
      <c r="J374" s="264">
        <f>VLOOKUP($B374,Totalt!$B$1:$BH$474,MATCH(J$2,Totalt!$B$1:$AZ$1,0),FALSE)</f>
        <v>744</v>
      </c>
      <c r="K374" s="264" t="str">
        <f>VLOOKUP($B374,Totalt!$B$1:$BH$474,MATCH(K$2,Totalt!$B$1:$AZ$1,0),FALSE)</f>
        <v/>
      </c>
      <c r="L374" t="s">
        <v>1068</v>
      </c>
      <c r="M374" t="s">
        <v>687</v>
      </c>
      <c r="R374" t="s">
        <v>687</v>
      </c>
      <c r="S374" s="54" t="str">
        <f t="shared" si="10"/>
        <v>nej</v>
      </c>
      <c r="U374">
        <f t="shared" si="11"/>
        <v>270</v>
      </c>
    </row>
    <row r="375" spans="1:21" ht="15" customHeight="1" x14ac:dyDescent="0.35">
      <c r="A375" s="264" t="s">
        <v>481</v>
      </c>
      <c r="B375" s="264" t="s">
        <v>483</v>
      </c>
      <c r="C375" s="264">
        <v>0</v>
      </c>
      <c r="D375" s="264">
        <v>0</v>
      </c>
      <c r="E375" s="264">
        <v>0</v>
      </c>
      <c r="F375" s="264">
        <v>0</v>
      </c>
      <c r="G375" s="264" t="s">
        <v>14</v>
      </c>
      <c r="H375" s="59" t="s">
        <v>14</v>
      </c>
      <c r="J375" s="264">
        <f>VLOOKUP($B375,Totalt!$B$1:$BH$474,MATCH(J$2,Totalt!$B$1:$AZ$1,0),FALSE)</f>
        <v>0</v>
      </c>
      <c r="K375" s="264" t="str">
        <f>VLOOKUP($B375,Totalt!$B$1:$BH$474,MATCH(K$2,Totalt!$B$1:$AZ$1,0),FALSE)</f>
        <v/>
      </c>
      <c r="L375" s="56"/>
      <c r="M375" t="s">
        <v>687</v>
      </c>
      <c r="R375" t="s">
        <v>687</v>
      </c>
      <c r="S375" s="54" t="str">
        <f t="shared" si="10"/>
        <v>nej</v>
      </c>
      <c r="U375">
        <f t="shared" si="11"/>
        <v>270</v>
      </c>
    </row>
    <row r="376" spans="1:21" ht="15" customHeight="1" x14ac:dyDescent="0.35">
      <c r="A376" s="264" t="s">
        <v>481</v>
      </c>
      <c r="B376" s="264" t="s">
        <v>484</v>
      </c>
      <c r="C376" s="264">
        <v>0.163523</v>
      </c>
      <c r="D376" s="264">
        <v>50.061</v>
      </c>
      <c r="E376" s="264">
        <v>4.9277899999999999</v>
      </c>
      <c r="F376" s="264">
        <v>2.1673100000000001E-2</v>
      </c>
      <c r="G376" s="264" t="s">
        <v>10</v>
      </c>
      <c r="H376" s="59" t="s">
        <v>10</v>
      </c>
      <c r="J376" s="264">
        <f>VLOOKUP($B376,Totalt!$B$1:$BH$474,MATCH(J$2,Totalt!$B$1:$AZ$1,0),FALSE)</f>
        <v>767.1</v>
      </c>
      <c r="K376" s="264">
        <f>VLOOKUP($B376,Totalt!$B$1:$BH$474,MATCH(K$2,Totalt!$B$1:$AZ$1,0),FALSE)</f>
        <v>770</v>
      </c>
      <c r="L376" s="56"/>
      <c r="M376" t="s">
        <v>687</v>
      </c>
      <c r="R376" t="s">
        <v>687</v>
      </c>
      <c r="S376" s="54" t="str">
        <f t="shared" si="10"/>
        <v>ja</v>
      </c>
      <c r="U376">
        <f t="shared" si="11"/>
        <v>271</v>
      </c>
    </row>
    <row r="377" spans="1:21" ht="15" customHeight="1" x14ac:dyDescent="0.35">
      <c r="A377" s="264" t="s">
        <v>485</v>
      </c>
      <c r="B377" s="264" t="s">
        <v>486</v>
      </c>
      <c r="C377" s="264">
        <v>0.17754800000000001</v>
      </c>
      <c r="D377" s="264">
        <v>57.1584</v>
      </c>
      <c r="E377" s="264">
        <v>9.6703700000000001</v>
      </c>
      <c r="F377" s="264">
        <v>2.3357800000000001E-2</v>
      </c>
      <c r="G377" s="264" t="s">
        <v>10</v>
      </c>
      <c r="H377" s="59" t="s">
        <v>10</v>
      </c>
      <c r="J377" s="264">
        <f>VLOOKUP($B377,Totalt!$B$1:$BH$474,MATCH(J$2,Totalt!$B$1:$AZ$1,0),FALSE)</f>
        <v>68.354387000000003</v>
      </c>
      <c r="K377" s="264">
        <f>VLOOKUP($B377,Totalt!$B$1:$BH$474,MATCH(K$2,Totalt!$B$1:$AZ$1,0),FALSE)</f>
        <v>57.831000000000003</v>
      </c>
      <c r="L377" s="56"/>
      <c r="M377" t="s">
        <v>687</v>
      </c>
      <c r="R377" t="s">
        <v>687</v>
      </c>
      <c r="S377" s="54" t="str">
        <f t="shared" si="10"/>
        <v>ja</v>
      </c>
      <c r="U377">
        <f t="shared" si="11"/>
        <v>272</v>
      </c>
    </row>
    <row r="378" spans="1:21" ht="15" customHeight="1" x14ac:dyDescent="0.35">
      <c r="A378" s="264" t="s">
        <v>487</v>
      </c>
      <c r="B378" s="264" t="s">
        <v>488</v>
      </c>
      <c r="C378" s="264">
        <v>0.17074600000000001</v>
      </c>
      <c r="D378" s="264">
        <v>32.368899999999996</v>
      </c>
      <c r="E378" s="264">
        <v>8.2915200000000002</v>
      </c>
      <c r="F378" s="264">
        <v>4.9001700000000002E-2</v>
      </c>
      <c r="G378" s="264" t="s">
        <v>14</v>
      </c>
      <c r="H378" s="59" t="s">
        <v>10</v>
      </c>
      <c r="J378" s="264">
        <f>VLOOKUP($B378,Totalt!$B$1:$BH$474,MATCH(J$2,Totalt!$B$1:$AZ$1,0),FALSE)</f>
        <v>53.868999999999993</v>
      </c>
      <c r="K378" s="264">
        <f>VLOOKUP($B378,Totalt!$B$1:$BH$474,MATCH(K$2,Totalt!$B$1:$AZ$1,0),FALSE)</f>
        <v>45.204999999999998</v>
      </c>
      <c r="L378" s="56"/>
      <c r="M378" t="s">
        <v>687</v>
      </c>
      <c r="R378" t="s">
        <v>687</v>
      </c>
      <c r="S378" s="54" t="str">
        <f t="shared" si="10"/>
        <v>ja</v>
      </c>
      <c r="U378">
        <f t="shared" si="11"/>
        <v>273</v>
      </c>
    </row>
    <row r="379" spans="1:21" ht="15" customHeight="1" x14ac:dyDescent="0.35">
      <c r="A379" s="264" t="s">
        <v>487</v>
      </c>
      <c r="B379" s="264" t="s">
        <v>489</v>
      </c>
      <c r="C379" s="264">
        <v>0.29837200000000003</v>
      </c>
      <c r="D379" s="264">
        <v>30.71</v>
      </c>
      <c r="E379" s="264">
        <v>12.9399</v>
      </c>
      <c r="F379" s="264">
        <v>4.2817099999999997E-2</v>
      </c>
      <c r="G379" s="264" t="s">
        <v>14</v>
      </c>
      <c r="H379" s="59" t="s">
        <v>10</v>
      </c>
      <c r="J379" s="264">
        <f>VLOOKUP($B379,Totalt!$B$1:$BH$474,MATCH(J$2,Totalt!$B$1:$AZ$1,0),FALSE)</f>
        <v>8.09</v>
      </c>
      <c r="K379" s="264">
        <f>VLOOKUP($B379,Totalt!$B$1:$BH$474,MATCH(K$2,Totalt!$B$1:$AZ$1,0),FALSE)</f>
        <v>7.641</v>
      </c>
      <c r="L379" s="56"/>
      <c r="M379" t="s">
        <v>687</v>
      </c>
      <c r="R379" t="s">
        <v>687</v>
      </c>
      <c r="S379" s="54" t="str">
        <f t="shared" si="10"/>
        <v>ja</v>
      </c>
      <c r="U379">
        <f t="shared" si="11"/>
        <v>274</v>
      </c>
    </row>
    <row r="380" spans="1:21" ht="15" customHeight="1" x14ac:dyDescent="0.35">
      <c r="A380" s="264" t="s">
        <v>490</v>
      </c>
      <c r="B380" s="264" t="s">
        <v>491</v>
      </c>
      <c r="C380" s="264">
        <v>6.6900000000000001E-2</v>
      </c>
      <c r="D380" s="264">
        <v>7.74</v>
      </c>
      <c r="E380" s="264">
        <v>0</v>
      </c>
      <c r="F380" s="264">
        <v>7.1352899999999999E-3</v>
      </c>
      <c r="G380" s="264" t="s">
        <v>14</v>
      </c>
      <c r="H380" s="59" t="s">
        <v>10</v>
      </c>
      <c r="J380" s="264">
        <f>VLOOKUP($B380,Totalt!$B$1:$BH$474,MATCH(J$2,Totalt!$B$1:$AZ$1,0),FALSE)</f>
        <v>0.18037099999999998</v>
      </c>
      <c r="K380" s="264">
        <f>VLOOKUP($B380,Totalt!$B$1:$BH$474,MATCH(K$2,Totalt!$B$1:$AZ$1,0),FALSE)</f>
        <v>0.13</v>
      </c>
      <c r="L380" s="56"/>
      <c r="M380" t="s">
        <v>687</v>
      </c>
      <c r="R380" t="s">
        <v>687</v>
      </c>
      <c r="S380" s="54" t="str">
        <f t="shared" si="10"/>
        <v>ja</v>
      </c>
      <c r="U380">
        <f t="shared" si="11"/>
        <v>275</v>
      </c>
    </row>
    <row r="381" spans="1:21" ht="15" customHeight="1" x14ac:dyDescent="0.35">
      <c r="A381" s="264" t="s">
        <v>492</v>
      </c>
      <c r="B381" s="264" t="s">
        <v>493</v>
      </c>
      <c r="C381" s="264">
        <v>7.7330200000000002E-2</v>
      </c>
      <c r="D381" s="264">
        <v>12.941000000000001</v>
      </c>
      <c r="E381" s="264">
        <v>6.6919500000000003</v>
      </c>
      <c r="F381" s="264">
        <v>1.36179E-2</v>
      </c>
      <c r="G381" s="264" t="s">
        <v>10</v>
      </c>
      <c r="H381" s="59" t="s">
        <v>10</v>
      </c>
      <c r="J381" s="264">
        <f>VLOOKUP($B381,Totalt!$B$1:$BH$474,MATCH(J$2,Totalt!$B$1:$AZ$1,0),FALSE)</f>
        <v>154.20869999999999</v>
      </c>
      <c r="K381" s="264">
        <f>VLOOKUP($B381,Totalt!$B$1:$BH$474,MATCH(K$2,Totalt!$B$1:$AZ$1,0),FALSE)</f>
        <v>128</v>
      </c>
      <c r="L381" s="56"/>
      <c r="M381" t="s">
        <v>687</v>
      </c>
      <c r="R381" t="s">
        <v>687</v>
      </c>
      <c r="S381" s="54" t="str">
        <f t="shared" si="10"/>
        <v>ja</v>
      </c>
      <c r="U381">
        <f t="shared" si="11"/>
        <v>276</v>
      </c>
    </row>
    <row r="382" spans="1:21" ht="15" customHeight="1" x14ac:dyDescent="0.35">
      <c r="A382" s="264" t="s">
        <v>494</v>
      </c>
      <c r="B382" s="264" t="s">
        <v>495</v>
      </c>
      <c r="C382" s="264">
        <v>0.133494</v>
      </c>
      <c r="D382" s="264">
        <v>22.679400000000001</v>
      </c>
      <c r="E382" s="264">
        <v>10.5709</v>
      </c>
      <c r="F382" s="264">
        <v>9.1663999999999999E-3</v>
      </c>
      <c r="G382" s="264" t="s">
        <v>10</v>
      </c>
      <c r="H382" s="59" t="s">
        <v>10</v>
      </c>
      <c r="J382" s="264">
        <f>VLOOKUP($B382,Totalt!$B$1:$BH$474,MATCH(J$2,Totalt!$B$1:$AZ$1,0),FALSE)</f>
        <v>120.81390999999998</v>
      </c>
      <c r="K382" s="264">
        <f>VLOOKUP($B382,Totalt!$B$1:$BH$474,MATCH(K$2,Totalt!$B$1:$AZ$1,0),FALSE)</f>
        <v>87</v>
      </c>
      <c r="L382" s="56"/>
      <c r="M382" t="s">
        <v>687</v>
      </c>
      <c r="R382" t="s">
        <v>687</v>
      </c>
      <c r="S382" s="54" t="str">
        <f t="shared" si="10"/>
        <v>ja</v>
      </c>
      <c r="U382">
        <f t="shared" si="11"/>
        <v>277</v>
      </c>
    </row>
    <row r="383" spans="1:21" ht="15" customHeight="1" x14ac:dyDescent="0.35">
      <c r="A383" s="264" t="s">
        <v>496</v>
      </c>
      <c r="B383" s="264" t="s">
        <v>497</v>
      </c>
      <c r="C383" s="264">
        <v>3.8772399999999999E-2</v>
      </c>
      <c r="D383" s="264">
        <v>9.2078199999999999</v>
      </c>
      <c r="E383" s="264">
        <v>6.7125899999999996</v>
      </c>
      <c r="F383" s="264">
        <v>1.57441E-3</v>
      </c>
      <c r="G383" s="264" t="s">
        <v>10</v>
      </c>
      <c r="H383" s="59" t="s">
        <v>10</v>
      </c>
      <c r="J383" s="264">
        <f>VLOOKUP($B383,Totalt!$B$1:$BH$474,MATCH(J$2,Totalt!$B$1:$AZ$1,0),FALSE)</f>
        <v>444.60997999999995</v>
      </c>
      <c r="K383" s="264">
        <f>VLOOKUP($B383,Totalt!$B$1:$BH$474,MATCH(K$2,Totalt!$B$1:$AZ$1,0),FALSE)</f>
        <v>360</v>
      </c>
      <c r="L383" s="56"/>
      <c r="M383" t="s">
        <v>687</v>
      </c>
      <c r="R383" t="s">
        <v>687</v>
      </c>
      <c r="S383" s="54" t="str">
        <f t="shared" si="10"/>
        <v>ja</v>
      </c>
      <c r="U383">
        <f t="shared" si="11"/>
        <v>278</v>
      </c>
    </row>
    <row r="384" spans="1:21" ht="15" customHeight="1" x14ac:dyDescent="0.35">
      <c r="A384" s="264" t="s">
        <v>498</v>
      </c>
      <c r="B384" s="264" t="s">
        <v>499</v>
      </c>
      <c r="C384" s="264">
        <v>0.10409400000000001</v>
      </c>
      <c r="D384" s="264">
        <v>15.8689</v>
      </c>
      <c r="E384" s="264">
        <v>13.545199999999999</v>
      </c>
      <c r="F384" s="264">
        <v>6.4965099999999996E-3</v>
      </c>
      <c r="G384" s="264" t="s">
        <v>14</v>
      </c>
      <c r="H384" s="59" t="s">
        <v>10</v>
      </c>
      <c r="J384" s="264">
        <f>VLOOKUP($B384,Totalt!$B$1:$BH$474,MATCH(J$2,Totalt!$B$1:$AZ$1,0),FALSE)</f>
        <v>5.5830000000000002</v>
      </c>
      <c r="K384" s="264">
        <f>VLOOKUP($B384,Totalt!$B$1:$BH$474,MATCH(K$2,Totalt!$B$1:$AZ$1,0),FALSE)</f>
        <v>4.25</v>
      </c>
      <c r="L384" s="56"/>
      <c r="M384" t="s">
        <v>687</v>
      </c>
      <c r="R384" t="s">
        <v>687</v>
      </c>
      <c r="S384" s="54" t="str">
        <f t="shared" si="10"/>
        <v>ja</v>
      </c>
      <c r="U384">
        <f t="shared" si="11"/>
        <v>279</v>
      </c>
    </row>
    <row r="385" spans="1:21" ht="15" customHeight="1" x14ac:dyDescent="0.35">
      <c r="A385" s="264" t="s">
        <v>498</v>
      </c>
      <c r="B385" s="264" t="s">
        <v>500</v>
      </c>
      <c r="C385" s="264">
        <v>0.125698</v>
      </c>
      <c r="D385" s="264">
        <v>15.8407</v>
      </c>
      <c r="E385" s="264">
        <v>15.817</v>
      </c>
      <c r="F385" s="264">
        <v>5.6057499999999996E-3</v>
      </c>
      <c r="G385" s="264" t="s">
        <v>14</v>
      </c>
      <c r="H385" s="59" t="s">
        <v>10</v>
      </c>
      <c r="J385" s="264">
        <f>VLOOKUP($B385,Totalt!$B$1:$BH$474,MATCH(J$2,Totalt!$B$1:$AZ$1,0),FALSE)</f>
        <v>9.74</v>
      </c>
      <c r="K385" s="264">
        <f>VLOOKUP($B385,Totalt!$B$1:$BH$474,MATCH(K$2,Totalt!$B$1:$AZ$1,0),FALSE)</f>
        <v>6.81</v>
      </c>
      <c r="L385" s="56"/>
      <c r="M385" t="s">
        <v>687</v>
      </c>
      <c r="R385" t="s">
        <v>687</v>
      </c>
      <c r="S385" s="54" t="str">
        <f t="shared" si="10"/>
        <v>ja</v>
      </c>
      <c r="U385">
        <f t="shared" si="11"/>
        <v>280</v>
      </c>
    </row>
    <row r="386" spans="1:21" ht="15" customHeight="1" x14ac:dyDescent="0.35">
      <c r="A386" s="264" t="s">
        <v>498</v>
      </c>
      <c r="B386" s="264" t="s">
        <v>501</v>
      </c>
      <c r="C386" s="264">
        <v>0.128472</v>
      </c>
      <c r="D386" s="264">
        <v>111.252</v>
      </c>
      <c r="E386" s="264">
        <v>7.2005999999999997</v>
      </c>
      <c r="F386" s="264">
        <v>1.6325800000000001E-2</v>
      </c>
      <c r="G386" s="264" t="s">
        <v>14</v>
      </c>
      <c r="H386" s="59" t="s">
        <v>10</v>
      </c>
      <c r="J386" s="264">
        <f>VLOOKUP($B386,Totalt!$B$1:$BH$474,MATCH(J$2,Totalt!$B$1:$AZ$1,0),FALSE)</f>
        <v>322.19387999999998</v>
      </c>
      <c r="K386" s="264">
        <f>VLOOKUP($B386,Totalt!$B$1:$BH$474,MATCH(K$2,Totalt!$B$1:$AZ$1,0),FALSE)</f>
        <v>265.10000000000002</v>
      </c>
      <c r="L386" s="56"/>
      <c r="M386" t="s">
        <v>687</v>
      </c>
      <c r="R386" t="s">
        <v>687</v>
      </c>
      <c r="S386" s="54" t="str">
        <f t="shared" si="10"/>
        <v>ja</v>
      </c>
      <c r="U386">
        <f t="shared" si="11"/>
        <v>281</v>
      </c>
    </row>
    <row r="387" spans="1:21" ht="15" customHeight="1" x14ac:dyDescent="0.35">
      <c r="A387" s="264" t="s">
        <v>502</v>
      </c>
      <c r="B387" s="264" t="s">
        <v>503</v>
      </c>
      <c r="C387" s="264">
        <v>0.190245</v>
      </c>
      <c r="D387" s="264">
        <v>17.4191</v>
      </c>
      <c r="E387" s="264">
        <v>16.066400000000002</v>
      </c>
      <c r="F387" s="264">
        <v>2.46644E-2</v>
      </c>
      <c r="G387" s="264" t="s">
        <v>10</v>
      </c>
      <c r="H387" s="59" t="s">
        <v>10</v>
      </c>
      <c r="J387" s="264">
        <f>VLOOKUP($B387,Totalt!$B$1:$BH$474,MATCH(J$2,Totalt!$B$1:$AZ$1,0),FALSE)</f>
        <v>2.8231000000000002</v>
      </c>
      <c r="K387" s="264">
        <f>VLOOKUP($B387,Totalt!$B$1:$BH$474,MATCH(K$2,Totalt!$B$1:$AZ$1,0),FALSE)</f>
        <v>2.29</v>
      </c>
      <c r="L387" s="56"/>
      <c r="M387" t="s">
        <v>687</v>
      </c>
      <c r="R387" t="s">
        <v>687</v>
      </c>
      <c r="S387" s="54" t="str">
        <f t="shared" si="10"/>
        <v>ja</v>
      </c>
      <c r="U387">
        <f t="shared" si="11"/>
        <v>282</v>
      </c>
    </row>
    <row r="388" spans="1:21" ht="15" customHeight="1" x14ac:dyDescent="0.35">
      <c r="A388" s="264" t="s">
        <v>502</v>
      </c>
      <c r="B388" s="264" t="s">
        <v>504</v>
      </c>
      <c r="C388" s="264">
        <v>6.9461800000000004E-2</v>
      </c>
      <c r="D388" s="264">
        <v>11.9285</v>
      </c>
      <c r="E388" s="264">
        <v>4.1738799999999996</v>
      </c>
      <c r="F388" s="264">
        <v>1.66655E-2</v>
      </c>
      <c r="G388" s="264" t="s">
        <v>10</v>
      </c>
      <c r="H388" s="59" t="s">
        <v>10</v>
      </c>
      <c r="J388" s="264">
        <f>VLOOKUP($B388,Totalt!$B$1:$BH$474,MATCH(J$2,Totalt!$B$1:$AZ$1,0),FALSE)</f>
        <v>59.432633000000003</v>
      </c>
      <c r="K388" s="264">
        <f>VLOOKUP($B388,Totalt!$B$1:$BH$474,MATCH(K$2,Totalt!$B$1:$AZ$1,0),FALSE)</f>
        <v>48.018000000000001</v>
      </c>
      <c r="L388" s="56"/>
      <c r="M388" t="s">
        <v>687</v>
      </c>
      <c r="R388" t="s">
        <v>687</v>
      </c>
      <c r="S388" s="54" t="str">
        <f t="shared" ref="S388:S451" si="12">IF(N388="x","nej",
IF(O388="x","ja",
IF(H388="ja","ja","nej")))</f>
        <v>ja</v>
      </c>
      <c r="U388">
        <f t="shared" ref="U388:U451" si="13">IF(ISERROR(S388),U387,IF(S388="ja",U387+1,U387))</f>
        <v>283</v>
      </c>
    </row>
    <row r="389" spans="1:21" ht="15" customHeight="1" x14ac:dyDescent="0.35">
      <c r="A389" s="264" t="s">
        <v>505</v>
      </c>
      <c r="B389" s="264" t="s">
        <v>506</v>
      </c>
      <c r="C389" s="264">
        <v>0.38230700000000001</v>
      </c>
      <c r="D389" s="264">
        <v>59.703899999999997</v>
      </c>
      <c r="E389" s="264">
        <v>18.103200000000001</v>
      </c>
      <c r="F389" s="264">
        <v>0.153783</v>
      </c>
      <c r="G389" s="264" t="s">
        <v>10</v>
      </c>
      <c r="H389" s="59" t="s">
        <v>10</v>
      </c>
      <c r="J389" s="264">
        <f>VLOOKUP($B389,Totalt!$B$1:$BH$474,MATCH(J$2,Totalt!$B$1:$AZ$1,0),FALSE)</f>
        <v>9.7539999999999996</v>
      </c>
      <c r="K389" s="264">
        <f>VLOOKUP($B389,Totalt!$B$1:$BH$474,MATCH(K$2,Totalt!$B$1:$AZ$1,0),FALSE)</f>
        <v>7.5839999999999996</v>
      </c>
      <c r="L389" s="56"/>
      <c r="M389" t="s">
        <v>687</v>
      </c>
      <c r="R389" t="s">
        <v>687</v>
      </c>
      <c r="S389" s="54" t="str">
        <f t="shared" si="12"/>
        <v>ja</v>
      </c>
      <c r="U389">
        <f t="shared" si="13"/>
        <v>284</v>
      </c>
    </row>
    <row r="390" spans="1:21" ht="15" customHeight="1" x14ac:dyDescent="0.35">
      <c r="A390" s="264" t="s">
        <v>505</v>
      </c>
      <c r="B390" s="264" t="s">
        <v>507</v>
      </c>
      <c r="C390" s="264">
        <v>0</v>
      </c>
      <c r="D390" s="264">
        <v>0</v>
      </c>
      <c r="E390" s="264">
        <v>0</v>
      </c>
      <c r="F390" s="264">
        <v>0</v>
      </c>
      <c r="G390" s="264" t="s">
        <v>14</v>
      </c>
      <c r="H390" s="59" t="s">
        <v>14</v>
      </c>
      <c r="J390" s="264">
        <f>VLOOKUP($B390,Totalt!$B$1:$BH$474,MATCH(J$2,Totalt!$B$1:$AZ$1,0),FALSE)</f>
        <v>0</v>
      </c>
      <c r="K390" s="264" t="str">
        <f>VLOOKUP($B390,Totalt!$B$1:$BH$474,MATCH(K$2,Totalt!$B$1:$AZ$1,0),FALSE)</f>
        <v/>
      </c>
      <c r="L390" s="56"/>
      <c r="M390" t="s">
        <v>687</v>
      </c>
      <c r="R390" t="s">
        <v>687</v>
      </c>
      <c r="S390" s="54" t="str">
        <f t="shared" si="12"/>
        <v>nej</v>
      </c>
      <c r="U390">
        <f t="shared" si="13"/>
        <v>284</v>
      </c>
    </row>
    <row r="391" spans="1:21" ht="15" customHeight="1" x14ac:dyDescent="0.35">
      <c r="A391" s="264" t="s">
        <v>505</v>
      </c>
      <c r="B391" s="264" t="s">
        <v>508</v>
      </c>
      <c r="C391" s="264">
        <v>0.23305000000000001</v>
      </c>
      <c r="D391" s="264">
        <v>14.458299999999999</v>
      </c>
      <c r="E391" s="264">
        <v>18.533799999999999</v>
      </c>
      <c r="F391" s="264">
        <v>1.59744E-2</v>
      </c>
      <c r="G391" s="264" t="s">
        <v>10</v>
      </c>
      <c r="H391" s="59" t="s">
        <v>10</v>
      </c>
      <c r="J391" s="264">
        <f>VLOOKUP($B391,Totalt!$B$1:$BH$474,MATCH(J$2,Totalt!$B$1:$AZ$1,0),FALSE)</f>
        <v>11.894</v>
      </c>
      <c r="K391" s="264">
        <f>VLOOKUP($B391,Totalt!$B$1:$BH$474,MATCH(K$2,Totalt!$B$1:$AZ$1,0),FALSE)</f>
        <v>8.2850000000000001</v>
      </c>
      <c r="L391" s="56"/>
      <c r="M391" t="s">
        <v>687</v>
      </c>
      <c r="R391" t="s">
        <v>687</v>
      </c>
      <c r="S391" s="54" t="str">
        <f t="shared" si="12"/>
        <v>ja</v>
      </c>
      <c r="U391">
        <f t="shared" si="13"/>
        <v>285</v>
      </c>
    </row>
    <row r="392" spans="1:21" ht="15" customHeight="1" x14ac:dyDescent="0.35">
      <c r="A392" s="264" t="s">
        <v>505</v>
      </c>
      <c r="B392" s="264" t="s">
        <v>509</v>
      </c>
      <c r="C392" s="264">
        <v>8.86575E-2</v>
      </c>
      <c r="D392" s="264">
        <v>20.0686</v>
      </c>
      <c r="E392" s="264">
        <v>10.730399999999999</v>
      </c>
      <c r="F392" s="264">
        <v>1.6776699999999999E-2</v>
      </c>
      <c r="G392" s="264" t="s">
        <v>10</v>
      </c>
      <c r="H392" s="59" t="s">
        <v>10</v>
      </c>
      <c r="J392" s="264">
        <f>VLOOKUP($B392,Totalt!$B$1:$BH$474,MATCH(J$2,Totalt!$B$1:$AZ$1,0),FALSE)</f>
        <v>11.027200000000001</v>
      </c>
      <c r="K392" s="264">
        <f>VLOOKUP($B392,Totalt!$B$1:$BH$474,MATCH(K$2,Totalt!$B$1:$AZ$1,0),FALSE)</f>
        <v>7.3250000000000002</v>
      </c>
      <c r="L392" s="56"/>
      <c r="M392" t="s">
        <v>687</v>
      </c>
      <c r="R392" t="s">
        <v>687</v>
      </c>
      <c r="S392" s="54" t="str">
        <f t="shared" si="12"/>
        <v>ja</v>
      </c>
      <c r="U392">
        <f t="shared" si="13"/>
        <v>286</v>
      </c>
    </row>
    <row r="393" spans="1:21" ht="15" customHeight="1" x14ac:dyDescent="0.35">
      <c r="A393" s="264" t="s">
        <v>505</v>
      </c>
      <c r="B393" s="264" t="s">
        <v>510</v>
      </c>
      <c r="C393" s="264">
        <v>0.246503</v>
      </c>
      <c r="D393" s="264">
        <v>53.073500000000003</v>
      </c>
      <c r="E393" s="264">
        <v>5.8688500000000001</v>
      </c>
      <c r="F393" s="264">
        <v>2.8392400000000002E-2</v>
      </c>
      <c r="G393" s="264" t="s">
        <v>10</v>
      </c>
      <c r="H393" s="59" t="s">
        <v>10</v>
      </c>
      <c r="J393" s="264">
        <f>VLOOKUP($B393,Totalt!$B$1:$BH$474,MATCH(J$2,Totalt!$B$1:$AZ$1,0),FALSE)</f>
        <v>952.29840000000002</v>
      </c>
      <c r="K393" s="264">
        <f>VLOOKUP($B393,Totalt!$B$1:$BH$474,MATCH(K$2,Totalt!$B$1:$AZ$1,0),FALSE)</f>
        <v>818.35</v>
      </c>
      <c r="L393" s="56"/>
      <c r="M393" t="s">
        <v>687</v>
      </c>
      <c r="R393" t="s">
        <v>687</v>
      </c>
      <c r="S393" s="54" t="str">
        <f t="shared" si="12"/>
        <v>ja</v>
      </c>
      <c r="U393">
        <f t="shared" si="13"/>
        <v>287</v>
      </c>
    </row>
    <row r="394" spans="1:21" ht="15" customHeight="1" x14ac:dyDescent="0.35">
      <c r="A394" s="264" t="s">
        <v>511</v>
      </c>
      <c r="B394" s="264" t="s">
        <v>512</v>
      </c>
      <c r="C394" s="264">
        <v>0</v>
      </c>
      <c r="D394" s="264">
        <v>0</v>
      </c>
      <c r="E394" s="264">
        <v>0</v>
      </c>
      <c r="F394" s="264">
        <v>0</v>
      </c>
      <c r="G394" s="264" t="s">
        <v>14</v>
      </c>
      <c r="H394" s="59" t="s">
        <v>14</v>
      </c>
      <c r="J394" s="264">
        <f>VLOOKUP($B394,Totalt!$B$1:$BH$474,MATCH(J$2,Totalt!$B$1:$AZ$1,0),FALSE)</f>
        <v>0</v>
      </c>
      <c r="K394" s="264" t="str">
        <f>VLOOKUP($B394,Totalt!$B$1:$BH$474,MATCH(K$2,Totalt!$B$1:$AZ$1,0),FALSE)</f>
        <v/>
      </c>
      <c r="L394" s="56"/>
      <c r="M394" t="s">
        <v>687</v>
      </c>
      <c r="R394" t="s">
        <v>687</v>
      </c>
      <c r="S394" s="54" t="str">
        <f t="shared" si="12"/>
        <v>nej</v>
      </c>
      <c r="U394">
        <f t="shared" si="13"/>
        <v>287</v>
      </c>
    </row>
    <row r="395" spans="1:21" ht="15" customHeight="1" x14ac:dyDescent="0.35">
      <c r="A395" s="264" t="s">
        <v>511</v>
      </c>
      <c r="B395" s="264" t="s">
        <v>513</v>
      </c>
      <c r="C395" s="264">
        <v>0</v>
      </c>
      <c r="D395" s="264">
        <v>0</v>
      </c>
      <c r="E395" s="264">
        <v>0</v>
      </c>
      <c r="F395" s="264">
        <v>0</v>
      </c>
      <c r="G395" s="264" t="s">
        <v>14</v>
      </c>
      <c r="H395" s="59" t="s">
        <v>14</v>
      </c>
      <c r="J395" s="264">
        <f>VLOOKUP($B395,Totalt!$B$1:$BH$474,MATCH(J$2,Totalt!$B$1:$AZ$1,0),FALSE)</f>
        <v>0</v>
      </c>
      <c r="K395" s="264" t="str">
        <f>VLOOKUP($B395,Totalt!$B$1:$BH$474,MATCH(K$2,Totalt!$B$1:$AZ$1,0),FALSE)</f>
        <v/>
      </c>
      <c r="L395" s="56"/>
      <c r="M395" t="s">
        <v>687</v>
      </c>
      <c r="R395" t="s">
        <v>687</v>
      </c>
      <c r="S395" s="54" t="str">
        <f t="shared" si="12"/>
        <v>nej</v>
      </c>
      <c r="U395">
        <f t="shared" si="13"/>
        <v>287</v>
      </c>
    </row>
    <row r="396" spans="1:21" ht="15" customHeight="1" x14ac:dyDescent="0.35">
      <c r="A396" s="264" t="s">
        <v>514</v>
      </c>
      <c r="B396" s="264" t="s">
        <v>515</v>
      </c>
      <c r="C396" s="264">
        <v>7.8691899999999995E-2</v>
      </c>
      <c r="D396" s="264">
        <v>15.202299999999999</v>
      </c>
      <c r="E396" s="264">
        <v>7.3974700000000002</v>
      </c>
      <c r="F396" s="264">
        <v>7.8070300000000004E-3</v>
      </c>
      <c r="G396" s="264" t="s">
        <v>14</v>
      </c>
      <c r="H396" s="59" t="s">
        <v>10</v>
      </c>
      <c r="J396" s="264">
        <f>VLOOKUP($B396,Totalt!$B$1:$BH$474,MATCH(J$2,Totalt!$B$1:$AZ$1,0),FALSE)</f>
        <v>35.160587999999997</v>
      </c>
      <c r="K396" s="264">
        <f>VLOOKUP($B396,Totalt!$B$1:$BH$474,MATCH(K$2,Totalt!$B$1:$AZ$1,0),FALSE)</f>
        <v>32.4</v>
      </c>
      <c r="L396" s="56"/>
      <c r="M396" t="s">
        <v>687</v>
      </c>
      <c r="R396" t="s">
        <v>687</v>
      </c>
      <c r="S396" s="54" t="str">
        <f t="shared" si="12"/>
        <v>ja</v>
      </c>
      <c r="U396">
        <f t="shared" si="13"/>
        <v>288</v>
      </c>
    </row>
    <row r="397" spans="1:21" ht="15" customHeight="1" x14ac:dyDescent="0.35">
      <c r="A397" s="264" t="s">
        <v>516</v>
      </c>
      <c r="B397" s="264" t="s">
        <v>517</v>
      </c>
      <c r="C397" s="264">
        <v>0.48918</v>
      </c>
      <c r="D397" s="264">
        <v>93.282700000000006</v>
      </c>
      <c r="E397" s="264">
        <v>22.695699999999999</v>
      </c>
      <c r="F397" s="264">
        <v>0.203125</v>
      </c>
      <c r="G397" s="264" t="s">
        <v>10</v>
      </c>
      <c r="H397" s="59" t="s">
        <v>10</v>
      </c>
      <c r="J397" s="264">
        <f>VLOOKUP($B397,Totalt!$B$1:$BH$474,MATCH(J$2,Totalt!$B$1:$AZ$1,0),FALSE)</f>
        <v>1.92</v>
      </c>
      <c r="K397" s="264">
        <f>VLOOKUP($B397,Totalt!$B$1:$BH$474,MATCH(K$2,Totalt!$B$1:$AZ$1,0),FALSE)</f>
        <v>1.22</v>
      </c>
      <c r="L397" s="56"/>
      <c r="M397" t="s">
        <v>687</v>
      </c>
      <c r="R397" t="s">
        <v>687</v>
      </c>
      <c r="S397" s="54" t="str">
        <f t="shared" si="12"/>
        <v>ja</v>
      </c>
      <c r="U397">
        <f t="shared" si="13"/>
        <v>289</v>
      </c>
    </row>
    <row r="398" spans="1:21" ht="15" customHeight="1" x14ac:dyDescent="0.35">
      <c r="A398" s="264" t="s">
        <v>516</v>
      </c>
      <c r="B398" s="264" t="s">
        <v>518</v>
      </c>
      <c r="C398" s="264">
        <v>0.212093</v>
      </c>
      <c r="D398" s="264">
        <v>24.2865</v>
      </c>
      <c r="E398" s="264">
        <v>18.253</v>
      </c>
      <c r="F398" s="264">
        <v>4.1472299999999997E-2</v>
      </c>
      <c r="G398" s="264" t="s">
        <v>14</v>
      </c>
      <c r="H398" s="59" t="s">
        <v>10</v>
      </c>
      <c r="J398" s="264">
        <f>VLOOKUP($B398,Totalt!$B$1:$BH$474,MATCH(J$2,Totalt!$B$1:$AZ$1,0),FALSE)</f>
        <v>5.7869999999999999</v>
      </c>
      <c r="K398" s="264">
        <f>VLOOKUP($B398,Totalt!$B$1:$BH$474,MATCH(K$2,Totalt!$B$1:$AZ$1,0),FALSE)</f>
        <v>3.87</v>
      </c>
      <c r="L398" s="56"/>
      <c r="M398" t="s">
        <v>687</v>
      </c>
      <c r="R398" t="s">
        <v>687</v>
      </c>
      <c r="S398" s="54" t="str">
        <f t="shared" si="12"/>
        <v>ja</v>
      </c>
      <c r="U398">
        <f t="shared" si="13"/>
        <v>290</v>
      </c>
    </row>
    <row r="399" spans="1:21" ht="15" customHeight="1" x14ac:dyDescent="0.35">
      <c r="A399" s="264" t="s">
        <v>516</v>
      </c>
      <c r="B399" s="264" t="s">
        <v>519</v>
      </c>
      <c r="C399" s="264">
        <v>3.6404600000000002E-2</v>
      </c>
      <c r="D399" s="264">
        <v>7.9397700000000002</v>
      </c>
      <c r="E399" s="264">
        <v>3.2331500000000002</v>
      </c>
      <c r="F399" s="264">
        <v>2.1916999999999999E-2</v>
      </c>
      <c r="G399" s="264" t="s">
        <v>10</v>
      </c>
      <c r="H399" s="59" t="s">
        <v>10</v>
      </c>
      <c r="J399" s="264">
        <f>VLOOKUP($B399,Totalt!$B$1:$BH$474,MATCH(J$2,Totalt!$B$1:$AZ$1,0),FALSE)</f>
        <v>178.76542000000001</v>
      </c>
      <c r="K399" s="264">
        <f>VLOOKUP($B399,Totalt!$B$1:$BH$474,MATCH(K$2,Totalt!$B$1:$AZ$1,0),FALSE)</f>
        <v>162</v>
      </c>
      <c r="L399" s="56"/>
      <c r="M399" t="s">
        <v>687</v>
      </c>
      <c r="R399" t="s">
        <v>687</v>
      </c>
      <c r="S399" s="54" t="str">
        <f t="shared" si="12"/>
        <v>ja</v>
      </c>
      <c r="U399">
        <f t="shared" si="13"/>
        <v>291</v>
      </c>
    </row>
    <row r="400" spans="1:21" ht="15" customHeight="1" x14ac:dyDescent="0.35">
      <c r="A400" s="264" t="s">
        <v>516</v>
      </c>
      <c r="B400" s="264" t="s">
        <v>520</v>
      </c>
      <c r="C400" s="264">
        <v>0.31666699999999998</v>
      </c>
      <c r="D400" s="264">
        <v>53.591000000000001</v>
      </c>
      <c r="E400" s="264">
        <v>18.229700000000001</v>
      </c>
      <c r="F400" s="264">
        <v>0.13267999999999999</v>
      </c>
      <c r="G400" s="264" t="s">
        <v>10</v>
      </c>
      <c r="H400" s="59" t="s">
        <v>10</v>
      </c>
      <c r="J400" s="264">
        <f>VLOOKUP($B400,Totalt!$B$1:$BH$474,MATCH(J$2,Totalt!$B$1:$AZ$1,0),FALSE)</f>
        <v>4.8990000000000009</v>
      </c>
      <c r="K400" s="264">
        <f>VLOOKUP($B400,Totalt!$B$1:$BH$474,MATCH(K$2,Totalt!$B$1:$AZ$1,0),FALSE)</f>
        <v>3.72</v>
      </c>
      <c r="L400" s="56"/>
      <c r="M400" t="s">
        <v>687</v>
      </c>
      <c r="R400" t="s">
        <v>687</v>
      </c>
      <c r="S400" s="54" t="str">
        <f t="shared" si="12"/>
        <v>ja</v>
      </c>
      <c r="U400">
        <f t="shared" si="13"/>
        <v>292</v>
      </c>
    </row>
    <row r="401" spans="1:21" ht="15" customHeight="1" x14ac:dyDescent="0.35">
      <c r="A401" s="264" t="s">
        <v>521</v>
      </c>
      <c r="B401" s="264" t="s">
        <v>522</v>
      </c>
      <c r="C401" s="264">
        <v>0.15481500000000001</v>
      </c>
      <c r="D401" s="264">
        <v>30.551100000000002</v>
      </c>
      <c r="E401" s="264">
        <v>8.6606799999999993</v>
      </c>
      <c r="F401" s="264">
        <v>4.7875599999999997E-2</v>
      </c>
      <c r="G401" s="264" t="s">
        <v>14</v>
      </c>
      <c r="H401" s="59" t="s">
        <v>10</v>
      </c>
      <c r="J401" s="264">
        <f>VLOOKUP($B401,Totalt!$B$1:$BH$474,MATCH(J$2,Totalt!$B$1:$AZ$1,0),FALSE)</f>
        <v>22.1</v>
      </c>
      <c r="K401" s="264">
        <f>VLOOKUP($B401,Totalt!$B$1:$BH$474,MATCH(K$2,Totalt!$B$1:$AZ$1,0),FALSE)</f>
        <v>18.63</v>
      </c>
      <c r="L401" s="56"/>
      <c r="M401" t="s">
        <v>687</v>
      </c>
      <c r="R401" t="s">
        <v>687</v>
      </c>
      <c r="S401" s="54" t="str">
        <f t="shared" si="12"/>
        <v>ja</v>
      </c>
      <c r="U401">
        <f t="shared" si="13"/>
        <v>293</v>
      </c>
    </row>
    <row r="402" spans="1:21" ht="15" customHeight="1" x14ac:dyDescent="0.35">
      <c r="A402" s="264" t="s">
        <v>521</v>
      </c>
      <c r="B402" s="264" t="s">
        <v>523</v>
      </c>
      <c r="C402" s="264">
        <v>0.18759600000000001</v>
      </c>
      <c r="D402" s="264">
        <v>19.487200000000001</v>
      </c>
      <c r="E402" s="264">
        <v>8.6706400000000006</v>
      </c>
      <c r="F402" s="264">
        <v>1.2794700000000001E-2</v>
      </c>
      <c r="G402" s="264" t="s">
        <v>14</v>
      </c>
      <c r="H402" s="59" t="s">
        <v>10</v>
      </c>
      <c r="J402" s="264">
        <f>VLOOKUP($B402,Totalt!$B$1:$BH$474,MATCH(J$2,Totalt!$B$1:$AZ$1,0),FALSE)</f>
        <v>555.35349999999994</v>
      </c>
      <c r="K402" s="264">
        <f>VLOOKUP($B402,Totalt!$B$1:$BH$474,MATCH(K$2,Totalt!$B$1:$AZ$1,0),FALSE)</f>
        <v>482.91</v>
      </c>
      <c r="L402" s="56"/>
      <c r="M402" t="s">
        <v>687</v>
      </c>
      <c r="R402" t="s">
        <v>687</v>
      </c>
      <c r="S402" s="54" t="str">
        <f t="shared" si="12"/>
        <v>ja</v>
      </c>
      <c r="U402">
        <f t="shared" si="13"/>
        <v>294</v>
      </c>
    </row>
    <row r="403" spans="1:21" ht="15" customHeight="1" x14ac:dyDescent="0.35">
      <c r="A403" s="264" t="s">
        <v>521</v>
      </c>
      <c r="B403" s="264" t="s">
        <v>524</v>
      </c>
      <c r="C403" s="264">
        <v>0.28739700000000001</v>
      </c>
      <c r="D403" s="264">
        <v>39.594900000000003</v>
      </c>
      <c r="E403" s="264">
        <v>9.6071799999999996</v>
      </c>
      <c r="F403" s="264">
        <v>3.96583E-2</v>
      </c>
      <c r="G403" s="264" t="s">
        <v>14</v>
      </c>
      <c r="H403" s="59" t="s">
        <v>10</v>
      </c>
      <c r="J403" s="264">
        <f>VLOOKUP($B403,Totalt!$B$1:$BH$474,MATCH(J$2,Totalt!$B$1:$AZ$1,0),FALSE)</f>
        <v>76.099999999999994</v>
      </c>
      <c r="K403" s="264">
        <f>VLOOKUP($B403,Totalt!$B$1:$BH$474,MATCH(K$2,Totalt!$B$1:$AZ$1,0),FALSE)</f>
        <v>52.21</v>
      </c>
      <c r="L403" s="56"/>
      <c r="M403" t="s">
        <v>687</v>
      </c>
      <c r="R403" t="s">
        <v>687</v>
      </c>
      <c r="S403" s="54" t="str">
        <f t="shared" si="12"/>
        <v>ja</v>
      </c>
      <c r="U403">
        <f t="shared" si="13"/>
        <v>295</v>
      </c>
    </row>
    <row r="404" spans="1:21" ht="15" customHeight="1" x14ac:dyDescent="0.35">
      <c r="A404" s="264" t="s">
        <v>521</v>
      </c>
      <c r="B404" s="264" t="s">
        <v>525</v>
      </c>
      <c r="C404" s="264">
        <v>1.2081900000000001</v>
      </c>
      <c r="D404" s="264">
        <v>456.49299999999999</v>
      </c>
      <c r="E404" s="264">
        <v>47.600700000000003</v>
      </c>
      <c r="F404" s="264">
        <v>3.1193700000000001E-2</v>
      </c>
      <c r="G404" s="264" t="s">
        <v>14</v>
      </c>
      <c r="H404" s="59" t="s">
        <v>10</v>
      </c>
      <c r="J404" s="264">
        <f>VLOOKUP($B404,Totalt!$B$1:$BH$474,MATCH(J$2,Totalt!$B$1:$AZ$1,0),FALSE)</f>
        <v>77.30183000000001</v>
      </c>
      <c r="K404" s="264">
        <f>VLOOKUP($B404,Totalt!$B$1:$BH$474,MATCH(K$2,Totalt!$B$1:$AZ$1,0),FALSE)</f>
        <v>55.4</v>
      </c>
      <c r="L404" s="56"/>
      <c r="M404" t="s">
        <v>687</v>
      </c>
      <c r="R404" t="s">
        <v>687</v>
      </c>
      <c r="S404" s="54" t="str">
        <f t="shared" si="12"/>
        <v>ja</v>
      </c>
      <c r="U404">
        <f t="shared" si="13"/>
        <v>296</v>
      </c>
    </row>
    <row r="405" spans="1:21" ht="15" customHeight="1" x14ac:dyDescent="0.35">
      <c r="A405" s="264" t="s">
        <v>521</v>
      </c>
      <c r="B405" s="264" t="s">
        <v>526</v>
      </c>
      <c r="C405" s="264">
        <v>0.19009300000000001</v>
      </c>
      <c r="D405" s="264">
        <v>38.1584</v>
      </c>
      <c r="E405" s="264">
        <v>9.1471199999999993</v>
      </c>
      <c r="F405" s="264">
        <v>5.6092500000000003E-2</v>
      </c>
      <c r="G405" s="264" t="s">
        <v>14</v>
      </c>
      <c r="H405" s="59" t="s">
        <v>10</v>
      </c>
      <c r="J405" s="264">
        <f>VLOOKUP($B405,Totalt!$B$1:$BH$474,MATCH(J$2,Totalt!$B$1:$AZ$1,0),FALSE)</f>
        <v>134.1</v>
      </c>
      <c r="K405" s="264">
        <f>VLOOKUP($B405,Totalt!$B$1:$BH$474,MATCH(K$2,Totalt!$B$1:$AZ$1,0),FALSE)</f>
        <v>96.6</v>
      </c>
      <c r="L405" s="56"/>
      <c r="M405" t="s">
        <v>687</v>
      </c>
      <c r="R405" t="s">
        <v>687</v>
      </c>
      <c r="S405" s="54" t="str">
        <f t="shared" si="12"/>
        <v>ja</v>
      </c>
      <c r="U405">
        <f t="shared" si="13"/>
        <v>297</v>
      </c>
    </row>
    <row r="406" spans="1:21" ht="15" customHeight="1" x14ac:dyDescent="0.35">
      <c r="A406" s="264" t="s">
        <v>521</v>
      </c>
      <c r="B406" s="264" t="s">
        <v>527</v>
      </c>
      <c r="C406" s="264">
        <v>0.202571</v>
      </c>
      <c r="D406" s="264">
        <v>39.9251</v>
      </c>
      <c r="E406" s="264">
        <v>11.8346</v>
      </c>
      <c r="F406" s="264">
        <v>4.3431999999999998E-2</v>
      </c>
      <c r="G406" s="264" t="s">
        <v>14</v>
      </c>
      <c r="H406" s="59" t="s">
        <v>10</v>
      </c>
      <c r="J406" s="264">
        <f>VLOOKUP($B406,Totalt!$B$1:$BH$474,MATCH(J$2,Totalt!$B$1:$AZ$1,0),FALSE)</f>
        <v>74.300000000000011</v>
      </c>
      <c r="K406" s="264">
        <f>VLOOKUP($B406,Totalt!$B$1:$BH$474,MATCH(K$2,Totalt!$B$1:$AZ$1,0),FALSE)</f>
        <v>45.5</v>
      </c>
      <c r="L406" s="56"/>
      <c r="M406" t="s">
        <v>687</v>
      </c>
      <c r="R406" t="s">
        <v>687</v>
      </c>
      <c r="S406" s="54" t="str">
        <f t="shared" si="12"/>
        <v>ja</v>
      </c>
      <c r="U406">
        <f t="shared" si="13"/>
        <v>298</v>
      </c>
    </row>
    <row r="407" spans="1:21" ht="15" customHeight="1" x14ac:dyDescent="0.35">
      <c r="A407" s="264" t="s">
        <v>521</v>
      </c>
      <c r="B407" s="264" t="s">
        <v>528</v>
      </c>
      <c r="C407" s="264">
        <v>0.164245</v>
      </c>
      <c r="D407" s="264">
        <v>27.589400000000001</v>
      </c>
      <c r="E407" s="264">
        <v>6.7210000000000001</v>
      </c>
      <c r="F407" s="264">
        <v>3.4054399999999999E-2</v>
      </c>
      <c r="G407" s="264" t="s">
        <v>14</v>
      </c>
      <c r="H407" s="59" t="s">
        <v>10</v>
      </c>
      <c r="J407" s="264">
        <f>VLOOKUP($B407,Totalt!$B$1:$BH$474,MATCH(J$2,Totalt!$B$1:$AZ$1,0),FALSE)</f>
        <v>192.4324</v>
      </c>
      <c r="K407" s="264">
        <f>VLOOKUP($B407,Totalt!$B$1:$BH$474,MATCH(K$2,Totalt!$B$1:$AZ$1,0),FALSE)</f>
        <v>160.33000000000001</v>
      </c>
      <c r="L407" s="56"/>
      <c r="M407" t="s">
        <v>687</v>
      </c>
      <c r="R407" t="s">
        <v>687</v>
      </c>
      <c r="S407" s="54" t="str">
        <f t="shared" si="12"/>
        <v>ja</v>
      </c>
      <c r="U407">
        <f t="shared" si="13"/>
        <v>299</v>
      </c>
    </row>
    <row r="408" spans="1:21" ht="15" customHeight="1" x14ac:dyDescent="0.35">
      <c r="A408" s="264" t="s">
        <v>521</v>
      </c>
      <c r="B408" s="264" t="s">
        <v>529</v>
      </c>
      <c r="C408" s="264">
        <v>0.19094800000000001</v>
      </c>
      <c r="D408" s="264">
        <v>30.717199999999998</v>
      </c>
      <c r="E408" s="264">
        <v>4.2181600000000001</v>
      </c>
      <c r="F408" s="264">
        <v>4.1139099999999998E-2</v>
      </c>
      <c r="G408" s="264" t="s">
        <v>14</v>
      </c>
      <c r="H408" s="59" t="s">
        <v>10</v>
      </c>
      <c r="J408" s="264">
        <f>VLOOKUP($B408,Totalt!$B$1:$BH$474,MATCH(J$2,Totalt!$B$1:$AZ$1,0),FALSE)</f>
        <v>343.000317</v>
      </c>
      <c r="K408" s="264">
        <f>VLOOKUP($B408,Totalt!$B$1:$BH$474,MATCH(K$2,Totalt!$B$1:$AZ$1,0),FALSE)</f>
        <v>284.05</v>
      </c>
      <c r="L408" s="56"/>
      <c r="M408" t="s">
        <v>687</v>
      </c>
      <c r="R408" t="s">
        <v>687</v>
      </c>
      <c r="S408" s="54" t="str">
        <f t="shared" si="12"/>
        <v>ja</v>
      </c>
      <c r="U408">
        <f t="shared" si="13"/>
        <v>300</v>
      </c>
    </row>
    <row r="409" spans="1:21" ht="15" customHeight="1" x14ac:dyDescent="0.35">
      <c r="A409" s="264" t="s">
        <v>521</v>
      </c>
      <c r="B409" s="264" t="s">
        <v>530</v>
      </c>
      <c r="C409" s="264" t="s">
        <v>20</v>
      </c>
      <c r="D409" s="264" t="s">
        <v>20</v>
      </c>
      <c r="E409" s="264" t="s">
        <v>20</v>
      </c>
      <c r="F409" s="264" t="s">
        <v>20</v>
      </c>
      <c r="G409" s="264" t="s">
        <v>14</v>
      </c>
      <c r="H409" s="59" t="s">
        <v>14</v>
      </c>
      <c r="J409" s="264">
        <f>VLOOKUP($B409,Totalt!$B$1:$BH$474,MATCH(J$2,Totalt!$B$1:$AZ$1,0),FALSE)</f>
        <v>0</v>
      </c>
      <c r="K409" s="264">
        <f>VLOOKUP($B409,Totalt!$B$1:$BH$474,MATCH(K$2,Totalt!$B$1:$AZ$1,0),FALSE)</f>
        <v>28.94</v>
      </c>
      <c r="L409" s="56"/>
      <c r="M409" t="s">
        <v>687</v>
      </c>
      <c r="R409" t="s">
        <v>687</v>
      </c>
      <c r="S409" s="54" t="str">
        <f t="shared" si="12"/>
        <v>nej</v>
      </c>
      <c r="U409">
        <f t="shared" si="13"/>
        <v>300</v>
      </c>
    </row>
    <row r="410" spans="1:21" ht="15" customHeight="1" x14ac:dyDescent="0.35">
      <c r="A410" s="264" t="s">
        <v>521</v>
      </c>
      <c r="B410" s="264" t="s">
        <v>531</v>
      </c>
      <c r="C410" s="264">
        <v>0.25455800000000001</v>
      </c>
      <c r="D410" s="264">
        <v>25.399699999999999</v>
      </c>
      <c r="E410" s="264">
        <v>21.267399999999999</v>
      </c>
      <c r="F410" s="264">
        <v>3.2184900000000002E-2</v>
      </c>
      <c r="G410" s="264" t="s">
        <v>14</v>
      </c>
      <c r="H410" s="59" t="s">
        <v>10</v>
      </c>
      <c r="J410" s="264">
        <f>VLOOKUP($B410,Totalt!$B$1:$BH$474,MATCH(J$2,Totalt!$B$1:$AZ$1,0),FALSE)</f>
        <v>23.799999999999997</v>
      </c>
      <c r="K410" s="264">
        <f>VLOOKUP($B410,Totalt!$B$1:$BH$474,MATCH(K$2,Totalt!$B$1:$AZ$1,0),FALSE)</f>
        <v>14.7</v>
      </c>
      <c r="L410" s="56"/>
      <c r="M410" t="s">
        <v>687</v>
      </c>
      <c r="R410" t="s">
        <v>687</v>
      </c>
      <c r="S410" s="54" t="str">
        <f t="shared" si="12"/>
        <v>ja</v>
      </c>
      <c r="U410">
        <f t="shared" si="13"/>
        <v>301</v>
      </c>
    </row>
    <row r="411" spans="1:21" ht="15" customHeight="1" x14ac:dyDescent="0.35">
      <c r="A411" s="264" t="s">
        <v>521</v>
      </c>
      <c r="B411" s="264" t="s">
        <v>532</v>
      </c>
      <c r="C411" s="264">
        <v>0.64561500000000005</v>
      </c>
      <c r="D411" s="264">
        <v>234.846</v>
      </c>
      <c r="E411" s="264">
        <v>16.696200000000001</v>
      </c>
      <c r="F411" s="264">
        <v>5.84205E-2</v>
      </c>
      <c r="G411" s="264" t="s">
        <v>14</v>
      </c>
      <c r="H411" s="59" t="s">
        <v>10</v>
      </c>
      <c r="J411" s="264">
        <f>VLOOKUP($B411,Totalt!$B$1:$BH$474,MATCH(J$2,Totalt!$B$1:$AZ$1,0),FALSE)</f>
        <v>1842.8813599999999</v>
      </c>
      <c r="K411" s="264">
        <f>VLOOKUP($B411,Totalt!$B$1:$BH$474,MATCH(K$2,Totalt!$B$1:$AZ$1,0),FALSE)</f>
        <v>1357</v>
      </c>
      <c r="L411" s="56"/>
      <c r="M411" t="s">
        <v>687</v>
      </c>
      <c r="R411" t="s">
        <v>687</v>
      </c>
      <c r="S411" s="54" t="str">
        <f t="shared" si="12"/>
        <v>ja</v>
      </c>
      <c r="U411">
        <f t="shared" si="13"/>
        <v>302</v>
      </c>
    </row>
    <row r="412" spans="1:21" ht="15" customHeight="1" x14ac:dyDescent="0.35">
      <c r="A412" s="264" t="s">
        <v>521</v>
      </c>
      <c r="B412" s="264" t="s">
        <v>533</v>
      </c>
      <c r="C412" s="264">
        <v>4.4363199999999998E-2</v>
      </c>
      <c r="D412" s="264">
        <v>5.9452400000000001</v>
      </c>
      <c r="E412" s="264">
        <v>2.0134599999999998</v>
      </c>
      <c r="F412" s="264">
        <v>3.7307199999999999E-3</v>
      </c>
      <c r="G412" s="264" t="s">
        <v>14</v>
      </c>
      <c r="H412" s="59" t="s">
        <v>10</v>
      </c>
      <c r="J412" s="264">
        <f>VLOOKUP($B412,Totalt!$B$1:$BH$474,MATCH(J$2,Totalt!$B$1:$AZ$1,0),FALSE)</f>
        <v>168.60000000000002</v>
      </c>
      <c r="K412" s="264">
        <f>VLOOKUP($B412,Totalt!$B$1:$BH$474,MATCH(K$2,Totalt!$B$1:$AZ$1,0),FALSE)</f>
        <v>140.94999999999999</v>
      </c>
      <c r="L412" s="56"/>
      <c r="M412" t="s">
        <v>687</v>
      </c>
      <c r="R412" t="s">
        <v>687</v>
      </c>
      <c r="S412" s="54" t="str">
        <f t="shared" si="12"/>
        <v>ja</v>
      </c>
      <c r="U412">
        <f t="shared" si="13"/>
        <v>303</v>
      </c>
    </row>
    <row r="413" spans="1:21" ht="15" customHeight="1" x14ac:dyDescent="0.35">
      <c r="A413" s="264" t="s">
        <v>521</v>
      </c>
      <c r="B413" s="264" t="s">
        <v>534</v>
      </c>
      <c r="C413" s="264">
        <v>0</v>
      </c>
      <c r="D413" s="264">
        <v>0</v>
      </c>
      <c r="E413" s="264">
        <v>0</v>
      </c>
      <c r="F413" s="264">
        <v>0</v>
      </c>
      <c r="G413" s="264" t="s">
        <v>14</v>
      </c>
      <c r="H413" s="59" t="s">
        <v>14</v>
      </c>
      <c r="J413" s="264">
        <f>VLOOKUP($B413,Totalt!$B$1:$BH$474,MATCH(J$2,Totalt!$B$1:$AZ$1,0),FALSE)</f>
        <v>0</v>
      </c>
      <c r="K413" s="264" t="str">
        <f>VLOOKUP($B413,Totalt!$B$1:$BH$474,MATCH(K$2,Totalt!$B$1:$AZ$1,0),FALSE)</f>
        <v/>
      </c>
      <c r="L413" s="56"/>
      <c r="M413" t="s">
        <v>687</v>
      </c>
      <c r="R413" t="s">
        <v>687</v>
      </c>
      <c r="S413" s="54" t="str">
        <f t="shared" si="12"/>
        <v>nej</v>
      </c>
      <c r="U413">
        <f t="shared" si="13"/>
        <v>303</v>
      </c>
    </row>
    <row r="414" spans="1:21" ht="15" customHeight="1" x14ac:dyDescent="0.35">
      <c r="A414" s="264" t="s">
        <v>521</v>
      </c>
      <c r="B414" s="264" t="s">
        <v>535</v>
      </c>
      <c r="C414" s="264">
        <v>1.04373</v>
      </c>
      <c r="D414" s="264">
        <v>363.52300000000002</v>
      </c>
      <c r="E414" s="264">
        <v>40.511800000000001</v>
      </c>
      <c r="F414" s="264">
        <v>7.1920300000000006E-2</v>
      </c>
      <c r="G414" s="264" t="s">
        <v>14</v>
      </c>
      <c r="H414" s="59" t="s">
        <v>10</v>
      </c>
      <c r="J414" s="264">
        <f>VLOOKUP($B414,Totalt!$B$1:$BH$474,MATCH(J$2,Totalt!$B$1:$AZ$1,0),FALSE)</f>
        <v>35.150000000000006</v>
      </c>
      <c r="K414" s="264">
        <f>VLOOKUP($B414,Totalt!$B$1:$BH$474,MATCH(K$2,Totalt!$B$1:$AZ$1,0),FALSE)</f>
        <v>24.9</v>
      </c>
      <c r="L414" s="56"/>
      <c r="M414" t="s">
        <v>687</v>
      </c>
      <c r="R414" t="s">
        <v>687</v>
      </c>
      <c r="S414" s="54" t="str">
        <f t="shared" si="12"/>
        <v>ja</v>
      </c>
      <c r="U414">
        <f t="shared" si="13"/>
        <v>304</v>
      </c>
    </row>
    <row r="415" spans="1:21" ht="15" customHeight="1" x14ac:dyDescent="0.35">
      <c r="A415" s="264" t="s">
        <v>536</v>
      </c>
      <c r="B415" s="264" t="s">
        <v>537</v>
      </c>
      <c r="C415" s="264">
        <v>0.39769199999999999</v>
      </c>
      <c r="D415" s="264">
        <v>77.866200000000006</v>
      </c>
      <c r="E415" s="264">
        <v>16.056899999999999</v>
      </c>
      <c r="F415" s="264">
        <v>8.6296300000000006E-2</v>
      </c>
      <c r="G415" s="264" t="s">
        <v>10</v>
      </c>
      <c r="H415" s="59" t="s">
        <v>10</v>
      </c>
      <c r="J415" s="264">
        <f>VLOOKUP($B415,Totalt!$B$1:$BH$474,MATCH(J$2,Totalt!$B$1:$AZ$1,0),FALSE)</f>
        <v>5.4</v>
      </c>
      <c r="K415" s="264">
        <f>VLOOKUP($B415,Totalt!$B$1:$BH$474,MATCH(K$2,Totalt!$B$1:$AZ$1,0),FALSE)</f>
        <v>2.6</v>
      </c>
      <c r="L415" s="56"/>
      <c r="M415" t="s">
        <v>687</v>
      </c>
      <c r="R415" t="s">
        <v>687</v>
      </c>
      <c r="S415" s="54" t="str">
        <f t="shared" si="12"/>
        <v>ja</v>
      </c>
      <c r="U415">
        <f t="shared" si="13"/>
        <v>305</v>
      </c>
    </row>
    <row r="416" spans="1:21" ht="15" customHeight="1" x14ac:dyDescent="0.35">
      <c r="A416" s="264" t="s">
        <v>536</v>
      </c>
      <c r="B416" s="264" t="s">
        <v>538</v>
      </c>
      <c r="C416" s="264">
        <v>0.363514</v>
      </c>
      <c r="D416" s="264">
        <v>82.482399999999998</v>
      </c>
      <c r="E416" s="264">
        <v>12.8565</v>
      </c>
      <c r="F416" s="264">
        <v>0.18294099999999999</v>
      </c>
      <c r="G416" s="264" t="s">
        <v>10</v>
      </c>
      <c r="H416" s="59" t="s">
        <v>10</v>
      </c>
      <c r="J416" s="264">
        <f>VLOOKUP($B416,Totalt!$B$1:$BH$474,MATCH(J$2,Totalt!$B$1:$AZ$1,0),FALSE)</f>
        <v>5.0999999999999996</v>
      </c>
      <c r="K416" s="264">
        <f>VLOOKUP($B416,Totalt!$B$1:$BH$474,MATCH(K$2,Totalt!$B$1:$AZ$1,0),FALSE)</f>
        <v>3.7</v>
      </c>
      <c r="L416" s="56"/>
      <c r="M416" t="s">
        <v>687</v>
      </c>
      <c r="R416" t="s">
        <v>687</v>
      </c>
      <c r="S416" s="54" t="str">
        <f t="shared" si="12"/>
        <v>ja</v>
      </c>
      <c r="U416">
        <f t="shared" si="13"/>
        <v>306</v>
      </c>
    </row>
    <row r="417" spans="1:21" ht="15" customHeight="1" x14ac:dyDescent="0.35">
      <c r="A417" s="264" t="s">
        <v>536</v>
      </c>
      <c r="B417" s="264" t="s">
        <v>539</v>
      </c>
      <c r="C417" s="264">
        <v>0.200624</v>
      </c>
      <c r="D417" s="264">
        <v>35.752200000000002</v>
      </c>
      <c r="E417" s="264">
        <v>6.3007200000000001</v>
      </c>
      <c r="F417" s="264">
        <v>5.0852899999999999E-2</v>
      </c>
      <c r="G417" s="264" t="s">
        <v>10</v>
      </c>
      <c r="H417" s="59" t="s">
        <v>10</v>
      </c>
      <c r="J417" s="264">
        <f>VLOOKUP($B417,Totalt!$B$1:$BH$474,MATCH(J$2,Totalt!$B$1:$AZ$1,0),FALSE)</f>
        <v>169.65996000000001</v>
      </c>
      <c r="K417" s="264">
        <f>VLOOKUP($B417,Totalt!$B$1:$BH$474,MATCH(K$2,Totalt!$B$1:$AZ$1,0),FALSE)</f>
        <v>122.6</v>
      </c>
      <c r="L417" s="56"/>
      <c r="M417" t="s">
        <v>687</v>
      </c>
      <c r="R417" t="s">
        <v>687</v>
      </c>
      <c r="S417" s="54" t="str">
        <f t="shared" si="12"/>
        <v>ja</v>
      </c>
      <c r="U417">
        <f t="shared" si="13"/>
        <v>307</v>
      </c>
    </row>
    <row r="418" spans="1:21" ht="15" customHeight="1" x14ac:dyDescent="0.35">
      <c r="A418" s="264" t="s">
        <v>540</v>
      </c>
      <c r="B418" s="264" t="s">
        <v>541</v>
      </c>
      <c r="C418" s="264">
        <v>9.6544000000000005E-2</v>
      </c>
      <c r="D418" s="264">
        <v>17.253599999999999</v>
      </c>
      <c r="E418" s="264">
        <v>10.1159</v>
      </c>
      <c r="F418" s="264">
        <v>9.19033E-3</v>
      </c>
      <c r="G418" s="264" t="s">
        <v>14</v>
      </c>
      <c r="H418" s="59" t="s">
        <v>10</v>
      </c>
      <c r="J418" s="264">
        <f>VLOOKUP($B418,Totalt!$B$1:$BH$474,MATCH(J$2,Totalt!$B$1:$AZ$1,0),FALSE)</f>
        <v>6.2534513000000009</v>
      </c>
      <c r="K418" s="264">
        <f>VLOOKUP($B418,Totalt!$B$1:$BH$474,MATCH(K$2,Totalt!$B$1:$AZ$1,0),FALSE)</f>
        <v>4.2720000000000002</v>
      </c>
      <c r="L418" s="56"/>
      <c r="M418" t="s">
        <v>687</v>
      </c>
      <c r="R418" t="s">
        <v>687</v>
      </c>
      <c r="S418" s="54" t="str">
        <f t="shared" si="12"/>
        <v>ja</v>
      </c>
      <c r="U418">
        <f t="shared" si="13"/>
        <v>308</v>
      </c>
    </row>
    <row r="419" spans="1:21" ht="15" customHeight="1" x14ac:dyDescent="0.35">
      <c r="A419" s="264" t="s">
        <v>540</v>
      </c>
      <c r="B419" s="264" t="s">
        <v>542</v>
      </c>
      <c r="C419" s="264">
        <v>6.9847199999999998E-2</v>
      </c>
      <c r="D419" s="264">
        <v>12.380699999999999</v>
      </c>
      <c r="E419" s="264">
        <v>9.5189299999999992</v>
      </c>
      <c r="F419" s="264">
        <v>0</v>
      </c>
      <c r="G419" s="264" t="s">
        <v>10</v>
      </c>
      <c r="H419" s="59" t="s">
        <v>10</v>
      </c>
      <c r="J419" s="264">
        <f>VLOOKUP($B419,Totalt!$B$1:$BH$474,MATCH(J$2,Totalt!$B$1:$AZ$1,0),FALSE)</f>
        <v>6.2459999999999996</v>
      </c>
      <c r="K419" s="264">
        <f>VLOOKUP($B419,Totalt!$B$1:$BH$474,MATCH(K$2,Totalt!$B$1:$AZ$1,0),FALSE)</f>
        <v>4.3840000000000003</v>
      </c>
      <c r="L419" s="56"/>
      <c r="M419" t="s">
        <v>687</v>
      </c>
      <c r="R419" t="s">
        <v>687</v>
      </c>
      <c r="S419" s="54" t="str">
        <f t="shared" si="12"/>
        <v>ja</v>
      </c>
      <c r="U419">
        <f t="shared" si="13"/>
        <v>309</v>
      </c>
    </row>
    <row r="420" spans="1:21" ht="15" customHeight="1" x14ac:dyDescent="0.35">
      <c r="A420" s="264" t="s">
        <v>540</v>
      </c>
      <c r="B420" s="264" t="s">
        <v>543</v>
      </c>
      <c r="C420" s="264">
        <v>6.6925999999999999E-2</v>
      </c>
      <c r="D420" s="264">
        <v>12.8164</v>
      </c>
      <c r="E420" s="264">
        <v>9.8785699999999999</v>
      </c>
      <c r="F420" s="264">
        <v>0</v>
      </c>
      <c r="G420" s="264" t="s">
        <v>10</v>
      </c>
      <c r="H420" s="59" t="s">
        <v>10</v>
      </c>
      <c r="J420" s="264">
        <f>VLOOKUP($B420,Totalt!$B$1:$BH$474,MATCH(J$2,Totalt!$B$1:$AZ$1,0),FALSE)</f>
        <v>10.716000000000001</v>
      </c>
      <c r="K420" s="264">
        <f>VLOOKUP($B420,Totalt!$B$1:$BH$474,MATCH(K$2,Totalt!$B$1:$AZ$1,0),FALSE)</f>
        <v>7.3390000000000004</v>
      </c>
      <c r="L420" s="56"/>
      <c r="M420" t="s">
        <v>687</v>
      </c>
      <c r="R420" t="s">
        <v>687</v>
      </c>
      <c r="S420" s="54" t="str">
        <f t="shared" si="12"/>
        <v>ja</v>
      </c>
      <c r="U420">
        <f t="shared" si="13"/>
        <v>310</v>
      </c>
    </row>
    <row r="421" spans="1:21" ht="15" customHeight="1" x14ac:dyDescent="0.35">
      <c r="A421" s="264" t="s">
        <v>540</v>
      </c>
      <c r="B421" s="264" t="s">
        <v>544</v>
      </c>
      <c r="C421" s="264">
        <v>6.5356399999999995E-2</v>
      </c>
      <c r="D421" s="264">
        <v>12.3811</v>
      </c>
      <c r="E421" s="264">
        <v>9.5311800000000009</v>
      </c>
      <c r="F421" s="264">
        <v>0</v>
      </c>
      <c r="G421" s="264" t="s">
        <v>10</v>
      </c>
      <c r="H421" s="59" t="s">
        <v>10</v>
      </c>
      <c r="J421" s="264">
        <f>VLOOKUP($B421,Totalt!$B$1:$BH$474,MATCH(J$2,Totalt!$B$1:$AZ$1,0),FALSE)</f>
        <v>14.062999999999999</v>
      </c>
      <c r="K421" s="264">
        <f>VLOOKUP($B421,Totalt!$B$1:$BH$474,MATCH(K$2,Totalt!$B$1:$AZ$1,0),FALSE)</f>
        <v>9.9320000000000004</v>
      </c>
      <c r="L421" s="56"/>
      <c r="M421" t="s">
        <v>687</v>
      </c>
      <c r="R421" t="s">
        <v>687</v>
      </c>
      <c r="S421" s="54" t="str">
        <f t="shared" si="12"/>
        <v>ja</v>
      </c>
      <c r="U421">
        <f t="shared" si="13"/>
        <v>311</v>
      </c>
    </row>
    <row r="422" spans="1:21" ht="15" customHeight="1" x14ac:dyDescent="0.35">
      <c r="A422" s="264" t="s">
        <v>540</v>
      </c>
      <c r="B422" s="264" t="s">
        <v>545</v>
      </c>
      <c r="C422" s="264">
        <v>0.11260299999999999</v>
      </c>
      <c r="D422" s="264">
        <v>22.266400000000001</v>
      </c>
      <c r="E422" s="264">
        <v>9.0201799999999999</v>
      </c>
      <c r="F422" s="264">
        <v>3.2289499999999999E-2</v>
      </c>
      <c r="G422" s="264" t="s">
        <v>10</v>
      </c>
      <c r="H422" s="59" t="s">
        <v>10</v>
      </c>
      <c r="J422" s="264">
        <f>VLOOKUP($B422,Totalt!$B$1:$BH$474,MATCH(J$2,Totalt!$B$1:$AZ$1,0),FALSE)</f>
        <v>119.07900000000001</v>
      </c>
      <c r="K422" s="264">
        <f>VLOOKUP($B422,Totalt!$B$1:$BH$474,MATCH(K$2,Totalt!$B$1:$AZ$1,0),FALSE)</f>
        <v>86.213999999999999</v>
      </c>
      <c r="L422" s="56"/>
      <c r="M422" t="s">
        <v>687</v>
      </c>
      <c r="R422" t="s">
        <v>687</v>
      </c>
      <c r="S422" s="54" t="str">
        <f t="shared" si="12"/>
        <v>ja</v>
      </c>
      <c r="U422">
        <f t="shared" si="13"/>
        <v>312</v>
      </c>
    </row>
    <row r="423" spans="1:21" ht="15" customHeight="1" x14ac:dyDescent="0.35">
      <c r="A423" s="264" t="s">
        <v>546</v>
      </c>
      <c r="B423" s="264" t="s">
        <v>547</v>
      </c>
      <c r="C423" s="264">
        <v>0.33955000000000002</v>
      </c>
      <c r="D423" s="264">
        <v>54.744799999999998</v>
      </c>
      <c r="E423" s="264">
        <v>17.845400000000001</v>
      </c>
      <c r="F423" s="264">
        <v>0.13159199999999999</v>
      </c>
      <c r="G423" s="264" t="s">
        <v>10</v>
      </c>
      <c r="H423" s="59" t="s">
        <v>10</v>
      </c>
      <c r="J423" s="264">
        <f>VLOOKUP($B423,Totalt!$B$1:$BH$474,MATCH(J$2,Totalt!$B$1:$AZ$1,0),FALSE)</f>
        <v>3.14</v>
      </c>
      <c r="K423" s="264">
        <f>VLOOKUP($B423,Totalt!$B$1:$BH$474,MATCH(K$2,Totalt!$B$1:$AZ$1,0),FALSE)</f>
        <v>2.4449999999999998</v>
      </c>
      <c r="L423" s="56"/>
      <c r="M423" t="s">
        <v>687</v>
      </c>
      <c r="R423" t="s">
        <v>687</v>
      </c>
      <c r="S423" s="54" t="str">
        <f t="shared" si="12"/>
        <v>ja</v>
      </c>
      <c r="U423">
        <f t="shared" si="13"/>
        <v>313</v>
      </c>
    </row>
    <row r="424" spans="1:21" ht="15" customHeight="1" x14ac:dyDescent="0.35">
      <c r="A424" s="264" t="s">
        <v>546</v>
      </c>
      <c r="B424" s="264" t="s">
        <v>548</v>
      </c>
      <c r="C424" s="264">
        <v>0.16908000000000001</v>
      </c>
      <c r="D424" s="264">
        <v>34.595399999999998</v>
      </c>
      <c r="E424" s="264">
        <v>9.6848200000000002</v>
      </c>
      <c r="F424" s="264">
        <v>5.2862300000000001E-2</v>
      </c>
      <c r="G424" s="264" t="s">
        <v>10</v>
      </c>
      <c r="H424" s="59" t="s">
        <v>10</v>
      </c>
      <c r="J424" s="264">
        <f>VLOOKUP($B424,Totalt!$B$1:$BH$474,MATCH(J$2,Totalt!$B$1:$AZ$1,0),FALSE)</f>
        <v>171.46738999999999</v>
      </c>
      <c r="K424" s="264">
        <f>VLOOKUP($B424,Totalt!$B$1:$BH$474,MATCH(K$2,Totalt!$B$1:$AZ$1,0),FALSE)</f>
        <v>131.256</v>
      </c>
      <c r="L424" s="56"/>
      <c r="M424" t="s">
        <v>687</v>
      </c>
      <c r="R424" t="s">
        <v>687</v>
      </c>
      <c r="S424" s="54" t="str">
        <f t="shared" si="12"/>
        <v>ja</v>
      </c>
      <c r="U424">
        <f t="shared" si="13"/>
        <v>314</v>
      </c>
    </row>
    <row r="425" spans="1:21" ht="15" customHeight="1" x14ac:dyDescent="0.35">
      <c r="A425" s="264" t="s">
        <v>546</v>
      </c>
      <c r="B425" s="264" t="s">
        <v>549</v>
      </c>
      <c r="C425" s="264">
        <v>9.8411999999999999E-2</v>
      </c>
      <c r="D425" s="264">
        <v>18.121700000000001</v>
      </c>
      <c r="E425" s="264">
        <v>7.3334799999999998</v>
      </c>
      <c r="F425" s="264">
        <v>1.5249E-2</v>
      </c>
      <c r="G425" s="264" t="s">
        <v>10</v>
      </c>
      <c r="H425" s="59" t="s">
        <v>10</v>
      </c>
      <c r="J425" s="264">
        <f>VLOOKUP($B425,Totalt!$B$1:$BH$474,MATCH(J$2,Totalt!$B$1:$AZ$1,0),FALSE)</f>
        <v>26.099999999999998</v>
      </c>
      <c r="K425" s="264">
        <f>VLOOKUP($B425,Totalt!$B$1:$BH$474,MATCH(K$2,Totalt!$B$1:$AZ$1,0),FALSE)</f>
        <v>23.3</v>
      </c>
      <c r="L425" s="56"/>
      <c r="M425" t="s">
        <v>687</v>
      </c>
      <c r="R425" t="s">
        <v>687</v>
      </c>
      <c r="S425" s="54" t="str">
        <f t="shared" si="12"/>
        <v>ja</v>
      </c>
      <c r="U425">
        <f t="shared" si="13"/>
        <v>315</v>
      </c>
    </row>
    <row r="426" spans="1:21" ht="15" customHeight="1" x14ac:dyDescent="0.35">
      <c r="A426" s="264" t="s">
        <v>550</v>
      </c>
      <c r="B426" s="264" t="s">
        <v>551</v>
      </c>
      <c r="C426" s="264">
        <v>0.20715800000000001</v>
      </c>
      <c r="D426" s="264">
        <v>110.80500000000001</v>
      </c>
      <c r="E426" s="264">
        <v>6.1834899999999999</v>
      </c>
      <c r="F426" s="264">
        <v>5.5468799999999999E-2</v>
      </c>
      <c r="G426" s="264" t="s">
        <v>10</v>
      </c>
      <c r="H426" s="59" t="s">
        <v>10</v>
      </c>
      <c r="J426" s="264">
        <f>VLOOKUP($B426,Totalt!$B$1:$BH$474,MATCH(J$2,Totalt!$B$1:$AZ$1,0),FALSE)</f>
        <v>309.327</v>
      </c>
      <c r="K426" s="264">
        <f>VLOOKUP($B426,Totalt!$B$1:$BH$474,MATCH(K$2,Totalt!$B$1:$AZ$1,0),FALSE)</f>
        <v>219.642</v>
      </c>
      <c r="L426" s="56"/>
      <c r="M426" t="s">
        <v>687</v>
      </c>
      <c r="R426" t="s">
        <v>687</v>
      </c>
      <c r="S426" s="54" t="str">
        <f t="shared" si="12"/>
        <v>ja</v>
      </c>
      <c r="U426">
        <f t="shared" si="13"/>
        <v>316</v>
      </c>
    </row>
    <row r="427" spans="1:21" ht="15" customHeight="1" x14ac:dyDescent="0.35">
      <c r="A427" s="264" t="s">
        <v>550</v>
      </c>
      <c r="B427" s="264" t="s">
        <v>552</v>
      </c>
      <c r="C427" s="264">
        <v>0.35715400000000003</v>
      </c>
      <c r="D427" s="264">
        <v>30.760999999999999</v>
      </c>
      <c r="E427" s="264">
        <v>24.377700000000001</v>
      </c>
      <c r="F427" s="264">
        <v>4.0931000000000002E-2</v>
      </c>
      <c r="G427" s="264" t="s">
        <v>14</v>
      </c>
      <c r="H427" s="59" t="s">
        <v>10</v>
      </c>
      <c r="J427" s="264">
        <f>VLOOKUP($B427,Totalt!$B$1:$BH$474,MATCH(J$2,Totalt!$B$1:$AZ$1,0),FALSE)</f>
        <v>3.738</v>
      </c>
      <c r="K427" s="264">
        <f>VLOOKUP($B427,Totalt!$B$1:$BH$474,MATCH(K$2,Totalt!$B$1:$AZ$1,0),FALSE)</f>
        <v>2.0030000000000001</v>
      </c>
      <c r="L427" s="56"/>
      <c r="M427" t="s">
        <v>687</v>
      </c>
      <c r="R427" t="s">
        <v>687</v>
      </c>
      <c r="S427" s="54" t="str">
        <f t="shared" si="12"/>
        <v>ja</v>
      </c>
      <c r="U427">
        <f t="shared" si="13"/>
        <v>317</v>
      </c>
    </row>
    <row r="428" spans="1:21" ht="15" customHeight="1" x14ac:dyDescent="0.35">
      <c r="A428" s="264" t="s">
        <v>550</v>
      </c>
      <c r="B428" s="264" t="s">
        <v>553</v>
      </c>
      <c r="C428" s="264">
        <v>0.16802500000000001</v>
      </c>
      <c r="D428" s="264">
        <v>27.8474</v>
      </c>
      <c r="E428" s="264">
        <v>8.1757299999999997</v>
      </c>
      <c r="F428" s="264">
        <v>5.9494600000000002E-2</v>
      </c>
      <c r="G428" s="264" t="s">
        <v>14</v>
      </c>
      <c r="H428" s="59" t="s">
        <v>10</v>
      </c>
      <c r="J428" s="264">
        <f>VLOOKUP($B428,Totalt!$B$1:$BH$474,MATCH(J$2,Totalt!$B$1:$AZ$1,0),FALSE)</f>
        <v>17.514240000000001</v>
      </c>
      <c r="K428" s="264">
        <f>VLOOKUP($B428,Totalt!$B$1:$BH$474,MATCH(K$2,Totalt!$B$1:$AZ$1,0),FALSE)</f>
        <v>14.608000000000001</v>
      </c>
      <c r="L428" s="56"/>
      <c r="M428" t="s">
        <v>687</v>
      </c>
      <c r="R428" t="s">
        <v>687</v>
      </c>
      <c r="S428" s="54" t="str">
        <f t="shared" si="12"/>
        <v>ja</v>
      </c>
      <c r="U428">
        <f t="shared" si="13"/>
        <v>318</v>
      </c>
    </row>
    <row r="429" spans="1:21" ht="15" customHeight="1" x14ac:dyDescent="0.35">
      <c r="A429" s="264" t="s">
        <v>550</v>
      </c>
      <c r="B429" s="264" t="s">
        <v>554</v>
      </c>
      <c r="C429" s="264">
        <v>0.120674</v>
      </c>
      <c r="D429" s="264">
        <v>28.566700000000001</v>
      </c>
      <c r="E429" s="264">
        <v>2.5736400000000001</v>
      </c>
      <c r="F429" s="264">
        <v>8.6278400000000005E-2</v>
      </c>
      <c r="G429" s="264" t="s">
        <v>14</v>
      </c>
      <c r="H429" s="59" t="s">
        <v>10</v>
      </c>
      <c r="J429" s="264">
        <f>VLOOKUP($B429,Totalt!$B$1:$BH$474,MATCH(J$2,Totalt!$B$1:$AZ$1,0),FALSE)</f>
        <v>28.348099999999999</v>
      </c>
      <c r="K429" s="264">
        <f>VLOOKUP($B429,Totalt!$B$1:$BH$474,MATCH(K$2,Totalt!$B$1:$AZ$1,0),FALSE)</f>
        <v>23.454999999999998</v>
      </c>
      <c r="L429" s="56"/>
      <c r="M429" t="s">
        <v>687</v>
      </c>
      <c r="R429" t="s">
        <v>687</v>
      </c>
      <c r="S429" s="54" t="str">
        <f t="shared" si="12"/>
        <v>ja</v>
      </c>
      <c r="U429">
        <f t="shared" si="13"/>
        <v>319</v>
      </c>
    </row>
    <row r="430" spans="1:21" ht="15" customHeight="1" x14ac:dyDescent="0.35">
      <c r="A430" s="264" t="s">
        <v>550</v>
      </c>
      <c r="B430" s="264" t="s">
        <v>555</v>
      </c>
      <c r="C430" s="264">
        <v>0.178842</v>
      </c>
      <c r="D430" s="264">
        <v>17.4998</v>
      </c>
      <c r="E430" s="264">
        <v>14.508599999999999</v>
      </c>
      <c r="F430" s="264">
        <v>2.25366E-2</v>
      </c>
      <c r="G430" s="264" t="s">
        <v>14</v>
      </c>
      <c r="H430" s="59" t="s">
        <v>10</v>
      </c>
      <c r="J430" s="264">
        <f>VLOOKUP($B430,Totalt!$B$1:$BH$474,MATCH(J$2,Totalt!$B$1:$AZ$1,0),FALSE)</f>
        <v>8.3420000000000005</v>
      </c>
      <c r="K430" s="264">
        <f>VLOOKUP($B430,Totalt!$B$1:$BH$474,MATCH(K$2,Totalt!$B$1:$AZ$1,0),FALSE)</f>
        <v>6.133</v>
      </c>
      <c r="L430" s="56"/>
      <c r="M430" t="s">
        <v>687</v>
      </c>
      <c r="R430" t="s">
        <v>687</v>
      </c>
      <c r="S430" s="54" t="str">
        <f t="shared" si="12"/>
        <v>ja</v>
      </c>
      <c r="U430">
        <f t="shared" si="13"/>
        <v>320</v>
      </c>
    </row>
    <row r="431" spans="1:21" ht="15" customHeight="1" x14ac:dyDescent="0.35">
      <c r="A431" s="264" t="s">
        <v>550</v>
      </c>
      <c r="B431" s="264" t="s">
        <v>556</v>
      </c>
      <c r="C431" s="264">
        <v>0.29550700000000002</v>
      </c>
      <c r="D431" s="264">
        <v>38.1663</v>
      </c>
      <c r="E431" s="264">
        <v>16.737400000000001</v>
      </c>
      <c r="F431" s="264">
        <v>9.5615099999999995E-2</v>
      </c>
      <c r="G431" s="264" t="s">
        <v>14</v>
      </c>
      <c r="H431" s="59" t="s">
        <v>10</v>
      </c>
      <c r="J431" s="264">
        <f>VLOOKUP($B431,Totalt!$B$1:$BH$474,MATCH(J$2,Totalt!$B$1:$AZ$1,0),FALSE)</f>
        <v>4.4658199999999999</v>
      </c>
      <c r="K431" s="264">
        <f>VLOOKUP($B431,Totalt!$B$1:$BH$474,MATCH(K$2,Totalt!$B$1:$AZ$1,0),FALSE)</f>
        <v>3.6190000000000002</v>
      </c>
      <c r="L431" s="56"/>
      <c r="M431" t="s">
        <v>687</v>
      </c>
      <c r="R431" t="s">
        <v>687</v>
      </c>
      <c r="S431" s="54" t="str">
        <f t="shared" si="12"/>
        <v>ja</v>
      </c>
      <c r="U431">
        <f t="shared" si="13"/>
        <v>321</v>
      </c>
    </row>
    <row r="432" spans="1:21" ht="15" customHeight="1" x14ac:dyDescent="0.35">
      <c r="A432" s="264" t="s">
        <v>550</v>
      </c>
      <c r="B432" s="264" t="s">
        <v>557</v>
      </c>
      <c r="C432" s="264">
        <v>0.21834000000000001</v>
      </c>
      <c r="D432" s="264">
        <v>7.9343899999999996</v>
      </c>
      <c r="E432" s="264">
        <v>6.1105299999999998</v>
      </c>
      <c r="F432" s="264">
        <v>1.5796199999999999E-3</v>
      </c>
      <c r="G432" s="264" t="s">
        <v>14</v>
      </c>
      <c r="H432" s="59" t="s">
        <v>10</v>
      </c>
      <c r="J432" s="264">
        <f>VLOOKUP($B432,Totalt!$B$1:$BH$474,MATCH(J$2,Totalt!$B$1:$AZ$1,0),FALSE)</f>
        <v>136.1087</v>
      </c>
      <c r="K432" s="264">
        <f>VLOOKUP($B432,Totalt!$B$1:$BH$474,MATCH(K$2,Totalt!$B$1:$AZ$1,0),FALSE)</f>
        <v>106.328</v>
      </c>
      <c r="L432" s="56"/>
      <c r="M432" t="s">
        <v>687</v>
      </c>
      <c r="R432" t="s">
        <v>687</v>
      </c>
      <c r="S432" s="54" t="str">
        <f t="shared" si="12"/>
        <v>ja</v>
      </c>
      <c r="U432">
        <f t="shared" si="13"/>
        <v>322</v>
      </c>
    </row>
    <row r="433" spans="1:21" ht="15" customHeight="1" x14ac:dyDescent="0.35">
      <c r="A433" s="264" t="s">
        <v>550</v>
      </c>
      <c r="B433" s="264" t="s">
        <v>558</v>
      </c>
      <c r="C433" s="264">
        <v>0.13606099999999999</v>
      </c>
      <c r="D433" s="264">
        <v>11.9925</v>
      </c>
      <c r="E433" s="264">
        <v>6.2631199999999998</v>
      </c>
      <c r="F433" s="264">
        <v>1.46962E-2</v>
      </c>
      <c r="G433" s="264" t="s">
        <v>14</v>
      </c>
      <c r="H433" s="59" t="s">
        <v>10</v>
      </c>
      <c r="J433" s="264">
        <f>VLOOKUP($B433,Totalt!$B$1:$BH$474,MATCH(J$2,Totalt!$B$1:$AZ$1,0),FALSE)</f>
        <v>153.16932899999998</v>
      </c>
      <c r="K433" s="264">
        <f>VLOOKUP($B433,Totalt!$B$1:$BH$474,MATCH(K$2,Totalt!$B$1:$AZ$1,0),FALSE)</f>
        <v>127.238</v>
      </c>
      <c r="L433" s="56"/>
      <c r="M433" t="s">
        <v>687</v>
      </c>
      <c r="R433" t="s">
        <v>687</v>
      </c>
      <c r="S433" s="54" t="str">
        <f t="shared" si="12"/>
        <v>ja</v>
      </c>
      <c r="U433">
        <f t="shared" si="13"/>
        <v>323</v>
      </c>
    </row>
    <row r="434" spans="1:21" ht="15" customHeight="1" x14ac:dyDescent="0.35">
      <c r="A434" s="264" t="s">
        <v>550</v>
      </c>
      <c r="B434" s="264" t="s">
        <v>559</v>
      </c>
      <c r="C434" s="264">
        <v>0.104132</v>
      </c>
      <c r="D434" s="264">
        <v>15.555300000000001</v>
      </c>
      <c r="E434" s="264">
        <v>7.1776400000000002</v>
      </c>
      <c r="F434" s="264">
        <v>1.9729699999999999E-2</v>
      </c>
      <c r="G434" s="264" t="s">
        <v>14</v>
      </c>
      <c r="H434" s="59" t="s">
        <v>10</v>
      </c>
      <c r="J434" s="264">
        <f>VLOOKUP($B434,Totalt!$B$1:$BH$474,MATCH(J$2,Totalt!$B$1:$AZ$1,0),FALSE)</f>
        <v>54.891999999999996</v>
      </c>
      <c r="K434" s="264">
        <f>VLOOKUP($B434,Totalt!$B$1:$BH$474,MATCH(K$2,Totalt!$B$1:$AZ$1,0),FALSE)</f>
        <v>41.853999999999999</v>
      </c>
      <c r="L434" s="56"/>
      <c r="M434" t="s">
        <v>687</v>
      </c>
      <c r="R434" t="s">
        <v>687</v>
      </c>
      <c r="S434" s="54" t="str">
        <f t="shared" si="12"/>
        <v>ja</v>
      </c>
      <c r="U434">
        <f t="shared" si="13"/>
        <v>324</v>
      </c>
    </row>
    <row r="435" spans="1:21" ht="15" customHeight="1" x14ac:dyDescent="0.35">
      <c r="A435" s="264" t="s">
        <v>550</v>
      </c>
      <c r="B435" s="264" t="s">
        <v>560</v>
      </c>
      <c r="C435" s="264">
        <v>0.37351299999999998</v>
      </c>
      <c r="D435" s="264">
        <v>91.528400000000005</v>
      </c>
      <c r="E435" s="264">
        <v>7.0426000000000002</v>
      </c>
      <c r="F435" s="264">
        <v>0.27269700000000002</v>
      </c>
      <c r="G435" s="264" t="s">
        <v>14</v>
      </c>
      <c r="H435" s="59" t="s">
        <v>10</v>
      </c>
      <c r="J435" s="264">
        <f>VLOOKUP($B435,Totalt!$B$1:$BH$474,MATCH(J$2,Totalt!$B$1:$AZ$1,0),FALSE)</f>
        <v>20.695650000000001</v>
      </c>
      <c r="K435" s="264">
        <f>VLOOKUP($B435,Totalt!$B$1:$BH$474,MATCH(K$2,Totalt!$B$1:$AZ$1,0),FALSE)</f>
        <v>17.093</v>
      </c>
      <c r="L435" s="56"/>
      <c r="M435" t="s">
        <v>687</v>
      </c>
      <c r="R435" t="s">
        <v>687</v>
      </c>
      <c r="S435" s="54" t="str">
        <f t="shared" si="12"/>
        <v>ja</v>
      </c>
      <c r="U435">
        <f t="shared" si="13"/>
        <v>325</v>
      </c>
    </row>
    <row r="436" spans="1:21" ht="15" customHeight="1" x14ac:dyDescent="0.35">
      <c r="A436" s="264" t="s">
        <v>550</v>
      </c>
      <c r="B436" s="264" t="s">
        <v>561</v>
      </c>
      <c r="C436" s="264">
        <v>0.126779</v>
      </c>
      <c r="D436" s="264">
        <v>19.9496</v>
      </c>
      <c r="E436" s="264">
        <v>10.0284</v>
      </c>
      <c r="F436" s="264">
        <v>2.0321800000000001E-2</v>
      </c>
      <c r="G436" s="264" t="s">
        <v>14</v>
      </c>
      <c r="H436" s="59" t="s">
        <v>10</v>
      </c>
      <c r="J436" s="264">
        <f>VLOOKUP($B436,Totalt!$B$1:$BH$474,MATCH(J$2,Totalt!$B$1:$AZ$1,0),FALSE)</f>
        <v>16.78</v>
      </c>
      <c r="K436" s="264">
        <f>VLOOKUP($B436,Totalt!$B$1:$BH$474,MATCH(K$2,Totalt!$B$1:$AZ$1,0),FALSE)</f>
        <v>11.848000000000001</v>
      </c>
      <c r="L436" s="56"/>
      <c r="M436" t="s">
        <v>687</v>
      </c>
      <c r="R436" t="s">
        <v>687</v>
      </c>
      <c r="S436" s="54" t="str">
        <f t="shared" si="12"/>
        <v>ja</v>
      </c>
      <c r="U436">
        <f t="shared" si="13"/>
        <v>326</v>
      </c>
    </row>
    <row r="437" spans="1:21" ht="15" customHeight="1" x14ac:dyDescent="0.35">
      <c r="A437" s="264" t="s">
        <v>550</v>
      </c>
      <c r="B437" s="264" t="s">
        <v>562</v>
      </c>
      <c r="C437" s="264">
        <v>9.3397499999999994E-2</v>
      </c>
      <c r="D437" s="264">
        <v>12.972799999999999</v>
      </c>
      <c r="E437" s="264">
        <v>6.6872100000000003</v>
      </c>
      <c r="F437" s="264">
        <v>1.5202800000000001E-2</v>
      </c>
      <c r="G437" s="264" t="s">
        <v>14</v>
      </c>
      <c r="H437" s="59" t="s">
        <v>10</v>
      </c>
      <c r="J437" s="264">
        <f>VLOOKUP($B437,Totalt!$B$1:$BH$474,MATCH(J$2,Totalt!$B$1:$AZ$1,0),FALSE)</f>
        <v>134.84399999999999</v>
      </c>
      <c r="K437" s="264">
        <f>VLOOKUP($B437,Totalt!$B$1:$BH$474,MATCH(K$2,Totalt!$B$1:$AZ$1,0),FALSE)</f>
        <v>114.98699999999999</v>
      </c>
      <c r="L437" s="56"/>
      <c r="M437" t="s">
        <v>687</v>
      </c>
      <c r="R437" t="s">
        <v>687</v>
      </c>
      <c r="S437" s="54" t="str">
        <f t="shared" si="12"/>
        <v>ja</v>
      </c>
      <c r="U437">
        <f t="shared" si="13"/>
        <v>327</v>
      </c>
    </row>
    <row r="438" spans="1:21" ht="15" customHeight="1" x14ac:dyDescent="0.35">
      <c r="A438" s="264" t="s">
        <v>550</v>
      </c>
      <c r="B438" s="264" t="s">
        <v>563</v>
      </c>
      <c r="C438" s="264">
        <v>0.100996</v>
      </c>
      <c r="D438" s="264">
        <v>12.2234</v>
      </c>
      <c r="E438" s="264">
        <v>1.4524600000000001</v>
      </c>
      <c r="F438" s="264">
        <v>2.91691E-2</v>
      </c>
      <c r="G438" s="264" t="s">
        <v>10</v>
      </c>
      <c r="H438" s="59" t="s">
        <v>10</v>
      </c>
      <c r="J438" s="264">
        <f>VLOOKUP($B438,Totalt!$B$1:$BH$474,MATCH(J$2,Totalt!$B$1:$AZ$1,0),FALSE)</f>
        <v>65.194108</v>
      </c>
      <c r="K438" s="264">
        <f>VLOOKUP($B438,Totalt!$B$1:$BH$474,MATCH(K$2,Totalt!$B$1:$AZ$1,0),FALSE)</f>
        <v>59.045000000000002</v>
      </c>
      <c r="L438" s="56"/>
      <c r="M438" t="s">
        <v>687</v>
      </c>
      <c r="R438" t="s">
        <v>687</v>
      </c>
      <c r="S438" s="54" t="str">
        <f t="shared" si="12"/>
        <v>ja</v>
      </c>
      <c r="U438">
        <f t="shared" si="13"/>
        <v>328</v>
      </c>
    </row>
    <row r="439" spans="1:21" ht="15" customHeight="1" x14ac:dyDescent="0.35">
      <c r="A439" s="264" t="s">
        <v>550</v>
      </c>
      <c r="B439" s="264" t="s">
        <v>564</v>
      </c>
      <c r="C439" s="264">
        <v>0.276391</v>
      </c>
      <c r="D439" s="264">
        <v>30.198499999999999</v>
      </c>
      <c r="E439" s="264">
        <v>16.9542</v>
      </c>
      <c r="F439" s="264">
        <v>6.8246799999999996E-2</v>
      </c>
      <c r="G439" s="264" t="s">
        <v>14</v>
      </c>
      <c r="H439" s="59" t="s">
        <v>10</v>
      </c>
      <c r="J439" s="264">
        <f>VLOOKUP($B439,Totalt!$B$1:$BH$474,MATCH(J$2,Totalt!$B$1:$AZ$1,0),FALSE)</f>
        <v>2.4469999999999996</v>
      </c>
      <c r="K439" s="264">
        <f>VLOOKUP($B439,Totalt!$B$1:$BH$474,MATCH(K$2,Totalt!$B$1:$AZ$1,0),FALSE)</f>
        <v>1.92</v>
      </c>
      <c r="L439" s="56"/>
      <c r="M439" t="s">
        <v>687</v>
      </c>
      <c r="R439" t="s">
        <v>687</v>
      </c>
      <c r="S439" s="54" t="str">
        <f t="shared" si="12"/>
        <v>ja</v>
      </c>
      <c r="U439">
        <f t="shared" si="13"/>
        <v>329</v>
      </c>
    </row>
    <row r="440" spans="1:21" ht="15" customHeight="1" x14ac:dyDescent="0.35">
      <c r="A440" s="264" t="s">
        <v>550</v>
      </c>
      <c r="B440" s="264" t="s">
        <v>565</v>
      </c>
      <c r="C440" s="264">
        <v>0.225272</v>
      </c>
      <c r="D440" s="264">
        <v>10.4863</v>
      </c>
      <c r="E440" s="264">
        <v>18.296800000000001</v>
      </c>
      <c r="F440" s="264">
        <v>6.1961999999999998E-3</v>
      </c>
      <c r="G440" s="264" t="s">
        <v>14</v>
      </c>
      <c r="H440" s="59" t="s">
        <v>10</v>
      </c>
      <c r="J440" s="264">
        <f>VLOOKUP($B440,Totalt!$B$1:$BH$474,MATCH(J$2,Totalt!$B$1:$AZ$1,0),FALSE)</f>
        <v>2.6952000000000003</v>
      </c>
      <c r="K440" s="264">
        <f>VLOOKUP($B440,Totalt!$B$1:$BH$474,MATCH(K$2,Totalt!$B$1:$AZ$1,0),FALSE)</f>
        <v>1.881</v>
      </c>
      <c r="L440" s="56"/>
      <c r="M440" t="s">
        <v>687</v>
      </c>
      <c r="R440" t="s">
        <v>687</v>
      </c>
      <c r="S440" s="54" t="str">
        <f t="shared" si="12"/>
        <v>ja</v>
      </c>
      <c r="U440">
        <f t="shared" si="13"/>
        <v>330</v>
      </c>
    </row>
    <row r="441" spans="1:21" ht="15" customHeight="1" x14ac:dyDescent="0.35">
      <c r="A441" s="264" t="s">
        <v>550</v>
      </c>
      <c r="B441" s="264" t="s">
        <v>566</v>
      </c>
      <c r="C441" s="264">
        <v>9.5001100000000005E-2</v>
      </c>
      <c r="D441" s="264">
        <v>5.8539700000000003</v>
      </c>
      <c r="E441" s="264">
        <v>7.1760599999999997</v>
      </c>
      <c r="F441" s="264">
        <v>8.72561E-3</v>
      </c>
      <c r="G441" s="264" t="s">
        <v>14</v>
      </c>
      <c r="H441" s="59" t="s">
        <v>10</v>
      </c>
      <c r="J441" s="264">
        <f>VLOOKUP($B441,Totalt!$B$1:$BH$474,MATCH(J$2,Totalt!$B$1:$AZ$1,0),FALSE)</f>
        <v>60.396881999999998</v>
      </c>
      <c r="K441" s="264">
        <f>VLOOKUP($B441,Totalt!$B$1:$BH$474,MATCH(K$2,Totalt!$B$1:$AZ$1,0),FALSE)</f>
        <v>53.790999999999997</v>
      </c>
      <c r="L441" s="56"/>
      <c r="M441" t="s">
        <v>687</v>
      </c>
      <c r="R441" t="s">
        <v>687</v>
      </c>
      <c r="S441" s="54" t="str">
        <f t="shared" si="12"/>
        <v>ja</v>
      </c>
      <c r="U441">
        <f t="shared" si="13"/>
        <v>331</v>
      </c>
    </row>
    <row r="442" spans="1:21" ht="15" customHeight="1" x14ac:dyDescent="0.35">
      <c r="A442" s="264" t="s">
        <v>550</v>
      </c>
      <c r="B442" s="264" t="s">
        <v>567</v>
      </c>
      <c r="C442" s="264">
        <v>0.13034899999999999</v>
      </c>
      <c r="D442" s="264">
        <v>26.6128</v>
      </c>
      <c r="E442" s="264">
        <v>8.7084899999999994</v>
      </c>
      <c r="F442" s="264">
        <v>5.5569199999999999E-2</v>
      </c>
      <c r="G442" s="264" t="s">
        <v>14</v>
      </c>
      <c r="H442" s="59" t="s">
        <v>10</v>
      </c>
      <c r="J442" s="264">
        <f>VLOOKUP($B442,Totalt!$B$1:$BH$474,MATCH(J$2,Totalt!$B$1:$AZ$1,0),FALSE)</f>
        <v>8.1159999999999997</v>
      </c>
      <c r="K442" s="264">
        <f>VLOOKUP($B442,Totalt!$B$1:$BH$474,MATCH(K$2,Totalt!$B$1:$AZ$1,0),FALSE)</f>
        <v>7.1159999999999997</v>
      </c>
      <c r="L442" s="56"/>
      <c r="M442" t="s">
        <v>687</v>
      </c>
      <c r="R442" t="s">
        <v>687</v>
      </c>
      <c r="S442" s="54" t="str">
        <f t="shared" si="12"/>
        <v>ja</v>
      </c>
      <c r="U442">
        <f t="shared" si="13"/>
        <v>332</v>
      </c>
    </row>
    <row r="443" spans="1:21" ht="15" customHeight="1" x14ac:dyDescent="0.35">
      <c r="A443" s="264" t="s">
        <v>550</v>
      </c>
      <c r="B443" s="264" t="s">
        <v>568</v>
      </c>
      <c r="C443" s="264">
        <v>3.8984100000000001E-2</v>
      </c>
      <c r="D443" s="264">
        <v>11.009499999999999</v>
      </c>
      <c r="E443" s="264">
        <v>6.9910899999999998</v>
      </c>
      <c r="F443" s="264">
        <v>6.8443599999999999E-3</v>
      </c>
      <c r="G443" s="264" t="s">
        <v>14</v>
      </c>
      <c r="H443" s="59" t="s">
        <v>10</v>
      </c>
      <c r="J443" s="264">
        <f>VLOOKUP($B443,Totalt!$B$1:$BH$474,MATCH(J$2,Totalt!$B$1:$AZ$1,0),FALSE)</f>
        <v>103.5885</v>
      </c>
      <c r="K443" s="264">
        <f>VLOOKUP($B443,Totalt!$B$1:$BH$474,MATCH(K$2,Totalt!$B$1:$AZ$1,0),FALSE)</f>
        <v>87.647999999999996</v>
      </c>
      <c r="L443" s="56"/>
      <c r="M443" t="s">
        <v>687</v>
      </c>
      <c r="R443" t="s">
        <v>687</v>
      </c>
      <c r="S443" s="54" t="str">
        <f t="shared" si="12"/>
        <v>ja</v>
      </c>
      <c r="U443">
        <f t="shared" si="13"/>
        <v>333</v>
      </c>
    </row>
    <row r="444" spans="1:21" ht="15" customHeight="1" x14ac:dyDescent="0.35">
      <c r="A444" s="264" t="s">
        <v>550</v>
      </c>
      <c r="B444" s="264" t="s">
        <v>569</v>
      </c>
      <c r="C444" s="264">
        <v>0</v>
      </c>
      <c r="D444" s="264">
        <v>0</v>
      </c>
      <c r="E444" s="264">
        <v>0</v>
      </c>
      <c r="F444" s="264">
        <v>0</v>
      </c>
      <c r="G444" s="264" t="s">
        <v>14</v>
      </c>
      <c r="H444" s="59" t="s">
        <v>14</v>
      </c>
      <c r="J444" s="264">
        <f>VLOOKUP($B444,Totalt!$B$1:$BH$474,MATCH(J$2,Totalt!$B$1:$AZ$1,0),FALSE)</f>
        <v>0</v>
      </c>
      <c r="K444" s="264" t="str">
        <f>VLOOKUP($B444,Totalt!$B$1:$BH$474,MATCH(K$2,Totalt!$B$1:$AZ$1,0),FALSE)</f>
        <v/>
      </c>
      <c r="L444" s="56"/>
      <c r="M444" t="s">
        <v>687</v>
      </c>
      <c r="R444" t="s">
        <v>687</v>
      </c>
      <c r="S444" s="54" t="str">
        <f t="shared" si="12"/>
        <v>nej</v>
      </c>
      <c r="U444">
        <f t="shared" si="13"/>
        <v>333</v>
      </c>
    </row>
    <row r="445" spans="1:21" ht="15" customHeight="1" x14ac:dyDescent="0.35">
      <c r="A445" s="264" t="s">
        <v>550</v>
      </c>
      <c r="B445" s="264" t="s">
        <v>570</v>
      </c>
      <c r="C445" s="264">
        <v>0</v>
      </c>
      <c r="D445" s="264">
        <v>0</v>
      </c>
      <c r="E445" s="264">
        <v>0</v>
      </c>
      <c r="F445" s="264">
        <v>0</v>
      </c>
      <c r="G445" s="264" t="s">
        <v>14</v>
      </c>
      <c r="H445" s="59" t="s">
        <v>14</v>
      </c>
      <c r="J445" s="264">
        <f>VLOOKUP($B445,Totalt!$B$1:$BH$474,MATCH(J$2,Totalt!$B$1:$AZ$1,0),FALSE)</f>
        <v>0</v>
      </c>
      <c r="K445" s="264" t="str">
        <f>VLOOKUP($B445,Totalt!$B$1:$BH$474,MATCH(K$2,Totalt!$B$1:$AZ$1,0),FALSE)</f>
        <v/>
      </c>
      <c r="L445" s="56"/>
      <c r="M445" t="s">
        <v>687</v>
      </c>
      <c r="R445" t="s">
        <v>687</v>
      </c>
      <c r="S445" s="54" t="str">
        <f t="shared" si="12"/>
        <v>nej</v>
      </c>
      <c r="U445">
        <f t="shared" si="13"/>
        <v>333</v>
      </c>
    </row>
    <row r="446" spans="1:21" ht="15" customHeight="1" x14ac:dyDescent="0.35">
      <c r="A446" s="264" t="s">
        <v>571</v>
      </c>
      <c r="B446" s="264" t="s">
        <v>572</v>
      </c>
      <c r="C446" s="264">
        <v>0.10967300000000001</v>
      </c>
      <c r="D446" s="264">
        <v>20.488600000000002</v>
      </c>
      <c r="E446" s="264">
        <v>9.7667099999999998</v>
      </c>
      <c r="F446" s="264">
        <v>7.1672100000000002E-3</v>
      </c>
      <c r="G446" s="264" t="s">
        <v>10</v>
      </c>
      <c r="H446" s="59" t="s">
        <v>10</v>
      </c>
      <c r="J446" s="264">
        <f>VLOOKUP($B446,Totalt!$B$1:$BH$474,MATCH(J$2,Totalt!$B$1:$AZ$1,0),FALSE)</f>
        <v>13.58094</v>
      </c>
      <c r="K446" s="264">
        <f>VLOOKUP($B446,Totalt!$B$1:$BH$474,MATCH(K$2,Totalt!$B$1:$AZ$1,0),FALSE)</f>
        <v>9.4280000000000008</v>
      </c>
      <c r="L446" s="56"/>
      <c r="M446" t="s">
        <v>687</v>
      </c>
      <c r="R446" t="s">
        <v>687</v>
      </c>
      <c r="S446" s="54" t="str">
        <f t="shared" si="12"/>
        <v>ja</v>
      </c>
      <c r="U446">
        <f t="shared" si="13"/>
        <v>334</v>
      </c>
    </row>
    <row r="447" spans="1:21" ht="15" customHeight="1" x14ac:dyDescent="0.35">
      <c r="A447" s="264" t="s">
        <v>571</v>
      </c>
      <c r="B447" s="264" t="s">
        <v>573</v>
      </c>
      <c r="C447" s="264">
        <v>0.244307</v>
      </c>
      <c r="D447" s="264">
        <v>38.389499999999998</v>
      </c>
      <c r="E447" s="264">
        <v>7.3554700000000004</v>
      </c>
      <c r="F447" s="264">
        <v>2.6010200000000001E-2</v>
      </c>
      <c r="G447" s="264" t="s">
        <v>10</v>
      </c>
      <c r="H447" s="59" t="s">
        <v>10</v>
      </c>
      <c r="J447" s="264">
        <f>VLOOKUP($B447,Totalt!$B$1:$BH$474,MATCH(J$2,Totalt!$B$1:$AZ$1,0),FALSE)</f>
        <v>197.11500000000004</v>
      </c>
      <c r="K447" s="264">
        <f>VLOOKUP($B447,Totalt!$B$1:$BH$474,MATCH(K$2,Totalt!$B$1:$AZ$1,0),FALSE)</f>
        <v>151.40799999999999</v>
      </c>
      <c r="L447" s="56"/>
      <c r="M447" t="s">
        <v>687</v>
      </c>
      <c r="R447" t="s">
        <v>687</v>
      </c>
      <c r="S447" s="54" t="str">
        <f t="shared" si="12"/>
        <v>ja</v>
      </c>
      <c r="U447">
        <f t="shared" si="13"/>
        <v>335</v>
      </c>
    </row>
    <row r="448" spans="1:21" ht="15" customHeight="1" x14ac:dyDescent="0.35">
      <c r="A448" s="264" t="s">
        <v>574</v>
      </c>
      <c r="B448" s="264" t="s">
        <v>575</v>
      </c>
      <c r="C448" s="264">
        <v>0.13466400000000001</v>
      </c>
      <c r="D448" s="264">
        <v>31.6722</v>
      </c>
      <c r="E448" s="264">
        <v>8.6682500000000005</v>
      </c>
      <c r="F448" s="264">
        <v>4.12168E-3</v>
      </c>
      <c r="G448" s="264" t="s">
        <v>10</v>
      </c>
      <c r="H448" s="59" t="s">
        <v>10</v>
      </c>
      <c r="J448" s="264">
        <f>VLOOKUP($B448,Totalt!$B$1:$BH$474,MATCH(J$2,Totalt!$B$1:$AZ$1,0),FALSE)</f>
        <v>132.71299999999999</v>
      </c>
      <c r="K448" s="264">
        <f>VLOOKUP($B448,Totalt!$B$1:$BH$474,MATCH(K$2,Totalt!$B$1:$AZ$1,0),FALSE)</f>
        <v>98.44</v>
      </c>
      <c r="L448" s="56"/>
      <c r="M448" t="s">
        <v>687</v>
      </c>
      <c r="R448" t="s">
        <v>687</v>
      </c>
      <c r="S448" s="54" t="str">
        <f t="shared" si="12"/>
        <v>ja</v>
      </c>
      <c r="U448">
        <f t="shared" si="13"/>
        <v>336</v>
      </c>
    </row>
    <row r="449" spans="1:21" ht="15" customHeight="1" x14ac:dyDescent="0.35">
      <c r="A449" s="264" t="s">
        <v>574</v>
      </c>
      <c r="B449" s="264" t="s">
        <v>576</v>
      </c>
      <c r="C449" s="264">
        <v>0.14984500000000001</v>
      </c>
      <c r="D449" s="264">
        <v>31.473299999999998</v>
      </c>
      <c r="E449" s="264">
        <v>10.1357</v>
      </c>
      <c r="F449" s="264">
        <v>5.5914400000000003E-2</v>
      </c>
      <c r="G449" s="264" t="s">
        <v>10</v>
      </c>
      <c r="H449" s="59" t="s">
        <v>10</v>
      </c>
      <c r="J449" s="264">
        <f>VLOOKUP($B449,Totalt!$B$1:$BH$474,MATCH(J$2,Totalt!$B$1:$AZ$1,0),FALSE)</f>
        <v>15.792</v>
      </c>
      <c r="K449" s="264">
        <f>VLOOKUP($B449,Totalt!$B$1:$BH$474,MATCH(K$2,Totalt!$B$1:$AZ$1,0),FALSE)</f>
        <v>11.818</v>
      </c>
      <c r="L449" s="56"/>
      <c r="M449" t="s">
        <v>687</v>
      </c>
      <c r="R449" t="s">
        <v>687</v>
      </c>
      <c r="S449" s="54" t="str">
        <f t="shared" si="12"/>
        <v>ja</v>
      </c>
      <c r="U449">
        <f t="shared" si="13"/>
        <v>337</v>
      </c>
    </row>
    <row r="450" spans="1:21" ht="15" customHeight="1" x14ac:dyDescent="0.35">
      <c r="A450" s="264" t="s">
        <v>574</v>
      </c>
      <c r="B450" s="264" t="s">
        <v>577</v>
      </c>
      <c r="C450" s="264">
        <v>0.20555200000000001</v>
      </c>
      <c r="D450" s="264">
        <v>32.788400000000003</v>
      </c>
      <c r="E450" s="264">
        <v>6.1314399999999996</v>
      </c>
      <c r="F450" s="264">
        <v>5.7196999999999998E-2</v>
      </c>
      <c r="G450" s="264" t="s">
        <v>10</v>
      </c>
      <c r="H450" s="59" t="s">
        <v>10</v>
      </c>
      <c r="J450" s="264">
        <f>VLOOKUP($B450,Totalt!$B$1:$BH$474,MATCH(J$2,Totalt!$B$1:$AZ$1,0),FALSE)</f>
        <v>147.73546999999999</v>
      </c>
      <c r="K450" s="264">
        <f>VLOOKUP($B450,Totalt!$B$1:$BH$474,MATCH(K$2,Totalt!$B$1:$AZ$1,0),FALSE)</f>
        <v>102.261</v>
      </c>
      <c r="L450" s="56"/>
      <c r="M450" t="s">
        <v>687</v>
      </c>
      <c r="R450" t="s">
        <v>687</v>
      </c>
      <c r="S450" s="54" t="str">
        <f t="shared" si="12"/>
        <v>ja</v>
      </c>
      <c r="U450">
        <f t="shared" si="13"/>
        <v>338</v>
      </c>
    </row>
    <row r="451" spans="1:21" ht="15" customHeight="1" x14ac:dyDescent="0.35">
      <c r="A451" s="264" t="s">
        <v>574</v>
      </c>
      <c r="B451" s="264" t="s">
        <v>578</v>
      </c>
      <c r="C451" s="264">
        <v>0.101233</v>
      </c>
      <c r="D451" s="264">
        <v>13.510899999999999</v>
      </c>
      <c r="E451" s="264">
        <v>1.9969699999999999</v>
      </c>
      <c r="F451" s="264">
        <v>2.41151E-2</v>
      </c>
      <c r="G451" s="264" t="s">
        <v>10</v>
      </c>
      <c r="H451" s="59" t="s">
        <v>10</v>
      </c>
      <c r="J451" s="264">
        <f>VLOOKUP($B451,Totalt!$B$1:$BH$474,MATCH(J$2,Totalt!$B$1:$AZ$1,0),FALSE)</f>
        <v>22.455434</v>
      </c>
      <c r="K451" s="264">
        <f>VLOOKUP($B451,Totalt!$B$1:$BH$474,MATCH(K$2,Totalt!$B$1:$AZ$1,0),FALSE)</f>
        <v>18.896000000000001</v>
      </c>
      <c r="L451" s="56"/>
      <c r="M451" t="s">
        <v>687</v>
      </c>
      <c r="R451" t="s">
        <v>687</v>
      </c>
      <c r="S451" s="54" t="str">
        <f t="shared" si="12"/>
        <v>ja</v>
      </c>
      <c r="U451">
        <f t="shared" si="13"/>
        <v>339</v>
      </c>
    </row>
    <row r="452" spans="1:21" ht="15" customHeight="1" x14ac:dyDescent="0.35">
      <c r="A452" s="264" t="s">
        <v>579</v>
      </c>
      <c r="B452" s="264" t="s">
        <v>580</v>
      </c>
      <c r="C452" s="264">
        <v>0.194189</v>
      </c>
      <c r="D452" s="264">
        <v>39.8598</v>
      </c>
      <c r="E452" s="264">
        <v>9.9079700000000006</v>
      </c>
      <c r="F452" s="264">
        <v>6.7093799999999995E-2</v>
      </c>
      <c r="G452" s="264" t="s">
        <v>14</v>
      </c>
      <c r="H452" s="59" t="s">
        <v>10</v>
      </c>
      <c r="J452" s="264">
        <f>VLOOKUP($B452,Totalt!$B$1:$BH$474,MATCH(J$2,Totalt!$B$1:$AZ$1,0),FALSE)</f>
        <v>8.3510000000000009</v>
      </c>
      <c r="K452" s="264">
        <f>VLOOKUP($B452,Totalt!$B$1:$BH$474,MATCH(K$2,Totalt!$B$1:$AZ$1,0),FALSE)</f>
        <v>6.4</v>
      </c>
      <c r="L452" s="56"/>
      <c r="M452" t="s">
        <v>687</v>
      </c>
      <c r="R452" t="s">
        <v>687</v>
      </c>
      <c r="S452" s="54" t="str">
        <f t="shared" ref="S452:S476" si="14">IF(N452="x","nej",
IF(O452="x","ja",
IF(H452="ja","ja","nej")))</f>
        <v>ja</v>
      </c>
      <c r="U452">
        <f t="shared" ref="U452:U476" si="15">IF(ISERROR(S452),U451,IF(S452="ja",U451+1,U451))</f>
        <v>340</v>
      </c>
    </row>
    <row r="453" spans="1:21" ht="15" customHeight="1" x14ac:dyDescent="0.35">
      <c r="A453" s="264" t="s">
        <v>579</v>
      </c>
      <c r="B453" s="264" t="s">
        <v>581</v>
      </c>
      <c r="C453" s="264">
        <v>0.202899</v>
      </c>
      <c r="D453" s="264">
        <v>41.117199999999997</v>
      </c>
      <c r="E453" s="264">
        <v>9.0603899999999999</v>
      </c>
      <c r="F453" s="264">
        <v>7.8253100000000006E-2</v>
      </c>
      <c r="G453" s="264" t="s">
        <v>10</v>
      </c>
      <c r="H453" s="59" t="s">
        <v>10</v>
      </c>
      <c r="J453" s="264">
        <f>VLOOKUP($B453,Totalt!$B$1:$BH$474,MATCH(J$2,Totalt!$B$1:$AZ$1,0),FALSE)</f>
        <v>31.912999999999997</v>
      </c>
      <c r="K453" s="264">
        <f>VLOOKUP($B453,Totalt!$B$1:$BH$474,MATCH(K$2,Totalt!$B$1:$AZ$1,0),FALSE)</f>
        <v>26.1</v>
      </c>
      <c r="L453" s="56"/>
      <c r="M453" t="s">
        <v>687</v>
      </c>
      <c r="R453" t="s">
        <v>687</v>
      </c>
      <c r="S453" s="54" t="str">
        <f t="shared" si="14"/>
        <v>ja</v>
      </c>
      <c r="U453">
        <f t="shared" si="15"/>
        <v>341</v>
      </c>
    </row>
    <row r="454" spans="1:21" ht="15" customHeight="1" x14ac:dyDescent="0.35">
      <c r="A454" s="264" t="s">
        <v>579</v>
      </c>
      <c r="B454" s="264" t="s">
        <v>582</v>
      </c>
      <c r="C454" s="264">
        <v>0.21734899999999999</v>
      </c>
      <c r="D454" s="264">
        <v>97.218100000000007</v>
      </c>
      <c r="E454" s="264">
        <v>6.7590399999999997</v>
      </c>
      <c r="F454" s="264">
        <v>5.765E-2</v>
      </c>
      <c r="G454" s="264" t="s">
        <v>10</v>
      </c>
      <c r="H454" s="59" t="s">
        <v>10</v>
      </c>
      <c r="J454" s="264">
        <f>VLOOKUP($B454,Totalt!$B$1:$BH$474,MATCH(J$2,Totalt!$B$1:$AZ$1,0),FALSE)</f>
        <v>240.49799999999999</v>
      </c>
      <c r="K454" s="264">
        <f>VLOOKUP($B454,Totalt!$B$1:$BH$474,MATCH(K$2,Totalt!$B$1:$AZ$1,0),FALSE)</f>
        <v>184.5</v>
      </c>
      <c r="L454" s="56"/>
      <c r="M454" t="s">
        <v>687</v>
      </c>
      <c r="R454" t="s">
        <v>687</v>
      </c>
      <c r="S454" s="54" t="str">
        <f t="shared" si="14"/>
        <v>ja</v>
      </c>
      <c r="U454">
        <f t="shared" si="15"/>
        <v>342</v>
      </c>
    </row>
    <row r="455" spans="1:21" ht="15" customHeight="1" x14ac:dyDescent="0.35">
      <c r="A455" s="264" t="s">
        <v>583</v>
      </c>
      <c r="B455" s="264" t="s">
        <v>584</v>
      </c>
      <c r="C455" s="264">
        <v>0.18728700000000001</v>
      </c>
      <c r="D455" s="264">
        <v>35.511699999999998</v>
      </c>
      <c r="E455" s="264">
        <v>10.974</v>
      </c>
      <c r="F455" s="264">
        <v>6.1351999999999997E-2</v>
      </c>
      <c r="G455" s="264" t="s">
        <v>10</v>
      </c>
      <c r="H455" s="59" t="s">
        <v>10</v>
      </c>
      <c r="J455" s="264">
        <f>VLOOKUP($B455,Totalt!$B$1:$BH$474,MATCH(J$2,Totalt!$B$1:$AZ$1,0),FALSE)</f>
        <v>28.047999999999998</v>
      </c>
      <c r="K455" s="264">
        <f>VLOOKUP($B455,Totalt!$B$1:$BH$474,MATCH(K$2,Totalt!$B$1:$AZ$1,0),FALSE)</f>
        <v>21.873999999999999</v>
      </c>
      <c r="L455" s="56"/>
      <c r="M455" t="s">
        <v>687</v>
      </c>
      <c r="R455" t="s">
        <v>687</v>
      </c>
      <c r="S455" s="54" t="str">
        <f t="shared" si="14"/>
        <v>ja</v>
      </c>
      <c r="U455">
        <f t="shared" si="15"/>
        <v>343</v>
      </c>
    </row>
    <row r="456" spans="1:21" ht="15" customHeight="1" x14ac:dyDescent="0.35">
      <c r="A456" s="264" t="s">
        <v>583</v>
      </c>
      <c r="B456" s="264" t="s">
        <v>585</v>
      </c>
      <c r="C456" s="264">
        <v>0.29339399999999999</v>
      </c>
      <c r="D456" s="264">
        <v>54.321300000000001</v>
      </c>
      <c r="E456" s="264">
        <v>14.4255</v>
      </c>
      <c r="F456" s="264">
        <v>9.1286400000000004E-2</v>
      </c>
      <c r="G456" s="264" t="s">
        <v>10</v>
      </c>
      <c r="H456" s="59" t="s">
        <v>10</v>
      </c>
      <c r="J456" s="264">
        <f>VLOOKUP($B456,Totalt!$B$1:$BH$474,MATCH(J$2,Totalt!$B$1:$AZ$1,0),FALSE)</f>
        <v>12.313000000000002</v>
      </c>
      <c r="K456" s="264">
        <f>VLOOKUP($B456,Totalt!$B$1:$BH$474,MATCH(K$2,Totalt!$B$1:$AZ$1,0),FALSE)</f>
        <v>8.1310000000000002</v>
      </c>
      <c r="L456" s="56"/>
      <c r="M456" t="s">
        <v>687</v>
      </c>
      <c r="R456" t="s">
        <v>687</v>
      </c>
      <c r="S456" s="54" t="str">
        <f t="shared" si="14"/>
        <v>ja</v>
      </c>
      <c r="U456">
        <f t="shared" si="15"/>
        <v>344</v>
      </c>
    </row>
    <row r="457" spans="1:21" ht="15" customHeight="1" x14ac:dyDescent="0.35">
      <c r="A457" s="264" t="s">
        <v>583</v>
      </c>
      <c r="B457" s="264" t="s">
        <v>586</v>
      </c>
      <c r="C457" s="264">
        <v>0.24240800000000001</v>
      </c>
      <c r="D457" s="264">
        <v>51.170900000000003</v>
      </c>
      <c r="E457" s="264">
        <v>11.9587</v>
      </c>
      <c r="F457" s="264">
        <v>7.9109600000000002E-2</v>
      </c>
      <c r="G457" s="264" t="s">
        <v>10</v>
      </c>
      <c r="H457" s="59" t="s">
        <v>10</v>
      </c>
      <c r="J457" s="264">
        <f>VLOOKUP($B457,Totalt!$B$1:$BH$474,MATCH(J$2,Totalt!$B$1:$AZ$1,0),FALSE)</f>
        <v>16.88</v>
      </c>
      <c r="K457" s="264">
        <f>VLOOKUP($B457,Totalt!$B$1:$BH$474,MATCH(K$2,Totalt!$B$1:$AZ$1,0),FALSE)</f>
        <v>10.997</v>
      </c>
      <c r="L457" s="56"/>
      <c r="M457" t="s">
        <v>687</v>
      </c>
      <c r="R457" t="s">
        <v>687</v>
      </c>
      <c r="S457" s="54" t="str">
        <f t="shared" si="14"/>
        <v>ja</v>
      </c>
      <c r="U457">
        <f t="shared" si="15"/>
        <v>345</v>
      </c>
    </row>
    <row r="458" spans="1:21" ht="15" customHeight="1" x14ac:dyDescent="0.35">
      <c r="A458" s="264" t="s">
        <v>583</v>
      </c>
      <c r="B458" s="264" t="s">
        <v>587</v>
      </c>
      <c r="C458" s="264">
        <v>0.18011099999999999</v>
      </c>
      <c r="D458" s="264">
        <v>43.300400000000003</v>
      </c>
      <c r="E458" s="264">
        <v>8.7237100000000005</v>
      </c>
      <c r="F458" s="264">
        <v>3.2695500000000002E-2</v>
      </c>
      <c r="G458" s="264" t="s">
        <v>10</v>
      </c>
      <c r="H458" s="59" t="s">
        <v>10</v>
      </c>
      <c r="J458" s="264">
        <f>VLOOKUP($B458,Totalt!$B$1:$BH$474,MATCH(J$2,Totalt!$B$1:$AZ$1,0),FALSE)</f>
        <v>554.77883499999996</v>
      </c>
      <c r="K458" s="264">
        <f>VLOOKUP($B458,Totalt!$B$1:$BH$474,MATCH(K$2,Totalt!$B$1:$AZ$1,0),FALSE)</f>
        <v>553.02300000000002</v>
      </c>
      <c r="L458" s="56"/>
      <c r="M458" t="s">
        <v>687</v>
      </c>
      <c r="R458" t="s">
        <v>687</v>
      </c>
      <c r="S458" s="54" t="str">
        <f t="shared" si="14"/>
        <v>ja</v>
      </c>
      <c r="U458">
        <f t="shared" si="15"/>
        <v>346</v>
      </c>
    </row>
    <row r="459" spans="1:21" ht="15" customHeight="1" x14ac:dyDescent="0.35">
      <c r="A459" s="264" t="s">
        <v>588</v>
      </c>
      <c r="B459" s="264" t="s">
        <v>589</v>
      </c>
      <c r="C459" s="264">
        <v>0.16436500000000001</v>
      </c>
      <c r="D459" s="264">
        <v>25.248699999999999</v>
      </c>
      <c r="E459" s="264">
        <v>10.1904</v>
      </c>
      <c r="F459" s="264">
        <v>2.42291E-2</v>
      </c>
      <c r="G459" s="264" t="s">
        <v>14</v>
      </c>
      <c r="H459" s="59" t="s">
        <v>10</v>
      </c>
      <c r="J459" s="264">
        <f>VLOOKUP($B459,Totalt!$B$1:$BH$474,MATCH(J$2,Totalt!$B$1:$AZ$1,0),FALSE)</f>
        <v>201.31589999999997</v>
      </c>
      <c r="K459" s="264">
        <f>VLOOKUP($B459,Totalt!$B$1:$BH$474,MATCH(K$2,Totalt!$B$1:$AZ$1,0),FALSE)</f>
        <v>137.30000000000001</v>
      </c>
      <c r="L459" s="56"/>
      <c r="M459" t="s">
        <v>687</v>
      </c>
      <c r="R459" t="s">
        <v>687</v>
      </c>
      <c r="S459" s="54" t="str">
        <f t="shared" si="14"/>
        <v>ja</v>
      </c>
      <c r="U459">
        <f t="shared" si="15"/>
        <v>347</v>
      </c>
    </row>
    <row r="460" spans="1:21" ht="15" customHeight="1" x14ac:dyDescent="0.35">
      <c r="A460" s="264" t="s">
        <v>590</v>
      </c>
      <c r="B460" s="264" t="s">
        <v>591</v>
      </c>
      <c r="C460" s="264">
        <v>0</v>
      </c>
      <c r="D460" s="264">
        <v>0</v>
      </c>
      <c r="E460" s="264">
        <v>0</v>
      </c>
      <c r="F460" s="264">
        <v>0</v>
      </c>
      <c r="G460" s="264" t="s">
        <v>14</v>
      </c>
      <c r="H460" s="59" t="s">
        <v>14</v>
      </c>
      <c r="J460" s="264">
        <f>VLOOKUP($B460,Totalt!$B$1:$BH$474,MATCH(J$2,Totalt!$B$1:$AZ$1,0),FALSE)</f>
        <v>0</v>
      </c>
      <c r="K460" s="264" t="str">
        <f>VLOOKUP($B460,Totalt!$B$1:$BH$474,MATCH(K$2,Totalt!$B$1:$AZ$1,0),FALSE)</f>
        <v/>
      </c>
      <c r="L460" s="56"/>
      <c r="S460" s="54" t="str">
        <f t="shared" si="14"/>
        <v>nej</v>
      </c>
      <c r="U460">
        <f t="shared" si="15"/>
        <v>347</v>
      </c>
    </row>
    <row r="461" spans="1:21" ht="15" customHeight="1" x14ac:dyDescent="0.35">
      <c r="A461" s="264" t="s">
        <v>590</v>
      </c>
      <c r="B461" s="264" t="s">
        <v>592</v>
      </c>
      <c r="C461" s="264">
        <v>0</v>
      </c>
      <c r="D461" s="264">
        <v>0</v>
      </c>
      <c r="E461" s="264">
        <v>0</v>
      </c>
      <c r="F461" s="264">
        <v>0</v>
      </c>
      <c r="G461" s="264" t="s">
        <v>14</v>
      </c>
      <c r="H461" s="59" t="s">
        <v>14</v>
      </c>
      <c r="J461" s="264">
        <f>VLOOKUP($B461,Totalt!$B$1:$BH$474,MATCH(J$2,Totalt!$B$1:$AZ$1,0),FALSE)</f>
        <v>0</v>
      </c>
      <c r="K461" s="264" t="str">
        <f>VLOOKUP($B461,Totalt!$B$1:$BH$474,MATCH(K$2,Totalt!$B$1:$AZ$1,0),FALSE)</f>
        <v/>
      </c>
      <c r="S461" s="54" t="str">
        <f t="shared" si="14"/>
        <v>nej</v>
      </c>
      <c r="U461">
        <f t="shared" si="15"/>
        <v>347</v>
      </c>
    </row>
    <row r="462" spans="1:21" ht="15" customHeight="1" x14ac:dyDescent="0.35">
      <c r="A462" s="264" t="s">
        <v>590</v>
      </c>
      <c r="B462" s="264" t="s">
        <v>593</v>
      </c>
      <c r="C462" s="264">
        <v>0</v>
      </c>
      <c r="D462" s="264">
        <v>0</v>
      </c>
      <c r="E462" s="264">
        <v>0</v>
      </c>
      <c r="F462" s="264">
        <v>0</v>
      </c>
      <c r="G462" s="264" t="s">
        <v>14</v>
      </c>
      <c r="H462" s="59" t="s">
        <v>14</v>
      </c>
      <c r="J462" s="264">
        <f>VLOOKUP($B462,Totalt!$B$1:$BH$474,MATCH(J$2,Totalt!$B$1:$AZ$1,0),FALSE)</f>
        <v>0</v>
      </c>
      <c r="K462" s="264" t="str">
        <f>VLOOKUP($B462,Totalt!$B$1:$BH$474,MATCH(K$2,Totalt!$B$1:$AZ$1,0),FALSE)</f>
        <v/>
      </c>
      <c r="S462" s="54" t="str">
        <f t="shared" si="14"/>
        <v>nej</v>
      </c>
      <c r="U462">
        <f t="shared" si="15"/>
        <v>347</v>
      </c>
    </row>
    <row r="463" spans="1:21" ht="15" customHeight="1" x14ac:dyDescent="0.35">
      <c r="A463" s="264" t="s">
        <v>594</v>
      </c>
      <c r="B463" s="264" t="s">
        <v>595</v>
      </c>
      <c r="C463" s="264">
        <v>0</v>
      </c>
      <c r="D463" s="264">
        <v>0</v>
      </c>
      <c r="E463" s="264">
        <v>0</v>
      </c>
      <c r="F463" s="264">
        <v>0</v>
      </c>
      <c r="G463" s="264" t="s">
        <v>14</v>
      </c>
      <c r="H463" s="59" t="s">
        <v>14</v>
      </c>
      <c r="J463" s="264">
        <f>VLOOKUP($B463,Totalt!$B$1:$BH$474,MATCH(J$2,Totalt!$B$1:$AZ$1,0),FALSE)</f>
        <v>0</v>
      </c>
      <c r="K463" s="264" t="str">
        <f>VLOOKUP($B463,Totalt!$B$1:$BH$474,MATCH(K$2,Totalt!$B$1:$AZ$1,0),FALSE)</f>
        <v/>
      </c>
      <c r="S463" s="54" t="str">
        <f t="shared" si="14"/>
        <v>nej</v>
      </c>
      <c r="U463">
        <f t="shared" si="15"/>
        <v>347</v>
      </c>
    </row>
    <row r="464" spans="1:21" ht="15" customHeight="1" x14ac:dyDescent="0.35">
      <c r="A464" s="264" t="s">
        <v>596</v>
      </c>
      <c r="B464" s="264" t="s">
        <v>597</v>
      </c>
      <c r="C464" s="264">
        <v>0.124308</v>
      </c>
      <c r="D464" s="264">
        <v>34.219700000000003</v>
      </c>
      <c r="E464" s="264">
        <v>4.8084800000000003</v>
      </c>
      <c r="F464" s="264">
        <v>1.9654199999999998E-3</v>
      </c>
      <c r="G464" s="264" t="s">
        <v>10</v>
      </c>
      <c r="H464" s="59" t="s">
        <v>10</v>
      </c>
      <c r="J464" s="264">
        <f>VLOOKUP($B464,Totalt!$B$1:$BH$474,MATCH(J$2,Totalt!$B$1:$AZ$1,0),FALSE)</f>
        <v>1116.7410274000001</v>
      </c>
      <c r="K464" s="264">
        <f>VLOOKUP($B464,Totalt!$B$1:$BH$474,MATCH(K$2,Totalt!$B$1:$AZ$1,0),FALSE)</f>
        <v>964.5</v>
      </c>
      <c r="S464" s="54" t="str">
        <f t="shared" si="14"/>
        <v>ja</v>
      </c>
      <c r="U464">
        <f t="shared" si="15"/>
        <v>348</v>
      </c>
    </row>
    <row r="465" spans="1:21" ht="15" customHeight="1" x14ac:dyDescent="0.35">
      <c r="A465" s="264" t="s">
        <v>596</v>
      </c>
      <c r="B465" s="264" t="s">
        <v>598</v>
      </c>
      <c r="C465" s="264">
        <v>0.22376499999999999</v>
      </c>
      <c r="D465" s="264">
        <v>18.8368</v>
      </c>
      <c r="E465" s="264">
        <v>16.390899999999998</v>
      </c>
      <c r="F465" s="264">
        <v>1.7108000000000002E-2</v>
      </c>
      <c r="G465" s="264" t="s">
        <v>10</v>
      </c>
      <c r="H465" s="59" t="s">
        <v>10</v>
      </c>
      <c r="J465" s="264">
        <f>VLOOKUP($B465,Totalt!$B$1:$BH$474,MATCH(J$2,Totalt!$B$1:$AZ$1,0),FALSE)</f>
        <v>2.3533999999999997</v>
      </c>
      <c r="K465" s="264">
        <f>VLOOKUP($B465,Totalt!$B$1:$BH$474,MATCH(K$2,Totalt!$B$1:$AZ$1,0),FALSE)</f>
        <v>1.8280000000000001</v>
      </c>
      <c r="S465" s="54" t="str">
        <f t="shared" si="14"/>
        <v>ja</v>
      </c>
      <c r="U465">
        <f t="shared" si="15"/>
        <v>349</v>
      </c>
    </row>
    <row r="466" spans="1:21" ht="15" customHeight="1" x14ac:dyDescent="0.35">
      <c r="A466" s="264" t="s">
        <v>596</v>
      </c>
      <c r="B466" s="264" t="s">
        <v>599</v>
      </c>
      <c r="C466" s="264">
        <v>0.26860400000000001</v>
      </c>
      <c r="D466" s="264">
        <v>29.7821</v>
      </c>
      <c r="E466" s="264">
        <v>19.051400000000001</v>
      </c>
      <c r="F466" s="264">
        <v>4.4264499999999998E-2</v>
      </c>
      <c r="G466" s="264" t="s">
        <v>10</v>
      </c>
      <c r="H466" s="59" t="s">
        <v>10</v>
      </c>
      <c r="J466" s="264">
        <f>VLOOKUP($B466,Totalt!$B$1:$BH$474,MATCH(J$2,Totalt!$B$1:$AZ$1,0),FALSE)</f>
        <v>14.14</v>
      </c>
      <c r="K466" s="264">
        <f>VLOOKUP($B466,Totalt!$B$1:$BH$474,MATCH(K$2,Totalt!$B$1:$AZ$1,0),FALSE)</f>
        <v>9.6</v>
      </c>
      <c r="S466" s="54" t="str">
        <f t="shared" si="14"/>
        <v>ja</v>
      </c>
      <c r="U466">
        <f t="shared" si="15"/>
        <v>350</v>
      </c>
    </row>
    <row r="467" spans="1:21" ht="15" customHeight="1" x14ac:dyDescent="0.35">
      <c r="A467" s="264" t="s">
        <v>596</v>
      </c>
      <c r="B467" s="264" t="s">
        <v>600</v>
      </c>
      <c r="C467" s="264">
        <v>0.133797</v>
      </c>
      <c r="D467" s="264">
        <v>25.047799999999999</v>
      </c>
      <c r="E467" s="264">
        <v>4.4712500000000004</v>
      </c>
      <c r="F467" s="264">
        <v>5.0719099999999998E-3</v>
      </c>
      <c r="G467" s="264" t="s">
        <v>10</v>
      </c>
      <c r="H467" s="59" t="s">
        <v>10</v>
      </c>
      <c r="J467" s="264">
        <f>VLOOKUP($B467,Totalt!$B$1:$BH$474,MATCH(J$2,Totalt!$B$1:$AZ$1,0),FALSE)</f>
        <v>272.08712000000003</v>
      </c>
      <c r="K467" s="264">
        <f>VLOOKUP($B467,Totalt!$B$1:$BH$474,MATCH(K$2,Totalt!$B$1:$AZ$1,0),FALSE)</f>
        <v>185.4</v>
      </c>
      <c r="S467" s="54" t="str">
        <f t="shared" si="14"/>
        <v>ja</v>
      </c>
      <c r="U467">
        <f t="shared" si="15"/>
        <v>351</v>
      </c>
    </row>
    <row r="468" spans="1:21" ht="15" customHeight="1" x14ac:dyDescent="0.35">
      <c r="A468" s="264" t="s">
        <v>601</v>
      </c>
      <c r="B468" s="264" t="s">
        <v>602</v>
      </c>
      <c r="C468" s="264">
        <v>0.105416</v>
      </c>
      <c r="D468" s="264">
        <v>18.918900000000001</v>
      </c>
      <c r="E468" s="264">
        <v>7.6534399999999998</v>
      </c>
      <c r="F468" s="264">
        <v>1.17903E-2</v>
      </c>
      <c r="G468" s="264" t="s">
        <v>10</v>
      </c>
      <c r="H468" s="59" t="s">
        <v>10</v>
      </c>
      <c r="J468" s="264">
        <f>VLOOKUP($B468,Totalt!$B$1:$BH$474,MATCH(J$2,Totalt!$B$1:$AZ$1,0),FALSE)</f>
        <v>36.736999999999995</v>
      </c>
      <c r="K468" s="264">
        <f>VLOOKUP($B468,Totalt!$B$1:$BH$474,MATCH(K$2,Totalt!$B$1:$AZ$1,0),FALSE)</f>
        <v>28.6</v>
      </c>
      <c r="S468" s="54" t="str">
        <f t="shared" si="14"/>
        <v>ja</v>
      </c>
      <c r="U468">
        <f t="shared" si="15"/>
        <v>352</v>
      </c>
    </row>
    <row r="469" spans="1:21" ht="15" customHeight="1" x14ac:dyDescent="0.35">
      <c r="A469" s="264" t="s">
        <v>603</v>
      </c>
      <c r="B469" s="264" t="s">
        <v>604</v>
      </c>
      <c r="C469" s="264">
        <v>0.13991400000000001</v>
      </c>
      <c r="D469" s="264">
        <v>25.539100000000001</v>
      </c>
      <c r="E469" s="264">
        <v>8.4204299999999996</v>
      </c>
      <c r="F469" s="264">
        <v>2.51369E-2</v>
      </c>
      <c r="G469" s="264" t="s">
        <v>10</v>
      </c>
      <c r="H469" s="59" t="s">
        <v>10</v>
      </c>
      <c r="J469" s="264">
        <f>VLOOKUP($B469,Totalt!$B$1:$BH$474,MATCH(J$2,Totalt!$B$1:$AZ$1,0),FALSE)</f>
        <v>62.1</v>
      </c>
      <c r="K469" s="264">
        <f>VLOOKUP($B469,Totalt!$B$1:$BH$474,MATCH(K$2,Totalt!$B$1:$AZ$1,0),FALSE)</f>
        <v>46.5</v>
      </c>
      <c r="S469" s="54" t="str">
        <f t="shared" si="14"/>
        <v>ja</v>
      </c>
      <c r="U469">
        <f t="shared" si="15"/>
        <v>353</v>
      </c>
    </row>
    <row r="470" spans="1:21" ht="15" customHeight="1" x14ac:dyDescent="0.35">
      <c r="A470" s="264" t="s">
        <v>605</v>
      </c>
      <c r="B470" s="264" t="s">
        <v>606</v>
      </c>
      <c r="C470" s="264">
        <v>0.107225</v>
      </c>
      <c r="D470" s="264">
        <v>15.9612</v>
      </c>
      <c r="E470" s="264">
        <v>8.4524000000000008</v>
      </c>
      <c r="F470" s="264">
        <v>1.2784200000000001E-2</v>
      </c>
      <c r="G470" s="264" t="s">
        <v>10</v>
      </c>
      <c r="H470" s="59" t="s">
        <v>10</v>
      </c>
      <c r="J470" s="264">
        <f>VLOOKUP($B470,Totalt!$B$1:$BH$474,MATCH(J$2,Totalt!$B$1:$AZ$1,0),FALSE)</f>
        <v>10.783570000000001</v>
      </c>
      <c r="K470" s="264">
        <f>VLOOKUP($B470,Totalt!$B$1:$BH$474,MATCH(K$2,Totalt!$B$1:$AZ$1,0),FALSE)</f>
        <v>7.4340000000000002</v>
      </c>
      <c r="S470" s="54" t="str">
        <f t="shared" si="14"/>
        <v>ja</v>
      </c>
      <c r="U470">
        <f t="shared" si="15"/>
        <v>354</v>
      </c>
    </row>
    <row r="471" spans="1:21" ht="15" customHeight="1" x14ac:dyDescent="0.35">
      <c r="A471" s="264" t="s">
        <v>605</v>
      </c>
      <c r="B471" s="264" t="s">
        <v>607</v>
      </c>
      <c r="C471" s="264">
        <v>0.32022200000000001</v>
      </c>
      <c r="D471" s="264">
        <v>12.851599999999999</v>
      </c>
      <c r="E471" s="264">
        <v>6.3231599999999997</v>
      </c>
      <c r="F471" s="264">
        <v>1.41628E-2</v>
      </c>
      <c r="G471" s="264" t="s">
        <v>10</v>
      </c>
      <c r="H471" s="59" t="s">
        <v>10</v>
      </c>
      <c r="J471" s="264">
        <f>VLOOKUP($B471,Totalt!$B$1:$BH$474,MATCH(J$2,Totalt!$B$1:$AZ$1,0),FALSE)</f>
        <v>7.1588900000000004</v>
      </c>
      <c r="K471" s="264">
        <f>VLOOKUP($B471,Totalt!$B$1:$BH$474,MATCH(K$2,Totalt!$B$1:$AZ$1,0),FALSE)</f>
        <v>5.51</v>
      </c>
      <c r="S471" s="54" t="str">
        <f t="shared" si="14"/>
        <v>ja</v>
      </c>
      <c r="U471">
        <f t="shared" si="15"/>
        <v>355</v>
      </c>
    </row>
    <row r="472" spans="1:21" ht="15" customHeight="1" x14ac:dyDescent="0.35">
      <c r="A472" s="264" t="s">
        <v>605</v>
      </c>
      <c r="B472" s="264" t="s">
        <v>608</v>
      </c>
      <c r="C472" s="264">
        <v>0.35070899999999999</v>
      </c>
      <c r="D472" s="264">
        <v>54.012700000000002</v>
      </c>
      <c r="E472" s="264">
        <v>17.2532</v>
      </c>
      <c r="F472" s="264">
        <v>0.12531700000000001</v>
      </c>
      <c r="G472" s="264" t="s">
        <v>10</v>
      </c>
      <c r="H472" s="59" t="s">
        <v>10</v>
      </c>
      <c r="J472" s="264">
        <f>VLOOKUP($B472,Totalt!$B$1:$BH$474,MATCH(J$2,Totalt!$B$1:$AZ$1,0),FALSE)</f>
        <v>1.5764399999999998</v>
      </c>
      <c r="K472" s="264">
        <f>VLOOKUP($B472,Totalt!$B$1:$BH$474,MATCH(K$2,Totalt!$B$1:$AZ$1,0),FALSE)</f>
        <v>1.2490000000000001</v>
      </c>
      <c r="S472" s="54" t="str">
        <f t="shared" si="14"/>
        <v>ja</v>
      </c>
      <c r="U472">
        <f t="shared" si="15"/>
        <v>356</v>
      </c>
    </row>
    <row r="473" spans="1:21" ht="15" customHeight="1" x14ac:dyDescent="0.35">
      <c r="A473" s="264" t="s">
        <v>605</v>
      </c>
      <c r="B473" s="264" t="s">
        <v>609</v>
      </c>
      <c r="C473" s="264">
        <v>0.146485</v>
      </c>
      <c r="D473" s="264">
        <v>27.979399999999998</v>
      </c>
      <c r="E473" s="264">
        <v>4.6473500000000003</v>
      </c>
      <c r="F473" s="264">
        <v>5.4885900000000001E-2</v>
      </c>
      <c r="G473" s="264" t="s">
        <v>10</v>
      </c>
      <c r="H473" s="59" t="s">
        <v>10</v>
      </c>
      <c r="J473" s="264">
        <f>VLOOKUP($B473,Totalt!$B$1:$BH$474,MATCH(J$2,Totalt!$B$1:$AZ$1,0),FALSE)</f>
        <v>8.4187576000000011</v>
      </c>
      <c r="K473" s="264">
        <f>VLOOKUP($B473,Totalt!$B$1:$BH$474,MATCH(K$2,Totalt!$B$1:$AZ$1,0),FALSE)</f>
        <v>6.7640000000000002</v>
      </c>
      <c r="S473" s="54" t="str">
        <f t="shared" si="14"/>
        <v>ja</v>
      </c>
      <c r="U473">
        <f t="shared" si="15"/>
        <v>357</v>
      </c>
    </row>
    <row r="474" spans="1:21" ht="15" customHeight="1" x14ac:dyDescent="0.35">
      <c r="A474" s="264" t="s">
        <v>605</v>
      </c>
      <c r="B474" s="264" t="s">
        <v>610</v>
      </c>
      <c r="C474" s="264">
        <v>0.45359699999999997</v>
      </c>
      <c r="D474" s="264">
        <v>11.9689</v>
      </c>
      <c r="E474" s="264">
        <v>17.677800000000001</v>
      </c>
      <c r="F474" s="264">
        <v>9.6978700000000008E-3</v>
      </c>
      <c r="G474" s="264" t="s">
        <v>10</v>
      </c>
      <c r="H474" s="59" t="s">
        <v>10</v>
      </c>
      <c r="J474" s="264">
        <f>VLOOKUP($B474,Totalt!$B$1:$BH$474,MATCH(J$2,Totalt!$B$1:$AZ$1,0),FALSE)</f>
        <v>0.92907000000000006</v>
      </c>
      <c r="K474" s="264">
        <f>VLOOKUP($B474,Totalt!$B$1:$BH$474,MATCH(K$2,Totalt!$B$1:$AZ$1,0),FALSE)</f>
        <v>0.57599999999999996</v>
      </c>
      <c r="S474" s="54" t="str">
        <f t="shared" si="14"/>
        <v>ja</v>
      </c>
      <c r="U474">
        <f t="shared" si="15"/>
        <v>358</v>
      </c>
    </row>
    <row r="475" spans="1:21" ht="15" customHeight="1" x14ac:dyDescent="0.35">
      <c r="A475" s="264" t="s">
        <v>605</v>
      </c>
      <c r="B475" s="264" t="s">
        <v>611</v>
      </c>
      <c r="C475" s="264">
        <v>0.16520199999999999</v>
      </c>
      <c r="D475" s="264">
        <v>42.513599999999997</v>
      </c>
      <c r="E475" s="264">
        <v>9.2787900000000008</v>
      </c>
      <c r="F475" s="264">
        <v>1.5925999999999999E-2</v>
      </c>
      <c r="G475" s="264" t="s">
        <v>10</v>
      </c>
      <c r="H475" s="59" t="s">
        <v>10</v>
      </c>
      <c r="J475" s="264">
        <f>VLOOKUP($B475,Totalt!$B$1:$BH$474,MATCH(J$2,Totalt!$B$1:$AZ$1,0),FALSE)</f>
        <v>556.62502999999992</v>
      </c>
      <c r="K475" s="264">
        <f>VLOOKUP($B475,Totalt!$B$1:$BH$474,MATCH(K$2,Totalt!$B$1:$AZ$1,0),FALSE)</f>
        <v>511.45699999999999</v>
      </c>
      <c r="S475" s="54" t="str">
        <f t="shared" si="14"/>
        <v>ja</v>
      </c>
      <c r="U475">
        <f t="shared" si="15"/>
        <v>359</v>
      </c>
    </row>
    <row r="476" spans="1:21" ht="15" customHeight="1" x14ac:dyDescent="0.35">
      <c r="J476" s="264"/>
      <c r="K476" s="264"/>
      <c r="S476" s="54" t="str">
        <f t="shared" si="14"/>
        <v>nej</v>
      </c>
      <c r="U476">
        <f t="shared" si="15"/>
        <v>359</v>
      </c>
    </row>
  </sheetData>
  <autoFilter ref="A2:U476" xr:uid="{00000000-0009-0000-0000-00000E000000}"/>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K487"/>
  <sheetViews>
    <sheetView workbookViewId="0">
      <selection activeCell="AD259" sqref="AD259"/>
    </sheetView>
  </sheetViews>
  <sheetFormatPr defaultColWidth="9.1796875" defaultRowHeight="14.5" x14ac:dyDescent="0.35"/>
  <cols>
    <col min="1" max="1" width="16.7265625" style="45" customWidth="1"/>
    <col min="2" max="2" width="34.26953125" style="45" customWidth="1"/>
    <col min="3" max="3" width="22" style="45" customWidth="1"/>
    <col min="4" max="4" width="17.453125" style="45" customWidth="1"/>
    <col min="5" max="5" width="15.54296875" style="45" customWidth="1"/>
    <col min="6" max="6" width="19" style="45" customWidth="1"/>
    <col min="7" max="7" width="17.26953125" style="45" customWidth="1"/>
    <col min="8" max="16384" width="9.1796875" style="45"/>
  </cols>
  <sheetData>
    <row r="1" spans="1:7" x14ac:dyDescent="0.35">
      <c r="B1" s="44" t="s">
        <v>1118</v>
      </c>
    </row>
    <row r="3" spans="1:7" x14ac:dyDescent="0.35">
      <c r="A3" s="66" t="s">
        <v>1119</v>
      </c>
    </row>
    <row r="4" spans="1:7" ht="43.5" x14ac:dyDescent="0.35">
      <c r="A4" s="67">
        <v>1</v>
      </c>
      <c r="B4" s="44" t="s">
        <v>0</v>
      </c>
      <c r="C4" s="44" t="s">
        <v>1</v>
      </c>
      <c r="D4" s="64" t="s">
        <v>2</v>
      </c>
      <c r="E4" s="64" t="s">
        <v>3</v>
      </c>
      <c r="F4" s="64" t="s">
        <v>4</v>
      </c>
      <c r="G4" s="64" t="s">
        <v>5</v>
      </c>
    </row>
    <row r="5" spans="1:7" x14ac:dyDescent="0.35">
      <c r="A5" s="45">
        <v>2</v>
      </c>
      <c r="B5" s="45" t="str">
        <f>IF(ISERROR(INDEX('Miljövärden urval för publ'!$A$2:$AD$475,MATCH($A5,'Miljövärden urval för publ'!$U$2:$U$476,0),1)),"",INDEX('Miljövärden urval för publ'!$A$2:$AD$475,MATCH($A5,'Miljövärden urval för publ'!$U$2:$U$476,0),1))</f>
        <v>Affärsverken Karlskrona AB</v>
      </c>
      <c r="C5" s="45" t="str">
        <f>IF(ISERROR(INDEX('Miljövärden urval för publ'!$A$2:$AD$475,MATCH($A5,'Miljövärden urval för publ'!$U$2:$U$476,0),2)),"",INDEX('Miljövärden urval för publ'!$A$2:$AD$475,MATCH($A5,'Miljövärden urval för publ'!$U$2:$U$476,0),2))</f>
        <v>Jämjö</v>
      </c>
      <c r="D5" s="45">
        <f>IF(ISERROR(VLOOKUP($C5,'Miljövärden urval för publ'!$B$2:$H$490,MATCH(D$4,'Miljövärden urval för publ'!$B$2:$H$2,0),FALSE)),"",VLOOKUP($C5,'Miljövärden urval för publ'!$B$2:$H$490,MATCH(D$4,'Miljövärden urval för publ'!$B$2:$H$2,0),FALSE))</f>
        <v>2.0721599999999998</v>
      </c>
      <c r="E5" s="45">
        <f>IF(ISERROR(VLOOKUP($C5,'Miljövärden urval för publ'!$B$2:$H$490,MATCH(E$4,'Miljövärden urval för publ'!$B$2:$H$2,0),FALSE)),"",VLOOKUP($C5,'Miljövärden urval för publ'!$B$2:$H$490,MATCH(E$4,'Miljövärden urval för publ'!$B$2:$H$2,0),FALSE))</f>
        <v>0</v>
      </c>
      <c r="F5" s="45">
        <f>IF(ISERROR(VLOOKUP($C5,'Miljövärden urval för publ'!$B$2:$H$490,MATCH(F$4,'Miljövärden urval för publ'!$B$2:$H$2,0),FALSE)),"",VLOOKUP($C5,'Miljövärden urval för publ'!$B$2:$H$490,MATCH(F$4,'Miljövärden urval för publ'!$B$2:$H$2,0),FALSE))</f>
        <v>0</v>
      </c>
      <c r="G5" s="45">
        <f>IF(ISERROR(VLOOKUP($C5,'Miljövärden urval för publ'!$B$2:$H$490,MATCH(G$4,'Miljövärden urval för publ'!$B$2:$H$2,0),FALSE)),"",VLOOKUP($C5,'Miljövärden urval för publ'!$B$2:$H$490,MATCH(G$4,'Miljövärden urval för publ'!$B$2:$H$2,0),FALSE))</f>
        <v>0</v>
      </c>
    </row>
    <row r="6" spans="1:7" x14ac:dyDescent="0.35">
      <c r="A6" s="45">
        <v>3</v>
      </c>
      <c r="B6" s="45" t="str">
        <f>IF(ISERROR(INDEX('Miljövärden urval för publ'!$A$2:$AD$475,MATCH($A6,'Miljövärden urval för publ'!$U$2:$U$476,0),1)),"",INDEX('Miljövärden urval för publ'!$A$2:$AD$475,MATCH($A6,'Miljövärden urval för publ'!$U$2:$U$476,0),1))</f>
        <v>Affärsverken Karlskrona AB</v>
      </c>
      <c r="C6" s="45" t="str">
        <f>IF(ISERROR(INDEX('Miljövärden urval för publ'!$A$2:$AD$475,MATCH($A6,'Miljövärden urval för publ'!$U$2:$U$476,0),2)),"",INDEX('Miljövärden urval för publ'!$A$2:$AD$475,MATCH($A6,'Miljövärden urval för publ'!$U$2:$U$476,0),2))</f>
        <v>Karlskrona</v>
      </c>
      <c r="D6" s="45">
        <f>IF(ISERROR(VLOOKUP($C6,'Miljövärden urval för publ'!$B$2:$H$490,MATCH(D$4,'Miljövärden urval för publ'!$B$2:$H$2,0),FALSE)),"",VLOOKUP($C6,'Miljövärden urval för publ'!$B$2:$H$490,MATCH(D$4,'Miljövärden urval för publ'!$B$2:$H$2,0),FALSE))</f>
        <v>7.2342400000000001E-2</v>
      </c>
      <c r="E6" s="45">
        <f>IF(ISERROR(VLOOKUP($C6,'Miljövärden urval för publ'!$B$2:$H$490,MATCH(E$4,'Miljövärden urval för publ'!$B$2:$H$2,0),FALSE)),"",VLOOKUP($C6,'Miljövärden urval för publ'!$B$2:$H$490,MATCH(E$4,'Miljövärden urval för publ'!$B$2:$H$2,0),FALSE))</f>
        <v>9.3456600000000005</v>
      </c>
      <c r="F6" s="45">
        <f>IF(ISERROR(VLOOKUP($C6,'Miljövärden urval för publ'!$B$2:$H$490,MATCH(F$4,'Miljövärden urval för publ'!$B$2:$H$2,0),FALSE)),"",VLOOKUP($C6,'Miljövärden urval för publ'!$B$2:$H$490,MATCH(F$4,'Miljövärden urval för publ'!$B$2:$H$2,0),FALSE))</f>
        <v>6.9049399999999999</v>
      </c>
      <c r="G6" s="45">
        <f>IF(ISERROR(VLOOKUP($C6,'Miljövärden urval för publ'!$B$2:$H$490,MATCH(G$4,'Miljövärden urval för publ'!$B$2:$H$2,0),FALSE)),"",VLOOKUP($C6,'Miljövärden urval för publ'!$B$2:$H$490,MATCH(G$4,'Miljövärden urval för publ'!$B$2:$H$2,0),FALSE))</f>
        <v>1.1542900000000001E-3</v>
      </c>
    </row>
    <row r="7" spans="1:7" x14ac:dyDescent="0.35">
      <c r="A7" s="45">
        <v>4</v>
      </c>
      <c r="B7" s="45" t="str">
        <f>IF(ISERROR(INDEX('Miljövärden urval för publ'!$A$2:$AD$475,MATCH($A7,'Miljövärden urval för publ'!$U$2:$U$476,0),1)),"",INDEX('Miljövärden urval för publ'!$A$2:$AD$475,MATCH($A7,'Miljövärden urval för publ'!$U$2:$U$476,0),1))</f>
        <v>Affärsverken Karlskrona AB</v>
      </c>
      <c r="C7" s="45" t="str">
        <f>IF(ISERROR(INDEX('Miljövärden urval för publ'!$A$2:$AD$475,MATCH($A7,'Miljövärden urval för publ'!$U$2:$U$476,0),2)),"",INDEX('Miljövärden urval för publ'!$A$2:$AD$475,MATCH($A7,'Miljövärden urval för publ'!$U$2:$U$476,0),2))</f>
        <v>Nättraby</v>
      </c>
      <c r="D7" s="45">
        <f>IF(ISERROR(VLOOKUP($C7,'Miljövärden urval för publ'!$B$2:$H$490,MATCH(D$4,'Miljövärden urval för publ'!$B$2:$H$2,0),FALSE)),"",VLOOKUP($C7,'Miljövärden urval för publ'!$B$2:$H$490,MATCH(D$4,'Miljövärden urval för publ'!$B$2:$H$2,0),FALSE))</f>
        <v>0.391156</v>
      </c>
      <c r="E7" s="45">
        <f>IF(ISERROR(VLOOKUP($C7,'Miljövärden urval för publ'!$B$2:$H$490,MATCH(E$4,'Miljövärden urval för publ'!$B$2:$H$2,0),FALSE)),"",VLOOKUP($C7,'Miljövärden urval för publ'!$B$2:$H$490,MATCH(E$4,'Miljövärden urval för publ'!$B$2:$H$2,0),FALSE))</f>
        <v>14.235300000000001</v>
      </c>
      <c r="F7" s="45">
        <f>IF(ISERROR(VLOOKUP($C7,'Miljövärden urval för publ'!$B$2:$H$490,MATCH(F$4,'Miljövärden urval för publ'!$B$2:$H$2,0),FALSE)),"",VLOOKUP($C7,'Miljövärden urval för publ'!$B$2:$H$490,MATCH(F$4,'Miljövärden urval för publ'!$B$2:$H$2,0),FALSE))</f>
        <v>13.666600000000001</v>
      </c>
      <c r="G7" s="45">
        <f>IF(ISERROR(VLOOKUP($C7,'Miljövärden urval för publ'!$B$2:$H$490,MATCH(G$4,'Miljövärden urval för publ'!$B$2:$H$2,0),FALSE)),"",VLOOKUP($C7,'Miljövärden urval för publ'!$B$2:$H$490,MATCH(G$4,'Miljövärden urval för publ'!$B$2:$H$2,0),FALSE))</f>
        <v>2.4894199999999998E-2</v>
      </c>
    </row>
    <row r="8" spans="1:7" x14ac:dyDescent="0.35">
      <c r="A8" s="45">
        <v>5</v>
      </c>
      <c r="B8" s="45" t="str">
        <f>IF(ISERROR(INDEX('Miljövärden urval för publ'!$A$2:$AD$475,MATCH($A8,'Miljövärden urval för publ'!$U$2:$U$476,0),1)),"",INDEX('Miljövärden urval för publ'!$A$2:$AD$475,MATCH($A8,'Miljövärden urval för publ'!$U$2:$U$476,0),1))</f>
        <v>Affärsverken Karlskrona AB</v>
      </c>
      <c r="C8" s="45" t="str">
        <f>IF(ISERROR(INDEX('Miljövärden urval för publ'!$A$2:$AD$475,MATCH($A8,'Miljövärden urval för publ'!$U$2:$U$476,0),2)),"",INDEX('Miljövärden urval för publ'!$A$2:$AD$475,MATCH($A8,'Miljövärden urval för publ'!$U$2:$U$476,0),2))</f>
        <v>Sturkö</v>
      </c>
      <c r="D8" s="45">
        <f>IF(ISERROR(VLOOKUP($C8,'Miljövärden urval för publ'!$B$2:$H$490,MATCH(D$4,'Miljövärden urval för publ'!$B$2:$H$2,0),FALSE)),"",VLOOKUP($C8,'Miljövärden urval för publ'!$B$2:$H$490,MATCH(D$4,'Miljövärden urval för publ'!$B$2:$H$2,0),FALSE))</f>
        <v>0.38218800000000003</v>
      </c>
      <c r="E8" s="45">
        <f>IF(ISERROR(VLOOKUP($C8,'Miljövärden urval för publ'!$B$2:$H$490,MATCH(E$4,'Miljövärden urval för publ'!$B$2:$H$2,0),FALSE)),"",VLOOKUP($C8,'Miljövärden urval för publ'!$B$2:$H$490,MATCH(E$4,'Miljövärden urval för publ'!$B$2:$H$2,0),FALSE))</f>
        <v>47.579300000000003</v>
      </c>
      <c r="F8" s="45">
        <f>IF(ISERROR(VLOOKUP($C8,'Miljövärden urval för publ'!$B$2:$H$490,MATCH(F$4,'Miljövärden urval för publ'!$B$2:$H$2,0),FALSE)),"",VLOOKUP($C8,'Miljövärden urval för publ'!$B$2:$H$490,MATCH(F$4,'Miljövärden urval för publ'!$B$2:$H$2,0),FALSE))</f>
        <v>14.0786</v>
      </c>
      <c r="G8" s="45">
        <f>IF(ISERROR(VLOOKUP($C8,'Miljövärden urval för publ'!$B$2:$H$490,MATCH(G$4,'Miljövärden urval för publ'!$B$2:$H$2,0),FALSE)),"",VLOOKUP($C8,'Miljövärden urval för publ'!$B$2:$H$490,MATCH(G$4,'Miljövärden urval för publ'!$B$2:$H$2,0),FALSE))</f>
        <v>0.146145</v>
      </c>
    </row>
    <row r="9" spans="1:7" x14ac:dyDescent="0.35">
      <c r="A9" s="45">
        <v>6</v>
      </c>
      <c r="B9" s="45" t="str">
        <f>IF(ISERROR(INDEX('Miljövärden urval för publ'!$A$2:$AD$475,MATCH($A9,'Miljövärden urval för publ'!$U$2:$U$476,0),1)),"",INDEX('Miljövärden urval för publ'!$A$2:$AD$475,MATCH($A9,'Miljövärden urval för publ'!$U$2:$U$476,0),1))</f>
        <v>Alingsås Energi Nät AB</v>
      </c>
      <c r="C9" s="45" t="str">
        <f>IF(ISERROR(INDEX('Miljövärden urval för publ'!$A$2:$AD$475,MATCH($A9,'Miljövärden urval för publ'!$U$2:$U$476,0),2)),"",INDEX('Miljövärden urval för publ'!$A$2:$AD$475,MATCH($A9,'Miljövärden urval för publ'!$U$2:$U$476,0),2))</f>
        <v>Alingsås</v>
      </c>
      <c r="D9" s="45">
        <f>IF(ISERROR(VLOOKUP($C9,'Miljövärden urval för publ'!$B$2:$H$490,MATCH(D$4,'Miljövärden urval för publ'!$B$2:$H$2,0),FALSE)),"",VLOOKUP($C9,'Miljövärden urval för publ'!$B$2:$H$490,MATCH(D$4,'Miljövärden urval för publ'!$B$2:$H$2,0),FALSE))</f>
        <v>4.8346E-2</v>
      </c>
      <c r="E9" s="45">
        <f>IF(ISERROR(VLOOKUP($C9,'Miljövärden urval för publ'!$B$2:$H$490,MATCH(E$4,'Miljövärden urval för publ'!$B$2:$H$2,0),FALSE)),"",VLOOKUP($C9,'Miljövärden urval för publ'!$B$2:$H$490,MATCH(E$4,'Miljövärden urval för publ'!$B$2:$H$2,0),FALSE))</f>
        <v>11.5801</v>
      </c>
      <c r="F9" s="45">
        <f>IF(ISERROR(VLOOKUP($C9,'Miljövärden urval för publ'!$B$2:$H$490,MATCH(F$4,'Miljövärden urval för publ'!$B$2:$H$2,0),FALSE)),"",VLOOKUP($C9,'Miljövärden urval för publ'!$B$2:$H$490,MATCH(F$4,'Miljövärden urval för publ'!$B$2:$H$2,0),FALSE))</f>
        <v>8.7881400000000003</v>
      </c>
      <c r="G9" s="45">
        <f>IF(ISERROR(VLOOKUP($C9,'Miljövärden urval för publ'!$B$2:$H$490,MATCH(G$4,'Miljövärden urval för publ'!$B$2:$H$2,0),FALSE)),"",VLOOKUP($C9,'Miljövärden urval för publ'!$B$2:$H$490,MATCH(G$4,'Miljövärden urval för publ'!$B$2:$H$2,0),FALSE))</f>
        <v>5.9613899999999998E-4</v>
      </c>
    </row>
    <row r="10" spans="1:7" x14ac:dyDescent="0.35">
      <c r="A10" s="45">
        <v>7</v>
      </c>
      <c r="B10" s="45" t="str">
        <f>IF(ISERROR(INDEX('Miljövärden urval för publ'!$A$2:$AD$475,MATCH($A10,'Miljövärden urval för publ'!$U$2:$U$476,0),1)),"",INDEX('Miljövärden urval för publ'!$A$2:$AD$475,MATCH($A10,'Miljövärden urval för publ'!$U$2:$U$476,0),1))</f>
        <v>Arboga Energi AB</v>
      </c>
      <c r="C10" s="45" t="str">
        <f>IF(ISERROR(INDEX('Miljövärden urval för publ'!$A$2:$AD$475,MATCH($A10,'Miljövärden urval för publ'!$U$2:$U$476,0),2)),"",INDEX('Miljövärden urval för publ'!$A$2:$AD$475,MATCH($A10,'Miljövärden urval för publ'!$U$2:$U$476,0),2))</f>
        <v>Arboga</v>
      </c>
      <c r="D10" s="45">
        <f>IF(ISERROR(VLOOKUP($C10,'Miljövärden urval för publ'!$B$2:$H$490,MATCH(D$4,'Miljövärden urval för publ'!$B$2:$H$2,0),FALSE)),"",VLOOKUP($C10,'Miljövärden urval för publ'!$B$2:$H$490,MATCH(D$4,'Miljövärden urval för publ'!$B$2:$H$2,0),FALSE))</f>
        <v>0.13462099999999999</v>
      </c>
      <c r="E10" s="45">
        <f>IF(ISERROR(VLOOKUP($C10,'Miljövärden urval för publ'!$B$2:$H$490,MATCH(E$4,'Miljövärden urval för publ'!$B$2:$H$2,0),FALSE)),"",VLOOKUP($C10,'Miljövärden urval för publ'!$B$2:$H$490,MATCH(E$4,'Miljövärden urval för publ'!$B$2:$H$2,0),FALSE))</f>
        <v>17.3812</v>
      </c>
      <c r="F10" s="45">
        <f>IF(ISERROR(VLOOKUP($C10,'Miljövärden urval för publ'!$B$2:$H$490,MATCH(F$4,'Miljövärden urval för publ'!$B$2:$H$2,0),FALSE)),"",VLOOKUP($C10,'Miljövärden urval för publ'!$B$2:$H$490,MATCH(F$4,'Miljövärden urval för publ'!$B$2:$H$2,0),FALSE))</f>
        <v>8.5570000000000004</v>
      </c>
      <c r="G10" s="45">
        <f>IF(ISERROR(VLOOKUP($C10,'Miljövärden urval för publ'!$B$2:$H$490,MATCH(G$4,'Miljövärden urval för publ'!$B$2:$H$2,0),FALSE)),"",VLOOKUP($C10,'Miljövärden urval för publ'!$B$2:$H$490,MATCH(G$4,'Miljövärden urval för publ'!$B$2:$H$2,0),FALSE))</f>
        <v>7.1351399999999999E-3</v>
      </c>
    </row>
    <row r="11" spans="1:7" x14ac:dyDescent="0.35">
      <c r="A11" s="45">
        <v>8</v>
      </c>
      <c r="B11" s="45" t="str">
        <f>IF(ISERROR(INDEX('Miljövärden urval för publ'!$A$2:$AD$475,MATCH($A11,'Miljövärden urval för publ'!$U$2:$U$476,0),1)),"",INDEX('Miljövärden urval för publ'!$A$2:$AD$475,MATCH($A11,'Miljövärden urval för publ'!$U$2:$U$476,0),1))</f>
        <v>Arvika Fjärrvärme AB</v>
      </c>
      <c r="C11" s="45" t="str">
        <f>IF(ISERROR(INDEX('Miljövärden urval för publ'!$A$2:$AD$475,MATCH($A11,'Miljövärden urval för publ'!$U$2:$U$476,0),2)),"",INDEX('Miljövärden urval för publ'!$A$2:$AD$475,MATCH($A11,'Miljövärden urval för publ'!$U$2:$U$476,0),2))</f>
        <v>Arvika</v>
      </c>
      <c r="D11" s="45">
        <f>IF(ISERROR(VLOOKUP($C11,'Miljövärden urval för publ'!$B$2:$H$490,MATCH(D$4,'Miljövärden urval för publ'!$B$2:$H$2,0),FALSE)),"",VLOOKUP($C11,'Miljövärden urval för publ'!$B$2:$H$490,MATCH(D$4,'Miljövärden urval för publ'!$B$2:$H$2,0),FALSE))</f>
        <v>0.16083700000000001</v>
      </c>
      <c r="E11" s="45">
        <f>IF(ISERROR(VLOOKUP($C11,'Miljövärden urval för publ'!$B$2:$H$490,MATCH(E$4,'Miljövärden urval för publ'!$B$2:$H$2,0),FALSE)),"",VLOOKUP($C11,'Miljövärden urval för publ'!$B$2:$H$490,MATCH(E$4,'Miljövärden urval för publ'!$B$2:$H$2,0),FALSE))</f>
        <v>28.589500000000001</v>
      </c>
      <c r="F11" s="45">
        <f>IF(ISERROR(VLOOKUP($C11,'Miljövärden urval för publ'!$B$2:$H$490,MATCH(F$4,'Miljövärden urval för publ'!$B$2:$H$2,0),FALSE)),"",VLOOKUP($C11,'Miljövärden urval för publ'!$B$2:$H$490,MATCH(F$4,'Miljövärden urval för publ'!$B$2:$H$2,0),FALSE))</f>
        <v>9.0661799999999992</v>
      </c>
      <c r="G11" s="45">
        <f>IF(ISERROR(VLOOKUP($C11,'Miljövärden urval för publ'!$B$2:$H$490,MATCH(G$4,'Miljövärden urval för publ'!$B$2:$H$2,0),FALSE)),"",VLOOKUP($C11,'Miljövärden urval för publ'!$B$2:$H$490,MATCH(G$4,'Miljövärden urval för publ'!$B$2:$H$2,0),FALSE))</f>
        <v>4.5054400000000001E-2</v>
      </c>
    </row>
    <row r="12" spans="1:7" x14ac:dyDescent="0.35">
      <c r="A12" s="45">
        <v>9</v>
      </c>
      <c r="B12" s="45" t="str">
        <f>IF(ISERROR(INDEX('Miljövärden urval för publ'!$A$2:$AD$475,MATCH($A12,'Miljövärden urval för publ'!$U$2:$U$476,0),1)),"",INDEX('Miljövärden urval för publ'!$A$2:$AD$475,MATCH($A12,'Miljövärden urval för publ'!$U$2:$U$476,0),1))</f>
        <v>Bengtsfors Energi</v>
      </c>
      <c r="C12" s="45" t="str">
        <f>IF(ISERROR(INDEX('Miljövärden urval för publ'!$A$2:$AD$475,MATCH($A12,'Miljövärden urval för publ'!$U$2:$U$476,0),2)),"",INDEX('Miljövärden urval för publ'!$A$2:$AD$475,MATCH($A12,'Miljövärden urval för publ'!$U$2:$U$476,0),2))</f>
        <v>Bengtsfors</v>
      </c>
      <c r="D12" s="45">
        <f>IF(ISERROR(VLOOKUP($C12,'Miljövärden urval för publ'!$B$2:$H$490,MATCH(D$4,'Miljövärden urval för publ'!$B$2:$H$2,0),FALSE)),"",VLOOKUP($C12,'Miljövärden urval för publ'!$B$2:$H$490,MATCH(D$4,'Miljövärden urval för publ'!$B$2:$H$2,0),FALSE))</f>
        <v>0.16558999999999999</v>
      </c>
      <c r="E12" s="45">
        <f>IF(ISERROR(VLOOKUP($C12,'Miljövärden urval för publ'!$B$2:$H$490,MATCH(E$4,'Miljövärden urval för publ'!$B$2:$H$2,0),FALSE)),"",VLOOKUP($C12,'Miljövärden urval för publ'!$B$2:$H$490,MATCH(E$4,'Miljövärden urval för publ'!$B$2:$H$2,0),FALSE))</f>
        <v>15.974500000000001</v>
      </c>
      <c r="F12" s="45">
        <f>IF(ISERROR(VLOOKUP($C12,'Miljövärden urval för publ'!$B$2:$H$490,MATCH(F$4,'Miljövärden urval för publ'!$B$2:$H$2,0),FALSE)),"",VLOOKUP($C12,'Miljövärden urval för publ'!$B$2:$H$490,MATCH(F$4,'Miljövärden urval för publ'!$B$2:$H$2,0),FALSE))</f>
        <v>15.5486</v>
      </c>
      <c r="G12" s="45">
        <f>IF(ISERROR(VLOOKUP($C12,'Miljövärden urval för publ'!$B$2:$H$490,MATCH(G$4,'Miljövärden urval för publ'!$B$2:$H$2,0),FALSE)),"",VLOOKUP($C12,'Miljövärden urval för publ'!$B$2:$H$490,MATCH(G$4,'Miljövärden urval för publ'!$B$2:$H$2,0),FALSE))</f>
        <v>2.0876800000000001E-2</v>
      </c>
    </row>
    <row r="13" spans="1:7" x14ac:dyDescent="0.35">
      <c r="A13" s="45">
        <v>10</v>
      </c>
      <c r="B13" s="45" t="str">
        <f>IF(ISERROR(INDEX('Miljövärden urval för publ'!$A$2:$AD$475,MATCH($A13,'Miljövärden urval för publ'!$U$2:$U$476,0),1)),"",INDEX('Miljövärden urval för publ'!$A$2:$AD$475,MATCH($A13,'Miljövärden urval för publ'!$U$2:$U$476,0),1))</f>
        <v>Bionär Närvärme AB</v>
      </c>
      <c r="C13" s="45" t="str">
        <f>IF(ISERROR(INDEX('Miljövärden urval för publ'!$A$2:$AD$475,MATCH($A13,'Miljövärden urval för publ'!$U$2:$U$476,0),2)),"",INDEX('Miljövärden urval för publ'!$A$2:$AD$475,MATCH($A13,'Miljövärden urval för publ'!$U$2:$U$476,0),2))</f>
        <v>Bergby</v>
      </c>
      <c r="D13" s="45">
        <f>IF(ISERROR(VLOOKUP($C13,'Miljövärden urval för publ'!$B$2:$H$490,MATCH(D$4,'Miljövärden urval för publ'!$B$2:$H$2,0),FALSE)),"",VLOOKUP($C13,'Miljövärden urval för publ'!$B$2:$H$490,MATCH(D$4,'Miljövärden urval för publ'!$B$2:$H$2,0),FALSE))</f>
        <v>0.19484799999999999</v>
      </c>
      <c r="E13" s="45">
        <f>IF(ISERROR(VLOOKUP($C13,'Miljövärden urval för publ'!$B$2:$H$490,MATCH(E$4,'Miljövärden urval för publ'!$B$2:$H$2,0),FALSE)),"",VLOOKUP($C13,'Miljövärden urval för publ'!$B$2:$H$490,MATCH(E$4,'Miljövärden urval för publ'!$B$2:$H$2,0),FALSE))</f>
        <v>23.0303</v>
      </c>
      <c r="F13" s="45">
        <f>IF(ISERROR(VLOOKUP($C13,'Miljövärden urval för publ'!$B$2:$H$490,MATCH(F$4,'Miljövärden urval för publ'!$B$2:$H$2,0),FALSE)),"",VLOOKUP($C13,'Miljövärden urval för publ'!$B$2:$H$490,MATCH(F$4,'Miljövärden urval för publ'!$B$2:$H$2,0),FALSE))</f>
        <v>16.2624</v>
      </c>
      <c r="G13" s="45">
        <f>IF(ISERROR(VLOOKUP($C13,'Miljövärden urval för publ'!$B$2:$H$490,MATCH(G$4,'Miljövärden urval för publ'!$B$2:$H$2,0),FALSE)),"",VLOOKUP($C13,'Miljövärden urval för publ'!$B$2:$H$490,MATCH(G$4,'Miljövärden urval för publ'!$B$2:$H$2,0),FALSE))</f>
        <v>4.8780499999999997E-2</v>
      </c>
    </row>
    <row r="14" spans="1:7" x14ac:dyDescent="0.35">
      <c r="A14" s="45">
        <v>11</v>
      </c>
      <c r="B14" s="45" t="str">
        <f>IF(ISERROR(INDEX('Miljövärden urval för publ'!$A$2:$AD$475,MATCH($A14,'Miljövärden urval för publ'!$U$2:$U$476,0),1)),"",INDEX('Miljövärden urval för publ'!$A$2:$AD$475,MATCH($A14,'Miljövärden urval för publ'!$U$2:$U$476,0),1))</f>
        <v>Bionär Närvärme AB</v>
      </c>
      <c r="C14" s="45" t="str">
        <f>IF(ISERROR(INDEX('Miljövärden urval för publ'!$A$2:$AD$475,MATCH($A14,'Miljövärden urval för publ'!$U$2:$U$476,0),2)),"",INDEX('Miljövärden urval för publ'!$A$2:$AD$475,MATCH($A14,'Miljövärden urval för publ'!$U$2:$U$476,0),2))</f>
        <v>Bällinge</v>
      </c>
      <c r="D14" s="45">
        <f>IF(ISERROR(VLOOKUP($C14,'Miljövärden urval för publ'!$B$2:$H$490,MATCH(D$4,'Miljövärden urval för publ'!$B$2:$H$2,0),FALSE)),"",VLOOKUP($C14,'Miljövärden urval för publ'!$B$2:$H$490,MATCH(D$4,'Miljövärden urval för publ'!$B$2:$H$2,0),FALSE))</f>
        <v>0.12725</v>
      </c>
      <c r="E14" s="45">
        <f>IF(ISERROR(VLOOKUP($C14,'Miljövärden urval för publ'!$B$2:$H$490,MATCH(E$4,'Miljövärden urval för publ'!$B$2:$H$2,0),FALSE)),"",VLOOKUP($C14,'Miljövärden urval för publ'!$B$2:$H$490,MATCH(E$4,'Miljövärden urval för publ'!$B$2:$H$2,0),FALSE))</f>
        <v>6.6814999999999998</v>
      </c>
      <c r="F14" s="45">
        <f>IF(ISERROR(VLOOKUP($C14,'Miljövärden urval för publ'!$B$2:$H$490,MATCH(F$4,'Miljövärden urval för publ'!$B$2:$H$2,0),FALSE)),"",VLOOKUP($C14,'Miljövärden urval för publ'!$B$2:$H$490,MATCH(F$4,'Miljövärden urval för publ'!$B$2:$H$2,0),FALSE))</f>
        <v>14.95</v>
      </c>
      <c r="G14" s="45">
        <f>IF(ISERROR(VLOOKUP($C14,'Miljövärden urval för publ'!$B$2:$H$490,MATCH(G$4,'Miljövärden urval för publ'!$B$2:$H$2,0),FALSE)),"",VLOOKUP($C14,'Miljövärden urval för publ'!$B$2:$H$490,MATCH(G$4,'Miljövärden urval för publ'!$B$2:$H$2,0),FALSE))</f>
        <v>0</v>
      </c>
    </row>
    <row r="15" spans="1:7" x14ac:dyDescent="0.35">
      <c r="A15" s="45">
        <v>12</v>
      </c>
      <c r="B15" s="45" t="str">
        <f>IF(ISERROR(INDEX('Miljövärden urval för publ'!$A$2:$AD$475,MATCH($A15,'Miljövärden urval för publ'!$U$2:$U$476,0),1)),"",INDEX('Miljövärden urval för publ'!$A$2:$AD$475,MATCH($A15,'Miljövärden urval för publ'!$U$2:$U$476,0),1))</f>
        <v>Bionär Närvärme AB</v>
      </c>
      <c r="C15" s="45" t="str">
        <f>IF(ISERROR(INDEX('Miljövärden urval för publ'!$A$2:$AD$475,MATCH($A15,'Miljövärden urval för publ'!$U$2:$U$476,0),2)),"",INDEX('Miljövärden urval för publ'!$A$2:$AD$475,MATCH($A15,'Miljövärden urval för publ'!$U$2:$U$476,0),2))</f>
        <v>Forsbacka</v>
      </c>
      <c r="D15" s="45">
        <f>IF(ISERROR(VLOOKUP($C15,'Miljövärden urval för publ'!$B$2:$H$490,MATCH(D$4,'Miljövärden urval för publ'!$B$2:$H$2,0),FALSE)),"",VLOOKUP($C15,'Miljövärden urval för publ'!$B$2:$H$490,MATCH(D$4,'Miljövärden urval för publ'!$B$2:$H$2,0),FALSE))</f>
        <v>0.19012299999999999</v>
      </c>
      <c r="E15" s="45">
        <f>IF(ISERROR(VLOOKUP($C15,'Miljövärden urval för publ'!$B$2:$H$490,MATCH(E$4,'Miljövärden urval för publ'!$B$2:$H$2,0),FALSE)),"",VLOOKUP($C15,'Miljövärden urval för publ'!$B$2:$H$490,MATCH(E$4,'Miljövärden urval för publ'!$B$2:$H$2,0),FALSE))</f>
        <v>40.3748</v>
      </c>
      <c r="F15" s="45">
        <f>IF(ISERROR(VLOOKUP($C15,'Miljövärden urval för publ'!$B$2:$H$490,MATCH(F$4,'Miljövärden urval för publ'!$B$2:$H$2,0),FALSE)),"",VLOOKUP($C15,'Miljövärden urval för publ'!$B$2:$H$490,MATCH(F$4,'Miljövärden urval för publ'!$B$2:$H$2,0),FALSE))</f>
        <v>11.812799999999999</v>
      </c>
      <c r="G15" s="45">
        <f>IF(ISERROR(VLOOKUP($C15,'Miljövärden urval för publ'!$B$2:$H$490,MATCH(G$4,'Miljövärden urval för publ'!$B$2:$H$2,0),FALSE)),"",VLOOKUP($C15,'Miljövärden urval för publ'!$B$2:$H$490,MATCH(G$4,'Miljövärden urval för publ'!$B$2:$H$2,0),FALSE))</f>
        <v>0.13636400000000001</v>
      </c>
    </row>
    <row r="16" spans="1:7" x14ac:dyDescent="0.35">
      <c r="A16" s="45">
        <v>13</v>
      </c>
      <c r="B16" s="45" t="str">
        <f>IF(ISERROR(INDEX('Miljövärden urval för publ'!$A$2:$AD$475,MATCH($A16,'Miljövärden urval för publ'!$U$2:$U$476,0),1)),"",INDEX('Miljövärden urval för publ'!$A$2:$AD$475,MATCH($A16,'Miljövärden urval för publ'!$U$2:$U$476,0),1))</f>
        <v>Bionär Närvärme AB</v>
      </c>
      <c r="C16" s="45" t="str">
        <f>IF(ISERROR(INDEX('Miljövärden urval för publ'!$A$2:$AD$475,MATCH($A16,'Miljövärden urval för publ'!$U$2:$U$476,0),2)),"",INDEX('Miljövärden urval för publ'!$A$2:$AD$475,MATCH($A16,'Miljövärden urval för publ'!$U$2:$U$476,0),2))</f>
        <v>Hedesunda</v>
      </c>
      <c r="D16" s="45">
        <f>IF(ISERROR(VLOOKUP($C16,'Miljövärden urval för publ'!$B$2:$H$490,MATCH(D$4,'Miljövärden urval för publ'!$B$2:$H$2,0),FALSE)),"",VLOOKUP($C16,'Miljövärden urval för publ'!$B$2:$H$490,MATCH(D$4,'Miljövärden urval för publ'!$B$2:$H$2,0),FALSE))</f>
        <v>0.27945900000000001</v>
      </c>
      <c r="E16" s="45">
        <f>IF(ISERROR(VLOOKUP($C16,'Miljövärden urval för publ'!$B$2:$H$490,MATCH(E$4,'Miljövärden urval för publ'!$B$2:$H$2,0),FALSE)),"",VLOOKUP($C16,'Miljövärden urval för publ'!$B$2:$H$490,MATCH(E$4,'Miljövärden urval för publ'!$B$2:$H$2,0),FALSE))</f>
        <v>43.185899999999997</v>
      </c>
      <c r="F16" s="45">
        <f>IF(ISERROR(VLOOKUP($C16,'Miljövärden urval för publ'!$B$2:$H$490,MATCH(F$4,'Miljövärden urval för publ'!$B$2:$H$2,0),FALSE)),"",VLOOKUP($C16,'Miljövärden urval för publ'!$B$2:$H$490,MATCH(F$4,'Miljövärden urval för publ'!$B$2:$H$2,0),FALSE))</f>
        <v>17.990500000000001</v>
      </c>
      <c r="G16" s="45">
        <f>IF(ISERROR(VLOOKUP($C16,'Miljövärden urval för publ'!$B$2:$H$490,MATCH(G$4,'Miljövärden urval för publ'!$B$2:$H$2,0),FALSE)),"",VLOOKUP($C16,'Miljövärden urval för publ'!$B$2:$H$490,MATCH(G$4,'Miljövärden urval för publ'!$B$2:$H$2,0),FALSE))</f>
        <v>0.1</v>
      </c>
    </row>
    <row r="17" spans="1:11" x14ac:dyDescent="0.35">
      <c r="A17" s="45">
        <v>14</v>
      </c>
      <c r="B17" s="45" t="str">
        <f>IF(ISERROR(INDEX('Miljövärden urval för publ'!$A$2:$AD$475,MATCH($A17,'Miljövärden urval för publ'!$U$2:$U$476,0),1)),"",INDEX('Miljövärden urval för publ'!$A$2:$AD$475,MATCH($A17,'Miljövärden urval för publ'!$U$2:$U$476,0),1))</f>
        <v>Bionär Närvärme AB</v>
      </c>
      <c r="C17" s="45" t="str">
        <f>IF(ISERROR(INDEX('Miljövärden urval för publ'!$A$2:$AD$475,MATCH($A17,'Miljövärden urval för publ'!$U$2:$U$476,0),2)),"",INDEX('Miljövärden urval för publ'!$A$2:$AD$475,MATCH($A17,'Miljövärden urval för publ'!$U$2:$U$476,0),2))</f>
        <v>Norrsundet</v>
      </c>
      <c r="D17" s="45">
        <f>IF(ISERROR(VLOOKUP($C17,'Miljövärden urval för publ'!$B$2:$H$490,MATCH(D$4,'Miljövärden urval för publ'!$B$2:$H$2,0),FALSE)),"",VLOOKUP($C17,'Miljövärden urval för publ'!$B$2:$H$490,MATCH(D$4,'Miljövärden urval för publ'!$B$2:$H$2,0),FALSE))</f>
        <v>0.19647100000000001</v>
      </c>
      <c r="E17" s="45">
        <f>IF(ISERROR(VLOOKUP($C17,'Miljövärden urval för publ'!$B$2:$H$490,MATCH(E$4,'Miljövärden urval för publ'!$B$2:$H$2,0),FALSE)),"",VLOOKUP($C17,'Miljövärden urval för publ'!$B$2:$H$490,MATCH(E$4,'Miljövärden urval för publ'!$B$2:$H$2,0),FALSE))</f>
        <v>22.694700000000001</v>
      </c>
      <c r="F17" s="45">
        <f>IF(ISERROR(VLOOKUP($C17,'Miljövärden urval för publ'!$B$2:$H$490,MATCH(F$4,'Miljövärden urval för publ'!$B$2:$H$2,0),FALSE)),"",VLOOKUP($C17,'Miljövärden urval för publ'!$B$2:$H$490,MATCH(F$4,'Miljövärden urval för publ'!$B$2:$H$2,0),FALSE))</f>
        <v>16.5488</v>
      </c>
      <c r="G17" s="45">
        <f>IF(ISERROR(VLOOKUP($C17,'Miljövärden urval för publ'!$B$2:$H$490,MATCH(G$4,'Miljövärden urval för publ'!$B$2:$H$2,0),FALSE)),"",VLOOKUP($C17,'Miljövärden urval för publ'!$B$2:$H$490,MATCH(G$4,'Miljövärden urval för publ'!$B$2:$H$2,0),FALSE))</f>
        <v>4.5454500000000002E-2</v>
      </c>
    </row>
    <row r="18" spans="1:11" x14ac:dyDescent="0.35">
      <c r="A18" s="45">
        <v>15</v>
      </c>
      <c r="B18" s="45" t="str">
        <f>IF(ISERROR(INDEX('Miljövärden urval för publ'!$A$2:$AD$475,MATCH($A18,'Miljövärden urval för publ'!$U$2:$U$476,0),1)),"",INDEX('Miljövärden urval för publ'!$A$2:$AD$475,MATCH($A18,'Miljövärden urval för publ'!$U$2:$U$476,0),1))</f>
        <v>Bionär Närvärme AB</v>
      </c>
      <c r="C18" s="45" t="str">
        <f>IF(ISERROR(INDEX('Miljövärden urval för publ'!$A$2:$AD$475,MATCH($A18,'Miljövärden urval för publ'!$U$2:$U$476,0),2)),"",INDEX('Miljövärden urval för publ'!$A$2:$AD$475,MATCH($A18,'Miljövärden urval för publ'!$U$2:$U$476,0),2))</f>
        <v>Ockelbo</v>
      </c>
      <c r="D18" s="45">
        <f>IF(ISERROR(VLOOKUP($C18,'Miljövärden urval för publ'!$B$2:$H$490,MATCH(D$4,'Miljövärden urval för publ'!$B$2:$H$2,0),FALSE)),"",VLOOKUP($C18,'Miljövärden urval för publ'!$B$2:$H$490,MATCH(D$4,'Miljövärden urval för publ'!$B$2:$H$2,0),FALSE))</f>
        <v>7.8318200000000004E-2</v>
      </c>
      <c r="E18" s="45">
        <f>IF(ISERROR(VLOOKUP($C18,'Miljövärden urval för publ'!$B$2:$H$490,MATCH(E$4,'Miljövärden urval för publ'!$B$2:$H$2,0),FALSE)),"",VLOOKUP($C18,'Miljövärden urval för publ'!$B$2:$H$490,MATCH(E$4,'Miljövärden urval för publ'!$B$2:$H$2,0),FALSE))</f>
        <v>19.4848</v>
      </c>
      <c r="F18" s="45">
        <f>IF(ISERROR(VLOOKUP($C18,'Miljövärden urval för publ'!$B$2:$H$490,MATCH(F$4,'Miljövärden urval för publ'!$B$2:$H$2,0),FALSE)),"",VLOOKUP($C18,'Miljövärden urval för publ'!$B$2:$H$490,MATCH(F$4,'Miljövärden urval för publ'!$B$2:$H$2,0),FALSE))</f>
        <v>11.5748</v>
      </c>
      <c r="G18" s="45">
        <f>IF(ISERROR(VLOOKUP($C18,'Miljövärden urval för publ'!$B$2:$H$490,MATCH(G$4,'Miljövärden urval för publ'!$B$2:$H$2,0),FALSE)),"",VLOOKUP($C18,'Miljövärden urval för publ'!$B$2:$H$490,MATCH(G$4,'Miljövärden urval för publ'!$B$2:$H$2,0),FALSE))</f>
        <v>1.46628E-2</v>
      </c>
    </row>
    <row r="19" spans="1:11" x14ac:dyDescent="0.35">
      <c r="A19" s="45">
        <v>16</v>
      </c>
      <c r="B19" s="45" t="str">
        <f>IF(ISERROR(INDEX('Miljövärden urval för publ'!$A$2:$AD$475,MATCH($A19,'Miljövärden urval för publ'!$U$2:$U$476,0),1)),"",INDEX('Miljövärden urval för publ'!$A$2:$AD$475,MATCH($A19,'Miljövärden urval för publ'!$U$2:$U$476,0),1))</f>
        <v>Bionär Närvärme AB</v>
      </c>
      <c r="C19" s="45" t="str">
        <f>IF(ISERROR(INDEX('Miljövärden urval för publ'!$A$2:$AD$475,MATCH($A19,'Miljövärden urval för publ'!$U$2:$U$476,0),2)),"",INDEX('Miljövärden urval för publ'!$A$2:$AD$475,MATCH($A19,'Miljövärden urval för publ'!$U$2:$U$476,0),2))</f>
        <v>Skutskär</v>
      </c>
      <c r="D19" s="45">
        <f>IF(ISERROR(VLOOKUP($C19,'Miljövärden urval för publ'!$B$2:$H$490,MATCH(D$4,'Miljövärden urval för publ'!$B$2:$H$2,0),FALSE)),"",VLOOKUP($C19,'Miljövärden urval för publ'!$B$2:$H$490,MATCH(D$4,'Miljövärden urval för publ'!$B$2:$H$2,0),FALSE))</f>
        <v>1.1810999999999999E-5</v>
      </c>
      <c r="E19" s="45">
        <f>IF(ISERROR(VLOOKUP($C19,'Miljövärden urval för publ'!$B$2:$H$490,MATCH(E$4,'Miljövärden urval för publ'!$B$2:$H$2,0),FALSE)),"",VLOOKUP($C19,'Miljövärden urval för publ'!$B$2:$H$490,MATCH(E$4,'Miljövärden urval för publ'!$B$2:$H$2,0),FALSE))</f>
        <v>0</v>
      </c>
      <c r="F19" s="45">
        <f>IF(ISERROR(VLOOKUP($C19,'Miljövärden urval för publ'!$B$2:$H$490,MATCH(F$4,'Miljövärden urval för publ'!$B$2:$H$2,0),FALSE)),"",VLOOKUP($C19,'Miljövärden urval för publ'!$B$2:$H$490,MATCH(F$4,'Miljövärden urval för publ'!$B$2:$H$2,0),FALSE))</f>
        <v>0</v>
      </c>
      <c r="G19" s="45">
        <f>IF(ISERROR(VLOOKUP($C19,'Miljövärden urval för publ'!$B$2:$H$490,MATCH(G$4,'Miljövärden urval för publ'!$B$2:$H$2,0),FALSE)),"",VLOOKUP($C19,'Miljövärden urval för publ'!$B$2:$H$490,MATCH(G$4,'Miljövärden urval för publ'!$B$2:$H$2,0),FALSE))</f>
        <v>0</v>
      </c>
    </row>
    <row r="20" spans="1:11" x14ac:dyDescent="0.35">
      <c r="A20" s="45">
        <v>17</v>
      </c>
      <c r="B20" s="45" t="str">
        <f>IF(ISERROR(INDEX('Miljövärden urval för publ'!$A$2:$AD$475,MATCH($A20,'Miljövärden urval för publ'!$U$2:$U$476,0),1)),"",INDEX('Miljövärden urval för publ'!$A$2:$AD$475,MATCH($A20,'Miljövärden urval för publ'!$U$2:$U$476,0),1))</f>
        <v>Bionär Närvärme AB</v>
      </c>
      <c r="C20" s="45" t="str">
        <f>IF(ISERROR(INDEX('Miljövärden urval för publ'!$A$2:$AD$475,MATCH($A20,'Miljövärden urval för publ'!$U$2:$U$476,0),2)),"",INDEX('Miljövärden urval för publ'!$A$2:$AD$475,MATCH($A20,'Miljövärden urval för publ'!$U$2:$U$476,0),2))</f>
        <v>Söderfors</v>
      </c>
      <c r="D20" s="45">
        <f>IF(ISERROR(VLOOKUP($C20,'Miljövärden urval för publ'!$B$2:$H$490,MATCH(D$4,'Miljövärden urval för publ'!$B$2:$H$2,0),FALSE)),"",VLOOKUP($C20,'Miljövärden urval för publ'!$B$2:$H$490,MATCH(D$4,'Miljövärden urval för publ'!$B$2:$H$2,0),FALSE))</f>
        <v>0.15803300000000001</v>
      </c>
      <c r="E20" s="45">
        <f>IF(ISERROR(VLOOKUP($C20,'Miljövärden urval för publ'!$B$2:$H$490,MATCH(E$4,'Miljövärden urval för publ'!$B$2:$H$2,0),FALSE)),"",VLOOKUP($C20,'Miljövärden urval för publ'!$B$2:$H$490,MATCH(E$4,'Miljövärden urval för publ'!$B$2:$H$2,0),FALSE))</f>
        <v>11.7538</v>
      </c>
      <c r="F20" s="45">
        <f>IF(ISERROR(VLOOKUP($C20,'Miljövärden urval för publ'!$B$2:$H$490,MATCH(F$4,'Miljövärden urval för publ'!$B$2:$H$2,0),FALSE)),"",VLOOKUP($C20,'Miljövärden urval för publ'!$B$2:$H$490,MATCH(F$4,'Miljövärden urval för publ'!$B$2:$H$2,0),FALSE))</f>
        <v>16.759499999999999</v>
      </c>
      <c r="G20" s="45">
        <f>IF(ISERROR(VLOOKUP($C20,'Miljövärden urval för publ'!$B$2:$H$490,MATCH(G$4,'Miljövärden urval för publ'!$B$2:$H$2,0),FALSE)),"",VLOOKUP($C20,'Miljövärden urval för publ'!$B$2:$H$490,MATCH(G$4,'Miljövärden urval för publ'!$B$2:$H$2,0),FALSE))</f>
        <v>1.2500000000000001E-2</v>
      </c>
    </row>
    <row r="21" spans="1:11" x14ac:dyDescent="0.35">
      <c r="A21" s="45">
        <v>18</v>
      </c>
      <c r="B21" s="45" t="str">
        <f>IF(ISERROR(INDEX('Miljövärden urval för publ'!$A$2:$AD$475,MATCH($A21,'Miljövärden urval för publ'!$U$2:$U$476,0),1)),"",INDEX('Miljövärden urval för publ'!$A$2:$AD$475,MATCH($A21,'Miljövärden urval för publ'!$U$2:$U$476,0),1))</f>
        <v>Bionär Närvärme AB</v>
      </c>
      <c r="C21" s="45" t="str">
        <f>IF(ISERROR(INDEX('Miljövärden urval för publ'!$A$2:$AD$475,MATCH($A21,'Miljövärden urval för publ'!$U$2:$U$476,0),2)),"",INDEX('Miljövärden urval för publ'!$A$2:$AD$475,MATCH($A21,'Miljövärden urval för publ'!$U$2:$U$476,0),2))</f>
        <v>Vänge</v>
      </c>
      <c r="D21" s="45">
        <f>IF(ISERROR(VLOOKUP($C21,'Miljövärden urval för publ'!$B$2:$H$490,MATCH(D$4,'Miljövärden urval för publ'!$B$2:$H$2,0),FALSE)),"",VLOOKUP($C21,'Miljövärden urval för publ'!$B$2:$H$490,MATCH(D$4,'Miljövärden urval för publ'!$B$2:$H$2,0),FALSE))</f>
        <v>0.17391300000000001</v>
      </c>
      <c r="E21" s="45">
        <f>IF(ISERROR(VLOOKUP($C21,'Miljövärden urval för publ'!$B$2:$H$490,MATCH(E$4,'Miljövärden urval för publ'!$B$2:$H$2,0),FALSE)),"",VLOOKUP($C21,'Miljövärden urval för publ'!$B$2:$H$490,MATCH(E$4,'Miljövärden urval för publ'!$B$2:$H$2,0),FALSE))</f>
        <v>18.29</v>
      </c>
      <c r="F21" s="45">
        <f>IF(ISERROR(VLOOKUP($C21,'Miljövärden urval för publ'!$B$2:$H$490,MATCH(F$4,'Miljövärden urval för publ'!$B$2:$H$2,0),FALSE)),"",VLOOKUP($C21,'Miljövärden urval för publ'!$B$2:$H$490,MATCH(F$4,'Miljövärden urval för publ'!$B$2:$H$2,0),FALSE))</f>
        <v>15.622999999999999</v>
      </c>
      <c r="G21" s="45">
        <f>IF(ISERROR(VLOOKUP($C21,'Miljövärden urval för publ'!$B$2:$H$490,MATCH(G$4,'Miljövärden urval för publ'!$B$2:$H$2,0),FALSE)),"",VLOOKUP($C21,'Miljövärden urval för publ'!$B$2:$H$490,MATCH(G$4,'Miljövärden urval för publ'!$B$2:$H$2,0),FALSE))</f>
        <v>3.5714299999999997E-2</v>
      </c>
    </row>
    <row r="22" spans="1:11" x14ac:dyDescent="0.35">
      <c r="A22" s="45">
        <v>19</v>
      </c>
      <c r="B22" s="45" t="str">
        <f>IF(ISERROR(INDEX('Miljövärden urval för publ'!$A$2:$AD$475,MATCH($A22,'Miljövärden urval för publ'!$U$2:$U$476,0),1)),"",INDEX('Miljövärden urval för publ'!$A$2:$AD$475,MATCH($A22,'Miljövärden urval för publ'!$U$2:$U$476,0),1))</f>
        <v>Bionär Närvärme AB</v>
      </c>
      <c r="C22" s="45" t="str">
        <f>IF(ISERROR(INDEX('Miljövärden urval för publ'!$A$2:$AD$475,MATCH($A22,'Miljövärden urval för publ'!$U$2:$U$476,0),2)),"",INDEX('Miljövärden urval för publ'!$A$2:$AD$475,MATCH($A22,'Miljövärden urval för publ'!$U$2:$U$476,0),2))</f>
        <v>Älvkarleby</v>
      </c>
      <c r="D22" s="45">
        <f>IF(ISERROR(VLOOKUP($C22,'Miljövärden urval för publ'!$B$2:$H$490,MATCH(D$4,'Miljövärden urval för publ'!$B$2:$H$2,0),FALSE)),"",VLOOKUP($C22,'Miljövärden urval för publ'!$B$2:$H$490,MATCH(D$4,'Miljövärden urval för publ'!$B$2:$H$2,0),FALSE))</f>
        <v>0.175345</v>
      </c>
      <c r="E22" s="45">
        <f>IF(ISERROR(VLOOKUP($C22,'Miljövärden urval för publ'!$B$2:$H$490,MATCH(E$4,'Miljövärden urval för publ'!$B$2:$H$2,0),FALSE)),"",VLOOKUP($C22,'Miljövärden urval för publ'!$B$2:$H$490,MATCH(E$4,'Miljövärden urval för publ'!$B$2:$H$2,0),FALSE))</f>
        <v>16.5093</v>
      </c>
      <c r="F22" s="45">
        <f>IF(ISERROR(VLOOKUP($C22,'Miljövärden urval för publ'!$B$2:$H$490,MATCH(F$4,'Miljövärden urval för publ'!$B$2:$H$2,0),FALSE)),"",VLOOKUP($C22,'Miljövärden urval för publ'!$B$2:$H$490,MATCH(F$4,'Miljövärden urval för publ'!$B$2:$H$2,0),FALSE))</f>
        <v>16.8734</v>
      </c>
      <c r="G22" s="45">
        <f>IF(ISERROR(VLOOKUP($C22,'Miljövärden urval för publ'!$B$2:$H$490,MATCH(G$4,'Miljövärden urval för publ'!$B$2:$H$2,0),FALSE)),"",VLOOKUP($C22,'Miljövärden urval för publ'!$B$2:$H$490,MATCH(G$4,'Miljövärden urval för publ'!$B$2:$H$2,0),FALSE))</f>
        <v>2.6666700000000002E-2</v>
      </c>
    </row>
    <row r="23" spans="1:11" x14ac:dyDescent="0.35">
      <c r="A23" s="45">
        <v>20</v>
      </c>
      <c r="B23" s="45" t="str">
        <f>IF(ISERROR(INDEX('Miljövärden urval för publ'!$A$2:$AD$475,MATCH($A23,'Miljövärden urval för publ'!$U$2:$U$476,0),1)),"",INDEX('Miljövärden urval för publ'!$A$2:$AD$475,MATCH($A23,'Miljövärden urval för publ'!$U$2:$U$476,0),1))</f>
        <v>Bollnäs Energi AB</v>
      </c>
      <c r="C23" s="45" t="str">
        <f>IF(ISERROR(INDEX('Miljövärden urval för publ'!$A$2:$AD$475,MATCH($A23,'Miljövärden urval för publ'!$U$2:$U$476,0),2)),"",INDEX('Miljövärden urval för publ'!$A$2:$AD$475,MATCH($A23,'Miljövärden urval för publ'!$U$2:$U$476,0),2))</f>
        <v>Arbrå</v>
      </c>
      <c r="D23" s="45">
        <f>IF(ISERROR(VLOOKUP($C23,'Miljövärden urval för publ'!$B$2:$H$490,MATCH(D$4,'Miljövärden urval för publ'!$B$2:$H$2,0),FALSE)),"",VLOOKUP($C23,'Miljövärden urval för publ'!$B$2:$H$490,MATCH(D$4,'Miljövärden urval för publ'!$B$2:$H$2,0),FALSE))</f>
        <v>0.117575</v>
      </c>
      <c r="E23" s="45">
        <f>IF(ISERROR(VLOOKUP($C23,'Miljövärden urval för publ'!$B$2:$H$490,MATCH(E$4,'Miljövärden urval för publ'!$B$2:$H$2,0),FALSE)),"",VLOOKUP($C23,'Miljövärden urval för publ'!$B$2:$H$490,MATCH(E$4,'Miljövärden urval för publ'!$B$2:$H$2,0),FALSE))</f>
        <v>25.167300000000001</v>
      </c>
      <c r="F23" s="45">
        <f>IF(ISERROR(VLOOKUP($C23,'Miljövärden urval för publ'!$B$2:$H$490,MATCH(F$4,'Miljövärden urval för publ'!$B$2:$H$2,0),FALSE)),"",VLOOKUP($C23,'Miljövärden urval för publ'!$B$2:$H$490,MATCH(F$4,'Miljövärden urval för publ'!$B$2:$H$2,0),FALSE))</f>
        <v>8.9618500000000001</v>
      </c>
      <c r="G23" s="45">
        <f>IF(ISERROR(VLOOKUP($C23,'Miljövärden urval för publ'!$B$2:$H$490,MATCH(G$4,'Miljövärden urval för publ'!$B$2:$H$2,0),FALSE)),"",VLOOKUP($C23,'Miljövärden urval för publ'!$B$2:$H$490,MATCH(G$4,'Miljövärden urval för publ'!$B$2:$H$2,0),FALSE))</f>
        <v>3.0287100000000001E-2</v>
      </c>
      <c r="K23" s="68"/>
    </row>
    <row r="24" spans="1:11" x14ac:dyDescent="0.35">
      <c r="A24" s="45">
        <v>21</v>
      </c>
      <c r="B24" s="45" t="str">
        <f>IF(ISERROR(INDEX('Miljövärden urval för publ'!$A$2:$AD$475,MATCH($A24,'Miljövärden urval för publ'!$U$2:$U$476,0),1)),"",INDEX('Miljövärden urval för publ'!$A$2:$AD$475,MATCH($A24,'Miljövärden urval för publ'!$U$2:$U$476,0),1))</f>
        <v>Bollnäs Energi AB</v>
      </c>
      <c r="C24" s="45" t="str">
        <f>IF(ISERROR(INDEX('Miljövärden urval för publ'!$A$2:$AD$475,MATCH($A24,'Miljövärden urval för publ'!$U$2:$U$476,0),2)),"",INDEX('Miljövärden urval för publ'!$A$2:$AD$475,MATCH($A24,'Miljövärden urval för publ'!$U$2:$U$476,0),2))</f>
        <v>Bollnäs</v>
      </c>
      <c r="D24" s="45">
        <f>IF(ISERROR(VLOOKUP($C24,'Miljövärden urval för publ'!$B$2:$H$490,MATCH(D$4,'Miljövärden urval för publ'!$B$2:$H$2,0),FALSE)),"",VLOOKUP($C24,'Miljövärden urval för publ'!$B$2:$H$490,MATCH(D$4,'Miljövärden urval för publ'!$B$2:$H$2,0),FALSE))</f>
        <v>0.168877</v>
      </c>
      <c r="E24" s="45">
        <f>IF(ISERROR(VLOOKUP($C24,'Miljövärden urval för publ'!$B$2:$H$490,MATCH(E$4,'Miljövärden urval för publ'!$B$2:$H$2,0),FALSE)),"",VLOOKUP($C24,'Miljövärden urval för publ'!$B$2:$H$490,MATCH(E$4,'Miljövärden urval för publ'!$B$2:$H$2,0),FALSE))</f>
        <v>80.2941</v>
      </c>
      <c r="F24" s="45">
        <f>IF(ISERROR(VLOOKUP($C24,'Miljövärden urval för publ'!$B$2:$H$490,MATCH(F$4,'Miljövärden urval för publ'!$B$2:$H$2,0),FALSE)),"",VLOOKUP($C24,'Miljövärden urval för publ'!$B$2:$H$490,MATCH(F$4,'Miljövärden urval för publ'!$B$2:$H$2,0),FALSE))</f>
        <v>4.2751000000000001</v>
      </c>
      <c r="G24" s="45">
        <f>IF(ISERROR(VLOOKUP($C24,'Miljövärden urval för publ'!$B$2:$H$490,MATCH(G$4,'Miljövärden urval för publ'!$B$2:$H$2,0),FALSE)),"",VLOOKUP($C24,'Miljövärden urval för publ'!$B$2:$H$490,MATCH(G$4,'Miljövärden urval för publ'!$B$2:$H$2,0),FALSE))</f>
        <v>3.05274E-2</v>
      </c>
    </row>
    <row r="25" spans="1:11" x14ac:dyDescent="0.35">
      <c r="A25" s="45">
        <v>22</v>
      </c>
      <c r="B25" s="45" t="str">
        <f>IF(ISERROR(INDEX('Miljövärden urval för publ'!$A$2:$AD$475,MATCH($A25,'Miljövärden urval för publ'!$U$2:$U$476,0),1)),"",INDEX('Miljövärden urval för publ'!$A$2:$AD$475,MATCH($A25,'Miljövärden urval för publ'!$U$2:$U$476,0),1))</f>
        <v>Bollnäs Energi AB</v>
      </c>
      <c r="C25" s="45" t="str">
        <f>IF(ISERROR(INDEX('Miljövärden urval för publ'!$A$2:$AD$475,MATCH($A25,'Miljövärden urval för publ'!$U$2:$U$476,0),2)),"",INDEX('Miljövärden urval för publ'!$A$2:$AD$475,MATCH($A25,'Miljövärden urval för publ'!$U$2:$U$476,0),2))</f>
        <v>Kilafors</v>
      </c>
      <c r="D25" s="45">
        <f>IF(ISERROR(VLOOKUP($C25,'Miljövärden urval för publ'!$B$2:$H$490,MATCH(D$4,'Miljövärden urval för publ'!$B$2:$H$2,0),FALSE)),"",VLOOKUP($C25,'Miljövärden urval för publ'!$B$2:$H$490,MATCH(D$4,'Miljövärden urval för publ'!$B$2:$H$2,0),FALSE))</f>
        <v>0.150505</v>
      </c>
      <c r="E25" s="45">
        <f>IF(ISERROR(VLOOKUP($C25,'Miljövärden urval för publ'!$B$2:$H$490,MATCH(E$4,'Miljövärden urval för publ'!$B$2:$H$2,0),FALSE)),"",VLOOKUP($C25,'Miljövärden urval för publ'!$B$2:$H$490,MATCH(E$4,'Miljövärden urval för publ'!$B$2:$H$2,0),FALSE))</f>
        <v>29.020199999999999</v>
      </c>
      <c r="F25" s="45">
        <f>IF(ISERROR(VLOOKUP($C25,'Miljövärden urval för publ'!$B$2:$H$490,MATCH(F$4,'Miljövärden urval för publ'!$B$2:$H$2,0),FALSE)),"",VLOOKUP($C25,'Miljövärden urval för publ'!$B$2:$H$490,MATCH(F$4,'Miljövärden urval för publ'!$B$2:$H$2,0),FALSE))</f>
        <v>8.4547500000000007</v>
      </c>
      <c r="G25" s="45">
        <f>IF(ISERROR(VLOOKUP($C25,'Miljövärden urval för publ'!$B$2:$H$490,MATCH(G$4,'Miljövärden urval för publ'!$B$2:$H$2,0),FALSE)),"",VLOOKUP($C25,'Miljövärden urval för publ'!$B$2:$H$490,MATCH(G$4,'Miljövärden urval för publ'!$B$2:$H$2,0),FALSE))</f>
        <v>3.7612699999999999E-2</v>
      </c>
    </row>
    <row r="26" spans="1:11" x14ac:dyDescent="0.35">
      <c r="A26" s="45">
        <v>23</v>
      </c>
      <c r="B26" s="45" t="str">
        <f>IF(ISERROR(INDEX('Miljövärden urval för publ'!$A$2:$AD$475,MATCH($A26,'Miljövärden urval för publ'!$U$2:$U$476,0),1)),"",INDEX('Miljövärden urval för publ'!$A$2:$AD$475,MATCH($A26,'Miljövärden urval för publ'!$U$2:$U$476,0),1))</f>
        <v>Borgholm Energi AB</v>
      </c>
      <c r="C26" s="45" t="str">
        <f>IF(ISERROR(INDEX('Miljövärden urval för publ'!$A$2:$AD$475,MATCH($A26,'Miljövärden urval för publ'!$U$2:$U$476,0),2)),"",INDEX('Miljövärden urval för publ'!$A$2:$AD$475,MATCH($A26,'Miljövärden urval för publ'!$U$2:$U$476,0),2))</f>
        <v>Borgholm</v>
      </c>
      <c r="D26" s="45">
        <f>IF(ISERROR(VLOOKUP($C26,'Miljövärden urval för publ'!$B$2:$H$490,MATCH(D$4,'Miljövärden urval för publ'!$B$2:$H$2,0),FALSE)),"",VLOOKUP($C26,'Miljövärden urval för publ'!$B$2:$H$490,MATCH(D$4,'Miljövärden urval för publ'!$B$2:$H$2,0),FALSE))</f>
        <v>0.102285</v>
      </c>
      <c r="E26" s="45">
        <f>IF(ISERROR(VLOOKUP($C26,'Miljövärden urval för publ'!$B$2:$H$490,MATCH(E$4,'Miljövärden urval för publ'!$B$2:$H$2,0),FALSE)),"",VLOOKUP($C26,'Miljövärden urval för publ'!$B$2:$H$490,MATCH(E$4,'Miljövärden urval för publ'!$B$2:$H$2,0),FALSE))</f>
        <v>18.0779</v>
      </c>
      <c r="F26" s="45">
        <f>IF(ISERROR(VLOOKUP($C26,'Miljövärden urval för publ'!$B$2:$H$490,MATCH(F$4,'Miljövärden urval för publ'!$B$2:$H$2,0),FALSE)),"",VLOOKUP($C26,'Miljövärden urval för publ'!$B$2:$H$490,MATCH(F$4,'Miljövärden urval för publ'!$B$2:$H$2,0),FALSE))</f>
        <v>7.2887700000000004</v>
      </c>
      <c r="G26" s="45">
        <f>IF(ISERROR(VLOOKUP($C26,'Miljövärden urval för publ'!$B$2:$H$490,MATCH(G$4,'Miljövärden urval för publ'!$B$2:$H$2,0),FALSE)),"",VLOOKUP($C26,'Miljövärden urval för publ'!$B$2:$H$490,MATCH(G$4,'Miljövärden urval för publ'!$B$2:$H$2,0),FALSE))</f>
        <v>1.11247E-2</v>
      </c>
    </row>
    <row r="27" spans="1:11" x14ac:dyDescent="0.35">
      <c r="A27" s="45">
        <v>24</v>
      </c>
      <c r="B27" s="45" t="str">
        <f>IF(ISERROR(INDEX('Miljövärden urval för publ'!$A$2:$AD$475,MATCH($A27,'Miljövärden urval för publ'!$U$2:$U$476,0),1)),"",INDEX('Miljövärden urval för publ'!$A$2:$AD$475,MATCH($A27,'Miljövärden urval för publ'!$U$2:$U$476,0),1))</f>
        <v>Borgholm Energi AB</v>
      </c>
      <c r="C27" s="45" t="str">
        <f>IF(ISERROR(INDEX('Miljövärden urval för publ'!$A$2:$AD$475,MATCH($A27,'Miljövärden urval för publ'!$U$2:$U$476,0),2)),"",INDEX('Miljövärden urval för publ'!$A$2:$AD$475,MATCH($A27,'Miljövärden urval för publ'!$U$2:$U$476,0),2))</f>
        <v>Löttorp</v>
      </c>
      <c r="D27" s="45">
        <f>IF(ISERROR(VLOOKUP($C27,'Miljövärden urval för publ'!$B$2:$H$490,MATCH(D$4,'Miljövärden urval för publ'!$B$2:$H$2,0),FALSE)),"",VLOOKUP($C27,'Miljövärden urval för publ'!$B$2:$H$490,MATCH(D$4,'Miljövärden urval för publ'!$B$2:$H$2,0),FALSE))</f>
        <v>0.14815</v>
      </c>
      <c r="E27" s="45">
        <f>IF(ISERROR(VLOOKUP($C27,'Miljövärden urval för publ'!$B$2:$H$490,MATCH(E$4,'Miljövärden urval för publ'!$B$2:$H$2,0),FALSE)),"",VLOOKUP($C27,'Miljövärden urval för publ'!$B$2:$H$490,MATCH(E$4,'Miljövärden urval för publ'!$B$2:$H$2,0),FALSE))</f>
        <v>29.427099999999999</v>
      </c>
      <c r="F27" s="45">
        <f>IF(ISERROR(VLOOKUP($C27,'Miljövärden urval för publ'!$B$2:$H$490,MATCH(F$4,'Miljövärden urval för publ'!$B$2:$H$2,0),FALSE)),"",VLOOKUP($C27,'Miljövärden urval för publ'!$B$2:$H$490,MATCH(F$4,'Miljövärden urval för publ'!$B$2:$H$2,0),FALSE))</f>
        <v>8.9620800000000003</v>
      </c>
      <c r="G27" s="45">
        <f>IF(ISERROR(VLOOKUP($C27,'Miljövärden urval för publ'!$B$2:$H$490,MATCH(G$4,'Miljövärden urval för publ'!$B$2:$H$2,0),FALSE)),"",VLOOKUP($C27,'Miljövärden urval för publ'!$B$2:$H$490,MATCH(G$4,'Miljövärden urval för publ'!$B$2:$H$2,0),FALSE))</f>
        <v>4.1641999999999998E-2</v>
      </c>
    </row>
    <row r="28" spans="1:11" x14ac:dyDescent="0.35">
      <c r="A28" s="45">
        <v>25</v>
      </c>
      <c r="B28" s="45" t="str">
        <f>IF(ISERROR(INDEX('Miljövärden urval för publ'!$A$2:$AD$475,MATCH($A28,'Miljövärden urval för publ'!$U$2:$U$476,0),1)),"",INDEX('Miljövärden urval för publ'!$A$2:$AD$475,MATCH($A28,'Miljövärden urval för publ'!$U$2:$U$476,0),1))</f>
        <v>Borlänge Energi AB</v>
      </c>
      <c r="C28" s="45" t="str">
        <f>IF(ISERROR(INDEX('Miljövärden urval för publ'!$A$2:$AD$475,MATCH($A28,'Miljövärden urval för publ'!$U$2:$U$476,0),2)),"",INDEX('Miljövärden urval för publ'!$A$2:$AD$475,MATCH($A28,'Miljövärden urval för publ'!$U$2:$U$476,0),2))</f>
        <v>Borlänge</v>
      </c>
      <c r="D28" s="45">
        <f>IF(ISERROR(VLOOKUP($C28,'Miljövärden urval för publ'!$B$2:$H$490,MATCH(D$4,'Miljövärden urval för publ'!$B$2:$H$2,0),FALSE)),"",VLOOKUP($C28,'Miljövärden urval för publ'!$B$2:$H$490,MATCH(D$4,'Miljövärden urval för publ'!$B$2:$H$2,0),FALSE))</f>
        <v>7.2776999999999994E-2</v>
      </c>
      <c r="E28" s="45">
        <f>IF(ISERROR(VLOOKUP($C28,'Miljövärden urval för publ'!$B$2:$H$490,MATCH(E$4,'Miljövärden urval för publ'!$B$2:$H$2,0),FALSE)),"",VLOOKUP($C28,'Miljövärden urval för publ'!$B$2:$H$490,MATCH(E$4,'Miljövärden urval för publ'!$B$2:$H$2,0),FALSE))</f>
        <v>42.388500000000001</v>
      </c>
      <c r="F28" s="45">
        <f>IF(ISERROR(VLOOKUP($C28,'Miljövärden urval för publ'!$B$2:$H$490,MATCH(F$4,'Miljövärden urval för publ'!$B$2:$H$2,0),FALSE)),"",VLOOKUP($C28,'Miljövärden urval för publ'!$B$2:$H$490,MATCH(F$4,'Miljövärden urval för publ'!$B$2:$H$2,0),FALSE))</f>
        <v>4.9349499999999997</v>
      </c>
      <c r="G28" s="45">
        <f>IF(ISERROR(VLOOKUP($C28,'Miljövärden urval för publ'!$B$2:$H$490,MATCH(G$4,'Miljövärden urval för publ'!$B$2:$H$2,0),FALSE)),"",VLOOKUP($C28,'Miljövärden urval för publ'!$B$2:$H$490,MATCH(G$4,'Miljövärden urval för publ'!$B$2:$H$2,0),FALSE))</f>
        <v>8.8817199999999992E-3</v>
      </c>
    </row>
    <row r="29" spans="1:11" x14ac:dyDescent="0.35">
      <c r="A29" s="45">
        <v>26</v>
      </c>
      <c r="B29" s="45" t="str">
        <f>IF(ISERROR(INDEX('Miljövärden urval för publ'!$A$2:$AD$475,MATCH($A29,'Miljövärden urval för publ'!$U$2:$U$476,0),1)),"",INDEX('Miljövärden urval för publ'!$A$2:$AD$475,MATCH($A29,'Miljövärden urval för publ'!$U$2:$U$476,0),1))</f>
        <v>Borlänge Energi AB</v>
      </c>
      <c r="C29" s="45" t="str">
        <f>IF(ISERROR(INDEX('Miljövärden urval för publ'!$A$2:$AD$475,MATCH($A29,'Miljövärden urval för publ'!$U$2:$U$476,0),2)),"",INDEX('Miljövärden urval för publ'!$A$2:$AD$475,MATCH($A29,'Miljövärden urval för publ'!$U$2:$U$476,0),2))</f>
        <v>Ornäs</v>
      </c>
      <c r="D29" s="45">
        <f>IF(ISERROR(VLOOKUP($C29,'Miljövärden urval för publ'!$B$2:$H$490,MATCH(D$4,'Miljövärden urval för publ'!$B$2:$H$2,0),FALSE)),"",VLOOKUP($C29,'Miljövärden urval för publ'!$B$2:$H$490,MATCH(D$4,'Miljövärden urval för publ'!$B$2:$H$2,0),FALSE))</f>
        <v>0.143234</v>
      </c>
      <c r="E29" s="45">
        <f>IF(ISERROR(VLOOKUP($C29,'Miljövärden urval för publ'!$B$2:$H$490,MATCH(E$4,'Miljövärden urval för publ'!$B$2:$H$2,0),FALSE)),"",VLOOKUP($C29,'Miljövärden urval för publ'!$B$2:$H$490,MATCH(E$4,'Miljövärden urval för publ'!$B$2:$H$2,0),FALSE))</f>
        <v>8.8101199999999995</v>
      </c>
      <c r="F29" s="45">
        <f>IF(ISERROR(VLOOKUP($C29,'Miljövärden urval för publ'!$B$2:$H$490,MATCH(F$4,'Miljövärden urval för publ'!$B$2:$H$2,0),FALSE)),"",VLOOKUP($C29,'Miljövärden urval för publ'!$B$2:$H$490,MATCH(F$4,'Miljövärden urval för publ'!$B$2:$H$2,0),FALSE))</f>
        <v>15.8727</v>
      </c>
      <c r="G29" s="45">
        <f>IF(ISERROR(VLOOKUP($C29,'Miljövärden urval för publ'!$B$2:$H$490,MATCH(G$4,'Miljövärden urval för publ'!$B$2:$H$2,0),FALSE)),"",VLOOKUP($C29,'Miljövärden urval för publ'!$B$2:$H$490,MATCH(G$4,'Miljövärden urval för publ'!$B$2:$H$2,0),FALSE))</f>
        <v>5.4121600000000001E-3</v>
      </c>
    </row>
    <row r="30" spans="1:11" x14ac:dyDescent="0.35">
      <c r="A30" s="45">
        <v>27</v>
      </c>
      <c r="B30" s="45" t="str">
        <f>IF(ISERROR(INDEX('Miljövärden urval för publ'!$A$2:$AD$475,MATCH($A30,'Miljövärden urval för publ'!$U$2:$U$476,0),1)),"",INDEX('Miljövärden urval för publ'!$A$2:$AD$475,MATCH($A30,'Miljövärden urval för publ'!$U$2:$U$476,0),1))</f>
        <v>Borlänge Energi AB</v>
      </c>
      <c r="C30" s="45" t="str">
        <f>IF(ISERROR(INDEX('Miljövärden urval för publ'!$A$2:$AD$475,MATCH($A30,'Miljövärden urval för publ'!$U$2:$U$476,0),2)),"",INDEX('Miljövärden urval för publ'!$A$2:$AD$475,MATCH($A30,'Miljövärden urval för publ'!$U$2:$U$476,0),2))</f>
        <v>Torsång</v>
      </c>
      <c r="D30" s="45">
        <f>IF(ISERROR(VLOOKUP($C30,'Miljövärden urval för publ'!$B$2:$H$490,MATCH(D$4,'Miljövärden urval för publ'!$B$2:$H$2,0),FALSE)),"",VLOOKUP($C30,'Miljövärden urval för publ'!$B$2:$H$490,MATCH(D$4,'Miljövärden urval för publ'!$B$2:$H$2,0),FALSE))</f>
        <v>0.29693999999999998</v>
      </c>
      <c r="E30" s="45">
        <f>IF(ISERROR(VLOOKUP($C30,'Miljövärden urval för publ'!$B$2:$H$490,MATCH(E$4,'Miljövärden urval för publ'!$B$2:$H$2,0),FALSE)),"",VLOOKUP($C30,'Miljövärden urval för publ'!$B$2:$H$490,MATCH(E$4,'Miljövärden urval för publ'!$B$2:$H$2,0),FALSE))</f>
        <v>11.9726</v>
      </c>
      <c r="F30" s="45">
        <f>IF(ISERROR(VLOOKUP($C30,'Miljövärden urval för publ'!$B$2:$H$490,MATCH(F$4,'Miljövärden urval för publ'!$B$2:$H$2,0),FALSE)),"",VLOOKUP($C30,'Miljövärden urval för publ'!$B$2:$H$490,MATCH(F$4,'Miljövärden urval för publ'!$B$2:$H$2,0),FALSE))</f>
        <v>20.038599999999999</v>
      </c>
      <c r="G30" s="45">
        <f>IF(ISERROR(VLOOKUP($C30,'Miljövärden urval för publ'!$B$2:$H$490,MATCH(G$4,'Miljövärden urval för publ'!$B$2:$H$2,0),FALSE)),"",VLOOKUP($C30,'Miljövärden urval för publ'!$B$2:$H$490,MATCH(G$4,'Miljövärden urval för publ'!$B$2:$H$2,0),FALSE))</f>
        <v>7.0731700000000002E-3</v>
      </c>
    </row>
    <row r="31" spans="1:11" x14ac:dyDescent="0.35">
      <c r="A31" s="45">
        <v>28</v>
      </c>
      <c r="B31" s="45" t="str">
        <f>IF(ISERROR(INDEX('Miljövärden urval för publ'!$A$2:$AD$475,MATCH($A31,'Miljövärden urval för publ'!$U$2:$U$476,0),1)),"",INDEX('Miljövärden urval för publ'!$A$2:$AD$475,MATCH($A31,'Miljövärden urval för publ'!$U$2:$U$476,0),1))</f>
        <v>Borås Energi och Miljö AB</v>
      </c>
      <c r="C31" s="45" t="str">
        <f>IF(ISERROR(INDEX('Miljövärden urval för publ'!$A$2:$AD$475,MATCH($A31,'Miljövärden urval för publ'!$U$2:$U$476,0),2)),"",INDEX('Miljövärden urval för publ'!$A$2:$AD$475,MATCH($A31,'Miljövärden urval för publ'!$U$2:$U$476,0),2))</f>
        <v>Borås</v>
      </c>
      <c r="D31" s="45">
        <f>IF(ISERROR(VLOOKUP($C31,'Miljövärden urval för publ'!$B$2:$H$490,MATCH(D$4,'Miljövärden urval för publ'!$B$2:$H$2,0),FALSE)),"",VLOOKUP($C31,'Miljövärden urval för publ'!$B$2:$H$490,MATCH(D$4,'Miljövärden urval för publ'!$B$2:$H$2,0),FALSE))</f>
        <v>0.10535899999999999</v>
      </c>
      <c r="E31" s="45">
        <f>IF(ISERROR(VLOOKUP($C31,'Miljövärden urval för publ'!$B$2:$H$490,MATCH(E$4,'Miljövärden urval för publ'!$B$2:$H$2,0),FALSE)),"",VLOOKUP($C31,'Miljövärden urval för publ'!$B$2:$H$490,MATCH(E$4,'Miljövärden urval för publ'!$B$2:$H$2,0),FALSE))</f>
        <v>55.017699999999998</v>
      </c>
      <c r="F31" s="45">
        <f>IF(ISERROR(VLOOKUP($C31,'Miljövärden urval för publ'!$B$2:$H$490,MATCH(F$4,'Miljövärden urval för publ'!$B$2:$H$2,0),FALSE)),"",VLOOKUP($C31,'Miljövärden urval för publ'!$B$2:$H$490,MATCH(F$4,'Miljövärden urval för publ'!$B$2:$H$2,0),FALSE))</f>
        <v>6.2607400000000002</v>
      </c>
      <c r="G31" s="45">
        <f>IF(ISERROR(VLOOKUP($C31,'Miljövärden urval för publ'!$B$2:$H$490,MATCH(G$4,'Miljövärden urval för publ'!$B$2:$H$2,0),FALSE)),"",VLOOKUP($C31,'Miljövärden urval för publ'!$B$2:$H$490,MATCH(G$4,'Miljövärden urval för publ'!$B$2:$H$2,0),FALSE))</f>
        <v>4.9259799999999999E-2</v>
      </c>
    </row>
    <row r="32" spans="1:11" x14ac:dyDescent="0.35">
      <c r="A32" s="45">
        <v>29</v>
      </c>
      <c r="B32" s="45" t="str">
        <f>IF(ISERROR(INDEX('Miljövärden urval för publ'!$A$2:$AD$475,MATCH($A32,'Miljövärden urval för publ'!$U$2:$U$476,0),1)),"",INDEX('Miljövärden urval för publ'!$A$2:$AD$475,MATCH($A32,'Miljövärden urval för publ'!$U$2:$U$476,0),1))</f>
        <v>Borås Energi och Miljö AB</v>
      </c>
      <c r="C32" s="45" t="str">
        <f>IF(ISERROR(INDEX('Miljövärden urval för publ'!$A$2:$AD$475,MATCH($A32,'Miljövärden urval för publ'!$U$2:$U$476,0),2)),"",INDEX('Miljövärden urval för publ'!$A$2:$AD$475,MATCH($A32,'Miljövärden urval för publ'!$U$2:$U$476,0),2))</f>
        <v>Fristad</v>
      </c>
      <c r="D32" s="45">
        <f>IF(ISERROR(VLOOKUP($C32,'Miljövärden urval för publ'!$B$2:$H$490,MATCH(D$4,'Miljövärden urval för publ'!$B$2:$H$2,0),FALSE)),"",VLOOKUP($C32,'Miljövärden urval för publ'!$B$2:$H$490,MATCH(D$4,'Miljövärden urval för publ'!$B$2:$H$2,0),FALSE))</f>
        <v>0.25746599999999997</v>
      </c>
      <c r="E32" s="45">
        <f>IF(ISERROR(VLOOKUP($C32,'Miljövärden urval för publ'!$B$2:$H$490,MATCH(E$4,'Miljövärden urval för publ'!$B$2:$H$2,0),FALSE)),"",VLOOKUP($C32,'Miljövärden urval för publ'!$B$2:$H$490,MATCH(E$4,'Miljövärden urval för publ'!$B$2:$H$2,0),FALSE))</f>
        <v>29.684000000000001</v>
      </c>
      <c r="F32" s="45">
        <f>IF(ISERROR(VLOOKUP($C32,'Miljövärden urval för publ'!$B$2:$H$490,MATCH(F$4,'Miljövärden urval för publ'!$B$2:$H$2,0),FALSE)),"",VLOOKUP($C32,'Miljövärden urval för publ'!$B$2:$H$490,MATCH(F$4,'Miljövärden urval för publ'!$B$2:$H$2,0),FALSE))</f>
        <v>18.6691</v>
      </c>
      <c r="G32" s="45">
        <f>IF(ISERROR(VLOOKUP($C32,'Miljövärden urval för publ'!$B$2:$H$490,MATCH(G$4,'Miljövärden urval för publ'!$B$2:$H$2,0),FALSE)),"",VLOOKUP($C32,'Miljövärden urval för publ'!$B$2:$H$490,MATCH(G$4,'Miljövärden urval för publ'!$B$2:$H$2,0),FALSE))</f>
        <v>4.9766499999999998E-2</v>
      </c>
    </row>
    <row r="33" spans="1:7" x14ac:dyDescent="0.35">
      <c r="A33" s="45">
        <v>30</v>
      </c>
      <c r="B33" s="45" t="str">
        <f>IF(ISERROR(INDEX('Miljövärden urval för publ'!$A$2:$AD$475,MATCH($A33,'Miljövärden urval för publ'!$U$2:$U$476,0),1)),"",INDEX('Miljövärden urval för publ'!$A$2:$AD$475,MATCH($A33,'Miljövärden urval för publ'!$U$2:$U$476,0),1))</f>
        <v>Bromölla Fjärrvärme AB</v>
      </c>
      <c r="C33" s="45" t="str">
        <f>IF(ISERROR(INDEX('Miljövärden urval för publ'!$A$2:$AD$475,MATCH($A33,'Miljövärden urval för publ'!$U$2:$U$476,0),2)),"",INDEX('Miljövärden urval för publ'!$A$2:$AD$475,MATCH($A33,'Miljövärden urval för publ'!$U$2:$U$476,0),2))</f>
        <v>Bromölla</v>
      </c>
      <c r="D33" s="45">
        <f>IF(ISERROR(VLOOKUP($C33,'Miljövärden urval för publ'!$B$2:$H$490,MATCH(D$4,'Miljövärden urval för publ'!$B$2:$H$2,0),FALSE)),"",VLOOKUP($C33,'Miljövärden urval för publ'!$B$2:$H$490,MATCH(D$4,'Miljövärden urval för publ'!$B$2:$H$2,0),FALSE))</f>
        <v>0.62161900000000003</v>
      </c>
      <c r="E33" s="45">
        <f>IF(ISERROR(VLOOKUP($C33,'Miljövärden urval för publ'!$B$2:$H$490,MATCH(E$4,'Miljövärden urval för publ'!$B$2:$H$2,0),FALSE)),"",VLOOKUP($C33,'Miljövärden urval för publ'!$B$2:$H$490,MATCH(E$4,'Miljövärden urval för publ'!$B$2:$H$2,0),FALSE))</f>
        <v>148.197</v>
      </c>
      <c r="F33" s="45">
        <f>IF(ISERROR(VLOOKUP($C33,'Miljövärden urval för publ'!$B$2:$H$490,MATCH(F$4,'Miljövärden urval för publ'!$B$2:$H$2,0),FALSE)),"",VLOOKUP($C33,'Miljövärden urval för publ'!$B$2:$H$490,MATCH(F$4,'Miljövärden urval för publ'!$B$2:$H$2,0),FALSE))</f>
        <v>12.5007</v>
      </c>
      <c r="G33" s="45">
        <f>IF(ISERROR(VLOOKUP($C33,'Miljövärden urval för publ'!$B$2:$H$490,MATCH(G$4,'Miljövärden urval för publ'!$B$2:$H$2,0),FALSE)),"",VLOOKUP($C33,'Miljövärden urval för publ'!$B$2:$H$490,MATCH(G$4,'Miljövärden urval för publ'!$B$2:$H$2,0),FALSE))</f>
        <v>0.40304000000000001</v>
      </c>
    </row>
    <row r="34" spans="1:7" x14ac:dyDescent="0.35">
      <c r="A34" s="45">
        <v>31</v>
      </c>
      <c r="B34" s="45" t="str">
        <f>IF(ISERROR(INDEX('Miljövärden urval för publ'!$A$2:$AD$475,MATCH($A34,'Miljövärden urval för publ'!$U$2:$U$476,0),1)),"",INDEX('Miljövärden urval för publ'!$A$2:$AD$475,MATCH($A34,'Miljövärden urval för publ'!$U$2:$U$476,0),1))</f>
        <v>C4 Energi AB</v>
      </c>
      <c r="C34" s="45" t="str">
        <f>IF(ISERROR(INDEX('Miljövärden urval för publ'!$A$2:$AD$475,MATCH($A34,'Miljövärden urval för publ'!$U$2:$U$476,0),2)),"",INDEX('Miljövärden urval för publ'!$A$2:$AD$475,MATCH($A34,'Miljövärden urval för publ'!$U$2:$U$476,0),2))</f>
        <v>Fjälkinge</v>
      </c>
      <c r="D34" s="45">
        <f>IF(ISERROR(VLOOKUP($C34,'Miljövärden urval för publ'!$B$2:$H$490,MATCH(D$4,'Miljövärden urval för publ'!$B$2:$H$2,0),FALSE)),"",VLOOKUP($C34,'Miljövärden urval för publ'!$B$2:$H$490,MATCH(D$4,'Miljövärden urval för publ'!$B$2:$H$2,0),FALSE))</f>
        <v>0.127248</v>
      </c>
      <c r="E34" s="45">
        <f>IF(ISERROR(VLOOKUP($C34,'Miljövärden urval för publ'!$B$2:$H$490,MATCH(E$4,'Miljövärden urval för publ'!$B$2:$H$2,0),FALSE)),"",VLOOKUP($C34,'Miljövärden urval för publ'!$B$2:$H$490,MATCH(E$4,'Miljövärden urval för publ'!$B$2:$H$2,0),FALSE))</f>
        <v>23.537600000000001</v>
      </c>
      <c r="F34" s="45">
        <f>IF(ISERROR(VLOOKUP($C34,'Miljövärden urval för publ'!$B$2:$H$490,MATCH(F$4,'Miljövärden urval för publ'!$B$2:$H$2,0),FALSE)),"",VLOOKUP($C34,'Miljövärden urval för publ'!$B$2:$H$490,MATCH(F$4,'Miljövärden urval för publ'!$B$2:$H$2,0),FALSE))</f>
        <v>9.7936499999999995</v>
      </c>
      <c r="G34" s="45">
        <f>IF(ISERROR(VLOOKUP($C34,'Miljövärden urval för publ'!$B$2:$H$490,MATCH(G$4,'Miljövärden urval för publ'!$B$2:$H$2,0),FALSE)),"",VLOOKUP($C34,'Miljövärden urval för publ'!$B$2:$H$490,MATCH(G$4,'Miljövärden urval för publ'!$B$2:$H$2,0),FALSE))</f>
        <v>1.4152700000000001E-2</v>
      </c>
    </row>
    <row r="35" spans="1:7" x14ac:dyDescent="0.35">
      <c r="A35" s="45">
        <v>32</v>
      </c>
      <c r="B35" s="45" t="str">
        <f>IF(ISERROR(INDEX('Miljövärden urval för publ'!$A$2:$AD$475,MATCH($A35,'Miljövärden urval för publ'!$U$2:$U$476,0),1)),"",INDEX('Miljövärden urval för publ'!$A$2:$AD$475,MATCH($A35,'Miljövärden urval för publ'!$U$2:$U$476,0),1))</f>
        <v>C4 Energi AB</v>
      </c>
      <c r="C35" s="45" t="str">
        <f>IF(ISERROR(INDEX('Miljövärden urval för publ'!$A$2:$AD$475,MATCH($A35,'Miljövärden urval för publ'!$U$2:$U$476,0),2)),"",INDEX('Miljövärden urval för publ'!$A$2:$AD$475,MATCH($A35,'Miljövärden urval för publ'!$U$2:$U$476,0),2))</f>
        <v>Kristianstad</v>
      </c>
      <c r="D35" s="45">
        <f>IF(ISERROR(VLOOKUP($C35,'Miljövärden urval för publ'!$B$2:$H$490,MATCH(D$4,'Miljövärden urval för publ'!$B$2:$H$2,0),FALSE)),"",VLOOKUP($C35,'Miljövärden urval för publ'!$B$2:$H$490,MATCH(D$4,'Miljövärden urval för publ'!$B$2:$H$2,0),FALSE))</f>
        <v>4.8919900000000002E-2</v>
      </c>
      <c r="E35" s="45">
        <f>IF(ISERROR(VLOOKUP($C35,'Miljövärden urval för publ'!$B$2:$H$490,MATCH(E$4,'Miljövärden urval för publ'!$B$2:$H$2,0),FALSE)),"",VLOOKUP($C35,'Miljövärden urval för publ'!$B$2:$H$490,MATCH(E$4,'Miljövärden urval för publ'!$B$2:$H$2,0),FALSE))</f>
        <v>10.9582</v>
      </c>
      <c r="F35" s="45">
        <f>IF(ISERROR(VLOOKUP($C35,'Miljövärden urval för publ'!$B$2:$H$490,MATCH(F$4,'Miljövärden urval för publ'!$B$2:$H$2,0),FALSE)),"",VLOOKUP($C35,'Miljövärden urval för publ'!$B$2:$H$490,MATCH(F$4,'Miljövärden urval för publ'!$B$2:$H$2,0),FALSE))</f>
        <v>6.1197900000000001</v>
      </c>
      <c r="G35" s="45">
        <f>IF(ISERROR(VLOOKUP($C35,'Miljövärden urval för publ'!$B$2:$H$490,MATCH(G$4,'Miljövärden urval för publ'!$B$2:$H$2,0),FALSE)),"",VLOOKUP($C35,'Miljövärden urval för publ'!$B$2:$H$490,MATCH(G$4,'Miljövärden urval för publ'!$B$2:$H$2,0),FALSE))</f>
        <v>6.36952E-3</v>
      </c>
    </row>
    <row r="36" spans="1:7" x14ac:dyDescent="0.35">
      <c r="A36" s="45">
        <v>33</v>
      </c>
      <c r="B36" s="45" t="str">
        <f>IF(ISERROR(INDEX('Miljövärden urval för publ'!$A$2:$AD$475,MATCH($A36,'Miljövärden urval för publ'!$U$2:$U$476,0),1)),"",INDEX('Miljövärden urval för publ'!$A$2:$AD$475,MATCH($A36,'Miljövärden urval för publ'!$U$2:$U$476,0),1))</f>
        <v>Dala Energi Värme AB</v>
      </c>
      <c r="C36" s="45" t="str">
        <f>IF(ISERROR(INDEX('Miljövärden urval för publ'!$A$2:$AD$475,MATCH($A36,'Miljövärden urval för publ'!$U$2:$U$476,0),2)),"",INDEX('Miljövärden urval för publ'!$A$2:$AD$475,MATCH($A36,'Miljövärden urval för publ'!$U$2:$U$476,0),2))</f>
        <v>Insjön</v>
      </c>
      <c r="D36" s="45">
        <f>IF(ISERROR(VLOOKUP($C36,'Miljövärden urval för publ'!$B$2:$H$490,MATCH(D$4,'Miljövärden urval för publ'!$B$2:$H$2,0),FALSE)),"",VLOOKUP($C36,'Miljövärden urval för publ'!$B$2:$H$490,MATCH(D$4,'Miljövärden urval för publ'!$B$2:$H$2,0),FALSE))</f>
        <v>0.139765</v>
      </c>
      <c r="E36" s="45">
        <f>IF(ISERROR(VLOOKUP($C36,'Miljövärden urval för publ'!$B$2:$H$490,MATCH(E$4,'Miljövärden urval för publ'!$B$2:$H$2,0),FALSE)),"",VLOOKUP($C36,'Miljövärden urval för publ'!$B$2:$H$490,MATCH(E$4,'Miljövärden urval för publ'!$B$2:$H$2,0),FALSE))</f>
        <v>11.672499999999999</v>
      </c>
      <c r="F36" s="45">
        <f>IF(ISERROR(VLOOKUP($C36,'Miljövärden urval för publ'!$B$2:$H$490,MATCH(F$4,'Miljövärden urval för publ'!$B$2:$H$2,0),FALSE)),"",VLOOKUP($C36,'Miljövärden urval för publ'!$B$2:$H$490,MATCH(F$4,'Miljövärden urval för publ'!$B$2:$H$2,0),FALSE))</f>
        <v>15.1861</v>
      </c>
      <c r="G36" s="45">
        <f>IF(ISERROR(VLOOKUP($C36,'Miljövärden urval för publ'!$B$2:$H$490,MATCH(G$4,'Miljövärden urval för publ'!$B$2:$H$2,0),FALSE)),"",VLOOKUP($C36,'Miljövärden urval för publ'!$B$2:$H$490,MATCH(G$4,'Miljövärden urval för publ'!$B$2:$H$2,0),FALSE))</f>
        <v>2.8997799999999998E-3</v>
      </c>
    </row>
    <row r="37" spans="1:7" x14ac:dyDescent="0.35">
      <c r="A37" s="45">
        <v>34</v>
      </c>
      <c r="B37" s="45" t="str">
        <f>IF(ISERROR(INDEX('Miljövärden urval för publ'!$A$2:$AD$475,MATCH($A37,'Miljövärden urval för publ'!$U$2:$U$476,0),1)),"",INDEX('Miljövärden urval för publ'!$A$2:$AD$475,MATCH($A37,'Miljövärden urval för publ'!$U$2:$U$476,0),1))</f>
        <v>Dala Energi Värme AB</v>
      </c>
      <c r="C37" s="45" t="str">
        <f>IF(ISERROR(INDEX('Miljövärden urval för publ'!$A$2:$AD$475,MATCH($A37,'Miljövärden urval för publ'!$U$2:$U$476,0),2)),"",INDEX('Miljövärden urval för publ'!$A$2:$AD$475,MATCH($A37,'Miljövärden urval för publ'!$U$2:$U$476,0),2))</f>
        <v>Leksand</v>
      </c>
      <c r="D37" s="45">
        <f>IF(ISERROR(VLOOKUP($C37,'Miljövärden urval för publ'!$B$2:$H$490,MATCH(D$4,'Miljövärden urval för publ'!$B$2:$H$2,0),FALSE)),"",VLOOKUP($C37,'Miljövärden urval för publ'!$B$2:$H$490,MATCH(D$4,'Miljövärden urval för publ'!$B$2:$H$2,0),FALSE))</f>
        <v>8.6666099999999996E-2</v>
      </c>
      <c r="E37" s="45">
        <f>IF(ISERROR(VLOOKUP($C37,'Miljövärden urval för publ'!$B$2:$H$490,MATCH(E$4,'Miljövärden urval för publ'!$B$2:$H$2,0),FALSE)),"",VLOOKUP($C37,'Miljövärden urval för publ'!$B$2:$H$490,MATCH(E$4,'Miljövärden urval för publ'!$B$2:$H$2,0),FALSE))</f>
        <v>13.848000000000001</v>
      </c>
      <c r="F37" s="45">
        <f>IF(ISERROR(VLOOKUP($C37,'Miljövärden urval för publ'!$B$2:$H$490,MATCH(F$4,'Miljövärden urval för publ'!$B$2:$H$2,0),FALSE)),"",VLOOKUP($C37,'Miljövärden urval för publ'!$B$2:$H$490,MATCH(F$4,'Miljövärden urval för publ'!$B$2:$H$2,0),FALSE))</f>
        <v>8.8184500000000003</v>
      </c>
      <c r="G37" s="45">
        <f>IF(ISERROR(VLOOKUP($C37,'Miljövärden urval för publ'!$B$2:$H$490,MATCH(G$4,'Miljövärden urval för publ'!$B$2:$H$2,0),FALSE)),"",VLOOKUP($C37,'Miljövärden urval för publ'!$B$2:$H$490,MATCH(G$4,'Miljövärden urval för publ'!$B$2:$H$2,0),FALSE))</f>
        <v>6.7885599999999999E-3</v>
      </c>
    </row>
    <row r="38" spans="1:7" x14ac:dyDescent="0.35">
      <c r="A38" s="45">
        <v>35</v>
      </c>
      <c r="B38" s="45" t="str">
        <f>IF(ISERROR(INDEX('Miljövärden urval för publ'!$A$2:$AD$475,MATCH($A38,'Miljövärden urval för publ'!$U$2:$U$476,0),1)),"",INDEX('Miljövärden urval för publ'!$A$2:$AD$475,MATCH($A38,'Miljövärden urval för publ'!$U$2:$U$476,0),1))</f>
        <v>Degerfors Energi AB</v>
      </c>
      <c r="C38" s="45" t="str">
        <f>IF(ISERROR(INDEX('Miljövärden urval för publ'!$A$2:$AD$475,MATCH($A38,'Miljövärden urval för publ'!$U$2:$U$476,0),2)),"",INDEX('Miljövärden urval för publ'!$A$2:$AD$475,MATCH($A38,'Miljövärden urval för publ'!$U$2:$U$476,0),2))</f>
        <v>HVC Degerfors</v>
      </c>
      <c r="D38" s="45">
        <f>IF(ISERROR(VLOOKUP($C38,'Miljövärden urval för publ'!$B$2:$H$490,MATCH(D$4,'Miljövärden urval för publ'!$B$2:$H$2,0),FALSE)),"",VLOOKUP($C38,'Miljövärden urval för publ'!$B$2:$H$490,MATCH(D$4,'Miljövärden urval för publ'!$B$2:$H$2,0),FALSE))</f>
        <v>0.215256</v>
      </c>
      <c r="E38" s="45">
        <f>IF(ISERROR(VLOOKUP($C38,'Miljövärden urval för publ'!$B$2:$H$490,MATCH(E$4,'Miljövärden urval för publ'!$B$2:$H$2,0),FALSE)),"",VLOOKUP($C38,'Miljövärden urval för publ'!$B$2:$H$490,MATCH(E$4,'Miljövärden urval för publ'!$B$2:$H$2,0),FALSE))</f>
        <v>22.950099999999999</v>
      </c>
      <c r="F38" s="45">
        <f>IF(ISERROR(VLOOKUP($C38,'Miljövärden urval för publ'!$B$2:$H$490,MATCH(F$4,'Miljövärden urval för publ'!$B$2:$H$2,0),FALSE)),"",VLOOKUP($C38,'Miljövärden urval för publ'!$B$2:$H$490,MATCH(F$4,'Miljövärden urval för publ'!$B$2:$H$2,0),FALSE))</f>
        <v>16.791699999999999</v>
      </c>
      <c r="G38" s="45">
        <f>IF(ISERROR(VLOOKUP($C38,'Miljövärden urval för publ'!$B$2:$H$490,MATCH(G$4,'Miljövärden urval för publ'!$B$2:$H$2,0),FALSE)),"",VLOOKUP($C38,'Miljövärden urval för publ'!$B$2:$H$490,MATCH(G$4,'Miljövärden urval för publ'!$B$2:$H$2,0),FALSE))</f>
        <v>3.9411700000000001E-2</v>
      </c>
    </row>
    <row r="39" spans="1:7" x14ac:dyDescent="0.35">
      <c r="A39" s="45">
        <v>36</v>
      </c>
      <c r="B39" s="45" t="str">
        <f>IF(ISERROR(INDEX('Miljövärden urval för publ'!$A$2:$AD$475,MATCH($A39,'Miljövärden urval för publ'!$U$2:$U$476,0),1)),"",INDEX('Miljövärden urval för publ'!$A$2:$AD$475,MATCH($A39,'Miljövärden urval för publ'!$U$2:$U$476,0),1))</f>
        <v>Degerfors Energi AB</v>
      </c>
      <c r="C39" s="45" t="str">
        <f>IF(ISERROR(INDEX('Miljövärden urval för publ'!$A$2:$AD$475,MATCH($A39,'Miljövärden urval för publ'!$U$2:$U$476,0),2)),"",INDEX('Miljövärden urval för publ'!$A$2:$AD$475,MATCH($A39,'Miljövärden urval för publ'!$U$2:$U$476,0),2))</f>
        <v>Kvarnberg</v>
      </c>
      <c r="D39" s="45">
        <f>IF(ISERROR(VLOOKUP($C39,'Miljövärden urval för publ'!$B$2:$H$490,MATCH(D$4,'Miljövärden urval för publ'!$B$2:$H$2,0),FALSE)),"",VLOOKUP($C39,'Miljövärden urval för publ'!$B$2:$H$490,MATCH(D$4,'Miljövärden urval för publ'!$B$2:$H$2,0),FALSE))</f>
        <v>0.35722999999999999</v>
      </c>
      <c r="E39" s="45">
        <f>IF(ISERROR(VLOOKUP($C39,'Miljövärden urval för publ'!$B$2:$H$490,MATCH(E$4,'Miljövärden urval för publ'!$B$2:$H$2,0),FALSE)),"",VLOOKUP($C39,'Miljövärden urval för publ'!$B$2:$H$490,MATCH(E$4,'Miljövärden urval för publ'!$B$2:$H$2,0),FALSE))</f>
        <v>48.7408</v>
      </c>
      <c r="F39" s="45">
        <f>IF(ISERROR(VLOOKUP($C39,'Miljövärden urval för publ'!$B$2:$H$490,MATCH(F$4,'Miljövärden urval för publ'!$B$2:$H$2,0),FALSE)),"",VLOOKUP($C39,'Miljövärden urval för publ'!$B$2:$H$490,MATCH(F$4,'Miljövärden urval för publ'!$B$2:$H$2,0),FALSE))</f>
        <v>17.834199999999999</v>
      </c>
      <c r="G39" s="45">
        <f>IF(ISERROR(VLOOKUP($C39,'Miljövärden urval för publ'!$B$2:$H$490,MATCH(G$4,'Miljövärden urval för publ'!$B$2:$H$2,0),FALSE)),"",VLOOKUP($C39,'Miljövärden urval för publ'!$B$2:$H$490,MATCH(G$4,'Miljövärden urval för publ'!$B$2:$H$2,0),FALSE))</f>
        <v>9.3587699999999996E-2</v>
      </c>
    </row>
    <row r="40" spans="1:7" x14ac:dyDescent="0.35">
      <c r="A40" s="45">
        <v>37</v>
      </c>
      <c r="B40" s="45" t="str">
        <f>IF(ISERROR(INDEX('Miljövärden urval för publ'!$A$2:$AD$475,MATCH($A40,'Miljövärden urval för publ'!$U$2:$U$476,0),1)),"",INDEX('Miljövärden urval för publ'!$A$2:$AD$475,MATCH($A40,'Miljövärden urval för publ'!$U$2:$U$476,0),1))</f>
        <v>Degerfors Energi AB</v>
      </c>
      <c r="C40" s="45" t="str">
        <f>IF(ISERROR(INDEX('Miljövärden urval för publ'!$A$2:$AD$475,MATCH($A40,'Miljövärden urval för publ'!$U$2:$U$476,0),2)),"",INDEX('Miljövärden urval för publ'!$A$2:$AD$475,MATCH($A40,'Miljövärden urval för publ'!$U$2:$U$476,0),2))</f>
        <v>Svartå</v>
      </c>
      <c r="D40" s="45">
        <f>IF(ISERROR(VLOOKUP($C40,'Miljövärden urval för publ'!$B$2:$H$490,MATCH(D$4,'Miljövärden urval för publ'!$B$2:$H$2,0),FALSE)),"",VLOOKUP($C40,'Miljövärden urval för publ'!$B$2:$H$490,MATCH(D$4,'Miljövärden urval för publ'!$B$2:$H$2,0),FALSE))</f>
        <v>0.21291299999999999</v>
      </c>
      <c r="E40" s="45">
        <f>IF(ISERROR(VLOOKUP($C40,'Miljövärden urval för publ'!$B$2:$H$490,MATCH(E$4,'Miljövärden urval för publ'!$B$2:$H$2,0),FALSE)),"",VLOOKUP($C40,'Miljövärden urval för publ'!$B$2:$H$490,MATCH(E$4,'Miljövärden urval för publ'!$B$2:$H$2,0),FALSE))</f>
        <v>18.0565</v>
      </c>
      <c r="F40" s="45">
        <f>IF(ISERROR(VLOOKUP($C40,'Miljövärden urval för publ'!$B$2:$H$490,MATCH(F$4,'Miljövärden urval för publ'!$B$2:$H$2,0),FALSE)),"",VLOOKUP($C40,'Miljövärden urval för publ'!$B$2:$H$490,MATCH(F$4,'Miljövärden urval för publ'!$B$2:$H$2,0),FALSE))</f>
        <v>17.7456</v>
      </c>
      <c r="G40" s="45">
        <f>IF(ISERROR(VLOOKUP($C40,'Miljövärden urval för publ'!$B$2:$H$490,MATCH(G$4,'Miljövärden urval för publ'!$B$2:$H$2,0),FALSE)),"",VLOOKUP($C40,'Miljövärden urval för publ'!$B$2:$H$490,MATCH(G$4,'Miljövärden urval för publ'!$B$2:$H$2,0),FALSE))</f>
        <v>1.85571E-2</v>
      </c>
    </row>
    <row r="41" spans="1:7" x14ac:dyDescent="0.35">
      <c r="A41" s="45">
        <v>38</v>
      </c>
      <c r="B41" s="45" t="str">
        <f>IF(ISERROR(INDEX('Miljövärden urval för publ'!$A$2:$AD$475,MATCH($A41,'Miljövärden urval för publ'!$U$2:$U$476,0),1)),"",INDEX('Miljövärden urval för publ'!$A$2:$AD$475,MATCH($A41,'Miljövärden urval för publ'!$U$2:$U$476,0),1))</f>
        <v>Degerfors Energi AB</v>
      </c>
      <c r="C41" s="45" t="str">
        <f>IF(ISERROR(INDEX('Miljövärden urval för publ'!$A$2:$AD$475,MATCH($A41,'Miljövärden urval för publ'!$U$2:$U$476,0),2)),"",INDEX('Miljövärden urval för publ'!$A$2:$AD$475,MATCH($A41,'Miljövärden urval för publ'!$U$2:$U$476,0),2))</f>
        <v>Åtorp</v>
      </c>
      <c r="D41" s="45">
        <f>IF(ISERROR(VLOOKUP($C41,'Miljövärden urval för publ'!$B$2:$H$490,MATCH(D$4,'Miljövärden urval för publ'!$B$2:$H$2,0),FALSE)),"",VLOOKUP($C41,'Miljövärden urval för publ'!$B$2:$H$490,MATCH(D$4,'Miljövärden urval för publ'!$B$2:$H$2,0),FALSE))</f>
        <v>0.27279199999999998</v>
      </c>
      <c r="E41" s="45">
        <f>IF(ISERROR(VLOOKUP($C41,'Miljövärden urval för publ'!$B$2:$H$490,MATCH(E$4,'Miljövärden urval för publ'!$B$2:$H$2,0),FALSE)),"",VLOOKUP($C41,'Miljövärden urval för publ'!$B$2:$H$490,MATCH(E$4,'Miljövärden urval för publ'!$B$2:$H$2,0),FALSE))</f>
        <v>25.809200000000001</v>
      </c>
      <c r="F41" s="45">
        <f>IF(ISERROR(VLOOKUP($C41,'Miljövärden urval för publ'!$B$2:$H$490,MATCH(F$4,'Miljövärden urval för publ'!$B$2:$H$2,0),FALSE)),"",VLOOKUP($C41,'Miljövärden urval för publ'!$B$2:$H$490,MATCH(F$4,'Miljövärden urval för publ'!$B$2:$H$2,0),FALSE))</f>
        <v>21.6294</v>
      </c>
      <c r="G41" s="45">
        <f>IF(ISERROR(VLOOKUP($C41,'Miljövärden urval för publ'!$B$2:$H$490,MATCH(G$4,'Miljövärden urval för publ'!$B$2:$H$2,0),FALSE)),"",VLOOKUP($C41,'Miljövärden urval för publ'!$B$2:$H$490,MATCH(G$4,'Miljövärden urval för publ'!$B$2:$H$2,0),FALSE))</f>
        <v>2.75397E-2</v>
      </c>
    </row>
    <row r="42" spans="1:7" x14ac:dyDescent="0.35">
      <c r="A42" s="45">
        <v>39</v>
      </c>
      <c r="B42" s="45" t="str">
        <f>IF(ISERROR(INDEX('Miljövärden urval för publ'!$A$2:$AD$475,MATCH($A42,'Miljövärden urval för publ'!$U$2:$U$476,0),1)),"",INDEX('Miljövärden urval för publ'!$A$2:$AD$475,MATCH($A42,'Miljövärden urval för publ'!$U$2:$U$476,0),1))</f>
        <v>E.ON Värme Sverige AB</v>
      </c>
      <c r="C42" s="45" t="str">
        <f>IF(ISERROR(INDEX('Miljövärden urval för publ'!$A$2:$AD$475,MATCH($A42,'Miljövärden urval för publ'!$U$2:$U$476,0),2)),"",INDEX('Miljövärden urval för publ'!$A$2:$AD$475,MATCH($A42,'Miljövärden urval för publ'!$U$2:$U$476,0),2))</f>
        <v>Bara</v>
      </c>
      <c r="D42" s="45">
        <f>IF(ISERROR(VLOOKUP($C42,'Miljövärden urval för publ'!$B$2:$H$490,MATCH(D$4,'Miljövärden urval för publ'!$B$2:$H$2,0),FALSE)),"",VLOOKUP($C42,'Miljövärden urval för publ'!$B$2:$H$490,MATCH(D$4,'Miljövärden urval för publ'!$B$2:$H$2,0),FALSE))</f>
        <v>0.68936799999999998</v>
      </c>
      <c r="E42" s="45">
        <f>IF(ISERROR(VLOOKUP($C42,'Miljövärden urval för publ'!$B$2:$H$490,MATCH(E$4,'Miljövärden urval för publ'!$B$2:$H$2,0),FALSE)),"",VLOOKUP($C42,'Miljövärden urval för publ'!$B$2:$H$490,MATCH(E$4,'Miljövärden urval för publ'!$B$2:$H$2,0),FALSE))</f>
        <v>117.693</v>
      </c>
      <c r="F42" s="45">
        <f>IF(ISERROR(VLOOKUP($C42,'Miljövärden urval för publ'!$B$2:$H$490,MATCH(F$4,'Miljövärden urval för publ'!$B$2:$H$2,0),FALSE)),"",VLOOKUP($C42,'Miljövärden urval för publ'!$B$2:$H$490,MATCH(F$4,'Miljövärden urval för publ'!$B$2:$H$2,0),FALSE))</f>
        <v>30.692599999999999</v>
      </c>
      <c r="G42" s="45">
        <f>IF(ISERROR(VLOOKUP($C42,'Miljövärden urval för publ'!$B$2:$H$490,MATCH(G$4,'Miljövärden urval för publ'!$B$2:$H$2,0),FALSE)),"",VLOOKUP($C42,'Miljövärden urval för publ'!$B$2:$H$490,MATCH(G$4,'Miljövärden urval för publ'!$B$2:$H$2,0),FALSE))</f>
        <v>0.42468299999999998</v>
      </c>
    </row>
    <row r="43" spans="1:7" x14ac:dyDescent="0.35">
      <c r="A43" s="45">
        <v>40</v>
      </c>
      <c r="B43" s="45" t="str">
        <f>IF(ISERROR(INDEX('Miljövärden urval för publ'!$A$2:$AD$475,MATCH($A43,'Miljövärden urval för publ'!$U$2:$U$476,0),1)),"",INDEX('Miljövärden urval för publ'!$A$2:$AD$475,MATCH($A43,'Miljövärden urval för publ'!$U$2:$U$476,0),1))</f>
        <v>E.ON Värme Sverige AB</v>
      </c>
      <c r="C43" s="45" t="str">
        <f>IF(ISERROR(INDEX('Miljövärden urval för publ'!$A$2:$AD$475,MATCH($A43,'Miljövärden urval för publ'!$U$2:$U$476,0),2)),"",INDEX('Miljövärden urval för publ'!$A$2:$AD$475,MATCH($A43,'Miljövärden urval för publ'!$U$2:$U$476,0),2))</f>
        <v>Blomstermåla</v>
      </c>
      <c r="D43" s="45">
        <f>IF(ISERROR(VLOOKUP($C43,'Miljövärden urval för publ'!$B$2:$H$490,MATCH(D$4,'Miljövärden urval för publ'!$B$2:$H$2,0),FALSE)),"",VLOOKUP($C43,'Miljövärden urval för publ'!$B$2:$H$490,MATCH(D$4,'Miljövärden urval för publ'!$B$2:$H$2,0),FALSE))</f>
        <v>2.0382899999999999E-2</v>
      </c>
      <c r="E43" s="45">
        <f>IF(ISERROR(VLOOKUP($C43,'Miljövärden urval för publ'!$B$2:$H$490,MATCH(E$4,'Miljövärden urval för publ'!$B$2:$H$2,0),FALSE)),"",VLOOKUP($C43,'Miljövärden urval för publ'!$B$2:$H$490,MATCH(E$4,'Miljövärden urval för publ'!$B$2:$H$2,0),FALSE))</f>
        <v>3.37677</v>
      </c>
      <c r="F43" s="45">
        <f>IF(ISERROR(VLOOKUP($C43,'Miljövärden urval för publ'!$B$2:$H$490,MATCH(F$4,'Miljövärden urval för publ'!$B$2:$H$2,0),FALSE)),"",VLOOKUP($C43,'Miljövärden urval för publ'!$B$2:$H$490,MATCH(F$4,'Miljövärden urval för publ'!$B$2:$H$2,0),FALSE))</f>
        <v>0.15387899999999999</v>
      </c>
      <c r="G43" s="45">
        <f>IF(ISERROR(VLOOKUP($C43,'Miljövärden urval för publ'!$B$2:$H$490,MATCH(G$4,'Miljövärden urval för publ'!$B$2:$H$2,0),FALSE)),"",VLOOKUP($C43,'Miljövärden urval för publ'!$B$2:$H$490,MATCH(G$4,'Miljövärden urval för publ'!$B$2:$H$2,0),FALSE))</f>
        <v>6.6869099999999999E-3</v>
      </c>
    </row>
    <row r="44" spans="1:7" x14ac:dyDescent="0.35">
      <c r="A44" s="45">
        <v>41</v>
      </c>
      <c r="B44" s="45" t="str">
        <f>IF(ISERROR(INDEX('Miljövärden urval för publ'!$A$2:$AD$475,MATCH($A44,'Miljövärden urval för publ'!$U$2:$U$476,0),1)),"",INDEX('Miljövärden urval för publ'!$A$2:$AD$475,MATCH($A44,'Miljövärden urval för publ'!$U$2:$U$476,0),1))</f>
        <v>E.ON Värme Sverige AB</v>
      </c>
      <c r="C44" s="45" t="str">
        <f>IF(ISERROR(INDEX('Miljövärden urval för publ'!$A$2:$AD$475,MATCH($A44,'Miljövärden urval för publ'!$U$2:$U$476,0),2)),"",INDEX('Miljövärden urval för publ'!$A$2:$AD$475,MATCH($A44,'Miljövärden urval för publ'!$U$2:$U$476,0),2))</f>
        <v>Boxholm</v>
      </c>
      <c r="D44" s="45">
        <f>IF(ISERROR(VLOOKUP($C44,'Miljövärden urval för publ'!$B$2:$H$490,MATCH(D$4,'Miljövärden urval för publ'!$B$2:$H$2,0),FALSE)),"",VLOOKUP($C44,'Miljövärden urval för publ'!$B$2:$H$490,MATCH(D$4,'Miljövärden urval för publ'!$B$2:$H$2,0),FALSE))</f>
        <v>9.1708799999999993E-2</v>
      </c>
      <c r="E44" s="45">
        <f>IF(ISERROR(VLOOKUP($C44,'Miljövärden urval för publ'!$B$2:$H$490,MATCH(E$4,'Miljövärden urval för publ'!$B$2:$H$2,0),FALSE)),"",VLOOKUP($C44,'Miljövärden urval för publ'!$B$2:$H$490,MATCH(E$4,'Miljövärden urval för publ'!$B$2:$H$2,0),FALSE))</f>
        <v>18.008600000000001</v>
      </c>
      <c r="F44" s="45">
        <f>IF(ISERROR(VLOOKUP($C44,'Miljövärden urval för publ'!$B$2:$H$490,MATCH(F$4,'Miljövärden urval för publ'!$B$2:$H$2,0),FALSE)),"",VLOOKUP($C44,'Miljövärden urval för publ'!$B$2:$H$490,MATCH(F$4,'Miljövärden urval för publ'!$B$2:$H$2,0),FALSE))</f>
        <v>8.5566600000000008</v>
      </c>
      <c r="G44" s="45">
        <f>IF(ISERROR(VLOOKUP($C44,'Miljövärden urval för publ'!$B$2:$H$490,MATCH(G$4,'Miljövärden urval för publ'!$B$2:$H$2,0),FALSE)),"",VLOOKUP($C44,'Miljövärden urval för publ'!$B$2:$H$490,MATCH(G$4,'Miljövärden urval för publ'!$B$2:$H$2,0),FALSE))</f>
        <v>9.8180699999999999E-3</v>
      </c>
    </row>
    <row r="45" spans="1:7" x14ac:dyDescent="0.35">
      <c r="A45" s="45">
        <v>42</v>
      </c>
      <c r="B45" s="45" t="str">
        <f>IF(ISERROR(INDEX('Miljövärden urval för publ'!$A$2:$AD$475,MATCH($A45,'Miljövärden urval för publ'!$U$2:$U$476,0),1)),"",INDEX('Miljövärden urval för publ'!$A$2:$AD$475,MATCH($A45,'Miljövärden urval för publ'!$U$2:$U$476,0),1))</f>
        <v>E.ON Värme Sverige AB</v>
      </c>
      <c r="C45" s="45" t="str">
        <f>IF(ISERROR(INDEX('Miljövärden urval för publ'!$A$2:$AD$475,MATCH($A45,'Miljövärden urval för publ'!$U$2:$U$476,0),2)),"",INDEX('Miljövärden urval för publ'!$A$2:$AD$475,MATCH($A45,'Miljövärden urval för publ'!$U$2:$U$476,0),2))</f>
        <v>Bro</v>
      </c>
      <c r="D45" s="45">
        <f>IF(ISERROR(VLOOKUP($C45,'Miljövärden urval för publ'!$B$2:$H$490,MATCH(D$4,'Miljövärden urval för publ'!$B$2:$H$2,0),FALSE)),"",VLOOKUP($C45,'Miljövärden urval för publ'!$B$2:$H$490,MATCH(D$4,'Miljövärden urval för publ'!$B$2:$H$2,0),FALSE))</f>
        <v>0.109102</v>
      </c>
      <c r="E45" s="45">
        <f>IF(ISERROR(VLOOKUP($C45,'Miljövärden urval för publ'!$B$2:$H$490,MATCH(E$4,'Miljövärden urval för publ'!$B$2:$H$2,0),FALSE)),"",VLOOKUP($C45,'Miljövärden urval för publ'!$B$2:$H$490,MATCH(E$4,'Miljövärden urval för publ'!$B$2:$H$2,0),FALSE))</f>
        <v>7.3197000000000001</v>
      </c>
      <c r="F45" s="45">
        <f>IF(ISERROR(VLOOKUP($C45,'Miljövärden urval för publ'!$B$2:$H$490,MATCH(F$4,'Miljövärden urval för publ'!$B$2:$H$2,0),FALSE)),"",VLOOKUP($C45,'Miljövärden urval för publ'!$B$2:$H$490,MATCH(F$4,'Miljövärden urval för publ'!$B$2:$H$2,0),FALSE))</f>
        <v>6.6514100000000003</v>
      </c>
      <c r="G45" s="45">
        <f>IF(ISERROR(VLOOKUP($C45,'Miljövärden urval för publ'!$B$2:$H$490,MATCH(G$4,'Miljövärden urval för publ'!$B$2:$H$2,0),FALSE)),"",VLOOKUP($C45,'Miljövärden urval för publ'!$B$2:$H$490,MATCH(G$4,'Miljövärden urval för publ'!$B$2:$H$2,0),FALSE))</f>
        <v>2.6335600000000001E-3</v>
      </c>
    </row>
    <row r="46" spans="1:7" x14ac:dyDescent="0.35">
      <c r="A46" s="45">
        <v>43</v>
      </c>
      <c r="B46" s="45" t="str">
        <f>IF(ISERROR(INDEX('Miljövärden urval för publ'!$A$2:$AD$475,MATCH($A46,'Miljövärden urval för publ'!$U$2:$U$476,0),1)),"",INDEX('Miljövärden urval för publ'!$A$2:$AD$475,MATCH($A46,'Miljövärden urval för publ'!$U$2:$U$476,0),1))</f>
        <v>E.ON Värme Sverige AB</v>
      </c>
      <c r="C46" s="45" t="str">
        <f>IF(ISERROR(INDEX('Miljövärden urval för publ'!$A$2:$AD$475,MATCH($A46,'Miljövärden urval för publ'!$U$2:$U$476,0),2)),"",INDEX('Miljövärden urval för publ'!$A$2:$AD$475,MATCH($A46,'Miljövärden urval för publ'!$U$2:$U$476,0),2))</f>
        <v>Broby</v>
      </c>
      <c r="D46" s="45">
        <f>IF(ISERROR(VLOOKUP($C46,'Miljövärden urval för publ'!$B$2:$H$490,MATCH(D$4,'Miljövärden urval för publ'!$B$2:$H$2,0),FALSE)),"",VLOOKUP($C46,'Miljövärden urval för publ'!$B$2:$H$490,MATCH(D$4,'Miljövärden urval för publ'!$B$2:$H$2,0),FALSE))</f>
        <v>0.149976</v>
      </c>
      <c r="E46" s="45">
        <f>IF(ISERROR(VLOOKUP($C46,'Miljövärden urval för publ'!$B$2:$H$490,MATCH(E$4,'Miljövärden urval för publ'!$B$2:$H$2,0),FALSE)),"",VLOOKUP($C46,'Miljövärden urval för publ'!$B$2:$H$490,MATCH(E$4,'Miljövärden urval för publ'!$B$2:$H$2,0),FALSE))</f>
        <v>11.263199999999999</v>
      </c>
      <c r="F46" s="45">
        <f>IF(ISERROR(VLOOKUP($C46,'Miljövärden urval för publ'!$B$2:$H$490,MATCH(F$4,'Miljövärden urval för publ'!$B$2:$H$2,0),FALSE)),"",VLOOKUP($C46,'Miljövärden urval för publ'!$B$2:$H$490,MATCH(F$4,'Miljövärden urval för publ'!$B$2:$H$2,0),FALSE))</f>
        <v>14.3422</v>
      </c>
      <c r="G46" s="45">
        <f>IF(ISERROR(VLOOKUP($C46,'Miljövärden urval för publ'!$B$2:$H$490,MATCH(G$4,'Miljövärden urval för publ'!$B$2:$H$2,0),FALSE)),"",VLOOKUP($C46,'Miljövärden urval för publ'!$B$2:$H$490,MATCH(G$4,'Miljövärden urval för publ'!$B$2:$H$2,0),FALSE))</f>
        <v>1.1575E-2</v>
      </c>
    </row>
    <row r="47" spans="1:7" x14ac:dyDescent="0.35">
      <c r="A47" s="45">
        <v>44</v>
      </c>
      <c r="B47" s="45" t="str">
        <f>IF(ISERROR(INDEX('Miljövärden urval för publ'!$A$2:$AD$475,MATCH($A47,'Miljövärden urval för publ'!$U$2:$U$476,0),1)),"",INDEX('Miljövärden urval för publ'!$A$2:$AD$475,MATCH($A47,'Miljövärden urval för publ'!$U$2:$U$476,0),1))</f>
        <v>E.ON Värme Sverige AB</v>
      </c>
      <c r="C47" s="45" t="str">
        <f>IF(ISERROR(INDEX('Miljövärden urval för publ'!$A$2:$AD$475,MATCH($A47,'Miljövärden urval för publ'!$U$2:$U$476,0),2)),"",INDEX('Miljövärden urval för publ'!$A$2:$AD$475,MATCH($A47,'Miljövärden urval för publ'!$U$2:$U$476,0),2))</f>
        <v>Bålsta</v>
      </c>
      <c r="D47" s="45">
        <f>IF(ISERROR(VLOOKUP($C47,'Miljövärden urval för publ'!$B$2:$H$490,MATCH(D$4,'Miljövärden urval för publ'!$B$2:$H$2,0),FALSE)),"",VLOOKUP($C47,'Miljövärden urval för publ'!$B$2:$H$490,MATCH(D$4,'Miljövärden urval för publ'!$B$2:$H$2,0),FALSE))</f>
        <v>0.141095</v>
      </c>
      <c r="E47" s="45">
        <f>IF(ISERROR(VLOOKUP($C47,'Miljövärden urval för publ'!$B$2:$H$490,MATCH(E$4,'Miljövärden urval för publ'!$B$2:$H$2,0),FALSE)),"",VLOOKUP($C47,'Miljövärden urval för publ'!$B$2:$H$490,MATCH(E$4,'Miljövärden urval för publ'!$B$2:$H$2,0),FALSE))</f>
        <v>21.223099999999999</v>
      </c>
      <c r="F47" s="45">
        <f>IF(ISERROR(VLOOKUP($C47,'Miljövärden urval för publ'!$B$2:$H$490,MATCH(F$4,'Miljövärden urval för publ'!$B$2:$H$2,0),FALSE)),"",VLOOKUP($C47,'Miljövärden urval för publ'!$B$2:$H$490,MATCH(F$4,'Miljövärden urval för publ'!$B$2:$H$2,0),FALSE))</f>
        <v>8.6592699999999994</v>
      </c>
      <c r="G47" s="45">
        <f>IF(ISERROR(VLOOKUP($C47,'Miljövärden urval för publ'!$B$2:$H$490,MATCH(G$4,'Miljövärden urval för publ'!$B$2:$H$2,0),FALSE)),"",VLOOKUP($C47,'Miljövärden urval för publ'!$B$2:$H$490,MATCH(G$4,'Miljövärden urval för publ'!$B$2:$H$2,0),FALSE))</f>
        <v>2.4505099999999998E-2</v>
      </c>
    </row>
    <row r="48" spans="1:7" x14ac:dyDescent="0.35">
      <c r="A48" s="45">
        <v>45</v>
      </c>
      <c r="B48" s="45" t="str">
        <f>IF(ISERROR(INDEX('Miljövärden urval för publ'!$A$2:$AD$475,MATCH($A48,'Miljövärden urval för publ'!$U$2:$U$476,0),1)),"",INDEX('Miljövärden urval för publ'!$A$2:$AD$475,MATCH($A48,'Miljövärden urval för publ'!$U$2:$U$476,0),1))</f>
        <v>E.ON Värme Sverige AB</v>
      </c>
      <c r="C48" s="45" t="str">
        <f>IF(ISERROR(INDEX('Miljövärden urval för publ'!$A$2:$AD$475,MATCH($A48,'Miljövärden urval för publ'!$U$2:$U$476,0),2)),"",INDEX('Miljövärden urval för publ'!$A$2:$AD$475,MATCH($A48,'Miljövärden urval för publ'!$U$2:$U$476,0),2))</f>
        <v>Coop</v>
      </c>
      <c r="D48" s="45">
        <f>IF(ISERROR(VLOOKUP($C48,'Miljövärden urval för publ'!$B$2:$H$490,MATCH(D$4,'Miljövärden urval för publ'!$B$2:$H$2,0),FALSE)),"",VLOOKUP($C48,'Miljövärden urval för publ'!$B$2:$H$490,MATCH(D$4,'Miljövärden urval för publ'!$B$2:$H$2,0),FALSE))</f>
        <v>0.16872699999999999</v>
      </c>
      <c r="E48" s="45">
        <f>IF(ISERROR(VLOOKUP($C48,'Miljövärden urval för publ'!$B$2:$H$490,MATCH(E$4,'Miljövärden urval för publ'!$B$2:$H$2,0),FALSE)),"",VLOOKUP($C48,'Miljövärden urval för publ'!$B$2:$H$490,MATCH(E$4,'Miljövärden urval för publ'!$B$2:$H$2,0),FALSE))</f>
        <v>34.382199999999997</v>
      </c>
      <c r="F48" s="45">
        <f>IF(ISERROR(VLOOKUP($C48,'Miljövärden urval för publ'!$B$2:$H$490,MATCH(F$4,'Miljövärden urval för publ'!$B$2:$H$2,0),FALSE)),"",VLOOKUP($C48,'Miljövärden urval för publ'!$B$2:$H$490,MATCH(F$4,'Miljövärden urval för publ'!$B$2:$H$2,0),FALSE))</f>
        <v>9.1948399999999992</v>
      </c>
      <c r="G48" s="45">
        <f>IF(ISERROR(VLOOKUP($C48,'Miljövärden urval för publ'!$B$2:$H$490,MATCH(G$4,'Miljövärden urval för publ'!$B$2:$H$2,0),FALSE)),"",VLOOKUP($C48,'Miljövärden urval för publ'!$B$2:$H$490,MATCH(G$4,'Miljövärden urval för publ'!$B$2:$H$2,0),FALSE))</f>
        <v>5.7468999999999999E-2</v>
      </c>
    </row>
    <row r="49" spans="1:7" x14ac:dyDescent="0.35">
      <c r="A49" s="45">
        <v>46</v>
      </c>
      <c r="B49" s="45" t="str">
        <f>IF(ISERROR(INDEX('Miljövärden urval för publ'!$A$2:$AD$475,MATCH($A49,'Miljövärden urval för publ'!$U$2:$U$476,0),1)),"",INDEX('Miljövärden urval för publ'!$A$2:$AD$475,MATCH($A49,'Miljövärden urval för publ'!$U$2:$U$476,0),1))</f>
        <v>E.ON Värme Sverige AB</v>
      </c>
      <c r="C49" s="45" t="str">
        <f>IF(ISERROR(INDEX('Miljövärden urval för publ'!$A$2:$AD$475,MATCH($A49,'Miljövärden urval för publ'!$U$2:$U$476,0),2)),"",INDEX('Miljövärden urval för publ'!$A$2:$AD$475,MATCH($A49,'Miljövärden urval för publ'!$U$2:$U$476,0),2))</f>
        <v>Fliseryd</v>
      </c>
      <c r="D49" s="45">
        <f>IF(ISERROR(VLOOKUP($C49,'Miljövärden urval för publ'!$B$2:$H$490,MATCH(D$4,'Miljövärden urval för publ'!$B$2:$H$2,0),FALSE)),"",VLOOKUP($C49,'Miljövärden urval för publ'!$B$2:$H$490,MATCH(D$4,'Miljövärden urval för publ'!$B$2:$H$2,0),FALSE))</f>
        <v>0.23894899999999999</v>
      </c>
      <c r="E49" s="45">
        <f>IF(ISERROR(VLOOKUP($C49,'Miljövärden urval för publ'!$B$2:$H$490,MATCH(E$4,'Miljövärden urval för publ'!$B$2:$H$2,0),FALSE)),"",VLOOKUP($C49,'Miljövärden urval för publ'!$B$2:$H$490,MATCH(E$4,'Miljövärden urval för publ'!$B$2:$H$2,0),FALSE))</f>
        <v>23.915600000000001</v>
      </c>
      <c r="F49" s="45">
        <f>IF(ISERROR(VLOOKUP($C49,'Miljövärden urval för publ'!$B$2:$H$490,MATCH(F$4,'Miljövärden urval för publ'!$B$2:$H$2,0),FALSE)),"",VLOOKUP($C49,'Miljövärden urval för publ'!$B$2:$H$490,MATCH(F$4,'Miljövärden urval för publ'!$B$2:$H$2,0),FALSE))</f>
        <v>17.5349</v>
      </c>
      <c r="G49" s="45">
        <f>IF(ISERROR(VLOOKUP($C49,'Miljövärden urval för publ'!$B$2:$H$490,MATCH(G$4,'Miljövärden urval för publ'!$B$2:$H$2,0),FALSE)),"",VLOOKUP($C49,'Miljövärden urval för publ'!$B$2:$H$490,MATCH(G$4,'Miljövärden urval för publ'!$B$2:$H$2,0),FALSE))</f>
        <v>3.3364600000000001E-2</v>
      </c>
    </row>
    <row r="50" spans="1:7" x14ac:dyDescent="0.35">
      <c r="A50" s="45">
        <v>47</v>
      </c>
      <c r="B50" s="45" t="str">
        <f>IF(ISERROR(INDEX('Miljövärden urval för publ'!$A$2:$AD$475,MATCH($A50,'Miljövärden urval för publ'!$U$2:$U$476,0),1)),"",INDEX('Miljövärden urval för publ'!$A$2:$AD$475,MATCH($A50,'Miljövärden urval för publ'!$U$2:$U$476,0),1))</f>
        <v>E.ON Värme Sverige AB</v>
      </c>
      <c r="C50" s="45" t="str">
        <f>IF(ISERROR(INDEX('Miljövärden urval för publ'!$A$2:$AD$475,MATCH($A50,'Miljövärden urval för publ'!$U$2:$U$476,0),2)),"",INDEX('Miljövärden urval för publ'!$A$2:$AD$475,MATCH($A50,'Miljövärden urval för publ'!$U$2:$U$476,0),2))</f>
        <v>HÖK</v>
      </c>
      <c r="D50" s="45">
        <f>IF(ISERROR(VLOOKUP($C50,'Miljövärden urval för publ'!$B$2:$H$490,MATCH(D$4,'Miljövärden urval för publ'!$B$2:$H$2,0),FALSE)),"",VLOOKUP($C50,'Miljövärden urval för publ'!$B$2:$H$490,MATCH(D$4,'Miljövärden urval för publ'!$B$2:$H$2,0),FALSE))</f>
        <v>0.28144599999999997</v>
      </c>
      <c r="E50" s="45">
        <f>IF(ISERROR(VLOOKUP($C50,'Miljövärden urval för publ'!$B$2:$H$490,MATCH(E$4,'Miljövärden urval för publ'!$B$2:$H$2,0),FALSE)),"",VLOOKUP($C50,'Miljövärden urval för publ'!$B$2:$H$490,MATCH(E$4,'Miljövärden urval för publ'!$B$2:$H$2,0),FALSE))</f>
        <v>84.691599999999994</v>
      </c>
      <c r="F50" s="45">
        <f>IF(ISERROR(VLOOKUP($C50,'Miljövärden urval för publ'!$B$2:$H$490,MATCH(F$4,'Miljövärden urval för publ'!$B$2:$H$2,0),FALSE)),"",VLOOKUP($C50,'Miljövärden urval för publ'!$B$2:$H$490,MATCH(F$4,'Miljövärden urval för publ'!$B$2:$H$2,0),FALSE))</f>
        <v>8.6039499999999993</v>
      </c>
      <c r="G50" s="45">
        <f>IF(ISERROR(VLOOKUP($C50,'Miljövärden urval för publ'!$B$2:$H$490,MATCH(G$4,'Miljövärden urval för publ'!$B$2:$H$2,0),FALSE)),"",VLOOKUP($C50,'Miljövärden urval för publ'!$B$2:$H$490,MATCH(G$4,'Miljövärden urval för publ'!$B$2:$H$2,0),FALSE))</f>
        <v>6.4124500000000001E-2</v>
      </c>
    </row>
    <row r="51" spans="1:7" x14ac:dyDescent="0.35">
      <c r="A51" s="45">
        <v>48</v>
      </c>
      <c r="B51" s="45" t="str">
        <f>IF(ISERROR(INDEX('Miljövärden urval för publ'!$A$2:$AD$475,MATCH($A51,'Miljövärden urval för publ'!$U$2:$U$476,0),1)),"",INDEX('Miljövärden urval för publ'!$A$2:$AD$475,MATCH($A51,'Miljövärden urval för publ'!$U$2:$U$476,0),1))</f>
        <v>E.ON Värme Sverige AB</v>
      </c>
      <c r="C51" s="45" t="str">
        <f>IF(ISERROR(INDEX('Miljövärden urval för publ'!$A$2:$AD$475,MATCH($A51,'Miljövärden urval för publ'!$U$2:$U$476,0),2)),"",INDEX('Miljövärden urval för publ'!$A$2:$AD$475,MATCH($A51,'Miljövärden urval för publ'!$U$2:$U$476,0),2))</f>
        <v>Kungsängen</v>
      </c>
      <c r="D51" s="45">
        <f>IF(ISERROR(VLOOKUP($C51,'Miljövärden urval för publ'!$B$2:$H$490,MATCH(D$4,'Miljövärden urval för publ'!$B$2:$H$2,0),FALSE)),"",VLOOKUP($C51,'Miljövärden urval för publ'!$B$2:$H$490,MATCH(D$4,'Miljövärden urval för publ'!$B$2:$H$2,0),FALSE))</f>
        <v>0.47069699999999998</v>
      </c>
      <c r="E51" s="45">
        <f>IF(ISERROR(VLOOKUP($C51,'Miljövärden urval för publ'!$B$2:$H$490,MATCH(E$4,'Miljövärden urval för publ'!$B$2:$H$2,0),FALSE)),"",VLOOKUP($C51,'Miljövärden urval för publ'!$B$2:$H$490,MATCH(E$4,'Miljövärden urval för publ'!$B$2:$H$2,0),FALSE))</f>
        <v>52.349600000000002</v>
      </c>
      <c r="F51" s="45">
        <f>IF(ISERROR(VLOOKUP($C51,'Miljövärden urval för publ'!$B$2:$H$490,MATCH(F$4,'Miljövärden urval för publ'!$B$2:$H$2,0),FALSE)),"",VLOOKUP($C51,'Miljövärden urval för publ'!$B$2:$H$490,MATCH(F$4,'Miljövärden urval för publ'!$B$2:$H$2,0),FALSE))</f>
        <v>7.41235</v>
      </c>
      <c r="G51" s="45">
        <f>IF(ISERROR(VLOOKUP($C51,'Miljövärden urval för publ'!$B$2:$H$490,MATCH(G$4,'Miljövärden urval för publ'!$B$2:$H$2,0),FALSE)),"",VLOOKUP($C51,'Miljövärden urval för publ'!$B$2:$H$490,MATCH(G$4,'Miljövärden urval för publ'!$B$2:$H$2,0),FALSE))</f>
        <v>6.6254800000000003E-2</v>
      </c>
    </row>
    <row r="52" spans="1:7" x14ac:dyDescent="0.35">
      <c r="A52" s="45">
        <v>49</v>
      </c>
      <c r="B52" s="45" t="str">
        <f>IF(ISERROR(INDEX('Miljövärden urval för publ'!$A$2:$AD$475,MATCH($A52,'Miljövärden urval för publ'!$U$2:$U$476,0),1)),"",INDEX('Miljövärden urval för publ'!$A$2:$AD$475,MATCH($A52,'Miljövärden urval för publ'!$U$2:$U$476,0),1))</f>
        <v>E.ON Värme Sverige AB</v>
      </c>
      <c r="C52" s="45" t="str">
        <f>IF(ISERROR(INDEX('Miljövärden urval för publ'!$A$2:$AD$475,MATCH($A52,'Miljövärden urval för publ'!$U$2:$U$476,0),2)),"",INDEX('Miljövärden urval för publ'!$A$2:$AD$475,MATCH($A52,'Miljövärden urval för publ'!$U$2:$U$476,0),2))</f>
        <v>Lagan</v>
      </c>
      <c r="D52" s="45">
        <f>IF(ISERROR(VLOOKUP($C52,'Miljövärden urval för publ'!$B$2:$H$490,MATCH(D$4,'Miljövärden urval för publ'!$B$2:$H$2,0),FALSE)),"",VLOOKUP($C52,'Miljövärden urval för publ'!$B$2:$H$490,MATCH(D$4,'Miljövärden urval för publ'!$B$2:$H$2,0),FALSE))</f>
        <v>0.16473699999999999</v>
      </c>
      <c r="E52" s="45">
        <f>IF(ISERROR(VLOOKUP($C52,'Miljövärden urval för publ'!$B$2:$H$490,MATCH(E$4,'Miljövärden urval för publ'!$B$2:$H$2,0),FALSE)),"",VLOOKUP($C52,'Miljövärden urval för publ'!$B$2:$H$490,MATCH(E$4,'Miljövärden urval för publ'!$B$2:$H$2,0),FALSE))</f>
        <v>15.1271</v>
      </c>
      <c r="F52" s="45">
        <f>IF(ISERROR(VLOOKUP($C52,'Miljövärden urval för publ'!$B$2:$H$490,MATCH(F$4,'Miljövärden urval för publ'!$B$2:$H$2,0),FALSE)),"",VLOOKUP($C52,'Miljövärden urval för publ'!$B$2:$H$490,MATCH(F$4,'Miljövärden urval för publ'!$B$2:$H$2,0),FALSE))</f>
        <v>16.518899999999999</v>
      </c>
      <c r="G52" s="45">
        <f>IF(ISERROR(VLOOKUP($C52,'Miljövärden urval för publ'!$B$2:$H$490,MATCH(G$4,'Miljövärden urval för publ'!$B$2:$H$2,0),FALSE)),"",VLOOKUP($C52,'Miljövärden urval för publ'!$B$2:$H$490,MATCH(G$4,'Miljövärden urval för publ'!$B$2:$H$2,0),FALSE))</f>
        <v>9.3157499999999994E-3</v>
      </c>
    </row>
    <row r="53" spans="1:7" x14ac:dyDescent="0.35">
      <c r="A53" s="45">
        <v>50</v>
      </c>
      <c r="B53" s="45" t="str">
        <f>IF(ISERROR(INDEX('Miljövärden urval för publ'!$A$2:$AD$475,MATCH($A53,'Miljövärden urval för publ'!$U$2:$U$476,0),1)),"",INDEX('Miljövärden urval för publ'!$A$2:$AD$475,MATCH($A53,'Miljövärden urval för publ'!$U$2:$U$476,0),1))</f>
        <v>E.ON Värme Sverige AB</v>
      </c>
      <c r="C53" s="45" t="str">
        <f>IF(ISERROR(INDEX('Miljövärden urval för publ'!$A$2:$AD$475,MATCH($A53,'Miljövärden urval för publ'!$U$2:$U$476,0),2)),"",INDEX('Miljövärden urval för publ'!$A$2:$AD$475,MATCH($A53,'Miljövärden urval för publ'!$U$2:$U$476,0),2))</f>
        <v>Lammhult</v>
      </c>
      <c r="D53" s="45">
        <f>IF(ISERROR(VLOOKUP($C53,'Miljövärden urval för publ'!$B$2:$H$490,MATCH(D$4,'Miljövärden urval för publ'!$B$2:$H$2,0),FALSE)),"",VLOOKUP($C53,'Miljövärden urval för publ'!$B$2:$H$490,MATCH(D$4,'Miljövärden urval för publ'!$B$2:$H$2,0),FALSE))</f>
        <v>0.10364900000000001</v>
      </c>
      <c r="E53" s="45">
        <f>IF(ISERROR(VLOOKUP($C53,'Miljövärden urval för publ'!$B$2:$H$490,MATCH(E$4,'Miljövärden urval för publ'!$B$2:$H$2,0),FALSE)),"",VLOOKUP($C53,'Miljövärden urval för publ'!$B$2:$H$490,MATCH(E$4,'Miljövärden urval för publ'!$B$2:$H$2,0),FALSE))</f>
        <v>16.4359</v>
      </c>
      <c r="F53" s="45">
        <f>IF(ISERROR(VLOOKUP($C53,'Miljövärden urval för publ'!$B$2:$H$490,MATCH(F$4,'Miljövärden urval för publ'!$B$2:$H$2,0),FALSE)),"",VLOOKUP($C53,'Miljövärden urval för publ'!$B$2:$H$490,MATCH(F$4,'Miljövärden urval för publ'!$B$2:$H$2,0),FALSE))</f>
        <v>10.8535</v>
      </c>
      <c r="G53" s="45">
        <f>IF(ISERROR(VLOOKUP($C53,'Miljövärden urval för publ'!$B$2:$H$490,MATCH(G$4,'Miljövärden urval för publ'!$B$2:$H$2,0),FALSE)),"",VLOOKUP($C53,'Miljövärden urval för publ'!$B$2:$H$490,MATCH(G$4,'Miljövärden urval för publ'!$B$2:$H$2,0),FALSE))</f>
        <v>1.22854E-2</v>
      </c>
    </row>
    <row r="54" spans="1:7" x14ac:dyDescent="0.35">
      <c r="A54" s="45">
        <v>51</v>
      </c>
      <c r="B54" s="45" t="str">
        <f>IF(ISERROR(INDEX('Miljövärden urval för publ'!$A$2:$AD$475,MATCH($A54,'Miljövärden urval för publ'!$U$2:$U$476,0),1)),"",INDEX('Miljövärden urval för publ'!$A$2:$AD$475,MATCH($A54,'Miljövärden urval för publ'!$U$2:$U$476,0),1))</f>
        <v>E.ON Värme Sverige AB</v>
      </c>
      <c r="C54" s="45" t="str">
        <f>IF(ISERROR(INDEX('Miljövärden urval för publ'!$A$2:$AD$475,MATCH($A54,'Miljövärden urval för publ'!$U$2:$U$476,0),2)),"",INDEX('Miljövärden urval för publ'!$A$2:$AD$475,MATCH($A54,'Miljövärden urval för publ'!$U$2:$U$476,0),2))</f>
        <v>Landvetter</v>
      </c>
      <c r="D54" s="45">
        <f>IF(ISERROR(VLOOKUP($C54,'Miljövärden urval för publ'!$B$2:$H$490,MATCH(D$4,'Miljövärden urval för publ'!$B$2:$H$2,0),FALSE)),"",VLOOKUP($C54,'Miljövärden urval för publ'!$B$2:$H$490,MATCH(D$4,'Miljövärden urval för publ'!$B$2:$H$2,0),FALSE))</f>
        <v>0.17329900000000001</v>
      </c>
      <c r="E54" s="45">
        <f>IF(ISERROR(VLOOKUP($C54,'Miljövärden urval för publ'!$B$2:$H$490,MATCH(E$4,'Miljövärden urval för publ'!$B$2:$H$2,0),FALSE)),"",VLOOKUP($C54,'Miljövärden urval för publ'!$B$2:$H$490,MATCH(E$4,'Miljövärden urval för publ'!$B$2:$H$2,0),FALSE))</f>
        <v>22.0185</v>
      </c>
      <c r="F54" s="45">
        <f>IF(ISERROR(VLOOKUP($C54,'Miljövärden urval för publ'!$B$2:$H$490,MATCH(F$4,'Miljövärden urval för publ'!$B$2:$H$2,0),FALSE)),"",VLOOKUP($C54,'Miljövärden urval för publ'!$B$2:$H$490,MATCH(F$4,'Miljövärden urval för publ'!$B$2:$H$2,0),FALSE))</f>
        <v>13.947699999999999</v>
      </c>
      <c r="G54" s="45">
        <f>IF(ISERROR(VLOOKUP($C54,'Miljövärden urval för publ'!$B$2:$H$490,MATCH(G$4,'Miljövärden urval för publ'!$B$2:$H$2,0),FALSE)),"",VLOOKUP($C54,'Miljövärden urval för publ'!$B$2:$H$490,MATCH(G$4,'Miljövärden urval för publ'!$B$2:$H$2,0),FALSE))</f>
        <v>2.3284800000000001E-2</v>
      </c>
    </row>
    <row r="55" spans="1:7" x14ac:dyDescent="0.35">
      <c r="A55" s="45">
        <v>52</v>
      </c>
      <c r="B55" s="45" t="str">
        <f>IF(ISERROR(INDEX('Miljövärden urval för publ'!$A$2:$AD$475,MATCH($A55,'Miljövärden urval för publ'!$U$2:$U$476,0),1)),"",INDEX('Miljövärden urval för publ'!$A$2:$AD$475,MATCH($A55,'Miljövärden urval för publ'!$U$2:$U$476,0),1))</f>
        <v>E.ON Värme Sverige AB</v>
      </c>
      <c r="C55" s="45" t="str">
        <f>IF(ISERROR(INDEX('Miljövärden urval för publ'!$A$2:$AD$475,MATCH($A55,'Miljövärden urval för publ'!$U$2:$U$476,0),2)),"",INDEX('Miljövärden urval för publ'!$A$2:$AD$475,MATCH($A55,'Miljövärden urval för publ'!$U$2:$U$476,0),2))</f>
        <v>Lidhult</v>
      </c>
      <c r="D55" s="45">
        <f>IF(ISERROR(VLOOKUP($C55,'Miljövärden urval för publ'!$B$2:$H$490,MATCH(D$4,'Miljövärden urval för publ'!$B$2:$H$2,0),FALSE)),"",VLOOKUP($C55,'Miljövärden urval för publ'!$B$2:$H$490,MATCH(D$4,'Miljövärden urval för publ'!$B$2:$H$2,0),FALSE))</f>
        <v>0.106417</v>
      </c>
      <c r="E55" s="45">
        <f>IF(ISERROR(VLOOKUP($C55,'Miljövärden urval för publ'!$B$2:$H$490,MATCH(E$4,'Miljövärden urval för publ'!$B$2:$H$2,0),FALSE)),"",VLOOKUP($C55,'Miljövärden urval för publ'!$B$2:$H$490,MATCH(E$4,'Miljövärden urval för publ'!$B$2:$H$2,0),FALSE))</f>
        <v>16.982199999999999</v>
      </c>
      <c r="F55" s="45">
        <f>IF(ISERROR(VLOOKUP($C55,'Miljövärden urval för publ'!$B$2:$H$490,MATCH(F$4,'Miljövärden urval för publ'!$B$2:$H$2,0),FALSE)),"",VLOOKUP($C55,'Miljövärden urval för publ'!$B$2:$H$490,MATCH(F$4,'Miljövärden urval för publ'!$B$2:$H$2,0),FALSE))</f>
        <v>11.2654</v>
      </c>
      <c r="G55" s="45">
        <f>IF(ISERROR(VLOOKUP($C55,'Miljövärden urval för publ'!$B$2:$H$490,MATCH(G$4,'Miljövärden urval för publ'!$B$2:$H$2,0),FALSE)),"",VLOOKUP($C55,'Miljövärden urval för publ'!$B$2:$H$490,MATCH(G$4,'Miljövärden urval för publ'!$B$2:$H$2,0),FALSE))</f>
        <v>1.4913300000000001E-2</v>
      </c>
    </row>
    <row r="56" spans="1:7" x14ac:dyDescent="0.35">
      <c r="A56" s="45">
        <v>53</v>
      </c>
      <c r="B56" s="45" t="str">
        <f>IF(ISERROR(INDEX('Miljövärden urval för publ'!$A$2:$AD$475,MATCH($A56,'Miljövärden urval för publ'!$U$2:$U$476,0),1)),"",INDEX('Miljövärden urval för publ'!$A$2:$AD$475,MATCH($A56,'Miljövärden urval för publ'!$U$2:$U$476,0),1))</f>
        <v>E.ON Värme Sverige AB</v>
      </c>
      <c r="C56" s="45" t="str">
        <f>IF(ISERROR(INDEX('Miljövärden urval för publ'!$A$2:$AD$475,MATCH($A56,'Miljövärden urval för publ'!$U$2:$U$476,0),2)),"",INDEX('Miljövärden urval för publ'!$A$2:$AD$475,MATCH($A56,'Miljövärden urval för publ'!$U$2:$U$476,0),2))</f>
        <v>Malmö</v>
      </c>
      <c r="D56" s="45">
        <f>IF(ISERROR(VLOOKUP($C56,'Miljövärden urval för publ'!$B$2:$H$490,MATCH(D$4,'Miljövärden urval för publ'!$B$2:$H$2,0),FALSE)),"",VLOOKUP($C56,'Miljövärden urval för publ'!$B$2:$H$490,MATCH(D$4,'Miljövärden urval för publ'!$B$2:$H$2,0),FALSE))</f>
        <v>0.426647</v>
      </c>
      <c r="E56" s="45">
        <f>IF(ISERROR(VLOOKUP($C56,'Miljövärden urval för publ'!$B$2:$H$490,MATCH(E$4,'Miljövärden urval för publ'!$B$2:$H$2,0),FALSE)),"",VLOOKUP($C56,'Miljövärden urval för publ'!$B$2:$H$490,MATCH(E$4,'Miljövärden urval för publ'!$B$2:$H$2,0),FALSE))</f>
        <v>124.036</v>
      </c>
      <c r="F56" s="45">
        <f>IF(ISERROR(VLOOKUP($C56,'Miljövärden urval för publ'!$B$2:$H$490,MATCH(F$4,'Miljövärden urval för publ'!$B$2:$H$2,0),FALSE)),"",VLOOKUP($C56,'Miljövärden urval för publ'!$B$2:$H$490,MATCH(F$4,'Miljövärden urval för publ'!$B$2:$H$2,0),FALSE))</f>
        <v>15.5183</v>
      </c>
      <c r="G56" s="45">
        <f>IF(ISERROR(VLOOKUP($C56,'Miljövärden urval för publ'!$B$2:$H$490,MATCH(G$4,'Miljövärden urval för publ'!$B$2:$H$2,0),FALSE)),"",VLOOKUP($C56,'Miljövärden urval för publ'!$B$2:$H$490,MATCH(G$4,'Miljövärden urval för publ'!$B$2:$H$2,0),FALSE))</f>
        <v>0.37757099999999999</v>
      </c>
    </row>
    <row r="57" spans="1:7" x14ac:dyDescent="0.35">
      <c r="A57" s="45">
        <v>54</v>
      </c>
      <c r="B57" s="45" t="str">
        <f>IF(ISERROR(INDEX('Miljövärden urval för publ'!$A$2:$AD$475,MATCH($A57,'Miljövärden urval för publ'!$U$2:$U$476,0),1)),"",INDEX('Miljövärden urval för publ'!$A$2:$AD$475,MATCH($A57,'Miljövärden urval för publ'!$U$2:$U$476,0),1))</f>
        <v>E.ON Värme Sverige AB</v>
      </c>
      <c r="C57" s="45" t="str">
        <f>IF(ISERROR(INDEX('Miljövärden urval för publ'!$A$2:$AD$475,MATCH($A57,'Miljövärden urval för publ'!$U$2:$U$476,0),2)),"",INDEX('Miljövärden urval för publ'!$A$2:$AD$475,MATCH($A57,'Miljövärden urval för publ'!$U$2:$U$476,0),2))</f>
        <v>Markaryd</v>
      </c>
      <c r="D57" s="45">
        <f>IF(ISERROR(VLOOKUP($C57,'Miljövärden urval för publ'!$B$2:$H$490,MATCH(D$4,'Miljövärden urval för publ'!$B$2:$H$2,0),FALSE)),"",VLOOKUP($C57,'Miljövärden urval för publ'!$B$2:$H$490,MATCH(D$4,'Miljövärden urval för publ'!$B$2:$H$2,0),FALSE))</f>
        <v>0.13879</v>
      </c>
      <c r="E57" s="45">
        <f>IF(ISERROR(VLOOKUP($C57,'Miljövärden urval för publ'!$B$2:$H$490,MATCH(E$4,'Miljövärden urval för publ'!$B$2:$H$2,0),FALSE)),"",VLOOKUP($C57,'Miljövärden urval för publ'!$B$2:$H$490,MATCH(E$4,'Miljövärden urval för publ'!$B$2:$H$2,0),FALSE))</f>
        <v>15.8553</v>
      </c>
      <c r="F57" s="45">
        <f>IF(ISERROR(VLOOKUP($C57,'Miljövärden urval för publ'!$B$2:$H$490,MATCH(F$4,'Miljövärden urval för publ'!$B$2:$H$2,0),FALSE)),"",VLOOKUP($C57,'Miljövärden urval för publ'!$B$2:$H$490,MATCH(F$4,'Miljövärden urval för publ'!$B$2:$H$2,0),FALSE))</f>
        <v>13.049799999999999</v>
      </c>
      <c r="G57" s="45">
        <f>IF(ISERROR(VLOOKUP($C57,'Miljövärden urval för publ'!$B$2:$H$490,MATCH(G$4,'Miljövärden urval för publ'!$B$2:$H$2,0),FALSE)),"",VLOOKUP($C57,'Miljövärden urval för publ'!$B$2:$H$490,MATCH(G$4,'Miljövärden urval för publ'!$B$2:$H$2,0),FALSE))</f>
        <v>1.6553399999999999E-2</v>
      </c>
    </row>
    <row r="58" spans="1:7" x14ac:dyDescent="0.35">
      <c r="A58" s="45">
        <v>55</v>
      </c>
      <c r="B58" s="45" t="str">
        <f>IF(ISERROR(INDEX('Miljövärden urval för publ'!$A$2:$AD$475,MATCH($A58,'Miljövärden urval för publ'!$U$2:$U$476,0),1)),"",INDEX('Miljövärden urval för publ'!$A$2:$AD$475,MATCH($A58,'Miljövärden urval för publ'!$U$2:$U$476,0),1))</f>
        <v>E.ON Värme Sverige AB</v>
      </c>
      <c r="C58" s="45" t="str">
        <f>IF(ISERROR(INDEX('Miljövärden urval för publ'!$A$2:$AD$475,MATCH($A58,'Miljövärden urval för publ'!$U$2:$U$476,0),2)),"",INDEX('Miljövärden urval för publ'!$A$2:$AD$475,MATCH($A58,'Miljövärden urval för publ'!$U$2:$U$476,0),2))</f>
        <v>Mora</v>
      </c>
      <c r="D58" s="45">
        <f>IF(ISERROR(VLOOKUP($C58,'Miljövärden urval för publ'!$B$2:$H$490,MATCH(D$4,'Miljövärden urval för publ'!$B$2:$H$2,0),FALSE)),"",VLOOKUP($C58,'Miljövärden urval för publ'!$B$2:$H$490,MATCH(D$4,'Miljövärden urval för publ'!$B$2:$H$2,0),FALSE))</f>
        <v>0.17716100000000001</v>
      </c>
      <c r="E58" s="45">
        <f>IF(ISERROR(VLOOKUP($C58,'Miljövärden urval för publ'!$B$2:$H$490,MATCH(E$4,'Miljövärden urval för publ'!$B$2:$H$2,0),FALSE)),"",VLOOKUP($C58,'Miljövärden urval för publ'!$B$2:$H$490,MATCH(E$4,'Miljövärden urval för publ'!$B$2:$H$2,0),FALSE))</f>
        <v>81.006799999999998</v>
      </c>
      <c r="F58" s="45">
        <f>IF(ISERROR(VLOOKUP($C58,'Miljövärden urval för publ'!$B$2:$H$490,MATCH(F$4,'Miljövärden urval för publ'!$B$2:$H$2,0),FALSE)),"",VLOOKUP($C58,'Miljövärden urval för publ'!$B$2:$H$490,MATCH(F$4,'Miljövärden urval för publ'!$B$2:$H$2,0),FALSE))</f>
        <v>6.6884800000000002</v>
      </c>
      <c r="G58" s="45">
        <f>IF(ISERROR(VLOOKUP($C58,'Miljövärden urval för publ'!$B$2:$H$490,MATCH(G$4,'Miljövärden urval för publ'!$B$2:$H$2,0),FALSE)),"",VLOOKUP($C58,'Miljövärden urval för publ'!$B$2:$H$490,MATCH(G$4,'Miljövärden urval för publ'!$B$2:$H$2,0),FALSE))</f>
        <v>6.2943299999999994E-2</v>
      </c>
    </row>
    <row r="59" spans="1:7" x14ac:dyDescent="0.35">
      <c r="A59" s="45">
        <v>56</v>
      </c>
      <c r="B59" s="45" t="str">
        <f>IF(ISERROR(INDEX('Miljövärden urval för publ'!$A$2:$AD$475,MATCH($A59,'Miljövärden urval för publ'!$U$2:$U$476,0),1)),"",INDEX('Miljövärden urval för publ'!$A$2:$AD$475,MATCH($A59,'Miljövärden urval för publ'!$U$2:$U$476,0),1))</f>
        <v>E.ON Värme Sverige AB</v>
      </c>
      <c r="C59" s="45" t="str">
        <f>IF(ISERROR(INDEX('Miljövärden urval för publ'!$A$2:$AD$475,MATCH($A59,'Miljövärden urval för publ'!$U$2:$U$476,0),2)),"",INDEX('Miljövärden urval för publ'!$A$2:$AD$475,MATCH($A59,'Miljövärden urval för publ'!$U$2:$U$476,0),2))</f>
        <v>Mölnlycke</v>
      </c>
      <c r="D59" s="45">
        <f>IF(ISERROR(VLOOKUP($C59,'Miljövärden urval för publ'!$B$2:$H$490,MATCH(D$4,'Miljövärden urval för publ'!$B$2:$H$2,0),FALSE)),"",VLOOKUP($C59,'Miljövärden urval för publ'!$B$2:$H$490,MATCH(D$4,'Miljövärden urval för publ'!$B$2:$H$2,0),FALSE))</f>
        <v>0.24668699999999999</v>
      </c>
      <c r="E59" s="45">
        <f>IF(ISERROR(VLOOKUP($C59,'Miljövärden urval för publ'!$B$2:$H$490,MATCH(E$4,'Miljövärden urval för publ'!$B$2:$H$2,0),FALSE)),"",VLOOKUP($C59,'Miljövärden urval för publ'!$B$2:$H$490,MATCH(E$4,'Miljövärden urval för publ'!$B$2:$H$2,0),FALSE))</f>
        <v>54.3416</v>
      </c>
      <c r="F59" s="45">
        <f>IF(ISERROR(VLOOKUP($C59,'Miljövärden urval för publ'!$B$2:$H$490,MATCH(F$4,'Miljövärden urval för publ'!$B$2:$H$2,0),FALSE)),"",VLOOKUP($C59,'Miljövärden urval för publ'!$B$2:$H$490,MATCH(F$4,'Miljövärden urval för publ'!$B$2:$H$2,0),FALSE))</f>
        <v>9.8499199999999991</v>
      </c>
      <c r="G59" s="45">
        <f>IF(ISERROR(VLOOKUP($C59,'Miljövärden urval för publ'!$B$2:$H$490,MATCH(G$4,'Miljövärden urval för publ'!$B$2:$H$2,0),FALSE)),"",VLOOKUP($C59,'Miljövärden urval för publ'!$B$2:$H$490,MATCH(G$4,'Miljövärden urval för publ'!$B$2:$H$2,0),FALSE))</f>
        <v>0.113915</v>
      </c>
    </row>
    <row r="60" spans="1:7" x14ac:dyDescent="0.35">
      <c r="A60" s="45">
        <v>57</v>
      </c>
      <c r="B60" s="45" t="str">
        <f>IF(ISERROR(INDEX('Miljövärden urval för publ'!$A$2:$AD$475,MATCH($A60,'Miljövärden urval för publ'!$U$2:$U$476,0),1)),"",INDEX('Miljövärden urval för publ'!$A$2:$AD$475,MATCH($A60,'Miljövärden urval för publ'!$U$2:$U$476,0),1))</f>
        <v>E.ON Värme Sverige AB</v>
      </c>
      <c r="C60" s="45" t="str">
        <f>IF(ISERROR(INDEX('Miljövärden urval för publ'!$A$2:$AD$475,MATCH($A60,'Miljövärden urval för publ'!$U$2:$U$476,0),2)),"",INDEX('Miljövärden urval för publ'!$A$2:$AD$475,MATCH($A60,'Miljövärden urval för publ'!$U$2:$U$476,0),2))</f>
        <v>Mönsterås</v>
      </c>
      <c r="D60" s="45">
        <f>IF(ISERROR(VLOOKUP($C60,'Miljövärden urval för publ'!$B$2:$H$490,MATCH(D$4,'Miljövärden urval för publ'!$B$2:$H$2,0),FALSE)),"",VLOOKUP($C60,'Miljövärden urval för publ'!$B$2:$H$490,MATCH(D$4,'Miljövärden urval för publ'!$B$2:$H$2,0),FALSE))</f>
        <v>5.1299299999999999E-2</v>
      </c>
      <c r="E60" s="45">
        <f>IF(ISERROR(VLOOKUP($C60,'Miljövärden urval för publ'!$B$2:$H$490,MATCH(E$4,'Miljövärden urval för publ'!$B$2:$H$2,0),FALSE)),"",VLOOKUP($C60,'Miljövärden urval för publ'!$B$2:$H$490,MATCH(E$4,'Miljövärden urval för publ'!$B$2:$H$2,0),FALSE))</f>
        <v>6.1097799999999998</v>
      </c>
      <c r="F60" s="45">
        <f>IF(ISERROR(VLOOKUP($C60,'Miljövärden urval för publ'!$B$2:$H$490,MATCH(F$4,'Miljövärden urval för publ'!$B$2:$H$2,0),FALSE)),"",VLOOKUP($C60,'Miljövärden urval för publ'!$B$2:$H$490,MATCH(F$4,'Miljövärden urval för publ'!$B$2:$H$2,0),FALSE))</f>
        <v>2.6394299999999999E-2</v>
      </c>
      <c r="G60" s="45">
        <f>IF(ISERROR(VLOOKUP($C60,'Miljövärden urval för publ'!$B$2:$H$490,MATCH(G$4,'Miljövärden urval för publ'!$B$2:$H$2,0),FALSE)),"",VLOOKUP($C60,'Miljövärden urval för publ'!$B$2:$H$490,MATCH(G$4,'Miljövärden urval för publ'!$B$2:$H$2,0),FALSE))</f>
        <v>6.5394399999999997E-3</v>
      </c>
    </row>
    <row r="61" spans="1:7" x14ac:dyDescent="0.35">
      <c r="A61" s="45">
        <v>58</v>
      </c>
      <c r="B61" s="45" t="str">
        <f>IF(ISERROR(INDEX('Miljövärden urval för publ'!$A$2:$AD$475,MATCH($A61,'Miljövärden urval för publ'!$U$2:$U$476,0),1)),"",INDEX('Miljövärden urval för publ'!$A$2:$AD$475,MATCH($A61,'Miljövärden urval för publ'!$U$2:$U$476,0),1))</f>
        <v>E.ON Värme Sverige AB</v>
      </c>
      <c r="C61" s="45" t="str">
        <f>IF(ISERROR(INDEX('Miljövärden urval för publ'!$A$2:$AD$475,MATCH($A61,'Miljövärden urval för publ'!$U$2:$U$476,0),2)),"",INDEX('Miljövärden urval för publ'!$A$2:$AD$475,MATCH($A61,'Miljövärden urval för publ'!$U$2:$U$476,0),2))</f>
        <v>Norrköping</v>
      </c>
      <c r="D61" s="45">
        <f>IF(ISERROR(VLOOKUP($C61,'Miljövärden urval för publ'!$B$2:$H$490,MATCH(D$4,'Miljövärden urval för publ'!$B$2:$H$2,0),FALSE)),"",VLOOKUP($C61,'Miljövärden urval för publ'!$B$2:$H$490,MATCH(D$4,'Miljövärden urval för publ'!$B$2:$H$2,0),FALSE))</f>
        <v>0.33552599999999999</v>
      </c>
      <c r="E61" s="45">
        <f>IF(ISERROR(VLOOKUP($C61,'Miljövärden urval för publ'!$B$2:$H$490,MATCH(E$4,'Miljövärden urval för publ'!$B$2:$H$2,0),FALSE)),"",VLOOKUP($C61,'Miljövärden urval för publ'!$B$2:$H$490,MATCH(E$4,'Miljövärden urval för publ'!$B$2:$H$2,0),FALSE))</f>
        <v>121.444</v>
      </c>
      <c r="F61" s="45">
        <f>IF(ISERROR(VLOOKUP($C61,'Miljövärden urval för publ'!$B$2:$H$490,MATCH(F$4,'Miljövärden urval för publ'!$B$2:$H$2,0),FALSE)),"",VLOOKUP($C61,'Miljövärden urval för publ'!$B$2:$H$490,MATCH(F$4,'Miljövärden urval för publ'!$B$2:$H$2,0),FALSE))</f>
        <v>5.8953600000000002</v>
      </c>
      <c r="G61" s="45">
        <f>IF(ISERROR(VLOOKUP($C61,'Miljövärden urval för publ'!$B$2:$H$490,MATCH(G$4,'Miljövärden urval för publ'!$B$2:$H$2,0),FALSE)),"",VLOOKUP($C61,'Miljövärden urval för publ'!$B$2:$H$490,MATCH(G$4,'Miljövärden urval för publ'!$B$2:$H$2,0),FALSE))</f>
        <v>0.133187</v>
      </c>
    </row>
    <row r="62" spans="1:7" x14ac:dyDescent="0.35">
      <c r="A62" s="45">
        <v>59</v>
      </c>
      <c r="B62" s="45" t="str">
        <f>IF(ISERROR(INDEX('Miljövärden urval för publ'!$A$2:$AD$475,MATCH($A62,'Miljövärden urval för publ'!$U$2:$U$476,0),1)),"",INDEX('Miljövärden urval för publ'!$A$2:$AD$475,MATCH($A62,'Miljövärden urval för publ'!$U$2:$U$476,0),1))</f>
        <v>E.ON Värme Sverige AB</v>
      </c>
      <c r="C62" s="45" t="str">
        <f>IF(ISERROR(INDEX('Miljövärden urval för publ'!$A$2:$AD$475,MATCH($A62,'Miljövärden urval för publ'!$U$2:$U$476,0),2)),"",INDEX('Miljövärden urval för publ'!$A$2:$AD$475,MATCH($A62,'Miljövärden urval för publ'!$U$2:$U$476,0),2))</f>
        <v>Orsa</v>
      </c>
      <c r="D62" s="45">
        <f>IF(ISERROR(VLOOKUP($C62,'Miljövärden urval för publ'!$B$2:$H$490,MATCH(D$4,'Miljövärden urval för publ'!$B$2:$H$2,0),FALSE)),"",VLOOKUP($C62,'Miljövärden urval för publ'!$B$2:$H$490,MATCH(D$4,'Miljövärden urval för publ'!$B$2:$H$2,0),FALSE))</f>
        <v>0.10513400000000001</v>
      </c>
      <c r="E62" s="45">
        <f>IF(ISERROR(VLOOKUP($C62,'Miljövärden urval för publ'!$B$2:$H$490,MATCH(E$4,'Miljövärden urval för publ'!$B$2:$H$2,0),FALSE)),"",VLOOKUP($C62,'Miljövärden urval för publ'!$B$2:$H$490,MATCH(E$4,'Miljövärden urval för publ'!$B$2:$H$2,0),FALSE))</f>
        <v>15.212400000000001</v>
      </c>
      <c r="F62" s="45">
        <f>IF(ISERROR(VLOOKUP($C62,'Miljövärden urval för publ'!$B$2:$H$490,MATCH(F$4,'Miljövärden urval för publ'!$B$2:$H$2,0),FALSE)),"",VLOOKUP($C62,'Miljövärden urval för publ'!$B$2:$H$490,MATCH(F$4,'Miljövärden urval för publ'!$B$2:$H$2,0),FALSE))</f>
        <v>9.5486000000000004</v>
      </c>
      <c r="G62" s="45">
        <f>IF(ISERROR(VLOOKUP($C62,'Miljövärden urval för publ'!$B$2:$H$490,MATCH(G$4,'Miljövärden urval för publ'!$B$2:$H$2,0),FALSE)),"",VLOOKUP($C62,'Miljövärden urval för publ'!$B$2:$H$490,MATCH(G$4,'Miljövärden urval för publ'!$B$2:$H$2,0),FALSE))</f>
        <v>9.5498400000000004E-3</v>
      </c>
    </row>
    <row r="63" spans="1:7" x14ac:dyDescent="0.35">
      <c r="A63" s="45">
        <v>60</v>
      </c>
      <c r="B63" s="45" t="str">
        <f>IF(ISERROR(INDEX('Miljövärden urval för publ'!$A$2:$AD$475,MATCH($A63,'Miljövärden urval för publ'!$U$2:$U$476,0),1)),"",INDEX('Miljövärden urval för publ'!$A$2:$AD$475,MATCH($A63,'Miljövärden urval för publ'!$U$2:$U$476,0),1))</f>
        <v>E.ON Värme Sverige AB</v>
      </c>
      <c r="C63" s="45" t="str">
        <f>IF(ISERROR(INDEX('Miljövärden urval för publ'!$A$2:$AD$475,MATCH($A63,'Miljövärden urval för publ'!$U$2:$U$476,0),2)),"",INDEX('Miljövärden urval för publ'!$A$2:$AD$475,MATCH($A63,'Miljövärden urval för publ'!$U$2:$U$476,0),2))</f>
        <v>Ryd</v>
      </c>
      <c r="D63" s="45">
        <f>IF(ISERROR(VLOOKUP($C63,'Miljövärden urval för publ'!$B$2:$H$490,MATCH(D$4,'Miljövärden urval för publ'!$B$2:$H$2,0),FALSE)),"",VLOOKUP($C63,'Miljövärden urval för publ'!$B$2:$H$490,MATCH(D$4,'Miljövärden urval för publ'!$B$2:$H$2,0),FALSE))</f>
        <v>0.26003300000000001</v>
      </c>
      <c r="E63" s="45">
        <f>IF(ISERROR(VLOOKUP($C63,'Miljövärden urval för publ'!$B$2:$H$490,MATCH(E$4,'Miljövärden urval för publ'!$B$2:$H$2,0),FALSE)),"",VLOOKUP($C63,'Miljövärden urval för publ'!$B$2:$H$490,MATCH(E$4,'Miljövärden urval för publ'!$B$2:$H$2,0),FALSE))</f>
        <v>38.066899999999997</v>
      </c>
      <c r="F63" s="45">
        <f>IF(ISERROR(VLOOKUP($C63,'Miljövärden urval för publ'!$B$2:$H$490,MATCH(F$4,'Miljövärden urval för publ'!$B$2:$H$2,0),FALSE)),"",VLOOKUP($C63,'Miljövärden urval för publ'!$B$2:$H$490,MATCH(F$4,'Miljövärden urval för publ'!$B$2:$H$2,0),FALSE))</f>
        <v>16.729199999999999</v>
      </c>
      <c r="G63" s="45">
        <f>IF(ISERROR(VLOOKUP($C63,'Miljövärden urval för publ'!$B$2:$H$490,MATCH(G$4,'Miljövärden urval för publ'!$B$2:$H$2,0),FALSE)),"",VLOOKUP($C63,'Miljövärden urval för publ'!$B$2:$H$490,MATCH(G$4,'Miljövärden urval för publ'!$B$2:$H$2,0),FALSE))</f>
        <v>7.7358700000000002E-2</v>
      </c>
    </row>
    <row r="64" spans="1:7" x14ac:dyDescent="0.35">
      <c r="A64" s="45">
        <v>61</v>
      </c>
      <c r="B64" s="45" t="str">
        <f>IF(ISERROR(INDEX('Miljövärden urval för publ'!$A$2:$AD$475,MATCH($A64,'Miljövärden urval för publ'!$U$2:$U$476,0),1)),"",INDEX('Miljövärden urval för publ'!$A$2:$AD$475,MATCH($A64,'Miljövärden urval för publ'!$U$2:$U$476,0),1))</f>
        <v>E.ON Värme Sverige AB</v>
      </c>
      <c r="C64" s="45" t="str">
        <f>IF(ISERROR(INDEX('Miljövärden urval för publ'!$A$2:$AD$475,MATCH($A64,'Miljövärden urval för publ'!$U$2:$U$476,0),2)),"",INDEX('Miljövärden urval för publ'!$A$2:$AD$475,MATCH($A64,'Miljövärden urval för publ'!$U$2:$U$476,0),2))</f>
        <v>Staffanstorp</v>
      </c>
      <c r="D64" s="45">
        <f>IF(ISERROR(VLOOKUP($C64,'Miljövärden urval för publ'!$B$2:$H$490,MATCH(D$4,'Miljövärden urval för publ'!$B$2:$H$2,0),FALSE)),"",VLOOKUP($C64,'Miljövärden urval för publ'!$B$2:$H$490,MATCH(D$4,'Miljövärden urval för publ'!$B$2:$H$2,0),FALSE))</f>
        <v>0.26272800000000002</v>
      </c>
      <c r="E64" s="45">
        <f>IF(ISERROR(VLOOKUP($C64,'Miljövärden urval för publ'!$B$2:$H$490,MATCH(E$4,'Miljövärden urval för publ'!$B$2:$H$2,0),FALSE)),"",VLOOKUP($C64,'Miljövärden urval för publ'!$B$2:$H$490,MATCH(E$4,'Miljövärden urval för publ'!$B$2:$H$2,0),FALSE))</f>
        <v>47.395200000000003</v>
      </c>
      <c r="F64" s="45">
        <f>IF(ISERROR(VLOOKUP($C64,'Miljövärden urval för publ'!$B$2:$H$490,MATCH(F$4,'Miljövärden urval för publ'!$B$2:$H$2,0),FALSE)),"",VLOOKUP($C64,'Miljövärden urval för publ'!$B$2:$H$490,MATCH(F$4,'Miljövärden urval för publ'!$B$2:$H$2,0),FALSE))</f>
        <v>12.884499999999999</v>
      </c>
      <c r="G64" s="45">
        <f>IF(ISERROR(VLOOKUP($C64,'Miljövärden urval för publ'!$B$2:$H$490,MATCH(G$4,'Miljövärden urval för publ'!$B$2:$H$2,0),FALSE)),"",VLOOKUP($C64,'Miljövärden urval för publ'!$B$2:$H$490,MATCH(G$4,'Miljövärden urval för publ'!$B$2:$H$2,0),FALSE))</f>
        <v>0.113399</v>
      </c>
    </row>
    <row r="65" spans="1:7" x14ac:dyDescent="0.35">
      <c r="A65" s="45">
        <v>62</v>
      </c>
      <c r="B65" s="45" t="str">
        <f>IF(ISERROR(INDEX('Miljövärden urval för publ'!$A$2:$AD$475,MATCH($A65,'Miljövärden urval för publ'!$U$2:$U$476,0),1)),"",INDEX('Miljövärden urval för publ'!$A$2:$AD$475,MATCH($A65,'Miljövärden urval för publ'!$U$2:$U$476,0),1))</f>
        <v>E.ON Värme Sverige AB</v>
      </c>
      <c r="C65" s="45" t="str">
        <f>IF(ISERROR(INDEX('Miljövärden urval för publ'!$A$2:$AD$475,MATCH($A65,'Miljövärden urval för publ'!$U$2:$U$476,0),2)),"",INDEX('Miljövärden urval för publ'!$A$2:$AD$475,MATCH($A65,'Miljövärden urval för publ'!$U$2:$U$476,0),2))</f>
        <v>Strömsnäsbruk</v>
      </c>
      <c r="D65" s="45">
        <f>IF(ISERROR(VLOOKUP($C65,'Miljövärden urval för publ'!$B$2:$H$490,MATCH(D$4,'Miljövärden urval för publ'!$B$2:$H$2,0),FALSE)),"",VLOOKUP($C65,'Miljövärden urval för publ'!$B$2:$H$490,MATCH(D$4,'Miljövärden urval för publ'!$B$2:$H$2,0),FALSE))</f>
        <v>0.16994100000000001</v>
      </c>
      <c r="E65" s="45">
        <f>IF(ISERROR(VLOOKUP($C65,'Miljövärden urval för publ'!$B$2:$H$490,MATCH(E$4,'Miljövärden urval för publ'!$B$2:$H$2,0),FALSE)),"",VLOOKUP($C65,'Miljövärden urval för publ'!$B$2:$H$490,MATCH(E$4,'Miljövärden urval för publ'!$B$2:$H$2,0),FALSE))</f>
        <v>25.716000000000001</v>
      </c>
      <c r="F65" s="45">
        <f>IF(ISERROR(VLOOKUP($C65,'Miljövärden urval för publ'!$B$2:$H$490,MATCH(F$4,'Miljövärden urval för publ'!$B$2:$H$2,0),FALSE)),"",VLOOKUP($C65,'Miljövärden urval för publ'!$B$2:$H$490,MATCH(F$4,'Miljövärden urval för publ'!$B$2:$H$2,0),FALSE))</f>
        <v>11.914400000000001</v>
      </c>
      <c r="G65" s="45">
        <f>IF(ISERROR(VLOOKUP($C65,'Miljövärden urval för publ'!$B$2:$H$490,MATCH(G$4,'Miljövärden urval för publ'!$B$2:$H$2,0),FALSE)),"",VLOOKUP($C65,'Miljövärden urval för publ'!$B$2:$H$490,MATCH(G$4,'Miljövärden urval för publ'!$B$2:$H$2,0),FALSE))</f>
        <v>5.40285E-2</v>
      </c>
    </row>
    <row r="66" spans="1:7" x14ac:dyDescent="0.35">
      <c r="A66" s="45">
        <v>63</v>
      </c>
      <c r="B66" s="45" t="str">
        <f>IF(ISERROR(INDEX('Miljövärden urval för publ'!$A$2:$AD$475,MATCH($A66,'Miljövärden urval för publ'!$U$2:$U$476,0),1)),"",INDEX('Miljövärden urval för publ'!$A$2:$AD$475,MATCH($A66,'Miljövärden urval för publ'!$U$2:$U$476,0),1))</f>
        <v>E.ON Värme Sverige AB</v>
      </c>
      <c r="C66" s="45" t="str">
        <f>IF(ISERROR(INDEX('Miljövärden urval för publ'!$A$2:$AD$475,MATCH($A66,'Miljövärden urval för publ'!$U$2:$U$476,0),2)),"",INDEX('Miljövärden urval för publ'!$A$2:$AD$475,MATCH($A66,'Miljövärden urval för publ'!$U$2:$U$476,0),2))</f>
        <v>Svalöv</v>
      </c>
      <c r="D66" s="45">
        <f>IF(ISERROR(VLOOKUP($C66,'Miljövärden urval för publ'!$B$2:$H$490,MATCH(D$4,'Miljövärden urval för publ'!$B$2:$H$2,0),FALSE)),"",VLOOKUP($C66,'Miljövärden urval för publ'!$B$2:$H$490,MATCH(D$4,'Miljövärden urval för publ'!$B$2:$H$2,0),FALSE))</f>
        <v>0.11215799999999999</v>
      </c>
      <c r="E66" s="45">
        <f>IF(ISERROR(VLOOKUP($C66,'Miljövärden urval för publ'!$B$2:$H$490,MATCH(E$4,'Miljövärden urval för publ'!$B$2:$H$2,0),FALSE)),"",VLOOKUP($C66,'Miljövärden urval för publ'!$B$2:$H$490,MATCH(E$4,'Miljövärden urval för publ'!$B$2:$H$2,0),FALSE))</f>
        <v>23.383299999999998</v>
      </c>
      <c r="F66" s="45">
        <f>IF(ISERROR(VLOOKUP($C66,'Miljövärden urval för publ'!$B$2:$H$490,MATCH(F$4,'Miljövärden urval för publ'!$B$2:$H$2,0),FALSE)),"",VLOOKUP($C66,'Miljövärden urval för publ'!$B$2:$H$490,MATCH(F$4,'Miljövärden urval för publ'!$B$2:$H$2,0),FALSE))</f>
        <v>9.1235199999999992</v>
      </c>
      <c r="G66" s="45">
        <f>IF(ISERROR(VLOOKUP($C66,'Miljövärden urval för publ'!$B$2:$H$490,MATCH(G$4,'Miljövärden urval för publ'!$B$2:$H$2,0),FALSE)),"",VLOOKUP($C66,'Miljövärden urval för publ'!$B$2:$H$490,MATCH(G$4,'Miljövärden urval för publ'!$B$2:$H$2,0),FALSE))</f>
        <v>2.5200299999999998E-2</v>
      </c>
    </row>
    <row r="67" spans="1:7" x14ac:dyDescent="0.35">
      <c r="A67" s="45">
        <v>64</v>
      </c>
      <c r="B67" s="45" t="str">
        <f>IF(ISERROR(INDEX('Miljövärden urval för publ'!$A$2:$AD$475,MATCH($A67,'Miljövärden urval för publ'!$U$2:$U$476,0),1)),"",INDEX('Miljövärden urval för publ'!$A$2:$AD$475,MATCH($A67,'Miljövärden urval för publ'!$U$2:$U$476,0),1))</f>
        <v>E.ON Värme Sverige AB</v>
      </c>
      <c r="C67" s="45" t="str">
        <f>IF(ISERROR(INDEX('Miljövärden urval för publ'!$A$2:$AD$475,MATCH($A67,'Miljövärden urval för publ'!$U$2:$U$476,0),2)),"",INDEX('Miljövärden urval för publ'!$A$2:$AD$475,MATCH($A67,'Miljövärden urval för publ'!$U$2:$U$476,0),2))</f>
        <v>Åseda</v>
      </c>
      <c r="D67" s="45">
        <f>IF(ISERROR(VLOOKUP($C67,'Miljövärden urval för publ'!$B$2:$H$490,MATCH(D$4,'Miljövärden urval för publ'!$B$2:$H$2,0),FALSE)),"",VLOOKUP($C67,'Miljövärden urval för publ'!$B$2:$H$490,MATCH(D$4,'Miljövärden urval för publ'!$B$2:$H$2,0),FALSE))</f>
        <v>0.13359599999999999</v>
      </c>
      <c r="E67" s="45">
        <f>IF(ISERROR(VLOOKUP($C67,'Miljövärden urval för publ'!$B$2:$H$490,MATCH(E$4,'Miljövärden urval för publ'!$B$2:$H$2,0),FALSE)),"",VLOOKUP($C67,'Miljövärden urval för publ'!$B$2:$H$490,MATCH(E$4,'Miljövärden urval för publ'!$B$2:$H$2,0),FALSE))</f>
        <v>28.135200000000001</v>
      </c>
      <c r="F67" s="45">
        <f>IF(ISERROR(VLOOKUP($C67,'Miljövärden urval för publ'!$B$2:$H$490,MATCH(F$4,'Miljövärden urval för publ'!$B$2:$H$2,0),FALSE)),"",VLOOKUP($C67,'Miljövärden urval för publ'!$B$2:$H$490,MATCH(F$4,'Miljövärden urval för publ'!$B$2:$H$2,0),FALSE))</f>
        <v>8.5484799999999996</v>
      </c>
      <c r="G67" s="45">
        <f>IF(ISERROR(VLOOKUP($C67,'Miljövärden urval för publ'!$B$2:$H$490,MATCH(G$4,'Miljövärden urval för publ'!$B$2:$H$2,0),FALSE)),"",VLOOKUP($C67,'Miljövärden urval för publ'!$B$2:$H$490,MATCH(G$4,'Miljövärden urval för publ'!$B$2:$H$2,0),FALSE))</f>
        <v>4.2936000000000002E-2</v>
      </c>
    </row>
    <row r="68" spans="1:7" x14ac:dyDescent="0.35">
      <c r="A68" s="45">
        <v>65</v>
      </c>
      <c r="B68" s="45" t="str">
        <f>IF(ISERROR(INDEX('Miljövärden urval för publ'!$A$2:$AD$475,MATCH($A68,'Miljövärden urval för publ'!$U$2:$U$476,0),1)),"",INDEX('Miljövärden urval för publ'!$A$2:$AD$475,MATCH($A68,'Miljövärden urval för publ'!$U$2:$U$476,0),1))</f>
        <v>E.ON Värme Sverige AB</v>
      </c>
      <c r="C68" s="45" t="str">
        <f>IF(ISERROR(INDEX('Miljövärden urval för publ'!$A$2:$AD$475,MATCH($A68,'Miljövärden urval för publ'!$U$2:$U$476,0),2)),"",INDEX('Miljövärden urval för publ'!$A$2:$AD$475,MATCH($A68,'Miljövärden urval för publ'!$U$2:$U$476,0),2))</f>
        <v>Älmhult</v>
      </c>
      <c r="D68" s="45">
        <f>IF(ISERROR(VLOOKUP($C68,'Miljövärden urval för publ'!$B$2:$H$490,MATCH(D$4,'Miljövärden urval för publ'!$B$2:$H$2,0),FALSE)),"",VLOOKUP($C68,'Miljövärden urval för publ'!$B$2:$H$490,MATCH(D$4,'Miljövärden urval för publ'!$B$2:$H$2,0),FALSE))</f>
        <v>0.118702</v>
      </c>
      <c r="E68" s="45">
        <f>IF(ISERROR(VLOOKUP($C68,'Miljövärden urval för publ'!$B$2:$H$490,MATCH(E$4,'Miljövärden urval för publ'!$B$2:$H$2,0),FALSE)),"",VLOOKUP($C68,'Miljövärden urval för publ'!$B$2:$H$490,MATCH(E$4,'Miljövärden urval för publ'!$B$2:$H$2,0),FALSE))</f>
        <v>22.731000000000002</v>
      </c>
      <c r="F68" s="45">
        <f>IF(ISERROR(VLOOKUP($C68,'Miljövärden urval för publ'!$B$2:$H$490,MATCH(F$4,'Miljövärden urval för publ'!$B$2:$H$2,0),FALSE)),"",VLOOKUP($C68,'Miljövärden urval för publ'!$B$2:$H$490,MATCH(F$4,'Miljövärden urval för publ'!$B$2:$H$2,0),FALSE))</f>
        <v>7.5249300000000003</v>
      </c>
      <c r="G68" s="45">
        <f>IF(ISERROR(VLOOKUP($C68,'Miljövärden urval för publ'!$B$2:$H$490,MATCH(G$4,'Miljövärden urval för publ'!$B$2:$H$2,0),FALSE)),"",VLOOKUP($C68,'Miljövärden urval för publ'!$B$2:$H$490,MATCH(G$4,'Miljövärden urval för publ'!$B$2:$H$2,0),FALSE))</f>
        <v>4.71974E-2</v>
      </c>
    </row>
    <row r="69" spans="1:7" x14ac:dyDescent="0.35">
      <c r="A69" s="45">
        <v>66</v>
      </c>
      <c r="B69" s="45" t="str">
        <f>IF(ISERROR(INDEX('Miljövärden urval för publ'!$A$2:$AD$475,MATCH($A69,'Miljövärden urval för publ'!$U$2:$U$476,0),1)),"",INDEX('Miljövärden urval för publ'!$A$2:$AD$475,MATCH($A69,'Miljövärden urval för publ'!$U$2:$U$476,0),1))</f>
        <v>Eda Energi AB</v>
      </c>
      <c r="C69" s="45" t="str">
        <f>IF(ISERROR(INDEX('Miljövärden urval för publ'!$A$2:$AD$475,MATCH($A69,'Miljövärden urval för publ'!$U$2:$U$476,0),2)),"",INDEX('Miljövärden urval för publ'!$A$2:$AD$475,MATCH($A69,'Miljövärden urval för publ'!$U$2:$U$476,0),2))</f>
        <v>Eda</v>
      </c>
      <c r="D69" s="45">
        <f>IF(ISERROR(VLOOKUP($C69,'Miljövärden urval för publ'!$B$2:$H$490,MATCH(D$4,'Miljövärden urval för publ'!$B$2:$H$2,0),FALSE)),"",VLOOKUP($C69,'Miljövärden urval för publ'!$B$2:$H$490,MATCH(D$4,'Miljövärden urval för publ'!$B$2:$H$2,0),FALSE))</f>
        <v>0.12077</v>
      </c>
      <c r="E69" s="45">
        <f>IF(ISERROR(VLOOKUP($C69,'Miljövärden urval för publ'!$B$2:$H$490,MATCH(E$4,'Miljövärden urval för publ'!$B$2:$H$2,0),FALSE)),"",VLOOKUP($C69,'Miljövärden urval för publ'!$B$2:$H$490,MATCH(E$4,'Miljövärden urval för publ'!$B$2:$H$2,0),FALSE))</f>
        <v>138.46899999999999</v>
      </c>
      <c r="F69" s="45">
        <f>IF(ISERROR(VLOOKUP($C69,'Miljövärden urval för publ'!$B$2:$H$490,MATCH(F$4,'Miljövärden urval för publ'!$B$2:$H$2,0),FALSE)),"",VLOOKUP($C69,'Miljövärden urval för publ'!$B$2:$H$490,MATCH(F$4,'Miljövärden urval för publ'!$B$2:$H$2,0),FALSE))</f>
        <v>4.8078900000000004</v>
      </c>
      <c r="G69" s="45">
        <f>IF(ISERROR(VLOOKUP($C69,'Miljövärden urval för publ'!$B$2:$H$490,MATCH(G$4,'Miljövärden urval för publ'!$B$2:$H$2,0),FALSE)),"",VLOOKUP($C69,'Miljövärden urval för publ'!$B$2:$H$490,MATCH(G$4,'Miljövärden urval för publ'!$B$2:$H$2,0),FALSE))</f>
        <v>7.1908500000000004E-3</v>
      </c>
    </row>
    <row r="70" spans="1:7" x14ac:dyDescent="0.35">
      <c r="A70" s="45">
        <v>67</v>
      </c>
      <c r="B70" s="45" t="str">
        <f>IF(ISERROR(INDEX('Miljövärden urval för publ'!$A$2:$AD$475,MATCH($A70,'Miljövärden urval för publ'!$U$2:$U$476,0),1)),"",INDEX('Miljövärden urval för publ'!$A$2:$AD$475,MATCH($A70,'Miljövärden urval för publ'!$U$2:$U$476,0),1))</f>
        <v>Eksjö Energi AB</v>
      </c>
      <c r="C70" s="45" t="str">
        <f>IF(ISERROR(INDEX('Miljövärden urval för publ'!$A$2:$AD$475,MATCH($A70,'Miljövärden urval för publ'!$U$2:$U$476,0),2)),"",INDEX('Miljövärden urval för publ'!$A$2:$AD$475,MATCH($A70,'Miljövärden urval för publ'!$U$2:$U$476,0),2))</f>
        <v>Eksjö</v>
      </c>
      <c r="D70" s="45">
        <f>IF(ISERROR(VLOOKUP($C70,'Miljövärden urval för publ'!$B$2:$H$490,MATCH(D$4,'Miljövärden urval för publ'!$B$2:$H$2,0),FALSE)),"",VLOOKUP($C70,'Miljövärden urval för publ'!$B$2:$H$490,MATCH(D$4,'Miljövärden urval för publ'!$B$2:$H$2,0),FALSE))</f>
        <v>0.11046499999999999</v>
      </c>
      <c r="E70" s="45">
        <f>IF(ISERROR(VLOOKUP($C70,'Miljövärden urval för publ'!$B$2:$H$490,MATCH(E$4,'Miljövärden urval för publ'!$B$2:$H$2,0),FALSE)),"",VLOOKUP($C70,'Miljövärden urval för publ'!$B$2:$H$490,MATCH(E$4,'Miljövärden urval för publ'!$B$2:$H$2,0),FALSE))</f>
        <v>86.761799999999994</v>
      </c>
      <c r="F70" s="45">
        <f>IF(ISERROR(VLOOKUP($C70,'Miljövärden urval för publ'!$B$2:$H$490,MATCH(F$4,'Miljövärden urval för publ'!$B$2:$H$2,0),FALSE)),"",VLOOKUP($C70,'Miljövärden urval för publ'!$B$2:$H$490,MATCH(F$4,'Miljövärden urval för publ'!$B$2:$H$2,0),FALSE))</f>
        <v>5.1666100000000004</v>
      </c>
      <c r="G70" s="45">
        <f>IF(ISERROR(VLOOKUP($C70,'Miljövärden urval för publ'!$B$2:$H$490,MATCH(G$4,'Miljövärden urval för publ'!$B$2:$H$2,0),FALSE)),"",VLOOKUP($C70,'Miljövärden urval för publ'!$B$2:$H$490,MATCH(G$4,'Miljövärden urval för publ'!$B$2:$H$2,0),FALSE))</f>
        <v>9.4789200000000001E-3</v>
      </c>
    </row>
    <row r="71" spans="1:7" x14ac:dyDescent="0.35">
      <c r="A71" s="45">
        <v>68</v>
      </c>
      <c r="B71" s="45" t="str">
        <f>IF(ISERROR(INDEX('Miljövärden urval för publ'!$A$2:$AD$475,MATCH($A71,'Miljövärden urval för publ'!$U$2:$U$476,0),1)),"",INDEX('Miljövärden urval för publ'!$A$2:$AD$475,MATCH($A71,'Miljövärden urval för publ'!$U$2:$U$476,0),1))</f>
        <v>Eksjö Energi AB</v>
      </c>
      <c r="C71" s="45" t="str">
        <f>IF(ISERROR(INDEX('Miljövärden urval för publ'!$A$2:$AD$475,MATCH($A71,'Miljövärden urval för publ'!$U$2:$U$476,0),2)),"",INDEX('Miljövärden urval för publ'!$A$2:$AD$475,MATCH($A71,'Miljövärden urval för publ'!$U$2:$U$476,0),2))</f>
        <v>Ingatorp</v>
      </c>
      <c r="D71" s="45">
        <f>IF(ISERROR(VLOOKUP($C71,'Miljövärden urval för publ'!$B$2:$H$490,MATCH(D$4,'Miljövärden urval för publ'!$B$2:$H$2,0),FALSE)),"",VLOOKUP($C71,'Miljövärden urval för publ'!$B$2:$H$490,MATCH(D$4,'Miljövärden urval för publ'!$B$2:$H$2,0),FALSE))</f>
        <v>0.14487</v>
      </c>
      <c r="E71" s="45">
        <f>IF(ISERROR(VLOOKUP($C71,'Miljövärden urval för publ'!$B$2:$H$490,MATCH(E$4,'Miljövärden urval för publ'!$B$2:$H$2,0),FALSE)),"",VLOOKUP($C71,'Miljövärden urval för publ'!$B$2:$H$490,MATCH(E$4,'Miljövärden urval för publ'!$B$2:$H$2,0),FALSE))</f>
        <v>29.374600000000001</v>
      </c>
      <c r="F71" s="45">
        <f>IF(ISERROR(VLOOKUP($C71,'Miljövärden urval för publ'!$B$2:$H$490,MATCH(F$4,'Miljövärden urval för publ'!$B$2:$H$2,0),FALSE)),"",VLOOKUP($C71,'Miljövärden urval för publ'!$B$2:$H$490,MATCH(F$4,'Miljövärden urval för publ'!$B$2:$H$2,0),FALSE))</f>
        <v>11.720800000000001</v>
      </c>
      <c r="G71" s="45">
        <f>IF(ISERROR(VLOOKUP($C71,'Miljövärden urval för publ'!$B$2:$H$490,MATCH(G$4,'Miljövärden urval för publ'!$B$2:$H$2,0),FALSE)),"",VLOOKUP($C71,'Miljövärden urval för publ'!$B$2:$H$490,MATCH(G$4,'Miljövärden urval för publ'!$B$2:$H$2,0),FALSE))</f>
        <v>2.19337E-2</v>
      </c>
    </row>
    <row r="72" spans="1:7" x14ac:dyDescent="0.35">
      <c r="A72" s="45">
        <v>69</v>
      </c>
      <c r="B72" s="45" t="str">
        <f>IF(ISERROR(INDEX('Miljövärden urval för publ'!$A$2:$AD$475,MATCH($A72,'Miljövärden urval för publ'!$U$2:$U$476,0),1)),"",INDEX('Miljövärden urval för publ'!$A$2:$AD$475,MATCH($A72,'Miljövärden urval för publ'!$U$2:$U$476,0),1))</f>
        <v>Eksjö Energi AB</v>
      </c>
      <c r="C72" s="45" t="str">
        <f>IF(ISERROR(INDEX('Miljövärden urval för publ'!$A$2:$AD$475,MATCH($A72,'Miljövärden urval för publ'!$U$2:$U$476,0),2)),"",INDEX('Miljövärden urval för publ'!$A$2:$AD$475,MATCH($A72,'Miljövärden urval för publ'!$U$2:$U$476,0),2))</f>
        <v>Mariannelund</v>
      </c>
      <c r="D72" s="45">
        <f>IF(ISERROR(VLOOKUP($C72,'Miljövärden urval för publ'!$B$2:$H$490,MATCH(D$4,'Miljövärden urval för publ'!$B$2:$H$2,0),FALSE)),"",VLOOKUP($C72,'Miljövärden urval för publ'!$B$2:$H$490,MATCH(D$4,'Miljövärden urval för publ'!$B$2:$H$2,0),FALSE))</f>
        <v>0.120533</v>
      </c>
      <c r="E72" s="45">
        <f>IF(ISERROR(VLOOKUP($C72,'Miljövärden urval för publ'!$B$2:$H$490,MATCH(E$4,'Miljövärden urval för publ'!$B$2:$H$2,0),FALSE)),"",VLOOKUP($C72,'Miljövärden urval för publ'!$B$2:$H$490,MATCH(E$4,'Miljövärden urval för publ'!$B$2:$H$2,0),FALSE))</f>
        <v>23.293299999999999</v>
      </c>
      <c r="F72" s="45">
        <f>IF(ISERROR(VLOOKUP($C72,'Miljövärden urval för publ'!$B$2:$H$490,MATCH(F$4,'Miljövärden urval för publ'!$B$2:$H$2,0),FALSE)),"",VLOOKUP($C72,'Miljövärden urval för publ'!$B$2:$H$490,MATCH(F$4,'Miljövärden urval för publ'!$B$2:$H$2,0),FALSE))</f>
        <v>10.6083</v>
      </c>
      <c r="G72" s="45">
        <f>IF(ISERROR(VLOOKUP($C72,'Miljövärden urval för publ'!$B$2:$H$490,MATCH(G$4,'Miljövärden urval för publ'!$B$2:$H$2,0),FALSE)),"",VLOOKUP($C72,'Miljövärden urval för publ'!$B$2:$H$490,MATCH(G$4,'Miljövärden urval för publ'!$B$2:$H$2,0),FALSE))</f>
        <v>1.12526E-2</v>
      </c>
    </row>
    <row r="73" spans="1:7" x14ac:dyDescent="0.35">
      <c r="A73" s="45">
        <v>70</v>
      </c>
      <c r="B73" s="45" t="str">
        <f>IF(ISERROR(INDEX('Miljövärden urval för publ'!$A$2:$AD$475,MATCH($A73,'Miljövärden urval för publ'!$U$2:$U$476,0),1)),"",INDEX('Miljövärden urval för publ'!$A$2:$AD$475,MATCH($A73,'Miljövärden urval för publ'!$U$2:$U$476,0),1))</f>
        <v>Eksta Bostads AB</v>
      </c>
      <c r="C73" s="45" t="str">
        <f>IF(ISERROR(INDEX('Miljövärden urval för publ'!$A$2:$AD$475,MATCH($A73,'Miljövärden urval för publ'!$U$2:$U$476,0),2)),"",INDEX('Miljövärden urval för publ'!$A$2:$AD$475,MATCH($A73,'Miljövärden urval för publ'!$U$2:$U$476,0),2))</f>
        <v>Eksta</v>
      </c>
      <c r="D73" s="45">
        <f>IF(ISERROR(VLOOKUP($C73,'Miljövärden urval för publ'!$B$2:$H$490,MATCH(D$4,'Miljövärden urval för publ'!$B$2:$H$2,0),FALSE)),"",VLOOKUP($C73,'Miljövärden urval för publ'!$B$2:$H$490,MATCH(D$4,'Miljövärden urval för publ'!$B$2:$H$2,0),FALSE))</f>
        <v>0.75686200000000003</v>
      </c>
      <c r="E73" s="45">
        <f>IF(ISERROR(VLOOKUP($C73,'Miljövärden urval för publ'!$B$2:$H$490,MATCH(E$4,'Miljövärden urval för publ'!$B$2:$H$2,0),FALSE)),"",VLOOKUP($C73,'Miljövärden urval för publ'!$B$2:$H$490,MATCH(E$4,'Miljövärden urval för publ'!$B$2:$H$2,0),FALSE))</f>
        <v>43.136200000000002</v>
      </c>
      <c r="F73" s="45">
        <f>IF(ISERROR(VLOOKUP($C73,'Miljövärden urval för publ'!$B$2:$H$490,MATCH(F$4,'Miljövärden urval för publ'!$B$2:$H$2,0),FALSE)),"",VLOOKUP($C73,'Miljövärden urval för publ'!$B$2:$H$490,MATCH(F$4,'Miljövärden urval för publ'!$B$2:$H$2,0),FALSE))</f>
        <v>27.039400000000001</v>
      </c>
      <c r="G73" s="45">
        <f>IF(ISERROR(VLOOKUP($C73,'Miljövärden urval för publ'!$B$2:$H$490,MATCH(G$4,'Miljövärden urval för publ'!$B$2:$H$2,0),FALSE)),"",VLOOKUP($C73,'Miljövärden urval för publ'!$B$2:$H$490,MATCH(G$4,'Miljövärden urval för publ'!$B$2:$H$2,0),FALSE))</f>
        <v>5.9498500000000003E-2</v>
      </c>
    </row>
    <row r="74" spans="1:7" x14ac:dyDescent="0.35">
      <c r="A74" s="45">
        <v>71</v>
      </c>
      <c r="B74" s="45" t="str">
        <f>IF(ISERROR(INDEX('Miljövärden urval för publ'!$A$2:$AD$475,MATCH($A74,'Miljövärden urval för publ'!$U$2:$U$476,0),1)),"",INDEX('Miljövärden urval för publ'!$A$2:$AD$475,MATCH($A74,'Miljövärden urval för publ'!$U$2:$U$476,0),1))</f>
        <v>Elektra Värme AB</v>
      </c>
      <c r="C74" s="45" t="str">
        <f>IF(ISERROR(INDEX('Miljövärden urval för publ'!$A$2:$AD$475,MATCH($A74,'Miljövärden urval för publ'!$U$2:$U$476,0),2)),"",INDEX('Miljövärden urval för publ'!$A$2:$AD$475,MATCH($A74,'Miljövärden urval för publ'!$U$2:$U$476,0),2))</f>
        <v>Alfta</v>
      </c>
      <c r="D74" s="45">
        <f>IF(ISERROR(VLOOKUP($C74,'Miljövärden urval för publ'!$B$2:$H$490,MATCH(D$4,'Miljövärden urval för publ'!$B$2:$H$2,0),FALSE)),"",VLOOKUP($C74,'Miljövärden urval för publ'!$B$2:$H$490,MATCH(D$4,'Miljövärden urval för publ'!$B$2:$H$2,0),FALSE))</f>
        <v>0.13369500000000001</v>
      </c>
      <c r="E74" s="45">
        <f>IF(ISERROR(VLOOKUP($C74,'Miljövärden urval för publ'!$B$2:$H$490,MATCH(E$4,'Miljövärden urval för publ'!$B$2:$H$2,0),FALSE)),"",VLOOKUP($C74,'Miljövärden urval för publ'!$B$2:$H$490,MATCH(E$4,'Miljövärden urval för publ'!$B$2:$H$2,0),FALSE))</f>
        <v>28.4756</v>
      </c>
      <c r="F74" s="45">
        <f>IF(ISERROR(VLOOKUP($C74,'Miljövärden urval för publ'!$B$2:$H$490,MATCH(F$4,'Miljövärden urval för publ'!$B$2:$H$2,0),FALSE)),"",VLOOKUP($C74,'Miljövärden urval för publ'!$B$2:$H$490,MATCH(F$4,'Miljövärden urval för publ'!$B$2:$H$2,0),FALSE))</f>
        <v>9.1122200000000007</v>
      </c>
      <c r="G74" s="45">
        <f>IF(ISERROR(VLOOKUP($C74,'Miljövärden urval för publ'!$B$2:$H$490,MATCH(G$4,'Miljövärden urval för publ'!$B$2:$H$2,0),FALSE)),"",VLOOKUP($C74,'Miljövärden urval för publ'!$B$2:$H$490,MATCH(G$4,'Miljövärden urval för publ'!$B$2:$H$2,0),FALSE))</f>
        <v>5.4252700000000001E-2</v>
      </c>
    </row>
    <row r="75" spans="1:7" x14ac:dyDescent="0.35">
      <c r="A75" s="45">
        <v>72</v>
      </c>
      <c r="B75" s="45" t="str">
        <f>IF(ISERROR(INDEX('Miljövärden urval för publ'!$A$2:$AD$475,MATCH($A75,'Miljövärden urval för publ'!$U$2:$U$476,0),1)),"",INDEX('Miljövärden urval för publ'!$A$2:$AD$475,MATCH($A75,'Miljövärden urval för publ'!$U$2:$U$476,0),1))</f>
        <v>Elektra Värme AB</v>
      </c>
      <c r="C75" s="45" t="str">
        <f>IF(ISERROR(INDEX('Miljövärden urval för publ'!$A$2:$AD$475,MATCH($A75,'Miljövärden urval för publ'!$U$2:$U$476,0),2)),"",INDEX('Miljövärden urval för publ'!$A$2:$AD$475,MATCH($A75,'Miljövärden urval för publ'!$U$2:$U$476,0),2))</f>
        <v>Edsbyn</v>
      </c>
      <c r="D75" s="45">
        <f>IF(ISERROR(VLOOKUP($C75,'Miljövärden urval för publ'!$B$2:$H$490,MATCH(D$4,'Miljövärden urval för publ'!$B$2:$H$2,0),FALSE)),"",VLOOKUP($C75,'Miljövärden urval för publ'!$B$2:$H$490,MATCH(D$4,'Miljövärden urval för publ'!$B$2:$H$2,0),FALSE))</f>
        <v>5.9161199999999997E-2</v>
      </c>
      <c r="E75" s="45">
        <f>IF(ISERROR(VLOOKUP($C75,'Miljövärden urval för publ'!$B$2:$H$490,MATCH(E$4,'Miljövärden urval för publ'!$B$2:$H$2,0),FALSE)),"",VLOOKUP($C75,'Miljövärden urval för publ'!$B$2:$H$490,MATCH(E$4,'Miljövärden urval för publ'!$B$2:$H$2,0),FALSE))</f>
        <v>15.0395</v>
      </c>
      <c r="F75" s="45">
        <f>IF(ISERROR(VLOOKUP($C75,'Miljövärden urval för publ'!$B$2:$H$490,MATCH(F$4,'Miljövärden urval för publ'!$B$2:$H$2,0),FALSE)),"",VLOOKUP($C75,'Miljövärden urval för publ'!$B$2:$H$490,MATCH(F$4,'Miljövärden urval för publ'!$B$2:$H$2,0),FALSE))</f>
        <v>9.0294500000000006</v>
      </c>
      <c r="G75" s="45">
        <f>IF(ISERROR(VLOOKUP($C75,'Miljövärden urval för publ'!$B$2:$H$490,MATCH(G$4,'Miljövärden urval för publ'!$B$2:$H$2,0),FALSE)),"",VLOOKUP($C75,'Miljövärden urval för publ'!$B$2:$H$490,MATCH(G$4,'Miljövärden urval för publ'!$B$2:$H$2,0),FALSE))</f>
        <v>1.02297E-2</v>
      </c>
    </row>
    <row r="76" spans="1:7" x14ac:dyDescent="0.35">
      <c r="A76" s="45">
        <v>73</v>
      </c>
      <c r="B76" s="45" t="str">
        <f>IF(ISERROR(INDEX('Miljövärden urval för publ'!$A$2:$AD$475,MATCH($A76,'Miljövärden urval för publ'!$U$2:$U$476,0),1)),"",INDEX('Miljövärden urval för publ'!$A$2:$AD$475,MATCH($A76,'Miljövärden urval för publ'!$U$2:$U$476,0),1))</f>
        <v>Emmaboda Energi &amp; Miljö AB</v>
      </c>
      <c r="C76" s="45" t="str">
        <f>IF(ISERROR(INDEX('Miljövärden urval för publ'!$A$2:$AD$475,MATCH($A76,'Miljövärden urval för publ'!$U$2:$U$476,0),2)),"",INDEX('Miljövärden urval för publ'!$A$2:$AD$475,MATCH($A76,'Miljövärden urval för publ'!$U$2:$U$476,0),2))</f>
        <v>Emmaboda</v>
      </c>
      <c r="D76" s="45">
        <f>IF(ISERROR(VLOOKUP($C76,'Miljövärden urval för publ'!$B$2:$H$490,MATCH(D$4,'Miljövärden urval för publ'!$B$2:$H$2,0),FALSE)),"",VLOOKUP($C76,'Miljövärden urval för publ'!$B$2:$H$490,MATCH(D$4,'Miljövärden urval för publ'!$B$2:$H$2,0),FALSE))</f>
        <v>0.103743</v>
      </c>
      <c r="E76" s="45">
        <f>IF(ISERROR(VLOOKUP($C76,'Miljövärden urval för publ'!$B$2:$H$490,MATCH(E$4,'Miljövärden urval för publ'!$B$2:$H$2,0),FALSE)),"",VLOOKUP($C76,'Miljövärden urval för publ'!$B$2:$H$490,MATCH(E$4,'Miljövärden urval för publ'!$B$2:$H$2,0),FALSE))</f>
        <v>17.570399999999999</v>
      </c>
      <c r="F76" s="45">
        <f>IF(ISERROR(VLOOKUP($C76,'Miljövärden urval för publ'!$B$2:$H$490,MATCH(F$4,'Miljövärden urval för publ'!$B$2:$H$2,0),FALSE)),"",VLOOKUP($C76,'Miljövärden urval för publ'!$B$2:$H$490,MATCH(F$4,'Miljövärden urval för publ'!$B$2:$H$2,0),FALSE))</f>
        <v>9.4250600000000002</v>
      </c>
      <c r="G76" s="45">
        <f>IF(ISERROR(VLOOKUP($C76,'Miljövärden urval för publ'!$B$2:$H$490,MATCH(G$4,'Miljövärden urval för publ'!$B$2:$H$2,0),FALSE)),"",VLOOKUP($C76,'Miljövärden urval för publ'!$B$2:$H$490,MATCH(G$4,'Miljövärden urval för publ'!$B$2:$H$2,0),FALSE))</f>
        <v>1.5841600000000001E-2</v>
      </c>
    </row>
    <row r="77" spans="1:7" x14ac:dyDescent="0.35">
      <c r="A77" s="45">
        <v>74</v>
      </c>
      <c r="B77" s="45" t="str">
        <f>IF(ISERROR(INDEX('Miljövärden urval för publ'!$A$2:$AD$475,MATCH($A77,'Miljövärden urval för publ'!$U$2:$U$476,0),1)),"",INDEX('Miljövärden urval för publ'!$A$2:$AD$475,MATCH($A77,'Miljövärden urval för publ'!$U$2:$U$476,0),1))</f>
        <v>Ena Energi AB</v>
      </c>
      <c r="C77" s="45" t="str">
        <f>IF(ISERROR(INDEX('Miljövärden urval för publ'!$A$2:$AD$475,MATCH($A77,'Miljövärden urval för publ'!$U$2:$U$476,0),2)),"",INDEX('Miljövärden urval för publ'!$A$2:$AD$475,MATCH($A77,'Miljövärden urval för publ'!$U$2:$U$476,0),2))</f>
        <v>Enköping</v>
      </c>
      <c r="D77" s="45">
        <f>IF(ISERROR(VLOOKUP($C77,'Miljövärden urval för publ'!$B$2:$H$490,MATCH(D$4,'Miljövärden urval för publ'!$B$2:$H$2,0),FALSE)),"",VLOOKUP($C77,'Miljövärden urval för publ'!$B$2:$H$490,MATCH(D$4,'Miljövärden urval för publ'!$B$2:$H$2,0),FALSE))</f>
        <v>0.18807699999999999</v>
      </c>
      <c r="E77" s="45">
        <f>IF(ISERROR(VLOOKUP($C77,'Miljövärden urval för publ'!$B$2:$H$490,MATCH(E$4,'Miljövärden urval för publ'!$B$2:$H$2,0),FALSE)),"",VLOOKUP($C77,'Miljövärden urval för publ'!$B$2:$H$490,MATCH(E$4,'Miljövärden urval för publ'!$B$2:$H$2,0),FALSE))</f>
        <v>22.400099999999998</v>
      </c>
      <c r="F77" s="45">
        <f>IF(ISERROR(VLOOKUP($C77,'Miljövärden urval för publ'!$B$2:$H$490,MATCH(F$4,'Miljövärden urval för publ'!$B$2:$H$2,0),FALSE)),"",VLOOKUP($C77,'Miljövärden urval för publ'!$B$2:$H$490,MATCH(F$4,'Miljövärden urval för publ'!$B$2:$H$2,0),FALSE))</f>
        <v>7.2126000000000001</v>
      </c>
      <c r="G77" s="45">
        <f>IF(ISERROR(VLOOKUP($C77,'Miljövärden urval för publ'!$B$2:$H$490,MATCH(G$4,'Miljövärden urval för publ'!$B$2:$H$2,0),FALSE)),"",VLOOKUP($C77,'Miljövärden urval för publ'!$B$2:$H$490,MATCH(G$4,'Miljövärden urval för publ'!$B$2:$H$2,0),FALSE))</f>
        <v>3.2015299999999997E-2</v>
      </c>
    </row>
    <row r="78" spans="1:7" x14ac:dyDescent="0.35">
      <c r="A78" s="45">
        <v>75</v>
      </c>
      <c r="B78" s="45" t="str">
        <f>IF(ISERROR(INDEX('Miljövärden urval för publ'!$A$2:$AD$475,MATCH($A78,'Miljövärden urval för publ'!$U$2:$U$476,0),1)),"",INDEX('Miljövärden urval för publ'!$A$2:$AD$475,MATCH($A78,'Miljövärden urval för publ'!$U$2:$U$476,0),1))</f>
        <v>Enycon AB</v>
      </c>
      <c r="C78" s="45" t="str">
        <f>IF(ISERROR(INDEX('Miljövärden urval för publ'!$A$2:$AD$475,MATCH($A78,'Miljövärden urval för publ'!$U$2:$U$476,0),2)),"",INDEX('Miljövärden urval för publ'!$A$2:$AD$475,MATCH($A78,'Miljövärden urval för publ'!$U$2:$U$476,0),2))</f>
        <v>Bollstabruk</v>
      </c>
      <c r="D78" s="45">
        <f>IF(ISERROR(VLOOKUP($C78,'Miljövärden urval för publ'!$B$2:$H$490,MATCH(D$4,'Miljövärden urval för publ'!$B$2:$H$2,0),FALSE)),"",VLOOKUP($C78,'Miljövärden urval för publ'!$B$2:$H$490,MATCH(D$4,'Miljövärden urval för publ'!$B$2:$H$2,0),FALSE))</f>
        <v>6.6900000000000001E-2</v>
      </c>
      <c r="E78" s="45">
        <f>IF(ISERROR(VLOOKUP($C78,'Miljövärden urval för publ'!$B$2:$H$490,MATCH(E$4,'Miljövärden urval för publ'!$B$2:$H$2,0),FALSE)),"",VLOOKUP($C78,'Miljövärden urval för publ'!$B$2:$H$490,MATCH(E$4,'Miljövärden urval för publ'!$B$2:$H$2,0),FALSE))</f>
        <v>7.74</v>
      </c>
      <c r="F78" s="45">
        <f>IF(ISERROR(VLOOKUP($C78,'Miljövärden urval för publ'!$B$2:$H$490,MATCH(F$4,'Miljövärden urval för publ'!$B$2:$H$2,0),FALSE)),"",VLOOKUP($C78,'Miljövärden urval för publ'!$B$2:$H$490,MATCH(F$4,'Miljövärden urval för publ'!$B$2:$H$2,0),FALSE))</f>
        <v>0</v>
      </c>
      <c r="G78" s="45">
        <f>IF(ISERROR(VLOOKUP($C78,'Miljövärden urval för publ'!$B$2:$H$490,MATCH(G$4,'Miljövärden urval för publ'!$B$2:$H$2,0),FALSE)),"",VLOOKUP($C78,'Miljövärden urval för publ'!$B$2:$H$490,MATCH(G$4,'Miljövärden urval för publ'!$B$2:$H$2,0),FALSE))</f>
        <v>8.0221600000000004E-3</v>
      </c>
    </row>
    <row r="79" spans="1:7" x14ac:dyDescent="0.35">
      <c r="A79" s="45">
        <v>76</v>
      </c>
      <c r="B79" s="45" t="str">
        <f>IF(ISERROR(INDEX('Miljövärden urval för publ'!$A$2:$AD$475,MATCH($A79,'Miljövärden urval för publ'!$U$2:$U$476,0),1)),"",INDEX('Miljövärden urval för publ'!$A$2:$AD$475,MATCH($A79,'Miljövärden urval för publ'!$U$2:$U$476,0),1))</f>
        <v>Enycon AB</v>
      </c>
      <c r="C79" s="45" t="str">
        <f>IF(ISERROR(INDEX('Miljövärden urval för publ'!$A$2:$AD$475,MATCH($A79,'Miljövärden urval för publ'!$U$2:$U$476,0),2)),"",INDEX('Miljövärden urval för publ'!$A$2:$AD$475,MATCH($A79,'Miljövärden urval för publ'!$U$2:$U$476,0),2))</f>
        <v>Friggesund</v>
      </c>
      <c r="D79" s="45">
        <f>IF(ISERROR(VLOOKUP($C79,'Miljövärden urval för publ'!$B$2:$H$490,MATCH(D$4,'Miljövärden urval för publ'!$B$2:$H$2,0),FALSE)),"",VLOOKUP($C79,'Miljövärden urval för publ'!$B$2:$H$490,MATCH(D$4,'Miljövärden urval för publ'!$B$2:$H$2,0),FALSE))</f>
        <v>0.497726</v>
      </c>
      <c r="E79" s="45">
        <f>IF(ISERROR(VLOOKUP($C79,'Miljövärden urval för publ'!$B$2:$H$490,MATCH(E$4,'Miljövärden urval för publ'!$B$2:$H$2,0),FALSE)),"",VLOOKUP($C79,'Miljövärden urval för publ'!$B$2:$H$490,MATCH(E$4,'Miljövärden urval för publ'!$B$2:$H$2,0),FALSE))</f>
        <v>115.01900000000001</v>
      </c>
      <c r="F79" s="45">
        <f>IF(ISERROR(VLOOKUP($C79,'Miljövärden urval för publ'!$B$2:$H$490,MATCH(F$4,'Miljövärden urval för publ'!$B$2:$H$2,0),FALSE)),"",VLOOKUP($C79,'Miljövärden urval för publ'!$B$2:$H$490,MATCH(F$4,'Miljövärden urval för publ'!$B$2:$H$2,0),FALSE))</f>
        <v>18.269400000000001</v>
      </c>
      <c r="G79" s="45">
        <f>IF(ISERROR(VLOOKUP($C79,'Miljövärden urval för publ'!$B$2:$H$490,MATCH(G$4,'Miljövärden urval för publ'!$B$2:$H$2,0),FALSE)),"",VLOOKUP($C79,'Miljövärden urval för publ'!$B$2:$H$490,MATCH(G$4,'Miljövärden urval för publ'!$B$2:$H$2,0),FALSE))</f>
        <v>0.18224399999999999</v>
      </c>
    </row>
    <row r="80" spans="1:7" x14ac:dyDescent="0.35">
      <c r="A80" s="45">
        <v>77</v>
      </c>
      <c r="B80" s="45" t="str">
        <f>IF(ISERROR(INDEX('Miljövärden urval för publ'!$A$2:$AD$475,MATCH($A80,'Miljövärden urval för publ'!$U$2:$U$476,0),1)),"",INDEX('Miljövärden urval för publ'!$A$2:$AD$475,MATCH($A80,'Miljövärden urval för publ'!$U$2:$U$476,0),1))</f>
        <v>Enycon AB</v>
      </c>
      <c r="C80" s="45" t="str">
        <f>IF(ISERROR(INDEX('Miljövärden urval för publ'!$A$2:$AD$475,MATCH($A80,'Miljövärden urval för publ'!$U$2:$U$476,0),2)),"",INDEX('Miljövärden urval för publ'!$A$2:$AD$475,MATCH($A80,'Miljövärden urval för publ'!$U$2:$U$476,0),2))</f>
        <v>Funäsdalen</v>
      </c>
      <c r="D80" s="45">
        <f>IF(ISERROR(VLOOKUP($C80,'Miljövärden urval för publ'!$B$2:$H$490,MATCH(D$4,'Miljövärden urval för publ'!$B$2:$H$2,0),FALSE)),"",VLOOKUP($C80,'Miljövärden urval för publ'!$B$2:$H$490,MATCH(D$4,'Miljövärden urval för publ'!$B$2:$H$2,0),FALSE))</f>
        <v>0.122768</v>
      </c>
      <c r="E80" s="45">
        <f>IF(ISERROR(VLOOKUP($C80,'Miljövärden urval för publ'!$B$2:$H$490,MATCH(E$4,'Miljövärden urval för publ'!$B$2:$H$2,0),FALSE)),"",VLOOKUP($C80,'Miljövärden urval för publ'!$B$2:$H$490,MATCH(E$4,'Miljövärden urval för publ'!$B$2:$H$2,0),FALSE))</f>
        <v>23.934200000000001</v>
      </c>
      <c r="F80" s="45">
        <f>IF(ISERROR(VLOOKUP($C80,'Miljövärden urval för publ'!$B$2:$H$490,MATCH(F$4,'Miljövärden urval för publ'!$B$2:$H$2,0),FALSE)),"",VLOOKUP($C80,'Miljövärden urval för publ'!$B$2:$H$490,MATCH(F$4,'Miljövärden urval för publ'!$B$2:$H$2,0),FALSE))</f>
        <v>12.661799999999999</v>
      </c>
      <c r="G80" s="45">
        <f>IF(ISERROR(VLOOKUP($C80,'Miljövärden urval för publ'!$B$2:$H$490,MATCH(G$4,'Miljövärden urval för publ'!$B$2:$H$2,0),FALSE)),"",VLOOKUP($C80,'Miljövärden urval för publ'!$B$2:$H$490,MATCH(G$4,'Miljövärden urval för publ'!$B$2:$H$2,0),FALSE))</f>
        <v>5.3694199999999997E-3</v>
      </c>
    </row>
    <row r="81" spans="1:7" x14ac:dyDescent="0.35">
      <c r="A81" s="45">
        <v>78</v>
      </c>
      <c r="B81" s="45" t="str">
        <f>IF(ISERROR(INDEX('Miljövärden urval för publ'!$A$2:$AD$475,MATCH($A81,'Miljövärden urval för publ'!$U$2:$U$476,0),1)),"",INDEX('Miljövärden urval för publ'!$A$2:$AD$475,MATCH($A81,'Miljövärden urval för publ'!$U$2:$U$476,0),1))</f>
        <v>Enycon AB</v>
      </c>
      <c r="C81" s="45" t="str">
        <f>IF(ISERROR(INDEX('Miljövärden urval för publ'!$A$2:$AD$475,MATCH($A81,'Miljövärden urval för publ'!$U$2:$U$476,0),2)),"",INDEX('Miljövärden urval för publ'!$A$2:$AD$475,MATCH($A81,'Miljövärden urval för publ'!$U$2:$U$476,0),2))</f>
        <v>Hede</v>
      </c>
      <c r="D81" s="45">
        <f>IF(ISERROR(VLOOKUP($C81,'Miljövärden urval för publ'!$B$2:$H$490,MATCH(D$4,'Miljövärden urval för publ'!$B$2:$H$2,0),FALSE)),"",VLOOKUP($C81,'Miljövärden urval för publ'!$B$2:$H$490,MATCH(D$4,'Miljövärden urval för publ'!$B$2:$H$2,0),FALSE))</f>
        <v>0.29170000000000001</v>
      </c>
      <c r="E81" s="45">
        <f>IF(ISERROR(VLOOKUP($C81,'Miljövärden urval för publ'!$B$2:$H$490,MATCH(E$4,'Miljövärden urval för publ'!$B$2:$H$2,0),FALSE)),"",VLOOKUP($C81,'Miljövärden urval för publ'!$B$2:$H$490,MATCH(E$4,'Miljövärden urval för publ'!$B$2:$H$2,0),FALSE))</f>
        <v>65.717600000000004</v>
      </c>
      <c r="F81" s="45">
        <f>IF(ISERROR(VLOOKUP($C81,'Miljövärden urval för publ'!$B$2:$H$490,MATCH(F$4,'Miljövärden urval för publ'!$B$2:$H$2,0),FALSE)),"",VLOOKUP($C81,'Miljövärden urval för publ'!$B$2:$H$490,MATCH(F$4,'Miljövärden urval för publ'!$B$2:$H$2,0),FALSE))</f>
        <v>17.116800000000001</v>
      </c>
      <c r="G81" s="45">
        <f>IF(ISERROR(VLOOKUP($C81,'Miljövärden urval för publ'!$B$2:$H$490,MATCH(G$4,'Miljövärden urval för publ'!$B$2:$H$2,0),FALSE)),"",VLOOKUP($C81,'Miljövärden urval för publ'!$B$2:$H$490,MATCH(G$4,'Miljövärden urval för publ'!$B$2:$H$2,0),FALSE))</f>
        <v>7.1925299999999998E-2</v>
      </c>
    </row>
    <row r="82" spans="1:7" x14ac:dyDescent="0.35">
      <c r="A82" s="45">
        <v>79</v>
      </c>
      <c r="B82" s="45" t="str">
        <f>IF(ISERROR(INDEX('Miljövärden urval för publ'!$A$2:$AD$475,MATCH($A82,'Miljövärden urval för publ'!$U$2:$U$476,0),1)),"",INDEX('Miljövärden urval för publ'!$A$2:$AD$475,MATCH($A82,'Miljövärden urval för publ'!$U$2:$U$476,0),1))</f>
        <v>Enycon AB</v>
      </c>
      <c r="C82" s="45" t="str">
        <f>IF(ISERROR(INDEX('Miljövärden urval för publ'!$A$2:$AD$475,MATCH($A82,'Miljövärden urval för publ'!$U$2:$U$476,0),2)),"",INDEX('Miljövärden urval för publ'!$A$2:$AD$475,MATCH($A82,'Miljövärden urval för publ'!$U$2:$U$476,0),2))</f>
        <v>Långsele</v>
      </c>
      <c r="D82" s="45">
        <f>IF(ISERROR(VLOOKUP($C82,'Miljövärden urval för publ'!$B$2:$H$490,MATCH(D$4,'Miljövärden urval för publ'!$B$2:$H$2,0),FALSE)),"",VLOOKUP($C82,'Miljövärden urval för publ'!$B$2:$H$490,MATCH(D$4,'Miljövärden urval för publ'!$B$2:$H$2,0),FALSE))</f>
        <v>0.37253999999999998</v>
      </c>
      <c r="E82" s="45">
        <f>IF(ISERROR(VLOOKUP($C82,'Miljövärden urval för publ'!$B$2:$H$490,MATCH(E$4,'Miljövärden urval för publ'!$B$2:$H$2,0),FALSE)),"",VLOOKUP($C82,'Miljövärden urval för publ'!$B$2:$H$490,MATCH(E$4,'Miljövärden urval för publ'!$B$2:$H$2,0),FALSE))</f>
        <v>34.918199999999999</v>
      </c>
      <c r="F82" s="45">
        <f>IF(ISERROR(VLOOKUP($C82,'Miljövärden urval för publ'!$B$2:$H$490,MATCH(F$4,'Miljövärden urval för publ'!$B$2:$H$2,0),FALSE)),"",VLOOKUP($C82,'Miljövärden urval för publ'!$B$2:$H$490,MATCH(F$4,'Miljövärden urval för publ'!$B$2:$H$2,0),FALSE))</f>
        <v>15.3804</v>
      </c>
      <c r="G82" s="45">
        <f>IF(ISERROR(VLOOKUP($C82,'Miljövärden urval för publ'!$B$2:$H$490,MATCH(G$4,'Miljövärden urval för publ'!$B$2:$H$2,0),FALSE)),"",VLOOKUP($C82,'Miljövärden urval för publ'!$B$2:$H$490,MATCH(G$4,'Miljövärden urval för publ'!$B$2:$H$2,0),FALSE))</f>
        <v>2.7767900000000002E-2</v>
      </c>
    </row>
    <row r="83" spans="1:7" x14ac:dyDescent="0.35">
      <c r="A83" s="45">
        <v>80</v>
      </c>
      <c r="B83" s="45" t="str">
        <f>IF(ISERROR(INDEX('Miljövärden urval för publ'!$A$2:$AD$475,MATCH($A83,'Miljövärden urval för publ'!$U$2:$U$476,0),1)),"",INDEX('Miljövärden urval för publ'!$A$2:$AD$475,MATCH($A83,'Miljövärden urval för publ'!$U$2:$U$476,0),1))</f>
        <v>Enycon AB</v>
      </c>
      <c r="C83" s="45" t="str">
        <f>IF(ISERROR(INDEX('Miljövärden urval för publ'!$A$2:$AD$475,MATCH($A83,'Miljövärden urval för publ'!$U$2:$U$476,0),2)),"",INDEX('Miljövärden urval för publ'!$A$2:$AD$475,MATCH($A83,'Miljövärden urval för publ'!$U$2:$U$476,0),2))</f>
        <v>Näsåker</v>
      </c>
      <c r="D83" s="45">
        <f>IF(ISERROR(VLOOKUP($C83,'Miljövärden urval för publ'!$B$2:$H$490,MATCH(D$4,'Miljövärden urval för publ'!$B$2:$H$2,0),FALSE)),"",VLOOKUP($C83,'Miljövärden urval för publ'!$B$2:$H$490,MATCH(D$4,'Miljövärden urval för publ'!$B$2:$H$2,0),FALSE))</f>
        <v>0.64710000000000001</v>
      </c>
      <c r="E83" s="45">
        <f>IF(ISERROR(VLOOKUP($C83,'Miljövärden urval för publ'!$B$2:$H$490,MATCH(E$4,'Miljövärden urval för publ'!$B$2:$H$2,0),FALSE)),"",VLOOKUP($C83,'Miljövärden urval för publ'!$B$2:$H$490,MATCH(E$4,'Miljövärden urval för publ'!$B$2:$H$2,0),FALSE))</f>
        <v>118.73699999999999</v>
      </c>
      <c r="F83" s="45">
        <f>IF(ISERROR(VLOOKUP($C83,'Miljövärden urval för publ'!$B$2:$H$490,MATCH(F$4,'Miljövärden urval för publ'!$B$2:$H$2,0),FALSE)),"",VLOOKUP($C83,'Miljövärden urval för publ'!$B$2:$H$490,MATCH(F$4,'Miljövärden urval för publ'!$B$2:$H$2,0),FALSE))</f>
        <v>21.715499999999999</v>
      </c>
      <c r="G83" s="45">
        <f>IF(ISERROR(VLOOKUP($C83,'Miljövärden urval för publ'!$B$2:$H$490,MATCH(G$4,'Miljövärden urval för publ'!$B$2:$H$2,0),FALSE)),"",VLOOKUP($C83,'Miljövärden urval för publ'!$B$2:$H$490,MATCH(G$4,'Miljövärden urval för publ'!$B$2:$H$2,0),FALSE))</f>
        <v>0.25566</v>
      </c>
    </row>
    <row r="84" spans="1:7" x14ac:dyDescent="0.35">
      <c r="A84" s="45">
        <v>81</v>
      </c>
      <c r="B84" s="45" t="str">
        <f>IF(ISERROR(INDEX('Miljövärden urval för publ'!$A$2:$AD$475,MATCH($A84,'Miljövärden urval för publ'!$U$2:$U$476,0),1)),"",INDEX('Miljövärden urval för publ'!$A$2:$AD$475,MATCH($A84,'Miljövärden urval för publ'!$U$2:$U$476,0),1))</f>
        <v>Enycon AB</v>
      </c>
      <c r="C84" s="45" t="str">
        <f>IF(ISERROR(INDEX('Miljövärden urval för publ'!$A$2:$AD$475,MATCH($A84,'Miljövärden urval för publ'!$U$2:$U$476,0),2)),"",INDEX('Miljövärden urval för publ'!$A$2:$AD$475,MATCH($A84,'Miljövärden urval för publ'!$U$2:$U$476,0),2))</f>
        <v>Ramsele</v>
      </c>
      <c r="D84" s="45">
        <f>IF(ISERROR(VLOOKUP($C84,'Miljövärden urval för publ'!$B$2:$H$490,MATCH(D$4,'Miljövärden urval för publ'!$B$2:$H$2,0),FALSE)),"",VLOOKUP($C84,'Miljövärden urval för publ'!$B$2:$H$490,MATCH(D$4,'Miljövärden urval för publ'!$B$2:$H$2,0),FALSE))</f>
        <v>0.229133</v>
      </c>
      <c r="E84" s="45">
        <f>IF(ISERROR(VLOOKUP($C84,'Miljövärden urval för publ'!$B$2:$H$490,MATCH(E$4,'Miljövärden urval för publ'!$B$2:$H$2,0),FALSE)),"",VLOOKUP($C84,'Miljövärden urval för publ'!$B$2:$H$490,MATCH(E$4,'Miljövärden urval för publ'!$B$2:$H$2,0),FALSE))</f>
        <v>34.397300000000001</v>
      </c>
      <c r="F84" s="45">
        <f>IF(ISERROR(VLOOKUP($C84,'Miljövärden urval för publ'!$B$2:$H$490,MATCH(F$4,'Miljövärden urval för publ'!$B$2:$H$2,0),FALSE)),"",VLOOKUP($C84,'Miljövärden urval för publ'!$B$2:$H$490,MATCH(F$4,'Miljövärden urval för publ'!$B$2:$H$2,0),FALSE))</f>
        <v>9.9437999999999995</v>
      </c>
      <c r="G84" s="45">
        <f>IF(ISERROR(VLOOKUP($C84,'Miljövärden urval för publ'!$B$2:$H$490,MATCH(G$4,'Miljövärden urval för publ'!$B$2:$H$2,0),FALSE)),"",VLOOKUP($C84,'Miljövärden urval för publ'!$B$2:$H$490,MATCH(G$4,'Miljövärden urval för publ'!$B$2:$H$2,0),FALSE))</f>
        <v>1.8106000000000001E-2</v>
      </c>
    </row>
    <row r="85" spans="1:7" x14ac:dyDescent="0.35">
      <c r="A85" s="45">
        <v>82</v>
      </c>
      <c r="B85" s="45" t="str">
        <f>IF(ISERROR(INDEX('Miljövärden urval för publ'!$A$2:$AD$475,MATCH($A85,'Miljövärden urval för publ'!$U$2:$U$476,0),1)),"",INDEX('Miljövärden urval för publ'!$A$2:$AD$475,MATCH($A85,'Miljövärden urval för publ'!$U$2:$U$476,0),1))</f>
        <v>Eskilstuna Energi &amp; Miljö AB</v>
      </c>
      <c r="C85" s="45" t="str">
        <f>IF(ISERROR(INDEX('Miljövärden urval för publ'!$A$2:$AD$475,MATCH($A85,'Miljövärden urval för publ'!$U$2:$U$476,0),2)),"",INDEX('Miljövärden urval för publ'!$A$2:$AD$475,MATCH($A85,'Miljövärden urval för publ'!$U$2:$U$476,0),2))</f>
        <v>Eskilstuna-Torshälla</v>
      </c>
      <c r="D85" s="45">
        <f>IF(ISERROR(VLOOKUP($C85,'Miljövärden urval för publ'!$B$2:$H$490,MATCH(D$4,'Miljövärden urval för publ'!$B$2:$H$2,0),FALSE)),"",VLOOKUP($C85,'Miljövärden urval för publ'!$B$2:$H$490,MATCH(D$4,'Miljövärden urval för publ'!$B$2:$H$2,0),FALSE))</f>
        <v>0.124913</v>
      </c>
      <c r="E85" s="45">
        <f>IF(ISERROR(VLOOKUP($C85,'Miljövärden urval för publ'!$B$2:$H$490,MATCH(E$4,'Miljövärden urval för publ'!$B$2:$H$2,0),FALSE)),"",VLOOKUP($C85,'Miljövärden urval för publ'!$B$2:$H$490,MATCH(E$4,'Miljövärden urval för publ'!$B$2:$H$2,0),FALSE))</f>
        <v>13.524900000000001</v>
      </c>
      <c r="F85" s="45">
        <f>IF(ISERROR(VLOOKUP($C85,'Miljövärden urval för publ'!$B$2:$H$490,MATCH(F$4,'Miljövärden urval för publ'!$B$2:$H$2,0),FALSE)),"",VLOOKUP($C85,'Miljövärden urval för publ'!$B$2:$H$490,MATCH(F$4,'Miljövärden urval för publ'!$B$2:$H$2,0),FALSE))</f>
        <v>6.3103199999999999</v>
      </c>
      <c r="G85" s="45">
        <f>IF(ISERROR(VLOOKUP($C85,'Miljövärden urval för publ'!$B$2:$H$490,MATCH(G$4,'Miljövärden urval för publ'!$B$2:$H$2,0),FALSE)),"",VLOOKUP($C85,'Miljövärden urval för publ'!$B$2:$H$490,MATCH(G$4,'Miljövärden urval för publ'!$B$2:$H$2,0),FALSE))</f>
        <v>1.87511E-2</v>
      </c>
    </row>
    <row r="86" spans="1:7" x14ac:dyDescent="0.35">
      <c r="A86" s="45">
        <v>83</v>
      </c>
      <c r="B86" s="45" t="str">
        <f>IF(ISERROR(INDEX('Miljövärden urval för publ'!$A$2:$AD$475,MATCH($A86,'Miljövärden urval för publ'!$U$2:$U$476,0),1)),"",INDEX('Miljövärden urval för publ'!$A$2:$AD$475,MATCH($A86,'Miljövärden urval för publ'!$U$2:$U$476,0),1))</f>
        <v>Eskilstuna Energi &amp; Miljö AB</v>
      </c>
      <c r="C86" s="45" t="str">
        <f>IF(ISERROR(INDEX('Miljövärden urval för publ'!$A$2:$AD$475,MATCH($A86,'Miljövärden urval för publ'!$U$2:$U$476,0),2)),"",INDEX('Miljövärden urval för publ'!$A$2:$AD$475,MATCH($A86,'Miljövärden urval för publ'!$U$2:$U$476,0),2))</f>
        <v>Kvicksund</v>
      </c>
      <c r="D86" s="45">
        <f>IF(ISERROR(VLOOKUP($C86,'Miljövärden urval för publ'!$B$2:$H$490,MATCH(D$4,'Miljövärden urval för publ'!$B$2:$H$2,0),FALSE)),"",VLOOKUP($C86,'Miljövärden urval för publ'!$B$2:$H$490,MATCH(D$4,'Miljövärden urval för publ'!$B$2:$H$2,0),FALSE))</f>
        <v>0.267156</v>
      </c>
      <c r="E86" s="45">
        <f>IF(ISERROR(VLOOKUP($C86,'Miljövärden urval för publ'!$B$2:$H$490,MATCH(E$4,'Miljövärden urval för publ'!$B$2:$H$2,0),FALSE)),"",VLOOKUP($C86,'Miljövärden urval för publ'!$B$2:$H$490,MATCH(E$4,'Miljövärden urval för publ'!$B$2:$H$2,0),FALSE))</f>
        <v>33.636299999999999</v>
      </c>
      <c r="F86" s="45">
        <f>IF(ISERROR(VLOOKUP($C86,'Miljövärden urval för publ'!$B$2:$H$490,MATCH(F$4,'Miljövärden urval för publ'!$B$2:$H$2,0),FALSE)),"",VLOOKUP($C86,'Miljövärden urval för publ'!$B$2:$H$490,MATCH(F$4,'Miljövärden urval för publ'!$B$2:$H$2,0),FALSE))</f>
        <v>17.1723</v>
      </c>
      <c r="G86" s="45">
        <f>IF(ISERROR(VLOOKUP($C86,'Miljövärden urval för publ'!$B$2:$H$490,MATCH(G$4,'Miljövärden urval för publ'!$B$2:$H$2,0),FALSE)),"",VLOOKUP($C86,'Miljövärden urval för publ'!$B$2:$H$490,MATCH(G$4,'Miljövärden urval för publ'!$B$2:$H$2,0),FALSE))</f>
        <v>6.5807599999999994E-2</v>
      </c>
    </row>
    <row r="87" spans="1:7" x14ac:dyDescent="0.35">
      <c r="A87" s="45">
        <v>84</v>
      </c>
      <c r="B87" s="45" t="str">
        <f>IF(ISERROR(INDEX('Miljövärden urval för publ'!$A$2:$AD$475,MATCH($A87,'Miljövärden urval för publ'!$U$2:$U$476,0),1)),"",INDEX('Miljövärden urval för publ'!$A$2:$AD$475,MATCH($A87,'Miljövärden urval för publ'!$U$2:$U$476,0),1))</f>
        <v>Eskilstuna Energi &amp; Miljö AB</v>
      </c>
      <c r="C87" s="45" t="str">
        <f>IF(ISERROR(INDEX('Miljövärden urval för publ'!$A$2:$AD$475,MATCH($A87,'Miljövärden urval för publ'!$U$2:$U$476,0),2)),"",INDEX('Miljövärden urval för publ'!$A$2:$AD$475,MATCH($A87,'Miljövärden urval för publ'!$U$2:$U$476,0),2))</f>
        <v>Ärla</v>
      </c>
      <c r="D87" s="45">
        <f>IF(ISERROR(VLOOKUP($C87,'Miljövärden urval för publ'!$B$2:$H$490,MATCH(D$4,'Miljövärden urval för publ'!$B$2:$H$2,0),FALSE)),"",VLOOKUP($C87,'Miljövärden urval för publ'!$B$2:$H$490,MATCH(D$4,'Miljövärden urval för publ'!$B$2:$H$2,0),FALSE))</f>
        <v>0.184061</v>
      </c>
      <c r="E87" s="45">
        <f>IF(ISERROR(VLOOKUP($C87,'Miljövärden urval för publ'!$B$2:$H$490,MATCH(E$4,'Miljövärden urval för publ'!$B$2:$H$2,0),FALSE)),"",VLOOKUP($C87,'Miljövärden urval för publ'!$B$2:$H$490,MATCH(E$4,'Miljövärden urval för publ'!$B$2:$H$2,0),FALSE))</f>
        <v>18.4373</v>
      </c>
      <c r="F87" s="45">
        <f>IF(ISERROR(VLOOKUP($C87,'Miljövärden urval för publ'!$B$2:$H$490,MATCH(F$4,'Miljövärden urval för publ'!$B$2:$H$2,0),FALSE)),"",VLOOKUP($C87,'Miljövärden urval för publ'!$B$2:$H$490,MATCH(F$4,'Miljövärden urval för publ'!$B$2:$H$2,0),FALSE))</f>
        <v>11.9381</v>
      </c>
      <c r="G87" s="45">
        <f>IF(ISERROR(VLOOKUP($C87,'Miljövärden urval för publ'!$B$2:$H$490,MATCH(G$4,'Miljövärden urval för publ'!$B$2:$H$2,0),FALSE)),"",VLOOKUP($C87,'Miljövärden urval för publ'!$B$2:$H$490,MATCH(G$4,'Miljövärden urval för publ'!$B$2:$H$2,0),FALSE))</f>
        <v>2.1808399999999999E-2</v>
      </c>
    </row>
    <row r="88" spans="1:7" x14ac:dyDescent="0.35">
      <c r="A88" s="45">
        <v>85</v>
      </c>
      <c r="B88" s="45" t="str">
        <f>IF(ISERROR(INDEX('Miljövärden urval för publ'!$A$2:$AD$475,MATCH($A88,'Miljövärden urval för publ'!$U$2:$U$476,0),1)),"",INDEX('Miljövärden urval för publ'!$A$2:$AD$475,MATCH($A88,'Miljövärden urval för publ'!$U$2:$U$476,0),1))</f>
        <v>Falbygdens Energi AB</v>
      </c>
      <c r="C88" s="45" t="str">
        <f>IF(ISERROR(INDEX('Miljövärden urval för publ'!$A$2:$AD$475,MATCH($A88,'Miljövärden urval för publ'!$U$2:$U$476,0),2)),"",INDEX('Miljövärden urval för publ'!$A$2:$AD$475,MATCH($A88,'Miljövärden urval för publ'!$U$2:$U$476,0),2))</f>
        <v>Falköping</v>
      </c>
      <c r="D88" s="45">
        <f>IF(ISERROR(VLOOKUP($C88,'Miljövärden urval för publ'!$B$2:$H$490,MATCH(D$4,'Miljövärden urval för publ'!$B$2:$H$2,0),FALSE)),"",VLOOKUP($C88,'Miljövärden urval för publ'!$B$2:$H$490,MATCH(D$4,'Miljövärden urval för publ'!$B$2:$H$2,0),FALSE))</f>
        <v>0.119474</v>
      </c>
      <c r="E88" s="45">
        <f>IF(ISERROR(VLOOKUP($C88,'Miljövärden urval för publ'!$B$2:$H$490,MATCH(E$4,'Miljövärden urval för publ'!$B$2:$H$2,0),FALSE)),"",VLOOKUP($C88,'Miljövärden urval för publ'!$B$2:$H$490,MATCH(E$4,'Miljövärden urval för publ'!$B$2:$H$2,0),FALSE))</f>
        <v>17.348700000000001</v>
      </c>
      <c r="F88" s="45">
        <f>IF(ISERROR(VLOOKUP($C88,'Miljövärden urval för publ'!$B$2:$H$490,MATCH(F$4,'Miljövärden urval för publ'!$B$2:$H$2,0),FALSE)),"",VLOOKUP($C88,'Miljövärden urval för publ'!$B$2:$H$490,MATCH(F$4,'Miljövärden urval för publ'!$B$2:$H$2,0),FALSE))</f>
        <v>9.1420899999999996</v>
      </c>
      <c r="G88" s="45">
        <f>IF(ISERROR(VLOOKUP($C88,'Miljövärden urval för publ'!$B$2:$H$490,MATCH(G$4,'Miljövärden urval för publ'!$B$2:$H$2,0),FALSE)),"",VLOOKUP($C88,'Miljövärden urval för publ'!$B$2:$H$490,MATCH(G$4,'Miljövärden urval för publ'!$B$2:$H$2,0),FALSE))</f>
        <v>8.2417299999999992E-3</v>
      </c>
    </row>
    <row r="89" spans="1:7" x14ac:dyDescent="0.35">
      <c r="A89" s="45">
        <v>86</v>
      </c>
      <c r="B89" s="45" t="str">
        <f>IF(ISERROR(INDEX('Miljövärden urval för publ'!$A$2:$AD$475,MATCH($A89,'Miljövärden urval för publ'!$U$2:$U$476,0),1)),"",INDEX('Miljövärden urval för publ'!$A$2:$AD$475,MATCH($A89,'Miljövärden urval för publ'!$U$2:$U$476,0),1))</f>
        <v>Falbygdens Energi AB</v>
      </c>
      <c r="C89" s="45" t="str">
        <f>IF(ISERROR(INDEX('Miljövärden urval för publ'!$A$2:$AD$475,MATCH($A89,'Miljövärden urval för publ'!$U$2:$U$476,0),2)),"",INDEX('Miljövärden urval för publ'!$A$2:$AD$475,MATCH($A89,'Miljövärden urval för publ'!$U$2:$U$476,0),2))</f>
        <v>Floby</v>
      </c>
      <c r="D89" s="45">
        <f>IF(ISERROR(VLOOKUP($C89,'Miljövärden urval för publ'!$B$2:$H$490,MATCH(D$4,'Miljövärden urval för publ'!$B$2:$H$2,0),FALSE)),"",VLOOKUP($C89,'Miljövärden urval för publ'!$B$2:$H$490,MATCH(D$4,'Miljövärden urval för publ'!$B$2:$H$2,0),FALSE))</f>
        <v>0.162193</v>
      </c>
      <c r="E89" s="45">
        <f>IF(ISERROR(VLOOKUP($C89,'Miljövärden urval för publ'!$B$2:$H$490,MATCH(E$4,'Miljövärden urval för publ'!$B$2:$H$2,0),FALSE)),"",VLOOKUP($C89,'Miljövärden urval för publ'!$B$2:$H$490,MATCH(E$4,'Miljövärden urval för publ'!$B$2:$H$2,0),FALSE))</f>
        <v>10.685499999999999</v>
      </c>
      <c r="F89" s="45">
        <f>IF(ISERROR(VLOOKUP($C89,'Miljövärden urval för publ'!$B$2:$H$490,MATCH(F$4,'Miljövärden urval för publ'!$B$2:$H$2,0),FALSE)),"",VLOOKUP($C89,'Miljövärden urval för publ'!$B$2:$H$490,MATCH(F$4,'Miljövärden urval för publ'!$B$2:$H$2,0),FALSE))</f>
        <v>15.305300000000001</v>
      </c>
      <c r="G89" s="45">
        <f>IF(ISERROR(VLOOKUP($C89,'Miljövärden urval för publ'!$B$2:$H$490,MATCH(G$4,'Miljövärden urval för publ'!$B$2:$H$2,0),FALSE)),"",VLOOKUP($C89,'Miljövärden urval för publ'!$B$2:$H$490,MATCH(G$4,'Miljövärden urval för publ'!$B$2:$H$2,0),FALSE))</f>
        <v>3.9812600000000004E-3</v>
      </c>
    </row>
    <row r="90" spans="1:7" x14ac:dyDescent="0.35">
      <c r="A90" s="45">
        <v>87</v>
      </c>
      <c r="B90" s="45" t="str">
        <f>IF(ISERROR(INDEX('Miljövärden urval för publ'!$A$2:$AD$475,MATCH($A90,'Miljövärden urval för publ'!$U$2:$U$476,0),1)),"",INDEX('Miljövärden urval för publ'!$A$2:$AD$475,MATCH($A90,'Miljövärden urval för publ'!$U$2:$U$476,0),1))</f>
        <v>Falbygdens Energi AB</v>
      </c>
      <c r="C90" s="45" t="str">
        <f>IF(ISERROR(INDEX('Miljövärden urval för publ'!$A$2:$AD$475,MATCH($A90,'Miljövärden urval för publ'!$U$2:$U$476,0),2)),"",INDEX('Miljövärden urval för publ'!$A$2:$AD$475,MATCH($A90,'Miljövärden urval för publ'!$U$2:$U$476,0),2))</f>
        <v>Stenstorp</v>
      </c>
      <c r="D90" s="45">
        <f>IF(ISERROR(VLOOKUP($C90,'Miljövärden urval för publ'!$B$2:$H$490,MATCH(D$4,'Miljövärden urval för publ'!$B$2:$H$2,0),FALSE)),"",VLOOKUP($C90,'Miljövärden urval för publ'!$B$2:$H$490,MATCH(D$4,'Miljövärden urval för publ'!$B$2:$H$2,0),FALSE))</f>
        <v>0.226216</v>
      </c>
      <c r="E90" s="45">
        <f>IF(ISERROR(VLOOKUP($C90,'Miljövärden urval för publ'!$B$2:$H$490,MATCH(E$4,'Miljövärden urval för publ'!$B$2:$H$2,0),FALSE)),"",VLOOKUP($C90,'Miljövärden urval för publ'!$B$2:$H$490,MATCH(E$4,'Miljövärden urval för publ'!$B$2:$H$2,0),FALSE))</f>
        <v>18.8156</v>
      </c>
      <c r="F90" s="45">
        <f>IF(ISERROR(VLOOKUP($C90,'Miljövärden urval för publ'!$B$2:$H$490,MATCH(F$4,'Miljövärden urval för publ'!$B$2:$H$2,0),FALSE)),"",VLOOKUP($C90,'Miljövärden urval för publ'!$B$2:$H$490,MATCH(F$4,'Miljövärden urval för publ'!$B$2:$H$2,0),FALSE))</f>
        <v>13.827199999999999</v>
      </c>
      <c r="G90" s="45">
        <f>IF(ISERROR(VLOOKUP($C90,'Miljövärden urval för publ'!$B$2:$H$490,MATCH(G$4,'Miljövärden urval för publ'!$B$2:$H$2,0),FALSE)),"",VLOOKUP($C90,'Miljövärden urval för publ'!$B$2:$H$490,MATCH(G$4,'Miljövärden urval för publ'!$B$2:$H$2,0),FALSE))</f>
        <v>1.45264E-2</v>
      </c>
    </row>
    <row r="91" spans="1:7" x14ac:dyDescent="0.35">
      <c r="A91" s="45">
        <v>88</v>
      </c>
      <c r="B91" s="45" t="str">
        <f>IF(ISERROR(INDEX('Miljövärden urval för publ'!$A$2:$AD$475,MATCH($A91,'Miljövärden urval för publ'!$U$2:$U$476,0),1)),"",INDEX('Miljövärden urval för publ'!$A$2:$AD$475,MATCH($A91,'Miljövärden urval för publ'!$U$2:$U$476,0),1))</f>
        <v>Falkenberg Energi AB</v>
      </c>
      <c r="C91" s="45" t="str">
        <f>IF(ISERROR(INDEX('Miljövärden urval för publ'!$A$2:$AD$475,MATCH($A91,'Miljövärden urval för publ'!$U$2:$U$476,0),2)),"",INDEX('Miljövärden urval för publ'!$A$2:$AD$475,MATCH($A91,'Miljövärden urval för publ'!$U$2:$U$476,0),2))</f>
        <v>Falkenberg</v>
      </c>
      <c r="D91" s="45">
        <f>IF(ISERROR(VLOOKUP($C91,'Miljövärden urval för publ'!$B$2:$H$490,MATCH(D$4,'Miljövärden urval för publ'!$B$2:$H$2,0),FALSE)),"",VLOOKUP($C91,'Miljövärden urval för publ'!$B$2:$H$490,MATCH(D$4,'Miljövärden urval för publ'!$B$2:$H$2,0),FALSE))</f>
        <v>0.109969</v>
      </c>
      <c r="E91" s="45">
        <f>IF(ISERROR(VLOOKUP($C91,'Miljövärden urval för publ'!$B$2:$H$490,MATCH(E$4,'Miljövärden urval för publ'!$B$2:$H$2,0),FALSE)),"",VLOOKUP($C91,'Miljövärden urval för publ'!$B$2:$H$490,MATCH(E$4,'Miljövärden urval för publ'!$B$2:$H$2,0),FALSE))</f>
        <v>20.794799999999999</v>
      </c>
      <c r="F91" s="45">
        <f>IF(ISERROR(VLOOKUP($C91,'Miljövärden urval för publ'!$B$2:$H$490,MATCH(F$4,'Miljövärden urval för publ'!$B$2:$H$2,0),FALSE)),"",VLOOKUP($C91,'Miljövärden urval för publ'!$B$2:$H$490,MATCH(F$4,'Miljövärden urval för publ'!$B$2:$H$2,0),FALSE))</f>
        <v>10.3421</v>
      </c>
      <c r="G91" s="45">
        <f>IF(ISERROR(VLOOKUP($C91,'Miljövärden urval för publ'!$B$2:$H$490,MATCH(G$4,'Miljövärden urval för publ'!$B$2:$H$2,0),FALSE)),"",VLOOKUP($C91,'Miljövärden urval för publ'!$B$2:$H$490,MATCH(G$4,'Miljövärden urval för publ'!$B$2:$H$2,0),FALSE))</f>
        <v>3.1194400000000001E-2</v>
      </c>
    </row>
    <row r="92" spans="1:7" x14ac:dyDescent="0.35">
      <c r="A92" s="45">
        <v>89</v>
      </c>
      <c r="B92" s="45" t="str">
        <f>IF(ISERROR(INDEX('Miljövärden urval för publ'!$A$2:$AD$475,MATCH($A92,'Miljövärden urval för publ'!$U$2:$U$476,0),1)),"",INDEX('Miljövärden urval för publ'!$A$2:$AD$475,MATCH($A92,'Miljövärden urval för publ'!$U$2:$U$476,0),1))</f>
        <v>Falkenberg Energi AB</v>
      </c>
      <c r="C92" s="45" t="str">
        <f>IF(ISERROR(INDEX('Miljövärden urval för publ'!$A$2:$AD$475,MATCH($A92,'Miljövärden urval för publ'!$U$2:$U$476,0),2)),"",INDEX('Miljövärden urval för publ'!$A$2:$AD$475,MATCH($A92,'Miljövärden urval för publ'!$U$2:$U$476,0),2))</f>
        <v>Ullared-närvärme</v>
      </c>
      <c r="D92" s="45">
        <f>IF(ISERROR(VLOOKUP($C92,'Miljövärden urval för publ'!$B$2:$H$490,MATCH(D$4,'Miljövärden urval för publ'!$B$2:$H$2,0),FALSE)),"",VLOOKUP($C92,'Miljövärden urval för publ'!$B$2:$H$490,MATCH(D$4,'Miljövärden urval för publ'!$B$2:$H$2,0),FALSE))</f>
        <v>0.18606800000000001</v>
      </c>
      <c r="E92" s="45">
        <f>IF(ISERROR(VLOOKUP($C92,'Miljövärden urval för publ'!$B$2:$H$490,MATCH(E$4,'Miljövärden urval för publ'!$B$2:$H$2,0),FALSE)),"",VLOOKUP($C92,'Miljövärden urval för publ'!$B$2:$H$490,MATCH(E$4,'Miljövärden urval för publ'!$B$2:$H$2,0),FALSE))</f>
        <v>16.2562</v>
      </c>
      <c r="F92" s="45">
        <f>IF(ISERROR(VLOOKUP($C92,'Miljövärden urval för publ'!$B$2:$H$490,MATCH(F$4,'Miljövärden urval för publ'!$B$2:$H$2,0),FALSE)),"",VLOOKUP($C92,'Miljövärden urval för publ'!$B$2:$H$490,MATCH(F$4,'Miljövärden urval för publ'!$B$2:$H$2,0),FALSE))</f>
        <v>16.456700000000001</v>
      </c>
      <c r="G92" s="45">
        <f>IF(ISERROR(VLOOKUP($C92,'Miljövärden urval för publ'!$B$2:$H$490,MATCH(G$4,'Miljövärden urval för publ'!$B$2:$H$2,0),FALSE)),"",VLOOKUP($C92,'Miljövärden urval för publ'!$B$2:$H$490,MATCH(G$4,'Miljövärden urval för publ'!$B$2:$H$2,0),FALSE))</f>
        <v>2.7149300000000001E-2</v>
      </c>
    </row>
    <row r="93" spans="1:7" x14ac:dyDescent="0.35">
      <c r="A93" s="45">
        <v>90</v>
      </c>
      <c r="B93" s="45" t="str">
        <f>IF(ISERROR(INDEX('Miljövärden urval för publ'!$A$2:$AD$475,MATCH($A93,'Miljövärden urval för publ'!$U$2:$U$476,0),1)),"",INDEX('Miljövärden urval för publ'!$A$2:$AD$475,MATCH($A93,'Miljövärden urval för publ'!$U$2:$U$476,0),1))</f>
        <v>Falkenberg Energi AB</v>
      </c>
      <c r="C93" s="45" t="str">
        <f>IF(ISERROR(INDEX('Miljövärden urval för publ'!$A$2:$AD$475,MATCH($A93,'Miljövärden urval för publ'!$U$2:$U$476,0),2)),"",INDEX('Miljövärden urval för publ'!$A$2:$AD$475,MATCH($A93,'Miljövärden urval för publ'!$U$2:$U$476,0),2))</f>
        <v>Vessigebro-närvärme</v>
      </c>
      <c r="D93" s="45">
        <f>IF(ISERROR(VLOOKUP($C93,'Miljövärden urval för publ'!$B$2:$H$490,MATCH(D$4,'Miljövärden urval för publ'!$B$2:$H$2,0),FALSE)),"",VLOOKUP($C93,'Miljövärden urval för publ'!$B$2:$H$490,MATCH(D$4,'Miljövärden urval för publ'!$B$2:$H$2,0),FALSE))</f>
        <v>0.24047199999999999</v>
      </c>
      <c r="E93" s="45">
        <f>IF(ISERROR(VLOOKUP($C93,'Miljövärden urval för publ'!$B$2:$H$490,MATCH(E$4,'Miljövärden urval för publ'!$B$2:$H$2,0),FALSE)),"",VLOOKUP($C93,'Miljövärden urval för publ'!$B$2:$H$490,MATCH(E$4,'Miljövärden urval för publ'!$B$2:$H$2,0),FALSE))</f>
        <v>30.802800000000001</v>
      </c>
      <c r="F93" s="45">
        <f>IF(ISERROR(VLOOKUP($C93,'Miljövärden urval för publ'!$B$2:$H$490,MATCH(F$4,'Miljövärden urval för publ'!$B$2:$H$2,0),FALSE)),"",VLOOKUP($C93,'Miljövärden urval för publ'!$B$2:$H$490,MATCH(F$4,'Miljövärden urval för publ'!$B$2:$H$2,0),FALSE))</f>
        <v>16.889099999999999</v>
      </c>
      <c r="G93" s="45">
        <f>IF(ISERROR(VLOOKUP($C93,'Miljövärden urval för publ'!$B$2:$H$490,MATCH(G$4,'Miljövärden urval för publ'!$B$2:$H$2,0),FALSE)),"",VLOOKUP($C93,'Miljövärden urval för publ'!$B$2:$H$490,MATCH(G$4,'Miljövärden urval för publ'!$B$2:$H$2,0),FALSE))</f>
        <v>6.51611E-2</v>
      </c>
    </row>
    <row r="94" spans="1:7" x14ac:dyDescent="0.35">
      <c r="A94" s="45">
        <v>91</v>
      </c>
      <c r="B94" s="45" t="str">
        <f>IF(ISERROR(INDEX('Miljövärden urval för publ'!$A$2:$AD$475,MATCH($A94,'Miljövärden urval för publ'!$U$2:$U$476,0),1)),"",INDEX('Miljövärden urval för publ'!$A$2:$AD$475,MATCH($A94,'Miljövärden urval för publ'!$U$2:$U$476,0),1))</f>
        <v>Falu Energi &amp; Vatten AB</v>
      </c>
      <c r="C94" s="45" t="str">
        <f>IF(ISERROR(INDEX('Miljövärden urval för publ'!$A$2:$AD$475,MATCH($A94,'Miljövärden urval för publ'!$U$2:$U$476,0),2)),"",INDEX('Miljövärden urval för publ'!$A$2:$AD$475,MATCH($A94,'Miljövärden urval för publ'!$U$2:$U$476,0),2))</f>
        <v>Bjursås</v>
      </c>
      <c r="D94" s="45">
        <f>IF(ISERROR(VLOOKUP($C94,'Miljövärden urval för publ'!$B$2:$H$490,MATCH(D$4,'Miljövärden urval för publ'!$B$2:$H$2,0),FALSE)),"",VLOOKUP($C94,'Miljövärden urval för publ'!$B$2:$H$490,MATCH(D$4,'Miljövärden urval för publ'!$B$2:$H$2,0),FALSE))</f>
        <v>0.13008</v>
      </c>
      <c r="E94" s="45">
        <f>IF(ISERROR(VLOOKUP($C94,'Miljövärden urval för publ'!$B$2:$H$490,MATCH(E$4,'Miljövärden urval för publ'!$B$2:$H$2,0),FALSE)),"",VLOOKUP($C94,'Miljövärden urval för publ'!$B$2:$H$490,MATCH(E$4,'Miljövärden urval för publ'!$B$2:$H$2,0),FALSE))</f>
        <v>6.8705699999999998</v>
      </c>
      <c r="F94" s="45">
        <f>IF(ISERROR(VLOOKUP($C94,'Miljövärden urval för publ'!$B$2:$H$490,MATCH(F$4,'Miljövärden urval för publ'!$B$2:$H$2,0),FALSE)),"",VLOOKUP($C94,'Miljövärden urval för publ'!$B$2:$H$490,MATCH(F$4,'Miljövärden urval för publ'!$B$2:$H$2,0),FALSE))</f>
        <v>15.372999999999999</v>
      </c>
      <c r="G94" s="45">
        <f>IF(ISERROR(VLOOKUP($C94,'Miljövärden urval för publ'!$B$2:$H$490,MATCH(G$4,'Miljövärden urval för publ'!$B$2:$H$2,0),FALSE)),"",VLOOKUP($C94,'Miljövärden urval för publ'!$B$2:$H$490,MATCH(G$4,'Miljövärden urval för publ'!$B$2:$H$2,0),FALSE))</f>
        <v>0</v>
      </c>
    </row>
    <row r="95" spans="1:7" x14ac:dyDescent="0.35">
      <c r="A95" s="45">
        <v>92</v>
      </c>
      <c r="B95" s="45" t="str">
        <f>IF(ISERROR(INDEX('Miljövärden urval för publ'!$A$2:$AD$475,MATCH($A95,'Miljövärden urval för publ'!$U$2:$U$476,0),1)),"",INDEX('Miljövärden urval för publ'!$A$2:$AD$475,MATCH($A95,'Miljövärden urval för publ'!$U$2:$U$476,0),1))</f>
        <v>Falu Energi &amp; Vatten AB</v>
      </c>
      <c r="C95" s="45" t="str">
        <f>IF(ISERROR(INDEX('Miljövärden urval för publ'!$A$2:$AD$475,MATCH($A95,'Miljövärden urval för publ'!$U$2:$U$476,0),2)),"",INDEX('Miljövärden urval för publ'!$A$2:$AD$475,MATCH($A95,'Miljövärden urval för publ'!$U$2:$U$476,0),2))</f>
        <v>Falun</v>
      </c>
      <c r="D95" s="45">
        <f>IF(ISERROR(VLOOKUP($C95,'Miljövärden urval för publ'!$B$2:$H$490,MATCH(D$4,'Miljövärden urval för publ'!$B$2:$H$2,0),FALSE)),"",VLOOKUP($C95,'Miljövärden urval för publ'!$B$2:$H$490,MATCH(D$4,'Miljövärden urval för publ'!$B$2:$H$2,0),FALSE))</f>
        <v>6.4699000000000007E-2</v>
      </c>
      <c r="E95" s="45">
        <f>IF(ISERROR(VLOOKUP($C95,'Miljövärden urval för publ'!$B$2:$H$490,MATCH(E$4,'Miljövärden urval för publ'!$B$2:$H$2,0),FALSE)),"",VLOOKUP($C95,'Miljövärden urval för publ'!$B$2:$H$490,MATCH(E$4,'Miljövärden urval för publ'!$B$2:$H$2,0),FALSE))</f>
        <v>14.7288</v>
      </c>
      <c r="F95" s="45">
        <f>IF(ISERROR(VLOOKUP($C95,'Miljövärden urval för publ'!$B$2:$H$490,MATCH(F$4,'Miljövärden urval för publ'!$B$2:$H$2,0),FALSE)),"",VLOOKUP($C95,'Miljövärden urval för publ'!$B$2:$H$490,MATCH(F$4,'Miljövärden urval för publ'!$B$2:$H$2,0),FALSE))</f>
        <v>6.5911799999999996</v>
      </c>
      <c r="G95" s="45">
        <f>IF(ISERROR(VLOOKUP($C95,'Miljövärden urval för publ'!$B$2:$H$490,MATCH(G$4,'Miljövärden urval för publ'!$B$2:$H$2,0),FALSE)),"",VLOOKUP($C95,'Miljövärden urval för publ'!$B$2:$H$490,MATCH(G$4,'Miljövärden urval för publ'!$B$2:$H$2,0),FALSE))</f>
        <v>2.5977799999999999E-2</v>
      </c>
    </row>
    <row r="96" spans="1:7" x14ac:dyDescent="0.35">
      <c r="A96" s="45">
        <v>93</v>
      </c>
      <c r="B96" s="45" t="str">
        <f>IF(ISERROR(INDEX('Miljövärden urval för publ'!$A$2:$AD$475,MATCH($A96,'Miljövärden urval för publ'!$U$2:$U$476,0),1)),"",INDEX('Miljövärden urval för publ'!$A$2:$AD$475,MATCH($A96,'Miljövärden urval för publ'!$U$2:$U$476,0),1))</f>
        <v>Falu Energi &amp; Vatten AB</v>
      </c>
      <c r="C96" s="45" t="str">
        <f>IF(ISERROR(INDEX('Miljövärden urval för publ'!$A$2:$AD$475,MATCH($A96,'Miljövärden urval för publ'!$U$2:$U$476,0),2)),"",INDEX('Miljövärden urval för publ'!$A$2:$AD$475,MATCH($A96,'Miljövärden urval för publ'!$U$2:$U$476,0),2))</f>
        <v>Grycksbo</v>
      </c>
      <c r="D96" s="45">
        <f>IF(ISERROR(VLOOKUP($C96,'Miljövärden urval för publ'!$B$2:$H$490,MATCH(D$4,'Miljövärden urval för publ'!$B$2:$H$2,0),FALSE)),"",VLOOKUP($C96,'Miljövärden urval för publ'!$B$2:$H$490,MATCH(D$4,'Miljövärden urval för publ'!$B$2:$H$2,0),FALSE))</f>
        <v>0.13516400000000001</v>
      </c>
      <c r="E96" s="45">
        <f>IF(ISERROR(VLOOKUP($C96,'Miljövärden urval för publ'!$B$2:$H$490,MATCH(E$4,'Miljövärden urval för publ'!$B$2:$H$2,0),FALSE)),"",VLOOKUP($C96,'Miljövärden urval för publ'!$B$2:$H$490,MATCH(E$4,'Miljövärden urval för publ'!$B$2:$H$2,0),FALSE))</f>
        <v>9.1640800000000002</v>
      </c>
      <c r="F96" s="45">
        <f>IF(ISERROR(VLOOKUP($C96,'Miljövärden urval för publ'!$B$2:$H$490,MATCH(F$4,'Miljövärden urval för publ'!$B$2:$H$2,0),FALSE)),"",VLOOKUP($C96,'Miljövärden urval för publ'!$B$2:$H$490,MATCH(F$4,'Miljövärden urval för publ'!$B$2:$H$2,0),FALSE))</f>
        <v>14.919600000000001</v>
      </c>
      <c r="G96" s="45">
        <f>IF(ISERROR(VLOOKUP($C96,'Miljövärden urval för publ'!$B$2:$H$490,MATCH(G$4,'Miljövärden urval för publ'!$B$2:$H$2,0),FALSE)),"",VLOOKUP($C96,'Miljövärden urval för publ'!$B$2:$H$490,MATCH(G$4,'Miljövärden urval för publ'!$B$2:$H$2,0),FALSE))</f>
        <v>8.3134300000000001E-3</v>
      </c>
    </row>
    <row r="97" spans="1:7" x14ac:dyDescent="0.35">
      <c r="A97" s="45">
        <v>94</v>
      </c>
      <c r="B97" s="45" t="str">
        <f>IF(ISERROR(INDEX('Miljövärden urval för publ'!$A$2:$AD$475,MATCH($A97,'Miljövärden urval för publ'!$U$2:$U$476,0),1)),"",INDEX('Miljövärden urval för publ'!$A$2:$AD$475,MATCH($A97,'Miljövärden urval för publ'!$U$2:$U$476,0),1))</f>
        <v>Falu Energi &amp; Vatten AB</v>
      </c>
      <c r="C97" s="45" t="str">
        <f>IF(ISERROR(INDEX('Miljövärden urval för publ'!$A$2:$AD$475,MATCH($A97,'Miljövärden urval för publ'!$U$2:$U$476,0),2)),"",INDEX('Miljövärden urval för publ'!$A$2:$AD$475,MATCH($A97,'Miljövärden urval för publ'!$U$2:$U$476,0),2))</f>
        <v>Svärdsjö</v>
      </c>
      <c r="D97" s="45">
        <f>IF(ISERROR(VLOOKUP($C97,'Miljövärden urval för publ'!$B$2:$H$490,MATCH(D$4,'Miljövärden urval för publ'!$B$2:$H$2,0),FALSE)),"",VLOOKUP($C97,'Miljövärden urval för publ'!$B$2:$H$490,MATCH(D$4,'Miljövärden urval för publ'!$B$2:$H$2,0),FALSE))</f>
        <v>0.20399700000000001</v>
      </c>
      <c r="E97" s="45">
        <f>IF(ISERROR(VLOOKUP($C97,'Miljövärden urval för publ'!$B$2:$H$490,MATCH(E$4,'Miljövärden urval för publ'!$B$2:$H$2,0),FALSE)),"",VLOOKUP($C97,'Miljövärden urval för publ'!$B$2:$H$490,MATCH(E$4,'Miljövärden urval för publ'!$B$2:$H$2,0),FALSE))</f>
        <v>23.011299999999999</v>
      </c>
      <c r="F97" s="45">
        <f>IF(ISERROR(VLOOKUP($C97,'Miljövärden urval för publ'!$B$2:$H$490,MATCH(F$4,'Miljövärden urval för publ'!$B$2:$H$2,0),FALSE)),"",VLOOKUP($C97,'Miljövärden urval för publ'!$B$2:$H$490,MATCH(F$4,'Miljövärden urval för publ'!$B$2:$H$2,0),FALSE))</f>
        <v>17.737500000000001</v>
      </c>
      <c r="G97" s="45">
        <f>IF(ISERROR(VLOOKUP($C97,'Miljövärden urval för publ'!$B$2:$H$490,MATCH(G$4,'Miljövärden urval för publ'!$B$2:$H$2,0),FALSE)),"",VLOOKUP($C97,'Miljövärden urval för publ'!$B$2:$H$490,MATCH(G$4,'Miljövärden urval för publ'!$B$2:$H$2,0),FALSE))</f>
        <v>4.3012399999999999E-2</v>
      </c>
    </row>
    <row r="98" spans="1:7" x14ac:dyDescent="0.35">
      <c r="A98" s="45">
        <v>95</v>
      </c>
      <c r="B98" s="45" t="str">
        <f>IF(ISERROR(INDEX('Miljövärden urval för publ'!$A$2:$AD$475,MATCH($A98,'Miljövärden urval för publ'!$U$2:$U$476,0),1)),"",INDEX('Miljövärden urval för publ'!$A$2:$AD$475,MATCH($A98,'Miljövärden urval för publ'!$U$2:$U$476,0),1))</f>
        <v>Finspångs Tekniska Verk AB</v>
      </c>
      <c r="C98" s="45" t="str">
        <f>IF(ISERROR(INDEX('Miljövärden urval för publ'!$A$2:$AD$475,MATCH($A98,'Miljövärden urval för publ'!$U$2:$U$476,0),2)),"",INDEX('Miljövärden urval för publ'!$A$2:$AD$475,MATCH($A98,'Miljövärden urval för publ'!$U$2:$U$476,0),2))</f>
        <v>Finspång</v>
      </c>
      <c r="D98" s="45">
        <f>IF(ISERROR(VLOOKUP($C98,'Miljövärden urval för publ'!$B$2:$H$490,MATCH(D$4,'Miljövärden urval för publ'!$B$2:$H$2,0),FALSE)),"",VLOOKUP($C98,'Miljövärden urval för publ'!$B$2:$H$490,MATCH(D$4,'Miljövärden urval för publ'!$B$2:$H$2,0),FALSE))</f>
        <v>0.31458700000000001</v>
      </c>
      <c r="E98" s="45">
        <f>IF(ISERROR(VLOOKUP($C98,'Miljövärden urval för publ'!$B$2:$H$490,MATCH(E$4,'Miljövärden urval för publ'!$B$2:$H$2,0),FALSE)),"",VLOOKUP($C98,'Miljövärden urval för publ'!$B$2:$H$490,MATCH(E$4,'Miljövärden urval för publ'!$B$2:$H$2,0),FALSE))</f>
        <v>119.258</v>
      </c>
      <c r="F98" s="45">
        <f>IF(ISERROR(VLOOKUP($C98,'Miljövärden urval för publ'!$B$2:$H$490,MATCH(F$4,'Miljövärden urval för publ'!$B$2:$H$2,0),FALSE)),"",VLOOKUP($C98,'Miljövärden urval för publ'!$B$2:$H$490,MATCH(F$4,'Miljövärden urval för publ'!$B$2:$H$2,0),FALSE))</f>
        <v>9.2408300000000008</v>
      </c>
      <c r="G98" s="45">
        <f>IF(ISERROR(VLOOKUP($C98,'Miljövärden urval för publ'!$B$2:$H$490,MATCH(G$4,'Miljövärden urval för publ'!$B$2:$H$2,0),FALSE)),"",VLOOKUP($C98,'Miljövärden urval för publ'!$B$2:$H$490,MATCH(G$4,'Miljövärden urval för publ'!$B$2:$H$2,0),FALSE))</f>
        <v>0.146842</v>
      </c>
    </row>
    <row r="99" spans="1:7" x14ac:dyDescent="0.35">
      <c r="A99" s="45">
        <v>96</v>
      </c>
      <c r="B99" s="45" t="str">
        <f>IF(ISERROR(INDEX('Miljövärden urval för publ'!$A$2:$AD$475,MATCH($A99,'Miljövärden urval för publ'!$U$2:$U$476,0),1)),"",INDEX('Miljövärden urval för publ'!$A$2:$AD$475,MATCH($A99,'Miljövärden urval för publ'!$U$2:$U$476,0),1))</f>
        <v>Fortum Värme,  AB s.m. Stockholms stad</v>
      </c>
      <c r="C99" s="45" t="str">
        <f>IF(ISERROR(INDEX('Miljövärden urval för publ'!$A$2:$AD$475,MATCH($A99,'Miljövärden urval för publ'!$U$2:$U$476,0),2)),"",INDEX('Miljövärden urval för publ'!$A$2:$AD$475,MATCH($A99,'Miljövärden urval för publ'!$U$2:$U$476,0),2))</f>
        <v>Stockholm</v>
      </c>
      <c r="D99" s="45">
        <f>IF(ISERROR(VLOOKUP($C99,'Miljövärden urval för publ'!$B$2:$H$490,MATCH(D$4,'Miljövärden urval för publ'!$B$2:$H$2,0),FALSE)),"",VLOOKUP($C99,'Miljövärden urval för publ'!$B$2:$H$490,MATCH(D$4,'Miljövärden urval för publ'!$B$2:$H$2,0),FALSE))</f>
        <v>0.211532</v>
      </c>
      <c r="E99" s="45">
        <f>IF(ISERROR(VLOOKUP($C99,'Miljövärden urval för publ'!$B$2:$H$490,MATCH(E$4,'Miljövärden urval för publ'!$B$2:$H$2,0),FALSE)),"",VLOOKUP($C99,'Miljövärden urval för publ'!$B$2:$H$490,MATCH(E$4,'Miljövärden urval för publ'!$B$2:$H$2,0),FALSE))</f>
        <v>81.922700000000006</v>
      </c>
      <c r="F99" s="45">
        <f>IF(ISERROR(VLOOKUP($C99,'Miljövärden urval för publ'!$B$2:$H$490,MATCH(F$4,'Miljövärden urval för publ'!$B$2:$H$2,0),FALSE)),"",VLOOKUP($C99,'Miljövärden urval för publ'!$B$2:$H$490,MATCH(F$4,'Miljövärden urval för publ'!$B$2:$H$2,0),FALSE))</f>
        <v>7.8112700000000004</v>
      </c>
      <c r="G99" s="45">
        <f>IF(ISERROR(VLOOKUP($C99,'Miljövärden urval för publ'!$B$2:$H$490,MATCH(G$4,'Miljövärden urval för publ'!$B$2:$H$2,0),FALSE)),"",VLOOKUP($C99,'Miljövärden urval för publ'!$B$2:$H$490,MATCH(G$4,'Miljövärden urval för publ'!$B$2:$H$2,0),FALSE))</f>
        <v>0.122457</v>
      </c>
    </row>
    <row r="100" spans="1:7" x14ac:dyDescent="0.35">
      <c r="A100" s="45">
        <v>97</v>
      </c>
      <c r="B100" s="45" t="str">
        <f>IF(ISERROR(INDEX('Miljövärden urval för publ'!$A$2:$AD$475,MATCH($A100,'Miljövärden urval för publ'!$U$2:$U$476,0),1)),"",INDEX('Miljövärden urval för publ'!$A$2:$AD$475,MATCH($A100,'Miljövärden urval för publ'!$U$2:$U$476,0),1))</f>
        <v>Fortum Värme,  AB s.m. Stockholms stad</v>
      </c>
      <c r="C100" s="45" t="str">
        <f>IF(ISERROR(INDEX('Miljövärden urval för publ'!$A$2:$AD$475,MATCH($A100,'Miljövärden urval för publ'!$U$2:$U$476,0),2)),"",INDEX('Miljövärden urval för publ'!$A$2:$AD$475,MATCH($A100,'Miljövärden urval för publ'!$U$2:$U$476,0),2))</f>
        <v>Täby</v>
      </c>
      <c r="D100" s="45">
        <f>IF(ISERROR(VLOOKUP($C100,'Miljövärden urval för publ'!$B$2:$H$490,MATCH(D$4,'Miljövärden urval för publ'!$B$2:$H$2,0),FALSE)),"",VLOOKUP($C100,'Miljövärden urval för publ'!$B$2:$H$490,MATCH(D$4,'Miljövärden urval för publ'!$B$2:$H$2,0),FALSE))</f>
        <v>0.50117199999999995</v>
      </c>
      <c r="E100" s="45">
        <f>IF(ISERROR(VLOOKUP($C100,'Miljövärden urval för publ'!$B$2:$H$490,MATCH(E$4,'Miljövärden urval för publ'!$B$2:$H$2,0),FALSE)),"",VLOOKUP($C100,'Miljövärden urval för publ'!$B$2:$H$490,MATCH(E$4,'Miljövärden urval för publ'!$B$2:$H$2,0),FALSE))</f>
        <v>113.852</v>
      </c>
      <c r="F100" s="45">
        <f>IF(ISERROR(VLOOKUP($C100,'Miljövärden urval för publ'!$B$2:$H$490,MATCH(F$4,'Miljövärden urval för publ'!$B$2:$H$2,0),FALSE)),"",VLOOKUP($C100,'Miljövärden urval för publ'!$B$2:$H$490,MATCH(F$4,'Miljövärden urval för publ'!$B$2:$H$2,0),FALSE))</f>
        <v>11.329000000000001</v>
      </c>
      <c r="G100" s="45">
        <f>IF(ISERROR(VLOOKUP($C100,'Miljövärden urval för publ'!$B$2:$H$490,MATCH(G$4,'Miljövärden urval för publ'!$B$2:$H$2,0),FALSE)),"",VLOOKUP($C100,'Miljövärden urval för publ'!$B$2:$H$490,MATCH(G$4,'Miljövärden urval för publ'!$B$2:$H$2,0),FALSE))</f>
        <v>0.29298999999999997</v>
      </c>
    </row>
    <row r="101" spans="1:7" x14ac:dyDescent="0.35">
      <c r="A101" s="45">
        <v>98</v>
      </c>
      <c r="B101" s="45" t="str">
        <f>IF(ISERROR(INDEX('Miljövärden urval för publ'!$A$2:$AD$475,MATCH($A101,'Miljövärden urval för publ'!$U$2:$U$476,0),1)),"",INDEX('Miljövärden urval för publ'!$A$2:$AD$475,MATCH($A101,'Miljövärden urval för publ'!$U$2:$U$476,0),1))</f>
        <v>Gislaved Energi AB</v>
      </c>
      <c r="C101" s="45" t="str">
        <f>IF(ISERROR(INDEX('Miljövärden urval för publ'!$A$2:$AD$475,MATCH($A101,'Miljövärden urval för publ'!$U$2:$U$476,0),2)),"",INDEX('Miljövärden urval för publ'!$A$2:$AD$475,MATCH($A101,'Miljövärden urval för publ'!$U$2:$U$476,0),2))</f>
        <v>Gislaved</v>
      </c>
      <c r="D101" s="45">
        <f>IF(ISERROR(VLOOKUP($C101,'Miljövärden urval för publ'!$B$2:$H$490,MATCH(D$4,'Miljövärden urval för publ'!$B$2:$H$2,0),FALSE)),"",VLOOKUP($C101,'Miljövärden urval för publ'!$B$2:$H$490,MATCH(D$4,'Miljövärden urval för publ'!$B$2:$H$2,0),FALSE))</f>
        <v>0.34749799999999997</v>
      </c>
      <c r="E101" s="45">
        <f>IF(ISERROR(VLOOKUP($C101,'Miljövärden urval för publ'!$B$2:$H$490,MATCH(E$4,'Miljövärden urval för publ'!$B$2:$H$2,0),FALSE)),"",VLOOKUP($C101,'Miljövärden urval för publ'!$B$2:$H$490,MATCH(E$4,'Miljövärden urval för publ'!$B$2:$H$2,0),FALSE))</f>
        <v>33.619999999999997</v>
      </c>
      <c r="F101" s="45">
        <f>IF(ISERROR(VLOOKUP($C101,'Miljövärden urval för publ'!$B$2:$H$490,MATCH(F$4,'Miljövärden urval för publ'!$B$2:$H$2,0),FALSE)),"",VLOOKUP($C101,'Miljövärden urval för publ'!$B$2:$H$490,MATCH(F$4,'Miljövärden urval för publ'!$B$2:$H$2,0),FALSE))</f>
        <v>15.696300000000001</v>
      </c>
      <c r="G101" s="45">
        <f>IF(ISERROR(VLOOKUP($C101,'Miljövärden urval för publ'!$B$2:$H$490,MATCH(G$4,'Miljövärden urval för publ'!$B$2:$H$2,0),FALSE)),"",VLOOKUP($C101,'Miljövärden urval för publ'!$B$2:$H$490,MATCH(G$4,'Miljövärden urval för publ'!$B$2:$H$2,0),FALSE))</f>
        <v>7.6235300000000006E-2</v>
      </c>
    </row>
    <row r="102" spans="1:7" x14ac:dyDescent="0.35">
      <c r="A102" s="45">
        <v>99</v>
      </c>
      <c r="B102" s="45" t="str">
        <f>IF(ISERROR(INDEX('Miljövärden urval för publ'!$A$2:$AD$475,MATCH($A102,'Miljövärden urval för publ'!$U$2:$U$476,0),1)),"",INDEX('Miljövärden urval för publ'!$A$2:$AD$475,MATCH($A102,'Miljövärden urval för publ'!$U$2:$U$476,0),1))</f>
        <v>Gislaved Energi AB</v>
      </c>
      <c r="C102" s="45" t="str">
        <f>IF(ISERROR(INDEX('Miljövärden urval för publ'!$A$2:$AD$475,MATCH($A102,'Miljövärden urval för publ'!$U$2:$U$476,0),2)),"",INDEX('Miljövärden urval för publ'!$A$2:$AD$475,MATCH($A102,'Miljövärden urval för publ'!$U$2:$U$476,0),2))</f>
        <v>Hestra</v>
      </c>
      <c r="D102" s="45">
        <f>IF(ISERROR(VLOOKUP($C102,'Miljövärden urval för publ'!$B$2:$H$490,MATCH(D$4,'Miljövärden urval för publ'!$B$2:$H$2,0),FALSE)),"",VLOOKUP($C102,'Miljövärden urval för publ'!$B$2:$H$490,MATCH(D$4,'Miljövärden urval för publ'!$B$2:$H$2,0),FALSE))</f>
        <v>0.107933</v>
      </c>
      <c r="E102" s="45">
        <f>IF(ISERROR(VLOOKUP($C102,'Miljövärden urval för publ'!$B$2:$H$490,MATCH(E$4,'Miljövärden urval för publ'!$B$2:$H$2,0),FALSE)),"",VLOOKUP($C102,'Miljövärden urval för publ'!$B$2:$H$490,MATCH(E$4,'Miljövärden urval för publ'!$B$2:$H$2,0),FALSE))</f>
        <v>19.995100000000001</v>
      </c>
      <c r="F102" s="45">
        <f>IF(ISERROR(VLOOKUP($C102,'Miljövärden urval för publ'!$B$2:$H$490,MATCH(F$4,'Miljövärden urval för publ'!$B$2:$H$2,0),FALSE)),"",VLOOKUP($C102,'Miljövärden urval för publ'!$B$2:$H$490,MATCH(F$4,'Miljövärden urval för publ'!$B$2:$H$2,0),FALSE))</f>
        <v>9.4649099999999997</v>
      </c>
      <c r="G102" s="45">
        <f>IF(ISERROR(VLOOKUP($C102,'Miljövärden urval för publ'!$B$2:$H$490,MATCH(G$4,'Miljövärden urval för publ'!$B$2:$H$2,0),FALSE)),"",VLOOKUP($C102,'Miljövärden urval för publ'!$B$2:$H$490,MATCH(G$4,'Miljövärden urval för publ'!$B$2:$H$2,0),FALSE))</f>
        <v>7.0827599999999996E-3</v>
      </c>
    </row>
    <row r="103" spans="1:7" x14ac:dyDescent="0.35">
      <c r="A103" s="45">
        <v>100</v>
      </c>
      <c r="B103" s="45" t="str">
        <f>IF(ISERROR(INDEX('Miljövärden urval för publ'!$A$2:$AD$475,MATCH($A103,'Miljövärden urval för publ'!$U$2:$U$476,0),1)),"",INDEX('Miljövärden urval för publ'!$A$2:$AD$475,MATCH($A103,'Miljövärden urval för publ'!$U$2:$U$476,0),1))</f>
        <v>Gislaved Energi AB</v>
      </c>
      <c r="C103" s="45" t="str">
        <f>IF(ISERROR(INDEX('Miljövärden urval för publ'!$A$2:$AD$475,MATCH($A103,'Miljövärden urval för publ'!$U$2:$U$476,0),2)),"",INDEX('Miljövärden urval för publ'!$A$2:$AD$475,MATCH($A103,'Miljövärden urval för publ'!$U$2:$U$476,0),2))</f>
        <v>Reftele</v>
      </c>
      <c r="D103" s="45">
        <f>IF(ISERROR(VLOOKUP($C103,'Miljövärden urval för publ'!$B$2:$H$490,MATCH(D$4,'Miljövärden urval för publ'!$B$2:$H$2,0),FALSE)),"",VLOOKUP($C103,'Miljövärden urval för publ'!$B$2:$H$490,MATCH(D$4,'Miljövärden urval för publ'!$B$2:$H$2,0),FALSE))</f>
        <v>0.236572</v>
      </c>
      <c r="E103" s="45">
        <f>IF(ISERROR(VLOOKUP($C103,'Miljövärden urval för publ'!$B$2:$H$490,MATCH(E$4,'Miljövärden urval för publ'!$B$2:$H$2,0),FALSE)),"",VLOOKUP($C103,'Miljövärden urval för publ'!$B$2:$H$490,MATCH(E$4,'Miljövärden urval för publ'!$B$2:$H$2,0),FALSE))</f>
        <v>19.6782</v>
      </c>
      <c r="F103" s="45">
        <f>IF(ISERROR(VLOOKUP($C103,'Miljövärden urval för publ'!$B$2:$H$490,MATCH(F$4,'Miljövärden urval för publ'!$B$2:$H$2,0),FALSE)),"",VLOOKUP($C103,'Miljövärden urval för publ'!$B$2:$H$490,MATCH(F$4,'Miljövärden urval för publ'!$B$2:$H$2,0),FALSE))</f>
        <v>14.457800000000001</v>
      </c>
      <c r="G103" s="45">
        <f>IF(ISERROR(VLOOKUP($C103,'Miljövärden urval för publ'!$B$2:$H$490,MATCH(G$4,'Miljövärden urval för publ'!$B$2:$H$2,0),FALSE)),"",VLOOKUP($C103,'Miljövärden urval för publ'!$B$2:$H$490,MATCH(G$4,'Miljövärden urval för publ'!$B$2:$H$2,0),FALSE))</f>
        <v>1.4531199999999999E-2</v>
      </c>
    </row>
    <row r="104" spans="1:7" x14ac:dyDescent="0.35">
      <c r="A104" s="45">
        <v>101</v>
      </c>
      <c r="B104" s="45" t="str">
        <f>IF(ISERROR(INDEX('Miljövärden urval för publ'!$A$2:$AD$475,MATCH($A104,'Miljövärden urval för publ'!$U$2:$U$476,0),1)),"",INDEX('Miljövärden urval för publ'!$A$2:$AD$475,MATCH($A104,'Miljövärden urval för publ'!$U$2:$U$476,0),1))</f>
        <v>Gotlands Energi AB</v>
      </c>
      <c r="C104" s="45" t="str">
        <f>IF(ISERROR(INDEX('Miljövärden urval för publ'!$A$2:$AD$475,MATCH($A104,'Miljövärden urval för publ'!$U$2:$U$476,0),2)),"",INDEX('Miljövärden urval för publ'!$A$2:$AD$475,MATCH($A104,'Miljövärden urval för publ'!$U$2:$U$476,0),2))</f>
        <v>Hemse</v>
      </c>
      <c r="D104" s="45">
        <f>IF(ISERROR(VLOOKUP($C104,'Miljövärden urval för publ'!$B$2:$H$490,MATCH(D$4,'Miljövärden urval för publ'!$B$2:$H$2,0),FALSE)),"",VLOOKUP($C104,'Miljövärden urval för publ'!$B$2:$H$490,MATCH(D$4,'Miljövärden urval för publ'!$B$2:$H$2,0),FALSE))</f>
        <v>0.108626</v>
      </c>
      <c r="E104" s="45">
        <f>IF(ISERROR(VLOOKUP($C104,'Miljövärden urval för publ'!$B$2:$H$490,MATCH(E$4,'Miljövärden urval för publ'!$B$2:$H$2,0),FALSE)),"",VLOOKUP($C104,'Miljövärden urval för publ'!$B$2:$H$490,MATCH(E$4,'Miljövärden urval för publ'!$B$2:$H$2,0),FALSE))</f>
        <v>21.564499999999999</v>
      </c>
      <c r="F104" s="45">
        <f>IF(ISERROR(VLOOKUP($C104,'Miljövärden urval för publ'!$B$2:$H$490,MATCH(F$4,'Miljövärden urval för publ'!$B$2:$H$2,0),FALSE)),"",VLOOKUP($C104,'Miljövärden urval för publ'!$B$2:$H$490,MATCH(F$4,'Miljövärden urval för publ'!$B$2:$H$2,0),FALSE))</f>
        <v>8.1580600000000008</v>
      </c>
      <c r="G104" s="45">
        <f>IF(ISERROR(VLOOKUP($C104,'Miljövärden urval för publ'!$B$2:$H$490,MATCH(G$4,'Miljövärden urval för publ'!$B$2:$H$2,0),FALSE)),"",VLOOKUP($C104,'Miljövärden urval för publ'!$B$2:$H$490,MATCH(G$4,'Miljövärden urval för publ'!$B$2:$H$2,0),FALSE))</f>
        <v>2.42256E-2</v>
      </c>
    </row>
    <row r="105" spans="1:7" x14ac:dyDescent="0.35">
      <c r="A105" s="45">
        <v>102</v>
      </c>
      <c r="B105" s="45" t="str">
        <f>IF(ISERROR(INDEX('Miljövärden urval för publ'!$A$2:$AD$475,MATCH($A105,'Miljövärden urval för publ'!$U$2:$U$476,0),1)),"",INDEX('Miljövärden urval för publ'!$A$2:$AD$475,MATCH($A105,'Miljövärden urval för publ'!$U$2:$U$476,0),1))</f>
        <v>Gotlands Energi AB</v>
      </c>
      <c r="C105" s="45" t="str">
        <f>IF(ISERROR(INDEX('Miljövärden urval för publ'!$A$2:$AD$475,MATCH($A105,'Miljövärden urval för publ'!$U$2:$U$476,0),2)),"",INDEX('Miljövärden urval för publ'!$A$2:$AD$475,MATCH($A105,'Miljövärden urval för publ'!$U$2:$U$476,0),2))</f>
        <v>Klintehamn</v>
      </c>
      <c r="D105" s="45">
        <f>IF(ISERROR(VLOOKUP($C105,'Miljövärden urval för publ'!$B$2:$H$490,MATCH(D$4,'Miljövärden urval för publ'!$B$2:$H$2,0),FALSE)),"",VLOOKUP($C105,'Miljövärden urval för publ'!$B$2:$H$490,MATCH(D$4,'Miljövärden urval för publ'!$B$2:$H$2,0),FALSE))</f>
        <v>1.2229399999999999</v>
      </c>
      <c r="E105" s="45">
        <f>IF(ISERROR(VLOOKUP($C105,'Miljövärden urval för publ'!$B$2:$H$490,MATCH(E$4,'Miljövärden urval för publ'!$B$2:$H$2,0),FALSE)),"",VLOOKUP($C105,'Miljövärden urval för publ'!$B$2:$H$490,MATCH(E$4,'Miljövärden urval för publ'!$B$2:$H$2,0),FALSE))</f>
        <v>12.6416</v>
      </c>
      <c r="F105" s="45">
        <f>IF(ISERROR(VLOOKUP($C105,'Miljövärden urval för publ'!$B$2:$H$490,MATCH(F$4,'Miljövärden urval för publ'!$B$2:$H$2,0),FALSE)),"",VLOOKUP($C105,'Miljövärden urval för publ'!$B$2:$H$490,MATCH(F$4,'Miljövärden urval för publ'!$B$2:$H$2,0),FALSE))</f>
        <v>32.555100000000003</v>
      </c>
      <c r="G105" s="45">
        <f>IF(ISERROR(VLOOKUP($C105,'Miljövärden urval för publ'!$B$2:$H$490,MATCH(G$4,'Miljövärden urval för publ'!$B$2:$H$2,0),FALSE)),"",VLOOKUP($C105,'Miljövärden urval för publ'!$B$2:$H$490,MATCH(G$4,'Miljövärden urval för publ'!$B$2:$H$2,0),FALSE))</f>
        <v>5.8350499999999996E-3</v>
      </c>
    </row>
    <row r="106" spans="1:7" x14ac:dyDescent="0.35">
      <c r="A106" s="45">
        <v>103</v>
      </c>
      <c r="B106" s="45" t="str">
        <f>IF(ISERROR(INDEX('Miljövärden urval för publ'!$A$2:$AD$475,MATCH($A106,'Miljövärden urval för publ'!$U$2:$U$476,0),1)),"",INDEX('Miljövärden urval för publ'!$A$2:$AD$475,MATCH($A106,'Miljövärden urval för publ'!$U$2:$U$476,0),1))</f>
        <v>Gotlands Energi AB</v>
      </c>
      <c r="C106" s="45" t="str">
        <f>IF(ISERROR(INDEX('Miljövärden urval för publ'!$A$2:$AD$475,MATCH($A106,'Miljövärden urval för publ'!$U$2:$U$476,0),2)),"",INDEX('Miljövärden urval för publ'!$A$2:$AD$475,MATCH($A106,'Miljövärden urval för publ'!$U$2:$U$476,0),2))</f>
        <v>Slite</v>
      </c>
      <c r="D106" s="45">
        <f>IF(ISERROR(VLOOKUP($C106,'Miljövärden urval för publ'!$B$2:$H$490,MATCH(D$4,'Miljövärden urval för publ'!$B$2:$H$2,0),FALSE)),"",VLOOKUP($C106,'Miljövärden urval för publ'!$B$2:$H$490,MATCH(D$4,'Miljövärden urval för publ'!$B$2:$H$2,0),FALSE))</f>
        <v>0.462229</v>
      </c>
      <c r="E106" s="45">
        <f>IF(ISERROR(VLOOKUP($C106,'Miljövärden urval för publ'!$B$2:$H$490,MATCH(E$4,'Miljövärden urval för publ'!$B$2:$H$2,0),FALSE)),"",VLOOKUP($C106,'Miljövärden urval för publ'!$B$2:$H$490,MATCH(E$4,'Miljövärden urval för publ'!$B$2:$H$2,0),FALSE))</f>
        <v>101.875</v>
      </c>
      <c r="F106" s="45">
        <f>IF(ISERROR(VLOOKUP($C106,'Miljövärden urval för publ'!$B$2:$H$490,MATCH(F$4,'Miljövärden urval för publ'!$B$2:$H$2,0),FALSE)),"",VLOOKUP($C106,'Miljövärden urval för publ'!$B$2:$H$490,MATCH(F$4,'Miljövärden urval för publ'!$B$2:$H$2,0),FALSE))</f>
        <v>6.8743699999999999</v>
      </c>
      <c r="G106" s="45">
        <f>IF(ISERROR(VLOOKUP($C106,'Miljövärden urval för publ'!$B$2:$H$490,MATCH(G$4,'Miljövärden urval för publ'!$B$2:$H$2,0),FALSE)),"",VLOOKUP($C106,'Miljövärden urval för publ'!$B$2:$H$490,MATCH(G$4,'Miljövärden urval för publ'!$B$2:$H$2,0),FALSE))</f>
        <v>0.27932899999999999</v>
      </c>
    </row>
    <row r="107" spans="1:7" x14ac:dyDescent="0.35">
      <c r="A107" s="45">
        <v>104</v>
      </c>
      <c r="B107" s="45" t="str">
        <f>IF(ISERROR(INDEX('Miljövärden urval för publ'!$A$2:$AD$475,MATCH($A107,'Miljövärden urval för publ'!$U$2:$U$476,0),1)),"",INDEX('Miljövärden urval för publ'!$A$2:$AD$475,MATCH($A107,'Miljövärden urval för publ'!$U$2:$U$476,0),1))</f>
        <v>Gotlands Energi AB</v>
      </c>
      <c r="C107" s="45" t="str">
        <f>IF(ISERROR(INDEX('Miljövärden urval för publ'!$A$2:$AD$475,MATCH($A107,'Miljövärden urval för publ'!$U$2:$U$476,0),2)),"",INDEX('Miljövärden urval för publ'!$A$2:$AD$475,MATCH($A107,'Miljövärden urval för publ'!$U$2:$U$476,0),2))</f>
        <v>Visby</v>
      </c>
      <c r="D107" s="45">
        <f>IF(ISERROR(VLOOKUP($C107,'Miljövärden urval för publ'!$B$2:$H$490,MATCH(D$4,'Miljövärden urval för publ'!$B$2:$H$2,0),FALSE)),"",VLOOKUP($C107,'Miljövärden urval för publ'!$B$2:$H$490,MATCH(D$4,'Miljövärden urval för publ'!$B$2:$H$2,0),FALSE))</f>
        <v>0.67565500000000001</v>
      </c>
      <c r="E107" s="45">
        <f>IF(ISERROR(VLOOKUP($C107,'Miljövärden urval för publ'!$B$2:$H$490,MATCH(E$4,'Miljövärden urval för publ'!$B$2:$H$2,0),FALSE)),"",VLOOKUP($C107,'Miljövärden urval för publ'!$B$2:$H$490,MATCH(E$4,'Miljövärden urval för publ'!$B$2:$H$2,0),FALSE))</f>
        <v>30.447099999999999</v>
      </c>
      <c r="F107" s="45">
        <f>IF(ISERROR(VLOOKUP($C107,'Miljövärden urval för publ'!$B$2:$H$490,MATCH(F$4,'Miljövärden urval för publ'!$B$2:$H$2,0),FALSE)),"",VLOOKUP($C107,'Miljövärden urval för publ'!$B$2:$H$490,MATCH(F$4,'Miljövärden urval för publ'!$B$2:$H$2,0),FALSE))</f>
        <v>15.978199999999999</v>
      </c>
      <c r="G107" s="45">
        <f>IF(ISERROR(VLOOKUP($C107,'Miljövärden urval för publ'!$B$2:$H$490,MATCH(G$4,'Miljövärden urval för publ'!$B$2:$H$2,0),FALSE)),"",VLOOKUP($C107,'Miljövärden urval för publ'!$B$2:$H$490,MATCH(G$4,'Miljövärden urval för publ'!$B$2:$H$2,0),FALSE))</f>
        <v>2.4696300000000001E-2</v>
      </c>
    </row>
    <row r="108" spans="1:7" x14ac:dyDescent="0.35">
      <c r="A108" s="45">
        <v>105</v>
      </c>
      <c r="B108" s="45" t="str">
        <f>IF(ISERROR(INDEX('Miljövärden urval för publ'!$A$2:$AD$475,MATCH($A108,'Miljövärden urval för publ'!$U$2:$U$476,0),1)),"",INDEX('Miljövärden urval för publ'!$A$2:$AD$475,MATCH($A108,'Miljövärden urval för publ'!$U$2:$U$476,0),1))</f>
        <v>Gällivare Energi AB</v>
      </c>
      <c r="C108" s="45" t="str">
        <f>IF(ISERROR(INDEX('Miljövärden urval för publ'!$A$2:$AD$475,MATCH($A108,'Miljövärden urval för publ'!$U$2:$U$476,0),2)),"",INDEX('Miljövärden urval för publ'!$A$2:$AD$475,MATCH($A108,'Miljövärden urval för publ'!$U$2:$U$476,0),2))</f>
        <v>Gällivare-Malmberget</v>
      </c>
      <c r="D108" s="45">
        <f>IF(ISERROR(VLOOKUP($C108,'Miljövärden urval för publ'!$B$2:$H$490,MATCH(D$4,'Miljövärden urval för publ'!$B$2:$H$2,0),FALSE)),"",VLOOKUP($C108,'Miljövärden urval för publ'!$B$2:$H$490,MATCH(D$4,'Miljövärden urval för publ'!$B$2:$H$2,0),FALSE))</f>
        <v>0.56079000000000001</v>
      </c>
      <c r="E108" s="45">
        <f>IF(ISERROR(VLOOKUP($C108,'Miljövärden urval för publ'!$B$2:$H$490,MATCH(E$4,'Miljövärden urval för publ'!$B$2:$H$2,0),FALSE)),"",VLOOKUP($C108,'Miljövärden urval för publ'!$B$2:$H$490,MATCH(E$4,'Miljövärden urval för publ'!$B$2:$H$2,0),FALSE))</f>
        <v>207.85300000000001</v>
      </c>
      <c r="F108" s="45">
        <f>IF(ISERROR(VLOOKUP($C108,'Miljövärden urval för publ'!$B$2:$H$490,MATCH(F$4,'Miljövärden urval för publ'!$B$2:$H$2,0),FALSE)),"",VLOOKUP($C108,'Miljövärden urval för publ'!$B$2:$H$490,MATCH(F$4,'Miljövärden urval för publ'!$B$2:$H$2,0),FALSE))</f>
        <v>23.617000000000001</v>
      </c>
      <c r="G108" s="45">
        <f>IF(ISERROR(VLOOKUP($C108,'Miljövärden urval för publ'!$B$2:$H$490,MATCH(G$4,'Miljövärden urval för publ'!$B$2:$H$2,0),FALSE)),"",VLOOKUP($C108,'Miljövärden urval för publ'!$B$2:$H$490,MATCH(G$4,'Miljövärden urval för publ'!$B$2:$H$2,0),FALSE))</f>
        <v>1.87797E-2</v>
      </c>
    </row>
    <row r="109" spans="1:7" x14ac:dyDescent="0.35">
      <c r="A109" s="45">
        <v>106</v>
      </c>
      <c r="B109" s="45" t="str">
        <f>IF(ISERROR(INDEX('Miljövärden urval för publ'!$A$2:$AD$475,MATCH($A109,'Miljövärden urval för publ'!$U$2:$U$476,0),1)),"",INDEX('Miljövärden urval för publ'!$A$2:$AD$475,MATCH($A109,'Miljövärden urval för publ'!$U$2:$U$476,0),1))</f>
        <v>Gävle Energi AB</v>
      </c>
      <c r="C109" s="45" t="str">
        <f>IF(ISERROR(INDEX('Miljövärden urval för publ'!$A$2:$AD$475,MATCH($A109,'Miljövärden urval för publ'!$U$2:$U$476,0),2)),"",INDEX('Miljövärden urval för publ'!$A$2:$AD$475,MATCH($A109,'Miljövärden urval för publ'!$U$2:$U$476,0),2))</f>
        <v>Gävle</v>
      </c>
      <c r="D109" s="45">
        <f>IF(ISERROR(VLOOKUP($C109,'Miljövärden urval för publ'!$B$2:$H$490,MATCH(D$4,'Miljövärden urval för publ'!$B$2:$H$2,0),FALSE)),"",VLOOKUP($C109,'Miljövärden urval för publ'!$B$2:$H$490,MATCH(D$4,'Miljövärden urval för publ'!$B$2:$H$2,0),FALSE))</f>
        <v>2.9521499999999999E-2</v>
      </c>
      <c r="E109" s="45">
        <f>IF(ISERROR(VLOOKUP($C109,'Miljövärden urval för publ'!$B$2:$H$490,MATCH(E$4,'Miljövärden urval för publ'!$B$2:$H$2,0),FALSE)),"",VLOOKUP($C109,'Miljövärden urval för publ'!$B$2:$H$490,MATCH(E$4,'Miljövärden urval för publ'!$B$2:$H$2,0),FALSE))</f>
        <v>7.2463899999999999</v>
      </c>
      <c r="F109" s="45">
        <f>IF(ISERROR(VLOOKUP($C109,'Miljövärden urval för publ'!$B$2:$H$490,MATCH(F$4,'Miljövärden urval för publ'!$B$2:$H$2,0),FALSE)),"",VLOOKUP($C109,'Miljövärden urval för publ'!$B$2:$H$490,MATCH(F$4,'Miljövärden urval för publ'!$B$2:$H$2,0),FALSE))</f>
        <v>3.1554700000000002</v>
      </c>
      <c r="G109" s="45">
        <f>IF(ISERROR(VLOOKUP($C109,'Miljövärden urval för publ'!$B$2:$H$490,MATCH(G$4,'Miljövärden urval för publ'!$B$2:$H$2,0),FALSE)),"",VLOOKUP($C109,'Miljövärden urval för publ'!$B$2:$H$490,MATCH(G$4,'Miljövärden urval för publ'!$B$2:$H$2,0),FALSE))</f>
        <v>8.1756499999999996E-3</v>
      </c>
    </row>
    <row r="110" spans="1:7" x14ac:dyDescent="0.35">
      <c r="A110" s="45">
        <v>107</v>
      </c>
      <c r="B110" s="45" t="str">
        <f>IF(ISERROR(INDEX('Miljövärden urval för publ'!$A$2:$AD$475,MATCH($A110,'Miljövärden urval för publ'!$U$2:$U$476,0),1)),"",INDEX('Miljövärden urval för publ'!$A$2:$AD$475,MATCH($A110,'Miljövärden urval för publ'!$U$2:$U$476,0),1))</f>
        <v>Göteborg Energi AB</v>
      </c>
      <c r="C110" s="45" t="str">
        <f>IF(ISERROR(INDEX('Miljövärden urval för publ'!$A$2:$AD$475,MATCH($A110,'Miljövärden urval för publ'!$U$2:$U$476,0),2)),"",INDEX('Miljövärden urval för publ'!$A$2:$AD$475,MATCH($A110,'Miljövärden urval för publ'!$U$2:$U$476,0),2))</f>
        <v>Göteborg. Partille. Ale</v>
      </c>
      <c r="D110" s="45">
        <f>IF(ISERROR(VLOOKUP($C110,'Miljövärden urval för publ'!$B$2:$H$490,MATCH(D$4,'Miljövärden urval för publ'!$B$2:$H$2,0),FALSE)),"",VLOOKUP($C110,'Miljövärden urval för publ'!$B$2:$H$490,MATCH(D$4,'Miljövärden urval för publ'!$B$2:$H$2,0),FALSE))</f>
        <v>0.32121</v>
      </c>
      <c r="E110" s="45">
        <f>IF(ISERROR(VLOOKUP($C110,'Miljövärden urval för publ'!$B$2:$H$490,MATCH(E$4,'Miljövärden urval för publ'!$B$2:$H$2,0),FALSE)),"",VLOOKUP($C110,'Miljövärden urval för publ'!$B$2:$H$490,MATCH(E$4,'Miljövärden urval för publ'!$B$2:$H$2,0),FALSE))</f>
        <v>75.576499999999996</v>
      </c>
      <c r="F110" s="45">
        <f>IF(ISERROR(VLOOKUP($C110,'Miljövärden urval för publ'!$B$2:$H$490,MATCH(F$4,'Miljövärden urval för publ'!$B$2:$H$2,0),FALSE)),"",VLOOKUP($C110,'Miljövärden urval för publ'!$B$2:$H$490,MATCH(F$4,'Miljövärden urval för publ'!$B$2:$H$2,0),FALSE))</f>
        <v>10.727499999999999</v>
      </c>
      <c r="G110" s="45">
        <f>IF(ISERROR(VLOOKUP($C110,'Miljövärden urval för publ'!$B$2:$H$490,MATCH(G$4,'Miljövärden urval för publ'!$B$2:$H$2,0),FALSE)),"",VLOOKUP($C110,'Miljövärden urval för publ'!$B$2:$H$490,MATCH(G$4,'Miljövärden urval för publ'!$B$2:$H$2,0),FALSE))</f>
        <v>0.17954600000000001</v>
      </c>
    </row>
    <row r="111" spans="1:7" x14ac:dyDescent="0.35">
      <c r="A111" s="45">
        <v>108</v>
      </c>
      <c r="B111" s="45" t="str">
        <f>IF(ISERROR(INDEX('Miljövärden urval för publ'!$A$2:$AD$475,MATCH($A111,'Miljövärden urval för publ'!$U$2:$U$476,0),1)),"",INDEX('Miljövärden urval för publ'!$A$2:$AD$475,MATCH($A111,'Miljövärden urval för publ'!$U$2:$U$476,0),1))</f>
        <v>Göteborg Energi AB</v>
      </c>
      <c r="C111" s="45" t="str">
        <f>IF(ISERROR(INDEX('Miljövärden urval för publ'!$A$2:$AD$475,MATCH($A111,'Miljövärden urval för publ'!$U$2:$U$476,0),2)),"",INDEX('Miljövärden urval för publ'!$A$2:$AD$475,MATCH($A111,'Miljövärden urval för publ'!$U$2:$U$476,0),2))</f>
        <v>Göteborg. Övrigt: Bra Miljöval</v>
      </c>
      <c r="D111" s="45">
        <f>IF(ISERROR(VLOOKUP($C111,'Miljövärden urval för publ'!$B$2:$H$490,MATCH(D$4,'Miljövärden urval för publ'!$B$2:$H$2,0),FALSE)),"",VLOOKUP($C111,'Miljövärden urval för publ'!$B$2:$H$490,MATCH(D$4,'Miljövärden urval för publ'!$B$2:$H$2,0),FALSE))</f>
        <v>4.4251899999999997E-2</v>
      </c>
      <c r="E111" s="45">
        <f>IF(ISERROR(VLOOKUP($C111,'Miljövärden urval för publ'!$B$2:$H$490,MATCH(E$4,'Miljövärden urval för publ'!$B$2:$H$2,0),FALSE)),"",VLOOKUP($C111,'Miljövärden urval för publ'!$B$2:$H$490,MATCH(E$4,'Miljövärden urval för publ'!$B$2:$H$2,0),FALSE))</f>
        <v>7.6336500000000003</v>
      </c>
      <c r="F111" s="45">
        <f>IF(ISERROR(VLOOKUP($C111,'Miljövärden urval för publ'!$B$2:$H$490,MATCH(F$4,'Miljövärden urval för publ'!$B$2:$H$2,0),FALSE)),"",VLOOKUP($C111,'Miljövärden urval för publ'!$B$2:$H$490,MATCH(F$4,'Miljövärden urval för publ'!$B$2:$H$2,0),FALSE))</f>
        <v>5.82301</v>
      </c>
      <c r="G111" s="45">
        <f>IF(ISERROR(VLOOKUP($C111,'Miljövärden urval för publ'!$B$2:$H$490,MATCH(G$4,'Miljövärden urval för publ'!$B$2:$H$2,0),FALSE)),"",VLOOKUP($C111,'Miljövärden urval för publ'!$B$2:$H$490,MATCH(G$4,'Miljövärden urval för publ'!$B$2:$H$2,0),FALSE))</f>
        <v>0</v>
      </c>
    </row>
    <row r="112" spans="1:7" x14ac:dyDescent="0.35">
      <c r="A112" s="45">
        <v>109</v>
      </c>
      <c r="B112" s="45" t="str">
        <f>IF(ISERROR(INDEX('Miljövärden urval för publ'!$A$2:$AD$475,MATCH($A112,'Miljövärden urval för publ'!$U$2:$U$476,0),1)),"",INDEX('Miljövärden urval för publ'!$A$2:$AD$475,MATCH($A112,'Miljövärden urval för publ'!$U$2:$U$476,0),1))</f>
        <v>Götene Vatten &amp; Värme AB</v>
      </c>
      <c r="C112" s="45" t="str">
        <f>IF(ISERROR(INDEX('Miljövärden urval för publ'!$A$2:$AD$475,MATCH($A112,'Miljövärden urval för publ'!$U$2:$U$476,0),2)),"",INDEX('Miljövärden urval för publ'!$A$2:$AD$475,MATCH($A112,'Miljövärden urval för publ'!$U$2:$U$476,0),2))</f>
        <v>Götene</v>
      </c>
      <c r="D112" s="45">
        <f>IF(ISERROR(VLOOKUP($C112,'Miljövärden urval för publ'!$B$2:$H$490,MATCH(D$4,'Miljövärden urval för publ'!$B$2:$H$2,0),FALSE)),"",VLOOKUP($C112,'Miljövärden urval för publ'!$B$2:$H$490,MATCH(D$4,'Miljövärden urval för publ'!$B$2:$H$2,0),FALSE))</f>
        <v>0.167715</v>
      </c>
      <c r="E112" s="45">
        <f>IF(ISERROR(VLOOKUP($C112,'Miljövärden urval för publ'!$B$2:$H$490,MATCH(E$4,'Miljövärden urval för publ'!$B$2:$H$2,0),FALSE)),"",VLOOKUP($C112,'Miljövärden urval för publ'!$B$2:$H$490,MATCH(E$4,'Miljövärden urval för publ'!$B$2:$H$2,0),FALSE))</f>
        <v>34.316600000000001</v>
      </c>
      <c r="F112" s="45">
        <f>IF(ISERROR(VLOOKUP($C112,'Miljövärden urval för publ'!$B$2:$H$490,MATCH(F$4,'Miljövärden urval för publ'!$B$2:$H$2,0),FALSE)),"",VLOOKUP($C112,'Miljövärden urval för publ'!$B$2:$H$490,MATCH(F$4,'Miljövärden urval för publ'!$B$2:$H$2,0),FALSE))</f>
        <v>9.8593600000000006</v>
      </c>
      <c r="G112" s="45">
        <f>IF(ISERROR(VLOOKUP($C112,'Miljövärden urval för publ'!$B$2:$H$490,MATCH(G$4,'Miljövärden urval för publ'!$B$2:$H$2,0),FALSE)),"",VLOOKUP($C112,'Miljövärden urval för publ'!$B$2:$H$490,MATCH(G$4,'Miljövärden urval för publ'!$B$2:$H$2,0),FALSE))</f>
        <v>5.0131000000000002E-2</v>
      </c>
    </row>
    <row r="113" spans="1:7" x14ac:dyDescent="0.35">
      <c r="A113" s="45">
        <v>110</v>
      </c>
      <c r="B113" s="45" t="str">
        <f>IF(ISERROR(INDEX('Miljövärden urval för publ'!$A$2:$AD$475,MATCH($A113,'Miljövärden urval för publ'!$U$2:$U$476,0),1)),"",INDEX('Miljövärden urval för publ'!$A$2:$AD$475,MATCH($A113,'Miljövärden urval för publ'!$U$2:$U$476,0),1))</f>
        <v>Götene Vatten &amp; Värme AB</v>
      </c>
      <c r="C113" s="45" t="str">
        <f>IF(ISERROR(INDEX('Miljövärden urval för publ'!$A$2:$AD$475,MATCH($A113,'Miljövärden urval för publ'!$U$2:$U$476,0),2)),"",INDEX('Miljövärden urval för publ'!$A$2:$AD$475,MATCH($A113,'Miljövärden urval för publ'!$U$2:$U$476,0),2))</f>
        <v>Hällekis</v>
      </c>
      <c r="D113" s="45">
        <f>IF(ISERROR(VLOOKUP($C113,'Miljövärden urval för publ'!$B$2:$H$490,MATCH(D$4,'Miljövärden urval för publ'!$B$2:$H$2,0),FALSE)),"",VLOOKUP($C113,'Miljövärden urval för publ'!$B$2:$H$490,MATCH(D$4,'Miljövärden urval för publ'!$B$2:$H$2,0),FALSE))</f>
        <v>0.20294499999999999</v>
      </c>
      <c r="E113" s="45">
        <f>IF(ISERROR(VLOOKUP($C113,'Miljövärden urval för publ'!$B$2:$H$490,MATCH(E$4,'Miljövärden urval för publ'!$B$2:$H$2,0),FALSE)),"",VLOOKUP($C113,'Miljövärden urval för publ'!$B$2:$H$490,MATCH(E$4,'Miljövärden urval för publ'!$B$2:$H$2,0),FALSE))</f>
        <v>29.4527</v>
      </c>
      <c r="F113" s="45">
        <f>IF(ISERROR(VLOOKUP($C113,'Miljövärden urval för publ'!$B$2:$H$490,MATCH(F$4,'Miljövärden urval för publ'!$B$2:$H$2,0),FALSE)),"",VLOOKUP($C113,'Miljövärden urval för publ'!$B$2:$H$490,MATCH(F$4,'Miljövärden urval för publ'!$B$2:$H$2,0),FALSE))</f>
        <v>14.2461</v>
      </c>
      <c r="G113" s="45">
        <f>IF(ISERROR(VLOOKUP($C113,'Miljövärden urval för publ'!$B$2:$H$490,MATCH(G$4,'Miljövärden urval för publ'!$B$2:$H$2,0),FALSE)),"",VLOOKUP($C113,'Miljövärden urval för publ'!$B$2:$H$490,MATCH(G$4,'Miljövärden urval för publ'!$B$2:$H$2,0),FALSE))</f>
        <v>6.8836099999999997E-2</v>
      </c>
    </row>
    <row r="114" spans="1:7" x14ac:dyDescent="0.35">
      <c r="A114" s="45">
        <v>111</v>
      </c>
      <c r="B114" s="45" t="str">
        <f>IF(ISERROR(INDEX('Miljövärden urval för publ'!$A$2:$AD$475,MATCH($A114,'Miljövärden urval för publ'!$U$2:$U$476,0),1)),"",INDEX('Miljövärden urval för publ'!$A$2:$AD$475,MATCH($A114,'Miljövärden urval för publ'!$U$2:$U$476,0),1))</f>
        <v>Habo Energi AB</v>
      </c>
      <c r="C114" s="45" t="str">
        <f>IF(ISERROR(INDEX('Miljövärden urval för publ'!$A$2:$AD$475,MATCH($A114,'Miljövärden urval för publ'!$U$2:$U$476,0),2)),"",INDEX('Miljövärden urval för publ'!$A$2:$AD$475,MATCH($A114,'Miljövärden urval för publ'!$U$2:$U$476,0),2))</f>
        <v>Habo</v>
      </c>
      <c r="D114" s="45">
        <f>IF(ISERROR(VLOOKUP($C114,'Miljövärden urval för publ'!$B$2:$H$490,MATCH(D$4,'Miljövärden urval för publ'!$B$2:$H$2,0),FALSE)),"",VLOOKUP($C114,'Miljövärden urval för publ'!$B$2:$H$490,MATCH(D$4,'Miljövärden urval för publ'!$B$2:$H$2,0),FALSE))</f>
        <v>0.167879</v>
      </c>
      <c r="E114" s="45">
        <f>IF(ISERROR(VLOOKUP($C114,'Miljövärden urval för publ'!$B$2:$H$490,MATCH(E$4,'Miljövärden urval för publ'!$B$2:$H$2,0),FALSE)),"",VLOOKUP($C114,'Miljövärden urval för publ'!$B$2:$H$490,MATCH(E$4,'Miljövärden urval för publ'!$B$2:$H$2,0),FALSE))</f>
        <v>38.827199999999998</v>
      </c>
      <c r="F114" s="45">
        <f>IF(ISERROR(VLOOKUP($C114,'Miljövärden urval för publ'!$B$2:$H$490,MATCH(F$4,'Miljövärden urval för publ'!$B$2:$H$2,0),FALSE)),"",VLOOKUP($C114,'Miljövärden urval för publ'!$B$2:$H$490,MATCH(F$4,'Miljövärden urval för publ'!$B$2:$H$2,0),FALSE))</f>
        <v>11.8576</v>
      </c>
      <c r="G114" s="45">
        <f>IF(ISERROR(VLOOKUP($C114,'Miljövärden urval för publ'!$B$2:$H$490,MATCH(G$4,'Miljövärden urval för publ'!$B$2:$H$2,0),FALSE)),"",VLOOKUP($C114,'Miljövärden urval för publ'!$B$2:$H$490,MATCH(G$4,'Miljövärden urval för publ'!$B$2:$H$2,0),FALSE))</f>
        <v>5.4806800000000003E-2</v>
      </c>
    </row>
    <row r="115" spans="1:7" x14ac:dyDescent="0.35">
      <c r="A115" s="45">
        <v>112</v>
      </c>
      <c r="B115" s="45" t="str">
        <f>IF(ISERROR(INDEX('Miljövärden urval för publ'!$A$2:$AD$475,MATCH($A115,'Miljövärden urval för publ'!$U$2:$U$476,0),1)),"",INDEX('Miljövärden urval för publ'!$A$2:$AD$475,MATCH($A115,'Miljövärden urval för publ'!$U$2:$U$476,0),1))</f>
        <v>Hagfors Energi AB</v>
      </c>
      <c r="C115" s="45" t="str">
        <f>IF(ISERROR(INDEX('Miljövärden urval för publ'!$A$2:$AD$475,MATCH($A115,'Miljövärden urval för publ'!$U$2:$U$476,0),2)),"",INDEX('Miljövärden urval för publ'!$A$2:$AD$475,MATCH($A115,'Miljövärden urval för publ'!$U$2:$U$476,0),2))</f>
        <v>Ekshärad</v>
      </c>
      <c r="D115" s="45">
        <f>IF(ISERROR(VLOOKUP($C115,'Miljövärden urval för publ'!$B$2:$H$490,MATCH(D$4,'Miljövärden urval för publ'!$B$2:$H$2,0),FALSE)),"",VLOOKUP($C115,'Miljövärden urval för publ'!$B$2:$H$490,MATCH(D$4,'Miljövärden urval för publ'!$B$2:$H$2,0),FALSE))</f>
        <v>0.138432</v>
      </c>
      <c r="E115" s="45">
        <f>IF(ISERROR(VLOOKUP($C115,'Miljövärden urval för publ'!$B$2:$H$490,MATCH(E$4,'Miljövärden urval för publ'!$B$2:$H$2,0),FALSE)),"",VLOOKUP($C115,'Miljövärden urval för publ'!$B$2:$H$490,MATCH(E$4,'Miljövärden urval för publ'!$B$2:$H$2,0),FALSE))</f>
        <v>35.892299999999999</v>
      </c>
      <c r="F115" s="45">
        <f>IF(ISERROR(VLOOKUP($C115,'Miljövärden urval för publ'!$B$2:$H$490,MATCH(F$4,'Miljövärden urval för publ'!$B$2:$H$2,0),FALSE)),"",VLOOKUP($C115,'Miljövärden urval för publ'!$B$2:$H$490,MATCH(F$4,'Miljövärden urval för publ'!$B$2:$H$2,0),FALSE))</f>
        <v>11.2598</v>
      </c>
      <c r="G115" s="45">
        <f>IF(ISERROR(VLOOKUP($C115,'Miljövärden urval för publ'!$B$2:$H$490,MATCH(G$4,'Miljövärden urval för publ'!$B$2:$H$2,0),FALSE)),"",VLOOKUP($C115,'Miljövärden urval för publ'!$B$2:$H$490,MATCH(G$4,'Miljövärden urval för publ'!$B$2:$H$2,0),FALSE))</f>
        <v>5.2459400000000003E-2</v>
      </c>
    </row>
    <row r="116" spans="1:7" x14ac:dyDescent="0.35">
      <c r="A116" s="45">
        <v>113</v>
      </c>
      <c r="B116" s="45" t="str">
        <f>IF(ISERROR(INDEX('Miljövärden urval för publ'!$A$2:$AD$475,MATCH($A116,'Miljövärden urval för publ'!$U$2:$U$476,0),1)),"",INDEX('Miljövärden urval för publ'!$A$2:$AD$475,MATCH($A116,'Miljövärden urval för publ'!$U$2:$U$476,0),1))</f>
        <v>Hagfors Energi AB</v>
      </c>
      <c r="C116" s="45" t="str">
        <f>IF(ISERROR(INDEX('Miljövärden urval för publ'!$A$2:$AD$475,MATCH($A116,'Miljövärden urval för publ'!$U$2:$U$476,0),2)),"",INDEX('Miljövärden urval för publ'!$A$2:$AD$475,MATCH($A116,'Miljövärden urval för publ'!$U$2:$U$476,0),2))</f>
        <v>Hagfors</v>
      </c>
      <c r="D116" s="45">
        <f>IF(ISERROR(VLOOKUP($C116,'Miljövärden urval för publ'!$B$2:$H$490,MATCH(D$4,'Miljövärden urval för publ'!$B$2:$H$2,0),FALSE)),"",VLOOKUP($C116,'Miljövärden urval för publ'!$B$2:$H$490,MATCH(D$4,'Miljövärden urval för publ'!$B$2:$H$2,0),FALSE))</f>
        <v>0.122792</v>
      </c>
      <c r="E116" s="45">
        <f>IF(ISERROR(VLOOKUP($C116,'Miljövärden urval för publ'!$B$2:$H$490,MATCH(E$4,'Miljövärden urval för publ'!$B$2:$H$2,0),FALSE)),"",VLOOKUP($C116,'Miljövärden urval för publ'!$B$2:$H$490,MATCH(E$4,'Miljövärden urval för publ'!$B$2:$H$2,0),FALSE))</f>
        <v>31.758900000000001</v>
      </c>
      <c r="F116" s="45">
        <f>IF(ISERROR(VLOOKUP($C116,'Miljövärden urval för publ'!$B$2:$H$490,MATCH(F$4,'Miljövärden urval för publ'!$B$2:$H$2,0),FALSE)),"",VLOOKUP($C116,'Miljövärden urval för publ'!$B$2:$H$490,MATCH(F$4,'Miljövärden urval för publ'!$B$2:$H$2,0),FALSE))</f>
        <v>9.6909899999999993</v>
      </c>
      <c r="G116" s="45">
        <f>IF(ISERROR(VLOOKUP($C116,'Miljövärden urval för publ'!$B$2:$H$490,MATCH(G$4,'Miljövärden urval för publ'!$B$2:$H$2,0),FALSE)),"",VLOOKUP($C116,'Miljövärden urval för publ'!$B$2:$H$490,MATCH(G$4,'Miljövärden urval för publ'!$B$2:$H$2,0),FALSE))</f>
        <v>5.6546399999999997E-2</v>
      </c>
    </row>
    <row r="117" spans="1:7" x14ac:dyDescent="0.35">
      <c r="A117" s="45">
        <v>114</v>
      </c>
      <c r="B117" s="45" t="str">
        <f>IF(ISERROR(INDEX('Miljövärden urval för publ'!$A$2:$AD$475,MATCH($A117,'Miljövärden urval för publ'!$U$2:$U$476,0),1)),"",INDEX('Miljövärden urval för publ'!$A$2:$AD$475,MATCH($A117,'Miljövärden urval för publ'!$U$2:$U$476,0),1))</f>
        <v>Hagfors Energi AB</v>
      </c>
      <c r="C117" s="45" t="str">
        <f>IF(ISERROR(INDEX('Miljövärden urval för publ'!$A$2:$AD$475,MATCH($A117,'Miljövärden urval för publ'!$U$2:$U$476,0),2)),"",INDEX('Miljövärden urval för publ'!$A$2:$AD$475,MATCH($A117,'Miljövärden urval för publ'!$U$2:$U$476,0),2))</f>
        <v>Sunnemo</v>
      </c>
      <c r="D117" s="45">
        <f>IF(ISERROR(VLOOKUP($C117,'Miljövärden urval för publ'!$B$2:$H$490,MATCH(D$4,'Miljövärden urval för publ'!$B$2:$H$2,0),FALSE)),"",VLOOKUP($C117,'Miljövärden urval för publ'!$B$2:$H$490,MATCH(D$4,'Miljövärden urval för publ'!$B$2:$H$2,0),FALSE))</f>
        <v>0.153421</v>
      </c>
      <c r="E117" s="45">
        <f>IF(ISERROR(VLOOKUP($C117,'Miljövärden urval för publ'!$B$2:$H$490,MATCH(E$4,'Miljövärden urval för publ'!$B$2:$H$2,0),FALSE)),"",VLOOKUP($C117,'Miljövärden urval för publ'!$B$2:$H$490,MATCH(E$4,'Miljövärden urval för publ'!$B$2:$H$2,0),FALSE))</f>
        <v>13.188800000000001</v>
      </c>
      <c r="F117" s="45">
        <f>IF(ISERROR(VLOOKUP($C117,'Miljövärden urval för publ'!$B$2:$H$490,MATCH(F$4,'Miljövärden urval för publ'!$B$2:$H$2,0),FALSE)),"",VLOOKUP($C117,'Miljövärden urval för publ'!$B$2:$H$490,MATCH(F$4,'Miljövärden urval för publ'!$B$2:$H$2,0),FALSE))</f>
        <v>15.4839</v>
      </c>
      <c r="G117" s="45">
        <f>IF(ISERROR(VLOOKUP($C117,'Miljövärden urval för publ'!$B$2:$H$490,MATCH(G$4,'Miljövärden urval för publ'!$B$2:$H$2,0),FALSE)),"",VLOOKUP($C117,'Miljövärden urval för publ'!$B$2:$H$490,MATCH(G$4,'Miljövärden urval för publ'!$B$2:$H$2,0),FALSE))</f>
        <v>1.9992200000000002E-2</v>
      </c>
    </row>
    <row r="118" spans="1:7" x14ac:dyDescent="0.35">
      <c r="A118" s="45">
        <v>115</v>
      </c>
      <c r="B118" s="45" t="str">
        <f>IF(ISERROR(INDEX('Miljövärden urval för publ'!$A$2:$AD$475,MATCH($A118,'Miljövärden urval för publ'!$U$2:$U$476,0),1)),"",INDEX('Miljövärden urval för publ'!$A$2:$AD$475,MATCH($A118,'Miljövärden urval för publ'!$U$2:$U$476,0),1))</f>
        <v>Halmstads Energi och Miljö AB</v>
      </c>
      <c r="C118" s="45" t="str">
        <f>IF(ISERROR(INDEX('Miljövärden urval för publ'!$A$2:$AD$475,MATCH($A118,'Miljövärden urval för publ'!$U$2:$U$476,0),2)),"",INDEX('Miljövärden urval för publ'!$A$2:$AD$475,MATCH($A118,'Miljövärden urval för publ'!$U$2:$U$476,0),2))</f>
        <v>Halmstad</v>
      </c>
      <c r="D118" s="45">
        <f>IF(ISERROR(VLOOKUP($C118,'Miljövärden urval för publ'!$B$2:$H$490,MATCH(D$4,'Miljövärden urval för publ'!$B$2:$H$2,0),FALSE)),"",VLOOKUP($C118,'Miljövärden urval för publ'!$B$2:$H$490,MATCH(D$4,'Miljövärden urval för publ'!$B$2:$H$2,0),FALSE))</f>
        <v>0.18737400000000001</v>
      </c>
      <c r="E118" s="45">
        <f>IF(ISERROR(VLOOKUP($C118,'Miljövärden urval för publ'!$B$2:$H$490,MATCH(E$4,'Miljövärden urval för publ'!$B$2:$H$2,0),FALSE)),"",VLOOKUP($C118,'Miljövärden urval för publ'!$B$2:$H$490,MATCH(E$4,'Miljövärden urval för publ'!$B$2:$H$2,0),FALSE))</f>
        <v>90.367900000000006</v>
      </c>
      <c r="F118" s="45">
        <f>IF(ISERROR(VLOOKUP($C118,'Miljövärden urval för publ'!$B$2:$H$490,MATCH(F$4,'Miljövärden urval för publ'!$B$2:$H$2,0),FALSE)),"",VLOOKUP($C118,'Miljövärden urval för publ'!$B$2:$H$490,MATCH(F$4,'Miljövärden urval för publ'!$B$2:$H$2,0),FALSE))</f>
        <v>6.5301999999999998</v>
      </c>
      <c r="G118" s="45">
        <f>IF(ISERROR(VLOOKUP($C118,'Miljövärden urval för publ'!$B$2:$H$490,MATCH(G$4,'Miljövärden urval för publ'!$B$2:$H$2,0),FALSE)),"",VLOOKUP($C118,'Miljövärden urval för publ'!$B$2:$H$490,MATCH(G$4,'Miljövärden urval för publ'!$B$2:$H$2,0),FALSE))</f>
        <v>5.2779600000000003E-2</v>
      </c>
    </row>
    <row r="119" spans="1:7" x14ac:dyDescent="0.35">
      <c r="A119" s="45">
        <v>116</v>
      </c>
      <c r="B119" s="45" t="str">
        <f>IF(ISERROR(INDEX('Miljövärden urval för publ'!$A$2:$AD$475,MATCH($A119,'Miljövärden urval för publ'!$U$2:$U$476,0),1)),"",INDEX('Miljövärden urval för publ'!$A$2:$AD$475,MATCH($A119,'Miljövärden urval för publ'!$U$2:$U$476,0),1))</f>
        <v>Hammarö Energi AB</v>
      </c>
      <c r="C119" s="45" t="str">
        <f>IF(ISERROR(INDEX('Miljövärden urval för publ'!$A$2:$AD$475,MATCH($A119,'Miljövärden urval för publ'!$U$2:$U$476,0),2)),"",INDEX('Miljövärden urval för publ'!$A$2:$AD$475,MATCH($A119,'Miljövärden urval för publ'!$U$2:$U$476,0),2))</f>
        <v>Skoghall</v>
      </c>
      <c r="D119" s="45">
        <f>IF(ISERROR(VLOOKUP($C119,'Miljövärden urval för publ'!$B$2:$H$490,MATCH(D$4,'Miljövärden urval för publ'!$B$2:$H$2,0),FALSE)),"",VLOOKUP($C119,'Miljövärden urval för publ'!$B$2:$H$490,MATCH(D$4,'Miljövärden urval för publ'!$B$2:$H$2,0),FALSE))</f>
        <v>0.211067</v>
      </c>
      <c r="E119" s="45">
        <f>IF(ISERROR(VLOOKUP($C119,'Miljövärden urval för publ'!$B$2:$H$490,MATCH(E$4,'Miljövärden urval för publ'!$B$2:$H$2,0),FALSE)),"",VLOOKUP($C119,'Miljövärden urval för publ'!$B$2:$H$490,MATCH(E$4,'Miljövärden urval för publ'!$B$2:$H$2,0),FALSE))</f>
        <v>53.436300000000003</v>
      </c>
      <c r="F119" s="45">
        <f>IF(ISERROR(VLOOKUP($C119,'Miljövärden urval för publ'!$B$2:$H$490,MATCH(F$4,'Miljövärden urval för publ'!$B$2:$H$2,0),FALSE)),"",VLOOKUP($C119,'Miljövärden urval för publ'!$B$2:$H$490,MATCH(F$4,'Miljövärden urval för publ'!$B$2:$H$2,0),FALSE))</f>
        <v>8.1158699999999993</v>
      </c>
      <c r="G119" s="45">
        <f>IF(ISERROR(VLOOKUP($C119,'Miljövärden urval för publ'!$B$2:$H$490,MATCH(G$4,'Miljövärden urval för publ'!$B$2:$H$2,0),FALSE)),"",VLOOKUP($C119,'Miljövärden urval för publ'!$B$2:$H$490,MATCH(G$4,'Miljövärden urval för publ'!$B$2:$H$2,0),FALSE))</f>
        <v>3.5757900000000002E-2</v>
      </c>
    </row>
    <row r="120" spans="1:7" x14ac:dyDescent="0.35">
      <c r="A120" s="45">
        <v>117</v>
      </c>
      <c r="B120" s="45" t="str">
        <f>IF(ISERROR(INDEX('Miljövärden urval för publ'!$A$2:$AD$475,MATCH($A120,'Miljövärden urval för publ'!$U$2:$U$476,0),1)),"",INDEX('Miljövärden urval för publ'!$A$2:$AD$475,MATCH($A120,'Miljövärden urval för publ'!$U$2:$U$476,0),1))</f>
        <v>Hedemora Energi AB</v>
      </c>
      <c r="C120" s="45" t="str">
        <f>IF(ISERROR(INDEX('Miljövärden urval för publ'!$A$2:$AD$475,MATCH($A120,'Miljövärden urval för publ'!$U$2:$U$476,0),2)),"",INDEX('Miljövärden urval för publ'!$A$2:$AD$475,MATCH($A120,'Miljövärden urval för publ'!$U$2:$U$476,0),2))</f>
        <v>Hedemora</v>
      </c>
      <c r="D120" s="45">
        <f>IF(ISERROR(VLOOKUP($C120,'Miljövärden urval för publ'!$B$2:$H$490,MATCH(D$4,'Miljövärden urval för publ'!$B$2:$H$2,0),FALSE)),"",VLOOKUP($C120,'Miljövärden urval för publ'!$B$2:$H$490,MATCH(D$4,'Miljövärden urval för publ'!$B$2:$H$2,0),FALSE))</f>
        <v>0.15481500000000001</v>
      </c>
      <c r="E120" s="45">
        <f>IF(ISERROR(VLOOKUP($C120,'Miljövärden urval för publ'!$B$2:$H$490,MATCH(E$4,'Miljövärden urval för publ'!$B$2:$H$2,0),FALSE)),"",VLOOKUP($C120,'Miljövärden urval för publ'!$B$2:$H$490,MATCH(E$4,'Miljövärden urval för publ'!$B$2:$H$2,0),FALSE))</f>
        <v>27.7287</v>
      </c>
      <c r="F120" s="45">
        <f>IF(ISERROR(VLOOKUP($C120,'Miljövärden urval för publ'!$B$2:$H$490,MATCH(F$4,'Miljövärden urval för publ'!$B$2:$H$2,0),FALSE)),"",VLOOKUP($C120,'Miljövärden urval för publ'!$B$2:$H$490,MATCH(F$4,'Miljövärden urval för publ'!$B$2:$H$2,0),FALSE))</f>
        <v>7.3064200000000001</v>
      </c>
      <c r="G120" s="45">
        <f>IF(ISERROR(VLOOKUP($C120,'Miljövärden urval för publ'!$B$2:$H$490,MATCH(G$4,'Miljövärden urval för publ'!$B$2:$H$2,0),FALSE)),"",VLOOKUP($C120,'Miljövärden urval för publ'!$B$2:$H$490,MATCH(G$4,'Miljövärden urval för publ'!$B$2:$H$2,0),FALSE))</f>
        <v>3.9573400000000002E-2</v>
      </c>
    </row>
    <row r="121" spans="1:7" x14ac:dyDescent="0.35">
      <c r="A121" s="45">
        <v>118</v>
      </c>
      <c r="B121" s="45" t="str">
        <f>IF(ISERROR(INDEX('Miljövärden urval för publ'!$A$2:$AD$475,MATCH($A121,'Miljövärden urval för publ'!$U$2:$U$476,0),1)),"",INDEX('Miljövärden urval för publ'!$A$2:$AD$475,MATCH($A121,'Miljövärden urval för publ'!$U$2:$U$476,0),1))</f>
        <v>Hedemora Energi AB</v>
      </c>
      <c r="C121" s="45" t="str">
        <f>IF(ISERROR(INDEX('Miljövärden urval för publ'!$A$2:$AD$475,MATCH($A121,'Miljövärden urval för publ'!$U$2:$U$476,0),2)),"",INDEX('Miljövärden urval för publ'!$A$2:$AD$475,MATCH($A121,'Miljövärden urval för publ'!$U$2:$U$476,0),2))</f>
        <v>Långshyttan</v>
      </c>
      <c r="D121" s="45">
        <f>IF(ISERROR(VLOOKUP($C121,'Miljövärden urval för publ'!$B$2:$H$490,MATCH(D$4,'Miljövärden urval för publ'!$B$2:$H$2,0),FALSE)),"",VLOOKUP($C121,'Miljövärden urval för publ'!$B$2:$H$490,MATCH(D$4,'Miljövärden urval för publ'!$B$2:$H$2,0),FALSE))</f>
        <v>0.16703299999999999</v>
      </c>
      <c r="E121" s="45">
        <f>IF(ISERROR(VLOOKUP($C121,'Miljövärden urval för publ'!$B$2:$H$490,MATCH(E$4,'Miljövärden urval för publ'!$B$2:$H$2,0),FALSE)),"",VLOOKUP($C121,'Miljövärden urval för publ'!$B$2:$H$490,MATCH(E$4,'Miljövärden urval för publ'!$B$2:$H$2,0),FALSE))</f>
        <v>33.799399999999999</v>
      </c>
      <c r="F121" s="45">
        <f>IF(ISERROR(VLOOKUP($C121,'Miljövärden urval för publ'!$B$2:$H$490,MATCH(F$4,'Miljövärden urval för publ'!$B$2:$H$2,0),FALSE)),"",VLOOKUP($C121,'Miljövärden urval för publ'!$B$2:$H$490,MATCH(F$4,'Miljövärden urval för publ'!$B$2:$H$2,0),FALSE))</f>
        <v>8.5125299999999999</v>
      </c>
      <c r="G121" s="45">
        <f>IF(ISERROR(VLOOKUP($C121,'Miljövärden urval för publ'!$B$2:$H$490,MATCH(G$4,'Miljövärden urval för publ'!$B$2:$H$2,0),FALSE)),"",VLOOKUP($C121,'Miljövärden urval för publ'!$B$2:$H$490,MATCH(G$4,'Miljövärden urval för publ'!$B$2:$H$2,0),FALSE))</f>
        <v>6.37104E-2</v>
      </c>
    </row>
    <row r="122" spans="1:7" x14ac:dyDescent="0.35">
      <c r="A122" s="45">
        <v>119</v>
      </c>
      <c r="B122" s="45" t="str">
        <f>IF(ISERROR(INDEX('Miljövärden urval för publ'!$A$2:$AD$475,MATCH($A122,'Miljövärden urval för publ'!$U$2:$U$476,0),1)),"",INDEX('Miljövärden urval för publ'!$A$2:$AD$475,MATCH($A122,'Miljövärden urval för publ'!$U$2:$U$476,0),1))</f>
        <v>Hedemora Energi AB</v>
      </c>
      <c r="C122" s="45" t="str">
        <f>IF(ISERROR(INDEX('Miljövärden urval för publ'!$A$2:$AD$475,MATCH($A122,'Miljövärden urval för publ'!$U$2:$U$476,0),2)),"",INDEX('Miljövärden urval för publ'!$A$2:$AD$475,MATCH($A122,'Miljövärden urval för publ'!$U$2:$U$476,0),2))</f>
        <v>St Skedvi</v>
      </c>
      <c r="D122" s="45">
        <f>IF(ISERROR(VLOOKUP($C122,'Miljövärden urval för publ'!$B$2:$H$490,MATCH(D$4,'Miljövärden urval för publ'!$B$2:$H$2,0),FALSE)),"",VLOOKUP($C122,'Miljövärden urval för publ'!$B$2:$H$490,MATCH(D$4,'Miljövärden urval för publ'!$B$2:$H$2,0),FALSE))</f>
        <v>0.26043899999999998</v>
      </c>
      <c r="E122" s="45">
        <f>IF(ISERROR(VLOOKUP($C122,'Miljövärden urval för publ'!$B$2:$H$490,MATCH(E$4,'Miljövärden urval för publ'!$B$2:$H$2,0),FALSE)),"",VLOOKUP($C122,'Miljövärden urval för publ'!$B$2:$H$490,MATCH(E$4,'Miljövärden urval för publ'!$B$2:$H$2,0),FALSE))</f>
        <v>56.4465</v>
      </c>
      <c r="F122" s="45">
        <f>IF(ISERROR(VLOOKUP($C122,'Miljövärden urval för publ'!$B$2:$H$490,MATCH(F$4,'Miljövärden urval för publ'!$B$2:$H$2,0),FALSE)),"",VLOOKUP($C122,'Miljövärden urval för publ'!$B$2:$H$490,MATCH(F$4,'Miljövärden urval för publ'!$B$2:$H$2,0),FALSE))</f>
        <v>10.154500000000001</v>
      </c>
      <c r="G122" s="45">
        <f>IF(ISERROR(VLOOKUP($C122,'Miljövärden urval för publ'!$B$2:$H$490,MATCH(G$4,'Miljövärden urval för publ'!$B$2:$H$2,0),FALSE)),"",VLOOKUP($C122,'Miljövärden urval för publ'!$B$2:$H$490,MATCH(G$4,'Miljövärden urval för publ'!$B$2:$H$2,0),FALSE))</f>
        <v>0.12704699999999999</v>
      </c>
    </row>
    <row r="123" spans="1:7" x14ac:dyDescent="0.35">
      <c r="A123" s="45">
        <v>120</v>
      </c>
      <c r="B123" s="45" t="str">
        <f>IF(ISERROR(INDEX('Miljövärden urval för publ'!$A$2:$AD$475,MATCH($A123,'Miljövärden urval för publ'!$U$2:$U$476,0),1)),"",INDEX('Miljövärden urval för publ'!$A$2:$AD$475,MATCH($A123,'Miljövärden urval för publ'!$U$2:$U$476,0),1))</f>
        <v>Hedemora Energi AB</v>
      </c>
      <c r="C123" s="45" t="str">
        <f>IF(ISERROR(INDEX('Miljövärden urval för publ'!$A$2:$AD$475,MATCH($A123,'Miljövärden urval för publ'!$U$2:$U$476,0),2)),"",INDEX('Miljövärden urval för publ'!$A$2:$AD$475,MATCH($A123,'Miljövärden urval för publ'!$U$2:$U$476,0),2))</f>
        <v>Säter</v>
      </c>
      <c r="D123" s="45">
        <f>IF(ISERROR(VLOOKUP($C123,'Miljövärden urval för publ'!$B$2:$H$490,MATCH(D$4,'Miljövärden urval för publ'!$B$2:$H$2,0),FALSE)),"",VLOOKUP($C123,'Miljövärden urval för publ'!$B$2:$H$490,MATCH(D$4,'Miljövärden urval för publ'!$B$2:$H$2,0),FALSE))</f>
        <v>0.12865099999999999</v>
      </c>
      <c r="E123" s="45">
        <f>IF(ISERROR(VLOOKUP($C123,'Miljövärden urval för publ'!$B$2:$H$490,MATCH(E$4,'Miljövärden urval för publ'!$B$2:$H$2,0),FALSE)),"",VLOOKUP($C123,'Miljövärden urval för publ'!$B$2:$H$490,MATCH(E$4,'Miljövärden urval för publ'!$B$2:$H$2,0),FALSE))</f>
        <v>24.3476</v>
      </c>
      <c r="F123" s="45">
        <f>IF(ISERROR(VLOOKUP($C123,'Miljövärden urval för publ'!$B$2:$H$490,MATCH(F$4,'Miljövärden urval för publ'!$B$2:$H$2,0),FALSE)),"",VLOOKUP($C123,'Miljövärden urval för publ'!$B$2:$H$490,MATCH(F$4,'Miljövärden urval för publ'!$B$2:$H$2,0),FALSE))</f>
        <v>7.2860199999999997</v>
      </c>
      <c r="G123" s="45">
        <f>IF(ISERROR(VLOOKUP($C123,'Miljövärden urval för publ'!$B$2:$H$490,MATCH(G$4,'Miljövärden urval för publ'!$B$2:$H$2,0),FALSE)),"",VLOOKUP($C123,'Miljövärden urval för publ'!$B$2:$H$490,MATCH(G$4,'Miljövärden urval för publ'!$B$2:$H$2,0),FALSE))</f>
        <v>3.4397700000000003E-2</v>
      </c>
    </row>
    <row r="124" spans="1:7" x14ac:dyDescent="0.35">
      <c r="A124" s="45">
        <v>121</v>
      </c>
      <c r="B124" s="45" t="str">
        <f>IF(ISERROR(INDEX('Miljövärden urval för publ'!$A$2:$AD$475,MATCH($A124,'Miljövärden urval för publ'!$U$2:$U$476,0),1)),"",INDEX('Miljövärden urval för publ'!$A$2:$AD$475,MATCH($A124,'Miljövärden urval för publ'!$U$2:$U$476,0),1))</f>
        <v>Hjo Energi AB</v>
      </c>
      <c r="C124" s="45" t="str">
        <f>IF(ISERROR(INDEX('Miljövärden urval för publ'!$A$2:$AD$475,MATCH($A124,'Miljövärden urval för publ'!$U$2:$U$476,0),2)),"",INDEX('Miljövärden urval för publ'!$A$2:$AD$475,MATCH($A124,'Miljövärden urval för publ'!$U$2:$U$476,0),2))</f>
        <v>Hjo</v>
      </c>
      <c r="D124" s="45">
        <f>IF(ISERROR(VLOOKUP($C124,'Miljövärden urval för publ'!$B$2:$H$490,MATCH(D$4,'Miljövärden urval för publ'!$B$2:$H$2,0),FALSE)),"",VLOOKUP($C124,'Miljövärden urval för publ'!$B$2:$H$490,MATCH(D$4,'Miljövärden urval för publ'!$B$2:$H$2,0),FALSE))</f>
        <v>0.26799099999999998</v>
      </c>
      <c r="E124" s="45">
        <f>IF(ISERROR(VLOOKUP($C124,'Miljövärden urval för publ'!$B$2:$H$490,MATCH(E$4,'Miljövärden urval för publ'!$B$2:$H$2,0),FALSE)),"",VLOOKUP($C124,'Miljövärden urval för publ'!$B$2:$H$490,MATCH(E$4,'Miljövärden urval för publ'!$B$2:$H$2,0),FALSE))</f>
        <v>60.225099999999998</v>
      </c>
      <c r="F124" s="45">
        <f>IF(ISERROR(VLOOKUP($C124,'Miljövärden urval för publ'!$B$2:$H$490,MATCH(F$4,'Miljövärden urval för publ'!$B$2:$H$2,0),FALSE)),"",VLOOKUP($C124,'Miljövärden urval för publ'!$B$2:$H$490,MATCH(F$4,'Miljövärden urval för publ'!$B$2:$H$2,0),FALSE))</f>
        <v>11.9971</v>
      </c>
      <c r="G124" s="45">
        <f>IF(ISERROR(VLOOKUP($C124,'Miljövärden urval för publ'!$B$2:$H$490,MATCH(G$4,'Miljövärden urval för publ'!$B$2:$H$2,0),FALSE)),"",VLOOKUP($C124,'Miljövärden urval för publ'!$B$2:$H$490,MATCH(G$4,'Miljövärden urval för publ'!$B$2:$H$2,0),FALSE))</f>
        <v>0.13435</v>
      </c>
    </row>
    <row r="125" spans="1:7" x14ac:dyDescent="0.35">
      <c r="A125" s="45">
        <v>122</v>
      </c>
      <c r="B125" s="45" t="str">
        <f>IF(ISERROR(INDEX('Miljövärden urval för publ'!$A$2:$AD$475,MATCH($A125,'Miljövärden urval för publ'!$U$2:$U$476,0),1)),"",INDEX('Miljövärden urval för publ'!$A$2:$AD$475,MATCH($A125,'Miljövärden urval för publ'!$U$2:$U$476,0),1))</f>
        <v>Härnösand Energi &amp; Miljö AB</v>
      </c>
      <c r="C125" s="45" t="str">
        <f>IF(ISERROR(INDEX('Miljövärden urval för publ'!$A$2:$AD$475,MATCH($A125,'Miljövärden urval för publ'!$U$2:$U$476,0),2)),"",INDEX('Miljövärden urval för publ'!$A$2:$AD$475,MATCH($A125,'Miljövärden urval för publ'!$U$2:$U$476,0),2))</f>
        <v>Härnösand</v>
      </c>
      <c r="D125" s="45">
        <f>IF(ISERROR(VLOOKUP($C125,'Miljövärden urval för publ'!$B$2:$H$490,MATCH(D$4,'Miljövärden urval för publ'!$B$2:$H$2,0),FALSE)),"",VLOOKUP($C125,'Miljövärden urval för publ'!$B$2:$H$490,MATCH(D$4,'Miljövärden urval för publ'!$B$2:$H$2,0),FALSE))</f>
        <v>0.185304</v>
      </c>
      <c r="E125" s="45">
        <f>IF(ISERROR(VLOOKUP($C125,'Miljövärden urval för publ'!$B$2:$H$490,MATCH(E$4,'Miljövärden urval för publ'!$B$2:$H$2,0),FALSE)),"",VLOOKUP($C125,'Miljövärden urval för publ'!$B$2:$H$490,MATCH(E$4,'Miljövärden urval för publ'!$B$2:$H$2,0),FALSE))</f>
        <v>38.069099999999999</v>
      </c>
      <c r="F125" s="45">
        <f>IF(ISERROR(VLOOKUP($C125,'Miljövärden urval för publ'!$B$2:$H$490,MATCH(F$4,'Miljövärden urval för publ'!$B$2:$H$2,0),FALSE)),"",VLOOKUP($C125,'Miljövärden urval för publ'!$B$2:$H$490,MATCH(F$4,'Miljövärden urval för publ'!$B$2:$H$2,0),FALSE))</f>
        <v>7.8836199999999996</v>
      </c>
      <c r="G125" s="45">
        <f>IF(ISERROR(VLOOKUP($C125,'Miljövärden urval för publ'!$B$2:$H$490,MATCH(G$4,'Miljövärden urval för publ'!$B$2:$H$2,0),FALSE)),"",VLOOKUP($C125,'Miljövärden urval för publ'!$B$2:$H$490,MATCH(G$4,'Miljövärden urval för publ'!$B$2:$H$2,0),FALSE))</f>
        <v>4.7497599999999996E-3</v>
      </c>
    </row>
    <row r="126" spans="1:7" x14ac:dyDescent="0.35">
      <c r="A126" s="45">
        <v>123</v>
      </c>
      <c r="B126" s="45" t="str">
        <f>IF(ISERROR(INDEX('Miljövärden urval för publ'!$A$2:$AD$475,MATCH($A126,'Miljövärden urval för publ'!$U$2:$U$476,0),1)),"",INDEX('Miljövärden urval för publ'!$A$2:$AD$475,MATCH($A126,'Miljövärden urval för publ'!$U$2:$U$476,0),1))</f>
        <v>Hässleholm Miljö AB</v>
      </c>
      <c r="C126" s="45" t="str">
        <f>IF(ISERROR(INDEX('Miljövärden urval för publ'!$A$2:$AD$475,MATCH($A126,'Miljövärden urval för publ'!$U$2:$U$476,0),2)),"",INDEX('Miljövärden urval för publ'!$A$2:$AD$475,MATCH($A126,'Miljövärden urval för publ'!$U$2:$U$476,0),2))</f>
        <v>Hässleholm</v>
      </c>
      <c r="D126" s="45">
        <f>IF(ISERROR(VLOOKUP($C126,'Miljövärden urval för publ'!$B$2:$H$490,MATCH(D$4,'Miljövärden urval för publ'!$B$2:$H$2,0),FALSE)),"",VLOOKUP($C126,'Miljövärden urval för publ'!$B$2:$H$490,MATCH(D$4,'Miljövärden urval för publ'!$B$2:$H$2,0),FALSE))</f>
        <v>0.168572</v>
      </c>
      <c r="E126" s="45">
        <f>IF(ISERROR(VLOOKUP($C126,'Miljövärden urval för publ'!$B$2:$H$490,MATCH(E$4,'Miljövärden urval för publ'!$B$2:$H$2,0),FALSE)),"",VLOOKUP($C126,'Miljövärden urval för publ'!$B$2:$H$490,MATCH(E$4,'Miljövärden urval för publ'!$B$2:$H$2,0),FALSE))</f>
        <v>82.631799999999998</v>
      </c>
      <c r="F126" s="45">
        <f>IF(ISERROR(VLOOKUP($C126,'Miljövärden urval för publ'!$B$2:$H$490,MATCH(F$4,'Miljövärden urval för publ'!$B$2:$H$2,0),FALSE)),"",VLOOKUP($C126,'Miljövärden urval för publ'!$B$2:$H$490,MATCH(F$4,'Miljövärden urval för publ'!$B$2:$H$2,0),FALSE))</f>
        <v>7.0723799999999999</v>
      </c>
      <c r="G126" s="45">
        <f>IF(ISERROR(VLOOKUP($C126,'Miljövärden urval för publ'!$B$2:$H$490,MATCH(G$4,'Miljövärden urval för publ'!$B$2:$H$2,0),FALSE)),"",VLOOKUP($C126,'Miljövärden urval för publ'!$B$2:$H$490,MATCH(G$4,'Miljövärden urval för publ'!$B$2:$H$2,0),FALSE))</f>
        <v>1.7196400000000001E-2</v>
      </c>
    </row>
    <row r="127" spans="1:7" x14ac:dyDescent="0.35">
      <c r="A127" s="45">
        <v>124</v>
      </c>
      <c r="B127" s="45" t="str">
        <f>IF(ISERROR(INDEX('Miljövärden urval för publ'!$A$2:$AD$475,MATCH($A127,'Miljövärden urval för publ'!$U$2:$U$476,0),1)),"",INDEX('Miljövärden urval för publ'!$A$2:$AD$475,MATCH($A127,'Miljövärden urval för publ'!$U$2:$U$476,0),1))</f>
        <v>Hässleholm Miljö AB</v>
      </c>
      <c r="C127" s="45" t="str">
        <f>IF(ISERROR(INDEX('Miljövärden urval för publ'!$A$2:$AD$475,MATCH($A127,'Miljövärden urval för publ'!$U$2:$U$476,0),2)),"",INDEX('Miljövärden urval för publ'!$A$2:$AD$475,MATCH($A127,'Miljövärden urval för publ'!$U$2:$U$476,0),2))</f>
        <v>Tyringe</v>
      </c>
      <c r="D127" s="45">
        <f>IF(ISERROR(VLOOKUP($C127,'Miljövärden urval för publ'!$B$2:$H$490,MATCH(D$4,'Miljövärden urval för publ'!$B$2:$H$2,0),FALSE)),"",VLOOKUP($C127,'Miljövärden urval för publ'!$B$2:$H$490,MATCH(D$4,'Miljövärden urval för publ'!$B$2:$H$2,0),FALSE))</f>
        <v>0.13383500000000001</v>
      </c>
      <c r="E127" s="45">
        <f>IF(ISERROR(VLOOKUP($C127,'Miljövärden urval för publ'!$B$2:$H$490,MATCH(E$4,'Miljövärden urval för publ'!$B$2:$H$2,0),FALSE)),"",VLOOKUP($C127,'Miljövärden urval för publ'!$B$2:$H$490,MATCH(E$4,'Miljövärden urval för publ'!$B$2:$H$2,0),FALSE))</f>
        <v>24.77</v>
      </c>
      <c r="F127" s="45">
        <f>IF(ISERROR(VLOOKUP($C127,'Miljövärden urval för publ'!$B$2:$H$490,MATCH(F$4,'Miljövärden urval för publ'!$B$2:$H$2,0),FALSE)),"",VLOOKUP($C127,'Miljövärden urval för publ'!$B$2:$H$490,MATCH(F$4,'Miljövärden urval för publ'!$B$2:$H$2,0),FALSE))</f>
        <v>9.6790900000000004</v>
      </c>
      <c r="G127" s="45">
        <f>IF(ISERROR(VLOOKUP($C127,'Miljövärden urval för publ'!$B$2:$H$490,MATCH(G$4,'Miljövärden urval för publ'!$B$2:$H$2,0),FALSE)),"",VLOOKUP($C127,'Miljövärden urval för publ'!$B$2:$H$490,MATCH(G$4,'Miljövärden urval för publ'!$B$2:$H$2,0),FALSE))</f>
        <v>1.7474900000000002E-2</v>
      </c>
    </row>
    <row r="128" spans="1:7" x14ac:dyDescent="0.35">
      <c r="A128" s="45">
        <v>125</v>
      </c>
      <c r="B128" s="45" t="str">
        <f>IF(ISERROR(INDEX('Miljövärden urval för publ'!$A$2:$AD$475,MATCH($A128,'Miljövärden urval för publ'!$U$2:$U$476,0),1)),"",INDEX('Miljövärden urval för publ'!$A$2:$AD$475,MATCH($A128,'Miljövärden urval för publ'!$U$2:$U$476,0),1))</f>
        <v>Höganäs Energi AB</v>
      </c>
      <c r="C128" s="45" t="str">
        <f>IF(ISERROR(INDEX('Miljövärden urval för publ'!$A$2:$AD$475,MATCH($A128,'Miljövärden urval för publ'!$U$2:$U$476,0),2)),"",INDEX('Miljövärden urval för publ'!$A$2:$AD$475,MATCH($A128,'Miljövärden urval för publ'!$U$2:$U$476,0),2))</f>
        <v>Höganäs</v>
      </c>
      <c r="D128" s="45">
        <f>IF(ISERROR(VLOOKUP($C128,'Miljövärden urval för publ'!$B$2:$H$490,MATCH(D$4,'Miljövärden urval för publ'!$B$2:$H$2,0),FALSE)),"",VLOOKUP($C128,'Miljövärden urval för publ'!$B$2:$H$490,MATCH(D$4,'Miljövärden urval för publ'!$B$2:$H$2,0),FALSE))</f>
        <v>0.25694499999999998</v>
      </c>
      <c r="E128" s="45">
        <f>IF(ISERROR(VLOOKUP($C128,'Miljövärden urval för publ'!$B$2:$H$490,MATCH(E$4,'Miljövärden urval för publ'!$B$2:$H$2,0),FALSE)),"",VLOOKUP($C128,'Miljövärden urval för publ'!$B$2:$H$490,MATCH(E$4,'Miljövärden urval för publ'!$B$2:$H$2,0),FALSE))</f>
        <v>47.456200000000003</v>
      </c>
      <c r="F128" s="45">
        <f>IF(ISERROR(VLOOKUP($C128,'Miljövärden urval för publ'!$B$2:$H$490,MATCH(F$4,'Miljövärden urval för publ'!$B$2:$H$2,0),FALSE)),"",VLOOKUP($C128,'Miljövärden urval för publ'!$B$2:$H$490,MATCH(F$4,'Miljövärden urval för publ'!$B$2:$H$2,0),FALSE))</f>
        <v>8.8726299999999991</v>
      </c>
      <c r="G128" s="45">
        <f>IF(ISERROR(VLOOKUP($C128,'Miljövärden urval för publ'!$B$2:$H$490,MATCH(G$4,'Miljövärden urval för publ'!$B$2:$H$2,0),FALSE)),"",VLOOKUP($C128,'Miljövärden urval för publ'!$B$2:$H$490,MATCH(G$4,'Miljövärden urval för publ'!$B$2:$H$2,0),FALSE))</f>
        <v>0.19703599999999999</v>
      </c>
    </row>
    <row r="129" spans="1:7" x14ac:dyDescent="0.35">
      <c r="A129" s="45">
        <v>126</v>
      </c>
      <c r="B129" s="45" t="str">
        <f>IF(ISERROR(INDEX('Miljövärden urval för publ'!$A$2:$AD$475,MATCH($A129,'Miljövärden urval för publ'!$U$2:$U$476,0),1)),"",INDEX('Miljövärden urval för publ'!$A$2:$AD$475,MATCH($A129,'Miljövärden urval för publ'!$U$2:$U$476,0),1))</f>
        <v>Jokkmokks Värmeverk AB</v>
      </c>
      <c r="C129" s="45" t="str">
        <f>IF(ISERROR(INDEX('Miljövärden urval för publ'!$A$2:$AD$475,MATCH($A129,'Miljövärden urval för publ'!$U$2:$U$476,0),2)),"",INDEX('Miljövärden urval för publ'!$A$2:$AD$475,MATCH($A129,'Miljövärden urval för publ'!$U$2:$U$476,0),2))</f>
        <v>Jokkmokk</v>
      </c>
      <c r="D129" s="45">
        <f>IF(ISERROR(VLOOKUP($C129,'Miljövärden urval för publ'!$B$2:$H$490,MATCH(D$4,'Miljövärden urval för publ'!$B$2:$H$2,0),FALSE)),"",VLOOKUP($C129,'Miljövärden urval för publ'!$B$2:$H$490,MATCH(D$4,'Miljövärden urval för publ'!$B$2:$H$2,0),FALSE))</f>
        <v>0.104029</v>
      </c>
      <c r="E129" s="45">
        <f>IF(ISERROR(VLOOKUP($C129,'Miljövärden urval för publ'!$B$2:$H$490,MATCH(E$4,'Miljövärden urval för publ'!$B$2:$H$2,0),FALSE)),"",VLOOKUP($C129,'Miljövärden urval för publ'!$B$2:$H$490,MATCH(E$4,'Miljövärden urval för publ'!$B$2:$H$2,0),FALSE))</f>
        <v>11.401999999999999</v>
      </c>
      <c r="F129" s="45">
        <f>IF(ISERROR(VLOOKUP($C129,'Miljövärden urval för publ'!$B$2:$H$490,MATCH(F$4,'Miljövärden urval för publ'!$B$2:$H$2,0),FALSE)),"",VLOOKUP($C129,'Miljövärden urval för publ'!$B$2:$H$490,MATCH(F$4,'Miljövärden urval för publ'!$B$2:$H$2,0),FALSE))</f>
        <v>9.9763699999999993</v>
      </c>
      <c r="G129" s="45">
        <f>IF(ISERROR(VLOOKUP($C129,'Miljövärden urval för publ'!$B$2:$H$490,MATCH(G$4,'Miljövärden urval för publ'!$B$2:$H$2,0),FALSE)),"",VLOOKUP($C129,'Miljövärden urval för publ'!$B$2:$H$490,MATCH(G$4,'Miljövärden urval för publ'!$B$2:$H$2,0),FALSE))</f>
        <v>1.93798E-3</v>
      </c>
    </row>
    <row r="130" spans="1:7" x14ac:dyDescent="0.35">
      <c r="A130" s="45">
        <v>127</v>
      </c>
      <c r="B130" s="45" t="str">
        <f>IF(ISERROR(INDEX('Miljövärden urval för publ'!$A$2:$AD$475,MATCH($A130,'Miljövärden urval för publ'!$U$2:$U$476,0),1)),"",INDEX('Miljövärden urval för publ'!$A$2:$AD$475,MATCH($A130,'Miljövärden urval för publ'!$U$2:$U$476,0),1))</f>
        <v>Jämtkraft AB</v>
      </c>
      <c r="C130" s="45" t="str">
        <f>IF(ISERROR(INDEX('Miljövärden urval för publ'!$A$2:$AD$475,MATCH($A130,'Miljövärden urval för publ'!$U$2:$U$476,0),2)),"",INDEX('Miljövärden urval för publ'!$A$2:$AD$475,MATCH($A130,'Miljövärden urval för publ'!$U$2:$U$476,0),2))</f>
        <v>Krokom</v>
      </c>
      <c r="D130" s="45">
        <f>IF(ISERROR(VLOOKUP($C130,'Miljövärden urval för publ'!$B$2:$H$490,MATCH(D$4,'Miljövärden urval för publ'!$B$2:$H$2,0),FALSE)),"",VLOOKUP($C130,'Miljövärden urval för publ'!$B$2:$H$490,MATCH(D$4,'Miljövärden urval för publ'!$B$2:$H$2,0),FALSE))</f>
        <v>0.155194</v>
      </c>
      <c r="E130" s="45">
        <f>IF(ISERROR(VLOOKUP($C130,'Miljövärden urval för publ'!$B$2:$H$490,MATCH(E$4,'Miljövärden urval för publ'!$B$2:$H$2,0),FALSE)),"",VLOOKUP($C130,'Miljövärden urval för publ'!$B$2:$H$490,MATCH(E$4,'Miljövärden urval för publ'!$B$2:$H$2,0),FALSE))</f>
        <v>18.698699999999999</v>
      </c>
      <c r="F130" s="45">
        <f>IF(ISERROR(VLOOKUP($C130,'Miljövärden urval för publ'!$B$2:$H$490,MATCH(F$4,'Miljövärden urval för publ'!$B$2:$H$2,0),FALSE)),"",VLOOKUP($C130,'Miljövärden urval för publ'!$B$2:$H$490,MATCH(F$4,'Miljövärden urval för publ'!$B$2:$H$2,0),FALSE))</f>
        <v>11.721</v>
      </c>
      <c r="G130" s="45">
        <f>IF(ISERROR(VLOOKUP($C130,'Miljövärden urval för publ'!$B$2:$H$490,MATCH(G$4,'Miljövärden urval för publ'!$B$2:$H$2,0),FALSE)),"",VLOOKUP($C130,'Miljövärden urval för publ'!$B$2:$H$490,MATCH(G$4,'Miljövärden urval för publ'!$B$2:$H$2,0),FALSE))</f>
        <v>2.2386799999999998E-2</v>
      </c>
    </row>
    <row r="131" spans="1:7" x14ac:dyDescent="0.35">
      <c r="A131" s="45">
        <v>128</v>
      </c>
      <c r="B131" s="45" t="str">
        <f>IF(ISERROR(INDEX('Miljövärden urval för publ'!$A$2:$AD$475,MATCH($A131,'Miljövärden urval för publ'!$U$2:$U$476,0),1)),"",INDEX('Miljövärden urval för publ'!$A$2:$AD$475,MATCH($A131,'Miljövärden urval för publ'!$U$2:$U$476,0),1))</f>
        <v>Jämtkraft AB</v>
      </c>
      <c r="C131" s="45" t="str">
        <f>IF(ISERROR(INDEX('Miljövärden urval för publ'!$A$2:$AD$475,MATCH($A131,'Miljövärden urval för publ'!$U$2:$U$476,0),2)),"",INDEX('Miljövärden urval för publ'!$A$2:$AD$475,MATCH($A131,'Miljövärden urval för publ'!$U$2:$U$476,0),2))</f>
        <v>Åre</v>
      </c>
      <c r="D131" s="45">
        <f>IF(ISERROR(VLOOKUP($C131,'Miljövärden urval för publ'!$B$2:$H$490,MATCH(D$4,'Miljövärden urval för publ'!$B$2:$H$2,0),FALSE)),"",VLOOKUP($C131,'Miljövärden urval för publ'!$B$2:$H$490,MATCH(D$4,'Miljövärden urval för publ'!$B$2:$H$2,0),FALSE))</f>
        <v>0.20206099999999999</v>
      </c>
      <c r="E131" s="45">
        <f>IF(ISERROR(VLOOKUP($C131,'Miljövärden urval för publ'!$B$2:$H$490,MATCH(E$4,'Miljövärden urval för publ'!$B$2:$H$2,0),FALSE)),"",VLOOKUP($C131,'Miljövärden urval för publ'!$B$2:$H$490,MATCH(E$4,'Miljövärden urval för publ'!$B$2:$H$2,0),FALSE))</f>
        <v>30.314499999999999</v>
      </c>
      <c r="F131" s="45">
        <f>IF(ISERROR(VLOOKUP($C131,'Miljövärden urval för publ'!$B$2:$H$490,MATCH(F$4,'Miljövärden urval för publ'!$B$2:$H$2,0),FALSE)),"",VLOOKUP($C131,'Miljövärden urval för publ'!$B$2:$H$490,MATCH(F$4,'Miljövärden urval för publ'!$B$2:$H$2,0),FALSE))</f>
        <v>12.2599</v>
      </c>
      <c r="G131" s="45">
        <f>IF(ISERROR(VLOOKUP($C131,'Miljövärden urval för publ'!$B$2:$H$490,MATCH(G$4,'Miljövärden urval för publ'!$B$2:$H$2,0),FALSE)),"",VLOOKUP($C131,'Miljövärden urval för publ'!$B$2:$H$490,MATCH(G$4,'Miljövärden urval för publ'!$B$2:$H$2,0),FALSE))</f>
        <v>4.4404800000000001E-2</v>
      </c>
    </row>
    <row r="132" spans="1:7" x14ac:dyDescent="0.35">
      <c r="A132" s="45">
        <v>129</v>
      </c>
      <c r="B132" s="45" t="str">
        <f>IF(ISERROR(INDEX('Miljövärden urval för publ'!$A$2:$AD$475,MATCH($A132,'Miljövärden urval för publ'!$U$2:$U$476,0),1)),"",INDEX('Miljövärden urval för publ'!$A$2:$AD$475,MATCH($A132,'Miljövärden urval för publ'!$U$2:$U$476,0),1))</f>
        <v>Jämtkraft AB</v>
      </c>
      <c r="C132" s="45" t="str">
        <f>IF(ISERROR(INDEX('Miljövärden urval för publ'!$A$2:$AD$475,MATCH($A132,'Miljövärden urval för publ'!$U$2:$U$476,0),2)),"",INDEX('Miljövärden urval för publ'!$A$2:$AD$475,MATCH($A132,'Miljövärden urval för publ'!$U$2:$U$476,0),2))</f>
        <v>Östersund</v>
      </c>
      <c r="D132" s="45">
        <f>IF(ISERROR(VLOOKUP($C132,'Miljövärden urval för publ'!$B$2:$H$490,MATCH(D$4,'Miljövärden urval för publ'!$B$2:$H$2,0),FALSE)),"",VLOOKUP($C132,'Miljövärden urval för publ'!$B$2:$H$490,MATCH(D$4,'Miljövärden urval för publ'!$B$2:$H$2,0),FALSE))</f>
        <v>0.142373</v>
      </c>
      <c r="E132" s="45">
        <f>IF(ISERROR(VLOOKUP($C132,'Miljövärden urval för publ'!$B$2:$H$490,MATCH(E$4,'Miljövärden urval för publ'!$B$2:$H$2,0),FALSE)),"",VLOOKUP($C132,'Miljövärden urval för publ'!$B$2:$H$490,MATCH(E$4,'Miljövärden urval för publ'!$B$2:$H$2,0),FALSE))</f>
        <v>36.120100000000001</v>
      </c>
      <c r="F132" s="45">
        <f>IF(ISERROR(VLOOKUP($C132,'Miljövärden urval för publ'!$B$2:$H$490,MATCH(F$4,'Miljövärden urval för publ'!$B$2:$H$2,0),FALSE)),"",VLOOKUP($C132,'Miljövärden urval för publ'!$B$2:$H$490,MATCH(F$4,'Miljövärden urval för publ'!$B$2:$H$2,0),FALSE))</f>
        <v>7.4199000000000002</v>
      </c>
      <c r="G132" s="45">
        <f>IF(ISERROR(VLOOKUP($C132,'Miljövärden urval för publ'!$B$2:$H$490,MATCH(G$4,'Miljövärden urval för publ'!$B$2:$H$2,0),FALSE)),"",VLOOKUP($C132,'Miljövärden urval för publ'!$B$2:$H$490,MATCH(G$4,'Miljövärden urval för publ'!$B$2:$H$2,0),FALSE))</f>
        <v>6.9916099999999997E-3</v>
      </c>
    </row>
    <row r="133" spans="1:7" x14ac:dyDescent="0.35">
      <c r="A133" s="45">
        <v>130</v>
      </c>
      <c r="B133" s="45" t="str">
        <f>IF(ISERROR(INDEX('Miljövärden urval för publ'!$A$2:$AD$475,MATCH($A133,'Miljövärden urval för publ'!$U$2:$U$476,0),1)),"",INDEX('Miljövärden urval för publ'!$A$2:$AD$475,MATCH($A133,'Miljövärden urval för publ'!$U$2:$U$476,0),1))</f>
        <v>Jönköping Energi AB</v>
      </c>
      <c r="C133" s="45" t="str">
        <f>IF(ISERROR(INDEX('Miljövärden urval för publ'!$A$2:$AD$475,MATCH($A133,'Miljövärden urval för publ'!$U$2:$U$476,0),2)),"",INDEX('Miljövärden urval för publ'!$A$2:$AD$475,MATCH($A133,'Miljövärden urval för publ'!$U$2:$U$476,0),2))</f>
        <v>Axamo</v>
      </c>
      <c r="D133" s="45">
        <f>IF(ISERROR(VLOOKUP($C133,'Miljövärden urval för publ'!$B$2:$H$490,MATCH(D$4,'Miljövärden urval för publ'!$B$2:$H$2,0),FALSE)),"",VLOOKUP($C133,'Miljövärden urval för publ'!$B$2:$H$490,MATCH(D$4,'Miljövärden urval för publ'!$B$2:$H$2,0),FALSE))</f>
        <v>0.30847799999999997</v>
      </c>
      <c r="E133" s="45">
        <f>IF(ISERROR(VLOOKUP($C133,'Miljövärden urval för publ'!$B$2:$H$490,MATCH(E$4,'Miljövärden urval för publ'!$B$2:$H$2,0),FALSE)),"",VLOOKUP($C133,'Miljövärden urval för publ'!$B$2:$H$490,MATCH(E$4,'Miljövärden urval för publ'!$B$2:$H$2,0),FALSE))</f>
        <v>26.569700000000001</v>
      </c>
      <c r="F133" s="45">
        <f>IF(ISERROR(VLOOKUP($C133,'Miljövärden urval för publ'!$B$2:$H$490,MATCH(F$4,'Miljövärden urval för publ'!$B$2:$H$2,0),FALSE)),"",VLOOKUP($C133,'Miljövärden urval för publ'!$B$2:$H$490,MATCH(F$4,'Miljövärden urval för publ'!$B$2:$H$2,0),FALSE))</f>
        <v>24.661000000000001</v>
      </c>
      <c r="G133" s="45">
        <f>IF(ISERROR(VLOOKUP($C133,'Miljövärden urval för publ'!$B$2:$H$490,MATCH(G$4,'Miljövärden urval för publ'!$B$2:$H$2,0),FALSE)),"",VLOOKUP($C133,'Miljövärden urval för publ'!$B$2:$H$490,MATCH(G$4,'Miljövärden urval för publ'!$B$2:$H$2,0),FALSE))</f>
        <v>3.1482499999999997E-2</v>
      </c>
    </row>
    <row r="134" spans="1:7" x14ac:dyDescent="0.35">
      <c r="A134" s="45">
        <v>131</v>
      </c>
      <c r="B134" s="45" t="str">
        <f>IF(ISERROR(INDEX('Miljövärden urval för publ'!$A$2:$AD$475,MATCH($A134,'Miljövärden urval för publ'!$U$2:$U$476,0),1)),"",INDEX('Miljövärden urval för publ'!$A$2:$AD$475,MATCH($A134,'Miljövärden urval för publ'!$U$2:$U$476,0),1))</f>
        <v>Jönköping Energi AB</v>
      </c>
      <c r="C134" s="45" t="str">
        <f>IF(ISERROR(INDEX('Miljövärden urval för publ'!$A$2:$AD$475,MATCH($A134,'Miljövärden urval för publ'!$U$2:$U$476,0),2)),"",INDEX('Miljövärden urval för publ'!$A$2:$AD$475,MATCH($A134,'Miljövärden urval för publ'!$U$2:$U$476,0),2))</f>
        <v>Gränna</v>
      </c>
      <c r="D134" s="45">
        <f>IF(ISERROR(VLOOKUP($C134,'Miljövärden urval för publ'!$B$2:$H$490,MATCH(D$4,'Miljövärden urval för publ'!$B$2:$H$2,0),FALSE)),"",VLOOKUP($C134,'Miljövärden urval för publ'!$B$2:$H$490,MATCH(D$4,'Miljövärden urval för publ'!$B$2:$H$2,0),FALSE))</f>
        <v>0.13264500000000001</v>
      </c>
      <c r="E134" s="45">
        <f>IF(ISERROR(VLOOKUP($C134,'Miljövärden urval för publ'!$B$2:$H$490,MATCH(E$4,'Miljövärden urval för publ'!$B$2:$H$2,0),FALSE)),"",VLOOKUP($C134,'Miljövärden urval för publ'!$B$2:$H$490,MATCH(E$4,'Miljövärden urval för publ'!$B$2:$H$2,0),FALSE))</f>
        <v>25.650600000000001</v>
      </c>
      <c r="F134" s="45">
        <f>IF(ISERROR(VLOOKUP($C134,'Miljövärden urval för publ'!$B$2:$H$490,MATCH(F$4,'Miljövärden urval för publ'!$B$2:$H$2,0),FALSE)),"",VLOOKUP($C134,'Miljövärden urval för publ'!$B$2:$H$490,MATCH(F$4,'Miljövärden urval för publ'!$B$2:$H$2,0),FALSE))</f>
        <v>9.6161799999999999</v>
      </c>
      <c r="G134" s="45">
        <f>IF(ISERROR(VLOOKUP($C134,'Miljövärden urval för publ'!$B$2:$H$490,MATCH(G$4,'Miljövärden urval för publ'!$B$2:$H$2,0),FALSE)),"",VLOOKUP($C134,'Miljövärden urval för publ'!$B$2:$H$490,MATCH(G$4,'Miljövärden urval för publ'!$B$2:$H$2,0),FALSE))</f>
        <v>3.7309200000000001E-2</v>
      </c>
    </row>
    <row r="135" spans="1:7" x14ac:dyDescent="0.35">
      <c r="A135" s="45">
        <v>132</v>
      </c>
      <c r="B135" s="45" t="str">
        <f>IF(ISERROR(INDEX('Miljövärden urval för publ'!$A$2:$AD$475,MATCH($A135,'Miljövärden urval för publ'!$U$2:$U$476,0),1)),"",INDEX('Miljövärden urval för publ'!$A$2:$AD$475,MATCH($A135,'Miljövärden urval för publ'!$U$2:$U$476,0),1))</f>
        <v>Jönköping Energi AB</v>
      </c>
      <c r="C135" s="45" t="str">
        <f>IF(ISERROR(INDEX('Miljövärden urval för publ'!$A$2:$AD$475,MATCH($A135,'Miljövärden urval för publ'!$U$2:$U$476,0),2)),"",INDEX('Miljövärden urval för publ'!$A$2:$AD$475,MATCH($A135,'Miljövärden urval för publ'!$U$2:$U$476,0),2))</f>
        <v>Jönköping</v>
      </c>
      <c r="D135" s="45">
        <f>IF(ISERROR(VLOOKUP($C135,'Miljövärden urval för publ'!$B$2:$H$490,MATCH(D$4,'Miljövärden urval för publ'!$B$2:$H$2,0),FALSE)),"",VLOOKUP($C135,'Miljövärden urval för publ'!$B$2:$H$490,MATCH(D$4,'Miljövärden urval för publ'!$B$2:$H$2,0),FALSE))</f>
        <v>0.26967400000000002</v>
      </c>
      <c r="E135" s="45">
        <f>IF(ISERROR(VLOOKUP($C135,'Miljövärden urval för publ'!$B$2:$H$490,MATCH(E$4,'Miljövärden urval för publ'!$B$2:$H$2,0),FALSE)),"",VLOOKUP($C135,'Miljövärden urval för publ'!$B$2:$H$490,MATCH(E$4,'Miljövärden urval för publ'!$B$2:$H$2,0),FALSE))</f>
        <v>75.881</v>
      </c>
      <c r="F135" s="45">
        <f>IF(ISERROR(VLOOKUP($C135,'Miljövärden urval för publ'!$B$2:$H$490,MATCH(F$4,'Miljövärden urval för publ'!$B$2:$H$2,0),FALSE)),"",VLOOKUP($C135,'Miljövärden urval för publ'!$B$2:$H$490,MATCH(F$4,'Miljövärden urval för publ'!$B$2:$H$2,0),FALSE))</f>
        <v>8.6146200000000004</v>
      </c>
      <c r="G135" s="45">
        <f>IF(ISERROR(VLOOKUP($C135,'Miljövärden urval för publ'!$B$2:$H$490,MATCH(G$4,'Miljövärden urval för publ'!$B$2:$H$2,0),FALSE)),"",VLOOKUP($C135,'Miljövärden urval för publ'!$B$2:$H$490,MATCH(G$4,'Miljövärden urval för publ'!$B$2:$H$2,0),FALSE))</f>
        <v>0.111081</v>
      </c>
    </row>
    <row r="136" spans="1:7" x14ac:dyDescent="0.35">
      <c r="A136" s="45">
        <v>133</v>
      </c>
      <c r="B136" s="45" t="str">
        <f>IF(ISERROR(INDEX('Miljövärden urval för publ'!$A$2:$AD$475,MATCH($A136,'Miljövärden urval för publ'!$U$2:$U$476,0),1)),"",INDEX('Miljövärden urval för publ'!$A$2:$AD$475,MATCH($A136,'Miljövärden urval för publ'!$U$2:$U$476,0),1))</f>
        <v>Jönköping Energi AB</v>
      </c>
      <c r="C136" s="45" t="str">
        <f>IF(ISERROR(INDEX('Miljövärden urval för publ'!$A$2:$AD$475,MATCH($A136,'Miljövärden urval för publ'!$U$2:$U$476,0),2)),"",INDEX('Miljövärden urval för publ'!$A$2:$AD$475,MATCH($A136,'Miljövärden urval för publ'!$U$2:$U$476,0),2))</f>
        <v>Stensholm</v>
      </c>
      <c r="D136" s="45">
        <f>IF(ISERROR(VLOOKUP($C136,'Miljövärden urval för publ'!$B$2:$H$490,MATCH(D$4,'Miljövärden urval för publ'!$B$2:$H$2,0),FALSE)),"",VLOOKUP($C136,'Miljövärden urval för publ'!$B$2:$H$490,MATCH(D$4,'Miljövärden urval för publ'!$B$2:$H$2,0),FALSE))</f>
        <v>0.21177199999999999</v>
      </c>
      <c r="E136" s="45">
        <f>IF(ISERROR(VLOOKUP($C136,'Miljövärden urval för publ'!$B$2:$H$490,MATCH(E$4,'Miljövärden urval för publ'!$B$2:$H$2,0),FALSE)),"",VLOOKUP($C136,'Miljövärden urval för publ'!$B$2:$H$490,MATCH(E$4,'Miljövärden urval för publ'!$B$2:$H$2,0),FALSE))</f>
        <v>18.95</v>
      </c>
      <c r="F136" s="45">
        <f>IF(ISERROR(VLOOKUP($C136,'Miljövärden urval för publ'!$B$2:$H$490,MATCH(F$4,'Miljövärden urval för publ'!$B$2:$H$2,0),FALSE)),"",VLOOKUP($C136,'Miljövärden urval för publ'!$B$2:$H$490,MATCH(F$4,'Miljövärden urval för publ'!$B$2:$H$2,0),FALSE))</f>
        <v>17.199300000000001</v>
      </c>
      <c r="G136" s="45">
        <f>IF(ISERROR(VLOOKUP($C136,'Miljövärden urval för publ'!$B$2:$H$490,MATCH(G$4,'Miljövärden urval för publ'!$B$2:$H$2,0),FALSE)),"",VLOOKUP($C136,'Miljövärden urval för publ'!$B$2:$H$490,MATCH(G$4,'Miljövärden urval för publ'!$B$2:$H$2,0),FALSE))</f>
        <v>3.2835799999999998E-2</v>
      </c>
    </row>
    <row r="137" spans="1:7" x14ac:dyDescent="0.35">
      <c r="A137" s="45">
        <v>134</v>
      </c>
      <c r="B137" s="45" t="str">
        <f>IF(ISERROR(INDEX('Miljövärden urval för publ'!$A$2:$AD$475,MATCH($A137,'Miljövärden urval för publ'!$U$2:$U$476,0),1)),"",INDEX('Miljövärden urval för publ'!$A$2:$AD$475,MATCH($A137,'Miljövärden urval för publ'!$U$2:$U$476,0),1))</f>
        <v>Kalmar Energi Värme AB</v>
      </c>
      <c r="C137" s="45" t="str">
        <f>IF(ISERROR(INDEX('Miljövärden urval för publ'!$A$2:$AD$475,MATCH($A137,'Miljövärden urval för publ'!$U$2:$U$476,0),2)),"",INDEX('Miljövärden urval för publ'!$A$2:$AD$475,MATCH($A137,'Miljövärden urval för publ'!$U$2:$U$476,0),2))</f>
        <v>Kalmar</v>
      </c>
      <c r="D137" s="45">
        <f>IF(ISERROR(VLOOKUP($C137,'Miljövärden urval för publ'!$B$2:$H$490,MATCH(D$4,'Miljövärden urval för publ'!$B$2:$H$2,0),FALSE)),"",VLOOKUP($C137,'Miljövärden urval för publ'!$B$2:$H$490,MATCH(D$4,'Miljövärden urval för publ'!$B$2:$H$2,0),FALSE))</f>
        <v>9.1623499999999997E-2</v>
      </c>
      <c r="E137" s="45">
        <f>IF(ISERROR(VLOOKUP($C137,'Miljövärden urval för publ'!$B$2:$H$490,MATCH(E$4,'Miljövärden urval för publ'!$B$2:$H$2,0),FALSE)),"",VLOOKUP($C137,'Miljövärden urval för publ'!$B$2:$H$490,MATCH(E$4,'Miljövärden urval för publ'!$B$2:$H$2,0),FALSE))</f>
        <v>8.3615100000000009</v>
      </c>
      <c r="F137" s="45">
        <f>IF(ISERROR(VLOOKUP($C137,'Miljövärden urval för publ'!$B$2:$H$490,MATCH(F$4,'Miljövärden urval för publ'!$B$2:$H$2,0),FALSE)),"",VLOOKUP($C137,'Miljövärden urval för publ'!$B$2:$H$490,MATCH(F$4,'Miljövärden urval för publ'!$B$2:$H$2,0),FALSE))</f>
        <v>6.5732600000000003</v>
      </c>
      <c r="G137" s="45">
        <f>IF(ISERROR(VLOOKUP($C137,'Miljövärden urval för publ'!$B$2:$H$490,MATCH(G$4,'Miljövärden urval för publ'!$B$2:$H$2,0),FALSE)),"",VLOOKUP($C137,'Miljövärden urval för publ'!$B$2:$H$490,MATCH(G$4,'Miljövärden urval för publ'!$B$2:$H$2,0),FALSE))</f>
        <v>7.2592400000000001E-3</v>
      </c>
    </row>
    <row r="138" spans="1:7" x14ac:dyDescent="0.35">
      <c r="A138" s="45">
        <v>135</v>
      </c>
      <c r="B138" s="45" t="str">
        <f>IF(ISERROR(INDEX('Miljövärden urval för publ'!$A$2:$AD$475,MATCH($A138,'Miljövärden urval för publ'!$U$2:$U$476,0),1)),"",INDEX('Miljövärden urval för publ'!$A$2:$AD$475,MATCH($A138,'Miljövärden urval för publ'!$U$2:$U$476,0),1))</f>
        <v>Karlshamn Energi AB</v>
      </c>
      <c r="C138" s="45" t="str">
        <f>IF(ISERROR(INDEX('Miljövärden urval för publ'!$A$2:$AD$475,MATCH($A138,'Miljövärden urval för publ'!$U$2:$U$476,0),2)),"",INDEX('Miljövärden urval för publ'!$A$2:$AD$475,MATCH($A138,'Miljövärden urval för publ'!$U$2:$U$476,0),2))</f>
        <v>Karlshamn</v>
      </c>
      <c r="D138" s="45">
        <f>IF(ISERROR(VLOOKUP($C138,'Miljövärden urval för publ'!$B$2:$H$490,MATCH(D$4,'Miljövärden urval för publ'!$B$2:$H$2,0),FALSE)),"",VLOOKUP($C138,'Miljövärden urval för publ'!$B$2:$H$490,MATCH(D$4,'Miljövärden urval för publ'!$B$2:$H$2,0),FALSE))</f>
        <v>5.7583599999999999E-2</v>
      </c>
      <c r="E138" s="45">
        <f>IF(ISERROR(VLOOKUP($C138,'Miljövärden urval för publ'!$B$2:$H$490,MATCH(E$4,'Miljövärden urval för publ'!$B$2:$H$2,0),FALSE)),"",VLOOKUP($C138,'Miljövärden urval för publ'!$B$2:$H$490,MATCH(E$4,'Miljövärden urval för publ'!$B$2:$H$2,0),FALSE))</f>
        <v>12.4445</v>
      </c>
      <c r="F138" s="45">
        <f>IF(ISERROR(VLOOKUP($C138,'Miljövärden urval för publ'!$B$2:$H$490,MATCH(F$4,'Miljövärden urval för publ'!$B$2:$H$2,0),FALSE)),"",VLOOKUP($C138,'Miljövärden urval för publ'!$B$2:$H$490,MATCH(F$4,'Miljövärden urval för publ'!$B$2:$H$2,0),FALSE))</f>
        <v>1.92991</v>
      </c>
      <c r="G138" s="45">
        <f>IF(ISERROR(VLOOKUP($C138,'Miljövärden urval för publ'!$B$2:$H$490,MATCH(G$4,'Miljövärden urval för publ'!$B$2:$H$2,0),FALSE)),"",VLOOKUP($C138,'Miljövärden urval för publ'!$B$2:$H$490,MATCH(G$4,'Miljövärden urval för publ'!$B$2:$H$2,0),FALSE))</f>
        <v>3.7412500000000001E-2</v>
      </c>
    </row>
    <row r="139" spans="1:7" x14ac:dyDescent="0.35">
      <c r="A139" s="45">
        <v>136</v>
      </c>
      <c r="B139" s="45" t="str">
        <f>IF(ISERROR(INDEX('Miljövärden urval för publ'!$A$2:$AD$475,MATCH($A139,'Miljövärden urval för publ'!$U$2:$U$476,0),1)),"",INDEX('Miljövärden urval för publ'!$A$2:$AD$475,MATCH($A139,'Miljövärden urval för publ'!$U$2:$U$476,0),1))</f>
        <v>Karlstads Energi AB</v>
      </c>
      <c r="C139" s="45" t="str">
        <f>IF(ISERROR(INDEX('Miljövärden urval för publ'!$A$2:$AD$475,MATCH($A139,'Miljövärden urval för publ'!$U$2:$U$476,0),2)),"",INDEX('Miljövärden urval för publ'!$A$2:$AD$475,MATCH($A139,'Miljövärden urval för publ'!$U$2:$U$476,0),2))</f>
        <v>Karlstad</v>
      </c>
      <c r="D139" s="45">
        <f>IF(ISERROR(VLOOKUP($C139,'Miljövärden urval för publ'!$B$2:$H$490,MATCH(D$4,'Miljövärden urval för publ'!$B$2:$H$2,0),FALSE)),"",VLOOKUP($C139,'Miljövärden urval för publ'!$B$2:$H$490,MATCH(D$4,'Miljövärden urval för publ'!$B$2:$H$2,0),FALSE))</f>
        <v>0.110462</v>
      </c>
      <c r="E139" s="45">
        <f>IF(ISERROR(VLOOKUP($C139,'Miljövärden urval för publ'!$B$2:$H$490,MATCH(E$4,'Miljövärden urval för publ'!$B$2:$H$2,0),FALSE)),"",VLOOKUP($C139,'Miljövärden urval för publ'!$B$2:$H$490,MATCH(E$4,'Miljövärden urval för publ'!$B$2:$H$2,0),FALSE))</f>
        <v>37.380000000000003</v>
      </c>
      <c r="F139" s="45">
        <f>IF(ISERROR(VLOOKUP($C139,'Miljövärden urval för publ'!$B$2:$H$490,MATCH(F$4,'Miljövärden urval för publ'!$B$2:$H$2,0),FALSE)),"",VLOOKUP($C139,'Miljövärden urval för publ'!$B$2:$H$490,MATCH(F$4,'Miljövärden urval för publ'!$B$2:$H$2,0),FALSE))</f>
        <v>5.8538899999999998</v>
      </c>
      <c r="G139" s="45">
        <f>IF(ISERROR(VLOOKUP($C139,'Miljövärden urval för publ'!$B$2:$H$490,MATCH(G$4,'Miljövärden urval för publ'!$B$2:$H$2,0),FALSE)),"",VLOOKUP($C139,'Miljövärden urval för publ'!$B$2:$H$490,MATCH(G$4,'Miljövärden urval för publ'!$B$2:$H$2,0),FALSE))</f>
        <v>2.5872800000000001E-2</v>
      </c>
    </row>
    <row r="140" spans="1:7" x14ac:dyDescent="0.35">
      <c r="A140" s="45">
        <v>137</v>
      </c>
      <c r="B140" s="45" t="str">
        <f>IF(ISERROR(INDEX('Miljövärden urval för publ'!$A$2:$AD$475,MATCH($A140,'Miljövärden urval för publ'!$U$2:$U$476,0),1)),"",INDEX('Miljövärden urval för publ'!$A$2:$AD$475,MATCH($A140,'Miljövärden urval för publ'!$U$2:$U$476,0),1))</f>
        <v>Kils Energi AB</v>
      </c>
      <c r="C140" s="45" t="str">
        <f>IF(ISERROR(INDEX('Miljövärden urval för publ'!$A$2:$AD$475,MATCH($A140,'Miljövärden urval för publ'!$U$2:$U$476,0),2)),"",INDEX('Miljövärden urval för publ'!$A$2:$AD$475,MATCH($A140,'Miljövärden urval för publ'!$U$2:$U$476,0),2))</f>
        <v>Kil</v>
      </c>
      <c r="D140" s="45">
        <f>IF(ISERROR(VLOOKUP($C140,'Miljövärden urval för publ'!$B$2:$H$490,MATCH(D$4,'Miljövärden urval för publ'!$B$2:$H$2,0),FALSE)),"",VLOOKUP($C140,'Miljövärden urval för publ'!$B$2:$H$490,MATCH(D$4,'Miljövärden urval för publ'!$B$2:$H$2,0),FALSE))</f>
        <v>0.21476799999999999</v>
      </c>
      <c r="E140" s="45">
        <f>IF(ISERROR(VLOOKUP($C140,'Miljövärden urval för publ'!$B$2:$H$490,MATCH(E$4,'Miljövärden urval för publ'!$B$2:$H$2,0),FALSE)),"",VLOOKUP($C140,'Miljövärden urval för publ'!$B$2:$H$490,MATCH(E$4,'Miljövärden urval för publ'!$B$2:$H$2,0),FALSE))</f>
        <v>27.039899999999999</v>
      </c>
      <c r="F140" s="45">
        <f>IF(ISERROR(VLOOKUP($C140,'Miljövärden urval för publ'!$B$2:$H$490,MATCH(F$4,'Miljövärden urval för publ'!$B$2:$H$2,0),FALSE)),"",VLOOKUP($C140,'Miljövärden urval för publ'!$B$2:$H$490,MATCH(F$4,'Miljövärden urval för publ'!$B$2:$H$2,0),FALSE))</f>
        <v>6.0535100000000002</v>
      </c>
      <c r="G140" s="45">
        <f>IF(ISERROR(VLOOKUP($C140,'Miljövärden urval för publ'!$B$2:$H$490,MATCH(G$4,'Miljövärden urval för publ'!$B$2:$H$2,0),FALSE)),"",VLOOKUP($C140,'Miljövärden urval för publ'!$B$2:$H$490,MATCH(G$4,'Miljövärden urval för publ'!$B$2:$H$2,0),FALSE))</f>
        <v>0.52818100000000001</v>
      </c>
    </row>
    <row r="141" spans="1:7" x14ac:dyDescent="0.35">
      <c r="A141" s="45">
        <v>138</v>
      </c>
      <c r="B141" s="45" t="str">
        <f>IF(ISERROR(INDEX('Miljövärden urval för publ'!$A$2:$AD$475,MATCH($A141,'Miljövärden urval för publ'!$U$2:$U$476,0),1)),"",INDEX('Miljövärden urval för publ'!$A$2:$AD$475,MATCH($A141,'Miljövärden urval för publ'!$U$2:$U$476,0),1))</f>
        <v>Kraftringen AB</v>
      </c>
      <c r="C141" s="45" t="str">
        <f>IF(ISERROR(INDEX('Miljövärden urval för publ'!$A$2:$AD$475,MATCH($A141,'Miljövärden urval för publ'!$U$2:$U$476,0),2)),"",INDEX('Miljövärden urval för publ'!$A$2:$AD$475,MATCH($A141,'Miljövärden urval för publ'!$U$2:$U$476,0),2))</f>
        <v>Eslöv-Lund-Lomma</v>
      </c>
      <c r="D141" s="45">
        <f>IF(ISERROR(VLOOKUP($C141,'Miljövärden urval för publ'!$B$2:$H$490,MATCH(D$4,'Miljövärden urval för publ'!$B$2:$H$2,0),FALSE)),"",VLOOKUP($C141,'Miljövärden urval för publ'!$B$2:$H$490,MATCH(D$4,'Miljövärden urval för publ'!$B$2:$H$2,0),FALSE))</f>
        <v>0.54816500000000001</v>
      </c>
      <c r="E141" s="45">
        <f>IF(ISERROR(VLOOKUP($C141,'Miljövärden urval för publ'!$B$2:$H$490,MATCH(E$4,'Miljövärden urval för publ'!$B$2:$H$2,0),FALSE)),"",VLOOKUP($C141,'Miljövärden urval för publ'!$B$2:$H$490,MATCH(E$4,'Miljövärden urval för publ'!$B$2:$H$2,0),FALSE))</f>
        <v>77.195599999999999</v>
      </c>
      <c r="F141" s="45">
        <f>IF(ISERROR(VLOOKUP($C141,'Miljövärden urval för publ'!$B$2:$H$490,MATCH(F$4,'Miljövärden urval för publ'!$B$2:$H$2,0),FALSE)),"",VLOOKUP($C141,'Miljövärden urval för publ'!$B$2:$H$490,MATCH(F$4,'Miljövärden urval för publ'!$B$2:$H$2,0),FALSE))</f>
        <v>8.6622699999999995</v>
      </c>
      <c r="G141" s="45">
        <f>IF(ISERROR(VLOOKUP($C141,'Miljövärden urval för publ'!$B$2:$H$490,MATCH(G$4,'Miljövärden urval för publ'!$B$2:$H$2,0),FALSE)),"",VLOOKUP($C141,'Miljövärden urval för publ'!$B$2:$H$490,MATCH(G$4,'Miljövärden urval för publ'!$B$2:$H$2,0),FALSE))</f>
        <v>0.183834</v>
      </c>
    </row>
    <row r="142" spans="1:7" x14ac:dyDescent="0.35">
      <c r="A142" s="45">
        <v>139</v>
      </c>
      <c r="B142" s="45" t="str">
        <f>IF(ISERROR(INDEX('Miljövärden urval för publ'!$A$2:$AD$475,MATCH($A142,'Miljövärden urval för publ'!$U$2:$U$476,0),1)),"",INDEX('Miljövärden urval för publ'!$A$2:$AD$475,MATCH($A142,'Miljövärden urval för publ'!$U$2:$U$476,0),1))</f>
        <v>Kraftringen AB</v>
      </c>
      <c r="C142" s="45" t="str">
        <f>IF(ISERROR(INDEX('Miljövärden urval för publ'!$A$2:$AD$475,MATCH($A142,'Miljövärden urval för publ'!$U$2:$U$476,0),2)),"",INDEX('Miljövärden urval för publ'!$A$2:$AD$475,MATCH($A142,'Miljövärden urval för publ'!$U$2:$U$476,0),2))</f>
        <v>Klippan-Ljungbyhed</v>
      </c>
      <c r="D142" s="45">
        <f>IF(ISERROR(VLOOKUP($C142,'Miljövärden urval för publ'!$B$2:$H$490,MATCH(D$4,'Miljövärden urval för publ'!$B$2:$H$2,0),FALSE)),"",VLOOKUP($C142,'Miljövärden urval för publ'!$B$2:$H$490,MATCH(D$4,'Miljövärden urval för publ'!$B$2:$H$2,0),FALSE))</f>
        <v>0.30374200000000001</v>
      </c>
      <c r="E142" s="45">
        <f>IF(ISERROR(VLOOKUP($C142,'Miljövärden urval för publ'!$B$2:$H$490,MATCH(E$4,'Miljövärden urval för publ'!$B$2:$H$2,0),FALSE)),"",VLOOKUP($C142,'Miljövärden urval för publ'!$B$2:$H$490,MATCH(E$4,'Miljövärden urval för publ'!$B$2:$H$2,0),FALSE))</f>
        <v>45.837200000000003</v>
      </c>
      <c r="F142" s="45">
        <f>IF(ISERROR(VLOOKUP($C142,'Miljövärden urval för publ'!$B$2:$H$490,MATCH(F$4,'Miljövärden urval för publ'!$B$2:$H$2,0),FALSE)),"",VLOOKUP($C142,'Miljövärden urval för publ'!$B$2:$H$490,MATCH(F$4,'Miljövärden urval för publ'!$B$2:$H$2,0),FALSE))</f>
        <v>12.5481</v>
      </c>
      <c r="G142" s="45">
        <f>IF(ISERROR(VLOOKUP($C142,'Miljövärden urval för publ'!$B$2:$H$490,MATCH(G$4,'Miljövärden urval för publ'!$B$2:$H$2,0),FALSE)),"",VLOOKUP($C142,'Miljövärden urval för publ'!$B$2:$H$490,MATCH(G$4,'Miljövärden urval för publ'!$B$2:$H$2,0),FALSE))</f>
        <v>0.10193099999999999</v>
      </c>
    </row>
    <row r="143" spans="1:7" x14ac:dyDescent="0.35">
      <c r="A143" s="45">
        <v>140</v>
      </c>
      <c r="B143" s="45" t="str">
        <f>IF(ISERROR(INDEX('Miljövärden urval för publ'!$A$2:$AD$475,MATCH($A143,'Miljövärden urval för publ'!$U$2:$U$476,0),1)),"",INDEX('Miljövärden urval för publ'!$A$2:$AD$475,MATCH($A143,'Miljövärden urval för publ'!$U$2:$U$476,0),1))</f>
        <v>Kristinehamns Fjärrvärme AB</v>
      </c>
      <c r="C143" s="45" t="str">
        <f>IF(ISERROR(INDEX('Miljövärden urval för publ'!$A$2:$AD$475,MATCH($A143,'Miljövärden urval för publ'!$U$2:$U$476,0),2)),"",INDEX('Miljövärden urval för publ'!$A$2:$AD$475,MATCH($A143,'Miljövärden urval för publ'!$U$2:$U$476,0),2))</f>
        <v>Kristinehamn</v>
      </c>
      <c r="D143" s="45">
        <f>IF(ISERROR(VLOOKUP($C143,'Miljövärden urval för publ'!$B$2:$H$490,MATCH(D$4,'Miljövärden urval för publ'!$B$2:$H$2,0),FALSE)),"",VLOOKUP($C143,'Miljövärden urval för publ'!$B$2:$H$490,MATCH(D$4,'Miljövärden urval för publ'!$B$2:$H$2,0),FALSE))</f>
        <v>0.16837099999999999</v>
      </c>
      <c r="E143" s="45">
        <f>IF(ISERROR(VLOOKUP($C143,'Miljövärden urval för publ'!$B$2:$H$490,MATCH(E$4,'Miljövärden urval för publ'!$B$2:$H$2,0),FALSE)),"",VLOOKUP($C143,'Miljövärden urval för publ'!$B$2:$H$490,MATCH(E$4,'Miljövärden urval för publ'!$B$2:$H$2,0),FALSE))</f>
        <v>22.396899999999999</v>
      </c>
      <c r="F143" s="45">
        <f>IF(ISERROR(VLOOKUP($C143,'Miljövärden urval för publ'!$B$2:$H$490,MATCH(F$4,'Miljövärden urval för publ'!$B$2:$H$2,0),FALSE)),"",VLOOKUP($C143,'Miljövärden urval för publ'!$B$2:$H$490,MATCH(F$4,'Miljövärden urval för publ'!$B$2:$H$2,0),FALSE))</f>
        <v>7.5539199999999997</v>
      </c>
      <c r="G143" s="45">
        <f>IF(ISERROR(VLOOKUP($C143,'Miljövärden urval för publ'!$B$2:$H$490,MATCH(G$4,'Miljövärden urval för publ'!$B$2:$H$2,0),FALSE)),"",VLOOKUP($C143,'Miljövärden urval för publ'!$B$2:$H$490,MATCH(G$4,'Miljövärden urval för publ'!$B$2:$H$2,0),FALSE))</f>
        <v>2.3164500000000001E-2</v>
      </c>
    </row>
    <row r="144" spans="1:7" x14ac:dyDescent="0.35">
      <c r="A144" s="45">
        <v>141</v>
      </c>
      <c r="B144" s="45" t="str">
        <f>IF(ISERROR(INDEX('Miljövärden urval för publ'!$A$2:$AD$475,MATCH($A144,'Miljövärden urval för publ'!$U$2:$U$476,0),1)),"",INDEX('Miljövärden urval för publ'!$A$2:$AD$475,MATCH($A144,'Miljövärden urval för publ'!$U$2:$U$476,0),1))</f>
        <v>Kungälv Energi AB</v>
      </c>
      <c r="C144" s="45" t="str">
        <f>IF(ISERROR(INDEX('Miljövärden urval för publ'!$A$2:$AD$475,MATCH($A144,'Miljövärden urval för publ'!$U$2:$U$476,0),2)),"",INDEX('Miljövärden urval för publ'!$A$2:$AD$475,MATCH($A144,'Miljövärden urval för publ'!$U$2:$U$476,0),2))</f>
        <v>HVC Kode</v>
      </c>
      <c r="D144" s="45">
        <f>IF(ISERROR(VLOOKUP($C144,'Miljövärden urval för publ'!$B$2:$H$490,MATCH(D$4,'Miljövärden urval för publ'!$B$2:$H$2,0),FALSE)),"",VLOOKUP($C144,'Miljövärden urval för publ'!$B$2:$H$490,MATCH(D$4,'Miljövärden urval för publ'!$B$2:$H$2,0),FALSE))</f>
        <v>0.193852</v>
      </c>
      <c r="E144" s="45">
        <f>IF(ISERROR(VLOOKUP($C144,'Miljövärden urval för publ'!$B$2:$H$490,MATCH(E$4,'Miljövärden urval för publ'!$B$2:$H$2,0),FALSE)),"",VLOOKUP($C144,'Miljövärden urval för publ'!$B$2:$H$490,MATCH(E$4,'Miljövärden urval för publ'!$B$2:$H$2,0),FALSE))</f>
        <v>14.9176</v>
      </c>
      <c r="F144" s="45">
        <f>IF(ISERROR(VLOOKUP($C144,'Miljövärden urval för publ'!$B$2:$H$490,MATCH(F$4,'Miljövärden urval för publ'!$B$2:$H$2,0),FALSE)),"",VLOOKUP($C144,'Miljövärden urval för publ'!$B$2:$H$490,MATCH(F$4,'Miljövärden urval för publ'!$B$2:$H$2,0),FALSE))</f>
        <v>16.2395</v>
      </c>
      <c r="G144" s="45">
        <f>IF(ISERROR(VLOOKUP($C144,'Miljövärden urval för publ'!$B$2:$H$490,MATCH(G$4,'Miljövärden urval för publ'!$B$2:$H$2,0),FALSE)),"",VLOOKUP($C144,'Miljövärden urval för publ'!$B$2:$H$490,MATCH(G$4,'Miljövärden urval för publ'!$B$2:$H$2,0),FALSE))</f>
        <v>1.1637399999999999E-2</v>
      </c>
    </row>
    <row r="145" spans="1:7" x14ac:dyDescent="0.35">
      <c r="A145" s="45">
        <v>142</v>
      </c>
      <c r="B145" s="45" t="str">
        <f>IF(ISERROR(INDEX('Miljövärden urval för publ'!$A$2:$AD$475,MATCH($A145,'Miljövärden urval för publ'!$U$2:$U$476,0),1)),"",INDEX('Miljövärden urval för publ'!$A$2:$AD$475,MATCH($A145,'Miljövärden urval för publ'!$U$2:$U$476,0),1))</f>
        <v>Kungälv Energi AB</v>
      </c>
      <c r="C145" s="45" t="str">
        <f>IF(ISERROR(INDEX('Miljövärden urval för publ'!$A$2:$AD$475,MATCH($A145,'Miljövärden urval för publ'!$U$2:$U$476,0),2)),"",INDEX('Miljövärden urval för publ'!$A$2:$AD$475,MATCH($A145,'Miljövärden urval för publ'!$U$2:$U$476,0),2))</f>
        <v>HVC Kärna</v>
      </c>
      <c r="D145" s="45">
        <f>IF(ISERROR(VLOOKUP($C145,'Miljövärden urval för publ'!$B$2:$H$490,MATCH(D$4,'Miljövärden urval för publ'!$B$2:$H$2,0),FALSE)),"",VLOOKUP($C145,'Miljövärden urval för publ'!$B$2:$H$490,MATCH(D$4,'Miljövärden urval för publ'!$B$2:$H$2,0),FALSE))</f>
        <v>0.25776500000000002</v>
      </c>
      <c r="E145" s="45">
        <f>IF(ISERROR(VLOOKUP($C145,'Miljövärden urval för publ'!$B$2:$H$490,MATCH(E$4,'Miljövärden urval för publ'!$B$2:$H$2,0),FALSE)),"",VLOOKUP($C145,'Miljövärden urval för publ'!$B$2:$H$490,MATCH(E$4,'Miljövärden urval för publ'!$B$2:$H$2,0),FALSE))</f>
        <v>25.593599999999999</v>
      </c>
      <c r="F145" s="45">
        <f>IF(ISERROR(VLOOKUP($C145,'Miljövärden urval för publ'!$B$2:$H$490,MATCH(F$4,'Miljövärden urval för publ'!$B$2:$H$2,0),FALSE)),"",VLOOKUP($C145,'Miljövärden urval för publ'!$B$2:$H$490,MATCH(F$4,'Miljövärden urval för publ'!$B$2:$H$2,0),FALSE))</f>
        <v>16.380299999999998</v>
      </c>
      <c r="G145" s="45">
        <f>IF(ISERROR(VLOOKUP($C145,'Miljövärden urval för publ'!$B$2:$H$490,MATCH(G$4,'Miljövärden urval för publ'!$B$2:$H$2,0),FALSE)),"",VLOOKUP($C145,'Miljövärden urval för publ'!$B$2:$H$490,MATCH(G$4,'Miljövärden urval för publ'!$B$2:$H$2,0),FALSE))</f>
        <v>3.3532100000000002E-2</v>
      </c>
    </row>
    <row r="146" spans="1:7" x14ac:dyDescent="0.35">
      <c r="A146" s="45">
        <v>143</v>
      </c>
      <c r="B146" s="45" t="str">
        <f>IF(ISERROR(INDEX('Miljövärden urval för publ'!$A$2:$AD$475,MATCH($A146,'Miljövärden urval för publ'!$U$2:$U$476,0),1)),"",INDEX('Miljövärden urval för publ'!$A$2:$AD$475,MATCH($A146,'Miljövärden urval för publ'!$U$2:$U$476,0),1))</f>
        <v>Kungälv Energi AB</v>
      </c>
      <c r="C146" s="45" t="str">
        <f>IF(ISERROR(INDEX('Miljövärden urval för publ'!$A$2:$AD$475,MATCH($A146,'Miljövärden urval för publ'!$U$2:$U$476,0),2)),"",INDEX('Miljövärden urval för publ'!$A$2:$AD$475,MATCH($A146,'Miljövärden urval för publ'!$U$2:$U$476,0),2))</f>
        <v>HVC Stålkullen</v>
      </c>
      <c r="D146" s="45">
        <f>IF(ISERROR(VLOOKUP($C146,'Miljövärden urval för publ'!$B$2:$H$490,MATCH(D$4,'Miljövärden urval för publ'!$B$2:$H$2,0),FALSE)),"",VLOOKUP($C146,'Miljövärden urval för publ'!$B$2:$H$490,MATCH(D$4,'Miljövärden urval för publ'!$B$2:$H$2,0),FALSE))</f>
        <v>0.165133</v>
      </c>
      <c r="E146" s="45">
        <f>IF(ISERROR(VLOOKUP($C146,'Miljövärden urval för publ'!$B$2:$H$490,MATCH(E$4,'Miljövärden urval för publ'!$B$2:$H$2,0),FALSE)),"",VLOOKUP($C146,'Miljövärden urval för publ'!$B$2:$H$490,MATCH(E$4,'Miljövärden urval för publ'!$B$2:$H$2,0),FALSE))</f>
        <v>13.7767</v>
      </c>
      <c r="F146" s="45">
        <f>IF(ISERROR(VLOOKUP($C146,'Miljövärden urval för publ'!$B$2:$H$490,MATCH(F$4,'Miljövärden urval för publ'!$B$2:$H$2,0),FALSE)),"",VLOOKUP($C146,'Miljövärden urval för publ'!$B$2:$H$490,MATCH(F$4,'Miljövärden urval för publ'!$B$2:$H$2,0),FALSE))</f>
        <v>13.8506</v>
      </c>
      <c r="G146" s="45">
        <f>IF(ISERROR(VLOOKUP($C146,'Miljövärden urval för publ'!$B$2:$H$490,MATCH(G$4,'Miljövärden urval för publ'!$B$2:$H$2,0),FALSE)),"",VLOOKUP($C146,'Miljövärden urval för publ'!$B$2:$H$490,MATCH(G$4,'Miljövärden urval för publ'!$B$2:$H$2,0),FALSE))</f>
        <v>1.7367500000000001E-2</v>
      </c>
    </row>
    <row r="147" spans="1:7" x14ac:dyDescent="0.35">
      <c r="A147" s="45">
        <v>144</v>
      </c>
      <c r="B147" s="45" t="str">
        <f>IF(ISERROR(INDEX('Miljövärden urval för publ'!$A$2:$AD$475,MATCH($A147,'Miljövärden urval för publ'!$U$2:$U$476,0),1)),"",INDEX('Miljövärden urval för publ'!$A$2:$AD$475,MATCH($A147,'Miljövärden urval för publ'!$U$2:$U$476,0),1))</f>
        <v>Kungälv Energi AB</v>
      </c>
      <c r="C147" s="45" t="str">
        <f>IF(ISERROR(INDEX('Miljövärden urval för publ'!$A$2:$AD$475,MATCH($A147,'Miljövärden urval för publ'!$U$2:$U$476,0),2)),"",INDEX('Miljövärden urval för publ'!$A$2:$AD$475,MATCH($A147,'Miljövärden urval för publ'!$U$2:$U$476,0),2))</f>
        <v>Kungälv</v>
      </c>
      <c r="D147" s="45">
        <f>IF(ISERROR(VLOOKUP($C147,'Miljövärden urval för publ'!$B$2:$H$490,MATCH(D$4,'Miljövärden urval för publ'!$B$2:$H$2,0),FALSE)),"",VLOOKUP($C147,'Miljövärden urval för publ'!$B$2:$H$490,MATCH(D$4,'Miljövärden urval för publ'!$B$2:$H$2,0),FALSE))</f>
        <v>0.17927899999999999</v>
      </c>
      <c r="E147" s="45">
        <f>IF(ISERROR(VLOOKUP($C147,'Miljövärden urval för publ'!$B$2:$H$490,MATCH(E$4,'Miljövärden urval för publ'!$B$2:$H$2,0),FALSE)),"",VLOOKUP($C147,'Miljövärden urval för publ'!$B$2:$H$490,MATCH(E$4,'Miljövärden urval för publ'!$B$2:$H$2,0),FALSE))</f>
        <v>33.645899999999997</v>
      </c>
      <c r="F147" s="45">
        <f>IF(ISERROR(VLOOKUP($C147,'Miljövärden urval för publ'!$B$2:$H$490,MATCH(F$4,'Miljövärden urval för publ'!$B$2:$H$2,0),FALSE)),"",VLOOKUP($C147,'Miljövärden urval för publ'!$B$2:$H$490,MATCH(F$4,'Miljövärden urval för publ'!$B$2:$H$2,0),FALSE))</f>
        <v>7.36456</v>
      </c>
      <c r="G147" s="45">
        <f>IF(ISERROR(VLOOKUP($C147,'Miljövärden urval för publ'!$B$2:$H$490,MATCH(G$4,'Miljövärden urval för publ'!$B$2:$H$2,0),FALSE)),"",VLOOKUP($C147,'Miljövärden urval för publ'!$B$2:$H$490,MATCH(G$4,'Miljövärden urval för publ'!$B$2:$H$2,0),FALSE))</f>
        <v>4.8326500000000001E-2</v>
      </c>
    </row>
    <row r="148" spans="1:7" x14ac:dyDescent="0.35">
      <c r="A148" s="45">
        <v>145</v>
      </c>
      <c r="B148" s="45" t="str">
        <f>IF(ISERROR(INDEX('Miljövärden urval för publ'!$A$2:$AD$475,MATCH($A148,'Miljövärden urval för publ'!$U$2:$U$476,0),1)),"",INDEX('Miljövärden urval för publ'!$A$2:$AD$475,MATCH($A148,'Miljövärden urval för publ'!$U$2:$U$476,0),1))</f>
        <v>Köpings kommun</v>
      </c>
      <c r="C148" s="45" t="str">
        <f>IF(ISERROR(INDEX('Miljövärden urval för publ'!$A$2:$AD$475,MATCH($A148,'Miljövärden urval för publ'!$U$2:$U$476,0),2)),"",INDEX('Miljövärden urval för publ'!$A$2:$AD$475,MATCH($A148,'Miljövärden urval för publ'!$U$2:$U$476,0),2))</f>
        <v>Kolsva</v>
      </c>
      <c r="D148" s="45">
        <f>IF(ISERROR(VLOOKUP($C148,'Miljövärden urval för publ'!$B$2:$H$490,MATCH(D$4,'Miljövärden urval för publ'!$B$2:$H$2,0),FALSE)),"",VLOOKUP($C148,'Miljövärden urval för publ'!$B$2:$H$490,MATCH(D$4,'Miljövärden urval för publ'!$B$2:$H$2,0),FALSE))</f>
        <v>0.14510700000000001</v>
      </c>
      <c r="E148" s="45">
        <f>IF(ISERROR(VLOOKUP($C148,'Miljövärden urval för publ'!$B$2:$H$490,MATCH(E$4,'Miljövärden urval för publ'!$B$2:$H$2,0),FALSE)),"",VLOOKUP($C148,'Miljövärden urval för publ'!$B$2:$H$490,MATCH(E$4,'Miljövärden urval för publ'!$B$2:$H$2,0),FALSE))</f>
        <v>6.0072299999999998</v>
      </c>
      <c r="F148" s="45">
        <f>IF(ISERROR(VLOOKUP($C148,'Miljövärden urval för publ'!$B$2:$H$490,MATCH(F$4,'Miljövärden urval för publ'!$B$2:$H$2,0),FALSE)),"",VLOOKUP($C148,'Miljövärden urval för publ'!$B$2:$H$490,MATCH(F$4,'Miljövärden urval för publ'!$B$2:$H$2,0),FALSE))</f>
        <v>13.2216</v>
      </c>
      <c r="G148" s="45">
        <f>IF(ISERROR(VLOOKUP($C148,'Miljövärden urval för publ'!$B$2:$H$490,MATCH(G$4,'Miljövärden urval för publ'!$B$2:$H$2,0),FALSE)),"",VLOOKUP($C148,'Miljövärden urval för publ'!$B$2:$H$490,MATCH(G$4,'Miljövärden urval för publ'!$B$2:$H$2,0),FALSE))</f>
        <v>0</v>
      </c>
    </row>
    <row r="149" spans="1:7" x14ac:dyDescent="0.35">
      <c r="A149" s="45">
        <v>146</v>
      </c>
      <c r="B149" s="45" t="str">
        <f>IF(ISERROR(INDEX('Miljövärden urval för publ'!$A$2:$AD$475,MATCH($A149,'Miljövärden urval för publ'!$U$2:$U$476,0),1)),"",INDEX('Miljövärden urval för publ'!$A$2:$AD$475,MATCH($A149,'Miljövärden urval för publ'!$U$2:$U$476,0),1))</f>
        <v>Köpings kommun</v>
      </c>
      <c r="C149" s="45" t="str">
        <f>IF(ISERROR(INDEX('Miljövärden urval för publ'!$A$2:$AD$475,MATCH($A149,'Miljövärden urval för publ'!$U$2:$U$476,0),2)),"",INDEX('Miljövärden urval för publ'!$A$2:$AD$475,MATCH($A149,'Miljövärden urval för publ'!$U$2:$U$476,0),2))</f>
        <v>Köping</v>
      </c>
      <c r="D149" s="45">
        <f>IF(ISERROR(VLOOKUP($C149,'Miljövärden urval för publ'!$B$2:$H$490,MATCH(D$4,'Miljövärden urval för publ'!$B$2:$H$2,0),FALSE)),"",VLOOKUP($C149,'Miljövärden urval för publ'!$B$2:$H$490,MATCH(D$4,'Miljövärden urval för publ'!$B$2:$H$2,0),FALSE))</f>
        <v>6.7256899999999994E-2</v>
      </c>
      <c r="E149" s="45">
        <f>IF(ISERROR(VLOOKUP($C149,'Miljövärden urval för publ'!$B$2:$H$490,MATCH(E$4,'Miljövärden urval för publ'!$B$2:$H$2,0),FALSE)),"",VLOOKUP($C149,'Miljövärden urval för publ'!$B$2:$H$490,MATCH(E$4,'Miljövärden urval för publ'!$B$2:$H$2,0),FALSE))</f>
        <v>40.006700000000002</v>
      </c>
      <c r="F149" s="45">
        <f>IF(ISERROR(VLOOKUP($C149,'Miljövärden urval för publ'!$B$2:$H$490,MATCH(F$4,'Miljövärden urval för publ'!$B$2:$H$2,0),FALSE)),"",VLOOKUP($C149,'Miljövärden urval för publ'!$B$2:$H$490,MATCH(F$4,'Miljövärden urval för publ'!$B$2:$H$2,0),FALSE))</f>
        <v>3.24248</v>
      </c>
      <c r="G149" s="45">
        <f>IF(ISERROR(VLOOKUP($C149,'Miljövärden urval för publ'!$B$2:$H$490,MATCH(G$4,'Miljövärden urval för publ'!$B$2:$H$2,0),FALSE)),"",VLOOKUP($C149,'Miljövärden urval för publ'!$B$2:$H$490,MATCH(G$4,'Miljövärden urval för publ'!$B$2:$H$2,0),FALSE))</f>
        <v>2.1280299999999999E-3</v>
      </c>
    </row>
    <row r="150" spans="1:7" x14ac:dyDescent="0.35">
      <c r="A150" s="45">
        <v>147</v>
      </c>
      <c r="B150" s="45" t="str">
        <f>IF(ISERROR(INDEX('Miljövärden urval för publ'!$A$2:$AD$475,MATCH($A150,'Miljövärden urval för publ'!$U$2:$U$476,0),1)),"",INDEX('Miljövärden urval för publ'!$A$2:$AD$475,MATCH($A150,'Miljövärden urval för publ'!$U$2:$U$476,0),1))</f>
        <v>Landskrona Energi AB</v>
      </c>
      <c r="C150" s="45" t="str">
        <f>IF(ISERROR(INDEX('Miljövärden urval för publ'!$A$2:$AD$475,MATCH($A150,'Miljövärden urval för publ'!$U$2:$U$476,0),2)),"",INDEX('Miljövärden urval för publ'!$A$2:$AD$475,MATCH($A150,'Miljövärden urval för publ'!$U$2:$U$476,0),2))</f>
        <v>Landskrona</v>
      </c>
      <c r="D150" s="45">
        <f>IF(ISERROR(VLOOKUP($C150,'Miljövärden urval för publ'!$B$2:$H$490,MATCH(D$4,'Miljövärden urval för publ'!$B$2:$H$2,0),FALSE)),"",VLOOKUP($C150,'Miljövärden urval för publ'!$B$2:$H$490,MATCH(D$4,'Miljövärden urval för publ'!$B$2:$H$2,0),FALSE))</f>
        <v>0.13797100000000001</v>
      </c>
      <c r="E150" s="45">
        <f>IF(ISERROR(VLOOKUP($C150,'Miljövärden urval för publ'!$B$2:$H$490,MATCH(E$4,'Miljövärden urval för publ'!$B$2:$H$2,0),FALSE)),"",VLOOKUP($C150,'Miljövärden urval för publ'!$B$2:$H$490,MATCH(E$4,'Miljövärden urval för publ'!$B$2:$H$2,0),FALSE))</f>
        <v>35.421900000000001</v>
      </c>
      <c r="F150" s="45">
        <f>IF(ISERROR(VLOOKUP($C150,'Miljövärden urval för publ'!$B$2:$H$490,MATCH(F$4,'Miljövärden urval för publ'!$B$2:$H$2,0),FALSE)),"",VLOOKUP($C150,'Miljövärden urval för publ'!$B$2:$H$490,MATCH(F$4,'Miljövärden urval för publ'!$B$2:$H$2,0),FALSE))</f>
        <v>7.2172299999999998</v>
      </c>
      <c r="G150" s="45">
        <f>IF(ISERROR(VLOOKUP($C150,'Miljövärden urval för publ'!$B$2:$H$490,MATCH(G$4,'Miljövärden urval för publ'!$B$2:$H$2,0),FALSE)),"",VLOOKUP($C150,'Miljövärden urval för publ'!$B$2:$H$490,MATCH(G$4,'Miljövärden urval för publ'!$B$2:$H$2,0),FALSE))</f>
        <v>2.4760999999999998E-2</v>
      </c>
    </row>
    <row r="151" spans="1:7" x14ac:dyDescent="0.35">
      <c r="A151" s="45">
        <v>148</v>
      </c>
      <c r="B151" s="45" t="str">
        <f>IF(ISERROR(INDEX('Miljövärden urval för publ'!$A$2:$AD$475,MATCH($A151,'Miljövärden urval för publ'!$U$2:$U$476,0),1)),"",INDEX('Miljövärden urval för publ'!$A$2:$AD$475,MATCH($A151,'Miljövärden urval för publ'!$U$2:$U$476,0),1))</f>
        <v>Lantmännen Agrovärme AB</v>
      </c>
      <c r="C151" s="45" t="str">
        <f>IF(ISERROR(INDEX('Miljövärden urval för publ'!$A$2:$AD$475,MATCH($A151,'Miljövärden urval för publ'!$U$2:$U$476,0),2)),"",INDEX('Miljövärden urval för publ'!$A$2:$AD$475,MATCH($A151,'Miljövärden urval för publ'!$U$2:$U$476,0),2))</f>
        <v>Bjärnum</v>
      </c>
      <c r="D151" s="45">
        <f>IF(ISERROR(VLOOKUP($C151,'Miljövärden urval för publ'!$B$2:$H$490,MATCH(D$4,'Miljövärden urval för publ'!$B$2:$H$2,0),FALSE)),"",VLOOKUP($C151,'Miljövärden urval för publ'!$B$2:$H$490,MATCH(D$4,'Miljövärden urval för publ'!$B$2:$H$2,0),FALSE))</f>
        <v>0.35679899999999998</v>
      </c>
      <c r="E151" s="45">
        <f>IF(ISERROR(VLOOKUP($C151,'Miljövärden urval för publ'!$B$2:$H$490,MATCH(E$4,'Miljövärden urval för publ'!$B$2:$H$2,0),FALSE)),"",VLOOKUP($C151,'Miljövärden urval för publ'!$B$2:$H$490,MATCH(E$4,'Miljövärden urval för publ'!$B$2:$H$2,0),FALSE))</f>
        <v>58.024799999999999</v>
      </c>
      <c r="F151" s="45">
        <f>IF(ISERROR(VLOOKUP($C151,'Miljövärden urval för publ'!$B$2:$H$490,MATCH(F$4,'Miljövärden urval för publ'!$B$2:$H$2,0),FALSE)),"",VLOOKUP($C151,'Miljövärden urval för publ'!$B$2:$H$490,MATCH(F$4,'Miljövärden urval för publ'!$B$2:$H$2,0),FALSE))</f>
        <v>17.194199999999999</v>
      </c>
      <c r="G151" s="45">
        <f>IF(ISERROR(VLOOKUP($C151,'Miljövärden urval för publ'!$B$2:$H$490,MATCH(G$4,'Miljövärden urval för publ'!$B$2:$H$2,0),FALSE)),"",VLOOKUP($C151,'Miljövärden urval för publ'!$B$2:$H$490,MATCH(G$4,'Miljövärden urval för publ'!$B$2:$H$2,0),FALSE))</f>
        <v>0.14352899999999999</v>
      </c>
    </row>
    <row r="152" spans="1:7" x14ac:dyDescent="0.35">
      <c r="A152" s="45">
        <v>149</v>
      </c>
      <c r="B152" s="45" t="str">
        <f>IF(ISERROR(INDEX('Miljövärden urval för publ'!$A$2:$AD$475,MATCH($A152,'Miljövärden urval för publ'!$U$2:$U$476,0),1)),"",INDEX('Miljövärden urval för publ'!$A$2:$AD$475,MATCH($A152,'Miljövärden urval för publ'!$U$2:$U$476,0),1))</f>
        <v>Lantmännen Agrovärme AB</v>
      </c>
      <c r="C152" s="45" t="str">
        <f>IF(ISERROR(INDEX('Miljövärden urval för publ'!$A$2:$AD$475,MATCH($A152,'Miljövärden urval för publ'!$U$2:$U$476,0),2)),"",INDEX('Miljövärden urval för publ'!$A$2:$AD$475,MATCH($A152,'Miljövärden urval för publ'!$U$2:$U$476,0),2))</f>
        <v>Ed</v>
      </c>
      <c r="D152" s="45">
        <f>IF(ISERROR(VLOOKUP($C152,'Miljövärden urval för publ'!$B$2:$H$490,MATCH(D$4,'Miljövärden urval för publ'!$B$2:$H$2,0),FALSE)),"",VLOOKUP($C152,'Miljövärden urval för publ'!$B$2:$H$490,MATCH(D$4,'Miljövärden urval för publ'!$B$2:$H$2,0),FALSE))</f>
        <v>0.14111799999999999</v>
      </c>
      <c r="E152" s="45">
        <f>IF(ISERROR(VLOOKUP($C152,'Miljövärden urval för publ'!$B$2:$H$490,MATCH(E$4,'Miljövärden urval för publ'!$B$2:$H$2,0),FALSE)),"",VLOOKUP($C152,'Miljövärden urval för publ'!$B$2:$H$490,MATCH(E$4,'Miljövärden urval för publ'!$B$2:$H$2,0),FALSE))</f>
        <v>30.946300000000001</v>
      </c>
      <c r="F152" s="45">
        <f>IF(ISERROR(VLOOKUP($C152,'Miljövärden urval för publ'!$B$2:$H$490,MATCH(F$4,'Miljövärden urval för publ'!$B$2:$H$2,0),FALSE)),"",VLOOKUP($C152,'Miljövärden urval för publ'!$B$2:$H$490,MATCH(F$4,'Miljövärden urval för publ'!$B$2:$H$2,0),FALSE))</f>
        <v>10.038</v>
      </c>
      <c r="G152" s="45">
        <f>IF(ISERROR(VLOOKUP($C152,'Miljövärden urval för publ'!$B$2:$H$490,MATCH(G$4,'Miljövärden urval för publ'!$B$2:$H$2,0),FALSE)),"",VLOOKUP($C152,'Miljövärden urval för publ'!$B$2:$H$490,MATCH(G$4,'Miljövärden urval för publ'!$B$2:$H$2,0),FALSE))</f>
        <v>4.4133199999999997E-2</v>
      </c>
    </row>
    <row r="153" spans="1:7" x14ac:dyDescent="0.35">
      <c r="A153" s="45">
        <v>150</v>
      </c>
      <c r="B153" s="45" t="str">
        <f>IF(ISERROR(INDEX('Miljövärden urval för publ'!$A$2:$AD$475,MATCH($A153,'Miljövärden urval för publ'!$U$2:$U$476,0),1)),"",INDEX('Miljövärden urval för publ'!$A$2:$AD$475,MATCH($A153,'Miljövärden urval för publ'!$U$2:$U$476,0),1))</f>
        <v>Lantmännen Agrovärme AB</v>
      </c>
      <c r="C153" s="45" t="str">
        <f>IF(ISERROR(INDEX('Miljövärden urval för publ'!$A$2:$AD$475,MATCH($A153,'Miljövärden urval för publ'!$U$2:$U$476,0),2)),"",INDEX('Miljövärden urval för publ'!$A$2:$AD$475,MATCH($A153,'Miljövärden urval för publ'!$U$2:$U$476,0),2))</f>
        <v>Grästorp</v>
      </c>
      <c r="D153" s="45">
        <f>IF(ISERROR(VLOOKUP($C153,'Miljövärden urval för publ'!$B$2:$H$490,MATCH(D$4,'Miljövärden urval för publ'!$B$2:$H$2,0),FALSE)),"",VLOOKUP($C153,'Miljövärden urval för publ'!$B$2:$H$490,MATCH(D$4,'Miljövärden urval för publ'!$B$2:$H$2,0),FALSE))</f>
        <v>0.47649999999999998</v>
      </c>
      <c r="E153" s="45">
        <f>IF(ISERROR(VLOOKUP($C153,'Miljövärden urval för publ'!$B$2:$H$490,MATCH(E$4,'Miljövärden urval för publ'!$B$2:$H$2,0),FALSE)),"",VLOOKUP($C153,'Miljövärden urval för publ'!$B$2:$H$490,MATCH(E$4,'Miljövärden urval för publ'!$B$2:$H$2,0),FALSE))</f>
        <v>24.047799999999999</v>
      </c>
      <c r="F153" s="45">
        <f>IF(ISERROR(VLOOKUP($C153,'Miljövärden urval för publ'!$B$2:$H$490,MATCH(F$4,'Miljövärden urval för publ'!$B$2:$H$2,0),FALSE)),"",VLOOKUP($C153,'Miljövärden urval för publ'!$B$2:$H$490,MATCH(F$4,'Miljövärden urval för publ'!$B$2:$H$2,0),FALSE))</f>
        <v>16.942499999999999</v>
      </c>
      <c r="G153" s="45">
        <f>IF(ISERROR(VLOOKUP($C153,'Miljövärden urval för publ'!$B$2:$H$490,MATCH(G$4,'Miljövärden urval för publ'!$B$2:$H$2,0),FALSE)),"",VLOOKUP($C153,'Miljövärden urval för publ'!$B$2:$H$490,MATCH(G$4,'Miljövärden urval för publ'!$B$2:$H$2,0),FALSE))</f>
        <v>2.64595E-2</v>
      </c>
    </row>
    <row r="154" spans="1:7" x14ac:dyDescent="0.35">
      <c r="A154" s="45">
        <v>151</v>
      </c>
      <c r="B154" s="45" t="str">
        <f>IF(ISERROR(INDEX('Miljövärden urval för publ'!$A$2:$AD$475,MATCH($A154,'Miljövärden urval för publ'!$U$2:$U$476,0),1)),"",INDEX('Miljövärden urval för publ'!$A$2:$AD$475,MATCH($A154,'Miljövärden urval för publ'!$U$2:$U$476,0),1))</f>
        <v>Lantmännen Agrovärme AB</v>
      </c>
      <c r="C154" s="45" t="str">
        <f>IF(ISERROR(INDEX('Miljövärden urval för publ'!$A$2:$AD$475,MATCH($A154,'Miljövärden urval för publ'!$U$2:$U$476,0),2)),"",INDEX('Miljövärden urval för publ'!$A$2:$AD$475,MATCH($A154,'Miljövärden urval för publ'!$U$2:$U$476,0),2))</f>
        <v>Horred</v>
      </c>
      <c r="D154" s="45">
        <f>IF(ISERROR(VLOOKUP($C154,'Miljövärden urval för publ'!$B$2:$H$490,MATCH(D$4,'Miljövärden urval för publ'!$B$2:$H$2,0),FALSE)),"",VLOOKUP($C154,'Miljövärden urval för publ'!$B$2:$H$490,MATCH(D$4,'Miljövärden urval för publ'!$B$2:$H$2,0),FALSE))</f>
        <v>0.63095199999999996</v>
      </c>
      <c r="E154" s="45">
        <f>IF(ISERROR(VLOOKUP($C154,'Miljövärden urval för publ'!$B$2:$H$490,MATCH(E$4,'Miljövärden urval för publ'!$B$2:$H$2,0),FALSE)),"",VLOOKUP($C154,'Miljövärden urval för publ'!$B$2:$H$490,MATCH(E$4,'Miljövärden urval för publ'!$B$2:$H$2,0),FALSE))</f>
        <v>121.916</v>
      </c>
      <c r="F154" s="45">
        <f>IF(ISERROR(VLOOKUP($C154,'Miljövärden urval för publ'!$B$2:$H$490,MATCH(F$4,'Miljövärden urval för publ'!$B$2:$H$2,0),FALSE)),"",VLOOKUP($C154,'Miljövärden urval för publ'!$B$2:$H$490,MATCH(F$4,'Miljövärden urval för publ'!$B$2:$H$2,0),FALSE))</f>
        <v>22.902200000000001</v>
      </c>
      <c r="G154" s="45">
        <f>IF(ISERROR(VLOOKUP($C154,'Miljövärden urval för publ'!$B$2:$H$490,MATCH(G$4,'Miljövärden urval för publ'!$B$2:$H$2,0),FALSE)),"",VLOOKUP($C154,'Miljövärden urval för publ'!$B$2:$H$490,MATCH(G$4,'Miljövärden urval för publ'!$B$2:$H$2,0),FALSE))</f>
        <v>0.26736700000000002</v>
      </c>
    </row>
    <row r="155" spans="1:7" x14ac:dyDescent="0.35">
      <c r="A155" s="45">
        <v>152</v>
      </c>
      <c r="B155" s="45" t="str">
        <f>IF(ISERROR(INDEX('Miljövärden urval för publ'!$A$2:$AD$475,MATCH($A155,'Miljövärden urval för publ'!$U$2:$U$476,0),1)),"",INDEX('Miljövärden urval för publ'!$A$2:$AD$475,MATCH($A155,'Miljövärden urval för publ'!$U$2:$U$476,0),1))</f>
        <v>Lantmännen Agrovärme AB</v>
      </c>
      <c r="C155" s="45" t="str">
        <f>IF(ISERROR(INDEX('Miljövärden urval för publ'!$A$2:$AD$475,MATCH($A155,'Miljövärden urval för publ'!$U$2:$U$476,0),2)),"",INDEX('Miljövärden urval för publ'!$A$2:$AD$475,MATCH($A155,'Miljövärden urval för publ'!$U$2:$U$476,0),2))</f>
        <v>Kvänum</v>
      </c>
      <c r="D155" s="45">
        <f>IF(ISERROR(VLOOKUP($C155,'Miljövärden urval för publ'!$B$2:$H$490,MATCH(D$4,'Miljövärden urval för publ'!$B$2:$H$2,0),FALSE)),"",VLOOKUP($C155,'Miljövärden urval för publ'!$B$2:$H$490,MATCH(D$4,'Miljövärden urval för publ'!$B$2:$H$2,0),FALSE))</f>
        <v>0.93937599999999999</v>
      </c>
      <c r="E155" s="45">
        <f>IF(ISERROR(VLOOKUP($C155,'Miljövärden urval för publ'!$B$2:$H$490,MATCH(E$4,'Miljövärden urval för publ'!$B$2:$H$2,0),FALSE)),"",VLOOKUP($C155,'Miljövärden urval för publ'!$B$2:$H$490,MATCH(E$4,'Miljövärden urval för publ'!$B$2:$H$2,0),FALSE))</f>
        <v>16.001300000000001</v>
      </c>
      <c r="F155" s="45">
        <f>IF(ISERROR(VLOOKUP($C155,'Miljövärden urval för publ'!$B$2:$H$490,MATCH(F$4,'Miljövärden urval för publ'!$B$2:$H$2,0),FALSE)),"",VLOOKUP($C155,'Miljövärden urval för publ'!$B$2:$H$490,MATCH(F$4,'Miljövärden urval för publ'!$B$2:$H$2,0),FALSE))</f>
        <v>26.4682</v>
      </c>
      <c r="G155" s="45">
        <f>IF(ISERROR(VLOOKUP($C155,'Miljövärden urval för publ'!$B$2:$H$490,MATCH(G$4,'Miljövärden urval för publ'!$B$2:$H$2,0),FALSE)),"",VLOOKUP($C155,'Miljövärden urval för publ'!$B$2:$H$490,MATCH(G$4,'Miljövärden urval för publ'!$B$2:$H$2,0),FALSE))</f>
        <v>7.7479200000000002E-3</v>
      </c>
    </row>
    <row r="156" spans="1:7" x14ac:dyDescent="0.35">
      <c r="A156" s="45">
        <v>153</v>
      </c>
      <c r="B156" s="45" t="str">
        <f>IF(ISERROR(INDEX('Miljövärden urval för publ'!$A$2:$AD$475,MATCH($A156,'Miljövärden urval för publ'!$U$2:$U$476,0),1)),"",INDEX('Miljövärden urval för publ'!$A$2:$AD$475,MATCH($A156,'Miljövärden urval för publ'!$U$2:$U$476,0),1))</f>
        <v>Lantmännen Agrovärme AB</v>
      </c>
      <c r="C156" s="45" t="str">
        <f>IF(ISERROR(INDEX('Miljövärden urval för publ'!$A$2:$AD$475,MATCH($A156,'Miljövärden urval för publ'!$U$2:$U$476,0),2)),"",INDEX('Miljövärden urval för publ'!$A$2:$AD$475,MATCH($A156,'Miljövärden urval för publ'!$U$2:$U$476,0),2))</f>
        <v>Skurup</v>
      </c>
      <c r="D156" s="45">
        <f>IF(ISERROR(VLOOKUP($C156,'Miljövärden urval för publ'!$B$2:$H$490,MATCH(D$4,'Miljövärden urval för publ'!$B$2:$H$2,0),FALSE)),"",VLOOKUP($C156,'Miljövärden urval för publ'!$B$2:$H$490,MATCH(D$4,'Miljövärden urval för publ'!$B$2:$H$2,0),FALSE))</f>
        <v>1.05888</v>
      </c>
      <c r="E156" s="45">
        <f>IF(ISERROR(VLOOKUP($C156,'Miljövärden urval för publ'!$B$2:$H$490,MATCH(E$4,'Miljövärden urval för publ'!$B$2:$H$2,0),FALSE)),"",VLOOKUP($C156,'Miljövärden urval för publ'!$B$2:$H$490,MATCH(E$4,'Miljövärden urval för publ'!$B$2:$H$2,0),FALSE))</f>
        <v>17.676600000000001</v>
      </c>
      <c r="F156" s="45">
        <f>IF(ISERROR(VLOOKUP($C156,'Miljövärden urval för publ'!$B$2:$H$490,MATCH(F$4,'Miljövärden urval för publ'!$B$2:$H$2,0),FALSE)),"",VLOOKUP($C156,'Miljövärden urval för publ'!$B$2:$H$490,MATCH(F$4,'Miljövärden urval för publ'!$B$2:$H$2,0),FALSE))</f>
        <v>30.4407</v>
      </c>
      <c r="G156" s="45">
        <f>IF(ISERROR(VLOOKUP($C156,'Miljövärden urval för publ'!$B$2:$H$490,MATCH(G$4,'Miljövärden urval för publ'!$B$2:$H$2,0),FALSE)),"",VLOOKUP($C156,'Miljövärden urval för publ'!$B$2:$H$490,MATCH(G$4,'Miljövärden urval för publ'!$B$2:$H$2,0),FALSE))</f>
        <v>1.22232E-2</v>
      </c>
    </row>
    <row r="157" spans="1:7" x14ac:dyDescent="0.35">
      <c r="A157" s="45">
        <v>154</v>
      </c>
      <c r="B157" s="45" t="str">
        <f>IF(ISERROR(INDEX('Miljövärden urval för publ'!$A$2:$AD$475,MATCH($A157,'Miljövärden urval för publ'!$U$2:$U$476,0),1)),"",INDEX('Miljövärden urval för publ'!$A$2:$AD$475,MATCH($A157,'Miljövärden urval för publ'!$U$2:$U$476,0),1))</f>
        <v>Lantmännen Agrovärme AB</v>
      </c>
      <c r="C157" s="45" t="str">
        <f>IF(ISERROR(INDEX('Miljövärden urval för publ'!$A$2:$AD$475,MATCH($A157,'Miljövärden urval för publ'!$U$2:$U$476,0),2)),"",INDEX('Miljövärden urval för publ'!$A$2:$AD$475,MATCH($A157,'Miljövärden urval för publ'!$U$2:$U$476,0),2))</f>
        <v>Ödeshög</v>
      </c>
      <c r="D157" s="45">
        <f>IF(ISERROR(VLOOKUP($C157,'Miljövärden urval för publ'!$B$2:$H$490,MATCH(D$4,'Miljövärden urval för publ'!$B$2:$H$2,0),FALSE)),"",VLOOKUP($C157,'Miljövärden urval för publ'!$B$2:$H$490,MATCH(D$4,'Miljövärden urval för publ'!$B$2:$H$2,0),FALSE))</f>
        <v>0.100213</v>
      </c>
      <c r="E157" s="45">
        <f>IF(ISERROR(VLOOKUP($C157,'Miljövärden urval för publ'!$B$2:$H$490,MATCH(E$4,'Miljövärden urval för publ'!$B$2:$H$2,0),FALSE)),"",VLOOKUP($C157,'Miljövärden urval för publ'!$B$2:$H$490,MATCH(E$4,'Miljövärden urval för publ'!$B$2:$H$2,0),FALSE))</f>
        <v>20.692399999999999</v>
      </c>
      <c r="F157" s="45">
        <f>IF(ISERROR(VLOOKUP($C157,'Miljövärden urval för publ'!$B$2:$H$490,MATCH(F$4,'Miljövärden urval för publ'!$B$2:$H$2,0),FALSE)),"",VLOOKUP($C157,'Miljövärden urval för publ'!$B$2:$H$490,MATCH(F$4,'Miljövärden urval för publ'!$B$2:$H$2,0),FALSE))</f>
        <v>8.9460200000000007</v>
      </c>
      <c r="G157" s="45">
        <f>IF(ISERROR(VLOOKUP($C157,'Miljövärden urval för publ'!$B$2:$H$490,MATCH(G$4,'Miljövärden urval för publ'!$B$2:$H$2,0),FALSE)),"",VLOOKUP($C157,'Miljövärden urval för publ'!$B$2:$H$490,MATCH(G$4,'Miljövärden urval för publ'!$B$2:$H$2,0),FALSE))</f>
        <v>1.7800900000000001E-2</v>
      </c>
    </row>
    <row r="158" spans="1:7" x14ac:dyDescent="0.35">
      <c r="A158" s="45">
        <v>155</v>
      </c>
      <c r="B158" s="45" t="str">
        <f>IF(ISERROR(INDEX('Miljövärden urval för publ'!$A$2:$AD$475,MATCH($A158,'Miljövärden urval för publ'!$U$2:$U$476,0),1)),"",INDEX('Miljövärden urval för publ'!$A$2:$AD$475,MATCH($A158,'Miljövärden urval för publ'!$U$2:$U$476,0),1))</f>
        <v>Lantmännen Agrovärme AB</v>
      </c>
      <c r="C158" s="45" t="str">
        <f>IF(ISERROR(INDEX('Miljövärden urval för publ'!$A$2:$AD$475,MATCH($A158,'Miljövärden urval för publ'!$U$2:$U$476,0),2)),"",INDEX('Miljövärden urval för publ'!$A$2:$AD$475,MATCH($A158,'Miljövärden urval för publ'!$U$2:$U$476,0),2))</f>
        <v>Örsundsbro</v>
      </c>
      <c r="D158" s="45">
        <f>IF(ISERROR(VLOOKUP($C158,'Miljövärden urval för publ'!$B$2:$H$490,MATCH(D$4,'Miljövärden urval för publ'!$B$2:$H$2,0),FALSE)),"",VLOOKUP($C158,'Miljövärden urval för publ'!$B$2:$H$490,MATCH(D$4,'Miljövärden urval för publ'!$B$2:$H$2,0),FALSE))</f>
        <v>0.105686</v>
      </c>
      <c r="E158" s="45">
        <f>IF(ISERROR(VLOOKUP($C158,'Miljövärden urval för publ'!$B$2:$H$490,MATCH(E$4,'Miljövärden urval för publ'!$B$2:$H$2,0),FALSE)),"",VLOOKUP($C158,'Miljövärden urval för publ'!$B$2:$H$490,MATCH(E$4,'Miljövärden urval för publ'!$B$2:$H$2,0),FALSE))</f>
        <v>20.5791</v>
      </c>
      <c r="F158" s="45">
        <f>IF(ISERROR(VLOOKUP($C158,'Miljövärden urval för publ'!$B$2:$H$490,MATCH(F$4,'Miljövärden urval för publ'!$B$2:$H$2,0),FALSE)),"",VLOOKUP($C158,'Miljövärden urval för publ'!$B$2:$H$490,MATCH(F$4,'Miljövärden urval för publ'!$B$2:$H$2,0),FALSE))</f>
        <v>9.1992799999999999</v>
      </c>
      <c r="G158" s="45">
        <f>IF(ISERROR(VLOOKUP($C158,'Miljövärden urval för publ'!$B$2:$H$490,MATCH(G$4,'Miljövärden urval för publ'!$B$2:$H$2,0),FALSE)),"",VLOOKUP($C158,'Miljövärden urval för publ'!$B$2:$H$490,MATCH(G$4,'Miljövärden urval för publ'!$B$2:$H$2,0),FALSE))</f>
        <v>1.26719E-2</v>
      </c>
    </row>
    <row r="159" spans="1:7" x14ac:dyDescent="0.35">
      <c r="A159" s="45">
        <v>156</v>
      </c>
      <c r="B159" s="45" t="str">
        <f>IF(ISERROR(INDEX('Miljövärden urval för publ'!$A$2:$AD$475,MATCH($A159,'Miljövärden urval för publ'!$U$2:$U$476,0),1)),"",INDEX('Miljövärden urval för publ'!$A$2:$AD$475,MATCH($A159,'Miljövärden urval för publ'!$U$2:$U$476,0),1))</f>
        <v>Laxå Värme AB</v>
      </c>
      <c r="C159" s="45" t="str">
        <f>IF(ISERROR(INDEX('Miljövärden urval för publ'!$A$2:$AD$475,MATCH($A159,'Miljövärden urval för publ'!$U$2:$U$476,0),2)),"",INDEX('Miljövärden urval för publ'!$A$2:$AD$475,MATCH($A159,'Miljövärden urval för publ'!$U$2:$U$476,0),2))</f>
        <v>Laxå</v>
      </c>
      <c r="D159" s="45">
        <f>IF(ISERROR(VLOOKUP($C159,'Miljövärden urval för publ'!$B$2:$H$490,MATCH(D$4,'Miljövärden urval för publ'!$B$2:$H$2,0),FALSE)),"",VLOOKUP($C159,'Miljövärden urval för publ'!$B$2:$H$490,MATCH(D$4,'Miljövärden urval för publ'!$B$2:$H$2,0),FALSE))</f>
        <v>0.21285299999999999</v>
      </c>
      <c r="E159" s="45">
        <f>IF(ISERROR(VLOOKUP($C159,'Miljövärden urval för publ'!$B$2:$H$490,MATCH(E$4,'Miljövärden urval för publ'!$B$2:$H$2,0),FALSE)),"",VLOOKUP($C159,'Miljövärden urval för publ'!$B$2:$H$490,MATCH(E$4,'Miljövärden urval för publ'!$B$2:$H$2,0),FALSE))</f>
        <v>22.041499999999999</v>
      </c>
      <c r="F159" s="45">
        <f>IF(ISERROR(VLOOKUP($C159,'Miljövärden urval för publ'!$B$2:$H$490,MATCH(F$4,'Miljövärden urval för publ'!$B$2:$H$2,0),FALSE)),"",VLOOKUP($C159,'Miljövärden urval för publ'!$B$2:$H$490,MATCH(F$4,'Miljövärden urval för publ'!$B$2:$H$2,0),FALSE))</f>
        <v>16.8139</v>
      </c>
      <c r="G159" s="45">
        <f>IF(ISERROR(VLOOKUP($C159,'Miljövärden urval för publ'!$B$2:$H$490,MATCH(G$4,'Miljövärden urval för publ'!$B$2:$H$2,0),FALSE)),"",VLOOKUP($C159,'Miljövärden urval för publ'!$B$2:$H$490,MATCH(G$4,'Miljövärden urval för publ'!$B$2:$H$2,0),FALSE))</f>
        <v>3.6231899999999997E-2</v>
      </c>
    </row>
    <row r="160" spans="1:7" x14ac:dyDescent="0.35">
      <c r="A160" s="45">
        <v>157</v>
      </c>
      <c r="B160" s="45" t="str">
        <f>IF(ISERROR(INDEX('Miljövärden urval för publ'!$A$2:$AD$475,MATCH($A160,'Miljövärden urval för publ'!$U$2:$U$476,0),1)),"",INDEX('Miljövärden urval för publ'!$A$2:$AD$475,MATCH($A160,'Miljövärden urval för publ'!$U$2:$U$476,0),1))</f>
        <v>Lerum Fjärrvärme AB</v>
      </c>
      <c r="C160" s="45" t="str">
        <f>IF(ISERROR(INDEX('Miljövärden urval för publ'!$A$2:$AD$475,MATCH($A160,'Miljövärden urval för publ'!$U$2:$U$476,0),2)),"",INDEX('Miljövärden urval för publ'!$A$2:$AD$475,MATCH($A160,'Miljövärden urval för publ'!$U$2:$U$476,0),2))</f>
        <v>Floda</v>
      </c>
      <c r="D160" s="45">
        <f>IF(ISERROR(VLOOKUP($C160,'Miljövärden urval för publ'!$B$2:$H$490,MATCH(D$4,'Miljövärden urval för publ'!$B$2:$H$2,0),FALSE)),"",VLOOKUP($C160,'Miljövärden urval för publ'!$B$2:$H$490,MATCH(D$4,'Miljövärden urval för publ'!$B$2:$H$2,0),FALSE))</f>
        <v>0.13508200000000001</v>
      </c>
      <c r="E160" s="45">
        <f>IF(ISERROR(VLOOKUP($C160,'Miljövärden urval för publ'!$B$2:$H$490,MATCH(E$4,'Miljövärden urval för publ'!$B$2:$H$2,0),FALSE)),"",VLOOKUP($C160,'Miljövärden urval för publ'!$B$2:$H$490,MATCH(E$4,'Miljövärden urval för publ'!$B$2:$H$2,0),FALSE))</f>
        <v>26.4482</v>
      </c>
      <c r="F160" s="45">
        <f>IF(ISERROR(VLOOKUP($C160,'Miljövärden urval för publ'!$B$2:$H$490,MATCH(F$4,'Miljövärden urval för publ'!$B$2:$H$2,0),FALSE)),"",VLOOKUP($C160,'Miljövärden urval för publ'!$B$2:$H$490,MATCH(F$4,'Miljövärden urval för publ'!$B$2:$H$2,0),FALSE))</f>
        <v>9.4515899999999995</v>
      </c>
      <c r="G160" s="45">
        <f>IF(ISERROR(VLOOKUP($C160,'Miljövärden urval för publ'!$B$2:$H$490,MATCH(G$4,'Miljövärden urval för publ'!$B$2:$H$2,0),FALSE)),"",VLOOKUP($C160,'Miljövärden urval för publ'!$B$2:$H$490,MATCH(G$4,'Miljövärden urval för publ'!$B$2:$H$2,0),FALSE))</f>
        <v>2.7338500000000002E-2</v>
      </c>
    </row>
    <row r="161" spans="1:7" x14ac:dyDescent="0.35">
      <c r="A161" s="45">
        <v>158</v>
      </c>
      <c r="B161" s="45" t="str">
        <f>IF(ISERROR(INDEX('Miljövärden urval för publ'!$A$2:$AD$475,MATCH($A161,'Miljövärden urval för publ'!$U$2:$U$476,0),1)),"",INDEX('Miljövärden urval för publ'!$A$2:$AD$475,MATCH($A161,'Miljövärden urval för publ'!$U$2:$U$476,0),1))</f>
        <v>Lerum Fjärrvärme AB</v>
      </c>
      <c r="C161" s="45" t="str">
        <f>IF(ISERROR(INDEX('Miljövärden urval för publ'!$A$2:$AD$475,MATCH($A161,'Miljövärden urval för publ'!$U$2:$U$476,0),2)),"",INDEX('Miljövärden urval för publ'!$A$2:$AD$475,MATCH($A161,'Miljövärden urval för publ'!$U$2:$U$476,0),2))</f>
        <v>Gråbo</v>
      </c>
      <c r="D161" s="45">
        <f>IF(ISERROR(VLOOKUP($C161,'Miljövärden urval för publ'!$B$2:$H$490,MATCH(D$4,'Miljövärden urval för publ'!$B$2:$H$2,0),FALSE)),"",VLOOKUP($C161,'Miljövärden urval för publ'!$B$2:$H$490,MATCH(D$4,'Miljövärden urval för publ'!$B$2:$H$2,0),FALSE))</f>
        <v>0.174896</v>
      </c>
      <c r="E161" s="45">
        <f>IF(ISERROR(VLOOKUP($C161,'Miljövärden urval för publ'!$B$2:$H$490,MATCH(E$4,'Miljövärden urval för publ'!$B$2:$H$2,0),FALSE)),"",VLOOKUP($C161,'Miljövärden urval för publ'!$B$2:$H$490,MATCH(E$4,'Miljövärden urval för publ'!$B$2:$H$2,0),FALSE))</f>
        <v>15.7483</v>
      </c>
      <c r="F161" s="45">
        <f>IF(ISERROR(VLOOKUP($C161,'Miljövärden urval för publ'!$B$2:$H$490,MATCH(F$4,'Miljövärden urval för publ'!$B$2:$H$2,0),FALSE)),"",VLOOKUP($C161,'Miljövärden urval för publ'!$B$2:$H$490,MATCH(F$4,'Miljövärden urval för publ'!$B$2:$H$2,0),FALSE))</f>
        <v>17.052</v>
      </c>
      <c r="G161" s="45">
        <f>IF(ISERROR(VLOOKUP($C161,'Miljövärden urval för publ'!$B$2:$H$490,MATCH(G$4,'Miljövärden urval för publ'!$B$2:$H$2,0),FALSE)),"",VLOOKUP($C161,'Miljövärden urval för publ'!$B$2:$H$490,MATCH(G$4,'Miljövärden urval för publ'!$B$2:$H$2,0),FALSE))</f>
        <v>2.3904399999999999E-2</v>
      </c>
    </row>
    <row r="162" spans="1:7" x14ac:dyDescent="0.35">
      <c r="A162" s="45">
        <v>159</v>
      </c>
      <c r="B162" s="45" t="str">
        <f>IF(ISERROR(INDEX('Miljövärden urval för publ'!$A$2:$AD$475,MATCH($A162,'Miljövärden urval för publ'!$U$2:$U$476,0),1)),"",INDEX('Miljövärden urval för publ'!$A$2:$AD$475,MATCH($A162,'Miljövärden urval för publ'!$U$2:$U$476,0),1))</f>
        <v>Lerum Fjärrvärme AB</v>
      </c>
      <c r="C162" s="45" t="str">
        <f>IF(ISERROR(INDEX('Miljövärden urval för publ'!$A$2:$AD$475,MATCH($A162,'Miljövärden urval för publ'!$U$2:$U$476,0),2)),"",INDEX('Miljövärden urval för publ'!$A$2:$AD$475,MATCH($A162,'Miljövärden urval för publ'!$U$2:$U$476,0),2))</f>
        <v>Lerum</v>
      </c>
      <c r="D162" s="45">
        <f>IF(ISERROR(VLOOKUP($C162,'Miljövärden urval för publ'!$B$2:$H$490,MATCH(D$4,'Miljövärden urval för publ'!$B$2:$H$2,0),FALSE)),"",VLOOKUP($C162,'Miljövärden urval för publ'!$B$2:$H$490,MATCH(D$4,'Miljövärden urval för publ'!$B$2:$H$2,0),FALSE))</f>
        <v>0.16223299999999999</v>
      </c>
      <c r="E162" s="45">
        <f>IF(ISERROR(VLOOKUP($C162,'Miljövärden urval för publ'!$B$2:$H$490,MATCH(E$4,'Miljövärden urval för publ'!$B$2:$H$2,0),FALSE)),"",VLOOKUP($C162,'Miljövärden urval för publ'!$B$2:$H$490,MATCH(E$4,'Miljövärden urval för publ'!$B$2:$H$2,0),FALSE))</f>
        <v>28.933900000000001</v>
      </c>
      <c r="F162" s="45">
        <f>IF(ISERROR(VLOOKUP($C162,'Miljövärden urval för publ'!$B$2:$H$490,MATCH(F$4,'Miljövärden urval för publ'!$B$2:$H$2,0),FALSE)),"",VLOOKUP($C162,'Miljövärden urval för publ'!$B$2:$H$490,MATCH(F$4,'Miljövärden urval för publ'!$B$2:$H$2,0),FALSE))</f>
        <v>12.551299999999999</v>
      </c>
      <c r="G162" s="45">
        <f>IF(ISERROR(VLOOKUP($C162,'Miljövärden urval för publ'!$B$2:$H$490,MATCH(G$4,'Miljövärden urval för publ'!$B$2:$H$2,0),FALSE)),"",VLOOKUP($C162,'Miljövärden urval för publ'!$B$2:$H$490,MATCH(G$4,'Miljövärden urval för publ'!$B$2:$H$2,0),FALSE))</f>
        <v>7.8534000000000007E-2</v>
      </c>
    </row>
    <row r="163" spans="1:7" x14ac:dyDescent="0.35">
      <c r="A163" s="45">
        <v>160</v>
      </c>
      <c r="B163" s="45" t="str">
        <f>IF(ISERROR(INDEX('Miljövärden urval för publ'!$A$2:$AD$475,MATCH($A163,'Miljövärden urval för publ'!$U$2:$U$476,0),1)),"",INDEX('Miljövärden urval för publ'!$A$2:$AD$475,MATCH($A163,'Miljövärden urval för publ'!$U$2:$U$476,0),1))</f>
        <v>Lerum Fjärrvärme AB</v>
      </c>
      <c r="C163" s="45" t="str">
        <f>IF(ISERROR(INDEX('Miljövärden urval för publ'!$A$2:$AD$475,MATCH($A163,'Miljövärden urval för publ'!$U$2:$U$476,0),2)),"",INDEX('Miljövärden urval för publ'!$A$2:$AD$475,MATCH($A163,'Miljövärden urval för publ'!$U$2:$U$476,0),2))</f>
        <v>Stenkullen</v>
      </c>
      <c r="D163" s="45">
        <f>IF(ISERROR(VLOOKUP($C163,'Miljövärden urval för publ'!$B$2:$H$490,MATCH(D$4,'Miljövärden urval för publ'!$B$2:$H$2,0),FALSE)),"",VLOOKUP($C163,'Miljövärden urval för publ'!$B$2:$H$490,MATCH(D$4,'Miljövärden urval för publ'!$B$2:$H$2,0),FALSE))</f>
        <v>0.11655</v>
      </c>
      <c r="E163" s="45">
        <f>IF(ISERROR(VLOOKUP($C163,'Miljövärden urval för publ'!$B$2:$H$490,MATCH(E$4,'Miljövärden urval för publ'!$B$2:$H$2,0),FALSE)),"",VLOOKUP($C163,'Miljövärden urval för publ'!$B$2:$H$490,MATCH(E$4,'Miljövärden urval för publ'!$B$2:$H$2,0),FALSE))</f>
        <v>12.4458</v>
      </c>
      <c r="F163" s="45">
        <f>IF(ISERROR(VLOOKUP($C163,'Miljövärden urval för publ'!$B$2:$H$490,MATCH(F$4,'Miljövärden urval för publ'!$B$2:$H$2,0),FALSE)),"",VLOOKUP($C163,'Miljövärden urval för publ'!$B$2:$H$490,MATCH(F$4,'Miljövärden urval för publ'!$B$2:$H$2,0),FALSE))</f>
        <v>10.389900000000001</v>
      </c>
      <c r="G163" s="45">
        <f>IF(ISERROR(VLOOKUP($C163,'Miljövärden urval för publ'!$B$2:$H$490,MATCH(G$4,'Miljövärden urval för publ'!$B$2:$H$2,0),FALSE)),"",VLOOKUP($C163,'Miljövärden urval för publ'!$B$2:$H$490,MATCH(G$4,'Miljövärden urval för publ'!$B$2:$H$2,0),FALSE))</f>
        <v>3.8095200000000003E-2</v>
      </c>
    </row>
    <row r="164" spans="1:7" x14ac:dyDescent="0.35">
      <c r="A164" s="45">
        <v>161</v>
      </c>
      <c r="B164" s="45" t="str">
        <f>IF(ISERROR(INDEX('Miljövärden urval för publ'!$A$2:$AD$475,MATCH($A164,'Miljövärden urval för publ'!$U$2:$U$476,0),1)),"",INDEX('Miljövärden urval för publ'!$A$2:$AD$475,MATCH($A164,'Miljövärden urval för publ'!$U$2:$U$476,0),1))</f>
        <v>LEVA i Lysekil AB</v>
      </c>
      <c r="C164" s="45" t="str">
        <f>IF(ISERROR(INDEX('Miljövärden urval för publ'!$A$2:$AD$475,MATCH($A164,'Miljövärden urval för publ'!$U$2:$U$476,0),2)),"",INDEX('Miljövärden urval för publ'!$A$2:$AD$475,MATCH($A164,'Miljövärden urval för publ'!$U$2:$U$476,0),2))</f>
        <v>Lysekil</v>
      </c>
      <c r="D164" s="45">
        <f>IF(ISERROR(VLOOKUP($C164,'Miljövärden urval för publ'!$B$2:$H$490,MATCH(D$4,'Miljövärden urval för publ'!$B$2:$H$2,0),FALSE)),"",VLOOKUP($C164,'Miljövärden urval för publ'!$B$2:$H$490,MATCH(D$4,'Miljövärden urval för publ'!$B$2:$H$2,0),FALSE))</f>
        <v>0.33010099999999998</v>
      </c>
      <c r="E164" s="45">
        <f>IF(ISERROR(VLOOKUP($C164,'Miljövärden urval för publ'!$B$2:$H$490,MATCH(E$4,'Miljövärden urval för publ'!$B$2:$H$2,0),FALSE)),"",VLOOKUP($C164,'Miljövärden urval för publ'!$B$2:$H$490,MATCH(E$4,'Miljövärden urval för publ'!$B$2:$H$2,0),FALSE))</f>
        <v>71.670699999999997</v>
      </c>
      <c r="F164" s="45">
        <f>IF(ISERROR(VLOOKUP($C164,'Miljövärden urval för publ'!$B$2:$H$490,MATCH(F$4,'Miljövärden urval för publ'!$B$2:$H$2,0),FALSE)),"",VLOOKUP($C164,'Miljövärden urval för publ'!$B$2:$H$490,MATCH(F$4,'Miljövärden urval för publ'!$B$2:$H$2,0),FALSE))</f>
        <v>5.0579099999999997</v>
      </c>
      <c r="G164" s="45">
        <f>IF(ISERROR(VLOOKUP($C164,'Miljövärden urval för publ'!$B$2:$H$490,MATCH(G$4,'Miljövärden urval för publ'!$B$2:$H$2,0),FALSE)),"",VLOOKUP($C164,'Miljövärden urval för publ'!$B$2:$H$490,MATCH(G$4,'Miljövärden urval för publ'!$B$2:$H$2,0),FALSE))</f>
        <v>0.19631699999999999</v>
      </c>
    </row>
    <row r="165" spans="1:7" x14ac:dyDescent="0.35">
      <c r="A165" s="45">
        <v>162</v>
      </c>
      <c r="B165" s="45" t="str">
        <f>IF(ISERROR(INDEX('Miljövärden urval för publ'!$A$2:$AD$475,MATCH($A165,'Miljövärden urval för publ'!$U$2:$U$476,0),1)),"",INDEX('Miljövärden urval för publ'!$A$2:$AD$475,MATCH($A165,'Miljövärden urval för publ'!$U$2:$U$476,0),1))</f>
        <v>Lidköpings Värmeverk AB</v>
      </c>
      <c r="C165" s="45" t="str">
        <f>IF(ISERROR(INDEX('Miljövärden urval för publ'!$A$2:$AD$475,MATCH($A165,'Miljövärden urval för publ'!$U$2:$U$476,0),2)),"",INDEX('Miljövärden urval för publ'!$A$2:$AD$475,MATCH($A165,'Miljövärden urval för publ'!$U$2:$U$476,0),2))</f>
        <v>Lidköping</v>
      </c>
      <c r="D165" s="45">
        <f>IF(ISERROR(VLOOKUP($C165,'Miljövärden urval för publ'!$B$2:$H$490,MATCH(D$4,'Miljövärden urval för publ'!$B$2:$H$2,0),FALSE)),"",VLOOKUP($C165,'Miljövärden urval för publ'!$B$2:$H$490,MATCH(D$4,'Miljövärden urval för publ'!$B$2:$H$2,0),FALSE))</f>
        <v>0.16261100000000001</v>
      </c>
      <c r="E165" s="45">
        <f>IF(ISERROR(VLOOKUP($C165,'Miljövärden urval för publ'!$B$2:$H$490,MATCH(E$4,'Miljövärden urval för publ'!$B$2:$H$2,0),FALSE)),"",VLOOKUP($C165,'Miljövärden urval för publ'!$B$2:$H$490,MATCH(E$4,'Miljövärden urval för publ'!$B$2:$H$2,0),FALSE))</f>
        <v>123.086</v>
      </c>
      <c r="F165" s="45">
        <f>IF(ISERROR(VLOOKUP($C165,'Miljövärden urval för publ'!$B$2:$H$490,MATCH(F$4,'Miljövärden urval för publ'!$B$2:$H$2,0),FALSE)),"",VLOOKUP($C165,'Miljövärden urval för publ'!$B$2:$H$490,MATCH(F$4,'Miljövärden urval för publ'!$B$2:$H$2,0),FALSE))</f>
        <v>4.7803100000000001</v>
      </c>
      <c r="G165" s="45">
        <f>IF(ISERROR(VLOOKUP($C165,'Miljövärden urval för publ'!$B$2:$H$490,MATCH(G$4,'Miljövärden urval för publ'!$B$2:$H$2,0),FALSE)),"",VLOOKUP($C165,'Miljövärden urval för publ'!$B$2:$H$490,MATCH(G$4,'Miljövärden urval för publ'!$B$2:$H$2,0),FALSE))</f>
        <v>2.86252E-2</v>
      </c>
    </row>
    <row r="166" spans="1:7" x14ac:dyDescent="0.35">
      <c r="A166" s="45">
        <v>163</v>
      </c>
      <c r="B166" s="45" t="str">
        <f>IF(ISERROR(INDEX('Miljövärden urval för publ'!$A$2:$AD$475,MATCH($A166,'Miljövärden urval för publ'!$U$2:$U$476,0),1)),"",INDEX('Miljövärden urval för publ'!$A$2:$AD$475,MATCH($A166,'Miljövärden urval för publ'!$U$2:$U$476,0),1))</f>
        <v>Lilla Edets Fjärrvärme AB</v>
      </c>
      <c r="C166" s="45" t="str">
        <f>IF(ISERROR(INDEX('Miljövärden urval för publ'!$A$2:$AD$475,MATCH($A166,'Miljövärden urval för publ'!$U$2:$U$476,0),2)),"",INDEX('Miljövärden urval för publ'!$A$2:$AD$475,MATCH($A166,'Miljövärden urval för publ'!$U$2:$U$476,0),2))</f>
        <v>Lilla Edet</v>
      </c>
      <c r="D166" s="45">
        <f>IF(ISERROR(VLOOKUP($C166,'Miljövärden urval för publ'!$B$2:$H$490,MATCH(D$4,'Miljövärden urval för publ'!$B$2:$H$2,0),FALSE)),"",VLOOKUP($C166,'Miljövärden urval för publ'!$B$2:$H$490,MATCH(D$4,'Miljövärden urval för publ'!$B$2:$H$2,0),FALSE))</f>
        <v>0.145875</v>
      </c>
      <c r="E166" s="45">
        <f>IF(ISERROR(VLOOKUP($C166,'Miljövärden urval för publ'!$B$2:$H$490,MATCH(E$4,'Miljövärden urval för publ'!$B$2:$H$2,0),FALSE)),"",VLOOKUP($C166,'Miljövärden urval för publ'!$B$2:$H$490,MATCH(E$4,'Miljövärden urval för publ'!$B$2:$H$2,0),FALSE))</f>
        <v>29.085999999999999</v>
      </c>
      <c r="F166" s="45">
        <f>IF(ISERROR(VLOOKUP($C166,'Miljövärden urval för publ'!$B$2:$H$490,MATCH(F$4,'Miljövärden urval för publ'!$B$2:$H$2,0),FALSE)),"",VLOOKUP($C166,'Miljövärden urval för publ'!$B$2:$H$490,MATCH(F$4,'Miljövärden urval för publ'!$B$2:$H$2,0),FALSE))</f>
        <v>9.7207100000000004</v>
      </c>
      <c r="G166" s="45">
        <f>IF(ISERROR(VLOOKUP($C166,'Miljövärden urval för publ'!$B$2:$H$490,MATCH(G$4,'Miljövärden urval för publ'!$B$2:$H$2,0),FALSE)),"",VLOOKUP($C166,'Miljövärden urval för publ'!$B$2:$H$490,MATCH(G$4,'Miljövärden urval för publ'!$B$2:$H$2,0),FALSE))</f>
        <v>3.3912100000000001E-2</v>
      </c>
    </row>
    <row r="167" spans="1:7" x14ac:dyDescent="0.35">
      <c r="A167" s="45">
        <v>164</v>
      </c>
      <c r="B167" s="45" t="str">
        <f>IF(ISERROR(INDEX('Miljövärden urval för publ'!$A$2:$AD$475,MATCH($A167,'Miljövärden urval för publ'!$U$2:$U$476,0),1)),"",INDEX('Miljövärden urval för publ'!$A$2:$AD$475,MATCH($A167,'Miljövärden urval för publ'!$U$2:$U$476,0),1))</f>
        <v>Linde Energi AB</v>
      </c>
      <c r="C167" s="45" t="str">
        <f>IF(ISERROR(INDEX('Miljövärden urval för publ'!$A$2:$AD$475,MATCH($A167,'Miljövärden urval för publ'!$U$2:$U$476,0),2)),"",INDEX('Miljövärden urval för publ'!$A$2:$AD$475,MATCH($A167,'Miljövärden urval för publ'!$U$2:$U$476,0),2))</f>
        <v>Frövi</v>
      </c>
      <c r="D167" s="45">
        <f>IF(ISERROR(VLOOKUP($C167,'Miljövärden urval för publ'!$B$2:$H$490,MATCH(D$4,'Miljövärden urval för publ'!$B$2:$H$2,0),FALSE)),"",VLOOKUP($C167,'Miljövärden urval för publ'!$B$2:$H$490,MATCH(D$4,'Miljövärden urval för publ'!$B$2:$H$2,0),FALSE))</f>
        <v>7.99647E-2</v>
      </c>
      <c r="E167" s="45">
        <f>IF(ISERROR(VLOOKUP($C167,'Miljövärden urval för publ'!$B$2:$H$490,MATCH(E$4,'Miljövärden urval för publ'!$B$2:$H$2,0),FALSE)),"",VLOOKUP($C167,'Miljövärden urval för publ'!$B$2:$H$490,MATCH(E$4,'Miljövärden urval för publ'!$B$2:$H$2,0),FALSE))</f>
        <v>11.8682</v>
      </c>
      <c r="F167" s="45">
        <f>IF(ISERROR(VLOOKUP($C167,'Miljövärden urval för publ'!$B$2:$H$490,MATCH(F$4,'Miljövärden urval för publ'!$B$2:$H$2,0),FALSE)),"",VLOOKUP($C167,'Miljövärden urval för publ'!$B$2:$H$490,MATCH(F$4,'Miljövärden urval för publ'!$B$2:$H$2,0),FALSE))</f>
        <v>1.4925600000000001</v>
      </c>
      <c r="G167" s="45">
        <f>IF(ISERROR(VLOOKUP($C167,'Miljövärden urval för publ'!$B$2:$H$490,MATCH(G$4,'Miljövärden urval för publ'!$B$2:$H$2,0),FALSE)),"",VLOOKUP($C167,'Miljövärden urval för publ'!$B$2:$H$490,MATCH(G$4,'Miljövärden urval för publ'!$B$2:$H$2,0),FALSE))</f>
        <v>3.1185600000000001E-2</v>
      </c>
    </row>
    <row r="168" spans="1:7" x14ac:dyDescent="0.35">
      <c r="A168" s="45">
        <v>165</v>
      </c>
      <c r="B168" s="45" t="str">
        <f>IF(ISERROR(INDEX('Miljövärden urval för publ'!$A$2:$AD$475,MATCH($A168,'Miljövärden urval för publ'!$U$2:$U$476,0),1)),"",INDEX('Miljövärden urval för publ'!$A$2:$AD$475,MATCH($A168,'Miljövärden urval för publ'!$U$2:$U$476,0),1))</f>
        <v>Linde Energi AB</v>
      </c>
      <c r="C168" s="45" t="str">
        <f>IF(ISERROR(INDEX('Miljövärden urval för publ'!$A$2:$AD$475,MATCH($A168,'Miljövärden urval för publ'!$U$2:$U$476,0),2)),"",INDEX('Miljövärden urval för publ'!$A$2:$AD$475,MATCH($A168,'Miljövärden urval för publ'!$U$2:$U$476,0),2))</f>
        <v>Lindesberg</v>
      </c>
      <c r="D168" s="45">
        <f>IF(ISERROR(VLOOKUP($C168,'Miljövärden urval för publ'!$B$2:$H$490,MATCH(D$4,'Miljövärden urval för publ'!$B$2:$H$2,0),FALSE)),"",VLOOKUP($C168,'Miljövärden urval för publ'!$B$2:$H$490,MATCH(D$4,'Miljövärden urval för publ'!$B$2:$H$2,0),FALSE))</f>
        <v>0.225323</v>
      </c>
      <c r="E168" s="45">
        <f>IF(ISERROR(VLOOKUP($C168,'Miljövärden urval för publ'!$B$2:$H$490,MATCH(E$4,'Miljövärden urval för publ'!$B$2:$H$2,0),FALSE)),"",VLOOKUP($C168,'Miljövärden urval för publ'!$B$2:$H$490,MATCH(E$4,'Miljövärden urval för publ'!$B$2:$H$2,0),FALSE))</f>
        <v>27.120699999999999</v>
      </c>
      <c r="F168" s="45">
        <f>IF(ISERROR(VLOOKUP($C168,'Miljövärden urval för publ'!$B$2:$H$490,MATCH(F$4,'Miljövärden urval för publ'!$B$2:$H$2,0),FALSE)),"",VLOOKUP($C168,'Miljövärden urval för publ'!$B$2:$H$490,MATCH(F$4,'Miljövärden urval för publ'!$B$2:$H$2,0),FALSE))</f>
        <v>4.3770499999999997</v>
      </c>
      <c r="G168" s="45">
        <f>IF(ISERROR(VLOOKUP($C168,'Miljövärden urval för publ'!$B$2:$H$490,MATCH(G$4,'Miljövärden urval för publ'!$B$2:$H$2,0),FALSE)),"",VLOOKUP($C168,'Miljövärden urval för publ'!$B$2:$H$490,MATCH(G$4,'Miljövärden urval för publ'!$B$2:$H$2,0),FALSE))</f>
        <v>7.6047199999999995E-2</v>
      </c>
    </row>
    <row r="169" spans="1:7" x14ac:dyDescent="0.35">
      <c r="A169" s="45">
        <v>166</v>
      </c>
      <c r="B169" s="45" t="str">
        <f>IF(ISERROR(INDEX('Miljövärden urval för publ'!$A$2:$AD$475,MATCH($A169,'Miljövärden urval för publ'!$U$2:$U$476,0),1)),"",INDEX('Miljövärden urval för publ'!$A$2:$AD$475,MATCH($A169,'Miljövärden urval för publ'!$U$2:$U$476,0),1))</f>
        <v>Linde Energi AB</v>
      </c>
      <c r="C169" s="45" t="str">
        <f>IF(ISERROR(INDEX('Miljövärden urval för publ'!$A$2:$AD$475,MATCH($A169,'Miljövärden urval för publ'!$U$2:$U$476,0),2)),"",INDEX('Miljövärden urval för publ'!$A$2:$AD$475,MATCH($A169,'Miljövärden urval för publ'!$U$2:$U$476,0),2))</f>
        <v>Vedevåg</v>
      </c>
      <c r="D169" s="45">
        <f>IF(ISERROR(VLOOKUP($C169,'Miljövärden urval för publ'!$B$2:$H$490,MATCH(D$4,'Miljövärden urval för publ'!$B$2:$H$2,0),FALSE)),"",VLOOKUP($C169,'Miljövärden urval för publ'!$B$2:$H$490,MATCH(D$4,'Miljövärden urval för publ'!$B$2:$H$2,0),FALSE))</f>
        <v>0.26826699999999998</v>
      </c>
      <c r="E169" s="45">
        <f>IF(ISERROR(VLOOKUP($C169,'Miljövärden urval för publ'!$B$2:$H$490,MATCH(E$4,'Miljövärden urval för publ'!$B$2:$H$2,0),FALSE)),"",VLOOKUP($C169,'Miljövärden urval för publ'!$B$2:$H$490,MATCH(E$4,'Miljövärden urval för publ'!$B$2:$H$2,0),FALSE))</f>
        <v>38.620399999999997</v>
      </c>
      <c r="F169" s="45">
        <f>IF(ISERROR(VLOOKUP($C169,'Miljövärden urval för publ'!$B$2:$H$490,MATCH(F$4,'Miljövärden urval för publ'!$B$2:$H$2,0),FALSE)),"",VLOOKUP($C169,'Miljövärden urval för publ'!$B$2:$H$490,MATCH(F$4,'Miljövärden urval för publ'!$B$2:$H$2,0),FALSE))</f>
        <v>5.4456699999999998</v>
      </c>
      <c r="G169" s="45">
        <f>IF(ISERROR(VLOOKUP($C169,'Miljövärden urval för publ'!$B$2:$H$490,MATCH(G$4,'Miljövärden urval för publ'!$B$2:$H$2,0),FALSE)),"",VLOOKUP($C169,'Miljövärden urval för publ'!$B$2:$H$490,MATCH(G$4,'Miljövärden urval för publ'!$B$2:$H$2,0),FALSE))</f>
        <v>0.107852</v>
      </c>
    </row>
    <row r="170" spans="1:7" x14ac:dyDescent="0.35">
      <c r="A170" s="45">
        <v>167</v>
      </c>
      <c r="B170" s="45" t="str">
        <f>IF(ISERROR(INDEX('Miljövärden urval för publ'!$A$2:$AD$475,MATCH($A170,'Miljövärden urval för publ'!$U$2:$U$476,0),1)),"",INDEX('Miljövärden urval för publ'!$A$2:$AD$475,MATCH($A170,'Miljövärden urval för publ'!$U$2:$U$476,0),1))</f>
        <v>Ljungby Energi AB</v>
      </c>
      <c r="C170" s="45" t="str">
        <f>IF(ISERROR(INDEX('Miljövärden urval för publ'!$A$2:$AD$475,MATCH($A170,'Miljövärden urval för publ'!$U$2:$U$476,0),2)),"",INDEX('Miljövärden urval för publ'!$A$2:$AD$475,MATCH($A170,'Miljövärden urval för publ'!$U$2:$U$476,0),2))</f>
        <v>Ljungby</v>
      </c>
      <c r="D170" s="45">
        <f>IF(ISERROR(VLOOKUP($C170,'Miljövärden urval för publ'!$B$2:$H$490,MATCH(D$4,'Miljövärden urval för publ'!$B$2:$H$2,0),FALSE)),"",VLOOKUP($C170,'Miljövärden urval för publ'!$B$2:$H$490,MATCH(D$4,'Miljövärden urval för publ'!$B$2:$H$2,0),FALSE))</f>
        <v>0.387243</v>
      </c>
      <c r="E170" s="45">
        <f>IF(ISERROR(VLOOKUP($C170,'Miljövärden urval för publ'!$B$2:$H$490,MATCH(E$4,'Miljövärden urval för publ'!$B$2:$H$2,0),FALSE)),"",VLOOKUP($C170,'Miljövärden urval för publ'!$B$2:$H$490,MATCH(E$4,'Miljövärden urval för publ'!$B$2:$H$2,0),FALSE))</f>
        <v>180.684</v>
      </c>
      <c r="F170" s="45">
        <f>IF(ISERROR(VLOOKUP($C170,'Miljövärden urval för publ'!$B$2:$H$490,MATCH(F$4,'Miljövärden urval för publ'!$B$2:$H$2,0),FALSE)),"",VLOOKUP($C170,'Miljövärden urval för publ'!$B$2:$H$490,MATCH(F$4,'Miljövärden urval för publ'!$B$2:$H$2,0),FALSE))</f>
        <v>13.7515</v>
      </c>
      <c r="G170" s="45">
        <f>IF(ISERROR(VLOOKUP($C170,'Miljövärden urval för publ'!$B$2:$H$490,MATCH(G$4,'Miljövärden urval för publ'!$B$2:$H$2,0),FALSE)),"",VLOOKUP($C170,'Miljövärden urval för publ'!$B$2:$H$490,MATCH(G$4,'Miljövärden urval för publ'!$B$2:$H$2,0),FALSE))</f>
        <v>2.73441E-2</v>
      </c>
    </row>
    <row r="171" spans="1:7" x14ac:dyDescent="0.35">
      <c r="A171" s="45">
        <v>168</v>
      </c>
      <c r="B171" s="45" t="str">
        <f>IF(ISERROR(INDEX('Miljövärden urval för publ'!$A$2:$AD$475,MATCH($A171,'Miljövärden urval för publ'!$U$2:$U$476,0),1)),"",INDEX('Miljövärden urval för publ'!$A$2:$AD$475,MATCH($A171,'Miljövärden urval för publ'!$U$2:$U$476,0),1))</f>
        <v>Ljusdal Energi AB</v>
      </c>
      <c r="C171" s="45" t="str">
        <f>IF(ISERROR(INDEX('Miljövärden urval för publ'!$A$2:$AD$475,MATCH($A171,'Miljövärden urval för publ'!$U$2:$U$476,0),2)),"",INDEX('Miljövärden urval för publ'!$A$2:$AD$475,MATCH($A171,'Miljövärden urval för publ'!$U$2:$U$476,0),2))</f>
        <v>Färila</v>
      </c>
      <c r="D171" s="45">
        <f>IF(ISERROR(VLOOKUP($C171,'Miljövärden urval för publ'!$B$2:$H$490,MATCH(D$4,'Miljövärden urval för publ'!$B$2:$H$2,0),FALSE)),"",VLOOKUP($C171,'Miljövärden urval för publ'!$B$2:$H$490,MATCH(D$4,'Miljövärden urval för publ'!$B$2:$H$2,0),FALSE))</f>
        <v>0.112661</v>
      </c>
      <c r="E171" s="45">
        <f>IF(ISERROR(VLOOKUP($C171,'Miljövärden urval för publ'!$B$2:$H$490,MATCH(E$4,'Miljövärden urval för publ'!$B$2:$H$2,0),FALSE)),"",VLOOKUP($C171,'Miljövärden urval för publ'!$B$2:$H$490,MATCH(E$4,'Miljövärden urval för publ'!$B$2:$H$2,0),FALSE))</f>
        <v>16.536000000000001</v>
      </c>
      <c r="F171" s="45">
        <f>IF(ISERROR(VLOOKUP($C171,'Miljövärden urval för publ'!$B$2:$H$490,MATCH(F$4,'Miljövärden urval för publ'!$B$2:$H$2,0),FALSE)),"",VLOOKUP($C171,'Miljövärden urval för publ'!$B$2:$H$490,MATCH(F$4,'Miljövärden urval för publ'!$B$2:$H$2,0),FALSE))</f>
        <v>12.4468</v>
      </c>
      <c r="G171" s="45">
        <f>IF(ISERROR(VLOOKUP($C171,'Miljövärden urval för publ'!$B$2:$H$490,MATCH(G$4,'Miljövärden urval för publ'!$B$2:$H$2,0),FALSE)),"",VLOOKUP($C171,'Miljövärden urval för publ'!$B$2:$H$490,MATCH(G$4,'Miljövärden urval för publ'!$B$2:$H$2,0),FALSE))</f>
        <v>1.2335499999999999E-2</v>
      </c>
    </row>
    <row r="172" spans="1:7" x14ac:dyDescent="0.35">
      <c r="A172" s="45">
        <v>169</v>
      </c>
      <c r="B172" s="45" t="str">
        <f>IF(ISERROR(INDEX('Miljövärden urval för publ'!$A$2:$AD$475,MATCH($A172,'Miljövärden urval för publ'!$U$2:$U$476,0),1)),"",INDEX('Miljövärden urval för publ'!$A$2:$AD$475,MATCH($A172,'Miljövärden urval för publ'!$U$2:$U$476,0),1))</f>
        <v>Ljusdal Energi AB</v>
      </c>
      <c r="C172" s="45" t="str">
        <f>IF(ISERROR(INDEX('Miljövärden urval för publ'!$A$2:$AD$475,MATCH($A172,'Miljövärden urval för publ'!$U$2:$U$476,0),2)),"",INDEX('Miljövärden urval för publ'!$A$2:$AD$475,MATCH($A172,'Miljövärden urval för publ'!$U$2:$U$476,0),2))</f>
        <v>Järvsö</v>
      </c>
      <c r="D172" s="45">
        <f>IF(ISERROR(VLOOKUP($C172,'Miljövärden urval för publ'!$B$2:$H$490,MATCH(D$4,'Miljövärden urval för publ'!$B$2:$H$2,0),FALSE)),"",VLOOKUP($C172,'Miljövärden urval för publ'!$B$2:$H$490,MATCH(D$4,'Miljövärden urval för publ'!$B$2:$H$2,0),FALSE))</f>
        <v>0.16792299999999999</v>
      </c>
      <c r="E172" s="45">
        <f>IF(ISERROR(VLOOKUP($C172,'Miljövärden urval för publ'!$B$2:$H$490,MATCH(E$4,'Miljövärden urval för publ'!$B$2:$H$2,0),FALSE)),"",VLOOKUP($C172,'Miljövärden urval för publ'!$B$2:$H$490,MATCH(E$4,'Miljövärden urval för publ'!$B$2:$H$2,0),FALSE))</f>
        <v>35.119799999999998</v>
      </c>
      <c r="F172" s="45">
        <f>IF(ISERROR(VLOOKUP($C172,'Miljövärden urval för publ'!$B$2:$H$490,MATCH(F$4,'Miljövärden urval för publ'!$B$2:$H$2,0),FALSE)),"",VLOOKUP($C172,'Miljövärden urval för publ'!$B$2:$H$490,MATCH(F$4,'Miljövärden urval för publ'!$B$2:$H$2,0),FALSE))</f>
        <v>9.2587499999999991</v>
      </c>
      <c r="G172" s="45">
        <f>IF(ISERROR(VLOOKUP($C172,'Miljövärden urval för publ'!$B$2:$H$490,MATCH(G$4,'Miljövärden urval för publ'!$B$2:$H$2,0),FALSE)),"",VLOOKUP($C172,'Miljövärden urval för publ'!$B$2:$H$490,MATCH(G$4,'Miljövärden urval för publ'!$B$2:$H$2,0),FALSE))</f>
        <v>7.2609499999999993E-2</v>
      </c>
    </row>
    <row r="173" spans="1:7" x14ac:dyDescent="0.35">
      <c r="A173" s="45">
        <v>170</v>
      </c>
      <c r="B173" s="45" t="str">
        <f>IF(ISERROR(INDEX('Miljövärden urval för publ'!$A$2:$AD$475,MATCH($A173,'Miljövärden urval för publ'!$U$2:$U$476,0),1)),"",INDEX('Miljövärden urval för publ'!$A$2:$AD$475,MATCH($A173,'Miljövärden urval för publ'!$U$2:$U$476,0),1))</f>
        <v>Ljusdal Energi AB</v>
      </c>
      <c r="C173" s="45" t="str">
        <f>IF(ISERROR(INDEX('Miljövärden urval för publ'!$A$2:$AD$475,MATCH($A173,'Miljövärden urval för publ'!$U$2:$U$476,0),2)),"",INDEX('Miljövärden urval för publ'!$A$2:$AD$475,MATCH($A173,'Miljövärden urval för publ'!$U$2:$U$476,0),2))</f>
        <v>Ljusdal</v>
      </c>
      <c r="D173" s="45">
        <f>IF(ISERROR(VLOOKUP($C173,'Miljövärden urval för publ'!$B$2:$H$490,MATCH(D$4,'Miljövärden urval för publ'!$B$2:$H$2,0),FALSE)),"",VLOOKUP($C173,'Miljövärden urval för publ'!$B$2:$H$490,MATCH(D$4,'Miljövärden urval för publ'!$B$2:$H$2,0),FALSE))</f>
        <v>0.16009200000000001</v>
      </c>
      <c r="E173" s="45">
        <f>IF(ISERROR(VLOOKUP($C173,'Miljövärden urval för publ'!$B$2:$H$490,MATCH(E$4,'Miljövärden urval för publ'!$B$2:$H$2,0),FALSE)),"",VLOOKUP($C173,'Miljövärden urval för publ'!$B$2:$H$490,MATCH(E$4,'Miljövärden urval för publ'!$B$2:$H$2,0),FALSE))</f>
        <v>31.9252</v>
      </c>
      <c r="F173" s="45">
        <f>IF(ISERROR(VLOOKUP($C173,'Miljövärden urval för publ'!$B$2:$H$490,MATCH(F$4,'Miljövärden urval för publ'!$B$2:$H$2,0),FALSE)),"",VLOOKUP($C173,'Miljövärden urval för publ'!$B$2:$H$490,MATCH(F$4,'Miljövärden urval för publ'!$B$2:$H$2,0),FALSE))</f>
        <v>10.4839</v>
      </c>
      <c r="G173" s="45">
        <f>IF(ISERROR(VLOOKUP($C173,'Miljövärden urval för publ'!$B$2:$H$490,MATCH(G$4,'Miljövärden urval för publ'!$B$2:$H$2,0),FALSE)),"",VLOOKUP($C173,'Miljövärden urval för publ'!$B$2:$H$490,MATCH(G$4,'Miljövärden urval för publ'!$B$2:$H$2,0),FALSE))</f>
        <v>5.45094E-2</v>
      </c>
    </row>
    <row r="174" spans="1:7" x14ac:dyDescent="0.35">
      <c r="A174" s="45">
        <v>171</v>
      </c>
      <c r="B174" s="45" t="str">
        <f>IF(ISERROR(INDEX('Miljövärden urval för publ'!$A$2:$AD$475,MATCH($A174,'Miljövärden urval för publ'!$U$2:$U$476,0),1)),"",INDEX('Miljövärden urval för publ'!$A$2:$AD$475,MATCH($A174,'Miljövärden urval för publ'!$U$2:$U$476,0),1))</f>
        <v>Luleå Energi AB</v>
      </c>
      <c r="C174" s="45" t="str">
        <f>IF(ISERROR(INDEX('Miljövärden urval för publ'!$A$2:$AD$475,MATCH($A174,'Miljövärden urval för publ'!$U$2:$U$476,0),2)),"",INDEX('Miljövärden urval för publ'!$A$2:$AD$475,MATCH($A174,'Miljövärden urval för publ'!$U$2:$U$476,0),2))</f>
        <v>Luleå</v>
      </c>
      <c r="D174" s="45">
        <f>IF(ISERROR(VLOOKUP($C174,'Miljövärden urval för publ'!$B$2:$H$490,MATCH(D$4,'Miljövärden urval för publ'!$B$2:$H$2,0),FALSE)),"",VLOOKUP($C174,'Miljövärden urval för publ'!$B$2:$H$490,MATCH(D$4,'Miljövärden urval för publ'!$B$2:$H$2,0),FALSE))</f>
        <v>8.3614999999999995E-2</v>
      </c>
      <c r="E174" s="45">
        <f>IF(ISERROR(VLOOKUP($C174,'Miljövärden urval för publ'!$B$2:$H$490,MATCH(E$4,'Miljövärden urval för publ'!$B$2:$H$2,0),FALSE)),"",VLOOKUP($C174,'Miljövärden urval för publ'!$B$2:$H$490,MATCH(E$4,'Miljövärden urval för publ'!$B$2:$H$2,0),FALSE))</f>
        <v>17.977499999999999</v>
      </c>
      <c r="F174" s="45">
        <f>IF(ISERROR(VLOOKUP($C174,'Miljövärden urval för publ'!$B$2:$H$490,MATCH(F$4,'Miljövärden urval för publ'!$B$2:$H$2,0),FALSE)),"",VLOOKUP($C174,'Miljövärden urval för publ'!$B$2:$H$490,MATCH(F$4,'Miljövärden urval för publ'!$B$2:$H$2,0),FALSE))</f>
        <v>1.9580900000000001</v>
      </c>
      <c r="G174" s="45">
        <f>IF(ISERROR(VLOOKUP($C174,'Miljövärden urval för publ'!$B$2:$H$490,MATCH(G$4,'Miljövärden urval för publ'!$B$2:$H$2,0),FALSE)),"",VLOOKUP($C174,'Miljövärden urval för publ'!$B$2:$H$490,MATCH(G$4,'Miljövärden urval för publ'!$B$2:$H$2,0),FALSE))</f>
        <v>5.3050600000000003E-2</v>
      </c>
    </row>
    <row r="175" spans="1:7" x14ac:dyDescent="0.35">
      <c r="A175" s="45">
        <v>172</v>
      </c>
      <c r="B175" s="45" t="str">
        <f>IF(ISERROR(INDEX('Miljövärden urval för publ'!$A$2:$AD$475,MATCH($A175,'Miljövärden urval för publ'!$U$2:$U$476,0),1)),"",INDEX('Miljövärden urval för publ'!$A$2:$AD$475,MATCH($A175,'Miljövärden urval för publ'!$U$2:$U$476,0),1))</f>
        <v>Luleå Energi AB</v>
      </c>
      <c r="C175" s="45" t="str">
        <f>IF(ISERROR(INDEX('Miljövärden urval för publ'!$A$2:$AD$475,MATCH($A175,'Miljövärden urval för publ'!$U$2:$U$476,0),2)),"",INDEX('Miljövärden urval för publ'!$A$2:$AD$475,MATCH($A175,'Miljövärden urval för publ'!$U$2:$U$476,0),2))</f>
        <v>Råneå</v>
      </c>
      <c r="D175" s="45">
        <f>IF(ISERROR(VLOOKUP($C175,'Miljövärden urval för publ'!$B$2:$H$490,MATCH(D$4,'Miljövärden urval för publ'!$B$2:$H$2,0),FALSE)),"",VLOOKUP($C175,'Miljövärden urval för publ'!$B$2:$H$490,MATCH(D$4,'Miljövärden urval för publ'!$B$2:$H$2,0),FALSE))</f>
        <v>0.13356799999999999</v>
      </c>
      <c r="E175" s="45">
        <f>IF(ISERROR(VLOOKUP($C175,'Miljövärden urval för publ'!$B$2:$H$490,MATCH(E$4,'Miljövärden urval för publ'!$B$2:$H$2,0),FALSE)),"",VLOOKUP($C175,'Miljövärden urval för publ'!$B$2:$H$490,MATCH(E$4,'Miljövärden urval för publ'!$B$2:$H$2,0),FALSE))</f>
        <v>16.992999999999999</v>
      </c>
      <c r="F175" s="45">
        <f>IF(ISERROR(VLOOKUP($C175,'Miljövärden urval för publ'!$B$2:$H$490,MATCH(F$4,'Miljövärden urval för publ'!$B$2:$H$2,0),FALSE)),"",VLOOKUP($C175,'Miljövärden urval för publ'!$B$2:$H$490,MATCH(F$4,'Miljövärden urval för publ'!$B$2:$H$2,0),FALSE))</f>
        <v>13.7735</v>
      </c>
      <c r="G175" s="45">
        <f>IF(ISERROR(VLOOKUP($C175,'Miljövärden urval för publ'!$B$2:$H$490,MATCH(G$4,'Miljövärden urval för publ'!$B$2:$H$2,0),FALSE)),"",VLOOKUP($C175,'Miljövärden urval för publ'!$B$2:$H$490,MATCH(G$4,'Miljövärden urval för publ'!$B$2:$H$2,0),FALSE))</f>
        <v>2.3997299999999999E-2</v>
      </c>
    </row>
    <row r="176" spans="1:7" x14ac:dyDescent="0.35">
      <c r="A176" s="45">
        <v>173</v>
      </c>
      <c r="B176" s="45" t="str">
        <f>IF(ISERROR(INDEX('Miljövärden urval för publ'!$A$2:$AD$475,MATCH($A176,'Miljövärden urval för publ'!$U$2:$U$476,0),1)),"",INDEX('Miljövärden urval för publ'!$A$2:$AD$475,MATCH($A176,'Miljövärden urval för publ'!$U$2:$U$476,0),1))</f>
        <v>Malung-Sälens kommun</v>
      </c>
      <c r="C176" s="45" t="str">
        <f>IF(ISERROR(INDEX('Miljövärden urval för publ'!$A$2:$AD$475,MATCH($A176,'Miljövärden urval för publ'!$U$2:$U$476,0),2)),"",INDEX('Miljövärden urval för publ'!$A$2:$AD$475,MATCH($A176,'Miljövärden urval för publ'!$U$2:$U$476,0),2))</f>
        <v>Malung</v>
      </c>
      <c r="D176" s="45">
        <f>IF(ISERROR(VLOOKUP($C176,'Miljövärden urval för publ'!$B$2:$H$490,MATCH(D$4,'Miljövärden urval för publ'!$B$2:$H$2,0),FALSE)),"",VLOOKUP($C176,'Miljövärden urval för publ'!$B$2:$H$490,MATCH(D$4,'Miljövärden urval för publ'!$B$2:$H$2,0),FALSE))</f>
        <v>8.8327600000000006E-2</v>
      </c>
      <c r="E176" s="45">
        <f>IF(ISERROR(VLOOKUP($C176,'Miljövärden urval för publ'!$B$2:$H$490,MATCH(E$4,'Miljövärden urval för publ'!$B$2:$H$2,0),FALSE)),"",VLOOKUP($C176,'Miljövärden urval för publ'!$B$2:$H$490,MATCH(E$4,'Miljövärden urval för publ'!$B$2:$H$2,0),FALSE))</f>
        <v>17.2666</v>
      </c>
      <c r="F176" s="45">
        <f>IF(ISERROR(VLOOKUP($C176,'Miljövärden urval för publ'!$B$2:$H$490,MATCH(F$4,'Miljövärden urval för publ'!$B$2:$H$2,0),FALSE)),"",VLOOKUP($C176,'Miljövärden urval för publ'!$B$2:$H$490,MATCH(F$4,'Miljövärden urval för publ'!$B$2:$H$2,0),FALSE))</f>
        <v>8.0742899999999995</v>
      </c>
      <c r="G176" s="45">
        <f>IF(ISERROR(VLOOKUP($C176,'Miljövärden urval för publ'!$B$2:$H$490,MATCH(G$4,'Miljövärden urval för publ'!$B$2:$H$2,0),FALSE)),"",VLOOKUP($C176,'Miljövärden urval för publ'!$B$2:$H$490,MATCH(G$4,'Miljövärden urval för publ'!$B$2:$H$2,0),FALSE))</f>
        <v>9.3688399999999998E-3</v>
      </c>
    </row>
    <row r="177" spans="1:7" x14ac:dyDescent="0.35">
      <c r="A177" s="45">
        <v>174</v>
      </c>
      <c r="B177" s="45" t="str">
        <f>IF(ISERROR(INDEX('Miljövärden urval för publ'!$A$2:$AD$475,MATCH($A177,'Miljövärden urval för publ'!$U$2:$U$476,0),1)),"",INDEX('Miljövärden urval för publ'!$A$2:$AD$475,MATCH($A177,'Miljövärden urval för publ'!$U$2:$U$476,0),1))</f>
        <v>Mark Kraftvärme AB</v>
      </c>
      <c r="C177" s="45" t="str">
        <f>IF(ISERROR(INDEX('Miljövärden urval för publ'!$A$2:$AD$475,MATCH($A177,'Miljövärden urval för publ'!$U$2:$U$476,0),2)),"",INDEX('Miljövärden urval för publ'!$A$2:$AD$475,MATCH($A177,'Miljövärden urval för publ'!$U$2:$U$476,0),2))</f>
        <v>Assbergs nätet</v>
      </c>
      <c r="D177" s="45">
        <f>IF(ISERROR(VLOOKUP($C177,'Miljövärden urval för publ'!$B$2:$H$490,MATCH(D$4,'Miljövärden urval för publ'!$B$2:$H$2,0),FALSE)),"",VLOOKUP($C177,'Miljövärden urval för publ'!$B$2:$H$490,MATCH(D$4,'Miljövärden urval för publ'!$B$2:$H$2,0),FALSE))</f>
        <v>5.0489899999999997E-2</v>
      </c>
      <c r="E177" s="45">
        <f>IF(ISERROR(VLOOKUP($C177,'Miljövärden urval för publ'!$B$2:$H$490,MATCH(E$4,'Miljövärden urval för publ'!$B$2:$H$2,0),FALSE)),"",VLOOKUP($C177,'Miljövärden urval för publ'!$B$2:$H$490,MATCH(E$4,'Miljövärden urval för publ'!$B$2:$H$2,0),FALSE))</f>
        <v>14.079499999999999</v>
      </c>
      <c r="F177" s="45">
        <f>IF(ISERROR(VLOOKUP($C177,'Miljövärden urval för publ'!$B$2:$H$490,MATCH(F$4,'Miljövärden urval för publ'!$B$2:$H$2,0),FALSE)),"",VLOOKUP($C177,'Miljövärden urval för publ'!$B$2:$H$490,MATCH(F$4,'Miljövärden urval för publ'!$B$2:$H$2,0),FALSE))</f>
        <v>8.92788</v>
      </c>
      <c r="G177" s="45">
        <f>IF(ISERROR(VLOOKUP($C177,'Miljövärden urval för publ'!$B$2:$H$490,MATCH(G$4,'Miljövärden urval för publ'!$B$2:$H$2,0),FALSE)),"",VLOOKUP($C177,'Miljövärden urval för publ'!$B$2:$H$490,MATCH(G$4,'Miljövärden urval för publ'!$B$2:$H$2,0),FALSE))</f>
        <v>8.0498700000000006E-3</v>
      </c>
    </row>
    <row r="178" spans="1:7" x14ac:dyDescent="0.35">
      <c r="A178" s="45">
        <v>175</v>
      </c>
      <c r="B178" s="45" t="str">
        <f>IF(ISERROR(INDEX('Miljövärden urval för publ'!$A$2:$AD$475,MATCH($A178,'Miljövärden urval för publ'!$U$2:$U$476,0),1)),"",INDEX('Miljövärden urval för publ'!$A$2:$AD$475,MATCH($A178,'Miljövärden urval för publ'!$U$2:$U$476,0),1))</f>
        <v>Mark Kraftvärme AB</v>
      </c>
      <c r="C178" s="45" t="str">
        <f>IF(ISERROR(INDEX('Miljövärden urval för publ'!$A$2:$AD$475,MATCH($A178,'Miljövärden urval för publ'!$U$2:$U$476,0),2)),"",INDEX('Miljövärden urval för publ'!$A$2:$AD$475,MATCH($A178,'Miljövärden urval för publ'!$U$2:$U$476,0),2))</f>
        <v>Fritsla</v>
      </c>
      <c r="D178" s="45">
        <f>IF(ISERROR(VLOOKUP($C178,'Miljövärden urval för publ'!$B$2:$H$490,MATCH(D$4,'Miljövärden urval för publ'!$B$2:$H$2,0),FALSE)),"",VLOOKUP($C178,'Miljövärden urval för publ'!$B$2:$H$490,MATCH(D$4,'Miljövärden urval för publ'!$B$2:$H$2,0),FALSE))</f>
        <v>0.17252799999999999</v>
      </c>
      <c r="E178" s="45">
        <f>IF(ISERROR(VLOOKUP($C178,'Miljövärden urval för publ'!$B$2:$H$490,MATCH(E$4,'Miljövärden urval för publ'!$B$2:$H$2,0),FALSE)),"",VLOOKUP($C178,'Miljövärden urval för publ'!$B$2:$H$490,MATCH(E$4,'Miljövärden urval för publ'!$B$2:$H$2,0),FALSE))</f>
        <v>15.3994</v>
      </c>
      <c r="F178" s="45">
        <f>IF(ISERROR(VLOOKUP($C178,'Miljövärden urval för publ'!$B$2:$H$490,MATCH(F$4,'Miljövärden urval för publ'!$B$2:$H$2,0),FALSE)),"",VLOOKUP($C178,'Miljövärden urval för publ'!$B$2:$H$490,MATCH(F$4,'Miljövärden urval för publ'!$B$2:$H$2,0),FALSE))</f>
        <v>17.125499999999999</v>
      </c>
      <c r="G178" s="45">
        <f>IF(ISERROR(VLOOKUP($C178,'Miljövärden urval för publ'!$B$2:$H$490,MATCH(G$4,'Miljövärden urval för publ'!$B$2:$H$2,0),FALSE)),"",VLOOKUP($C178,'Miljövärden urval för publ'!$B$2:$H$490,MATCH(G$4,'Miljövärden urval för publ'!$B$2:$H$2,0),FALSE))</f>
        <v>2.13806E-2</v>
      </c>
    </row>
    <row r="179" spans="1:7" x14ac:dyDescent="0.35">
      <c r="A179" s="45">
        <v>176</v>
      </c>
      <c r="B179" s="45" t="str">
        <f>IF(ISERROR(INDEX('Miljövärden urval för publ'!$A$2:$AD$475,MATCH($A179,'Miljövärden urval för publ'!$U$2:$U$476,0),1)),"",INDEX('Miljövärden urval för publ'!$A$2:$AD$475,MATCH($A179,'Miljövärden urval för publ'!$U$2:$U$476,0),1))</f>
        <v>Melleruds kommun</v>
      </c>
      <c r="C179" s="45" t="str">
        <f>IF(ISERROR(INDEX('Miljövärden urval för publ'!$A$2:$AD$475,MATCH($A179,'Miljövärden urval för publ'!$U$2:$U$476,0),2)),"",INDEX('Miljövärden urval för publ'!$A$2:$AD$475,MATCH($A179,'Miljövärden urval för publ'!$U$2:$U$476,0),2))</f>
        <v>Mellerud</v>
      </c>
      <c r="D179" s="45">
        <f>IF(ISERROR(VLOOKUP($C179,'Miljövärden urval för publ'!$B$2:$H$490,MATCH(D$4,'Miljövärden urval för publ'!$B$2:$H$2,0),FALSE)),"",VLOOKUP($C179,'Miljövärden urval för publ'!$B$2:$H$490,MATCH(D$4,'Miljövärden urval för publ'!$B$2:$H$2,0),FALSE))</f>
        <v>0.245951</v>
      </c>
      <c r="E179" s="45">
        <f>IF(ISERROR(VLOOKUP($C179,'Miljövärden urval för publ'!$B$2:$H$490,MATCH(E$4,'Miljövärden urval för publ'!$B$2:$H$2,0),FALSE)),"",VLOOKUP($C179,'Miljövärden urval för publ'!$B$2:$H$490,MATCH(E$4,'Miljövärden urval för publ'!$B$2:$H$2,0),FALSE))</f>
        <v>38.2102</v>
      </c>
      <c r="F179" s="45">
        <f>IF(ISERROR(VLOOKUP($C179,'Miljövärden urval för publ'!$B$2:$H$490,MATCH(F$4,'Miljövärden urval för publ'!$B$2:$H$2,0),FALSE)),"",VLOOKUP($C179,'Miljövärden urval för publ'!$B$2:$H$490,MATCH(F$4,'Miljövärden urval för publ'!$B$2:$H$2,0),FALSE))</f>
        <v>12.637499999999999</v>
      </c>
      <c r="G179" s="45">
        <f>IF(ISERROR(VLOOKUP($C179,'Miljövärden urval för publ'!$B$2:$H$490,MATCH(G$4,'Miljövärden urval för publ'!$B$2:$H$2,0),FALSE)),"",VLOOKUP($C179,'Miljövärden urval för publ'!$B$2:$H$490,MATCH(G$4,'Miljövärden urval för publ'!$B$2:$H$2,0),FALSE))</f>
        <v>8.9231000000000005E-2</v>
      </c>
    </row>
    <row r="180" spans="1:7" x14ac:dyDescent="0.35">
      <c r="A180" s="45">
        <v>177</v>
      </c>
      <c r="B180" s="45" t="str">
        <f>IF(ISERROR(INDEX('Miljövärden urval för publ'!$A$2:$AD$475,MATCH($A180,'Miljövärden urval för publ'!$U$2:$U$476,0),1)),"",INDEX('Miljövärden urval för publ'!$A$2:$AD$475,MATCH($A180,'Miljövärden urval för publ'!$U$2:$U$476,0),1))</f>
        <v>Mjölby-Svartådalen Energi AB</v>
      </c>
      <c r="C180" s="45" t="str">
        <f>IF(ISERROR(INDEX('Miljövärden urval för publ'!$A$2:$AD$475,MATCH($A180,'Miljövärden urval för publ'!$U$2:$U$476,0),2)),"",INDEX('Miljövärden urval för publ'!$A$2:$AD$475,MATCH($A180,'Miljövärden urval för publ'!$U$2:$U$476,0),2))</f>
        <v>Mjölby-skänninge</v>
      </c>
      <c r="D180" s="45">
        <f>IF(ISERROR(VLOOKUP($C180,'Miljövärden urval för publ'!$B$2:$H$490,MATCH(D$4,'Miljövärden urval för publ'!$B$2:$H$2,0),FALSE)),"",VLOOKUP($C180,'Miljövärden urval för publ'!$B$2:$H$490,MATCH(D$4,'Miljövärden urval för publ'!$B$2:$H$2,0),FALSE))</f>
        <v>0.26316400000000001</v>
      </c>
      <c r="E180" s="45">
        <f>IF(ISERROR(VLOOKUP($C180,'Miljövärden urval för publ'!$B$2:$H$490,MATCH(E$4,'Miljövärden urval för publ'!$B$2:$H$2,0),FALSE)),"",VLOOKUP($C180,'Miljövärden urval för publ'!$B$2:$H$490,MATCH(E$4,'Miljövärden urval för publ'!$B$2:$H$2,0),FALSE))</f>
        <v>77.072500000000005</v>
      </c>
      <c r="F180" s="45">
        <f>IF(ISERROR(VLOOKUP($C180,'Miljövärden urval för publ'!$B$2:$H$490,MATCH(F$4,'Miljövärden urval för publ'!$B$2:$H$2,0),FALSE)),"",VLOOKUP($C180,'Miljövärden urval för publ'!$B$2:$H$490,MATCH(F$4,'Miljövärden urval för publ'!$B$2:$H$2,0),FALSE))</f>
        <v>8.9527800000000006</v>
      </c>
      <c r="G180" s="45">
        <f>IF(ISERROR(VLOOKUP($C180,'Miljövärden urval för publ'!$B$2:$H$490,MATCH(G$4,'Miljövärden urval för publ'!$B$2:$H$2,0),FALSE)),"",VLOOKUP($C180,'Miljövärden urval för publ'!$B$2:$H$490,MATCH(G$4,'Miljövärden urval för publ'!$B$2:$H$2,0),FALSE))</f>
        <v>0.203794</v>
      </c>
    </row>
    <row r="181" spans="1:7" x14ac:dyDescent="0.35">
      <c r="A181" s="45">
        <v>178</v>
      </c>
      <c r="B181" s="45" t="str">
        <f>IF(ISERROR(INDEX('Miljövärden urval för publ'!$A$2:$AD$475,MATCH($A181,'Miljövärden urval för publ'!$U$2:$U$476,0),1)),"",INDEX('Miljövärden urval för publ'!$A$2:$AD$475,MATCH($A181,'Miljövärden urval för publ'!$U$2:$U$476,0),1))</f>
        <v>Mälarenergi AB</v>
      </c>
      <c r="C181" s="45" t="str">
        <f>IF(ISERROR(INDEX('Miljövärden urval för publ'!$A$2:$AD$475,MATCH($A181,'Miljövärden urval för publ'!$U$2:$U$476,0),2)),"",INDEX('Miljövärden urval för publ'!$A$2:$AD$475,MATCH($A181,'Miljövärden urval för publ'!$U$2:$U$476,0),2))</f>
        <v>Kungsör</v>
      </c>
      <c r="D181" s="45">
        <f>IF(ISERROR(VLOOKUP($C181,'Miljövärden urval för publ'!$B$2:$H$490,MATCH(D$4,'Miljövärden urval för publ'!$B$2:$H$2,0),FALSE)),"",VLOOKUP($C181,'Miljövärden urval för publ'!$B$2:$H$490,MATCH(D$4,'Miljövärden urval för publ'!$B$2:$H$2,0),FALSE))</f>
        <v>0.137043</v>
      </c>
      <c r="E181" s="45">
        <f>IF(ISERROR(VLOOKUP($C181,'Miljövärden urval för publ'!$B$2:$H$490,MATCH(E$4,'Miljövärden urval för publ'!$B$2:$H$2,0),FALSE)),"",VLOOKUP($C181,'Miljövärden urval för publ'!$B$2:$H$490,MATCH(E$4,'Miljövärden urval för publ'!$B$2:$H$2,0),FALSE))</f>
        <v>23.273499999999999</v>
      </c>
      <c r="F181" s="45">
        <f>IF(ISERROR(VLOOKUP($C181,'Miljövärden urval för publ'!$B$2:$H$490,MATCH(F$4,'Miljövärden urval för publ'!$B$2:$H$2,0),FALSE)),"",VLOOKUP($C181,'Miljövärden urval för publ'!$B$2:$H$490,MATCH(F$4,'Miljövärden urval för publ'!$B$2:$H$2,0),FALSE))</f>
        <v>7.7134099999999997</v>
      </c>
      <c r="G181" s="45">
        <f>IF(ISERROR(VLOOKUP($C181,'Miljövärden urval för publ'!$B$2:$H$490,MATCH(G$4,'Miljövärden urval för publ'!$B$2:$H$2,0),FALSE)),"",VLOOKUP($C181,'Miljövärden urval för publ'!$B$2:$H$490,MATCH(G$4,'Miljövärden urval för publ'!$B$2:$H$2,0),FALSE))</f>
        <v>2.3423200000000002E-2</v>
      </c>
    </row>
    <row r="182" spans="1:7" x14ac:dyDescent="0.35">
      <c r="A182" s="45">
        <v>179</v>
      </c>
      <c r="B182" s="45" t="str">
        <f>IF(ISERROR(INDEX('Miljövärden urval för publ'!$A$2:$AD$475,MATCH($A182,'Miljövärden urval för publ'!$U$2:$U$476,0),1)),"",INDEX('Miljövärden urval för publ'!$A$2:$AD$475,MATCH($A182,'Miljövärden urval för publ'!$U$2:$U$476,0),1))</f>
        <v>Mälarenergi AB</v>
      </c>
      <c r="C182" s="45" t="str">
        <f>IF(ISERROR(INDEX('Miljövärden urval för publ'!$A$2:$AD$475,MATCH($A182,'Miljövärden urval för publ'!$U$2:$U$476,0),2)),"",INDEX('Miljövärden urval för publ'!$A$2:$AD$475,MATCH($A182,'Miljövärden urval för publ'!$U$2:$U$476,0),2))</f>
        <v>Västerås</v>
      </c>
      <c r="D182" s="45">
        <f>IF(ISERROR(VLOOKUP($C182,'Miljövärden urval för publ'!$B$2:$H$490,MATCH(D$4,'Miljövärden urval för publ'!$B$2:$H$2,0),FALSE)),"",VLOOKUP($C182,'Miljövärden urval för publ'!$B$2:$H$490,MATCH(D$4,'Miljövärden urval för publ'!$B$2:$H$2,0),FALSE))</f>
        <v>0.67630000000000001</v>
      </c>
      <c r="E182" s="45">
        <f>IF(ISERROR(VLOOKUP($C182,'Miljövärden urval för publ'!$B$2:$H$490,MATCH(E$4,'Miljövärden urval för publ'!$B$2:$H$2,0),FALSE)),"",VLOOKUP($C182,'Miljövärden urval för publ'!$B$2:$H$490,MATCH(E$4,'Miljövärden urval för publ'!$B$2:$H$2,0),FALSE))</f>
        <v>196.465</v>
      </c>
      <c r="F182" s="45">
        <f>IF(ISERROR(VLOOKUP($C182,'Miljövärden urval för publ'!$B$2:$H$490,MATCH(F$4,'Miljövärden urval för publ'!$B$2:$H$2,0),FALSE)),"",VLOOKUP($C182,'Miljövärden urval för publ'!$B$2:$H$490,MATCH(F$4,'Miljövärden urval för publ'!$B$2:$H$2,0),FALSE))</f>
        <v>17.375399999999999</v>
      </c>
      <c r="G182" s="45">
        <f>IF(ISERROR(VLOOKUP($C182,'Miljövärden urval för publ'!$B$2:$H$490,MATCH(G$4,'Miljövärden urval för publ'!$B$2:$H$2,0),FALSE)),"",VLOOKUP($C182,'Miljövärden urval för publ'!$B$2:$H$490,MATCH(G$4,'Miljövärden urval för publ'!$B$2:$H$2,0),FALSE))</f>
        <v>0.42539300000000002</v>
      </c>
    </row>
    <row r="183" spans="1:7" x14ac:dyDescent="0.35">
      <c r="A183" s="45">
        <v>180</v>
      </c>
      <c r="B183" s="45" t="str">
        <f>IF(ISERROR(INDEX('Miljövärden urval för publ'!$A$2:$AD$475,MATCH($A183,'Miljövärden urval för publ'!$U$2:$U$476,0),1)),"",INDEX('Miljövärden urval för publ'!$A$2:$AD$475,MATCH($A183,'Miljövärden urval för publ'!$U$2:$U$476,0),1))</f>
        <v>Mölndal Energi AB</v>
      </c>
      <c r="C183" s="45" t="str">
        <f>IF(ISERROR(INDEX('Miljövärden urval för publ'!$A$2:$AD$475,MATCH($A183,'Miljövärden urval för publ'!$U$2:$U$476,0),2)),"",INDEX('Miljövärden urval för publ'!$A$2:$AD$475,MATCH($A183,'Miljövärden urval för publ'!$U$2:$U$476,0),2))</f>
        <v>Mölndal</v>
      </c>
      <c r="D183" s="45">
        <f>IF(ISERROR(VLOOKUP($C183,'Miljövärden urval för publ'!$B$2:$H$490,MATCH(D$4,'Miljövärden urval för publ'!$B$2:$H$2,0),FALSE)),"",VLOOKUP($C183,'Miljövärden urval för publ'!$B$2:$H$490,MATCH(D$4,'Miljövärden urval för publ'!$B$2:$H$2,0),FALSE))</f>
        <v>4.8555099999999997E-2</v>
      </c>
      <c r="E183" s="45">
        <f>IF(ISERROR(VLOOKUP($C183,'Miljövärden urval för publ'!$B$2:$H$490,MATCH(E$4,'Miljövärden urval för publ'!$B$2:$H$2,0),FALSE)),"",VLOOKUP($C183,'Miljövärden urval för publ'!$B$2:$H$490,MATCH(E$4,'Miljövärden urval för publ'!$B$2:$H$2,0),FALSE))</f>
        <v>15.7348</v>
      </c>
      <c r="F183" s="45">
        <f>IF(ISERROR(VLOOKUP($C183,'Miljövärden urval för publ'!$B$2:$H$490,MATCH(F$4,'Miljövärden urval för publ'!$B$2:$H$2,0),FALSE)),"",VLOOKUP($C183,'Miljövärden urval för publ'!$B$2:$H$490,MATCH(F$4,'Miljövärden urval för publ'!$B$2:$H$2,0),FALSE))</f>
        <v>4.8115199999999998</v>
      </c>
      <c r="G183" s="45">
        <f>IF(ISERROR(VLOOKUP($C183,'Miljövärden urval för publ'!$B$2:$H$490,MATCH(G$4,'Miljövärden urval för publ'!$B$2:$H$2,0),FALSE)),"",VLOOKUP($C183,'Miljövärden urval för publ'!$B$2:$H$490,MATCH(G$4,'Miljövärden urval för publ'!$B$2:$H$2,0),FALSE))</f>
        <v>3.2736100000000001E-3</v>
      </c>
    </row>
    <row r="184" spans="1:7" x14ac:dyDescent="0.35">
      <c r="A184" s="45">
        <v>181</v>
      </c>
      <c r="B184" s="45" t="str">
        <f>IF(ISERROR(INDEX('Miljövärden urval för publ'!$A$2:$AD$475,MATCH($A184,'Miljövärden urval för publ'!$U$2:$U$476,0),1)),"",INDEX('Miljövärden urval för publ'!$A$2:$AD$475,MATCH($A184,'Miljövärden urval för publ'!$U$2:$U$476,0),1))</f>
        <v>Mölndal Energi AB</v>
      </c>
      <c r="C184" s="45" t="str">
        <f>IF(ISERROR(INDEX('Miljövärden urval för publ'!$A$2:$AD$475,MATCH($A184,'Miljövärden urval för publ'!$U$2:$U$476,0),2)),"",INDEX('Miljövärden urval för publ'!$A$2:$AD$475,MATCH($A184,'Miljövärden urval för publ'!$U$2:$U$476,0),2))</f>
        <v>Mölndal Bra Miljöval</v>
      </c>
      <c r="D184" s="45">
        <f>IF(ISERROR(VLOOKUP($C184,'Miljövärden urval för publ'!$B$2:$H$490,MATCH(D$4,'Miljövärden urval för publ'!$B$2:$H$2,0),FALSE)),"",VLOOKUP($C184,'Miljövärden urval för publ'!$B$2:$H$490,MATCH(D$4,'Miljövärden urval för publ'!$B$2:$H$2,0),FALSE))</f>
        <v>4.2280400000000003E-2</v>
      </c>
      <c r="E184" s="45">
        <f>IF(ISERROR(VLOOKUP($C184,'Miljövärden urval för publ'!$B$2:$H$490,MATCH(E$4,'Miljövärden urval för publ'!$B$2:$H$2,0),FALSE)),"",VLOOKUP($C184,'Miljövärden urval för publ'!$B$2:$H$490,MATCH(E$4,'Miljövärden urval för publ'!$B$2:$H$2,0),FALSE))</f>
        <v>5.79535</v>
      </c>
      <c r="F184" s="45">
        <f>IF(ISERROR(VLOOKUP($C184,'Miljövärden urval för publ'!$B$2:$H$490,MATCH(F$4,'Miljövärden urval för publ'!$B$2:$H$2,0),FALSE)),"",VLOOKUP($C184,'Miljövärden urval för publ'!$B$2:$H$490,MATCH(F$4,'Miljövärden urval för publ'!$B$2:$H$2,0),FALSE))</f>
        <v>4.4758599999999999</v>
      </c>
      <c r="G184" s="45">
        <f>IF(ISERROR(VLOOKUP($C184,'Miljövärden urval för publ'!$B$2:$H$490,MATCH(G$4,'Miljövärden urval för publ'!$B$2:$H$2,0),FALSE)),"",VLOOKUP($C184,'Miljövärden urval för publ'!$B$2:$H$490,MATCH(G$4,'Miljövärden urval för publ'!$B$2:$H$2,0),FALSE))</f>
        <v>0</v>
      </c>
    </row>
    <row r="185" spans="1:7" x14ac:dyDescent="0.35">
      <c r="A185" s="45">
        <v>182</v>
      </c>
      <c r="B185" s="45" t="str">
        <f>IF(ISERROR(INDEX('Miljövärden urval för publ'!$A$2:$AD$475,MATCH($A185,'Miljövärden urval för publ'!$U$2:$U$476,0),1)),"",INDEX('Miljövärden urval för publ'!$A$2:$AD$475,MATCH($A185,'Miljövärden urval för publ'!$U$2:$U$476,0),1))</f>
        <v>Norrenergi AB</v>
      </c>
      <c r="C185" s="45" t="str">
        <f>IF(ISERROR(INDEX('Miljövärden urval för publ'!$A$2:$AD$475,MATCH($A185,'Miljövärden urval för publ'!$U$2:$U$476,0),2)),"",INDEX('Miljövärden urval för publ'!$A$2:$AD$475,MATCH($A185,'Miljövärden urval för publ'!$U$2:$U$476,0),2))</f>
        <v>Sundbyberg-Solna</v>
      </c>
      <c r="D185" s="45">
        <f>IF(ISERROR(VLOOKUP($C185,'Miljövärden urval för publ'!$B$2:$H$490,MATCH(D$4,'Miljövärden urval för publ'!$B$2:$H$2,0),FALSE)),"",VLOOKUP($C185,'Miljövärden urval för publ'!$B$2:$H$490,MATCH(D$4,'Miljövärden urval för publ'!$B$2:$H$2,0),FALSE))</f>
        <v>0.30394900000000002</v>
      </c>
      <c r="E185" s="45">
        <f>IF(ISERROR(VLOOKUP($C185,'Miljövärden urval för publ'!$B$2:$H$490,MATCH(E$4,'Miljövärden urval för publ'!$B$2:$H$2,0),FALSE)),"",VLOOKUP($C185,'Miljövärden urval för publ'!$B$2:$H$490,MATCH(E$4,'Miljövärden urval för publ'!$B$2:$H$2,0),FALSE))</f>
        <v>6.9406299999999996</v>
      </c>
      <c r="F185" s="45">
        <f>IF(ISERROR(VLOOKUP($C185,'Miljövärden urval för publ'!$B$2:$H$490,MATCH(F$4,'Miljövärden urval för publ'!$B$2:$H$2,0),FALSE)),"",VLOOKUP($C185,'Miljövärden urval för publ'!$B$2:$H$490,MATCH(F$4,'Miljövärden urval för publ'!$B$2:$H$2,0),FALSE))</f>
        <v>4.9924400000000002</v>
      </c>
      <c r="G185" s="45">
        <f>IF(ISERROR(VLOOKUP($C185,'Miljövärden urval för publ'!$B$2:$H$490,MATCH(G$4,'Miljövärden urval för publ'!$B$2:$H$2,0),FALSE)),"",VLOOKUP($C185,'Miljövärden urval för publ'!$B$2:$H$490,MATCH(G$4,'Miljövärden urval för publ'!$B$2:$H$2,0),FALSE))</f>
        <v>1.4316499999999999E-2</v>
      </c>
    </row>
    <row r="186" spans="1:7" x14ac:dyDescent="0.35">
      <c r="A186" s="45">
        <v>183</v>
      </c>
      <c r="B186" s="45" t="str">
        <f>IF(ISERROR(INDEX('Miljövärden urval för publ'!$A$2:$AD$475,MATCH($A186,'Miljövärden urval för publ'!$U$2:$U$476,0),1)),"",INDEX('Miljövärden urval för publ'!$A$2:$AD$475,MATCH($A186,'Miljövärden urval för publ'!$U$2:$U$476,0),1))</f>
        <v>Norrtälje Energi AB</v>
      </c>
      <c r="C186" s="45" t="str">
        <f>IF(ISERROR(INDEX('Miljövärden urval för publ'!$A$2:$AD$475,MATCH($A186,'Miljövärden urval för publ'!$U$2:$U$476,0),2)),"",INDEX('Miljövärden urval för publ'!$A$2:$AD$475,MATCH($A186,'Miljövärden urval för publ'!$U$2:$U$476,0),2))</f>
        <v>Hallstavik</v>
      </c>
      <c r="D186" s="45">
        <f>IF(ISERROR(VLOOKUP($C186,'Miljövärden urval för publ'!$B$2:$H$490,MATCH(D$4,'Miljövärden urval för publ'!$B$2:$H$2,0),FALSE)),"",VLOOKUP($C186,'Miljövärden urval för publ'!$B$2:$H$490,MATCH(D$4,'Miljövärden urval för publ'!$B$2:$H$2,0),FALSE))</f>
        <v>7.2336400000000004E-3</v>
      </c>
      <c r="E186" s="45">
        <f>IF(ISERROR(VLOOKUP($C186,'Miljövärden urval för publ'!$B$2:$H$490,MATCH(E$4,'Miljövärden urval för publ'!$B$2:$H$2,0),FALSE)),"",VLOOKUP($C186,'Miljövärden urval för publ'!$B$2:$H$490,MATCH(E$4,'Miljövärden urval för publ'!$B$2:$H$2,0),FALSE))</f>
        <v>0.85485800000000001</v>
      </c>
      <c r="F186" s="45">
        <f>IF(ISERROR(VLOOKUP($C186,'Miljövärden urval för publ'!$B$2:$H$490,MATCH(F$4,'Miljövärden urval för publ'!$B$2:$H$2,0),FALSE)),"",VLOOKUP($C186,'Miljövärden urval för publ'!$B$2:$H$490,MATCH(F$4,'Miljövärden urval för publ'!$B$2:$H$2,0),FALSE))</f>
        <v>2.7135699999999998E-3</v>
      </c>
      <c r="G186" s="45">
        <f>IF(ISERROR(VLOOKUP($C186,'Miljövärden urval för publ'!$B$2:$H$490,MATCH(G$4,'Miljövärden urval för publ'!$B$2:$H$2,0),FALSE)),"",VLOOKUP($C186,'Miljövärden urval för publ'!$B$2:$H$490,MATCH(G$4,'Miljövärden urval för publ'!$B$2:$H$2,0),FALSE))</f>
        <v>1.01348E-3</v>
      </c>
    </row>
    <row r="187" spans="1:7" x14ac:dyDescent="0.35">
      <c r="A187" s="45">
        <v>184</v>
      </c>
      <c r="B187" s="45" t="str">
        <f>IF(ISERROR(INDEX('Miljövärden urval för publ'!$A$2:$AD$475,MATCH($A187,'Miljövärden urval för publ'!$U$2:$U$476,0),1)),"",INDEX('Miljövärden urval för publ'!$A$2:$AD$475,MATCH($A187,'Miljövärden urval för publ'!$U$2:$U$476,0),1))</f>
        <v>Norrtälje Energi AB</v>
      </c>
      <c r="C187" s="45" t="str">
        <f>IF(ISERROR(INDEX('Miljövärden urval för publ'!$A$2:$AD$475,MATCH($A187,'Miljövärden urval för publ'!$U$2:$U$476,0),2)),"",INDEX('Miljövärden urval för publ'!$A$2:$AD$475,MATCH($A187,'Miljövärden urval för publ'!$U$2:$U$476,0),2))</f>
        <v>Norrtälje</v>
      </c>
      <c r="D187" s="45">
        <f>IF(ISERROR(VLOOKUP($C187,'Miljövärden urval för publ'!$B$2:$H$490,MATCH(D$4,'Miljövärden urval för publ'!$B$2:$H$2,0),FALSE)),"",VLOOKUP($C187,'Miljövärden urval för publ'!$B$2:$H$490,MATCH(D$4,'Miljövärden urval för publ'!$B$2:$H$2,0),FALSE))</f>
        <v>0.112182</v>
      </c>
      <c r="E187" s="45">
        <f>IF(ISERROR(VLOOKUP($C187,'Miljövärden urval för publ'!$B$2:$H$490,MATCH(E$4,'Miljövärden urval för publ'!$B$2:$H$2,0),FALSE)),"",VLOOKUP($C187,'Miljövärden urval för publ'!$B$2:$H$490,MATCH(E$4,'Miljövärden urval för publ'!$B$2:$H$2,0),FALSE))</f>
        <v>18.038399999999999</v>
      </c>
      <c r="F187" s="45">
        <f>IF(ISERROR(VLOOKUP($C187,'Miljövärden urval för publ'!$B$2:$H$490,MATCH(F$4,'Miljövärden urval för publ'!$B$2:$H$2,0),FALSE)),"",VLOOKUP($C187,'Miljövärden urval för publ'!$B$2:$H$490,MATCH(F$4,'Miljövärden urval för publ'!$B$2:$H$2,0),FALSE))</f>
        <v>6.0645499999999997</v>
      </c>
      <c r="G187" s="45">
        <f>IF(ISERROR(VLOOKUP($C187,'Miljövärden urval för publ'!$B$2:$H$490,MATCH(G$4,'Miljövärden urval för publ'!$B$2:$H$2,0),FALSE)),"",VLOOKUP($C187,'Miljövärden urval för publ'!$B$2:$H$490,MATCH(G$4,'Miljövärden urval för publ'!$B$2:$H$2,0),FALSE))</f>
        <v>1.2659699999999999E-2</v>
      </c>
    </row>
    <row r="188" spans="1:7" x14ac:dyDescent="0.35">
      <c r="A188" s="45">
        <v>185</v>
      </c>
      <c r="B188" s="45" t="str">
        <f>IF(ISERROR(INDEX('Miljövärden urval för publ'!$A$2:$AD$475,MATCH($A188,'Miljövärden urval för publ'!$U$2:$U$476,0),1)),"",INDEX('Miljövärden urval för publ'!$A$2:$AD$475,MATCH($A188,'Miljövärden urval för publ'!$U$2:$U$476,0),1))</f>
        <v>Norrtälje Energi AB</v>
      </c>
      <c r="C188" s="45" t="str">
        <f>IF(ISERROR(INDEX('Miljövärden urval för publ'!$A$2:$AD$475,MATCH($A188,'Miljövärden urval för publ'!$U$2:$U$476,0),2)),"",INDEX('Miljövärden urval för publ'!$A$2:$AD$475,MATCH($A188,'Miljövärden urval för publ'!$U$2:$U$476,0),2))</f>
        <v>Rimbo</v>
      </c>
      <c r="D188" s="45">
        <f>IF(ISERROR(VLOOKUP($C188,'Miljövärden urval för publ'!$B$2:$H$490,MATCH(D$4,'Miljövärden urval för publ'!$B$2:$H$2,0),FALSE)),"",VLOOKUP($C188,'Miljövärden urval för publ'!$B$2:$H$490,MATCH(D$4,'Miljövärden urval för publ'!$B$2:$H$2,0),FALSE))</f>
        <v>0.306064</v>
      </c>
      <c r="E188" s="45">
        <f>IF(ISERROR(VLOOKUP($C188,'Miljövärden urval för publ'!$B$2:$H$490,MATCH(E$4,'Miljövärden urval för publ'!$B$2:$H$2,0),FALSE)),"",VLOOKUP($C188,'Miljövärden urval för publ'!$B$2:$H$490,MATCH(E$4,'Miljövärden urval för publ'!$B$2:$H$2,0),FALSE))</f>
        <v>54.128500000000003</v>
      </c>
      <c r="F188" s="45">
        <f>IF(ISERROR(VLOOKUP($C188,'Miljövärden urval för publ'!$B$2:$H$490,MATCH(F$4,'Miljövärden urval för publ'!$B$2:$H$2,0),FALSE)),"",VLOOKUP($C188,'Miljövärden urval för publ'!$B$2:$H$490,MATCH(F$4,'Miljövärden urval för publ'!$B$2:$H$2,0),FALSE))</f>
        <v>9.9660700000000002</v>
      </c>
      <c r="G188" s="45">
        <f>IF(ISERROR(VLOOKUP($C188,'Miljövärden urval för publ'!$B$2:$H$490,MATCH(G$4,'Miljövärden urval för publ'!$B$2:$H$2,0),FALSE)),"",VLOOKUP($C188,'Miljövärden urval för publ'!$B$2:$H$490,MATCH(G$4,'Miljövärden urval för publ'!$B$2:$H$2,0),FALSE))</f>
        <v>7.4535699999999996E-2</v>
      </c>
    </row>
    <row r="189" spans="1:7" x14ac:dyDescent="0.35">
      <c r="A189" s="45">
        <v>186</v>
      </c>
      <c r="B189" s="45" t="str">
        <f>IF(ISERROR(INDEX('Miljövärden urval för publ'!$A$2:$AD$475,MATCH($A189,'Miljövärden urval för publ'!$U$2:$U$476,0),1)),"",INDEX('Miljövärden urval för publ'!$A$2:$AD$475,MATCH($A189,'Miljövärden urval för publ'!$U$2:$U$476,0),1))</f>
        <v>Nybro Energi AB</v>
      </c>
      <c r="C189" s="45" t="str">
        <f>IF(ISERROR(INDEX('Miljövärden urval för publ'!$A$2:$AD$475,MATCH($A189,'Miljövärden urval för publ'!$U$2:$U$476,0),2)),"",INDEX('Miljövärden urval för publ'!$A$2:$AD$475,MATCH($A189,'Miljövärden urval för publ'!$U$2:$U$476,0),2))</f>
        <v>Nybro</v>
      </c>
      <c r="D189" s="45">
        <f>IF(ISERROR(VLOOKUP($C189,'Miljövärden urval för publ'!$B$2:$H$490,MATCH(D$4,'Miljövärden urval för publ'!$B$2:$H$2,0),FALSE)),"",VLOOKUP($C189,'Miljövärden urval för publ'!$B$2:$H$490,MATCH(D$4,'Miljövärden urval för publ'!$B$2:$H$2,0),FALSE))</f>
        <v>0.10724</v>
      </c>
      <c r="E189" s="45">
        <f>IF(ISERROR(VLOOKUP($C189,'Miljövärden urval för publ'!$B$2:$H$490,MATCH(E$4,'Miljövärden urval för publ'!$B$2:$H$2,0),FALSE)),"",VLOOKUP($C189,'Miljövärden urval för publ'!$B$2:$H$490,MATCH(E$4,'Miljövärden urval för publ'!$B$2:$H$2,0),FALSE))</f>
        <v>21.1053</v>
      </c>
      <c r="F189" s="45">
        <f>IF(ISERROR(VLOOKUP($C189,'Miljövärden urval för publ'!$B$2:$H$490,MATCH(F$4,'Miljövärden urval för publ'!$B$2:$H$2,0),FALSE)),"",VLOOKUP($C189,'Miljövärden urval för publ'!$B$2:$H$490,MATCH(F$4,'Miljövärden urval för publ'!$B$2:$H$2,0),FALSE))</f>
        <v>8.1896000000000004</v>
      </c>
      <c r="G189" s="45">
        <f>IF(ISERROR(VLOOKUP($C189,'Miljövärden urval för publ'!$B$2:$H$490,MATCH(G$4,'Miljövärden urval för publ'!$B$2:$H$2,0),FALSE)),"",VLOOKUP($C189,'Miljövärden urval för publ'!$B$2:$H$490,MATCH(G$4,'Miljövärden urval för publ'!$B$2:$H$2,0),FALSE))</f>
        <v>2.3115900000000002E-2</v>
      </c>
    </row>
    <row r="190" spans="1:7" x14ac:dyDescent="0.35">
      <c r="A190" s="45">
        <v>187</v>
      </c>
      <c r="B190" s="45" t="str">
        <f>IF(ISERROR(INDEX('Miljövärden urval för publ'!$A$2:$AD$475,MATCH($A190,'Miljövärden urval för publ'!$U$2:$U$476,0),1)),"",INDEX('Miljövärden urval för publ'!$A$2:$AD$475,MATCH($A190,'Miljövärden urval för publ'!$U$2:$U$476,0),1))</f>
        <v>Nässjö Affärsverk AB</v>
      </c>
      <c r="C190" s="45" t="str">
        <f>IF(ISERROR(INDEX('Miljövärden urval för publ'!$A$2:$AD$475,MATCH($A190,'Miljövärden urval för publ'!$U$2:$U$476,0),2)),"",INDEX('Miljövärden urval för publ'!$A$2:$AD$475,MATCH($A190,'Miljövärden urval för publ'!$U$2:$U$476,0),2))</f>
        <v>Anneberg</v>
      </c>
      <c r="D190" s="45">
        <f>IF(ISERROR(VLOOKUP($C190,'Miljövärden urval för publ'!$B$2:$H$490,MATCH(D$4,'Miljövärden urval för publ'!$B$2:$H$2,0),FALSE)),"",VLOOKUP($C190,'Miljövärden urval för publ'!$B$2:$H$490,MATCH(D$4,'Miljövärden urval för publ'!$B$2:$H$2,0),FALSE))</f>
        <v>0.19900399999999999</v>
      </c>
      <c r="E190" s="45">
        <f>IF(ISERROR(VLOOKUP($C190,'Miljövärden urval för publ'!$B$2:$H$490,MATCH(E$4,'Miljövärden urval för publ'!$B$2:$H$2,0),FALSE)),"",VLOOKUP($C190,'Miljövärden urval för publ'!$B$2:$H$490,MATCH(E$4,'Miljövärden urval för publ'!$B$2:$H$2,0),FALSE))</f>
        <v>16.915099999999999</v>
      </c>
      <c r="F190" s="45">
        <f>IF(ISERROR(VLOOKUP($C190,'Miljövärden urval för publ'!$B$2:$H$490,MATCH(F$4,'Miljövärden urval för publ'!$B$2:$H$2,0),FALSE)),"",VLOOKUP($C190,'Miljövärden urval för publ'!$B$2:$H$490,MATCH(F$4,'Miljövärden urval för publ'!$B$2:$H$2,0),FALSE))</f>
        <v>16.283200000000001</v>
      </c>
      <c r="G190" s="45">
        <f>IF(ISERROR(VLOOKUP($C190,'Miljövärden urval för publ'!$B$2:$H$490,MATCH(G$4,'Miljövärden urval för publ'!$B$2:$H$2,0),FALSE)),"",VLOOKUP($C190,'Miljövärden urval för publ'!$B$2:$H$490,MATCH(G$4,'Miljövärden urval för publ'!$B$2:$H$2,0),FALSE))</f>
        <v>2.4956599999999999E-2</v>
      </c>
    </row>
    <row r="191" spans="1:7" x14ac:dyDescent="0.35">
      <c r="A191" s="45">
        <v>188</v>
      </c>
      <c r="B191" s="45" t="str">
        <f>IF(ISERROR(INDEX('Miljövärden urval för publ'!$A$2:$AD$475,MATCH($A191,'Miljövärden urval för publ'!$U$2:$U$476,0),1)),"",INDEX('Miljövärden urval för publ'!$A$2:$AD$475,MATCH($A191,'Miljövärden urval för publ'!$U$2:$U$476,0),1))</f>
        <v>Nässjö Affärsverk AB</v>
      </c>
      <c r="C191" s="45" t="str">
        <f>IF(ISERROR(INDEX('Miljövärden urval för publ'!$A$2:$AD$475,MATCH($A191,'Miljövärden urval för publ'!$U$2:$U$476,0),2)),"",INDEX('Miljövärden urval för publ'!$A$2:$AD$475,MATCH($A191,'Miljövärden urval för publ'!$U$2:$U$476,0),2))</f>
        <v>Bodafors</v>
      </c>
      <c r="D191" s="45">
        <f>IF(ISERROR(VLOOKUP($C191,'Miljövärden urval för publ'!$B$2:$H$490,MATCH(D$4,'Miljövärden urval för publ'!$B$2:$H$2,0),FALSE)),"",VLOOKUP($C191,'Miljövärden urval för publ'!$B$2:$H$490,MATCH(D$4,'Miljövärden urval för publ'!$B$2:$H$2,0),FALSE))</f>
        <v>0.240619</v>
      </c>
      <c r="E191" s="45">
        <f>IF(ISERROR(VLOOKUP($C191,'Miljövärden urval för publ'!$B$2:$H$490,MATCH(E$4,'Miljövärden urval för publ'!$B$2:$H$2,0),FALSE)),"",VLOOKUP($C191,'Miljövärden urval för publ'!$B$2:$H$490,MATCH(E$4,'Miljövärden urval för publ'!$B$2:$H$2,0),FALSE))</f>
        <v>50.973700000000001</v>
      </c>
      <c r="F191" s="45">
        <f>IF(ISERROR(VLOOKUP($C191,'Miljövärden urval för publ'!$B$2:$H$490,MATCH(F$4,'Miljövärden urval för publ'!$B$2:$H$2,0),FALSE)),"",VLOOKUP($C191,'Miljövärden urval för publ'!$B$2:$H$490,MATCH(F$4,'Miljövärden urval för publ'!$B$2:$H$2,0),FALSE))</f>
        <v>10.3521</v>
      </c>
      <c r="G191" s="45">
        <f>IF(ISERROR(VLOOKUP($C191,'Miljövärden urval för publ'!$B$2:$H$490,MATCH(G$4,'Miljövärden urval för publ'!$B$2:$H$2,0),FALSE)),"",VLOOKUP($C191,'Miljövärden urval för publ'!$B$2:$H$490,MATCH(G$4,'Miljövärden urval för publ'!$B$2:$H$2,0),FALSE))</f>
        <v>0.118299</v>
      </c>
    </row>
    <row r="192" spans="1:7" x14ac:dyDescent="0.35">
      <c r="A192" s="45">
        <v>189</v>
      </c>
      <c r="B192" s="45" t="str">
        <f>IF(ISERROR(INDEX('Miljövärden urval för publ'!$A$2:$AD$475,MATCH($A192,'Miljövärden urval för publ'!$U$2:$U$476,0),1)),"",INDEX('Miljövärden urval för publ'!$A$2:$AD$475,MATCH($A192,'Miljövärden urval för publ'!$U$2:$U$476,0),1))</f>
        <v>Nässjö Affärsverk AB</v>
      </c>
      <c r="C192" s="45" t="str">
        <f>IF(ISERROR(INDEX('Miljövärden urval för publ'!$A$2:$AD$475,MATCH($A192,'Miljövärden urval för publ'!$U$2:$U$476,0),2)),"",INDEX('Miljövärden urval för publ'!$A$2:$AD$475,MATCH($A192,'Miljövärden urval för publ'!$U$2:$U$476,0),2))</f>
        <v>Nässjö</v>
      </c>
      <c r="D192" s="45">
        <f>IF(ISERROR(VLOOKUP($C192,'Miljövärden urval för publ'!$B$2:$H$490,MATCH(D$4,'Miljövärden urval för publ'!$B$2:$H$2,0),FALSE)),"",VLOOKUP($C192,'Miljövärden urval för publ'!$B$2:$H$490,MATCH(D$4,'Miljövärden urval för publ'!$B$2:$H$2,0),FALSE))</f>
        <v>0.11230999999999999</v>
      </c>
      <c r="E192" s="45">
        <f>IF(ISERROR(VLOOKUP($C192,'Miljövärden urval för publ'!$B$2:$H$490,MATCH(E$4,'Miljövärden urval för publ'!$B$2:$H$2,0),FALSE)),"",VLOOKUP($C192,'Miljövärden urval för publ'!$B$2:$H$490,MATCH(E$4,'Miljövärden urval för publ'!$B$2:$H$2,0),FALSE))</f>
        <v>17.882300000000001</v>
      </c>
      <c r="F192" s="45">
        <f>IF(ISERROR(VLOOKUP($C192,'Miljövärden urval för publ'!$B$2:$H$490,MATCH(F$4,'Miljövärden urval för publ'!$B$2:$H$2,0),FALSE)),"",VLOOKUP($C192,'Miljövärden urval för publ'!$B$2:$H$490,MATCH(F$4,'Miljövärden urval för publ'!$B$2:$H$2,0),FALSE))</f>
        <v>5.8697499999999998</v>
      </c>
      <c r="G192" s="45">
        <f>IF(ISERROR(VLOOKUP($C192,'Miljövärden urval för publ'!$B$2:$H$490,MATCH(G$4,'Miljövärden urval för publ'!$B$2:$H$2,0),FALSE)),"",VLOOKUP($C192,'Miljövärden urval för publ'!$B$2:$H$490,MATCH(G$4,'Miljövärden urval för publ'!$B$2:$H$2,0),FALSE))</f>
        <v>3.0101099999999999E-2</v>
      </c>
    </row>
    <row r="193" spans="1:7" x14ac:dyDescent="0.35">
      <c r="A193" s="45">
        <v>190</v>
      </c>
      <c r="B193" s="45" t="str">
        <f>IF(ISERROR(INDEX('Miljövärden urval för publ'!$A$2:$AD$475,MATCH($A193,'Miljövärden urval för publ'!$U$2:$U$476,0),1)),"",INDEX('Miljövärden urval för publ'!$A$2:$AD$475,MATCH($A193,'Miljövärden urval för publ'!$U$2:$U$476,0),1))</f>
        <v>Olofströms Kraft AB</v>
      </c>
      <c r="C193" s="45" t="str">
        <f>IF(ISERROR(INDEX('Miljövärden urval för publ'!$A$2:$AD$475,MATCH($A193,'Miljövärden urval för publ'!$U$2:$U$476,0),2)),"",INDEX('Miljövärden urval för publ'!$A$2:$AD$475,MATCH($A193,'Miljövärden urval för publ'!$U$2:$U$476,0),2))</f>
        <v>Olofström</v>
      </c>
      <c r="D193" s="45">
        <f>IF(ISERROR(VLOOKUP($C193,'Miljövärden urval för publ'!$B$2:$H$490,MATCH(D$4,'Miljövärden urval för publ'!$B$2:$H$2,0),FALSE)),"",VLOOKUP($C193,'Miljövärden urval för publ'!$B$2:$H$490,MATCH(D$4,'Miljövärden urval för publ'!$B$2:$H$2,0),FALSE))</f>
        <v>0.16040099999999999</v>
      </c>
      <c r="E193" s="45">
        <f>IF(ISERROR(VLOOKUP($C193,'Miljövärden urval för publ'!$B$2:$H$490,MATCH(E$4,'Miljövärden urval för publ'!$B$2:$H$2,0),FALSE)),"",VLOOKUP($C193,'Miljövärden urval för publ'!$B$2:$H$490,MATCH(E$4,'Miljövärden urval för publ'!$B$2:$H$2,0),FALSE))</f>
        <v>34.0075</v>
      </c>
      <c r="F193" s="45">
        <f>IF(ISERROR(VLOOKUP($C193,'Miljövärden urval för publ'!$B$2:$H$490,MATCH(F$4,'Miljövärden urval för publ'!$B$2:$H$2,0),FALSE)),"",VLOOKUP($C193,'Miljövärden urval för publ'!$B$2:$H$490,MATCH(F$4,'Miljövärden urval för publ'!$B$2:$H$2,0),FALSE))</f>
        <v>10.043900000000001</v>
      </c>
      <c r="G193" s="45">
        <f>IF(ISERROR(VLOOKUP($C193,'Miljövärden urval för publ'!$B$2:$H$490,MATCH(G$4,'Miljövärden urval för publ'!$B$2:$H$2,0),FALSE)),"",VLOOKUP($C193,'Miljövärden urval för publ'!$B$2:$H$490,MATCH(G$4,'Miljövärden urval för publ'!$B$2:$H$2,0),FALSE))</f>
        <v>4.3893500000000002E-2</v>
      </c>
    </row>
    <row r="194" spans="1:7" x14ac:dyDescent="0.35">
      <c r="A194" s="45">
        <v>191</v>
      </c>
      <c r="B194" s="45" t="str">
        <f>IF(ISERROR(INDEX('Miljövärden urval för publ'!$A$2:$AD$475,MATCH($A194,'Miljövärden urval för publ'!$U$2:$U$476,0),1)),"",INDEX('Miljövärden urval för publ'!$A$2:$AD$475,MATCH($A194,'Miljövärden urval för publ'!$U$2:$U$476,0),1))</f>
        <v>Oskarshamn Energi AB</v>
      </c>
      <c r="C194" s="45" t="str">
        <f>IF(ISERROR(INDEX('Miljövärden urval för publ'!$A$2:$AD$475,MATCH($A194,'Miljövärden urval för publ'!$U$2:$U$476,0),2)),"",INDEX('Miljövärden urval för publ'!$A$2:$AD$475,MATCH($A194,'Miljövärden urval för publ'!$U$2:$U$476,0),2))</f>
        <v>Oskarshamn</v>
      </c>
      <c r="D194" s="45">
        <f>IF(ISERROR(VLOOKUP($C194,'Miljövärden urval för publ'!$B$2:$H$490,MATCH(D$4,'Miljövärden urval för publ'!$B$2:$H$2,0),FALSE)),"",VLOOKUP($C194,'Miljövärden urval för publ'!$B$2:$H$490,MATCH(D$4,'Miljövärden urval för publ'!$B$2:$H$2,0),FALSE))</f>
        <v>7.0335099999999998E-2</v>
      </c>
      <c r="E194" s="45">
        <f>IF(ISERROR(VLOOKUP($C194,'Miljövärden urval för publ'!$B$2:$H$490,MATCH(E$4,'Miljövärden urval för publ'!$B$2:$H$2,0),FALSE)),"",VLOOKUP($C194,'Miljövärden urval för publ'!$B$2:$H$490,MATCH(E$4,'Miljövärden urval för publ'!$B$2:$H$2,0),FALSE))</f>
        <v>11.6951</v>
      </c>
      <c r="F194" s="45">
        <f>IF(ISERROR(VLOOKUP($C194,'Miljövärden urval för publ'!$B$2:$H$490,MATCH(F$4,'Miljövärden urval för publ'!$B$2:$H$2,0),FALSE)),"",VLOOKUP($C194,'Miljövärden urval för publ'!$B$2:$H$490,MATCH(F$4,'Miljövärden urval för publ'!$B$2:$H$2,0),FALSE))</f>
        <v>8.2070600000000002</v>
      </c>
      <c r="G194" s="45">
        <f>IF(ISERROR(VLOOKUP($C194,'Miljövärden urval för publ'!$B$2:$H$490,MATCH(G$4,'Miljövärden urval för publ'!$B$2:$H$2,0),FALSE)),"",VLOOKUP($C194,'Miljövärden urval för publ'!$B$2:$H$490,MATCH(G$4,'Miljövärden urval för publ'!$B$2:$H$2,0),FALSE))</f>
        <v>1.1139100000000001E-2</v>
      </c>
    </row>
    <row r="195" spans="1:7" x14ac:dyDescent="0.35">
      <c r="A195" s="45">
        <v>192</v>
      </c>
      <c r="B195" s="45" t="str">
        <f>IF(ISERROR(INDEX('Miljövärden urval för publ'!$A$2:$AD$475,MATCH($A195,'Miljövärden urval för publ'!$U$2:$U$476,0),1)),"",INDEX('Miljövärden urval för publ'!$A$2:$AD$475,MATCH($A195,'Miljövärden urval för publ'!$U$2:$U$476,0),1))</f>
        <v>Oxelö Energi AB</v>
      </c>
      <c r="C195" s="45" t="str">
        <f>IF(ISERROR(INDEX('Miljövärden urval för publ'!$A$2:$AD$475,MATCH($A195,'Miljövärden urval för publ'!$U$2:$U$476,0),2)),"",INDEX('Miljövärden urval för publ'!$A$2:$AD$475,MATCH($A195,'Miljövärden urval för publ'!$U$2:$U$476,0),2))</f>
        <v>Oxelösund</v>
      </c>
      <c r="D195" s="45">
        <f>IF(ISERROR(VLOOKUP($C195,'Miljövärden urval för publ'!$B$2:$H$490,MATCH(D$4,'Miljövärden urval för publ'!$B$2:$H$2,0),FALSE)),"",VLOOKUP($C195,'Miljövärden urval för publ'!$B$2:$H$490,MATCH(D$4,'Miljövärden urval för publ'!$B$2:$H$2,0),FALSE))</f>
        <v>7.1201100000000003E-2</v>
      </c>
      <c r="E195" s="45">
        <f>IF(ISERROR(VLOOKUP($C195,'Miljövärden urval för publ'!$B$2:$H$490,MATCH(E$4,'Miljövärden urval för publ'!$B$2:$H$2,0),FALSE)),"",VLOOKUP($C195,'Miljövärden urval för publ'!$B$2:$H$490,MATCH(E$4,'Miljövärden urval för publ'!$B$2:$H$2,0),FALSE))</f>
        <v>8.7847000000000008</v>
      </c>
      <c r="F195" s="45">
        <f>IF(ISERROR(VLOOKUP($C195,'Miljövärden urval för publ'!$B$2:$H$490,MATCH(F$4,'Miljövärden urval för publ'!$B$2:$H$2,0),FALSE)),"",VLOOKUP($C195,'Miljövärden urval för publ'!$B$2:$H$490,MATCH(F$4,'Miljövärden urval för publ'!$B$2:$H$2,0),FALSE))</f>
        <v>8.2650500000000002E-2</v>
      </c>
      <c r="G195" s="45">
        <f>IF(ISERROR(VLOOKUP($C195,'Miljövärden urval för publ'!$B$2:$H$490,MATCH(G$4,'Miljövärden urval för publ'!$B$2:$H$2,0),FALSE)),"",VLOOKUP($C195,'Miljövärden urval för publ'!$B$2:$H$490,MATCH(G$4,'Miljövärden urval för publ'!$B$2:$H$2,0),FALSE))</f>
        <v>1.1572300000000001E-2</v>
      </c>
    </row>
    <row r="196" spans="1:7" x14ac:dyDescent="0.35">
      <c r="A196" s="45">
        <v>193</v>
      </c>
      <c r="B196" s="45" t="str">
        <f>IF(ISERROR(INDEX('Miljövärden urval för publ'!$A$2:$AD$475,MATCH($A196,'Miljövärden urval för publ'!$U$2:$U$476,0),1)),"",INDEX('Miljövärden urval för publ'!$A$2:$AD$475,MATCH($A196,'Miljövärden urval för publ'!$U$2:$U$476,0),1))</f>
        <v>Peab Energi AB</v>
      </c>
      <c r="C196" s="45" t="str">
        <f>IF(ISERROR(INDEX('Miljövärden urval för publ'!$A$2:$AD$475,MATCH($A196,'Miljövärden urval för publ'!$U$2:$U$476,0),2)),"",INDEX('Miljövärden urval för publ'!$A$2:$AD$475,MATCH($A196,'Miljövärden urval för publ'!$U$2:$U$476,0),2))</f>
        <v>Åstorps Bioenergi</v>
      </c>
      <c r="D196" s="45">
        <f>IF(ISERROR(VLOOKUP($C196,'Miljövärden urval för publ'!$B$2:$H$490,MATCH(D$4,'Miljövärden urval för publ'!$B$2:$H$2,0),FALSE)),"",VLOOKUP($C196,'Miljövärden urval för publ'!$B$2:$H$490,MATCH(D$4,'Miljövärden urval för publ'!$B$2:$H$2,0),FALSE))</f>
        <v>9.1499999999999998E-2</v>
      </c>
      <c r="E196" s="45">
        <f>IF(ISERROR(VLOOKUP($C196,'Miljövärden urval för publ'!$B$2:$H$490,MATCH(E$4,'Miljövärden urval för publ'!$B$2:$H$2,0),FALSE)),"",VLOOKUP($C196,'Miljövärden urval för publ'!$B$2:$H$490,MATCH(E$4,'Miljövärden urval för publ'!$B$2:$H$2,0),FALSE))</f>
        <v>20.638400000000001</v>
      </c>
      <c r="F196" s="45">
        <f>IF(ISERROR(VLOOKUP($C196,'Miljövärden urval för publ'!$B$2:$H$490,MATCH(F$4,'Miljövärden urval för publ'!$B$2:$H$2,0),FALSE)),"",VLOOKUP($C196,'Miljövärden urval för publ'!$B$2:$H$490,MATCH(F$4,'Miljövärden urval för publ'!$B$2:$H$2,0),FALSE))</f>
        <v>9.8241800000000001</v>
      </c>
      <c r="G196" s="45">
        <f>IF(ISERROR(VLOOKUP($C196,'Miljövärden urval för publ'!$B$2:$H$490,MATCH(G$4,'Miljövärden urval för publ'!$B$2:$H$2,0),FALSE)),"",VLOOKUP($C196,'Miljövärden urval för publ'!$B$2:$H$490,MATCH(G$4,'Miljövärden urval för publ'!$B$2:$H$2,0),FALSE))</f>
        <v>1.62541E-2</v>
      </c>
    </row>
    <row r="197" spans="1:7" x14ac:dyDescent="0.35">
      <c r="A197" s="45">
        <v>194</v>
      </c>
      <c r="B197" s="45" t="str">
        <f>IF(ISERROR(INDEX('Miljövärden urval för publ'!$A$2:$AD$475,MATCH($A197,'Miljövärden urval för publ'!$U$2:$U$476,0),1)),"",INDEX('Miljövärden urval för publ'!$A$2:$AD$475,MATCH($A197,'Miljövärden urval för publ'!$U$2:$U$476,0),1))</f>
        <v>Perstorps Fjärrvärme AB</v>
      </c>
      <c r="C197" s="45" t="str">
        <f>IF(ISERROR(INDEX('Miljövärden urval för publ'!$A$2:$AD$475,MATCH($A197,'Miljövärden urval för publ'!$U$2:$U$476,0),2)),"",INDEX('Miljövärden urval för publ'!$A$2:$AD$475,MATCH($A197,'Miljövärden urval för publ'!$U$2:$U$476,0),2))</f>
        <v>Perstorp</v>
      </c>
      <c r="D197" s="45">
        <f>IF(ISERROR(VLOOKUP($C197,'Miljövärden urval för publ'!$B$2:$H$490,MATCH(D$4,'Miljövärden urval för publ'!$B$2:$H$2,0),FALSE)),"",VLOOKUP($C197,'Miljövärden urval för publ'!$B$2:$H$490,MATCH(D$4,'Miljövärden urval för publ'!$B$2:$H$2,0),FALSE))</f>
        <v>4.2681299999999998E-2</v>
      </c>
      <c r="E197" s="45">
        <f>IF(ISERROR(VLOOKUP($C197,'Miljövärden urval för publ'!$B$2:$H$490,MATCH(E$4,'Miljövärden urval för publ'!$B$2:$H$2,0),FALSE)),"",VLOOKUP($C197,'Miljövärden urval för publ'!$B$2:$H$490,MATCH(E$4,'Miljövärden urval för publ'!$B$2:$H$2,0),FALSE))</f>
        <v>9.4640799999999992</v>
      </c>
      <c r="F197" s="45">
        <f>IF(ISERROR(VLOOKUP($C197,'Miljövärden urval för publ'!$B$2:$H$490,MATCH(F$4,'Miljövärden urval för publ'!$B$2:$H$2,0),FALSE)),"",VLOOKUP($C197,'Miljövärden urval för publ'!$B$2:$H$490,MATCH(F$4,'Miljövärden urval för publ'!$B$2:$H$2,0),FALSE))</f>
        <v>4.4319100000000002</v>
      </c>
      <c r="G197" s="45">
        <f>IF(ISERROR(VLOOKUP($C197,'Miljövärden urval för publ'!$B$2:$H$490,MATCH(G$4,'Miljövärden urval för publ'!$B$2:$H$2,0),FALSE)),"",VLOOKUP($C197,'Miljövärden urval för publ'!$B$2:$H$490,MATCH(G$4,'Miljövärden urval för publ'!$B$2:$H$2,0),FALSE))</f>
        <v>8.5129799999999999E-3</v>
      </c>
    </row>
    <row r="198" spans="1:7" x14ac:dyDescent="0.35">
      <c r="A198" s="45">
        <v>195</v>
      </c>
      <c r="B198" s="45" t="str">
        <f>IF(ISERROR(INDEX('Miljövärden urval för publ'!$A$2:$AD$475,MATCH($A198,'Miljövärden urval för publ'!$U$2:$U$476,0),1)),"",INDEX('Miljövärden urval för publ'!$A$2:$AD$475,MATCH($A198,'Miljövärden urval för publ'!$U$2:$U$476,0),1))</f>
        <v>PiteEnergi AB</v>
      </c>
      <c r="C198" s="45" t="str">
        <f>IF(ISERROR(INDEX('Miljövärden urval för publ'!$A$2:$AD$475,MATCH($A198,'Miljövärden urval för publ'!$U$2:$U$476,0),2)),"",INDEX('Miljövärden urval för publ'!$A$2:$AD$475,MATCH($A198,'Miljövärden urval för publ'!$U$2:$U$476,0),2))</f>
        <v>Norrfjärden</v>
      </c>
      <c r="D198" s="45">
        <f>IF(ISERROR(VLOOKUP($C198,'Miljövärden urval för publ'!$B$2:$H$490,MATCH(D$4,'Miljövärden urval för publ'!$B$2:$H$2,0),FALSE)),"",VLOOKUP($C198,'Miljövärden urval för publ'!$B$2:$H$490,MATCH(D$4,'Miljövärden urval för publ'!$B$2:$H$2,0),FALSE))</f>
        <v>0.36186099999999999</v>
      </c>
      <c r="E198" s="45">
        <f>IF(ISERROR(VLOOKUP($C198,'Miljövärden urval för publ'!$B$2:$H$490,MATCH(E$4,'Miljövärden urval för publ'!$B$2:$H$2,0),FALSE)),"",VLOOKUP($C198,'Miljövärden urval för publ'!$B$2:$H$490,MATCH(E$4,'Miljövärden urval för publ'!$B$2:$H$2,0),FALSE))</f>
        <v>33.4771</v>
      </c>
      <c r="F198" s="45">
        <f>IF(ISERROR(VLOOKUP($C198,'Miljövärden urval för publ'!$B$2:$H$490,MATCH(F$4,'Miljövärden urval för publ'!$B$2:$H$2,0),FALSE)),"",VLOOKUP($C198,'Miljövärden urval för publ'!$B$2:$H$490,MATCH(F$4,'Miljövärden urval för publ'!$B$2:$H$2,0),FALSE))</f>
        <v>16.200299999999999</v>
      </c>
      <c r="G198" s="45">
        <f>IF(ISERROR(VLOOKUP($C198,'Miljövärden urval för publ'!$B$2:$H$490,MATCH(G$4,'Miljövärden urval för publ'!$B$2:$H$2,0),FALSE)),"",VLOOKUP($C198,'Miljövärden urval för publ'!$B$2:$H$490,MATCH(G$4,'Miljövärden urval för publ'!$B$2:$H$2,0),FALSE))</f>
        <v>2.5693899999999999E-2</v>
      </c>
    </row>
    <row r="199" spans="1:7" x14ac:dyDescent="0.35">
      <c r="A199" s="45">
        <v>196</v>
      </c>
      <c r="B199" s="45" t="str">
        <f>IF(ISERROR(INDEX('Miljövärden urval för publ'!$A$2:$AD$475,MATCH($A199,'Miljövärden urval för publ'!$U$2:$U$476,0),1)),"",INDEX('Miljövärden urval för publ'!$A$2:$AD$475,MATCH($A199,'Miljövärden urval för publ'!$U$2:$U$476,0),1))</f>
        <v>PiteEnergi AB</v>
      </c>
      <c r="C199" s="45" t="str">
        <f>IF(ISERROR(INDEX('Miljövärden urval för publ'!$A$2:$AD$475,MATCH($A199,'Miljövärden urval för publ'!$U$2:$U$476,0),2)),"",INDEX('Miljövärden urval för publ'!$A$2:$AD$475,MATCH($A199,'Miljövärden urval för publ'!$U$2:$U$476,0),2))</f>
        <v>Piteå</v>
      </c>
      <c r="D199" s="45">
        <f>IF(ISERROR(VLOOKUP($C199,'Miljövärden urval för publ'!$B$2:$H$490,MATCH(D$4,'Miljövärden urval för publ'!$B$2:$H$2,0),FALSE)),"",VLOOKUP($C199,'Miljövärden urval för publ'!$B$2:$H$490,MATCH(D$4,'Miljövärden urval för publ'!$B$2:$H$2,0),FALSE))</f>
        <v>2.9562100000000001E-2</v>
      </c>
      <c r="E199" s="45">
        <f>IF(ISERROR(VLOOKUP($C199,'Miljövärden urval för publ'!$B$2:$H$490,MATCH(E$4,'Miljövärden urval för publ'!$B$2:$H$2,0),FALSE)),"",VLOOKUP($C199,'Miljövärden urval för publ'!$B$2:$H$490,MATCH(E$4,'Miljövärden urval för publ'!$B$2:$H$2,0),FALSE))</f>
        <v>4.6745799999999997</v>
      </c>
      <c r="F199" s="45">
        <f>IF(ISERROR(VLOOKUP($C199,'Miljövärden urval för publ'!$B$2:$H$490,MATCH(F$4,'Miljövärden urval för publ'!$B$2:$H$2,0),FALSE)),"",VLOOKUP($C199,'Miljövärden urval för publ'!$B$2:$H$490,MATCH(F$4,'Miljövärden urval för publ'!$B$2:$H$2,0),FALSE))</f>
        <v>0.179537</v>
      </c>
      <c r="G199" s="45">
        <f>IF(ISERROR(VLOOKUP($C199,'Miljövärden urval för publ'!$B$2:$H$490,MATCH(G$4,'Miljövärden urval för publ'!$B$2:$H$2,0),FALSE)),"",VLOOKUP($C199,'Miljövärden urval för publ'!$B$2:$H$490,MATCH(G$4,'Miljövärden urval för publ'!$B$2:$H$2,0),FALSE))</f>
        <v>9.2503700000000008E-3</v>
      </c>
    </row>
    <row r="200" spans="1:7" x14ac:dyDescent="0.35">
      <c r="A200" s="45">
        <v>197</v>
      </c>
      <c r="B200" s="45" t="str">
        <f>IF(ISERROR(INDEX('Miljövärden urval för publ'!$A$2:$AD$475,MATCH($A200,'Miljövärden urval för publ'!$U$2:$U$476,0),1)),"",INDEX('Miljövärden urval för publ'!$A$2:$AD$475,MATCH($A200,'Miljövärden urval för publ'!$U$2:$U$476,0),1))</f>
        <v>PiteEnergi AB</v>
      </c>
      <c r="C200" s="45" t="str">
        <f>IF(ISERROR(INDEX('Miljövärden urval för publ'!$A$2:$AD$475,MATCH($A200,'Miljövärden urval för publ'!$U$2:$U$476,0),2)),"",INDEX('Miljövärden urval för publ'!$A$2:$AD$475,MATCH($A200,'Miljövärden urval för publ'!$U$2:$U$476,0),2))</f>
        <v>Rosvik</v>
      </c>
      <c r="D200" s="45">
        <f>IF(ISERROR(VLOOKUP($C200,'Miljövärden urval för publ'!$B$2:$H$490,MATCH(D$4,'Miljövärden urval för publ'!$B$2:$H$2,0),FALSE)),"",VLOOKUP($C200,'Miljövärden urval för publ'!$B$2:$H$490,MATCH(D$4,'Miljövärden urval för publ'!$B$2:$H$2,0),FALSE))</f>
        <v>0.20627200000000001</v>
      </c>
      <c r="E200" s="45">
        <f>IF(ISERROR(VLOOKUP($C200,'Miljövärden urval för publ'!$B$2:$H$490,MATCH(E$4,'Miljövärden urval för publ'!$B$2:$H$2,0),FALSE)),"",VLOOKUP($C200,'Miljövärden urval för publ'!$B$2:$H$490,MATCH(E$4,'Miljövärden urval för publ'!$B$2:$H$2,0),FALSE))</f>
        <v>31.604500000000002</v>
      </c>
      <c r="F200" s="45">
        <f>IF(ISERROR(VLOOKUP($C200,'Miljövärden urval för publ'!$B$2:$H$490,MATCH(F$4,'Miljövärden urval för publ'!$B$2:$H$2,0),FALSE)),"",VLOOKUP($C200,'Miljövärden urval för publ'!$B$2:$H$490,MATCH(F$4,'Miljövärden urval för publ'!$B$2:$H$2,0),FALSE))</f>
        <v>9.7574299999999994</v>
      </c>
      <c r="G200" s="45">
        <f>IF(ISERROR(VLOOKUP($C200,'Miljövärden urval för publ'!$B$2:$H$490,MATCH(G$4,'Miljövärden urval för publ'!$B$2:$H$2,0),FALSE)),"",VLOOKUP($C200,'Miljövärden urval för publ'!$B$2:$H$490,MATCH(G$4,'Miljövärden urval för publ'!$B$2:$H$2,0),FALSE))</f>
        <v>1.6355700000000001E-2</v>
      </c>
    </row>
    <row r="201" spans="1:7" x14ac:dyDescent="0.35">
      <c r="A201" s="45">
        <v>198</v>
      </c>
      <c r="B201" s="45" t="str">
        <f>IF(ISERROR(INDEX('Miljövärden urval för publ'!$A$2:$AD$475,MATCH($A201,'Miljövärden urval för publ'!$U$2:$U$476,0),1)),"",INDEX('Miljövärden urval för publ'!$A$2:$AD$475,MATCH($A201,'Miljövärden urval för publ'!$U$2:$U$476,0),1))</f>
        <v>PiteEnergi AB</v>
      </c>
      <c r="C201" s="45" t="str">
        <f>IF(ISERROR(INDEX('Miljövärden urval för publ'!$A$2:$AD$475,MATCH($A201,'Miljövärden urval för publ'!$U$2:$U$476,0),2)),"",INDEX('Miljövärden urval för publ'!$A$2:$AD$475,MATCH($A201,'Miljövärden urval för publ'!$U$2:$U$476,0),2))</f>
        <v>Sjulnäs</v>
      </c>
      <c r="D201" s="45">
        <f>IF(ISERROR(VLOOKUP($C201,'Miljövärden urval för publ'!$B$2:$H$490,MATCH(D$4,'Miljövärden urval för publ'!$B$2:$H$2,0),FALSE)),"",VLOOKUP($C201,'Miljövärden urval för publ'!$B$2:$H$490,MATCH(D$4,'Miljövärden urval för publ'!$B$2:$H$2,0),FALSE))</f>
        <v>0.29205199999999998</v>
      </c>
      <c r="E201" s="45">
        <f>IF(ISERROR(VLOOKUP($C201,'Miljövärden urval för publ'!$B$2:$H$490,MATCH(E$4,'Miljövärden urval för publ'!$B$2:$H$2,0),FALSE)),"",VLOOKUP($C201,'Miljövärden urval för publ'!$B$2:$H$490,MATCH(E$4,'Miljövärden urval för publ'!$B$2:$H$2,0),FALSE))</f>
        <v>27.3583</v>
      </c>
      <c r="F201" s="45">
        <f>IF(ISERROR(VLOOKUP($C201,'Miljövärden urval för publ'!$B$2:$H$490,MATCH(F$4,'Miljövärden urval för publ'!$B$2:$H$2,0),FALSE)),"",VLOOKUP($C201,'Miljövärden urval för publ'!$B$2:$H$490,MATCH(F$4,'Miljövärden urval för publ'!$B$2:$H$2,0),FALSE))</f>
        <v>15.272399999999999</v>
      </c>
      <c r="G201" s="45">
        <f>IF(ISERROR(VLOOKUP($C201,'Miljövärden urval för publ'!$B$2:$H$490,MATCH(G$4,'Miljövärden urval för publ'!$B$2:$H$2,0),FALSE)),"",VLOOKUP($C201,'Miljövärden urval för publ'!$B$2:$H$490,MATCH(G$4,'Miljövärden urval för publ'!$B$2:$H$2,0),FALSE))</f>
        <v>2.70362E-2</v>
      </c>
    </row>
    <row r="202" spans="1:7" x14ac:dyDescent="0.35">
      <c r="A202" s="45">
        <v>199</v>
      </c>
      <c r="B202" s="45" t="str">
        <f>IF(ISERROR(INDEX('Miljövärden urval för publ'!$A$2:$AD$475,MATCH($A202,'Miljövärden urval för publ'!$U$2:$U$476,0),1)),"",INDEX('Miljövärden urval för publ'!$A$2:$AD$475,MATCH($A202,'Miljövärden urval för publ'!$U$2:$U$476,0),1))</f>
        <v>Ragunda Energi och Teknik AB</v>
      </c>
      <c r="C202" s="45" t="str">
        <f>IF(ISERROR(INDEX('Miljövärden urval för publ'!$A$2:$AD$475,MATCH($A202,'Miljövärden urval för publ'!$U$2:$U$476,0),2)),"",INDEX('Miljövärden urval för publ'!$A$2:$AD$475,MATCH($A202,'Miljövärden urval för publ'!$U$2:$U$476,0),2))</f>
        <v>Hammarstrand</v>
      </c>
      <c r="D202" s="45">
        <f>IF(ISERROR(VLOOKUP($C202,'Miljövärden urval för publ'!$B$2:$H$490,MATCH(D$4,'Miljövärden urval för publ'!$B$2:$H$2,0),FALSE)),"",VLOOKUP($C202,'Miljövärden urval för publ'!$B$2:$H$490,MATCH(D$4,'Miljövärden urval för publ'!$B$2:$H$2,0),FALSE))</f>
        <v>0.26392100000000002</v>
      </c>
      <c r="E202" s="45">
        <f>IF(ISERROR(VLOOKUP($C202,'Miljövärden urval för publ'!$B$2:$H$490,MATCH(E$4,'Miljövärden urval för publ'!$B$2:$H$2,0),FALSE)),"",VLOOKUP($C202,'Miljövärden urval för publ'!$B$2:$H$490,MATCH(E$4,'Miljövärden urval för publ'!$B$2:$H$2,0),FALSE))</f>
        <v>36.79</v>
      </c>
      <c r="F202" s="45">
        <f>IF(ISERROR(VLOOKUP($C202,'Miljövärden urval för publ'!$B$2:$H$490,MATCH(F$4,'Miljövärden urval för publ'!$B$2:$H$2,0),FALSE)),"",VLOOKUP($C202,'Miljövärden urval för publ'!$B$2:$H$490,MATCH(F$4,'Miljövärden urval för publ'!$B$2:$H$2,0),FALSE))</f>
        <v>11.284800000000001</v>
      </c>
      <c r="G202" s="45">
        <f>IF(ISERROR(VLOOKUP($C202,'Miljövärden urval för publ'!$B$2:$H$490,MATCH(G$4,'Miljövärden urval för publ'!$B$2:$H$2,0),FALSE)),"",VLOOKUP($C202,'Miljövärden urval för publ'!$B$2:$H$490,MATCH(G$4,'Miljövärden urval för publ'!$B$2:$H$2,0),FALSE))</f>
        <v>4.60816E-2</v>
      </c>
    </row>
    <row r="203" spans="1:7" x14ac:dyDescent="0.35">
      <c r="A203" s="45">
        <v>200</v>
      </c>
      <c r="B203" s="45" t="str">
        <f>IF(ISERROR(INDEX('Miljövärden urval för publ'!$A$2:$AD$475,MATCH($A203,'Miljövärden urval för publ'!$U$2:$U$476,0),1)),"",INDEX('Miljövärden urval för publ'!$A$2:$AD$475,MATCH($A203,'Miljövärden urval för publ'!$U$2:$U$476,0),1))</f>
        <v>Rindi Energi AB</v>
      </c>
      <c r="C203" s="45" t="str">
        <f>IF(ISERROR(INDEX('Miljövärden urval för publ'!$A$2:$AD$475,MATCH($A203,'Miljövärden urval för publ'!$U$2:$U$476,0),2)),"",INDEX('Miljövärden urval för publ'!$A$2:$AD$475,MATCH($A203,'Miljövärden urval för publ'!$U$2:$U$476,0),2))</f>
        <v>Filipstad</v>
      </c>
      <c r="D203" s="45">
        <f>IF(ISERROR(VLOOKUP($C203,'Miljövärden urval för publ'!$B$2:$H$490,MATCH(D$4,'Miljövärden urval för publ'!$B$2:$H$2,0),FALSE)),"",VLOOKUP($C203,'Miljövärden urval för publ'!$B$2:$H$490,MATCH(D$4,'Miljövärden urval för publ'!$B$2:$H$2,0),FALSE))</f>
        <v>0.13822999999999999</v>
      </c>
      <c r="E203" s="45">
        <f>IF(ISERROR(VLOOKUP($C203,'Miljövärden urval för publ'!$B$2:$H$490,MATCH(E$4,'Miljövärden urval för publ'!$B$2:$H$2,0),FALSE)),"",VLOOKUP($C203,'Miljövärden urval för publ'!$B$2:$H$490,MATCH(E$4,'Miljövärden urval för publ'!$B$2:$H$2,0),FALSE))</f>
        <v>24.8261</v>
      </c>
      <c r="F203" s="45">
        <f>IF(ISERROR(VLOOKUP($C203,'Miljövärden urval för publ'!$B$2:$H$490,MATCH(F$4,'Miljövärden urval för publ'!$B$2:$H$2,0),FALSE)),"",VLOOKUP($C203,'Miljövärden urval för publ'!$B$2:$H$490,MATCH(F$4,'Miljövärden urval för publ'!$B$2:$H$2,0),FALSE))</f>
        <v>8.6969399999999997</v>
      </c>
      <c r="G203" s="45">
        <f>IF(ISERROR(VLOOKUP($C203,'Miljövärden urval för publ'!$B$2:$H$490,MATCH(G$4,'Miljövärden urval för publ'!$B$2:$H$2,0),FALSE)),"",VLOOKUP($C203,'Miljövärden urval för publ'!$B$2:$H$490,MATCH(G$4,'Miljövärden urval för publ'!$B$2:$H$2,0),FALSE))</f>
        <v>4.59602E-2</v>
      </c>
    </row>
    <row r="204" spans="1:7" x14ac:dyDescent="0.35">
      <c r="A204" s="45">
        <v>201</v>
      </c>
      <c r="B204" s="45" t="str">
        <f>IF(ISERROR(INDEX('Miljövärden urval för publ'!$A$2:$AD$475,MATCH($A204,'Miljövärden urval för publ'!$U$2:$U$476,0),1)),"",INDEX('Miljövärden urval för publ'!$A$2:$AD$475,MATCH($A204,'Miljövärden urval för publ'!$U$2:$U$476,0),1))</f>
        <v>Rindi Energi AB</v>
      </c>
      <c r="C204" s="45" t="str">
        <f>IF(ISERROR(INDEX('Miljövärden urval för publ'!$A$2:$AD$475,MATCH($A204,'Miljövärden urval för publ'!$U$2:$U$476,0),2)),"",INDEX('Miljövärden urval för publ'!$A$2:$AD$475,MATCH($A204,'Miljövärden urval för publ'!$U$2:$U$476,0),2))</f>
        <v>Flen</v>
      </c>
      <c r="D204" s="45">
        <f>IF(ISERROR(VLOOKUP($C204,'Miljövärden urval för publ'!$B$2:$H$490,MATCH(D$4,'Miljövärden urval för publ'!$B$2:$H$2,0),FALSE)),"",VLOOKUP($C204,'Miljövärden urval för publ'!$B$2:$H$490,MATCH(D$4,'Miljövärden urval för publ'!$B$2:$H$2,0),FALSE))</f>
        <v>0.120825</v>
      </c>
      <c r="E204" s="45">
        <f>IF(ISERROR(VLOOKUP($C204,'Miljövärden urval för publ'!$B$2:$H$490,MATCH(E$4,'Miljövärden urval för publ'!$B$2:$H$2,0),FALSE)),"",VLOOKUP($C204,'Miljövärden urval för publ'!$B$2:$H$490,MATCH(E$4,'Miljövärden urval för publ'!$B$2:$H$2,0),FALSE))</f>
        <v>25.1204</v>
      </c>
      <c r="F204" s="45">
        <f>IF(ISERROR(VLOOKUP($C204,'Miljövärden urval för publ'!$B$2:$H$490,MATCH(F$4,'Miljövärden urval för publ'!$B$2:$H$2,0),FALSE)),"",VLOOKUP($C204,'Miljövärden urval för publ'!$B$2:$H$490,MATCH(F$4,'Miljövärden urval för publ'!$B$2:$H$2,0),FALSE))</f>
        <v>7.5855699999999997</v>
      </c>
      <c r="G204" s="45">
        <f>IF(ISERROR(VLOOKUP($C204,'Miljövärden urval för publ'!$B$2:$H$490,MATCH(G$4,'Miljövärden urval för publ'!$B$2:$H$2,0),FALSE)),"",VLOOKUP($C204,'Miljövärden urval för publ'!$B$2:$H$490,MATCH(G$4,'Miljövärden urval för publ'!$B$2:$H$2,0),FALSE))</f>
        <v>3.9093999999999997E-2</v>
      </c>
    </row>
    <row r="205" spans="1:7" x14ac:dyDescent="0.35">
      <c r="A205" s="45">
        <v>202</v>
      </c>
      <c r="B205" s="45" t="str">
        <f>IF(ISERROR(INDEX('Miljövärden urval för publ'!$A$2:$AD$475,MATCH($A205,'Miljövärden urval för publ'!$U$2:$U$476,0),1)),"",INDEX('Miljövärden urval för publ'!$A$2:$AD$475,MATCH($A205,'Miljövärden urval för publ'!$U$2:$U$476,0),1))</f>
        <v>Rindi Energi AB</v>
      </c>
      <c r="C205" s="45" t="str">
        <f>IF(ISERROR(INDEX('Miljövärden urval för publ'!$A$2:$AD$475,MATCH($A205,'Miljövärden urval för publ'!$U$2:$U$476,0),2)),"",INDEX('Miljövärden urval för publ'!$A$2:$AD$475,MATCH($A205,'Miljövärden urval för publ'!$U$2:$U$476,0),2))</f>
        <v>Gnesta</v>
      </c>
      <c r="D205" s="45">
        <f>IF(ISERROR(VLOOKUP($C205,'Miljövärden urval för publ'!$B$2:$H$490,MATCH(D$4,'Miljövärden urval för publ'!$B$2:$H$2,0),FALSE)),"",VLOOKUP($C205,'Miljövärden urval för publ'!$B$2:$H$490,MATCH(D$4,'Miljövärden urval för publ'!$B$2:$H$2,0),FALSE))</f>
        <v>0.157692</v>
      </c>
      <c r="E205" s="45">
        <f>IF(ISERROR(VLOOKUP($C205,'Miljövärden urval för publ'!$B$2:$H$490,MATCH(E$4,'Miljövärden urval för publ'!$B$2:$H$2,0),FALSE)),"",VLOOKUP($C205,'Miljövärden urval för publ'!$B$2:$H$490,MATCH(E$4,'Miljövärden urval för publ'!$B$2:$H$2,0),FALSE))</f>
        <v>32.4863</v>
      </c>
      <c r="F205" s="45">
        <f>IF(ISERROR(VLOOKUP($C205,'Miljövärden urval för publ'!$B$2:$H$490,MATCH(F$4,'Miljövärden urval för publ'!$B$2:$H$2,0),FALSE)),"",VLOOKUP($C205,'Miljövärden urval för publ'!$B$2:$H$490,MATCH(F$4,'Miljövärden urval för publ'!$B$2:$H$2,0),FALSE))</f>
        <v>9.3467000000000002</v>
      </c>
      <c r="G205" s="45">
        <f>IF(ISERROR(VLOOKUP($C205,'Miljövärden urval för publ'!$B$2:$H$490,MATCH(G$4,'Miljövärden urval för publ'!$B$2:$H$2,0),FALSE)),"",VLOOKUP($C205,'Miljövärden urval för publ'!$B$2:$H$490,MATCH(G$4,'Miljövärden urval för publ'!$B$2:$H$2,0),FALSE))</f>
        <v>4.83402E-2</v>
      </c>
    </row>
    <row r="206" spans="1:7" x14ac:dyDescent="0.35">
      <c r="A206" s="45">
        <v>203</v>
      </c>
      <c r="B206" s="45" t="str">
        <f>IF(ISERROR(INDEX('Miljövärden urval för publ'!$A$2:$AD$475,MATCH($A206,'Miljövärden urval för publ'!$U$2:$U$476,0),1)),"",INDEX('Miljövärden urval för publ'!$A$2:$AD$475,MATCH($A206,'Miljövärden urval för publ'!$U$2:$U$476,0),1))</f>
        <v>Rindi Energi AB</v>
      </c>
      <c r="C206" s="45" t="str">
        <f>IF(ISERROR(INDEX('Miljövärden urval för publ'!$A$2:$AD$475,MATCH($A206,'Miljövärden urval för publ'!$U$2:$U$476,0),2)),"",INDEX('Miljövärden urval för publ'!$A$2:$AD$475,MATCH($A206,'Miljövärden urval för publ'!$U$2:$U$476,0),2))</f>
        <v>Hörby</v>
      </c>
      <c r="D206" s="45">
        <f>IF(ISERROR(VLOOKUP($C206,'Miljövärden urval för publ'!$B$2:$H$490,MATCH(D$4,'Miljövärden urval för publ'!$B$2:$H$2,0),FALSE)),"",VLOOKUP($C206,'Miljövärden urval för publ'!$B$2:$H$490,MATCH(D$4,'Miljövärden urval för publ'!$B$2:$H$2,0),FALSE))</f>
        <v>0.117552</v>
      </c>
      <c r="E206" s="45">
        <f>IF(ISERROR(VLOOKUP($C206,'Miljövärden urval för publ'!$B$2:$H$490,MATCH(E$4,'Miljövärden urval för publ'!$B$2:$H$2,0),FALSE)),"",VLOOKUP($C206,'Miljövärden urval för publ'!$B$2:$H$490,MATCH(E$4,'Miljövärden urval för publ'!$B$2:$H$2,0),FALSE))</f>
        <v>23.978999999999999</v>
      </c>
      <c r="F206" s="45">
        <f>IF(ISERROR(VLOOKUP($C206,'Miljövärden urval för publ'!$B$2:$H$490,MATCH(F$4,'Miljövärden urval för publ'!$B$2:$H$2,0),FALSE)),"",VLOOKUP($C206,'Miljövärden urval för publ'!$B$2:$H$490,MATCH(F$4,'Miljövärden urval för publ'!$B$2:$H$2,0),FALSE))</f>
        <v>9.8429699999999993</v>
      </c>
      <c r="G206" s="45">
        <f>IF(ISERROR(VLOOKUP($C206,'Miljövärden urval för publ'!$B$2:$H$490,MATCH(G$4,'Miljövärden urval för publ'!$B$2:$H$2,0),FALSE)),"",VLOOKUP($C206,'Miljövärden urval för publ'!$B$2:$H$490,MATCH(G$4,'Miljövärden urval för publ'!$B$2:$H$2,0),FALSE))</f>
        <v>1.7909499999999998E-2</v>
      </c>
    </row>
    <row r="207" spans="1:7" x14ac:dyDescent="0.35">
      <c r="A207" s="45">
        <v>204</v>
      </c>
      <c r="B207" s="45" t="str">
        <f>IF(ISERROR(INDEX('Miljövärden urval för publ'!$A$2:$AD$475,MATCH($A207,'Miljövärden urval för publ'!$U$2:$U$476,0),1)),"",INDEX('Miljövärden urval för publ'!$A$2:$AD$475,MATCH($A207,'Miljövärden urval för publ'!$U$2:$U$476,0),1))</f>
        <v>Rindi Energi AB</v>
      </c>
      <c r="C207" s="45" t="str">
        <f>IF(ISERROR(INDEX('Miljövärden urval för publ'!$A$2:$AD$475,MATCH($A207,'Miljövärden urval för publ'!$U$2:$U$476,0),2)),"",INDEX('Miljövärden urval för publ'!$A$2:$AD$475,MATCH($A207,'Miljövärden urval för publ'!$U$2:$U$476,0),2))</f>
        <v>Höör</v>
      </c>
      <c r="D207" s="45">
        <f>IF(ISERROR(VLOOKUP($C207,'Miljövärden urval för publ'!$B$2:$H$490,MATCH(D$4,'Miljövärden urval för publ'!$B$2:$H$2,0),FALSE)),"",VLOOKUP($C207,'Miljövärden urval för publ'!$B$2:$H$490,MATCH(D$4,'Miljövärden urval för publ'!$B$2:$H$2,0),FALSE))</f>
        <v>0.111371</v>
      </c>
      <c r="E207" s="45">
        <f>IF(ISERROR(VLOOKUP($C207,'Miljövärden urval för publ'!$B$2:$H$490,MATCH(E$4,'Miljövärden urval för publ'!$B$2:$H$2,0),FALSE)),"",VLOOKUP($C207,'Miljövärden urval för publ'!$B$2:$H$490,MATCH(E$4,'Miljövärden urval för publ'!$B$2:$H$2,0),FALSE))</f>
        <v>19.893000000000001</v>
      </c>
      <c r="F207" s="45">
        <f>IF(ISERROR(VLOOKUP($C207,'Miljövärden urval för publ'!$B$2:$H$490,MATCH(F$4,'Miljövärden urval för publ'!$B$2:$H$2,0),FALSE)),"",VLOOKUP($C207,'Miljövärden urval för publ'!$B$2:$H$490,MATCH(F$4,'Miljövärden urval för publ'!$B$2:$H$2,0),FALSE))</f>
        <v>8.1500400000000006</v>
      </c>
      <c r="G207" s="45">
        <f>IF(ISERROR(VLOOKUP($C207,'Miljövärden urval för publ'!$B$2:$H$490,MATCH(G$4,'Miljövärden urval för publ'!$B$2:$H$2,0),FALSE)),"",VLOOKUP($C207,'Miljövärden urval för publ'!$B$2:$H$490,MATCH(G$4,'Miljövärden urval för publ'!$B$2:$H$2,0),FALSE))</f>
        <v>1.06122E-2</v>
      </c>
    </row>
    <row r="208" spans="1:7" x14ac:dyDescent="0.35">
      <c r="A208" s="45">
        <v>205</v>
      </c>
      <c r="B208" s="45" t="str">
        <f>IF(ISERROR(INDEX('Miljövärden urval för publ'!$A$2:$AD$475,MATCH($A208,'Miljövärden urval för publ'!$U$2:$U$476,0),1)),"",INDEX('Miljövärden urval för publ'!$A$2:$AD$475,MATCH($A208,'Miljövärden urval för publ'!$U$2:$U$476,0),1))</f>
        <v>Rindi Energi AB</v>
      </c>
      <c r="C208" s="45" t="str">
        <f>IF(ISERROR(INDEX('Miljövärden urval för publ'!$A$2:$AD$475,MATCH($A208,'Miljövärden urval för publ'!$U$2:$U$476,0),2)),"",INDEX('Miljövärden urval för publ'!$A$2:$AD$475,MATCH($A208,'Miljövärden urval för publ'!$U$2:$U$476,0),2))</f>
        <v>Sjöbo</v>
      </c>
      <c r="D208" s="45">
        <f>IF(ISERROR(VLOOKUP($C208,'Miljövärden urval för publ'!$B$2:$H$490,MATCH(D$4,'Miljövärden urval för publ'!$B$2:$H$2,0),FALSE)),"",VLOOKUP($C208,'Miljövärden urval för publ'!$B$2:$H$490,MATCH(D$4,'Miljövärden urval för publ'!$B$2:$H$2,0),FALSE))</f>
        <v>0.103035</v>
      </c>
      <c r="E208" s="45">
        <f>IF(ISERROR(VLOOKUP($C208,'Miljövärden urval för publ'!$B$2:$H$490,MATCH(E$4,'Miljövärden urval för publ'!$B$2:$H$2,0),FALSE)),"",VLOOKUP($C208,'Miljövärden urval för publ'!$B$2:$H$490,MATCH(E$4,'Miljövärden urval för publ'!$B$2:$H$2,0),FALSE))</f>
        <v>21.389500000000002</v>
      </c>
      <c r="F208" s="45">
        <f>IF(ISERROR(VLOOKUP($C208,'Miljövärden urval för publ'!$B$2:$H$490,MATCH(F$4,'Miljövärden urval för publ'!$B$2:$H$2,0),FALSE)),"",VLOOKUP($C208,'Miljövärden urval för publ'!$B$2:$H$490,MATCH(F$4,'Miljövärden urval för publ'!$B$2:$H$2,0),FALSE))</f>
        <v>8.2796099999999999</v>
      </c>
      <c r="G208" s="45">
        <f>IF(ISERROR(VLOOKUP($C208,'Miljövärden urval för publ'!$B$2:$H$490,MATCH(G$4,'Miljövärden urval för publ'!$B$2:$H$2,0),FALSE)),"",VLOOKUP($C208,'Miljövärden urval för publ'!$B$2:$H$490,MATCH(G$4,'Miljövärden urval för publ'!$B$2:$H$2,0),FALSE))</f>
        <v>2.2046099999999999E-2</v>
      </c>
    </row>
    <row r="209" spans="1:7" x14ac:dyDescent="0.35">
      <c r="A209" s="45">
        <v>206</v>
      </c>
      <c r="B209" s="45" t="str">
        <f>IF(ISERROR(INDEX('Miljövärden urval för publ'!$A$2:$AD$475,MATCH($A209,'Miljövärden urval för publ'!$U$2:$U$476,0),1)),"",INDEX('Miljövärden urval för publ'!$A$2:$AD$475,MATCH($A209,'Miljövärden urval för publ'!$U$2:$U$476,0),1))</f>
        <v>Rindi Energi AB</v>
      </c>
      <c r="C209" s="45" t="str">
        <f>IF(ISERROR(INDEX('Miljövärden urval för publ'!$A$2:$AD$475,MATCH($A209,'Miljövärden urval för publ'!$U$2:$U$476,0),2)),"",INDEX('Miljövärden urval för publ'!$A$2:$AD$475,MATCH($A209,'Miljövärden urval för publ'!$U$2:$U$476,0),2))</f>
        <v>Storfors</v>
      </c>
      <c r="D209" s="45">
        <f>IF(ISERROR(VLOOKUP($C209,'Miljövärden urval för publ'!$B$2:$H$490,MATCH(D$4,'Miljövärden urval för publ'!$B$2:$H$2,0),FALSE)),"",VLOOKUP($C209,'Miljövärden urval för publ'!$B$2:$H$490,MATCH(D$4,'Miljövärden urval för publ'!$B$2:$H$2,0),FALSE))</f>
        <v>0.58133100000000004</v>
      </c>
      <c r="E209" s="45">
        <f>IF(ISERROR(VLOOKUP($C209,'Miljövärden urval för publ'!$B$2:$H$490,MATCH(E$4,'Miljövärden urval för publ'!$B$2:$H$2,0),FALSE)),"",VLOOKUP($C209,'Miljövärden urval för publ'!$B$2:$H$490,MATCH(E$4,'Miljövärden urval för publ'!$B$2:$H$2,0),FALSE))</f>
        <v>108.193</v>
      </c>
      <c r="F209" s="45">
        <f>IF(ISERROR(VLOOKUP($C209,'Miljövärden urval för publ'!$B$2:$H$490,MATCH(F$4,'Miljövärden urval för publ'!$B$2:$H$2,0),FALSE)),"",VLOOKUP($C209,'Miljövärden urval för publ'!$B$2:$H$490,MATCH(F$4,'Miljövärden urval för publ'!$B$2:$H$2,0),FALSE))</f>
        <v>22.679600000000001</v>
      </c>
      <c r="G209" s="45">
        <f>IF(ISERROR(VLOOKUP($C209,'Miljövärden urval för publ'!$B$2:$H$490,MATCH(G$4,'Miljövärden urval för publ'!$B$2:$H$2,0),FALSE)),"",VLOOKUP($C209,'Miljövärden urval för publ'!$B$2:$H$490,MATCH(G$4,'Miljövärden urval för publ'!$B$2:$H$2,0),FALSE))</f>
        <v>0.230263</v>
      </c>
    </row>
    <row r="210" spans="1:7" x14ac:dyDescent="0.35">
      <c r="A210" s="45">
        <v>207</v>
      </c>
      <c r="B210" s="45" t="str">
        <f>IF(ISERROR(INDEX('Miljövärden urval för publ'!$A$2:$AD$475,MATCH($A210,'Miljövärden urval för publ'!$U$2:$U$476,0),1)),"",INDEX('Miljövärden urval för publ'!$A$2:$AD$475,MATCH($A210,'Miljövärden urval för publ'!$U$2:$U$476,0),1))</f>
        <v>Rindi Energi AB</v>
      </c>
      <c r="C210" s="45" t="str">
        <f>IF(ISERROR(INDEX('Miljövärden urval för publ'!$A$2:$AD$475,MATCH($A210,'Miljövärden urval för publ'!$U$2:$U$476,0),2)),"",INDEX('Miljövärden urval för publ'!$A$2:$AD$475,MATCH($A210,'Miljövärden urval för publ'!$U$2:$U$476,0),2))</f>
        <v>Sunne</v>
      </c>
      <c r="D210" s="45">
        <f>IF(ISERROR(VLOOKUP($C210,'Miljövärden urval för publ'!$B$2:$H$490,MATCH(D$4,'Miljövärden urval för publ'!$B$2:$H$2,0),FALSE)),"",VLOOKUP($C210,'Miljövärden urval för publ'!$B$2:$H$490,MATCH(D$4,'Miljövärden urval för publ'!$B$2:$H$2,0),FALSE))</f>
        <v>0.18638199999999999</v>
      </c>
      <c r="E210" s="45">
        <f>IF(ISERROR(VLOOKUP($C210,'Miljövärden urval för publ'!$B$2:$H$490,MATCH(E$4,'Miljövärden urval för publ'!$B$2:$H$2,0),FALSE)),"",VLOOKUP($C210,'Miljövärden urval för publ'!$B$2:$H$490,MATCH(E$4,'Miljövärden urval för publ'!$B$2:$H$2,0),FALSE))</f>
        <v>37.209400000000002</v>
      </c>
      <c r="F210" s="45">
        <f>IF(ISERROR(VLOOKUP($C210,'Miljövärden urval för publ'!$B$2:$H$490,MATCH(F$4,'Miljövärden urval för publ'!$B$2:$H$2,0),FALSE)),"",VLOOKUP($C210,'Miljövärden urval för publ'!$B$2:$H$490,MATCH(F$4,'Miljövärden urval för publ'!$B$2:$H$2,0),FALSE))</f>
        <v>9.8223199999999995</v>
      </c>
      <c r="G210" s="45">
        <f>IF(ISERROR(VLOOKUP($C210,'Miljövärden urval för publ'!$B$2:$H$490,MATCH(G$4,'Miljövärden urval för publ'!$B$2:$H$2,0),FALSE)),"",VLOOKUP($C210,'Miljövärden urval för publ'!$B$2:$H$490,MATCH(G$4,'Miljövärden urval för publ'!$B$2:$H$2,0),FALSE))</f>
        <v>4.5305600000000001E-2</v>
      </c>
    </row>
    <row r="211" spans="1:7" x14ac:dyDescent="0.35">
      <c r="A211" s="45">
        <v>208</v>
      </c>
      <c r="B211" s="45" t="str">
        <f>IF(ISERROR(INDEX('Miljövärden urval för publ'!$A$2:$AD$475,MATCH($A211,'Miljövärden urval för publ'!$U$2:$U$476,0),1)),"",INDEX('Miljövärden urval för publ'!$A$2:$AD$475,MATCH($A211,'Miljövärden urval för publ'!$U$2:$U$476,0),1))</f>
        <v>Rindi Energi AB</v>
      </c>
      <c r="C211" s="45" t="str">
        <f>IF(ISERROR(INDEX('Miljövärden urval för publ'!$A$2:$AD$475,MATCH($A211,'Miljövärden urval för publ'!$U$2:$U$476,0),2)),"",INDEX('Miljövärden urval för publ'!$A$2:$AD$475,MATCH($A211,'Miljövärden urval för publ'!$U$2:$U$476,0),2))</f>
        <v>Tomelilla</v>
      </c>
      <c r="D211" s="45">
        <f>IF(ISERROR(VLOOKUP($C211,'Miljövärden urval för publ'!$B$2:$H$490,MATCH(D$4,'Miljövärden urval för publ'!$B$2:$H$2,0),FALSE)),"",VLOOKUP($C211,'Miljövärden urval för publ'!$B$2:$H$490,MATCH(D$4,'Miljövärden urval för publ'!$B$2:$H$2,0),FALSE))</f>
        <v>9.0031299999999995E-2</v>
      </c>
      <c r="E211" s="45">
        <f>IF(ISERROR(VLOOKUP($C211,'Miljövärden urval för publ'!$B$2:$H$490,MATCH(E$4,'Miljövärden urval för publ'!$B$2:$H$2,0),FALSE)),"",VLOOKUP($C211,'Miljövärden urval för publ'!$B$2:$H$490,MATCH(E$4,'Miljövärden urval för publ'!$B$2:$H$2,0),FALSE))</f>
        <v>17.770299999999999</v>
      </c>
      <c r="F211" s="45">
        <f>IF(ISERROR(VLOOKUP($C211,'Miljövärden urval för publ'!$B$2:$H$490,MATCH(F$4,'Miljövärden urval för publ'!$B$2:$H$2,0),FALSE)),"",VLOOKUP($C211,'Miljövärden urval för publ'!$B$2:$H$490,MATCH(F$4,'Miljövärden urval för publ'!$B$2:$H$2,0),FALSE))</f>
        <v>8.7815300000000001</v>
      </c>
      <c r="G211" s="45">
        <f>IF(ISERROR(VLOOKUP($C211,'Miljövärden urval för publ'!$B$2:$H$490,MATCH(G$4,'Miljövärden urval för publ'!$B$2:$H$2,0),FALSE)),"",VLOOKUP($C211,'Miljövärden urval för publ'!$B$2:$H$490,MATCH(G$4,'Miljövärden urval för publ'!$B$2:$H$2,0),FALSE))</f>
        <v>7.1490299999999998E-3</v>
      </c>
    </row>
    <row r="212" spans="1:7" x14ac:dyDescent="0.35">
      <c r="A212" s="45">
        <v>209</v>
      </c>
      <c r="B212" s="45" t="str">
        <f>IF(ISERROR(INDEX('Miljövärden urval för publ'!$A$2:$AD$475,MATCH($A212,'Miljövärden urval för publ'!$U$2:$U$476,0),1)),"",INDEX('Miljövärden urval för publ'!$A$2:$AD$475,MATCH($A212,'Miljövärden urval för publ'!$U$2:$U$476,0),1))</f>
        <v>Rindi Energi AB</v>
      </c>
      <c r="C212" s="45" t="str">
        <f>IF(ISERROR(INDEX('Miljövärden urval för publ'!$A$2:$AD$475,MATCH($A212,'Miljövärden urval för publ'!$U$2:$U$476,0),2)),"",INDEX('Miljövärden urval för publ'!$A$2:$AD$475,MATCH($A212,'Miljövärden urval för publ'!$U$2:$U$476,0),2))</f>
        <v>Vadstena</v>
      </c>
      <c r="D212" s="45">
        <f>IF(ISERROR(VLOOKUP($C212,'Miljövärden urval för publ'!$B$2:$H$490,MATCH(D$4,'Miljövärden urval för publ'!$B$2:$H$2,0),FALSE)),"",VLOOKUP($C212,'Miljövärden urval för publ'!$B$2:$H$490,MATCH(D$4,'Miljövärden urval för publ'!$B$2:$H$2,0),FALSE))</f>
        <v>0.18280299999999999</v>
      </c>
      <c r="E212" s="45">
        <f>IF(ISERROR(VLOOKUP($C212,'Miljövärden urval för publ'!$B$2:$H$490,MATCH(E$4,'Miljövärden urval för publ'!$B$2:$H$2,0),FALSE)),"",VLOOKUP($C212,'Miljövärden urval för publ'!$B$2:$H$490,MATCH(E$4,'Miljövärden urval för publ'!$B$2:$H$2,0),FALSE))</f>
        <v>40.125100000000003</v>
      </c>
      <c r="F212" s="45">
        <f>IF(ISERROR(VLOOKUP($C212,'Miljövärden urval för publ'!$B$2:$H$490,MATCH(F$4,'Miljövärden urval för publ'!$B$2:$H$2,0),FALSE)),"",VLOOKUP($C212,'Miljövärden urval för publ'!$B$2:$H$490,MATCH(F$4,'Miljövärden urval för publ'!$B$2:$H$2,0),FALSE))</f>
        <v>9.5649099999999994</v>
      </c>
      <c r="G212" s="45">
        <f>IF(ISERROR(VLOOKUP($C212,'Miljövärden urval för publ'!$B$2:$H$490,MATCH(G$4,'Miljövärden urval för publ'!$B$2:$H$2,0),FALSE)),"",VLOOKUP($C212,'Miljövärden urval för publ'!$B$2:$H$490,MATCH(G$4,'Miljövärden urval för publ'!$B$2:$H$2,0),FALSE))</f>
        <v>6.9525600000000007E-2</v>
      </c>
    </row>
    <row r="213" spans="1:7" x14ac:dyDescent="0.35">
      <c r="A213" s="45">
        <v>210</v>
      </c>
      <c r="B213" s="45" t="str">
        <f>IF(ISERROR(INDEX('Miljövärden urval för publ'!$A$2:$AD$475,MATCH($A213,'Miljövärden urval för publ'!$U$2:$U$476,0),1)),"",INDEX('Miljövärden urval för publ'!$A$2:$AD$475,MATCH($A213,'Miljövärden urval för publ'!$U$2:$U$476,0),1))</f>
        <v>Rindi Energi AB</v>
      </c>
      <c r="C213" s="45" t="str">
        <f>IF(ISERROR(INDEX('Miljövärden urval för publ'!$A$2:$AD$475,MATCH($A213,'Miljövärden urval för publ'!$U$2:$U$476,0),2)),"",INDEX('Miljövärden urval för publ'!$A$2:$AD$475,MATCH($A213,'Miljövärden urval för publ'!$U$2:$U$476,0),2))</f>
        <v>Vansbro</v>
      </c>
      <c r="D213" s="45">
        <f>IF(ISERROR(VLOOKUP($C213,'Miljövärden urval för publ'!$B$2:$H$490,MATCH(D$4,'Miljövärden urval för publ'!$B$2:$H$2,0),FALSE)),"",VLOOKUP($C213,'Miljövärden urval för publ'!$B$2:$H$490,MATCH(D$4,'Miljövärden urval för publ'!$B$2:$H$2,0),FALSE))</f>
        <v>8.9026599999999997E-2</v>
      </c>
      <c r="E213" s="45">
        <f>IF(ISERROR(VLOOKUP($C213,'Miljövärden urval för publ'!$B$2:$H$490,MATCH(E$4,'Miljövärden urval för publ'!$B$2:$H$2,0),FALSE)),"",VLOOKUP($C213,'Miljövärden urval för publ'!$B$2:$H$490,MATCH(E$4,'Miljövärden urval för publ'!$B$2:$H$2,0),FALSE))</f>
        <v>18.863299999999999</v>
      </c>
      <c r="F213" s="45">
        <f>IF(ISERROR(VLOOKUP($C213,'Miljövärden urval för publ'!$B$2:$H$490,MATCH(F$4,'Miljövärden urval för publ'!$B$2:$H$2,0),FALSE)),"",VLOOKUP($C213,'Miljövärden urval för publ'!$B$2:$H$490,MATCH(F$4,'Miljövärden urval för publ'!$B$2:$H$2,0),FALSE))</f>
        <v>8.07958</v>
      </c>
      <c r="G213" s="45">
        <f>IF(ISERROR(VLOOKUP($C213,'Miljövärden urval för publ'!$B$2:$H$490,MATCH(G$4,'Miljövärden urval för publ'!$B$2:$H$2,0),FALSE)),"",VLOOKUP($C213,'Miljövärden urval för publ'!$B$2:$H$490,MATCH(G$4,'Miljövärden urval för publ'!$B$2:$H$2,0),FALSE))</f>
        <v>1.80804E-2</v>
      </c>
    </row>
    <row r="214" spans="1:7" x14ac:dyDescent="0.35">
      <c r="A214" s="45">
        <v>211</v>
      </c>
      <c r="B214" s="45" t="str">
        <f>IF(ISERROR(INDEX('Miljövärden urval för publ'!$A$2:$AD$475,MATCH($A214,'Miljövärden urval för publ'!$U$2:$U$476,0),1)),"",INDEX('Miljövärden urval för publ'!$A$2:$AD$475,MATCH($A214,'Miljövärden urval för publ'!$U$2:$U$476,0),1))</f>
        <v>Rindi Energi AB</v>
      </c>
      <c r="C214" s="45" t="str">
        <f>IF(ISERROR(INDEX('Miljövärden urval för publ'!$A$2:$AD$475,MATCH($A214,'Miljövärden urval för publ'!$U$2:$U$476,0),2)),"",INDEX('Miljövärden urval för publ'!$A$2:$AD$475,MATCH($A214,'Miljövärden urval för publ'!$U$2:$U$476,0),2))</f>
        <v>Vingåker</v>
      </c>
      <c r="D214" s="45">
        <f>IF(ISERROR(VLOOKUP($C214,'Miljövärden urval för publ'!$B$2:$H$490,MATCH(D$4,'Miljövärden urval för publ'!$B$2:$H$2,0),FALSE)),"",VLOOKUP($C214,'Miljövärden urval för publ'!$B$2:$H$490,MATCH(D$4,'Miljövärden urval för publ'!$B$2:$H$2,0),FALSE))</f>
        <v>0.13344400000000001</v>
      </c>
      <c r="E214" s="45">
        <f>IF(ISERROR(VLOOKUP($C214,'Miljövärden urval för publ'!$B$2:$H$490,MATCH(E$4,'Miljövärden urval för publ'!$B$2:$H$2,0),FALSE)),"",VLOOKUP($C214,'Miljövärden urval för publ'!$B$2:$H$490,MATCH(E$4,'Miljövärden urval för publ'!$B$2:$H$2,0),FALSE))</f>
        <v>27.128</v>
      </c>
      <c r="F214" s="45">
        <f>IF(ISERROR(VLOOKUP($C214,'Miljövärden urval för publ'!$B$2:$H$490,MATCH(F$4,'Miljövärden urval för publ'!$B$2:$H$2,0),FALSE)),"",VLOOKUP($C214,'Miljövärden urval för publ'!$B$2:$H$490,MATCH(F$4,'Miljövärden urval för publ'!$B$2:$H$2,0),FALSE))</f>
        <v>8.2357700000000005</v>
      </c>
      <c r="G214" s="45">
        <f>IF(ISERROR(VLOOKUP($C214,'Miljövärden urval för publ'!$B$2:$H$490,MATCH(G$4,'Miljövärden urval för publ'!$B$2:$H$2,0),FALSE)),"",VLOOKUP($C214,'Miljövärden urval för publ'!$B$2:$H$490,MATCH(G$4,'Miljövärden urval för publ'!$B$2:$H$2,0),FALSE))</f>
        <v>3.6524399999999999E-2</v>
      </c>
    </row>
    <row r="215" spans="1:7" x14ac:dyDescent="0.35">
      <c r="A215" s="45">
        <v>212</v>
      </c>
      <c r="B215" s="45" t="str">
        <f>IF(ISERROR(INDEX('Miljövärden urval för publ'!$A$2:$AD$475,MATCH($A215,'Miljövärden urval för publ'!$U$2:$U$476,0),1)),"",INDEX('Miljövärden urval för publ'!$A$2:$AD$475,MATCH($A215,'Miljövärden urval för publ'!$U$2:$U$476,0),1))</f>
        <v>Rindi Energi AB</v>
      </c>
      <c r="C215" s="45" t="str">
        <f>IF(ISERROR(INDEX('Miljövärden urval för publ'!$A$2:$AD$475,MATCH($A215,'Miljövärden urval för publ'!$U$2:$U$476,0),2)),"",INDEX('Miljövärden urval för publ'!$A$2:$AD$475,MATCH($A215,'Miljövärden urval för publ'!$U$2:$U$476,0),2))</f>
        <v>Älvdalen</v>
      </c>
      <c r="D215" s="45">
        <f>IF(ISERROR(VLOOKUP($C215,'Miljövärden urval för publ'!$B$2:$H$490,MATCH(D$4,'Miljövärden urval för publ'!$B$2:$H$2,0),FALSE)),"",VLOOKUP($C215,'Miljövärden urval för publ'!$B$2:$H$490,MATCH(D$4,'Miljövärden urval för publ'!$B$2:$H$2,0),FALSE))</f>
        <v>0.20846000000000001</v>
      </c>
      <c r="E215" s="45">
        <f>IF(ISERROR(VLOOKUP($C215,'Miljövärden urval för publ'!$B$2:$H$490,MATCH(E$4,'Miljövärden urval för publ'!$B$2:$H$2,0),FALSE)),"",VLOOKUP($C215,'Miljövärden urval för publ'!$B$2:$H$490,MATCH(E$4,'Miljövärden urval för publ'!$B$2:$H$2,0),FALSE))</f>
        <v>20.318300000000001</v>
      </c>
      <c r="F215" s="45">
        <f>IF(ISERROR(VLOOKUP($C215,'Miljövärden urval för publ'!$B$2:$H$490,MATCH(F$4,'Miljövärden urval för publ'!$B$2:$H$2,0),FALSE)),"",VLOOKUP($C215,'Miljövärden urval för publ'!$B$2:$H$490,MATCH(F$4,'Miljövärden urval för publ'!$B$2:$H$2,0),FALSE))</f>
        <v>15.5001</v>
      </c>
      <c r="G215" s="45">
        <f>IF(ISERROR(VLOOKUP($C215,'Miljövärden urval för publ'!$B$2:$H$490,MATCH(G$4,'Miljövärden urval för publ'!$B$2:$H$2,0),FALSE)),"",VLOOKUP($C215,'Miljövärden urval för publ'!$B$2:$H$490,MATCH(G$4,'Miljövärden urval för publ'!$B$2:$H$2,0),FALSE))</f>
        <v>3.0585000000000001E-2</v>
      </c>
    </row>
    <row r="216" spans="1:7" x14ac:dyDescent="0.35">
      <c r="A216" s="45">
        <v>213</v>
      </c>
      <c r="B216" s="45" t="str">
        <f>IF(ISERROR(INDEX('Miljövärden urval för publ'!$A$2:$AD$475,MATCH($A216,'Miljövärden urval för publ'!$U$2:$U$476,0),1)),"",INDEX('Miljövärden urval för publ'!$A$2:$AD$475,MATCH($A216,'Miljövärden urval för publ'!$U$2:$U$476,0),1))</f>
        <v>Ronneby Miljö och Teknik AB</v>
      </c>
      <c r="C216" s="45" t="str">
        <f>IF(ISERROR(INDEX('Miljövärden urval för publ'!$A$2:$AD$475,MATCH($A216,'Miljövärden urval för publ'!$U$2:$U$476,0),2)),"",INDEX('Miljövärden urval för publ'!$A$2:$AD$475,MATCH($A216,'Miljövärden urval för publ'!$U$2:$U$476,0),2))</f>
        <v>Bräkne-Hoby</v>
      </c>
      <c r="D216" s="45">
        <f>IF(ISERROR(VLOOKUP($C216,'Miljövärden urval för publ'!$B$2:$H$490,MATCH(D$4,'Miljövärden urval för publ'!$B$2:$H$2,0),FALSE)),"",VLOOKUP($C216,'Miljövärden urval för publ'!$B$2:$H$490,MATCH(D$4,'Miljövärden urval för publ'!$B$2:$H$2,0),FALSE))</f>
        <v>0.122653</v>
      </c>
      <c r="E216" s="45">
        <f>IF(ISERROR(VLOOKUP($C216,'Miljövärden urval för publ'!$B$2:$H$490,MATCH(E$4,'Miljövärden urval för publ'!$B$2:$H$2,0),FALSE)),"",VLOOKUP($C216,'Miljövärden urval för publ'!$B$2:$H$490,MATCH(E$4,'Miljövärden urval för publ'!$B$2:$H$2,0),FALSE))</f>
        <v>20.462700000000002</v>
      </c>
      <c r="F216" s="45">
        <f>IF(ISERROR(VLOOKUP($C216,'Miljövärden urval för publ'!$B$2:$H$490,MATCH(F$4,'Miljövärden urval för publ'!$B$2:$H$2,0),FALSE)),"",VLOOKUP($C216,'Miljövärden urval för publ'!$B$2:$H$490,MATCH(F$4,'Miljövärden urval för publ'!$B$2:$H$2,0),FALSE))</f>
        <v>10.258699999999999</v>
      </c>
      <c r="G216" s="45">
        <f>IF(ISERROR(VLOOKUP($C216,'Miljövärden urval för publ'!$B$2:$H$490,MATCH(G$4,'Miljövärden urval för publ'!$B$2:$H$2,0),FALSE)),"",VLOOKUP($C216,'Miljövärden urval för publ'!$B$2:$H$490,MATCH(G$4,'Miljövärden urval för publ'!$B$2:$H$2,0),FALSE))</f>
        <v>9.9643600000000002E-3</v>
      </c>
    </row>
    <row r="217" spans="1:7" x14ac:dyDescent="0.35">
      <c r="A217" s="45">
        <v>214</v>
      </c>
      <c r="B217" s="45" t="str">
        <f>IF(ISERROR(INDEX('Miljövärden urval för publ'!$A$2:$AD$475,MATCH($A217,'Miljövärden urval för publ'!$U$2:$U$476,0),1)),"",INDEX('Miljövärden urval för publ'!$A$2:$AD$475,MATCH($A217,'Miljövärden urval för publ'!$U$2:$U$476,0),1))</f>
        <v>Ronneby Miljö och Teknik AB</v>
      </c>
      <c r="C217" s="45" t="str">
        <f>IF(ISERROR(INDEX('Miljövärden urval för publ'!$A$2:$AD$475,MATCH($A217,'Miljövärden urval för publ'!$U$2:$U$476,0),2)),"",INDEX('Miljövärden urval för publ'!$A$2:$AD$475,MATCH($A217,'Miljövärden urval för publ'!$U$2:$U$476,0),2))</f>
        <v>Ronneby-Kallinge</v>
      </c>
      <c r="D217" s="45">
        <f>IF(ISERROR(VLOOKUP($C217,'Miljövärden urval för publ'!$B$2:$H$490,MATCH(D$4,'Miljövärden urval för publ'!$B$2:$H$2,0),FALSE)),"",VLOOKUP($C217,'Miljövärden urval för publ'!$B$2:$H$490,MATCH(D$4,'Miljövärden urval för publ'!$B$2:$H$2,0),FALSE))</f>
        <v>0.15629399999999999</v>
      </c>
      <c r="E217" s="45">
        <f>IF(ISERROR(VLOOKUP($C217,'Miljövärden urval för publ'!$B$2:$H$490,MATCH(E$4,'Miljövärden urval för publ'!$B$2:$H$2,0),FALSE)),"",VLOOKUP($C217,'Miljövärden urval för publ'!$B$2:$H$490,MATCH(E$4,'Miljövärden urval för publ'!$B$2:$H$2,0),FALSE))</f>
        <v>22.850899999999999</v>
      </c>
      <c r="F217" s="45">
        <f>IF(ISERROR(VLOOKUP($C217,'Miljövärden urval för publ'!$B$2:$H$490,MATCH(F$4,'Miljövärden urval för publ'!$B$2:$H$2,0),FALSE)),"",VLOOKUP($C217,'Miljövärden urval för publ'!$B$2:$H$490,MATCH(F$4,'Miljövärden urval för publ'!$B$2:$H$2,0),FALSE))</f>
        <v>10.927099999999999</v>
      </c>
      <c r="G217" s="45">
        <f>IF(ISERROR(VLOOKUP($C217,'Miljövärden urval för publ'!$B$2:$H$490,MATCH(G$4,'Miljövärden urval för publ'!$B$2:$H$2,0),FALSE)),"",VLOOKUP($C217,'Miljövärden urval för publ'!$B$2:$H$490,MATCH(G$4,'Miljövärden urval för publ'!$B$2:$H$2,0),FALSE))</f>
        <v>2.3108299999999998E-2</v>
      </c>
    </row>
    <row r="218" spans="1:7" x14ac:dyDescent="0.35">
      <c r="A218" s="45">
        <v>215</v>
      </c>
      <c r="B218" s="45" t="str">
        <f>IF(ISERROR(INDEX('Miljövärden urval för publ'!$A$2:$AD$475,MATCH($A218,'Miljövärden urval för publ'!$U$2:$U$476,0),1)),"",INDEX('Miljövärden urval för publ'!$A$2:$AD$475,MATCH($A218,'Miljövärden urval för publ'!$U$2:$U$476,0),1))</f>
        <v>Rättviks Teknik AB</v>
      </c>
      <c r="C218" s="45" t="str">
        <f>IF(ISERROR(INDEX('Miljövärden urval för publ'!$A$2:$AD$475,MATCH($A218,'Miljövärden urval för publ'!$U$2:$U$476,0),2)),"",INDEX('Miljövärden urval för publ'!$A$2:$AD$475,MATCH($A218,'Miljövärden urval för publ'!$U$2:$U$476,0),2))</f>
        <v>Rättvik</v>
      </c>
      <c r="D218" s="45">
        <f>IF(ISERROR(VLOOKUP($C218,'Miljövärden urval för publ'!$B$2:$H$490,MATCH(D$4,'Miljövärden urval för publ'!$B$2:$H$2,0),FALSE)),"",VLOOKUP($C218,'Miljövärden urval för publ'!$B$2:$H$490,MATCH(D$4,'Miljövärden urval för publ'!$B$2:$H$2,0),FALSE))</f>
        <v>0.11211699999999999</v>
      </c>
      <c r="E218" s="45">
        <f>IF(ISERROR(VLOOKUP($C218,'Miljövärden urval för publ'!$B$2:$H$490,MATCH(E$4,'Miljövärden urval för publ'!$B$2:$H$2,0),FALSE)),"",VLOOKUP($C218,'Miljövärden urval för publ'!$B$2:$H$490,MATCH(E$4,'Miljövärden urval för publ'!$B$2:$H$2,0),FALSE))</f>
        <v>21.250599999999999</v>
      </c>
      <c r="F218" s="45">
        <f>IF(ISERROR(VLOOKUP($C218,'Miljövärden urval för publ'!$B$2:$H$490,MATCH(F$4,'Miljövärden urval för publ'!$B$2:$H$2,0),FALSE)),"",VLOOKUP($C218,'Miljövärden urval för publ'!$B$2:$H$490,MATCH(F$4,'Miljövärden urval för publ'!$B$2:$H$2,0),FALSE))</f>
        <v>7.8702199999999998</v>
      </c>
      <c r="G218" s="45">
        <f>IF(ISERROR(VLOOKUP($C218,'Miljövärden urval för publ'!$B$2:$H$490,MATCH(G$4,'Miljövärden urval för publ'!$B$2:$H$2,0),FALSE)),"",VLOOKUP($C218,'Miljövärden urval för publ'!$B$2:$H$490,MATCH(G$4,'Miljövärden urval för publ'!$B$2:$H$2,0),FALSE))</f>
        <v>1.8816699999999999E-2</v>
      </c>
    </row>
    <row r="219" spans="1:7" x14ac:dyDescent="0.35">
      <c r="A219" s="45">
        <v>216</v>
      </c>
      <c r="B219" s="45" t="str">
        <f>IF(ISERROR(INDEX('Miljövärden urval för publ'!$A$2:$AD$475,MATCH($A219,'Miljövärden urval för publ'!$U$2:$U$476,0),1)),"",INDEX('Miljövärden urval för publ'!$A$2:$AD$475,MATCH($A219,'Miljövärden urval för publ'!$U$2:$U$476,0),1))</f>
        <v>Sala-Heby Energi AB</v>
      </c>
      <c r="C219" s="45" t="str">
        <f>IF(ISERROR(INDEX('Miljövärden urval för publ'!$A$2:$AD$475,MATCH($A219,'Miljövärden urval för publ'!$U$2:$U$476,0),2)),"",INDEX('Miljövärden urval för publ'!$A$2:$AD$475,MATCH($A219,'Miljövärden urval för publ'!$U$2:$U$476,0),2))</f>
        <v>Sala-Heby</v>
      </c>
      <c r="D219" s="45">
        <f>IF(ISERROR(VLOOKUP($C219,'Miljövärden urval för publ'!$B$2:$H$490,MATCH(D$4,'Miljövärden urval för publ'!$B$2:$H$2,0),FALSE)),"",VLOOKUP($C219,'Miljövärden urval för publ'!$B$2:$H$490,MATCH(D$4,'Miljövärden urval för publ'!$B$2:$H$2,0),FALSE))</f>
        <v>8.0194600000000005E-2</v>
      </c>
      <c r="E219" s="45">
        <f>IF(ISERROR(VLOOKUP($C219,'Miljövärden urval för publ'!$B$2:$H$490,MATCH(E$4,'Miljövärden urval för publ'!$B$2:$H$2,0),FALSE)),"",VLOOKUP($C219,'Miljövärden urval för publ'!$B$2:$H$490,MATCH(E$4,'Miljövärden urval för publ'!$B$2:$H$2,0),FALSE))</f>
        <v>7.4428700000000001</v>
      </c>
      <c r="F219" s="45">
        <f>IF(ISERROR(VLOOKUP($C219,'Miljövärden urval för publ'!$B$2:$H$490,MATCH(F$4,'Miljövärden urval för publ'!$B$2:$H$2,0),FALSE)),"",VLOOKUP($C219,'Miljövärden urval för publ'!$B$2:$H$490,MATCH(F$4,'Miljövärden urval för publ'!$B$2:$H$2,0),FALSE))</f>
        <v>7.1574499999999999</v>
      </c>
      <c r="G219" s="45">
        <f>IF(ISERROR(VLOOKUP($C219,'Miljövärden urval för publ'!$B$2:$H$490,MATCH(G$4,'Miljövärden urval för publ'!$B$2:$H$2,0),FALSE)),"",VLOOKUP($C219,'Miljövärden urval för publ'!$B$2:$H$490,MATCH(G$4,'Miljövärden urval för publ'!$B$2:$H$2,0),FALSE))</f>
        <v>0</v>
      </c>
    </row>
    <row r="220" spans="1:7" x14ac:dyDescent="0.35">
      <c r="A220" s="45">
        <v>217</v>
      </c>
      <c r="B220" s="45" t="str">
        <f>IF(ISERROR(INDEX('Miljövärden urval för publ'!$A$2:$AD$475,MATCH($A220,'Miljövärden urval för publ'!$U$2:$U$476,0),1)),"",INDEX('Miljövärden urval för publ'!$A$2:$AD$475,MATCH($A220,'Miljövärden urval för publ'!$U$2:$U$476,0),1))</f>
        <v>Sandviken Energi AB</v>
      </c>
      <c r="C220" s="45" t="str">
        <f>IF(ISERROR(INDEX('Miljövärden urval för publ'!$A$2:$AD$475,MATCH($A220,'Miljövärden urval för publ'!$U$2:$U$476,0),2)),"",INDEX('Miljövärden urval för publ'!$A$2:$AD$475,MATCH($A220,'Miljövärden urval för publ'!$U$2:$U$476,0),2))</f>
        <v>Sandviken</v>
      </c>
      <c r="D220" s="45">
        <f>IF(ISERROR(VLOOKUP($C220,'Miljövärden urval för publ'!$B$2:$H$490,MATCH(D$4,'Miljövärden urval för publ'!$B$2:$H$2,0),FALSE)),"",VLOOKUP($C220,'Miljövärden urval för publ'!$B$2:$H$490,MATCH(D$4,'Miljövärden urval för publ'!$B$2:$H$2,0),FALSE))</f>
        <v>0.54428699999999997</v>
      </c>
      <c r="E220" s="45">
        <f>IF(ISERROR(VLOOKUP($C220,'Miljövärden urval för publ'!$B$2:$H$490,MATCH(E$4,'Miljövärden urval för publ'!$B$2:$H$2,0),FALSE)),"",VLOOKUP($C220,'Miljövärden urval för publ'!$B$2:$H$490,MATCH(E$4,'Miljövärden urval för publ'!$B$2:$H$2,0),FALSE))</f>
        <v>164.28200000000001</v>
      </c>
      <c r="F220" s="45">
        <f>IF(ISERROR(VLOOKUP($C220,'Miljövärden urval för publ'!$B$2:$H$490,MATCH(F$4,'Miljövärden urval för publ'!$B$2:$H$2,0),FALSE)),"",VLOOKUP($C220,'Miljövärden urval för publ'!$B$2:$H$490,MATCH(F$4,'Miljövärden urval för publ'!$B$2:$H$2,0),FALSE))</f>
        <v>22.454000000000001</v>
      </c>
      <c r="G220" s="45">
        <f>IF(ISERROR(VLOOKUP($C220,'Miljövärden urval för publ'!$B$2:$H$490,MATCH(G$4,'Miljövärden urval för publ'!$B$2:$H$2,0),FALSE)),"",VLOOKUP($C220,'Miljövärden urval för publ'!$B$2:$H$490,MATCH(G$4,'Miljövärden urval för publ'!$B$2:$H$2,0),FALSE))</f>
        <v>3.3114999999999999E-2</v>
      </c>
    </row>
    <row r="221" spans="1:7" x14ac:dyDescent="0.35">
      <c r="A221" s="45">
        <v>218</v>
      </c>
      <c r="B221" s="45" t="str">
        <f>IF(ISERROR(INDEX('Miljövärden urval för publ'!$A$2:$AD$475,MATCH($A221,'Miljövärden urval för publ'!$U$2:$U$476,0),1)),"",INDEX('Miljövärden urval för publ'!$A$2:$AD$475,MATCH($A221,'Miljövärden urval för publ'!$U$2:$U$476,0),1))</f>
        <v>Skara Energi AB</v>
      </c>
      <c r="C221" s="45" t="str">
        <f>IF(ISERROR(INDEX('Miljövärden urval för publ'!$A$2:$AD$475,MATCH($A221,'Miljövärden urval för publ'!$U$2:$U$476,0),2)),"",INDEX('Miljövärden urval för publ'!$A$2:$AD$475,MATCH($A221,'Miljövärden urval för publ'!$U$2:$U$476,0),2))</f>
        <v>Skara</v>
      </c>
      <c r="D221" s="45">
        <f>IF(ISERROR(VLOOKUP($C221,'Miljövärden urval för publ'!$B$2:$H$490,MATCH(D$4,'Miljövärden urval för publ'!$B$2:$H$2,0),FALSE)),"",VLOOKUP($C221,'Miljövärden urval för publ'!$B$2:$H$490,MATCH(D$4,'Miljövärden urval för publ'!$B$2:$H$2,0),FALSE))</f>
        <v>0.10606599999999999</v>
      </c>
      <c r="E221" s="45">
        <f>IF(ISERROR(VLOOKUP($C221,'Miljövärden urval för publ'!$B$2:$H$490,MATCH(E$4,'Miljövärden urval för publ'!$B$2:$H$2,0),FALSE)),"",VLOOKUP($C221,'Miljövärden urval för publ'!$B$2:$H$490,MATCH(E$4,'Miljövärden urval för publ'!$B$2:$H$2,0),FALSE))</f>
        <v>19.5517</v>
      </c>
      <c r="F221" s="45">
        <f>IF(ISERROR(VLOOKUP($C221,'Miljövärden urval för publ'!$B$2:$H$490,MATCH(F$4,'Miljövärden urval för publ'!$B$2:$H$2,0),FALSE)),"",VLOOKUP($C221,'Miljövärden urval för publ'!$B$2:$H$490,MATCH(F$4,'Miljövärden urval för publ'!$B$2:$H$2,0),FALSE))</f>
        <v>8.1361299999999996</v>
      </c>
      <c r="G221" s="45">
        <f>IF(ISERROR(VLOOKUP($C221,'Miljövärden urval för publ'!$B$2:$H$490,MATCH(G$4,'Miljövärden urval för publ'!$B$2:$H$2,0),FALSE)),"",VLOOKUP($C221,'Miljövärden urval för publ'!$B$2:$H$490,MATCH(G$4,'Miljövärden urval för publ'!$B$2:$H$2,0),FALSE))</f>
        <v>2.12865E-2</v>
      </c>
    </row>
    <row r="222" spans="1:7" x14ac:dyDescent="0.35">
      <c r="A222" s="45">
        <v>219</v>
      </c>
      <c r="B222" s="45" t="str">
        <f>IF(ISERROR(INDEX('Miljövärden urval för publ'!$A$2:$AD$475,MATCH($A222,'Miljövärden urval för publ'!$U$2:$U$476,0),1)),"",INDEX('Miljövärden urval för publ'!$A$2:$AD$475,MATCH($A222,'Miljövärden urval för publ'!$U$2:$U$476,0),1))</f>
        <v>Skellefteå Kraft AB</v>
      </c>
      <c r="C222" s="45" t="str">
        <f>IF(ISERROR(INDEX('Miljövärden urval för publ'!$A$2:$AD$475,MATCH($A222,'Miljövärden urval för publ'!$U$2:$U$476,0),2)),"",INDEX('Miljövärden urval för publ'!$A$2:$AD$475,MATCH($A222,'Miljövärden urval för publ'!$U$2:$U$476,0),2))</f>
        <v>Boliden</v>
      </c>
      <c r="D222" s="45">
        <f>IF(ISERROR(VLOOKUP($C222,'Miljövärden urval för publ'!$B$2:$H$490,MATCH(D$4,'Miljövärden urval för publ'!$B$2:$H$2,0),FALSE)),"",VLOOKUP($C222,'Miljövärden urval för publ'!$B$2:$H$490,MATCH(D$4,'Miljövärden urval för publ'!$B$2:$H$2,0),FALSE))</f>
        <v>0.17442099999999999</v>
      </c>
      <c r="E222" s="45">
        <f>IF(ISERROR(VLOOKUP($C222,'Miljövärden urval för publ'!$B$2:$H$490,MATCH(E$4,'Miljövärden urval för publ'!$B$2:$H$2,0),FALSE)),"",VLOOKUP($C222,'Miljövärden urval för publ'!$B$2:$H$490,MATCH(E$4,'Miljövärden urval för publ'!$B$2:$H$2,0),FALSE))</f>
        <v>9.5176200000000009</v>
      </c>
      <c r="F222" s="45">
        <f>IF(ISERROR(VLOOKUP($C222,'Miljövärden urval för publ'!$B$2:$H$490,MATCH(F$4,'Miljövärden urval för publ'!$B$2:$H$2,0),FALSE)),"",VLOOKUP($C222,'Miljövärden urval för publ'!$B$2:$H$490,MATCH(F$4,'Miljövärden urval för publ'!$B$2:$H$2,0),FALSE))</f>
        <v>16.5854</v>
      </c>
      <c r="G222" s="45">
        <f>IF(ISERROR(VLOOKUP($C222,'Miljövärden urval för publ'!$B$2:$H$490,MATCH(G$4,'Miljövärden urval för publ'!$B$2:$H$2,0),FALSE)),"",VLOOKUP($C222,'Miljövärden urval för publ'!$B$2:$H$490,MATCH(G$4,'Miljövärden urval för publ'!$B$2:$H$2,0),FALSE))</f>
        <v>6.2549900000000002E-3</v>
      </c>
    </row>
    <row r="223" spans="1:7" x14ac:dyDescent="0.35">
      <c r="A223" s="45">
        <v>220</v>
      </c>
      <c r="B223" s="45" t="str">
        <f>IF(ISERROR(INDEX('Miljövärden urval för publ'!$A$2:$AD$475,MATCH($A223,'Miljövärden urval för publ'!$U$2:$U$476,0),1)),"",INDEX('Miljövärden urval för publ'!$A$2:$AD$475,MATCH($A223,'Miljövärden urval för publ'!$U$2:$U$476,0),1))</f>
        <v>Skellefteå Kraft AB</v>
      </c>
      <c r="C223" s="45" t="str">
        <f>IF(ISERROR(INDEX('Miljövärden urval för publ'!$A$2:$AD$475,MATCH($A223,'Miljövärden urval för publ'!$U$2:$U$476,0),2)),"",INDEX('Miljövärden urval för publ'!$A$2:$AD$475,MATCH($A223,'Miljövärden urval för publ'!$U$2:$U$476,0),2))</f>
        <v>Bureå</v>
      </c>
      <c r="D223" s="45">
        <f>IF(ISERROR(VLOOKUP($C223,'Miljövärden urval för publ'!$B$2:$H$490,MATCH(D$4,'Miljövärden urval för publ'!$B$2:$H$2,0),FALSE)),"",VLOOKUP($C223,'Miljövärden urval för publ'!$B$2:$H$490,MATCH(D$4,'Miljövärden urval för publ'!$B$2:$H$2,0),FALSE))</f>
        <v>0.16786999999999999</v>
      </c>
      <c r="E223" s="45">
        <f>IF(ISERROR(VLOOKUP($C223,'Miljövärden urval för publ'!$B$2:$H$490,MATCH(E$4,'Miljövärden urval för publ'!$B$2:$H$2,0),FALSE)),"",VLOOKUP($C223,'Miljövärden urval för publ'!$B$2:$H$490,MATCH(E$4,'Miljövärden urval för publ'!$B$2:$H$2,0),FALSE))</f>
        <v>9.7771299999999997</v>
      </c>
      <c r="F223" s="45">
        <f>IF(ISERROR(VLOOKUP($C223,'Miljövärden urval för publ'!$B$2:$H$490,MATCH(F$4,'Miljövärden urval för publ'!$B$2:$H$2,0),FALSE)),"",VLOOKUP($C223,'Miljövärden urval för publ'!$B$2:$H$490,MATCH(F$4,'Miljövärden urval för publ'!$B$2:$H$2,0),FALSE))</f>
        <v>17.524799999999999</v>
      </c>
      <c r="G223" s="45">
        <f>IF(ISERROR(VLOOKUP($C223,'Miljövärden urval för publ'!$B$2:$H$490,MATCH(G$4,'Miljövärden urval för publ'!$B$2:$H$2,0),FALSE)),"",VLOOKUP($C223,'Miljövärden urval för publ'!$B$2:$H$490,MATCH(G$4,'Miljövärden urval för publ'!$B$2:$H$2,0),FALSE))</f>
        <v>5.5211399999999999E-3</v>
      </c>
    </row>
    <row r="224" spans="1:7" x14ac:dyDescent="0.35">
      <c r="A224" s="45">
        <v>221</v>
      </c>
      <c r="B224" s="45" t="str">
        <f>IF(ISERROR(INDEX('Miljövärden urval för publ'!$A$2:$AD$475,MATCH($A224,'Miljövärden urval för publ'!$U$2:$U$476,0),1)),"",INDEX('Miljövärden urval för publ'!$A$2:$AD$475,MATCH($A224,'Miljövärden urval för publ'!$U$2:$U$476,0),1))</f>
        <v>Skellefteå Kraft AB</v>
      </c>
      <c r="C224" s="45" t="str">
        <f>IF(ISERROR(INDEX('Miljövärden urval för publ'!$A$2:$AD$475,MATCH($A224,'Miljövärden urval för publ'!$U$2:$U$476,0),2)),"",INDEX('Miljövärden urval för publ'!$A$2:$AD$475,MATCH($A224,'Miljövärden urval för publ'!$U$2:$U$476,0),2))</f>
        <v>Burträsk</v>
      </c>
      <c r="D224" s="45">
        <f>IF(ISERROR(VLOOKUP($C224,'Miljövärden urval för publ'!$B$2:$H$490,MATCH(D$4,'Miljövärden urval för publ'!$B$2:$H$2,0),FALSE)),"",VLOOKUP($C224,'Miljövärden urval för publ'!$B$2:$H$490,MATCH(D$4,'Miljövärden urval för publ'!$B$2:$H$2,0),FALSE))</f>
        <v>0.14596500000000001</v>
      </c>
      <c r="E224" s="45">
        <f>IF(ISERROR(VLOOKUP($C224,'Miljövärden urval för publ'!$B$2:$H$490,MATCH(E$4,'Miljövärden urval för publ'!$B$2:$H$2,0),FALSE)),"",VLOOKUP($C224,'Miljövärden urval för publ'!$B$2:$H$490,MATCH(E$4,'Miljövärden urval för publ'!$B$2:$H$2,0),FALSE))</f>
        <v>21.0473</v>
      </c>
      <c r="F224" s="45">
        <f>IF(ISERROR(VLOOKUP($C224,'Miljövärden urval för publ'!$B$2:$H$490,MATCH(F$4,'Miljövärden urval för publ'!$B$2:$H$2,0),FALSE)),"",VLOOKUP($C224,'Miljövärden urval för publ'!$B$2:$H$490,MATCH(F$4,'Miljövärden urval för publ'!$B$2:$H$2,0),FALSE))</f>
        <v>11.2925</v>
      </c>
      <c r="G224" s="45">
        <f>IF(ISERROR(VLOOKUP($C224,'Miljövärden urval för publ'!$B$2:$H$490,MATCH(G$4,'Miljövärden urval för publ'!$B$2:$H$2,0),FALSE)),"",VLOOKUP($C224,'Miljövärden urval för publ'!$B$2:$H$490,MATCH(G$4,'Miljövärden urval för publ'!$B$2:$H$2,0),FALSE))</f>
        <v>2.7472799999999999E-2</v>
      </c>
    </row>
    <row r="225" spans="1:7" x14ac:dyDescent="0.35">
      <c r="A225" s="45">
        <v>222</v>
      </c>
      <c r="B225" s="45" t="str">
        <f>IF(ISERROR(INDEX('Miljövärden urval för publ'!$A$2:$AD$475,MATCH($A225,'Miljövärden urval för publ'!$U$2:$U$476,0),1)),"",INDEX('Miljövärden urval för publ'!$A$2:$AD$475,MATCH($A225,'Miljövärden urval för publ'!$U$2:$U$476,0),1))</f>
        <v>Skellefteå Kraft AB</v>
      </c>
      <c r="C225" s="45" t="str">
        <f>IF(ISERROR(INDEX('Miljövärden urval för publ'!$A$2:$AD$475,MATCH($A225,'Miljövärden urval för publ'!$U$2:$U$476,0),2)),"",INDEX('Miljövärden urval för publ'!$A$2:$AD$475,MATCH($A225,'Miljövärden urval för publ'!$U$2:$U$476,0),2))</f>
        <v>Byske</v>
      </c>
      <c r="D225" s="45">
        <f>IF(ISERROR(VLOOKUP($C225,'Miljövärden urval för publ'!$B$2:$H$490,MATCH(D$4,'Miljövärden urval för publ'!$B$2:$H$2,0),FALSE)),"",VLOOKUP($C225,'Miljövärden urval för publ'!$B$2:$H$490,MATCH(D$4,'Miljövärden urval för publ'!$B$2:$H$2,0),FALSE))</f>
        <v>0.16374</v>
      </c>
      <c r="E225" s="45">
        <f>IF(ISERROR(VLOOKUP($C225,'Miljövärden urval för publ'!$B$2:$H$490,MATCH(E$4,'Miljövärden urval för publ'!$B$2:$H$2,0),FALSE)),"",VLOOKUP($C225,'Miljövärden urval för publ'!$B$2:$H$490,MATCH(E$4,'Miljövärden urval för publ'!$B$2:$H$2,0),FALSE))</f>
        <v>11.1182</v>
      </c>
      <c r="F225" s="45">
        <f>IF(ISERROR(VLOOKUP($C225,'Miljövärden urval för publ'!$B$2:$H$490,MATCH(F$4,'Miljövärden urval för publ'!$B$2:$H$2,0),FALSE)),"",VLOOKUP($C225,'Miljövärden urval för publ'!$B$2:$H$490,MATCH(F$4,'Miljövärden urval för publ'!$B$2:$H$2,0),FALSE))</f>
        <v>16.321999999999999</v>
      </c>
      <c r="G225" s="45">
        <f>IF(ISERROR(VLOOKUP($C225,'Miljövärden urval för publ'!$B$2:$H$490,MATCH(G$4,'Miljövärden urval för publ'!$B$2:$H$2,0),FALSE)),"",VLOOKUP($C225,'Miljövärden urval för publ'!$B$2:$H$490,MATCH(G$4,'Miljövärden urval för publ'!$B$2:$H$2,0),FALSE))</f>
        <v>1.16983E-2</v>
      </c>
    </row>
    <row r="226" spans="1:7" x14ac:dyDescent="0.35">
      <c r="A226" s="45">
        <v>223</v>
      </c>
      <c r="B226" s="45" t="str">
        <f>IF(ISERROR(INDEX('Miljövärden urval för publ'!$A$2:$AD$475,MATCH($A226,'Miljövärden urval för publ'!$U$2:$U$476,0),1)),"",INDEX('Miljövärden urval för publ'!$A$2:$AD$475,MATCH($A226,'Miljövärden urval för publ'!$U$2:$U$476,0),1))</f>
        <v>Skellefteå Kraft AB</v>
      </c>
      <c r="C226" s="45" t="str">
        <f>IF(ISERROR(INDEX('Miljövärden urval för publ'!$A$2:$AD$475,MATCH($A226,'Miljövärden urval för publ'!$U$2:$U$476,0),2)),"",INDEX('Miljövärden urval för publ'!$A$2:$AD$475,MATCH($A226,'Miljövärden urval för publ'!$U$2:$U$476,0),2))</f>
        <v>Jörn</v>
      </c>
      <c r="D226" s="45">
        <f>IF(ISERROR(VLOOKUP($C226,'Miljövärden urval för publ'!$B$2:$H$490,MATCH(D$4,'Miljövärden urval för publ'!$B$2:$H$2,0),FALSE)),"",VLOOKUP($C226,'Miljövärden urval för publ'!$B$2:$H$490,MATCH(D$4,'Miljövärden urval för publ'!$B$2:$H$2,0),FALSE))</f>
        <v>0.101882</v>
      </c>
      <c r="E226" s="45">
        <f>IF(ISERROR(VLOOKUP($C226,'Miljövärden urval för publ'!$B$2:$H$490,MATCH(E$4,'Miljövärden urval för publ'!$B$2:$H$2,0),FALSE)),"",VLOOKUP($C226,'Miljövärden urval för publ'!$B$2:$H$490,MATCH(E$4,'Miljövärden urval för publ'!$B$2:$H$2,0),FALSE))</f>
        <v>19.9739</v>
      </c>
      <c r="F226" s="45">
        <f>IF(ISERROR(VLOOKUP($C226,'Miljövärden urval för publ'!$B$2:$H$490,MATCH(F$4,'Miljövärden urval för publ'!$B$2:$H$2,0),FALSE)),"",VLOOKUP($C226,'Miljövärden urval för publ'!$B$2:$H$490,MATCH(F$4,'Miljövärden urval för publ'!$B$2:$H$2,0),FALSE))</f>
        <v>12.4438</v>
      </c>
      <c r="G226" s="45">
        <f>IF(ISERROR(VLOOKUP($C226,'Miljövärden urval för publ'!$B$2:$H$490,MATCH(G$4,'Miljövärden urval för publ'!$B$2:$H$2,0),FALSE)),"",VLOOKUP($C226,'Miljövärden urval för publ'!$B$2:$H$490,MATCH(G$4,'Miljövärden urval för publ'!$B$2:$H$2,0),FALSE))</f>
        <v>1.6567599999999998E-2</v>
      </c>
    </row>
    <row r="227" spans="1:7" x14ac:dyDescent="0.35">
      <c r="A227" s="45">
        <v>224</v>
      </c>
      <c r="B227" s="45" t="str">
        <f>IF(ISERROR(INDEX('Miljövärden urval för publ'!$A$2:$AD$475,MATCH($A227,'Miljövärden urval för publ'!$U$2:$U$476,0),1)),"",INDEX('Miljövärden urval för publ'!$A$2:$AD$475,MATCH($A227,'Miljövärden urval för publ'!$U$2:$U$476,0),1))</f>
        <v>Skellefteå Kraft AB</v>
      </c>
      <c r="C227" s="45" t="str">
        <f>IF(ISERROR(INDEX('Miljövärden urval för publ'!$A$2:$AD$475,MATCH($A227,'Miljövärden urval för publ'!$U$2:$U$476,0),2)),"",INDEX('Miljövärden urval för publ'!$A$2:$AD$475,MATCH($A227,'Miljövärden urval för publ'!$U$2:$U$476,0),2))</f>
        <v>Kåge</v>
      </c>
      <c r="D227" s="45">
        <f>IF(ISERROR(VLOOKUP($C227,'Miljövärden urval för publ'!$B$2:$H$490,MATCH(D$4,'Miljövärden urval för publ'!$B$2:$H$2,0),FALSE)),"",VLOOKUP($C227,'Miljövärden urval för publ'!$B$2:$H$490,MATCH(D$4,'Miljövärden urval för publ'!$B$2:$H$2,0),FALSE))</f>
        <v>0.190806</v>
      </c>
      <c r="E227" s="45">
        <f>IF(ISERROR(VLOOKUP($C227,'Miljövärden urval för publ'!$B$2:$H$490,MATCH(E$4,'Miljövärden urval för publ'!$B$2:$H$2,0),FALSE)),"",VLOOKUP($C227,'Miljövärden urval för publ'!$B$2:$H$490,MATCH(E$4,'Miljövärden urval för publ'!$B$2:$H$2,0),FALSE))</f>
        <v>8.6852</v>
      </c>
      <c r="F227" s="45">
        <f>IF(ISERROR(VLOOKUP($C227,'Miljövärden urval för publ'!$B$2:$H$490,MATCH(F$4,'Miljövärden urval för publ'!$B$2:$H$2,0),FALSE)),"",VLOOKUP($C227,'Miljövärden urval för publ'!$B$2:$H$490,MATCH(F$4,'Miljövärden urval för publ'!$B$2:$H$2,0),FALSE))</f>
        <v>18.603400000000001</v>
      </c>
      <c r="G227" s="45">
        <f>IF(ISERROR(VLOOKUP($C227,'Miljövärden urval för publ'!$B$2:$H$490,MATCH(G$4,'Miljövärden urval för publ'!$B$2:$H$2,0),FALSE)),"",VLOOKUP($C227,'Miljövärden urval för publ'!$B$2:$H$490,MATCH(G$4,'Miljövärden urval för publ'!$B$2:$H$2,0),FALSE))</f>
        <v>9.7788900000000002E-4</v>
      </c>
    </row>
    <row r="228" spans="1:7" x14ac:dyDescent="0.35">
      <c r="A228" s="45">
        <v>225</v>
      </c>
      <c r="B228" s="45" t="str">
        <f>IF(ISERROR(INDEX('Miljövärden urval för publ'!$A$2:$AD$475,MATCH($A228,'Miljövärden urval för publ'!$U$2:$U$476,0),1)),"",INDEX('Miljövärden urval för publ'!$A$2:$AD$475,MATCH($A228,'Miljövärden urval för publ'!$U$2:$U$476,0),1))</f>
        <v>Skellefteå Kraft AB</v>
      </c>
      <c r="C228" s="45" t="str">
        <f>IF(ISERROR(INDEX('Miljövärden urval för publ'!$A$2:$AD$475,MATCH($A228,'Miljövärden urval för publ'!$U$2:$U$476,0),2)),"",INDEX('Miljövärden urval för publ'!$A$2:$AD$475,MATCH($A228,'Miljövärden urval för publ'!$U$2:$U$476,0),2))</f>
        <v>Lidbacken</v>
      </c>
      <c r="D228" s="45">
        <f>IF(ISERROR(VLOOKUP($C228,'Miljövärden urval för publ'!$B$2:$H$490,MATCH(D$4,'Miljövärden urval för publ'!$B$2:$H$2,0),FALSE)),"",VLOOKUP($C228,'Miljövärden urval för publ'!$B$2:$H$490,MATCH(D$4,'Miljövärden urval för publ'!$B$2:$H$2,0),FALSE))</f>
        <v>0.190108</v>
      </c>
      <c r="E228" s="45">
        <f>IF(ISERROR(VLOOKUP($C228,'Miljövärden urval för publ'!$B$2:$H$490,MATCH(E$4,'Miljövärden urval för publ'!$B$2:$H$2,0),FALSE)),"",VLOOKUP($C228,'Miljövärden urval för publ'!$B$2:$H$490,MATCH(E$4,'Miljövärden urval för publ'!$B$2:$H$2,0),FALSE))</f>
        <v>17.0321</v>
      </c>
      <c r="F228" s="45">
        <f>IF(ISERROR(VLOOKUP($C228,'Miljövärden urval för publ'!$B$2:$H$490,MATCH(F$4,'Miljövärden urval för publ'!$B$2:$H$2,0),FALSE)),"",VLOOKUP($C228,'Miljövärden urval för publ'!$B$2:$H$490,MATCH(F$4,'Miljövärden urval för publ'!$B$2:$H$2,0),FALSE))</f>
        <v>16.819700000000001</v>
      </c>
      <c r="G228" s="45">
        <f>IF(ISERROR(VLOOKUP($C228,'Miljövärden urval för publ'!$B$2:$H$490,MATCH(G$4,'Miljövärden urval för publ'!$B$2:$H$2,0),FALSE)),"",VLOOKUP($C228,'Miljövärden urval för publ'!$B$2:$H$490,MATCH(G$4,'Miljövärden urval för publ'!$B$2:$H$2,0),FALSE))</f>
        <v>2.8524899999999999E-2</v>
      </c>
    </row>
    <row r="229" spans="1:7" x14ac:dyDescent="0.35">
      <c r="A229" s="45">
        <v>226</v>
      </c>
      <c r="B229" s="45" t="str">
        <f>IF(ISERROR(INDEX('Miljövärden urval för publ'!$A$2:$AD$475,MATCH($A229,'Miljövärden urval för publ'!$U$2:$U$476,0),1)),"",INDEX('Miljövärden urval för publ'!$A$2:$AD$475,MATCH($A229,'Miljövärden urval för publ'!$U$2:$U$476,0),1))</f>
        <v>Skellefteå Kraft AB</v>
      </c>
      <c r="C229" s="45" t="str">
        <f>IF(ISERROR(INDEX('Miljövärden urval för publ'!$A$2:$AD$475,MATCH($A229,'Miljövärden urval för publ'!$U$2:$U$476,0),2)),"",INDEX('Miljövärden urval för publ'!$A$2:$AD$475,MATCH($A229,'Miljövärden urval för publ'!$U$2:$U$476,0),2))</f>
        <v>Lycksele</v>
      </c>
      <c r="D229" s="45">
        <f>IF(ISERROR(VLOOKUP($C229,'Miljövärden urval för publ'!$B$2:$H$490,MATCH(D$4,'Miljövärden urval för publ'!$B$2:$H$2,0),FALSE)),"",VLOOKUP($C229,'Miljövärden urval för publ'!$B$2:$H$490,MATCH(D$4,'Miljövärden urval för publ'!$B$2:$H$2,0),FALSE))</f>
        <v>0.32455400000000001</v>
      </c>
      <c r="E229" s="45">
        <f>IF(ISERROR(VLOOKUP($C229,'Miljövärden urval för publ'!$B$2:$H$490,MATCH(E$4,'Miljövärden urval för publ'!$B$2:$H$2,0),FALSE)),"",VLOOKUP($C229,'Miljövärden urval för publ'!$B$2:$H$490,MATCH(E$4,'Miljövärden urval för publ'!$B$2:$H$2,0),FALSE))</f>
        <v>108.334</v>
      </c>
      <c r="F229" s="45">
        <f>IF(ISERROR(VLOOKUP($C229,'Miljövärden urval för publ'!$B$2:$H$490,MATCH(F$4,'Miljövärden urval för publ'!$B$2:$H$2,0),FALSE)),"",VLOOKUP($C229,'Miljövärden urval för publ'!$B$2:$H$490,MATCH(F$4,'Miljövärden urval för publ'!$B$2:$H$2,0),FALSE))</f>
        <v>15.4156</v>
      </c>
      <c r="G229" s="45">
        <f>IF(ISERROR(VLOOKUP($C229,'Miljövärden urval för publ'!$B$2:$H$490,MATCH(G$4,'Miljövärden urval för publ'!$B$2:$H$2,0),FALSE)),"",VLOOKUP($C229,'Miljövärden urval för publ'!$B$2:$H$490,MATCH(G$4,'Miljövärden urval för publ'!$B$2:$H$2,0),FALSE))</f>
        <v>5.1346200000000003E-3</v>
      </c>
    </row>
    <row r="230" spans="1:7" x14ac:dyDescent="0.35">
      <c r="A230" s="45">
        <v>227</v>
      </c>
      <c r="B230" s="45" t="str">
        <f>IF(ISERROR(INDEX('Miljövärden urval för publ'!$A$2:$AD$475,MATCH($A230,'Miljövärden urval för publ'!$U$2:$U$476,0),1)),"",INDEX('Miljövärden urval för publ'!$A$2:$AD$475,MATCH($A230,'Miljövärden urval för publ'!$U$2:$U$476,0),1))</f>
        <v>Skellefteå Kraft AB</v>
      </c>
      <c r="C230" s="45" t="str">
        <f>IF(ISERROR(INDEX('Miljövärden urval för publ'!$A$2:$AD$475,MATCH($A230,'Miljövärden urval för publ'!$U$2:$U$476,0),2)),"",INDEX('Miljövärden urval för publ'!$A$2:$AD$475,MATCH($A230,'Miljövärden urval för publ'!$U$2:$U$476,0),2))</f>
        <v>Lövånger</v>
      </c>
      <c r="D230" s="45">
        <f>IF(ISERROR(VLOOKUP($C230,'Miljövärden urval för publ'!$B$2:$H$490,MATCH(D$4,'Miljövärden urval för publ'!$B$2:$H$2,0),FALSE)),"",VLOOKUP($C230,'Miljövärden urval för publ'!$B$2:$H$490,MATCH(D$4,'Miljövärden urval för publ'!$B$2:$H$2,0),FALSE))</f>
        <v>0.219218</v>
      </c>
      <c r="E230" s="45">
        <f>IF(ISERROR(VLOOKUP($C230,'Miljövärden urval för publ'!$B$2:$H$490,MATCH(E$4,'Miljövärden urval för publ'!$B$2:$H$2,0),FALSE)),"",VLOOKUP($C230,'Miljövärden urval för publ'!$B$2:$H$490,MATCH(E$4,'Miljövärden urval för publ'!$B$2:$H$2,0),FALSE))</f>
        <v>9.2141800000000007</v>
      </c>
      <c r="F230" s="45">
        <f>IF(ISERROR(VLOOKUP($C230,'Miljövärden urval för publ'!$B$2:$H$490,MATCH(F$4,'Miljövärden urval för publ'!$B$2:$H$2,0),FALSE)),"",VLOOKUP($C230,'Miljövärden urval för publ'!$B$2:$H$490,MATCH(F$4,'Miljövärden urval för publ'!$B$2:$H$2,0),FALSE))</f>
        <v>16.776800000000001</v>
      </c>
      <c r="G230" s="45">
        <f>IF(ISERROR(VLOOKUP($C230,'Miljövärden urval för publ'!$B$2:$H$490,MATCH(G$4,'Miljövärden urval för publ'!$B$2:$H$2,0),FALSE)),"",VLOOKUP($C230,'Miljövärden urval för publ'!$B$2:$H$490,MATCH(G$4,'Miljövärden urval för publ'!$B$2:$H$2,0),FALSE))</f>
        <v>4.8909000000000001E-3</v>
      </c>
    </row>
    <row r="231" spans="1:7" x14ac:dyDescent="0.35">
      <c r="A231" s="45">
        <v>228</v>
      </c>
      <c r="B231" s="45" t="str">
        <f>IF(ISERROR(INDEX('Miljövärden urval för publ'!$A$2:$AD$475,MATCH($A231,'Miljövärden urval för publ'!$U$2:$U$476,0),1)),"",INDEX('Miljövärden urval för publ'!$A$2:$AD$475,MATCH($A231,'Miljövärden urval för publ'!$U$2:$U$476,0),1))</f>
        <v>Skellefteå Kraft AB</v>
      </c>
      <c r="C231" s="45" t="str">
        <f>IF(ISERROR(INDEX('Miljövärden urval för publ'!$A$2:$AD$475,MATCH($A231,'Miljövärden urval för publ'!$U$2:$U$476,0),2)),"",INDEX('Miljövärden urval för publ'!$A$2:$AD$475,MATCH($A231,'Miljövärden urval för publ'!$U$2:$U$476,0),2))</f>
        <v>Malå</v>
      </c>
      <c r="D231" s="45">
        <f>IF(ISERROR(VLOOKUP($C231,'Miljövärden urval för publ'!$B$2:$H$490,MATCH(D$4,'Miljövärden urval för publ'!$B$2:$H$2,0),FALSE)),"",VLOOKUP($C231,'Miljövärden urval för publ'!$B$2:$H$490,MATCH(D$4,'Miljövärden urval för publ'!$B$2:$H$2,0),FALSE))</f>
        <v>9.9890800000000002E-2</v>
      </c>
      <c r="E231" s="45">
        <f>IF(ISERROR(VLOOKUP($C231,'Miljövärden urval för publ'!$B$2:$H$490,MATCH(E$4,'Miljövärden urval för publ'!$B$2:$H$2,0),FALSE)),"",VLOOKUP($C231,'Miljövärden urval för publ'!$B$2:$H$490,MATCH(E$4,'Miljövärden urval för publ'!$B$2:$H$2,0),FALSE))</f>
        <v>12.0519</v>
      </c>
      <c r="F231" s="45">
        <f>IF(ISERROR(VLOOKUP($C231,'Miljövärden urval för publ'!$B$2:$H$490,MATCH(F$4,'Miljövärden urval för publ'!$B$2:$H$2,0),FALSE)),"",VLOOKUP($C231,'Miljövärden urval för publ'!$B$2:$H$490,MATCH(F$4,'Miljövärden urval för publ'!$B$2:$H$2,0),FALSE))</f>
        <v>7.48949</v>
      </c>
      <c r="G231" s="45">
        <f>IF(ISERROR(VLOOKUP($C231,'Miljövärden urval för publ'!$B$2:$H$490,MATCH(G$4,'Miljövärden urval för publ'!$B$2:$H$2,0),FALSE)),"",VLOOKUP($C231,'Miljövärden urval för publ'!$B$2:$H$490,MATCH(G$4,'Miljövärden urval för publ'!$B$2:$H$2,0),FALSE))</f>
        <v>1.6988E-2</v>
      </c>
    </row>
    <row r="232" spans="1:7" x14ac:dyDescent="0.35">
      <c r="A232" s="45">
        <v>229</v>
      </c>
      <c r="B232" s="45" t="str">
        <f>IF(ISERROR(INDEX('Miljövärden urval för publ'!$A$2:$AD$475,MATCH($A232,'Miljövärden urval för publ'!$U$2:$U$476,0),1)),"",INDEX('Miljövärden urval för publ'!$A$2:$AD$475,MATCH($A232,'Miljövärden urval för publ'!$U$2:$U$476,0),1))</f>
        <v>Skellefteå Kraft AB</v>
      </c>
      <c r="C232" s="45" t="str">
        <f>IF(ISERROR(INDEX('Miljövärden urval för publ'!$A$2:$AD$475,MATCH($A232,'Miljövärden urval för publ'!$U$2:$U$476,0),2)),"",INDEX('Miljövärden urval för publ'!$A$2:$AD$475,MATCH($A232,'Miljövärden urval för publ'!$U$2:$U$476,0),2))</f>
        <v>Norsjö</v>
      </c>
      <c r="D232" s="45">
        <f>IF(ISERROR(VLOOKUP($C232,'Miljövärden urval för publ'!$B$2:$H$490,MATCH(D$4,'Miljövärden urval för publ'!$B$2:$H$2,0),FALSE)),"",VLOOKUP($C232,'Miljövärden urval för publ'!$B$2:$H$490,MATCH(D$4,'Miljövärden urval för publ'!$B$2:$H$2,0),FALSE))</f>
        <v>0.23136699999999999</v>
      </c>
      <c r="E232" s="45">
        <f>IF(ISERROR(VLOOKUP($C232,'Miljövärden urval för publ'!$B$2:$H$490,MATCH(E$4,'Miljövärden urval för publ'!$B$2:$H$2,0),FALSE)),"",VLOOKUP($C232,'Miljövärden urval för publ'!$B$2:$H$490,MATCH(E$4,'Miljövärden urval för publ'!$B$2:$H$2,0),FALSE))</f>
        <v>28.866800000000001</v>
      </c>
      <c r="F232" s="45">
        <f>IF(ISERROR(VLOOKUP($C232,'Miljövärden urval för publ'!$B$2:$H$490,MATCH(F$4,'Miljövärden urval för publ'!$B$2:$H$2,0),FALSE)),"",VLOOKUP($C232,'Miljövärden urval för publ'!$B$2:$H$490,MATCH(F$4,'Miljövärden urval för publ'!$B$2:$H$2,0),FALSE))</f>
        <v>11.320600000000001</v>
      </c>
      <c r="G232" s="45">
        <f>IF(ISERROR(VLOOKUP($C232,'Miljövärden urval för publ'!$B$2:$H$490,MATCH(G$4,'Miljövärden urval för publ'!$B$2:$H$2,0),FALSE)),"",VLOOKUP($C232,'Miljövärden urval för publ'!$B$2:$H$490,MATCH(G$4,'Miljövärden urval för publ'!$B$2:$H$2,0),FALSE))</f>
        <v>6.7765199999999998E-2</v>
      </c>
    </row>
    <row r="233" spans="1:7" x14ac:dyDescent="0.35">
      <c r="A233" s="45">
        <v>230</v>
      </c>
      <c r="B233" s="45" t="str">
        <f>IF(ISERROR(INDEX('Miljövärden urval för publ'!$A$2:$AD$475,MATCH($A233,'Miljövärden urval för publ'!$U$2:$U$476,0),1)),"",INDEX('Miljövärden urval för publ'!$A$2:$AD$475,MATCH($A233,'Miljövärden urval för publ'!$U$2:$U$476,0),1))</f>
        <v>Skellefteå Kraft AB</v>
      </c>
      <c r="C233" s="45" t="str">
        <f>IF(ISERROR(INDEX('Miljövärden urval för publ'!$A$2:$AD$475,MATCH($A233,'Miljövärden urval för publ'!$U$2:$U$476,0),2)),"",INDEX('Miljövärden urval för publ'!$A$2:$AD$475,MATCH($A233,'Miljövärden urval för publ'!$U$2:$U$476,0),2))</f>
        <v>Robertsfors</v>
      </c>
      <c r="D233" s="45">
        <f>IF(ISERROR(VLOOKUP($C233,'Miljövärden urval för publ'!$B$2:$H$490,MATCH(D$4,'Miljövärden urval för publ'!$B$2:$H$2,0),FALSE)),"",VLOOKUP($C233,'Miljövärden urval för publ'!$B$2:$H$490,MATCH(D$4,'Miljövärden urval för publ'!$B$2:$H$2,0),FALSE))</f>
        <v>0.18071899999999999</v>
      </c>
      <c r="E233" s="45">
        <f>IF(ISERROR(VLOOKUP($C233,'Miljövärden urval för publ'!$B$2:$H$490,MATCH(E$4,'Miljövärden urval för publ'!$B$2:$H$2,0),FALSE)),"",VLOOKUP($C233,'Miljövärden urval för publ'!$B$2:$H$490,MATCH(E$4,'Miljövärden urval för publ'!$B$2:$H$2,0),FALSE))</f>
        <v>10.109500000000001</v>
      </c>
      <c r="F233" s="45">
        <f>IF(ISERROR(VLOOKUP($C233,'Miljövärden urval för publ'!$B$2:$H$490,MATCH(F$4,'Miljövärden urval för publ'!$B$2:$H$2,0),FALSE)),"",VLOOKUP($C233,'Miljövärden urval för publ'!$B$2:$H$490,MATCH(F$4,'Miljövärden urval för publ'!$B$2:$H$2,0),FALSE))</f>
        <v>17.8841</v>
      </c>
      <c r="G233" s="45">
        <f>IF(ISERROR(VLOOKUP($C233,'Miljövärden urval för publ'!$B$2:$H$490,MATCH(G$4,'Miljövärden urval för publ'!$B$2:$H$2,0),FALSE)),"",VLOOKUP($C233,'Miljövärden urval för publ'!$B$2:$H$490,MATCH(G$4,'Miljövärden urval för publ'!$B$2:$H$2,0),FALSE))</f>
        <v>5.85617E-3</v>
      </c>
    </row>
    <row r="234" spans="1:7" x14ac:dyDescent="0.35">
      <c r="A234" s="45">
        <v>231</v>
      </c>
      <c r="B234" s="45" t="str">
        <f>IF(ISERROR(INDEX('Miljövärden urval för publ'!$A$2:$AD$475,MATCH($A234,'Miljövärden urval för publ'!$U$2:$U$476,0),1)),"",INDEX('Miljövärden urval för publ'!$A$2:$AD$475,MATCH($A234,'Miljövärden urval för publ'!$U$2:$U$476,0),1))</f>
        <v>Skellefteå Kraft AB</v>
      </c>
      <c r="C234" s="45" t="str">
        <f>IF(ISERROR(INDEX('Miljövärden urval för publ'!$A$2:$AD$475,MATCH($A234,'Miljövärden urval för publ'!$U$2:$U$476,0),2)),"",INDEX('Miljövärden urval för publ'!$A$2:$AD$475,MATCH($A234,'Miljövärden urval för publ'!$U$2:$U$476,0),2))</f>
        <v>Skellefteå</v>
      </c>
      <c r="D234" s="45">
        <f>IF(ISERROR(VLOOKUP($C234,'Miljövärden urval för publ'!$B$2:$H$490,MATCH(D$4,'Miljövärden urval för publ'!$B$2:$H$2,0),FALSE)),"",VLOOKUP($C234,'Miljövärden urval för publ'!$B$2:$H$490,MATCH(D$4,'Miljövärden urval för publ'!$B$2:$H$2,0),FALSE))</f>
        <v>0.254415</v>
      </c>
      <c r="E234" s="45">
        <f>IF(ISERROR(VLOOKUP($C234,'Miljövärden urval för publ'!$B$2:$H$490,MATCH(E$4,'Miljövärden urval för publ'!$B$2:$H$2,0),FALSE)),"",VLOOKUP($C234,'Miljövärden urval för publ'!$B$2:$H$490,MATCH(E$4,'Miljövärden urval för publ'!$B$2:$H$2,0),FALSE))</f>
        <v>80.499300000000005</v>
      </c>
      <c r="F234" s="45">
        <f>IF(ISERROR(VLOOKUP($C234,'Miljövärden urval för publ'!$B$2:$H$490,MATCH(F$4,'Miljövärden urval för publ'!$B$2:$H$2,0),FALSE)),"",VLOOKUP($C234,'Miljövärden urval för publ'!$B$2:$H$490,MATCH(F$4,'Miljövärden urval för publ'!$B$2:$H$2,0),FALSE))</f>
        <v>11.9968</v>
      </c>
      <c r="G234" s="45">
        <f>IF(ISERROR(VLOOKUP($C234,'Miljövärden urval för publ'!$B$2:$H$490,MATCH(G$4,'Miljövärden urval för publ'!$B$2:$H$2,0),FALSE)),"",VLOOKUP($C234,'Miljövärden urval för publ'!$B$2:$H$490,MATCH(G$4,'Miljövärden urval för publ'!$B$2:$H$2,0),FALSE))</f>
        <v>1.1405999999999999E-2</v>
      </c>
    </row>
    <row r="235" spans="1:7" x14ac:dyDescent="0.35">
      <c r="A235" s="45">
        <v>232</v>
      </c>
      <c r="B235" s="45" t="str">
        <f>IF(ISERROR(INDEX('Miljövärden urval för publ'!$A$2:$AD$475,MATCH($A235,'Miljövärden urval för publ'!$U$2:$U$476,0),1)),"",INDEX('Miljövärden urval för publ'!$A$2:$AD$475,MATCH($A235,'Miljövärden urval för publ'!$U$2:$U$476,0),1))</f>
        <v>Skellefteå Kraft AB</v>
      </c>
      <c r="C235" s="45" t="str">
        <f>IF(ISERROR(INDEX('Miljövärden urval för publ'!$A$2:$AD$475,MATCH($A235,'Miljövärden urval för publ'!$U$2:$U$476,0),2)),"",INDEX('Miljövärden urval för publ'!$A$2:$AD$475,MATCH($A235,'Miljövärden urval för publ'!$U$2:$U$476,0),2))</f>
        <v>Storuman</v>
      </c>
      <c r="D235" s="45">
        <f>IF(ISERROR(VLOOKUP($C235,'Miljövärden urval för publ'!$B$2:$H$490,MATCH(D$4,'Miljövärden urval för publ'!$B$2:$H$2,0),FALSE)),"",VLOOKUP($C235,'Miljövärden urval för publ'!$B$2:$H$490,MATCH(D$4,'Miljövärden urval för publ'!$B$2:$H$2,0),FALSE))</f>
        <v>0.30918499999999999</v>
      </c>
      <c r="E235" s="45">
        <f>IF(ISERROR(VLOOKUP($C235,'Miljövärden urval för publ'!$B$2:$H$490,MATCH(E$4,'Miljövärden urval för publ'!$B$2:$H$2,0),FALSE)),"",VLOOKUP($C235,'Miljövärden urval för publ'!$B$2:$H$490,MATCH(E$4,'Miljövärden urval för publ'!$B$2:$H$2,0),FALSE))</f>
        <v>93.330299999999994</v>
      </c>
      <c r="F235" s="45">
        <f>IF(ISERROR(VLOOKUP($C235,'Miljövärden urval för publ'!$B$2:$H$490,MATCH(F$4,'Miljövärden urval för publ'!$B$2:$H$2,0),FALSE)),"",VLOOKUP($C235,'Miljövärden urval för publ'!$B$2:$H$490,MATCH(F$4,'Miljövärden urval för publ'!$B$2:$H$2,0),FALSE))</f>
        <v>17.921900000000001</v>
      </c>
      <c r="G235" s="45">
        <f>IF(ISERROR(VLOOKUP($C235,'Miljövärden urval för publ'!$B$2:$H$490,MATCH(G$4,'Miljövärden urval för publ'!$B$2:$H$2,0),FALSE)),"",VLOOKUP($C235,'Miljövärden urval för publ'!$B$2:$H$490,MATCH(G$4,'Miljövärden urval för publ'!$B$2:$H$2,0),FALSE))</f>
        <v>1.6098299999999999E-2</v>
      </c>
    </row>
    <row r="236" spans="1:7" x14ac:dyDescent="0.35">
      <c r="A236" s="45">
        <v>233</v>
      </c>
      <c r="B236" s="45" t="str">
        <f>IF(ISERROR(INDEX('Miljövärden urval för publ'!$A$2:$AD$475,MATCH($A236,'Miljövärden urval för publ'!$U$2:$U$476,0),1)),"",INDEX('Miljövärden urval för publ'!$A$2:$AD$475,MATCH($A236,'Miljövärden urval för publ'!$U$2:$U$476,0),1))</f>
        <v>Skellefteå Kraft AB</v>
      </c>
      <c r="C236" s="45" t="str">
        <f>IF(ISERROR(INDEX('Miljövärden urval för publ'!$A$2:$AD$475,MATCH($A236,'Miljövärden urval för publ'!$U$2:$U$476,0),2)),"",INDEX('Miljövärden urval för publ'!$A$2:$AD$475,MATCH($A236,'Miljövärden urval för publ'!$U$2:$U$476,0),2))</f>
        <v>Ursviken-Skelleftehamn</v>
      </c>
      <c r="D236" s="45">
        <f>IF(ISERROR(VLOOKUP($C236,'Miljövärden urval för publ'!$B$2:$H$490,MATCH(D$4,'Miljövärden urval för publ'!$B$2:$H$2,0),FALSE)),"",VLOOKUP($C236,'Miljövärden urval för publ'!$B$2:$H$490,MATCH(D$4,'Miljövärden urval för publ'!$B$2:$H$2,0),FALSE))</f>
        <v>3.39E-2</v>
      </c>
      <c r="E236" s="45">
        <f>IF(ISERROR(VLOOKUP($C236,'Miljövärden urval för publ'!$B$2:$H$490,MATCH(E$4,'Miljövärden urval för publ'!$B$2:$H$2,0),FALSE)),"",VLOOKUP($C236,'Miljövärden urval för publ'!$B$2:$H$490,MATCH(E$4,'Miljövärden urval för publ'!$B$2:$H$2,0),FALSE))</f>
        <v>0</v>
      </c>
      <c r="F236" s="45">
        <f>IF(ISERROR(VLOOKUP($C236,'Miljövärden urval för publ'!$B$2:$H$490,MATCH(F$4,'Miljövärden urval för publ'!$B$2:$H$2,0),FALSE)),"",VLOOKUP($C236,'Miljövärden urval för publ'!$B$2:$H$490,MATCH(F$4,'Miljövärden urval för publ'!$B$2:$H$2,0),FALSE))</f>
        <v>0</v>
      </c>
      <c r="G236" s="45">
        <f>IF(ISERROR(VLOOKUP($C236,'Miljövärden urval för publ'!$B$2:$H$490,MATCH(G$4,'Miljövärden urval för publ'!$B$2:$H$2,0),FALSE)),"",VLOOKUP($C236,'Miljövärden urval för publ'!$B$2:$H$490,MATCH(G$4,'Miljövärden urval för publ'!$B$2:$H$2,0),FALSE))</f>
        <v>0</v>
      </c>
    </row>
    <row r="237" spans="1:7" x14ac:dyDescent="0.35">
      <c r="A237" s="45">
        <v>234</v>
      </c>
      <c r="B237" s="45" t="str">
        <f>IF(ISERROR(INDEX('Miljövärden urval för publ'!$A$2:$AD$475,MATCH($A237,'Miljövärden urval för publ'!$U$2:$U$476,0),1)),"",INDEX('Miljövärden urval för publ'!$A$2:$AD$475,MATCH($A237,'Miljövärden urval för publ'!$U$2:$U$476,0),1))</f>
        <v>Skellefteå Kraft AB</v>
      </c>
      <c r="C237" s="45" t="str">
        <f>IF(ISERROR(INDEX('Miljövärden urval för publ'!$A$2:$AD$475,MATCH($A237,'Miljövärden urval för publ'!$U$2:$U$476,0),2)),"",INDEX('Miljövärden urval för publ'!$A$2:$AD$475,MATCH($A237,'Miljövärden urval för publ'!$U$2:$U$476,0),2))</f>
        <v>Vindeln</v>
      </c>
      <c r="D237" s="45">
        <f>IF(ISERROR(VLOOKUP($C237,'Miljövärden urval för publ'!$B$2:$H$490,MATCH(D$4,'Miljövärden urval för publ'!$B$2:$H$2,0),FALSE)),"",VLOOKUP($C237,'Miljövärden urval för publ'!$B$2:$H$490,MATCH(D$4,'Miljövärden urval för publ'!$B$2:$H$2,0),FALSE))</f>
        <v>0.196439</v>
      </c>
      <c r="E237" s="45">
        <f>IF(ISERROR(VLOOKUP($C237,'Miljövärden urval för publ'!$B$2:$H$490,MATCH(E$4,'Miljövärden urval för publ'!$B$2:$H$2,0),FALSE)),"",VLOOKUP($C237,'Miljövärden urval för publ'!$B$2:$H$490,MATCH(E$4,'Miljövärden urval för publ'!$B$2:$H$2,0),FALSE))</f>
        <v>16.6206</v>
      </c>
      <c r="F237" s="45">
        <f>IF(ISERROR(VLOOKUP($C237,'Miljövärden urval för publ'!$B$2:$H$490,MATCH(F$4,'Miljövärden urval för publ'!$B$2:$H$2,0),FALSE)),"",VLOOKUP($C237,'Miljövärden urval för publ'!$B$2:$H$490,MATCH(F$4,'Miljövärden urval för publ'!$B$2:$H$2,0),FALSE))</f>
        <v>17.8002</v>
      </c>
      <c r="G237" s="45">
        <f>IF(ISERROR(VLOOKUP($C237,'Miljövärden urval för publ'!$B$2:$H$490,MATCH(G$4,'Miljövärden urval för publ'!$B$2:$H$2,0),FALSE)),"",VLOOKUP($C237,'Miljövärden urval för publ'!$B$2:$H$490,MATCH(G$4,'Miljövärden urval för publ'!$B$2:$H$2,0),FALSE))</f>
        <v>2.44797E-2</v>
      </c>
    </row>
    <row r="238" spans="1:7" x14ac:dyDescent="0.35">
      <c r="A238" s="45">
        <v>235</v>
      </c>
      <c r="B238" s="45" t="str">
        <f>IF(ISERROR(INDEX('Miljövärden urval för publ'!$A$2:$AD$475,MATCH($A238,'Miljövärden urval för publ'!$U$2:$U$476,0),1)),"",INDEX('Miljövärden urval för publ'!$A$2:$AD$475,MATCH($A238,'Miljövärden urval för publ'!$U$2:$U$476,0),1))</f>
        <v>Skellefteå Kraft AB</v>
      </c>
      <c r="C238" s="45" t="str">
        <f>IF(ISERROR(INDEX('Miljövärden urval för publ'!$A$2:$AD$475,MATCH($A238,'Miljövärden urval för publ'!$U$2:$U$476,0),2)),"",INDEX('Miljövärden urval för publ'!$A$2:$AD$475,MATCH($A238,'Miljövärden urval för publ'!$U$2:$U$476,0),2))</f>
        <v>Ånäset</v>
      </c>
      <c r="D238" s="45">
        <f>IF(ISERROR(VLOOKUP($C238,'Miljövärden urval för publ'!$B$2:$H$490,MATCH(D$4,'Miljövärden urval för publ'!$B$2:$H$2,0),FALSE)),"",VLOOKUP($C238,'Miljövärden urval för publ'!$B$2:$H$490,MATCH(D$4,'Miljövärden urval för publ'!$B$2:$H$2,0),FALSE))</f>
        <v>0.17057700000000001</v>
      </c>
      <c r="E238" s="45">
        <f>IF(ISERROR(VLOOKUP($C238,'Miljövärden urval för publ'!$B$2:$H$490,MATCH(E$4,'Miljövärden urval för publ'!$B$2:$H$2,0),FALSE)),"",VLOOKUP($C238,'Miljövärden urval för publ'!$B$2:$H$490,MATCH(E$4,'Miljövärden urval för publ'!$B$2:$H$2,0),FALSE))</f>
        <v>8.6263400000000008</v>
      </c>
      <c r="F238" s="45">
        <f>IF(ISERROR(VLOOKUP($C238,'Miljövärden urval för publ'!$B$2:$H$490,MATCH(F$4,'Miljövärden urval för publ'!$B$2:$H$2,0),FALSE)),"",VLOOKUP($C238,'Miljövärden urval för publ'!$B$2:$H$490,MATCH(F$4,'Miljövärden urval för publ'!$B$2:$H$2,0),FALSE))</f>
        <v>17.4923</v>
      </c>
      <c r="G238" s="45">
        <f>IF(ISERROR(VLOOKUP($C238,'Miljövärden urval för publ'!$B$2:$H$490,MATCH(G$4,'Miljövärden urval för publ'!$B$2:$H$2,0),FALSE)),"",VLOOKUP($C238,'Miljövärden urval för publ'!$B$2:$H$490,MATCH(G$4,'Miljövärden urval för publ'!$B$2:$H$2,0),FALSE))</f>
        <v>2.2845399999999998E-3</v>
      </c>
    </row>
    <row r="239" spans="1:7" x14ac:dyDescent="0.35">
      <c r="A239" s="45">
        <v>236</v>
      </c>
      <c r="B239" s="45" t="str">
        <f>IF(ISERROR(INDEX('Miljövärden urval för publ'!$A$2:$AD$475,MATCH($A239,'Miljövärden urval för publ'!$U$2:$U$476,0),1)),"",INDEX('Miljövärden urval för publ'!$A$2:$AD$475,MATCH($A239,'Miljövärden urval för publ'!$U$2:$U$476,0),1))</f>
        <v>Skövde Värmeverk AB</v>
      </c>
      <c r="C239" s="45" t="str">
        <f>IF(ISERROR(INDEX('Miljövärden urval för publ'!$A$2:$AD$475,MATCH($A239,'Miljövärden urval för publ'!$U$2:$U$476,0),2)),"",INDEX('Miljövärden urval för publ'!$A$2:$AD$475,MATCH($A239,'Miljövärden urval för publ'!$U$2:$U$476,0),2))</f>
        <v>Skultorp</v>
      </c>
      <c r="D239" s="45">
        <f>IF(ISERROR(VLOOKUP($C239,'Miljövärden urval för publ'!$B$2:$H$490,MATCH(D$4,'Miljövärden urval för publ'!$B$2:$H$2,0),FALSE)),"",VLOOKUP($C239,'Miljövärden urval för publ'!$B$2:$H$490,MATCH(D$4,'Miljövärden urval för publ'!$B$2:$H$2,0),FALSE))</f>
        <v>0.22453699999999999</v>
      </c>
      <c r="E239" s="45">
        <f>IF(ISERROR(VLOOKUP($C239,'Miljövärden urval för publ'!$B$2:$H$490,MATCH(E$4,'Miljövärden urval för publ'!$B$2:$H$2,0),FALSE)),"",VLOOKUP($C239,'Miljövärden urval för publ'!$B$2:$H$490,MATCH(E$4,'Miljövärden urval för publ'!$B$2:$H$2,0),FALSE))</f>
        <v>22.446000000000002</v>
      </c>
      <c r="F239" s="45">
        <f>IF(ISERROR(VLOOKUP($C239,'Miljövärden urval för publ'!$B$2:$H$490,MATCH(F$4,'Miljövärden urval för publ'!$B$2:$H$2,0),FALSE)),"",VLOOKUP($C239,'Miljövärden urval för publ'!$B$2:$H$490,MATCH(F$4,'Miljövärden urval för publ'!$B$2:$H$2,0),FALSE))</f>
        <v>19.099299999999999</v>
      </c>
      <c r="G239" s="45">
        <f>IF(ISERROR(VLOOKUP($C239,'Miljövärden urval för publ'!$B$2:$H$490,MATCH(G$4,'Miljövärden urval för publ'!$B$2:$H$2,0),FALSE)),"",VLOOKUP($C239,'Miljövärden urval för publ'!$B$2:$H$490,MATCH(G$4,'Miljövärden urval för publ'!$B$2:$H$2,0),FALSE))</f>
        <v>3.2241800000000001E-2</v>
      </c>
    </row>
    <row r="240" spans="1:7" x14ac:dyDescent="0.35">
      <c r="A240" s="45">
        <v>237</v>
      </c>
      <c r="B240" s="45" t="str">
        <f>IF(ISERROR(INDEX('Miljövärden urval för publ'!$A$2:$AD$475,MATCH($A240,'Miljövärden urval för publ'!$U$2:$U$476,0),1)),"",INDEX('Miljövärden urval för publ'!$A$2:$AD$475,MATCH($A240,'Miljövärden urval för publ'!$U$2:$U$476,0),1))</f>
        <v>Skövde Värmeverk AB</v>
      </c>
      <c r="C240" s="45" t="str">
        <f>IF(ISERROR(INDEX('Miljövärden urval för publ'!$A$2:$AD$475,MATCH($A240,'Miljövärden urval för publ'!$U$2:$U$476,0),2)),"",INDEX('Miljövärden urval för publ'!$A$2:$AD$475,MATCH($A240,'Miljövärden urval för publ'!$U$2:$U$476,0),2))</f>
        <v>Skövde</v>
      </c>
      <c r="D240" s="45">
        <f>IF(ISERROR(VLOOKUP($C240,'Miljövärden urval för publ'!$B$2:$H$490,MATCH(D$4,'Miljövärden urval för publ'!$B$2:$H$2,0),FALSE)),"",VLOOKUP($C240,'Miljövärden urval för publ'!$B$2:$H$490,MATCH(D$4,'Miljövärden urval för publ'!$B$2:$H$2,0),FALSE))</f>
        <v>0.24018500000000001</v>
      </c>
      <c r="E240" s="45">
        <f>IF(ISERROR(VLOOKUP($C240,'Miljövärden urval för publ'!$B$2:$H$490,MATCH(E$4,'Miljövärden urval för publ'!$B$2:$H$2,0),FALSE)),"",VLOOKUP($C240,'Miljövärden urval för publ'!$B$2:$H$490,MATCH(E$4,'Miljövärden urval för publ'!$B$2:$H$2,0),FALSE))</f>
        <v>94.354100000000003</v>
      </c>
      <c r="F240" s="45">
        <f>IF(ISERROR(VLOOKUP($C240,'Miljövärden urval för publ'!$B$2:$H$490,MATCH(F$4,'Miljövärden urval för publ'!$B$2:$H$2,0),FALSE)),"",VLOOKUP($C240,'Miljövärden urval för publ'!$B$2:$H$490,MATCH(F$4,'Miljövärden urval för publ'!$B$2:$H$2,0),FALSE))</f>
        <v>8.3809799999999992</v>
      </c>
      <c r="G240" s="45">
        <f>IF(ISERROR(VLOOKUP($C240,'Miljövärden urval för publ'!$B$2:$H$490,MATCH(G$4,'Miljövärden urval för publ'!$B$2:$H$2,0),FALSE)),"",VLOOKUP($C240,'Miljövärden urval för publ'!$B$2:$H$490,MATCH(G$4,'Miljövärden urval för publ'!$B$2:$H$2,0),FALSE))</f>
        <v>0.117493</v>
      </c>
    </row>
    <row r="241" spans="1:7" x14ac:dyDescent="0.35">
      <c r="A241" s="45">
        <v>238</v>
      </c>
      <c r="B241" s="45" t="str">
        <f>IF(ISERROR(INDEX('Miljövärden urval för publ'!$A$2:$AD$475,MATCH($A241,'Miljövärden urval för publ'!$U$2:$U$476,0),1)),"",INDEX('Miljövärden urval för publ'!$A$2:$AD$475,MATCH($A241,'Miljövärden urval för publ'!$U$2:$U$476,0),1))</f>
        <v>Skövde Värmeverk AB</v>
      </c>
      <c r="C241" s="45" t="str">
        <f>IF(ISERROR(INDEX('Miljövärden urval för publ'!$A$2:$AD$475,MATCH($A241,'Miljövärden urval för publ'!$U$2:$U$476,0),2)),"",INDEX('Miljövärden urval för publ'!$A$2:$AD$475,MATCH($A241,'Miljövärden urval för publ'!$U$2:$U$476,0),2))</f>
        <v>Stöpen</v>
      </c>
      <c r="D241" s="45">
        <f>IF(ISERROR(VLOOKUP($C241,'Miljövärden urval för publ'!$B$2:$H$490,MATCH(D$4,'Miljövärden urval för publ'!$B$2:$H$2,0),FALSE)),"",VLOOKUP($C241,'Miljövärden urval för publ'!$B$2:$H$490,MATCH(D$4,'Miljövärden urval för publ'!$B$2:$H$2,0),FALSE))</f>
        <v>0.24005299999999999</v>
      </c>
      <c r="E241" s="45">
        <f>IF(ISERROR(VLOOKUP($C241,'Miljövärden urval för publ'!$B$2:$H$490,MATCH(E$4,'Miljövärden urval för publ'!$B$2:$H$2,0),FALSE)),"",VLOOKUP($C241,'Miljövärden urval för publ'!$B$2:$H$490,MATCH(E$4,'Miljövärden urval för publ'!$B$2:$H$2,0),FALSE))</f>
        <v>27.101299999999998</v>
      </c>
      <c r="F241" s="45">
        <f>IF(ISERROR(VLOOKUP($C241,'Miljövärden urval för publ'!$B$2:$H$490,MATCH(F$4,'Miljövärden urval för publ'!$B$2:$H$2,0),FALSE)),"",VLOOKUP($C241,'Miljövärden urval för publ'!$B$2:$H$490,MATCH(F$4,'Miljövärden urval för publ'!$B$2:$H$2,0),FALSE))</f>
        <v>18.228400000000001</v>
      </c>
      <c r="G241" s="45">
        <f>IF(ISERROR(VLOOKUP($C241,'Miljövärden urval för publ'!$B$2:$H$490,MATCH(G$4,'Miljövärden urval för publ'!$B$2:$H$2,0),FALSE)),"",VLOOKUP($C241,'Miljövärden urval för publ'!$B$2:$H$490,MATCH(G$4,'Miljövärden urval för publ'!$B$2:$H$2,0),FALSE))</f>
        <v>4.6248999999999998E-2</v>
      </c>
    </row>
    <row r="242" spans="1:7" x14ac:dyDescent="0.35">
      <c r="A242" s="45">
        <v>239</v>
      </c>
      <c r="B242" s="45" t="str">
        <f>IF(ISERROR(INDEX('Miljövärden urval för publ'!$A$2:$AD$475,MATCH($A242,'Miljövärden urval för publ'!$U$2:$U$476,0),1)),"",INDEX('Miljövärden urval för publ'!$A$2:$AD$475,MATCH($A242,'Miljövärden urval för publ'!$U$2:$U$476,0),1))</f>
        <v>Skövde Värmeverk AB</v>
      </c>
      <c r="C242" s="45" t="str">
        <f>IF(ISERROR(INDEX('Miljövärden urval för publ'!$A$2:$AD$475,MATCH($A242,'Miljövärden urval för publ'!$U$2:$U$476,0),2)),"",INDEX('Miljövärden urval för publ'!$A$2:$AD$475,MATCH($A242,'Miljövärden urval för publ'!$U$2:$U$476,0),2))</f>
        <v>Tidan</v>
      </c>
      <c r="D242" s="45">
        <f>IF(ISERROR(VLOOKUP($C242,'Miljövärden urval för publ'!$B$2:$H$490,MATCH(D$4,'Miljövärden urval för publ'!$B$2:$H$2,0),FALSE)),"",VLOOKUP($C242,'Miljövärden urval för publ'!$B$2:$H$490,MATCH(D$4,'Miljövärden urval för publ'!$B$2:$H$2,0),FALSE))</f>
        <v>0.179677</v>
      </c>
      <c r="E242" s="45">
        <f>IF(ISERROR(VLOOKUP($C242,'Miljövärden urval för publ'!$B$2:$H$490,MATCH(E$4,'Miljövärden urval för publ'!$B$2:$H$2,0),FALSE)),"",VLOOKUP($C242,'Miljövärden urval för publ'!$B$2:$H$490,MATCH(E$4,'Miljövärden urval för publ'!$B$2:$H$2,0),FALSE))</f>
        <v>12.611800000000001</v>
      </c>
      <c r="F242" s="45">
        <f>IF(ISERROR(VLOOKUP($C242,'Miljövärden urval för publ'!$B$2:$H$490,MATCH(F$4,'Miljövärden urval för publ'!$B$2:$H$2,0),FALSE)),"",VLOOKUP($C242,'Miljövärden urval för publ'!$B$2:$H$490,MATCH(F$4,'Miljövärden urval för publ'!$B$2:$H$2,0),FALSE))</f>
        <v>16.485700000000001</v>
      </c>
      <c r="G242" s="45">
        <f>IF(ISERROR(VLOOKUP($C242,'Miljövärden urval för publ'!$B$2:$H$490,MATCH(G$4,'Miljövärden urval för publ'!$B$2:$H$2,0),FALSE)),"",VLOOKUP($C242,'Miljövärden urval för publ'!$B$2:$H$490,MATCH(G$4,'Miljövärden urval för publ'!$B$2:$H$2,0),FALSE))</f>
        <v>7.2622199999999998E-3</v>
      </c>
    </row>
    <row r="243" spans="1:7" x14ac:dyDescent="0.35">
      <c r="A243" s="45">
        <v>240</v>
      </c>
      <c r="B243" s="45" t="str">
        <f>IF(ISERROR(INDEX('Miljövärden urval för publ'!$A$2:$AD$475,MATCH($A243,'Miljövärden urval för publ'!$U$2:$U$476,0),1)),"",INDEX('Miljövärden urval för publ'!$A$2:$AD$475,MATCH($A243,'Miljövärden urval för publ'!$U$2:$U$476,0),1))</f>
        <v>Skövde Värmeverk AB</v>
      </c>
      <c r="C243" s="45" t="str">
        <f>IF(ISERROR(INDEX('Miljövärden urval för publ'!$A$2:$AD$475,MATCH($A243,'Miljövärden urval för publ'!$U$2:$U$476,0),2)),"",INDEX('Miljövärden urval för publ'!$A$2:$AD$475,MATCH($A243,'Miljövärden urval för publ'!$U$2:$U$476,0),2))</f>
        <v>Timmersdala</v>
      </c>
      <c r="D243" s="45">
        <f>IF(ISERROR(VLOOKUP($C243,'Miljövärden urval för publ'!$B$2:$H$490,MATCH(D$4,'Miljövärden urval för publ'!$B$2:$H$2,0),FALSE)),"",VLOOKUP($C243,'Miljövärden urval för publ'!$B$2:$H$490,MATCH(D$4,'Miljövärden urval för publ'!$B$2:$H$2,0),FALSE))</f>
        <v>0.18876100000000001</v>
      </c>
      <c r="E243" s="45">
        <f>IF(ISERROR(VLOOKUP($C243,'Miljövärden urval för publ'!$B$2:$H$490,MATCH(E$4,'Miljövärden urval för publ'!$B$2:$H$2,0),FALSE)),"",VLOOKUP($C243,'Miljövärden urval för publ'!$B$2:$H$490,MATCH(E$4,'Miljövärden urval för publ'!$B$2:$H$2,0),FALSE))</f>
        <v>15.194599999999999</v>
      </c>
      <c r="F243" s="45">
        <f>IF(ISERROR(VLOOKUP($C243,'Miljövärden urval för publ'!$B$2:$H$490,MATCH(F$4,'Miljövärden urval för publ'!$B$2:$H$2,0),FALSE)),"",VLOOKUP($C243,'Miljövärden urval för publ'!$B$2:$H$490,MATCH(F$4,'Miljövärden urval för publ'!$B$2:$H$2,0),FALSE))</f>
        <v>16.152999999999999</v>
      </c>
      <c r="G243" s="45">
        <f>IF(ISERROR(VLOOKUP($C243,'Miljövärden urval för publ'!$B$2:$H$490,MATCH(G$4,'Miljövärden urval för publ'!$B$2:$H$2,0),FALSE)),"",VLOOKUP($C243,'Miljövärden urval för publ'!$B$2:$H$490,MATCH(G$4,'Miljövärden urval för publ'!$B$2:$H$2,0),FALSE))</f>
        <v>1.4956799999999999E-2</v>
      </c>
    </row>
    <row r="244" spans="1:7" x14ac:dyDescent="0.35">
      <c r="A244" s="45">
        <v>241</v>
      </c>
      <c r="B244" s="45" t="str">
        <f>IF(ISERROR(INDEX('Miljövärden urval för publ'!$A$2:$AD$475,MATCH($A244,'Miljövärden urval för publ'!$U$2:$U$476,0),1)),"",INDEX('Miljövärden urval för publ'!$A$2:$AD$475,MATCH($A244,'Miljövärden urval för publ'!$U$2:$U$476,0),1))</f>
        <v>Sollentuna Energi AB</v>
      </c>
      <c r="C244" s="45" t="str">
        <f>IF(ISERROR(INDEX('Miljövärden urval för publ'!$A$2:$AD$475,MATCH($A244,'Miljövärden urval för publ'!$U$2:$U$476,0),2)),"",INDEX('Miljövärden urval för publ'!$A$2:$AD$475,MATCH($A244,'Miljövärden urval för publ'!$U$2:$U$476,0),2))</f>
        <v>Sollentuna</v>
      </c>
      <c r="D244" s="45">
        <f>IF(ISERROR(VLOOKUP($C244,'Miljövärden urval för publ'!$B$2:$H$490,MATCH(D$4,'Miljövärden urval för publ'!$B$2:$H$2,0),FALSE)),"",VLOOKUP($C244,'Miljövärden urval för publ'!$B$2:$H$490,MATCH(D$4,'Miljövärden urval för publ'!$B$2:$H$2,0),FALSE))</f>
        <v>0.289331</v>
      </c>
      <c r="E244" s="45">
        <f>IF(ISERROR(VLOOKUP($C244,'Miljövärden urval för publ'!$B$2:$H$490,MATCH(E$4,'Miljövärden urval för publ'!$B$2:$H$2,0),FALSE)),"",VLOOKUP($C244,'Miljövärden urval för publ'!$B$2:$H$490,MATCH(E$4,'Miljövärden urval för publ'!$B$2:$H$2,0),FALSE))</f>
        <v>33.208399999999997</v>
      </c>
      <c r="F244" s="45">
        <f>IF(ISERROR(VLOOKUP($C244,'Miljövärden urval för publ'!$B$2:$H$490,MATCH(F$4,'Miljövärden urval för publ'!$B$2:$H$2,0),FALSE)),"",VLOOKUP($C244,'Miljövärden urval för publ'!$B$2:$H$490,MATCH(F$4,'Miljövärden urval för publ'!$B$2:$H$2,0),FALSE))</f>
        <v>7.4514399999999998</v>
      </c>
      <c r="G244" s="45">
        <f>IF(ISERROR(VLOOKUP($C244,'Miljövärden urval för publ'!$B$2:$H$490,MATCH(G$4,'Miljövärden urval för publ'!$B$2:$H$2,0),FALSE)),"",VLOOKUP($C244,'Miljövärden urval för publ'!$B$2:$H$490,MATCH(G$4,'Miljövärden urval för publ'!$B$2:$H$2,0),FALSE))</f>
        <v>1.84052E-2</v>
      </c>
    </row>
    <row r="245" spans="1:7" x14ac:dyDescent="0.35">
      <c r="A245" s="45">
        <v>242</v>
      </c>
      <c r="B245" s="45" t="str">
        <f>IF(ISERROR(INDEX('Miljövärden urval för publ'!$A$2:$AD$475,MATCH($A245,'Miljövärden urval för publ'!$U$2:$U$476,0),1)),"",INDEX('Miljövärden urval för publ'!$A$2:$AD$475,MATCH($A245,'Miljövärden urval för publ'!$U$2:$U$476,0),1))</f>
        <v>Solör Bioenergi Svenljunga AB</v>
      </c>
      <c r="C245" s="45" t="str">
        <f>IF(ISERROR(INDEX('Miljövärden urval för publ'!$A$2:$AD$475,MATCH($A245,'Miljövärden urval för publ'!$U$2:$U$476,0),2)),"",INDEX('Miljövärden urval för publ'!$A$2:$AD$475,MATCH($A245,'Miljövärden urval för publ'!$U$2:$U$476,0),2))</f>
        <v>Svenljunga</v>
      </c>
      <c r="D245" s="45">
        <f>IF(ISERROR(VLOOKUP($C245,'Miljövärden urval för publ'!$B$2:$H$490,MATCH(D$4,'Miljövärden urval för publ'!$B$2:$H$2,0),FALSE)),"",VLOOKUP($C245,'Miljövärden urval för publ'!$B$2:$H$490,MATCH(D$4,'Miljövärden urval för publ'!$B$2:$H$2,0),FALSE))</f>
        <v>0.222105</v>
      </c>
      <c r="E245" s="45">
        <f>IF(ISERROR(VLOOKUP($C245,'Miljövärden urval för publ'!$B$2:$H$490,MATCH(E$4,'Miljövärden urval för publ'!$B$2:$H$2,0),FALSE)),"",VLOOKUP($C245,'Miljövärden urval för publ'!$B$2:$H$490,MATCH(E$4,'Miljövärden urval för publ'!$B$2:$H$2,0),FALSE))</f>
        <v>38.863500000000002</v>
      </c>
      <c r="F245" s="45">
        <f>IF(ISERROR(VLOOKUP($C245,'Miljövärden urval för publ'!$B$2:$H$490,MATCH(F$4,'Miljövärden urval för publ'!$B$2:$H$2,0),FALSE)),"",VLOOKUP($C245,'Miljövärden urval för publ'!$B$2:$H$490,MATCH(F$4,'Miljövärden urval för publ'!$B$2:$H$2,0),FALSE))</f>
        <v>4.4760400000000002</v>
      </c>
      <c r="G245" s="45">
        <f>IF(ISERROR(VLOOKUP($C245,'Miljövärden urval för publ'!$B$2:$H$490,MATCH(G$4,'Miljövärden urval för publ'!$B$2:$H$2,0),FALSE)),"",VLOOKUP($C245,'Miljövärden urval för publ'!$B$2:$H$490,MATCH(G$4,'Miljövärden urval för publ'!$B$2:$H$2,0),FALSE))</f>
        <v>5.9189699999999998E-2</v>
      </c>
    </row>
    <row r="246" spans="1:7" x14ac:dyDescent="0.35">
      <c r="A246" s="45">
        <v>243</v>
      </c>
      <c r="B246" s="45" t="str">
        <f>IF(ISERROR(INDEX('Miljövärden urval för publ'!$A$2:$AD$475,MATCH($A246,'Miljövärden urval för publ'!$U$2:$U$476,0),1)),"",INDEX('Miljövärden urval för publ'!$A$2:$AD$475,MATCH($A246,'Miljövärden urval för publ'!$U$2:$U$476,0),1))</f>
        <v>Statkraft Värme AB</v>
      </c>
      <c r="C246" s="45" t="str">
        <f>IF(ISERROR(INDEX('Miljövärden urval för publ'!$A$2:$AD$475,MATCH($A246,'Miljövärden urval för publ'!$U$2:$U$476,0),2)),"",INDEX('Miljövärden urval för publ'!$A$2:$AD$475,MATCH($A246,'Miljövärden urval för publ'!$U$2:$U$476,0),2))</f>
        <v>Kungsbacka</v>
      </c>
      <c r="D246" s="45">
        <f>IF(ISERROR(VLOOKUP($C246,'Miljövärden urval för publ'!$B$2:$H$490,MATCH(D$4,'Miljövärden urval för publ'!$B$2:$H$2,0),FALSE)),"",VLOOKUP($C246,'Miljövärden urval för publ'!$B$2:$H$490,MATCH(D$4,'Miljövärden urval för publ'!$B$2:$H$2,0),FALSE))</f>
        <v>7.5776999999999997E-2</v>
      </c>
      <c r="E246" s="45">
        <f>IF(ISERROR(VLOOKUP($C246,'Miljövärden urval för publ'!$B$2:$H$490,MATCH(E$4,'Miljövärden urval för publ'!$B$2:$H$2,0),FALSE)),"",VLOOKUP($C246,'Miljövärden urval för publ'!$B$2:$H$490,MATCH(E$4,'Miljövärden urval för publ'!$B$2:$H$2,0),FALSE))</f>
        <v>10.5185</v>
      </c>
      <c r="F246" s="45">
        <f>IF(ISERROR(VLOOKUP($C246,'Miljövärden urval för publ'!$B$2:$H$490,MATCH(F$4,'Miljövärden urval för publ'!$B$2:$H$2,0),FALSE)),"",VLOOKUP($C246,'Miljövärden urval för publ'!$B$2:$H$490,MATCH(F$4,'Miljövärden urval för publ'!$B$2:$H$2,0),FALSE))</f>
        <v>7.5648099999999996</v>
      </c>
      <c r="G246" s="45">
        <f>IF(ISERROR(VLOOKUP($C246,'Miljövärden urval för publ'!$B$2:$H$490,MATCH(G$4,'Miljövärden urval för publ'!$B$2:$H$2,0),FALSE)),"",VLOOKUP($C246,'Miljövärden urval för publ'!$B$2:$H$490,MATCH(G$4,'Miljövärden urval för publ'!$B$2:$H$2,0),FALSE))</f>
        <v>1.8415300000000001E-3</v>
      </c>
    </row>
    <row r="247" spans="1:7" x14ac:dyDescent="0.35">
      <c r="A247" s="45">
        <v>244</v>
      </c>
      <c r="B247" s="45" t="str">
        <f>IF(ISERROR(INDEX('Miljövärden urval för publ'!$A$2:$AD$475,MATCH($A247,'Miljövärden urval för publ'!$U$2:$U$476,0),1)),"",INDEX('Miljövärden urval för publ'!$A$2:$AD$475,MATCH($A247,'Miljövärden urval för publ'!$U$2:$U$476,0),1))</f>
        <v>Statkraft Värme AB</v>
      </c>
      <c r="C247" s="45" t="str">
        <f>IF(ISERROR(INDEX('Miljövärden urval för publ'!$A$2:$AD$475,MATCH($A247,'Miljövärden urval för publ'!$U$2:$U$476,0),2)),"",INDEX('Miljövärden urval för publ'!$A$2:$AD$475,MATCH($A247,'Miljövärden urval för publ'!$U$2:$U$476,0),2))</f>
        <v>Trosa</v>
      </c>
      <c r="D247" s="45">
        <f>IF(ISERROR(VLOOKUP($C247,'Miljövärden urval för publ'!$B$2:$H$490,MATCH(D$4,'Miljövärden urval för publ'!$B$2:$H$2,0),FALSE)),"",VLOOKUP($C247,'Miljövärden urval för publ'!$B$2:$H$490,MATCH(D$4,'Miljövärden urval för publ'!$B$2:$H$2,0),FALSE))</f>
        <v>7.6688699999999999E-2</v>
      </c>
      <c r="E247" s="45">
        <f>IF(ISERROR(VLOOKUP($C247,'Miljövärden urval för publ'!$B$2:$H$490,MATCH(E$4,'Miljövärden urval för publ'!$B$2:$H$2,0),FALSE)),"",VLOOKUP($C247,'Miljövärden urval för publ'!$B$2:$H$490,MATCH(E$4,'Miljövärden urval för publ'!$B$2:$H$2,0),FALSE))</f>
        <v>10.8933</v>
      </c>
      <c r="F247" s="45">
        <f>IF(ISERROR(VLOOKUP($C247,'Miljövärden urval för publ'!$B$2:$H$490,MATCH(F$4,'Miljövärden urval för publ'!$B$2:$H$2,0),FALSE)),"",VLOOKUP($C247,'Miljövärden urval för publ'!$B$2:$H$490,MATCH(F$4,'Miljövärden urval för publ'!$B$2:$H$2,0),FALSE))</f>
        <v>7.8262099999999997</v>
      </c>
      <c r="G247" s="45">
        <f>IF(ISERROR(VLOOKUP($C247,'Miljövärden urval för publ'!$B$2:$H$490,MATCH(G$4,'Miljövärden urval för publ'!$B$2:$H$2,0),FALSE)),"",VLOOKUP($C247,'Miljövärden urval för publ'!$B$2:$H$490,MATCH(G$4,'Miljövärden urval för publ'!$B$2:$H$2,0),FALSE))</f>
        <v>2.18103E-3</v>
      </c>
    </row>
    <row r="248" spans="1:7" x14ac:dyDescent="0.35">
      <c r="A248" s="45">
        <v>245</v>
      </c>
      <c r="B248" s="45" t="str">
        <f>IF(ISERROR(INDEX('Miljövärden urval för publ'!$A$2:$AD$475,MATCH($A248,'Miljövärden urval för publ'!$U$2:$U$476,0),1)),"",INDEX('Miljövärden urval för publ'!$A$2:$AD$475,MATCH($A248,'Miljövärden urval för publ'!$U$2:$U$476,0),1))</f>
        <v>Statkraft Värme AB</v>
      </c>
      <c r="C248" s="45" t="str">
        <f>IF(ISERROR(INDEX('Miljövärden urval för publ'!$A$2:$AD$475,MATCH($A248,'Miljövärden urval för publ'!$U$2:$U$476,0),2)),"",INDEX('Miljövärden urval för publ'!$A$2:$AD$475,MATCH($A248,'Miljövärden urval för publ'!$U$2:$U$476,0),2))</f>
        <v>Vagnhärad</v>
      </c>
      <c r="D248" s="45">
        <f>IF(ISERROR(VLOOKUP($C248,'Miljövärden urval för publ'!$B$2:$H$490,MATCH(D$4,'Miljövärden urval för publ'!$B$2:$H$2,0),FALSE)),"",VLOOKUP($C248,'Miljövärden urval för publ'!$B$2:$H$490,MATCH(D$4,'Miljövärden urval för publ'!$B$2:$H$2,0),FALSE))</f>
        <v>0.107492</v>
      </c>
      <c r="E248" s="45">
        <f>IF(ISERROR(VLOOKUP($C248,'Miljövärden urval för publ'!$B$2:$H$490,MATCH(E$4,'Miljövärden urval för publ'!$B$2:$H$2,0),FALSE)),"",VLOOKUP($C248,'Miljövärden urval för publ'!$B$2:$H$490,MATCH(E$4,'Miljövärden urval för publ'!$B$2:$H$2,0),FALSE))</f>
        <v>22.195599999999999</v>
      </c>
      <c r="F248" s="45">
        <f>IF(ISERROR(VLOOKUP($C248,'Miljövärden urval för publ'!$B$2:$H$490,MATCH(F$4,'Miljövärden urval för publ'!$B$2:$H$2,0),FALSE)),"",VLOOKUP($C248,'Miljövärden urval för publ'!$B$2:$H$490,MATCH(F$4,'Miljövärden urval för publ'!$B$2:$H$2,0),FALSE))</f>
        <v>10.7913</v>
      </c>
      <c r="G248" s="45">
        <f>IF(ISERROR(VLOOKUP($C248,'Miljövärden urval för publ'!$B$2:$H$490,MATCH(G$4,'Miljövärden urval för publ'!$B$2:$H$2,0),FALSE)),"",VLOOKUP($C248,'Miljövärden urval för publ'!$B$2:$H$490,MATCH(G$4,'Miljövärden urval för publ'!$B$2:$H$2,0),FALSE))</f>
        <v>2.0833299999999999E-2</v>
      </c>
    </row>
    <row r="249" spans="1:7" x14ac:dyDescent="0.35">
      <c r="A249" s="45">
        <v>246</v>
      </c>
      <c r="B249" s="45" t="str">
        <f>IF(ISERROR(INDEX('Miljövärden urval för publ'!$A$2:$AD$475,MATCH($A249,'Miljövärden urval för publ'!$U$2:$U$476,0),1)),"",INDEX('Miljövärden urval för publ'!$A$2:$AD$475,MATCH($A249,'Miljövärden urval för publ'!$U$2:$U$476,0),1))</f>
        <v>Statkraft Värme AB</v>
      </c>
      <c r="C249" s="45" t="str">
        <f>IF(ISERROR(INDEX('Miljövärden urval för publ'!$A$2:$AD$475,MATCH($A249,'Miljövärden urval för publ'!$U$2:$U$476,0),2)),"",INDEX('Miljövärden urval för publ'!$A$2:$AD$475,MATCH($A249,'Miljövärden urval för publ'!$U$2:$U$476,0),2))</f>
        <v>Åmål</v>
      </c>
      <c r="D249" s="45">
        <f>IF(ISERROR(VLOOKUP($C249,'Miljövärden urval för publ'!$B$2:$H$490,MATCH(D$4,'Miljövärden urval för publ'!$B$2:$H$2,0),FALSE)),"",VLOOKUP($C249,'Miljövärden urval för publ'!$B$2:$H$490,MATCH(D$4,'Miljövärden urval för publ'!$B$2:$H$2,0),FALSE))</f>
        <v>0.15195700000000001</v>
      </c>
      <c r="E249" s="45">
        <f>IF(ISERROR(VLOOKUP($C249,'Miljövärden urval för publ'!$B$2:$H$490,MATCH(E$4,'Miljövärden urval för publ'!$B$2:$H$2,0),FALSE)),"",VLOOKUP($C249,'Miljövärden urval för publ'!$B$2:$H$490,MATCH(E$4,'Miljövärden urval för publ'!$B$2:$H$2,0),FALSE))</f>
        <v>33.273899999999998</v>
      </c>
      <c r="F249" s="45">
        <f>IF(ISERROR(VLOOKUP($C249,'Miljövärden urval för publ'!$B$2:$H$490,MATCH(F$4,'Miljövärden urval för publ'!$B$2:$H$2,0),FALSE)),"",VLOOKUP($C249,'Miljövärden urval för publ'!$B$2:$H$490,MATCH(F$4,'Miljövärden urval för publ'!$B$2:$H$2,0),FALSE))</f>
        <v>9.5698500000000006</v>
      </c>
      <c r="G249" s="45">
        <f>IF(ISERROR(VLOOKUP($C249,'Miljövärden urval för publ'!$B$2:$H$490,MATCH(G$4,'Miljövärden urval för publ'!$B$2:$H$2,0),FALSE)),"",VLOOKUP($C249,'Miljövärden urval för publ'!$B$2:$H$490,MATCH(G$4,'Miljövärden urval för publ'!$B$2:$H$2,0),FALSE))</f>
        <v>6.5021999999999996E-2</v>
      </c>
    </row>
    <row r="250" spans="1:7" x14ac:dyDescent="0.35">
      <c r="A250" s="45">
        <v>247</v>
      </c>
      <c r="B250" s="45" t="str">
        <f>IF(ISERROR(INDEX('Miljövärden urval för publ'!$A$2:$AD$475,MATCH($A250,'Miljövärden urval för publ'!$U$2:$U$476,0),1)),"",INDEX('Miljövärden urval för publ'!$A$2:$AD$475,MATCH($A250,'Miljövärden urval för publ'!$U$2:$U$476,0),1))</f>
        <v>Stenungsunds Energi &amp; Miljö AB</v>
      </c>
      <c r="C250" s="45" t="str">
        <f>IF(ISERROR(INDEX('Miljövärden urval för publ'!$A$2:$AD$475,MATCH($A250,'Miljövärden urval för publ'!$U$2:$U$476,0),2)),"",INDEX('Miljövärden urval för publ'!$A$2:$AD$475,MATCH($A250,'Miljövärden urval för publ'!$U$2:$U$476,0),2))</f>
        <v>Stenungsund</v>
      </c>
      <c r="D250" s="45">
        <f>IF(ISERROR(VLOOKUP($C250,'Miljövärden urval för publ'!$B$2:$H$490,MATCH(D$4,'Miljövärden urval för publ'!$B$2:$H$2,0),FALSE)),"",VLOOKUP($C250,'Miljövärden urval för publ'!$B$2:$H$490,MATCH(D$4,'Miljövärden urval för publ'!$B$2:$H$2,0),FALSE))</f>
        <v>6.6970500000000002E-2</v>
      </c>
      <c r="E250" s="45">
        <f>IF(ISERROR(VLOOKUP($C250,'Miljövärden urval för publ'!$B$2:$H$490,MATCH(E$4,'Miljövärden urval för publ'!$B$2:$H$2,0),FALSE)),"",VLOOKUP($C250,'Miljövärden urval för publ'!$B$2:$H$490,MATCH(E$4,'Miljövärden urval för publ'!$B$2:$H$2,0),FALSE))</f>
        <v>10.5412</v>
      </c>
      <c r="F250" s="45">
        <f>IF(ISERROR(VLOOKUP($C250,'Miljövärden urval för publ'!$B$2:$H$490,MATCH(F$4,'Miljövärden urval för publ'!$B$2:$H$2,0),FALSE)),"",VLOOKUP($C250,'Miljövärden urval för publ'!$B$2:$H$490,MATCH(F$4,'Miljövärden urval för publ'!$B$2:$H$2,0),FALSE))</f>
        <v>1.38975</v>
      </c>
      <c r="G250" s="45">
        <f>IF(ISERROR(VLOOKUP($C250,'Miljövärden urval för publ'!$B$2:$H$490,MATCH(G$4,'Miljövärden urval för publ'!$B$2:$H$2,0),FALSE)),"",VLOOKUP($C250,'Miljövärden urval för publ'!$B$2:$H$490,MATCH(G$4,'Miljövärden urval för publ'!$B$2:$H$2,0),FALSE))</f>
        <v>3.1817199999999997E-2</v>
      </c>
    </row>
    <row r="251" spans="1:7" x14ac:dyDescent="0.35">
      <c r="A251" s="45">
        <v>248</v>
      </c>
      <c r="B251" s="45" t="str">
        <f>IF(ISERROR(INDEX('Miljövärden urval för publ'!$A$2:$AD$475,MATCH($A251,'Miljövärden urval för publ'!$U$2:$U$476,0),1)),"",INDEX('Miljövärden urval för publ'!$A$2:$AD$475,MATCH($A251,'Miljövärden urval för publ'!$U$2:$U$476,0),1))</f>
        <v>Stenungsunds Energi &amp; Miljö AB</v>
      </c>
      <c r="C251" s="45" t="str">
        <f>IF(ISERROR(INDEX('Miljövärden urval för publ'!$A$2:$AD$475,MATCH($A251,'Miljövärden urval för publ'!$U$2:$U$476,0),2)),"",INDEX('Miljövärden urval för publ'!$A$2:$AD$475,MATCH($A251,'Miljövärden urval för publ'!$U$2:$U$476,0),2))</f>
        <v>Stora Höga</v>
      </c>
      <c r="D251" s="45">
        <f>IF(ISERROR(VLOOKUP($C251,'Miljövärden urval för publ'!$B$2:$H$490,MATCH(D$4,'Miljövärden urval för publ'!$B$2:$H$2,0),FALSE)),"",VLOOKUP($C251,'Miljövärden urval för publ'!$B$2:$H$490,MATCH(D$4,'Miljövärden urval för publ'!$B$2:$H$2,0),FALSE))</f>
        <v>0.42522199999999999</v>
      </c>
      <c r="E251" s="45">
        <f>IF(ISERROR(VLOOKUP($C251,'Miljövärden urval för publ'!$B$2:$H$490,MATCH(E$4,'Miljövärden urval för publ'!$B$2:$H$2,0),FALSE)),"",VLOOKUP($C251,'Miljövärden urval för publ'!$B$2:$H$490,MATCH(E$4,'Miljövärden urval för publ'!$B$2:$H$2,0),FALSE))</f>
        <v>70.101299999999995</v>
      </c>
      <c r="F251" s="45">
        <f>IF(ISERROR(VLOOKUP($C251,'Miljövärden urval för publ'!$B$2:$H$490,MATCH(F$4,'Miljövärden urval för publ'!$B$2:$H$2,0),FALSE)),"",VLOOKUP($C251,'Miljövärden urval för publ'!$B$2:$H$490,MATCH(F$4,'Miljövärden urval för publ'!$B$2:$H$2,0),FALSE))</f>
        <v>14.862299999999999</v>
      </c>
      <c r="G251" s="45">
        <f>IF(ISERROR(VLOOKUP($C251,'Miljövärden urval för publ'!$B$2:$H$490,MATCH(G$4,'Miljövärden urval för publ'!$B$2:$H$2,0),FALSE)),"",VLOOKUP($C251,'Miljövärden urval för publ'!$B$2:$H$490,MATCH(G$4,'Miljövärden urval för publ'!$B$2:$H$2,0),FALSE))</f>
        <v>0.19226799999999999</v>
      </c>
    </row>
    <row r="252" spans="1:7" x14ac:dyDescent="0.35">
      <c r="A252" s="45">
        <v>249</v>
      </c>
      <c r="B252" s="45" t="str">
        <f>IF(ISERROR(INDEX('Miljövärden urval för publ'!$A$2:$AD$475,MATCH($A252,'Miljövärden urval för publ'!$U$2:$U$476,0),1)),"",INDEX('Miljövärden urval för publ'!$A$2:$AD$475,MATCH($A252,'Miljövärden urval för publ'!$U$2:$U$476,0),1))</f>
        <v>Strängnäs Energi AB, SEVAB</v>
      </c>
      <c r="C252" s="45" t="str">
        <f>IF(ISERROR(INDEX('Miljövärden urval för publ'!$A$2:$AD$475,MATCH($A252,'Miljövärden urval för publ'!$U$2:$U$476,0),2)),"",INDEX('Miljövärden urval för publ'!$A$2:$AD$475,MATCH($A252,'Miljövärden urval för publ'!$U$2:$U$476,0),2))</f>
        <v>Strängnäs</v>
      </c>
      <c r="D252" s="45">
        <f>IF(ISERROR(VLOOKUP($C252,'Miljövärden urval för publ'!$B$2:$H$490,MATCH(D$4,'Miljövärden urval för publ'!$B$2:$H$2,0),FALSE)),"",VLOOKUP($C252,'Miljövärden urval för publ'!$B$2:$H$490,MATCH(D$4,'Miljövärden urval för publ'!$B$2:$H$2,0),FALSE))</f>
        <v>0.152368</v>
      </c>
      <c r="E252" s="45">
        <f>IF(ISERROR(VLOOKUP($C252,'Miljövärden urval för publ'!$B$2:$H$490,MATCH(E$4,'Miljövärden urval för publ'!$B$2:$H$2,0),FALSE)),"",VLOOKUP($C252,'Miljövärden urval för publ'!$B$2:$H$490,MATCH(E$4,'Miljövärden urval för publ'!$B$2:$H$2,0),FALSE))</f>
        <v>39.320599999999999</v>
      </c>
      <c r="F252" s="45">
        <f>IF(ISERROR(VLOOKUP($C252,'Miljövärden urval för publ'!$B$2:$H$490,MATCH(F$4,'Miljövärden urval för publ'!$B$2:$H$2,0),FALSE)),"",VLOOKUP($C252,'Miljövärden urval för publ'!$B$2:$H$490,MATCH(F$4,'Miljövärden urval för publ'!$B$2:$H$2,0),FALSE))</f>
        <v>5.2124100000000002</v>
      </c>
      <c r="G252" s="45">
        <f>IF(ISERROR(VLOOKUP($C252,'Miljövärden urval för publ'!$B$2:$H$490,MATCH(G$4,'Miljövärden urval för publ'!$B$2:$H$2,0),FALSE)),"",VLOOKUP($C252,'Miljövärden urval för publ'!$B$2:$H$490,MATCH(G$4,'Miljövärden urval för publ'!$B$2:$H$2,0),FALSE))</f>
        <v>3.1731200000000001E-2</v>
      </c>
    </row>
    <row r="253" spans="1:7" x14ac:dyDescent="0.35">
      <c r="A253" s="45">
        <v>250</v>
      </c>
      <c r="B253" s="45" t="str">
        <f>IF(ISERROR(INDEX('Miljövärden urval för publ'!$A$2:$AD$475,MATCH($A253,'Miljövärden urval för publ'!$U$2:$U$476,0),1)),"",INDEX('Miljövärden urval för publ'!$A$2:$AD$475,MATCH($A253,'Miljövärden urval för publ'!$U$2:$U$476,0),1))</f>
        <v>Sundsvall Energi AB</v>
      </c>
      <c r="C253" s="45" t="str">
        <f>IF(ISERROR(INDEX('Miljövärden urval för publ'!$A$2:$AD$475,MATCH($A253,'Miljövärden urval för publ'!$U$2:$U$476,0),2)),"",INDEX('Miljövärden urval för publ'!$A$2:$AD$475,MATCH($A253,'Miljövärden urval för publ'!$U$2:$U$476,0),2))</f>
        <v>Kvissleby</v>
      </c>
      <c r="D253" s="45">
        <f>IF(ISERROR(VLOOKUP($C253,'Miljövärden urval för publ'!$B$2:$H$490,MATCH(D$4,'Miljövärden urval för publ'!$B$2:$H$2,0),FALSE)),"",VLOOKUP($C253,'Miljövärden urval för publ'!$B$2:$H$490,MATCH(D$4,'Miljövärden urval för publ'!$B$2:$H$2,0),FALSE))</f>
        <v>0.29911799999999999</v>
      </c>
      <c r="E253" s="45">
        <f>IF(ISERROR(VLOOKUP($C253,'Miljövärden urval för publ'!$B$2:$H$490,MATCH(E$4,'Miljövärden urval för publ'!$B$2:$H$2,0),FALSE)),"",VLOOKUP($C253,'Miljövärden urval för publ'!$B$2:$H$490,MATCH(E$4,'Miljövärden urval för publ'!$B$2:$H$2,0),FALSE))</f>
        <v>68.720500000000001</v>
      </c>
      <c r="F253" s="45">
        <f>IF(ISERROR(VLOOKUP($C253,'Miljövärden urval för publ'!$B$2:$H$490,MATCH(F$4,'Miljövärden urval för publ'!$B$2:$H$2,0),FALSE)),"",VLOOKUP($C253,'Miljövärden urval för publ'!$B$2:$H$490,MATCH(F$4,'Miljövärden urval för publ'!$B$2:$H$2,0),FALSE))</f>
        <v>10.350300000000001</v>
      </c>
      <c r="G253" s="45">
        <f>IF(ISERROR(VLOOKUP($C253,'Miljövärden urval för publ'!$B$2:$H$490,MATCH(G$4,'Miljövärden urval för publ'!$B$2:$H$2,0),FALSE)),"",VLOOKUP($C253,'Miljövärden urval för publ'!$B$2:$H$490,MATCH(G$4,'Miljövärden urval för publ'!$B$2:$H$2,0),FALSE))</f>
        <v>0.149089</v>
      </c>
    </row>
    <row r="254" spans="1:7" x14ac:dyDescent="0.35">
      <c r="A254" s="45">
        <v>251</v>
      </c>
      <c r="B254" s="45" t="str">
        <f>IF(ISERROR(INDEX('Miljövärden urval för publ'!$A$2:$AD$475,MATCH($A254,'Miljövärden urval för publ'!$U$2:$U$476,0),1)),"",INDEX('Miljövärden urval för publ'!$A$2:$AD$475,MATCH($A254,'Miljövärden urval för publ'!$U$2:$U$476,0),1))</f>
        <v>Sundsvall Energi AB</v>
      </c>
      <c r="C254" s="45" t="str">
        <f>IF(ISERROR(INDEX('Miljövärden urval för publ'!$A$2:$AD$475,MATCH($A254,'Miljövärden urval för publ'!$U$2:$U$476,0),2)),"",INDEX('Miljövärden urval för publ'!$A$2:$AD$475,MATCH($A254,'Miljövärden urval för publ'!$U$2:$U$476,0),2))</f>
        <v>Matfors</v>
      </c>
      <c r="D254" s="45">
        <f>IF(ISERROR(VLOOKUP($C254,'Miljövärden urval för publ'!$B$2:$H$490,MATCH(D$4,'Miljövärden urval för publ'!$B$2:$H$2,0),FALSE)),"",VLOOKUP($C254,'Miljövärden urval för publ'!$B$2:$H$490,MATCH(D$4,'Miljövärden urval för publ'!$B$2:$H$2,0),FALSE))</f>
        <v>0.137819</v>
      </c>
      <c r="E254" s="45">
        <f>IF(ISERROR(VLOOKUP($C254,'Miljövärden urval för publ'!$B$2:$H$490,MATCH(E$4,'Miljövärden urval för publ'!$B$2:$H$2,0),FALSE)),"",VLOOKUP($C254,'Miljövärden urval för publ'!$B$2:$H$490,MATCH(E$4,'Miljövärden urval för publ'!$B$2:$H$2,0),FALSE))</f>
        <v>23.933900000000001</v>
      </c>
      <c r="F254" s="45">
        <f>IF(ISERROR(VLOOKUP($C254,'Miljövärden urval för publ'!$B$2:$H$490,MATCH(F$4,'Miljövärden urval för publ'!$B$2:$H$2,0),FALSE)),"",VLOOKUP($C254,'Miljövärden urval för publ'!$B$2:$H$490,MATCH(F$4,'Miljövärden urval för publ'!$B$2:$H$2,0),FALSE))</f>
        <v>7.7204499999999996</v>
      </c>
      <c r="G254" s="45">
        <f>IF(ISERROR(VLOOKUP($C254,'Miljövärden urval för publ'!$B$2:$H$490,MATCH(G$4,'Miljövärden urval för publ'!$B$2:$H$2,0),FALSE)),"",VLOOKUP($C254,'Miljövärden urval för publ'!$B$2:$H$490,MATCH(G$4,'Miljövärden urval för publ'!$B$2:$H$2,0),FALSE))</f>
        <v>2.1844800000000001E-2</v>
      </c>
    </row>
    <row r="255" spans="1:7" x14ac:dyDescent="0.35">
      <c r="A255" s="45">
        <v>252</v>
      </c>
      <c r="B255" s="45" t="str">
        <f>IF(ISERROR(INDEX('Miljövärden urval för publ'!$A$2:$AD$475,MATCH($A255,'Miljövärden urval för publ'!$U$2:$U$476,0),1)),"",INDEX('Miljövärden urval för publ'!$A$2:$AD$475,MATCH($A255,'Miljövärden urval för publ'!$U$2:$U$476,0),1))</f>
        <v>Sundsvall Energi AB</v>
      </c>
      <c r="C255" s="45" t="str">
        <f>IF(ISERROR(INDEX('Miljövärden urval för publ'!$A$2:$AD$475,MATCH($A255,'Miljövärden urval för publ'!$U$2:$U$476,0),2)),"",INDEX('Miljövärden urval för publ'!$A$2:$AD$475,MATCH($A255,'Miljövärden urval för publ'!$U$2:$U$476,0),2))</f>
        <v>Sundsvall</v>
      </c>
      <c r="D255" s="45">
        <f>IF(ISERROR(VLOOKUP($C255,'Miljövärden urval för publ'!$B$2:$H$490,MATCH(D$4,'Miljövärden urval för publ'!$B$2:$H$2,0),FALSE)),"",VLOOKUP($C255,'Miljövärden urval för publ'!$B$2:$H$490,MATCH(D$4,'Miljövärden urval för publ'!$B$2:$H$2,0),FALSE))</f>
        <v>0.42654999999999998</v>
      </c>
      <c r="E255" s="45">
        <f>IF(ISERROR(VLOOKUP($C255,'Miljövärden urval för publ'!$B$2:$H$490,MATCH(E$4,'Miljövärden urval för publ'!$B$2:$H$2,0),FALSE)),"",VLOOKUP($C255,'Miljövärden urval för publ'!$B$2:$H$490,MATCH(E$4,'Miljövärden urval för publ'!$B$2:$H$2,0),FALSE))</f>
        <v>123.247</v>
      </c>
      <c r="F255" s="45">
        <f>IF(ISERROR(VLOOKUP($C255,'Miljövärden urval för publ'!$B$2:$H$490,MATCH(F$4,'Miljövärden urval för publ'!$B$2:$H$2,0),FALSE)),"",VLOOKUP($C255,'Miljövärden urval för publ'!$B$2:$H$490,MATCH(F$4,'Miljövärden urval för publ'!$B$2:$H$2,0),FALSE))</f>
        <v>5.1651400000000001</v>
      </c>
      <c r="G255" s="45">
        <f>IF(ISERROR(VLOOKUP($C255,'Miljövärden urval för publ'!$B$2:$H$490,MATCH(G$4,'Miljövärden urval för publ'!$B$2:$H$2,0),FALSE)),"",VLOOKUP($C255,'Miljövärden urval för publ'!$B$2:$H$490,MATCH(G$4,'Miljövärden urval för publ'!$B$2:$H$2,0),FALSE))</f>
        <v>0.126248</v>
      </c>
    </row>
    <row r="256" spans="1:7" x14ac:dyDescent="0.35">
      <c r="A256" s="45">
        <v>253</v>
      </c>
      <c r="B256" s="45" t="str">
        <f>IF(ISERROR(INDEX('Miljövärden urval för publ'!$A$2:$AD$475,MATCH($A256,'Miljövärden urval för publ'!$U$2:$U$476,0),1)),"",INDEX('Miljövärden urval för publ'!$A$2:$AD$475,MATCH($A256,'Miljövärden urval för publ'!$U$2:$U$476,0),1))</f>
        <v>Sundsvall Energi AB</v>
      </c>
      <c r="C256" s="45" t="str">
        <f>IF(ISERROR(INDEX('Miljövärden urval för publ'!$A$2:$AD$475,MATCH($A256,'Miljövärden urval för publ'!$U$2:$U$476,0),2)),"",INDEX('Miljövärden urval för publ'!$A$2:$AD$475,MATCH($A256,'Miljövärden urval för publ'!$U$2:$U$476,0),2))</f>
        <v>Övriga nät Sundsvall energi</v>
      </c>
      <c r="D256" s="45">
        <f>IF(ISERROR(VLOOKUP($C256,'Miljövärden urval för publ'!$B$2:$H$490,MATCH(D$4,'Miljövärden urval för publ'!$B$2:$H$2,0),FALSE)),"",VLOOKUP($C256,'Miljövärden urval för publ'!$B$2:$H$490,MATCH(D$4,'Miljövärden urval för publ'!$B$2:$H$2,0),FALSE))</f>
        <v>0.26211400000000001</v>
      </c>
      <c r="E256" s="45">
        <f>IF(ISERROR(VLOOKUP($C256,'Miljövärden urval för publ'!$B$2:$H$490,MATCH(E$4,'Miljövärden urval för publ'!$B$2:$H$2,0),FALSE)),"",VLOOKUP($C256,'Miljövärden urval för publ'!$B$2:$H$490,MATCH(E$4,'Miljövärden urval för publ'!$B$2:$H$2,0),FALSE))</f>
        <v>36.865900000000003</v>
      </c>
      <c r="F256" s="45">
        <f>IF(ISERROR(VLOOKUP($C256,'Miljövärden urval för publ'!$B$2:$H$490,MATCH(F$4,'Miljövärden urval för publ'!$B$2:$H$2,0),FALSE)),"",VLOOKUP($C256,'Miljövärden urval för publ'!$B$2:$H$490,MATCH(F$4,'Miljövärden urval för publ'!$B$2:$H$2,0),FALSE))</f>
        <v>16.1127</v>
      </c>
      <c r="G256" s="45">
        <f>IF(ISERROR(VLOOKUP($C256,'Miljövärden urval för publ'!$B$2:$H$490,MATCH(G$4,'Miljövärden urval för publ'!$B$2:$H$2,0),FALSE)),"",VLOOKUP($C256,'Miljövärden urval för publ'!$B$2:$H$490,MATCH(G$4,'Miljövärden urval för publ'!$B$2:$H$2,0),FALSE))</f>
        <v>8.7370000000000003E-2</v>
      </c>
    </row>
    <row r="257" spans="1:7" x14ac:dyDescent="0.35">
      <c r="A257" s="45">
        <v>254</v>
      </c>
      <c r="B257" s="45" t="str">
        <f>IF(ISERROR(INDEX('Miljövärden urval för publ'!$A$2:$AD$475,MATCH($A257,'Miljövärden urval för publ'!$U$2:$U$476,0),1)),"",INDEX('Miljövärden urval för publ'!$A$2:$AD$475,MATCH($A257,'Miljövärden urval för publ'!$U$2:$U$476,0),1))</f>
        <v>Surahammars Kommunal Teknik AB</v>
      </c>
      <c r="C257" s="45" t="str">
        <f>IF(ISERROR(INDEX('Miljövärden urval för publ'!$A$2:$AD$475,MATCH($A257,'Miljövärden urval för publ'!$U$2:$U$476,0),2)),"",INDEX('Miljövärden urval för publ'!$A$2:$AD$475,MATCH($A257,'Miljövärden urval för publ'!$U$2:$U$476,0),2))</f>
        <v>Ramnäs</v>
      </c>
      <c r="D257" s="45">
        <f>IF(ISERROR(VLOOKUP($C257,'Miljövärden urval för publ'!$B$2:$H$490,MATCH(D$4,'Miljövärden urval för publ'!$B$2:$H$2,0),FALSE)),"",VLOOKUP($C257,'Miljövärden urval för publ'!$B$2:$H$490,MATCH(D$4,'Miljövärden urval för publ'!$B$2:$H$2,0),FALSE))</f>
        <v>0.313386</v>
      </c>
      <c r="E257" s="45">
        <f>IF(ISERROR(VLOOKUP($C257,'Miljövärden urval för publ'!$B$2:$H$490,MATCH(E$4,'Miljövärden urval för publ'!$B$2:$H$2,0),FALSE)),"",VLOOKUP($C257,'Miljövärden urval för publ'!$B$2:$H$490,MATCH(E$4,'Miljövärden urval för publ'!$B$2:$H$2,0),FALSE))</f>
        <v>29.334900000000001</v>
      </c>
      <c r="F257" s="45">
        <f>IF(ISERROR(VLOOKUP($C257,'Miljövärden urval för publ'!$B$2:$H$490,MATCH(F$4,'Miljövärden urval för publ'!$B$2:$H$2,0),FALSE)),"",VLOOKUP($C257,'Miljövärden urval för publ'!$B$2:$H$490,MATCH(F$4,'Miljövärden urval för publ'!$B$2:$H$2,0),FALSE))</f>
        <v>15.3405</v>
      </c>
      <c r="G257" s="45">
        <f>IF(ISERROR(VLOOKUP($C257,'Miljövärden urval för publ'!$B$2:$H$490,MATCH(G$4,'Miljövärden urval för publ'!$B$2:$H$2,0),FALSE)),"",VLOOKUP($C257,'Miljövärden urval för publ'!$B$2:$H$490,MATCH(G$4,'Miljövärden urval för publ'!$B$2:$H$2,0),FALSE))</f>
        <v>2.0898E-2</v>
      </c>
    </row>
    <row r="258" spans="1:7" x14ac:dyDescent="0.35">
      <c r="A258" s="45">
        <v>255</v>
      </c>
      <c r="B258" s="45" t="str">
        <f>IF(ISERROR(INDEX('Miljövärden urval för publ'!$A$2:$AD$475,MATCH($A258,'Miljövärden urval för publ'!$U$2:$U$476,0),1)),"",INDEX('Miljövärden urval för publ'!$A$2:$AD$475,MATCH($A258,'Miljövärden urval för publ'!$U$2:$U$476,0),1))</f>
        <v>Surahammars Kommunal Teknik AB</v>
      </c>
      <c r="C258" s="45" t="str">
        <f>IF(ISERROR(INDEX('Miljövärden urval för publ'!$A$2:$AD$475,MATCH($A258,'Miljövärden urval för publ'!$U$2:$U$476,0),2)),"",INDEX('Miljövärden urval för publ'!$A$2:$AD$475,MATCH($A258,'Miljövärden urval för publ'!$U$2:$U$476,0),2))</f>
        <v>Surahammar</v>
      </c>
      <c r="D258" s="45">
        <f>IF(ISERROR(VLOOKUP($C258,'Miljövärden urval för publ'!$B$2:$H$490,MATCH(D$4,'Miljövärden urval för publ'!$B$2:$H$2,0),FALSE)),"",VLOOKUP($C258,'Miljövärden urval för publ'!$B$2:$H$490,MATCH(D$4,'Miljövärden urval för publ'!$B$2:$H$2,0),FALSE))</f>
        <v>0.4879</v>
      </c>
      <c r="E258" s="45">
        <f>IF(ISERROR(VLOOKUP($C258,'Miljövärden urval för publ'!$B$2:$H$490,MATCH(E$4,'Miljövärden urval för publ'!$B$2:$H$2,0),FALSE)),"",VLOOKUP($C258,'Miljövärden urval för publ'!$B$2:$H$490,MATCH(E$4,'Miljövärden urval för publ'!$B$2:$H$2,0),FALSE))</f>
        <v>185.99199999999999</v>
      </c>
      <c r="F258" s="45">
        <f>IF(ISERROR(VLOOKUP($C258,'Miljövärden urval för publ'!$B$2:$H$490,MATCH(F$4,'Miljövärden urval för publ'!$B$2:$H$2,0),FALSE)),"",VLOOKUP($C258,'Miljövärden urval för publ'!$B$2:$H$490,MATCH(F$4,'Miljövärden urval för publ'!$B$2:$H$2,0),FALSE))</f>
        <v>22.162400000000002</v>
      </c>
      <c r="G258" s="45">
        <f>IF(ISERROR(VLOOKUP($C258,'Miljövärden urval för publ'!$B$2:$H$490,MATCH(G$4,'Miljövärden urval för publ'!$B$2:$H$2,0),FALSE)),"",VLOOKUP($C258,'Miljövärden urval för publ'!$B$2:$H$490,MATCH(G$4,'Miljövärden urval för publ'!$B$2:$H$2,0),FALSE))</f>
        <v>1.09669E-2</v>
      </c>
    </row>
    <row r="259" spans="1:7" x14ac:dyDescent="0.35">
      <c r="A259" s="45">
        <v>256</v>
      </c>
      <c r="B259" s="45" t="str">
        <f>IF(ISERROR(INDEX('Miljövärden urval för publ'!$A$2:$AD$475,MATCH($A259,'Miljövärden urval för publ'!$U$2:$U$476,0),1)),"",INDEX('Miljövärden urval för publ'!$A$2:$AD$475,MATCH($A259,'Miljövärden urval för publ'!$U$2:$U$476,0),1))</f>
        <v>Surahammars Kommunal Teknik AB</v>
      </c>
      <c r="C259" s="45" t="str">
        <f>IF(ISERROR(INDEX('Miljövärden urval för publ'!$A$2:$AD$475,MATCH($A259,'Miljövärden urval för publ'!$U$2:$U$476,0),2)),"",INDEX('Miljövärden urval för publ'!$A$2:$AD$475,MATCH($A259,'Miljövärden urval för publ'!$U$2:$U$476,0),2))</f>
        <v>Virsbo</v>
      </c>
      <c r="D259" s="45">
        <f>IF(ISERROR(VLOOKUP($C259,'Miljövärden urval för publ'!$B$2:$H$490,MATCH(D$4,'Miljövärden urval för publ'!$B$2:$H$2,0),FALSE)),"",VLOOKUP($C259,'Miljövärden urval för publ'!$B$2:$H$490,MATCH(D$4,'Miljövärden urval för publ'!$B$2:$H$2,0),FALSE))</f>
        <v>0.427257</v>
      </c>
      <c r="E259" s="45">
        <f>IF(ISERROR(VLOOKUP($C259,'Miljövärden urval för publ'!$B$2:$H$490,MATCH(E$4,'Miljövärden urval för publ'!$B$2:$H$2,0),FALSE)),"",VLOOKUP($C259,'Miljövärden urval för publ'!$B$2:$H$490,MATCH(E$4,'Miljövärden urval för publ'!$B$2:$H$2,0),FALSE))</f>
        <v>51.858899999999998</v>
      </c>
      <c r="F259" s="45">
        <f>IF(ISERROR(VLOOKUP($C259,'Miljövärden urval för publ'!$B$2:$H$490,MATCH(F$4,'Miljövärden urval för publ'!$B$2:$H$2,0),FALSE)),"",VLOOKUP($C259,'Miljövärden urval för publ'!$B$2:$H$490,MATCH(F$4,'Miljövärden urval för publ'!$B$2:$H$2,0),FALSE))</f>
        <v>15.916399999999999</v>
      </c>
      <c r="G259" s="45">
        <f>IF(ISERROR(VLOOKUP($C259,'Miljövärden urval för publ'!$B$2:$H$490,MATCH(G$4,'Miljövärden urval för publ'!$B$2:$H$2,0),FALSE)),"",VLOOKUP($C259,'Miljövärden urval för publ'!$B$2:$H$490,MATCH(G$4,'Miljövärden urval för publ'!$B$2:$H$2,0),FALSE))</f>
        <v>8.1953100000000001E-2</v>
      </c>
    </row>
    <row r="260" spans="1:7" x14ac:dyDescent="0.35">
      <c r="A260" s="45">
        <v>257</v>
      </c>
      <c r="B260" s="45" t="str">
        <f>IF(ISERROR(INDEX('Miljövärden urval för publ'!$A$2:$AD$475,MATCH($A260,'Miljövärden urval för publ'!$U$2:$U$476,0),1)),"",INDEX('Miljövärden urval för publ'!$A$2:$AD$475,MATCH($A260,'Miljövärden urval för publ'!$U$2:$U$476,0),1))</f>
        <v>Surahammars Kommunal Teknik AB</v>
      </c>
      <c r="C260" s="45" t="str">
        <f>IF(ISERROR(INDEX('Miljövärden urval för publ'!$A$2:$AD$475,MATCH($A260,'Miljövärden urval för publ'!$U$2:$U$476,0),2)),"",INDEX('Miljövärden urval för publ'!$A$2:$AD$475,MATCH($A260,'Miljövärden urval för publ'!$U$2:$U$476,0),2))</f>
        <v>Västsura</v>
      </c>
      <c r="D260" s="45">
        <f>IF(ISERROR(VLOOKUP($C260,'Miljövärden urval för publ'!$B$2:$H$490,MATCH(D$4,'Miljövärden urval för publ'!$B$2:$H$2,0),FALSE)),"",VLOOKUP($C260,'Miljövärden urval för publ'!$B$2:$H$490,MATCH(D$4,'Miljövärden urval för publ'!$B$2:$H$2,0),FALSE))</f>
        <v>0.25023299999999998</v>
      </c>
      <c r="E260" s="45">
        <f>IF(ISERROR(VLOOKUP($C260,'Miljövärden urval för publ'!$B$2:$H$490,MATCH(E$4,'Miljövärden urval för publ'!$B$2:$H$2,0),FALSE)),"",VLOOKUP($C260,'Miljövärden urval för publ'!$B$2:$H$490,MATCH(E$4,'Miljövärden urval för publ'!$B$2:$H$2,0),FALSE))</f>
        <v>17.423300000000001</v>
      </c>
      <c r="F260" s="45">
        <f>IF(ISERROR(VLOOKUP($C260,'Miljövärden urval för publ'!$B$2:$H$490,MATCH(F$4,'Miljövärden urval för publ'!$B$2:$H$2,0),FALSE)),"",VLOOKUP($C260,'Miljövärden urval för publ'!$B$2:$H$490,MATCH(F$4,'Miljövärden urval för publ'!$B$2:$H$2,0),FALSE))</f>
        <v>21.666699999999999</v>
      </c>
      <c r="G260" s="45">
        <f>IF(ISERROR(VLOOKUP($C260,'Miljövärden urval för publ'!$B$2:$H$490,MATCH(G$4,'Miljövärden urval för publ'!$B$2:$H$2,0),FALSE)),"",VLOOKUP($C260,'Miljövärden urval för publ'!$B$2:$H$490,MATCH(G$4,'Miljövärden urval för publ'!$B$2:$H$2,0),FALSE))</f>
        <v>5.8349700000000001E-3</v>
      </c>
    </row>
    <row r="261" spans="1:7" x14ac:dyDescent="0.35">
      <c r="A261" s="45">
        <v>258</v>
      </c>
      <c r="B261" s="45" t="str">
        <f>IF(ISERROR(INDEX('Miljövärden urval för publ'!$A$2:$AD$475,MATCH($A261,'Miljövärden urval för publ'!$U$2:$U$476,0),1)),"",INDEX('Miljövärden urval för publ'!$A$2:$AD$475,MATCH($A261,'Miljövärden urval för publ'!$U$2:$U$476,0),1))</f>
        <v>Sävsjö Energi AB</v>
      </c>
      <c r="C261" s="45" t="str">
        <f>IF(ISERROR(INDEX('Miljövärden urval för publ'!$A$2:$AD$475,MATCH($A261,'Miljövärden urval för publ'!$U$2:$U$476,0),2)),"",INDEX('Miljövärden urval för publ'!$A$2:$AD$475,MATCH($A261,'Miljövärden urval för publ'!$U$2:$U$476,0),2))</f>
        <v>Rörvik</v>
      </c>
      <c r="D261" s="45">
        <f>IF(ISERROR(VLOOKUP($C261,'Miljövärden urval för publ'!$B$2:$H$490,MATCH(D$4,'Miljövärden urval för publ'!$B$2:$H$2,0),FALSE)),"",VLOOKUP($C261,'Miljövärden urval för publ'!$B$2:$H$490,MATCH(D$4,'Miljövärden urval för publ'!$B$2:$H$2,0),FALSE))</f>
        <v>0.111537</v>
      </c>
      <c r="E261" s="45">
        <f>IF(ISERROR(VLOOKUP($C261,'Miljövärden urval för publ'!$B$2:$H$490,MATCH(E$4,'Miljövärden urval för publ'!$B$2:$H$2,0),FALSE)),"",VLOOKUP($C261,'Miljövärden urval för publ'!$B$2:$H$490,MATCH(E$4,'Miljövärden urval för publ'!$B$2:$H$2,0),FALSE))</f>
        <v>21.0715</v>
      </c>
      <c r="F261" s="45">
        <f>IF(ISERROR(VLOOKUP($C261,'Miljövärden urval för publ'!$B$2:$H$490,MATCH(F$4,'Miljövärden urval för publ'!$B$2:$H$2,0),FALSE)),"",VLOOKUP($C261,'Miljövärden urval för publ'!$B$2:$H$490,MATCH(F$4,'Miljövärden urval för publ'!$B$2:$H$2,0),FALSE))</f>
        <v>10.296200000000001</v>
      </c>
      <c r="G261" s="45">
        <f>IF(ISERROR(VLOOKUP($C261,'Miljövärden urval för publ'!$B$2:$H$490,MATCH(G$4,'Miljövärden urval för publ'!$B$2:$H$2,0),FALSE)),"",VLOOKUP($C261,'Miljövärden urval för publ'!$B$2:$H$490,MATCH(G$4,'Miljövärden urval för publ'!$B$2:$H$2,0),FALSE))</f>
        <v>6.5222199999999996E-3</v>
      </c>
    </row>
    <row r="262" spans="1:7" x14ac:dyDescent="0.35">
      <c r="A262" s="45">
        <v>259</v>
      </c>
      <c r="B262" s="45" t="str">
        <f>IF(ISERROR(INDEX('Miljövärden urval för publ'!$A$2:$AD$475,MATCH($A262,'Miljövärden urval för publ'!$U$2:$U$476,0),1)),"",INDEX('Miljövärden urval för publ'!$A$2:$AD$475,MATCH($A262,'Miljövärden urval för publ'!$U$2:$U$476,0),1))</f>
        <v>Sävsjö Energi AB</v>
      </c>
      <c r="C262" s="45" t="str">
        <f>IF(ISERROR(INDEX('Miljövärden urval för publ'!$A$2:$AD$475,MATCH($A262,'Miljövärden urval för publ'!$U$2:$U$476,0),2)),"",INDEX('Miljövärden urval för publ'!$A$2:$AD$475,MATCH($A262,'Miljövärden urval för publ'!$U$2:$U$476,0),2))</f>
        <v>Sävsjö</v>
      </c>
      <c r="D262" s="45">
        <f>IF(ISERROR(VLOOKUP($C262,'Miljövärden urval för publ'!$B$2:$H$490,MATCH(D$4,'Miljövärden urval för publ'!$B$2:$H$2,0),FALSE)),"",VLOOKUP($C262,'Miljövärden urval för publ'!$B$2:$H$490,MATCH(D$4,'Miljövärden urval för publ'!$B$2:$H$2,0),FALSE))</f>
        <v>0.19689699999999999</v>
      </c>
      <c r="E262" s="45">
        <f>IF(ISERROR(VLOOKUP($C262,'Miljövärden urval för publ'!$B$2:$H$490,MATCH(E$4,'Miljövärden urval för publ'!$B$2:$H$2,0),FALSE)),"",VLOOKUP($C262,'Miljövärden urval för publ'!$B$2:$H$490,MATCH(E$4,'Miljövärden urval för publ'!$B$2:$H$2,0),FALSE))</f>
        <v>31.148700000000002</v>
      </c>
      <c r="F262" s="45">
        <f>IF(ISERROR(VLOOKUP($C262,'Miljövärden urval för publ'!$B$2:$H$490,MATCH(F$4,'Miljövärden urval för publ'!$B$2:$H$2,0),FALSE)),"",VLOOKUP($C262,'Miljövärden urval för publ'!$B$2:$H$490,MATCH(F$4,'Miljövärden urval för publ'!$B$2:$H$2,0),FALSE))</f>
        <v>13.2302</v>
      </c>
      <c r="G262" s="45">
        <f>IF(ISERROR(VLOOKUP($C262,'Miljövärden urval för publ'!$B$2:$H$490,MATCH(G$4,'Miljövärden urval för publ'!$B$2:$H$2,0),FALSE)),"",VLOOKUP($C262,'Miljövärden urval för publ'!$B$2:$H$490,MATCH(G$4,'Miljövärden urval för publ'!$B$2:$H$2,0),FALSE))</f>
        <v>6.5913399999999997E-2</v>
      </c>
    </row>
    <row r="263" spans="1:7" x14ac:dyDescent="0.35">
      <c r="A263" s="45">
        <v>260</v>
      </c>
      <c r="B263" s="45" t="str">
        <f>IF(ISERROR(INDEX('Miljövärden urval för publ'!$A$2:$AD$475,MATCH($A263,'Miljövärden urval för publ'!$U$2:$U$476,0),1)),"",INDEX('Miljövärden urval för publ'!$A$2:$AD$475,MATCH($A263,'Miljövärden urval för publ'!$U$2:$U$476,0),1))</f>
        <v>Söderhamn Nära AB</v>
      </c>
      <c r="C263" s="45" t="str">
        <f>IF(ISERROR(INDEX('Miljövärden urval för publ'!$A$2:$AD$475,MATCH($A263,'Miljövärden urval för publ'!$U$2:$U$476,0),2)),"",INDEX('Miljövärden urval för publ'!$A$2:$AD$475,MATCH($A263,'Miljövärden urval för publ'!$U$2:$U$476,0),2))</f>
        <v>Ljusne</v>
      </c>
      <c r="D263" s="45">
        <f>IF(ISERROR(VLOOKUP($C263,'Miljövärden urval för publ'!$B$2:$H$490,MATCH(D$4,'Miljövärden urval för publ'!$B$2:$H$2,0),FALSE)),"",VLOOKUP($C263,'Miljövärden urval för publ'!$B$2:$H$490,MATCH(D$4,'Miljövärden urval för publ'!$B$2:$H$2,0),FALSE))</f>
        <v>0.13758999999999999</v>
      </c>
      <c r="E263" s="45">
        <f>IF(ISERROR(VLOOKUP($C263,'Miljövärden urval för publ'!$B$2:$H$490,MATCH(E$4,'Miljövärden urval för publ'!$B$2:$H$2,0),FALSE)),"",VLOOKUP($C263,'Miljövärden urval för publ'!$B$2:$H$490,MATCH(E$4,'Miljövärden urval för publ'!$B$2:$H$2,0),FALSE))</f>
        <v>33.239600000000003</v>
      </c>
      <c r="F263" s="45">
        <f>IF(ISERROR(VLOOKUP($C263,'Miljövärden urval för publ'!$B$2:$H$490,MATCH(F$4,'Miljövärden urval för publ'!$B$2:$H$2,0),FALSE)),"",VLOOKUP($C263,'Miljövärden urval för publ'!$B$2:$H$490,MATCH(F$4,'Miljövärden urval för publ'!$B$2:$H$2,0),FALSE))</f>
        <v>10.986599999999999</v>
      </c>
      <c r="G263" s="45">
        <f>IF(ISERROR(VLOOKUP($C263,'Miljövärden urval för publ'!$B$2:$H$490,MATCH(G$4,'Miljövärden urval för publ'!$B$2:$H$2,0),FALSE)),"",VLOOKUP($C263,'Miljövärden urval för publ'!$B$2:$H$490,MATCH(G$4,'Miljövärden urval för publ'!$B$2:$H$2,0),FALSE))</f>
        <v>5.2178000000000002E-2</v>
      </c>
    </row>
    <row r="264" spans="1:7" x14ac:dyDescent="0.35">
      <c r="A264" s="45">
        <v>261</v>
      </c>
      <c r="B264" s="45" t="str">
        <f>IF(ISERROR(INDEX('Miljövärden urval för publ'!$A$2:$AD$475,MATCH($A264,'Miljövärden urval för publ'!$U$2:$U$476,0),1)),"",INDEX('Miljövärden urval för publ'!$A$2:$AD$475,MATCH($A264,'Miljövärden urval för publ'!$U$2:$U$476,0),1))</f>
        <v>Söderhamn Nära AB</v>
      </c>
      <c r="C264" s="45" t="str">
        <f>IF(ISERROR(INDEX('Miljövärden urval för publ'!$A$2:$AD$475,MATCH($A264,'Miljövärden urval för publ'!$U$2:$U$476,0),2)),"",INDEX('Miljövärden urval för publ'!$A$2:$AD$475,MATCH($A264,'Miljövärden urval för publ'!$U$2:$U$476,0),2))</f>
        <v>Söderhamn</v>
      </c>
      <c r="D264" s="45">
        <f>IF(ISERROR(VLOOKUP($C264,'Miljövärden urval för publ'!$B$2:$H$490,MATCH(D$4,'Miljövärden urval för publ'!$B$2:$H$2,0),FALSE)),"",VLOOKUP($C264,'Miljövärden urval för publ'!$B$2:$H$490,MATCH(D$4,'Miljövärden urval för publ'!$B$2:$H$2,0),FALSE))</f>
        <v>0.14253399999999999</v>
      </c>
      <c r="E264" s="45">
        <f>IF(ISERROR(VLOOKUP($C264,'Miljövärden urval för publ'!$B$2:$H$490,MATCH(E$4,'Miljövärden urval för publ'!$B$2:$H$2,0),FALSE)),"",VLOOKUP($C264,'Miljövärden urval för publ'!$B$2:$H$490,MATCH(E$4,'Miljövärden urval för publ'!$B$2:$H$2,0),FALSE))</f>
        <v>9.1195199999999996</v>
      </c>
      <c r="F264" s="45">
        <f>IF(ISERROR(VLOOKUP($C264,'Miljövärden urval för publ'!$B$2:$H$490,MATCH(F$4,'Miljövärden urval för publ'!$B$2:$H$2,0),FALSE)),"",VLOOKUP($C264,'Miljövärden urval för publ'!$B$2:$H$490,MATCH(F$4,'Miljövärden urval för publ'!$B$2:$H$2,0),FALSE))</f>
        <v>8.08324</v>
      </c>
      <c r="G264" s="45">
        <f>IF(ISERROR(VLOOKUP($C264,'Miljövärden urval för publ'!$B$2:$H$490,MATCH(G$4,'Miljövärden urval för publ'!$B$2:$H$2,0),FALSE)),"",VLOOKUP($C264,'Miljövärden urval för publ'!$B$2:$H$490,MATCH(G$4,'Miljövärden urval för publ'!$B$2:$H$2,0),FALSE))</f>
        <v>3.40179E-3</v>
      </c>
    </row>
    <row r="265" spans="1:7" x14ac:dyDescent="0.35">
      <c r="A265" s="45">
        <v>262</v>
      </c>
      <c r="B265" s="45" t="str">
        <f>IF(ISERROR(INDEX('Miljövärden urval för publ'!$A$2:$AD$475,MATCH($A265,'Miljövärden urval för publ'!$U$2:$U$476,0),1)),"",INDEX('Miljövärden urval för publ'!$A$2:$AD$475,MATCH($A265,'Miljövärden urval för publ'!$U$2:$U$476,0),1))</f>
        <v>Södertörns Fjärrvärme AB</v>
      </c>
      <c r="C265" s="45" t="str">
        <f>IF(ISERROR(INDEX('Miljövärden urval för publ'!$A$2:$AD$475,MATCH($A265,'Miljövärden urval för publ'!$U$2:$U$476,0),2)),"",INDEX('Miljövärden urval för publ'!$A$2:$AD$475,MATCH($A265,'Miljövärden urval för publ'!$U$2:$U$476,0),2))</f>
        <v>Södertörn Fjärrvärme Totalt</v>
      </c>
      <c r="D265" s="45">
        <f>IF(ISERROR(VLOOKUP($C265,'Miljövärden urval för publ'!$B$2:$H$490,MATCH(D$4,'Miljövärden urval för publ'!$B$2:$H$2,0),FALSE)),"",VLOOKUP($C265,'Miljövärden urval för publ'!$B$2:$H$490,MATCH(D$4,'Miljövärden urval för publ'!$B$2:$H$2,0),FALSE))</f>
        <v>0.16402700000000001</v>
      </c>
      <c r="E265" s="45">
        <f>IF(ISERROR(VLOOKUP($C265,'Miljövärden urval för publ'!$B$2:$H$490,MATCH(E$4,'Miljövärden urval för publ'!$B$2:$H$2,0),FALSE)),"",VLOOKUP($C265,'Miljövärden urval för publ'!$B$2:$H$490,MATCH(E$4,'Miljövärden urval för publ'!$B$2:$H$2,0),FALSE))</f>
        <v>49.753300000000003</v>
      </c>
      <c r="F265" s="45">
        <f>IF(ISERROR(VLOOKUP($C265,'Miljövärden urval för publ'!$B$2:$H$490,MATCH(F$4,'Miljövärden urval för publ'!$B$2:$H$2,0),FALSE)),"",VLOOKUP($C265,'Miljövärden urval för publ'!$B$2:$H$490,MATCH(F$4,'Miljövärden urval för publ'!$B$2:$H$2,0),FALSE))</f>
        <v>5.8907499999999997</v>
      </c>
      <c r="G265" s="45">
        <f>IF(ISERROR(VLOOKUP($C265,'Miljövärden urval för publ'!$B$2:$H$490,MATCH(G$4,'Miljövärden urval för publ'!$B$2:$H$2,0),FALSE)),"",VLOOKUP($C265,'Miljövärden urval för publ'!$B$2:$H$490,MATCH(G$4,'Miljövärden urval för publ'!$B$2:$H$2,0),FALSE))</f>
        <v>1.4116999999999999E-2</v>
      </c>
    </row>
    <row r="266" spans="1:7" x14ac:dyDescent="0.35">
      <c r="A266" s="45">
        <v>263</v>
      </c>
      <c r="B266" s="45" t="str">
        <f>IF(ISERROR(INDEX('Miljövärden urval för publ'!$A$2:$AD$475,MATCH($A266,'Miljövärden urval för publ'!$U$2:$U$476,0),1)),"",INDEX('Miljövärden urval för publ'!$A$2:$AD$475,MATCH($A266,'Miljövärden urval för publ'!$U$2:$U$476,0),1))</f>
        <v>Tekniska Verken i Kiruna AB</v>
      </c>
      <c r="C266" s="45" t="str">
        <f>IF(ISERROR(INDEX('Miljövärden urval för publ'!$A$2:$AD$475,MATCH($A266,'Miljövärden urval för publ'!$U$2:$U$476,0),2)),"",INDEX('Miljövärden urval för publ'!$A$2:$AD$475,MATCH($A266,'Miljövärden urval för publ'!$U$2:$U$476,0),2))</f>
        <v>Kiruna C</v>
      </c>
      <c r="D266" s="45">
        <f>IF(ISERROR(VLOOKUP($C266,'Miljövärden urval för publ'!$B$2:$H$490,MATCH(D$4,'Miljövärden urval för publ'!$B$2:$H$2,0),FALSE)),"",VLOOKUP($C266,'Miljövärden urval för publ'!$B$2:$H$490,MATCH(D$4,'Miljövärden urval för publ'!$B$2:$H$2,0),FALSE))</f>
        <v>0.29810999999999999</v>
      </c>
      <c r="E266" s="45">
        <f>IF(ISERROR(VLOOKUP($C266,'Miljövärden urval för publ'!$B$2:$H$490,MATCH(E$4,'Miljövärden urval för publ'!$B$2:$H$2,0),FALSE)),"",VLOOKUP($C266,'Miljövärden urval för publ'!$B$2:$H$490,MATCH(E$4,'Miljövärden urval för publ'!$B$2:$H$2,0),FALSE))</f>
        <v>115.376</v>
      </c>
      <c r="F266" s="45">
        <f>IF(ISERROR(VLOOKUP($C266,'Miljövärden urval för publ'!$B$2:$H$490,MATCH(F$4,'Miljövärden urval för publ'!$B$2:$H$2,0),FALSE)),"",VLOOKUP($C266,'Miljövärden urval för publ'!$B$2:$H$490,MATCH(F$4,'Miljövärden urval för publ'!$B$2:$H$2,0),FALSE))</f>
        <v>4.8881800000000002</v>
      </c>
      <c r="G266" s="45">
        <f>IF(ISERROR(VLOOKUP($C266,'Miljövärden urval för publ'!$B$2:$H$490,MATCH(G$4,'Miljövärden urval för publ'!$B$2:$H$2,0),FALSE)),"",VLOOKUP($C266,'Miljövärden urval för publ'!$B$2:$H$490,MATCH(G$4,'Miljövärden urval för publ'!$B$2:$H$2,0),FALSE))</f>
        <v>3.9806500000000002E-2</v>
      </c>
    </row>
    <row r="267" spans="1:7" x14ac:dyDescent="0.35">
      <c r="A267" s="45">
        <v>264</v>
      </c>
      <c r="B267" s="45" t="str">
        <f>IF(ISERROR(INDEX('Miljövärden urval för publ'!$A$2:$AD$475,MATCH($A267,'Miljövärden urval för publ'!$U$2:$U$476,0),1)),"",INDEX('Miljövärden urval för publ'!$A$2:$AD$475,MATCH($A267,'Miljövärden urval för publ'!$U$2:$U$476,0),1))</f>
        <v>Tekniska Verken i Kiruna AB</v>
      </c>
      <c r="C267" s="45" t="str">
        <f>IF(ISERROR(INDEX('Miljövärden urval för publ'!$A$2:$AD$475,MATCH($A267,'Miljövärden urval för publ'!$U$2:$U$476,0),2)),"",INDEX('Miljövärden urval för publ'!$A$2:$AD$475,MATCH($A267,'Miljövärden urval för publ'!$U$2:$U$476,0),2))</f>
        <v>Vittangi</v>
      </c>
      <c r="D267" s="45">
        <f>IF(ISERROR(VLOOKUP($C267,'Miljövärden urval för publ'!$B$2:$H$490,MATCH(D$4,'Miljövärden urval för publ'!$B$2:$H$2,0),FALSE)),"",VLOOKUP($C267,'Miljövärden urval för publ'!$B$2:$H$490,MATCH(D$4,'Miljövärden urval för publ'!$B$2:$H$2,0),FALSE))</f>
        <v>0.63324199999999997</v>
      </c>
      <c r="E267" s="45">
        <f>IF(ISERROR(VLOOKUP($C267,'Miljövärden urval för publ'!$B$2:$H$490,MATCH(E$4,'Miljövärden urval för publ'!$B$2:$H$2,0),FALSE)),"",VLOOKUP($C267,'Miljövärden urval för publ'!$B$2:$H$490,MATCH(E$4,'Miljövärden urval för publ'!$B$2:$H$2,0),FALSE))</f>
        <v>84.436700000000002</v>
      </c>
      <c r="F267" s="45">
        <f>IF(ISERROR(VLOOKUP($C267,'Miljövärden urval för publ'!$B$2:$H$490,MATCH(F$4,'Miljövärden urval för publ'!$B$2:$H$2,0),FALSE)),"",VLOOKUP($C267,'Miljövärden urval för publ'!$B$2:$H$490,MATCH(F$4,'Miljövärden urval för publ'!$B$2:$H$2,0),FALSE))</f>
        <v>10.736599999999999</v>
      </c>
      <c r="G267" s="45">
        <f>IF(ISERROR(VLOOKUP($C267,'Miljövärden urval för publ'!$B$2:$H$490,MATCH(G$4,'Miljövärden urval för publ'!$B$2:$H$2,0),FALSE)),"",VLOOKUP($C267,'Miljövärden urval för publ'!$B$2:$H$490,MATCH(G$4,'Miljövärden urval för publ'!$B$2:$H$2,0),FALSE))</f>
        <v>5.9637500000000003E-2</v>
      </c>
    </row>
    <row r="268" spans="1:7" x14ac:dyDescent="0.35">
      <c r="A268" s="45">
        <v>265</v>
      </c>
      <c r="B268" s="45" t="str">
        <f>IF(ISERROR(INDEX('Miljövärden urval för publ'!$A$2:$AD$475,MATCH($A268,'Miljövärden urval för publ'!$U$2:$U$476,0),1)),"",INDEX('Miljövärden urval för publ'!$A$2:$AD$475,MATCH($A268,'Miljövärden urval för publ'!$U$2:$U$476,0),1))</f>
        <v>Tekniska Verken i Linköping AB</v>
      </c>
      <c r="C268" s="45" t="str">
        <f>IF(ISERROR(INDEX('Miljövärden urval för publ'!$A$2:$AD$475,MATCH($A268,'Miljövärden urval för publ'!$U$2:$U$476,0),2)),"",INDEX('Miljövärden urval för publ'!$A$2:$AD$475,MATCH($A268,'Miljövärden urval för publ'!$U$2:$U$476,0),2))</f>
        <v>Borensberg</v>
      </c>
      <c r="D268" s="45">
        <f>IF(ISERROR(VLOOKUP($C268,'Miljövärden urval för publ'!$B$2:$H$490,MATCH(D$4,'Miljövärden urval för publ'!$B$2:$H$2,0),FALSE)),"",VLOOKUP($C268,'Miljövärden urval för publ'!$B$2:$H$490,MATCH(D$4,'Miljövärden urval för publ'!$B$2:$H$2,0),FALSE))</f>
        <v>0.17572699999999999</v>
      </c>
      <c r="E268" s="45">
        <f>IF(ISERROR(VLOOKUP($C268,'Miljövärden urval för publ'!$B$2:$H$490,MATCH(E$4,'Miljövärden urval för publ'!$B$2:$H$2,0),FALSE)),"",VLOOKUP($C268,'Miljövärden urval för publ'!$B$2:$H$490,MATCH(E$4,'Miljövärden urval för publ'!$B$2:$H$2,0),FALSE))</f>
        <v>35.588299999999997</v>
      </c>
      <c r="F268" s="45">
        <f>IF(ISERROR(VLOOKUP($C268,'Miljövärden urval för publ'!$B$2:$H$490,MATCH(F$4,'Miljövärden urval för publ'!$B$2:$H$2,0),FALSE)),"",VLOOKUP($C268,'Miljövärden urval för publ'!$B$2:$H$490,MATCH(F$4,'Miljövärden urval för publ'!$B$2:$H$2,0),FALSE))</f>
        <v>11.4663</v>
      </c>
      <c r="G268" s="45">
        <f>IF(ISERROR(VLOOKUP($C268,'Miljövärden urval för publ'!$B$2:$H$490,MATCH(G$4,'Miljövärden urval för publ'!$B$2:$H$2,0),FALSE)),"",VLOOKUP($C268,'Miljövärden urval för publ'!$B$2:$H$490,MATCH(G$4,'Miljövärden urval för publ'!$B$2:$H$2,0),FALSE))</f>
        <v>3.8276900000000003E-2</v>
      </c>
    </row>
    <row r="269" spans="1:7" x14ac:dyDescent="0.35">
      <c r="A269" s="45">
        <v>266</v>
      </c>
      <c r="B269" s="45" t="str">
        <f>IF(ISERROR(INDEX('Miljövärden urval för publ'!$A$2:$AD$475,MATCH($A269,'Miljövärden urval för publ'!$U$2:$U$476,0),1)),"",INDEX('Miljövärden urval för publ'!$A$2:$AD$475,MATCH($A269,'Miljövärden urval för publ'!$U$2:$U$476,0),1))</f>
        <v>Tekniska Verken i Linköping AB</v>
      </c>
      <c r="C269" s="45" t="str">
        <f>IF(ISERROR(INDEX('Miljövärden urval för publ'!$A$2:$AD$475,MATCH($A269,'Miljövärden urval för publ'!$U$2:$U$476,0),2)),"",INDEX('Miljövärden urval för publ'!$A$2:$AD$475,MATCH($A269,'Miljövärden urval för publ'!$U$2:$U$476,0),2))</f>
        <v>Katrineholm</v>
      </c>
      <c r="D269" s="45">
        <f>IF(ISERROR(VLOOKUP($C269,'Miljövärden urval för publ'!$B$2:$H$490,MATCH(D$4,'Miljövärden urval för publ'!$B$2:$H$2,0),FALSE)),"",VLOOKUP($C269,'Miljövärden urval för publ'!$B$2:$H$490,MATCH(D$4,'Miljövärden urval för publ'!$B$2:$H$2,0),FALSE))</f>
        <v>0.125607</v>
      </c>
      <c r="E269" s="45">
        <f>IF(ISERROR(VLOOKUP($C269,'Miljövärden urval för publ'!$B$2:$H$490,MATCH(E$4,'Miljövärden urval för publ'!$B$2:$H$2,0),FALSE)),"",VLOOKUP($C269,'Miljövärden urval för publ'!$B$2:$H$490,MATCH(E$4,'Miljövärden urval för publ'!$B$2:$H$2,0),FALSE))</f>
        <v>16.267099999999999</v>
      </c>
      <c r="F269" s="45">
        <f>IF(ISERROR(VLOOKUP($C269,'Miljövärden urval för publ'!$B$2:$H$490,MATCH(F$4,'Miljövärden urval för publ'!$B$2:$H$2,0),FALSE)),"",VLOOKUP($C269,'Miljövärden urval för publ'!$B$2:$H$490,MATCH(F$4,'Miljövärden urval för publ'!$B$2:$H$2,0),FALSE))</f>
        <v>5.8721500000000004</v>
      </c>
      <c r="G269" s="45">
        <f>IF(ISERROR(VLOOKUP($C269,'Miljövärden urval för publ'!$B$2:$H$490,MATCH(G$4,'Miljövärden urval för publ'!$B$2:$H$2,0),FALSE)),"",VLOOKUP($C269,'Miljövärden urval för publ'!$B$2:$H$490,MATCH(G$4,'Miljövärden urval för publ'!$B$2:$H$2,0),FALSE))</f>
        <v>2.1305299999999999E-2</v>
      </c>
    </row>
    <row r="270" spans="1:7" x14ac:dyDescent="0.35">
      <c r="A270" s="45">
        <v>267</v>
      </c>
      <c r="B270" s="45" t="str">
        <f>IF(ISERROR(INDEX('Miljövärden urval för publ'!$A$2:$AD$475,MATCH($A270,'Miljövärden urval för publ'!$U$2:$U$476,0),1)),"",INDEX('Miljövärden urval för publ'!$A$2:$AD$475,MATCH($A270,'Miljövärden urval för publ'!$U$2:$U$476,0),1))</f>
        <v>Tekniska Verken i Linköping AB</v>
      </c>
      <c r="C270" s="45" t="str">
        <f>IF(ISERROR(INDEX('Miljövärden urval för publ'!$A$2:$AD$475,MATCH($A270,'Miljövärden urval för publ'!$U$2:$U$476,0),2)),"",INDEX('Miljövärden urval för publ'!$A$2:$AD$475,MATCH($A270,'Miljövärden urval för publ'!$U$2:$U$476,0),2))</f>
        <v>Kisa</v>
      </c>
      <c r="D270" s="45">
        <f>IF(ISERROR(VLOOKUP($C270,'Miljövärden urval för publ'!$B$2:$H$490,MATCH(D$4,'Miljövärden urval för publ'!$B$2:$H$2,0),FALSE)),"",VLOOKUP($C270,'Miljövärden urval för publ'!$B$2:$H$490,MATCH(D$4,'Miljövärden urval för publ'!$B$2:$H$2,0),FALSE))</f>
        <v>6.4383300000000004E-2</v>
      </c>
      <c r="E270" s="45">
        <f>IF(ISERROR(VLOOKUP($C270,'Miljövärden urval för publ'!$B$2:$H$490,MATCH(E$4,'Miljövärden urval för publ'!$B$2:$H$2,0),FALSE)),"",VLOOKUP($C270,'Miljövärden urval för publ'!$B$2:$H$490,MATCH(E$4,'Miljövärden urval för publ'!$B$2:$H$2,0),FALSE))</f>
        <v>17.143899999999999</v>
      </c>
      <c r="F270" s="45">
        <f>IF(ISERROR(VLOOKUP($C270,'Miljövärden urval för publ'!$B$2:$H$490,MATCH(F$4,'Miljövärden urval för publ'!$B$2:$H$2,0),FALSE)),"",VLOOKUP($C270,'Miljövärden urval för publ'!$B$2:$H$490,MATCH(F$4,'Miljövärden urval för publ'!$B$2:$H$2,0),FALSE))</f>
        <v>9.8459599999999998</v>
      </c>
      <c r="G270" s="45">
        <f>IF(ISERROR(VLOOKUP($C270,'Miljövärden urval för publ'!$B$2:$H$490,MATCH(G$4,'Miljövärden urval för publ'!$B$2:$H$2,0),FALSE)),"",VLOOKUP($C270,'Miljövärden urval för publ'!$B$2:$H$490,MATCH(G$4,'Miljövärden urval för publ'!$B$2:$H$2,0),FALSE))</f>
        <v>1.15459E-2</v>
      </c>
    </row>
    <row r="271" spans="1:7" x14ac:dyDescent="0.35">
      <c r="A271" s="45">
        <v>268</v>
      </c>
      <c r="B271" s="45" t="str">
        <f>IF(ISERROR(INDEX('Miljövärden urval för publ'!$A$2:$AD$475,MATCH($A271,'Miljövärden urval för publ'!$U$2:$U$476,0),1)),"",INDEX('Miljövärden urval för publ'!$A$2:$AD$475,MATCH($A271,'Miljövärden urval för publ'!$U$2:$U$476,0),1))</f>
        <v>Tekniska Verken i Linköping AB</v>
      </c>
      <c r="C271" s="45" t="str">
        <f>IF(ISERROR(INDEX('Miljövärden urval för publ'!$A$2:$AD$475,MATCH($A271,'Miljövärden urval för publ'!$U$2:$U$476,0),2)),"",INDEX('Miljövärden urval för publ'!$A$2:$AD$475,MATCH($A271,'Miljövärden urval för publ'!$U$2:$U$476,0),2))</f>
        <v>Linköping</v>
      </c>
      <c r="D271" s="45">
        <f>IF(ISERROR(VLOOKUP($C271,'Miljövärden urval för publ'!$B$2:$H$490,MATCH(D$4,'Miljövärden urval för publ'!$B$2:$H$2,0),FALSE)),"",VLOOKUP($C271,'Miljövärden urval för publ'!$B$2:$H$490,MATCH(D$4,'Miljövärden urval för publ'!$B$2:$H$2,0),FALSE))</f>
        <v>0.26860899999999999</v>
      </c>
      <c r="E271" s="45">
        <f>IF(ISERROR(VLOOKUP($C271,'Miljövärden urval för publ'!$B$2:$H$490,MATCH(E$4,'Miljövärden urval för publ'!$B$2:$H$2,0),FALSE)),"",VLOOKUP($C271,'Miljövärden urval för publ'!$B$2:$H$490,MATCH(E$4,'Miljövärden urval för publ'!$B$2:$H$2,0),FALSE))</f>
        <v>104.922</v>
      </c>
      <c r="F271" s="45">
        <f>IF(ISERROR(VLOOKUP($C271,'Miljövärden urval för publ'!$B$2:$H$490,MATCH(F$4,'Miljövärden urval för publ'!$B$2:$H$2,0),FALSE)),"",VLOOKUP($C271,'Miljövärden urval för publ'!$B$2:$H$490,MATCH(F$4,'Miljövärden urval för publ'!$B$2:$H$2,0),FALSE))</f>
        <v>6.8345000000000002</v>
      </c>
      <c r="G271" s="45">
        <f>IF(ISERROR(VLOOKUP($C271,'Miljövärden urval för publ'!$B$2:$H$490,MATCH(G$4,'Miljövärden urval för publ'!$B$2:$H$2,0),FALSE)),"",VLOOKUP($C271,'Miljövärden urval för publ'!$B$2:$H$490,MATCH(G$4,'Miljövärden urval för publ'!$B$2:$H$2,0),FALSE))</f>
        <v>0.13009799999999999</v>
      </c>
    </row>
    <row r="272" spans="1:7" x14ac:dyDescent="0.35">
      <c r="A272" s="45">
        <v>269</v>
      </c>
      <c r="B272" s="45" t="str">
        <f>IF(ISERROR(INDEX('Miljövärden urval för publ'!$A$2:$AD$475,MATCH($A272,'Miljövärden urval för publ'!$U$2:$U$476,0),1)),"",INDEX('Miljövärden urval för publ'!$A$2:$AD$475,MATCH($A272,'Miljövärden urval för publ'!$U$2:$U$476,0),1))</f>
        <v>Tekniska Verken i Linköping AB</v>
      </c>
      <c r="C272" s="45" t="str">
        <f>IF(ISERROR(INDEX('Miljövärden urval för publ'!$A$2:$AD$475,MATCH($A272,'Miljövärden urval för publ'!$U$2:$U$476,0),2)),"",INDEX('Miljövärden urval för publ'!$A$2:$AD$475,MATCH($A272,'Miljövärden urval för publ'!$U$2:$U$476,0),2))</f>
        <v>Skärblacka</v>
      </c>
      <c r="D272" s="45">
        <f>IF(ISERROR(VLOOKUP($C272,'Miljövärden urval för publ'!$B$2:$H$490,MATCH(D$4,'Miljövärden urval för publ'!$B$2:$H$2,0),FALSE)),"",VLOOKUP($C272,'Miljövärden urval för publ'!$B$2:$H$490,MATCH(D$4,'Miljövärden urval för publ'!$B$2:$H$2,0),FALSE))</f>
        <v>0.37881700000000001</v>
      </c>
      <c r="E272" s="45">
        <f>IF(ISERROR(VLOOKUP($C272,'Miljövärden urval för publ'!$B$2:$H$490,MATCH(E$4,'Miljövärden urval för publ'!$B$2:$H$2,0),FALSE)),"",VLOOKUP($C272,'Miljövärden urval för publ'!$B$2:$H$490,MATCH(E$4,'Miljövärden urval för publ'!$B$2:$H$2,0),FALSE))</f>
        <v>88.987200000000001</v>
      </c>
      <c r="F272" s="45">
        <f>IF(ISERROR(VLOOKUP($C272,'Miljövärden urval för publ'!$B$2:$H$490,MATCH(F$4,'Miljövärden urval för publ'!$B$2:$H$2,0),FALSE)),"",VLOOKUP($C272,'Miljövärden urval för publ'!$B$2:$H$490,MATCH(F$4,'Miljövärden urval för publ'!$B$2:$H$2,0),FALSE))</f>
        <v>10.9762</v>
      </c>
      <c r="G272" s="45">
        <f>IF(ISERROR(VLOOKUP($C272,'Miljövärden urval för publ'!$B$2:$H$490,MATCH(G$4,'Miljövärden urval för publ'!$B$2:$H$2,0),FALSE)),"",VLOOKUP($C272,'Miljövärden urval för publ'!$B$2:$H$490,MATCH(G$4,'Miljövärden urval för publ'!$B$2:$H$2,0),FALSE))</f>
        <v>0.20530899999999999</v>
      </c>
    </row>
    <row r="273" spans="1:7" x14ac:dyDescent="0.35">
      <c r="A273" s="45">
        <v>270</v>
      </c>
      <c r="B273" s="45" t="str">
        <f>IF(ISERROR(INDEX('Miljövärden urval för publ'!$A$2:$AD$475,MATCH($A273,'Miljövärden urval för publ'!$U$2:$U$476,0),1)),"",INDEX('Miljövärden urval för publ'!$A$2:$AD$475,MATCH($A273,'Miljövärden urval för publ'!$U$2:$U$476,0),1))</f>
        <v>Tekniska Verken i Linköping AB</v>
      </c>
      <c r="C273" s="45" t="str">
        <f>IF(ISERROR(INDEX('Miljövärden urval för publ'!$A$2:$AD$475,MATCH($A273,'Miljövärden urval för publ'!$U$2:$U$476,0),2)),"",INDEX('Miljövärden urval för publ'!$A$2:$AD$475,MATCH($A273,'Miljövärden urval för publ'!$U$2:$U$476,0),2))</f>
        <v>Åtvidaberg</v>
      </c>
      <c r="D273" s="45">
        <f>IF(ISERROR(VLOOKUP($C273,'Miljövärden urval för publ'!$B$2:$H$490,MATCH(D$4,'Miljövärden urval för publ'!$B$2:$H$2,0),FALSE)),"",VLOOKUP($C273,'Miljövärden urval för publ'!$B$2:$H$490,MATCH(D$4,'Miljövärden urval för publ'!$B$2:$H$2,0),FALSE))</f>
        <v>9.0837799999999996E-2</v>
      </c>
      <c r="E273" s="45">
        <f>IF(ISERROR(VLOOKUP($C273,'Miljövärden urval för publ'!$B$2:$H$490,MATCH(E$4,'Miljövärden urval för publ'!$B$2:$H$2,0),FALSE)),"",VLOOKUP($C273,'Miljövärden urval för publ'!$B$2:$H$490,MATCH(E$4,'Miljövärden urval för publ'!$B$2:$H$2,0),FALSE))</f>
        <v>18.417200000000001</v>
      </c>
      <c r="F273" s="45">
        <f>IF(ISERROR(VLOOKUP($C273,'Miljövärden urval för publ'!$B$2:$H$490,MATCH(F$4,'Miljövärden urval för publ'!$B$2:$H$2,0),FALSE)),"",VLOOKUP($C273,'Miljövärden urval för publ'!$B$2:$H$490,MATCH(F$4,'Miljövärden urval för publ'!$B$2:$H$2,0),FALSE))</f>
        <v>8.1909799999999997</v>
      </c>
      <c r="G273" s="45">
        <f>IF(ISERROR(VLOOKUP($C273,'Miljövärden urval för publ'!$B$2:$H$490,MATCH(G$4,'Miljövärden urval för publ'!$B$2:$H$2,0),FALSE)),"",VLOOKUP($C273,'Miljövärden urval för publ'!$B$2:$H$490,MATCH(G$4,'Miljövärden urval för publ'!$B$2:$H$2,0),FALSE))</f>
        <v>1.51129E-2</v>
      </c>
    </row>
    <row r="274" spans="1:7" x14ac:dyDescent="0.35">
      <c r="A274" s="45">
        <v>271</v>
      </c>
      <c r="B274" s="45" t="str">
        <f>IF(ISERROR(INDEX('Miljövärden urval för publ'!$A$2:$AD$475,MATCH($A274,'Miljövärden urval för publ'!$U$2:$U$476,0),1)),"",INDEX('Miljövärden urval för publ'!$A$2:$AD$475,MATCH($A274,'Miljövärden urval för publ'!$U$2:$U$476,0),1))</f>
        <v>Telge Nät AB</v>
      </c>
      <c r="C274" s="45" t="str">
        <f>IF(ISERROR(INDEX('Miljövärden urval för publ'!$A$2:$AD$475,MATCH($A274,'Miljövärden urval för publ'!$U$2:$U$476,0),2)),"",INDEX('Miljövärden urval för publ'!$A$2:$AD$475,MATCH($A274,'Miljövärden urval för publ'!$U$2:$U$476,0),2))</f>
        <v>Södertälje</v>
      </c>
      <c r="D274" s="45">
        <f>IF(ISERROR(VLOOKUP($C274,'Miljövärden urval för publ'!$B$2:$H$490,MATCH(D$4,'Miljövärden urval för publ'!$B$2:$H$2,0),FALSE)),"",VLOOKUP($C274,'Miljövärden urval för publ'!$B$2:$H$490,MATCH(D$4,'Miljövärden urval för publ'!$B$2:$H$2,0),FALSE))</f>
        <v>0.163523</v>
      </c>
      <c r="E274" s="45">
        <f>IF(ISERROR(VLOOKUP($C274,'Miljövärden urval för publ'!$B$2:$H$490,MATCH(E$4,'Miljövärden urval för publ'!$B$2:$H$2,0),FALSE)),"",VLOOKUP($C274,'Miljövärden urval för publ'!$B$2:$H$490,MATCH(E$4,'Miljövärden urval för publ'!$B$2:$H$2,0),FALSE))</f>
        <v>50.061</v>
      </c>
      <c r="F274" s="45">
        <f>IF(ISERROR(VLOOKUP($C274,'Miljövärden urval för publ'!$B$2:$H$490,MATCH(F$4,'Miljövärden urval för publ'!$B$2:$H$2,0),FALSE)),"",VLOOKUP($C274,'Miljövärden urval för publ'!$B$2:$H$490,MATCH(F$4,'Miljövärden urval för publ'!$B$2:$H$2,0),FALSE))</f>
        <v>4.9277899999999999</v>
      </c>
      <c r="G274" s="45">
        <f>IF(ISERROR(VLOOKUP($C274,'Miljövärden urval för publ'!$B$2:$H$490,MATCH(G$4,'Miljövärden urval för publ'!$B$2:$H$2,0),FALSE)),"",VLOOKUP($C274,'Miljövärden urval för publ'!$B$2:$H$490,MATCH(G$4,'Miljövärden urval för publ'!$B$2:$H$2,0),FALSE))</f>
        <v>2.1673100000000001E-2</v>
      </c>
    </row>
    <row r="275" spans="1:7" x14ac:dyDescent="0.35">
      <c r="A275" s="45">
        <v>272</v>
      </c>
      <c r="B275" s="45" t="str">
        <f>IF(ISERROR(INDEX('Miljövärden urval för publ'!$A$2:$AD$475,MATCH($A275,'Miljövärden urval för publ'!$U$2:$U$476,0),1)),"",INDEX('Miljövärden urval för publ'!$A$2:$AD$475,MATCH($A275,'Miljövärden urval för publ'!$U$2:$U$476,0),1))</f>
        <v>Tidaholms Energi AB</v>
      </c>
      <c r="C275" s="45" t="str">
        <f>IF(ISERROR(INDEX('Miljövärden urval för publ'!$A$2:$AD$475,MATCH($A275,'Miljövärden urval för publ'!$U$2:$U$476,0),2)),"",INDEX('Miljövärden urval för publ'!$A$2:$AD$475,MATCH($A275,'Miljövärden urval för publ'!$U$2:$U$476,0),2))</f>
        <v>Tidaholm</v>
      </c>
      <c r="D275" s="45">
        <f>IF(ISERROR(VLOOKUP($C275,'Miljövärden urval för publ'!$B$2:$H$490,MATCH(D$4,'Miljövärden urval för publ'!$B$2:$H$2,0),FALSE)),"",VLOOKUP($C275,'Miljövärden urval för publ'!$B$2:$H$490,MATCH(D$4,'Miljövärden urval för publ'!$B$2:$H$2,0),FALSE))</f>
        <v>0.17754800000000001</v>
      </c>
      <c r="E275" s="45">
        <f>IF(ISERROR(VLOOKUP($C275,'Miljövärden urval för publ'!$B$2:$H$490,MATCH(E$4,'Miljövärden urval för publ'!$B$2:$H$2,0),FALSE)),"",VLOOKUP($C275,'Miljövärden urval för publ'!$B$2:$H$490,MATCH(E$4,'Miljövärden urval för publ'!$B$2:$H$2,0),FALSE))</f>
        <v>57.1584</v>
      </c>
      <c r="F275" s="45">
        <f>IF(ISERROR(VLOOKUP($C275,'Miljövärden urval för publ'!$B$2:$H$490,MATCH(F$4,'Miljövärden urval för publ'!$B$2:$H$2,0),FALSE)),"",VLOOKUP($C275,'Miljövärden urval för publ'!$B$2:$H$490,MATCH(F$4,'Miljövärden urval för publ'!$B$2:$H$2,0),FALSE))</f>
        <v>9.6703700000000001</v>
      </c>
      <c r="G275" s="45">
        <f>IF(ISERROR(VLOOKUP($C275,'Miljövärden urval för publ'!$B$2:$H$490,MATCH(G$4,'Miljövärden urval för publ'!$B$2:$H$2,0),FALSE)),"",VLOOKUP($C275,'Miljövärden urval för publ'!$B$2:$H$490,MATCH(G$4,'Miljövärden urval för publ'!$B$2:$H$2,0),FALSE))</f>
        <v>2.3357800000000001E-2</v>
      </c>
    </row>
    <row r="276" spans="1:7" x14ac:dyDescent="0.35">
      <c r="A276" s="45">
        <v>273</v>
      </c>
      <c r="B276" s="45" t="str">
        <f>IF(ISERROR(INDEX('Miljövärden urval för publ'!$A$2:$AD$475,MATCH($A276,'Miljövärden urval för publ'!$U$2:$U$476,0),1)),"",INDEX('Miljövärden urval för publ'!$A$2:$AD$475,MATCH($A276,'Miljövärden urval för publ'!$U$2:$U$476,0),1))</f>
        <v>Tierps Fjärrvärme AB</v>
      </c>
      <c r="C276" s="45" t="str">
        <f>IF(ISERROR(INDEX('Miljövärden urval för publ'!$A$2:$AD$475,MATCH($A276,'Miljövärden urval för publ'!$U$2:$U$476,0),2)),"",INDEX('Miljövärden urval för publ'!$A$2:$AD$475,MATCH($A276,'Miljövärden urval för publ'!$U$2:$U$476,0),2))</f>
        <v>Tierp</v>
      </c>
      <c r="D276" s="45">
        <f>IF(ISERROR(VLOOKUP($C276,'Miljövärden urval för publ'!$B$2:$H$490,MATCH(D$4,'Miljövärden urval för publ'!$B$2:$H$2,0),FALSE)),"",VLOOKUP($C276,'Miljövärden urval för publ'!$B$2:$H$490,MATCH(D$4,'Miljövärden urval för publ'!$B$2:$H$2,0),FALSE))</f>
        <v>0.17074600000000001</v>
      </c>
      <c r="E276" s="45">
        <f>IF(ISERROR(VLOOKUP($C276,'Miljövärden urval för publ'!$B$2:$H$490,MATCH(E$4,'Miljövärden urval för publ'!$B$2:$H$2,0),FALSE)),"",VLOOKUP($C276,'Miljövärden urval för publ'!$B$2:$H$490,MATCH(E$4,'Miljövärden urval för publ'!$B$2:$H$2,0),FALSE))</f>
        <v>32.368899999999996</v>
      </c>
      <c r="F276" s="45">
        <f>IF(ISERROR(VLOOKUP($C276,'Miljövärden urval för publ'!$B$2:$H$490,MATCH(F$4,'Miljövärden urval för publ'!$B$2:$H$2,0),FALSE)),"",VLOOKUP($C276,'Miljövärden urval för publ'!$B$2:$H$490,MATCH(F$4,'Miljövärden urval för publ'!$B$2:$H$2,0),FALSE))</f>
        <v>8.2915200000000002</v>
      </c>
      <c r="G276" s="45">
        <f>IF(ISERROR(VLOOKUP($C276,'Miljövärden urval för publ'!$B$2:$H$490,MATCH(G$4,'Miljövärden urval för publ'!$B$2:$H$2,0),FALSE)),"",VLOOKUP($C276,'Miljövärden urval för publ'!$B$2:$H$490,MATCH(G$4,'Miljövärden urval för publ'!$B$2:$H$2,0),FALSE))</f>
        <v>4.9001700000000002E-2</v>
      </c>
    </row>
    <row r="277" spans="1:7" x14ac:dyDescent="0.35">
      <c r="A277" s="45">
        <v>274</v>
      </c>
      <c r="B277" s="45" t="str">
        <f>IF(ISERROR(INDEX('Miljövärden urval för publ'!$A$2:$AD$475,MATCH($A277,'Miljövärden urval för publ'!$U$2:$U$476,0),1)),"",INDEX('Miljövärden urval för publ'!$A$2:$AD$475,MATCH($A277,'Miljövärden urval för publ'!$U$2:$U$476,0),1))</f>
        <v>Tierps Fjärrvärme AB</v>
      </c>
      <c r="C277" s="45" t="str">
        <f>IF(ISERROR(INDEX('Miljövärden urval för publ'!$A$2:$AD$475,MATCH($A277,'Miljövärden urval för publ'!$U$2:$U$476,0),2)),"",INDEX('Miljövärden urval för publ'!$A$2:$AD$475,MATCH($A277,'Miljövärden urval för publ'!$U$2:$U$476,0),2))</f>
        <v>Örbyhus</v>
      </c>
      <c r="D277" s="45">
        <f>IF(ISERROR(VLOOKUP($C277,'Miljövärden urval för publ'!$B$2:$H$490,MATCH(D$4,'Miljövärden urval för publ'!$B$2:$H$2,0),FALSE)),"",VLOOKUP($C277,'Miljövärden urval för publ'!$B$2:$H$490,MATCH(D$4,'Miljövärden urval för publ'!$B$2:$H$2,0),FALSE))</f>
        <v>0.29837200000000003</v>
      </c>
      <c r="E277" s="45">
        <f>IF(ISERROR(VLOOKUP($C277,'Miljövärden urval för publ'!$B$2:$H$490,MATCH(E$4,'Miljövärden urval för publ'!$B$2:$H$2,0),FALSE)),"",VLOOKUP($C277,'Miljövärden urval för publ'!$B$2:$H$490,MATCH(E$4,'Miljövärden urval för publ'!$B$2:$H$2,0),FALSE))</f>
        <v>30.71</v>
      </c>
      <c r="F277" s="45">
        <f>IF(ISERROR(VLOOKUP($C277,'Miljövärden urval för publ'!$B$2:$H$490,MATCH(F$4,'Miljövärden urval för publ'!$B$2:$H$2,0),FALSE)),"",VLOOKUP($C277,'Miljövärden urval för publ'!$B$2:$H$490,MATCH(F$4,'Miljövärden urval för publ'!$B$2:$H$2,0),FALSE))</f>
        <v>12.9399</v>
      </c>
      <c r="G277" s="45">
        <f>IF(ISERROR(VLOOKUP($C277,'Miljövärden urval för publ'!$B$2:$H$490,MATCH(G$4,'Miljövärden urval för publ'!$B$2:$H$2,0),FALSE)),"",VLOOKUP($C277,'Miljövärden urval för publ'!$B$2:$H$490,MATCH(G$4,'Miljövärden urval för publ'!$B$2:$H$2,0),FALSE))</f>
        <v>4.2817099999999997E-2</v>
      </c>
    </row>
    <row r="278" spans="1:7" x14ac:dyDescent="0.35">
      <c r="A278" s="45">
        <v>275</v>
      </c>
      <c r="B278" s="45" t="str">
        <f>IF(ISERROR(INDEX('Miljövärden urval för publ'!$A$2:$AD$475,MATCH($A278,'Miljövärden urval för publ'!$U$2:$U$476,0),1)),"",INDEX('Miljövärden urval för publ'!$A$2:$AD$475,MATCH($A278,'Miljövärden urval för publ'!$U$2:$U$476,0),1))</f>
        <v>Torsås fjärrvärmenät AB</v>
      </c>
      <c r="C278" s="45" t="str">
        <f>IF(ISERROR(INDEX('Miljövärden urval för publ'!$A$2:$AD$475,MATCH($A278,'Miljövärden urval för publ'!$U$2:$U$476,0),2)),"",INDEX('Miljövärden urval för publ'!$A$2:$AD$475,MATCH($A278,'Miljövärden urval för publ'!$U$2:$U$476,0),2))</f>
        <v>Torsås</v>
      </c>
      <c r="D278" s="45">
        <f>IF(ISERROR(VLOOKUP($C278,'Miljövärden urval för publ'!$B$2:$H$490,MATCH(D$4,'Miljövärden urval för publ'!$B$2:$H$2,0),FALSE)),"",VLOOKUP($C278,'Miljövärden urval för publ'!$B$2:$H$490,MATCH(D$4,'Miljövärden urval för publ'!$B$2:$H$2,0),FALSE))</f>
        <v>6.6900000000000001E-2</v>
      </c>
      <c r="E278" s="45">
        <f>IF(ISERROR(VLOOKUP($C278,'Miljövärden urval för publ'!$B$2:$H$490,MATCH(E$4,'Miljövärden urval för publ'!$B$2:$H$2,0),FALSE)),"",VLOOKUP($C278,'Miljövärden urval för publ'!$B$2:$H$490,MATCH(E$4,'Miljövärden urval för publ'!$B$2:$H$2,0),FALSE))</f>
        <v>7.74</v>
      </c>
      <c r="F278" s="45">
        <f>IF(ISERROR(VLOOKUP($C278,'Miljövärden urval för publ'!$B$2:$H$490,MATCH(F$4,'Miljövärden urval för publ'!$B$2:$H$2,0),FALSE)),"",VLOOKUP($C278,'Miljövärden urval för publ'!$B$2:$H$490,MATCH(F$4,'Miljövärden urval för publ'!$B$2:$H$2,0),FALSE))</f>
        <v>0</v>
      </c>
      <c r="G278" s="45">
        <f>IF(ISERROR(VLOOKUP($C278,'Miljövärden urval för publ'!$B$2:$H$490,MATCH(G$4,'Miljövärden urval för publ'!$B$2:$H$2,0),FALSE)),"",VLOOKUP($C278,'Miljövärden urval för publ'!$B$2:$H$490,MATCH(G$4,'Miljövärden urval för publ'!$B$2:$H$2,0),FALSE))</f>
        <v>7.1352899999999999E-3</v>
      </c>
    </row>
    <row r="279" spans="1:7" x14ac:dyDescent="0.35">
      <c r="A279" s="45">
        <v>276</v>
      </c>
      <c r="B279" s="45" t="str">
        <f>IF(ISERROR(INDEX('Miljövärden urval för publ'!$A$2:$AD$475,MATCH($A279,'Miljövärden urval för publ'!$U$2:$U$476,0),1)),"",INDEX('Miljövärden urval för publ'!$A$2:$AD$475,MATCH($A279,'Miljövärden urval för publ'!$U$2:$U$476,0),1))</f>
        <v>Tranås Energi AB</v>
      </c>
      <c r="C279" s="45" t="str">
        <f>IF(ISERROR(INDEX('Miljövärden urval för publ'!$A$2:$AD$475,MATCH($A279,'Miljövärden urval för publ'!$U$2:$U$476,0),2)),"",INDEX('Miljövärden urval för publ'!$A$2:$AD$475,MATCH($A279,'Miljövärden urval för publ'!$U$2:$U$476,0),2))</f>
        <v>Tranås</v>
      </c>
      <c r="D279" s="45">
        <f>IF(ISERROR(VLOOKUP($C279,'Miljövärden urval för publ'!$B$2:$H$490,MATCH(D$4,'Miljövärden urval för publ'!$B$2:$H$2,0),FALSE)),"",VLOOKUP($C279,'Miljövärden urval för publ'!$B$2:$H$490,MATCH(D$4,'Miljövärden urval för publ'!$B$2:$H$2,0),FALSE))</f>
        <v>7.7330200000000002E-2</v>
      </c>
      <c r="E279" s="45">
        <f>IF(ISERROR(VLOOKUP($C279,'Miljövärden urval för publ'!$B$2:$H$490,MATCH(E$4,'Miljövärden urval för publ'!$B$2:$H$2,0),FALSE)),"",VLOOKUP($C279,'Miljövärden urval för publ'!$B$2:$H$490,MATCH(E$4,'Miljövärden urval för publ'!$B$2:$H$2,0),FALSE))</f>
        <v>12.941000000000001</v>
      </c>
      <c r="F279" s="45">
        <f>IF(ISERROR(VLOOKUP($C279,'Miljövärden urval för publ'!$B$2:$H$490,MATCH(F$4,'Miljövärden urval för publ'!$B$2:$H$2,0),FALSE)),"",VLOOKUP($C279,'Miljövärden urval för publ'!$B$2:$H$490,MATCH(F$4,'Miljövärden urval för publ'!$B$2:$H$2,0),FALSE))</f>
        <v>6.6919500000000003</v>
      </c>
      <c r="G279" s="45">
        <f>IF(ISERROR(VLOOKUP($C279,'Miljövärden urval för publ'!$B$2:$H$490,MATCH(G$4,'Miljövärden urval för publ'!$B$2:$H$2,0),FALSE)),"",VLOOKUP($C279,'Miljövärden urval för publ'!$B$2:$H$490,MATCH(G$4,'Miljövärden urval för publ'!$B$2:$H$2,0),FALSE))</f>
        <v>1.36179E-2</v>
      </c>
    </row>
    <row r="280" spans="1:7" x14ac:dyDescent="0.35">
      <c r="A280" s="45">
        <v>277</v>
      </c>
      <c r="B280" s="45" t="str">
        <f>IF(ISERROR(INDEX('Miljövärden urval för publ'!$A$2:$AD$475,MATCH($A280,'Miljövärden urval för publ'!$U$2:$U$476,0),1)),"",INDEX('Miljövärden urval för publ'!$A$2:$AD$475,MATCH($A280,'Miljövärden urval för publ'!$U$2:$U$476,0),1))</f>
        <v>Trelleborgs Fjärrvärme AB</v>
      </c>
      <c r="C280" s="45" t="str">
        <f>IF(ISERROR(INDEX('Miljövärden urval för publ'!$A$2:$AD$475,MATCH($A280,'Miljövärden urval för publ'!$U$2:$U$476,0),2)),"",INDEX('Miljövärden urval för publ'!$A$2:$AD$475,MATCH($A280,'Miljövärden urval för publ'!$U$2:$U$476,0),2))</f>
        <v>Trelleborg Fjärrvärme AB</v>
      </c>
      <c r="D280" s="45">
        <f>IF(ISERROR(VLOOKUP($C280,'Miljövärden urval för publ'!$B$2:$H$490,MATCH(D$4,'Miljövärden urval för publ'!$B$2:$H$2,0),FALSE)),"",VLOOKUP($C280,'Miljövärden urval för publ'!$B$2:$H$490,MATCH(D$4,'Miljövärden urval för publ'!$B$2:$H$2,0),FALSE))</f>
        <v>0.133494</v>
      </c>
      <c r="E280" s="45">
        <f>IF(ISERROR(VLOOKUP($C280,'Miljövärden urval för publ'!$B$2:$H$490,MATCH(E$4,'Miljövärden urval för publ'!$B$2:$H$2,0),FALSE)),"",VLOOKUP($C280,'Miljövärden urval för publ'!$B$2:$H$490,MATCH(E$4,'Miljövärden urval för publ'!$B$2:$H$2,0),FALSE))</f>
        <v>22.679400000000001</v>
      </c>
      <c r="F280" s="45">
        <f>IF(ISERROR(VLOOKUP($C280,'Miljövärden urval för publ'!$B$2:$H$490,MATCH(F$4,'Miljövärden urval för publ'!$B$2:$H$2,0),FALSE)),"",VLOOKUP($C280,'Miljövärden urval för publ'!$B$2:$H$490,MATCH(F$4,'Miljövärden urval för publ'!$B$2:$H$2,0),FALSE))</f>
        <v>10.5709</v>
      </c>
      <c r="G280" s="45">
        <f>IF(ISERROR(VLOOKUP($C280,'Miljövärden urval för publ'!$B$2:$H$490,MATCH(G$4,'Miljövärden urval för publ'!$B$2:$H$2,0),FALSE)),"",VLOOKUP($C280,'Miljövärden urval för publ'!$B$2:$H$490,MATCH(G$4,'Miljövärden urval för publ'!$B$2:$H$2,0),FALSE))</f>
        <v>9.1663999999999999E-3</v>
      </c>
    </row>
    <row r="281" spans="1:7" x14ac:dyDescent="0.35">
      <c r="A281" s="45">
        <v>278</v>
      </c>
      <c r="B281" s="45" t="str">
        <f>IF(ISERROR(INDEX('Miljövärden urval för publ'!$A$2:$AD$475,MATCH($A281,'Miljövärden urval för publ'!$U$2:$U$476,0),1)),"",INDEX('Miljövärden urval för publ'!$A$2:$AD$475,MATCH($A281,'Miljövärden urval för publ'!$U$2:$U$476,0),1))</f>
        <v>Trollhättan Energi AB</v>
      </c>
      <c r="C281" s="45" t="str">
        <f>IF(ISERROR(INDEX('Miljövärden urval för publ'!$A$2:$AD$475,MATCH($A281,'Miljövärden urval för publ'!$U$2:$U$476,0),2)),"",INDEX('Miljövärden urval för publ'!$A$2:$AD$475,MATCH($A281,'Miljövärden urval för publ'!$U$2:$U$476,0),2))</f>
        <v>Trollhättan</v>
      </c>
      <c r="D281" s="45">
        <f>IF(ISERROR(VLOOKUP($C281,'Miljövärden urval för publ'!$B$2:$H$490,MATCH(D$4,'Miljövärden urval för publ'!$B$2:$H$2,0),FALSE)),"",VLOOKUP($C281,'Miljövärden urval för publ'!$B$2:$H$490,MATCH(D$4,'Miljövärden urval för publ'!$B$2:$H$2,0),FALSE))</f>
        <v>3.8772399999999999E-2</v>
      </c>
      <c r="E281" s="45">
        <f>IF(ISERROR(VLOOKUP($C281,'Miljövärden urval för publ'!$B$2:$H$490,MATCH(E$4,'Miljövärden urval för publ'!$B$2:$H$2,0),FALSE)),"",VLOOKUP($C281,'Miljövärden urval för publ'!$B$2:$H$490,MATCH(E$4,'Miljövärden urval för publ'!$B$2:$H$2,0),FALSE))</f>
        <v>9.2078199999999999</v>
      </c>
      <c r="F281" s="45">
        <f>IF(ISERROR(VLOOKUP($C281,'Miljövärden urval för publ'!$B$2:$H$490,MATCH(F$4,'Miljövärden urval för publ'!$B$2:$H$2,0),FALSE)),"",VLOOKUP($C281,'Miljövärden urval för publ'!$B$2:$H$490,MATCH(F$4,'Miljövärden urval för publ'!$B$2:$H$2,0),FALSE))</f>
        <v>6.7125899999999996</v>
      </c>
      <c r="G281" s="45">
        <f>IF(ISERROR(VLOOKUP($C281,'Miljövärden urval för publ'!$B$2:$H$490,MATCH(G$4,'Miljövärden urval för publ'!$B$2:$H$2,0),FALSE)),"",VLOOKUP($C281,'Miljövärden urval för publ'!$B$2:$H$490,MATCH(G$4,'Miljövärden urval för publ'!$B$2:$H$2,0),FALSE))</f>
        <v>1.57441E-3</v>
      </c>
    </row>
    <row r="282" spans="1:7" x14ac:dyDescent="0.35">
      <c r="A282" s="45">
        <v>279</v>
      </c>
      <c r="B282" s="45" t="str">
        <f>IF(ISERROR(INDEX('Miljövärden urval för publ'!$A$2:$AD$475,MATCH($A282,'Miljövärden urval för publ'!$U$2:$U$476,0),1)),"",INDEX('Miljövärden urval för publ'!$A$2:$AD$475,MATCH($A282,'Miljövärden urval för publ'!$U$2:$U$476,0),1))</f>
        <v>Uddevalla Energi AB</v>
      </c>
      <c r="C282" s="45" t="str">
        <f>IF(ISERROR(INDEX('Miljövärden urval för publ'!$A$2:$AD$475,MATCH($A282,'Miljövärden urval för publ'!$U$2:$U$476,0),2)),"",INDEX('Miljövärden urval för publ'!$A$2:$AD$475,MATCH($A282,'Miljövärden urval för publ'!$U$2:$U$476,0),2))</f>
        <v>Ljungskile</v>
      </c>
      <c r="D282" s="45">
        <f>IF(ISERROR(VLOOKUP($C282,'Miljövärden urval för publ'!$B$2:$H$490,MATCH(D$4,'Miljövärden urval för publ'!$B$2:$H$2,0),FALSE)),"",VLOOKUP($C282,'Miljövärden urval för publ'!$B$2:$H$490,MATCH(D$4,'Miljövärden urval för publ'!$B$2:$H$2,0),FALSE))</f>
        <v>0.10409400000000001</v>
      </c>
      <c r="E282" s="45">
        <f>IF(ISERROR(VLOOKUP($C282,'Miljövärden urval för publ'!$B$2:$H$490,MATCH(E$4,'Miljövärden urval för publ'!$B$2:$H$2,0),FALSE)),"",VLOOKUP($C282,'Miljövärden urval för publ'!$B$2:$H$490,MATCH(E$4,'Miljövärden urval för publ'!$B$2:$H$2,0),FALSE))</f>
        <v>15.8689</v>
      </c>
      <c r="F282" s="45">
        <f>IF(ISERROR(VLOOKUP($C282,'Miljövärden urval för publ'!$B$2:$H$490,MATCH(F$4,'Miljövärden urval för publ'!$B$2:$H$2,0),FALSE)),"",VLOOKUP($C282,'Miljövärden urval för publ'!$B$2:$H$490,MATCH(F$4,'Miljövärden urval för publ'!$B$2:$H$2,0),FALSE))</f>
        <v>13.545199999999999</v>
      </c>
      <c r="G282" s="45">
        <f>IF(ISERROR(VLOOKUP($C282,'Miljövärden urval för publ'!$B$2:$H$490,MATCH(G$4,'Miljövärden urval för publ'!$B$2:$H$2,0),FALSE)),"",VLOOKUP($C282,'Miljövärden urval för publ'!$B$2:$H$490,MATCH(G$4,'Miljövärden urval för publ'!$B$2:$H$2,0),FALSE))</f>
        <v>6.4965099999999996E-3</v>
      </c>
    </row>
    <row r="283" spans="1:7" x14ac:dyDescent="0.35">
      <c r="A283" s="45">
        <v>280</v>
      </c>
      <c r="B283" s="45" t="str">
        <f>IF(ISERROR(INDEX('Miljövärden urval för publ'!$A$2:$AD$475,MATCH($A283,'Miljövärden urval för publ'!$U$2:$U$476,0),1)),"",INDEX('Miljövärden urval för publ'!$A$2:$AD$475,MATCH($A283,'Miljövärden urval för publ'!$U$2:$U$476,0),1))</f>
        <v>Uddevalla Energi AB</v>
      </c>
      <c r="C283" s="45" t="str">
        <f>IF(ISERROR(INDEX('Miljövärden urval för publ'!$A$2:$AD$475,MATCH($A283,'Miljövärden urval för publ'!$U$2:$U$476,0),2)),"",INDEX('Miljövärden urval för publ'!$A$2:$AD$475,MATCH($A283,'Miljövärden urval för publ'!$U$2:$U$476,0),2))</f>
        <v>Munkedal</v>
      </c>
      <c r="D283" s="45">
        <f>IF(ISERROR(VLOOKUP($C283,'Miljövärden urval för publ'!$B$2:$H$490,MATCH(D$4,'Miljövärden urval för publ'!$B$2:$H$2,0),FALSE)),"",VLOOKUP($C283,'Miljövärden urval för publ'!$B$2:$H$490,MATCH(D$4,'Miljövärden urval för publ'!$B$2:$H$2,0),FALSE))</f>
        <v>0.125698</v>
      </c>
      <c r="E283" s="45">
        <f>IF(ISERROR(VLOOKUP($C283,'Miljövärden urval för publ'!$B$2:$H$490,MATCH(E$4,'Miljövärden urval för publ'!$B$2:$H$2,0),FALSE)),"",VLOOKUP($C283,'Miljövärden urval för publ'!$B$2:$H$490,MATCH(E$4,'Miljövärden urval för publ'!$B$2:$H$2,0),FALSE))</f>
        <v>15.8407</v>
      </c>
      <c r="F283" s="45">
        <f>IF(ISERROR(VLOOKUP($C283,'Miljövärden urval för publ'!$B$2:$H$490,MATCH(F$4,'Miljövärden urval för publ'!$B$2:$H$2,0),FALSE)),"",VLOOKUP($C283,'Miljövärden urval för publ'!$B$2:$H$490,MATCH(F$4,'Miljövärden urval för publ'!$B$2:$H$2,0),FALSE))</f>
        <v>15.817</v>
      </c>
      <c r="G283" s="45">
        <f>IF(ISERROR(VLOOKUP($C283,'Miljövärden urval för publ'!$B$2:$H$490,MATCH(G$4,'Miljövärden urval för publ'!$B$2:$H$2,0),FALSE)),"",VLOOKUP($C283,'Miljövärden urval för publ'!$B$2:$H$490,MATCH(G$4,'Miljövärden urval för publ'!$B$2:$H$2,0),FALSE))</f>
        <v>5.6057499999999996E-3</v>
      </c>
    </row>
    <row r="284" spans="1:7" x14ac:dyDescent="0.35">
      <c r="A284" s="45">
        <v>281</v>
      </c>
      <c r="B284" s="45" t="str">
        <f>IF(ISERROR(INDEX('Miljövärden urval för publ'!$A$2:$AD$475,MATCH($A284,'Miljövärden urval för publ'!$U$2:$U$476,0),1)),"",INDEX('Miljövärden urval för publ'!$A$2:$AD$475,MATCH($A284,'Miljövärden urval för publ'!$U$2:$U$476,0),1))</f>
        <v>Uddevalla Energi AB</v>
      </c>
      <c r="C284" s="45" t="str">
        <f>IF(ISERROR(INDEX('Miljövärden urval för publ'!$A$2:$AD$475,MATCH($A284,'Miljövärden urval för publ'!$U$2:$U$476,0),2)),"",INDEX('Miljövärden urval för publ'!$A$2:$AD$475,MATCH($A284,'Miljövärden urval för publ'!$U$2:$U$476,0),2))</f>
        <v>Uddevalla</v>
      </c>
      <c r="D284" s="45">
        <f>IF(ISERROR(VLOOKUP($C284,'Miljövärden urval för publ'!$B$2:$H$490,MATCH(D$4,'Miljövärden urval för publ'!$B$2:$H$2,0),FALSE)),"",VLOOKUP($C284,'Miljövärden urval för publ'!$B$2:$H$490,MATCH(D$4,'Miljövärden urval för publ'!$B$2:$H$2,0),FALSE))</f>
        <v>0.128472</v>
      </c>
      <c r="E284" s="45">
        <f>IF(ISERROR(VLOOKUP($C284,'Miljövärden urval för publ'!$B$2:$H$490,MATCH(E$4,'Miljövärden urval för publ'!$B$2:$H$2,0),FALSE)),"",VLOOKUP($C284,'Miljövärden urval för publ'!$B$2:$H$490,MATCH(E$4,'Miljövärden urval för publ'!$B$2:$H$2,0),FALSE))</f>
        <v>111.252</v>
      </c>
      <c r="F284" s="45">
        <f>IF(ISERROR(VLOOKUP($C284,'Miljövärden urval för publ'!$B$2:$H$490,MATCH(F$4,'Miljövärden urval för publ'!$B$2:$H$2,0),FALSE)),"",VLOOKUP($C284,'Miljövärden urval för publ'!$B$2:$H$490,MATCH(F$4,'Miljövärden urval för publ'!$B$2:$H$2,0),FALSE))</f>
        <v>7.2005999999999997</v>
      </c>
      <c r="G284" s="45">
        <f>IF(ISERROR(VLOOKUP($C284,'Miljövärden urval för publ'!$B$2:$H$490,MATCH(G$4,'Miljövärden urval för publ'!$B$2:$H$2,0),FALSE)),"",VLOOKUP($C284,'Miljövärden urval för publ'!$B$2:$H$490,MATCH(G$4,'Miljövärden urval för publ'!$B$2:$H$2,0),FALSE))</f>
        <v>1.6325800000000001E-2</v>
      </c>
    </row>
    <row r="285" spans="1:7" x14ac:dyDescent="0.35">
      <c r="A285" s="45">
        <v>282</v>
      </c>
      <c r="B285" s="45" t="str">
        <f>IF(ISERROR(INDEX('Miljövärden urval för publ'!$A$2:$AD$475,MATCH($A285,'Miljövärden urval för publ'!$U$2:$U$476,0),1)),"",INDEX('Miljövärden urval för publ'!$A$2:$AD$475,MATCH($A285,'Miljövärden urval för publ'!$U$2:$U$476,0),1))</f>
        <v>Ulricehamns Energi AB</v>
      </c>
      <c r="C285" s="45" t="str">
        <f>IF(ISERROR(INDEX('Miljövärden urval för publ'!$A$2:$AD$475,MATCH($A285,'Miljövärden urval för publ'!$U$2:$U$476,0),2)),"",INDEX('Miljövärden urval för publ'!$A$2:$AD$475,MATCH($A285,'Miljövärden urval för publ'!$U$2:$U$476,0),2))</f>
        <v>Gällstad</v>
      </c>
      <c r="D285" s="45">
        <f>IF(ISERROR(VLOOKUP($C285,'Miljövärden urval för publ'!$B$2:$H$490,MATCH(D$4,'Miljövärden urval för publ'!$B$2:$H$2,0),FALSE)),"",VLOOKUP($C285,'Miljövärden urval för publ'!$B$2:$H$490,MATCH(D$4,'Miljövärden urval för publ'!$B$2:$H$2,0),FALSE))</f>
        <v>0.190245</v>
      </c>
      <c r="E285" s="45">
        <f>IF(ISERROR(VLOOKUP($C285,'Miljövärden urval för publ'!$B$2:$H$490,MATCH(E$4,'Miljövärden urval för publ'!$B$2:$H$2,0),FALSE)),"",VLOOKUP($C285,'Miljövärden urval för publ'!$B$2:$H$490,MATCH(E$4,'Miljövärden urval för publ'!$B$2:$H$2,0),FALSE))</f>
        <v>17.4191</v>
      </c>
      <c r="F285" s="45">
        <f>IF(ISERROR(VLOOKUP($C285,'Miljövärden urval för publ'!$B$2:$H$490,MATCH(F$4,'Miljövärden urval för publ'!$B$2:$H$2,0),FALSE)),"",VLOOKUP($C285,'Miljövärden urval för publ'!$B$2:$H$490,MATCH(F$4,'Miljövärden urval för publ'!$B$2:$H$2,0),FALSE))</f>
        <v>16.066400000000002</v>
      </c>
      <c r="G285" s="45">
        <f>IF(ISERROR(VLOOKUP($C285,'Miljövärden urval för publ'!$B$2:$H$490,MATCH(G$4,'Miljövärden urval för publ'!$B$2:$H$2,0),FALSE)),"",VLOOKUP($C285,'Miljövärden urval för publ'!$B$2:$H$490,MATCH(G$4,'Miljövärden urval för publ'!$B$2:$H$2,0),FALSE))</f>
        <v>2.46644E-2</v>
      </c>
    </row>
    <row r="286" spans="1:7" x14ac:dyDescent="0.35">
      <c r="A286" s="45">
        <v>283</v>
      </c>
      <c r="B286" s="45" t="str">
        <f>IF(ISERROR(INDEX('Miljövärden urval för publ'!$A$2:$AD$475,MATCH($A286,'Miljövärden urval för publ'!$U$2:$U$476,0),1)),"",INDEX('Miljövärden urval för publ'!$A$2:$AD$475,MATCH($A286,'Miljövärden urval för publ'!$U$2:$U$476,0),1))</f>
        <v>Ulricehamns Energi AB</v>
      </c>
      <c r="C286" s="45" t="str">
        <f>IF(ISERROR(INDEX('Miljövärden urval för publ'!$A$2:$AD$475,MATCH($A286,'Miljövärden urval för publ'!$U$2:$U$476,0),2)),"",INDEX('Miljövärden urval för publ'!$A$2:$AD$475,MATCH($A286,'Miljövärden urval för publ'!$U$2:$U$476,0),2))</f>
        <v>Ulricehamn</v>
      </c>
      <c r="D286" s="45">
        <f>IF(ISERROR(VLOOKUP($C286,'Miljövärden urval för publ'!$B$2:$H$490,MATCH(D$4,'Miljövärden urval för publ'!$B$2:$H$2,0),FALSE)),"",VLOOKUP($C286,'Miljövärden urval för publ'!$B$2:$H$490,MATCH(D$4,'Miljövärden urval för publ'!$B$2:$H$2,0),FALSE))</f>
        <v>6.9461800000000004E-2</v>
      </c>
      <c r="E286" s="45">
        <f>IF(ISERROR(VLOOKUP($C286,'Miljövärden urval för publ'!$B$2:$H$490,MATCH(E$4,'Miljövärden urval för publ'!$B$2:$H$2,0),FALSE)),"",VLOOKUP($C286,'Miljövärden urval för publ'!$B$2:$H$490,MATCH(E$4,'Miljövärden urval för publ'!$B$2:$H$2,0),FALSE))</f>
        <v>11.9285</v>
      </c>
      <c r="F286" s="45">
        <f>IF(ISERROR(VLOOKUP($C286,'Miljövärden urval för publ'!$B$2:$H$490,MATCH(F$4,'Miljövärden urval för publ'!$B$2:$H$2,0),FALSE)),"",VLOOKUP($C286,'Miljövärden urval för publ'!$B$2:$H$490,MATCH(F$4,'Miljövärden urval för publ'!$B$2:$H$2,0),FALSE))</f>
        <v>4.1738799999999996</v>
      </c>
      <c r="G286" s="45">
        <f>IF(ISERROR(VLOOKUP($C286,'Miljövärden urval för publ'!$B$2:$H$490,MATCH(G$4,'Miljövärden urval för publ'!$B$2:$H$2,0),FALSE)),"",VLOOKUP($C286,'Miljövärden urval för publ'!$B$2:$H$490,MATCH(G$4,'Miljövärden urval för publ'!$B$2:$H$2,0),FALSE))</f>
        <v>1.66655E-2</v>
      </c>
    </row>
    <row r="287" spans="1:7" x14ac:dyDescent="0.35">
      <c r="A287" s="45">
        <v>284</v>
      </c>
      <c r="B287" s="45" t="str">
        <f>IF(ISERROR(INDEX('Miljövärden urval för publ'!$A$2:$AD$475,MATCH($A287,'Miljövärden urval för publ'!$U$2:$U$476,0),1)),"",INDEX('Miljövärden urval för publ'!$A$2:$AD$475,MATCH($A287,'Miljövärden urval för publ'!$U$2:$U$476,0),1))</f>
        <v>Umeå Energi AB</v>
      </c>
      <c r="C287" s="45" t="str">
        <f>IF(ISERROR(INDEX('Miljövärden urval för publ'!$A$2:$AD$475,MATCH($A287,'Miljövärden urval för publ'!$U$2:$U$476,0),2)),"",INDEX('Miljövärden urval för publ'!$A$2:$AD$475,MATCH($A287,'Miljövärden urval för publ'!$U$2:$U$476,0),2))</f>
        <v>Bjurholm</v>
      </c>
      <c r="D287" s="45">
        <f>IF(ISERROR(VLOOKUP($C287,'Miljövärden urval för publ'!$B$2:$H$490,MATCH(D$4,'Miljövärden urval för publ'!$B$2:$H$2,0),FALSE)),"",VLOOKUP($C287,'Miljövärden urval för publ'!$B$2:$H$490,MATCH(D$4,'Miljövärden urval för publ'!$B$2:$H$2,0),FALSE))</f>
        <v>0.38230700000000001</v>
      </c>
      <c r="E287" s="45">
        <f>IF(ISERROR(VLOOKUP($C287,'Miljövärden urval för publ'!$B$2:$H$490,MATCH(E$4,'Miljövärden urval för publ'!$B$2:$H$2,0),FALSE)),"",VLOOKUP($C287,'Miljövärden urval för publ'!$B$2:$H$490,MATCH(E$4,'Miljövärden urval för publ'!$B$2:$H$2,0),FALSE))</f>
        <v>59.703899999999997</v>
      </c>
      <c r="F287" s="45">
        <f>IF(ISERROR(VLOOKUP($C287,'Miljövärden urval för publ'!$B$2:$H$490,MATCH(F$4,'Miljövärden urval för publ'!$B$2:$H$2,0),FALSE)),"",VLOOKUP($C287,'Miljövärden urval för publ'!$B$2:$H$490,MATCH(F$4,'Miljövärden urval för publ'!$B$2:$H$2,0),FALSE))</f>
        <v>18.103200000000001</v>
      </c>
      <c r="G287" s="45">
        <f>IF(ISERROR(VLOOKUP($C287,'Miljövärden urval för publ'!$B$2:$H$490,MATCH(G$4,'Miljövärden urval för publ'!$B$2:$H$2,0),FALSE)),"",VLOOKUP($C287,'Miljövärden urval för publ'!$B$2:$H$490,MATCH(G$4,'Miljövärden urval för publ'!$B$2:$H$2,0),FALSE))</f>
        <v>0.153783</v>
      </c>
    </row>
    <row r="288" spans="1:7" x14ac:dyDescent="0.35">
      <c r="A288" s="45">
        <v>285</v>
      </c>
      <c r="B288" s="45" t="str">
        <f>IF(ISERROR(INDEX('Miljövärden urval för publ'!$A$2:$AD$475,MATCH($A288,'Miljövärden urval för publ'!$U$2:$U$476,0),1)),"",INDEX('Miljövärden urval för publ'!$A$2:$AD$475,MATCH($A288,'Miljövärden urval för publ'!$U$2:$U$476,0),1))</f>
        <v>Umeå Energi AB</v>
      </c>
      <c r="C288" s="45" t="str">
        <f>IF(ISERROR(INDEX('Miljövärden urval för publ'!$A$2:$AD$475,MATCH($A288,'Miljövärden urval för publ'!$U$2:$U$476,0),2)),"",INDEX('Miljövärden urval för publ'!$A$2:$AD$475,MATCH($A288,'Miljövärden urval för publ'!$U$2:$U$476,0),2))</f>
        <v>Hörnefors</v>
      </c>
      <c r="D288" s="45">
        <f>IF(ISERROR(VLOOKUP($C288,'Miljövärden urval för publ'!$B$2:$H$490,MATCH(D$4,'Miljövärden urval för publ'!$B$2:$H$2,0),FALSE)),"",VLOOKUP($C288,'Miljövärden urval för publ'!$B$2:$H$490,MATCH(D$4,'Miljövärden urval för publ'!$B$2:$H$2,0),FALSE))</f>
        <v>0.23305000000000001</v>
      </c>
      <c r="E288" s="45">
        <f>IF(ISERROR(VLOOKUP($C288,'Miljövärden urval för publ'!$B$2:$H$490,MATCH(E$4,'Miljövärden urval för publ'!$B$2:$H$2,0),FALSE)),"",VLOOKUP($C288,'Miljövärden urval för publ'!$B$2:$H$490,MATCH(E$4,'Miljövärden urval för publ'!$B$2:$H$2,0),FALSE))</f>
        <v>14.458299999999999</v>
      </c>
      <c r="F288" s="45">
        <f>IF(ISERROR(VLOOKUP($C288,'Miljövärden urval för publ'!$B$2:$H$490,MATCH(F$4,'Miljövärden urval för publ'!$B$2:$H$2,0),FALSE)),"",VLOOKUP($C288,'Miljövärden urval för publ'!$B$2:$H$490,MATCH(F$4,'Miljövärden urval för publ'!$B$2:$H$2,0),FALSE))</f>
        <v>18.533799999999999</v>
      </c>
      <c r="G288" s="45">
        <f>IF(ISERROR(VLOOKUP($C288,'Miljövärden urval för publ'!$B$2:$H$490,MATCH(G$4,'Miljövärden urval för publ'!$B$2:$H$2,0),FALSE)),"",VLOOKUP($C288,'Miljövärden urval för publ'!$B$2:$H$490,MATCH(G$4,'Miljövärden urval för publ'!$B$2:$H$2,0),FALSE))</f>
        <v>1.59744E-2</v>
      </c>
    </row>
    <row r="289" spans="1:7" x14ac:dyDescent="0.35">
      <c r="A289" s="45">
        <v>286</v>
      </c>
      <c r="B289" s="45" t="str">
        <f>IF(ISERROR(INDEX('Miljövärden urval för publ'!$A$2:$AD$475,MATCH($A289,'Miljövärden urval för publ'!$U$2:$U$476,0),1)),"",INDEX('Miljövärden urval för publ'!$A$2:$AD$475,MATCH($A289,'Miljövärden urval för publ'!$U$2:$U$476,0),1))</f>
        <v>Umeå Energi AB</v>
      </c>
      <c r="C289" s="45" t="str">
        <f>IF(ISERROR(INDEX('Miljövärden urval för publ'!$A$2:$AD$475,MATCH($A289,'Miljövärden urval för publ'!$U$2:$U$476,0),2)),"",INDEX('Miljövärden urval för publ'!$A$2:$AD$475,MATCH($A289,'Miljövärden urval för publ'!$U$2:$U$476,0),2))</f>
        <v>Sävar</v>
      </c>
      <c r="D289" s="45">
        <f>IF(ISERROR(VLOOKUP($C289,'Miljövärden urval för publ'!$B$2:$H$490,MATCH(D$4,'Miljövärden urval för publ'!$B$2:$H$2,0),FALSE)),"",VLOOKUP($C289,'Miljövärden urval för publ'!$B$2:$H$490,MATCH(D$4,'Miljövärden urval för publ'!$B$2:$H$2,0),FALSE))</f>
        <v>8.86575E-2</v>
      </c>
      <c r="E289" s="45">
        <f>IF(ISERROR(VLOOKUP($C289,'Miljövärden urval för publ'!$B$2:$H$490,MATCH(E$4,'Miljövärden urval för publ'!$B$2:$H$2,0),FALSE)),"",VLOOKUP($C289,'Miljövärden urval för publ'!$B$2:$H$490,MATCH(E$4,'Miljövärden urval för publ'!$B$2:$H$2,0),FALSE))</f>
        <v>20.0686</v>
      </c>
      <c r="F289" s="45">
        <f>IF(ISERROR(VLOOKUP($C289,'Miljövärden urval för publ'!$B$2:$H$490,MATCH(F$4,'Miljövärden urval för publ'!$B$2:$H$2,0),FALSE)),"",VLOOKUP($C289,'Miljövärden urval för publ'!$B$2:$H$490,MATCH(F$4,'Miljövärden urval för publ'!$B$2:$H$2,0),FALSE))</f>
        <v>10.730399999999999</v>
      </c>
      <c r="G289" s="45">
        <f>IF(ISERROR(VLOOKUP($C289,'Miljövärden urval för publ'!$B$2:$H$490,MATCH(G$4,'Miljövärden urval för publ'!$B$2:$H$2,0),FALSE)),"",VLOOKUP($C289,'Miljövärden urval för publ'!$B$2:$H$490,MATCH(G$4,'Miljövärden urval för publ'!$B$2:$H$2,0),FALSE))</f>
        <v>1.6776699999999999E-2</v>
      </c>
    </row>
    <row r="290" spans="1:7" x14ac:dyDescent="0.35">
      <c r="A290" s="45">
        <v>287</v>
      </c>
      <c r="B290" s="45" t="str">
        <f>IF(ISERROR(INDEX('Miljövärden urval för publ'!$A$2:$AD$475,MATCH($A290,'Miljövärden urval för publ'!$U$2:$U$476,0),1)),"",INDEX('Miljövärden urval för publ'!$A$2:$AD$475,MATCH($A290,'Miljövärden urval för publ'!$U$2:$U$476,0),1))</f>
        <v>Umeå Energi AB</v>
      </c>
      <c r="C290" s="45" t="str">
        <f>IF(ISERROR(INDEX('Miljövärden urval för publ'!$A$2:$AD$475,MATCH($A290,'Miljövärden urval för publ'!$U$2:$U$476,0),2)),"",INDEX('Miljövärden urval för publ'!$A$2:$AD$475,MATCH($A290,'Miljövärden urval för publ'!$U$2:$U$476,0),2))</f>
        <v>Umeå</v>
      </c>
      <c r="D290" s="45">
        <f>IF(ISERROR(VLOOKUP($C290,'Miljövärden urval för publ'!$B$2:$H$490,MATCH(D$4,'Miljövärden urval för publ'!$B$2:$H$2,0),FALSE)),"",VLOOKUP($C290,'Miljövärden urval för publ'!$B$2:$H$490,MATCH(D$4,'Miljövärden urval för publ'!$B$2:$H$2,0),FALSE))</f>
        <v>0.246503</v>
      </c>
      <c r="E290" s="45">
        <f>IF(ISERROR(VLOOKUP($C290,'Miljövärden urval för publ'!$B$2:$H$490,MATCH(E$4,'Miljövärden urval för publ'!$B$2:$H$2,0),FALSE)),"",VLOOKUP($C290,'Miljövärden urval för publ'!$B$2:$H$490,MATCH(E$4,'Miljövärden urval för publ'!$B$2:$H$2,0),FALSE))</f>
        <v>53.073500000000003</v>
      </c>
      <c r="F290" s="45">
        <f>IF(ISERROR(VLOOKUP($C290,'Miljövärden urval för publ'!$B$2:$H$490,MATCH(F$4,'Miljövärden urval för publ'!$B$2:$H$2,0),FALSE)),"",VLOOKUP($C290,'Miljövärden urval för publ'!$B$2:$H$490,MATCH(F$4,'Miljövärden urval för publ'!$B$2:$H$2,0),FALSE))</f>
        <v>5.8688500000000001</v>
      </c>
      <c r="G290" s="45">
        <f>IF(ISERROR(VLOOKUP($C290,'Miljövärden urval för publ'!$B$2:$H$490,MATCH(G$4,'Miljövärden urval för publ'!$B$2:$H$2,0),FALSE)),"",VLOOKUP($C290,'Miljövärden urval för publ'!$B$2:$H$490,MATCH(G$4,'Miljövärden urval för publ'!$B$2:$H$2,0),FALSE))</f>
        <v>2.8392400000000002E-2</v>
      </c>
    </row>
    <row r="291" spans="1:7" x14ac:dyDescent="0.35">
      <c r="A291" s="45">
        <v>288</v>
      </c>
      <c r="B291" s="45" t="str">
        <f>IF(ISERROR(INDEX('Miljövärden urval för publ'!$A$2:$AD$475,MATCH($A291,'Miljövärden urval för publ'!$U$2:$U$476,0),1)),"",INDEX('Miljövärden urval för publ'!$A$2:$AD$475,MATCH($A291,'Miljövärden urval för publ'!$U$2:$U$476,0),1))</f>
        <v>Vara Värme AB</v>
      </c>
      <c r="C291" s="45" t="str">
        <f>IF(ISERROR(INDEX('Miljövärden urval för publ'!$A$2:$AD$475,MATCH($A291,'Miljövärden urval för publ'!$U$2:$U$476,0),2)),"",INDEX('Miljövärden urval för publ'!$A$2:$AD$475,MATCH($A291,'Miljövärden urval för publ'!$U$2:$U$476,0),2))</f>
        <v>Vara</v>
      </c>
      <c r="D291" s="45">
        <f>IF(ISERROR(VLOOKUP($C291,'Miljövärden urval för publ'!$B$2:$H$490,MATCH(D$4,'Miljövärden urval för publ'!$B$2:$H$2,0),FALSE)),"",VLOOKUP($C291,'Miljövärden urval för publ'!$B$2:$H$490,MATCH(D$4,'Miljövärden urval för publ'!$B$2:$H$2,0),FALSE))</f>
        <v>7.8691899999999995E-2</v>
      </c>
      <c r="E291" s="45">
        <f>IF(ISERROR(VLOOKUP($C291,'Miljövärden urval för publ'!$B$2:$H$490,MATCH(E$4,'Miljövärden urval för publ'!$B$2:$H$2,0),FALSE)),"",VLOOKUP($C291,'Miljövärden urval för publ'!$B$2:$H$490,MATCH(E$4,'Miljövärden urval för publ'!$B$2:$H$2,0),FALSE))</f>
        <v>15.202299999999999</v>
      </c>
      <c r="F291" s="45">
        <f>IF(ISERROR(VLOOKUP($C291,'Miljövärden urval för publ'!$B$2:$H$490,MATCH(F$4,'Miljövärden urval för publ'!$B$2:$H$2,0),FALSE)),"",VLOOKUP($C291,'Miljövärden urval för publ'!$B$2:$H$490,MATCH(F$4,'Miljövärden urval för publ'!$B$2:$H$2,0),FALSE))</f>
        <v>7.3974700000000002</v>
      </c>
      <c r="G291" s="45">
        <f>IF(ISERROR(VLOOKUP($C291,'Miljövärden urval för publ'!$B$2:$H$490,MATCH(G$4,'Miljövärden urval för publ'!$B$2:$H$2,0),FALSE)),"",VLOOKUP($C291,'Miljövärden urval för publ'!$B$2:$H$490,MATCH(G$4,'Miljövärden urval för publ'!$B$2:$H$2,0),FALSE))</f>
        <v>7.8070300000000004E-3</v>
      </c>
    </row>
    <row r="292" spans="1:7" x14ac:dyDescent="0.35">
      <c r="A292" s="45">
        <v>289</v>
      </c>
      <c r="B292" s="45" t="str">
        <f>IF(ISERROR(INDEX('Miljövärden urval för publ'!$A$2:$AD$475,MATCH($A292,'Miljövärden urval för publ'!$U$2:$U$476,0),1)),"",INDEX('Miljövärden urval för publ'!$A$2:$AD$475,MATCH($A292,'Miljövärden urval för publ'!$U$2:$U$476,0),1))</f>
        <v>Varberg Energi AB</v>
      </c>
      <c r="C292" s="45" t="str">
        <f>IF(ISERROR(INDEX('Miljövärden urval för publ'!$A$2:$AD$475,MATCH($A292,'Miljövärden urval för publ'!$U$2:$U$476,0),2)),"",INDEX('Miljövärden urval för publ'!$A$2:$AD$475,MATCH($A292,'Miljövärden urval för publ'!$U$2:$U$476,0),2))</f>
        <v>Träslövsläge</v>
      </c>
      <c r="D292" s="45">
        <f>IF(ISERROR(VLOOKUP($C292,'Miljövärden urval för publ'!$B$2:$H$490,MATCH(D$4,'Miljövärden urval för publ'!$B$2:$H$2,0),FALSE)),"",VLOOKUP($C292,'Miljövärden urval för publ'!$B$2:$H$490,MATCH(D$4,'Miljövärden urval för publ'!$B$2:$H$2,0),FALSE))</f>
        <v>0.48918</v>
      </c>
      <c r="E292" s="45">
        <f>IF(ISERROR(VLOOKUP($C292,'Miljövärden urval för publ'!$B$2:$H$490,MATCH(E$4,'Miljövärden urval för publ'!$B$2:$H$2,0),FALSE)),"",VLOOKUP($C292,'Miljövärden urval för publ'!$B$2:$H$490,MATCH(E$4,'Miljövärden urval för publ'!$B$2:$H$2,0),FALSE))</f>
        <v>93.282700000000006</v>
      </c>
      <c r="F292" s="45">
        <f>IF(ISERROR(VLOOKUP($C292,'Miljövärden urval för publ'!$B$2:$H$490,MATCH(F$4,'Miljövärden urval för publ'!$B$2:$H$2,0),FALSE)),"",VLOOKUP($C292,'Miljövärden urval för publ'!$B$2:$H$490,MATCH(F$4,'Miljövärden urval för publ'!$B$2:$H$2,0),FALSE))</f>
        <v>22.695699999999999</v>
      </c>
      <c r="G292" s="45">
        <f>IF(ISERROR(VLOOKUP($C292,'Miljövärden urval för publ'!$B$2:$H$490,MATCH(G$4,'Miljövärden urval för publ'!$B$2:$H$2,0),FALSE)),"",VLOOKUP($C292,'Miljövärden urval för publ'!$B$2:$H$490,MATCH(G$4,'Miljövärden urval för publ'!$B$2:$H$2,0),FALSE))</f>
        <v>0.203125</v>
      </c>
    </row>
    <row r="293" spans="1:7" x14ac:dyDescent="0.35">
      <c r="A293" s="45">
        <v>290</v>
      </c>
      <c r="B293" s="45" t="str">
        <f>IF(ISERROR(INDEX('Miljövärden urval för publ'!$A$2:$AD$475,MATCH($A293,'Miljövärden urval för publ'!$U$2:$U$476,0),1)),"",INDEX('Miljövärden urval för publ'!$A$2:$AD$475,MATCH($A293,'Miljövärden urval för publ'!$U$2:$U$476,0),1))</f>
        <v>Varberg Energi AB</v>
      </c>
      <c r="C293" s="45" t="str">
        <f>IF(ISERROR(INDEX('Miljövärden urval för publ'!$A$2:$AD$475,MATCH($A293,'Miljövärden urval för publ'!$U$2:$U$476,0),2)),"",INDEX('Miljövärden urval för publ'!$A$2:$AD$475,MATCH($A293,'Miljövärden urval för publ'!$U$2:$U$476,0),2))</f>
        <v>Tvååker (Närv)</v>
      </c>
      <c r="D293" s="45">
        <f>IF(ISERROR(VLOOKUP($C293,'Miljövärden urval för publ'!$B$2:$H$490,MATCH(D$4,'Miljövärden urval för publ'!$B$2:$H$2,0),FALSE)),"",VLOOKUP($C293,'Miljövärden urval för publ'!$B$2:$H$490,MATCH(D$4,'Miljövärden urval för publ'!$B$2:$H$2,0),FALSE))</f>
        <v>0.212093</v>
      </c>
      <c r="E293" s="45">
        <f>IF(ISERROR(VLOOKUP($C293,'Miljövärden urval för publ'!$B$2:$H$490,MATCH(E$4,'Miljövärden urval för publ'!$B$2:$H$2,0),FALSE)),"",VLOOKUP($C293,'Miljövärden urval för publ'!$B$2:$H$490,MATCH(E$4,'Miljövärden urval för publ'!$B$2:$H$2,0),FALSE))</f>
        <v>24.2865</v>
      </c>
      <c r="F293" s="45">
        <f>IF(ISERROR(VLOOKUP($C293,'Miljövärden urval för publ'!$B$2:$H$490,MATCH(F$4,'Miljövärden urval för publ'!$B$2:$H$2,0),FALSE)),"",VLOOKUP($C293,'Miljövärden urval för publ'!$B$2:$H$490,MATCH(F$4,'Miljövärden urval för publ'!$B$2:$H$2,0),FALSE))</f>
        <v>18.253</v>
      </c>
      <c r="G293" s="45">
        <f>IF(ISERROR(VLOOKUP($C293,'Miljövärden urval för publ'!$B$2:$H$490,MATCH(G$4,'Miljövärden urval för publ'!$B$2:$H$2,0),FALSE)),"",VLOOKUP($C293,'Miljövärden urval för publ'!$B$2:$H$490,MATCH(G$4,'Miljövärden urval för publ'!$B$2:$H$2,0),FALSE))</f>
        <v>4.1472299999999997E-2</v>
      </c>
    </row>
    <row r="294" spans="1:7" x14ac:dyDescent="0.35">
      <c r="A294" s="45">
        <v>291</v>
      </c>
      <c r="B294" s="45" t="str">
        <f>IF(ISERROR(INDEX('Miljövärden urval för publ'!$A$2:$AD$475,MATCH($A294,'Miljövärden urval för publ'!$U$2:$U$476,0),1)),"",INDEX('Miljövärden urval för publ'!$A$2:$AD$475,MATCH($A294,'Miljövärden urval för publ'!$U$2:$U$476,0),1))</f>
        <v>Varberg Energi AB</v>
      </c>
      <c r="C294" s="45" t="str">
        <f>IF(ISERROR(INDEX('Miljövärden urval för publ'!$A$2:$AD$475,MATCH($A294,'Miljövärden urval för publ'!$U$2:$U$476,0),2)),"",INDEX('Miljövärden urval för publ'!$A$2:$AD$475,MATCH($A294,'Miljövärden urval för publ'!$U$2:$U$476,0),2))</f>
        <v>Varberg (Fjv)</v>
      </c>
      <c r="D294" s="45">
        <f>IF(ISERROR(VLOOKUP($C294,'Miljövärden urval för publ'!$B$2:$H$490,MATCH(D$4,'Miljövärden urval för publ'!$B$2:$H$2,0),FALSE)),"",VLOOKUP($C294,'Miljövärden urval för publ'!$B$2:$H$490,MATCH(D$4,'Miljövärden urval för publ'!$B$2:$H$2,0),FALSE))</f>
        <v>3.6404600000000002E-2</v>
      </c>
      <c r="E294" s="45">
        <f>IF(ISERROR(VLOOKUP($C294,'Miljövärden urval för publ'!$B$2:$H$490,MATCH(E$4,'Miljövärden urval för publ'!$B$2:$H$2,0),FALSE)),"",VLOOKUP($C294,'Miljövärden urval för publ'!$B$2:$H$490,MATCH(E$4,'Miljövärden urval för publ'!$B$2:$H$2,0),FALSE))</f>
        <v>7.9397700000000002</v>
      </c>
      <c r="F294" s="45">
        <f>IF(ISERROR(VLOOKUP($C294,'Miljövärden urval för publ'!$B$2:$H$490,MATCH(F$4,'Miljövärden urval för publ'!$B$2:$H$2,0),FALSE)),"",VLOOKUP($C294,'Miljövärden urval för publ'!$B$2:$H$490,MATCH(F$4,'Miljövärden urval för publ'!$B$2:$H$2,0),FALSE))</f>
        <v>3.2331500000000002</v>
      </c>
      <c r="G294" s="45">
        <f>IF(ISERROR(VLOOKUP($C294,'Miljövärden urval för publ'!$B$2:$H$490,MATCH(G$4,'Miljövärden urval för publ'!$B$2:$H$2,0),FALSE)),"",VLOOKUP($C294,'Miljövärden urval för publ'!$B$2:$H$490,MATCH(G$4,'Miljövärden urval för publ'!$B$2:$H$2,0),FALSE))</f>
        <v>2.1916999999999999E-2</v>
      </c>
    </row>
    <row r="295" spans="1:7" x14ac:dyDescent="0.35">
      <c r="A295" s="45">
        <v>292</v>
      </c>
      <c r="B295" s="45" t="str">
        <f>IF(ISERROR(INDEX('Miljövärden urval för publ'!$A$2:$AD$475,MATCH($A295,'Miljövärden urval för publ'!$U$2:$U$476,0),1)),"",INDEX('Miljövärden urval för publ'!$A$2:$AD$475,MATCH($A295,'Miljövärden urval för publ'!$U$2:$U$476,0),1))</f>
        <v>Varberg Energi AB</v>
      </c>
      <c r="C295" s="45" t="str">
        <f>IF(ISERROR(INDEX('Miljövärden urval för publ'!$A$2:$AD$475,MATCH($A295,'Miljövärden urval för publ'!$U$2:$U$476,0),2)),"",INDEX('Miljövärden urval för publ'!$A$2:$AD$475,MATCH($A295,'Miljövärden urval för publ'!$U$2:$U$476,0),2))</f>
        <v>Veddige</v>
      </c>
      <c r="D295" s="45">
        <f>IF(ISERROR(VLOOKUP($C295,'Miljövärden urval för publ'!$B$2:$H$490,MATCH(D$4,'Miljövärden urval för publ'!$B$2:$H$2,0),FALSE)),"",VLOOKUP($C295,'Miljövärden urval för publ'!$B$2:$H$490,MATCH(D$4,'Miljövärden urval för publ'!$B$2:$H$2,0),FALSE))</f>
        <v>0.31666699999999998</v>
      </c>
      <c r="E295" s="45">
        <f>IF(ISERROR(VLOOKUP($C295,'Miljövärden urval för publ'!$B$2:$H$490,MATCH(E$4,'Miljövärden urval för publ'!$B$2:$H$2,0),FALSE)),"",VLOOKUP($C295,'Miljövärden urval för publ'!$B$2:$H$490,MATCH(E$4,'Miljövärden urval för publ'!$B$2:$H$2,0),FALSE))</f>
        <v>53.591000000000001</v>
      </c>
      <c r="F295" s="45">
        <f>IF(ISERROR(VLOOKUP($C295,'Miljövärden urval för publ'!$B$2:$H$490,MATCH(F$4,'Miljövärden urval för publ'!$B$2:$H$2,0),FALSE)),"",VLOOKUP($C295,'Miljövärden urval för publ'!$B$2:$H$490,MATCH(F$4,'Miljövärden urval för publ'!$B$2:$H$2,0),FALSE))</f>
        <v>18.229700000000001</v>
      </c>
      <c r="G295" s="45">
        <f>IF(ISERROR(VLOOKUP($C295,'Miljövärden urval för publ'!$B$2:$H$490,MATCH(G$4,'Miljövärden urval för publ'!$B$2:$H$2,0),FALSE)),"",VLOOKUP($C295,'Miljövärden urval för publ'!$B$2:$H$490,MATCH(G$4,'Miljövärden urval för publ'!$B$2:$H$2,0),FALSE))</f>
        <v>0.13267999999999999</v>
      </c>
    </row>
    <row r="296" spans="1:7" x14ac:dyDescent="0.35">
      <c r="A296" s="45">
        <v>293</v>
      </c>
      <c r="B296" s="45" t="str">
        <f>IF(ISERROR(INDEX('Miljövärden urval för publ'!$A$2:$AD$475,MATCH($A296,'Miljövärden urval för publ'!$U$2:$U$476,0),1)),"",INDEX('Miljövärden urval för publ'!$A$2:$AD$475,MATCH($A296,'Miljövärden urval för publ'!$U$2:$U$476,0),1))</f>
        <v>Vattenfall AB Värme</v>
      </c>
      <c r="C296" s="45" t="str">
        <f>IF(ISERROR(INDEX('Miljövärden urval för publ'!$A$2:$AD$475,MATCH($A296,'Miljövärden urval för publ'!$U$2:$U$476,0),2)),"",INDEX('Miljövärden urval för publ'!$A$2:$AD$475,MATCH($A296,'Miljövärden urval för publ'!$U$2:$U$476,0),2))</f>
        <v>Askersund</v>
      </c>
      <c r="D296" s="45">
        <f>IF(ISERROR(VLOOKUP($C296,'Miljövärden urval för publ'!$B$2:$H$490,MATCH(D$4,'Miljövärden urval för publ'!$B$2:$H$2,0),FALSE)),"",VLOOKUP($C296,'Miljövärden urval för publ'!$B$2:$H$490,MATCH(D$4,'Miljövärden urval för publ'!$B$2:$H$2,0),FALSE))</f>
        <v>0.15481500000000001</v>
      </c>
      <c r="E296" s="45">
        <f>IF(ISERROR(VLOOKUP($C296,'Miljövärden urval för publ'!$B$2:$H$490,MATCH(E$4,'Miljövärden urval för publ'!$B$2:$H$2,0),FALSE)),"",VLOOKUP($C296,'Miljövärden urval för publ'!$B$2:$H$490,MATCH(E$4,'Miljövärden urval för publ'!$B$2:$H$2,0),FALSE))</f>
        <v>30.551100000000002</v>
      </c>
      <c r="F296" s="45">
        <f>IF(ISERROR(VLOOKUP($C296,'Miljövärden urval för publ'!$B$2:$H$490,MATCH(F$4,'Miljövärden urval för publ'!$B$2:$H$2,0),FALSE)),"",VLOOKUP($C296,'Miljövärden urval för publ'!$B$2:$H$490,MATCH(F$4,'Miljövärden urval för publ'!$B$2:$H$2,0),FALSE))</f>
        <v>8.6606799999999993</v>
      </c>
      <c r="G296" s="45">
        <f>IF(ISERROR(VLOOKUP($C296,'Miljövärden urval för publ'!$B$2:$H$490,MATCH(G$4,'Miljövärden urval för publ'!$B$2:$H$2,0),FALSE)),"",VLOOKUP($C296,'Miljövärden urval för publ'!$B$2:$H$490,MATCH(G$4,'Miljövärden urval för publ'!$B$2:$H$2,0),FALSE))</f>
        <v>4.7875599999999997E-2</v>
      </c>
    </row>
    <row r="297" spans="1:7" x14ac:dyDescent="0.35">
      <c r="A297" s="45">
        <v>294</v>
      </c>
      <c r="B297" s="45" t="str">
        <f>IF(ISERROR(INDEX('Miljövärden urval för publ'!$A$2:$AD$475,MATCH($A297,'Miljövärden urval för publ'!$U$2:$U$476,0),1)),"",INDEX('Miljövärden urval för publ'!$A$2:$AD$475,MATCH($A297,'Miljövärden urval för publ'!$U$2:$U$476,0),1))</f>
        <v>Vattenfall AB Värme</v>
      </c>
      <c r="C297" s="45" t="str">
        <f>IF(ISERROR(INDEX('Miljövärden urval för publ'!$A$2:$AD$475,MATCH($A297,'Miljövärden urval för publ'!$U$2:$U$476,0),2)),"",INDEX('Miljövärden urval för publ'!$A$2:$AD$475,MATCH($A297,'Miljövärden urval för publ'!$U$2:$U$476,0),2))</f>
        <v>Drefviken</v>
      </c>
      <c r="D297" s="45">
        <f>IF(ISERROR(VLOOKUP($C297,'Miljövärden urval för publ'!$B$2:$H$490,MATCH(D$4,'Miljövärden urval för publ'!$B$2:$H$2,0),FALSE)),"",VLOOKUP($C297,'Miljövärden urval för publ'!$B$2:$H$490,MATCH(D$4,'Miljövärden urval för publ'!$B$2:$H$2,0),FALSE))</f>
        <v>0.18759600000000001</v>
      </c>
      <c r="E297" s="45">
        <f>IF(ISERROR(VLOOKUP($C297,'Miljövärden urval för publ'!$B$2:$H$490,MATCH(E$4,'Miljövärden urval för publ'!$B$2:$H$2,0),FALSE)),"",VLOOKUP($C297,'Miljövärden urval för publ'!$B$2:$H$490,MATCH(E$4,'Miljövärden urval för publ'!$B$2:$H$2,0),FALSE))</f>
        <v>19.487200000000001</v>
      </c>
      <c r="F297" s="45">
        <f>IF(ISERROR(VLOOKUP($C297,'Miljövärden urval för publ'!$B$2:$H$490,MATCH(F$4,'Miljövärden urval för publ'!$B$2:$H$2,0),FALSE)),"",VLOOKUP($C297,'Miljövärden urval för publ'!$B$2:$H$490,MATCH(F$4,'Miljövärden urval för publ'!$B$2:$H$2,0),FALSE))</f>
        <v>8.6706400000000006</v>
      </c>
      <c r="G297" s="45">
        <f>IF(ISERROR(VLOOKUP($C297,'Miljövärden urval för publ'!$B$2:$H$490,MATCH(G$4,'Miljövärden urval för publ'!$B$2:$H$2,0),FALSE)),"",VLOOKUP($C297,'Miljövärden urval för publ'!$B$2:$H$490,MATCH(G$4,'Miljövärden urval för publ'!$B$2:$H$2,0),FALSE))</f>
        <v>1.2794700000000001E-2</v>
      </c>
    </row>
    <row r="298" spans="1:7" x14ac:dyDescent="0.35">
      <c r="A298" s="45">
        <v>295</v>
      </c>
      <c r="B298" s="45" t="str">
        <f>IF(ISERROR(INDEX('Miljövärden urval för publ'!$A$2:$AD$475,MATCH($A298,'Miljövärden urval för publ'!$U$2:$U$476,0),1)),"",INDEX('Miljövärden urval för publ'!$A$2:$AD$475,MATCH($A298,'Miljövärden urval för publ'!$U$2:$U$476,0),1))</f>
        <v>Vattenfall AB Värme</v>
      </c>
      <c r="C298" s="45" t="str">
        <f>IF(ISERROR(INDEX('Miljövärden urval för publ'!$A$2:$AD$475,MATCH($A298,'Miljövärden urval för publ'!$U$2:$U$476,0),2)),"",INDEX('Miljövärden urval för publ'!$A$2:$AD$475,MATCH($A298,'Miljövärden urval för publ'!$U$2:$U$476,0),2))</f>
        <v>Gustavsberg</v>
      </c>
      <c r="D298" s="45">
        <f>IF(ISERROR(VLOOKUP($C298,'Miljövärden urval för publ'!$B$2:$H$490,MATCH(D$4,'Miljövärden urval för publ'!$B$2:$H$2,0),FALSE)),"",VLOOKUP($C298,'Miljövärden urval för publ'!$B$2:$H$490,MATCH(D$4,'Miljövärden urval för publ'!$B$2:$H$2,0),FALSE))</f>
        <v>0.28739700000000001</v>
      </c>
      <c r="E298" s="45">
        <f>IF(ISERROR(VLOOKUP($C298,'Miljövärden urval för publ'!$B$2:$H$490,MATCH(E$4,'Miljövärden urval för publ'!$B$2:$H$2,0),FALSE)),"",VLOOKUP($C298,'Miljövärden urval för publ'!$B$2:$H$490,MATCH(E$4,'Miljövärden urval för publ'!$B$2:$H$2,0),FALSE))</f>
        <v>39.594900000000003</v>
      </c>
      <c r="F298" s="45">
        <f>IF(ISERROR(VLOOKUP($C298,'Miljövärden urval för publ'!$B$2:$H$490,MATCH(F$4,'Miljövärden urval för publ'!$B$2:$H$2,0),FALSE)),"",VLOOKUP($C298,'Miljövärden urval för publ'!$B$2:$H$490,MATCH(F$4,'Miljövärden urval för publ'!$B$2:$H$2,0),FALSE))</f>
        <v>9.6071799999999996</v>
      </c>
      <c r="G298" s="45">
        <f>IF(ISERROR(VLOOKUP($C298,'Miljövärden urval för publ'!$B$2:$H$490,MATCH(G$4,'Miljövärden urval för publ'!$B$2:$H$2,0),FALSE)),"",VLOOKUP($C298,'Miljövärden urval för publ'!$B$2:$H$490,MATCH(G$4,'Miljövärden urval för publ'!$B$2:$H$2,0),FALSE))</f>
        <v>3.96583E-2</v>
      </c>
    </row>
    <row r="299" spans="1:7" x14ac:dyDescent="0.35">
      <c r="A299" s="45">
        <v>296</v>
      </c>
      <c r="B299" s="45" t="str">
        <f>IF(ISERROR(INDEX('Miljövärden urval för publ'!$A$2:$AD$475,MATCH($A299,'Miljövärden urval för publ'!$U$2:$U$476,0),1)),"",INDEX('Miljövärden urval för publ'!$A$2:$AD$475,MATCH($A299,'Miljövärden urval för publ'!$U$2:$U$476,0),1))</f>
        <v>Vattenfall AB Värme</v>
      </c>
      <c r="C299" s="45" t="str">
        <f>IF(ISERROR(INDEX('Miljövärden urval för publ'!$A$2:$AD$475,MATCH($A299,'Miljövärden urval för publ'!$U$2:$U$476,0),2)),"",INDEX('Miljövärden urval för publ'!$A$2:$AD$475,MATCH($A299,'Miljövärden urval för publ'!$U$2:$U$476,0),2))</f>
        <v>Haparanda</v>
      </c>
      <c r="D299" s="45">
        <f>IF(ISERROR(VLOOKUP($C299,'Miljövärden urval för publ'!$B$2:$H$490,MATCH(D$4,'Miljövärden urval för publ'!$B$2:$H$2,0),FALSE)),"",VLOOKUP($C299,'Miljövärden urval för publ'!$B$2:$H$490,MATCH(D$4,'Miljövärden urval för publ'!$B$2:$H$2,0),FALSE))</f>
        <v>1.2081900000000001</v>
      </c>
      <c r="E299" s="45">
        <f>IF(ISERROR(VLOOKUP($C299,'Miljövärden urval för publ'!$B$2:$H$490,MATCH(E$4,'Miljövärden urval för publ'!$B$2:$H$2,0),FALSE)),"",VLOOKUP($C299,'Miljövärden urval för publ'!$B$2:$H$490,MATCH(E$4,'Miljövärden urval för publ'!$B$2:$H$2,0),FALSE))</f>
        <v>456.49299999999999</v>
      </c>
      <c r="F299" s="45">
        <f>IF(ISERROR(VLOOKUP($C299,'Miljövärden urval för publ'!$B$2:$H$490,MATCH(F$4,'Miljövärden urval för publ'!$B$2:$H$2,0),FALSE)),"",VLOOKUP($C299,'Miljövärden urval för publ'!$B$2:$H$490,MATCH(F$4,'Miljövärden urval för publ'!$B$2:$H$2,0),FALSE))</f>
        <v>47.600700000000003</v>
      </c>
      <c r="G299" s="45">
        <f>IF(ISERROR(VLOOKUP($C299,'Miljövärden urval för publ'!$B$2:$H$490,MATCH(G$4,'Miljövärden urval för publ'!$B$2:$H$2,0),FALSE)),"",VLOOKUP($C299,'Miljövärden urval för publ'!$B$2:$H$490,MATCH(G$4,'Miljövärden urval för publ'!$B$2:$H$2,0),FALSE))</f>
        <v>3.1193700000000001E-2</v>
      </c>
    </row>
    <row r="300" spans="1:7" x14ac:dyDescent="0.35">
      <c r="A300" s="45">
        <v>297</v>
      </c>
      <c r="B300" s="45" t="str">
        <f>IF(ISERROR(INDEX('Miljövärden urval för publ'!$A$2:$AD$475,MATCH($A300,'Miljövärden urval för publ'!$U$2:$U$476,0),1)),"",INDEX('Miljövärden urval för publ'!$A$2:$AD$475,MATCH($A300,'Miljövärden urval för publ'!$U$2:$U$476,0),1))</f>
        <v>Vattenfall AB Värme</v>
      </c>
      <c r="C300" s="45" t="str">
        <f>IF(ISERROR(INDEX('Miljövärden urval för publ'!$A$2:$AD$475,MATCH($A300,'Miljövärden urval för publ'!$U$2:$U$476,0),2)),"",INDEX('Miljövärden urval för publ'!$A$2:$AD$475,MATCH($A300,'Miljövärden urval för publ'!$U$2:$U$476,0),2))</f>
        <v>Kalix</v>
      </c>
      <c r="D300" s="45">
        <f>IF(ISERROR(VLOOKUP($C300,'Miljövärden urval för publ'!$B$2:$H$490,MATCH(D$4,'Miljövärden urval för publ'!$B$2:$H$2,0),FALSE)),"",VLOOKUP($C300,'Miljövärden urval för publ'!$B$2:$H$490,MATCH(D$4,'Miljövärden urval för publ'!$B$2:$H$2,0),FALSE))</f>
        <v>0.19009300000000001</v>
      </c>
      <c r="E300" s="45">
        <f>IF(ISERROR(VLOOKUP($C300,'Miljövärden urval för publ'!$B$2:$H$490,MATCH(E$4,'Miljövärden urval för publ'!$B$2:$H$2,0),FALSE)),"",VLOOKUP($C300,'Miljövärden urval för publ'!$B$2:$H$490,MATCH(E$4,'Miljövärden urval för publ'!$B$2:$H$2,0),FALSE))</f>
        <v>38.1584</v>
      </c>
      <c r="F300" s="45">
        <f>IF(ISERROR(VLOOKUP($C300,'Miljövärden urval för publ'!$B$2:$H$490,MATCH(F$4,'Miljövärden urval för publ'!$B$2:$H$2,0),FALSE)),"",VLOOKUP($C300,'Miljövärden urval för publ'!$B$2:$H$490,MATCH(F$4,'Miljövärden urval för publ'!$B$2:$H$2,0),FALSE))</f>
        <v>9.1471199999999993</v>
      </c>
      <c r="G300" s="45">
        <f>IF(ISERROR(VLOOKUP($C300,'Miljövärden urval för publ'!$B$2:$H$490,MATCH(G$4,'Miljövärden urval för publ'!$B$2:$H$2,0),FALSE)),"",VLOOKUP($C300,'Miljövärden urval för publ'!$B$2:$H$490,MATCH(G$4,'Miljövärden urval för publ'!$B$2:$H$2,0),FALSE))</f>
        <v>5.6092500000000003E-2</v>
      </c>
    </row>
    <row r="301" spans="1:7" x14ac:dyDescent="0.35">
      <c r="A301" s="45">
        <v>298</v>
      </c>
      <c r="B301" s="45" t="str">
        <f>IF(ISERROR(INDEX('Miljövärden urval för publ'!$A$2:$AD$475,MATCH($A301,'Miljövärden urval för publ'!$U$2:$U$476,0),1)),"",INDEX('Miljövärden urval för publ'!$A$2:$AD$475,MATCH($A301,'Miljövärden urval för publ'!$U$2:$U$476,0),1))</f>
        <v>Vattenfall AB Värme</v>
      </c>
      <c r="C301" s="45" t="str">
        <f>IF(ISERROR(INDEX('Miljövärden urval för publ'!$A$2:$AD$475,MATCH($A301,'Miljövärden urval för publ'!$U$2:$U$476,0),2)),"",INDEX('Miljövärden urval för publ'!$A$2:$AD$475,MATCH($A301,'Miljövärden urval för publ'!$U$2:$U$476,0),2))</f>
        <v>Knivsta</v>
      </c>
      <c r="D301" s="45">
        <f>IF(ISERROR(VLOOKUP($C301,'Miljövärden urval för publ'!$B$2:$H$490,MATCH(D$4,'Miljövärden urval för publ'!$B$2:$H$2,0),FALSE)),"",VLOOKUP($C301,'Miljövärden urval för publ'!$B$2:$H$490,MATCH(D$4,'Miljövärden urval för publ'!$B$2:$H$2,0),FALSE))</f>
        <v>0.202571</v>
      </c>
      <c r="E301" s="45">
        <f>IF(ISERROR(VLOOKUP($C301,'Miljövärden urval för publ'!$B$2:$H$490,MATCH(E$4,'Miljövärden urval för publ'!$B$2:$H$2,0),FALSE)),"",VLOOKUP($C301,'Miljövärden urval för publ'!$B$2:$H$490,MATCH(E$4,'Miljövärden urval för publ'!$B$2:$H$2,0),FALSE))</f>
        <v>39.9251</v>
      </c>
      <c r="F301" s="45">
        <f>IF(ISERROR(VLOOKUP($C301,'Miljövärden urval för publ'!$B$2:$H$490,MATCH(F$4,'Miljövärden urval för publ'!$B$2:$H$2,0),FALSE)),"",VLOOKUP($C301,'Miljövärden urval för publ'!$B$2:$H$490,MATCH(F$4,'Miljövärden urval för publ'!$B$2:$H$2,0),FALSE))</f>
        <v>11.8346</v>
      </c>
      <c r="G301" s="45">
        <f>IF(ISERROR(VLOOKUP($C301,'Miljövärden urval för publ'!$B$2:$H$490,MATCH(G$4,'Miljövärden urval för publ'!$B$2:$H$2,0),FALSE)),"",VLOOKUP($C301,'Miljövärden urval för publ'!$B$2:$H$490,MATCH(G$4,'Miljövärden urval för publ'!$B$2:$H$2,0),FALSE))</f>
        <v>4.3431999999999998E-2</v>
      </c>
    </row>
    <row r="302" spans="1:7" x14ac:dyDescent="0.35">
      <c r="A302" s="45">
        <v>299</v>
      </c>
      <c r="B302" s="45" t="str">
        <f>IF(ISERROR(INDEX('Miljövärden urval för publ'!$A$2:$AD$475,MATCH($A302,'Miljövärden urval för publ'!$U$2:$U$476,0),1)),"",INDEX('Miljövärden urval för publ'!$A$2:$AD$475,MATCH($A302,'Miljövärden urval för publ'!$U$2:$U$476,0),1))</f>
        <v>Vattenfall AB Värme</v>
      </c>
      <c r="C302" s="45" t="str">
        <f>IF(ISERROR(INDEX('Miljövärden urval för publ'!$A$2:$AD$475,MATCH($A302,'Miljövärden urval för publ'!$U$2:$U$476,0),2)),"",INDEX('Miljövärden urval för publ'!$A$2:$AD$475,MATCH($A302,'Miljövärden urval för publ'!$U$2:$U$476,0),2))</f>
        <v>Motala</v>
      </c>
      <c r="D302" s="45">
        <f>IF(ISERROR(VLOOKUP($C302,'Miljövärden urval för publ'!$B$2:$H$490,MATCH(D$4,'Miljövärden urval för publ'!$B$2:$H$2,0),FALSE)),"",VLOOKUP($C302,'Miljövärden urval för publ'!$B$2:$H$490,MATCH(D$4,'Miljövärden urval för publ'!$B$2:$H$2,0),FALSE))</f>
        <v>0.164245</v>
      </c>
      <c r="E302" s="45">
        <f>IF(ISERROR(VLOOKUP($C302,'Miljövärden urval för publ'!$B$2:$H$490,MATCH(E$4,'Miljövärden urval för publ'!$B$2:$H$2,0),FALSE)),"",VLOOKUP($C302,'Miljövärden urval för publ'!$B$2:$H$490,MATCH(E$4,'Miljövärden urval för publ'!$B$2:$H$2,0),FALSE))</f>
        <v>27.589400000000001</v>
      </c>
      <c r="F302" s="45">
        <f>IF(ISERROR(VLOOKUP($C302,'Miljövärden urval för publ'!$B$2:$H$490,MATCH(F$4,'Miljövärden urval för publ'!$B$2:$H$2,0),FALSE)),"",VLOOKUP($C302,'Miljövärden urval för publ'!$B$2:$H$490,MATCH(F$4,'Miljövärden urval för publ'!$B$2:$H$2,0),FALSE))</f>
        <v>6.7210000000000001</v>
      </c>
      <c r="G302" s="45">
        <f>IF(ISERROR(VLOOKUP($C302,'Miljövärden urval för publ'!$B$2:$H$490,MATCH(G$4,'Miljövärden urval för publ'!$B$2:$H$2,0),FALSE)),"",VLOOKUP($C302,'Miljövärden urval för publ'!$B$2:$H$490,MATCH(G$4,'Miljövärden urval för publ'!$B$2:$H$2,0),FALSE))</f>
        <v>3.4054399999999999E-2</v>
      </c>
    </row>
    <row r="303" spans="1:7" x14ac:dyDescent="0.35">
      <c r="A303" s="45">
        <v>300</v>
      </c>
      <c r="B303" s="45" t="str">
        <f>IF(ISERROR(INDEX('Miljövärden urval för publ'!$A$2:$AD$475,MATCH($A303,'Miljövärden urval för publ'!$U$2:$U$476,0),1)),"",INDEX('Miljövärden urval för publ'!$A$2:$AD$475,MATCH($A303,'Miljövärden urval för publ'!$U$2:$U$476,0),1))</f>
        <v>Vattenfall AB Värme</v>
      </c>
      <c r="C303" s="45" t="str">
        <f>IF(ISERROR(INDEX('Miljövärden urval för publ'!$A$2:$AD$475,MATCH($A303,'Miljövärden urval för publ'!$U$2:$U$476,0),2)),"",INDEX('Miljövärden urval för publ'!$A$2:$AD$475,MATCH($A303,'Miljövärden urval för publ'!$U$2:$U$476,0),2))</f>
        <v>Nyköping</v>
      </c>
      <c r="D303" s="45">
        <f>IF(ISERROR(VLOOKUP($C303,'Miljövärden urval för publ'!$B$2:$H$490,MATCH(D$4,'Miljövärden urval för publ'!$B$2:$H$2,0),FALSE)),"",VLOOKUP($C303,'Miljövärden urval för publ'!$B$2:$H$490,MATCH(D$4,'Miljövärden urval för publ'!$B$2:$H$2,0),FALSE))</f>
        <v>0.19094800000000001</v>
      </c>
      <c r="E303" s="45">
        <f>IF(ISERROR(VLOOKUP($C303,'Miljövärden urval för publ'!$B$2:$H$490,MATCH(E$4,'Miljövärden urval för publ'!$B$2:$H$2,0),FALSE)),"",VLOOKUP($C303,'Miljövärden urval för publ'!$B$2:$H$490,MATCH(E$4,'Miljövärden urval för publ'!$B$2:$H$2,0),FALSE))</f>
        <v>30.717199999999998</v>
      </c>
      <c r="F303" s="45">
        <f>IF(ISERROR(VLOOKUP($C303,'Miljövärden urval för publ'!$B$2:$H$490,MATCH(F$4,'Miljövärden urval för publ'!$B$2:$H$2,0),FALSE)),"",VLOOKUP($C303,'Miljövärden urval för publ'!$B$2:$H$490,MATCH(F$4,'Miljövärden urval för publ'!$B$2:$H$2,0),FALSE))</f>
        <v>4.2181600000000001</v>
      </c>
      <c r="G303" s="45">
        <f>IF(ISERROR(VLOOKUP($C303,'Miljövärden urval för publ'!$B$2:$H$490,MATCH(G$4,'Miljövärden urval för publ'!$B$2:$H$2,0),FALSE)),"",VLOOKUP($C303,'Miljövärden urval för publ'!$B$2:$H$490,MATCH(G$4,'Miljövärden urval för publ'!$B$2:$H$2,0),FALSE))</f>
        <v>4.1139099999999998E-2</v>
      </c>
    </row>
    <row r="304" spans="1:7" x14ac:dyDescent="0.35">
      <c r="A304" s="45">
        <v>301</v>
      </c>
      <c r="B304" s="45" t="str">
        <f>IF(ISERROR(INDEX('Miljövärden urval för publ'!$A$2:$AD$475,MATCH($A304,'Miljövärden urval för publ'!$U$2:$U$476,0),1)),"",INDEX('Miljövärden urval för publ'!$A$2:$AD$475,MATCH($A304,'Miljövärden urval för publ'!$U$2:$U$476,0),1))</f>
        <v>Vattenfall AB Värme</v>
      </c>
      <c r="C304" s="45" t="str">
        <f>IF(ISERROR(INDEX('Miljövärden urval för publ'!$A$2:$AD$475,MATCH($A304,'Miljövärden urval för publ'!$U$2:$U$476,0),2)),"",INDEX('Miljövärden urval för publ'!$A$2:$AD$475,MATCH($A304,'Miljövärden urval för publ'!$U$2:$U$476,0),2))</f>
        <v>Storvreta</v>
      </c>
      <c r="D304" s="45">
        <f>IF(ISERROR(VLOOKUP($C304,'Miljövärden urval för publ'!$B$2:$H$490,MATCH(D$4,'Miljövärden urval för publ'!$B$2:$H$2,0),FALSE)),"",VLOOKUP($C304,'Miljövärden urval för publ'!$B$2:$H$490,MATCH(D$4,'Miljövärden urval för publ'!$B$2:$H$2,0),FALSE))</f>
        <v>0.25455800000000001</v>
      </c>
      <c r="E304" s="45">
        <f>IF(ISERROR(VLOOKUP($C304,'Miljövärden urval för publ'!$B$2:$H$490,MATCH(E$4,'Miljövärden urval för publ'!$B$2:$H$2,0),FALSE)),"",VLOOKUP($C304,'Miljövärden urval för publ'!$B$2:$H$490,MATCH(E$4,'Miljövärden urval för publ'!$B$2:$H$2,0),FALSE))</f>
        <v>25.399699999999999</v>
      </c>
      <c r="F304" s="45">
        <f>IF(ISERROR(VLOOKUP($C304,'Miljövärden urval för publ'!$B$2:$H$490,MATCH(F$4,'Miljövärden urval för publ'!$B$2:$H$2,0),FALSE)),"",VLOOKUP($C304,'Miljövärden urval för publ'!$B$2:$H$490,MATCH(F$4,'Miljövärden urval för publ'!$B$2:$H$2,0),FALSE))</f>
        <v>21.267399999999999</v>
      </c>
      <c r="G304" s="45">
        <f>IF(ISERROR(VLOOKUP($C304,'Miljövärden urval för publ'!$B$2:$H$490,MATCH(G$4,'Miljövärden urval för publ'!$B$2:$H$2,0),FALSE)),"",VLOOKUP($C304,'Miljövärden urval för publ'!$B$2:$H$490,MATCH(G$4,'Miljövärden urval för publ'!$B$2:$H$2,0),FALSE))</f>
        <v>3.2184900000000002E-2</v>
      </c>
    </row>
    <row r="305" spans="1:7" x14ac:dyDescent="0.35">
      <c r="A305" s="45">
        <v>302</v>
      </c>
      <c r="B305" s="45" t="str">
        <f>IF(ISERROR(INDEX('Miljövärden urval för publ'!$A$2:$AD$475,MATCH($A305,'Miljövärden urval för publ'!$U$2:$U$476,0),1)),"",INDEX('Miljövärden urval för publ'!$A$2:$AD$475,MATCH($A305,'Miljövärden urval för publ'!$U$2:$U$476,0),1))</f>
        <v>Vattenfall AB Värme</v>
      </c>
      <c r="C305" s="45" t="str">
        <f>IF(ISERROR(INDEX('Miljövärden urval för publ'!$A$2:$AD$475,MATCH($A305,'Miljövärden urval för publ'!$U$2:$U$476,0),2)),"",INDEX('Miljövärden urval för publ'!$A$2:$AD$475,MATCH($A305,'Miljövärden urval för publ'!$U$2:$U$476,0),2))</f>
        <v>Uppsala</v>
      </c>
      <c r="D305" s="45">
        <f>IF(ISERROR(VLOOKUP($C305,'Miljövärden urval för publ'!$B$2:$H$490,MATCH(D$4,'Miljövärden urval för publ'!$B$2:$H$2,0),FALSE)),"",VLOOKUP($C305,'Miljövärden urval för publ'!$B$2:$H$490,MATCH(D$4,'Miljövärden urval för publ'!$B$2:$H$2,0),FALSE))</f>
        <v>0.64561500000000005</v>
      </c>
      <c r="E305" s="45">
        <f>IF(ISERROR(VLOOKUP($C305,'Miljövärden urval för publ'!$B$2:$H$490,MATCH(E$4,'Miljövärden urval för publ'!$B$2:$H$2,0),FALSE)),"",VLOOKUP($C305,'Miljövärden urval för publ'!$B$2:$H$490,MATCH(E$4,'Miljövärden urval för publ'!$B$2:$H$2,0),FALSE))</f>
        <v>234.846</v>
      </c>
      <c r="F305" s="45">
        <f>IF(ISERROR(VLOOKUP($C305,'Miljövärden urval för publ'!$B$2:$H$490,MATCH(F$4,'Miljövärden urval för publ'!$B$2:$H$2,0),FALSE)),"",VLOOKUP($C305,'Miljövärden urval för publ'!$B$2:$H$490,MATCH(F$4,'Miljövärden urval för publ'!$B$2:$H$2,0),FALSE))</f>
        <v>16.696200000000001</v>
      </c>
      <c r="G305" s="45">
        <f>IF(ISERROR(VLOOKUP($C305,'Miljövärden urval för publ'!$B$2:$H$490,MATCH(G$4,'Miljövärden urval för publ'!$B$2:$H$2,0),FALSE)),"",VLOOKUP($C305,'Miljövärden urval för publ'!$B$2:$H$490,MATCH(G$4,'Miljövärden urval för publ'!$B$2:$H$2,0),FALSE))</f>
        <v>5.84205E-2</v>
      </c>
    </row>
    <row r="306" spans="1:7" x14ac:dyDescent="0.35">
      <c r="A306" s="45">
        <v>303</v>
      </c>
      <c r="B306" s="45" t="str">
        <f>IF(ISERROR(INDEX('Miljövärden urval för publ'!$A$2:$AD$475,MATCH($A306,'Miljövärden urval för publ'!$U$2:$U$476,0),1)),"",INDEX('Miljövärden urval för publ'!$A$2:$AD$475,MATCH($A306,'Miljövärden urval för publ'!$U$2:$U$476,0),1))</f>
        <v>Vattenfall AB Värme</v>
      </c>
      <c r="C306" s="45" t="str">
        <f>IF(ISERROR(INDEX('Miljövärden urval för publ'!$A$2:$AD$475,MATCH($A306,'Miljövärden urval för publ'!$U$2:$U$476,0),2)),"",INDEX('Miljövärden urval för publ'!$A$2:$AD$475,MATCH($A306,'Miljövärden urval för publ'!$U$2:$U$476,0),2))</f>
        <v>Vänersborg</v>
      </c>
      <c r="D306" s="45">
        <f>IF(ISERROR(VLOOKUP($C306,'Miljövärden urval för publ'!$B$2:$H$490,MATCH(D$4,'Miljövärden urval för publ'!$B$2:$H$2,0),FALSE)),"",VLOOKUP($C306,'Miljövärden urval för publ'!$B$2:$H$490,MATCH(D$4,'Miljövärden urval för publ'!$B$2:$H$2,0),FALSE))</f>
        <v>4.4363199999999998E-2</v>
      </c>
      <c r="E306" s="45">
        <f>IF(ISERROR(VLOOKUP($C306,'Miljövärden urval för publ'!$B$2:$H$490,MATCH(E$4,'Miljövärden urval för publ'!$B$2:$H$2,0),FALSE)),"",VLOOKUP($C306,'Miljövärden urval för publ'!$B$2:$H$490,MATCH(E$4,'Miljövärden urval för publ'!$B$2:$H$2,0),FALSE))</f>
        <v>5.9452400000000001</v>
      </c>
      <c r="F306" s="45">
        <f>IF(ISERROR(VLOOKUP($C306,'Miljövärden urval för publ'!$B$2:$H$490,MATCH(F$4,'Miljövärden urval för publ'!$B$2:$H$2,0),FALSE)),"",VLOOKUP($C306,'Miljövärden urval för publ'!$B$2:$H$490,MATCH(F$4,'Miljövärden urval för publ'!$B$2:$H$2,0),FALSE))</f>
        <v>2.0134599999999998</v>
      </c>
      <c r="G306" s="45">
        <f>IF(ISERROR(VLOOKUP($C306,'Miljövärden urval för publ'!$B$2:$H$490,MATCH(G$4,'Miljövärden urval för publ'!$B$2:$H$2,0),FALSE)),"",VLOOKUP($C306,'Miljövärden urval för publ'!$B$2:$H$490,MATCH(G$4,'Miljövärden urval för publ'!$B$2:$H$2,0),FALSE))</f>
        <v>3.7307199999999999E-3</v>
      </c>
    </row>
    <row r="307" spans="1:7" x14ac:dyDescent="0.35">
      <c r="A307" s="45">
        <v>304</v>
      </c>
      <c r="B307" s="45" t="str">
        <f>IF(ISERROR(INDEX('Miljövärden urval för publ'!$A$2:$AD$475,MATCH($A307,'Miljövärden urval för publ'!$U$2:$U$476,0),1)),"",INDEX('Miljövärden urval för publ'!$A$2:$AD$475,MATCH($A307,'Miljövärden urval för publ'!$U$2:$U$476,0),1))</f>
        <v>Vattenfall AB Värme</v>
      </c>
      <c r="C307" s="45" t="str">
        <f>IF(ISERROR(INDEX('Miljövärden urval för publ'!$A$2:$AD$475,MATCH($A307,'Miljövärden urval för publ'!$U$2:$U$476,0),2)),"",INDEX('Miljövärden urval för publ'!$A$2:$AD$475,MATCH($A307,'Miljövärden urval för publ'!$U$2:$U$476,0),2))</f>
        <v>Övertorneå</v>
      </c>
      <c r="D307" s="45">
        <f>IF(ISERROR(VLOOKUP($C307,'Miljövärden urval för publ'!$B$2:$H$490,MATCH(D$4,'Miljövärden urval för publ'!$B$2:$H$2,0),FALSE)),"",VLOOKUP($C307,'Miljövärden urval för publ'!$B$2:$H$490,MATCH(D$4,'Miljövärden urval för publ'!$B$2:$H$2,0),FALSE))</f>
        <v>1.04373</v>
      </c>
      <c r="E307" s="45">
        <f>IF(ISERROR(VLOOKUP($C307,'Miljövärden urval för publ'!$B$2:$H$490,MATCH(E$4,'Miljövärden urval för publ'!$B$2:$H$2,0),FALSE)),"",VLOOKUP($C307,'Miljövärden urval för publ'!$B$2:$H$490,MATCH(E$4,'Miljövärden urval för publ'!$B$2:$H$2,0),FALSE))</f>
        <v>363.52300000000002</v>
      </c>
      <c r="F307" s="45">
        <f>IF(ISERROR(VLOOKUP($C307,'Miljövärden urval för publ'!$B$2:$H$490,MATCH(F$4,'Miljövärden urval för publ'!$B$2:$H$2,0),FALSE)),"",VLOOKUP($C307,'Miljövärden urval för publ'!$B$2:$H$490,MATCH(F$4,'Miljövärden urval för publ'!$B$2:$H$2,0),FALSE))</f>
        <v>40.511800000000001</v>
      </c>
      <c r="G307" s="45">
        <f>IF(ISERROR(VLOOKUP($C307,'Miljövärden urval för publ'!$B$2:$H$490,MATCH(G$4,'Miljövärden urval för publ'!$B$2:$H$2,0),FALSE)),"",VLOOKUP($C307,'Miljövärden urval för publ'!$B$2:$H$490,MATCH(G$4,'Miljövärden urval för publ'!$B$2:$H$2,0),FALSE))</f>
        <v>7.1920300000000006E-2</v>
      </c>
    </row>
    <row r="308" spans="1:7" x14ac:dyDescent="0.35">
      <c r="A308" s="45">
        <v>305</v>
      </c>
      <c r="B308" s="45" t="str">
        <f>IF(ISERROR(INDEX('Miljövärden urval för publ'!$A$2:$AD$475,MATCH($A308,'Miljövärden urval för publ'!$U$2:$U$476,0),1)),"",INDEX('Miljövärden urval för publ'!$A$2:$AD$475,MATCH($A308,'Miljövärden urval för publ'!$U$2:$U$476,0),1))</f>
        <v>Vetlanda Energi och Teknik AB</v>
      </c>
      <c r="C308" s="45" t="str">
        <f>IF(ISERROR(INDEX('Miljövärden urval för publ'!$A$2:$AD$475,MATCH($A308,'Miljövärden urval för publ'!$U$2:$U$476,0),2)),"",INDEX('Miljövärden urval för publ'!$A$2:$AD$475,MATCH($A308,'Miljövärden urval för publ'!$U$2:$U$476,0),2))</f>
        <v>Ekenäs sjön</v>
      </c>
      <c r="D308" s="45">
        <f>IF(ISERROR(VLOOKUP($C308,'Miljövärden urval för publ'!$B$2:$H$490,MATCH(D$4,'Miljövärden urval för publ'!$B$2:$H$2,0),FALSE)),"",VLOOKUP($C308,'Miljövärden urval för publ'!$B$2:$H$490,MATCH(D$4,'Miljövärden urval för publ'!$B$2:$H$2,0),FALSE))</f>
        <v>0.39769199999999999</v>
      </c>
      <c r="E308" s="45">
        <f>IF(ISERROR(VLOOKUP($C308,'Miljövärden urval för publ'!$B$2:$H$490,MATCH(E$4,'Miljövärden urval för publ'!$B$2:$H$2,0),FALSE)),"",VLOOKUP($C308,'Miljövärden urval för publ'!$B$2:$H$490,MATCH(E$4,'Miljövärden urval för publ'!$B$2:$H$2,0),FALSE))</f>
        <v>77.866200000000006</v>
      </c>
      <c r="F308" s="45">
        <f>IF(ISERROR(VLOOKUP($C308,'Miljövärden urval för publ'!$B$2:$H$490,MATCH(F$4,'Miljövärden urval för publ'!$B$2:$H$2,0),FALSE)),"",VLOOKUP($C308,'Miljövärden urval för publ'!$B$2:$H$490,MATCH(F$4,'Miljövärden urval för publ'!$B$2:$H$2,0),FALSE))</f>
        <v>16.056899999999999</v>
      </c>
      <c r="G308" s="45">
        <f>IF(ISERROR(VLOOKUP($C308,'Miljövärden urval för publ'!$B$2:$H$490,MATCH(G$4,'Miljövärden urval för publ'!$B$2:$H$2,0),FALSE)),"",VLOOKUP($C308,'Miljövärden urval för publ'!$B$2:$H$490,MATCH(G$4,'Miljövärden urval för publ'!$B$2:$H$2,0),FALSE))</f>
        <v>8.6296300000000006E-2</v>
      </c>
    </row>
    <row r="309" spans="1:7" x14ac:dyDescent="0.35">
      <c r="A309" s="45">
        <v>306</v>
      </c>
      <c r="B309" s="45" t="str">
        <f>IF(ISERROR(INDEX('Miljövärden urval för publ'!$A$2:$AD$475,MATCH($A309,'Miljövärden urval för publ'!$U$2:$U$476,0),1)),"",INDEX('Miljövärden urval för publ'!$A$2:$AD$475,MATCH($A309,'Miljövärden urval för publ'!$U$2:$U$476,0),1))</f>
        <v>Vetlanda Energi och Teknik AB</v>
      </c>
      <c r="C309" s="45" t="str">
        <f>IF(ISERROR(INDEX('Miljövärden urval för publ'!$A$2:$AD$475,MATCH($A309,'Miljövärden urval för publ'!$U$2:$U$476,0),2)),"",INDEX('Miljövärden urval för publ'!$A$2:$AD$475,MATCH($A309,'Miljövärden urval för publ'!$U$2:$U$476,0),2))</f>
        <v>Holsby</v>
      </c>
      <c r="D309" s="45">
        <f>IF(ISERROR(VLOOKUP($C309,'Miljövärden urval för publ'!$B$2:$H$490,MATCH(D$4,'Miljövärden urval för publ'!$B$2:$H$2,0),FALSE)),"",VLOOKUP($C309,'Miljövärden urval för publ'!$B$2:$H$490,MATCH(D$4,'Miljövärden urval för publ'!$B$2:$H$2,0),FALSE))</f>
        <v>0.363514</v>
      </c>
      <c r="E309" s="45">
        <f>IF(ISERROR(VLOOKUP($C309,'Miljövärden urval för publ'!$B$2:$H$490,MATCH(E$4,'Miljövärden urval för publ'!$B$2:$H$2,0),FALSE)),"",VLOOKUP($C309,'Miljövärden urval för publ'!$B$2:$H$490,MATCH(E$4,'Miljövärden urval för publ'!$B$2:$H$2,0),FALSE))</f>
        <v>82.482399999999998</v>
      </c>
      <c r="F309" s="45">
        <f>IF(ISERROR(VLOOKUP($C309,'Miljövärden urval för publ'!$B$2:$H$490,MATCH(F$4,'Miljövärden urval för publ'!$B$2:$H$2,0),FALSE)),"",VLOOKUP($C309,'Miljövärden urval för publ'!$B$2:$H$490,MATCH(F$4,'Miljövärden urval för publ'!$B$2:$H$2,0),FALSE))</f>
        <v>12.8565</v>
      </c>
      <c r="G309" s="45">
        <f>IF(ISERROR(VLOOKUP($C309,'Miljövärden urval för publ'!$B$2:$H$490,MATCH(G$4,'Miljövärden urval för publ'!$B$2:$H$2,0),FALSE)),"",VLOOKUP($C309,'Miljövärden urval för publ'!$B$2:$H$490,MATCH(G$4,'Miljövärden urval för publ'!$B$2:$H$2,0),FALSE))</f>
        <v>0.18294099999999999</v>
      </c>
    </row>
    <row r="310" spans="1:7" x14ac:dyDescent="0.35">
      <c r="A310" s="45">
        <v>307</v>
      </c>
      <c r="B310" s="45" t="str">
        <f>IF(ISERROR(INDEX('Miljövärden urval för publ'!$A$2:$AD$475,MATCH($A310,'Miljövärden urval för publ'!$U$2:$U$476,0),1)),"",INDEX('Miljövärden urval för publ'!$A$2:$AD$475,MATCH($A310,'Miljövärden urval för publ'!$U$2:$U$476,0),1))</f>
        <v>Vetlanda Energi och Teknik AB</v>
      </c>
      <c r="C310" s="45" t="str">
        <f>IF(ISERROR(INDEX('Miljövärden urval för publ'!$A$2:$AD$475,MATCH($A310,'Miljövärden urval för publ'!$U$2:$U$476,0),2)),"",INDEX('Miljövärden urval för publ'!$A$2:$AD$475,MATCH($A310,'Miljövärden urval för publ'!$U$2:$U$476,0),2))</f>
        <v>Vetlanda</v>
      </c>
      <c r="D310" s="45">
        <f>IF(ISERROR(VLOOKUP($C310,'Miljövärden urval för publ'!$B$2:$H$490,MATCH(D$4,'Miljövärden urval för publ'!$B$2:$H$2,0),FALSE)),"",VLOOKUP($C310,'Miljövärden urval för publ'!$B$2:$H$490,MATCH(D$4,'Miljövärden urval för publ'!$B$2:$H$2,0),FALSE))</f>
        <v>0.200624</v>
      </c>
      <c r="E310" s="45">
        <f>IF(ISERROR(VLOOKUP($C310,'Miljövärden urval för publ'!$B$2:$H$490,MATCH(E$4,'Miljövärden urval för publ'!$B$2:$H$2,0),FALSE)),"",VLOOKUP($C310,'Miljövärden urval för publ'!$B$2:$H$490,MATCH(E$4,'Miljövärden urval för publ'!$B$2:$H$2,0),FALSE))</f>
        <v>35.752200000000002</v>
      </c>
      <c r="F310" s="45">
        <f>IF(ISERROR(VLOOKUP($C310,'Miljövärden urval för publ'!$B$2:$H$490,MATCH(F$4,'Miljövärden urval för publ'!$B$2:$H$2,0),FALSE)),"",VLOOKUP($C310,'Miljövärden urval för publ'!$B$2:$H$490,MATCH(F$4,'Miljövärden urval för publ'!$B$2:$H$2,0),FALSE))</f>
        <v>6.3007200000000001</v>
      </c>
      <c r="G310" s="45">
        <f>IF(ISERROR(VLOOKUP($C310,'Miljövärden urval för publ'!$B$2:$H$490,MATCH(G$4,'Miljövärden urval för publ'!$B$2:$H$2,0),FALSE)),"",VLOOKUP($C310,'Miljövärden urval för publ'!$B$2:$H$490,MATCH(G$4,'Miljövärden urval för publ'!$B$2:$H$2,0),FALSE))</f>
        <v>5.0852899999999999E-2</v>
      </c>
    </row>
    <row r="311" spans="1:7" x14ac:dyDescent="0.35">
      <c r="A311" s="45">
        <v>308</v>
      </c>
      <c r="B311" s="45" t="str">
        <f>IF(ISERROR(INDEX('Miljövärden urval för publ'!$A$2:$AD$475,MATCH($A311,'Miljövärden urval för publ'!$U$2:$U$476,0),1)),"",INDEX('Miljövärden urval för publ'!$A$2:$AD$475,MATCH($A311,'Miljövärden urval för publ'!$U$2:$U$476,0),1))</f>
        <v>Vimmerby Energi &amp; Miljö AB</v>
      </c>
      <c r="C311" s="45" t="str">
        <f>IF(ISERROR(INDEX('Miljövärden urval för publ'!$A$2:$AD$475,MATCH($A311,'Miljövärden urval för publ'!$U$2:$U$476,0),2)),"",INDEX('Miljövärden urval för publ'!$A$2:$AD$475,MATCH($A311,'Miljövärden urval för publ'!$U$2:$U$476,0),2))</f>
        <v>Frödinge</v>
      </c>
      <c r="D311" s="45">
        <f>IF(ISERROR(VLOOKUP($C311,'Miljövärden urval för publ'!$B$2:$H$490,MATCH(D$4,'Miljövärden urval för publ'!$B$2:$H$2,0),FALSE)),"",VLOOKUP($C311,'Miljövärden urval för publ'!$B$2:$H$490,MATCH(D$4,'Miljövärden urval för publ'!$B$2:$H$2,0),FALSE))</f>
        <v>9.6544000000000005E-2</v>
      </c>
      <c r="E311" s="45">
        <f>IF(ISERROR(VLOOKUP($C311,'Miljövärden urval för publ'!$B$2:$H$490,MATCH(E$4,'Miljövärden urval för publ'!$B$2:$H$2,0),FALSE)),"",VLOOKUP($C311,'Miljövärden urval för publ'!$B$2:$H$490,MATCH(E$4,'Miljövärden urval för publ'!$B$2:$H$2,0),FALSE))</f>
        <v>17.253599999999999</v>
      </c>
      <c r="F311" s="45">
        <f>IF(ISERROR(VLOOKUP($C311,'Miljövärden urval för publ'!$B$2:$H$490,MATCH(F$4,'Miljövärden urval för publ'!$B$2:$H$2,0),FALSE)),"",VLOOKUP($C311,'Miljövärden urval för publ'!$B$2:$H$490,MATCH(F$4,'Miljövärden urval för publ'!$B$2:$H$2,0),FALSE))</f>
        <v>10.1159</v>
      </c>
      <c r="G311" s="45">
        <f>IF(ISERROR(VLOOKUP($C311,'Miljövärden urval för publ'!$B$2:$H$490,MATCH(G$4,'Miljövärden urval för publ'!$B$2:$H$2,0),FALSE)),"",VLOOKUP($C311,'Miljövärden urval för publ'!$B$2:$H$490,MATCH(G$4,'Miljövärden urval för publ'!$B$2:$H$2,0),FALSE))</f>
        <v>9.19033E-3</v>
      </c>
    </row>
    <row r="312" spans="1:7" x14ac:dyDescent="0.35">
      <c r="A312" s="45">
        <v>309</v>
      </c>
      <c r="B312" s="45" t="str">
        <f>IF(ISERROR(INDEX('Miljövärden urval för publ'!$A$2:$AD$475,MATCH($A312,'Miljövärden urval för publ'!$U$2:$U$476,0),1)),"",INDEX('Miljövärden urval för publ'!$A$2:$AD$475,MATCH($A312,'Miljövärden urval för publ'!$U$2:$U$476,0),1))</f>
        <v>Vimmerby Energi &amp; Miljö AB</v>
      </c>
      <c r="C312" s="45" t="str">
        <f>IF(ISERROR(INDEX('Miljövärden urval för publ'!$A$2:$AD$475,MATCH($A312,'Miljövärden urval för publ'!$U$2:$U$476,0),2)),"",INDEX('Miljövärden urval för publ'!$A$2:$AD$475,MATCH($A312,'Miljövärden urval för publ'!$U$2:$U$476,0),2))</f>
        <v>Gullringen</v>
      </c>
      <c r="D312" s="45">
        <f>IF(ISERROR(VLOOKUP($C312,'Miljövärden urval för publ'!$B$2:$H$490,MATCH(D$4,'Miljövärden urval för publ'!$B$2:$H$2,0),FALSE)),"",VLOOKUP($C312,'Miljövärden urval för publ'!$B$2:$H$490,MATCH(D$4,'Miljövärden urval för publ'!$B$2:$H$2,0),FALSE))</f>
        <v>6.9847199999999998E-2</v>
      </c>
      <c r="E312" s="45">
        <f>IF(ISERROR(VLOOKUP($C312,'Miljövärden urval för publ'!$B$2:$H$490,MATCH(E$4,'Miljövärden urval för publ'!$B$2:$H$2,0),FALSE)),"",VLOOKUP($C312,'Miljövärden urval för publ'!$B$2:$H$490,MATCH(E$4,'Miljövärden urval för publ'!$B$2:$H$2,0),FALSE))</f>
        <v>12.380699999999999</v>
      </c>
      <c r="F312" s="45">
        <f>IF(ISERROR(VLOOKUP($C312,'Miljövärden urval för publ'!$B$2:$H$490,MATCH(F$4,'Miljövärden urval för publ'!$B$2:$H$2,0),FALSE)),"",VLOOKUP($C312,'Miljövärden urval för publ'!$B$2:$H$490,MATCH(F$4,'Miljövärden urval för publ'!$B$2:$H$2,0),FALSE))</f>
        <v>9.5189299999999992</v>
      </c>
      <c r="G312" s="45">
        <f>IF(ISERROR(VLOOKUP($C312,'Miljövärden urval för publ'!$B$2:$H$490,MATCH(G$4,'Miljövärden urval för publ'!$B$2:$H$2,0),FALSE)),"",VLOOKUP($C312,'Miljövärden urval för publ'!$B$2:$H$490,MATCH(G$4,'Miljövärden urval för publ'!$B$2:$H$2,0),FALSE))</f>
        <v>0</v>
      </c>
    </row>
    <row r="313" spans="1:7" x14ac:dyDescent="0.35">
      <c r="A313" s="45">
        <v>310</v>
      </c>
      <c r="B313" s="45" t="str">
        <f>IF(ISERROR(INDEX('Miljövärden urval för publ'!$A$2:$AD$475,MATCH($A313,'Miljövärden urval för publ'!$U$2:$U$476,0),1)),"",INDEX('Miljövärden urval för publ'!$A$2:$AD$475,MATCH($A313,'Miljövärden urval för publ'!$U$2:$U$476,0),1))</f>
        <v>Vimmerby Energi &amp; Miljö AB</v>
      </c>
      <c r="C313" s="45" t="str">
        <f>IF(ISERROR(INDEX('Miljövärden urval för publ'!$A$2:$AD$475,MATCH($A313,'Miljövärden urval för publ'!$U$2:$U$476,0),2)),"",INDEX('Miljövärden urval för publ'!$A$2:$AD$475,MATCH($A313,'Miljövärden urval för publ'!$U$2:$U$476,0),2))</f>
        <v>Storebro</v>
      </c>
      <c r="D313" s="45">
        <f>IF(ISERROR(VLOOKUP($C313,'Miljövärden urval för publ'!$B$2:$H$490,MATCH(D$4,'Miljövärden urval för publ'!$B$2:$H$2,0),FALSE)),"",VLOOKUP($C313,'Miljövärden urval för publ'!$B$2:$H$490,MATCH(D$4,'Miljövärden urval för publ'!$B$2:$H$2,0),FALSE))</f>
        <v>6.6925999999999999E-2</v>
      </c>
      <c r="E313" s="45">
        <f>IF(ISERROR(VLOOKUP($C313,'Miljövärden urval för publ'!$B$2:$H$490,MATCH(E$4,'Miljövärden urval för publ'!$B$2:$H$2,0),FALSE)),"",VLOOKUP($C313,'Miljövärden urval för publ'!$B$2:$H$490,MATCH(E$4,'Miljövärden urval för publ'!$B$2:$H$2,0),FALSE))</f>
        <v>12.8164</v>
      </c>
      <c r="F313" s="45">
        <f>IF(ISERROR(VLOOKUP($C313,'Miljövärden urval för publ'!$B$2:$H$490,MATCH(F$4,'Miljövärden urval för publ'!$B$2:$H$2,0),FALSE)),"",VLOOKUP($C313,'Miljövärden urval för publ'!$B$2:$H$490,MATCH(F$4,'Miljövärden urval för publ'!$B$2:$H$2,0),FALSE))</f>
        <v>9.8785699999999999</v>
      </c>
      <c r="G313" s="45">
        <f>IF(ISERROR(VLOOKUP($C313,'Miljövärden urval för publ'!$B$2:$H$490,MATCH(G$4,'Miljövärden urval för publ'!$B$2:$H$2,0),FALSE)),"",VLOOKUP($C313,'Miljövärden urval för publ'!$B$2:$H$490,MATCH(G$4,'Miljövärden urval för publ'!$B$2:$H$2,0),FALSE))</f>
        <v>0</v>
      </c>
    </row>
    <row r="314" spans="1:7" x14ac:dyDescent="0.35">
      <c r="A314" s="45">
        <v>311</v>
      </c>
      <c r="B314" s="45" t="str">
        <f>IF(ISERROR(INDEX('Miljövärden urval för publ'!$A$2:$AD$475,MATCH($A314,'Miljövärden urval för publ'!$U$2:$U$476,0),1)),"",INDEX('Miljövärden urval för publ'!$A$2:$AD$475,MATCH($A314,'Miljövärden urval för publ'!$U$2:$U$476,0),1))</f>
        <v>Vimmerby Energi &amp; Miljö AB</v>
      </c>
      <c r="C314" s="45" t="str">
        <f>IF(ISERROR(INDEX('Miljövärden urval för publ'!$A$2:$AD$475,MATCH($A314,'Miljövärden urval för publ'!$U$2:$U$476,0),2)),"",INDEX('Miljövärden urval för publ'!$A$2:$AD$475,MATCH($A314,'Miljövärden urval för publ'!$U$2:$U$476,0),2))</f>
        <v>Södra Vi</v>
      </c>
      <c r="D314" s="45">
        <f>IF(ISERROR(VLOOKUP($C314,'Miljövärden urval för publ'!$B$2:$H$490,MATCH(D$4,'Miljövärden urval för publ'!$B$2:$H$2,0),FALSE)),"",VLOOKUP($C314,'Miljövärden urval för publ'!$B$2:$H$490,MATCH(D$4,'Miljövärden urval för publ'!$B$2:$H$2,0),FALSE))</f>
        <v>6.5356399999999995E-2</v>
      </c>
      <c r="E314" s="45">
        <f>IF(ISERROR(VLOOKUP($C314,'Miljövärden urval för publ'!$B$2:$H$490,MATCH(E$4,'Miljövärden urval för publ'!$B$2:$H$2,0),FALSE)),"",VLOOKUP($C314,'Miljövärden urval för publ'!$B$2:$H$490,MATCH(E$4,'Miljövärden urval för publ'!$B$2:$H$2,0),FALSE))</f>
        <v>12.3811</v>
      </c>
      <c r="F314" s="45">
        <f>IF(ISERROR(VLOOKUP($C314,'Miljövärden urval för publ'!$B$2:$H$490,MATCH(F$4,'Miljövärden urval för publ'!$B$2:$H$2,0),FALSE)),"",VLOOKUP($C314,'Miljövärden urval för publ'!$B$2:$H$490,MATCH(F$4,'Miljövärden urval för publ'!$B$2:$H$2,0),FALSE))</f>
        <v>9.5311800000000009</v>
      </c>
      <c r="G314" s="45">
        <f>IF(ISERROR(VLOOKUP($C314,'Miljövärden urval för publ'!$B$2:$H$490,MATCH(G$4,'Miljövärden urval för publ'!$B$2:$H$2,0),FALSE)),"",VLOOKUP($C314,'Miljövärden urval för publ'!$B$2:$H$490,MATCH(G$4,'Miljövärden urval för publ'!$B$2:$H$2,0),FALSE))</f>
        <v>0</v>
      </c>
    </row>
    <row r="315" spans="1:7" x14ac:dyDescent="0.35">
      <c r="A315" s="45">
        <v>312</v>
      </c>
      <c r="B315" s="45" t="str">
        <f>IF(ISERROR(INDEX('Miljövärden urval för publ'!$A$2:$AD$475,MATCH($A315,'Miljövärden urval för publ'!$U$2:$U$476,0),1)),"",INDEX('Miljövärden urval för publ'!$A$2:$AD$475,MATCH($A315,'Miljövärden urval för publ'!$U$2:$U$476,0),1))</f>
        <v>Vimmerby Energi &amp; Miljö AB</v>
      </c>
      <c r="C315" s="45" t="str">
        <f>IF(ISERROR(INDEX('Miljövärden urval för publ'!$A$2:$AD$475,MATCH($A315,'Miljövärden urval för publ'!$U$2:$U$476,0),2)),"",INDEX('Miljövärden urval för publ'!$A$2:$AD$475,MATCH($A315,'Miljövärden urval för publ'!$U$2:$U$476,0),2))</f>
        <v>Vimmerby</v>
      </c>
      <c r="D315" s="45">
        <f>IF(ISERROR(VLOOKUP($C315,'Miljövärden urval för publ'!$B$2:$H$490,MATCH(D$4,'Miljövärden urval för publ'!$B$2:$H$2,0),FALSE)),"",VLOOKUP($C315,'Miljövärden urval för publ'!$B$2:$H$490,MATCH(D$4,'Miljövärden urval för publ'!$B$2:$H$2,0),FALSE))</f>
        <v>0.11260299999999999</v>
      </c>
      <c r="E315" s="45">
        <f>IF(ISERROR(VLOOKUP($C315,'Miljövärden urval för publ'!$B$2:$H$490,MATCH(E$4,'Miljövärden urval för publ'!$B$2:$H$2,0),FALSE)),"",VLOOKUP($C315,'Miljövärden urval för publ'!$B$2:$H$490,MATCH(E$4,'Miljövärden urval för publ'!$B$2:$H$2,0),FALSE))</f>
        <v>22.266400000000001</v>
      </c>
      <c r="F315" s="45">
        <f>IF(ISERROR(VLOOKUP($C315,'Miljövärden urval för publ'!$B$2:$H$490,MATCH(F$4,'Miljövärden urval för publ'!$B$2:$H$2,0),FALSE)),"",VLOOKUP($C315,'Miljövärden urval för publ'!$B$2:$H$490,MATCH(F$4,'Miljövärden urval för publ'!$B$2:$H$2,0),FALSE))</f>
        <v>9.0201799999999999</v>
      </c>
      <c r="G315" s="45">
        <f>IF(ISERROR(VLOOKUP($C315,'Miljövärden urval för publ'!$B$2:$H$490,MATCH(G$4,'Miljövärden urval för publ'!$B$2:$H$2,0),FALSE)),"",VLOOKUP($C315,'Miljövärden urval för publ'!$B$2:$H$490,MATCH(G$4,'Miljövärden urval för publ'!$B$2:$H$2,0),FALSE))</f>
        <v>3.2289499999999999E-2</v>
      </c>
    </row>
    <row r="316" spans="1:7" x14ac:dyDescent="0.35">
      <c r="A316" s="45">
        <v>313</v>
      </c>
      <c r="B316" s="45" t="str">
        <f>IF(ISERROR(INDEX('Miljövärden urval för publ'!$A$2:$AD$475,MATCH($A316,'Miljövärden urval för publ'!$U$2:$U$476,0),1)),"",INDEX('Miljövärden urval för publ'!$A$2:$AD$475,MATCH($A316,'Miljövärden urval för publ'!$U$2:$U$476,0),1))</f>
        <v>Väner Energi AB</v>
      </c>
      <c r="C316" s="45" t="str">
        <f>IF(ISERROR(INDEX('Miljövärden urval för publ'!$A$2:$AD$475,MATCH($A316,'Miljövärden urval för publ'!$U$2:$U$476,0),2)),"",INDEX('Miljövärden urval för publ'!$A$2:$AD$475,MATCH($A316,'Miljövärden urval för publ'!$U$2:$U$476,0),2))</f>
        <v>Lyrestad</v>
      </c>
      <c r="D316" s="45">
        <f>IF(ISERROR(VLOOKUP($C316,'Miljövärden urval för publ'!$B$2:$H$490,MATCH(D$4,'Miljövärden urval för publ'!$B$2:$H$2,0),FALSE)),"",VLOOKUP($C316,'Miljövärden urval för publ'!$B$2:$H$490,MATCH(D$4,'Miljövärden urval för publ'!$B$2:$H$2,0),FALSE))</f>
        <v>0.33955000000000002</v>
      </c>
      <c r="E316" s="45">
        <f>IF(ISERROR(VLOOKUP($C316,'Miljövärden urval för publ'!$B$2:$H$490,MATCH(E$4,'Miljövärden urval för publ'!$B$2:$H$2,0),FALSE)),"",VLOOKUP($C316,'Miljövärden urval för publ'!$B$2:$H$490,MATCH(E$4,'Miljövärden urval för publ'!$B$2:$H$2,0),FALSE))</f>
        <v>54.744799999999998</v>
      </c>
      <c r="F316" s="45">
        <f>IF(ISERROR(VLOOKUP($C316,'Miljövärden urval för publ'!$B$2:$H$490,MATCH(F$4,'Miljövärden urval för publ'!$B$2:$H$2,0),FALSE)),"",VLOOKUP($C316,'Miljövärden urval för publ'!$B$2:$H$490,MATCH(F$4,'Miljövärden urval för publ'!$B$2:$H$2,0),FALSE))</f>
        <v>17.845400000000001</v>
      </c>
      <c r="G316" s="45">
        <f>IF(ISERROR(VLOOKUP($C316,'Miljövärden urval för publ'!$B$2:$H$490,MATCH(G$4,'Miljövärden urval för publ'!$B$2:$H$2,0),FALSE)),"",VLOOKUP($C316,'Miljövärden urval för publ'!$B$2:$H$490,MATCH(G$4,'Miljövärden urval för publ'!$B$2:$H$2,0),FALSE))</f>
        <v>0.13159199999999999</v>
      </c>
    </row>
    <row r="317" spans="1:7" x14ac:dyDescent="0.35">
      <c r="A317" s="45">
        <v>314</v>
      </c>
      <c r="B317" s="45" t="str">
        <f>IF(ISERROR(INDEX('Miljövärden urval för publ'!$A$2:$AD$475,MATCH($A317,'Miljövärden urval för publ'!$U$2:$U$476,0),1)),"",INDEX('Miljövärden urval för publ'!$A$2:$AD$475,MATCH($A317,'Miljövärden urval för publ'!$U$2:$U$476,0),1))</f>
        <v>Väner Energi AB</v>
      </c>
      <c r="C317" s="45" t="str">
        <f>IF(ISERROR(INDEX('Miljövärden urval för publ'!$A$2:$AD$475,MATCH($A317,'Miljövärden urval för publ'!$U$2:$U$476,0),2)),"",INDEX('Miljövärden urval för publ'!$A$2:$AD$475,MATCH($A317,'Miljövärden urval för publ'!$U$2:$U$476,0),2))</f>
        <v>Mariestad</v>
      </c>
      <c r="D317" s="45">
        <f>IF(ISERROR(VLOOKUP($C317,'Miljövärden urval för publ'!$B$2:$H$490,MATCH(D$4,'Miljövärden urval för publ'!$B$2:$H$2,0),FALSE)),"",VLOOKUP($C317,'Miljövärden urval för publ'!$B$2:$H$490,MATCH(D$4,'Miljövärden urval för publ'!$B$2:$H$2,0),FALSE))</f>
        <v>0.16908000000000001</v>
      </c>
      <c r="E317" s="45">
        <f>IF(ISERROR(VLOOKUP($C317,'Miljövärden urval för publ'!$B$2:$H$490,MATCH(E$4,'Miljövärden urval för publ'!$B$2:$H$2,0),FALSE)),"",VLOOKUP($C317,'Miljövärden urval för publ'!$B$2:$H$490,MATCH(E$4,'Miljövärden urval för publ'!$B$2:$H$2,0),FALSE))</f>
        <v>34.595399999999998</v>
      </c>
      <c r="F317" s="45">
        <f>IF(ISERROR(VLOOKUP($C317,'Miljövärden urval för publ'!$B$2:$H$490,MATCH(F$4,'Miljövärden urval för publ'!$B$2:$H$2,0),FALSE)),"",VLOOKUP($C317,'Miljövärden urval för publ'!$B$2:$H$490,MATCH(F$4,'Miljövärden urval för publ'!$B$2:$H$2,0),FALSE))</f>
        <v>9.6848200000000002</v>
      </c>
      <c r="G317" s="45">
        <f>IF(ISERROR(VLOOKUP($C317,'Miljövärden urval för publ'!$B$2:$H$490,MATCH(G$4,'Miljövärden urval för publ'!$B$2:$H$2,0),FALSE)),"",VLOOKUP($C317,'Miljövärden urval för publ'!$B$2:$H$490,MATCH(G$4,'Miljövärden urval för publ'!$B$2:$H$2,0),FALSE))</f>
        <v>5.2862300000000001E-2</v>
      </c>
    </row>
    <row r="318" spans="1:7" x14ac:dyDescent="0.35">
      <c r="A318" s="45">
        <v>315</v>
      </c>
      <c r="B318" s="45" t="str">
        <f>IF(ISERROR(INDEX('Miljövärden urval för publ'!$A$2:$AD$475,MATCH($A318,'Miljövärden urval för publ'!$U$2:$U$476,0),1)),"",INDEX('Miljövärden urval för publ'!$A$2:$AD$475,MATCH($A318,'Miljövärden urval för publ'!$U$2:$U$476,0),1))</f>
        <v>Väner Energi AB</v>
      </c>
      <c r="C318" s="45" t="str">
        <f>IF(ISERROR(INDEX('Miljövärden urval för publ'!$A$2:$AD$475,MATCH($A318,'Miljövärden urval för publ'!$U$2:$U$476,0),2)),"",INDEX('Miljövärden urval för publ'!$A$2:$AD$475,MATCH($A318,'Miljövärden urval för publ'!$U$2:$U$476,0),2))</f>
        <v>Töreboda</v>
      </c>
      <c r="D318" s="45">
        <f>IF(ISERROR(VLOOKUP($C318,'Miljövärden urval för publ'!$B$2:$H$490,MATCH(D$4,'Miljövärden urval för publ'!$B$2:$H$2,0),FALSE)),"",VLOOKUP($C318,'Miljövärden urval för publ'!$B$2:$H$490,MATCH(D$4,'Miljövärden urval för publ'!$B$2:$H$2,0),FALSE))</f>
        <v>9.8411999999999999E-2</v>
      </c>
      <c r="E318" s="45">
        <f>IF(ISERROR(VLOOKUP($C318,'Miljövärden urval för publ'!$B$2:$H$490,MATCH(E$4,'Miljövärden urval för publ'!$B$2:$H$2,0),FALSE)),"",VLOOKUP($C318,'Miljövärden urval för publ'!$B$2:$H$490,MATCH(E$4,'Miljövärden urval för publ'!$B$2:$H$2,0),FALSE))</f>
        <v>18.121700000000001</v>
      </c>
      <c r="F318" s="45">
        <f>IF(ISERROR(VLOOKUP($C318,'Miljövärden urval för publ'!$B$2:$H$490,MATCH(F$4,'Miljövärden urval för publ'!$B$2:$H$2,0),FALSE)),"",VLOOKUP($C318,'Miljövärden urval för publ'!$B$2:$H$490,MATCH(F$4,'Miljövärden urval för publ'!$B$2:$H$2,0),FALSE))</f>
        <v>7.3334799999999998</v>
      </c>
      <c r="G318" s="45">
        <f>IF(ISERROR(VLOOKUP($C318,'Miljövärden urval för publ'!$B$2:$H$490,MATCH(G$4,'Miljövärden urval för publ'!$B$2:$H$2,0),FALSE)),"",VLOOKUP($C318,'Miljövärden urval för publ'!$B$2:$H$490,MATCH(G$4,'Miljövärden urval för publ'!$B$2:$H$2,0),FALSE))</f>
        <v>1.5249E-2</v>
      </c>
    </row>
    <row r="319" spans="1:7" x14ac:dyDescent="0.35">
      <c r="A319" s="45">
        <v>316</v>
      </c>
      <c r="B319" s="45" t="str">
        <f>IF(ISERROR(INDEX('Miljövärden urval för publ'!$A$2:$AD$475,MATCH($A319,'Miljövärden urval för publ'!$U$2:$U$476,0),1)),"",INDEX('Miljövärden urval för publ'!$A$2:$AD$475,MATCH($A319,'Miljövärden urval för publ'!$U$2:$U$476,0),1))</f>
        <v>Värmevärden AB</v>
      </c>
      <c r="C319" s="45" t="str">
        <f>IF(ISERROR(INDEX('Miljövärden urval för publ'!$A$2:$AD$475,MATCH($A319,'Miljövärden urval för publ'!$U$2:$U$476,0),2)),"",INDEX('Miljövärden urval för publ'!$A$2:$AD$475,MATCH($A319,'Miljövärden urval för publ'!$U$2:$U$476,0),2))</f>
        <v>Avesta</v>
      </c>
      <c r="D319" s="45">
        <f>IF(ISERROR(VLOOKUP($C319,'Miljövärden urval för publ'!$B$2:$H$490,MATCH(D$4,'Miljövärden urval för publ'!$B$2:$H$2,0),FALSE)),"",VLOOKUP($C319,'Miljövärden urval för publ'!$B$2:$H$490,MATCH(D$4,'Miljövärden urval för publ'!$B$2:$H$2,0),FALSE))</f>
        <v>0.20715800000000001</v>
      </c>
      <c r="E319" s="45">
        <f>IF(ISERROR(VLOOKUP($C319,'Miljövärden urval för publ'!$B$2:$H$490,MATCH(E$4,'Miljövärden urval för publ'!$B$2:$H$2,0),FALSE)),"",VLOOKUP($C319,'Miljövärden urval för publ'!$B$2:$H$490,MATCH(E$4,'Miljövärden urval för publ'!$B$2:$H$2,0),FALSE))</f>
        <v>110.80500000000001</v>
      </c>
      <c r="F319" s="45">
        <f>IF(ISERROR(VLOOKUP($C319,'Miljövärden urval för publ'!$B$2:$H$490,MATCH(F$4,'Miljövärden urval för publ'!$B$2:$H$2,0),FALSE)),"",VLOOKUP($C319,'Miljövärden urval för publ'!$B$2:$H$490,MATCH(F$4,'Miljövärden urval för publ'!$B$2:$H$2,0),FALSE))</f>
        <v>6.1834899999999999</v>
      </c>
      <c r="G319" s="45">
        <f>IF(ISERROR(VLOOKUP($C319,'Miljövärden urval för publ'!$B$2:$H$490,MATCH(G$4,'Miljövärden urval för publ'!$B$2:$H$2,0),FALSE)),"",VLOOKUP($C319,'Miljövärden urval för publ'!$B$2:$H$490,MATCH(G$4,'Miljövärden urval för publ'!$B$2:$H$2,0),FALSE))</f>
        <v>5.5468799999999999E-2</v>
      </c>
    </row>
    <row r="320" spans="1:7" x14ac:dyDescent="0.35">
      <c r="A320" s="45">
        <v>317</v>
      </c>
      <c r="B320" s="45" t="str">
        <f>IF(ISERROR(INDEX('Miljövärden urval för publ'!$A$2:$AD$475,MATCH($A320,'Miljövärden urval för publ'!$U$2:$U$476,0),1)),"",INDEX('Miljövärden urval för publ'!$A$2:$AD$475,MATCH($A320,'Miljövärden urval för publ'!$U$2:$U$476,0),1))</f>
        <v>Värmevärden AB</v>
      </c>
      <c r="C320" s="45" t="str">
        <f>IF(ISERROR(INDEX('Miljövärden urval för publ'!$A$2:$AD$475,MATCH($A320,'Miljövärden urval för publ'!$U$2:$U$476,0),2)),"",INDEX('Miljövärden urval för publ'!$A$2:$AD$475,MATCH($A320,'Miljövärden urval för publ'!$U$2:$U$476,0),2))</f>
        <v>Bångbro</v>
      </c>
      <c r="D320" s="45">
        <f>IF(ISERROR(VLOOKUP($C320,'Miljövärden urval för publ'!$B$2:$H$490,MATCH(D$4,'Miljövärden urval för publ'!$B$2:$H$2,0),FALSE)),"",VLOOKUP($C320,'Miljövärden urval för publ'!$B$2:$H$490,MATCH(D$4,'Miljövärden urval för publ'!$B$2:$H$2,0),FALSE))</f>
        <v>0.35715400000000003</v>
      </c>
      <c r="E320" s="45">
        <f>IF(ISERROR(VLOOKUP($C320,'Miljövärden urval för publ'!$B$2:$H$490,MATCH(E$4,'Miljövärden urval för publ'!$B$2:$H$2,0),FALSE)),"",VLOOKUP($C320,'Miljövärden urval för publ'!$B$2:$H$490,MATCH(E$4,'Miljövärden urval för publ'!$B$2:$H$2,0),FALSE))</f>
        <v>30.760999999999999</v>
      </c>
      <c r="F320" s="45">
        <f>IF(ISERROR(VLOOKUP($C320,'Miljövärden urval för publ'!$B$2:$H$490,MATCH(F$4,'Miljövärden urval för publ'!$B$2:$H$2,0),FALSE)),"",VLOOKUP($C320,'Miljövärden urval för publ'!$B$2:$H$490,MATCH(F$4,'Miljövärden urval för publ'!$B$2:$H$2,0),FALSE))</f>
        <v>24.377700000000001</v>
      </c>
      <c r="G320" s="45">
        <f>IF(ISERROR(VLOOKUP($C320,'Miljövärden urval för publ'!$B$2:$H$490,MATCH(G$4,'Miljövärden urval för publ'!$B$2:$H$2,0),FALSE)),"",VLOOKUP($C320,'Miljövärden urval för publ'!$B$2:$H$490,MATCH(G$4,'Miljövärden urval för publ'!$B$2:$H$2,0),FALSE))</f>
        <v>4.0931000000000002E-2</v>
      </c>
    </row>
    <row r="321" spans="1:7" x14ac:dyDescent="0.35">
      <c r="A321" s="45">
        <v>318</v>
      </c>
      <c r="B321" s="45" t="str">
        <f>IF(ISERROR(INDEX('Miljövärden urval för publ'!$A$2:$AD$475,MATCH($A321,'Miljövärden urval för publ'!$U$2:$U$476,0),1)),"",INDEX('Miljövärden urval för publ'!$A$2:$AD$475,MATCH($A321,'Miljövärden urval för publ'!$U$2:$U$476,0),1))</f>
        <v>Värmevärden AB</v>
      </c>
      <c r="C321" s="45" t="str">
        <f>IF(ISERROR(INDEX('Miljövärden urval för publ'!$A$2:$AD$475,MATCH($A321,'Miljövärden urval för publ'!$U$2:$U$476,0),2)),"",INDEX('Miljövärden urval för publ'!$A$2:$AD$475,MATCH($A321,'Miljövärden urval för publ'!$U$2:$U$476,0),2))</f>
        <v>Delsbo</v>
      </c>
      <c r="D321" s="45">
        <f>IF(ISERROR(VLOOKUP($C321,'Miljövärden urval för publ'!$B$2:$H$490,MATCH(D$4,'Miljövärden urval för publ'!$B$2:$H$2,0),FALSE)),"",VLOOKUP($C321,'Miljövärden urval för publ'!$B$2:$H$490,MATCH(D$4,'Miljövärden urval för publ'!$B$2:$H$2,0),FALSE))</f>
        <v>0.16802500000000001</v>
      </c>
      <c r="E321" s="45">
        <f>IF(ISERROR(VLOOKUP($C321,'Miljövärden urval för publ'!$B$2:$H$490,MATCH(E$4,'Miljövärden urval för publ'!$B$2:$H$2,0),FALSE)),"",VLOOKUP($C321,'Miljövärden urval för publ'!$B$2:$H$490,MATCH(E$4,'Miljövärden urval för publ'!$B$2:$H$2,0),FALSE))</f>
        <v>27.8474</v>
      </c>
      <c r="F321" s="45">
        <f>IF(ISERROR(VLOOKUP($C321,'Miljövärden urval för publ'!$B$2:$H$490,MATCH(F$4,'Miljövärden urval för publ'!$B$2:$H$2,0),FALSE)),"",VLOOKUP($C321,'Miljövärden urval för publ'!$B$2:$H$490,MATCH(F$4,'Miljövärden urval för publ'!$B$2:$H$2,0),FALSE))</f>
        <v>8.1757299999999997</v>
      </c>
      <c r="G321" s="45">
        <f>IF(ISERROR(VLOOKUP($C321,'Miljövärden urval för publ'!$B$2:$H$490,MATCH(G$4,'Miljövärden urval för publ'!$B$2:$H$2,0),FALSE)),"",VLOOKUP($C321,'Miljövärden urval för publ'!$B$2:$H$490,MATCH(G$4,'Miljövärden urval för publ'!$B$2:$H$2,0),FALSE))</f>
        <v>5.9494600000000002E-2</v>
      </c>
    </row>
    <row r="322" spans="1:7" x14ac:dyDescent="0.35">
      <c r="A322" s="45">
        <v>319</v>
      </c>
      <c r="B322" s="45" t="str">
        <f>IF(ISERROR(INDEX('Miljövärden urval för publ'!$A$2:$AD$475,MATCH($A322,'Miljövärden urval för publ'!$U$2:$U$476,0),1)),"",INDEX('Miljövärden urval för publ'!$A$2:$AD$475,MATCH($A322,'Miljövärden urval för publ'!$U$2:$U$476,0),1))</f>
        <v>Värmevärden AB</v>
      </c>
      <c r="C322" s="45" t="str">
        <f>IF(ISERROR(INDEX('Miljövärden urval för publ'!$A$2:$AD$475,MATCH($A322,'Miljövärden urval för publ'!$U$2:$U$476,0),2)),"",INDEX('Miljövärden urval för publ'!$A$2:$AD$475,MATCH($A322,'Miljövärden urval för publ'!$U$2:$U$476,0),2))</f>
        <v>Grums</v>
      </c>
      <c r="D322" s="45">
        <f>IF(ISERROR(VLOOKUP($C322,'Miljövärden urval för publ'!$B$2:$H$490,MATCH(D$4,'Miljövärden urval för publ'!$B$2:$H$2,0),FALSE)),"",VLOOKUP($C322,'Miljövärden urval för publ'!$B$2:$H$490,MATCH(D$4,'Miljövärden urval för publ'!$B$2:$H$2,0),FALSE))</f>
        <v>0.120674</v>
      </c>
      <c r="E322" s="45">
        <f>IF(ISERROR(VLOOKUP($C322,'Miljövärden urval för publ'!$B$2:$H$490,MATCH(E$4,'Miljövärden urval för publ'!$B$2:$H$2,0),FALSE)),"",VLOOKUP($C322,'Miljövärden urval för publ'!$B$2:$H$490,MATCH(E$4,'Miljövärden urval för publ'!$B$2:$H$2,0),FALSE))</f>
        <v>28.566700000000001</v>
      </c>
      <c r="F322" s="45">
        <f>IF(ISERROR(VLOOKUP($C322,'Miljövärden urval för publ'!$B$2:$H$490,MATCH(F$4,'Miljövärden urval för publ'!$B$2:$H$2,0),FALSE)),"",VLOOKUP($C322,'Miljövärden urval för publ'!$B$2:$H$490,MATCH(F$4,'Miljövärden urval för publ'!$B$2:$H$2,0),FALSE))</f>
        <v>2.5736400000000001</v>
      </c>
      <c r="G322" s="45">
        <f>IF(ISERROR(VLOOKUP($C322,'Miljövärden urval för publ'!$B$2:$H$490,MATCH(G$4,'Miljövärden urval för publ'!$B$2:$H$2,0),FALSE)),"",VLOOKUP($C322,'Miljövärden urval för publ'!$B$2:$H$490,MATCH(G$4,'Miljövärden urval för publ'!$B$2:$H$2,0),FALSE))</f>
        <v>8.6278400000000005E-2</v>
      </c>
    </row>
    <row r="323" spans="1:7" x14ac:dyDescent="0.35">
      <c r="A323" s="45">
        <v>320</v>
      </c>
      <c r="B323" s="45" t="str">
        <f>IF(ISERROR(INDEX('Miljövärden urval för publ'!$A$2:$AD$475,MATCH($A323,'Miljövärden urval för publ'!$U$2:$U$476,0),1)),"",INDEX('Miljövärden urval för publ'!$A$2:$AD$475,MATCH($A323,'Miljövärden urval för publ'!$U$2:$U$476,0),1))</f>
        <v>Värmevärden AB</v>
      </c>
      <c r="C323" s="45" t="str">
        <f>IF(ISERROR(INDEX('Miljövärden urval för publ'!$A$2:$AD$475,MATCH($A323,'Miljövärden urval för publ'!$U$2:$U$476,0),2)),"",INDEX('Miljövärden urval för publ'!$A$2:$AD$475,MATCH($A323,'Miljövärden urval för publ'!$U$2:$U$476,0),2))</f>
        <v>Grythyttan</v>
      </c>
      <c r="D323" s="45">
        <f>IF(ISERROR(VLOOKUP($C323,'Miljövärden urval för publ'!$B$2:$H$490,MATCH(D$4,'Miljövärden urval för publ'!$B$2:$H$2,0),FALSE)),"",VLOOKUP($C323,'Miljövärden urval för publ'!$B$2:$H$490,MATCH(D$4,'Miljövärden urval för publ'!$B$2:$H$2,0),FALSE))</f>
        <v>0.178842</v>
      </c>
      <c r="E323" s="45">
        <f>IF(ISERROR(VLOOKUP($C323,'Miljövärden urval för publ'!$B$2:$H$490,MATCH(E$4,'Miljövärden urval för publ'!$B$2:$H$2,0),FALSE)),"",VLOOKUP($C323,'Miljövärden urval för publ'!$B$2:$H$490,MATCH(E$4,'Miljövärden urval för publ'!$B$2:$H$2,0),FALSE))</f>
        <v>17.4998</v>
      </c>
      <c r="F323" s="45">
        <f>IF(ISERROR(VLOOKUP($C323,'Miljövärden urval för publ'!$B$2:$H$490,MATCH(F$4,'Miljövärden urval för publ'!$B$2:$H$2,0),FALSE)),"",VLOOKUP($C323,'Miljövärden urval för publ'!$B$2:$H$490,MATCH(F$4,'Miljövärden urval för publ'!$B$2:$H$2,0),FALSE))</f>
        <v>14.508599999999999</v>
      </c>
      <c r="G323" s="45">
        <f>IF(ISERROR(VLOOKUP($C323,'Miljövärden urval för publ'!$B$2:$H$490,MATCH(G$4,'Miljövärden urval för publ'!$B$2:$H$2,0),FALSE)),"",VLOOKUP($C323,'Miljövärden urval för publ'!$B$2:$H$490,MATCH(G$4,'Miljövärden urval för publ'!$B$2:$H$2,0),FALSE))</f>
        <v>2.25366E-2</v>
      </c>
    </row>
    <row r="324" spans="1:7" x14ac:dyDescent="0.35">
      <c r="A324" s="45">
        <v>321</v>
      </c>
      <c r="B324" s="45" t="str">
        <f>IF(ISERROR(INDEX('Miljövärden urval för publ'!$A$2:$AD$475,MATCH($A324,'Miljövärden urval för publ'!$U$2:$U$476,0),1)),"",INDEX('Miljövärden urval för publ'!$A$2:$AD$475,MATCH($A324,'Miljövärden urval för publ'!$U$2:$U$476,0),1))</f>
        <v>Värmevärden AB</v>
      </c>
      <c r="C324" s="45" t="str">
        <f>IF(ISERROR(INDEX('Miljövärden urval för publ'!$A$2:$AD$475,MATCH($A324,'Miljövärden urval för publ'!$U$2:$U$476,0),2)),"",INDEX('Miljövärden urval för publ'!$A$2:$AD$475,MATCH($A324,'Miljövärden urval för publ'!$U$2:$U$476,0),2))</f>
        <v>Gullspång</v>
      </c>
      <c r="D324" s="45">
        <f>IF(ISERROR(VLOOKUP($C324,'Miljövärden urval för publ'!$B$2:$H$490,MATCH(D$4,'Miljövärden urval för publ'!$B$2:$H$2,0),FALSE)),"",VLOOKUP($C324,'Miljövärden urval för publ'!$B$2:$H$490,MATCH(D$4,'Miljövärden urval för publ'!$B$2:$H$2,0),FALSE))</f>
        <v>0.29550700000000002</v>
      </c>
      <c r="E324" s="45">
        <f>IF(ISERROR(VLOOKUP($C324,'Miljövärden urval för publ'!$B$2:$H$490,MATCH(E$4,'Miljövärden urval för publ'!$B$2:$H$2,0),FALSE)),"",VLOOKUP($C324,'Miljövärden urval för publ'!$B$2:$H$490,MATCH(E$4,'Miljövärden urval för publ'!$B$2:$H$2,0),FALSE))</f>
        <v>38.1663</v>
      </c>
      <c r="F324" s="45">
        <f>IF(ISERROR(VLOOKUP($C324,'Miljövärden urval för publ'!$B$2:$H$490,MATCH(F$4,'Miljövärden urval för publ'!$B$2:$H$2,0),FALSE)),"",VLOOKUP($C324,'Miljövärden urval för publ'!$B$2:$H$490,MATCH(F$4,'Miljövärden urval för publ'!$B$2:$H$2,0),FALSE))</f>
        <v>16.737400000000001</v>
      </c>
      <c r="G324" s="45">
        <f>IF(ISERROR(VLOOKUP($C324,'Miljövärden urval för publ'!$B$2:$H$490,MATCH(G$4,'Miljövärden urval för publ'!$B$2:$H$2,0),FALSE)),"",VLOOKUP($C324,'Miljövärden urval för publ'!$B$2:$H$490,MATCH(G$4,'Miljövärden urval för publ'!$B$2:$H$2,0),FALSE))</f>
        <v>9.5615099999999995E-2</v>
      </c>
    </row>
    <row r="325" spans="1:7" x14ac:dyDescent="0.35">
      <c r="A325" s="45">
        <v>322</v>
      </c>
      <c r="B325" s="45" t="str">
        <f>IF(ISERROR(INDEX('Miljövärden urval för publ'!$A$2:$AD$475,MATCH($A325,'Miljövärden urval för publ'!$U$2:$U$476,0),1)),"",INDEX('Miljövärden urval för publ'!$A$2:$AD$475,MATCH($A325,'Miljövärden urval för publ'!$U$2:$U$476,0),1))</f>
        <v>Värmevärden AB</v>
      </c>
      <c r="C325" s="45" t="str">
        <f>IF(ISERROR(INDEX('Miljövärden urval för publ'!$A$2:$AD$475,MATCH($A325,'Miljövärden urval för publ'!$U$2:$U$476,0),2)),"",INDEX('Miljövärden urval för publ'!$A$2:$AD$475,MATCH($A325,'Miljövärden urval för publ'!$U$2:$U$476,0),2))</f>
        <v>Hofors(Värmevärden)</v>
      </c>
      <c r="D325" s="45">
        <f>IF(ISERROR(VLOOKUP($C325,'Miljövärden urval för publ'!$B$2:$H$490,MATCH(D$4,'Miljövärden urval för publ'!$B$2:$H$2,0),FALSE)),"",VLOOKUP($C325,'Miljövärden urval för publ'!$B$2:$H$490,MATCH(D$4,'Miljövärden urval för publ'!$B$2:$H$2,0),FALSE))</f>
        <v>0.21834000000000001</v>
      </c>
      <c r="E325" s="45">
        <f>IF(ISERROR(VLOOKUP($C325,'Miljövärden urval för publ'!$B$2:$H$490,MATCH(E$4,'Miljövärden urval för publ'!$B$2:$H$2,0),FALSE)),"",VLOOKUP($C325,'Miljövärden urval för publ'!$B$2:$H$490,MATCH(E$4,'Miljövärden urval för publ'!$B$2:$H$2,0),FALSE))</f>
        <v>7.9343899999999996</v>
      </c>
      <c r="F325" s="45">
        <f>IF(ISERROR(VLOOKUP($C325,'Miljövärden urval för publ'!$B$2:$H$490,MATCH(F$4,'Miljövärden urval för publ'!$B$2:$H$2,0),FALSE)),"",VLOOKUP($C325,'Miljövärden urval för publ'!$B$2:$H$490,MATCH(F$4,'Miljövärden urval för publ'!$B$2:$H$2,0),FALSE))</f>
        <v>6.1105299999999998</v>
      </c>
      <c r="G325" s="45">
        <f>IF(ISERROR(VLOOKUP($C325,'Miljövärden urval för publ'!$B$2:$H$490,MATCH(G$4,'Miljövärden urval för publ'!$B$2:$H$2,0),FALSE)),"",VLOOKUP($C325,'Miljövärden urval för publ'!$B$2:$H$490,MATCH(G$4,'Miljövärden urval för publ'!$B$2:$H$2,0),FALSE))</f>
        <v>1.5796199999999999E-3</v>
      </c>
    </row>
    <row r="326" spans="1:7" x14ac:dyDescent="0.35">
      <c r="A326" s="45">
        <v>323</v>
      </c>
      <c r="B326" s="45" t="str">
        <f>IF(ISERROR(INDEX('Miljövärden urval för publ'!$A$2:$AD$475,MATCH($A326,'Miljövärden urval för publ'!$U$2:$U$476,0),1)),"",INDEX('Miljövärden urval för publ'!$A$2:$AD$475,MATCH($A326,'Miljövärden urval för publ'!$U$2:$U$476,0),1))</f>
        <v>Värmevärden AB</v>
      </c>
      <c r="C326" s="45" t="str">
        <f>IF(ISERROR(INDEX('Miljövärden urval för publ'!$A$2:$AD$475,MATCH($A326,'Miljövärden urval för publ'!$U$2:$U$476,0),2)),"",INDEX('Miljövärden urval för publ'!$A$2:$AD$475,MATCH($A326,'Miljövärden urval för publ'!$U$2:$U$476,0),2))</f>
        <v>Hudiksvall</v>
      </c>
      <c r="D326" s="45">
        <f>IF(ISERROR(VLOOKUP($C326,'Miljövärden urval för publ'!$B$2:$H$490,MATCH(D$4,'Miljövärden urval för publ'!$B$2:$H$2,0),FALSE)),"",VLOOKUP($C326,'Miljövärden urval för publ'!$B$2:$H$490,MATCH(D$4,'Miljövärden urval för publ'!$B$2:$H$2,0),FALSE))</f>
        <v>0.13606099999999999</v>
      </c>
      <c r="E326" s="45">
        <f>IF(ISERROR(VLOOKUP($C326,'Miljövärden urval för publ'!$B$2:$H$490,MATCH(E$4,'Miljövärden urval för publ'!$B$2:$H$2,0),FALSE)),"",VLOOKUP($C326,'Miljövärden urval för publ'!$B$2:$H$490,MATCH(E$4,'Miljövärden urval för publ'!$B$2:$H$2,0),FALSE))</f>
        <v>11.9925</v>
      </c>
      <c r="F326" s="45">
        <f>IF(ISERROR(VLOOKUP($C326,'Miljövärden urval för publ'!$B$2:$H$490,MATCH(F$4,'Miljövärden urval för publ'!$B$2:$H$2,0),FALSE)),"",VLOOKUP($C326,'Miljövärden urval för publ'!$B$2:$H$490,MATCH(F$4,'Miljövärden urval för publ'!$B$2:$H$2,0),FALSE))</f>
        <v>6.2631199999999998</v>
      </c>
      <c r="G326" s="45">
        <f>IF(ISERROR(VLOOKUP($C326,'Miljövärden urval för publ'!$B$2:$H$490,MATCH(G$4,'Miljövärden urval för publ'!$B$2:$H$2,0),FALSE)),"",VLOOKUP($C326,'Miljövärden urval för publ'!$B$2:$H$490,MATCH(G$4,'Miljövärden urval för publ'!$B$2:$H$2,0),FALSE))</f>
        <v>1.46962E-2</v>
      </c>
    </row>
    <row r="327" spans="1:7" x14ac:dyDescent="0.35">
      <c r="A327" s="45">
        <v>324</v>
      </c>
      <c r="B327" s="45" t="str">
        <f>IF(ISERROR(INDEX('Miljövärden urval för publ'!$A$2:$AD$475,MATCH($A327,'Miljövärden urval för publ'!$U$2:$U$476,0),1)),"",INDEX('Miljövärden urval för publ'!$A$2:$AD$475,MATCH($A327,'Miljövärden urval för publ'!$U$2:$U$476,0),1))</f>
        <v>Värmevärden AB</v>
      </c>
      <c r="C327" s="45" t="str">
        <f>IF(ISERROR(INDEX('Miljövärden urval för publ'!$A$2:$AD$475,MATCH($A327,'Miljövärden urval för publ'!$U$2:$U$476,0),2)),"",INDEX('Miljövärden urval för publ'!$A$2:$AD$475,MATCH($A327,'Miljövärden urval för publ'!$U$2:$U$476,0),2))</f>
        <v>Hällefors</v>
      </c>
      <c r="D327" s="45">
        <f>IF(ISERROR(VLOOKUP($C327,'Miljövärden urval för publ'!$B$2:$H$490,MATCH(D$4,'Miljövärden urval för publ'!$B$2:$H$2,0),FALSE)),"",VLOOKUP($C327,'Miljövärden urval för publ'!$B$2:$H$490,MATCH(D$4,'Miljövärden urval för publ'!$B$2:$H$2,0),FALSE))</f>
        <v>0.104132</v>
      </c>
      <c r="E327" s="45">
        <f>IF(ISERROR(VLOOKUP($C327,'Miljövärden urval för publ'!$B$2:$H$490,MATCH(E$4,'Miljövärden urval för publ'!$B$2:$H$2,0),FALSE)),"",VLOOKUP($C327,'Miljövärden urval för publ'!$B$2:$H$490,MATCH(E$4,'Miljövärden urval för publ'!$B$2:$H$2,0),FALSE))</f>
        <v>15.555300000000001</v>
      </c>
      <c r="F327" s="45">
        <f>IF(ISERROR(VLOOKUP($C327,'Miljövärden urval för publ'!$B$2:$H$490,MATCH(F$4,'Miljövärden urval för publ'!$B$2:$H$2,0),FALSE)),"",VLOOKUP($C327,'Miljövärden urval för publ'!$B$2:$H$490,MATCH(F$4,'Miljövärden urval för publ'!$B$2:$H$2,0),FALSE))</f>
        <v>7.1776400000000002</v>
      </c>
      <c r="G327" s="45">
        <f>IF(ISERROR(VLOOKUP($C327,'Miljövärden urval för publ'!$B$2:$H$490,MATCH(G$4,'Miljövärden urval för publ'!$B$2:$H$2,0),FALSE)),"",VLOOKUP($C327,'Miljövärden urval för publ'!$B$2:$H$490,MATCH(G$4,'Miljövärden urval för publ'!$B$2:$H$2,0),FALSE))</f>
        <v>1.9729699999999999E-2</v>
      </c>
    </row>
    <row r="328" spans="1:7" x14ac:dyDescent="0.35">
      <c r="A328" s="45">
        <v>325</v>
      </c>
      <c r="B328" s="45" t="str">
        <f>IF(ISERROR(INDEX('Miljövärden urval för publ'!$A$2:$AD$475,MATCH($A328,'Miljövärden urval för publ'!$U$2:$U$476,0),1)),"",INDEX('Miljövärden urval för publ'!$A$2:$AD$475,MATCH($A328,'Miljövärden urval för publ'!$U$2:$U$476,0),1))</f>
        <v>Värmevärden AB</v>
      </c>
      <c r="C328" s="45" t="str">
        <f>IF(ISERROR(INDEX('Miljövärden urval för publ'!$A$2:$AD$475,MATCH($A328,'Miljövärden urval för publ'!$U$2:$U$476,0),2)),"",INDEX('Miljövärden urval för publ'!$A$2:$AD$475,MATCH($A328,'Miljövärden urval för publ'!$U$2:$U$476,0),2))</f>
        <v>Iggesund</v>
      </c>
      <c r="D328" s="45">
        <f>IF(ISERROR(VLOOKUP($C328,'Miljövärden urval för publ'!$B$2:$H$490,MATCH(D$4,'Miljövärden urval för publ'!$B$2:$H$2,0),FALSE)),"",VLOOKUP($C328,'Miljövärden urval för publ'!$B$2:$H$490,MATCH(D$4,'Miljövärden urval för publ'!$B$2:$H$2,0),FALSE))</f>
        <v>0.37351299999999998</v>
      </c>
      <c r="E328" s="45">
        <f>IF(ISERROR(VLOOKUP($C328,'Miljövärden urval för publ'!$B$2:$H$490,MATCH(E$4,'Miljövärden urval för publ'!$B$2:$H$2,0),FALSE)),"",VLOOKUP($C328,'Miljövärden urval för publ'!$B$2:$H$490,MATCH(E$4,'Miljövärden urval för publ'!$B$2:$H$2,0),FALSE))</f>
        <v>91.528400000000005</v>
      </c>
      <c r="F328" s="45">
        <f>IF(ISERROR(VLOOKUP($C328,'Miljövärden urval för publ'!$B$2:$H$490,MATCH(F$4,'Miljövärden urval för publ'!$B$2:$H$2,0),FALSE)),"",VLOOKUP($C328,'Miljövärden urval för publ'!$B$2:$H$490,MATCH(F$4,'Miljövärden urval för publ'!$B$2:$H$2,0),FALSE))</f>
        <v>7.0426000000000002</v>
      </c>
      <c r="G328" s="45">
        <f>IF(ISERROR(VLOOKUP($C328,'Miljövärden urval för publ'!$B$2:$H$490,MATCH(G$4,'Miljövärden urval för publ'!$B$2:$H$2,0),FALSE)),"",VLOOKUP($C328,'Miljövärden urval för publ'!$B$2:$H$490,MATCH(G$4,'Miljövärden urval för publ'!$B$2:$H$2,0),FALSE))</f>
        <v>0.27269700000000002</v>
      </c>
    </row>
    <row r="329" spans="1:7" x14ac:dyDescent="0.35">
      <c r="A329" s="45">
        <v>326</v>
      </c>
      <c r="B329" s="45" t="str">
        <f>IF(ISERROR(INDEX('Miljövärden urval för publ'!$A$2:$AD$475,MATCH($A329,'Miljövärden urval för publ'!$U$2:$U$476,0),1)),"",INDEX('Miljövärden urval för publ'!$A$2:$AD$475,MATCH($A329,'Miljövärden urval för publ'!$U$2:$U$476,0),1))</f>
        <v>Värmevärden AB</v>
      </c>
      <c r="C329" s="45" t="str">
        <f>IF(ISERROR(INDEX('Miljövärden urval för publ'!$A$2:$AD$475,MATCH($A329,'Miljövärden urval för publ'!$U$2:$U$476,0),2)),"",INDEX('Miljövärden urval för publ'!$A$2:$AD$475,MATCH($A329,'Miljövärden urval för publ'!$U$2:$U$476,0),2))</f>
        <v>Kopparberg</v>
      </c>
      <c r="D329" s="45">
        <f>IF(ISERROR(VLOOKUP($C329,'Miljövärden urval för publ'!$B$2:$H$490,MATCH(D$4,'Miljövärden urval för publ'!$B$2:$H$2,0),FALSE)),"",VLOOKUP($C329,'Miljövärden urval för publ'!$B$2:$H$490,MATCH(D$4,'Miljövärden urval för publ'!$B$2:$H$2,0),FALSE))</f>
        <v>0.126779</v>
      </c>
      <c r="E329" s="45">
        <f>IF(ISERROR(VLOOKUP($C329,'Miljövärden urval för publ'!$B$2:$H$490,MATCH(E$4,'Miljövärden urval för publ'!$B$2:$H$2,0),FALSE)),"",VLOOKUP($C329,'Miljövärden urval för publ'!$B$2:$H$490,MATCH(E$4,'Miljövärden urval för publ'!$B$2:$H$2,0),FALSE))</f>
        <v>19.9496</v>
      </c>
      <c r="F329" s="45">
        <f>IF(ISERROR(VLOOKUP($C329,'Miljövärden urval för publ'!$B$2:$H$490,MATCH(F$4,'Miljövärden urval för publ'!$B$2:$H$2,0),FALSE)),"",VLOOKUP($C329,'Miljövärden urval för publ'!$B$2:$H$490,MATCH(F$4,'Miljövärden urval för publ'!$B$2:$H$2,0),FALSE))</f>
        <v>10.0284</v>
      </c>
      <c r="G329" s="45">
        <f>IF(ISERROR(VLOOKUP($C329,'Miljövärden urval för publ'!$B$2:$H$490,MATCH(G$4,'Miljövärden urval för publ'!$B$2:$H$2,0),FALSE)),"",VLOOKUP($C329,'Miljövärden urval för publ'!$B$2:$H$490,MATCH(G$4,'Miljövärden urval för publ'!$B$2:$H$2,0),FALSE))</f>
        <v>2.0321800000000001E-2</v>
      </c>
    </row>
    <row r="330" spans="1:7" x14ac:dyDescent="0.35">
      <c r="A330" s="45">
        <v>327</v>
      </c>
      <c r="B330" s="45" t="str">
        <f>IF(ISERROR(INDEX('Miljövärden urval för publ'!$A$2:$AD$475,MATCH($A330,'Miljövärden urval för publ'!$U$2:$U$476,0),1)),"",INDEX('Miljövärden urval för publ'!$A$2:$AD$475,MATCH($A330,'Miljövärden urval för publ'!$U$2:$U$476,0),1))</f>
        <v>Värmevärden AB</v>
      </c>
      <c r="C330" s="45" t="str">
        <f>IF(ISERROR(INDEX('Miljövärden urval för publ'!$A$2:$AD$475,MATCH($A330,'Miljövärden urval för publ'!$U$2:$U$476,0),2)),"",INDEX('Miljövärden urval för publ'!$A$2:$AD$475,MATCH($A330,'Miljövärden urval för publ'!$U$2:$U$476,0),2))</f>
        <v>Kristinehamn(Värmevärden)</v>
      </c>
      <c r="D330" s="45">
        <f>IF(ISERROR(VLOOKUP($C330,'Miljövärden urval för publ'!$B$2:$H$490,MATCH(D$4,'Miljövärden urval för publ'!$B$2:$H$2,0),FALSE)),"",VLOOKUP($C330,'Miljövärden urval för publ'!$B$2:$H$490,MATCH(D$4,'Miljövärden urval för publ'!$B$2:$H$2,0),FALSE))</f>
        <v>9.3397499999999994E-2</v>
      </c>
      <c r="E330" s="45">
        <f>IF(ISERROR(VLOOKUP($C330,'Miljövärden urval för publ'!$B$2:$H$490,MATCH(E$4,'Miljövärden urval för publ'!$B$2:$H$2,0),FALSE)),"",VLOOKUP($C330,'Miljövärden urval för publ'!$B$2:$H$490,MATCH(E$4,'Miljövärden urval för publ'!$B$2:$H$2,0),FALSE))</f>
        <v>12.972799999999999</v>
      </c>
      <c r="F330" s="45">
        <f>IF(ISERROR(VLOOKUP($C330,'Miljövärden urval för publ'!$B$2:$H$490,MATCH(F$4,'Miljövärden urval för publ'!$B$2:$H$2,0),FALSE)),"",VLOOKUP($C330,'Miljövärden urval för publ'!$B$2:$H$490,MATCH(F$4,'Miljövärden urval för publ'!$B$2:$H$2,0),FALSE))</f>
        <v>6.6872100000000003</v>
      </c>
      <c r="G330" s="45">
        <f>IF(ISERROR(VLOOKUP($C330,'Miljövärden urval för publ'!$B$2:$H$490,MATCH(G$4,'Miljövärden urval för publ'!$B$2:$H$2,0),FALSE)),"",VLOOKUP($C330,'Miljövärden urval för publ'!$B$2:$H$490,MATCH(G$4,'Miljövärden urval för publ'!$B$2:$H$2,0),FALSE))</f>
        <v>1.5202800000000001E-2</v>
      </c>
    </row>
    <row r="331" spans="1:7" x14ac:dyDescent="0.35">
      <c r="A331" s="45">
        <v>328</v>
      </c>
      <c r="B331" s="45" t="str">
        <f>IF(ISERROR(INDEX('Miljövärden urval för publ'!$A$2:$AD$475,MATCH($A331,'Miljövärden urval för publ'!$U$2:$U$476,0),1)),"",INDEX('Miljövärden urval för publ'!$A$2:$AD$475,MATCH($A331,'Miljövärden urval för publ'!$U$2:$U$476,0),1))</f>
        <v>Värmevärden AB</v>
      </c>
      <c r="C331" s="45" t="str">
        <f>IF(ISERROR(INDEX('Miljövärden urval för publ'!$A$2:$AD$475,MATCH($A331,'Miljövärden urval för publ'!$U$2:$U$476,0),2)),"",INDEX('Miljövärden urval för publ'!$A$2:$AD$475,MATCH($A331,'Miljövärden urval för publ'!$U$2:$U$476,0),2))</f>
        <v>Nynäshamn</v>
      </c>
      <c r="D331" s="45">
        <f>IF(ISERROR(VLOOKUP($C331,'Miljövärden urval för publ'!$B$2:$H$490,MATCH(D$4,'Miljövärden urval för publ'!$B$2:$H$2,0),FALSE)),"",VLOOKUP($C331,'Miljövärden urval för publ'!$B$2:$H$490,MATCH(D$4,'Miljövärden urval för publ'!$B$2:$H$2,0),FALSE))</f>
        <v>0.100996</v>
      </c>
      <c r="E331" s="45">
        <f>IF(ISERROR(VLOOKUP($C331,'Miljövärden urval för publ'!$B$2:$H$490,MATCH(E$4,'Miljövärden urval för publ'!$B$2:$H$2,0),FALSE)),"",VLOOKUP($C331,'Miljövärden urval för publ'!$B$2:$H$490,MATCH(E$4,'Miljövärden urval för publ'!$B$2:$H$2,0),FALSE))</f>
        <v>12.2234</v>
      </c>
      <c r="F331" s="45">
        <f>IF(ISERROR(VLOOKUP($C331,'Miljövärden urval för publ'!$B$2:$H$490,MATCH(F$4,'Miljövärden urval för publ'!$B$2:$H$2,0),FALSE)),"",VLOOKUP($C331,'Miljövärden urval för publ'!$B$2:$H$490,MATCH(F$4,'Miljövärden urval för publ'!$B$2:$H$2,0),FALSE))</f>
        <v>1.4524600000000001</v>
      </c>
      <c r="G331" s="45">
        <f>IF(ISERROR(VLOOKUP($C331,'Miljövärden urval för publ'!$B$2:$H$490,MATCH(G$4,'Miljövärden urval för publ'!$B$2:$H$2,0),FALSE)),"",VLOOKUP($C331,'Miljövärden urval för publ'!$B$2:$H$490,MATCH(G$4,'Miljövärden urval för publ'!$B$2:$H$2,0),FALSE))</f>
        <v>2.91691E-2</v>
      </c>
    </row>
    <row r="332" spans="1:7" x14ac:dyDescent="0.35">
      <c r="A332" s="45">
        <v>329</v>
      </c>
      <c r="B332" s="45" t="str">
        <f>IF(ISERROR(INDEX('Miljövärden urval för publ'!$A$2:$AD$475,MATCH($A332,'Miljövärden urval för publ'!$U$2:$U$476,0),1)),"",INDEX('Miljövärden urval för publ'!$A$2:$AD$475,MATCH($A332,'Miljövärden urval för publ'!$U$2:$U$476,0),1))</f>
        <v>Värmevärden AB</v>
      </c>
      <c r="C332" s="45" t="str">
        <f>IF(ISERROR(INDEX('Miljövärden urval för publ'!$A$2:$AD$475,MATCH($A332,'Miljövärden urval för publ'!$U$2:$U$476,0),2)),"",INDEX('Miljövärden urval för publ'!$A$2:$AD$475,MATCH($A332,'Miljövärden urval för publ'!$U$2:$U$476,0),2))</f>
        <v>Näsviken</v>
      </c>
      <c r="D332" s="45">
        <f>IF(ISERROR(VLOOKUP($C332,'Miljövärden urval för publ'!$B$2:$H$490,MATCH(D$4,'Miljövärden urval för publ'!$B$2:$H$2,0),FALSE)),"",VLOOKUP($C332,'Miljövärden urval för publ'!$B$2:$H$490,MATCH(D$4,'Miljövärden urval för publ'!$B$2:$H$2,0),FALSE))</f>
        <v>0.276391</v>
      </c>
      <c r="E332" s="45">
        <f>IF(ISERROR(VLOOKUP($C332,'Miljövärden urval för publ'!$B$2:$H$490,MATCH(E$4,'Miljövärden urval för publ'!$B$2:$H$2,0),FALSE)),"",VLOOKUP($C332,'Miljövärden urval för publ'!$B$2:$H$490,MATCH(E$4,'Miljövärden urval för publ'!$B$2:$H$2,0),FALSE))</f>
        <v>30.198499999999999</v>
      </c>
      <c r="F332" s="45">
        <f>IF(ISERROR(VLOOKUP($C332,'Miljövärden urval för publ'!$B$2:$H$490,MATCH(F$4,'Miljövärden urval för publ'!$B$2:$H$2,0),FALSE)),"",VLOOKUP($C332,'Miljövärden urval för publ'!$B$2:$H$490,MATCH(F$4,'Miljövärden urval för publ'!$B$2:$H$2,0),FALSE))</f>
        <v>16.9542</v>
      </c>
      <c r="G332" s="45">
        <f>IF(ISERROR(VLOOKUP($C332,'Miljövärden urval för publ'!$B$2:$H$490,MATCH(G$4,'Miljövärden urval för publ'!$B$2:$H$2,0),FALSE)),"",VLOOKUP($C332,'Miljövärden urval för publ'!$B$2:$H$490,MATCH(G$4,'Miljövärden urval för publ'!$B$2:$H$2,0),FALSE))</f>
        <v>6.8246799999999996E-2</v>
      </c>
    </row>
    <row r="333" spans="1:7" x14ac:dyDescent="0.35">
      <c r="A333" s="45">
        <v>330</v>
      </c>
      <c r="B333" s="45" t="str">
        <f>IF(ISERROR(INDEX('Miljövärden urval för publ'!$A$2:$AD$475,MATCH($A333,'Miljövärden urval för publ'!$U$2:$U$476,0),1)),"",INDEX('Miljövärden urval för publ'!$A$2:$AD$475,MATCH($A333,'Miljövärden urval för publ'!$U$2:$U$476,0),1))</f>
        <v>Värmevärden AB</v>
      </c>
      <c r="C333" s="45" t="str">
        <f>IF(ISERROR(INDEX('Miljövärden urval för publ'!$A$2:$AD$475,MATCH($A333,'Miljövärden urval för publ'!$U$2:$U$476,0),2)),"",INDEX('Miljövärden urval för publ'!$A$2:$AD$475,MATCH($A333,'Miljövärden urval för publ'!$U$2:$U$476,0),2))</f>
        <v>Stöllet</v>
      </c>
      <c r="D333" s="45">
        <f>IF(ISERROR(VLOOKUP($C333,'Miljövärden urval för publ'!$B$2:$H$490,MATCH(D$4,'Miljövärden urval för publ'!$B$2:$H$2,0),FALSE)),"",VLOOKUP($C333,'Miljövärden urval för publ'!$B$2:$H$490,MATCH(D$4,'Miljövärden urval för publ'!$B$2:$H$2,0),FALSE))</f>
        <v>0.225272</v>
      </c>
      <c r="E333" s="45">
        <f>IF(ISERROR(VLOOKUP($C333,'Miljövärden urval för publ'!$B$2:$H$490,MATCH(E$4,'Miljövärden urval för publ'!$B$2:$H$2,0),FALSE)),"",VLOOKUP($C333,'Miljövärden urval för publ'!$B$2:$H$490,MATCH(E$4,'Miljövärden urval för publ'!$B$2:$H$2,0),FALSE))</f>
        <v>10.4863</v>
      </c>
      <c r="F333" s="45">
        <f>IF(ISERROR(VLOOKUP($C333,'Miljövärden urval för publ'!$B$2:$H$490,MATCH(F$4,'Miljövärden urval för publ'!$B$2:$H$2,0),FALSE)),"",VLOOKUP($C333,'Miljövärden urval för publ'!$B$2:$H$490,MATCH(F$4,'Miljövärden urval för publ'!$B$2:$H$2,0),FALSE))</f>
        <v>18.296800000000001</v>
      </c>
      <c r="G333" s="45">
        <f>IF(ISERROR(VLOOKUP($C333,'Miljövärden urval för publ'!$B$2:$H$490,MATCH(G$4,'Miljövärden urval för publ'!$B$2:$H$2,0),FALSE)),"",VLOOKUP($C333,'Miljövärden urval för publ'!$B$2:$H$490,MATCH(G$4,'Miljövärden urval för publ'!$B$2:$H$2,0),FALSE))</f>
        <v>6.1961999999999998E-3</v>
      </c>
    </row>
    <row r="334" spans="1:7" x14ac:dyDescent="0.35">
      <c r="A334" s="45">
        <v>331</v>
      </c>
      <c r="B334" s="45" t="str">
        <f>IF(ISERROR(INDEX('Miljövärden urval för publ'!$A$2:$AD$475,MATCH($A334,'Miljövärden urval för publ'!$U$2:$U$476,0),1)),"",INDEX('Miljövärden urval för publ'!$A$2:$AD$475,MATCH($A334,'Miljövärden urval för publ'!$U$2:$U$476,0),1))</f>
        <v>Värmevärden AB</v>
      </c>
      <c r="C334" s="45" t="str">
        <f>IF(ISERROR(INDEX('Miljövärden urval för publ'!$A$2:$AD$475,MATCH($A334,'Miljövärden urval för publ'!$U$2:$U$476,0),2)),"",INDEX('Miljövärden urval för publ'!$A$2:$AD$475,MATCH($A334,'Miljövärden urval för publ'!$U$2:$U$476,0),2))</f>
        <v xml:space="preserve">Säffle </v>
      </c>
      <c r="D334" s="45">
        <f>IF(ISERROR(VLOOKUP($C334,'Miljövärden urval för publ'!$B$2:$H$490,MATCH(D$4,'Miljövärden urval för publ'!$B$2:$H$2,0),FALSE)),"",VLOOKUP($C334,'Miljövärden urval för publ'!$B$2:$H$490,MATCH(D$4,'Miljövärden urval för publ'!$B$2:$H$2,0),FALSE))</f>
        <v>9.5001100000000005E-2</v>
      </c>
      <c r="E334" s="45">
        <f>IF(ISERROR(VLOOKUP($C334,'Miljövärden urval för publ'!$B$2:$H$490,MATCH(E$4,'Miljövärden urval för publ'!$B$2:$H$2,0),FALSE)),"",VLOOKUP($C334,'Miljövärden urval för publ'!$B$2:$H$490,MATCH(E$4,'Miljövärden urval för publ'!$B$2:$H$2,0),FALSE))</f>
        <v>5.8539700000000003</v>
      </c>
      <c r="F334" s="45">
        <f>IF(ISERROR(VLOOKUP($C334,'Miljövärden urval för publ'!$B$2:$H$490,MATCH(F$4,'Miljövärden urval för publ'!$B$2:$H$2,0),FALSE)),"",VLOOKUP($C334,'Miljövärden urval för publ'!$B$2:$H$490,MATCH(F$4,'Miljövärden urval för publ'!$B$2:$H$2,0),FALSE))</f>
        <v>7.1760599999999997</v>
      </c>
      <c r="G334" s="45">
        <f>IF(ISERROR(VLOOKUP($C334,'Miljövärden urval för publ'!$B$2:$H$490,MATCH(G$4,'Miljövärden urval för publ'!$B$2:$H$2,0),FALSE)),"",VLOOKUP($C334,'Miljövärden urval för publ'!$B$2:$H$490,MATCH(G$4,'Miljövärden urval för publ'!$B$2:$H$2,0),FALSE))</f>
        <v>8.72561E-3</v>
      </c>
    </row>
    <row r="335" spans="1:7" x14ac:dyDescent="0.35">
      <c r="A335" s="45">
        <v>332</v>
      </c>
      <c r="B335" s="45" t="str">
        <f>IF(ISERROR(INDEX('Miljövärden urval för publ'!$A$2:$AD$475,MATCH($A335,'Miljövärden urval för publ'!$U$2:$U$476,0),1)),"",INDEX('Miljövärden urval för publ'!$A$2:$AD$475,MATCH($A335,'Miljövärden urval för publ'!$U$2:$U$476,0),1))</f>
        <v>Värmevärden AB</v>
      </c>
      <c r="C335" s="45" t="str">
        <f>IF(ISERROR(INDEX('Miljövärden urval för publ'!$A$2:$AD$475,MATCH($A335,'Miljövärden urval för publ'!$U$2:$U$476,0),2)),"",INDEX('Miljövärden urval för publ'!$A$2:$AD$475,MATCH($A335,'Miljövärden urval för publ'!$U$2:$U$476,0),2))</f>
        <v>Sörforsa</v>
      </c>
      <c r="D335" s="45">
        <f>IF(ISERROR(VLOOKUP($C335,'Miljövärden urval för publ'!$B$2:$H$490,MATCH(D$4,'Miljövärden urval för publ'!$B$2:$H$2,0),FALSE)),"",VLOOKUP($C335,'Miljövärden urval för publ'!$B$2:$H$490,MATCH(D$4,'Miljövärden urval för publ'!$B$2:$H$2,0),FALSE))</f>
        <v>0.13034899999999999</v>
      </c>
      <c r="E335" s="45">
        <f>IF(ISERROR(VLOOKUP($C335,'Miljövärden urval för publ'!$B$2:$H$490,MATCH(E$4,'Miljövärden urval för publ'!$B$2:$H$2,0),FALSE)),"",VLOOKUP($C335,'Miljövärden urval för publ'!$B$2:$H$490,MATCH(E$4,'Miljövärden urval för publ'!$B$2:$H$2,0),FALSE))</f>
        <v>26.6128</v>
      </c>
      <c r="F335" s="45">
        <f>IF(ISERROR(VLOOKUP($C335,'Miljövärden urval för publ'!$B$2:$H$490,MATCH(F$4,'Miljövärden urval för publ'!$B$2:$H$2,0),FALSE)),"",VLOOKUP($C335,'Miljövärden urval för publ'!$B$2:$H$490,MATCH(F$4,'Miljövärden urval för publ'!$B$2:$H$2,0),FALSE))</f>
        <v>8.7084899999999994</v>
      </c>
      <c r="G335" s="45">
        <f>IF(ISERROR(VLOOKUP($C335,'Miljövärden urval för publ'!$B$2:$H$490,MATCH(G$4,'Miljövärden urval för publ'!$B$2:$H$2,0),FALSE)),"",VLOOKUP($C335,'Miljövärden urval för publ'!$B$2:$H$490,MATCH(G$4,'Miljövärden urval för publ'!$B$2:$H$2,0),FALSE))</f>
        <v>5.5569199999999999E-2</v>
      </c>
    </row>
    <row r="336" spans="1:7" x14ac:dyDescent="0.35">
      <c r="A336" s="45">
        <v>333</v>
      </c>
      <c r="B336" s="45" t="str">
        <f>IF(ISERROR(INDEX('Miljövärden urval för publ'!$A$2:$AD$475,MATCH($A336,'Miljövärden urval för publ'!$U$2:$U$476,0),1)),"",INDEX('Miljövärden urval för publ'!$A$2:$AD$475,MATCH($A336,'Miljövärden urval för publ'!$U$2:$U$476,0),1))</f>
        <v>Värmevärden AB</v>
      </c>
      <c r="C336" s="45" t="str">
        <f>IF(ISERROR(INDEX('Miljövärden urval för publ'!$A$2:$AD$475,MATCH($A336,'Miljövärden urval för publ'!$U$2:$U$476,0),2)),"",INDEX('Miljövärden urval för publ'!$A$2:$AD$475,MATCH($A336,'Miljövärden urval för publ'!$U$2:$U$476,0),2))</f>
        <v>Torsby</v>
      </c>
      <c r="D336" s="45">
        <f>IF(ISERROR(VLOOKUP($C336,'Miljövärden urval för publ'!$B$2:$H$490,MATCH(D$4,'Miljövärden urval för publ'!$B$2:$H$2,0),FALSE)),"",VLOOKUP($C336,'Miljövärden urval för publ'!$B$2:$H$490,MATCH(D$4,'Miljövärden urval för publ'!$B$2:$H$2,0),FALSE))</f>
        <v>3.8984100000000001E-2</v>
      </c>
      <c r="E336" s="45">
        <f>IF(ISERROR(VLOOKUP($C336,'Miljövärden urval för publ'!$B$2:$H$490,MATCH(E$4,'Miljövärden urval för publ'!$B$2:$H$2,0),FALSE)),"",VLOOKUP($C336,'Miljövärden urval för publ'!$B$2:$H$490,MATCH(E$4,'Miljövärden urval för publ'!$B$2:$H$2,0),FALSE))</f>
        <v>11.009499999999999</v>
      </c>
      <c r="F336" s="45">
        <f>IF(ISERROR(VLOOKUP($C336,'Miljövärden urval för publ'!$B$2:$H$490,MATCH(F$4,'Miljövärden urval för publ'!$B$2:$H$2,0),FALSE)),"",VLOOKUP($C336,'Miljövärden urval för publ'!$B$2:$H$490,MATCH(F$4,'Miljövärden urval för publ'!$B$2:$H$2,0),FALSE))</f>
        <v>6.9910899999999998</v>
      </c>
      <c r="G336" s="45">
        <f>IF(ISERROR(VLOOKUP($C336,'Miljövärden urval för publ'!$B$2:$H$490,MATCH(G$4,'Miljövärden urval för publ'!$B$2:$H$2,0),FALSE)),"",VLOOKUP($C336,'Miljövärden urval för publ'!$B$2:$H$490,MATCH(G$4,'Miljövärden urval för publ'!$B$2:$H$2,0),FALSE))</f>
        <v>6.8443599999999999E-3</v>
      </c>
    </row>
    <row r="337" spans="1:7" x14ac:dyDescent="0.35">
      <c r="A337" s="45">
        <v>334</v>
      </c>
      <c r="B337" s="45" t="str">
        <f>IF(ISERROR(INDEX('Miljövärden urval för publ'!$A$2:$AD$475,MATCH($A337,'Miljövärden urval för publ'!$U$2:$U$476,0),1)),"",INDEX('Miljövärden urval för publ'!$A$2:$AD$475,MATCH($A337,'Miljövärden urval för publ'!$U$2:$U$476,0),1))</f>
        <v>Värnamo Energi AB</v>
      </c>
      <c r="C337" s="45" t="str">
        <f>IF(ISERROR(INDEX('Miljövärden urval för publ'!$A$2:$AD$475,MATCH($A337,'Miljövärden urval för publ'!$U$2:$U$476,0),2)),"",INDEX('Miljövärden urval för publ'!$A$2:$AD$475,MATCH($A337,'Miljövärden urval för publ'!$U$2:$U$476,0),2))</f>
        <v>Rydaholm</v>
      </c>
      <c r="D337" s="45">
        <f>IF(ISERROR(VLOOKUP($C337,'Miljövärden urval för publ'!$B$2:$H$490,MATCH(D$4,'Miljövärden urval för publ'!$B$2:$H$2,0),FALSE)),"",VLOOKUP($C337,'Miljövärden urval för publ'!$B$2:$H$490,MATCH(D$4,'Miljövärden urval för publ'!$B$2:$H$2,0),FALSE))</f>
        <v>0.10967300000000001</v>
      </c>
      <c r="E337" s="45">
        <f>IF(ISERROR(VLOOKUP($C337,'Miljövärden urval för publ'!$B$2:$H$490,MATCH(E$4,'Miljövärden urval för publ'!$B$2:$H$2,0),FALSE)),"",VLOOKUP($C337,'Miljövärden urval för publ'!$B$2:$H$490,MATCH(E$4,'Miljövärden urval för publ'!$B$2:$H$2,0),FALSE))</f>
        <v>20.488600000000002</v>
      </c>
      <c r="F337" s="45">
        <f>IF(ISERROR(VLOOKUP($C337,'Miljövärden urval för publ'!$B$2:$H$490,MATCH(F$4,'Miljövärden urval för publ'!$B$2:$H$2,0),FALSE)),"",VLOOKUP($C337,'Miljövärden urval för publ'!$B$2:$H$490,MATCH(F$4,'Miljövärden urval för publ'!$B$2:$H$2,0),FALSE))</f>
        <v>9.7667099999999998</v>
      </c>
      <c r="G337" s="45">
        <f>IF(ISERROR(VLOOKUP($C337,'Miljövärden urval för publ'!$B$2:$H$490,MATCH(G$4,'Miljövärden urval för publ'!$B$2:$H$2,0),FALSE)),"",VLOOKUP($C337,'Miljövärden urval för publ'!$B$2:$H$490,MATCH(G$4,'Miljövärden urval för publ'!$B$2:$H$2,0),FALSE))</f>
        <v>7.1672100000000002E-3</v>
      </c>
    </row>
    <row r="338" spans="1:7" x14ac:dyDescent="0.35">
      <c r="A338" s="45">
        <v>335</v>
      </c>
      <c r="B338" s="45" t="str">
        <f>IF(ISERROR(INDEX('Miljövärden urval för publ'!$A$2:$AD$475,MATCH($A338,'Miljövärden urval för publ'!$U$2:$U$476,0),1)),"",INDEX('Miljövärden urval för publ'!$A$2:$AD$475,MATCH($A338,'Miljövärden urval för publ'!$U$2:$U$476,0),1))</f>
        <v>Värnamo Energi AB</v>
      </c>
      <c r="C338" s="45" t="str">
        <f>IF(ISERROR(INDEX('Miljövärden urval för publ'!$A$2:$AD$475,MATCH($A338,'Miljövärden urval för publ'!$U$2:$U$476,0),2)),"",INDEX('Miljövärden urval för publ'!$A$2:$AD$475,MATCH($A338,'Miljövärden urval för publ'!$U$2:$U$476,0),2))</f>
        <v>Värnamo</v>
      </c>
      <c r="D338" s="45">
        <f>IF(ISERROR(VLOOKUP($C338,'Miljövärden urval för publ'!$B$2:$H$490,MATCH(D$4,'Miljövärden urval för publ'!$B$2:$H$2,0),FALSE)),"",VLOOKUP($C338,'Miljövärden urval för publ'!$B$2:$H$490,MATCH(D$4,'Miljövärden urval för publ'!$B$2:$H$2,0),FALSE))</f>
        <v>0.244307</v>
      </c>
      <c r="E338" s="45">
        <f>IF(ISERROR(VLOOKUP($C338,'Miljövärden urval för publ'!$B$2:$H$490,MATCH(E$4,'Miljövärden urval för publ'!$B$2:$H$2,0),FALSE)),"",VLOOKUP($C338,'Miljövärden urval för publ'!$B$2:$H$490,MATCH(E$4,'Miljövärden urval för publ'!$B$2:$H$2,0),FALSE))</f>
        <v>38.389499999999998</v>
      </c>
      <c r="F338" s="45">
        <f>IF(ISERROR(VLOOKUP($C338,'Miljövärden urval för publ'!$B$2:$H$490,MATCH(F$4,'Miljövärden urval för publ'!$B$2:$H$2,0),FALSE)),"",VLOOKUP($C338,'Miljövärden urval för publ'!$B$2:$H$490,MATCH(F$4,'Miljövärden urval för publ'!$B$2:$H$2,0),FALSE))</f>
        <v>7.3554700000000004</v>
      </c>
      <c r="G338" s="45">
        <f>IF(ISERROR(VLOOKUP($C338,'Miljövärden urval för publ'!$B$2:$H$490,MATCH(G$4,'Miljövärden urval för publ'!$B$2:$H$2,0),FALSE)),"",VLOOKUP($C338,'Miljövärden urval för publ'!$B$2:$H$490,MATCH(G$4,'Miljövärden urval för publ'!$B$2:$H$2,0),FALSE))</f>
        <v>2.6010200000000001E-2</v>
      </c>
    </row>
    <row r="339" spans="1:7" x14ac:dyDescent="0.35">
      <c r="A339" s="45">
        <v>336</v>
      </c>
      <c r="B339" s="45" t="str">
        <f>IF(ISERROR(INDEX('Miljövärden urval för publ'!$A$2:$AD$475,MATCH($A339,'Miljövärden urval för publ'!$U$2:$U$476,0),1)),"",INDEX('Miljövärden urval för publ'!$A$2:$AD$475,MATCH($A339,'Miljövärden urval för publ'!$U$2:$U$476,0),1))</f>
        <v>Västerbergslagens Energi AB</v>
      </c>
      <c r="C339" s="45" t="str">
        <f>IF(ISERROR(INDEX('Miljövärden urval för publ'!$A$2:$AD$475,MATCH($A339,'Miljövärden urval för publ'!$U$2:$U$476,0),2)),"",INDEX('Miljövärden urval för publ'!$A$2:$AD$475,MATCH($A339,'Miljövärden urval för publ'!$U$2:$U$476,0),2))</f>
        <v>Fagersta</v>
      </c>
      <c r="D339" s="45">
        <f>IF(ISERROR(VLOOKUP($C339,'Miljövärden urval för publ'!$B$2:$H$490,MATCH(D$4,'Miljövärden urval för publ'!$B$2:$H$2,0),FALSE)),"",VLOOKUP($C339,'Miljövärden urval för publ'!$B$2:$H$490,MATCH(D$4,'Miljövärden urval för publ'!$B$2:$H$2,0),FALSE))</f>
        <v>0.13466400000000001</v>
      </c>
      <c r="E339" s="45">
        <f>IF(ISERROR(VLOOKUP($C339,'Miljövärden urval för publ'!$B$2:$H$490,MATCH(E$4,'Miljövärden urval för publ'!$B$2:$H$2,0),FALSE)),"",VLOOKUP($C339,'Miljövärden urval för publ'!$B$2:$H$490,MATCH(E$4,'Miljövärden urval för publ'!$B$2:$H$2,0),FALSE))</f>
        <v>31.6722</v>
      </c>
      <c r="F339" s="45">
        <f>IF(ISERROR(VLOOKUP($C339,'Miljövärden urval för publ'!$B$2:$H$490,MATCH(F$4,'Miljövärden urval för publ'!$B$2:$H$2,0),FALSE)),"",VLOOKUP($C339,'Miljövärden urval för publ'!$B$2:$H$490,MATCH(F$4,'Miljövärden urval för publ'!$B$2:$H$2,0),FALSE))</f>
        <v>8.6682500000000005</v>
      </c>
      <c r="G339" s="45">
        <f>IF(ISERROR(VLOOKUP($C339,'Miljövärden urval för publ'!$B$2:$H$490,MATCH(G$4,'Miljövärden urval för publ'!$B$2:$H$2,0),FALSE)),"",VLOOKUP($C339,'Miljövärden urval för publ'!$B$2:$H$490,MATCH(G$4,'Miljövärden urval för publ'!$B$2:$H$2,0),FALSE))</f>
        <v>4.12168E-3</v>
      </c>
    </row>
    <row r="340" spans="1:7" x14ac:dyDescent="0.35">
      <c r="A340" s="45">
        <v>337</v>
      </c>
      <c r="B340" s="45" t="str">
        <f>IF(ISERROR(INDEX('Miljövärden urval för publ'!$A$2:$AD$475,MATCH($A340,'Miljövärden urval för publ'!$U$2:$U$476,0),1)),"",INDEX('Miljövärden urval för publ'!$A$2:$AD$475,MATCH($A340,'Miljövärden urval för publ'!$U$2:$U$476,0),1))</f>
        <v>Västerbergslagens Energi AB</v>
      </c>
      <c r="C340" s="45" t="str">
        <f>IF(ISERROR(INDEX('Miljövärden urval för publ'!$A$2:$AD$475,MATCH($A340,'Miljövärden urval för publ'!$U$2:$U$476,0),2)),"",INDEX('Miljövärden urval för publ'!$A$2:$AD$475,MATCH($A340,'Miljövärden urval för publ'!$U$2:$U$476,0),2))</f>
        <v>Grängesberg</v>
      </c>
      <c r="D340" s="45">
        <f>IF(ISERROR(VLOOKUP($C340,'Miljövärden urval för publ'!$B$2:$H$490,MATCH(D$4,'Miljövärden urval för publ'!$B$2:$H$2,0),FALSE)),"",VLOOKUP($C340,'Miljövärden urval för publ'!$B$2:$H$490,MATCH(D$4,'Miljövärden urval för publ'!$B$2:$H$2,0),FALSE))</f>
        <v>0.14984500000000001</v>
      </c>
      <c r="E340" s="45">
        <f>IF(ISERROR(VLOOKUP($C340,'Miljövärden urval för publ'!$B$2:$H$490,MATCH(E$4,'Miljövärden urval för publ'!$B$2:$H$2,0),FALSE)),"",VLOOKUP($C340,'Miljövärden urval för publ'!$B$2:$H$490,MATCH(E$4,'Miljövärden urval för publ'!$B$2:$H$2,0),FALSE))</f>
        <v>31.473299999999998</v>
      </c>
      <c r="F340" s="45">
        <f>IF(ISERROR(VLOOKUP($C340,'Miljövärden urval för publ'!$B$2:$H$490,MATCH(F$4,'Miljövärden urval för publ'!$B$2:$H$2,0),FALSE)),"",VLOOKUP($C340,'Miljövärden urval för publ'!$B$2:$H$490,MATCH(F$4,'Miljövärden urval för publ'!$B$2:$H$2,0),FALSE))</f>
        <v>10.1357</v>
      </c>
      <c r="G340" s="45">
        <f>IF(ISERROR(VLOOKUP($C340,'Miljövärden urval för publ'!$B$2:$H$490,MATCH(G$4,'Miljövärden urval för publ'!$B$2:$H$2,0),FALSE)),"",VLOOKUP($C340,'Miljövärden urval för publ'!$B$2:$H$490,MATCH(G$4,'Miljövärden urval för publ'!$B$2:$H$2,0),FALSE))</f>
        <v>5.5914400000000003E-2</v>
      </c>
    </row>
    <row r="341" spans="1:7" x14ac:dyDescent="0.35">
      <c r="A341" s="45">
        <v>338</v>
      </c>
      <c r="B341" s="45" t="str">
        <f>IF(ISERROR(INDEX('Miljövärden urval för publ'!$A$2:$AD$475,MATCH($A341,'Miljövärden urval för publ'!$U$2:$U$476,0),1)),"",INDEX('Miljövärden urval för publ'!$A$2:$AD$475,MATCH($A341,'Miljövärden urval för publ'!$U$2:$U$476,0),1))</f>
        <v>Västerbergslagens Energi AB</v>
      </c>
      <c r="C341" s="45" t="str">
        <f>IF(ISERROR(INDEX('Miljövärden urval för publ'!$A$2:$AD$475,MATCH($A341,'Miljövärden urval för publ'!$U$2:$U$476,0),2)),"",INDEX('Miljövärden urval för publ'!$A$2:$AD$475,MATCH($A341,'Miljövärden urval för publ'!$U$2:$U$476,0),2))</f>
        <v>Ludvika</v>
      </c>
      <c r="D341" s="45">
        <f>IF(ISERROR(VLOOKUP($C341,'Miljövärden urval för publ'!$B$2:$H$490,MATCH(D$4,'Miljövärden urval för publ'!$B$2:$H$2,0),FALSE)),"",VLOOKUP($C341,'Miljövärden urval för publ'!$B$2:$H$490,MATCH(D$4,'Miljövärden urval för publ'!$B$2:$H$2,0),FALSE))</f>
        <v>0.20555200000000001</v>
      </c>
      <c r="E341" s="45">
        <f>IF(ISERROR(VLOOKUP($C341,'Miljövärden urval för publ'!$B$2:$H$490,MATCH(E$4,'Miljövärden urval för publ'!$B$2:$H$2,0),FALSE)),"",VLOOKUP($C341,'Miljövärden urval för publ'!$B$2:$H$490,MATCH(E$4,'Miljövärden urval för publ'!$B$2:$H$2,0),FALSE))</f>
        <v>32.788400000000003</v>
      </c>
      <c r="F341" s="45">
        <f>IF(ISERROR(VLOOKUP($C341,'Miljövärden urval för publ'!$B$2:$H$490,MATCH(F$4,'Miljövärden urval för publ'!$B$2:$H$2,0),FALSE)),"",VLOOKUP($C341,'Miljövärden urval för publ'!$B$2:$H$490,MATCH(F$4,'Miljövärden urval för publ'!$B$2:$H$2,0),FALSE))</f>
        <v>6.1314399999999996</v>
      </c>
      <c r="G341" s="45">
        <f>IF(ISERROR(VLOOKUP($C341,'Miljövärden urval för publ'!$B$2:$H$490,MATCH(G$4,'Miljövärden urval för publ'!$B$2:$H$2,0),FALSE)),"",VLOOKUP($C341,'Miljövärden urval för publ'!$B$2:$H$490,MATCH(G$4,'Miljövärden urval för publ'!$B$2:$H$2,0),FALSE))</f>
        <v>5.7196999999999998E-2</v>
      </c>
    </row>
    <row r="342" spans="1:7" x14ac:dyDescent="0.35">
      <c r="A342" s="45">
        <v>339</v>
      </c>
      <c r="B342" s="45" t="str">
        <f>IF(ISERROR(INDEX('Miljövärden urval för publ'!$A$2:$AD$475,MATCH($A342,'Miljövärden urval för publ'!$U$2:$U$476,0),1)),"",INDEX('Miljövärden urval för publ'!$A$2:$AD$475,MATCH($A342,'Miljövärden urval för publ'!$U$2:$U$476,0),1))</f>
        <v>Västerbergslagens Energi AB</v>
      </c>
      <c r="C342" s="45" t="str">
        <f>IF(ISERROR(INDEX('Miljövärden urval för publ'!$A$2:$AD$475,MATCH($A342,'Miljövärden urval för publ'!$U$2:$U$476,0),2)),"",INDEX('Miljövärden urval för publ'!$A$2:$AD$475,MATCH($A342,'Miljövärden urval för publ'!$U$2:$U$476,0),2))</f>
        <v>Norberg</v>
      </c>
      <c r="D342" s="45">
        <f>IF(ISERROR(VLOOKUP($C342,'Miljövärden urval för publ'!$B$2:$H$490,MATCH(D$4,'Miljövärden urval för publ'!$B$2:$H$2,0),FALSE)),"",VLOOKUP($C342,'Miljövärden urval för publ'!$B$2:$H$490,MATCH(D$4,'Miljövärden urval för publ'!$B$2:$H$2,0),FALSE))</f>
        <v>0.101233</v>
      </c>
      <c r="E342" s="45">
        <f>IF(ISERROR(VLOOKUP($C342,'Miljövärden urval för publ'!$B$2:$H$490,MATCH(E$4,'Miljövärden urval för publ'!$B$2:$H$2,0),FALSE)),"",VLOOKUP($C342,'Miljövärden urval för publ'!$B$2:$H$490,MATCH(E$4,'Miljövärden urval för publ'!$B$2:$H$2,0),FALSE))</f>
        <v>13.510899999999999</v>
      </c>
      <c r="F342" s="45">
        <f>IF(ISERROR(VLOOKUP($C342,'Miljövärden urval för publ'!$B$2:$H$490,MATCH(F$4,'Miljövärden urval för publ'!$B$2:$H$2,0),FALSE)),"",VLOOKUP($C342,'Miljövärden urval för publ'!$B$2:$H$490,MATCH(F$4,'Miljövärden urval för publ'!$B$2:$H$2,0),FALSE))</f>
        <v>1.9969699999999999</v>
      </c>
      <c r="G342" s="45">
        <f>IF(ISERROR(VLOOKUP($C342,'Miljövärden urval för publ'!$B$2:$H$490,MATCH(G$4,'Miljövärden urval för publ'!$B$2:$H$2,0),FALSE)),"",VLOOKUP($C342,'Miljövärden urval för publ'!$B$2:$H$490,MATCH(G$4,'Miljövärden urval för publ'!$B$2:$H$2,0),FALSE))</f>
        <v>2.41151E-2</v>
      </c>
    </row>
    <row r="343" spans="1:7" x14ac:dyDescent="0.35">
      <c r="A343" s="45">
        <v>340</v>
      </c>
      <c r="B343" s="45" t="str">
        <f>IF(ISERROR(INDEX('Miljövärden urval för publ'!$A$2:$AD$475,MATCH($A343,'Miljövärden urval för publ'!$U$2:$U$476,0),1)),"",INDEX('Miljövärden urval för publ'!$A$2:$AD$475,MATCH($A343,'Miljövärden urval för publ'!$U$2:$U$476,0),1))</f>
        <v>Västervik Miljö &amp; Energi AB</v>
      </c>
      <c r="C343" s="45" t="str">
        <f>IF(ISERROR(INDEX('Miljövärden urval för publ'!$A$2:$AD$475,MATCH($A343,'Miljövärden urval för publ'!$U$2:$U$476,0),2)),"",INDEX('Miljövärden urval för publ'!$A$2:$AD$475,MATCH($A343,'Miljövärden urval för publ'!$U$2:$U$476,0),2))</f>
        <v>Ankarsrum</v>
      </c>
      <c r="D343" s="45">
        <f>IF(ISERROR(VLOOKUP($C343,'Miljövärden urval för publ'!$B$2:$H$490,MATCH(D$4,'Miljövärden urval för publ'!$B$2:$H$2,0),FALSE)),"",VLOOKUP($C343,'Miljövärden urval för publ'!$B$2:$H$490,MATCH(D$4,'Miljövärden urval för publ'!$B$2:$H$2,0),FALSE))</f>
        <v>0.194189</v>
      </c>
      <c r="E343" s="45">
        <f>IF(ISERROR(VLOOKUP($C343,'Miljövärden urval för publ'!$B$2:$H$490,MATCH(E$4,'Miljövärden urval för publ'!$B$2:$H$2,0),FALSE)),"",VLOOKUP($C343,'Miljövärden urval för publ'!$B$2:$H$490,MATCH(E$4,'Miljövärden urval för publ'!$B$2:$H$2,0),FALSE))</f>
        <v>39.8598</v>
      </c>
      <c r="F343" s="45">
        <f>IF(ISERROR(VLOOKUP($C343,'Miljövärden urval för publ'!$B$2:$H$490,MATCH(F$4,'Miljövärden urval för publ'!$B$2:$H$2,0),FALSE)),"",VLOOKUP($C343,'Miljövärden urval för publ'!$B$2:$H$490,MATCH(F$4,'Miljövärden urval för publ'!$B$2:$H$2,0),FALSE))</f>
        <v>9.9079700000000006</v>
      </c>
      <c r="G343" s="45">
        <f>IF(ISERROR(VLOOKUP($C343,'Miljövärden urval för publ'!$B$2:$H$490,MATCH(G$4,'Miljövärden urval för publ'!$B$2:$H$2,0),FALSE)),"",VLOOKUP($C343,'Miljövärden urval för publ'!$B$2:$H$490,MATCH(G$4,'Miljövärden urval för publ'!$B$2:$H$2,0),FALSE))</f>
        <v>6.7093799999999995E-2</v>
      </c>
    </row>
    <row r="344" spans="1:7" x14ac:dyDescent="0.35">
      <c r="A344" s="45">
        <v>341</v>
      </c>
      <c r="B344" s="45" t="str">
        <f>IF(ISERROR(INDEX('Miljövärden urval för publ'!$A$2:$AD$475,MATCH($A344,'Miljövärden urval för publ'!$U$2:$U$476,0),1)),"",INDEX('Miljövärden urval för publ'!$A$2:$AD$475,MATCH($A344,'Miljövärden urval för publ'!$U$2:$U$476,0),1))</f>
        <v>Västervik Miljö &amp; Energi AB</v>
      </c>
      <c r="C344" s="45" t="str">
        <f>IF(ISERROR(INDEX('Miljövärden urval för publ'!$A$2:$AD$475,MATCH($A344,'Miljövärden urval för publ'!$U$2:$U$476,0),2)),"",INDEX('Miljövärden urval för publ'!$A$2:$AD$475,MATCH($A344,'Miljövärden urval för publ'!$U$2:$U$476,0),2))</f>
        <v>Gamleby</v>
      </c>
      <c r="D344" s="45">
        <f>IF(ISERROR(VLOOKUP($C344,'Miljövärden urval för publ'!$B$2:$H$490,MATCH(D$4,'Miljövärden urval för publ'!$B$2:$H$2,0),FALSE)),"",VLOOKUP($C344,'Miljövärden urval för publ'!$B$2:$H$490,MATCH(D$4,'Miljövärden urval för publ'!$B$2:$H$2,0),FALSE))</f>
        <v>0.202899</v>
      </c>
      <c r="E344" s="45">
        <f>IF(ISERROR(VLOOKUP($C344,'Miljövärden urval för publ'!$B$2:$H$490,MATCH(E$4,'Miljövärden urval för publ'!$B$2:$H$2,0),FALSE)),"",VLOOKUP($C344,'Miljövärden urval för publ'!$B$2:$H$490,MATCH(E$4,'Miljövärden urval för publ'!$B$2:$H$2,0),FALSE))</f>
        <v>41.117199999999997</v>
      </c>
      <c r="F344" s="45">
        <f>IF(ISERROR(VLOOKUP($C344,'Miljövärden urval för publ'!$B$2:$H$490,MATCH(F$4,'Miljövärden urval för publ'!$B$2:$H$2,0),FALSE)),"",VLOOKUP($C344,'Miljövärden urval för publ'!$B$2:$H$490,MATCH(F$4,'Miljövärden urval för publ'!$B$2:$H$2,0),FALSE))</f>
        <v>9.0603899999999999</v>
      </c>
      <c r="G344" s="45">
        <f>IF(ISERROR(VLOOKUP($C344,'Miljövärden urval för publ'!$B$2:$H$490,MATCH(G$4,'Miljövärden urval för publ'!$B$2:$H$2,0),FALSE)),"",VLOOKUP($C344,'Miljövärden urval för publ'!$B$2:$H$490,MATCH(G$4,'Miljövärden urval för publ'!$B$2:$H$2,0),FALSE))</f>
        <v>7.8253100000000006E-2</v>
      </c>
    </row>
    <row r="345" spans="1:7" x14ac:dyDescent="0.35">
      <c r="A345" s="45">
        <v>342</v>
      </c>
      <c r="B345" s="45" t="str">
        <f>IF(ISERROR(INDEX('Miljövärden urval för publ'!$A$2:$AD$475,MATCH($A345,'Miljövärden urval för publ'!$U$2:$U$476,0),1)),"",INDEX('Miljövärden urval för publ'!$A$2:$AD$475,MATCH($A345,'Miljövärden urval för publ'!$U$2:$U$476,0),1))</f>
        <v>Västervik Miljö &amp; Energi AB</v>
      </c>
      <c r="C345" s="45" t="str">
        <f>IF(ISERROR(INDEX('Miljövärden urval för publ'!$A$2:$AD$475,MATCH($A345,'Miljövärden urval för publ'!$U$2:$U$476,0),2)),"",INDEX('Miljövärden urval för publ'!$A$2:$AD$475,MATCH($A345,'Miljövärden urval för publ'!$U$2:$U$476,0),2))</f>
        <v>Västervik</v>
      </c>
      <c r="D345" s="45">
        <f>IF(ISERROR(VLOOKUP($C345,'Miljövärden urval för publ'!$B$2:$H$490,MATCH(D$4,'Miljövärden urval för publ'!$B$2:$H$2,0),FALSE)),"",VLOOKUP($C345,'Miljövärden urval för publ'!$B$2:$H$490,MATCH(D$4,'Miljövärden urval för publ'!$B$2:$H$2,0),FALSE))</f>
        <v>0.21734899999999999</v>
      </c>
      <c r="E345" s="45">
        <f>IF(ISERROR(VLOOKUP($C345,'Miljövärden urval för publ'!$B$2:$H$490,MATCH(E$4,'Miljövärden urval för publ'!$B$2:$H$2,0),FALSE)),"",VLOOKUP($C345,'Miljövärden urval för publ'!$B$2:$H$490,MATCH(E$4,'Miljövärden urval för publ'!$B$2:$H$2,0),FALSE))</f>
        <v>97.218100000000007</v>
      </c>
      <c r="F345" s="45">
        <f>IF(ISERROR(VLOOKUP($C345,'Miljövärden urval för publ'!$B$2:$H$490,MATCH(F$4,'Miljövärden urval för publ'!$B$2:$H$2,0),FALSE)),"",VLOOKUP($C345,'Miljövärden urval för publ'!$B$2:$H$490,MATCH(F$4,'Miljövärden urval för publ'!$B$2:$H$2,0),FALSE))</f>
        <v>6.7590399999999997</v>
      </c>
      <c r="G345" s="45">
        <f>IF(ISERROR(VLOOKUP($C345,'Miljövärden urval för publ'!$B$2:$H$490,MATCH(G$4,'Miljövärden urval för publ'!$B$2:$H$2,0),FALSE)),"",VLOOKUP($C345,'Miljövärden urval för publ'!$B$2:$H$490,MATCH(G$4,'Miljövärden urval för publ'!$B$2:$H$2,0),FALSE))</f>
        <v>5.765E-2</v>
      </c>
    </row>
    <row r="346" spans="1:7" x14ac:dyDescent="0.35">
      <c r="A346" s="45">
        <v>343</v>
      </c>
      <c r="B346" s="45" t="str">
        <f>IF(ISERROR(INDEX('Miljövärden urval för publ'!$A$2:$AD$475,MATCH($A346,'Miljövärden urval för publ'!$U$2:$U$476,0),1)),"",INDEX('Miljövärden urval för publ'!$A$2:$AD$475,MATCH($A346,'Miljövärden urval för publ'!$U$2:$U$476,0),1))</f>
        <v>Växjö Energi AB</v>
      </c>
      <c r="C346" s="45" t="str">
        <f>IF(ISERROR(INDEX('Miljövärden urval för publ'!$A$2:$AD$475,MATCH($A346,'Miljövärden urval för publ'!$U$2:$U$476,0),2)),"",INDEX('Miljövärden urval för publ'!$A$2:$AD$475,MATCH($A346,'Miljövärden urval för publ'!$U$2:$U$476,0),2))</f>
        <v>Braås</v>
      </c>
      <c r="D346" s="45">
        <f>IF(ISERROR(VLOOKUP($C346,'Miljövärden urval för publ'!$B$2:$H$490,MATCH(D$4,'Miljövärden urval för publ'!$B$2:$H$2,0),FALSE)),"",VLOOKUP($C346,'Miljövärden urval för publ'!$B$2:$H$490,MATCH(D$4,'Miljövärden urval för publ'!$B$2:$H$2,0),FALSE))</f>
        <v>0.18728700000000001</v>
      </c>
      <c r="E346" s="45">
        <f>IF(ISERROR(VLOOKUP($C346,'Miljövärden urval för publ'!$B$2:$H$490,MATCH(E$4,'Miljövärden urval för publ'!$B$2:$H$2,0),FALSE)),"",VLOOKUP($C346,'Miljövärden urval för publ'!$B$2:$H$490,MATCH(E$4,'Miljövärden urval för publ'!$B$2:$H$2,0),FALSE))</f>
        <v>35.511699999999998</v>
      </c>
      <c r="F346" s="45">
        <f>IF(ISERROR(VLOOKUP($C346,'Miljövärden urval för publ'!$B$2:$H$490,MATCH(F$4,'Miljövärden urval för publ'!$B$2:$H$2,0),FALSE)),"",VLOOKUP($C346,'Miljövärden urval för publ'!$B$2:$H$490,MATCH(F$4,'Miljövärden urval för publ'!$B$2:$H$2,0),FALSE))</f>
        <v>10.974</v>
      </c>
      <c r="G346" s="45">
        <f>IF(ISERROR(VLOOKUP($C346,'Miljövärden urval för publ'!$B$2:$H$490,MATCH(G$4,'Miljövärden urval för publ'!$B$2:$H$2,0),FALSE)),"",VLOOKUP($C346,'Miljövärden urval för publ'!$B$2:$H$490,MATCH(G$4,'Miljövärden urval för publ'!$B$2:$H$2,0),FALSE))</f>
        <v>6.1351999999999997E-2</v>
      </c>
    </row>
    <row r="347" spans="1:7" x14ac:dyDescent="0.35">
      <c r="A347" s="45">
        <v>344</v>
      </c>
      <c r="B347" s="45" t="str">
        <f>IF(ISERROR(INDEX('Miljövärden urval för publ'!$A$2:$AD$475,MATCH($A347,'Miljövärden urval för publ'!$U$2:$U$476,0),1)),"",INDEX('Miljövärden urval för publ'!$A$2:$AD$475,MATCH($A347,'Miljövärden urval för publ'!$U$2:$U$476,0),1))</f>
        <v>Växjö Energi AB</v>
      </c>
      <c r="C347" s="45" t="str">
        <f>IF(ISERROR(INDEX('Miljövärden urval för publ'!$A$2:$AD$475,MATCH($A347,'Miljövärden urval för publ'!$U$2:$U$476,0),2)),"",INDEX('Miljövärden urval för publ'!$A$2:$AD$475,MATCH($A347,'Miljövärden urval för publ'!$U$2:$U$476,0),2))</f>
        <v>Ingelstad</v>
      </c>
      <c r="D347" s="45">
        <f>IF(ISERROR(VLOOKUP($C347,'Miljövärden urval för publ'!$B$2:$H$490,MATCH(D$4,'Miljövärden urval för publ'!$B$2:$H$2,0),FALSE)),"",VLOOKUP($C347,'Miljövärden urval för publ'!$B$2:$H$490,MATCH(D$4,'Miljövärden urval för publ'!$B$2:$H$2,0),FALSE))</f>
        <v>0.29339399999999999</v>
      </c>
      <c r="E347" s="45">
        <f>IF(ISERROR(VLOOKUP($C347,'Miljövärden urval för publ'!$B$2:$H$490,MATCH(E$4,'Miljövärden urval för publ'!$B$2:$H$2,0),FALSE)),"",VLOOKUP($C347,'Miljövärden urval för publ'!$B$2:$H$490,MATCH(E$4,'Miljövärden urval för publ'!$B$2:$H$2,0),FALSE))</f>
        <v>54.321300000000001</v>
      </c>
      <c r="F347" s="45">
        <f>IF(ISERROR(VLOOKUP($C347,'Miljövärden urval för publ'!$B$2:$H$490,MATCH(F$4,'Miljövärden urval för publ'!$B$2:$H$2,0),FALSE)),"",VLOOKUP($C347,'Miljövärden urval för publ'!$B$2:$H$490,MATCH(F$4,'Miljövärden urval för publ'!$B$2:$H$2,0),FALSE))</f>
        <v>14.4255</v>
      </c>
      <c r="G347" s="45">
        <f>IF(ISERROR(VLOOKUP($C347,'Miljövärden urval för publ'!$B$2:$H$490,MATCH(G$4,'Miljövärden urval för publ'!$B$2:$H$2,0),FALSE)),"",VLOOKUP($C347,'Miljövärden urval för publ'!$B$2:$H$490,MATCH(G$4,'Miljövärden urval för publ'!$B$2:$H$2,0),FALSE))</f>
        <v>9.1286400000000004E-2</v>
      </c>
    </row>
    <row r="348" spans="1:7" x14ac:dyDescent="0.35">
      <c r="A348" s="45">
        <v>345</v>
      </c>
      <c r="B348" s="45" t="str">
        <f>IF(ISERROR(INDEX('Miljövärden urval för publ'!$A$2:$AD$475,MATCH($A348,'Miljövärden urval för publ'!$U$2:$U$476,0),1)),"",INDEX('Miljövärden urval för publ'!$A$2:$AD$475,MATCH($A348,'Miljövärden urval för publ'!$U$2:$U$476,0),1))</f>
        <v>Växjö Energi AB</v>
      </c>
      <c r="C348" s="45" t="str">
        <f>IF(ISERROR(INDEX('Miljövärden urval för publ'!$A$2:$AD$475,MATCH($A348,'Miljövärden urval för publ'!$U$2:$U$476,0),2)),"",INDEX('Miljövärden urval för publ'!$A$2:$AD$475,MATCH($A348,'Miljövärden urval för publ'!$U$2:$U$476,0),2))</f>
        <v>Rottne</v>
      </c>
      <c r="D348" s="45">
        <f>IF(ISERROR(VLOOKUP($C348,'Miljövärden urval för publ'!$B$2:$H$490,MATCH(D$4,'Miljövärden urval för publ'!$B$2:$H$2,0),FALSE)),"",VLOOKUP($C348,'Miljövärden urval för publ'!$B$2:$H$490,MATCH(D$4,'Miljövärden urval för publ'!$B$2:$H$2,0),FALSE))</f>
        <v>0.24240800000000001</v>
      </c>
      <c r="E348" s="45">
        <f>IF(ISERROR(VLOOKUP($C348,'Miljövärden urval för publ'!$B$2:$H$490,MATCH(E$4,'Miljövärden urval för publ'!$B$2:$H$2,0),FALSE)),"",VLOOKUP($C348,'Miljövärden urval för publ'!$B$2:$H$490,MATCH(E$4,'Miljövärden urval för publ'!$B$2:$H$2,0),FALSE))</f>
        <v>51.170900000000003</v>
      </c>
      <c r="F348" s="45">
        <f>IF(ISERROR(VLOOKUP($C348,'Miljövärden urval för publ'!$B$2:$H$490,MATCH(F$4,'Miljövärden urval för publ'!$B$2:$H$2,0),FALSE)),"",VLOOKUP($C348,'Miljövärden urval för publ'!$B$2:$H$490,MATCH(F$4,'Miljövärden urval för publ'!$B$2:$H$2,0),FALSE))</f>
        <v>11.9587</v>
      </c>
      <c r="G348" s="45">
        <f>IF(ISERROR(VLOOKUP($C348,'Miljövärden urval för publ'!$B$2:$H$490,MATCH(G$4,'Miljövärden urval för publ'!$B$2:$H$2,0),FALSE)),"",VLOOKUP($C348,'Miljövärden urval för publ'!$B$2:$H$490,MATCH(G$4,'Miljövärden urval för publ'!$B$2:$H$2,0),FALSE))</f>
        <v>7.9109600000000002E-2</v>
      </c>
    </row>
    <row r="349" spans="1:7" x14ac:dyDescent="0.35">
      <c r="A349" s="45">
        <v>346</v>
      </c>
      <c r="B349" s="45" t="str">
        <f>IF(ISERROR(INDEX('Miljövärden urval för publ'!$A$2:$AD$475,MATCH($A349,'Miljövärden urval för publ'!$U$2:$U$476,0),1)),"",INDEX('Miljövärden urval för publ'!$A$2:$AD$475,MATCH($A349,'Miljövärden urval för publ'!$U$2:$U$476,0),1))</f>
        <v>Växjö Energi AB</v>
      </c>
      <c r="C349" s="45" t="str">
        <f>IF(ISERROR(INDEX('Miljövärden urval för publ'!$A$2:$AD$475,MATCH($A349,'Miljövärden urval för publ'!$U$2:$U$476,0),2)),"",INDEX('Miljövärden urval för publ'!$A$2:$AD$475,MATCH($A349,'Miljövärden urval för publ'!$U$2:$U$476,0),2))</f>
        <v>Växjö</v>
      </c>
      <c r="D349" s="45">
        <f>IF(ISERROR(VLOOKUP($C349,'Miljövärden urval för publ'!$B$2:$H$490,MATCH(D$4,'Miljövärden urval för publ'!$B$2:$H$2,0),FALSE)),"",VLOOKUP($C349,'Miljövärden urval för publ'!$B$2:$H$490,MATCH(D$4,'Miljövärden urval för publ'!$B$2:$H$2,0),FALSE))</f>
        <v>0.18011099999999999</v>
      </c>
      <c r="E349" s="45">
        <f>IF(ISERROR(VLOOKUP($C349,'Miljövärden urval för publ'!$B$2:$H$490,MATCH(E$4,'Miljövärden urval för publ'!$B$2:$H$2,0),FALSE)),"",VLOOKUP($C349,'Miljövärden urval för publ'!$B$2:$H$490,MATCH(E$4,'Miljövärden urval för publ'!$B$2:$H$2,0),FALSE))</f>
        <v>43.300400000000003</v>
      </c>
      <c r="F349" s="45">
        <f>IF(ISERROR(VLOOKUP($C349,'Miljövärden urval för publ'!$B$2:$H$490,MATCH(F$4,'Miljövärden urval för publ'!$B$2:$H$2,0),FALSE)),"",VLOOKUP($C349,'Miljövärden urval för publ'!$B$2:$H$490,MATCH(F$4,'Miljövärden urval för publ'!$B$2:$H$2,0),FALSE))</f>
        <v>8.7237100000000005</v>
      </c>
      <c r="G349" s="45">
        <f>IF(ISERROR(VLOOKUP($C349,'Miljövärden urval för publ'!$B$2:$H$490,MATCH(G$4,'Miljövärden urval för publ'!$B$2:$H$2,0),FALSE)),"",VLOOKUP($C349,'Miljövärden urval för publ'!$B$2:$H$490,MATCH(G$4,'Miljövärden urval för publ'!$B$2:$H$2,0),FALSE))</f>
        <v>3.2695500000000002E-2</v>
      </c>
    </row>
    <row r="350" spans="1:7" x14ac:dyDescent="0.35">
      <c r="A350" s="45">
        <v>347</v>
      </c>
      <c r="B350" s="45" t="str">
        <f>IF(ISERROR(INDEX('Miljövärden urval för publ'!$A$2:$AD$475,MATCH($A350,'Miljövärden urval för publ'!$U$2:$U$476,0),1)),"",INDEX('Miljövärden urval för publ'!$A$2:$AD$475,MATCH($A350,'Miljövärden urval för publ'!$U$2:$U$476,0),1))</f>
        <v>Ystad Energi AB</v>
      </c>
      <c r="C350" s="45" t="str">
        <f>IF(ISERROR(INDEX('Miljövärden urval för publ'!$A$2:$AD$475,MATCH($A350,'Miljövärden urval för publ'!$U$2:$U$476,0),2)),"",INDEX('Miljövärden urval för publ'!$A$2:$AD$475,MATCH($A350,'Miljövärden urval för publ'!$U$2:$U$476,0),2))</f>
        <v>Ystad</v>
      </c>
      <c r="D350" s="45">
        <f>IF(ISERROR(VLOOKUP($C350,'Miljövärden urval för publ'!$B$2:$H$490,MATCH(D$4,'Miljövärden urval för publ'!$B$2:$H$2,0),FALSE)),"",VLOOKUP($C350,'Miljövärden urval för publ'!$B$2:$H$490,MATCH(D$4,'Miljövärden urval för publ'!$B$2:$H$2,0),FALSE))</f>
        <v>0.16436500000000001</v>
      </c>
      <c r="E350" s="45">
        <f>IF(ISERROR(VLOOKUP($C350,'Miljövärden urval för publ'!$B$2:$H$490,MATCH(E$4,'Miljövärden urval för publ'!$B$2:$H$2,0),FALSE)),"",VLOOKUP($C350,'Miljövärden urval för publ'!$B$2:$H$490,MATCH(E$4,'Miljövärden urval för publ'!$B$2:$H$2,0),FALSE))</f>
        <v>25.248699999999999</v>
      </c>
      <c r="F350" s="45">
        <f>IF(ISERROR(VLOOKUP($C350,'Miljövärden urval för publ'!$B$2:$H$490,MATCH(F$4,'Miljövärden urval för publ'!$B$2:$H$2,0),FALSE)),"",VLOOKUP($C350,'Miljövärden urval för publ'!$B$2:$H$490,MATCH(F$4,'Miljövärden urval för publ'!$B$2:$H$2,0),FALSE))</f>
        <v>10.1904</v>
      </c>
      <c r="G350" s="45">
        <f>IF(ISERROR(VLOOKUP($C350,'Miljövärden urval för publ'!$B$2:$H$490,MATCH(G$4,'Miljövärden urval för publ'!$B$2:$H$2,0),FALSE)),"",VLOOKUP($C350,'Miljövärden urval för publ'!$B$2:$H$490,MATCH(G$4,'Miljövärden urval för publ'!$B$2:$H$2,0),FALSE))</f>
        <v>2.42291E-2</v>
      </c>
    </row>
    <row r="351" spans="1:7" x14ac:dyDescent="0.35">
      <c r="A351" s="45">
        <v>348</v>
      </c>
      <c r="B351" s="45" t="str">
        <f>IF(ISERROR(INDEX('Miljövärden urval för publ'!$A$2:$AD$475,MATCH($A351,'Miljövärden urval för publ'!$U$2:$U$476,0),1)),"",INDEX('Miljövärden urval för publ'!$A$2:$AD$475,MATCH($A351,'Miljövärden urval för publ'!$U$2:$U$476,0),1))</f>
        <v>Öresundskraft AB</v>
      </c>
      <c r="C351" s="45" t="str">
        <f>IF(ISERROR(INDEX('Miljövärden urval för publ'!$A$2:$AD$475,MATCH($A351,'Miljövärden urval för publ'!$U$2:$U$476,0),2)),"",INDEX('Miljövärden urval för publ'!$A$2:$AD$475,MATCH($A351,'Miljövärden urval för publ'!$U$2:$U$476,0),2))</f>
        <v>Helsingborg</v>
      </c>
      <c r="D351" s="45">
        <f>IF(ISERROR(VLOOKUP($C351,'Miljövärden urval för publ'!$B$2:$H$490,MATCH(D$4,'Miljövärden urval för publ'!$B$2:$H$2,0),FALSE)),"",VLOOKUP($C351,'Miljövärden urval för publ'!$B$2:$H$490,MATCH(D$4,'Miljövärden urval för publ'!$B$2:$H$2,0),FALSE))</f>
        <v>0.124308</v>
      </c>
      <c r="E351" s="45">
        <f>IF(ISERROR(VLOOKUP($C351,'Miljövärden urval för publ'!$B$2:$H$490,MATCH(E$4,'Miljövärden urval för publ'!$B$2:$H$2,0),FALSE)),"",VLOOKUP($C351,'Miljövärden urval för publ'!$B$2:$H$490,MATCH(E$4,'Miljövärden urval för publ'!$B$2:$H$2,0),FALSE))</f>
        <v>34.219700000000003</v>
      </c>
      <c r="F351" s="45">
        <f>IF(ISERROR(VLOOKUP($C351,'Miljövärden urval för publ'!$B$2:$H$490,MATCH(F$4,'Miljövärden urval för publ'!$B$2:$H$2,0),FALSE)),"",VLOOKUP($C351,'Miljövärden urval för publ'!$B$2:$H$490,MATCH(F$4,'Miljövärden urval för publ'!$B$2:$H$2,0),FALSE))</f>
        <v>4.8084800000000003</v>
      </c>
      <c r="G351" s="45">
        <f>IF(ISERROR(VLOOKUP($C351,'Miljövärden urval för publ'!$B$2:$H$490,MATCH(G$4,'Miljövärden urval för publ'!$B$2:$H$2,0),FALSE)),"",VLOOKUP($C351,'Miljövärden urval för publ'!$B$2:$H$490,MATCH(G$4,'Miljövärden urval för publ'!$B$2:$H$2,0),FALSE))</f>
        <v>1.9654199999999998E-3</v>
      </c>
    </row>
    <row r="352" spans="1:7" x14ac:dyDescent="0.35">
      <c r="A352" s="45">
        <v>349</v>
      </c>
      <c r="B352" s="45" t="str">
        <f>IF(ISERROR(INDEX('Miljövärden urval för publ'!$A$2:$AD$475,MATCH($A352,'Miljövärden urval för publ'!$U$2:$U$476,0),1)),"",INDEX('Miljövärden urval för publ'!$A$2:$AD$475,MATCH($A352,'Miljövärden urval för publ'!$U$2:$U$476,0),1))</f>
        <v>Öresundskraft AB</v>
      </c>
      <c r="C352" s="45" t="str">
        <f>IF(ISERROR(INDEX('Miljövärden urval för publ'!$A$2:$AD$475,MATCH($A352,'Miljövärden urval för publ'!$U$2:$U$476,0),2)),"",INDEX('Miljövärden urval för publ'!$A$2:$AD$475,MATCH($A352,'Miljövärden urval för publ'!$U$2:$U$476,0),2))</f>
        <v>Hjärnarp</v>
      </c>
      <c r="D352" s="45">
        <f>IF(ISERROR(VLOOKUP($C352,'Miljövärden urval för publ'!$B$2:$H$490,MATCH(D$4,'Miljövärden urval för publ'!$B$2:$H$2,0),FALSE)),"",VLOOKUP($C352,'Miljövärden urval för publ'!$B$2:$H$490,MATCH(D$4,'Miljövärden urval för publ'!$B$2:$H$2,0),FALSE))</f>
        <v>0.22376499999999999</v>
      </c>
      <c r="E352" s="45">
        <f>IF(ISERROR(VLOOKUP($C352,'Miljövärden urval för publ'!$B$2:$H$490,MATCH(E$4,'Miljövärden urval för publ'!$B$2:$H$2,0),FALSE)),"",VLOOKUP($C352,'Miljövärden urval för publ'!$B$2:$H$490,MATCH(E$4,'Miljövärden urval för publ'!$B$2:$H$2,0),FALSE))</f>
        <v>18.8368</v>
      </c>
      <c r="F352" s="45">
        <f>IF(ISERROR(VLOOKUP($C352,'Miljövärden urval för publ'!$B$2:$H$490,MATCH(F$4,'Miljövärden urval för publ'!$B$2:$H$2,0),FALSE)),"",VLOOKUP($C352,'Miljövärden urval för publ'!$B$2:$H$490,MATCH(F$4,'Miljövärden urval för publ'!$B$2:$H$2,0),FALSE))</f>
        <v>16.390899999999998</v>
      </c>
      <c r="G352" s="45">
        <f>IF(ISERROR(VLOOKUP($C352,'Miljövärden urval för publ'!$B$2:$H$490,MATCH(G$4,'Miljövärden urval för publ'!$B$2:$H$2,0),FALSE)),"",VLOOKUP($C352,'Miljövärden urval för publ'!$B$2:$H$490,MATCH(G$4,'Miljövärden urval för publ'!$B$2:$H$2,0),FALSE))</f>
        <v>1.7108000000000002E-2</v>
      </c>
    </row>
    <row r="353" spans="1:7" x14ac:dyDescent="0.35">
      <c r="A353" s="45">
        <v>350</v>
      </c>
      <c r="B353" s="45" t="str">
        <f>IF(ISERROR(INDEX('Miljövärden urval för publ'!$A$2:$AD$475,MATCH($A353,'Miljövärden urval för publ'!$U$2:$U$476,0),1)),"",INDEX('Miljövärden urval för publ'!$A$2:$AD$475,MATCH($A353,'Miljövärden urval för publ'!$U$2:$U$476,0),1))</f>
        <v>Öresundskraft AB</v>
      </c>
      <c r="C353" s="45" t="str">
        <f>IF(ISERROR(INDEX('Miljövärden urval för publ'!$A$2:$AD$475,MATCH($A353,'Miljövärden urval för publ'!$U$2:$U$476,0),2)),"",INDEX('Miljövärden urval för publ'!$A$2:$AD$475,MATCH($A353,'Miljövärden urval för publ'!$U$2:$U$476,0),2))</f>
        <v>Vejbystrand</v>
      </c>
      <c r="D353" s="45">
        <f>IF(ISERROR(VLOOKUP($C353,'Miljövärden urval för publ'!$B$2:$H$490,MATCH(D$4,'Miljövärden urval för publ'!$B$2:$H$2,0),FALSE)),"",VLOOKUP($C353,'Miljövärden urval för publ'!$B$2:$H$490,MATCH(D$4,'Miljövärden urval för publ'!$B$2:$H$2,0),FALSE))</f>
        <v>0.26860400000000001</v>
      </c>
      <c r="E353" s="45">
        <f>IF(ISERROR(VLOOKUP($C353,'Miljövärden urval för publ'!$B$2:$H$490,MATCH(E$4,'Miljövärden urval för publ'!$B$2:$H$2,0),FALSE)),"",VLOOKUP($C353,'Miljövärden urval för publ'!$B$2:$H$490,MATCH(E$4,'Miljövärden urval för publ'!$B$2:$H$2,0),FALSE))</f>
        <v>29.7821</v>
      </c>
      <c r="F353" s="45">
        <f>IF(ISERROR(VLOOKUP($C353,'Miljövärden urval för publ'!$B$2:$H$490,MATCH(F$4,'Miljövärden urval för publ'!$B$2:$H$2,0),FALSE)),"",VLOOKUP($C353,'Miljövärden urval för publ'!$B$2:$H$490,MATCH(F$4,'Miljövärden urval för publ'!$B$2:$H$2,0),FALSE))</f>
        <v>19.051400000000001</v>
      </c>
      <c r="G353" s="45">
        <f>IF(ISERROR(VLOOKUP($C353,'Miljövärden urval för publ'!$B$2:$H$490,MATCH(G$4,'Miljövärden urval för publ'!$B$2:$H$2,0),FALSE)),"",VLOOKUP($C353,'Miljövärden urval för publ'!$B$2:$H$490,MATCH(G$4,'Miljövärden urval för publ'!$B$2:$H$2,0),FALSE))</f>
        <v>4.4264499999999998E-2</v>
      </c>
    </row>
    <row r="354" spans="1:7" x14ac:dyDescent="0.35">
      <c r="A354" s="45">
        <v>351</v>
      </c>
      <c r="B354" s="45" t="str">
        <f>IF(ISERROR(INDEX('Miljövärden urval för publ'!$A$2:$AD$475,MATCH($A354,'Miljövärden urval för publ'!$U$2:$U$476,0),1)),"",INDEX('Miljövärden urval för publ'!$A$2:$AD$475,MATCH($A354,'Miljövärden urval för publ'!$U$2:$U$476,0),1))</f>
        <v>Öresundskraft AB</v>
      </c>
      <c r="C354" s="45" t="str">
        <f>IF(ISERROR(INDEX('Miljövärden urval för publ'!$A$2:$AD$475,MATCH($A354,'Miljövärden urval för publ'!$U$2:$U$476,0),2)),"",INDEX('Miljövärden urval för publ'!$A$2:$AD$475,MATCH($A354,'Miljövärden urval för publ'!$U$2:$U$476,0),2))</f>
        <v>Ängelholm</v>
      </c>
      <c r="D354" s="45">
        <f>IF(ISERROR(VLOOKUP($C354,'Miljövärden urval för publ'!$B$2:$H$490,MATCH(D$4,'Miljövärden urval för publ'!$B$2:$H$2,0),FALSE)),"",VLOOKUP($C354,'Miljövärden urval för publ'!$B$2:$H$490,MATCH(D$4,'Miljövärden urval för publ'!$B$2:$H$2,0),FALSE))</f>
        <v>0.133797</v>
      </c>
      <c r="E354" s="45">
        <f>IF(ISERROR(VLOOKUP($C354,'Miljövärden urval för publ'!$B$2:$H$490,MATCH(E$4,'Miljövärden urval för publ'!$B$2:$H$2,0),FALSE)),"",VLOOKUP($C354,'Miljövärden urval för publ'!$B$2:$H$490,MATCH(E$4,'Miljövärden urval för publ'!$B$2:$H$2,0),FALSE))</f>
        <v>25.047799999999999</v>
      </c>
      <c r="F354" s="45">
        <f>IF(ISERROR(VLOOKUP($C354,'Miljövärden urval för publ'!$B$2:$H$490,MATCH(F$4,'Miljövärden urval för publ'!$B$2:$H$2,0),FALSE)),"",VLOOKUP($C354,'Miljövärden urval för publ'!$B$2:$H$490,MATCH(F$4,'Miljövärden urval för publ'!$B$2:$H$2,0),FALSE))</f>
        <v>4.4712500000000004</v>
      </c>
      <c r="G354" s="45">
        <f>IF(ISERROR(VLOOKUP($C354,'Miljövärden urval för publ'!$B$2:$H$490,MATCH(G$4,'Miljövärden urval för publ'!$B$2:$H$2,0),FALSE)),"",VLOOKUP($C354,'Miljövärden urval för publ'!$B$2:$H$490,MATCH(G$4,'Miljövärden urval för publ'!$B$2:$H$2,0),FALSE))</f>
        <v>5.0719099999999998E-3</v>
      </c>
    </row>
    <row r="355" spans="1:7" x14ac:dyDescent="0.35">
      <c r="A355" s="45">
        <v>352</v>
      </c>
      <c r="B355" s="45" t="str">
        <f>IF(ISERROR(INDEX('Miljövärden urval för publ'!$A$2:$AD$475,MATCH($A355,'Miljövärden urval för publ'!$U$2:$U$476,0),1)),"",INDEX('Miljövärden urval för publ'!$A$2:$AD$475,MATCH($A355,'Miljövärden urval för publ'!$U$2:$U$476,0),1))</f>
        <v>Örkelljunga Fjärrvärmeverk AB</v>
      </c>
      <c r="C355" s="45" t="str">
        <f>IF(ISERROR(INDEX('Miljövärden urval för publ'!$A$2:$AD$475,MATCH($A355,'Miljövärden urval för publ'!$U$2:$U$476,0),2)),"",INDEX('Miljövärden urval för publ'!$A$2:$AD$475,MATCH($A355,'Miljövärden urval för publ'!$U$2:$U$476,0),2))</f>
        <v>Örkelljunga</v>
      </c>
      <c r="D355" s="45">
        <f>IF(ISERROR(VLOOKUP($C355,'Miljövärden urval för publ'!$B$2:$H$490,MATCH(D$4,'Miljövärden urval för publ'!$B$2:$H$2,0),FALSE)),"",VLOOKUP($C355,'Miljövärden urval för publ'!$B$2:$H$490,MATCH(D$4,'Miljövärden urval för publ'!$B$2:$H$2,0),FALSE))</f>
        <v>0.105416</v>
      </c>
      <c r="E355" s="45">
        <f>IF(ISERROR(VLOOKUP($C355,'Miljövärden urval för publ'!$B$2:$H$490,MATCH(E$4,'Miljövärden urval för publ'!$B$2:$H$2,0),FALSE)),"",VLOOKUP($C355,'Miljövärden urval för publ'!$B$2:$H$490,MATCH(E$4,'Miljövärden urval för publ'!$B$2:$H$2,0),FALSE))</f>
        <v>18.918900000000001</v>
      </c>
      <c r="F355" s="45">
        <f>IF(ISERROR(VLOOKUP($C355,'Miljövärden urval för publ'!$B$2:$H$490,MATCH(F$4,'Miljövärden urval för publ'!$B$2:$H$2,0),FALSE)),"",VLOOKUP($C355,'Miljövärden urval för publ'!$B$2:$H$490,MATCH(F$4,'Miljövärden urval för publ'!$B$2:$H$2,0),FALSE))</f>
        <v>7.6534399999999998</v>
      </c>
      <c r="G355" s="45">
        <f>IF(ISERROR(VLOOKUP($C355,'Miljövärden urval för publ'!$B$2:$H$490,MATCH(G$4,'Miljövärden urval för publ'!$B$2:$H$2,0),FALSE)),"",VLOOKUP($C355,'Miljövärden urval för publ'!$B$2:$H$490,MATCH(G$4,'Miljövärden urval för publ'!$B$2:$H$2,0),FALSE))</f>
        <v>1.17903E-2</v>
      </c>
    </row>
    <row r="356" spans="1:7" x14ac:dyDescent="0.35">
      <c r="A356" s="45">
        <v>353</v>
      </c>
      <c r="B356" s="45" t="str">
        <f>IF(ISERROR(INDEX('Miljövärden urval för publ'!$A$2:$AD$475,MATCH($A356,'Miljövärden urval för publ'!$U$2:$U$476,0),1)),"",INDEX('Miljövärden urval för publ'!$A$2:$AD$475,MATCH($A356,'Miljövärden urval för publ'!$U$2:$U$476,0),1))</f>
        <v>Österlens Kraft AB</v>
      </c>
      <c r="C356" s="45" t="str">
        <f>IF(ISERROR(INDEX('Miljövärden urval för publ'!$A$2:$AD$475,MATCH($A356,'Miljövärden urval för publ'!$U$2:$U$476,0),2)),"",INDEX('Miljövärden urval för publ'!$A$2:$AD$475,MATCH($A356,'Miljövärden urval för publ'!$U$2:$U$476,0),2))</f>
        <v>Simrishamn</v>
      </c>
      <c r="D356" s="45">
        <f>IF(ISERROR(VLOOKUP($C356,'Miljövärden urval för publ'!$B$2:$H$490,MATCH(D$4,'Miljövärden urval för publ'!$B$2:$H$2,0),FALSE)),"",VLOOKUP($C356,'Miljövärden urval för publ'!$B$2:$H$490,MATCH(D$4,'Miljövärden urval för publ'!$B$2:$H$2,0),FALSE))</f>
        <v>0.13991400000000001</v>
      </c>
      <c r="E356" s="45">
        <f>IF(ISERROR(VLOOKUP($C356,'Miljövärden urval för publ'!$B$2:$H$490,MATCH(E$4,'Miljövärden urval för publ'!$B$2:$H$2,0),FALSE)),"",VLOOKUP($C356,'Miljövärden urval för publ'!$B$2:$H$490,MATCH(E$4,'Miljövärden urval för publ'!$B$2:$H$2,0),FALSE))</f>
        <v>25.539100000000001</v>
      </c>
      <c r="F356" s="45">
        <f>IF(ISERROR(VLOOKUP($C356,'Miljövärden urval för publ'!$B$2:$H$490,MATCH(F$4,'Miljövärden urval för publ'!$B$2:$H$2,0),FALSE)),"",VLOOKUP($C356,'Miljövärden urval för publ'!$B$2:$H$490,MATCH(F$4,'Miljövärden urval för publ'!$B$2:$H$2,0),FALSE))</f>
        <v>8.4204299999999996</v>
      </c>
      <c r="G356" s="45">
        <f>IF(ISERROR(VLOOKUP($C356,'Miljövärden urval för publ'!$B$2:$H$490,MATCH(G$4,'Miljövärden urval för publ'!$B$2:$H$2,0),FALSE)),"",VLOOKUP($C356,'Miljövärden urval för publ'!$B$2:$H$490,MATCH(G$4,'Miljövärden urval för publ'!$B$2:$H$2,0),FALSE))</f>
        <v>2.51369E-2</v>
      </c>
    </row>
    <row r="357" spans="1:7" x14ac:dyDescent="0.35">
      <c r="A357" s="45">
        <v>354</v>
      </c>
      <c r="B357" s="45" t="str">
        <f>IF(ISERROR(INDEX('Miljövärden urval för publ'!$A$2:$AD$475,MATCH($A357,'Miljövärden urval för publ'!$U$2:$U$476,0),1)),"",INDEX('Miljövärden urval för publ'!$A$2:$AD$475,MATCH($A357,'Miljövärden urval för publ'!$U$2:$U$476,0),1))</f>
        <v>Övik Energi AB</v>
      </c>
      <c r="C357" s="45" t="str">
        <f>IF(ISERROR(INDEX('Miljövärden urval för publ'!$A$2:$AD$475,MATCH($A357,'Miljövärden urval för publ'!$U$2:$U$476,0),2)),"",INDEX('Miljövärden urval för publ'!$A$2:$AD$475,MATCH($A357,'Miljövärden urval för publ'!$U$2:$U$476,0),2))</f>
        <v>Bjästa</v>
      </c>
      <c r="D357" s="45">
        <f>IF(ISERROR(VLOOKUP($C357,'Miljövärden urval för publ'!$B$2:$H$490,MATCH(D$4,'Miljövärden urval för publ'!$B$2:$H$2,0),FALSE)),"",VLOOKUP($C357,'Miljövärden urval för publ'!$B$2:$H$490,MATCH(D$4,'Miljövärden urval för publ'!$B$2:$H$2,0),FALSE))</f>
        <v>0.107225</v>
      </c>
      <c r="E357" s="45">
        <f>IF(ISERROR(VLOOKUP($C357,'Miljövärden urval för publ'!$B$2:$H$490,MATCH(E$4,'Miljövärden urval för publ'!$B$2:$H$2,0),FALSE)),"",VLOOKUP($C357,'Miljövärden urval för publ'!$B$2:$H$490,MATCH(E$4,'Miljövärden urval för publ'!$B$2:$H$2,0),FALSE))</f>
        <v>15.9612</v>
      </c>
      <c r="F357" s="45">
        <f>IF(ISERROR(VLOOKUP($C357,'Miljövärden urval för publ'!$B$2:$H$490,MATCH(F$4,'Miljövärden urval för publ'!$B$2:$H$2,0),FALSE)),"",VLOOKUP($C357,'Miljövärden urval för publ'!$B$2:$H$490,MATCH(F$4,'Miljövärden urval för publ'!$B$2:$H$2,0),FALSE))</f>
        <v>8.4524000000000008</v>
      </c>
      <c r="G357" s="45">
        <f>IF(ISERROR(VLOOKUP($C357,'Miljövärden urval för publ'!$B$2:$H$490,MATCH(G$4,'Miljövärden urval för publ'!$B$2:$H$2,0),FALSE)),"",VLOOKUP($C357,'Miljövärden urval för publ'!$B$2:$H$490,MATCH(G$4,'Miljövärden urval för publ'!$B$2:$H$2,0),FALSE))</f>
        <v>1.2784200000000001E-2</v>
      </c>
    </row>
    <row r="358" spans="1:7" x14ac:dyDescent="0.35">
      <c r="A358" s="45">
        <v>355</v>
      </c>
      <c r="B358" s="45" t="str">
        <f>IF(ISERROR(INDEX('Miljövärden urval för publ'!$A$2:$AD$475,MATCH($A358,'Miljövärden urval för publ'!$U$2:$U$476,0),1)),"",INDEX('Miljövärden urval för publ'!$A$2:$AD$475,MATCH($A358,'Miljövärden urval för publ'!$U$2:$U$476,0),1))</f>
        <v>Övik Energi AB</v>
      </c>
      <c r="C358" s="45" t="str">
        <f>IF(ISERROR(INDEX('Miljövärden urval för publ'!$A$2:$AD$475,MATCH($A358,'Miljövärden urval för publ'!$U$2:$U$476,0),2)),"",INDEX('Miljövärden urval för publ'!$A$2:$AD$475,MATCH($A358,'Miljövärden urval för publ'!$U$2:$U$476,0),2))</f>
        <v>Bredbyn</v>
      </c>
      <c r="D358" s="45">
        <f>IF(ISERROR(VLOOKUP($C358,'Miljövärden urval för publ'!$B$2:$H$490,MATCH(D$4,'Miljövärden urval för publ'!$B$2:$H$2,0),FALSE)),"",VLOOKUP($C358,'Miljövärden urval för publ'!$B$2:$H$490,MATCH(D$4,'Miljövärden urval för publ'!$B$2:$H$2,0),FALSE))</f>
        <v>0.32022200000000001</v>
      </c>
      <c r="E358" s="45">
        <f>IF(ISERROR(VLOOKUP($C358,'Miljövärden urval för publ'!$B$2:$H$490,MATCH(E$4,'Miljövärden urval för publ'!$B$2:$H$2,0),FALSE)),"",VLOOKUP($C358,'Miljövärden urval för publ'!$B$2:$H$490,MATCH(E$4,'Miljövärden urval för publ'!$B$2:$H$2,0),FALSE))</f>
        <v>12.851599999999999</v>
      </c>
      <c r="F358" s="45">
        <f>IF(ISERROR(VLOOKUP($C358,'Miljövärden urval för publ'!$B$2:$H$490,MATCH(F$4,'Miljövärden urval för publ'!$B$2:$H$2,0),FALSE)),"",VLOOKUP($C358,'Miljövärden urval för publ'!$B$2:$H$490,MATCH(F$4,'Miljövärden urval för publ'!$B$2:$H$2,0),FALSE))</f>
        <v>6.3231599999999997</v>
      </c>
      <c r="G358" s="45">
        <f>IF(ISERROR(VLOOKUP($C358,'Miljövärden urval för publ'!$B$2:$H$490,MATCH(G$4,'Miljövärden urval för publ'!$B$2:$H$2,0),FALSE)),"",VLOOKUP($C358,'Miljövärden urval för publ'!$B$2:$H$490,MATCH(G$4,'Miljövärden urval för publ'!$B$2:$H$2,0),FALSE))</f>
        <v>1.41628E-2</v>
      </c>
    </row>
    <row r="359" spans="1:7" x14ac:dyDescent="0.35">
      <c r="A359" s="45">
        <v>356</v>
      </c>
      <c r="B359" s="45" t="str">
        <f>IF(ISERROR(INDEX('Miljövärden urval för publ'!$A$2:$AD$475,MATCH($A359,'Miljövärden urval för publ'!$U$2:$U$476,0),1)),"",INDEX('Miljövärden urval för publ'!$A$2:$AD$475,MATCH($A359,'Miljövärden urval för publ'!$U$2:$U$476,0),1))</f>
        <v>Övik Energi AB</v>
      </c>
      <c r="C359" s="45" t="str">
        <f>IF(ISERROR(INDEX('Miljövärden urval för publ'!$A$2:$AD$475,MATCH($A359,'Miljövärden urval för publ'!$U$2:$U$476,0),2)),"",INDEX('Miljövärden urval för publ'!$A$2:$AD$475,MATCH($A359,'Miljövärden urval för publ'!$U$2:$U$476,0),2))</f>
        <v>Hampnäs</v>
      </c>
      <c r="D359" s="45">
        <f>IF(ISERROR(VLOOKUP($C359,'Miljövärden urval för publ'!$B$2:$H$490,MATCH(D$4,'Miljövärden urval för publ'!$B$2:$H$2,0),FALSE)),"",VLOOKUP($C359,'Miljövärden urval för publ'!$B$2:$H$490,MATCH(D$4,'Miljövärden urval för publ'!$B$2:$H$2,0),FALSE))</f>
        <v>0.35070899999999999</v>
      </c>
      <c r="E359" s="45">
        <f>IF(ISERROR(VLOOKUP($C359,'Miljövärden urval för publ'!$B$2:$H$490,MATCH(E$4,'Miljövärden urval för publ'!$B$2:$H$2,0),FALSE)),"",VLOOKUP($C359,'Miljövärden urval för publ'!$B$2:$H$490,MATCH(E$4,'Miljövärden urval för publ'!$B$2:$H$2,0),FALSE))</f>
        <v>54.012700000000002</v>
      </c>
      <c r="F359" s="45">
        <f>IF(ISERROR(VLOOKUP($C359,'Miljövärden urval för publ'!$B$2:$H$490,MATCH(F$4,'Miljövärden urval för publ'!$B$2:$H$2,0),FALSE)),"",VLOOKUP($C359,'Miljövärden urval för publ'!$B$2:$H$490,MATCH(F$4,'Miljövärden urval för publ'!$B$2:$H$2,0),FALSE))</f>
        <v>17.2532</v>
      </c>
      <c r="G359" s="45">
        <f>IF(ISERROR(VLOOKUP($C359,'Miljövärden urval för publ'!$B$2:$H$490,MATCH(G$4,'Miljövärden urval för publ'!$B$2:$H$2,0),FALSE)),"",VLOOKUP($C359,'Miljövärden urval för publ'!$B$2:$H$490,MATCH(G$4,'Miljövärden urval för publ'!$B$2:$H$2,0),FALSE))</f>
        <v>0.12531700000000001</v>
      </c>
    </row>
    <row r="360" spans="1:7" x14ac:dyDescent="0.35">
      <c r="A360" s="45">
        <v>357</v>
      </c>
      <c r="B360" s="45" t="str">
        <f>IF(ISERROR(INDEX('Miljövärden urval för publ'!$A$2:$AD$475,MATCH($A360,'Miljövärden urval för publ'!$U$2:$U$476,0),1)),"",INDEX('Miljövärden urval för publ'!$A$2:$AD$475,MATCH($A360,'Miljövärden urval för publ'!$U$2:$U$476,0),1))</f>
        <v>Övik Energi AB</v>
      </c>
      <c r="C360" s="45" t="str">
        <f>IF(ISERROR(INDEX('Miljövärden urval för publ'!$A$2:$AD$475,MATCH($A360,'Miljövärden urval för publ'!$U$2:$U$476,0),2)),"",INDEX('Miljövärden urval för publ'!$A$2:$AD$475,MATCH($A360,'Miljövärden urval för publ'!$U$2:$U$476,0),2))</f>
        <v>Husum</v>
      </c>
      <c r="D360" s="45">
        <f>IF(ISERROR(VLOOKUP($C360,'Miljövärden urval för publ'!$B$2:$H$490,MATCH(D$4,'Miljövärden urval för publ'!$B$2:$H$2,0),FALSE)),"",VLOOKUP($C360,'Miljövärden urval för publ'!$B$2:$H$490,MATCH(D$4,'Miljövärden urval för publ'!$B$2:$H$2,0),FALSE))</f>
        <v>0.146485</v>
      </c>
      <c r="E360" s="45">
        <f>IF(ISERROR(VLOOKUP($C360,'Miljövärden urval för publ'!$B$2:$H$490,MATCH(E$4,'Miljövärden urval för publ'!$B$2:$H$2,0),FALSE)),"",VLOOKUP($C360,'Miljövärden urval för publ'!$B$2:$H$490,MATCH(E$4,'Miljövärden urval för publ'!$B$2:$H$2,0),FALSE))</f>
        <v>27.979399999999998</v>
      </c>
      <c r="F360" s="45">
        <f>IF(ISERROR(VLOOKUP($C360,'Miljövärden urval för publ'!$B$2:$H$490,MATCH(F$4,'Miljövärden urval för publ'!$B$2:$H$2,0),FALSE)),"",VLOOKUP($C360,'Miljövärden urval för publ'!$B$2:$H$490,MATCH(F$4,'Miljövärden urval för publ'!$B$2:$H$2,0),FALSE))</f>
        <v>4.6473500000000003</v>
      </c>
      <c r="G360" s="45">
        <f>IF(ISERROR(VLOOKUP($C360,'Miljövärden urval för publ'!$B$2:$H$490,MATCH(G$4,'Miljövärden urval för publ'!$B$2:$H$2,0),FALSE)),"",VLOOKUP($C360,'Miljövärden urval för publ'!$B$2:$H$490,MATCH(G$4,'Miljövärden urval för publ'!$B$2:$H$2,0),FALSE))</f>
        <v>5.4885900000000001E-2</v>
      </c>
    </row>
    <row r="361" spans="1:7" x14ac:dyDescent="0.35">
      <c r="A361" s="45">
        <v>358</v>
      </c>
      <c r="B361" s="45" t="str">
        <f>IF(ISERROR(INDEX('Miljövärden urval för publ'!$A$2:$AD$475,MATCH($A361,'Miljövärden urval för publ'!$U$2:$U$476,0),1)),"",INDEX('Miljövärden urval för publ'!$A$2:$AD$475,MATCH($A361,'Miljövärden urval för publ'!$U$2:$U$476,0),1))</f>
        <v>Övik Energi AB</v>
      </c>
      <c r="C361" s="45" t="str">
        <f>IF(ISERROR(INDEX('Miljövärden urval för publ'!$A$2:$AD$475,MATCH($A361,'Miljövärden urval för publ'!$U$2:$U$476,0),2)),"",INDEX('Miljövärden urval för publ'!$A$2:$AD$475,MATCH($A361,'Miljövärden urval för publ'!$U$2:$U$476,0),2))</f>
        <v>Moliden</v>
      </c>
      <c r="D361" s="45">
        <f>IF(ISERROR(VLOOKUP($C361,'Miljövärden urval för publ'!$B$2:$H$490,MATCH(D$4,'Miljövärden urval för publ'!$B$2:$H$2,0),FALSE)),"",VLOOKUP($C361,'Miljövärden urval för publ'!$B$2:$H$490,MATCH(D$4,'Miljövärden urval för publ'!$B$2:$H$2,0),FALSE))</f>
        <v>0.45359699999999997</v>
      </c>
      <c r="E361" s="45">
        <f>IF(ISERROR(VLOOKUP($C361,'Miljövärden urval för publ'!$B$2:$H$490,MATCH(E$4,'Miljövärden urval för publ'!$B$2:$H$2,0),FALSE)),"",VLOOKUP($C361,'Miljövärden urval för publ'!$B$2:$H$490,MATCH(E$4,'Miljövärden urval för publ'!$B$2:$H$2,0),FALSE))</f>
        <v>11.9689</v>
      </c>
      <c r="F361" s="45">
        <f>IF(ISERROR(VLOOKUP($C361,'Miljövärden urval för publ'!$B$2:$H$490,MATCH(F$4,'Miljövärden urval för publ'!$B$2:$H$2,0),FALSE)),"",VLOOKUP($C361,'Miljövärden urval för publ'!$B$2:$H$490,MATCH(F$4,'Miljövärden urval för publ'!$B$2:$H$2,0),FALSE))</f>
        <v>17.677800000000001</v>
      </c>
      <c r="G361" s="45">
        <f>IF(ISERROR(VLOOKUP($C361,'Miljövärden urval för publ'!$B$2:$H$490,MATCH(G$4,'Miljövärden urval för publ'!$B$2:$H$2,0),FALSE)),"",VLOOKUP($C361,'Miljövärden urval för publ'!$B$2:$H$490,MATCH(G$4,'Miljövärden urval för publ'!$B$2:$H$2,0),FALSE))</f>
        <v>9.6978700000000008E-3</v>
      </c>
    </row>
    <row r="362" spans="1:7" x14ac:dyDescent="0.35">
      <c r="A362" s="45">
        <v>359</v>
      </c>
      <c r="B362" s="45" t="str">
        <f>IF(ISERROR(INDEX('Miljövärden urval för publ'!$A$2:$AD$475,MATCH($A362,'Miljövärden urval för publ'!$U$2:$U$476,0),1)),"",INDEX('Miljövärden urval för publ'!$A$2:$AD$475,MATCH($A362,'Miljövärden urval för publ'!$U$2:$U$476,0),1))</f>
        <v>Övik Energi AB</v>
      </c>
      <c r="C362" s="45" t="str">
        <f>IF(ISERROR(INDEX('Miljövärden urval för publ'!$A$2:$AD$475,MATCH($A362,'Miljövärden urval för publ'!$U$2:$U$476,0),2)),"",INDEX('Miljövärden urval för publ'!$A$2:$AD$475,MATCH($A362,'Miljövärden urval för publ'!$U$2:$U$476,0),2))</f>
        <v>Örnsköldsvik</v>
      </c>
      <c r="D362" s="45">
        <f>IF(ISERROR(VLOOKUP($C362,'Miljövärden urval för publ'!$B$2:$H$490,MATCH(D$4,'Miljövärden urval för publ'!$B$2:$H$2,0),FALSE)),"",VLOOKUP($C362,'Miljövärden urval för publ'!$B$2:$H$490,MATCH(D$4,'Miljövärden urval för publ'!$B$2:$H$2,0),FALSE))</f>
        <v>0.16520199999999999</v>
      </c>
      <c r="E362" s="45">
        <f>IF(ISERROR(VLOOKUP($C362,'Miljövärden urval för publ'!$B$2:$H$490,MATCH(E$4,'Miljövärden urval för publ'!$B$2:$H$2,0),FALSE)),"",VLOOKUP($C362,'Miljövärden urval för publ'!$B$2:$H$490,MATCH(E$4,'Miljövärden urval för publ'!$B$2:$H$2,0),FALSE))</f>
        <v>42.513599999999997</v>
      </c>
      <c r="F362" s="45">
        <f>IF(ISERROR(VLOOKUP($C362,'Miljövärden urval för publ'!$B$2:$H$490,MATCH(F$4,'Miljövärden urval för publ'!$B$2:$H$2,0),FALSE)),"",VLOOKUP($C362,'Miljövärden urval för publ'!$B$2:$H$490,MATCH(F$4,'Miljövärden urval för publ'!$B$2:$H$2,0),FALSE))</f>
        <v>9.2787900000000008</v>
      </c>
      <c r="G362" s="45">
        <f>IF(ISERROR(VLOOKUP($C362,'Miljövärden urval för publ'!$B$2:$H$490,MATCH(G$4,'Miljövärden urval för publ'!$B$2:$H$2,0),FALSE)),"",VLOOKUP($C362,'Miljövärden urval för publ'!$B$2:$H$490,MATCH(G$4,'Miljövärden urval för publ'!$B$2:$H$2,0),FALSE))</f>
        <v>1.5925999999999999E-2</v>
      </c>
    </row>
    <row r="363" spans="1:7" x14ac:dyDescent="0.35">
      <c r="A363" s="45">
        <v>360</v>
      </c>
      <c r="B363" s="45" t="str">
        <f>IF(ISERROR(INDEX('Miljövärden urval för publ'!$A$2:$AD$475,MATCH($A363,'Miljövärden urval för publ'!$U$2:$U$476,0),1)),"",INDEX('Miljövärden urval för publ'!$A$2:$AD$475,MATCH($A363,'Miljövärden urval för publ'!$U$2:$U$476,0),1))</f>
        <v/>
      </c>
      <c r="C363" s="45" t="str">
        <f>IF(ISERROR(INDEX('Miljövärden urval för publ'!$A$2:$AD$475,MATCH($A363,'Miljövärden urval för publ'!$U$2:$U$476,0),2)),"",INDEX('Miljövärden urval för publ'!$A$2:$AD$475,MATCH($A363,'Miljövärden urval för publ'!$U$2:$U$476,0),2))</f>
        <v/>
      </c>
      <c r="D363" s="45" t="str">
        <f>IF(ISERROR(VLOOKUP($C363,'Miljövärden urval för publ'!$B$2:$H$490,MATCH(D$4,'Miljövärden urval för publ'!$B$2:$H$2,0),FALSE)),"",VLOOKUP($C363,'Miljövärden urval för publ'!$B$2:$H$490,MATCH(D$4,'Miljövärden urval för publ'!$B$2:$H$2,0),FALSE))</f>
        <v/>
      </c>
      <c r="E363" s="45" t="str">
        <f>IF(ISERROR(VLOOKUP($C363,'Miljövärden urval för publ'!$B$2:$H$490,MATCH(E$4,'Miljövärden urval för publ'!$B$2:$H$2,0),FALSE)),"",VLOOKUP($C363,'Miljövärden urval för publ'!$B$2:$H$490,MATCH(E$4,'Miljövärden urval för publ'!$B$2:$H$2,0),FALSE))</f>
        <v/>
      </c>
      <c r="F363" s="45" t="str">
        <f>IF(ISERROR(VLOOKUP($C363,'Miljövärden urval för publ'!$B$2:$H$490,MATCH(F$4,'Miljövärden urval för publ'!$B$2:$H$2,0),FALSE)),"",VLOOKUP($C363,'Miljövärden urval för publ'!$B$2:$H$490,MATCH(F$4,'Miljövärden urval för publ'!$B$2:$H$2,0),FALSE))</f>
        <v/>
      </c>
      <c r="G363" s="45" t="str">
        <f>IF(ISERROR(VLOOKUP($C363,'Miljövärden urval för publ'!$B$2:$H$490,MATCH(G$4,'Miljövärden urval för publ'!$B$2:$H$2,0),FALSE)),"",VLOOKUP($C363,'Miljövärden urval för publ'!$B$2:$H$490,MATCH(G$4,'Miljövärden urval för publ'!$B$2:$H$2,0),FALSE))</f>
        <v/>
      </c>
    </row>
    <row r="364" spans="1:7" x14ac:dyDescent="0.35">
      <c r="A364" s="45">
        <v>361</v>
      </c>
      <c r="B364" s="45" t="str">
        <f>IF(ISERROR(INDEX('Miljövärden urval för publ'!$A$2:$AD$475,MATCH($A364,'Miljövärden urval för publ'!$U$2:$U$476,0),1)),"",INDEX('Miljövärden urval för publ'!$A$2:$AD$475,MATCH($A364,'Miljövärden urval för publ'!$U$2:$U$476,0),1))</f>
        <v/>
      </c>
      <c r="C364" s="45" t="str">
        <f>IF(ISERROR(INDEX('Miljövärden urval för publ'!$A$2:$AD$475,MATCH($A364,'Miljövärden urval för publ'!$U$2:$U$476,0),2)),"",INDEX('Miljövärden urval för publ'!$A$2:$AD$475,MATCH($A364,'Miljövärden urval för publ'!$U$2:$U$476,0),2))</f>
        <v/>
      </c>
      <c r="D364" s="45" t="str">
        <f>IF(ISERROR(VLOOKUP($C364,'Miljövärden urval för publ'!$B$2:$H$490,MATCH(D$4,'Miljövärden urval för publ'!$B$2:$H$2,0),FALSE)),"",VLOOKUP($C364,'Miljövärden urval för publ'!$B$2:$H$490,MATCH(D$4,'Miljövärden urval för publ'!$B$2:$H$2,0),FALSE))</f>
        <v/>
      </c>
      <c r="E364" s="45" t="str">
        <f>IF(ISERROR(VLOOKUP($C364,'Miljövärden urval för publ'!$B$2:$H$490,MATCH(E$4,'Miljövärden urval för publ'!$B$2:$H$2,0),FALSE)),"",VLOOKUP($C364,'Miljövärden urval för publ'!$B$2:$H$490,MATCH(E$4,'Miljövärden urval för publ'!$B$2:$H$2,0),FALSE))</f>
        <v/>
      </c>
      <c r="F364" s="45" t="str">
        <f>IF(ISERROR(VLOOKUP($C364,'Miljövärden urval för publ'!$B$2:$H$490,MATCH(F$4,'Miljövärden urval för publ'!$B$2:$H$2,0),FALSE)),"",VLOOKUP($C364,'Miljövärden urval för publ'!$B$2:$H$490,MATCH(F$4,'Miljövärden urval för publ'!$B$2:$H$2,0),FALSE))</f>
        <v/>
      </c>
      <c r="G364" s="45" t="str">
        <f>IF(ISERROR(VLOOKUP($C364,'Miljövärden urval för publ'!$B$2:$H$490,MATCH(G$4,'Miljövärden urval för publ'!$B$2:$H$2,0),FALSE)),"",VLOOKUP($C364,'Miljövärden urval för publ'!$B$2:$H$490,MATCH(G$4,'Miljövärden urval för publ'!$B$2:$H$2,0),FALSE))</f>
        <v/>
      </c>
    </row>
    <row r="365" spans="1:7" x14ac:dyDescent="0.35">
      <c r="A365" s="45">
        <v>362</v>
      </c>
      <c r="B365" s="45" t="str">
        <f>IF(ISERROR(INDEX('Miljövärden urval för publ'!$A$2:$AD$475,MATCH($A365,'Miljövärden urval för publ'!$U$2:$U$476,0),1)),"",INDEX('Miljövärden urval för publ'!$A$2:$AD$475,MATCH($A365,'Miljövärden urval för publ'!$U$2:$U$476,0),1))</f>
        <v/>
      </c>
      <c r="C365" s="45" t="str">
        <f>IF(ISERROR(INDEX('Miljövärden urval för publ'!$A$2:$AD$475,MATCH($A365,'Miljövärden urval för publ'!$U$2:$U$476,0),2)),"",INDEX('Miljövärden urval för publ'!$A$2:$AD$475,MATCH($A365,'Miljövärden urval för publ'!$U$2:$U$476,0),2))</f>
        <v/>
      </c>
      <c r="D365" s="45" t="str">
        <f>IF(ISERROR(VLOOKUP($C365,'Miljövärden urval för publ'!$B$2:$H$490,MATCH(D$4,'Miljövärden urval för publ'!$B$2:$H$2,0),FALSE)),"",VLOOKUP($C365,'Miljövärden urval för publ'!$B$2:$H$490,MATCH(D$4,'Miljövärden urval för publ'!$B$2:$H$2,0),FALSE))</f>
        <v/>
      </c>
      <c r="E365" s="45" t="str">
        <f>IF(ISERROR(VLOOKUP($C365,'Miljövärden urval för publ'!$B$2:$H$490,MATCH(E$4,'Miljövärden urval för publ'!$B$2:$H$2,0),FALSE)),"",VLOOKUP($C365,'Miljövärden urval för publ'!$B$2:$H$490,MATCH(E$4,'Miljövärden urval för publ'!$B$2:$H$2,0),FALSE))</f>
        <v/>
      </c>
      <c r="F365" s="45" t="str">
        <f>IF(ISERROR(VLOOKUP($C365,'Miljövärden urval för publ'!$B$2:$H$490,MATCH(F$4,'Miljövärden urval för publ'!$B$2:$H$2,0),FALSE)),"",VLOOKUP($C365,'Miljövärden urval för publ'!$B$2:$H$490,MATCH(F$4,'Miljövärden urval för publ'!$B$2:$H$2,0),FALSE))</f>
        <v/>
      </c>
      <c r="G365" s="45" t="str">
        <f>IF(ISERROR(VLOOKUP($C365,'Miljövärden urval för publ'!$B$2:$H$490,MATCH(G$4,'Miljövärden urval för publ'!$B$2:$H$2,0),FALSE)),"",VLOOKUP($C365,'Miljövärden urval för publ'!$B$2:$H$490,MATCH(G$4,'Miljövärden urval för publ'!$B$2:$H$2,0),FALSE))</f>
        <v/>
      </c>
    </row>
    <row r="366" spans="1:7" x14ac:dyDescent="0.35">
      <c r="A366" s="45">
        <v>363</v>
      </c>
      <c r="B366" s="45" t="str">
        <f>IF(ISERROR(INDEX('Miljövärden urval för publ'!$A$2:$AD$475,MATCH($A366,'Miljövärden urval för publ'!$U$2:$U$476,0),1)),"",INDEX('Miljövärden urval för publ'!$A$2:$AD$475,MATCH($A366,'Miljövärden urval för publ'!$U$2:$U$476,0),1))</f>
        <v/>
      </c>
      <c r="C366" s="45" t="str">
        <f>IF(ISERROR(INDEX('Miljövärden urval för publ'!$A$2:$AD$475,MATCH($A366,'Miljövärden urval för publ'!$U$2:$U$476,0),2)),"",INDEX('Miljövärden urval för publ'!$A$2:$AD$475,MATCH($A366,'Miljövärden urval för publ'!$U$2:$U$476,0),2))</f>
        <v/>
      </c>
      <c r="D366" s="45" t="str">
        <f>IF(ISERROR(VLOOKUP($C366,'Miljövärden urval för publ'!$B$2:$H$490,MATCH(D$4,'Miljövärden urval för publ'!$B$2:$H$2,0),FALSE)),"",VLOOKUP($C366,'Miljövärden urval för publ'!$B$2:$H$490,MATCH(D$4,'Miljövärden urval för publ'!$B$2:$H$2,0),FALSE))</f>
        <v/>
      </c>
      <c r="E366" s="45" t="str">
        <f>IF(ISERROR(VLOOKUP($C366,'Miljövärden urval för publ'!$B$2:$H$490,MATCH(E$4,'Miljövärden urval för publ'!$B$2:$H$2,0),FALSE)),"",VLOOKUP($C366,'Miljövärden urval för publ'!$B$2:$H$490,MATCH(E$4,'Miljövärden urval för publ'!$B$2:$H$2,0),FALSE))</f>
        <v/>
      </c>
      <c r="F366" s="45" t="str">
        <f>IF(ISERROR(VLOOKUP($C366,'Miljövärden urval för publ'!$B$2:$H$490,MATCH(F$4,'Miljövärden urval för publ'!$B$2:$H$2,0),FALSE)),"",VLOOKUP($C366,'Miljövärden urval för publ'!$B$2:$H$490,MATCH(F$4,'Miljövärden urval för publ'!$B$2:$H$2,0),FALSE))</f>
        <v/>
      </c>
      <c r="G366" s="45" t="str">
        <f>IF(ISERROR(VLOOKUP($C366,'Miljövärden urval för publ'!$B$2:$H$490,MATCH(G$4,'Miljövärden urval för publ'!$B$2:$H$2,0),FALSE)),"",VLOOKUP($C366,'Miljövärden urval för publ'!$B$2:$H$490,MATCH(G$4,'Miljövärden urval för publ'!$B$2:$H$2,0),FALSE))</f>
        <v/>
      </c>
    </row>
    <row r="367" spans="1:7" x14ac:dyDescent="0.35">
      <c r="A367" s="45">
        <v>364</v>
      </c>
      <c r="B367" s="45" t="str">
        <f>IF(ISERROR(INDEX('Miljövärden urval för publ'!$A$2:$AD$475,MATCH($A367,'Miljövärden urval för publ'!$U$2:$U$476,0),1)),"",INDEX('Miljövärden urval för publ'!$A$2:$AD$475,MATCH($A367,'Miljövärden urval för publ'!$U$2:$U$476,0),1))</f>
        <v/>
      </c>
      <c r="C367" s="45" t="str">
        <f>IF(ISERROR(INDEX('Miljövärden urval för publ'!$A$2:$AD$475,MATCH($A367,'Miljövärden urval för publ'!$U$2:$U$476,0),2)),"",INDEX('Miljövärden urval för publ'!$A$2:$AD$475,MATCH($A367,'Miljövärden urval för publ'!$U$2:$U$476,0),2))</f>
        <v/>
      </c>
      <c r="D367" s="45" t="str">
        <f>IF(ISERROR(VLOOKUP($C367,'Miljövärden urval för publ'!$B$2:$H$490,MATCH(D$4,'Miljövärden urval för publ'!$B$2:$H$2,0),FALSE)),"",VLOOKUP($C367,'Miljövärden urval för publ'!$B$2:$H$490,MATCH(D$4,'Miljövärden urval för publ'!$B$2:$H$2,0),FALSE))</f>
        <v/>
      </c>
      <c r="E367" s="45" t="str">
        <f>IF(ISERROR(VLOOKUP($C367,'Miljövärden urval för publ'!$B$2:$H$490,MATCH(E$4,'Miljövärden urval för publ'!$B$2:$H$2,0),FALSE)),"",VLOOKUP($C367,'Miljövärden urval för publ'!$B$2:$H$490,MATCH(E$4,'Miljövärden urval för publ'!$B$2:$H$2,0),FALSE))</f>
        <v/>
      </c>
      <c r="F367" s="45" t="str">
        <f>IF(ISERROR(VLOOKUP($C367,'Miljövärden urval för publ'!$B$2:$H$490,MATCH(F$4,'Miljövärden urval för publ'!$B$2:$H$2,0),FALSE)),"",VLOOKUP($C367,'Miljövärden urval för publ'!$B$2:$H$490,MATCH(F$4,'Miljövärden urval för publ'!$B$2:$H$2,0),FALSE))</f>
        <v/>
      </c>
      <c r="G367" s="45" t="str">
        <f>IF(ISERROR(VLOOKUP($C367,'Miljövärden urval för publ'!$B$2:$H$490,MATCH(G$4,'Miljövärden urval för publ'!$B$2:$H$2,0),FALSE)),"",VLOOKUP($C367,'Miljövärden urval för publ'!$B$2:$H$490,MATCH(G$4,'Miljövärden urval för publ'!$B$2:$H$2,0),FALSE))</f>
        <v/>
      </c>
    </row>
    <row r="368" spans="1:7" x14ac:dyDescent="0.35">
      <c r="A368" s="45">
        <v>365</v>
      </c>
      <c r="B368" s="45" t="str">
        <f>IF(ISERROR(INDEX('Miljövärden urval för publ'!$A$2:$AD$475,MATCH($A368,'Miljövärden urval för publ'!$U$2:$U$476,0),1)),"",INDEX('Miljövärden urval för publ'!$A$2:$AD$475,MATCH($A368,'Miljövärden urval för publ'!$U$2:$U$476,0),1))</f>
        <v/>
      </c>
      <c r="C368" s="45" t="str">
        <f>IF(ISERROR(INDEX('Miljövärden urval för publ'!$A$2:$AD$475,MATCH($A368,'Miljövärden urval för publ'!$U$2:$U$476,0),2)),"",INDEX('Miljövärden urval för publ'!$A$2:$AD$475,MATCH($A368,'Miljövärden urval för publ'!$U$2:$U$476,0),2))</f>
        <v/>
      </c>
      <c r="D368" s="45" t="str">
        <f>IF(ISERROR(VLOOKUP($C368,'Miljövärden urval för publ'!$B$2:$H$490,MATCH(D$4,'Miljövärden urval för publ'!$B$2:$H$2,0),FALSE)),"",VLOOKUP($C368,'Miljövärden urval för publ'!$B$2:$H$490,MATCH(D$4,'Miljövärden urval för publ'!$B$2:$H$2,0),FALSE))</f>
        <v/>
      </c>
      <c r="E368" s="45" t="str">
        <f>IF(ISERROR(VLOOKUP($C368,'Miljövärden urval för publ'!$B$2:$H$490,MATCH(E$4,'Miljövärden urval för publ'!$B$2:$H$2,0),FALSE)),"",VLOOKUP($C368,'Miljövärden urval för publ'!$B$2:$H$490,MATCH(E$4,'Miljövärden urval för publ'!$B$2:$H$2,0),FALSE))</f>
        <v/>
      </c>
      <c r="F368" s="45" t="str">
        <f>IF(ISERROR(VLOOKUP($C368,'Miljövärden urval för publ'!$B$2:$H$490,MATCH(F$4,'Miljövärden urval för publ'!$B$2:$H$2,0),FALSE)),"",VLOOKUP($C368,'Miljövärden urval för publ'!$B$2:$H$490,MATCH(F$4,'Miljövärden urval för publ'!$B$2:$H$2,0),FALSE))</f>
        <v/>
      </c>
      <c r="G368" s="45" t="str">
        <f>IF(ISERROR(VLOOKUP($C368,'Miljövärden urval för publ'!$B$2:$H$490,MATCH(G$4,'Miljövärden urval för publ'!$B$2:$H$2,0),FALSE)),"",VLOOKUP($C368,'Miljövärden urval för publ'!$B$2:$H$490,MATCH(G$4,'Miljövärden urval för publ'!$B$2:$H$2,0),FALSE))</f>
        <v/>
      </c>
    </row>
    <row r="369" spans="1:7" x14ac:dyDescent="0.35">
      <c r="A369" s="45">
        <v>366</v>
      </c>
      <c r="B369" s="45" t="str">
        <f>IF(ISERROR(INDEX('Miljövärden urval för publ'!$A$2:$AD$475,MATCH($A369,'Miljövärden urval för publ'!$U$2:$U$476,0),1)),"",INDEX('Miljövärden urval för publ'!$A$2:$AD$475,MATCH($A369,'Miljövärden urval för publ'!$U$2:$U$476,0),1))</f>
        <v/>
      </c>
      <c r="C369" s="45" t="str">
        <f>IF(ISERROR(INDEX('Miljövärden urval för publ'!$A$2:$AD$475,MATCH($A369,'Miljövärden urval för publ'!$U$2:$U$476,0),2)),"",INDEX('Miljövärden urval för publ'!$A$2:$AD$475,MATCH($A369,'Miljövärden urval för publ'!$U$2:$U$476,0),2))</f>
        <v/>
      </c>
      <c r="D369" s="45" t="str">
        <f>IF(ISERROR(VLOOKUP($C369,'Miljövärden urval för publ'!$B$2:$H$490,MATCH(D$4,'Miljövärden urval för publ'!$B$2:$H$2,0),FALSE)),"",VLOOKUP($C369,'Miljövärden urval för publ'!$B$2:$H$490,MATCH(D$4,'Miljövärden urval för publ'!$B$2:$H$2,0),FALSE))</f>
        <v/>
      </c>
      <c r="E369" s="45" t="str">
        <f>IF(ISERROR(VLOOKUP($C369,'Miljövärden urval för publ'!$B$2:$H$490,MATCH(E$4,'Miljövärden urval för publ'!$B$2:$H$2,0),FALSE)),"",VLOOKUP($C369,'Miljövärden urval för publ'!$B$2:$H$490,MATCH(E$4,'Miljövärden urval för publ'!$B$2:$H$2,0),FALSE))</f>
        <v/>
      </c>
      <c r="F369" s="45" t="str">
        <f>IF(ISERROR(VLOOKUP($C369,'Miljövärden urval för publ'!$B$2:$H$490,MATCH(F$4,'Miljövärden urval för publ'!$B$2:$H$2,0),FALSE)),"",VLOOKUP($C369,'Miljövärden urval för publ'!$B$2:$H$490,MATCH(F$4,'Miljövärden urval för publ'!$B$2:$H$2,0),FALSE))</f>
        <v/>
      </c>
      <c r="G369" s="45" t="str">
        <f>IF(ISERROR(VLOOKUP($C369,'Miljövärden urval för publ'!$B$2:$H$490,MATCH(G$4,'Miljövärden urval för publ'!$B$2:$H$2,0),FALSE)),"",VLOOKUP($C369,'Miljövärden urval för publ'!$B$2:$H$490,MATCH(G$4,'Miljövärden urval för publ'!$B$2:$H$2,0),FALSE))</f>
        <v/>
      </c>
    </row>
    <row r="370" spans="1:7" x14ac:dyDescent="0.35">
      <c r="A370" s="45">
        <v>367</v>
      </c>
      <c r="B370" s="45" t="str">
        <f>IF(ISERROR(INDEX('Miljövärden urval för publ'!$A$2:$AD$475,MATCH($A370,'Miljövärden urval för publ'!$U$2:$U$476,0),1)),"",INDEX('Miljövärden urval för publ'!$A$2:$AD$475,MATCH($A370,'Miljövärden urval för publ'!$U$2:$U$476,0),1))</f>
        <v/>
      </c>
      <c r="C370" s="45" t="str">
        <f>IF(ISERROR(INDEX('Miljövärden urval för publ'!$A$2:$AD$475,MATCH($A370,'Miljövärden urval för publ'!$U$2:$U$476,0),2)),"",INDEX('Miljövärden urval för publ'!$A$2:$AD$475,MATCH($A370,'Miljövärden urval för publ'!$U$2:$U$476,0),2))</f>
        <v/>
      </c>
      <c r="D370" s="45" t="str">
        <f>IF(ISERROR(VLOOKUP($C370,'Miljövärden urval för publ'!$B$2:$H$490,MATCH(D$4,'Miljövärden urval för publ'!$B$2:$H$2,0),FALSE)),"",VLOOKUP($C370,'Miljövärden urval för publ'!$B$2:$H$490,MATCH(D$4,'Miljövärden urval för publ'!$B$2:$H$2,0),FALSE))</f>
        <v/>
      </c>
      <c r="E370" s="45" t="str">
        <f>IF(ISERROR(VLOOKUP($C370,'Miljövärden urval för publ'!$B$2:$H$490,MATCH(E$4,'Miljövärden urval för publ'!$B$2:$H$2,0),FALSE)),"",VLOOKUP($C370,'Miljövärden urval för publ'!$B$2:$H$490,MATCH(E$4,'Miljövärden urval för publ'!$B$2:$H$2,0),FALSE))</f>
        <v/>
      </c>
      <c r="F370" s="45" t="str">
        <f>IF(ISERROR(VLOOKUP($C370,'Miljövärden urval för publ'!$B$2:$H$490,MATCH(F$4,'Miljövärden urval för publ'!$B$2:$H$2,0),FALSE)),"",VLOOKUP($C370,'Miljövärden urval för publ'!$B$2:$H$490,MATCH(F$4,'Miljövärden urval för publ'!$B$2:$H$2,0),FALSE))</f>
        <v/>
      </c>
      <c r="G370" s="45" t="str">
        <f>IF(ISERROR(VLOOKUP($C370,'Miljövärden urval för publ'!$B$2:$H$490,MATCH(G$4,'Miljövärden urval för publ'!$B$2:$H$2,0),FALSE)),"",VLOOKUP($C370,'Miljövärden urval för publ'!$B$2:$H$490,MATCH(G$4,'Miljövärden urval för publ'!$B$2:$H$2,0),FALSE))</f>
        <v/>
      </c>
    </row>
    <row r="371" spans="1:7" x14ac:dyDescent="0.35">
      <c r="A371" s="45">
        <v>368</v>
      </c>
      <c r="B371" s="45" t="str">
        <f>IF(ISERROR(INDEX('Miljövärden urval för publ'!$A$2:$AD$475,MATCH($A371,'Miljövärden urval för publ'!$U$2:$U$476,0),1)),"",INDEX('Miljövärden urval för publ'!$A$2:$AD$475,MATCH($A371,'Miljövärden urval för publ'!$U$2:$U$476,0),1))</f>
        <v/>
      </c>
      <c r="C371" s="45" t="str">
        <f>IF(ISERROR(INDEX('Miljövärden urval för publ'!$A$2:$AD$475,MATCH($A371,'Miljövärden urval för publ'!$U$2:$U$476,0),2)),"",INDEX('Miljövärden urval för publ'!$A$2:$AD$475,MATCH($A371,'Miljövärden urval för publ'!$U$2:$U$476,0),2))</f>
        <v/>
      </c>
      <c r="D371" s="45" t="str">
        <f>IF(ISERROR(VLOOKUP($C371,'Miljövärden urval för publ'!$B$2:$H$490,MATCH(D$4,'Miljövärden urval för publ'!$B$2:$H$2,0),FALSE)),"",VLOOKUP($C371,'Miljövärden urval för publ'!$B$2:$H$490,MATCH(D$4,'Miljövärden urval för publ'!$B$2:$H$2,0),FALSE))</f>
        <v/>
      </c>
      <c r="E371" s="45" t="str">
        <f>IF(ISERROR(VLOOKUP($C371,'Miljövärden urval för publ'!$B$2:$H$490,MATCH(E$4,'Miljövärden urval för publ'!$B$2:$H$2,0),FALSE)),"",VLOOKUP($C371,'Miljövärden urval för publ'!$B$2:$H$490,MATCH(E$4,'Miljövärden urval för publ'!$B$2:$H$2,0),FALSE))</f>
        <v/>
      </c>
      <c r="F371" s="45" t="str">
        <f>IF(ISERROR(VLOOKUP($C371,'Miljövärden urval för publ'!$B$2:$H$490,MATCH(F$4,'Miljövärden urval för publ'!$B$2:$H$2,0),FALSE)),"",VLOOKUP($C371,'Miljövärden urval för publ'!$B$2:$H$490,MATCH(F$4,'Miljövärden urval för publ'!$B$2:$H$2,0),FALSE))</f>
        <v/>
      </c>
      <c r="G371" s="45" t="str">
        <f>IF(ISERROR(VLOOKUP($C371,'Miljövärden urval för publ'!$B$2:$H$490,MATCH(G$4,'Miljövärden urval för publ'!$B$2:$H$2,0),FALSE)),"",VLOOKUP($C371,'Miljövärden urval för publ'!$B$2:$H$490,MATCH(G$4,'Miljövärden urval för publ'!$B$2:$H$2,0),FALSE))</f>
        <v/>
      </c>
    </row>
    <row r="372" spans="1:7" x14ac:dyDescent="0.35">
      <c r="A372" s="45">
        <v>369</v>
      </c>
      <c r="B372" s="45" t="str">
        <f>IF(ISERROR(INDEX('Miljövärden urval för publ'!$A$2:$AD$475,MATCH($A372,'Miljövärden urval för publ'!$U$2:$U$476,0),1)),"",INDEX('Miljövärden urval för publ'!$A$2:$AD$475,MATCH($A372,'Miljövärden urval för publ'!$U$2:$U$476,0),1))</f>
        <v/>
      </c>
      <c r="C372" s="45" t="str">
        <f>IF(ISERROR(INDEX('Miljövärden urval för publ'!$A$2:$AD$475,MATCH($A372,'Miljövärden urval för publ'!$U$2:$U$476,0),2)),"",INDEX('Miljövärden urval för publ'!$A$2:$AD$475,MATCH($A372,'Miljövärden urval för publ'!$U$2:$U$476,0),2))</f>
        <v/>
      </c>
      <c r="D372" s="45" t="str">
        <f>IF(ISERROR(VLOOKUP($C372,'Miljövärden urval för publ'!$B$2:$H$490,MATCH(D$4,'Miljövärden urval för publ'!$B$2:$H$2,0),FALSE)),"",VLOOKUP($C372,'Miljövärden urval för publ'!$B$2:$H$490,MATCH(D$4,'Miljövärden urval för publ'!$B$2:$H$2,0),FALSE))</f>
        <v/>
      </c>
      <c r="E372" s="45" t="str">
        <f>IF(ISERROR(VLOOKUP($C372,'Miljövärden urval för publ'!$B$2:$H$490,MATCH(E$4,'Miljövärden urval för publ'!$B$2:$H$2,0),FALSE)),"",VLOOKUP($C372,'Miljövärden urval för publ'!$B$2:$H$490,MATCH(E$4,'Miljövärden urval för publ'!$B$2:$H$2,0),FALSE))</f>
        <v/>
      </c>
      <c r="F372" s="45" t="str">
        <f>IF(ISERROR(VLOOKUP($C372,'Miljövärden urval för publ'!$B$2:$H$490,MATCH(F$4,'Miljövärden urval för publ'!$B$2:$H$2,0),FALSE)),"",VLOOKUP($C372,'Miljövärden urval för publ'!$B$2:$H$490,MATCH(F$4,'Miljövärden urval för publ'!$B$2:$H$2,0),FALSE))</f>
        <v/>
      </c>
      <c r="G372" s="45" t="str">
        <f>IF(ISERROR(VLOOKUP($C372,'Miljövärden urval för publ'!$B$2:$H$490,MATCH(G$4,'Miljövärden urval för publ'!$B$2:$H$2,0),FALSE)),"",VLOOKUP($C372,'Miljövärden urval för publ'!$B$2:$H$490,MATCH(G$4,'Miljövärden urval för publ'!$B$2:$H$2,0),FALSE))</f>
        <v/>
      </c>
    </row>
    <row r="373" spans="1:7" x14ac:dyDescent="0.35">
      <c r="A373" s="45">
        <v>370</v>
      </c>
      <c r="B373" s="45" t="str">
        <f>IF(ISERROR(INDEX('Miljövärden urval för publ'!$A$2:$AD$475,MATCH($A373,'Miljövärden urval för publ'!$U$2:$U$476,0),1)),"",INDEX('Miljövärden urval för publ'!$A$2:$AD$475,MATCH($A373,'Miljövärden urval för publ'!$U$2:$U$476,0),1))</f>
        <v/>
      </c>
      <c r="C373" s="45" t="str">
        <f>IF(ISERROR(INDEX('Miljövärden urval för publ'!$A$2:$AD$475,MATCH($A373,'Miljövärden urval för publ'!$U$2:$U$476,0),2)),"",INDEX('Miljövärden urval för publ'!$A$2:$AD$475,MATCH($A373,'Miljövärden urval för publ'!$U$2:$U$476,0),2))</f>
        <v/>
      </c>
      <c r="D373" s="45" t="str">
        <f>IF(ISERROR(VLOOKUP($C373,'Miljövärden urval för publ'!$B$2:$H$490,MATCH(D$4,'Miljövärden urval för publ'!$B$2:$H$2,0),FALSE)),"",VLOOKUP($C373,'Miljövärden urval för publ'!$B$2:$H$490,MATCH(D$4,'Miljövärden urval för publ'!$B$2:$H$2,0),FALSE))</f>
        <v/>
      </c>
      <c r="E373" s="45" t="str">
        <f>IF(ISERROR(VLOOKUP($C373,'Miljövärden urval för publ'!$B$2:$H$490,MATCH(E$4,'Miljövärden urval för publ'!$B$2:$H$2,0),FALSE)),"",VLOOKUP($C373,'Miljövärden urval för publ'!$B$2:$H$490,MATCH(E$4,'Miljövärden urval för publ'!$B$2:$H$2,0),FALSE))</f>
        <v/>
      </c>
      <c r="F373" s="45" t="str">
        <f>IF(ISERROR(VLOOKUP($C373,'Miljövärden urval för publ'!$B$2:$H$490,MATCH(F$4,'Miljövärden urval för publ'!$B$2:$H$2,0),FALSE)),"",VLOOKUP($C373,'Miljövärden urval för publ'!$B$2:$H$490,MATCH(F$4,'Miljövärden urval för publ'!$B$2:$H$2,0),FALSE))</f>
        <v/>
      </c>
      <c r="G373" s="45" t="str">
        <f>IF(ISERROR(VLOOKUP($C373,'Miljövärden urval för publ'!$B$2:$H$490,MATCH(G$4,'Miljövärden urval för publ'!$B$2:$H$2,0),FALSE)),"",VLOOKUP($C373,'Miljövärden urval för publ'!$B$2:$H$490,MATCH(G$4,'Miljövärden urval för publ'!$B$2:$H$2,0),FALSE))</f>
        <v/>
      </c>
    </row>
    <row r="374" spans="1:7" x14ac:dyDescent="0.35">
      <c r="A374" s="45">
        <v>371</v>
      </c>
      <c r="B374" s="45" t="str">
        <f>IF(ISERROR(INDEX('Miljövärden urval för publ'!$A$2:$AD$475,MATCH($A374,'Miljövärden urval för publ'!$U$2:$U$476,0),1)),"",INDEX('Miljövärden urval för publ'!$A$2:$AD$475,MATCH($A374,'Miljövärden urval för publ'!$U$2:$U$476,0),1))</f>
        <v/>
      </c>
      <c r="C374" s="45" t="str">
        <f>IF(ISERROR(INDEX('Miljövärden urval för publ'!$A$2:$AD$475,MATCH($A374,'Miljövärden urval för publ'!$U$2:$U$476,0),2)),"",INDEX('Miljövärden urval för publ'!$A$2:$AD$475,MATCH($A374,'Miljövärden urval för publ'!$U$2:$U$476,0),2))</f>
        <v/>
      </c>
      <c r="D374" s="45" t="str">
        <f>IF(ISERROR(VLOOKUP($C374,'Miljövärden urval för publ'!$B$2:$H$490,MATCH(D$4,'Miljövärden urval för publ'!$B$2:$H$2,0),FALSE)),"",VLOOKUP($C374,'Miljövärden urval för publ'!$B$2:$H$490,MATCH(D$4,'Miljövärden urval för publ'!$B$2:$H$2,0),FALSE))</f>
        <v/>
      </c>
      <c r="E374" s="45" t="str">
        <f>IF(ISERROR(VLOOKUP($C374,'Miljövärden urval för publ'!$B$2:$H$490,MATCH(E$4,'Miljövärden urval för publ'!$B$2:$H$2,0),FALSE)),"",VLOOKUP($C374,'Miljövärden urval för publ'!$B$2:$H$490,MATCH(E$4,'Miljövärden urval för publ'!$B$2:$H$2,0),FALSE))</f>
        <v/>
      </c>
      <c r="F374" s="45" t="str">
        <f>IF(ISERROR(VLOOKUP($C374,'Miljövärden urval för publ'!$B$2:$H$490,MATCH(F$4,'Miljövärden urval för publ'!$B$2:$H$2,0),FALSE)),"",VLOOKUP($C374,'Miljövärden urval för publ'!$B$2:$H$490,MATCH(F$4,'Miljövärden urval för publ'!$B$2:$H$2,0),FALSE))</f>
        <v/>
      </c>
      <c r="G374" s="45" t="str">
        <f>IF(ISERROR(VLOOKUP($C374,'Miljövärden urval för publ'!$B$2:$H$490,MATCH(G$4,'Miljövärden urval för publ'!$B$2:$H$2,0),FALSE)),"",VLOOKUP($C374,'Miljövärden urval för publ'!$B$2:$H$490,MATCH(G$4,'Miljövärden urval för publ'!$B$2:$H$2,0),FALSE))</f>
        <v/>
      </c>
    </row>
    <row r="375" spans="1:7" x14ac:dyDescent="0.35">
      <c r="A375" s="45">
        <v>372</v>
      </c>
      <c r="B375" s="45" t="str">
        <f>IF(ISERROR(INDEX('Miljövärden urval för publ'!$A$2:$AD$475,MATCH($A375,'Miljövärden urval för publ'!$U$2:$U$476,0),1)),"",INDEX('Miljövärden urval för publ'!$A$2:$AD$475,MATCH($A375,'Miljövärden urval för publ'!$U$2:$U$476,0),1))</f>
        <v/>
      </c>
      <c r="C375" s="45" t="str">
        <f>IF(ISERROR(INDEX('Miljövärden urval för publ'!$A$2:$AD$475,MATCH($A375,'Miljövärden urval för publ'!$U$2:$U$476,0),2)),"",INDEX('Miljövärden urval för publ'!$A$2:$AD$475,MATCH($A375,'Miljövärden urval för publ'!$U$2:$U$476,0),2))</f>
        <v/>
      </c>
      <c r="D375" s="45" t="str">
        <f>IF(ISERROR(VLOOKUP($C375,'Miljövärden urval för publ'!$B$2:$H$490,MATCH(D$4,'Miljövärden urval för publ'!$B$2:$H$2,0),FALSE)),"",VLOOKUP($C375,'Miljövärden urval för publ'!$B$2:$H$490,MATCH(D$4,'Miljövärden urval för publ'!$B$2:$H$2,0),FALSE))</f>
        <v/>
      </c>
      <c r="E375" s="45" t="str">
        <f>IF(ISERROR(VLOOKUP($C375,'Miljövärden urval för publ'!$B$2:$H$490,MATCH(E$4,'Miljövärden urval för publ'!$B$2:$H$2,0),FALSE)),"",VLOOKUP($C375,'Miljövärden urval för publ'!$B$2:$H$490,MATCH(E$4,'Miljövärden urval för publ'!$B$2:$H$2,0),FALSE))</f>
        <v/>
      </c>
      <c r="F375" s="45" t="str">
        <f>IF(ISERROR(VLOOKUP($C375,'Miljövärden urval för publ'!$B$2:$H$490,MATCH(F$4,'Miljövärden urval för publ'!$B$2:$H$2,0),FALSE)),"",VLOOKUP($C375,'Miljövärden urval för publ'!$B$2:$H$490,MATCH(F$4,'Miljövärden urval för publ'!$B$2:$H$2,0),FALSE))</f>
        <v/>
      </c>
      <c r="G375" s="45" t="str">
        <f>IF(ISERROR(VLOOKUP($C375,'Miljövärden urval för publ'!$B$2:$H$490,MATCH(G$4,'Miljövärden urval för publ'!$B$2:$H$2,0),FALSE)),"",VLOOKUP($C375,'Miljövärden urval för publ'!$B$2:$H$490,MATCH(G$4,'Miljövärden urval för publ'!$B$2:$H$2,0),FALSE))</f>
        <v/>
      </c>
    </row>
    <row r="376" spans="1:7" x14ac:dyDescent="0.35">
      <c r="A376" s="45">
        <v>373</v>
      </c>
      <c r="B376" s="45" t="str">
        <f>IF(ISERROR(INDEX('Miljövärden urval för publ'!$A$2:$AD$475,MATCH($A376,'Miljövärden urval för publ'!$U$2:$U$476,0),1)),"",INDEX('Miljövärden urval för publ'!$A$2:$AD$475,MATCH($A376,'Miljövärden urval för publ'!$U$2:$U$476,0),1))</f>
        <v/>
      </c>
      <c r="C376" s="45" t="str">
        <f>IF(ISERROR(INDEX('Miljövärden urval för publ'!$A$2:$AD$475,MATCH($A376,'Miljövärden urval för publ'!$U$2:$U$476,0),2)),"",INDEX('Miljövärden urval för publ'!$A$2:$AD$475,MATCH($A376,'Miljövärden urval för publ'!$U$2:$U$476,0),2))</f>
        <v/>
      </c>
      <c r="D376" s="45" t="str">
        <f>IF(ISERROR(VLOOKUP($C376,'Miljövärden urval för publ'!$B$2:$H$490,MATCH(D$4,'Miljövärden urval för publ'!$B$2:$H$2,0),FALSE)),"",VLOOKUP($C376,'Miljövärden urval för publ'!$B$2:$H$490,MATCH(D$4,'Miljövärden urval för publ'!$B$2:$H$2,0),FALSE))</f>
        <v/>
      </c>
      <c r="E376" s="45" t="str">
        <f>IF(ISERROR(VLOOKUP($C376,'Miljövärden urval för publ'!$B$2:$H$490,MATCH(E$4,'Miljövärden urval för publ'!$B$2:$H$2,0),FALSE)),"",VLOOKUP($C376,'Miljövärden urval för publ'!$B$2:$H$490,MATCH(E$4,'Miljövärden urval för publ'!$B$2:$H$2,0),FALSE))</f>
        <v/>
      </c>
      <c r="F376" s="45" t="str">
        <f>IF(ISERROR(VLOOKUP($C376,'Miljövärden urval för publ'!$B$2:$H$490,MATCH(F$4,'Miljövärden urval för publ'!$B$2:$H$2,0),FALSE)),"",VLOOKUP($C376,'Miljövärden urval för publ'!$B$2:$H$490,MATCH(F$4,'Miljövärden urval för publ'!$B$2:$H$2,0),FALSE))</f>
        <v/>
      </c>
      <c r="G376" s="45" t="str">
        <f>IF(ISERROR(VLOOKUP($C376,'Miljövärden urval för publ'!$B$2:$H$490,MATCH(G$4,'Miljövärden urval för publ'!$B$2:$H$2,0),FALSE)),"",VLOOKUP($C376,'Miljövärden urval för publ'!$B$2:$H$490,MATCH(G$4,'Miljövärden urval för publ'!$B$2:$H$2,0),FALSE))</f>
        <v/>
      </c>
    </row>
    <row r="377" spans="1:7" x14ac:dyDescent="0.35">
      <c r="A377" s="45">
        <v>374</v>
      </c>
      <c r="B377" s="45" t="str">
        <f>IF(ISERROR(INDEX('Miljövärden urval för publ'!$A$2:$AD$475,MATCH($A377,'Miljövärden urval för publ'!$U$2:$U$476,0),1)),"",INDEX('Miljövärden urval för publ'!$A$2:$AD$475,MATCH($A377,'Miljövärden urval för publ'!$U$2:$U$476,0),1))</f>
        <v/>
      </c>
      <c r="C377" s="45" t="str">
        <f>IF(ISERROR(INDEX('Miljövärden urval för publ'!$A$2:$AD$475,MATCH($A377,'Miljövärden urval för publ'!$U$2:$U$476,0),2)),"",INDEX('Miljövärden urval för publ'!$A$2:$AD$475,MATCH($A377,'Miljövärden urval för publ'!$U$2:$U$476,0),2))</f>
        <v/>
      </c>
      <c r="D377" s="45" t="str">
        <f>IF(ISERROR(VLOOKUP($C377,'Miljövärden urval för publ'!$B$2:$H$490,MATCH(D$4,'Miljövärden urval för publ'!$B$2:$H$2,0),FALSE)),"",VLOOKUP($C377,'Miljövärden urval för publ'!$B$2:$H$490,MATCH(D$4,'Miljövärden urval för publ'!$B$2:$H$2,0),FALSE))</f>
        <v/>
      </c>
      <c r="E377" s="45" t="str">
        <f>IF(ISERROR(VLOOKUP($C377,'Miljövärden urval för publ'!$B$2:$H$490,MATCH(E$4,'Miljövärden urval för publ'!$B$2:$H$2,0),FALSE)),"",VLOOKUP($C377,'Miljövärden urval för publ'!$B$2:$H$490,MATCH(E$4,'Miljövärden urval för publ'!$B$2:$H$2,0),FALSE))</f>
        <v/>
      </c>
      <c r="F377" s="45" t="str">
        <f>IF(ISERROR(VLOOKUP($C377,'Miljövärden urval för publ'!$B$2:$H$490,MATCH(F$4,'Miljövärden urval för publ'!$B$2:$H$2,0),FALSE)),"",VLOOKUP($C377,'Miljövärden urval för publ'!$B$2:$H$490,MATCH(F$4,'Miljövärden urval för publ'!$B$2:$H$2,0),FALSE))</f>
        <v/>
      </c>
      <c r="G377" s="45" t="str">
        <f>IF(ISERROR(VLOOKUP($C377,'Miljövärden urval för publ'!$B$2:$H$490,MATCH(G$4,'Miljövärden urval för publ'!$B$2:$H$2,0),FALSE)),"",VLOOKUP($C377,'Miljövärden urval för publ'!$B$2:$H$490,MATCH(G$4,'Miljövärden urval för publ'!$B$2:$H$2,0),FALSE))</f>
        <v/>
      </c>
    </row>
    <row r="378" spans="1:7" x14ac:dyDescent="0.35">
      <c r="A378" s="45">
        <v>375</v>
      </c>
      <c r="B378" s="45" t="str">
        <f>IF(ISERROR(INDEX('Miljövärden urval för publ'!$A$2:$AD$475,MATCH($A378,'Miljövärden urval för publ'!$U$2:$U$476,0),1)),"",INDEX('Miljövärden urval för publ'!$A$2:$AD$475,MATCH($A378,'Miljövärden urval för publ'!$U$2:$U$476,0),1))</f>
        <v/>
      </c>
      <c r="C378" s="45" t="str">
        <f>IF(ISERROR(INDEX('Miljövärden urval för publ'!$A$2:$AD$475,MATCH($A378,'Miljövärden urval för publ'!$U$2:$U$476,0),2)),"",INDEX('Miljövärden urval för publ'!$A$2:$AD$475,MATCH($A378,'Miljövärden urval för publ'!$U$2:$U$476,0),2))</f>
        <v/>
      </c>
      <c r="D378" s="45" t="str">
        <f>IF(ISERROR(VLOOKUP($C378,'Miljövärden urval för publ'!$B$2:$H$490,MATCH(D$4,'Miljövärden urval för publ'!$B$2:$H$2,0),FALSE)),"",VLOOKUP($C378,'Miljövärden urval för publ'!$B$2:$H$490,MATCH(D$4,'Miljövärden urval för publ'!$B$2:$H$2,0),FALSE))</f>
        <v/>
      </c>
      <c r="E378" s="45" t="str">
        <f>IF(ISERROR(VLOOKUP($C378,'Miljövärden urval för publ'!$B$2:$H$490,MATCH(E$4,'Miljövärden urval för publ'!$B$2:$H$2,0),FALSE)),"",VLOOKUP($C378,'Miljövärden urval för publ'!$B$2:$H$490,MATCH(E$4,'Miljövärden urval för publ'!$B$2:$H$2,0),FALSE))</f>
        <v/>
      </c>
      <c r="F378" s="45" t="str">
        <f>IF(ISERROR(VLOOKUP($C378,'Miljövärden urval för publ'!$B$2:$H$490,MATCH(F$4,'Miljövärden urval för publ'!$B$2:$H$2,0),FALSE)),"",VLOOKUP($C378,'Miljövärden urval för publ'!$B$2:$H$490,MATCH(F$4,'Miljövärden urval för publ'!$B$2:$H$2,0),FALSE))</f>
        <v/>
      </c>
      <c r="G378" s="45" t="str">
        <f>IF(ISERROR(VLOOKUP($C378,'Miljövärden urval för publ'!$B$2:$H$490,MATCH(G$4,'Miljövärden urval för publ'!$B$2:$H$2,0),FALSE)),"",VLOOKUP($C378,'Miljövärden urval för publ'!$B$2:$H$490,MATCH(G$4,'Miljövärden urval för publ'!$B$2:$H$2,0),FALSE))</f>
        <v/>
      </c>
    </row>
    <row r="379" spans="1:7" x14ac:dyDescent="0.35">
      <c r="A379" s="45">
        <v>376</v>
      </c>
      <c r="B379" s="45" t="str">
        <f>IF(ISERROR(INDEX('Miljövärden urval för publ'!$A$2:$AD$475,MATCH($A379,'Miljövärden urval för publ'!$U$2:$U$476,0),1)),"",INDEX('Miljövärden urval för publ'!$A$2:$AD$475,MATCH($A379,'Miljövärden urval för publ'!$U$2:$U$476,0),1))</f>
        <v/>
      </c>
      <c r="C379" s="45" t="str">
        <f>IF(ISERROR(INDEX('Miljövärden urval för publ'!$A$2:$AD$475,MATCH($A379,'Miljövärden urval för publ'!$U$2:$U$476,0),2)),"",INDEX('Miljövärden urval för publ'!$A$2:$AD$475,MATCH($A379,'Miljövärden urval för publ'!$U$2:$U$476,0),2))</f>
        <v/>
      </c>
      <c r="D379" s="45" t="str">
        <f>IF(ISERROR(VLOOKUP($C379,'Miljövärden urval för publ'!$B$2:$H$490,MATCH(D$4,'Miljövärden urval för publ'!$B$2:$H$2,0),FALSE)),"",VLOOKUP($C379,'Miljövärden urval för publ'!$B$2:$H$490,MATCH(D$4,'Miljövärden urval för publ'!$B$2:$H$2,0),FALSE))</f>
        <v/>
      </c>
      <c r="E379" s="45" t="str">
        <f>IF(ISERROR(VLOOKUP($C379,'Miljövärden urval för publ'!$B$2:$H$490,MATCH(E$4,'Miljövärden urval för publ'!$B$2:$H$2,0),FALSE)),"",VLOOKUP($C379,'Miljövärden urval för publ'!$B$2:$H$490,MATCH(E$4,'Miljövärden urval för publ'!$B$2:$H$2,0),FALSE))</f>
        <v/>
      </c>
      <c r="F379" s="45" t="str">
        <f>IF(ISERROR(VLOOKUP($C379,'Miljövärden urval för publ'!$B$2:$H$490,MATCH(F$4,'Miljövärden urval för publ'!$B$2:$H$2,0),FALSE)),"",VLOOKUP($C379,'Miljövärden urval för publ'!$B$2:$H$490,MATCH(F$4,'Miljövärden urval för publ'!$B$2:$H$2,0),FALSE))</f>
        <v/>
      </c>
      <c r="G379" s="45" t="str">
        <f>IF(ISERROR(VLOOKUP($C379,'Miljövärden urval för publ'!$B$2:$H$490,MATCH(G$4,'Miljövärden urval för publ'!$B$2:$H$2,0),FALSE)),"",VLOOKUP($C379,'Miljövärden urval för publ'!$B$2:$H$490,MATCH(G$4,'Miljövärden urval för publ'!$B$2:$H$2,0),FALSE))</f>
        <v/>
      </c>
    </row>
    <row r="380" spans="1:7" x14ac:dyDescent="0.35">
      <c r="A380" s="45">
        <v>377</v>
      </c>
      <c r="B380" s="45" t="str">
        <f>IF(ISERROR(INDEX('Miljövärden urval för publ'!$A$2:$AD$475,MATCH($A380,'Miljövärden urval för publ'!$U$2:$U$476,0),1)),"",INDEX('Miljövärden urval för publ'!$A$2:$AD$475,MATCH($A380,'Miljövärden urval för publ'!$U$2:$U$476,0),1))</f>
        <v/>
      </c>
      <c r="C380" s="45" t="str">
        <f>IF(ISERROR(INDEX('Miljövärden urval för publ'!$A$2:$AD$475,MATCH($A380,'Miljövärden urval för publ'!$U$2:$U$476,0),2)),"",INDEX('Miljövärden urval för publ'!$A$2:$AD$475,MATCH($A380,'Miljövärden urval för publ'!$U$2:$U$476,0),2))</f>
        <v/>
      </c>
      <c r="D380" s="45" t="str">
        <f>IF(ISERROR(VLOOKUP($C380,'Miljövärden urval för publ'!$B$2:$H$490,MATCH(D$4,'Miljövärden urval för publ'!$B$2:$H$2,0),FALSE)),"",VLOOKUP($C380,'Miljövärden urval för publ'!$B$2:$H$490,MATCH(D$4,'Miljövärden urval för publ'!$B$2:$H$2,0),FALSE))</f>
        <v/>
      </c>
      <c r="E380" s="45" t="str">
        <f>IF(ISERROR(VLOOKUP($C380,'Miljövärden urval för publ'!$B$2:$H$490,MATCH(E$4,'Miljövärden urval för publ'!$B$2:$H$2,0),FALSE)),"",VLOOKUP($C380,'Miljövärden urval för publ'!$B$2:$H$490,MATCH(E$4,'Miljövärden urval för publ'!$B$2:$H$2,0),FALSE))</f>
        <v/>
      </c>
      <c r="F380" s="45" t="str">
        <f>IF(ISERROR(VLOOKUP($C380,'Miljövärden urval för publ'!$B$2:$H$490,MATCH(F$4,'Miljövärden urval för publ'!$B$2:$H$2,0),FALSE)),"",VLOOKUP($C380,'Miljövärden urval för publ'!$B$2:$H$490,MATCH(F$4,'Miljövärden urval för publ'!$B$2:$H$2,0),FALSE))</f>
        <v/>
      </c>
      <c r="G380" s="45" t="str">
        <f>IF(ISERROR(VLOOKUP($C380,'Miljövärden urval för publ'!$B$2:$H$490,MATCH(G$4,'Miljövärden urval för publ'!$B$2:$H$2,0),FALSE)),"",VLOOKUP($C380,'Miljövärden urval för publ'!$B$2:$H$490,MATCH(G$4,'Miljövärden urval för publ'!$B$2:$H$2,0),FALSE))</f>
        <v/>
      </c>
    </row>
    <row r="381" spans="1:7" x14ac:dyDescent="0.35">
      <c r="A381" s="45">
        <v>378</v>
      </c>
      <c r="B381" s="45" t="str">
        <f>IF(ISERROR(INDEX('Miljövärden urval för publ'!$A$2:$AD$475,MATCH($A381,'Miljövärden urval för publ'!$U$2:$U$476,0),1)),"",INDEX('Miljövärden urval för publ'!$A$2:$AD$475,MATCH($A381,'Miljövärden urval för publ'!$U$2:$U$476,0),1))</f>
        <v/>
      </c>
      <c r="C381" s="45" t="str">
        <f>IF(ISERROR(INDEX('Miljövärden urval för publ'!$A$2:$AD$475,MATCH($A381,'Miljövärden urval för publ'!$U$2:$U$476,0),2)),"",INDEX('Miljövärden urval för publ'!$A$2:$AD$475,MATCH($A381,'Miljövärden urval för publ'!$U$2:$U$476,0),2))</f>
        <v/>
      </c>
      <c r="D381" s="45" t="str">
        <f>IF(ISERROR(VLOOKUP($C381,'Miljövärden urval för publ'!$B$2:$H$490,MATCH(D$4,'Miljövärden urval för publ'!$B$2:$H$2,0),FALSE)),"",VLOOKUP($C381,'Miljövärden urval för publ'!$B$2:$H$490,MATCH(D$4,'Miljövärden urval för publ'!$B$2:$H$2,0),FALSE))</f>
        <v/>
      </c>
      <c r="E381" s="45" t="str">
        <f>IF(ISERROR(VLOOKUP($C381,'Miljövärden urval för publ'!$B$2:$H$490,MATCH(E$4,'Miljövärden urval för publ'!$B$2:$H$2,0),FALSE)),"",VLOOKUP($C381,'Miljövärden urval för publ'!$B$2:$H$490,MATCH(E$4,'Miljövärden urval för publ'!$B$2:$H$2,0),FALSE))</f>
        <v/>
      </c>
      <c r="F381" s="45" t="str">
        <f>IF(ISERROR(VLOOKUP($C381,'Miljövärden urval för publ'!$B$2:$H$490,MATCH(F$4,'Miljövärden urval för publ'!$B$2:$H$2,0),FALSE)),"",VLOOKUP($C381,'Miljövärden urval för publ'!$B$2:$H$490,MATCH(F$4,'Miljövärden urval för publ'!$B$2:$H$2,0),FALSE))</f>
        <v/>
      </c>
      <c r="G381" s="45" t="str">
        <f>IF(ISERROR(VLOOKUP($C381,'Miljövärden urval för publ'!$B$2:$H$490,MATCH(G$4,'Miljövärden urval för publ'!$B$2:$H$2,0),FALSE)),"",VLOOKUP($C381,'Miljövärden urval för publ'!$B$2:$H$490,MATCH(G$4,'Miljövärden urval för publ'!$B$2:$H$2,0),FALSE))</f>
        <v/>
      </c>
    </row>
    <row r="382" spans="1:7" x14ac:dyDescent="0.35">
      <c r="A382" s="45">
        <v>379</v>
      </c>
      <c r="B382" s="45" t="str">
        <f>IF(ISERROR(INDEX('Miljövärden urval för publ'!$A$2:$AD$475,MATCH($A382,'Miljövärden urval för publ'!$U$2:$U$476,0),1)),"",INDEX('Miljövärden urval för publ'!$A$2:$AD$475,MATCH($A382,'Miljövärden urval för publ'!$U$2:$U$476,0),1))</f>
        <v/>
      </c>
      <c r="C382" s="45" t="str">
        <f>IF(ISERROR(INDEX('Miljövärden urval för publ'!$A$2:$AD$475,MATCH($A382,'Miljövärden urval för publ'!$U$2:$U$476,0),2)),"",INDEX('Miljövärden urval för publ'!$A$2:$AD$475,MATCH($A382,'Miljövärden urval för publ'!$U$2:$U$476,0),2))</f>
        <v/>
      </c>
      <c r="D382" s="45" t="str">
        <f>IF(ISERROR(VLOOKUP($C382,'Miljövärden urval för publ'!$B$2:$H$490,MATCH(D$4,'Miljövärden urval för publ'!$B$2:$H$2,0),FALSE)),"",VLOOKUP($C382,'Miljövärden urval för publ'!$B$2:$H$490,MATCH(D$4,'Miljövärden urval för publ'!$B$2:$H$2,0),FALSE))</f>
        <v/>
      </c>
      <c r="E382" s="45" t="str">
        <f>IF(ISERROR(VLOOKUP($C382,'Miljövärden urval för publ'!$B$2:$H$490,MATCH(E$4,'Miljövärden urval för publ'!$B$2:$H$2,0),FALSE)),"",VLOOKUP($C382,'Miljövärden urval för publ'!$B$2:$H$490,MATCH(E$4,'Miljövärden urval för publ'!$B$2:$H$2,0),FALSE))</f>
        <v/>
      </c>
      <c r="F382" s="45" t="str">
        <f>IF(ISERROR(VLOOKUP($C382,'Miljövärden urval för publ'!$B$2:$H$490,MATCH(F$4,'Miljövärden urval för publ'!$B$2:$H$2,0),FALSE)),"",VLOOKUP($C382,'Miljövärden urval för publ'!$B$2:$H$490,MATCH(F$4,'Miljövärden urval för publ'!$B$2:$H$2,0),FALSE))</f>
        <v/>
      </c>
      <c r="G382" s="45" t="str">
        <f>IF(ISERROR(VLOOKUP($C382,'Miljövärden urval för publ'!$B$2:$H$490,MATCH(G$4,'Miljövärden urval för publ'!$B$2:$H$2,0),FALSE)),"",VLOOKUP($C382,'Miljövärden urval för publ'!$B$2:$H$490,MATCH(G$4,'Miljövärden urval för publ'!$B$2:$H$2,0),FALSE))</f>
        <v/>
      </c>
    </row>
    <row r="383" spans="1:7" x14ac:dyDescent="0.35">
      <c r="A383" s="45">
        <v>380</v>
      </c>
      <c r="B383" s="45" t="str">
        <f>IF(ISERROR(INDEX('Miljövärden urval för publ'!$A$2:$AD$475,MATCH($A383,'Miljövärden urval för publ'!$U$2:$U$476,0),1)),"",INDEX('Miljövärden urval för publ'!$A$2:$AD$475,MATCH($A383,'Miljövärden urval för publ'!$U$2:$U$476,0),1))</f>
        <v/>
      </c>
      <c r="C383" s="45" t="str">
        <f>IF(ISERROR(INDEX('Miljövärden urval för publ'!$A$2:$AD$475,MATCH($A383,'Miljövärden urval för publ'!$U$2:$U$476,0),2)),"",INDEX('Miljövärden urval för publ'!$A$2:$AD$475,MATCH($A383,'Miljövärden urval för publ'!$U$2:$U$476,0),2))</f>
        <v/>
      </c>
      <c r="D383" s="45" t="str">
        <f>IF(ISERROR(VLOOKUP($C383,'Miljövärden urval för publ'!$B$2:$H$490,MATCH(D$4,'Miljövärden urval för publ'!$B$2:$H$2,0),FALSE)),"",VLOOKUP($C383,'Miljövärden urval för publ'!$B$2:$H$490,MATCH(D$4,'Miljövärden urval för publ'!$B$2:$H$2,0),FALSE))</f>
        <v/>
      </c>
      <c r="E383" s="45" t="str">
        <f>IF(ISERROR(VLOOKUP($C383,'Miljövärden urval för publ'!$B$2:$H$490,MATCH(E$4,'Miljövärden urval för publ'!$B$2:$H$2,0),FALSE)),"",VLOOKUP($C383,'Miljövärden urval för publ'!$B$2:$H$490,MATCH(E$4,'Miljövärden urval för publ'!$B$2:$H$2,0),FALSE))</f>
        <v/>
      </c>
      <c r="F383" s="45" t="str">
        <f>IF(ISERROR(VLOOKUP($C383,'Miljövärden urval för publ'!$B$2:$H$490,MATCH(F$4,'Miljövärden urval för publ'!$B$2:$H$2,0),FALSE)),"",VLOOKUP($C383,'Miljövärden urval för publ'!$B$2:$H$490,MATCH(F$4,'Miljövärden urval för publ'!$B$2:$H$2,0),FALSE))</f>
        <v/>
      </c>
      <c r="G383" s="45" t="str">
        <f>IF(ISERROR(VLOOKUP($C383,'Miljövärden urval för publ'!$B$2:$H$490,MATCH(G$4,'Miljövärden urval för publ'!$B$2:$H$2,0),FALSE)),"",VLOOKUP($C383,'Miljövärden urval för publ'!$B$2:$H$490,MATCH(G$4,'Miljövärden urval för publ'!$B$2:$H$2,0),FALSE))</f>
        <v/>
      </c>
    </row>
    <row r="384" spans="1:7" x14ac:dyDescent="0.35">
      <c r="A384" s="45">
        <v>381</v>
      </c>
      <c r="B384" s="45" t="str">
        <f>IF(ISERROR(INDEX('Miljövärden urval för publ'!$A$2:$AD$475,MATCH($A384,'Miljövärden urval för publ'!$U$2:$U$476,0),1)),"",INDEX('Miljövärden urval för publ'!$A$2:$AD$475,MATCH($A384,'Miljövärden urval för publ'!$U$2:$U$476,0),1))</f>
        <v/>
      </c>
      <c r="C384" s="45" t="str">
        <f>IF(ISERROR(INDEX('Miljövärden urval för publ'!$A$2:$AD$475,MATCH($A384,'Miljövärden urval för publ'!$U$2:$U$476,0),2)),"",INDEX('Miljövärden urval för publ'!$A$2:$AD$475,MATCH($A384,'Miljövärden urval för publ'!$U$2:$U$476,0),2))</f>
        <v/>
      </c>
      <c r="D384" s="45" t="str">
        <f>IF(ISERROR(VLOOKUP($C384,'Miljövärden urval för publ'!$B$2:$H$490,MATCH(D$4,'Miljövärden urval för publ'!$B$2:$H$2,0),FALSE)),"",VLOOKUP($C384,'Miljövärden urval för publ'!$B$2:$H$490,MATCH(D$4,'Miljövärden urval för publ'!$B$2:$H$2,0),FALSE))</f>
        <v/>
      </c>
      <c r="E384" s="45" t="str">
        <f>IF(ISERROR(VLOOKUP($C384,'Miljövärden urval för publ'!$B$2:$H$490,MATCH(E$4,'Miljövärden urval för publ'!$B$2:$H$2,0),FALSE)),"",VLOOKUP($C384,'Miljövärden urval för publ'!$B$2:$H$490,MATCH(E$4,'Miljövärden urval för publ'!$B$2:$H$2,0),FALSE))</f>
        <v/>
      </c>
      <c r="F384" s="45" t="str">
        <f>IF(ISERROR(VLOOKUP($C384,'Miljövärden urval för publ'!$B$2:$H$490,MATCH(F$4,'Miljövärden urval för publ'!$B$2:$H$2,0),FALSE)),"",VLOOKUP($C384,'Miljövärden urval för publ'!$B$2:$H$490,MATCH(F$4,'Miljövärden urval för publ'!$B$2:$H$2,0),FALSE))</f>
        <v/>
      </c>
      <c r="G384" s="45" t="str">
        <f>IF(ISERROR(VLOOKUP($C384,'Miljövärden urval för publ'!$B$2:$H$490,MATCH(G$4,'Miljövärden urval för publ'!$B$2:$H$2,0),FALSE)),"",VLOOKUP($C384,'Miljövärden urval för publ'!$B$2:$H$490,MATCH(G$4,'Miljövärden urval för publ'!$B$2:$H$2,0),FALSE))</f>
        <v/>
      </c>
    </row>
    <row r="385" spans="1:7" x14ac:dyDescent="0.35">
      <c r="A385" s="45">
        <v>382</v>
      </c>
      <c r="B385" s="45" t="str">
        <f>IF(ISERROR(INDEX('Miljövärden urval för publ'!$A$2:$AD$475,MATCH($A385,'Miljövärden urval för publ'!$U$2:$U$476,0),1)),"",INDEX('Miljövärden urval för publ'!$A$2:$AD$475,MATCH($A385,'Miljövärden urval för publ'!$U$2:$U$476,0),1))</f>
        <v/>
      </c>
      <c r="C385" s="45" t="str">
        <f>IF(ISERROR(INDEX('Miljövärden urval för publ'!$A$2:$AD$475,MATCH($A385,'Miljövärden urval för publ'!$U$2:$U$476,0),2)),"",INDEX('Miljövärden urval för publ'!$A$2:$AD$475,MATCH($A385,'Miljövärden urval för publ'!$U$2:$U$476,0),2))</f>
        <v/>
      </c>
      <c r="D385" s="45" t="str">
        <f>IF(ISERROR(VLOOKUP($C385,'Miljövärden urval för publ'!$B$2:$H$490,MATCH(D$4,'Miljövärden urval för publ'!$B$2:$H$2,0),FALSE)),"",VLOOKUP($C385,'Miljövärden urval för publ'!$B$2:$H$490,MATCH(D$4,'Miljövärden urval för publ'!$B$2:$H$2,0),FALSE))</f>
        <v/>
      </c>
      <c r="E385" s="45" t="str">
        <f>IF(ISERROR(VLOOKUP($C385,'Miljövärden urval för publ'!$B$2:$H$490,MATCH(E$4,'Miljövärden urval för publ'!$B$2:$H$2,0),FALSE)),"",VLOOKUP($C385,'Miljövärden urval för publ'!$B$2:$H$490,MATCH(E$4,'Miljövärden urval för publ'!$B$2:$H$2,0),FALSE))</f>
        <v/>
      </c>
      <c r="F385" s="45" t="str">
        <f>IF(ISERROR(VLOOKUP($C385,'Miljövärden urval för publ'!$B$2:$H$490,MATCH(F$4,'Miljövärden urval för publ'!$B$2:$H$2,0),FALSE)),"",VLOOKUP($C385,'Miljövärden urval för publ'!$B$2:$H$490,MATCH(F$4,'Miljövärden urval för publ'!$B$2:$H$2,0),FALSE))</f>
        <v/>
      </c>
      <c r="G385" s="45" t="str">
        <f>IF(ISERROR(VLOOKUP($C385,'Miljövärden urval för publ'!$B$2:$H$490,MATCH(G$4,'Miljövärden urval för publ'!$B$2:$H$2,0),FALSE)),"",VLOOKUP($C385,'Miljövärden urval för publ'!$B$2:$H$490,MATCH(G$4,'Miljövärden urval för publ'!$B$2:$H$2,0),FALSE))</f>
        <v/>
      </c>
    </row>
    <row r="386" spans="1:7" x14ac:dyDescent="0.35">
      <c r="A386" s="45">
        <v>383</v>
      </c>
      <c r="B386" s="45" t="str">
        <f>IF(ISERROR(INDEX('Miljövärden urval för publ'!$A$2:$AD$475,MATCH($A386,'Miljövärden urval för publ'!$U$2:$U$476,0),1)),"",INDEX('Miljövärden urval för publ'!$A$2:$AD$475,MATCH($A386,'Miljövärden urval för publ'!$U$2:$U$476,0),1))</f>
        <v/>
      </c>
      <c r="C386" s="45" t="str">
        <f>IF(ISERROR(INDEX('Miljövärden urval för publ'!$A$2:$AD$475,MATCH($A386,'Miljövärden urval för publ'!$U$2:$U$476,0),2)),"",INDEX('Miljövärden urval för publ'!$A$2:$AD$475,MATCH($A386,'Miljövärden urval för publ'!$U$2:$U$476,0),2))</f>
        <v/>
      </c>
      <c r="D386" s="45" t="str">
        <f>IF(ISERROR(VLOOKUP($C386,'Miljövärden urval för publ'!$B$2:$H$490,MATCH(D$4,'Miljövärden urval för publ'!$B$2:$H$2,0),FALSE)),"",VLOOKUP($C386,'Miljövärden urval för publ'!$B$2:$H$490,MATCH(D$4,'Miljövärden urval för publ'!$B$2:$H$2,0),FALSE))</f>
        <v/>
      </c>
      <c r="E386" s="45" t="str">
        <f>IF(ISERROR(VLOOKUP($C386,'Miljövärden urval för publ'!$B$2:$H$490,MATCH(E$4,'Miljövärden urval för publ'!$B$2:$H$2,0),FALSE)),"",VLOOKUP($C386,'Miljövärden urval för publ'!$B$2:$H$490,MATCH(E$4,'Miljövärden urval för publ'!$B$2:$H$2,0),FALSE))</f>
        <v/>
      </c>
      <c r="F386" s="45" t="str">
        <f>IF(ISERROR(VLOOKUP($C386,'Miljövärden urval för publ'!$B$2:$H$490,MATCH(F$4,'Miljövärden urval för publ'!$B$2:$H$2,0),FALSE)),"",VLOOKUP($C386,'Miljövärden urval för publ'!$B$2:$H$490,MATCH(F$4,'Miljövärden urval för publ'!$B$2:$H$2,0),FALSE))</f>
        <v/>
      </c>
      <c r="G386" s="45" t="str">
        <f>IF(ISERROR(VLOOKUP($C386,'Miljövärden urval för publ'!$B$2:$H$490,MATCH(G$4,'Miljövärden urval för publ'!$B$2:$H$2,0),FALSE)),"",VLOOKUP($C386,'Miljövärden urval för publ'!$B$2:$H$490,MATCH(G$4,'Miljövärden urval för publ'!$B$2:$H$2,0),FALSE))</f>
        <v/>
      </c>
    </row>
    <row r="387" spans="1:7" x14ac:dyDescent="0.35">
      <c r="A387" s="45">
        <v>384</v>
      </c>
      <c r="B387" s="45" t="str">
        <f>IF(ISERROR(INDEX('Miljövärden urval för publ'!$A$2:$AD$475,MATCH($A387,'Miljövärden urval för publ'!$U$2:$U$476,0),1)),"",INDEX('Miljövärden urval för publ'!$A$2:$AD$475,MATCH($A387,'Miljövärden urval för publ'!$U$2:$U$476,0),1))</f>
        <v/>
      </c>
      <c r="C387" s="45" t="str">
        <f>IF(ISERROR(INDEX('Miljövärden urval för publ'!$A$2:$AD$475,MATCH($A387,'Miljövärden urval för publ'!$U$2:$U$476,0),2)),"",INDEX('Miljövärden urval för publ'!$A$2:$AD$475,MATCH($A387,'Miljövärden urval för publ'!$U$2:$U$476,0),2))</f>
        <v/>
      </c>
      <c r="D387" s="45" t="str">
        <f>IF(ISERROR(VLOOKUP($C387,'Miljövärden urval för publ'!$B$2:$H$490,MATCH(D$4,'Miljövärden urval för publ'!$B$2:$H$2,0),FALSE)),"",VLOOKUP($C387,'Miljövärden urval för publ'!$B$2:$H$490,MATCH(D$4,'Miljövärden urval för publ'!$B$2:$H$2,0),FALSE))</f>
        <v/>
      </c>
      <c r="E387" s="45" t="str">
        <f>IF(ISERROR(VLOOKUP($C387,'Miljövärden urval för publ'!$B$2:$H$490,MATCH(E$4,'Miljövärden urval för publ'!$B$2:$H$2,0),FALSE)),"",VLOOKUP($C387,'Miljövärden urval för publ'!$B$2:$H$490,MATCH(E$4,'Miljövärden urval för publ'!$B$2:$H$2,0),FALSE))</f>
        <v/>
      </c>
      <c r="F387" s="45" t="str">
        <f>IF(ISERROR(VLOOKUP($C387,'Miljövärden urval för publ'!$B$2:$H$490,MATCH(F$4,'Miljövärden urval för publ'!$B$2:$H$2,0),FALSE)),"",VLOOKUP($C387,'Miljövärden urval för publ'!$B$2:$H$490,MATCH(F$4,'Miljövärden urval för publ'!$B$2:$H$2,0),FALSE))</f>
        <v/>
      </c>
      <c r="G387" s="45" t="str">
        <f>IF(ISERROR(VLOOKUP($C387,'Miljövärden urval för publ'!$B$2:$H$490,MATCH(G$4,'Miljövärden urval för publ'!$B$2:$H$2,0),FALSE)),"",VLOOKUP($C387,'Miljövärden urval för publ'!$B$2:$H$490,MATCH(G$4,'Miljövärden urval för publ'!$B$2:$H$2,0),FALSE))</f>
        <v/>
      </c>
    </row>
    <row r="388" spans="1:7" x14ac:dyDescent="0.35">
      <c r="A388" s="45">
        <v>385</v>
      </c>
      <c r="B388" s="45" t="str">
        <f>IF(ISERROR(INDEX('Miljövärden urval för publ'!$A$2:$AD$475,MATCH($A388,'Miljövärden urval för publ'!$U$2:$U$476,0),1)),"",INDEX('Miljövärden urval för publ'!$A$2:$AD$475,MATCH($A388,'Miljövärden urval för publ'!$U$2:$U$476,0),1))</f>
        <v/>
      </c>
      <c r="C388" s="45" t="str">
        <f>IF(ISERROR(INDEX('Miljövärden urval för publ'!$A$2:$AD$475,MATCH($A388,'Miljövärden urval för publ'!$U$2:$U$476,0),2)),"",INDEX('Miljövärden urval för publ'!$A$2:$AD$475,MATCH($A388,'Miljövärden urval för publ'!$U$2:$U$476,0),2))</f>
        <v/>
      </c>
      <c r="D388" s="45" t="str">
        <f>IF(ISERROR(VLOOKUP($C388,'Miljövärden urval för publ'!$B$2:$H$490,MATCH(D$4,'Miljövärden urval för publ'!$B$2:$H$2,0),FALSE)),"",VLOOKUP($C388,'Miljövärden urval för publ'!$B$2:$H$490,MATCH(D$4,'Miljövärden urval för publ'!$B$2:$H$2,0),FALSE))</f>
        <v/>
      </c>
      <c r="E388" s="45" t="str">
        <f>IF(ISERROR(VLOOKUP($C388,'Miljövärden urval för publ'!$B$2:$H$490,MATCH(E$4,'Miljövärden urval för publ'!$B$2:$H$2,0),FALSE)),"",VLOOKUP($C388,'Miljövärden urval för publ'!$B$2:$H$490,MATCH(E$4,'Miljövärden urval för publ'!$B$2:$H$2,0),FALSE))</f>
        <v/>
      </c>
      <c r="F388" s="45" t="str">
        <f>IF(ISERROR(VLOOKUP($C388,'Miljövärden urval för publ'!$B$2:$H$490,MATCH(F$4,'Miljövärden urval för publ'!$B$2:$H$2,0),FALSE)),"",VLOOKUP($C388,'Miljövärden urval för publ'!$B$2:$H$490,MATCH(F$4,'Miljövärden urval för publ'!$B$2:$H$2,0),FALSE))</f>
        <v/>
      </c>
      <c r="G388" s="45" t="str">
        <f>IF(ISERROR(VLOOKUP($C388,'Miljövärden urval för publ'!$B$2:$H$490,MATCH(G$4,'Miljövärden urval för publ'!$B$2:$H$2,0),FALSE)),"",VLOOKUP($C388,'Miljövärden urval för publ'!$B$2:$H$490,MATCH(G$4,'Miljövärden urval för publ'!$B$2:$H$2,0),FALSE))</f>
        <v/>
      </c>
    </row>
    <row r="389" spans="1:7" x14ac:dyDescent="0.35">
      <c r="A389" s="45">
        <v>386</v>
      </c>
      <c r="B389" s="45" t="str">
        <f>IF(ISERROR(INDEX('Miljövärden urval för publ'!$A$2:$AD$475,MATCH($A389,'Miljövärden urval för publ'!$U$2:$U$476,0),1)),"",INDEX('Miljövärden urval för publ'!$A$2:$AD$475,MATCH($A389,'Miljövärden urval för publ'!$U$2:$U$476,0),1))</f>
        <v/>
      </c>
      <c r="C389" s="45" t="str">
        <f>IF(ISERROR(INDEX('Miljövärden urval för publ'!$A$2:$AD$475,MATCH($A389,'Miljövärden urval för publ'!$U$2:$U$476,0),2)),"",INDEX('Miljövärden urval för publ'!$A$2:$AD$475,MATCH($A389,'Miljövärden urval för publ'!$U$2:$U$476,0),2))</f>
        <v/>
      </c>
      <c r="D389" s="45" t="str">
        <f>IF(ISERROR(VLOOKUP($C389,'Miljövärden urval för publ'!$B$2:$H$490,MATCH(D$4,'Miljövärden urval för publ'!$B$2:$H$2,0),FALSE)),"",VLOOKUP($C389,'Miljövärden urval för publ'!$B$2:$H$490,MATCH(D$4,'Miljövärden urval för publ'!$B$2:$H$2,0),FALSE))</f>
        <v/>
      </c>
      <c r="E389" s="45" t="str">
        <f>IF(ISERROR(VLOOKUP($C389,'Miljövärden urval för publ'!$B$2:$H$490,MATCH(E$4,'Miljövärden urval för publ'!$B$2:$H$2,0),FALSE)),"",VLOOKUP($C389,'Miljövärden urval för publ'!$B$2:$H$490,MATCH(E$4,'Miljövärden urval för publ'!$B$2:$H$2,0),FALSE))</f>
        <v/>
      </c>
      <c r="F389" s="45" t="str">
        <f>IF(ISERROR(VLOOKUP($C389,'Miljövärden urval för publ'!$B$2:$H$490,MATCH(F$4,'Miljövärden urval för publ'!$B$2:$H$2,0),FALSE)),"",VLOOKUP($C389,'Miljövärden urval för publ'!$B$2:$H$490,MATCH(F$4,'Miljövärden urval för publ'!$B$2:$H$2,0),FALSE))</f>
        <v/>
      </c>
      <c r="G389" s="45" t="str">
        <f>IF(ISERROR(VLOOKUP($C389,'Miljövärden urval för publ'!$B$2:$H$490,MATCH(G$4,'Miljövärden urval för publ'!$B$2:$H$2,0),FALSE)),"",VLOOKUP($C389,'Miljövärden urval för publ'!$B$2:$H$490,MATCH(G$4,'Miljövärden urval för publ'!$B$2:$H$2,0),FALSE))</f>
        <v/>
      </c>
    </row>
    <row r="390" spans="1:7" x14ac:dyDescent="0.35">
      <c r="A390" s="45">
        <v>387</v>
      </c>
      <c r="B390" s="45" t="str">
        <f>IF(ISERROR(INDEX('Miljövärden urval för publ'!$A$2:$AD$475,MATCH($A390,'Miljövärden urval för publ'!$U$2:$U$476,0),1)),"",INDEX('Miljövärden urval för publ'!$A$2:$AD$475,MATCH($A390,'Miljövärden urval för publ'!$U$2:$U$476,0),1))</f>
        <v/>
      </c>
      <c r="C390" s="45" t="str">
        <f>IF(ISERROR(INDEX('Miljövärden urval för publ'!$A$2:$AD$475,MATCH($A390,'Miljövärden urval för publ'!$U$2:$U$476,0),2)),"",INDEX('Miljövärden urval för publ'!$A$2:$AD$475,MATCH($A390,'Miljövärden urval för publ'!$U$2:$U$476,0),2))</f>
        <v/>
      </c>
      <c r="D390" s="45" t="str">
        <f>IF(ISERROR(VLOOKUP($C390,'Miljövärden urval för publ'!$B$2:$H$490,MATCH(D$4,'Miljövärden urval för publ'!$B$2:$H$2,0),FALSE)),"",VLOOKUP($C390,'Miljövärden urval för publ'!$B$2:$H$490,MATCH(D$4,'Miljövärden urval för publ'!$B$2:$H$2,0),FALSE))</f>
        <v/>
      </c>
      <c r="E390" s="45" t="str">
        <f>IF(ISERROR(VLOOKUP($C390,'Miljövärden urval för publ'!$B$2:$H$490,MATCH(E$4,'Miljövärden urval för publ'!$B$2:$H$2,0),FALSE)),"",VLOOKUP($C390,'Miljövärden urval för publ'!$B$2:$H$490,MATCH(E$4,'Miljövärden urval för publ'!$B$2:$H$2,0),FALSE))</f>
        <v/>
      </c>
      <c r="F390" s="45" t="str">
        <f>IF(ISERROR(VLOOKUP($C390,'Miljövärden urval för publ'!$B$2:$H$490,MATCH(F$4,'Miljövärden urval för publ'!$B$2:$H$2,0),FALSE)),"",VLOOKUP($C390,'Miljövärden urval för publ'!$B$2:$H$490,MATCH(F$4,'Miljövärden urval för publ'!$B$2:$H$2,0),FALSE))</f>
        <v/>
      </c>
      <c r="G390" s="45" t="str">
        <f>IF(ISERROR(VLOOKUP($C390,'Miljövärden urval för publ'!$B$2:$H$490,MATCH(G$4,'Miljövärden urval för publ'!$B$2:$H$2,0),FALSE)),"",VLOOKUP($C390,'Miljövärden urval för publ'!$B$2:$H$490,MATCH(G$4,'Miljövärden urval för publ'!$B$2:$H$2,0),FALSE))</f>
        <v/>
      </c>
    </row>
    <row r="391" spans="1:7" x14ac:dyDescent="0.35">
      <c r="A391" s="45">
        <v>388</v>
      </c>
      <c r="B391" s="45" t="str">
        <f>IF(ISERROR(INDEX('Miljövärden urval för publ'!$A$2:$AD$475,MATCH($A391,'Miljövärden urval för publ'!$U$2:$U$476,0),1)),"",INDEX('Miljövärden urval för publ'!$A$2:$AD$475,MATCH($A391,'Miljövärden urval för publ'!$U$2:$U$476,0),1))</f>
        <v/>
      </c>
      <c r="C391" s="45" t="str">
        <f>IF(ISERROR(INDEX('Miljövärden urval för publ'!$A$2:$AD$475,MATCH($A391,'Miljövärden urval för publ'!$U$2:$U$476,0),2)),"",INDEX('Miljövärden urval för publ'!$A$2:$AD$475,MATCH($A391,'Miljövärden urval för publ'!$U$2:$U$476,0),2))</f>
        <v/>
      </c>
      <c r="D391" s="45" t="str">
        <f>IF(ISERROR(VLOOKUP($C391,'Miljövärden urval för publ'!$B$2:$H$490,MATCH(D$4,'Miljövärden urval för publ'!$B$2:$H$2,0),FALSE)),"",VLOOKUP($C391,'Miljövärden urval för publ'!$B$2:$H$490,MATCH(D$4,'Miljövärden urval för publ'!$B$2:$H$2,0),FALSE))</f>
        <v/>
      </c>
      <c r="E391" s="45" t="str">
        <f>IF(ISERROR(VLOOKUP($C391,'Miljövärden urval för publ'!$B$2:$H$490,MATCH(E$4,'Miljövärden urval för publ'!$B$2:$H$2,0),FALSE)),"",VLOOKUP($C391,'Miljövärden urval för publ'!$B$2:$H$490,MATCH(E$4,'Miljövärden urval för publ'!$B$2:$H$2,0),FALSE))</f>
        <v/>
      </c>
      <c r="F391" s="45" t="str">
        <f>IF(ISERROR(VLOOKUP($C391,'Miljövärden urval för publ'!$B$2:$H$490,MATCH(F$4,'Miljövärden urval för publ'!$B$2:$H$2,0),FALSE)),"",VLOOKUP($C391,'Miljövärden urval för publ'!$B$2:$H$490,MATCH(F$4,'Miljövärden urval för publ'!$B$2:$H$2,0),FALSE))</f>
        <v/>
      </c>
      <c r="G391" s="45" t="str">
        <f>IF(ISERROR(VLOOKUP($C391,'Miljövärden urval för publ'!$B$2:$H$490,MATCH(G$4,'Miljövärden urval för publ'!$B$2:$H$2,0),FALSE)),"",VLOOKUP($C391,'Miljövärden urval för publ'!$B$2:$H$490,MATCH(G$4,'Miljövärden urval för publ'!$B$2:$H$2,0),FALSE))</f>
        <v/>
      </c>
    </row>
    <row r="392" spans="1:7" x14ac:dyDescent="0.35">
      <c r="A392" s="45">
        <v>389</v>
      </c>
      <c r="B392" s="45" t="str">
        <f>IF(ISERROR(INDEX('Miljövärden urval för publ'!$A$2:$AD$475,MATCH($A392,'Miljövärden urval för publ'!$U$2:$U$476,0),1)),"",INDEX('Miljövärden urval för publ'!$A$2:$AD$475,MATCH($A392,'Miljövärden urval för publ'!$U$2:$U$476,0),1))</f>
        <v/>
      </c>
      <c r="C392" s="45" t="str">
        <f>IF(ISERROR(INDEX('Miljövärden urval för publ'!$A$2:$AD$475,MATCH($A392,'Miljövärden urval för publ'!$U$2:$U$476,0),2)),"",INDEX('Miljövärden urval för publ'!$A$2:$AD$475,MATCH($A392,'Miljövärden urval för publ'!$U$2:$U$476,0),2))</f>
        <v/>
      </c>
      <c r="D392" s="45" t="str">
        <f>IF(ISERROR(VLOOKUP($C392,'Miljövärden urval för publ'!$B$2:$H$490,MATCH(D$4,'Miljövärden urval för publ'!$B$2:$H$2,0),FALSE)),"",VLOOKUP($C392,'Miljövärden urval för publ'!$B$2:$H$490,MATCH(D$4,'Miljövärden urval för publ'!$B$2:$H$2,0),FALSE))</f>
        <v/>
      </c>
      <c r="E392" s="45" t="str">
        <f>IF(ISERROR(VLOOKUP($C392,'Miljövärden urval för publ'!$B$2:$H$490,MATCH(E$4,'Miljövärden urval för publ'!$B$2:$H$2,0),FALSE)),"",VLOOKUP($C392,'Miljövärden urval för publ'!$B$2:$H$490,MATCH(E$4,'Miljövärden urval för publ'!$B$2:$H$2,0),FALSE))</f>
        <v/>
      </c>
      <c r="F392" s="45" t="str">
        <f>IF(ISERROR(VLOOKUP($C392,'Miljövärden urval för publ'!$B$2:$H$490,MATCH(F$4,'Miljövärden urval för publ'!$B$2:$H$2,0),FALSE)),"",VLOOKUP($C392,'Miljövärden urval för publ'!$B$2:$H$490,MATCH(F$4,'Miljövärden urval för publ'!$B$2:$H$2,0),FALSE))</f>
        <v/>
      </c>
      <c r="G392" s="45" t="str">
        <f>IF(ISERROR(VLOOKUP($C392,'Miljövärden urval för publ'!$B$2:$H$490,MATCH(G$4,'Miljövärden urval för publ'!$B$2:$H$2,0),FALSE)),"",VLOOKUP($C392,'Miljövärden urval för publ'!$B$2:$H$490,MATCH(G$4,'Miljövärden urval för publ'!$B$2:$H$2,0),FALSE))</f>
        <v/>
      </c>
    </row>
    <row r="393" spans="1:7" x14ac:dyDescent="0.35">
      <c r="A393" s="45">
        <v>390</v>
      </c>
      <c r="B393" s="45" t="str">
        <f>IF(ISERROR(INDEX('Miljövärden urval för publ'!$A$2:$AD$475,MATCH($A393,'Miljövärden urval för publ'!$U$2:$U$476,0),1)),"",INDEX('Miljövärden urval för publ'!$A$2:$AD$475,MATCH($A393,'Miljövärden urval för publ'!$U$2:$U$476,0),1))</f>
        <v/>
      </c>
      <c r="C393" s="45" t="str">
        <f>IF(ISERROR(INDEX('Miljövärden urval för publ'!$A$2:$AD$475,MATCH($A393,'Miljövärden urval för publ'!$U$2:$U$476,0),2)),"",INDEX('Miljövärden urval för publ'!$A$2:$AD$475,MATCH($A393,'Miljövärden urval för publ'!$U$2:$U$476,0),2))</f>
        <v/>
      </c>
      <c r="D393" s="45" t="str">
        <f>IF(ISERROR(VLOOKUP($C393,'Miljövärden urval för publ'!$B$2:$H$490,MATCH(D$4,'Miljövärden urval för publ'!$B$2:$H$2,0),FALSE)),"",VLOOKUP($C393,'Miljövärden urval för publ'!$B$2:$H$490,MATCH(D$4,'Miljövärden urval för publ'!$B$2:$H$2,0),FALSE))</f>
        <v/>
      </c>
      <c r="E393" s="45" t="str">
        <f>IF(ISERROR(VLOOKUP($C393,'Miljövärden urval för publ'!$B$2:$H$490,MATCH(E$4,'Miljövärden urval för publ'!$B$2:$H$2,0),FALSE)),"",VLOOKUP($C393,'Miljövärden urval för publ'!$B$2:$H$490,MATCH(E$4,'Miljövärden urval för publ'!$B$2:$H$2,0),FALSE))</f>
        <v/>
      </c>
      <c r="F393" s="45" t="str">
        <f>IF(ISERROR(VLOOKUP($C393,'Miljövärden urval för publ'!$B$2:$H$490,MATCH(F$4,'Miljövärden urval för publ'!$B$2:$H$2,0),FALSE)),"",VLOOKUP($C393,'Miljövärden urval för publ'!$B$2:$H$490,MATCH(F$4,'Miljövärden urval för publ'!$B$2:$H$2,0),FALSE))</f>
        <v/>
      </c>
      <c r="G393" s="45" t="str">
        <f>IF(ISERROR(VLOOKUP($C393,'Miljövärden urval för publ'!$B$2:$H$490,MATCH(G$4,'Miljövärden urval för publ'!$B$2:$H$2,0),FALSE)),"",VLOOKUP($C393,'Miljövärden urval för publ'!$B$2:$H$490,MATCH(G$4,'Miljövärden urval för publ'!$B$2:$H$2,0),FALSE))</f>
        <v/>
      </c>
    </row>
    <row r="394" spans="1:7" x14ac:dyDescent="0.35">
      <c r="A394" s="45">
        <v>391</v>
      </c>
      <c r="B394" s="45" t="str">
        <f>IF(ISERROR(INDEX('Miljövärden urval för publ'!$A$2:$AD$475,MATCH($A394,'Miljövärden urval för publ'!$U$2:$U$476,0),1)),"",INDEX('Miljövärden urval för publ'!$A$2:$AD$475,MATCH($A394,'Miljövärden urval för publ'!$U$2:$U$476,0),1))</f>
        <v/>
      </c>
      <c r="C394" s="45" t="str">
        <f>IF(ISERROR(INDEX('Miljövärden urval för publ'!$A$2:$AD$475,MATCH($A394,'Miljövärden urval för publ'!$U$2:$U$476,0),2)),"",INDEX('Miljövärden urval för publ'!$A$2:$AD$475,MATCH($A394,'Miljövärden urval för publ'!$U$2:$U$476,0),2))</f>
        <v/>
      </c>
      <c r="D394" s="45" t="str">
        <f>IF(ISERROR(VLOOKUP($C394,'Miljövärden urval för publ'!$B$2:$H$490,MATCH(D$4,'Miljövärden urval för publ'!$B$2:$H$2,0),FALSE)),"",VLOOKUP($C394,'Miljövärden urval för publ'!$B$2:$H$490,MATCH(D$4,'Miljövärden urval för publ'!$B$2:$H$2,0),FALSE))</f>
        <v/>
      </c>
      <c r="E394" s="45" t="str">
        <f>IF(ISERROR(VLOOKUP($C394,'Miljövärden urval för publ'!$B$2:$H$490,MATCH(E$4,'Miljövärden urval för publ'!$B$2:$H$2,0),FALSE)),"",VLOOKUP($C394,'Miljövärden urval för publ'!$B$2:$H$490,MATCH(E$4,'Miljövärden urval för publ'!$B$2:$H$2,0),FALSE))</f>
        <v/>
      </c>
      <c r="F394" s="45" t="str">
        <f>IF(ISERROR(VLOOKUP($C394,'Miljövärden urval för publ'!$B$2:$H$490,MATCH(F$4,'Miljövärden urval för publ'!$B$2:$H$2,0),FALSE)),"",VLOOKUP($C394,'Miljövärden urval för publ'!$B$2:$H$490,MATCH(F$4,'Miljövärden urval för publ'!$B$2:$H$2,0),FALSE))</f>
        <v/>
      </c>
      <c r="G394" s="45" t="str">
        <f>IF(ISERROR(VLOOKUP($C394,'Miljövärden urval för publ'!$B$2:$H$490,MATCH(G$4,'Miljövärden urval för publ'!$B$2:$H$2,0),FALSE)),"",VLOOKUP($C394,'Miljövärden urval för publ'!$B$2:$H$490,MATCH(G$4,'Miljövärden urval för publ'!$B$2:$H$2,0),FALSE))</f>
        <v/>
      </c>
    </row>
    <row r="395" spans="1:7" x14ac:dyDescent="0.35">
      <c r="A395" s="45">
        <v>392</v>
      </c>
      <c r="B395" s="45" t="str">
        <f>IF(ISERROR(INDEX('Miljövärden urval för publ'!$A$2:$AD$475,MATCH($A395,'Miljövärden urval för publ'!$U$2:$U$476,0),1)),"",INDEX('Miljövärden urval för publ'!$A$2:$AD$475,MATCH($A395,'Miljövärden urval för publ'!$U$2:$U$476,0),1))</f>
        <v/>
      </c>
      <c r="C395" s="45" t="str">
        <f>IF(ISERROR(INDEX('Miljövärden urval för publ'!$A$2:$AD$475,MATCH($A395,'Miljövärden urval för publ'!$U$2:$U$476,0),2)),"",INDEX('Miljövärden urval för publ'!$A$2:$AD$475,MATCH($A395,'Miljövärden urval för publ'!$U$2:$U$476,0),2))</f>
        <v/>
      </c>
      <c r="D395" s="45" t="str">
        <f>IF(ISERROR(VLOOKUP($C395,'Miljövärden urval för publ'!$B$2:$H$490,MATCH(D$4,'Miljövärden urval för publ'!$B$2:$H$2,0),FALSE)),"",VLOOKUP($C395,'Miljövärden urval för publ'!$B$2:$H$490,MATCH(D$4,'Miljövärden urval för publ'!$B$2:$H$2,0),FALSE))</f>
        <v/>
      </c>
      <c r="E395" s="45" t="str">
        <f>IF(ISERROR(VLOOKUP($C395,'Miljövärden urval för publ'!$B$2:$H$490,MATCH(E$4,'Miljövärden urval för publ'!$B$2:$H$2,0),FALSE)),"",VLOOKUP($C395,'Miljövärden urval för publ'!$B$2:$H$490,MATCH(E$4,'Miljövärden urval för publ'!$B$2:$H$2,0),FALSE))</f>
        <v/>
      </c>
      <c r="F395" s="45" t="str">
        <f>IF(ISERROR(VLOOKUP($C395,'Miljövärden urval för publ'!$B$2:$H$490,MATCH(F$4,'Miljövärden urval för publ'!$B$2:$H$2,0),FALSE)),"",VLOOKUP($C395,'Miljövärden urval för publ'!$B$2:$H$490,MATCH(F$4,'Miljövärden urval för publ'!$B$2:$H$2,0),FALSE))</f>
        <v/>
      </c>
      <c r="G395" s="45" t="str">
        <f>IF(ISERROR(VLOOKUP($C395,'Miljövärden urval för publ'!$B$2:$H$490,MATCH(G$4,'Miljövärden urval för publ'!$B$2:$H$2,0),FALSE)),"",VLOOKUP($C395,'Miljövärden urval för publ'!$B$2:$H$490,MATCH(G$4,'Miljövärden urval för publ'!$B$2:$H$2,0),FALSE))</f>
        <v/>
      </c>
    </row>
    <row r="396" spans="1:7" x14ac:dyDescent="0.35">
      <c r="A396" s="45">
        <v>393</v>
      </c>
      <c r="B396" s="45" t="str">
        <f>IF(ISERROR(INDEX('Miljövärden urval för publ'!$A$2:$AD$475,MATCH($A396,'Miljövärden urval för publ'!$U$2:$U$476,0),1)),"",INDEX('Miljövärden urval för publ'!$A$2:$AD$475,MATCH($A396,'Miljövärden urval för publ'!$U$2:$U$476,0),1))</f>
        <v/>
      </c>
      <c r="C396" s="45" t="str">
        <f>IF(ISERROR(INDEX('Miljövärden urval för publ'!$A$2:$AD$475,MATCH($A396,'Miljövärden urval för publ'!$U$2:$U$476,0),2)),"",INDEX('Miljövärden urval för publ'!$A$2:$AD$475,MATCH($A396,'Miljövärden urval för publ'!$U$2:$U$476,0),2))</f>
        <v/>
      </c>
      <c r="D396" s="45" t="str">
        <f>IF(ISERROR(VLOOKUP($C396,'Miljövärden urval för publ'!$B$2:$H$490,MATCH(D$4,'Miljövärden urval för publ'!$B$2:$H$2,0),FALSE)),"",VLOOKUP($C396,'Miljövärden urval för publ'!$B$2:$H$490,MATCH(D$4,'Miljövärden urval för publ'!$B$2:$H$2,0),FALSE))</f>
        <v/>
      </c>
      <c r="E396" s="45" t="str">
        <f>IF(ISERROR(VLOOKUP($C396,'Miljövärden urval för publ'!$B$2:$H$490,MATCH(E$4,'Miljövärden urval för publ'!$B$2:$H$2,0),FALSE)),"",VLOOKUP($C396,'Miljövärden urval för publ'!$B$2:$H$490,MATCH(E$4,'Miljövärden urval för publ'!$B$2:$H$2,0),FALSE))</f>
        <v/>
      </c>
      <c r="F396" s="45" t="str">
        <f>IF(ISERROR(VLOOKUP($C396,'Miljövärden urval för publ'!$B$2:$H$490,MATCH(F$4,'Miljövärden urval för publ'!$B$2:$H$2,0),FALSE)),"",VLOOKUP($C396,'Miljövärden urval för publ'!$B$2:$H$490,MATCH(F$4,'Miljövärden urval för publ'!$B$2:$H$2,0),FALSE))</f>
        <v/>
      </c>
      <c r="G396" s="45" t="str">
        <f>IF(ISERROR(VLOOKUP($C396,'Miljövärden urval för publ'!$B$2:$H$490,MATCH(G$4,'Miljövärden urval för publ'!$B$2:$H$2,0),FALSE)),"",VLOOKUP($C396,'Miljövärden urval för publ'!$B$2:$H$490,MATCH(G$4,'Miljövärden urval för publ'!$B$2:$H$2,0),FALSE))</f>
        <v/>
      </c>
    </row>
    <row r="397" spans="1:7" x14ac:dyDescent="0.35">
      <c r="A397" s="45">
        <v>394</v>
      </c>
      <c r="B397" s="45" t="str">
        <f>IF(ISERROR(INDEX('Miljövärden urval för publ'!$A$2:$AD$475,MATCH($A397,'Miljövärden urval för publ'!$U$2:$U$476,0),1)),"",INDEX('Miljövärden urval för publ'!$A$2:$AD$475,MATCH($A397,'Miljövärden urval för publ'!$U$2:$U$476,0),1))</f>
        <v/>
      </c>
      <c r="C397" s="45" t="str">
        <f>IF(ISERROR(INDEX('Miljövärden urval för publ'!$A$2:$AD$475,MATCH($A397,'Miljövärden urval för publ'!$U$2:$U$476,0),2)),"",INDEX('Miljövärden urval för publ'!$A$2:$AD$475,MATCH($A397,'Miljövärden urval för publ'!$U$2:$U$476,0),2))</f>
        <v/>
      </c>
      <c r="D397" s="45" t="str">
        <f>IF(ISERROR(VLOOKUP($C397,'Miljövärden urval för publ'!$B$2:$H$490,MATCH(D$4,'Miljövärden urval för publ'!$B$2:$H$2,0),FALSE)),"",VLOOKUP($C397,'Miljövärden urval för publ'!$B$2:$H$490,MATCH(D$4,'Miljövärden urval för publ'!$B$2:$H$2,0),FALSE))</f>
        <v/>
      </c>
      <c r="E397" s="45" t="str">
        <f>IF(ISERROR(VLOOKUP($C397,'Miljövärden urval för publ'!$B$2:$H$490,MATCH(E$4,'Miljövärden urval för publ'!$B$2:$H$2,0),FALSE)),"",VLOOKUP($C397,'Miljövärden urval för publ'!$B$2:$H$490,MATCH(E$4,'Miljövärden urval för publ'!$B$2:$H$2,0),FALSE))</f>
        <v/>
      </c>
      <c r="F397" s="45" t="str">
        <f>IF(ISERROR(VLOOKUP($C397,'Miljövärden urval för publ'!$B$2:$H$490,MATCH(F$4,'Miljövärden urval för publ'!$B$2:$H$2,0),FALSE)),"",VLOOKUP($C397,'Miljövärden urval för publ'!$B$2:$H$490,MATCH(F$4,'Miljövärden urval för publ'!$B$2:$H$2,0),FALSE))</f>
        <v/>
      </c>
      <c r="G397" s="45" t="str">
        <f>IF(ISERROR(VLOOKUP($C397,'Miljövärden urval för publ'!$B$2:$H$490,MATCH(G$4,'Miljövärden urval för publ'!$B$2:$H$2,0),FALSE)),"",VLOOKUP($C397,'Miljövärden urval för publ'!$B$2:$H$490,MATCH(G$4,'Miljövärden urval för publ'!$B$2:$H$2,0),FALSE))</f>
        <v/>
      </c>
    </row>
    <row r="398" spans="1:7" x14ac:dyDescent="0.35">
      <c r="A398" s="45">
        <v>395</v>
      </c>
      <c r="B398" s="45" t="str">
        <f>IF(ISERROR(INDEX('Miljövärden urval för publ'!$A$2:$AD$475,MATCH($A398,'Miljövärden urval för publ'!$U$2:$U$476,0),1)),"",INDEX('Miljövärden urval för publ'!$A$2:$AD$475,MATCH($A398,'Miljövärden urval för publ'!$U$2:$U$476,0),1))</f>
        <v/>
      </c>
      <c r="C398" s="45" t="str">
        <f>IF(ISERROR(INDEX('Miljövärden urval för publ'!$A$2:$AD$475,MATCH($A398,'Miljövärden urval för publ'!$U$2:$U$476,0),2)),"",INDEX('Miljövärden urval för publ'!$A$2:$AD$475,MATCH($A398,'Miljövärden urval för publ'!$U$2:$U$476,0),2))</f>
        <v/>
      </c>
      <c r="D398" s="45" t="str">
        <f>IF(ISERROR(VLOOKUP($C398,'Miljövärden urval för publ'!$B$2:$H$490,MATCH(D$4,'Miljövärden urval för publ'!$B$2:$H$2,0),FALSE)),"",VLOOKUP($C398,'Miljövärden urval för publ'!$B$2:$H$490,MATCH(D$4,'Miljövärden urval för publ'!$B$2:$H$2,0),FALSE))</f>
        <v/>
      </c>
      <c r="E398" s="45" t="str">
        <f>IF(ISERROR(VLOOKUP($C398,'Miljövärden urval för publ'!$B$2:$H$490,MATCH(E$4,'Miljövärden urval för publ'!$B$2:$H$2,0),FALSE)),"",VLOOKUP($C398,'Miljövärden urval för publ'!$B$2:$H$490,MATCH(E$4,'Miljövärden urval för publ'!$B$2:$H$2,0),FALSE))</f>
        <v/>
      </c>
      <c r="F398" s="45" t="str">
        <f>IF(ISERROR(VLOOKUP($C398,'Miljövärden urval för publ'!$B$2:$H$490,MATCH(F$4,'Miljövärden urval för publ'!$B$2:$H$2,0),FALSE)),"",VLOOKUP($C398,'Miljövärden urval för publ'!$B$2:$H$490,MATCH(F$4,'Miljövärden urval för publ'!$B$2:$H$2,0),FALSE))</f>
        <v/>
      </c>
      <c r="G398" s="45" t="str">
        <f>IF(ISERROR(VLOOKUP($C398,'Miljövärden urval för publ'!$B$2:$H$490,MATCH(G$4,'Miljövärden urval för publ'!$B$2:$H$2,0),FALSE)),"",VLOOKUP($C398,'Miljövärden urval för publ'!$B$2:$H$490,MATCH(G$4,'Miljövärden urval för publ'!$B$2:$H$2,0),FALSE))</f>
        <v/>
      </c>
    </row>
    <row r="399" spans="1:7" x14ac:dyDescent="0.35">
      <c r="A399" s="45">
        <v>396</v>
      </c>
      <c r="B399" s="45" t="str">
        <f>IF(ISERROR(INDEX('Miljövärden urval för publ'!$A$2:$AD$475,MATCH($A399,'Miljövärden urval för publ'!$U$2:$U$476,0),1)),"",INDEX('Miljövärden urval för publ'!$A$2:$AD$475,MATCH($A399,'Miljövärden urval för publ'!$U$2:$U$476,0),1))</f>
        <v/>
      </c>
      <c r="C399" s="45" t="str">
        <f>IF(ISERROR(INDEX('Miljövärden urval för publ'!$A$2:$AD$475,MATCH($A399,'Miljövärden urval för publ'!$U$2:$U$476,0),2)),"",INDEX('Miljövärden urval för publ'!$A$2:$AD$475,MATCH($A399,'Miljövärden urval för publ'!$U$2:$U$476,0),2))</f>
        <v/>
      </c>
      <c r="D399" s="45" t="str">
        <f>IF(ISERROR(VLOOKUP($C399,'Miljövärden urval för publ'!$B$2:$H$490,MATCH(D$4,'Miljövärden urval för publ'!$B$2:$H$2,0),FALSE)),"",VLOOKUP($C399,'Miljövärden urval för publ'!$B$2:$H$490,MATCH(D$4,'Miljövärden urval för publ'!$B$2:$H$2,0),FALSE))</f>
        <v/>
      </c>
      <c r="E399" s="45" t="str">
        <f>IF(ISERROR(VLOOKUP($C399,'Miljövärden urval för publ'!$B$2:$H$490,MATCH(E$4,'Miljövärden urval för publ'!$B$2:$H$2,0),FALSE)),"",VLOOKUP($C399,'Miljövärden urval för publ'!$B$2:$H$490,MATCH(E$4,'Miljövärden urval för publ'!$B$2:$H$2,0),FALSE))</f>
        <v/>
      </c>
      <c r="F399" s="45" t="str">
        <f>IF(ISERROR(VLOOKUP($C399,'Miljövärden urval för publ'!$B$2:$H$490,MATCH(F$4,'Miljövärden urval för publ'!$B$2:$H$2,0),FALSE)),"",VLOOKUP($C399,'Miljövärden urval för publ'!$B$2:$H$490,MATCH(F$4,'Miljövärden urval för publ'!$B$2:$H$2,0),FALSE))</f>
        <v/>
      </c>
      <c r="G399" s="45" t="str">
        <f>IF(ISERROR(VLOOKUP($C399,'Miljövärden urval för publ'!$B$2:$H$490,MATCH(G$4,'Miljövärden urval för publ'!$B$2:$H$2,0),FALSE)),"",VLOOKUP($C399,'Miljövärden urval för publ'!$B$2:$H$490,MATCH(G$4,'Miljövärden urval för publ'!$B$2:$H$2,0),FALSE))</f>
        <v/>
      </c>
    </row>
    <row r="400" spans="1:7" x14ac:dyDescent="0.35">
      <c r="A400" s="45">
        <v>397</v>
      </c>
      <c r="B400" s="45" t="str">
        <f>IF(ISERROR(INDEX('Miljövärden urval för publ'!$A$2:$AD$475,MATCH($A400,'Miljövärden urval för publ'!$U$2:$U$476,0),1)),"",INDEX('Miljövärden urval för publ'!$A$2:$AD$475,MATCH($A400,'Miljövärden urval för publ'!$U$2:$U$476,0),1))</f>
        <v/>
      </c>
      <c r="C400" s="45" t="str">
        <f>IF(ISERROR(INDEX('Miljövärden urval för publ'!$A$2:$AD$475,MATCH($A400,'Miljövärden urval för publ'!$U$2:$U$476,0),2)),"",INDEX('Miljövärden urval för publ'!$A$2:$AD$475,MATCH($A400,'Miljövärden urval för publ'!$U$2:$U$476,0),2))</f>
        <v/>
      </c>
      <c r="D400" s="45" t="str">
        <f>IF(ISERROR(VLOOKUP($C400,'Miljövärden urval för publ'!$B$2:$H$490,MATCH(D$4,'Miljövärden urval för publ'!$B$2:$H$2,0),FALSE)),"",VLOOKUP($C400,'Miljövärden urval för publ'!$B$2:$H$490,MATCH(D$4,'Miljövärden urval för publ'!$B$2:$H$2,0),FALSE))</f>
        <v/>
      </c>
      <c r="E400" s="45" t="str">
        <f>IF(ISERROR(VLOOKUP($C400,'Miljövärden urval för publ'!$B$2:$H$490,MATCH(E$4,'Miljövärden urval för publ'!$B$2:$H$2,0),FALSE)),"",VLOOKUP($C400,'Miljövärden urval för publ'!$B$2:$H$490,MATCH(E$4,'Miljövärden urval för publ'!$B$2:$H$2,0),FALSE))</f>
        <v/>
      </c>
      <c r="F400" s="45" t="str">
        <f>IF(ISERROR(VLOOKUP($C400,'Miljövärden urval för publ'!$B$2:$H$490,MATCH(F$4,'Miljövärden urval för publ'!$B$2:$H$2,0),FALSE)),"",VLOOKUP($C400,'Miljövärden urval för publ'!$B$2:$H$490,MATCH(F$4,'Miljövärden urval för publ'!$B$2:$H$2,0),FALSE))</f>
        <v/>
      </c>
      <c r="G400" s="45" t="str">
        <f>IF(ISERROR(VLOOKUP($C400,'Miljövärden urval för publ'!$B$2:$H$490,MATCH(G$4,'Miljövärden urval för publ'!$B$2:$H$2,0),FALSE)),"",VLOOKUP($C400,'Miljövärden urval för publ'!$B$2:$H$490,MATCH(G$4,'Miljövärden urval för publ'!$B$2:$H$2,0),FALSE))</f>
        <v/>
      </c>
    </row>
    <row r="401" spans="1:7" x14ac:dyDescent="0.35">
      <c r="A401" s="45">
        <v>398</v>
      </c>
      <c r="B401" s="45" t="str">
        <f>IF(ISERROR(INDEX('Miljövärden urval för publ'!$A$2:$AD$475,MATCH($A401,'Miljövärden urval för publ'!$U$2:$U$476,0),1)),"",INDEX('Miljövärden urval för publ'!$A$2:$AD$475,MATCH($A401,'Miljövärden urval för publ'!$U$2:$U$476,0),1))</f>
        <v/>
      </c>
      <c r="C401" s="45" t="str">
        <f>IF(ISERROR(INDEX('Miljövärden urval för publ'!$A$2:$AD$475,MATCH($A401,'Miljövärden urval för publ'!$U$2:$U$476,0),2)),"",INDEX('Miljövärden urval för publ'!$A$2:$AD$475,MATCH($A401,'Miljövärden urval för publ'!$U$2:$U$476,0),2))</f>
        <v/>
      </c>
      <c r="D401" s="45" t="str">
        <f>IF(ISERROR(VLOOKUP($C401,'Miljövärden urval för publ'!$B$2:$H$490,MATCH(D$4,'Miljövärden urval för publ'!$B$2:$H$2,0),FALSE)),"",VLOOKUP($C401,'Miljövärden urval för publ'!$B$2:$H$490,MATCH(D$4,'Miljövärden urval för publ'!$B$2:$H$2,0),FALSE))</f>
        <v/>
      </c>
      <c r="E401" s="45" t="str">
        <f>IF(ISERROR(VLOOKUP($C401,'Miljövärden urval för publ'!$B$2:$H$490,MATCH(E$4,'Miljövärden urval för publ'!$B$2:$H$2,0),FALSE)),"",VLOOKUP($C401,'Miljövärden urval för publ'!$B$2:$H$490,MATCH(E$4,'Miljövärden urval för publ'!$B$2:$H$2,0),FALSE))</f>
        <v/>
      </c>
      <c r="F401" s="45" t="str">
        <f>IF(ISERROR(VLOOKUP($C401,'Miljövärden urval för publ'!$B$2:$H$490,MATCH(F$4,'Miljövärden urval för publ'!$B$2:$H$2,0),FALSE)),"",VLOOKUP($C401,'Miljövärden urval för publ'!$B$2:$H$490,MATCH(F$4,'Miljövärden urval för publ'!$B$2:$H$2,0),FALSE))</f>
        <v/>
      </c>
      <c r="G401" s="45" t="str">
        <f>IF(ISERROR(VLOOKUP($C401,'Miljövärden urval för publ'!$B$2:$H$490,MATCH(G$4,'Miljövärden urval för publ'!$B$2:$H$2,0),FALSE)),"",VLOOKUP($C401,'Miljövärden urval för publ'!$B$2:$H$490,MATCH(G$4,'Miljövärden urval för publ'!$B$2:$H$2,0),FALSE))</f>
        <v/>
      </c>
    </row>
    <row r="402" spans="1:7" x14ac:dyDescent="0.35">
      <c r="A402" s="45">
        <v>399</v>
      </c>
      <c r="B402" s="45" t="str">
        <f>IF(ISERROR(INDEX('Miljövärden urval för publ'!$A$2:$AD$475,MATCH($A402,'Miljövärden urval för publ'!$U$2:$U$476,0),1)),"",INDEX('Miljövärden urval för publ'!$A$2:$AD$475,MATCH($A402,'Miljövärden urval för publ'!$U$2:$U$476,0),1))</f>
        <v/>
      </c>
      <c r="C402" s="45" t="str">
        <f>IF(ISERROR(INDEX('Miljövärden urval för publ'!$A$2:$AD$475,MATCH($A402,'Miljövärden urval för publ'!$U$2:$U$476,0),2)),"",INDEX('Miljövärden urval för publ'!$A$2:$AD$475,MATCH($A402,'Miljövärden urval för publ'!$U$2:$U$476,0),2))</f>
        <v/>
      </c>
      <c r="D402" s="45" t="str">
        <f>IF(ISERROR(VLOOKUP($C402,'Miljövärden urval för publ'!$B$2:$H$490,MATCH(D$4,'Miljövärden urval för publ'!$B$2:$H$2,0),FALSE)),"",VLOOKUP($C402,'Miljövärden urval för publ'!$B$2:$H$490,MATCH(D$4,'Miljövärden urval för publ'!$B$2:$H$2,0),FALSE))</f>
        <v/>
      </c>
      <c r="E402" s="45" t="str">
        <f>IF(ISERROR(VLOOKUP($C402,'Miljövärden urval för publ'!$B$2:$H$490,MATCH(E$4,'Miljövärden urval för publ'!$B$2:$H$2,0),FALSE)),"",VLOOKUP($C402,'Miljövärden urval för publ'!$B$2:$H$490,MATCH(E$4,'Miljövärden urval för publ'!$B$2:$H$2,0),FALSE))</f>
        <v/>
      </c>
      <c r="F402" s="45" t="str">
        <f>IF(ISERROR(VLOOKUP($C402,'Miljövärden urval för publ'!$B$2:$H$490,MATCH(F$4,'Miljövärden urval för publ'!$B$2:$H$2,0),FALSE)),"",VLOOKUP($C402,'Miljövärden urval för publ'!$B$2:$H$490,MATCH(F$4,'Miljövärden urval för publ'!$B$2:$H$2,0),FALSE))</f>
        <v/>
      </c>
      <c r="G402" s="45" t="str">
        <f>IF(ISERROR(VLOOKUP($C402,'Miljövärden urval för publ'!$B$2:$H$490,MATCH(G$4,'Miljövärden urval för publ'!$B$2:$H$2,0),FALSE)),"",VLOOKUP($C402,'Miljövärden urval för publ'!$B$2:$H$490,MATCH(G$4,'Miljövärden urval för publ'!$B$2:$H$2,0),FALSE))</f>
        <v/>
      </c>
    </row>
    <row r="403" spans="1:7" x14ac:dyDescent="0.35">
      <c r="A403" s="45">
        <v>400</v>
      </c>
      <c r="B403" s="45" t="str">
        <f>IF(ISERROR(INDEX('Miljövärden urval för publ'!$A$2:$AD$475,MATCH($A403,'Miljövärden urval för publ'!$U$2:$U$476,0),1)),"",INDEX('Miljövärden urval för publ'!$A$2:$AD$475,MATCH($A403,'Miljövärden urval för publ'!$U$2:$U$476,0),1))</f>
        <v/>
      </c>
      <c r="C403" s="45" t="str">
        <f>IF(ISERROR(INDEX('Miljövärden urval för publ'!$A$2:$AD$475,MATCH($A403,'Miljövärden urval för publ'!$U$2:$U$476,0),2)),"",INDEX('Miljövärden urval för publ'!$A$2:$AD$475,MATCH($A403,'Miljövärden urval för publ'!$U$2:$U$476,0),2))</f>
        <v/>
      </c>
      <c r="D403" s="45" t="str">
        <f>IF(ISERROR(VLOOKUP($C403,'Miljövärden urval för publ'!$B$2:$H$490,MATCH(D$4,'Miljövärden urval för publ'!$B$2:$H$2,0),FALSE)),"",VLOOKUP($C403,'Miljövärden urval för publ'!$B$2:$H$490,MATCH(D$4,'Miljövärden urval för publ'!$B$2:$H$2,0),FALSE))</f>
        <v/>
      </c>
      <c r="E403" s="45" t="str">
        <f>IF(ISERROR(VLOOKUP($C403,'Miljövärden urval för publ'!$B$2:$H$490,MATCH(E$4,'Miljövärden urval för publ'!$B$2:$H$2,0),FALSE)),"",VLOOKUP($C403,'Miljövärden urval för publ'!$B$2:$H$490,MATCH(E$4,'Miljövärden urval för publ'!$B$2:$H$2,0),FALSE))</f>
        <v/>
      </c>
      <c r="F403" s="45" t="str">
        <f>IF(ISERROR(VLOOKUP($C403,'Miljövärden urval för publ'!$B$2:$H$490,MATCH(F$4,'Miljövärden urval för publ'!$B$2:$H$2,0),FALSE)),"",VLOOKUP($C403,'Miljövärden urval för publ'!$B$2:$H$490,MATCH(F$4,'Miljövärden urval för publ'!$B$2:$H$2,0),FALSE))</f>
        <v/>
      </c>
      <c r="G403" s="45" t="str">
        <f>IF(ISERROR(VLOOKUP($C403,'Miljövärden urval för publ'!$B$2:$H$490,MATCH(G$4,'Miljövärden urval för publ'!$B$2:$H$2,0),FALSE)),"",VLOOKUP($C403,'Miljövärden urval för publ'!$B$2:$H$490,MATCH(G$4,'Miljövärden urval för publ'!$B$2:$H$2,0),FALSE))</f>
        <v/>
      </c>
    </row>
    <row r="404" spans="1:7" x14ac:dyDescent="0.35">
      <c r="A404" s="45">
        <v>401</v>
      </c>
      <c r="B404" s="45" t="str">
        <f>IF(ISERROR(INDEX('Miljövärden urval för publ'!$A$2:$AD$475,MATCH($A404,'Miljövärden urval för publ'!$U$2:$U$476,0),1)),"",INDEX('Miljövärden urval för publ'!$A$2:$AD$475,MATCH($A404,'Miljövärden urval för publ'!$U$2:$U$476,0),1))</f>
        <v/>
      </c>
      <c r="C404" s="45" t="str">
        <f>IF(ISERROR(INDEX('Miljövärden urval för publ'!$A$2:$AD$475,MATCH($A404,'Miljövärden urval för publ'!$U$2:$U$476,0),2)),"",INDEX('Miljövärden urval för publ'!$A$2:$AD$475,MATCH($A404,'Miljövärden urval för publ'!$U$2:$U$476,0),2))</f>
        <v/>
      </c>
      <c r="D404" s="45" t="str">
        <f>IF(ISERROR(VLOOKUP($C404,'Miljövärden urval för publ'!$B$2:$H$490,MATCH(D$4,'Miljövärden urval för publ'!$B$2:$H$2,0),FALSE)),"",VLOOKUP($C404,'Miljövärden urval för publ'!$B$2:$H$490,MATCH(D$4,'Miljövärden urval för publ'!$B$2:$H$2,0),FALSE))</f>
        <v/>
      </c>
      <c r="E404" s="45" t="str">
        <f>IF(ISERROR(VLOOKUP($C404,'Miljövärden urval för publ'!$B$2:$H$490,MATCH(E$4,'Miljövärden urval för publ'!$B$2:$H$2,0),FALSE)),"",VLOOKUP($C404,'Miljövärden urval för publ'!$B$2:$H$490,MATCH(E$4,'Miljövärden urval för publ'!$B$2:$H$2,0),FALSE))</f>
        <v/>
      </c>
      <c r="F404" s="45" t="str">
        <f>IF(ISERROR(VLOOKUP($C404,'Miljövärden urval för publ'!$B$2:$H$490,MATCH(F$4,'Miljövärden urval för publ'!$B$2:$H$2,0),FALSE)),"",VLOOKUP($C404,'Miljövärden urval för publ'!$B$2:$H$490,MATCH(F$4,'Miljövärden urval för publ'!$B$2:$H$2,0),FALSE))</f>
        <v/>
      </c>
      <c r="G404" s="45" t="str">
        <f>IF(ISERROR(VLOOKUP($C404,'Miljövärden urval för publ'!$B$2:$H$490,MATCH(G$4,'Miljövärden urval för publ'!$B$2:$H$2,0),FALSE)),"",VLOOKUP($C404,'Miljövärden urval för publ'!$B$2:$H$490,MATCH(G$4,'Miljövärden urval för publ'!$B$2:$H$2,0),FALSE))</f>
        <v/>
      </c>
    </row>
    <row r="405" spans="1:7" x14ac:dyDescent="0.35">
      <c r="A405" s="45">
        <v>402</v>
      </c>
      <c r="B405" s="45" t="str">
        <f>IF(ISERROR(INDEX('Miljövärden urval för publ'!$A$2:$AD$475,MATCH($A405,'Miljövärden urval för publ'!$U$2:$U$476,0),1)),"",INDEX('Miljövärden urval för publ'!$A$2:$AD$475,MATCH($A405,'Miljövärden urval för publ'!$U$2:$U$476,0),1))</f>
        <v/>
      </c>
      <c r="C405" s="45" t="str">
        <f>IF(ISERROR(INDEX('Miljövärden urval för publ'!$A$2:$AD$475,MATCH($A405,'Miljövärden urval för publ'!$U$2:$U$476,0),2)),"",INDEX('Miljövärden urval för publ'!$A$2:$AD$475,MATCH($A405,'Miljövärden urval för publ'!$U$2:$U$476,0),2))</f>
        <v/>
      </c>
      <c r="D405" s="45" t="str">
        <f>IF(ISERROR(VLOOKUP($C405,'Miljövärden urval för publ'!$B$2:$H$490,MATCH(D$4,'Miljövärden urval för publ'!$B$2:$H$2,0),FALSE)),"",VLOOKUP($C405,'Miljövärden urval för publ'!$B$2:$H$490,MATCH(D$4,'Miljövärden urval för publ'!$B$2:$H$2,0),FALSE))</f>
        <v/>
      </c>
      <c r="E405" s="45" t="str">
        <f>IF(ISERROR(VLOOKUP($C405,'Miljövärden urval för publ'!$B$2:$H$490,MATCH(E$4,'Miljövärden urval för publ'!$B$2:$H$2,0),FALSE)),"",VLOOKUP($C405,'Miljövärden urval för publ'!$B$2:$H$490,MATCH(E$4,'Miljövärden urval för publ'!$B$2:$H$2,0),FALSE))</f>
        <v/>
      </c>
      <c r="F405" s="45" t="str">
        <f>IF(ISERROR(VLOOKUP($C405,'Miljövärden urval för publ'!$B$2:$H$490,MATCH(F$4,'Miljövärden urval för publ'!$B$2:$H$2,0),FALSE)),"",VLOOKUP($C405,'Miljövärden urval för publ'!$B$2:$H$490,MATCH(F$4,'Miljövärden urval för publ'!$B$2:$H$2,0),FALSE))</f>
        <v/>
      </c>
      <c r="G405" s="45" t="str">
        <f>IF(ISERROR(VLOOKUP($C405,'Miljövärden urval för publ'!$B$2:$H$490,MATCH(G$4,'Miljövärden urval för publ'!$B$2:$H$2,0),FALSE)),"",VLOOKUP($C405,'Miljövärden urval för publ'!$B$2:$H$490,MATCH(G$4,'Miljövärden urval för publ'!$B$2:$H$2,0),FALSE))</f>
        <v/>
      </c>
    </row>
    <row r="406" spans="1:7" x14ac:dyDescent="0.35">
      <c r="A406" s="45">
        <v>403</v>
      </c>
      <c r="B406" s="45" t="str">
        <f>IF(ISERROR(INDEX('Miljövärden urval för publ'!$A$2:$AD$475,MATCH($A406,'Miljövärden urval för publ'!$U$2:$U$476,0),1)),"",INDEX('Miljövärden urval för publ'!$A$2:$AD$475,MATCH($A406,'Miljövärden urval för publ'!$U$2:$U$476,0),1))</f>
        <v/>
      </c>
      <c r="C406" s="45" t="str">
        <f>IF(ISERROR(INDEX('Miljövärden urval för publ'!$A$2:$AD$475,MATCH($A406,'Miljövärden urval för publ'!$U$2:$U$476,0),2)),"",INDEX('Miljövärden urval för publ'!$A$2:$AD$475,MATCH($A406,'Miljövärden urval för publ'!$U$2:$U$476,0),2))</f>
        <v/>
      </c>
      <c r="D406" s="45" t="str">
        <f>IF(ISERROR(VLOOKUP($C406,'Miljövärden urval för publ'!$B$2:$H$490,MATCH(D$4,'Miljövärden urval för publ'!$B$2:$H$2,0),FALSE)),"",VLOOKUP($C406,'Miljövärden urval för publ'!$B$2:$H$490,MATCH(D$4,'Miljövärden urval för publ'!$B$2:$H$2,0),FALSE))</f>
        <v/>
      </c>
      <c r="E406" s="45" t="str">
        <f>IF(ISERROR(VLOOKUP($C406,'Miljövärden urval för publ'!$B$2:$H$490,MATCH(E$4,'Miljövärden urval för publ'!$B$2:$H$2,0),FALSE)),"",VLOOKUP($C406,'Miljövärden urval för publ'!$B$2:$H$490,MATCH(E$4,'Miljövärden urval för publ'!$B$2:$H$2,0),FALSE))</f>
        <v/>
      </c>
      <c r="F406" s="45" t="str">
        <f>IF(ISERROR(VLOOKUP($C406,'Miljövärden urval för publ'!$B$2:$H$490,MATCH(F$4,'Miljövärden urval för publ'!$B$2:$H$2,0),FALSE)),"",VLOOKUP($C406,'Miljövärden urval för publ'!$B$2:$H$490,MATCH(F$4,'Miljövärden urval för publ'!$B$2:$H$2,0),FALSE))</f>
        <v/>
      </c>
      <c r="G406" s="45" t="str">
        <f>IF(ISERROR(VLOOKUP($C406,'Miljövärden urval för publ'!$B$2:$H$490,MATCH(G$4,'Miljövärden urval för publ'!$B$2:$H$2,0),FALSE)),"",VLOOKUP($C406,'Miljövärden urval för publ'!$B$2:$H$490,MATCH(G$4,'Miljövärden urval för publ'!$B$2:$H$2,0),FALSE))</f>
        <v/>
      </c>
    </row>
    <row r="407" spans="1:7" x14ac:dyDescent="0.35">
      <c r="A407" s="45">
        <v>404</v>
      </c>
      <c r="B407" s="45" t="str">
        <f>IF(ISERROR(INDEX('Miljövärden urval för publ'!$A$2:$AD$475,MATCH($A407,'Miljövärden urval för publ'!$U$2:$U$476,0),1)),"",INDEX('Miljövärden urval för publ'!$A$2:$AD$475,MATCH($A407,'Miljövärden urval för publ'!$U$2:$U$476,0),1))</f>
        <v/>
      </c>
      <c r="C407" s="45" t="str">
        <f>IF(ISERROR(INDEX('Miljövärden urval för publ'!$A$2:$AD$475,MATCH($A407,'Miljövärden urval för publ'!$U$2:$U$476,0),2)),"",INDEX('Miljövärden urval för publ'!$A$2:$AD$475,MATCH($A407,'Miljövärden urval för publ'!$U$2:$U$476,0),2))</f>
        <v/>
      </c>
      <c r="D407" s="45" t="str">
        <f>IF(ISERROR(VLOOKUP($C407,'Miljövärden urval för publ'!$B$2:$H$490,MATCH(D$4,'Miljövärden urval för publ'!$B$2:$H$2,0),FALSE)),"",VLOOKUP($C407,'Miljövärden urval för publ'!$B$2:$H$490,MATCH(D$4,'Miljövärden urval för publ'!$B$2:$H$2,0),FALSE))</f>
        <v/>
      </c>
      <c r="E407" s="45" t="str">
        <f>IF(ISERROR(VLOOKUP($C407,'Miljövärden urval för publ'!$B$2:$H$490,MATCH(E$4,'Miljövärden urval för publ'!$B$2:$H$2,0),FALSE)),"",VLOOKUP($C407,'Miljövärden urval för publ'!$B$2:$H$490,MATCH(E$4,'Miljövärden urval för publ'!$B$2:$H$2,0),FALSE))</f>
        <v/>
      </c>
      <c r="F407" s="45" t="str">
        <f>IF(ISERROR(VLOOKUP($C407,'Miljövärden urval för publ'!$B$2:$H$490,MATCH(F$4,'Miljövärden urval för publ'!$B$2:$H$2,0),FALSE)),"",VLOOKUP($C407,'Miljövärden urval för publ'!$B$2:$H$490,MATCH(F$4,'Miljövärden urval för publ'!$B$2:$H$2,0),FALSE))</f>
        <v/>
      </c>
      <c r="G407" s="45" t="str">
        <f>IF(ISERROR(VLOOKUP($C407,'Miljövärden urval för publ'!$B$2:$H$490,MATCH(G$4,'Miljövärden urval för publ'!$B$2:$H$2,0),FALSE)),"",VLOOKUP($C407,'Miljövärden urval för publ'!$B$2:$H$490,MATCH(G$4,'Miljövärden urval för publ'!$B$2:$H$2,0),FALSE))</f>
        <v/>
      </c>
    </row>
    <row r="408" spans="1:7" x14ac:dyDescent="0.35">
      <c r="A408" s="45">
        <v>405</v>
      </c>
      <c r="B408" s="45" t="str">
        <f>IF(ISERROR(INDEX('Miljövärden urval för publ'!$A$2:$AD$475,MATCH($A408,'Miljövärden urval för publ'!$U$2:$U$476,0),1)),"",INDEX('Miljövärden urval för publ'!$A$2:$AD$475,MATCH($A408,'Miljövärden urval för publ'!$U$2:$U$476,0),1))</f>
        <v/>
      </c>
      <c r="C408" s="45" t="str">
        <f>IF(ISERROR(INDEX('Miljövärden urval för publ'!$A$2:$AD$475,MATCH($A408,'Miljövärden urval för publ'!$U$2:$U$476,0),2)),"",INDEX('Miljövärden urval för publ'!$A$2:$AD$475,MATCH($A408,'Miljövärden urval för publ'!$U$2:$U$476,0),2))</f>
        <v/>
      </c>
      <c r="D408" s="45" t="str">
        <f>IF(ISERROR(VLOOKUP($C408,'Miljövärden urval för publ'!$B$2:$H$490,MATCH(D$4,'Miljövärden urval för publ'!$B$2:$H$2,0),FALSE)),"",VLOOKUP($C408,'Miljövärden urval för publ'!$B$2:$H$490,MATCH(D$4,'Miljövärden urval för publ'!$B$2:$H$2,0),FALSE))</f>
        <v/>
      </c>
      <c r="E408" s="45" t="str">
        <f>IF(ISERROR(VLOOKUP($C408,'Miljövärden urval för publ'!$B$2:$H$490,MATCH(E$4,'Miljövärden urval för publ'!$B$2:$H$2,0),FALSE)),"",VLOOKUP($C408,'Miljövärden urval för publ'!$B$2:$H$490,MATCH(E$4,'Miljövärden urval för publ'!$B$2:$H$2,0),FALSE))</f>
        <v/>
      </c>
      <c r="F408" s="45" t="str">
        <f>IF(ISERROR(VLOOKUP($C408,'Miljövärden urval för publ'!$B$2:$H$490,MATCH(F$4,'Miljövärden urval för publ'!$B$2:$H$2,0),FALSE)),"",VLOOKUP($C408,'Miljövärden urval för publ'!$B$2:$H$490,MATCH(F$4,'Miljövärden urval för publ'!$B$2:$H$2,0),FALSE))</f>
        <v/>
      </c>
      <c r="G408" s="45" t="str">
        <f>IF(ISERROR(VLOOKUP($C408,'Miljövärden urval för publ'!$B$2:$H$490,MATCH(G$4,'Miljövärden urval för publ'!$B$2:$H$2,0),FALSE)),"",VLOOKUP($C408,'Miljövärden urval för publ'!$B$2:$H$490,MATCH(G$4,'Miljövärden urval för publ'!$B$2:$H$2,0),FALSE))</f>
        <v/>
      </c>
    </row>
    <row r="409" spans="1:7" x14ac:dyDescent="0.35">
      <c r="A409" s="45">
        <v>406</v>
      </c>
      <c r="B409" s="45" t="str">
        <f>IF(ISERROR(INDEX('Miljövärden urval för publ'!$A$2:$AD$475,MATCH($A409,'Miljövärden urval för publ'!$U$2:$U$476,0),1)),"",INDEX('Miljövärden urval för publ'!$A$2:$AD$475,MATCH($A409,'Miljövärden urval för publ'!$U$2:$U$476,0),1))</f>
        <v/>
      </c>
      <c r="C409" s="45" t="str">
        <f>IF(ISERROR(INDEX('Miljövärden urval för publ'!$A$2:$AD$475,MATCH($A409,'Miljövärden urval för publ'!$U$2:$U$476,0),2)),"",INDEX('Miljövärden urval för publ'!$A$2:$AD$475,MATCH($A409,'Miljövärden urval för publ'!$U$2:$U$476,0),2))</f>
        <v/>
      </c>
      <c r="D409" s="45" t="str">
        <f>IF(ISERROR(VLOOKUP($C409,'Miljövärden urval för publ'!$B$2:$H$490,MATCH(D$4,'Miljövärden urval för publ'!$B$2:$H$2,0),FALSE)),"",VLOOKUP($C409,'Miljövärden urval för publ'!$B$2:$H$490,MATCH(D$4,'Miljövärden urval för publ'!$B$2:$H$2,0),FALSE))</f>
        <v/>
      </c>
      <c r="E409" s="45" t="str">
        <f>IF(ISERROR(VLOOKUP($C409,'Miljövärden urval för publ'!$B$2:$H$490,MATCH(E$4,'Miljövärden urval för publ'!$B$2:$H$2,0),FALSE)),"",VLOOKUP($C409,'Miljövärden urval för publ'!$B$2:$H$490,MATCH(E$4,'Miljövärden urval för publ'!$B$2:$H$2,0),FALSE))</f>
        <v/>
      </c>
      <c r="F409" s="45" t="str">
        <f>IF(ISERROR(VLOOKUP($C409,'Miljövärden urval för publ'!$B$2:$H$490,MATCH(F$4,'Miljövärden urval för publ'!$B$2:$H$2,0),FALSE)),"",VLOOKUP($C409,'Miljövärden urval för publ'!$B$2:$H$490,MATCH(F$4,'Miljövärden urval för publ'!$B$2:$H$2,0),FALSE))</f>
        <v/>
      </c>
      <c r="G409" s="45" t="str">
        <f>IF(ISERROR(VLOOKUP($C409,'Miljövärden urval för publ'!$B$2:$H$490,MATCH(G$4,'Miljövärden urval för publ'!$B$2:$H$2,0),FALSE)),"",VLOOKUP($C409,'Miljövärden urval för publ'!$B$2:$H$490,MATCH(G$4,'Miljövärden urval för publ'!$B$2:$H$2,0),FALSE))</f>
        <v/>
      </c>
    </row>
    <row r="410" spans="1:7" x14ac:dyDescent="0.35">
      <c r="A410" s="45">
        <v>407</v>
      </c>
      <c r="B410" s="45" t="str">
        <f>IF(ISERROR(INDEX('Miljövärden urval för publ'!$A$2:$AD$475,MATCH($A410,'Miljövärden urval för publ'!$U$2:$U$476,0),1)),"",INDEX('Miljövärden urval för publ'!$A$2:$AD$475,MATCH($A410,'Miljövärden urval för publ'!$U$2:$U$476,0),1))</f>
        <v/>
      </c>
      <c r="C410" s="45" t="str">
        <f>IF(ISERROR(INDEX('Miljövärden urval för publ'!$A$2:$AD$475,MATCH($A410,'Miljövärden urval för publ'!$U$2:$U$476,0),2)),"",INDEX('Miljövärden urval för publ'!$A$2:$AD$475,MATCH($A410,'Miljövärden urval för publ'!$U$2:$U$476,0),2))</f>
        <v/>
      </c>
      <c r="D410" s="45" t="str">
        <f>IF(ISERROR(VLOOKUP($C410,'Miljövärden urval för publ'!$B$2:$H$490,MATCH(D$4,'Miljövärden urval för publ'!$B$2:$H$2,0),FALSE)),"",VLOOKUP($C410,'Miljövärden urval för publ'!$B$2:$H$490,MATCH(D$4,'Miljövärden urval för publ'!$B$2:$H$2,0),FALSE))</f>
        <v/>
      </c>
      <c r="E410" s="45" t="str">
        <f>IF(ISERROR(VLOOKUP($C410,'Miljövärden urval för publ'!$B$2:$H$490,MATCH(E$4,'Miljövärden urval för publ'!$B$2:$H$2,0),FALSE)),"",VLOOKUP($C410,'Miljövärden urval för publ'!$B$2:$H$490,MATCH(E$4,'Miljövärden urval för publ'!$B$2:$H$2,0),FALSE))</f>
        <v/>
      </c>
      <c r="F410" s="45" t="str">
        <f>IF(ISERROR(VLOOKUP($C410,'Miljövärden urval för publ'!$B$2:$H$490,MATCH(F$4,'Miljövärden urval för publ'!$B$2:$H$2,0),FALSE)),"",VLOOKUP($C410,'Miljövärden urval för publ'!$B$2:$H$490,MATCH(F$4,'Miljövärden urval för publ'!$B$2:$H$2,0),FALSE))</f>
        <v/>
      </c>
      <c r="G410" s="45" t="str">
        <f>IF(ISERROR(VLOOKUP($C410,'Miljövärden urval för publ'!$B$2:$H$490,MATCH(G$4,'Miljövärden urval för publ'!$B$2:$H$2,0),FALSE)),"",VLOOKUP($C410,'Miljövärden urval för publ'!$B$2:$H$490,MATCH(G$4,'Miljövärden urval för publ'!$B$2:$H$2,0),FALSE))</f>
        <v/>
      </c>
    </row>
    <row r="411" spans="1:7" x14ac:dyDescent="0.35">
      <c r="A411" s="45">
        <v>408</v>
      </c>
      <c r="B411" s="45" t="str">
        <f>IF(ISERROR(INDEX('Miljövärden urval för publ'!$A$2:$AD$475,MATCH($A411,'Miljövärden urval för publ'!$U$2:$U$476,0),1)),"",INDEX('Miljövärden urval för publ'!$A$2:$AD$475,MATCH($A411,'Miljövärden urval för publ'!$U$2:$U$476,0),1))</f>
        <v/>
      </c>
      <c r="C411" s="45" t="str">
        <f>IF(ISERROR(INDEX('Miljövärden urval för publ'!$A$2:$AD$475,MATCH($A411,'Miljövärden urval för publ'!$U$2:$U$476,0),2)),"",INDEX('Miljövärden urval för publ'!$A$2:$AD$475,MATCH($A411,'Miljövärden urval för publ'!$U$2:$U$476,0),2))</f>
        <v/>
      </c>
      <c r="D411" s="45" t="str">
        <f>IF(ISERROR(VLOOKUP($C411,'Miljövärden urval för publ'!$B$2:$H$490,MATCH(D$4,'Miljövärden urval för publ'!$B$2:$H$2,0),FALSE)),"",VLOOKUP($C411,'Miljövärden urval för publ'!$B$2:$H$490,MATCH(D$4,'Miljövärden urval för publ'!$B$2:$H$2,0),FALSE))</f>
        <v/>
      </c>
      <c r="E411" s="45" t="str">
        <f>IF(ISERROR(VLOOKUP($C411,'Miljövärden urval för publ'!$B$2:$H$490,MATCH(E$4,'Miljövärden urval för publ'!$B$2:$H$2,0),FALSE)),"",VLOOKUP($C411,'Miljövärden urval för publ'!$B$2:$H$490,MATCH(E$4,'Miljövärden urval för publ'!$B$2:$H$2,0),FALSE))</f>
        <v/>
      </c>
      <c r="F411" s="45" t="str">
        <f>IF(ISERROR(VLOOKUP($C411,'Miljövärden urval för publ'!$B$2:$H$490,MATCH(F$4,'Miljövärden urval för publ'!$B$2:$H$2,0),FALSE)),"",VLOOKUP($C411,'Miljövärden urval för publ'!$B$2:$H$490,MATCH(F$4,'Miljövärden urval för publ'!$B$2:$H$2,0),FALSE))</f>
        <v/>
      </c>
      <c r="G411" s="45" t="str">
        <f>IF(ISERROR(VLOOKUP($C411,'Miljövärden urval för publ'!$B$2:$H$490,MATCH(G$4,'Miljövärden urval för publ'!$B$2:$H$2,0),FALSE)),"",VLOOKUP($C411,'Miljövärden urval för publ'!$B$2:$H$490,MATCH(G$4,'Miljövärden urval för publ'!$B$2:$H$2,0),FALSE))</f>
        <v/>
      </c>
    </row>
    <row r="412" spans="1:7" x14ac:dyDescent="0.35">
      <c r="A412" s="45">
        <v>409</v>
      </c>
      <c r="B412" s="45" t="str">
        <f>IF(ISERROR(INDEX('Miljövärden urval för publ'!$A$2:$AD$475,MATCH($A412,'Miljövärden urval för publ'!$U$2:$U$476,0),1)),"",INDEX('Miljövärden urval för publ'!$A$2:$AD$475,MATCH($A412,'Miljövärden urval för publ'!$U$2:$U$476,0),1))</f>
        <v/>
      </c>
      <c r="C412" s="45" t="str">
        <f>IF(ISERROR(INDEX('Miljövärden urval för publ'!$A$2:$AD$475,MATCH($A412,'Miljövärden urval för publ'!$U$2:$U$476,0),2)),"",INDEX('Miljövärden urval för publ'!$A$2:$AD$475,MATCH($A412,'Miljövärden urval för publ'!$U$2:$U$476,0),2))</f>
        <v/>
      </c>
      <c r="D412" s="45" t="str">
        <f>IF(ISERROR(VLOOKUP($C412,'Miljövärden urval för publ'!$B$2:$H$490,MATCH(D$4,'Miljövärden urval för publ'!$B$2:$H$2,0),FALSE)),"",VLOOKUP($C412,'Miljövärden urval för publ'!$B$2:$H$490,MATCH(D$4,'Miljövärden urval för publ'!$B$2:$H$2,0),FALSE))</f>
        <v/>
      </c>
      <c r="E412" s="45" t="str">
        <f>IF(ISERROR(VLOOKUP($C412,'Miljövärden urval för publ'!$B$2:$H$490,MATCH(E$4,'Miljövärden urval för publ'!$B$2:$H$2,0),FALSE)),"",VLOOKUP($C412,'Miljövärden urval för publ'!$B$2:$H$490,MATCH(E$4,'Miljövärden urval för publ'!$B$2:$H$2,0),FALSE))</f>
        <v/>
      </c>
      <c r="F412" s="45" t="str">
        <f>IF(ISERROR(VLOOKUP($C412,'Miljövärden urval för publ'!$B$2:$H$490,MATCH(F$4,'Miljövärden urval för publ'!$B$2:$H$2,0),FALSE)),"",VLOOKUP($C412,'Miljövärden urval för publ'!$B$2:$H$490,MATCH(F$4,'Miljövärden urval för publ'!$B$2:$H$2,0),FALSE))</f>
        <v/>
      </c>
      <c r="G412" s="45" t="str">
        <f>IF(ISERROR(VLOOKUP($C412,'Miljövärden urval för publ'!$B$2:$H$490,MATCH(G$4,'Miljövärden urval för publ'!$B$2:$H$2,0),FALSE)),"",VLOOKUP($C412,'Miljövärden urval för publ'!$B$2:$H$490,MATCH(G$4,'Miljövärden urval för publ'!$B$2:$H$2,0),FALSE))</f>
        <v/>
      </c>
    </row>
    <row r="413" spans="1:7" x14ac:dyDescent="0.35">
      <c r="A413" s="45">
        <v>410</v>
      </c>
      <c r="B413" s="45" t="str">
        <f>IF(ISERROR(INDEX('Miljövärden urval för publ'!$A$2:$AD$475,MATCH($A413,'Miljövärden urval för publ'!$U$2:$U$476,0),1)),"",INDEX('Miljövärden urval för publ'!$A$2:$AD$475,MATCH($A413,'Miljövärden urval för publ'!$U$2:$U$476,0),1))</f>
        <v/>
      </c>
      <c r="C413" s="45" t="str">
        <f>IF(ISERROR(INDEX('Miljövärden urval för publ'!$A$2:$AD$475,MATCH($A413,'Miljövärden urval för publ'!$U$2:$U$476,0),2)),"",INDEX('Miljövärden urval för publ'!$A$2:$AD$475,MATCH($A413,'Miljövärden urval för publ'!$U$2:$U$476,0),2))</f>
        <v/>
      </c>
      <c r="D413" s="45" t="str">
        <f>IF(ISERROR(VLOOKUP($C413,'Miljövärden urval för publ'!$B$2:$H$490,MATCH(D$4,'Miljövärden urval för publ'!$B$2:$H$2,0),FALSE)),"",VLOOKUP($C413,'Miljövärden urval för publ'!$B$2:$H$490,MATCH(D$4,'Miljövärden urval för publ'!$B$2:$H$2,0),FALSE))</f>
        <v/>
      </c>
      <c r="E413" s="45" t="str">
        <f>IF(ISERROR(VLOOKUP($C413,'Miljövärden urval för publ'!$B$2:$H$490,MATCH(E$4,'Miljövärden urval för publ'!$B$2:$H$2,0),FALSE)),"",VLOOKUP($C413,'Miljövärden urval för publ'!$B$2:$H$490,MATCH(E$4,'Miljövärden urval för publ'!$B$2:$H$2,0),FALSE))</f>
        <v/>
      </c>
      <c r="F413" s="45" t="str">
        <f>IF(ISERROR(VLOOKUP($C413,'Miljövärden urval för publ'!$B$2:$H$490,MATCH(F$4,'Miljövärden urval för publ'!$B$2:$H$2,0),FALSE)),"",VLOOKUP($C413,'Miljövärden urval för publ'!$B$2:$H$490,MATCH(F$4,'Miljövärden urval för publ'!$B$2:$H$2,0),FALSE))</f>
        <v/>
      </c>
      <c r="G413" s="45" t="str">
        <f>IF(ISERROR(VLOOKUP($C413,'Miljövärden urval för publ'!$B$2:$H$490,MATCH(G$4,'Miljövärden urval för publ'!$B$2:$H$2,0),FALSE)),"",VLOOKUP($C413,'Miljövärden urval för publ'!$B$2:$H$490,MATCH(G$4,'Miljövärden urval för publ'!$B$2:$H$2,0),FALSE))</f>
        <v/>
      </c>
    </row>
    <row r="414" spans="1:7" x14ac:dyDescent="0.35">
      <c r="A414" s="45">
        <v>411</v>
      </c>
      <c r="B414" s="45" t="str">
        <f>IF(ISERROR(INDEX('Miljövärden urval för publ'!$A$2:$AD$475,MATCH($A414,'Miljövärden urval för publ'!$U$2:$U$476,0),1)),"",INDEX('Miljövärden urval för publ'!$A$2:$AD$475,MATCH($A414,'Miljövärden urval för publ'!$U$2:$U$476,0),1))</f>
        <v/>
      </c>
      <c r="C414" s="45" t="str">
        <f>IF(ISERROR(INDEX('Miljövärden urval för publ'!$A$2:$AD$475,MATCH($A414,'Miljövärden urval för publ'!$U$2:$U$476,0),2)),"",INDEX('Miljövärden urval för publ'!$A$2:$AD$475,MATCH($A414,'Miljövärden urval för publ'!$U$2:$U$476,0),2))</f>
        <v/>
      </c>
      <c r="D414" s="45" t="str">
        <f>IF(ISERROR(VLOOKUP($C414,'Miljövärden urval för publ'!$B$2:$H$490,MATCH(D$4,'Miljövärden urval för publ'!$B$2:$H$2,0),FALSE)),"",VLOOKUP($C414,'Miljövärden urval för publ'!$B$2:$H$490,MATCH(D$4,'Miljövärden urval för publ'!$B$2:$H$2,0),FALSE))</f>
        <v/>
      </c>
      <c r="E414" s="45" t="str">
        <f>IF(ISERROR(VLOOKUP($C414,'Miljövärden urval för publ'!$B$2:$H$490,MATCH(E$4,'Miljövärden urval för publ'!$B$2:$H$2,0),FALSE)),"",VLOOKUP($C414,'Miljövärden urval för publ'!$B$2:$H$490,MATCH(E$4,'Miljövärden urval för publ'!$B$2:$H$2,0),FALSE))</f>
        <v/>
      </c>
      <c r="F414" s="45" t="str">
        <f>IF(ISERROR(VLOOKUP($C414,'Miljövärden urval för publ'!$B$2:$H$490,MATCH(F$4,'Miljövärden urval för publ'!$B$2:$H$2,0),FALSE)),"",VLOOKUP($C414,'Miljövärden urval för publ'!$B$2:$H$490,MATCH(F$4,'Miljövärden urval för publ'!$B$2:$H$2,0),FALSE))</f>
        <v/>
      </c>
      <c r="G414" s="45" t="str">
        <f>IF(ISERROR(VLOOKUP($C414,'Miljövärden urval för publ'!$B$2:$H$490,MATCH(G$4,'Miljövärden urval för publ'!$B$2:$H$2,0),FALSE)),"",VLOOKUP($C414,'Miljövärden urval för publ'!$B$2:$H$490,MATCH(G$4,'Miljövärden urval för publ'!$B$2:$H$2,0),FALSE))</f>
        <v/>
      </c>
    </row>
    <row r="415" spans="1:7" x14ac:dyDescent="0.35">
      <c r="A415" s="45">
        <v>412</v>
      </c>
      <c r="B415" s="45" t="str">
        <f>IF(ISERROR(INDEX('Miljövärden urval för publ'!$A$2:$AD$475,MATCH($A415,'Miljövärden urval för publ'!$U$2:$U$476,0),1)),"",INDEX('Miljövärden urval för publ'!$A$2:$AD$475,MATCH($A415,'Miljövärden urval för publ'!$U$2:$U$476,0),1))</f>
        <v/>
      </c>
      <c r="C415" s="45" t="str">
        <f>IF(ISERROR(INDEX('Miljövärden urval för publ'!$A$2:$AD$475,MATCH($A415,'Miljövärden urval för publ'!$U$2:$U$476,0),2)),"",INDEX('Miljövärden urval för publ'!$A$2:$AD$475,MATCH($A415,'Miljövärden urval för publ'!$U$2:$U$476,0),2))</f>
        <v/>
      </c>
      <c r="D415" s="45" t="str">
        <f>IF(ISERROR(VLOOKUP($C415,'Miljövärden urval för publ'!$B$2:$H$490,MATCH(D$4,'Miljövärden urval för publ'!$B$2:$H$2,0),FALSE)),"",VLOOKUP($C415,'Miljövärden urval för publ'!$B$2:$H$490,MATCH(D$4,'Miljövärden urval för publ'!$B$2:$H$2,0),FALSE))</f>
        <v/>
      </c>
      <c r="E415" s="45" t="str">
        <f>IF(ISERROR(VLOOKUP($C415,'Miljövärden urval för publ'!$B$2:$H$490,MATCH(E$4,'Miljövärden urval för publ'!$B$2:$H$2,0),FALSE)),"",VLOOKUP($C415,'Miljövärden urval för publ'!$B$2:$H$490,MATCH(E$4,'Miljövärden urval för publ'!$B$2:$H$2,0),FALSE))</f>
        <v/>
      </c>
      <c r="F415" s="45" t="str">
        <f>IF(ISERROR(VLOOKUP($C415,'Miljövärden urval för publ'!$B$2:$H$490,MATCH(F$4,'Miljövärden urval för publ'!$B$2:$H$2,0),FALSE)),"",VLOOKUP($C415,'Miljövärden urval för publ'!$B$2:$H$490,MATCH(F$4,'Miljövärden urval för publ'!$B$2:$H$2,0),FALSE))</f>
        <v/>
      </c>
      <c r="G415" s="45" t="str">
        <f>IF(ISERROR(VLOOKUP($C415,'Miljövärden urval för publ'!$B$2:$H$490,MATCH(G$4,'Miljövärden urval för publ'!$B$2:$H$2,0),FALSE)),"",VLOOKUP($C415,'Miljövärden urval för publ'!$B$2:$H$490,MATCH(G$4,'Miljövärden urval för publ'!$B$2:$H$2,0),FALSE))</f>
        <v/>
      </c>
    </row>
    <row r="416" spans="1:7" x14ac:dyDescent="0.35">
      <c r="A416" s="45">
        <v>413</v>
      </c>
      <c r="B416" s="45" t="str">
        <f>IF(ISERROR(INDEX('Miljövärden urval för publ'!$A$2:$AD$475,MATCH($A416,'Miljövärden urval för publ'!$U$2:$U$476,0),1)),"",INDEX('Miljövärden urval för publ'!$A$2:$AD$475,MATCH($A416,'Miljövärden urval för publ'!$U$2:$U$476,0),1))</f>
        <v/>
      </c>
      <c r="C416" s="45" t="str">
        <f>IF(ISERROR(INDEX('Miljövärden urval för publ'!$A$2:$AD$475,MATCH($A416,'Miljövärden urval för publ'!$U$2:$U$476,0),2)),"",INDEX('Miljövärden urval för publ'!$A$2:$AD$475,MATCH($A416,'Miljövärden urval för publ'!$U$2:$U$476,0),2))</f>
        <v/>
      </c>
      <c r="D416" s="45" t="str">
        <f>IF(ISERROR(VLOOKUP($C416,'Miljövärden urval för publ'!$B$2:$H$490,MATCH(D$4,'Miljövärden urval för publ'!$B$2:$H$2,0),FALSE)),"",VLOOKUP($C416,'Miljövärden urval för publ'!$B$2:$H$490,MATCH(D$4,'Miljövärden urval för publ'!$B$2:$H$2,0),FALSE))</f>
        <v/>
      </c>
      <c r="E416" s="45" t="str">
        <f>IF(ISERROR(VLOOKUP($C416,'Miljövärden urval för publ'!$B$2:$H$490,MATCH(E$4,'Miljövärden urval för publ'!$B$2:$H$2,0),FALSE)),"",VLOOKUP($C416,'Miljövärden urval för publ'!$B$2:$H$490,MATCH(E$4,'Miljövärden urval för publ'!$B$2:$H$2,0),FALSE))</f>
        <v/>
      </c>
      <c r="F416" s="45" t="str">
        <f>IF(ISERROR(VLOOKUP($C416,'Miljövärden urval för publ'!$B$2:$H$490,MATCH(F$4,'Miljövärden urval för publ'!$B$2:$H$2,0),FALSE)),"",VLOOKUP($C416,'Miljövärden urval för publ'!$B$2:$H$490,MATCH(F$4,'Miljövärden urval för publ'!$B$2:$H$2,0),FALSE))</f>
        <v/>
      </c>
      <c r="G416" s="45" t="str">
        <f>IF(ISERROR(VLOOKUP($C416,'Miljövärden urval för publ'!$B$2:$H$490,MATCH(G$4,'Miljövärden urval för publ'!$B$2:$H$2,0),FALSE)),"",VLOOKUP($C416,'Miljövärden urval för publ'!$B$2:$H$490,MATCH(G$4,'Miljövärden urval för publ'!$B$2:$H$2,0),FALSE))</f>
        <v/>
      </c>
    </row>
    <row r="417" spans="1:7" x14ac:dyDescent="0.35">
      <c r="A417" s="45">
        <v>414</v>
      </c>
      <c r="B417" s="45" t="str">
        <f>IF(ISERROR(INDEX('Miljövärden urval för publ'!$A$2:$AD$475,MATCH($A417,'Miljövärden urval för publ'!$U$2:$U$476,0),1)),"",INDEX('Miljövärden urval för publ'!$A$2:$AD$475,MATCH($A417,'Miljövärden urval för publ'!$U$2:$U$476,0),1))</f>
        <v/>
      </c>
      <c r="C417" s="45" t="str">
        <f>IF(ISERROR(INDEX('Miljövärden urval för publ'!$A$2:$AD$475,MATCH($A417,'Miljövärden urval för publ'!$U$2:$U$476,0),2)),"",INDEX('Miljövärden urval för publ'!$A$2:$AD$475,MATCH($A417,'Miljövärden urval för publ'!$U$2:$U$476,0),2))</f>
        <v/>
      </c>
      <c r="D417" s="45" t="str">
        <f>IF(ISERROR(VLOOKUP($C417,'Miljövärden urval för publ'!$B$2:$H$490,MATCH(D$4,'Miljövärden urval för publ'!$B$2:$H$2,0),FALSE)),"",VLOOKUP($C417,'Miljövärden urval för publ'!$B$2:$H$490,MATCH(D$4,'Miljövärden urval för publ'!$B$2:$H$2,0),FALSE))</f>
        <v/>
      </c>
      <c r="E417" s="45" t="str">
        <f>IF(ISERROR(VLOOKUP($C417,'Miljövärden urval för publ'!$B$2:$H$490,MATCH(E$4,'Miljövärden urval för publ'!$B$2:$H$2,0),FALSE)),"",VLOOKUP($C417,'Miljövärden urval för publ'!$B$2:$H$490,MATCH(E$4,'Miljövärden urval för publ'!$B$2:$H$2,0),FALSE))</f>
        <v/>
      </c>
      <c r="F417" s="45" t="str">
        <f>IF(ISERROR(VLOOKUP($C417,'Miljövärden urval för publ'!$B$2:$H$490,MATCH(F$4,'Miljövärden urval för publ'!$B$2:$H$2,0),FALSE)),"",VLOOKUP($C417,'Miljövärden urval för publ'!$B$2:$H$490,MATCH(F$4,'Miljövärden urval för publ'!$B$2:$H$2,0),FALSE))</f>
        <v/>
      </c>
      <c r="G417" s="45" t="str">
        <f>IF(ISERROR(VLOOKUP($C417,'Miljövärden urval för publ'!$B$2:$H$490,MATCH(G$4,'Miljövärden urval för publ'!$B$2:$H$2,0),FALSE)),"",VLOOKUP($C417,'Miljövärden urval för publ'!$B$2:$H$490,MATCH(G$4,'Miljövärden urval för publ'!$B$2:$H$2,0),FALSE))</f>
        <v/>
      </c>
    </row>
    <row r="418" spans="1:7" x14ac:dyDescent="0.35">
      <c r="A418" s="45">
        <v>415</v>
      </c>
      <c r="B418" s="45" t="str">
        <f>IF(ISERROR(INDEX('Miljövärden urval för publ'!$A$2:$AD$475,MATCH($A418,'Miljövärden urval för publ'!$U$2:$U$476,0),1)),"",INDEX('Miljövärden urval för publ'!$A$2:$AD$475,MATCH($A418,'Miljövärden urval för publ'!$U$2:$U$476,0),1))</f>
        <v/>
      </c>
      <c r="C418" s="45" t="str">
        <f>IF(ISERROR(INDEX('Miljövärden urval för publ'!$A$2:$AD$475,MATCH($A418,'Miljövärden urval för publ'!$U$2:$U$476,0),2)),"",INDEX('Miljövärden urval för publ'!$A$2:$AD$475,MATCH($A418,'Miljövärden urval för publ'!$U$2:$U$476,0),2))</f>
        <v/>
      </c>
      <c r="D418" s="45" t="str">
        <f>IF(ISERROR(VLOOKUP($C418,'Miljövärden urval för publ'!$B$2:$H$490,MATCH(D$4,'Miljövärden urval för publ'!$B$2:$H$2,0),FALSE)),"",VLOOKUP($C418,'Miljövärden urval för publ'!$B$2:$H$490,MATCH(D$4,'Miljövärden urval för publ'!$B$2:$H$2,0),FALSE))</f>
        <v/>
      </c>
      <c r="E418" s="45" t="str">
        <f>IF(ISERROR(VLOOKUP($C418,'Miljövärden urval för publ'!$B$2:$H$490,MATCH(E$4,'Miljövärden urval för publ'!$B$2:$H$2,0),FALSE)),"",VLOOKUP($C418,'Miljövärden urval för publ'!$B$2:$H$490,MATCH(E$4,'Miljövärden urval för publ'!$B$2:$H$2,0),FALSE))</f>
        <v/>
      </c>
      <c r="F418" s="45" t="str">
        <f>IF(ISERROR(VLOOKUP($C418,'Miljövärden urval för publ'!$B$2:$H$490,MATCH(F$4,'Miljövärden urval för publ'!$B$2:$H$2,0),FALSE)),"",VLOOKUP($C418,'Miljövärden urval för publ'!$B$2:$H$490,MATCH(F$4,'Miljövärden urval för publ'!$B$2:$H$2,0),FALSE))</f>
        <v/>
      </c>
      <c r="G418" s="45" t="str">
        <f>IF(ISERROR(VLOOKUP($C418,'Miljövärden urval för publ'!$B$2:$H$490,MATCH(G$4,'Miljövärden urval för publ'!$B$2:$H$2,0),FALSE)),"",VLOOKUP($C418,'Miljövärden urval för publ'!$B$2:$H$490,MATCH(G$4,'Miljövärden urval för publ'!$B$2:$H$2,0),FALSE))</f>
        <v/>
      </c>
    </row>
    <row r="419" spans="1:7" x14ac:dyDescent="0.35">
      <c r="A419" s="45">
        <v>416</v>
      </c>
      <c r="B419" s="45" t="str">
        <f>IF(ISERROR(INDEX('Miljövärden urval för publ'!$A$2:$AD$475,MATCH($A419,'Miljövärden urval för publ'!$U$2:$U$476,0),1)),"",INDEX('Miljövärden urval för publ'!$A$2:$AD$475,MATCH($A419,'Miljövärden urval för publ'!$U$2:$U$476,0),1))</f>
        <v/>
      </c>
      <c r="C419" s="45" t="str">
        <f>IF(ISERROR(INDEX('Miljövärden urval för publ'!$A$2:$AD$475,MATCH($A419,'Miljövärden urval för publ'!$U$2:$U$476,0),2)),"",INDEX('Miljövärden urval för publ'!$A$2:$AD$475,MATCH($A419,'Miljövärden urval för publ'!$U$2:$U$476,0),2))</f>
        <v/>
      </c>
      <c r="D419" s="45" t="str">
        <f>IF(ISERROR(VLOOKUP($C419,'Miljövärden urval för publ'!$B$2:$H$490,MATCH(D$4,'Miljövärden urval för publ'!$B$2:$H$2,0),FALSE)),"",VLOOKUP($C419,'Miljövärden urval för publ'!$B$2:$H$490,MATCH(D$4,'Miljövärden urval för publ'!$B$2:$H$2,0),FALSE))</f>
        <v/>
      </c>
      <c r="E419" s="45" t="str">
        <f>IF(ISERROR(VLOOKUP($C419,'Miljövärden urval för publ'!$B$2:$H$490,MATCH(E$4,'Miljövärden urval för publ'!$B$2:$H$2,0),FALSE)),"",VLOOKUP($C419,'Miljövärden urval för publ'!$B$2:$H$490,MATCH(E$4,'Miljövärden urval för publ'!$B$2:$H$2,0),FALSE))</f>
        <v/>
      </c>
      <c r="F419" s="45" t="str">
        <f>IF(ISERROR(VLOOKUP($C419,'Miljövärden urval för publ'!$B$2:$H$490,MATCH(F$4,'Miljövärden urval för publ'!$B$2:$H$2,0),FALSE)),"",VLOOKUP($C419,'Miljövärden urval för publ'!$B$2:$H$490,MATCH(F$4,'Miljövärden urval för publ'!$B$2:$H$2,0),FALSE))</f>
        <v/>
      </c>
      <c r="G419" s="45" t="str">
        <f>IF(ISERROR(VLOOKUP($C419,'Miljövärden urval för publ'!$B$2:$H$490,MATCH(G$4,'Miljövärden urval för publ'!$B$2:$H$2,0),FALSE)),"",VLOOKUP($C419,'Miljövärden urval för publ'!$B$2:$H$490,MATCH(G$4,'Miljövärden urval för publ'!$B$2:$H$2,0),FALSE))</f>
        <v/>
      </c>
    </row>
    <row r="420" spans="1:7" x14ac:dyDescent="0.35">
      <c r="A420" s="45">
        <v>417</v>
      </c>
      <c r="B420" s="45" t="str">
        <f>IF(ISERROR(INDEX('Miljövärden urval för publ'!$A$2:$AD$475,MATCH($A420,'Miljövärden urval för publ'!$U$2:$U$476,0),1)),"",INDEX('Miljövärden urval för publ'!$A$2:$AD$475,MATCH($A420,'Miljövärden urval för publ'!$U$2:$U$476,0),1))</f>
        <v/>
      </c>
      <c r="C420" s="45" t="str">
        <f>IF(ISERROR(INDEX('Miljövärden urval för publ'!$A$2:$AD$475,MATCH($A420,'Miljövärden urval för publ'!$U$2:$U$476,0),2)),"",INDEX('Miljövärden urval för publ'!$A$2:$AD$475,MATCH($A420,'Miljövärden urval för publ'!$U$2:$U$476,0),2))</f>
        <v/>
      </c>
      <c r="D420" s="45" t="str">
        <f>IF(ISERROR(VLOOKUP($C420,'Miljövärden urval för publ'!$B$2:$H$490,MATCH(D$4,'Miljövärden urval för publ'!$B$2:$H$2,0),FALSE)),"",VLOOKUP($C420,'Miljövärden urval för publ'!$B$2:$H$490,MATCH(D$4,'Miljövärden urval för publ'!$B$2:$H$2,0),FALSE))</f>
        <v/>
      </c>
      <c r="E420" s="45" t="str">
        <f>IF(ISERROR(VLOOKUP($C420,'Miljövärden urval för publ'!$B$2:$H$490,MATCH(E$4,'Miljövärden urval för publ'!$B$2:$H$2,0),FALSE)),"",VLOOKUP($C420,'Miljövärden urval för publ'!$B$2:$H$490,MATCH(E$4,'Miljövärden urval för publ'!$B$2:$H$2,0),FALSE))</f>
        <v/>
      </c>
      <c r="F420" s="45" t="str">
        <f>IF(ISERROR(VLOOKUP($C420,'Miljövärden urval för publ'!$B$2:$H$490,MATCH(F$4,'Miljövärden urval för publ'!$B$2:$H$2,0),FALSE)),"",VLOOKUP($C420,'Miljövärden urval för publ'!$B$2:$H$490,MATCH(F$4,'Miljövärden urval för publ'!$B$2:$H$2,0),FALSE))</f>
        <v/>
      </c>
      <c r="G420" s="45" t="str">
        <f>IF(ISERROR(VLOOKUP($C420,'Miljövärden urval för publ'!$B$2:$H$490,MATCH(G$4,'Miljövärden urval för publ'!$B$2:$H$2,0),FALSE)),"",VLOOKUP($C420,'Miljövärden urval för publ'!$B$2:$H$490,MATCH(G$4,'Miljövärden urval för publ'!$B$2:$H$2,0),FALSE))</f>
        <v/>
      </c>
    </row>
    <row r="421" spans="1:7" x14ac:dyDescent="0.35">
      <c r="A421" s="45">
        <v>418</v>
      </c>
      <c r="B421" s="45" t="str">
        <f>IF(ISERROR(INDEX('Miljövärden urval för publ'!$A$2:$AD$475,MATCH($A421,'Miljövärden urval för publ'!$U$2:$U$476,0),1)),"",INDEX('Miljövärden urval för publ'!$A$2:$AD$475,MATCH($A421,'Miljövärden urval för publ'!$U$2:$U$476,0),1))</f>
        <v/>
      </c>
      <c r="C421" s="45" t="str">
        <f>IF(ISERROR(INDEX('Miljövärden urval för publ'!$A$2:$AD$475,MATCH($A421,'Miljövärden urval för publ'!$U$2:$U$476,0),2)),"",INDEX('Miljövärden urval för publ'!$A$2:$AD$475,MATCH($A421,'Miljövärden urval för publ'!$U$2:$U$476,0),2))</f>
        <v/>
      </c>
      <c r="D421" s="45" t="str">
        <f>IF(ISERROR(VLOOKUP($C421,'Miljövärden urval för publ'!$B$2:$H$490,MATCH(D$4,'Miljövärden urval för publ'!$B$2:$H$2,0),FALSE)),"",VLOOKUP($C421,'Miljövärden urval för publ'!$B$2:$H$490,MATCH(D$4,'Miljövärden urval för publ'!$B$2:$H$2,0),FALSE))</f>
        <v/>
      </c>
      <c r="E421" s="45" t="str">
        <f>IF(ISERROR(VLOOKUP($C421,'Miljövärden urval för publ'!$B$2:$H$490,MATCH(E$4,'Miljövärden urval för publ'!$B$2:$H$2,0),FALSE)),"",VLOOKUP($C421,'Miljövärden urval för publ'!$B$2:$H$490,MATCH(E$4,'Miljövärden urval för publ'!$B$2:$H$2,0),FALSE))</f>
        <v/>
      </c>
      <c r="F421" s="45" t="str">
        <f>IF(ISERROR(VLOOKUP($C421,'Miljövärden urval för publ'!$B$2:$H$490,MATCH(F$4,'Miljövärden urval för publ'!$B$2:$H$2,0),FALSE)),"",VLOOKUP($C421,'Miljövärden urval för publ'!$B$2:$H$490,MATCH(F$4,'Miljövärden urval för publ'!$B$2:$H$2,0),FALSE))</f>
        <v/>
      </c>
      <c r="G421" s="45" t="str">
        <f>IF(ISERROR(VLOOKUP($C421,'Miljövärden urval för publ'!$B$2:$H$490,MATCH(G$4,'Miljövärden urval för publ'!$B$2:$H$2,0),FALSE)),"",VLOOKUP($C421,'Miljövärden urval för publ'!$B$2:$H$490,MATCH(G$4,'Miljövärden urval för publ'!$B$2:$H$2,0),FALSE))</f>
        <v/>
      </c>
    </row>
    <row r="422" spans="1:7" x14ac:dyDescent="0.35">
      <c r="A422" s="45">
        <v>419</v>
      </c>
      <c r="B422" s="45" t="str">
        <f>IF(ISERROR(INDEX('Miljövärden urval för publ'!$A$2:$AD$475,MATCH($A422,'Miljövärden urval för publ'!$U$2:$U$476,0),1)),"",INDEX('Miljövärden urval för publ'!$A$2:$AD$475,MATCH($A422,'Miljövärden urval för publ'!$U$2:$U$476,0),1))</f>
        <v/>
      </c>
      <c r="C422" s="45" t="str">
        <f>IF(ISERROR(INDEX('Miljövärden urval för publ'!$A$2:$AD$475,MATCH($A422,'Miljövärden urval för publ'!$U$2:$U$476,0),2)),"",INDEX('Miljövärden urval för publ'!$A$2:$AD$475,MATCH($A422,'Miljövärden urval för publ'!$U$2:$U$476,0),2))</f>
        <v/>
      </c>
      <c r="D422" s="45" t="str">
        <f>IF(ISERROR(VLOOKUP($C422,'Miljövärden urval för publ'!$B$2:$H$490,MATCH(D$4,'Miljövärden urval för publ'!$B$2:$H$2,0),FALSE)),"",VLOOKUP($C422,'Miljövärden urval för publ'!$B$2:$H$490,MATCH(D$4,'Miljövärden urval för publ'!$B$2:$H$2,0),FALSE))</f>
        <v/>
      </c>
      <c r="E422" s="45" t="str">
        <f>IF(ISERROR(VLOOKUP($C422,'Miljövärden urval för publ'!$B$2:$H$490,MATCH(E$4,'Miljövärden urval för publ'!$B$2:$H$2,0),FALSE)),"",VLOOKUP($C422,'Miljövärden urval för publ'!$B$2:$H$490,MATCH(E$4,'Miljövärden urval för publ'!$B$2:$H$2,0),FALSE))</f>
        <v/>
      </c>
      <c r="F422" s="45" t="str">
        <f>IF(ISERROR(VLOOKUP($C422,'Miljövärden urval för publ'!$B$2:$H$490,MATCH(F$4,'Miljövärden urval för publ'!$B$2:$H$2,0),FALSE)),"",VLOOKUP($C422,'Miljövärden urval för publ'!$B$2:$H$490,MATCH(F$4,'Miljövärden urval för publ'!$B$2:$H$2,0),FALSE))</f>
        <v/>
      </c>
      <c r="G422" s="45" t="str">
        <f>IF(ISERROR(VLOOKUP($C422,'Miljövärden urval för publ'!$B$2:$H$490,MATCH(G$4,'Miljövärden urval för publ'!$B$2:$H$2,0),FALSE)),"",VLOOKUP($C422,'Miljövärden urval för publ'!$B$2:$H$490,MATCH(G$4,'Miljövärden urval för publ'!$B$2:$H$2,0),FALSE))</f>
        <v/>
      </c>
    </row>
    <row r="423" spans="1:7" x14ac:dyDescent="0.35">
      <c r="A423" s="45">
        <v>420</v>
      </c>
      <c r="B423" s="45" t="str">
        <f>IF(ISERROR(INDEX('Miljövärden urval för publ'!$A$2:$AD$475,MATCH($A423,'Miljövärden urval för publ'!$U$2:$U$476,0),1)),"",INDEX('Miljövärden urval för publ'!$A$2:$AD$475,MATCH($A423,'Miljövärden urval för publ'!$U$2:$U$476,0),1))</f>
        <v/>
      </c>
      <c r="C423" s="45" t="str">
        <f>IF(ISERROR(INDEX('Miljövärden urval för publ'!$A$2:$AD$475,MATCH($A423,'Miljövärden urval för publ'!$U$2:$U$476,0),2)),"",INDEX('Miljövärden urval för publ'!$A$2:$AD$475,MATCH($A423,'Miljövärden urval för publ'!$U$2:$U$476,0),2))</f>
        <v/>
      </c>
      <c r="D423" s="45" t="str">
        <f>IF(ISERROR(VLOOKUP($C423,'Miljövärden urval för publ'!$B$2:$H$490,MATCH(D$4,'Miljövärden urval för publ'!$B$2:$H$2,0),FALSE)),"",VLOOKUP($C423,'Miljövärden urval för publ'!$B$2:$H$490,MATCH(D$4,'Miljövärden urval för publ'!$B$2:$H$2,0),FALSE))</f>
        <v/>
      </c>
      <c r="E423" s="45" t="str">
        <f>IF(ISERROR(VLOOKUP($C423,'Miljövärden urval för publ'!$B$2:$H$490,MATCH(E$4,'Miljövärden urval för publ'!$B$2:$H$2,0),FALSE)),"",VLOOKUP($C423,'Miljövärden urval för publ'!$B$2:$H$490,MATCH(E$4,'Miljövärden urval för publ'!$B$2:$H$2,0),FALSE))</f>
        <v/>
      </c>
      <c r="F423" s="45" t="str">
        <f>IF(ISERROR(VLOOKUP($C423,'Miljövärden urval för publ'!$B$2:$H$490,MATCH(F$4,'Miljövärden urval för publ'!$B$2:$H$2,0),FALSE)),"",VLOOKUP($C423,'Miljövärden urval för publ'!$B$2:$H$490,MATCH(F$4,'Miljövärden urval för publ'!$B$2:$H$2,0),FALSE))</f>
        <v/>
      </c>
      <c r="G423" s="45" t="str">
        <f>IF(ISERROR(VLOOKUP($C423,'Miljövärden urval för publ'!$B$2:$H$490,MATCH(G$4,'Miljövärden urval för publ'!$B$2:$H$2,0),FALSE)),"",VLOOKUP($C423,'Miljövärden urval för publ'!$B$2:$H$490,MATCH(G$4,'Miljövärden urval för publ'!$B$2:$H$2,0),FALSE))</f>
        <v/>
      </c>
    </row>
    <row r="424" spans="1:7" x14ac:dyDescent="0.35">
      <c r="A424" s="45">
        <v>421</v>
      </c>
      <c r="B424" s="45" t="str">
        <f>IF(ISERROR(INDEX('Miljövärden urval för publ'!$A$2:$AD$475,MATCH($A424,'Miljövärden urval för publ'!$U$2:$U$476,0),1)),"",INDEX('Miljövärden urval för publ'!$A$2:$AD$475,MATCH($A424,'Miljövärden urval för publ'!$U$2:$U$476,0),1))</f>
        <v/>
      </c>
      <c r="C424" s="45" t="str">
        <f>IF(ISERROR(INDEX('Miljövärden urval för publ'!$A$2:$AD$475,MATCH($A424,'Miljövärden urval för publ'!$U$2:$U$476,0),2)),"",INDEX('Miljövärden urval för publ'!$A$2:$AD$475,MATCH($A424,'Miljövärden urval för publ'!$U$2:$U$476,0),2))</f>
        <v/>
      </c>
      <c r="D424" s="45" t="str">
        <f>IF(ISERROR(VLOOKUP($C424,'Miljövärden urval för publ'!$B$2:$H$490,MATCH(D$4,'Miljövärden urval för publ'!$B$2:$H$2,0),FALSE)),"",VLOOKUP($C424,'Miljövärden urval för publ'!$B$2:$H$490,MATCH(D$4,'Miljövärden urval för publ'!$B$2:$H$2,0),FALSE))</f>
        <v/>
      </c>
      <c r="E424" s="45" t="str">
        <f>IF(ISERROR(VLOOKUP($C424,'Miljövärden urval för publ'!$B$2:$H$490,MATCH(E$4,'Miljövärden urval för publ'!$B$2:$H$2,0),FALSE)),"",VLOOKUP($C424,'Miljövärden urval för publ'!$B$2:$H$490,MATCH(E$4,'Miljövärden urval för publ'!$B$2:$H$2,0),FALSE))</f>
        <v/>
      </c>
      <c r="F424" s="45" t="str">
        <f>IF(ISERROR(VLOOKUP($C424,'Miljövärden urval för publ'!$B$2:$H$490,MATCH(F$4,'Miljövärden urval för publ'!$B$2:$H$2,0),FALSE)),"",VLOOKUP($C424,'Miljövärden urval för publ'!$B$2:$H$490,MATCH(F$4,'Miljövärden urval för publ'!$B$2:$H$2,0),FALSE))</f>
        <v/>
      </c>
      <c r="G424" s="45" t="str">
        <f>IF(ISERROR(VLOOKUP($C424,'Miljövärden urval för publ'!$B$2:$H$490,MATCH(G$4,'Miljövärden urval för publ'!$B$2:$H$2,0),FALSE)),"",VLOOKUP($C424,'Miljövärden urval för publ'!$B$2:$H$490,MATCH(G$4,'Miljövärden urval för publ'!$B$2:$H$2,0),FALSE))</f>
        <v/>
      </c>
    </row>
    <row r="425" spans="1:7" x14ac:dyDescent="0.35">
      <c r="A425" s="45">
        <v>422</v>
      </c>
      <c r="B425" s="45" t="str">
        <f>IF(ISERROR(INDEX('Miljövärden urval för publ'!$A$2:$AD$475,MATCH($A425,'Miljövärden urval för publ'!$U$2:$U$476,0),1)),"",INDEX('Miljövärden urval för publ'!$A$2:$AD$475,MATCH($A425,'Miljövärden urval för publ'!$U$2:$U$476,0),1))</f>
        <v/>
      </c>
      <c r="C425" s="45" t="str">
        <f>IF(ISERROR(INDEX('Miljövärden urval för publ'!$A$2:$AD$475,MATCH($A425,'Miljövärden urval för publ'!$U$2:$U$476,0),2)),"",INDEX('Miljövärden urval för publ'!$A$2:$AD$475,MATCH($A425,'Miljövärden urval för publ'!$U$2:$U$476,0),2))</f>
        <v/>
      </c>
      <c r="D425" s="45" t="str">
        <f>IF(ISERROR(VLOOKUP($C425,'Miljövärden urval för publ'!$B$2:$H$490,MATCH(D$4,'Miljövärden urval för publ'!$B$2:$H$2,0),FALSE)),"",VLOOKUP($C425,'Miljövärden urval för publ'!$B$2:$H$490,MATCH(D$4,'Miljövärden urval för publ'!$B$2:$H$2,0),FALSE))</f>
        <v/>
      </c>
      <c r="E425" s="45" t="str">
        <f>IF(ISERROR(VLOOKUP($C425,'Miljövärden urval för publ'!$B$2:$H$490,MATCH(E$4,'Miljövärden urval för publ'!$B$2:$H$2,0),FALSE)),"",VLOOKUP($C425,'Miljövärden urval för publ'!$B$2:$H$490,MATCH(E$4,'Miljövärden urval för publ'!$B$2:$H$2,0),FALSE))</f>
        <v/>
      </c>
      <c r="F425" s="45" t="str">
        <f>IF(ISERROR(VLOOKUP($C425,'Miljövärden urval för publ'!$B$2:$H$490,MATCH(F$4,'Miljövärden urval för publ'!$B$2:$H$2,0),FALSE)),"",VLOOKUP($C425,'Miljövärden urval för publ'!$B$2:$H$490,MATCH(F$4,'Miljövärden urval för publ'!$B$2:$H$2,0),FALSE))</f>
        <v/>
      </c>
      <c r="G425" s="45" t="str">
        <f>IF(ISERROR(VLOOKUP($C425,'Miljövärden urval för publ'!$B$2:$H$490,MATCH(G$4,'Miljövärden urval för publ'!$B$2:$H$2,0),FALSE)),"",VLOOKUP($C425,'Miljövärden urval för publ'!$B$2:$H$490,MATCH(G$4,'Miljövärden urval för publ'!$B$2:$H$2,0),FALSE))</f>
        <v/>
      </c>
    </row>
    <row r="426" spans="1:7" x14ac:dyDescent="0.35">
      <c r="A426" s="45">
        <v>423</v>
      </c>
      <c r="B426" s="45" t="str">
        <f>IF(ISERROR(INDEX('Miljövärden urval för publ'!$A$2:$AD$475,MATCH($A426,'Miljövärden urval för publ'!$U$2:$U$476,0),1)),"",INDEX('Miljövärden urval för publ'!$A$2:$AD$475,MATCH($A426,'Miljövärden urval för publ'!$U$2:$U$476,0),1))</f>
        <v/>
      </c>
      <c r="C426" s="45" t="str">
        <f>IF(ISERROR(INDEX('Miljövärden urval för publ'!$A$2:$AD$475,MATCH($A426,'Miljövärden urval för publ'!$U$2:$U$476,0),2)),"",INDEX('Miljövärden urval för publ'!$A$2:$AD$475,MATCH($A426,'Miljövärden urval för publ'!$U$2:$U$476,0),2))</f>
        <v/>
      </c>
      <c r="D426" s="45" t="str">
        <f>IF(ISERROR(VLOOKUP($C426,'Miljövärden urval för publ'!$B$2:$H$490,MATCH(D$4,'Miljövärden urval för publ'!$B$2:$H$2,0),FALSE)),"",VLOOKUP($C426,'Miljövärden urval för publ'!$B$2:$H$490,MATCH(D$4,'Miljövärden urval för publ'!$B$2:$H$2,0),FALSE))</f>
        <v/>
      </c>
      <c r="E426" s="45" t="str">
        <f>IF(ISERROR(VLOOKUP($C426,'Miljövärden urval för publ'!$B$2:$H$490,MATCH(E$4,'Miljövärden urval för publ'!$B$2:$H$2,0),FALSE)),"",VLOOKUP($C426,'Miljövärden urval för publ'!$B$2:$H$490,MATCH(E$4,'Miljövärden urval för publ'!$B$2:$H$2,0),FALSE))</f>
        <v/>
      </c>
      <c r="F426" s="45" t="str">
        <f>IF(ISERROR(VLOOKUP($C426,'Miljövärden urval för publ'!$B$2:$H$490,MATCH(F$4,'Miljövärden urval för publ'!$B$2:$H$2,0),FALSE)),"",VLOOKUP($C426,'Miljövärden urval för publ'!$B$2:$H$490,MATCH(F$4,'Miljövärden urval för publ'!$B$2:$H$2,0),FALSE))</f>
        <v/>
      </c>
      <c r="G426" s="45" t="str">
        <f>IF(ISERROR(VLOOKUP($C426,'Miljövärden urval för publ'!$B$2:$H$490,MATCH(G$4,'Miljövärden urval för publ'!$B$2:$H$2,0),FALSE)),"",VLOOKUP($C426,'Miljövärden urval för publ'!$B$2:$H$490,MATCH(G$4,'Miljövärden urval för publ'!$B$2:$H$2,0),FALSE))</f>
        <v/>
      </c>
    </row>
    <row r="427" spans="1:7" x14ac:dyDescent="0.35">
      <c r="A427" s="45">
        <v>424</v>
      </c>
      <c r="B427" s="45" t="str">
        <f>IF(ISERROR(INDEX('Miljövärden urval för publ'!$A$2:$AD$475,MATCH($A427,'Miljövärden urval för publ'!$U$2:$U$476,0),1)),"",INDEX('Miljövärden urval för publ'!$A$2:$AD$475,MATCH($A427,'Miljövärden urval för publ'!$U$2:$U$476,0),1))</f>
        <v/>
      </c>
      <c r="C427" s="45" t="str">
        <f>IF(ISERROR(INDEX('Miljövärden urval för publ'!$A$2:$AD$475,MATCH($A427,'Miljövärden urval för publ'!$U$2:$U$476,0),2)),"",INDEX('Miljövärden urval för publ'!$A$2:$AD$475,MATCH($A427,'Miljövärden urval för publ'!$U$2:$U$476,0),2))</f>
        <v/>
      </c>
      <c r="D427" s="45" t="str">
        <f>IF(ISERROR(VLOOKUP($C427,'Miljövärden urval för publ'!$B$2:$H$490,MATCH(D$4,'Miljövärden urval för publ'!$B$2:$H$2,0),FALSE)),"",VLOOKUP($C427,'Miljövärden urval för publ'!$B$2:$H$490,MATCH(D$4,'Miljövärden urval för publ'!$B$2:$H$2,0),FALSE))</f>
        <v/>
      </c>
      <c r="E427" s="45" t="str">
        <f>IF(ISERROR(VLOOKUP($C427,'Miljövärden urval för publ'!$B$2:$H$490,MATCH(E$4,'Miljövärden urval för publ'!$B$2:$H$2,0),FALSE)),"",VLOOKUP($C427,'Miljövärden urval för publ'!$B$2:$H$490,MATCH(E$4,'Miljövärden urval för publ'!$B$2:$H$2,0),FALSE))</f>
        <v/>
      </c>
      <c r="F427" s="45" t="str">
        <f>IF(ISERROR(VLOOKUP($C427,'Miljövärden urval för publ'!$B$2:$H$490,MATCH(F$4,'Miljövärden urval för publ'!$B$2:$H$2,0),FALSE)),"",VLOOKUP($C427,'Miljövärden urval för publ'!$B$2:$H$490,MATCH(F$4,'Miljövärden urval för publ'!$B$2:$H$2,0),FALSE))</f>
        <v/>
      </c>
      <c r="G427" s="45" t="str">
        <f>IF(ISERROR(VLOOKUP($C427,'Miljövärden urval för publ'!$B$2:$H$490,MATCH(G$4,'Miljövärden urval för publ'!$B$2:$H$2,0),FALSE)),"",VLOOKUP($C427,'Miljövärden urval för publ'!$B$2:$H$490,MATCH(G$4,'Miljövärden urval för publ'!$B$2:$H$2,0),FALSE))</f>
        <v/>
      </c>
    </row>
    <row r="428" spans="1:7" x14ac:dyDescent="0.35">
      <c r="A428" s="45">
        <v>425</v>
      </c>
      <c r="B428" s="45" t="str">
        <f>IF(ISERROR(INDEX('Miljövärden urval för publ'!$A$2:$AD$475,MATCH($A428,'Miljövärden urval för publ'!$U$2:$U$476,0),1)),"",INDEX('Miljövärden urval för publ'!$A$2:$AD$475,MATCH($A428,'Miljövärden urval för publ'!$U$2:$U$476,0),1))</f>
        <v/>
      </c>
      <c r="C428" s="45" t="str">
        <f>IF(ISERROR(INDEX('Miljövärden urval för publ'!$A$2:$AD$475,MATCH($A428,'Miljövärden urval för publ'!$U$2:$U$476,0),2)),"",INDEX('Miljövärden urval för publ'!$A$2:$AD$475,MATCH($A428,'Miljövärden urval för publ'!$U$2:$U$476,0),2))</f>
        <v/>
      </c>
      <c r="D428" s="45" t="str">
        <f>IF(ISERROR(VLOOKUP($C428,'Miljövärden urval för publ'!$B$2:$H$490,MATCH(D$4,'Miljövärden urval för publ'!$B$2:$H$2,0),FALSE)),"",VLOOKUP($C428,'Miljövärden urval för publ'!$B$2:$H$490,MATCH(D$4,'Miljövärden urval för publ'!$B$2:$H$2,0),FALSE))</f>
        <v/>
      </c>
      <c r="E428" s="45" t="str">
        <f>IF(ISERROR(VLOOKUP($C428,'Miljövärden urval för publ'!$B$2:$H$490,MATCH(E$4,'Miljövärden urval för publ'!$B$2:$H$2,0),FALSE)),"",VLOOKUP($C428,'Miljövärden urval för publ'!$B$2:$H$490,MATCH(E$4,'Miljövärden urval för publ'!$B$2:$H$2,0),FALSE))</f>
        <v/>
      </c>
      <c r="F428" s="45" t="str">
        <f>IF(ISERROR(VLOOKUP($C428,'Miljövärden urval för publ'!$B$2:$H$490,MATCH(F$4,'Miljövärden urval för publ'!$B$2:$H$2,0),FALSE)),"",VLOOKUP($C428,'Miljövärden urval för publ'!$B$2:$H$490,MATCH(F$4,'Miljövärden urval för publ'!$B$2:$H$2,0),FALSE))</f>
        <v/>
      </c>
      <c r="G428" s="45" t="str">
        <f>IF(ISERROR(VLOOKUP($C428,'Miljövärden urval för publ'!$B$2:$H$490,MATCH(G$4,'Miljövärden urval för publ'!$B$2:$H$2,0),FALSE)),"",VLOOKUP($C428,'Miljövärden urval för publ'!$B$2:$H$490,MATCH(G$4,'Miljövärden urval för publ'!$B$2:$H$2,0),FALSE))</f>
        <v/>
      </c>
    </row>
    <row r="429" spans="1:7" x14ac:dyDescent="0.35">
      <c r="A429" s="45">
        <v>426</v>
      </c>
      <c r="B429" s="45" t="str">
        <f>IF(ISERROR(INDEX('Miljövärden urval för publ'!$A$2:$AD$475,MATCH($A429,'Miljövärden urval för publ'!$U$2:$U$476,0),1)),"",INDEX('Miljövärden urval för publ'!$A$2:$AD$475,MATCH($A429,'Miljövärden urval för publ'!$U$2:$U$476,0),1))</f>
        <v/>
      </c>
      <c r="C429" s="45" t="str">
        <f>IF(ISERROR(INDEX('Miljövärden urval för publ'!$A$2:$AD$475,MATCH($A429,'Miljövärden urval för publ'!$U$2:$U$476,0),2)),"",INDEX('Miljövärden urval för publ'!$A$2:$AD$475,MATCH($A429,'Miljövärden urval för publ'!$U$2:$U$476,0),2))</f>
        <v/>
      </c>
      <c r="D429" s="45" t="str">
        <f>IF(ISERROR(VLOOKUP($C429,'Miljövärden urval för publ'!$B$2:$H$490,MATCH(D$4,'Miljövärden urval för publ'!$B$2:$H$2,0),FALSE)),"",VLOOKUP($C429,'Miljövärden urval för publ'!$B$2:$H$490,MATCH(D$4,'Miljövärden urval för publ'!$B$2:$H$2,0),FALSE))</f>
        <v/>
      </c>
      <c r="E429" s="45" t="str">
        <f>IF(ISERROR(VLOOKUP($C429,'Miljövärden urval för publ'!$B$2:$H$490,MATCH(E$4,'Miljövärden urval för publ'!$B$2:$H$2,0),FALSE)),"",VLOOKUP($C429,'Miljövärden urval för publ'!$B$2:$H$490,MATCH(E$4,'Miljövärden urval för publ'!$B$2:$H$2,0),FALSE))</f>
        <v/>
      </c>
      <c r="F429" s="45" t="str">
        <f>IF(ISERROR(VLOOKUP($C429,'Miljövärden urval för publ'!$B$2:$H$490,MATCH(F$4,'Miljövärden urval för publ'!$B$2:$H$2,0),FALSE)),"",VLOOKUP($C429,'Miljövärden urval för publ'!$B$2:$H$490,MATCH(F$4,'Miljövärden urval för publ'!$B$2:$H$2,0),FALSE))</f>
        <v/>
      </c>
      <c r="G429" s="45" t="str">
        <f>IF(ISERROR(VLOOKUP($C429,'Miljövärden urval för publ'!$B$2:$H$490,MATCH(G$4,'Miljövärden urval för publ'!$B$2:$H$2,0),FALSE)),"",VLOOKUP($C429,'Miljövärden urval för publ'!$B$2:$H$490,MATCH(G$4,'Miljövärden urval för publ'!$B$2:$H$2,0),FALSE))</f>
        <v/>
      </c>
    </row>
    <row r="430" spans="1:7" x14ac:dyDescent="0.35">
      <c r="A430" s="45">
        <v>427</v>
      </c>
      <c r="B430" s="45" t="str">
        <f>IF(ISERROR(INDEX('Miljövärden urval för publ'!$A$2:$AD$475,MATCH($A430,'Miljövärden urval för publ'!$U$2:$U$476,0),1)),"",INDEX('Miljövärden urval för publ'!$A$2:$AD$475,MATCH($A430,'Miljövärden urval för publ'!$U$2:$U$476,0),1))</f>
        <v/>
      </c>
      <c r="C430" s="45" t="str">
        <f>IF(ISERROR(INDEX('Miljövärden urval för publ'!$A$2:$AD$475,MATCH($A430,'Miljövärden urval för publ'!$U$2:$U$476,0),2)),"",INDEX('Miljövärden urval för publ'!$A$2:$AD$475,MATCH($A430,'Miljövärden urval för publ'!$U$2:$U$476,0),2))</f>
        <v/>
      </c>
      <c r="D430" s="45" t="str">
        <f>IF(ISERROR(VLOOKUP($C430,'Miljövärden urval för publ'!$B$2:$H$490,MATCH(D$4,'Miljövärden urval för publ'!$B$2:$H$2,0),FALSE)),"",VLOOKUP($C430,'Miljövärden urval för publ'!$B$2:$H$490,MATCH(D$4,'Miljövärden urval för publ'!$B$2:$H$2,0),FALSE))</f>
        <v/>
      </c>
      <c r="E430" s="45" t="str">
        <f>IF(ISERROR(VLOOKUP($C430,'Miljövärden urval för publ'!$B$2:$H$490,MATCH(E$4,'Miljövärden urval för publ'!$B$2:$H$2,0),FALSE)),"",VLOOKUP($C430,'Miljövärden urval för publ'!$B$2:$H$490,MATCH(E$4,'Miljövärden urval för publ'!$B$2:$H$2,0),FALSE))</f>
        <v/>
      </c>
      <c r="F430" s="45" t="str">
        <f>IF(ISERROR(VLOOKUP($C430,'Miljövärden urval för publ'!$B$2:$H$490,MATCH(F$4,'Miljövärden urval för publ'!$B$2:$H$2,0),FALSE)),"",VLOOKUP($C430,'Miljövärden urval för publ'!$B$2:$H$490,MATCH(F$4,'Miljövärden urval för publ'!$B$2:$H$2,0),FALSE))</f>
        <v/>
      </c>
      <c r="G430" s="45" t="str">
        <f>IF(ISERROR(VLOOKUP($C430,'Miljövärden urval för publ'!$B$2:$H$490,MATCH(G$4,'Miljövärden urval för publ'!$B$2:$H$2,0),FALSE)),"",VLOOKUP($C430,'Miljövärden urval för publ'!$B$2:$H$490,MATCH(G$4,'Miljövärden urval för publ'!$B$2:$H$2,0),FALSE))</f>
        <v/>
      </c>
    </row>
    <row r="431" spans="1:7" x14ac:dyDescent="0.35">
      <c r="A431" s="45">
        <v>428</v>
      </c>
      <c r="B431" s="45" t="str">
        <f>IF(ISERROR(INDEX('Miljövärden urval för publ'!$A$2:$AD$475,MATCH($A431,'Miljövärden urval för publ'!$U$2:$U$476,0),1)),"",INDEX('Miljövärden urval för publ'!$A$2:$AD$475,MATCH($A431,'Miljövärden urval för publ'!$U$2:$U$476,0),1))</f>
        <v/>
      </c>
      <c r="C431" s="45" t="str">
        <f>IF(ISERROR(INDEX('Miljövärden urval för publ'!$A$2:$AD$475,MATCH($A431,'Miljövärden urval för publ'!$U$2:$U$476,0),2)),"",INDEX('Miljövärden urval för publ'!$A$2:$AD$475,MATCH($A431,'Miljövärden urval för publ'!$U$2:$U$476,0),2))</f>
        <v/>
      </c>
      <c r="D431" s="45" t="str">
        <f>IF(ISERROR(VLOOKUP($C431,'Miljövärden urval för publ'!$B$2:$H$490,MATCH(D$4,'Miljövärden urval för publ'!$B$2:$H$2,0),FALSE)),"",VLOOKUP($C431,'Miljövärden urval för publ'!$B$2:$H$490,MATCH(D$4,'Miljövärden urval för publ'!$B$2:$H$2,0),FALSE))</f>
        <v/>
      </c>
      <c r="E431" s="45" t="str">
        <f>IF(ISERROR(VLOOKUP($C431,'Miljövärden urval för publ'!$B$2:$H$490,MATCH(E$4,'Miljövärden urval för publ'!$B$2:$H$2,0),FALSE)),"",VLOOKUP($C431,'Miljövärden urval för publ'!$B$2:$H$490,MATCH(E$4,'Miljövärden urval för publ'!$B$2:$H$2,0),FALSE))</f>
        <v/>
      </c>
      <c r="F431" s="45" t="str">
        <f>IF(ISERROR(VLOOKUP($C431,'Miljövärden urval för publ'!$B$2:$H$490,MATCH(F$4,'Miljövärden urval för publ'!$B$2:$H$2,0),FALSE)),"",VLOOKUP($C431,'Miljövärden urval för publ'!$B$2:$H$490,MATCH(F$4,'Miljövärden urval för publ'!$B$2:$H$2,0),FALSE))</f>
        <v/>
      </c>
      <c r="G431" s="45" t="str">
        <f>IF(ISERROR(VLOOKUP($C431,'Miljövärden urval för publ'!$B$2:$H$490,MATCH(G$4,'Miljövärden urval för publ'!$B$2:$H$2,0),FALSE)),"",VLOOKUP($C431,'Miljövärden urval för publ'!$B$2:$H$490,MATCH(G$4,'Miljövärden urval för publ'!$B$2:$H$2,0),FALSE))</f>
        <v/>
      </c>
    </row>
    <row r="432" spans="1:7" x14ac:dyDescent="0.35">
      <c r="A432" s="45">
        <v>429</v>
      </c>
      <c r="B432" s="45" t="str">
        <f>IF(ISERROR(INDEX('Miljövärden urval för publ'!$A$2:$AD$475,MATCH($A432,'Miljövärden urval för publ'!$U$2:$U$476,0),1)),"",INDEX('Miljövärden urval för publ'!$A$2:$AD$475,MATCH($A432,'Miljövärden urval för publ'!$U$2:$U$476,0),1))</f>
        <v/>
      </c>
      <c r="C432" s="45" t="str">
        <f>IF(ISERROR(INDEX('Miljövärden urval för publ'!$A$2:$AD$475,MATCH($A432,'Miljövärden urval för publ'!$U$2:$U$476,0),2)),"",INDEX('Miljövärden urval för publ'!$A$2:$AD$475,MATCH($A432,'Miljövärden urval för publ'!$U$2:$U$476,0),2))</f>
        <v/>
      </c>
      <c r="D432" s="45" t="str">
        <f>IF(ISERROR(VLOOKUP($C432,'Miljövärden urval för publ'!$B$2:$H$490,MATCH(D$4,'Miljövärden urval för publ'!$B$2:$H$2,0),FALSE)),"",VLOOKUP($C432,'Miljövärden urval för publ'!$B$2:$H$490,MATCH(D$4,'Miljövärden urval för publ'!$B$2:$H$2,0),FALSE))</f>
        <v/>
      </c>
      <c r="E432" s="45" t="str">
        <f>IF(ISERROR(VLOOKUP($C432,'Miljövärden urval för publ'!$B$2:$H$490,MATCH(E$4,'Miljövärden urval för publ'!$B$2:$H$2,0),FALSE)),"",VLOOKUP($C432,'Miljövärden urval för publ'!$B$2:$H$490,MATCH(E$4,'Miljövärden urval för publ'!$B$2:$H$2,0),FALSE))</f>
        <v/>
      </c>
      <c r="F432" s="45" t="str">
        <f>IF(ISERROR(VLOOKUP($C432,'Miljövärden urval för publ'!$B$2:$H$490,MATCH(F$4,'Miljövärden urval för publ'!$B$2:$H$2,0),FALSE)),"",VLOOKUP($C432,'Miljövärden urval för publ'!$B$2:$H$490,MATCH(F$4,'Miljövärden urval för publ'!$B$2:$H$2,0),FALSE))</f>
        <v/>
      </c>
      <c r="G432" s="45" t="str">
        <f>IF(ISERROR(VLOOKUP($C432,'Miljövärden urval för publ'!$B$2:$H$490,MATCH(G$4,'Miljövärden urval för publ'!$B$2:$H$2,0),FALSE)),"",VLOOKUP($C432,'Miljövärden urval för publ'!$B$2:$H$490,MATCH(G$4,'Miljövärden urval för publ'!$B$2:$H$2,0),FALSE))</f>
        <v/>
      </c>
    </row>
    <row r="433" spans="1:7" x14ac:dyDescent="0.35">
      <c r="A433" s="45">
        <v>430</v>
      </c>
      <c r="B433" s="45" t="str">
        <f>IF(ISERROR(INDEX('Miljövärden urval för publ'!$A$2:$AD$475,MATCH($A433,'Miljövärden urval för publ'!$U$2:$U$476,0),1)),"",INDEX('Miljövärden urval för publ'!$A$2:$AD$475,MATCH($A433,'Miljövärden urval för publ'!$U$2:$U$476,0),1))</f>
        <v/>
      </c>
      <c r="C433" s="45" t="str">
        <f>IF(ISERROR(INDEX('Miljövärden urval för publ'!$A$2:$AD$475,MATCH($A433,'Miljövärden urval för publ'!$U$2:$U$476,0),2)),"",INDEX('Miljövärden urval för publ'!$A$2:$AD$475,MATCH($A433,'Miljövärden urval för publ'!$U$2:$U$476,0),2))</f>
        <v/>
      </c>
      <c r="D433" s="45" t="str">
        <f>IF(ISERROR(VLOOKUP($C433,'Miljövärden urval för publ'!$B$2:$H$490,MATCH(D$4,'Miljövärden urval för publ'!$B$2:$H$2,0),FALSE)),"",VLOOKUP($C433,'Miljövärden urval för publ'!$B$2:$H$490,MATCH(D$4,'Miljövärden urval för publ'!$B$2:$H$2,0),FALSE))</f>
        <v/>
      </c>
      <c r="E433" s="45" t="str">
        <f>IF(ISERROR(VLOOKUP($C433,'Miljövärden urval för publ'!$B$2:$H$490,MATCH(E$4,'Miljövärden urval för publ'!$B$2:$H$2,0),FALSE)),"",VLOOKUP($C433,'Miljövärden urval för publ'!$B$2:$H$490,MATCH(E$4,'Miljövärden urval för publ'!$B$2:$H$2,0),FALSE))</f>
        <v/>
      </c>
      <c r="F433" s="45" t="str">
        <f>IF(ISERROR(VLOOKUP($C433,'Miljövärden urval för publ'!$B$2:$H$490,MATCH(F$4,'Miljövärden urval för publ'!$B$2:$H$2,0),FALSE)),"",VLOOKUP($C433,'Miljövärden urval för publ'!$B$2:$H$490,MATCH(F$4,'Miljövärden urval för publ'!$B$2:$H$2,0),FALSE))</f>
        <v/>
      </c>
      <c r="G433" s="45" t="str">
        <f>IF(ISERROR(VLOOKUP($C433,'Miljövärden urval för publ'!$B$2:$H$490,MATCH(G$4,'Miljövärden urval för publ'!$B$2:$H$2,0),FALSE)),"",VLOOKUP($C433,'Miljövärden urval för publ'!$B$2:$H$490,MATCH(G$4,'Miljövärden urval för publ'!$B$2:$H$2,0),FALSE))</f>
        <v/>
      </c>
    </row>
    <row r="434" spans="1:7" x14ac:dyDescent="0.35">
      <c r="A434" s="45">
        <v>431</v>
      </c>
      <c r="B434" s="45" t="str">
        <f>IF(ISERROR(INDEX('Miljövärden urval för publ'!$A$2:$AD$475,MATCH($A434,'Miljövärden urval för publ'!$U$2:$U$476,0),1)),"",INDEX('Miljövärden urval för publ'!$A$2:$AD$475,MATCH($A434,'Miljövärden urval för publ'!$U$2:$U$476,0),1))</f>
        <v/>
      </c>
      <c r="C434" s="45" t="str">
        <f>IF(ISERROR(INDEX('Miljövärden urval för publ'!$A$2:$AD$475,MATCH($A434,'Miljövärden urval för publ'!$U$2:$U$476,0),2)),"",INDEX('Miljövärden urval för publ'!$A$2:$AD$475,MATCH($A434,'Miljövärden urval för publ'!$U$2:$U$476,0),2))</f>
        <v/>
      </c>
      <c r="D434" s="45" t="str">
        <f>IF(ISERROR(VLOOKUP($C434,'Miljövärden urval för publ'!$B$2:$H$490,MATCH(D$4,'Miljövärden urval för publ'!$B$2:$H$2,0),FALSE)),"",VLOOKUP($C434,'Miljövärden urval för publ'!$B$2:$H$490,MATCH(D$4,'Miljövärden urval för publ'!$B$2:$H$2,0),FALSE))</f>
        <v/>
      </c>
      <c r="E434" s="45" t="str">
        <f>IF(ISERROR(VLOOKUP($C434,'Miljövärden urval för publ'!$B$2:$H$490,MATCH(E$4,'Miljövärden urval för publ'!$B$2:$H$2,0),FALSE)),"",VLOOKUP($C434,'Miljövärden urval för publ'!$B$2:$H$490,MATCH(E$4,'Miljövärden urval för publ'!$B$2:$H$2,0),FALSE))</f>
        <v/>
      </c>
      <c r="F434" s="45" t="str">
        <f>IF(ISERROR(VLOOKUP($C434,'Miljövärden urval för publ'!$B$2:$H$490,MATCH(F$4,'Miljövärden urval för publ'!$B$2:$H$2,0),FALSE)),"",VLOOKUP($C434,'Miljövärden urval för publ'!$B$2:$H$490,MATCH(F$4,'Miljövärden urval för publ'!$B$2:$H$2,0),FALSE))</f>
        <v/>
      </c>
      <c r="G434" s="45" t="str">
        <f>IF(ISERROR(VLOOKUP($C434,'Miljövärden urval för publ'!$B$2:$H$490,MATCH(G$4,'Miljövärden urval för publ'!$B$2:$H$2,0),FALSE)),"",VLOOKUP($C434,'Miljövärden urval för publ'!$B$2:$H$490,MATCH(G$4,'Miljövärden urval för publ'!$B$2:$H$2,0),FALSE))</f>
        <v/>
      </c>
    </row>
    <row r="435" spans="1:7" x14ac:dyDescent="0.35">
      <c r="A435" s="45">
        <v>432</v>
      </c>
      <c r="B435" s="45" t="str">
        <f>IF(ISERROR(INDEX('Miljövärden urval för publ'!$A$2:$AD$475,MATCH($A435,'Miljövärden urval för publ'!$U$2:$U$476,0),1)),"",INDEX('Miljövärden urval för publ'!$A$2:$AD$475,MATCH($A435,'Miljövärden urval för publ'!$U$2:$U$476,0),1))</f>
        <v/>
      </c>
      <c r="C435" s="45" t="str">
        <f>IF(ISERROR(INDEX('Miljövärden urval för publ'!$A$2:$AD$475,MATCH($A435,'Miljövärden urval för publ'!$U$2:$U$476,0),2)),"",INDEX('Miljövärden urval för publ'!$A$2:$AD$475,MATCH($A435,'Miljövärden urval för publ'!$U$2:$U$476,0),2))</f>
        <v/>
      </c>
      <c r="D435" s="45" t="str">
        <f>IF(ISERROR(VLOOKUP($C435,'Miljövärden urval för publ'!$B$2:$H$490,MATCH(D$4,'Miljövärden urval för publ'!$B$2:$H$2,0),FALSE)),"",VLOOKUP($C435,'Miljövärden urval för publ'!$B$2:$H$490,MATCH(D$4,'Miljövärden urval för publ'!$B$2:$H$2,0),FALSE))</f>
        <v/>
      </c>
      <c r="E435" s="45" t="str">
        <f>IF(ISERROR(VLOOKUP($C435,'Miljövärden urval för publ'!$B$2:$H$490,MATCH(E$4,'Miljövärden urval för publ'!$B$2:$H$2,0),FALSE)),"",VLOOKUP($C435,'Miljövärden urval för publ'!$B$2:$H$490,MATCH(E$4,'Miljövärden urval för publ'!$B$2:$H$2,0),FALSE))</f>
        <v/>
      </c>
      <c r="F435" s="45" t="str">
        <f>IF(ISERROR(VLOOKUP($C435,'Miljövärden urval för publ'!$B$2:$H$490,MATCH(F$4,'Miljövärden urval för publ'!$B$2:$H$2,0),FALSE)),"",VLOOKUP($C435,'Miljövärden urval för publ'!$B$2:$H$490,MATCH(F$4,'Miljövärden urval för publ'!$B$2:$H$2,0),FALSE))</f>
        <v/>
      </c>
      <c r="G435" s="45" t="str">
        <f>IF(ISERROR(VLOOKUP($C435,'Miljövärden urval för publ'!$B$2:$H$490,MATCH(G$4,'Miljövärden urval för publ'!$B$2:$H$2,0),FALSE)),"",VLOOKUP($C435,'Miljövärden urval för publ'!$B$2:$H$490,MATCH(G$4,'Miljövärden urval för publ'!$B$2:$H$2,0),FALSE))</f>
        <v/>
      </c>
    </row>
    <row r="436" spans="1:7" x14ac:dyDescent="0.35">
      <c r="A436" s="45">
        <v>433</v>
      </c>
      <c r="B436" s="45" t="str">
        <f>IF(ISERROR(INDEX('Miljövärden urval för publ'!$A$2:$AD$475,MATCH($A436,'Miljövärden urval för publ'!$U$2:$U$476,0),1)),"",INDEX('Miljövärden urval för publ'!$A$2:$AD$475,MATCH($A436,'Miljövärden urval för publ'!$U$2:$U$476,0),1))</f>
        <v/>
      </c>
      <c r="C436" s="45" t="str">
        <f>IF(ISERROR(INDEX('Miljövärden urval för publ'!$A$2:$AD$475,MATCH($A436,'Miljövärden urval för publ'!$U$2:$U$476,0),2)),"",INDEX('Miljövärden urval för publ'!$A$2:$AD$475,MATCH($A436,'Miljövärden urval för publ'!$U$2:$U$476,0),2))</f>
        <v/>
      </c>
      <c r="D436" s="45" t="str">
        <f>IF(ISERROR(VLOOKUP($C436,'Miljövärden urval för publ'!$B$2:$H$490,MATCH(D$4,'Miljövärden urval för publ'!$B$2:$H$2,0),FALSE)),"",VLOOKUP($C436,'Miljövärden urval för publ'!$B$2:$H$490,MATCH(D$4,'Miljövärden urval för publ'!$B$2:$H$2,0),FALSE))</f>
        <v/>
      </c>
      <c r="E436" s="45" t="str">
        <f>IF(ISERROR(VLOOKUP($C436,'Miljövärden urval för publ'!$B$2:$H$490,MATCH(E$4,'Miljövärden urval för publ'!$B$2:$H$2,0),FALSE)),"",VLOOKUP($C436,'Miljövärden urval för publ'!$B$2:$H$490,MATCH(E$4,'Miljövärden urval för publ'!$B$2:$H$2,0),FALSE))</f>
        <v/>
      </c>
      <c r="F436" s="45" t="str">
        <f>IF(ISERROR(VLOOKUP($C436,'Miljövärden urval för publ'!$B$2:$H$490,MATCH(F$4,'Miljövärden urval för publ'!$B$2:$H$2,0),FALSE)),"",VLOOKUP($C436,'Miljövärden urval för publ'!$B$2:$H$490,MATCH(F$4,'Miljövärden urval för publ'!$B$2:$H$2,0),FALSE))</f>
        <v/>
      </c>
      <c r="G436" s="45" t="str">
        <f>IF(ISERROR(VLOOKUP($C436,'Miljövärden urval för publ'!$B$2:$H$490,MATCH(G$4,'Miljövärden urval för publ'!$B$2:$H$2,0),FALSE)),"",VLOOKUP($C436,'Miljövärden urval för publ'!$B$2:$H$490,MATCH(G$4,'Miljövärden urval för publ'!$B$2:$H$2,0),FALSE))</f>
        <v/>
      </c>
    </row>
    <row r="437" spans="1:7" x14ac:dyDescent="0.35">
      <c r="A437" s="45">
        <v>434</v>
      </c>
      <c r="B437" s="45" t="str">
        <f>IF(ISERROR(INDEX('Miljövärden urval för publ'!$A$2:$AD$475,MATCH($A437,'Miljövärden urval för publ'!$U$2:$U$476,0),1)),"",INDEX('Miljövärden urval för publ'!$A$2:$AD$475,MATCH($A437,'Miljövärden urval för publ'!$U$2:$U$476,0),1))</f>
        <v/>
      </c>
      <c r="C437" s="45" t="str">
        <f>IF(ISERROR(INDEX('Miljövärden urval för publ'!$A$2:$AD$475,MATCH($A437,'Miljövärden urval för publ'!$U$2:$U$476,0),2)),"",INDEX('Miljövärden urval för publ'!$A$2:$AD$475,MATCH($A437,'Miljövärden urval för publ'!$U$2:$U$476,0),2))</f>
        <v/>
      </c>
      <c r="D437" s="45" t="str">
        <f>IF(ISERROR(VLOOKUP($C437,'Miljövärden urval för publ'!$B$2:$H$490,MATCH(D$4,'Miljövärden urval för publ'!$B$2:$H$2,0),FALSE)),"",VLOOKUP($C437,'Miljövärden urval för publ'!$B$2:$H$490,MATCH(D$4,'Miljövärden urval för publ'!$B$2:$H$2,0),FALSE))</f>
        <v/>
      </c>
      <c r="E437" s="45" t="str">
        <f>IF(ISERROR(VLOOKUP($C437,'Miljövärden urval för publ'!$B$2:$H$490,MATCH(E$4,'Miljövärden urval för publ'!$B$2:$H$2,0),FALSE)),"",VLOOKUP($C437,'Miljövärden urval för publ'!$B$2:$H$490,MATCH(E$4,'Miljövärden urval för publ'!$B$2:$H$2,0),FALSE))</f>
        <v/>
      </c>
      <c r="F437" s="45" t="str">
        <f>IF(ISERROR(VLOOKUP($C437,'Miljövärden urval för publ'!$B$2:$H$490,MATCH(F$4,'Miljövärden urval för publ'!$B$2:$H$2,0),FALSE)),"",VLOOKUP($C437,'Miljövärden urval för publ'!$B$2:$H$490,MATCH(F$4,'Miljövärden urval för publ'!$B$2:$H$2,0),FALSE))</f>
        <v/>
      </c>
      <c r="G437" s="45" t="str">
        <f>IF(ISERROR(VLOOKUP($C437,'Miljövärden urval för publ'!$B$2:$H$490,MATCH(G$4,'Miljövärden urval för publ'!$B$2:$H$2,0),FALSE)),"",VLOOKUP($C437,'Miljövärden urval för publ'!$B$2:$H$490,MATCH(G$4,'Miljövärden urval för publ'!$B$2:$H$2,0),FALSE))</f>
        <v/>
      </c>
    </row>
    <row r="438" spans="1:7" x14ac:dyDescent="0.35">
      <c r="A438" s="45">
        <v>435</v>
      </c>
      <c r="B438" s="45" t="str">
        <f>IF(ISERROR(INDEX('Miljövärden urval för publ'!$A$2:$AD$475,MATCH($A438,'Miljövärden urval för publ'!$U$2:$U$476,0),1)),"",INDEX('Miljövärden urval för publ'!$A$2:$AD$475,MATCH($A438,'Miljövärden urval för publ'!$U$2:$U$476,0),1))</f>
        <v/>
      </c>
      <c r="C438" s="45" t="str">
        <f>IF(ISERROR(INDEX('Miljövärden urval för publ'!$A$2:$AD$475,MATCH($A438,'Miljövärden urval för publ'!$U$2:$U$476,0),2)),"",INDEX('Miljövärden urval för publ'!$A$2:$AD$475,MATCH($A438,'Miljövärden urval för publ'!$U$2:$U$476,0),2))</f>
        <v/>
      </c>
      <c r="D438" s="45" t="str">
        <f>IF(ISERROR(VLOOKUP($C438,'Miljövärden urval för publ'!$B$2:$H$490,MATCH(D$4,'Miljövärden urval för publ'!$B$2:$H$2,0),FALSE)),"",VLOOKUP($C438,'Miljövärden urval för publ'!$B$2:$H$490,MATCH(D$4,'Miljövärden urval för publ'!$B$2:$H$2,0),FALSE))</f>
        <v/>
      </c>
      <c r="E438" s="45" t="str">
        <f>IF(ISERROR(VLOOKUP($C438,'Miljövärden urval för publ'!$B$2:$H$490,MATCH(E$4,'Miljövärden urval för publ'!$B$2:$H$2,0),FALSE)),"",VLOOKUP($C438,'Miljövärden urval för publ'!$B$2:$H$490,MATCH(E$4,'Miljövärden urval för publ'!$B$2:$H$2,0),FALSE))</f>
        <v/>
      </c>
      <c r="F438" s="45" t="str">
        <f>IF(ISERROR(VLOOKUP($C438,'Miljövärden urval för publ'!$B$2:$H$490,MATCH(F$4,'Miljövärden urval för publ'!$B$2:$H$2,0),FALSE)),"",VLOOKUP($C438,'Miljövärden urval för publ'!$B$2:$H$490,MATCH(F$4,'Miljövärden urval för publ'!$B$2:$H$2,0),FALSE))</f>
        <v/>
      </c>
      <c r="G438" s="45" t="str">
        <f>IF(ISERROR(VLOOKUP($C438,'Miljövärden urval för publ'!$B$2:$H$490,MATCH(G$4,'Miljövärden urval för publ'!$B$2:$H$2,0),FALSE)),"",VLOOKUP($C438,'Miljövärden urval för publ'!$B$2:$H$490,MATCH(G$4,'Miljövärden urval för publ'!$B$2:$H$2,0),FALSE))</f>
        <v/>
      </c>
    </row>
    <row r="439" spans="1:7" x14ac:dyDescent="0.35">
      <c r="A439" s="45">
        <v>436</v>
      </c>
      <c r="B439" s="45" t="str">
        <f>IF(ISERROR(INDEX('Miljövärden urval för publ'!$A$2:$AD$475,MATCH($A439,'Miljövärden urval för publ'!$U$2:$U$476,0),1)),"",INDEX('Miljövärden urval för publ'!$A$2:$AD$475,MATCH($A439,'Miljövärden urval för publ'!$U$2:$U$476,0),1))</f>
        <v/>
      </c>
      <c r="C439" s="45" t="str">
        <f>IF(ISERROR(INDEX('Miljövärden urval för publ'!$A$2:$AD$475,MATCH($A439,'Miljövärden urval för publ'!$U$2:$U$476,0),2)),"",INDEX('Miljövärden urval för publ'!$A$2:$AD$475,MATCH($A439,'Miljövärden urval för publ'!$U$2:$U$476,0),2))</f>
        <v/>
      </c>
      <c r="D439" s="45" t="str">
        <f>IF(ISERROR(VLOOKUP($C439,'Miljövärden urval för publ'!$B$2:$H$490,MATCH(D$4,'Miljövärden urval för publ'!$B$2:$H$2,0),FALSE)),"",VLOOKUP($C439,'Miljövärden urval för publ'!$B$2:$H$490,MATCH(D$4,'Miljövärden urval för publ'!$B$2:$H$2,0),FALSE))</f>
        <v/>
      </c>
      <c r="E439" s="45" t="str">
        <f>IF(ISERROR(VLOOKUP($C439,'Miljövärden urval för publ'!$B$2:$H$490,MATCH(E$4,'Miljövärden urval för publ'!$B$2:$H$2,0),FALSE)),"",VLOOKUP($C439,'Miljövärden urval för publ'!$B$2:$H$490,MATCH(E$4,'Miljövärden urval för publ'!$B$2:$H$2,0),FALSE))</f>
        <v/>
      </c>
      <c r="F439" s="45" t="str">
        <f>IF(ISERROR(VLOOKUP($C439,'Miljövärden urval för publ'!$B$2:$H$490,MATCH(F$4,'Miljövärden urval för publ'!$B$2:$H$2,0),FALSE)),"",VLOOKUP($C439,'Miljövärden urval för publ'!$B$2:$H$490,MATCH(F$4,'Miljövärden urval för publ'!$B$2:$H$2,0),FALSE))</f>
        <v/>
      </c>
      <c r="G439" s="45" t="str">
        <f>IF(ISERROR(VLOOKUP($C439,'Miljövärden urval för publ'!$B$2:$H$490,MATCH(G$4,'Miljövärden urval för publ'!$B$2:$H$2,0),FALSE)),"",VLOOKUP($C439,'Miljövärden urval för publ'!$B$2:$H$490,MATCH(G$4,'Miljövärden urval för publ'!$B$2:$H$2,0),FALSE))</f>
        <v/>
      </c>
    </row>
    <row r="440" spans="1:7" x14ac:dyDescent="0.35">
      <c r="A440" s="45">
        <v>437</v>
      </c>
      <c r="B440" s="45" t="str">
        <f>IF(ISERROR(INDEX('Miljövärden urval för publ'!$A$2:$AD$475,MATCH($A440,'Miljövärden urval för publ'!$U$2:$U$476,0),1)),"",INDEX('Miljövärden urval för publ'!$A$2:$AD$475,MATCH($A440,'Miljövärden urval för publ'!$U$2:$U$476,0),1))</f>
        <v/>
      </c>
      <c r="C440" s="45" t="str">
        <f>IF(ISERROR(INDEX('Miljövärden urval för publ'!$A$2:$AD$475,MATCH($A440,'Miljövärden urval för publ'!$U$2:$U$476,0),2)),"",INDEX('Miljövärden urval för publ'!$A$2:$AD$475,MATCH($A440,'Miljövärden urval för publ'!$U$2:$U$476,0),2))</f>
        <v/>
      </c>
      <c r="D440" s="45" t="str">
        <f>IF(ISERROR(VLOOKUP($C440,'Miljövärden urval för publ'!$B$2:$H$490,MATCH(D$4,'Miljövärden urval för publ'!$B$2:$H$2,0),FALSE)),"",VLOOKUP($C440,'Miljövärden urval för publ'!$B$2:$H$490,MATCH(D$4,'Miljövärden urval för publ'!$B$2:$H$2,0),FALSE))</f>
        <v/>
      </c>
      <c r="E440" s="45" t="str">
        <f>IF(ISERROR(VLOOKUP($C440,'Miljövärden urval för publ'!$B$2:$H$490,MATCH(E$4,'Miljövärden urval för publ'!$B$2:$H$2,0),FALSE)),"",VLOOKUP($C440,'Miljövärden urval för publ'!$B$2:$H$490,MATCH(E$4,'Miljövärden urval för publ'!$B$2:$H$2,0),FALSE))</f>
        <v/>
      </c>
      <c r="F440" s="45" t="str">
        <f>IF(ISERROR(VLOOKUP($C440,'Miljövärden urval för publ'!$B$2:$H$490,MATCH(F$4,'Miljövärden urval för publ'!$B$2:$H$2,0),FALSE)),"",VLOOKUP($C440,'Miljövärden urval för publ'!$B$2:$H$490,MATCH(F$4,'Miljövärden urval för publ'!$B$2:$H$2,0),FALSE))</f>
        <v/>
      </c>
      <c r="G440" s="45" t="str">
        <f>IF(ISERROR(VLOOKUP($C440,'Miljövärden urval för publ'!$B$2:$H$490,MATCH(G$4,'Miljövärden urval för publ'!$B$2:$H$2,0),FALSE)),"",VLOOKUP($C440,'Miljövärden urval för publ'!$B$2:$H$490,MATCH(G$4,'Miljövärden urval för publ'!$B$2:$H$2,0),FALSE))</f>
        <v/>
      </c>
    </row>
    <row r="441" spans="1:7" x14ac:dyDescent="0.35">
      <c r="A441" s="45">
        <v>438</v>
      </c>
      <c r="B441" s="45" t="str">
        <f>IF(ISERROR(INDEX('Miljövärden urval för publ'!$A$2:$AD$475,MATCH($A441,'Miljövärden urval för publ'!$U$2:$U$476,0),1)),"",INDEX('Miljövärden urval för publ'!$A$2:$AD$475,MATCH($A441,'Miljövärden urval för publ'!$U$2:$U$476,0),1))</f>
        <v/>
      </c>
      <c r="C441" s="45" t="str">
        <f>IF(ISERROR(INDEX('Miljövärden urval för publ'!$A$2:$AD$475,MATCH($A441,'Miljövärden urval för publ'!$U$2:$U$476,0),2)),"",INDEX('Miljövärden urval för publ'!$A$2:$AD$475,MATCH($A441,'Miljövärden urval för publ'!$U$2:$U$476,0),2))</f>
        <v/>
      </c>
      <c r="D441" s="45" t="str">
        <f>IF(ISERROR(VLOOKUP($C441,'Miljövärden urval för publ'!$B$2:$H$490,MATCH(D$4,'Miljövärden urval för publ'!$B$2:$H$2,0),FALSE)),"",VLOOKUP($C441,'Miljövärden urval för publ'!$B$2:$H$490,MATCH(D$4,'Miljövärden urval för publ'!$B$2:$H$2,0),FALSE))</f>
        <v/>
      </c>
      <c r="E441" s="45" t="str">
        <f>IF(ISERROR(VLOOKUP($C441,'Miljövärden urval för publ'!$B$2:$H$490,MATCH(E$4,'Miljövärden urval för publ'!$B$2:$H$2,0),FALSE)),"",VLOOKUP($C441,'Miljövärden urval för publ'!$B$2:$H$490,MATCH(E$4,'Miljövärden urval för publ'!$B$2:$H$2,0),FALSE))</f>
        <v/>
      </c>
      <c r="F441" s="45" t="str">
        <f>IF(ISERROR(VLOOKUP($C441,'Miljövärden urval för publ'!$B$2:$H$490,MATCH(F$4,'Miljövärden urval för publ'!$B$2:$H$2,0),FALSE)),"",VLOOKUP($C441,'Miljövärden urval för publ'!$B$2:$H$490,MATCH(F$4,'Miljövärden urval för publ'!$B$2:$H$2,0),FALSE))</f>
        <v/>
      </c>
      <c r="G441" s="45" t="str">
        <f>IF(ISERROR(VLOOKUP($C441,'Miljövärden urval för publ'!$B$2:$H$490,MATCH(G$4,'Miljövärden urval för publ'!$B$2:$H$2,0),FALSE)),"",VLOOKUP($C441,'Miljövärden urval för publ'!$B$2:$H$490,MATCH(G$4,'Miljövärden urval för publ'!$B$2:$H$2,0),FALSE))</f>
        <v/>
      </c>
    </row>
    <row r="442" spans="1:7" x14ac:dyDescent="0.35">
      <c r="A442" s="45">
        <v>439</v>
      </c>
      <c r="B442" s="45" t="str">
        <f>IF(ISERROR(INDEX('Miljövärden urval för publ'!$A$2:$AD$475,MATCH($A442,'Miljövärden urval för publ'!$U$2:$U$476,0),1)),"",INDEX('Miljövärden urval för publ'!$A$2:$AD$475,MATCH($A442,'Miljövärden urval för publ'!$U$2:$U$476,0),1))</f>
        <v/>
      </c>
      <c r="C442" s="45" t="str">
        <f>IF(ISERROR(INDEX('Miljövärden urval för publ'!$A$2:$AD$475,MATCH($A442,'Miljövärden urval för publ'!$U$2:$U$476,0),2)),"",INDEX('Miljövärden urval för publ'!$A$2:$AD$475,MATCH($A442,'Miljövärden urval för publ'!$U$2:$U$476,0),2))</f>
        <v/>
      </c>
      <c r="D442" s="45" t="str">
        <f>IF(ISERROR(VLOOKUP($C442,'Miljövärden urval för publ'!$B$2:$H$490,MATCH(D$4,'Miljövärden urval för publ'!$B$2:$H$2,0),FALSE)),"",VLOOKUP($C442,'Miljövärden urval för publ'!$B$2:$H$490,MATCH(D$4,'Miljövärden urval för publ'!$B$2:$H$2,0),FALSE))</f>
        <v/>
      </c>
      <c r="E442" s="45" t="str">
        <f>IF(ISERROR(VLOOKUP($C442,'Miljövärden urval för publ'!$B$2:$H$490,MATCH(E$4,'Miljövärden urval för publ'!$B$2:$H$2,0),FALSE)),"",VLOOKUP($C442,'Miljövärden urval för publ'!$B$2:$H$490,MATCH(E$4,'Miljövärden urval för publ'!$B$2:$H$2,0),FALSE))</f>
        <v/>
      </c>
      <c r="F442" s="45" t="str">
        <f>IF(ISERROR(VLOOKUP($C442,'Miljövärden urval för publ'!$B$2:$H$490,MATCH(F$4,'Miljövärden urval för publ'!$B$2:$H$2,0),FALSE)),"",VLOOKUP($C442,'Miljövärden urval för publ'!$B$2:$H$490,MATCH(F$4,'Miljövärden urval för publ'!$B$2:$H$2,0),FALSE))</f>
        <v/>
      </c>
      <c r="G442" s="45" t="str">
        <f>IF(ISERROR(VLOOKUP($C442,'Miljövärden urval för publ'!$B$2:$H$490,MATCH(G$4,'Miljövärden urval för publ'!$B$2:$H$2,0),FALSE)),"",VLOOKUP($C442,'Miljövärden urval för publ'!$B$2:$H$490,MATCH(G$4,'Miljövärden urval för publ'!$B$2:$H$2,0),FALSE))</f>
        <v/>
      </c>
    </row>
    <row r="443" spans="1:7" x14ac:dyDescent="0.35">
      <c r="A443" s="45">
        <v>440</v>
      </c>
      <c r="B443" s="45" t="str">
        <f>IF(ISERROR(INDEX('Miljövärden urval för publ'!$A$2:$AD$475,MATCH($A443,'Miljövärden urval för publ'!$U$2:$U$476,0),1)),"",INDEX('Miljövärden urval för publ'!$A$2:$AD$475,MATCH($A443,'Miljövärden urval för publ'!$U$2:$U$476,0),1))</f>
        <v/>
      </c>
      <c r="C443" s="45" t="str">
        <f>IF(ISERROR(INDEX('Miljövärden urval för publ'!$A$2:$AD$475,MATCH($A443,'Miljövärden urval för publ'!$U$2:$U$476,0),2)),"",INDEX('Miljövärden urval för publ'!$A$2:$AD$475,MATCH($A443,'Miljövärden urval för publ'!$U$2:$U$476,0),2))</f>
        <v/>
      </c>
      <c r="D443" s="45" t="str">
        <f>IF(ISERROR(VLOOKUP($C443,'Miljövärden urval för publ'!$B$2:$H$490,MATCH(D$4,'Miljövärden urval för publ'!$B$2:$H$2,0),FALSE)),"",VLOOKUP($C443,'Miljövärden urval för publ'!$B$2:$H$490,MATCH(D$4,'Miljövärden urval för publ'!$B$2:$H$2,0),FALSE))</f>
        <v/>
      </c>
      <c r="E443" s="45" t="str">
        <f>IF(ISERROR(VLOOKUP($C443,'Miljövärden urval för publ'!$B$2:$H$490,MATCH(E$4,'Miljövärden urval för publ'!$B$2:$H$2,0),FALSE)),"",VLOOKUP($C443,'Miljövärden urval för publ'!$B$2:$H$490,MATCH(E$4,'Miljövärden urval för publ'!$B$2:$H$2,0),FALSE))</f>
        <v/>
      </c>
      <c r="F443" s="45" t="str">
        <f>IF(ISERROR(VLOOKUP($C443,'Miljövärden urval för publ'!$B$2:$H$490,MATCH(F$4,'Miljövärden urval för publ'!$B$2:$H$2,0),FALSE)),"",VLOOKUP($C443,'Miljövärden urval för publ'!$B$2:$H$490,MATCH(F$4,'Miljövärden urval för publ'!$B$2:$H$2,0),FALSE))</f>
        <v/>
      </c>
      <c r="G443" s="45" t="str">
        <f>IF(ISERROR(VLOOKUP($C443,'Miljövärden urval för publ'!$B$2:$H$490,MATCH(G$4,'Miljövärden urval för publ'!$B$2:$H$2,0),FALSE)),"",VLOOKUP($C443,'Miljövärden urval för publ'!$B$2:$H$490,MATCH(G$4,'Miljövärden urval för publ'!$B$2:$H$2,0),FALSE))</f>
        <v/>
      </c>
    </row>
    <row r="444" spans="1:7" x14ac:dyDescent="0.35">
      <c r="A444" s="45">
        <v>441</v>
      </c>
      <c r="B444" s="45" t="str">
        <f>IF(ISERROR(INDEX('Miljövärden urval för publ'!$A$2:$AD$475,MATCH($A444,'Miljövärden urval för publ'!$U$2:$U$476,0),1)),"",INDEX('Miljövärden urval för publ'!$A$2:$AD$475,MATCH($A444,'Miljövärden urval för publ'!$U$2:$U$476,0),1))</f>
        <v/>
      </c>
      <c r="C444" s="45" t="str">
        <f>IF(ISERROR(INDEX('Miljövärden urval för publ'!$A$2:$AD$475,MATCH($A444,'Miljövärden urval för publ'!$U$2:$U$476,0),2)),"",INDEX('Miljövärden urval för publ'!$A$2:$AD$475,MATCH($A444,'Miljövärden urval för publ'!$U$2:$U$476,0),2))</f>
        <v/>
      </c>
      <c r="D444" s="45" t="str">
        <f>IF(ISERROR(VLOOKUP($C444,'Miljövärden urval för publ'!$B$2:$H$490,MATCH(D$4,'Miljövärden urval för publ'!$B$2:$H$2,0),FALSE)),"",VLOOKUP($C444,'Miljövärden urval för publ'!$B$2:$H$490,MATCH(D$4,'Miljövärden urval för publ'!$B$2:$H$2,0),FALSE))</f>
        <v/>
      </c>
      <c r="E444" s="45" t="str">
        <f>IF(ISERROR(VLOOKUP($C444,'Miljövärden urval för publ'!$B$2:$H$490,MATCH(E$4,'Miljövärden urval för publ'!$B$2:$H$2,0),FALSE)),"",VLOOKUP($C444,'Miljövärden urval för publ'!$B$2:$H$490,MATCH(E$4,'Miljövärden urval för publ'!$B$2:$H$2,0),FALSE))</f>
        <v/>
      </c>
      <c r="F444" s="45" t="str">
        <f>IF(ISERROR(VLOOKUP($C444,'Miljövärden urval för publ'!$B$2:$H$490,MATCH(F$4,'Miljövärden urval för publ'!$B$2:$H$2,0),FALSE)),"",VLOOKUP($C444,'Miljövärden urval för publ'!$B$2:$H$490,MATCH(F$4,'Miljövärden urval för publ'!$B$2:$H$2,0),FALSE))</f>
        <v/>
      </c>
      <c r="G444" s="45" t="str">
        <f>IF(ISERROR(VLOOKUP($C444,'Miljövärden urval för publ'!$B$2:$H$490,MATCH(G$4,'Miljövärden urval för publ'!$B$2:$H$2,0),FALSE)),"",VLOOKUP($C444,'Miljövärden urval för publ'!$B$2:$H$490,MATCH(G$4,'Miljövärden urval för publ'!$B$2:$H$2,0),FALSE))</f>
        <v/>
      </c>
    </row>
    <row r="445" spans="1:7" x14ac:dyDescent="0.35">
      <c r="A445" s="45">
        <v>442</v>
      </c>
      <c r="B445" s="45" t="str">
        <f>IF(ISERROR(INDEX('Miljövärden urval för publ'!$A$2:$AD$475,MATCH($A445,'Miljövärden urval för publ'!$U$2:$U$476,0),1)),"",INDEX('Miljövärden urval för publ'!$A$2:$AD$475,MATCH($A445,'Miljövärden urval för publ'!$U$2:$U$476,0),1))</f>
        <v/>
      </c>
      <c r="C445" s="45" t="str">
        <f>IF(ISERROR(INDEX('Miljövärden urval för publ'!$A$2:$AD$475,MATCH($A445,'Miljövärden urval för publ'!$U$2:$U$476,0),2)),"",INDEX('Miljövärden urval för publ'!$A$2:$AD$475,MATCH($A445,'Miljövärden urval för publ'!$U$2:$U$476,0),2))</f>
        <v/>
      </c>
      <c r="D445" s="45" t="str">
        <f>IF(ISERROR(VLOOKUP($C445,'Miljövärden urval för publ'!$B$2:$H$490,MATCH(D$4,'Miljövärden urval för publ'!$B$2:$H$2,0),FALSE)),"",VLOOKUP($C445,'Miljövärden urval för publ'!$B$2:$H$490,MATCH(D$4,'Miljövärden urval för publ'!$B$2:$H$2,0),FALSE))</f>
        <v/>
      </c>
      <c r="E445" s="45" t="str">
        <f>IF(ISERROR(VLOOKUP($C445,'Miljövärden urval för publ'!$B$2:$H$490,MATCH(E$4,'Miljövärden urval för publ'!$B$2:$H$2,0),FALSE)),"",VLOOKUP($C445,'Miljövärden urval för publ'!$B$2:$H$490,MATCH(E$4,'Miljövärden urval för publ'!$B$2:$H$2,0),FALSE))</f>
        <v/>
      </c>
      <c r="F445" s="45" t="str">
        <f>IF(ISERROR(VLOOKUP($C445,'Miljövärden urval för publ'!$B$2:$H$490,MATCH(F$4,'Miljövärden urval för publ'!$B$2:$H$2,0),FALSE)),"",VLOOKUP($C445,'Miljövärden urval för publ'!$B$2:$H$490,MATCH(F$4,'Miljövärden urval för publ'!$B$2:$H$2,0),FALSE))</f>
        <v/>
      </c>
      <c r="G445" s="45" t="str">
        <f>IF(ISERROR(VLOOKUP($C445,'Miljövärden urval för publ'!$B$2:$H$490,MATCH(G$4,'Miljövärden urval för publ'!$B$2:$H$2,0),FALSE)),"",VLOOKUP($C445,'Miljövärden urval för publ'!$B$2:$H$490,MATCH(G$4,'Miljövärden urval för publ'!$B$2:$H$2,0),FALSE))</f>
        <v/>
      </c>
    </row>
    <row r="446" spans="1:7" x14ac:dyDescent="0.35">
      <c r="A446" s="45">
        <v>443</v>
      </c>
      <c r="B446" s="45" t="str">
        <f>IF(ISERROR(INDEX('Miljövärden urval för publ'!$A$2:$AD$475,MATCH($A446,'Miljövärden urval för publ'!$U$2:$U$476,0),1)),"",INDEX('Miljövärden urval för publ'!$A$2:$AD$475,MATCH($A446,'Miljövärden urval för publ'!$U$2:$U$476,0),1))</f>
        <v/>
      </c>
      <c r="C446" s="45" t="str">
        <f>IF(ISERROR(INDEX('Miljövärden urval för publ'!$A$2:$AD$475,MATCH($A446,'Miljövärden urval för publ'!$U$2:$U$476,0),2)),"",INDEX('Miljövärden urval för publ'!$A$2:$AD$475,MATCH($A446,'Miljövärden urval för publ'!$U$2:$U$476,0),2))</f>
        <v/>
      </c>
      <c r="D446" s="45" t="str">
        <f>IF(ISERROR(VLOOKUP($C446,'Miljövärden urval för publ'!$B$2:$H$490,MATCH(D$4,'Miljövärden urval för publ'!$B$2:$H$2,0),FALSE)),"",VLOOKUP($C446,'Miljövärden urval för publ'!$B$2:$H$490,MATCH(D$4,'Miljövärden urval för publ'!$B$2:$H$2,0),FALSE))</f>
        <v/>
      </c>
      <c r="E446" s="45" t="str">
        <f>IF(ISERROR(VLOOKUP($C446,'Miljövärden urval för publ'!$B$2:$H$490,MATCH(E$4,'Miljövärden urval för publ'!$B$2:$H$2,0),FALSE)),"",VLOOKUP($C446,'Miljövärden urval för publ'!$B$2:$H$490,MATCH(E$4,'Miljövärden urval för publ'!$B$2:$H$2,0),FALSE))</f>
        <v/>
      </c>
      <c r="F446" s="45" t="str">
        <f>IF(ISERROR(VLOOKUP($C446,'Miljövärden urval för publ'!$B$2:$H$490,MATCH(F$4,'Miljövärden urval för publ'!$B$2:$H$2,0),FALSE)),"",VLOOKUP($C446,'Miljövärden urval för publ'!$B$2:$H$490,MATCH(F$4,'Miljövärden urval för publ'!$B$2:$H$2,0),FALSE))</f>
        <v/>
      </c>
      <c r="G446" s="45" t="str">
        <f>IF(ISERROR(VLOOKUP($C446,'Miljövärden urval för publ'!$B$2:$H$490,MATCH(G$4,'Miljövärden urval för publ'!$B$2:$H$2,0),FALSE)),"",VLOOKUP($C446,'Miljövärden urval för publ'!$B$2:$H$490,MATCH(G$4,'Miljövärden urval för publ'!$B$2:$H$2,0),FALSE))</f>
        <v/>
      </c>
    </row>
    <row r="447" spans="1:7" x14ac:dyDescent="0.35">
      <c r="A447" s="45">
        <v>444</v>
      </c>
      <c r="B447" s="45" t="str">
        <f>IF(ISERROR(INDEX('Miljövärden urval för publ'!$A$2:$AD$475,MATCH($A447,'Miljövärden urval för publ'!$U$2:$U$476,0),1)),"",INDEX('Miljövärden urval för publ'!$A$2:$AD$475,MATCH($A447,'Miljövärden urval för publ'!$U$2:$U$476,0),1))</f>
        <v/>
      </c>
      <c r="C447" s="45" t="str">
        <f>IF(ISERROR(INDEX('Miljövärden urval för publ'!$A$2:$AD$475,MATCH($A447,'Miljövärden urval för publ'!$U$2:$U$476,0),2)),"",INDEX('Miljövärden urval för publ'!$A$2:$AD$475,MATCH($A447,'Miljövärden urval för publ'!$U$2:$U$476,0),2))</f>
        <v/>
      </c>
      <c r="D447" s="45" t="str">
        <f>IF(ISERROR(VLOOKUP($C447,'Miljövärden urval för publ'!$B$2:$H$490,MATCH(D$4,'Miljövärden urval för publ'!$B$2:$H$2,0),FALSE)),"",VLOOKUP($C447,'Miljövärden urval för publ'!$B$2:$H$490,MATCH(D$4,'Miljövärden urval för publ'!$B$2:$H$2,0),FALSE))</f>
        <v/>
      </c>
      <c r="E447" s="45" t="str">
        <f>IF(ISERROR(VLOOKUP($C447,'Miljövärden urval för publ'!$B$2:$H$490,MATCH(E$4,'Miljövärden urval för publ'!$B$2:$H$2,0),FALSE)),"",VLOOKUP($C447,'Miljövärden urval för publ'!$B$2:$H$490,MATCH(E$4,'Miljövärden urval för publ'!$B$2:$H$2,0),FALSE))</f>
        <v/>
      </c>
      <c r="F447" s="45" t="str">
        <f>IF(ISERROR(VLOOKUP($C447,'Miljövärden urval för publ'!$B$2:$H$490,MATCH(F$4,'Miljövärden urval för publ'!$B$2:$H$2,0),FALSE)),"",VLOOKUP($C447,'Miljövärden urval för publ'!$B$2:$H$490,MATCH(F$4,'Miljövärden urval för publ'!$B$2:$H$2,0),FALSE))</f>
        <v/>
      </c>
      <c r="G447" s="45" t="str">
        <f>IF(ISERROR(VLOOKUP($C447,'Miljövärden urval för publ'!$B$2:$H$490,MATCH(G$4,'Miljövärden urval för publ'!$B$2:$H$2,0),FALSE)),"",VLOOKUP($C447,'Miljövärden urval för publ'!$B$2:$H$490,MATCH(G$4,'Miljövärden urval för publ'!$B$2:$H$2,0),FALSE))</f>
        <v/>
      </c>
    </row>
    <row r="448" spans="1:7" x14ac:dyDescent="0.35">
      <c r="A448" s="45">
        <v>445</v>
      </c>
      <c r="B448" s="45" t="str">
        <f>IF(ISERROR(INDEX('Miljövärden urval för publ'!$A$2:$AD$475,MATCH($A448,'Miljövärden urval för publ'!$U$2:$U$476,0),1)),"",INDEX('Miljövärden urval för publ'!$A$2:$AD$475,MATCH($A448,'Miljövärden urval för publ'!$U$2:$U$476,0),1))</f>
        <v/>
      </c>
      <c r="C448" s="45" t="str">
        <f>IF(ISERROR(INDEX('Miljövärden urval för publ'!$A$2:$AD$475,MATCH($A448,'Miljövärden urval för publ'!$U$2:$U$476,0),2)),"",INDEX('Miljövärden urval för publ'!$A$2:$AD$475,MATCH($A448,'Miljövärden urval för publ'!$U$2:$U$476,0),2))</f>
        <v/>
      </c>
      <c r="D448" s="45" t="str">
        <f>IF(ISERROR(VLOOKUP($C448,'Miljövärden urval för publ'!$B$2:$H$490,MATCH(D$4,'Miljövärden urval för publ'!$B$2:$H$2,0),FALSE)),"",VLOOKUP($C448,'Miljövärden urval för publ'!$B$2:$H$490,MATCH(D$4,'Miljövärden urval för publ'!$B$2:$H$2,0),FALSE))</f>
        <v/>
      </c>
      <c r="E448" s="45" t="str">
        <f>IF(ISERROR(VLOOKUP($C448,'Miljövärden urval för publ'!$B$2:$H$490,MATCH(E$4,'Miljövärden urval för publ'!$B$2:$H$2,0),FALSE)),"",VLOOKUP($C448,'Miljövärden urval för publ'!$B$2:$H$490,MATCH(E$4,'Miljövärden urval för publ'!$B$2:$H$2,0),FALSE))</f>
        <v/>
      </c>
      <c r="F448" s="45" t="str">
        <f>IF(ISERROR(VLOOKUP($C448,'Miljövärden urval för publ'!$B$2:$H$490,MATCH(F$4,'Miljövärden urval för publ'!$B$2:$H$2,0),FALSE)),"",VLOOKUP($C448,'Miljövärden urval för publ'!$B$2:$H$490,MATCH(F$4,'Miljövärden urval för publ'!$B$2:$H$2,0),FALSE))</f>
        <v/>
      </c>
      <c r="G448" s="45" t="str">
        <f>IF(ISERROR(VLOOKUP($C448,'Miljövärden urval för publ'!$B$2:$H$490,MATCH(G$4,'Miljövärden urval för publ'!$B$2:$H$2,0),FALSE)),"",VLOOKUP($C448,'Miljövärden urval för publ'!$B$2:$H$490,MATCH(G$4,'Miljövärden urval för publ'!$B$2:$H$2,0),FALSE))</f>
        <v/>
      </c>
    </row>
    <row r="449" spans="1:7" x14ac:dyDescent="0.35">
      <c r="A449" s="45">
        <v>446</v>
      </c>
      <c r="B449" s="45" t="str">
        <f>IF(ISERROR(INDEX('Miljövärden urval för publ'!$A$2:$AD$475,MATCH($A449,'Miljövärden urval för publ'!$U$2:$U$476,0),1)),"",INDEX('Miljövärden urval för publ'!$A$2:$AD$475,MATCH($A449,'Miljövärden urval för publ'!$U$2:$U$476,0),1))</f>
        <v/>
      </c>
      <c r="C449" s="45" t="str">
        <f>IF(ISERROR(INDEX('Miljövärden urval för publ'!$A$2:$AD$475,MATCH($A449,'Miljövärden urval för publ'!$U$2:$U$476,0),2)),"",INDEX('Miljövärden urval för publ'!$A$2:$AD$475,MATCH($A449,'Miljövärden urval för publ'!$U$2:$U$476,0),2))</f>
        <v/>
      </c>
      <c r="D449" s="45" t="str">
        <f>IF(ISERROR(VLOOKUP($C449,'Miljövärden urval för publ'!$B$2:$H$490,MATCH(D$4,'Miljövärden urval för publ'!$B$2:$H$2,0),FALSE)),"",VLOOKUP($C449,'Miljövärden urval för publ'!$B$2:$H$490,MATCH(D$4,'Miljövärden urval för publ'!$B$2:$H$2,0),FALSE))</f>
        <v/>
      </c>
      <c r="E449" s="45" t="str">
        <f>IF(ISERROR(VLOOKUP($C449,'Miljövärden urval för publ'!$B$2:$H$490,MATCH(E$4,'Miljövärden urval för publ'!$B$2:$H$2,0),FALSE)),"",VLOOKUP($C449,'Miljövärden urval för publ'!$B$2:$H$490,MATCH(E$4,'Miljövärden urval för publ'!$B$2:$H$2,0),FALSE))</f>
        <v/>
      </c>
      <c r="F449" s="45" t="str">
        <f>IF(ISERROR(VLOOKUP($C449,'Miljövärden urval för publ'!$B$2:$H$490,MATCH(F$4,'Miljövärden urval för publ'!$B$2:$H$2,0),FALSE)),"",VLOOKUP($C449,'Miljövärden urval för publ'!$B$2:$H$490,MATCH(F$4,'Miljövärden urval för publ'!$B$2:$H$2,0),FALSE))</f>
        <v/>
      </c>
      <c r="G449" s="45" t="str">
        <f>IF(ISERROR(VLOOKUP($C449,'Miljövärden urval för publ'!$B$2:$H$490,MATCH(G$4,'Miljövärden urval för publ'!$B$2:$H$2,0),FALSE)),"",VLOOKUP($C449,'Miljövärden urval för publ'!$B$2:$H$490,MATCH(G$4,'Miljövärden urval för publ'!$B$2:$H$2,0),FALSE))</f>
        <v/>
      </c>
    </row>
    <row r="450" spans="1:7" x14ac:dyDescent="0.35">
      <c r="A450" s="45">
        <v>447</v>
      </c>
      <c r="B450" s="45" t="str">
        <f>IF(ISERROR(INDEX('Miljövärden urval för publ'!$A$2:$AD$475,MATCH($A450,'Miljövärden urval för publ'!$U$2:$U$476,0),1)),"",INDEX('Miljövärden urval för publ'!$A$2:$AD$475,MATCH($A450,'Miljövärden urval för publ'!$U$2:$U$476,0),1))</f>
        <v/>
      </c>
      <c r="C450" s="45" t="str">
        <f>IF(ISERROR(INDEX('Miljövärden urval för publ'!$A$2:$AD$475,MATCH($A450,'Miljövärden urval för publ'!$U$2:$U$476,0),2)),"",INDEX('Miljövärden urval för publ'!$A$2:$AD$475,MATCH($A450,'Miljövärden urval för publ'!$U$2:$U$476,0),2))</f>
        <v/>
      </c>
      <c r="D450" s="45" t="str">
        <f>IF(ISERROR(VLOOKUP($C450,'Miljövärden urval för publ'!$B$2:$H$490,MATCH(D$4,'Miljövärden urval för publ'!$B$2:$H$2,0),FALSE)),"",VLOOKUP($C450,'Miljövärden urval för publ'!$B$2:$H$490,MATCH(D$4,'Miljövärden urval för publ'!$B$2:$H$2,0),FALSE))</f>
        <v/>
      </c>
      <c r="E450" s="45" t="str">
        <f>IF(ISERROR(VLOOKUP($C450,'Miljövärden urval för publ'!$B$2:$H$490,MATCH(E$4,'Miljövärden urval för publ'!$B$2:$H$2,0),FALSE)),"",VLOOKUP($C450,'Miljövärden urval för publ'!$B$2:$H$490,MATCH(E$4,'Miljövärden urval för publ'!$B$2:$H$2,0),FALSE))</f>
        <v/>
      </c>
      <c r="F450" s="45" t="str">
        <f>IF(ISERROR(VLOOKUP($C450,'Miljövärden urval för publ'!$B$2:$H$490,MATCH(F$4,'Miljövärden urval för publ'!$B$2:$H$2,0),FALSE)),"",VLOOKUP($C450,'Miljövärden urval för publ'!$B$2:$H$490,MATCH(F$4,'Miljövärden urval för publ'!$B$2:$H$2,0),FALSE))</f>
        <v/>
      </c>
      <c r="G450" s="45" t="str">
        <f>IF(ISERROR(VLOOKUP($C450,'Miljövärden urval för publ'!$B$2:$H$490,MATCH(G$4,'Miljövärden urval för publ'!$B$2:$H$2,0),FALSE)),"",VLOOKUP($C450,'Miljövärden urval för publ'!$B$2:$H$490,MATCH(G$4,'Miljövärden urval för publ'!$B$2:$H$2,0),FALSE))</f>
        <v/>
      </c>
    </row>
    <row r="451" spans="1:7" x14ac:dyDescent="0.35">
      <c r="A451" s="45">
        <v>448</v>
      </c>
      <c r="B451" s="45" t="str">
        <f>IF(ISERROR(INDEX('Miljövärden urval för publ'!$A$2:$AD$475,MATCH($A451,'Miljövärden urval för publ'!$U$2:$U$476,0),1)),"",INDEX('Miljövärden urval för publ'!$A$2:$AD$475,MATCH($A451,'Miljövärden urval för publ'!$U$2:$U$476,0),1))</f>
        <v/>
      </c>
      <c r="C451" s="45" t="str">
        <f>IF(ISERROR(INDEX('Miljövärden urval för publ'!$A$2:$AD$475,MATCH($A451,'Miljövärden urval för publ'!$U$2:$U$476,0),2)),"",INDEX('Miljövärden urval för publ'!$A$2:$AD$475,MATCH($A451,'Miljövärden urval för publ'!$U$2:$U$476,0),2))</f>
        <v/>
      </c>
      <c r="D451" s="45" t="str">
        <f>IF(ISERROR(VLOOKUP($C451,'Miljövärden urval för publ'!$B$2:$H$490,MATCH(D$4,'Miljövärden urval för publ'!$B$2:$H$2,0),FALSE)),"",VLOOKUP($C451,'Miljövärden urval för publ'!$B$2:$H$490,MATCH(D$4,'Miljövärden urval för publ'!$B$2:$H$2,0),FALSE))</f>
        <v/>
      </c>
      <c r="E451" s="45" t="str">
        <f>IF(ISERROR(VLOOKUP($C451,'Miljövärden urval för publ'!$B$2:$H$490,MATCH(E$4,'Miljövärden urval för publ'!$B$2:$H$2,0),FALSE)),"",VLOOKUP($C451,'Miljövärden urval för publ'!$B$2:$H$490,MATCH(E$4,'Miljövärden urval för publ'!$B$2:$H$2,0),FALSE))</f>
        <v/>
      </c>
      <c r="F451" s="45" t="str">
        <f>IF(ISERROR(VLOOKUP($C451,'Miljövärden urval för publ'!$B$2:$H$490,MATCH(F$4,'Miljövärden urval för publ'!$B$2:$H$2,0),FALSE)),"",VLOOKUP($C451,'Miljövärden urval för publ'!$B$2:$H$490,MATCH(F$4,'Miljövärden urval för publ'!$B$2:$H$2,0),FALSE))</f>
        <v/>
      </c>
      <c r="G451" s="45" t="str">
        <f>IF(ISERROR(VLOOKUP($C451,'Miljövärden urval för publ'!$B$2:$H$490,MATCH(G$4,'Miljövärden urval för publ'!$B$2:$H$2,0),FALSE)),"",VLOOKUP($C451,'Miljövärden urval för publ'!$B$2:$H$490,MATCH(G$4,'Miljövärden urval för publ'!$B$2:$H$2,0),FALSE))</f>
        <v/>
      </c>
    </row>
    <row r="452" spans="1:7" x14ac:dyDescent="0.35">
      <c r="A452" s="45">
        <v>449</v>
      </c>
      <c r="B452" s="45" t="str">
        <f>IF(ISERROR(INDEX('Miljövärden urval för publ'!$A$2:$AD$475,MATCH($A452,'Miljövärden urval för publ'!$U$2:$U$476,0),1)),"",INDEX('Miljövärden urval för publ'!$A$2:$AD$475,MATCH($A452,'Miljövärden urval för publ'!$U$2:$U$476,0),1))</f>
        <v/>
      </c>
      <c r="C452" s="45" t="str">
        <f>IF(ISERROR(INDEX('Miljövärden urval för publ'!$A$2:$AD$475,MATCH($A452,'Miljövärden urval för publ'!$U$2:$U$476,0),2)),"",INDEX('Miljövärden urval för publ'!$A$2:$AD$475,MATCH($A452,'Miljövärden urval för publ'!$U$2:$U$476,0),2))</f>
        <v/>
      </c>
      <c r="D452" s="45" t="str">
        <f>IF(ISERROR(VLOOKUP($C452,'Miljövärden urval för publ'!$B$2:$H$490,MATCH(D$4,'Miljövärden urval för publ'!$B$2:$H$2,0),FALSE)),"",VLOOKUP($C452,'Miljövärden urval för publ'!$B$2:$H$490,MATCH(D$4,'Miljövärden urval för publ'!$B$2:$H$2,0),FALSE))</f>
        <v/>
      </c>
      <c r="E452" s="45" t="str">
        <f>IF(ISERROR(VLOOKUP($C452,'Miljövärden urval för publ'!$B$2:$H$490,MATCH(E$4,'Miljövärden urval för publ'!$B$2:$H$2,0),FALSE)),"",VLOOKUP($C452,'Miljövärden urval för publ'!$B$2:$H$490,MATCH(E$4,'Miljövärden urval för publ'!$B$2:$H$2,0),FALSE))</f>
        <v/>
      </c>
      <c r="F452" s="45" t="str">
        <f>IF(ISERROR(VLOOKUP($C452,'Miljövärden urval för publ'!$B$2:$H$490,MATCH(F$4,'Miljövärden urval för publ'!$B$2:$H$2,0),FALSE)),"",VLOOKUP($C452,'Miljövärden urval för publ'!$B$2:$H$490,MATCH(F$4,'Miljövärden urval för publ'!$B$2:$H$2,0),FALSE))</f>
        <v/>
      </c>
      <c r="G452" s="45" t="str">
        <f>IF(ISERROR(VLOOKUP($C452,'Miljövärden urval för publ'!$B$2:$H$490,MATCH(G$4,'Miljövärden urval för publ'!$B$2:$H$2,0),FALSE)),"",VLOOKUP($C452,'Miljövärden urval för publ'!$B$2:$H$490,MATCH(G$4,'Miljövärden urval för publ'!$B$2:$H$2,0),FALSE))</f>
        <v/>
      </c>
    </row>
    <row r="453" spans="1:7" x14ac:dyDescent="0.35">
      <c r="A453" s="45">
        <v>450</v>
      </c>
      <c r="B453" s="45" t="str">
        <f>IF(ISERROR(INDEX('Miljövärden urval för publ'!$A$2:$AD$475,MATCH($A453,'Miljövärden urval för publ'!$U$2:$U$476,0),1)),"",INDEX('Miljövärden urval för publ'!$A$2:$AD$475,MATCH($A453,'Miljövärden urval för publ'!$U$2:$U$476,0),1))</f>
        <v/>
      </c>
      <c r="C453" s="45" t="str">
        <f>IF(ISERROR(INDEX('Miljövärden urval för publ'!$A$2:$AD$475,MATCH($A453,'Miljövärden urval för publ'!$U$2:$U$476,0),2)),"",INDEX('Miljövärden urval för publ'!$A$2:$AD$475,MATCH($A453,'Miljövärden urval för publ'!$U$2:$U$476,0),2))</f>
        <v/>
      </c>
      <c r="D453" s="45" t="str">
        <f>IF(ISERROR(VLOOKUP($C453,'Miljövärden urval för publ'!$B$2:$H$490,MATCH(D$4,'Miljövärden urval för publ'!$B$2:$H$2,0),FALSE)),"",VLOOKUP($C453,'Miljövärden urval för publ'!$B$2:$H$490,MATCH(D$4,'Miljövärden urval för publ'!$B$2:$H$2,0),FALSE))</f>
        <v/>
      </c>
      <c r="E453" s="45" t="str">
        <f>IF(ISERROR(VLOOKUP($C453,'Miljövärden urval för publ'!$B$2:$H$490,MATCH(E$4,'Miljövärden urval för publ'!$B$2:$H$2,0),FALSE)),"",VLOOKUP($C453,'Miljövärden urval för publ'!$B$2:$H$490,MATCH(E$4,'Miljövärden urval för publ'!$B$2:$H$2,0),FALSE))</f>
        <v/>
      </c>
      <c r="F453" s="45" t="str">
        <f>IF(ISERROR(VLOOKUP($C453,'Miljövärden urval för publ'!$B$2:$H$490,MATCH(F$4,'Miljövärden urval för publ'!$B$2:$H$2,0),FALSE)),"",VLOOKUP($C453,'Miljövärden urval för publ'!$B$2:$H$490,MATCH(F$4,'Miljövärden urval för publ'!$B$2:$H$2,0),FALSE))</f>
        <v/>
      </c>
      <c r="G453" s="45" t="str">
        <f>IF(ISERROR(VLOOKUP($C453,'Miljövärden urval för publ'!$B$2:$H$490,MATCH(G$4,'Miljövärden urval för publ'!$B$2:$H$2,0),FALSE)),"",VLOOKUP($C453,'Miljövärden urval för publ'!$B$2:$H$490,MATCH(G$4,'Miljövärden urval för publ'!$B$2:$H$2,0),FALSE))</f>
        <v/>
      </c>
    </row>
    <row r="454" spans="1:7" x14ac:dyDescent="0.35">
      <c r="A454" s="45">
        <v>451</v>
      </c>
      <c r="B454" s="45" t="str">
        <f>IF(ISERROR(INDEX('Miljövärden urval för publ'!$A$2:$AD$475,MATCH($A454,'Miljövärden urval för publ'!$U$2:$U$476,0),1)),"",INDEX('Miljövärden urval för publ'!$A$2:$AD$475,MATCH($A454,'Miljövärden urval för publ'!$U$2:$U$476,0),1))</f>
        <v/>
      </c>
      <c r="C454" s="45" t="str">
        <f>IF(ISERROR(INDEX('Miljövärden urval för publ'!$A$2:$AD$475,MATCH($A454,'Miljövärden urval för publ'!$U$2:$U$476,0),2)),"",INDEX('Miljövärden urval för publ'!$A$2:$AD$475,MATCH($A454,'Miljövärden urval för publ'!$U$2:$U$476,0),2))</f>
        <v/>
      </c>
      <c r="D454" s="45" t="str">
        <f>IF(ISERROR(VLOOKUP($C454,'Miljövärden urval för publ'!$B$2:$H$490,MATCH(D$4,'Miljövärden urval för publ'!$B$2:$H$2,0),FALSE)),"",VLOOKUP($C454,'Miljövärden urval för publ'!$B$2:$H$490,MATCH(D$4,'Miljövärden urval för publ'!$B$2:$H$2,0),FALSE))</f>
        <v/>
      </c>
      <c r="E454" s="45" t="str">
        <f>IF(ISERROR(VLOOKUP($C454,'Miljövärden urval för publ'!$B$2:$H$490,MATCH(E$4,'Miljövärden urval för publ'!$B$2:$H$2,0),FALSE)),"",VLOOKUP($C454,'Miljövärden urval för publ'!$B$2:$H$490,MATCH(E$4,'Miljövärden urval för publ'!$B$2:$H$2,0),FALSE))</f>
        <v/>
      </c>
      <c r="F454" s="45" t="str">
        <f>IF(ISERROR(VLOOKUP($C454,'Miljövärden urval för publ'!$B$2:$H$490,MATCH(F$4,'Miljövärden urval för publ'!$B$2:$H$2,0),FALSE)),"",VLOOKUP($C454,'Miljövärden urval för publ'!$B$2:$H$490,MATCH(F$4,'Miljövärden urval för publ'!$B$2:$H$2,0),FALSE))</f>
        <v/>
      </c>
      <c r="G454" s="45" t="str">
        <f>IF(ISERROR(VLOOKUP($C454,'Miljövärden urval för publ'!$B$2:$H$490,MATCH(G$4,'Miljövärden urval för publ'!$B$2:$H$2,0),FALSE)),"",VLOOKUP($C454,'Miljövärden urval för publ'!$B$2:$H$490,MATCH(G$4,'Miljövärden urval för publ'!$B$2:$H$2,0),FALSE))</f>
        <v/>
      </c>
    </row>
    <row r="455" spans="1:7" x14ac:dyDescent="0.35">
      <c r="A455" s="45">
        <v>452</v>
      </c>
      <c r="B455" s="45" t="str">
        <f>IF(ISERROR(INDEX('Miljövärden urval för publ'!$A$2:$AD$475,MATCH($A455,'Miljövärden urval för publ'!$U$2:$U$476,0),1)),"",INDEX('Miljövärden urval för publ'!$A$2:$AD$475,MATCH($A455,'Miljövärden urval för publ'!$U$2:$U$476,0),1))</f>
        <v/>
      </c>
      <c r="C455" s="45" t="str">
        <f>IF(ISERROR(INDEX('Miljövärden urval för publ'!$A$2:$AD$475,MATCH($A455,'Miljövärden urval för publ'!$U$2:$U$476,0),2)),"",INDEX('Miljövärden urval för publ'!$A$2:$AD$475,MATCH($A455,'Miljövärden urval för publ'!$U$2:$U$476,0),2))</f>
        <v/>
      </c>
      <c r="D455" s="45" t="str">
        <f>IF(ISERROR(VLOOKUP($C455,'Miljövärden urval för publ'!$B$2:$H$490,MATCH(D$4,'Miljövärden urval för publ'!$B$2:$H$2,0),FALSE)),"",VLOOKUP($C455,'Miljövärden urval för publ'!$B$2:$H$490,MATCH(D$4,'Miljövärden urval för publ'!$B$2:$H$2,0),FALSE))</f>
        <v/>
      </c>
      <c r="E455" s="45" t="str">
        <f>IF(ISERROR(VLOOKUP($C455,'Miljövärden urval för publ'!$B$2:$H$490,MATCH(E$4,'Miljövärden urval för publ'!$B$2:$H$2,0),FALSE)),"",VLOOKUP($C455,'Miljövärden urval för publ'!$B$2:$H$490,MATCH(E$4,'Miljövärden urval för publ'!$B$2:$H$2,0),FALSE))</f>
        <v/>
      </c>
      <c r="F455" s="45" t="str">
        <f>IF(ISERROR(VLOOKUP($C455,'Miljövärden urval för publ'!$B$2:$H$490,MATCH(F$4,'Miljövärden urval för publ'!$B$2:$H$2,0),FALSE)),"",VLOOKUP($C455,'Miljövärden urval för publ'!$B$2:$H$490,MATCH(F$4,'Miljövärden urval för publ'!$B$2:$H$2,0),FALSE))</f>
        <v/>
      </c>
      <c r="G455" s="45" t="str">
        <f>IF(ISERROR(VLOOKUP($C455,'Miljövärden urval för publ'!$B$2:$H$490,MATCH(G$4,'Miljövärden urval för publ'!$B$2:$H$2,0),FALSE)),"",VLOOKUP($C455,'Miljövärden urval för publ'!$B$2:$H$490,MATCH(G$4,'Miljövärden urval för publ'!$B$2:$H$2,0),FALSE))</f>
        <v/>
      </c>
    </row>
    <row r="456" spans="1:7" x14ac:dyDescent="0.35">
      <c r="A456" s="45">
        <v>453</v>
      </c>
      <c r="B456" s="45" t="str">
        <f>IF(ISERROR(INDEX('Miljövärden urval för publ'!$A$2:$AD$475,MATCH($A456,'Miljövärden urval för publ'!$U$2:$U$476,0),1)),"",INDEX('Miljövärden urval för publ'!$A$2:$AD$475,MATCH($A456,'Miljövärden urval för publ'!$U$2:$U$476,0),1))</f>
        <v/>
      </c>
      <c r="C456" s="45" t="str">
        <f>IF(ISERROR(INDEX('Miljövärden urval för publ'!$A$2:$AD$475,MATCH($A456,'Miljövärden urval för publ'!$U$2:$U$476,0),2)),"",INDEX('Miljövärden urval för publ'!$A$2:$AD$475,MATCH($A456,'Miljövärden urval för publ'!$U$2:$U$476,0),2))</f>
        <v/>
      </c>
      <c r="D456" s="45" t="str">
        <f>IF(ISERROR(VLOOKUP($C456,'Miljövärden urval för publ'!$B$2:$H$490,MATCH(D$4,'Miljövärden urval för publ'!$B$2:$H$2,0),FALSE)),"",VLOOKUP($C456,'Miljövärden urval för publ'!$B$2:$H$490,MATCH(D$4,'Miljövärden urval för publ'!$B$2:$H$2,0),FALSE))</f>
        <v/>
      </c>
      <c r="E456" s="45" t="str">
        <f>IF(ISERROR(VLOOKUP($C456,'Miljövärden urval för publ'!$B$2:$H$490,MATCH(E$4,'Miljövärden urval för publ'!$B$2:$H$2,0),FALSE)),"",VLOOKUP($C456,'Miljövärden urval för publ'!$B$2:$H$490,MATCH(E$4,'Miljövärden urval för publ'!$B$2:$H$2,0),FALSE))</f>
        <v/>
      </c>
      <c r="F456" s="45" t="str">
        <f>IF(ISERROR(VLOOKUP($C456,'Miljövärden urval för publ'!$B$2:$H$490,MATCH(F$4,'Miljövärden urval för publ'!$B$2:$H$2,0),FALSE)),"",VLOOKUP($C456,'Miljövärden urval för publ'!$B$2:$H$490,MATCH(F$4,'Miljövärden urval för publ'!$B$2:$H$2,0),FALSE))</f>
        <v/>
      </c>
      <c r="G456" s="45" t="str">
        <f>IF(ISERROR(VLOOKUP($C456,'Miljövärden urval för publ'!$B$2:$H$490,MATCH(G$4,'Miljövärden urval för publ'!$B$2:$H$2,0),FALSE)),"",VLOOKUP($C456,'Miljövärden urval för publ'!$B$2:$H$490,MATCH(G$4,'Miljövärden urval för publ'!$B$2:$H$2,0),FALSE))</f>
        <v/>
      </c>
    </row>
    <row r="457" spans="1:7" x14ac:dyDescent="0.35">
      <c r="A457" s="45">
        <v>454</v>
      </c>
      <c r="B457" s="45" t="str">
        <f>IF(ISERROR(INDEX('Miljövärden urval för publ'!$A$2:$AD$475,MATCH($A457,'Miljövärden urval för publ'!$U$2:$U$476,0),1)),"",INDEX('Miljövärden urval för publ'!$A$2:$AD$475,MATCH($A457,'Miljövärden urval för publ'!$U$2:$U$476,0),1))</f>
        <v/>
      </c>
      <c r="C457" s="45" t="str">
        <f>IF(ISERROR(INDEX('Miljövärden urval för publ'!$A$2:$AD$475,MATCH($A457,'Miljövärden urval för publ'!$U$2:$U$476,0),2)),"",INDEX('Miljövärden urval för publ'!$A$2:$AD$475,MATCH($A457,'Miljövärden urval för publ'!$U$2:$U$476,0),2))</f>
        <v/>
      </c>
      <c r="D457" s="45" t="str">
        <f>IF(ISERROR(VLOOKUP($C457,'Miljövärden urval för publ'!$B$2:$H$490,MATCH(D$4,'Miljövärden urval för publ'!$B$2:$H$2,0),FALSE)),"",VLOOKUP($C457,'Miljövärden urval för publ'!$B$2:$H$490,MATCH(D$4,'Miljövärden urval för publ'!$B$2:$H$2,0),FALSE))</f>
        <v/>
      </c>
      <c r="E457" s="45" t="str">
        <f>IF(ISERROR(VLOOKUP($C457,'Miljövärden urval för publ'!$B$2:$H$490,MATCH(E$4,'Miljövärden urval för publ'!$B$2:$H$2,0),FALSE)),"",VLOOKUP($C457,'Miljövärden urval för publ'!$B$2:$H$490,MATCH(E$4,'Miljövärden urval för publ'!$B$2:$H$2,0),FALSE))</f>
        <v/>
      </c>
      <c r="F457" s="45" t="str">
        <f>IF(ISERROR(VLOOKUP($C457,'Miljövärden urval för publ'!$B$2:$H$490,MATCH(F$4,'Miljövärden urval för publ'!$B$2:$H$2,0),FALSE)),"",VLOOKUP($C457,'Miljövärden urval för publ'!$B$2:$H$490,MATCH(F$4,'Miljövärden urval för publ'!$B$2:$H$2,0),FALSE))</f>
        <v/>
      </c>
      <c r="G457" s="45" t="str">
        <f>IF(ISERROR(VLOOKUP($C457,'Miljövärden urval för publ'!$B$2:$H$490,MATCH(G$4,'Miljövärden urval för publ'!$B$2:$H$2,0),FALSE)),"",VLOOKUP($C457,'Miljövärden urval för publ'!$B$2:$H$490,MATCH(G$4,'Miljövärden urval för publ'!$B$2:$H$2,0),FALSE))</f>
        <v/>
      </c>
    </row>
    <row r="458" spans="1:7" x14ac:dyDescent="0.35">
      <c r="A458" s="45">
        <v>455</v>
      </c>
      <c r="B458" s="45" t="str">
        <f>IF(ISERROR(INDEX('Miljövärden urval för publ'!$A$2:$AD$475,MATCH($A458,'Miljövärden urval för publ'!$U$2:$U$476,0),1)),"",INDEX('Miljövärden urval för publ'!$A$2:$AD$475,MATCH($A458,'Miljövärden urval för publ'!$U$2:$U$476,0),1))</f>
        <v/>
      </c>
      <c r="C458" s="45" t="str">
        <f>IF(ISERROR(INDEX('Miljövärden urval för publ'!$A$2:$AD$475,MATCH($A458,'Miljövärden urval för publ'!$U$2:$U$476,0),2)),"",INDEX('Miljövärden urval för publ'!$A$2:$AD$475,MATCH($A458,'Miljövärden urval för publ'!$U$2:$U$476,0),2))</f>
        <v/>
      </c>
      <c r="D458" s="45" t="str">
        <f>IF(ISERROR(VLOOKUP($C458,'Miljövärden urval för publ'!$B$2:$H$490,MATCH(D$4,'Miljövärden urval för publ'!$B$2:$H$2,0),FALSE)),"",VLOOKUP($C458,'Miljövärden urval för publ'!$B$2:$H$490,MATCH(D$4,'Miljövärden urval för publ'!$B$2:$H$2,0),FALSE))</f>
        <v/>
      </c>
      <c r="E458" s="45" t="str">
        <f>IF(ISERROR(VLOOKUP($C458,'Miljövärden urval för publ'!$B$2:$H$490,MATCH(E$4,'Miljövärden urval för publ'!$B$2:$H$2,0),FALSE)),"",VLOOKUP($C458,'Miljövärden urval för publ'!$B$2:$H$490,MATCH(E$4,'Miljövärden urval för publ'!$B$2:$H$2,0),FALSE))</f>
        <v/>
      </c>
      <c r="F458" s="45" t="str">
        <f>IF(ISERROR(VLOOKUP($C458,'Miljövärden urval för publ'!$B$2:$H$490,MATCH(F$4,'Miljövärden urval för publ'!$B$2:$H$2,0),FALSE)),"",VLOOKUP($C458,'Miljövärden urval för publ'!$B$2:$H$490,MATCH(F$4,'Miljövärden urval för publ'!$B$2:$H$2,0),FALSE))</f>
        <v/>
      </c>
      <c r="G458" s="45" t="str">
        <f>IF(ISERROR(VLOOKUP($C458,'Miljövärden urval för publ'!$B$2:$H$490,MATCH(G$4,'Miljövärden urval för publ'!$B$2:$H$2,0),FALSE)),"",VLOOKUP($C458,'Miljövärden urval för publ'!$B$2:$H$490,MATCH(G$4,'Miljövärden urval för publ'!$B$2:$H$2,0),FALSE))</f>
        <v/>
      </c>
    </row>
    <row r="459" spans="1:7" x14ac:dyDescent="0.35">
      <c r="A459" s="45">
        <v>456</v>
      </c>
      <c r="B459" s="45" t="str">
        <f>IF(ISERROR(INDEX('Miljövärden urval för publ'!$A$2:$AD$475,MATCH($A459,'Miljövärden urval för publ'!$U$2:$U$476,0),1)),"",INDEX('Miljövärden urval för publ'!$A$2:$AD$475,MATCH($A459,'Miljövärden urval för publ'!$U$2:$U$476,0),1))</f>
        <v/>
      </c>
      <c r="C459" s="45" t="str">
        <f>IF(ISERROR(INDEX('Miljövärden urval för publ'!$A$2:$AD$475,MATCH($A459,'Miljövärden urval för publ'!$U$2:$U$476,0),2)),"",INDEX('Miljövärden urval för publ'!$A$2:$AD$475,MATCH($A459,'Miljövärden urval för publ'!$U$2:$U$476,0),2))</f>
        <v/>
      </c>
      <c r="D459" s="45" t="str">
        <f>IF(ISERROR(VLOOKUP($C459,'Miljövärden urval för publ'!$B$2:$H$490,MATCH(D$4,'Miljövärden urval för publ'!$B$2:$H$2,0),FALSE)),"",VLOOKUP($C459,'Miljövärden urval för publ'!$B$2:$H$490,MATCH(D$4,'Miljövärden urval för publ'!$B$2:$H$2,0),FALSE))</f>
        <v/>
      </c>
      <c r="E459" s="45" t="str">
        <f>IF(ISERROR(VLOOKUP($C459,'Miljövärden urval för publ'!$B$2:$H$490,MATCH(E$4,'Miljövärden urval för publ'!$B$2:$H$2,0),FALSE)),"",VLOOKUP($C459,'Miljövärden urval för publ'!$B$2:$H$490,MATCH(E$4,'Miljövärden urval för publ'!$B$2:$H$2,0),FALSE))</f>
        <v/>
      </c>
      <c r="F459" s="45" t="str">
        <f>IF(ISERROR(VLOOKUP($C459,'Miljövärden urval för publ'!$B$2:$H$490,MATCH(F$4,'Miljövärden urval för publ'!$B$2:$H$2,0),FALSE)),"",VLOOKUP($C459,'Miljövärden urval för publ'!$B$2:$H$490,MATCH(F$4,'Miljövärden urval för publ'!$B$2:$H$2,0),FALSE))</f>
        <v/>
      </c>
      <c r="G459" s="45" t="str">
        <f>IF(ISERROR(VLOOKUP($C459,'Miljövärden urval för publ'!$B$2:$H$490,MATCH(G$4,'Miljövärden urval för publ'!$B$2:$H$2,0),FALSE)),"",VLOOKUP($C459,'Miljövärden urval för publ'!$B$2:$H$490,MATCH(G$4,'Miljövärden urval för publ'!$B$2:$H$2,0),FALSE))</f>
        <v/>
      </c>
    </row>
    <row r="460" spans="1:7" x14ac:dyDescent="0.35">
      <c r="A460" s="45">
        <v>457</v>
      </c>
      <c r="B460" s="45" t="str">
        <f>IF(ISERROR(INDEX('Miljövärden urval för publ'!$A$2:$AD$475,MATCH($A460,'Miljövärden urval för publ'!$U$2:$U$476,0),1)),"",INDEX('Miljövärden urval för publ'!$A$2:$AD$475,MATCH($A460,'Miljövärden urval för publ'!$U$2:$U$476,0),1))</f>
        <v/>
      </c>
      <c r="C460" s="45" t="str">
        <f>IF(ISERROR(INDEX('Miljövärden urval för publ'!$A$2:$AD$475,MATCH($A460,'Miljövärden urval för publ'!$U$2:$U$476,0),2)),"",INDEX('Miljövärden urval för publ'!$A$2:$AD$475,MATCH($A460,'Miljövärden urval för publ'!$U$2:$U$476,0),2))</f>
        <v/>
      </c>
      <c r="D460" s="45" t="str">
        <f>IF(ISERROR(VLOOKUP($C460,'Miljövärden urval för publ'!$B$2:$H$490,MATCH(D$4,'Miljövärden urval för publ'!$B$2:$H$2,0),FALSE)),"",VLOOKUP($C460,'Miljövärden urval för publ'!$B$2:$H$490,MATCH(D$4,'Miljövärden urval för publ'!$B$2:$H$2,0),FALSE))</f>
        <v/>
      </c>
      <c r="E460" s="45" t="str">
        <f>IF(ISERROR(VLOOKUP($C460,'Miljövärden urval för publ'!$B$2:$H$490,MATCH(E$4,'Miljövärden urval för publ'!$B$2:$H$2,0),FALSE)),"",VLOOKUP($C460,'Miljövärden urval för publ'!$B$2:$H$490,MATCH(E$4,'Miljövärden urval för publ'!$B$2:$H$2,0),FALSE))</f>
        <v/>
      </c>
      <c r="F460" s="45" t="str">
        <f>IF(ISERROR(VLOOKUP($C460,'Miljövärden urval för publ'!$B$2:$H$490,MATCH(F$4,'Miljövärden urval för publ'!$B$2:$H$2,0),FALSE)),"",VLOOKUP($C460,'Miljövärden urval för publ'!$B$2:$H$490,MATCH(F$4,'Miljövärden urval för publ'!$B$2:$H$2,0),FALSE))</f>
        <v/>
      </c>
      <c r="G460" s="45" t="str">
        <f>IF(ISERROR(VLOOKUP($C460,'Miljövärden urval för publ'!$B$2:$H$490,MATCH(G$4,'Miljövärden urval för publ'!$B$2:$H$2,0),FALSE)),"",VLOOKUP($C460,'Miljövärden urval för publ'!$B$2:$H$490,MATCH(G$4,'Miljövärden urval för publ'!$B$2:$H$2,0),FALSE))</f>
        <v/>
      </c>
    </row>
    <row r="461" spans="1:7" x14ac:dyDescent="0.35">
      <c r="A461" s="45">
        <v>458</v>
      </c>
      <c r="B461" s="45" t="str">
        <f>IF(ISERROR(INDEX('Miljövärden urval för publ'!$A$2:$AD$475,MATCH($A461,'Miljövärden urval för publ'!$U$2:$U$476,0),1)),"",INDEX('Miljövärden urval för publ'!$A$2:$AD$475,MATCH($A461,'Miljövärden urval för publ'!$U$2:$U$476,0),1))</f>
        <v/>
      </c>
      <c r="C461" s="45" t="str">
        <f>IF(ISERROR(INDEX('Miljövärden urval för publ'!$A$2:$AD$475,MATCH($A461,'Miljövärden urval för publ'!$U$2:$U$476,0),2)),"",INDEX('Miljövärden urval för publ'!$A$2:$AD$475,MATCH($A461,'Miljövärden urval för publ'!$U$2:$U$476,0),2))</f>
        <v/>
      </c>
      <c r="D461" s="45" t="str">
        <f>IF(ISERROR(VLOOKUP($C461,'Miljövärden urval för publ'!$B$2:$H$490,MATCH(D$4,'Miljövärden urval för publ'!$B$2:$H$2,0),FALSE)),"",VLOOKUP($C461,'Miljövärden urval för publ'!$B$2:$H$490,MATCH(D$4,'Miljövärden urval för publ'!$B$2:$H$2,0),FALSE))</f>
        <v/>
      </c>
      <c r="E461" s="45" t="str">
        <f>IF(ISERROR(VLOOKUP($C461,'Miljövärden urval för publ'!$B$2:$H$490,MATCH(E$4,'Miljövärden urval för publ'!$B$2:$H$2,0),FALSE)),"",VLOOKUP($C461,'Miljövärden urval för publ'!$B$2:$H$490,MATCH(E$4,'Miljövärden urval för publ'!$B$2:$H$2,0),FALSE))</f>
        <v/>
      </c>
      <c r="F461" s="45" t="str">
        <f>IF(ISERROR(VLOOKUP($C461,'Miljövärden urval för publ'!$B$2:$H$490,MATCH(F$4,'Miljövärden urval för publ'!$B$2:$H$2,0),FALSE)),"",VLOOKUP($C461,'Miljövärden urval för publ'!$B$2:$H$490,MATCH(F$4,'Miljövärden urval för publ'!$B$2:$H$2,0),FALSE))</f>
        <v/>
      </c>
      <c r="G461" s="45" t="str">
        <f>IF(ISERROR(VLOOKUP($C461,'Miljövärden urval för publ'!$B$2:$H$490,MATCH(G$4,'Miljövärden urval för publ'!$B$2:$H$2,0),FALSE)),"",VLOOKUP($C461,'Miljövärden urval för publ'!$B$2:$H$490,MATCH(G$4,'Miljövärden urval för publ'!$B$2:$H$2,0),FALSE))</f>
        <v/>
      </c>
    </row>
    <row r="462" spans="1:7" x14ac:dyDescent="0.35">
      <c r="A462" s="45">
        <v>459</v>
      </c>
      <c r="B462" s="45" t="str">
        <f>IF(ISERROR(INDEX('Miljövärden urval för publ'!$A$2:$AD$475,MATCH($A462,'Miljövärden urval för publ'!$U$2:$U$476,0),1)),"",INDEX('Miljövärden urval för publ'!$A$2:$AD$475,MATCH($A462,'Miljövärden urval för publ'!$U$2:$U$476,0),1))</f>
        <v/>
      </c>
      <c r="C462" s="45" t="str">
        <f>IF(ISERROR(INDEX('Miljövärden urval för publ'!$A$2:$AD$475,MATCH($A462,'Miljövärden urval för publ'!$U$2:$U$476,0),2)),"",INDEX('Miljövärden urval för publ'!$A$2:$AD$475,MATCH($A462,'Miljövärden urval för publ'!$U$2:$U$476,0),2))</f>
        <v/>
      </c>
      <c r="D462" s="45" t="str">
        <f>IF(ISERROR(VLOOKUP($C462,'Miljövärden urval för publ'!$B$2:$H$490,MATCH(D$4,'Miljövärden urval för publ'!$B$2:$H$2,0),FALSE)),"",VLOOKUP($C462,'Miljövärden urval för publ'!$B$2:$H$490,MATCH(D$4,'Miljövärden urval för publ'!$B$2:$H$2,0),FALSE))</f>
        <v/>
      </c>
      <c r="E462" s="45" t="str">
        <f>IF(ISERROR(VLOOKUP($C462,'Miljövärden urval för publ'!$B$2:$H$490,MATCH(E$4,'Miljövärden urval för publ'!$B$2:$H$2,0),FALSE)),"",VLOOKUP($C462,'Miljövärden urval för publ'!$B$2:$H$490,MATCH(E$4,'Miljövärden urval för publ'!$B$2:$H$2,0),FALSE))</f>
        <v/>
      </c>
      <c r="F462" s="45" t="str">
        <f>IF(ISERROR(VLOOKUP($C462,'Miljövärden urval för publ'!$B$2:$H$490,MATCH(F$4,'Miljövärden urval för publ'!$B$2:$H$2,0),FALSE)),"",VLOOKUP($C462,'Miljövärden urval för publ'!$B$2:$H$490,MATCH(F$4,'Miljövärden urval för publ'!$B$2:$H$2,0),FALSE))</f>
        <v/>
      </c>
      <c r="G462" s="45" t="str">
        <f>IF(ISERROR(VLOOKUP($C462,'Miljövärden urval för publ'!$B$2:$H$490,MATCH(G$4,'Miljövärden urval för publ'!$B$2:$H$2,0),FALSE)),"",VLOOKUP($C462,'Miljövärden urval för publ'!$B$2:$H$490,MATCH(G$4,'Miljövärden urval för publ'!$B$2:$H$2,0),FALSE))</f>
        <v/>
      </c>
    </row>
    <row r="463" spans="1:7" x14ac:dyDescent="0.35">
      <c r="A463" s="45">
        <v>460</v>
      </c>
      <c r="B463" s="45" t="str">
        <f>IF(ISERROR(INDEX('Miljövärden urval för publ'!$A$2:$AD$475,MATCH($A463,'Miljövärden urval för publ'!$U$2:$U$476,0),1)),"",INDEX('Miljövärden urval för publ'!$A$2:$AD$475,MATCH($A463,'Miljövärden urval för publ'!$U$2:$U$476,0),1))</f>
        <v/>
      </c>
      <c r="C463" s="45" t="str">
        <f>IF(ISERROR(INDEX('Miljövärden urval för publ'!$A$2:$AD$475,MATCH($A463,'Miljövärden urval för publ'!$U$2:$U$476,0),2)),"",INDEX('Miljövärden urval för publ'!$A$2:$AD$475,MATCH($A463,'Miljövärden urval för publ'!$U$2:$U$476,0),2))</f>
        <v/>
      </c>
      <c r="D463" s="45" t="str">
        <f>IF(ISERROR(VLOOKUP($C463,'Miljövärden urval för publ'!$B$2:$H$490,MATCH(D$4,'Miljövärden urval för publ'!$B$2:$H$2,0),FALSE)),"",VLOOKUP($C463,'Miljövärden urval för publ'!$B$2:$H$490,MATCH(D$4,'Miljövärden urval för publ'!$B$2:$H$2,0),FALSE))</f>
        <v/>
      </c>
      <c r="E463" s="45" t="str">
        <f>IF(ISERROR(VLOOKUP($C463,'Miljövärden urval för publ'!$B$2:$H$490,MATCH(E$4,'Miljövärden urval för publ'!$B$2:$H$2,0),FALSE)),"",VLOOKUP($C463,'Miljövärden urval för publ'!$B$2:$H$490,MATCH(E$4,'Miljövärden urval för publ'!$B$2:$H$2,0),FALSE))</f>
        <v/>
      </c>
      <c r="F463" s="45" t="str">
        <f>IF(ISERROR(VLOOKUP($C463,'Miljövärden urval för publ'!$B$2:$H$490,MATCH(F$4,'Miljövärden urval för publ'!$B$2:$H$2,0),FALSE)),"",VLOOKUP($C463,'Miljövärden urval för publ'!$B$2:$H$490,MATCH(F$4,'Miljövärden urval för publ'!$B$2:$H$2,0),FALSE))</f>
        <v/>
      </c>
      <c r="G463" s="45" t="str">
        <f>IF(ISERROR(VLOOKUP($C463,'Miljövärden urval för publ'!$B$2:$H$490,MATCH(G$4,'Miljövärden urval för publ'!$B$2:$H$2,0),FALSE)),"",VLOOKUP($C463,'Miljövärden urval för publ'!$B$2:$H$490,MATCH(G$4,'Miljövärden urval för publ'!$B$2:$H$2,0),FALSE))</f>
        <v/>
      </c>
    </row>
    <row r="464" spans="1:7" x14ac:dyDescent="0.35">
      <c r="A464" s="45">
        <v>461</v>
      </c>
      <c r="B464" s="45" t="str">
        <f>IF(ISERROR(INDEX('Miljövärden urval för publ'!$A$2:$AD$475,MATCH($A464,'Miljövärden urval för publ'!$U$2:$U$476,0),1)),"",INDEX('Miljövärden urval för publ'!$A$2:$AD$475,MATCH($A464,'Miljövärden urval för publ'!$U$2:$U$476,0),1))</f>
        <v/>
      </c>
      <c r="C464" s="45" t="str">
        <f>IF(ISERROR(INDEX('Miljövärden urval för publ'!$A$2:$AD$475,MATCH($A464,'Miljövärden urval för publ'!$U$2:$U$476,0),2)),"",INDEX('Miljövärden urval för publ'!$A$2:$AD$475,MATCH($A464,'Miljövärden urval för publ'!$U$2:$U$476,0),2))</f>
        <v/>
      </c>
      <c r="D464" s="45" t="str">
        <f>IF(ISERROR(VLOOKUP($C464,'Miljövärden urval för publ'!$B$2:$H$490,MATCH(D$4,'Miljövärden urval för publ'!$B$2:$H$2,0),FALSE)),"",VLOOKUP($C464,'Miljövärden urval för publ'!$B$2:$H$490,MATCH(D$4,'Miljövärden urval för publ'!$B$2:$H$2,0),FALSE))</f>
        <v/>
      </c>
      <c r="E464" s="45" t="str">
        <f>IF(ISERROR(VLOOKUP($C464,'Miljövärden urval för publ'!$B$2:$H$490,MATCH(E$4,'Miljövärden urval för publ'!$B$2:$H$2,0),FALSE)),"",VLOOKUP($C464,'Miljövärden urval för publ'!$B$2:$H$490,MATCH(E$4,'Miljövärden urval för publ'!$B$2:$H$2,0),FALSE))</f>
        <v/>
      </c>
      <c r="F464" s="45" t="str">
        <f>IF(ISERROR(VLOOKUP($C464,'Miljövärden urval för publ'!$B$2:$H$490,MATCH(F$4,'Miljövärden urval för publ'!$B$2:$H$2,0),FALSE)),"",VLOOKUP($C464,'Miljövärden urval för publ'!$B$2:$H$490,MATCH(F$4,'Miljövärden urval för publ'!$B$2:$H$2,0),FALSE))</f>
        <v/>
      </c>
      <c r="G464" s="45" t="str">
        <f>IF(ISERROR(VLOOKUP($C464,'Miljövärden urval för publ'!$B$2:$H$490,MATCH(G$4,'Miljövärden urval för publ'!$B$2:$H$2,0),FALSE)),"",VLOOKUP($C464,'Miljövärden urval för publ'!$B$2:$H$490,MATCH(G$4,'Miljövärden urval för publ'!$B$2:$H$2,0),FALSE))</f>
        <v/>
      </c>
    </row>
    <row r="465" spans="1:7" x14ac:dyDescent="0.35">
      <c r="A465" s="45">
        <v>462</v>
      </c>
      <c r="B465" s="45" t="str">
        <f>IF(ISERROR(INDEX('Miljövärden urval för publ'!$A$2:$AD$475,MATCH($A465,'Miljövärden urval för publ'!$U$2:$U$476,0),1)),"",INDEX('Miljövärden urval för publ'!$A$2:$AD$475,MATCH($A465,'Miljövärden urval för publ'!$U$2:$U$476,0),1))</f>
        <v/>
      </c>
      <c r="C465" s="45" t="str">
        <f>IF(ISERROR(INDEX('Miljövärden urval för publ'!$A$2:$AD$475,MATCH($A465,'Miljövärden urval för publ'!$U$2:$U$476,0),2)),"",INDEX('Miljövärden urval för publ'!$A$2:$AD$475,MATCH($A465,'Miljövärden urval för publ'!$U$2:$U$476,0),2))</f>
        <v/>
      </c>
      <c r="D465" s="45" t="str">
        <f>IF(ISERROR(VLOOKUP($C465,'Miljövärden urval för publ'!$B$2:$H$490,MATCH(D$4,'Miljövärden urval för publ'!$B$2:$H$2,0),FALSE)),"",VLOOKUP($C465,'Miljövärden urval för publ'!$B$2:$H$490,MATCH(D$4,'Miljövärden urval för publ'!$B$2:$H$2,0),FALSE))</f>
        <v/>
      </c>
      <c r="E465" s="45" t="str">
        <f>IF(ISERROR(VLOOKUP($C465,'Miljövärden urval för publ'!$B$2:$H$490,MATCH(E$4,'Miljövärden urval för publ'!$B$2:$H$2,0),FALSE)),"",VLOOKUP($C465,'Miljövärden urval för publ'!$B$2:$H$490,MATCH(E$4,'Miljövärden urval för publ'!$B$2:$H$2,0),FALSE))</f>
        <v/>
      </c>
      <c r="F465" s="45" t="str">
        <f>IF(ISERROR(VLOOKUP($C465,'Miljövärden urval för publ'!$B$2:$H$490,MATCH(F$4,'Miljövärden urval för publ'!$B$2:$H$2,0),FALSE)),"",VLOOKUP($C465,'Miljövärden urval för publ'!$B$2:$H$490,MATCH(F$4,'Miljövärden urval för publ'!$B$2:$H$2,0),FALSE))</f>
        <v/>
      </c>
      <c r="G465" s="45" t="str">
        <f>IF(ISERROR(VLOOKUP($C465,'Miljövärden urval för publ'!$B$2:$H$490,MATCH(G$4,'Miljövärden urval för publ'!$B$2:$H$2,0),FALSE)),"",VLOOKUP($C465,'Miljövärden urval för publ'!$B$2:$H$490,MATCH(G$4,'Miljövärden urval för publ'!$B$2:$H$2,0),FALSE))</f>
        <v/>
      </c>
    </row>
    <row r="466" spans="1:7" x14ac:dyDescent="0.35">
      <c r="A466" s="45">
        <v>463</v>
      </c>
      <c r="B466" s="45" t="str">
        <f>IF(ISERROR(INDEX('Miljövärden urval för publ'!$A$2:$AD$475,MATCH($A466,'Miljövärden urval för publ'!$U$2:$U$476,0),1)),"",INDEX('Miljövärden urval för publ'!$A$2:$AD$475,MATCH($A466,'Miljövärden urval för publ'!$U$2:$U$476,0),1))</f>
        <v/>
      </c>
      <c r="C466" s="45" t="str">
        <f>IF(ISERROR(INDEX('Miljövärden urval för publ'!$A$2:$AD$475,MATCH($A466,'Miljövärden urval för publ'!$U$2:$U$476,0),2)),"",INDEX('Miljövärden urval för publ'!$A$2:$AD$475,MATCH($A466,'Miljövärden urval för publ'!$U$2:$U$476,0),2))</f>
        <v/>
      </c>
      <c r="D466" s="45" t="str">
        <f>IF(ISERROR(VLOOKUP($C466,'Miljövärden urval för publ'!$B$2:$H$490,MATCH(D$4,'Miljövärden urval för publ'!$B$2:$H$2,0),FALSE)),"",VLOOKUP($C466,'Miljövärden urval för publ'!$B$2:$H$490,MATCH(D$4,'Miljövärden urval för publ'!$B$2:$H$2,0),FALSE))</f>
        <v/>
      </c>
      <c r="E466" s="45" t="str">
        <f>IF(ISERROR(VLOOKUP($C466,'Miljövärden urval för publ'!$B$2:$H$490,MATCH(E$4,'Miljövärden urval för publ'!$B$2:$H$2,0),FALSE)),"",VLOOKUP($C466,'Miljövärden urval för publ'!$B$2:$H$490,MATCH(E$4,'Miljövärden urval för publ'!$B$2:$H$2,0),FALSE))</f>
        <v/>
      </c>
      <c r="F466" s="45" t="str">
        <f>IF(ISERROR(VLOOKUP($C466,'Miljövärden urval för publ'!$B$2:$H$490,MATCH(F$4,'Miljövärden urval för publ'!$B$2:$H$2,0),FALSE)),"",VLOOKUP($C466,'Miljövärden urval för publ'!$B$2:$H$490,MATCH(F$4,'Miljövärden urval för publ'!$B$2:$H$2,0),FALSE))</f>
        <v/>
      </c>
      <c r="G466" s="45" t="str">
        <f>IF(ISERROR(VLOOKUP($C466,'Miljövärden urval för publ'!$B$2:$H$490,MATCH(G$4,'Miljövärden urval för publ'!$B$2:$H$2,0),FALSE)),"",VLOOKUP($C466,'Miljövärden urval för publ'!$B$2:$H$490,MATCH(G$4,'Miljövärden urval för publ'!$B$2:$H$2,0),FALSE))</f>
        <v/>
      </c>
    </row>
    <row r="467" spans="1:7" x14ac:dyDescent="0.35">
      <c r="A467" s="45">
        <v>464</v>
      </c>
      <c r="B467" s="45" t="str">
        <f>IF(ISERROR(INDEX('Miljövärden urval för publ'!$A$2:$AD$475,MATCH($A467,'Miljövärden urval för publ'!$U$2:$U$476,0),1)),"",INDEX('Miljövärden urval för publ'!$A$2:$AD$475,MATCH($A467,'Miljövärden urval för publ'!$U$2:$U$476,0),1))</f>
        <v/>
      </c>
      <c r="C467" s="45" t="str">
        <f>IF(ISERROR(INDEX('Miljövärden urval för publ'!$A$2:$AD$475,MATCH($A467,'Miljövärden urval för publ'!$U$2:$U$476,0),2)),"",INDEX('Miljövärden urval för publ'!$A$2:$AD$475,MATCH($A467,'Miljövärden urval för publ'!$U$2:$U$476,0),2))</f>
        <v/>
      </c>
      <c r="D467" s="45" t="str">
        <f>IF(ISERROR(VLOOKUP($C467,'Miljövärden urval för publ'!$B$2:$H$490,MATCH(D$4,'Miljövärden urval för publ'!$B$2:$H$2,0),FALSE)),"",VLOOKUP($C467,'Miljövärden urval för publ'!$B$2:$H$490,MATCH(D$4,'Miljövärden urval för publ'!$B$2:$H$2,0),FALSE))</f>
        <v/>
      </c>
      <c r="E467" s="45" t="str">
        <f>IF(ISERROR(VLOOKUP($C467,'Miljövärden urval för publ'!$B$2:$H$490,MATCH(E$4,'Miljövärden urval för publ'!$B$2:$H$2,0),FALSE)),"",VLOOKUP($C467,'Miljövärden urval för publ'!$B$2:$H$490,MATCH(E$4,'Miljövärden urval för publ'!$B$2:$H$2,0),FALSE))</f>
        <v/>
      </c>
      <c r="F467" s="45" t="str">
        <f>IF(ISERROR(VLOOKUP($C467,'Miljövärden urval för publ'!$B$2:$H$490,MATCH(F$4,'Miljövärden urval för publ'!$B$2:$H$2,0),FALSE)),"",VLOOKUP($C467,'Miljövärden urval för publ'!$B$2:$H$490,MATCH(F$4,'Miljövärden urval för publ'!$B$2:$H$2,0),FALSE))</f>
        <v/>
      </c>
      <c r="G467" s="45" t="str">
        <f>IF(ISERROR(VLOOKUP($C467,'Miljövärden urval för publ'!$B$2:$H$490,MATCH(G$4,'Miljövärden urval för publ'!$B$2:$H$2,0),FALSE)),"",VLOOKUP($C467,'Miljövärden urval för publ'!$B$2:$H$490,MATCH(G$4,'Miljövärden urval för publ'!$B$2:$H$2,0),FALSE))</f>
        <v/>
      </c>
    </row>
    <row r="468" spans="1:7" x14ac:dyDescent="0.35">
      <c r="A468" s="45">
        <v>465</v>
      </c>
      <c r="B468" s="45" t="str">
        <f>IF(ISERROR(INDEX('Miljövärden urval för publ'!$A$2:$AD$475,MATCH($A468,'Miljövärden urval för publ'!$U$2:$U$476,0),1)),"",INDEX('Miljövärden urval för publ'!$A$2:$AD$475,MATCH($A468,'Miljövärden urval för publ'!$U$2:$U$476,0),1))</f>
        <v/>
      </c>
      <c r="C468" s="45" t="str">
        <f>IF(ISERROR(INDEX('Miljövärden urval för publ'!$A$2:$AD$475,MATCH($A468,'Miljövärden urval för publ'!$U$2:$U$476,0),2)),"",INDEX('Miljövärden urval för publ'!$A$2:$AD$475,MATCH($A468,'Miljövärden urval för publ'!$U$2:$U$476,0),2))</f>
        <v/>
      </c>
      <c r="D468" s="45" t="str">
        <f>IF(ISERROR(VLOOKUP($C468,'Miljövärden urval för publ'!$B$2:$H$490,MATCH(D$4,'Miljövärden urval för publ'!$B$2:$H$2,0),FALSE)),"",VLOOKUP($C468,'Miljövärden urval för publ'!$B$2:$H$490,MATCH(D$4,'Miljövärden urval för publ'!$B$2:$H$2,0),FALSE))</f>
        <v/>
      </c>
      <c r="E468" s="45" t="str">
        <f>IF(ISERROR(VLOOKUP($C468,'Miljövärden urval för publ'!$B$2:$H$490,MATCH(E$4,'Miljövärden urval för publ'!$B$2:$H$2,0),FALSE)),"",VLOOKUP($C468,'Miljövärden urval för publ'!$B$2:$H$490,MATCH(E$4,'Miljövärden urval för publ'!$B$2:$H$2,0),FALSE))</f>
        <v/>
      </c>
      <c r="F468" s="45" t="str">
        <f>IF(ISERROR(VLOOKUP($C468,'Miljövärden urval för publ'!$B$2:$H$490,MATCH(F$4,'Miljövärden urval för publ'!$B$2:$H$2,0),FALSE)),"",VLOOKUP($C468,'Miljövärden urval för publ'!$B$2:$H$490,MATCH(F$4,'Miljövärden urval för publ'!$B$2:$H$2,0),FALSE))</f>
        <v/>
      </c>
      <c r="G468" s="45" t="str">
        <f>IF(ISERROR(VLOOKUP($C468,'Miljövärden urval för publ'!$B$2:$H$490,MATCH(G$4,'Miljövärden urval för publ'!$B$2:$H$2,0),FALSE)),"",VLOOKUP($C468,'Miljövärden urval för publ'!$B$2:$H$490,MATCH(G$4,'Miljövärden urval för publ'!$B$2:$H$2,0),FALSE))</f>
        <v/>
      </c>
    </row>
    <row r="469" spans="1:7" x14ac:dyDescent="0.35">
      <c r="A469" s="45">
        <v>466</v>
      </c>
      <c r="B469" s="45" t="str">
        <f>IF(ISERROR(INDEX('Miljövärden urval för publ'!$A$2:$AD$475,MATCH($A469,'Miljövärden urval för publ'!$U$2:$U$476,0),1)),"",INDEX('Miljövärden urval för publ'!$A$2:$AD$475,MATCH($A469,'Miljövärden urval för publ'!$U$2:$U$476,0),1))</f>
        <v/>
      </c>
      <c r="C469" s="45" t="str">
        <f>IF(ISERROR(INDEX('Miljövärden urval för publ'!$A$2:$AD$475,MATCH($A469,'Miljövärden urval för publ'!$U$2:$U$476,0),2)),"",INDEX('Miljövärden urval för publ'!$A$2:$AD$475,MATCH($A469,'Miljövärden urval för publ'!$U$2:$U$476,0),2))</f>
        <v/>
      </c>
      <c r="D469" s="45" t="str">
        <f>IF(ISERROR(VLOOKUP($C469,'Miljövärden urval för publ'!$B$2:$H$490,MATCH(D$4,'Miljövärden urval för publ'!$B$2:$H$2,0),FALSE)),"",VLOOKUP($C469,'Miljövärden urval för publ'!$B$2:$H$490,MATCH(D$4,'Miljövärden urval för publ'!$B$2:$H$2,0),FALSE))</f>
        <v/>
      </c>
      <c r="E469" s="45" t="str">
        <f>IF(ISERROR(VLOOKUP($C469,'Miljövärden urval för publ'!$B$2:$H$490,MATCH(E$4,'Miljövärden urval för publ'!$B$2:$H$2,0),FALSE)),"",VLOOKUP($C469,'Miljövärden urval för publ'!$B$2:$H$490,MATCH(E$4,'Miljövärden urval för publ'!$B$2:$H$2,0),FALSE))</f>
        <v/>
      </c>
      <c r="F469" s="45" t="str">
        <f>IF(ISERROR(VLOOKUP($C469,'Miljövärden urval för publ'!$B$2:$H$490,MATCH(F$4,'Miljövärden urval för publ'!$B$2:$H$2,0),FALSE)),"",VLOOKUP($C469,'Miljövärden urval för publ'!$B$2:$H$490,MATCH(F$4,'Miljövärden urval för publ'!$B$2:$H$2,0),FALSE))</f>
        <v/>
      </c>
      <c r="G469" s="45" t="str">
        <f>IF(ISERROR(VLOOKUP($C469,'Miljövärden urval för publ'!$B$2:$H$490,MATCH(G$4,'Miljövärden urval för publ'!$B$2:$H$2,0),FALSE)),"",VLOOKUP($C469,'Miljövärden urval för publ'!$B$2:$H$490,MATCH(G$4,'Miljövärden urval för publ'!$B$2:$H$2,0),FALSE))</f>
        <v/>
      </c>
    </row>
    <row r="470" spans="1:7" x14ac:dyDescent="0.35">
      <c r="A470" s="45">
        <v>467</v>
      </c>
      <c r="B470" s="45" t="str">
        <f>IF(ISERROR(INDEX('Miljövärden urval för publ'!$A$2:$AD$475,MATCH($A470,'Miljövärden urval för publ'!$U$2:$U$476,0),1)),"",INDEX('Miljövärden urval för publ'!$A$2:$AD$475,MATCH($A470,'Miljövärden urval för publ'!$U$2:$U$476,0),1))</f>
        <v/>
      </c>
      <c r="C470" s="45" t="str">
        <f>IF(ISERROR(INDEX('Miljövärden urval för publ'!$A$2:$AD$475,MATCH($A470,'Miljövärden urval för publ'!$U$2:$U$476,0),2)),"",INDEX('Miljövärden urval för publ'!$A$2:$AD$475,MATCH($A470,'Miljövärden urval för publ'!$U$2:$U$476,0),2))</f>
        <v/>
      </c>
      <c r="D470" s="45" t="str">
        <f>IF(ISERROR(VLOOKUP($C470,'Miljövärden urval för publ'!$B$2:$H$490,MATCH(D$4,'Miljövärden urval för publ'!$B$2:$H$2,0),FALSE)),"",VLOOKUP($C470,'Miljövärden urval för publ'!$B$2:$H$490,MATCH(D$4,'Miljövärden urval för publ'!$B$2:$H$2,0),FALSE))</f>
        <v/>
      </c>
      <c r="E470" s="45" t="str">
        <f>IF(ISERROR(VLOOKUP($C470,'Miljövärden urval för publ'!$B$2:$H$490,MATCH(E$4,'Miljövärden urval för publ'!$B$2:$H$2,0),FALSE)),"",VLOOKUP($C470,'Miljövärden urval för publ'!$B$2:$H$490,MATCH(E$4,'Miljövärden urval för publ'!$B$2:$H$2,0),FALSE))</f>
        <v/>
      </c>
      <c r="F470" s="45" t="str">
        <f>IF(ISERROR(VLOOKUP($C470,'Miljövärden urval för publ'!$B$2:$H$490,MATCH(F$4,'Miljövärden urval för publ'!$B$2:$H$2,0),FALSE)),"",VLOOKUP($C470,'Miljövärden urval för publ'!$B$2:$H$490,MATCH(F$4,'Miljövärden urval för publ'!$B$2:$H$2,0),FALSE))</f>
        <v/>
      </c>
      <c r="G470" s="45" t="str">
        <f>IF(ISERROR(VLOOKUP($C470,'Miljövärden urval för publ'!$B$2:$H$490,MATCH(G$4,'Miljövärden urval för publ'!$B$2:$H$2,0),FALSE)),"",VLOOKUP($C470,'Miljövärden urval för publ'!$B$2:$H$490,MATCH(G$4,'Miljövärden urval för publ'!$B$2:$H$2,0),FALSE))</f>
        <v/>
      </c>
    </row>
    <row r="471" spans="1:7" x14ac:dyDescent="0.35">
      <c r="A471" s="45">
        <v>468</v>
      </c>
      <c r="B471" s="45" t="str">
        <f>IF(ISERROR(INDEX('Miljövärden urval för publ'!$A$2:$AD$475,MATCH($A471,'Miljövärden urval för publ'!$U$2:$U$476,0),1)),"",INDEX('Miljövärden urval för publ'!$A$2:$AD$475,MATCH($A471,'Miljövärden urval för publ'!$U$2:$U$476,0),1))</f>
        <v/>
      </c>
      <c r="C471" s="45" t="str">
        <f>IF(ISERROR(INDEX('Miljövärden urval för publ'!$A$2:$AD$475,MATCH($A471,'Miljövärden urval för publ'!$U$2:$U$476,0),2)),"",INDEX('Miljövärden urval för publ'!$A$2:$AD$475,MATCH($A471,'Miljövärden urval för publ'!$U$2:$U$476,0),2))</f>
        <v/>
      </c>
      <c r="D471" s="45" t="str">
        <f>IF(ISERROR(VLOOKUP($C471,'Miljövärden urval för publ'!$B$2:$H$490,MATCH(D$4,'Miljövärden urval för publ'!$B$2:$H$2,0),FALSE)),"",VLOOKUP($C471,'Miljövärden urval för publ'!$B$2:$H$490,MATCH(D$4,'Miljövärden urval för publ'!$B$2:$H$2,0),FALSE))</f>
        <v/>
      </c>
      <c r="E471" s="45" t="str">
        <f>IF(ISERROR(VLOOKUP($C471,'Miljövärden urval för publ'!$B$2:$H$490,MATCH(E$4,'Miljövärden urval för publ'!$B$2:$H$2,0),FALSE)),"",VLOOKUP($C471,'Miljövärden urval för publ'!$B$2:$H$490,MATCH(E$4,'Miljövärden urval för publ'!$B$2:$H$2,0),FALSE))</f>
        <v/>
      </c>
      <c r="F471" s="45" t="str">
        <f>IF(ISERROR(VLOOKUP($C471,'Miljövärden urval för publ'!$B$2:$H$490,MATCH(F$4,'Miljövärden urval för publ'!$B$2:$H$2,0),FALSE)),"",VLOOKUP($C471,'Miljövärden urval för publ'!$B$2:$H$490,MATCH(F$4,'Miljövärden urval för publ'!$B$2:$H$2,0),FALSE))</f>
        <v/>
      </c>
      <c r="G471" s="45" t="str">
        <f>IF(ISERROR(VLOOKUP($C471,'Miljövärden urval för publ'!$B$2:$H$490,MATCH(G$4,'Miljövärden urval för publ'!$B$2:$H$2,0),FALSE)),"",VLOOKUP($C471,'Miljövärden urval för publ'!$B$2:$H$490,MATCH(G$4,'Miljövärden urval för publ'!$B$2:$H$2,0),FALSE))</f>
        <v/>
      </c>
    </row>
    <row r="472" spans="1:7" x14ac:dyDescent="0.35">
      <c r="A472" s="45">
        <v>469</v>
      </c>
      <c r="B472" s="45" t="str">
        <f>IF(ISERROR(INDEX('Miljövärden urval för publ'!$A$2:$AD$475,MATCH($A472,'Miljövärden urval för publ'!$U$2:$U$476,0),1)),"",INDEX('Miljövärden urval för publ'!$A$2:$AD$475,MATCH($A472,'Miljövärden urval för publ'!$U$2:$U$476,0),1))</f>
        <v/>
      </c>
      <c r="C472" s="45" t="str">
        <f>IF(ISERROR(INDEX('Miljövärden urval för publ'!$A$2:$AD$475,MATCH($A472,'Miljövärden urval för publ'!$U$2:$U$476,0),2)),"",INDEX('Miljövärden urval för publ'!$A$2:$AD$475,MATCH($A472,'Miljövärden urval för publ'!$U$2:$U$476,0),2))</f>
        <v/>
      </c>
      <c r="D472" s="45" t="str">
        <f>IF(ISERROR(VLOOKUP($C472,'Miljövärden urval för publ'!$B$2:$H$490,MATCH(D$4,'Miljövärden urval för publ'!$B$2:$H$2,0),FALSE)),"",VLOOKUP($C472,'Miljövärden urval för publ'!$B$2:$H$490,MATCH(D$4,'Miljövärden urval för publ'!$B$2:$H$2,0),FALSE))</f>
        <v/>
      </c>
      <c r="E472" s="45" t="str">
        <f>IF(ISERROR(VLOOKUP($C472,'Miljövärden urval för publ'!$B$2:$H$490,MATCH(E$4,'Miljövärden urval för publ'!$B$2:$H$2,0),FALSE)),"",VLOOKUP($C472,'Miljövärden urval för publ'!$B$2:$H$490,MATCH(E$4,'Miljövärden urval för publ'!$B$2:$H$2,0),FALSE))</f>
        <v/>
      </c>
      <c r="F472" s="45" t="str">
        <f>IF(ISERROR(VLOOKUP($C472,'Miljövärden urval för publ'!$B$2:$H$490,MATCH(F$4,'Miljövärden urval för publ'!$B$2:$H$2,0),FALSE)),"",VLOOKUP($C472,'Miljövärden urval för publ'!$B$2:$H$490,MATCH(F$4,'Miljövärden urval för publ'!$B$2:$H$2,0),FALSE))</f>
        <v/>
      </c>
      <c r="G472" s="45" t="str">
        <f>IF(ISERROR(VLOOKUP($C472,'Miljövärden urval för publ'!$B$2:$H$490,MATCH(G$4,'Miljövärden urval för publ'!$B$2:$H$2,0),FALSE)),"",VLOOKUP($C472,'Miljövärden urval för publ'!$B$2:$H$490,MATCH(G$4,'Miljövärden urval för publ'!$B$2:$H$2,0),FALSE))</f>
        <v/>
      </c>
    </row>
    <row r="473" spans="1:7" x14ac:dyDescent="0.35">
      <c r="A473" s="45">
        <v>470</v>
      </c>
      <c r="B473" s="45" t="str">
        <f>IF(ISERROR(INDEX('Miljövärden urval för publ'!$A$2:$AD$475,MATCH($A473,'Miljövärden urval för publ'!$U$2:$U$476,0),1)),"",INDEX('Miljövärden urval för publ'!$A$2:$AD$475,MATCH($A473,'Miljövärden urval för publ'!$U$2:$U$476,0),1))</f>
        <v/>
      </c>
      <c r="C473" s="45" t="str">
        <f>IF(ISERROR(INDEX('Miljövärden urval för publ'!$A$2:$AD$475,MATCH($A473,'Miljövärden urval för publ'!$U$2:$U$476,0),2)),"",INDEX('Miljövärden urval för publ'!$A$2:$AD$475,MATCH($A473,'Miljövärden urval för publ'!$U$2:$U$476,0),2))</f>
        <v/>
      </c>
      <c r="D473" s="45" t="str">
        <f>IF(ISERROR(VLOOKUP($C473,'Miljövärden urval för publ'!$B$2:$H$490,MATCH(D$4,'Miljövärden urval för publ'!$B$2:$H$2,0),FALSE)),"",VLOOKUP($C473,'Miljövärden urval för publ'!$B$2:$H$490,MATCH(D$4,'Miljövärden urval för publ'!$B$2:$H$2,0),FALSE))</f>
        <v/>
      </c>
      <c r="E473" s="45" t="str">
        <f>IF(ISERROR(VLOOKUP($C473,'Miljövärden urval för publ'!$B$2:$H$490,MATCH(E$4,'Miljövärden urval för publ'!$B$2:$H$2,0),FALSE)),"",VLOOKUP($C473,'Miljövärden urval för publ'!$B$2:$H$490,MATCH(E$4,'Miljövärden urval för publ'!$B$2:$H$2,0),FALSE))</f>
        <v/>
      </c>
      <c r="F473" s="45" t="str">
        <f>IF(ISERROR(VLOOKUP($C473,'Miljövärden urval för publ'!$B$2:$H$490,MATCH(F$4,'Miljövärden urval för publ'!$B$2:$H$2,0),FALSE)),"",VLOOKUP($C473,'Miljövärden urval för publ'!$B$2:$H$490,MATCH(F$4,'Miljövärden urval för publ'!$B$2:$H$2,0),FALSE))</f>
        <v/>
      </c>
      <c r="G473" s="45" t="str">
        <f>IF(ISERROR(VLOOKUP($C473,'Miljövärden urval för publ'!$B$2:$H$490,MATCH(G$4,'Miljövärden urval för publ'!$B$2:$H$2,0),FALSE)),"",VLOOKUP($C473,'Miljövärden urval för publ'!$B$2:$H$490,MATCH(G$4,'Miljövärden urval för publ'!$B$2:$H$2,0),FALSE))</f>
        <v/>
      </c>
    </row>
    <row r="474" spans="1:7" x14ac:dyDescent="0.35">
      <c r="A474" s="45">
        <v>471</v>
      </c>
      <c r="B474" s="45" t="str">
        <f>IF(ISERROR(INDEX('Miljövärden urval för publ'!$A$2:$AD$475,MATCH($A474,'Miljövärden urval för publ'!$U$2:$U$476,0),1)),"",INDEX('Miljövärden urval för publ'!$A$2:$AD$475,MATCH($A474,'Miljövärden urval för publ'!$U$2:$U$476,0),1))</f>
        <v/>
      </c>
      <c r="C474" s="45" t="str">
        <f>IF(ISERROR(INDEX('Miljövärden urval för publ'!$A$2:$AD$475,MATCH($A474,'Miljövärden urval för publ'!$U$2:$U$476,0),2)),"",INDEX('Miljövärden urval för publ'!$A$2:$AD$475,MATCH($A474,'Miljövärden urval för publ'!$U$2:$U$476,0),2))</f>
        <v/>
      </c>
      <c r="D474" s="45" t="str">
        <f>IF(ISERROR(VLOOKUP($C474,'Miljövärden urval för publ'!$B$2:$H$490,MATCH(D$4,'Miljövärden urval för publ'!$B$2:$H$2,0),FALSE)),"",VLOOKUP($C474,'Miljövärden urval för publ'!$B$2:$H$490,MATCH(D$4,'Miljövärden urval för publ'!$B$2:$H$2,0),FALSE))</f>
        <v/>
      </c>
      <c r="E474" s="45" t="str">
        <f>IF(ISERROR(VLOOKUP($C474,'Miljövärden urval för publ'!$B$2:$H$490,MATCH(E$4,'Miljövärden urval för publ'!$B$2:$H$2,0),FALSE)),"",VLOOKUP($C474,'Miljövärden urval för publ'!$B$2:$H$490,MATCH(E$4,'Miljövärden urval för publ'!$B$2:$H$2,0),FALSE))</f>
        <v/>
      </c>
      <c r="F474" s="45" t="str">
        <f>IF(ISERROR(VLOOKUP($C474,'Miljövärden urval för publ'!$B$2:$H$490,MATCH(F$4,'Miljövärden urval för publ'!$B$2:$H$2,0),FALSE)),"",VLOOKUP($C474,'Miljövärden urval för publ'!$B$2:$H$490,MATCH(F$4,'Miljövärden urval för publ'!$B$2:$H$2,0),FALSE))</f>
        <v/>
      </c>
      <c r="G474" s="45" t="str">
        <f>IF(ISERROR(VLOOKUP($C474,'Miljövärden urval för publ'!$B$2:$H$490,MATCH(G$4,'Miljövärden urval för publ'!$B$2:$H$2,0),FALSE)),"",VLOOKUP($C474,'Miljövärden urval för publ'!$B$2:$H$490,MATCH(G$4,'Miljövärden urval för publ'!$B$2:$H$2,0),FALSE))</f>
        <v/>
      </c>
    </row>
    <row r="475" spans="1:7" x14ac:dyDescent="0.35">
      <c r="A475" s="45">
        <v>472</v>
      </c>
      <c r="B475" s="45" t="str">
        <f>IF(ISERROR(INDEX('Miljövärden urval för publ'!$A$2:$AD$475,MATCH($A475,'Miljövärden urval för publ'!$U$2:$U$476,0),1)),"",INDEX('Miljövärden urval för publ'!$A$2:$AD$475,MATCH($A475,'Miljövärden urval för publ'!$U$2:$U$476,0),1))</f>
        <v/>
      </c>
      <c r="C475" s="45" t="str">
        <f>IF(ISERROR(INDEX('Miljövärden urval för publ'!$A$2:$AD$475,MATCH($A475,'Miljövärden urval för publ'!$U$2:$U$476,0),2)),"",INDEX('Miljövärden urval för publ'!$A$2:$AD$475,MATCH($A475,'Miljövärden urval för publ'!$U$2:$U$476,0),2))</f>
        <v/>
      </c>
      <c r="D475" s="45" t="str">
        <f>IF(ISERROR(VLOOKUP($C475,'Miljövärden urval för publ'!$B$2:$H$490,MATCH(D$4,'Miljövärden urval för publ'!$B$2:$H$2,0),FALSE)),"",VLOOKUP($C475,'Miljövärden urval för publ'!$B$2:$H$490,MATCH(D$4,'Miljövärden urval för publ'!$B$2:$H$2,0),FALSE))</f>
        <v/>
      </c>
      <c r="E475" s="45" t="str">
        <f>IF(ISERROR(VLOOKUP($C475,'Miljövärden urval för publ'!$B$2:$H$490,MATCH(E$4,'Miljövärden urval för publ'!$B$2:$H$2,0),FALSE)),"",VLOOKUP($C475,'Miljövärden urval för publ'!$B$2:$H$490,MATCH(E$4,'Miljövärden urval för publ'!$B$2:$H$2,0),FALSE))</f>
        <v/>
      </c>
      <c r="F475" s="45" t="str">
        <f>IF(ISERROR(VLOOKUP($C475,'Miljövärden urval för publ'!$B$2:$H$490,MATCH(F$4,'Miljövärden urval för publ'!$B$2:$H$2,0),FALSE)),"",VLOOKUP($C475,'Miljövärden urval för publ'!$B$2:$H$490,MATCH(F$4,'Miljövärden urval för publ'!$B$2:$H$2,0),FALSE))</f>
        <v/>
      </c>
      <c r="G475" s="45" t="str">
        <f>IF(ISERROR(VLOOKUP($C475,'Miljövärden urval för publ'!$B$2:$H$490,MATCH(G$4,'Miljövärden urval för publ'!$B$2:$H$2,0),FALSE)),"",VLOOKUP($C475,'Miljövärden urval för publ'!$B$2:$H$490,MATCH(G$4,'Miljövärden urval för publ'!$B$2:$H$2,0),FALSE))</f>
        <v/>
      </c>
    </row>
    <row r="476" spans="1:7" x14ac:dyDescent="0.35">
      <c r="A476" s="45">
        <v>473</v>
      </c>
      <c r="B476" s="45" t="str">
        <f>IF(ISERROR(INDEX('Miljövärden urval för publ'!$A$2:$AD$475,MATCH($A476,'Miljövärden urval för publ'!$U$2:$U$476,0),1)),"",INDEX('Miljövärden urval för publ'!$A$2:$AD$475,MATCH($A476,'Miljövärden urval för publ'!$U$2:$U$476,0),1))</f>
        <v/>
      </c>
      <c r="C476" s="45" t="str">
        <f>IF(ISERROR(INDEX('Miljövärden urval för publ'!$A$2:$AD$475,MATCH($A476,'Miljövärden urval för publ'!$U$2:$U$476,0),2)),"",INDEX('Miljövärden urval för publ'!$A$2:$AD$475,MATCH($A476,'Miljövärden urval för publ'!$U$2:$U$476,0),2))</f>
        <v/>
      </c>
      <c r="D476" s="45" t="str">
        <f>IF(ISERROR(VLOOKUP($C476,'Miljövärden urval för publ'!$B$2:$H$490,MATCH(D$4,'Miljövärden urval för publ'!$B$2:$H$2,0),FALSE)),"",VLOOKUP($C476,'Miljövärden urval för publ'!$B$2:$H$490,MATCH(D$4,'Miljövärden urval för publ'!$B$2:$H$2,0),FALSE))</f>
        <v/>
      </c>
      <c r="E476" s="45" t="str">
        <f>IF(ISERROR(VLOOKUP($C476,'Miljövärden urval för publ'!$B$2:$H$490,MATCH(E$4,'Miljövärden urval för publ'!$B$2:$H$2,0),FALSE)),"",VLOOKUP($C476,'Miljövärden urval för publ'!$B$2:$H$490,MATCH(E$4,'Miljövärden urval för publ'!$B$2:$H$2,0),FALSE))</f>
        <v/>
      </c>
      <c r="F476" s="45" t="str">
        <f>IF(ISERROR(VLOOKUP($C476,'Miljövärden urval för publ'!$B$2:$H$490,MATCH(F$4,'Miljövärden urval för publ'!$B$2:$H$2,0),FALSE)),"",VLOOKUP($C476,'Miljövärden urval för publ'!$B$2:$H$490,MATCH(F$4,'Miljövärden urval för publ'!$B$2:$H$2,0),FALSE))</f>
        <v/>
      </c>
      <c r="G476" s="45" t="str">
        <f>IF(ISERROR(VLOOKUP($C476,'Miljövärden urval för publ'!$B$2:$H$490,MATCH(G$4,'Miljövärden urval för publ'!$B$2:$H$2,0),FALSE)),"",VLOOKUP($C476,'Miljövärden urval för publ'!$B$2:$H$490,MATCH(G$4,'Miljövärden urval för publ'!$B$2:$H$2,0),FALSE))</f>
        <v/>
      </c>
    </row>
    <row r="477" spans="1:7" x14ac:dyDescent="0.35">
      <c r="A477" s="45">
        <v>474</v>
      </c>
      <c r="B477" s="45" t="str">
        <f>IF(ISERROR(INDEX('Miljövärden urval för publ'!$A$2:$AD$475,MATCH($A477,'Miljövärden urval för publ'!$U$2:$U$476,0),1)),"",INDEX('Miljövärden urval för publ'!$A$2:$AD$475,MATCH($A477,'Miljövärden urval för publ'!$U$2:$U$476,0),1))</f>
        <v/>
      </c>
      <c r="C477" s="45" t="str">
        <f>IF(ISERROR(INDEX('Miljövärden urval för publ'!$A$2:$AD$475,MATCH($A477,'Miljövärden urval för publ'!$U$2:$U$476,0),2)),"",INDEX('Miljövärden urval för publ'!$A$2:$AD$475,MATCH($A477,'Miljövärden urval för publ'!$U$2:$U$476,0),2))</f>
        <v/>
      </c>
      <c r="D477" s="45" t="str">
        <f>IF(ISERROR(VLOOKUP($C477,'Miljövärden urval för publ'!$B$2:$H$490,MATCH(D$4,'Miljövärden urval för publ'!$B$2:$H$2,0),FALSE)),"",VLOOKUP($C477,'Miljövärden urval för publ'!$B$2:$H$490,MATCH(D$4,'Miljövärden urval för publ'!$B$2:$H$2,0),FALSE))</f>
        <v/>
      </c>
      <c r="E477" s="45" t="str">
        <f>IF(ISERROR(VLOOKUP($C477,'Miljövärden urval för publ'!$B$2:$H$490,MATCH(E$4,'Miljövärden urval för publ'!$B$2:$H$2,0),FALSE)),"",VLOOKUP($C477,'Miljövärden urval för publ'!$B$2:$H$490,MATCH(E$4,'Miljövärden urval för publ'!$B$2:$H$2,0),FALSE))</f>
        <v/>
      </c>
      <c r="F477" s="45" t="str">
        <f>IF(ISERROR(VLOOKUP($C477,'Miljövärden urval för publ'!$B$2:$H$490,MATCH(F$4,'Miljövärden urval för publ'!$B$2:$H$2,0),FALSE)),"",VLOOKUP($C477,'Miljövärden urval för publ'!$B$2:$H$490,MATCH(F$4,'Miljövärden urval för publ'!$B$2:$H$2,0),FALSE))</f>
        <v/>
      </c>
      <c r="G477" s="45" t="str">
        <f>IF(ISERROR(VLOOKUP($C477,'Miljövärden urval för publ'!$B$2:$H$490,MATCH(G$4,'Miljövärden urval för publ'!$B$2:$H$2,0),FALSE)),"",VLOOKUP($C477,'Miljövärden urval för publ'!$B$2:$H$490,MATCH(G$4,'Miljövärden urval för publ'!$B$2:$H$2,0),FALSE))</f>
        <v/>
      </c>
    </row>
    <row r="478" spans="1:7" x14ac:dyDescent="0.35">
      <c r="A478" s="45">
        <v>475</v>
      </c>
      <c r="B478" s="45" t="str">
        <f>IF(ISERROR(INDEX('Miljövärden urval för publ'!$A$2:$AD$475,MATCH($A478,'Miljövärden urval för publ'!$U$2:$U$476,0),1)),"",INDEX('Miljövärden urval för publ'!$A$2:$AD$475,MATCH($A478,'Miljövärden urval för publ'!$U$2:$U$476,0),1))</f>
        <v/>
      </c>
      <c r="C478" s="45" t="str">
        <f>IF(ISERROR(INDEX('Miljövärden urval för publ'!$A$2:$AD$475,MATCH($A478,'Miljövärden urval för publ'!$U$2:$U$476,0),2)),"",INDEX('Miljövärden urval för publ'!$A$2:$AD$475,MATCH($A478,'Miljövärden urval för publ'!$U$2:$U$476,0),2))</f>
        <v/>
      </c>
      <c r="D478" s="45" t="str">
        <f>IF(ISERROR(VLOOKUP($C478,'Miljövärden urval för publ'!$B$2:$H$490,MATCH(D$4,'Miljövärden urval för publ'!$B$2:$H$2,0),FALSE)),"",VLOOKUP($C478,'Miljövärden urval för publ'!$B$2:$H$490,MATCH(D$4,'Miljövärden urval för publ'!$B$2:$H$2,0),FALSE))</f>
        <v/>
      </c>
      <c r="E478" s="45" t="str">
        <f>IF(ISERROR(VLOOKUP($C478,'Miljövärden urval för publ'!$B$2:$H$490,MATCH(E$4,'Miljövärden urval för publ'!$B$2:$H$2,0),FALSE)),"",VLOOKUP($C478,'Miljövärden urval för publ'!$B$2:$H$490,MATCH(E$4,'Miljövärden urval för publ'!$B$2:$H$2,0),FALSE))</f>
        <v/>
      </c>
      <c r="F478" s="45" t="str">
        <f>IF(ISERROR(VLOOKUP($C478,'Miljövärden urval för publ'!$B$2:$H$490,MATCH(F$4,'Miljövärden urval för publ'!$B$2:$H$2,0),FALSE)),"",VLOOKUP($C478,'Miljövärden urval för publ'!$B$2:$H$490,MATCH(F$4,'Miljövärden urval för publ'!$B$2:$H$2,0),FALSE))</f>
        <v/>
      </c>
      <c r="G478" s="45" t="str">
        <f>IF(ISERROR(VLOOKUP($C478,'Miljövärden urval för publ'!$B$2:$H$490,MATCH(G$4,'Miljövärden urval för publ'!$B$2:$H$2,0),FALSE)),"",VLOOKUP($C478,'Miljövärden urval för publ'!$B$2:$H$490,MATCH(G$4,'Miljövärden urval för publ'!$B$2:$H$2,0),FALSE))</f>
        <v/>
      </c>
    </row>
    <row r="479" spans="1:7" x14ac:dyDescent="0.35">
      <c r="A479" s="45">
        <v>476</v>
      </c>
      <c r="B479" s="45" t="str">
        <f>IF(ISERROR(INDEX('Miljövärden urval för publ'!$A$2:$AD$475,MATCH($A479,'Miljövärden urval för publ'!$U$2:$U$476,0),1)),"",INDEX('Miljövärden urval för publ'!$A$2:$AD$475,MATCH($A479,'Miljövärden urval för publ'!$U$2:$U$476,0),1))</f>
        <v/>
      </c>
      <c r="C479" s="45" t="str">
        <f>IF(ISERROR(INDEX('Miljövärden urval för publ'!$A$2:$AD$475,MATCH($A479,'Miljövärden urval för publ'!$U$2:$U$476,0),2)),"",INDEX('Miljövärden urval för publ'!$A$2:$AD$475,MATCH($A479,'Miljövärden urval för publ'!$U$2:$U$476,0),2))</f>
        <v/>
      </c>
      <c r="D479" s="45" t="str">
        <f>IF(ISERROR(VLOOKUP($C479,'Miljövärden urval för publ'!$B$2:$H$490,MATCH(D$4,'Miljövärden urval för publ'!$B$2:$H$2,0),FALSE)),"",VLOOKUP($C479,'Miljövärden urval för publ'!$B$2:$H$490,MATCH(D$4,'Miljövärden urval för publ'!$B$2:$H$2,0),FALSE))</f>
        <v/>
      </c>
      <c r="E479" s="45" t="str">
        <f>IF(ISERROR(VLOOKUP($C479,'Miljövärden urval för publ'!$B$2:$H$490,MATCH(E$4,'Miljövärden urval för publ'!$B$2:$H$2,0),FALSE)),"",VLOOKUP($C479,'Miljövärden urval för publ'!$B$2:$H$490,MATCH(E$4,'Miljövärden urval för publ'!$B$2:$H$2,0),FALSE))</f>
        <v/>
      </c>
      <c r="F479" s="45" t="str">
        <f>IF(ISERROR(VLOOKUP($C479,'Miljövärden urval för publ'!$B$2:$H$490,MATCH(F$4,'Miljövärden urval för publ'!$B$2:$H$2,0),FALSE)),"",VLOOKUP($C479,'Miljövärden urval för publ'!$B$2:$H$490,MATCH(F$4,'Miljövärden urval för publ'!$B$2:$H$2,0),FALSE))</f>
        <v/>
      </c>
      <c r="G479" s="45" t="str">
        <f>IF(ISERROR(VLOOKUP($C479,'Miljövärden urval för publ'!$B$2:$H$490,MATCH(G$4,'Miljövärden urval för publ'!$B$2:$H$2,0),FALSE)),"",VLOOKUP($C479,'Miljövärden urval för publ'!$B$2:$H$490,MATCH(G$4,'Miljövärden urval för publ'!$B$2:$H$2,0),FALSE))</f>
        <v/>
      </c>
    </row>
    <row r="480" spans="1:7" x14ac:dyDescent="0.35">
      <c r="A480" s="45">
        <v>477</v>
      </c>
      <c r="B480" s="45" t="str">
        <f>IF(ISERROR(INDEX('Miljövärden urval för publ'!$A$2:$AD$475,MATCH($A480,'Miljövärden urval för publ'!$U$2:$U$476,0),1)),"",INDEX('Miljövärden urval för publ'!$A$2:$AD$475,MATCH($A480,'Miljövärden urval för publ'!$U$2:$U$476,0),1))</f>
        <v/>
      </c>
      <c r="C480" s="45" t="str">
        <f>IF(ISERROR(INDEX('Miljövärden urval för publ'!$A$2:$AD$475,MATCH($A480,'Miljövärden urval för publ'!$U$2:$U$476,0),2)),"",INDEX('Miljövärden urval för publ'!$A$2:$AD$475,MATCH($A480,'Miljövärden urval för publ'!$U$2:$U$476,0),2))</f>
        <v/>
      </c>
      <c r="D480" s="45" t="str">
        <f>IF(ISERROR(VLOOKUP($C480,'Miljövärden urval för publ'!$B$2:$H$490,MATCH(D$4,'Miljövärden urval för publ'!$B$2:$H$2,0),FALSE)),"",VLOOKUP($C480,'Miljövärden urval för publ'!$B$2:$H$490,MATCH(D$4,'Miljövärden urval för publ'!$B$2:$H$2,0),FALSE))</f>
        <v/>
      </c>
      <c r="E480" s="45" t="str">
        <f>IF(ISERROR(VLOOKUP($C480,'Miljövärden urval för publ'!$B$2:$H$490,MATCH(E$4,'Miljövärden urval för publ'!$B$2:$H$2,0),FALSE)),"",VLOOKUP($C480,'Miljövärden urval för publ'!$B$2:$H$490,MATCH(E$4,'Miljövärden urval för publ'!$B$2:$H$2,0),FALSE))</f>
        <v/>
      </c>
      <c r="F480" s="45" t="str">
        <f>IF(ISERROR(VLOOKUP($C480,'Miljövärden urval för publ'!$B$2:$H$490,MATCH(F$4,'Miljövärden urval för publ'!$B$2:$H$2,0),FALSE)),"",VLOOKUP($C480,'Miljövärden urval för publ'!$B$2:$H$490,MATCH(F$4,'Miljövärden urval för publ'!$B$2:$H$2,0),FALSE))</f>
        <v/>
      </c>
      <c r="G480" s="45" t="str">
        <f>IF(ISERROR(VLOOKUP($C480,'Miljövärden urval för publ'!$B$2:$H$490,MATCH(G$4,'Miljövärden urval för publ'!$B$2:$H$2,0),FALSE)),"",VLOOKUP($C480,'Miljövärden urval för publ'!$B$2:$H$490,MATCH(G$4,'Miljövärden urval för publ'!$B$2:$H$2,0),FALSE))</f>
        <v/>
      </c>
    </row>
    <row r="481" spans="1:7" x14ac:dyDescent="0.35">
      <c r="A481" s="45">
        <v>478</v>
      </c>
      <c r="B481" s="45" t="str">
        <f>IF(ISERROR(INDEX('Miljövärden urval för publ'!$A$2:$AD$475,MATCH($A481,'Miljövärden urval för publ'!$U$2:$U$476,0),1)),"",INDEX('Miljövärden urval för publ'!$A$2:$AD$475,MATCH($A481,'Miljövärden urval för publ'!$U$2:$U$476,0),1))</f>
        <v/>
      </c>
      <c r="C481" s="45" t="str">
        <f>IF(ISERROR(INDEX('Miljövärden urval för publ'!$A$2:$AD$475,MATCH($A481,'Miljövärden urval för publ'!$U$2:$U$476,0),2)),"",INDEX('Miljövärden urval för publ'!$A$2:$AD$475,MATCH($A481,'Miljövärden urval för publ'!$U$2:$U$476,0),2))</f>
        <v/>
      </c>
      <c r="D481" s="45" t="str">
        <f>IF(ISERROR(VLOOKUP($C481,'Miljövärden urval för publ'!$B$2:$H$490,MATCH(D$4,'Miljövärden urval för publ'!$B$2:$H$2,0),FALSE)),"",VLOOKUP($C481,'Miljövärden urval för publ'!$B$2:$H$490,MATCH(D$4,'Miljövärden urval för publ'!$B$2:$H$2,0),FALSE))</f>
        <v/>
      </c>
      <c r="E481" s="45" t="str">
        <f>IF(ISERROR(VLOOKUP($C481,'Miljövärden urval för publ'!$B$2:$H$490,MATCH(E$4,'Miljövärden urval för publ'!$B$2:$H$2,0),FALSE)),"",VLOOKUP($C481,'Miljövärden urval för publ'!$B$2:$H$490,MATCH(E$4,'Miljövärden urval för publ'!$B$2:$H$2,0),FALSE))</f>
        <v/>
      </c>
      <c r="F481" s="45" t="str">
        <f>IF(ISERROR(VLOOKUP($C481,'Miljövärden urval för publ'!$B$2:$H$490,MATCH(F$4,'Miljövärden urval för publ'!$B$2:$H$2,0),FALSE)),"",VLOOKUP($C481,'Miljövärden urval för publ'!$B$2:$H$490,MATCH(F$4,'Miljövärden urval för publ'!$B$2:$H$2,0),FALSE))</f>
        <v/>
      </c>
      <c r="G481" s="45" t="str">
        <f>IF(ISERROR(VLOOKUP($C481,'Miljövärden urval för publ'!$B$2:$H$490,MATCH(G$4,'Miljövärden urval för publ'!$B$2:$H$2,0),FALSE)),"",VLOOKUP($C481,'Miljövärden urval för publ'!$B$2:$H$490,MATCH(G$4,'Miljövärden urval för publ'!$B$2:$H$2,0),FALSE))</f>
        <v/>
      </c>
    </row>
    <row r="482" spans="1:7" x14ac:dyDescent="0.35">
      <c r="A482" s="45">
        <v>479</v>
      </c>
      <c r="B482" s="45" t="str">
        <f>IF(ISERROR(INDEX('Miljövärden urval för publ'!$A$2:$AD$475,MATCH($A482,'Miljövärden urval för publ'!$U$2:$U$476,0),1)),"",INDEX('Miljövärden urval för publ'!$A$2:$AD$475,MATCH($A482,'Miljövärden urval för publ'!$U$2:$U$476,0),1))</f>
        <v/>
      </c>
      <c r="C482" s="45" t="str">
        <f>IF(ISERROR(INDEX('Miljövärden urval för publ'!$A$2:$AD$475,MATCH($A482,'Miljövärden urval för publ'!$U$2:$U$476,0),2)),"",INDEX('Miljövärden urval för publ'!$A$2:$AD$475,MATCH($A482,'Miljövärden urval för publ'!$U$2:$U$476,0),2))</f>
        <v/>
      </c>
      <c r="D482" s="45" t="str">
        <f>IF(ISERROR(VLOOKUP($C482,'Miljövärden urval för publ'!$B$2:$H$490,MATCH(D$4,'Miljövärden urval för publ'!$B$2:$H$2,0),FALSE)),"",VLOOKUP($C482,'Miljövärden urval för publ'!$B$2:$H$490,MATCH(D$4,'Miljövärden urval för publ'!$B$2:$H$2,0),FALSE))</f>
        <v/>
      </c>
      <c r="E482" s="45" t="str">
        <f>IF(ISERROR(VLOOKUP($C482,'Miljövärden urval för publ'!$B$2:$H$490,MATCH(E$4,'Miljövärden urval för publ'!$B$2:$H$2,0),FALSE)),"",VLOOKUP($C482,'Miljövärden urval för publ'!$B$2:$H$490,MATCH(E$4,'Miljövärden urval för publ'!$B$2:$H$2,0),FALSE))</f>
        <v/>
      </c>
      <c r="F482" s="45" t="str">
        <f>IF(ISERROR(VLOOKUP($C482,'Miljövärden urval för publ'!$B$2:$H$490,MATCH(F$4,'Miljövärden urval för publ'!$B$2:$H$2,0),FALSE)),"",VLOOKUP($C482,'Miljövärden urval för publ'!$B$2:$H$490,MATCH(F$4,'Miljövärden urval för publ'!$B$2:$H$2,0),FALSE))</f>
        <v/>
      </c>
      <c r="G482" s="45" t="str">
        <f>IF(ISERROR(VLOOKUP($C482,'Miljövärden urval för publ'!$B$2:$H$490,MATCH(G$4,'Miljövärden urval för publ'!$B$2:$H$2,0),FALSE)),"",VLOOKUP($C482,'Miljövärden urval för publ'!$B$2:$H$490,MATCH(G$4,'Miljövärden urval för publ'!$B$2:$H$2,0),FALSE))</f>
        <v/>
      </c>
    </row>
    <row r="483" spans="1:7" x14ac:dyDescent="0.35">
      <c r="A483" s="45">
        <v>480</v>
      </c>
      <c r="B483" s="45" t="str">
        <f>IF(ISERROR(INDEX('Miljövärden urval för publ'!$A$2:$AD$475,MATCH($A483,'Miljövärden urval för publ'!$U$2:$U$476,0),1)),"",INDEX('Miljövärden urval för publ'!$A$2:$AD$475,MATCH($A483,'Miljövärden urval för publ'!$U$2:$U$476,0),1))</f>
        <v/>
      </c>
      <c r="C483" s="45" t="str">
        <f>IF(ISERROR(INDEX('Miljövärden urval för publ'!$A$2:$AD$475,MATCH($A483,'Miljövärden urval för publ'!$U$2:$U$476,0),2)),"",INDEX('Miljövärden urval för publ'!$A$2:$AD$475,MATCH($A483,'Miljövärden urval för publ'!$U$2:$U$476,0),2))</f>
        <v/>
      </c>
      <c r="D483" s="45" t="str">
        <f>IF(ISERROR(VLOOKUP($C483,'Miljövärden urval för publ'!$B$2:$H$490,MATCH(D$4,'Miljövärden urval för publ'!$B$2:$H$2,0),FALSE)),"",VLOOKUP($C483,'Miljövärden urval för publ'!$B$2:$H$490,MATCH(D$4,'Miljövärden urval för publ'!$B$2:$H$2,0),FALSE))</f>
        <v/>
      </c>
      <c r="E483" s="45" t="str">
        <f>IF(ISERROR(VLOOKUP($C483,'Miljövärden urval för publ'!$B$2:$H$490,MATCH(E$4,'Miljövärden urval för publ'!$B$2:$H$2,0),FALSE)),"",VLOOKUP($C483,'Miljövärden urval för publ'!$B$2:$H$490,MATCH(E$4,'Miljövärden urval för publ'!$B$2:$H$2,0),FALSE))</f>
        <v/>
      </c>
      <c r="F483" s="45" t="str">
        <f>IF(ISERROR(VLOOKUP($C483,'Miljövärden urval för publ'!$B$2:$H$490,MATCH(F$4,'Miljövärden urval för publ'!$B$2:$H$2,0),FALSE)),"",VLOOKUP($C483,'Miljövärden urval för publ'!$B$2:$H$490,MATCH(F$4,'Miljövärden urval för publ'!$B$2:$H$2,0),FALSE))</f>
        <v/>
      </c>
      <c r="G483" s="45" t="str">
        <f>IF(ISERROR(VLOOKUP($C483,'Miljövärden urval för publ'!$B$2:$H$490,MATCH(G$4,'Miljövärden urval för publ'!$B$2:$H$2,0),FALSE)),"",VLOOKUP($C483,'Miljövärden urval för publ'!$B$2:$H$490,MATCH(G$4,'Miljövärden urval för publ'!$B$2:$H$2,0),FALSE))</f>
        <v/>
      </c>
    </row>
    <row r="484" spans="1:7" x14ac:dyDescent="0.35">
      <c r="A484" s="45">
        <v>481</v>
      </c>
      <c r="B484" s="45" t="str">
        <f>IF(ISERROR(INDEX('Miljövärden urval för publ'!$A$2:$AD$475,MATCH($A484,'Miljövärden urval för publ'!$U$2:$U$476,0),1)),"",INDEX('Miljövärden urval för publ'!$A$2:$AD$475,MATCH($A484,'Miljövärden urval för publ'!$U$2:$U$476,0),1))</f>
        <v/>
      </c>
      <c r="C484" s="45" t="str">
        <f>IF(ISERROR(INDEX('Miljövärden urval för publ'!$A$2:$AD$475,MATCH($A484,'Miljövärden urval för publ'!$U$2:$U$476,0),2)),"",INDEX('Miljövärden urval för publ'!$A$2:$AD$475,MATCH($A484,'Miljövärden urval för publ'!$U$2:$U$476,0),2))</f>
        <v/>
      </c>
      <c r="D484" s="45" t="str">
        <f>IF(ISERROR(VLOOKUP($C484,'Miljövärden urval för publ'!$B$2:$H$490,MATCH(D$4,'Miljövärden urval för publ'!$B$2:$H$2,0),FALSE)),"",VLOOKUP($C484,'Miljövärden urval för publ'!$B$2:$H$490,MATCH(D$4,'Miljövärden urval för publ'!$B$2:$H$2,0),FALSE))</f>
        <v/>
      </c>
      <c r="E484" s="45" t="str">
        <f>IF(ISERROR(VLOOKUP($C484,'Miljövärden urval för publ'!$B$2:$H$490,MATCH(E$4,'Miljövärden urval för publ'!$B$2:$H$2,0),FALSE)),"",VLOOKUP($C484,'Miljövärden urval för publ'!$B$2:$H$490,MATCH(E$4,'Miljövärden urval för publ'!$B$2:$H$2,0),FALSE))</f>
        <v/>
      </c>
      <c r="F484" s="45" t="str">
        <f>IF(ISERROR(VLOOKUP($C484,'Miljövärden urval för publ'!$B$2:$H$490,MATCH(F$4,'Miljövärden urval för publ'!$B$2:$H$2,0),FALSE)),"",VLOOKUP($C484,'Miljövärden urval för publ'!$B$2:$H$490,MATCH(F$4,'Miljövärden urval för publ'!$B$2:$H$2,0),FALSE))</f>
        <v/>
      </c>
      <c r="G484" s="45" t="str">
        <f>IF(ISERROR(VLOOKUP($C484,'Miljövärden urval för publ'!$B$2:$H$490,MATCH(G$4,'Miljövärden urval för publ'!$B$2:$H$2,0),FALSE)),"",VLOOKUP($C484,'Miljövärden urval för publ'!$B$2:$H$490,MATCH(G$4,'Miljövärden urval för publ'!$B$2:$H$2,0),FALSE))</f>
        <v/>
      </c>
    </row>
    <row r="485" spans="1:7" x14ac:dyDescent="0.35">
      <c r="A485" s="45">
        <v>482</v>
      </c>
      <c r="B485" s="45" t="str">
        <f>IF(ISERROR(INDEX('Miljövärden urval för publ'!$A$2:$AD$475,MATCH($A485,'Miljövärden urval för publ'!$U$2:$U$476,0),1)),"",INDEX('Miljövärden urval för publ'!$A$2:$AD$475,MATCH($A485,'Miljövärden urval för publ'!$U$2:$U$476,0),1))</f>
        <v/>
      </c>
      <c r="C485" s="45" t="str">
        <f>IF(ISERROR(INDEX('Miljövärden urval för publ'!$A$2:$AD$475,MATCH($A485,'Miljövärden urval för publ'!$U$2:$U$476,0),2)),"",INDEX('Miljövärden urval för publ'!$A$2:$AD$475,MATCH($A485,'Miljövärden urval för publ'!$U$2:$U$476,0),2))</f>
        <v/>
      </c>
      <c r="D485" s="45" t="str">
        <f>IF(ISERROR(VLOOKUP($C485,'Miljövärden urval för publ'!$B$2:$H$490,MATCH(D$4,'Miljövärden urval för publ'!$B$2:$H$2,0),FALSE)),"",VLOOKUP($C485,'Miljövärden urval för publ'!$B$2:$H$490,MATCH(D$4,'Miljövärden urval för publ'!$B$2:$H$2,0),FALSE))</f>
        <v/>
      </c>
      <c r="E485" s="45" t="str">
        <f>IF(ISERROR(VLOOKUP($C485,'Miljövärden urval för publ'!$B$2:$H$490,MATCH(E$4,'Miljövärden urval för publ'!$B$2:$H$2,0),FALSE)),"",VLOOKUP($C485,'Miljövärden urval för publ'!$B$2:$H$490,MATCH(E$4,'Miljövärden urval för publ'!$B$2:$H$2,0),FALSE))</f>
        <v/>
      </c>
      <c r="F485" s="45" t="str">
        <f>IF(ISERROR(VLOOKUP($C485,'Miljövärden urval för publ'!$B$2:$H$490,MATCH(F$4,'Miljövärden urval för publ'!$B$2:$H$2,0),FALSE)),"",VLOOKUP($C485,'Miljövärden urval för publ'!$B$2:$H$490,MATCH(F$4,'Miljövärden urval för publ'!$B$2:$H$2,0),FALSE))</f>
        <v/>
      </c>
      <c r="G485" s="45" t="str">
        <f>IF(ISERROR(VLOOKUP($C485,'Miljövärden urval för publ'!$B$2:$H$490,MATCH(G$4,'Miljövärden urval för publ'!$B$2:$H$2,0),FALSE)),"",VLOOKUP($C485,'Miljövärden urval för publ'!$B$2:$H$490,MATCH(G$4,'Miljövärden urval för publ'!$B$2:$H$2,0),FALSE))</f>
        <v/>
      </c>
    </row>
    <row r="486" spans="1:7" x14ac:dyDescent="0.35">
      <c r="A486" s="45">
        <v>483</v>
      </c>
      <c r="B486" s="45" t="str">
        <f>IF(ISERROR(INDEX('Miljövärden urval för publ'!$A$2:$AD$475,MATCH($A486,'Miljövärden urval för publ'!$U$2:$U$476,0),1)),"",INDEX('Miljövärden urval för publ'!$A$2:$AD$475,MATCH($A486,'Miljövärden urval för publ'!$U$2:$U$476,0),1))</f>
        <v/>
      </c>
      <c r="C486" s="45" t="str">
        <f>IF(ISERROR(INDEX('Miljövärden urval för publ'!$A$2:$AD$475,MATCH($A486,'Miljövärden urval för publ'!$U$2:$U$476,0),2)),"",INDEX('Miljövärden urval för publ'!$A$2:$AD$475,MATCH($A486,'Miljövärden urval för publ'!$U$2:$U$476,0),2))</f>
        <v/>
      </c>
      <c r="D486" s="45" t="str">
        <f>IF(ISERROR(VLOOKUP($C486,'Miljövärden urval för publ'!$B$2:$H$490,MATCH(D$4,'Miljövärden urval för publ'!$B$2:$H$2,0),FALSE)),"",VLOOKUP($C486,'Miljövärden urval för publ'!$B$2:$H$490,MATCH(D$4,'Miljövärden urval för publ'!$B$2:$H$2,0),FALSE))</f>
        <v/>
      </c>
      <c r="E486" s="45" t="str">
        <f>IF(ISERROR(VLOOKUP($C486,'Miljövärden urval för publ'!$B$2:$H$490,MATCH(E$4,'Miljövärden urval för publ'!$B$2:$H$2,0),FALSE)),"",VLOOKUP($C486,'Miljövärden urval för publ'!$B$2:$H$490,MATCH(E$4,'Miljövärden urval för publ'!$B$2:$H$2,0),FALSE))</f>
        <v/>
      </c>
      <c r="F486" s="45" t="str">
        <f>IF(ISERROR(VLOOKUP($C486,'Miljövärden urval för publ'!$B$2:$H$490,MATCH(F$4,'Miljövärden urval för publ'!$B$2:$H$2,0),FALSE)),"",VLOOKUP($C486,'Miljövärden urval för publ'!$B$2:$H$490,MATCH(F$4,'Miljövärden urval för publ'!$B$2:$H$2,0),FALSE))</f>
        <v/>
      </c>
      <c r="G486" s="45" t="str">
        <f>IF(ISERROR(VLOOKUP($C486,'Miljövärden urval för publ'!$B$2:$H$490,MATCH(G$4,'Miljövärden urval för publ'!$B$2:$H$2,0),FALSE)),"",VLOOKUP($C486,'Miljövärden urval för publ'!$B$2:$H$490,MATCH(G$4,'Miljövärden urval för publ'!$B$2:$H$2,0),FALSE))</f>
        <v/>
      </c>
    </row>
    <row r="487" spans="1:7" x14ac:dyDescent="0.35">
      <c r="A487" s="45">
        <v>484</v>
      </c>
      <c r="B487" s="45" t="str">
        <f>IF(ISERROR(INDEX('Miljövärden urval för publ'!$A$2:$AD$475,MATCH($A487,'Miljövärden urval för publ'!$U$2:$U$476,0),1)),"",INDEX('Miljövärden urval för publ'!$A$2:$AD$475,MATCH($A487,'Miljövärden urval för publ'!$U$2:$U$476,0),1))</f>
        <v/>
      </c>
      <c r="C487" s="45" t="str">
        <f>IF(ISERROR(INDEX('Miljövärden urval för publ'!$A$2:$AD$475,MATCH($A487,'Miljövärden urval för publ'!$U$2:$U$476,0),2)),"",INDEX('Miljövärden urval för publ'!$A$2:$AD$475,MATCH($A487,'Miljövärden urval för publ'!$U$2:$U$476,0),2))</f>
        <v/>
      </c>
      <c r="D487" s="45" t="str">
        <f>IF(ISERROR(VLOOKUP($C487,'Miljövärden urval för publ'!$B$2:$H$490,MATCH(D$4,'Miljövärden urval för publ'!$B$2:$H$2,0),FALSE)),"",VLOOKUP($C487,'Miljövärden urval för publ'!$B$2:$H$490,MATCH(D$4,'Miljövärden urval för publ'!$B$2:$H$2,0),FALSE))</f>
        <v/>
      </c>
      <c r="E487" s="45" t="str">
        <f>IF(ISERROR(VLOOKUP($C487,'Miljövärden urval för publ'!$B$2:$H$490,MATCH(E$4,'Miljövärden urval för publ'!$B$2:$H$2,0),FALSE)),"",VLOOKUP($C487,'Miljövärden urval för publ'!$B$2:$H$490,MATCH(E$4,'Miljövärden urval för publ'!$B$2:$H$2,0),FALSE))</f>
        <v/>
      </c>
      <c r="F487" s="45" t="str">
        <f>IF(ISERROR(VLOOKUP($C487,'Miljövärden urval för publ'!$B$2:$H$490,MATCH(F$4,'Miljövärden urval för publ'!$B$2:$H$2,0),FALSE)),"",VLOOKUP($C487,'Miljövärden urval för publ'!$B$2:$H$490,MATCH(F$4,'Miljövärden urval för publ'!$B$2:$H$2,0),FALSE))</f>
        <v/>
      </c>
      <c r="G487" s="45"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N476"/>
  <sheetViews>
    <sheetView workbookViewId="0">
      <selection activeCell="AD259" sqref="AD259"/>
    </sheetView>
  </sheetViews>
  <sheetFormatPr defaultColWidth="9.1796875" defaultRowHeight="14.5" x14ac:dyDescent="0.35"/>
  <cols>
    <col min="1" max="1" width="27.26953125" style="60" customWidth="1"/>
    <col min="2" max="2" width="10.54296875" style="60" customWidth="1"/>
    <col min="3" max="3" width="9.1796875" style="60"/>
    <col min="4" max="4" width="20.453125" style="60" customWidth="1"/>
    <col min="5" max="5" width="9.1796875" style="60"/>
    <col min="6" max="7" width="9.1796875" style="45"/>
    <col min="8" max="8" width="15.1796875" style="45" customWidth="1"/>
    <col min="9" max="9" width="27.26953125" style="45" customWidth="1"/>
    <col min="10" max="10" width="20.26953125" style="45" customWidth="1"/>
    <col min="11" max="11" width="20.7265625" style="45" customWidth="1"/>
    <col min="12" max="12" width="20" style="45" customWidth="1"/>
    <col min="13" max="13" width="17.453125" style="45" customWidth="1"/>
    <col min="14" max="14" width="13.7265625" style="45" customWidth="1"/>
    <col min="15" max="16384" width="9.1796875" style="45"/>
  </cols>
  <sheetData>
    <row r="1" spans="1:14" x14ac:dyDescent="0.35">
      <c r="A1" s="60" t="s">
        <v>1112</v>
      </c>
      <c r="H1" s="44" t="s">
        <v>1113</v>
      </c>
    </row>
    <row r="2" spans="1:14" x14ac:dyDescent="0.35">
      <c r="E2" s="61" t="s">
        <v>1114</v>
      </c>
      <c r="H2" s="45" t="s">
        <v>1115</v>
      </c>
    </row>
    <row r="3" spans="1:14" ht="58" x14ac:dyDescent="0.35">
      <c r="A3" s="62" t="s">
        <v>0</v>
      </c>
      <c r="B3" s="62" t="s">
        <v>1</v>
      </c>
      <c r="D3" s="60" t="s">
        <v>1116</v>
      </c>
      <c r="E3" s="61">
        <v>1</v>
      </c>
      <c r="H3" s="45">
        <v>1</v>
      </c>
      <c r="I3" s="63" t="s">
        <v>612</v>
      </c>
      <c r="J3" s="63" t="s">
        <v>1117</v>
      </c>
      <c r="K3" s="64" t="s">
        <v>2</v>
      </c>
      <c r="L3" s="64" t="s">
        <v>3</v>
      </c>
      <c r="M3" s="64" t="s">
        <v>4</v>
      </c>
      <c r="N3" s="64" t="s">
        <v>5</v>
      </c>
    </row>
    <row r="4" spans="1:14" x14ac:dyDescent="0.35">
      <c r="A4" s="65" t="s">
        <v>80</v>
      </c>
      <c r="B4" s="65" t="s">
        <v>81</v>
      </c>
      <c r="D4" s="60" t="str">
        <f>VLOOKUP(B4,'Miljövärden urval för publ'!$B$2:$V$480,MATCH("ska publiceras:",'Miljövärden urval för publ'!$B$2:$T$2,0),FALSE)</f>
        <v>nej</v>
      </c>
      <c r="E4" s="61">
        <f t="shared" ref="E4:E67" si="0">IF(ISERROR(D4),E3,IF(D4="ja",E3+1,E3))</f>
        <v>1</v>
      </c>
      <c r="H4" s="45">
        <v>2</v>
      </c>
      <c r="I4" s="45" t="str">
        <f>IF(ISERROR(INDEX($A$4:$E$490,MATCH($H4,$E$4:$E$490,0),1)),"",INDEX($A$4:$E$490,MATCH($H4,$E$4:$E$490,0),1))</f>
        <v>Elektra Värme AB</v>
      </c>
      <c r="J4" s="45" t="str">
        <f>IF(ISERROR(INDEX($A$4:$E$490,MATCH($H4,$E$4:$E$490,0),2)),"",INDEX($A$4:$E$490,MATCH($H4,$E$4:$E$490,0),2))</f>
        <v>Alfta</v>
      </c>
      <c r="K4" s="45">
        <f>IF(ISERROR(VLOOKUP($J4,'Miljövärden urval för publ'!$B$2:$H$490,MATCH(K$3,'Miljövärden urval för publ'!$B$2:$H$2,0),FALSE)),"",VLOOKUP($J4,'Miljövärden urval för publ'!$B$2:$H$490,MATCH(K$3,'Miljövärden urval för publ'!$B$2:$H$2,0),FALSE))</f>
        <v>0.13369500000000001</v>
      </c>
      <c r="L4" s="45">
        <f>IF(ISERROR(VLOOKUP($J4,'Miljövärden urval för publ'!$B$2:$H$490,MATCH(L$3,'Miljövärden urval för publ'!$B$2:$H$2,0),FALSE)),"",VLOOKUP($J4,'Miljövärden urval för publ'!$B$2:$H$490,MATCH(L$3,'Miljövärden urval för publ'!$B$2:$H$2,0),FALSE))</f>
        <v>28.4756</v>
      </c>
      <c r="M4" s="45">
        <f>IF(ISERROR(VLOOKUP($J4,'Miljövärden urval för publ'!$B$2:$H$490,MATCH(M$3,'Miljövärden urval för publ'!$B$2:$H$2,0),FALSE)),"",VLOOKUP($J4,'Miljövärden urval för publ'!$B$2:$H$490,MATCH(M$3,'Miljövärden urval för publ'!$B$2:$H$2,0),FALSE))</f>
        <v>9.1122200000000007</v>
      </c>
      <c r="N4" s="45">
        <f>IF(ISERROR(VLOOKUP($J4,'Miljövärden urval för publ'!$B$2:$H$490,MATCH(N$3,'Miljövärden urval för publ'!$B$2:$H$2,0),FALSE)),"",VLOOKUP($J4,'Miljövärden urval för publ'!$B$2:$H$490,MATCH(N$3,'Miljövärden urval för publ'!$B$2:$H$2,0),FALSE))</f>
        <v>5.4252700000000001E-2</v>
      </c>
    </row>
    <row r="5" spans="1:14" x14ac:dyDescent="0.35">
      <c r="A5" s="65" t="s">
        <v>143</v>
      </c>
      <c r="B5" s="65" t="s">
        <v>144</v>
      </c>
      <c r="D5" s="60" t="str">
        <f>VLOOKUP(B5,'Miljövärden urval för publ'!$B$2:$V$480,MATCH("ska publiceras:",'Miljövärden urval för publ'!$B$2:$T$2,0),FALSE)</f>
        <v>ja</v>
      </c>
      <c r="E5" s="61">
        <f t="shared" si="0"/>
        <v>2</v>
      </c>
      <c r="H5" s="45">
        <v>3</v>
      </c>
      <c r="I5" s="45" t="str">
        <f t="shared" ref="I5:I68" si="1">IF(ISERROR(INDEX($A$4:$E$490,MATCH($H5,$E$4:$E$490,0),1)),"",INDEX($A$4:$E$490,MATCH($H5,$E$4:$E$490,0),1))</f>
        <v>Alingsås Energi Nät AB</v>
      </c>
      <c r="J5" s="45" t="str">
        <f>IF(ISERROR(INDEX($A$4:$E$490,MATCH($H5,$E$4:$E$490,0),2)),"",INDEX($A$4:$E$490,MATCH($H5,$E$4:$E$490,0),2))</f>
        <v>Alingsås</v>
      </c>
      <c r="K5" s="45">
        <f>IF(ISERROR(VLOOKUP($J5,'Miljövärden urval för publ'!$B$2:$H$490,MATCH(K$3,'Miljövärden urval för publ'!$B$2:$H$2,0),FALSE)),"",VLOOKUP($J5,'Miljövärden urval för publ'!$B$2:$H$490,MATCH(K$3,'Miljövärden urval för publ'!$B$2:$H$2,0),FALSE))</f>
        <v>4.8346E-2</v>
      </c>
      <c r="L5" s="45">
        <f>IF(ISERROR(VLOOKUP($J5,'Miljövärden urval för publ'!$B$2:$H$490,MATCH(L$3,'Miljövärden urval för publ'!$B$2:$H$2,0),FALSE)),"",VLOOKUP($J5,'Miljövärden urval för publ'!$B$2:$H$490,MATCH(L$3,'Miljövärden urval för publ'!$B$2:$H$2,0),FALSE))</f>
        <v>11.5801</v>
      </c>
      <c r="M5" s="45">
        <f>IF(ISERROR(VLOOKUP($J5,'Miljövärden urval för publ'!$B$2:$H$490,MATCH(M$3,'Miljövärden urval för publ'!$B$2:$H$2,0),FALSE)),"",VLOOKUP($J5,'Miljövärden urval för publ'!$B$2:$H$490,MATCH(M$3,'Miljövärden urval för publ'!$B$2:$H$2,0),FALSE))</f>
        <v>8.7881400000000003</v>
      </c>
      <c r="N5" s="45">
        <f>IF(ISERROR(VLOOKUP($J5,'Miljövärden urval för publ'!$B$2:$H$490,MATCH(N$3,'Miljövärden urval för publ'!$B$2:$H$2,0),FALSE)),"",VLOOKUP($J5,'Miljövärden urval för publ'!$B$2:$H$490,MATCH(N$3,'Miljövärden urval för publ'!$B$2:$H$2,0),FALSE))</f>
        <v>5.9613899999999998E-4</v>
      </c>
    </row>
    <row r="6" spans="1:14" x14ac:dyDescent="0.35">
      <c r="A6" s="65" t="s">
        <v>146</v>
      </c>
      <c r="B6" s="65" t="s">
        <v>147</v>
      </c>
      <c r="D6" s="60" t="str">
        <f>VLOOKUP(B6,'Miljövärden urval för publ'!$B$2:$V$480,MATCH("ska publiceras:",'Miljövärden urval för publ'!$B$2:$T$2,0),FALSE)</f>
        <v>nej</v>
      </c>
      <c r="E6" s="61">
        <f t="shared" si="0"/>
        <v>2</v>
      </c>
      <c r="H6" s="45">
        <v>4</v>
      </c>
      <c r="I6" s="45" t="str">
        <f t="shared" si="1"/>
        <v>Västervik Miljö &amp; Energi AB</v>
      </c>
      <c r="J6" s="45" t="str">
        <f t="shared" ref="J6:J69" si="2">IF(ISERROR(INDEX($A$4:$E$490,MATCH($H6,$E$4:$E$490,0),2)),"",INDEX($A$4:$E$490,MATCH($H6,$E$4:$E$490,0),2))</f>
        <v>Ankarsrum</v>
      </c>
      <c r="K6" s="45">
        <f>IF(ISERROR(VLOOKUP($J6,'Miljövärden urval för publ'!$B$2:$H$490,MATCH(K$3,'Miljövärden urval för publ'!$B$2:$H$2,0),FALSE)),"",VLOOKUP($J6,'Miljövärden urval för publ'!$B$2:$H$490,MATCH(K$3,'Miljövärden urval för publ'!$B$2:$H$2,0),FALSE))</f>
        <v>0.194189</v>
      </c>
      <c r="L6" s="45">
        <f>IF(ISERROR(VLOOKUP($J6,'Miljövärden urval för publ'!$B$2:$H$490,MATCH(L$3,'Miljövärden urval för publ'!$B$2:$H$2,0),FALSE)),"",VLOOKUP($J6,'Miljövärden urval för publ'!$B$2:$H$490,MATCH(L$3,'Miljövärden urval för publ'!$B$2:$H$2,0),FALSE))</f>
        <v>39.8598</v>
      </c>
      <c r="M6" s="45">
        <f>IF(ISERROR(VLOOKUP($J6,'Miljövärden urval för publ'!$B$2:$H$490,MATCH(M$3,'Miljövärden urval för publ'!$B$2:$H$2,0),FALSE)),"",VLOOKUP($J6,'Miljövärden urval för publ'!$B$2:$H$490,MATCH(M$3,'Miljövärden urval för publ'!$B$2:$H$2,0),FALSE))</f>
        <v>9.9079700000000006</v>
      </c>
      <c r="N6" s="45">
        <f>IF(ISERROR(VLOOKUP($J6,'Miljövärden urval för publ'!$B$2:$H$490,MATCH(N$3,'Miljövärden urval för publ'!$B$2:$H$2,0),FALSE)),"",VLOOKUP($J6,'Miljövärden urval för publ'!$B$2:$H$490,MATCH(N$3,'Miljövärden urval för publ'!$B$2:$H$2,0),FALSE))</f>
        <v>6.7093799999999995E-2</v>
      </c>
    </row>
    <row r="7" spans="1:14" x14ac:dyDescent="0.35">
      <c r="A7" s="65" t="s">
        <v>16</v>
      </c>
      <c r="B7" s="65" t="s">
        <v>17</v>
      </c>
      <c r="D7" s="60" t="str">
        <f>VLOOKUP(B7,'Miljövärden urval för publ'!$B$2:$V$480,MATCH("ska publiceras:",'Miljövärden urval för publ'!$B$2:$T$2,0),FALSE)</f>
        <v>ja</v>
      </c>
      <c r="E7" s="61">
        <f t="shared" si="0"/>
        <v>3</v>
      </c>
      <c r="H7" s="45">
        <v>5</v>
      </c>
      <c r="I7" s="45" t="str">
        <f t="shared" si="1"/>
        <v>Nässjö Affärsverk AB</v>
      </c>
      <c r="J7" s="45" t="str">
        <f t="shared" si="2"/>
        <v>Anneberg</v>
      </c>
      <c r="K7" s="45">
        <f>IF(ISERROR(VLOOKUP($J7,'Miljövärden urval för publ'!$B$2:$H$490,MATCH(K$3,'Miljövärden urval för publ'!$B$2:$H$2,0),FALSE)),"",VLOOKUP($J7,'Miljövärden urval för publ'!$B$2:$H$490,MATCH(K$3,'Miljövärden urval för publ'!$B$2:$H$2,0),FALSE))</f>
        <v>0.19900399999999999</v>
      </c>
      <c r="L7" s="45">
        <f>IF(ISERROR(VLOOKUP($J7,'Miljövärden urval för publ'!$B$2:$H$490,MATCH(L$3,'Miljövärden urval för publ'!$B$2:$H$2,0),FALSE)),"",VLOOKUP($J7,'Miljövärden urval för publ'!$B$2:$H$490,MATCH(L$3,'Miljövärden urval för publ'!$B$2:$H$2,0),FALSE))</f>
        <v>16.915099999999999</v>
      </c>
      <c r="M7" s="45">
        <f>IF(ISERROR(VLOOKUP($J7,'Miljövärden urval för publ'!$B$2:$H$490,MATCH(M$3,'Miljövärden urval för publ'!$B$2:$H$2,0),FALSE)),"",VLOOKUP($J7,'Miljövärden urval för publ'!$B$2:$H$490,MATCH(M$3,'Miljövärden urval för publ'!$B$2:$H$2,0),FALSE))</f>
        <v>16.283200000000001</v>
      </c>
      <c r="N7" s="45">
        <f>IF(ISERROR(VLOOKUP($J7,'Miljövärden urval för publ'!$B$2:$H$490,MATCH(N$3,'Miljövärden urval för publ'!$B$2:$H$2,0),FALSE)),"",VLOOKUP($J7,'Miljövärden urval för publ'!$B$2:$H$490,MATCH(N$3,'Miljövärden urval för publ'!$B$2:$H$2,0),FALSE))</f>
        <v>2.4956599999999999E-2</v>
      </c>
    </row>
    <row r="8" spans="1:14" x14ac:dyDescent="0.35">
      <c r="A8" s="65" t="s">
        <v>18</v>
      </c>
      <c r="B8" s="65" t="s">
        <v>19</v>
      </c>
      <c r="D8" s="60" t="str">
        <f>VLOOKUP(B8,'Miljövärden urval för publ'!$B$2:$V$480,MATCH("ska publiceras:",'Miljövärden urval för publ'!$B$2:$T$2,0),FALSE)</f>
        <v>nej</v>
      </c>
      <c r="E8" s="61">
        <f t="shared" si="0"/>
        <v>3</v>
      </c>
      <c r="H8" s="45">
        <v>6</v>
      </c>
      <c r="I8" s="45" t="str">
        <f t="shared" si="1"/>
        <v>Arboga Energi AB</v>
      </c>
      <c r="J8" s="45" t="str">
        <f t="shared" si="2"/>
        <v>Arboga</v>
      </c>
      <c r="K8" s="45">
        <f>IF(ISERROR(VLOOKUP($J8,'Miljövärden urval för publ'!$B$2:$H$490,MATCH(K$3,'Miljövärden urval för publ'!$B$2:$H$2,0),FALSE)),"",VLOOKUP($J8,'Miljövärden urval för publ'!$B$2:$H$490,MATCH(K$3,'Miljövärden urval för publ'!$B$2:$H$2,0),FALSE))</f>
        <v>0.13462099999999999</v>
      </c>
      <c r="L8" s="45">
        <f>IF(ISERROR(VLOOKUP($J8,'Miljövärden urval för publ'!$B$2:$H$490,MATCH(L$3,'Miljövärden urval för publ'!$B$2:$H$2,0),FALSE)),"",VLOOKUP($J8,'Miljövärden urval för publ'!$B$2:$H$490,MATCH(L$3,'Miljövärden urval för publ'!$B$2:$H$2,0),FALSE))</f>
        <v>17.3812</v>
      </c>
      <c r="M8" s="45">
        <f>IF(ISERROR(VLOOKUP($J8,'Miljövärden urval för publ'!$B$2:$H$490,MATCH(M$3,'Miljövärden urval för publ'!$B$2:$H$2,0),FALSE)),"",VLOOKUP($J8,'Miljövärden urval för publ'!$B$2:$H$490,MATCH(M$3,'Miljövärden urval för publ'!$B$2:$H$2,0),FALSE))</f>
        <v>8.5570000000000004</v>
      </c>
      <c r="N8" s="45">
        <f>IF(ISERROR(VLOOKUP($J8,'Miljövärden urval för publ'!$B$2:$H$490,MATCH(N$3,'Miljövärden urval för publ'!$B$2:$H$2,0),FALSE)),"",VLOOKUP($J8,'Miljövärden urval för publ'!$B$2:$H$490,MATCH(N$3,'Miljövärden urval för publ'!$B$2:$H$2,0),FALSE))</f>
        <v>7.1351399999999999E-3</v>
      </c>
    </row>
    <row r="9" spans="1:14" x14ac:dyDescent="0.35">
      <c r="A9" s="65" t="s">
        <v>579</v>
      </c>
      <c r="B9" s="65" t="s">
        <v>580</v>
      </c>
      <c r="D9" s="60" t="str">
        <f>VLOOKUP(B9,'Miljövärden urval för publ'!$B$2:$V$480,MATCH("ska publiceras:",'Miljövärden urval för publ'!$B$2:$T$2,0),FALSE)</f>
        <v>ja</v>
      </c>
      <c r="E9" s="61">
        <f t="shared" si="0"/>
        <v>4</v>
      </c>
      <c r="H9" s="45">
        <v>7</v>
      </c>
      <c r="I9" s="45" t="str">
        <f t="shared" si="1"/>
        <v>Bollnäs Energi AB</v>
      </c>
      <c r="J9" s="45" t="str">
        <f t="shared" si="2"/>
        <v>Arbrå</v>
      </c>
      <c r="K9" s="45">
        <f>IF(ISERROR(VLOOKUP($J9,'Miljövärden urval för publ'!$B$2:$H$490,MATCH(K$3,'Miljövärden urval för publ'!$B$2:$H$2,0),FALSE)),"",VLOOKUP($J9,'Miljövärden urval för publ'!$B$2:$H$490,MATCH(K$3,'Miljövärden urval för publ'!$B$2:$H$2,0),FALSE))</f>
        <v>0.117575</v>
      </c>
      <c r="L9" s="45">
        <f>IF(ISERROR(VLOOKUP($J9,'Miljövärden urval för publ'!$B$2:$H$490,MATCH(L$3,'Miljövärden urval för publ'!$B$2:$H$2,0),FALSE)),"",VLOOKUP($J9,'Miljövärden urval för publ'!$B$2:$H$490,MATCH(L$3,'Miljövärden urval för publ'!$B$2:$H$2,0),FALSE))</f>
        <v>25.167300000000001</v>
      </c>
      <c r="M9" s="45">
        <f>IF(ISERROR(VLOOKUP($J9,'Miljövärden urval för publ'!$B$2:$H$490,MATCH(M$3,'Miljövärden urval för publ'!$B$2:$H$2,0),FALSE)),"",VLOOKUP($J9,'Miljövärden urval för publ'!$B$2:$H$490,MATCH(M$3,'Miljövärden urval för publ'!$B$2:$H$2,0),FALSE))</f>
        <v>8.9618500000000001</v>
      </c>
      <c r="N9" s="45">
        <f>IF(ISERROR(VLOOKUP($J9,'Miljövärden urval för publ'!$B$2:$H$490,MATCH(N$3,'Miljövärden urval för publ'!$B$2:$H$2,0),FALSE)),"",VLOOKUP($J9,'Miljövärden urval för publ'!$B$2:$H$490,MATCH(N$3,'Miljövärden urval för publ'!$B$2:$H$2,0),FALSE))</f>
        <v>3.0287100000000001E-2</v>
      </c>
    </row>
    <row r="10" spans="1:14" x14ac:dyDescent="0.35">
      <c r="A10" s="65" t="s">
        <v>350</v>
      </c>
      <c r="B10" s="65" t="s">
        <v>351</v>
      </c>
      <c r="D10" s="60" t="str">
        <f>VLOOKUP(B10,'Miljövärden urval för publ'!$B$2:$V$480,MATCH("ska publiceras:",'Miljövärden urval för publ'!$B$2:$T$2,0),FALSE)</f>
        <v>ja</v>
      </c>
      <c r="E10" s="61">
        <f t="shared" si="0"/>
        <v>5</v>
      </c>
      <c r="H10" s="45">
        <v>8</v>
      </c>
      <c r="I10" s="45" t="str">
        <f t="shared" si="1"/>
        <v>Arvika Fjärrvärme AB</v>
      </c>
      <c r="J10" s="45" t="str">
        <f t="shared" si="2"/>
        <v>Arvika</v>
      </c>
      <c r="K10" s="45">
        <f>IF(ISERROR(VLOOKUP($J10,'Miljövärden urval för publ'!$B$2:$H$490,MATCH(K$3,'Miljövärden urval för publ'!$B$2:$H$2,0),FALSE)),"",VLOOKUP($J10,'Miljövärden urval för publ'!$B$2:$H$490,MATCH(K$3,'Miljövärden urval för publ'!$B$2:$H$2,0),FALSE))</f>
        <v>0.16083700000000001</v>
      </c>
      <c r="L10" s="45">
        <f>IF(ISERROR(VLOOKUP($J10,'Miljövärden urval för publ'!$B$2:$H$490,MATCH(L$3,'Miljövärden urval för publ'!$B$2:$H$2,0),FALSE)),"",VLOOKUP($J10,'Miljövärden urval för publ'!$B$2:$H$490,MATCH(L$3,'Miljövärden urval för publ'!$B$2:$H$2,0),FALSE))</f>
        <v>28.589500000000001</v>
      </c>
      <c r="M10" s="45">
        <f>IF(ISERROR(VLOOKUP($J10,'Miljövärden urval för publ'!$B$2:$H$490,MATCH(M$3,'Miljövärden urval för publ'!$B$2:$H$2,0),FALSE)),"",VLOOKUP($J10,'Miljövärden urval för publ'!$B$2:$H$490,MATCH(M$3,'Miljövärden urval för publ'!$B$2:$H$2,0),FALSE))</f>
        <v>9.0661799999999992</v>
      </c>
      <c r="N10" s="45">
        <f>IF(ISERROR(VLOOKUP($J10,'Miljövärden urval för publ'!$B$2:$H$490,MATCH(N$3,'Miljövärden urval för publ'!$B$2:$H$2,0),FALSE)),"",VLOOKUP($J10,'Miljövärden urval för publ'!$B$2:$H$490,MATCH(N$3,'Miljövärden urval för publ'!$B$2:$H$2,0),FALSE))</f>
        <v>4.5054400000000001E-2</v>
      </c>
    </row>
    <row r="11" spans="1:14" x14ac:dyDescent="0.35">
      <c r="A11" s="65" t="s">
        <v>23</v>
      </c>
      <c r="B11" s="65" t="s">
        <v>24</v>
      </c>
      <c r="D11" s="60" t="str">
        <f>VLOOKUP(B11,'Miljövärden urval för publ'!$B$2:$V$480,MATCH("ska publiceras:",'Miljövärden urval för publ'!$B$2:$T$2,0),FALSE)</f>
        <v>ja</v>
      </c>
      <c r="E11" s="61">
        <f t="shared" si="0"/>
        <v>6</v>
      </c>
      <c r="H11" s="45">
        <v>9</v>
      </c>
      <c r="I11" s="45" t="str">
        <f t="shared" si="1"/>
        <v>Vattenfall AB Värme</v>
      </c>
      <c r="J11" s="45" t="str">
        <f t="shared" si="2"/>
        <v>Askersund</v>
      </c>
      <c r="K11" s="45">
        <f>IF(ISERROR(VLOOKUP($J11,'Miljövärden urval för publ'!$B$2:$H$490,MATCH(K$3,'Miljövärden urval för publ'!$B$2:$H$2,0),FALSE)),"",VLOOKUP($J11,'Miljövärden urval för publ'!$B$2:$H$490,MATCH(K$3,'Miljövärden urval för publ'!$B$2:$H$2,0),FALSE))</f>
        <v>0.15481500000000001</v>
      </c>
      <c r="L11" s="45">
        <f>IF(ISERROR(VLOOKUP($J11,'Miljövärden urval för publ'!$B$2:$H$490,MATCH(L$3,'Miljövärden urval för publ'!$B$2:$H$2,0),FALSE)),"",VLOOKUP($J11,'Miljövärden urval för publ'!$B$2:$H$490,MATCH(L$3,'Miljövärden urval för publ'!$B$2:$H$2,0),FALSE))</f>
        <v>30.551100000000002</v>
      </c>
      <c r="M11" s="45">
        <f>IF(ISERROR(VLOOKUP($J11,'Miljövärden urval för publ'!$B$2:$H$490,MATCH(M$3,'Miljövärden urval för publ'!$B$2:$H$2,0),FALSE)),"",VLOOKUP($J11,'Miljövärden urval för publ'!$B$2:$H$490,MATCH(M$3,'Miljövärden urval för publ'!$B$2:$H$2,0),FALSE))</f>
        <v>8.6606799999999993</v>
      </c>
      <c r="N11" s="45">
        <f>IF(ISERROR(VLOOKUP($J11,'Miljövärden urval för publ'!$B$2:$H$490,MATCH(N$3,'Miljövärden urval för publ'!$B$2:$H$2,0),FALSE)),"",VLOOKUP($J11,'Miljövärden urval för publ'!$B$2:$H$490,MATCH(N$3,'Miljövärden urval för publ'!$B$2:$H$2,0),FALSE))</f>
        <v>4.7875599999999997E-2</v>
      </c>
    </row>
    <row r="12" spans="1:14" x14ac:dyDescent="0.35">
      <c r="A12" s="65" t="s">
        <v>46</v>
      </c>
      <c r="B12" s="65" t="s">
        <v>47</v>
      </c>
      <c r="D12" s="60" t="str">
        <f>VLOOKUP(B12,'Miljövärden urval för publ'!$B$2:$V$480,MATCH("ska publiceras:",'Miljövärden urval för publ'!$B$2:$T$2,0),FALSE)</f>
        <v>ja</v>
      </c>
      <c r="E12" s="61">
        <f t="shared" si="0"/>
        <v>7</v>
      </c>
      <c r="H12" s="45">
        <v>10</v>
      </c>
      <c r="I12" s="45" t="str">
        <f t="shared" si="1"/>
        <v>Mark Kraftvärme AB</v>
      </c>
      <c r="J12" s="45" t="str">
        <f t="shared" si="2"/>
        <v>Assbergs nätet</v>
      </c>
      <c r="K12" s="45">
        <f>IF(ISERROR(VLOOKUP($J12,'Miljövärden urval för publ'!$B$2:$H$490,MATCH(K$3,'Miljövärden urval för publ'!$B$2:$H$2,0),FALSE)),"",VLOOKUP($J12,'Miljövärden urval för publ'!$B$2:$H$490,MATCH(K$3,'Miljövärden urval för publ'!$B$2:$H$2,0),FALSE))</f>
        <v>5.0489899999999997E-2</v>
      </c>
      <c r="L12" s="45">
        <f>IF(ISERROR(VLOOKUP($J12,'Miljövärden urval för publ'!$B$2:$H$490,MATCH(L$3,'Miljövärden urval för publ'!$B$2:$H$2,0),FALSE)),"",VLOOKUP($J12,'Miljövärden urval för publ'!$B$2:$H$490,MATCH(L$3,'Miljövärden urval för publ'!$B$2:$H$2,0),FALSE))</f>
        <v>14.079499999999999</v>
      </c>
      <c r="M12" s="45">
        <f>IF(ISERROR(VLOOKUP($J12,'Miljövärden urval för publ'!$B$2:$H$490,MATCH(M$3,'Miljövärden urval för publ'!$B$2:$H$2,0),FALSE)),"",VLOOKUP($J12,'Miljövärden urval för publ'!$B$2:$H$490,MATCH(M$3,'Miljövärden urval för publ'!$B$2:$H$2,0),FALSE))</f>
        <v>8.92788</v>
      </c>
      <c r="N12" s="45">
        <f>IF(ISERROR(VLOOKUP($J12,'Miljövärden urval för publ'!$B$2:$H$490,MATCH(N$3,'Miljövärden urval för publ'!$B$2:$H$2,0),FALSE)),"",VLOOKUP($J12,'Miljövärden urval för publ'!$B$2:$H$490,MATCH(N$3,'Miljövärden urval för publ'!$B$2:$H$2,0),FALSE))</f>
        <v>8.0498700000000006E-3</v>
      </c>
    </row>
    <row r="13" spans="1:14" x14ac:dyDescent="0.35">
      <c r="A13" s="65" t="s">
        <v>25</v>
      </c>
      <c r="B13" s="65" t="s">
        <v>26</v>
      </c>
      <c r="D13" s="60" t="str">
        <f>VLOOKUP(B13,'Miljövärden urval för publ'!$B$2:$V$480,MATCH("ska publiceras:",'Miljövärden urval för publ'!$B$2:$T$2,0),FALSE)</f>
        <v>nej</v>
      </c>
      <c r="E13" s="61">
        <f t="shared" si="0"/>
        <v>7</v>
      </c>
      <c r="H13" s="45">
        <v>11</v>
      </c>
      <c r="I13" s="45" t="str">
        <f t="shared" si="1"/>
        <v>Värmevärden AB</v>
      </c>
      <c r="J13" s="45" t="str">
        <f t="shared" si="2"/>
        <v>Avesta</v>
      </c>
      <c r="K13" s="45">
        <f>IF(ISERROR(VLOOKUP($J13,'Miljövärden urval för publ'!$B$2:$H$490,MATCH(K$3,'Miljövärden urval för publ'!$B$2:$H$2,0),FALSE)),"",VLOOKUP($J13,'Miljövärden urval för publ'!$B$2:$H$490,MATCH(K$3,'Miljövärden urval för publ'!$B$2:$H$2,0),FALSE))</f>
        <v>0.20715800000000001</v>
      </c>
      <c r="L13" s="45">
        <f>IF(ISERROR(VLOOKUP($J13,'Miljövärden urval för publ'!$B$2:$H$490,MATCH(L$3,'Miljövärden urval för publ'!$B$2:$H$2,0),FALSE)),"",VLOOKUP($J13,'Miljövärden urval för publ'!$B$2:$H$490,MATCH(L$3,'Miljövärden urval för publ'!$B$2:$H$2,0),FALSE))</f>
        <v>110.80500000000001</v>
      </c>
      <c r="M13" s="45">
        <f>IF(ISERROR(VLOOKUP($J13,'Miljövärden urval för publ'!$B$2:$H$490,MATCH(M$3,'Miljövärden urval för publ'!$B$2:$H$2,0),FALSE)),"",VLOOKUP($J13,'Miljövärden urval för publ'!$B$2:$H$490,MATCH(M$3,'Miljövärden urval för publ'!$B$2:$H$2,0),FALSE))</f>
        <v>6.1834899999999999</v>
      </c>
      <c r="N13" s="45">
        <f>IF(ISERROR(VLOOKUP($J13,'Miljövärden urval för publ'!$B$2:$H$490,MATCH(N$3,'Miljövärden urval för publ'!$B$2:$H$2,0),FALSE)),"",VLOOKUP($J13,'Miljövärden urval för publ'!$B$2:$H$490,MATCH(N$3,'Miljövärden urval för publ'!$B$2:$H$2,0),FALSE))</f>
        <v>5.5468799999999999E-2</v>
      </c>
    </row>
    <row r="14" spans="1:14" x14ac:dyDescent="0.35">
      <c r="A14" s="65" t="s">
        <v>27</v>
      </c>
      <c r="B14" s="65" t="s">
        <v>28</v>
      </c>
      <c r="D14" s="60" t="str">
        <f>VLOOKUP(B14,'Miljövärden urval för publ'!$B$2:$V$480,MATCH("ska publiceras:",'Miljövärden urval för publ'!$B$2:$T$2,0),FALSE)</f>
        <v>ja</v>
      </c>
      <c r="E14" s="61">
        <f t="shared" si="0"/>
        <v>8</v>
      </c>
      <c r="H14" s="45">
        <v>12</v>
      </c>
      <c r="I14" s="45" t="str">
        <f t="shared" si="1"/>
        <v>Jönköping Energi AB</v>
      </c>
      <c r="J14" s="45" t="str">
        <f t="shared" si="2"/>
        <v>Axamo</v>
      </c>
      <c r="K14" s="45">
        <f>IF(ISERROR(VLOOKUP($J14,'Miljövärden urval för publ'!$B$2:$H$490,MATCH(K$3,'Miljövärden urval för publ'!$B$2:$H$2,0),FALSE)),"",VLOOKUP($J14,'Miljövärden urval för publ'!$B$2:$H$490,MATCH(K$3,'Miljövärden urval för publ'!$B$2:$H$2,0),FALSE))</f>
        <v>0.30847799999999997</v>
      </c>
      <c r="L14" s="45">
        <f>IF(ISERROR(VLOOKUP($J14,'Miljövärden urval för publ'!$B$2:$H$490,MATCH(L$3,'Miljövärden urval för publ'!$B$2:$H$2,0),FALSE)),"",VLOOKUP($J14,'Miljövärden urval för publ'!$B$2:$H$490,MATCH(L$3,'Miljövärden urval för publ'!$B$2:$H$2,0),FALSE))</f>
        <v>26.569700000000001</v>
      </c>
      <c r="M14" s="45">
        <f>IF(ISERROR(VLOOKUP($J14,'Miljövärden urval för publ'!$B$2:$H$490,MATCH(M$3,'Miljövärden urval för publ'!$B$2:$H$2,0),FALSE)),"",VLOOKUP($J14,'Miljövärden urval för publ'!$B$2:$H$490,MATCH(M$3,'Miljövärden urval för publ'!$B$2:$H$2,0),FALSE))</f>
        <v>24.661000000000001</v>
      </c>
      <c r="N14" s="45">
        <f>IF(ISERROR(VLOOKUP($J14,'Miljövärden urval för publ'!$B$2:$H$490,MATCH(N$3,'Miljövärden urval för publ'!$B$2:$H$2,0),FALSE)),"",VLOOKUP($J14,'Miljövärden urval för publ'!$B$2:$H$490,MATCH(N$3,'Miljövärden urval för publ'!$B$2:$H$2,0),FALSE))</f>
        <v>3.1482499999999997E-2</v>
      </c>
    </row>
    <row r="15" spans="1:14" x14ac:dyDescent="0.35">
      <c r="A15" s="65" t="s">
        <v>521</v>
      </c>
      <c r="B15" s="65" t="s">
        <v>522</v>
      </c>
      <c r="D15" s="60" t="str">
        <f>VLOOKUP(B15,'Miljövärden urval för publ'!$B$2:$V$480,MATCH("ska publiceras:",'Miljövärden urval för publ'!$B$2:$T$2,0),FALSE)</f>
        <v>ja</v>
      </c>
      <c r="E15" s="61">
        <f t="shared" si="0"/>
        <v>9</v>
      </c>
      <c r="H15" s="45">
        <v>13</v>
      </c>
      <c r="I15" s="45" t="str">
        <f t="shared" si="1"/>
        <v>E.ON Värme Sverige AB</v>
      </c>
      <c r="J15" s="45" t="str">
        <f t="shared" si="2"/>
        <v>Bara</v>
      </c>
      <c r="K15" s="45">
        <f>IF(ISERROR(VLOOKUP($J15,'Miljövärden urval för publ'!$B$2:$H$490,MATCH(K$3,'Miljövärden urval för publ'!$B$2:$H$2,0),FALSE)),"",VLOOKUP($J15,'Miljövärden urval för publ'!$B$2:$H$490,MATCH(K$3,'Miljövärden urval för publ'!$B$2:$H$2,0),FALSE))</f>
        <v>0.68936799999999998</v>
      </c>
      <c r="L15" s="45">
        <f>IF(ISERROR(VLOOKUP($J15,'Miljövärden urval för publ'!$B$2:$H$490,MATCH(L$3,'Miljövärden urval för publ'!$B$2:$H$2,0),FALSE)),"",VLOOKUP($J15,'Miljövärden urval för publ'!$B$2:$H$490,MATCH(L$3,'Miljövärden urval för publ'!$B$2:$H$2,0),FALSE))</f>
        <v>117.693</v>
      </c>
      <c r="M15" s="45">
        <f>IF(ISERROR(VLOOKUP($J15,'Miljövärden urval för publ'!$B$2:$H$490,MATCH(M$3,'Miljövärden urval för publ'!$B$2:$H$2,0),FALSE)),"",VLOOKUP($J15,'Miljövärden urval för publ'!$B$2:$H$490,MATCH(M$3,'Miljövärden urval för publ'!$B$2:$H$2,0),FALSE))</f>
        <v>30.692599999999999</v>
      </c>
      <c r="N15" s="45">
        <f>IF(ISERROR(VLOOKUP($J15,'Miljövärden urval för publ'!$B$2:$H$490,MATCH(N$3,'Miljövärden urval för publ'!$B$2:$H$2,0),FALSE)),"",VLOOKUP($J15,'Miljövärden urval för publ'!$B$2:$H$490,MATCH(N$3,'Miljövärden urval för publ'!$B$2:$H$2,0),FALSE))</f>
        <v>0.42468299999999998</v>
      </c>
    </row>
    <row r="16" spans="1:14" x14ac:dyDescent="0.35">
      <c r="A16" s="65" t="s">
        <v>323</v>
      </c>
      <c r="B16" s="65" t="s">
        <v>324</v>
      </c>
      <c r="D16" s="60" t="str">
        <f>VLOOKUP(B16,'Miljövärden urval för publ'!$B$2:$V$480,MATCH("ska publiceras:",'Miljövärden urval för publ'!$B$2:$T$2,0),FALSE)</f>
        <v>ja</v>
      </c>
      <c r="E16" s="61">
        <f t="shared" si="0"/>
        <v>10</v>
      </c>
      <c r="H16" s="45">
        <v>14</v>
      </c>
      <c r="I16" s="45" t="str">
        <f t="shared" si="1"/>
        <v>Bengtsfors Energi</v>
      </c>
      <c r="J16" s="45" t="str">
        <f t="shared" si="2"/>
        <v>Bengtsfors</v>
      </c>
      <c r="K16" s="45">
        <f>IF(ISERROR(VLOOKUP($J16,'Miljövärden urval för publ'!$B$2:$H$490,MATCH(K$3,'Miljövärden urval för publ'!$B$2:$H$2,0),FALSE)),"",VLOOKUP($J16,'Miljövärden urval för publ'!$B$2:$H$490,MATCH(K$3,'Miljövärden urval för publ'!$B$2:$H$2,0),FALSE))</f>
        <v>0.16558999999999999</v>
      </c>
      <c r="L16" s="45">
        <f>IF(ISERROR(VLOOKUP($J16,'Miljövärden urval för publ'!$B$2:$H$490,MATCH(L$3,'Miljövärden urval för publ'!$B$2:$H$2,0),FALSE)),"",VLOOKUP($J16,'Miljövärden urval för publ'!$B$2:$H$490,MATCH(L$3,'Miljövärden urval för publ'!$B$2:$H$2,0),FALSE))</f>
        <v>15.974500000000001</v>
      </c>
      <c r="M16" s="45">
        <f>IF(ISERROR(VLOOKUP($J16,'Miljövärden urval för publ'!$B$2:$H$490,MATCH(M$3,'Miljövärden urval för publ'!$B$2:$H$2,0),FALSE)),"",VLOOKUP($J16,'Miljövärden urval för publ'!$B$2:$H$490,MATCH(M$3,'Miljövärden urval för publ'!$B$2:$H$2,0),FALSE))</f>
        <v>15.5486</v>
      </c>
      <c r="N16" s="45">
        <f>IF(ISERROR(VLOOKUP($J16,'Miljövärden urval för publ'!$B$2:$H$490,MATCH(N$3,'Miljövärden urval för publ'!$B$2:$H$2,0),FALSE)),"",VLOOKUP($J16,'Miljövärden urval för publ'!$B$2:$H$490,MATCH(N$3,'Miljövärden urval för publ'!$B$2:$H$2,0),FALSE))</f>
        <v>2.0876800000000001E-2</v>
      </c>
    </row>
    <row r="17" spans="1:14" x14ac:dyDescent="0.35">
      <c r="A17" s="65" t="s">
        <v>550</v>
      </c>
      <c r="B17" s="65" t="s">
        <v>551</v>
      </c>
      <c r="D17" s="60" t="str">
        <f>VLOOKUP(B17,'Miljövärden urval för publ'!$B$2:$V$480,MATCH("ska publiceras:",'Miljövärden urval för publ'!$B$2:$T$2,0),FALSE)</f>
        <v>ja</v>
      </c>
      <c r="E17" s="61">
        <f t="shared" si="0"/>
        <v>11</v>
      </c>
      <c r="H17" s="45">
        <v>15</v>
      </c>
      <c r="I17" s="45" t="str">
        <f t="shared" si="1"/>
        <v>Bionär Närvärme AB</v>
      </c>
      <c r="J17" s="45" t="str">
        <f t="shared" si="2"/>
        <v>Bergby</v>
      </c>
      <c r="K17" s="45">
        <f>IF(ISERROR(VLOOKUP($J17,'Miljövärden urval för publ'!$B$2:$H$490,MATCH(K$3,'Miljövärden urval för publ'!$B$2:$H$2,0),FALSE)),"",VLOOKUP($J17,'Miljövärden urval för publ'!$B$2:$H$490,MATCH(K$3,'Miljövärden urval för publ'!$B$2:$H$2,0),FALSE))</f>
        <v>0.19484799999999999</v>
      </c>
      <c r="L17" s="45">
        <f>IF(ISERROR(VLOOKUP($J17,'Miljövärden urval för publ'!$B$2:$H$490,MATCH(L$3,'Miljövärden urval för publ'!$B$2:$H$2,0),FALSE)),"",VLOOKUP($J17,'Miljövärden urval för publ'!$B$2:$H$490,MATCH(L$3,'Miljövärden urval för publ'!$B$2:$H$2,0),FALSE))</f>
        <v>23.0303</v>
      </c>
      <c r="M17" s="45">
        <f>IF(ISERROR(VLOOKUP($J17,'Miljövärden urval för publ'!$B$2:$H$490,MATCH(M$3,'Miljövärden urval för publ'!$B$2:$H$2,0),FALSE)),"",VLOOKUP($J17,'Miljövärden urval för publ'!$B$2:$H$490,MATCH(M$3,'Miljövärden urval för publ'!$B$2:$H$2,0),FALSE))</f>
        <v>16.2624</v>
      </c>
      <c r="N17" s="45">
        <f>IF(ISERROR(VLOOKUP($J17,'Miljövärden urval för publ'!$B$2:$H$490,MATCH(N$3,'Miljövärden urval för publ'!$B$2:$H$2,0),FALSE)),"",VLOOKUP($J17,'Miljövärden urval för publ'!$B$2:$H$490,MATCH(N$3,'Miljövärden urval för publ'!$B$2:$H$2,0),FALSE))</f>
        <v>4.8780499999999997E-2</v>
      </c>
    </row>
    <row r="18" spans="1:14" x14ac:dyDescent="0.35">
      <c r="A18" s="65" t="s">
        <v>248</v>
      </c>
      <c r="B18" s="65" t="s">
        <v>249</v>
      </c>
      <c r="D18" s="60" t="str">
        <f>VLOOKUP(B18,'Miljövärden urval för publ'!$B$2:$V$480,MATCH("ska publiceras:",'Miljövärden urval för publ'!$B$2:$T$2,0),FALSE)</f>
        <v>ja</v>
      </c>
      <c r="E18" s="61">
        <f t="shared" si="0"/>
        <v>12</v>
      </c>
      <c r="H18" s="45">
        <v>16</v>
      </c>
      <c r="I18" s="45" t="str">
        <f t="shared" si="1"/>
        <v>Umeå Energi AB</v>
      </c>
      <c r="J18" s="45" t="str">
        <f t="shared" si="2"/>
        <v>Bjurholm</v>
      </c>
      <c r="K18" s="45">
        <f>IF(ISERROR(VLOOKUP($J18,'Miljövärden urval för publ'!$B$2:$H$490,MATCH(K$3,'Miljövärden urval för publ'!$B$2:$H$2,0),FALSE)),"",VLOOKUP($J18,'Miljövärden urval för publ'!$B$2:$H$490,MATCH(K$3,'Miljövärden urval för publ'!$B$2:$H$2,0),FALSE))</f>
        <v>0.38230700000000001</v>
      </c>
      <c r="L18" s="45">
        <f>IF(ISERROR(VLOOKUP($J18,'Miljövärden urval för publ'!$B$2:$H$490,MATCH(L$3,'Miljövärden urval för publ'!$B$2:$H$2,0),FALSE)),"",VLOOKUP($J18,'Miljövärden urval för publ'!$B$2:$H$490,MATCH(L$3,'Miljövärden urval för publ'!$B$2:$H$2,0),FALSE))</f>
        <v>59.703899999999997</v>
      </c>
      <c r="M18" s="45">
        <f>IF(ISERROR(VLOOKUP($J18,'Miljövärden urval för publ'!$B$2:$H$490,MATCH(M$3,'Miljövärden urval för publ'!$B$2:$H$2,0),FALSE)),"",VLOOKUP($J18,'Miljövärden urval för publ'!$B$2:$H$490,MATCH(M$3,'Miljövärden urval för publ'!$B$2:$H$2,0),FALSE))</f>
        <v>18.103200000000001</v>
      </c>
      <c r="N18" s="45">
        <f>IF(ISERROR(VLOOKUP($J18,'Miljövärden urval för publ'!$B$2:$H$490,MATCH(N$3,'Miljövärden urval för publ'!$B$2:$H$2,0),FALSE)),"",VLOOKUP($J18,'Miljövärden urval för publ'!$B$2:$H$490,MATCH(N$3,'Miljövärden urval för publ'!$B$2:$H$2,0),FALSE))</f>
        <v>0.153783</v>
      </c>
    </row>
    <row r="19" spans="1:14" x14ac:dyDescent="0.35">
      <c r="A19" s="65" t="s">
        <v>248</v>
      </c>
      <c r="B19" s="65" t="s">
        <v>250</v>
      </c>
      <c r="D19" s="60" t="str">
        <f>VLOOKUP(B19,'Miljövärden urval för publ'!$B$2:$V$480,MATCH("ska publiceras:",'Miljövärden urval för publ'!$B$2:$T$2,0),FALSE)</f>
        <v>nej</v>
      </c>
      <c r="E19" s="61">
        <f t="shared" si="0"/>
        <v>12</v>
      </c>
      <c r="H19" s="45">
        <v>17</v>
      </c>
      <c r="I19" s="45" t="str">
        <f t="shared" si="1"/>
        <v>Falu Energi &amp; Vatten AB</v>
      </c>
      <c r="J19" s="45" t="str">
        <f t="shared" si="2"/>
        <v>Bjursås</v>
      </c>
      <c r="K19" s="45">
        <f>IF(ISERROR(VLOOKUP($J19,'Miljövärden urval för publ'!$B$2:$H$490,MATCH(K$3,'Miljövärden urval för publ'!$B$2:$H$2,0),FALSE)),"",VLOOKUP($J19,'Miljövärden urval för publ'!$B$2:$H$490,MATCH(K$3,'Miljövärden urval för publ'!$B$2:$H$2,0),FALSE))</f>
        <v>0.13008</v>
      </c>
      <c r="L19" s="45">
        <f>IF(ISERROR(VLOOKUP($J19,'Miljövärden urval för publ'!$B$2:$H$490,MATCH(L$3,'Miljövärden urval för publ'!$B$2:$H$2,0),FALSE)),"",VLOOKUP($J19,'Miljövärden urval för publ'!$B$2:$H$490,MATCH(L$3,'Miljövärden urval för publ'!$B$2:$H$2,0),FALSE))</f>
        <v>6.8705699999999998</v>
      </c>
      <c r="M19" s="45">
        <f>IF(ISERROR(VLOOKUP($J19,'Miljövärden urval för publ'!$B$2:$H$490,MATCH(M$3,'Miljövärden urval för publ'!$B$2:$H$2,0),FALSE)),"",VLOOKUP($J19,'Miljövärden urval för publ'!$B$2:$H$490,MATCH(M$3,'Miljövärden urval för publ'!$B$2:$H$2,0),FALSE))</f>
        <v>15.372999999999999</v>
      </c>
      <c r="N19" s="45">
        <f>IF(ISERROR(VLOOKUP($J19,'Miljövärden urval för publ'!$B$2:$H$490,MATCH(N$3,'Miljövärden urval för publ'!$B$2:$H$2,0),FALSE)),"",VLOOKUP($J19,'Miljövärden urval för publ'!$B$2:$H$490,MATCH(N$3,'Miljövärden urval för publ'!$B$2:$H$2,0),FALSE))</f>
        <v>0</v>
      </c>
    </row>
    <row r="20" spans="1:14" x14ac:dyDescent="0.35">
      <c r="A20" s="65" t="s">
        <v>80</v>
      </c>
      <c r="B20" s="65" t="s">
        <v>82</v>
      </c>
      <c r="D20" s="60" t="str">
        <f>VLOOKUP(B20,'Miljövärden urval för publ'!$B$2:$V$480,MATCH("ska publiceras:",'Miljövärden urval för publ'!$B$2:$T$2,0),FALSE)</f>
        <v>ja</v>
      </c>
      <c r="E20" s="61">
        <f t="shared" si="0"/>
        <v>13</v>
      </c>
      <c r="H20" s="45">
        <v>18</v>
      </c>
      <c r="I20" s="45" t="str">
        <f t="shared" si="1"/>
        <v>Lantmännen Agrovärme AB</v>
      </c>
      <c r="J20" s="45" t="str">
        <f t="shared" si="2"/>
        <v>Bjärnum</v>
      </c>
      <c r="K20" s="45">
        <f>IF(ISERROR(VLOOKUP($J20,'Miljövärden urval för publ'!$B$2:$H$490,MATCH(K$3,'Miljövärden urval för publ'!$B$2:$H$2,0),FALSE)),"",VLOOKUP($J20,'Miljövärden urval för publ'!$B$2:$H$490,MATCH(K$3,'Miljövärden urval för publ'!$B$2:$H$2,0),FALSE))</f>
        <v>0.35679899999999998</v>
      </c>
      <c r="L20" s="45">
        <f>IF(ISERROR(VLOOKUP($J20,'Miljövärden urval för publ'!$B$2:$H$490,MATCH(L$3,'Miljövärden urval för publ'!$B$2:$H$2,0),FALSE)),"",VLOOKUP($J20,'Miljövärden urval för publ'!$B$2:$H$490,MATCH(L$3,'Miljövärden urval för publ'!$B$2:$H$2,0),FALSE))</f>
        <v>58.024799999999999</v>
      </c>
      <c r="M20" s="45">
        <f>IF(ISERROR(VLOOKUP($J20,'Miljövärden urval för publ'!$B$2:$H$490,MATCH(M$3,'Miljövärden urval för publ'!$B$2:$H$2,0),FALSE)),"",VLOOKUP($J20,'Miljövärden urval för publ'!$B$2:$H$490,MATCH(M$3,'Miljövärden urval för publ'!$B$2:$H$2,0),FALSE))</f>
        <v>17.194199999999999</v>
      </c>
      <c r="N20" s="45">
        <f>IF(ISERROR(VLOOKUP($J20,'Miljövärden urval för publ'!$B$2:$H$490,MATCH(N$3,'Miljövärden urval för publ'!$B$2:$H$2,0),FALSE)),"",VLOOKUP($J20,'Miljövärden urval för publ'!$B$2:$H$490,MATCH(N$3,'Miljövärden urval för publ'!$B$2:$H$2,0),FALSE))</f>
        <v>0.14352899999999999</v>
      </c>
    </row>
    <row r="21" spans="1:14" x14ac:dyDescent="0.35">
      <c r="A21" s="65" t="s">
        <v>29</v>
      </c>
      <c r="B21" s="65" t="s">
        <v>30</v>
      </c>
      <c r="D21" s="60" t="str">
        <f>VLOOKUP(B21,'Miljövärden urval för publ'!$B$2:$V$480,MATCH("ska publiceras:",'Miljövärden urval för publ'!$B$2:$T$2,0),FALSE)</f>
        <v>ja</v>
      </c>
      <c r="E21" s="61">
        <f t="shared" si="0"/>
        <v>14</v>
      </c>
      <c r="H21" s="45">
        <v>19</v>
      </c>
      <c r="I21" s="45" t="str">
        <f t="shared" si="1"/>
        <v>Övik Energi AB</v>
      </c>
      <c r="J21" s="45" t="str">
        <f t="shared" si="2"/>
        <v>Bjästa</v>
      </c>
      <c r="K21" s="45">
        <f>IF(ISERROR(VLOOKUP($J21,'Miljövärden urval för publ'!$B$2:$H$490,MATCH(K$3,'Miljövärden urval för publ'!$B$2:$H$2,0),FALSE)),"",VLOOKUP($J21,'Miljövärden urval för publ'!$B$2:$H$490,MATCH(K$3,'Miljövärden urval för publ'!$B$2:$H$2,0),FALSE))</f>
        <v>0.107225</v>
      </c>
      <c r="L21" s="45">
        <f>IF(ISERROR(VLOOKUP($J21,'Miljövärden urval för publ'!$B$2:$H$490,MATCH(L$3,'Miljövärden urval för publ'!$B$2:$H$2,0),FALSE)),"",VLOOKUP($J21,'Miljövärden urval för publ'!$B$2:$H$490,MATCH(L$3,'Miljövärden urval för publ'!$B$2:$H$2,0),FALSE))</f>
        <v>15.9612</v>
      </c>
      <c r="M21" s="45">
        <f>IF(ISERROR(VLOOKUP($J21,'Miljövärden urval för publ'!$B$2:$H$490,MATCH(M$3,'Miljövärden urval för publ'!$B$2:$H$2,0),FALSE)),"",VLOOKUP($J21,'Miljövärden urval för publ'!$B$2:$H$490,MATCH(M$3,'Miljövärden urval för publ'!$B$2:$H$2,0),FALSE))</f>
        <v>8.4524000000000008</v>
      </c>
      <c r="N21" s="45">
        <f>IF(ISERROR(VLOOKUP($J21,'Miljövärden urval för publ'!$B$2:$H$490,MATCH(N$3,'Miljövärden urval för publ'!$B$2:$H$2,0),FALSE)),"",VLOOKUP($J21,'Miljövärden urval för publ'!$B$2:$H$490,MATCH(N$3,'Miljövärden urval för publ'!$B$2:$H$2,0),FALSE))</f>
        <v>1.2784200000000001E-2</v>
      </c>
    </row>
    <row r="22" spans="1:14" x14ac:dyDescent="0.35">
      <c r="A22" s="65" t="s">
        <v>31</v>
      </c>
      <c r="B22" s="65" t="s">
        <v>32</v>
      </c>
      <c r="D22" s="60" t="str">
        <f>VLOOKUP(B22,'Miljövärden urval för publ'!$B$2:$V$480,MATCH("ska publiceras:",'Miljövärden urval för publ'!$B$2:$T$2,0),FALSE)</f>
        <v>ja</v>
      </c>
      <c r="E22" s="61">
        <f t="shared" si="0"/>
        <v>15</v>
      </c>
      <c r="H22" s="45">
        <v>20</v>
      </c>
      <c r="I22" s="45" t="str">
        <f t="shared" si="1"/>
        <v>E.ON Värme Sverige AB</v>
      </c>
      <c r="J22" s="45" t="str">
        <f t="shared" si="2"/>
        <v>Blomstermåla</v>
      </c>
      <c r="K22" s="45">
        <f>IF(ISERROR(VLOOKUP($J22,'Miljövärden urval för publ'!$B$2:$H$490,MATCH(K$3,'Miljövärden urval för publ'!$B$2:$H$2,0),FALSE)),"",VLOOKUP($J22,'Miljövärden urval för publ'!$B$2:$H$490,MATCH(K$3,'Miljövärden urval för publ'!$B$2:$H$2,0),FALSE))</f>
        <v>2.0382899999999999E-2</v>
      </c>
      <c r="L22" s="45">
        <f>IF(ISERROR(VLOOKUP($J22,'Miljövärden urval för publ'!$B$2:$H$490,MATCH(L$3,'Miljövärden urval för publ'!$B$2:$H$2,0),FALSE)),"",VLOOKUP($J22,'Miljövärden urval för publ'!$B$2:$H$490,MATCH(L$3,'Miljövärden urval för publ'!$B$2:$H$2,0),FALSE))</f>
        <v>3.37677</v>
      </c>
      <c r="M22" s="45">
        <f>IF(ISERROR(VLOOKUP($J22,'Miljövärden urval för publ'!$B$2:$H$490,MATCH(M$3,'Miljövärden urval för publ'!$B$2:$H$2,0),FALSE)),"",VLOOKUP($J22,'Miljövärden urval för publ'!$B$2:$H$490,MATCH(M$3,'Miljövärden urval för publ'!$B$2:$H$2,0),FALSE))</f>
        <v>0.15387899999999999</v>
      </c>
      <c r="N22" s="45">
        <f>IF(ISERROR(VLOOKUP($J22,'Miljövärden urval för publ'!$B$2:$H$490,MATCH(N$3,'Miljövärden urval för publ'!$B$2:$H$2,0),FALSE)),"",VLOOKUP($J22,'Miljövärden urval för publ'!$B$2:$H$490,MATCH(N$3,'Miljövärden urval för publ'!$B$2:$H$2,0),FALSE))</f>
        <v>6.6869099999999999E-3</v>
      </c>
    </row>
    <row r="23" spans="1:14" x14ac:dyDescent="0.35">
      <c r="A23" s="65" t="s">
        <v>187</v>
      </c>
      <c r="B23" s="65" t="s">
        <v>188</v>
      </c>
      <c r="D23" s="60" t="str">
        <f>VLOOKUP(B23,'Miljövärden urval för publ'!$B$2:$V$480,MATCH("ska publiceras:",'Miljövärden urval för publ'!$B$2:$T$2,0),FALSE)</f>
        <v>nej</v>
      </c>
      <c r="E23" s="61">
        <f t="shared" si="0"/>
        <v>15</v>
      </c>
      <c r="H23" s="45">
        <v>21</v>
      </c>
      <c r="I23" s="45" t="str">
        <f t="shared" si="1"/>
        <v>Nässjö Affärsverk AB</v>
      </c>
      <c r="J23" s="45" t="str">
        <f t="shared" si="2"/>
        <v>Bodafors</v>
      </c>
      <c r="K23" s="45">
        <f>IF(ISERROR(VLOOKUP($J23,'Miljövärden urval för publ'!$B$2:$H$490,MATCH(K$3,'Miljövärden urval för publ'!$B$2:$H$2,0),FALSE)),"",VLOOKUP($J23,'Miljövärden urval för publ'!$B$2:$H$490,MATCH(K$3,'Miljövärden urval för publ'!$B$2:$H$2,0),FALSE))</f>
        <v>0.240619</v>
      </c>
      <c r="L23" s="45">
        <f>IF(ISERROR(VLOOKUP($J23,'Miljövärden urval för publ'!$B$2:$H$490,MATCH(L$3,'Miljövärden urval för publ'!$B$2:$H$2,0),FALSE)),"",VLOOKUP($J23,'Miljövärden urval för publ'!$B$2:$H$490,MATCH(L$3,'Miljövärden urval för publ'!$B$2:$H$2,0),FALSE))</f>
        <v>50.973700000000001</v>
      </c>
      <c r="M23" s="45">
        <f>IF(ISERROR(VLOOKUP($J23,'Miljövärden urval för publ'!$B$2:$H$490,MATCH(M$3,'Miljövärden urval för publ'!$B$2:$H$2,0),FALSE)),"",VLOOKUP($J23,'Miljövärden urval för publ'!$B$2:$H$490,MATCH(M$3,'Miljövärden urval för publ'!$B$2:$H$2,0),FALSE))</f>
        <v>10.3521</v>
      </c>
      <c r="N23" s="45">
        <f>IF(ISERROR(VLOOKUP($J23,'Miljövärden urval för publ'!$B$2:$H$490,MATCH(N$3,'Miljövärden urval för publ'!$B$2:$H$2,0),FALSE)),"",VLOOKUP($J23,'Miljövärden urval för publ'!$B$2:$H$490,MATCH(N$3,'Miljövärden urval för publ'!$B$2:$H$2,0),FALSE))</f>
        <v>0.118299</v>
      </c>
    </row>
    <row r="24" spans="1:14" x14ac:dyDescent="0.35">
      <c r="A24" s="65" t="s">
        <v>505</v>
      </c>
      <c r="B24" s="65" t="s">
        <v>506</v>
      </c>
      <c r="D24" s="60" t="str">
        <f>VLOOKUP(B24,'Miljövärden urval för publ'!$B$2:$V$480,MATCH("ska publiceras:",'Miljövärden urval för publ'!$B$2:$T$2,0),FALSE)</f>
        <v>ja</v>
      </c>
      <c r="E24" s="61">
        <f t="shared" si="0"/>
        <v>16</v>
      </c>
      <c r="H24" s="45">
        <v>22</v>
      </c>
      <c r="I24" s="45" t="str">
        <f t="shared" si="1"/>
        <v>Skellefteå Kraft AB</v>
      </c>
      <c r="J24" s="45" t="str">
        <f t="shared" si="2"/>
        <v>Boliden</v>
      </c>
      <c r="K24" s="45">
        <f>IF(ISERROR(VLOOKUP($J24,'Miljövärden urval för publ'!$B$2:$H$490,MATCH(K$3,'Miljövärden urval för publ'!$B$2:$H$2,0),FALSE)),"",VLOOKUP($J24,'Miljövärden urval för publ'!$B$2:$H$490,MATCH(K$3,'Miljövärden urval för publ'!$B$2:$H$2,0),FALSE))</f>
        <v>0.17442099999999999</v>
      </c>
      <c r="L24" s="45">
        <f>IF(ISERROR(VLOOKUP($J24,'Miljövärden urval för publ'!$B$2:$H$490,MATCH(L$3,'Miljövärden urval för publ'!$B$2:$H$2,0),FALSE)),"",VLOOKUP($J24,'Miljövärden urval för publ'!$B$2:$H$490,MATCH(L$3,'Miljövärden urval för publ'!$B$2:$H$2,0),FALSE))</f>
        <v>9.5176200000000009</v>
      </c>
      <c r="M24" s="45">
        <f>IF(ISERROR(VLOOKUP($J24,'Miljövärden urval för publ'!$B$2:$H$490,MATCH(M$3,'Miljövärden urval för publ'!$B$2:$H$2,0),FALSE)),"",VLOOKUP($J24,'Miljövärden urval för publ'!$B$2:$H$490,MATCH(M$3,'Miljövärden urval för publ'!$B$2:$H$2,0),FALSE))</f>
        <v>16.5854</v>
      </c>
      <c r="N24" s="45">
        <f>IF(ISERROR(VLOOKUP($J24,'Miljövärden urval för publ'!$B$2:$H$490,MATCH(N$3,'Miljövärden urval för publ'!$B$2:$H$2,0),FALSE)),"",VLOOKUP($J24,'Miljövärden urval för publ'!$B$2:$H$490,MATCH(N$3,'Miljövärden urval för publ'!$B$2:$H$2,0),FALSE))</f>
        <v>6.2549900000000002E-3</v>
      </c>
    </row>
    <row r="25" spans="1:14" x14ac:dyDescent="0.35">
      <c r="A25" s="65" t="s">
        <v>175</v>
      </c>
      <c r="B25" s="65" t="s">
        <v>176</v>
      </c>
      <c r="D25" s="60" t="str">
        <f>VLOOKUP(B25,'Miljövärden urval för publ'!$B$2:$V$480,MATCH("ska publiceras:",'Miljövärden urval för publ'!$B$2:$T$2,0),FALSE)</f>
        <v>ja</v>
      </c>
      <c r="E25" s="61">
        <f t="shared" si="0"/>
        <v>17</v>
      </c>
      <c r="H25" s="45">
        <v>23</v>
      </c>
      <c r="I25" s="45" t="str">
        <f t="shared" si="1"/>
        <v>Bollnäs Energi AB</v>
      </c>
      <c r="J25" s="45" t="str">
        <f t="shared" si="2"/>
        <v>Bollnäs</v>
      </c>
      <c r="K25" s="45">
        <f>IF(ISERROR(VLOOKUP($J25,'Miljövärden urval för publ'!$B$2:$H$490,MATCH(K$3,'Miljövärden urval för publ'!$B$2:$H$2,0),FALSE)),"",VLOOKUP($J25,'Miljövärden urval för publ'!$B$2:$H$490,MATCH(K$3,'Miljövärden urval för publ'!$B$2:$H$2,0),FALSE))</f>
        <v>0.168877</v>
      </c>
      <c r="L25" s="45">
        <f>IF(ISERROR(VLOOKUP($J25,'Miljövärden urval för publ'!$B$2:$H$490,MATCH(L$3,'Miljövärden urval för publ'!$B$2:$H$2,0),FALSE)),"",VLOOKUP($J25,'Miljövärden urval för publ'!$B$2:$H$490,MATCH(L$3,'Miljövärden urval för publ'!$B$2:$H$2,0),FALSE))</f>
        <v>80.2941</v>
      </c>
      <c r="M25" s="45">
        <f>IF(ISERROR(VLOOKUP($J25,'Miljövärden urval för publ'!$B$2:$H$490,MATCH(M$3,'Miljövärden urval för publ'!$B$2:$H$2,0),FALSE)),"",VLOOKUP($J25,'Miljövärden urval för publ'!$B$2:$H$490,MATCH(M$3,'Miljövärden urval för publ'!$B$2:$H$2,0),FALSE))</f>
        <v>4.2751000000000001</v>
      </c>
      <c r="N25" s="45">
        <f>IF(ISERROR(VLOOKUP($J25,'Miljövärden urval för publ'!$B$2:$H$490,MATCH(N$3,'Miljövärden urval för publ'!$B$2:$H$2,0),FALSE)),"",VLOOKUP($J25,'Miljövärden urval för publ'!$B$2:$H$490,MATCH(N$3,'Miljövärden urval för publ'!$B$2:$H$2,0),FALSE))</f>
        <v>3.05274E-2</v>
      </c>
    </row>
    <row r="26" spans="1:14" x14ac:dyDescent="0.35">
      <c r="A26" s="65" t="s">
        <v>282</v>
      </c>
      <c r="B26" s="65" t="s">
        <v>283</v>
      </c>
      <c r="D26" s="60" t="str">
        <f>VLOOKUP(B26,'Miljövärden urval för publ'!$B$2:$V$480,MATCH("ska publiceras:",'Miljövärden urval för publ'!$B$2:$T$2,0),FALSE)</f>
        <v>ja</v>
      </c>
      <c r="E26" s="61">
        <f t="shared" si="0"/>
        <v>18</v>
      </c>
      <c r="H26" s="45">
        <v>24</v>
      </c>
      <c r="I26" s="45" t="str">
        <f t="shared" si="1"/>
        <v>Enycon AB</v>
      </c>
      <c r="J26" s="45" t="str">
        <f t="shared" si="2"/>
        <v>Bollstabruk</v>
      </c>
      <c r="K26" s="45">
        <f>IF(ISERROR(VLOOKUP($J26,'Miljövärden urval för publ'!$B$2:$H$490,MATCH(K$3,'Miljövärden urval för publ'!$B$2:$H$2,0),FALSE)),"",VLOOKUP($J26,'Miljövärden urval för publ'!$B$2:$H$490,MATCH(K$3,'Miljövärden urval för publ'!$B$2:$H$2,0),FALSE))</f>
        <v>6.6900000000000001E-2</v>
      </c>
      <c r="L26" s="45">
        <f>IF(ISERROR(VLOOKUP($J26,'Miljövärden urval för publ'!$B$2:$H$490,MATCH(L$3,'Miljövärden urval för publ'!$B$2:$H$2,0),FALSE)),"",VLOOKUP($J26,'Miljövärden urval för publ'!$B$2:$H$490,MATCH(L$3,'Miljövärden urval för publ'!$B$2:$H$2,0),FALSE))</f>
        <v>7.74</v>
      </c>
      <c r="M26" s="45">
        <f>IF(ISERROR(VLOOKUP($J26,'Miljövärden urval för publ'!$B$2:$H$490,MATCH(M$3,'Miljövärden urval för publ'!$B$2:$H$2,0),FALSE)),"",VLOOKUP($J26,'Miljövärden urval för publ'!$B$2:$H$490,MATCH(M$3,'Miljövärden urval för publ'!$B$2:$H$2,0),FALSE))</f>
        <v>0</v>
      </c>
      <c r="N26" s="45">
        <f>IF(ISERROR(VLOOKUP($J26,'Miljövärden urval för publ'!$B$2:$H$490,MATCH(N$3,'Miljövärden urval för publ'!$B$2:$H$2,0),FALSE)),"",VLOOKUP($J26,'Miljövärden urval för publ'!$B$2:$H$490,MATCH(N$3,'Miljövärden urval för publ'!$B$2:$H$2,0),FALSE))</f>
        <v>8.0221600000000004E-3</v>
      </c>
    </row>
    <row r="27" spans="1:14" x14ac:dyDescent="0.35">
      <c r="A27" s="65" t="s">
        <v>605</v>
      </c>
      <c r="B27" s="65" t="s">
        <v>606</v>
      </c>
      <c r="D27" s="60" t="str">
        <f>VLOOKUP(B27,'Miljövärden urval för publ'!$B$2:$V$480,MATCH("ska publiceras:",'Miljövärden urval för publ'!$B$2:$T$2,0),FALSE)</f>
        <v>ja</v>
      </c>
      <c r="E27" s="61">
        <f t="shared" si="0"/>
        <v>19</v>
      </c>
      <c r="H27" s="45">
        <v>25</v>
      </c>
      <c r="I27" s="45" t="str">
        <f t="shared" si="1"/>
        <v>Tekniska Verken i Linköping AB</v>
      </c>
      <c r="J27" s="45" t="str">
        <f t="shared" si="2"/>
        <v>Borensberg</v>
      </c>
      <c r="K27" s="45">
        <f>IF(ISERROR(VLOOKUP($J27,'Miljövärden urval för publ'!$B$2:$H$490,MATCH(K$3,'Miljövärden urval för publ'!$B$2:$H$2,0),FALSE)),"",VLOOKUP($J27,'Miljövärden urval för publ'!$B$2:$H$490,MATCH(K$3,'Miljövärden urval för publ'!$B$2:$H$2,0),FALSE))</f>
        <v>0.17572699999999999</v>
      </c>
      <c r="L27" s="45">
        <f>IF(ISERROR(VLOOKUP($J27,'Miljövärden urval för publ'!$B$2:$H$490,MATCH(L$3,'Miljövärden urval för publ'!$B$2:$H$2,0),FALSE)),"",VLOOKUP($J27,'Miljövärden urval för publ'!$B$2:$H$490,MATCH(L$3,'Miljövärden urval för publ'!$B$2:$H$2,0),FALSE))</f>
        <v>35.588299999999997</v>
      </c>
      <c r="M27" s="45">
        <f>IF(ISERROR(VLOOKUP($J27,'Miljövärden urval för publ'!$B$2:$H$490,MATCH(M$3,'Miljövärden urval för publ'!$B$2:$H$2,0),FALSE)),"",VLOOKUP($J27,'Miljövärden urval för publ'!$B$2:$H$490,MATCH(M$3,'Miljövärden urval för publ'!$B$2:$H$2,0),FALSE))</f>
        <v>11.4663</v>
      </c>
      <c r="N27" s="45">
        <f>IF(ISERROR(VLOOKUP($J27,'Miljövärden urval för publ'!$B$2:$H$490,MATCH(N$3,'Miljövärden urval för publ'!$B$2:$H$2,0),FALSE)),"",VLOOKUP($J27,'Miljövärden urval för publ'!$B$2:$H$490,MATCH(N$3,'Miljövärden urval för publ'!$B$2:$H$2,0),FALSE))</f>
        <v>3.8276900000000003E-2</v>
      </c>
    </row>
    <row r="28" spans="1:14" x14ac:dyDescent="0.35">
      <c r="A28" s="65" t="s">
        <v>187</v>
      </c>
      <c r="B28" s="65" t="s">
        <v>189</v>
      </c>
      <c r="D28" s="60" t="str">
        <f>VLOOKUP(B28,'Miljövärden urval för publ'!$B$2:$V$480,MATCH("ska publiceras:",'Miljövärden urval för publ'!$B$2:$T$2,0),FALSE)</f>
        <v>nej</v>
      </c>
      <c r="E28" s="61">
        <f t="shared" si="0"/>
        <v>19</v>
      </c>
      <c r="H28" s="45">
        <v>26</v>
      </c>
      <c r="I28" s="45" t="str">
        <f t="shared" si="1"/>
        <v>Borgholm Energi AB</v>
      </c>
      <c r="J28" s="45" t="str">
        <f t="shared" si="2"/>
        <v>Borgholm</v>
      </c>
      <c r="K28" s="45">
        <f>IF(ISERROR(VLOOKUP($J28,'Miljövärden urval för publ'!$B$2:$H$490,MATCH(K$3,'Miljövärden urval för publ'!$B$2:$H$2,0),FALSE)),"",VLOOKUP($J28,'Miljövärden urval för publ'!$B$2:$H$490,MATCH(K$3,'Miljövärden urval för publ'!$B$2:$H$2,0),FALSE))</f>
        <v>0.102285</v>
      </c>
      <c r="L28" s="45">
        <f>IF(ISERROR(VLOOKUP($J28,'Miljövärden urval för publ'!$B$2:$H$490,MATCH(L$3,'Miljövärden urval för publ'!$B$2:$H$2,0),FALSE)),"",VLOOKUP($J28,'Miljövärden urval för publ'!$B$2:$H$490,MATCH(L$3,'Miljövärden urval för publ'!$B$2:$H$2,0),FALSE))</f>
        <v>18.0779</v>
      </c>
      <c r="M28" s="45">
        <f>IF(ISERROR(VLOOKUP($J28,'Miljövärden urval för publ'!$B$2:$H$490,MATCH(M$3,'Miljövärden urval för publ'!$B$2:$H$2,0),FALSE)),"",VLOOKUP($J28,'Miljövärden urval för publ'!$B$2:$H$490,MATCH(M$3,'Miljövärden urval för publ'!$B$2:$H$2,0),FALSE))</f>
        <v>7.2887700000000004</v>
      </c>
      <c r="N28" s="45">
        <f>IF(ISERROR(VLOOKUP($J28,'Miljövärden urval för publ'!$B$2:$H$490,MATCH(N$3,'Miljövärden urval för publ'!$B$2:$H$2,0),FALSE)),"",VLOOKUP($J28,'Miljövärden urval för publ'!$B$2:$H$490,MATCH(N$3,'Miljövärden urval för publ'!$B$2:$H$2,0),FALSE))</f>
        <v>1.11247E-2</v>
      </c>
    </row>
    <row r="29" spans="1:14" x14ac:dyDescent="0.35">
      <c r="A29" s="65" t="s">
        <v>80</v>
      </c>
      <c r="B29" s="65" t="s">
        <v>83</v>
      </c>
      <c r="D29" s="60" t="str">
        <f>VLOOKUP(B29,'Miljövärden urval för publ'!$B$2:$V$480,MATCH("ska publiceras:",'Miljövärden urval för publ'!$B$2:$T$2,0),FALSE)</f>
        <v>ja</v>
      </c>
      <c r="E29" s="61">
        <f t="shared" si="0"/>
        <v>20</v>
      </c>
      <c r="H29" s="45">
        <v>27</v>
      </c>
      <c r="I29" s="45" t="str">
        <f t="shared" si="1"/>
        <v>Borlänge Energi AB</v>
      </c>
      <c r="J29" s="45" t="str">
        <f t="shared" si="2"/>
        <v>Borlänge</v>
      </c>
      <c r="K29" s="45">
        <f>IF(ISERROR(VLOOKUP($J29,'Miljövärden urval för publ'!$B$2:$H$490,MATCH(K$3,'Miljövärden urval för publ'!$B$2:$H$2,0),FALSE)),"",VLOOKUP($J29,'Miljövärden urval för publ'!$B$2:$H$490,MATCH(K$3,'Miljövärden urval för publ'!$B$2:$H$2,0),FALSE))</f>
        <v>7.2776999999999994E-2</v>
      </c>
      <c r="L29" s="45">
        <f>IF(ISERROR(VLOOKUP($J29,'Miljövärden urval för publ'!$B$2:$H$490,MATCH(L$3,'Miljövärden urval för publ'!$B$2:$H$2,0),FALSE)),"",VLOOKUP($J29,'Miljövärden urval för publ'!$B$2:$H$490,MATCH(L$3,'Miljövärden urval för publ'!$B$2:$H$2,0),FALSE))</f>
        <v>42.388500000000001</v>
      </c>
      <c r="M29" s="45">
        <f>IF(ISERROR(VLOOKUP($J29,'Miljövärden urval för publ'!$B$2:$H$490,MATCH(M$3,'Miljövärden urval för publ'!$B$2:$H$2,0),FALSE)),"",VLOOKUP($J29,'Miljövärden urval för publ'!$B$2:$H$490,MATCH(M$3,'Miljövärden urval för publ'!$B$2:$H$2,0),FALSE))</f>
        <v>4.9349499999999997</v>
      </c>
      <c r="N29" s="45">
        <f>IF(ISERROR(VLOOKUP($J29,'Miljövärden urval för publ'!$B$2:$H$490,MATCH(N$3,'Miljövärden urval för publ'!$B$2:$H$2,0),FALSE)),"",VLOOKUP($J29,'Miljövärden urval för publ'!$B$2:$H$490,MATCH(N$3,'Miljövärden urval för publ'!$B$2:$H$2,0),FALSE))</f>
        <v>8.8817199999999992E-3</v>
      </c>
    </row>
    <row r="30" spans="1:14" x14ac:dyDescent="0.35">
      <c r="A30" s="65" t="s">
        <v>350</v>
      </c>
      <c r="B30" s="65" t="s">
        <v>352</v>
      </c>
      <c r="D30" s="60" t="str">
        <f>VLOOKUP(B30,'Miljövärden urval för publ'!$B$2:$V$480,MATCH("ska publiceras:",'Miljövärden urval för publ'!$B$2:$T$2,0),FALSE)</f>
        <v>ja</v>
      </c>
      <c r="E30" s="61">
        <f t="shared" si="0"/>
        <v>21</v>
      </c>
      <c r="H30" s="45">
        <v>28</v>
      </c>
      <c r="I30" s="45" t="str">
        <f t="shared" si="1"/>
        <v>Borås Energi och Miljö AB</v>
      </c>
      <c r="J30" s="45" t="str">
        <f t="shared" si="2"/>
        <v>Borås</v>
      </c>
      <c r="K30" s="45">
        <f>IF(ISERROR(VLOOKUP($J30,'Miljövärden urval för publ'!$B$2:$H$490,MATCH(K$3,'Miljövärden urval för publ'!$B$2:$H$2,0),FALSE)),"",VLOOKUP($J30,'Miljövärden urval för publ'!$B$2:$H$490,MATCH(K$3,'Miljövärden urval för publ'!$B$2:$H$2,0),FALSE))</f>
        <v>0.10535899999999999</v>
      </c>
      <c r="L30" s="45">
        <f>IF(ISERROR(VLOOKUP($J30,'Miljövärden urval för publ'!$B$2:$H$490,MATCH(L$3,'Miljövärden urval för publ'!$B$2:$H$2,0),FALSE)),"",VLOOKUP($J30,'Miljövärden urval för publ'!$B$2:$H$490,MATCH(L$3,'Miljövärden urval för publ'!$B$2:$H$2,0),FALSE))</f>
        <v>55.017699999999998</v>
      </c>
      <c r="M30" s="45">
        <f>IF(ISERROR(VLOOKUP($J30,'Miljövärden urval för publ'!$B$2:$H$490,MATCH(M$3,'Miljövärden urval för publ'!$B$2:$H$2,0),FALSE)),"",VLOOKUP($J30,'Miljövärden urval för publ'!$B$2:$H$490,MATCH(M$3,'Miljövärden urval för publ'!$B$2:$H$2,0),FALSE))</f>
        <v>6.2607400000000002</v>
      </c>
      <c r="N30" s="45">
        <f>IF(ISERROR(VLOOKUP($J30,'Miljövärden urval för publ'!$B$2:$H$490,MATCH(N$3,'Miljövärden urval för publ'!$B$2:$H$2,0),FALSE)),"",VLOOKUP($J30,'Miljövärden urval för publ'!$B$2:$H$490,MATCH(N$3,'Miljövärden urval för publ'!$B$2:$H$2,0),FALSE))</f>
        <v>4.9259799999999999E-2</v>
      </c>
    </row>
    <row r="31" spans="1:14" x14ac:dyDescent="0.35">
      <c r="A31" s="65" t="s">
        <v>403</v>
      </c>
      <c r="B31" s="65" t="s">
        <v>404</v>
      </c>
      <c r="D31" s="60" t="str">
        <f>VLOOKUP(B31,'Miljövärden urval för publ'!$B$2:$V$480,MATCH("ska publiceras:",'Miljövärden urval för publ'!$B$2:$T$2,0),FALSE)</f>
        <v>ja</v>
      </c>
      <c r="E31" s="61">
        <f t="shared" si="0"/>
        <v>22</v>
      </c>
      <c r="H31" s="45">
        <v>29</v>
      </c>
      <c r="I31" s="45" t="str">
        <f t="shared" si="1"/>
        <v>E.ON Värme Sverige AB</v>
      </c>
      <c r="J31" s="45" t="str">
        <f t="shared" si="2"/>
        <v>Boxholm</v>
      </c>
      <c r="K31" s="45">
        <f>IF(ISERROR(VLOOKUP($J31,'Miljövärden urval för publ'!$B$2:$H$490,MATCH(K$3,'Miljövärden urval för publ'!$B$2:$H$2,0),FALSE)),"",VLOOKUP($J31,'Miljövärden urval för publ'!$B$2:$H$490,MATCH(K$3,'Miljövärden urval för publ'!$B$2:$H$2,0),FALSE))</f>
        <v>9.1708799999999993E-2</v>
      </c>
      <c r="L31" s="45">
        <f>IF(ISERROR(VLOOKUP($J31,'Miljövärden urval för publ'!$B$2:$H$490,MATCH(L$3,'Miljövärden urval för publ'!$B$2:$H$2,0),FALSE)),"",VLOOKUP($J31,'Miljövärden urval för publ'!$B$2:$H$490,MATCH(L$3,'Miljövärden urval för publ'!$B$2:$H$2,0),FALSE))</f>
        <v>18.008600000000001</v>
      </c>
      <c r="M31" s="45">
        <f>IF(ISERROR(VLOOKUP($J31,'Miljövärden urval för publ'!$B$2:$H$490,MATCH(M$3,'Miljövärden urval för publ'!$B$2:$H$2,0),FALSE)),"",VLOOKUP($J31,'Miljövärden urval för publ'!$B$2:$H$490,MATCH(M$3,'Miljövärden urval för publ'!$B$2:$H$2,0),FALSE))</f>
        <v>8.5566600000000008</v>
      </c>
      <c r="N31" s="45">
        <f>IF(ISERROR(VLOOKUP($J31,'Miljövärden urval för publ'!$B$2:$H$490,MATCH(N$3,'Miljövärden urval för publ'!$B$2:$H$2,0),FALSE)),"",VLOOKUP($J31,'Miljövärden urval för publ'!$B$2:$H$490,MATCH(N$3,'Miljövärden urval för publ'!$B$2:$H$2,0),FALSE))</f>
        <v>9.8180699999999999E-3</v>
      </c>
    </row>
    <row r="32" spans="1:14" x14ac:dyDescent="0.35">
      <c r="A32" s="65" t="s">
        <v>46</v>
      </c>
      <c r="B32" s="65" t="s">
        <v>48</v>
      </c>
      <c r="D32" s="60" t="str">
        <f>VLOOKUP(B32,'Miljövärden urval för publ'!$B$2:$V$480,MATCH("ska publiceras:",'Miljövärden urval för publ'!$B$2:$T$2,0),FALSE)</f>
        <v>ja</v>
      </c>
      <c r="E32" s="61">
        <f t="shared" si="0"/>
        <v>23</v>
      </c>
      <c r="H32" s="45">
        <v>30</v>
      </c>
      <c r="I32" s="45" t="str">
        <f t="shared" si="1"/>
        <v>Växjö Energi AB</v>
      </c>
      <c r="J32" s="45" t="str">
        <f t="shared" si="2"/>
        <v>Braås</v>
      </c>
      <c r="K32" s="45">
        <f>IF(ISERROR(VLOOKUP($J32,'Miljövärden urval för publ'!$B$2:$H$490,MATCH(K$3,'Miljövärden urval för publ'!$B$2:$H$2,0),FALSE)),"",VLOOKUP($J32,'Miljövärden urval för publ'!$B$2:$H$490,MATCH(K$3,'Miljövärden urval för publ'!$B$2:$H$2,0),FALSE))</f>
        <v>0.18728700000000001</v>
      </c>
      <c r="L32" s="45">
        <f>IF(ISERROR(VLOOKUP($J32,'Miljövärden urval för publ'!$B$2:$H$490,MATCH(L$3,'Miljövärden urval för publ'!$B$2:$H$2,0),FALSE)),"",VLOOKUP($J32,'Miljövärden urval för publ'!$B$2:$H$490,MATCH(L$3,'Miljövärden urval för publ'!$B$2:$H$2,0),FALSE))</f>
        <v>35.511699999999998</v>
      </c>
      <c r="M32" s="45">
        <f>IF(ISERROR(VLOOKUP($J32,'Miljövärden urval för publ'!$B$2:$H$490,MATCH(M$3,'Miljövärden urval för publ'!$B$2:$H$2,0),FALSE)),"",VLOOKUP($J32,'Miljövärden urval för publ'!$B$2:$H$490,MATCH(M$3,'Miljövärden urval för publ'!$B$2:$H$2,0),FALSE))</f>
        <v>10.974</v>
      </c>
      <c r="N32" s="45">
        <f>IF(ISERROR(VLOOKUP($J32,'Miljövärden urval för publ'!$B$2:$H$490,MATCH(N$3,'Miljövärden urval för publ'!$B$2:$H$2,0),FALSE)),"",VLOOKUP($J32,'Miljövärden urval för publ'!$B$2:$H$490,MATCH(N$3,'Miljövärden urval för publ'!$B$2:$H$2,0),FALSE))</f>
        <v>6.1351999999999997E-2</v>
      </c>
    </row>
    <row r="33" spans="1:14" x14ac:dyDescent="0.35">
      <c r="A33" s="65" t="s">
        <v>154</v>
      </c>
      <c r="B33" s="65" t="s">
        <v>155</v>
      </c>
      <c r="D33" s="60" t="str">
        <f>VLOOKUP(B33,'Miljövärden urval för publ'!$B$2:$V$480,MATCH("ska publiceras:",'Miljövärden urval för publ'!$B$2:$T$2,0),FALSE)</f>
        <v>ja</v>
      </c>
      <c r="E33" s="61">
        <f t="shared" si="0"/>
        <v>24</v>
      </c>
      <c r="H33" s="45">
        <v>31</v>
      </c>
      <c r="I33" s="45" t="str">
        <f t="shared" si="1"/>
        <v>Övik Energi AB</v>
      </c>
      <c r="J33" s="45" t="str">
        <f t="shared" si="2"/>
        <v>Bredbyn</v>
      </c>
      <c r="K33" s="45">
        <f>IF(ISERROR(VLOOKUP($J33,'Miljövärden urval för publ'!$B$2:$H$490,MATCH(K$3,'Miljövärden urval för publ'!$B$2:$H$2,0),FALSE)),"",VLOOKUP($J33,'Miljövärden urval för publ'!$B$2:$H$490,MATCH(K$3,'Miljövärden urval för publ'!$B$2:$H$2,0),FALSE))</f>
        <v>0.32022200000000001</v>
      </c>
      <c r="L33" s="45">
        <f>IF(ISERROR(VLOOKUP($J33,'Miljövärden urval för publ'!$B$2:$H$490,MATCH(L$3,'Miljövärden urval för publ'!$B$2:$H$2,0),FALSE)),"",VLOOKUP($J33,'Miljövärden urval för publ'!$B$2:$H$490,MATCH(L$3,'Miljövärden urval för publ'!$B$2:$H$2,0),FALSE))</f>
        <v>12.851599999999999</v>
      </c>
      <c r="M33" s="45">
        <f>IF(ISERROR(VLOOKUP($J33,'Miljövärden urval för publ'!$B$2:$H$490,MATCH(M$3,'Miljövärden urval för publ'!$B$2:$H$2,0),FALSE)),"",VLOOKUP($J33,'Miljövärden urval för publ'!$B$2:$H$490,MATCH(M$3,'Miljövärden urval för publ'!$B$2:$H$2,0),FALSE))</f>
        <v>6.3231599999999997</v>
      </c>
      <c r="N33" s="45">
        <f>IF(ISERROR(VLOOKUP($J33,'Miljövärden urval för publ'!$B$2:$H$490,MATCH(N$3,'Miljövärden urval för publ'!$B$2:$H$2,0),FALSE)),"",VLOOKUP($J33,'Miljövärden urval för publ'!$B$2:$H$490,MATCH(N$3,'Miljövärden urval för publ'!$B$2:$H$2,0),FALSE))</f>
        <v>1.41628E-2</v>
      </c>
    </row>
    <row r="34" spans="1:14" x14ac:dyDescent="0.35">
      <c r="A34" s="65" t="s">
        <v>474</v>
      </c>
      <c r="B34" s="65" t="s">
        <v>475</v>
      </c>
      <c r="D34" s="60" t="str">
        <f>VLOOKUP(B34,'Miljövärden urval för publ'!$B$2:$V$480,MATCH("ska publiceras:",'Miljövärden urval för publ'!$B$2:$T$2,0),FALSE)</f>
        <v>ja</v>
      </c>
      <c r="E34" s="61">
        <f t="shared" si="0"/>
        <v>25</v>
      </c>
      <c r="H34" s="45">
        <v>32</v>
      </c>
      <c r="I34" s="45" t="str">
        <f t="shared" si="1"/>
        <v>E.ON Värme Sverige AB</v>
      </c>
      <c r="J34" s="45" t="str">
        <f t="shared" si="2"/>
        <v>Bro</v>
      </c>
      <c r="K34" s="45">
        <f>IF(ISERROR(VLOOKUP($J34,'Miljövärden urval för publ'!$B$2:$H$490,MATCH(K$3,'Miljövärden urval för publ'!$B$2:$H$2,0),FALSE)),"",VLOOKUP($J34,'Miljövärden urval för publ'!$B$2:$H$490,MATCH(K$3,'Miljövärden urval för publ'!$B$2:$H$2,0),FALSE))</f>
        <v>0.109102</v>
      </c>
      <c r="L34" s="45">
        <f>IF(ISERROR(VLOOKUP($J34,'Miljövärden urval för publ'!$B$2:$H$490,MATCH(L$3,'Miljövärden urval för publ'!$B$2:$H$2,0),FALSE)),"",VLOOKUP($J34,'Miljövärden urval för publ'!$B$2:$H$490,MATCH(L$3,'Miljövärden urval för publ'!$B$2:$H$2,0),FALSE))</f>
        <v>7.3197000000000001</v>
      </c>
      <c r="M34" s="45">
        <f>IF(ISERROR(VLOOKUP($J34,'Miljövärden urval för publ'!$B$2:$H$490,MATCH(M$3,'Miljövärden urval för publ'!$B$2:$H$2,0),FALSE)),"",VLOOKUP($J34,'Miljövärden urval för publ'!$B$2:$H$490,MATCH(M$3,'Miljövärden urval för publ'!$B$2:$H$2,0),FALSE))</f>
        <v>6.6514100000000003</v>
      </c>
      <c r="N34" s="45">
        <f>IF(ISERROR(VLOOKUP($J34,'Miljövärden urval för publ'!$B$2:$H$490,MATCH(N$3,'Miljövärden urval för publ'!$B$2:$H$2,0),FALSE)),"",VLOOKUP($J34,'Miljövärden urval för publ'!$B$2:$H$490,MATCH(N$3,'Miljövärden urval för publ'!$B$2:$H$2,0),FALSE))</f>
        <v>2.6335600000000001E-3</v>
      </c>
    </row>
    <row r="35" spans="1:14" x14ac:dyDescent="0.35">
      <c r="A35" s="65" t="s">
        <v>50</v>
      </c>
      <c r="B35" s="65" t="s">
        <v>51</v>
      </c>
      <c r="D35" s="60" t="str">
        <f>VLOOKUP(B35,'Miljövärden urval för publ'!$B$2:$V$480,MATCH("ska publiceras:",'Miljövärden urval för publ'!$B$2:$T$2,0),FALSE)</f>
        <v>ja</v>
      </c>
      <c r="E35" s="61">
        <f t="shared" si="0"/>
        <v>26</v>
      </c>
      <c r="H35" s="45">
        <v>33</v>
      </c>
      <c r="I35" s="45" t="str">
        <f t="shared" si="1"/>
        <v>E.ON Värme Sverige AB</v>
      </c>
      <c r="J35" s="45" t="str">
        <f t="shared" si="2"/>
        <v>Broby</v>
      </c>
      <c r="K35" s="45">
        <f>IF(ISERROR(VLOOKUP($J35,'Miljövärden urval för publ'!$B$2:$H$490,MATCH(K$3,'Miljövärden urval för publ'!$B$2:$H$2,0),FALSE)),"",VLOOKUP($J35,'Miljövärden urval för publ'!$B$2:$H$490,MATCH(K$3,'Miljövärden urval för publ'!$B$2:$H$2,0),FALSE))</f>
        <v>0.149976</v>
      </c>
      <c r="L35" s="45">
        <f>IF(ISERROR(VLOOKUP($J35,'Miljövärden urval för publ'!$B$2:$H$490,MATCH(L$3,'Miljövärden urval för publ'!$B$2:$H$2,0),FALSE)),"",VLOOKUP($J35,'Miljövärden urval för publ'!$B$2:$H$490,MATCH(L$3,'Miljövärden urval för publ'!$B$2:$H$2,0),FALSE))</f>
        <v>11.263199999999999</v>
      </c>
      <c r="M35" s="45">
        <f>IF(ISERROR(VLOOKUP($J35,'Miljövärden urval för publ'!$B$2:$H$490,MATCH(M$3,'Miljövärden urval för publ'!$B$2:$H$2,0),FALSE)),"",VLOOKUP($J35,'Miljövärden urval för publ'!$B$2:$H$490,MATCH(M$3,'Miljövärden urval för publ'!$B$2:$H$2,0),FALSE))</f>
        <v>14.3422</v>
      </c>
      <c r="N35" s="45">
        <f>IF(ISERROR(VLOOKUP($J35,'Miljövärden urval för publ'!$B$2:$H$490,MATCH(N$3,'Miljövärden urval för publ'!$B$2:$H$2,0),FALSE)),"",VLOOKUP($J35,'Miljövärden urval för publ'!$B$2:$H$490,MATCH(N$3,'Miljövärden urval för publ'!$B$2:$H$2,0),FALSE))</f>
        <v>1.1575E-2</v>
      </c>
    </row>
    <row r="36" spans="1:14" x14ac:dyDescent="0.35">
      <c r="A36" s="65" t="s">
        <v>53</v>
      </c>
      <c r="B36" s="65" t="s">
        <v>54</v>
      </c>
      <c r="D36" s="60" t="str">
        <f>VLOOKUP(B36,'Miljövärden urval för publ'!$B$2:$V$480,MATCH("ska publiceras:",'Miljövärden urval för publ'!$B$2:$T$2,0),FALSE)</f>
        <v>ja</v>
      </c>
      <c r="E36" s="61">
        <f t="shared" si="0"/>
        <v>27</v>
      </c>
      <c r="H36" s="45">
        <v>34</v>
      </c>
      <c r="I36" s="45" t="str">
        <f t="shared" si="1"/>
        <v>Bromölla Fjärrvärme AB</v>
      </c>
      <c r="J36" s="45" t="str">
        <f t="shared" si="2"/>
        <v>Bromölla</v>
      </c>
      <c r="K36" s="45">
        <f>IF(ISERROR(VLOOKUP($J36,'Miljövärden urval för publ'!$B$2:$H$490,MATCH(K$3,'Miljövärden urval för publ'!$B$2:$H$2,0),FALSE)),"",VLOOKUP($J36,'Miljövärden urval för publ'!$B$2:$H$490,MATCH(K$3,'Miljövärden urval för publ'!$B$2:$H$2,0),FALSE))</f>
        <v>0.62161900000000003</v>
      </c>
      <c r="L36" s="45">
        <f>IF(ISERROR(VLOOKUP($J36,'Miljövärden urval för publ'!$B$2:$H$490,MATCH(L$3,'Miljövärden urval för publ'!$B$2:$H$2,0),FALSE)),"",VLOOKUP($J36,'Miljövärden urval för publ'!$B$2:$H$490,MATCH(L$3,'Miljövärden urval för publ'!$B$2:$H$2,0),FALSE))</f>
        <v>148.197</v>
      </c>
      <c r="M36" s="45">
        <f>IF(ISERROR(VLOOKUP($J36,'Miljövärden urval för publ'!$B$2:$H$490,MATCH(M$3,'Miljövärden urval för publ'!$B$2:$H$2,0),FALSE)),"",VLOOKUP($J36,'Miljövärden urval för publ'!$B$2:$H$490,MATCH(M$3,'Miljövärden urval för publ'!$B$2:$H$2,0),FALSE))</f>
        <v>12.5007</v>
      </c>
      <c r="N36" s="45">
        <f>IF(ISERROR(VLOOKUP($J36,'Miljövärden urval för publ'!$B$2:$H$490,MATCH(N$3,'Miljövärden urval för publ'!$B$2:$H$2,0),FALSE)),"",VLOOKUP($J36,'Miljövärden urval för publ'!$B$2:$H$490,MATCH(N$3,'Miljövärden urval för publ'!$B$2:$H$2,0),FALSE))</f>
        <v>0.40304000000000001</v>
      </c>
    </row>
    <row r="37" spans="1:14" x14ac:dyDescent="0.35">
      <c r="A37" s="65" t="s">
        <v>31</v>
      </c>
      <c r="B37" s="65" t="s">
        <v>33</v>
      </c>
      <c r="D37" s="60" t="str">
        <f>VLOOKUP(B37,'Miljövärden urval för publ'!$B$2:$V$480,MATCH("ska publiceras:",'Miljövärden urval för publ'!$B$2:$T$2,0),FALSE)</f>
        <v>nej</v>
      </c>
      <c r="E37" s="61">
        <f t="shared" si="0"/>
        <v>27</v>
      </c>
      <c r="H37" s="45">
        <v>35</v>
      </c>
      <c r="I37" s="45" t="str">
        <f t="shared" si="1"/>
        <v>Ronneby Miljö och Teknik AB</v>
      </c>
      <c r="J37" s="45" t="str">
        <f t="shared" si="2"/>
        <v>Bräkne-Hoby</v>
      </c>
      <c r="K37" s="45">
        <f>IF(ISERROR(VLOOKUP($J37,'Miljövärden urval för publ'!$B$2:$H$490,MATCH(K$3,'Miljövärden urval för publ'!$B$2:$H$2,0),FALSE)),"",VLOOKUP($J37,'Miljövärden urval för publ'!$B$2:$H$490,MATCH(K$3,'Miljövärden urval för publ'!$B$2:$H$2,0),FALSE))</f>
        <v>0.122653</v>
      </c>
      <c r="L37" s="45">
        <f>IF(ISERROR(VLOOKUP($J37,'Miljövärden urval för publ'!$B$2:$H$490,MATCH(L$3,'Miljövärden urval för publ'!$B$2:$H$2,0),FALSE)),"",VLOOKUP($J37,'Miljövärden urval för publ'!$B$2:$H$490,MATCH(L$3,'Miljövärden urval för publ'!$B$2:$H$2,0),FALSE))</f>
        <v>20.462700000000002</v>
      </c>
      <c r="M37" s="45">
        <f>IF(ISERROR(VLOOKUP($J37,'Miljövärden urval för publ'!$B$2:$H$490,MATCH(M$3,'Miljövärden urval för publ'!$B$2:$H$2,0),FALSE)),"",VLOOKUP($J37,'Miljövärden urval för publ'!$B$2:$H$490,MATCH(M$3,'Miljövärden urval för publ'!$B$2:$H$2,0),FALSE))</f>
        <v>10.258699999999999</v>
      </c>
      <c r="N37" s="45">
        <f>IF(ISERROR(VLOOKUP($J37,'Miljövärden urval för publ'!$B$2:$H$490,MATCH(N$3,'Miljövärden urval för publ'!$B$2:$H$2,0),FALSE)),"",VLOOKUP($J37,'Miljövärden urval för publ'!$B$2:$H$490,MATCH(N$3,'Miljövärden urval för publ'!$B$2:$H$2,0),FALSE))</f>
        <v>9.9643600000000002E-3</v>
      </c>
    </row>
    <row r="38" spans="1:14" x14ac:dyDescent="0.35">
      <c r="A38" s="65" t="s">
        <v>31</v>
      </c>
      <c r="B38" s="65" t="s">
        <v>34</v>
      </c>
      <c r="D38" s="60" t="str">
        <f>VLOOKUP(B38,'Miljövärden urval för publ'!$B$2:$V$480,MATCH("ska publiceras:",'Miljövärden urval för publ'!$B$2:$T$2,0),FALSE)</f>
        <v>nej</v>
      </c>
      <c r="E38" s="61">
        <f t="shared" si="0"/>
        <v>27</v>
      </c>
      <c r="H38" s="45">
        <v>36</v>
      </c>
      <c r="I38" s="45" t="str">
        <f t="shared" si="1"/>
        <v>Skellefteå Kraft AB</v>
      </c>
      <c r="J38" s="45" t="str">
        <f t="shared" si="2"/>
        <v>Bureå</v>
      </c>
      <c r="K38" s="45">
        <f>IF(ISERROR(VLOOKUP($J38,'Miljövärden urval för publ'!$B$2:$H$490,MATCH(K$3,'Miljövärden urval för publ'!$B$2:$H$2,0),FALSE)),"",VLOOKUP($J38,'Miljövärden urval för publ'!$B$2:$H$490,MATCH(K$3,'Miljövärden urval för publ'!$B$2:$H$2,0),FALSE))</f>
        <v>0.16786999999999999</v>
      </c>
      <c r="L38" s="45">
        <f>IF(ISERROR(VLOOKUP($J38,'Miljövärden urval för publ'!$B$2:$H$490,MATCH(L$3,'Miljövärden urval för publ'!$B$2:$H$2,0),FALSE)),"",VLOOKUP($J38,'Miljövärden urval för publ'!$B$2:$H$490,MATCH(L$3,'Miljövärden urval för publ'!$B$2:$H$2,0),FALSE))</f>
        <v>9.7771299999999997</v>
      </c>
      <c r="M38" s="45">
        <f>IF(ISERROR(VLOOKUP($J38,'Miljövärden urval för publ'!$B$2:$H$490,MATCH(M$3,'Miljövärden urval för publ'!$B$2:$H$2,0),FALSE)),"",VLOOKUP($J38,'Miljövärden urval för publ'!$B$2:$H$490,MATCH(M$3,'Miljövärden urval för publ'!$B$2:$H$2,0),FALSE))</f>
        <v>17.524799999999999</v>
      </c>
      <c r="N38" s="45">
        <f>IF(ISERROR(VLOOKUP($J38,'Miljövärden urval för publ'!$B$2:$H$490,MATCH(N$3,'Miljövärden urval för publ'!$B$2:$H$2,0),FALSE)),"",VLOOKUP($J38,'Miljövärden urval för publ'!$B$2:$H$490,MATCH(N$3,'Miljövärden urval för publ'!$B$2:$H$2,0),FALSE))</f>
        <v>5.5211399999999999E-3</v>
      </c>
    </row>
    <row r="39" spans="1:14" x14ac:dyDescent="0.35">
      <c r="A39" s="65" t="s">
        <v>31</v>
      </c>
      <c r="B39" s="65" t="s">
        <v>35</v>
      </c>
      <c r="D39" s="60" t="str">
        <f>VLOOKUP(B39,'Miljövärden urval för publ'!$B$2:$V$480,MATCH("ska publiceras:",'Miljövärden urval för publ'!$B$2:$T$2,0),FALSE)</f>
        <v>nej</v>
      </c>
      <c r="E39" s="61">
        <f t="shared" si="0"/>
        <v>27</v>
      </c>
      <c r="H39" s="45">
        <v>37</v>
      </c>
      <c r="I39" s="45" t="str">
        <f t="shared" si="1"/>
        <v>Skellefteå Kraft AB</v>
      </c>
      <c r="J39" s="45" t="str">
        <f t="shared" si="2"/>
        <v>Burträsk</v>
      </c>
      <c r="K39" s="45">
        <f>IF(ISERROR(VLOOKUP($J39,'Miljövärden urval för publ'!$B$2:$H$490,MATCH(K$3,'Miljövärden urval för publ'!$B$2:$H$2,0),FALSE)),"",VLOOKUP($J39,'Miljövärden urval för publ'!$B$2:$H$490,MATCH(K$3,'Miljövärden urval för publ'!$B$2:$H$2,0),FALSE))</f>
        <v>0.14596500000000001</v>
      </c>
      <c r="L39" s="45">
        <f>IF(ISERROR(VLOOKUP($J39,'Miljövärden urval för publ'!$B$2:$H$490,MATCH(L$3,'Miljövärden urval för publ'!$B$2:$H$2,0),FALSE)),"",VLOOKUP($J39,'Miljövärden urval för publ'!$B$2:$H$490,MATCH(L$3,'Miljövärden urval för publ'!$B$2:$H$2,0),FALSE))</f>
        <v>21.0473</v>
      </c>
      <c r="M39" s="45">
        <f>IF(ISERROR(VLOOKUP($J39,'Miljövärden urval för publ'!$B$2:$H$490,MATCH(M$3,'Miljövärden urval för publ'!$B$2:$H$2,0),FALSE)),"",VLOOKUP($J39,'Miljövärden urval för publ'!$B$2:$H$490,MATCH(M$3,'Miljövärden urval för publ'!$B$2:$H$2,0),FALSE))</f>
        <v>11.2925</v>
      </c>
      <c r="N39" s="45">
        <f>IF(ISERROR(VLOOKUP($J39,'Miljövärden urval för publ'!$B$2:$H$490,MATCH(N$3,'Miljövärden urval för publ'!$B$2:$H$2,0),FALSE)),"",VLOOKUP($J39,'Miljövärden urval för publ'!$B$2:$H$490,MATCH(N$3,'Miljövärden urval för publ'!$B$2:$H$2,0),FALSE))</f>
        <v>2.7472799999999999E-2</v>
      </c>
    </row>
    <row r="40" spans="1:14" x14ac:dyDescent="0.35">
      <c r="A40" s="65" t="s">
        <v>31</v>
      </c>
      <c r="B40" s="65" t="s">
        <v>35</v>
      </c>
      <c r="D40" s="60" t="str">
        <f>VLOOKUP(B40,'Miljövärden urval för publ'!$B$2:$V$480,MATCH("ska publiceras:",'Miljövärden urval för publ'!$B$2:$T$2,0),FALSE)</f>
        <v>nej</v>
      </c>
      <c r="E40" s="61">
        <f t="shared" si="0"/>
        <v>27</v>
      </c>
      <c r="H40" s="45">
        <v>38</v>
      </c>
      <c r="I40" s="45" t="str">
        <f t="shared" si="1"/>
        <v>Skellefteå Kraft AB</v>
      </c>
      <c r="J40" s="45" t="str">
        <f t="shared" si="2"/>
        <v>Byske</v>
      </c>
      <c r="K40" s="45">
        <f>IF(ISERROR(VLOOKUP($J40,'Miljövärden urval för publ'!$B$2:$H$490,MATCH(K$3,'Miljövärden urval för publ'!$B$2:$H$2,0),FALSE)),"",VLOOKUP($J40,'Miljövärden urval för publ'!$B$2:$H$490,MATCH(K$3,'Miljövärden urval för publ'!$B$2:$H$2,0),FALSE))</f>
        <v>0.16374</v>
      </c>
      <c r="L40" s="45">
        <f>IF(ISERROR(VLOOKUP($J40,'Miljövärden urval för publ'!$B$2:$H$490,MATCH(L$3,'Miljövärden urval för publ'!$B$2:$H$2,0),FALSE)),"",VLOOKUP($J40,'Miljövärden urval för publ'!$B$2:$H$490,MATCH(L$3,'Miljövärden urval för publ'!$B$2:$H$2,0),FALSE))</f>
        <v>11.1182</v>
      </c>
      <c r="M40" s="45">
        <f>IF(ISERROR(VLOOKUP($J40,'Miljövärden urval för publ'!$B$2:$H$490,MATCH(M$3,'Miljövärden urval för publ'!$B$2:$H$2,0),FALSE)),"",VLOOKUP($J40,'Miljövärden urval för publ'!$B$2:$H$490,MATCH(M$3,'Miljövärden urval för publ'!$B$2:$H$2,0),FALSE))</f>
        <v>16.321999999999999</v>
      </c>
      <c r="N40" s="45">
        <f>IF(ISERROR(VLOOKUP($J40,'Miljövärden urval för publ'!$B$2:$H$490,MATCH(N$3,'Miljövärden urval för publ'!$B$2:$H$2,0),FALSE)),"",VLOOKUP($J40,'Miljövärden urval för publ'!$B$2:$H$490,MATCH(N$3,'Miljövärden urval för publ'!$B$2:$H$2,0),FALSE))</f>
        <v>1.16983E-2</v>
      </c>
    </row>
    <row r="41" spans="1:14" x14ac:dyDescent="0.35">
      <c r="A41" s="65" t="s">
        <v>31</v>
      </c>
      <c r="B41" s="65" t="s">
        <v>35</v>
      </c>
      <c r="D41" s="60" t="str">
        <f>VLOOKUP(B41,'Miljövärden urval för publ'!$B$2:$V$480,MATCH("ska publiceras:",'Miljövärden urval för publ'!$B$2:$T$2,0),FALSE)</f>
        <v>nej</v>
      </c>
      <c r="E41" s="61">
        <f t="shared" si="0"/>
        <v>27</v>
      </c>
      <c r="H41" s="45">
        <v>39</v>
      </c>
      <c r="I41" s="45" t="str">
        <f t="shared" si="1"/>
        <v>E.ON Värme Sverige AB</v>
      </c>
      <c r="J41" s="45" t="str">
        <f t="shared" si="2"/>
        <v>Bålsta</v>
      </c>
      <c r="K41" s="45">
        <f>IF(ISERROR(VLOOKUP($J41,'Miljövärden urval för publ'!$B$2:$H$490,MATCH(K$3,'Miljövärden urval för publ'!$B$2:$H$2,0),FALSE)),"",VLOOKUP($J41,'Miljövärden urval för publ'!$B$2:$H$490,MATCH(K$3,'Miljövärden urval för publ'!$B$2:$H$2,0),FALSE))</f>
        <v>0.141095</v>
      </c>
      <c r="L41" s="45">
        <f>IF(ISERROR(VLOOKUP($J41,'Miljövärden urval för publ'!$B$2:$H$490,MATCH(L$3,'Miljövärden urval för publ'!$B$2:$H$2,0),FALSE)),"",VLOOKUP($J41,'Miljövärden urval för publ'!$B$2:$H$490,MATCH(L$3,'Miljövärden urval för publ'!$B$2:$H$2,0),FALSE))</f>
        <v>21.223099999999999</v>
      </c>
      <c r="M41" s="45">
        <f>IF(ISERROR(VLOOKUP($J41,'Miljövärden urval för publ'!$B$2:$H$490,MATCH(M$3,'Miljövärden urval för publ'!$B$2:$H$2,0),FALSE)),"",VLOOKUP($J41,'Miljövärden urval för publ'!$B$2:$H$490,MATCH(M$3,'Miljövärden urval för publ'!$B$2:$H$2,0),FALSE))</f>
        <v>8.6592699999999994</v>
      </c>
      <c r="N41" s="45">
        <f>IF(ISERROR(VLOOKUP($J41,'Miljövärden urval för publ'!$B$2:$H$490,MATCH(N$3,'Miljövärden urval för publ'!$B$2:$H$2,0),FALSE)),"",VLOOKUP($J41,'Miljövärden urval för publ'!$B$2:$H$490,MATCH(N$3,'Miljövärden urval för publ'!$B$2:$H$2,0),FALSE))</f>
        <v>2.4505099999999998E-2</v>
      </c>
    </row>
    <row r="42" spans="1:14" x14ac:dyDescent="0.35">
      <c r="A42" s="65" t="s">
        <v>31</v>
      </c>
      <c r="B42" s="65" t="s">
        <v>35</v>
      </c>
      <c r="D42" s="60" t="str">
        <f>VLOOKUP(B42,'Miljövärden urval för publ'!$B$2:$V$480,MATCH("ska publiceras:",'Miljövärden urval för publ'!$B$2:$T$2,0),FALSE)</f>
        <v>nej</v>
      </c>
      <c r="E42" s="61">
        <f t="shared" si="0"/>
        <v>27</v>
      </c>
      <c r="H42" s="45">
        <v>40</v>
      </c>
      <c r="I42" s="45" t="str">
        <f t="shared" si="1"/>
        <v>Värmevärden AB</v>
      </c>
      <c r="J42" s="45" t="str">
        <f t="shared" si="2"/>
        <v>Bångbro</v>
      </c>
      <c r="K42" s="45">
        <f>IF(ISERROR(VLOOKUP($J42,'Miljövärden urval för publ'!$B$2:$H$490,MATCH(K$3,'Miljövärden urval för publ'!$B$2:$H$2,0),FALSE)),"",VLOOKUP($J42,'Miljövärden urval för publ'!$B$2:$H$490,MATCH(K$3,'Miljövärden urval för publ'!$B$2:$H$2,0),FALSE))</f>
        <v>0.35715400000000003</v>
      </c>
      <c r="L42" s="45">
        <f>IF(ISERROR(VLOOKUP($J42,'Miljövärden urval för publ'!$B$2:$H$490,MATCH(L$3,'Miljövärden urval för publ'!$B$2:$H$2,0),FALSE)),"",VLOOKUP($J42,'Miljövärden urval för publ'!$B$2:$H$490,MATCH(L$3,'Miljövärden urval för publ'!$B$2:$H$2,0),FALSE))</f>
        <v>30.760999999999999</v>
      </c>
      <c r="M42" s="45">
        <f>IF(ISERROR(VLOOKUP($J42,'Miljövärden urval för publ'!$B$2:$H$490,MATCH(M$3,'Miljövärden urval för publ'!$B$2:$H$2,0),FALSE)),"",VLOOKUP($J42,'Miljövärden urval för publ'!$B$2:$H$490,MATCH(M$3,'Miljövärden urval för publ'!$B$2:$H$2,0),FALSE))</f>
        <v>24.377700000000001</v>
      </c>
      <c r="N42" s="45">
        <f>IF(ISERROR(VLOOKUP($J42,'Miljövärden urval för publ'!$B$2:$H$490,MATCH(N$3,'Miljövärden urval för publ'!$B$2:$H$2,0),FALSE)),"",VLOOKUP($J42,'Miljövärden urval för publ'!$B$2:$H$490,MATCH(N$3,'Miljövärden urval för publ'!$B$2:$H$2,0),FALSE))</f>
        <v>4.0931000000000002E-2</v>
      </c>
    </row>
    <row r="43" spans="1:14" x14ac:dyDescent="0.35">
      <c r="A43" s="65" t="s">
        <v>31</v>
      </c>
      <c r="B43" s="65" t="s">
        <v>35</v>
      </c>
      <c r="D43" s="60" t="str">
        <f>VLOOKUP(B43,'Miljövärden urval för publ'!$B$2:$V$480,MATCH("ska publiceras:",'Miljövärden urval för publ'!$B$2:$T$2,0),FALSE)</f>
        <v>nej</v>
      </c>
      <c r="E43" s="61">
        <f t="shared" si="0"/>
        <v>27</v>
      </c>
      <c r="H43" s="45">
        <v>41</v>
      </c>
      <c r="I43" s="45" t="str">
        <f t="shared" si="1"/>
        <v>Bionär Närvärme AB</v>
      </c>
      <c r="J43" s="45" t="str">
        <f t="shared" si="2"/>
        <v>Bällinge</v>
      </c>
      <c r="K43" s="45">
        <f>IF(ISERROR(VLOOKUP($J43,'Miljövärden urval för publ'!$B$2:$H$490,MATCH(K$3,'Miljövärden urval för publ'!$B$2:$H$2,0),FALSE)),"",VLOOKUP($J43,'Miljövärden urval för publ'!$B$2:$H$490,MATCH(K$3,'Miljövärden urval för publ'!$B$2:$H$2,0),FALSE))</f>
        <v>0.12725</v>
      </c>
      <c r="L43" s="45">
        <f>IF(ISERROR(VLOOKUP($J43,'Miljövärden urval för publ'!$B$2:$H$490,MATCH(L$3,'Miljövärden urval för publ'!$B$2:$H$2,0),FALSE)),"",VLOOKUP($J43,'Miljövärden urval för publ'!$B$2:$H$490,MATCH(L$3,'Miljövärden urval för publ'!$B$2:$H$2,0),FALSE))</f>
        <v>6.6814999999999998</v>
      </c>
      <c r="M43" s="45">
        <f>IF(ISERROR(VLOOKUP($J43,'Miljövärden urval för publ'!$B$2:$H$490,MATCH(M$3,'Miljövärden urval för publ'!$B$2:$H$2,0),FALSE)),"",VLOOKUP($J43,'Miljövärden urval för publ'!$B$2:$H$490,MATCH(M$3,'Miljövärden urval för publ'!$B$2:$H$2,0),FALSE))</f>
        <v>14.95</v>
      </c>
      <c r="N43" s="45">
        <f>IF(ISERROR(VLOOKUP($J43,'Miljövärden urval för publ'!$B$2:$H$490,MATCH(N$3,'Miljövärden urval för publ'!$B$2:$H$2,0),FALSE)),"",VLOOKUP($J43,'Miljövärden urval för publ'!$B$2:$H$490,MATCH(N$3,'Miljövärden urval för publ'!$B$2:$H$2,0),FALSE))</f>
        <v>0</v>
      </c>
    </row>
    <row r="44" spans="1:14" x14ac:dyDescent="0.35">
      <c r="A44" s="65" t="s">
        <v>31</v>
      </c>
      <c r="B44" s="65" t="s">
        <v>35</v>
      </c>
      <c r="D44" s="60" t="str">
        <f>VLOOKUP(B44,'Miljövärden urval för publ'!$B$2:$V$480,MATCH("ska publiceras:",'Miljövärden urval för publ'!$B$2:$T$2,0),FALSE)</f>
        <v>nej</v>
      </c>
      <c r="E44" s="61">
        <f t="shared" si="0"/>
        <v>27</v>
      </c>
      <c r="H44" s="45">
        <v>42</v>
      </c>
      <c r="I44" s="45" t="str">
        <f t="shared" si="1"/>
        <v>E.ON Värme Sverige AB</v>
      </c>
      <c r="J44" s="45" t="str">
        <f t="shared" si="2"/>
        <v>Coop</v>
      </c>
      <c r="K44" s="45">
        <f>IF(ISERROR(VLOOKUP($J44,'Miljövärden urval för publ'!$B$2:$H$490,MATCH(K$3,'Miljövärden urval för publ'!$B$2:$H$2,0),FALSE)),"",VLOOKUP($J44,'Miljövärden urval för publ'!$B$2:$H$490,MATCH(K$3,'Miljövärden urval för publ'!$B$2:$H$2,0),FALSE))</f>
        <v>0.16872699999999999</v>
      </c>
      <c r="L44" s="45">
        <f>IF(ISERROR(VLOOKUP($J44,'Miljövärden urval för publ'!$B$2:$H$490,MATCH(L$3,'Miljövärden urval för publ'!$B$2:$H$2,0),FALSE)),"",VLOOKUP($J44,'Miljövärden urval för publ'!$B$2:$H$490,MATCH(L$3,'Miljövärden urval för publ'!$B$2:$H$2,0),FALSE))</f>
        <v>34.382199999999997</v>
      </c>
      <c r="M44" s="45">
        <f>IF(ISERROR(VLOOKUP($J44,'Miljövärden urval för publ'!$B$2:$H$490,MATCH(M$3,'Miljövärden urval för publ'!$B$2:$H$2,0),FALSE)),"",VLOOKUP($J44,'Miljövärden urval för publ'!$B$2:$H$490,MATCH(M$3,'Miljövärden urval för publ'!$B$2:$H$2,0),FALSE))</f>
        <v>9.1948399999999992</v>
      </c>
      <c r="N44" s="45">
        <f>IF(ISERROR(VLOOKUP($J44,'Miljövärden urval för publ'!$B$2:$H$490,MATCH(N$3,'Miljövärden urval för publ'!$B$2:$H$2,0),FALSE)),"",VLOOKUP($J44,'Miljövärden urval för publ'!$B$2:$H$490,MATCH(N$3,'Miljövärden urval för publ'!$B$2:$H$2,0),FALSE))</f>
        <v>5.7468999999999999E-2</v>
      </c>
    </row>
    <row r="45" spans="1:14" x14ac:dyDescent="0.35">
      <c r="A45" s="65" t="s">
        <v>31</v>
      </c>
      <c r="B45" s="65" t="s">
        <v>35</v>
      </c>
      <c r="D45" s="60" t="str">
        <f>VLOOKUP(B45,'Miljövärden urval för publ'!$B$2:$V$480,MATCH("ska publiceras:",'Miljövärden urval för publ'!$B$2:$T$2,0),FALSE)</f>
        <v>nej</v>
      </c>
      <c r="E45" s="61">
        <f t="shared" si="0"/>
        <v>27</v>
      </c>
      <c r="H45" s="45">
        <v>43</v>
      </c>
      <c r="I45" s="45" t="str">
        <f t="shared" si="1"/>
        <v>Värmevärden AB</v>
      </c>
      <c r="J45" s="45" t="str">
        <f t="shared" si="2"/>
        <v>Delsbo</v>
      </c>
      <c r="K45" s="45">
        <f>IF(ISERROR(VLOOKUP($J45,'Miljövärden urval för publ'!$B$2:$H$490,MATCH(K$3,'Miljövärden urval för publ'!$B$2:$H$2,0),FALSE)),"",VLOOKUP($J45,'Miljövärden urval för publ'!$B$2:$H$490,MATCH(K$3,'Miljövärden urval för publ'!$B$2:$H$2,0),FALSE))</f>
        <v>0.16802500000000001</v>
      </c>
      <c r="L45" s="45">
        <f>IF(ISERROR(VLOOKUP($J45,'Miljövärden urval för publ'!$B$2:$H$490,MATCH(L$3,'Miljövärden urval för publ'!$B$2:$H$2,0),FALSE)),"",VLOOKUP($J45,'Miljövärden urval för publ'!$B$2:$H$490,MATCH(L$3,'Miljövärden urval för publ'!$B$2:$H$2,0),FALSE))</f>
        <v>27.8474</v>
      </c>
      <c r="M45" s="45">
        <f>IF(ISERROR(VLOOKUP($J45,'Miljövärden urval för publ'!$B$2:$H$490,MATCH(M$3,'Miljövärden urval för publ'!$B$2:$H$2,0),FALSE)),"",VLOOKUP($J45,'Miljövärden urval för publ'!$B$2:$H$490,MATCH(M$3,'Miljövärden urval för publ'!$B$2:$H$2,0),FALSE))</f>
        <v>8.1757299999999997</v>
      </c>
      <c r="N45" s="45">
        <f>IF(ISERROR(VLOOKUP($J45,'Miljövärden urval för publ'!$B$2:$H$490,MATCH(N$3,'Miljövärden urval för publ'!$B$2:$H$2,0),FALSE)),"",VLOOKUP($J45,'Miljövärden urval för publ'!$B$2:$H$490,MATCH(N$3,'Miljövärden urval för publ'!$B$2:$H$2,0),FALSE))</f>
        <v>5.9494600000000002E-2</v>
      </c>
    </row>
    <row r="46" spans="1:14" x14ac:dyDescent="0.35">
      <c r="A46" s="65" t="s">
        <v>31</v>
      </c>
      <c r="B46" s="65" t="s">
        <v>35</v>
      </c>
      <c r="D46" s="60" t="str">
        <f>VLOOKUP(B46,'Miljövärden urval för publ'!$B$2:$V$480,MATCH("ska publiceras:",'Miljövärden urval för publ'!$B$2:$T$2,0),FALSE)</f>
        <v>nej</v>
      </c>
      <c r="E46" s="61">
        <f t="shared" si="0"/>
        <v>27</v>
      </c>
      <c r="H46" s="45">
        <v>44</v>
      </c>
      <c r="I46" s="45" t="str">
        <f t="shared" si="1"/>
        <v>Vattenfall AB Värme</v>
      </c>
      <c r="J46" s="45" t="str">
        <f t="shared" si="2"/>
        <v>Drefviken</v>
      </c>
      <c r="K46" s="45">
        <f>IF(ISERROR(VLOOKUP($J46,'Miljövärden urval för publ'!$B$2:$H$490,MATCH(K$3,'Miljövärden urval för publ'!$B$2:$H$2,0),FALSE)),"",VLOOKUP($J46,'Miljövärden urval för publ'!$B$2:$H$490,MATCH(K$3,'Miljövärden urval för publ'!$B$2:$H$2,0),FALSE))</f>
        <v>0.18759600000000001</v>
      </c>
      <c r="L46" s="45">
        <f>IF(ISERROR(VLOOKUP($J46,'Miljövärden urval för publ'!$B$2:$H$490,MATCH(L$3,'Miljövärden urval för publ'!$B$2:$H$2,0),FALSE)),"",VLOOKUP($J46,'Miljövärden urval för publ'!$B$2:$H$490,MATCH(L$3,'Miljövärden urval för publ'!$B$2:$H$2,0),FALSE))</f>
        <v>19.487200000000001</v>
      </c>
      <c r="M46" s="45">
        <f>IF(ISERROR(VLOOKUP($J46,'Miljövärden urval för publ'!$B$2:$H$490,MATCH(M$3,'Miljövärden urval för publ'!$B$2:$H$2,0),FALSE)),"",VLOOKUP($J46,'Miljövärden urval för publ'!$B$2:$H$490,MATCH(M$3,'Miljövärden urval för publ'!$B$2:$H$2,0),FALSE))</f>
        <v>8.6706400000000006</v>
      </c>
      <c r="N46" s="45">
        <f>IF(ISERROR(VLOOKUP($J46,'Miljövärden urval för publ'!$B$2:$H$490,MATCH(N$3,'Miljövärden urval för publ'!$B$2:$H$2,0),FALSE)),"",VLOOKUP($J46,'Miljövärden urval för publ'!$B$2:$H$490,MATCH(N$3,'Miljövärden urval för publ'!$B$2:$H$2,0),FALSE))</f>
        <v>1.2794700000000001E-2</v>
      </c>
    </row>
    <row r="47" spans="1:14" x14ac:dyDescent="0.35">
      <c r="A47" s="65" t="s">
        <v>31</v>
      </c>
      <c r="B47" s="65" t="s">
        <v>36</v>
      </c>
      <c r="D47" s="60" t="str">
        <f>VLOOKUP(B47,'Miljövärden urval för publ'!$B$2:$V$480,MATCH("ska publiceras:",'Miljövärden urval för publ'!$B$2:$T$2,0),FALSE)</f>
        <v>nej</v>
      </c>
      <c r="E47" s="61">
        <f t="shared" si="0"/>
        <v>27</v>
      </c>
      <c r="H47" s="45">
        <v>45</v>
      </c>
      <c r="I47" s="45" t="str">
        <f t="shared" si="1"/>
        <v>Lantmännen Agrovärme AB</v>
      </c>
      <c r="J47" s="45" t="str">
        <f t="shared" si="2"/>
        <v>Ed</v>
      </c>
      <c r="K47" s="45">
        <f>IF(ISERROR(VLOOKUP($J47,'Miljövärden urval för publ'!$B$2:$H$490,MATCH(K$3,'Miljövärden urval för publ'!$B$2:$H$2,0),FALSE)),"",VLOOKUP($J47,'Miljövärden urval för publ'!$B$2:$H$490,MATCH(K$3,'Miljövärden urval för publ'!$B$2:$H$2,0),FALSE))</f>
        <v>0.14111799999999999</v>
      </c>
      <c r="L47" s="45">
        <f>IF(ISERROR(VLOOKUP($J47,'Miljövärden urval för publ'!$B$2:$H$490,MATCH(L$3,'Miljövärden urval för publ'!$B$2:$H$2,0),FALSE)),"",VLOOKUP($J47,'Miljövärden urval för publ'!$B$2:$H$490,MATCH(L$3,'Miljövärden urval för publ'!$B$2:$H$2,0),FALSE))</f>
        <v>30.946300000000001</v>
      </c>
      <c r="M47" s="45">
        <f>IF(ISERROR(VLOOKUP($J47,'Miljövärden urval för publ'!$B$2:$H$490,MATCH(M$3,'Miljövärden urval för publ'!$B$2:$H$2,0),FALSE)),"",VLOOKUP($J47,'Miljövärden urval för publ'!$B$2:$H$490,MATCH(M$3,'Miljövärden urval för publ'!$B$2:$H$2,0),FALSE))</f>
        <v>10.038</v>
      </c>
      <c r="N47" s="45">
        <f>IF(ISERROR(VLOOKUP($J47,'Miljövärden urval för publ'!$B$2:$H$490,MATCH(N$3,'Miljövärden urval för publ'!$B$2:$H$2,0),FALSE)),"",VLOOKUP($J47,'Miljövärden urval för publ'!$B$2:$H$490,MATCH(N$3,'Miljövärden urval för publ'!$B$2:$H$2,0),FALSE))</f>
        <v>4.4133199999999997E-2</v>
      </c>
    </row>
    <row r="48" spans="1:14" x14ac:dyDescent="0.35">
      <c r="A48" s="65" t="s">
        <v>31</v>
      </c>
      <c r="B48" s="65" t="s">
        <v>36</v>
      </c>
      <c r="D48" s="60" t="str">
        <f>VLOOKUP(B48,'Miljövärden urval för publ'!$B$2:$V$480,MATCH("ska publiceras:",'Miljövärden urval för publ'!$B$2:$T$2,0),FALSE)</f>
        <v>nej</v>
      </c>
      <c r="E48" s="61">
        <f t="shared" si="0"/>
        <v>27</v>
      </c>
      <c r="H48" s="45">
        <v>46</v>
      </c>
      <c r="I48" s="45" t="str">
        <f t="shared" si="1"/>
        <v>Eda Energi AB</v>
      </c>
      <c r="J48" s="45" t="str">
        <f t="shared" si="2"/>
        <v>Eda</v>
      </c>
      <c r="K48" s="45">
        <f>IF(ISERROR(VLOOKUP($J48,'Miljövärden urval för publ'!$B$2:$H$490,MATCH(K$3,'Miljövärden urval för publ'!$B$2:$H$2,0),FALSE)),"",VLOOKUP($J48,'Miljövärden urval för publ'!$B$2:$H$490,MATCH(K$3,'Miljövärden urval för publ'!$B$2:$H$2,0),FALSE))</f>
        <v>0.12077</v>
      </c>
      <c r="L48" s="45">
        <f>IF(ISERROR(VLOOKUP($J48,'Miljövärden urval för publ'!$B$2:$H$490,MATCH(L$3,'Miljövärden urval för publ'!$B$2:$H$2,0),FALSE)),"",VLOOKUP($J48,'Miljövärden urval för publ'!$B$2:$H$490,MATCH(L$3,'Miljövärden urval för publ'!$B$2:$H$2,0),FALSE))</f>
        <v>138.46899999999999</v>
      </c>
      <c r="M48" s="45">
        <f>IF(ISERROR(VLOOKUP($J48,'Miljövärden urval för publ'!$B$2:$H$490,MATCH(M$3,'Miljövärden urval för publ'!$B$2:$H$2,0),FALSE)),"",VLOOKUP($J48,'Miljövärden urval för publ'!$B$2:$H$490,MATCH(M$3,'Miljövärden urval för publ'!$B$2:$H$2,0),FALSE))</f>
        <v>4.8078900000000004</v>
      </c>
      <c r="N48" s="45">
        <f>IF(ISERROR(VLOOKUP($J48,'Miljövärden urval för publ'!$B$2:$H$490,MATCH(N$3,'Miljövärden urval för publ'!$B$2:$H$2,0),FALSE)),"",VLOOKUP($J48,'Miljövärden urval för publ'!$B$2:$H$490,MATCH(N$3,'Miljövärden urval för publ'!$B$2:$H$2,0),FALSE))</f>
        <v>7.1908500000000004E-3</v>
      </c>
    </row>
    <row r="49" spans="1:14" x14ac:dyDescent="0.35">
      <c r="A49" s="65" t="s">
        <v>31</v>
      </c>
      <c r="B49" s="65" t="s">
        <v>36</v>
      </c>
      <c r="D49" s="60" t="str">
        <f>VLOOKUP(B49,'Miljövärden urval för publ'!$B$2:$V$480,MATCH("ska publiceras:",'Miljövärden urval för publ'!$B$2:$T$2,0),FALSE)</f>
        <v>nej</v>
      </c>
      <c r="E49" s="61">
        <f t="shared" si="0"/>
        <v>27</v>
      </c>
      <c r="H49" s="45">
        <v>47</v>
      </c>
      <c r="I49" s="45" t="str">
        <f t="shared" si="1"/>
        <v>Elektra Värme AB</v>
      </c>
      <c r="J49" s="45" t="str">
        <f t="shared" si="2"/>
        <v>Edsbyn</v>
      </c>
      <c r="K49" s="45">
        <f>IF(ISERROR(VLOOKUP($J49,'Miljövärden urval för publ'!$B$2:$H$490,MATCH(K$3,'Miljövärden urval för publ'!$B$2:$H$2,0),FALSE)),"",VLOOKUP($J49,'Miljövärden urval för publ'!$B$2:$H$490,MATCH(K$3,'Miljövärden urval för publ'!$B$2:$H$2,0),FALSE))</f>
        <v>5.9161199999999997E-2</v>
      </c>
      <c r="L49" s="45">
        <f>IF(ISERROR(VLOOKUP($J49,'Miljövärden urval för publ'!$B$2:$H$490,MATCH(L$3,'Miljövärden urval för publ'!$B$2:$H$2,0),FALSE)),"",VLOOKUP($J49,'Miljövärden urval för publ'!$B$2:$H$490,MATCH(L$3,'Miljövärden urval för publ'!$B$2:$H$2,0),FALSE))</f>
        <v>15.0395</v>
      </c>
      <c r="M49" s="45">
        <f>IF(ISERROR(VLOOKUP($J49,'Miljövärden urval för publ'!$B$2:$H$490,MATCH(M$3,'Miljövärden urval för publ'!$B$2:$H$2,0),FALSE)),"",VLOOKUP($J49,'Miljövärden urval för publ'!$B$2:$H$490,MATCH(M$3,'Miljövärden urval för publ'!$B$2:$H$2,0),FALSE))</f>
        <v>9.0294500000000006</v>
      </c>
      <c r="N49" s="45">
        <f>IF(ISERROR(VLOOKUP($J49,'Miljövärden urval för publ'!$B$2:$H$490,MATCH(N$3,'Miljövärden urval för publ'!$B$2:$H$2,0),FALSE)),"",VLOOKUP($J49,'Miljövärden urval för publ'!$B$2:$H$490,MATCH(N$3,'Miljövärden urval för publ'!$B$2:$H$2,0),FALSE))</f>
        <v>1.02297E-2</v>
      </c>
    </row>
    <row r="50" spans="1:14" x14ac:dyDescent="0.35">
      <c r="A50" s="65" t="s">
        <v>31</v>
      </c>
      <c r="B50" s="65" t="s">
        <v>36</v>
      </c>
      <c r="D50" s="60" t="str">
        <f>VLOOKUP(B50,'Miljövärden urval för publ'!$B$2:$V$480,MATCH("ska publiceras:",'Miljövärden urval för publ'!$B$2:$T$2,0),FALSE)</f>
        <v>nej</v>
      </c>
      <c r="E50" s="61">
        <f t="shared" si="0"/>
        <v>27</v>
      </c>
      <c r="H50" s="45">
        <v>48</v>
      </c>
      <c r="I50" s="45" t="str">
        <f t="shared" si="1"/>
        <v>Vetlanda Energi och Teknik AB</v>
      </c>
      <c r="J50" s="45" t="str">
        <f t="shared" si="2"/>
        <v>Ekenäs sjön</v>
      </c>
      <c r="K50" s="45">
        <f>IF(ISERROR(VLOOKUP($J50,'Miljövärden urval för publ'!$B$2:$H$490,MATCH(K$3,'Miljövärden urval för publ'!$B$2:$H$2,0),FALSE)),"",VLOOKUP($J50,'Miljövärden urval för publ'!$B$2:$H$490,MATCH(K$3,'Miljövärden urval för publ'!$B$2:$H$2,0),FALSE))</f>
        <v>0.39769199999999999</v>
      </c>
      <c r="L50" s="45">
        <f>IF(ISERROR(VLOOKUP($J50,'Miljövärden urval för publ'!$B$2:$H$490,MATCH(L$3,'Miljövärden urval för publ'!$B$2:$H$2,0),FALSE)),"",VLOOKUP($J50,'Miljövärden urval för publ'!$B$2:$H$490,MATCH(L$3,'Miljövärden urval för publ'!$B$2:$H$2,0),FALSE))</f>
        <v>77.866200000000006</v>
      </c>
      <c r="M50" s="45">
        <f>IF(ISERROR(VLOOKUP($J50,'Miljövärden urval för publ'!$B$2:$H$490,MATCH(M$3,'Miljövärden urval för publ'!$B$2:$H$2,0),FALSE)),"",VLOOKUP($J50,'Miljövärden urval för publ'!$B$2:$H$490,MATCH(M$3,'Miljövärden urval för publ'!$B$2:$H$2,0),FALSE))</f>
        <v>16.056899999999999</v>
      </c>
      <c r="N50" s="45">
        <f>IF(ISERROR(VLOOKUP($J50,'Miljövärden urval för publ'!$B$2:$H$490,MATCH(N$3,'Miljövärden urval för publ'!$B$2:$H$2,0),FALSE)),"",VLOOKUP($J50,'Miljövärden urval för publ'!$B$2:$H$490,MATCH(N$3,'Miljövärden urval för publ'!$B$2:$H$2,0),FALSE))</f>
        <v>8.6296300000000006E-2</v>
      </c>
    </row>
    <row r="51" spans="1:14" x14ac:dyDescent="0.35">
      <c r="A51" s="65" t="s">
        <v>31</v>
      </c>
      <c r="B51" s="65" t="s">
        <v>36</v>
      </c>
      <c r="D51" s="60" t="str">
        <f>VLOOKUP(B51,'Miljövärden urval för publ'!$B$2:$V$480,MATCH("ska publiceras:",'Miljövärden urval för publ'!$B$2:$T$2,0),FALSE)</f>
        <v>nej</v>
      </c>
      <c r="E51" s="61">
        <f t="shared" si="0"/>
        <v>27</v>
      </c>
      <c r="H51" s="45">
        <v>49</v>
      </c>
      <c r="I51" s="45" t="str">
        <f t="shared" si="1"/>
        <v>Hagfors Energi AB</v>
      </c>
      <c r="J51" s="45" t="str">
        <f t="shared" si="2"/>
        <v>Ekshärad</v>
      </c>
      <c r="K51" s="45">
        <f>IF(ISERROR(VLOOKUP($J51,'Miljövärden urval för publ'!$B$2:$H$490,MATCH(K$3,'Miljövärden urval för publ'!$B$2:$H$2,0),FALSE)),"",VLOOKUP($J51,'Miljövärden urval för publ'!$B$2:$H$490,MATCH(K$3,'Miljövärden urval för publ'!$B$2:$H$2,0),FALSE))</f>
        <v>0.138432</v>
      </c>
      <c r="L51" s="45">
        <f>IF(ISERROR(VLOOKUP($J51,'Miljövärden urval för publ'!$B$2:$H$490,MATCH(L$3,'Miljövärden urval för publ'!$B$2:$H$2,0),FALSE)),"",VLOOKUP($J51,'Miljövärden urval för publ'!$B$2:$H$490,MATCH(L$3,'Miljövärden urval för publ'!$B$2:$H$2,0),FALSE))</f>
        <v>35.892299999999999</v>
      </c>
      <c r="M51" s="45">
        <f>IF(ISERROR(VLOOKUP($J51,'Miljövärden urval för publ'!$B$2:$H$490,MATCH(M$3,'Miljövärden urval för publ'!$B$2:$H$2,0),FALSE)),"",VLOOKUP($J51,'Miljövärden urval för publ'!$B$2:$H$490,MATCH(M$3,'Miljövärden urval för publ'!$B$2:$H$2,0),FALSE))</f>
        <v>11.2598</v>
      </c>
      <c r="N51" s="45">
        <f>IF(ISERROR(VLOOKUP($J51,'Miljövärden urval för publ'!$B$2:$H$490,MATCH(N$3,'Miljövärden urval för publ'!$B$2:$H$2,0),FALSE)),"",VLOOKUP($J51,'Miljövärden urval för publ'!$B$2:$H$490,MATCH(N$3,'Miljövärden urval för publ'!$B$2:$H$2,0),FALSE))</f>
        <v>5.2459400000000003E-2</v>
      </c>
    </row>
    <row r="52" spans="1:14" x14ac:dyDescent="0.35">
      <c r="A52" s="65" t="s">
        <v>31</v>
      </c>
      <c r="B52" s="65" t="s">
        <v>36</v>
      </c>
      <c r="D52" s="60" t="str">
        <f>VLOOKUP(B52,'Miljövärden urval för publ'!$B$2:$V$480,MATCH("ska publiceras:",'Miljövärden urval för publ'!$B$2:$T$2,0),FALSE)</f>
        <v>nej</v>
      </c>
      <c r="E52" s="61">
        <f t="shared" si="0"/>
        <v>27</v>
      </c>
      <c r="H52" s="45">
        <v>50</v>
      </c>
      <c r="I52" s="45" t="str">
        <f t="shared" si="1"/>
        <v>Eksjö Energi AB</v>
      </c>
      <c r="J52" s="45" t="str">
        <f t="shared" si="2"/>
        <v>Eksjö</v>
      </c>
      <c r="K52" s="45">
        <f>IF(ISERROR(VLOOKUP($J52,'Miljövärden urval för publ'!$B$2:$H$490,MATCH(K$3,'Miljövärden urval för publ'!$B$2:$H$2,0),FALSE)),"",VLOOKUP($J52,'Miljövärden urval för publ'!$B$2:$H$490,MATCH(K$3,'Miljövärden urval för publ'!$B$2:$H$2,0),FALSE))</f>
        <v>0.11046499999999999</v>
      </c>
      <c r="L52" s="45">
        <f>IF(ISERROR(VLOOKUP($J52,'Miljövärden urval för publ'!$B$2:$H$490,MATCH(L$3,'Miljövärden urval för publ'!$B$2:$H$2,0),FALSE)),"",VLOOKUP($J52,'Miljövärden urval för publ'!$B$2:$H$490,MATCH(L$3,'Miljövärden urval för publ'!$B$2:$H$2,0),FALSE))</f>
        <v>86.761799999999994</v>
      </c>
      <c r="M52" s="45">
        <f>IF(ISERROR(VLOOKUP($J52,'Miljövärden urval för publ'!$B$2:$H$490,MATCH(M$3,'Miljövärden urval för publ'!$B$2:$H$2,0),FALSE)),"",VLOOKUP($J52,'Miljövärden urval för publ'!$B$2:$H$490,MATCH(M$3,'Miljövärden urval för publ'!$B$2:$H$2,0),FALSE))</f>
        <v>5.1666100000000004</v>
      </c>
      <c r="N52" s="45">
        <f>IF(ISERROR(VLOOKUP($J52,'Miljövärden urval för publ'!$B$2:$H$490,MATCH(N$3,'Miljövärden urval för publ'!$B$2:$H$2,0),FALSE)),"",VLOOKUP($J52,'Miljövärden urval för publ'!$B$2:$H$490,MATCH(N$3,'Miljövärden urval för publ'!$B$2:$H$2,0),FALSE))</f>
        <v>9.4789200000000001E-3</v>
      </c>
    </row>
    <row r="53" spans="1:14" x14ac:dyDescent="0.35">
      <c r="A53" s="65" t="s">
        <v>31</v>
      </c>
      <c r="B53" s="65" t="s">
        <v>36</v>
      </c>
      <c r="D53" s="60" t="str">
        <f>VLOOKUP(B53,'Miljövärden urval för publ'!$B$2:$V$480,MATCH("ska publiceras:",'Miljövärden urval för publ'!$B$2:$T$2,0),FALSE)</f>
        <v>nej</v>
      </c>
      <c r="E53" s="61">
        <f t="shared" si="0"/>
        <v>27</v>
      </c>
      <c r="H53" s="45">
        <v>51</v>
      </c>
      <c r="I53" s="45" t="str">
        <f t="shared" si="1"/>
        <v>Eksta Bostads AB</v>
      </c>
      <c r="J53" s="45" t="str">
        <f t="shared" si="2"/>
        <v>Eksta</v>
      </c>
      <c r="K53" s="45">
        <f>IF(ISERROR(VLOOKUP($J53,'Miljövärden urval för publ'!$B$2:$H$490,MATCH(K$3,'Miljövärden urval för publ'!$B$2:$H$2,0),FALSE)),"",VLOOKUP($J53,'Miljövärden urval för publ'!$B$2:$H$490,MATCH(K$3,'Miljövärden urval för publ'!$B$2:$H$2,0),FALSE))</f>
        <v>0.75686200000000003</v>
      </c>
      <c r="L53" s="45">
        <f>IF(ISERROR(VLOOKUP($J53,'Miljövärden urval för publ'!$B$2:$H$490,MATCH(L$3,'Miljövärden urval för publ'!$B$2:$H$2,0),FALSE)),"",VLOOKUP($J53,'Miljövärden urval för publ'!$B$2:$H$490,MATCH(L$3,'Miljövärden urval för publ'!$B$2:$H$2,0),FALSE))</f>
        <v>43.136200000000002</v>
      </c>
      <c r="M53" s="45">
        <f>IF(ISERROR(VLOOKUP($J53,'Miljövärden urval för publ'!$B$2:$H$490,MATCH(M$3,'Miljövärden urval för publ'!$B$2:$H$2,0),FALSE)),"",VLOOKUP($J53,'Miljövärden urval för publ'!$B$2:$H$490,MATCH(M$3,'Miljövärden urval för publ'!$B$2:$H$2,0),FALSE))</f>
        <v>27.039400000000001</v>
      </c>
      <c r="N53" s="45">
        <f>IF(ISERROR(VLOOKUP($J53,'Miljövärden urval för publ'!$B$2:$H$490,MATCH(N$3,'Miljövärden urval för publ'!$B$2:$H$2,0),FALSE)),"",VLOOKUP($J53,'Miljövärden urval för publ'!$B$2:$H$490,MATCH(N$3,'Miljövärden urval för publ'!$B$2:$H$2,0),FALSE))</f>
        <v>5.9498500000000003E-2</v>
      </c>
    </row>
    <row r="54" spans="1:14" x14ac:dyDescent="0.35">
      <c r="A54" s="65" t="s">
        <v>31</v>
      </c>
      <c r="B54" s="65" t="s">
        <v>36</v>
      </c>
      <c r="D54" s="60" t="str">
        <f>VLOOKUP(B54,'Miljövärden urval för publ'!$B$2:$V$480,MATCH("ska publiceras:",'Miljövärden urval för publ'!$B$2:$T$2,0),FALSE)</f>
        <v>nej</v>
      </c>
      <c r="E54" s="61">
        <f t="shared" si="0"/>
        <v>27</v>
      </c>
      <c r="H54" s="45">
        <v>52</v>
      </c>
      <c r="I54" s="45" t="str">
        <f t="shared" si="1"/>
        <v>Emmaboda Energi &amp; Miljö AB</v>
      </c>
      <c r="J54" s="45" t="str">
        <f t="shared" si="2"/>
        <v>Emmaboda</v>
      </c>
      <c r="K54" s="45">
        <f>IF(ISERROR(VLOOKUP($J54,'Miljövärden urval för publ'!$B$2:$H$490,MATCH(K$3,'Miljövärden urval för publ'!$B$2:$H$2,0),FALSE)),"",VLOOKUP($J54,'Miljövärden urval för publ'!$B$2:$H$490,MATCH(K$3,'Miljövärden urval för publ'!$B$2:$H$2,0),FALSE))</f>
        <v>0.103743</v>
      </c>
      <c r="L54" s="45">
        <f>IF(ISERROR(VLOOKUP($J54,'Miljövärden urval för publ'!$B$2:$H$490,MATCH(L$3,'Miljövärden urval för publ'!$B$2:$H$2,0),FALSE)),"",VLOOKUP($J54,'Miljövärden urval för publ'!$B$2:$H$490,MATCH(L$3,'Miljövärden urval för publ'!$B$2:$H$2,0),FALSE))</f>
        <v>17.570399999999999</v>
      </c>
      <c r="M54" s="45">
        <f>IF(ISERROR(VLOOKUP($J54,'Miljövärden urval för publ'!$B$2:$H$490,MATCH(M$3,'Miljövärden urval för publ'!$B$2:$H$2,0),FALSE)),"",VLOOKUP($J54,'Miljövärden urval för publ'!$B$2:$H$490,MATCH(M$3,'Miljövärden urval för publ'!$B$2:$H$2,0),FALSE))</f>
        <v>9.4250600000000002</v>
      </c>
      <c r="N54" s="45">
        <f>IF(ISERROR(VLOOKUP($J54,'Miljövärden urval för publ'!$B$2:$H$490,MATCH(N$3,'Miljövärden urval för publ'!$B$2:$H$2,0),FALSE)),"",VLOOKUP($J54,'Miljövärden urval för publ'!$B$2:$H$490,MATCH(N$3,'Miljövärden urval för publ'!$B$2:$H$2,0),FALSE))</f>
        <v>1.5841600000000001E-2</v>
      </c>
    </row>
    <row r="55" spans="1:14" x14ac:dyDescent="0.35">
      <c r="A55" s="65" t="s">
        <v>31</v>
      </c>
      <c r="B55" s="65" t="s">
        <v>36</v>
      </c>
      <c r="D55" s="60" t="str">
        <f>VLOOKUP(B55,'Miljövärden urval för publ'!$B$2:$V$480,MATCH("ska publiceras:",'Miljövärden urval för publ'!$B$2:$T$2,0),FALSE)</f>
        <v>nej</v>
      </c>
      <c r="E55" s="61">
        <f t="shared" si="0"/>
        <v>27</v>
      </c>
      <c r="H55" s="45">
        <v>53</v>
      </c>
      <c r="I55" s="45" t="str">
        <f t="shared" si="1"/>
        <v>Ena Energi AB</v>
      </c>
      <c r="J55" s="45" t="str">
        <f t="shared" si="2"/>
        <v>Enköping</v>
      </c>
      <c r="K55" s="45">
        <f>IF(ISERROR(VLOOKUP($J55,'Miljövärden urval för publ'!$B$2:$H$490,MATCH(K$3,'Miljövärden urval för publ'!$B$2:$H$2,0),FALSE)),"",VLOOKUP($J55,'Miljövärden urval för publ'!$B$2:$H$490,MATCH(K$3,'Miljövärden urval för publ'!$B$2:$H$2,0),FALSE))</f>
        <v>0.18807699999999999</v>
      </c>
      <c r="L55" s="45">
        <f>IF(ISERROR(VLOOKUP($J55,'Miljövärden urval för publ'!$B$2:$H$490,MATCH(L$3,'Miljövärden urval för publ'!$B$2:$H$2,0),FALSE)),"",VLOOKUP($J55,'Miljövärden urval för publ'!$B$2:$H$490,MATCH(L$3,'Miljövärden urval för publ'!$B$2:$H$2,0),FALSE))</f>
        <v>22.400099999999998</v>
      </c>
      <c r="M55" s="45">
        <f>IF(ISERROR(VLOOKUP($J55,'Miljövärden urval för publ'!$B$2:$H$490,MATCH(M$3,'Miljövärden urval för publ'!$B$2:$H$2,0),FALSE)),"",VLOOKUP($J55,'Miljövärden urval för publ'!$B$2:$H$490,MATCH(M$3,'Miljövärden urval för publ'!$B$2:$H$2,0),FALSE))</f>
        <v>7.2126000000000001</v>
      </c>
      <c r="N55" s="45">
        <f>IF(ISERROR(VLOOKUP($J55,'Miljövärden urval för publ'!$B$2:$H$490,MATCH(N$3,'Miljövärden urval för publ'!$B$2:$H$2,0),FALSE)),"",VLOOKUP($J55,'Miljövärden urval för publ'!$B$2:$H$490,MATCH(N$3,'Miljövärden urval för publ'!$B$2:$H$2,0),FALSE))</f>
        <v>3.2015299999999997E-2</v>
      </c>
    </row>
    <row r="56" spans="1:14" x14ac:dyDescent="0.35">
      <c r="A56" s="65" t="s">
        <v>57</v>
      </c>
      <c r="B56" s="65" t="s">
        <v>58</v>
      </c>
      <c r="D56" s="60" t="str">
        <f>VLOOKUP(B56,'Miljövärden urval för publ'!$B$2:$V$480,MATCH("ska publiceras:",'Miljövärden urval för publ'!$B$2:$T$2,0),FALSE)</f>
        <v>ja</v>
      </c>
      <c r="E56" s="61">
        <f t="shared" si="0"/>
        <v>28</v>
      </c>
      <c r="H56" s="45">
        <v>54</v>
      </c>
      <c r="I56" s="45" t="str">
        <f t="shared" si="1"/>
        <v>Eskilstuna Energi &amp; Miljö AB</v>
      </c>
      <c r="J56" s="45" t="str">
        <f t="shared" si="2"/>
        <v>Eskilstuna-Torshälla</v>
      </c>
      <c r="K56" s="45">
        <f>IF(ISERROR(VLOOKUP($J56,'Miljövärden urval för publ'!$B$2:$H$490,MATCH(K$3,'Miljövärden urval för publ'!$B$2:$H$2,0),FALSE)),"",VLOOKUP($J56,'Miljövärden urval för publ'!$B$2:$H$490,MATCH(K$3,'Miljövärden urval för publ'!$B$2:$H$2,0),FALSE))</f>
        <v>0.124913</v>
      </c>
      <c r="L56" s="45">
        <f>IF(ISERROR(VLOOKUP($J56,'Miljövärden urval för publ'!$B$2:$H$490,MATCH(L$3,'Miljövärden urval för publ'!$B$2:$H$2,0),FALSE)),"",VLOOKUP($J56,'Miljövärden urval för publ'!$B$2:$H$490,MATCH(L$3,'Miljövärden urval för publ'!$B$2:$H$2,0),FALSE))</f>
        <v>13.524900000000001</v>
      </c>
      <c r="M56" s="45">
        <f>IF(ISERROR(VLOOKUP($J56,'Miljövärden urval för publ'!$B$2:$H$490,MATCH(M$3,'Miljövärden urval för publ'!$B$2:$H$2,0),FALSE)),"",VLOOKUP($J56,'Miljövärden urval för publ'!$B$2:$H$490,MATCH(M$3,'Miljövärden urval för publ'!$B$2:$H$2,0),FALSE))</f>
        <v>6.3103199999999999</v>
      </c>
      <c r="N56" s="45">
        <f>IF(ISERROR(VLOOKUP($J56,'Miljövärden urval för publ'!$B$2:$H$490,MATCH(N$3,'Miljövärden urval för publ'!$B$2:$H$2,0),FALSE)),"",VLOOKUP($J56,'Miljövärden urval för publ'!$B$2:$H$490,MATCH(N$3,'Miljövärden urval för publ'!$B$2:$H$2,0),FALSE))</f>
        <v>1.87511E-2</v>
      </c>
    </row>
    <row r="57" spans="1:14" x14ac:dyDescent="0.35">
      <c r="A57" s="65" t="s">
        <v>80</v>
      </c>
      <c r="B57" s="65" t="s">
        <v>84</v>
      </c>
      <c r="D57" s="60" t="str">
        <f>VLOOKUP(B57,'Miljövärden urval för publ'!$B$2:$V$480,MATCH("ska publiceras:",'Miljövärden urval för publ'!$B$2:$T$2,0),FALSE)</f>
        <v>ja</v>
      </c>
      <c r="E57" s="61">
        <f t="shared" si="0"/>
        <v>29</v>
      </c>
      <c r="H57" s="45">
        <v>55</v>
      </c>
      <c r="I57" s="45" t="str">
        <f t="shared" si="1"/>
        <v>Kraftringen AB</v>
      </c>
      <c r="J57" s="45" t="str">
        <f t="shared" si="2"/>
        <v>Eslöv-Lund-Lomma</v>
      </c>
      <c r="K57" s="45">
        <f>IF(ISERROR(VLOOKUP($J57,'Miljövärden urval för publ'!$B$2:$H$490,MATCH(K$3,'Miljövärden urval för publ'!$B$2:$H$2,0),FALSE)),"",VLOOKUP($J57,'Miljövärden urval för publ'!$B$2:$H$490,MATCH(K$3,'Miljövärden urval för publ'!$B$2:$H$2,0),FALSE))</f>
        <v>0.54816500000000001</v>
      </c>
      <c r="L57" s="45">
        <f>IF(ISERROR(VLOOKUP($J57,'Miljövärden urval för publ'!$B$2:$H$490,MATCH(L$3,'Miljövärden urval för publ'!$B$2:$H$2,0),FALSE)),"",VLOOKUP($J57,'Miljövärden urval för publ'!$B$2:$H$490,MATCH(L$3,'Miljövärden urval för publ'!$B$2:$H$2,0),FALSE))</f>
        <v>77.195599999999999</v>
      </c>
      <c r="M57" s="45">
        <f>IF(ISERROR(VLOOKUP($J57,'Miljövärden urval för publ'!$B$2:$H$490,MATCH(M$3,'Miljövärden urval för publ'!$B$2:$H$2,0),FALSE)),"",VLOOKUP($J57,'Miljövärden urval för publ'!$B$2:$H$490,MATCH(M$3,'Miljövärden urval för publ'!$B$2:$H$2,0),FALSE))</f>
        <v>8.6622699999999995</v>
      </c>
      <c r="N57" s="45">
        <f>IF(ISERROR(VLOOKUP($J57,'Miljövärden urval för publ'!$B$2:$H$490,MATCH(N$3,'Miljövärden urval för publ'!$B$2:$H$2,0),FALSE)),"",VLOOKUP($J57,'Miljövärden urval för publ'!$B$2:$H$490,MATCH(N$3,'Miljövärden urval för publ'!$B$2:$H$2,0),FALSE))</f>
        <v>0.183834</v>
      </c>
    </row>
    <row r="58" spans="1:14" x14ac:dyDescent="0.35">
      <c r="A58" s="65" t="s">
        <v>583</v>
      </c>
      <c r="B58" s="65" t="s">
        <v>584</v>
      </c>
      <c r="D58" s="60" t="str">
        <f>VLOOKUP(B58,'Miljövärden urval för publ'!$B$2:$V$480,MATCH("ska publiceras:",'Miljövärden urval för publ'!$B$2:$T$2,0),FALSE)</f>
        <v>ja</v>
      </c>
      <c r="E58" s="61">
        <f t="shared" si="0"/>
        <v>30</v>
      </c>
      <c r="H58" s="45">
        <v>56</v>
      </c>
      <c r="I58" s="45" t="str">
        <f t="shared" si="1"/>
        <v>Västerbergslagens Energi AB</v>
      </c>
      <c r="J58" s="45" t="str">
        <f t="shared" si="2"/>
        <v>Fagersta</v>
      </c>
      <c r="K58" s="45">
        <f>IF(ISERROR(VLOOKUP($J58,'Miljövärden urval för publ'!$B$2:$H$490,MATCH(K$3,'Miljövärden urval för publ'!$B$2:$H$2,0),FALSE)),"",VLOOKUP($J58,'Miljövärden urval för publ'!$B$2:$H$490,MATCH(K$3,'Miljövärden urval för publ'!$B$2:$H$2,0),FALSE))</f>
        <v>0.13466400000000001</v>
      </c>
      <c r="L58" s="45">
        <f>IF(ISERROR(VLOOKUP($J58,'Miljövärden urval för publ'!$B$2:$H$490,MATCH(L$3,'Miljövärden urval för publ'!$B$2:$H$2,0),FALSE)),"",VLOOKUP($J58,'Miljövärden urval för publ'!$B$2:$H$490,MATCH(L$3,'Miljövärden urval för publ'!$B$2:$H$2,0),FALSE))</f>
        <v>31.6722</v>
      </c>
      <c r="M58" s="45">
        <f>IF(ISERROR(VLOOKUP($J58,'Miljövärden urval för publ'!$B$2:$H$490,MATCH(M$3,'Miljövärden urval för publ'!$B$2:$H$2,0),FALSE)),"",VLOOKUP($J58,'Miljövärden urval för publ'!$B$2:$H$490,MATCH(M$3,'Miljövärden urval för publ'!$B$2:$H$2,0),FALSE))</f>
        <v>8.6682500000000005</v>
      </c>
      <c r="N58" s="45">
        <f>IF(ISERROR(VLOOKUP($J58,'Miljövärden urval för publ'!$B$2:$H$490,MATCH(N$3,'Miljövärden urval för publ'!$B$2:$H$2,0),FALSE)),"",VLOOKUP($J58,'Miljövärden urval för publ'!$B$2:$H$490,MATCH(N$3,'Miljövärden urval för publ'!$B$2:$H$2,0),FALSE))</f>
        <v>4.12168E-3</v>
      </c>
    </row>
    <row r="59" spans="1:14" x14ac:dyDescent="0.35">
      <c r="A59" s="65" t="s">
        <v>605</v>
      </c>
      <c r="B59" s="65" t="s">
        <v>607</v>
      </c>
      <c r="D59" s="60" t="str">
        <f>VLOOKUP(B59,'Miljövärden urval för publ'!$B$2:$V$480,MATCH("ska publiceras:",'Miljövärden urval för publ'!$B$2:$T$2,0),FALSE)</f>
        <v>ja</v>
      </c>
      <c r="E59" s="61">
        <f t="shared" si="0"/>
        <v>31</v>
      </c>
      <c r="H59" s="45">
        <v>57</v>
      </c>
      <c r="I59" s="45" t="str">
        <f t="shared" si="1"/>
        <v>Falkenberg Energi AB</v>
      </c>
      <c r="J59" s="45" t="str">
        <f t="shared" si="2"/>
        <v>Falkenberg</v>
      </c>
      <c r="K59" s="45">
        <f>IF(ISERROR(VLOOKUP($J59,'Miljövärden urval för publ'!$B$2:$H$490,MATCH(K$3,'Miljövärden urval för publ'!$B$2:$H$2,0),FALSE)),"",VLOOKUP($J59,'Miljövärden urval för publ'!$B$2:$H$490,MATCH(K$3,'Miljövärden urval för publ'!$B$2:$H$2,0),FALSE))</f>
        <v>0.109969</v>
      </c>
      <c r="L59" s="45">
        <f>IF(ISERROR(VLOOKUP($J59,'Miljövärden urval för publ'!$B$2:$H$490,MATCH(L$3,'Miljövärden urval för publ'!$B$2:$H$2,0),FALSE)),"",VLOOKUP($J59,'Miljövärden urval för publ'!$B$2:$H$490,MATCH(L$3,'Miljövärden urval för publ'!$B$2:$H$2,0),FALSE))</f>
        <v>20.794799999999999</v>
      </c>
      <c r="M59" s="45">
        <f>IF(ISERROR(VLOOKUP($J59,'Miljövärden urval för publ'!$B$2:$H$490,MATCH(M$3,'Miljövärden urval för publ'!$B$2:$H$2,0),FALSE)),"",VLOOKUP($J59,'Miljövärden urval för publ'!$B$2:$H$490,MATCH(M$3,'Miljövärden urval för publ'!$B$2:$H$2,0),FALSE))</f>
        <v>10.3421</v>
      </c>
      <c r="N59" s="45">
        <f>IF(ISERROR(VLOOKUP($J59,'Miljövärden urval för publ'!$B$2:$H$490,MATCH(N$3,'Miljövärden urval för publ'!$B$2:$H$2,0),FALSE)),"",VLOOKUP($J59,'Miljövärden urval för publ'!$B$2:$H$490,MATCH(N$3,'Miljövärden urval för publ'!$B$2:$H$2,0),FALSE))</f>
        <v>3.1194400000000001E-2</v>
      </c>
    </row>
    <row r="60" spans="1:14" x14ac:dyDescent="0.35">
      <c r="A60" s="65" t="s">
        <v>80</v>
      </c>
      <c r="B60" s="65" t="s">
        <v>85</v>
      </c>
      <c r="D60" s="60" t="str">
        <f>VLOOKUP(B60,'Miljövärden urval för publ'!$B$2:$V$480,MATCH("ska publiceras:",'Miljövärden urval för publ'!$B$2:$T$2,0),FALSE)</f>
        <v>ja</v>
      </c>
      <c r="E60" s="61">
        <f t="shared" si="0"/>
        <v>32</v>
      </c>
      <c r="H60" s="45">
        <v>58</v>
      </c>
      <c r="I60" s="45" t="str">
        <f t="shared" si="1"/>
        <v>Falbygdens Energi AB</v>
      </c>
      <c r="J60" s="45" t="str">
        <f t="shared" si="2"/>
        <v>Falköping</v>
      </c>
      <c r="K60" s="45">
        <f>IF(ISERROR(VLOOKUP($J60,'Miljövärden urval för publ'!$B$2:$H$490,MATCH(K$3,'Miljövärden urval för publ'!$B$2:$H$2,0),FALSE)),"",VLOOKUP($J60,'Miljövärden urval för publ'!$B$2:$H$490,MATCH(K$3,'Miljövärden urval för publ'!$B$2:$H$2,0),FALSE))</f>
        <v>0.119474</v>
      </c>
      <c r="L60" s="45">
        <f>IF(ISERROR(VLOOKUP($J60,'Miljövärden urval för publ'!$B$2:$H$490,MATCH(L$3,'Miljövärden urval för publ'!$B$2:$H$2,0),FALSE)),"",VLOOKUP($J60,'Miljövärden urval för publ'!$B$2:$H$490,MATCH(L$3,'Miljövärden urval för publ'!$B$2:$H$2,0),FALSE))</f>
        <v>17.348700000000001</v>
      </c>
      <c r="M60" s="45">
        <f>IF(ISERROR(VLOOKUP($J60,'Miljövärden urval för publ'!$B$2:$H$490,MATCH(M$3,'Miljövärden urval för publ'!$B$2:$H$2,0),FALSE)),"",VLOOKUP($J60,'Miljövärden urval för publ'!$B$2:$H$490,MATCH(M$3,'Miljövärden urval för publ'!$B$2:$H$2,0),FALSE))</f>
        <v>9.1420899999999996</v>
      </c>
      <c r="N60" s="45">
        <f>IF(ISERROR(VLOOKUP($J60,'Miljövärden urval för publ'!$B$2:$H$490,MATCH(N$3,'Miljövärden urval för publ'!$B$2:$H$2,0),FALSE)),"",VLOOKUP($J60,'Miljövärden urval för publ'!$B$2:$H$490,MATCH(N$3,'Miljövärden urval för publ'!$B$2:$H$2,0),FALSE))</f>
        <v>8.2417299999999992E-3</v>
      </c>
    </row>
    <row r="61" spans="1:14" x14ac:dyDescent="0.35">
      <c r="A61" s="65" t="s">
        <v>146</v>
      </c>
      <c r="B61" s="65" t="s">
        <v>148</v>
      </c>
      <c r="D61" s="60" t="str">
        <f>VLOOKUP(B61,'Miljövärden urval för publ'!$B$2:$V$480,MATCH("ska publiceras:",'Miljövärden urval för publ'!$B$2:$T$2,0),FALSE)</f>
        <v>nej</v>
      </c>
      <c r="E61" s="61">
        <f t="shared" si="0"/>
        <v>32</v>
      </c>
      <c r="H61" s="45">
        <v>59</v>
      </c>
      <c r="I61" s="45" t="str">
        <f t="shared" si="1"/>
        <v>Falu Energi &amp; Vatten AB</v>
      </c>
      <c r="J61" s="45" t="str">
        <f t="shared" si="2"/>
        <v>Falun</v>
      </c>
      <c r="K61" s="45">
        <f>IF(ISERROR(VLOOKUP($J61,'Miljövärden urval för publ'!$B$2:$H$490,MATCH(K$3,'Miljövärden urval för publ'!$B$2:$H$2,0),FALSE)),"",VLOOKUP($J61,'Miljövärden urval för publ'!$B$2:$H$490,MATCH(K$3,'Miljövärden urval för publ'!$B$2:$H$2,0),FALSE))</f>
        <v>6.4699000000000007E-2</v>
      </c>
      <c r="L61" s="45">
        <f>IF(ISERROR(VLOOKUP($J61,'Miljövärden urval för publ'!$B$2:$H$490,MATCH(L$3,'Miljövärden urval för publ'!$B$2:$H$2,0),FALSE)),"",VLOOKUP($J61,'Miljövärden urval för publ'!$B$2:$H$490,MATCH(L$3,'Miljövärden urval för publ'!$B$2:$H$2,0),FALSE))</f>
        <v>14.7288</v>
      </c>
      <c r="M61" s="45">
        <f>IF(ISERROR(VLOOKUP($J61,'Miljövärden urval för publ'!$B$2:$H$490,MATCH(M$3,'Miljövärden urval för publ'!$B$2:$H$2,0),FALSE)),"",VLOOKUP($J61,'Miljövärden urval för publ'!$B$2:$H$490,MATCH(M$3,'Miljövärden urval för publ'!$B$2:$H$2,0),FALSE))</f>
        <v>6.5911799999999996</v>
      </c>
      <c r="N61" s="45">
        <f>IF(ISERROR(VLOOKUP($J61,'Miljövärden urval för publ'!$B$2:$H$490,MATCH(N$3,'Miljövärden urval för publ'!$B$2:$H$2,0),FALSE)),"",VLOOKUP($J61,'Miljövärden urval för publ'!$B$2:$H$490,MATCH(N$3,'Miljövärden urval för publ'!$B$2:$H$2,0),FALSE))</f>
        <v>2.5977799999999999E-2</v>
      </c>
    </row>
    <row r="62" spans="1:14" x14ac:dyDescent="0.35">
      <c r="A62" s="65" t="s">
        <v>80</v>
      </c>
      <c r="B62" s="65" t="s">
        <v>86</v>
      </c>
      <c r="D62" s="60" t="str">
        <f>VLOOKUP(B62,'Miljövärden urval för publ'!$B$2:$V$480,MATCH("ska publiceras:",'Miljövärden urval för publ'!$B$2:$T$2,0),FALSE)</f>
        <v>ja</v>
      </c>
      <c r="E62" s="61">
        <f t="shared" si="0"/>
        <v>33</v>
      </c>
      <c r="H62" s="45">
        <v>60</v>
      </c>
      <c r="I62" s="45" t="str">
        <f t="shared" si="1"/>
        <v>Rindi Energi AB</v>
      </c>
      <c r="J62" s="45" t="str">
        <f t="shared" si="2"/>
        <v>Filipstad</v>
      </c>
      <c r="K62" s="45">
        <f>IF(ISERROR(VLOOKUP($J62,'Miljövärden urval för publ'!$B$2:$H$490,MATCH(K$3,'Miljövärden urval för publ'!$B$2:$H$2,0),FALSE)),"",VLOOKUP($J62,'Miljövärden urval för publ'!$B$2:$H$490,MATCH(K$3,'Miljövärden urval för publ'!$B$2:$H$2,0),FALSE))</f>
        <v>0.13822999999999999</v>
      </c>
      <c r="L62" s="45">
        <f>IF(ISERROR(VLOOKUP($J62,'Miljövärden urval för publ'!$B$2:$H$490,MATCH(L$3,'Miljövärden urval för publ'!$B$2:$H$2,0),FALSE)),"",VLOOKUP($J62,'Miljövärden urval för publ'!$B$2:$H$490,MATCH(L$3,'Miljövärden urval för publ'!$B$2:$H$2,0),FALSE))</f>
        <v>24.8261</v>
      </c>
      <c r="M62" s="45">
        <f>IF(ISERROR(VLOOKUP($J62,'Miljövärden urval för publ'!$B$2:$H$490,MATCH(M$3,'Miljövärden urval för publ'!$B$2:$H$2,0),FALSE)),"",VLOOKUP($J62,'Miljövärden urval för publ'!$B$2:$H$490,MATCH(M$3,'Miljövärden urval för publ'!$B$2:$H$2,0),FALSE))</f>
        <v>8.6969399999999997</v>
      </c>
      <c r="N62" s="45">
        <f>IF(ISERROR(VLOOKUP($J62,'Miljövärden urval för publ'!$B$2:$H$490,MATCH(N$3,'Miljövärden urval för publ'!$B$2:$H$2,0),FALSE)),"",VLOOKUP($J62,'Miljövärden urval för publ'!$B$2:$H$490,MATCH(N$3,'Miljövärden urval för publ'!$B$2:$H$2,0),FALSE))</f>
        <v>4.59602E-2</v>
      </c>
    </row>
    <row r="63" spans="1:14" x14ac:dyDescent="0.35">
      <c r="A63" s="65" t="s">
        <v>60</v>
      </c>
      <c r="B63" s="65" t="s">
        <v>61</v>
      </c>
      <c r="D63" s="60" t="str">
        <f>VLOOKUP(B63,'Miljövärden urval för publ'!$B$2:$V$480,MATCH("ska publiceras:",'Miljövärden urval för publ'!$B$2:$T$2,0),FALSE)</f>
        <v>ja</v>
      </c>
      <c r="E63" s="61">
        <f t="shared" si="0"/>
        <v>34</v>
      </c>
      <c r="H63" s="45">
        <v>61</v>
      </c>
      <c r="I63" s="45" t="str">
        <f t="shared" si="1"/>
        <v>Finspångs Tekniska Verk AB</v>
      </c>
      <c r="J63" s="45" t="str">
        <f t="shared" si="2"/>
        <v>Finspång</v>
      </c>
      <c r="K63" s="45">
        <f>IF(ISERROR(VLOOKUP($J63,'Miljövärden urval för publ'!$B$2:$H$490,MATCH(K$3,'Miljövärden urval för publ'!$B$2:$H$2,0),FALSE)),"",VLOOKUP($J63,'Miljövärden urval för publ'!$B$2:$H$490,MATCH(K$3,'Miljövärden urval för publ'!$B$2:$H$2,0),FALSE))</f>
        <v>0.31458700000000001</v>
      </c>
      <c r="L63" s="45">
        <f>IF(ISERROR(VLOOKUP($J63,'Miljövärden urval för publ'!$B$2:$H$490,MATCH(L$3,'Miljövärden urval för publ'!$B$2:$H$2,0),FALSE)),"",VLOOKUP($J63,'Miljövärden urval för publ'!$B$2:$H$490,MATCH(L$3,'Miljövärden urval för publ'!$B$2:$H$2,0),FALSE))</f>
        <v>119.258</v>
      </c>
      <c r="M63" s="45">
        <f>IF(ISERROR(VLOOKUP($J63,'Miljövärden urval för publ'!$B$2:$H$490,MATCH(M$3,'Miljövärden urval för publ'!$B$2:$H$2,0),FALSE)),"",VLOOKUP($J63,'Miljövärden urval för publ'!$B$2:$H$490,MATCH(M$3,'Miljövärden urval för publ'!$B$2:$H$2,0),FALSE))</f>
        <v>9.2408300000000008</v>
      </c>
      <c r="N63" s="45">
        <f>IF(ISERROR(VLOOKUP($J63,'Miljövärden urval för publ'!$B$2:$H$490,MATCH(N$3,'Miljövärden urval för publ'!$B$2:$H$2,0),FALSE)),"",VLOOKUP($J63,'Miljövärden urval för publ'!$B$2:$H$490,MATCH(N$3,'Miljövärden urval för publ'!$B$2:$H$2,0),FALSE))</f>
        <v>0.146842</v>
      </c>
    </row>
    <row r="64" spans="1:14" x14ac:dyDescent="0.35">
      <c r="A64" s="65" t="s">
        <v>243</v>
      </c>
      <c r="B64" s="65" t="s">
        <v>244</v>
      </c>
      <c r="D64" s="60" t="str">
        <f>VLOOKUP(B64,'Miljövärden urval för publ'!$B$2:$V$480,MATCH("ska publiceras:",'Miljövärden urval för publ'!$B$2:$T$2,0),FALSE)</f>
        <v>nej</v>
      </c>
      <c r="E64" s="61">
        <f t="shared" si="0"/>
        <v>34</v>
      </c>
      <c r="H64" s="45">
        <v>62</v>
      </c>
      <c r="I64" s="45" t="str">
        <f t="shared" si="1"/>
        <v>C4 Energi AB</v>
      </c>
      <c r="J64" s="45" t="str">
        <f t="shared" si="2"/>
        <v>Fjälkinge</v>
      </c>
      <c r="K64" s="45">
        <f>IF(ISERROR(VLOOKUP($J64,'Miljövärden urval för publ'!$B$2:$H$490,MATCH(K$3,'Miljövärden urval för publ'!$B$2:$H$2,0),FALSE)),"",VLOOKUP($J64,'Miljövärden urval för publ'!$B$2:$H$490,MATCH(K$3,'Miljövärden urval för publ'!$B$2:$H$2,0),FALSE))</f>
        <v>0.127248</v>
      </c>
      <c r="L64" s="45">
        <f>IF(ISERROR(VLOOKUP($J64,'Miljövärden urval för publ'!$B$2:$H$490,MATCH(L$3,'Miljövärden urval för publ'!$B$2:$H$2,0),FALSE)),"",VLOOKUP($J64,'Miljövärden urval för publ'!$B$2:$H$490,MATCH(L$3,'Miljövärden urval för publ'!$B$2:$H$2,0),FALSE))</f>
        <v>23.537600000000001</v>
      </c>
      <c r="M64" s="45">
        <f>IF(ISERROR(VLOOKUP($J64,'Miljövärden urval för publ'!$B$2:$H$490,MATCH(M$3,'Miljövärden urval för publ'!$B$2:$H$2,0),FALSE)),"",VLOOKUP($J64,'Miljövärden urval för publ'!$B$2:$H$490,MATCH(M$3,'Miljövärden urval för publ'!$B$2:$H$2,0),FALSE))</f>
        <v>9.7936499999999995</v>
      </c>
      <c r="N64" s="45">
        <f>IF(ISERROR(VLOOKUP($J64,'Miljövärden urval för publ'!$B$2:$H$490,MATCH(N$3,'Miljövärden urval för publ'!$B$2:$H$2,0),FALSE)),"",VLOOKUP($J64,'Miljövärden urval för publ'!$B$2:$H$490,MATCH(N$3,'Miljövärden urval för publ'!$B$2:$H$2,0),FALSE))</f>
        <v>1.4152700000000001E-2</v>
      </c>
    </row>
    <row r="65" spans="1:14" x14ac:dyDescent="0.35">
      <c r="A65" s="65" t="s">
        <v>62</v>
      </c>
      <c r="B65" s="65" t="s">
        <v>63</v>
      </c>
      <c r="D65" s="60" t="str">
        <f>VLOOKUP(B65,'Miljövärden urval för publ'!$B$2:$V$480,MATCH("ska publiceras:",'Miljövärden urval för publ'!$B$2:$T$2,0),FALSE)</f>
        <v>nej</v>
      </c>
      <c r="E65" s="61">
        <f t="shared" si="0"/>
        <v>34</v>
      </c>
      <c r="H65" s="45">
        <v>63</v>
      </c>
      <c r="I65" s="45" t="str">
        <f t="shared" si="1"/>
        <v>Rindi Energi AB</v>
      </c>
      <c r="J65" s="45" t="str">
        <f t="shared" si="2"/>
        <v>Flen</v>
      </c>
      <c r="K65" s="45">
        <f>IF(ISERROR(VLOOKUP($J65,'Miljövärden urval för publ'!$B$2:$H$490,MATCH(K$3,'Miljövärden urval för publ'!$B$2:$H$2,0),FALSE)),"",VLOOKUP($J65,'Miljövärden urval för publ'!$B$2:$H$490,MATCH(K$3,'Miljövärden urval för publ'!$B$2:$H$2,0),FALSE))</f>
        <v>0.120825</v>
      </c>
      <c r="L65" s="45">
        <f>IF(ISERROR(VLOOKUP($J65,'Miljövärden urval för publ'!$B$2:$H$490,MATCH(L$3,'Miljövärden urval för publ'!$B$2:$H$2,0),FALSE)),"",VLOOKUP($J65,'Miljövärden urval för publ'!$B$2:$H$490,MATCH(L$3,'Miljövärden urval för publ'!$B$2:$H$2,0),FALSE))</f>
        <v>25.1204</v>
      </c>
      <c r="M65" s="45">
        <f>IF(ISERROR(VLOOKUP($J65,'Miljövärden urval för publ'!$B$2:$H$490,MATCH(M$3,'Miljövärden urval för publ'!$B$2:$H$2,0),FALSE)),"",VLOOKUP($J65,'Miljövärden urval för publ'!$B$2:$H$490,MATCH(M$3,'Miljövärden urval för publ'!$B$2:$H$2,0),FALSE))</f>
        <v>7.5855699999999997</v>
      </c>
      <c r="N65" s="45">
        <f>IF(ISERROR(VLOOKUP($J65,'Miljövärden urval för publ'!$B$2:$H$490,MATCH(N$3,'Miljövärden urval för publ'!$B$2:$H$2,0),FALSE)),"",VLOOKUP($J65,'Miljövärden urval för publ'!$B$2:$H$490,MATCH(N$3,'Miljövärden urval för publ'!$B$2:$H$2,0),FALSE))</f>
        <v>3.9093999999999997E-2</v>
      </c>
    </row>
    <row r="66" spans="1:14" x14ac:dyDescent="0.35">
      <c r="A66" s="65" t="s">
        <v>388</v>
      </c>
      <c r="B66" s="65" t="s">
        <v>389</v>
      </c>
      <c r="D66" s="60" t="str">
        <f>VLOOKUP(B66,'Miljövärden urval för publ'!$B$2:$V$480,MATCH("ska publiceras:",'Miljövärden urval för publ'!$B$2:$T$2,0),FALSE)</f>
        <v>ja</v>
      </c>
      <c r="E66" s="61">
        <f t="shared" si="0"/>
        <v>35</v>
      </c>
      <c r="H66" s="45">
        <v>64</v>
      </c>
      <c r="I66" s="45" t="str">
        <f t="shared" si="1"/>
        <v>E.ON Värme Sverige AB</v>
      </c>
      <c r="J66" s="45" t="str">
        <f t="shared" si="2"/>
        <v>Fliseryd</v>
      </c>
      <c r="K66" s="45">
        <f>IF(ISERROR(VLOOKUP($J66,'Miljövärden urval för publ'!$B$2:$H$490,MATCH(K$3,'Miljövärden urval för publ'!$B$2:$H$2,0),FALSE)),"",VLOOKUP($J66,'Miljövärden urval för publ'!$B$2:$H$490,MATCH(K$3,'Miljövärden urval för publ'!$B$2:$H$2,0),FALSE))</f>
        <v>0.23894899999999999</v>
      </c>
      <c r="L66" s="45">
        <f>IF(ISERROR(VLOOKUP($J66,'Miljövärden urval för publ'!$B$2:$H$490,MATCH(L$3,'Miljövärden urval för publ'!$B$2:$H$2,0),FALSE)),"",VLOOKUP($J66,'Miljövärden urval för publ'!$B$2:$H$490,MATCH(L$3,'Miljövärden urval för publ'!$B$2:$H$2,0),FALSE))</f>
        <v>23.915600000000001</v>
      </c>
      <c r="M66" s="45">
        <f>IF(ISERROR(VLOOKUP($J66,'Miljövärden urval för publ'!$B$2:$H$490,MATCH(M$3,'Miljövärden urval för publ'!$B$2:$H$2,0),FALSE)),"",VLOOKUP($J66,'Miljövärden urval för publ'!$B$2:$H$490,MATCH(M$3,'Miljövärden urval för publ'!$B$2:$H$2,0),FALSE))</f>
        <v>17.5349</v>
      </c>
      <c r="N66" s="45">
        <f>IF(ISERROR(VLOOKUP($J66,'Miljövärden urval för publ'!$B$2:$H$490,MATCH(N$3,'Miljövärden urval för publ'!$B$2:$H$2,0),FALSE)),"",VLOOKUP($J66,'Miljövärden urval för publ'!$B$2:$H$490,MATCH(N$3,'Miljövärden urval för publ'!$B$2:$H$2,0),FALSE))</f>
        <v>3.3364600000000001E-2</v>
      </c>
    </row>
    <row r="67" spans="1:14" x14ac:dyDescent="0.35">
      <c r="A67" s="65" t="s">
        <v>403</v>
      </c>
      <c r="B67" s="65" t="s">
        <v>405</v>
      </c>
      <c r="D67" s="60" t="str">
        <f>VLOOKUP(B67,'Miljövärden urval för publ'!$B$2:$V$480,MATCH("ska publiceras:",'Miljövärden urval för publ'!$B$2:$T$2,0),FALSE)</f>
        <v>ja</v>
      </c>
      <c r="E67" s="61">
        <f t="shared" si="0"/>
        <v>36</v>
      </c>
      <c r="H67" s="45">
        <v>65</v>
      </c>
      <c r="I67" s="45" t="str">
        <f t="shared" si="1"/>
        <v>Falbygdens Energi AB</v>
      </c>
      <c r="J67" s="45" t="str">
        <f t="shared" si="2"/>
        <v>Floby</v>
      </c>
      <c r="K67" s="45">
        <f>IF(ISERROR(VLOOKUP($J67,'Miljövärden urval för publ'!$B$2:$H$490,MATCH(K$3,'Miljövärden urval för publ'!$B$2:$H$2,0),FALSE)),"",VLOOKUP($J67,'Miljövärden urval för publ'!$B$2:$H$490,MATCH(K$3,'Miljövärden urval för publ'!$B$2:$H$2,0),FALSE))</f>
        <v>0.162193</v>
      </c>
      <c r="L67" s="45">
        <f>IF(ISERROR(VLOOKUP($J67,'Miljövärden urval för publ'!$B$2:$H$490,MATCH(L$3,'Miljövärden urval för publ'!$B$2:$H$2,0),FALSE)),"",VLOOKUP($J67,'Miljövärden urval för publ'!$B$2:$H$490,MATCH(L$3,'Miljövärden urval för publ'!$B$2:$H$2,0),FALSE))</f>
        <v>10.685499999999999</v>
      </c>
      <c r="M67" s="45">
        <f>IF(ISERROR(VLOOKUP($J67,'Miljövärden urval för publ'!$B$2:$H$490,MATCH(M$3,'Miljövärden urval för publ'!$B$2:$H$2,0),FALSE)),"",VLOOKUP($J67,'Miljövärden urval för publ'!$B$2:$H$490,MATCH(M$3,'Miljövärden urval för publ'!$B$2:$H$2,0),FALSE))</f>
        <v>15.305300000000001</v>
      </c>
      <c r="N67" s="45">
        <f>IF(ISERROR(VLOOKUP($J67,'Miljövärden urval för publ'!$B$2:$H$490,MATCH(N$3,'Miljövärden urval för publ'!$B$2:$H$2,0),FALSE)),"",VLOOKUP($J67,'Miljövärden urval för publ'!$B$2:$H$490,MATCH(N$3,'Miljövärden urval för publ'!$B$2:$H$2,0),FALSE))</f>
        <v>3.9812600000000004E-3</v>
      </c>
    </row>
    <row r="68" spans="1:14" x14ac:dyDescent="0.35">
      <c r="A68" s="65" t="s">
        <v>403</v>
      </c>
      <c r="B68" s="65" t="s">
        <v>406</v>
      </c>
      <c r="D68" s="60" t="str">
        <f>VLOOKUP(B68,'Miljövärden urval för publ'!$B$2:$V$480,MATCH("ska publiceras:",'Miljövärden urval för publ'!$B$2:$T$2,0),FALSE)</f>
        <v>ja</v>
      </c>
      <c r="E68" s="61">
        <f t="shared" ref="E68:E131" si="3">IF(ISERROR(D68),E67,IF(D68="ja",E67+1,E67))</f>
        <v>37</v>
      </c>
      <c r="H68" s="45">
        <v>66</v>
      </c>
      <c r="I68" s="45" t="str">
        <f t="shared" si="1"/>
        <v>Lerum Fjärrvärme AB</v>
      </c>
      <c r="J68" s="45" t="str">
        <f t="shared" si="2"/>
        <v>Floda</v>
      </c>
      <c r="K68" s="45">
        <f>IF(ISERROR(VLOOKUP($J68,'Miljövärden urval för publ'!$B$2:$H$490,MATCH(K$3,'Miljövärden urval för publ'!$B$2:$H$2,0),FALSE)),"",VLOOKUP($J68,'Miljövärden urval för publ'!$B$2:$H$490,MATCH(K$3,'Miljövärden urval för publ'!$B$2:$H$2,0),FALSE))</f>
        <v>0.13508200000000001</v>
      </c>
      <c r="L68" s="45">
        <f>IF(ISERROR(VLOOKUP($J68,'Miljövärden urval för publ'!$B$2:$H$490,MATCH(L$3,'Miljövärden urval för publ'!$B$2:$H$2,0),FALSE)),"",VLOOKUP($J68,'Miljövärden urval för publ'!$B$2:$H$490,MATCH(L$3,'Miljövärden urval för publ'!$B$2:$H$2,0),FALSE))</f>
        <v>26.4482</v>
      </c>
      <c r="M68" s="45">
        <f>IF(ISERROR(VLOOKUP($J68,'Miljövärden urval för publ'!$B$2:$H$490,MATCH(M$3,'Miljövärden urval för publ'!$B$2:$H$2,0),FALSE)),"",VLOOKUP($J68,'Miljövärden urval för publ'!$B$2:$H$490,MATCH(M$3,'Miljövärden urval för publ'!$B$2:$H$2,0),FALSE))</f>
        <v>9.4515899999999995</v>
      </c>
      <c r="N68" s="45">
        <f>IF(ISERROR(VLOOKUP($J68,'Miljövärden urval för publ'!$B$2:$H$490,MATCH(N$3,'Miljövärden urval för publ'!$B$2:$H$2,0),FALSE)),"",VLOOKUP($J68,'Miljövärden urval för publ'!$B$2:$H$490,MATCH(N$3,'Miljövärden urval för publ'!$B$2:$H$2,0),FALSE))</f>
        <v>2.7338500000000002E-2</v>
      </c>
    </row>
    <row r="69" spans="1:14" x14ac:dyDescent="0.35">
      <c r="A69" s="65" t="s">
        <v>65</v>
      </c>
      <c r="B69" s="65" t="s">
        <v>66</v>
      </c>
      <c r="D69" s="60" t="str">
        <f>VLOOKUP(B69,'Miljövärden urval för publ'!$B$2:$V$480,MATCH("ska publiceras:",'Miljövärden urval för publ'!$B$2:$T$2,0),FALSE)</f>
        <v>nej</v>
      </c>
      <c r="E69" s="61">
        <f t="shared" si="3"/>
        <v>37</v>
      </c>
      <c r="H69" s="45">
        <v>67</v>
      </c>
      <c r="I69" s="45" t="str">
        <f t="shared" ref="I69:I132" si="4">IF(ISERROR(INDEX($A$4:$E$490,MATCH($H69,$E$4:$E$490,0),1)),"",INDEX($A$4:$E$490,MATCH($H69,$E$4:$E$490,0),1))</f>
        <v>Bionär Närvärme AB</v>
      </c>
      <c r="J69" s="45" t="str">
        <f t="shared" si="2"/>
        <v>Forsbacka</v>
      </c>
      <c r="K69" s="45">
        <f>IF(ISERROR(VLOOKUP($J69,'Miljövärden urval för publ'!$B$2:$H$490,MATCH(K$3,'Miljövärden urval för publ'!$B$2:$H$2,0),FALSE)),"",VLOOKUP($J69,'Miljövärden urval för publ'!$B$2:$H$490,MATCH(K$3,'Miljövärden urval för publ'!$B$2:$H$2,0),FALSE))</f>
        <v>0.19012299999999999</v>
      </c>
      <c r="L69" s="45">
        <f>IF(ISERROR(VLOOKUP($J69,'Miljövärden urval för publ'!$B$2:$H$490,MATCH(L$3,'Miljövärden urval för publ'!$B$2:$H$2,0),FALSE)),"",VLOOKUP($J69,'Miljövärden urval för publ'!$B$2:$H$490,MATCH(L$3,'Miljövärden urval för publ'!$B$2:$H$2,0),FALSE))</f>
        <v>40.3748</v>
      </c>
      <c r="M69" s="45">
        <f>IF(ISERROR(VLOOKUP($J69,'Miljövärden urval för publ'!$B$2:$H$490,MATCH(M$3,'Miljövärden urval för publ'!$B$2:$H$2,0),FALSE)),"",VLOOKUP($J69,'Miljövärden urval för publ'!$B$2:$H$490,MATCH(M$3,'Miljövärden urval för publ'!$B$2:$H$2,0),FALSE))</f>
        <v>11.812799999999999</v>
      </c>
      <c r="N69" s="45">
        <f>IF(ISERROR(VLOOKUP($J69,'Miljövärden urval för publ'!$B$2:$H$490,MATCH(N$3,'Miljövärden urval för publ'!$B$2:$H$2,0),FALSE)),"",VLOOKUP($J69,'Miljövärden urval för publ'!$B$2:$H$490,MATCH(N$3,'Miljövärden urval för publ'!$B$2:$H$2,0),FALSE))</f>
        <v>0.13636400000000001</v>
      </c>
    </row>
    <row r="70" spans="1:14" x14ac:dyDescent="0.35">
      <c r="A70" s="65" t="s">
        <v>403</v>
      </c>
      <c r="B70" s="65" t="s">
        <v>407</v>
      </c>
      <c r="D70" s="60" t="str">
        <f>VLOOKUP(B70,'Miljövärden urval för publ'!$B$2:$V$480,MATCH("ska publiceras:",'Miljövärden urval för publ'!$B$2:$T$2,0),FALSE)</f>
        <v>ja</v>
      </c>
      <c r="E70" s="61">
        <f t="shared" si="3"/>
        <v>38</v>
      </c>
      <c r="H70" s="45">
        <v>68</v>
      </c>
      <c r="I70" s="45" t="str">
        <f t="shared" si="4"/>
        <v>Enycon AB</v>
      </c>
      <c r="J70" s="45" t="str">
        <f t="shared" ref="J70:J133" si="5">IF(ISERROR(INDEX($A$4:$E$490,MATCH($H70,$E$4:$E$490,0),2)),"",INDEX($A$4:$E$490,MATCH($H70,$E$4:$E$490,0),2))</f>
        <v>Friggesund</v>
      </c>
      <c r="K70" s="45">
        <f>IF(ISERROR(VLOOKUP($J70,'Miljövärden urval för publ'!$B$2:$H$490,MATCH(K$3,'Miljövärden urval för publ'!$B$2:$H$2,0),FALSE)),"",VLOOKUP($J70,'Miljövärden urval för publ'!$B$2:$H$490,MATCH(K$3,'Miljövärden urval för publ'!$B$2:$H$2,0),FALSE))</f>
        <v>0.497726</v>
      </c>
      <c r="L70" s="45">
        <f>IF(ISERROR(VLOOKUP($J70,'Miljövärden urval för publ'!$B$2:$H$490,MATCH(L$3,'Miljövärden urval för publ'!$B$2:$H$2,0),FALSE)),"",VLOOKUP($J70,'Miljövärden urval för publ'!$B$2:$H$490,MATCH(L$3,'Miljövärden urval för publ'!$B$2:$H$2,0),FALSE))</f>
        <v>115.01900000000001</v>
      </c>
      <c r="M70" s="45">
        <f>IF(ISERROR(VLOOKUP($J70,'Miljövärden urval för publ'!$B$2:$H$490,MATCH(M$3,'Miljövärden urval för publ'!$B$2:$H$2,0),FALSE)),"",VLOOKUP($J70,'Miljövärden urval för publ'!$B$2:$H$490,MATCH(M$3,'Miljövärden urval för publ'!$B$2:$H$2,0),FALSE))</f>
        <v>18.269400000000001</v>
      </c>
      <c r="N70" s="45">
        <f>IF(ISERROR(VLOOKUP($J70,'Miljövärden urval för publ'!$B$2:$H$490,MATCH(N$3,'Miljövärden urval för publ'!$B$2:$H$2,0),FALSE)),"",VLOOKUP($J70,'Miljövärden urval för publ'!$B$2:$H$490,MATCH(N$3,'Miljövärden urval för publ'!$B$2:$H$2,0),FALSE))</f>
        <v>0.18224399999999999</v>
      </c>
    </row>
    <row r="71" spans="1:14" x14ac:dyDescent="0.35">
      <c r="A71" s="65" t="s">
        <v>80</v>
      </c>
      <c r="B71" s="65" t="s">
        <v>87</v>
      </c>
      <c r="D71" s="60" t="str">
        <f>VLOOKUP(B71,'Miljövärden urval för publ'!$B$2:$V$480,MATCH("ska publiceras:",'Miljövärden urval för publ'!$B$2:$T$2,0),FALSE)</f>
        <v>ja</v>
      </c>
      <c r="E71" s="61">
        <f t="shared" si="3"/>
        <v>39</v>
      </c>
      <c r="H71" s="45">
        <v>69</v>
      </c>
      <c r="I71" s="45" t="str">
        <f t="shared" si="4"/>
        <v>Borås Energi och Miljö AB</v>
      </c>
      <c r="J71" s="45" t="str">
        <f t="shared" si="5"/>
        <v>Fristad</v>
      </c>
      <c r="K71" s="45">
        <f>IF(ISERROR(VLOOKUP($J71,'Miljövärden urval för publ'!$B$2:$H$490,MATCH(K$3,'Miljövärden urval för publ'!$B$2:$H$2,0),FALSE)),"",VLOOKUP($J71,'Miljövärden urval för publ'!$B$2:$H$490,MATCH(K$3,'Miljövärden urval för publ'!$B$2:$H$2,0),FALSE))</f>
        <v>0.25746599999999997</v>
      </c>
      <c r="L71" s="45">
        <f>IF(ISERROR(VLOOKUP($J71,'Miljövärden urval för publ'!$B$2:$H$490,MATCH(L$3,'Miljövärden urval för publ'!$B$2:$H$2,0),FALSE)),"",VLOOKUP($J71,'Miljövärden urval för publ'!$B$2:$H$490,MATCH(L$3,'Miljövärden urval för publ'!$B$2:$H$2,0),FALSE))</f>
        <v>29.684000000000001</v>
      </c>
      <c r="M71" s="45">
        <f>IF(ISERROR(VLOOKUP($J71,'Miljövärden urval för publ'!$B$2:$H$490,MATCH(M$3,'Miljövärden urval för publ'!$B$2:$H$2,0),FALSE)),"",VLOOKUP($J71,'Miljövärden urval för publ'!$B$2:$H$490,MATCH(M$3,'Miljövärden urval för publ'!$B$2:$H$2,0),FALSE))</f>
        <v>18.6691</v>
      </c>
      <c r="N71" s="45">
        <f>IF(ISERROR(VLOOKUP($J71,'Miljövärden urval för publ'!$B$2:$H$490,MATCH(N$3,'Miljövärden urval för publ'!$B$2:$H$2,0),FALSE)),"",VLOOKUP($J71,'Miljövärden urval för publ'!$B$2:$H$490,MATCH(N$3,'Miljövärden urval för publ'!$B$2:$H$2,0),FALSE))</f>
        <v>4.9766499999999998E-2</v>
      </c>
    </row>
    <row r="72" spans="1:14" x14ac:dyDescent="0.35">
      <c r="A72" s="65" t="s">
        <v>550</v>
      </c>
      <c r="B72" s="65" t="s">
        <v>552</v>
      </c>
      <c r="D72" s="60" t="str">
        <f>VLOOKUP(B72,'Miljövärden urval för publ'!$B$2:$V$480,MATCH("ska publiceras:",'Miljövärden urval för publ'!$B$2:$T$2,0),FALSE)</f>
        <v>ja</v>
      </c>
      <c r="E72" s="61">
        <f t="shared" si="3"/>
        <v>40</v>
      </c>
      <c r="H72" s="45">
        <v>70</v>
      </c>
      <c r="I72" s="45" t="str">
        <f t="shared" si="4"/>
        <v>Mark Kraftvärme AB</v>
      </c>
      <c r="J72" s="45" t="str">
        <f t="shared" si="5"/>
        <v>Fritsla</v>
      </c>
      <c r="K72" s="45">
        <f>IF(ISERROR(VLOOKUP($J72,'Miljövärden urval för publ'!$B$2:$H$490,MATCH(K$3,'Miljövärden urval för publ'!$B$2:$H$2,0),FALSE)),"",VLOOKUP($J72,'Miljövärden urval för publ'!$B$2:$H$490,MATCH(K$3,'Miljövärden urval för publ'!$B$2:$H$2,0),FALSE))</f>
        <v>0.17252799999999999</v>
      </c>
      <c r="L72" s="45">
        <f>IF(ISERROR(VLOOKUP($J72,'Miljövärden urval för publ'!$B$2:$H$490,MATCH(L$3,'Miljövärden urval för publ'!$B$2:$H$2,0),FALSE)),"",VLOOKUP($J72,'Miljövärden urval för publ'!$B$2:$H$490,MATCH(L$3,'Miljövärden urval för publ'!$B$2:$H$2,0),FALSE))</f>
        <v>15.3994</v>
      </c>
      <c r="M72" s="45">
        <f>IF(ISERROR(VLOOKUP($J72,'Miljövärden urval för publ'!$B$2:$H$490,MATCH(M$3,'Miljövärden urval för publ'!$B$2:$H$2,0),FALSE)),"",VLOOKUP($J72,'Miljövärden urval för publ'!$B$2:$H$490,MATCH(M$3,'Miljövärden urval för publ'!$B$2:$H$2,0),FALSE))</f>
        <v>17.125499999999999</v>
      </c>
      <c r="N72" s="45">
        <f>IF(ISERROR(VLOOKUP($J72,'Miljövärden urval för publ'!$B$2:$H$490,MATCH(N$3,'Miljövärden urval för publ'!$B$2:$H$2,0),FALSE)),"",VLOOKUP($J72,'Miljövärden urval för publ'!$B$2:$H$490,MATCH(N$3,'Miljövärden urval för publ'!$B$2:$H$2,0),FALSE))</f>
        <v>2.13806E-2</v>
      </c>
    </row>
    <row r="73" spans="1:14" x14ac:dyDescent="0.35">
      <c r="A73" s="65" t="s">
        <v>31</v>
      </c>
      <c r="B73" s="65" t="s">
        <v>37</v>
      </c>
      <c r="D73" s="60" t="str">
        <f>VLOOKUP(B73,'Miljövärden urval för publ'!$B$2:$V$480,MATCH("ska publiceras:",'Miljövärden urval för publ'!$B$2:$T$2,0),FALSE)</f>
        <v>ja</v>
      </c>
      <c r="E73" s="61">
        <f t="shared" si="3"/>
        <v>41</v>
      </c>
      <c r="H73" s="45">
        <v>71</v>
      </c>
      <c r="I73" s="45" t="str">
        <f t="shared" si="4"/>
        <v>Vimmerby Energi &amp; Miljö AB</v>
      </c>
      <c r="J73" s="45" t="str">
        <f t="shared" si="5"/>
        <v>Frödinge</v>
      </c>
      <c r="K73" s="45">
        <f>IF(ISERROR(VLOOKUP($J73,'Miljövärden urval för publ'!$B$2:$H$490,MATCH(K$3,'Miljövärden urval för publ'!$B$2:$H$2,0),FALSE)),"",VLOOKUP($J73,'Miljövärden urval för publ'!$B$2:$H$490,MATCH(K$3,'Miljövärden urval för publ'!$B$2:$H$2,0),FALSE))</f>
        <v>9.6544000000000005E-2</v>
      </c>
      <c r="L73" s="45">
        <f>IF(ISERROR(VLOOKUP($J73,'Miljövärden urval för publ'!$B$2:$H$490,MATCH(L$3,'Miljövärden urval för publ'!$B$2:$H$2,0),FALSE)),"",VLOOKUP($J73,'Miljövärden urval för publ'!$B$2:$H$490,MATCH(L$3,'Miljövärden urval för publ'!$B$2:$H$2,0),FALSE))</f>
        <v>17.253599999999999</v>
      </c>
      <c r="M73" s="45">
        <f>IF(ISERROR(VLOOKUP($J73,'Miljövärden urval för publ'!$B$2:$H$490,MATCH(M$3,'Miljövärden urval för publ'!$B$2:$H$2,0),FALSE)),"",VLOOKUP($J73,'Miljövärden urval för publ'!$B$2:$H$490,MATCH(M$3,'Miljövärden urval för publ'!$B$2:$H$2,0),FALSE))</f>
        <v>10.1159</v>
      </c>
      <c r="N73" s="45">
        <f>IF(ISERROR(VLOOKUP($J73,'Miljövärden urval för publ'!$B$2:$H$490,MATCH(N$3,'Miljövärden urval för publ'!$B$2:$H$2,0),FALSE)),"",VLOOKUP($J73,'Miljövärden urval för publ'!$B$2:$H$490,MATCH(N$3,'Miljövärden urval för publ'!$B$2:$H$2,0),FALSE))</f>
        <v>9.19033E-3</v>
      </c>
    </row>
    <row r="74" spans="1:14" x14ac:dyDescent="0.35">
      <c r="A74" s="65" t="s">
        <v>80</v>
      </c>
      <c r="B74" s="65" t="s">
        <v>88</v>
      </c>
      <c r="D74" s="60" t="str">
        <f>VLOOKUP(B74,'Miljövärden urval för publ'!$B$2:$V$480,MATCH("ska publiceras:",'Miljövärden urval för publ'!$B$2:$T$2,0),FALSE)</f>
        <v>nej</v>
      </c>
      <c r="E74" s="61">
        <f t="shared" si="3"/>
        <v>41</v>
      </c>
      <c r="H74" s="45">
        <v>72</v>
      </c>
      <c r="I74" s="45" t="str">
        <f t="shared" si="4"/>
        <v>Linde Energi AB</v>
      </c>
      <c r="J74" s="45" t="str">
        <f t="shared" si="5"/>
        <v>Frövi</v>
      </c>
      <c r="K74" s="45">
        <f>IF(ISERROR(VLOOKUP($J74,'Miljövärden urval för publ'!$B$2:$H$490,MATCH(K$3,'Miljövärden urval för publ'!$B$2:$H$2,0),FALSE)),"",VLOOKUP($J74,'Miljövärden urval för publ'!$B$2:$H$490,MATCH(K$3,'Miljövärden urval för publ'!$B$2:$H$2,0),FALSE))</f>
        <v>7.99647E-2</v>
      </c>
      <c r="L74" s="45">
        <f>IF(ISERROR(VLOOKUP($J74,'Miljövärden urval för publ'!$B$2:$H$490,MATCH(L$3,'Miljövärden urval för publ'!$B$2:$H$2,0),FALSE)),"",VLOOKUP($J74,'Miljövärden urval för publ'!$B$2:$H$490,MATCH(L$3,'Miljövärden urval för publ'!$B$2:$H$2,0),FALSE))</f>
        <v>11.8682</v>
      </c>
      <c r="M74" s="45">
        <f>IF(ISERROR(VLOOKUP($J74,'Miljövärden urval för publ'!$B$2:$H$490,MATCH(M$3,'Miljövärden urval för publ'!$B$2:$H$2,0),FALSE)),"",VLOOKUP($J74,'Miljövärden urval för publ'!$B$2:$H$490,MATCH(M$3,'Miljövärden urval för publ'!$B$2:$H$2,0),FALSE))</f>
        <v>1.4925600000000001</v>
      </c>
      <c r="N74" s="45">
        <f>IF(ISERROR(VLOOKUP($J74,'Miljövärden urval för publ'!$B$2:$H$490,MATCH(N$3,'Miljövärden urval för publ'!$B$2:$H$2,0),FALSE)),"",VLOOKUP($J74,'Miljövärden urval för publ'!$B$2:$H$490,MATCH(N$3,'Miljövärden urval för publ'!$B$2:$H$2,0),FALSE))</f>
        <v>3.1185600000000001E-2</v>
      </c>
    </row>
    <row r="75" spans="1:14" x14ac:dyDescent="0.35">
      <c r="A75" s="65" t="s">
        <v>80</v>
      </c>
      <c r="B75" s="65" t="s">
        <v>89</v>
      </c>
      <c r="D75" s="60" t="str">
        <f>VLOOKUP(B75,'Miljövärden urval för publ'!$B$2:$V$480,MATCH("ska publiceras:",'Miljövärden urval för publ'!$B$2:$T$2,0),FALSE)</f>
        <v>ja</v>
      </c>
      <c r="E75" s="61">
        <f t="shared" si="3"/>
        <v>42</v>
      </c>
      <c r="H75" s="45">
        <v>73</v>
      </c>
      <c r="I75" s="45" t="str">
        <f t="shared" si="4"/>
        <v>Enycon AB</v>
      </c>
      <c r="J75" s="45" t="str">
        <f t="shared" si="5"/>
        <v>Funäsdalen</v>
      </c>
      <c r="K75" s="45">
        <f>IF(ISERROR(VLOOKUP($J75,'Miljövärden urval för publ'!$B$2:$H$490,MATCH(K$3,'Miljövärden urval för publ'!$B$2:$H$2,0),FALSE)),"",VLOOKUP($J75,'Miljövärden urval för publ'!$B$2:$H$490,MATCH(K$3,'Miljövärden urval för publ'!$B$2:$H$2,0),FALSE))</f>
        <v>0.122768</v>
      </c>
      <c r="L75" s="45">
        <f>IF(ISERROR(VLOOKUP($J75,'Miljövärden urval för publ'!$B$2:$H$490,MATCH(L$3,'Miljövärden urval för publ'!$B$2:$H$2,0),FALSE)),"",VLOOKUP($J75,'Miljövärden urval för publ'!$B$2:$H$490,MATCH(L$3,'Miljövärden urval för publ'!$B$2:$H$2,0),FALSE))</f>
        <v>23.934200000000001</v>
      </c>
      <c r="M75" s="45">
        <f>IF(ISERROR(VLOOKUP($J75,'Miljövärden urval för publ'!$B$2:$H$490,MATCH(M$3,'Miljövärden urval för publ'!$B$2:$H$2,0),FALSE)),"",VLOOKUP($J75,'Miljövärden urval för publ'!$B$2:$H$490,MATCH(M$3,'Miljövärden urval för publ'!$B$2:$H$2,0),FALSE))</f>
        <v>12.661799999999999</v>
      </c>
      <c r="N75" s="45">
        <f>IF(ISERROR(VLOOKUP($J75,'Miljövärden urval för publ'!$B$2:$H$490,MATCH(N$3,'Miljövärden urval för publ'!$B$2:$H$2,0),FALSE)),"",VLOOKUP($J75,'Miljövärden urval för publ'!$B$2:$H$490,MATCH(N$3,'Miljövärden urval för publ'!$B$2:$H$2,0),FALSE))</f>
        <v>5.3694199999999997E-3</v>
      </c>
    </row>
    <row r="76" spans="1:14" x14ac:dyDescent="0.35">
      <c r="A76" s="65" t="s">
        <v>550</v>
      </c>
      <c r="B76" s="65" t="s">
        <v>553</v>
      </c>
      <c r="D76" s="60" t="str">
        <f>VLOOKUP(B76,'Miljövärden urval för publ'!$B$2:$V$480,MATCH("ska publiceras:",'Miljövärden urval för publ'!$B$2:$T$2,0),FALSE)</f>
        <v>ja</v>
      </c>
      <c r="E76" s="61">
        <f t="shared" si="3"/>
        <v>43</v>
      </c>
      <c r="H76" s="45">
        <v>74</v>
      </c>
      <c r="I76" s="45" t="str">
        <f t="shared" si="4"/>
        <v>Ljusdal Energi AB</v>
      </c>
      <c r="J76" s="45" t="str">
        <f t="shared" si="5"/>
        <v>Färila</v>
      </c>
      <c r="K76" s="45">
        <f>IF(ISERROR(VLOOKUP($J76,'Miljövärden urval för publ'!$B$2:$H$490,MATCH(K$3,'Miljövärden urval för publ'!$B$2:$H$2,0),FALSE)),"",VLOOKUP($J76,'Miljövärden urval för publ'!$B$2:$H$490,MATCH(K$3,'Miljövärden urval för publ'!$B$2:$H$2,0),FALSE))</f>
        <v>0.112661</v>
      </c>
      <c r="L76" s="45">
        <f>IF(ISERROR(VLOOKUP($J76,'Miljövärden urval för publ'!$B$2:$H$490,MATCH(L$3,'Miljövärden urval för publ'!$B$2:$H$2,0),FALSE)),"",VLOOKUP($J76,'Miljövärden urval för publ'!$B$2:$H$490,MATCH(L$3,'Miljövärden urval för publ'!$B$2:$H$2,0),FALSE))</f>
        <v>16.536000000000001</v>
      </c>
      <c r="M76" s="45">
        <f>IF(ISERROR(VLOOKUP($J76,'Miljövärden urval för publ'!$B$2:$H$490,MATCH(M$3,'Miljövärden urval för publ'!$B$2:$H$2,0),FALSE)),"",VLOOKUP($J76,'Miljövärden urval för publ'!$B$2:$H$490,MATCH(M$3,'Miljövärden urval för publ'!$B$2:$H$2,0),FALSE))</f>
        <v>12.4468</v>
      </c>
      <c r="N76" s="45">
        <f>IF(ISERROR(VLOOKUP($J76,'Miljövärden urval för publ'!$B$2:$H$490,MATCH(N$3,'Miljövärden urval för publ'!$B$2:$H$2,0),FALSE)),"",VLOOKUP($J76,'Miljövärden urval för publ'!$B$2:$H$490,MATCH(N$3,'Miljövärden urval för publ'!$B$2:$H$2,0),FALSE))</f>
        <v>1.2335499999999999E-2</v>
      </c>
    </row>
    <row r="77" spans="1:14" x14ac:dyDescent="0.35">
      <c r="A77" s="65" t="s">
        <v>80</v>
      </c>
      <c r="B77" s="65" t="s">
        <v>90</v>
      </c>
      <c r="D77" s="60" t="str">
        <f>VLOOKUP(B77,'Miljövärden urval för publ'!$B$2:$V$480,MATCH("ska publiceras:",'Miljövärden urval för publ'!$B$2:$T$2,0),FALSE)</f>
        <v>nej</v>
      </c>
      <c r="E77" s="61">
        <f t="shared" si="3"/>
        <v>43</v>
      </c>
      <c r="H77" s="45">
        <v>75</v>
      </c>
      <c r="I77" s="45" t="str">
        <f t="shared" si="4"/>
        <v>Västervik Miljö &amp; Energi AB</v>
      </c>
      <c r="J77" s="45" t="str">
        <f t="shared" si="5"/>
        <v>Gamleby</v>
      </c>
      <c r="K77" s="45">
        <f>IF(ISERROR(VLOOKUP($J77,'Miljövärden urval för publ'!$B$2:$H$490,MATCH(K$3,'Miljövärden urval för publ'!$B$2:$H$2,0),FALSE)),"",VLOOKUP($J77,'Miljövärden urval för publ'!$B$2:$H$490,MATCH(K$3,'Miljövärden urval för publ'!$B$2:$H$2,0),FALSE))</f>
        <v>0.202899</v>
      </c>
      <c r="L77" s="45">
        <f>IF(ISERROR(VLOOKUP($J77,'Miljövärden urval för publ'!$B$2:$H$490,MATCH(L$3,'Miljövärden urval för publ'!$B$2:$H$2,0),FALSE)),"",VLOOKUP($J77,'Miljövärden urval för publ'!$B$2:$H$490,MATCH(L$3,'Miljövärden urval för publ'!$B$2:$H$2,0),FALSE))</f>
        <v>41.117199999999997</v>
      </c>
      <c r="M77" s="45">
        <f>IF(ISERROR(VLOOKUP($J77,'Miljövärden urval för publ'!$B$2:$H$490,MATCH(M$3,'Miljövärden urval för publ'!$B$2:$H$2,0),FALSE)),"",VLOOKUP($J77,'Miljövärden urval för publ'!$B$2:$H$490,MATCH(M$3,'Miljövärden urval för publ'!$B$2:$H$2,0),FALSE))</f>
        <v>9.0603899999999999</v>
      </c>
      <c r="N77" s="45">
        <f>IF(ISERROR(VLOOKUP($J77,'Miljövärden urval för publ'!$B$2:$H$490,MATCH(N$3,'Miljövärden urval för publ'!$B$2:$H$2,0),FALSE)),"",VLOOKUP($J77,'Miljövärden urval för publ'!$B$2:$H$490,MATCH(N$3,'Miljövärden urval för publ'!$B$2:$H$2,0),FALSE))</f>
        <v>7.8253100000000006E-2</v>
      </c>
    </row>
    <row r="78" spans="1:14" x14ac:dyDescent="0.35">
      <c r="A78" s="65" t="s">
        <v>521</v>
      </c>
      <c r="B78" s="65" t="s">
        <v>523</v>
      </c>
      <c r="D78" s="60" t="str">
        <f>VLOOKUP(B78,'Miljövärden urval för publ'!$B$2:$V$480,MATCH("ska publiceras:",'Miljövärden urval för publ'!$B$2:$T$2,0),FALSE)</f>
        <v>ja</v>
      </c>
      <c r="E78" s="61">
        <f t="shared" si="3"/>
        <v>44</v>
      </c>
      <c r="H78" s="45">
        <v>76</v>
      </c>
      <c r="I78" s="45" t="str">
        <f t="shared" si="4"/>
        <v>Gislaved Energi AB</v>
      </c>
      <c r="J78" s="45" t="str">
        <f t="shared" si="5"/>
        <v>Gislaved</v>
      </c>
      <c r="K78" s="45">
        <f>IF(ISERROR(VLOOKUP($J78,'Miljövärden urval för publ'!$B$2:$H$490,MATCH(K$3,'Miljövärden urval för publ'!$B$2:$H$2,0),FALSE)),"",VLOOKUP($J78,'Miljövärden urval för publ'!$B$2:$H$490,MATCH(K$3,'Miljövärden urval för publ'!$B$2:$H$2,0),FALSE))</f>
        <v>0.34749799999999997</v>
      </c>
      <c r="L78" s="45">
        <f>IF(ISERROR(VLOOKUP($J78,'Miljövärden urval för publ'!$B$2:$H$490,MATCH(L$3,'Miljövärden urval för publ'!$B$2:$H$2,0),FALSE)),"",VLOOKUP($J78,'Miljövärden urval för publ'!$B$2:$H$490,MATCH(L$3,'Miljövärden urval för publ'!$B$2:$H$2,0),FALSE))</f>
        <v>33.619999999999997</v>
      </c>
      <c r="M78" s="45">
        <f>IF(ISERROR(VLOOKUP($J78,'Miljövärden urval för publ'!$B$2:$H$490,MATCH(M$3,'Miljövärden urval för publ'!$B$2:$H$2,0),FALSE)),"",VLOOKUP($J78,'Miljövärden urval för publ'!$B$2:$H$490,MATCH(M$3,'Miljövärden urval för publ'!$B$2:$H$2,0),FALSE))</f>
        <v>15.696300000000001</v>
      </c>
      <c r="N78" s="45">
        <f>IF(ISERROR(VLOOKUP($J78,'Miljövärden urval för publ'!$B$2:$H$490,MATCH(N$3,'Miljövärden urval för publ'!$B$2:$H$2,0),FALSE)),"",VLOOKUP($J78,'Miljövärden urval för publ'!$B$2:$H$490,MATCH(N$3,'Miljövärden urval för publ'!$B$2:$H$2,0),FALSE))</f>
        <v>7.6235300000000006E-2</v>
      </c>
    </row>
    <row r="79" spans="1:14" x14ac:dyDescent="0.35">
      <c r="A79" s="65" t="s">
        <v>282</v>
      </c>
      <c r="B79" s="65" t="s">
        <v>284</v>
      </c>
      <c r="D79" s="60" t="str">
        <f>VLOOKUP(B79,'Miljövärden urval för publ'!$B$2:$V$480,MATCH("ska publiceras:",'Miljövärden urval för publ'!$B$2:$T$2,0),FALSE)</f>
        <v>ja</v>
      </c>
      <c r="E79" s="61">
        <f t="shared" si="3"/>
        <v>45</v>
      </c>
      <c r="H79" s="45">
        <v>77</v>
      </c>
      <c r="I79" s="45" t="str">
        <f t="shared" si="4"/>
        <v>Rindi Energi AB</v>
      </c>
      <c r="J79" s="45" t="str">
        <f t="shared" si="5"/>
        <v>Gnesta</v>
      </c>
      <c r="K79" s="45">
        <f>IF(ISERROR(VLOOKUP($J79,'Miljövärden urval för publ'!$B$2:$H$490,MATCH(K$3,'Miljövärden urval för publ'!$B$2:$H$2,0),FALSE)),"",VLOOKUP($J79,'Miljövärden urval för publ'!$B$2:$H$490,MATCH(K$3,'Miljövärden urval för publ'!$B$2:$H$2,0),FALSE))</f>
        <v>0.157692</v>
      </c>
      <c r="L79" s="45">
        <f>IF(ISERROR(VLOOKUP($J79,'Miljövärden urval för publ'!$B$2:$H$490,MATCH(L$3,'Miljövärden urval för publ'!$B$2:$H$2,0),FALSE)),"",VLOOKUP($J79,'Miljövärden urval för publ'!$B$2:$H$490,MATCH(L$3,'Miljövärden urval för publ'!$B$2:$H$2,0),FALSE))</f>
        <v>32.4863</v>
      </c>
      <c r="M79" s="45">
        <f>IF(ISERROR(VLOOKUP($J79,'Miljövärden urval för publ'!$B$2:$H$490,MATCH(M$3,'Miljövärden urval för publ'!$B$2:$H$2,0),FALSE)),"",VLOOKUP($J79,'Miljövärden urval för publ'!$B$2:$H$490,MATCH(M$3,'Miljövärden urval för publ'!$B$2:$H$2,0),FALSE))</f>
        <v>9.3467000000000002</v>
      </c>
      <c r="N79" s="45">
        <f>IF(ISERROR(VLOOKUP($J79,'Miljövärden urval för publ'!$B$2:$H$490,MATCH(N$3,'Miljövärden urval för publ'!$B$2:$H$2,0),FALSE)),"",VLOOKUP($J79,'Miljövärden urval för publ'!$B$2:$H$490,MATCH(N$3,'Miljövärden urval för publ'!$B$2:$H$2,0),FALSE))</f>
        <v>4.83402E-2</v>
      </c>
    </row>
    <row r="80" spans="1:14" x14ac:dyDescent="0.35">
      <c r="A80" s="65" t="s">
        <v>135</v>
      </c>
      <c r="B80" s="65" t="s">
        <v>136</v>
      </c>
      <c r="D80" s="60" t="str">
        <f>VLOOKUP(B80,'Miljövärden urval för publ'!$B$2:$V$480,MATCH("ska publiceras:",'Miljövärden urval för publ'!$B$2:$T$2,0),FALSE)</f>
        <v>ja</v>
      </c>
      <c r="E80" s="61">
        <f t="shared" si="3"/>
        <v>46</v>
      </c>
      <c r="H80" s="45">
        <v>78</v>
      </c>
      <c r="I80" s="45" t="str">
        <f t="shared" si="4"/>
        <v>Värmevärden AB</v>
      </c>
      <c r="J80" s="45" t="str">
        <f t="shared" si="5"/>
        <v>Grums</v>
      </c>
      <c r="K80" s="45">
        <f>IF(ISERROR(VLOOKUP($J80,'Miljövärden urval för publ'!$B$2:$H$490,MATCH(K$3,'Miljövärden urval för publ'!$B$2:$H$2,0),FALSE)),"",VLOOKUP($J80,'Miljövärden urval för publ'!$B$2:$H$490,MATCH(K$3,'Miljövärden urval för publ'!$B$2:$H$2,0),FALSE))</f>
        <v>0.120674</v>
      </c>
      <c r="L80" s="45">
        <f>IF(ISERROR(VLOOKUP($J80,'Miljövärden urval för publ'!$B$2:$H$490,MATCH(L$3,'Miljövärden urval för publ'!$B$2:$H$2,0),FALSE)),"",VLOOKUP($J80,'Miljövärden urval för publ'!$B$2:$H$490,MATCH(L$3,'Miljövärden urval för publ'!$B$2:$H$2,0),FALSE))</f>
        <v>28.566700000000001</v>
      </c>
      <c r="M80" s="45">
        <f>IF(ISERROR(VLOOKUP($J80,'Miljövärden urval för publ'!$B$2:$H$490,MATCH(M$3,'Miljövärden urval för publ'!$B$2:$H$2,0),FALSE)),"",VLOOKUP($J80,'Miljövärden urval för publ'!$B$2:$H$490,MATCH(M$3,'Miljövärden urval för publ'!$B$2:$H$2,0),FALSE))</f>
        <v>2.5736400000000001</v>
      </c>
      <c r="N80" s="45">
        <f>IF(ISERROR(VLOOKUP($J80,'Miljövärden urval för publ'!$B$2:$H$490,MATCH(N$3,'Miljövärden urval för publ'!$B$2:$H$2,0),FALSE)),"",VLOOKUP($J80,'Miljövärden urval för publ'!$B$2:$H$490,MATCH(N$3,'Miljövärden urval för publ'!$B$2:$H$2,0),FALSE))</f>
        <v>8.6278400000000005E-2</v>
      </c>
    </row>
    <row r="81" spans="1:14" x14ac:dyDescent="0.35">
      <c r="A81" s="65" t="s">
        <v>143</v>
      </c>
      <c r="B81" s="65" t="s">
        <v>145</v>
      </c>
      <c r="D81" s="60" t="str">
        <f>VLOOKUP(B81,'Miljövärden urval för publ'!$B$2:$V$480,MATCH("ska publiceras:",'Miljövärden urval för publ'!$B$2:$T$2,0),FALSE)</f>
        <v>ja</v>
      </c>
      <c r="E81" s="61">
        <f t="shared" si="3"/>
        <v>47</v>
      </c>
      <c r="H81" s="45">
        <v>79</v>
      </c>
      <c r="I81" s="45" t="str">
        <f t="shared" si="4"/>
        <v>Falu Energi &amp; Vatten AB</v>
      </c>
      <c r="J81" s="45" t="str">
        <f t="shared" si="5"/>
        <v>Grycksbo</v>
      </c>
      <c r="K81" s="45">
        <f>IF(ISERROR(VLOOKUP($J81,'Miljövärden urval för publ'!$B$2:$H$490,MATCH(K$3,'Miljövärden urval för publ'!$B$2:$H$2,0),FALSE)),"",VLOOKUP($J81,'Miljövärden urval för publ'!$B$2:$H$490,MATCH(K$3,'Miljövärden urval för publ'!$B$2:$H$2,0),FALSE))</f>
        <v>0.13516400000000001</v>
      </c>
      <c r="L81" s="45">
        <f>IF(ISERROR(VLOOKUP($J81,'Miljövärden urval för publ'!$B$2:$H$490,MATCH(L$3,'Miljövärden urval för publ'!$B$2:$H$2,0),FALSE)),"",VLOOKUP($J81,'Miljövärden urval för publ'!$B$2:$H$490,MATCH(L$3,'Miljövärden urval för publ'!$B$2:$H$2,0),FALSE))</f>
        <v>9.1640800000000002</v>
      </c>
      <c r="M81" s="45">
        <f>IF(ISERROR(VLOOKUP($J81,'Miljövärden urval för publ'!$B$2:$H$490,MATCH(M$3,'Miljövärden urval för publ'!$B$2:$H$2,0),FALSE)),"",VLOOKUP($J81,'Miljövärden urval för publ'!$B$2:$H$490,MATCH(M$3,'Miljövärden urval för publ'!$B$2:$H$2,0),FALSE))</f>
        <v>14.919600000000001</v>
      </c>
      <c r="N81" s="45">
        <f>IF(ISERROR(VLOOKUP($J81,'Miljövärden urval för publ'!$B$2:$H$490,MATCH(N$3,'Miljövärden urval för publ'!$B$2:$H$2,0),FALSE)),"",VLOOKUP($J81,'Miljövärden urval för publ'!$B$2:$H$490,MATCH(N$3,'Miljövärden urval för publ'!$B$2:$H$2,0),FALSE))</f>
        <v>8.3134300000000001E-3</v>
      </c>
    </row>
    <row r="82" spans="1:14" x14ac:dyDescent="0.35">
      <c r="A82" s="65" t="s">
        <v>536</v>
      </c>
      <c r="B82" s="65" t="s">
        <v>537</v>
      </c>
      <c r="D82" s="60" t="str">
        <f>VLOOKUP(B82,'Miljövärden urval för publ'!$B$2:$V$480,MATCH("ska publiceras:",'Miljövärden urval för publ'!$B$2:$T$2,0),FALSE)</f>
        <v>ja</v>
      </c>
      <c r="E82" s="61">
        <f t="shared" si="3"/>
        <v>48</v>
      </c>
      <c r="H82" s="45">
        <v>80</v>
      </c>
      <c r="I82" s="45" t="str">
        <f t="shared" si="4"/>
        <v>Värmevärden AB</v>
      </c>
      <c r="J82" s="45" t="str">
        <f t="shared" si="5"/>
        <v>Grythyttan</v>
      </c>
      <c r="K82" s="45">
        <f>IF(ISERROR(VLOOKUP($J82,'Miljövärden urval för publ'!$B$2:$H$490,MATCH(K$3,'Miljövärden urval för publ'!$B$2:$H$2,0),FALSE)),"",VLOOKUP($J82,'Miljövärden urval för publ'!$B$2:$H$490,MATCH(K$3,'Miljövärden urval för publ'!$B$2:$H$2,0),FALSE))</f>
        <v>0.178842</v>
      </c>
      <c r="L82" s="45">
        <f>IF(ISERROR(VLOOKUP($J82,'Miljövärden urval för publ'!$B$2:$H$490,MATCH(L$3,'Miljövärden urval för publ'!$B$2:$H$2,0),FALSE)),"",VLOOKUP($J82,'Miljövärden urval för publ'!$B$2:$H$490,MATCH(L$3,'Miljövärden urval för publ'!$B$2:$H$2,0),FALSE))</f>
        <v>17.4998</v>
      </c>
      <c r="M82" s="45">
        <f>IF(ISERROR(VLOOKUP($J82,'Miljövärden urval för publ'!$B$2:$H$490,MATCH(M$3,'Miljövärden urval för publ'!$B$2:$H$2,0),FALSE)),"",VLOOKUP($J82,'Miljövärden urval för publ'!$B$2:$H$490,MATCH(M$3,'Miljövärden urval för publ'!$B$2:$H$2,0),FALSE))</f>
        <v>14.508599999999999</v>
      </c>
      <c r="N82" s="45">
        <f>IF(ISERROR(VLOOKUP($J82,'Miljövärden urval för publ'!$B$2:$H$490,MATCH(N$3,'Miljövärden urval för publ'!$B$2:$H$2,0),FALSE)),"",VLOOKUP($J82,'Miljövärden urval för publ'!$B$2:$H$490,MATCH(N$3,'Miljövärden urval för publ'!$B$2:$H$2,0),FALSE))</f>
        <v>2.25366E-2</v>
      </c>
    </row>
    <row r="83" spans="1:14" x14ac:dyDescent="0.35">
      <c r="A83" s="65" t="s">
        <v>218</v>
      </c>
      <c r="B83" s="65" t="s">
        <v>219</v>
      </c>
      <c r="D83" s="60" t="str">
        <f>VLOOKUP(B83,'Miljövärden urval för publ'!$B$2:$V$480,MATCH("ska publiceras:",'Miljövärden urval för publ'!$B$2:$T$2,0),FALSE)</f>
        <v>ja</v>
      </c>
      <c r="E83" s="61">
        <f t="shared" si="3"/>
        <v>49</v>
      </c>
      <c r="H83" s="45">
        <v>81</v>
      </c>
      <c r="I83" s="45" t="str">
        <f t="shared" si="4"/>
        <v>Lerum Fjärrvärme AB</v>
      </c>
      <c r="J83" s="45" t="str">
        <f t="shared" si="5"/>
        <v>Gråbo</v>
      </c>
      <c r="K83" s="45">
        <f>IF(ISERROR(VLOOKUP($J83,'Miljövärden urval för publ'!$B$2:$H$490,MATCH(K$3,'Miljövärden urval för publ'!$B$2:$H$2,0),FALSE)),"",VLOOKUP($J83,'Miljövärden urval för publ'!$B$2:$H$490,MATCH(K$3,'Miljövärden urval för publ'!$B$2:$H$2,0),FALSE))</f>
        <v>0.174896</v>
      </c>
      <c r="L83" s="45">
        <f>IF(ISERROR(VLOOKUP($J83,'Miljövärden urval för publ'!$B$2:$H$490,MATCH(L$3,'Miljövärden urval för publ'!$B$2:$H$2,0),FALSE)),"",VLOOKUP($J83,'Miljövärden urval för publ'!$B$2:$H$490,MATCH(L$3,'Miljövärden urval för publ'!$B$2:$H$2,0),FALSE))</f>
        <v>15.7483</v>
      </c>
      <c r="M83" s="45">
        <f>IF(ISERROR(VLOOKUP($J83,'Miljövärden urval för publ'!$B$2:$H$490,MATCH(M$3,'Miljövärden urval för publ'!$B$2:$H$2,0),FALSE)),"",VLOOKUP($J83,'Miljövärden urval för publ'!$B$2:$H$490,MATCH(M$3,'Miljövärden urval för publ'!$B$2:$H$2,0),FALSE))</f>
        <v>17.052</v>
      </c>
      <c r="N83" s="45">
        <f>IF(ISERROR(VLOOKUP($J83,'Miljövärden urval för publ'!$B$2:$H$490,MATCH(N$3,'Miljövärden urval för publ'!$B$2:$H$2,0),FALSE)),"",VLOOKUP($J83,'Miljövärden urval för publ'!$B$2:$H$490,MATCH(N$3,'Miljövärden urval för publ'!$B$2:$H$2,0),FALSE))</f>
        <v>2.3904399999999999E-2</v>
      </c>
    </row>
    <row r="84" spans="1:14" x14ac:dyDescent="0.35">
      <c r="A84" s="65" t="s">
        <v>137</v>
      </c>
      <c r="B84" s="65" t="s">
        <v>138</v>
      </c>
      <c r="D84" s="60" t="str">
        <f>VLOOKUP(B84,'Miljövärden urval för publ'!$B$2:$V$480,MATCH("ska publiceras:",'Miljövärden urval för publ'!$B$2:$T$2,0),FALSE)</f>
        <v>ja</v>
      </c>
      <c r="E84" s="61">
        <f t="shared" si="3"/>
        <v>50</v>
      </c>
      <c r="H84" s="45">
        <v>82</v>
      </c>
      <c r="I84" s="45" t="str">
        <f t="shared" si="4"/>
        <v>Västerbergslagens Energi AB</v>
      </c>
      <c r="J84" s="45" t="str">
        <f t="shared" si="5"/>
        <v>Grängesberg</v>
      </c>
      <c r="K84" s="45">
        <f>IF(ISERROR(VLOOKUP($J84,'Miljövärden urval för publ'!$B$2:$H$490,MATCH(K$3,'Miljövärden urval för publ'!$B$2:$H$2,0),FALSE)),"",VLOOKUP($J84,'Miljövärden urval för publ'!$B$2:$H$490,MATCH(K$3,'Miljövärden urval för publ'!$B$2:$H$2,0),FALSE))</f>
        <v>0.14984500000000001</v>
      </c>
      <c r="L84" s="45">
        <f>IF(ISERROR(VLOOKUP($J84,'Miljövärden urval för publ'!$B$2:$H$490,MATCH(L$3,'Miljövärden urval för publ'!$B$2:$H$2,0),FALSE)),"",VLOOKUP($J84,'Miljövärden urval för publ'!$B$2:$H$490,MATCH(L$3,'Miljövärden urval för publ'!$B$2:$H$2,0),FALSE))</f>
        <v>31.473299999999998</v>
      </c>
      <c r="M84" s="45">
        <f>IF(ISERROR(VLOOKUP($J84,'Miljövärden urval för publ'!$B$2:$H$490,MATCH(M$3,'Miljövärden urval för publ'!$B$2:$H$2,0),FALSE)),"",VLOOKUP($J84,'Miljövärden urval för publ'!$B$2:$H$490,MATCH(M$3,'Miljövärden urval för publ'!$B$2:$H$2,0),FALSE))</f>
        <v>10.1357</v>
      </c>
      <c r="N84" s="45">
        <f>IF(ISERROR(VLOOKUP($J84,'Miljövärden urval för publ'!$B$2:$H$490,MATCH(N$3,'Miljövärden urval för publ'!$B$2:$H$2,0),FALSE)),"",VLOOKUP($J84,'Miljövärden urval för publ'!$B$2:$H$490,MATCH(N$3,'Miljövärden urval för publ'!$B$2:$H$2,0),FALSE))</f>
        <v>5.5914400000000003E-2</v>
      </c>
    </row>
    <row r="85" spans="1:14" x14ac:dyDescent="0.35">
      <c r="A85" s="65" t="s">
        <v>141</v>
      </c>
      <c r="B85" s="65" t="s">
        <v>142</v>
      </c>
      <c r="D85" s="60" t="str">
        <f>VLOOKUP(B85,'Miljövärden urval för publ'!$B$2:$V$480,MATCH("ska publiceras:",'Miljövärden urval för publ'!$B$2:$T$2,0),FALSE)</f>
        <v>ja</v>
      </c>
      <c r="E85" s="61">
        <f t="shared" si="3"/>
        <v>51</v>
      </c>
      <c r="H85" s="45">
        <v>83</v>
      </c>
      <c r="I85" s="45" t="str">
        <f t="shared" si="4"/>
        <v>Jönköping Energi AB</v>
      </c>
      <c r="J85" s="45" t="str">
        <f t="shared" si="5"/>
        <v>Gränna</v>
      </c>
      <c r="K85" s="45">
        <f>IF(ISERROR(VLOOKUP($J85,'Miljövärden urval för publ'!$B$2:$H$490,MATCH(K$3,'Miljövärden urval för publ'!$B$2:$H$2,0),FALSE)),"",VLOOKUP($J85,'Miljövärden urval för publ'!$B$2:$H$490,MATCH(K$3,'Miljövärden urval för publ'!$B$2:$H$2,0),FALSE))</f>
        <v>0.13264500000000001</v>
      </c>
      <c r="L85" s="45">
        <f>IF(ISERROR(VLOOKUP($J85,'Miljövärden urval för publ'!$B$2:$H$490,MATCH(L$3,'Miljövärden urval för publ'!$B$2:$H$2,0),FALSE)),"",VLOOKUP($J85,'Miljövärden urval för publ'!$B$2:$H$490,MATCH(L$3,'Miljövärden urval för publ'!$B$2:$H$2,0),FALSE))</f>
        <v>25.650600000000001</v>
      </c>
      <c r="M85" s="45">
        <f>IF(ISERROR(VLOOKUP($J85,'Miljövärden urval för publ'!$B$2:$H$490,MATCH(M$3,'Miljövärden urval för publ'!$B$2:$H$2,0),FALSE)),"",VLOOKUP($J85,'Miljövärden urval för publ'!$B$2:$H$490,MATCH(M$3,'Miljövärden urval för publ'!$B$2:$H$2,0),FALSE))</f>
        <v>9.6161799999999999</v>
      </c>
      <c r="N85" s="45">
        <f>IF(ISERROR(VLOOKUP($J85,'Miljövärden urval för publ'!$B$2:$H$490,MATCH(N$3,'Miljövärden urval för publ'!$B$2:$H$2,0),FALSE)),"",VLOOKUP($J85,'Miljövärden urval för publ'!$B$2:$H$490,MATCH(N$3,'Miljövärden urval för publ'!$B$2:$H$2,0),FALSE))</f>
        <v>3.7309200000000001E-2</v>
      </c>
    </row>
    <row r="86" spans="1:14" x14ac:dyDescent="0.35">
      <c r="A86" s="65" t="s">
        <v>146</v>
      </c>
      <c r="B86" s="65" t="s">
        <v>149</v>
      </c>
      <c r="D86" s="60" t="str">
        <f>VLOOKUP(B86,'Miljövärden urval för publ'!$B$2:$V$480,MATCH("ska publiceras:",'Miljövärden urval för publ'!$B$2:$T$2,0),FALSE)</f>
        <v>ja</v>
      </c>
      <c r="E86" s="61">
        <f t="shared" si="3"/>
        <v>52</v>
      </c>
      <c r="H86" s="45">
        <v>84</v>
      </c>
      <c r="I86" s="45" t="str">
        <f t="shared" si="4"/>
        <v>Lantmännen Agrovärme AB</v>
      </c>
      <c r="J86" s="45" t="str">
        <f t="shared" si="5"/>
        <v>Grästorp</v>
      </c>
      <c r="K86" s="45">
        <f>IF(ISERROR(VLOOKUP($J86,'Miljövärden urval för publ'!$B$2:$H$490,MATCH(K$3,'Miljövärden urval för publ'!$B$2:$H$2,0),FALSE)),"",VLOOKUP($J86,'Miljövärden urval för publ'!$B$2:$H$490,MATCH(K$3,'Miljövärden urval för publ'!$B$2:$H$2,0),FALSE))</f>
        <v>0.47649999999999998</v>
      </c>
      <c r="L86" s="45">
        <f>IF(ISERROR(VLOOKUP($J86,'Miljövärden urval för publ'!$B$2:$H$490,MATCH(L$3,'Miljövärden urval för publ'!$B$2:$H$2,0),FALSE)),"",VLOOKUP($J86,'Miljövärden urval för publ'!$B$2:$H$490,MATCH(L$3,'Miljövärden urval för publ'!$B$2:$H$2,0),FALSE))</f>
        <v>24.047799999999999</v>
      </c>
      <c r="M86" s="45">
        <f>IF(ISERROR(VLOOKUP($J86,'Miljövärden urval för publ'!$B$2:$H$490,MATCH(M$3,'Miljövärden urval för publ'!$B$2:$H$2,0),FALSE)),"",VLOOKUP($J86,'Miljövärden urval för publ'!$B$2:$H$490,MATCH(M$3,'Miljövärden urval för publ'!$B$2:$H$2,0),FALSE))</f>
        <v>16.942499999999999</v>
      </c>
      <c r="N86" s="45">
        <f>IF(ISERROR(VLOOKUP($J86,'Miljövärden urval för publ'!$B$2:$H$490,MATCH(N$3,'Miljövärden urval för publ'!$B$2:$H$2,0),FALSE)),"",VLOOKUP($J86,'Miljövärden urval för publ'!$B$2:$H$490,MATCH(N$3,'Miljövärden urval för publ'!$B$2:$H$2,0),FALSE))</f>
        <v>2.64595E-2</v>
      </c>
    </row>
    <row r="87" spans="1:14" x14ac:dyDescent="0.35">
      <c r="A87" s="65" t="s">
        <v>152</v>
      </c>
      <c r="B87" s="65" t="s">
        <v>153</v>
      </c>
      <c r="D87" s="60" t="str">
        <f>VLOOKUP(B87,'Miljövärden urval för publ'!$B$2:$V$480,MATCH("ska publiceras:",'Miljövärden urval för publ'!$B$2:$T$2,0),FALSE)</f>
        <v>ja</v>
      </c>
      <c r="E87" s="61">
        <f t="shared" si="3"/>
        <v>53</v>
      </c>
      <c r="H87" s="45">
        <v>85</v>
      </c>
      <c r="I87" s="45" t="str">
        <f t="shared" si="4"/>
        <v>Vimmerby Energi &amp; Miljö AB</v>
      </c>
      <c r="J87" s="45" t="str">
        <f t="shared" si="5"/>
        <v>Gullringen</v>
      </c>
      <c r="K87" s="45">
        <f>IF(ISERROR(VLOOKUP($J87,'Miljövärden urval för publ'!$B$2:$H$490,MATCH(K$3,'Miljövärden urval för publ'!$B$2:$H$2,0),FALSE)),"",VLOOKUP($J87,'Miljövärden urval för publ'!$B$2:$H$490,MATCH(K$3,'Miljövärden urval för publ'!$B$2:$H$2,0),FALSE))</f>
        <v>6.9847199999999998E-2</v>
      </c>
      <c r="L87" s="45">
        <f>IF(ISERROR(VLOOKUP($J87,'Miljövärden urval för publ'!$B$2:$H$490,MATCH(L$3,'Miljövärden urval för publ'!$B$2:$H$2,0),FALSE)),"",VLOOKUP($J87,'Miljövärden urval för publ'!$B$2:$H$490,MATCH(L$3,'Miljövärden urval för publ'!$B$2:$H$2,0),FALSE))</f>
        <v>12.380699999999999</v>
      </c>
      <c r="M87" s="45">
        <f>IF(ISERROR(VLOOKUP($J87,'Miljövärden urval för publ'!$B$2:$H$490,MATCH(M$3,'Miljövärden urval för publ'!$B$2:$H$2,0),FALSE)),"",VLOOKUP($J87,'Miljövärden urval för publ'!$B$2:$H$490,MATCH(M$3,'Miljövärden urval för publ'!$B$2:$H$2,0),FALSE))</f>
        <v>9.5189299999999992</v>
      </c>
      <c r="N87" s="45">
        <f>IF(ISERROR(VLOOKUP($J87,'Miljövärden urval för publ'!$B$2:$H$490,MATCH(N$3,'Miljövärden urval för publ'!$B$2:$H$2,0),FALSE)),"",VLOOKUP($J87,'Miljövärden urval för publ'!$B$2:$H$490,MATCH(N$3,'Miljövärden urval för publ'!$B$2:$H$2,0),FALSE))</f>
        <v>0</v>
      </c>
    </row>
    <row r="88" spans="1:14" x14ac:dyDescent="0.35">
      <c r="A88" s="65" t="s">
        <v>162</v>
      </c>
      <c r="B88" s="65" t="s">
        <v>163</v>
      </c>
      <c r="D88" s="60" t="str">
        <f>VLOOKUP(B88,'Miljövärden urval för publ'!$B$2:$V$480,MATCH("ska publiceras:",'Miljövärden urval för publ'!$B$2:$T$2,0),FALSE)</f>
        <v>ja</v>
      </c>
      <c r="E88" s="61">
        <f t="shared" si="3"/>
        <v>54</v>
      </c>
      <c r="H88" s="45">
        <v>86</v>
      </c>
      <c r="I88" s="45" t="str">
        <f t="shared" si="4"/>
        <v>Värmevärden AB</v>
      </c>
      <c r="J88" s="45" t="str">
        <f t="shared" si="5"/>
        <v>Gullspång</v>
      </c>
      <c r="K88" s="45">
        <f>IF(ISERROR(VLOOKUP($J88,'Miljövärden urval för publ'!$B$2:$H$490,MATCH(K$3,'Miljövärden urval för publ'!$B$2:$H$2,0),FALSE)),"",VLOOKUP($J88,'Miljövärden urval för publ'!$B$2:$H$490,MATCH(K$3,'Miljövärden urval för publ'!$B$2:$H$2,0),FALSE))</f>
        <v>0.29550700000000002</v>
      </c>
      <c r="L88" s="45">
        <f>IF(ISERROR(VLOOKUP($J88,'Miljövärden urval för publ'!$B$2:$H$490,MATCH(L$3,'Miljövärden urval för publ'!$B$2:$H$2,0),FALSE)),"",VLOOKUP($J88,'Miljövärden urval för publ'!$B$2:$H$490,MATCH(L$3,'Miljövärden urval för publ'!$B$2:$H$2,0),FALSE))</f>
        <v>38.1663</v>
      </c>
      <c r="M88" s="45">
        <f>IF(ISERROR(VLOOKUP($J88,'Miljövärden urval för publ'!$B$2:$H$490,MATCH(M$3,'Miljövärden urval för publ'!$B$2:$H$2,0),FALSE)),"",VLOOKUP($J88,'Miljövärden urval för publ'!$B$2:$H$490,MATCH(M$3,'Miljövärden urval för publ'!$B$2:$H$2,0),FALSE))</f>
        <v>16.737400000000001</v>
      </c>
      <c r="N88" s="45">
        <f>IF(ISERROR(VLOOKUP($J88,'Miljövärden urval för publ'!$B$2:$H$490,MATCH(N$3,'Miljövärden urval för publ'!$B$2:$H$2,0),FALSE)),"",VLOOKUP($J88,'Miljövärden urval för publ'!$B$2:$H$490,MATCH(N$3,'Miljövärden urval för publ'!$B$2:$H$2,0),FALSE))</f>
        <v>9.5615099999999995E-2</v>
      </c>
    </row>
    <row r="89" spans="1:14" x14ac:dyDescent="0.35">
      <c r="A89" s="65" t="s">
        <v>267</v>
      </c>
      <c r="B89" s="65" t="s">
        <v>268</v>
      </c>
      <c r="D89" s="60" t="str">
        <f>VLOOKUP(B89,'Miljövärden urval för publ'!$B$2:$V$480,MATCH("ska publiceras:",'Miljövärden urval för publ'!$B$2:$T$2,0),FALSE)</f>
        <v>ja</v>
      </c>
      <c r="E89" s="61">
        <f t="shared" si="3"/>
        <v>55</v>
      </c>
      <c r="H89" s="45">
        <v>87</v>
      </c>
      <c r="I89" s="45" t="str">
        <f t="shared" si="4"/>
        <v>Vattenfall AB Värme</v>
      </c>
      <c r="J89" s="45" t="str">
        <f t="shared" si="5"/>
        <v>Gustavsberg</v>
      </c>
      <c r="K89" s="45">
        <f>IF(ISERROR(VLOOKUP($J89,'Miljövärden urval för publ'!$B$2:$H$490,MATCH(K$3,'Miljövärden urval för publ'!$B$2:$H$2,0),FALSE)),"",VLOOKUP($J89,'Miljövärden urval för publ'!$B$2:$H$490,MATCH(K$3,'Miljövärden urval för publ'!$B$2:$H$2,0),FALSE))</f>
        <v>0.28739700000000001</v>
      </c>
      <c r="L89" s="45">
        <f>IF(ISERROR(VLOOKUP($J89,'Miljövärden urval för publ'!$B$2:$H$490,MATCH(L$3,'Miljövärden urval för publ'!$B$2:$H$2,0),FALSE)),"",VLOOKUP($J89,'Miljövärden urval för publ'!$B$2:$H$490,MATCH(L$3,'Miljövärden urval för publ'!$B$2:$H$2,0),FALSE))</f>
        <v>39.594900000000003</v>
      </c>
      <c r="M89" s="45">
        <f>IF(ISERROR(VLOOKUP($J89,'Miljövärden urval för publ'!$B$2:$H$490,MATCH(M$3,'Miljövärden urval för publ'!$B$2:$H$2,0),FALSE)),"",VLOOKUP($J89,'Miljövärden urval för publ'!$B$2:$H$490,MATCH(M$3,'Miljövärden urval för publ'!$B$2:$H$2,0),FALSE))</f>
        <v>9.6071799999999996</v>
      </c>
      <c r="N89" s="45">
        <f>IF(ISERROR(VLOOKUP($J89,'Miljövärden urval för publ'!$B$2:$H$490,MATCH(N$3,'Miljövärden urval för publ'!$B$2:$H$2,0),FALSE)),"",VLOOKUP($J89,'Miljövärden urval för publ'!$B$2:$H$490,MATCH(N$3,'Miljövärden urval för publ'!$B$2:$H$2,0),FALSE))</f>
        <v>3.96583E-2</v>
      </c>
    </row>
    <row r="90" spans="1:14" x14ac:dyDescent="0.35">
      <c r="A90" s="65" t="s">
        <v>574</v>
      </c>
      <c r="B90" s="65" t="s">
        <v>575</v>
      </c>
      <c r="D90" s="60" t="str">
        <f>VLOOKUP(B90,'Miljövärden urval för publ'!$B$2:$V$480,MATCH("ska publiceras:",'Miljövärden urval för publ'!$B$2:$T$2,0),FALSE)</f>
        <v>ja</v>
      </c>
      <c r="E90" s="61">
        <f t="shared" si="3"/>
        <v>56</v>
      </c>
      <c r="H90" s="45">
        <v>88</v>
      </c>
      <c r="I90" s="45" t="str">
        <f t="shared" si="4"/>
        <v>Gällivare Energi AB</v>
      </c>
      <c r="J90" s="45" t="str">
        <f t="shared" si="5"/>
        <v>Gällivare-Malmberget</v>
      </c>
      <c r="K90" s="45">
        <f>IF(ISERROR(VLOOKUP($J90,'Miljövärden urval för publ'!$B$2:$H$490,MATCH(K$3,'Miljövärden urval för publ'!$B$2:$H$2,0),FALSE)),"",VLOOKUP($J90,'Miljövärden urval för publ'!$B$2:$H$490,MATCH(K$3,'Miljövärden urval för publ'!$B$2:$H$2,0),FALSE))</f>
        <v>0.56079000000000001</v>
      </c>
      <c r="L90" s="45">
        <f>IF(ISERROR(VLOOKUP($J90,'Miljövärden urval för publ'!$B$2:$H$490,MATCH(L$3,'Miljövärden urval för publ'!$B$2:$H$2,0),FALSE)),"",VLOOKUP($J90,'Miljövärden urval för publ'!$B$2:$H$490,MATCH(L$3,'Miljövärden urval för publ'!$B$2:$H$2,0),FALSE))</f>
        <v>207.85300000000001</v>
      </c>
      <c r="M90" s="45">
        <f>IF(ISERROR(VLOOKUP($J90,'Miljövärden urval för publ'!$B$2:$H$490,MATCH(M$3,'Miljövärden urval för publ'!$B$2:$H$2,0),FALSE)),"",VLOOKUP($J90,'Miljövärden urval för publ'!$B$2:$H$490,MATCH(M$3,'Miljövärden urval för publ'!$B$2:$H$2,0),FALSE))</f>
        <v>23.617000000000001</v>
      </c>
      <c r="N90" s="45">
        <f>IF(ISERROR(VLOOKUP($J90,'Miljövärden urval för publ'!$B$2:$H$490,MATCH(N$3,'Miljövärden urval för publ'!$B$2:$H$2,0),FALSE)),"",VLOOKUP($J90,'Miljövärden urval för publ'!$B$2:$H$490,MATCH(N$3,'Miljövärden urval för publ'!$B$2:$H$2,0),FALSE))</f>
        <v>1.87797E-2</v>
      </c>
    </row>
    <row r="91" spans="1:14" x14ac:dyDescent="0.35">
      <c r="A91" s="65" t="s">
        <v>171</v>
      </c>
      <c r="B91" s="65" t="s">
        <v>172</v>
      </c>
      <c r="D91" s="60" t="str">
        <f>VLOOKUP(B91,'Miljövärden urval för publ'!$B$2:$V$480,MATCH("ska publiceras:",'Miljövärden urval för publ'!$B$2:$T$2,0),FALSE)</f>
        <v>ja</v>
      </c>
      <c r="E91" s="61">
        <f t="shared" si="3"/>
        <v>57</v>
      </c>
      <c r="H91" s="45">
        <v>89</v>
      </c>
      <c r="I91" s="45" t="str">
        <f t="shared" si="4"/>
        <v>Ulricehamns Energi AB</v>
      </c>
      <c r="J91" s="45" t="str">
        <f t="shared" si="5"/>
        <v>Gällstad</v>
      </c>
      <c r="K91" s="45">
        <f>IF(ISERROR(VLOOKUP($J91,'Miljövärden urval för publ'!$B$2:$H$490,MATCH(K$3,'Miljövärden urval för publ'!$B$2:$H$2,0),FALSE)),"",VLOOKUP($J91,'Miljövärden urval för publ'!$B$2:$H$490,MATCH(K$3,'Miljövärden urval för publ'!$B$2:$H$2,0),FALSE))</f>
        <v>0.190245</v>
      </c>
      <c r="L91" s="45">
        <f>IF(ISERROR(VLOOKUP($J91,'Miljövärden urval för publ'!$B$2:$H$490,MATCH(L$3,'Miljövärden urval för publ'!$B$2:$H$2,0),FALSE)),"",VLOOKUP($J91,'Miljövärden urval för publ'!$B$2:$H$490,MATCH(L$3,'Miljövärden urval för publ'!$B$2:$H$2,0),FALSE))</f>
        <v>17.4191</v>
      </c>
      <c r="M91" s="45">
        <f>IF(ISERROR(VLOOKUP($J91,'Miljövärden urval för publ'!$B$2:$H$490,MATCH(M$3,'Miljövärden urval för publ'!$B$2:$H$2,0),FALSE)),"",VLOOKUP($J91,'Miljövärden urval för publ'!$B$2:$H$490,MATCH(M$3,'Miljövärden urval för publ'!$B$2:$H$2,0),FALSE))</f>
        <v>16.066400000000002</v>
      </c>
      <c r="N91" s="45">
        <f>IF(ISERROR(VLOOKUP($J91,'Miljövärden urval för publ'!$B$2:$H$490,MATCH(N$3,'Miljövärden urval för publ'!$B$2:$H$2,0),FALSE)),"",VLOOKUP($J91,'Miljövärden urval för publ'!$B$2:$H$490,MATCH(N$3,'Miljövärden urval för publ'!$B$2:$H$2,0),FALSE))</f>
        <v>2.46644E-2</v>
      </c>
    </row>
    <row r="92" spans="1:14" x14ac:dyDescent="0.35">
      <c r="A92" s="65" t="s">
        <v>167</v>
      </c>
      <c r="B92" s="65" t="s">
        <v>168</v>
      </c>
      <c r="D92" s="60" t="str">
        <f>VLOOKUP(B92,'Miljövärden urval för publ'!$B$2:$V$480,MATCH("ska publiceras:",'Miljövärden urval för publ'!$B$2:$T$2,0),FALSE)</f>
        <v>ja</v>
      </c>
      <c r="E92" s="61">
        <f t="shared" si="3"/>
        <v>58</v>
      </c>
      <c r="H92" s="45">
        <v>90</v>
      </c>
      <c r="I92" s="45" t="str">
        <f t="shared" si="4"/>
        <v>Gävle Energi AB</v>
      </c>
      <c r="J92" s="45" t="str">
        <f t="shared" si="5"/>
        <v>Gävle</v>
      </c>
      <c r="K92" s="45">
        <f>IF(ISERROR(VLOOKUP($J92,'Miljövärden urval för publ'!$B$2:$H$490,MATCH(K$3,'Miljövärden urval för publ'!$B$2:$H$2,0),FALSE)),"",VLOOKUP($J92,'Miljövärden urval för publ'!$B$2:$H$490,MATCH(K$3,'Miljövärden urval för publ'!$B$2:$H$2,0),FALSE))</f>
        <v>2.9521499999999999E-2</v>
      </c>
      <c r="L92" s="45">
        <f>IF(ISERROR(VLOOKUP($J92,'Miljövärden urval för publ'!$B$2:$H$490,MATCH(L$3,'Miljövärden urval för publ'!$B$2:$H$2,0),FALSE)),"",VLOOKUP($J92,'Miljövärden urval för publ'!$B$2:$H$490,MATCH(L$3,'Miljövärden urval för publ'!$B$2:$H$2,0),FALSE))</f>
        <v>7.2463899999999999</v>
      </c>
      <c r="M92" s="45">
        <f>IF(ISERROR(VLOOKUP($J92,'Miljövärden urval för publ'!$B$2:$H$490,MATCH(M$3,'Miljövärden urval för publ'!$B$2:$H$2,0),FALSE)),"",VLOOKUP($J92,'Miljövärden urval för publ'!$B$2:$H$490,MATCH(M$3,'Miljövärden urval för publ'!$B$2:$H$2,0),FALSE))</f>
        <v>3.1554700000000002</v>
      </c>
      <c r="N92" s="45">
        <f>IF(ISERROR(VLOOKUP($J92,'Miljövärden urval för publ'!$B$2:$H$490,MATCH(N$3,'Miljövärden urval för publ'!$B$2:$H$2,0),FALSE)),"",VLOOKUP($J92,'Miljövärden urval för publ'!$B$2:$H$490,MATCH(N$3,'Miljövärden urval för publ'!$B$2:$H$2,0),FALSE))</f>
        <v>8.1756499999999996E-3</v>
      </c>
    </row>
    <row r="93" spans="1:14" x14ac:dyDescent="0.35">
      <c r="A93" s="65" t="s">
        <v>175</v>
      </c>
      <c r="B93" s="65" t="s">
        <v>177</v>
      </c>
      <c r="D93" s="60" t="str">
        <f>VLOOKUP(B93,'Miljövärden urval för publ'!$B$2:$V$480,MATCH("ska publiceras:",'Miljövärden urval för publ'!$B$2:$T$2,0),FALSE)</f>
        <v>ja</v>
      </c>
      <c r="E93" s="61">
        <f t="shared" si="3"/>
        <v>59</v>
      </c>
      <c r="H93" s="45">
        <v>91</v>
      </c>
      <c r="I93" s="45" t="str">
        <f t="shared" si="4"/>
        <v>Göteborg Energi AB</v>
      </c>
      <c r="J93" s="45" t="str">
        <f t="shared" si="5"/>
        <v>Göteborg. Partille. Ale</v>
      </c>
      <c r="K93" s="45">
        <f>IF(ISERROR(VLOOKUP($J93,'Miljövärden urval för publ'!$B$2:$H$490,MATCH(K$3,'Miljövärden urval för publ'!$B$2:$H$2,0),FALSE)),"",VLOOKUP($J93,'Miljövärden urval för publ'!$B$2:$H$490,MATCH(K$3,'Miljövärden urval för publ'!$B$2:$H$2,0),FALSE))</f>
        <v>0.32121</v>
      </c>
      <c r="L93" s="45">
        <f>IF(ISERROR(VLOOKUP($J93,'Miljövärden urval för publ'!$B$2:$H$490,MATCH(L$3,'Miljövärden urval för publ'!$B$2:$H$2,0),FALSE)),"",VLOOKUP($J93,'Miljövärden urval för publ'!$B$2:$H$490,MATCH(L$3,'Miljövärden urval för publ'!$B$2:$H$2,0),FALSE))</f>
        <v>75.576499999999996</v>
      </c>
      <c r="M93" s="45">
        <f>IF(ISERROR(VLOOKUP($J93,'Miljövärden urval för publ'!$B$2:$H$490,MATCH(M$3,'Miljövärden urval för publ'!$B$2:$H$2,0),FALSE)),"",VLOOKUP($J93,'Miljövärden urval för publ'!$B$2:$H$490,MATCH(M$3,'Miljövärden urval för publ'!$B$2:$H$2,0),FALSE))</f>
        <v>10.727499999999999</v>
      </c>
      <c r="N93" s="45">
        <f>IF(ISERROR(VLOOKUP($J93,'Miljövärden urval för publ'!$B$2:$H$490,MATCH(N$3,'Miljövärden urval för publ'!$B$2:$H$2,0),FALSE)),"",VLOOKUP($J93,'Miljövärden urval för publ'!$B$2:$H$490,MATCH(N$3,'Miljövärden urval för publ'!$B$2:$H$2,0),FALSE))</f>
        <v>0.17954600000000001</v>
      </c>
    </row>
    <row r="94" spans="1:14" x14ac:dyDescent="0.35">
      <c r="A94" s="65" t="s">
        <v>371</v>
      </c>
      <c r="B94" s="65" t="s">
        <v>372</v>
      </c>
      <c r="D94" s="60" t="str">
        <f>VLOOKUP(B94,'Miljövärden urval för publ'!$B$2:$V$480,MATCH("ska publiceras:",'Miljövärden urval för publ'!$B$2:$T$2,0),FALSE)</f>
        <v>ja</v>
      </c>
      <c r="E94" s="61">
        <f t="shared" si="3"/>
        <v>60</v>
      </c>
      <c r="H94" s="45">
        <v>92</v>
      </c>
      <c r="I94" s="45" t="str">
        <f t="shared" si="4"/>
        <v>Göteborg Energi AB</v>
      </c>
      <c r="J94" s="45" t="str">
        <f t="shared" si="5"/>
        <v>Göteborg. Övrigt: Bra Miljöval</v>
      </c>
      <c r="K94" s="45">
        <f>IF(ISERROR(VLOOKUP($J94,'Miljövärden urval för publ'!$B$2:$H$490,MATCH(K$3,'Miljövärden urval för publ'!$B$2:$H$2,0),FALSE)),"",VLOOKUP($J94,'Miljövärden urval för publ'!$B$2:$H$490,MATCH(K$3,'Miljövärden urval för publ'!$B$2:$H$2,0),FALSE))</f>
        <v>4.4251899999999997E-2</v>
      </c>
      <c r="L94" s="45">
        <f>IF(ISERROR(VLOOKUP($J94,'Miljövärden urval för publ'!$B$2:$H$490,MATCH(L$3,'Miljövärden urval för publ'!$B$2:$H$2,0),FALSE)),"",VLOOKUP($J94,'Miljövärden urval för publ'!$B$2:$H$490,MATCH(L$3,'Miljövärden urval för publ'!$B$2:$H$2,0),FALSE))</f>
        <v>7.6336500000000003</v>
      </c>
      <c r="M94" s="45">
        <f>IF(ISERROR(VLOOKUP($J94,'Miljövärden urval för publ'!$B$2:$H$490,MATCH(M$3,'Miljövärden urval för publ'!$B$2:$H$2,0),FALSE)),"",VLOOKUP($J94,'Miljövärden urval för publ'!$B$2:$H$490,MATCH(M$3,'Miljövärden urval för publ'!$B$2:$H$2,0),FALSE))</f>
        <v>5.82301</v>
      </c>
      <c r="N94" s="45">
        <f>IF(ISERROR(VLOOKUP($J94,'Miljövärden urval för publ'!$B$2:$H$490,MATCH(N$3,'Miljövärden urval för publ'!$B$2:$H$2,0),FALSE)),"",VLOOKUP($J94,'Miljövärden urval för publ'!$B$2:$H$490,MATCH(N$3,'Miljövärden urval för publ'!$B$2:$H$2,0),FALSE))</f>
        <v>0</v>
      </c>
    </row>
    <row r="95" spans="1:14" x14ac:dyDescent="0.35">
      <c r="A95" s="65" t="s">
        <v>180</v>
      </c>
      <c r="B95" s="65" t="s">
        <v>181</v>
      </c>
      <c r="D95" s="60" t="str">
        <f>VLOOKUP(B95,'Miljövärden urval för publ'!$B$2:$V$480,MATCH("ska publiceras:",'Miljövärden urval för publ'!$B$2:$T$2,0),FALSE)</f>
        <v>ja</v>
      </c>
      <c r="E95" s="61">
        <f t="shared" si="3"/>
        <v>61</v>
      </c>
      <c r="H95" s="45">
        <v>93</v>
      </c>
      <c r="I95" s="45" t="str">
        <f t="shared" si="4"/>
        <v>Götene Vatten &amp; Värme AB</v>
      </c>
      <c r="J95" s="45" t="str">
        <f t="shared" si="5"/>
        <v>Götene</v>
      </c>
      <c r="K95" s="45">
        <f>IF(ISERROR(VLOOKUP($J95,'Miljövärden urval för publ'!$B$2:$H$490,MATCH(K$3,'Miljövärden urval för publ'!$B$2:$H$2,0),FALSE)),"",VLOOKUP($J95,'Miljövärden urval för publ'!$B$2:$H$490,MATCH(K$3,'Miljövärden urval för publ'!$B$2:$H$2,0),FALSE))</f>
        <v>0.167715</v>
      </c>
      <c r="L95" s="45">
        <f>IF(ISERROR(VLOOKUP($J95,'Miljövärden urval för publ'!$B$2:$H$490,MATCH(L$3,'Miljövärden urval för publ'!$B$2:$H$2,0),FALSE)),"",VLOOKUP($J95,'Miljövärden urval för publ'!$B$2:$H$490,MATCH(L$3,'Miljövärden urval för publ'!$B$2:$H$2,0),FALSE))</f>
        <v>34.316600000000001</v>
      </c>
      <c r="M95" s="45">
        <f>IF(ISERROR(VLOOKUP($J95,'Miljövärden urval för publ'!$B$2:$H$490,MATCH(M$3,'Miljövärden urval för publ'!$B$2:$H$2,0),FALSE)),"",VLOOKUP($J95,'Miljövärden urval för publ'!$B$2:$H$490,MATCH(M$3,'Miljövärden urval för publ'!$B$2:$H$2,0),FALSE))</f>
        <v>9.8593600000000006</v>
      </c>
      <c r="N95" s="45">
        <f>IF(ISERROR(VLOOKUP($J95,'Miljövärden urval för publ'!$B$2:$H$490,MATCH(N$3,'Miljövärden urval för publ'!$B$2:$H$2,0),FALSE)),"",VLOOKUP($J95,'Miljövärden urval för publ'!$B$2:$H$490,MATCH(N$3,'Miljövärden urval för publ'!$B$2:$H$2,0),FALSE))</f>
        <v>5.0131000000000002E-2</v>
      </c>
    </row>
    <row r="96" spans="1:14" x14ac:dyDescent="0.35">
      <c r="A96" s="65" t="s">
        <v>67</v>
      </c>
      <c r="B96" s="65" t="s">
        <v>68</v>
      </c>
      <c r="D96" s="60" t="str">
        <f>VLOOKUP(B96,'Miljövärden urval för publ'!$B$2:$V$480,MATCH("ska publiceras:",'Miljövärden urval för publ'!$B$2:$T$2,0),FALSE)</f>
        <v>ja</v>
      </c>
      <c r="E96" s="61">
        <f t="shared" si="3"/>
        <v>62</v>
      </c>
      <c r="H96" s="45">
        <v>94</v>
      </c>
      <c r="I96" s="45" t="str">
        <f t="shared" si="4"/>
        <v>Habo Energi AB</v>
      </c>
      <c r="J96" s="45" t="str">
        <f t="shared" si="5"/>
        <v>Habo</v>
      </c>
      <c r="K96" s="45">
        <f>IF(ISERROR(VLOOKUP($J96,'Miljövärden urval för publ'!$B$2:$H$490,MATCH(K$3,'Miljövärden urval för publ'!$B$2:$H$2,0),FALSE)),"",VLOOKUP($J96,'Miljövärden urval för publ'!$B$2:$H$490,MATCH(K$3,'Miljövärden urval för publ'!$B$2:$H$2,0),FALSE))</f>
        <v>0.167879</v>
      </c>
      <c r="L96" s="45">
        <f>IF(ISERROR(VLOOKUP($J96,'Miljövärden urval för publ'!$B$2:$H$490,MATCH(L$3,'Miljövärden urval för publ'!$B$2:$H$2,0),FALSE)),"",VLOOKUP($J96,'Miljövärden urval för publ'!$B$2:$H$490,MATCH(L$3,'Miljövärden urval för publ'!$B$2:$H$2,0),FALSE))</f>
        <v>38.827199999999998</v>
      </c>
      <c r="M96" s="45">
        <f>IF(ISERROR(VLOOKUP($J96,'Miljövärden urval för publ'!$B$2:$H$490,MATCH(M$3,'Miljövärden urval för publ'!$B$2:$H$2,0),FALSE)),"",VLOOKUP($J96,'Miljövärden urval för publ'!$B$2:$H$490,MATCH(M$3,'Miljövärden urval för publ'!$B$2:$H$2,0),FALSE))</f>
        <v>11.8576</v>
      </c>
      <c r="N96" s="45">
        <f>IF(ISERROR(VLOOKUP($J96,'Miljövärden urval för publ'!$B$2:$H$490,MATCH(N$3,'Miljövärden urval för publ'!$B$2:$H$2,0),FALSE)),"",VLOOKUP($J96,'Miljövärden urval för publ'!$B$2:$H$490,MATCH(N$3,'Miljövärden urval för publ'!$B$2:$H$2,0),FALSE))</f>
        <v>5.4806800000000003E-2</v>
      </c>
    </row>
    <row r="97" spans="1:14" x14ac:dyDescent="0.35">
      <c r="A97" s="65" t="s">
        <v>371</v>
      </c>
      <c r="B97" s="65" t="s">
        <v>373</v>
      </c>
      <c r="D97" s="60" t="str">
        <f>VLOOKUP(B97,'Miljövärden urval för publ'!$B$2:$V$480,MATCH("ska publiceras:",'Miljövärden urval för publ'!$B$2:$T$2,0),FALSE)</f>
        <v>ja</v>
      </c>
      <c r="E97" s="61">
        <f t="shared" si="3"/>
        <v>63</v>
      </c>
      <c r="H97" s="45">
        <v>95</v>
      </c>
      <c r="I97" s="45" t="str">
        <f t="shared" si="4"/>
        <v>Hagfors Energi AB</v>
      </c>
      <c r="J97" s="45" t="str">
        <f t="shared" si="5"/>
        <v>Hagfors</v>
      </c>
      <c r="K97" s="45">
        <f>IF(ISERROR(VLOOKUP($J97,'Miljövärden urval för publ'!$B$2:$H$490,MATCH(K$3,'Miljövärden urval för publ'!$B$2:$H$2,0),FALSE)),"",VLOOKUP($J97,'Miljövärden urval för publ'!$B$2:$H$490,MATCH(K$3,'Miljövärden urval för publ'!$B$2:$H$2,0),FALSE))</f>
        <v>0.122792</v>
      </c>
      <c r="L97" s="45">
        <f>IF(ISERROR(VLOOKUP($J97,'Miljövärden urval för publ'!$B$2:$H$490,MATCH(L$3,'Miljövärden urval för publ'!$B$2:$H$2,0),FALSE)),"",VLOOKUP($J97,'Miljövärden urval för publ'!$B$2:$H$490,MATCH(L$3,'Miljövärden urval för publ'!$B$2:$H$2,0),FALSE))</f>
        <v>31.758900000000001</v>
      </c>
      <c r="M97" s="45">
        <f>IF(ISERROR(VLOOKUP($J97,'Miljövärden urval för publ'!$B$2:$H$490,MATCH(M$3,'Miljövärden urval för publ'!$B$2:$H$2,0),FALSE)),"",VLOOKUP($J97,'Miljövärden urval för publ'!$B$2:$H$490,MATCH(M$3,'Miljövärden urval för publ'!$B$2:$H$2,0),FALSE))</f>
        <v>9.6909899999999993</v>
      </c>
      <c r="N97" s="45">
        <f>IF(ISERROR(VLOOKUP($J97,'Miljövärden urval för publ'!$B$2:$H$490,MATCH(N$3,'Miljövärden urval för publ'!$B$2:$H$2,0),FALSE)),"",VLOOKUP($J97,'Miljövärden urval för publ'!$B$2:$H$490,MATCH(N$3,'Miljövärden urval för publ'!$B$2:$H$2,0),FALSE))</f>
        <v>5.6546399999999997E-2</v>
      </c>
    </row>
    <row r="98" spans="1:14" x14ac:dyDescent="0.35">
      <c r="A98" s="65" t="s">
        <v>80</v>
      </c>
      <c r="B98" s="65" t="s">
        <v>91</v>
      </c>
      <c r="D98" s="60" t="str">
        <f>VLOOKUP(B98,'Miljövärden urval för publ'!$B$2:$V$480,MATCH("ska publiceras:",'Miljövärden urval för publ'!$B$2:$T$2,0),FALSE)</f>
        <v>ja</v>
      </c>
      <c r="E98" s="61">
        <f t="shared" si="3"/>
        <v>64</v>
      </c>
      <c r="H98" s="45">
        <v>96</v>
      </c>
      <c r="I98" s="45" t="str">
        <f t="shared" si="4"/>
        <v>Norrtälje Energi AB</v>
      </c>
      <c r="J98" s="45" t="str">
        <f t="shared" si="5"/>
        <v>Hallstavik</v>
      </c>
      <c r="K98" s="45">
        <f>IF(ISERROR(VLOOKUP($J98,'Miljövärden urval för publ'!$B$2:$H$490,MATCH(K$3,'Miljövärden urval för publ'!$B$2:$H$2,0),FALSE)),"",VLOOKUP($J98,'Miljövärden urval för publ'!$B$2:$H$490,MATCH(K$3,'Miljövärden urval för publ'!$B$2:$H$2,0),FALSE))</f>
        <v>7.2336400000000004E-3</v>
      </c>
      <c r="L98" s="45">
        <f>IF(ISERROR(VLOOKUP($J98,'Miljövärden urval för publ'!$B$2:$H$490,MATCH(L$3,'Miljövärden urval för publ'!$B$2:$H$2,0),FALSE)),"",VLOOKUP($J98,'Miljövärden urval för publ'!$B$2:$H$490,MATCH(L$3,'Miljövärden urval för publ'!$B$2:$H$2,0),FALSE))</f>
        <v>0.85485800000000001</v>
      </c>
      <c r="M98" s="45">
        <f>IF(ISERROR(VLOOKUP($J98,'Miljövärden urval för publ'!$B$2:$H$490,MATCH(M$3,'Miljövärden urval för publ'!$B$2:$H$2,0),FALSE)),"",VLOOKUP($J98,'Miljövärden urval för publ'!$B$2:$H$490,MATCH(M$3,'Miljövärden urval för publ'!$B$2:$H$2,0),FALSE))</f>
        <v>2.7135699999999998E-3</v>
      </c>
      <c r="N98" s="45">
        <f>IF(ISERROR(VLOOKUP($J98,'Miljövärden urval för publ'!$B$2:$H$490,MATCH(N$3,'Miljövärden urval för publ'!$B$2:$H$2,0),FALSE)),"",VLOOKUP($J98,'Miljövärden urval för publ'!$B$2:$H$490,MATCH(N$3,'Miljövärden urval för publ'!$B$2:$H$2,0),FALSE))</f>
        <v>1.01348E-3</v>
      </c>
    </row>
    <row r="99" spans="1:14" x14ac:dyDescent="0.35">
      <c r="A99" s="65" t="s">
        <v>167</v>
      </c>
      <c r="B99" s="65" t="s">
        <v>169</v>
      </c>
      <c r="D99" s="60" t="str">
        <f>VLOOKUP(B99,'Miljövärden urval för publ'!$B$2:$V$480,MATCH("ska publiceras:",'Miljövärden urval för publ'!$B$2:$T$2,0),FALSE)</f>
        <v>ja</v>
      </c>
      <c r="E99" s="61">
        <f t="shared" si="3"/>
        <v>65</v>
      </c>
      <c r="H99" s="45">
        <v>97</v>
      </c>
      <c r="I99" s="45" t="str">
        <f t="shared" si="4"/>
        <v>Halmstads Energi och Miljö AB</v>
      </c>
      <c r="J99" s="45" t="str">
        <f t="shared" si="5"/>
        <v>Halmstad</v>
      </c>
      <c r="K99" s="45">
        <f>IF(ISERROR(VLOOKUP($J99,'Miljövärden urval för publ'!$B$2:$H$490,MATCH(K$3,'Miljövärden urval för publ'!$B$2:$H$2,0),FALSE)),"",VLOOKUP($J99,'Miljövärden urval för publ'!$B$2:$H$490,MATCH(K$3,'Miljövärden urval för publ'!$B$2:$H$2,0),FALSE))</f>
        <v>0.18737400000000001</v>
      </c>
      <c r="L99" s="45">
        <f>IF(ISERROR(VLOOKUP($J99,'Miljövärden urval för publ'!$B$2:$H$490,MATCH(L$3,'Miljövärden urval för publ'!$B$2:$H$2,0),FALSE)),"",VLOOKUP($J99,'Miljövärden urval för publ'!$B$2:$H$490,MATCH(L$3,'Miljövärden urval för publ'!$B$2:$H$2,0),FALSE))</f>
        <v>90.367900000000006</v>
      </c>
      <c r="M99" s="45">
        <f>IF(ISERROR(VLOOKUP($J99,'Miljövärden urval för publ'!$B$2:$H$490,MATCH(M$3,'Miljövärden urval för publ'!$B$2:$H$2,0),FALSE)),"",VLOOKUP($J99,'Miljövärden urval för publ'!$B$2:$H$490,MATCH(M$3,'Miljövärden urval för publ'!$B$2:$H$2,0),FALSE))</f>
        <v>6.5301999999999998</v>
      </c>
      <c r="N99" s="45">
        <f>IF(ISERROR(VLOOKUP($J99,'Miljövärden urval för publ'!$B$2:$H$490,MATCH(N$3,'Miljövärden urval för publ'!$B$2:$H$2,0),FALSE)),"",VLOOKUP($J99,'Miljövärden urval för publ'!$B$2:$H$490,MATCH(N$3,'Miljövärden urval för publ'!$B$2:$H$2,0),FALSE))</f>
        <v>5.2779600000000003E-2</v>
      </c>
    </row>
    <row r="100" spans="1:14" x14ac:dyDescent="0.35">
      <c r="A100" s="65" t="s">
        <v>293</v>
      </c>
      <c r="B100" s="65" t="s">
        <v>190</v>
      </c>
      <c r="D100" s="60" t="str">
        <f>VLOOKUP(B100,'Miljövärden urval för publ'!$B$2:$V$480,MATCH("ska publiceras:",'Miljövärden urval för publ'!$B$2:$T$2,0),FALSE)</f>
        <v>ja</v>
      </c>
      <c r="E100" s="61">
        <f t="shared" si="3"/>
        <v>66</v>
      </c>
      <c r="H100" s="45">
        <v>98</v>
      </c>
      <c r="I100" s="45" t="str">
        <f t="shared" si="4"/>
        <v>Ragunda Energi och Teknik AB</v>
      </c>
      <c r="J100" s="45" t="str">
        <f t="shared" si="5"/>
        <v>Hammarstrand</v>
      </c>
      <c r="K100" s="45">
        <f>IF(ISERROR(VLOOKUP($J100,'Miljövärden urval för publ'!$B$2:$H$490,MATCH(K$3,'Miljövärden urval för publ'!$B$2:$H$2,0),FALSE)),"",VLOOKUP($J100,'Miljövärden urval för publ'!$B$2:$H$490,MATCH(K$3,'Miljövärden urval för publ'!$B$2:$H$2,0),FALSE))</f>
        <v>0.26392100000000002</v>
      </c>
      <c r="L100" s="45">
        <f>IF(ISERROR(VLOOKUP($J100,'Miljövärden urval för publ'!$B$2:$H$490,MATCH(L$3,'Miljövärden urval för publ'!$B$2:$H$2,0),FALSE)),"",VLOOKUP($J100,'Miljövärden urval för publ'!$B$2:$H$490,MATCH(L$3,'Miljövärden urval för publ'!$B$2:$H$2,0),FALSE))</f>
        <v>36.79</v>
      </c>
      <c r="M100" s="45">
        <f>IF(ISERROR(VLOOKUP($J100,'Miljövärden urval för publ'!$B$2:$H$490,MATCH(M$3,'Miljövärden urval för publ'!$B$2:$H$2,0),FALSE)),"",VLOOKUP($J100,'Miljövärden urval för publ'!$B$2:$H$490,MATCH(M$3,'Miljövärden urval för publ'!$B$2:$H$2,0),FALSE))</f>
        <v>11.284800000000001</v>
      </c>
      <c r="N100" s="45">
        <f>IF(ISERROR(VLOOKUP($J100,'Miljövärden urval för publ'!$B$2:$H$490,MATCH(N$3,'Miljövärden urval för publ'!$B$2:$H$2,0),FALSE)),"",VLOOKUP($J100,'Miljövärden urval för publ'!$B$2:$H$490,MATCH(N$3,'Miljövärden urval för publ'!$B$2:$H$2,0),FALSE))</f>
        <v>4.60816E-2</v>
      </c>
    </row>
    <row r="101" spans="1:14" x14ac:dyDescent="0.35">
      <c r="A101" s="65" t="s">
        <v>31</v>
      </c>
      <c r="B101" s="65" t="s">
        <v>38</v>
      </c>
      <c r="D101" s="60" t="str">
        <f>VLOOKUP(B101,'Miljövärden urval för publ'!$B$2:$V$480,MATCH("ska publiceras:",'Miljövärden urval för publ'!$B$2:$T$2,0),FALSE)</f>
        <v>ja</v>
      </c>
      <c r="E101" s="61">
        <f t="shared" si="3"/>
        <v>67</v>
      </c>
      <c r="H101" s="45">
        <v>99</v>
      </c>
      <c r="I101" s="45" t="str">
        <f t="shared" si="4"/>
        <v>Övik Energi AB</v>
      </c>
      <c r="J101" s="45" t="str">
        <f t="shared" si="5"/>
        <v>Hampnäs</v>
      </c>
      <c r="K101" s="45">
        <f>IF(ISERROR(VLOOKUP($J101,'Miljövärden urval för publ'!$B$2:$H$490,MATCH(K$3,'Miljövärden urval för publ'!$B$2:$H$2,0),FALSE)),"",VLOOKUP($J101,'Miljövärden urval för publ'!$B$2:$H$490,MATCH(K$3,'Miljövärden urval för publ'!$B$2:$H$2,0),FALSE))</f>
        <v>0.35070899999999999</v>
      </c>
      <c r="L101" s="45">
        <f>IF(ISERROR(VLOOKUP($J101,'Miljövärden urval för publ'!$B$2:$H$490,MATCH(L$3,'Miljövärden urval för publ'!$B$2:$H$2,0),FALSE)),"",VLOOKUP($J101,'Miljövärden urval för publ'!$B$2:$H$490,MATCH(L$3,'Miljövärden urval för publ'!$B$2:$H$2,0),FALSE))</f>
        <v>54.012700000000002</v>
      </c>
      <c r="M101" s="45">
        <f>IF(ISERROR(VLOOKUP($J101,'Miljövärden urval för publ'!$B$2:$H$490,MATCH(M$3,'Miljövärden urval för publ'!$B$2:$H$2,0),FALSE)),"",VLOOKUP($J101,'Miljövärden urval för publ'!$B$2:$H$490,MATCH(M$3,'Miljövärden urval för publ'!$B$2:$H$2,0),FALSE))</f>
        <v>17.2532</v>
      </c>
      <c r="N101" s="45">
        <f>IF(ISERROR(VLOOKUP($J101,'Miljövärden urval för publ'!$B$2:$H$490,MATCH(N$3,'Miljövärden urval för publ'!$B$2:$H$2,0),FALSE)),"",VLOOKUP($J101,'Miljövärden urval för publ'!$B$2:$H$490,MATCH(N$3,'Miljövärden urval för publ'!$B$2:$H$2,0),FALSE))</f>
        <v>0.12531700000000001</v>
      </c>
    </row>
    <row r="102" spans="1:14" x14ac:dyDescent="0.35">
      <c r="A102" s="65" t="s">
        <v>187</v>
      </c>
      <c r="B102" s="65" t="s">
        <v>191</v>
      </c>
      <c r="D102" s="60" t="str">
        <f>VLOOKUP(B102,'Miljövärden urval för publ'!$B$2:$V$480,MATCH("ska publiceras:",'Miljövärden urval för publ'!$B$2:$T$2,0),FALSE)</f>
        <v>nej</v>
      </c>
      <c r="E102" s="61">
        <f t="shared" si="3"/>
        <v>67</v>
      </c>
      <c r="H102" s="45">
        <v>100</v>
      </c>
      <c r="I102" s="45" t="str">
        <f t="shared" si="4"/>
        <v>Vattenfall AB Värme</v>
      </c>
      <c r="J102" s="45" t="str">
        <f t="shared" si="5"/>
        <v>Haparanda</v>
      </c>
      <c r="K102" s="45">
        <f>IF(ISERROR(VLOOKUP($J102,'Miljövärden urval för publ'!$B$2:$H$490,MATCH(K$3,'Miljövärden urval för publ'!$B$2:$H$2,0),FALSE)),"",VLOOKUP($J102,'Miljövärden urval för publ'!$B$2:$H$490,MATCH(K$3,'Miljövärden urval för publ'!$B$2:$H$2,0),FALSE))</f>
        <v>1.2081900000000001</v>
      </c>
      <c r="L102" s="45">
        <f>IF(ISERROR(VLOOKUP($J102,'Miljövärden urval för publ'!$B$2:$H$490,MATCH(L$3,'Miljövärden urval för publ'!$B$2:$H$2,0),FALSE)),"",VLOOKUP($J102,'Miljövärden urval för publ'!$B$2:$H$490,MATCH(L$3,'Miljövärden urval för publ'!$B$2:$H$2,0),FALSE))</f>
        <v>456.49299999999999</v>
      </c>
      <c r="M102" s="45">
        <f>IF(ISERROR(VLOOKUP($J102,'Miljövärden urval för publ'!$B$2:$H$490,MATCH(M$3,'Miljövärden urval för publ'!$B$2:$H$2,0),FALSE)),"",VLOOKUP($J102,'Miljövärden urval för publ'!$B$2:$H$490,MATCH(M$3,'Miljövärden urval för publ'!$B$2:$H$2,0),FALSE))</f>
        <v>47.600700000000003</v>
      </c>
      <c r="N102" s="45">
        <f>IF(ISERROR(VLOOKUP($J102,'Miljövärden urval för publ'!$B$2:$H$490,MATCH(N$3,'Miljövärden urval för publ'!$B$2:$H$2,0),FALSE)),"",VLOOKUP($J102,'Miljövärden urval för publ'!$B$2:$H$490,MATCH(N$3,'Miljövärden urval för publ'!$B$2:$H$2,0),FALSE))</f>
        <v>3.1193700000000001E-2</v>
      </c>
    </row>
    <row r="103" spans="1:14" x14ac:dyDescent="0.35">
      <c r="A103" s="65" t="s">
        <v>154</v>
      </c>
      <c r="B103" s="65" t="s">
        <v>156</v>
      </c>
      <c r="D103" s="60" t="str">
        <f>VLOOKUP(B103,'Miljövärden urval för publ'!$B$2:$V$480,MATCH("ska publiceras:",'Miljövärden urval för publ'!$B$2:$T$2,0),FALSE)</f>
        <v>ja</v>
      </c>
      <c r="E103" s="61">
        <f t="shared" si="3"/>
        <v>68</v>
      </c>
      <c r="H103" s="45">
        <v>101</v>
      </c>
      <c r="I103" s="45" t="str">
        <f t="shared" si="4"/>
        <v>Enycon AB</v>
      </c>
      <c r="J103" s="45" t="str">
        <f t="shared" si="5"/>
        <v>Hede</v>
      </c>
      <c r="K103" s="45">
        <f>IF(ISERROR(VLOOKUP($J103,'Miljövärden urval för publ'!$B$2:$H$490,MATCH(K$3,'Miljövärden urval för publ'!$B$2:$H$2,0),FALSE)),"",VLOOKUP($J103,'Miljövärden urval för publ'!$B$2:$H$490,MATCH(K$3,'Miljövärden urval för publ'!$B$2:$H$2,0),FALSE))</f>
        <v>0.29170000000000001</v>
      </c>
      <c r="L103" s="45">
        <f>IF(ISERROR(VLOOKUP($J103,'Miljövärden urval för publ'!$B$2:$H$490,MATCH(L$3,'Miljövärden urval för publ'!$B$2:$H$2,0),FALSE)),"",VLOOKUP($J103,'Miljövärden urval för publ'!$B$2:$H$490,MATCH(L$3,'Miljövärden urval för publ'!$B$2:$H$2,0),FALSE))</f>
        <v>65.717600000000004</v>
      </c>
      <c r="M103" s="45">
        <f>IF(ISERROR(VLOOKUP($J103,'Miljövärden urval för publ'!$B$2:$H$490,MATCH(M$3,'Miljövärden urval för publ'!$B$2:$H$2,0),FALSE)),"",VLOOKUP($J103,'Miljövärden urval för publ'!$B$2:$H$490,MATCH(M$3,'Miljövärden urval för publ'!$B$2:$H$2,0),FALSE))</f>
        <v>17.116800000000001</v>
      </c>
      <c r="N103" s="45">
        <f>IF(ISERROR(VLOOKUP($J103,'Miljövärden urval för publ'!$B$2:$H$490,MATCH(N$3,'Miljövärden urval för publ'!$B$2:$H$2,0),FALSE)),"",VLOOKUP($J103,'Miljövärden urval för publ'!$B$2:$H$490,MATCH(N$3,'Miljövärden urval för publ'!$B$2:$H$2,0),FALSE))</f>
        <v>7.1925299999999998E-2</v>
      </c>
    </row>
    <row r="104" spans="1:14" x14ac:dyDescent="0.35">
      <c r="A104" s="65" t="s">
        <v>57</v>
      </c>
      <c r="B104" s="65" t="s">
        <v>59</v>
      </c>
      <c r="D104" s="60" t="str">
        <f>VLOOKUP(B104,'Miljövärden urval för publ'!$B$2:$V$480,MATCH("ska publiceras:",'Miljövärden urval för publ'!$B$2:$T$2,0),FALSE)</f>
        <v>ja</v>
      </c>
      <c r="E104" s="61">
        <f t="shared" si="3"/>
        <v>69</v>
      </c>
      <c r="H104" s="45">
        <v>102</v>
      </c>
      <c r="I104" s="45" t="str">
        <f t="shared" si="4"/>
        <v>Hedemora Energi AB</v>
      </c>
      <c r="J104" s="45" t="str">
        <f t="shared" si="5"/>
        <v>Hedemora</v>
      </c>
      <c r="K104" s="45">
        <f>IF(ISERROR(VLOOKUP($J104,'Miljövärden urval för publ'!$B$2:$H$490,MATCH(K$3,'Miljövärden urval för publ'!$B$2:$H$2,0),FALSE)),"",VLOOKUP($J104,'Miljövärden urval för publ'!$B$2:$H$490,MATCH(K$3,'Miljövärden urval för publ'!$B$2:$H$2,0),FALSE))</f>
        <v>0.15481500000000001</v>
      </c>
      <c r="L104" s="45">
        <f>IF(ISERROR(VLOOKUP($J104,'Miljövärden urval för publ'!$B$2:$H$490,MATCH(L$3,'Miljövärden urval för publ'!$B$2:$H$2,0),FALSE)),"",VLOOKUP($J104,'Miljövärden urval för publ'!$B$2:$H$490,MATCH(L$3,'Miljövärden urval för publ'!$B$2:$H$2,0),FALSE))</f>
        <v>27.7287</v>
      </c>
      <c r="M104" s="45">
        <f>IF(ISERROR(VLOOKUP($J104,'Miljövärden urval för publ'!$B$2:$H$490,MATCH(M$3,'Miljövärden urval för publ'!$B$2:$H$2,0),FALSE)),"",VLOOKUP($J104,'Miljövärden urval för publ'!$B$2:$H$490,MATCH(M$3,'Miljövärden urval för publ'!$B$2:$H$2,0),FALSE))</f>
        <v>7.3064200000000001</v>
      </c>
      <c r="N104" s="45">
        <f>IF(ISERROR(VLOOKUP($J104,'Miljövärden urval för publ'!$B$2:$H$490,MATCH(N$3,'Miljövärden urval för publ'!$B$2:$H$2,0),FALSE)),"",VLOOKUP($J104,'Miljövärden urval för publ'!$B$2:$H$490,MATCH(N$3,'Miljövärden urval för publ'!$B$2:$H$2,0),FALSE))</f>
        <v>3.9573400000000002E-2</v>
      </c>
    </row>
    <row r="105" spans="1:14" x14ac:dyDescent="0.35">
      <c r="A105" s="65" t="s">
        <v>323</v>
      </c>
      <c r="B105" s="65" t="s">
        <v>325</v>
      </c>
      <c r="D105" s="60" t="str">
        <f>VLOOKUP(B105,'Miljövärden urval för publ'!$B$2:$V$480,MATCH("ska publiceras:",'Miljövärden urval för publ'!$B$2:$T$2,0),FALSE)</f>
        <v>ja</v>
      </c>
      <c r="E105" s="61">
        <f t="shared" si="3"/>
        <v>70</v>
      </c>
      <c r="H105" s="45">
        <v>103</v>
      </c>
      <c r="I105" s="45" t="str">
        <f t="shared" si="4"/>
        <v>Bionär Närvärme AB</v>
      </c>
      <c r="J105" s="45" t="str">
        <f t="shared" si="5"/>
        <v>Hedesunda</v>
      </c>
      <c r="K105" s="45">
        <f>IF(ISERROR(VLOOKUP($J105,'Miljövärden urval för publ'!$B$2:$H$490,MATCH(K$3,'Miljövärden urval för publ'!$B$2:$H$2,0),FALSE)),"",VLOOKUP($J105,'Miljövärden urval för publ'!$B$2:$H$490,MATCH(K$3,'Miljövärden urval för publ'!$B$2:$H$2,0),FALSE))</f>
        <v>0.27945900000000001</v>
      </c>
      <c r="L105" s="45">
        <f>IF(ISERROR(VLOOKUP($J105,'Miljövärden urval för publ'!$B$2:$H$490,MATCH(L$3,'Miljövärden urval för publ'!$B$2:$H$2,0),FALSE)),"",VLOOKUP($J105,'Miljövärden urval för publ'!$B$2:$H$490,MATCH(L$3,'Miljövärden urval för publ'!$B$2:$H$2,0),FALSE))</f>
        <v>43.185899999999997</v>
      </c>
      <c r="M105" s="45">
        <f>IF(ISERROR(VLOOKUP($J105,'Miljövärden urval för publ'!$B$2:$H$490,MATCH(M$3,'Miljövärden urval för publ'!$B$2:$H$2,0),FALSE)),"",VLOOKUP($J105,'Miljövärden urval för publ'!$B$2:$H$490,MATCH(M$3,'Miljövärden urval för publ'!$B$2:$H$2,0),FALSE))</f>
        <v>17.990500000000001</v>
      </c>
      <c r="N105" s="45">
        <f>IF(ISERROR(VLOOKUP($J105,'Miljövärden urval för publ'!$B$2:$H$490,MATCH(N$3,'Miljövärden urval för publ'!$B$2:$H$2,0),FALSE)),"",VLOOKUP($J105,'Miljövärden urval för publ'!$B$2:$H$490,MATCH(N$3,'Miljövärden urval för publ'!$B$2:$H$2,0),FALSE))</f>
        <v>0.1</v>
      </c>
    </row>
    <row r="106" spans="1:14" x14ac:dyDescent="0.35">
      <c r="A106" s="65" t="s">
        <v>590</v>
      </c>
      <c r="B106" s="65" t="s">
        <v>591</v>
      </c>
      <c r="D106" s="60" t="str">
        <f>VLOOKUP(B106,'Miljövärden urval för publ'!$B$2:$V$480,MATCH("ska publiceras:",'Miljövärden urval för publ'!$B$2:$T$2,0),FALSE)</f>
        <v>nej</v>
      </c>
      <c r="E106" s="61">
        <f t="shared" si="3"/>
        <v>70</v>
      </c>
      <c r="H106" s="45">
        <v>104</v>
      </c>
      <c r="I106" s="45" t="str">
        <f t="shared" si="4"/>
        <v>Öresundskraft AB</v>
      </c>
      <c r="J106" s="45" t="str">
        <f t="shared" si="5"/>
        <v>Helsingborg</v>
      </c>
      <c r="K106" s="45">
        <f>IF(ISERROR(VLOOKUP($J106,'Miljövärden urval för publ'!$B$2:$H$490,MATCH(K$3,'Miljövärden urval för publ'!$B$2:$H$2,0),FALSE)),"",VLOOKUP($J106,'Miljövärden urval för publ'!$B$2:$H$490,MATCH(K$3,'Miljövärden urval för publ'!$B$2:$H$2,0),FALSE))</f>
        <v>0.124308</v>
      </c>
      <c r="L106" s="45">
        <f>IF(ISERROR(VLOOKUP($J106,'Miljövärden urval för publ'!$B$2:$H$490,MATCH(L$3,'Miljövärden urval för publ'!$B$2:$H$2,0),FALSE)),"",VLOOKUP($J106,'Miljövärden urval för publ'!$B$2:$H$490,MATCH(L$3,'Miljövärden urval för publ'!$B$2:$H$2,0),FALSE))</f>
        <v>34.219700000000003</v>
      </c>
      <c r="M106" s="45">
        <f>IF(ISERROR(VLOOKUP($J106,'Miljövärden urval för publ'!$B$2:$H$490,MATCH(M$3,'Miljövärden urval för publ'!$B$2:$H$2,0),FALSE)),"",VLOOKUP($J106,'Miljövärden urval för publ'!$B$2:$H$490,MATCH(M$3,'Miljövärden urval för publ'!$B$2:$H$2,0),FALSE))</f>
        <v>4.8084800000000003</v>
      </c>
      <c r="N106" s="45">
        <f>IF(ISERROR(VLOOKUP($J106,'Miljövärden urval för publ'!$B$2:$H$490,MATCH(N$3,'Miljövärden urval för publ'!$B$2:$H$2,0),FALSE)),"",VLOOKUP($J106,'Miljövärden urval för publ'!$B$2:$H$490,MATCH(N$3,'Miljövärden urval för publ'!$B$2:$H$2,0),FALSE))</f>
        <v>1.9654199999999998E-3</v>
      </c>
    </row>
    <row r="107" spans="1:14" x14ac:dyDescent="0.35">
      <c r="A107" s="65" t="s">
        <v>540</v>
      </c>
      <c r="B107" s="65" t="s">
        <v>541</v>
      </c>
      <c r="D107" s="60" t="str">
        <f>VLOOKUP(B107,'Miljövärden urval för publ'!$B$2:$V$480,MATCH("ska publiceras:",'Miljövärden urval för publ'!$B$2:$T$2,0),FALSE)</f>
        <v>ja</v>
      </c>
      <c r="E107" s="61">
        <f t="shared" si="3"/>
        <v>71</v>
      </c>
      <c r="H107" s="45">
        <v>105</v>
      </c>
      <c r="I107" s="45" t="str">
        <f t="shared" si="4"/>
        <v>Gotlands Energi AB</v>
      </c>
      <c r="J107" s="45" t="str">
        <f t="shared" si="5"/>
        <v>Hemse</v>
      </c>
      <c r="K107" s="45">
        <f>IF(ISERROR(VLOOKUP($J107,'Miljövärden urval för publ'!$B$2:$H$490,MATCH(K$3,'Miljövärden urval för publ'!$B$2:$H$2,0),FALSE)),"",VLOOKUP($J107,'Miljövärden urval för publ'!$B$2:$H$490,MATCH(K$3,'Miljövärden urval för publ'!$B$2:$H$2,0),FALSE))</f>
        <v>0.108626</v>
      </c>
      <c r="L107" s="45">
        <f>IF(ISERROR(VLOOKUP($J107,'Miljövärden urval för publ'!$B$2:$H$490,MATCH(L$3,'Miljövärden urval för publ'!$B$2:$H$2,0),FALSE)),"",VLOOKUP($J107,'Miljövärden urval för publ'!$B$2:$H$490,MATCH(L$3,'Miljövärden urval för publ'!$B$2:$H$2,0),FALSE))</f>
        <v>21.564499999999999</v>
      </c>
      <c r="M107" s="45">
        <f>IF(ISERROR(VLOOKUP($J107,'Miljövärden urval för publ'!$B$2:$H$490,MATCH(M$3,'Miljövärden urval för publ'!$B$2:$H$2,0),FALSE)),"",VLOOKUP($J107,'Miljövärden urval för publ'!$B$2:$H$490,MATCH(M$3,'Miljövärden urval för publ'!$B$2:$H$2,0),FALSE))</f>
        <v>8.1580600000000008</v>
      </c>
      <c r="N107" s="45">
        <f>IF(ISERROR(VLOOKUP($J107,'Miljövärden urval för publ'!$B$2:$H$490,MATCH(N$3,'Miljövärden urval för publ'!$B$2:$H$2,0),FALSE)),"",VLOOKUP($J107,'Miljövärden urval för publ'!$B$2:$H$490,MATCH(N$3,'Miljövärden urval för publ'!$B$2:$H$2,0),FALSE))</f>
        <v>2.42256E-2</v>
      </c>
    </row>
    <row r="108" spans="1:14" x14ac:dyDescent="0.35">
      <c r="A108" s="65" t="s">
        <v>305</v>
      </c>
      <c r="B108" s="65" t="s">
        <v>306</v>
      </c>
      <c r="D108" s="60" t="str">
        <f>VLOOKUP(B108,'Miljövärden urval för publ'!$B$2:$V$480,MATCH("ska publiceras:",'Miljövärden urval för publ'!$B$2:$T$2,0),FALSE)</f>
        <v>ja</v>
      </c>
      <c r="E108" s="61">
        <f t="shared" si="3"/>
        <v>72</v>
      </c>
      <c r="H108" s="45">
        <v>106</v>
      </c>
      <c r="I108" s="45" t="str">
        <f t="shared" si="4"/>
        <v>Gislaved Energi AB</v>
      </c>
      <c r="J108" s="45" t="str">
        <f t="shared" si="5"/>
        <v>Hestra</v>
      </c>
      <c r="K108" s="45">
        <f>IF(ISERROR(VLOOKUP($J108,'Miljövärden urval för publ'!$B$2:$H$490,MATCH(K$3,'Miljövärden urval för publ'!$B$2:$H$2,0),FALSE)),"",VLOOKUP($J108,'Miljövärden urval för publ'!$B$2:$H$490,MATCH(K$3,'Miljövärden urval för publ'!$B$2:$H$2,0),FALSE))</f>
        <v>0.107933</v>
      </c>
      <c r="L108" s="45">
        <f>IF(ISERROR(VLOOKUP($J108,'Miljövärden urval för publ'!$B$2:$H$490,MATCH(L$3,'Miljövärden urval för publ'!$B$2:$H$2,0),FALSE)),"",VLOOKUP($J108,'Miljövärden urval för publ'!$B$2:$H$490,MATCH(L$3,'Miljövärden urval för publ'!$B$2:$H$2,0),FALSE))</f>
        <v>19.995100000000001</v>
      </c>
      <c r="M108" s="45">
        <f>IF(ISERROR(VLOOKUP($J108,'Miljövärden urval för publ'!$B$2:$H$490,MATCH(M$3,'Miljövärden urval för publ'!$B$2:$H$2,0),FALSE)),"",VLOOKUP($J108,'Miljövärden urval för publ'!$B$2:$H$490,MATCH(M$3,'Miljövärden urval för publ'!$B$2:$H$2,0),FALSE))</f>
        <v>9.4649099999999997</v>
      </c>
      <c r="N108" s="45">
        <f>IF(ISERROR(VLOOKUP($J108,'Miljövärden urval för publ'!$B$2:$H$490,MATCH(N$3,'Miljövärden urval för publ'!$B$2:$H$2,0),FALSE)),"",VLOOKUP($J108,'Miljövärden urval för publ'!$B$2:$H$490,MATCH(N$3,'Miljövärden urval för publ'!$B$2:$H$2,0),FALSE))</f>
        <v>7.0827599999999996E-3</v>
      </c>
    </row>
    <row r="109" spans="1:14" x14ac:dyDescent="0.35">
      <c r="A109" s="65" t="s">
        <v>154</v>
      </c>
      <c r="B109" s="65" t="s">
        <v>157</v>
      </c>
      <c r="D109" s="60" t="str">
        <f>VLOOKUP(B109,'Miljövärden urval för publ'!$B$2:$V$480,MATCH("ska publiceras:",'Miljövärden urval för publ'!$B$2:$T$2,0),FALSE)</f>
        <v>ja</v>
      </c>
      <c r="E109" s="61">
        <f t="shared" si="3"/>
        <v>73</v>
      </c>
      <c r="H109" s="45">
        <v>107</v>
      </c>
      <c r="I109" s="45" t="str">
        <f t="shared" si="4"/>
        <v>Hjo Energi AB</v>
      </c>
      <c r="J109" s="45" t="str">
        <f t="shared" si="5"/>
        <v>Hjo</v>
      </c>
      <c r="K109" s="45">
        <f>IF(ISERROR(VLOOKUP($J109,'Miljövärden urval för publ'!$B$2:$H$490,MATCH(K$3,'Miljövärden urval för publ'!$B$2:$H$2,0),FALSE)),"",VLOOKUP($J109,'Miljövärden urval för publ'!$B$2:$H$490,MATCH(K$3,'Miljövärden urval för publ'!$B$2:$H$2,0),FALSE))</f>
        <v>0.26799099999999998</v>
      </c>
      <c r="L109" s="45">
        <f>IF(ISERROR(VLOOKUP($J109,'Miljövärden urval för publ'!$B$2:$H$490,MATCH(L$3,'Miljövärden urval för publ'!$B$2:$H$2,0),FALSE)),"",VLOOKUP($J109,'Miljövärden urval för publ'!$B$2:$H$490,MATCH(L$3,'Miljövärden urval för publ'!$B$2:$H$2,0),FALSE))</f>
        <v>60.225099999999998</v>
      </c>
      <c r="M109" s="45">
        <f>IF(ISERROR(VLOOKUP($J109,'Miljövärden urval för publ'!$B$2:$H$490,MATCH(M$3,'Miljövärden urval för publ'!$B$2:$H$2,0),FALSE)),"",VLOOKUP($J109,'Miljövärden urval för publ'!$B$2:$H$490,MATCH(M$3,'Miljövärden urval för publ'!$B$2:$H$2,0),FALSE))</f>
        <v>11.9971</v>
      </c>
      <c r="N109" s="45">
        <f>IF(ISERROR(VLOOKUP($J109,'Miljövärden urval för publ'!$B$2:$H$490,MATCH(N$3,'Miljövärden urval för publ'!$B$2:$H$2,0),FALSE)),"",VLOOKUP($J109,'Miljövärden urval för publ'!$B$2:$H$490,MATCH(N$3,'Miljövärden urval för publ'!$B$2:$H$2,0),FALSE))</f>
        <v>0.13435</v>
      </c>
    </row>
    <row r="110" spans="1:14" x14ac:dyDescent="0.35">
      <c r="A110" s="65" t="s">
        <v>312</v>
      </c>
      <c r="B110" s="65" t="s">
        <v>313</v>
      </c>
      <c r="D110" s="60" t="str">
        <f>VLOOKUP(B110,'Miljövärden urval för publ'!$B$2:$V$480,MATCH("ska publiceras:",'Miljövärden urval för publ'!$B$2:$T$2,0),FALSE)</f>
        <v>ja</v>
      </c>
      <c r="E110" s="61">
        <f t="shared" si="3"/>
        <v>74</v>
      </c>
      <c r="H110" s="45">
        <v>108</v>
      </c>
      <c r="I110" s="45" t="str">
        <f t="shared" si="4"/>
        <v>Öresundskraft AB</v>
      </c>
      <c r="J110" s="45" t="str">
        <f t="shared" si="5"/>
        <v>Hjärnarp</v>
      </c>
      <c r="K110" s="45">
        <f>IF(ISERROR(VLOOKUP($J110,'Miljövärden urval för publ'!$B$2:$H$490,MATCH(K$3,'Miljövärden urval för publ'!$B$2:$H$2,0),FALSE)),"",VLOOKUP($J110,'Miljövärden urval för publ'!$B$2:$H$490,MATCH(K$3,'Miljövärden urval för publ'!$B$2:$H$2,0),FALSE))</f>
        <v>0.22376499999999999</v>
      </c>
      <c r="L110" s="45">
        <f>IF(ISERROR(VLOOKUP($J110,'Miljövärden urval för publ'!$B$2:$H$490,MATCH(L$3,'Miljövärden urval för publ'!$B$2:$H$2,0),FALSE)),"",VLOOKUP($J110,'Miljövärden urval för publ'!$B$2:$H$490,MATCH(L$3,'Miljövärden urval för publ'!$B$2:$H$2,0),FALSE))</f>
        <v>18.8368</v>
      </c>
      <c r="M110" s="45">
        <f>IF(ISERROR(VLOOKUP($J110,'Miljövärden urval för publ'!$B$2:$H$490,MATCH(M$3,'Miljövärden urval för publ'!$B$2:$H$2,0),FALSE)),"",VLOOKUP($J110,'Miljövärden urval för publ'!$B$2:$H$490,MATCH(M$3,'Miljövärden urval för publ'!$B$2:$H$2,0),FALSE))</f>
        <v>16.390899999999998</v>
      </c>
      <c r="N110" s="45">
        <f>IF(ISERROR(VLOOKUP($J110,'Miljövärden urval för publ'!$B$2:$H$490,MATCH(N$3,'Miljövärden urval för publ'!$B$2:$H$2,0),FALSE)),"",VLOOKUP($J110,'Miljövärden urval för publ'!$B$2:$H$490,MATCH(N$3,'Miljövärden urval för publ'!$B$2:$H$2,0),FALSE))</f>
        <v>1.7108000000000002E-2</v>
      </c>
    </row>
    <row r="111" spans="1:14" x14ac:dyDescent="0.35">
      <c r="A111" s="65" t="s">
        <v>579</v>
      </c>
      <c r="B111" s="65" t="s">
        <v>581</v>
      </c>
      <c r="D111" s="60" t="str">
        <f>VLOOKUP(B111,'Miljövärden urval för publ'!$B$2:$V$480,MATCH("ska publiceras:",'Miljövärden urval för publ'!$B$2:$T$2,0),FALSE)</f>
        <v>ja</v>
      </c>
      <c r="E111" s="61">
        <f t="shared" si="3"/>
        <v>75</v>
      </c>
      <c r="H111" s="45">
        <v>109</v>
      </c>
      <c r="I111" s="45" t="str">
        <f t="shared" si="4"/>
        <v>Värmevärden AB</v>
      </c>
      <c r="J111" s="45" t="str">
        <f t="shared" si="5"/>
        <v>Hofors(Värmevärden)</v>
      </c>
      <c r="K111" s="45">
        <f>IF(ISERROR(VLOOKUP($J111,'Miljövärden urval för publ'!$B$2:$H$490,MATCH(K$3,'Miljövärden urval för publ'!$B$2:$H$2,0),FALSE)),"",VLOOKUP($J111,'Miljövärden urval för publ'!$B$2:$H$490,MATCH(K$3,'Miljövärden urval för publ'!$B$2:$H$2,0),FALSE))</f>
        <v>0.21834000000000001</v>
      </c>
      <c r="L111" s="45">
        <f>IF(ISERROR(VLOOKUP($J111,'Miljövärden urval för publ'!$B$2:$H$490,MATCH(L$3,'Miljövärden urval för publ'!$B$2:$H$2,0),FALSE)),"",VLOOKUP($J111,'Miljövärden urval för publ'!$B$2:$H$490,MATCH(L$3,'Miljövärden urval för publ'!$B$2:$H$2,0),FALSE))</f>
        <v>7.9343899999999996</v>
      </c>
      <c r="M111" s="45">
        <f>IF(ISERROR(VLOOKUP($J111,'Miljövärden urval för publ'!$B$2:$H$490,MATCH(M$3,'Miljövärden urval för publ'!$B$2:$H$2,0),FALSE)),"",VLOOKUP($J111,'Miljövärden urval för publ'!$B$2:$H$490,MATCH(M$3,'Miljövärden urval för publ'!$B$2:$H$2,0),FALSE))</f>
        <v>6.1105299999999998</v>
      </c>
      <c r="N111" s="45">
        <f>IF(ISERROR(VLOOKUP($J111,'Miljövärden urval för publ'!$B$2:$H$490,MATCH(N$3,'Miljövärden urval för publ'!$B$2:$H$2,0),FALSE)),"",VLOOKUP($J111,'Miljövärden urval för publ'!$B$2:$H$490,MATCH(N$3,'Miljövärden urval för publ'!$B$2:$H$2,0),FALSE))</f>
        <v>1.5796199999999999E-3</v>
      </c>
    </row>
    <row r="112" spans="1:14" x14ac:dyDescent="0.35">
      <c r="A112" s="65" t="s">
        <v>187</v>
      </c>
      <c r="B112" s="65" t="s">
        <v>1071</v>
      </c>
      <c r="D112" s="60" t="str">
        <f>VLOOKUP(B112,'Miljövärden urval för publ'!$B$2:$V$480,MATCH("ska publiceras:",'Miljövärden urval för publ'!$B$2:$T$2,0),FALSE)</f>
        <v>nej</v>
      </c>
      <c r="E112" s="61">
        <f t="shared" si="3"/>
        <v>75</v>
      </c>
      <c r="H112" s="45">
        <v>110</v>
      </c>
      <c r="I112" s="45" t="str">
        <f t="shared" si="4"/>
        <v>Vetlanda Energi och Teknik AB</v>
      </c>
      <c r="J112" s="45" t="str">
        <f t="shared" si="5"/>
        <v>Holsby</v>
      </c>
      <c r="K112" s="45">
        <f>IF(ISERROR(VLOOKUP($J112,'Miljövärden urval för publ'!$B$2:$H$490,MATCH(K$3,'Miljövärden urval för publ'!$B$2:$H$2,0),FALSE)),"",VLOOKUP($J112,'Miljövärden urval för publ'!$B$2:$H$490,MATCH(K$3,'Miljövärden urval för publ'!$B$2:$H$2,0),FALSE))</f>
        <v>0.363514</v>
      </c>
      <c r="L112" s="45">
        <f>IF(ISERROR(VLOOKUP($J112,'Miljövärden urval för publ'!$B$2:$H$490,MATCH(L$3,'Miljövärden urval för publ'!$B$2:$H$2,0),FALSE)),"",VLOOKUP($J112,'Miljövärden urval för publ'!$B$2:$H$490,MATCH(L$3,'Miljövärden urval för publ'!$B$2:$H$2,0),FALSE))</f>
        <v>82.482399999999998</v>
      </c>
      <c r="M112" s="45">
        <f>IF(ISERROR(VLOOKUP($J112,'Miljövärden urval för publ'!$B$2:$H$490,MATCH(M$3,'Miljövärden urval för publ'!$B$2:$H$2,0),FALSE)),"",VLOOKUP($J112,'Miljövärden urval för publ'!$B$2:$H$490,MATCH(M$3,'Miljövärden urval för publ'!$B$2:$H$2,0),FALSE))</f>
        <v>12.8565</v>
      </c>
      <c r="N112" s="45">
        <f>IF(ISERROR(VLOOKUP($J112,'Miljövärden urval för publ'!$B$2:$H$490,MATCH(N$3,'Miljövärden urval för publ'!$B$2:$H$2,0),FALSE)),"",VLOOKUP($J112,'Miljövärden urval för publ'!$B$2:$H$490,MATCH(N$3,'Miljövärden urval för publ'!$B$2:$H$2,0),FALSE))</f>
        <v>0.18294099999999999</v>
      </c>
    </row>
    <row r="113" spans="1:14" x14ac:dyDescent="0.35">
      <c r="A113" s="65" t="s">
        <v>196</v>
      </c>
      <c r="B113" s="65" t="s">
        <v>197</v>
      </c>
      <c r="D113" s="60" t="str">
        <f>VLOOKUP(B113,'Miljövärden urval för publ'!$B$2:$V$480,MATCH("ska publiceras:",'Miljövärden urval för publ'!$B$2:$T$2,0),FALSE)</f>
        <v>ja</v>
      </c>
      <c r="E113" s="61">
        <f t="shared" si="3"/>
        <v>76</v>
      </c>
      <c r="H113" s="45">
        <v>111</v>
      </c>
      <c r="I113" s="45" t="str">
        <f t="shared" si="4"/>
        <v>Lantmännen Agrovärme AB</v>
      </c>
      <c r="J113" s="45" t="str">
        <f t="shared" si="5"/>
        <v>Horred</v>
      </c>
      <c r="K113" s="45">
        <f>IF(ISERROR(VLOOKUP($J113,'Miljövärden urval för publ'!$B$2:$H$490,MATCH(K$3,'Miljövärden urval för publ'!$B$2:$H$2,0),FALSE)),"",VLOOKUP($J113,'Miljövärden urval för publ'!$B$2:$H$490,MATCH(K$3,'Miljövärden urval för publ'!$B$2:$H$2,0),FALSE))</f>
        <v>0.63095199999999996</v>
      </c>
      <c r="L113" s="45">
        <f>IF(ISERROR(VLOOKUP($J113,'Miljövärden urval för publ'!$B$2:$H$490,MATCH(L$3,'Miljövärden urval för publ'!$B$2:$H$2,0),FALSE)),"",VLOOKUP($J113,'Miljövärden urval för publ'!$B$2:$H$490,MATCH(L$3,'Miljövärden urval för publ'!$B$2:$H$2,0),FALSE))</f>
        <v>121.916</v>
      </c>
      <c r="M113" s="45">
        <f>IF(ISERROR(VLOOKUP($J113,'Miljövärden urval för publ'!$B$2:$H$490,MATCH(M$3,'Miljövärden urval för publ'!$B$2:$H$2,0),FALSE)),"",VLOOKUP($J113,'Miljövärden urval för publ'!$B$2:$H$490,MATCH(M$3,'Miljövärden urval för publ'!$B$2:$H$2,0),FALSE))</f>
        <v>22.902200000000001</v>
      </c>
      <c r="N113" s="45">
        <f>IF(ISERROR(VLOOKUP($J113,'Miljövärden urval för publ'!$B$2:$H$490,MATCH(N$3,'Miljövärden urval för publ'!$B$2:$H$2,0),FALSE)),"",VLOOKUP($J113,'Miljövärden urval för publ'!$B$2:$H$490,MATCH(N$3,'Miljövärden urval för publ'!$B$2:$H$2,0),FALSE))</f>
        <v>0.26736700000000002</v>
      </c>
    </row>
    <row r="114" spans="1:14" x14ac:dyDescent="0.35">
      <c r="A114" s="65" t="s">
        <v>371</v>
      </c>
      <c r="B114" s="65" t="s">
        <v>374</v>
      </c>
      <c r="D114" s="60" t="str">
        <f>VLOOKUP(B114,'Miljövärden urval för publ'!$B$2:$V$480,MATCH("ska publiceras:",'Miljövärden urval för publ'!$B$2:$T$2,0),FALSE)</f>
        <v>ja</v>
      </c>
      <c r="E114" s="61">
        <f t="shared" si="3"/>
        <v>77</v>
      </c>
      <c r="H114" s="45">
        <v>112</v>
      </c>
      <c r="I114" s="45" t="str">
        <f t="shared" si="4"/>
        <v>Värmevärden AB</v>
      </c>
      <c r="J114" s="45" t="str">
        <f t="shared" si="5"/>
        <v>Hudiksvall</v>
      </c>
      <c r="K114" s="45">
        <f>IF(ISERROR(VLOOKUP($J114,'Miljövärden urval för publ'!$B$2:$H$490,MATCH(K$3,'Miljövärden urval för publ'!$B$2:$H$2,0),FALSE)),"",VLOOKUP($J114,'Miljövärden urval för publ'!$B$2:$H$490,MATCH(K$3,'Miljövärden urval för publ'!$B$2:$H$2,0),FALSE))</f>
        <v>0.13606099999999999</v>
      </c>
      <c r="L114" s="45">
        <f>IF(ISERROR(VLOOKUP($J114,'Miljövärden urval för publ'!$B$2:$H$490,MATCH(L$3,'Miljövärden urval för publ'!$B$2:$H$2,0),FALSE)),"",VLOOKUP($J114,'Miljövärden urval för publ'!$B$2:$H$490,MATCH(L$3,'Miljövärden urval för publ'!$B$2:$H$2,0),FALSE))</f>
        <v>11.9925</v>
      </c>
      <c r="M114" s="45">
        <f>IF(ISERROR(VLOOKUP($J114,'Miljövärden urval för publ'!$B$2:$H$490,MATCH(M$3,'Miljövärden urval för publ'!$B$2:$H$2,0),FALSE)),"",VLOOKUP($J114,'Miljövärden urval för publ'!$B$2:$H$490,MATCH(M$3,'Miljövärden urval för publ'!$B$2:$H$2,0),FALSE))</f>
        <v>6.2631199999999998</v>
      </c>
      <c r="N114" s="45">
        <f>IF(ISERROR(VLOOKUP($J114,'Miljövärden urval för publ'!$B$2:$H$490,MATCH(N$3,'Miljövärden urval för publ'!$B$2:$H$2,0),FALSE)),"",VLOOKUP($J114,'Miljövärden urval för publ'!$B$2:$H$490,MATCH(N$3,'Miljövärden urval för publ'!$B$2:$H$2,0),FALSE))</f>
        <v>1.46962E-2</v>
      </c>
    </row>
    <row r="115" spans="1:14" x14ac:dyDescent="0.35">
      <c r="A115" s="65" t="s">
        <v>550</v>
      </c>
      <c r="B115" s="65" t="s">
        <v>554</v>
      </c>
      <c r="D115" s="60" t="str">
        <f>VLOOKUP(B115,'Miljövärden urval för publ'!$B$2:$V$480,MATCH("ska publiceras:",'Miljövärden urval för publ'!$B$2:$T$2,0),FALSE)</f>
        <v>ja</v>
      </c>
      <c r="E115" s="61">
        <f t="shared" si="3"/>
        <v>78</v>
      </c>
      <c r="H115" s="45">
        <v>113</v>
      </c>
      <c r="I115" s="45" t="str">
        <f t="shared" si="4"/>
        <v>Övik Energi AB</v>
      </c>
      <c r="J115" s="45" t="str">
        <f t="shared" si="5"/>
        <v>Husum</v>
      </c>
      <c r="K115" s="45">
        <f>IF(ISERROR(VLOOKUP($J115,'Miljövärden urval för publ'!$B$2:$H$490,MATCH(K$3,'Miljövärden urval för publ'!$B$2:$H$2,0),FALSE)),"",VLOOKUP($J115,'Miljövärden urval för publ'!$B$2:$H$490,MATCH(K$3,'Miljövärden urval för publ'!$B$2:$H$2,0),FALSE))</f>
        <v>0.146485</v>
      </c>
      <c r="L115" s="45">
        <f>IF(ISERROR(VLOOKUP($J115,'Miljövärden urval för publ'!$B$2:$H$490,MATCH(L$3,'Miljövärden urval för publ'!$B$2:$H$2,0),FALSE)),"",VLOOKUP($J115,'Miljövärden urval för publ'!$B$2:$H$490,MATCH(L$3,'Miljövärden urval för publ'!$B$2:$H$2,0),FALSE))</f>
        <v>27.979399999999998</v>
      </c>
      <c r="M115" s="45">
        <f>IF(ISERROR(VLOOKUP($J115,'Miljövärden urval för publ'!$B$2:$H$490,MATCH(M$3,'Miljövärden urval för publ'!$B$2:$H$2,0),FALSE)),"",VLOOKUP($J115,'Miljövärden urval för publ'!$B$2:$H$490,MATCH(M$3,'Miljövärden urval för publ'!$B$2:$H$2,0),FALSE))</f>
        <v>4.6473500000000003</v>
      </c>
      <c r="N115" s="45">
        <f>IF(ISERROR(VLOOKUP($J115,'Miljövärden urval för publ'!$B$2:$H$490,MATCH(N$3,'Miljövärden urval för publ'!$B$2:$H$2,0),FALSE)),"",VLOOKUP($J115,'Miljövärden urval för publ'!$B$2:$H$490,MATCH(N$3,'Miljövärden urval för publ'!$B$2:$H$2,0),FALSE))</f>
        <v>5.4885900000000001E-2</v>
      </c>
    </row>
    <row r="116" spans="1:14" x14ac:dyDescent="0.35">
      <c r="A116" s="65" t="s">
        <v>175</v>
      </c>
      <c r="B116" s="65" t="s">
        <v>178</v>
      </c>
      <c r="D116" s="60" t="str">
        <f>VLOOKUP(B116,'Miljövärden urval för publ'!$B$2:$V$480,MATCH("ska publiceras:",'Miljövärden urval för publ'!$B$2:$T$2,0),FALSE)</f>
        <v>ja</v>
      </c>
      <c r="E116" s="61">
        <f t="shared" si="3"/>
        <v>79</v>
      </c>
      <c r="H116" s="45">
        <v>114</v>
      </c>
      <c r="I116" s="45" t="str">
        <f t="shared" si="4"/>
        <v>Degerfors Energi AB</v>
      </c>
      <c r="J116" s="45" t="str">
        <f t="shared" si="5"/>
        <v>HVC Degerfors</v>
      </c>
      <c r="K116" s="45">
        <f>IF(ISERROR(VLOOKUP($J116,'Miljövärden urval för publ'!$B$2:$H$490,MATCH(K$3,'Miljövärden urval för publ'!$B$2:$H$2,0),FALSE)),"",VLOOKUP($J116,'Miljövärden urval för publ'!$B$2:$H$490,MATCH(K$3,'Miljövärden urval för publ'!$B$2:$H$2,0),FALSE))</f>
        <v>0.215256</v>
      </c>
      <c r="L116" s="45">
        <f>IF(ISERROR(VLOOKUP($J116,'Miljövärden urval för publ'!$B$2:$H$490,MATCH(L$3,'Miljövärden urval för publ'!$B$2:$H$2,0),FALSE)),"",VLOOKUP($J116,'Miljövärden urval för publ'!$B$2:$H$490,MATCH(L$3,'Miljövärden urval för publ'!$B$2:$H$2,0),FALSE))</f>
        <v>22.950099999999999</v>
      </c>
      <c r="M116" s="45">
        <f>IF(ISERROR(VLOOKUP($J116,'Miljövärden urval för publ'!$B$2:$H$490,MATCH(M$3,'Miljövärden urval för publ'!$B$2:$H$2,0),FALSE)),"",VLOOKUP($J116,'Miljövärden urval för publ'!$B$2:$H$490,MATCH(M$3,'Miljövärden urval för publ'!$B$2:$H$2,0),FALSE))</f>
        <v>16.791699999999999</v>
      </c>
      <c r="N116" s="45">
        <f>IF(ISERROR(VLOOKUP($J116,'Miljövärden urval för publ'!$B$2:$H$490,MATCH(N$3,'Miljövärden urval för publ'!$B$2:$H$2,0),FALSE)),"",VLOOKUP($J116,'Miljövärden urval för publ'!$B$2:$H$490,MATCH(N$3,'Miljövärden urval för publ'!$B$2:$H$2,0),FALSE))</f>
        <v>3.9411700000000001E-2</v>
      </c>
    </row>
    <row r="117" spans="1:14" x14ac:dyDescent="0.35">
      <c r="A117" s="65" t="s">
        <v>550</v>
      </c>
      <c r="B117" s="65" t="s">
        <v>555</v>
      </c>
      <c r="D117" s="60" t="str">
        <f>VLOOKUP(B117,'Miljövärden urval för publ'!$B$2:$V$480,MATCH("ska publiceras:",'Miljövärden urval för publ'!$B$2:$T$2,0),FALSE)</f>
        <v>ja</v>
      </c>
      <c r="E117" s="61">
        <f t="shared" si="3"/>
        <v>80</v>
      </c>
      <c r="H117" s="45">
        <v>115</v>
      </c>
      <c r="I117" s="45" t="str">
        <f t="shared" si="4"/>
        <v>Kungälv Energi AB</v>
      </c>
      <c r="J117" s="45" t="str">
        <f t="shared" si="5"/>
        <v>HVC Kode</v>
      </c>
      <c r="K117" s="45">
        <f>IF(ISERROR(VLOOKUP($J117,'Miljövärden urval för publ'!$B$2:$H$490,MATCH(K$3,'Miljövärden urval för publ'!$B$2:$H$2,0),FALSE)),"",VLOOKUP($J117,'Miljövärden urval för publ'!$B$2:$H$490,MATCH(K$3,'Miljövärden urval för publ'!$B$2:$H$2,0),FALSE))</f>
        <v>0.193852</v>
      </c>
      <c r="L117" s="45">
        <f>IF(ISERROR(VLOOKUP($J117,'Miljövärden urval för publ'!$B$2:$H$490,MATCH(L$3,'Miljövärden urval för publ'!$B$2:$H$2,0),FALSE)),"",VLOOKUP($J117,'Miljövärden urval för publ'!$B$2:$H$490,MATCH(L$3,'Miljövärden urval för publ'!$B$2:$H$2,0),FALSE))</f>
        <v>14.9176</v>
      </c>
      <c r="M117" s="45">
        <f>IF(ISERROR(VLOOKUP($J117,'Miljövärden urval för publ'!$B$2:$H$490,MATCH(M$3,'Miljövärden urval för publ'!$B$2:$H$2,0),FALSE)),"",VLOOKUP($J117,'Miljövärden urval för publ'!$B$2:$H$490,MATCH(M$3,'Miljövärden urval för publ'!$B$2:$H$2,0),FALSE))</f>
        <v>16.2395</v>
      </c>
      <c r="N117" s="45">
        <f>IF(ISERROR(VLOOKUP($J117,'Miljövärden urval för publ'!$B$2:$H$490,MATCH(N$3,'Miljövärden urval för publ'!$B$2:$H$2,0),FALSE)),"",VLOOKUP($J117,'Miljövärden urval för publ'!$B$2:$H$490,MATCH(N$3,'Miljövärden urval för publ'!$B$2:$H$2,0),FALSE))</f>
        <v>1.1637399999999999E-2</v>
      </c>
    </row>
    <row r="118" spans="1:14" x14ac:dyDescent="0.35">
      <c r="A118" s="65" t="s">
        <v>293</v>
      </c>
      <c r="B118" s="65" t="s">
        <v>294</v>
      </c>
      <c r="D118" s="60" t="str">
        <f>VLOOKUP(B118,'Miljövärden urval för publ'!$B$2:$V$480,MATCH("ska publiceras:",'Miljövärden urval för publ'!$B$2:$T$2,0),FALSE)</f>
        <v>ja</v>
      </c>
      <c r="E118" s="61">
        <f t="shared" si="3"/>
        <v>81</v>
      </c>
      <c r="H118" s="45">
        <v>116</v>
      </c>
      <c r="I118" s="45" t="str">
        <f t="shared" si="4"/>
        <v>Kungälv Energi AB</v>
      </c>
      <c r="J118" s="45" t="str">
        <f t="shared" si="5"/>
        <v>HVC Kärna</v>
      </c>
      <c r="K118" s="45">
        <f>IF(ISERROR(VLOOKUP($J118,'Miljövärden urval för publ'!$B$2:$H$490,MATCH(K$3,'Miljövärden urval för publ'!$B$2:$H$2,0),FALSE)),"",VLOOKUP($J118,'Miljövärden urval för publ'!$B$2:$H$490,MATCH(K$3,'Miljövärden urval för publ'!$B$2:$H$2,0),FALSE))</f>
        <v>0.25776500000000002</v>
      </c>
      <c r="L118" s="45">
        <f>IF(ISERROR(VLOOKUP($J118,'Miljövärden urval för publ'!$B$2:$H$490,MATCH(L$3,'Miljövärden urval för publ'!$B$2:$H$2,0),FALSE)),"",VLOOKUP($J118,'Miljövärden urval för publ'!$B$2:$H$490,MATCH(L$3,'Miljövärden urval för publ'!$B$2:$H$2,0),FALSE))</f>
        <v>25.593599999999999</v>
      </c>
      <c r="M118" s="45">
        <f>IF(ISERROR(VLOOKUP($J118,'Miljövärden urval för publ'!$B$2:$H$490,MATCH(M$3,'Miljövärden urval för publ'!$B$2:$H$2,0),FALSE)),"",VLOOKUP($J118,'Miljövärden urval för publ'!$B$2:$H$490,MATCH(M$3,'Miljövärden urval för publ'!$B$2:$H$2,0),FALSE))</f>
        <v>16.380299999999998</v>
      </c>
      <c r="N118" s="45">
        <f>IF(ISERROR(VLOOKUP($J118,'Miljövärden urval för publ'!$B$2:$H$490,MATCH(N$3,'Miljövärden urval för publ'!$B$2:$H$2,0),FALSE)),"",VLOOKUP($J118,'Miljövärden urval för publ'!$B$2:$H$490,MATCH(N$3,'Miljövärden urval för publ'!$B$2:$H$2,0),FALSE))</f>
        <v>3.3532100000000002E-2</v>
      </c>
    </row>
    <row r="119" spans="1:14" x14ac:dyDescent="0.35">
      <c r="A119" s="65" t="s">
        <v>574</v>
      </c>
      <c r="B119" s="65" t="s">
        <v>576</v>
      </c>
      <c r="D119" s="60" t="str">
        <f>VLOOKUP(B119,'Miljövärden urval för publ'!$B$2:$V$480,MATCH("ska publiceras:",'Miljövärden urval för publ'!$B$2:$T$2,0),FALSE)</f>
        <v>ja</v>
      </c>
      <c r="E119" s="61">
        <f t="shared" si="3"/>
        <v>82</v>
      </c>
      <c r="H119" s="45">
        <v>117</v>
      </c>
      <c r="I119" s="45" t="str">
        <f t="shared" si="4"/>
        <v>Kungälv Energi AB</v>
      </c>
      <c r="J119" s="45" t="str">
        <f t="shared" si="5"/>
        <v>HVC Stålkullen</v>
      </c>
      <c r="K119" s="45">
        <f>IF(ISERROR(VLOOKUP($J119,'Miljövärden urval för publ'!$B$2:$H$490,MATCH(K$3,'Miljövärden urval för publ'!$B$2:$H$2,0),FALSE)),"",VLOOKUP($J119,'Miljövärden urval för publ'!$B$2:$H$490,MATCH(K$3,'Miljövärden urval för publ'!$B$2:$H$2,0),FALSE))</f>
        <v>0.165133</v>
      </c>
      <c r="L119" s="45">
        <f>IF(ISERROR(VLOOKUP($J119,'Miljövärden urval för publ'!$B$2:$H$490,MATCH(L$3,'Miljövärden urval för publ'!$B$2:$H$2,0),FALSE)),"",VLOOKUP($J119,'Miljövärden urval för publ'!$B$2:$H$490,MATCH(L$3,'Miljövärden urval för publ'!$B$2:$H$2,0),FALSE))</f>
        <v>13.7767</v>
      </c>
      <c r="M119" s="45">
        <f>IF(ISERROR(VLOOKUP($J119,'Miljövärden urval för publ'!$B$2:$H$490,MATCH(M$3,'Miljövärden urval för publ'!$B$2:$H$2,0),FALSE)),"",VLOOKUP($J119,'Miljövärden urval för publ'!$B$2:$H$490,MATCH(M$3,'Miljövärden urval för publ'!$B$2:$H$2,0),FALSE))</f>
        <v>13.8506</v>
      </c>
      <c r="N119" s="45">
        <f>IF(ISERROR(VLOOKUP($J119,'Miljövärden urval för publ'!$B$2:$H$490,MATCH(N$3,'Miljövärden urval för publ'!$B$2:$H$2,0),FALSE)),"",VLOOKUP($J119,'Miljövärden urval för publ'!$B$2:$H$490,MATCH(N$3,'Miljövärden urval för publ'!$B$2:$H$2,0),FALSE))</f>
        <v>1.7367500000000001E-2</v>
      </c>
    </row>
    <row r="120" spans="1:14" x14ac:dyDescent="0.35">
      <c r="A120" s="65" t="s">
        <v>248</v>
      </c>
      <c r="B120" s="65" t="s">
        <v>251</v>
      </c>
      <c r="D120" s="60" t="str">
        <f>VLOOKUP(B120,'Miljövärden urval för publ'!$B$2:$V$480,MATCH("ska publiceras:",'Miljövärden urval för publ'!$B$2:$T$2,0),FALSE)</f>
        <v>ja</v>
      </c>
      <c r="E120" s="61">
        <f t="shared" si="3"/>
        <v>83</v>
      </c>
      <c r="H120" s="45">
        <v>118</v>
      </c>
      <c r="I120" s="45" t="str">
        <f t="shared" si="4"/>
        <v>Värmevärden AB</v>
      </c>
      <c r="J120" s="45" t="str">
        <f t="shared" si="5"/>
        <v>Hällefors</v>
      </c>
      <c r="K120" s="45">
        <f>IF(ISERROR(VLOOKUP($J120,'Miljövärden urval för publ'!$B$2:$H$490,MATCH(K$3,'Miljövärden urval för publ'!$B$2:$H$2,0),FALSE)),"",VLOOKUP($J120,'Miljövärden urval för publ'!$B$2:$H$490,MATCH(K$3,'Miljövärden urval för publ'!$B$2:$H$2,0),FALSE))</f>
        <v>0.104132</v>
      </c>
      <c r="L120" s="45">
        <f>IF(ISERROR(VLOOKUP($J120,'Miljövärden urval för publ'!$B$2:$H$490,MATCH(L$3,'Miljövärden urval för publ'!$B$2:$H$2,0),FALSE)),"",VLOOKUP($J120,'Miljövärden urval för publ'!$B$2:$H$490,MATCH(L$3,'Miljövärden urval för publ'!$B$2:$H$2,0),FALSE))</f>
        <v>15.555300000000001</v>
      </c>
      <c r="M120" s="45">
        <f>IF(ISERROR(VLOOKUP($J120,'Miljövärden urval för publ'!$B$2:$H$490,MATCH(M$3,'Miljövärden urval för publ'!$B$2:$H$2,0),FALSE)),"",VLOOKUP($J120,'Miljövärden urval för publ'!$B$2:$H$490,MATCH(M$3,'Miljövärden urval för publ'!$B$2:$H$2,0),FALSE))</f>
        <v>7.1776400000000002</v>
      </c>
      <c r="N120" s="45">
        <f>IF(ISERROR(VLOOKUP($J120,'Miljövärden urval för publ'!$B$2:$H$490,MATCH(N$3,'Miljövärden urval för publ'!$B$2:$H$2,0),FALSE)),"",VLOOKUP($J120,'Miljövärden urval för publ'!$B$2:$H$490,MATCH(N$3,'Miljövärden urval för publ'!$B$2:$H$2,0),FALSE))</f>
        <v>1.9729699999999999E-2</v>
      </c>
    </row>
    <row r="121" spans="1:14" x14ac:dyDescent="0.35">
      <c r="A121" s="65" t="s">
        <v>282</v>
      </c>
      <c r="B121" s="65" t="s">
        <v>285</v>
      </c>
      <c r="D121" s="60" t="str">
        <f>VLOOKUP(B121,'Miljövärden urval för publ'!$B$2:$V$480,MATCH("ska publiceras:",'Miljövärden urval för publ'!$B$2:$T$2,0),FALSE)</f>
        <v>ja</v>
      </c>
      <c r="E121" s="61">
        <f t="shared" si="3"/>
        <v>84</v>
      </c>
      <c r="H121" s="45">
        <v>119</v>
      </c>
      <c r="I121" s="45" t="str">
        <f t="shared" si="4"/>
        <v>Götene Vatten &amp; Värme AB</v>
      </c>
      <c r="J121" s="45" t="str">
        <f t="shared" si="5"/>
        <v>Hällekis</v>
      </c>
      <c r="K121" s="45">
        <f>IF(ISERROR(VLOOKUP($J121,'Miljövärden urval för publ'!$B$2:$H$490,MATCH(K$3,'Miljövärden urval för publ'!$B$2:$H$2,0),FALSE)),"",VLOOKUP($J121,'Miljövärden urval för publ'!$B$2:$H$490,MATCH(K$3,'Miljövärden urval för publ'!$B$2:$H$2,0),FALSE))</f>
        <v>0.20294499999999999</v>
      </c>
      <c r="L121" s="45">
        <f>IF(ISERROR(VLOOKUP($J121,'Miljövärden urval för publ'!$B$2:$H$490,MATCH(L$3,'Miljövärden urval för publ'!$B$2:$H$2,0),FALSE)),"",VLOOKUP($J121,'Miljövärden urval för publ'!$B$2:$H$490,MATCH(L$3,'Miljövärden urval för publ'!$B$2:$H$2,0),FALSE))</f>
        <v>29.4527</v>
      </c>
      <c r="M121" s="45">
        <f>IF(ISERROR(VLOOKUP($J121,'Miljövärden urval för publ'!$B$2:$H$490,MATCH(M$3,'Miljövärden urval för publ'!$B$2:$H$2,0),FALSE)),"",VLOOKUP($J121,'Miljövärden urval för publ'!$B$2:$H$490,MATCH(M$3,'Miljövärden urval för publ'!$B$2:$H$2,0),FALSE))</f>
        <v>14.2461</v>
      </c>
      <c r="N121" s="45">
        <f>IF(ISERROR(VLOOKUP($J121,'Miljövärden urval för publ'!$B$2:$H$490,MATCH(N$3,'Miljövärden urval för publ'!$B$2:$H$2,0),FALSE)),"",VLOOKUP($J121,'Miljövärden urval för publ'!$B$2:$H$490,MATCH(N$3,'Miljövärden urval för publ'!$B$2:$H$2,0),FALSE))</f>
        <v>6.8836099999999997E-2</v>
      </c>
    </row>
    <row r="122" spans="1:14" x14ac:dyDescent="0.35">
      <c r="A122" s="65" t="s">
        <v>540</v>
      </c>
      <c r="B122" s="65" t="s">
        <v>542</v>
      </c>
      <c r="D122" s="60" t="str">
        <f>VLOOKUP(B122,'Miljövärden urval för publ'!$B$2:$V$480,MATCH("ska publiceras:",'Miljövärden urval för publ'!$B$2:$T$2,0),FALSE)</f>
        <v>ja</v>
      </c>
      <c r="E122" s="61">
        <f t="shared" si="3"/>
        <v>85</v>
      </c>
      <c r="H122" s="45">
        <v>120</v>
      </c>
      <c r="I122" s="45" t="str">
        <f t="shared" si="4"/>
        <v>Härnösand Energi &amp; Miljö AB</v>
      </c>
      <c r="J122" s="45" t="str">
        <f t="shared" si="5"/>
        <v>Härnösand</v>
      </c>
      <c r="K122" s="45">
        <f>IF(ISERROR(VLOOKUP($J122,'Miljövärden urval för publ'!$B$2:$H$490,MATCH(K$3,'Miljövärden urval för publ'!$B$2:$H$2,0),FALSE)),"",VLOOKUP($J122,'Miljövärden urval för publ'!$B$2:$H$490,MATCH(K$3,'Miljövärden urval för publ'!$B$2:$H$2,0),FALSE))</f>
        <v>0.185304</v>
      </c>
      <c r="L122" s="45">
        <f>IF(ISERROR(VLOOKUP($J122,'Miljövärden urval för publ'!$B$2:$H$490,MATCH(L$3,'Miljövärden urval för publ'!$B$2:$H$2,0),FALSE)),"",VLOOKUP($J122,'Miljövärden urval för publ'!$B$2:$H$490,MATCH(L$3,'Miljövärden urval för publ'!$B$2:$H$2,0),FALSE))</f>
        <v>38.069099999999999</v>
      </c>
      <c r="M122" s="45">
        <f>IF(ISERROR(VLOOKUP($J122,'Miljövärden urval för publ'!$B$2:$H$490,MATCH(M$3,'Miljövärden urval för publ'!$B$2:$H$2,0),FALSE)),"",VLOOKUP($J122,'Miljövärden urval för publ'!$B$2:$H$490,MATCH(M$3,'Miljövärden urval för publ'!$B$2:$H$2,0),FALSE))</f>
        <v>7.8836199999999996</v>
      </c>
      <c r="N122" s="45">
        <f>IF(ISERROR(VLOOKUP($J122,'Miljövärden urval för publ'!$B$2:$H$490,MATCH(N$3,'Miljövärden urval för publ'!$B$2:$H$2,0),FALSE)),"",VLOOKUP($J122,'Miljövärden urval för publ'!$B$2:$H$490,MATCH(N$3,'Miljövärden urval för publ'!$B$2:$H$2,0),FALSE))</f>
        <v>4.7497599999999996E-3</v>
      </c>
    </row>
    <row r="123" spans="1:14" x14ac:dyDescent="0.35">
      <c r="A123" s="65" t="s">
        <v>550</v>
      </c>
      <c r="B123" s="65" t="s">
        <v>556</v>
      </c>
      <c r="D123" s="60" t="str">
        <f>VLOOKUP(B123,'Miljövärden urval för publ'!$B$2:$V$480,MATCH("ska publiceras:",'Miljövärden urval för publ'!$B$2:$T$2,0),FALSE)</f>
        <v>ja</v>
      </c>
      <c r="E123" s="61">
        <f t="shared" si="3"/>
        <v>86</v>
      </c>
      <c r="H123" s="45">
        <v>121</v>
      </c>
      <c r="I123" s="45" t="str">
        <f t="shared" si="4"/>
        <v>Hässleholm Miljö AB</v>
      </c>
      <c r="J123" s="45" t="str">
        <f t="shared" si="5"/>
        <v>Hässleholm</v>
      </c>
      <c r="K123" s="45">
        <f>IF(ISERROR(VLOOKUP($J123,'Miljövärden urval för publ'!$B$2:$H$490,MATCH(K$3,'Miljövärden urval för publ'!$B$2:$H$2,0),FALSE)),"",VLOOKUP($J123,'Miljövärden urval för publ'!$B$2:$H$490,MATCH(K$3,'Miljövärden urval för publ'!$B$2:$H$2,0),FALSE))</f>
        <v>0.168572</v>
      </c>
      <c r="L123" s="45">
        <f>IF(ISERROR(VLOOKUP($J123,'Miljövärden urval för publ'!$B$2:$H$490,MATCH(L$3,'Miljövärden urval för publ'!$B$2:$H$2,0),FALSE)),"",VLOOKUP($J123,'Miljövärden urval för publ'!$B$2:$H$490,MATCH(L$3,'Miljövärden urval för publ'!$B$2:$H$2,0),FALSE))</f>
        <v>82.631799999999998</v>
      </c>
      <c r="M123" s="45">
        <f>IF(ISERROR(VLOOKUP($J123,'Miljövärden urval för publ'!$B$2:$H$490,MATCH(M$3,'Miljövärden urval för publ'!$B$2:$H$2,0),FALSE)),"",VLOOKUP($J123,'Miljövärden urval för publ'!$B$2:$H$490,MATCH(M$3,'Miljövärden urval för publ'!$B$2:$H$2,0),FALSE))</f>
        <v>7.0723799999999999</v>
      </c>
      <c r="N123" s="45">
        <f>IF(ISERROR(VLOOKUP($J123,'Miljövärden urval för publ'!$B$2:$H$490,MATCH(N$3,'Miljövärden urval för publ'!$B$2:$H$2,0),FALSE)),"",VLOOKUP($J123,'Miljövärden urval för publ'!$B$2:$H$490,MATCH(N$3,'Miljövärden urval för publ'!$B$2:$H$2,0),FALSE))</f>
        <v>1.7196400000000001E-2</v>
      </c>
    </row>
    <row r="124" spans="1:14" x14ac:dyDescent="0.35">
      <c r="A124" s="65" t="s">
        <v>226</v>
      </c>
      <c r="B124" s="65" t="s">
        <v>227</v>
      </c>
      <c r="D124" s="60" t="str">
        <f>VLOOKUP(B124,'Miljövärden urval för publ'!$B$2:$V$480,MATCH("ska publiceras:",'Miljövärden urval för publ'!$B$2:$T$2,0),FALSE)</f>
        <v>nej</v>
      </c>
      <c r="E124" s="61">
        <f t="shared" si="3"/>
        <v>86</v>
      </c>
      <c r="H124" s="45">
        <v>122</v>
      </c>
      <c r="I124" s="45" t="str">
        <f t="shared" si="4"/>
        <v>Höganäs Energi AB</v>
      </c>
      <c r="J124" s="45" t="str">
        <f t="shared" si="5"/>
        <v>Höganäs</v>
      </c>
      <c r="K124" s="45">
        <f>IF(ISERROR(VLOOKUP($J124,'Miljövärden urval för publ'!$B$2:$H$490,MATCH(K$3,'Miljövärden urval för publ'!$B$2:$H$2,0),FALSE)),"",VLOOKUP($J124,'Miljövärden urval för publ'!$B$2:$H$490,MATCH(K$3,'Miljövärden urval för publ'!$B$2:$H$2,0),FALSE))</f>
        <v>0.25694499999999998</v>
      </c>
      <c r="L124" s="45">
        <f>IF(ISERROR(VLOOKUP($J124,'Miljövärden urval för publ'!$B$2:$H$490,MATCH(L$3,'Miljövärden urval för publ'!$B$2:$H$2,0),FALSE)),"",VLOOKUP($J124,'Miljövärden urval för publ'!$B$2:$H$490,MATCH(L$3,'Miljövärden urval för publ'!$B$2:$H$2,0),FALSE))</f>
        <v>47.456200000000003</v>
      </c>
      <c r="M124" s="45">
        <f>IF(ISERROR(VLOOKUP($J124,'Miljövärden urval för publ'!$B$2:$H$490,MATCH(M$3,'Miljövärden urval för publ'!$B$2:$H$2,0),FALSE)),"",VLOOKUP($J124,'Miljövärden urval för publ'!$B$2:$H$490,MATCH(M$3,'Miljövärden urval för publ'!$B$2:$H$2,0),FALSE))</f>
        <v>8.8726299999999991</v>
      </c>
      <c r="N124" s="45">
        <f>IF(ISERROR(VLOOKUP($J124,'Miljövärden urval för publ'!$B$2:$H$490,MATCH(N$3,'Miljövärden urval för publ'!$B$2:$H$2,0),FALSE)),"",VLOOKUP($J124,'Miljövärden urval för publ'!$B$2:$H$490,MATCH(N$3,'Miljövärden urval för publ'!$B$2:$H$2,0),FALSE))</f>
        <v>0.19703599999999999</v>
      </c>
    </row>
    <row r="125" spans="1:14" x14ac:dyDescent="0.35">
      <c r="A125" s="65" t="s">
        <v>521</v>
      </c>
      <c r="B125" s="65" t="s">
        <v>524</v>
      </c>
      <c r="D125" s="60" t="str">
        <f>VLOOKUP(B125,'Miljövärden urval för publ'!$B$2:$V$480,MATCH("ska publiceras:",'Miljövärden urval för publ'!$B$2:$T$2,0),FALSE)</f>
        <v>ja</v>
      </c>
      <c r="E125" s="61">
        <f t="shared" si="3"/>
        <v>87</v>
      </c>
      <c r="H125" s="45">
        <v>123</v>
      </c>
      <c r="I125" s="45" t="str">
        <f t="shared" si="4"/>
        <v>E.ON Värme Sverige AB</v>
      </c>
      <c r="J125" s="45" t="str">
        <f t="shared" si="5"/>
        <v>HÖK</v>
      </c>
      <c r="K125" s="45">
        <f>IF(ISERROR(VLOOKUP($J125,'Miljövärden urval för publ'!$B$2:$H$490,MATCH(K$3,'Miljövärden urval för publ'!$B$2:$H$2,0),FALSE)),"",VLOOKUP($J125,'Miljövärden urval för publ'!$B$2:$H$490,MATCH(K$3,'Miljövärden urval för publ'!$B$2:$H$2,0),FALSE))</f>
        <v>0.28144599999999997</v>
      </c>
      <c r="L125" s="45">
        <f>IF(ISERROR(VLOOKUP($J125,'Miljövärden urval för publ'!$B$2:$H$490,MATCH(L$3,'Miljövärden urval för publ'!$B$2:$H$2,0),FALSE)),"",VLOOKUP($J125,'Miljövärden urval för publ'!$B$2:$H$490,MATCH(L$3,'Miljövärden urval för publ'!$B$2:$H$2,0),FALSE))</f>
        <v>84.691599999999994</v>
      </c>
      <c r="M125" s="45">
        <f>IF(ISERROR(VLOOKUP($J125,'Miljövärden urval för publ'!$B$2:$H$490,MATCH(M$3,'Miljövärden urval för publ'!$B$2:$H$2,0),FALSE)),"",VLOOKUP($J125,'Miljövärden urval för publ'!$B$2:$H$490,MATCH(M$3,'Miljövärden urval för publ'!$B$2:$H$2,0),FALSE))</f>
        <v>8.6039499999999993</v>
      </c>
      <c r="N125" s="45">
        <f>IF(ISERROR(VLOOKUP($J125,'Miljövärden urval för publ'!$B$2:$H$490,MATCH(N$3,'Miljövärden urval för publ'!$B$2:$H$2,0),FALSE)),"",VLOOKUP($J125,'Miljövärden urval för publ'!$B$2:$H$490,MATCH(N$3,'Miljövärden urval för publ'!$B$2:$H$2,0),FALSE))</f>
        <v>6.4124500000000001E-2</v>
      </c>
    </row>
    <row r="126" spans="1:14" x14ac:dyDescent="0.35">
      <c r="A126" s="65" t="s">
        <v>206</v>
      </c>
      <c r="B126" s="65" t="s">
        <v>207</v>
      </c>
      <c r="D126" s="60" t="str">
        <f>VLOOKUP(B126,'Miljövärden urval för publ'!$B$2:$V$480,MATCH("ska publiceras:",'Miljövärden urval för publ'!$B$2:$T$2,0),FALSE)</f>
        <v>ja</v>
      </c>
      <c r="E126" s="61">
        <f t="shared" si="3"/>
        <v>88</v>
      </c>
      <c r="H126" s="45">
        <v>124</v>
      </c>
      <c r="I126" s="45" t="str">
        <f t="shared" si="4"/>
        <v>Rindi Energi AB</v>
      </c>
      <c r="J126" s="45" t="str">
        <f t="shared" si="5"/>
        <v>Hörby</v>
      </c>
      <c r="K126" s="45">
        <f>IF(ISERROR(VLOOKUP($J126,'Miljövärden urval för publ'!$B$2:$H$490,MATCH(K$3,'Miljövärden urval för publ'!$B$2:$H$2,0),FALSE)),"",VLOOKUP($J126,'Miljövärden urval för publ'!$B$2:$H$490,MATCH(K$3,'Miljövärden urval för publ'!$B$2:$H$2,0),FALSE))</f>
        <v>0.117552</v>
      </c>
      <c r="L126" s="45">
        <f>IF(ISERROR(VLOOKUP($J126,'Miljövärden urval för publ'!$B$2:$H$490,MATCH(L$3,'Miljövärden urval för publ'!$B$2:$H$2,0),FALSE)),"",VLOOKUP($J126,'Miljövärden urval för publ'!$B$2:$H$490,MATCH(L$3,'Miljövärden urval för publ'!$B$2:$H$2,0),FALSE))</f>
        <v>23.978999999999999</v>
      </c>
      <c r="M126" s="45">
        <f>IF(ISERROR(VLOOKUP($J126,'Miljövärden urval för publ'!$B$2:$H$490,MATCH(M$3,'Miljövärden urval för publ'!$B$2:$H$2,0),FALSE)),"",VLOOKUP($J126,'Miljövärden urval för publ'!$B$2:$H$490,MATCH(M$3,'Miljövärden urval för publ'!$B$2:$H$2,0),FALSE))</f>
        <v>9.8429699999999993</v>
      </c>
      <c r="N126" s="45">
        <f>IF(ISERROR(VLOOKUP($J126,'Miljövärden urval för publ'!$B$2:$H$490,MATCH(N$3,'Miljövärden urval för publ'!$B$2:$H$2,0),FALSE)),"",VLOOKUP($J126,'Miljövärden urval för publ'!$B$2:$H$490,MATCH(N$3,'Miljövärden urval för publ'!$B$2:$H$2,0),FALSE))</f>
        <v>1.7909499999999998E-2</v>
      </c>
    </row>
    <row r="127" spans="1:14" x14ac:dyDescent="0.35">
      <c r="A127" s="65" t="s">
        <v>502</v>
      </c>
      <c r="B127" s="65" t="s">
        <v>503</v>
      </c>
      <c r="D127" s="60" t="str">
        <f>VLOOKUP(B127,'Miljövärden urval för publ'!$B$2:$V$480,MATCH("ska publiceras:",'Miljövärden urval för publ'!$B$2:$T$2,0),FALSE)</f>
        <v>ja</v>
      </c>
      <c r="E127" s="61">
        <f t="shared" si="3"/>
        <v>89</v>
      </c>
      <c r="H127" s="45">
        <v>125</v>
      </c>
      <c r="I127" s="45" t="str">
        <f t="shared" si="4"/>
        <v>Umeå Energi AB</v>
      </c>
      <c r="J127" s="45" t="str">
        <f t="shared" si="5"/>
        <v>Hörnefors</v>
      </c>
      <c r="K127" s="45">
        <f>IF(ISERROR(VLOOKUP($J127,'Miljövärden urval för publ'!$B$2:$H$490,MATCH(K$3,'Miljövärden urval för publ'!$B$2:$H$2,0),FALSE)),"",VLOOKUP($J127,'Miljövärden urval för publ'!$B$2:$H$490,MATCH(K$3,'Miljövärden urval för publ'!$B$2:$H$2,0),FALSE))</f>
        <v>0.23305000000000001</v>
      </c>
      <c r="L127" s="45">
        <f>IF(ISERROR(VLOOKUP($J127,'Miljövärden urval för publ'!$B$2:$H$490,MATCH(L$3,'Miljövärden urval för publ'!$B$2:$H$2,0),FALSE)),"",VLOOKUP($J127,'Miljövärden urval för publ'!$B$2:$H$490,MATCH(L$3,'Miljövärden urval för publ'!$B$2:$H$2,0),FALSE))</f>
        <v>14.458299999999999</v>
      </c>
      <c r="M127" s="45">
        <f>IF(ISERROR(VLOOKUP($J127,'Miljövärden urval för publ'!$B$2:$H$490,MATCH(M$3,'Miljövärden urval för publ'!$B$2:$H$2,0),FALSE)),"",VLOOKUP($J127,'Miljövärden urval för publ'!$B$2:$H$490,MATCH(M$3,'Miljövärden urval för publ'!$B$2:$H$2,0),FALSE))</f>
        <v>18.533799999999999</v>
      </c>
      <c r="N127" s="45">
        <f>IF(ISERROR(VLOOKUP($J127,'Miljövärden urval för publ'!$B$2:$H$490,MATCH(N$3,'Miljövärden urval för publ'!$B$2:$H$2,0),FALSE)),"",VLOOKUP($J127,'Miljövärden urval för publ'!$B$2:$H$490,MATCH(N$3,'Miljövärden urval för publ'!$B$2:$H$2,0),FALSE))</f>
        <v>1.59744E-2</v>
      </c>
    </row>
    <row r="128" spans="1:14" x14ac:dyDescent="0.35">
      <c r="A128" s="65" t="s">
        <v>208</v>
      </c>
      <c r="B128" s="65" t="s">
        <v>209</v>
      </c>
      <c r="D128" s="60" t="str">
        <f>VLOOKUP(B128,'Miljövärden urval för publ'!$B$2:$V$480,MATCH("ska publiceras:",'Miljövärden urval för publ'!$B$2:$T$2,0),FALSE)</f>
        <v>ja</v>
      </c>
      <c r="E128" s="61">
        <f t="shared" si="3"/>
        <v>90</v>
      </c>
      <c r="H128" s="45">
        <v>126</v>
      </c>
      <c r="I128" s="45" t="str">
        <f t="shared" si="4"/>
        <v>Rindi Energi AB</v>
      </c>
      <c r="J128" s="45" t="str">
        <f t="shared" si="5"/>
        <v>Höör</v>
      </c>
      <c r="K128" s="45">
        <f>IF(ISERROR(VLOOKUP($J128,'Miljövärden urval för publ'!$B$2:$H$490,MATCH(K$3,'Miljövärden urval för publ'!$B$2:$H$2,0),FALSE)),"",VLOOKUP($J128,'Miljövärden urval för publ'!$B$2:$H$490,MATCH(K$3,'Miljövärden urval för publ'!$B$2:$H$2,0),FALSE))</f>
        <v>0.111371</v>
      </c>
      <c r="L128" s="45">
        <f>IF(ISERROR(VLOOKUP($J128,'Miljövärden urval för publ'!$B$2:$H$490,MATCH(L$3,'Miljövärden urval för publ'!$B$2:$H$2,0),FALSE)),"",VLOOKUP($J128,'Miljövärden urval för publ'!$B$2:$H$490,MATCH(L$3,'Miljövärden urval för publ'!$B$2:$H$2,0),FALSE))</f>
        <v>19.893000000000001</v>
      </c>
      <c r="M128" s="45">
        <f>IF(ISERROR(VLOOKUP($J128,'Miljövärden urval för publ'!$B$2:$H$490,MATCH(M$3,'Miljövärden urval för publ'!$B$2:$H$2,0),FALSE)),"",VLOOKUP($J128,'Miljövärden urval för publ'!$B$2:$H$490,MATCH(M$3,'Miljövärden urval för publ'!$B$2:$H$2,0),FALSE))</f>
        <v>8.1500400000000006</v>
      </c>
      <c r="N128" s="45">
        <f>IF(ISERROR(VLOOKUP($J128,'Miljövärden urval för publ'!$B$2:$H$490,MATCH(N$3,'Miljövärden urval för publ'!$B$2:$H$2,0),FALSE)),"",VLOOKUP($J128,'Miljövärden urval för publ'!$B$2:$H$490,MATCH(N$3,'Miljövärden urval för publ'!$B$2:$H$2,0),FALSE))</f>
        <v>1.06122E-2</v>
      </c>
    </row>
    <row r="129" spans="1:14" x14ac:dyDescent="0.35">
      <c r="A129" s="65" t="s">
        <v>210</v>
      </c>
      <c r="B129" s="65" t="s">
        <v>211</v>
      </c>
      <c r="D129" s="60" t="str">
        <f>VLOOKUP(B129,'Miljövärden urval för publ'!$B$2:$V$480,MATCH("ska publiceras:",'Miljövärden urval för publ'!$B$2:$T$2,0),FALSE)</f>
        <v>ja</v>
      </c>
      <c r="E129" s="61">
        <f t="shared" si="3"/>
        <v>91</v>
      </c>
      <c r="H129" s="45">
        <v>127</v>
      </c>
      <c r="I129" s="45" t="str">
        <f t="shared" si="4"/>
        <v>Värmevärden AB</v>
      </c>
      <c r="J129" s="45" t="str">
        <f t="shared" si="5"/>
        <v>Iggesund</v>
      </c>
      <c r="K129" s="45">
        <f>IF(ISERROR(VLOOKUP($J129,'Miljövärden urval för publ'!$B$2:$H$490,MATCH(K$3,'Miljövärden urval för publ'!$B$2:$H$2,0),FALSE)),"",VLOOKUP($J129,'Miljövärden urval för publ'!$B$2:$H$490,MATCH(K$3,'Miljövärden urval för publ'!$B$2:$H$2,0),FALSE))</f>
        <v>0.37351299999999998</v>
      </c>
      <c r="L129" s="45">
        <f>IF(ISERROR(VLOOKUP($J129,'Miljövärden urval för publ'!$B$2:$H$490,MATCH(L$3,'Miljövärden urval för publ'!$B$2:$H$2,0),FALSE)),"",VLOOKUP($J129,'Miljövärden urval för publ'!$B$2:$H$490,MATCH(L$3,'Miljövärden urval för publ'!$B$2:$H$2,0),FALSE))</f>
        <v>91.528400000000005</v>
      </c>
      <c r="M129" s="45">
        <f>IF(ISERROR(VLOOKUP($J129,'Miljövärden urval för publ'!$B$2:$H$490,MATCH(M$3,'Miljövärden urval för publ'!$B$2:$H$2,0),FALSE)),"",VLOOKUP($J129,'Miljövärden urval för publ'!$B$2:$H$490,MATCH(M$3,'Miljövärden urval för publ'!$B$2:$H$2,0),FALSE))</f>
        <v>7.0426000000000002</v>
      </c>
      <c r="N129" s="45">
        <f>IF(ISERROR(VLOOKUP($J129,'Miljövärden urval för publ'!$B$2:$H$490,MATCH(N$3,'Miljövärden urval för publ'!$B$2:$H$2,0),FALSE)),"",VLOOKUP($J129,'Miljövärden urval för publ'!$B$2:$H$490,MATCH(N$3,'Miljövärden urval för publ'!$B$2:$H$2,0),FALSE))</f>
        <v>0.27269700000000002</v>
      </c>
    </row>
    <row r="130" spans="1:14" x14ac:dyDescent="0.35">
      <c r="A130" s="65" t="s">
        <v>210</v>
      </c>
      <c r="B130" s="65" t="s">
        <v>212</v>
      </c>
      <c r="D130" s="60" t="str">
        <f>VLOOKUP(B130,'Miljövärden urval för publ'!$B$2:$V$480,MATCH("ska publiceras:",'Miljövärden urval för publ'!$B$2:$T$2,0),FALSE)</f>
        <v>ja</v>
      </c>
      <c r="E130" s="61">
        <f t="shared" si="3"/>
        <v>92</v>
      </c>
      <c r="H130" s="45">
        <v>128</v>
      </c>
      <c r="I130" s="45" t="str">
        <f t="shared" si="4"/>
        <v>Eksjö Energi AB</v>
      </c>
      <c r="J130" s="45" t="str">
        <f t="shared" si="5"/>
        <v>Ingatorp</v>
      </c>
      <c r="K130" s="45">
        <f>IF(ISERROR(VLOOKUP($J130,'Miljövärden urval för publ'!$B$2:$H$490,MATCH(K$3,'Miljövärden urval för publ'!$B$2:$H$2,0),FALSE)),"",VLOOKUP($J130,'Miljövärden urval för publ'!$B$2:$H$490,MATCH(K$3,'Miljövärden urval för publ'!$B$2:$H$2,0),FALSE))</f>
        <v>0.14487</v>
      </c>
      <c r="L130" s="45">
        <f>IF(ISERROR(VLOOKUP($J130,'Miljövärden urval för publ'!$B$2:$H$490,MATCH(L$3,'Miljövärden urval för publ'!$B$2:$H$2,0),FALSE)),"",VLOOKUP($J130,'Miljövärden urval för publ'!$B$2:$H$490,MATCH(L$3,'Miljövärden urval för publ'!$B$2:$H$2,0),FALSE))</f>
        <v>29.374600000000001</v>
      </c>
      <c r="M130" s="45">
        <f>IF(ISERROR(VLOOKUP($J130,'Miljövärden urval för publ'!$B$2:$H$490,MATCH(M$3,'Miljövärden urval för publ'!$B$2:$H$2,0),FALSE)),"",VLOOKUP($J130,'Miljövärden urval för publ'!$B$2:$H$490,MATCH(M$3,'Miljövärden urval för publ'!$B$2:$H$2,0),FALSE))</f>
        <v>11.720800000000001</v>
      </c>
      <c r="N130" s="45">
        <f>IF(ISERROR(VLOOKUP($J130,'Miljövärden urval för publ'!$B$2:$H$490,MATCH(N$3,'Miljövärden urval för publ'!$B$2:$H$2,0),FALSE)),"",VLOOKUP($J130,'Miljövärden urval för publ'!$B$2:$H$490,MATCH(N$3,'Miljövärden urval för publ'!$B$2:$H$2,0),FALSE))</f>
        <v>2.19337E-2</v>
      </c>
    </row>
    <row r="131" spans="1:14" x14ac:dyDescent="0.35">
      <c r="A131" s="65" t="s">
        <v>213</v>
      </c>
      <c r="B131" s="65" t="s">
        <v>214</v>
      </c>
      <c r="D131" s="60" t="str">
        <f>VLOOKUP(B131,'Miljövärden urval för publ'!$B$2:$V$480,MATCH("ska publiceras:",'Miljövärden urval för publ'!$B$2:$T$2,0),FALSE)</f>
        <v>ja</v>
      </c>
      <c r="E131" s="61">
        <f t="shared" si="3"/>
        <v>93</v>
      </c>
      <c r="H131" s="45">
        <v>129</v>
      </c>
      <c r="I131" s="45" t="str">
        <f t="shared" si="4"/>
        <v>Växjö Energi AB</v>
      </c>
      <c r="J131" s="45" t="str">
        <f t="shared" si="5"/>
        <v>Ingelstad</v>
      </c>
      <c r="K131" s="45">
        <f>IF(ISERROR(VLOOKUP($J131,'Miljövärden urval för publ'!$B$2:$H$490,MATCH(K$3,'Miljövärden urval för publ'!$B$2:$H$2,0),FALSE)),"",VLOOKUP($J131,'Miljövärden urval för publ'!$B$2:$H$490,MATCH(K$3,'Miljövärden urval för publ'!$B$2:$H$2,0),FALSE))</f>
        <v>0.29339399999999999</v>
      </c>
      <c r="L131" s="45">
        <f>IF(ISERROR(VLOOKUP($J131,'Miljövärden urval för publ'!$B$2:$H$490,MATCH(L$3,'Miljövärden urval för publ'!$B$2:$H$2,0),FALSE)),"",VLOOKUP($J131,'Miljövärden urval för publ'!$B$2:$H$490,MATCH(L$3,'Miljövärden urval för publ'!$B$2:$H$2,0),FALSE))</f>
        <v>54.321300000000001</v>
      </c>
      <c r="M131" s="45">
        <f>IF(ISERROR(VLOOKUP($J131,'Miljövärden urval för publ'!$B$2:$H$490,MATCH(M$3,'Miljövärden urval för publ'!$B$2:$H$2,0),FALSE)),"",VLOOKUP($J131,'Miljövärden urval för publ'!$B$2:$H$490,MATCH(M$3,'Miljövärden urval för publ'!$B$2:$H$2,0),FALSE))</f>
        <v>14.4255</v>
      </c>
      <c r="N131" s="45">
        <f>IF(ISERROR(VLOOKUP($J131,'Miljövärden urval för publ'!$B$2:$H$490,MATCH(N$3,'Miljövärden urval för publ'!$B$2:$H$2,0),FALSE)),"",VLOOKUP($J131,'Miljövärden urval för publ'!$B$2:$H$490,MATCH(N$3,'Miljövärden urval för publ'!$B$2:$H$2,0),FALSE))</f>
        <v>9.1286400000000004E-2</v>
      </c>
    </row>
    <row r="132" spans="1:14" x14ac:dyDescent="0.35">
      <c r="A132" s="65" t="s">
        <v>216</v>
      </c>
      <c r="B132" s="65" t="s">
        <v>217</v>
      </c>
      <c r="D132" s="60" t="str">
        <f>VLOOKUP(B132,'Miljövärden urval för publ'!$B$2:$V$480,MATCH("ska publiceras:",'Miljövärden urval för publ'!$B$2:$T$2,0),FALSE)</f>
        <v>ja</v>
      </c>
      <c r="E132" s="61">
        <f t="shared" ref="E132:E195" si="6">IF(ISERROR(D132),E131,IF(D132="ja",E131+1,E131))</f>
        <v>94</v>
      </c>
      <c r="H132" s="45">
        <v>130</v>
      </c>
      <c r="I132" s="45" t="str">
        <f t="shared" si="4"/>
        <v>Dala Energi Värme AB</v>
      </c>
      <c r="J132" s="45" t="str">
        <f t="shared" si="5"/>
        <v>Insjön</v>
      </c>
      <c r="K132" s="45">
        <f>IF(ISERROR(VLOOKUP($J132,'Miljövärden urval för publ'!$B$2:$H$490,MATCH(K$3,'Miljövärden urval för publ'!$B$2:$H$2,0),FALSE)),"",VLOOKUP($J132,'Miljövärden urval för publ'!$B$2:$H$490,MATCH(K$3,'Miljövärden urval för publ'!$B$2:$H$2,0),FALSE))</f>
        <v>0.139765</v>
      </c>
      <c r="L132" s="45">
        <f>IF(ISERROR(VLOOKUP($J132,'Miljövärden urval för publ'!$B$2:$H$490,MATCH(L$3,'Miljövärden urval för publ'!$B$2:$H$2,0),FALSE)),"",VLOOKUP($J132,'Miljövärden urval för publ'!$B$2:$H$490,MATCH(L$3,'Miljövärden urval för publ'!$B$2:$H$2,0),FALSE))</f>
        <v>11.672499999999999</v>
      </c>
      <c r="M132" s="45">
        <f>IF(ISERROR(VLOOKUP($J132,'Miljövärden urval för publ'!$B$2:$H$490,MATCH(M$3,'Miljövärden urval för publ'!$B$2:$H$2,0),FALSE)),"",VLOOKUP($J132,'Miljövärden urval för publ'!$B$2:$H$490,MATCH(M$3,'Miljövärden urval för publ'!$B$2:$H$2,0),FALSE))</f>
        <v>15.1861</v>
      </c>
      <c r="N132" s="45">
        <f>IF(ISERROR(VLOOKUP($J132,'Miljövärden urval för publ'!$B$2:$H$490,MATCH(N$3,'Miljövärden urval för publ'!$B$2:$H$2,0),FALSE)),"",VLOOKUP($J132,'Miljövärden urval för publ'!$B$2:$H$490,MATCH(N$3,'Miljövärden urval för publ'!$B$2:$H$2,0),FALSE))</f>
        <v>2.8997799999999998E-3</v>
      </c>
    </row>
    <row r="133" spans="1:14" x14ac:dyDescent="0.35">
      <c r="A133" s="65" t="s">
        <v>218</v>
      </c>
      <c r="B133" s="65" t="s">
        <v>220</v>
      </c>
      <c r="D133" s="60" t="str">
        <f>VLOOKUP(B133,'Miljövärden urval för publ'!$B$2:$V$480,MATCH("ska publiceras:",'Miljövärden urval för publ'!$B$2:$T$2,0),FALSE)</f>
        <v>ja</v>
      </c>
      <c r="E133" s="61">
        <f t="shared" si="6"/>
        <v>95</v>
      </c>
      <c r="H133" s="45">
        <v>131</v>
      </c>
      <c r="I133" s="45" t="str">
        <f t="shared" ref="I133:I196" si="7">IF(ISERROR(INDEX($A$4:$E$490,MATCH($H133,$E$4:$E$490,0),1)),"",INDEX($A$4:$E$490,MATCH($H133,$E$4:$E$490,0),1))</f>
        <v>Jokkmokks Värmeverk AB</v>
      </c>
      <c r="J133" s="45" t="str">
        <f t="shared" si="5"/>
        <v>Jokkmokk</v>
      </c>
      <c r="K133" s="45">
        <f>IF(ISERROR(VLOOKUP($J133,'Miljövärden urval för publ'!$B$2:$H$490,MATCH(K$3,'Miljövärden urval för publ'!$B$2:$H$2,0),FALSE)),"",VLOOKUP($J133,'Miljövärden urval för publ'!$B$2:$H$490,MATCH(K$3,'Miljövärden urval för publ'!$B$2:$H$2,0),FALSE))</f>
        <v>0.104029</v>
      </c>
      <c r="L133" s="45">
        <f>IF(ISERROR(VLOOKUP($J133,'Miljövärden urval för publ'!$B$2:$H$490,MATCH(L$3,'Miljövärden urval för publ'!$B$2:$H$2,0),FALSE)),"",VLOOKUP($J133,'Miljövärden urval för publ'!$B$2:$H$490,MATCH(L$3,'Miljövärden urval för publ'!$B$2:$H$2,0),FALSE))</f>
        <v>11.401999999999999</v>
      </c>
      <c r="M133" s="45">
        <f>IF(ISERROR(VLOOKUP($J133,'Miljövärden urval för publ'!$B$2:$H$490,MATCH(M$3,'Miljövärden urval för publ'!$B$2:$H$2,0),FALSE)),"",VLOOKUP($J133,'Miljövärden urval för publ'!$B$2:$H$490,MATCH(M$3,'Miljövärden urval för publ'!$B$2:$H$2,0),FALSE))</f>
        <v>9.9763699999999993</v>
      </c>
      <c r="N133" s="45">
        <f>IF(ISERROR(VLOOKUP($J133,'Miljövärden urval för publ'!$B$2:$H$490,MATCH(N$3,'Miljövärden urval för publ'!$B$2:$H$2,0),FALSE)),"",VLOOKUP($J133,'Miljövärden urval för publ'!$B$2:$H$490,MATCH(N$3,'Miljövärden urval för publ'!$B$2:$H$2,0),FALSE))</f>
        <v>1.93798E-3</v>
      </c>
    </row>
    <row r="134" spans="1:14" x14ac:dyDescent="0.35">
      <c r="A134" s="65" t="s">
        <v>335</v>
      </c>
      <c r="B134" s="65" t="s">
        <v>336</v>
      </c>
      <c r="D134" s="60" t="str">
        <f>VLOOKUP(B134,'Miljövärden urval för publ'!$B$2:$V$480,MATCH("ska publiceras:",'Miljövärden urval för publ'!$B$2:$T$2,0),FALSE)</f>
        <v>nej</v>
      </c>
      <c r="E134" s="61">
        <f t="shared" si="6"/>
        <v>95</v>
      </c>
      <c r="H134" s="45">
        <v>132</v>
      </c>
      <c r="I134" s="45" t="str">
        <f t="shared" si="7"/>
        <v>Affärsverken Karlskrona AB</v>
      </c>
      <c r="J134" s="45" t="str">
        <f t="shared" ref="J134:J197" si="8">IF(ISERROR(INDEX($A$4:$E$490,MATCH($H134,$E$4:$E$490,0),2)),"",INDEX($A$4:$E$490,MATCH($H134,$E$4:$E$490,0),2))</f>
        <v>Jämjö</v>
      </c>
      <c r="K134" s="45">
        <f>IF(ISERROR(VLOOKUP($J134,'Miljövärden urval för publ'!$B$2:$H$490,MATCH(K$3,'Miljövärden urval för publ'!$B$2:$H$2,0),FALSE)),"",VLOOKUP($J134,'Miljövärden urval för publ'!$B$2:$H$490,MATCH(K$3,'Miljövärden urval för publ'!$B$2:$H$2,0),FALSE))</f>
        <v>2.0721599999999998</v>
      </c>
      <c r="L134" s="45">
        <f>IF(ISERROR(VLOOKUP($J134,'Miljövärden urval för publ'!$B$2:$H$490,MATCH(L$3,'Miljövärden urval för publ'!$B$2:$H$2,0),FALSE)),"",VLOOKUP($J134,'Miljövärden urval för publ'!$B$2:$H$490,MATCH(L$3,'Miljövärden urval för publ'!$B$2:$H$2,0),FALSE))</f>
        <v>0</v>
      </c>
      <c r="M134" s="45">
        <f>IF(ISERROR(VLOOKUP($J134,'Miljövärden urval för publ'!$B$2:$H$490,MATCH(M$3,'Miljövärden urval för publ'!$B$2:$H$2,0),FALSE)),"",VLOOKUP($J134,'Miljövärden urval för publ'!$B$2:$H$490,MATCH(M$3,'Miljövärden urval för publ'!$B$2:$H$2,0),FALSE))</f>
        <v>0</v>
      </c>
      <c r="N134" s="45">
        <f>IF(ISERROR(VLOOKUP($J134,'Miljövärden urval för publ'!$B$2:$H$490,MATCH(N$3,'Miljövärden urval för publ'!$B$2:$H$2,0),FALSE)),"",VLOOKUP($J134,'Miljövärden urval för publ'!$B$2:$H$490,MATCH(N$3,'Miljövärden urval för publ'!$B$2:$H$2,0),FALSE))</f>
        <v>0</v>
      </c>
    </row>
    <row r="135" spans="1:14" x14ac:dyDescent="0.35">
      <c r="A135" s="65" t="s">
        <v>344</v>
      </c>
      <c r="B135" s="65" t="s">
        <v>345</v>
      </c>
      <c r="D135" s="60" t="str">
        <f>VLOOKUP(B135,'Miljövärden urval för publ'!$B$2:$V$480,MATCH("ska publiceras:",'Miljövärden urval för publ'!$B$2:$T$2,0),FALSE)</f>
        <v>ja</v>
      </c>
      <c r="E135" s="61">
        <f t="shared" si="6"/>
        <v>96</v>
      </c>
      <c r="H135" s="45">
        <v>133</v>
      </c>
      <c r="I135" s="45" t="str">
        <f t="shared" si="7"/>
        <v>Ljusdal Energi AB</v>
      </c>
      <c r="J135" s="45" t="str">
        <f t="shared" si="8"/>
        <v>Järvsö</v>
      </c>
      <c r="K135" s="45">
        <f>IF(ISERROR(VLOOKUP($J135,'Miljövärden urval för publ'!$B$2:$H$490,MATCH(K$3,'Miljövärden urval för publ'!$B$2:$H$2,0),FALSE)),"",VLOOKUP($J135,'Miljövärden urval för publ'!$B$2:$H$490,MATCH(K$3,'Miljövärden urval för publ'!$B$2:$H$2,0),FALSE))</f>
        <v>0.16792299999999999</v>
      </c>
      <c r="L135" s="45">
        <f>IF(ISERROR(VLOOKUP($J135,'Miljövärden urval för publ'!$B$2:$H$490,MATCH(L$3,'Miljövärden urval för publ'!$B$2:$H$2,0),FALSE)),"",VLOOKUP($J135,'Miljövärden urval för publ'!$B$2:$H$490,MATCH(L$3,'Miljövärden urval för publ'!$B$2:$H$2,0),FALSE))</f>
        <v>35.119799999999998</v>
      </c>
      <c r="M135" s="45">
        <f>IF(ISERROR(VLOOKUP($J135,'Miljövärden urval för publ'!$B$2:$H$490,MATCH(M$3,'Miljövärden urval för publ'!$B$2:$H$2,0),FALSE)),"",VLOOKUP($J135,'Miljövärden urval för publ'!$B$2:$H$490,MATCH(M$3,'Miljövärden urval för publ'!$B$2:$H$2,0),FALSE))</f>
        <v>9.2587499999999991</v>
      </c>
      <c r="N135" s="45">
        <f>IF(ISERROR(VLOOKUP($J135,'Miljövärden urval för publ'!$B$2:$H$490,MATCH(N$3,'Miljövärden urval för publ'!$B$2:$H$2,0),FALSE)),"",VLOOKUP($J135,'Miljövärden urval för publ'!$B$2:$H$490,MATCH(N$3,'Miljövärden urval för publ'!$B$2:$H$2,0),FALSE))</f>
        <v>7.2609499999999993E-2</v>
      </c>
    </row>
    <row r="136" spans="1:14" x14ac:dyDescent="0.35">
      <c r="A136" s="65" t="s">
        <v>222</v>
      </c>
      <c r="B136" s="65" t="s">
        <v>223</v>
      </c>
      <c r="D136" s="60" t="str">
        <f>VLOOKUP(B136,'Miljövärden urval för publ'!$B$2:$V$480,MATCH("ska publiceras:",'Miljövärden urval för publ'!$B$2:$T$2,0),FALSE)</f>
        <v>ja</v>
      </c>
      <c r="E136" s="61">
        <f t="shared" si="6"/>
        <v>97</v>
      </c>
      <c r="H136" s="45">
        <v>134</v>
      </c>
      <c r="I136" s="45" t="str">
        <f t="shared" si="7"/>
        <v>Jönköping Energi AB</v>
      </c>
      <c r="J136" s="45" t="str">
        <f t="shared" si="8"/>
        <v>Jönköping</v>
      </c>
      <c r="K136" s="45">
        <f>IF(ISERROR(VLOOKUP($J136,'Miljövärden urval för publ'!$B$2:$H$490,MATCH(K$3,'Miljövärden urval för publ'!$B$2:$H$2,0),FALSE)),"",VLOOKUP($J136,'Miljövärden urval för publ'!$B$2:$H$490,MATCH(K$3,'Miljövärden urval för publ'!$B$2:$H$2,0),FALSE))</f>
        <v>0.26967400000000002</v>
      </c>
      <c r="L136" s="45">
        <f>IF(ISERROR(VLOOKUP($J136,'Miljövärden urval för publ'!$B$2:$H$490,MATCH(L$3,'Miljövärden urval för publ'!$B$2:$H$2,0),FALSE)),"",VLOOKUP($J136,'Miljövärden urval för publ'!$B$2:$H$490,MATCH(L$3,'Miljövärden urval för publ'!$B$2:$H$2,0),FALSE))</f>
        <v>75.881</v>
      </c>
      <c r="M136" s="45">
        <f>IF(ISERROR(VLOOKUP($J136,'Miljövärden urval för publ'!$B$2:$H$490,MATCH(M$3,'Miljövärden urval för publ'!$B$2:$H$2,0),FALSE)),"",VLOOKUP($J136,'Miljövärden urval för publ'!$B$2:$H$490,MATCH(M$3,'Miljövärden urval för publ'!$B$2:$H$2,0),FALSE))</f>
        <v>8.6146200000000004</v>
      </c>
      <c r="N136" s="45">
        <f>IF(ISERROR(VLOOKUP($J136,'Miljövärden urval för publ'!$B$2:$H$490,MATCH(N$3,'Miljövärden urval för publ'!$B$2:$H$2,0),FALSE)),"",VLOOKUP($J136,'Miljövärden urval för publ'!$B$2:$H$490,MATCH(N$3,'Miljövärden urval för publ'!$B$2:$H$2,0),FALSE))</f>
        <v>0.111081</v>
      </c>
    </row>
    <row r="137" spans="1:14" x14ac:dyDescent="0.35">
      <c r="A137" s="65" t="s">
        <v>369</v>
      </c>
      <c r="B137" s="65" t="s">
        <v>370</v>
      </c>
      <c r="D137" s="60" t="str">
        <f>VLOOKUP(B137,'Miljövärden urval för publ'!$B$2:$V$480,MATCH("ska publiceras:",'Miljövärden urval för publ'!$B$2:$T$2,0),FALSE)</f>
        <v>ja</v>
      </c>
      <c r="E137" s="61">
        <f t="shared" si="6"/>
        <v>98</v>
      </c>
      <c r="H137" s="45">
        <v>135</v>
      </c>
      <c r="I137" s="45" t="str">
        <f t="shared" si="7"/>
        <v>Skellefteå Kraft AB</v>
      </c>
      <c r="J137" s="45" t="str">
        <f t="shared" si="8"/>
        <v>Jörn</v>
      </c>
      <c r="K137" s="45">
        <f>IF(ISERROR(VLOOKUP($J137,'Miljövärden urval för publ'!$B$2:$H$490,MATCH(K$3,'Miljövärden urval för publ'!$B$2:$H$2,0),FALSE)),"",VLOOKUP($J137,'Miljövärden urval för publ'!$B$2:$H$490,MATCH(K$3,'Miljövärden urval för publ'!$B$2:$H$2,0),FALSE))</f>
        <v>0.101882</v>
      </c>
      <c r="L137" s="45">
        <f>IF(ISERROR(VLOOKUP($J137,'Miljövärden urval för publ'!$B$2:$H$490,MATCH(L$3,'Miljövärden urval för publ'!$B$2:$H$2,0),FALSE)),"",VLOOKUP($J137,'Miljövärden urval för publ'!$B$2:$H$490,MATCH(L$3,'Miljövärden urval för publ'!$B$2:$H$2,0),FALSE))</f>
        <v>19.9739</v>
      </c>
      <c r="M137" s="45">
        <f>IF(ISERROR(VLOOKUP($J137,'Miljövärden urval för publ'!$B$2:$H$490,MATCH(M$3,'Miljövärden urval för publ'!$B$2:$H$2,0),FALSE)),"",VLOOKUP($J137,'Miljövärden urval för publ'!$B$2:$H$490,MATCH(M$3,'Miljövärden urval för publ'!$B$2:$H$2,0),FALSE))</f>
        <v>12.4438</v>
      </c>
      <c r="N137" s="45">
        <f>IF(ISERROR(VLOOKUP($J137,'Miljövärden urval för publ'!$B$2:$H$490,MATCH(N$3,'Miljövärden urval för publ'!$B$2:$H$2,0),FALSE)),"",VLOOKUP($J137,'Miljövärden urval för publ'!$B$2:$H$490,MATCH(N$3,'Miljövärden urval för publ'!$B$2:$H$2,0),FALSE))</f>
        <v>1.6567599999999998E-2</v>
      </c>
    </row>
    <row r="138" spans="1:14" x14ac:dyDescent="0.35">
      <c r="A138" s="65" t="s">
        <v>605</v>
      </c>
      <c r="B138" s="65" t="s">
        <v>608</v>
      </c>
      <c r="D138" s="60" t="str">
        <f>VLOOKUP(B138,'Miljövärden urval för publ'!$B$2:$V$480,MATCH("ska publiceras:",'Miljövärden urval för publ'!$B$2:$T$2,0),FALSE)</f>
        <v>ja</v>
      </c>
      <c r="E138" s="61">
        <f t="shared" si="6"/>
        <v>99</v>
      </c>
      <c r="H138" s="45">
        <v>136</v>
      </c>
      <c r="I138" s="45" t="str">
        <f t="shared" si="7"/>
        <v>Vattenfall AB Värme</v>
      </c>
      <c r="J138" s="45" t="str">
        <f t="shared" si="8"/>
        <v>Kalix</v>
      </c>
      <c r="K138" s="45">
        <f>IF(ISERROR(VLOOKUP($J138,'Miljövärden urval för publ'!$B$2:$H$490,MATCH(K$3,'Miljövärden urval för publ'!$B$2:$H$2,0),FALSE)),"",VLOOKUP($J138,'Miljövärden urval för publ'!$B$2:$H$490,MATCH(K$3,'Miljövärden urval för publ'!$B$2:$H$2,0),FALSE))</f>
        <v>0.19009300000000001</v>
      </c>
      <c r="L138" s="45">
        <f>IF(ISERROR(VLOOKUP($J138,'Miljövärden urval för publ'!$B$2:$H$490,MATCH(L$3,'Miljövärden urval för publ'!$B$2:$H$2,0),FALSE)),"",VLOOKUP($J138,'Miljövärden urval för publ'!$B$2:$H$490,MATCH(L$3,'Miljövärden urval för publ'!$B$2:$H$2,0),FALSE))</f>
        <v>38.1584</v>
      </c>
      <c r="M138" s="45">
        <f>IF(ISERROR(VLOOKUP($J138,'Miljövärden urval för publ'!$B$2:$H$490,MATCH(M$3,'Miljövärden urval för publ'!$B$2:$H$2,0),FALSE)),"",VLOOKUP($J138,'Miljövärden urval för publ'!$B$2:$H$490,MATCH(M$3,'Miljövärden urval för publ'!$B$2:$H$2,0),FALSE))</f>
        <v>9.1471199999999993</v>
      </c>
      <c r="N138" s="45">
        <f>IF(ISERROR(VLOOKUP($J138,'Miljövärden urval för publ'!$B$2:$H$490,MATCH(N$3,'Miljövärden urval för publ'!$B$2:$H$2,0),FALSE)),"",VLOOKUP($J138,'Miljövärden urval för publ'!$B$2:$H$490,MATCH(N$3,'Miljövärden urval för publ'!$B$2:$H$2,0),FALSE))</f>
        <v>5.6092500000000003E-2</v>
      </c>
    </row>
    <row r="139" spans="1:14" x14ac:dyDescent="0.35">
      <c r="A139" s="65" t="s">
        <v>521</v>
      </c>
      <c r="B139" s="65" t="s">
        <v>525</v>
      </c>
      <c r="D139" s="60" t="str">
        <f>VLOOKUP(B139,'Miljövärden urval för publ'!$B$2:$V$480,MATCH("ska publiceras:",'Miljövärden urval för publ'!$B$2:$T$2,0),FALSE)</f>
        <v>ja</v>
      </c>
      <c r="E139" s="61">
        <f t="shared" si="6"/>
        <v>100</v>
      </c>
      <c r="H139" s="45">
        <v>137</v>
      </c>
      <c r="I139" s="45" t="str">
        <f t="shared" si="7"/>
        <v>Kalmar Energi Värme AB</v>
      </c>
      <c r="J139" s="45" t="str">
        <f t="shared" si="8"/>
        <v>Kalmar</v>
      </c>
      <c r="K139" s="45">
        <f>IF(ISERROR(VLOOKUP($J139,'Miljövärden urval för publ'!$B$2:$H$490,MATCH(K$3,'Miljövärden urval för publ'!$B$2:$H$2,0),FALSE)),"",VLOOKUP($J139,'Miljövärden urval för publ'!$B$2:$H$490,MATCH(K$3,'Miljövärden urval för publ'!$B$2:$H$2,0),FALSE))</f>
        <v>9.1623499999999997E-2</v>
      </c>
      <c r="L139" s="45">
        <f>IF(ISERROR(VLOOKUP($J139,'Miljövärden urval för publ'!$B$2:$H$490,MATCH(L$3,'Miljövärden urval för publ'!$B$2:$H$2,0),FALSE)),"",VLOOKUP($J139,'Miljövärden urval för publ'!$B$2:$H$490,MATCH(L$3,'Miljövärden urval för publ'!$B$2:$H$2,0),FALSE))</f>
        <v>8.3615100000000009</v>
      </c>
      <c r="M139" s="45">
        <f>IF(ISERROR(VLOOKUP($J139,'Miljövärden urval för publ'!$B$2:$H$490,MATCH(M$3,'Miljövärden urval för publ'!$B$2:$H$2,0),FALSE)),"",VLOOKUP($J139,'Miljövärden urval för publ'!$B$2:$H$490,MATCH(M$3,'Miljövärden urval för publ'!$B$2:$H$2,0),FALSE))</f>
        <v>6.5732600000000003</v>
      </c>
      <c r="N139" s="45">
        <f>IF(ISERROR(VLOOKUP($J139,'Miljövärden urval för publ'!$B$2:$H$490,MATCH(N$3,'Miljövärden urval för publ'!$B$2:$H$2,0),FALSE)),"",VLOOKUP($J139,'Miljövärden urval för publ'!$B$2:$H$490,MATCH(N$3,'Miljövärden urval för publ'!$B$2:$H$2,0),FALSE))</f>
        <v>7.2592400000000001E-3</v>
      </c>
    </row>
    <row r="140" spans="1:14" x14ac:dyDescent="0.35">
      <c r="A140" s="65" t="s">
        <v>393</v>
      </c>
      <c r="B140" s="65" t="s">
        <v>394</v>
      </c>
      <c r="D140" s="60" t="str">
        <f>VLOOKUP(B140,'Miljövärden urval för publ'!$B$2:$V$480,MATCH("ska publiceras:",'Miljövärden urval för publ'!$B$2:$T$2,0),FALSE)</f>
        <v>nej</v>
      </c>
      <c r="E140" s="61">
        <f t="shared" si="6"/>
        <v>100</v>
      </c>
      <c r="H140" s="45">
        <v>138</v>
      </c>
      <c r="I140" s="45" t="str">
        <f t="shared" si="7"/>
        <v>Karlshamn Energi AB</v>
      </c>
      <c r="J140" s="45" t="str">
        <f t="shared" si="8"/>
        <v>Karlshamn</v>
      </c>
      <c r="K140" s="45">
        <f>IF(ISERROR(VLOOKUP($J140,'Miljövärden urval för publ'!$B$2:$H$490,MATCH(K$3,'Miljövärden urval för publ'!$B$2:$H$2,0),FALSE)),"",VLOOKUP($J140,'Miljövärden urval för publ'!$B$2:$H$490,MATCH(K$3,'Miljövärden urval för publ'!$B$2:$H$2,0),FALSE))</f>
        <v>5.7583599999999999E-2</v>
      </c>
      <c r="L140" s="45">
        <f>IF(ISERROR(VLOOKUP($J140,'Miljövärden urval för publ'!$B$2:$H$490,MATCH(L$3,'Miljövärden urval för publ'!$B$2:$H$2,0),FALSE)),"",VLOOKUP($J140,'Miljövärden urval för publ'!$B$2:$H$490,MATCH(L$3,'Miljövärden urval för publ'!$B$2:$H$2,0),FALSE))</f>
        <v>12.4445</v>
      </c>
      <c r="M140" s="45">
        <f>IF(ISERROR(VLOOKUP($J140,'Miljövärden urval för publ'!$B$2:$H$490,MATCH(M$3,'Miljövärden urval för publ'!$B$2:$H$2,0),FALSE)),"",VLOOKUP($J140,'Miljövärden urval för publ'!$B$2:$H$490,MATCH(M$3,'Miljövärden urval för publ'!$B$2:$H$2,0),FALSE))</f>
        <v>1.92991</v>
      </c>
      <c r="N140" s="45">
        <f>IF(ISERROR(VLOOKUP($J140,'Miljövärden urval för publ'!$B$2:$H$490,MATCH(N$3,'Miljövärden urval för publ'!$B$2:$H$2,0),FALSE)),"",VLOOKUP($J140,'Miljövärden urval för publ'!$B$2:$H$490,MATCH(N$3,'Miljövärden urval för publ'!$B$2:$H$2,0),FALSE))</f>
        <v>3.7412500000000001E-2</v>
      </c>
    </row>
    <row r="141" spans="1:14" x14ac:dyDescent="0.35">
      <c r="A141" s="65" t="s">
        <v>154</v>
      </c>
      <c r="B141" s="65" t="s">
        <v>158</v>
      </c>
      <c r="D141" s="60" t="str">
        <f>VLOOKUP(B141,'Miljövärden urval för publ'!$B$2:$V$480,MATCH("ska publiceras:",'Miljövärden urval för publ'!$B$2:$T$2,0),FALSE)</f>
        <v>ja</v>
      </c>
      <c r="E141" s="61">
        <f t="shared" si="6"/>
        <v>101</v>
      </c>
      <c r="H141" s="45">
        <v>139</v>
      </c>
      <c r="I141" s="45" t="str">
        <f t="shared" si="7"/>
        <v>Affärsverken Karlskrona AB</v>
      </c>
      <c r="J141" s="45" t="str">
        <f t="shared" si="8"/>
        <v>Karlskrona</v>
      </c>
      <c r="K141" s="45">
        <f>IF(ISERROR(VLOOKUP($J141,'Miljövärden urval för publ'!$B$2:$H$490,MATCH(K$3,'Miljövärden urval för publ'!$B$2:$H$2,0),FALSE)),"",VLOOKUP($J141,'Miljövärden urval för publ'!$B$2:$H$490,MATCH(K$3,'Miljövärden urval för publ'!$B$2:$H$2,0),FALSE))</f>
        <v>7.2342400000000001E-2</v>
      </c>
      <c r="L141" s="45">
        <f>IF(ISERROR(VLOOKUP($J141,'Miljövärden urval för publ'!$B$2:$H$490,MATCH(L$3,'Miljövärden urval för publ'!$B$2:$H$2,0),FALSE)),"",VLOOKUP($J141,'Miljövärden urval för publ'!$B$2:$H$490,MATCH(L$3,'Miljövärden urval för publ'!$B$2:$H$2,0),FALSE))</f>
        <v>9.3456600000000005</v>
      </c>
      <c r="M141" s="45">
        <f>IF(ISERROR(VLOOKUP($J141,'Miljövärden urval för publ'!$B$2:$H$490,MATCH(M$3,'Miljövärden urval för publ'!$B$2:$H$2,0),FALSE)),"",VLOOKUP($J141,'Miljövärden urval för publ'!$B$2:$H$490,MATCH(M$3,'Miljövärden urval för publ'!$B$2:$H$2,0),FALSE))</f>
        <v>6.9049399999999999</v>
      </c>
      <c r="N141" s="45">
        <f>IF(ISERROR(VLOOKUP($J141,'Miljövärden urval för publ'!$B$2:$H$490,MATCH(N$3,'Miljövärden urval för publ'!$B$2:$H$2,0),FALSE)),"",VLOOKUP($J141,'Miljövärden urval för publ'!$B$2:$H$490,MATCH(N$3,'Miljövärden urval för publ'!$B$2:$H$2,0),FALSE))</f>
        <v>1.1542900000000001E-3</v>
      </c>
    </row>
    <row r="142" spans="1:14" x14ac:dyDescent="0.35">
      <c r="A142" s="65" t="s">
        <v>226</v>
      </c>
      <c r="B142" s="65" t="s">
        <v>228</v>
      </c>
      <c r="D142" s="60" t="str">
        <f>VLOOKUP(B142,'Miljövärden urval för publ'!$B$2:$V$480,MATCH("ska publiceras:",'Miljövärden urval för publ'!$B$2:$T$2,0),FALSE)</f>
        <v>ja</v>
      </c>
      <c r="E142" s="61">
        <f t="shared" si="6"/>
        <v>102</v>
      </c>
      <c r="H142" s="45">
        <v>140</v>
      </c>
      <c r="I142" s="45" t="str">
        <f t="shared" si="7"/>
        <v>Karlstads Energi AB</v>
      </c>
      <c r="J142" s="45" t="str">
        <f t="shared" si="8"/>
        <v>Karlstad</v>
      </c>
      <c r="K142" s="45">
        <f>IF(ISERROR(VLOOKUP($J142,'Miljövärden urval för publ'!$B$2:$H$490,MATCH(K$3,'Miljövärden urval för publ'!$B$2:$H$2,0),FALSE)),"",VLOOKUP($J142,'Miljövärden urval för publ'!$B$2:$H$490,MATCH(K$3,'Miljövärden urval för publ'!$B$2:$H$2,0),FALSE))</f>
        <v>0.110462</v>
      </c>
      <c r="L142" s="45">
        <f>IF(ISERROR(VLOOKUP($J142,'Miljövärden urval för publ'!$B$2:$H$490,MATCH(L$3,'Miljövärden urval för publ'!$B$2:$H$2,0),FALSE)),"",VLOOKUP($J142,'Miljövärden urval för publ'!$B$2:$H$490,MATCH(L$3,'Miljövärden urval för publ'!$B$2:$H$2,0),FALSE))</f>
        <v>37.380000000000003</v>
      </c>
      <c r="M142" s="45">
        <f>IF(ISERROR(VLOOKUP($J142,'Miljövärden urval för publ'!$B$2:$H$490,MATCH(M$3,'Miljövärden urval för publ'!$B$2:$H$2,0),FALSE)),"",VLOOKUP($J142,'Miljövärden urval för publ'!$B$2:$H$490,MATCH(M$3,'Miljövärden urval för publ'!$B$2:$H$2,0),FALSE))</f>
        <v>5.8538899999999998</v>
      </c>
      <c r="N142" s="45">
        <f>IF(ISERROR(VLOOKUP($J142,'Miljövärden urval för publ'!$B$2:$H$490,MATCH(N$3,'Miljövärden urval för publ'!$B$2:$H$2,0),FALSE)),"",VLOOKUP($J142,'Miljövärden urval för publ'!$B$2:$H$490,MATCH(N$3,'Miljövärden urval för publ'!$B$2:$H$2,0),FALSE))</f>
        <v>2.5872800000000001E-2</v>
      </c>
    </row>
    <row r="143" spans="1:14" x14ac:dyDescent="0.35">
      <c r="A143" s="65" t="s">
        <v>31</v>
      </c>
      <c r="B143" s="65" t="s">
        <v>39</v>
      </c>
      <c r="D143" s="60" t="str">
        <f>VLOOKUP(B143,'Miljövärden urval för publ'!$B$2:$V$480,MATCH("ska publiceras:",'Miljövärden urval för publ'!$B$2:$T$2,0),FALSE)</f>
        <v>ja</v>
      </c>
      <c r="E143" s="61">
        <f t="shared" si="6"/>
        <v>103</v>
      </c>
      <c r="H143" s="45">
        <v>141</v>
      </c>
      <c r="I143" s="45" t="str">
        <f t="shared" si="7"/>
        <v>Tekniska Verken i Linköping AB</v>
      </c>
      <c r="J143" s="45" t="str">
        <f t="shared" si="8"/>
        <v>Katrineholm</v>
      </c>
      <c r="K143" s="45">
        <f>IF(ISERROR(VLOOKUP($J143,'Miljövärden urval för publ'!$B$2:$H$490,MATCH(K$3,'Miljövärden urval för publ'!$B$2:$H$2,0),FALSE)),"",VLOOKUP($J143,'Miljövärden urval för publ'!$B$2:$H$490,MATCH(K$3,'Miljövärden urval för publ'!$B$2:$H$2,0),FALSE))</f>
        <v>0.125607</v>
      </c>
      <c r="L143" s="45">
        <f>IF(ISERROR(VLOOKUP($J143,'Miljövärden urval för publ'!$B$2:$H$490,MATCH(L$3,'Miljövärden urval för publ'!$B$2:$H$2,0),FALSE)),"",VLOOKUP($J143,'Miljövärden urval för publ'!$B$2:$H$490,MATCH(L$3,'Miljövärden urval för publ'!$B$2:$H$2,0),FALSE))</f>
        <v>16.267099999999999</v>
      </c>
      <c r="M143" s="45">
        <f>IF(ISERROR(VLOOKUP($J143,'Miljövärden urval för publ'!$B$2:$H$490,MATCH(M$3,'Miljövärden urval för publ'!$B$2:$H$2,0),FALSE)),"",VLOOKUP($J143,'Miljövärden urval för publ'!$B$2:$H$490,MATCH(M$3,'Miljövärden urval för publ'!$B$2:$H$2,0),FALSE))</f>
        <v>5.8721500000000004</v>
      </c>
      <c r="N143" s="45">
        <f>IF(ISERROR(VLOOKUP($J143,'Miljövärden urval för publ'!$B$2:$H$490,MATCH(N$3,'Miljövärden urval för publ'!$B$2:$H$2,0),FALSE)),"",VLOOKUP($J143,'Miljövärden urval för publ'!$B$2:$H$490,MATCH(N$3,'Miljövärden urval för publ'!$B$2:$H$2,0),FALSE))</f>
        <v>2.1305299999999999E-2</v>
      </c>
    </row>
    <row r="144" spans="1:14" x14ac:dyDescent="0.35">
      <c r="A144" s="65" t="s">
        <v>596</v>
      </c>
      <c r="B144" s="65" t="s">
        <v>597</v>
      </c>
      <c r="D144" s="60" t="str">
        <f>VLOOKUP(B144,'Miljövärden urval för publ'!$B$2:$V$480,MATCH("ska publiceras:",'Miljövärden urval för publ'!$B$2:$T$2,0),FALSE)</f>
        <v>ja</v>
      </c>
      <c r="E144" s="61">
        <f t="shared" si="6"/>
        <v>104</v>
      </c>
      <c r="H144" s="45">
        <v>142</v>
      </c>
      <c r="I144" s="45" t="str">
        <f t="shared" si="7"/>
        <v>Kils Energi AB</v>
      </c>
      <c r="J144" s="45" t="str">
        <f t="shared" si="8"/>
        <v>Kil</v>
      </c>
      <c r="K144" s="45">
        <f>IF(ISERROR(VLOOKUP($J144,'Miljövärden urval för publ'!$B$2:$H$490,MATCH(K$3,'Miljövärden urval för publ'!$B$2:$H$2,0),FALSE)),"",VLOOKUP($J144,'Miljövärden urval för publ'!$B$2:$H$490,MATCH(K$3,'Miljövärden urval för publ'!$B$2:$H$2,0),FALSE))</f>
        <v>0.21476799999999999</v>
      </c>
      <c r="L144" s="45">
        <f>IF(ISERROR(VLOOKUP($J144,'Miljövärden urval för publ'!$B$2:$H$490,MATCH(L$3,'Miljövärden urval för publ'!$B$2:$H$2,0),FALSE)),"",VLOOKUP($J144,'Miljövärden urval för publ'!$B$2:$H$490,MATCH(L$3,'Miljövärden urval för publ'!$B$2:$H$2,0),FALSE))</f>
        <v>27.039899999999999</v>
      </c>
      <c r="M144" s="45">
        <f>IF(ISERROR(VLOOKUP($J144,'Miljövärden urval för publ'!$B$2:$H$490,MATCH(M$3,'Miljövärden urval för publ'!$B$2:$H$2,0),FALSE)),"",VLOOKUP($J144,'Miljövärden urval för publ'!$B$2:$H$490,MATCH(M$3,'Miljövärden urval för publ'!$B$2:$H$2,0),FALSE))</f>
        <v>6.0535100000000002</v>
      </c>
      <c r="N144" s="45">
        <f>IF(ISERROR(VLOOKUP($J144,'Miljövärden urval för publ'!$B$2:$H$490,MATCH(N$3,'Miljövärden urval för publ'!$B$2:$H$2,0),FALSE)),"",VLOOKUP($J144,'Miljövärden urval för publ'!$B$2:$H$490,MATCH(N$3,'Miljövärden urval för publ'!$B$2:$H$2,0),FALSE))</f>
        <v>0.52818100000000001</v>
      </c>
    </row>
    <row r="145" spans="1:14" x14ac:dyDescent="0.35">
      <c r="A145" s="65" t="s">
        <v>201</v>
      </c>
      <c r="B145" s="65" t="s">
        <v>202</v>
      </c>
      <c r="D145" s="60" t="str">
        <f>VLOOKUP(B145,'Miljövärden urval för publ'!$B$2:$V$480,MATCH("ska publiceras:",'Miljövärden urval för publ'!$B$2:$T$2,0),FALSE)</f>
        <v>ja</v>
      </c>
      <c r="E145" s="61">
        <f t="shared" si="6"/>
        <v>105</v>
      </c>
      <c r="H145" s="45">
        <v>143</v>
      </c>
      <c r="I145" s="45" t="str">
        <f t="shared" si="7"/>
        <v>Bollnäs Energi AB</v>
      </c>
      <c r="J145" s="45" t="str">
        <f t="shared" si="8"/>
        <v>Kilafors</v>
      </c>
      <c r="K145" s="45">
        <f>IF(ISERROR(VLOOKUP($J145,'Miljövärden urval för publ'!$B$2:$H$490,MATCH(K$3,'Miljövärden urval för publ'!$B$2:$H$2,0),FALSE)),"",VLOOKUP($J145,'Miljövärden urval för publ'!$B$2:$H$490,MATCH(K$3,'Miljövärden urval för publ'!$B$2:$H$2,0),FALSE))</f>
        <v>0.150505</v>
      </c>
      <c r="L145" s="45">
        <f>IF(ISERROR(VLOOKUP($J145,'Miljövärden urval för publ'!$B$2:$H$490,MATCH(L$3,'Miljövärden urval för publ'!$B$2:$H$2,0),FALSE)),"",VLOOKUP($J145,'Miljövärden urval för publ'!$B$2:$H$490,MATCH(L$3,'Miljövärden urval för publ'!$B$2:$H$2,0),FALSE))</f>
        <v>29.020199999999999</v>
      </c>
      <c r="M145" s="45">
        <f>IF(ISERROR(VLOOKUP($J145,'Miljövärden urval för publ'!$B$2:$H$490,MATCH(M$3,'Miljövärden urval för publ'!$B$2:$H$2,0),FALSE)),"",VLOOKUP($J145,'Miljövärden urval för publ'!$B$2:$H$490,MATCH(M$3,'Miljövärden urval för publ'!$B$2:$H$2,0),FALSE))</f>
        <v>8.4547500000000007</v>
      </c>
      <c r="N145" s="45">
        <f>IF(ISERROR(VLOOKUP($J145,'Miljövärden urval för publ'!$B$2:$H$490,MATCH(N$3,'Miljövärden urval för publ'!$B$2:$H$2,0),FALSE)),"",VLOOKUP($J145,'Miljövärden urval för publ'!$B$2:$H$490,MATCH(N$3,'Miljövärden urval för publ'!$B$2:$H$2,0),FALSE))</f>
        <v>3.7612699999999999E-2</v>
      </c>
    </row>
    <row r="146" spans="1:14" x14ac:dyDescent="0.35">
      <c r="A146" s="65" t="s">
        <v>196</v>
      </c>
      <c r="B146" s="65" t="s">
        <v>198</v>
      </c>
      <c r="D146" s="60" t="str">
        <f>VLOOKUP(B146,'Miljövärden urval för publ'!$B$2:$V$480,MATCH("ska publiceras:",'Miljövärden urval för publ'!$B$2:$T$2,0),FALSE)</f>
        <v>nej</v>
      </c>
      <c r="E146" s="61">
        <f t="shared" si="6"/>
        <v>105</v>
      </c>
      <c r="H146" s="45">
        <v>144</v>
      </c>
      <c r="I146" s="45" t="str">
        <f t="shared" si="7"/>
        <v>Tekniska Verken i Kiruna AB</v>
      </c>
      <c r="J146" s="45" t="str">
        <f t="shared" si="8"/>
        <v>Kiruna C</v>
      </c>
      <c r="K146" s="45">
        <f>IF(ISERROR(VLOOKUP($J146,'Miljövärden urval för publ'!$B$2:$H$490,MATCH(K$3,'Miljövärden urval för publ'!$B$2:$H$2,0),FALSE)),"",VLOOKUP($J146,'Miljövärden urval för publ'!$B$2:$H$490,MATCH(K$3,'Miljövärden urval för publ'!$B$2:$H$2,0),FALSE))</f>
        <v>0.29810999999999999</v>
      </c>
      <c r="L146" s="45">
        <f>IF(ISERROR(VLOOKUP($J146,'Miljövärden urval för publ'!$B$2:$H$490,MATCH(L$3,'Miljövärden urval för publ'!$B$2:$H$2,0),FALSE)),"",VLOOKUP($J146,'Miljövärden urval för publ'!$B$2:$H$490,MATCH(L$3,'Miljövärden urval för publ'!$B$2:$H$2,0),FALSE))</f>
        <v>115.376</v>
      </c>
      <c r="M146" s="45">
        <f>IF(ISERROR(VLOOKUP($J146,'Miljövärden urval för publ'!$B$2:$H$490,MATCH(M$3,'Miljövärden urval för publ'!$B$2:$H$2,0),FALSE)),"",VLOOKUP($J146,'Miljövärden urval för publ'!$B$2:$H$490,MATCH(M$3,'Miljövärden urval för publ'!$B$2:$H$2,0),FALSE))</f>
        <v>4.8881800000000002</v>
      </c>
      <c r="N146" s="45">
        <f>IF(ISERROR(VLOOKUP($J146,'Miljövärden urval för publ'!$B$2:$H$490,MATCH(N$3,'Miljövärden urval för publ'!$B$2:$H$2,0),FALSE)),"",VLOOKUP($J146,'Miljövärden urval för publ'!$B$2:$H$490,MATCH(N$3,'Miljövärden urval för publ'!$B$2:$H$2,0),FALSE))</f>
        <v>3.9806500000000002E-2</v>
      </c>
    </row>
    <row r="147" spans="1:14" x14ac:dyDescent="0.35">
      <c r="A147" s="65" t="s">
        <v>196</v>
      </c>
      <c r="B147" s="65" t="s">
        <v>199</v>
      </c>
      <c r="D147" s="60" t="str">
        <f>VLOOKUP(B147,'Miljövärden urval för publ'!$B$2:$V$480,MATCH("ska publiceras:",'Miljövärden urval för publ'!$B$2:$T$2,0),FALSE)</f>
        <v>ja</v>
      </c>
      <c r="E147" s="61">
        <f t="shared" si="6"/>
        <v>106</v>
      </c>
      <c r="H147" s="45">
        <v>145</v>
      </c>
      <c r="I147" s="45" t="str">
        <f t="shared" si="7"/>
        <v>Tekniska Verken i Linköping AB</v>
      </c>
      <c r="J147" s="45" t="str">
        <f t="shared" si="8"/>
        <v>Kisa</v>
      </c>
      <c r="K147" s="45">
        <f>IF(ISERROR(VLOOKUP($J147,'Miljövärden urval för publ'!$B$2:$H$490,MATCH(K$3,'Miljövärden urval för publ'!$B$2:$H$2,0),FALSE)),"",VLOOKUP($J147,'Miljövärden urval för publ'!$B$2:$H$490,MATCH(K$3,'Miljövärden urval för publ'!$B$2:$H$2,0),FALSE))</f>
        <v>6.4383300000000004E-2</v>
      </c>
      <c r="L147" s="45">
        <f>IF(ISERROR(VLOOKUP($J147,'Miljövärden urval för publ'!$B$2:$H$490,MATCH(L$3,'Miljövärden urval för publ'!$B$2:$H$2,0),FALSE)),"",VLOOKUP($J147,'Miljövärden urval för publ'!$B$2:$H$490,MATCH(L$3,'Miljövärden urval för publ'!$B$2:$H$2,0),FALSE))</f>
        <v>17.143899999999999</v>
      </c>
      <c r="M147" s="45">
        <f>IF(ISERROR(VLOOKUP($J147,'Miljövärden urval för publ'!$B$2:$H$490,MATCH(M$3,'Miljövärden urval för publ'!$B$2:$H$2,0),FALSE)),"",VLOOKUP($J147,'Miljövärden urval för publ'!$B$2:$H$490,MATCH(M$3,'Miljövärden urval för publ'!$B$2:$H$2,0),FALSE))</f>
        <v>9.8459599999999998</v>
      </c>
      <c r="N147" s="45">
        <f>IF(ISERROR(VLOOKUP($J147,'Miljövärden urval för publ'!$B$2:$H$490,MATCH(N$3,'Miljövärden urval för publ'!$B$2:$H$2,0),FALSE)),"",VLOOKUP($J147,'Miljövärden urval för publ'!$B$2:$H$490,MATCH(N$3,'Miljövärden urval för publ'!$B$2:$H$2,0),FALSE))</f>
        <v>1.15459E-2</v>
      </c>
    </row>
    <row r="148" spans="1:14" x14ac:dyDescent="0.35">
      <c r="A148" s="65" t="s">
        <v>232</v>
      </c>
      <c r="B148" s="65" t="s">
        <v>233</v>
      </c>
      <c r="D148" s="60" t="str">
        <f>VLOOKUP(B148,'Miljövärden urval för publ'!$B$2:$V$480,MATCH("ska publiceras:",'Miljövärden urval för publ'!$B$2:$T$2,0),FALSE)</f>
        <v>ja</v>
      </c>
      <c r="E148" s="61">
        <f t="shared" si="6"/>
        <v>107</v>
      </c>
      <c r="H148" s="45">
        <v>146</v>
      </c>
      <c r="I148" s="45" t="str">
        <f t="shared" si="7"/>
        <v>Gotlands Energi AB</v>
      </c>
      <c r="J148" s="45" t="str">
        <f t="shared" si="8"/>
        <v>Klintehamn</v>
      </c>
      <c r="K148" s="45">
        <f>IF(ISERROR(VLOOKUP($J148,'Miljövärden urval för publ'!$B$2:$H$490,MATCH(K$3,'Miljövärden urval för publ'!$B$2:$H$2,0),FALSE)),"",VLOOKUP($J148,'Miljövärden urval för publ'!$B$2:$H$490,MATCH(K$3,'Miljövärden urval för publ'!$B$2:$H$2,0),FALSE))</f>
        <v>1.2229399999999999</v>
      </c>
      <c r="L148" s="45">
        <f>IF(ISERROR(VLOOKUP($J148,'Miljövärden urval för publ'!$B$2:$H$490,MATCH(L$3,'Miljövärden urval för publ'!$B$2:$H$2,0),FALSE)),"",VLOOKUP($J148,'Miljövärden urval för publ'!$B$2:$H$490,MATCH(L$3,'Miljövärden urval för publ'!$B$2:$H$2,0),FALSE))</f>
        <v>12.6416</v>
      </c>
      <c r="M148" s="45">
        <f>IF(ISERROR(VLOOKUP($J148,'Miljövärden urval för publ'!$B$2:$H$490,MATCH(M$3,'Miljövärden urval för publ'!$B$2:$H$2,0),FALSE)),"",VLOOKUP($J148,'Miljövärden urval för publ'!$B$2:$H$490,MATCH(M$3,'Miljövärden urval för publ'!$B$2:$H$2,0),FALSE))</f>
        <v>32.555100000000003</v>
      </c>
      <c r="N148" s="45">
        <f>IF(ISERROR(VLOOKUP($J148,'Miljövärden urval för publ'!$B$2:$H$490,MATCH(N$3,'Miljövärden urval för publ'!$B$2:$H$2,0),FALSE)),"",VLOOKUP($J148,'Miljövärden urval för publ'!$B$2:$H$490,MATCH(N$3,'Miljövärden urval för publ'!$B$2:$H$2,0),FALSE))</f>
        <v>5.8350499999999996E-3</v>
      </c>
    </row>
    <row r="149" spans="1:14" x14ac:dyDescent="0.35">
      <c r="A149" s="65" t="s">
        <v>596</v>
      </c>
      <c r="B149" s="65" t="s">
        <v>598</v>
      </c>
      <c r="D149" s="60" t="str">
        <f>VLOOKUP(B149,'Miljövärden urval för publ'!$B$2:$V$480,MATCH("ska publiceras:",'Miljövärden urval för publ'!$B$2:$T$2,0),FALSE)</f>
        <v>ja</v>
      </c>
      <c r="E149" s="61">
        <f t="shared" si="6"/>
        <v>108</v>
      </c>
      <c r="H149" s="45">
        <v>147</v>
      </c>
      <c r="I149" s="45" t="str">
        <f t="shared" si="7"/>
        <v>Kraftringen AB</v>
      </c>
      <c r="J149" s="45" t="str">
        <f t="shared" si="8"/>
        <v>Klippan-Ljungbyhed</v>
      </c>
      <c r="K149" s="45">
        <f>IF(ISERROR(VLOOKUP($J149,'Miljövärden urval för publ'!$B$2:$H$490,MATCH(K$3,'Miljövärden urval för publ'!$B$2:$H$2,0),FALSE)),"",VLOOKUP($J149,'Miljövärden urval för publ'!$B$2:$H$490,MATCH(K$3,'Miljövärden urval för publ'!$B$2:$H$2,0),FALSE))</f>
        <v>0.30374200000000001</v>
      </c>
      <c r="L149" s="45">
        <f>IF(ISERROR(VLOOKUP($J149,'Miljövärden urval för publ'!$B$2:$H$490,MATCH(L$3,'Miljövärden urval för publ'!$B$2:$H$2,0),FALSE)),"",VLOOKUP($J149,'Miljövärden urval för publ'!$B$2:$H$490,MATCH(L$3,'Miljövärden urval för publ'!$B$2:$H$2,0),FALSE))</f>
        <v>45.837200000000003</v>
      </c>
      <c r="M149" s="45">
        <f>IF(ISERROR(VLOOKUP($J149,'Miljövärden urval för publ'!$B$2:$H$490,MATCH(M$3,'Miljövärden urval för publ'!$B$2:$H$2,0),FALSE)),"",VLOOKUP($J149,'Miljövärden urval för publ'!$B$2:$H$490,MATCH(M$3,'Miljövärden urval för publ'!$B$2:$H$2,0),FALSE))</f>
        <v>12.5481</v>
      </c>
      <c r="N149" s="45">
        <f>IF(ISERROR(VLOOKUP($J149,'Miljövärden urval för publ'!$B$2:$H$490,MATCH(N$3,'Miljövärden urval för publ'!$B$2:$H$2,0),FALSE)),"",VLOOKUP($J149,'Miljövärden urval för publ'!$B$2:$H$490,MATCH(N$3,'Miljövärden urval för publ'!$B$2:$H$2,0),FALSE))</f>
        <v>0.10193099999999999</v>
      </c>
    </row>
    <row r="150" spans="1:14" x14ac:dyDescent="0.35">
      <c r="A150" s="65" t="s">
        <v>550</v>
      </c>
      <c r="B150" s="65" t="s">
        <v>557</v>
      </c>
      <c r="D150" s="60" t="str">
        <f>VLOOKUP(B150,'Miljövärden urval för publ'!$B$2:$V$480,MATCH("ska publiceras:",'Miljövärden urval för publ'!$B$2:$T$2,0),FALSE)</f>
        <v>ja</v>
      </c>
      <c r="E150" s="61">
        <f t="shared" si="6"/>
        <v>109</v>
      </c>
      <c r="H150" s="45">
        <v>148</v>
      </c>
      <c r="I150" s="45" t="str">
        <f t="shared" si="7"/>
        <v>Vattenfall AB Värme</v>
      </c>
      <c r="J150" s="45" t="str">
        <f t="shared" si="8"/>
        <v>Knivsta</v>
      </c>
      <c r="K150" s="45">
        <f>IF(ISERROR(VLOOKUP($J150,'Miljövärden urval för publ'!$B$2:$H$490,MATCH(K$3,'Miljövärden urval för publ'!$B$2:$H$2,0),FALSE)),"",VLOOKUP($J150,'Miljövärden urval för publ'!$B$2:$H$490,MATCH(K$3,'Miljövärden urval för publ'!$B$2:$H$2,0),FALSE))</f>
        <v>0.202571</v>
      </c>
      <c r="L150" s="45">
        <f>IF(ISERROR(VLOOKUP($J150,'Miljövärden urval för publ'!$B$2:$H$490,MATCH(L$3,'Miljövärden urval för publ'!$B$2:$H$2,0),FALSE)),"",VLOOKUP($J150,'Miljövärden urval för publ'!$B$2:$H$490,MATCH(L$3,'Miljövärden urval för publ'!$B$2:$H$2,0),FALSE))</f>
        <v>39.9251</v>
      </c>
      <c r="M150" s="45">
        <f>IF(ISERROR(VLOOKUP($J150,'Miljövärden urval för publ'!$B$2:$H$490,MATCH(M$3,'Miljövärden urval för publ'!$B$2:$H$2,0),FALSE)),"",VLOOKUP($J150,'Miljövärden urval för publ'!$B$2:$H$490,MATCH(M$3,'Miljövärden urval för publ'!$B$2:$H$2,0),FALSE))</f>
        <v>11.8346</v>
      </c>
      <c r="N150" s="45">
        <f>IF(ISERROR(VLOOKUP($J150,'Miljövärden urval för publ'!$B$2:$H$490,MATCH(N$3,'Miljövärden urval för publ'!$B$2:$H$2,0),FALSE)),"",VLOOKUP($J150,'Miljövärden urval för publ'!$B$2:$H$490,MATCH(N$3,'Miljövärden urval för publ'!$B$2:$H$2,0),FALSE))</f>
        <v>4.3431999999999998E-2</v>
      </c>
    </row>
    <row r="151" spans="1:14" x14ac:dyDescent="0.35">
      <c r="A151" s="65" t="s">
        <v>505</v>
      </c>
      <c r="B151" s="65" t="s">
        <v>507</v>
      </c>
      <c r="D151" s="60" t="str">
        <f>VLOOKUP(B151,'Miljövärden urval för publ'!$B$2:$V$480,MATCH("ska publiceras:",'Miljövärden urval för publ'!$B$2:$T$2,0),FALSE)</f>
        <v>nej</v>
      </c>
      <c r="E151" s="61">
        <f t="shared" si="6"/>
        <v>109</v>
      </c>
      <c r="H151" s="45">
        <v>149</v>
      </c>
      <c r="I151" s="45" t="str">
        <f t="shared" si="7"/>
        <v>Köpings kommun</v>
      </c>
      <c r="J151" s="45" t="str">
        <f t="shared" si="8"/>
        <v>Kolsva</v>
      </c>
      <c r="K151" s="45">
        <f>IF(ISERROR(VLOOKUP($J151,'Miljövärden urval för publ'!$B$2:$H$490,MATCH(K$3,'Miljövärden urval för publ'!$B$2:$H$2,0),FALSE)),"",VLOOKUP($J151,'Miljövärden urval för publ'!$B$2:$H$490,MATCH(K$3,'Miljövärden urval för publ'!$B$2:$H$2,0),FALSE))</f>
        <v>0.14510700000000001</v>
      </c>
      <c r="L151" s="45">
        <f>IF(ISERROR(VLOOKUP($J151,'Miljövärden urval för publ'!$B$2:$H$490,MATCH(L$3,'Miljövärden urval för publ'!$B$2:$H$2,0),FALSE)),"",VLOOKUP($J151,'Miljövärden urval för publ'!$B$2:$H$490,MATCH(L$3,'Miljövärden urval för publ'!$B$2:$H$2,0),FALSE))</f>
        <v>6.0072299999999998</v>
      </c>
      <c r="M151" s="45">
        <f>IF(ISERROR(VLOOKUP($J151,'Miljövärden urval för publ'!$B$2:$H$490,MATCH(M$3,'Miljövärden urval för publ'!$B$2:$H$2,0),FALSE)),"",VLOOKUP($J151,'Miljövärden urval för publ'!$B$2:$H$490,MATCH(M$3,'Miljövärden urval för publ'!$B$2:$H$2,0),FALSE))</f>
        <v>13.2216</v>
      </c>
      <c r="N151" s="45">
        <f>IF(ISERROR(VLOOKUP($J151,'Miljövärden urval för publ'!$B$2:$H$490,MATCH(N$3,'Miljövärden urval för publ'!$B$2:$H$2,0),FALSE)),"",VLOOKUP($J151,'Miljövärden urval för publ'!$B$2:$H$490,MATCH(N$3,'Miljövärden urval för publ'!$B$2:$H$2,0),FALSE))</f>
        <v>0</v>
      </c>
    </row>
    <row r="152" spans="1:14" x14ac:dyDescent="0.35">
      <c r="A152" s="65" t="s">
        <v>536</v>
      </c>
      <c r="B152" s="65" t="s">
        <v>538</v>
      </c>
      <c r="D152" s="60" t="str">
        <f>VLOOKUP(B152,'Miljövärden urval för publ'!$B$2:$V$480,MATCH("ska publiceras:",'Miljövärden urval för publ'!$B$2:$T$2,0),FALSE)</f>
        <v>ja</v>
      </c>
      <c r="E152" s="61">
        <f t="shared" si="6"/>
        <v>110</v>
      </c>
      <c r="H152" s="45">
        <v>150</v>
      </c>
      <c r="I152" s="45" t="str">
        <f t="shared" si="7"/>
        <v>Värmevärden AB</v>
      </c>
      <c r="J152" s="45" t="str">
        <f t="shared" si="8"/>
        <v>Kopparberg</v>
      </c>
      <c r="K152" s="45">
        <f>IF(ISERROR(VLOOKUP($J152,'Miljövärden urval för publ'!$B$2:$H$490,MATCH(K$3,'Miljövärden urval för publ'!$B$2:$H$2,0),FALSE)),"",VLOOKUP($J152,'Miljövärden urval för publ'!$B$2:$H$490,MATCH(K$3,'Miljövärden urval för publ'!$B$2:$H$2,0),FALSE))</f>
        <v>0.126779</v>
      </c>
      <c r="L152" s="45">
        <f>IF(ISERROR(VLOOKUP($J152,'Miljövärden urval för publ'!$B$2:$H$490,MATCH(L$3,'Miljövärden urval för publ'!$B$2:$H$2,0),FALSE)),"",VLOOKUP($J152,'Miljövärden urval för publ'!$B$2:$H$490,MATCH(L$3,'Miljövärden urval för publ'!$B$2:$H$2,0),FALSE))</f>
        <v>19.9496</v>
      </c>
      <c r="M152" s="45">
        <f>IF(ISERROR(VLOOKUP($J152,'Miljövärden urval för publ'!$B$2:$H$490,MATCH(M$3,'Miljövärden urval för publ'!$B$2:$H$2,0),FALSE)),"",VLOOKUP($J152,'Miljövärden urval för publ'!$B$2:$H$490,MATCH(M$3,'Miljövärden urval för publ'!$B$2:$H$2,0),FALSE))</f>
        <v>10.0284</v>
      </c>
      <c r="N152" s="45">
        <f>IF(ISERROR(VLOOKUP($J152,'Miljövärden urval för publ'!$B$2:$H$490,MATCH(N$3,'Miljövärden urval för publ'!$B$2:$H$2,0),FALSE)),"",VLOOKUP($J152,'Miljövärden urval för publ'!$B$2:$H$490,MATCH(N$3,'Miljövärden urval för publ'!$B$2:$H$2,0),FALSE))</f>
        <v>2.0321800000000001E-2</v>
      </c>
    </row>
    <row r="153" spans="1:14" x14ac:dyDescent="0.35">
      <c r="A153" s="65" t="s">
        <v>282</v>
      </c>
      <c r="B153" s="65" t="s">
        <v>286</v>
      </c>
      <c r="D153" s="60" t="str">
        <f>VLOOKUP(B153,'Miljövärden urval för publ'!$B$2:$V$480,MATCH("ska publiceras:",'Miljövärden urval för publ'!$B$2:$T$2,0),FALSE)</f>
        <v>ja</v>
      </c>
      <c r="E153" s="61">
        <f t="shared" si="6"/>
        <v>111</v>
      </c>
      <c r="H153" s="45">
        <v>151</v>
      </c>
      <c r="I153" s="45" t="str">
        <f t="shared" si="7"/>
        <v>C4 Energi AB</v>
      </c>
      <c r="J153" s="45" t="str">
        <f t="shared" si="8"/>
        <v>Kristianstad</v>
      </c>
      <c r="K153" s="45">
        <f>IF(ISERROR(VLOOKUP($J153,'Miljövärden urval för publ'!$B$2:$H$490,MATCH(K$3,'Miljövärden urval för publ'!$B$2:$H$2,0),FALSE)),"",VLOOKUP($J153,'Miljövärden urval för publ'!$B$2:$H$490,MATCH(K$3,'Miljövärden urval för publ'!$B$2:$H$2,0),FALSE))</f>
        <v>4.8919900000000002E-2</v>
      </c>
      <c r="L153" s="45">
        <f>IF(ISERROR(VLOOKUP($J153,'Miljövärden urval för publ'!$B$2:$H$490,MATCH(L$3,'Miljövärden urval för publ'!$B$2:$H$2,0),FALSE)),"",VLOOKUP($J153,'Miljövärden urval för publ'!$B$2:$H$490,MATCH(L$3,'Miljövärden urval för publ'!$B$2:$H$2,0),FALSE))</f>
        <v>10.9582</v>
      </c>
      <c r="M153" s="45">
        <f>IF(ISERROR(VLOOKUP($J153,'Miljövärden urval för publ'!$B$2:$H$490,MATCH(M$3,'Miljövärden urval för publ'!$B$2:$H$2,0),FALSE)),"",VLOOKUP($J153,'Miljövärden urval för publ'!$B$2:$H$490,MATCH(M$3,'Miljövärden urval för publ'!$B$2:$H$2,0),FALSE))</f>
        <v>6.1197900000000001</v>
      </c>
      <c r="N153" s="45">
        <f>IF(ISERROR(VLOOKUP($J153,'Miljövärden urval för publ'!$B$2:$H$490,MATCH(N$3,'Miljövärden urval för publ'!$B$2:$H$2,0),FALSE)),"",VLOOKUP($J153,'Miljövärden urval för publ'!$B$2:$H$490,MATCH(N$3,'Miljövärden urval för publ'!$B$2:$H$2,0),FALSE))</f>
        <v>6.36952E-3</v>
      </c>
    </row>
    <row r="154" spans="1:14" x14ac:dyDescent="0.35">
      <c r="A154" s="65" t="s">
        <v>468</v>
      </c>
      <c r="B154" s="65" t="s">
        <v>469</v>
      </c>
      <c r="D154" s="60" t="str">
        <f>VLOOKUP(B154,'Miljövärden urval för publ'!$B$2:$V$480,MATCH("ska publiceras:",'Miljövärden urval för publ'!$B$2:$T$2,0),FALSE)</f>
        <v>nej</v>
      </c>
      <c r="E154" s="61">
        <f t="shared" si="6"/>
        <v>111</v>
      </c>
      <c r="H154" s="45">
        <v>152</v>
      </c>
      <c r="I154" s="45" t="str">
        <f t="shared" si="7"/>
        <v>Kristinehamns Fjärrvärme AB</v>
      </c>
      <c r="J154" s="45" t="str">
        <f t="shared" si="8"/>
        <v>Kristinehamn</v>
      </c>
      <c r="K154" s="45">
        <f>IF(ISERROR(VLOOKUP($J154,'Miljövärden urval för publ'!$B$2:$H$490,MATCH(K$3,'Miljövärden urval för publ'!$B$2:$H$2,0),FALSE)),"",VLOOKUP($J154,'Miljövärden urval för publ'!$B$2:$H$490,MATCH(K$3,'Miljövärden urval för publ'!$B$2:$H$2,0),FALSE))</f>
        <v>0.16837099999999999</v>
      </c>
      <c r="L154" s="45">
        <f>IF(ISERROR(VLOOKUP($J154,'Miljövärden urval för publ'!$B$2:$H$490,MATCH(L$3,'Miljövärden urval för publ'!$B$2:$H$2,0),FALSE)),"",VLOOKUP($J154,'Miljövärden urval för publ'!$B$2:$H$490,MATCH(L$3,'Miljövärden urval för publ'!$B$2:$H$2,0),FALSE))</f>
        <v>22.396899999999999</v>
      </c>
      <c r="M154" s="45">
        <f>IF(ISERROR(VLOOKUP($J154,'Miljövärden urval för publ'!$B$2:$H$490,MATCH(M$3,'Miljövärden urval för publ'!$B$2:$H$2,0),FALSE)),"",VLOOKUP($J154,'Miljövärden urval för publ'!$B$2:$H$490,MATCH(M$3,'Miljövärden urval för publ'!$B$2:$H$2,0),FALSE))</f>
        <v>7.5539199999999997</v>
      </c>
      <c r="N154" s="45">
        <f>IF(ISERROR(VLOOKUP($J154,'Miljövärden urval för publ'!$B$2:$H$490,MATCH(N$3,'Miljövärden urval för publ'!$B$2:$H$2,0),FALSE)),"",VLOOKUP($J154,'Miljövärden urval för publ'!$B$2:$H$490,MATCH(N$3,'Miljövärden urval för publ'!$B$2:$H$2,0),FALSE))</f>
        <v>2.3164500000000001E-2</v>
      </c>
    </row>
    <row r="155" spans="1:14" x14ac:dyDescent="0.35">
      <c r="A155" s="65" t="s">
        <v>550</v>
      </c>
      <c r="B155" s="65" t="s">
        <v>558</v>
      </c>
      <c r="D155" s="60" t="str">
        <f>VLOOKUP(B155,'Miljövärden urval för publ'!$B$2:$V$480,MATCH("ska publiceras:",'Miljövärden urval för publ'!$B$2:$T$2,0),FALSE)</f>
        <v>ja</v>
      </c>
      <c r="E155" s="61">
        <f t="shared" si="6"/>
        <v>112</v>
      </c>
      <c r="H155" s="45">
        <v>153</v>
      </c>
      <c r="I155" s="45" t="str">
        <f t="shared" si="7"/>
        <v>Värmevärden AB</v>
      </c>
      <c r="J155" s="45" t="str">
        <f t="shared" si="8"/>
        <v>Kristinehamn(Värmevärden)</v>
      </c>
      <c r="K155" s="45">
        <f>IF(ISERROR(VLOOKUP($J155,'Miljövärden urval för publ'!$B$2:$H$490,MATCH(K$3,'Miljövärden urval för publ'!$B$2:$H$2,0),FALSE)),"",VLOOKUP($J155,'Miljövärden urval för publ'!$B$2:$H$490,MATCH(K$3,'Miljövärden urval för publ'!$B$2:$H$2,0),FALSE))</f>
        <v>9.3397499999999994E-2</v>
      </c>
      <c r="L155" s="45">
        <f>IF(ISERROR(VLOOKUP($J155,'Miljövärden urval för publ'!$B$2:$H$490,MATCH(L$3,'Miljövärden urval för publ'!$B$2:$H$2,0),FALSE)),"",VLOOKUP($J155,'Miljövärden urval för publ'!$B$2:$H$490,MATCH(L$3,'Miljövärden urval för publ'!$B$2:$H$2,0),FALSE))</f>
        <v>12.972799999999999</v>
      </c>
      <c r="M155" s="45">
        <f>IF(ISERROR(VLOOKUP($J155,'Miljövärden urval för publ'!$B$2:$H$490,MATCH(M$3,'Miljövärden urval för publ'!$B$2:$H$2,0),FALSE)),"",VLOOKUP($J155,'Miljövärden urval för publ'!$B$2:$H$490,MATCH(M$3,'Miljövärden urval för publ'!$B$2:$H$2,0),FALSE))</f>
        <v>6.6872100000000003</v>
      </c>
      <c r="N155" s="45">
        <f>IF(ISERROR(VLOOKUP($J155,'Miljövärden urval för publ'!$B$2:$H$490,MATCH(N$3,'Miljövärden urval för publ'!$B$2:$H$2,0),FALSE)),"",VLOOKUP($J155,'Miljövärden urval för publ'!$B$2:$H$490,MATCH(N$3,'Miljövärden urval för publ'!$B$2:$H$2,0),FALSE))</f>
        <v>1.5202800000000001E-2</v>
      </c>
    </row>
    <row r="156" spans="1:14" x14ac:dyDescent="0.35">
      <c r="A156" s="65" t="s">
        <v>605</v>
      </c>
      <c r="B156" s="65" t="s">
        <v>609</v>
      </c>
      <c r="D156" s="60" t="str">
        <f>VLOOKUP(B156,'Miljövärden urval för publ'!$B$2:$V$480,MATCH("ska publiceras:",'Miljövärden urval för publ'!$B$2:$T$2,0),FALSE)</f>
        <v>ja</v>
      </c>
      <c r="E156" s="61">
        <f t="shared" si="6"/>
        <v>113</v>
      </c>
      <c r="H156" s="45">
        <v>154</v>
      </c>
      <c r="I156" s="45" t="str">
        <f t="shared" si="7"/>
        <v>Jämtkraft AB</v>
      </c>
      <c r="J156" s="45" t="str">
        <f t="shared" si="8"/>
        <v>Krokom</v>
      </c>
      <c r="K156" s="45">
        <f>IF(ISERROR(VLOOKUP($J156,'Miljövärden urval för publ'!$B$2:$H$490,MATCH(K$3,'Miljövärden urval för publ'!$B$2:$H$2,0),FALSE)),"",VLOOKUP($J156,'Miljövärden urval för publ'!$B$2:$H$490,MATCH(K$3,'Miljövärden urval för publ'!$B$2:$H$2,0),FALSE))</f>
        <v>0.155194</v>
      </c>
      <c r="L156" s="45">
        <f>IF(ISERROR(VLOOKUP($J156,'Miljövärden urval för publ'!$B$2:$H$490,MATCH(L$3,'Miljövärden urval för publ'!$B$2:$H$2,0),FALSE)),"",VLOOKUP($J156,'Miljövärden urval för publ'!$B$2:$H$490,MATCH(L$3,'Miljövärden urval för publ'!$B$2:$H$2,0),FALSE))</f>
        <v>18.698699999999999</v>
      </c>
      <c r="M156" s="45">
        <f>IF(ISERROR(VLOOKUP($J156,'Miljövärden urval för publ'!$B$2:$H$490,MATCH(M$3,'Miljövärden urval för publ'!$B$2:$H$2,0),FALSE)),"",VLOOKUP($J156,'Miljövärden urval för publ'!$B$2:$H$490,MATCH(M$3,'Miljövärden urval för publ'!$B$2:$H$2,0),FALSE))</f>
        <v>11.721</v>
      </c>
      <c r="N156" s="45">
        <f>IF(ISERROR(VLOOKUP($J156,'Miljövärden urval för publ'!$B$2:$H$490,MATCH(N$3,'Miljövärden urval för publ'!$B$2:$H$2,0),FALSE)),"",VLOOKUP($J156,'Miljövärden urval för publ'!$B$2:$H$490,MATCH(N$3,'Miljövärden urval för publ'!$B$2:$H$2,0),FALSE))</f>
        <v>2.2386799999999998E-2</v>
      </c>
    </row>
    <row r="157" spans="1:14" x14ac:dyDescent="0.35">
      <c r="A157" s="65" t="s">
        <v>75</v>
      </c>
      <c r="B157" s="65" t="s">
        <v>76</v>
      </c>
      <c r="D157" s="60" t="str">
        <f>VLOOKUP(B157,'Miljövärden urval för publ'!$B$2:$V$480,MATCH("ska publiceras:",'Miljövärden urval för publ'!$B$2:$T$2,0),FALSE)</f>
        <v>ja</v>
      </c>
      <c r="E157" s="61">
        <f t="shared" si="6"/>
        <v>114</v>
      </c>
      <c r="H157" s="45">
        <v>155</v>
      </c>
      <c r="I157" s="45" t="str">
        <f t="shared" si="7"/>
        <v>Statkraft Värme AB</v>
      </c>
      <c r="J157" s="45" t="str">
        <f t="shared" si="8"/>
        <v>Kungsbacka</v>
      </c>
      <c r="K157" s="45">
        <f>IF(ISERROR(VLOOKUP($J157,'Miljövärden urval för publ'!$B$2:$H$490,MATCH(K$3,'Miljövärden urval för publ'!$B$2:$H$2,0),FALSE)),"",VLOOKUP($J157,'Miljövärden urval för publ'!$B$2:$H$490,MATCH(K$3,'Miljövärden urval för publ'!$B$2:$H$2,0),FALSE))</f>
        <v>7.5776999999999997E-2</v>
      </c>
      <c r="L157" s="45">
        <f>IF(ISERROR(VLOOKUP($J157,'Miljövärden urval för publ'!$B$2:$H$490,MATCH(L$3,'Miljövärden urval för publ'!$B$2:$H$2,0),FALSE)),"",VLOOKUP($J157,'Miljövärden urval för publ'!$B$2:$H$490,MATCH(L$3,'Miljövärden urval för publ'!$B$2:$H$2,0),FALSE))</f>
        <v>10.5185</v>
      </c>
      <c r="M157" s="45">
        <f>IF(ISERROR(VLOOKUP($J157,'Miljövärden urval för publ'!$B$2:$H$490,MATCH(M$3,'Miljövärden urval för publ'!$B$2:$H$2,0),FALSE)),"",VLOOKUP($J157,'Miljövärden urval för publ'!$B$2:$H$490,MATCH(M$3,'Miljövärden urval för publ'!$B$2:$H$2,0),FALSE))</f>
        <v>7.5648099999999996</v>
      </c>
      <c r="N157" s="45">
        <f>IF(ISERROR(VLOOKUP($J157,'Miljövärden urval för publ'!$B$2:$H$490,MATCH(N$3,'Miljövärden urval för publ'!$B$2:$H$2,0),FALSE)),"",VLOOKUP($J157,'Miljövärden urval för publ'!$B$2:$H$490,MATCH(N$3,'Miljövärden urval för publ'!$B$2:$H$2,0),FALSE))</f>
        <v>1.8415300000000001E-3</v>
      </c>
    </row>
    <row r="158" spans="1:14" x14ac:dyDescent="0.35">
      <c r="A158" s="65" t="s">
        <v>272</v>
      </c>
      <c r="B158" s="65" t="s">
        <v>273</v>
      </c>
      <c r="D158" s="60" t="str">
        <f>VLOOKUP(B158,'Miljövärden urval för publ'!$B$2:$V$480,MATCH("ska publiceras:",'Miljövärden urval för publ'!$B$2:$T$2,0),FALSE)</f>
        <v>ja</v>
      </c>
      <c r="E158" s="61">
        <f t="shared" si="6"/>
        <v>115</v>
      </c>
      <c r="H158" s="45">
        <v>156</v>
      </c>
      <c r="I158" s="45" t="str">
        <f t="shared" si="7"/>
        <v>E.ON Värme Sverige AB</v>
      </c>
      <c r="J158" s="45" t="str">
        <f t="shared" si="8"/>
        <v>Kungsängen</v>
      </c>
      <c r="K158" s="45">
        <f>IF(ISERROR(VLOOKUP($J158,'Miljövärden urval för publ'!$B$2:$H$490,MATCH(K$3,'Miljövärden urval för publ'!$B$2:$H$2,0),FALSE)),"",VLOOKUP($J158,'Miljövärden urval för publ'!$B$2:$H$490,MATCH(K$3,'Miljövärden urval för publ'!$B$2:$H$2,0),FALSE))</f>
        <v>0.47069699999999998</v>
      </c>
      <c r="L158" s="45">
        <f>IF(ISERROR(VLOOKUP($J158,'Miljövärden urval för publ'!$B$2:$H$490,MATCH(L$3,'Miljövärden urval för publ'!$B$2:$H$2,0),FALSE)),"",VLOOKUP($J158,'Miljövärden urval för publ'!$B$2:$H$490,MATCH(L$3,'Miljövärden urval för publ'!$B$2:$H$2,0),FALSE))</f>
        <v>52.349600000000002</v>
      </c>
      <c r="M158" s="45">
        <f>IF(ISERROR(VLOOKUP($J158,'Miljövärden urval för publ'!$B$2:$H$490,MATCH(M$3,'Miljövärden urval för publ'!$B$2:$H$2,0),FALSE)),"",VLOOKUP($J158,'Miljövärden urval för publ'!$B$2:$H$490,MATCH(M$3,'Miljövärden urval för publ'!$B$2:$H$2,0),FALSE))</f>
        <v>7.41235</v>
      </c>
      <c r="N158" s="45">
        <f>IF(ISERROR(VLOOKUP($J158,'Miljövärden urval för publ'!$B$2:$H$490,MATCH(N$3,'Miljövärden urval för publ'!$B$2:$H$2,0),FALSE)),"",VLOOKUP($J158,'Miljövärden urval för publ'!$B$2:$H$490,MATCH(N$3,'Miljövärden urval för publ'!$B$2:$H$2,0),FALSE))</f>
        <v>6.6254800000000003E-2</v>
      </c>
    </row>
    <row r="159" spans="1:14" x14ac:dyDescent="0.35">
      <c r="A159" s="65" t="s">
        <v>272</v>
      </c>
      <c r="B159" s="65" t="s">
        <v>274</v>
      </c>
      <c r="D159" s="60" t="str">
        <f>VLOOKUP(B159,'Miljövärden urval för publ'!$B$2:$V$480,MATCH("ska publiceras:",'Miljövärden urval för publ'!$B$2:$T$2,0),FALSE)</f>
        <v>ja</v>
      </c>
      <c r="E159" s="61">
        <f t="shared" si="6"/>
        <v>116</v>
      </c>
      <c r="H159" s="45">
        <v>157</v>
      </c>
      <c r="I159" s="45" t="str">
        <f t="shared" si="7"/>
        <v>Mälarenergi AB</v>
      </c>
      <c r="J159" s="45" t="str">
        <f t="shared" si="8"/>
        <v>Kungsör</v>
      </c>
      <c r="K159" s="45">
        <f>IF(ISERROR(VLOOKUP($J159,'Miljövärden urval för publ'!$B$2:$H$490,MATCH(K$3,'Miljövärden urval för publ'!$B$2:$H$2,0),FALSE)),"",VLOOKUP($J159,'Miljövärden urval för publ'!$B$2:$H$490,MATCH(K$3,'Miljövärden urval för publ'!$B$2:$H$2,0),FALSE))</f>
        <v>0.137043</v>
      </c>
      <c r="L159" s="45">
        <f>IF(ISERROR(VLOOKUP($J159,'Miljövärden urval för publ'!$B$2:$H$490,MATCH(L$3,'Miljövärden urval för publ'!$B$2:$H$2,0),FALSE)),"",VLOOKUP($J159,'Miljövärden urval för publ'!$B$2:$H$490,MATCH(L$3,'Miljövärden urval för publ'!$B$2:$H$2,0),FALSE))</f>
        <v>23.273499999999999</v>
      </c>
      <c r="M159" s="45">
        <f>IF(ISERROR(VLOOKUP($J159,'Miljövärden urval för publ'!$B$2:$H$490,MATCH(M$3,'Miljövärden urval för publ'!$B$2:$H$2,0),FALSE)),"",VLOOKUP($J159,'Miljövärden urval för publ'!$B$2:$H$490,MATCH(M$3,'Miljövärden urval för publ'!$B$2:$H$2,0),FALSE))</f>
        <v>7.7134099999999997</v>
      </c>
      <c r="N159" s="45">
        <f>IF(ISERROR(VLOOKUP($J159,'Miljövärden urval för publ'!$B$2:$H$490,MATCH(N$3,'Miljövärden urval för publ'!$B$2:$H$2,0),FALSE)),"",VLOOKUP($J159,'Miljövärden urval för publ'!$B$2:$H$490,MATCH(N$3,'Miljövärden urval för publ'!$B$2:$H$2,0),FALSE))</f>
        <v>2.3423200000000002E-2</v>
      </c>
    </row>
    <row r="160" spans="1:14" x14ac:dyDescent="0.35">
      <c r="A160" s="65" t="s">
        <v>272</v>
      </c>
      <c r="B160" s="65" t="s">
        <v>275</v>
      </c>
      <c r="D160" s="60" t="str">
        <f>VLOOKUP(B160,'Miljövärden urval för publ'!$B$2:$V$480,MATCH("ska publiceras:",'Miljövärden urval för publ'!$B$2:$T$2,0),FALSE)</f>
        <v>ja</v>
      </c>
      <c r="E160" s="61">
        <f t="shared" si="6"/>
        <v>117</v>
      </c>
      <c r="H160" s="45">
        <v>158</v>
      </c>
      <c r="I160" s="45" t="str">
        <f t="shared" si="7"/>
        <v>Kungälv Energi AB</v>
      </c>
      <c r="J160" s="45" t="str">
        <f t="shared" si="8"/>
        <v>Kungälv</v>
      </c>
      <c r="K160" s="45">
        <f>IF(ISERROR(VLOOKUP($J160,'Miljövärden urval för publ'!$B$2:$H$490,MATCH(K$3,'Miljövärden urval för publ'!$B$2:$H$2,0),FALSE)),"",VLOOKUP($J160,'Miljövärden urval för publ'!$B$2:$H$490,MATCH(K$3,'Miljövärden urval för publ'!$B$2:$H$2,0),FALSE))</f>
        <v>0.17927899999999999</v>
      </c>
      <c r="L160" s="45">
        <f>IF(ISERROR(VLOOKUP($J160,'Miljövärden urval för publ'!$B$2:$H$490,MATCH(L$3,'Miljövärden urval för publ'!$B$2:$H$2,0),FALSE)),"",VLOOKUP($J160,'Miljövärden urval för publ'!$B$2:$H$490,MATCH(L$3,'Miljövärden urval för publ'!$B$2:$H$2,0),FALSE))</f>
        <v>33.645899999999997</v>
      </c>
      <c r="M160" s="45">
        <f>IF(ISERROR(VLOOKUP($J160,'Miljövärden urval för publ'!$B$2:$H$490,MATCH(M$3,'Miljövärden urval för publ'!$B$2:$H$2,0),FALSE)),"",VLOOKUP($J160,'Miljövärden urval för publ'!$B$2:$H$490,MATCH(M$3,'Miljövärden urval för publ'!$B$2:$H$2,0),FALSE))</f>
        <v>7.36456</v>
      </c>
      <c r="N160" s="45">
        <f>IF(ISERROR(VLOOKUP($J160,'Miljövärden urval för publ'!$B$2:$H$490,MATCH(N$3,'Miljövärden urval för publ'!$B$2:$H$2,0),FALSE)),"",VLOOKUP($J160,'Miljövärden urval för publ'!$B$2:$H$490,MATCH(N$3,'Miljövärden urval för publ'!$B$2:$H$2,0),FALSE))</f>
        <v>4.8326500000000001E-2</v>
      </c>
    </row>
    <row r="161" spans="1:14" x14ac:dyDescent="0.35">
      <c r="A161" s="65" t="s">
        <v>323</v>
      </c>
      <c r="B161" s="65" t="s">
        <v>326</v>
      </c>
      <c r="D161" s="60" t="str">
        <f>VLOOKUP(B161,'Miljövärden urval för publ'!$B$2:$V$480,MATCH("ska publiceras:",'Miljövärden urval för publ'!$B$2:$T$2,0),FALSE)</f>
        <v>nej</v>
      </c>
      <c r="E161" s="61">
        <f t="shared" si="6"/>
        <v>117</v>
      </c>
      <c r="H161" s="45">
        <v>159</v>
      </c>
      <c r="I161" s="45" t="str">
        <f t="shared" si="7"/>
        <v>Degerfors Energi AB</v>
      </c>
      <c r="J161" s="45" t="str">
        <f t="shared" si="8"/>
        <v>Kvarnberg</v>
      </c>
      <c r="K161" s="45">
        <f>IF(ISERROR(VLOOKUP($J161,'Miljövärden urval för publ'!$B$2:$H$490,MATCH(K$3,'Miljövärden urval för publ'!$B$2:$H$2,0),FALSE)),"",VLOOKUP($J161,'Miljövärden urval för publ'!$B$2:$H$490,MATCH(K$3,'Miljövärden urval för publ'!$B$2:$H$2,0),FALSE))</f>
        <v>0.35722999999999999</v>
      </c>
      <c r="L161" s="45">
        <f>IF(ISERROR(VLOOKUP($J161,'Miljövärden urval för publ'!$B$2:$H$490,MATCH(L$3,'Miljövärden urval för publ'!$B$2:$H$2,0),FALSE)),"",VLOOKUP($J161,'Miljövärden urval för publ'!$B$2:$H$490,MATCH(L$3,'Miljövärden urval för publ'!$B$2:$H$2,0),FALSE))</f>
        <v>48.7408</v>
      </c>
      <c r="M161" s="45">
        <f>IF(ISERROR(VLOOKUP($J161,'Miljövärden urval för publ'!$B$2:$H$490,MATCH(M$3,'Miljövärden urval för publ'!$B$2:$H$2,0),FALSE)),"",VLOOKUP($J161,'Miljövärden urval för publ'!$B$2:$H$490,MATCH(M$3,'Miljövärden urval för publ'!$B$2:$H$2,0),FALSE))</f>
        <v>17.834199999999999</v>
      </c>
      <c r="N161" s="45">
        <f>IF(ISERROR(VLOOKUP($J161,'Miljövärden urval för publ'!$B$2:$H$490,MATCH(N$3,'Miljövärden urval för publ'!$B$2:$H$2,0),FALSE)),"",VLOOKUP($J161,'Miljövärden urval för publ'!$B$2:$H$490,MATCH(N$3,'Miljövärden urval för publ'!$B$2:$H$2,0),FALSE))</f>
        <v>9.3587699999999996E-2</v>
      </c>
    </row>
    <row r="162" spans="1:14" x14ac:dyDescent="0.35">
      <c r="A162" s="65" t="s">
        <v>80</v>
      </c>
      <c r="B162" s="65" t="s">
        <v>92</v>
      </c>
      <c r="D162" s="60" t="str">
        <f>VLOOKUP(B162,'Miljövärden urval för publ'!$B$2:$V$480,MATCH("ska publiceras:",'Miljövärden urval för publ'!$B$2:$T$2,0),FALSE)</f>
        <v>nej</v>
      </c>
      <c r="E162" s="61">
        <f t="shared" si="6"/>
        <v>117</v>
      </c>
      <c r="H162" s="45">
        <v>160</v>
      </c>
      <c r="I162" s="45" t="str">
        <f t="shared" si="7"/>
        <v>Eskilstuna Energi &amp; Miljö AB</v>
      </c>
      <c r="J162" s="45" t="str">
        <f t="shared" si="8"/>
        <v>Kvicksund</v>
      </c>
      <c r="K162" s="45">
        <f>IF(ISERROR(VLOOKUP($J162,'Miljövärden urval för publ'!$B$2:$H$490,MATCH(K$3,'Miljövärden urval för publ'!$B$2:$H$2,0),FALSE)),"",VLOOKUP($J162,'Miljövärden urval för publ'!$B$2:$H$490,MATCH(K$3,'Miljövärden urval för publ'!$B$2:$H$2,0),FALSE))</f>
        <v>0.267156</v>
      </c>
      <c r="L162" s="45">
        <f>IF(ISERROR(VLOOKUP($J162,'Miljövärden urval för publ'!$B$2:$H$490,MATCH(L$3,'Miljövärden urval för publ'!$B$2:$H$2,0),FALSE)),"",VLOOKUP($J162,'Miljövärden urval för publ'!$B$2:$H$490,MATCH(L$3,'Miljövärden urval för publ'!$B$2:$H$2,0),FALSE))</f>
        <v>33.636299999999999</v>
      </c>
      <c r="M162" s="45">
        <f>IF(ISERROR(VLOOKUP($J162,'Miljövärden urval för publ'!$B$2:$H$490,MATCH(M$3,'Miljövärden urval för publ'!$B$2:$H$2,0),FALSE)),"",VLOOKUP($J162,'Miljövärden urval för publ'!$B$2:$H$490,MATCH(M$3,'Miljövärden urval för publ'!$B$2:$H$2,0),FALSE))</f>
        <v>17.1723</v>
      </c>
      <c r="N162" s="45">
        <f>IF(ISERROR(VLOOKUP($J162,'Miljövärden urval för publ'!$B$2:$H$490,MATCH(N$3,'Miljövärden urval för publ'!$B$2:$H$2,0),FALSE)),"",VLOOKUP($J162,'Miljövärden urval för publ'!$B$2:$H$490,MATCH(N$3,'Miljövärden urval för publ'!$B$2:$H$2,0),FALSE))</f>
        <v>6.5807599999999994E-2</v>
      </c>
    </row>
    <row r="163" spans="1:14" x14ac:dyDescent="0.35">
      <c r="A163" s="65" t="s">
        <v>162</v>
      </c>
      <c r="B163" s="65" t="s">
        <v>164</v>
      </c>
      <c r="D163" s="60" t="str">
        <f>VLOOKUP(B163,'Miljövärden urval för publ'!$B$2:$V$480,MATCH("ska publiceras:",'Miljövärden urval för publ'!$B$2:$T$2,0),FALSE)</f>
        <v>nej</v>
      </c>
      <c r="E163" s="61">
        <f t="shared" si="6"/>
        <v>117</v>
      </c>
      <c r="H163" s="45">
        <v>161</v>
      </c>
      <c r="I163" s="45" t="str">
        <f t="shared" si="7"/>
        <v>Sundsvall Energi AB</v>
      </c>
      <c r="J163" s="45" t="str">
        <f t="shared" si="8"/>
        <v>Kvissleby</v>
      </c>
      <c r="K163" s="45">
        <f>IF(ISERROR(VLOOKUP($J163,'Miljövärden urval för publ'!$B$2:$H$490,MATCH(K$3,'Miljövärden urval för publ'!$B$2:$H$2,0),FALSE)),"",VLOOKUP($J163,'Miljövärden urval för publ'!$B$2:$H$490,MATCH(K$3,'Miljövärden urval för publ'!$B$2:$H$2,0),FALSE))</f>
        <v>0.29911799999999999</v>
      </c>
      <c r="L163" s="45">
        <f>IF(ISERROR(VLOOKUP($J163,'Miljövärden urval för publ'!$B$2:$H$490,MATCH(L$3,'Miljövärden urval för publ'!$B$2:$H$2,0),FALSE)),"",VLOOKUP($J163,'Miljövärden urval för publ'!$B$2:$H$490,MATCH(L$3,'Miljövärden urval för publ'!$B$2:$H$2,0),FALSE))</f>
        <v>68.720500000000001</v>
      </c>
      <c r="M163" s="45">
        <f>IF(ISERROR(VLOOKUP($J163,'Miljövärden urval för publ'!$B$2:$H$490,MATCH(M$3,'Miljövärden urval för publ'!$B$2:$H$2,0),FALSE)),"",VLOOKUP($J163,'Miljövärden urval för publ'!$B$2:$H$490,MATCH(M$3,'Miljövärden urval för publ'!$B$2:$H$2,0),FALSE))</f>
        <v>10.350300000000001</v>
      </c>
      <c r="N163" s="45">
        <f>IF(ISERROR(VLOOKUP($J163,'Miljövärden urval för publ'!$B$2:$H$490,MATCH(N$3,'Miljövärden urval för publ'!$B$2:$H$2,0),FALSE)),"",VLOOKUP($J163,'Miljövärden urval för publ'!$B$2:$H$490,MATCH(N$3,'Miljövärden urval för publ'!$B$2:$H$2,0),FALSE))</f>
        <v>0.149089</v>
      </c>
    </row>
    <row r="164" spans="1:14" x14ac:dyDescent="0.35">
      <c r="A164" s="65" t="s">
        <v>550</v>
      </c>
      <c r="B164" s="65" t="s">
        <v>559</v>
      </c>
      <c r="D164" s="60" t="str">
        <f>VLOOKUP(B164,'Miljövärden urval för publ'!$B$2:$V$480,MATCH("ska publiceras:",'Miljövärden urval för publ'!$B$2:$T$2,0),FALSE)</f>
        <v>ja</v>
      </c>
      <c r="E164" s="61">
        <f t="shared" si="6"/>
        <v>118</v>
      </c>
      <c r="H164" s="45">
        <v>162</v>
      </c>
      <c r="I164" s="45" t="str">
        <f t="shared" si="7"/>
        <v>Lantmännen Agrovärme AB</v>
      </c>
      <c r="J164" s="45" t="str">
        <f t="shared" si="8"/>
        <v>Kvänum</v>
      </c>
      <c r="K164" s="45">
        <f>IF(ISERROR(VLOOKUP($J164,'Miljövärden urval för publ'!$B$2:$H$490,MATCH(K$3,'Miljövärden urval för publ'!$B$2:$H$2,0),FALSE)),"",VLOOKUP($J164,'Miljövärden urval för publ'!$B$2:$H$490,MATCH(K$3,'Miljövärden urval för publ'!$B$2:$H$2,0),FALSE))</f>
        <v>0.93937599999999999</v>
      </c>
      <c r="L164" s="45">
        <f>IF(ISERROR(VLOOKUP($J164,'Miljövärden urval för publ'!$B$2:$H$490,MATCH(L$3,'Miljövärden urval för publ'!$B$2:$H$2,0),FALSE)),"",VLOOKUP($J164,'Miljövärden urval för publ'!$B$2:$H$490,MATCH(L$3,'Miljövärden urval för publ'!$B$2:$H$2,0),FALSE))</f>
        <v>16.001300000000001</v>
      </c>
      <c r="M164" s="45">
        <f>IF(ISERROR(VLOOKUP($J164,'Miljövärden urval för publ'!$B$2:$H$490,MATCH(M$3,'Miljövärden urval för publ'!$B$2:$H$2,0),FALSE)),"",VLOOKUP($J164,'Miljövärden urval för publ'!$B$2:$H$490,MATCH(M$3,'Miljövärden urval för publ'!$B$2:$H$2,0),FALSE))</f>
        <v>26.4682</v>
      </c>
      <c r="N164" s="45">
        <f>IF(ISERROR(VLOOKUP($J164,'Miljövärden urval för publ'!$B$2:$H$490,MATCH(N$3,'Miljövärden urval för publ'!$B$2:$H$2,0),FALSE)),"",VLOOKUP($J164,'Miljövärden urval för publ'!$B$2:$H$490,MATCH(N$3,'Miljövärden urval för publ'!$B$2:$H$2,0),FALSE))</f>
        <v>7.7479200000000002E-3</v>
      </c>
    </row>
    <row r="165" spans="1:14" x14ac:dyDescent="0.35">
      <c r="A165" s="65" t="s">
        <v>213</v>
      </c>
      <c r="B165" s="65" t="s">
        <v>215</v>
      </c>
      <c r="D165" s="60" t="str">
        <f>VLOOKUP(B165,'Miljövärden urval för publ'!$B$2:$V$480,MATCH("ska publiceras:",'Miljövärden urval för publ'!$B$2:$T$2,0),FALSE)</f>
        <v>ja</v>
      </c>
      <c r="E165" s="61">
        <f t="shared" si="6"/>
        <v>119</v>
      </c>
      <c r="H165" s="45">
        <v>163</v>
      </c>
      <c r="I165" s="45" t="str">
        <f t="shared" si="7"/>
        <v>Skellefteå Kraft AB</v>
      </c>
      <c r="J165" s="45" t="str">
        <f t="shared" si="8"/>
        <v>Kåge</v>
      </c>
      <c r="K165" s="45">
        <f>IF(ISERROR(VLOOKUP($J165,'Miljövärden urval för publ'!$B$2:$H$490,MATCH(K$3,'Miljövärden urval för publ'!$B$2:$H$2,0),FALSE)),"",VLOOKUP($J165,'Miljövärden urval för publ'!$B$2:$H$490,MATCH(K$3,'Miljövärden urval för publ'!$B$2:$H$2,0),FALSE))</f>
        <v>0.190806</v>
      </c>
      <c r="L165" s="45">
        <f>IF(ISERROR(VLOOKUP($J165,'Miljövärden urval för publ'!$B$2:$H$490,MATCH(L$3,'Miljövärden urval för publ'!$B$2:$H$2,0),FALSE)),"",VLOOKUP($J165,'Miljövärden urval för publ'!$B$2:$H$490,MATCH(L$3,'Miljövärden urval för publ'!$B$2:$H$2,0),FALSE))</f>
        <v>8.6852</v>
      </c>
      <c r="M165" s="45">
        <f>IF(ISERROR(VLOOKUP($J165,'Miljövärden urval för publ'!$B$2:$H$490,MATCH(M$3,'Miljövärden urval för publ'!$B$2:$H$2,0),FALSE)),"",VLOOKUP($J165,'Miljövärden urval för publ'!$B$2:$H$490,MATCH(M$3,'Miljövärden urval för publ'!$B$2:$H$2,0),FALSE))</f>
        <v>18.603400000000001</v>
      </c>
      <c r="N165" s="45">
        <f>IF(ISERROR(VLOOKUP($J165,'Miljövärden urval för publ'!$B$2:$H$490,MATCH(N$3,'Miljövärden urval för publ'!$B$2:$H$2,0),FALSE)),"",VLOOKUP($J165,'Miljövärden urval för publ'!$B$2:$H$490,MATCH(N$3,'Miljövärden urval för publ'!$B$2:$H$2,0),FALSE))</f>
        <v>9.7788900000000002E-4</v>
      </c>
    </row>
    <row r="166" spans="1:14" x14ac:dyDescent="0.35">
      <c r="A166" s="65" t="s">
        <v>234</v>
      </c>
      <c r="B166" s="65" t="s">
        <v>235</v>
      </c>
      <c r="D166" s="60" t="str">
        <f>VLOOKUP(B166,'Miljövärden urval för publ'!$B$2:$V$480,MATCH("ska publiceras:",'Miljövärden urval för publ'!$B$2:$T$2,0),FALSE)</f>
        <v>ja</v>
      </c>
      <c r="E166" s="61">
        <f t="shared" si="6"/>
        <v>120</v>
      </c>
      <c r="H166" s="45">
        <v>164</v>
      </c>
      <c r="I166" s="45" t="str">
        <f t="shared" si="7"/>
        <v>Köpings kommun</v>
      </c>
      <c r="J166" s="45" t="str">
        <f t="shared" si="8"/>
        <v>Köping</v>
      </c>
      <c r="K166" s="45">
        <f>IF(ISERROR(VLOOKUP($J166,'Miljövärden urval för publ'!$B$2:$H$490,MATCH(K$3,'Miljövärden urval för publ'!$B$2:$H$2,0),FALSE)),"",VLOOKUP($J166,'Miljövärden urval för publ'!$B$2:$H$490,MATCH(K$3,'Miljövärden urval för publ'!$B$2:$H$2,0),FALSE))</f>
        <v>6.7256899999999994E-2</v>
      </c>
      <c r="L166" s="45">
        <f>IF(ISERROR(VLOOKUP($J166,'Miljövärden urval för publ'!$B$2:$H$490,MATCH(L$3,'Miljövärden urval för publ'!$B$2:$H$2,0),FALSE)),"",VLOOKUP($J166,'Miljövärden urval för publ'!$B$2:$H$490,MATCH(L$3,'Miljövärden urval för publ'!$B$2:$H$2,0),FALSE))</f>
        <v>40.006700000000002</v>
      </c>
      <c r="M166" s="45">
        <f>IF(ISERROR(VLOOKUP($J166,'Miljövärden urval för publ'!$B$2:$H$490,MATCH(M$3,'Miljövärden urval för publ'!$B$2:$H$2,0),FALSE)),"",VLOOKUP($J166,'Miljövärden urval för publ'!$B$2:$H$490,MATCH(M$3,'Miljövärden urval för publ'!$B$2:$H$2,0),FALSE))</f>
        <v>3.24248</v>
      </c>
      <c r="N166" s="45">
        <f>IF(ISERROR(VLOOKUP($J166,'Miljövärden urval för publ'!$B$2:$H$490,MATCH(N$3,'Miljövärden urval för publ'!$B$2:$H$2,0),FALSE)),"",VLOOKUP($J166,'Miljövärden urval för publ'!$B$2:$H$490,MATCH(N$3,'Miljövärden urval för publ'!$B$2:$H$2,0),FALSE))</f>
        <v>2.1280299999999999E-3</v>
      </c>
    </row>
    <row r="167" spans="1:14" x14ac:dyDescent="0.35">
      <c r="A167" s="65" t="s">
        <v>236</v>
      </c>
      <c r="B167" s="65" t="s">
        <v>237</v>
      </c>
      <c r="D167" s="60" t="str">
        <f>VLOOKUP(B167,'Miljövärden urval för publ'!$B$2:$V$480,MATCH("ska publiceras:",'Miljövärden urval för publ'!$B$2:$T$2,0),FALSE)</f>
        <v>ja</v>
      </c>
      <c r="E167" s="61">
        <f t="shared" si="6"/>
        <v>121</v>
      </c>
      <c r="H167" s="45">
        <v>165</v>
      </c>
      <c r="I167" s="45" t="str">
        <f t="shared" si="7"/>
        <v>E.ON Värme Sverige AB</v>
      </c>
      <c r="J167" s="45" t="str">
        <f t="shared" si="8"/>
        <v>Lagan</v>
      </c>
      <c r="K167" s="45">
        <f>IF(ISERROR(VLOOKUP($J167,'Miljövärden urval för publ'!$B$2:$H$490,MATCH(K$3,'Miljövärden urval för publ'!$B$2:$H$2,0),FALSE)),"",VLOOKUP($J167,'Miljövärden urval för publ'!$B$2:$H$490,MATCH(K$3,'Miljövärden urval för publ'!$B$2:$H$2,0),FALSE))</f>
        <v>0.16473699999999999</v>
      </c>
      <c r="L167" s="45">
        <f>IF(ISERROR(VLOOKUP($J167,'Miljövärden urval för publ'!$B$2:$H$490,MATCH(L$3,'Miljövärden urval för publ'!$B$2:$H$2,0),FALSE)),"",VLOOKUP($J167,'Miljövärden urval för publ'!$B$2:$H$490,MATCH(L$3,'Miljövärden urval för publ'!$B$2:$H$2,0),FALSE))</f>
        <v>15.1271</v>
      </c>
      <c r="M167" s="45">
        <f>IF(ISERROR(VLOOKUP($J167,'Miljövärden urval för publ'!$B$2:$H$490,MATCH(M$3,'Miljövärden urval för publ'!$B$2:$H$2,0),FALSE)),"",VLOOKUP($J167,'Miljövärden urval för publ'!$B$2:$H$490,MATCH(M$3,'Miljövärden urval för publ'!$B$2:$H$2,0),FALSE))</f>
        <v>16.518899999999999</v>
      </c>
      <c r="N167" s="45">
        <f>IF(ISERROR(VLOOKUP($J167,'Miljövärden urval för publ'!$B$2:$H$490,MATCH(N$3,'Miljövärden urval för publ'!$B$2:$H$2,0),FALSE)),"",VLOOKUP($J167,'Miljövärden urval för publ'!$B$2:$H$490,MATCH(N$3,'Miljövärden urval för publ'!$B$2:$H$2,0),FALSE))</f>
        <v>9.3157499999999994E-3</v>
      </c>
    </row>
    <row r="168" spans="1:14" x14ac:dyDescent="0.35">
      <c r="A168" s="65" t="s">
        <v>239</v>
      </c>
      <c r="B168" s="65" t="s">
        <v>240</v>
      </c>
      <c r="D168" s="60" t="str">
        <f>VLOOKUP(B168,'Miljövärden urval för publ'!$B$2:$V$480,MATCH("ska publiceras:",'Miljövärden urval för publ'!$B$2:$T$2,0),FALSE)</f>
        <v>ja</v>
      </c>
      <c r="E168" s="61">
        <f t="shared" si="6"/>
        <v>122</v>
      </c>
      <c r="H168" s="45">
        <v>166</v>
      </c>
      <c r="I168" s="45" t="str">
        <f t="shared" si="7"/>
        <v>E.ON Värme Sverige AB</v>
      </c>
      <c r="J168" s="45" t="str">
        <f t="shared" si="8"/>
        <v>Lammhult</v>
      </c>
      <c r="K168" s="45">
        <f>IF(ISERROR(VLOOKUP($J168,'Miljövärden urval för publ'!$B$2:$H$490,MATCH(K$3,'Miljövärden urval för publ'!$B$2:$H$2,0),FALSE)),"",VLOOKUP($J168,'Miljövärden urval för publ'!$B$2:$H$490,MATCH(K$3,'Miljövärden urval för publ'!$B$2:$H$2,0),FALSE))</f>
        <v>0.10364900000000001</v>
      </c>
      <c r="L168" s="45">
        <f>IF(ISERROR(VLOOKUP($J168,'Miljövärden urval för publ'!$B$2:$H$490,MATCH(L$3,'Miljövärden urval för publ'!$B$2:$H$2,0),FALSE)),"",VLOOKUP($J168,'Miljövärden urval för publ'!$B$2:$H$490,MATCH(L$3,'Miljövärden urval för publ'!$B$2:$H$2,0),FALSE))</f>
        <v>16.4359</v>
      </c>
      <c r="M168" s="45">
        <f>IF(ISERROR(VLOOKUP($J168,'Miljövärden urval för publ'!$B$2:$H$490,MATCH(M$3,'Miljövärden urval för publ'!$B$2:$H$2,0),FALSE)),"",VLOOKUP($J168,'Miljövärden urval för publ'!$B$2:$H$490,MATCH(M$3,'Miljövärden urval för publ'!$B$2:$H$2,0),FALSE))</f>
        <v>10.8535</v>
      </c>
      <c r="N168" s="45">
        <f>IF(ISERROR(VLOOKUP($J168,'Miljövärden urval för publ'!$B$2:$H$490,MATCH(N$3,'Miljövärden urval för publ'!$B$2:$H$2,0),FALSE)),"",VLOOKUP($J168,'Miljövärden urval för publ'!$B$2:$H$490,MATCH(N$3,'Miljövärden urval för publ'!$B$2:$H$2,0),FALSE))</f>
        <v>1.22854E-2</v>
      </c>
    </row>
    <row r="169" spans="1:14" x14ac:dyDescent="0.35">
      <c r="A169" s="65" t="s">
        <v>80</v>
      </c>
      <c r="B169" s="65" t="s">
        <v>93</v>
      </c>
      <c r="D169" s="60" t="str">
        <f>VLOOKUP(B169,'Miljövärden urval för publ'!$B$2:$V$480,MATCH("ska publiceras:",'Miljövärden urval för publ'!$B$2:$T$2,0),FALSE)</f>
        <v>ja</v>
      </c>
      <c r="E169" s="61">
        <f t="shared" si="6"/>
        <v>123</v>
      </c>
      <c r="H169" s="45">
        <v>167</v>
      </c>
      <c r="I169" s="45" t="str">
        <f t="shared" si="7"/>
        <v>Landskrona Energi AB</v>
      </c>
      <c r="J169" s="45" t="str">
        <f t="shared" si="8"/>
        <v>Landskrona</v>
      </c>
      <c r="K169" s="45">
        <f>IF(ISERROR(VLOOKUP($J169,'Miljövärden urval för publ'!$B$2:$H$490,MATCH(K$3,'Miljövärden urval för publ'!$B$2:$H$2,0),FALSE)),"",VLOOKUP($J169,'Miljövärden urval för publ'!$B$2:$H$490,MATCH(K$3,'Miljövärden urval för publ'!$B$2:$H$2,0),FALSE))</f>
        <v>0.13797100000000001</v>
      </c>
      <c r="L169" s="45">
        <f>IF(ISERROR(VLOOKUP($J169,'Miljövärden urval för publ'!$B$2:$H$490,MATCH(L$3,'Miljövärden urval för publ'!$B$2:$H$2,0),FALSE)),"",VLOOKUP($J169,'Miljövärden urval för publ'!$B$2:$H$490,MATCH(L$3,'Miljövärden urval för publ'!$B$2:$H$2,0),FALSE))</f>
        <v>35.421900000000001</v>
      </c>
      <c r="M169" s="45">
        <f>IF(ISERROR(VLOOKUP($J169,'Miljövärden urval för publ'!$B$2:$H$490,MATCH(M$3,'Miljövärden urval för publ'!$B$2:$H$2,0),FALSE)),"",VLOOKUP($J169,'Miljövärden urval för publ'!$B$2:$H$490,MATCH(M$3,'Miljövärden urval för publ'!$B$2:$H$2,0),FALSE))</f>
        <v>7.2172299999999998</v>
      </c>
      <c r="N169" s="45">
        <f>IF(ISERROR(VLOOKUP($J169,'Miljövärden urval för publ'!$B$2:$H$490,MATCH(N$3,'Miljövärden urval för publ'!$B$2:$H$2,0),FALSE)),"",VLOOKUP($J169,'Miljövärden urval för publ'!$B$2:$H$490,MATCH(N$3,'Miljövärden urval för publ'!$B$2:$H$2,0),FALSE))</f>
        <v>2.4760999999999998E-2</v>
      </c>
    </row>
    <row r="170" spans="1:14" x14ac:dyDescent="0.35">
      <c r="A170" s="65" t="s">
        <v>371</v>
      </c>
      <c r="B170" s="65" t="s">
        <v>375</v>
      </c>
      <c r="D170" s="60" t="str">
        <f>VLOOKUP(B170,'Miljövärden urval för publ'!$B$2:$V$480,MATCH("ska publiceras:",'Miljövärden urval för publ'!$B$2:$T$2,0),FALSE)</f>
        <v>ja</v>
      </c>
      <c r="E170" s="61">
        <f t="shared" si="6"/>
        <v>124</v>
      </c>
      <c r="H170" s="45">
        <v>168</v>
      </c>
      <c r="I170" s="45" t="str">
        <f t="shared" si="7"/>
        <v>E.ON Värme Sverige AB</v>
      </c>
      <c r="J170" s="45" t="str">
        <f t="shared" si="8"/>
        <v>Landvetter</v>
      </c>
      <c r="K170" s="45">
        <f>IF(ISERROR(VLOOKUP($J170,'Miljövärden urval för publ'!$B$2:$H$490,MATCH(K$3,'Miljövärden urval för publ'!$B$2:$H$2,0),FALSE)),"",VLOOKUP($J170,'Miljövärden urval för publ'!$B$2:$H$490,MATCH(K$3,'Miljövärden urval för publ'!$B$2:$H$2,0),FALSE))</f>
        <v>0.17329900000000001</v>
      </c>
      <c r="L170" s="45">
        <f>IF(ISERROR(VLOOKUP($J170,'Miljövärden urval för publ'!$B$2:$H$490,MATCH(L$3,'Miljövärden urval för publ'!$B$2:$H$2,0),FALSE)),"",VLOOKUP($J170,'Miljövärden urval för publ'!$B$2:$H$490,MATCH(L$3,'Miljövärden urval för publ'!$B$2:$H$2,0),FALSE))</f>
        <v>22.0185</v>
      </c>
      <c r="M170" s="45">
        <f>IF(ISERROR(VLOOKUP($J170,'Miljövärden urval för publ'!$B$2:$H$490,MATCH(M$3,'Miljövärden urval för publ'!$B$2:$H$2,0),FALSE)),"",VLOOKUP($J170,'Miljövärden urval för publ'!$B$2:$H$490,MATCH(M$3,'Miljövärden urval för publ'!$B$2:$H$2,0),FALSE))</f>
        <v>13.947699999999999</v>
      </c>
      <c r="N170" s="45">
        <f>IF(ISERROR(VLOOKUP($J170,'Miljövärden urval för publ'!$B$2:$H$490,MATCH(N$3,'Miljövärden urval för publ'!$B$2:$H$2,0),FALSE)),"",VLOOKUP($J170,'Miljövärden urval för publ'!$B$2:$H$490,MATCH(N$3,'Miljövärden urval för publ'!$B$2:$H$2,0),FALSE))</f>
        <v>2.3284800000000001E-2</v>
      </c>
    </row>
    <row r="171" spans="1:14" x14ac:dyDescent="0.35">
      <c r="A171" s="65" t="s">
        <v>505</v>
      </c>
      <c r="B171" s="65" t="s">
        <v>508</v>
      </c>
      <c r="D171" s="60" t="str">
        <f>VLOOKUP(B171,'Miljövärden urval för publ'!$B$2:$V$480,MATCH("ska publiceras:",'Miljövärden urval för publ'!$B$2:$T$2,0),FALSE)</f>
        <v>ja</v>
      </c>
      <c r="E171" s="61">
        <f t="shared" si="6"/>
        <v>125</v>
      </c>
      <c r="H171" s="45">
        <v>169</v>
      </c>
      <c r="I171" s="45" t="str">
        <f t="shared" si="7"/>
        <v>Laxå Värme AB</v>
      </c>
      <c r="J171" s="45" t="str">
        <f t="shared" si="8"/>
        <v>Laxå</v>
      </c>
      <c r="K171" s="45">
        <f>IF(ISERROR(VLOOKUP($J171,'Miljövärden urval för publ'!$B$2:$H$490,MATCH(K$3,'Miljövärden urval för publ'!$B$2:$H$2,0),FALSE)),"",VLOOKUP($J171,'Miljövärden urval för publ'!$B$2:$H$490,MATCH(K$3,'Miljövärden urval för publ'!$B$2:$H$2,0),FALSE))</f>
        <v>0.21285299999999999</v>
      </c>
      <c r="L171" s="45">
        <f>IF(ISERROR(VLOOKUP($J171,'Miljövärden urval för publ'!$B$2:$H$490,MATCH(L$3,'Miljövärden urval för publ'!$B$2:$H$2,0),FALSE)),"",VLOOKUP($J171,'Miljövärden urval för publ'!$B$2:$H$490,MATCH(L$3,'Miljövärden urval för publ'!$B$2:$H$2,0),FALSE))</f>
        <v>22.041499999999999</v>
      </c>
      <c r="M171" s="45">
        <f>IF(ISERROR(VLOOKUP($J171,'Miljövärden urval för publ'!$B$2:$H$490,MATCH(M$3,'Miljövärden urval för publ'!$B$2:$H$2,0),FALSE)),"",VLOOKUP($J171,'Miljövärden urval för publ'!$B$2:$H$490,MATCH(M$3,'Miljövärden urval för publ'!$B$2:$H$2,0),FALSE))</f>
        <v>16.8139</v>
      </c>
      <c r="N171" s="45">
        <f>IF(ISERROR(VLOOKUP($J171,'Miljövärden urval för publ'!$B$2:$H$490,MATCH(N$3,'Miljövärden urval för publ'!$B$2:$H$2,0),FALSE)),"",VLOOKUP($J171,'Miljövärden urval för publ'!$B$2:$H$490,MATCH(N$3,'Miljövärden urval för publ'!$B$2:$H$2,0),FALSE))</f>
        <v>3.6231899999999997E-2</v>
      </c>
    </row>
    <row r="172" spans="1:14" x14ac:dyDescent="0.35">
      <c r="A172" s="65" t="s">
        <v>371</v>
      </c>
      <c r="B172" s="65" t="s">
        <v>376</v>
      </c>
      <c r="D172" s="60" t="str">
        <f>VLOOKUP(B172,'Miljövärden urval för publ'!$B$2:$V$480,MATCH("ska publiceras:",'Miljövärden urval för publ'!$B$2:$T$2,0),FALSE)</f>
        <v>ja</v>
      </c>
      <c r="E172" s="61">
        <f t="shared" si="6"/>
        <v>126</v>
      </c>
      <c r="H172" s="45">
        <v>170</v>
      </c>
      <c r="I172" s="45" t="str">
        <f t="shared" si="7"/>
        <v>Dala Energi Värme AB</v>
      </c>
      <c r="J172" s="45" t="str">
        <f t="shared" si="8"/>
        <v>Leksand</v>
      </c>
      <c r="K172" s="45">
        <f>IF(ISERROR(VLOOKUP($J172,'Miljövärden urval för publ'!$B$2:$H$490,MATCH(K$3,'Miljövärden urval för publ'!$B$2:$H$2,0),FALSE)),"",VLOOKUP($J172,'Miljövärden urval för publ'!$B$2:$H$490,MATCH(K$3,'Miljövärden urval för publ'!$B$2:$H$2,0),FALSE))</f>
        <v>8.6666099999999996E-2</v>
      </c>
      <c r="L172" s="45">
        <f>IF(ISERROR(VLOOKUP($J172,'Miljövärden urval för publ'!$B$2:$H$490,MATCH(L$3,'Miljövärden urval för publ'!$B$2:$H$2,0),FALSE)),"",VLOOKUP($J172,'Miljövärden urval för publ'!$B$2:$H$490,MATCH(L$3,'Miljövärden urval för publ'!$B$2:$H$2,0),FALSE))</f>
        <v>13.848000000000001</v>
      </c>
      <c r="M172" s="45">
        <f>IF(ISERROR(VLOOKUP($J172,'Miljövärden urval för publ'!$B$2:$H$490,MATCH(M$3,'Miljövärden urval för publ'!$B$2:$H$2,0),FALSE)),"",VLOOKUP($J172,'Miljövärden urval för publ'!$B$2:$H$490,MATCH(M$3,'Miljövärden urval för publ'!$B$2:$H$2,0),FALSE))</f>
        <v>8.8184500000000003</v>
      </c>
      <c r="N172" s="45">
        <f>IF(ISERROR(VLOOKUP($J172,'Miljövärden urval för publ'!$B$2:$H$490,MATCH(N$3,'Miljövärden urval för publ'!$B$2:$H$2,0),FALSE)),"",VLOOKUP($J172,'Miljövärden urval för publ'!$B$2:$H$490,MATCH(N$3,'Miljövärden urval för publ'!$B$2:$H$2,0),FALSE))</f>
        <v>6.7885599999999999E-3</v>
      </c>
    </row>
    <row r="173" spans="1:14" x14ac:dyDescent="0.35">
      <c r="A173" s="65" t="s">
        <v>550</v>
      </c>
      <c r="B173" s="65" t="s">
        <v>560</v>
      </c>
      <c r="D173" s="60" t="str">
        <f>VLOOKUP(B173,'Miljövärden urval för publ'!$B$2:$V$480,MATCH("ska publiceras:",'Miljövärden urval för publ'!$B$2:$T$2,0),FALSE)</f>
        <v>ja</v>
      </c>
      <c r="E173" s="61">
        <f t="shared" si="6"/>
        <v>127</v>
      </c>
      <c r="H173" s="45">
        <v>171</v>
      </c>
      <c r="I173" s="45" t="str">
        <f t="shared" si="7"/>
        <v>Lerum Fjärrvärme AB</v>
      </c>
      <c r="J173" s="45" t="str">
        <f t="shared" si="8"/>
        <v>Lerum</v>
      </c>
      <c r="K173" s="45">
        <f>IF(ISERROR(VLOOKUP($J173,'Miljövärden urval för publ'!$B$2:$H$490,MATCH(K$3,'Miljövärden urval för publ'!$B$2:$H$2,0),FALSE)),"",VLOOKUP($J173,'Miljövärden urval för publ'!$B$2:$H$490,MATCH(K$3,'Miljövärden urval för publ'!$B$2:$H$2,0),FALSE))</f>
        <v>0.16223299999999999</v>
      </c>
      <c r="L173" s="45">
        <f>IF(ISERROR(VLOOKUP($J173,'Miljövärden urval för publ'!$B$2:$H$490,MATCH(L$3,'Miljövärden urval för publ'!$B$2:$H$2,0),FALSE)),"",VLOOKUP($J173,'Miljövärden urval för publ'!$B$2:$H$490,MATCH(L$3,'Miljövärden urval för publ'!$B$2:$H$2,0),FALSE))</f>
        <v>28.933900000000001</v>
      </c>
      <c r="M173" s="45">
        <f>IF(ISERROR(VLOOKUP($J173,'Miljövärden urval för publ'!$B$2:$H$490,MATCH(M$3,'Miljövärden urval för publ'!$B$2:$H$2,0),FALSE)),"",VLOOKUP($J173,'Miljövärden urval för publ'!$B$2:$H$490,MATCH(M$3,'Miljövärden urval för publ'!$B$2:$H$2,0),FALSE))</f>
        <v>12.551299999999999</v>
      </c>
      <c r="N173" s="45">
        <f>IF(ISERROR(VLOOKUP($J173,'Miljövärden urval för publ'!$B$2:$H$490,MATCH(N$3,'Miljövärden urval för publ'!$B$2:$H$2,0),FALSE)),"",VLOOKUP($J173,'Miljövärden urval för publ'!$B$2:$H$490,MATCH(N$3,'Miljövärden urval för publ'!$B$2:$H$2,0),FALSE))</f>
        <v>7.8534000000000007E-2</v>
      </c>
    </row>
    <row r="174" spans="1:14" x14ac:dyDescent="0.35">
      <c r="A174" s="65" t="s">
        <v>137</v>
      </c>
      <c r="B174" s="65" t="s">
        <v>139</v>
      </c>
      <c r="D174" s="60" t="str">
        <f>VLOOKUP(B174,'Miljövärden urval för publ'!$B$2:$V$480,MATCH("ska publiceras:",'Miljövärden urval för publ'!$B$2:$T$2,0),FALSE)</f>
        <v>ja</v>
      </c>
      <c r="E174" s="61">
        <f t="shared" si="6"/>
        <v>128</v>
      </c>
      <c r="H174" s="45">
        <v>172</v>
      </c>
      <c r="I174" s="45" t="str">
        <f t="shared" si="7"/>
        <v>Skellefteå Kraft AB</v>
      </c>
      <c r="J174" s="45" t="str">
        <f t="shared" si="8"/>
        <v>Lidbacken</v>
      </c>
      <c r="K174" s="45">
        <f>IF(ISERROR(VLOOKUP($J174,'Miljövärden urval för publ'!$B$2:$H$490,MATCH(K$3,'Miljövärden urval för publ'!$B$2:$H$2,0),FALSE)),"",VLOOKUP($J174,'Miljövärden urval för publ'!$B$2:$H$490,MATCH(K$3,'Miljövärden urval för publ'!$B$2:$H$2,0),FALSE))</f>
        <v>0.190108</v>
      </c>
      <c r="L174" s="45">
        <f>IF(ISERROR(VLOOKUP($J174,'Miljövärden urval för publ'!$B$2:$H$490,MATCH(L$3,'Miljövärden urval för publ'!$B$2:$H$2,0),FALSE)),"",VLOOKUP($J174,'Miljövärden urval för publ'!$B$2:$H$490,MATCH(L$3,'Miljövärden urval för publ'!$B$2:$H$2,0),FALSE))</f>
        <v>17.0321</v>
      </c>
      <c r="M174" s="45">
        <f>IF(ISERROR(VLOOKUP($J174,'Miljövärden urval för publ'!$B$2:$H$490,MATCH(M$3,'Miljövärden urval för publ'!$B$2:$H$2,0),FALSE)),"",VLOOKUP($J174,'Miljövärden urval för publ'!$B$2:$H$490,MATCH(M$3,'Miljövärden urval för publ'!$B$2:$H$2,0),FALSE))</f>
        <v>16.819700000000001</v>
      </c>
      <c r="N174" s="45">
        <f>IF(ISERROR(VLOOKUP($J174,'Miljövärden urval för publ'!$B$2:$H$490,MATCH(N$3,'Miljövärden urval för publ'!$B$2:$H$2,0),FALSE)),"",VLOOKUP($J174,'Miljövärden urval för publ'!$B$2:$H$490,MATCH(N$3,'Miljövärden urval för publ'!$B$2:$H$2,0),FALSE))</f>
        <v>2.8524899999999999E-2</v>
      </c>
    </row>
    <row r="175" spans="1:14" x14ac:dyDescent="0.35">
      <c r="A175" s="65" t="s">
        <v>583</v>
      </c>
      <c r="B175" s="65" t="s">
        <v>585</v>
      </c>
      <c r="D175" s="60" t="str">
        <f>VLOOKUP(B175,'Miljövärden urval för publ'!$B$2:$V$480,MATCH("ska publiceras:",'Miljövärden urval för publ'!$B$2:$T$2,0),FALSE)</f>
        <v>ja</v>
      </c>
      <c r="E175" s="61">
        <f t="shared" si="6"/>
        <v>129</v>
      </c>
      <c r="H175" s="45">
        <v>173</v>
      </c>
      <c r="I175" s="45" t="str">
        <f t="shared" si="7"/>
        <v>E.ON Värme Sverige AB</v>
      </c>
      <c r="J175" s="45" t="str">
        <f t="shared" si="8"/>
        <v>Lidhult</v>
      </c>
      <c r="K175" s="45">
        <f>IF(ISERROR(VLOOKUP($J175,'Miljövärden urval för publ'!$B$2:$H$490,MATCH(K$3,'Miljövärden urval för publ'!$B$2:$H$2,0),FALSE)),"",VLOOKUP($J175,'Miljövärden urval för publ'!$B$2:$H$490,MATCH(K$3,'Miljövärden urval för publ'!$B$2:$H$2,0),FALSE))</f>
        <v>0.106417</v>
      </c>
      <c r="L175" s="45">
        <f>IF(ISERROR(VLOOKUP($J175,'Miljövärden urval för publ'!$B$2:$H$490,MATCH(L$3,'Miljövärden urval för publ'!$B$2:$H$2,0),FALSE)),"",VLOOKUP($J175,'Miljövärden urval för publ'!$B$2:$H$490,MATCH(L$3,'Miljövärden urval för publ'!$B$2:$H$2,0),FALSE))</f>
        <v>16.982199999999999</v>
      </c>
      <c r="M175" s="45">
        <f>IF(ISERROR(VLOOKUP($J175,'Miljövärden urval för publ'!$B$2:$H$490,MATCH(M$3,'Miljövärden urval för publ'!$B$2:$H$2,0),FALSE)),"",VLOOKUP($J175,'Miljövärden urval för publ'!$B$2:$H$490,MATCH(M$3,'Miljövärden urval för publ'!$B$2:$H$2,0),FALSE))</f>
        <v>11.2654</v>
      </c>
      <c r="N175" s="45">
        <f>IF(ISERROR(VLOOKUP($J175,'Miljövärden urval för publ'!$B$2:$H$490,MATCH(N$3,'Miljövärden urval för publ'!$B$2:$H$2,0),FALSE)),"",VLOOKUP($J175,'Miljövärden urval för publ'!$B$2:$H$490,MATCH(N$3,'Miljövärden urval för publ'!$B$2:$H$2,0),FALSE))</f>
        <v>1.4913300000000001E-2</v>
      </c>
    </row>
    <row r="176" spans="1:14" x14ac:dyDescent="0.35">
      <c r="A176" s="65" t="s">
        <v>72</v>
      </c>
      <c r="B176" s="65" t="s">
        <v>73</v>
      </c>
      <c r="D176" s="60" t="str">
        <f>VLOOKUP(B176,'Miljövärden urval för publ'!$B$2:$V$480,MATCH("ska publiceras:",'Miljövärden urval för publ'!$B$2:$T$2,0),FALSE)</f>
        <v>ja</v>
      </c>
      <c r="E176" s="61">
        <f t="shared" si="6"/>
        <v>130</v>
      </c>
      <c r="H176" s="45">
        <v>174</v>
      </c>
      <c r="I176" s="45" t="str">
        <f t="shared" si="7"/>
        <v>Lidköpings Värmeverk AB</v>
      </c>
      <c r="J176" s="45" t="str">
        <f t="shared" si="8"/>
        <v>Lidköping</v>
      </c>
      <c r="K176" s="45">
        <f>IF(ISERROR(VLOOKUP($J176,'Miljövärden urval för publ'!$B$2:$H$490,MATCH(K$3,'Miljövärden urval för publ'!$B$2:$H$2,0),FALSE)),"",VLOOKUP($J176,'Miljövärden urval för publ'!$B$2:$H$490,MATCH(K$3,'Miljövärden urval för publ'!$B$2:$H$2,0),FALSE))</f>
        <v>0.16261100000000001</v>
      </c>
      <c r="L176" s="45">
        <f>IF(ISERROR(VLOOKUP($J176,'Miljövärden urval för publ'!$B$2:$H$490,MATCH(L$3,'Miljövärden urval för publ'!$B$2:$H$2,0),FALSE)),"",VLOOKUP($J176,'Miljövärden urval för publ'!$B$2:$H$490,MATCH(L$3,'Miljövärden urval för publ'!$B$2:$H$2,0),FALSE))</f>
        <v>123.086</v>
      </c>
      <c r="M176" s="45">
        <f>IF(ISERROR(VLOOKUP($J176,'Miljövärden urval för publ'!$B$2:$H$490,MATCH(M$3,'Miljövärden urval för publ'!$B$2:$H$2,0),FALSE)),"",VLOOKUP($J176,'Miljövärden urval för publ'!$B$2:$H$490,MATCH(M$3,'Miljövärden urval för publ'!$B$2:$H$2,0),FALSE))</f>
        <v>4.7803100000000001</v>
      </c>
      <c r="N176" s="45">
        <f>IF(ISERROR(VLOOKUP($J176,'Miljövärden urval för publ'!$B$2:$H$490,MATCH(N$3,'Miljövärden urval för publ'!$B$2:$H$2,0),FALSE)),"",VLOOKUP($J176,'Miljövärden urval för publ'!$B$2:$H$490,MATCH(N$3,'Miljövärden urval för publ'!$B$2:$H$2,0),FALSE))</f>
        <v>2.86252E-2</v>
      </c>
    </row>
    <row r="177" spans="1:14" x14ac:dyDescent="0.35">
      <c r="A177" s="65" t="s">
        <v>241</v>
      </c>
      <c r="B177" s="65" t="s">
        <v>242</v>
      </c>
      <c r="D177" s="60" t="str">
        <f>VLOOKUP(B177,'Miljövärden urval för publ'!$B$2:$V$480,MATCH("ska publiceras:",'Miljövärden urval för publ'!$B$2:$T$2,0),FALSE)</f>
        <v>ja</v>
      </c>
      <c r="E177" s="61">
        <f t="shared" si="6"/>
        <v>131</v>
      </c>
      <c r="H177" s="45">
        <v>175</v>
      </c>
      <c r="I177" s="45" t="str">
        <f t="shared" si="7"/>
        <v>Lilla Edets Fjärrvärme AB</v>
      </c>
      <c r="J177" s="45" t="str">
        <f t="shared" si="8"/>
        <v>Lilla Edet</v>
      </c>
      <c r="K177" s="45">
        <f>IF(ISERROR(VLOOKUP($J177,'Miljövärden urval för publ'!$B$2:$H$490,MATCH(K$3,'Miljövärden urval för publ'!$B$2:$H$2,0),FALSE)),"",VLOOKUP($J177,'Miljövärden urval för publ'!$B$2:$H$490,MATCH(K$3,'Miljövärden urval för publ'!$B$2:$H$2,0),FALSE))</f>
        <v>0.145875</v>
      </c>
      <c r="L177" s="45">
        <f>IF(ISERROR(VLOOKUP($J177,'Miljövärden urval för publ'!$B$2:$H$490,MATCH(L$3,'Miljövärden urval för publ'!$B$2:$H$2,0),FALSE)),"",VLOOKUP($J177,'Miljövärden urval för publ'!$B$2:$H$490,MATCH(L$3,'Miljövärden urval för publ'!$B$2:$H$2,0),FALSE))</f>
        <v>29.085999999999999</v>
      </c>
      <c r="M177" s="45">
        <f>IF(ISERROR(VLOOKUP($J177,'Miljövärden urval för publ'!$B$2:$H$490,MATCH(M$3,'Miljövärden urval för publ'!$B$2:$H$2,0),FALSE)),"",VLOOKUP($J177,'Miljövärden urval för publ'!$B$2:$H$490,MATCH(M$3,'Miljövärden urval för publ'!$B$2:$H$2,0),FALSE))</f>
        <v>9.7207100000000004</v>
      </c>
      <c r="N177" s="45">
        <f>IF(ISERROR(VLOOKUP($J177,'Miljövärden urval för publ'!$B$2:$H$490,MATCH(N$3,'Miljövärden urval för publ'!$B$2:$H$2,0),FALSE)),"",VLOOKUP($J177,'Miljövärden urval för publ'!$B$2:$H$490,MATCH(N$3,'Miljövärden urval för publ'!$B$2:$H$2,0),FALSE))</f>
        <v>3.3912100000000001E-2</v>
      </c>
    </row>
    <row r="178" spans="1:14" x14ac:dyDescent="0.35">
      <c r="A178" s="65" t="s">
        <v>187</v>
      </c>
      <c r="B178" s="65" t="s">
        <v>192</v>
      </c>
      <c r="D178" s="60" t="str">
        <f>VLOOKUP(B178,'Miljövärden urval för publ'!$B$2:$V$480,MATCH("ska publiceras:",'Miljövärden urval för publ'!$B$2:$T$2,0),FALSE)</f>
        <v>nej</v>
      </c>
      <c r="E178" s="61">
        <f t="shared" si="6"/>
        <v>131</v>
      </c>
      <c r="H178" s="45">
        <v>176</v>
      </c>
      <c r="I178" s="45" t="str">
        <f t="shared" si="7"/>
        <v>Linde Energi AB</v>
      </c>
      <c r="J178" s="45" t="str">
        <f t="shared" si="8"/>
        <v>Lindesberg</v>
      </c>
      <c r="K178" s="45">
        <f>IF(ISERROR(VLOOKUP($J178,'Miljövärden urval för publ'!$B$2:$H$490,MATCH(K$3,'Miljövärden urval för publ'!$B$2:$H$2,0),FALSE)),"",VLOOKUP($J178,'Miljövärden urval för publ'!$B$2:$H$490,MATCH(K$3,'Miljövärden urval för publ'!$B$2:$H$2,0),FALSE))</f>
        <v>0.225323</v>
      </c>
      <c r="L178" s="45">
        <f>IF(ISERROR(VLOOKUP($J178,'Miljövärden urval för publ'!$B$2:$H$490,MATCH(L$3,'Miljövärden urval för publ'!$B$2:$H$2,0),FALSE)),"",VLOOKUP($J178,'Miljövärden urval för publ'!$B$2:$H$490,MATCH(L$3,'Miljövärden urval för publ'!$B$2:$H$2,0),FALSE))</f>
        <v>27.120699999999999</v>
      </c>
      <c r="M178" s="45">
        <f>IF(ISERROR(VLOOKUP($J178,'Miljövärden urval för publ'!$B$2:$H$490,MATCH(M$3,'Miljövärden urval för publ'!$B$2:$H$2,0),FALSE)),"",VLOOKUP($J178,'Miljövärden urval för publ'!$B$2:$H$490,MATCH(M$3,'Miljövärden urval för publ'!$B$2:$H$2,0),FALSE))</f>
        <v>4.3770499999999997</v>
      </c>
      <c r="N178" s="45">
        <f>IF(ISERROR(VLOOKUP($J178,'Miljövärden urval för publ'!$B$2:$H$490,MATCH(N$3,'Miljövärden urval för publ'!$B$2:$H$2,0),FALSE)),"",VLOOKUP($J178,'Miljövärden urval för publ'!$B$2:$H$490,MATCH(N$3,'Miljövärden urval för publ'!$B$2:$H$2,0),FALSE))</f>
        <v>7.6047199999999995E-2</v>
      </c>
    </row>
    <row r="179" spans="1:14" x14ac:dyDescent="0.35">
      <c r="A179" s="65" t="s">
        <v>80</v>
      </c>
      <c r="B179" s="65" t="s">
        <v>94</v>
      </c>
      <c r="D179" s="60" t="str">
        <f>VLOOKUP(B179,'Miljövärden urval för publ'!$B$2:$V$480,MATCH("ska publiceras:",'Miljövärden urval för publ'!$B$2:$T$2,0),FALSE)</f>
        <v>nej</v>
      </c>
      <c r="E179" s="61">
        <f t="shared" si="6"/>
        <v>131</v>
      </c>
      <c r="H179" s="45">
        <v>177</v>
      </c>
      <c r="I179" s="45" t="str">
        <f t="shared" si="7"/>
        <v>Tekniska Verken i Linköping AB</v>
      </c>
      <c r="J179" s="45" t="str">
        <f t="shared" si="8"/>
        <v>Linköping</v>
      </c>
      <c r="K179" s="45">
        <f>IF(ISERROR(VLOOKUP($J179,'Miljövärden urval för publ'!$B$2:$H$490,MATCH(K$3,'Miljövärden urval för publ'!$B$2:$H$2,0),FALSE)),"",VLOOKUP($J179,'Miljövärden urval för publ'!$B$2:$H$490,MATCH(K$3,'Miljövärden urval för publ'!$B$2:$H$2,0),FALSE))</f>
        <v>0.26860899999999999</v>
      </c>
      <c r="L179" s="45">
        <f>IF(ISERROR(VLOOKUP($J179,'Miljövärden urval för publ'!$B$2:$H$490,MATCH(L$3,'Miljövärden urval för publ'!$B$2:$H$2,0),FALSE)),"",VLOOKUP($J179,'Miljövärden urval för publ'!$B$2:$H$490,MATCH(L$3,'Miljövärden urval för publ'!$B$2:$H$2,0),FALSE))</f>
        <v>104.922</v>
      </c>
      <c r="M179" s="45">
        <f>IF(ISERROR(VLOOKUP($J179,'Miljövärden urval för publ'!$B$2:$H$490,MATCH(M$3,'Miljövärden urval för publ'!$B$2:$H$2,0),FALSE)),"",VLOOKUP($J179,'Miljövärden urval för publ'!$B$2:$H$490,MATCH(M$3,'Miljövärden urval för publ'!$B$2:$H$2,0),FALSE))</f>
        <v>6.8345000000000002</v>
      </c>
      <c r="N179" s="45">
        <f>IF(ISERROR(VLOOKUP($J179,'Miljövärden urval för publ'!$B$2:$H$490,MATCH(N$3,'Miljövärden urval för publ'!$B$2:$H$2,0),FALSE)),"",VLOOKUP($J179,'Miljövärden urval för publ'!$B$2:$H$490,MATCH(N$3,'Miljövärden urval för publ'!$B$2:$H$2,0),FALSE))</f>
        <v>0.13009799999999999</v>
      </c>
    </row>
    <row r="180" spans="1:14" x14ac:dyDescent="0.35">
      <c r="A180" s="65" t="s">
        <v>8</v>
      </c>
      <c r="B180" s="65" t="s">
        <v>9</v>
      </c>
      <c r="D180" s="60" t="str">
        <f>VLOOKUP(B180,'Miljövärden urval för publ'!$B$2:$V$480,MATCH("ska publiceras:",'Miljövärden urval för publ'!$B$2:$T$2,0),FALSE)</f>
        <v>ja</v>
      </c>
      <c r="E180" s="61">
        <f t="shared" si="6"/>
        <v>132</v>
      </c>
      <c r="H180" s="45">
        <v>178</v>
      </c>
      <c r="I180" s="45" t="str">
        <f t="shared" si="7"/>
        <v>Ljungby Energi AB</v>
      </c>
      <c r="J180" s="45" t="str">
        <f t="shared" si="8"/>
        <v>Ljungby</v>
      </c>
      <c r="K180" s="45">
        <f>IF(ISERROR(VLOOKUP($J180,'Miljövärden urval för publ'!$B$2:$H$490,MATCH(K$3,'Miljövärden urval för publ'!$B$2:$H$2,0),FALSE)),"",VLOOKUP($J180,'Miljövärden urval för publ'!$B$2:$H$490,MATCH(K$3,'Miljövärden urval för publ'!$B$2:$H$2,0),FALSE))</f>
        <v>0.387243</v>
      </c>
      <c r="L180" s="45">
        <f>IF(ISERROR(VLOOKUP($J180,'Miljövärden urval för publ'!$B$2:$H$490,MATCH(L$3,'Miljövärden urval för publ'!$B$2:$H$2,0),FALSE)),"",VLOOKUP($J180,'Miljövärden urval för publ'!$B$2:$H$490,MATCH(L$3,'Miljövärden urval för publ'!$B$2:$H$2,0),FALSE))</f>
        <v>180.684</v>
      </c>
      <c r="M180" s="45">
        <f>IF(ISERROR(VLOOKUP($J180,'Miljövärden urval för publ'!$B$2:$H$490,MATCH(M$3,'Miljövärden urval för publ'!$B$2:$H$2,0),FALSE)),"",VLOOKUP($J180,'Miljövärden urval för publ'!$B$2:$H$490,MATCH(M$3,'Miljövärden urval för publ'!$B$2:$H$2,0),FALSE))</f>
        <v>13.7515</v>
      </c>
      <c r="N180" s="45">
        <f>IF(ISERROR(VLOOKUP($J180,'Miljövärden urval för publ'!$B$2:$H$490,MATCH(N$3,'Miljövärden urval för publ'!$B$2:$H$2,0),FALSE)),"",VLOOKUP($J180,'Miljövärden urval för publ'!$B$2:$H$490,MATCH(N$3,'Miljövärden urval för publ'!$B$2:$H$2,0),FALSE))</f>
        <v>2.73441E-2</v>
      </c>
    </row>
    <row r="181" spans="1:14" x14ac:dyDescent="0.35">
      <c r="A181" s="65" t="s">
        <v>80</v>
      </c>
      <c r="B181" s="65" t="s">
        <v>95</v>
      </c>
      <c r="D181" s="60" t="str">
        <f>VLOOKUP(B181,'Miljövärden urval för publ'!$B$2:$V$480,MATCH("ska publiceras:",'Miljövärden urval för publ'!$B$2:$T$2,0),FALSE)</f>
        <v>nej</v>
      </c>
      <c r="E181" s="61">
        <f t="shared" si="6"/>
        <v>132</v>
      </c>
      <c r="H181" s="45">
        <v>179</v>
      </c>
      <c r="I181" s="45" t="str">
        <f t="shared" si="7"/>
        <v>Uddevalla Energi AB</v>
      </c>
      <c r="J181" s="45" t="str">
        <f t="shared" si="8"/>
        <v>Ljungskile</v>
      </c>
      <c r="K181" s="45">
        <f>IF(ISERROR(VLOOKUP($J181,'Miljövärden urval för publ'!$B$2:$H$490,MATCH(K$3,'Miljövärden urval för publ'!$B$2:$H$2,0),FALSE)),"",VLOOKUP($J181,'Miljövärden urval för publ'!$B$2:$H$490,MATCH(K$3,'Miljövärden urval för publ'!$B$2:$H$2,0),FALSE))</f>
        <v>0.10409400000000001</v>
      </c>
      <c r="L181" s="45">
        <f>IF(ISERROR(VLOOKUP($J181,'Miljövärden urval för publ'!$B$2:$H$490,MATCH(L$3,'Miljövärden urval för publ'!$B$2:$H$2,0),FALSE)),"",VLOOKUP($J181,'Miljövärden urval för publ'!$B$2:$H$490,MATCH(L$3,'Miljövärden urval för publ'!$B$2:$H$2,0),FALSE))</f>
        <v>15.8689</v>
      </c>
      <c r="M181" s="45">
        <f>IF(ISERROR(VLOOKUP($J181,'Miljövärden urval för publ'!$B$2:$H$490,MATCH(M$3,'Miljövärden urval för publ'!$B$2:$H$2,0),FALSE)),"",VLOOKUP($J181,'Miljövärden urval för publ'!$B$2:$H$490,MATCH(M$3,'Miljövärden urval för publ'!$B$2:$H$2,0),FALSE))</f>
        <v>13.545199999999999</v>
      </c>
      <c r="N181" s="45">
        <f>IF(ISERROR(VLOOKUP($J181,'Miljövärden urval för publ'!$B$2:$H$490,MATCH(N$3,'Miljövärden urval för publ'!$B$2:$H$2,0),FALSE)),"",VLOOKUP($J181,'Miljövärden urval för publ'!$B$2:$H$490,MATCH(N$3,'Miljövärden urval för publ'!$B$2:$H$2,0),FALSE))</f>
        <v>6.4965099999999996E-3</v>
      </c>
    </row>
    <row r="182" spans="1:14" x14ac:dyDescent="0.35">
      <c r="A182" s="65" t="s">
        <v>481</v>
      </c>
      <c r="B182" s="65" t="s">
        <v>482</v>
      </c>
      <c r="D182" s="60" t="str">
        <f>VLOOKUP(B182,'Miljövärden urval för publ'!$B$2:$V$480,MATCH("ska publiceras:",'Miljövärden urval för publ'!$B$2:$T$2,0),FALSE)</f>
        <v>nej</v>
      </c>
      <c r="E182" s="61">
        <f t="shared" si="6"/>
        <v>132</v>
      </c>
      <c r="H182" s="45">
        <v>180</v>
      </c>
      <c r="I182" s="45" t="str">
        <f t="shared" si="7"/>
        <v>Ljusdal Energi AB</v>
      </c>
      <c r="J182" s="45" t="str">
        <f t="shared" si="8"/>
        <v>Ljusdal</v>
      </c>
      <c r="K182" s="45">
        <f>IF(ISERROR(VLOOKUP($J182,'Miljövärden urval för publ'!$B$2:$H$490,MATCH(K$3,'Miljövärden urval för publ'!$B$2:$H$2,0),FALSE)),"",VLOOKUP($J182,'Miljövärden urval för publ'!$B$2:$H$490,MATCH(K$3,'Miljövärden urval för publ'!$B$2:$H$2,0),FALSE))</f>
        <v>0.16009200000000001</v>
      </c>
      <c r="L182" s="45">
        <f>IF(ISERROR(VLOOKUP($J182,'Miljövärden urval för publ'!$B$2:$H$490,MATCH(L$3,'Miljövärden urval för publ'!$B$2:$H$2,0),FALSE)),"",VLOOKUP($J182,'Miljövärden urval för publ'!$B$2:$H$490,MATCH(L$3,'Miljövärden urval för publ'!$B$2:$H$2,0),FALSE))</f>
        <v>31.9252</v>
      </c>
      <c r="M182" s="45">
        <f>IF(ISERROR(VLOOKUP($J182,'Miljövärden urval för publ'!$B$2:$H$490,MATCH(M$3,'Miljövärden urval för publ'!$B$2:$H$2,0),FALSE)),"",VLOOKUP($J182,'Miljövärden urval för publ'!$B$2:$H$490,MATCH(M$3,'Miljövärden urval för publ'!$B$2:$H$2,0),FALSE))</f>
        <v>10.4839</v>
      </c>
      <c r="N182" s="45">
        <f>IF(ISERROR(VLOOKUP($J182,'Miljövärden urval för publ'!$B$2:$H$490,MATCH(N$3,'Miljövärden urval för publ'!$B$2:$H$2,0),FALSE)),"",VLOOKUP($J182,'Miljövärden urval för publ'!$B$2:$H$490,MATCH(N$3,'Miljövärden urval för publ'!$B$2:$H$2,0),FALSE))</f>
        <v>5.45094E-2</v>
      </c>
    </row>
    <row r="183" spans="1:14" x14ac:dyDescent="0.35">
      <c r="A183" s="65" t="s">
        <v>312</v>
      </c>
      <c r="B183" s="65" t="s">
        <v>314</v>
      </c>
      <c r="D183" s="60" t="str">
        <f>VLOOKUP(B183,'Miljövärden urval för publ'!$B$2:$V$480,MATCH("ska publiceras:",'Miljövärden urval för publ'!$B$2:$T$2,0),FALSE)</f>
        <v>ja</v>
      </c>
      <c r="E183" s="61">
        <f t="shared" si="6"/>
        <v>133</v>
      </c>
      <c r="H183" s="45">
        <v>181</v>
      </c>
      <c r="I183" s="45" t="str">
        <f t="shared" si="7"/>
        <v>Söderhamn Nära AB</v>
      </c>
      <c r="J183" s="45" t="str">
        <f t="shared" si="8"/>
        <v>Ljusne</v>
      </c>
      <c r="K183" s="45">
        <f>IF(ISERROR(VLOOKUP($J183,'Miljövärden urval för publ'!$B$2:$H$490,MATCH(K$3,'Miljövärden urval för publ'!$B$2:$H$2,0),FALSE)),"",VLOOKUP($J183,'Miljövärden urval för publ'!$B$2:$H$490,MATCH(K$3,'Miljövärden urval för publ'!$B$2:$H$2,0),FALSE))</f>
        <v>0.13758999999999999</v>
      </c>
      <c r="L183" s="45">
        <f>IF(ISERROR(VLOOKUP($J183,'Miljövärden urval för publ'!$B$2:$H$490,MATCH(L$3,'Miljövärden urval för publ'!$B$2:$H$2,0),FALSE)),"",VLOOKUP($J183,'Miljövärden urval för publ'!$B$2:$H$490,MATCH(L$3,'Miljövärden urval för publ'!$B$2:$H$2,0),FALSE))</f>
        <v>33.239600000000003</v>
      </c>
      <c r="M183" s="45">
        <f>IF(ISERROR(VLOOKUP($J183,'Miljövärden urval för publ'!$B$2:$H$490,MATCH(M$3,'Miljövärden urval för publ'!$B$2:$H$2,0),FALSE)),"",VLOOKUP($J183,'Miljövärden urval för publ'!$B$2:$H$490,MATCH(M$3,'Miljövärden urval för publ'!$B$2:$H$2,0),FALSE))</f>
        <v>10.986599999999999</v>
      </c>
      <c r="N183" s="45">
        <f>IF(ISERROR(VLOOKUP($J183,'Miljövärden urval för publ'!$B$2:$H$490,MATCH(N$3,'Miljövärden urval för publ'!$B$2:$H$2,0),FALSE)),"",VLOOKUP($J183,'Miljövärden urval för publ'!$B$2:$H$490,MATCH(N$3,'Miljövärden urval för publ'!$B$2:$H$2,0),FALSE))</f>
        <v>5.2178000000000002E-2</v>
      </c>
    </row>
    <row r="184" spans="1:14" x14ac:dyDescent="0.35">
      <c r="A184" s="65" t="s">
        <v>248</v>
      </c>
      <c r="B184" s="65" t="s">
        <v>252</v>
      </c>
      <c r="D184" s="60" t="str">
        <f>VLOOKUP(B184,'Miljövärden urval för publ'!$B$2:$V$480,MATCH("ska publiceras:",'Miljövärden urval för publ'!$B$2:$T$2,0),FALSE)</f>
        <v>ja</v>
      </c>
      <c r="E184" s="61">
        <f t="shared" si="6"/>
        <v>134</v>
      </c>
      <c r="H184" s="45">
        <v>182</v>
      </c>
      <c r="I184" s="45" t="str">
        <f t="shared" si="7"/>
        <v>Västerbergslagens Energi AB</v>
      </c>
      <c r="J184" s="45" t="str">
        <f t="shared" si="8"/>
        <v>Ludvika</v>
      </c>
      <c r="K184" s="45">
        <f>IF(ISERROR(VLOOKUP($J184,'Miljövärden urval för publ'!$B$2:$H$490,MATCH(K$3,'Miljövärden urval för publ'!$B$2:$H$2,0),FALSE)),"",VLOOKUP($J184,'Miljövärden urval för publ'!$B$2:$H$490,MATCH(K$3,'Miljövärden urval för publ'!$B$2:$H$2,0),FALSE))</f>
        <v>0.20555200000000001</v>
      </c>
      <c r="L184" s="45">
        <f>IF(ISERROR(VLOOKUP($J184,'Miljövärden urval för publ'!$B$2:$H$490,MATCH(L$3,'Miljövärden urval för publ'!$B$2:$H$2,0),FALSE)),"",VLOOKUP($J184,'Miljövärden urval för publ'!$B$2:$H$490,MATCH(L$3,'Miljövärden urval för publ'!$B$2:$H$2,0),FALSE))</f>
        <v>32.788400000000003</v>
      </c>
      <c r="M184" s="45">
        <f>IF(ISERROR(VLOOKUP($J184,'Miljövärden urval för publ'!$B$2:$H$490,MATCH(M$3,'Miljövärden urval för publ'!$B$2:$H$2,0),FALSE)),"",VLOOKUP($J184,'Miljövärden urval för publ'!$B$2:$H$490,MATCH(M$3,'Miljövärden urval för publ'!$B$2:$H$2,0),FALSE))</f>
        <v>6.1314399999999996</v>
      </c>
      <c r="N184" s="45">
        <f>IF(ISERROR(VLOOKUP($J184,'Miljövärden urval för publ'!$B$2:$H$490,MATCH(N$3,'Miljövärden urval för publ'!$B$2:$H$2,0),FALSE)),"",VLOOKUP($J184,'Miljövärden urval för publ'!$B$2:$H$490,MATCH(N$3,'Miljövärden urval för publ'!$B$2:$H$2,0),FALSE))</f>
        <v>5.7196999999999998E-2</v>
      </c>
    </row>
    <row r="185" spans="1:14" x14ac:dyDescent="0.35">
      <c r="A185" s="65" t="s">
        <v>403</v>
      </c>
      <c r="B185" s="65" t="s">
        <v>408</v>
      </c>
      <c r="D185" s="60" t="str">
        <f>VLOOKUP(B185,'Miljövärden urval för publ'!$B$2:$V$480,MATCH("ska publiceras:",'Miljövärden urval för publ'!$B$2:$T$2,0),FALSE)</f>
        <v>ja</v>
      </c>
      <c r="E185" s="61">
        <f t="shared" si="6"/>
        <v>135</v>
      </c>
      <c r="H185" s="45">
        <v>183</v>
      </c>
      <c r="I185" s="45" t="str">
        <f t="shared" si="7"/>
        <v>Luleå Energi AB</v>
      </c>
      <c r="J185" s="45" t="str">
        <f t="shared" si="8"/>
        <v>Luleå</v>
      </c>
      <c r="K185" s="45">
        <f>IF(ISERROR(VLOOKUP($J185,'Miljövärden urval för publ'!$B$2:$H$490,MATCH(K$3,'Miljövärden urval för publ'!$B$2:$H$2,0),FALSE)),"",VLOOKUP($J185,'Miljövärden urval för publ'!$B$2:$H$490,MATCH(K$3,'Miljövärden urval för publ'!$B$2:$H$2,0),FALSE))</f>
        <v>8.3614999999999995E-2</v>
      </c>
      <c r="L185" s="45">
        <f>IF(ISERROR(VLOOKUP($J185,'Miljövärden urval för publ'!$B$2:$H$490,MATCH(L$3,'Miljövärden urval för publ'!$B$2:$H$2,0),FALSE)),"",VLOOKUP($J185,'Miljövärden urval för publ'!$B$2:$H$490,MATCH(L$3,'Miljövärden urval för publ'!$B$2:$H$2,0),FALSE))</f>
        <v>17.977499999999999</v>
      </c>
      <c r="M185" s="45">
        <f>IF(ISERROR(VLOOKUP($J185,'Miljövärden urval för publ'!$B$2:$H$490,MATCH(M$3,'Miljövärden urval för publ'!$B$2:$H$2,0),FALSE)),"",VLOOKUP($J185,'Miljövärden urval för publ'!$B$2:$H$490,MATCH(M$3,'Miljövärden urval för publ'!$B$2:$H$2,0),FALSE))</f>
        <v>1.9580900000000001</v>
      </c>
      <c r="N185" s="45">
        <f>IF(ISERROR(VLOOKUP($J185,'Miljövärden urval för publ'!$B$2:$H$490,MATCH(N$3,'Miljövärden urval för publ'!$B$2:$H$2,0),FALSE)),"",VLOOKUP($J185,'Miljövärden urval för publ'!$B$2:$H$490,MATCH(N$3,'Miljövärden urval för publ'!$B$2:$H$2,0),FALSE))</f>
        <v>5.3050600000000003E-2</v>
      </c>
    </row>
    <row r="186" spans="1:14" x14ac:dyDescent="0.35">
      <c r="A186" s="65" t="s">
        <v>521</v>
      </c>
      <c r="B186" s="65" t="s">
        <v>526</v>
      </c>
      <c r="D186" s="60" t="str">
        <f>VLOOKUP(B186,'Miljövärden urval för publ'!$B$2:$V$480,MATCH("ska publiceras:",'Miljövärden urval för publ'!$B$2:$T$2,0),FALSE)</f>
        <v>ja</v>
      </c>
      <c r="E186" s="61">
        <f t="shared" si="6"/>
        <v>136</v>
      </c>
      <c r="H186" s="45">
        <v>184</v>
      </c>
      <c r="I186" s="45" t="str">
        <f t="shared" si="7"/>
        <v>Skellefteå Kraft AB</v>
      </c>
      <c r="J186" s="45" t="str">
        <f t="shared" si="8"/>
        <v>Lycksele</v>
      </c>
      <c r="K186" s="45">
        <f>IF(ISERROR(VLOOKUP($J186,'Miljövärden urval för publ'!$B$2:$H$490,MATCH(K$3,'Miljövärden urval för publ'!$B$2:$H$2,0),FALSE)),"",VLOOKUP($J186,'Miljövärden urval för publ'!$B$2:$H$490,MATCH(K$3,'Miljövärden urval för publ'!$B$2:$H$2,0),FALSE))</f>
        <v>0.32455400000000001</v>
      </c>
      <c r="L186" s="45">
        <f>IF(ISERROR(VLOOKUP($J186,'Miljövärden urval för publ'!$B$2:$H$490,MATCH(L$3,'Miljövärden urval för publ'!$B$2:$H$2,0),FALSE)),"",VLOOKUP($J186,'Miljövärden urval för publ'!$B$2:$H$490,MATCH(L$3,'Miljövärden urval för publ'!$B$2:$H$2,0),FALSE))</f>
        <v>108.334</v>
      </c>
      <c r="M186" s="45">
        <f>IF(ISERROR(VLOOKUP($J186,'Miljövärden urval för publ'!$B$2:$H$490,MATCH(M$3,'Miljövärden urval för publ'!$B$2:$H$2,0),FALSE)),"",VLOOKUP($J186,'Miljövärden urval för publ'!$B$2:$H$490,MATCH(M$3,'Miljövärden urval för publ'!$B$2:$H$2,0),FALSE))</f>
        <v>15.4156</v>
      </c>
      <c r="N186" s="45">
        <f>IF(ISERROR(VLOOKUP($J186,'Miljövärden urval för publ'!$B$2:$H$490,MATCH(N$3,'Miljövärden urval för publ'!$B$2:$H$2,0),FALSE)),"",VLOOKUP($J186,'Miljövärden urval för publ'!$B$2:$H$490,MATCH(N$3,'Miljövärden urval för publ'!$B$2:$H$2,0),FALSE))</f>
        <v>5.1346200000000003E-3</v>
      </c>
    </row>
    <row r="187" spans="1:14" x14ac:dyDescent="0.35">
      <c r="A187" s="65" t="s">
        <v>255</v>
      </c>
      <c r="B187" s="65" t="s">
        <v>256</v>
      </c>
      <c r="D187" s="60" t="str">
        <f>VLOOKUP(B187,'Miljövärden urval för publ'!$B$2:$V$480,MATCH("ska publiceras:",'Miljövärden urval för publ'!$B$2:$T$2,0),FALSE)</f>
        <v>ja</v>
      </c>
      <c r="E187" s="61">
        <f t="shared" si="6"/>
        <v>137</v>
      </c>
      <c r="H187" s="45">
        <v>185</v>
      </c>
      <c r="I187" s="45" t="str">
        <f t="shared" si="7"/>
        <v>Väner Energi AB</v>
      </c>
      <c r="J187" s="45" t="str">
        <f t="shared" si="8"/>
        <v>Lyrestad</v>
      </c>
      <c r="K187" s="45">
        <f>IF(ISERROR(VLOOKUP($J187,'Miljövärden urval för publ'!$B$2:$H$490,MATCH(K$3,'Miljövärden urval för publ'!$B$2:$H$2,0),FALSE)),"",VLOOKUP($J187,'Miljövärden urval för publ'!$B$2:$H$490,MATCH(K$3,'Miljövärden urval för publ'!$B$2:$H$2,0),FALSE))</f>
        <v>0.33955000000000002</v>
      </c>
      <c r="L187" s="45">
        <f>IF(ISERROR(VLOOKUP($J187,'Miljövärden urval för publ'!$B$2:$H$490,MATCH(L$3,'Miljövärden urval för publ'!$B$2:$H$2,0),FALSE)),"",VLOOKUP($J187,'Miljövärden urval för publ'!$B$2:$H$490,MATCH(L$3,'Miljövärden urval för publ'!$B$2:$H$2,0),FALSE))</f>
        <v>54.744799999999998</v>
      </c>
      <c r="M187" s="45">
        <f>IF(ISERROR(VLOOKUP($J187,'Miljövärden urval för publ'!$B$2:$H$490,MATCH(M$3,'Miljövärden urval för publ'!$B$2:$H$2,0),FALSE)),"",VLOOKUP($J187,'Miljövärden urval för publ'!$B$2:$H$490,MATCH(M$3,'Miljövärden urval för publ'!$B$2:$H$2,0),FALSE))</f>
        <v>17.845400000000001</v>
      </c>
      <c r="N187" s="45">
        <f>IF(ISERROR(VLOOKUP($J187,'Miljövärden urval för publ'!$B$2:$H$490,MATCH(N$3,'Miljövärden urval för publ'!$B$2:$H$2,0),FALSE)),"",VLOOKUP($J187,'Miljövärden urval för publ'!$B$2:$H$490,MATCH(N$3,'Miljövärden urval för publ'!$B$2:$H$2,0),FALSE))</f>
        <v>0.13159199999999999</v>
      </c>
    </row>
    <row r="188" spans="1:14" x14ac:dyDescent="0.35">
      <c r="A188" s="65" t="s">
        <v>80</v>
      </c>
      <c r="B188" s="65" t="s">
        <v>96</v>
      </c>
      <c r="D188" s="60" t="str">
        <f>VLOOKUP(B188,'Miljövärden urval för publ'!$B$2:$V$480,MATCH("ska publiceras:",'Miljövärden urval för publ'!$B$2:$T$2,0),FALSE)</f>
        <v>nej</v>
      </c>
      <c r="E188" s="61">
        <f t="shared" si="6"/>
        <v>137</v>
      </c>
      <c r="H188" s="45">
        <v>186</v>
      </c>
      <c r="I188" s="45" t="str">
        <f t="shared" si="7"/>
        <v>LEVA i Lysekil AB</v>
      </c>
      <c r="J188" s="45" t="str">
        <f t="shared" si="8"/>
        <v>Lysekil</v>
      </c>
      <c r="K188" s="45">
        <f>IF(ISERROR(VLOOKUP($J188,'Miljövärden urval för publ'!$B$2:$H$490,MATCH(K$3,'Miljövärden urval för publ'!$B$2:$H$2,0),FALSE)),"",VLOOKUP($J188,'Miljövärden urval för publ'!$B$2:$H$490,MATCH(K$3,'Miljövärden urval för publ'!$B$2:$H$2,0),FALSE))</f>
        <v>0.33010099999999998</v>
      </c>
      <c r="L188" s="45">
        <f>IF(ISERROR(VLOOKUP($J188,'Miljövärden urval för publ'!$B$2:$H$490,MATCH(L$3,'Miljövärden urval för publ'!$B$2:$H$2,0),FALSE)),"",VLOOKUP($J188,'Miljövärden urval för publ'!$B$2:$H$490,MATCH(L$3,'Miljövärden urval för publ'!$B$2:$H$2,0),FALSE))</f>
        <v>71.670699999999997</v>
      </c>
      <c r="M188" s="45">
        <f>IF(ISERROR(VLOOKUP($J188,'Miljövärden urval för publ'!$B$2:$H$490,MATCH(M$3,'Miljövärden urval för publ'!$B$2:$H$2,0),FALSE)),"",VLOOKUP($J188,'Miljövärden urval för publ'!$B$2:$H$490,MATCH(M$3,'Miljövärden urval för publ'!$B$2:$H$2,0),FALSE))</f>
        <v>5.0579099999999997</v>
      </c>
      <c r="N188" s="45">
        <f>IF(ISERROR(VLOOKUP($J188,'Miljövärden urval för publ'!$B$2:$H$490,MATCH(N$3,'Miljövärden urval för publ'!$B$2:$H$2,0),FALSE)),"",VLOOKUP($J188,'Miljövärden urval för publ'!$B$2:$H$490,MATCH(N$3,'Miljövärden urval för publ'!$B$2:$H$2,0),FALSE))</f>
        <v>0.19631699999999999</v>
      </c>
    </row>
    <row r="189" spans="1:14" x14ac:dyDescent="0.35">
      <c r="A189" s="65" t="s">
        <v>371</v>
      </c>
      <c r="B189" s="65" t="s">
        <v>377</v>
      </c>
      <c r="D189" s="60" t="str">
        <f>VLOOKUP(B189,'Miljövärden urval för publ'!$B$2:$V$480,MATCH("ska publiceras:",'Miljövärden urval för publ'!$B$2:$T$2,0),FALSE)</f>
        <v>nej</v>
      </c>
      <c r="E189" s="61">
        <f t="shared" si="6"/>
        <v>137</v>
      </c>
      <c r="H189" s="45">
        <v>187</v>
      </c>
      <c r="I189" s="45" t="str">
        <f t="shared" si="7"/>
        <v>Enycon AB</v>
      </c>
      <c r="J189" s="45" t="str">
        <f t="shared" si="8"/>
        <v>Långsele</v>
      </c>
      <c r="K189" s="45">
        <f>IF(ISERROR(VLOOKUP($J189,'Miljövärden urval för publ'!$B$2:$H$490,MATCH(K$3,'Miljövärden urval för publ'!$B$2:$H$2,0),FALSE)),"",VLOOKUP($J189,'Miljövärden urval för publ'!$B$2:$H$490,MATCH(K$3,'Miljövärden urval för publ'!$B$2:$H$2,0),FALSE))</f>
        <v>0.37253999999999998</v>
      </c>
      <c r="L189" s="45">
        <f>IF(ISERROR(VLOOKUP($J189,'Miljövärden urval för publ'!$B$2:$H$490,MATCH(L$3,'Miljövärden urval för publ'!$B$2:$H$2,0),FALSE)),"",VLOOKUP($J189,'Miljövärden urval för publ'!$B$2:$H$490,MATCH(L$3,'Miljövärden urval för publ'!$B$2:$H$2,0),FALSE))</f>
        <v>34.918199999999999</v>
      </c>
      <c r="M189" s="45">
        <f>IF(ISERROR(VLOOKUP($J189,'Miljövärden urval för publ'!$B$2:$H$490,MATCH(M$3,'Miljövärden urval för publ'!$B$2:$H$2,0),FALSE)),"",VLOOKUP($J189,'Miljövärden urval för publ'!$B$2:$H$490,MATCH(M$3,'Miljövärden urval för publ'!$B$2:$H$2,0),FALSE))</f>
        <v>15.3804</v>
      </c>
      <c r="N189" s="45">
        <f>IF(ISERROR(VLOOKUP($J189,'Miljövärden urval för publ'!$B$2:$H$490,MATCH(N$3,'Miljövärden urval för publ'!$B$2:$H$2,0),FALSE)),"",VLOOKUP($J189,'Miljövärden urval för publ'!$B$2:$H$490,MATCH(N$3,'Miljövärden urval för publ'!$B$2:$H$2,0),FALSE))</f>
        <v>2.7767900000000002E-2</v>
      </c>
    </row>
    <row r="190" spans="1:14" x14ac:dyDescent="0.35">
      <c r="A190" s="65" t="s">
        <v>258</v>
      </c>
      <c r="B190" s="65" t="s">
        <v>259</v>
      </c>
      <c r="D190" s="60" t="str">
        <f>VLOOKUP(B190,'Miljövärden urval för publ'!$B$2:$V$480,MATCH("ska publiceras:",'Miljövärden urval för publ'!$B$2:$T$2,0),FALSE)</f>
        <v>ja</v>
      </c>
      <c r="E190" s="61">
        <f t="shared" si="6"/>
        <v>138</v>
      </c>
      <c r="H190" s="45">
        <v>188</v>
      </c>
      <c r="I190" s="45" t="str">
        <f t="shared" si="7"/>
        <v>Hedemora Energi AB</v>
      </c>
      <c r="J190" s="45" t="str">
        <f t="shared" si="8"/>
        <v>Långshyttan</v>
      </c>
      <c r="K190" s="45">
        <f>IF(ISERROR(VLOOKUP($J190,'Miljövärden urval för publ'!$B$2:$H$490,MATCH(K$3,'Miljövärden urval för publ'!$B$2:$H$2,0),FALSE)),"",VLOOKUP($J190,'Miljövärden urval för publ'!$B$2:$H$490,MATCH(K$3,'Miljövärden urval för publ'!$B$2:$H$2,0),FALSE))</f>
        <v>0.16703299999999999</v>
      </c>
      <c r="L190" s="45">
        <f>IF(ISERROR(VLOOKUP($J190,'Miljövärden urval för publ'!$B$2:$H$490,MATCH(L$3,'Miljövärden urval för publ'!$B$2:$H$2,0),FALSE)),"",VLOOKUP($J190,'Miljövärden urval för publ'!$B$2:$H$490,MATCH(L$3,'Miljövärden urval för publ'!$B$2:$H$2,0),FALSE))</f>
        <v>33.799399999999999</v>
      </c>
      <c r="M190" s="45">
        <f>IF(ISERROR(VLOOKUP($J190,'Miljövärden urval för publ'!$B$2:$H$490,MATCH(M$3,'Miljövärden urval för publ'!$B$2:$H$2,0),FALSE)),"",VLOOKUP($J190,'Miljövärden urval för publ'!$B$2:$H$490,MATCH(M$3,'Miljövärden urval för publ'!$B$2:$H$2,0),FALSE))</f>
        <v>8.5125299999999999</v>
      </c>
      <c r="N190" s="45">
        <f>IF(ISERROR(VLOOKUP($J190,'Miljövärden urval för publ'!$B$2:$H$490,MATCH(N$3,'Miljövärden urval för publ'!$B$2:$H$2,0),FALSE)),"",VLOOKUP($J190,'Miljövärden urval för publ'!$B$2:$H$490,MATCH(N$3,'Miljövärden urval för publ'!$B$2:$H$2,0),FALSE))</f>
        <v>6.37104E-2</v>
      </c>
    </row>
    <row r="191" spans="1:14" x14ac:dyDescent="0.35">
      <c r="A191" s="65" t="s">
        <v>8</v>
      </c>
      <c r="B191" s="65" t="s">
        <v>11</v>
      </c>
      <c r="D191" s="60" t="str">
        <f>VLOOKUP(B191,'Miljövärden urval för publ'!$B$2:$V$480,MATCH("ska publiceras:",'Miljövärden urval för publ'!$B$2:$T$2,0),FALSE)</f>
        <v>ja</v>
      </c>
      <c r="E191" s="61">
        <f t="shared" si="6"/>
        <v>139</v>
      </c>
      <c r="H191" s="45">
        <v>189</v>
      </c>
      <c r="I191" s="45" t="str">
        <f t="shared" si="7"/>
        <v>Borgholm Energi AB</v>
      </c>
      <c r="J191" s="45" t="str">
        <f t="shared" si="8"/>
        <v>Löttorp</v>
      </c>
      <c r="K191" s="45">
        <f>IF(ISERROR(VLOOKUP($J191,'Miljövärden urval för publ'!$B$2:$H$490,MATCH(K$3,'Miljövärden urval för publ'!$B$2:$H$2,0),FALSE)),"",VLOOKUP($J191,'Miljövärden urval för publ'!$B$2:$H$490,MATCH(K$3,'Miljövärden urval för publ'!$B$2:$H$2,0),FALSE))</f>
        <v>0.14815</v>
      </c>
      <c r="L191" s="45">
        <f>IF(ISERROR(VLOOKUP($J191,'Miljövärden urval för publ'!$B$2:$H$490,MATCH(L$3,'Miljövärden urval för publ'!$B$2:$H$2,0),FALSE)),"",VLOOKUP($J191,'Miljövärden urval för publ'!$B$2:$H$490,MATCH(L$3,'Miljövärden urval för publ'!$B$2:$H$2,0),FALSE))</f>
        <v>29.427099999999999</v>
      </c>
      <c r="M191" s="45">
        <f>IF(ISERROR(VLOOKUP($J191,'Miljövärden urval för publ'!$B$2:$H$490,MATCH(M$3,'Miljövärden urval för publ'!$B$2:$H$2,0),FALSE)),"",VLOOKUP($J191,'Miljövärden urval för publ'!$B$2:$H$490,MATCH(M$3,'Miljövärden urval för publ'!$B$2:$H$2,0),FALSE))</f>
        <v>8.9620800000000003</v>
      </c>
      <c r="N191" s="45">
        <f>IF(ISERROR(VLOOKUP($J191,'Miljövärden urval för publ'!$B$2:$H$490,MATCH(N$3,'Miljövärden urval för publ'!$B$2:$H$2,0),FALSE)),"",VLOOKUP($J191,'Miljövärden urval för publ'!$B$2:$H$490,MATCH(N$3,'Miljövärden urval för publ'!$B$2:$H$2,0),FALSE))</f>
        <v>4.1641999999999998E-2</v>
      </c>
    </row>
    <row r="192" spans="1:14" x14ac:dyDescent="0.35">
      <c r="A192" s="65" t="s">
        <v>260</v>
      </c>
      <c r="B192" s="65" t="s">
        <v>261</v>
      </c>
      <c r="D192" s="60" t="str">
        <f>VLOOKUP(B192,'Miljövärden urval för publ'!$B$2:$V$480,MATCH("ska publiceras:",'Miljövärden urval för publ'!$B$2:$T$2,0),FALSE)</f>
        <v>ja</v>
      </c>
      <c r="E192" s="61">
        <f t="shared" si="6"/>
        <v>140</v>
      </c>
      <c r="H192" s="45">
        <v>190</v>
      </c>
      <c r="I192" s="45" t="str">
        <f t="shared" si="7"/>
        <v>Skellefteå Kraft AB</v>
      </c>
      <c r="J192" s="45" t="str">
        <f t="shared" si="8"/>
        <v>Lövånger</v>
      </c>
      <c r="K192" s="45">
        <f>IF(ISERROR(VLOOKUP($J192,'Miljövärden urval för publ'!$B$2:$H$490,MATCH(K$3,'Miljövärden urval för publ'!$B$2:$H$2,0),FALSE)),"",VLOOKUP($J192,'Miljövärden urval för publ'!$B$2:$H$490,MATCH(K$3,'Miljövärden urval för publ'!$B$2:$H$2,0),FALSE))</f>
        <v>0.219218</v>
      </c>
      <c r="L192" s="45">
        <f>IF(ISERROR(VLOOKUP($J192,'Miljövärden urval för publ'!$B$2:$H$490,MATCH(L$3,'Miljövärden urval för publ'!$B$2:$H$2,0),FALSE)),"",VLOOKUP($J192,'Miljövärden urval för publ'!$B$2:$H$490,MATCH(L$3,'Miljövärden urval för publ'!$B$2:$H$2,0),FALSE))</f>
        <v>9.2141800000000007</v>
      </c>
      <c r="M192" s="45">
        <f>IF(ISERROR(VLOOKUP($J192,'Miljövärden urval för publ'!$B$2:$H$490,MATCH(M$3,'Miljövärden urval för publ'!$B$2:$H$2,0),FALSE)),"",VLOOKUP($J192,'Miljövärden urval för publ'!$B$2:$H$490,MATCH(M$3,'Miljövärden urval för publ'!$B$2:$H$2,0),FALSE))</f>
        <v>16.776800000000001</v>
      </c>
      <c r="N192" s="45">
        <f>IF(ISERROR(VLOOKUP($J192,'Miljövärden urval för publ'!$B$2:$H$490,MATCH(N$3,'Miljövärden urval för publ'!$B$2:$H$2,0),FALSE)),"",VLOOKUP($J192,'Miljövärden urval för publ'!$B$2:$H$490,MATCH(N$3,'Miljövärden urval för publ'!$B$2:$H$2,0),FALSE))</f>
        <v>4.8909000000000001E-3</v>
      </c>
    </row>
    <row r="193" spans="1:14" x14ac:dyDescent="0.35">
      <c r="A193" s="65" t="s">
        <v>263</v>
      </c>
      <c r="B193" s="65" t="s">
        <v>264</v>
      </c>
      <c r="D193" s="60" t="str">
        <f>VLOOKUP(B193,'Miljövärden urval för publ'!$B$2:$V$480,MATCH("ska publiceras:",'Miljövärden urval för publ'!$B$2:$T$2,0),FALSE)</f>
        <v>nej</v>
      </c>
      <c r="E193" s="61">
        <f t="shared" si="6"/>
        <v>140</v>
      </c>
      <c r="H193" s="45">
        <v>191</v>
      </c>
      <c r="I193" s="45" t="str">
        <f t="shared" si="7"/>
        <v>E.ON Värme Sverige AB</v>
      </c>
      <c r="J193" s="45" t="str">
        <f t="shared" si="8"/>
        <v>Malmö</v>
      </c>
      <c r="K193" s="45">
        <f>IF(ISERROR(VLOOKUP($J193,'Miljövärden urval för publ'!$B$2:$H$490,MATCH(K$3,'Miljövärden urval för publ'!$B$2:$H$2,0),FALSE)),"",VLOOKUP($J193,'Miljövärden urval för publ'!$B$2:$H$490,MATCH(K$3,'Miljövärden urval för publ'!$B$2:$H$2,0),FALSE))</f>
        <v>0.426647</v>
      </c>
      <c r="L193" s="45">
        <f>IF(ISERROR(VLOOKUP($J193,'Miljövärden urval för publ'!$B$2:$H$490,MATCH(L$3,'Miljövärden urval för publ'!$B$2:$H$2,0),FALSE)),"",VLOOKUP($J193,'Miljövärden urval för publ'!$B$2:$H$490,MATCH(L$3,'Miljövärden urval för publ'!$B$2:$H$2,0),FALSE))</f>
        <v>124.036</v>
      </c>
      <c r="M193" s="45">
        <f>IF(ISERROR(VLOOKUP($J193,'Miljövärden urval för publ'!$B$2:$H$490,MATCH(M$3,'Miljövärden urval för publ'!$B$2:$H$2,0),FALSE)),"",VLOOKUP($J193,'Miljövärden urval för publ'!$B$2:$H$490,MATCH(M$3,'Miljövärden urval för publ'!$B$2:$H$2,0),FALSE))</f>
        <v>15.5183</v>
      </c>
      <c r="N193" s="45">
        <f>IF(ISERROR(VLOOKUP($J193,'Miljövärden urval för publ'!$B$2:$H$490,MATCH(N$3,'Miljövärden urval för publ'!$B$2:$H$2,0),FALSE)),"",VLOOKUP($J193,'Miljövärden urval för publ'!$B$2:$H$490,MATCH(N$3,'Miljövärden urval för publ'!$B$2:$H$2,0),FALSE))</f>
        <v>0.37757099999999999</v>
      </c>
    </row>
    <row r="194" spans="1:14" x14ac:dyDescent="0.35">
      <c r="A194" s="65" t="s">
        <v>474</v>
      </c>
      <c r="B194" s="65" t="s">
        <v>476</v>
      </c>
      <c r="D194" s="60" t="str">
        <f>VLOOKUP(B194,'Miljövärden urval för publ'!$B$2:$V$480,MATCH("ska publiceras:",'Miljövärden urval för publ'!$B$2:$T$2,0),FALSE)</f>
        <v>ja</v>
      </c>
      <c r="E194" s="61">
        <f t="shared" si="6"/>
        <v>141</v>
      </c>
      <c r="H194" s="45">
        <v>192</v>
      </c>
      <c r="I194" s="45" t="str">
        <f t="shared" si="7"/>
        <v>Malung-Sälens kommun</v>
      </c>
      <c r="J194" s="45" t="str">
        <f t="shared" si="8"/>
        <v>Malung</v>
      </c>
      <c r="K194" s="45">
        <f>IF(ISERROR(VLOOKUP($J194,'Miljövärden urval för publ'!$B$2:$H$490,MATCH(K$3,'Miljövärden urval för publ'!$B$2:$H$2,0),FALSE)),"",VLOOKUP($J194,'Miljövärden urval för publ'!$B$2:$H$490,MATCH(K$3,'Miljövärden urval för publ'!$B$2:$H$2,0),FALSE))</f>
        <v>8.8327600000000006E-2</v>
      </c>
      <c r="L194" s="45">
        <f>IF(ISERROR(VLOOKUP($J194,'Miljövärden urval för publ'!$B$2:$H$490,MATCH(L$3,'Miljövärden urval för publ'!$B$2:$H$2,0),FALSE)),"",VLOOKUP($J194,'Miljövärden urval för publ'!$B$2:$H$490,MATCH(L$3,'Miljövärden urval för publ'!$B$2:$H$2,0),FALSE))</f>
        <v>17.2666</v>
      </c>
      <c r="M194" s="45">
        <f>IF(ISERROR(VLOOKUP($J194,'Miljövärden urval för publ'!$B$2:$H$490,MATCH(M$3,'Miljövärden urval för publ'!$B$2:$H$2,0),FALSE)),"",VLOOKUP($J194,'Miljövärden urval för publ'!$B$2:$H$490,MATCH(M$3,'Miljövärden urval för publ'!$B$2:$H$2,0),FALSE))</f>
        <v>8.0742899999999995</v>
      </c>
      <c r="N194" s="45">
        <f>IF(ISERROR(VLOOKUP($J194,'Miljövärden urval för publ'!$B$2:$H$490,MATCH(N$3,'Miljövärden urval för publ'!$B$2:$H$2,0),FALSE)),"",VLOOKUP($J194,'Miljövärden urval för publ'!$B$2:$H$490,MATCH(N$3,'Miljövärden urval för publ'!$B$2:$H$2,0),FALSE))</f>
        <v>9.3688399999999998E-3</v>
      </c>
    </row>
    <row r="195" spans="1:14" x14ac:dyDescent="0.35">
      <c r="A195" s="65" t="s">
        <v>265</v>
      </c>
      <c r="B195" s="65" t="s">
        <v>266</v>
      </c>
      <c r="D195" s="60" t="str">
        <f>VLOOKUP(B195,'Miljövärden urval för publ'!$B$2:$V$480,MATCH("ska publiceras:",'Miljövärden urval för publ'!$B$2:$T$2,0),FALSE)</f>
        <v>ja</v>
      </c>
      <c r="E195" s="61">
        <f t="shared" si="6"/>
        <v>142</v>
      </c>
      <c r="H195" s="45">
        <v>193</v>
      </c>
      <c r="I195" s="45" t="str">
        <f t="shared" si="7"/>
        <v>Skellefteå Kraft AB</v>
      </c>
      <c r="J195" s="45" t="str">
        <f t="shared" si="8"/>
        <v>Malå</v>
      </c>
      <c r="K195" s="45">
        <f>IF(ISERROR(VLOOKUP($J195,'Miljövärden urval för publ'!$B$2:$H$490,MATCH(K$3,'Miljövärden urval för publ'!$B$2:$H$2,0),FALSE)),"",VLOOKUP($J195,'Miljövärden urval för publ'!$B$2:$H$490,MATCH(K$3,'Miljövärden urval för publ'!$B$2:$H$2,0),FALSE))</f>
        <v>9.9890800000000002E-2</v>
      </c>
      <c r="L195" s="45">
        <f>IF(ISERROR(VLOOKUP($J195,'Miljövärden urval för publ'!$B$2:$H$490,MATCH(L$3,'Miljövärden urval för publ'!$B$2:$H$2,0),FALSE)),"",VLOOKUP($J195,'Miljövärden urval för publ'!$B$2:$H$490,MATCH(L$3,'Miljövärden urval för publ'!$B$2:$H$2,0),FALSE))</f>
        <v>12.0519</v>
      </c>
      <c r="M195" s="45">
        <f>IF(ISERROR(VLOOKUP($J195,'Miljövärden urval för publ'!$B$2:$H$490,MATCH(M$3,'Miljövärden urval för publ'!$B$2:$H$2,0),FALSE)),"",VLOOKUP($J195,'Miljövärden urval för publ'!$B$2:$H$490,MATCH(M$3,'Miljövärden urval för publ'!$B$2:$H$2,0),FALSE))</f>
        <v>7.48949</v>
      </c>
      <c r="N195" s="45">
        <f>IF(ISERROR(VLOOKUP($J195,'Miljövärden urval för publ'!$B$2:$H$490,MATCH(N$3,'Miljövärden urval för publ'!$B$2:$H$2,0),FALSE)),"",VLOOKUP($J195,'Miljövärden urval för publ'!$B$2:$H$490,MATCH(N$3,'Miljövärden urval för publ'!$B$2:$H$2,0),FALSE))</f>
        <v>1.6988E-2</v>
      </c>
    </row>
    <row r="196" spans="1:14" x14ac:dyDescent="0.35">
      <c r="A196" s="65" t="s">
        <v>46</v>
      </c>
      <c r="B196" s="65" t="s">
        <v>49</v>
      </c>
      <c r="D196" s="60" t="str">
        <f>VLOOKUP(B196,'Miljövärden urval för publ'!$B$2:$V$480,MATCH("ska publiceras:",'Miljövärden urval för publ'!$B$2:$T$2,0),FALSE)</f>
        <v>ja</v>
      </c>
      <c r="E196" s="61">
        <f t="shared" ref="E196:E259" si="9">IF(ISERROR(D196),E195,IF(D196="ja",E195+1,E195))</f>
        <v>143</v>
      </c>
      <c r="H196" s="45">
        <v>194</v>
      </c>
      <c r="I196" s="45" t="str">
        <f t="shared" si="7"/>
        <v>Eksjö Energi AB</v>
      </c>
      <c r="J196" s="45" t="str">
        <f t="shared" si="8"/>
        <v>Mariannelund</v>
      </c>
      <c r="K196" s="45">
        <f>IF(ISERROR(VLOOKUP($J196,'Miljövärden urval för publ'!$B$2:$H$490,MATCH(K$3,'Miljövärden urval för publ'!$B$2:$H$2,0),FALSE)),"",VLOOKUP($J196,'Miljövärden urval för publ'!$B$2:$H$490,MATCH(K$3,'Miljövärden urval för publ'!$B$2:$H$2,0),FALSE))</f>
        <v>0.120533</v>
      </c>
      <c r="L196" s="45">
        <f>IF(ISERROR(VLOOKUP($J196,'Miljövärden urval för publ'!$B$2:$H$490,MATCH(L$3,'Miljövärden urval för publ'!$B$2:$H$2,0),FALSE)),"",VLOOKUP($J196,'Miljövärden urval för publ'!$B$2:$H$490,MATCH(L$3,'Miljövärden urval för publ'!$B$2:$H$2,0),FALSE))</f>
        <v>23.293299999999999</v>
      </c>
      <c r="M196" s="45">
        <f>IF(ISERROR(VLOOKUP($J196,'Miljövärden urval för publ'!$B$2:$H$490,MATCH(M$3,'Miljövärden urval för publ'!$B$2:$H$2,0),FALSE)),"",VLOOKUP($J196,'Miljövärden urval för publ'!$B$2:$H$490,MATCH(M$3,'Miljövärden urval för publ'!$B$2:$H$2,0),FALSE))</f>
        <v>10.6083</v>
      </c>
      <c r="N196" s="45">
        <f>IF(ISERROR(VLOOKUP($J196,'Miljövärden urval för publ'!$B$2:$H$490,MATCH(N$3,'Miljövärden urval för publ'!$B$2:$H$2,0),FALSE)),"",VLOOKUP($J196,'Miljövärden urval för publ'!$B$2:$H$490,MATCH(N$3,'Miljövärden urval för publ'!$B$2:$H$2,0),FALSE))</f>
        <v>1.12526E-2</v>
      </c>
    </row>
    <row r="197" spans="1:14" x14ac:dyDescent="0.35">
      <c r="A197" s="65" t="s">
        <v>471</v>
      </c>
      <c r="B197" s="65" t="s">
        <v>472</v>
      </c>
      <c r="D197" s="60" t="str">
        <f>VLOOKUP(B197,'Miljövärden urval för publ'!$B$2:$V$480,MATCH("ska publiceras:",'Miljövärden urval för publ'!$B$2:$T$2,0),FALSE)</f>
        <v>ja</v>
      </c>
      <c r="E197" s="61">
        <f t="shared" si="9"/>
        <v>144</v>
      </c>
      <c r="H197" s="45">
        <v>195</v>
      </c>
      <c r="I197" s="45" t="str">
        <f t="shared" ref="I197:I260" si="10">IF(ISERROR(INDEX($A$4:$E$490,MATCH($H197,$E$4:$E$490,0),1)),"",INDEX($A$4:$E$490,MATCH($H197,$E$4:$E$490,0),1))</f>
        <v>Väner Energi AB</v>
      </c>
      <c r="J197" s="45" t="str">
        <f t="shared" si="8"/>
        <v>Mariestad</v>
      </c>
      <c r="K197" s="45">
        <f>IF(ISERROR(VLOOKUP($J197,'Miljövärden urval för publ'!$B$2:$H$490,MATCH(K$3,'Miljövärden urval för publ'!$B$2:$H$2,0),FALSE)),"",VLOOKUP($J197,'Miljövärden urval för publ'!$B$2:$H$490,MATCH(K$3,'Miljövärden urval för publ'!$B$2:$H$2,0),FALSE))</f>
        <v>0.16908000000000001</v>
      </c>
      <c r="L197" s="45">
        <f>IF(ISERROR(VLOOKUP($J197,'Miljövärden urval för publ'!$B$2:$H$490,MATCH(L$3,'Miljövärden urval för publ'!$B$2:$H$2,0),FALSE)),"",VLOOKUP($J197,'Miljövärden urval för publ'!$B$2:$H$490,MATCH(L$3,'Miljövärden urval för publ'!$B$2:$H$2,0),FALSE))</f>
        <v>34.595399999999998</v>
      </c>
      <c r="M197" s="45">
        <f>IF(ISERROR(VLOOKUP($J197,'Miljövärden urval för publ'!$B$2:$H$490,MATCH(M$3,'Miljövärden urval för publ'!$B$2:$H$2,0),FALSE)),"",VLOOKUP($J197,'Miljövärden urval för publ'!$B$2:$H$490,MATCH(M$3,'Miljövärden urval för publ'!$B$2:$H$2,0),FALSE))</f>
        <v>9.6848200000000002</v>
      </c>
      <c r="N197" s="45">
        <f>IF(ISERROR(VLOOKUP($J197,'Miljövärden urval för publ'!$B$2:$H$490,MATCH(N$3,'Miljövärden urval för publ'!$B$2:$H$2,0),FALSE)),"",VLOOKUP($J197,'Miljövärden urval för publ'!$B$2:$H$490,MATCH(N$3,'Miljövärden urval för publ'!$B$2:$H$2,0),FALSE))</f>
        <v>5.2862300000000001E-2</v>
      </c>
    </row>
    <row r="198" spans="1:14" x14ac:dyDescent="0.35">
      <c r="A198" s="65" t="s">
        <v>474</v>
      </c>
      <c r="B198" s="65" t="s">
        <v>477</v>
      </c>
      <c r="D198" s="60" t="str">
        <f>VLOOKUP(B198,'Miljövärden urval för publ'!$B$2:$V$480,MATCH("ska publiceras:",'Miljövärden urval för publ'!$B$2:$T$2,0),FALSE)</f>
        <v>ja</v>
      </c>
      <c r="E198" s="61">
        <f t="shared" si="9"/>
        <v>145</v>
      </c>
      <c r="H198" s="45">
        <v>196</v>
      </c>
      <c r="I198" s="45" t="str">
        <f t="shared" si="10"/>
        <v>E.ON Värme Sverige AB</v>
      </c>
      <c r="J198" s="45" t="str">
        <f t="shared" ref="J198:J261" si="11">IF(ISERROR(INDEX($A$4:$E$490,MATCH($H198,$E$4:$E$490,0),2)),"",INDEX($A$4:$E$490,MATCH($H198,$E$4:$E$490,0),2))</f>
        <v>Markaryd</v>
      </c>
      <c r="K198" s="45">
        <f>IF(ISERROR(VLOOKUP($J198,'Miljövärden urval för publ'!$B$2:$H$490,MATCH(K$3,'Miljövärden urval för publ'!$B$2:$H$2,0),FALSE)),"",VLOOKUP($J198,'Miljövärden urval för publ'!$B$2:$H$490,MATCH(K$3,'Miljövärden urval för publ'!$B$2:$H$2,0),FALSE))</f>
        <v>0.13879</v>
      </c>
      <c r="L198" s="45">
        <f>IF(ISERROR(VLOOKUP($J198,'Miljövärden urval för publ'!$B$2:$H$490,MATCH(L$3,'Miljövärden urval för publ'!$B$2:$H$2,0),FALSE)),"",VLOOKUP($J198,'Miljövärden urval för publ'!$B$2:$H$490,MATCH(L$3,'Miljövärden urval för publ'!$B$2:$H$2,0),FALSE))</f>
        <v>15.8553</v>
      </c>
      <c r="M198" s="45">
        <f>IF(ISERROR(VLOOKUP($J198,'Miljövärden urval för publ'!$B$2:$H$490,MATCH(M$3,'Miljövärden urval för publ'!$B$2:$H$2,0),FALSE)),"",VLOOKUP($J198,'Miljövärden urval för publ'!$B$2:$H$490,MATCH(M$3,'Miljövärden urval för publ'!$B$2:$H$2,0),FALSE))</f>
        <v>13.049799999999999</v>
      </c>
      <c r="N198" s="45">
        <f>IF(ISERROR(VLOOKUP($J198,'Miljövärden urval för publ'!$B$2:$H$490,MATCH(N$3,'Miljövärden urval för publ'!$B$2:$H$2,0),FALSE)),"",VLOOKUP($J198,'Miljövärden urval för publ'!$B$2:$H$490,MATCH(N$3,'Miljövärden urval för publ'!$B$2:$H$2,0),FALSE))</f>
        <v>1.6553399999999999E-2</v>
      </c>
    </row>
    <row r="199" spans="1:14" x14ac:dyDescent="0.35">
      <c r="A199" s="65" t="s">
        <v>201</v>
      </c>
      <c r="B199" s="65" t="s">
        <v>203</v>
      </c>
      <c r="D199" s="60" t="str">
        <f>VLOOKUP(B199,'Miljövärden urval för publ'!$B$2:$V$480,MATCH("ska publiceras:",'Miljövärden urval för publ'!$B$2:$T$2,0),FALSE)</f>
        <v>ja</v>
      </c>
      <c r="E199" s="61">
        <f t="shared" si="9"/>
        <v>146</v>
      </c>
      <c r="H199" s="45">
        <v>197</v>
      </c>
      <c r="I199" s="45" t="str">
        <f t="shared" si="10"/>
        <v>Sundsvall Energi AB</v>
      </c>
      <c r="J199" s="45" t="str">
        <f t="shared" si="11"/>
        <v>Matfors</v>
      </c>
      <c r="K199" s="45">
        <f>IF(ISERROR(VLOOKUP($J199,'Miljövärden urval för publ'!$B$2:$H$490,MATCH(K$3,'Miljövärden urval för publ'!$B$2:$H$2,0),FALSE)),"",VLOOKUP($J199,'Miljövärden urval för publ'!$B$2:$H$490,MATCH(K$3,'Miljövärden urval för publ'!$B$2:$H$2,0),FALSE))</f>
        <v>0.137819</v>
      </c>
      <c r="L199" s="45">
        <f>IF(ISERROR(VLOOKUP($J199,'Miljövärden urval för publ'!$B$2:$H$490,MATCH(L$3,'Miljövärden urval för publ'!$B$2:$H$2,0),FALSE)),"",VLOOKUP($J199,'Miljövärden urval för publ'!$B$2:$H$490,MATCH(L$3,'Miljövärden urval för publ'!$B$2:$H$2,0),FALSE))</f>
        <v>23.933900000000001</v>
      </c>
      <c r="M199" s="45">
        <f>IF(ISERROR(VLOOKUP($J199,'Miljövärden urval för publ'!$B$2:$H$490,MATCH(M$3,'Miljövärden urval för publ'!$B$2:$H$2,0),FALSE)),"",VLOOKUP($J199,'Miljövärden urval för publ'!$B$2:$H$490,MATCH(M$3,'Miljövärden urval för publ'!$B$2:$H$2,0),FALSE))</f>
        <v>7.7204499999999996</v>
      </c>
      <c r="N199" s="45">
        <f>IF(ISERROR(VLOOKUP($J199,'Miljövärden urval för publ'!$B$2:$H$490,MATCH(N$3,'Miljövärden urval för publ'!$B$2:$H$2,0),FALSE)),"",VLOOKUP($J199,'Miljövärden urval för publ'!$B$2:$H$490,MATCH(N$3,'Miljövärden urval för publ'!$B$2:$H$2,0),FALSE))</f>
        <v>2.1844800000000001E-2</v>
      </c>
    </row>
    <row r="200" spans="1:14" x14ac:dyDescent="0.35">
      <c r="A200" s="65" t="s">
        <v>267</v>
      </c>
      <c r="B200" s="65" t="s">
        <v>269</v>
      </c>
      <c r="D200" s="60" t="str">
        <f>VLOOKUP(B200,'Miljövärden urval för publ'!$B$2:$V$480,MATCH("ska publiceras:",'Miljövärden urval för publ'!$B$2:$T$2,0),FALSE)</f>
        <v>ja</v>
      </c>
      <c r="E200" s="61">
        <f t="shared" si="9"/>
        <v>147</v>
      </c>
      <c r="H200" s="45">
        <v>198</v>
      </c>
      <c r="I200" s="45" t="str">
        <f t="shared" si="10"/>
        <v>Melleruds kommun</v>
      </c>
      <c r="J200" s="45" t="str">
        <f t="shared" si="11"/>
        <v>Mellerud</v>
      </c>
      <c r="K200" s="45">
        <f>IF(ISERROR(VLOOKUP($J200,'Miljövärden urval för publ'!$B$2:$H$490,MATCH(K$3,'Miljövärden urval för publ'!$B$2:$H$2,0),FALSE)),"",VLOOKUP($J200,'Miljövärden urval för publ'!$B$2:$H$490,MATCH(K$3,'Miljövärden urval för publ'!$B$2:$H$2,0),FALSE))</f>
        <v>0.245951</v>
      </c>
      <c r="L200" s="45">
        <f>IF(ISERROR(VLOOKUP($J200,'Miljövärden urval för publ'!$B$2:$H$490,MATCH(L$3,'Miljövärden urval för publ'!$B$2:$H$2,0),FALSE)),"",VLOOKUP($J200,'Miljövärden urval för publ'!$B$2:$H$490,MATCH(L$3,'Miljövärden urval för publ'!$B$2:$H$2,0),FALSE))</f>
        <v>38.2102</v>
      </c>
      <c r="M200" s="45">
        <f>IF(ISERROR(VLOOKUP($J200,'Miljövärden urval för publ'!$B$2:$H$490,MATCH(M$3,'Miljövärden urval för publ'!$B$2:$H$2,0),FALSE)),"",VLOOKUP($J200,'Miljövärden urval för publ'!$B$2:$H$490,MATCH(M$3,'Miljövärden urval för publ'!$B$2:$H$2,0),FALSE))</f>
        <v>12.637499999999999</v>
      </c>
      <c r="N200" s="45">
        <f>IF(ISERROR(VLOOKUP($J200,'Miljövärden urval för publ'!$B$2:$H$490,MATCH(N$3,'Miljövärden urval för publ'!$B$2:$H$2,0),FALSE)),"",VLOOKUP($J200,'Miljövärden urval för publ'!$B$2:$H$490,MATCH(N$3,'Miljövärden urval för publ'!$B$2:$H$2,0),FALSE))</f>
        <v>8.9231000000000005E-2</v>
      </c>
    </row>
    <row r="201" spans="1:14" x14ac:dyDescent="0.35">
      <c r="A201" s="65" t="s">
        <v>521</v>
      </c>
      <c r="B201" s="65" t="s">
        <v>527</v>
      </c>
      <c r="D201" s="60" t="str">
        <f>VLOOKUP(B201,'Miljövärden urval för publ'!$B$2:$V$480,MATCH("ska publiceras:",'Miljövärden urval för publ'!$B$2:$T$2,0),FALSE)</f>
        <v>ja</v>
      </c>
      <c r="E201" s="61">
        <f t="shared" si="9"/>
        <v>148</v>
      </c>
      <c r="H201" s="45">
        <v>199</v>
      </c>
      <c r="I201" s="45" t="str">
        <f t="shared" si="10"/>
        <v>Mjölby-Svartådalen Energi AB</v>
      </c>
      <c r="J201" s="45" t="str">
        <f t="shared" si="11"/>
        <v>Mjölby-skänninge</v>
      </c>
      <c r="K201" s="45">
        <f>IF(ISERROR(VLOOKUP($J201,'Miljövärden urval för publ'!$B$2:$H$490,MATCH(K$3,'Miljövärden urval för publ'!$B$2:$H$2,0),FALSE)),"",VLOOKUP($J201,'Miljövärden urval för publ'!$B$2:$H$490,MATCH(K$3,'Miljövärden urval för publ'!$B$2:$H$2,0),FALSE))</f>
        <v>0.26316400000000001</v>
      </c>
      <c r="L201" s="45">
        <f>IF(ISERROR(VLOOKUP($J201,'Miljövärden urval för publ'!$B$2:$H$490,MATCH(L$3,'Miljövärden urval för publ'!$B$2:$H$2,0),FALSE)),"",VLOOKUP($J201,'Miljövärden urval för publ'!$B$2:$H$490,MATCH(L$3,'Miljövärden urval för publ'!$B$2:$H$2,0),FALSE))</f>
        <v>77.072500000000005</v>
      </c>
      <c r="M201" s="45">
        <f>IF(ISERROR(VLOOKUP($J201,'Miljövärden urval för publ'!$B$2:$H$490,MATCH(M$3,'Miljövärden urval för publ'!$B$2:$H$2,0),FALSE)),"",VLOOKUP($J201,'Miljövärden urval för publ'!$B$2:$H$490,MATCH(M$3,'Miljövärden urval för publ'!$B$2:$H$2,0),FALSE))</f>
        <v>8.9527800000000006</v>
      </c>
      <c r="N201" s="45">
        <f>IF(ISERROR(VLOOKUP($J201,'Miljövärden urval för publ'!$B$2:$H$490,MATCH(N$3,'Miljövärden urval för publ'!$B$2:$H$2,0),FALSE)),"",VLOOKUP($J201,'Miljövärden urval för publ'!$B$2:$H$490,MATCH(N$3,'Miljövärden urval för publ'!$B$2:$H$2,0),FALSE))</f>
        <v>0.203794</v>
      </c>
    </row>
    <row r="202" spans="1:14" x14ac:dyDescent="0.35">
      <c r="A202" s="65" t="s">
        <v>277</v>
      </c>
      <c r="B202" s="65" t="s">
        <v>278</v>
      </c>
      <c r="D202" s="60" t="str">
        <f>VLOOKUP(B202,'Miljövärden urval för publ'!$B$2:$V$480,MATCH("ska publiceras:",'Miljövärden urval för publ'!$B$2:$T$2,0),FALSE)</f>
        <v>ja</v>
      </c>
      <c r="E202" s="61">
        <f t="shared" si="9"/>
        <v>149</v>
      </c>
      <c r="H202" s="45">
        <v>200</v>
      </c>
      <c r="I202" s="45" t="str">
        <f t="shared" si="10"/>
        <v>Övik Energi AB</v>
      </c>
      <c r="J202" s="45" t="str">
        <f t="shared" si="11"/>
        <v>Moliden</v>
      </c>
      <c r="K202" s="45">
        <f>IF(ISERROR(VLOOKUP($J202,'Miljövärden urval för publ'!$B$2:$H$490,MATCH(K$3,'Miljövärden urval för publ'!$B$2:$H$2,0),FALSE)),"",VLOOKUP($J202,'Miljövärden urval för publ'!$B$2:$H$490,MATCH(K$3,'Miljövärden urval för publ'!$B$2:$H$2,0),FALSE))</f>
        <v>0.45359699999999997</v>
      </c>
      <c r="L202" s="45">
        <f>IF(ISERROR(VLOOKUP($J202,'Miljövärden urval för publ'!$B$2:$H$490,MATCH(L$3,'Miljövärden urval för publ'!$B$2:$H$2,0),FALSE)),"",VLOOKUP($J202,'Miljövärden urval för publ'!$B$2:$H$490,MATCH(L$3,'Miljövärden urval för publ'!$B$2:$H$2,0),FALSE))</f>
        <v>11.9689</v>
      </c>
      <c r="M202" s="45">
        <f>IF(ISERROR(VLOOKUP($J202,'Miljövärden urval för publ'!$B$2:$H$490,MATCH(M$3,'Miljövärden urval för publ'!$B$2:$H$2,0),FALSE)),"",VLOOKUP($J202,'Miljövärden urval för publ'!$B$2:$H$490,MATCH(M$3,'Miljövärden urval för publ'!$B$2:$H$2,0),FALSE))</f>
        <v>17.677800000000001</v>
      </c>
      <c r="N202" s="45">
        <f>IF(ISERROR(VLOOKUP($J202,'Miljövärden urval för publ'!$B$2:$H$490,MATCH(N$3,'Miljövärden urval för publ'!$B$2:$H$2,0),FALSE)),"",VLOOKUP($J202,'Miljövärden urval för publ'!$B$2:$H$490,MATCH(N$3,'Miljövärden urval för publ'!$B$2:$H$2,0),FALSE))</f>
        <v>9.6978700000000008E-3</v>
      </c>
    </row>
    <row r="203" spans="1:14" x14ac:dyDescent="0.35">
      <c r="A203" s="65" t="s">
        <v>550</v>
      </c>
      <c r="B203" s="65" t="s">
        <v>561</v>
      </c>
      <c r="D203" s="60" t="str">
        <f>VLOOKUP(B203,'Miljövärden urval för publ'!$B$2:$V$480,MATCH("ska publiceras:",'Miljövärden urval för publ'!$B$2:$T$2,0),FALSE)</f>
        <v>ja</v>
      </c>
      <c r="E203" s="61">
        <f t="shared" si="9"/>
        <v>150</v>
      </c>
      <c r="H203" s="45">
        <v>201</v>
      </c>
      <c r="I203" s="45" t="str">
        <f t="shared" si="10"/>
        <v>E.ON Värme Sverige AB</v>
      </c>
      <c r="J203" s="45" t="str">
        <f t="shared" si="11"/>
        <v>Mora</v>
      </c>
      <c r="K203" s="45">
        <f>IF(ISERROR(VLOOKUP($J203,'Miljövärden urval för publ'!$B$2:$H$490,MATCH(K$3,'Miljövärden urval för publ'!$B$2:$H$2,0),FALSE)),"",VLOOKUP($J203,'Miljövärden urval för publ'!$B$2:$H$490,MATCH(K$3,'Miljövärden urval för publ'!$B$2:$H$2,0),FALSE))</f>
        <v>0.17716100000000001</v>
      </c>
      <c r="L203" s="45">
        <f>IF(ISERROR(VLOOKUP($J203,'Miljövärden urval för publ'!$B$2:$H$490,MATCH(L$3,'Miljövärden urval för publ'!$B$2:$H$2,0),FALSE)),"",VLOOKUP($J203,'Miljövärden urval för publ'!$B$2:$H$490,MATCH(L$3,'Miljövärden urval för publ'!$B$2:$H$2,0),FALSE))</f>
        <v>81.006799999999998</v>
      </c>
      <c r="M203" s="45">
        <f>IF(ISERROR(VLOOKUP($J203,'Miljövärden urval för publ'!$B$2:$H$490,MATCH(M$3,'Miljövärden urval för publ'!$B$2:$H$2,0),FALSE)),"",VLOOKUP($J203,'Miljövärden urval för publ'!$B$2:$H$490,MATCH(M$3,'Miljövärden urval för publ'!$B$2:$H$2,0),FALSE))</f>
        <v>6.6884800000000002</v>
      </c>
      <c r="N203" s="45">
        <f>IF(ISERROR(VLOOKUP($J203,'Miljövärden urval för publ'!$B$2:$H$490,MATCH(N$3,'Miljövärden urval för publ'!$B$2:$H$2,0),FALSE)),"",VLOOKUP($J203,'Miljövärden urval för publ'!$B$2:$H$490,MATCH(N$3,'Miljövärden urval för publ'!$B$2:$H$2,0),FALSE))</f>
        <v>6.2943299999999994E-2</v>
      </c>
    </row>
    <row r="204" spans="1:14" x14ac:dyDescent="0.35">
      <c r="A204" s="65" t="s">
        <v>67</v>
      </c>
      <c r="B204" s="65" t="s">
        <v>69</v>
      </c>
      <c r="D204" s="60" t="str">
        <f>VLOOKUP(B204,'Miljövärden urval för publ'!$B$2:$V$480,MATCH("ska publiceras:",'Miljövärden urval för publ'!$B$2:$T$2,0),FALSE)</f>
        <v>ja</v>
      </c>
      <c r="E204" s="61">
        <f t="shared" si="9"/>
        <v>151</v>
      </c>
      <c r="H204" s="45">
        <v>202</v>
      </c>
      <c r="I204" s="45" t="str">
        <f t="shared" si="10"/>
        <v>Vattenfall AB Värme</v>
      </c>
      <c r="J204" s="45" t="str">
        <f t="shared" si="11"/>
        <v>Motala</v>
      </c>
      <c r="K204" s="45">
        <f>IF(ISERROR(VLOOKUP($J204,'Miljövärden urval för publ'!$B$2:$H$490,MATCH(K$3,'Miljövärden urval för publ'!$B$2:$H$2,0),FALSE)),"",VLOOKUP($J204,'Miljövärden urval för publ'!$B$2:$H$490,MATCH(K$3,'Miljövärden urval för publ'!$B$2:$H$2,0),FALSE))</f>
        <v>0.164245</v>
      </c>
      <c r="L204" s="45">
        <f>IF(ISERROR(VLOOKUP($J204,'Miljövärden urval för publ'!$B$2:$H$490,MATCH(L$3,'Miljövärden urval för publ'!$B$2:$H$2,0),FALSE)),"",VLOOKUP($J204,'Miljövärden urval för publ'!$B$2:$H$490,MATCH(L$3,'Miljövärden urval för publ'!$B$2:$H$2,0),FALSE))</f>
        <v>27.589400000000001</v>
      </c>
      <c r="M204" s="45">
        <f>IF(ISERROR(VLOOKUP($J204,'Miljövärden urval för publ'!$B$2:$H$490,MATCH(M$3,'Miljövärden urval för publ'!$B$2:$H$2,0),FALSE)),"",VLOOKUP($J204,'Miljövärden urval för publ'!$B$2:$H$490,MATCH(M$3,'Miljövärden urval för publ'!$B$2:$H$2,0),FALSE))</f>
        <v>6.7210000000000001</v>
      </c>
      <c r="N204" s="45">
        <f>IF(ISERROR(VLOOKUP($J204,'Miljövärden urval för publ'!$B$2:$H$490,MATCH(N$3,'Miljövärden urval för publ'!$B$2:$H$2,0),FALSE)),"",VLOOKUP($J204,'Miljövärden urval för publ'!$B$2:$H$490,MATCH(N$3,'Miljövärden urval för publ'!$B$2:$H$2,0),FALSE))</f>
        <v>3.4054399999999999E-2</v>
      </c>
    </row>
    <row r="205" spans="1:14" x14ac:dyDescent="0.35">
      <c r="A205" s="65" t="s">
        <v>403</v>
      </c>
      <c r="B205" s="65" t="s">
        <v>409</v>
      </c>
      <c r="D205" s="60" t="str">
        <f>VLOOKUP(B205,'Miljövärden urval för publ'!$B$2:$V$480,MATCH("ska publiceras:",'Miljövärden urval för publ'!$B$2:$T$2,0),FALSE)</f>
        <v>nej</v>
      </c>
      <c r="E205" s="61">
        <f t="shared" si="9"/>
        <v>151</v>
      </c>
      <c r="H205" s="45">
        <v>203</v>
      </c>
      <c r="I205" s="45" t="str">
        <f t="shared" si="10"/>
        <v>Uddevalla Energi AB</v>
      </c>
      <c r="J205" s="45" t="str">
        <f t="shared" si="11"/>
        <v>Munkedal</v>
      </c>
      <c r="K205" s="45">
        <f>IF(ISERROR(VLOOKUP($J205,'Miljövärden urval för publ'!$B$2:$H$490,MATCH(K$3,'Miljövärden urval för publ'!$B$2:$H$2,0),FALSE)),"",VLOOKUP($J205,'Miljövärden urval för publ'!$B$2:$H$490,MATCH(K$3,'Miljövärden urval för publ'!$B$2:$H$2,0),FALSE))</f>
        <v>0.125698</v>
      </c>
      <c r="L205" s="45">
        <f>IF(ISERROR(VLOOKUP($J205,'Miljövärden urval för publ'!$B$2:$H$490,MATCH(L$3,'Miljövärden urval för publ'!$B$2:$H$2,0),FALSE)),"",VLOOKUP($J205,'Miljövärden urval för publ'!$B$2:$H$490,MATCH(L$3,'Miljövärden urval för publ'!$B$2:$H$2,0),FALSE))</f>
        <v>15.8407</v>
      </c>
      <c r="M205" s="45">
        <f>IF(ISERROR(VLOOKUP($J205,'Miljövärden urval för publ'!$B$2:$H$490,MATCH(M$3,'Miljövärden urval för publ'!$B$2:$H$2,0),FALSE)),"",VLOOKUP($J205,'Miljövärden urval för publ'!$B$2:$H$490,MATCH(M$3,'Miljövärden urval för publ'!$B$2:$H$2,0),FALSE))</f>
        <v>15.817</v>
      </c>
      <c r="N205" s="45">
        <f>IF(ISERROR(VLOOKUP($J205,'Miljövärden urval för publ'!$B$2:$H$490,MATCH(N$3,'Miljövärden urval för publ'!$B$2:$H$2,0),FALSE)),"",VLOOKUP($J205,'Miljövärden urval för publ'!$B$2:$H$490,MATCH(N$3,'Miljövärden urval för publ'!$B$2:$H$2,0),FALSE))</f>
        <v>5.6057499999999996E-3</v>
      </c>
    </row>
    <row r="206" spans="1:14" x14ac:dyDescent="0.35">
      <c r="A206" s="65" t="s">
        <v>270</v>
      </c>
      <c r="B206" s="65" t="s">
        <v>271</v>
      </c>
      <c r="D206" s="60" t="str">
        <f>VLOOKUP(B206,'Miljövärden urval för publ'!$B$2:$V$480,MATCH("ska publiceras:",'Miljövärden urval för publ'!$B$2:$T$2,0),FALSE)</f>
        <v>ja</v>
      </c>
      <c r="E206" s="61">
        <f t="shared" si="9"/>
        <v>152</v>
      </c>
      <c r="H206" s="45">
        <v>204</v>
      </c>
      <c r="I206" s="45" t="str">
        <f t="shared" si="10"/>
        <v>Mölndal Energi AB</v>
      </c>
      <c r="J206" s="45" t="str">
        <f t="shared" si="11"/>
        <v>Mölndal</v>
      </c>
      <c r="K206" s="45">
        <f>IF(ISERROR(VLOOKUP($J206,'Miljövärden urval för publ'!$B$2:$H$490,MATCH(K$3,'Miljövärden urval för publ'!$B$2:$H$2,0),FALSE)),"",VLOOKUP($J206,'Miljövärden urval för publ'!$B$2:$H$490,MATCH(K$3,'Miljövärden urval för publ'!$B$2:$H$2,0),FALSE))</f>
        <v>4.8555099999999997E-2</v>
      </c>
      <c r="L206" s="45">
        <f>IF(ISERROR(VLOOKUP($J206,'Miljövärden urval för publ'!$B$2:$H$490,MATCH(L$3,'Miljövärden urval för publ'!$B$2:$H$2,0),FALSE)),"",VLOOKUP($J206,'Miljövärden urval för publ'!$B$2:$H$490,MATCH(L$3,'Miljövärden urval för publ'!$B$2:$H$2,0),FALSE))</f>
        <v>15.7348</v>
      </c>
      <c r="M206" s="45">
        <f>IF(ISERROR(VLOOKUP($J206,'Miljövärden urval för publ'!$B$2:$H$490,MATCH(M$3,'Miljövärden urval för publ'!$B$2:$H$2,0),FALSE)),"",VLOOKUP($J206,'Miljövärden urval för publ'!$B$2:$H$490,MATCH(M$3,'Miljövärden urval för publ'!$B$2:$H$2,0),FALSE))</f>
        <v>4.8115199999999998</v>
      </c>
      <c r="N206" s="45">
        <f>IF(ISERROR(VLOOKUP($J206,'Miljövärden urval för publ'!$B$2:$H$490,MATCH(N$3,'Miljövärden urval för publ'!$B$2:$H$2,0),FALSE)),"",VLOOKUP($J206,'Miljövärden urval för publ'!$B$2:$H$490,MATCH(N$3,'Miljövärden urval för publ'!$B$2:$H$2,0),FALSE))</f>
        <v>3.2736100000000001E-3</v>
      </c>
    </row>
    <row r="207" spans="1:14" x14ac:dyDescent="0.35">
      <c r="A207" s="65" t="s">
        <v>550</v>
      </c>
      <c r="B207" s="65" t="s">
        <v>562</v>
      </c>
      <c r="D207" s="60" t="str">
        <f>VLOOKUP(B207,'Miljövärden urval för publ'!$B$2:$V$480,MATCH("ska publiceras:",'Miljövärden urval för publ'!$B$2:$T$2,0),FALSE)</f>
        <v>ja</v>
      </c>
      <c r="E207" s="61">
        <f t="shared" si="9"/>
        <v>153</v>
      </c>
      <c r="H207" s="45">
        <v>205</v>
      </c>
      <c r="I207" s="45" t="str">
        <f t="shared" si="10"/>
        <v>Mölndal Energi AB</v>
      </c>
      <c r="J207" s="45" t="str">
        <f t="shared" si="11"/>
        <v>Mölndal Bra Miljöval</v>
      </c>
      <c r="K207" s="45">
        <f>IF(ISERROR(VLOOKUP($J207,'Miljövärden urval för publ'!$B$2:$H$490,MATCH(K$3,'Miljövärden urval för publ'!$B$2:$H$2,0),FALSE)),"",VLOOKUP($J207,'Miljövärden urval för publ'!$B$2:$H$490,MATCH(K$3,'Miljövärden urval för publ'!$B$2:$H$2,0),FALSE))</f>
        <v>4.2280400000000003E-2</v>
      </c>
      <c r="L207" s="45">
        <f>IF(ISERROR(VLOOKUP($J207,'Miljövärden urval för publ'!$B$2:$H$490,MATCH(L$3,'Miljövärden urval för publ'!$B$2:$H$2,0),FALSE)),"",VLOOKUP($J207,'Miljövärden urval för publ'!$B$2:$H$490,MATCH(L$3,'Miljövärden urval för publ'!$B$2:$H$2,0),FALSE))</f>
        <v>5.79535</v>
      </c>
      <c r="M207" s="45">
        <f>IF(ISERROR(VLOOKUP($J207,'Miljövärden urval för publ'!$B$2:$H$490,MATCH(M$3,'Miljövärden urval för publ'!$B$2:$H$2,0),FALSE)),"",VLOOKUP($J207,'Miljövärden urval för publ'!$B$2:$H$490,MATCH(M$3,'Miljövärden urval för publ'!$B$2:$H$2,0),FALSE))</f>
        <v>4.4758599999999999</v>
      </c>
      <c r="N207" s="45">
        <f>IF(ISERROR(VLOOKUP($J207,'Miljövärden urval för publ'!$B$2:$H$490,MATCH(N$3,'Miljövärden urval för publ'!$B$2:$H$2,0),FALSE)),"",VLOOKUP($J207,'Miljövärden urval för publ'!$B$2:$H$490,MATCH(N$3,'Miljövärden urval för publ'!$B$2:$H$2,0),FALSE))</f>
        <v>0</v>
      </c>
    </row>
    <row r="208" spans="1:14" x14ac:dyDescent="0.35">
      <c r="A208" s="65" t="s">
        <v>243</v>
      </c>
      <c r="B208" s="65" t="s">
        <v>245</v>
      </c>
      <c r="D208" s="60" t="str">
        <f>VLOOKUP(B208,'Miljövärden urval för publ'!$B$2:$V$480,MATCH("ska publiceras:",'Miljövärden urval för publ'!$B$2:$T$2,0),FALSE)</f>
        <v>ja</v>
      </c>
      <c r="E208" s="61">
        <f t="shared" si="9"/>
        <v>154</v>
      </c>
      <c r="H208" s="45">
        <v>206</v>
      </c>
      <c r="I208" s="45" t="str">
        <f t="shared" si="10"/>
        <v>E.ON Värme Sverige AB</v>
      </c>
      <c r="J208" s="45" t="str">
        <f t="shared" si="11"/>
        <v>Mölnlycke</v>
      </c>
      <c r="K208" s="45">
        <f>IF(ISERROR(VLOOKUP($J208,'Miljövärden urval för publ'!$B$2:$H$490,MATCH(K$3,'Miljövärden urval för publ'!$B$2:$H$2,0),FALSE)),"",VLOOKUP($J208,'Miljövärden urval för publ'!$B$2:$H$490,MATCH(K$3,'Miljövärden urval för publ'!$B$2:$H$2,0),FALSE))</f>
        <v>0.24668699999999999</v>
      </c>
      <c r="L208" s="45">
        <f>IF(ISERROR(VLOOKUP($J208,'Miljövärden urval för publ'!$B$2:$H$490,MATCH(L$3,'Miljövärden urval för publ'!$B$2:$H$2,0),FALSE)),"",VLOOKUP($J208,'Miljövärden urval för publ'!$B$2:$H$490,MATCH(L$3,'Miljövärden urval för publ'!$B$2:$H$2,0),FALSE))</f>
        <v>54.3416</v>
      </c>
      <c r="M208" s="45">
        <f>IF(ISERROR(VLOOKUP($J208,'Miljövärden urval för publ'!$B$2:$H$490,MATCH(M$3,'Miljövärden urval för publ'!$B$2:$H$2,0),FALSE)),"",VLOOKUP($J208,'Miljövärden urval för publ'!$B$2:$H$490,MATCH(M$3,'Miljövärden urval för publ'!$B$2:$H$2,0),FALSE))</f>
        <v>9.8499199999999991</v>
      </c>
      <c r="N208" s="45">
        <f>IF(ISERROR(VLOOKUP($J208,'Miljövärden urval för publ'!$B$2:$H$490,MATCH(N$3,'Miljövärden urval för publ'!$B$2:$H$2,0),FALSE)),"",VLOOKUP($J208,'Miljövärden urval för publ'!$B$2:$H$490,MATCH(N$3,'Miljövärden urval för publ'!$B$2:$H$2,0),FALSE))</f>
        <v>0.113915</v>
      </c>
    </row>
    <row r="209" spans="1:14" x14ac:dyDescent="0.35">
      <c r="A209" s="65" t="s">
        <v>435</v>
      </c>
      <c r="B209" s="65" t="s">
        <v>436</v>
      </c>
      <c r="D209" s="60" t="str">
        <f>VLOOKUP(B209,'Miljövärden urval för publ'!$B$2:$V$480,MATCH("ska publiceras:",'Miljövärden urval för publ'!$B$2:$T$2,0),FALSE)</f>
        <v>ja</v>
      </c>
      <c r="E209" s="61">
        <f t="shared" si="9"/>
        <v>155</v>
      </c>
      <c r="H209" s="45">
        <v>207</v>
      </c>
      <c r="I209" s="45" t="str">
        <f t="shared" si="10"/>
        <v>E.ON Värme Sverige AB</v>
      </c>
      <c r="J209" s="45" t="str">
        <f t="shared" si="11"/>
        <v>Mönsterås</v>
      </c>
      <c r="K209" s="45">
        <f>IF(ISERROR(VLOOKUP($J209,'Miljövärden urval för publ'!$B$2:$H$490,MATCH(K$3,'Miljövärden urval för publ'!$B$2:$H$2,0),FALSE)),"",VLOOKUP($J209,'Miljövärden urval för publ'!$B$2:$H$490,MATCH(K$3,'Miljövärden urval för publ'!$B$2:$H$2,0),FALSE))</f>
        <v>5.1299299999999999E-2</v>
      </c>
      <c r="L209" s="45">
        <f>IF(ISERROR(VLOOKUP($J209,'Miljövärden urval för publ'!$B$2:$H$490,MATCH(L$3,'Miljövärden urval för publ'!$B$2:$H$2,0),FALSE)),"",VLOOKUP($J209,'Miljövärden urval för publ'!$B$2:$H$490,MATCH(L$3,'Miljövärden urval för publ'!$B$2:$H$2,0),FALSE))</f>
        <v>6.1097799999999998</v>
      </c>
      <c r="M209" s="45">
        <f>IF(ISERROR(VLOOKUP($J209,'Miljövärden urval för publ'!$B$2:$H$490,MATCH(M$3,'Miljövärden urval för publ'!$B$2:$H$2,0),FALSE)),"",VLOOKUP($J209,'Miljövärden urval för publ'!$B$2:$H$490,MATCH(M$3,'Miljövärden urval för publ'!$B$2:$H$2,0),FALSE))</f>
        <v>2.6394299999999999E-2</v>
      </c>
      <c r="N209" s="45">
        <f>IF(ISERROR(VLOOKUP($J209,'Miljövärden urval för publ'!$B$2:$H$490,MATCH(N$3,'Miljövärden urval för publ'!$B$2:$H$2,0),FALSE)),"",VLOOKUP($J209,'Miljövärden urval för publ'!$B$2:$H$490,MATCH(N$3,'Miljövärden urval för publ'!$B$2:$H$2,0),FALSE))</f>
        <v>6.5394399999999997E-3</v>
      </c>
    </row>
    <row r="210" spans="1:14" x14ac:dyDescent="0.35">
      <c r="A210" s="65" t="s">
        <v>80</v>
      </c>
      <c r="B210" s="65" t="s">
        <v>97</v>
      </c>
      <c r="D210" s="60" t="str">
        <f>VLOOKUP(B210,'Miljövärden urval för publ'!$B$2:$V$480,MATCH("ska publiceras:",'Miljövärden urval för publ'!$B$2:$T$2,0),FALSE)</f>
        <v>ja</v>
      </c>
      <c r="E210" s="61">
        <f t="shared" si="9"/>
        <v>156</v>
      </c>
      <c r="H210" s="45">
        <v>208</v>
      </c>
      <c r="I210" s="45" t="str">
        <f t="shared" si="10"/>
        <v>Västerbergslagens Energi AB</v>
      </c>
      <c r="J210" s="45" t="str">
        <f t="shared" si="11"/>
        <v>Norberg</v>
      </c>
      <c r="K210" s="45">
        <f>IF(ISERROR(VLOOKUP($J210,'Miljövärden urval för publ'!$B$2:$H$490,MATCH(K$3,'Miljövärden urval för publ'!$B$2:$H$2,0),FALSE)),"",VLOOKUP($J210,'Miljövärden urval för publ'!$B$2:$H$490,MATCH(K$3,'Miljövärden urval för publ'!$B$2:$H$2,0),FALSE))</f>
        <v>0.101233</v>
      </c>
      <c r="L210" s="45">
        <f>IF(ISERROR(VLOOKUP($J210,'Miljövärden urval för publ'!$B$2:$H$490,MATCH(L$3,'Miljövärden urval för publ'!$B$2:$H$2,0),FALSE)),"",VLOOKUP($J210,'Miljövärden urval för publ'!$B$2:$H$490,MATCH(L$3,'Miljövärden urval för publ'!$B$2:$H$2,0),FALSE))</f>
        <v>13.510899999999999</v>
      </c>
      <c r="M210" s="45">
        <f>IF(ISERROR(VLOOKUP($J210,'Miljövärden urval för publ'!$B$2:$H$490,MATCH(M$3,'Miljövärden urval för publ'!$B$2:$H$2,0),FALSE)),"",VLOOKUP($J210,'Miljövärden urval för publ'!$B$2:$H$490,MATCH(M$3,'Miljövärden urval för publ'!$B$2:$H$2,0),FALSE))</f>
        <v>1.9969699999999999</v>
      </c>
      <c r="N210" s="45">
        <f>IF(ISERROR(VLOOKUP($J210,'Miljövärden urval för publ'!$B$2:$H$490,MATCH(N$3,'Miljövärden urval för publ'!$B$2:$H$2,0),FALSE)),"",VLOOKUP($J210,'Miljövärden urval för publ'!$B$2:$H$490,MATCH(N$3,'Miljövärden urval för publ'!$B$2:$H$2,0),FALSE))</f>
        <v>2.41151E-2</v>
      </c>
    </row>
    <row r="211" spans="1:14" x14ac:dyDescent="0.35">
      <c r="A211" s="65" t="s">
        <v>335</v>
      </c>
      <c r="B211" s="65" t="s">
        <v>337</v>
      </c>
      <c r="D211" s="60" t="str">
        <f>VLOOKUP(B211,'Miljövärden urval för publ'!$B$2:$V$480,MATCH("ska publiceras:",'Miljövärden urval för publ'!$B$2:$T$2,0),FALSE)</f>
        <v>ja</v>
      </c>
      <c r="E211" s="61">
        <f t="shared" si="9"/>
        <v>157</v>
      </c>
      <c r="H211" s="45">
        <v>209</v>
      </c>
      <c r="I211" s="45" t="str">
        <f t="shared" si="10"/>
        <v>PiteEnergi AB</v>
      </c>
      <c r="J211" s="45" t="str">
        <f t="shared" si="11"/>
        <v>Norrfjärden</v>
      </c>
      <c r="K211" s="45">
        <f>IF(ISERROR(VLOOKUP($J211,'Miljövärden urval för publ'!$B$2:$H$490,MATCH(K$3,'Miljövärden urval för publ'!$B$2:$H$2,0),FALSE)),"",VLOOKUP($J211,'Miljövärden urval för publ'!$B$2:$H$490,MATCH(K$3,'Miljövärden urval för publ'!$B$2:$H$2,0),FALSE))</f>
        <v>0.36186099999999999</v>
      </c>
      <c r="L211" s="45">
        <f>IF(ISERROR(VLOOKUP($J211,'Miljövärden urval för publ'!$B$2:$H$490,MATCH(L$3,'Miljövärden urval för publ'!$B$2:$H$2,0),FALSE)),"",VLOOKUP($J211,'Miljövärden urval för publ'!$B$2:$H$490,MATCH(L$3,'Miljövärden urval för publ'!$B$2:$H$2,0),FALSE))</f>
        <v>33.4771</v>
      </c>
      <c r="M211" s="45">
        <f>IF(ISERROR(VLOOKUP($J211,'Miljövärden urval för publ'!$B$2:$H$490,MATCH(M$3,'Miljövärden urval för publ'!$B$2:$H$2,0),FALSE)),"",VLOOKUP($J211,'Miljövärden urval för publ'!$B$2:$H$490,MATCH(M$3,'Miljövärden urval för publ'!$B$2:$H$2,0),FALSE))</f>
        <v>16.200299999999999</v>
      </c>
      <c r="N211" s="45">
        <f>IF(ISERROR(VLOOKUP($J211,'Miljövärden urval för publ'!$B$2:$H$490,MATCH(N$3,'Miljövärden urval för publ'!$B$2:$H$2,0),FALSE)),"",VLOOKUP($J211,'Miljövärden urval för publ'!$B$2:$H$490,MATCH(N$3,'Miljövärden urval för publ'!$B$2:$H$2,0),FALSE))</f>
        <v>2.5693899999999999E-2</v>
      </c>
    </row>
    <row r="212" spans="1:14" x14ac:dyDescent="0.35">
      <c r="A212" s="65" t="s">
        <v>272</v>
      </c>
      <c r="B212" s="65" t="s">
        <v>276</v>
      </c>
      <c r="D212" s="60" t="str">
        <f>VLOOKUP(B212,'Miljövärden urval för publ'!$B$2:$V$480,MATCH("ska publiceras:",'Miljövärden urval för publ'!$B$2:$T$2,0),FALSE)</f>
        <v>ja</v>
      </c>
      <c r="E212" s="61">
        <f t="shared" si="9"/>
        <v>158</v>
      </c>
      <c r="H212" s="45">
        <v>210</v>
      </c>
      <c r="I212" s="45" t="str">
        <f t="shared" si="10"/>
        <v>E.ON Värme Sverige AB</v>
      </c>
      <c r="J212" s="45" t="str">
        <f t="shared" si="11"/>
        <v>Norrköping</v>
      </c>
      <c r="K212" s="45">
        <f>IF(ISERROR(VLOOKUP($J212,'Miljövärden urval för publ'!$B$2:$H$490,MATCH(K$3,'Miljövärden urval för publ'!$B$2:$H$2,0),FALSE)),"",VLOOKUP($J212,'Miljövärden urval för publ'!$B$2:$H$490,MATCH(K$3,'Miljövärden urval för publ'!$B$2:$H$2,0),FALSE))</f>
        <v>0.33552599999999999</v>
      </c>
      <c r="L212" s="45">
        <f>IF(ISERROR(VLOOKUP($J212,'Miljövärden urval för publ'!$B$2:$H$490,MATCH(L$3,'Miljövärden urval för publ'!$B$2:$H$2,0),FALSE)),"",VLOOKUP($J212,'Miljövärden urval för publ'!$B$2:$H$490,MATCH(L$3,'Miljövärden urval för publ'!$B$2:$H$2,0),FALSE))</f>
        <v>121.444</v>
      </c>
      <c r="M212" s="45">
        <f>IF(ISERROR(VLOOKUP($J212,'Miljövärden urval för publ'!$B$2:$H$490,MATCH(M$3,'Miljövärden urval för publ'!$B$2:$H$2,0),FALSE)),"",VLOOKUP($J212,'Miljövärden urval för publ'!$B$2:$H$490,MATCH(M$3,'Miljövärden urval för publ'!$B$2:$H$2,0),FALSE))</f>
        <v>5.8953600000000002</v>
      </c>
      <c r="N212" s="45">
        <f>IF(ISERROR(VLOOKUP($J212,'Miljövärden urval för publ'!$B$2:$H$490,MATCH(N$3,'Miljövärden urval för publ'!$B$2:$H$2,0),FALSE)),"",VLOOKUP($J212,'Miljövärden urval för publ'!$B$2:$H$490,MATCH(N$3,'Miljövärden urval för publ'!$B$2:$H$2,0),FALSE))</f>
        <v>0.133187</v>
      </c>
    </row>
    <row r="213" spans="1:14" x14ac:dyDescent="0.35">
      <c r="A213" s="65" t="s">
        <v>75</v>
      </c>
      <c r="B213" s="65" t="s">
        <v>77</v>
      </c>
      <c r="D213" s="60" t="str">
        <f>VLOOKUP(B213,'Miljövärden urval för publ'!$B$2:$V$480,MATCH("ska publiceras:",'Miljövärden urval för publ'!$B$2:$T$2,0),FALSE)</f>
        <v>ja</v>
      </c>
      <c r="E213" s="61">
        <f t="shared" si="9"/>
        <v>159</v>
      </c>
      <c r="H213" s="45">
        <v>211</v>
      </c>
      <c r="I213" s="45" t="str">
        <f t="shared" si="10"/>
        <v>Bionär Närvärme AB</v>
      </c>
      <c r="J213" s="45" t="str">
        <f t="shared" si="11"/>
        <v>Norrsundet</v>
      </c>
      <c r="K213" s="45">
        <f>IF(ISERROR(VLOOKUP($J213,'Miljövärden urval för publ'!$B$2:$H$490,MATCH(K$3,'Miljövärden urval för publ'!$B$2:$H$2,0),FALSE)),"",VLOOKUP($J213,'Miljövärden urval för publ'!$B$2:$H$490,MATCH(K$3,'Miljövärden urval för publ'!$B$2:$H$2,0),FALSE))</f>
        <v>0.19647100000000001</v>
      </c>
      <c r="L213" s="45">
        <f>IF(ISERROR(VLOOKUP($J213,'Miljövärden urval för publ'!$B$2:$H$490,MATCH(L$3,'Miljövärden urval för publ'!$B$2:$H$2,0),FALSE)),"",VLOOKUP($J213,'Miljövärden urval för publ'!$B$2:$H$490,MATCH(L$3,'Miljövärden urval för publ'!$B$2:$H$2,0),FALSE))</f>
        <v>22.694700000000001</v>
      </c>
      <c r="M213" s="45">
        <f>IF(ISERROR(VLOOKUP($J213,'Miljövärden urval för publ'!$B$2:$H$490,MATCH(M$3,'Miljövärden urval för publ'!$B$2:$H$2,0),FALSE)),"",VLOOKUP($J213,'Miljövärden urval för publ'!$B$2:$H$490,MATCH(M$3,'Miljövärden urval för publ'!$B$2:$H$2,0),FALSE))</f>
        <v>16.5488</v>
      </c>
      <c r="N213" s="45">
        <f>IF(ISERROR(VLOOKUP($J213,'Miljövärden urval för publ'!$B$2:$H$490,MATCH(N$3,'Miljövärden urval för publ'!$B$2:$H$2,0),FALSE)),"",VLOOKUP($J213,'Miljövärden urval för publ'!$B$2:$H$490,MATCH(N$3,'Miljövärden urval för publ'!$B$2:$H$2,0),FALSE))</f>
        <v>4.5454500000000002E-2</v>
      </c>
    </row>
    <row r="214" spans="1:14" x14ac:dyDescent="0.35">
      <c r="A214" s="65" t="s">
        <v>162</v>
      </c>
      <c r="B214" s="65" t="s">
        <v>165</v>
      </c>
      <c r="D214" s="60" t="str">
        <f>VLOOKUP(B214,'Miljövärden urval för publ'!$B$2:$V$480,MATCH("ska publiceras:",'Miljövärden urval för publ'!$B$2:$T$2,0),FALSE)</f>
        <v>ja</v>
      </c>
      <c r="E214" s="61">
        <f t="shared" si="9"/>
        <v>160</v>
      </c>
      <c r="H214" s="45">
        <v>212</v>
      </c>
      <c r="I214" s="45" t="str">
        <f t="shared" si="10"/>
        <v>Norrtälje Energi AB</v>
      </c>
      <c r="J214" s="45" t="str">
        <f t="shared" si="11"/>
        <v>Norrtälje</v>
      </c>
      <c r="K214" s="45">
        <f>IF(ISERROR(VLOOKUP($J214,'Miljövärden urval för publ'!$B$2:$H$490,MATCH(K$3,'Miljövärden urval för publ'!$B$2:$H$2,0),FALSE)),"",VLOOKUP($J214,'Miljövärden urval för publ'!$B$2:$H$490,MATCH(K$3,'Miljövärden urval för publ'!$B$2:$H$2,0),FALSE))</f>
        <v>0.112182</v>
      </c>
      <c r="L214" s="45">
        <f>IF(ISERROR(VLOOKUP($J214,'Miljövärden urval för publ'!$B$2:$H$490,MATCH(L$3,'Miljövärden urval för publ'!$B$2:$H$2,0),FALSE)),"",VLOOKUP($J214,'Miljövärden urval för publ'!$B$2:$H$490,MATCH(L$3,'Miljövärden urval för publ'!$B$2:$H$2,0),FALSE))</f>
        <v>18.038399999999999</v>
      </c>
      <c r="M214" s="45">
        <f>IF(ISERROR(VLOOKUP($J214,'Miljövärden urval för publ'!$B$2:$H$490,MATCH(M$3,'Miljövärden urval för publ'!$B$2:$H$2,0),FALSE)),"",VLOOKUP($J214,'Miljövärden urval för publ'!$B$2:$H$490,MATCH(M$3,'Miljövärden urval för publ'!$B$2:$H$2,0),FALSE))</f>
        <v>6.0645499999999997</v>
      </c>
      <c r="N214" s="45">
        <f>IF(ISERROR(VLOOKUP($J214,'Miljövärden urval för publ'!$B$2:$H$490,MATCH(N$3,'Miljövärden urval för publ'!$B$2:$H$2,0),FALSE)),"",VLOOKUP($J214,'Miljövärden urval för publ'!$B$2:$H$490,MATCH(N$3,'Miljövärden urval för publ'!$B$2:$H$2,0),FALSE))</f>
        <v>1.2659699999999999E-2</v>
      </c>
    </row>
    <row r="215" spans="1:14" x14ac:dyDescent="0.35">
      <c r="A215" s="65" t="s">
        <v>447</v>
      </c>
      <c r="B215" s="65" t="s">
        <v>448</v>
      </c>
      <c r="D215" s="60" t="str">
        <f>VLOOKUP(B215,'Miljövärden urval för publ'!$B$2:$V$480,MATCH("ska publiceras:",'Miljövärden urval för publ'!$B$2:$T$2,0),FALSE)</f>
        <v>ja</v>
      </c>
      <c r="E215" s="61">
        <f t="shared" si="9"/>
        <v>161</v>
      </c>
      <c r="H215" s="45">
        <v>213</v>
      </c>
      <c r="I215" s="45" t="str">
        <f t="shared" si="10"/>
        <v>Skellefteå Kraft AB</v>
      </c>
      <c r="J215" s="45" t="str">
        <f t="shared" si="11"/>
        <v>Norsjö</v>
      </c>
      <c r="K215" s="45">
        <f>IF(ISERROR(VLOOKUP($J215,'Miljövärden urval för publ'!$B$2:$H$490,MATCH(K$3,'Miljövärden urval för publ'!$B$2:$H$2,0),FALSE)),"",VLOOKUP($J215,'Miljövärden urval för publ'!$B$2:$H$490,MATCH(K$3,'Miljövärden urval för publ'!$B$2:$H$2,0),FALSE))</f>
        <v>0.23136699999999999</v>
      </c>
      <c r="L215" s="45">
        <f>IF(ISERROR(VLOOKUP($J215,'Miljövärden urval för publ'!$B$2:$H$490,MATCH(L$3,'Miljövärden urval för publ'!$B$2:$H$2,0),FALSE)),"",VLOOKUP($J215,'Miljövärden urval för publ'!$B$2:$H$490,MATCH(L$3,'Miljövärden urval för publ'!$B$2:$H$2,0),FALSE))</f>
        <v>28.866800000000001</v>
      </c>
      <c r="M215" s="45">
        <f>IF(ISERROR(VLOOKUP($J215,'Miljövärden urval för publ'!$B$2:$H$490,MATCH(M$3,'Miljövärden urval för publ'!$B$2:$H$2,0),FALSE)),"",VLOOKUP($J215,'Miljövärden urval för publ'!$B$2:$H$490,MATCH(M$3,'Miljövärden urval för publ'!$B$2:$H$2,0),FALSE))</f>
        <v>11.320600000000001</v>
      </c>
      <c r="N215" s="45">
        <f>IF(ISERROR(VLOOKUP($J215,'Miljövärden urval för publ'!$B$2:$H$490,MATCH(N$3,'Miljövärden urval för publ'!$B$2:$H$2,0),FALSE)),"",VLOOKUP($J215,'Miljövärden urval för publ'!$B$2:$H$490,MATCH(N$3,'Miljövärden urval för publ'!$B$2:$H$2,0),FALSE))</f>
        <v>6.7765199999999998E-2</v>
      </c>
    </row>
    <row r="216" spans="1:14" x14ac:dyDescent="0.35">
      <c r="A216" s="65" t="s">
        <v>282</v>
      </c>
      <c r="B216" s="65" t="s">
        <v>287</v>
      </c>
      <c r="D216" s="60" t="str">
        <f>VLOOKUP(B216,'Miljövärden urval för publ'!$B$2:$V$480,MATCH("ska publiceras:",'Miljövärden urval för publ'!$B$2:$T$2,0),FALSE)</f>
        <v>ja</v>
      </c>
      <c r="E216" s="61">
        <f t="shared" si="9"/>
        <v>162</v>
      </c>
      <c r="H216" s="45">
        <v>214</v>
      </c>
      <c r="I216" s="45" t="str">
        <f t="shared" si="10"/>
        <v>Nybro Energi AB</v>
      </c>
      <c r="J216" s="45" t="str">
        <f t="shared" si="11"/>
        <v>Nybro</v>
      </c>
      <c r="K216" s="45">
        <f>IF(ISERROR(VLOOKUP($J216,'Miljövärden urval för publ'!$B$2:$H$490,MATCH(K$3,'Miljövärden urval för publ'!$B$2:$H$2,0),FALSE)),"",VLOOKUP($J216,'Miljövärden urval för publ'!$B$2:$H$490,MATCH(K$3,'Miljövärden urval för publ'!$B$2:$H$2,0),FALSE))</f>
        <v>0.10724</v>
      </c>
      <c r="L216" s="45">
        <f>IF(ISERROR(VLOOKUP($J216,'Miljövärden urval för publ'!$B$2:$H$490,MATCH(L$3,'Miljövärden urval för publ'!$B$2:$H$2,0),FALSE)),"",VLOOKUP($J216,'Miljövärden urval för publ'!$B$2:$H$490,MATCH(L$3,'Miljövärden urval för publ'!$B$2:$H$2,0),FALSE))</f>
        <v>21.1053</v>
      </c>
      <c r="M216" s="45">
        <f>IF(ISERROR(VLOOKUP($J216,'Miljövärden urval för publ'!$B$2:$H$490,MATCH(M$3,'Miljövärden urval för publ'!$B$2:$H$2,0),FALSE)),"",VLOOKUP($J216,'Miljövärden urval för publ'!$B$2:$H$490,MATCH(M$3,'Miljövärden urval för publ'!$B$2:$H$2,0),FALSE))</f>
        <v>8.1896000000000004</v>
      </c>
      <c r="N216" s="45">
        <f>IF(ISERROR(VLOOKUP($J216,'Miljövärden urval för publ'!$B$2:$H$490,MATCH(N$3,'Miljövärden urval för publ'!$B$2:$H$2,0),FALSE)),"",VLOOKUP($J216,'Miljövärden urval för publ'!$B$2:$H$490,MATCH(N$3,'Miljövärden urval för publ'!$B$2:$H$2,0),FALSE))</f>
        <v>2.3115900000000002E-2</v>
      </c>
    </row>
    <row r="217" spans="1:14" x14ac:dyDescent="0.35">
      <c r="A217" s="65" t="s">
        <v>403</v>
      </c>
      <c r="B217" s="65" t="s">
        <v>410</v>
      </c>
      <c r="D217" s="60" t="str">
        <f>VLOOKUP(B217,'Miljövärden urval för publ'!$B$2:$V$480,MATCH("ska publiceras:",'Miljövärden urval för publ'!$B$2:$T$2,0),FALSE)</f>
        <v>ja</v>
      </c>
      <c r="E217" s="61">
        <f t="shared" si="9"/>
        <v>163</v>
      </c>
      <c r="H217" s="45">
        <v>215</v>
      </c>
      <c r="I217" s="45" t="str">
        <f t="shared" si="10"/>
        <v>Vattenfall AB Värme</v>
      </c>
      <c r="J217" s="45" t="str">
        <f t="shared" si="11"/>
        <v>Nyköping</v>
      </c>
      <c r="K217" s="45">
        <f>IF(ISERROR(VLOOKUP($J217,'Miljövärden urval för publ'!$B$2:$H$490,MATCH(K$3,'Miljövärden urval för publ'!$B$2:$H$2,0),FALSE)),"",VLOOKUP($J217,'Miljövärden urval för publ'!$B$2:$H$490,MATCH(K$3,'Miljövärden urval för publ'!$B$2:$H$2,0),FALSE))</f>
        <v>0.19094800000000001</v>
      </c>
      <c r="L217" s="45">
        <f>IF(ISERROR(VLOOKUP($J217,'Miljövärden urval för publ'!$B$2:$H$490,MATCH(L$3,'Miljövärden urval för publ'!$B$2:$H$2,0),FALSE)),"",VLOOKUP($J217,'Miljövärden urval för publ'!$B$2:$H$490,MATCH(L$3,'Miljövärden urval för publ'!$B$2:$H$2,0),FALSE))</f>
        <v>30.717199999999998</v>
      </c>
      <c r="M217" s="45">
        <f>IF(ISERROR(VLOOKUP($J217,'Miljövärden urval för publ'!$B$2:$H$490,MATCH(M$3,'Miljövärden urval för publ'!$B$2:$H$2,0),FALSE)),"",VLOOKUP($J217,'Miljövärden urval för publ'!$B$2:$H$490,MATCH(M$3,'Miljövärden urval för publ'!$B$2:$H$2,0),FALSE))</f>
        <v>4.2181600000000001</v>
      </c>
      <c r="N217" s="45">
        <f>IF(ISERROR(VLOOKUP($J217,'Miljövärden urval för publ'!$B$2:$H$490,MATCH(N$3,'Miljövärden urval för publ'!$B$2:$H$2,0),FALSE)),"",VLOOKUP($J217,'Miljövärden urval för publ'!$B$2:$H$490,MATCH(N$3,'Miljövärden urval för publ'!$B$2:$H$2,0),FALSE))</f>
        <v>4.1139099999999998E-2</v>
      </c>
    </row>
    <row r="218" spans="1:14" x14ac:dyDescent="0.35">
      <c r="A218" s="65" t="s">
        <v>62</v>
      </c>
      <c r="B218" s="65" t="s">
        <v>64</v>
      </c>
      <c r="D218" s="60" t="str">
        <f>VLOOKUP(B218,'Miljövärden urval för publ'!$B$2:$V$480,MATCH("ska publiceras:",'Miljövärden urval för publ'!$B$2:$T$2,0),FALSE)</f>
        <v>nej</v>
      </c>
      <c r="E218" s="61">
        <f t="shared" si="9"/>
        <v>163</v>
      </c>
      <c r="H218" s="45">
        <v>216</v>
      </c>
      <c r="I218" s="45" t="str">
        <f t="shared" si="10"/>
        <v>Värmevärden AB</v>
      </c>
      <c r="J218" s="45" t="str">
        <f t="shared" si="11"/>
        <v>Nynäshamn</v>
      </c>
      <c r="K218" s="45">
        <f>IF(ISERROR(VLOOKUP($J218,'Miljövärden urval för publ'!$B$2:$H$490,MATCH(K$3,'Miljövärden urval för publ'!$B$2:$H$2,0),FALSE)),"",VLOOKUP($J218,'Miljövärden urval för publ'!$B$2:$H$490,MATCH(K$3,'Miljövärden urval för publ'!$B$2:$H$2,0),FALSE))</f>
        <v>0.100996</v>
      </c>
      <c r="L218" s="45">
        <f>IF(ISERROR(VLOOKUP($J218,'Miljövärden urval för publ'!$B$2:$H$490,MATCH(L$3,'Miljövärden urval för publ'!$B$2:$H$2,0),FALSE)),"",VLOOKUP($J218,'Miljövärden urval för publ'!$B$2:$H$490,MATCH(L$3,'Miljövärden urval för publ'!$B$2:$H$2,0),FALSE))</f>
        <v>12.2234</v>
      </c>
      <c r="M218" s="45">
        <f>IF(ISERROR(VLOOKUP($J218,'Miljövärden urval för publ'!$B$2:$H$490,MATCH(M$3,'Miljövärden urval för publ'!$B$2:$H$2,0),FALSE)),"",VLOOKUP($J218,'Miljövärden urval för publ'!$B$2:$H$490,MATCH(M$3,'Miljövärden urval för publ'!$B$2:$H$2,0),FALSE))</f>
        <v>1.4524600000000001</v>
      </c>
      <c r="N218" s="45">
        <f>IF(ISERROR(VLOOKUP($J218,'Miljövärden urval för publ'!$B$2:$H$490,MATCH(N$3,'Miljövärden urval för publ'!$B$2:$H$2,0),FALSE)),"",VLOOKUP($J218,'Miljövärden urval för publ'!$B$2:$H$490,MATCH(N$3,'Miljövärden urval för publ'!$B$2:$H$2,0),FALSE))</f>
        <v>2.91691E-2</v>
      </c>
    </row>
    <row r="219" spans="1:14" x14ac:dyDescent="0.35">
      <c r="A219" s="65" t="s">
        <v>277</v>
      </c>
      <c r="B219" s="65" t="s">
        <v>279</v>
      </c>
      <c r="D219" s="60" t="str">
        <f>VLOOKUP(B219,'Miljövärden urval för publ'!$B$2:$V$480,MATCH("ska publiceras:",'Miljövärden urval för publ'!$B$2:$T$2,0),FALSE)</f>
        <v>ja</v>
      </c>
      <c r="E219" s="61">
        <f t="shared" si="9"/>
        <v>164</v>
      </c>
      <c r="H219" s="45">
        <v>217</v>
      </c>
      <c r="I219" s="45" t="str">
        <f t="shared" si="10"/>
        <v>Nässjö Affärsverk AB</v>
      </c>
      <c r="J219" s="45" t="str">
        <f t="shared" si="11"/>
        <v>Nässjö</v>
      </c>
      <c r="K219" s="45">
        <f>IF(ISERROR(VLOOKUP($J219,'Miljövärden urval för publ'!$B$2:$H$490,MATCH(K$3,'Miljövärden urval för publ'!$B$2:$H$2,0),FALSE)),"",VLOOKUP($J219,'Miljövärden urval för publ'!$B$2:$H$490,MATCH(K$3,'Miljövärden urval för publ'!$B$2:$H$2,0),FALSE))</f>
        <v>0.11230999999999999</v>
      </c>
      <c r="L219" s="45">
        <f>IF(ISERROR(VLOOKUP($J219,'Miljövärden urval för publ'!$B$2:$H$490,MATCH(L$3,'Miljövärden urval för publ'!$B$2:$H$2,0),FALSE)),"",VLOOKUP($J219,'Miljövärden urval för publ'!$B$2:$H$490,MATCH(L$3,'Miljövärden urval för publ'!$B$2:$H$2,0),FALSE))</f>
        <v>17.882300000000001</v>
      </c>
      <c r="M219" s="45">
        <f>IF(ISERROR(VLOOKUP($J219,'Miljövärden urval för publ'!$B$2:$H$490,MATCH(M$3,'Miljövärden urval för publ'!$B$2:$H$2,0),FALSE)),"",VLOOKUP($J219,'Miljövärden urval för publ'!$B$2:$H$490,MATCH(M$3,'Miljövärden urval för publ'!$B$2:$H$2,0),FALSE))</f>
        <v>5.8697499999999998</v>
      </c>
      <c r="N219" s="45">
        <f>IF(ISERROR(VLOOKUP($J219,'Miljövärden urval för publ'!$B$2:$H$490,MATCH(N$3,'Miljövärden urval för publ'!$B$2:$H$2,0),FALSE)),"",VLOOKUP($J219,'Miljövärden urval för publ'!$B$2:$H$490,MATCH(N$3,'Miljövärden urval för publ'!$B$2:$H$2,0),FALSE))</f>
        <v>3.0101099999999999E-2</v>
      </c>
    </row>
    <row r="220" spans="1:14" x14ac:dyDescent="0.35">
      <c r="A220" s="65" t="s">
        <v>80</v>
      </c>
      <c r="B220" s="65" t="s">
        <v>98</v>
      </c>
      <c r="D220" s="60" t="str">
        <f>VLOOKUP(B220,'Miljövärden urval för publ'!$B$2:$V$480,MATCH("ska publiceras:",'Miljövärden urval för publ'!$B$2:$T$2,0),FALSE)</f>
        <v>ja</v>
      </c>
      <c r="E220" s="61">
        <f t="shared" si="9"/>
        <v>165</v>
      </c>
      <c r="H220" s="45">
        <v>218</v>
      </c>
      <c r="I220" s="45" t="str">
        <f t="shared" si="10"/>
        <v>Värmevärden AB</v>
      </c>
      <c r="J220" s="45" t="str">
        <f t="shared" si="11"/>
        <v>Näsviken</v>
      </c>
      <c r="K220" s="45">
        <f>IF(ISERROR(VLOOKUP($J220,'Miljövärden urval för publ'!$B$2:$H$490,MATCH(K$3,'Miljövärden urval för publ'!$B$2:$H$2,0),FALSE)),"",VLOOKUP($J220,'Miljövärden urval för publ'!$B$2:$H$490,MATCH(K$3,'Miljövärden urval för publ'!$B$2:$H$2,0),FALSE))</f>
        <v>0.276391</v>
      </c>
      <c r="L220" s="45">
        <f>IF(ISERROR(VLOOKUP($J220,'Miljövärden urval för publ'!$B$2:$H$490,MATCH(L$3,'Miljövärden urval för publ'!$B$2:$H$2,0),FALSE)),"",VLOOKUP($J220,'Miljövärden urval för publ'!$B$2:$H$490,MATCH(L$3,'Miljövärden urval för publ'!$B$2:$H$2,0),FALSE))</f>
        <v>30.198499999999999</v>
      </c>
      <c r="M220" s="45">
        <f>IF(ISERROR(VLOOKUP($J220,'Miljövärden urval för publ'!$B$2:$H$490,MATCH(M$3,'Miljövärden urval för publ'!$B$2:$H$2,0),FALSE)),"",VLOOKUP($J220,'Miljövärden urval för publ'!$B$2:$H$490,MATCH(M$3,'Miljövärden urval för publ'!$B$2:$H$2,0),FALSE))</f>
        <v>16.9542</v>
      </c>
      <c r="N220" s="45">
        <f>IF(ISERROR(VLOOKUP($J220,'Miljövärden urval för publ'!$B$2:$H$490,MATCH(N$3,'Miljövärden urval för publ'!$B$2:$H$2,0),FALSE)),"",VLOOKUP($J220,'Miljövärden urval för publ'!$B$2:$H$490,MATCH(N$3,'Miljövärden urval för publ'!$B$2:$H$2,0),FALSE))</f>
        <v>6.8246799999999996E-2</v>
      </c>
    </row>
    <row r="221" spans="1:14" x14ac:dyDescent="0.35">
      <c r="A221" s="65" t="s">
        <v>80</v>
      </c>
      <c r="B221" s="65" t="s">
        <v>99</v>
      </c>
      <c r="D221" s="60" t="str">
        <f>VLOOKUP(B221,'Miljövärden urval för publ'!$B$2:$V$480,MATCH("ska publiceras:",'Miljövärden urval för publ'!$B$2:$T$2,0),FALSE)</f>
        <v>ja</v>
      </c>
      <c r="E221" s="61">
        <f t="shared" si="9"/>
        <v>166</v>
      </c>
      <c r="H221" s="45">
        <v>219</v>
      </c>
      <c r="I221" s="45" t="str">
        <f t="shared" si="10"/>
        <v>Enycon AB</v>
      </c>
      <c r="J221" s="45" t="str">
        <f t="shared" si="11"/>
        <v>Näsåker</v>
      </c>
      <c r="K221" s="45">
        <f>IF(ISERROR(VLOOKUP($J221,'Miljövärden urval för publ'!$B$2:$H$490,MATCH(K$3,'Miljövärden urval för publ'!$B$2:$H$2,0),FALSE)),"",VLOOKUP($J221,'Miljövärden urval för publ'!$B$2:$H$490,MATCH(K$3,'Miljövärden urval för publ'!$B$2:$H$2,0),FALSE))</f>
        <v>0.64710000000000001</v>
      </c>
      <c r="L221" s="45">
        <f>IF(ISERROR(VLOOKUP($J221,'Miljövärden urval för publ'!$B$2:$H$490,MATCH(L$3,'Miljövärden urval för publ'!$B$2:$H$2,0),FALSE)),"",VLOOKUP($J221,'Miljövärden urval för publ'!$B$2:$H$490,MATCH(L$3,'Miljövärden urval för publ'!$B$2:$H$2,0),FALSE))</f>
        <v>118.73699999999999</v>
      </c>
      <c r="M221" s="45">
        <f>IF(ISERROR(VLOOKUP($J221,'Miljövärden urval för publ'!$B$2:$H$490,MATCH(M$3,'Miljövärden urval för publ'!$B$2:$H$2,0),FALSE)),"",VLOOKUP($J221,'Miljövärden urval för publ'!$B$2:$H$490,MATCH(M$3,'Miljövärden urval för publ'!$B$2:$H$2,0),FALSE))</f>
        <v>21.715499999999999</v>
      </c>
      <c r="N221" s="45">
        <f>IF(ISERROR(VLOOKUP($J221,'Miljövärden urval för publ'!$B$2:$H$490,MATCH(N$3,'Miljövärden urval för publ'!$B$2:$H$2,0),FALSE)),"",VLOOKUP($J221,'Miljövärden urval för publ'!$B$2:$H$490,MATCH(N$3,'Miljövärden urval för publ'!$B$2:$H$2,0),FALSE))</f>
        <v>0.25566</v>
      </c>
    </row>
    <row r="222" spans="1:14" x14ac:dyDescent="0.35">
      <c r="A222" s="65" t="s">
        <v>280</v>
      </c>
      <c r="B222" s="65" t="s">
        <v>281</v>
      </c>
      <c r="D222" s="60" t="str">
        <f>VLOOKUP(B222,'Miljövärden urval för publ'!$B$2:$V$480,MATCH("ska publiceras:",'Miljövärden urval för publ'!$B$2:$T$2,0),FALSE)</f>
        <v>ja</v>
      </c>
      <c r="E222" s="61">
        <f t="shared" si="9"/>
        <v>167</v>
      </c>
      <c r="H222" s="45">
        <v>220</v>
      </c>
      <c r="I222" s="45" t="str">
        <f t="shared" si="10"/>
        <v>Affärsverken Karlskrona AB</v>
      </c>
      <c r="J222" s="45" t="str">
        <f t="shared" si="11"/>
        <v>Nättraby</v>
      </c>
      <c r="K222" s="45">
        <f>IF(ISERROR(VLOOKUP($J222,'Miljövärden urval för publ'!$B$2:$H$490,MATCH(K$3,'Miljövärden urval för publ'!$B$2:$H$2,0),FALSE)),"",VLOOKUP($J222,'Miljövärden urval för publ'!$B$2:$H$490,MATCH(K$3,'Miljövärden urval för publ'!$B$2:$H$2,0),FALSE))</f>
        <v>0.391156</v>
      </c>
      <c r="L222" s="45">
        <f>IF(ISERROR(VLOOKUP($J222,'Miljövärden urval för publ'!$B$2:$H$490,MATCH(L$3,'Miljövärden urval för publ'!$B$2:$H$2,0),FALSE)),"",VLOOKUP($J222,'Miljövärden urval för publ'!$B$2:$H$490,MATCH(L$3,'Miljövärden urval för publ'!$B$2:$H$2,0),FALSE))</f>
        <v>14.235300000000001</v>
      </c>
      <c r="M222" s="45">
        <f>IF(ISERROR(VLOOKUP($J222,'Miljövärden urval för publ'!$B$2:$H$490,MATCH(M$3,'Miljövärden urval för publ'!$B$2:$H$2,0),FALSE)),"",VLOOKUP($J222,'Miljövärden urval för publ'!$B$2:$H$490,MATCH(M$3,'Miljövärden urval för publ'!$B$2:$H$2,0),FALSE))</f>
        <v>13.666600000000001</v>
      </c>
      <c r="N222" s="45">
        <f>IF(ISERROR(VLOOKUP($J222,'Miljövärden urval för publ'!$B$2:$H$490,MATCH(N$3,'Miljövärden urval för publ'!$B$2:$H$2,0),FALSE)),"",VLOOKUP($J222,'Miljövärden urval för publ'!$B$2:$H$490,MATCH(N$3,'Miljövärden urval för publ'!$B$2:$H$2,0),FALSE))</f>
        <v>2.4894199999999998E-2</v>
      </c>
    </row>
    <row r="223" spans="1:14" x14ac:dyDescent="0.35">
      <c r="A223" s="65" t="s">
        <v>80</v>
      </c>
      <c r="B223" s="65" t="s">
        <v>100</v>
      </c>
      <c r="D223" s="60" t="str">
        <f>VLOOKUP(B223,'Miljövärden urval för publ'!$B$2:$V$480,MATCH("ska publiceras:",'Miljövärden urval för publ'!$B$2:$T$2,0),FALSE)</f>
        <v>ja</v>
      </c>
      <c r="E223" s="61">
        <f t="shared" si="9"/>
        <v>168</v>
      </c>
      <c r="H223" s="45">
        <v>221</v>
      </c>
      <c r="I223" s="45" t="str">
        <f t="shared" si="10"/>
        <v>Bionär Närvärme AB</v>
      </c>
      <c r="J223" s="45" t="str">
        <f t="shared" si="11"/>
        <v>Ockelbo</v>
      </c>
      <c r="K223" s="45">
        <f>IF(ISERROR(VLOOKUP($J223,'Miljövärden urval för publ'!$B$2:$H$490,MATCH(K$3,'Miljövärden urval för publ'!$B$2:$H$2,0),FALSE)),"",VLOOKUP($J223,'Miljövärden urval för publ'!$B$2:$H$490,MATCH(K$3,'Miljövärden urval för publ'!$B$2:$H$2,0),FALSE))</f>
        <v>7.8318200000000004E-2</v>
      </c>
      <c r="L223" s="45">
        <f>IF(ISERROR(VLOOKUP($J223,'Miljövärden urval för publ'!$B$2:$H$490,MATCH(L$3,'Miljövärden urval för publ'!$B$2:$H$2,0),FALSE)),"",VLOOKUP($J223,'Miljövärden urval för publ'!$B$2:$H$490,MATCH(L$3,'Miljövärden urval för publ'!$B$2:$H$2,0),FALSE))</f>
        <v>19.4848</v>
      </c>
      <c r="M223" s="45">
        <f>IF(ISERROR(VLOOKUP($J223,'Miljövärden urval för publ'!$B$2:$H$490,MATCH(M$3,'Miljövärden urval för publ'!$B$2:$H$2,0),FALSE)),"",VLOOKUP($J223,'Miljövärden urval för publ'!$B$2:$H$490,MATCH(M$3,'Miljövärden urval för publ'!$B$2:$H$2,0),FALSE))</f>
        <v>11.5748</v>
      </c>
      <c r="N223" s="45">
        <f>IF(ISERROR(VLOOKUP($J223,'Miljövärden urval för publ'!$B$2:$H$490,MATCH(N$3,'Miljövärden urval för publ'!$B$2:$H$2,0),FALSE)),"",VLOOKUP($J223,'Miljövärden urval för publ'!$B$2:$H$490,MATCH(N$3,'Miljövärden urval för publ'!$B$2:$H$2,0),FALSE))</f>
        <v>1.46628E-2</v>
      </c>
    </row>
    <row r="224" spans="1:14" x14ac:dyDescent="0.35">
      <c r="A224" s="65" t="s">
        <v>291</v>
      </c>
      <c r="B224" s="65" t="s">
        <v>292</v>
      </c>
      <c r="D224" s="60" t="str">
        <f>VLOOKUP(B224,'Miljövärden urval för publ'!$B$2:$V$480,MATCH("ska publiceras:",'Miljövärden urval för publ'!$B$2:$T$2,0),FALSE)</f>
        <v>ja</v>
      </c>
      <c r="E224" s="61">
        <f t="shared" si="9"/>
        <v>169</v>
      </c>
      <c r="H224" s="45">
        <v>222</v>
      </c>
      <c r="I224" s="45" t="str">
        <f t="shared" si="10"/>
        <v>Olofströms Kraft AB</v>
      </c>
      <c r="J224" s="45" t="str">
        <f t="shared" si="11"/>
        <v>Olofström</v>
      </c>
      <c r="K224" s="45">
        <f>IF(ISERROR(VLOOKUP($J224,'Miljövärden urval för publ'!$B$2:$H$490,MATCH(K$3,'Miljövärden urval för publ'!$B$2:$H$2,0),FALSE)),"",VLOOKUP($J224,'Miljövärden urval för publ'!$B$2:$H$490,MATCH(K$3,'Miljövärden urval för publ'!$B$2:$H$2,0),FALSE))</f>
        <v>0.16040099999999999</v>
      </c>
      <c r="L224" s="45">
        <f>IF(ISERROR(VLOOKUP($J224,'Miljövärden urval för publ'!$B$2:$H$490,MATCH(L$3,'Miljövärden urval för publ'!$B$2:$H$2,0),FALSE)),"",VLOOKUP($J224,'Miljövärden urval för publ'!$B$2:$H$490,MATCH(L$3,'Miljövärden urval för publ'!$B$2:$H$2,0),FALSE))</f>
        <v>34.0075</v>
      </c>
      <c r="M224" s="45">
        <f>IF(ISERROR(VLOOKUP($J224,'Miljövärden urval för publ'!$B$2:$H$490,MATCH(M$3,'Miljövärden urval för publ'!$B$2:$H$2,0),FALSE)),"",VLOOKUP($J224,'Miljövärden urval för publ'!$B$2:$H$490,MATCH(M$3,'Miljövärden urval för publ'!$B$2:$H$2,0),FALSE))</f>
        <v>10.043900000000001</v>
      </c>
      <c r="N224" s="45">
        <f>IF(ISERROR(VLOOKUP($J224,'Miljövärden urval för publ'!$B$2:$H$490,MATCH(N$3,'Miljövärden urval för publ'!$B$2:$H$2,0),FALSE)),"",VLOOKUP($J224,'Miljövärden urval för publ'!$B$2:$H$490,MATCH(N$3,'Miljövärden urval för publ'!$B$2:$H$2,0),FALSE))</f>
        <v>4.3893500000000002E-2</v>
      </c>
    </row>
    <row r="225" spans="1:14" x14ac:dyDescent="0.35">
      <c r="A225" s="65" t="s">
        <v>72</v>
      </c>
      <c r="B225" s="65" t="s">
        <v>74</v>
      </c>
      <c r="D225" s="60" t="str">
        <f>VLOOKUP(B225,'Miljövärden urval för publ'!$B$2:$V$480,MATCH("ska publiceras:",'Miljövärden urval för publ'!$B$2:$T$2,0),FALSE)</f>
        <v>ja</v>
      </c>
      <c r="E225" s="61">
        <f t="shared" si="9"/>
        <v>170</v>
      </c>
      <c r="H225" s="45">
        <v>223</v>
      </c>
      <c r="I225" s="45" t="str">
        <f t="shared" si="10"/>
        <v>Borlänge Energi AB</v>
      </c>
      <c r="J225" s="45" t="str">
        <f t="shared" si="11"/>
        <v>Ornäs</v>
      </c>
      <c r="K225" s="45">
        <f>IF(ISERROR(VLOOKUP($J225,'Miljövärden urval för publ'!$B$2:$H$490,MATCH(K$3,'Miljövärden urval för publ'!$B$2:$H$2,0),FALSE)),"",VLOOKUP($J225,'Miljövärden urval för publ'!$B$2:$H$490,MATCH(K$3,'Miljövärden urval för publ'!$B$2:$H$2,0),FALSE))</f>
        <v>0.143234</v>
      </c>
      <c r="L225" s="45">
        <f>IF(ISERROR(VLOOKUP($J225,'Miljövärden urval för publ'!$B$2:$H$490,MATCH(L$3,'Miljövärden urval för publ'!$B$2:$H$2,0),FALSE)),"",VLOOKUP($J225,'Miljövärden urval för publ'!$B$2:$H$490,MATCH(L$3,'Miljövärden urval för publ'!$B$2:$H$2,0),FALSE))</f>
        <v>8.8101199999999995</v>
      </c>
      <c r="M225" s="45">
        <f>IF(ISERROR(VLOOKUP($J225,'Miljövärden urval för publ'!$B$2:$H$490,MATCH(M$3,'Miljövärden urval för publ'!$B$2:$H$2,0),FALSE)),"",VLOOKUP($J225,'Miljövärden urval för publ'!$B$2:$H$490,MATCH(M$3,'Miljövärden urval för publ'!$B$2:$H$2,0),FALSE))</f>
        <v>15.8727</v>
      </c>
      <c r="N225" s="45">
        <f>IF(ISERROR(VLOOKUP($J225,'Miljövärden urval för publ'!$B$2:$H$490,MATCH(N$3,'Miljövärden urval för publ'!$B$2:$H$2,0),FALSE)),"",VLOOKUP($J225,'Miljövärden urval för publ'!$B$2:$H$490,MATCH(N$3,'Miljövärden urval för publ'!$B$2:$H$2,0),FALSE))</f>
        <v>5.4121600000000001E-3</v>
      </c>
    </row>
    <row r="226" spans="1:14" x14ac:dyDescent="0.35">
      <c r="A226" s="65" t="s">
        <v>293</v>
      </c>
      <c r="B226" s="65" t="s">
        <v>295</v>
      </c>
      <c r="D226" s="60" t="str">
        <f>VLOOKUP(B226,'Miljövärden urval för publ'!$B$2:$V$480,MATCH("ska publiceras:",'Miljövärden urval för publ'!$B$2:$T$2,0),FALSE)</f>
        <v>ja</v>
      </c>
      <c r="E226" s="61">
        <f t="shared" si="9"/>
        <v>171</v>
      </c>
      <c r="H226" s="45">
        <v>224</v>
      </c>
      <c r="I226" s="45" t="str">
        <f t="shared" si="10"/>
        <v>E.ON Värme Sverige AB</v>
      </c>
      <c r="J226" s="45" t="str">
        <f t="shared" si="11"/>
        <v>Orsa</v>
      </c>
      <c r="K226" s="45">
        <f>IF(ISERROR(VLOOKUP($J226,'Miljövärden urval för publ'!$B$2:$H$490,MATCH(K$3,'Miljövärden urval för publ'!$B$2:$H$2,0),FALSE)),"",VLOOKUP($J226,'Miljövärden urval för publ'!$B$2:$H$490,MATCH(K$3,'Miljövärden urval för publ'!$B$2:$H$2,0),FALSE))</f>
        <v>0.10513400000000001</v>
      </c>
      <c r="L226" s="45">
        <f>IF(ISERROR(VLOOKUP($J226,'Miljövärden urval för publ'!$B$2:$H$490,MATCH(L$3,'Miljövärden urval för publ'!$B$2:$H$2,0),FALSE)),"",VLOOKUP($J226,'Miljövärden urval för publ'!$B$2:$H$490,MATCH(L$3,'Miljövärden urval för publ'!$B$2:$H$2,0),FALSE))</f>
        <v>15.212400000000001</v>
      </c>
      <c r="M226" s="45">
        <f>IF(ISERROR(VLOOKUP($J226,'Miljövärden urval för publ'!$B$2:$H$490,MATCH(M$3,'Miljövärden urval för publ'!$B$2:$H$2,0),FALSE)),"",VLOOKUP($J226,'Miljövärden urval för publ'!$B$2:$H$490,MATCH(M$3,'Miljövärden urval för publ'!$B$2:$H$2,0),FALSE))</f>
        <v>9.5486000000000004</v>
      </c>
      <c r="N226" s="45">
        <f>IF(ISERROR(VLOOKUP($J226,'Miljövärden urval för publ'!$B$2:$H$490,MATCH(N$3,'Miljövärden urval för publ'!$B$2:$H$2,0),FALSE)),"",VLOOKUP($J226,'Miljövärden urval för publ'!$B$2:$H$490,MATCH(N$3,'Miljövärden urval för publ'!$B$2:$H$2,0),FALSE))</f>
        <v>9.5498400000000004E-3</v>
      </c>
    </row>
    <row r="227" spans="1:14" x14ac:dyDescent="0.35">
      <c r="A227" s="65" t="s">
        <v>297</v>
      </c>
      <c r="B227" s="65" t="s">
        <v>298</v>
      </c>
      <c r="D227" s="60" t="str">
        <f>VLOOKUP(B227,'Miljövärden urval för publ'!$B$2:$V$480,MATCH("ska publiceras:",'Miljövärden urval för publ'!$B$2:$T$2,0),FALSE)</f>
        <v>nej</v>
      </c>
      <c r="E227" s="61">
        <f t="shared" si="9"/>
        <v>171</v>
      </c>
      <c r="H227" s="45">
        <v>225</v>
      </c>
      <c r="I227" s="45" t="str">
        <f t="shared" si="10"/>
        <v>Oskarshamn Energi AB</v>
      </c>
      <c r="J227" s="45" t="str">
        <f t="shared" si="11"/>
        <v>Oskarshamn</v>
      </c>
      <c r="K227" s="45">
        <f>IF(ISERROR(VLOOKUP($J227,'Miljövärden urval för publ'!$B$2:$H$490,MATCH(K$3,'Miljövärden urval för publ'!$B$2:$H$2,0),FALSE)),"",VLOOKUP($J227,'Miljövärden urval för publ'!$B$2:$H$490,MATCH(K$3,'Miljövärden urval för publ'!$B$2:$H$2,0),FALSE))</f>
        <v>7.0335099999999998E-2</v>
      </c>
      <c r="L227" s="45">
        <f>IF(ISERROR(VLOOKUP($J227,'Miljövärden urval för publ'!$B$2:$H$490,MATCH(L$3,'Miljövärden urval för publ'!$B$2:$H$2,0),FALSE)),"",VLOOKUP($J227,'Miljövärden urval för publ'!$B$2:$H$490,MATCH(L$3,'Miljövärden urval för publ'!$B$2:$H$2,0),FALSE))</f>
        <v>11.6951</v>
      </c>
      <c r="M227" s="45">
        <f>IF(ISERROR(VLOOKUP($J227,'Miljövärden urval för publ'!$B$2:$H$490,MATCH(M$3,'Miljövärden urval för publ'!$B$2:$H$2,0),FALSE)),"",VLOOKUP($J227,'Miljövärden urval för publ'!$B$2:$H$490,MATCH(M$3,'Miljövärden urval för publ'!$B$2:$H$2,0),FALSE))</f>
        <v>8.2070600000000002</v>
      </c>
      <c r="N227" s="45">
        <f>IF(ISERROR(VLOOKUP($J227,'Miljövärden urval för publ'!$B$2:$H$490,MATCH(N$3,'Miljövärden urval för publ'!$B$2:$H$2,0),FALSE)),"",VLOOKUP($J227,'Miljövärden urval för publ'!$B$2:$H$490,MATCH(N$3,'Miljövärden urval för publ'!$B$2:$H$2,0),FALSE))</f>
        <v>1.1139100000000001E-2</v>
      </c>
    </row>
    <row r="228" spans="1:14" x14ac:dyDescent="0.35">
      <c r="A228" s="65" t="s">
        <v>403</v>
      </c>
      <c r="B228" s="65" t="s">
        <v>411</v>
      </c>
      <c r="D228" s="60" t="str">
        <f>VLOOKUP(B228,'Miljövärden urval för publ'!$B$2:$V$480,MATCH("ska publiceras:",'Miljövärden urval för publ'!$B$2:$T$2,0),FALSE)</f>
        <v>ja</v>
      </c>
      <c r="E228" s="61">
        <f t="shared" si="9"/>
        <v>172</v>
      </c>
      <c r="H228" s="45">
        <v>226</v>
      </c>
      <c r="I228" s="45" t="str">
        <f t="shared" si="10"/>
        <v>Oxelö Energi AB</v>
      </c>
      <c r="J228" s="45" t="str">
        <f t="shared" si="11"/>
        <v>Oxelösund</v>
      </c>
      <c r="K228" s="45">
        <f>IF(ISERROR(VLOOKUP($J228,'Miljövärden urval för publ'!$B$2:$H$490,MATCH(K$3,'Miljövärden urval för publ'!$B$2:$H$2,0),FALSE)),"",VLOOKUP($J228,'Miljövärden urval för publ'!$B$2:$H$490,MATCH(K$3,'Miljövärden urval för publ'!$B$2:$H$2,0),FALSE))</f>
        <v>7.1201100000000003E-2</v>
      </c>
      <c r="L228" s="45">
        <f>IF(ISERROR(VLOOKUP($J228,'Miljövärden urval för publ'!$B$2:$H$490,MATCH(L$3,'Miljövärden urval för publ'!$B$2:$H$2,0),FALSE)),"",VLOOKUP($J228,'Miljövärden urval för publ'!$B$2:$H$490,MATCH(L$3,'Miljövärden urval för publ'!$B$2:$H$2,0),FALSE))</f>
        <v>8.7847000000000008</v>
      </c>
      <c r="M228" s="45">
        <f>IF(ISERROR(VLOOKUP($J228,'Miljövärden urval för publ'!$B$2:$H$490,MATCH(M$3,'Miljövärden urval för publ'!$B$2:$H$2,0),FALSE)),"",VLOOKUP($J228,'Miljövärden urval för publ'!$B$2:$H$490,MATCH(M$3,'Miljövärden urval för publ'!$B$2:$H$2,0),FALSE))</f>
        <v>8.2650500000000002E-2</v>
      </c>
      <c r="N228" s="45">
        <f>IF(ISERROR(VLOOKUP($J228,'Miljövärden urval för publ'!$B$2:$H$490,MATCH(N$3,'Miljövärden urval för publ'!$B$2:$H$2,0),FALSE)),"",VLOOKUP($J228,'Miljövärden urval för publ'!$B$2:$H$490,MATCH(N$3,'Miljövärden urval för publ'!$B$2:$H$2,0),FALSE))</f>
        <v>1.1572300000000001E-2</v>
      </c>
    </row>
    <row r="229" spans="1:14" x14ac:dyDescent="0.35">
      <c r="A229" s="65" t="s">
        <v>80</v>
      </c>
      <c r="B229" s="65" t="s">
        <v>101</v>
      </c>
      <c r="D229" s="60" t="str">
        <f>VLOOKUP(B229,'Miljövärden urval för publ'!$B$2:$V$480,MATCH("ska publiceras:",'Miljövärden urval för publ'!$B$2:$T$2,0),FALSE)</f>
        <v>ja</v>
      </c>
      <c r="E229" s="61">
        <f t="shared" si="9"/>
        <v>173</v>
      </c>
      <c r="H229" s="45">
        <v>227</v>
      </c>
      <c r="I229" s="45" t="str">
        <f t="shared" si="10"/>
        <v>Perstorps Fjärrvärme AB</v>
      </c>
      <c r="J229" s="45" t="str">
        <f t="shared" si="11"/>
        <v>Perstorp</v>
      </c>
      <c r="K229" s="45">
        <f>IF(ISERROR(VLOOKUP($J229,'Miljövärden urval för publ'!$B$2:$H$490,MATCH(K$3,'Miljövärden urval för publ'!$B$2:$H$2,0),FALSE)),"",VLOOKUP($J229,'Miljövärden urval för publ'!$B$2:$H$490,MATCH(K$3,'Miljövärden urval för publ'!$B$2:$H$2,0),FALSE))</f>
        <v>4.2681299999999998E-2</v>
      </c>
      <c r="L229" s="45">
        <f>IF(ISERROR(VLOOKUP($J229,'Miljövärden urval för publ'!$B$2:$H$490,MATCH(L$3,'Miljövärden urval för publ'!$B$2:$H$2,0),FALSE)),"",VLOOKUP($J229,'Miljövärden urval för publ'!$B$2:$H$490,MATCH(L$3,'Miljövärden urval för publ'!$B$2:$H$2,0),FALSE))</f>
        <v>9.4640799999999992</v>
      </c>
      <c r="M229" s="45">
        <f>IF(ISERROR(VLOOKUP($J229,'Miljövärden urval för publ'!$B$2:$H$490,MATCH(M$3,'Miljövärden urval för publ'!$B$2:$H$2,0),FALSE)),"",VLOOKUP($J229,'Miljövärden urval för publ'!$B$2:$H$490,MATCH(M$3,'Miljövärden urval för publ'!$B$2:$H$2,0),FALSE))</f>
        <v>4.4319100000000002</v>
      </c>
      <c r="N229" s="45">
        <f>IF(ISERROR(VLOOKUP($J229,'Miljövärden urval för publ'!$B$2:$H$490,MATCH(N$3,'Miljövärden urval för publ'!$B$2:$H$2,0),FALSE)),"",VLOOKUP($J229,'Miljövärden urval för publ'!$B$2:$H$490,MATCH(N$3,'Miljövärden urval för publ'!$B$2:$H$2,0),FALSE))</f>
        <v>8.5129799999999999E-3</v>
      </c>
    </row>
    <row r="230" spans="1:14" x14ac:dyDescent="0.35">
      <c r="A230" s="65" t="s">
        <v>301</v>
      </c>
      <c r="B230" s="65" t="s">
        <v>302</v>
      </c>
      <c r="D230" s="60" t="str">
        <f>VLOOKUP(B230,'Miljövärden urval för publ'!$B$2:$V$480,MATCH("ska publiceras:",'Miljövärden urval för publ'!$B$2:$T$2,0),FALSE)</f>
        <v>ja</v>
      </c>
      <c r="E230" s="61">
        <f t="shared" si="9"/>
        <v>174</v>
      </c>
      <c r="H230" s="45">
        <v>228</v>
      </c>
      <c r="I230" s="45" t="str">
        <f t="shared" si="10"/>
        <v>PiteEnergi AB</v>
      </c>
      <c r="J230" s="45" t="str">
        <f t="shared" si="11"/>
        <v>Piteå</v>
      </c>
      <c r="K230" s="45">
        <f>IF(ISERROR(VLOOKUP($J230,'Miljövärden urval för publ'!$B$2:$H$490,MATCH(K$3,'Miljövärden urval för publ'!$B$2:$H$2,0),FALSE)),"",VLOOKUP($J230,'Miljövärden urval för publ'!$B$2:$H$490,MATCH(K$3,'Miljövärden urval för publ'!$B$2:$H$2,0),FALSE))</f>
        <v>2.9562100000000001E-2</v>
      </c>
      <c r="L230" s="45">
        <f>IF(ISERROR(VLOOKUP($J230,'Miljövärden urval för publ'!$B$2:$H$490,MATCH(L$3,'Miljövärden urval för publ'!$B$2:$H$2,0),FALSE)),"",VLOOKUP($J230,'Miljövärden urval för publ'!$B$2:$H$490,MATCH(L$3,'Miljövärden urval för publ'!$B$2:$H$2,0),FALSE))</f>
        <v>4.6745799999999997</v>
      </c>
      <c r="M230" s="45">
        <f>IF(ISERROR(VLOOKUP($J230,'Miljövärden urval för publ'!$B$2:$H$490,MATCH(M$3,'Miljövärden urval för publ'!$B$2:$H$2,0),FALSE)),"",VLOOKUP($J230,'Miljövärden urval för publ'!$B$2:$H$490,MATCH(M$3,'Miljövärden urval för publ'!$B$2:$H$2,0),FALSE))</f>
        <v>0.179537</v>
      </c>
      <c r="N230" s="45">
        <f>IF(ISERROR(VLOOKUP($J230,'Miljövärden urval för publ'!$B$2:$H$490,MATCH(N$3,'Miljövärden urval för publ'!$B$2:$H$2,0),FALSE)),"",VLOOKUP($J230,'Miljövärden urval för publ'!$B$2:$H$490,MATCH(N$3,'Miljövärden urval för publ'!$B$2:$H$2,0),FALSE))</f>
        <v>9.2503700000000008E-3</v>
      </c>
    </row>
    <row r="231" spans="1:14" x14ac:dyDescent="0.35">
      <c r="A231" s="65" t="s">
        <v>303</v>
      </c>
      <c r="B231" s="65" t="s">
        <v>304</v>
      </c>
      <c r="D231" s="60" t="str">
        <f>VLOOKUP(B231,'Miljövärden urval för publ'!$B$2:$V$480,MATCH("ska publiceras:",'Miljövärden urval för publ'!$B$2:$T$2,0),FALSE)</f>
        <v>ja</v>
      </c>
      <c r="E231" s="61">
        <f t="shared" si="9"/>
        <v>175</v>
      </c>
      <c r="H231" s="45">
        <v>229</v>
      </c>
      <c r="I231" s="45" t="str">
        <f t="shared" si="10"/>
        <v>Surahammars Kommunal Teknik AB</v>
      </c>
      <c r="J231" s="45" t="str">
        <f t="shared" si="11"/>
        <v>Ramnäs</v>
      </c>
      <c r="K231" s="45">
        <f>IF(ISERROR(VLOOKUP($J231,'Miljövärden urval för publ'!$B$2:$H$490,MATCH(K$3,'Miljövärden urval för publ'!$B$2:$H$2,0),FALSE)),"",VLOOKUP($J231,'Miljövärden urval för publ'!$B$2:$H$490,MATCH(K$3,'Miljövärden urval för publ'!$B$2:$H$2,0),FALSE))</f>
        <v>0.313386</v>
      </c>
      <c r="L231" s="45">
        <f>IF(ISERROR(VLOOKUP($J231,'Miljövärden urval för publ'!$B$2:$H$490,MATCH(L$3,'Miljövärden urval för publ'!$B$2:$H$2,0),FALSE)),"",VLOOKUP($J231,'Miljövärden urval för publ'!$B$2:$H$490,MATCH(L$3,'Miljövärden urval för publ'!$B$2:$H$2,0),FALSE))</f>
        <v>29.334900000000001</v>
      </c>
      <c r="M231" s="45">
        <f>IF(ISERROR(VLOOKUP($J231,'Miljövärden urval för publ'!$B$2:$H$490,MATCH(M$3,'Miljövärden urval för publ'!$B$2:$H$2,0),FALSE)),"",VLOOKUP($J231,'Miljövärden urval för publ'!$B$2:$H$490,MATCH(M$3,'Miljövärden urval för publ'!$B$2:$H$2,0),FALSE))</f>
        <v>15.3405</v>
      </c>
      <c r="N231" s="45">
        <f>IF(ISERROR(VLOOKUP($J231,'Miljövärden urval för publ'!$B$2:$H$490,MATCH(N$3,'Miljövärden urval för publ'!$B$2:$H$2,0),FALSE)),"",VLOOKUP($J231,'Miljövärden urval för publ'!$B$2:$H$490,MATCH(N$3,'Miljövärden urval för publ'!$B$2:$H$2,0),FALSE))</f>
        <v>2.0898E-2</v>
      </c>
    </row>
    <row r="232" spans="1:14" x14ac:dyDescent="0.35">
      <c r="A232" s="65" t="s">
        <v>305</v>
      </c>
      <c r="B232" s="65" t="s">
        <v>307</v>
      </c>
      <c r="D232" s="60" t="str">
        <f>VLOOKUP(B232,'Miljövärden urval för publ'!$B$2:$V$480,MATCH("ska publiceras:",'Miljövärden urval för publ'!$B$2:$T$2,0),FALSE)</f>
        <v>ja</v>
      </c>
      <c r="E232" s="61">
        <f t="shared" si="9"/>
        <v>176</v>
      </c>
      <c r="H232" s="45">
        <v>230</v>
      </c>
      <c r="I232" s="45" t="str">
        <f t="shared" si="10"/>
        <v>Enycon AB</v>
      </c>
      <c r="J232" s="45" t="str">
        <f t="shared" si="11"/>
        <v>Ramsele</v>
      </c>
      <c r="K232" s="45">
        <f>IF(ISERROR(VLOOKUP($J232,'Miljövärden urval för publ'!$B$2:$H$490,MATCH(K$3,'Miljövärden urval för publ'!$B$2:$H$2,0),FALSE)),"",VLOOKUP($J232,'Miljövärden urval för publ'!$B$2:$H$490,MATCH(K$3,'Miljövärden urval för publ'!$B$2:$H$2,0),FALSE))</f>
        <v>0.229133</v>
      </c>
      <c r="L232" s="45">
        <f>IF(ISERROR(VLOOKUP($J232,'Miljövärden urval för publ'!$B$2:$H$490,MATCH(L$3,'Miljövärden urval för publ'!$B$2:$H$2,0),FALSE)),"",VLOOKUP($J232,'Miljövärden urval för publ'!$B$2:$H$490,MATCH(L$3,'Miljövärden urval för publ'!$B$2:$H$2,0),FALSE))</f>
        <v>34.397300000000001</v>
      </c>
      <c r="M232" s="45">
        <f>IF(ISERROR(VLOOKUP($J232,'Miljövärden urval för publ'!$B$2:$H$490,MATCH(M$3,'Miljövärden urval för publ'!$B$2:$H$2,0),FALSE)),"",VLOOKUP($J232,'Miljövärden urval för publ'!$B$2:$H$490,MATCH(M$3,'Miljövärden urval för publ'!$B$2:$H$2,0),FALSE))</f>
        <v>9.9437999999999995</v>
      </c>
      <c r="N232" s="45">
        <f>IF(ISERROR(VLOOKUP($J232,'Miljövärden urval för publ'!$B$2:$H$490,MATCH(N$3,'Miljövärden urval för publ'!$B$2:$H$2,0),FALSE)),"",VLOOKUP($J232,'Miljövärden urval för publ'!$B$2:$H$490,MATCH(N$3,'Miljövärden urval för publ'!$B$2:$H$2,0),FALSE))</f>
        <v>1.8106000000000001E-2</v>
      </c>
    </row>
    <row r="233" spans="1:14" x14ac:dyDescent="0.35">
      <c r="A233" s="65" t="s">
        <v>474</v>
      </c>
      <c r="B233" s="65" t="s">
        <v>478</v>
      </c>
      <c r="D233" s="60" t="str">
        <f>VLOOKUP(B233,'Miljövärden urval för publ'!$B$2:$V$480,MATCH("ska publiceras:",'Miljövärden urval för publ'!$B$2:$T$2,0),FALSE)</f>
        <v>ja</v>
      </c>
      <c r="E233" s="61">
        <f t="shared" si="9"/>
        <v>177</v>
      </c>
      <c r="H233" s="45">
        <v>231</v>
      </c>
      <c r="I233" s="45" t="str">
        <f t="shared" si="10"/>
        <v>Gislaved Energi AB</v>
      </c>
      <c r="J233" s="45" t="str">
        <f t="shared" si="11"/>
        <v>Reftele</v>
      </c>
      <c r="K233" s="45">
        <f>IF(ISERROR(VLOOKUP($J233,'Miljövärden urval för publ'!$B$2:$H$490,MATCH(K$3,'Miljövärden urval för publ'!$B$2:$H$2,0),FALSE)),"",VLOOKUP($J233,'Miljövärden urval för publ'!$B$2:$H$490,MATCH(K$3,'Miljövärden urval för publ'!$B$2:$H$2,0),FALSE))</f>
        <v>0.236572</v>
      </c>
      <c r="L233" s="45">
        <f>IF(ISERROR(VLOOKUP($J233,'Miljövärden urval för publ'!$B$2:$H$490,MATCH(L$3,'Miljövärden urval för publ'!$B$2:$H$2,0),FALSE)),"",VLOOKUP($J233,'Miljövärden urval för publ'!$B$2:$H$490,MATCH(L$3,'Miljövärden urval för publ'!$B$2:$H$2,0),FALSE))</f>
        <v>19.6782</v>
      </c>
      <c r="M233" s="45">
        <f>IF(ISERROR(VLOOKUP($J233,'Miljövärden urval för publ'!$B$2:$H$490,MATCH(M$3,'Miljövärden urval för publ'!$B$2:$H$2,0),FALSE)),"",VLOOKUP($J233,'Miljövärden urval för publ'!$B$2:$H$490,MATCH(M$3,'Miljövärden urval för publ'!$B$2:$H$2,0),FALSE))</f>
        <v>14.457800000000001</v>
      </c>
      <c r="N233" s="45">
        <f>IF(ISERROR(VLOOKUP($J233,'Miljövärden urval för publ'!$B$2:$H$490,MATCH(N$3,'Miljövärden urval för publ'!$B$2:$H$2,0),FALSE)),"",VLOOKUP($J233,'Miljövärden urval för publ'!$B$2:$H$490,MATCH(N$3,'Miljövärden urval för publ'!$B$2:$H$2,0),FALSE))</f>
        <v>1.4531199999999999E-2</v>
      </c>
    </row>
    <row r="234" spans="1:14" x14ac:dyDescent="0.35">
      <c r="A234" s="65" t="s">
        <v>590</v>
      </c>
      <c r="B234" s="65" t="s">
        <v>592</v>
      </c>
      <c r="D234" s="60" t="str">
        <f>VLOOKUP(B234,'Miljövärden urval för publ'!$B$2:$V$480,MATCH("ska publiceras:",'Miljövärden urval för publ'!$B$2:$T$2,0),FALSE)</f>
        <v>nej</v>
      </c>
      <c r="E234" s="61">
        <f t="shared" si="9"/>
        <v>177</v>
      </c>
      <c r="H234" s="45">
        <v>232</v>
      </c>
      <c r="I234" s="45" t="str">
        <f t="shared" si="10"/>
        <v>Norrtälje Energi AB</v>
      </c>
      <c r="J234" s="45" t="str">
        <f t="shared" si="11"/>
        <v>Rimbo</v>
      </c>
      <c r="K234" s="45">
        <f>IF(ISERROR(VLOOKUP($J234,'Miljövärden urval för publ'!$B$2:$H$490,MATCH(K$3,'Miljövärden urval för publ'!$B$2:$H$2,0),FALSE)),"",VLOOKUP($J234,'Miljövärden urval för publ'!$B$2:$H$490,MATCH(K$3,'Miljövärden urval för publ'!$B$2:$H$2,0),FALSE))</f>
        <v>0.306064</v>
      </c>
      <c r="L234" s="45">
        <f>IF(ISERROR(VLOOKUP($J234,'Miljövärden urval för publ'!$B$2:$H$490,MATCH(L$3,'Miljövärden urval för publ'!$B$2:$H$2,0),FALSE)),"",VLOOKUP($J234,'Miljövärden urval för publ'!$B$2:$H$490,MATCH(L$3,'Miljövärden urval för publ'!$B$2:$H$2,0),FALSE))</f>
        <v>54.128500000000003</v>
      </c>
      <c r="M234" s="45">
        <f>IF(ISERROR(VLOOKUP($J234,'Miljövärden urval för publ'!$B$2:$H$490,MATCH(M$3,'Miljövärden urval för publ'!$B$2:$H$2,0),FALSE)),"",VLOOKUP($J234,'Miljövärden urval för publ'!$B$2:$H$490,MATCH(M$3,'Miljövärden urval för publ'!$B$2:$H$2,0),FALSE))</f>
        <v>9.9660700000000002</v>
      </c>
      <c r="N234" s="45">
        <f>IF(ISERROR(VLOOKUP($J234,'Miljövärden urval för publ'!$B$2:$H$490,MATCH(N$3,'Miljövärden urval för publ'!$B$2:$H$2,0),FALSE)),"",VLOOKUP($J234,'Miljövärden urval för publ'!$B$2:$H$490,MATCH(N$3,'Miljövärden urval för publ'!$B$2:$H$2,0),FALSE))</f>
        <v>7.4535699999999996E-2</v>
      </c>
    </row>
    <row r="235" spans="1:14" x14ac:dyDescent="0.35">
      <c r="A235" s="65" t="s">
        <v>310</v>
      </c>
      <c r="B235" s="65" t="s">
        <v>311</v>
      </c>
      <c r="D235" s="60" t="str">
        <f>VLOOKUP(B235,'Miljövärden urval för publ'!$B$2:$V$480,MATCH("ska publiceras:",'Miljövärden urval för publ'!$B$2:$T$2,0),FALSE)</f>
        <v>ja</v>
      </c>
      <c r="E235" s="61">
        <f t="shared" si="9"/>
        <v>178</v>
      </c>
      <c r="H235" s="45">
        <v>233</v>
      </c>
      <c r="I235" s="45" t="str">
        <f t="shared" si="10"/>
        <v>Skellefteå Kraft AB</v>
      </c>
      <c r="J235" s="45" t="str">
        <f t="shared" si="11"/>
        <v>Robertsfors</v>
      </c>
      <c r="K235" s="45">
        <f>IF(ISERROR(VLOOKUP($J235,'Miljövärden urval för publ'!$B$2:$H$490,MATCH(K$3,'Miljövärden urval för publ'!$B$2:$H$2,0),FALSE)),"",VLOOKUP($J235,'Miljövärden urval för publ'!$B$2:$H$490,MATCH(K$3,'Miljövärden urval för publ'!$B$2:$H$2,0),FALSE))</f>
        <v>0.18071899999999999</v>
      </c>
      <c r="L235" s="45">
        <f>IF(ISERROR(VLOOKUP($J235,'Miljövärden urval för publ'!$B$2:$H$490,MATCH(L$3,'Miljövärden urval för publ'!$B$2:$H$2,0),FALSE)),"",VLOOKUP($J235,'Miljövärden urval för publ'!$B$2:$H$490,MATCH(L$3,'Miljövärden urval för publ'!$B$2:$H$2,0),FALSE))</f>
        <v>10.109500000000001</v>
      </c>
      <c r="M235" s="45">
        <f>IF(ISERROR(VLOOKUP($J235,'Miljövärden urval för publ'!$B$2:$H$490,MATCH(M$3,'Miljövärden urval för publ'!$B$2:$H$2,0),FALSE)),"",VLOOKUP($J235,'Miljövärden urval för publ'!$B$2:$H$490,MATCH(M$3,'Miljövärden urval för publ'!$B$2:$H$2,0),FALSE))</f>
        <v>17.8841</v>
      </c>
      <c r="N235" s="45">
        <f>IF(ISERROR(VLOOKUP($J235,'Miljövärden urval för publ'!$B$2:$H$490,MATCH(N$3,'Miljövärden urval för publ'!$B$2:$H$2,0),FALSE)),"",VLOOKUP($J235,'Miljövärden urval för publ'!$B$2:$H$490,MATCH(N$3,'Miljövärden urval för publ'!$B$2:$H$2,0),FALSE))</f>
        <v>5.85617E-3</v>
      </c>
    </row>
    <row r="236" spans="1:14" x14ac:dyDescent="0.35">
      <c r="A236" s="65" t="s">
        <v>80</v>
      </c>
      <c r="B236" s="65" t="s">
        <v>102</v>
      </c>
      <c r="D236" s="60" t="str">
        <f>VLOOKUP(B236,'Miljövärden urval för publ'!$B$2:$V$480,MATCH("ska publiceras:",'Miljövärden urval för publ'!$B$2:$T$2,0),FALSE)</f>
        <v>nej</v>
      </c>
      <c r="E236" s="61">
        <f t="shared" si="9"/>
        <v>178</v>
      </c>
      <c r="H236" s="45">
        <v>234</v>
      </c>
      <c r="I236" s="45" t="str">
        <f t="shared" si="10"/>
        <v>Ronneby Miljö och Teknik AB</v>
      </c>
      <c r="J236" s="45" t="str">
        <f t="shared" si="11"/>
        <v>Ronneby-Kallinge</v>
      </c>
      <c r="K236" s="45">
        <f>IF(ISERROR(VLOOKUP($J236,'Miljövärden urval för publ'!$B$2:$H$490,MATCH(K$3,'Miljövärden urval för publ'!$B$2:$H$2,0),FALSE)),"",VLOOKUP($J236,'Miljövärden urval för publ'!$B$2:$H$490,MATCH(K$3,'Miljövärden urval för publ'!$B$2:$H$2,0),FALSE))</f>
        <v>0.15629399999999999</v>
      </c>
      <c r="L236" s="45">
        <f>IF(ISERROR(VLOOKUP($J236,'Miljövärden urval för publ'!$B$2:$H$490,MATCH(L$3,'Miljövärden urval för publ'!$B$2:$H$2,0),FALSE)),"",VLOOKUP($J236,'Miljövärden urval för publ'!$B$2:$H$490,MATCH(L$3,'Miljövärden urval för publ'!$B$2:$H$2,0),FALSE))</f>
        <v>22.850899999999999</v>
      </c>
      <c r="M236" s="45">
        <f>IF(ISERROR(VLOOKUP($J236,'Miljövärden urval för publ'!$B$2:$H$490,MATCH(M$3,'Miljövärden urval för publ'!$B$2:$H$2,0),FALSE)),"",VLOOKUP($J236,'Miljövärden urval för publ'!$B$2:$H$490,MATCH(M$3,'Miljövärden urval för publ'!$B$2:$H$2,0),FALSE))</f>
        <v>10.927099999999999</v>
      </c>
      <c r="N236" s="45">
        <f>IF(ISERROR(VLOOKUP($J236,'Miljövärden urval för publ'!$B$2:$H$490,MATCH(N$3,'Miljövärden urval för publ'!$B$2:$H$2,0),FALSE)),"",VLOOKUP($J236,'Miljövärden urval för publ'!$B$2:$H$490,MATCH(N$3,'Miljövärden urval för publ'!$B$2:$H$2,0),FALSE))</f>
        <v>2.3108299999999998E-2</v>
      </c>
    </row>
    <row r="237" spans="1:14" x14ac:dyDescent="0.35">
      <c r="A237" s="65" t="s">
        <v>498</v>
      </c>
      <c r="B237" s="65" t="s">
        <v>499</v>
      </c>
      <c r="D237" s="60" t="str">
        <f>VLOOKUP(B237,'Miljövärden urval för publ'!$B$2:$V$480,MATCH("ska publiceras:",'Miljövärden urval för publ'!$B$2:$T$2,0),FALSE)</f>
        <v>ja</v>
      </c>
      <c r="E237" s="61">
        <f t="shared" si="9"/>
        <v>179</v>
      </c>
      <c r="H237" s="45">
        <v>235</v>
      </c>
      <c r="I237" s="45" t="str">
        <f t="shared" si="10"/>
        <v>PiteEnergi AB</v>
      </c>
      <c r="J237" s="45" t="str">
        <f t="shared" si="11"/>
        <v>Rosvik</v>
      </c>
      <c r="K237" s="45">
        <f>IF(ISERROR(VLOOKUP($J237,'Miljövärden urval för publ'!$B$2:$H$490,MATCH(K$3,'Miljövärden urval för publ'!$B$2:$H$2,0),FALSE)),"",VLOOKUP($J237,'Miljövärden urval för publ'!$B$2:$H$490,MATCH(K$3,'Miljövärden urval för publ'!$B$2:$H$2,0),FALSE))</f>
        <v>0.20627200000000001</v>
      </c>
      <c r="L237" s="45">
        <f>IF(ISERROR(VLOOKUP($J237,'Miljövärden urval för publ'!$B$2:$H$490,MATCH(L$3,'Miljövärden urval för publ'!$B$2:$H$2,0),FALSE)),"",VLOOKUP($J237,'Miljövärden urval för publ'!$B$2:$H$490,MATCH(L$3,'Miljövärden urval för publ'!$B$2:$H$2,0),FALSE))</f>
        <v>31.604500000000002</v>
      </c>
      <c r="M237" s="45">
        <f>IF(ISERROR(VLOOKUP($J237,'Miljövärden urval för publ'!$B$2:$H$490,MATCH(M$3,'Miljövärden urval för publ'!$B$2:$H$2,0),FALSE)),"",VLOOKUP($J237,'Miljövärden urval för publ'!$B$2:$H$490,MATCH(M$3,'Miljövärden urval för publ'!$B$2:$H$2,0),FALSE))</f>
        <v>9.7574299999999994</v>
      </c>
      <c r="N237" s="45">
        <f>IF(ISERROR(VLOOKUP($J237,'Miljövärden urval för publ'!$B$2:$H$490,MATCH(N$3,'Miljövärden urval för publ'!$B$2:$H$2,0),FALSE)),"",VLOOKUP($J237,'Miljövärden urval för publ'!$B$2:$H$490,MATCH(N$3,'Miljövärden urval för publ'!$B$2:$H$2,0),FALSE))</f>
        <v>1.6355700000000001E-2</v>
      </c>
    </row>
    <row r="238" spans="1:14" x14ac:dyDescent="0.35">
      <c r="A238" s="65" t="s">
        <v>312</v>
      </c>
      <c r="B238" s="65" t="s">
        <v>315</v>
      </c>
      <c r="D238" s="60" t="str">
        <f>VLOOKUP(B238,'Miljövärden urval för publ'!$B$2:$V$480,MATCH("ska publiceras:",'Miljövärden urval för publ'!$B$2:$T$2,0),FALSE)</f>
        <v>ja</v>
      </c>
      <c r="E238" s="61">
        <f t="shared" si="9"/>
        <v>180</v>
      </c>
      <c r="H238" s="45">
        <v>236</v>
      </c>
      <c r="I238" s="45" t="str">
        <f t="shared" si="10"/>
        <v>Växjö Energi AB</v>
      </c>
      <c r="J238" s="45" t="str">
        <f t="shared" si="11"/>
        <v>Rottne</v>
      </c>
      <c r="K238" s="45">
        <f>IF(ISERROR(VLOOKUP($J238,'Miljövärden urval för publ'!$B$2:$H$490,MATCH(K$3,'Miljövärden urval för publ'!$B$2:$H$2,0),FALSE)),"",VLOOKUP($J238,'Miljövärden urval för publ'!$B$2:$H$490,MATCH(K$3,'Miljövärden urval för publ'!$B$2:$H$2,0),FALSE))</f>
        <v>0.24240800000000001</v>
      </c>
      <c r="L238" s="45">
        <f>IF(ISERROR(VLOOKUP($J238,'Miljövärden urval för publ'!$B$2:$H$490,MATCH(L$3,'Miljövärden urval för publ'!$B$2:$H$2,0),FALSE)),"",VLOOKUP($J238,'Miljövärden urval för publ'!$B$2:$H$490,MATCH(L$3,'Miljövärden urval för publ'!$B$2:$H$2,0),FALSE))</f>
        <v>51.170900000000003</v>
      </c>
      <c r="M238" s="45">
        <f>IF(ISERROR(VLOOKUP($J238,'Miljövärden urval för publ'!$B$2:$H$490,MATCH(M$3,'Miljövärden urval för publ'!$B$2:$H$2,0),FALSE)),"",VLOOKUP($J238,'Miljövärden urval för publ'!$B$2:$H$490,MATCH(M$3,'Miljövärden urval för publ'!$B$2:$H$2,0),FALSE))</f>
        <v>11.9587</v>
      </c>
      <c r="N238" s="45">
        <f>IF(ISERROR(VLOOKUP($J238,'Miljövärden urval för publ'!$B$2:$H$490,MATCH(N$3,'Miljövärden urval för publ'!$B$2:$H$2,0),FALSE)),"",VLOOKUP($J238,'Miljövärden urval för publ'!$B$2:$H$490,MATCH(N$3,'Miljövärden urval för publ'!$B$2:$H$2,0),FALSE))</f>
        <v>7.9109600000000002E-2</v>
      </c>
    </row>
    <row r="239" spans="1:14" x14ac:dyDescent="0.35">
      <c r="A239" s="65" t="s">
        <v>464</v>
      </c>
      <c r="B239" s="65" t="s">
        <v>465</v>
      </c>
      <c r="D239" s="60" t="str">
        <f>VLOOKUP(B239,'Miljövärden urval för publ'!$B$2:$V$480,MATCH("ska publiceras:",'Miljövärden urval för publ'!$B$2:$T$2,0),FALSE)</f>
        <v>ja</v>
      </c>
      <c r="E239" s="61">
        <f t="shared" si="9"/>
        <v>181</v>
      </c>
      <c r="H239" s="45">
        <v>237</v>
      </c>
      <c r="I239" s="45" t="str">
        <f t="shared" si="10"/>
        <v>E.ON Värme Sverige AB</v>
      </c>
      <c r="J239" s="45" t="str">
        <f t="shared" si="11"/>
        <v>Ryd</v>
      </c>
      <c r="K239" s="45">
        <f>IF(ISERROR(VLOOKUP($J239,'Miljövärden urval för publ'!$B$2:$H$490,MATCH(K$3,'Miljövärden urval för publ'!$B$2:$H$2,0),FALSE)),"",VLOOKUP($J239,'Miljövärden urval för publ'!$B$2:$H$490,MATCH(K$3,'Miljövärden urval för publ'!$B$2:$H$2,0),FALSE))</f>
        <v>0.26003300000000001</v>
      </c>
      <c r="L239" s="45">
        <f>IF(ISERROR(VLOOKUP($J239,'Miljövärden urval för publ'!$B$2:$H$490,MATCH(L$3,'Miljövärden urval för publ'!$B$2:$H$2,0),FALSE)),"",VLOOKUP($J239,'Miljövärden urval för publ'!$B$2:$H$490,MATCH(L$3,'Miljövärden urval för publ'!$B$2:$H$2,0),FALSE))</f>
        <v>38.066899999999997</v>
      </c>
      <c r="M239" s="45">
        <f>IF(ISERROR(VLOOKUP($J239,'Miljövärden urval för publ'!$B$2:$H$490,MATCH(M$3,'Miljövärden urval för publ'!$B$2:$H$2,0),FALSE)),"",VLOOKUP($J239,'Miljövärden urval för publ'!$B$2:$H$490,MATCH(M$3,'Miljövärden urval för publ'!$B$2:$H$2,0),FALSE))</f>
        <v>16.729199999999999</v>
      </c>
      <c r="N239" s="45">
        <f>IF(ISERROR(VLOOKUP($J239,'Miljövärden urval för publ'!$B$2:$H$490,MATCH(N$3,'Miljövärden urval för publ'!$B$2:$H$2,0),FALSE)),"",VLOOKUP($J239,'Miljövärden urval för publ'!$B$2:$H$490,MATCH(N$3,'Miljövärden urval för publ'!$B$2:$H$2,0),FALSE))</f>
        <v>7.7358700000000002E-2</v>
      </c>
    </row>
    <row r="240" spans="1:14" x14ac:dyDescent="0.35">
      <c r="A240" s="65" t="s">
        <v>574</v>
      </c>
      <c r="B240" s="65" t="s">
        <v>577</v>
      </c>
      <c r="D240" s="60" t="str">
        <f>VLOOKUP(B240,'Miljövärden urval för publ'!$B$2:$V$480,MATCH("ska publiceras:",'Miljövärden urval för publ'!$B$2:$T$2,0),FALSE)</f>
        <v>ja</v>
      </c>
      <c r="E240" s="61">
        <f t="shared" si="9"/>
        <v>182</v>
      </c>
      <c r="H240" s="45">
        <v>238</v>
      </c>
      <c r="I240" s="45" t="str">
        <f t="shared" si="10"/>
        <v>Värnamo Energi AB</v>
      </c>
      <c r="J240" s="45" t="str">
        <f t="shared" si="11"/>
        <v>Rydaholm</v>
      </c>
      <c r="K240" s="45">
        <f>IF(ISERROR(VLOOKUP($J240,'Miljövärden urval för publ'!$B$2:$H$490,MATCH(K$3,'Miljövärden urval för publ'!$B$2:$H$2,0),FALSE)),"",VLOOKUP($J240,'Miljövärden urval för publ'!$B$2:$H$490,MATCH(K$3,'Miljövärden urval för publ'!$B$2:$H$2,0),FALSE))</f>
        <v>0.10967300000000001</v>
      </c>
      <c r="L240" s="45">
        <f>IF(ISERROR(VLOOKUP($J240,'Miljövärden urval för publ'!$B$2:$H$490,MATCH(L$3,'Miljövärden urval för publ'!$B$2:$H$2,0),FALSE)),"",VLOOKUP($J240,'Miljövärden urval för publ'!$B$2:$H$490,MATCH(L$3,'Miljövärden urval för publ'!$B$2:$H$2,0),FALSE))</f>
        <v>20.488600000000002</v>
      </c>
      <c r="M240" s="45">
        <f>IF(ISERROR(VLOOKUP($J240,'Miljövärden urval för publ'!$B$2:$H$490,MATCH(M$3,'Miljövärden urval för publ'!$B$2:$H$2,0),FALSE)),"",VLOOKUP($J240,'Miljövärden urval för publ'!$B$2:$H$490,MATCH(M$3,'Miljövärden urval för publ'!$B$2:$H$2,0),FALSE))</f>
        <v>9.7667099999999998</v>
      </c>
      <c r="N240" s="45">
        <f>IF(ISERROR(VLOOKUP($J240,'Miljövärden urval för publ'!$B$2:$H$490,MATCH(N$3,'Miljövärden urval för publ'!$B$2:$H$2,0),FALSE)),"",VLOOKUP($J240,'Miljövärden urval för publ'!$B$2:$H$490,MATCH(N$3,'Miljövärden urval för publ'!$B$2:$H$2,0),FALSE))</f>
        <v>7.1672100000000002E-3</v>
      </c>
    </row>
    <row r="241" spans="1:14" x14ac:dyDescent="0.35">
      <c r="A241" s="65" t="s">
        <v>316</v>
      </c>
      <c r="B241" s="65" t="s">
        <v>317</v>
      </c>
      <c r="D241" s="60" t="str">
        <f>VLOOKUP(B241,'Miljövärden urval för publ'!$B$2:$V$480,MATCH("ska publiceras:",'Miljövärden urval för publ'!$B$2:$T$2,0),FALSE)</f>
        <v>ja</v>
      </c>
      <c r="E241" s="61">
        <f t="shared" si="9"/>
        <v>183</v>
      </c>
      <c r="H241" s="45">
        <v>239</v>
      </c>
      <c r="I241" s="45" t="str">
        <f t="shared" si="10"/>
        <v>Luleå Energi AB</v>
      </c>
      <c r="J241" s="45" t="str">
        <f t="shared" si="11"/>
        <v>Råneå</v>
      </c>
      <c r="K241" s="45">
        <f>IF(ISERROR(VLOOKUP($J241,'Miljövärden urval för publ'!$B$2:$H$490,MATCH(K$3,'Miljövärden urval för publ'!$B$2:$H$2,0),FALSE)),"",VLOOKUP($J241,'Miljövärden urval för publ'!$B$2:$H$490,MATCH(K$3,'Miljövärden urval för publ'!$B$2:$H$2,0),FALSE))</f>
        <v>0.13356799999999999</v>
      </c>
      <c r="L241" s="45">
        <f>IF(ISERROR(VLOOKUP($J241,'Miljövärden urval för publ'!$B$2:$H$490,MATCH(L$3,'Miljövärden urval för publ'!$B$2:$H$2,0),FALSE)),"",VLOOKUP($J241,'Miljövärden urval för publ'!$B$2:$H$490,MATCH(L$3,'Miljövärden urval för publ'!$B$2:$H$2,0),FALSE))</f>
        <v>16.992999999999999</v>
      </c>
      <c r="M241" s="45">
        <f>IF(ISERROR(VLOOKUP($J241,'Miljövärden urval för publ'!$B$2:$H$490,MATCH(M$3,'Miljövärden urval för publ'!$B$2:$H$2,0),FALSE)),"",VLOOKUP($J241,'Miljövärden urval för publ'!$B$2:$H$490,MATCH(M$3,'Miljövärden urval för publ'!$B$2:$H$2,0),FALSE))</f>
        <v>13.7735</v>
      </c>
      <c r="N241" s="45">
        <f>IF(ISERROR(VLOOKUP($J241,'Miljövärden urval för publ'!$B$2:$H$490,MATCH(N$3,'Miljövärden urval för publ'!$B$2:$H$2,0),FALSE)),"",VLOOKUP($J241,'Miljövärden urval för publ'!$B$2:$H$490,MATCH(N$3,'Miljövärden urval för publ'!$B$2:$H$2,0),FALSE))</f>
        <v>2.3997299999999999E-2</v>
      </c>
    </row>
    <row r="242" spans="1:14" x14ac:dyDescent="0.35">
      <c r="A242" s="65" t="s">
        <v>403</v>
      </c>
      <c r="B242" s="65" t="s">
        <v>412</v>
      </c>
      <c r="D242" s="60" t="str">
        <f>VLOOKUP(B242,'Miljövärden urval för publ'!$B$2:$V$480,MATCH("ska publiceras:",'Miljövärden urval för publ'!$B$2:$T$2,0),FALSE)</f>
        <v>ja</v>
      </c>
      <c r="E242" s="61">
        <f t="shared" si="9"/>
        <v>184</v>
      </c>
      <c r="H242" s="45">
        <v>240</v>
      </c>
      <c r="I242" s="45" t="str">
        <f t="shared" si="10"/>
        <v>Rättviks Teknik AB</v>
      </c>
      <c r="J242" s="45" t="str">
        <f t="shared" si="11"/>
        <v>Rättvik</v>
      </c>
      <c r="K242" s="45">
        <f>IF(ISERROR(VLOOKUP($J242,'Miljövärden urval för publ'!$B$2:$H$490,MATCH(K$3,'Miljövärden urval för publ'!$B$2:$H$2,0),FALSE)),"",VLOOKUP($J242,'Miljövärden urval för publ'!$B$2:$H$490,MATCH(K$3,'Miljövärden urval för publ'!$B$2:$H$2,0),FALSE))</f>
        <v>0.11211699999999999</v>
      </c>
      <c r="L242" s="45">
        <f>IF(ISERROR(VLOOKUP($J242,'Miljövärden urval för publ'!$B$2:$H$490,MATCH(L$3,'Miljövärden urval för publ'!$B$2:$H$2,0),FALSE)),"",VLOOKUP($J242,'Miljövärden urval för publ'!$B$2:$H$490,MATCH(L$3,'Miljövärden urval för publ'!$B$2:$H$2,0),FALSE))</f>
        <v>21.250599999999999</v>
      </c>
      <c r="M242" s="45">
        <f>IF(ISERROR(VLOOKUP($J242,'Miljövärden urval för publ'!$B$2:$H$490,MATCH(M$3,'Miljövärden urval för publ'!$B$2:$H$2,0),FALSE)),"",VLOOKUP($J242,'Miljövärden urval för publ'!$B$2:$H$490,MATCH(M$3,'Miljövärden urval för publ'!$B$2:$H$2,0),FALSE))</f>
        <v>7.8702199999999998</v>
      </c>
      <c r="N242" s="45">
        <f>IF(ISERROR(VLOOKUP($J242,'Miljövärden urval för publ'!$B$2:$H$490,MATCH(N$3,'Miljövärden urval för publ'!$B$2:$H$2,0),FALSE)),"",VLOOKUP($J242,'Miljövärden urval för publ'!$B$2:$H$490,MATCH(N$3,'Miljövärden urval för publ'!$B$2:$H$2,0),FALSE))</f>
        <v>1.8816699999999999E-2</v>
      </c>
    </row>
    <row r="243" spans="1:14" x14ac:dyDescent="0.35">
      <c r="A243" s="65" t="s">
        <v>546</v>
      </c>
      <c r="B243" s="65" t="s">
        <v>547</v>
      </c>
      <c r="D243" s="60" t="str">
        <f>VLOOKUP(B243,'Miljövärden urval för publ'!$B$2:$V$480,MATCH("ska publiceras:",'Miljövärden urval för publ'!$B$2:$T$2,0),FALSE)</f>
        <v>ja</v>
      </c>
      <c r="E243" s="61">
        <f t="shared" si="9"/>
        <v>185</v>
      </c>
      <c r="H243" s="45">
        <v>241</v>
      </c>
      <c r="I243" s="45" t="str">
        <f t="shared" si="10"/>
        <v>Sävsjö Energi AB</v>
      </c>
      <c r="J243" s="45" t="str">
        <f t="shared" si="11"/>
        <v>Rörvik</v>
      </c>
      <c r="K243" s="45">
        <f>IF(ISERROR(VLOOKUP($J243,'Miljövärden urval för publ'!$B$2:$H$490,MATCH(K$3,'Miljövärden urval för publ'!$B$2:$H$2,0),FALSE)),"",VLOOKUP($J243,'Miljövärden urval för publ'!$B$2:$H$490,MATCH(K$3,'Miljövärden urval för publ'!$B$2:$H$2,0),FALSE))</f>
        <v>0.111537</v>
      </c>
      <c r="L243" s="45">
        <f>IF(ISERROR(VLOOKUP($J243,'Miljövärden urval för publ'!$B$2:$H$490,MATCH(L$3,'Miljövärden urval för publ'!$B$2:$H$2,0),FALSE)),"",VLOOKUP($J243,'Miljövärden urval för publ'!$B$2:$H$490,MATCH(L$3,'Miljövärden urval för publ'!$B$2:$H$2,0),FALSE))</f>
        <v>21.0715</v>
      </c>
      <c r="M243" s="45">
        <f>IF(ISERROR(VLOOKUP($J243,'Miljövärden urval för publ'!$B$2:$H$490,MATCH(M$3,'Miljövärden urval för publ'!$B$2:$H$2,0),FALSE)),"",VLOOKUP($J243,'Miljövärden urval för publ'!$B$2:$H$490,MATCH(M$3,'Miljövärden urval för publ'!$B$2:$H$2,0),FALSE))</f>
        <v>10.296200000000001</v>
      </c>
      <c r="N243" s="45">
        <f>IF(ISERROR(VLOOKUP($J243,'Miljövärden urval för publ'!$B$2:$H$490,MATCH(N$3,'Miljövärden urval för publ'!$B$2:$H$2,0),FALSE)),"",VLOOKUP($J243,'Miljövärden urval för publ'!$B$2:$H$490,MATCH(N$3,'Miljövärden urval för publ'!$B$2:$H$2,0),FALSE))</f>
        <v>6.5222199999999996E-3</v>
      </c>
    </row>
    <row r="244" spans="1:14" x14ac:dyDescent="0.35">
      <c r="A244" s="65" t="s">
        <v>299</v>
      </c>
      <c r="B244" s="65" t="s">
        <v>300</v>
      </c>
      <c r="D244" s="60" t="str">
        <f>VLOOKUP(B244,'Miljövärden urval för publ'!$B$2:$V$480,MATCH("ska publiceras:",'Miljövärden urval för publ'!$B$2:$T$2,0),FALSE)</f>
        <v>ja</v>
      </c>
      <c r="E244" s="61">
        <f t="shared" si="9"/>
        <v>186</v>
      </c>
      <c r="H244" s="45">
        <v>242</v>
      </c>
      <c r="I244" s="45" t="str">
        <f t="shared" si="10"/>
        <v>Sala-Heby Energi AB</v>
      </c>
      <c r="J244" s="45" t="str">
        <f t="shared" si="11"/>
        <v>Sala-Heby</v>
      </c>
      <c r="K244" s="45">
        <f>IF(ISERROR(VLOOKUP($J244,'Miljövärden urval för publ'!$B$2:$H$490,MATCH(K$3,'Miljövärden urval för publ'!$B$2:$H$2,0),FALSE)),"",VLOOKUP($J244,'Miljövärden urval för publ'!$B$2:$H$490,MATCH(K$3,'Miljövärden urval för publ'!$B$2:$H$2,0),FALSE))</f>
        <v>8.0194600000000005E-2</v>
      </c>
      <c r="L244" s="45">
        <f>IF(ISERROR(VLOOKUP($J244,'Miljövärden urval för publ'!$B$2:$H$490,MATCH(L$3,'Miljövärden urval för publ'!$B$2:$H$2,0),FALSE)),"",VLOOKUP($J244,'Miljövärden urval för publ'!$B$2:$H$490,MATCH(L$3,'Miljövärden urval för publ'!$B$2:$H$2,0),FALSE))</f>
        <v>7.4428700000000001</v>
      </c>
      <c r="M244" s="45">
        <f>IF(ISERROR(VLOOKUP($J244,'Miljövärden urval för publ'!$B$2:$H$490,MATCH(M$3,'Miljövärden urval för publ'!$B$2:$H$2,0),FALSE)),"",VLOOKUP($J244,'Miljövärden urval för publ'!$B$2:$H$490,MATCH(M$3,'Miljövärden urval för publ'!$B$2:$H$2,0),FALSE))</f>
        <v>7.1574499999999999</v>
      </c>
      <c r="N244" s="45">
        <f>IF(ISERROR(VLOOKUP($J244,'Miljövärden urval för publ'!$B$2:$H$490,MATCH(N$3,'Miljövärden urval för publ'!$B$2:$H$2,0),FALSE)),"",VLOOKUP($J244,'Miljövärden urval för publ'!$B$2:$H$490,MATCH(N$3,'Miljövärden urval för publ'!$B$2:$H$2,0),FALSE))</f>
        <v>0</v>
      </c>
    </row>
    <row r="245" spans="1:14" x14ac:dyDescent="0.35">
      <c r="A245" s="65" t="s">
        <v>146</v>
      </c>
      <c r="B245" s="65" t="s">
        <v>150</v>
      </c>
      <c r="D245" s="60" t="str">
        <f>VLOOKUP(B245,'Miljövärden urval för publ'!$B$2:$V$480,MATCH("ska publiceras:",'Miljövärden urval för publ'!$B$2:$T$2,0),FALSE)</f>
        <v>nej</v>
      </c>
      <c r="E245" s="61">
        <f t="shared" si="9"/>
        <v>186</v>
      </c>
      <c r="H245" s="45">
        <v>243</v>
      </c>
      <c r="I245" s="45" t="str">
        <f t="shared" si="10"/>
        <v>Sandviken Energi AB</v>
      </c>
      <c r="J245" s="45" t="str">
        <f t="shared" si="11"/>
        <v>Sandviken</v>
      </c>
      <c r="K245" s="45">
        <f>IF(ISERROR(VLOOKUP($J245,'Miljövärden urval för publ'!$B$2:$H$490,MATCH(K$3,'Miljövärden urval för publ'!$B$2:$H$2,0),FALSE)),"",VLOOKUP($J245,'Miljövärden urval för publ'!$B$2:$H$490,MATCH(K$3,'Miljövärden urval för publ'!$B$2:$H$2,0),FALSE))</f>
        <v>0.54428699999999997</v>
      </c>
      <c r="L245" s="45">
        <f>IF(ISERROR(VLOOKUP($J245,'Miljövärden urval för publ'!$B$2:$H$490,MATCH(L$3,'Miljövärden urval för publ'!$B$2:$H$2,0),FALSE)),"",VLOOKUP($J245,'Miljövärden urval för publ'!$B$2:$H$490,MATCH(L$3,'Miljövärden urval för publ'!$B$2:$H$2,0),FALSE))</f>
        <v>164.28200000000001</v>
      </c>
      <c r="M245" s="45">
        <f>IF(ISERROR(VLOOKUP($J245,'Miljövärden urval för publ'!$B$2:$H$490,MATCH(M$3,'Miljövärden urval för publ'!$B$2:$H$2,0),FALSE)),"",VLOOKUP($J245,'Miljövärden urval för publ'!$B$2:$H$490,MATCH(M$3,'Miljövärden urval för publ'!$B$2:$H$2,0),FALSE))</f>
        <v>22.454000000000001</v>
      </c>
      <c r="N245" s="45">
        <f>IF(ISERROR(VLOOKUP($J245,'Miljövärden urval för publ'!$B$2:$H$490,MATCH(N$3,'Miljövärden urval för publ'!$B$2:$H$2,0),FALSE)),"",VLOOKUP($J245,'Miljövärden urval för publ'!$B$2:$H$490,MATCH(N$3,'Miljövärden urval för publ'!$B$2:$H$2,0),FALSE))</f>
        <v>3.3114999999999999E-2</v>
      </c>
    </row>
    <row r="246" spans="1:14" x14ac:dyDescent="0.35">
      <c r="A246" s="65" t="s">
        <v>154</v>
      </c>
      <c r="B246" s="65" t="s">
        <v>159</v>
      </c>
      <c r="D246" s="60" t="str">
        <f>VLOOKUP(B246,'Miljövärden urval för publ'!$B$2:$V$480,MATCH("ska publiceras:",'Miljövärden urval för publ'!$B$2:$T$2,0),FALSE)</f>
        <v>ja</v>
      </c>
      <c r="E246" s="61">
        <f t="shared" si="9"/>
        <v>187</v>
      </c>
      <c r="H246" s="45">
        <v>244</v>
      </c>
      <c r="I246" s="45" t="str">
        <f t="shared" si="10"/>
        <v>Österlens Kraft AB</v>
      </c>
      <c r="J246" s="45" t="str">
        <f t="shared" si="11"/>
        <v>Simrishamn</v>
      </c>
      <c r="K246" s="45">
        <f>IF(ISERROR(VLOOKUP($J246,'Miljövärden urval för publ'!$B$2:$H$490,MATCH(K$3,'Miljövärden urval för publ'!$B$2:$H$2,0),FALSE)),"",VLOOKUP($J246,'Miljövärden urval för publ'!$B$2:$H$490,MATCH(K$3,'Miljövärden urval för publ'!$B$2:$H$2,0),FALSE))</f>
        <v>0.13991400000000001</v>
      </c>
      <c r="L246" s="45">
        <f>IF(ISERROR(VLOOKUP($J246,'Miljövärden urval för publ'!$B$2:$H$490,MATCH(L$3,'Miljövärden urval för publ'!$B$2:$H$2,0),FALSE)),"",VLOOKUP($J246,'Miljövärden urval för publ'!$B$2:$H$490,MATCH(L$3,'Miljövärden urval för publ'!$B$2:$H$2,0),FALSE))</f>
        <v>25.539100000000001</v>
      </c>
      <c r="M246" s="45">
        <f>IF(ISERROR(VLOOKUP($J246,'Miljövärden urval för publ'!$B$2:$H$490,MATCH(M$3,'Miljövärden urval för publ'!$B$2:$H$2,0),FALSE)),"",VLOOKUP($J246,'Miljövärden urval för publ'!$B$2:$H$490,MATCH(M$3,'Miljövärden urval för publ'!$B$2:$H$2,0),FALSE))</f>
        <v>8.4204299999999996</v>
      </c>
      <c r="N246" s="45">
        <f>IF(ISERROR(VLOOKUP($J246,'Miljövärden urval för publ'!$B$2:$H$490,MATCH(N$3,'Miljövärden urval för publ'!$B$2:$H$2,0),FALSE)),"",VLOOKUP($J246,'Miljövärden urval för publ'!$B$2:$H$490,MATCH(N$3,'Miljövärden urval för publ'!$B$2:$H$2,0),FALSE))</f>
        <v>2.51369E-2</v>
      </c>
    </row>
    <row r="247" spans="1:14" x14ac:dyDescent="0.35">
      <c r="A247" s="65" t="s">
        <v>226</v>
      </c>
      <c r="B247" s="65" t="s">
        <v>229</v>
      </c>
      <c r="D247" s="60" t="str">
        <f>VLOOKUP(B247,'Miljövärden urval för publ'!$B$2:$V$480,MATCH("ska publiceras:",'Miljövärden urval för publ'!$B$2:$T$2,0),FALSE)</f>
        <v>ja</v>
      </c>
      <c r="E247" s="61">
        <f t="shared" si="9"/>
        <v>188</v>
      </c>
      <c r="H247" s="45">
        <v>245</v>
      </c>
      <c r="I247" s="45" t="str">
        <f t="shared" si="10"/>
        <v>PiteEnergi AB</v>
      </c>
      <c r="J247" s="45" t="str">
        <f t="shared" si="11"/>
        <v>Sjulnäs</v>
      </c>
      <c r="K247" s="45">
        <f>IF(ISERROR(VLOOKUP($J247,'Miljövärden urval för publ'!$B$2:$H$490,MATCH(K$3,'Miljövärden urval för publ'!$B$2:$H$2,0),FALSE)),"",VLOOKUP($J247,'Miljövärden urval för publ'!$B$2:$H$490,MATCH(K$3,'Miljövärden urval för publ'!$B$2:$H$2,0),FALSE))</f>
        <v>0.29205199999999998</v>
      </c>
      <c r="L247" s="45">
        <f>IF(ISERROR(VLOOKUP($J247,'Miljövärden urval för publ'!$B$2:$H$490,MATCH(L$3,'Miljövärden urval för publ'!$B$2:$H$2,0),FALSE)),"",VLOOKUP($J247,'Miljövärden urval för publ'!$B$2:$H$490,MATCH(L$3,'Miljövärden urval för publ'!$B$2:$H$2,0),FALSE))</f>
        <v>27.3583</v>
      </c>
      <c r="M247" s="45">
        <f>IF(ISERROR(VLOOKUP($J247,'Miljövärden urval för publ'!$B$2:$H$490,MATCH(M$3,'Miljövärden urval för publ'!$B$2:$H$2,0),FALSE)),"",VLOOKUP($J247,'Miljövärden urval för publ'!$B$2:$H$490,MATCH(M$3,'Miljövärden urval för publ'!$B$2:$H$2,0),FALSE))</f>
        <v>15.272399999999999</v>
      </c>
      <c r="N247" s="45">
        <f>IF(ISERROR(VLOOKUP($J247,'Miljövärden urval för publ'!$B$2:$H$490,MATCH(N$3,'Miljövärden urval för publ'!$B$2:$H$2,0),FALSE)),"",VLOOKUP($J247,'Miljövärden urval för publ'!$B$2:$H$490,MATCH(N$3,'Miljövärden urval för publ'!$B$2:$H$2,0),FALSE))</f>
        <v>2.70362E-2</v>
      </c>
    </row>
    <row r="248" spans="1:14" x14ac:dyDescent="0.35">
      <c r="A248" s="65" t="s">
        <v>50</v>
      </c>
      <c r="B248" s="65" t="s">
        <v>52</v>
      </c>
      <c r="D248" s="60" t="str">
        <f>VLOOKUP(B248,'Miljövärden urval för publ'!$B$2:$V$480,MATCH("ska publiceras:",'Miljövärden urval för publ'!$B$2:$T$2,0),FALSE)</f>
        <v>ja</v>
      </c>
      <c r="E248" s="61">
        <f t="shared" si="9"/>
        <v>189</v>
      </c>
      <c r="H248" s="45">
        <v>246</v>
      </c>
      <c r="I248" s="45" t="str">
        <f t="shared" si="10"/>
        <v>Rindi Energi AB</v>
      </c>
      <c r="J248" s="45" t="str">
        <f t="shared" si="11"/>
        <v>Sjöbo</v>
      </c>
      <c r="K248" s="45">
        <f>IF(ISERROR(VLOOKUP($J248,'Miljövärden urval för publ'!$B$2:$H$490,MATCH(K$3,'Miljövärden urval för publ'!$B$2:$H$2,0),FALSE)),"",VLOOKUP($J248,'Miljövärden urval för publ'!$B$2:$H$490,MATCH(K$3,'Miljövärden urval för publ'!$B$2:$H$2,0),FALSE))</f>
        <v>0.103035</v>
      </c>
      <c r="L248" s="45">
        <f>IF(ISERROR(VLOOKUP($J248,'Miljövärden urval för publ'!$B$2:$H$490,MATCH(L$3,'Miljövärden urval för publ'!$B$2:$H$2,0),FALSE)),"",VLOOKUP($J248,'Miljövärden urval för publ'!$B$2:$H$490,MATCH(L$3,'Miljövärden urval för publ'!$B$2:$H$2,0),FALSE))</f>
        <v>21.389500000000002</v>
      </c>
      <c r="M248" s="45">
        <f>IF(ISERROR(VLOOKUP($J248,'Miljövärden urval för publ'!$B$2:$H$490,MATCH(M$3,'Miljövärden urval för publ'!$B$2:$H$2,0),FALSE)),"",VLOOKUP($J248,'Miljövärden urval för publ'!$B$2:$H$490,MATCH(M$3,'Miljövärden urval för publ'!$B$2:$H$2,0),FALSE))</f>
        <v>8.2796099999999999</v>
      </c>
      <c r="N248" s="45">
        <f>IF(ISERROR(VLOOKUP($J248,'Miljövärden urval för publ'!$B$2:$H$490,MATCH(N$3,'Miljövärden urval för publ'!$B$2:$H$2,0),FALSE)),"",VLOOKUP($J248,'Miljövärden urval för publ'!$B$2:$H$490,MATCH(N$3,'Miljövärden urval för publ'!$B$2:$H$2,0),FALSE))</f>
        <v>2.2046099999999999E-2</v>
      </c>
    </row>
    <row r="249" spans="1:14" x14ac:dyDescent="0.35">
      <c r="A249" s="65" t="s">
        <v>403</v>
      </c>
      <c r="B249" s="65" t="s">
        <v>413</v>
      </c>
      <c r="D249" s="60" t="str">
        <f>VLOOKUP(B249,'Miljövärden urval för publ'!$B$2:$V$480,MATCH("ska publiceras:",'Miljövärden urval för publ'!$B$2:$T$2,0),FALSE)</f>
        <v>ja</v>
      </c>
      <c r="E249" s="61">
        <f t="shared" si="9"/>
        <v>190</v>
      </c>
      <c r="H249" s="45">
        <v>247</v>
      </c>
      <c r="I249" s="45" t="str">
        <f t="shared" si="10"/>
        <v>Skara Energi AB</v>
      </c>
      <c r="J249" s="45" t="str">
        <f t="shared" si="11"/>
        <v>Skara</v>
      </c>
      <c r="K249" s="45">
        <f>IF(ISERROR(VLOOKUP($J249,'Miljövärden urval för publ'!$B$2:$H$490,MATCH(K$3,'Miljövärden urval för publ'!$B$2:$H$2,0),FALSE)),"",VLOOKUP($J249,'Miljövärden urval för publ'!$B$2:$H$490,MATCH(K$3,'Miljövärden urval för publ'!$B$2:$H$2,0),FALSE))</f>
        <v>0.10606599999999999</v>
      </c>
      <c r="L249" s="45">
        <f>IF(ISERROR(VLOOKUP($J249,'Miljövärden urval för publ'!$B$2:$H$490,MATCH(L$3,'Miljövärden urval för publ'!$B$2:$H$2,0),FALSE)),"",VLOOKUP($J249,'Miljövärden urval för publ'!$B$2:$H$490,MATCH(L$3,'Miljövärden urval för publ'!$B$2:$H$2,0),FALSE))</f>
        <v>19.5517</v>
      </c>
      <c r="M249" s="45">
        <f>IF(ISERROR(VLOOKUP($J249,'Miljövärden urval för publ'!$B$2:$H$490,MATCH(M$3,'Miljövärden urval för publ'!$B$2:$H$2,0),FALSE)),"",VLOOKUP($J249,'Miljövärden urval för publ'!$B$2:$H$490,MATCH(M$3,'Miljövärden urval för publ'!$B$2:$H$2,0),FALSE))</f>
        <v>8.1361299999999996</v>
      </c>
      <c r="N249" s="45">
        <f>IF(ISERROR(VLOOKUP($J249,'Miljövärden urval för publ'!$B$2:$H$490,MATCH(N$3,'Miljövärden urval för publ'!$B$2:$H$2,0),FALSE)),"",VLOOKUP($J249,'Miljövärden urval för publ'!$B$2:$H$490,MATCH(N$3,'Miljövärden urval för publ'!$B$2:$H$2,0),FALSE))</f>
        <v>2.12865E-2</v>
      </c>
    </row>
    <row r="250" spans="1:14" x14ac:dyDescent="0.35">
      <c r="A250" s="65" t="s">
        <v>319</v>
      </c>
      <c r="B250" s="65" t="s">
        <v>320</v>
      </c>
      <c r="D250" s="60" t="str">
        <f>VLOOKUP(B250,'Miljövärden urval för publ'!$B$2:$V$480,MATCH("ska publiceras:",'Miljövärden urval för publ'!$B$2:$T$2,0),FALSE)</f>
        <v>nej</v>
      </c>
      <c r="E250" s="61">
        <f t="shared" si="9"/>
        <v>190</v>
      </c>
      <c r="H250" s="45">
        <v>248</v>
      </c>
      <c r="I250" s="45" t="str">
        <f t="shared" si="10"/>
        <v>Skellefteå Kraft AB</v>
      </c>
      <c r="J250" s="45" t="str">
        <f t="shared" si="11"/>
        <v>Skellefteå</v>
      </c>
      <c r="K250" s="45">
        <f>IF(ISERROR(VLOOKUP($J250,'Miljövärden urval för publ'!$B$2:$H$490,MATCH(K$3,'Miljövärden urval för publ'!$B$2:$H$2,0),FALSE)),"",VLOOKUP($J250,'Miljövärden urval för publ'!$B$2:$H$490,MATCH(K$3,'Miljövärden urval för publ'!$B$2:$H$2,0),FALSE))</f>
        <v>0.254415</v>
      </c>
      <c r="L250" s="45">
        <f>IF(ISERROR(VLOOKUP($J250,'Miljövärden urval för publ'!$B$2:$H$490,MATCH(L$3,'Miljövärden urval för publ'!$B$2:$H$2,0),FALSE)),"",VLOOKUP($J250,'Miljövärden urval för publ'!$B$2:$H$490,MATCH(L$3,'Miljövärden urval för publ'!$B$2:$H$2,0),FALSE))</f>
        <v>80.499300000000005</v>
      </c>
      <c r="M250" s="45">
        <f>IF(ISERROR(VLOOKUP($J250,'Miljövärden urval för publ'!$B$2:$H$490,MATCH(M$3,'Miljövärden urval för publ'!$B$2:$H$2,0),FALSE)),"",VLOOKUP($J250,'Miljövärden urval för publ'!$B$2:$H$490,MATCH(M$3,'Miljövärden urval för publ'!$B$2:$H$2,0),FALSE))</f>
        <v>11.9968</v>
      </c>
      <c r="N250" s="45">
        <f>IF(ISERROR(VLOOKUP($J250,'Miljövärden urval för publ'!$B$2:$H$490,MATCH(N$3,'Miljövärden urval för publ'!$B$2:$H$2,0),FALSE)),"",VLOOKUP($J250,'Miljövärden urval för publ'!$B$2:$H$490,MATCH(N$3,'Miljövärden urval för publ'!$B$2:$H$2,0),FALSE))</f>
        <v>1.1405999999999999E-2</v>
      </c>
    </row>
    <row r="251" spans="1:14" x14ac:dyDescent="0.35">
      <c r="A251" s="65" t="s">
        <v>80</v>
      </c>
      <c r="B251" s="65" t="s">
        <v>103</v>
      </c>
      <c r="D251" s="60" t="str">
        <f>VLOOKUP(B251,'Miljövärden urval för publ'!$B$2:$V$480,MATCH("ska publiceras:",'Miljövärden urval för publ'!$B$2:$T$2,0),FALSE)</f>
        <v>ja</v>
      </c>
      <c r="E251" s="61">
        <f t="shared" si="9"/>
        <v>191</v>
      </c>
      <c r="H251" s="45">
        <v>249</v>
      </c>
      <c r="I251" s="45" t="str">
        <f t="shared" si="10"/>
        <v>Hammarö Energi AB</v>
      </c>
      <c r="J251" s="45" t="str">
        <f t="shared" si="11"/>
        <v>Skoghall</v>
      </c>
      <c r="K251" s="45">
        <f>IF(ISERROR(VLOOKUP($J251,'Miljövärden urval för publ'!$B$2:$H$490,MATCH(K$3,'Miljövärden urval för publ'!$B$2:$H$2,0),FALSE)),"",VLOOKUP($J251,'Miljövärden urval för publ'!$B$2:$H$490,MATCH(K$3,'Miljövärden urval för publ'!$B$2:$H$2,0),FALSE))</f>
        <v>0.211067</v>
      </c>
      <c r="L251" s="45">
        <f>IF(ISERROR(VLOOKUP($J251,'Miljövärden urval för publ'!$B$2:$H$490,MATCH(L$3,'Miljövärden urval för publ'!$B$2:$H$2,0),FALSE)),"",VLOOKUP($J251,'Miljövärden urval för publ'!$B$2:$H$490,MATCH(L$3,'Miljövärden urval för publ'!$B$2:$H$2,0),FALSE))</f>
        <v>53.436300000000003</v>
      </c>
      <c r="M251" s="45">
        <f>IF(ISERROR(VLOOKUP($J251,'Miljövärden urval för publ'!$B$2:$H$490,MATCH(M$3,'Miljövärden urval för publ'!$B$2:$H$2,0),FALSE)),"",VLOOKUP($J251,'Miljövärden urval för publ'!$B$2:$H$490,MATCH(M$3,'Miljövärden urval för publ'!$B$2:$H$2,0),FALSE))</f>
        <v>8.1158699999999993</v>
      </c>
      <c r="N251" s="45">
        <f>IF(ISERROR(VLOOKUP($J251,'Miljövärden urval för publ'!$B$2:$H$490,MATCH(N$3,'Miljövärden urval för publ'!$B$2:$H$2,0),FALSE)),"",VLOOKUP($J251,'Miljövärden urval för publ'!$B$2:$H$490,MATCH(N$3,'Miljövärden urval för publ'!$B$2:$H$2,0),FALSE))</f>
        <v>3.5757900000000002E-2</v>
      </c>
    </row>
    <row r="252" spans="1:14" x14ac:dyDescent="0.35">
      <c r="A252" s="65" t="s">
        <v>321</v>
      </c>
      <c r="B252" s="65" t="s">
        <v>322</v>
      </c>
      <c r="D252" s="60" t="str">
        <f>VLOOKUP(B252,'Miljövärden urval för publ'!$B$2:$V$480,MATCH("ska publiceras:",'Miljövärden urval för publ'!$B$2:$T$2,0),FALSE)</f>
        <v>ja</v>
      </c>
      <c r="E252" s="61">
        <f t="shared" si="9"/>
        <v>192</v>
      </c>
      <c r="H252" s="45">
        <v>250</v>
      </c>
      <c r="I252" s="45" t="str">
        <f t="shared" si="10"/>
        <v>Skövde Värmeverk AB</v>
      </c>
      <c r="J252" s="45" t="str">
        <f t="shared" si="11"/>
        <v>Skultorp</v>
      </c>
      <c r="K252" s="45">
        <f>IF(ISERROR(VLOOKUP($J252,'Miljövärden urval för publ'!$B$2:$H$490,MATCH(K$3,'Miljövärden urval för publ'!$B$2:$H$2,0),FALSE)),"",VLOOKUP($J252,'Miljövärden urval för publ'!$B$2:$H$490,MATCH(K$3,'Miljövärden urval för publ'!$B$2:$H$2,0),FALSE))</f>
        <v>0.22453699999999999</v>
      </c>
      <c r="L252" s="45">
        <f>IF(ISERROR(VLOOKUP($J252,'Miljövärden urval för publ'!$B$2:$H$490,MATCH(L$3,'Miljövärden urval för publ'!$B$2:$H$2,0),FALSE)),"",VLOOKUP($J252,'Miljövärden urval för publ'!$B$2:$H$490,MATCH(L$3,'Miljövärden urval för publ'!$B$2:$H$2,0),FALSE))</f>
        <v>22.446000000000002</v>
      </c>
      <c r="M252" s="45">
        <f>IF(ISERROR(VLOOKUP($J252,'Miljövärden urval för publ'!$B$2:$H$490,MATCH(M$3,'Miljövärden urval för publ'!$B$2:$H$2,0),FALSE)),"",VLOOKUP($J252,'Miljövärden urval för publ'!$B$2:$H$490,MATCH(M$3,'Miljövärden urval för publ'!$B$2:$H$2,0),FALSE))</f>
        <v>19.099299999999999</v>
      </c>
      <c r="N252" s="45">
        <f>IF(ISERROR(VLOOKUP($J252,'Miljövärden urval för publ'!$B$2:$H$490,MATCH(N$3,'Miljövärden urval för publ'!$B$2:$H$2,0),FALSE)),"",VLOOKUP($J252,'Miljövärden urval för publ'!$B$2:$H$490,MATCH(N$3,'Miljövärden urval för publ'!$B$2:$H$2,0),FALSE))</f>
        <v>3.2241800000000001E-2</v>
      </c>
    </row>
    <row r="253" spans="1:14" x14ac:dyDescent="0.35">
      <c r="A253" s="65" t="s">
        <v>403</v>
      </c>
      <c r="B253" s="65" t="s">
        <v>414</v>
      </c>
      <c r="D253" s="60" t="str">
        <f>VLOOKUP(B253,'Miljövärden urval för publ'!$B$2:$V$480,MATCH("ska publiceras:",'Miljövärden urval för publ'!$B$2:$T$2,0),FALSE)</f>
        <v>ja</v>
      </c>
      <c r="E253" s="61">
        <f t="shared" si="9"/>
        <v>193</v>
      </c>
      <c r="H253" s="45">
        <v>251</v>
      </c>
      <c r="I253" s="45" t="str">
        <f t="shared" si="10"/>
        <v>Lantmännen Agrovärme AB</v>
      </c>
      <c r="J253" s="45" t="str">
        <f t="shared" si="11"/>
        <v>Skurup</v>
      </c>
      <c r="K253" s="45">
        <f>IF(ISERROR(VLOOKUP($J253,'Miljövärden urval för publ'!$B$2:$H$490,MATCH(K$3,'Miljövärden urval för publ'!$B$2:$H$2,0),FALSE)),"",VLOOKUP($J253,'Miljövärden urval för publ'!$B$2:$H$490,MATCH(K$3,'Miljövärden urval för publ'!$B$2:$H$2,0),FALSE))</f>
        <v>1.05888</v>
      </c>
      <c r="L253" s="45">
        <f>IF(ISERROR(VLOOKUP($J253,'Miljövärden urval för publ'!$B$2:$H$490,MATCH(L$3,'Miljövärden urval för publ'!$B$2:$H$2,0),FALSE)),"",VLOOKUP($J253,'Miljövärden urval för publ'!$B$2:$H$490,MATCH(L$3,'Miljövärden urval för publ'!$B$2:$H$2,0),FALSE))</f>
        <v>17.676600000000001</v>
      </c>
      <c r="M253" s="45">
        <f>IF(ISERROR(VLOOKUP($J253,'Miljövärden urval för publ'!$B$2:$H$490,MATCH(M$3,'Miljövärden urval för publ'!$B$2:$H$2,0),FALSE)),"",VLOOKUP($J253,'Miljövärden urval för publ'!$B$2:$H$490,MATCH(M$3,'Miljövärden urval för publ'!$B$2:$H$2,0),FALSE))</f>
        <v>30.4407</v>
      </c>
      <c r="N253" s="45">
        <f>IF(ISERROR(VLOOKUP($J253,'Miljövärden urval för publ'!$B$2:$H$490,MATCH(N$3,'Miljövärden urval för publ'!$B$2:$H$2,0),FALSE)),"",VLOOKUP($J253,'Miljövärden urval för publ'!$B$2:$H$490,MATCH(N$3,'Miljövärden urval för publ'!$B$2:$H$2,0),FALSE))</f>
        <v>1.22232E-2</v>
      </c>
    </row>
    <row r="254" spans="1:14" x14ac:dyDescent="0.35">
      <c r="A254" s="65" t="s">
        <v>137</v>
      </c>
      <c r="B254" s="65" t="s">
        <v>140</v>
      </c>
      <c r="D254" s="60" t="str">
        <f>VLOOKUP(B254,'Miljövärden urval för publ'!$B$2:$V$480,MATCH("ska publiceras:",'Miljövärden urval för publ'!$B$2:$T$2,0),FALSE)</f>
        <v>ja</v>
      </c>
      <c r="E254" s="61">
        <f t="shared" si="9"/>
        <v>194</v>
      </c>
      <c r="H254" s="45">
        <v>252</v>
      </c>
      <c r="I254" s="45" t="str">
        <f t="shared" si="10"/>
        <v>Bionär Närvärme AB</v>
      </c>
      <c r="J254" s="45" t="str">
        <f t="shared" si="11"/>
        <v>Skutskär</v>
      </c>
      <c r="K254" s="45">
        <f>IF(ISERROR(VLOOKUP($J254,'Miljövärden urval för publ'!$B$2:$H$490,MATCH(K$3,'Miljövärden urval för publ'!$B$2:$H$2,0),FALSE)),"",VLOOKUP($J254,'Miljövärden urval för publ'!$B$2:$H$490,MATCH(K$3,'Miljövärden urval för publ'!$B$2:$H$2,0),FALSE))</f>
        <v>1.1810999999999999E-5</v>
      </c>
      <c r="L254" s="45">
        <f>IF(ISERROR(VLOOKUP($J254,'Miljövärden urval för publ'!$B$2:$H$490,MATCH(L$3,'Miljövärden urval för publ'!$B$2:$H$2,0),FALSE)),"",VLOOKUP($J254,'Miljövärden urval för publ'!$B$2:$H$490,MATCH(L$3,'Miljövärden urval för publ'!$B$2:$H$2,0),FALSE))</f>
        <v>0</v>
      </c>
      <c r="M254" s="45">
        <f>IF(ISERROR(VLOOKUP($J254,'Miljövärden urval för publ'!$B$2:$H$490,MATCH(M$3,'Miljövärden urval för publ'!$B$2:$H$2,0),FALSE)),"",VLOOKUP($J254,'Miljövärden urval för publ'!$B$2:$H$490,MATCH(M$3,'Miljövärden urval för publ'!$B$2:$H$2,0),FALSE))</f>
        <v>0</v>
      </c>
      <c r="N254" s="45">
        <f>IF(ISERROR(VLOOKUP($J254,'Miljövärden urval för publ'!$B$2:$H$490,MATCH(N$3,'Miljövärden urval för publ'!$B$2:$H$2,0),FALSE)),"",VLOOKUP($J254,'Miljövärden urval för publ'!$B$2:$H$490,MATCH(N$3,'Miljövärden urval för publ'!$B$2:$H$2,0),FALSE))</f>
        <v>0</v>
      </c>
    </row>
    <row r="255" spans="1:14" x14ac:dyDescent="0.35">
      <c r="A255" s="65" t="s">
        <v>546</v>
      </c>
      <c r="B255" s="65" t="s">
        <v>548</v>
      </c>
      <c r="D255" s="60" t="str">
        <f>VLOOKUP(B255,'Miljövärden urval för publ'!$B$2:$V$480,MATCH("ska publiceras:",'Miljövärden urval för publ'!$B$2:$T$2,0),FALSE)</f>
        <v>ja</v>
      </c>
      <c r="E255" s="61">
        <f t="shared" si="9"/>
        <v>195</v>
      </c>
      <c r="H255" s="45">
        <v>253</v>
      </c>
      <c r="I255" s="45" t="str">
        <f t="shared" si="10"/>
        <v>Tekniska Verken i Linköping AB</v>
      </c>
      <c r="J255" s="45" t="str">
        <f t="shared" si="11"/>
        <v>Skärblacka</v>
      </c>
      <c r="K255" s="45">
        <f>IF(ISERROR(VLOOKUP($J255,'Miljövärden urval för publ'!$B$2:$H$490,MATCH(K$3,'Miljövärden urval för publ'!$B$2:$H$2,0),FALSE)),"",VLOOKUP($J255,'Miljövärden urval för publ'!$B$2:$H$490,MATCH(K$3,'Miljövärden urval för publ'!$B$2:$H$2,0),FALSE))</f>
        <v>0.37881700000000001</v>
      </c>
      <c r="L255" s="45">
        <f>IF(ISERROR(VLOOKUP($J255,'Miljövärden urval för publ'!$B$2:$H$490,MATCH(L$3,'Miljövärden urval för publ'!$B$2:$H$2,0),FALSE)),"",VLOOKUP($J255,'Miljövärden urval för publ'!$B$2:$H$490,MATCH(L$3,'Miljövärden urval för publ'!$B$2:$H$2,0),FALSE))</f>
        <v>88.987200000000001</v>
      </c>
      <c r="M255" s="45">
        <f>IF(ISERROR(VLOOKUP($J255,'Miljövärden urval för publ'!$B$2:$H$490,MATCH(M$3,'Miljövärden urval för publ'!$B$2:$H$2,0),FALSE)),"",VLOOKUP($J255,'Miljövärden urval för publ'!$B$2:$H$490,MATCH(M$3,'Miljövärden urval för publ'!$B$2:$H$2,0),FALSE))</f>
        <v>10.9762</v>
      </c>
      <c r="N255" s="45">
        <f>IF(ISERROR(VLOOKUP($J255,'Miljövärden urval för publ'!$B$2:$H$490,MATCH(N$3,'Miljövärden urval för publ'!$B$2:$H$2,0),FALSE)),"",VLOOKUP($J255,'Miljövärden urval för publ'!$B$2:$H$490,MATCH(N$3,'Miljövärden urval för publ'!$B$2:$H$2,0),FALSE))</f>
        <v>0.20530899999999999</v>
      </c>
    </row>
    <row r="256" spans="1:14" x14ac:dyDescent="0.35">
      <c r="A256" s="65" t="s">
        <v>80</v>
      </c>
      <c r="B256" s="65" t="s">
        <v>104</v>
      </c>
      <c r="D256" s="60" t="str">
        <f>VLOOKUP(B256,'Miljövärden urval för publ'!$B$2:$V$480,MATCH("ska publiceras:",'Miljövärden urval för publ'!$B$2:$T$2,0),FALSE)</f>
        <v>ja</v>
      </c>
      <c r="E256" s="61">
        <f t="shared" si="9"/>
        <v>196</v>
      </c>
      <c r="H256" s="45">
        <v>254</v>
      </c>
      <c r="I256" s="45" t="str">
        <f t="shared" si="10"/>
        <v>Skövde Värmeverk AB</v>
      </c>
      <c r="J256" s="45" t="str">
        <f t="shared" si="11"/>
        <v>Skövde</v>
      </c>
      <c r="K256" s="45">
        <f>IF(ISERROR(VLOOKUP($J256,'Miljövärden urval för publ'!$B$2:$H$490,MATCH(K$3,'Miljövärden urval för publ'!$B$2:$H$2,0),FALSE)),"",VLOOKUP($J256,'Miljövärden urval för publ'!$B$2:$H$490,MATCH(K$3,'Miljövärden urval för publ'!$B$2:$H$2,0),FALSE))</f>
        <v>0.24018500000000001</v>
      </c>
      <c r="L256" s="45">
        <f>IF(ISERROR(VLOOKUP($J256,'Miljövärden urval för publ'!$B$2:$H$490,MATCH(L$3,'Miljövärden urval för publ'!$B$2:$H$2,0),FALSE)),"",VLOOKUP($J256,'Miljövärden urval för publ'!$B$2:$H$490,MATCH(L$3,'Miljövärden urval för publ'!$B$2:$H$2,0),FALSE))</f>
        <v>94.354100000000003</v>
      </c>
      <c r="M256" s="45">
        <f>IF(ISERROR(VLOOKUP($J256,'Miljövärden urval för publ'!$B$2:$H$490,MATCH(M$3,'Miljövärden urval för publ'!$B$2:$H$2,0),FALSE)),"",VLOOKUP($J256,'Miljövärden urval för publ'!$B$2:$H$490,MATCH(M$3,'Miljövärden urval för publ'!$B$2:$H$2,0),FALSE))</f>
        <v>8.3809799999999992</v>
      </c>
      <c r="N256" s="45">
        <f>IF(ISERROR(VLOOKUP($J256,'Miljövärden urval för publ'!$B$2:$H$490,MATCH(N$3,'Miljövärden urval för publ'!$B$2:$H$2,0),FALSE)),"",VLOOKUP($J256,'Miljövärden urval för publ'!$B$2:$H$490,MATCH(N$3,'Miljövärden urval för publ'!$B$2:$H$2,0),FALSE))</f>
        <v>0.117493</v>
      </c>
    </row>
    <row r="257" spans="1:14" x14ac:dyDescent="0.35">
      <c r="A257" s="65" t="s">
        <v>447</v>
      </c>
      <c r="B257" s="65" t="s">
        <v>449</v>
      </c>
      <c r="D257" s="60" t="str">
        <f>VLOOKUP(B257,'Miljövärden urval för publ'!$B$2:$V$480,MATCH("ska publiceras:",'Miljövärden urval för publ'!$B$2:$T$2,0),FALSE)</f>
        <v>ja</v>
      </c>
      <c r="E257" s="61">
        <f t="shared" si="9"/>
        <v>197</v>
      </c>
      <c r="H257" s="45">
        <v>255</v>
      </c>
      <c r="I257" s="45" t="str">
        <f t="shared" si="10"/>
        <v>Gotlands Energi AB</v>
      </c>
      <c r="J257" s="45" t="str">
        <f t="shared" si="11"/>
        <v>Slite</v>
      </c>
      <c r="K257" s="45">
        <f>IF(ISERROR(VLOOKUP($J257,'Miljövärden urval för publ'!$B$2:$H$490,MATCH(K$3,'Miljövärden urval för publ'!$B$2:$H$2,0),FALSE)),"",VLOOKUP($J257,'Miljövärden urval för publ'!$B$2:$H$490,MATCH(K$3,'Miljövärden urval för publ'!$B$2:$H$2,0),FALSE))</f>
        <v>0.462229</v>
      </c>
      <c r="L257" s="45">
        <f>IF(ISERROR(VLOOKUP($J257,'Miljövärden urval för publ'!$B$2:$H$490,MATCH(L$3,'Miljövärden urval för publ'!$B$2:$H$2,0),FALSE)),"",VLOOKUP($J257,'Miljövärden urval för publ'!$B$2:$H$490,MATCH(L$3,'Miljövärden urval för publ'!$B$2:$H$2,0),FALSE))</f>
        <v>101.875</v>
      </c>
      <c r="M257" s="45">
        <f>IF(ISERROR(VLOOKUP($J257,'Miljövärden urval för publ'!$B$2:$H$490,MATCH(M$3,'Miljövärden urval för publ'!$B$2:$H$2,0),FALSE)),"",VLOOKUP($J257,'Miljövärden urval för publ'!$B$2:$H$490,MATCH(M$3,'Miljövärden urval för publ'!$B$2:$H$2,0),FALSE))</f>
        <v>6.8743699999999999</v>
      </c>
      <c r="N257" s="45">
        <f>IF(ISERROR(VLOOKUP($J257,'Miljövärden urval för publ'!$B$2:$H$490,MATCH(N$3,'Miljövärden urval för publ'!$B$2:$H$2,0),FALSE)),"",VLOOKUP($J257,'Miljövärden urval för publ'!$B$2:$H$490,MATCH(N$3,'Miljövärden urval för publ'!$B$2:$H$2,0),FALSE))</f>
        <v>0.27932899999999999</v>
      </c>
    </row>
    <row r="258" spans="1:14" x14ac:dyDescent="0.35">
      <c r="A258" s="65" t="s">
        <v>327</v>
      </c>
      <c r="B258" s="65" t="s">
        <v>328</v>
      </c>
      <c r="D258" s="60" t="str">
        <f>VLOOKUP(B258,'Miljövärden urval för publ'!$B$2:$V$480,MATCH("ska publiceras:",'Miljövärden urval för publ'!$B$2:$T$2,0),FALSE)</f>
        <v>ja</v>
      </c>
      <c r="E258" s="61">
        <f t="shared" si="9"/>
        <v>198</v>
      </c>
      <c r="H258" s="45">
        <v>256</v>
      </c>
      <c r="I258" s="45" t="str">
        <f t="shared" si="10"/>
        <v>Sollentuna Energi AB</v>
      </c>
      <c r="J258" s="45" t="str">
        <f t="shared" si="11"/>
        <v>Sollentuna</v>
      </c>
      <c r="K258" s="45">
        <f>IF(ISERROR(VLOOKUP($J258,'Miljövärden urval för publ'!$B$2:$H$490,MATCH(K$3,'Miljövärden urval för publ'!$B$2:$H$2,0),FALSE)),"",VLOOKUP($J258,'Miljövärden urval för publ'!$B$2:$H$490,MATCH(K$3,'Miljövärden urval för publ'!$B$2:$H$2,0),FALSE))</f>
        <v>0.289331</v>
      </c>
      <c r="L258" s="45">
        <f>IF(ISERROR(VLOOKUP($J258,'Miljövärden urval för publ'!$B$2:$H$490,MATCH(L$3,'Miljövärden urval för publ'!$B$2:$H$2,0),FALSE)),"",VLOOKUP($J258,'Miljövärden urval för publ'!$B$2:$H$490,MATCH(L$3,'Miljövärden urval för publ'!$B$2:$H$2,0),FALSE))</f>
        <v>33.208399999999997</v>
      </c>
      <c r="M258" s="45">
        <f>IF(ISERROR(VLOOKUP($J258,'Miljövärden urval för publ'!$B$2:$H$490,MATCH(M$3,'Miljövärden urval för publ'!$B$2:$H$2,0),FALSE)),"",VLOOKUP($J258,'Miljövärden urval för publ'!$B$2:$H$490,MATCH(M$3,'Miljövärden urval för publ'!$B$2:$H$2,0),FALSE))</f>
        <v>7.4514399999999998</v>
      </c>
      <c r="N258" s="45">
        <f>IF(ISERROR(VLOOKUP($J258,'Miljövärden urval för publ'!$B$2:$H$490,MATCH(N$3,'Miljövärden urval för publ'!$B$2:$H$2,0),FALSE)),"",VLOOKUP($J258,'Miljövärden urval för publ'!$B$2:$H$490,MATCH(N$3,'Miljövärden urval för publ'!$B$2:$H$2,0),FALSE))</f>
        <v>1.84052E-2</v>
      </c>
    </row>
    <row r="259" spans="1:14" x14ac:dyDescent="0.35">
      <c r="A259" s="65" t="s">
        <v>329</v>
      </c>
      <c r="B259" s="65" t="s">
        <v>330</v>
      </c>
      <c r="D259" s="60" t="str">
        <f>VLOOKUP(B259,'Miljövärden urval för publ'!$B$2:$V$480,MATCH("ska publiceras:",'Miljövärden urval för publ'!$B$2:$T$2,0),FALSE)</f>
        <v>ja</v>
      </c>
      <c r="E259" s="61">
        <f t="shared" si="9"/>
        <v>199</v>
      </c>
      <c r="H259" s="45">
        <v>257</v>
      </c>
      <c r="I259" s="45" t="str">
        <f t="shared" si="10"/>
        <v>Hedemora Energi AB</v>
      </c>
      <c r="J259" s="45" t="str">
        <f t="shared" si="11"/>
        <v>St Skedvi</v>
      </c>
      <c r="K259" s="45">
        <f>IF(ISERROR(VLOOKUP($J259,'Miljövärden urval för publ'!$B$2:$H$490,MATCH(K$3,'Miljövärden urval för publ'!$B$2:$H$2,0),FALSE)),"",VLOOKUP($J259,'Miljövärden urval för publ'!$B$2:$H$490,MATCH(K$3,'Miljövärden urval för publ'!$B$2:$H$2,0),FALSE))</f>
        <v>0.26043899999999998</v>
      </c>
      <c r="L259" s="45">
        <f>IF(ISERROR(VLOOKUP($J259,'Miljövärden urval för publ'!$B$2:$H$490,MATCH(L$3,'Miljövärden urval för publ'!$B$2:$H$2,0),FALSE)),"",VLOOKUP($J259,'Miljövärden urval för publ'!$B$2:$H$490,MATCH(L$3,'Miljövärden urval för publ'!$B$2:$H$2,0),FALSE))</f>
        <v>56.4465</v>
      </c>
      <c r="M259" s="45">
        <f>IF(ISERROR(VLOOKUP($J259,'Miljövärden urval för publ'!$B$2:$H$490,MATCH(M$3,'Miljövärden urval för publ'!$B$2:$H$2,0),FALSE)),"",VLOOKUP($J259,'Miljövärden urval för publ'!$B$2:$H$490,MATCH(M$3,'Miljövärden urval för publ'!$B$2:$H$2,0),FALSE))</f>
        <v>10.154500000000001</v>
      </c>
      <c r="N259" s="45">
        <f>IF(ISERROR(VLOOKUP($J259,'Miljövärden urval för publ'!$B$2:$H$490,MATCH(N$3,'Miljövärden urval för publ'!$B$2:$H$2,0),FALSE)),"",VLOOKUP($J259,'Miljövärden urval för publ'!$B$2:$H$490,MATCH(N$3,'Miljövärden urval för publ'!$B$2:$H$2,0),FALSE))</f>
        <v>0.12704699999999999</v>
      </c>
    </row>
    <row r="260" spans="1:14" x14ac:dyDescent="0.35">
      <c r="A260" s="65" t="s">
        <v>18</v>
      </c>
      <c r="B260" s="65" t="s">
        <v>21</v>
      </c>
      <c r="D260" s="60" t="str">
        <f>VLOOKUP(B260,'Miljövärden urval för publ'!$B$2:$V$480,MATCH("ska publiceras:",'Miljövärden urval för publ'!$B$2:$T$2,0),FALSE)</f>
        <v>nej</v>
      </c>
      <c r="E260" s="61">
        <f t="shared" ref="E260:E323" si="12">IF(ISERROR(D260),E259,IF(D260="ja",E259+1,E259))</f>
        <v>199</v>
      </c>
      <c r="H260" s="45">
        <v>258</v>
      </c>
      <c r="I260" s="45" t="str">
        <f t="shared" si="10"/>
        <v>E.ON Värme Sverige AB</v>
      </c>
      <c r="J260" s="45" t="str">
        <f t="shared" si="11"/>
        <v>Staffanstorp</v>
      </c>
      <c r="K260" s="45">
        <f>IF(ISERROR(VLOOKUP($J260,'Miljövärden urval för publ'!$B$2:$H$490,MATCH(K$3,'Miljövärden urval för publ'!$B$2:$H$2,0),FALSE)),"",VLOOKUP($J260,'Miljövärden urval för publ'!$B$2:$H$490,MATCH(K$3,'Miljövärden urval för publ'!$B$2:$H$2,0),FALSE))</f>
        <v>0.26272800000000002</v>
      </c>
      <c r="L260" s="45">
        <f>IF(ISERROR(VLOOKUP($J260,'Miljövärden urval för publ'!$B$2:$H$490,MATCH(L$3,'Miljövärden urval för publ'!$B$2:$H$2,0),FALSE)),"",VLOOKUP($J260,'Miljövärden urval för publ'!$B$2:$H$490,MATCH(L$3,'Miljövärden urval för publ'!$B$2:$H$2,0),FALSE))</f>
        <v>47.395200000000003</v>
      </c>
      <c r="M260" s="45">
        <f>IF(ISERROR(VLOOKUP($J260,'Miljövärden urval för publ'!$B$2:$H$490,MATCH(M$3,'Miljövärden urval för publ'!$B$2:$H$2,0),FALSE)),"",VLOOKUP($J260,'Miljövärden urval för publ'!$B$2:$H$490,MATCH(M$3,'Miljövärden urval för publ'!$B$2:$H$2,0),FALSE))</f>
        <v>12.884499999999999</v>
      </c>
      <c r="N260" s="45">
        <f>IF(ISERROR(VLOOKUP($J260,'Miljövärden urval för publ'!$B$2:$H$490,MATCH(N$3,'Miljövärden urval för publ'!$B$2:$H$2,0),FALSE)),"",VLOOKUP($J260,'Miljövärden urval för publ'!$B$2:$H$490,MATCH(N$3,'Miljövärden urval för publ'!$B$2:$H$2,0),FALSE))</f>
        <v>0.113399</v>
      </c>
    </row>
    <row r="261" spans="1:14" x14ac:dyDescent="0.35">
      <c r="A261" s="65" t="s">
        <v>605</v>
      </c>
      <c r="B261" s="65" t="s">
        <v>610</v>
      </c>
      <c r="D261" s="60" t="str">
        <f>VLOOKUP(B261,'Miljövärden urval för publ'!$B$2:$V$480,MATCH("ska publiceras:",'Miljövärden urval för publ'!$B$2:$T$2,0),FALSE)</f>
        <v>ja</v>
      </c>
      <c r="E261" s="61">
        <f t="shared" si="12"/>
        <v>200</v>
      </c>
      <c r="H261" s="45">
        <v>259</v>
      </c>
      <c r="I261" s="45" t="str">
        <f t="shared" ref="I261:I324" si="13">IF(ISERROR(INDEX($A$4:$E$490,MATCH($H261,$E$4:$E$490,0),1)),"",INDEX($A$4:$E$490,MATCH($H261,$E$4:$E$490,0),1))</f>
        <v>Lerum Fjärrvärme AB</v>
      </c>
      <c r="J261" s="45" t="str">
        <f t="shared" si="11"/>
        <v>Stenkullen</v>
      </c>
      <c r="K261" s="45">
        <f>IF(ISERROR(VLOOKUP($J261,'Miljövärden urval för publ'!$B$2:$H$490,MATCH(K$3,'Miljövärden urval för publ'!$B$2:$H$2,0),FALSE)),"",VLOOKUP($J261,'Miljövärden urval för publ'!$B$2:$H$490,MATCH(K$3,'Miljövärden urval för publ'!$B$2:$H$2,0),FALSE))</f>
        <v>0.11655</v>
      </c>
      <c r="L261" s="45">
        <f>IF(ISERROR(VLOOKUP($J261,'Miljövärden urval för publ'!$B$2:$H$490,MATCH(L$3,'Miljövärden urval för publ'!$B$2:$H$2,0),FALSE)),"",VLOOKUP($J261,'Miljövärden urval för publ'!$B$2:$H$490,MATCH(L$3,'Miljövärden urval för publ'!$B$2:$H$2,0),FALSE))</f>
        <v>12.4458</v>
      </c>
      <c r="M261" s="45">
        <f>IF(ISERROR(VLOOKUP($J261,'Miljövärden urval för publ'!$B$2:$H$490,MATCH(M$3,'Miljövärden urval för publ'!$B$2:$H$2,0),FALSE)),"",VLOOKUP($J261,'Miljövärden urval för publ'!$B$2:$H$490,MATCH(M$3,'Miljövärden urval för publ'!$B$2:$H$2,0),FALSE))</f>
        <v>10.389900000000001</v>
      </c>
      <c r="N261" s="45">
        <f>IF(ISERROR(VLOOKUP($J261,'Miljövärden urval för publ'!$B$2:$H$490,MATCH(N$3,'Miljövärden urval för publ'!$B$2:$H$2,0),FALSE)),"",VLOOKUP($J261,'Miljövärden urval för publ'!$B$2:$H$490,MATCH(N$3,'Miljövärden urval för publ'!$B$2:$H$2,0),FALSE))</f>
        <v>3.8095200000000003E-2</v>
      </c>
    </row>
    <row r="262" spans="1:14" x14ac:dyDescent="0.35">
      <c r="A262" s="65" t="s">
        <v>80</v>
      </c>
      <c r="B262" s="65" t="s">
        <v>105</v>
      </c>
      <c r="D262" s="60" t="str">
        <f>VLOOKUP(B262,'Miljövärden urval för publ'!$B$2:$V$480,MATCH("ska publiceras:",'Miljövärden urval för publ'!$B$2:$T$2,0),FALSE)</f>
        <v>ja</v>
      </c>
      <c r="E262" s="61">
        <f t="shared" si="12"/>
        <v>201</v>
      </c>
      <c r="H262" s="45">
        <v>260</v>
      </c>
      <c r="I262" s="45" t="str">
        <f t="shared" si="13"/>
        <v>Jönköping Energi AB</v>
      </c>
      <c r="J262" s="45" t="str">
        <f t="shared" ref="J262:J325" si="14">IF(ISERROR(INDEX($A$4:$E$490,MATCH($H262,$E$4:$E$490,0),2)),"",INDEX($A$4:$E$490,MATCH($H262,$E$4:$E$490,0),2))</f>
        <v>Stensholm</v>
      </c>
      <c r="K262" s="45">
        <f>IF(ISERROR(VLOOKUP($J262,'Miljövärden urval för publ'!$B$2:$H$490,MATCH(K$3,'Miljövärden urval för publ'!$B$2:$H$2,0),FALSE)),"",VLOOKUP($J262,'Miljövärden urval för publ'!$B$2:$H$490,MATCH(K$3,'Miljövärden urval för publ'!$B$2:$H$2,0),FALSE))</f>
        <v>0.21177199999999999</v>
      </c>
      <c r="L262" s="45">
        <f>IF(ISERROR(VLOOKUP($J262,'Miljövärden urval för publ'!$B$2:$H$490,MATCH(L$3,'Miljövärden urval för publ'!$B$2:$H$2,0),FALSE)),"",VLOOKUP($J262,'Miljövärden urval för publ'!$B$2:$H$490,MATCH(L$3,'Miljövärden urval för publ'!$B$2:$H$2,0),FALSE))</f>
        <v>18.95</v>
      </c>
      <c r="M262" s="45">
        <f>IF(ISERROR(VLOOKUP($J262,'Miljövärden urval för publ'!$B$2:$H$490,MATCH(M$3,'Miljövärden urval för publ'!$B$2:$H$2,0),FALSE)),"",VLOOKUP($J262,'Miljövärden urval för publ'!$B$2:$H$490,MATCH(M$3,'Miljövärden urval för publ'!$B$2:$H$2,0),FALSE))</f>
        <v>17.199300000000001</v>
      </c>
      <c r="N262" s="45">
        <f>IF(ISERROR(VLOOKUP($J262,'Miljövärden urval för publ'!$B$2:$H$490,MATCH(N$3,'Miljövärden urval för publ'!$B$2:$H$2,0),FALSE)),"",VLOOKUP($J262,'Miljövärden urval för publ'!$B$2:$H$490,MATCH(N$3,'Miljövärden urval för publ'!$B$2:$H$2,0),FALSE))</f>
        <v>3.2835799999999998E-2</v>
      </c>
    </row>
    <row r="263" spans="1:14" x14ac:dyDescent="0.35">
      <c r="A263" s="65" t="s">
        <v>393</v>
      </c>
      <c r="B263" s="65" t="s">
        <v>395</v>
      </c>
      <c r="D263" s="60" t="str">
        <f>VLOOKUP(B263,'Miljövärden urval för publ'!$B$2:$V$480,MATCH("ska publiceras:",'Miljövärden urval för publ'!$B$2:$T$2,0),FALSE)</f>
        <v>nej</v>
      </c>
      <c r="E263" s="61">
        <f t="shared" si="12"/>
        <v>201</v>
      </c>
      <c r="H263" s="45">
        <v>261</v>
      </c>
      <c r="I263" s="45" t="str">
        <f t="shared" si="13"/>
        <v>Falbygdens Energi AB</v>
      </c>
      <c r="J263" s="45" t="str">
        <f t="shared" si="14"/>
        <v>Stenstorp</v>
      </c>
      <c r="K263" s="45">
        <f>IF(ISERROR(VLOOKUP($J263,'Miljövärden urval för publ'!$B$2:$H$490,MATCH(K$3,'Miljövärden urval för publ'!$B$2:$H$2,0),FALSE)),"",VLOOKUP($J263,'Miljövärden urval för publ'!$B$2:$H$490,MATCH(K$3,'Miljövärden urval för publ'!$B$2:$H$2,0),FALSE))</f>
        <v>0.226216</v>
      </c>
      <c r="L263" s="45">
        <f>IF(ISERROR(VLOOKUP($J263,'Miljövärden urval för publ'!$B$2:$H$490,MATCH(L$3,'Miljövärden urval för publ'!$B$2:$H$2,0),FALSE)),"",VLOOKUP($J263,'Miljövärden urval för publ'!$B$2:$H$490,MATCH(L$3,'Miljövärden urval för publ'!$B$2:$H$2,0),FALSE))</f>
        <v>18.8156</v>
      </c>
      <c r="M263" s="45">
        <f>IF(ISERROR(VLOOKUP($J263,'Miljövärden urval för publ'!$B$2:$H$490,MATCH(M$3,'Miljövärden urval för publ'!$B$2:$H$2,0),FALSE)),"",VLOOKUP($J263,'Miljövärden urval för publ'!$B$2:$H$490,MATCH(M$3,'Miljövärden urval för publ'!$B$2:$H$2,0),FALSE))</f>
        <v>13.827199999999999</v>
      </c>
      <c r="N263" s="45">
        <f>IF(ISERROR(VLOOKUP($J263,'Miljövärden urval för publ'!$B$2:$H$490,MATCH(N$3,'Miljövärden urval för publ'!$B$2:$H$2,0),FALSE)),"",VLOOKUP($J263,'Miljövärden urval för publ'!$B$2:$H$490,MATCH(N$3,'Miljövärden urval för publ'!$B$2:$H$2,0),FALSE))</f>
        <v>1.45264E-2</v>
      </c>
    </row>
    <row r="264" spans="1:14" x14ac:dyDescent="0.35">
      <c r="A264" s="65" t="s">
        <v>521</v>
      </c>
      <c r="B264" s="65" t="s">
        <v>528</v>
      </c>
      <c r="D264" s="60" t="str">
        <f>VLOOKUP(B264,'Miljövärden urval för publ'!$B$2:$V$480,MATCH("ska publiceras:",'Miljövärden urval för publ'!$B$2:$T$2,0),FALSE)</f>
        <v>ja</v>
      </c>
      <c r="E264" s="61">
        <f t="shared" si="12"/>
        <v>202</v>
      </c>
      <c r="H264" s="45">
        <v>262</v>
      </c>
      <c r="I264" s="45" t="str">
        <f t="shared" si="13"/>
        <v>Stenungsunds Energi &amp; Miljö AB</v>
      </c>
      <c r="J264" s="45" t="str">
        <f t="shared" si="14"/>
        <v>Stenungsund</v>
      </c>
      <c r="K264" s="45">
        <f>IF(ISERROR(VLOOKUP($J264,'Miljövärden urval för publ'!$B$2:$H$490,MATCH(K$3,'Miljövärden urval för publ'!$B$2:$H$2,0),FALSE)),"",VLOOKUP($J264,'Miljövärden urval för publ'!$B$2:$H$490,MATCH(K$3,'Miljövärden urval för publ'!$B$2:$H$2,0),FALSE))</f>
        <v>6.6970500000000002E-2</v>
      </c>
      <c r="L264" s="45">
        <f>IF(ISERROR(VLOOKUP($J264,'Miljövärden urval för publ'!$B$2:$H$490,MATCH(L$3,'Miljövärden urval för publ'!$B$2:$H$2,0),FALSE)),"",VLOOKUP($J264,'Miljövärden urval för publ'!$B$2:$H$490,MATCH(L$3,'Miljövärden urval för publ'!$B$2:$H$2,0),FALSE))</f>
        <v>10.5412</v>
      </c>
      <c r="M264" s="45">
        <f>IF(ISERROR(VLOOKUP($J264,'Miljövärden urval för publ'!$B$2:$H$490,MATCH(M$3,'Miljövärden urval för publ'!$B$2:$H$2,0),FALSE)),"",VLOOKUP($J264,'Miljövärden urval för publ'!$B$2:$H$490,MATCH(M$3,'Miljövärden urval för publ'!$B$2:$H$2,0),FALSE))</f>
        <v>1.38975</v>
      </c>
      <c r="N264" s="45">
        <f>IF(ISERROR(VLOOKUP($J264,'Miljövärden urval för publ'!$B$2:$H$490,MATCH(N$3,'Miljövärden urval för publ'!$B$2:$H$2,0),FALSE)),"",VLOOKUP($J264,'Miljövärden urval för publ'!$B$2:$H$490,MATCH(N$3,'Miljövärden urval för publ'!$B$2:$H$2,0),FALSE))</f>
        <v>3.1817199999999997E-2</v>
      </c>
    </row>
    <row r="265" spans="1:14" x14ac:dyDescent="0.35">
      <c r="A265" s="65" t="s">
        <v>331</v>
      </c>
      <c r="B265" s="65" t="s">
        <v>332</v>
      </c>
      <c r="D265" s="60" t="str">
        <f>VLOOKUP(B265,'Miljövärden urval för publ'!$B$2:$V$480,MATCH("ska publiceras:",'Miljövärden urval för publ'!$B$2:$T$2,0),FALSE)</f>
        <v>nej</v>
      </c>
      <c r="E265" s="61">
        <f t="shared" si="12"/>
        <v>202</v>
      </c>
      <c r="H265" s="45">
        <v>263</v>
      </c>
      <c r="I265" s="45" t="str">
        <f t="shared" si="13"/>
        <v>Fortum Värme,  AB s.m. Stockholms stad</v>
      </c>
      <c r="J265" s="45" t="str">
        <f t="shared" si="14"/>
        <v>Stockholm</v>
      </c>
      <c r="K265" s="45">
        <f>IF(ISERROR(VLOOKUP($J265,'Miljövärden urval för publ'!$B$2:$H$490,MATCH(K$3,'Miljövärden urval för publ'!$B$2:$H$2,0),FALSE)),"",VLOOKUP($J265,'Miljövärden urval för publ'!$B$2:$H$490,MATCH(K$3,'Miljövärden urval för publ'!$B$2:$H$2,0),FALSE))</f>
        <v>0.211532</v>
      </c>
      <c r="L265" s="45">
        <f>IF(ISERROR(VLOOKUP($J265,'Miljövärden urval för publ'!$B$2:$H$490,MATCH(L$3,'Miljövärden urval för publ'!$B$2:$H$2,0),FALSE)),"",VLOOKUP($J265,'Miljövärden urval för publ'!$B$2:$H$490,MATCH(L$3,'Miljövärden urval för publ'!$B$2:$H$2,0),FALSE))</f>
        <v>81.922700000000006</v>
      </c>
      <c r="M265" s="45">
        <f>IF(ISERROR(VLOOKUP($J265,'Miljövärden urval för publ'!$B$2:$H$490,MATCH(M$3,'Miljövärden urval för publ'!$B$2:$H$2,0),FALSE)),"",VLOOKUP($J265,'Miljövärden urval för publ'!$B$2:$H$490,MATCH(M$3,'Miljövärden urval för publ'!$B$2:$H$2,0),FALSE))</f>
        <v>7.8112700000000004</v>
      </c>
      <c r="N265" s="45">
        <f>IF(ISERROR(VLOOKUP($J265,'Miljövärden urval för publ'!$B$2:$H$490,MATCH(N$3,'Miljövärden urval för publ'!$B$2:$H$2,0),FALSE)),"",VLOOKUP($J265,'Miljövärden urval för publ'!$B$2:$H$490,MATCH(N$3,'Miljövärden urval för publ'!$B$2:$H$2,0),FALSE))</f>
        <v>0.122457</v>
      </c>
    </row>
    <row r="266" spans="1:14" x14ac:dyDescent="0.35">
      <c r="A266" s="65" t="s">
        <v>498</v>
      </c>
      <c r="B266" s="65" t="s">
        <v>500</v>
      </c>
      <c r="D266" s="60" t="str">
        <f>VLOOKUP(B266,'Miljövärden urval för publ'!$B$2:$V$480,MATCH("ska publiceras:",'Miljövärden urval för publ'!$B$2:$T$2,0),FALSE)</f>
        <v>ja</v>
      </c>
      <c r="E266" s="61">
        <f t="shared" si="12"/>
        <v>203</v>
      </c>
      <c r="H266" s="45">
        <v>264</v>
      </c>
      <c r="I266" s="45" t="str">
        <f t="shared" si="13"/>
        <v>Stenungsunds Energi &amp; Miljö AB</v>
      </c>
      <c r="J266" s="45" t="str">
        <f t="shared" si="14"/>
        <v>Stora Höga</v>
      </c>
      <c r="K266" s="45">
        <f>IF(ISERROR(VLOOKUP($J266,'Miljövärden urval för publ'!$B$2:$H$490,MATCH(K$3,'Miljövärden urval för publ'!$B$2:$H$2,0),FALSE)),"",VLOOKUP($J266,'Miljövärden urval för publ'!$B$2:$H$490,MATCH(K$3,'Miljövärden urval för publ'!$B$2:$H$2,0),FALSE))</f>
        <v>0.42522199999999999</v>
      </c>
      <c r="L266" s="45">
        <f>IF(ISERROR(VLOOKUP($J266,'Miljövärden urval för publ'!$B$2:$H$490,MATCH(L$3,'Miljövärden urval för publ'!$B$2:$H$2,0),FALSE)),"",VLOOKUP($J266,'Miljövärden urval för publ'!$B$2:$H$490,MATCH(L$3,'Miljövärden urval för publ'!$B$2:$H$2,0),FALSE))</f>
        <v>70.101299999999995</v>
      </c>
      <c r="M266" s="45">
        <f>IF(ISERROR(VLOOKUP($J266,'Miljövärden urval för publ'!$B$2:$H$490,MATCH(M$3,'Miljövärden urval för publ'!$B$2:$H$2,0),FALSE)),"",VLOOKUP($J266,'Miljövärden urval för publ'!$B$2:$H$490,MATCH(M$3,'Miljövärden urval för publ'!$B$2:$H$2,0),FALSE))</f>
        <v>14.862299999999999</v>
      </c>
      <c r="N266" s="45">
        <f>IF(ISERROR(VLOOKUP($J266,'Miljövärden urval för publ'!$B$2:$H$490,MATCH(N$3,'Miljövärden urval för publ'!$B$2:$H$2,0),FALSE)),"",VLOOKUP($J266,'Miljövärden urval för publ'!$B$2:$H$490,MATCH(N$3,'Miljövärden urval för publ'!$B$2:$H$2,0),FALSE))</f>
        <v>0.19226799999999999</v>
      </c>
    </row>
    <row r="267" spans="1:14" x14ac:dyDescent="0.35">
      <c r="A267" s="65" t="s">
        <v>333</v>
      </c>
      <c r="B267" s="65" t="s">
        <v>334</v>
      </c>
      <c r="D267" s="60" t="str">
        <f>VLOOKUP(B267,'Miljövärden urval för publ'!$B$2:$V$480,MATCH("ska publiceras:",'Miljövärden urval för publ'!$B$2:$T$2,0),FALSE)</f>
        <v>nej</v>
      </c>
      <c r="E267" s="61">
        <f t="shared" si="12"/>
        <v>203</v>
      </c>
      <c r="H267" s="45">
        <v>265</v>
      </c>
      <c r="I267" s="45" t="str">
        <f t="shared" si="13"/>
        <v>Vimmerby Energi &amp; Miljö AB</v>
      </c>
      <c r="J267" s="45" t="str">
        <f t="shared" si="14"/>
        <v>Storebro</v>
      </c>
      <c r="K267" s="45">
        <f>IF(ISERROR(VLOOKUP($J267,'Miljövärden urval för publ'!$B$2:$H$490,MATCH(K$3,'Miljövärden urval för publ'!$B$2:$H$2,0),FALSE)),"",VLOOKUP($J267,'Miljövärden urval för publ'!$B$2:$H$490,MATCH(K$3,'Miljövärden urval för publ'!$B$2:$H$2,0),FALSE))</f>
        <v>6.6925999999999999E-2</v>
      </c>
      <c r="L267" s="45">
        <f>IF(ISERROR(VLOOKUP($J267,'Miljövärden urval för publ'!$B$2:$H$490,MATCH(L$3,'Miljövärden urval för publ'!$B$2:$H$2,0),FALSE)),"",VLOOKUP($J267,'Miljövärden urval för publ'!$B$2:$H$490,MATCH(L$3,'Miljövärden urval för publ'!$B$2:$H$2,0),FALSE))</f>
        <v>12.8164</v>
      </c>
      <c r="M267" s="45">
        <f>IF(ISERROR(VLOOKUP($J267,'Miljövärden urval för publ'!$B$2:$H$490,MATCH(M$3,'Miljövärden urval för publ'!$B$2:$H$2,0),FALSE)),"",VLOOKUP($J267,'Miljövärden urval för publ'!$B$2:$H$490,MATCH(M$3,'Miljövärden urval för publ'!$B$2:$H$2,0),FALSE))</f>
        <v>9.8785699999999999</v>
      </c>
      <c r="N267" s="45">
        <f>IF(ISERROR(VLOOKUP($J267,'Miljövärden urval för publ'!$B$2:$H$490,MATCH(N$3,'Miljövärden urval för publ'!$B$2:$H$2,0),FALSE)),"",VLOOKUP($J267,'Miljövärden urval för publ'!$B$2:$H$490,MATCH(N$3,'Miljövärden urval för publ'!$B$2:$H$2,0),FALSE))</f>
        <v>0</v>
      </c>
    </row>
    <row r="268" spans="1:14" x14ac:dyDescent="0.35">
      <c r="A268" s="65" t="s">
        <v>339</v>
      </c>
      <c r="B268" s="65" t="s">
        <v>340</v>
      </c>
      <c r="D268" s="60" t="str">
        <f>VLOOKUP(B268,'Miljövärden urval för publ'!$B$2:$V$480,MATCH("ska publiceras:",'Miljövärden urval för publ'!$B$2:$T$2,0),FALSE)</f>
        <v>ja</v>
      </c>
      <c r="E268" s="61">
        <f t="shared" si="12"/>
        <v>204</v>
      </c>
      <c r="H268" s="45">
        <v>266</v>
      </c>
      <c r="I268" s="45" t="str">
        <f t="shared" si="13"/>
        <v>Rindi Energi AB</v>
      </c>
      <c r="J268" s="45" t="str">
        <f t="shared" si="14"/>
        <v>Storfors</v>
      </c>
      <c r="K268" s="45">
        <f>IF(ISERROR(VLOOKUP($J268,'Miljövärden urval för publ'!$B$2:$H$490,MATCH(K$3,'Miljövärden urval för publ'!$B$2:$H$2,0),FALSE)),"",VLOOKUP($J268,'Miljövärden urval för publ'!$B$2:$H$490,MATCH(K$3,'Miljövärden urval för publ'!$B$2:$H$2,0),FALSE))</f>
        <v>0.58133100000000004</v>
      </c>
      <c r="L268" s="45">
        <f>IF(ISERROR(VLOOKUP($J268,'Miljövärden urval för publ'!$B$2:$H$490,MATCH(L$3,'Miljövärden urval för publ'!$B$2:$H$2,0),FALSE)),"",VLOOKUP($J268,'Miljövärden urval för publ'!$B$2:$H$490,MATCH(L$3,'Miljövärden urval för publ'!$B$2:$H$2,0),FALSE))</f>
        <v>108.193</v>
      </c>
      <c r="M268" s="45">
        <f>IF(ISERROR(VLOOKUP($J268,'Miljövärden urval för publ'!$B$2:$H$490,MATCH(M$3,'Miljövärden urval för publ'!$B$2:$H$2,0),FALSE)),"",VLOOKUP($J268,'Miljövärden urval för publ'!$B$2:$H$490,MATCH(M$3,'Miljövärden urval för publ'!$B$2:$H$2,0),FALSE))</f>
        <v>22.679600000000001</v>
      </c>
      <c r="N268" s="45">
        <f>IF(ISERROR(VLOOKUP($J268,'Miljövärden urval för publ'!$B$2:$H$490,MATCH(N$3,'Miljövärden urval för publ'!$B$2:$H$2,0),FALSE)),"",VLOOKUP($J268,'Miljövärden urval för publ'!$B$2:$H$490,MATCH(N$3,'Miljövärden urval för publ'!$B$2:$H$2,0),FALSE))</f>
        <v>0.230263</v>
      </c>
    </row>
    <row r="269" spans="1:14" x14ac:dyDescent="0.35">
      <c r="A269" s="65" t="s">
        <v>339</v>
      </c>
      <c r="B269" s="65" t="s">
        <v>341</v>
      </c>
      <c r="D269" s="60" t="str">
        <f>VLOOKUP(B269,'Miljövärden urval för publ'!$B$2:$V$480,MATCH("ska publiceras:",'Miljövärden urval för publ'!$B$2:$T$2,0),FALSE)</f>
        <v>ja</v>
      </c>
      <c r="E269" s="61">
        <f t="shared" si="12"/>
        <v>205</v>
      </c>
      <c r="H269" s="45">
        <v>267</v>
      </c>
      <c r="I269" s="45" t="str">
        <f t="shared" si="13"/>
        <v>Skellefteå Kraft AB</v>
      </c>
      <c r="J269" s="45" t="str">
        <f t="shared" si="14"/>
        <v>Storuman</v>
      </c>
      <c r="K269" s="45">
        <f>IF(ISERROR(VLOOKUP($J269,'Miljövärden urval för publ'!$B$2:$H$490,MATCH(K$3,'Miljövärden urval för publ'!$B$2:$H$2,0),FALSE)),"",VLOOKUP($J269,'Miljövärden urval för publ'!$B$2:$H$490,MATCH(K$3,'Miljövärden urval för publ'!$B$2:$H$2,0),FALSE))</f>
        <v>0.30918499999999999</v>
      </c>
      <c r="L269" s="45">
        <f>IF(ISERROR(VLOOKUP($J269,'Miljövärden urval för publ'!$B$2:$H$490,MATCH(L$3,'Miljövärden urval för publ'!$B$2:$H$2,0),FALSE)),"",VLOOKUP($J269,'Miljövärden urval för publ'!$B$2:$H$490,MATCH(L$3,'Miljövärden urval för publ'!$B$2:$H$2,0),FALSE))</f>
        <v>93.330299999999994</v>
      </c>
      <c r="M269" s="45">
        <f>IF(ISERROR(VLOOKUP($J269,'Miljövärden urval för publ'!$B$2:$H$490,MATCH(M$3,'Miljövärden urval för publ'!$B$2:$H$2,0),FALSE)),"",VLOOKUP($J269,'Miljövärden urval för publ'!$B$2:$H$490,MATCH(M$3,'Miljövärden urval för publ'!$B$2:$H$2,0),FALSE))</f>
        <v>17.921900000000001</v>
      </c>
      <c r="N269" s="45">
        <f>IF(ISERROR(VLOOKUP($J269,'Miljövärden urval för publ'!$B$2:$H$490,MATCH(N$3,'Miljövärden urval för publ'!$B$2:$H$2,0),FALSE)),"",VLOOKUP($J269,'Miljövärden urval för publ'!$B$2:$H$490,MATCH(N$3,'Miljövärden urval för publ'!$B$2:$H$2,0),FALSE))</f>
        <v>1.6098299999999999E-2</v>
      </c>
    </row>
    <row r="270" spans="1:14" x14ac:dyDescent="0.35">
      <c r="A270" s="65" t="s">
        <v>80</v>
      </c>
      <c r="B270" s="65" t="s">
        <v>106</v>
      </c>
      <c r="D270" s="60" t="str">
        <f>VLOOKUP(B270,'Miljövärden urval för publ'!$B$2:$V$480,MATCH("ska publiceras:",'Miljövärden urval för publ'!$B$2:$T$2,0),FALSE)</f>
        <v>ja</v>
      </c>
      <c r="E270" s="61">
        <f t="shared" si="12"/>
        <v>206</v>
      </c>
      <c r="H270" s="45">
        <v>268</v>
      </c>
      <c r="I270" s="45" t="str">
        <f t="shared" si="13"/>
        <v>Vattenfall AB Värme</v>
      </c>
      <c r="J270" s="45" t="str">
        <f t="shared" si="14"/>
        <v>Storvreta</v>
      </c>
      <c r="K270" s="45">
        <f>IF(ISERROR(VLOOKUP($J270,'Miljövärden urval för publ'!$B$2:$H$490,MATCH(K$3,'Miljövärden urval för publ'!$B$2:$H$2,0),FALSE)),"",VLOOKUP($J270,'Miljövärden urval för publ'!$B$2:$H$490,MATCH(K$3,'Miljövärden urval för publ'!$B$2:$H$2,0),FALSE))</f>
        <v>0.25455800000000001</v>
      </c>
      <c r="L270" s="45">
        <f>IF(ISERROR(VLOOKUP($J270,'Miljövärden urval för publ'!$B$2:$H$490,MATCH(L$3,'Miljövärden urval för publ'!$B$2:$H$2,0),FALSE)),"",VLOOKUP($J270,'Miljövärden urval för publ'!$B$2:$H$490,MATCH(L$3,'Miljövärden urval för publ'!$B$2:$H$2,0),FALSE))</f>
        <v>25.399699999999999</v>
      </c>
      <c r="M270" s="45">
        <f>IF(ISERROR(VLOOKUP($J270,'Miljövärden urval för publ'!$B$2:$H$490,MATCH(M$3,'Miljövärden urval för publ'!$B$2:$H$2,0),FALSE)),"",VLOOKUP($J270,'Miljövärden urval för publ'!$B$2:$H$490,MATCH(M$3,'Miljövärden urval för publ'!$B$2:$H$2,0),FALSE))</f>
        <v>21.267399999999999</v>
      </c>
      <c r="N270" s="45">
        <f>IF(ISERROR(VLOOKUP($J270,'Miljövärden urval för publ'!$B$2:$H$490,MATCH(N$3,'Miljövärden urval för publ'!$B$2:$H$2,0),FALSE)),"",VLOOKUP($J270,'Miljövärden urval för publ'!$B$2:$H$490,MATCH(N$3,'Miljövärden urval för publ'!$B$2:$H$2,0),FALSE))</f>
        <v>3.2184900000000002E-2</v>
      </c>
    </row>
    <row r="271" spans="1:14" x14ac:dyDescent="0.35">
      <c r="A271" s="65" t="s">
        <v>80</v>
      </c>
      <c r="B271" s="65" t="s">
        <v>107</v>
      </c>
      <c r="D271" s="60" t="str">
        <f>VLOOKUP(B271,'Miljövärden urval för publ'!$B$2:$V$480,MATCH("ska publiceras:",'Miljövärden urval för publ'!$B$2:$T$2,0),FALSE)</f>
        <v>ja</v>
      </c>
      <c r="E271" s="61">
        <f t="shared" si="12"/>
        <v>207</v>
      </c>
      <c r="H271" s="45">
        <v>269</v>
      </c>
      <c r="I271" s="45" t="str">
        <f t="shared" si="13"/>
        <v>Strängnäs Energi AB, SEVAB</v>
      </c>
      <c r="J271" s="45" t="str">
        <f t="shared" si="14"/>
        <v>Strängnäs</v>
      </c>
      <c r="K271" s="45">
        <f>IF(ISERROR(VLOOKUP($J271,'Miljövärden urval för publ'!$B$2:$H$490,MATCH(K$3,'Miljövärden urval för publ'!$B$2:$H$2,0),FALSE)),"",VLOOKUP($J271,'Miljövärden urval för publ'!$B$2:$H$490,MATCH(K$3,'Miljövärden urval för publ'!$B$2:$H$2,0),FALSE))</f>
        <v>0.152368</v>
      </c>
      <c r="L271" s="45">
        <f>IF(ISERROR(VLOOKUP($J271,'Miljövärden urval för publ'!$B$2:$H$490,MATCH(L$3,'Miljövärden urval för publ'!$B$2:$H$2,0),FALSE)),"",VLOOKUP($J271,'Miljövärden urval för publ'!$B$2:$H$490,MATCH(L$3,'Miljövärden urval för publ'!$B$2:$H$2,0),FALSE))</f>
        <v>39.320599999999999</v>
      </c>
      <c r="M271" s="45">
        <f>IF(ISERROR(VLOOKUP($J271,'Miljövärden urval för publ'!$B$2:$H$490,MATCH(M$3,'Miljövärden urval för publ'!$B$2:$H$2,0),FALSE)),"",VLOOKUP($J271,'Miljövärden urval för publ'!$B$2:$H$490,MATCH(M$3,'Miljövärden urval för publ'!$B$2:$H$2,0),FALSE))</f>
        <v>5.2124100000000002</v>
      </c>
      <c r="N271" s="45">
        <f>IF(ISERROR(VLOOKUP($J271,'Miljövärden urval för publ'!$B$2:$H$490,MATCH(N$3,'Miljövärden urval för publ'!$B$2:$H$2,0),FALSE)),"",VLOOKUP($J271,'Miljövärden urval för publ'!$B$2:$H$490,MATCH(N$3,'Miljövärden urval för publ'!$B$2:$H$2,0),FALSE))</f>
        <v>3.1731200000000001E-2</v>
      </c>
    </row>
    <row r="272" spans="1:14" x14ac:dyDescent="0.35">
      <c r="A272" s="65" t="s">
        <v>80</v>
      </c>
      <c r="B272" s="65" t="s">
        <v>108</v>
      </c>
      <c r="D272" s="60" t="str">
        <f>VLOOKUP(B272,'Miljövärden urval för publ'!$B$2:$V$480,MATCH("ska publiceras:",'Miljövärden urval för publ'!$B$2:$T$2,0),FALSE)</f>
        <v>nej</v>
      </c>
      <c r="E272" s="61">
        <f t="shared" si="12"/>
        <v>207</v>
      </c>
      <c r="H272" s="45">
        <v>270</v>
      </c>
      <c r="I272" s="45" t="str">
        <f t="shared" si="13"/>
        <v>E.ON Värme Sverige AB</v>
      </c>
      <c r="J272" s="45" t="str">
        <f t="shared" si="14"/>
        <v>Strömsnäsbruk</v>
      </c>
      <c r="K272" s="45">
        <f>IF(ISERROR(VLOOKUP($J272,'Miljövärden urval för publ'!$B$2:$H$490,MATCH(K$3,'Miljövärden urval för publ'!$B$2:$H$2,0),FALSE)),"",VLOOKUP($J272,'Miljövärden urval för publ'!$B$2:$H$490,MATCH(K$3,'Miljövärden urval för publ'!$B$2:$H$2,0),FALSE))</f>
        <v>0.16994100000000001</v>
      </c>
      <c r="L272" s="45">
        <f>IF(ISERROR(VLOOKUP($J272,'Miljövärden urval för publ'!$B$2:$H$490,MATCH(L$3,'Miljövärden urval för publ'!$B$2:$H$2,0),FALSE)),"",VLOOKUP($J272,'Miljövärden urval för publ'!$B$2:$H$490,MATCH(L$3,'Miljövärden urval för publ'!$B$2:$H$2,0),FALSE))</f>
        <v>25.716000000000001</v>
      </c>
      <c r="M272" s="45">
        <f>IF(ISERROR(VLOOKUP($J272,'Miljövärden urval för publ'!$B$2:$H$490,MATCH(M$3,'Miljövärden urval för publ'!$B$2:$H$2,0),FALSE)),"",VLOOKUP($J272,'Miljövärden urval för publ'!$B$2:$H$490,MATCH(M$3,'Miljövärden urval för publ'!$B$2:$H$2,0),FALSE))</f>
        <v>11.914400000000001</v>
      </c>
      <c r="N272" s="45">
        <f>IF(ISERROR(VLOOKUP($J272,'Miljövärden urval för publ'!$B$2:$H$490,MATCH(N$3,'Miljövärden urval för publ'!$B$2:$H$2,0),FALSE)),"",VLOOKUP($J272,'Miljövärden urval för publ'!$B$2:$H$490,MATCH(N$3,'Miljövärden urval för publ'!$B$2:$H$2,0),FALSE))</f>
        <v>5.40285E-2</v>
      </c>
    </row>
    <row r="273" spans="1:14" x14ac:dyDescent="0.35">
      <c r="A273" s="65" t="s">
        <v>574</v>
      </c>
      <c r="B273" s="65" t="s">
        <v>578</v>
      </c>
      <c r="D273" s="60" t="str">
        <f>VLOOKUP(B273,'Miljövärden urval för publ'!$B$2:$V$480,MATCH("ska publiceras:",'Miljövärden urval för publ'!$B$2:$T$2,0),FALSE)</f>
        <v>ja</v>
      </c>
      <c r="E273" s="61">
        <f t="shared" si="12"/>
        <v>208</v>
      </c>
      <c r="H273" s="45">
        <v>271</v>
      </c>
      <c r="I273" s="45" t="str">
        <f t="shared" si="13"/>
        <v>Affärsverken Karlskrona AB</v>
      </c>
      <c r="J273" s="45" t="str">
        <f t="shared" si="14"/>
        <v>Sturkö</v>
      </c>
      <c r="K273" s="45">
        <f>IF(ISERROR(VLOOKUP($J273,'Miljövärden urval för publ'!$B$2:$H$490,MATCH(K$3,'Miljövärden urval för publ'!$B$2:$H$2,0),FALSE)),"",VLOOKUP($J273,'Miljövärden urval för publ'!$B$2:$H$490,MATCH(K$3,'Miljövärden urval för publ'!$B$2:$H$2,0),FALSE))</f>
        <v>0.38218800000000003</v>
      </c>
      <c r="L273" s="45">
        <f>IF(ISERROR(VLOOKUP($J273,'Miljövärden urval för publ'!$B$2:$H$490,MATCH(L$3,'Miljövärden urval för publ'!$B$2:$H$2,0),FALSE)),"",VLOOKUP($J273,'Miljövärden urval för publ'!$B$2:$H$490,MATCH(L$3,'Miljövärden urval för publ'!$B$2:$H$2,0),FALSE))</f>
        <v>47.579300000000003</v>
      </c>
      <c r="M273" s="45">
        <f>IF(ISERROR(VLOOKUP($J273,'Miljövärden urval för publ'!$B$2:$H$490,MATCH(M$3,'Miljövärden urval för publ'!$B$2:$H$2,0),FALSE)),"",VLOOKUP($J273,'Miljövärden urval för publ'!$B$2:$H$490,MATCH(M$3,'Miljövärden urval för publ'!$B$2:$H$2,0),FALSE))</f>
        <v>14.0786</v>
      </c>
      <c r="N273" s="45">
        <f>IF(ISERROR(VLOOKUP($J273,'Miljövärden urval för publ'!$B$2:$H$490,MATCH(N$3,'Miljövärden urval för publ'!$B$2:$H$2,0),FALSE)),"",VLOOKUP($J273,'Miljövärden urval för publ'!$B$2:$H$490,MATCH(N$3,'Miljövärden urval för publ'!$B$2:$H$2,0),FALSE))</f>
        <v>0.146145</v>
      </c>
    </row>
    <row r="274" spans="1:14" x14ac:dyDescent="0.35">
      <c r="A274" s="65" t="s">
        <v>80</v>
      </c>
      <c r="B274" s="65" t="s">
        <v>109</v>
      </c>
      <c r="D274" s="60" t="str">
        <f>VLOOKUP(B274,'Miljövärden urval för publ'!$B$2:$V$480,MATCH("ska publiceras:",'Miljövärden urval för publ'!$B$2:$T$2,0),FALSE)</f>
        <v>nej</v>
      </c>
      <c r="E274" s="61">
        <f t="shared" si="12"/>
        <v>208</v>
      </c>
      <c r="H274" s="45">
        <v>272</v>
      </c>
      <c r="I274" s="45" t="str">
        <f t="shared" si="13"/>
        <v>Värmevärden AB</v>
      </c>
      <c r="J274" s="45" t="str">
        <f t="shared" si="14"/>
        <v>Stöllet</v>
      </c>
      <c r="K274" s="45">
        <f>IF(ISERROR(VLOOKUP($J274,'Miljövärden urval för publ'!$B$2:$H$490,MATCH(K$3,'Miljövärden urval för publ'!$B$2:$H$2,0),FALSE)),"",VLOOKUP($J274,'Miljövärden urval för publ'!$B$2:$H$490,MATCH(K$3,'Miljövärden urval för publ'!$B$2:$H$2,0),FALSE))</f>
        <v>0.225272</v>
      </c>
      <c r="L274" s="45">
        <f>IF(ISERROR(VLOOKUP($J274,'Miljövärden urval för publ'!$B$2:$H$490,MATCH(L$3,'Miljövärden urval för publ'!$B$2:$H$2,0),FALSE)),"",VLOOKUP($J274,'Miljövärden urval för publ'!$B$2:$H$490,MATCH(L$3,'Miljövärden urval för publ'!$B$2:$H$2,0),FALSE))</f>
        <v>10.4863</v>
      </c>
      <c r="M274" s="45">
        <f>IF(ISERROR(VLOOKUP($J274,'Miljövärden urval för publ'!$B$2:$H$490,MATCH(M$3,'Miljövärden urval för publ'!$B$2:$H$2,0),FALSE)),"",VLOOKUP($J274,'Miljövärden urval för publ'!$B$2:$H$490,MATCH(M$3,'Miljövärden urval för publ'!$B$2:$H$2,0),FALSE))</f>
        <v>18.296800000000001</v>
      </c>
      <c r="N274" s="45">
        <f>IF(ISERROR(VLOOKUP($J274,'Miljövärden urval för publ'!$B$2:$H$490,MATCH(N$3,'Miljövärden urval för publ'!$B$2:$H$2,0),FALSE)),"",VLOOKUP($J274,'Miljövärden urval för publ'!$B$2:$H$490,MATCH(N$3,'Miljövärden urval för publ'!$B$2:$H$2,0),FALSE))</f>
        <v>6.1961999999999998E-3</v>
      </c>
    </row>
    <row r="275" spans="1:14" x14ac:dyDescent="0.35">
      <c r="A275" s="65" t="s">
        <v>248</v>
      </c>
      <c r="B275" s="65" t="s">
        <v>253</v>
      </c>
      <c r="D275" s="60" t="str">
        <f>VLOOKUP(B275,'Miljövärden urval för publ'!$B$2:$V$480,MATCH("ska publiceras:",'Miljövärden urval för publ'!$B$2:$T$2,0),FALSE)</f>
        <v>nej</v>
      </c>
      <c r="E275" s="61">
        <f t="shared" si="12"/>
        <v>208</v>
      </c>
      <c r="H275" s="45">
        <v>273</v>
      </c>
      <c r="I275" s="45" t="str">
        <f t="shared" si="13"/>
        <v>Skövde Värmeverk AB</v>
      </c>
      <c r="J275" s="45" t="str">
        <f t="shared" si="14"/>
        <v>Stöpen</v>
      </c>
      <c r="K275" s="45">
        <f>IF(ISERROR(VLOOKUP($J275,'Miljövärden urval för publ'!$B$2:$H$490,MATCH(K$3,'Miljövärden urval för publ'!$B$2:$H$2,0),FALSE)),"",VLOOKUP($J275,'Miljövärden urval för publ'!$B$2:$H$490,MATCH(K$3,'Miljövärden urval för publ'!$B$2:$H$2,0),FALSE))</f>
        <v>0.24005299999999999</v>
      </c>
      <c r="L275" s="45">
        <f>IF(ISERROR(VLOOKUP($J275,'Miljövärden urval för publ'!$B$2:$H$490,MATCH(L$3,'Miljövärden urval för publ'!$B$2:$H$2,0),FALSE)),"",VLOOKUP($J275,'Miljövärden urval för publ'!$B$2:$H$490,MATCH(L$3,'Miljövärden urval för publ'!$B$2:$H$2,0),FALSE))</f>
        <v>27.101299999999998</v>
      </c>
      <c r="M275" s="45">
        <f>IF(ISERROR(VLOOKUP($J275,'Miljövärden urval för publ'!$B$2:$H$490,MATCH(M$3,'Miljövärden urval för publ'!$B$2:$H$2,0),FALSE)),"",VLOOKUP($J275,'Miljövärden urval för publ'!$B$2:$H$490,MATCH(M$3,'Miljövärden urval för publ'!$B$2:$H$2,0),FALSE))</f>
        <v>18.228400000000001</v>
      </c>
      <c r="N275" s="45">
        <f>IF(ISERROR(VLOOKUP($J275,'Miljövärden urval för publ'!$B$2:$H$490,MATCH(N$3,'Miljövärden urval för publ'!$B$2:$H$2,0),FALSE)),"",VLOOKUP($J275,'Miljövärden urval för publ'!$B$2:$H$490,MATCH(N$3,'Miljövärden urval för publ'!$B$2:$H$2,0),FALSE))</f>
        <v>4.6248999999999998E-2</v>
      </c>
    </row>
    <row r="276" spans="1:14" x14ac:dyDescent="0.35">
      <c r="A276" s="65" t="s">
        <v>364</v>
      </c>
      <c r="B276" s="65" t="s">
        <v>365</v>
      </c>
      <c r="D276" s="60" t="str">
        <f>VLOOKUP(B276,'Miljövärden urval för publ'!$B$2:$V$480,MATCH("ska publiceras:",'Miljövärden urval för publ'!$B$2:$T$2,0),FALSE)</f>
        <v>ja</v>
      </c>
      <c r="E276" s="61">
        <f t="shared" si="12"/>
        <v>209</v>
      </c>
      <c r="H276" s="45">
        <v>274</v>
      </c>
      <c r="I276" s="45" t="str">
        <f t="shared" si="13"/>
        <v>Norrenergi AB</v>
      </c>
      <c r="J276" s="45" t="str">
        <f t="shared" si="14"/>
        <v>Sundbyberg-Solna</v>
      </c>
      <c r="K276" s="45">
        <f>IF(ISERROR(VLOOKUP($J276,'Miljövärden urval för publ'!$B$2:$H$490,MATCH(K$3,'Miljövärden urval för publ'!$B$2:$H$2,0),FALSE)),"",VLOOKUP($J276,'Miljövärden urval för publ'!$B$2:$H$490,MATCH(K$3,'Miljövärden urval för publ'!$B$2:$H$2,0),FALSE))</f>
        <v>0.30394900000000002</v>
      </c>
      <c r="L276" s="45">
        <f>IF(ISERROR(VLOOKUP($J276,'Miljövärden urval för publ'!$B$2:$H$490,MATCH(L$3,'Miljövärden urval för publ'!$B$2:$H$2,0),FALSE)),"",VLOOKUP($J276,'Miljövärden urval för publ'!$B$2:$H$490,MATCH(L$3,'Miljövärden urval för publ'!$B$2:$H$2,0),FALSE))</f>
        <v>6.9406299999999996</v>
      </c>
      <c r="M276" s="45">
        <f>IF(ISERROR(VLOOKUP($J276,'Miljövärden urval för publ'!$B$2:$H$490,MATCH(M$3,'Miljövärden urval för publ'!$B$2:$H$2,0),FALSE)),"",VLOOKUP($J276,'Miljövärden urval för publ'!$B$2:$H$490,MATCH(M$3,'Miljövärden urval för publ'!$B$2:$H$2,0),FALSE))</f>
        <v>4.9924400000000002</v>
      </c>
      <c r="N276" s="45">
        <f>IF(ISERROR(VLOOKUP($J276,'Miljövärden urval för publ'!$B$2:$H$490,MATCH(N$3,'Miljövärden urval för publ'!$B$2:$H$2,0),FALSE)),"",VLOOKUP($J276,'Miljövärden urval för publ'!$B$2:$H$490,MATCH(N$3,'Miljövärden urval för publ'!$B$2:$H$2,0),FALSE))</f>
        <v>1.4316499999999999E-2</v>
      </c>
    </row>
    <row r="277" spans="1:14" x14ac:dyDescent="0.35">
      <c r="A277" s="65" t="s">
        <v>80</v>
      </c>
      <c r="B277" s="65" t="s">
        <v>110</v>
      </c>
      <c r="D277" s="60" t="str">
        <f>VLOOKUP(B277,'Miljövärden urval för publ'!$B$2:$V$480,MATCH("ska publiceras:",'Miljövärden urval för publ'!$B$2:$T$2,0),FALSE)</f>
        <v>ja</v>
      </c>
      <c r="E277" s="61">
        <f t="shared" si="12"/>
        <v>210</v>
      </c>
      <c r="H277" s="45">
        <v>275</v>
      </c>
      <c r="I277" s="45" t="str">
        <f t="shared" si="13"/>
        <v>Sundsvall Energi AB</v>
      </c>
      <c r="J277" s="45" t="str">
        <f t="shared" si="14"/>
        <v>Sundsvall</v>
      </c>
      <c r="K277" s="45">
        <f>IF(ISERROR(VLOOKUP($J277,'Miljövärden urval för publ'!$B$2:$H$490,MATCH(K$3,'Miljövärden urval för publ'!$B$2:$H$2,0),FALSE)),"",VLOOKUP($J277,'Miljövärden urval för publ'!$B$2:$H$490,MATCH(K$3,'Miljövärden urval för publ'!$B$2:$H$2,0),FALSE))</f>
        <v>0.42654999999999998</v>
      </c>
      <c r="L277" s="45">
        <f>IF(ISERROR(VLOOKUP($J277,'Miljövärden urval för publ'!$B$2:$H$490,MATCH(L$3,'Miljövärden urval för publ'!$B$2:$H$2,0),FALSE)),"",VLOOKUP($J277,'Miljövärden urval för publ'!$B$2:$H$490,MATCH(L$3,'Miljövärden urval för publ'!$B$2:$H$2,0),FALSE))</f>
        <v>123.247</v>
      </c>
      <c r="M277" s="45">
        <f>IF(ISERROR(VLOOKUP($J277,'Miljövärden urval för publ'!$B$2:$H$490,MATCH(M$3,'Miljövärden urval för publ'!$B$2:$H$2,0),FALSE)),"",VLOOKUP($J277,'Miljövärden urval för publ'!$B$2:$H$490,MATCH(M$3,'Miljövärden urval för publ'!$B$2:$H$2,0),FALSE))</f>
        <v>5.1651400000000001</v>
      </c>
      <c r="N277" s="45">
        <f>IF(ISERROR(VLOOKUP($J277,'Miljövärden urval för publ'!$B$2:$H$490,MATCH(N$3,'Miljövärden urval för publ'!$B$2:$H$2,0),FALSE)),"",VLOOKUP($J277,'Miljövärden urval för publ'!$B$2:$H$490,MATCH(N$3,'Miljövärden urval för publ'!$B$2:$H$2,0),FALSE))</f>
        <v>0.126248</v>
      </c>
    </row>
    <row r="278" spans="1:14" x14ac:dyDescent="0.35">
      <c r="A278" s="65" t="s">
        <v>31</v>
      </c>
      <c r="B278" s="65" t="s">
        <v>40</v>
      </c>
      <c r="D278" s="60" t="str">
        <f>VLOOKUP(B278,'Miljövärden urval för publ'!$B$2:$V$480,MATCH("ska publiceras:",'Miljövärden urval för publ'!$B$2:$T$2,0),FALSE)</f>
        <v>ja</v>
      </c>
      <c r="E278" s="61">
        <f t="shared" si="12"/>
        <v>211</v>
      </c>
      <c r="H278" s="45">
        <v>276</v>
      </c>
      <c r="I278" s="45" t="str">
        <f t="shared" si="13"/>
        <v>Rindi Energi AB</v>
      </c>
      <c r="J278" s="45" t="str">
        <f t="shared" si="14"/>
        <v>Sunne</v>
      </c>
      <c r="K278" s="45">
        <f>IF(ISERROR(VLOOKUP($J278,'Miljövärden urval för publ'!$B$2:$H$490,MATCH(K$3,'Miljövärden urval för publ'!$B$2:$H$2,0),FALSE)),"",VLOOKUP($J278,'Miljövärden urval för publ'!$B$2:$H$490,MATCH(K$3,'Miljövärden urval för publ'!$B$2:$H$2,0),FALSE))</f>
        <v>0.18638199999999999</v>
      </c>
      <c r="L278" s="45">
        <f>IF(ISERROR(VLOOKUP($J278,'Miljövärden urval för publ'!$B$2:$H$490,MATCH(L$3,'Miljövärden urval för publ'!$B$2:$H$2,0),FALSE)),"",VLOOKUP($J278,'Miljövärden urval för publ'!$B$2:$H$490,MATCH(L$3,'Miljövärden urval för publ'!$B$2:$H$2,0),FALSE))</f>
        <v>37.209400000000002</v>
      </c>
      <c r="M278" s="45">
        <f>IF(ISERROR(VLOOKUP($J278,'Miljövärden urval för publ'!$B$2:$H$490,MATCH(M$3,'Miljövärden urval för publ'!$B$2:$H$2,0),FALSE)),"",VLOOKUP($J278,'Miljövärden urval för publ'!$B$2:$H$490,MATCH(M$3,'Miljövärden urval för publ'!$B$2:$H$2,0),FALSE))</f>
        <v>9.8223199999999995</v>
      </c>
      <c r="N278" s="45">
        <f>IF(ISERROR(VLOOKUP($J278,'Miljövärden urval för publ'!$B$2:$H$490,MATCH(N$3,'Miljövärden urval för publ'!$B$2:$H$2,0),FALSE)),"",VLOOKUP($J278,'Miljövärden urval för publ'!$B$2:$H$490,MATCH(N$3,'Miljövärden urval för publ'!$B$2:$H$2,0),FALSE))</f>
        <v>4.5305600000000001E-2</v>
      </c>
    </row>
    <row r="279" spans="1:14" x14ac:dyDescent="0.35">
      <c r="A279" s="65" t="s">
        <v>344</v>
      </c>
      <c r="B279" s="65" t="s">
        <v>346</v>
      </c>
      <c r="D279" s="60" t="str">
        <f>VLOOKUP(B279,'Miljövärden urval för publ'!$B$2:$V$480,MATCH("ska publiceras:",'Miljövärden urval för publ'!$B$2:$T$2,0),FALSE)</f>
        <v>ja</v>
      </c>
      <c r="E279" s="61">
        <f t="shared" si="12"/>
        <v>212</v>
      </c>
      <c r="H279" s="45">
        <v>277</v>
      </c>
      <c r="I279" s="45" t="str">
        <f t="shared" si="13"/>
        <v>Hagfors Energi AB</v>
      </c>
      <c r="J279" s="45" t="str">
        <f t="shared" si="14"/>
        <v>Sunnemo</v>
      </c>
      <c r="K279" s="45">
        <f>IF(ISERROR(VLOOKUP($J279,'Miljövärden urval för publ'!$B$2:$H$490,MATCH(K$3,'Miljövärden urval för publ'!$B$2:$H$2,0),FALSE)),"",VLOOKUP($J279,'Miljövärden urval för publ'!$B$2:$H$490,MATCH(K$3,'Miljövärden urval för publ'!$B$2:$H$2,0),FALSE))</f>
        <v>0.153421</v>
      </c>
      <c r="L279" s="45">
        <f>IF(ISERROR(VLOOKUP($J279,'Miljövärden urval för publ'!$B$2:$H$490,MATCH(L$3,'Miljövärden urval för publ'!$B$2:$H$2,0),FALSE)),"",VLOOKUP($J279,'Miljövärden urval för publ'!$B$2:$H$490,MATCH(L$3,'Miljövärden urval för publ'!$B$2:$H$2,0),FALSE))</f>
        <v>13.188800000000001</v>
      </c>
      <c r="M279" s="45">
        <f>IF(ISERROR(VLOOKUP($J279,'Miljövärden urval för publ'!$B$2:$H$490,MATCH(M$3,'Miljövärden urval för publ'!$B$2:$H$2,0),FALSE)),"",VLOOKUP($J279,'Miljövärden urval för publ'!$B$2:$H$490,MATCH(M$3,'Miljövärden urval för publ'!$B$2:$H$2,0),FALSE))</f>
        <v>15.4839</v>
      </c>
      <c r="N279" s="45">
        <f>IF(ISERROR(VLOOKUP($J279,'Miljövärden urval för publ'!$B$2:$H$490,MATCH(N$3,'Miljövärden urval för publ'!$B$2:$H$2,0),FALSE)),"",VLOOKUP($J279,'Miljövärden urval för publ'!$B$2:$H$490,MATCH(N$3,'Miljövärden urval för publ'!$B$2:$H$2,0),FALSE))</f>
        <v>1.9992200000000002E-2</v>
      </c>
    </row>
    <row r="280" spans="1:14" x14ac:dyDescent="0.35">
      <c r="A280" s="65" t="s">
        <v>403</v>
      </c>
      <c r="B280" s="65" t="s">
        <v>415</v>
      </c>
      <c r="D280" s="60" t="str">
        <f>VLOOKUP(B280,'Miljövärden urval för publ'!$B$2:$V$480,MATCH("ska publiceras:",'Miljövärden urval för publ'!$B$2:$T$2,0),FALSE)</f>
        <v>ja</v>
      </c>
      <c r="E280" s="61">
        <f t="shared" si="12"/>
        <v>213</v>
      </c>
      <c r="H280" s="45">
        <v>278</v>
      </c>
      <c r="I280" s="45" t="str">
        <f t="shared" si="13"/>
        <v>Surahammars Kommunal Teknik AB</v>
      </c>
      <c r="J280" s="45" t="str">
        <f t="shared" si="14"/>
        <v>Surahammar</v>
      </c>
      <c r="K280" s="45">
        <f>IF(ISERROR(VLOOKUP($J280,'Miljövärden urval för publ'!$B$2:$H$490,MATCH(K$3,'Miljövärden urval för publ'!$B$2:$H$2,0),FALSE)),"",VLOOKUP($J280,'Miljövärden urval för publ'!$B$2:$H$490,MATCH(K$3,'Miljövärden urval för publ'!$B$2:$H$2,0),FALSE))</f>
        <v>0.4879</v>
      </c>
      <c r="L280" s="45">
        <f>IF(ISERROR(VLOOKUP($J280,'Miljövärden urval för publ'!$B$2:$H$490,MATCH(L$3,'Miljövärden urval för publ'!$B$2:$H$2,0),FALSE)),"",VLOOKUP($J280,'Miljövärden urval för publ'!$B$2:$H$490,MATCH(L$3,'Miljövärden urval för publ'!$B$2:$H$2,0),FALSE))</f>
        <v>185.99199999999999</v>
      </c>
      <c r="M280" s="45">
        <f>IF(ISERROR(VLOOKUP($J280,'Miljövärden urval för publ'!$B$2:$H$490,MATCH(M$3,'Miljövärden urval för publ'!$B$2:$H$2,0),FALSE)),"",VLOOKUP($J280,'Miljövärden urval för publ'!$B$2:$H$490,MATCH(M$3,'Miljövärden urval för publ'!$B$2:$H$2,0),FALSE))</f>
        <v>22.162400000000002</v>
      </c>
      <c r="N280" s="45">
        <f>IF(ISERROR(VLOOKUP($J280,'Miljövärden urval för publ'!$B$2:$H$490,MATCH(N$3,'Miljövärden urval för publ'!$B$2:$H$2,0),FALSE)),"",VLOOKUP($J280,'Miljövärden urval för publ'!$B$2:$H$490,MATCH(N$3,'Miljövärden urval för publ'!$B$2:$H$2,0),FALSE))</f>
        <v>1.09669E-2</v>
      </c>
    </row>
    <row r="281" spans="1:14" x14ac:dyDescent="0.35">
      <c r="A281" s="65" t="s">
        <v>348</v>
      </c>
      <c r="B281" s="65" t="s">
        <v>349</v>
      </c>
      <c r="D281" s="60" t="str">
        <f>VLOOKUP(B281,'Miljövärden urval för publ'!$B$2:$V$480,MATCH("ska publiceras:",'Miljövärden urval för publ'!$B$2:$T$2,0),FALSE)</f>
        <v>ja</v>
      </c>
      <c r="E281" s="61">
        <f t="shared" si="12"/>
        <v>214</v>
      </c>
      <c r="H281" s="45">
        <v>279</v>
      </c>
      <c r="I281" s="45" t="str">
        <f t="shared" si="13"/>
        <v>E.ON Värme Sverige AB</v>
      </c>
      <c r="J281" s="45" t="str">
        <f t="shared" si="14"/>
        <v>Svalöv</v>
      </c>
      <c r="K281" s="45">
        <f>IF(ISERROR(VLOOKUP($J281,'Miljövärden urval för publ'!$B$2:$H$490,MATCH(K$3,'Miljövärden urval för publ'!$B$2:$H$2,0),FALSE)),"",VLOOKUP($J281,'Miljövärden urval för publ'!$B$2:$H$490,MATCH(K$3,'Miljövärden urval för publ'!$B$2:$H$2,0),FALSE))</f>
        <v>0.11215799999999999</v>
      </c>
      <c r="L281" s="45">
        <f>IF(ISERROR(VLOOKUP($J281,'Miljövärden urval för publ'!$B$2:$H$490,MATCH(L$3,'Miljövärden urval för publ'!$B$2:$H$2,0),FALSE)),"",VLOOKUP($J281,'Miljövärden urval för publ'!$B$2:$H$490,MATCH(L$3,'Miljövärden urval för publ'!$B$2:$H$2,0),FALSE))</f>
        <v>23.383299999999998</v>
      </c>
      <c r="M281" s="45">
        <f>IF(ISERROR(VLOOKUP($J281,'Miljövärden urval för publ'!$B$2:$H$490,MATCH(M$3,'Miljövärden urval för publ'!$B$2:$H$2,0),FALSE)),"",VLOOKUP($J281,'Miljövärden urval för publ'!$B$2:$H$490,MATCH(M$3,'Miljövärden urval för publ'!$B$2:$H$2,0),FALSE))</f>
        <v>9.1235199999999992</v>
      </c>
      <c r="N281" s="45">
        <f>IF(ISERROR(VLOOKUP($J281,'Miljövärden urval för publ'!$B$2:$H$490,MATCH(N$3,'Miljövärden urval för publ'!$B$2:$H$2,0),FALSE)),"",VLOOKUP($J281,'Miljövärden urval för publ'!$B$2:$H$490,MATCH(N$3,'Miljövärden urval för publ'!$B$2:$H$2,0),FALSE))</f>
        <v>2.5200299999999998E-2</v>
      </c>
    </row>
    <row r="282" spans="1:14" x14ac:dyDescent="0.35">
      <c r="A282" s="65" t="s">
        <v>255</v>
      </c>
      <c r="B282" s="65" t="s">
        <v>257</v>
      </c>
      <c r="D282" s="60" t="str">
        <f>VLOOKUP(B282,'Miljövärden urval för publ'!$B$2:$V$480,MATCH("ska publiceras:",'Miljövärden urval för publ'!$B$2:$T$2,0),FALSE)</f>
        <v>nej</v>
      </c>
      <c r="E282" s="61">
        <f t="shared" si="12"/>
        <v>214</v>
      </c>
      <c r="H282" s="45">
        <v>280</v>
      </c>
      <c r="I282" s="45" t="str">
        <f t="shared" si="13"/>
        <v>Degerfors Energi AB</v>
      </c>
      <c r="J282" s="45" t="str">
        <f t="shared" si="14"/>
        <v>Svartå</v>
      </c>
      <c r="K282" s="45">
        <f>IF(ISERROR(VLOOKUP($J282,'Miljövärden urval för publ'!$B$2:$H$490,MATCH(K$3,'Miljövärden urval för publ'!$B$2:$H$2,0),FALSE)),"",VLOOKUP($J282,'Miljövärden urval för publ'!$B$2:$H$490,MATCH(K$3,'Miljövärden urval för publ'!$B$2:$H$2,0),FALSE))</f>
        <v>0.21291299999999999</v>
      </c>
      <c r="L282" s="45">
        <f>IF(ISERROR(VLOOKUP($J282,'Miljövärden urval för publ'!$B$2:$H$490,MATCH(L$3,'Miljövärden urval för publ'!$B$2:$H$2,0),FALSE)),"",VLOOKUP($J282,'Miljövärden urval för publ'!$B$2:$H$490,MATCH(L$3,'Miljövärden urval för publ'!$B$2:$H$2,0),FALSE))</f>
        <v>18.0565</v>
      </c>
      <c r="M282" s="45">
        <f>IF(ISERROR(VLOOKUP($J282,'Miljövärden urval för publ'!$B$2:$H$490,MATCH(M$3,'Miljövärden urval för publ'!$B$2:$H$2,0),FALSE)),"",VLOOKUP($J282,'Miljövärden urval för publ'!$B$2:$H$490,MATCH(M$3,'Miljövärden urval för publ'!$B$2:$H$2,0),FALSE))</f>
        <v>17.7456</v>
      </c>
      <c r="N282" s="45">
        <f>IF(ISERROR(VLOOKUP($J282,'Miljövärden urval för publ'!$B$2:$H$490,MATCH(N$3,'Miljövärden urval för publ'!$B$2:$H$2,0),FALSE)),"",VLOOKUP($J282,'Miljövärden urval för publ'!$B$2:$H$490,MATCH(N$3,'Miljövärden urval för publ'!$B$2:$H$2,0),FALSE))</f>
        <v>1.85571E-2</v>
      </c>
    </row>
    <row r="283" spans="1:14" x14ac:dyDescent="0.35">
      <c r="A283" s="65" t="s">
        <v>481</v>
      </c>
      <c r="B283" s="65" t="s">
        <v>483</v>
      </c>
      <c r="D283" s="60" t="str">
        <f>VLOOKUP(B283,'Miljövärden urval för publ'!$B$2:$V$480,MATCH("ska publiceras:",'Miljövärden urval för publ'!$B$2:$T$2,0),FALSE)</f>
        <v>nej</v>
      </c>
      <c r="E283" s="61">
        <f t="shared" si="12"/>
        <v>214</v>
      </c>
      <c r="H283" s="45">
        <v>281</v>
      </c>
      <c r="I283" s="45" t="str">
        <f t="shared" si="13"/>
        <v>Solör Bioenergi Svenljunga AB</v>
      </c>
      <c r="J283" s="45" t="str">
        <f t="shared" si="14"/>
        <v>Svenljunga</v>
      </c>
      <c r="K283" s="45">
        <f>IF(ISERROR(VLOOKUP($J283,'Miljövärden urval för publ'!$B$2:$H$490,MATCH(K$3,'Miljövärden urval för publ'!$B$2:$H$2,0),FALSE)),"",VLOOKUP($J283,'Miljövärden urval för publ'!$B$2:$H$490,MATCH(K$3,'Miljövärden urval för publ'!$B$2:$H$2,0),FALSE))</f>
        <v>0.222105</v>
      </c>
      <c r="L283" s="45">
        <f>IF(ISERROR(VLOOKUP($J283,'Miljövärden urval för publ'!$B$2:$H$490,MATCH(L$3,'Miljövärden urval för publ'!$B$2:$H$2,0),FALSE)),"",VLOOKUP($J283,'Miljövärden urval för publ'!$B$2:$H$490,MATCH(L$3,'Miljövärden urval för publ'!$B$2:$H$2,0),FALSE))</f>
        <v>38.863500000000002</v>
      </c>
      <c r="M283" s="45">
        <f>IF(ISERROR(VLOOKUP($J283,'Miljövärden urval för publ'!$B$2:$H$490,MATCH(M$3,'Miljövärden urval för publ'!$B$2:$H$2,0),FALSE)),"",VLOOKUP($J283,'Miljövärden urval för publ'!$B$2:$H$490,MATCH(M$3,'Miljövärden urval för publ'!$B$2:$H$2,0),FALSE))</f>
        <v>4.4760400000000002</v>
      </c>
      <c r="N283" s="45">
        <f>IF(ISERROR(VLOOKUP($J283,'Miljövärden urval för publ'!$B$2:$H$490,MATCH(N$3,'Miljövärden urval för publ'!$B$2:$H$2,0),FALSE)),"",VLOOKUP($J283,'Miljövärden urval för publ'!$B$2:$H$490,MATCH(N$3,'Miljövärden urval för publ'!$B$2:$H$2,0),FALSE))</f>
        <v>5.9189699999999998E-2</v>
      </c>
    </row>
    <row r="284" spans="1:14" x14ac:dyDescent="0.35">
      <c r="A284" s="65" t="s">
        <v>521</v>
      </c>
      <c r="B284" s="65" t="s">
        <v>529</v>
      </c>
      <c r="D284" s="60" t="str">
        <f>VLOOKUP(B284,'Miljövärden urval för publ'!$B$2:$V$480,MATCH("ska publiceras:",'Miljövärden urval för publ'!$B$2:$T$2,0),FALSE)</f>
        <v>ja</v>
      </c>
      <c r="E284" s="61">
        <f t="shared" si="12"/>
        <v>215</v>
      </c>
      <c r="H284" s="45">
        <v>282</v>
      </c>
      <c r="I284" s="45" t="str">
        <f t="shared" si="13"/>
        <v>Falu Energi &amp; Vatten AB</v>
      </c>
      <c r="J284" s="45" t="str">
        <f t="shared" si="14"/>
        <v>Svärdsjö</v>
      </c>
      <c r="K284" s="45">
        <f>IF(ISERROR(VLOOKUP($J284,'Miljövärden urval för publ'!$B$2:$H$490,MATCH(K$3,'Miljövärden urval för publ'!$B$2:$H$2,0),FALSE)),"",VLOOKUP($J284,'Miljövärden urval för publ'!$B$2:$H$490,MATCH(K$3,'Miljövärden urval för publ'!$B$2:$H$2,0),FALSE))</f>
        <v>0.20399700000000001</v>
      </c>
      <c r="L284" s="45">
        <f>IF(ISERROR(VLOOKUP($J284,'Miljövärden urval för publ'!$B$2:$H$490,MATCH(L$3,'Miljövärden urval för publ'!$B$2:$H$2,0),FALSE)),"",VLOOKUP($J284,'Miljövärden urval för publ'!$B$2:$H$490,MATCH(L$3,'Miljövärden urval för publ'!$B$2:$H$2,0),FALSE))</f>
        <v>23.011299999999999</v>
      </c>
      <c r="M284" s="45">
        <f>IF(ISERROR(VLOOKUP($J284,'Miljövärden urval för publ'!$B$2:$H$490,MATCH(M$3,'Miljövärden urval för publ'!$B$2:$H$2,0),FALSE)),"",VLOOKUP($J284,'Miljövärden urval för publ'!$B$2:$H$490,MATCH(M$3,'Miljövärden urval för publ'!$B$2:$H$2,0),FALSE))</f>
        <v>17.737500000000001</v>
      </c>
      <c r="N284" s="45">
        <f>IF(ISERROR(VLOOKUP($J284,'Miljövärden urval för publ'!$B$2:$H$490,MATCH(N$3,'Miljövärden urval för publ'!$B$2:$H$2,0),FALSE)),"",VLOOKUP($J284,'Miljövärden urval för publ'!$B$2:$H$490,MATCH(N$3,'Miljövärden urval för publ'!$B$2:$H$2,0),FALSE))</f>
        <v>4.3012399999999999E-2</v>
      </c>
    </row>
    <row r="285" spans="1:14" x14ac:dyDescent="0.35">
      <c r="A285" s="65" t="s">
        <v>550</v>
      </c>
      <c r="B285" s="65" t="s">
        <v>563</v>
      </c>
      <c r="D285" s="60" t="str">
        <f>VLOOKUP(B285,'Miljövärden urval för publ'!$B$2:$V$480,MATCH("ska publiceras:",'Miljövärden urval för publ'!$B$2:$T$2,0),FALSE)</f>
        <v>ja</v>
      </c>
      <c r="E285" s="61">
        <f t="shared" si="12"/>
        <v>216</v>
      </c>
      <c r="H285" s="45">
        <v>283</v>
      </c>
      <c r="I285" s="45" t="str">
        <f t="shared" si="13"/>
        <v>Värmevärden AB</v>
      </c>
      <c r="J285" s="45" t="str">
        <f t="shared" si="14"/>
        <v xml:space="preserve">Säffle </v>
      </c>
      <c r="K285" s="45">
        <f>IF(ISERROR(VLOOKUP($J285,'Miljövärden urval för publ'!$B$2:$H$490,MATCH(K$3,'Miljövärden urval för publ'!$B$2:$H$2,0),FALSE)),"",VLOOKUP($J285,'Miljövärden urval för publ'!$B$2:$H$490,MATCH(K$3,'Miljövärden urval för publ'!$B$2:$H$2,0),FALSE))</f>
        <v>9.5001100000000005E-2</v>
      </c>
      <c r="L285" s="45">
        <f>IF(ISERROR(VLOOKUP($J285,'Miljövärden urval för publ'!$B$2:$H$490,MATCH(L$3,'Miljövärden urval för publ'!$B$2:$H$2,0),FALSE)),"",VLOOKUP($J285,'Miljövärden urval för publ'!$B$2:$H$490,MATCH(L$3,'Miljövärden urval för publ'!$B$2:$H$2,0),FALSE))</f>
        <v>5.8539700000000003</v>
      </c>
      <c r="M285" s="45">
        <f>IF(ISERROR(VLOOKUP($J285,'Miljövärden urval för publ'!$B$2:$H$490,MATCH(M$3,'Miljövärden urval för publ'!$B$2:$H$2,0),FALSE)),"",VLOOKUP($J285,'Miljövärden urval för publ'!$B$2:$H$490,MATCH(M$3,'Miljövärden urval för publ'!$B$2:$H$2,0),FALSE))</f>
        <v>7.1760599999999997</v>
      </c>
      <c r="N285" s="45">
        <f>IF(ISERROR(VLOOKUP($J285,'Miljövärden urval för publ'!$B$2:$H$490,MATCH(N$3,'Miljövärden urval för publ'!$B$2:$H$2,0),FALSE)),"",VLOOKUP($J285,'Miljövärden urval för publ'!$B$2:$H$490,MATCH(N$3,'Miljövärden urval för publ'!$B$2:$H$2,0),FALSE))</f>
        <v>8.72561E-3</v>
      </c>
    </row>
    <row r="286" spans="1:14" x14ac:dyDescent="0.35">
      <c r="A286" s="65" t="s">
        <v>350</v>
      </c>
      <c r="B286" s="65" t="s">
        <v>353</v>
      </c>
      <c r="D286" s="60" t="str">
        <f>VLOOKUP(B286,'Miljövärden urval för publ'!$B$2:$V$480,MATCH("ska publiceras:",'Miljövärden urval för publ'!$B$2:$T$2,0),FALSE)</f>
        <v>ja</v>
      </c>
      <c r="E286" s="61">
        <f t="shared" si="12"/>
        <v>217</v>
      </c>
      <c r="H286" s="45">
        <v>284</v>
      </c>
      <c r="I286" s="45" t="str">
        <f t="shared" si="13"/>
        <v>Hedemora Energi AB</v>
      </c>
      <c r="J286" s="45" t="str">
        <f t="shared" si="14"/>
        <v>Säter</v>
      </c>
      <c r="K286" s="45">
        <f>IF(ISERROR(VLOOKUP($J286,'Miljövärden urval för publ'!$B$2:$H$490,MATCH(K$3,'Miljövärden urval för publ'!$B$2:$H$2,0),FALSE)),"",VLOOKUP($J286,'Miljövärden urval för publ'!$B$2:$H$490,MATCH(K$3,'Miljövärden urval för publ'!$B$2:$H$2,0),FALSE))</f>
        <v>0.12865099999999999</v>
      </c>
      <c r="L286" s="45">
        <f>IF(ISERROR(VLOOKUP($J286,'Miljövärden urval för publ'!$B$2:$H$490,MATCH(L$3,'Miljövärden urval för publ'!$B$2:$H$2,0),FALSE)),"",VLOOKUP($J286,'Miljövärden urval för publ'!$B$2:$H$490,MATCH(L$3,'Miljövärden urval för publ'!$B$2:$H$2,0),FALSE))</f>
        <v>24.3476</v>
      </c>
      <c r="M286" s="45">
        <f>IF(ISERROR(VLOOKUP($J286,'Miljövärden urval för publ'!$B$2:$H$490,MATCH(M$3,'Miljövärden urval för publ'!$B$2:$H$2,0),FALSE)),"",VLOOKUP($J286,'Miljövärden urval för publ'!$B$2:$H$490,MATCH(M$3,'Miljövärden urval för publ'!$B$2:$H$2,0),FALSE))</f>
        <v>7.2860199999999997</v>
      </c>
      <c r="N286" s="45">
        <f>IF(ISERROR(VLOOKUP($J286,'Miljövärden urval för publ'!$B$2:$H$490,MATCH(N$3,'Miljövärden urval för publ'!$B$2:$H$2,0),FALSE)),"",VLOOKUP($J286,'Miljövärden urval för publ'!$B$2:$H$490,MATCH(N$3,'Miljövärden urval för publ'!$B$2:$H$2,0),FALSE))</f>
        <v>3.4397700000000003E-2</v>
      </c>
    </row>
    <row r="287" spans="1:14" x14ac:dyDescent="0.35">
      <c r="A287" s="65" t="s">
        <v>550</v>
      </c>
      <c r="B287" s="65" t="s">
        <v>564</v>
      </c>
      <c r="D287" s="60" t="str">
        <f>VLOOKUP(B287,'Miljövärden urval för publ'!$B$2:$V$480,MATCH("ska publiceras:",'Miljövärden urval för publ'!$B$2:$T$2,0),FALSE)</f>
        <v>ja</v>
      </c>
      <c r="E287" s="61">
        <f t="shared" si="12"/>
        <v>218</v>
      </c>
      <c r="H287" s="45">
        <v>285</v>
      </c>
      <c r="I287" s="45" t="str">
        <f t="shared" si="13"/>
        <v>Umeå Energi AB</v>
      </c>
      <c r="J287" s="45" t="str">
        <f t="shared" si="14"/>
        <v>Sävar</v>
      </c>
      <c r="K287" s="45">
        <f>IF(ISERROR(VLOOKUP($J287,'Miljövärden urval för publ'!$B$2:$H$490,MATCH(K$3,'Miljövärden urval för publ'!$B$2:$H$2,0),FALSE)),"",VLOOKUP($J287,'Miljövärden urval för publ'!$B$2:$H$490,MATCH(K$3,'Miljövärden urval för publ'!$B$2:$H$2,0),FALSE))</f>
        <v>8.86575E-2</v>
      </c>
      <c r="L287" s="45">
        <f>IF(ISERROR(VLOOKUP($J287,'Miljövärden urval för publ'!$B$2:$H$490,MATCH(L$3,'Miljövärden urval för publ'!$B$2:$H$2,0),FALSE)),"",VLOOKUP($J287,'Miljövärden urval för publ'!$B$2:$H$490,MATCH(L$3,'Miljövärden urval för publ'!$B$2:$H$2,0),FALSE))</f>
        <v>20.0686</v>
      </c>
      <c r="M287" s="45">
        <f>IF(ISERROR(VLOOKUP($J287,'Miljövärden urval för publ'!$B$2:$H$490,MATCH(M$3,'Miljövärden urval för publ'!$B$2:$H$2,0),FALSE)),"",VLOOKUP($J287,'Miljövärden urval för publ'!$B$2:$H$490,MATCH(M$3,'Miljövärden urval för publ'!$B$2:$H$2,0),FALSE))</f>
        <v>10.730399999999999</v>
      </c>
      <c r="N287" s="45">
        <f>IF(ISERROR(VLOOKUP($J287,'Miljövärden urval för publ'!$B$2:$H$490,MATCH(N$3,'Miljövärden urval för publ'!$B$2:$H$2,0),FALSE)),"",VLOOKUP($J287,'Miljövärden urval för publ'!$B$2:$H$490,MATCH(N$3,'Miljövärden urval för publ'!$B$2:$H$2,0),FALSE))</f>
        <v>1.6776699999999999E-2</v>
      </c>
    </row>
    <row r="288" spans="1:14" x14ac:dyDescent="0.35">
      <c r="A288" s="65" t="s">
        <v>154</v>
      </c>
      <c r="B288" s="65" t="s">
        <v>160</v>
      </c>
      <c r="D288" s="60" t="str">
        <f>VLOOKUP(B288,'Miljövärden urval för publ'!$B$2:$V$480,MATCH("ska publiceras:",'Miljövärden urval för publ'!$B$2:$T$2,0),FALSE)</f>
        <v>ja</v>
      </c>
      <c r="E288" s="61">
        <f t="shared" si="12"/>
        <v>219</v>
      </c>
      <c r="H288" s="45">
        <v>286</v>
      </c>
      <c r="I288" s="45" t="str">
        <f t="shared" si="13"/>
        <v>Sävsjö Energi AB</v>
      </c>
      <c r="J288" s="45" t="str">
        <f t="shared" si="14"/>
        <v>Sävsjö</v>
      </c>
      <c r="K288" s="45">
        <f>IF(ISERROR(VLOOKUP($J288,'Miljövärden urval för publ'!$B$2:$H$490,MATCH(K$3,'Miljövärden urval för publ'!$B$2:$H$2,0),FALSE)),"",VLOOKUP($J288,'Miljövärden urval för publ'!$B$2:$H$490,MATCH(K$3,'Miljövärden urval för publ'!$B$2:$H$2,0),FALSE))</f>
        <v>0.19689699999999999</v>
      </c>
      <c r="L288" s="45">
        <f>IF(ISERROR(VLOOKUP($J288,'Miljövärden urval för publ'!$B$2:$H$490,MATCH(L$3,'Miljövärden urval för publ'!$B$2:$H$2,0),FALSE)),"",VLOOKUP($J288,'Miljövärden urval för publ'!$B$2:$H$490,MATCH(L$3,'Miljövärden urval för publ'!$B$2:$H$2,0),FALSE))</f>
        <v>31.148700000000002</v>
      </c>
      <c r="M288" s="45">
        <f>IF(ISERROR(VLOOKUP($J288,'Miljövärden urval för publ'!$B$2:$H$490,MATCH(M$3,'Miljövärden urval för publ'!$B$2:$H$2,0),FALSE)),"",VLOOKUP($J288,'Miljövärden urval för publ'!$B$2:$H$490,MATCH(M$3,'Miljövärden urval för publ'!$B$2:$H$2,0),FALSE))</f>
        <v>13.2302</v>
      </c>
      <c r="N288" s="45">
        <f>IF(ISERROR(VLOOKUP($J288,'Miljövärden urval för publ'!$B$2:$H$490,MATCH(N$3,'Miljövärden urval för publ'!$B$2:$H$2,0),FALSE)),"",VLOOKUP($J288,'Miljövärden urval för publ'!$B$2:$H$490,MATCH(N$3,'Miljövärden urval för publ'!$B$2:$H$2,0),FALSE))</f>
        <v>6.5913399999999997E-2</v>
      </c>
    </row>
    <row r="289" spans="1:14" x14ac:dyDescent="0.35">
      <c r="A289" s="65" t="s">
        <v>8</v>
      </c>
      <c r="B289" s="65" t="s">
        <v>12</v>
      </c>
      <c r="D289" s="60" t="str">
        <f>VLOOKUP(B289,'Miljövärden urval för publ'!$B$2:$V$480,MATCH("ska publiceras:",'Miljövärden urval för publ'!$B$2:$T$2,0),FALSE)</f>
        <v>ja</v>
      </c>
      <c r="E289" s="61">
        <f t="shared" si="12"/>
        <v>220</v>
      </c>
      <c r="H289" s="45">
        <v>287</v>
      </c>
      <c r="I289" s="45" t="str">
        <f t="shared" si="13"/>
        <v>Bionär Närvärme AB</v>
      </c>
      <c r="J289" s="45" t="str">
        <f t="shared" si="14"/>
        <v>Söderfors</v>
      </c>
      <c r="K289" s="45">
        <f>IF(ISERROR(VLOOKUP($J289,'Miljövärden urval för publ'!$B$2:$H$490,MATCH(K$3,'Miljövärden urval för publ'!$B$2:$H$2,0),FALSE)),"",VLOOKUP($J289,'Miljövärden urval för publ'!$B$2:$H$490,MATCH(K$3,'Miljövärden urval för publ'!$B$2:$H$2,0),FALSE))</f>
        <v>0.15803300000000001</v>
      </c>
      <c r="L289" s="45">
        <f>IF(ISERROR(VLOOKUP($J289,'Miljövärden urval för publ'!$B$2:$H$490,MATCH(L$3,'Miljövärden urval för publ'!$B$2:$H$2,0),FALSE)),"",VLOOKUP($J289,'Miljövärden urval för publ'!$B$2:$H$490,MATCH(L$3,'Miljövärden urval för publ'!$B$2:$H$2,0),FALSE))</f>
        <v>11.7538</v>
      </c>
      <c r="M289" s="45">
        <f>IF(ISERROR(VLOOKUP($J289,'Miljövärden urval för publ'!$B$2:$H$490,MATCH(M$3,'Miljövärden urval för publ'!$B$2:$H$2,0),FALSE)),"",VLOOKUP($J289,'Miljövärden urval för publ'!$B$2:$H$490,MATCH(M$3,'Miljövärden urval för publ'!$B$2:$H$2,0),FALSE))</f>
        <v>16.759499999999999</v>
      </c>
      <c r="N289" s="45">
        <f>IF(ISERROR(VLOOKUP($J289,'Miljövärden urval för publ'!$B$2:$H$490,MATCH(N$3,'Miljövärden urval för publ'!$B$2:$H$2,0),FALSE)),"",VLOOKUP($J289,'Miljövärden urval för publ'!$B$2:$H$490,MATCH(N$3,'Miljövärden urval för publ'!$B$2:$H$2,0),FALSE))</f>
        <v>1.2500000000000001E-2</v>
      </c>
    </row>
    <row r="290" spans="1:14" x14ac:dyDescent="0.35">
      <c r="A290" s="65" t="s">
        <v>31</v>
      </c>
      <c r="B290" s="65" t="s">
        <v>41</v>
      </c>
      <c r="D290" s="60" t="str">
        <f>VLOOKUP(B290,'Miljövärden urval för publ'!$B$2:$V$480,MATCH("ska publiceras:",'Miljövärden urval för publ'!$B$2:$T$2,0),FALSE)</f>
        <v>ja</v>
      </c>
      <c r="E290" s="61">
        <f t="shared" si="12"/>
        <v>221</v>
      </c>
      <c r="H290" s="45">
        <v>288</v>
      </c>
      <c r="I290" s="45" t="str">
        <f t="shared" si="13"/>
        <v>Söderhamn Nära AB</v>
      </c>
      <c r="J290" s="45" t="str">
        <f t="shared" si="14"/>
        <v>Söderhamn</v>
      </c>
      <c r="K290" s="45">
        <f>IF(ISERROR(VLOOKUP($J290,'Miljövärden urval för publ'!$B$2:$H$490,MATCH(K$3,'Miljövärden urval för publ'!$B$2:$H$2,0),FALSE)),"",VLOOKUP($J290,'Miljövärden urval för publ'!$B$2:$H$490,MATCH(K$3,'Miljövärden urval för publ'!$B$2:$H$2,0),FALSE))</f>
        <v>0.14253399999999999</v>
      </c>
      <c r="L290" s="45">
        <f>IF(ISERROR(VLOOKUP($J290,'Miljövärden urval för publ'!$B$2:$H$490,MATCH(L$3,'Miljövärden urval för publ'!$B$2:$H$2,0),FALSE)),"",VLOOKUP($J290,'Miljövärden urval för publ'!$B$2:$H$490,MATCH(L$3,'Miljövärden urval för publ'!$B$2:$H$2,0),FALSE))</f>
        <v>9.1195199999999996</v>
      </c>
      <c r="M290" s="45">
        <f>IF(ISERROR(VLOOKUP($J290,'Miljövärden urval för publ'!$B$2:$H$490,MATCH(M$3,'Miljövärden urval för publ'!$B$2:$H$2,0),FALSE)),"",VLOOKUP($J290,'Miljövärden urval för publ'!$B$2:$H$490,MATCH(M$3,'Miljövärden urval för publ'!$B$2:$H$2,0),FALSE))</f>
        <v>8.08324</v>
      </c>
      <c r="N290" s="45">
        <f>IF(ISERROR(VLOOKUP($J290,'Miljövärden urval för publ'!$B$2:$H$490,MATCH(N$3,'Miljövärden urval för publ'!$B$2:$H$2,0),FALSE)),"",VLOOKUP($J290,'Miljövärden urval för publ'!$B$2:$H$490,MATCH(N$3,'Miljövärden urval för publ'!$B$2:$H$2,0),FALSE))</f>
        <v>3.40179E-3</v>
      </c>
    </row>
    <row r="291" spans="1:14" x14ac:dyDescent="0.35">
      <c r="A291" s="65" t="s">
        <v>80</v>
      </c>
      <c r="B291" s="65" t="s">
        <v>111</v>
      </c>
      <c r="D291" s="60" t="str">
        <f>VLOOKUP(B291,'Miljövärden urval för publ'!$B$2:$V$480,MATCH("ska publiceras:",'Miljövärden urval för publ'!$B$2:$T$2,0),FALSE)</f>
        <v>nej</v>
      </c>
      <c r="E291" s="61">
        <f t="shared" si="12"/>
        <v>221</v>
      </c>
      <c r="H291" s="45">
        <v>289</v>
      </c>
      <c r="I291" s="45" t="str">
        <f t="shared" si="13"/>
        <v>Telge Nät AB</v>
      </c>
      <c r="J291" s="45" t="str">
        <f t="shared" si="14"/>
        <v>Södertälje</v>
      </c>
      <c r="K291" s="45">
        <f>IF(ISERROR(VLOOKUP($J291,'Miljövärden urval för publ'!$B$2:$H$490,MATCH(K$3,'Miljövärden urval för publ'!$B$2:$H$2,0),FALSE)),"",VLOOKUP($J291,'Miljövärden urval för publ'!$B$2:$H$490,MATCH(K$3,'Miljövärden urval för publ'!$B$2:$H$2,0),FALSE))</f>
        <v>0.163523</v>
      </c>
      <c r="L291" s="45">
        <f>IF(ISERROR(VLOOKUP($J291,'Miljövärden urval för publ'!$B$2:$H$490,MATCH(L$3,'Miljövärden urval för publ'!$B$2:$H$2,0),FALSE)),"",VLOOKUP($J291,'Miljövärden urval för publ'!$B$2:$H$490,MATCH(L$3,'Miljövärden urval för publ'!$B$2:$H$2,0),FALSE))</f>
        <v>50.061</v>
      </c>
      <c r="M291" s="45">
        <f>IF(ISERROR(VLOOKUP($J291,'Miljövärden urval för publ'!$B$2:$H$490,MATCH(M$3,'Miljövärden urval för publ'!$B$2:$H$2,0),FALSE)),"",VLOOKUP($J291,'Miljövärden urval för publ'!$B$2:$H$490,MATCH(M$3,'Miljövärden urval för publ'!$B$2:$H$2,0),FALSE))</f>
        <v>4.9277899999999999</v>
      </c>
      <c r="N291" s="45">
        <f>IF(ISERROR(VLOOKUP($J291,'Miljövärden urval för publ'!$B$2:$H$490,MATCH(N$3,'Miljövärden urval för publ'!$B$2:$H$2,0),FALSE)),"",VLOOKUP($J291,'Miljövärden urval för publ'!$B$2:$H$490,MATCH(N$3,'Miljövärden urval för publ'!$B$2:$H$2,0),FALSE))</f>
        <v>2.1673100000000001E-2</v>
      </c>
    </row>
    <row r="292" spans="1:14" x14ac:dyDescent="0.35">
      <c r="A292" s="65" t="s">
        <v>354</v>
      </c>
      <c r="B292" s="65" t="s">
        <v>355</v>
      </c>
      <c r="D292" s="60" t="str">
        <f>VLOOKUP(B292,'Miljövärden urval för publ'!$B$2:$V$480,MATCH("ska publiceras:",'Miljövärden urval för publ'!$B$2:$T$2,0),FALSE)</f>
        <v>ja</v>
      </c>
      <c r="E292" s="61">
        <f t="shared" si="12"/>
        <v>222</v>
      </c>
      <c r="H292" s="45">
        <v>290</v>
      </c>
      <c r="I292" s="45" t="str">
        <f t="shared" si="13"/>
        <v>Södertörns Fjärrvärme AB</v>
      </c>
      <c r="J292" s="45" t="str">
        <f t="shared" si="14"/>
        <v>Södertörn Fjärrvärme Totalt</v>
      </c>
      <c r="K292" s="45">
        <f>IF(ISERROR(VLOOKUP($J292,'Miljövärden urval för publ'!$B$2:$H$490,MATCH(K$3,'Miljövärden urval för publ'!$B$2:$H$2,0),FALSE)),"",VLOOKUP($J292,'Miljövärden urval för publ'!$B$2:$H$490,MATCH(K$3,'Miljövärden urval för publ'!$B$2:$H$2,0),FALSE))</f>
        <v>0.16402700000000001</v>
      </c>
      <c r="L292" s="45">
        <f>IF(ISERROR(VLOOKUP($J292,'Miljövärden urval för publ'!$B$2:$H$490,MATCH(L$3,'Miljövärden urval för publ'!$B$2:$H$2,0),FALSE)),"",VLOOKUP($J292,'Miljövärden urval för publ'!$B$2:$H$490,MATCH(L$3,'Miljövärden urval för publ'!$B$2:$H$2,0),FALSE))</f>
        <v>49.753300000000003</v>
      </c>
      <c r="M292" s="45">
        <f>IF(ISERROR(VLOOKUP($J292,'Miljövärden urval för publ'!$B$2:$H$490,MATCH(M$3,'Miljövärden urval för publ'!$B$2:$H$2,0),FALSE)),"",VLOOKUP($J292,'Miljövärden urval för publ'!$B$2:$H$490,MATCH(M$3,'Miljövärden urval för publ'!$B$2:$H$2,0),FALSE))</f>
        <v>5.8907499999999997</v>
      </c>
      <c r="N292" s="45">
        <f>IF(ISERROR(VLOOKUP($J292,'Miljövärden urval för publ'!$B$2:$H$490,MATCH(N$3,'Miljövärden urval för publ'!$B$2:$H$2,0),FALSE)),"",VLOOKUP($J292,'Miljövärden urval för publ'!$B$2:$H$490,MATCH(N$3,'Miljövärden urval för publ'!$B$2:$H$2,0),FALSE))</f>
        <v>1.4116999999999999E-2</v>
      </c>
    </row>
    <row r="293" spans="1:14" x14ac:dyDescent="0.35">
      <c r="A293" s="65" t="s">
        <v>53</v>
      </c>
      <c r="B293" s="65" t="s">
        <v>55</v>
      </c>
      <c r="D293" s="60" t="str">
        <f>VLOOKUP(B293,'Miljövärden urval för publ'!$B$2:$V$480,MATCH("ska publiceras:",'Miljövärden urval för publ'!$B$2:$T$2,0),FALSE)</f>
        <v>ja</v>
      </c>
      <c r="E293" s="61">
        <f t="shared" si="12"/>
        <v>223</v>
      </c>
      <c r="H293" s="45">
        <v>291</v>
      </c>
      <c r="I293" s="45" t="str">
        <f t="shared" si="13"/>
        <v>Vimmerby Energi &amp; Miljö AB</v>
      </c>
      <c r="J293" s="45" t="str">
        <f t="shared" si="14"/>
        <v>Södra Vi</v>
      </c>
      <c r="K293" s="45">
        <f>IF(ISERROR(VLOOKUP($J293,'Miljövärden urval för publ'!$B$2:$H$490,MATCH(K$3,'Miljövärden urval för publ'!$B$2:$H$2,0),FALSE)),"",VLOOKUP($J293,'Miljövärden urval för publ'!$B$2:$H$490,MATCH(K$3,'Miljövärden urval för publ'!$B$2:$H$2,0),FALSE))</f>
        <v>6.5356399999999995E-2</v>
      </c>
      <c r="L293" s="45">
        <f>IF(ISERROR(VLOOKUP($J293,'Miljövärden urval för publ'!$B$2:$H$490,MATCH(L$3,'Miljövärden urval för publ'!$B$2:$H$2,0),FALSE)),"",VLOOKUP($J293,'Miljövärden urval för publ'!$B$2:$H$490,MATCH(L$3,'Miljövärden urval för publ'!$B$2:$H$2,0),FALSE))</f>
        <v>12.3811</v>
      </c>
      <c r="M293" s="45">
        <f>IF(ISERROR(VLOOKUP($J293,'Miljövärden urval för publ'!$B$2:$H$490,MATCH(M$3,'Miljövärden urval för publ'!$B$2:$H$2,0),FALSE)),"",VLOOKUP($J293,'Miljövärden urval för publ'!$B$2:$H$490,MATCH(M$3,'Miljövärden urval för publ'!$B$2:$H$2,0),FALSE))</f>
        <v>9.5311800000000009</v>
      </c>
      <c r="N293" s="45">
        <f>IF(ISERROR(VLOOKUP($J293,'Miljövärden urval för publ'!$B$2:$H$490,MATCH(N$3,'Miljövärden urval för publ'!$B$2:$H$2,0),FALSE)),"",VLOOKUP($J293,'Miljövärden urval för publ'!$B$2:$H$490,MATCH(N$3,'Miljövärden urval för publ'!$B$2:$H$2,0),FALSE))</f>
        <v>0</v>
      </c>
    </row>
    <row r="294" spans="1:14" x14ac:dyDescent="0.35">
      <c r="A294" s="65" t="s">
        <v>80</v>
      </c>
      <c r="B294" s="65" t="s">
        <v>112</v>
      </c>
      <c r="D294" s="60" t="str">
        <f>VLOOKUP(B294,'Miljövärden urval för publ'!$B$2:$V$480,MATCH("ska publiceras:",'Miljövärden urval för publ'!$B$2:$T$2,0),FALSE)</f>
        <v>ja</v>
      </c>
      <c r="E294" s="61">
        <f t="shared" si="12"/>
        <v>224</v>
      </c>
      <c r="H294" s="45">
        <v>292</v>
      </c>
      <c r="I294" s="45" t="str">
        <f t="shared" si="13"/>
        <v>Värmevärden AB</v>
      </c>
      <c r="J294" s="45" t="str">
        <f t="shared" si="14"/>
        <v>Sörforsa</v>
      </c>
      <c r="K294" s="45">
        <f>IF(ISERROR(VLOOKUP($J294,'Miljövärden urval för publ'!$B$2:$H$490,MATCH(K$3,'Miljövärden urval för publ'!$B$2:$H$2,0),FALSE)),"",VLOOKUP($J294,'Miljövärden urval för publ'!$B$2:$H$490,MATCH(K$3,'Miljövärden urval för publ'!$B$2:$H$2,0),FALSE))</f>
        <v>0.13034899999999999</v>
      </c>
      <c r="L294" s="45">
        <f>IF(ISERROR(VLOOKUP($J294,'Miljövärden urval för publ'!$B$2:$H$490,MATCH(L$3,'Miljövärden urval för publ'!$B$2:$H$2,0),FALSE)),"",VLOOKUP($J294,'Miljövärden urval för publ'!$B$2:$H$490,MATCH(L$3,'Miljövärden urval för publ'!$B$2:$H$2,0),FALSE))</f>
        <v>26.6128</v>
      </c>
      <c r="M294" s="45">
        <f>IF(ISERROR(VLOOKUP($J294,'Miljövärden urval för publ'!$B$2:$H$490,MATCH(M$3,'Miljövärden urval för publ'!$B$2:$H$2,0),FALSE)),"",VLOOKUP($J294,'Miljövärden urval för publ'!$B$2:$H$490,MATCH(M$3,'Miljövärden urval för publ'!$B$2:$H$2,0),FALSE))</f>
        <v>8.7084899999999994</v>
      </c>
      <c r="N294" s="45">
        <f>IF(ISERROR(VLOOKUP($J294,'Miljövärden urval för publ'!$B$2:$H$490,MATCH(N$3,'Miljövärden urval för publ'!$B$2:$H$2,0),FALSE)),"",VLOOKUP($J294,'Miljövärden urval för publ'!$B$2:$H$490,MATCH(N$3,'Miljövärden urval för publ'!$B$2:$H$2,0),FALSE))</f>
        <v>5.5569199999999999E-2</v>
      </c>
    </row>
    <row r="295" spans="1:14" x14ac:dyDescent="0.35">
      <c r="A295" s="65" t="s">
        <v>182</v>
      </c>
      <c r="B295" s="65" t="s">
        <v>183</v>
      </c>
      <c r="D295" s="60" t="str">
        <f>VLOOKUP(B295,'Miljövärden urval för publ'!$B$2:$V$480,MATCH("ska publiceras:",'Miljövärden urval för publ'!$B$2:$T$2,0),FALSE)</f>
        <v>nej</v>
      </c>
      <c r="E295" s="61">
        <f t="shared" si="12"/>
        <v>224</v>
      </c>
      <c r="H295" s="45">
        <v>293</v>
      </c>
      <c r="I295" s="45" t="str">
        <f t="shared" si="13"/>
        <v>Tidaholms Energi AB</v>
      </c>
      <c r="J295" s="45" t="str">
        <f t="shared" si="14"/>
        <v>Tidaholm</v>
      </c>
      <c r="K295" s="45">
        <f>IF(ISERROR(VLOOKUP($J295,'Miljövärden urval för publ'!$B$2:$H$490,MATCH(K$3,'Miljövärden urval för publ'!$B$2:$H$2,0),FALSE)),"",VLOOKUP($J295,'Miljövärden urval för publ'!$B$2:$H$490,MATCH(K$3,'Miljövärden urval för publ'!$B$2:$H$2,0),FALSE))</f>
        <v>0.17754800000000001</v>
      </c>
      <c r="L295" s="45">
        <f>IF(ISERROR(VLOOKUP($J295,'Miljövärden urval för publ'!$B$2:$H$490,MATCH(L$3,'Miljövärden urval för publ'!$B$2:$H$2,0),FALSE)),"",VLOOKUP($J295,'Miljövärden urval för publ'!$B$2:$H$490,MATCH(L$3,'Miljövärden urval för publ'!$B$2:$H$2,0),FALSE))</f>
        <v>57.1584</v>
      </c>
      <c r="M295" s="45">
        <f>IF(ISERROR(VLOOKUP($J295,'Miljövärden urval för publ'!$B$2:$H$490,MATCH(M$3,'Miljövärden urval för publ'!$B$2:$H$2,0),FALSE)),"",VLOOKUP($J295,'Miljövärden urval för publ'!$B$2:$H$490,MATCH(M$3,'Miljövärden urval för publ'!$B$2:$H$2,0),FALSE))</f>
        <v>9.6703700000000001</v>
      </c>
      <c r="N295" s="45">
        <f>IF(ISERROR(VLOOKUP($J295,'Miljövärden urval för publ'!$B$2:$H$490,MATCH(N$3,'Miljövärden urval för publ'!$B$2:$H$2,0),FALSE)),"",VLOOKUP($J295,'Miljövärden urval för publ'!$B$2:$H$490,MATCH(N$3,'Miljövärden urval för publ'!$B$2:$H$2,0),FALSE))</f>
        <v>2.3357800000000001E-2</v>
      </c>
    </row>
    <row r="296" spans="1:14" x14ac:dyDescent="0.35">
      <c r="A296" s="65" t="s">
        <v>356</v>
      </c>
      <c r="B296" s="65" t="s">
        <v>357</v>
      </c>
      <c r="D296" s="60" t="str">
        <f>VLOOKUP(B296,'Miljövärden urval för publ'!$B$2:$V$480,MATCH("ska publiceras:",'Miljövärden urval för publ'!$B$2:$T$2,0),FALSE)</f>
        <v>ja</v>
      </c>
      <c r="E296" s="61">
        <f t="shared" si="12"/>
        <v>225</v>
      </c>
      <c r="H296" s="45">
        <v>294</v>
      </c>
      <c r="I296" s="45" t="str">
        <f t="shared" si="13"/>
        <v>Skövde Värmeverk AB</v>
      </c>
      <c r="J296" s="45" t="str">
        <f t="shared" si="14"/>
        <v>Tidan</v>
      </c>
      <c r="K296" s="45">
        <f>IF(ISERROR(VLOOKUP($J296,'Miljövärden urval för publ'!$B$2:$H$490,MATCH(K$3,'Miljövärden urval för publ'!$B$2:$H$2,0),FALSE)),"",VLOOKUP($J296,'Miljövärden urval för publ'!$B$2:$H$490,MATCH(K$3,'Miljövärden urval för publ'!$B$2:$H$2,0),FALSE))</f>
        <v>0.179677</v>
      </c>
      <c r="L296" s="45">
        <f>IF(ISERROR(VLOOKUP($J296,'Miljövärden urval för publ'!$B$2:$H$490,MATCH(L$3,'Miljövärden urval för publ'!$B$2:$H$2,0),FALSE)),"",VLOOKUP($J296,'Miljövärden urval för publ'!$B$2:$H$490,MATCH(L$3,'Miljövärden urval för publ'!$B$2:$H$2,0),FALSE))</f>
        <v>12.611800000000001</v>
      </c>
      <c r="M296" s="45">
        <f>IF(ISERROR(VLOOKUP($J296,'Miljövärden urval för publ'!$B$2:$H$490,MATCH(M$3,'Miljövärden urval för publ'!$B$2:$H$2,0),FALSE)),"",VLOOKUP($J296,'Miljövärden urval för publ'!$B$2:$H$490,MATCH(M$3,'Miljövärden urval för publ'!$B$2:$H$2,0),FALSE))</f>
        <v>16.485700000000001</v>
      </c>
      <c r="N296" s="45">
        <f>IF(ISERROR(VLOOKUP($J296,'Miljövärden urval för publ'!$B$2:$H$490,MATCH(N$3,'Miljövärden urval för publ'!$B$2:$H$2,0),FALSE)),"",VLOOKUP($J296,'Miljövärden urval för publ'!$B$2:$H$490,MATCH(N$3,'Miljövärden urval för publ'!$B$2:$H$2,0),FALSE))</f>
        <v>7.2622199999999998E-3</v>
      </c>
    </row>
    <row r="297" spans="1:14" x14ac:dyDescent="0.35">
      <c r="A297" s="65" t="s">
        <v>358</v>
      </c>
      <c r="B297" s="65" t="s">
        <v>359</v>
      </c>
      <c r="D297" s="60" t="str">
        <f>VLOOKUP(B297,'Miljövärden urval för publ'!$B$2:$V$480,MATCH("ska publiceras:",'Miljövärden urval för publ'!$B$2:$T$2,0),FALSE)</f>
        <v>ja</v>
      </c>
      <c r="E297" s="61">
        <f t="shared" si="12"/>
        <v>226</v>
      </c>
      <c r="H297" s="45">
        <v>295</v>
      </c>
      <c r="I297" s="45" t="str">
        <f t="shared" si="13"/>
        <v>Tierps Fjärrvärme AB</v>
      </c>
      <c r="J297" s="45" t="str">
        <f t="shared" si="14"/>
        <v>Tierp</v>
      </c>
      <c r="K297" s="45">
        <f>IF(ISERROR(VLOOKUP($J297,'Miljövärden urval för publ'!$B$2:$H$490,MATCH(K$3,'Miljövärden urval för publ'!$B$2:$H$2,0),FALSE)),"",VLOOKUP($J297,'Miljövärden urval för publ'!$B$2:$H$490,MATCH(K$3,'Miljövärden urval för publ'!$B$2:$H$2,0),FALSE))</f>
        <v>0.17074600000000001</v>
      </c>
      <c r="L297" s="45">
        <f>IF(ISERROR(VLOOKUP($J297,'Miljövärden urval för publ'!$B$2:$H$490,MATCH(L$3,'Miljövärden urval för publ'!$B$2:$H$2,0),FALSE)),"",VLOOKUP($J297,'Miljövärden urval för publ'!$B$2:$H$490,MATCH(L$3,'Miljövärden urval för publ'!$B$2:$H$2,0),FALSE))</f>
        <v>32.368899999999996</v>
      </c>
      <c r="M297" s="45">
        <f>IF(ISERROR(VLOOKUP($J297,'Miljövärden urval för publ'!$B$2:$H$490,MATCH(M$3,'Miljövärden urval för publ'!$B$2:$H$2,0),FALSE)),"",VLOOKUP($J297,'Miljövärden urval för publ'!$B$2:$H$490,MATCH(M$3,'Miljövärden urval för publ'!$B$2:$H$2,0),FALSE))</f>
        <v>8.2915200000000002</v>
      </c>
      <c r="N297" s="45">
        <f>IF(ISERROR(VLOOKUP($J297,'Miljövärden urval för publ'!$B$2:$H$490,MATCH(N$3,'Miljövärden urval för publ'!$B$2:$H$2,0),FALSE)),"",VLOOKUP($J297,'Miljövärden urval för publ'!$B$2:$H$490,MATCH(N$3,'Miljövärden urval för publ'!$B$2:$H$2,0),FALSE))</f>
        <v>4.9001700000000002E-2</v>
      </c>
    </row>
    <row r="298" spans="1:14" x14ac:dyDescent="0.35">
      <c r="A298" s="65" t="s">
        <v>362</v>
      </c>
      <c r="B298" s="65" t="s">
        <v>363</v>
      </c>
      <c r="D298" s="60" t="str">
        <f>VLOOKUP(B298,'Miljövärden urval för publ'!$B$2:$V$480,MATCH("ska publiceras:",'Miljövärden urval för publ'!$B$2:$T$2,0),FALSE)</f>
        <v>ja</v>
      </c>
      <c r="E298" s="61">
        <f t="shared" si="12"/>
        <v>227</v>
      </c>
      <c r="H298" s="45">
        <v>296</v>
      </c>
      <c r="I298" s="45" t="str">
        <f t="shared" si="13"/>
        <v>Skövde Värmeverk AB</v>
      </c>
      <c r="J298" s="45" t="str">
        <f t="shared" si="14"/>
        <v>Timmersdala</v>
      </c>
      <c r="K298" s="45">
        <f>IF(ISERROR(VLOOKUP($J298,'Miljövärden urval för publ'!$B$2:$H$490,MATCH(K$3,'Miljövärden urval för publ'!$B$2:$H$2,0),FALSE)),"",VLOOKUP($J298,'Miljövärden urval för publ'!$B$2:$H$490,MATCH(K$3,'Miljövärden urval för publ'!$B$2:$H$2,0),FALSE))</f>
        <v>0.18876100000000001</v>
      </c>
      <c r="L298" s="45">
        <f>IF(ISERROR(VLOOKUP($J298,'Miljövärden urval för publ'!$B$2:$H$490,MATCH(L$3,'Miljövärden urval för publ'!$B$2:$H$2,0),FALSE)),"",VLOOKUP($J298,'Miljövärden urval för publ'!$B$2:$H$490,MATCH(L$3,'Miljövärden urval för publ'!$B$2:$H$2,0),FALSE))</f>
        <v>15.194599999999999</v>
      </c>
      <c r="M298" s="45">
        <f>IF(ISERROR(VLOOKUP($J298,'Miljövärden urval för publ'!$B$2:$H$490,MATCH(M$3,'Miljövärden urval för publ'!$B$2:$H$2,0),FALSE)),"",VLOOKUP($J298,'Miljövärden urval för publ'!$B$2:$H$490,MATCH(M$3,'Miljövärden urval för publ'!$B$2:$H$2,0),FALSE))</f>
        <v>16.152999999999999</v>
      </c>
      <c r="N298" s="45">
        <f>IF(ISERROR(VLOOKUP($J298,'Miljövärden urval för publ'!$B$2:$H$490,MATCH(N$3,'Miljövärden urval för publ'!$B$2:$H$2,0),FALSE)),"",VLOOKUP($J298,'Miljövärden urval för publ'!$B$2:$H$490,MATCH(N$3,'Miljövärden urval för publ'!$B$2:$H$2,0),FALSE))</f>
        <v>1.4956799999999999E-2</v>
      </c>
    </row>
    <row r="299" spans="1:14" x14ac:dyDescent="0.35">
      <c r="A299" s="65" t="s">
        <v>364</v>
      </c>
      <c r="B299" s="65" t="s">
        <v>366</v>
      </c>
      <c r="D299" s="60" t="str">
        <f>VLOOKUP(B299,'Miljövärden urval för publ'!$B$2:$V$480,MATCH("ska publiceras:",'Miljövärden urval för publ'!$B$2:$T$2,0),FALSE)</f>
        <v>ja</v>
      </c>
      <c r="E299" s="61">
        <f t="shared" si="12"/>
        <v>228</v>
      </c>
      <c r="H299" s="45">
        <v>297</v>
      </c>
      <c r="I299" s="45" t="str">
        <f t="shared" si="13"/>
        <v>Rindi Energi AB</v>
      </c>
      <c r="J299" s="45" t="str">
        <f t="shared" si="14"/>
        <v>Tomelilla</v>
      </c>
      <c r="K299" s="45">
        <f>IF(ISERROR(VLOOKUP($J299,'Miljövärden urval för publ'!$B$2:$H$490,MATCH(K$3,'Miljövärden urval för publ'!$B$2:$H$2,0),FALSE)),"",VLOOKUP($J299,'Miljövärden urval för publ'!$B$2:$H$490,MATCH(K$3,'Miljövärden urval för publ'!$B$2:$H$2,0),FALSE))</f>
        <v>9.0031299999999995E-2</v>
      </c>
      <c r="L299" s="45">
        <f>IF(ISERROR(VLOOKUP($J299,'Miljövärden urval för publ'!$B$2:$H$490,MATCH(L$3,'Miljövärden urval för publ'!$B$2:$H$2,0),FALSE)),"",VLOOKUP($J299,'Miljövärden urval för publ'!$B$2:$H$490,MATCH(L$3,'Miljövärden urval för publ'!$B$2:$H$2,0),FALSE))</f>
        <v>17.770299999999999</v>
      </c>
      <c r="M299" s="45">
        <f>IF(ISERROR(VLOOKUP($J299,'Miljövärden urval för publ'!$B$2:$H$490,MATCH(M$3,'Miljövärden urval för publ'!$B$2:$H$2,0),FALSE)),"",VLOOKUP($J299,'Miljövärden urval för publ'!$B$2:$H$490,MATCH(M$3,'Miljövärden urval för publ'!$B$2:$H$2,0),FALSE))</f>
        <v>8.7815300000000001</v>
      </c>
      <c r="N299" s="45">
        <f>IF(ISERROR(VLOOKUP($J299,'Miljövärden urval för publ'!$B$2:$H$490,MATCH(N$3,'Miljövärden urval för publ'!$B$2:$H$2,0),FALSE)),"",VLOOKUP($J299,'Miljövärden urval för publ'!$B$2:$H$490,MATCH(N$3,'Miljövärden urval för publ'!$B$2:$H$2,0),FALSE))</f>
        <v>7.1490299999999998E-3</v>
      </c>
    </row>
    <row r="300" spans="1:14" x14ac:dyDescent="0.35">
      <c r="A300" s="65" t="s">
        <v>453</v>
      </c>
      <c r="B300" s="65" t="s">
        <v>454</v>
      </c>
      <c r="D300" s="60" t="str">
        <f>VLOOKUP(B300,'Miljövärden urval för publ'!$B$2:$V$480,MATCH("ska publiceras:",'Miljövärden urval för publ'!$B$2:$T$2,0),FALSE)</f>
        <v>ja</v>
      </c>
      <c r="E300" s="61">
        <f t="shared" si="12"/>
        <v>229</v>
      </c>
      <c r="H300" s="45">
        <v>298</v>
      </c>
      <c r="I300" s="45" t="str">
        <f t="shared" si="13"/>
        <v>Värmevärden AB</v>
      </c>
      <c r="J300" s="45" t="str">
        <f t="shared" si="14"/>
        <v>Torsby</v>
      </c>
      <c r="K300" s="45">
        <f>IF(ISERROR(VLOOKUP($J300,'Miljövärden urval för publ'!$B$2:$H$490,MATCH(K$3,'Miljövärden urval för publ'!$B$2:$H$2,0),FALSE)),"",VLOOKUP($J300,'Miljövärden urval för publ'!$B$2:$H$490,MATCH(K$3,'Miljövärden urval för publ'!$B$2:$H$2,0),FALSE))</f>
        <v>3.8984100000000001E-2</v>
      </c>
      <c r="L300" s="45">
        <f>IF(ISERROR(VLOOKUP($J300,'Miljövärden urval för publ'!$B$2:$H$490,MATCH(L$3,'Miljövärden urval för publ'!$B$2:$H$2,0),FALSE)),"",VLOOKUP($J300,'Miljövärden urval för publ'!$B$2:$H$490,MATCH(L$3,'Miljövärden urval för publ'!$B$2:$H$2,0),FALSE))</f>
        <v>11.009499999999999</v>
      </c>
      <c r="M300" s="45">
        <f>IF(ISERROR(VLOOKUP($J300,'Miljövärden urval för publ'!$B$2:$H$490,MATCH(M$3,'Miljövärden urval för publ'!$B$2:$H$2,0),FALSE)),"",VLOOKUP($J300,'Miljövärden urval för publ'!$B$2:$H$490,MATCH(M$3,'Miljövärden urval för publ'!$B$2:$H$2,0),FALSE))</f>
        <v>6.9910899999999998</v>
      </c>
      <c r="N300" s="45">
        <f>IF(ISERROR(VLOOKUP($J300,'Miljövärden urval för publ'!$B$2:$H$490,MATCH(N$3,'Miljövärden urval för publ'!$B$2:$H$2,0),FALSE)),"",VLOOKUP($J300,'Miljövärden urval för publ'!$B$2:$H$490,MATCH(N$3,'Miljövärden urval för publ'!$B$2:$H$2,0),FALSE))</f>
        <v>6.8443599999999999E-3</v>
      </c>
    </row>
    <row r="301" spans="1:14" x14ac:dyDescent="0.35">
      <c r="A301" s="65" t="s">
        <v>154</v>
      </c>
      <c r="B301" s="65" t="s">
        <v>161</v>
      </c>
      <c r="D301" s="60" t="str">
        <f>VLOOKUP(B301,'Miljövärden urval för publ'!$B$2:$V$480,MATCH("ska publiceras:",'Miljövärden urval för publ'!$B$2:$T$2,0),FALSE)</f>
        <v>ja</v>
      </c>
      <c r="E301" s="61">
        <f t="shared" si="12"/>
        <v>230</v>
      </c>
      <c r="H301" s="45">
        <v>299</v>
      </c>
      <c r="I301" s="45" t="str">
        <f t="shared" si="13"/>
        <v>Borlänge Energi AB</v>
      </c>
      <c r="J301" s="45" t="str">
        <f t="shared" si="14"/>
        <v>Torsång</v>
      </c>
      <c r="K301" s="45">
        <f>IF(ISERROR(VLOOKUP($J301,'Miljövärden urval för publ'!$B$2:$H$490,MATCH(K$3,'Miljövärden urval för publ'!$B$2:$H$2,0),FALSE)),"",VLOOKUP($J301,'Miljövärden urval för publ'!$B$2:$H$490,MATCH(K$3,'Miljövärden urval för publ'!$B$2:$H$2,0),FALSE))</f>
        <v>0.29693999999999998</v>
      </c>
      <c r="L301" s="45">
        <f>IF(ISERROR(VLOOKUP($J301,'Miljövärden urval för publ'!$B$2:$H$490,MATCH(L$3,'Miljövärden urval för publ'!$B$2:$H$2,0),FALSE)),"",VLOOKUP($J301,'Miljövärden urval för publ'!$B$2:$H$490,MATCH(L$3,'Miljövärden urval för publ'!$B$2:$H$2,0),FALSE))</f>
        <v>11.9726</v>
      </c>
      <c r="M301" s="45">
        <f>IF(ISERROR(VLOOKUP($J301,'Miljövärden urval för publ'!$B$2:$H$490,MATCH(M$3,'Miljövärden urval för publ'!$B$2:$H$2,0),FALSE)),"",VLOOKUP($J301,'Miljövärden urval för publ'!$B$2:$H$490,MATCH(M$3,'Miljövärden urval för publ'!$B$2:$H$2,0),FALSE))</f>
        <v>20.038599999999999</v>
      </c>
      <c r="N301" s="45">
        <f>IF(ISERROR(VLOOKUP($J301,'Miljövärden urval för publ'!$B$2:$H$490,MATCH(N$3,'Miljövärden urval för publ'!$B$2:$H$2,0),FALSE)),"",VLOOKUP($J301,'Miljövärden urval för publ'!$B$2:$H$490,MATCH(N$3,'Miljövärden urval för publ'!$B$2:$H$2,0),FALSE))</f>
        <v>7.0731700000000002E-3</v>
      </c>
    </row>
    <row r="302" spans="1:14" x14ac:dyDescent="0.35">
      <c r="A302" s="65" t="s">
        <v>196</v>
      </c>
      <c r="B302" s="65" t="s">
        <v>200</v>
      </c>
      <c r="D302" s="60" t="str">
        <f>VLOOKUP(B302,'Miljövärden urval för publ'!$B$2:$V$480,MATCH("ska publiceras:",'Miljövärden urval för publ'!$B$2:$T$2,0),FALSE)</f>
        <v>ja</v>
      </c>
      <c r="E302" s="61">
        <f t="shared" si="12"/>
        <v>231</v>
      </c>
      <c r="H302" s="45">
        <v>300</v>
      </c>
      <c r="I302" s="45" t="str">
        <f t="shared" si="13"/>
        <v>Torsås fjärrvärmenät AB</v>
      </c>
      <c r="J302" s="45" t="str">
        <f t="shared" si="14"/>
        <v>Torsås</v>
      </c>
      <c r="K302" s="45">
        <f>IF(ISERROR(VLOOKUP($J302,'Miljövärden urval för publ'!$B$2:$H$490,MATCH(K$3,'Miljövärden urval för publ'!$B$2:$H$2,0),FALSE)),"",VLOOKUP($J302,'Miljövärden urval för publ'!$B$2:$H$490,MATCH(K$3,'Miljövärden urval för publ'!$B$2:$H$2,0),FALSE))</f>
        <v>6.6900000000000001E-2</v>
      </c>
      <c r="L302" s="45">
        <f>IF(ISERROR(VLOOKUP($J302,'Miljövärden urval för publ'!$B$2:$H$490,MATCH(L$3,'Miljövärden urval för publ'!$B$2:$H$2,0),FALSE)),"",VLOOKUP($J302,'Miljövärden urval för publ'!$B$2:$H$490,MATCH(L$3,'Miljövärden urval för publ'!$B$2:$H$2,0),FALSE))</f>
        <v>7.74</v>
      </c>
      <c r="M302" s="45">
        <f>IF(ISERROR(VLOOKUP($J302,'Miljövärden urval för publ'!$B$2:$H$490,MATCH(M$3,'Miljövärden urval för publ'!$B$2:$H$2,0),FALSE)),"",VLOOKUP($J302,'Miljövärden urval för publ'!$B$2:$H$490,MATCH(M$3,'Miljövärden urval för publ'!$B$2:$H$2,0),FALSE))</f>
        <v>0</v>
      </c>
      <c r="N302" s="45">
        <f>IF(ISERROR(VLOOKUP($J302,'Miljövärden urval för publ'!$B$2:$H$490,MATCH(N$3,'Miljövärden urval för publ'!$B$2:$H$2,0),FALSE)),"",VLOOKUP($J302,'Miljövärden urval för publ'!$B$2:$H$490,MATCH(N$3,'Miljövärden urval för publ'!$B$2:$H$2,0),FALSE))</f>
        <v>7.1352899999999999E-3</v>
      </c>
    </row>
    <row r="303" spans="1:14" x14ac:dyDescent="0.35">
      <c r="A303" s="65" t="s">
        <v>344</v>
      </c>
      <c r="B303" s="65" t="s">
        <v>347</v>
      </c>
      <c r="D303" s="60" t="str">
        <f>VLOOKUP(B303,'Miljövärden urval för publ'!$B$2:$V$480,MATCH("ska publiceras:",'Miljövärden urval för publ'!$B$2:$T$2,0),FALSE)</f>
        <v>ja</v>
      </c>
      <c r="E303" s="61">
        <f t="shared" si="12"/>
        <v>232</v>
      </c>
      <c r="H303" s="45">
        <v>301</v>
      </c>
      <c r="I303" s="45" t="str">
        <f t="shared" si="13"/>
        <v>Tranås Energi AB</v>
      </c>
      <c r="J303" s="45" t="str">
        <f t="shared" si="14"/>
        <v>Tranås</v>
      </c>
      <c r="K303" s="45">
        <f>IF(ISERROR(VLOOKUP($J303,'Miljövärden urval för publ'!$B$2:$H$490,MATCH(K$3,'Miljövärden urval för publ'!$B$2:$H$2,0),FALSE)),"",VLOOKUP($J303,'Miljövärden urval för publ'!$B$2:$H$490,MATCH(K$3,'Miljövärden urval för publ'!$B$2:$H$2,0),FALSE))</f>
        <v>7.7330200000000002E-2</v>
      </c>
      <c r="L303" s="45">
        <f>IF(ISERROR(VLOOKUP($J303,'Miljövärden urval för publ'!$B$2:$H$490,MATCH(L$3,'Miljövärden urval för publ'!$B$2:$H$2,0),FALSE)),"",VLOOKUP($J303,'Miljövärden urval för publ'!$B$2:$H$490,MATCH(L$3,'Miljövärden urval för publ'!$B$2:$H$2,0),FALSE))</f>
        <v>12.941000000000001</v>
      </c>
      <c r="M303" s="45">
        <f>IF(ISERROR(VLOOKUP($J303,'Miljövärden urval för publ'!$B$2:$H$490,MATCH(M$3,'Miljövärden urval för publ'!$B$2:$H$2,0),FALSE)),"",VLOOKUP($J303,'Miljövärden urval för publ'!$B$2:$H$490,MATCH(M$3,'Miljövärden urval för publ'!$B$2:$H$2,0),FALSE))</f>
        <v>6.6919500000000003</v>
      </c>
      <c r="N303" s="45">
        <f>IF(ISERROR(VLOOKUP($J303,'Miljövärden urval för publ'!$B$2:$H$490,MATCH(N$3,'Miljövärden urval för publ'!$B$2:$H$2,0),FALSE)),"",VLOOKUP($J303,'Miljövärden urval för publ'!$B$2:$H$490,MATCH(N$3,'Miljövärden urval för publ'!$B$2:$H$2,0),FALSE))</f>
        <v>1.36179E-2</v>
      </c>
    </row>
    <row r="304" spans="1:14" x14ac:dyDescent="0.35">
      <c r="A304" s="65" t="s">
        <v>403</v>
      </c>
      <c r="B304" s="65" t="s">
        <v>416</v>
      </c>
      <c r="D304" s="60" t="str">
        <f>VLOOKUP(B304,'Miljövärden urval för publ'!$B$2:$V$480,MATCH("ska publiceras:",'Miljövärden urval för publ'!$B$2:$T$2,0),FALSE)</f>
        <v>ja</v>
      </c>
      <c r="E304" s="61">
        <f t="shared" si="12"/>
        <v>233</v>
      </c>
      <c r="H304" s="45">
        <v>302</v>
      </c>
      <c r="I304" s="45" t="str">
        <f t="shared" si="13"/>
        <v>Trelleborgs Fjärrvärme AB</v>
      </c>
      <c r="J304" s="45" t="str">
        <f t="shared" si="14"/>
        <v>Trelleborg Fjärrvärme AB</v>
      </c>
      <c r="K304" s="45">
        <f>IF(ISERROR(VLOOKUP($J304,'Miljövärden urval för publ'!$B$2:$H$490,MATCH(K$3,'Miljövärden urval för publ'!$B$2:$H$2,0),FALSE)),"",VLOOKUP($J304,'Miljövärden urval för publ'!$B$2:$H$490,MATCH(K$3,'Miljövärden urval för publ'!$B$2:$H$2,0),FALSE))</f>
        <v>0.133494</v>
      </c>
      <c r="L304" s="45">
        <f>IF(ISERROR(VLOOKUP($J304,'Miljövärden urval för publ'!$B$2:$H$490,MATCH(L$3,'Miljövärden urval för publ'!$B$2:$H$2,0),FALSE)),"",VLOOKUP($J304,'Miljövärden urval för publ'!$B$2:$H$490,MATCH(L$3,'Miljövärden urval för publ'!$B$2:$H$2,0),FALSE))</f>
        <v>22.679400000000001</v>
      </c>
      <c r="M304" s="45">
        <f>IF(ISERROR(VLOOKUP($J304,'Miljövärden urval för publ'!$B$2:$H$490,MATCH(M$3,'Miljövärden urval för publ'!$B$2:$H$2,0),FALSE)),"",VLOOKUP($J304,'Miljövärden urval för publ'!$B$2:$H$490,MATCH(M$3,'Miljövärden urval för publ'!$B$2:$H$2,0),FALSE))</f>
        <v>10.5709</v>
      </c>
      <c r="N304" s="45">
        <f>IF(ISERROR(VLOOKUP($J304,'Miljövärden urval för publ'!$B$2:$H$490,MATCH(N$3,'Miljövärden urval för publ'!$B$2:$H$2,0),FALSE)),"",VLOOKUP($J304,'Miljövärden urval för publ'!$B$2:$H$490,MATCH(N$3,'Miljövärden urval för publ'!$B$2:$H$2,0),FALSE))</f>
        <v>9.1663999999999999E-3</v>
      </c>
    </row>
    <row r="305" spans="1:14" x14ac:dyDescent="0.35">
      <c r="A305" s="65" t="s">
        <v>388</v>
      </c>
      <c r="B305" s="65" t="s">
        <v>390</v>
      </c>
      <c r="D305" s="60" t="str">
        <f>VLOOKUP(B305,'Miljövärden urval för publ'!$B$2:$V$480,MATCH("ska publiceras:",'Miljövärden urval för publ'!$B$2:$T$2,0),FALSE)</f>
        <v>ja</v>
      </c>
      <c r="E305" s="61">
        <f t="shared" si="12"/>
        <v>234</v>
      </c>
      <c r="H305" s="45">
        <v>303</v>
      </c>
      <c r="I305" s="45" t="str">
        <f t="shared" si="13"/>
        <v>Trollhättan Energi AB</v>
      </c>
      <c r="J305" s="45" t="str">
        <f t="shared" si="14"/>
        <v>Trollhättan</v>
      </c>
      <c r="K305" s="45">
        <f>IF(ISERROR(VLOOKUP($J305,'Miljövärden urval för publ'!$B$2:$H$490,MATCH(K$3,'Miljövärden urval för publ'!$B$2:$H$2,0),FALSE)),"",VLOOKUP($J305,'Miljövärden urval för publ'!$B$2:$H$490,MATCH(K$3,'Miljövärden urval för publ'!$B$2:$H$2,0),FALSE))</f>
        <v>3.8772399999999999E-2</v>
      </c>
      <c r="L305" s="45">
        <f>IF(ISERROR(VLOOKUP($J305,'Miljövärden urval för publ'!$B$2:$H$490,MATCH(L$3,'Miljövärden urval för publ'!$B$2:$H$2,0),FALSE)),"",VLOOKUP($J305,'Miljövärden urval för publ'!$B$2:$H$490,MATCH(L$3,'Miljövärden urval för publ'!$B$2:$H$2,0),FALSE))</f>
        <v>9.2078199999999999</v>
      </c>
      <c r="M305" s="45">
        <f>IF(ISERROR(VLOOKUP($J305,'Miljövärden urval för publ'!$B$2:$H$490,MATCH(M$3,'Miljövärden urval för publ'!$B$2:$H$2,0),FALSE)),"",VLOOKUP($J305,'Miljövärden urval för publ'!$B$2:$H$490,MATCH(M$3,'Miljövärden urval för publ'!$B$2:$H$2,0),FALSE))</f>
        <v>6.7125899999999996</v>
      </c>
      <c r="N305" s="45">
        <f>IF(ISERROR(VLOOKUP($J305,'Miljövärden urval för publ'!$B$2:$H$490,MATCH(N$3,'Miljövärden urval för publ'!$B$2:$H$2,0),FALSE)),"",VLOOKUP($J305,'Miljövärden urval för publ'!$B$2:$H$490,MATCH(N$3,'Miljövärden urval för publ'!$B$2:$H$2,0),FALSE))</f>
        <v>1.57441E-3</v>
      </c>
    </row>
    <row r="306" spans="1:14" x14ac:dyDescent="0.35">
      <c r="A306" s="65" t="s">
        <v>364</v>
      </c>
      <c r="B306" s="65" t="s">
        <v>367</v>
      </c>
      <c r="D306" s="60" t="str">
        <f>VLOOKUP(B306,'Miljövärden urval för publ'!$B$2:$V$480,MATCH("ska publiceras:",'Miljövärden urval för publ'!$B$2:$T$2,0),FALSE)</f>
        <v>ja</v>
      </c>
      <c r="E306" s="61">
        <f t="shared" si="12"/>
        <v>235</v>
      </c>
      <c r="H306" s="45">
        <v>304</v>
      </c>
      <c r="I306" s="45" t="str">
        <f t="shared" si="13"/>
        <v>Statkraft Värme AB</v>
      </c>
      <c r="J306" s="45" t="str">
        <f t="shared" si="14"/>
        <v>Trosa</v>
      </c>
      <c r="K306" s="45">
        <f>IF(ISERROR(VLOOKUP($J306,'Miljövärden urval för publ'!$B$2:$H$490,MATCH(K$3,'Miljövärden urval för publ'!$B$2:$H$2,0),FALSE)),"",VLOOKUP($J306,'Miljövärden urval för publ'!$B$2:$H$490,MATCH(K$3,'Miljövärden urval för publ'!$B$2:$H$2,0),FALSE))</f>
        <v>7.6688699999999999E-2</v>
      </c>
      <c r="L306" s="45">
        <f>IF(ISERROR(VLOOKUP($J306,'Miljövärden urval för publ'!$B$2:$H$490,MATCH(L$3,'Miljövärden urval för publ'!$B$2:$H$2,0),FALSE)),"",VLOOKUP($J306,'Miljövärden urval för publ'!$B$2:$H$490,MATCH(L$3,'Miljövärden urval för publ'!$B$2:$H$2,0),FALSE))</f>
        <v>10.8933</v>
      </c>
      <c r="M306" s="45">
        <f>IF(ISERROR(VLOOKUP($J306,'Miljövärden urval för publ'!$B$2:$H$490,MATCH(M$3,'Miljövärden urval för publ'!$B$2:$H$2,0),FALSE)),"",VLOOKUP($J306,'Miljövärden urval för publ'!$B$2:$H$490,MATCH(M$3,'Miljövärden urval för publ'!$B$2:$H$2,0),FALSE))</f>
        <v>7.8262099999999997</v>
      </c>
      <c r="N306" s="45">
        <f>IF(ISERROR(VLOOKUP($J306,'Miljövärden urval för publ'!$B$2:$H$490,MATCH(N$3,'Miljövärden urval för publ'!$B$2:$H$2,0),FALSE)),"",VLOOKUP($J306,'Miljövärden urval för publ'!$B$2:$H$490,MATCH(N$3,'Miljövärden urval för publ'!$B$2:$H$2,0),FALSE))</f>
        <v>2.18103E-3</v>
      </c>
    </row>
    <row r="307" spans="1:14" x14ac:dyDescent="0.35">
      <c r="A307" s="65" t="s">
        <v>583</v>
      </c>
      <c r="B307" s="65" t="s">
        <v>586</v>
      </c>
      <c r="D307" s="60" t="str">
        <f>VLOOKUP(B307,'Miljövärden urval för publ'!$B$2:$V$480,MATCH("ska publiceras:",'Miljövärden urval för publ'!$B$2:$T$2,0),FALSE)</f>
        <v>ja</v>
      </c>
      <c r="E307" s="61">
        <f t="shared" si="12"/>
        <v>236</v>
      </c>
      <c r="H307" s="45">
        <v>305</v>
      </c>
      <c r="I307" s="45" t="str">
        <f t="shared" si="13"/>
        <v>Varberg Energi AB</v>
      </c>
      <c r="J307" s="45" t="str">
        <f t="shared" si="14"/>
        <v>Träslövsläge</v>
      </c>
      <c r="K307" s="45">
        <f>IF(ISERROR(VLOOKUP($J307,'Miljövärden urval för publ'!$B$2:$H$490,MATCH(K$3,'Miljövärden urval för publ'!$B$2:$H$2,0),FALSE)),"",VLOOKUP($J307,'Miljövärden urval för publ'!$B$2:$H$490,MATCH(K$3,'Miljövärden urval för publ'!$B$2:$H$2,0),FALSE))</f>
        <v>0.48918</v>
      </c>
      <c r="L307" s="45">
        <f>IF(ISERROR(VLOOKUP($J307,'Miljövärden urval för publ'!$B$2:$H$490,MATCH(L$3,'Miljövärden urval för publ'!$B$2:$H$2,0),FALSE)),"",VLOOKUP($J307,'Miljövärden urval för publ'!$B$2:$H$490,MATCH(L$3,'Miljövärden urval för publ'!$B$2:$H$2,0),FALSE))</f>
        <v>93.282700000000006</v>
      </c>
      <c r="M307" s="45">
        <f>IF(ISERROR(VLOOKUP($J307,'Miljövärden urval för publ'!$B$2:$H$490,MATCH(M$3,'Miljövärden urval för publ'!$B$2:$H$2,0),FALSE)),"",VLOOKUP($J307,'Miljövärden urval för publ'!$B$2:$H$490,MATCH(M$3,'Miljövärden urval för publ'!$B$2:$H$2,0),FALSE))</f>
        <v>22.695699999999999</v>
      </c>
      <c r="N307" s="45">
        <f>IF(ISERROR(VLOOKUP($J307,'Miljövärden urval för publ'!$B$2:$H$490,MATCH(N$3,'Miljövärden urval för publ'!$B$2:$H$2,0),FALSE)),"",VLOOKUP($J307,'Miljövärden urval för publ'!$B$2:$H$490,MATCH(N$3,'Miljövärden urval för publ'!$B$2:$H$2,0),FALSE))</f>
        <v>0.203125</v>
      </c>
    </row>
    <row r="308" spans="1:14" x14ac:dyDescent="0.35">
      <c r="A308" s="65" t="s">
        <v>80</v>
      </c>
      <c r="B308" s="65" t="s">
        <v>113</v>
      </c>
      <c r="D308" s="60" t="str">
        <f>VLOOKUP(B308,'Miljövärden urval för publ'!$B$2:$V$480,MATCH("ska publiceras:",'Miljövärden urval för publ'!$B$2:$T$2,0),FALSE)</f>
        <v>nej</v>
      </c>
      <c r="E308" s="61">
        <f t="shared" si="12"/>
        <v>236</v>
      </c>
      <c r="H308" s="45">
        <v>306</v>
      </c>
      <c r="I308" s="45" t="str">
        <f t="shared" si="13"/>
        <v>Varberg Energi AB</v>
      </c>
      <c r="J308" s="45" t="str">
        <f t="shared" si="14"/>
        <v>Tvååker (Närv)</v>
      </c>
      <c r="K308" s="45">
        <f>IF(ISERROR(VLOOKUP($J308,'Miljövärden urval för publ'!$B$2:$H$490,MATCH(K$3,'Miljövärden urval för publ'!$B$2:$H$2,0),FALSE)),"",VLOOKUP($J308,'Miljövärden urval för publ'!$B$2:$H$490,MATCH(K$3,'Miljövärden urval för publ'!$B$2:$H$2,0),FALSE))</f>
        <v>0.212093</v>
      </c>
      <c r="L308" s="45">
        <f>IF(ISERROR(VLOOKUP($J308,'Miljövärden urval för publ'!$B$2:$H$490,MATCH(L$3,'Miljövärden urval för publ'!$B$2:$H$2,0),FALSE)),"",VLOOKUP($J308,'Miljövärden urval för publ'!$B$2:$H$490,MATCH(L$3,'Miljövärden urval för publ'!$B$2:$H$2,0),FALSE))</f>
        <v>24.2865</v>
      </c>
      <c r="M308" s="45">
        <f>IF(ISERROR(VLOOKUP($J308,'Miljövärden urval för publ'!$B$2:$H$490,MATCH(M$3,'Miljövärden urval för publ'!$B$2:$H$2,0),FALSE)),"",VLOOKUP($J308,'Miljövärden urval för publ'!$B$2:$H$490,MATCH(M$3,'Miljövärden urval för publ'!$B$2:$H$2,0),FALSE))</f>
        <v>18.253</v>
      </c>
      <c r="N308" s="45">
        <f>IF(ISERROR(VLOOKUP($J308,'Miljövärden urval för publ'!$B$2:$H$490,MATCH(N$3,'Miljövärden urval för publ'!$B$2:$H$2,0),FALSE)),"",VLOOKUP($J308,'Miljövärden urval för publ'!$B$2:$H$490,MATCH(N$3,'Miljövärden urval för publ'!$B$2:$H$2,0),FALSE))</f>
        <v>4.1472299999999997E-2</v>
      </c>
    </row>
    <row r="309" spans="1:14" x14ac:dyDescent="0.35">
      <c r="A309" s="65" t="s">
        <v>80</v>
      </c>
      <c r="B309" s="65" t="s">
        <v>114</v>
      </c>
      <c r="D309" s="60" t="str">
        <f>VLOOKUP(B309,'Miljövärden urval för publ'!$B$2:$V$480,MATCH("ska publiceras:",'Miljövärden urval för publ'!$B$2:$T$2,0),FALSE)</f>
        <v>ja</v>
      </c>
      <c r="E309" s="61">
        <f t="shared" si="12"/>
        <v>237</v>
      </c>
      <c r="H309" s="45">
        <v>307</v>
      </c>
      <c r="I309" s="45" t="str">
        <f t="shared" si="13"/>
        <v>Hässleholm Miljö AB</v>
      </c>
      <c r="J309" s="45" t="str">
        <f t="shared" si="14"/>
        <v>Tyringe</v>
      </c>
      <c r="K309" s="45">
        <f>IF(ISERROR(VLOOKUP($J309,'Miljövärden urval för publ'!$B$2:$H$490,MATCH(K$3,'Miljövärden urval för publ'!$B$2:$H$2,0),FALSE)),"",VLOOKUP($J309,'Miljövärden urval för publ'!$B$2:$H$490,MATCH(K$3,'Miljövärden urval för publ'!$B$2:$H$2,0),FALSE))</f>
        <v>0.13383500000000001</v>
      </c>
      <c r="L309" s="45">
        <f>IF(ISERROR(VLOOKUP($J309,'Miljövärden urval för publ'!$B$2:$H$490,MATCH(L$3,'Miljövärden urval för publ'!$B$2:$H$2,0),FALSE)),"",VLOOKUP($J309,'Miljövärden urval för publ'!$B$2:$H$490,MATCH(L$3,'Miljövärden urval för publ'!$B$2:$H$2,0),FALSE))</f>
        <v>24.77</v>
      </c>
      <c r="M309" s="45">
        <f>IF(ISERROR(VLOOKUP($J309,'Miljövärden urval för publ'!$B$2:$H$490,MATCH(M$3,'Miljövärden urval för publ'!$B$2:$H$2,0),FALSE)),"",VLOOKUP($J309,'Miljövärden urval för publ'!$B$2:$H$490,MATCH(M$3,'Miljövärden urval för publ'!$B$2:$H$2,0),FALSE))</f>
        <v>9.6790900000000004</v>
      </c>
      <c r="N309" s="45">
        <f>IF(ISERROR(VLOOKUP($J309,'Miljövärden urval för publ'!$B$2:$H$490,MATCH(N$3,'Miljövärden urval för publ'!$B$2:$H$2,0),FALSE)),"",VLOOKUP($J309,'Miljövärden urval för publ'!$B$2:$H$490,MATCH(N$3,'Miljövärden urval för publ'!$B$2:$H$2,0),FALSE))</f>
        <v>1.7474900000000002E-2</v>
      </c>
    </row>
    <row r="310" spans="1:14" x14ac:dyDescent="0.35">
      <c r="A310" s="65" t="s">
        <v>571</v>
      </c>
      <c r="B310" s="65" t="s">
        <v>572</v>
      </c>
      <c r="D310" s="60" t="str">
        <f>VLOOKUP(B310,'Miljövärden urval för publ'!$B$2:$V$480,MATCH("ska publiceras:",'Miljövärden urval för publ'!$B$2:$T$2,0),FALSE)</f>
        <v>ja</v>
      </c>
      <c r="E310" s="61">
        <f t="shared" si="12"/>
        <v>238</v>
      </c>
      <c r="H310" s="45">
        <v>308</v>
      </c>
      <c r="I310" s="45" t="str">
        <f t="shared" si="13"/>
        <v>Fortum Värme,  AB s.m. Stockholms stad</v>
      </c>
      <c r="J310" s="45" t="str">
        <f t="shared" si="14"/>
        <v>Täby</v>
      </c>
      <c r="K310" s="45">
        <f>IF(ISERROR(VLOOKUP($J310,'Miljövärden urval för publ'!$B$2:$H$490,MATCH(K$3,'Miljövärden urval för publ'!$B$2:$H$2,0),FALSE)),"",VLOOKUP($J310,'Miljövärden urval för publ'!$B$2:$H$490,MATCH(K$3,'Miljövärden urval för publ'!$B$2:$H$2,0),FALSE))</f>
        <v>0.50117199999999995</v>
      </c>
      <c r="L310" s="45">
        <f>IF(ISERROR(VLOOKUP($J310,'Miljövärden urval för publ'!$B$2:$H$490,MATCH(L$3,'Miljövärden urval för publ'!$B$2:$H$2,0),FALSE)),"",VLOOKUP($J310,'Miljövärden urval för publ'!$B$2:$H$490,MATCH(L$3,'Miljövärden urval för publ'!$B$2:$H$2,0),FALSE))</f>
        <v>113.852</v>
      </c>
      <c r="M310" s="45">
        <f>IF(ISERROR(VLOOKUP($J310,'Miljövärden urval för publ'!$B$2:$H$490,MATCH(M$3,'Miljövärden urval för publ'!$B$2:$H$2,0),FALSE)),"",VLOOKUP($J310,'Miljövärden urval för publ'!$B$2:$H$490,MATCH(M$3,'Miljövärden urval för publ'!$B$2:$H$2,0),FALSE))</f>
        <v>11.329000000000001</v>
      </c>
      <c r="N310" s="45">
        <f>IF(ISERROR(VLOOKUP($J310,'Miljövärden urval för publ'!$B$2:$H$490,MATCH(N$3,'Miljövärden urval för publ'!$B$2:$H$2,0),FALSE)),"",VLOOKUP($J310,'Miljövärden urval för publ'!$B$2:$H$490,MATCH(N$3,'Miljövärden urval för publ'!$B$2:$H$2,0),FALSE))</f>
        <v>0.29298999999999997</v>
      </c>
    </row>
    <row r="311" spans="1:14" x14ac:dyDescent="0.35">
      <c r="A311" s="65" t="s">
        <v>316</v>
      </c>
      <c r="B311" s="65" t="s">
        <v>318</v>
      </c>
      <c r="D311" s="60" t="str">
        <f>VLOOKUP(B311,'Miljövärden urval för publ'!$B$2:$V$480,MATCH("ska publiceras:",'Miljövärden urval för publ'!$B$2:$T$2,0),FALSE)</f>
        <v>ja</v>
      </c>
      <c r="E311" s="61">
        <f t="shared" si="12"/>
        <v>239</v>
      </c>
      <c r="H311" s="45">
        <v>309</v>
      </c>
      <c r="I311" s="45" t="str">
        <f t="shared" si="13"/>
        <v>Väner Energi AB</v>
      </c>
      <c r="J311" s="45" t="str">
        <f t="shared" si="14"/>
        <v>Töreboda</v>
      </c>
      <c r="K311" s="45">
        <f>IF(ISERROR(VLOOKUP($J311,'Miljövärden urval för publ'!$B$2:$H$490,MATCH(K$3,'Miljövärden urval för publ'!$B$2:$H$2,0),FALSE)),"",VLOOKUP($J311,'Miljövärden urval för publ'!$B$2:$H$490,MATCH(K$3,'Miljövärden urval för publ'!$B$2:$H$2,0),FALSE))</f>
        <v>9.8411999999999999E-2</v>
      </c>
      <c r="L311" s="45">
        <f>IF(ISERROR(VLOOKUP($J311,'Miljövärden urval för publ'!$B$2:$H$490,MATCH(L$3,'Miljövärden urval för publ'!$B$2:$H$2,0),FALSE)),"",VLOOKUP($J311,'Miljövärden urval för publ'!$B$2:$H$490,MATCH(L$3,'Miljövärden urval för publ'!$B$2:$H$2,0),FALSE))</f>
        <v>18.121700000000001</v>
      </c>
      <c r="M311" s="45">
        <f>IF(ISERROR(VLOOKUP($J311,'Miljövärden urval för publ'!$B$2:$H$490,MATCH(M$3,'Miljövärden urval för publ'!$B$2:$H$2,0),FALSE)),"",VLOOKUP($J311,'Miljövärden urval för publ'!$B$2:$H$490,MATCH(M$3,'Miljövärden urval för publ'!$B$2:$H$2,0),FALSE))</f>
        <v>7.3334799999999998</v>
      </c>
      <c r="N311" s="45">
        <f>IF(ISERROR(VLOOKUP($J311,'Miljövärden urval för publ'!$B$2:$H$490,MATCH(N$3,'Miljövärden urval för publ'!$B$2:$H$2,0),FALSE)),"",VLOOKUP($J311,'Miljövärden urval för publ'!$B$2:$H$490,MATCH(N$3,'Miljövärden urval för publ'!$B$2:$H$2,0),FALSE))</f>
        <v>1.5249E-2</v>
      </c>
    </row>
    <row r="312" spans="1:14" x14ac:dyDescent="0.35">
      <c r="A312" s="65" t="s">
        <v>391</v>
      </c>
      <c r="B312" s="65" t="s">
        <v>392</v>
      </c>
      <c r="D312" s="60" t="str">
        <f>VLOOKUP(B312,'Miljövärden urval för publ'!$B$2:$V$480,MATCH("ska publiceras:",'Miljövärden urval för publ'!$B$2:$T$2,0),FALSE)</f>
        <v>ja</v>
      </c>
      <c r="E312" s="61">
        <f t="shared" si="12"/>
        <v>240</v>
      </c>
      <c r="H312" s="45">
        <v>310</v>
      </c>
      <c r="I312" s="45" t="str">
        <f t="shared" si="13"/>
        <v>Uddevalla Energi AB</v>
      </c>
      <c r="J312" s="45" t="str">
        <f t="shared" si="14"/>
        <v>Uddevalla</v>
      </c>
      <c r="K312" s="45">
        <f>IF(ISERROR(VLOOKUP($J312,'Miljövärden urval för publ'!$B$2:$H$490,MATCH(K$3,'Miljövärden urval för publ'!$B$2:$H$2,0),FALSE)),"",VLOOKUP($J312,'Miljövärden urval för publ'!$B$2:$H$490,MATCH(K$3,'Miljövärden urval för publ'!$B$2:$H$2,0),FALSE))</f>
        <v>0.128472</v>
      </c>
      <c r="L312" s="45">
        <f>IF(ISERROR(VLOOKUP($J312,'Miljövärden urval för publ'!$B$2:$H$490,MATCH(L$3,'Miljövärden urval för publ'!$B$2:$H$2,0),FALSE)),"",VLOOKUP($J312,'Miljövärden urval för publ'!$B$2:$H$490,MATCH(L$3,'Miljövärden urval för publ'!$B$2:$H$2,0),FALSE))</f>
        <v>111.252</v>
      </c>
      <c r="M312" s="45">
        <f>IF(ISERROR(VLOOKUP($J312,'Miljövärden urval för publ'!$B$2:$H$490,MATCH(M$3,'Miljövärden urval för publ'!$B$2:$H$2,0),FALSE)),"",VLOOKUP($J312,'Miljövärden urval för publ'!$B$2:$H$490,MATCH(M$3,'Miljövärden urval för publ'!$B$2:$H$2,0),FALSE))</f>
        <v>7.2005999999999997</v>
      </c>
      <c r="N312" s="45">
        <f>IF(ISERROR(VLOOKUP($J312,'Miljövärden urval för publ'!$B$2:$H$490,MATCH(N$3,'Miljövärden urval för publ'!$B$2:$H$2,0),FALSE)),"",VLOOKUP($J312,'Miljövärden urval för publ'!$B$2:$H$490,MATCH(N$3,'Miljövärden urval för publ'!$B$2:$H$2,0),FALSE))</f>
        <v>1.6325800000000001E-2</v>
      </c>
    </row>
    <row r="313" spans="1:14" x14ac:dyDescent="0.35">
      <c r="A313" s="65" t="s">
        <v>8</v>
      </c>
      <c r="B313" s="65" t="s">
        <v>13</v>
      </c>
      <c r="D313" s="60" t="str">
        <f>VLOOKUP(B313,'Miljövärden urval för publ'!$B$2:$V$480,MATCH("ska publiceras:",'Miljövärden urval för publ'!$B$2:$T$2,0),FALSE)</f>
        <v>nej</v>
      </c>
      <c r="E313" s="61">
        <f t="shared" si="12"/>
        <v>240</v>
      </c>
      <c r="H313" s="45">
        <v>311</v>
      </c>
      <c r="I313" s="45" t="str">
        <f t="shared" si="13"/>
        <v>Falkenberg Energi AB</v>
      </c>
      <c r="J313" s="45" t="str">
        <f t="shared" si="14"/>
        <v>Ullared-närvärme</v>
      </c>
      <c r="K313" s="45">
        <f>IF(ISERROR(VLOOKUP($J313,'Miljövärden urval för publ'!$B$2:$H$490,MATCH(K$3,'Miljövärden urval för publ'!$B$2:$H$2,0),FALSE)),"",VLOOKUP($J313,'Miljövärden urval för publ'!$B$2:$H$490,MATCH(K$3,'Miljövärden urval för publ'!$B$2:$H$2,0),FALSE))</f>
        <v>0.18606800000000001</v>
      </c>
      <c r="L313" s="45">
        <f>IF(ISERROR(VLOOKUP($J313,'Miljövärden urval för publ'!$B$2:$H$490,MATCH(L$3,'Miljövärden urval för publ'!$B$2:$H$2,0),FALSE)),"",VLOOKUP($J313,'Miljövärden urval för publ'!$B$2:$H$490,MATCH(L$3,'Miljövärden urval för publ'!$B$2:$H$2,0),FALSE))</f>
        <v>16.2562</v>
      </c>
      <c r="M313" s="45">
        <f>IF(ISERROR(VLOOKUP($J313,'Miljövärden urval för publ'!$B$2:$H$490,MATCH(M$3,'Miljövärden urval för publ'!$B$2:$H$2,0),FALSE)),"",VLOOKUP($J313,'Miljövärden urval för publ'!$B$2:$H$490,MATCH(M$3,'Miljövärden urval för publ'!$B$2:$H$2,0),FALSE))</f>
        <v>16.456700000000001</v>
      </c>
      <c r="N313" s="45">
        <f>IF(ISERROR(VLOOKUP($J313,'Miljövärden urval för publ'!$B$2:$H$490,MATCH(N$3,'Miljövärden urval för publ'!$B$2:$H$2,0),FALSE)),"",VLOOKUP($J313,'Miljövärden urval för publ'!$B$2:$H$490,MATCH(N$3,'Miljövärden urval för publ'!$B$2:$H$2,0),FALSE))</f>
        <v>2.7149300000000001E-2</v>
      </c>
    </row>
    <row r="314" spans="1:14" x14ac:dyDescent="0.35">
      <c r="A314" s="65" t="s">
        <v>458</v>
      </c>
      <c r="B314" s="65" t="s">
        <v>459</v>
      </c>
      <c r="D314" s="60" t="str">
        <f>VLOOKUP(B314,'Miljövärden urval för publ'!$B$2:$V$480,MATCH("ska publiceras:",'Miljövärden urval för publ'!$B$2:$T$2,0),FALSE)</f>
        <v>ja</v>
      </c>
      <c r="E314" s="61">
        <f t="shared" si="12"/>
        <v>241</v>
      </c>
      <c r="H314" s="45">
        <v>312</v>
      </c>
      <c r="I314" s="45" t="str">
        <f t="shared" si="13"/>
        <v>Ulricehamns Energi AB</v>
      </c>
      <c r="J314" s="45" t="str">
        <f t="shared" si="14"/>
        <v>Ulricehamn</v>
      </c>
      <c r="K314" s="45">
        <f>IF(ISERROR(VLOOKUP($J314,'Miljövärden urval för publ'!$B$2:$H$490,MATCH(K$3,'Miljövärden urval för publ'!$B$2:$H$2,0),FALSE)),"",VLOOKUP($J314,'Miljövärden urval för publ'!$B$2:$H$490,MATCH(K$3,'Miljövärden urval för publ'!$B$2:$H$2,0),FALSE))</f>
        <v>6.9461800000000004E-2</v>
      </c>
      <c r="L314" s="45">
        <f>IF(ISERROR(VLOOKUP($J314,'Miljövärden urval för publ'!$B$2:$H$490,MATCH(L$3,'Miljövärden urval för publ'!$B$2:$H$2,0),FALSE)),"",VLOOKUP($J314,'Miljövärden urval för publ'!$B$2:$H$490,MATCH(L$3,'Miljövärden urval för publ'!$B$2:$H$2,0),FALSE))</f>
        <v>11.9285</v>
      </c>
      <c r="M314" s="45">
        <f>IF(ISERROR(VLOOKUP($J314,'Miljövärden urval för publ'!$B$2:$H$490,MATCH(M$3,'Miljövärden urval för publ'!$B$2:$H$2,0),FALSE)),"",VLOOKUP($J314,'Miljövärden urval för publ'!$B$2:$H$490,MATCH(M$3,'Miljövärden urval för publ'!$B$2:$H$2,0),FALSE))</f>
        <v>4.1738799999999996</v>
      </c>
      <c r="N314" s="45">
        <f>IF(ISERROR(VLOOKUP($J314,'Miljövärden urval för publ'!$B$2:$H$490,MATCH(N$3,'Miljövärden urval för publ'!$B$2:$H$2,0),FALSE)),"",VLOOKUP($J314,'Miljövärden urval för publ'!$B$2:$H$490,MATCH(N$3,'Miljövärden urval för publ'!$B$2:$H$2,0),FALSE))</f>
        <v>1.66655E-2</v>
      </c>
    </row>
    <row r="315" spans="1:14" x14ac:dyDescent="0.35">
      <c r="A315" s="65" t="s">
        <v>393</v>
      </c>
      <c r="B315" s="65" t="s">
        <v>396</v>
      </c>
      <c r="D315" s="60" t="str">
        <f>VLOOKUP(B315,'Miljövärden urval för publ'!$B$2:$V$480,MATCH("ska publiceras:",'Miljövärden urval för publ'!$B$2:$T$2,0),FALSE)</f>
        <v>ja</v>
      </c>
      <c r="E315" s="61">
        <f t="shared" si="12"/>
        <v>242</v>
      </c>
      <c r="H315" s="45">
        <v>313</v>
      </c>
      <c r="I315" s="45" t="str">
        <f t="shared" si="13"/>
        <v>Umeå Energi AB</v>
      </c>
      <c r="J315" s="45" t="str">
        <f t="shared" si="14"/>
        <v>Umeå</v>
      </c>
      <c r="K315" s="45">
        <f>IF(ISERROR(VLOOKUP($J315,'Miljövärden urval för publ'!$B$2:$H$490,MATCH(K$3,'Miljövärden urval för publ'!$B$2:$H$2,0),FALSE)),"",VLOOKUP($J315,'Miljövärden urval för publ'!$B$2:$H$490,MATCH(K$3,'Miljövärden urval för publ'!$B$2:$H$2,0),FALSE))</f>
        <v>0.246503</v>
      </c>
      <c r="L315" s="45">
        <f>IF(ISERROR(VLOOKUP($J315,'Miljövärden urval för publ'!$B$2:$H$490,MATCH(L$3,'Miljövärden urval för publ'!$B$2:$H$2,0),FALSE)),"",VLOOKUP($J315,'Miljövärden urval för publ'!$B$2:$H$490,MATCH(L$3,'Miljövärden urval för publ'!$B$2:$H$2,0),FALSE))</f>
        <v>53.073500000000003</v>
      </c>
      <c r="M315" s="45">
        <f>IF(ISERROR(VLOOKUP($J315,'Miljövärden urval för publ'!$B$2:$H$490,MATCH(M$3,'Miljövärden urval för publ'!$B$2:$H$2,0),FALSE)),"",VLOOKUP($J315,'Miljövärden urval för publ'!$B$2:$H$490,MATCH(M$3,'Miljövärden urval för publ'!$B$2:$H$2,0),FALSE))</f>
        <v>5.8688500000000001</v>
      </c>
      <c r="N315" s="45">
        <f>IF(ISERROR(VLOOKUP($J315,'Miljövärden urval för publ'!$B$2:$H$490,MATCH(N$3,'Miljövärden urval för publ'!$B$2:$H$2,0),FALSE)),"",VLOOKUP($J315,'Miljövärden urval för publ'!$B$2:$H$490,MATCH(N$3,'Miljövärden urval för publ'!$B$2:$H$2,0),FALSE))</f>
        <v>2.8392400000000002E-2</v>
      </c>
    </row>
    <row r="316" spans="1:14" x14ac:dyDescent="0.35">
      <c r="A316" s="65" t="s">
        <v>521</v>
      </c>
      <c r="B316" s="65" t="s">
        <v>530</v>
      </c>
      <c r="D316" s="60" t="str">
        <f>VLOOKUP(B316,'Miljövärden urval för publ'!$B$2:$V$480,MATCH("ska publiceras:",'Miljövärden urval för publ'!$B$2:$T$2,0),FALSE)</f>
        <v>nej</v>
      </c>
      <c r="E316" s="61">
        <f t="shared" si="12"/>
        <v>242</v>
      </c>
      <c r="H316" s="45">
        <v>314</v>
      </c>
      <c r="I316" s="45" t="str">
        <f t="shared" si="13"/>
        <v>Vattenfall AB Värme</v>
      </c>
      <c r="J316" s="45" t="str">
        <f t="shared" si="14"/>
        <v>Uppsala</v>
      </c>
      <c r="K316" s="45">
        <f>IF(ISERROR(VLOOKUP($J316,'Miljövärden urval för publ'!$B$2:$H$490,MATCH(K$3,'Miljövärden urval för publ'!$B$2:$H$2,0),FALSE)),"",VLOOKUP($J316,'Miljövärden urval för publ'!$B$2:$H$490,MATCH(K$3,'Miljövärden urval för publ'!$B$2:$H$2,0),FALSE))</f>
        <v>0.64561500000000005</v>
      </c>
      <c r="L316" s="45">
        <f>IF(ISERROR(VLOOKUP($J316,'Miljövärden urval för publ'!$B$2:$H$490,MATCH(L$3,'Miljövärden urval för publ'!$B$2:$H$2,0),FALSE)),"",VLOOKUP($J316,'Miljövärden urval för publ'!$B$2:$H$490,MATCH(L$3,'Miljövärden urval för publ'!$B$2:$H$2,0),FALSE))</f>
        <v>234.846</v>
      </c>
      <c r="M316" s="45">
        <f>IF(ISERROR(VLOOKUP($J316,'Miljövärden urval för publ'!$B$2:$H$490,MATCH(M$3,'Miljövärden urval för publ'!$B$2:$H$2,0),FALSE)),"",VLOOKUP($J316,'Miljövärden urval för publ'!$B$2:$H$490,MATCH(M$3,'Miljövärden urval för publ'!$B$2:$H$2,0),FALSE))</f>
        <v>16.696200000000001</v>
      </c>
      <c r="N316" s="45">
        <f>IF(ISERROR(VLOOKUP($J316,'Miljövärden urval för publ'!$B$2:$H$490,MATCH(N$3,'Miljövärden urval för publ'!$B$2:$H$2,0),FALSE)),"",VLOOKUP($J316,'Miljövärden urval för publ'!$B$2:$H$490,MATCH(N$3,'Miljövärden urval för publ'!$B$2:$H$2,0),FALSE))</f>
        <v>5.84205E-2</v>
      </c>
    </row>
    <row r="317" spans="1:14" x14ac:dyDescent="0.35">
      <c r="A317" s="65" t="s">
        <v>399</v>
      </c>
      <c r="B317" s="65" t="s">
        <v>400</v>
      </c>
      <c r="D317" s="60" t="str">
        <f>VLOOKUP(B317,'Miljövärden urval för publ'!$B$2:$V$480,MATCH("ska publiceras:",'Miljövärden urval för publ'!$B$2:$T$2,0),FALSE)</f>
        <v>ja</v>
      </c>
      <c r="E317" s="61">
        <f t="shared" si="12"/>
        <v>243</v>
      </c>
      <c r="H317" s="45">
        <v>315</v>
      </c>
      <c r="I317" s="45" t="str">
        <f t="shared" si="13"/>
        <v>Skellefteå Kraft AB</v>
      </c>
      <c r="J317" s="45" t="str">
        <f t="shared" si="14"/>
        <v>Ursviken-Skelleftehamn</v>
      </c>
      <c r="K317" s="45">
        <f>IF(ISERROR(VLOOKUP($J317,'Miljövärden urval för publ'!$B$2:$H$490,MATCH(K$3,'Miljövärden urval för publ'!$B$2:$H$2,0),FALSE)),"",VLOOKUP($J317,'Miljövärden urval för publ'!$B$2:$H$490,MATCH(K$3,'Miljövärden urval för publ'!$B$2:$H$2,0),FALSE))</f>
        <v>3.39E-2</v>
      </c>
      <c r="L317" s="45">
        <f>IF(ISERROR(VLOOKUP($J317,'Miljövärden urval för publ'!$B$2:$H$490,MATCH(L$3,'Miljövärden urval för publ'!$B$2:$H$2,0),FALSE)),"",VLOOKUP($J317,'Miljövärden urval för publ'!$B$2:$H$490,MATCH(L$3,'Miljövärden urval för publ'!$B$2:$H$2,0),FALSE))</f>
        <v>0</v>
      </c>
      <c r="M317" s="45">
        <f>IF(ISERROR(VLOOKUP($J317,'Miljövärden urval för publ'!$B$2:$H$490,MATCH(M$3,'Miljövärden urval för publ'!$B$2:$H$2,0),FALSE)),"",VLOOKUP($J317,'Miljövärden urval för publ'!$B$2:$H$490,MATCH(M$3,'Miljövärden urval för publ'!$B$2:$H$2,0),FALSE))</f>
        <v>0</v>
      </c>
      <c r="N317" s="45">
        <f>IF(ISERROR(VLOOKUP($J317,'Miljövärden urval för publ'!$B$2:$H$490,MATCH(N$3,'Miljövärden urval för publ'!$B$2:$H$2,0),FALSE)),"",VLOOKUP($J317,'Miljövärden urval för publ'!$B$2:$H$490,MATCH(N$3,'Miljövärden urval för publ'!$B$2:$H$2,0),FALSE))</f>
        <v>0</v>
      </c>
    </row>
    <row r="318" spans="1:14" x14ac:dyDescent="0.35">
      <c r="A318" s="65" t="s">
        <v>603</v>
      </c>
      <c r="B318" s="65" t="s">
        <v>604</v>
      </c>
      <c r="D318" s="60" t="str">
        <f>VLOOKUP(B318,'Miljövärden urval för publ'!$B$2:$V$480,MATCH("ska publiceras:",'Miljövärden urval för publ'!$B$2:$T$2,0),FALSE)</f>
        <v>ja</v>
      </c>
      <c r="E318" s="61">
        <f t="shared" si="12"/>
        <v>244</v>
      </c>
      <c r="H318" s="45">
        <v>316</v>
      </c>
      <c r="I318" s="45" t="str">
        <f t="shared" si="13"/>
        <v>Rindi Energi AB</v>
      </c>
      <c r="J318" s="45" t="str">
        <f t="shared" si="14"/>
        <v>Vadstena</v>
      </c>
      <c r="K318" s="45">
        <f>IF(ISERROR(VLOOKUP($J318,'Miljövärden urval för publ'!$B$2:$H$490,MATCH(K$3,'Miljövärden urval för publ'!$B$2:$H$2,0),FALSE)),"",VLOOKUP($J318,'Miljövärden urval för publ'!$B$2:$H$490,MATCH(K$3,'Miljövärden urval för publ'!$B$2:$H$2,0),FALSE))</f>
        <v>0.18280299999999999</v>
      </c>
      <c r="L318" s="45">
        <f>IF(ISERROR(VLOOKUP($J318,'Miljövärden urval för publ'!$B$2:$H$490,MATCH(L$3,'Miljövärden urval för publ'!$B$2:$H$2,0),FALSE)),"",VLOOKUP($J318,'Miljövärden urval för publ'!$B$2:$H$490,MATCH(L$3,'Miljövärden urval för publ'!$B$2:$H$2,0),FALSE))</f>
        <v>40.125100000000003</v>
      </c>
      <c r="M318" s="45">
        <f>IF(ISERROR(VLOOKUP($J318,'Miljövärden urval för publ'!$B$2:$H$490,MATCH(M$3,'Miljövärden urval för publ'!$B$2:$H$2,0),FALSE)),"",VLOOKUP($J318,'Miljövärden urval för publ'!$B$2:$H$490,MATCH(M$3,'Miljövärden urval för publ'!$B$2:$H$2,0),FALSE))</f>
        <v>9.5649099999999994</v>
      </c>
      <c r="N318" s="45">
        <f>IF(ISERROR(VLOOKUP($J318,'Miljövärden urval för publ'!$B$2:$H$490,MATCH(N$3,'Miljövärden urval för publ'!$B$2:$H$2,0),FALSE)),"",VLOOKUP($J318,'Miljövärden urval för publ'!$B$2:$H$490,MATCH(N$3,'Miljövärden urval för publ'!$B$2:$H$2,0),FALSE))</f>
        <v>6.9525600000000007E-2</v>
      </c>
    </row>
    <row r="319" spans="1:14" x14ac:dyDescent="0.35">
      <c r="A319" s="65" t="s">
        <v>364</v>
      </c>
      <c r="B319" s="65" t="s">
        <v>368</v>
      </c>
      <c r="D319" s="60" t="str">
        <f>VLOOKUP(B319,'Miljövärden urval för publ'!$B$2:$V$480,MATCH("ska publiceras:",'Miljövärden urval för publ'!$B$2:$T$2,0),FALSE)</f>
        <v>ja</v>
      </c>
      <c r="E319" s="61">
        <f t="shared" si="12"/>
        <v>245</v>
      </c>
      <c r="H319" s="45">
        <v>317</v>
      </c>
      <c r="I319" s="45" t="str">
        <f t="shared" si="13"/>
        <v>Statkraft Värme AB</v>
      </c>
      <c r="J319" s="45" t="str">
        <f t="shared" si="14"/>
        <v>Vagnhärad</v>
      </c>
      <c r="K319" s="45">
        <f>IF(ISERROR(VLOOKUP($J319,'Miljövärden urval för publ'!$B$2:$H$490,MATCH(K$3,'Miljövärden urval för publ'!$B$2:$H$2,0),FALSE)),"",VLOOKUP($J319,'Miljövärden urval för publ'!$B$2:$H$490,MATCH(K$3,'Miljövärden urval för publ'!$B$2:$H$2,0),FALSE))</f>
        <v>0.107492</v>
      </c>
      <c r="L319" s="45">
        <f>IF(ISERROR(VLOOKUP($J319,'Miljövärden urval för publ'!$B$2:$H$490,MATCH(L$3,'Miljövärden urval för publ'!$B$2:$H$2,0),FALSE)),"",VLOOKUP($J319,'Miljövärden urval för publ'!$B$2:$H$490,MATCH(L$3,'Miljövärden urval för publ'!$B$2:$H$2,0),FALSE))</f>
        <v>22.195599999999999</v>
      </c>
      <c r="M319" s="45">
        <f>IF(ISERROR(VLOOKUP($J319,'Miljövärden urval för publ'!$B$2:$H$490,MATCH(M$3,'Miljövärden urval för publ'!$B$2:$H$2,0),FALSE)),"",VLOOKUP($J319,'Miljövärden urval för publ'!$B$2:$H$490,MATCH(M$3,'Miljövärden urval för publ'!$B$2:$H$2,0),FALSE))</f>
        <v>10.7913</v>
      </c>
      <c r="N319" s="45">
        <f>IF(ISERROR(VLOOKUP($J319,'Miljövärden urval för publ'!$B$2:$H$490,MATCH(N$3,'Miljövärden urval för publ'!$B$2:$H$2,0),FALSE)),"",VLOOKUP($J319,'Miljövärden urval för publ'!$B$2:$H$490,MATCH(N$3,'Miljövärden urval för publ'!$B$2:$H$2,0),FALSE))</f>
        <v>2.0833299999999999E-2</v>
      </c>
    </row>
    <row r="320" spans="1:14" x14ac:dyDescent="0.35">
      <c r="A320" s="65" t="s">
        <v>371</v>
      </c>
      <c r="B320" s="65" t="s">
        <v>378</v>
      </c>
      <c r="D320" s="60" t="str">
        <f>VLOOKUP(B320,'Miljövärden urval för publ'!$B$2:$V$480,MATCH("ska publiceras:",'Miljövärden urval för publ'!$B$2:$T$2,0),FALSE)</f>
        <v>ja</v>
      </c>
      <c r="E320" s="61">
        <f t="shared" si="12"/>
        <v>246</v>
      </c>
      <c r="H320" s="45">
        <v>318</v>
      </c>
      <c r="I320" s="45" t="str">
        <f t="shared" si="13"/>
        <v>Rindi Energi AB</v>
      </c>
      <c r="J320" s="45" t="str">
        <f t="shared" si="14"/>
        <v>Vansbro</v>
      </c>
      <c r="K320" s="45">
        <f>IF(ISERROR(VLOOKUP($J320,'Miljövärden urval för publ'!$B$2:$H$490,MATCH(K$3,'Miljövärden urval för publ'!$B$2:$H$2,0),FALSE)),"",VLOOKUP($J320,'Miljövärden urval för publ'!$B$2:$H$490,MATCH(K$3,'Miljövärden urval för publ'!$B$2:$H$2,0),FALSE))</f>
        <v>8.9026599999999997E-2</v>
      </c>
      <c r="L320" s="45">
        <f>IF(ISERROR(VLOOKUP($J320,'Miljövärden urval för publ'!$B$2:$H$490,MATCH(L$3,'Miljövärden urval för publ'!$B$2:$H$2,0),FALSE)),"",VLOOKUP($J320,'Miljövärden urval för publ'!$B$2:$H$490,MATCH(L$3,'Miljövärden urval för publ'!$B$2:$H$2,0),FALSE))</f>
        <v>18.863299999999999</v>
      </c>
      <c r="M320" s="45">
        <f>IF(ISERROR(VLOOKUP($J320,'Miljövärden urval för publ'!$B$2:$H$490,MATCH(M$3,'Miljövärden urval för publ'!$B$2:$H$2,0),FALSE)),"",VLOOKUP($J320,'Miljövärden urval för publ'!$B$2:$H$490,MATCH(M$3,'Miljövärden urval för publ'!$B$2:$H$2,0),FALSE))</f>
        <v>8.07958</v>
      </c>
      <c r="N320" s="45">
        <f>IF(ISERROR(VLOOKUP($J320,'Miljövärden urval för publ'!$B$2:$H$490,MATCH(N$3,'Miljövärden urval för publ'!$B$2:$H$2,0),FALSE)),"",VLOOKUP($J320,'Miljövärden urval för publ'!$B$2:$H$490,MATCH(N$3,'Miljövärden urval för publ'!$B$2:$H$2,0),FALSE))</f>
        <v>1.80804E-2</v>
      </c>
    </row>
    <row r="321" spans="1:14" x14ac:dyDescent="0.35">
      <c r="A321" s="65" t="s">
        <v>461</v>
      </c>
      <c r="B321" s="65" t="s">
        <v>462</v>
      </c>
      <c r="D321" s="60" t="str">
        <f>VLOOKUP(B321,'Miljövärden urval för publ'!$B$2:$V$480,MATCH("ska publiceras:",'Miljövärden urval för publ'!$B$2:$T$2,0),FALSE)</f>
        <v>nej</v>
      </c>
      <c r="E321" s="61">
        <f t="shared" si="12"/>
        <v>246</v>
      </c>
      <c r="H321" s="45">
        <v>319</v>
      </c>
      <c r="I321" s="45" t="str">
        <f t="shared" si="13"/>
        <v>Vara Värme AB</v>
      </c>
      <c r="J321" s="45" t="str">
        <f t="shared" si="14"/>
        <v>Vara</v>
      </c>
      <c r="K321" s="45">
        <f>IF(ISERROR(VLOOKUP($J321,'Miljövärden urval för publ'!$B$2:$H$490,MATCH(K$3,'Miljövärden urval för publ'!$B$2:$H$2,0),FALSE)),"",VLOOKUP($J321,'Miljövärden urval för publ'!$B$2:$H$490,MATCH(K$3,'Miljövärden urval för publ'!$B$2:$H$2,0),FALSE))</f>
        <v>7.8691899999999995E-2</v>
      </c>
      <c r="L321" s="45">
        <f>IF(ISERROR(VLOOKUP($J321,'Miljövärden urval för publ'!$B$2:$H$490,MATCH(L$3,'Miljövärden urval för publ'!$B$2:$H$2,0),FALSE)),"",VLOOKUP($J321,'Miljövärden urval för publ'!$B$2:$H$490,MATCH(L$3,'Miljövärden urval för publ'!$B$2:$H$2,0),FALSE))</f>
        <v>15.202299999999999</v>
      </c>
      <c r="M321" s="45">
        <f>IF(ISERROR(VLOOKUP($J321,'Miljövärden urval för publ'!$B$2:$H$490,MATCH(M$3,'Miljövärden urval för publ'!$B$2:$H$2,0),FALSE)),"",VLOOKUP($J321,'Miljövärden urval för publ'!$B$2:$H$490,MATCH(M$3,'Miljövärden urval för publ'!$B$2:$H$2,0),FALSE))</f>
        <v>7.3974700000000002</v>
      </c>
      <c r="N321" s="45">
        <f>IF(ISERROR(VLOOKUP($J321,'Miljövärden urval för publ'!$B$2:$H$490,MATCH(N$3,'Miljövärden urval för publ'!$B$2:$H$2,0),FALSE)),"",VLOOKUP($J321,'Miljövärden urval för publ'!$B$2:$H$490,MATCH(N$3,'Miljövärden urval för publ'!$B$2:$H$2,0),FALSE))</f>
        <v>7.8070300000000004E-3</v>
      </c>
    </row>
    <row r="322" spans="1:14" x14ac:dyDescent="0.35">
      <c r="A322" s="65" t="s">
        <v>401</v>
      </c>
      <c r="B322" s="65" t="s">
        <v>402</v>
      </c>
      <c r="D322" s="60" t="str">
        <f>VLOOKUP(B322,'Miljövärden urval för publ'!$B$2:$V$480,MATCH("ska publiceras:",'Miljövärden urval för publ'!$B$2:$T$2,0),FALSE)</f>
        <v>ja</v>
      </c>
      <c r="E322" s="61">
        <f t="shared" si="12"/>
        <v>247</v>
      </c>
      <c r="H322" s="45">
        <v>320</v>
      </c>
      <c r="I322" s="45" t="str">
        <f t="shared" si="13"/>
        <v>Varberg Energi AB</v>
      </c>
      <c r="J322" s="45" t="str">
        <f t="shared" si="14"/>
        <v>Varberg (Fjv)</v>
      </c>
      <c r="K322" s="45">
        <f>IF(ISERROR(VLOOKUP($J322,'Miljövärden urval för publ'!$B$2:$H$490,MATCH(K$3,'Miljövärden urval för publ'!$B$2:$H$2,0),FALSE)),"",VLOOKUP($J322,'Miljövärden urval för publ'!$B$2:$H$490,MATCH(K$3,'Miljövärden urval för publ'!$B$2:$H$2,0),FALSE))</f>
        <v>3.6404600000000002E-2</v>
      </c>
      <c r="L322" s="45">
        <f>IF(ISERROR(VLOOKUP($J322,'Miljövärden urval för publ'!$B$2:$H$490,MATCH(L$3,'Miljövärden urval för publ'!$B$2:$H$2,0),FALSE)),"",VLOOKUP($J322,'Miljövärden urval för publ'!$B$2:$H$490,MATCH(L$3,'Miljövärden urval för publ'!$B$2:$H$2,0),FALSE))</f>
        <v>7.9397700000000002</v>
      </c>
      <c r="M322" s="45">
        <f>IF(ISERROR(VLOOKUP($J322,'Miljövärden urval för publ'!$B$2:$H$490,MATCH(M$3,'Miljövärden urval för publ'!$B$2:$H$2,0),FALSE)),"",VLOOKUP($J322,'Miljövärden urval för publ'!$B$2:$H$490,MATCH(M$3,'Miljövärden urval för publ'!$B$2:$H$2,0),FALSE))</f>
        <v>3.2331500000000002</v>
      </c>
      <c r="N322" s="45">
        <f>IF(ISERROR(VLOOKUP($J322,'Miljövärden urval för publ'!$B$2:$H$490,MATCH(N$3,'Miljövärden urval för publ'!$B$2:$H$2,0),FALSE)),"",VLOOKUP($J322,'Miljövärden urval för publ'!$B$2:$H$490,MATCH(N$3,'Miljövärden urval för publ'!$B$2:$H$2,0),FALSE))</f>
        <v>2.1916999999999999E-2</v>
      </c>
    </row>
    <row r="323" spans="1:14" x14ac:dyDescent="0.35">
      <c r="A323" s="65" t="s">
        <v>403</v>
      </c>
      <c r="B323" s="65" t="s">
        <v>417</v>
      </c>
      <c r="D323" s="60" t="str">
        <f>VLOOKUP(B323,'Miljövärden urval för publ'!$B$2:$V$480,MATCH("ska publiceras:",'Miljövärden urval för publ'!$B$2:$T$2,0),FALSE)</f>
        <v>ja</v>
      </c>
      <c r="E323" s="61">
        <f t="shared" si="12"/>
        <v>248</v>
      </c>
      <c r="H323" s="45">
        <v>321</v>
      </c>
      <c r="I323" s="45" t="str">
        <f t="shared" si="13"/>
        <v>Varberg Energi AB</v>
      </c>
      <c r="J323" s="45" t="str">
        <f t="shared" si="14"/>
        <v>Veddige</v>
      </c>
      <c r="K323" s="45">
        <f>IF(ISERROR(VLOOKUP($J323,'Miljövärden urval för publ'!$B$2:$H$490,MATCH(K$3,'Miljövärden urval för publ'!$B$2:$H$2,0),FALSE)),"",VLOOKUP($J323,'Miljövärden urval för publ'!$B$2:$H$490,MATCH(K$3,'Miljövärden urval för publ'!$B$2:$H$2,0),FALSE))</f>
        <v>0.31666699999999998</v>
      </c>
      <c r="L323" s="45">
        <f>IF(ISERROR(VLOOKUP($J323,'Miljövärden urval för publ'!$B$2:$H$490,MATCH(L$3,'Miljövärden urval för publ'!$B$2:$H$2,0),FALSE)),"",VLOOKUP($J323,'Miljövärden urval för publ'!$B$2:$H$490,MATCH(L$3,'Miljövärden urval för publ'!$B$2:$H$2,0),FALSE))</f>
        <v>53.591000000000001</v>
      </c>
      <c r="M323" s="45">
        <f>IF(ISERROR(VLOOKUP($J323,'Miljövärden urval för publ'!$B$2:$H$490,MATCH(M$3,'Miljövärden urval för publ'!$B$2:$H$2,0),FALSE)),"",VLOOKUP($J323,'Miljövärden urval för publ'!$B$2:$H$490,MATCH(M$3,'Miljövärden urval för publ'!$B$2:$H$2,0),FALSE))</f>
        <v>18.229700000000001</v>
      </c>
      <c r="N323" s="45">
        <f>IF(ISERROR(VLOOKUP($J323,'Miljövärden urval för publ'!$B$2:$H$490,MATCH(N$3,'Miljövärden urval för publ'!$B$2:$H$2,0),FALSE)),"",VLOOKUP($J323,'Miljövärden urval för publ'!$B$2:$H$490,MATCH(N$3,'Miljövärden urval för publ'!$B$2:$H$2,0),FALSE))</f>
        <v>0.13267999999999999</v>
      </c>
    </row>
    <row r="324" spans="1:14" x14ac:dyDescent="0.35">
      <c r="A324" s="65" t="s">
        <v>511</v>
      </c>
      <c r="B324" s="65" t="s">
        <v>512</v>
      </c>
      <c r="D324" s="60" t="str">
        <f>VLOOKUP(B324,'Miljövärden urval för publ'!$B$2:$V$480,MATCH("ska publiceras:",'Miljövärden urval för publ'!$B$2:$T$2,0),FALSE)</f>
        <v>nej</v>
      </c>
      <c r="E324" s="61">
        <f t="shared" ref="E324:E387" si="15">IF(ISERROR(D324),E323,IF(D324="ja",E323+1,E323))</f>
        <v>248</v>
      </c>
      <c r="H324" s="45">
        <v>322</v>
      </c>
      <c r="I324" s="45" t="str">
        <f t="shared" si="13"/>
        <v>Linde Energi AB</v>
      </c>
      <c r="J324" s="45" t="str">
        <f t="shared" si="14"/>
        <v>Vedevåg</v>
      </c>
      <c r="K324" s="45">
        <f>IF(ISERROR(VLOOKUP($J324,'Miljövärden urval för publ'!$B$2:$H$490,MATCH(K$3,'Miljövärden urval för publ'!$B$2:$H$2,0),FALSE)),"",VLOOKUP($J324,'Miljövärden urval för publ'!$B$2:$H$490,MATCH(K$3,'Miljövärden urval för publ'!$B$2:$H$2,0),FALSE))</f>
        <v>0.26826699999999998</v>
      </c>
      <c r="L324" s="45">
        <f>IF(ISERROR(VLOOKUP($J324,'Miljövärden urval för publ'!$B$2:$H$490,MATCH(L$3,'Miljövärden urval för publ'!$B$2:$H$2,0),FALSE)),"",VLOOKUP($J324,'Miljövärden urval för publ'!$B$2:$H$490,MATCH(L$3,'Miljövärden urval för publ'!$B$2:$H$2,0),FALSE))</f>
        <v>38.620399999999997</v>
      </c>
      <c r="M324" s="45">
        <f>IF(ISERROR(VLOOKUP($J324,'Miljövärden urval för publ'!$B$2:$H$490,MATCH(M$3,'Miljövärden urval för publ'!$B$2:$H$2,0),FALSE)),"",VLOOKUP($J324,'Miljövärden urval för publ'!$B$2:$H$490,MATCH(M$3,'Miljövärden urval för publ'!$B$2:$H$2,0),FALSE))</f>
        <v>5.4456699999999998</v>
      </c>
      <c r="N324" s="45">
        <f>IF(ISERROR(VLOOKUP($J324,'Miljövärden urval för publ'!$B$2:$H$490,MATCH(N$3,'Miljövärden urval för publ'!$B$2:$H$2,0),FALSE)),"",VLOOKUP($J324,'Miljövärden urval för publ'!$B$2:$H$490,MATCH(N$3,'Miljövärden urval för publ'!$B$2:$H$2,0),FALSE))</f>
        <v>0.107852</v>
      </c>
    </row>
    <row r="325" spans="1:14" x14ac:dyDescent="0.35">
      <c r="A325" s="65" t="s">
        <v>80</v>
      </c>
      <c r="B325" s="65" t="s">
        <v>115</v>
      </c>
      <c r="D325" s="60" t="str">
        <f>VLOOKUP(B325,'Miljövärden urval för publ'!$B$2:$V$480,MATCH("ska publiceras:",'Miljövärden urval för publ'!$B$2:$T$2,0),FALSE)</f>
        <v>nej</v>
      </c>
      <c r="E325" s="61">
        <f t="shared" si="15"/>
        <v>248</v>
      </c>
      <c r="H325" s="45">
        <v>323</v>
      </c>
      <c r="I325" s="45" t="str">
        <f t="shared" ref="I325:I388" si="16">IF(ISERROR(INDEX($A$4:$E$490,MATCH($H325,$E$4:$E$490,0),1)),"",INDEX($A$4:$E$490,MATCH($H325,$E$4:$E$490,0),1))</f>
        <v>Öresundskraft AB</v>
      </c>
      <c r="J325" s="45" t="str">
        <f t="shared" si="14"/>
        <v>Vejbystrand</v>
      </c>
      <c r="K325" s="45">
        <f>IF(ISERROR(VLOOKUP($J325,'Miljövärden urval för publ'!$B$2:$H$490,MATCH(K$3,'Miljövärden urval för publ'!$B$2:$H$2,0),FALSE)),"",VLOOKUP($J325,'Miljövärden urval för publ'!$B$2:$H$490,MATCH(K$3,'Miljövärden urval för publ'!$B$2:$H$2,0),FALSE))</f>
        <v>0.26860400000000001</v>
      </c>
      <c r="L325" s="45">
        <f>IF(ISERROR(VLOOKUP($J325,'Miljövärden urval för publ'!$B$2:$H$490,MATCH(L$3,'Miljövärden urval för publ'!$B$2:$H$2,0),FALSE)),"",VLOOKUP($J325,'Miljövärden urval för publ'!$B$2:$H$490,MATCH(L$3,'Miljövärden urval för publ'!$B$2:$H$2,0),FALSE))</f>
        <v>29.7821</v>
      </c>
      <c r="M325" s="45">
        <f>IF(ISERROR(VLOOKUP($J325,'Miljövärden urval för publ'!$B$2:$H$490,MATCH(M$3,'Miljövärden urval för publ'!$B$2:$H$2,0),FALSE)),"",VLOOKUP($J325,'Miljövärden urval för publ'!$B$2:$H$490,MATCH(M$3,'Miljövärden urval för publ'!$B$2:$H$2,0),FALSE))</f>
        <v>19.051400000000001</v>
      </c>
      <c r="N325" s="45">
        <f>IF(ISERROR(VLOOKUP($J325,'Miljövärden urval för publ'!$B$2:$H$490,MATCH(N$3,'Miljövärden urval för publ'!$B$2:$H$2,0),FALSE)),"",VLOOKUP($J325,'Miljövärden urval för publ'!$B$2:$H$490,MATCH(N$3,'Miljövärden urval för publ'!$B$2:$H$2,0),FALSE))</f>
        <v>4.4264499999999998E-2</v>
      </c>
    </row>
    <row r="326" spans="1:14" x14ac:dyDescent="0.35">
      <c r="A326" s="65" t="s">
        <v>224</v>
      </c>
      <c r="B326" s="65" t="s">
        <v>225</v>
      </c>
      <c r="D326" s="60" t="str">
        <f>VLOOKUP(B326,'Miljövärden urval för publ'!$B$2:$V$480,MATCH("ska publiceras:",'Miljövärden urval för publ'!$B$2:$T$2,0),FALSE)</f>
        <v>ja</v>
      </c>
      <c r="E326" s="61">
        <f t="shared" si="15"/>
        <v>249</v>
      </c>
      <c r="H326" s="45">
        <v>324</v>
      </c>
      <c r="I326" s="45" t="str">
        <f t="shared" si="16"/>
        <v>Falkenberg Energi AB</v>
      </c>
      <c r="J326" s="45" t="str">
        <f t="shared" ref="J326:J389" si="17">IF(ISERROR(INDEX($A$4:$E$490,MATCH($H326,$E$4:$E$490,0),2)),"",INDEX($A$4:$E$490,MATCH($H326,$E$4:$E$490,0),2))</f>
        <v>Vessigebro-närvärme</v>
      </c>
      <c r="K326" s="45">
        <f>IF(ISERROR(VLOOKUP($J326,'Miljövärden urval för publ'!$B$2:$H$490,MATCH(K$3,'Miljövärden urval för publ'!$B$2:$H$2,0),FALSE)),"",VLOOKUP($J326,'Miljövärden urval för publ'!$B$2:$H$490,MATCH(K$3,'Miljövärden urval för publ'!$B$2:$H$2,0),FALSE))</f>
        <v>0.24047199999999999</v>
      </c>
      <c r="L326" s="45">
        <f>IF(ISERROR(VLOOKUP($J326,'Miljövärden urval för publ'!$B$2:$H$490,MATCH(L$3,'Miljövärden urval för publ'!$B$2:$H$2,0),FALSE)),"",VLOOKUP($J326,'Miljövärden urval för publ'!$B$2:$H$490,MATCH(L$3,'Miljövärden urval för publ'!$B$2:$H$2,0),FALSE))</f>
        <v>30.802800000000001</v>
      </c>
      <c r="M326" s="45">
        <f>IF(ISERROR(VLOOKUP($J326,'Miljövärden urval för publ'!$B$2:$H$490,MATCH(M$3,'Miljövärden urval för publ'!$B$2:$H$2,0),FALSE)),"",VLOOKUP($J326,'Miljövärden urval för publ'!$B$2:$H$490,MATCH(M$3,'Miljövärden urval för publ'!$B$2:$H$2,0),FALSE))</f>
        <v>16.889099999999999</v>
      </c>
      <c r="N326" s="45">
        <f>IF(ISERROR(VLOOKUP($J326,'Miljövärden urval för publ'!$B$2:$H$490,MATCH(N$3,'Miljövärden urval för publ'!$B$2:$H$2,0),FALSE)),"",VLOOKUP($J326,'Miljövärden urval för publ'!$B$2:$H$490,MATCH(N$3,'Miljövärden urval för publ'!$B$2:$H$2,0),FALSE))</f>
        <v>6.51611E-2</v>
      </c>
    </row>
    <row r="327" spans="1:14" x14ac:dyDescent="0.35">
      <c r="A327" s="65" t="s">
        <v>422</v>
      </c>
      <c r="B327" s="65" t="s">
        <v>423</v>
      </c>
      <c r="D327" s="60" t="str">
        <f>VLOOKUP(B327,'Miljövärden urval för publ'!$B$2:$V$480,MATCH("ska publiceras:",'Miljövärden urval för publ'!$B$2:$T$2,0),FALSE)</f>
        <v>ja</v>
      </c>
      <c r="E327" s="61">
        <f t="shared" si="15"/>
        <v>250</v>
      </c>
      <c r="H327" s="45">
        <v>325</v>
      </c>
      <c r="I327" s="45" t="str">
        <f t="shared" si="16"/>
        <v>Vetlanda Energi och Teknik AB</v>
      </c>
      <c r="J327" s="45" t="str">
        <f t="shared" si="17"/>
        <v>Vetlanda</v>
      </c>
      <c r="K327" s="45">
        <f>IF(ISERROR(VLOOKUP($J327,'Miljövärden urval för publ'!$B$2:$H$490,MATCH(K$3,'Miljövärden urval för publ'!$B$2:$H$2,0),FALSE)),"",VLOOKUP($J327,'Miljövärden urval för publ'!$B$2:$H$490,MATCH(K$3,'Miljövärden urval för publ'!$B$2:$H$2,0),FALSE))</f>
        <v>0.200624</v>
      </c>
      <c r="L327" s="45">
        <f>IF(ISERROR(VLOOKUP($J327,'Miljövärden urval för publ'!$B$2:$H$490,MATCH(L$3,'Miljövärden urval för publ'!$B$2:$H$2,0),FALSE)),"",VLOOKUP($J327,'Miljövärden urval för publ'!$B$2:$H$490,MATCH(L$3,'Miljövärden urval för publ'!$B$2:$H$2,0),FALSE))</f>
        <v>35.752200000000002</v>
      </c>
      <c r="M327" s="45">
        <f>IF(ISERROR(VLOOKUP($J327,'Miljövärden urval för publ'!$B$2:$H$490,MATCH(M$3,'Miljövärden urval för publ'!$B$2:$H$2,0),FALSE)),"",VLOOKUP($J327,'Miljövärden urval för publ'!$B$2:$H$490,MATCH(M$3,'Miljövärden urval för publ'!$B$2:$H$2,0),FALSE))</f>
        <v>6.3007200000000001</v>
      </c>
      <c r="N327" s="45">
        <f>IF(ISERROR(VLOOKUP($J327,'Miljövärden urval för publ'!$B$2:$H$490,MATCH(N$3,'Miljövärden urval för publ'!$B$2:$H$2,0),FALSE)),"",VLOOKUP($J327,'Miljövärden urval för publ'!$B$2:$H$490,MATCH(N$3,'Miljövärden urval för publ'!$B$2:$H$2,0),FALSE))</f>
        <v>5.0852899999999999E-2</v>
      </c>
    </row>
    <row r="328" spans="1:14" x14ac:dyDescent="0.35">
      <c r="A328" s="65" t="s">
        <v>282</v>
      </c>
      <c r="B328" s="65" t="s">
        <v>288</v>
      </c>
      <c r="D328" s="60" t="str">
        <f>VLOOKUP(B328,'Miljövärden urval för publ'!$B$2:$V$480,MATCH("ska publiceras:",'Miljövärden urval för publ'!$B$2:$T$2,0),FALSE)</f>
        <v>ja</v>
      </c>
      <c r="E328" s="61">
        <f t="shared" si="15"/>
        <v>251</v>
      </c>
      <c r="H328" s="45">
        <v>326</v>
      </c>
      <c r="I328" s="45" t="str">
        <f t="shared" si="16"/>
        <v>Vimmerby Energi &amp; Miljö AB</v>
      </c>
      <c r="J328" s="45" t="str">
        <f t="shared" si="17"/>
        <v>Vimmerby</v>
      </c>
      <c r="K328" s="45">
        <f>IF(ISERROR(VLOOKUP($J328,'Miljövärden urval för publ'!$B$2:$H$490,MATCH(K$3,'Miljövärden urval för publ'!$B$2:$H$2,0),FALSE)),"",VLOOKUP($J328,'Miljövärden urval för publ'!$B$2:$H$490,MATCH(K$3,'Miljövärden urval för publ'!$B$2:$H$2,0),FALSE))</f>
        <v>0.11260299999999999</v>
      </c>
      <c r="L328" s="45">
        <f>IF(ISERROR(VLOOKUP($J328,'Miljövärden urval för publ'!$B$2:$H$490,MATCH(L$3,'Miljövärden urval för publ'!$B$2:$H$2,0),FALSE)),"",VLOOKUP($J328,'Miljövärden urval för publ'!$B$2:$H$490,MATCH(L$3,'Miljövärden urval för publ'!$B$2:$H$2,0),FALSE))</f>
        <v>22.266400000000001</v>
      </c>
      <c r="M328" s="45">
        <f>IF(ISERROR(VLOOKUP($J328,'Miljövärden urval för publ'!$B$2:$H$490,MATCH(M$3,'Miljövärden urval för publ'!$B$2:$H$2,0),FALSE)),"",VLOOKUP($J328,'Miljövärden urval för publ'!$B$2:$H$490,MATCH(M$3,'Miljövärden urval för publ'!$B$2:$H$2,0),FALSE))</f>
        <v>9.0201799999999999</v>
      </c>
      <c r="N328" s="45">
        <f>IF(ISERROR(VLOOKUP($J328,'Miljövärden urval för publ'!$B$2:$H$490,MATCH(N$3,'Miljövärden urval för publ'!$B$2:$H$2,0),FALSE)),"",VLOOKUP($J328,'Miljövärden urval för publ'!$B$2:$H$490,MATCH(N$3,'Miljövärden urval för publ'!$B$2:$H$2,0),FALSE))</f>
        <v>3.2289499999999999E-2</v>
      </c>
    </row>
    <row r="329" spans="1:14" x14ac:dyDescent="0.35">
      <c r="A329" s="65" t="s">
        <v>31</v>
      </c>
      <c r="B329" s="65" t="s">
        <v>42</v>
      </c>
      <c r="D329" s="60" t="str">
        <f>VLOOKUP(B329,'Miljövärden urval för publ'!$B$2:$V$480,MATCH("ska publiceras:",'Miljövärden urval för publ'!$B$2:$T$2,0),FALSE)</f>
        <v>ja</v>
      </c>
      <c r="E329" s="61">
        <f t="shared" si="15"/>
        <v>252</v>
      </c>
      <c r="H329" s="45">
        <v>327</v>
      </c>
      <c r="I329" s="45" t="str">
        <f t="shared" si="16"/>
        <v>Skellefteå Kraft AB</v>
      </c>
      <c r="J329" s="45" t="str">
        <f t="shared" si="17"/>
        <v>Vindeln</v>
      </c>
      <c r="K329" s="45">
        <f>IF(ISERROR(VLOOKUP($J329,'Miljövärden urval för publ'!$B$2:$H$490,MATCH(K$3,'Miljövärden urval för publ'!$B$2:$H$2,0),FALSE)),"",VLOOKUP($J329,'Miljövärden urval för publ'!$B$2:$H$490,MATCH(K$3,'Miljövärden urval för publ'!$B$2:$H$2,0),FALSE))</f>
        <v>0.196439</v>
      </c>
      <c r="L329" s="45">
        <f>IF(ISERROR(VLOOKUP($J329,'Miljövärden urval för publ'!$B$2:$H$490,MATCH(L$3,'Miljövärden urval för publ'!$B$2:$H$2,0),FALSE)),"",VLOOKUP($J329,'Miljövärden urval för publ'!$B$2:$H$490,MATCH(L$3,'Miljövärden urval för publ'!$B$2:$H$2,0),FALSE))</f>
        <v>16.6206</v>
      </c>
      <c r="M329" s="45">
        <f>IF(ISERROR(VLOOKUP($J329,'Miljövärden urval för publ'!$B$2:$H$490,MATCH(M$3,'Miljövärden urval för publ'!$B$2:$H$2,0),FALSE)),"",VLOOKUP($J329,'Miljövärden urval för publ'!$B$2:$H$490,MATCH(M$3,'Miljövärden urval för publ'!$B$2:$H$2,0),FALSE))</f>
        <v>17.8002</v>
      </c>
      <c r="N329" s="45">
        <f>IF(ISERROR(VLOOKUP($J329,'Miljövärden urval för publ'!$B$2:$H$490,MATCH(N$3,'Miljövärden urval för publ'!$B$2:$H$2,0),FALSE)),"",VLOOKUP($J329,'Miljövärden urval för publ'!$B$2:$H$490,MATCH(N$3,'Miljövärden urval för publ'!$B$2:$H$2,0),FALSE))</f>
        <v>2.44797E-2</v>
      </c>
    </row>
    <row r="330" spans="1:14" x14ac:dyDescent="0.35">
      <c r="A330" s="65" t="s">
        <v>260</v>
      </c>
      <c r="B330" s="65" t="s">
        <v>262</v>
      </c>
      <c r="D330" s="60" t="str">
        <f>VLOOKUP(B330,'Miljövärden urval för publ'!$B$2:$V$480,MATCH("ska publiceras:",'Miljövärden urval för publ'!$B$2:$T$2,0),FALSE)</f>
        <v>nej</v>
      </c>
      <c r="E330" s="61">
        <f t="shared" si="15"/>
        <v>252</v>
      </c>
      <c r="H330" s="45">
        <v>328</v>
      </c>
      <c r="I330" s="45" t="str">
        <f t="shared" si="16"/>
        <v>Rindi Energi AB</v>
      </c>
      <c r="J330" s="45" t="str">
        <f t="shared" si="17"/>
        <v>Vingåker</v>
      </c>
      <c r="K330" s="45">
        <f>IF(ISERROR(VLOOKUP($J330,'Miljövärden urval för publ'!$B$2:$H$490,MATCH(K$3,'Miljövärden urval för publ'!$B$2:$H$2,0),FALSE)),"",VLOOKUP($J330,'Miljövärden urval för publ'!$B$2:$H$490,MATCH(K$3,'Miljövärden urval för publ'!$B$2:$H$2,0),FALSE))</f>
        <v>0.13344400000000001</v>
      </c>
      <c r="L330" s="45">
        <f>IF(ISERROR(VLOOKUP($J330,'Miljövärden urval för publ'!$B$2:$H$490,MATCH(L$3,'Miljövärden urval för publ'!$B$2:$H$2,0),FALSE)),"",VLOOKUP($J330,'Miljövärden urval för publ'!$B$2:$H$490,MATCH(L$3,'Miljövärden urval för publ'!$B$2:$H$2,0),FALSE))</f>
        <v>27.128</v>
      </c>
      <c r="M330" s="45">
        <f>IF(ISERROR(VLOOKUP($J330,'Miljövärden urval för publ'!$B$2:$H$490,MATCH(M$3,'Miljövärden urval för publ'!$B$2:$H$2,0),FALSE)),"",VLOOKUP($J330,'Miljövärden urval för publ'!$B$2:$H$490,MATCH(M$3,'Miljövärden urval för publ'!$B$2:$H$2,0),FALSE))</f>
        <v>8.2357700000000005</v>
      </c>
      <c r="N330" s="45">
        <f>IF(ISERROR(VLOOKUP($J330,'Miljövärden urval för publ'!$B$2:$H$490,MATCH(N$3,'Miljövärden urval för publ'!$B$2:$H$2,0),FALSE)),"",VLOOKUP($J330,'Miljövärden urval för publ'!$B$2:$H$490,MATCH(N$3,'Miljövärden urval för publ'!$B$2:$H$2,0),FALSE))</f>
        <v>3.6524399999999999E-2</v>
      </c>
    </row>
    <row r="331" spans="1:14" x14ac:dyDescent="0.35">
      <c r="A331" s="65" t="s">
        <v>80</v>
      </c>
      <c r="B331" s="65" t="s">
        <v>116</v>
      </c>
      <c r="D331" s="60" t="str">
        <f>VLOOKUP(B331,'Miljövärden urval för publ'!$B$2:$V$480,MATCH("ska publiceras:",'Miljövärden urval för publ'!$B$2:$T$2,0),FALSE)</f>
        <v>nej</v>
      </c>
      <c r="E331" s="61">
        <f t="shared" si="15"/>
        <v>252</v>
      </c>
      <c r="H331" s="45">
        <v>329</v>
      </c>
      <c r="I331" s="45" t="str">
        <f t="shared" si="16"/>
        <v>Surahammars Kommunal Teknik AB</v>
      </c>
      <c r="J331" s="45" t="str">
        <f t="shared" si="17"/>
        <v>Virsbo</v>
      </c>
      <c r="K331" s="45">
        <f>IF(ISERROR(VLOOKUP($J331,'Miljövärden urval för publ'!$B$2:$H$490,MATCH(K$3,'Miljövärden urval för publ'!$B$2:$H$2,0),FALSE)),"",VLOOKUP($J331,'Miljövärden urval för publ'!$B$2:$H$490,MATCH(K$3,'Miljövärden urval för publ'!$B$2:$H$2,0),FALSE))</f>
        <v>0.427257</v>
      </c>
      <c r="L331" s="45">
        <f>IF(ISERROR(VLOOKUP($J331,'Miljövärden urval för publ'!$B$2:$H$490,MATCH(L$3,'Miljövärden urval för publ'!$B$2:$H$2,0),FALSE)),"",VLOOKUP($J331,'Miljövärden urval för publ'!$B$2:$H$490,MATCH(L$3,'Miljövärden urval för publ'!$B$2:$H$2,0),FALSE))</f>
        <v>51.858899999999998</v>
      </c>
      <c r="M331" s="45">
        <f>IF(ISERROR(VLOOKUP($J331,'Miljövärden urval för publ'!$B$2:$H$490,MATCH(M$3,'Miljövärden urval för publ'!$B$2:$H$2,0),FALSE)),"",VLOOKUP($J331,'Miljövärden urval för publ'!$B$2:$H$490,MATCH(M$3,'Miljövärden urval för publ'!$B$2:$H$2,0),FALSE))</f>
        <v>15.916399999999999</v>
      </c>
      <c r="N331" s="45">
        <f>IF(ISERROR(VLOOKUP($J331,'Miljövärden urval för publ'!$B$2:$H$490,MATCH(N$3,'Miljövärden urval för publ'!$B$2:$H$2,0),FALSE)),"",VLOOKUP($J331,'Miljövärden urval för publ'!$B$2:$H$490,MATCH(N$3,'Miljövärden urval för publ'!$B$2:$H$2,0),FALSE))</f>
        <v>8.1953100000000001E-2</v>
      </c>
    </row>
    <row r="332" spans="1:14" x14ac:dyDescent="0.35">
      <c r="A332" s="65" t="s">
        <v>474</v>
      </c>
      <c r="B332" s="65" t="s">
        <v>479</v>
      </c>
      <c r="D332" s="60" t="str">
        <f>VLOOKUP(B332,'Miljövärden urval för publ'!$B$2:$V$480,MATCH("ska publiceras:",'Miljövärden urval för publ'!$B$2:$T$2,0),FALSE)</f>
        <v>ja</v>
      </c>
      <c r="E332" s="61">
        <f t="shared" si="15"/>
        <v>253</v>
      </c>
      <c r="H332" s="45">
        <v>330</v>
      </c>
      <c r="I332" s="45" t="str">
        <f t="shared" si="16"/>
        <v>Gotlands Energi AB</v>
      </c>
      <c r="J332" s="45" t="str">
        <f t="shared" si="17"/>
        <v>Visby</v>
      </c>
      <c r="K332" s="45">
        <f>IF(ISERROR(VLOOKUP($J332,'Miljövärden urval för publ'!$B$2:$H$490,MATCH(K$3,'Miljövärden urval för publ'!$B$2:$H$2,0),FALSE)),"",VLOOKUP($J332,'Miljövärden urval för publ'!$B$2:$H$490,MATCH(K$3,'Miljövärden urval för publ'!$B$2:$H$2,0),FALSE))</f>
        <v>0.67565500000000001</v>
      </c>
      <c r="L332" s="45">
        <f>IF(ISERROR(VLOOKUP($J332,'Miljövärden urval för publ'!$B$2:$H$490,MATCH(L$3,'Miljövärden urval för publ'!$B$2:$H$2,0),FALSE)),"",VLOOKUP($J332,'Miljövärden urval för publ'!$B$2:$H$490,MATCH(L$3,'Miljövärden urval för publ'!$B$2:$H$2,0),FALSE))</f>
        <v>30.447099999999999</v>
      </c>
      <c r="M332" s="45">
        <f>IF(ISERROR(VLOOKUP($J332,'Miljövärden urval för publ'!$B$2:$H$490,MATCH(M$3,'Miljövärden urval för publ'!$B$2:$H$2,0),FALSE)),"",VLOOKUP($J332,'Miljövärden urval för publ'!$B$2:$H$490,MATCH(M$3,'Miljövärden urval för publ'!$B$2:$H$2,0),FALSE))</f>
        <v>15.978199999999999</v>
      </c>
      <c r="N332" s="45">
        <f>IF(ISERROR(VLOOKUP($J332,'Miljövärden urval för publ'!$B$2:$H$490,MATCH(N$3,'Miljövärden urval för publ'!$B$2:$H$2,0),FALSE)),"",VLOOKUP($J332,'Miljövärden urval för publ'!$B$2:$H$490,MATCH(N$3,'Miljövärden urval för publ'!$B$2:$H$2,0),FALSE))</f>
        <v>2.4696300000000001E-2</v>
      </c>
    </row>
    <row r="333" spans="1:14" x14ac:dyDescent="0.35">
      <c r="A333" s="65" t="s">
        <v>187</v>
      </c>
      <c r="B333" s="65" t="s">
        <v>193</v>
      </c>
      <c r="D333" s="60" t="str">
        <f>VLOOKUP(B333,'Miljövärden urval för publ'!$B$2:$V$480,MATCH("ska publiceras:",'Miljövärden urval för publ'!$B$2:$T$2,0),FALSE)</f>
        <v>nej</v>
      </c>
      <c r="E333" s="61">
        <f t="shared" si="15"/>
        <v>253</v>
      </c>
      <c r="H333" s="45">
        <v>331</v>
      </c>
      <c r="I333" s="45" t="str">
        <f t="shared" si="16"/>
        <v>Tekniska Verken i Kiruna AB</v>
      </c>
      <c r="J333" s="45" t="str">
        <f t="shared" si="17"/>
        <v>Vittangi</v>
      </c>
      <c r="K333" s="45">
        <f>IF(ISERROR(VLOOKUP($J333,'Miljövärden urval för publ'!$B$2:$H$490,MATCH(K$3,'Miljövärden urval för publ'!$B$2:$H$2,0),FALSE)),"",VLOOKUP($J333,'Miljövärden urval för publ'!$B$2:$H$490,MATCH(K$3,'Miljövärden urval för publ'!$B$2:$H$2,0),FALSE))</f>
        <v>0.63324199999999997</v>
      </c>
      <c r="L333" s="45">
        <f>IF(ISERROR(VLOOKUP($J333,'Miljövärden urval för publ'!$B$2:$H$490,MATCH(L$3,'Miljövärden urval för publ'!$B$2:$H$2,0),FALSE)),"",VLOOKUP($J333,'Miljövärden urval för publ'!$B$2:$H$490,MATCH(L$3,'Miljövärden urval för publ'!$B$2:$H$2,0),FALSE))</f>
        <v>84.436700000000002</v>
      </c>
      <c r="M333" s="45">
        <f>IF(ISERROR(VLOOKUP($J333,'Miljövärden urval för publ'!$B$2:$H$490,MATCH(M$3,'Miljövärden urval för publ'!$B$2:$H$2,0),FALSE)),"",VLOOKUP($J333,'Miljövärden urval för publ'!$B$2:$H$490,MATCH(M$3,'Miljövärden urval för publ'!$B$2:$H$2,0),FALSE))</f>
        <v>10.736599999999999</v>
      </c>
      <c r="N333" s="45">
        <f>IF(ISERROR(VLOOKUP($J333,'Miljövärden urval för publ'!$B$2:$H$490,MATCH(N$3,'Miljövärden urval för publ'!$B$2:$H$2,0),FALSE)),"",VLOOKUP($J333,'Miljövärden urval för publ'!$B$2:$H$490,MATCH(N$3,'Miljövärden urval för publ'!$B$2:$H$2,0),FALSE))</f>
        <v>5.9637500000000003E-2</v>
      </c>
    </row>
    <row r="334" spans="1:14" x14ac:dyDescent="0.35">
      <c r="A334" s="65" t="s">
        <v>422</v>
      </c>
      <c r="B334" s="65" t="s">
        <v>424</v>
      </c>
      <c r="D334" s="60" t="str">
        <f>VLOOKUP(B334,'Miljövärden urval för publ'!$B$2:$V$480,MATCH("ska publiceras:",'Miljövärden urval för publ'!$B$2:$T$2,0),FALSE)</f>
        <v>ja</v>
      </c>
      <c r="E334" s="61">
        <f t="shared" si="15"/>
        <v>254</v>
      </c>
      <c r="H334" s="45">
        <v>332</v>
      </c>
      <c r="I334" s="45" t="str">
        <f t="shared" si="16"/>
        <v>Vattenfall AB Värme</v>
      </c>
      <c r="J334" s="45" t="str">
        <f t="shared" si="17"/>
        <v>Vänersborg</v>
      </c>
      <c r="K334" s="45">
        <f>IF(ISERROR(VLOOKUP($J334,'Miljövärden urval för publ'!$B$2:$H$490,MATCH(K$3,'Miljövärden urval för publ'!$B$2:$H$2,0),FALSE)),"",VLOOKUP($J334,'Miljövärden urval för publ'!$B$2:$H$490,MATCH(K$3,'Miljövärden urval för publ'!$B$2:$H$2,0),FALSE))</f>
        <v>4.4363199999999998E-2</v>
      </c>
      <c r="L334" s="45">
        <f>IF(ISERROR(VLOOKUP($J334,'Miljövärden urval för publ'!$B$2:$H$490,MATCH(L$3,'Miljövärden urval för publ'!$B$2:$H$2,0),FALSE)),"",VLOOKUP($J334,'Miljövärden urval för publ'!$B$2:$H$490,MATCH(L$3,'Miljövärden urval för publ'!$B$2:$H$2,0),FALSE))</f>
        <v>5.9452400000000001</v>
      </c>
      <c r="M334" s="45">
        <f>IF(ISERROR(VLOOKUP($J334,'Miljövärden urval för publ'!$B$2:$H$490,MATCH(M$3,'Miljövärden urval för publ'!$B$2:$H$2,0),FALSE)),"",VLOOKUP($J334,'Miljövärden urval för publ'!$B$2:$H$490,MATCH(M$3,'Miljövärden urval för publ'!$B$2:$H$2,0),FALSE))</f>
        <v>2.0134599999999998</v>
      </c>
      <c r="N334" s="45">
        <f>IF(ISERROR(VLOOKUP($J334,'Miljövärden urval för publ'!$B$2:$H$490,MATCH(N$3,'Miljövärden urval för publ'!$B$2:$H$2,0),FALSE)),"",VLOOKUP($J334,'Miljövärden urval för publ'!$B$2:$H$490,MATCH(N$3,'Miljövärden urval för publ'!$B$2:$H$2,0),FALSE))</f>
        <v>3.7307199999999999E-3</v>
      </c>
    </row>
    <row r="335" spans="1:14" x14ac:dyDescent="0.35">
      <c r="A335" s="65" t="s">
        <v>201</v>
      </c>
      <c r="B335" s="65" t="s">
        <v>204</v>
      </c>
      <c r="D335" s="60" t="str">
        <f>VLOOKUP(B335,'Miljövärden urval för publ'!$B$2:$V$480,MATCH("ska publiceras:",'Miljövärden urval för publ'!$B$2:$T$2,0),FALSE)</f>
        <v>ja</v>
      </c>
      <c r="E335" s="61">
        <f t="shared" si="15"/>
        <v>255</v>
      </c>
      <c r="H335" s="45">
        <v>333</v>
      </c>
      <c r="I335" s="45" t="str">
        <f t="shared" si="16"/>
        <v>Bionär Närvärme AB</v>
      </c>
      <c r="J335" s="45" t="str">
        <f t="shared" si="17"/>
        <v>Vänge</v>
      </c>
      <c r="K335" s="45">
        <f>IF(ISERROR(VLOOKUP($J335,'Miljövärden urval för publ'!$B$2:$H$490,MATCH(K$3,'Miljövärden urval för publ'!$B$2:$H$2,0),FALSE)),"",VLOOKUP($J335,'Miljövärden urval för publ'!$B$2:$H$490,MATCH(K$3,'Miljövärden urval för publ'!$B$2:$H$2,0),FALSE))</f>
        <v>0.17391300000000001</v>
      </c>
      <c r="L335" s="45">
        <f>IF(ISERROR(VLOOKUP($J335,'Miljövärden urval för publ'!$B$2:$H$490,MATCH(L$3,'Miljövärden urval för publ'!$B$2:$H$2,0),FALSE)),"",VLOOKUP($J335,'Miljövärden urval för publ'!$B$2:$H$490,MATCH(L$3,'Miljövärden urval för publ'!$B$2:$H$2,0),FALSE))</f>
        <v>18.29</v>
      </c>
      <c r="M335" s="45">
        <f>IF(ISERROR(VLOOKUP($J335,'Miljövärden urval för publ'!$B$2:$H$490,MATCH(M$3,'Miljövärden urval för publ'!$B$2:$H$2,0),FALSE)),"",VLOOKUP($J335,'Miljövärden urval för publ'!$B$2:$H$490,MATCH(M$3,'Miljövärden urval för publ'!$B$2:$H$2,0),FALSE))</f>
        <v>15.622999999999999</v>
      </c>
      <c r="N335" s="45">
        <f>IF(ISERROR(VLOOKUP($J335,'Miljövärden urval för publ'!$B$2:$H$490,MATCH(N$3,'Miljövärden urval för publ'!$B$2:$H$2,0),FALSE)),"",VLOOKUP($J335,'Miljövärden urval för publ'!$B$2:$H$490,MATCH(N$3,'Miljövärden urval för publ'!$B$2:$H$2,0),FALSE))</f>
        <v>3.5714299999999997E-2</v>
      </c>
    </row>
    <row r="336" spans="1:14" x14ac:dyDescent="0.35">
      <c r="A336" s="65" t="s">
        <v>428</v>
      </c>
      <c r="B336" s="65" t="s">
        <v>429</v>
      </c>
      <c r="D336" s="60" t="str">
        <f>VLOOKUP(B336,'Miljövärden urval för publ'!$B$2:$V$480,MATCH("ska publiceras:",'Miljövärden urval för publ'!$B$2:$T$2,0),FALSE)</f>
        <v>nej</v>
      </c>
      <c r="E336" s="61">
        <f t="shared" si="15"/>
        <v>255</v>
      </c>
      <c r="H336" s="45">
        <v>334</v>
      </c>
      <c r="I336" s="45" t="str">
        <f t="shared" si="16"/>
        <v>Värnamo Energi AB</v>
      </c>
      <c r="J336" s="45" t="str">
        <f t="shared" si="17"/>
        <v>Värnamo</v>
      </c>
      <c r="K336" s="45">
        <f>IF(ISERROR(VLOOKUP($J336,'Miljövärden urval för publ'!$B$2:$H$490,MATCH(K$3,'Miljövärden urval för publ'!$B$2:$H$2,0),FALSE)),"",VLOOKUP($J336,'Miljövärden urval för publ'!$B$2:$H$490,MATCH(K$3,'Miljövärden urval för publ'!$B$2:$H$2,0),FALSE))</f>
        <v>0.244307</v>
      </c>
      <c r="L336" s="45">
        <f>IF(ISERROR(VLOOKUP($J336,'Miljövärden urval för publ'!$B$2:$H$490,MATCH(L$3,'Miljövärden urval för publ'!$B$2:$H$2,0),FALSE)),"",VLOOKUP($J336,'Miljövärden urval för publ'!$B$2:$H$490,MATCH(L$3,'Miljövärden urval för publ'!$B$2:$H$2,0),FALSE))</f>
        <v>38.389499999999998</v>
      </c>
      <c r="M336" s="45">
        <f>IF(ISERROR(VLOOKUP($J336,'Miljövärden urval för publ'!$B$2:$H$490,MATCH(M$3,'Miljövärden urval för publ'!$B$2:$H$2,0),FALSE)),"",VLOOKUP($J336,'Miljövärden urval för publ'!$B$2:$H$490,MATCH(M$3,'Miljövärden urval för publ'!$B$2:$H$2,0),FALSE))</f>
        <v>7.3554700000000004</v>
      </c>
      <c r="N336" s="45">
        <f>IF(ISERROR(VLOOKUP($J336,'Miljövärden urval för publ'!$B$2:$H$490,MATCH(N$3,'Miljövärden urval för publ'!$B$2:$H$2,0),FALSE)),"",VLOOKUP($J336,'Miljövärden urval för publ'!$B$2:$H$490,MATCH(N$3,'Miljövärden urval för publ'!$B$2:$H$2,0),FALSE))</f>
        <v>2.6010200000000001E-2</v>
      </c>
    </row>
    <row r="337" spans="1:14" x14ac:dyDescent="0.35">
      <c r="A337" s="65" t="s">
        <v>80</v>
      </c>
      <c r="B337" s="65" t="s">
        <v>117</v>
      </c>
      <c r="D337" s="60" t="str">
        <f>VLOOKUP(B337,'Miljövärden urval för publ'!$B$2:$V$480,MATCH("ska publiceras:",'Miljövärden urval för publ'!$B$2:$T$2,0),FALSE)</f>
        <v>nej</v>
      </c>
      <c r="E337" s="61">
        <f t="shared" si="15"/>
        <v>255</v>
      </c>
      <c r="H337" s="45">
        <v>335</v>
      </c>
      <c r="I337" s="45" t="str">
        <f t="shared" si="16"/>
        <v>Västervik Miljö &amp; Energi AB</v>
      </c>
      <c r="J337" s="45" t="str">
        <f t="shared" si="17"/>
        <v>Västervik</v>
      </c>
      <c r="K337" s="45">
        <f>IF(ISERROR(VLOOKUP($J337,'Miljövärden urval för publ'!$B$2:$H$490,MATCH(K$3,'Miljövärden urval för publ'!$B$2:$H$2,0),FALSE)),"",VLOOKUP($J337,'Miljövärden urval för publ'!$B$2:$H$490,MATCH(K$3,'Miljövärden urval för publ'!$B$2:$H$2,0),FALSE))</f>
        <v>0.21734899999999999</v>
      </c>
      <c r="L337" s="45">
        <f>IF(ISERROR(VLOOKUP($J337,'Miljövärden urval för publ'!$B$2:$H$490,MATCH(L$3,'Miljövärden urval för publ'!$B$2:$H$2,0),FALSE)),"",VLOOKUP($J337,'Miljövärden urval för publ'!$B$2:$H$490,MATCH(L$3,'Miljövärden urval för publ'!$B$2:$H$2,0),FALSE))</f>
        <v>97.218100000000007</v>
      </c>
      <c r="M337" s="45">
        <f>IF(ISERROR(VLOOKUP($J337,'Miljövärden urval för publ'!$B$2:$H$490,MATCH(M$3,'Miljövärden urval för publ'!$B$2:$H$2,0),FALSE)),"",VLOOKUP($J337,'Miljövärden urval för publ'!$B$2:$H$490,MATCH(M$3,'Miljövärden urval för publ'!$B$2:$H$2,0),FALSE))</f>
        <v>6.7590399999999997</v>
      </c>
      <c r="N337" s="45">
        <f>IF(ISERROR(VLOOKUP($J337,'Miljövärden urval för publ'!$B$2:$H$490,MATCH(N$3,'Miljövärden urval för publ'!$B$2:$H$2,0),FALSE)),"",VLOOKUP($J337,'Miljövärden urval för publ'!$B$2:$H$490,MATCH(N$3,'Miljövärden urval för publ'!$B$2:$H$2,0),FALSE))</f>
        <v>5.765E-2</v>
      </c>
    </row>
    <row r="338" spans="1:14" x14ac:dyDescent="0.35">
      <c r="A338" s="65" t="s">
        <v>431</v>
      </c>
      <c r="B338" s="65" t="s">
        <v>432</v>
      </c>
      <c r="D338" s="60" t="str">
        <f>VLOOKUP(B338,'Miljövärden urval för publ'!$B$2:$V$480,MATCH("ska publiceras:",'Miljövärden urval för publ'!$B$2:$T$2,0),FALSE)</f>
        <v>ja</v>
      </c>
      <c r="E338" s="61">
        <f t="shared" si="15"/>
        <v>256</v>
      </c>
      <c r="H338" s="45">
        <v>336</v>
      </c>
      <c r="I338" s="45" t="str">
        <f t="shared" si="16"/>
        <v>Mälarenergi AB</v>
      </c>
      <c r="J338" s="45" t="str">
        <f t="shared" si="17"/>
        <v>Västerås</v>
      </c>
      <c r="K338" s="45">
        <f>IF(ISERROR(VLOOKUP($J338,'Miljövärden urval för publ'!$B$2:$H$490,MATCH(K$3,'Miljövärden urval för publ'!$B$2:$H$2,0),FALSE)),"",VLOOKUP($J338,'Miljövärden urval för publ'!$B$2:$H$490,MATCH(K$3,'Miljövärden urval för publ'!$B$2:$H$2,0),FALSE))</f>
        <v>0.67630000000000001</v>
      </c>
      <c r="L338" s="45">
        <f>IF(ISERROR(VLOOKUP($J338,'Miljövärden urval för publ'!$B$2:$H$490,MATCH(L$3,'Miljövärden urval för publ'!$B$2:$H$2,0),FALSE)),"",VLOOKUP($J338,'Miljövärden urval för publ'!$B$2:$H$490,MATCH(L$3,'Miljövärden urval för publ'!$B$2:$H$2,0),FALSE))</f>
        <v>196.465</v>
      </c>
      <c r="M338" s="45">
        <f>IF(ISERROR(VLOOKUP($J338,'Miljövärden urval för publ'!$B$2:$H$490,MATCH(M$3,'Miljövärden urval för publ'!$B$2:$H$2,0),FALSE)),"",VLOOKUP($J338,'Miljövärden urval för publ'!$B$2:$H$490,MATCH(M$3,'Miljövärden urval för publ'!$B$2:$H$2,0),FALSE))</f>
        <v>17.375399999999999</v>
      </c>
      <c r="N338" s="45">
        <f>IF(ISERROR(VLOOKUP($J338,'Miljövärden urval för publ'!$B$2:$H$490,MATCH(N$3,'Miljövärden urval för publ'!$B$2:$H$2,0),FALSE)),"",VLOOKUP($J338,'Miljövärden urval för publ'!$B$2:$H$490,MATCH(N$3,'Miljövärden urval för publ'!$B$2:$H$2,0),FALSE))</f>
        <v>0.42539300000000002</v>
      </c>
    </row>
    <row r="339" spans="1:14" x14ac:dyDescent="0.35">
      <c r="A339" s="65" t="s">
        <v>305</v>
      </c>
      <c r="B339" s="65" t="s">
        <v>308</v>
      </c>
      <c r="D339" s="60" t="str">
        <f>VLOOKUP(B339,'Miljövärden urval för publ'!$B$2:$V$480,MATCH("ska publiceras:",'Miljövärden urval för publ'!$B$2:$T$2,0),FALSE)</f>
        <v>nej</v>
      </c>
      <c r="E339" s="61">
        <f t="shared" si="15"/>
        <v>256</v>
      </c>
      <c r="H339" s="45">
        <v>337</v>
      </c>
      <c r="I339" s="45" t="str">
        <f t="shared" si="16"/>
        <v>Surahammars Kommunal Teknik AB</v>
      </c>
      <c r="J339" s="45" t="str">
        <f t="shared" si="17"/>
        <v>Västsura</v>
      </c>
      <c r="K339" s="45">
        <f>IF(ISERROR(VLOOKUP($J339,'Miljövärden urval för publ'!$B$2:$H$490,MATCH(K$3,'Miljövärden urval för publ'!$B$2:$H$2,0),FALSE)),"",VLOOKUP($J339,'Miljövärden urval för publ'!$B$2:$H$490,MATCH(K$3,'Miljövärden urval för publ'!$B$2:$H$2,0),FALSE))</f>
        <v>0.25023299999999998</v>
      </c>
      <c r="L339" s="45">
        <f>IF(ISERROR(VLOOKUP($J339,'Miljövärden urval för publ'!$B$2:$H$490,MATCH(L$3,'Miljövärden urval för publ'!$B$2:$H$2,0),FALSE)),"",VLOOKUP($J339,'Miljövärden urval för publ'!$B$2:$H$490,MATCH(L$3,'Miljövärden urval för publ'!$B$2:$H$2,0),FALSE))</f>
        <v>17.423300000000001</v>
      </c>
      <c r="M339" s="45">
        <f>IF(ISERROR(VLOOKUP($J339,'Miljövärden urval för publ'!$B$2:$H$490,MATCH(M$3,'Miljövärden urval för publ'!$B$2:$H$2,0),FALSE)),"",VLOOKUP($J339,'Miljövärden urval för publ'!$B$2:$H$490,MATCH(M$3,'Miljövärden urval för publ'!$B$2:$H$2,0),FALSE))</f>
        <v>21.666699999999999</v>
      </c>
      <c r="N339" s="45">
        <f>IF(ISERROR(VLOOKUP($J339,'Miljövärden urval för publ'!$B$2:$H$490,MATCH(N$3,'Miljövärden urval för publ'!$B$2:$H$2,0),FALSE)),"",VLOOKUP($J339,'Miljövärden urval för publ'!$B$2:$H$490,MATCH(N$3,'Miljövärden urval för publ'!$B$2:$H$2,0),FALSE))</f>
        <v>5.8349700000000001E-3</v>
      </c>
    </row>
    <row r="340" spans="1:14" x14ac:dyDescent="0.35">
      <c r="A340" s="65" t="s">
        <v>226</v>
      </c>
      <c r="B340" s="65" t="s">
        <v>230</v>
      </c>
      <c r="D340" s="60" t="str">
        <f>VLOOKUP(B340,'Miljövärden urval för publ'!$B$2:$V$480,MATCH("ska publiceras:",'Miljövärden urval för publ'!$B$2:$T$2,0),FALSE)</f>
        <v>ja</v>
      </c>
      <c r="E340" s="61">
        <f t="shared" si="15"/>
        <v>257</v>
      </c>
      <c r="H340" s="45">
        <v>338</v>
      </c>
      <c r="I340" s="45" t="str">
        <f t="shared" si="16"/>
        <v>Växjö Energi AB</v>
      </c>
      <c r="J340" s="45" t="str">
        <f t="shared" si="17"/>
        <v>Växjö</v>
      </c>
      <c r="K340" s="45">
        <f>IF(ISERROR(VLOOKUP($J340,'Miljövärden urval för publ'!$B$2:$H$490,MATCH(K$3,'Miljövärden urval för publ'!$B$2:$H$2,0),FALSE)),"",VLOOKUP($J340,'Miljövärden urval för publ'!$B$2:$H$490,MATCH(K$3,'Miljövärden urval för publ'!$B$2:$H$2,0),FALSE))</f>
        <v>0.18011099999999999</v>
      </c>
      <c r="L340" s="45">
        <f>IF(ISERROR(VLOOKUP($J340,'Miljövärden urval för publ'!$B$2:$H$490,MATCH(L$3,'Miljövärden urval för publ'!$B$2:$H$2,0),FALSE)),"",VLOOKUP($J340,'Miljövärden urval för publ'!$B$2:$H$490,MATCH(L$3,'Miljövärden urval för publ'!$B$2:$H$2,0),FALSE))</f>
        <v>43.300400000000003</v>
      </c>
      <c r="M340" s="45">
        <f>IF(ISERROR(VLOOKUP($J340,'Miljövärden urval för publ'!$B$2:$H$490,MATCH(M$3,'Miljövärden urval för publ'!$B$2:$H$2,0),FALSE)),"",VLOOKUP($J340,'Miljövärden urval för publ'!$B$2:$H$490,MATCH(M$3,'Miljövärden urval för publ'!$B$2:$H$2,0),FALSE))</f>
        <v>8.7237100000000005</v>
      </c>
      <c r="N340" s="45">
        <f>IF(ISERROR(VLOOKUP($J340,'Miljövärden urval för publ'!$B$2:$H$490,MATCH(N$3,'Miljövärden urval för publ'!$B$2:$H$2,0),FALSE)),"",VLOOKUP($J340,'Miljövärden urval för publ'!$B$2:$H$490,MATCH(N$3,'Miljövärden urval för publ'!$B$2:$H$2,0),FALSE))</f>
        <v>3.2695500000000002E-2</v>
      </c>
    </row>
    <row r="341" spans="1:14" x14ac:dyDescent="0.35">
      <c r="A341" s="65" t="s">
        <v>80</v>
      </c>
      <c r="B341" s="65" t="s">
        <v>118</v>
      </c>
      <c r="D341" s="60" t="str">
        <f>VLOOKUP(B341,'Miljövärden urval för publ'!$B$2:$V$480,MATCH("ska publiceras:",'Miljövärden urval för publ'!$B$2:$T$2,0),FALSE)</f>
        <v>ja</v>
      </c>
      <c r="E341" s="61">
        <f t="shared" si="15"/>
        <v>258</v>
      </c>
      <c r="H341" s="45">
        <v>339</v>
      </c>
      <c r="I341" s="45" t="str">
        <f t="shared" si="16"/>
        <v>Ystad Energi AB</v>
      </c>
      <c r="J341" s="45" t="str">
        <f t="shared" si="17"/>
        <v>Ystad</v>
      </c>
      <c r="K341" s="45">
        <f>IF(ISERROR(VLOOKUP($J341,'Miljövärden urval för publ'!$B$2:$H$490,MATCH(K$3,'Miljövärden urval för publ'!$B$2:$H$2,0),FALSE)),"",VLOOKUP($J341,'Miljövärden urval för publ'!$B$2:$H$490,MATCH(K$3,'Miljövärden urval för publ'!$B$2:$H$2,0),FALSE))</f>
        <v>0.16436500000000001</v>
      </c>
      <c r="L341" s="45">
        <f>IF(ISERROR(VLOOKUP($J341,'Miljövärden urval för publ'!$B$2:$H$490,MATCH(L$3,'Miljövärden urval för publ'!$B$2:$H$2,0),FALSE)),"",VLOOKUP($J341,'Miljövärden urval för publ'!$B$2:$H$490,MATCH(L$3,'Miljövärden urval för publ'!$B$2:$H$2,0),FALSE))</f>
        <v>25.248699999999999</v>
      </c>
      <c r="M341" s="45">
        <f>IF(ISERROR(VLOOKUP($J341,'Miljövärden urval för publ'!$B$2:$H$490,MATCH(M$3,'Miljövärden urval för publ'!$B$2:$H$2,0),FALSE)),"",VLOOKUP($J341,'Miljövärden urval för publ'!$B$2:$H$490,MATCH(M$3,'Miljövärden urval för publ'!$B$2:$H$2,0),FALSE))</f>
        <v>10.1904</v>
      </c>
      <c r="N341" s="45">
        <f>IF(ISERROR(VLOOKUP($J341,'Miljövärden urval för publ'!$B$2:$H$490,MATCH(N$3,'Miljövärden urval för publ'!$B$2:$H$2,0),FALSE)),"",VLOOKUP($J341,'Miljövärden urval för publ'!$B$2:$H$490,MATCH(N$3,'Miljövärden urval för publ'!$B$2:$H$2,0),FALSE))</f>
        <v>2.42291E-2</v>
      </c>
    </row>
    <row r="342" spans="1:14" x14ac:dyDescent="0.35">
      <c r="A342" s="65" t="s">
        <v>293</v>
      </c>
      <c r="B342" s="65" t="s">
        <v>296</v>
      </c>
      <c r="D342" s="60" t="str">
        <f>VLOOKUP(B342,'Miljövärden urval för publ'!$B$2:$V$480,MATCH("ska publiceras:",'Miljövärden urval för publ'!$B$2:$T$2,0),FALSE)</f>
        <v>ja</v>
      </c>
      <c r="E342" s="61">
        <f t="shared" si="15"/>
        <v>259</v>
      </c>
      <c r="H342" s="45">
        <v>340</v>
      </c>
      <c r="I342" s="45" t="str">
        <f t="shared" si="16"/>
        <v>Statkraft Värme AB</v>
      </c>
      <c r="J342" s="45" t="str">
        <f t="shared" si="17"/>
        <v>Åmål</v>
      </c>
      <c r="K342" s="45">
        <f>IF(ISERROR(VLOOKUP($J342,'Miljövärden urval för publ'!$B$2:$H$490,MATCH(K$3,'Miljövärden urval för publ'!$B$2:$H$2,0),FALSE)),"",VLOOKUP($J342,'Miljövärden urval för publ'!$B$2:$H$490,MATCH(K$3,'Miljövärden urval för publ'!$B$2:$H$2,0),FALSE))</f>
        <v>0.15195700000000001</v>
      </c>
      <c r="L342" s="45">
        <f>IF(ISERROR(VLOOKUP($J342,'Miljövärden urval för publ'!$B$2:$H$490,MATCH(L$3,'Miljövärden urval för publ'!$B$2:$H$2,0),FALSE)),"",VLOOKUP($J342,'Miljövärden urval för publ'!$B$2:$H$490,MATCH(L$3,'Miljövärden urval för publ'!$B$2:$H$2,0),FALSE))</f>
        <v>33.273899999999998</v>
      </c>
      <c r="M342" s="45">
        <f>IF(ISERROR(VLOOKUP($J342,'Miljövärden urval för publ'!$B$2:$H$490,MATCH(M$3,'Miljövärden urval för publ'!$B$2:$H$2,0),FALSE)),"",VLOOKUP($J342,'Miljövärden urval för publ'!$B$2:$H$490,MATCH(M$3,'Miljövärden urval för publ'!$B$2:$H$2,0),FALSE))</f>
        <v>9.5698500000000006</v>
      </c>
      <c r="N342" s="45">
        <f>IF(ISERROR(VLOOKUP($J342,'Miljövärden urval för publ'!$B$2:$H$490,MATCH(N$3,'Miljövärden urval för publ'!$B$2:$H$2,0),FALSE)),"",VLOOKUP($J342,'Miljövärden urval för publ'!$B$2:$H$490,MATCH(N$3,'Miljövärden urval för publ'!$B$2:$H$2,0),FALSE))</f>
        <v>6.5021999999999996E-2</v>
      </c>
    </row>
    <row r="343" spans="1:14" x14ac:dyDescent="0.35">
      <c r="A343" s="65" t="s">
        <v>248</v>
      </c>
      <c r="B343" s="65" t="s">
        <v>254</v>
      </c>
      <c r="D343" s="60" t="str">
        <f>VLOOKUP(B343,'Miljövärden urval för publ'!$B$2:$V$480,MATCH("ska publiceras:",'Miljövärden urval för publ'!$B$2:$T$2,0),FALSE)</f>
        <v>ja</v>
      </c>
      <c r="E343" s="61">
        <f t="shared" si="15"/>
        <v>260</v>
      </c>
      <c r="H343" s="45">
        <v>341</v>
      </c>
      <c r="I343" s="45" t="str">
        <f t="shared" si="16"/>
        <v>Skellefteå Kraft AB</v>
      </c>
      <c r="J343" s="45" t="str">
        <f t="shared" si="17"/>
        <v>Ånäset</v>
      </c>
      <c r="K343" s="45">
        <f>IF(ISERROR(VLOOKUP($J343,'Miljövärden urval för publ'!$B$2:$H$490,MATCH(K$3,'Miljövärden urval för publ'!$B$2:$H$2,0),FALSE)),"",VLOOKUP($J343,'Miljövärden urval för publ'!$B$2:$H$490,MATCH(K$3,'Miljövärden urval för publ'!$B$2:$H$2,0),FALSE))</f>
        <v>0.17057700000000001</v>
      </c>
      <c r="L343" s="45">
        <f>IF(ISERROR(VLOOKUP($J343,'Miljövärden urval för publ'!$B$2:$H$490,MATCH(L$3,'Miljövärden urval för publ'!$B$2:$H$2,0),FALSE)),"",VLOOKUP($J343,'Miljövärden urval för publ'!$B$2:$H$490,MATCH(L$3,'Miljövärden urval för publ'!$B$2:$H$2,0),FALSE))</f>
        <v>8.6263400000000008</v>
      </c>
      <c r="M343" s="45">
        <f>IF(ISERROR(VLOOKUP($J343,'Miljövärden urval för publ'!$B$2:$H$490,MATCH(M$3,'Miljövärden urval för publ'!$B$2:$H$2,0),FALSE)),"",VLOOKUP($J343,'Miljövärden urval för publ'!$B$2:$H$490,MATCH(M$3,'Miljövärden urval för publ'!$B$2:$H$2,0),FALSE))</f>
        <v>17.4923</v>
      </c>
      <c r="N343" s="45">
        <f>IF(ISERROR(VLOOKUP($J343,'Miljövärden urval för publ'!$B$2:$H$490,MATCH(N$3,'Miljövärden urval för publ'!$B$2:$H$2,0),FALSE)),"",VLOOKUP($J343,'Miljövärden urval för publ'!$B$2:$H$490,MATCH(N$3,'Miljövärden urval för publ'!$B$2:$H$2,0),FALSE))</f>
        <v>2.2845399999999998E-3</v>
      </c>
    </row>
    <row r="344" spans="1:14" x14ac:dyDescent="0.35">
      <c r="A344" s="65" t="s">
        <v>167</v>
      </c>
      <c r="B344" s="65" t="s">
        <v>170</v>
      </c>
      <c r="D344" s="60" t="str">
        <f>VLOOKUP(B344,'Miljövärden urval för publ'!$B$2:$V$480,MATCH("ska publiceras:",'Miljövärden urval för publ'!$B$2:$T$2,0),FALSE)</f>
        <v>ja</v>
      </c>
      <c r="E344" s="61">
        <f t="shared" si="15"/>
        <v>261</v>
      </c>
      <c r="H344" s="45">
        <v>342</v>
      </c>
      <c r="I344" s="45" t="str">
        <f t="shared" si="16"/>
        <v>Jämtkraft AB</v>
      </c>
      <c r="J344" s="45" t="str">
        <f t="shared" si="17"/>
        <v>Åre</v>
      </c>
      <c r="K344" s="45">
        <f>IF(ISERROR(VLOOKUP($J344,'Miljövärden urval för publ'!$B$2:$H$490,MATCH(K$3,'Miljövärden urval för publ'!$B$2:$H$2,0),FALSE)),"",VLOOKUP($J344,'Miljövärden urval för publ'!$B$2:$H$490,MATCH(K$3,'Miljövärden urval för publ'!$B$2:$H$2,0),FALSE))</f>
        <v>0.20206099999999999</v>
      </c>
      <c r="L344" s="45">
        <f>IF(ISERROR(VLOOKUP($J344,'Miljövärden urval för publ'!$B$2:$H$490,MATCH(L$3,'Miljövärden urval för publ'!$B$2:$H$2,0),FALSE)),"",VLOOKUP($J344,'Miljövärden urval för publ'!$B$2:$H$490,MATCH(L$3,'Miljövärden urval för publ'!$B$2:$H$2,0),FALSE))</f>
        <v>30.314499999999999</v>
      </c>
      <c r="M344" s="45">
        <f>IF(ISERROR(VLOOKUP($J344,'Miljövärden urval för publ'!$B$2:$H$490,MATCH(M$3,'Miljövärden urval för publ'!$B$2:$H$2,0),FALSE)),"",VLOOKUP($J344,'Miljövärden urval för publ'!$B$2:$H$490,MATCH(M$3,'Miljövärden urval för publ'!$B$2:$H$2,0),FALSE))</f>
        <v>12.2599</v>
      </c>
      <c r="N344" s="45">
        <f>IF(ISERROR(VLOOKUP($J344,'Miljövärden urval för publ'!$B$2:$H$490,MATCH(N$3,'Miljövärden urval för publ'!$B$2:$H$2,0),FALSE)),"",VLOOKUP($J344,'Miljövärden urval för publ'!$B$2:$H$490,MATCH(N$3,'Miljövärden urval för publ'!$B$2:$H$2,0),FALSE))</f>
        <v>4.4404800000000001E-2</v>
      </c>
    </row>
    <row r="345" spans="1:14" x14ac:dyDescent="0.35">
      <c r="A345" s="65" t="s">
        <v>440</v>
      </c>
      <c r="B345" s="65" t="s">
        <v>441</v>
      </c>
      <c r="D345" s="60" t="str">
        <f>VLOOKUP(B345,'Miljövärden urval för publ'!$B$2:$V$480,MATCH("ska publiceras:",'Miljövärden urval för publ'!$B$2:$T$2,0),FALSE)</f>
        <v>ja</v>
      </c>
      <c r="E345" s="61">
        <f t="shared" si="15"/>
        <v>262</v>
      </c>
      <c r="H345" s="45">
        <v>343</v>
      </c>
      <c r="I345" s="45" t="str">
        <f t="shared" si="16"/>
        <v>E.ON Värme Sverige AB</v>
      </c>
      <c r="J345" s="45" t="str">
        <f t="shared" si="17"/>
        <v>Åseda</v>
      </c>
      <c r="K345" s="45">
        <f>IF(ISERROR(VLOOKUP($J345,'Miljövärden urval för publ'!$B$2:$H$490,MATCH(K$3,'Miljövärden urval för publ'!$B$2:$H$2,0),FALSE)),"",VLOOKUP($J345,'Miljövärden urval för publ'!$B$2:$H$490,MATCH(K$3,'Miljövärden urval för publ'!$B$2:$H$2,0),FALSE))</f>
        <v>0.13359599999999999</v>
      </c>
      <c r="L345" s="45">
        <f>IF(ISERROR(VLOOKUP($J345,'Miljövärden urval för publ'!$B$2:$H$490,MATCH(L$3,'Miljövärden urval för publ'!$B$2:$H$2,0),FALSE)),"",VLOOKUP($J345,'Miljövärden urval för publ'!$B$2:$H$490,MATCH(L$3,'Miljövärden urval för publ'!$B$2:$H$2,0),FALSE))</f>
        <v>28.135200000000001</v>
      </c>
      <c r="M345" s="45">
        <f>IF(ISERROR(VLOOKUP($J345,'Miljövärden urval för publ'!$B$2:$H$490,MATCH(M$3,'Miljövärden urval för publ'!$B$2:$H$2,0),FALSE)),"",VLOOKUP($J345,'Miljövärden urval för publ'!$B$2:$H$490,MATCH(M$3,'Miljövärden urval för publ'!$B$2:$H$2,0),FALSE))</f>
        <v>8.5484799999999996</v>
      </c>
      <c r="N345" s="45">
        <f>IF(ISERROR(VLOOKUP($J345,'Miljövärden urval för publ'!$B$2:$H$490,MATCH(N$3,'Miljövärden urval för publ'!$B$2:$H$2,0),FALSE)),"",VLOOKUP($J345,'Miljövärden urval för publ'!$B$2:$H$490,MATCH(N$3,'Miljövärden urval för publ'!$B$2:$H$2,0),FALSE))</f>
        <v>4.2936000000000002E-2</v>
      </c>
    </row>
    <row r="346" spans="1:14" x14ac:dyDescent="0.35">
      <c r="A346" s="65" t="s">
        <v>184</v>
      </c>
      <c r="B346" s="65" t="s">
        <v>185</v>
      </c>
      <c r="D346" s="60" t="str">
        <f>VLOOKUP(B346,'Miljövärden urval för publ'!$B$2:$V$480,MATCH("ska publiceras:",'Miljövärden urval för publ'!$B$2:$T$2,0),FALSE)</f>
        <v>ja</v>
      </c>
      <c r="E346" s="61">
        <f t="shared" si="15"/>
        <v>263</v>
      </c>
      <c r="H346" s="45">
        <v>344</v>
      </c>
      <c r="I346" s="45" t="str">
        <f t="shared" si="16"/>
        <v>Peab Energi AB</v>
      </c>
      <c r="J346" s="45" t="str">
        <f t="shared" si="17"/>
        <v>Åstorps Bioenergi</v>
      </c>
      <c r="K346" s="45">
        <f>IF(ISERROR(VLOOKUP($J346,'Miljövärden urval för publ'!$B$2:$H$490,MATCH(K$3,'Miljövärden urval för publ'!$B$2:$H$2,0),FALSE)),"",VLOOKUP($J346,'Miljövärden urval för publ'!$B$2:$H$490,MATCH(K$3,'Miljövärden urval för publ'!$B$2:$H$2,0),FALSE))</f>
        <v>9.1499999999999998E-2</v>
      </c>
      <c r="L346" s="45">
        <f>IF(ISERROR(VLOOKUP($J346,'Miljövärden urval för publ'!$B$2:$H$490,MATCH(L$3,'Miljövärden urval för publ'!$B$2:$H$2,0),FALSE)),"",VLOOKUP($J346,'Miljövärden urval för publ'!$B$2:$H$490,MATCH(L$3,'Miljövärden urval för publ'!$B$2:$H$2,0),FALSE))</f>
        <v>20.638400000000001</v>
      </c>
      <c r="M346" s="45">
        <f>IF(ISERROR(VLOOKUP($J346,'Miljövärden urval för publ'!$B$2:$H$490,MATCH(M$3,'Miljövärden urval för publ'!$B$2:$H$2,0),FALSE)),"",VLOOKUP($J346,'Miljövärden urval för publ'!$B$2:$H$490,MATCH(M$3,'Miljövärden urval för publ'!$B$2:$H$2,0),FALSE))</f>
        <v>9.8241800000000001</v>
      </c>
      <c r="N346" s="45">
        <f>IF(ISERROR(VLOOKUP($J346,'Miljövärden urval för publ'!$B$2:$H$490,MATCH(N$3,'Miljövärden urval för publ'!$B$2:$H$2,0),FALSE)),"",VLOOKUP($J346,'Miljövärden urval för publ'!$B$2:$H$490,MATCH(N$3,'Miljövärden urval för publ'!$B$2:$H$2,0),FALSE))</f>
        <v>1.62541E-2</v>
      </c>
    </row>
    <row r="347" spans="1:14" x14ac:dyDescent="0.35">
      <c r="A347" s="65" t="s">
        <v>440</v>
      </c>
      <c r="B347" s="65" t="s">
        <v>442</v>
      </c>
      <c r="D347" s="60" t="str">
        <f>VLOOKUP(B347,'Miljövärden urval för publ'!$B$2:$V$480,MATCH("ska publiceras:",'Miljövärden urval för publ'!$B$2:$T$2,0),FALSE)</f>
        <v>ja</v>
      </c>
      <c r="E347" s="61">
        <f t="shared" si="15"/>
        <v>264</v>
      </c>
      <c r="H347" s="45">
        <v>345</v>
      </c>
      <c r="I347" s="45" t="str">
        <f t="shared" si="16"/>
        <v>Degerfors Energi AB</v>
      </c>
      <c r="J347" s="45" t="str">
        <f t="shared" si="17"/>
        <v>Åtorp</v>
      </c>
      <c r="K347" s="45">
        <f>IF(ISERROR(VLOOKUP($J347,'Miljövärden urval för publ'!$B$2:$H$490,MATCH(K$3,'Miljövärden urval för publ'!$B$2:$H$2,0),FALSE)),"",VLOOKUP($J347,'Miljövärden urval för publ'!$B$2:$H$490,MATCH(K$3,'Miljövärden urval för publ'!$B$2:$H$2,0),FALSE))</f>
        <v>0.27279199999999998</v>
      </c>
      <c r="L347" s="45">
        <f>IF(ISERROR(VLOOKUP($J347,'Miljövärden urval för publ'!$B$2:$H$490,MATCH(L$3,'Miljövärden urval för publ'!$B$2:$H$2,0),FALSE)),"",VLOOKUP($J347,'Miljövärden urval för publ'!$B$2:$H$490,MATCH(L$3,'Miljövärden urval för publ'!$B$2:$H$2,0),FALSE))</f>
        <v>25.809200000000001</v>
      </c>
      <c r="M347" s="45">
        <f>IF(ISERROR(VLOOKUP($J347,'Miljövärden urval för publ'!$B$2:$H$490,MATCH(M$3,'Miljövärden urval för publ'!$B$2:$H$2,0),FALSE)),"",VLOOKUP($J347,'Miljövärden urval för publ'!$B$2:$H$490,MATCH(M$3,'Miljövärden urval för publ'!$B$2:$H$2,0),FALSE))</f>
        <v>21.6294</v>
      </c>
      <c r="N347" s="45">
        <f>IF(ISERROR(VLOOKUP($J347,'Miljövärden urval för publ'!$B$2:$H$490,MATCH(N$3,'Miljövärden urval för publ'!$B$2:$H$2,0),FALSE)),"",VLOOKUP($J347,'Miljövärden urval för publ'!$B$2:$H$490,MATCH(N$3,'Miljövärden urval för publ'!$B$2:$H$2,0),FALSE))</f>
        <v>2.75397E-2</v>
      </c>
    </row>
    <row r="348" spans="1:14" x14ac:dyDescent="0.35">
      <c r="A348" s="65" t="s">
        <v>540</v>
      </c>
      <c r="B348" s="65" t="s">
        <v>543</v>
      </c>
      <c r="D348" s="60" t="str">
        <f>VLOOKUP(B348,'Miljövärden urval för publ'!$B$2:$V$480,MATCH("ska publiceras:",'Miljövärden urval för publ'!$B$2:$T$2,0),FALSE)</f>
        <v>ja</v>
      </c>
      <c r="E348" s="61">
        <f t="shared" si="15"/>
        <v>265</v>
      </c>
      <c r="H348" s="45">
        <v>346</v>
      </c>
      <c r="I348" s="45" t="str">
        <f t="shared" si="16"/>
        <v>Tekniska Verken i Linköping AB</v>
      </c>
      <c r="J348" s="45" t="str">
        <f t="shared" si="17"/>
        <v>Åtvidaberg</v>
      </c>
      <c r="K348" s="45">
        <f>IF(ISERROR(VLOOKUP($J348,'Miljövärden urval för publ'!$B$2:$H$490,MATCH(K$3,'Miljövärden urval för publ'!$B$2:$H$2,0),FALSE)),"",VLOOKUP($J348,'Miljövärden urval för publ'!$B$2:$H$490,MATCH(K$3,'Miljövärden urval för publ'!$B$2:$H$2,0),FALSE))</f>
        <v>9.0837799999999996E-2</v>
      </c>
      <c r="L348" s="45">
        <f>IF(ISERROR(VLOOKUP($J348,'Miljövärden urval för publ'!$B$2:$H$490,MATCH(L$3,'Miljövärden urval för publ'!$B$2:$H$2,0),FALSE)),"",VLOOKUP($J348,'Miljövärden urval för publ'!$B$2:$H$490,MATCH(L$3,'Miljövärden urval för publ'!$B$2:$H$2,0),FALSE))</f>
        <v>18.417200000000001</v>
      </c>
      <c r="M348" s="45">
        <f>IF(ISERROR(VLOOKUP($J348,'Miljövärden urval för publ'!$B$2:$H$490,MATCH(M$3,'Miljövärden urval för publ'!$B$2:$H$2,0),FALSE)),"",VLOOKUP($J348,'Miljövärden urval för publ'!$B$2:$H$490,MATCH(M$3,'Miljövärden urval för publ'!$B$2:$H$2,0),FALSE))</f>
        <v>8.1909799999999997</v>
      </c>
      <c r="N348" s="45">
        <f>IF(ISERROR(VLOOKUP($J348,'Miljövärden urval för publ'!$B$2:$H$490,MATCH(N$3,'Miljövärden urval för publ'!$B$2:$H$2,0),FALSE)),"",VLOOKUP($J348,'Miljövärden urval för publ'!$B$2:$H$490,MATCH(N$3,'Miljövärden urval för publ'!$B$2:$H$2,0),FALSE))</f>
        <v>1.51129E-2</v>
      </c>
    </row>
    <row r="349" spans="1:14" x14ac:dyDescent="0.35">
      <c r="A349" s="65" t="s">
        <v>371</v>
      </c>
      <c r="B349" s="65" t="s">
        <v>379</v>
      </c>
      <c r="D349" s="60" t="str">
        <f>VLOOKUP(B349,'Miljövärden urval för publ'!$B$2:$V$480,MATCH("ska publiceras:",'Miljövärden urval för publ'!$B$2:$T$2,0),FALSE)</f>
        <v>ja</v>
      </c>
      <c r="E349" s="61">
        <f t="shared" si="15"/>
        <v>266</v>
      </c>
      <c r="H349" s="45">
        <v>347</v>
      </c>
      <c r="I349" s="45" t="str">
        <f t="shared" si="16"/>
        <v>E.ON Värme Sverige AB</v>
      </c>
      <c r="J349" s="45" t="str">
        <f t="shared" si="17"/>
        <v>Älmhult</v>
      </c>
      <c r="K349" s="45">
        <f>IF(ISERROR(VLOOKUP($J349,'Miljövärden urval för publ'!$B$2:$H$490,MATCH(K$3,'Miljövärden urval för publ'!$B$2:$H$2,0),FALSE)),"",VLOOKUP($J349,'Miljövärden urval för publ'!$B$2:$H$490,MATCH(K$3,'Miljövärden urval för publ'!$B$2:$H$2,0),FALSE))</f>
        <v>0.118702</v>
      </c>
      <c r="L349" s="45">
        <f>IF(ISERROR(VLOOKUP($J349,'Miljövärden urval för publ'!$B$2:$H$490,MATCH(L$3,'Miljövärden urval för publ'!$B$2:$H$2,0),FALSE)),"",VLOOKUP($J349,'Miljövärden urval för publ'!$B$2:$H$490,MATCH(L$3,'Miljövärden urval för publ'!$B$2:$H$2,0),FALSE))</f>
        <v>22.731000000000002</v>
      </c>
      <c r="M349" s="45">
        <f>IF(ISERROR(VLOOKUP($J349,'Miljövärden urval för publ'!$B$2:$H$490,MATCH(M$3,'Miljövärden urval för publ'!$B$2:$H$2,0),FALSE)),"",VLOOKUP($J349,'Miljövärden urval för publ'!$B$2:$H$490,MATCH(M$3,'Miljövärden urval för publ'!$B$2:$H$2,0),FALSE))</f>
        <v>7.5249300000000003</v>
      </c>
      <c r="N349" s="45">
        <f>IF(ISERROR(VLOOKUP($J349,'Miljövärden urval för publ'!$B$2:$H$490,MATCH(N$3,'Miljövärden urval för publ'!$B$2:$H$2,0),FALSE)),"",VLOOKUP($J349,'Miljövärden urval för publ'!$B$2:$H$490,MATCH(N$3,'Miljövärden urval för publ'!$B$2:$H$2,0),FALSE))</f>
        <v>4.71974E-2</v>
      </c>
    </row>
    <row r="350" spans="1:14" x14ac:dyDescent="0.35">
      <c r="A350" s="65" t="s">
        <v>403</v>
      </c>
      <c r="B350" s="65" t="s">
        <v>418</v>
      </c>
      <c r="D350" s="60" t="str">
        <f>VLOOKUP(B350,'Miljövärden urval för publ'!$B$2:$V$480,MATCH("ska publiceras:",'Miljövärden urval för publ'!$B$2:$T$2,0),FALSE)</f>
        <v>ja</v>
      </c>
      <c r="E350" s="61">
        <f t="shared" si="15"/>
        <v>267</v>
      </c>
      <c r="H350" s="45">
        <v>348</v>
      </c>
      <c r="I350" s="45" t="str">
        <f t="shared" si="16"/>
        <v>Rindi Energi AB</v>
      </c>
      <c r="J350" s="45" t="str">
        <f t="shared" si="17"/>
        <v>Älvdalen</v>
      </c>
      <c r="K350" s="45">
        <f>IF(ISERROR(VLOOKUP($J350,'Miljövärden urval för publ'!$B$2:$H$490,MATCH(K$3,'Miljövärden urval för publ'!$B$2:$H$2,0),FALSE)),"",VLOOKUP($J350,'Miljövärden urval för publ'!$B$2:$H$490,MATCH(K$3,'Miljövärden urval för publ'!$B$2:$H$2,0),FALSE))</f>
        <v>0.20846000000000001</v>
      </c>
      <c r="L350" s="45">
        <f>IF(ISERROR(VLOOKUP($J350,'Miljövärden urval för publ'!$B$2:$H$490,MATCH(L$3,'Miljövärden urval för publ'!$B$2:$H$2,0),FALSE)),"",VLOOKUP($J350,'Miljövärden urval för publ'!$B$2:$H$490,MATCH(L$3,'Miljövärden urval för publ'!$B$2:$H$2,0),FALSE))</f>
        <v>20.318300000000001</v>
      </c>
      <c r="M350" s="45">
        <f>IF(ISERROR(VLOOKUP($J350,'Miljövärden urval för publ'!$B$2:$H$490,MATCH(M$3,'Miljövärden urval för publ'!$B$2:$H$2,0),FALSE)),"",VLOOKUP($J350,'Miljövärden urval för publ'!$B$2:$H$490,MATCH(M$3,'Miljövärden urval för publ'!$B$2:$H$2,0),FALSE))</f>
        <v>15.5001</v>
      </c>
      <c r="N350" s="45">
        <f>IF(ISERROR(VLOOKUP($J350,'Miljövärden urval för publ'!$B$2:$H$490,MATCH(N$3,'Miljövärden urval för publ'!$B$2:$H$2,0),FALSE)),"",VLOOKUP($J350,'Miljövärden urval för publ'!$B$2:$H$490,MATCH(N$3,'Miljövärden urval för publ'!$B$2:$H$2,0),FALSE))</f>
        <v>3.0585000000000001E-2</v>
      </c>
    </row>
    <row r="351" spans="1:14" x14ac:dyDescent="0.35">
      <c r="A351" s="65" t="s">
        <v>521</v>
      </c>
      <c r="B351" s="65" t="s">
        <v>531</v>
      </c>
      <c r="D351" s="60" t="str">
        <f>VLOOKUP(B351,'Miljövärden urval för publ'!$B$2:$V$480,MATCH("ska publiceras:",'Miljövärden urval för publ'!$B$2:$T$2,0),FALSE)</f>
        <v>ja</v>
      </c>
      <c r="E351" s="61">
        <f t="shared" si="15"/>
        <v>268</v>
      </c>
      <c r="H351" s="45">
        <v>349</v>
      </c>
      <c r="I351" s="45" t="str">
        <f t="shared" si="16"/>
        <v>Bionär Närvärme AB</v>
      </c>
      <c r="J351" s="45" t="str">
        <f t="shared" si="17"/>
        <v>Älvkarleby</v>
      </c>
      <c r="K351" s="45">
        <f>IF(ISERROR(VLOOKUP($J351,'Miljövärden urval för publ'!$B$2:$H$490,MATCH(K$3,'Miljövärden urval för publ'!$B$2:$H$2,0),FALSE)),"",VLOOKUP($J351,'Miljövärden urval för publ'!$B$2:$H$490,MATCH(K$3,'Miljövärden urval för publ'!$B$2:$H$2,0),FALSE))</f>
        <v>0.175345</v>
      </c>
      <c r="L351" s="45">
        <f>IF(ISERROR(VLOOKUP($J351,'Miljövärden urval för publ'!$B$2:$H$490,MATCH(L$3,'Miljövärden urval för publ'!$B$2:$H$2,0),FALSE)),"",VLOOKUP($J351,'Miljövärden urval för publ'!$B$2:$H$490,MATCH(L$3,'Miljövärden urval för publ'!$B$2:$H$2,0),FALSE))</f>
        <v>16.5093</v>
      </c>
      <c r="M351" s="45">
        <f>IF(ISERROR(VLOOKUP($J351,'Miljövärden urval för publ'!$B$2:$H$490,MATCH(M$3,'Miljövärden urval för publ'!$B$2:$H$2,0),FALSE)),"",VLOOKUP($J351,'Miljövärden urval för publ'!$B$2:$H$490,MATCH(M$3,'Miljövärden urval för publ'!$B$2:$H$2,0),FALSE))</f>
        <v>16.8734</v>
      </c>
      <c r="N351" s="45">
        <f>IF(ISERROR(VLOOKUP($J351,'Miljövärden urval för publ'!$B$2:$H$490,MATCH(N$3,'Miljövärden urval för publ'!$B$2:$H$2,0),FALSE)),"",VLOOKUP($J351,'Miljövärden urval för publ'!$B$2:$H$490,MATCH(N$3,'Miljövärden urval för publ'!$B$2:$H$2,0),FALSE))</f>
        <v>2.6666700000000002E-2</v>
      </c>
    </row>
    <row r="352" spans="1:14" x14ac:dyDescent="0.35">
      <c r="A352" s="65" t="s">
        <v>187</v>
      </c>
      <c r="B352" s="65" t="s">
        <v>194</v>
      </c>
      <c r="D352" s="60" t="str">
        <f>VLOOKUP(B352,'Miljövärden urval för publ'!$B$2:$V$480,MATCH("ska publiceras:",'Miljövärden urval för publ'!$B$2:$T$2,0),FALSE)</f>
        <v>nej</v>
      </c>
      <c r="E352" s="61">
        <f t="shared" si="15"/>
        <v>268</v>
      </c>
      <c r="H352" s="45">
        <v>350</v>
      </c>
      <c r="I352" s="45" t="str">
        <f t="shared" si="16"/>
        <v>Öresundskraft AB</v>
      </c>
      <c r="J352" s="45" t="str">
        <f t="shared" si="17"/>
        <v>Ängelholm</v>
      </c>
      <c r="K352" s="45">
        <f>IF(ISERROR(VLOOKUP($J352,'Miljövärden urval för publ'!$B$2:$H$490,MATCH(K$3,'Miljövärden urval för publ'!$B$2:$H$2,0),FALSE)),"",VLOOKUP($J352,'Miljövärden urval för publ'!$B$2:$H$490,MATCH(K$3,'Miljövärden urval för publ'!$B$2:$H$2,0),FALSE))</f>
        <v>0.133797</v>
      </c>
      <c r="L352" s="45">
        <f>IF(ISERROR(VLOOKUP($J352,'Miljövärden urval för publ'!$B$2:$H$490,MATCH(L$3,'Miljövärden urval för publ'!$B$2:$H$2,0),FALSE)),"",VLOOKUP($J352,'Miljövärden urval för publ'!$B$2:$H$490,MATCH(L$3,'Miljövärden urval för publ'!$B$2:$H$2,0),FALSE))</f>
        <v>25.047799999999999</v>
      </c>
      <c r="M352" s="45">
        <f>IF(ISERROR(VLOOKUP($J352,'Miljövärden urval för publ'!$B$2:$H$490,MATCH(M$3,'Miljövärden urval för publ'!$B$2:$H$2,0),FALSE)),"",VLOOKUP($J352,'Miljövärden urval för publ'!$B$2:$H$490,MATCH(M$3,'Miljövärden urval för publ'!$B$2:$H$2,0),FALSE))</f>
        <v>4.4712500000000004</v>
      </c>
      <c r="N352" s="45">
        <f>IF(ISERROR(VLOOKUP($J352,'Miljövärden urval för publ'!$B$2:$H$490,MATCH(N$3,'Miljövärden urval för publ'!$B$2:$H$2,0),FALSE)),"",VLOOKUP($J352,'Miljövärden urval för publ'!$B$2:$H$490,MATCH(N$3,'Miljövärden urval för publ'!$B$2:$H$2,0),FALSE))</f>
        <v>5.0719099999999998E-3</v>
      </c>
    </row>
    <row r="353" spans="1:14" x14ac:dyDescent="0.35">
      <c r="A353" s="65" t="s">
        <v>443</v>
      </c>
      <c r="B353" s="65" t="s">
        <v>444</v>
      </c>
      <c r="D353" s="60" t="str">
        <f>VLOOKUP(B353,'Miljövärden urval för publ'!$B$2:$V$480,MATCH("ska publiceras:",'Miljövärden urval för publ'!$B$2:$T$2,0),FALSE)</f>
        <v>ja</v>
      </c>
      <c r="E353" s="61">
        <f t="shared" si="15"/>
        <v>269</v>
      </c>
      <c r="H353" s="45">
        <v>351</v>
      </c>
      <c r="I353" s="45" t="str">
        <f t="shared" si="16"/>
        <v>Eskilstuna Energi &amp; Miljö AB</v>
      </c>
      <c r="J353" s="45" t="str">
        <f t="shared" si="17"/>
        <v>Ärla</v>
      </c>
      <c r="K353" s="45">
        <f>IF(ISERROR(VLOOKUP($J353,'Miljövärden urval för publ'!$B$2:$H$490,MATCH(K$3,'Miljövärden urval för publ'!$B$2:$H$2,0),FALSE)),"",VLOOKUP($J353,'Miljövärden urval för publ'!$B$2:$H$490,MATCH(K$3,'Miljövärden urval för publ'!$B$2:$H$2,0),FALSE))</f>
        <v>0.184061</v>
      </c>
      <c r="L353" s="45">
        <f>IF(ISERROR(VLOOKUP($J353,'Miljövärden urval för publ'!$B$2:$H$490,MATCH(L$3,'Miljövärden urval för publ'!$B$2:$H$2,0),FALSE)),"",VLOOKUP($J353,'Miljövärden urval för publ'!$B$2:$H$490,MATCH(L$3,'Miljövärden urval för publ'!$B$2:$H$2,0),FALSE))</f>
        <v>18.4373</v>
      </c>
      <c r="M353" s="45">
        <f>IF(ISERROR(VLOOKUP($J353,'Miljövärden urval för publ'!$B$2:$H$490,MATCH(M$3,'Miljövärden urval för publ'!$B$2:$H$2,0),FALSE)),"",VLOOKUP($J353,'Miljövärden urval för publ'!$B$2:$H$490,MATCH(M$3,'Miljövärden urval för publ'!$B$2:$H$2,0),FALSE))</f>
        <v>11.9381</v>
      </c>
      <c r="N353" s="45">
        <f>IF(ISERROR(VLOOKUP($J353,'Miljövärden urval för publ'!$B$2:$H$490,MATCH(N$3,'Miljövärden urval för publ'!$B$2:$H$2,0),FALSE)),"",VLOOKUP($J353,'Miljövärden urval för publ'!$B$2:$H$490,MATCH(N$3,'Miljövärden urval för publ'!$B$2:$H$2,0),FALSE))</f>
        <v>2.1808399999999999E-2</v>
      </c>
    </row>
    <row r="354" spans="1:14" x14ac:dyDescent="0.35">
      <c r="A354" s="65" t="s">
        <v>80</v>
      </c>
      <c r="B354" s="65" t="s">
        <v>119</v>
      </c>
      <c r="D354" s="60" t="str">
        <f>VLOOKUP(B354,'Miljövärden urval för publ'!$B$2:$V$480,MATCH("ska publiceras:",'Miljövärden urval för publ'!$B$2:$T$2,0),FALSE)</f>
        <v>ja</v>
      </c>
      <c r="E354" s="61">
        <f t="shared" si="15"/>
        <v>270</v>
      </c>
      <c r="H354" s="45">
        <v>352</v>
      </c>
      <c r="I354" s="45" t="str">
        <f t="shared" si="16"/>
        <v>Lantmännen Agrovärme AB</v>
      </c>
      <c r="J354" s="45" t="str">
        <f t="shared" si="17"/>
        <v>Ödeshög</v>
      </c>
      <c r="K354" s="45">
        <f>IF(ISERROR(VLOOKUP($J354,'Miljövärden urval för publ'!$B$2:$H$490,MATCH(K$3,'Miljövärden urval för publ'!$B$2:$H$2,0),FALSE)),"",VLOOKUP($J354,'Miljövärden urval för publ'!$B$2:$H$490,MATCH(K$3,'Miljövärden urval för publ'!$B$2:$H$2,0),FALSE))</f>
        <v>0.100213</v>
      </c>
      <c r="L354" s="45">
        <f>IF(ISERROR(VLOOKUP($J354,'Miljövärden urval för publ'!$B$2:$H$490,MATCH(L$3,'Miljövärden urval för publ'!$B$2:$H$2,0),FALSE)),"",VLOOKUP($J354,'Miljövärden urval för publ'!$B$2:$H$490,MATCH(L$3,'Miljövärden urval för publ'!$B$2:$H$2,0),FALSE))</f>
        <v>20.692399999999999</v>
      </c>
      <c r="M354" s="45">
        <f>IF(ISERROR(VLOOKUP($J354,'Miljövärden urval för publ'!$B$2:$H$490,MATCH(M$3,'Miljövärden urval för publ'!$B$2:$H$2,0),FALSE)),"",VLOOKUP($J354,'Miljövärden urval för publ'!$B$2:$H$490,MATCH(M$3,'Miljövärden urval för publ'!$B$2:$H$2,0),FALSE))</f>
        <v>8.9460200000000007</v>
      </c>
      <c r="N354" s="45">
        <f>IF(ISERROR(VLOOKUP($J354,'Miljövärden urval för publ'!$B$2:$H$490,MATCH(N$3,'Miljövärden urval för publ'!$B$2:$H$2,0),FALSE)),"",VLOOKUP($J354,'Miljövärden urval för publ'!$B$2:$H$490,MATCH(N$3,'Miljövärden urval för publ'!$B$2:$H$2,0),FALSE))</f>
        <v>1.7800900000000001E-2</v>
      </c>
    </row>
    <row r="355" spans="1:14" x14ac:dyDescent="0.35">
      <c r="A355" s="65" t="s">
        <v>8</v>
      </c>
      <c r="B355" s="65" t="s">
        <v>15</v>
      </c>
      <c r="D355" s="60" t="str">
        <f>VLOOKUP(B355,'Miljövärden urval för publ'!$B$2:$V$480,MATCH("ska publiceras:",'Miljövärden urval för publ'!$B$2:$T$2,0),FALSE)</f>
        <v>ja</v>
      </c>
      <c r="E355" s="61">
        <f t="shared" si="15"/>
        <v>271</v>
      </c>
      <c r="H355" s="45">
        <v>353</v>
      </c>
      <c r="I355" s="45" t="str">
        <f t="shared" si="16"/>
        <v>Tierps Fjärrvärme AB</v>
      </c>
      <c r="J355" s="45" t="str">
        <f t="shared" si="17"/>
        <v>Örbyhus</v>
      </c>
      <c r="K355" s="45">
        <f>IF(ISERROR(VLOOKUP($J355,'Miljövärden urval för publ'!$B$2:$H$490,MATCH(K$3,'Miljövärden urval för publ'!$B$2:$H$2,0),FALSE)),"",VLOOKUP($J355,'Miljövärden urval för publ'!$B$2:$H$490,MATCH(K$3,'Miljövärden urval för publ'!$B$2:$H$2,0),FALSE))</f>
        <v>0.29837200000000003</v>
      </c>
      <c r="L355" s="45">
        <f>IF(ISERROR(VLOOKUP($J355,'Miljövärden urval för publ'!$B$2:$H$490,MATCH(L$3,'Miljövärden urval för publ'!$B$2:$H$2,0),FALSE)),"",VLOOKUP($J355,'Miljövärden urval för publ'!$B$2:$H$490,MATCH(L$3,'Miljövärden urval för publ'!$B$2:$H$2,0),FALSE))</f>
        <v>30.71</v>
      </c>
      <c r="M355" s="45">
        <f>IF(ISERROR(VLOOKUP($J355,'Miljövärden urval för publ'!$B$2:$H$490,MATCH(M$3,'Miljövärden urval för publ'!$B$2:$H$2,0),FALSE)),"",VLOOKUP($J355,'Miljövärden urval för publ'!$B$2:$H$490,MATCH(M$3,'Miljövärden urval för publ'!$B$2:$H$2,0),FALSE))</f>
        <v>12.9399</v>
      </c>
      <c r="N355" s="45">
        <f>IF(ISERROR(VLOOKUP($J355,'Miljövärden urval för publ'!$B$2:$H$490,MATCH(N$3,'Miljövärden urval för publ'!$B$2:$H$2,0),FALSE)),"",VLOOKUP($J355,'Miljövärden urval för publ'!$B$2:$H$490,MATCH(N$3,'Miljövärden urval för publ'!$B$2:$H$2,0),FALSE))</f>
        <v>4.2817099999999997E-2</v>
      </c>
    </row>
    <row r="356" spans="1:14" x14ac:dyDescent="0.35">
      <c r="A356" s="65" t="s">
        <v>550</v>
      </c>
      <c r="B356" s="65" t="s">
        <v>565</v>
      </c>
      <c r="D356" s="60" t="str">
        <f>VLOOKUP(B356,'Miljövärden urval för publ'!$B$2:$V$480,MATCH("ska publiceras:",'Miljövärden urval för publ'!$B$2:$T$2,0),FALSE)</f>
        <v>ja</v>
      </c>
      <c r="E356" s="61">
        <f t="shared" si="15"/>
        <v>272</v>
      </c>
      <c r="H356" s="45">
        <v>354</v>
      </c>
      <c r="I356" s="45" t="str">
        <f t="shared" si="16"/>
        <v>Örkelljunga Fjärrvärmeverk AB</v>
      </c>
      <c r="J356" s="45" t="str">
        <f t="shared" si="17"/>
        <v>Örkelljunga</v>
      </c>
      <c r="K356" s="45">
        <f>IF(ISERROR(VLOOKUP($J356,'Miljövärden urval för publ'!$B$2:$H$490,MATCH(K$3,'Miljövärden urval för publ'!$B$2:$H$2,0),FALSE)),"",VLOOKUP($J356,'Miljövärden urval för publ'!$B$2:$H$490,MATCH(K$3,'Miljövärden urval för publ'!$B$2:$H$2,0),FALSE))</f>
        <v>0.105416</v>
      </c>
      <c r="L356" s="45">
        <f>IF(ISERROR(VLOOKUP($J356,'Miljövärden urval för publ'!$B$2:$H$490,MATCH(L$3,'Miljövärden urval för publ'!$B$2:$H$2,0),FALSE)),"",VLOOKUP($J356,'Miljövärden urval för publ'!$B$2:$H$490,MATCH(L$3,'Miljövärden urval för publ'!$B$2:$H$2,0),FALSE))</f>
        <v>18.918900000000001</v>
      </c>
      <c r="M356" s="45">
        <f>IF(ISERROR(VLOOKUP($J356,'Miljövärden urval för publ'!$B$2:$H$490,MATCH(M$3,'Miljövärden urval för publ'!$B$2:$H$2,0),FALSE)),"",VLOOKUP($J356,'Miljövärden urval för publ'!$B$2:$H$490,MATCH(M$3,'Miljövärden urval för publ'!$B$2:$H$2,0),FALSE))</f>
        <v>7.6534399999999998</v>
      </c>
      <c r="N356" s="45">
        <f>IF(ISERROR(VLOOKUP($J356,'Miljövärden urval för publ'!$B$2:$H$490,MATCH(N$3,'Miljövärden urval för publ'!$B$2:$H$2,0),FALSE)),"",VLOOKUP($J356,'Miljövärden urval för publ'!$B$2:$H$490,MATCH(N$3,'Miljövärden urval för publ'!$B$2:$H$2,0),FALSE))</f>
        <v>1.17903E-2</v>
      </c>
    </row>
    <row r="357" spans="1:14" x14ac:dyDescent="0.35">
      <c r="A357" s="65" t="s">
        <v>422</v>
      </c>
      <c r="B357" s="65" t="s">
        <v>425</v>
      </c>
      <c r="D357" s="60" t="str">
        <f>VLOOKUP(B357,'Miljövärden urval för publ'!$B$2:$V$480,MATCH("ska publiceras:",'Miljövärden urval för publ'!$B$2:$T$2,0),FALSE)</f>
        <v>ja</v>
      </c>
      <c r="E357" s="61">
        <f t="shared" si="15"/>
        <v>273</v>
      </c>
      <c r="H357" s="45">
        <v>355</v>
      </c>
      <c r="I357" s="45" t="str">
        <f t="shared" si="16"/>
        <v>Övik Energi AB</v>
      </c>
      <c r="J357" s="45" t="str">
        <f t="shared" si="17"/>
        <v>Örnsköldsvik</v>
      </c>
      <c r="K357" s="45">
        <f>IF(ISERROR(VLOOKUP($J357,'Miljövärden urval för publ'!$B$2:$H$490,MATCH(K$3,'Miljövärden urval för publ'!$B$2:$H$2,0),FALSE)),"",VLOOKUP($J357,'Miljövärden urval för publ'!$B$2:$H$490,MATCH(K$3,'Miljövärden urval för publ'!$B$2:$H$2,0),FALSE))</f>
        <v>0.16520199999999999</v>
      </c>
      <c r="L357" s="45">
        <f>IF(ISERROR(VLOOKUP($J357,'Miljövärden urval för publ'!$B$2:$H$490,MATCH(L$3,'Miljövärden urval för publ'!$B$2:$H$2,0),FALSE)),"",VLOOKUP($J357,'Miljövärden urval för publ'!$B$2:$H$490,MATCH(L$3,'Miljövärden urval för publ'!$B$2:$H$2,0),FALSE))</f>
        <v>42.513599999999997</v>
      </c>
      <c r="M357" s="45">
        <f>IF(ISERROR(VLOOKUP($J357,'Miljövärden urval för publ'!$B$2:$H$490,MATCH(M$3,'Miljövärden urval för publ'!$B$2:$H$2,0),FALSE)),"",VLOOKUP($J357,'Miljövärden urval för publ'!$B$2:$H$490,MATCH(M$3,'Miljövärden urval för publ'!$B$2:$H$2,0),FALSE))</f>
        <v>9.2787900000000008</v>
      </c>
      <c r="N357" s="45">
        <f>IF(ISERROR(VLOOKUP($J357,'Miljövärden urval för publ'!$B$2:$H$490,MATCH(N$3,'Miljövärden urval för publ'!$B$2:$H$2,0),FALSE)),"",VLOOKUP($J357,'Miljövärden urval för publ'!$B$2:$H$490,MATCH(N$3,'Miljövärden urval för publ'!$B$2:$H$2,0),FALSE))</f>
        <v>1.5925999999999999E-2</v>
      </c>
    </row>
    <row r="358" spans="1:14" x14ac:dyDescent="0.35">
      <c r="A358" s="65" t="s">
        <v>443</v>
      </c>
      <c r="B358" s="65" t="s">
        <v>445</v>
      </c>
      <c r="D358" s="60" t="str">
        <f>VLOOKUP(B358,'Miljövärden urval för publ'!$B$2:$V$480,MATCH("ska publiceras:",'Miljövärden urval för publ'!$B$2:$T$2,0),FALSE)</f>
        <v>nej</v>
      </c>
      <c r="E358" s="61">
        <f t="shared" si="15"/>
        <v>273</v>
      </c>
      <c r="H358" s="45">
        <v>356</v>
      </c>
      <c r="I358" s="45" t="str">
        <f t="shared" si="16"/>
        <v>Lantmännen Agrovärme AB</v>
      </c>
      <c r="J358" s="45" t="str">
        <f t="shared" si="17"/>
        <v>Örsundsbro</v>
      </c>
      <c r="K358" s="45">
        <f>IF(ISERROR(VLOOKUP($J358,'Miljövärden urval för publ'!$B$2:$H$490,MATCH(K$3,'Miljövärden urval för publ'!$B$2:$H$2,0),FALSE)),"",VLOOKUP($J358,'Miljövärden urval för publ'!$B$2:$H$490,MATCH(K$3,'Miljövärden urval för publ'!$B$2:$H$2,0),FALSE))</f>
        <v>0.105686</v>
      </c>
      <c r="L358" s="45">
        <f>IF(ISERROR(VLOOKUP($J358,'Miljövärden urval för publ'!$B$2:$H$490,MATCH(L$3,'Miljövärden urval för publ'!$B$2:$H$2,0),FALSE)),"",VLOOKUP($J358,'Miljövärden urval för publ'!$B$2:$H$490,MATCH(L$3,'Miljövärden urval för publ'!$B$2:$H$2,0),FALSE))</f>
        <v>20.5791</v>
      </c>
      <c r="M358" s="45">
        <f>IF(ISERROR(VLOOKUP($J358,'Miljövärden urval för publ'!$B$2:$H$490,MATCH(M$3,'Miljövärden urval för publ'!$B$2:$H$2,0),FALSE)),"",VLOOKUP($J358,'Miljövärden urval för publ'!$B$2:$H$490,MATCH(M$3,'Miljövärden urval för publ'!$B$2:$H$2,0),FALSE))</f>
        <v>9.1992799999999999</v>
      </c>
      <c r="N358" s="45">
        <f>IF(ISERROR(VLOOKUP($J358,'Miljövärden urval för publ'!$B$2:$H$490,MATCH(N$3,'Miljövärden urval för publ'!$B$2:$H$2,0),FALSE)),"",VLOOKUP($J358,'Miljövärden urval för publ'!$B$2:$H$490,MATCH(N$3,'Miljövärden urval för publ'!$B$2:$H$2,0),FALSE))</f>
        <v>1.26719E-2</v>
      </c>
    </row>
    <row r="359" spans="1:14" x14ac:dyDescent="0.35">
      <c r="A359" s="65" t="s">
        <v>342</v>
      </c>
      <c r="B359" s="65" t="s">
        <v>343</v>
      </c>
      <c r="D359" s="60" t="str">
        <f>VLOOKUP(B359,'Miljövärden urval för publ'!$B$2:$V$480,MATCH("ska publiceras:",'Miljövärden urval för publ'!$B$2:$T$2,0),FALSE)</f>
        <v>ja</v>
      </c>
      <c r="E359" s="61">
        <f t="shared" si="15"/>
        <v>274</v>
      </c>
      <c r="H359" s="45">
        <v>357</v>
      </c>
      <c r="I359" s="45" t="str">
        <f t="shared" si="16"/>
        <v>Jämtkraft AB</v>
      </c>
      <c r="J359" s="45" t="str">
        <f t="shared" si="17"/>
        <v>Östersund</v>
      </c>
      <c r="K359" s="45">
        <f>IF(ISERROR(VLOOKUP($J359,'Miljövärden urval för publ'!$B$2:$H$490,MATCH(K$3,'Miljövärden urval för publ'!$B$2:$H$2,0),FALSE)),"",VLOOKUP($J359,'Miljövärden urval för publ'!$B$2:$H$490,MATCH(K$3,'Miljövärden urval för publ'!$B$2:$H$2,0),FALSE))</f>
        <v>0.142373</v>
      </c>
      <c r="L359" s="45">
        <f>IF(ISERROR(VLOOKUP($J359,'Miljövärden urval för publ'!$B$2:$H$490,MATCH(L$3,'Miljövärden urval för publ'!$B$2:$H$2,0),FALSE)),"",VLOOKUP($J359,'Miljövärden urval för publ'!$B$2:$H$490,MATCH(L$3,'Miljövärden urval för publ'!$B$2:$H$2,0),FALSE))</f>
        <v>36.120100000000001</v>
      </c>
      <c r="M359" s="45">
        <f>IF(ISERROR(VLOOKUP($J359,'Miljövärden urval för publ'!$B$2:$H$490,MATCH(M$3,'Miljövärden urval för publ'!$B$2:$H$2,0),FALSE)),"",VLOOKUP($J359,'Miljövärden urval för publ'!$B$2:$H$490,MATCH(M$3,'Miljövärden urval för publ'!$B$2:$H$2,0),FALSE))</f>
        <v>7.4199000000000002</v>
      </c>
      <c r="N359" s="45">
        <f>IF(ISERROR(VLOOKUP($J359,'Miljövärden urval för publ'!$B$2:$H$490,MATCH(N$3,'Miljövärden urval för publ'!$B$2:$H$2,0),FALSE)),"",VLOOKUP($J359,'Miljövärden urval för publ'!$B$2:$H$490,MATCH(N$3,'Miljövärden urval för publ'!$B$2:$H$2,0),FALSE))</f>
        <v>6.9916099999999997E-3</v>
      </c>
    </row>
    <row r="360" spans="1:14" x14ac:dyDescent="0.35">
      <c r="A360" s="65" t="s">
        <v>447</v>
      </c>
      <c r="B360" s="65" t="s">
        <v>450</v>
      </c>
      <c r="D360" s="60" t="str">
        <f>VLOOKUP(B360,'Miljövärden urval för publ'!$B$2:$V$480,MATCH("ska publiceras:",'Miljövärden urval för publ'!$B$2:$T$2,0),FALSE)</f>
        <v>ja</v>
      </c>
      <c r="E360" s="61">
        <f t="shared" si="15"/>
        <v>275</v>
      </c>
      <c r="H360" s="45">
        <v>358</v>
      </c>
      <c r="I360" s="45" t="str">
        <f t="shared" si="16"/>
        <v>Vattenfall AB Värme</v>
      </c>
      <c r="J360" s="45" t="str">
        <f t="shared" si="17"/>
        <v>Övertorneå</v>
      </c>
      <c r="K360" s="45">
        <f>IF(ISERROR(VLOOKUP($J360,'Miljövärden urval för publ'!$B$2:$H$490,MATCH(K$3,'Miljövärden urval för publ'!$B$2:$H$2,0),FALSE)),"",VLOOKUP($J360,'Miljövärden urval för publ'!$B$2:$H$490,MATCH(K$3,'Miljövärden urval för publ'!$B$2:$H$2,0),FALSE))</f>
        <v>1.04373</v>
      </c>
      <c r="L360" s="45">
        <f>IF(ISERROR(VLOOKUP($J360,'Miljövärden urval för publ'!$B$2:$H$490,MATCH(L$3,'Miljövärden urval för publ'!$B$2:$H$2,0),FALSE)),"",VLOOKUP($J360,'Miljövärden urval för publ'!$B$2:$H$490,MATCH(L$3,'Miljövärden urval för publ'!$B$2:$H$2,0),FALSE))</f>
        <v>363.52300000000002</v>
      </c>
      <c r="M360" s="45">
        <f>IF(ISERROR(VLOOKUP($J360,'Miljövärden urval för publ'!$B$2:$H$490,MATCH(M$3,'Miljövärden urval för publ'!$B$2:$H$2,0),FALSE)),"",VLOOKUP($J360,'Miljövärden urval för publ'!$B$2:$H$490,MATCH(M$3,'Miljövärden urval för publ'!$B$2:$H$2,0),FALSE))</f>
        <v>40.511800000000001</v>
      </c>
      <c r="N360" s="45">
        <f>IF(ISERROR(VLOOKUP($J360,'Miljövärden urval för publ'!$B$2:$H$490,MATCH(N$3,'Miljövärden urval för publ'!$B$2:$H$2,0),FALSE)),"",VLOOKUP($J360,'Miljövärden urval för publ'!$B$2:$H$490,MATCH(N$3,'Miljövärden urval för publ'!$B$2:$H$2,0),FALSE))</f>
        <v>7.1920300000000006E-2</v>
      </c>
    </row>
    <row r="361" spans="1:14" x14ac:dyDescent="0.35">
      <c r="A361" s="65" t="s">
        <v>371</v>
      </c>
      <c r="B361" s="65" t="s">
        <v>380</v>
      </c>
      <c r="D361" s="60" t="str">
        <f>VLOOKUP(B361,'Miljövärden urval för publ'!$B$2:$V$480,MATCH("ska publiceras:",'Miljövärden urval för publ'!$B$2:$T$2,0),FALSE)</f>
        <v>ja</v>
      </c>
      <c r="E361" s="61">
        <f t="shared" si="15"/>
        <v>276</v>
      </c>
      <c r="H361" s="45">
        <v>359</v>
      </c>
      <c r="I361" s="45" t="str">
        <f t="shared" si="16"/>
        <v>Sundsvall Energi AB</v>
      </c>
      <c r="J361" s="45" t="str">
        <f t="shared" si="17"/>
        <v>Övriga nät Sundsvall energi</v>
      </c>
      <c r="K361" s="45">
        <f>IF(ISERROR(VLOOKUP($J361,'Miljövärden urval för publ'!$B$2:$H$490,MATCH(K$3,'Miljövärden urval för publ'!$B$2:$H$2,0),FALSE)),"",VLOOKUP($J361,'Miljövärden urval för publ'!$B$2:$H$490,MATCH(K$3,'Miljövärden urval för publ'!$B$2:$H$2,0),FALSE))</f>
        <v>0.26211400000000001</v>
      </c>
      <c r="L361" s="45">
        <f>IF(ISERROR(VLOOKUP($J361,'Miljövärden urval för publ'!$B$2:$H$490,MATCH(L$3,'Miljövärden urval för publ'!$B$2:$H$2,0),FALSE)),"",VLOOKUP($J361,'Miljövärden urval för publ'!$B$2:$H$490,MATCH(L$3,'Miljövärden urval för publ'!$B$2:$H$2,0),FALSE))</f>
        <v>36.865900000000003</v>
      </c>
      <c r="M361" s="45">
        <f>IF(ISERROR(VLOOKUP($J361,'Miljövärden urval för publ'!$B$2:$H$490,MATCH(M$3,'Miljövärden urval för publ'!$B$2:$H$2,0),FALSE)),"",VLOOKUP($J361,'Miljövärden urval för publ'!$B$2:$H$490,MATCH(M$3,'Miljövärden urval för publ'!$B$2:$H$2,0),FALSE))</f>
        <v>16.1127</v>
      </c>
      <c r="N361" s="45">
        <f>IF(ISERROR(VLOOKUP($J361,'Miljövärden urval för publ'!$B$2:$H$490,MATCH(N$3,'Miljövärden urval för publ'!$B$2:$H$2,0),FALSE)),"",VLOOKUP($J361,'Miljövärden urval för publ'!$B$2:$H$490,MATCH(N$3,'Miljövärden urval för publ'!$B$2:$H$2,0),FALSE))</f>
        <v>8.7370000000000003E-2</v>
      </c>
    </row>
    <row r="362" spans="1:14" x14ac:dyDescent="0.35">
      <c r="A362" s="65" t="s">
        <v>218</v>
      </c>
      <c r="B362" s="65" t="s">
        <v>221</v>
      </c>
      <c r="D362" s="60" t="str">
        <f>VLOOKUP(B362,'Miljövärden urval för publ'!$B$2:$V$480,MATCH("ska publiceras:",'Miljövärden urval för publ'!$B$2:$T$2,0),FALSE)</f>
        <v>ja</v>
      </c>
      <c r="E362" s="61">
        <f t="shared" si="15"/>
        <v>277</v>
      </c>
      <c r="H362" s="45">
        <v>360</v>
      </c>
      <c r="I362" s="45" t="str">
        <f t="shared" si="16"/>
        <v/>
      </c>
      <c r="J362" s="45" t="str">
        <f t="shared" si="17"/>
        <v/>
      </c>
      <c r="K362" s="45" t="str">
        <f>IF(ISERROR(VLOOKUP($J362,'Miljövärden urval för publ'!$B$2:$H$490,MATCH(K$3,'Miljövärden urval för publ'!$B$2:$H$2,0),FALSE)),"",VLOOKUP($J362,'Miljövärden urval för publ'!$B$2:$H$490,MATCH(K$3,'Miljövärden urval för publ'!$B$2:$H$2,0),FALSE))</f>
        <v/>
      </c>
      <c r="L362" s="45" t="str">
        <f>IF(ISERROR(VLOOKUP($J362,'Miljövärden urval för publ'!$B$2:$H$490,MATCH(L$3,'Miljövärden urval för publ'!$B$2:$H$2,0),FALSE)),"",VLOOKUP($J362,'Miljövärden urval för publ'!$B$2:$H$490,MATCH(L$3,'Miljövärden urval för publ'!$B$2:$H$2,0),FALSE))</f>
        <v/>
      </c>
      <c r="M362" s="45" t="str">
        <f>IF(ISERROR(VLOOKUP($J362,'Miljövärden urval för publ'!$B$2:$H$490,MATCH(M$3,'Miljövärden urval för publ'!$B$2:$H$2,0),FALSE)),"",VLOOKUP($J362,'Miljövärden urval för publ'!$B$2:$H$490,MATCH(M$3,'Miljövärden urval för publ'!$B$2:$H$2,0),FALSE))</f>
        <v/>
      </c>
      <c r="N362" s="45" t="str">
        <f>IF(ISERROR(VLOOKUP($J362,'Miljövärden urval för publ'!$B$2:$H$490,MATCH(N$3,'Miljövärden urval för publ'!$B$2:$H$2,0),FALSE)),"",VLOOKUP($J362,'Miljövärden urval för publ'!$B$2:$H$490,MATCH(N$3,'Miljövärden urval för publ'!$B$2:$H$2,0),FALSE))</f>
        <v/>
      </c>
    </row>
    <row r="363" spans="1:14" x14ac:dyDescent="0.35">
      <c r="A363" s="65" t="s">
        <v>453</v>
      </c>
      <c r="B363" s="65" t="s">
        <v>455</v>
      </c>
      <c r="D363" s="60" t="str">
        <f>VLOOKUP(B363,'Miljövärden urval för publ'!$B$2:$V$480,MATCH("ska publiceras:",'Miljövärden urval för publ'!$B$2:$T$2,0),FALSE)</f>
        <v>ja</v>
      </c>
      <c r="E363" s="61">
        <f t="shared" si="15"/>
        <v>278</v>
      </c>
      <c r="H363" s="45">
        <v>361</v>
      </c>
      <c r="I363" s="45" t="str">
        <f t="shared" si="16"/>
        <v/>
      </c>
      <c r="J363" s="45" t="str">
        <f t="shared" si="17"/>
        <v/>
      </c>
      <c r="K363" s="45" t="str">
        <f>IF(ISERROR(VLOOKUP($J363,'Miljövärden urval för publ'!$B$2:$H$490,MATCH(K$3,'Miljövärden urval för publ'!$B$2:$H$2,0),FALSE)),"",VLOOKUP($J363,'Miljövärden urval för publ'!$B$2:$H$490,MATCH(K$3,'Miljövärden urval för publ'!$B$2:$H$2,0),FALSE))</f>
        <v/>
      </c>
      <c r="L363" s="45" t="str">
        <f>IF(ISERROR(VLOOKUP($J363,'Miljövärden urval för publ'!$B$2:$H$490,MATCH(L$3,'Miljövärden urval för publ'!$B$2:$H$2,0),FALSE)),"",VLOOKUP($J363,'Miljövärden urval för publ'!$B$2:$H$490,MATCH(L$3,'Miljövärden urval för publ'!$B$2:$H$2,0),FALSE))</f>
        <v/>
      </c>
      <c r="M363" s="45" t="str">
        <f>IF(ISERROR(VLOOKUP($J363,'Miljövärden urval för publ'!$B$2:$H$490,MATCH(M$3,'Miljövärden urval för publ'!$B$2:$H$2,0),FALSE)),"",VLOOKUP($J363,'Miljövärden urval för publ'!$B$2:$H$490,MATCH(M$3,'Miljövärden urval för publ'!$B$2:$H$2,0),FALSE))</f>
        <v/>
      </c>
      <c r="N363" s="45" t="str">
        <f>IF(ISERROR(VLOOKUP($J363,'Miljövärden urval för publ'!$B$2:$H$490,MATCH(N$3,'Miljövärden urval för publ'!$B$2:$H$2,0),FALSE)),"",VLOOKUP($J363,'Miljövärden urval för publ'!$B$2:$H$490,MATCH(N$3,'Miljövärden urval för publ'!$B$2:$H$2,0),FALSE))</f>
        <v/>
      </c>
    </row>
    <row r="364" spans="1:14" x14ac:dyDescent="0.35">
      <c r="A364" s="65" t="s">
        <v>80</v>
      </c>
      <c r="B364" s="65" t="s">
        <v>120</v>
      </c>
      <c r="D364" s="60" t="str">
        <f>VLOOKUP(B364,'Miljövärden urval för publ'!$B$2:$V$480,MATCH("ska publiceras:",'Miljövärden urval för publ'!$B$2:$T$2,0),FALSE)</f>
        <v>ja</v>
      </c>
      <c r="E364" s="61">
        <f t="shared" si="15"/>
        <v>279</v>
      </c>
      <c r="H364" s="45">
        <v>362</v>
      </c>
      <c r="I364" s="45" t="str">
        <f t="shared" si="16"/>
        <v/>
      </c>
      <c r="J364" s="45" t="str">
        <f t="shared" si="17"/>
        <v/>
      </c>
      <c r="K364" s="45" t="str">
        <f>IF(ISERROR(VLOOKUP($J364,'Miljövärden urval för publ'!$B$2:$H$490,MATCH(K$3,'Miljövärden urval för publ'!$B$2:$H$2,0),FALSE)),"",VLOOKUP($J364,'Miljövärden urval för publ'!$B$2:$H$490,MATCH(K$3,'Miljövärden urval för publ'!$B$2:$H$2,0),FALSE))</f>
        <v/>
      </c>
      <c r="L364" s="45" t="str">
        <f>IF(ISERROR(VLOOKUP($J364,'Miljövärden urval för publ'!$B$2:$H$490,MATCH(L$3,'Miljövärden urval för publ'!$B$2:$H$2,0),FALSE)),"",VLOOKUP($J364,'Miljövärden urval för publ'!$B$2:$H$490,MATCH(L$3,'Miljövärden urval för publ'!$B$2:$H$2,0),FALSE))</f>
        <v/>
      </c>
      <c r="M364" s="45" t="str">
        <f>IF(ISERROR(VLOOKUP($J364,'Miljövärden urval för publ'!$B$2:$H$490,MATCH(M$3,'Miljövärden urval för publ'!$B$2:$H$2,0),FALSE)),"",VLOOKUP($J364,'Miljövärden urval för publ'!$B$2:$H$490,MATCH(M$3,'Miljövärden urval för publ'!$B$2:$H$2,0),FALSE))</f>
        <v/>
      </c>
      <c r="N364" s="45" t="str">
        <f>IF(ISERROR(VLOOKUP($J364,'Miljövärden urval för publ'!$B$2:$H$490,MATCH(N$3,'Miljövärden urval för publ'!$B$2:$H$2,0),FALSE)),"",VLOOKUP($J364,'Miljövärden urval för publ'!$B$2:$H$490,MATCH(N$3,'Miljövärden urval för publ'!$B$2:$H$2,0),FALSE))</f>
        <v/>
      </c>
    </row>
    <row r="365" spans="1:14" x14ac:dyDescent="0.35">
      <c r="A365" s="65" t="s">
        <v>75</v>
      </c>
      <c r="B365" s="65" t="s">
        <v>78</v>
      </c>
      <c r="D365" s="60" t="str">
        <f>VLOOKUP(B365,'Miljövärden urval för publ'!$B$2:$V$480,MATCH("ska publiceras:",'Miljövärden urval för publ'!$B$2:$T$2,0),FALSE)</f>
        <v>ja</v>
      </c>
      <c r="E365" s="61">
        <f t="shared" si="15"/>
        <v>280</v>
      </c>
      <c r="H365" s="45">
        <v>363</v>
      </c>
      <c r="I365" s="45" t="str">
        <f t="shared" si="16"/>
        <v/>
      </c>
      <c r="J365" s="45" t="str">
        <f t="shared" si="17"/>
        <v/>
      </c>
      <c r="K365" s="45" t="str">
        <f>IF(ISERROR(VLOOKUP($J365,'Miljövärden urval för publ'!$B$2:$H$490,MATCH(K$3,'Miljövärden urval för publ'!$B$2:$H$2,0),FALSE)),"",VLOOKUP($J365,'Miljövärden urval för publ'!$B$2:$H$490,MATCH(K$3,'Miljövärden urval för publ'!$B$2:$H$2,0),FALSE))</f>
        <v/>
      </c>
      <c r="L365" s="45" t="str">
        <f>IF(ISERROR(VLOOKUP($J365,'Miljövärden urval för publ'!$B$2:$H$490,MATCH(L$3,'Miljövärden urval för publ'!$B$2:$H$2,0),FALSE)),"",VLOOKUP($J365,'Miljövärden urval för publ'!$B$2:$H$490,MATCH(L$3,'Miljövärden urval för publ'!$B$2:$H$2,0),FALSE))</f>
        <v/>
      </c>
      <c r="M365" s="45" t="str">
        <f>IF(ISERROR(VLOOKUP($J365,'Miljövärden urval för publ'!$B$2:$H$490,MATCH(M$3,'Miljövärden urval för publ'!$B$2:$H$2,0),FALSE)),"",VLOOKUP($J365,'Miljövärden urval för publ'!$B$2:$H$490,MATCH(M$3,'Miljövärden urval för publ'!$B$2:$H$2,0),FALSE))</f>
        <v/>
      </c>
      <c r="N365" s="45" t="str">
        <f>IF(ISERROR(VLOOKUP($J365,'Miljövärden urval för publ'!$B$2:$H$490,MATCH(N$3,'Miljövärden urval för publ'!$B$2:$H$2,0),FALSE)),"",VLOOKUP($J365,'Miljövärden urval för publ'!$B$2:$H$490,MATCH(N$3,'Miljövärden urval för publ'!$B$2:$H$2,0),FALSE))</f>
        <v/>
      </c>
    </row>
    <row r="366" spans="1:14" x14ac:dyDescent="0.35">
      <c r="A366" s="65" t="s">
        <v>80</v>
      </c>
      <c r="B366" s="65" t="s">
        <v>121</v>
      </c>
      <c r="D366" s="60" t="str">
        <f>VLOOKUP(B366,'Miljövärden urval för publ'!$B$2:$V$480,MATCH("ska publiceras:",'Miljövärden urval för publ'!$B$2:$T$2,0),FALSE)</f>
        <v>nej</v>
      </c>
      <c r="E366" s="61">
        <f t="shared" si="15"/>
        <v>280</v>
      </c>
      <c r="H366" s="45">
        <v>364</v>
      </c>
      <c r="I366" s="45" t="str">
        <f t="shared" si="16"/>
        <v/>
      </c>
      <c r="J366" s="45" t="str">
        <f t="shared" si="17"/>
        <v/>
      </c>
      <c r="K366" s="45" t="str">
        <f>IF(ISERROR(VLOOKUP($J366,'Miljövärden urval för publ'!$B$2:$H$490,MATCH(K$3,'Miljövärden urval för publ'!$B$2:$H$2,0),FALSE)),"",VLOOKUP($J366,'Miljövärden urval för publ'!$B$2:$H$490,MATCH(K$3,'Miljövärden urval för publ'!$B$2:$H$2,0),FALSE))</f>
        <v/>
      </c>
      <c r="L366" s="45" t="str">
        <f>IF(ISERROR(VLOOKUP($J366,'Miljövärden urval för publ'!$B$2:$H$490,MATCH(L$3,'Miljövärden urval för publ'!$B$2:$H$2,0),FALSE)),"",VLOOKUP($J366,'Miljövärden urval för publ'!$B$2:$H$490,MATCH(L$3,'Miljövärden urval för publ'!$B$2:$H$2,0),FALSE))</f>
        <v/>
      </c>
      <c r="M366" s="45" t="str">
        <f>IF(ISERROR(VLOOKUP($J366,'Miljövärden urval för publ'!$B$2:$H$490,MATCH(M$3,'Miljövärden urval för publ'!$B$2:$H$2,0),FALSE)),"",VLOOKUP($J366,'Miljövärden urval för publ'!$B$2:$H$490,MATCH(M$3,'Miljövärden urval för publ'!$B$2:$H$2,0),FALSE))</f>
        <v/>
      </c>
      <c r="N366" s="45" t="str">
        <f>IF(ISERROR(VLOOKUP($J366,'Miljövärden urval för publ'!$B$2:$H$490,MATCH(N$3,'Miljövärden urval för publ'!$B$2:$H$2,0),FALSE)),"",VLOOKUP($J366,'Miljövärden urval för publ'!$B$2:$H$490,MATCH(N$3,'Miljövärden urval för publ'!$B$2:$H$2,0),FALSE))</f>
        <v/>
      </c>
    </row>
    <row r="367" spans="1:14" x14ac:dyDescent="0.35">
      <c r="A367" s="65" t="s">
        <v>433</v>
      </c>
      <c r="B367" s="65" t="s">
        <v>434</v>
      </c>
      <c r="D367" s="60" t="str">
        <f>VLOOKUP(B367,'Miljövärden urval för publ'!$B$2:$V$480,MATCH("ska publiceras:",'Miljövärden urval för publ'!$B$2:$T$2,0),FALSE)</f>
        <v>ja</v>
      </c>
      <c r="E367" s="61">
        <f t="shared" si="15"/>
        <v>281</v>
      </c>
      <c r="H367" s="45">
        <v>365</v>
      </c>
      <c r="I367" s="45" t="str">
        <f t="shared" si="16"/>
        <v/>
      </c>
      <c r="J367" s="45" t="str">
        <f t="shared" si="17"/>
        <v/>
      </c>
      <c r="K367" s="45" t="str">
        <f>IF(ISERROR(VLOOKUP($J367,'Miljövärden urval för publ'!$B$2:$H$490,MATCH(K$3,'Miljövärden urval för publ'!$B$2:$H$2,0),FALSE)),"",VLOOKUP($J367,'Miljövärden urval för publ'!$B$2:$H$490,MATCH(K$3,'Miljövärden urval för publ'!$B$2:$H$2,0),FALSE))</f>
        <v/>
      </c>
      <c r="L367" s="45" t="str">
        <f>IF(ISERROR(VLOOKUP($J367,'Miljövärden urval för publ'!$B$2:$H$490,MATCH(L$3,'Miljövärden urval för publ'!$B$2:$H$2,0),FALSE)),"",VLOOKUP($J367,'Miljövärden urval för publ'!$B$2:$H$490,MATCH(L$3,'Miljövärden urval för publ'!$B$2:$H$2,0),FALSE))</f>
        <v/>
      </c>
      <c r="M367" s="45" t="str">
        <f>IF(ISERROR(VLOOKUP($J367,'Miljövärden urval för publ'!$B$2:$H$490,MATCH(M$3,'Miljövärden urval för publ'!$B$2:$H$2,0),FALSE)),"",VLOOKUP($J367,'Miljövärden urval för publ'!$B$2:$H$490,MATCH(M$3,'Miljövärden urval för publ'!$B$2:$H$2,0),FALSE))</f>
        <v/>
      </c>
      <c r="N367" s="45" t="str">
        <f>IF(ISERROR(VLOOKUP($J367,'Miljövärden urval för publ'!$B$2:$H$490,MATCH(N$3,'Miljövärden urval för publ'!$B$2:$H$2,0),FALSE)),"",VLOOKUP($J367,'Miljövärden urval för publ'!$B$2:$H$490,MATCH(N$3,'Miljövärden urval för publ'!$B$2:$H$2,0),FALSE))</f>
        <v/>
      </c>
    </row>
    <row r="368" spans="1:14" x14ac:dyDescent="0.35">
      <c r="A368" s="65" t="s">
        <v>175</v>
      </c>
      <c r="B368" s="65" t="s">
        <v>179</v>
      </c>
      <c r="D368" s="60" t="str">
        <f>VLOOKUP(B368,'Miljövärden urval för publ'!$B$2:$V$480,MATCH("ska publiceras:",'Miljövärden urval för publ'!$B$2:$T$2,0),FALSE)</f>
        <v>ja</v>
      </c>
      <c r="E368" s="61">
        <f t="shared" si="15"/>
        <v>282</v>
      </c>
      <c r="H368" s="45">
        <v>366</v>
      </c>
      <c r="I368" s="45" t="str">
        <f t="shared" si="16"/>
        <v/>
      </c>
      <c r="J368" s="45" t="str">
        <f t="shared" si="17"/>
        <v/>
      </c>
      <c r="K368" s="45" t="str">
        <f>IF(ISERROR(VLOOKUP($J368,'Miljövärden urval för publ'!$B$2:$H$490,MATCH(K$3,'Miljövärden urval för publ'!$B$2:$H$2,0),FALSE)),"",VLOOKUP($J368,'Miljövärden urval för publ'!$B$2:$H$490,MATCH(K$3,'Miljövärden urval för publ'!$B$2:$H$2,0),FALSE))</f>
        <v/>
      </c>
      <c r="L368" s="45" t="str">
        <f>IF(ISERROR(VLOOKUP($J368,'Miljövärden urval för publ'!$B$2:$H$490,MATCH(L$3,'Miljövärden urval för publ'!$B$2:$H$2,0),FALSE)),"",VLOOKUP($J368,'Miljövärden urval för publ'!$B$2:$H$490,MATCH(L$3,'Miljövärden urval för publ'!$B$2:$H$2,0),FALSE))</f>
        <v/>
      </c>
      <c r="M368" s="45" t="str">
        <f>IF(ISERROR(VLOOKUP($J368,'Miljövärden urval för publ'!$B$2:$H$490,MATCH(M$3,'Miljövärden urval för publ'!$B$2:$H$2,0),FALSE)),"",VLOOKUP($J368,'Miljövärden urval för publ'!$B$2:$H$490,MATCH(M$3,'Miljövärden urval för publ'!$B$2:$H$2,0),FALSE))</f>
        <v/>
      </c>
      <c r="N368" s="45" t="str">
        <f>IF(ISERROR(VLOOKUP($J368,'Miljövärden urval för publ'!$B$2:$H$490,MATCH(N$3,'Miljövärden urval för publ'!$B$2:$H$2,0),FALSE)),"",VLOOKUP($J368,'Miljövärden urval för publ'!$B$2:$H$490,MATCH(N$3,'Miljövärden urval för publ'!$B$2:$H$2,0),FALSE))</f>
        <v/>
      </c>
    </row>
    <row r="369" spans="1:14" x14ac:dyDescent="0.35">
      <c r="A369" s="65" t="s">
        <v>550</v>
      </c>
      <c r="B369" s="65" t="s">
        <v>566</v>
      </c>
      <c r="D369" s="60" t="str">
        <f>VLOOKUP(B369,'Miljövärden urval för publ'!$B$2:$V$480,MATCH("ska publiceras:",'Miljövärden urval för publ'!$B$2:$T$2,0),FALSE)</f>
        <v>ja</v>
      </c>
      <c r="E369" s="61">
        <f t="shared" si="15"/>
        <v>283</v>
      </c>
      <c r="H369" s="45">
        <v>367</v>
      </c>
      <c r="I369" s="45" t="str">
        <f t="shared" si="16"/>
        <v/>
      </c>
      <c r="J369" s="45" t="str">
        <f t="shared" si="17"/>
        <v/>
      </c>
      <c r="K369" s="45" t="str">
        <f>IF(ISERROR(VLOOKUP($J369,'Miljövärden urval för publ'!$B$2:$H$490,MATCH(K$3,'Miljövärden urval för publ'!$B$2:$H$2,0),FALSE)),"",VLOOKUP($J369,'Miljövärden urval för publ'!$B$2:$H$490,MATCH(K$3,'Miljövärden urval för publ'!$B$2:$H$2,0),FALSE))</f>
        <v/>
      </c>
      <c r="L369" s="45" t="str">
        <f>IF(ISERROR(VLOOKUP($J369,'Miljövärden urval för publ'!$B$2:$H$490,MATCH(L$3,'Miljövärden urval för publ'!$B$2:$H$2,0),FALSE)),"",VLOOKUP($J369,'Miljövärden urval för publ'!$B$2:$H$490,MATCH(L$3,'Miljövärden urval för publ'!$B$2:$H$2,0),FALSE))</f>
        <v/>
      </c>
      <c r="M369" s="45" t="str">
        <f>IF(ISERROR(VLOOKUP($J369,'Miljövärden urval för publ'!$B$2:$H$490,MATCH(M$3,'Miljövärden urval för publ'!$B$2:$H$2,0),FALSE)),"",VLOOKUP($J369,'Miljövärden urval för publ'!$B$2:$H$490,MATCH(M$3,'Miljövärden urval för publ'!$B$2:$H$2,0),FALSE))</f>
        <v/>
      </c>
      <c r="N369" s="45" t="str">
        <f>IF(ISERROR(VLOOKUP($J369,'Miljövärden urval för publ'!$B$2:$H$490,MATCH(N$3,'Miljövärden urval för publ'!$B$2:$H$2,0),FALSE)),"",VLOOKUP($J369,'Miljövärden urval för publ'!$B$2:$H$490,MATCH(N$3,'Miljövärden urval för publ'!$B$2:$H$2,0),FALSE))</f>
        <v/>
      </c>
    </row>
    <row r="370" spans="1:14" x14ac:dyDescent="0.35">
      <c r="A370" s="65" t="s">
        <v>226</v>
      </c>
      <c r="B370" s="65" t="s">
        <v>231</v>
      </c>
      <c r="D370" s="60" t="str">
        <f>VLOOKUP(B370,'Miljövärden urval för publ'!$B$2:$V$480,MATCH("ska publiceras:",'Miljövärden urval för publ'!$B$2:$T$2,0),FALSE)</f>
        <v>ja</v>
      </c>
      <c r="E370" s="61">
        <f t="shared" si="15"/>
        <v>284</v>
      </c>
      <c r="H370" s="45">
        <v>368</v>
      </c>
      <c r="I370" s="45" t="str">
        <f t="shared" si="16"/>
        <v/>
      </c>
      <c r="J370" s="45" t="str">
        <f t="shared" si="17"/>
        <v/>
      </c>
      <c r="K370" s="45" t="str">
        <f>IF(ISERROR(VLOOKUP($J370,'Miljövärden urval för publ'!$B$2:$H$490,MATCH(K$3,'Miljövärden urval för publ'!$B$2:$H$2,0),FALSE)),"",VLOOKUP($J370,'Miljövärden urval för publ'!$B$2:$H$490,MATCH(K$3,'Miljövärden urval för publ'!$B$2:$H$2,0),FALSE))</f>
        <v/>
      </c>
      <c r="L370" s="45" t="str">
        <f>IF(ISERROR(VLOOKUP($J370,'Miljövärden urval för publ'!$B$2:$H$490,MATCH(L$3,'Miljövärden urval för publ'!$B$2:$H$2,0),FALSE)),"",VLOOKUP($J370,'Miljövärden urval för publ'!$B$2:$H$490,MATCH(L$3,'Miljövärden urval för publ'!$B$2:$H$2,0),FALSE))</f>
        <v/>
      </c>
      <c r="M370" s="45" t="str">
        <f>IF(ISERROR(VLOOKUP($J370,'Miljövärden urval för publ'!$B$2:$H$490,MATCH(M$3,'Miljövärden urval för publ'!$B$2:$H$2,0),FALSE)),"",VLOOKUP($J370,'Miljövärden urval för publ'!$B$2:$H$490,MATCH(M$3,'Miljövärden urval för publ'!$B$2:$H$2,0),FALSE))</f>
        <v/>
      </c>
      <c r="N370" s="45" t="str">
        <f>IF(ISERROR(VLOOKUP($J370,'Miljövärden urval för publ'!$B$2:$H$490,MATCH(N$3,'Miljövärden urval för publ'!$B$2:$H$2,0),FALSE)),"",VLOOKUP($J370,'Miljövärden urval för publ'!$B$2:$H$490,MATCH(N$3,'Miljövärden urval för publ'!$B$2:$H$2,0),FALSE))</f>
        <v/>
      </c>
    </row>
    <row r="371" spans="1:14" x14ac:dyDescent="0.35">
      <c r="A371" s="65" t="s">
        <v>505</v>
      </c>
      <c r="B371" s="65" t="s">
        <v>509</v>
      </c>
      <c r="D371" s="60" t="str">
        <f>VLOOKUP(B371,'Miljövärden urval för publ'!$B$2:$V$480,MATCH("ska publiceras:",'Miljövärden urval för publ'!$B$2:$T$2,0),FALSE)</f>
        <v>ja</v>
      </c>
      <c r="E371" s="61">
        <f t="shared" si="15"/>
        <v>285</v>
      </c>
      <c r="H371" s="45">
        <v>369</v>
      </c>
      <c r="I371" s="45" t="str">
        <f t="shared" si="16"/>
        <v/>
      </c>
      <c r="J371" s="45" t="str">
        <f t="shared" si="17"/>
        <v/>
      </c>
      <c r="K371" s="45" t="str">
        <f>IF(ISERROR(VLOOKUP($J371,'Miljövärden urval för publ'!$B$2:$H$490,MATCH(K$3,'Miljövärden urval för publ'!$B$2:$H$2,0),FALSE)),"",VLOOKUP($J371,'Miljövärden urval för publ'!$B$2:$H$490,MATCH(K$3,'Miljövärden urval för publ'!$B$2:$H$2,0),FALSE))</f>
        <v/>
      </c>
      <c r="L371" s="45" t="str">
        <f>IF(ISERROR(VLOOKUP($J371,'Miljövärden urval för publ'!$B$2:$H$490,MATCH(L$3,'Miljövärden urval för publ'!$B$2:$H$2,0),FALSE)),"",VLOOKUP($J371,'Miljövärden urval för publ'!$B$2:$H$490,MATCH(L$3,'Miljövärden urval för publ'!$B$2:$H$2,0),FALSE))</f>
        <v/>
      </c>
      <c r="M371" s="45" t="str">
        <f>IF(ISERROR(VLOOKUP($J371,'Miljövärden urval för publ'!$B$2:$H$490,MATCH(M$3,'Miljövärden urval för publ'!$B$2:$H$2,0),FALSE)),"",VLOOKUP($J371,'Miljövärden urval för publ'!$B$2:$H$490,MATCH(M$3,'Miljövärden urval för publ'!$B$2:$H$2,0),FALSE))</f>
        <v/>
      </c>
      <c r="N371" s="45" t="str">
        <f>IF(ISERROR(VLOOKUP($J371,'Miljövärden urval för publ'!$B$2:$H$490,MATCH(N$3,'Miljövärden urval för publ'!$B$2:$H$2,0),FALSE)),"",VLOOKUP($J371,'Miljövärden urval för publ'!$B$2:$H$490,MATCH(N$3,'Miljövärden urval för publ'!$B$2:$H$2,0),FALSE))</f>
        <v/>
      </c>
    </row>
    <row r="372" spans="1:14" x14ac:dyDescent="0.35">
      <c r="A372" s="65" t="s">
        <v>458</v>
      </c>
      <c r="B372" s="65" t="s">
        <v>460</v>
      </c>
      <c r="D372" s="60" t="str">
        <f>VLOOKUP(B372,'Miljövärden urval för publ'!$B$2:$V$480,MATCH("ska publiceras:",'Miljövärden urval för publ'!$B$2:$T$2,0),FALSE)</f>
        <v>ja</v>
      </c>
      <c r="E372" s="61">
        <f t="shared" si="15"/>
        <v>286</v>
      </c>
      <c r="H372" s="45">
        <v>370</v>
      </c>
      <c r="I372" s="45" t="str">
        <f t="shared" si="16"/>
        <v/>
      </c>
      <c r="J372" s="45" t="str">
        <f t="shared" si="17"/>
        <v/>
      </c>
      <c r="K372" s="45" t="str">
        <f>IF(ISERROR(VLOOKUP($J372,'Miljövärden urval för publ'!$B$2:$H$490,MATCH(K$3,'Miljövärden urval för publ'!$B$2:$H$2,0),FALSE)),"",VLOOKUP($J372,'Miljövärden urval för publ'!$B$2:$H$490,MATCH(K$3,'Miljövärden urval för publ'!$B$2:$H$2,0),FALSE))</f>
        <v/>
      </c>
      <c r="L372" s="45" t="str">
        <f>IF(ISERROR(VLOOKUP($J372,'Miljövärden urval för publ'!$B$2:$H$490,MATCH(L$3,'Miljövärden urval för publ'!$B$2:$H$2,0),FALSE)),"",VLOOKUP($J372,'Miljövärden urval för publ'!$B$2:$H$490,MATCH(L$3,'Miljövärden urval för publ'!$B$2:$H$2,0),FALSE))</f>
        <v/>
      </c>
      <c r="M372" s="45" t="str">
        <f>IF(ISERROR(VLOOKUP($J372,'Miljövärden urval för publ'!$B$2:$H$490,MATCH(M$3,'Miljövärden urval för publ'!$B$2:$H$2,0),FALSE)),"",VLOOKUP($J372,'Miljövärden urval för publ'!$B$2:$H$490,MATCH(M$3,'Miljövärden urval för publ'!$B$2:$H$2,0),FALSE))</f>
        <v/>
      </c>
      <c r="N372" s="45" t="str">
        <f>IF(ISERROR(VLOOKUP($J372,'Miljövärden urval för publ'!$B$2:$H$490,MATCH(N$3,'Miljövärden urval för publ'!$B$2:$H$2,0),FALSE)),"",VLOOKUP($J372,'Miljövärden urval för publ'!$B$2:$H$490,MATCH(N$3,'Miljövärden urval för publ'!$B$2:$H$2,0),FALSE))</f>
        <v/>
      </c>
    </row>
    <row r="373" spans="1:14" x14ac:dyDescent="0.35">
      <c r="A373" s="65" t="s">
        <v>464</v>
      </c>
      <c r="B373" s="65" t="s">
        <v>466</v>
      </c>
      <c r="D373" s="60" t="str">
        <f>VLOOKUP(B373,'Miljövärden urval för publ'!$B$2:$V$480,MATCH("ska publiceras:",'Miljövärden urval för publ'!$B$2:$T$2,0),FALSE)</f>
        <v>nej</v>
      </c>
      <c r="E373" s="61">
        <f t="shared" si="15"/>
        <v>286</v>
      </c>
      <c r="H373" s="45">
        <v>371</v>
      </c>
      <c r="I373" s="45" t="str">
        <f t="shared" si="16"/>
        <v/>
      </c>
      <c r="J373" s="45" t="str">
        <f t="shared" si="17"/>
        <v/>
      </c>
      <c r="K373" s="45" t="str">
        <f>IF(ISERROR(VLOOKUP($J373,'Miljövärden urval för publ'!$B$2:$H$490,MATCH(K$3,'Miljövärden urval för publ'!$B$2:$H$2,0),FALSE)),"",VLOOKUP($J373,'Miljövärden urval för publ'!$B$2:$H$490,MATCH(K$3,'Miljövärden urval för publ'!$B$2:$H$2,0),FALSE))</f>
        <v/>
      </c>
      <c r="L373" s="45" t="str">
        <f>IF(ISERROR(VLOOKUP($J373,'Miljövärden urval för publ'!$B$2:$H$490,MATCH(L$3,'Miljövärden urval för publ'!$B$2:$H$2,0),FALSE)),"",VLOOKUP($J373,'Miljövärden urval för publ'!$B$2:$H$490,MATCH(L$3,'Miljövärden urval för publ'!$B$2:$H$2,0),FALSE))</f>
        <v/>
      </c>
      <c r="M373" s="45" t="str">
        <f>IF(ISERROR(VLOOKUP($J373,'Miljövärden urval för publ'!$B$2:$H$490,MATCH(M$3,'Miljövärden urval för publ'!$B$2:$H$2,0),FALSE)),"",VLOOKUP($J373,'Miljövärden urval för publ'!$B$2:$H$490,MATCH(M$3,'Miljövärden urval för publ'!$B$2:$H$2,0),FALSE))</f>
        <v/>
      </c>
      <c r="N373" s="45" t="str">
        <f>IF(ISERROR(VLOOKUP($J373,'Miljövärden urval för publ'!$B$2:$H$490,MATCH(N$3,'Miljövärden urval för publ'!$B$2:$H$2,0),FALSE)),"",VLOOKUP($J373,'Miljövärden urval för publ'!$B$2:$H$490,MATCH(N$3,'Miljövärden urval för publ'!$B$2:$H$2,0),FALSE))</f>
        <v/>
      </c>
    </row>
    <row r="374" spans="1:14" x14ac:dyDescent="0.35">
      <c r="A374" s="65" t="s">
        <v>428</v>
      </c>
      <c r="B374" s="65" t="s">
        <v>430</v>
      </c>
      <c r="D374" s="60" t="str">
        <f>VLOOKUP(B374,'Miljövärden urval för publ'!$B$2:$V$480,MATCH("ska publiceras:",'Miljövärden urval för publ'!$B$2:$T$2,0),FALSE)</f>
        <v>nej</v>
      </c>
      <c r="E374" s="61">
        <f t="shared" si="15"/>
        <v>286</v>
      </c>
      <c r="H374" s="45">
        <v>372</v>
      </c>
      <c r="I374" s="45" t="str">
        <f t="shared" si="16"/>
        <v/>
      </c>
      <c r="J374" s="45" t="str">
        <f t="shared" si="17"/>
        <v/>
      </c>
      <c r="K374" s="45" t="str">
        <f>IF(ISERROR(VLOOKUP($J374,'Miljövärden urval för publ'!$B$2:$H$490,MATCH(K$3,'Miljövärden urval för publ'!$B$2:$H$2,0),FALSE)),"",VLOOKUP($J374,'Miljövärden urval för publ'!$B$2:$H$490,MATCH(K$3,'Miljövärden urval för publ'!$B$2:$H$2,0),FALSE))</f>
        <v/>
      </c>
      <c r="L374" s="45" t="str">
        <f>IF(ISERROR(VLOOKUP($J374,'Miljövärden urval för publ'!$B$2:$H$490,MATCH(L$3,'Miljövärden urval för publ'!$B$2:$H$2,0),FALSE)),"",VLOOKUP($J374,'Miljövärden urval för publ'!$B$2:$H$490,MATCH(L$3,'Miljövärden urval för publ'!$B$2:$H$2,0),FALSE))</f>
        <v/>
      </c>
      <c r="M374" s="45" t="str">
        <f>IF(ISERROR(VLOOKUP($J374,'Miljövärden urval för publ'!$B$2:$H$490,MATCH(M$3,'Miljövärden urval för publ'!$B$2:$H$2,0),FALSE)),"",VLOOKUP($J374,'Miljövärden urval för publ'!$B$2:$H$490,MATCH(M$3,'Miljövärden urval för publ'!$B$2:$H$2,0),FALSE))</f>
        <v/>
      </c>
      <c r="N374" s="45" t="str">
        <f>IF(ISERROR(VLOOKUP($J374,'Miljövärden urval för publ'!$B$2:$H$490,MATCH(N$3,'Miljövärden urval för publ'!$B$2:$H$2,0),FALSE)),"",VLOOKUP($J374,'Miljövärden urval för publ'!$B$2:$H$490,MATCH(N$3,'Miljövärden urval för publ'!$B$2:$H$2,0),FALSE))</f>
        <v/>
      </c>
    </row>
    <row r="375" spans="1:14" x14ac:dyDescent="0.35">
      <c r="A375" s="65" t="s">
        <v>461</v>
      </c>
      <c r="B375" s="65" t="s">
        <v>463</v>
      </c>
      <c r="D375" s="60" t="str">
        <f>VLOOKUP(B375,'Miljövärden urval för publ'!$B$2:$V$480,MATCH("ska publiceras:",'Miljövärden urval för publ'!$B$2:$T$2,0),FALSE)</f>
        <v>nej</v>
      </c>
      <c r="E375" s="61">
        <f t="shared" si="15"/>
        <v>286</v>
      </c>
      <c r="H375" s="45">
        <v>373</v>
      </c>
      <c r="I375" s="45" t="str">
        <f t="shared" si="16"/>
        <v/>
      </c>
      <c r="J375" s="45" t="str">
        <f t="shared" si="17"/>
        <v/>
      </c>
      <c r="K375" s="45" t="str">
        <f>IF(ISERROR(VLOOKUP($J375,'Miljövärden urval för publ'!$B$2:$H$490,MATCH(K$3,'Miljövärden urval för publ'!$B$2:$H$2,0),FALSE)),"",VLOOKUP($J375,'Miljövärden urval för publ'!$B$2:$H$490,MATCH(K$3,'Miljövärden urval för publ'!$B$2:$H$2,0),FALSE))</f>
        <v/>
      </c>
      <c r="L375" s="45" t="str">
        <f>IF(ISERROR(VLOOKUP($J375,'Miljövärden urval för publ'!$B$2:$H$490,MATCH(L$3,'Miljövärden urval för publ'!$B$2:$H$2,0),FALSE)),"",VLOOKUP($J375,'Miljövärden urval för publ'!$B$2:$H$490,MATCH(L$3,'Miljövärden urval för publ'!$B$2:$H$2,0),FALSE))</f>
        <v/>
      </c>
      <c r="M375" s="45" t="str">
        <f>IF(ISERROR(VLOOKUP($J375,'Miljövärden urval för publ'!$B$2:$H$490,MATCH(M$3,'Miljövärden urval för publ'!$B$2:$H$2,0),FALSE)),"",VLOOKUP($J375,'Miljövärden urval för publ'!$B$2:$H$490,MATCH(M$3,'Miljövärden urval för publ'!$B$2:$H$2,0),FALSE))</f>
        <v/>
      </c>
      <c r="N375" s="45" t="str">
        <f>IF(ISERROR(VLOOKUP($J375,'Miljövärden urval för publ'!$B$2:$H$490,MATCH(N$3,'Miljövärden urval för publ'!$B$2:$H$2,0),FALSE)),"",VLOOKUP($J375,'Miljövärden urval för publ'!$B$2:$H$490,MATCH(N$3,'Miljövärden urval för publ'!$B$2:$H$2,0),FALSE))</f>
        <v/>
      </c>
    </row>
    <row r="376" spans="1:14" x14ac:dyDescent="0.35">
      <c r="A376" s="65" t="s">
        <v>31</v>
      </c>
      <c r="B376" s="65" t="s">
        <v>43</v>
      </c>
      <c r="D376" s="60" t="str">
        <f>VLOOKUP(B376,'Miljövärden urval för publ'!$B$2:$V$480,MATCH("ska publiceras:",'Miljövärden urval för publ'!$B$2:$T$2,0),FALSE)</f>
        <v>ja</v>
      </c>
      <c r="E376" s="61">
        <f t="shared" si="15"/>
        <v>287</v>
      </c>
      <c r="H376" s="45">
        <v>374</v>
      </c>
      <c r="I376" s="45" t="str">
        <f t="shared" si="16"/>
        <v/>
      </c>
      <c r="J376" s="45" t="str">
        <f t="shared" si="17"/>
        <v/>
      </c>
      <c r="K376" s="45" t="str">
        <f>IF(ISERROR(VLOOKUP($J376,'Miljövärden urval för publ'!$B$2:$H$490,MATCH(K$3,'Miljövärden urval för publ'!$B$2:$H$2,0),FALSE)),"",VLOOKUP($J376,'Miljövärden urval för publ'!$B$2:$H$490,MATCH(K$3,'Miljövärden urval för publ'!$B$2:$H$2,0),FALSE))</f>
        <v/>
      </c>
      <c r="L376" s="45" t="str">
        <f>IF(ISERROR(VLOOKUP($J376,'Miljövärden urval för publ'!$B$2:$H$490,MATCH(L$3,'Miljövärden urval för publ'!$B$2:$H$2,0),FALSE)),"",VLOOKUP($J376,'Miljövärden urval för publ'!$B$2:$H$490,MATCH(L$3,'Miljövärden urval för publ'!$B$2:$H$2,0),FALSE))</f>
        <v/>
      </c>
      <c r="M376" s="45" t="str">
        <f>IF(ISERROR(VLOOKUP($J376,'Miljövärden urval för publ'!$B$2:$H$490,MATCH(M$3,'Miljövärden urval för publ'!$B$2:$H$2,0),FALSE)),"",VLOOKUP($J376,'Miljövärden urval för publ'!$B$2:$H$490,MATCH(M$3,'Miljövärden urval för publ'!$B$2:$H$2,0),FALSE))</f>
        <v/>
      </c>
      <c r="N376" s="45" t="str">
        <f>IF(ISERROR(VLOOKUP($J376,'Miljövärden urval för publ'!$B$2:$H$490,MATCH(N$3,'Miljövärden urval för publ'!$B$2:$H$2,0),FALSE)),"",VLOOKUP($J376,'Miljövärden urval för publ'!$B$2:$H$490,MATCH(N$3,'Miljövärden urval för publ'!$B$2:$H$2,0),FALSE))</f>
        <v/>
      </c>
    </row>
    <row r="377" spans="1:14" x14ac:dyDescent="0.35">
      <c r="A377" s="65" t="s">
        <v>464</v>
      </c>
      <c r="B377" s="65" t="s">
        <v>467</v>
      </c>
      <c r="D377" s="60" t="str">
        <f>VLOOKUP(B377,'Miljövärden urval för publ'!$B$2:$V$480,MATCH("ska publiceras:",'Miljövärden urval för publ'!$B$2:$T$2,0),FALSE)</f>
        <v>ja</v>
      </c>
      <c r="E377" s="61">
        <f t="shared" si="15"/>
        <v>288</v>
      </c>
      <c r="H377" s="45">
        <v>375</v>
      </c>
      <c r="I377" s="45" t="str">
        <f t="shared" si="16"/>
        <v/>
      </c>
      <c r="J377" s="45" t="str">
        <f t="shared" si="17"/>
        <v/>
      </c>
      <c r="K377" s="45" t="str">
        <f>IF(ISERROR(VLOOKUP($J377,'Miljövärden urval för publ'!$B$2:$H$490,MATCH(K$3,'Miljövärden urval för publ'!$B$2:$H$2,0),FALSE)),"",VLOOKUP($J377,'Miljövärden urval för publ'!$B$2:$H$490,MATCH(K$3,'Miljövärden urval för publ'!$B$2:$H$2,0),FALSE))</f>
        <v/>
      </c>
      <c r="L377" s="45" t="str">
        <f>IF(ISERROR(VLOOKUP($J377,'Miljövärden urval för publ'!$B$2:$H$490,MATCH(L$3,'Miljövärden urval för publ'!$B$2:$H$2,0),FALSE)),"",VLOOKUP($J377,'Miljövärden urval för publ'!$B$2:$H$490,MATCH(L$3,'Miljövärden urval för publ'!$B$2:$H$2,0),FALSE))</f>
        <v/>
      </c>
      <c r="M377" s="45" t="str">
        <f>IF(ISERROR(VLOOKUP($J377,'Miljövärden urval för publ'!$B$2:$H$490,MATCH(M$3,'Miljövärden urval för publ'!$B$2:$H$2,0),FALSE)),"",VLOOKUP($J377,'Miljövärden urval för publ'!$B$2:$H$490,MATCH(M$3,'Miljövärden urval för publ'!$B$2:$H$2,0),FALSE))</f>
        <v/>
      </c>
      <c r="N377" s="45" t="str">
        <f>IF(ISERROR(VLOOKUP($J377,'Miljövärden urval för publ'!$B$2:$H$490,MATCH(N$3,'Miljövärden urval för publ'!$B$2:$H$2,0),FALSE)),"",VLOOKUP($J377,'Miljövärden urval för publ'!$B$2:$H$490,MATCH(N$3,'Miljövärden urval för publ'!$B$2:$H$2,0),FALSE))</f>
        <v/>
      </c>
    </row>
    <row r="378" spans="1:14" x14ac:dyDescent="0.35">
      <c r="A378" s="65" t="s">
        <v>80</v>
      </c>
      <c r="B378" s="65" t="s">
        <v>122</v>
      </c>
      <c r="D378" s="60" t="str">
        <f>VLOOKUP(B378,'Miljövärden urval för publ'!$B$2:$V$480,MATCH("ska publiceras:",'Miljövärden urval för publ'!$B$2:$T$2,0),FALSE)</f>
        <v>nej</v>
      </c>
      <c r="E378" s="61">
        <f t="shared" si="15"/>
        <v>288</v>
      </c>
      <c r="H378" s="45">
        <v>376</v>
      </c>
      <c r="I378" s="45" t="str">
        <f t="shared" si="16"/>
        <v/>
      </c>
      <c r="J378" s="45" t="str">
        <f t="shared" si="17"/>
        <v/>
      </c>
      <c r="K378" s="45" t="str">
        <f>IF(ISERROR(VLOOKUP($J378,'Miljövärden urval för publ'!$B$2:$H$490,MATCH(K$3,'Miljövärden urval för publ'!$B$2:$H$2,0),FALSE)),"",VLOOKUP($J378,'Miljövärden urval för publ'!$B$2:$H$490,MATCH(K$3,'Miljövärden urval för publ'!$B$2:$H$2,0),FALSE))</f>
        <v/>
      </c>
      <c r="L378" s="45" t="str">
        <f>IF(ISERROR(VLOOKUP($J378,'Miljövärden urval för publ'!$B$2:$H$490,MATCH(L$3,'Miljövärden urval för publ'!$B$2:$H$2,0),FALSE)),"",VLOOKUP($J378,'Miljövärden urval för publ'!$B$2:$H$490,MATCH(L$3,'Miljövärden urval för publ'!$B$2:$H$2,0),FALSE))</f>
        <v/>
      </c>
      <c r="M378" s="45" t="str">
        <f>IF(ISERROR(VLOOKUP($J378,'Miljövärden urval för publ'!$B$2:$H$490,MATCH(M$3,'Miljövärden urval för publ'!$B$2:$H$2,0),FALSE)),"",VLOOKUP($J378,'Miljövärden urval för publ'!$B$2:$H$490,MATCH(M$3,'Miljövärden urval för publ'!$B$2:$H$2,0),FALSE))</f>
        <v/>
      </c>
      <c r="N378" s="45" t="str">
        <f>IF(ISERROR(VLOOKUP($J378,'Miljövärden urval för publ'!$B$2:$H$490,MATCH(N$3,'Miljövärden urval för publ'!$B$2:$H$2,0),FALSE)),"",VLOOKUP($J378,'Miljövärden urval för publ'!$B$2:$H$490,MATCH(N$3,'Miljövärden urval för publ'!$B$2:$H$2,0),FALSE))</f>
        <v/>
      </c>
    </row>
    <row r="379" spans="1:14" x14ac:dyDescent="0.35">
      <c r="A379" s="65" t="s">
        <v>481</v>
      </c>
      <c r="B379" s="65" t="s">
        <v>484</v>
      </c>
      <c r="D379" s="60" t="str">
        <f>VLOOKUP(B379,'Miljövärden urval för publ'!$B$2:$V$480,MATCH("ska publiceras:",'Miljövärden urval för publ'!$B$2:$T$2,0),FALSE)</f>
        <v>ja</v>
      </c>
      <c r="E379" s="61">
        <f t="shared" si="15"/>
        <v>289</v>
      </c>
      <c r="H379" s="45">
        <v>377</v>
      </c>
      <c r="I379" s="45" t="str">
        <f t="shared" si="16"/>
        <v/>
      </c>
      <c r="J379" s="45" t="str">
        <f t="shared" si="17"/>
        <v/>
      </c>
      <c r="K379" s="45" t="str">
        <f>IF(ISERROR(VLOOKUP($J379,'Miljövärden urval för publ'!$B$2:$H$490,MATCH(K$3,'Miljövärden urval för publ'!$B$2:$H$2,0),FALSE)),"",VLOOKUP($J379,'Miljövärden urval för publ'!$B$2:$H$490,MATCH(K$3,'Miljövärden urval för publ'!$B$2:$H$2,0),FALSE))</f>
        <v/>
      </c>
      <c r="L379" s="45" t="str">
        <f>IF(ISERROR(VLOOKUP($J379,'Miljövärden urval för publ'!$B$2:$H$490,MATCH(L$3,'Miljövärden urval för publ'!$B$2:$H$2,0),FALSE)),"",VLOOKUP($J379,'Miljövärden urval för publ'!$B$2:$H$490,MATCH(L$3,'Miljövärden urval för publ'!$B$2:$H$2,0),FALSE))</f>
        <v/>
      </c>
      <c r="M379" s="45" t="str">
        <f>IF(ISERROR(VLOOKUP($J379,'Miljövärden urval för publ'!$B$2:$H$490,MATCH(M$3,'Miljövärden urval för publ'!$B$2:$H$2,0),FALSE)),"",VLOOKUP($J379,'Miljövärden urval för publ'!$B$2:$H$490,MATCH(M$3,'Miljövärden urval för publ'!$B$2:$H$2,0),FALSE))</f>
        <v/>
      </c>
      <c r="N379" s="45" t="str">
        <f>IF(ISERROR(VLOOKUP($J379,'Miljövärden urval för publ'!$B$2:$H$490,MATCH(N$3,'Miljövärden urval för publ'!$B$2:$H$2,0),FALSE)),"",VLOOKUP($J379,'Miljövärden urval för publ'!$B$2:$H$490,MATCH(N$3,'Miljövärden urval för publ'!$B$2:$H$2,0),FALSE))</f>
        <v/>
      </c>
    </row>
    <row r="380" spans="1:14" x14ac:dyDescent="0.35">
      <c r="A380" s="65" t="s">
        <v>468</v>
      </c>
      <c r="B380" s="65" t="s">
        <v>470</v>
      </c>
      <c r="D380" s="60" t="str">
        <f>VLOOKUP(B380,'Miljövärden urval för publ'!$B$2:$V$480,MATCH("ska publiceras:",'Miljövärden urval för publ'!$B$2:$T$2,0),FALSE)</f>
        <v>ja</v>
      </c>
      <c r="E380" s="61">
        <f t="shared" si="15"/>
        <v>290</v>
      </c>
      <c r="H380" s="45">
        <v>378</v>
      </c>
      <c r="I380" s="45" t="str">
        <f t="shared" si="16"/>
        <v/>
      </c>
      <c r="J380" s="45" t="str">
        <f t="shared" si="17"/>
        <v/>
      </c>
      <c r="K380" s="45" t="str">
        <f>IF(ISERROR(VLOOKUP($J380,'Miljövärden urval för publ'!$B$2:$H$490,MATCH(K$3,'Miljövärden urval för publ'!$B$2:$H$2,0),FALSE)),"",VLOOKUP($J380,'Miljövärden urval för publ'!$B$2:$H$490,MATCH(K$3,'Miljövärden urval för publ'!$B$2:$H$2,0),FALSE))</f>
        <v/>
      </c>
      <c r="L380" s="45" t="str">
        <f>IF(ISERROR(VLOOKUP($J380,'Miljövärden urval för publ'!$B$2:$H$490,MATCH(L$3,'Miljövärden urval för publ'!$B$2:$H$2,0),FALSE)),"",VLOOKUP($J380,'Miljövärden urval för publ'!$B$2:$H$490,MATCH(L$3,'Miljövärden urval för publ'!$B$2:$H$2,0),FALSE))</f>
        <v/>
      </c>
      <c r="M380" s="45" t="str">
        <f>IF(ISERROR(VLOOKUP($J380,'Miljövärden urval för publ'!$B$2:$H$490,MATCH(M$3,'Miljövärden urval för publ'!$B$2:$H$2,0),FALSE)),"",VLOOKUP($J380,'Miljövärden urval för publ'!$B$2:$H$490,MATCH(M$3,'Miljövärden urval för publ'!$B$2:$H$2,0),FALSE))</f>
        <v/>
      </c>
      <c r="N380" s="45" t="str">
        <f>IF(ISERROR(VLOOKUP($J380,'Miljövärden urval för publ'!$B$2:$H$490,MATCH(N$3,'Miljövärden urval för publ'!$B$2:$H$2,0),FALSE)),"",VLOOKUP($J380,'Miljövärden urval för publ'!$B$2:$H$490,MATCH(N$3,'Miljövärden urval för publ'!$B$2:$H$2,0),FALSE))</f>
        <v/>
      </c>
    </row>
    <row r="381" spans="1:14" x14ac:dyDescent="0.35">
      <c r="A381" s="65" t="s">
        <v>540</v>
      </c>
      <c r="B381" s="65" t="s">
        <v>544</v>
      </c>
      <c r="D381" s="60" t="str">
        <f>VLOOKUP(B381,'Miljövärden urval för publ'!$B$2:$V$480,MATCH("ska publiceras:",'Miljövärden urval för publ'!$B$2:$T$2,0),FALSE)</f>
        <v>ja</v>
      </c>
      <c r="E381" s="61">
        <f t="shared" si="15"/>
        <v>291</v>
      </c>
      <c r="H381" s="45">
        <v>379</v>
      </c>
      <c r="I381" s="45" t="str">
        <f t="shared" si="16"/>
        <v/>
      </c>
      <c r="J381" s="45" t="str">
        <f t="shared" si="17"/>
        <v/>
      </c>
      <c r="K381" s="45" t="str">
        <f>IF(ISERROR(VLOOKUP($J381,'Miljövärden urval för publ'!$B$2:$H$490,MATCH(K$3,'Miljövärden urval för publ'!$B$2:$H$2,0),FALSE)),"",VLOOKUP($J381,'Miljövärden urval för publ'!$B$2:$H$490,MATCH(K$3,'Miljövärden urval för publ'!$B$2:$H$2,0),FALSE))</f>
        <v/>
      </c>
      <c r="L381" s="45" t="str">
        <f>IF(ISERROR(VLOOKUP($J381,'Miljövärden urval för publ'!$B$2:$H$490,MATCH(L$3,'Miljövärden urval för publ'!$B$2:$H$2,0),FALSE)),"",VLOOKUP($J381,'Miljövärden urval för publ'!$B$2:$H$490,MATCH(L$3,'Miljövärden urval för publ'!$B$2:$H$2,0),FALSE))</f>
        <v/>
      </c>
      <c r="M381" s="45" t="str">
        <f>IF(ISERROR(VLOOKUP($J381,'Miljövärden urval för publ'!$B$2:$H$490,MATCH(M$3,'Miljövärden urval för publ'!$B$2:$H$2,0),FALSE)),"",VLOOKUP($J381,'Miljövärden urval för publ'!$B$2:$H$490,MATCH(M$3,'Miljövärden urval för publ'!$B$2:$H$2,0),FALSE))</f>
        <v/>
      </c>
      <c r="N381" s="45" t="str">
        <f>IF(ISERROR(VLOOKUP($J381,'Miljövärden urval för publ'!$B$2:$H$490,MATCH(N$3,'Miljövärden urval för publ'!$B$2:$H$2,0),FALSE)),"",VLOOKUP($J381,'Miljövärden urval för publ'!$B$2:$H$490,MATCH(N$3,'Miljövärden urval för publ'!$B$2:$H$2,0),FALSE))</f>
        <v/>
      </c>
    </row>
    <row r="382" spans="1:14" x14ac:dyDescent="0.35">
      <c r="A382" s="65" t="s">
        <v>550</v>
      </c>
      <c r="B382" s="65" t="s">
        <v>567</v>
      </c>
      <c r="D382" s="60" t="str">
        <f>VLOOKUP(B382,'Miljövärden urval för publ'!$B$2:$V$480,MATCH("ska publiceras:",'Miljövärden urval för publ'!$B$2:$T$2,0),FALSE)</f>
        <v>ja</v>
      </c>
      <c r="E382" s="61">
        <f t="shared" si="15"/>
        <v>292</v>
      </c>
      <c r="H382" s="45">
        <v>380</v>
      </c>
      <c r="I382" s="45" t="str">
        <f t="shared" si="16"/>
        <v/>
      </c>
      <c r="J382" s="45" t="str">
        <f t="shared" si="17"/>
        <v/>
      </c>
      <c r="K382" s="45" t="str">
        <f>IF(ISERROR(VLOOKUP($J382,'Miljövärden urval för publ'!$B$2:$H$490,MATCH(K$3,'Miljövärden urval för publ'!$B$2:$H$2,0),FALSE)),"",VLOOKUP($J382,'Miljövärden urval för publ'!$B$2:$H$490,MATCH(K$3,'Miljövärden urval för publ'!$B$2:$H$2,0),FALSE))</f>
        <v/>
      </c>
      <c r="L382" s="45" t="str">
        <f>IF(ISERROR(VLOOKUP($J382,'Miljövärden urval för publ'!$B$2:$H$490,MATCH(L$3,'Miljövärden urval för publ'!$B$2:$H$2,0),FALSE)),"",VLOOKUP($J382,'Miljövärden urval för publ'!$B$2:$H$490,MATCH(L$3,'Miljövärden urval för publ'!$B$2:$H$2,0),FALSE))</f>
        <v/>
      </c>
      <c r="M382" s="45" t="str">
        <f>IF(ISERROR(VLOOKUP($J382,'Miljövärden urval för publ'!$B$2:$H$490,MATCH(M$3,'Miljövärden urval för publ'!$B$2:$H$2,0),FALSE)),"",VLOOKUP($J382,'Miljövärden urval för publ'!$B$2:$H$490,MATCH(M$3,'Miljövärden urval för publ'!$B$2:$H$2,0),FALSE))</f>
        <v/>
      </c>
      <c r="N382" s="45" t="str">
        <f>IF(ISERROR(VLOOKUP($J382,'Miljövärden urval för publ'!$B$2:$H$490,MATCH(N$3,'Miljövärden urval för publ'!$B$2:$H$2,0),FALSE)),"",VLOOKUP($J382,'Miljövärden urval för publ'!$B$2:$H$490,MATCH(N$3,'Miljövärden urval för publ'!$B$2:$H$2,0),FALSE))</f>
        <v/>
      </c>
    </row>
    <row r="383" spans="1:14" x14ac:dyDescent="0.35">
      <c r="A383" s="65" t="s">
        <v>485</v>
      </c>
      <c r="B383" s="65" t="s">
        <v>486</v>
      </c>
      <c r="D383" s="60" t="str">
        <f>VLOOKUP(B383,'Miljövärden urval för publ'!$B$2:$V$480,MATCH("ska publiceras:",'Miljövärden urval för publ'!$B$2:$T$2,0),FALSE)</f>
        <v>ja</v>
      </c>
      <c r="E383" s="61">
        <f t="shared" si="15"/>
        <v>293</v>
      </c>
      <c r="H383" s="45">
        <v>381</v>
      </c>
      <c r="I383" s="45" t="str">
        <f t="shared" si="16"/>
        <v/>
      </c>
      <c r="J383" s="45" t="str">
        <f t="shared" si="17"/>
        <v/>
      </c>
      <c r="K383" s="45" t="str">
        <f>IF(ISERROR(VLOOKUP($J383,'Miljövärden urval för publ'!$B$2:$H$490,MATCH(K$3,'Miljövärden urval för publ'!$B$2:$H$2,0),FALSE)),"",VLOOKUP($J383,'Miljövärden urval för publ'!$B$2:$H$490,MATCH(K$3,'Miljövärden urval för publ'!$B$2:$H$2,0),FALSE))</f>
        <v/>
      </c>
      <c r="L383" s="45" t="str">
        <f>IF(ISERROR(VLOOKUP($J383,'Miljövärden urval för publ'!$B$2:$H$490,MATCH(L$3,'Miljövärden urval för publ'!$B$2:$H$2,0),FALSE)),"",VLOOKUP($J383,'Miljövärden urval för publ'!$B$2:$H$490,MATCH(L$3,'Miljövärden urval för publ'!$B$2:$H$2,0),FALSE))</f>
        <v/>
      </c>
      <c r="M383" s="45" t="str">
        <f>IF(ISERROR(VLOOKUP($J383,'Miljövärden urval för publ'!$B$2:$H$490,MATCH(M$3,'Miljövärden urval för publ'!$B$2:$H$2,0),FALSE)),"",VLOOKUP($J383,'Miljövärden urval för publ'!$B$2:$H$490,MATCH(M$3,'Miljövärden urval för publ'!$B$2:$H$2,0),FALSE))</f>
        <v/>
      </c>
      <c r="N383" s="45" t="str">
        <f>IF(ISERROR(VLOOKUP($J383,'Miljövärden urval för publ'!$B$2:$H$490,MATCH(N$3,'Miljövärden urval för publ'!$B$2:$H$2,0),FALSE)),"",VLOOKUP($J383,'Miljövärden urval för publ'!$B$2:$H$490,MATCH(N$3,'Miljövärden urval för publ'!$B$2:$H$2,0),FALSE))</f>
        <v/>
      </c>
    </row>
    <row r="384" spans="1:14" x14ac:dyDescent="0.35">
      <c r="A384" s="65" t="s">
        <v>422</v>
      </c>
      <c r="B384" s="65" t="s">
        <v>426</v>
      </c>
      <c r="D384" s="60" t="str">
        <f>VLOOKUP(B384,'Miljövärden urval för publ'!$B$2:$V$480,MATCH("ska publiceras:",'Miljövärden urval för publ'!$B$2:$T$2,0),FALSE)</f>
        <v>ja</v>
      </c>
      <c r="E384" s="61">
        <f t="shared" si="15"/>
        <v>294</v>
      </c>
      <c r="H384" s="45">
        <v>382</v>
      </c>
      <c r="I384" s="45" t="str">
        <f t="shared" si="16"/>
        <v/>
      </c>
      <c r="J384" s="45" t="str">
        <f t="shared" si="17"/>
        <v/>
      </c>
      <c r="K384" s="45" t="str">
        <f>IF(ISERROR(VLOOKUP($J384,'Miljövärden urval för publ'!$B$2:$H$490,MATCH(K$3,'Miljövärden urval för publ'!$B$2:$H$2,0),FALSE)),"",VLOOKUP($J384,'Miljövärden urval för publ'!$B$2:$H$490,MATCH(K$3,'Miljövärden urval för publ'!$B$2:$H$2,0),FALSE))</f>
        <v/>
      </c>
      <c r="L384" s="45" t="str">
        <f>IF(ISERROR(VLOOKUP($J384,'Miljövärden urval för publ'!$B$2:$H$490,MATCH(L$3,'Miljövärden urval för publ'!$B$2:$H$2,0),FALSE)),"",VLOOKUP($J384,'Miljövärden urval för publ'!$B$2:$H$490,MATCH(L$3,'Miljövärden urval för publ'!$B$2:$H$2,0),FALSE))</f>
        <v/>
      </c>
      <c r="M384" s="45" t="str">
        <f>IF(ISERROR(VLOOKUP($J384,'Miljövärden urval för publ'!$B$2:$H$490,MATCH(M$3,'Miljövärden urval för publ'!$B$2:$H$2,0),FALSE)),"",VLOOKUP($J384,'Miljövärden urval för publ'!$B$2:$H$490,MATCH(M$3,'Miljövärden urval för publ'!$B$2:$H$2,0),FALSE))</f>
        <v/>
      </c>
      <c r="N384" s="45" t="str">
        <f>IF(ISERROR(VLOOKUP($J384,'Miljövärden urval för publ'!$B$2:$H$490,MATCH(N$3,'Miljövärden urval för publ'!$B$2:$H$2,0),FALSE)),"",VLOOKUP($J384,'Miljövärden urval för publ'!$B$2:$H$490,MATCH(N$3,'Miljövärden urval för publ'!$B$2:$H$2,0),FALSE))</f>
        <v/>
      </c>
    </row>
    <row r="385" spans="1:14" x14ac:dyDescent="0.35">
      <c r="A385" s="65" t="s">
        <v>487</v>
      </c>
      <c r="B385" s="65" t="s">
        <v>488</v>
      </c>
      <c r="D385" s="60" t="str">
        <f>VLOOKUP(B385,'Miljövärden urval för publ'!$B$2:$V$480,MATCH("ska publiceras:",'Miljövärden urval för publ'!$B$2:$T$2,0),FALSE)</f>
        <v>ja</v>
      </c>
      <c r="E385" s="61">
        <f t="shared" si="15"/>
        <v>295</v>
      </c>
      <c r="H385" s="45">
        <v>383</v>
      </c>
      <c r="I385" s="45" t="str">
        <f t="shared" si="16"/>
        <v/>
      </c>
      <c r="J385" s="45" t="str">
        <f t="shared" si="17"/>
        <v/>
      </c>
      <c r="K385" s="45" t="str">
        <f>IF(ISERROR(VLOOKUP($J385,'Miljövärden urval för publ'!$B$2:$H$490,MATCH(K$3,'Miljövärden urval för publ'!$B$2:$H$2,0),FALSE)),"",VLOOKUP($J385,'Miljövärden urval för publ'!$B$2:$H$490,MATCH(K$3,'Miljövärden urval för publ'!$B$2:$H$2,0),FALSE))</f>
        <v/>
      </c>
      <c r="L385" s="45" t="str">
        <f>IF(ISERROR(VLOOKUP($J385,'Miljövärden urval för publ'!$B$2:$H$490,MATCH(L$3,'Miljövärden urval för publ'!$B$2:$H$2,0),FALSE)),"",VLOOKUP($J385,'Miljövärden urval för publ'!$B$2:$H$490,MATCH(L$3,'Miljövärden urval för publ'!$B$2:$H$2,0),FALSE))</f>
        <v/>
      </c>
      <c r="M385" s="45" t="str">
        <f>IF(ISERROR(VLOOKUP($J385,'Miljövärden urval för publ'!$B$2:$H$490,MATCH(M$3,'Miljövärden urval för publ'!$B$2:$H$2,0),FALSE)),"",VLOOKUP($J385,'Miljövärden urval för publ'!$B$2:$H$490,MATCH(M$3,'Miljövärden urval för publ'!$B$2:$H$2,0),FALSE))</f>
        <v/>
      </c>
      <c r="N385" s="45" t="str">
        <f>IF(ISERROR(VLOOKUP($J385,'Miljövärden urval för publ'!$B$2:$H$490,MATCH(N$3,'Miljövärden urval för publ'!$B$2:$H$2,0),FALSE)),"",VLOOKUP($J385,'Miljövärden urval för publ'!$B$2:$H$490,MATCH(N$3,'Miljövärden urval för publ'!$B$2:$H$2,0),FALSE))</f>
        <v/>
      </c>
    </row>
    <row r="386" spans="1:14" x14ac:dyDescent="0.35">
      <c r="A386" s="65" t="s">
        <v>422</v>
      </c>
      <c r="B386" s="65" t="s">
        <v>427</v>
      </c>
      <c r="D386" s="60" t="str">
        <f>VLOOKUP(B386,'Miljövärden urval för publ'!$B$2:$V$480,MATCH("ska publiceras:",'Miljövärden urval för publ'!$B$2:$T$2,0),FALSE)</f>
        <v>ja</v>
      </c>
      <c r="E386" s="61">
        <f t="shared" si="15"/>
        <v>296</v>
      </c>
      <c r="H386" s="45">
        <v>384</v>
      </c>
      <c r="I386" s="45" t="str">
        <f t="shared" si="16"/>
        <v/>
      </c>
      <c r="J386" s="45" t="str">
        <f t="shared" si="17"/>
        <v/>
      </c>
      <c r="K386" s="45" t="str">
        <f>IF(ISERROR(VLOOKUP($J386,'Miljövärden urval för publ'!$B$2:$H$490,MATCH(K$3,'Miljövärden urval för publ'!$B$2:$H$2,0),FALSE)),"",VLOOKUP($J386,'Miljövärden urval för publ'!$B$2:$H$490,MATCH(K$3,'Miljövärden urval för publ'!$B$2:$H$2,0),FALSE))</f>
        <v/>
      </c>
      <c r="L386" s="45" t="str">
        <f>IF(ISERROR(VLOOKUP($J386,'Miljövärden urval för publ'!$B$2:$H$490,MATCH(L$3,'Miljövärden urval för publ'!$B$2:$H$2,0),FALSE)),"",VLOOKUP($J386,'Miljövärden urval för publ'!$B$2:$H$490,MATCH(L$3,'Miljövärden urval för publ'!$B$2:$H$2,0),FALSE))</f>
        <v/>
      </c>
      <c r="M386" s="45" t="str">
        <f>IF(ISERROR(VLOOKUP($J386,'Miljövärden urval för publ'!$B$2:$H$490,MATCH(M$3,'Miljövärden urval för publ'!$B$2:$H$2,0),FALSE)),"",VLOOKUP($J386,'Miljövärden urval för publ'!$B$2:$H$490,MATCH(M$3,'Miljövärden urval för publ'!$B$2:$H$2,0),FALSE))</f>
        <v/>
      </c>
      <c r="N386" s="45" t="str">
        <f>IF(ISERROR(VLOOKUP($J386,'Miljövärden urval för publ'!$B$2:$H$490,MATCH(N$3,'Miljövärden urval för publ'!$B$2:$H$2,0),FALSE)),"",VLOOKUP($J386,'Miljövärden urval för publ'!$B$2:$H$490,MATCH(N$3,'Miljövärden urval för publ'!$B$2:$H$2,0),FALSE))</f>
        <v/>
      </c>
    </row>
    <row r="387" spans="1:14" x14ac:dyDescent="0.35">
      <c r="A387" s="65" t="s">
        <v>80</v>
      </c>
      <c r="B387" s="65" t="s">
        <v>123</v>
      </c>
      <c r="D387" s="60" t="str">
        <f>VLOOKUP(B387,'Miljövärden urval för publ'!$B$2:$V$480,MATCH("ska publiceras:",'Miljövärden urval för publ'!$B$2:$T$2,0),FALSE)</f>
        <v>nej</v>
      </c>
      <c r="E387" s="61">
        <f t="shared" si="15"/>
        <v>296</v>
      </c>
      <c r="H387" s="45">
        <v>385</v>
      </c>
      <c r="I387" s="45" t="str">
        <f t="shared" si="16"/>
        <v/>
      </c>
      <c r="J387" s="45" t="str">
        <f t="shared" si="17"/>
        <v/>
      </c>
      <c r="K387" s="45" t="str">
        <f>IF(ISERROR(VLOOKUP($J387,'Miljövärden urval för publ'!$B$2:$H$490,MATCH(K$3,'Miljövärden urval för publ'!$B$2:$H$2,0),FALSE)),"",VLOOKUP($J387,'Miljövärden urval för publ'!$B$2:$H$490,MATCH(K$3,'Miljövärden urval för publ'!$B$2:$H$2,0),FALSE))</f>
        <v/>
      </c>
      <c r="L387" s="45" t="str">
        <f>IF(ISERROR(VLOOKUP($J387,'Miljövärden urval för publ'!$B$2:$H$490,MATCH(L$3,'Miljövärden urval för publ'!$B$2:$H$2,0),FALSE)),"",VLOOKUP($J387,'Miljövärden urval för publ'!$B$2:$H$490,MATCH(L$3,'Miljövärden urval för publ'!$B$2:$H$2,0),FALSE))</f>
        <v/>
      </c>
      <c r="M387" s="45" t="str">
        <f>IF(ISERROR(VLOOKUP($J387,'Miljövärden urval för publ'!$B$2:$H$490,MATCH(M$3,'Miljövärden urval för publ'!$B$2:$H$2,0),FALSE)),"",VLOOKUP($J387,'Miljövärden urval för publ'!$B$2:$H$490,MATCH(M$3,'Miljövärden urval för publ'!$B$2:$H$2,0),FALSE))</f>
        <v/>
      </c>
      <c r="N387" s="45" t="str">
        <f>IF(ISERROR(VLOOKUP($J387,'Miljövärden urval för publ'!$B$2:$H$490,MATCH(N$3,'Miljövärden urval för publ'!$B$2:$H$2,0),FALSE)),"",VLOOKUP($J387,'Miljövärden urval för publ'!$B$2:$H$490,MATCH(N$3,'Miljövärden urval för publ'!$B$2:$H$2,0),FALSE))</f>
        <v/>
      </c>
    </row>
    <row r="388" spans="1:14" x14ac:dyDescent="0.35">
      <c r="A388" s="65" t="s">
        <v>67</v>
      </c>
      <c r="B388" s="65" t="s">
        <v>70</v>
      </c>
      <c r="D388" s="60" t="str">
        <f>VLOOKUP(B388,'Miljövärden urval för publ'!$B$2:$V$480,MATCH("ska publiceras:",'Miljövärden urval för publ'!$B$2:$T$2,0),FALSE)</f>
        <v>nej</v>
      </c>
      <c r="E388" s="61">
        <f t="shared" ref="E388:E451" si="18">IF(ISERROR(D388),E387,IF(D388="ja",E387+1,E387))</f>
        <v>296</v>
      </c>
      <c r="H388" s="45">
        <v>386</v>
      </c>
      <c r="I388" s="45" t="str">
        <f t="shared" si="16"/>
        <v/>
      </c>
      <c r="J388" s="45" t="str">
        <f t="shared" si="17"/>
        <v/>
      </c>
      <c r="K388" s="45" t="str">
        <f>IF(ISERROR(VLOOKUP($J388,'Miljövärden urval för publ'!$B$2:$H$490,MATCH(K$3,'Miljövärden urval för publ'!$B$2:$H$2,0),FALSE)),"",VLOOKUP($J388,'Miljövärden urval för publ'!$B$2:$H$490,MATCH(K$3,'Miljövärden urval för publ'!$B$2:$H$2,0),FALSE))</f>
        <v/>
      </c>
      <c r="L388" s="45" t="str">
        <f>IF(ISERROR(VLOOKUP($J388,'Miljövärden urval för publ'!$B$2:$H$490,MATCH(L$3,'Miljövärden urval för publ'!$B$2:$H$2,0),FALSE)),"",VLOOKUP($J388,'Miljövärden urval för publ'!$B$2:$H$490,MATCH(L$3,'Miljövärden urval för publ'!$B$2:$H$2,0),FALSE))</f>
        <v/>
      </c>
      <c r="M388" s="45" t="str">
        <f>IF(ISERROR(VLOOKUP($J388,'Miljövärden urval för publ'!$B$2:$H$490,MATCH(M$3,'Miljövärden urval för publ'!$B$2:$H$2,0),FALSE)),"",VLOOKUP($J388,'Miljövärden urval för publ'!$B$2:$H$490,MATCH(M$3,'Miljövärden urval för publ'!$B$2:$H$2,0),FALSE))</f>
        <v/>
      </c>
      <c r="N388" s="45" t="str">
        <f>IF(ISERROR(VLOOKUP($J388,'Miljövärden urval för publ'!$B$2:$H$490,MATCH(N$3,'Miljövärden urval för publ'!$B$2:$H$2,0),FALSE)),"",VLOOKUP($J388,'Miljövärden urval för publ'!$B$2:$H$490,MATCH(N$3,'Miljövärden urval för publ'!$B$2:$H$2,0),FALSE))</f>
        <v/>
      </c>
    </row>
    <row r="389" spans="1:14" x14ac:dyDescent="0.35">
      <c r="A389" s="65" t="s">
        <v>371</v>
      </c>
      <c r="B389" s="65" t="s">
        <v>381</v>
      </c>
      <c r="D389" s="60" t="str">
        <f>VLOOKUP(B389,'Miljövärden urval för publ'!$B$2:$V$480,MATCH("ska publiceras:",'Miljövärden urval för publ'!$B$2:$T$2,0),FALSE)</f>
        <v>ja</v>
      </c>
      <c r="E389" s="61">
        <f t="shared" si="18"/>
        <v>297</v>
      </c>
      <c r="H389" s="45">
        <v>387</v>
      </c>
      <c r="I389" s="45" t="str">
        <f t="shared" ref="I389:I452" si="19">IF(ISERROR(INDEX($A$4:$E$490,MATCH($H389,$E$4:$E$490,0),1)),"",INDEX($A$4:$E$490,MATCH($H389,$E$4:$E$490,0),1))</f>
        <v/>
      </c>
      <c r="J389" s="45" t="str">
        <f t="shared" si="17"/>
        <v/>
      </c>
      <c r="K389" s="45" t="str">
        <f>IF(ISERROR(VLOOKUP($J389,'Miljövärden urval för publ'!$B$2:$H$490,MATCH(K$3,'Miljövärden urval för publ'!$B$2:$H$2,0),FALSE)),"",VLOOKUP($J389,'Miljövärden urval för publ'!$B$2:$H$490,MATCH(K$3,'Miljövärden urval för publ'!$B$2:$H$2,0),FALSE))</f>
        <v/>
      </c>
      <c r="L389" s="45" t="str">
        <f>IF(ISERROR(VLOOKUP($J389,'Miljövärden urval för publ'!$B$2:$H$490,MATCH(L$3,'Miljövärden urval för publ'!$B$2:$H$2,0),FALSE)),"",VLOOKUP($J389,'Miljövärden urval för publ'!$B$2:$H$490,MATCH(L$3,'Miljövärden urval för publ'!$B$2:$H$2,0),FALSE))</f>
        <v/>
      </c>
      <c r="M389" s="45" t="str">
        <f>IF(ISERROR(VLOOKUP($J389,'Miljövärden urval för publ'!$B$2:$H$490,MATCH(M$3,'Miljövärden urval för publ'!$B$2:$H$2,0),FALSE)),"",VLOOKUP($J389,'Miljövärden urval för publ'!$B$2:$H$490,MATCH(M$3,'Miljövärden urval för publ'!$B$2:$H$2,0),FALSE))</f>
        <v/>
      </c>
      <c r="N389" s="45" t="str">
        <f>IF(ISERROR(VLOOKUP($J389,'Miljövärden urval för publ'!$B$2:$H$490,MATCH(N$3,'Miljövärden urval för publ'!$B$2:$H$2,0),FALSE)),"",VLOOKUP($J389,'Miljövärden urval för publ'!$B$2:$H$490,MATCH(N$3,'Miljövärden urval för publ'!$B$2:$H$2,0),FALSE))</f>
        <v/>
      </c>
    </row>
    <row r="390" spans="1:14" x14ac:dyDescent="0.35">
      <c r="A390" s="65" t="s">
        <v>550</v>
      </c>
      <c r="B390" s="65" t="s">
        <v>568</v>
      </c>
      <c r="D390" s="60" t="str">
        <f>VLOOKUP(B390,'Miljövärden urval för publ'!$B$2:$V$480,MATCH("ska publiceras:",'Miljövärden urval för publ'!$B$2:$T$2,0),FALSE)</f>
        <v>ja</v>
      </c>
      <c r="E390" s="61">
        <f t="shared" si="18"/>
        <v>298</v>
      </c>
      <c r="H390" s="45">
        <v>388</v>
      </c>
      <c r="I390" s="45" t="str">
        <f t="shared" si="19"/>
        <v/>
      </c>
      <c r="J390" s="45" t="str">
        <f t="shared" ref="J390:J453" si="20">IF(ISERROR(INDEX($A$4:$E$490,MATCH($H390,$E$4:$E$490,0),2)),"",INDEX($A$4:$E$490,MATCH($H390,$E$4:$E$490,0),2))</f>
        <v/>
      </c>
      <c r="K390" s="45" t="str">
        <f>IF(ISERROR(VLOOKUP($J390,'Miljövärden urval för publ'!$B$2:$H$490,MATCH(K$3,'Miljövärden urval för publ'!$B$2:$H$2,0),FALSE)),"",VLOOKUP($J390,'Miljövärden urval för publ'!$B$2:$H$490,MATCH(K$3,'Miljövärden urval för publ'!$B$2:$H$2,0),FALSE))</f>
        <v/>
      </c>
      <c r="L390" s="45" t="str">
        <f>IF(ISERROR(VLOOKUP($J390,'Miljövärden urval för publ'!$B$2:$H$490,MATCH(L$3,'Miljövärden urval för publ'!$B$2:$H$2,0),FALSE)),"",VLOOKUP($J390,'Miljövärden urval för publ'!$B$2:$H$490,MATCH(L$3,'Miljövärden urval för publ'!$B$2:$H$2,0),FALSE))</f>
        <v/>
      </c>
      <c r="M390" s="45" t="str">
        <f>IF(ISERROR(VLOOKUP($J390,'Miljövärden urval för publ'!$B$2:$H$490,MATCH(M$3,'Miljövärden urval för publ'!$B$2:$H$2,0),FALSE)),"",VLOOKUP($J390,'Miljövärden urval för publ'!$B$2:$H$490,MATCH(M$3,'Miljövärden urval för publ'!$B$2:$H$2,0),FALSE))</f>
        <v/>
      </c>
      <c r="N390" s="45" t="str">
        <f>IF(ISERROR(VLOOKUP($J390,'Miljövärden urval för publ'!$B$2:$H$490,MATCH(N$3,'Miljövärden urval för publ'!$B$2:$H$2,0),FALSE)),"",VLOOKUP($J390,'Miljövärden urval för publ'!$B$2:$H$490,MATCH(N$3,'Miljövärden urval för publ'!$B$2:$H$2,0),FALSE))</f>
        <v/>
      </c>
    </row>
    <row r="391" spans="1:14" x14ac:dyDescent="0.35">
      <c r="A391" s="65" t="s">
        <v>53</v>
      </c>
      <c r="B391" s="65" t="s">
        <v>56</v>
      </c>
      <c r="D391" s="60" t="str">
        <f>VLOOKUP(B391,'Miljövärden urval för publ'!$B$2:$V$480,MATCH("ska publiceras:",'Miljövärden urval för publ'!$B$2:$T$2,0),FALSE)</f>
        <v>ja</v>
      </c>
      <c r="E391" s="61">
        <f t="shared" si="18"/>
        <v>299</v>
      </c>
      <c r="H391" s="45">
        <v>389</v>
      </c>
      <c r="I391" s="45" t="str">
        <f t="shared" si="19"/>
        <v/>
      </c>
      <c r="J391" s="45" t="str">
        <f t="shared" si="20"/>
        <v/>
      </c>
      <c r="K391" s="45" t="str">
        <f>IF(ISERROR(VLOOKUP($J391,'Miljövärden urval för publ'!$B$2:$H$490,MATCH(K$3,'Miljövärden urval för publ'!$B$2:$H$2,0),FALSE)),"",VLOOKUP($J391,'Miljövärden urval för publ'!$B$2:$H$490,MATCH(K$3,'Miljövärden urval för publ'!$B$2:$H$2,0),FALSE))</f>
        <v/>
      </c>
      <c r="L391" s="45" t="str">
        <f>IF(ISERROR(VLOOKUP($J391,'Miljövärden urval för publ'!$B$2:$H$490,MATCH(L$3,'Miljövärden urval för publ'!$B$2:$H$2,0),FALSE)),"",VLOOKUP($J391,'Miljövärden urval för publ'!$B$2:$H$490,MATCH(L$3,'Miljövärden urval för publ'!$B$2:$H$2,0),FALSE))</f>
        <v/>
      </c>
      <c r="M391" s="45" t="str">
        <f>IF(ISERROR(VLOOKUP($J391,'Miljövärden urval för publ'!$B$2:$H$490,MATCH(M$3,'Miljövärden urval för publ'!$B$2:$H$2,0),FALSE)),"",VLOOKUP($J391,'Miljövärden urval för publ'!$B$2:$H$490,MATCH(M$3,'Miljövärden urval för publ'!$B$2:$H$2,0),FALSE))</f>
        <v/>
      </c>
      <c r="N391" s="45" t="str">
        <f>IF(ISERROR(VLOOKUP($J391,'Miljövärden urval för publ'!$B$2:$H$490,MATCH(N$3,'Miljövärden urval för publ'!$B$2:$H$2,0),FALSE)),"",VLOOKUP($J391,'Miljövärden urval för publ'!$B$2:$H$490,MATCH(N$3,'Miljövärden urval för publ'!$B$2:$H$2,0),FALSE))</f>
        <v/>
      </c>
    </row>
    <row r="392" spans="1:14" x14ac:dyDescent="0.35">
      <c r="A392" s="65" t="s">
        <v>490</v>
      </c>
      <c r="B392" s="65" t="s">
        <v>491</v>
      </c>
      <c r="D392" s="60" t="str">
        <f>VLOOKUP(B392,'Miljövärden urval för publ'!$B$2:$V$480,MATCH("ska publiceras:",'Miljövärden urval för publ'!$B$2:$T$2,0),FALSE)</f>
        <v>ja</v>
      </c>
      <c r="E392" s="61">
        <f t="shared" si="18"/>
        <v>300</v>
      </c>
      <c r="H392" s="45">
        <v>390</v>
      </c>
      <c r="I392" s="45" t="str">
        <f t="shared" si="19"/>
        <v/>
      </c>
      <c r="J392" s="45" t="str">
        <f t="shared" si="20"/>
        <v/>
      </c>
      <c r="K392" s="45" t="str">
        <f>IF(ISERROR(VLOOKUP($J392,'Miljövärden urval för publ'!$B$2:$H$490,MATCH(K$3,'Miljövärden urval för publ'!$B$2:$H$2,0),FALSE)),"",VLOOKUP($J392,'Miljövärden urval för publ'!$B$2:$H$490,MATCH(K$3,'Miljövärden urval för publ'!$B$2:$H$2,0),FALSE))</f>
        <v/>
      </c>
      <c r="L392" s="45" t="str">
        <f>IF(ISERROR(VLOOKUP($J392,'Miljövärden urval för publ'!$B$2:$H$490,MATCH(L$3,'Miljövärden urval för publ'!$B$2:$H$2,0),FALSE)),"",VLOOKUP($J392,'Miljövärden urval för publ'!$B$2:$H$490,MATCH(L$3,'Miljövärden urval för publ'!$B$2:$H$2,0),FALSE))</f>
        <v/>
      </c>
      <c r="M392" s="45" t="str">
        <f>IF(ISERROR(VLOOKUP($J392,'Miljövärden urval för publ'!$B$2:$H$490,MATCH(M$3,'Miljövärden urval för publ'!$B$2:$H$2,0),FALSE)),"",VLOOKUP($J392,'Miljövärden urval för publ'!$B$2:$H$490,MATCH(M$3,'Miljövärden urval för publ'!$B$2:$H$2,0),FALSE))</f>
        <v/>
      </c>
      <c r="N392" s="45" t="str">
        <f>IF(ISERROR(VLOOKUP($J392,'Miljövärden urval för publ'!$B$2:$H$490,MATCH(N$3,'Miljövärden urval för publ'!$B$2:$H$2,0),FALSE)),"",VLOOKUP($J392,'Miljövärden urval för publ'!$B$2:$H$490,MATCH(N$3,'Miljövärden urval för publ'!$B$2:$H$2,0),FALSE))</f>
        <v/>
      </c>
    </row>
    <row r="393" spans="1:14" x14ac:dyDescent="0.35">
      <c r="A393" s="65" t="s">
        <v>492</v>
      </c>
      <c r="B393" s="65" t="s">
        <v>493</v>
      </c>
      <c r="D393" s="60" t="str">
        <f>VLOOKUP(B393,'Miljövärden urval för publ'!$B$2:$V$480,MATCH("ska publiceras:",'Miljövärden urval för publ'!$B$2:$T$2,0),FALSE)</f>
        <v>ja</v>
      </c>
      <c r="E393" s="61">
        <f t="shared" si="18"/>
        <v>301</v>
      </c>
      <c r="H393" s="45">
        <v>391</v>
      </c>
      <c r="I393" s="45" t="str">
        <f t="shared" si="19"/>
        <v/>
      </c>
      <c r="J393" s="45" t="str">
        <f t="shared" si="20"/>
        <v/>
      </c>
      <c r="K393" s="45" t="str">
        <f>IF(ISERROR(VLOOKUP($J393,'Miljövärden urval för publ'!$B$2:$H$490,MATCH(K$3,'Miljövärden urval för publ'!$B$2:$H$2,0),FALSE)),"",VLOOKUP($J393,'Miljövärden urval för publ'!$B$2:$H$490,MATCH(K$3,'Miljövärden urval för publ'!$B$2:$H$2,0),FALSE))</f>
        <v/>
      </c>
      <c r="L393" s="45" t="str">
        <f>IF(ISERROR(VLOOKUP($J393,'Miljövärden urval för publ'!$B$2:$H$490,MATCH(L$3,'Miljövärden urval för publ'!$B$2:$H$2,0),FALSE)),"",VLOOKUP($J393,'Miljövärden urval för publ'!$B$2:$H$490,MATCH(L$3,'Miljövärden urval för publ'!$B$2:$H$2,0),FALSE))</f>
        <v/>
      </c>
      <c r="M393" s="45" t="str">
        <f>IF(ISERROR(VLOOKUP($J393,'Miljövärden urval för publ'!$B$2:$H$490,MATCH(M$3,'Miljövärden urval för publ'!$B$2:$H$2,0),FALSE)),"",VLOOKUP($J393,'Miljövärden urval för publ'!$B$2:$H$490,MATCH(M$3,'Miljövärden urval för publ'!$B$2:$H$2,0),FALSE))</f>
        <v/>
      </c>
      <c r="N393" s="45" t="str">
        <f>IF(ISERROR(VLOOKUP($J393,'Miljövärden urval för publ'!$B$2:$H$490,MATCH(N$3,'Miljövärden urval för publ'!$B$2:$H$2,0),FALSE)),"",VLOOKUP($J393,'Miljövärden urval för publ'!$B$2:$H$490,MATCH(N$3,'Miljövärden urval för publ'!$B$2:$H$2,0),FALSE))</f>
        <v/>
      </c>
    </row>
    <row r="394" spans="1:14" x14ac:dyDescent="0.35">
      <c r="A394" s="65" t="s">
        <v>494</v>
      </c>
      <c r="B394" s="65" t="s">
        <v>495</v>
      </c>
      <c r="D394" s="60" t="str">
        <f>VLOOKUP(B394,'Miljövärden urval för publ'!$B$2:$V$480,MATCH("ska publiceras:",'Miljövärden urval för publ'!$B$2:$T$2,0),FALSE)</f>
        <v>ja</v>
      </c>
      <c r="E394" s="61">
        <f t="shared" si="18"/>
        <v>302</v>
      </c>
      <c r="H394" s="45">
        <v>392</v>
      </c>
      <c r="I394" s="45" t="str">
        <f t="shared" si="19"/>
        <v/>
      </c>
      <c r="J394" s="45" t="str">
        <f t="shared" si="20"/>
        <v/>
      </c>
      <c r="K394" s="45" t="str">
        <f>IF(ISERROR(VLOOKUP($J394,'Miljövärden urval för publ'!$B$2:$H$490,MATCH(K$3,'Miljövärden urval för publ'!$B$2:$H$2,0),FALSE)),"",VLOOKUP($J394,'Miljövärden urval för publ'!$B$2:$H$490,MATCH(K$3,'Miljövärden urval för publ'!$B$2:$H$2,0),FALSE))</f>
        <v/>
      </c>
      <c r="L394" s="45" t="str">
        <f>IF(ISERROR(VLOOKUP($J394,'Miljövärden urval för publ'!$B$2:$H$490,MATCH(L$3,'Miljövärden urval för publ'!$B$2:$H$2,0),FALSE)),"",VLOOKUP($J394,'Miljövärden urval för publ'!$B$2:$H$490,MATCH(L$3,'Miljövärden urval för publ'!$B$2:$H$2,0),FALSE))</f>
        <v/>
      </c>
      <c r="M394" s="45" t="str">
        <f>IF(ISERROR(VLOOKUP($J394,'Miljövärden urval för publ'!$B$2:$H$490,MATCH(M$3,'Miljövärden urval för publ'!$B$2:$H$2,0),FALSE)),"",VLOOKUP($J394,'Miljövärden urval för publ'!$B$2:$H$490,MATCH(M$3,'Miljövärden urval för publ'!$B$2:$H$2,0),FALSE))</f>
        <v/>
      </c>
      <c r="N394" s="45" t="str">
        <f>IF(ISERROR(VLOOKUP($J394,'Miljövärden urval för publ'!$B$2:$H$490,MATCH(N$3,'Miljövärden urval för publ'!$B$2:$H$2,0),FALSE)),"",VLOOKUP($J394,'Miljövärden urval för publ'!$B$2:$H$490,MATCH(N$3,'Miljövärden urval för publ'!$B$2:$H$2,0),FALSE))</f>
        <v/>
      </c>
    </row>
    <row r="395" spans="1:14" x14ac:dyDescent="0.35">
      <c r="A395" s="65" t="s">
        <v>496</v>
      </c>
      <c r="B395" s="65" t="s">
        <v>497</v>
      </c>
      <c r="D395" s="60" t="str">
        <f>VLOOKUP(B395,'Miljövärden urval för publ'!$B$2:$V$480,MATCH("ska publiceras:",'Miljövärden urval för publ'!$B$2:$T$2,0),FALSE)</f>
        <v>ja</v>
      </c>
      <c r="E395" s="61">
        <f t="shared" si="18"/>
        <v>303</v>
      </c>
      <c r="H395" s="45">
        <v>393</v>
      </c>
      <c r="I395" s="45" t="str">
        <f t="shared" si="19"/>
        <v/>
      </c>
      <c r="J395" s="45" t="str">
        <f t="shared" si="20"/>
        <v/>
      </c>
      <c r="K395" s="45" t="str">
        <f>IF(ISERROR(VLOOKUP($J395,'Miljövärden urval för publ'!$B$2:$H$490,MATCH(K$3,'Miljövärden urval för publ'!$B$2:$H$2,0),FALSE)),"",VLOOKUP($J395,'Miljövärden urval för publ'!$B$2:$H$490,MATCH(K$3,'Miljövärden urval för publ'!$B$2:$H$2,0),FALSE))</f>
        <v/>
      </c>
      <c r="L395" s="45" t="str">
        <f>IF(ISERROR(VLOOKUP($J395,'Miljövärden urval för publ'!$B$2:$H$490,MATCH(L$3,'Miljövärden urval för publ'!$B$2:$H$2,0),FALSE)),"",VLOOKUP($J395,'Miljövärden urval för publ'!$B$2:$H$490,MATCH(L$3,'Miljövärden urval för publ'!$B$2:$H$2,0),FALSE))</f>
        <v/>
      </c>
      <c r="M395" s="45" t="str">
        <f>IF(ISERROR(VLOOKUP($J395,'Miljövärden urval för publ'!$B$2:$H$490,MATCH(M$3,'Miljövärden urval för publ'!$B$2:$H$2,0),FALSE)),"",VLOOKUP($J395,'Miljövärden urval för publ'!$B$2:$H$490,MATCH(M$3,'Miljövärden urval för publ'!$B$2:$H$2,0),FALSE))</f>
        <v/>
      </c>
      <c r="N395" s="45" t="str">
        <f>IF(ISERROR(VLOOKUP($J395,'Miljövärden urval för publ'!$B$2:$H$490,MATCH(N$3,'Miljövärden urval för publ'!$B$2:$H$2,0),FALSE)),"",VLOOKUP($J395,'Miljövärden urval för publ'!$B$2:$H$490,MATCH(N$3,'Miljövärden urval för publ'!$B$2:$H$2,0),FALSE))</f>
        <v/>
      </c>
    </row>
    <row r="396" spans="1:14" x14ac:dyDescent="0.35">
      <c r="A396" s="65" t="s">
        <v>435</v>
      </c>
      <c r="B396" s="65" t="s">
        <v>437</v>
      </c>
      <c r="D396" s="60" t="str">
        <f>VLOOKUP(B396,'Miljövärden urval för publ'!$B$2:$V$480,MATCH("ska publiceras:",'Miljövärden urval för publ'!$B$2:$T$2,0),FALSE)</f>
        <v>ja</v>
      </c>
      <c r="E396" s="61">
        <f t="shared" si="18"/>
        <v>304</v>
      </c>
      <c r="H396" s="45">
        <v>394</v>
      </c>
      <c r="I396" s="45" t="str">
        <f t="shared" si="19"/>
        <v/>
      </c>
      <c r="J396" s="45" t="str">
        <f t="shared" si="20"/>
        <v/>
      </c>
      <c r="K396" s="45" t="str">
        <f>IF(ISERROR(VLOOKUP($J396,'Miljövärden urval för publ'!$B$2:$H$490,MATCH(K$3,'Miljövärden urval för publ'!$B$2:$H$2,0),FALSE)),"",VLOOKUP($J396,'Miljövärden urval för publ'!$B$2:$H$490,MATCH(K$3,'Miljövärden urval för publ'!$B$2:$H$2,0),FALSE))</f>
        <v/>
      </c>
      <c r="L396" s="45" t="str">
        <f>IF(ISERROR(VLOOKUP($J396,'Miljövärden urval för publ'!$B$2:$H$490,MATCH(L$3,'Miljövärden urval för publ'!$B$2:$H$2,0),FALSE)),"",VLOOKUP($J396,'Miljövärden urval för publ'!$B$2:$H$490,MATCH(L$3,'Miljövärden urval för publ'!$B$2:$H$2,0),FALSE))</f>
        <v/>
      </c>
      <c r="M396" s="45" t="str">
        <f>IF(ISERROR(VLOOKUP($J396,'Miljövärden urval för publ'!$B$2:$H$490,MATCH(M$3,'Miljövärden urval för publ'!$B$2:$H$2,0),FALSE)),"",VLOOKUP($J396,'Miljövärden urval för publ'!$B$2:$H$490,MATCH(M$3,'Miljövärden urval för publ'!$B$2:$H$2,0),FALSE))</f>
        <v/>
      </c>
      <c r="N396" s="45" t="str">
        <f>IF(ISERROR(VLOOKUP($J396,'Miljövärden urval för publ'!$B$2:$H$490,MATCH(N$3,'Miljövärden urval för publ'!$B$2:$H$2,0),FALSE)),"",VLOOKUP($J396,'Miljövärden urval för publ'!$B$2:$H$490,MATCH(N$3,'Miljövärden urval för publ'!$B$2:$H$2,0),FALSE))</f>
        <v/>
      </c>
    </row>
    <row r="397" spans="1:14" x14ac:dyDescent="0.35">
      <c r="A397" s="65" t="s">
        <v>516</v>
      </c>
      <c r="B397" s="65" t="s">
        <v>517</v>
      </c>
      <c r="D397" s="60" t="str">
        <f>VLOOKUP(B397,'Miljövärden urval för publ'!$B$2:$V$480,MATCH("ska publiceras:",'Miljövärden urval för publ'!$B$2:$T$2,0),FALSE)</f>
        <v>ja</v>
      </c>
      <c r="E397" s="61">
        <f t="shared" si="18"/>
        <v>305</v>
      </c>
      <c r="H397" s="45">
        <v>395</v>
      </c>
      <c r="I397" s="45" t="str">
        <f t="shared" si="19"/>
        <v/>
      </c>
      <c r="J397" s="45" t="str">
        <f t="shared" si="20"/>
        <v/>
      </c>
      <c r="K397" s="45" t="str">
        <f>IF(ISERROR(VLOOKUP($J397,'Miljövärden urval för publ'!$B$2:$H$490,MATCH(K$3,'Miljövärden urval för publ'!$B$2:$H$2,0),FALSE)),"",VLOOKUP($J397,'Miljövärden urval för publ'!$B$2:$H$490,MATCH(K$3,'Miljövärden urval för publ'!$B$2:$H$2,0),FALSE))</f>
        <v/>
      </c>
      <c r="L397" s="45" t="str">
        <f>IF(ISERROR(VLOOKUP($J397,'Miljövärden urval för publ'!$B$2:$H$490,MATCH(L$3,'Miljövärden urval för publ'!$B$2:$H$2,0),FALSE)),"",VLOOKUP($J397,'Miljövärden urval för publ'!$B$2:$H$490,MATCH(L$3,'Miljövärden urval för publ'!$B$2:$H$2,0),FALSE))</f>
        <v/>
      </c>
      <c r="M397" s="45" t="str">
        <f>IF(ISERROR(VLOOKUP($J397,'Miljövärden urval för publ'!$B$2:$H$490,MATCH(M$3,'Miljövärden urval för publ'!$B$2:$H$2,0),FALSE)),"",VLOOKUP($J397,'Miljövärden urval för publ'!$B$2:$H$490,MATCH(M$3,'Miljövärden urval för publ'!$B$2:$H$2,0),FALSE))</f>
        <v/>
      </c>
      <c r="N397" s="45" t="str">
        <f>IF(ISERROR(VLOOKUP($J397,'Miljövärden urval för publ'!$B$2:$H$490,MATCH(N$3,'Miljövärden urval för publ'!$B$2:$H$2,0),FALSE)),"",VLOOKUP($J397,'Miljövärden urval för publ'!$B$2:$H$490,MATCH(N$3,'Miljövärden urval för publ'!$B$2:$H$2,0),FALSE))</f>
        <v/>
      </c>
    </row>
    <row r="398" spans="1:14" x14ac:dyDescent="0.35">
      <c r="A398" s="65" t="s">
        <v>447</v>
      </c>
      <c r="B398" s="65" t="s">
        <v>451</v>
      </c>
      <c r="D398" s="60" t="str">
        <f>VLOOKUP(B398,'Miljövärden urval för publ'!$B$2:$V$480,MATCH("ska publiceras:",'Miljövärden urval för publ'!$B$2:$T$2,0),FALSE)</f>
        <v>nej</v>
      </c>
      <c r="E398" s="61">
        <f t="shared" si="18"/>
        <v>305</v>
      </c>
      <c r="H398" s="45">
        <v>396</v>
      </c>
      <c r="I398" s="45" t="str">
        <f t="shared" si="19"/>
        <v/>
      </c>
      <c r="J398" s="45" t="str">
        <f t="shared" si="20"/>
        <v/>
      </c>
      <c r="K398" s="45" t="str">
        <f>IF(ISERROR(VLOOKUP($J398,'Miljövärden urval för publ'!$B$2:$H$490,MATCH(K$3,'Miljövärden urval för publ'!$B$2:$H$2,0),FALSE)),"",VLOOKUP($J398,'Miljövärden urval för publ'!$B$2:$H$490,MATCH(K$3,'Miljövärden urval för publ'!$B$2:$H$2,0),FALSE))</f>
        <v/>
      </c>
      <c r="L398" s="45" t="str">
        <f>IF(ISERROR(VLOOKUP($J398,'Miljövärden urval för publ'!$B$2:$H$490,MATCH(L$3,'Miljövärden urval för publ'!$B$2:$H$2,0),FALSE)),"",VLOOKUP($J398,'Miljövärden urval för publ'!$B$2:$H$490,MATCH(L$3,'Miljövärden urval för publ'!$B$2:$H$2,0),FALSE))</f>
        <v/>
      </c>
      <c r="M398" s="45" t="str">
        <f>IF(ISERROR(VLOOKUP($J398,'Miljövärden urval för publ'!$B$2:$H$490,MATCH(M$3,'Miljövärden urval för publ'!$B$2:$H$2,0),FALSE)),"",VLOOKUP($J398,'Miljövärden urval för publ'!$B$2:$H$490,MATCH(M$3,'Miljövärden urval för publ'!$B$2:$H$2,0),FALSE))</f>
        <v/>
      </c>
      <c r="N398" s="45" t="str">
        <f>IF(ISERROR(VLOOKUP($J398,'Miljövärden urval för publ'!$B$2:$H$490,MATCH(N$3,'Miljövärden urval för publ'!$B$2:$H$2,0),FALSE)),"",VLOOKUP($J398,'Miljövärden urval för publ'!$B$2:$H$490,MATCH(N$3,'Miljövärden urval för publ'!$B$2:$H$2,0),FALSE))</f>
        <v/>
      </c>
    </row>
    <row r="399" spans="1:14" x14ac:dyDescent="0.35">
      <c r="A399" s="65" t="s">
        <v>516</v>
      </c>
      <c r="B399" s="65" t="s">
        <v>518</v>
      </c>
      <c r="D399" s="60" t="str">
        <f>VLOOKUP(B399,'Miljövärden urval för publ'!$B$2:$V$480,MATCH("ska publiceras:",'Miljövärden urval för publ'!$B$2:$T$2,0),FALSE)</f>
        <v>ja</v>
      </c>
      <c r="E399" s="61">
        <f t="shared" si="18"/>
        <v>306</v>
      </c>
      <c r="H399" s="45">
        <v>397</v>
      </c>
      <c r="I399" s="45" t="str">
        <f t="shared" si="19"/>
        <v/>
      </c>
      <c r="J399" s="45" t="str">
        <f t="shared" si="20"/>
        <v/>
      </c>
      <c r="K399" s="45" t="str">
        <f>IF(ISERROR(VLOOKUP($J399,'Miljövärden urval för publ'!$B$2:$H$490,MATCH(K$3,'Miljövärden urval för publ'!$B$2:$H$2,0),FALSE)),"",VLOOKUP($J399,'Miljövärden urval för publ'!$B$2:$H$490,MATCH(K$3,'Miljövärden urval för publ'!$B$2:$H$2,0),FALSE))</f>
        <v/>
      </c>
      <c r="L399" s="45" t="str">
        <f>IF(ISERROR(VLOOKUP($J399,'Miljövärden urval för publ'!$B$2:$H$490,MATCH(L$3,'Miljövärden urval för publ'!$B$2:$H$2,0),FALSE)),"",VLOOKUP($J399,'Miljövärden urval för publ'!$B$2:$H$490,MATCH(L$3,'Miljövärden urval för publ'!$B$2:$H$2,0),FALSE))</f>
        <v/>
      </c>
      <c r="M399" s="45" t="str">
        <f>IF(ISERROR(VLOOKUP($J399,'Miljövärden urval för publ'!$B$2:$H$490,MATCH(M$3,'Miljövärden urval för publ'!$B$2:$H$2,0),FALSE)),"",VLOOKUP($J399,'Miljövärden urval för publ'!$B$2:$H$490,MATCH(M$3,'Miljövärden urval för publ'!$B$2:$H$2,0),FALSE))</f>
        <v/>
      </c>
      <c r="N399" s="45" t="str">
        <f>IF(ISERROR(VLOOKUP($J399,'Miljövärden urval för publ'!$B$2:$H$490,MATCH(N$3,'Miljövärden urval för publ'!$B$2:$H$2,0),FALSE)),"",VLOOKUP($J399,'Miljövärden urval för publ'!$B$2:$H$490,MATCH(N$3,'Miljövärden urval för publ'!$B$2:$H$2,0),FALSE))</f>
        <v/>
      </c>
    </row>
    <row r="400" spans="1:14" x14ac:dyDescent="0.35">
      <c r="A400" s="65" t="s">
        <v>236</v>
      </c>
      <c r="B400" s="65" t="s">
        <v>238</v>
      </c>
      <c r="D400" s="60" t="str">
        <f>VLOOKUP(B400,'Miljövärden urval för publ'!$B$2:$V$480,MATCH("ska publiceras:",'Miljövärden urval för publ'!$B$2:$T$2,0),FALSE)</f>
        <v>ja</v>
      </c>
      <c r="E400" s="61">
        <f t="shared" si="18"/>
        <v>307</v>
      </c>
      <c r="H400" s="45">
        <v>398</v>
      </c>
      <c r="I400" s="45" t="str">
        <f t="shared" si="19"/>
        <v/>
      </c>
      <c r="J400" s="45" t="str">
        <f t="shared" si="20"/>
        <v/>
      </c>
      <c r="K400" s="45" t="str">
        <f>IF(ISERROR(VLOOKUP($J400,'Miljövärden urval för publ'!$B$2:$H$490,MATCH(K$3,'Miljövärden urval för publ'!$B$2:$H$2,0),FALSE)),"",VLOOKUP($J400,'Miljövärden urval för publ'!$B$2:$H$490,MATCH(K$3,'Miljövärden urval för publ'!$B$2:$H$2,0),FALSE))</f>
        <v/>
      </c>
      <c r="L400" s="45" t="str">
        <f>IF(ISERROR(VLOOKUP($J400,'Miljövärden urval för publ'!$B$2:$H$490,MATCH(L$3,'Miljövärden urval för publ'!$B$2:$H$2,0),FALSE)),"",VLOOKUP($J400,'Miljövärden urval för publ'!$B$2:$H$490,MATCH(L$3,'Miljövärden urval för publ'!$B$2:$H$2,0),FALSE))</f>
        <v/>
      </c>
      <c r="M400" s="45" t="str">
        <f>IF(ISERROR(VLOOKUP($J400,'Miljövärden urval för publ'!$B$2:$H$490,MATCH(M$3,'Miljövärden urval för publ'!$B$2:$H$2,0),FALSE)),"",VLOOKUP($J400,'Miljövärden urval för publ'!$B$2:$H$490,MATCH(M$3,'Miljövärden urval för publ'!$B$2:$H$2,0),FALSE))</f>
        <v/>
      </c>
      <c r="N400" s="45" t="str">
        <f>IF(ISERROR(VLOOKUP($J400,'Miljövärden urval för publ'!$B$2:$H$490,MATCH(N$3,'Miljövärden urval för publ'!$B$2:$H$2,0),FALSE)),"",VLOOKUP($J400,'Miljövärden urval för publ'!$B$2:$H$490,MATCH(N$3,'Miljövärden urval för publ'!$B$2:$H$2,0),FALSE))</f>
        <v/>
      </c>
    </row>
    <row r="401" spans="1:14" x14ac:dyDescent="0.35">
      <c r="A401" s="65" t="s">
        <v>184</v>
      </c>
      <c r="B401" s="65" t="s">
        <v>186</v>
      </c>
      <c r="D401" s="60" t="str">
        <f>VLOOKUP(B401,'Miljövärden urval för publ'!$B$2:$V$480,MATCH("ska publiceras:",'Miljövärden urval för publ'!$B$2:$T$2,0),FALSE)</f>
        <v>ja</v>
      </c>
      <c r="E401" s="61">
        <f t="shared" si="18"/>
        <v>308</v>
      </c>
      <c r="H401" s="45">
        <v>399</v>
      </c>
      <c r="I401" s="45" t="str">
        <f t="shared" si="19"/>
        <v/>
      </c>
      <c r="J401" s="45" t="str">
        <f t="shared" si="20"/>
        <v/>
      </c>
      <c r="K401" s="45" t="str">
        <f>IF(ISERROR(VLOOKUP($J401,'Miljövärden urval för publ'!$B$2:$H$490,MATCH(K$3,'Miljövärden urval för publ'!$B$2:$H$2,0),FALSE)),"",VLOOKUP($J401,'Miljövärden urval för publ'!$B$2:$H$490,MATCH(K$3,'Miljövärden urval för publ'!$B$2:$H$2,0),FALSE))</f>
        <v/>
      </c>
      <c r="L401" s="45" t="str">
        <f>IF(ISERROR(VLOOKUP($J401,'Miljövärden urval för publ'!$B$2:$H$490,MATCH(L$3,'Miljövärden urval för publ'!$B$2:$H$2,0),FALSE)),"",VLOOKUP($J401,'Miljövärden urval för publ'!$B$2:$H$490,MATCH(L$3,'Miljövärden urval för publ'!$B$2:$H$2,0),FALSE))</f>
        <v/>
      </c>
      <c r="M401" s="45" t="str">
        <f>IF(ISERROR(VLOOKUP($J401,'Miljövärden urval för publ'!$B$2:$H$490,MATCH(M$3,'Miljövärden urval för publ'!$B$2:$H$2,0),FALSE)),"",VLOOKUP($J401,'Miljövärden urval för publ'!$B$2:$H$490,MATCH(M$3,'Miljövärden urval för publ'!$B$2:$H$2,0),FALSE))</f>
        <v/>
      </c>
      <c r="N401" s="45" t="str">
        <f>IF(ISERROR(VLOOKUP($J401,'Miljövärden urval för publ'!$B$2:$H$490,MATCH(N$3,'Miljövärden urval för publ'!$B$2:$H$2,0),FALSE)),"",VLOOKUP($J401,'Miljövärden urval för publ'!$B$2:$H$490,MATCH(N$3,'Miljövärden urval för publ'!$B$2:$H$2,0),FALSE))</f>
        <v/>
      </c>
    </row>
    <row r="402" spans="1:14" x14ac:dyDescent="0.35">
      <c r="A402" s="65" t="s">
        <v>80</v>
      </c>
      <c r="B402" s="65" t="s">
        <v>124</v>
      </c>
      <c r="D402" s="60" t="str">
        <f>VLOOKUP(B402,'Miljövärden urval för publ'!$B$2:$V$480,MATCH("ska publiceras:",'Miljövärden urval för publ'!$B$2:$T$2,0),FALSE)</f>
        <v>nej</v>
      </c>
      <c r="E402" s="61">
        <f t="shared" si="18"/>
        <v>308</v>
      </c>
      <c r="H402" s="45">
        <v>400</v>
      </c>
      <c r="I402" s="45" t="str">
        <f t="shared" si="19"/>
        <v/>
      </c>
      <c r="J402" s="45" t="str">
        <f t="shared" si="20"/>
        <v/>
      </c>
      <c r="K402" s="45" t="str">
        <f>IF(ISERROR(VLOOKUP($J402,'Miljövärden urval för publ'!$B$2:$H$490,MATCH(K$3,'Miljövärden urval för publ'!$B$2:$H$2,0),FALSE)),"",VLOOKUP($J402,'Miljövärden urval för publ'!$B$2:$H$490,MATCH(K$3,'Miljövärden urval för publ'!$B$2:$H$2,0),FALSE))</f>
        <v/>
      </c>
      <c r="L402" s="45" t="str">
        <f>IF(ISERROR(VLOOKUP($J402,'Miljövärden urval för publ'!$B$2:$H$490,MATCH(L$3,'Miljövärden urval för publ'!$B$2:$H$2,0),FALSE)),"",VLOOKUP($J402,'Miljövärden urval för publ'!$B$2:$H$490,MATCH(L$3,'Miljövärden urval för publ'!$B$2:$H$2,0),FALSE))</f>
        <v/>
      </c>
      <c r="M402" s="45" t="str">
        <f>IF(ISERROR(VLOOKUP($J402,'Miljövärden urval för publ'!$B$2:$H$490,MATCH(M$3,'Miljövärden urval för publ'!$B$2:$H$2,0),FALSE)),"",VLOOKUP($J402,'Miljövärden urval för publ'!$B$2:$H$490,MATCH(M$3,'Miljövärden urval för publ'!$B$2:$H$2,0),FALSE))</f>
        <v/>
      </c>
      <c r="N402" s="45" t="str">
        <f>IF(ISERROR(VLOOKUP($J402,'Miljövärden urval för publ'!$B$2:$H$490,MATCH(N$3,'Miljövärden urval för publ'!$B$2:$H$2,0),FALSE)),"",VLOOKUP($J402,'Miljövärden urval för publ'!$B$2:$H$490,MATCH(N$3,'Miljövärden urval för publ'!$B$2:$H$2,0),FALSE))</f>
        <v/>
      </c>
    </row>
    <row r="403" spans="1:14" x14ac:dyDescent="0.35">
      <c r="A403" s="65" t="s">
        <v>393</v>
      </c>
      <c r="B403" s="65" t="s">
        <v>397</v>
      </c>
      <c r="D403" s="60" t="str">
        <f>VLOOKUP(B403,'Miljövärden urval för publ'!$B$2:$V$480,MATCH("ska publiceras:",'Miljövärden urval för publ'!$B$2:$T$2,0),FALSE)</f>
        <v>nej</v>
      </c>
      <c r="E403" s="61">
        <f t="shared" si="18"/>
        <v>308</v>
      </c>
      <c r="H403" s="45">
        <v>401</v>
      </c>
      <c r="I403" s="45" t="str">
        <f t="shared" si="19"/>
        <v/>
      </c>
      <c r="J403" s="45" t="str">
        <f t="shared" si="20"/>
        <v/>
      </c>
      <c r="K403" s="45" t="str">
        <f>IF(ISERROR(VLOOKUP($J403,'Miljövärden urval för publ'!$B$2:$H$490,MATCH(K$3,'Miljövärden urval för publ'!$B$2:$H$2,0),FALSE)),"",VLOOKUP($J403,'Miljövärden urval för publ'!$B$2:$H$490,MATCH(K$3,'Miljövärden urval för publ'!$B$2:$H$2,0),FALSE))</f>
        <v/>
      </c>
      <c r="L403" s="45" t="str">
        <f>IF(ISERROR(VLOOKUP($J403,'Miljövärden urval för publ'!$B$2:$H$490,MATCH(L$3,'Miljövärden urval för publ'!$B$2:$H$2,0),FALSE)),"",VLOOKUP($J403,'Miljövärden urval för publ'!$B$2:$H$490,MATCH(L$3,'Miljövärden urval för publ'!$B$2:$H$2,0),FALSE))</f>
        <v/>
      </c>
      <c r="M403" s="45" t="str">
        <f>IF(ISERROR(VLOOKUP($J403,'Miljövärden urval för publ'!$B$2:$H$490,MATCH(M$3,'Miljövärden urval för publ'!$B$2:$H$2,0),FALSE)),"",VLOOKUP($J403,'Miljövärden urval för publ'!$B$2:$H$490,MATCH(M$3,'Miljövärden urval för publ'!$B$2:$H$2,0),FALSE))</f>
        <v/>
      </c>
      <c r="N403" s="45" t="str">
        <f>IF(ISERROR(VLOOKUP($J403,'Miljövärden urval för publ'!$B$2:$H$490,MATCH(N$3,'Miljövärden urval för publ'!$B$2:$H$2,0),FALSE)),"",VLOOKUP($J403,'Miljövärden urval för publ'!$B$2:$H$490,MATCH(N$3,'Miljövärden urval för publ'!$B$2:$H$2,0),FALSE))</f>
        <v/>
      </c>
    </row>
    <row r="404" spans="1:14" x14ac:dyDescent="0.35">
      <c r="A404" s="65" t="s">
        <v>546</v>
      </c>
      <c r="B404" s="65" t="s">
        <v>549</v>
      </c>
      <c r="D404" s="60" t="str">
        <f>VLOOKUP(B404,'Miljövärden urval för publ'!$B$2:$V$480,MATCH("ska publiceras:",'Miljövärden urval för publ'!$B$2:$T$2,0),FALSE)</f>
        <v>ja</v>
      </c>
      <c r="E404" s="61">
        <f t="shared" si="18"/>
        <v>309</v>
      </c>
      <c r="H404" s="45">
        <v>402</v>
      </c>
      <c r="I404" s="45" t="str">
        <f t="shared" si="19"/>
        <v/>
      </c>
      <c r="J404" s="45" t="str">
        <f t="shared" si="20"/>
        <v/>
      </c>
      <c r="K404" s="45" t="str">
        <f>IF(ISERROR(VLOOKUP($J404,'Miljövärden urval för publ'!$B$2:$H$490,MATCH(K$3,'Miljövärden urval för publ'!$B$2:$H$2,0),FALSE)),"",VLOOKUP($J404,'Miljövärden urval för publ'!$B$2:$H$490,MATCH(K$3,'Miljövärden urval för publ'!$B$2:$H$2,0),FALSE))</f>
        <v/>
      </c>
      <c r="L404" s="45" t="str">
        <f>IF(ISERROR(VLOOKUP($J404,'Miljövärden urval för publ'!$B$2:$H$490,MATCH(L$3,'Miljövärden urval för publ'!$B$2:$H$2,0),FALSE)),"",VLOOKUP($J404,'Miljövärden urval för publ'!$B$2:$H$490,MATCH(L$3,'Miljövärden urval för publ'!$B$2:$H$2,0),FALSE))</f>
        <v/>
      </c>
      <c r="M404" s="45" t="str">
        <f>IF(ISERROR(VLOOKUP($J404,'Miljövärden urval för publ'!$B$2:$H$490,MATCH(M$3,'Miljövärden urval för publ'!$B$2:$H$2,0),FALSE)),"",VLOOKUP($J404,'Miljövärden urval för publ'!$B$2:$H$490,MATCH(M$3,'Miljövärden urval för publ'!$B$2:$H$2,0),FALSE))</f>
        <v/>
      </c>
      <c r="N404" s="45" t="str">
        <f>IF(ISERROR(VLOOKUP($J404,'Miljövärden urval för publ'!$B$2:$H$490,MATCH(N$3,'Miljövärden urval för publ'!$B$2:$H$2,0),FALSE)),"",VLOOKUP($J404,'Miljövärden urval för publ'!$B$2:$H$490,MATCH(N$3,'Miljövärden urval för publ'!$B$2:$H$2,0),FALSE))</f>
        <v/>
      </c>
    </row>
    <row r="405" spans="1:14" x14ac:dyDescent="0.35">
      <c r="A405" s="65" t="s">
        <v>498</v>
      </c>
      <c r="B405" s="65" t="s">
        <v>501</v>
      </c>
      <c r="D405" s="60" t="str">
        <f>VLOOKUP(B405,'Miljövärden urval för publ'!$B$2:$V$480,MATCH("ska publiceras:",'Miljövärden urval för publ'!$B$2:$T$2,0),FALSE)</f>
        <v>ja</v>
      </c>
      <c r="E405" s="61">
        <f t="shared" si="18"/>
        <v>310</v>
      </c>
      <c r="H405" s="45">
        <v>403</v>
      </c>
      <c r="I405" s="45" t="str">
        <f t="shared" si="19"/>
        <v/>
      </c>
      <c r="J405" s="45" t="str">
        <f t="shared" si="20"/>
        <v/>
      </c>
      <c r="K405" s="45" t="str">
        <f>IF(ISERROR(VLOOKUP($J405,'Miljövärden urval för publ'!$B$2:$H$490,MATCH(K$3,'Miljövärden urval för publ'!$B$2:$H$2,0),FALSE)),"",VLOOKUP($J405,'Miljövärden urval för publ'!$B$2:$H$490,MATCH(K$3,'Miljövärden urval för publ'!$B$2:$H$2,0),FALSE))</f>
        <v/>
      </c>
      <c r="L405" s="45" t="str">
        <f>IF(ISERROR(VLOOKUP($J405,'Miljövärden urval för publ'!$B$2:$H$490,MATCH(L$3,'Miljövärden urval för publ'!$B$2:$H$2,0),FALSE)),"",VLOOKUP($J405,'Miljövärden urval för publ'!$B$2:$H$490,MATCH(L$3,'Miljövärden urval för publ'!$B$2:$H$2,0),FALSE))</f>
        <v/>
      </c>
      <c r="M405" s="45" t="str">
        <f>IF(ISERROR(VLOOKUP($J405,'Miljövärden urval för publ'!$B$2:$H$490,MATCH(M$3,'Miljövärden urval för publ'!$B$2:$H$2,0),FALSE)),"",VLOOKUP($J405,'Miljövärden urval för publ'!$B$2:$H$490,MATCH(M$3,'Miljövärden urval för publ'!$B$2:$H$2,0),FALSE))</f>
        <v/>
      </c>
      <c r="N405" s="45" t="str">
        <f>IF(ISERROR(VLOOKUP($J405,'Miljövärden urval för publ'!$B$2:$H$490,MATCH(N$3,'Miljövärden urval för publ'!$B$2:$H$2,0),FALSE)),"",VLOOKUP($J405,'Miljövärden urval för publ'!$B$2:$H$490,MATCH(N$3,'Miljövärden urval för publ'!$B$2:$H$2,0),FALSE))</f>
        <v/>
      </c>
    </row>
    <row r="406" spans="1:14" x14ac:dyDescent="0.35">
      <c r="A406" s="65" t="s">
        <v>171</v>
      </c>
      <c r="B406" s="65" t="s">
        <v>173</v>
      </c>
      <c r="D406" s="60" t="str">
        <f>VLOOKUP(B406,'Miljövärden urval för publ'!$B$2:$V$480,MATCH("ska publiceras:",'Miljövärden urval för publ'!$B$2:$T$2,0),FALSE)</f>
        <v>ja</v>
      </c>
      <c r="E406" s="61">
        <f t="shared" si="18"/>
        <v>311</v>
      </c>
      <c r="H406" s="45">
        <v>404</v>
      </c>
      <c r="I406" s="45" t="str">
        <f t="shared" si="19"/>
        <v/>
      </c>
      <c r="J406" s="45" t="str">
        <f t="shared" si="20"/>
        <v/>
      </c>
      <c r="K406" s="45" t="str">
        <f>IF(ISERROR(VLOOKUP($J406,'Miljövärden urval för publ'!$B$2:$H$490,MATCH(K$3,'Miljövärden urval för publ'!$B$2:$H$2,0),FALSE)),"",VLOOKUP($J406,'Miljövärden urval för publ'!$B$2:$H$490,MATCH(K$3,'Miljövärden urval för publ'!$B$2:$H$2,0),FALSE))</f>
        <v/>
      </c>
      <c r="L406" s="45" t="str">
        <f>IF(ISERROR(VLOOKUP($J406,'Miljövärden urval för publ'!$B$2:$H$490,MATCH(L$3,'Miljövärden urval för publ'!$B$2:$H$2,0),FALSE)),"",VLOOKUP($J406,'Miljövärden urval för publ'!$B$2:$H$490,MATCH(L$3,'Miljövärden urval för publ'!$B$2:$H$2,0),FALSE))</f>
        <v/>
      </c>
      <c r="M406" s="45" t="str">
        <f>IF(ISERROR(VLOOKUP($J406,'Miljövärden urval för publ'!$B$2:$H$490,MATCH(M$3,'Miljövärden urval för publ'!$B$2:$H$2,0),FALSE)),"",VLOOKUP($J406,'Miljövärden urval för publ'!$B$2:$H$490,MATCH(M$3,'Miljövärden urval för publ'!$B$2:$H$2,0),FALSE))</f>
        <v/>
      </c>
      <c r="N406" s="45" t="str">
        <f>IF(ISERROR(VLOOKUP($J406,'Miljövärden urval för publ'!$B$2:$H$490,MATCH(N$3,'Miljövärden urval för publ'!$B$2:$H$2,0),FALSE)),"",VLOOKUP($J406,'Miljövärden urval för publ'!$B$2:$H$490,MATCH(N$3,'Miljövärden urval för publ'!$B$2:$H$2,0),FALSE))</f>
        <v/>
      </c>
    </row>
    <row r="407" spans="1:14" x14ac:dyDescent="0.35">
      <c r="A407" s="65" t="s">
        <v>502</v>
      </c>
      <c r="B407" s="65" t="s">
        <v>504</v>
      </c>
      <c r="D407" s="60" t="str">
        <f>VLOOKUP(B407,'Miljövärden urval för publ'!$B$2:$V$480,MATCH("ska publiceras:",'Miljövärden urval för publ'!$B$2:$T$2,0),FALSE)</f>
        <v>ja</v>
      </c>
      <c r="E407" s="61">
        <f t="shared" si="18"/>
        <v>312</v>
      </c>
      <c r="H407" s="45">
        <v>405</v>
      </c>
      <c r="I407" s="45" t="str">
        <f t="shared" si="19"/>
        <v/>
      </c>
      <c r="J407" s="45" t="str">
        <f t="shared" si="20"/>
        <v/>
      </c>
      <c r="K407" s="45" t="str">
        <f>IF(ISERROR(VLOOKUP($J407,'Miljövärden urval för publ'!$B$2:$H$490,MATCH(K$3,'Miljövärden urval för publ'!$B$2:$H$2,0),FALSE)),"",VLOOKUP($J407,'Miljövärden urval för publ'!$B$2:$H$490,MATCH(K$3,'Miljövärden urval för publ'!$B$2:$H$2,0),FALSE))</f>
        <v/>
      </c>
      <c r="L407" s="45" t="str">
        <f>IF(ISERROR(VLOOKUP($J407,'Miljövärden urval för publ'!$B$2:$H$490,MATCH(L$3,'Miljövärden urval för publ'!$B$2:$H$2,0),FALSE)),"",VLOOKUP($J407,'Miljövärden urval för publ'!$B$2:$H$490,MATCH(L$3,'Miljövärden urval för publ'!$B$2:$H$2,0),FALSE))</f>
        <v/>
      </c>
      <c r="M407" s="45" t="str">
        <f>IF(ISERROR(VLOOKUP($J407,'Miljövärden urval för publ'!$B$2:$H$490,MATCH(M$3,'Miljövärden urval för publ'!$B$2:$H$2,0),FALSE)),"",VLOOKUP($J407,'Miljövärden urval för publ'!$B$2:$H$490,MATCH(M$3,'Miljövärden urval för publ'!$B$2:$H$2,0),FALSE))</f>
        <v/>
      </c>
      <c r="N407" s="45" t="str">
        <f>IF(ISERROR(VLOOKUP($J407,'Miljövärden urval för publ'!$B$2:$H$490,MATCH(N$3,'Miljövärden urval för publ'!$B$2:$H$2,0),FALSE)),"",VLOOKUP($J407,'Miljövärden urval för publ'!$B$2:$H$490,MATCH(N$3,'Miljövärden urval för publ'!$B$2:$H$2,0),FALSE))</f>
        <v/>
      </c>
    </row>
    <row r="408" spans="1:14" x14ac:dyDescent="0.35">
      <c r="A408" s="65" t="s">
        <v>505</v>
      </c>
      <c r="B408" s="65" t="s">
        <v>510</v>
      </c>
      <c r="D408" s="60" t="str">
        <f>VLOOKUP(B408,'Miljövärden urval för publ'!$B$2:$V$480,MATCH("ska publiceras:",'Miljövärden urval för publ'!$B$2:$T$2,0),FALSE)</f>
        <v>ja</v>
      </c>
      <c r="E408" s="61">
        <f t="shared" si="18"/>
        <v>313</v>
      </c>
      <c r="H408" s="45">
        <v>406</v>
      </c>
      <c r="I408" s="45" t="str">
        <f t="shared" si="19"/>
        <v/>
      </c>
      <c r="J408" s="45" t="str">
        <f t="shared" si="20"/>
        <v/>
      </c>
      <c r="K408" s="45" t="str">
        <f>IF(ISERROR(VLOOKUP($J408,'Miljövärden urval för publ'!$B$2:$H$490,MATCH(K$3,'Miljövärden urval för publ'!$B$2:$H$2,0),FALSE)),"",VLOOKUP($J408,'Miljövärden urval för publ'!$B$2:$H$490,MATCH(K$3,'Miljövärden urval för publ'!$B$2:$H$2,0),FALSE))</f>
        <v/>
      </c>
      <c r="L408" s="45" t="str">
        <f>IF(ISERROR(VLOOKUP($J408,'Miljövärden urval för publ'!$B$2:$H$490,MATCH(L$3,'Miljövärden urval för publ'!$B$2:$H$2,0),FALSE)),"",VLOOKUP($J408,'Miljövärden urval för publ'!$B$2:$H$490,MATCH(L$3,'Miljövärden urval för publ'!$B$2:$H$2,0),FALSE))</f>
        <v/>
      </c>
      <c r="M408" s="45" t="str">
        <f>IF(ISERROR(VLOOKUP($J408,'Miljövärden urval för publ'!$B$2:$H$490,MATCH(M$3,'Miljövärden urval för publ'!$B$2:$H$2,0),FALSE)),"",VLOOKUP($J408,'Miljövärden urval för publ'!$B$2:$H$490,MATCH(M$3,'Miljövärden urval för publ'!$B$2:$H$2,0),FALSE))</f>
        <v/>
      </c>
      <c r="N408" s="45" t="str">
        <f>IF(ISERROR(VLOOKUP($J408,'Miljövärden urval för publ'!$B$2:$H$490,MATCH(N$3,'Miljövärden urval för publ'!$B$2:$H$2,0),FALSE)),"",VLOOKUP($J408,'Miljövärden urval för publ'!$B$2:$H$490,MATCH(N$3,'Miljövärden urval för publ'!$B$2:$H$2,0),FALSE))</f>
        <v/>
      </c>
    </row>
    <row r="409" spans="1:14" x14ac:dyDescent="0.35">
      <c r="A409" s="65" t="s">
        <v>521</v>
      </c>
      <c r="B409" s="65" t="s">
        <v>532</v>
      </c>
      <c r="D409" s="60" t="str">
        <f>VLOOKUP(B409,'Miljövärden urval för publ'!$B$2:$V$480,MATCH("ska publiceras:",'Miljövärden urval för publ'!$B$2:$T$2,0),FALSE)</f>
        <v>ja</v>
      </c>
      <c r="E409" s="61">
        <f t="shared" si="18"/>
        <v>314</v>
      </c>
      <c r="H409" s="45">
        <v>407</v>
      </c>
      <c r="I409" s="45" t="str">
        <f t="shared" si="19"/>
        <v/>
      </c>
      <c r="J409" s="45" t="str">
        <f t="shared" si="20"/>
        <v/>
      </c>
      <c r="K409" s="45" t="str">
        <f>IF(ISERROR(VLOOKUP($J409,'Miljövärden urval för publ'!$B$2:$H$490,MATCH(K$3,'Miljövärden urval för publ'!$B$2:$H$2,0),FALSE)),"",VLOOKUP($J409,'Miljövärden urval för publ'!$B$2:$H$490,MATCH(K$3,'Miljövärden urval för publ'!$B$2:$H$2,0),FALSE))</f>
        <v/>
      </c>
      <c r="L409" s="45" t="str">
        <f>IF(ISERROR(VLOOKUP($J409,'Miljövärden urval för publ'!$B$2:$H$490,MATCH(L$3,'Miljövärden urval för publ'!$B$2:$H$2,0),FALSE)),"",VLOOKUP($J409,'Miljövärden urval för publ'!$B$2:$H$490,MATCH(L$3,'Miljövärden urval för publ'!$B$2:$H$2,0),FALSE))</f>
        <v/>
      </c>
      <c r="M409" s="45" t="str">
        <f>IF(ISERROR(VLOOKUP($J409,'Miljövärden urval för publ'!$B$2:$H$490,MATCH(M$3,'Miljövärden urval för publ'!$B$2:$H$2,0),FALSE)),"",VLOOKUP($J409,'Miljövärden urval för publ'!$B$2:$H$490,MATCH(M$3,'Miljövärden urval för publ'!$B$2:$H$2,0),FALSE))</f>
        <v/>
      </c>
      <c r="N409" s="45" t="str">
        <f>IF(ISERROR(VLOOKUP($J409,'Miljövärden urval för publ'!$B$2:$H$490,MATCH(N$3,'Miljövärden urval för publ'!$B$2:$H$2,0),FALSE)),"",VLOOKUP($J409,'Miljövärden urval för publ'!$B$2:$H$490,MATCH(N$3,'Miljövärden urval för publ'!$B$2:$H$2,0),FALSE))</f>
        <v/>
      </c>
    </row>
    <row r="410" spans="1:14" x14ac:dyDescent="0.35">
      <c r="A410" s="65" t="s">
        <v>403</v>
      </c>
      <c r="B410" s="65" t="s">
        <v>419</v>
      </c>
      <c r="D410" s="60" t="str">
        <f>VLOOKUP(B410,'Miljövärden urval för publ'!$B$2:$V$480,MATCH("ska publiceras:",'Miljövärden urval för publ'!$B$2:$T$2,0),FALSE)</f>
        <v>ja</v>
      </c>
      <c r="E410" s="61">
        <f t="shared" si="18"/>
        <v>315</v>
      </c>
      <c r="H410" s="45">
        <v>408</v>
      </c>
      <c r="I410" s="45" t="str">
        <f t="shared" si="19"/>
        <v/>
      </c>
      <c r="J410" s="45" t="str">
        <f t="shared" si="20"/>
        <v/>
      </c>
      <c r="K410" s="45" t="str">
        <f>IF(ISERROR(VLOOKUP($J410,'Miljövärden urval för publ'!$B$2:$H$490,MATCH(K$3,'Miljövärden urval för publ'!$B$2:$H$2,0),FALSE)),"",VLOOKUP($J410,'Miljövärden urval för publ'!$B$2:$H$490,MATCH(K$3,'Miljövärden urval för publ'!$B$2:$H$2,0),FALSE))</f>
        <v/>
      </c>
      <c r="L410" s="45" t="str">
        <f>IF(ISERROR(VLOOKUP($J410,'Miljövärden urval för publ'!$B$2:$H$490,MATCH(L$3,'Miljövärden urval för publ'!$B$2:$H$2,0),FALSE)),"",VLOOKUP($J410,'Miljövärden urval för publ'!$B$2:$H$490,MATCH(L$3,'Miljövärden urval för publ'!$B$2:$H$2,0),FALSE))</f>
        <v/>
      </c>
      <c r="M410" s="45" t="str">
        <f>IF(ISERROR(VLOOKUP($J410,'Miljövärden urval för publ'!$B$2:$H$490,MATCH(M$3,'Miljövärden urval för publ'!$B$2:$H$2,0),FALSE)),"",VLOOKUP($J410,'Miljövärden urval för publ'!$B$2:$H$490,MATCH(M$3,'Miljövärden urval för publ'!$B$2:$H$2,0),FALSE))</f>
        <v/>
      </c>
      <c r="N410" s="45" t="str">
        <f>IF(ISERROR(VLOOKUP($J410,'Miljövärden urval för publ'!$B$2:$H$490,MATCH(N$3,'Miljövärden urval för publ'!$B$2:$H$2,0),FALSE)),"",VLOOKUP($J410,'Miljövärden urval för publ'!$B$2:$H$490,MATCH(N$3,'Miljövärden urval för publ'!$B$2:$H$2,0),FALSE))</f>
        <v/>
      </c>
    </row>
    <row r="411" spans="1:14" x14ac:dyDescent="0.35">
      <c r="A411" s="65" t="s">
        <v>371</v>
      </c>
      <c r="B411" s="65" t="s">
        <v>382</v>
      </c>
      <c r="D411" s="60" t="str">
        <f>VLOOKUP(B411,'Miljövärden urval för publ'!$B$2:$V$480,MATCH("ska publiceras:",'Miljövärden urval för publ'!$B$2:$T$2,0),FALSE)</f>
        <v>ja</v>
      </c>
      <c r="E411" s="61">
        <f t="shared" si="18"/>
        <v>316</v>
      </c>
      <c r="H411" s="45">
        <v>409</v>
      </c>
      <c r="I411" s="45" t="str">
        <f t="shared" si="19"/>
        <v/>
      </c>
      <c r="J411" s="45" t="str">
        <f t="shared" si="20"/>
        <v/>
      </c>
      <c r="K411" s="45" t="str">
        <f>IF(ISERROR(VLOOKUP($J411,'Miljövärden urval för publ'!$B$2:$H$490,MATCH(K$3,'Miljövärden urval för publ'!$B$2:$H$2,0),FALSE)),"",VLOOKUP($J411,'Miljövärden urval för publ'!$B$2:$H$490,MATCH(K$3,'Miljövärden urval för publ'!$B$2:$H$2,0),FALSE))</f>
        <v/>
      </c>
      <c r="L411" s="45" t="str">
        <f>IF(ISERROR(VLOOKUP($J411,'Miljövärden urval för publ'!$B$2:$H$490,MATCH(L$3,'Miljövärden urval för publ'!$B$2:$H$2,0),FALSE)),"",VLOOKUP($J411,'Miljövärden urval för publ'!$B$2:$H$490,MATCH(L$3,'Miljövärden urval för publ'!$B$2:$H$2,0),FALSE))</f>
        <v/>
      </c>
      <c r="M411" s="45" t="str">
        <f>IF(ISERROR(VLOOKUP($J411,'Miljövärden urval för publ'!$B$2:$H$490,MATCH(M$3,'Miljövärden urval för publ'!$B$2:$H$2,0),FALSE)),"",VLOOKUP($J411,'Miljövärden urval för publ'!$B$2:$H$490,MATCH(M$3,'Miljövärden urval för publ'!$B$2:$H$2,0),FALSE))</f>
        <v/>
      </c>
      <c r="N411" s="45" t="str">
        <f>IF(ISERROR(VLOOKUP($J411,'Miljövärden urval för publ'!$B$2:$H$490,MATCH(N$3,'Miljövärden urval för publ'!$B$2:$H$2,0),FALSE)),"",VLOOKUP($J411,'Miljövärden urval för publ'!$B$2:$H$490,MATCH(N$3,'Miljövärden urval för publ'!$B$2:$H$2,0),FALSE))</f>
        <v/>
      </c>
    </row>
    <row r="412" spans="1:14" x14ac:dyDescent="0.35">
      <c r="A412" s="65" t="s">
        <v>511</v>
      </c>
      <c r="B412" s="65" t="s">
        <v>513</v>
      </c>
      <c r="D412" s="60" t="str">
        <f>VLOOKUP(B412,'Miljövärden urval för publ'!$B$2:$V$480,MATCH("ska publiceras:",'Miljövärden urval för publ'!$B$2:$T$2,0),FALSE)</f>
        <v>nej</v>
      </c>
      <c r="E412" s="61">
        <f t="shared" si="18"/>
        <v>316</v>
      </c>
      <c r="H412" s="45">
        <v>410</v>
      </c>
      <c r="I412" s="45" t="str">
        <f t="shared" si="19"/>
        <v/>
      </c>
      <c r="J412" s="45" t="str">
        <f t="shared" si="20"/>
        <v/>
      </c>
      <c r="K412" s="45" t="str">
        <f>IF(ISERROR(VLOOKUP($J412,'Miljövärden urval för publ'!$B$2:$H$490,MATCH(K$3,'Miljövärden urval för publ'!$B$2:$H$2,0),FALSE)),"",VLOOKUP($J412,'Miljövärden urval för publ'!$B$2:$H$490,MATCH(K$3,'Miljövärden urval för publ'!$B$2:$H$2,0),FALSE))</f>
        <v/>
      </c>
      <c r="L412" s="45" t="str">
        <f>IF(ISERROR(VLOOKUP($J412,'Miljövärden urval för publ'!$B$2:$H$490,MATCH(L$3,'Miljövärden urval för publ'!$B$2:$H$2,0),FALSE)),"",VLOOKUP($J412,'Miljövärden urval för publ'!$B$2:$H$490,MATCH(L$3,'Miljövärden urval för publ'!$B$2:$H$2,0),FALSE))</f>
        <v/>
      </c>
      <c r="M412" s="45" t="str">
        <f>IF(ISERROR(VLOOKUP($J412,'Miljövärden urval för publ'!$B$2:$H$490,MATCH(M$3,'Miljövärden urval för publ'!$B$2:$H$2,0),FALSE)),"",VLOOKUP($J412,'Miljövärden urval för publ'!$B$2:$H$490,MATCH(M$3,'Miljövärden urval för publ'!$B$2:$H$2,0),FALSE))</f>
        <v/>
      </c>
      <c r="N412" s="45" t="str">
        <f>IF(ISERROR(VLOOKUP($J412,'Miljövärden urval för publ'!$B$2:$H$490,MATCH(N$3,'Miljövärden urval för publ'!$B$2:$H$2,0),FALSE)),"",VLOOKUP($J412,'Miljövärden urval för publ'!$B$2:$H$490,MATCH(N$3,'Miljövärden urval för publ'!$B$2:$H$2,0),FALSE))</f>
        <v/>
      </c>
    </row>
    <row r="413" spans="1:14" x14ac:dyDescent="0.35">
      <c r="A413" s="65" t="s">
        <v>435</v>
      </c>
      <c r="B413" s="65" t="s">
        <v>438</v>
      </c>
      <c r="D413" s="60" t="str">
        <f>VLOOKUP(B413,'Miljövärden urval för publ'!$B$2:$V$480,MATCH("ska publiceras:",'Miljövärden urval för publ'!$B$2:$T$2,0),FALSE)</f>
        <v>ja</v>
      </c>
      <c r="E413" s="61">
        <f t="shared" si="18"/>
        <v>317</v>
      </c>
      <c r="H413" s="45">
        <v>411</v>
      </c>
      <c r="I413" s="45" t="str">
        <f t="shared" si="19"/>
        <v/>
      </c>
      <c r="J413" s="45" t="str">
        <f t="shared" si="20"/>
        <v/>
      </c>
      <c r="K413" s="45" t="str">
        <f>IF(ISERROR(VLOOKUP($J413,'Miljövärden urval för publ'!$B$2:$H$490,MATCH(K$3,'Miljövärden urval för publ'!$B$2:$H$2,0),FALSE)),"",VLOOKUP($J413,'Miljövärden urval för publ'!$B$2:$H$490,MATCH(K$3,'Miljövärden urval för publ'!$B$2:$H$2,0),FALSE))</f>
        <v/>
      </c>
      <c r="L413" s="45" t="str">
        <f>IF(ISERROR(VLOOKUP($J413,'Miljövärden urval för publ'!$B$2:$H$490,MATCH(L$3,'Miljövärden urval för publ'!$B$2:$H$2,0),FALSE)),"",VLOOKUP($J413,'Miljövärden urval för publ'!$B$2:$H$490,MATCH(L$3,'Miljövärden urval för publ'!$B$2:$H$2,0),FALSE))</f>
        <v/>
      </c>
      <c r="M413" s="45" t="str">
        <f>IF(ISERROR(VLOOKUP($J413,'Miljövärden urval för publ'!$B$2:$H$490,MATCH(M$3,'Miljövärden urval för publ'!$B$2:$H$2,0),FALSE)),"",VLOOKUP($J413,'Miljövärden urval för publ'!$B$2:$H$490,MATCH(M$3,'Miljövärden urval för publ'!$B$2:$H$2,0),FALSE))</f>
        <v/>
      </c>
      <c r="N413" s="45" t="str">
        <f>IF(ISERROR(VLOOKUP($J413,'Miljövärden urval för publ'!$B$2:$H$490,MATCH(N$3,'Miljövärden urval för publ'!$B$2:$H$2,0),FALSE)),"",VLOOKUP($J413,'Miljövärden urval för publ'!$B$2:$H$490,MATCH(N$3,'Miljövärden urval för publ'!$B$2:$H$2,0),FALSE))</f>
        <v/>
      </c>
    </row>
    <row r="414" spans="1:14" x14ac:dyDescent="0.35">
      <c r="A414" s="65" t="s">
        <v>187</v>
      </c>
      <c r="B414" s="65" t="s">
        <v>195</v>
      </c>
      <c r="D414" s="60" t="str">
        <f>VLOOKUP(B414,'Miljövärden urval för publ'!$B$2:$V$480,MATCH("ska publiceras:",'Miljövärden urval för publ'!$B$2:$T$2,0),FALSE)</f>
        <v>nej</v>
      </c>
      <c r="E414" s="61">
        <f t="shared" si="18"/>
        <v>317</v>
      </c>
      <c r="H414" s="45">
        <v>412</v>
      </c>
      <c r="I414" s="45" t="str">
        <f t="shared" si="19"/>
        <v/>
      </c>
      <c r="J414" s="45" t="str">
        <f t="shared" si="20"/>
        <v/>
      </c>
      <c r="K414" s="45" t="str">
        <f>IF(ISERROR(VLOOKUP($J414,'Miljövärden urval för publ'!$B$2:$H$490,MATCH(K$3,'Miljövärden urval för publ'!$B$2:$H$2,0),FALSE)),"",VLOOKUP($J414,'Miljövärden urval för publ'!$B$2:$H$490,MATCH(K$3,'Miljövärden urval för publ'!$B$2:$H$2,0),FALSE))</f>
        <v/>
      </c>
      <c r="L414" s="45" t="str">
        <f>IF(ISERROR(VLOOKUP($J414,'Miljövärden urval för publ'!$B$2:$H$490,MATCH(L$3,'Miljövärden urval för publ'!$B$2:$H$2,0),FALSE)),"",VLOOKUP($J414,'Miljövärden urval för publ'!$B$2:$H$490,MATCH(L$3,'Miljövärden urval för publ'!$B$2:$H$2,0),FALSE))</f>
        <v/>
      </c>
      <c r="M414" s="45" t="str">
        <f>IF(ISERROR(VLOOKUP($J414,'Miljövärden urval för publ'!$B$2:$H$490,MATCH(M$3,'Miljövärden urval för publ'!$B$2:$H$2,0),FALSE)),"",VLOOKUP($J414,'Miljövärden urval för publ'!$B$2:$H$490,MATCH(M$3,'Miljövärden urval för publ'!$B$2:$H$2,0),FALSE))</f>
        <v/>
      </c>
      <c r="N414" s="45" t="str">
        <f>IF(ISERROR(VLOOKUP($J414,'Miljövärden urval för publ'!$B$2:$H$490,MATCH(N$3,'Miljövärden urval för publ'!$B$2:$H$2,0),FALSE)),"",VLOOKUP($J414,'Miljövärden urval för publ'!$B$2:$H$490,MATCH(N$3,'Miljövärden urval för publ'!$B$2:$H$2,0),FALSE))</f>
        <v/>
      </c>
    </row>
    <row r="415" spans="1:14" x14ac:dyDescent="0.35">
      <c r="A415" s="65" t="s">
        <v>80</v>
      </c>
      <c r="B415" s="65" t="s">
        <v>125</v>
      </c>
      <c r="D415" s="60" t="str">
        <f>VLOOKUP(B415,'Miljövärden urval för publ'!$B$2:$V$480,MATCH("ska publiceras:",'Miljövärden urval för publ'!$B$2:$T$2,0),FALSE)</f>
        <v>nej</v>
      </c>
      <c r="E415" s="61">
        <f t="shared" si="18"/>
        <v>317</v>
      </c>
      <c r="H415" s="45">
        <v>413</v>
      </c>
      <c r="I415" s="45" t="str">
        <f t="shared" si="19"/>
        <v/>
      </c>
      <c r="J415" s="45" t="str">
        <f t="shared" si="20"/>
        <v/>
      </c>
      <c r="K415" s="45" t="str">
        <f>IF(ISERROR(VLOOKUP($J415,'Miljövärden urval för publ'!$B$2:$H$490,MATCH(K$3,'Miljövärden urval för publ'!$B$2:$H$2,0),FALSE)),"",VLOOKUP($J415,'Miljövärden urval för publ'!$B$2:$H$490,MATCH(K$3,'Miljövärden urval för publ'!$B$2:$H$2,0),FALSE))</f>
        <v/>
      </c>
      <c r="L415" s="45" t="str">
        <f>IF(ISERROR(VLOOKUP($J415,'Miljövärden urval för publ'!$B$2:$H$490,MATCH(L$3,'Miljövärden urval för publ'!$B$2:$H$2,0),FALSE)),"",VLOOKUP($J415,'Miljövärden urval för publ'!$B$2:$H$490,MATCH(L$3,'Miljövärden urval för publ'!$B$2:$H$2,0),FALSE))</f>
        <v/>
      </c>
      <c r="M415" s="45" t="str">
        <f>IF(ISERROR(VLOOKUP($J415,'Miljövärden urval för publ'!$B$2:$H$490,MATCH(M$3,'Miljövärden urval för publ'!$B$2:$H$2,0),FALSE)),"",VLOOKUP($J415,'Miljövärden urval för publ'!$B$2:$H$490,MATCH(M$3,'Miljövärden urval för publ'!$B$2:$H$2,0),FALSE))</f>
        <v/>
      </c>
      <c r="N415" s="45" t="str">
        <f>IF(ISERROR(VLOOKUP($J415,'Miljövärden urval för publ'!$B$2:$H$490,MATCH(N$3,'Miljövärden urval för publ'!$B$2:$H$2,0),FALSE)),"",VLOOKUP($J415,'Miljövärden urval för publ'!$B$2:$H$490,MATCH(N$3,'Miljövärden urval för publ'!$B$2:$H$2,0),FALSE))</f>
        <v/>
      </c>
    </row>
    <row r="416" spans="1:14" x14ac:dyDescent="0.35">
      <c r="A416" s="65" t="s">
        <v>371</v>
      </c>
      <c r="B416" s="65" t="s">
        <v>383</v>
      </c>
      <c r="D416" s="60" t="str">
        <f>VLOOKUP(B416,'Miljövärden urval för publ'!$B$2:$V$480,MATCH("ska publiceras:",'Miljövärden urval för publ'!$B$2:$T$2,0),FALSE)</f>
        <v>ja</v>
      </c>
      <c r="E416" s="61">
        <f t="shared" si="18"/>
        <v>318</v>
      </c>
      <c r="H416" s="45">
        <v>414</v>
      </c>
      <c r="I416" s="45" t="str">
        <f t="shared" si="19"/>
        <v/>
      </c>
      <c r="J416" s="45" t="str">
        <f t="shared" si="20"/>
        <v/>
      </c>
      <c r="K416" s="45" t="str">
        <f>IF(ISERROR(VLOOKUP($J416,'Miljövärden urval för publ'!$B$2:$H$490,MATCH(K$3,'Miljövärden urval för publ'!$B$2:$H$2,0),FALSE)),"",VLOOKUP($J416,'Miljövärden urval för publ'!$B$2:$H$490,MATCH(K$3,'Miljövärden urval för publ'!$B$2:$H$2,0),FALSE))</f>
        <v/>
      </c>
      <c r="L416" s="45" t="str">
        <f>IF(ISERROR(VLOOKUP($J416,'Miljövärden urval för publ'!$B$2:$H$490,MATCH(L$3,'Miljövärden urval för publ'!$B$2:$H$2,0),FALSE)),"",VLOOKUP($J416,'Miljövärden urval för publ'!$B$2:$H$490,MATCH(L$3,'Miljövärden urval för publ'!$B$2:$H$2,0),FALSE))</f>
        <v/>
      </c>
      <c r="M416" s="45" t="str">
        <f>IF(ISERROR(VLOOKUP($J416,'Miljövärden urval för publ'!$B$2:$H$490,MATCH(M$3,'Miljövärden urval för publ'!$B$2:$H$2,0),FALSE)),"",VLOOKUP($J416,'Miljövärden urval för publ'!$B$2:$H$490,MATCH(M$3,'Miljövärden urval för publ'!$B$2:$H$2,0),FALSE))</f>
        <v/>
      </c>
      <c r="N416" s="45" t="str">
        <f>IF(ISERROR(VLOOKUP($J416,'Miljövärden urval för publ'!$B$2:$H$490,MATCH(N$3,'Miljövärden urval för publ'!$B$2:$H$2,0),FALSE)),"",VLOOKUP($J416,'Miljövärden urval för publ'!$B$2:$H$490,MATCH(N$3,'Miljövärden urval för publ'!$B$2:$H$2,0),FALSE))</f>
        <v/>
      </c>
    </row>
    <row r="417" spans="1:14" x14ac:dyDescent="0.35">
      <c r="A417" s="65" t="s">
        <v>514</v>
      </c>
      <c r="B417" s="65" t="s">
        <v>515</v>
      </c>
      <c r="D417" s="60" t="str">
        <f>VLOOKUP(B417,'Miljövärden urval för publ'!$B$2:$V$480,MATCH("ska publiceras:",'Miljövärden urval för publ'!$B$2:$T$2,0),FALSE)</f>
        <v>ja</v>
      </c>
      <c r="E417" s="61">
        <f t="shared" si="18"/>
        <v>319</v>
      </c>
      <c r="H417" s="45">
        <v>415</v>
      </c>
      <c r="I417" s="45" t="str">
        <f t="shared" si="19"/>
        <v/>
      </c>
      <c r="J417" s="45" t="str">
        <f t="shared" si="20"/>
        <v/>
      </c>
      <c r="K417" s="45" t="str">
        <f>IF(ISERROR(VLOOKUP($J417,'Miljövärden urval för publ'!$B$2:$H$490,MATCH(K$3,'Miljövärden urval för publ'!$B$2:$H$2,0),FALSE)),"",VLOOKUP($J417,'Miljövärden urval för publ'!$B$2:$H$490,MATCH(K$3,'Miljövärden urval för publ'!$B$2:$H$2,0),FALSE))</f>
        <v/>
      </c>
      <c r="L417" s="45" t="str">
        <f>IF(ISERROR(VLOOKUP($J417,'Miljövärden urval för publ'!$B$2:$H$490,MATCH(L$3,'Miljövärden urval för publ'!$B$2:$H$2,0),FALSE)),"",VLOOKUP($J417,'Miljövärden urval för publ'!$B$2:$H$490,MATCH(L$3,'Miljövärden urval för publ'!$B$2:$H$2,0),FALSE))</f>
        <v/>
      </c>
      <c r="M417" s="45" t="str">
        <f>IF(ISERROR(VLOOKUP($J417,'Miljövärden urval för publ'!$B$2:$H$490,MATCH(M$3,'Miljövärden urval för publ'!$B$2:$H$2,0),FALSE)),"",VLOOKUP($J417,'Miljövärden urval för publ'!$B$2:$H$490,MATCH(M$3,'Miljövärden urval för publ'!$B$2:$H$2,0),FALSE))</f>
        <v/>
      </c>
      <c r="N417" s="45" t="str">
        <f>IF(ISERROR(VLOOKUP($J417,'Miljövärden urval för publ'!$B$2:$H$490,MATCH(N$3,'Miljövärden urval för publ'!$B$2:$H$2,0),FALSE)),"",VLOOKUP($J417,'Miljövärden urval för publ'!$B$2:$H$490,MATCH(N$3,'Miljövärden urval för publ'!$B$2:$H$2,0),FALSE))</f>
        <v/>
      </c>
    </row>
    <row r="418" spans="1:14" x14ac:dyDescent="0.35">
      <c r="A418" s="65" t="s">
        <v>516</v>
      </c>
      <c r="B418" s="65" t="s">
        <v>519</v>
      </c>
      <c r="D418" s="60" t="str">
        <f>VLOOKUP(B418,'Miljövärden urval för publ'!$B$2:$V$480,MATCH("ska publiceras:",'Miljövärden urval för publ'!$B$2:$T$2,0),FALSE)</f>
        <v>ja</v>
      </c>
      <c r="E418" s="61">
        <f t="shared" si="18"/>
        <v>320</v>
      </c>
      <c r="H418" s="45">
        <v>416</v>
      </c>
      <c r="I418" s="45" t="str">
        <f t="shared" si="19"/>
        <v/>
      </c>
      <c r="J418" s="45" t="str">
        <f t="shared" si="20"/>
        <v/>
      </c>
      <c r="K418" s="45" t="str">
        <f>IF(ISERROR(VLOOKUP($J418,'Miljövärden urval för publ'!$B$2:$H$490,MATCH(K$3,'Miljövärden urval för publ'!$B$2:$H$2,0),FALSE)),"",VLOOKUP($J418,'Miljövärden urval för publ'!$B$2:$H$490,MATCH(K$3,'Miljövärden urval för publ'!$B$2:$H$2,0),FALSE))</f>
        <v/>
      </c>
      <c r="L418" s="45" t="str">
        <f>IF(ISERROR(VLOOKUP($J418,'Miljövärden urval för publ'!$B$2:$H$490,MATCH(L$3,'Miljövärden urval för publ'!$B$2:$H$2,0),FALSE)),"",VLOOKUP($J418,'Miljövärden urval för publ'!$B$2:$H$490,MATCH(L$3,'Miljövärden urval för publ'!$B$2:$H$2,0),FALSE))</f>
        <v/>
      </c>
      <c r="M418" s="45" t="str">
        <f>IF(ISERROR(VLOOKUP($J418,'Miljövärden urval för publ'!$B$2:$H$490,MATCH(M$3,'Miljövärden urval för publ'!$B$2:$H$2,0),FALSE)),"",VLOOKUP($J418,'Miljövärden urval för publ'!$B$2:$H$490,MATCH(M$3,'Miljövärden urval för publ'!$B$2:$H$2,0),FALSE))</f>
        <v/>
      </c>
      <c r="N418" s="45" t="str">
        <f>IF(ISERROR(VLOOKUP($J418,'Miljövärden urval för publ'!$B$2:$H$490,MATCH(N$3,'Miljövärden urval för publ'!$B$2:$H$2,0),FALSE)),"",VLOOKUP($J418,'Miljövärden urval för publ'!$B$2:$H$490,MATCH(N$3,'Miljövärden urval för publ'!$B$2:$H$2,0),FALSE))</f>
        <v/>
      </c>
    </row>
    <row r="419" spans="1:14" x14ac:dyDescent="0.35">
      <c r="A419" s="65" t="s">
        <v>80</v>
      </c>
      <c r="B419" s="65" t="s">
        <v>126</v>
      </c>
      <c r="D419" s="60" t="str">
        <f>VLOOKUP(B419,'Miljövärden urval för publ'!$B$2:$V$480,MATCH("ska publiceras:",'Miljövärden urval för publ'!$B$2:$T$2,0),FALSE)</f>
        <v>nej</v>
      </c>
      <c r="E419" s="61">
        <f t="shared" si="18"/>
        <v>320</v>
      </c>
      <c r="H419" s="45">
        <v>417</v>
      </c>
      <c r="I419" s="45" t="str">
        <f t="shared" si="19"/>
        <v/>
      </c>
      <c r="J419" s="45" t="str">
        <f t="shared" si="20"/>
        <v/>
      </c>
      <c r="K419" s="45" t="str">
        <f>IF(ISERROR(VLOOKUP($J419,'Miljövärden urval för publ'!$B$2:$H$490,MATCH(K$3,'Miljövärden urval för publ'!$B$2:$H$2,0),FALSE)),"",VLOOKUP($J419,'Miljövärden urval för publ'!$B$2:$H$490,MATCH(K$3,'Miljövärden urval för publ'!$B$2:$H$2,0),FALSE))</f>
        <v/>
      </c>
      <c r="L419" s="45" t="str">
        <f>IF(ISERROR(VLOOKUP($J419,'Miljövärden urval för publ'!$B$2:$H$490,MATCH(L$3,'Miljövärden urval för publ'!$B$2:$H$2,0),FALSE)),"",VLOOKUP($J419,'Miljövärden urval för publ'!$B$2:$H$490,MATCH(L$3,'Miljövärden urval för publ'!$B$2:$H$2,0),FALSE))</f>
        <v/>
      </c>
      <c r="M419" s="45" t="str">
        <f>IF(ISERROR(VLOOKUP($J419,'Miljövärden urval för publ'!$B$2:$H$490,MATCH(M$3,'Miljövärden urval för publ'!$B$2:$H$2,0),FALSE)),"",VLOOKUP($J419,'Miljövärden urval för publ'!$B$2:$H$490,MATCH(M$3,'Miljövärden urval för publ'!$B$2:$H$2,0),FALSE))</f>
        <v/>
      </c>
      <c r="N419" s="45" t="str">
        <f>IF(ISERROR(VLOOKUP($J419,'Miljövärden urval för publ'!$B$2:$H$490,MATCH(N$3,'Miljövärden urval för publ'!$B$2:$H$2,0),FALSE)),"",VLOOKUP($J419,'Miljövärden urval för publ'!$B$2:$H$490,MATCH(N$3,'Miljövärden urval för publ'!$B$2:$H$2,0),FALSE))</f>
        <v/>
      </c>
    </row>
    <row r="420" spans="1:14" x14ac:dyDescent="0.35">
      <c r="A420" s="65" t="s">
        <v>516</v>
      </c>
      <c r="B420" s="65" t="s">
        <v>520</v>
      </c>
      <c r="D420" s="60" t="str">
        <f>VLOOKUP(B420,'Miljövärden urval för publ'!$B$2:$V$480,MATCH("ska publiceras:",'Miljövärden urval för publ'!$B$2:$T$2,0),FALSE)</f>
        <v>ja</v>
      </c>
      <c r="E420" s="61">
        <f t="shared" si="18"/>
        <v>321</v>
      </c>
      <c r="H420" s="45">
        <v>418</v>
      </c>
      <c r="I420" s="45" t="str">
        <f t="shared" si="19"/>
        <v/>
      </c>
      <c r="J420" s="45" t="str">
        <f t="shared" si="20"/>
        <v/>
      </c>
      <c r="K420" s="45" t="str">
        <f>IF(ISERROR(VLOOKUP($J420,'Miljövärden urval för publ'!$B$2:$H$490,MATCH(K$3,'Miljövärden urval för publ'!$B$2:$H$2,0),FALSE)),"",VLOOKUP($J420,'Miljövärden urval för publ'!$B$2:$H$490,MATCH(K$3,'Miljövärden urval för publ'!$B$2:$H$2,0),FALSE))</f>
        <v/>
      </c>
      <c r="L420" s="45" t="str">
        <f>IF(ISERROR(VLOOKUP($J420,'Miljövärden urval för publ'!$B$2:$H$490,MATCH(L$3,'Miljövärden urval för publ'!$B$2:$H$2,0),FALSE)),"",VLOOKUP($J420,'Miljövärden urval för publ'!$B$2:$H$490,MATCH(L$3,'Miljövärden urval för publ'!$B$2:$H$2,0),FALSE))</f>
        <v/>
      </c>
      <c r="M420" s="45" t="str">
        <f>IF(ISERROR(VLOOKUP($J420,'Miljövärden urval för publ'!$B$2:$H$490,MATCH(M$3,'Miljövärden urval för publ'!$B$2:$H$2,0),FALSE)),"",VLOOKUP($J420,'Miljövärden urval för publ'!$B$2:$H$490,MATCH(M$3,'Miljövärden urval för publ'!$B$2:$H$2,0),FALSE))</f>
        <v/>
      </c>
      <c r="N420" s="45" t="str">
        <f>IF(ISERROR(VLOOKUP($J420,'Miljövärden urval för publ'!$B$2:$H$490,MATCH(N$3,'Miljövärden urval för publ'!$B$2:$H$2,0),FALSE)),"",VLOOKUP($J420,'Miljövärden urval för publ'!$B$2:$H$490,MATCH(N$3,'Miljövärden urval för publ'!$B$2:$H$2,0),FALSE))</f>
        <v/>
      </c>
    </row>
    <row r="421" spans="1:14" x14ac:dyDescent="0.35">
      <c r="A421" s="65" t="s">
        <v>305</v>
      </c>
      <c r="B421" s="65" t="s">
        <v>309</v>
      </c>
      <c r="D421" s="60" t="str">
        <f>VLOOKUP(B421,'Miljövärden urval för publ'!$B$2:$V$480,MATCH("ska publiceras:",'Miljövärden urval för publ'!$B$2:$T$2,0),FALSE)</f>
        <v>ja</v>
      </c>
      <c r="E421" s="61">
        <f t="shared" si="18"/>
        <v>322</v>
      </c>
      <c r="H421" s="45">
        <v>419</v>
      </c>
      <c r="I421" s="45" t="str">
        <f t="shared" si="19"/>
        <v/>
      </c>
      <c r="J421" s="45" t="str">
        <f t="shared" si="20"/>
        <v/>
      </c>
      <c r="K421" s="45" t="str">
        <f>IF(ISERROR(VLOOKUP($J421,'Miljövärden urval för publ'!$B$2:$H$490,MATCH(K$3,'Miljövärden urval för publ'!$B$2:$H$2,0),FALSE)),"",VLOOKUP($J421,'Miljövärden urval för publ'!$B$2:$H$490,MATCH(K$3,'Miljövärden urval för publ'!$B$2:$H$2,0),FALSE))</f>
        <v/>
      </c>
      <c r="L421" s="45" t="str">
        <f>IF(ISERROR(VLOOKUP($J421,'Miljövärden urval för publ'!$B$2:$H$490,MATCH(L$3,'Miljövärden urval för publ'!$B$2:$H$2,0),FALSE)),"",VLOOKUP($J421,'Miljövärden urval för publ'!$B$2:$H$490,MATCH(L$3,'Miljövärden urval för publ'!$B$2:$H$2,0),FALSE))</f>
        <v/>
      </c>
      <c r="M421" s="45" t="str">
        <f>IF(ISERROR(VLOOKUP($J421,'Miljövärden urval för publ'!$B$2:$H$490,MATCH(M$3,'Miljövärden urval för publ'!$B$2:$H$2,0),FALSE)),"",VLOOKUP($J421,'Miljövärden urval för publ'!$B$2:$H$490,MATCH(M$3,'Miljövärden urval för publ'!$B$2:$H$2,0),FALSE))</f>
        <v/>
      </c>
      <c r="N421" s="45" t="str">
        <f>IF(ISERROR(VLOOKUP($J421,'Miljövärden urval för publ'!$B$2:$H$490,MATCH(N$3,'Miljövärden urval för publ'!$B$2:$H$2,0),FALSE)),"",VLOOKUP($J421,'Miljövärden urval för publ'!$B$2:$H$490,MATCH(N$3,'Miljövärden urval för publ'!$B$2:$H$2,0),FALSE))</f>
        <v/>
      </c>
    </row>
    <row r="422" spans="1:14" x14ac:dyDescent="0.35">
      <c r="A422" s="65" t="s">
        <v>596</v>
      </c>
      <c r="B422" s="65" t="s">
        <v>599</v>
      </c>
      <c r="D422" s="60" t="str">
        <f>VLOOKUP(B422,'Miljövärden urval för publ'!$B$2:$V$480,MATCH("ska publiceras:",'Miljövärden urval för publ'!$B$2:$T$2,0),FALSE)</f>
        <v>ja</v>
      </c>
      <c r="E422" s="61">
        <f t="shared" si="18"/>
        <v>323</v>
      </c>
      <c r="H422" s="45">
        <v>420</v>
      </c>
      <c r="I422" s="45" t="str">
        <f t="shared" si="19"/>
        <v/>
      </c>
      <c r="J422" s="45" t="str">
        <f t="shared" si="20"/>
        <v/>
      </c>
      <c r="K422" s="45" t="str">
        <f>IF(ISERROR(VLOOKUP($J422,'Miljövärden urval för publ'!$B$2:$H$490,MATCH(K$3,'Miljövärden urval för publ'!$B$2:$H$2,0),FALSE)),"",VLOOKUP($J422,'Miljövärden urval för publ'!$B$2:$H$490,MATCH(K$3,'Miljövärden urval för publ'!$B$2:$H$2,0),FALSE))</f>
        <v/>
      </c>
      <c r="L422" s="45" t="str">
        <f>IF(ISERROR(VLOOKUP($J422,'Miljövärden urval för publ'!$B$2:$H$490,MATCH(L$3,'Miljövärden urval för publ'!$B$2:$H$2,0),FALSE)),"",VLOOKUP($J422,'Miljövärden urval för publ'!$B$2:$H$490,MATCH(L$3,'Miljövärden urval för publ'!$B$2:$H$2,0),FALSE))</f>
        <v/>
      </c>
      <c r="M422" s="45" t="str">
        <f>IF(ISERROR(VLOOKUP($J422,'Miljövärden urval för publ'!$B$2:$H$490,MATCH(M$3,'Miljövärden urval för publ'!$B$2:$H$2,0),FALSE)),"",VLOOKUP($J422,'Miljövärden urval för publ'!$B$2:$H$490,MATCH(M$3,'Miljövärden urval för publ'!$B$2:$H$2,0),FALSE))</f>
        <v/>
      </c>
      <c r="N422" s="45" t="str">
        <f>IF(ISERROR(VLOOKUP($J422,'Miljövärden urval för publ'!$B$2:$H$490,MATCH(N$3,'Miljövärden urval för publ'!$B$2:$H$2,0),FALSE)),"",VLOOKUP($J422,'Miljövärden urval för publ'!$B$2:$H$490,MATCH(N$3,'Miljövärden urval för publ'!$B$2:$H$2,0),FALSE))</f>
        <v/>
      </c>
    </row>
    <row r="423" spans="1:14" x14ac:dyDescent="0.35">
      <c r="A423" s="65" t="s">
        <v>171</v>
      </c>
      <c r="B423" s="65" t="s">
        <v>174</v>
      </c>
      <c r="D423" s="60" t="str">
        <f>VLOOKUP(B423,'Miljövärden urval för publ'!$B$2:$V$480,MATCH("ska publiceras:",'Miljövärden urval för publ'!$B$2:$T$2,0),FALSE)</f>
        <v>ja</v>
      </c>
      <c r="E423" s="61">
        <f t="shared" si="18"/>
        <v>324</v>
      </c>
      <c r="H423" s="45">
        <v>421</v>
      </c>
      <c r="I423" s="45" t="str">
        <f t="shared" si="19"/>
        <v/>
      </c>
      <c r="J423" s="45" t="str">
        <f t="shared" si="20"/>
        <v/>
      </c>
      <c r="K423" s="45" t="str">
        <f>IF(ISERROR(VLOOKUP($J423,'Miljövärden urval för publ'!$B$2:$H$490,MATCH(K$3,'Miljövärden urval för publ'!$B$2:$H$2,0),FALSE)),"",VLOOKUP($J423,'Miljövärden urval för publ'!$B$2:$H$490,MATCH(K$3,'Miljövärden urval för publ'!$B$2:$H$2,0),FALSE))</f>
        <v/>
      </c>
      <c r="L423" s="45" t="str">
        <f>IF(ISERROR(VLOOKUP($J423,'Miljövärden urval för publ'!$B$2:$H$490,MATCH(L$3,'Miljövärden urval för publ'!$B$2:$H$2,0),FALSE)),"",VLOOKUP($J423,'Miljövärden urval för publ'!$B$2:$H$490,MATCH(L$3,'Miljövärden urval för publ'!$B$2:$H$2,0),FALSE))</f>
        <v/>
      </c>
      <c r="M423" s="45" t="str">
        <f>IF(ISERROR(VLOOKUP($J423,'Miljövärden urval för publ'!$B$2:$H$490,MATCH(M$3,'Miljövärden urval för publ'!$B$2:$H$2,0),FALSE)),"",VLOOKUP($J423,'Miljövärden urval för publ'!$B$2:$H$490,MATCH(M$3,'Miljövärden urval för publ'!$B$2:$H$2,0),FALSE))</f>
        <v/>
      </c>
      <c r="N423" s="45" t="str">
        <f>IF(ISERROR(VLOOKUP($J423,'Miljövärden urval för publ'!$B$2:$H$490,MATCH(N$3,'Miljövärden urval för publ'!$B$2:$H$2,0),FALSE)),"",VLOOKUP($J423,'Miljövärden urval för publ'!$B$2:$H$490,MATCH(N$3,'Miljövärden urval för publ'!$B$2:$H$2,0),FALSE))</f>
        <v/>
      </c>
    </row>
    <row r="424" spans="1:14" x14ac:dyDescent="0.35">
      <c r="A424" s="65" t="s">
        <v>536</v>
      </c>
      <c r="B424" s="65" t="s">
        <v>539</v>
      </c>
      <c r="D424" s="60" t="str">
        <f>VLOOKUP(B424,'Miljövärden urval för publ'!$B$2:$V$480,MATCH("ska publiceras:",'Miljövärden urval för publ'!$B$2:$T$2,0),FALSE)</f>
        <v>ja</v>
      </c>
      <c r="E424" s="61">
        <f t="shared" si="18"/>
        <v>325</v>
      </c>
      <c r="H424" s="45">
        <v>422</v>
      </c>
      <c r="I424" s="45" t="str">
        <f t="shared" si="19"/>
        <v/>
      </c>
      <c r="J424" s="45" t="str">
        <f t="shared" si="20"/>
        <v/>
      </c>
      <c r="K424" s="45" t="str">
        <f>IF(ISERROR(VLOOKUP($J424,'Miljövärden urval för publ'!$B$2:$H$490,MATCH(K$3,'Miljövärden urval för publ'!$B$2:$H$2,0),FALSE)),"",VLOOKUP($J424,'Miljövärden urval för publ'!$B$2:$H$490,MATCH(K$3,'Miljövärden urval för publ'!$B$2:$H$2,0),FALSE))</f>
        <v/>
      </c>
      <c r="L424" s="45" t="str">
        <f>IF(ISERROR(VLOOKUP($J424,'Miljövärden urval för publ'!$B$2:$H$490,MATCH(L$3,'Miljövärden urval för publ'!$B$2:$H$2,0),FALSE)),"",VLOOKUP($J424,'Miljövärden urval för publ'!$B$2:$H$490,MATCH(L$3,'Miljövärden urval för publ'!$B$2:$H$2,0),FALSE))</f>
        <v/>
      </c>
      <c r="M424" s="45" t="str">
        <f>IF(ISERROR(VLOOKUP($J424,'Miljövärden urval för publ'!$B$2:$H$490,MATCH(M$3,'Miljövärden urval för publ'!$B$2:$H$2,0),FALSE)),"",VLOOKUP($J424,'Miljövärden urval för publ'!$B$2:$H$490,MATCH(M$3,'Miljövärden urval för publ'!$B$2:$H$2,0),FALSE))</f>
        <v/>
      </c>
      <c r="N424" s="45" t="str">
        <f>IF(ISERROR(VLOOKUP($J424,'Miljövärden urval för publ'!$B$2:$H$490,MATCH(N$3,'Miljövärden urval för publ'!$B$2:$H$2,0),FALSE)),"",VLOOKUP($J424,'Miljövärden urval för publ'!$B$2:$H$490,MATCH(N$3,'Miljövärden urval för publ'!$B$2:$H$2,0),FALSE))</f>
        <v/>
      </c>
    </row>
    <row r="425" spans="1:14" x14ac:dyDescent="0.35">
      <c r="A425" s="65" t="s">
        <v>80</v>
      </c>
      <c r="B425" s="65" t="s">
        <v>127</v>
      </c>
      <c r="D425" s="60" t="str">
        <f>VLOOKUP(B425,'Miljövärden urval för publ'!$B$2:$V$480,MATCH("ska publiceras:",'Miljövärden urval för publ'!$B$2:$T$2,0),FALSE)</f>
        <v>nej</v>
      </c>
      <c r="E425" s="61">
        <f t="shared" si="18"/>
        <v>325</v>
      </c>
      <c r="H425" s="45">
        <v>423</v>
      </c>
      <c r="I425" s="45" t="str">
        <f t="shared" si="19"/>
        <v/>
      </c>
      <c r="J425" s="45" t="str">
        <f t="shared" si="20"/>
        <v/>
      </c>
      <c r="K425" s="45" t="str">
        <f>IF(ISERROR(VLOOKUP($J425,'Miljövärden urval för publ'!$B$2:$H$490,MATCH(K$3,'Miljövärden urval för publ'!$B$2:$H$2,0),FALSE)),"",VLOOKUP($J425,'Miljövärden urval för publ'!$B$2:$H$490,MATCH(K$3,'Miljövärden urval för publ'!$B$2:$H$2,0),FALSE))</f>
        <v/>
      </c>
      <c r="L425" s="45" t="str">
        <f>IF(ISERROR(VLOOKUP($J425,'Miljövärden urval för publ'!$B$2:$H$490,MATCH(L$3,'Miljövärden urval för publ'!$B$2:$H$2,0),FALSE)),"",VLOOKUP($J425,'Miljövärden urval för publ'!$B$2:$H$490,MATCH(L$3,'Miljövärden urval för publ'!$B$2:$H$2,0),FALSE))</f>
        <v/>
      </c>
      <c r="M425" s="45" t="str">
        <f>IF(ISERROR(VLOOKUP($J425,'Miljövärden urval för publ'!$B$2:$H$490,MATCH(M$3,'Miljövärden urval för publ'!$B$2:$H$2,0),FALSE)),"",VLOOKUP($J425,'Miljövärden urval för publ'!$B$2:$H$490,MATCH(M$3,'Miljövärden urval för publ'!$B$2:$H$2,0),FALSE))</f>
        <v/>
      </c>
      <c r="N425" s="45" t="str">
        <f>IF(ISERROR(VLOOKUP($J425,'Miljövärden urval för publ'!$B$2:$H$490,MATCH(N$3,'Miljövärden urval för publ'!$B$2:$H$2,0),FALSE)),"",VLOOKUP($J425,'Miljövärden urval för publ'!$B$2:$H$490,MATCH(N$3,'Miljövärden urval för publ'!$B$2:$H$2,0),FALSE))</f>
        <v/>
      </c>
    </row>
    <row r="426" spans="1:14" x14ac:dyDescent="0.35">
      <c r="A426" s="65" t="s">
        <v>540</v>
      </c>
      <c r="B426" s="65" t="s">
        <v>545</v>
      </c>
      <c r="D426" s="60" t="str">
        <f>VLOOKUP(B426,'Miljövärden urval för publ'!$B$2:$V$480,MATCH("ska publiceras:",'Miljövärden urval för publ'!$B$2:$T$2,0),FALSE)</f>
        <v>ja</v>
      </c>
      <c r="E426" s="61">
        <f t="shared" si="18"/>
        <v>326</v>
      </c>
      <c r="H426" s="45">
        <v>424</v>
      </c>
      <c r="I426" s="45" t="str">
        <f t="shared" si="19"/>
        <v/>
      </c>
      <c r="J426" s="45" t="str">
        <f t="shared" si="20"/>
        <v/>
      </c>
      <c r="K426" s="45" t="str">
        <f>IF(ISERROR(VLOOKUP($J426,'Miljövärden urval för publ'!$B$2:$H$490,MATCH(K$3,'Miljövärden urval för publ'!$B$2:$H$2,0),FALSE)),"",VLOOKUP($J426,'Miljövärden urval för publ'!$B$2:$H$490,MATCH(K$3,'Miljövärden urval för publ'!$B$2:$H$2,0),FALSE))</f>
        <v/>
      </c>
      <c r="L426" s="45" t="str">
        <f>IF(ISERROR(VLOOKUP($J426,'Miljövärden urval för publ'!$B$2:$H$490,MATCH(L$3,'Miljövärden urval för publ'!$B$2:$H$2,0),FALSE)),"",VLOOKUP($J426,'Miljövärden urval för publ'!$B$2:$H$490,MATCH(L$3,'Miljövärden urval för publ'!$B$2:$H$2,0),FALSE))</f>
        <v/>
      </c>
      <c r="M426" s="45" t="str">
        <f>IF(ISERROR(VLOOKUP($J426,'Miljövärden urval för publ'!$B$2:$H$490,MATCH(M$3,'Miljövärden urval för publ'!$B$2:$H$2,0),FALSE)),"",VLOOKUP($J426,'Miljövärden urval för publ'!$B$2:$H$490,MATCH(M$3,'Miljövärden urval för publ'!$B$2:$H$2,0),FALSE))</f>
        <v/>
      </c>
      <c r="N426" s="45" t="str">
        <f>IF(ISERROR(VLOOKUP($J426,'Miljövärden urval för publ'!$B$2:$H$490,MATCH(N$3,'Miljövärden urval för publ'!$B$2:$H$2,0),FALSE)),"",VLOOKUP($J426,'Miljövärden urval för publ'!$B$2:$H$490,MATCH(N$3,'Miljövärden urval för publ'!$B$2:$H$2,0),FALSE))</f>
        <v/>
      </c>
    </row>
    <row r="427" spans="1:14" x14ac:dyDescent="0.35">
      <c r="A427" s="65" t="s">
        <v>403</v>
      </c>
      <c r="B427" s="65" t="s">
        <v>420</v>
      </c>
      <c r="D427" s="60" t="str">
        <f>VLOOKUP(B427,'Miljövärden urval för publ'!$B$2:$V$480,MATCH("ska publiceras:",'Miljövärden urval för publ'!$B$2:$T$2,0),FALSE)</f>
        <v>ja</v>
      </c>
      <c r="E427" s="61">
        <f t="shared" si="18"/>
        <v>327</v>
      </c>
      <c r="H427" s="45">
        <v>425</v>
      </c>
      <c r="I427" s="45" t="str">
        <f t="shared" si="19"/>
        <v/>
      </c>
      <c r="J427" s="45" t="str">
        <f t="shared" si="20"/>
        <v/>
      </c>
      <c r="K427" s="45" t="str">
        <f>IF(ISERROR(VLOOKUP($J427,'Miljövärden urval för publ'!$B$2:$H$490,MATCH(K$3,'Miljövärden urval för publ'!$B$2:$H$2,0),FALSE)),"",VLOOKUP($J427,'Miljövärden urval för publ'!$B$2:$H$490,MATCH(K$3,'Miljövärden urval för publ'!$B$2:$H$2,0),FALSE))</f>
        <v/>
      </c>
      <c r="L427" s="45" t="str">
        <f>IF(ISERROR(VLOOKUP($J427,'Miljövärden urval för publ'!$B$2:$H$490,MATCH(L$3,'Miljövärden urval för publ'!$B$2:$H$2,0),FALSE)),"",VLOOKUP($J427,'Miljövärden urval för publ'!$B$2:$H$490,MATCH(L$3,'Miljövärden urval för publ'!$B$2:$H$2,0),FALSE))</f>
        <v/>
      </c>
      <c r="M427" s="45" t="str">
        <f>IF(ISERROR(VLOOKUP($J427,'Miljövärden urval för publ'!$B$2:$H$490,MATCH(M$3,'Miljövärden urval för publ'!$B$2:$H$2,0),FALSE)),"",VLOOKUP($J427,'Miljövärden urval för publ'!$B$2:$H$490,MATCH(M$3,'Miljövärden urval för publ'!$B$2:$H$2,0),FALSE))</f>
        <v/>
      </c>
      <c r="N427" s="45" t="str">
        <f>IF(ISERROR(VLOOKUP($J427,'Miljövärden urval för publ'!$B$2:$H$490,MATCH(N$3,'Miljövärden urval för publ'!$B$2:$H$2,0),FALSE)),"",VLOOKUP($J427,'Miljövärden urval för publ'!$B$2:$H$490,MATCH(N$3,'Miljövärden urval för publ'!$B$2:$H$2,0),FALSE))</f>
        <v/>
      </c>
    </row>
    <row r="428" spans="1:14" x14ac:dyDescent="0.35">
      <c r="A428" s="65" t="s">
        <v>371</v>
      </c>
      <c r="B428" s="65" t="s">
        <v>384</v>
      </c>
      <c r="D428" s="60" t="str">
        <f>VLOOKUP(B428,'Miljövärden urval för publ'!$B$2:$V$480,MATCH("ska publiceras:",'Miljövärden urval för publ'!$B$2:$T$2,0),FALSE)</f>
        <v>ja</v>
      </c>
      <c r="E428" s="61">
        <f t="shared" si="18"/>
        <v>328</v>
      </c>
      <c r="H428" s="45">
        <v>426</v>
      </c>
      <c r="I428" s="45" t="str">
        <f t="shared" si="19"/>
        <v/>
      </c>
      <c r="J428" s="45" t="str">
        <f t="shared" si="20"/>
        <v/>
      </c>
      <c r="K428" s="45" t="str">
        <f>IF(ISERROR(VLOOKUP($J428,'Miljövärden urval för publ'!$B$2:$H$490,MATCH(K$3,'Miljövärden urval för publ'!$B$2:$H$2,0),FALSE)),"",VLOOKUP($J428,'Miljövärden urval för publ'!$B$2:$H$490,MATCH(K$3,'Miljövärden urval för publ'!$B$2:$H$2,0),FALSE))</f>
        <v/>
      </c>
      <c r="L428" s="45" t="str">
        <f>IF(ISERROR(VLOOKUP($J428,'Miljövärden urval för publ'!$B$2:$H$490,MATCH(L$3,'Miljövärden urval för publ'!$B$2:$H$2,0),FALSE)),"",VLOOKUP($J428,'Miljövärden urval för publ'!$B$2:$H$490,MATCH(L$3,'Miljövärden urval för publ'!$B$2:$H$2,0),FALSE))</f>
        <v/>
      </c>
      <c r="M428" s="45" t="str">
        <f>IF(ISERROR(VLOOKUP($J428,'Miljövärden urval för publ'!$B$2:$H$490,MATCH(M$3,'Miljövärden urval för publ'!$B$2:$H$2,0),FALSE)),"",VLOOKUP($J428,'Miljövärden urval för publ'!$B$2:$H$490,MATCH(M$3,'Miljövärden urval för publ'!$B$2:$H$2,0),FALSE))</f>
        <v/>
      </c>
      <c r="N428" s="45" t="str">
        <f>IF(ISERROR(VLOOKUP($J428,'Miljövärden urval för publ'!$B$2:$H$490,MATCH(N$3,'Miljövärden urval för publ'!$B$2:$H$2,0),FALSE)),"",VLOOKUP($J428,'Miljövärden urval för publ'!$B$2:$H$490,MATCH(N$3,'Miljövärden urval för publ'!$B$2:$H$2,0),FALSE))</f>
        <v/>
      </c>
    </row>
    <row r="429" spans="1:14" x14ac:dyDescent="0.35">
      <c r="A429" s="65" t="s">
        <v>453</v>
      </c>
      <c r="B429" s="65" t="s">
        <v>456</v>
      </c>
      <c r="D429" s="60" t="str">
        <f>VLOOKUP(B429,'Miljövärden urval för publ'!$B$2:$V$480,MATCH("ska publiceras:",'Miljövärden urval för publ'!$B$2:$T$2,0),FALSE)</f>
        <v>ja</v>
      </c>
      <c r="E429" s="61">
        <f t="shared" si="18"/>
        <v>329</v>
      </c>
      <c r="H429" s="45">
        <v>427</v>
      </c>
      <c r="I429" s="45" t="str">
        <f t="shared" si="19"/>
        <v/>
      </c>
      <c r="J429" s="45" t="str">
        <f t="shared" si="20"/>
        <v/>
      </c>
      <c r="K429" s="45" t="str">
        <f>IF(ISERROR(VLOOKUP($J429,'Miljövärden urval för publ'!$B$2:$H$490,MATCH(K$3,'Miljövärden urval för publ'!$B$2:$H$2,0),FALSE)),"",VLOOKUP($J429,'Miljövärden urval för publ'!$B$2:$H$490,MATCH(K$3,'Miljövärden urval för publ'!$B$2:$H$2,0),FALSE))</f>
        <v/>
      </c>
      <c r="L429" s="45" t="str">
        <f>IF(ISERROR(VLOOKUP($J429,'Miljövärden urval för publ'!$B$2:$H$490,MATCH(L$3,'Miljövärden urval för publ'!$B$2:$H$2,0),FALSE)),"",VLOOKUP($J429,'Miljövärden urval för publ'!$B$2:$H$490,MATCH(L$3,'Miljövärden urval för publ'!$B$2:$H$2,0),FALSE))</f>
        <v/>
      </c>
      <c r="M429" s="45" t="str">
        <f>IF(ISERROR(VLOOKUP($J429,'Miljövärden urval för publ'!$B$2:$H$490,MATCH(M$3,'Miljövärden urval för publ'!$B$2:$H$2,0),FALSE)),"",VLOOKUP($J429,'Miljövärden urval för publ'!$B$2:$H$490,MATCH(M$3,'Miljövärden urval för publ'!$B$2:$H$2,0),FALSE))</f>
        <v/>
      </c>
      <c r="N429" s="45" t="str">
        <f>IF(ISERROR(VLOOKUP($J429,'Miljövärden urval för publ'!$B$2:$H$490,MATCH(N$3,'Miljövärden urval för publ'!$B$2:$H$2,0),FALSE)),"",VLOOKUP($J429,'Miljövärden urval för publ'!$B$2:$H$490,MATCH(N$3,'Miljövärden urval för publ'!$B$2:$H$2,0),FALSE))</f>
        <v/>
      </c>
    </row>
    <row r="430" spans="1:14" x14ac:dyDescent="0.35">
      <c r="A430" s="65" t="s">
        <v>201</v>
      </c>
      <c r="B430" s="65" t="s">
        <v>205</v>
      </c>
      <c r="D430" s="60" t="str">
        <f>VLOOKUP(B430,'Miljövärden urval för publ'!$B$2:$V$480,MATCH("ska publiceras:",'Miljövärden urval för publ'!$B$2:$T$2,0),FALSE)</f>
        <v>ja</v>
      </c>
      <c r="E430" s="61">
        <f t="shared" si="18"/>
        <v>330</v>
      </c>
      <c r="H430" s="45">
        <v>428</v>
      </c>
      <c r="I430" s="45" t="str">
        <f t="shared" si="19"/>
        <v/>
      </c>
      <c r="J430" s="45" t="str">
        <f t="shared" si="20"/>
        <v/>
      </c>
      <c r="K430" s="45" t="str">
        <f>IF(ISERROR(VLOOKUP($J430,'Miljövärden urval för publ'!$B$2:$H$490,MATCH(K$3,'Miljövärden urval för publ'!$B$2:$H$2,0),FALSE)),"",VLOOKUP($J430,'Miljövärden urval för publ'!$B$2:$H$490,MATCH(K$3,'Miljövärden urval för publ'!$B$2:$H$2,0),FALSE))</f>
        <v/>
      </c>
      <c r="L430" s="45" t="str">
        <f>IF(ISERROR(VLOOKUP($J430,'Miljövärden urval för publ'!$B$2:$H$490,MATCH(L$3,'Miljövärden urval för publ'!$B$2:$H$2,0),FALSE)),"",VLOOKUP($J430,'Miljövärden urval för publ'!$B$2:$H$490,MATCH(L$3,'Miljövärden urval för publ'!$B$2:$H$2,0),FALSE))</f>
        <v/>
      </c>
      <c r="M430" s="45" t="str">
        <f>IF(ISERROR(VLOOKUP($J430,'Miljövärden urval för publ'!$B$2:$H$490,MATCH(M$3,'Miljövärden urval för publ'!$B$2:$H$2,0),FALSE)),"",VLOOKUP($J430,'Miljövärden urval för publ'!$B$2:$H$490,MATCH(M$3,'Miljövärden urval för publ'!$B$2:$H$2,0),FALSE))</f>
        <v/>
      </c>
      <c r="N430" s="45" t="str">
        <f>IF(ISERROR(VLOOKUP($J430,'Miljövärden urval för publ'!$B$2:$H$490,MATCH(N$3,'Miljövärden urval för publ'!$B$2:$H$2,0),FALSE)),"",VLOOKUP($J430,'Miljövärden urval för publ'!$B$2:$H$490,MATCH(N$3,'Miljövärden urval för publ'!$B$2:$H$2,0),FALSE))</f>
        <v/>
      </c>
    </row>
    <row r="431" spans="1:14" x14ac:dyDescent="0.35">
      <c r="A431" s="65" t="s">
        <v>18</v>
      </c>
      <c r="B431" s="65" t="s">
        <v>22</v>
      </c>
      <c r="D431" s="60" t="str">
        <f>VLOOKUP(B431,'Miljövärden urval för publ'!$B$2:$V$480,MATCH("ska publiceras:",'Miljövärden urval för publ'!$B$2:$T$2,0),FALSE)</f>
        <v>nej</v>
      </c>
      <c r="E431" s="61">
        <f t="shared" si="18"/>
        <v>330</v>
      </c>
      <c r="H431" s="45">
        <v>429</v>
      </c>
      <c r="I431" s="45" t="str">
        <f t="shared" si="19"/>
        <v/>
      </c>
      <c r="J431" s="45" t="str">
        <f t="shared" si="20"/>
        <v/>
      </c>
      <c r="K431" s="45" t="str">
        <f>IF(ISERROR(VLOOKUP($J431,'Miljövärden urval för publ'!$B$2:$H$490,MATCH(K$3,'Miljövärden urval för publ'!$B$2:$H$2,0),FALSE)),"",VLOOKUP($J431,'Miljövärden urval för publ'!$B$2:$H$490,MATCH(K$3,'Miljövärden urval för publ'!$B$2:$H$2,0),FALSE))</f>
        <v/>
      </c>
      <c r="L431" s="45" t="str">
        <f>IF(ISERROR(VLOOKUP($J431,'Miljövärden urval för publ'!$B$2:$H$490,MATCH(L$3,'Miljövärden urval för publ'!$B$2:$H$2,0),FALSE)),"",VLOOKUP($J431,'Miljövärden urval för publ'!$B$2:$H$490,MATCH(L$3,'Miljövärden urval för publ'!$B$2:$H$2,0),FALSE))</f>
        <v/>
      </c>
      <c r="M431" s="45" t="str">
        <f>IF(ISERROR(VLOOKUP($J431,'Miljövärden urval för publ'!$B$2:$H$490,MATCH(M$3,'Miljövärden urval för publ'!$B$2:$H$2,0),FALSE)),"",VLOOKUP($J431,'Miljövärden urval för publ'!$B$2:$H$490,MATCH(M$3,'Miljövärden urval för publ'!$B$2:$H$2,0),FALSE))</f>
        <v/>
      </c>
      <c r="N431" s="45" t="str">
        <f>IF(ISERROR(VLOOKUP($J431,'Miljövärden urval för publ'!$B$2:$H$490,MATCH(N$3,'Miljövärden urval för publ'!$B$2:$H$2,0),FALSE)),"",VLOOKUP($J431,'Miljövärden urval för publ'!$B$2:$H$490,MATCH(N$3,'Miljövärden urval för publ'!$B$2:$H$2,0),FALSE))</f>
        <v/>
      </c>
    </row>
    <row r="432" spans="1:14" x14ac:dyDescent="0.35">
      <c r="A432" s="65" t="s">
        <v>146</v>
      </c>
      <c r="B432" s="65" t="s">
        <v>151</v>
      </c>
      <c r="D432" s="60" t="str">
        <f>VLOOKUP(B432,'Miljövärden urval för publ'!$B$2:$V$480,MATCH("ska publiceras:",'Miljövärden urval för publ'!$B$2:$T$2,0),FALSE)</f>
        <v>nej</v>
      </c>
      <c r="E432" s="61">
        <f t="shared" si="18"/>
        <v>330</v>
      </c>
      <c r="H432" s="45">
        <v>430</v>
      </c>
      <c r="I432" s="45" t="str">
        <f t="shared" si="19"/>
        <v/>
      </c>
      <c r="J432" s="45" t="str">
        <f t="shared" si="20"/>
        <v/>
      </c>
      <c r="K432" s="45" t="str">
        <f>IF(ISERROR(VLOOKUP($J432,'Miljövärden urval för publ'!$B$2:$H$490,MATCH(K$3,'Miljövärden urval för publ'!$B$2:$H$2,0),FALSE)),"",VLOOKUP($J432,'Miljövärden urval för publ'!$B$2:$H$490,MATCH(K$3,'Miljövärden urval för publ'!$B$2:$H$2,0),FALSE))</f>
        <v/>
      </c>
      <c r="L432" s="45" t="str">
        <f>IF(ISERROR(VLOOKUP($J432,'Miljövärden urval för publ'!$B$2:$H$490,MATCH(L$3,'Miljövärden urval för publ'!$B$2:$H$2,0),FALSE)),"",VLOOKUP($J432,'Miljövärden urval för publ'!$B$2:$H$490,MATCH(L$3,'Miljövärden urval för publ'!$B$2:$H$2,0),FALSE))</f>
        <v/>
      </c>
      <c r="M432" s="45" t="str">
        <f>IF(ISERROR(VLOOKUP($J432,'Miljövärden urval för publ'!$B$2:$H$490,MATCH(M$3,'Miljövärden urval för publ'!$B$2:$H$2,0),FALSE)),"",VLOOKUP($J432,'Miljövärden urval för publ'!$B$2:$H$490,MATCH(M$3,'Miljövärden urval för publ'!$B$2:$H$2,0),FALSE))</f>
        <v/>
      </c>
      <c r="N432" s="45" t="str">
        <f>IF(ISERROR(VLOOKUP($J432,'Miljövärden urval för publ'!$B$2:$H$490,MATCH(N$3,'Miljövärden urval för publ'!$B$2:$H$2,0),FALSE)),"",VLOOKUP($J432,'Miljövärden urval för publ'!$B$2:$H$490,MATCH(N$3,'Miljövärden urval för publ'!$B$2:$H$2,0),FALSE))</f>
        <v/>
      </c>
    </row>
    <row r="433" spans="1:14" x14ac:dyDescent="0.35">
      <c r="A433" s="65" t="s">
        <v>471</v>
      </c>
      <c r="B433" s="65" t="s">
        <v>473</v>
      </c>
      <c r="D433" s="60" t="str">
        <f>VLOOKUP(B433,'Miljövärden urval för publ'!$B$2:$V$480,MATCH("ska publiceras:",'Miljövärden urval för publ'!$B$2:$T$2,0),FALSE)</f>
        <v>ja</v>
      </c>
      <c r="E433" s="61">
        <f t="shared" si="18"/>
        <v>331</v>
      </c>
      <c r="H433" s="45">
        <v>431</v>
      </c>
      <c r="I433" s="45" t="str">
        <f t="shared" si="19"/>
        <v/>
      </c>
      <c r="J433" s="45" t="str">
        <f t="shared" si="20"/>
        <v/>
      </c>
      <c r="K433" s="45" t="str">
        <f>IF(ISERROR(VLOOKUP($J433,'Miljövärden urval för publ'!$B$2:$H$490,MATCH(K$3,'Miljövärden urval för publ'!$B$2:$H$2,0),FALSE)),"",VLOOKUP($J433,'Miljövärden urval för publ'!$B$2:$H$490,MATCH(K$3,'Miljövärden urval för publ'!$B$2:$H$2,0),FALSE))</f>
        <v/>
      </c>
      <c r="L433" s="45" t="str">
        <f>IF(ISERROR(VLOOKUP($J433,'Miljövärden urval för publ'!$B$2:$H$490,MATCH(L$3,'Miljövärden urval för publ'!$B$2:$H$2,0),FALSE)),"",VLOOKUP($J433,'Miljövärden urval för publ'!$B$2:$H$490,MATCH(L$3,'Miljövärden urval för publ'!$B$2:$H$2,0),FALSE))</f>
        <v/>
      </c>
      <c r="M433" s="45" t="str">
        <f>IF(ISERROR(VLOOKUP($J433,'Miljövärden urval för publ'!$B$2:$H$490,MATCH(M$3,'Miljövärden urval för publ'!$B$2:$H$2,0),FALSE)),"",VLOOKUP($J433,'Miljövärden urval för publ'!$B$2:$H$490,MATCH(M$3,'Miljövärden urval för publ'!$B$2:$H$2,0),FALSE))</f>
        <v/>
      </c>
      <c r="N433" s="45" t="str">
        <f>IF(ISERROR(VLOOKUP($J433,'Miljövärden urval för publ'!$B$2:$H$490,MATCH(N$3,'Miljövärden urval för publ'!$B$2:$H$2,0),FALSE)),"",VLOOKUP($J433,'Miljövärden urval för publ'!$B$2:$H$490,MATCH(N$3,'Miljövärden urval för publ'!$B$2:$H$2,0),FALSE))</f>
        <v/>
      </c>
    </row>
    <row r="434" spans="1:14" x14ac:dyDescent="0.35">
      <c r="A434" s="65" t="s">
        <v>371</v>
      </c>
      <c r="B434" s="65" t="s">
        <v>385</v>
      </c>
      <c r="D434" s="60" t="str">
        <f>VLOOKUP(B434,'Miljövärden urval för publ'!$B$2:$V$480,MATCH("ska publiceras:",'Miljövärden urval för publ'!$B$2:$T$2,0),FALSE)</f>
        <v>nej</v>
      </c>
      <c r="E434" s="61">
        <f t="shared" si="18"/>
        <v>331</v>
      </c>
      <c r="H434" s="45">
        <v>432</v>
      </c>
      <c r="I434" s="45" t="str">
        <f t="shared" si="19"/>
        <v/>
      </c>
      <c r="J434" s="45" t="str">
        <f t="shared" si="20"/>
        <v/>
      </c>
      <c r="K434" s="45" t="str">
        <f>IF(ISERROR(VLOOKUP($J434,'Miljövärden urval för publ'!$B$2:$H$490,MATCH(K$3,'Miljövärden urval för publ'!$B$2:$H$2,0),FALSE)),"",VLOOKUP($J434,'Miljövärden urval för publ'!$B$2:$H$490,MATCH(K$3,'Miljövärden urval för publ'!$B$2:$H$2,0),FALSE))</f>
        <v/>
      </c>
      <c r="L434" s="45" t="str">
        <f>IF(ISERROR(VLOOKUP($J434,'Miljövärden urval för publ'!$B$2:$H$490,MATCH(L$3,'Miljövärden urval för publ'!$B$2:$H$2,0),FALSE)),"",VLOOKUP($J434,'Miljövärden urval för publ'!$B$2:$H$490,MATCH(L$3,'Miljövärden urval för publ'!$B$2:$H$2,0),FALSE))</f>
        <v/>
      </c>
      <c r="M434" s="45" t="str">
        <f>IF(ISERROR(VLOOKUP($J434,'Miljövärden urval för publ'!$B$2:$H$490,MATCH(M$3,'Miljövärden urval för publ'!$B$2:$H$2,0),FALSE)),"",VLOOKUP($J434,'Miljövärden urval för publ'!$B$2:$H$490,MATCH(M$3,'Miljövärden urval för publ'!$B$2:$H$2,0),FALSE))</f>
        <v/>
      </c>
      <c r="N434" s="45" t="str">
        <f>IF(ISERROR(VLOOKUP($J434,'Miljövärden urval för publ'!$B$2:$H$490,MATCH(N$3,'Miljövärden urval för publ'!$B$2:$H$2,0),FALSE)),"",VLOOKUP($J434,'Miljövärden urval för publ'!$B$2:$H$490,MATCH(N$3,'Miljövärden urval för publ'!$B$2:$H$2,0),FALSE))</f>
        <v/>
      </c>
    </row>
    <row r="435" spans="1:14" x14ac:dyDescent="0.35">
      <c r="A435" s="65" t="s">
        <v>521</v>
      </c>
      <c r="B435" s="65" t="s">
        <v>533</v>
      </c>
      <c r="D435" s="60" t="str">
        <f>VLOOKUP(B435,'Miljövärden urval för publ'!$B$2:$V$480,MATCH("ska publiceras:",'Miljövärden urval för publ'!$B$2:$T$2,0),FALSE)</f>
        <v>ja</v>
      </c>
      <c r="E435" s="61">
        <f t="shared" si="18"/>
        <v>332</v>
      </c>
      <c r="H435" s="45">
        <v>433</v>
      </c>
      <c r="I435" s="45" t="str">
        <f t="shared" si="19"/>
        <v/>
      </c>
      <c r="J435" s="45" t="str">
        <f t="shared" si="20"/>
        <v/>
      </c>
      <c r="K435" s="45" t="str">
        <f>IF(ISERROR(VLOOKUP($J435,'Miljövärden urval för publ'!$B$2:$H$490,MATCH(K$3,'Miljövärden urval för publ'!$B$2:$H$2,0),FALSE)),"",VLOOKUP($J435,'Miljövärden urval för publ'!$B$2:$H$490,MATCH(K$3,'Miljövärden urval för publ'!$B$2:$H$2,0),FALSE))</f>
        <v/>
      </c>
      <c r="L435" s="45" t="str">
        <f>IF(ISERROR(VLOOKUP($J435,'Miljövärden urval för publ'!$B$2:$H$490,MATCH(L$3,'Miljövärden urval för publ'!$B$2:$H$2,0),FALSE)),"",VLOOKUP($J435,'Miljövärden urval för publ'!$B$2:$H$490,MATCH(L$3,'Miljövärden urval för publ'!$B$2:$H$2,0),FALSE))</f>
        <v/>
      </c>
      <c r="M435" s="45" t="str">
        <f>IF(ISERROR(VLOOKUP($J435,'Miljövärden urval för publ'!$B$2:$H$490,MATCH(M$3,'Miljövärden urval för publ'!$B$2:$H$2,0),FALSE)),"",VLOOKUP($J435,'Miljövärden urval för publ'!$B$2:$H$490,MATCH(M$3,'Miljövärden urval för publ'!$B$2:$H$2,0),FALSE))</f>
        <v/>
      </c>
      <c r="N435" s="45" t="str">
        <f>IF(ISERROR(VLOOKUP($J435,'Miljövärden urval för publ'!$B$2:$H$490,MATCH(N$3,'Miljövärden urval för publ'!$B$2:$H$2,0),FALSE)),"",VLOOKUP($J435,'Miljövärden urval för publ'!$B$2:$H$490,MATCH(N$3,'Miljövärden urval för publ'!$B$2:$H$2,0),FALSE))</f>
        <v/>
      </c>
    </row>
    <row r="436" spans="1:14" x14ac:dyDescent="0.35">
      <c r="A436" s="65" t="s">
        <v>31</v>
      </c>
      <c r="B436" s="65" t="s">
        <v>44</v>
      </c>
      <c r="D436" s="60" t="str">
        <f>VLOOKUP(B436,'Miljövärden urval för publ'!$B$2:$V$480,MATCH("ska publiceras:",'Miljövärden urval för publ'!$B$2:$T$2,0),FALSE)</f>
        <v>ja</v>
      </c>
      <c r="E436" s="61">
        <f t="shared" si="18"/>
        <v>333</v>
      </c>
      <c r="H436" s="45">
        <v>434</v>
      </c>
      <c r="I436" s="45" t="str">
        <f t="shared" si="19"/>
        <v/>
      </c>
      <c r="J436" s="45" t="str">
        <f t="shared" si="20"/>
        <v/>
      </c>
      <c r="K436" s="45" t="str">
        <f>IF(ISERROR(VLOOKUP($J436,'Miljövärden urval för publ'!$B$2:$H$490,MATCH(K$3,'Miljövärden urval för publ'!$B$2:$H$2,0),FALSE)),"",VLOOKUP($J436,'Miljövärden urval för publ'!$B$2:$H$490,MATCH(K$3,'Miljövärden urval för publ'!$B$2:$H$2,0),FALSE))</f>
        <v/>
      </c>
      <c r="L436" s="45" t="str">
        <f>IF(ISERROR(VLOOKUP($J436,'Miljövärden urval för publ'!$B$2:$H$490,MATCH(L$3,'Miljövärden urval för publ'!$B$2:$H$2,0),FALSE)),"",VLOOKUP($J436,'Miljövärden urval för publ'!$B$2:$H$490,MATCH(L$3,'Miljövärden urval för publ'!$B$2:$H$2,0),FALSE))</f>
        <v/>
      </c>
      <c r="M436" s="45" t="str">
        <f>IF(ISERROR(VLOOKUP($J436,'Miljövärden urval för publ'!$B$2:$H$490,MATCH(M$3,'Miljövärden urval för publ'!$B$2:$H$2,0),FALSE)),"",VLOOKUP($J436,'Miljövärden urval för publ'!$B$2:$H$490,MATCH(M$3,'Miljövärden urval för publ'!$B$2:$H$2,0),FALSE))</f>
        <v/>
      </c>
      <c r="N436" s="45" t="str">
        <f>IF(ISERROR(VLOOKUP($J436,'Miljövärden urval för publ'!$B$2:$H$490,MATCH(N$3,'Miljövärden urval för publ'!$B$2:$H$2,0),FALSE)),"",VLOOKUP($J436,'Miljövärden urval för publ'!$B$2:$H$490,MATCH(N$3,'Miljövärden urval för publ'!$B$2:$H$2,0),FALSE))</f>
        <v/>
      </c>
    </row>
    <row r="437" spans="1:14" x14ac:dyDescent="0.35">
      <c r="A437" s="65" t="s">
        <v>80</v>
      </c>
      <c r="B437" s="65" t="s">
        <v>128</v>
      </c>
      <c r="D437" s="60" t="str">
        <f>VLOOKUP(B437,'Miljövärden urval för publ'!$B$2:$V$480,MATCH("ska publiceras:",'Miljövärden urval för publ'!$B$2:$T$2,0),FALSE)</f>
        <v>nej</v>
      </c>
      <c r="E437" s="61">
        <f t="shared" si="18"/>
        <v>333</v>
      </c>
      <c r="H437" s="45">
        <v>435</v>
      </c>
      <c r="I437" s="45" t="str">
        <f t="shared" si="19"/>
        <v/>
      </c>
      <c r="J437" s="45" t="str">
        <f t="shared" si="20"/>
        <v/>
      </c>
      <c r="K437" s="45" t="str">
        <f>IF(ISERROR(VLOOKUP($J437,'Miljövärden urval för publ'!$B$2:$H$490,MATCH(K$3,'Miljövärden urval för publ'!$B$2:$H$2,0),FALSE)),"",VLOOKUP($J437,'Miljövärden urval för publ'!$B$2:$H$490,MATCH(K$3,'Miljövärden urval för publ'!$B$2:$H$2,0),FALSE))</f>
        <v/>
      </c>
      <c r="L437" s="45" t="str">
        <f>IF(ISERROR(VLOOKUP($J437,'Miljövärden urval för publ'!$B$2:$H$490,MATCH(L$3,'Miljövärden urval för publ'!$B$2:$H$2,0),FALSE)),"",VLOOKUP($J437,'Miljövärden urval för publ'!$B$2:$H$490,MATCH(L$3,'Miljövärden urval för publ'!$B$2:$H$2,0),FALSE))</f>
        <v/>
      </c>
      <c r="M437" s="45" t="str">
        <f>IF(ISERROR(VLOOKUP($J437,'Miljövärden urval för publ'!$B$2:$H$490,MATCH(M$3,'Miljövärden urval för publ'!$B$2:$H$2,0),FALSE)),"",VLOOKUP($J437,'Miljövärden urval för publ'!$B$2:$H$490,MATCH(M$3,'Miljövärden urval för publ'!$B$2:$H$2,0),FALSE))</f>
        <v/>
      </c>
      <c r="N437" s="45" t="str">
        <f>IF(ISERROR(VLOOKUP($J437,'Miljövärden urval för publ'!$B$2:$H$490,MATCH(N$3,'Miljövärden urval för publ'!$B$2:$H$2,0),FALSE)),"",VLOOKUP($J437,'Miljövärden urval för publ'!$B$2:$H$490,MATCH(N$3,'Miljövärden urval för publ'!$B$2:$H$2,0),FALSE))</f>
        <v/>
      </c>
    </row>
    <row r="438" spans="1:14" x14ac:dyDescent="0.35">
      <c r="A438" s="65" t="s">
        <v>80</v>
      </c>
      <c r="B438" s="65" t="s">
        <v>129</v>
      </c>
      <c r="D438" s="60" t="str">
        <f>VLOOKUP(B438,'Miljövärden urval för publ'!$B$2:$V$480,MATCH("ska publiceras:",'Miljövärden urval för publ'!$B$2:$T$2,0),FALSE)</f>
        <v>nej</v>
      </c>
      <c r="E438" s="61">
        <f t="shared" si="18"/>
        <v>333</v>
      </c>
      <c r="H438" s="45">
        <v>436</v>
      </c>
      <c r="I438" s="45" t="str">
        <f t="shared" si="19"/>
        <v/>
      </c>
      <c r="J438" s="45" t="str">
        <f t="shared" si="20"/>
        <v/>
      </c>
      <c r="K438" s="45" t="str">
        <f>IF(ISERROR(VLOOKUP($J438,'Miljövärden urval för publ'!$B$2:$H$490,MATCH(K$3,'Miljövärden urval för publ'!$B$2:$H$2,0),FALSE)),"",VLOOKUP($J438,'Miljövärden urval för publ'!$B$2:$H$490,MATCH(K$3,'Miljövärden urval för publ'!$B$2:$H$2,0),FALSE))</f>
        <v/>
      </c>
      <c r="L438" s="45" t="str">
        <f>IF(ISERROR(VLOOKUP($J438,'Miljövärden urval för publ'!$B$2:$H$490,MATCH(L$3,'Miljövärden urval för publ'!$B$2:$H$2,0),FALSE)),"",VLOOKUP($J438,'Miljövärden urval för publ'!$B$2:$H$490,MATCH(L$3,'Miljövärden urval för publ'!$B$2:$H$2,0),FALSE))</f>
        <v/>
      </c>
      <c r="M438" s="45" t="str">
        <f>IF(ISERROR(VLOOKUP($J438,'Miljövärden urval för publ'!$B$2:$H$490,MATCH(M$3,'Miljövärden urval för publ'!$B$2:$H$2,0),FALSE)),"",VLOOKUP($J438,'Miljövärden urval för publ'!$B$2:$H$490,MATCH(M$3,'Miljövärden urval för publ'!$B$2:$H$2,0),FALSE))</f>
        <v/>
      </c>
      <c r="N438" s="45" t="str">
        <f>IF(ISERROR(VLOOKUP($J438,'Miljövärden urval för publ'!$B$2:$H$490,MATCH(N$3,'Miljövärden urval för publ'!$B$2:$H$2,0),FALSE)),"",VLOOKUP($J438,'Miljövärden urval för publ'!$B$2:$H$490,MATCH(N$3,'Miljövärden urval för publ'!$B$2:$H$2,0),FALSE))</f>
        <v/>
      </c>
    </row>
    <row r="439" spans="1:14" x14ac:dyDescent="0.35">
      <c r="A439" s="65" t="s">
        <v>80</v>
      </c>
      <c r="B439" s="65" t="s">
        <v>130</v>
      </c>
      <c r="D439" s="60" t="str">
        <f>VLOOKUP(B439,'Miljövärden urval för publ'!$B$2:$V$480,MATCH("ska publiceras:",'Miljövärden urval för publ'!$B$2:$T$2,0),FALSE)</f>
        <v>nej</v>
      </c>
      <c r="E439" s="61">
        <f t="shared" si="18"/>
        <v>333</v>
      </c>
      <c r="H439" s="45">
        <v>437</v>
      </c>
      <c r="I439" s="45" t="str">
        <f t="shared" si="19"/>
        <v/>
      </c>
      <c r="J439" s="45" t="str">
        <f t="shared" si="20"/>
        <v/>
      </c>
      <c r="K439" s="45" t="str">
        <f>IF(ISERROR(VLOOKUP($J439,'Miljövärden urval för publ'!$B$2:$H$490,MATCH(K$3,'Miljövärden urval för publ'!$B$2:$H$2,0),FALSE)),"",VLOOKUP($J439,'Miljövärden urval för publ'!$B$2:$H$490,MATCH(K$3,'Miljövärden urval för publ'!$B$2:$H$2,0),FALSE))</f>
        <v/>
      </c>
      <c r="L439" s="45" t="str">
        <f>IF(ISERROR(VLOOKUP($J439,'Miljövärden urval för publ'!$B$2:$H$490,MATCH(L$3,'Miljövärden urval för publ'!$B$2:$H$2,0),FALSE)),"",VLOOKUP($J439,'Miljövärden urval för publ'!$B$2:$H$490,MATCH(L$3,'Miljövärden urval för publ'!$B$2:$H$2,0),FALSE))</f>
        <v/>
      </c>
      <c r="M439" s="45" t="str">
        <f>IF(ISERROR(VLOOKUP($J439,'Miljövärden urval för publ'!$B$2:$H$490,MATCH(M$3,'Miljövärden urval för publ'!$B$2:$H$2,0),FALSE)),"",VLOOKUP($J439,'Miljövärden urval för publ'!$B$2:$H$490,MATCH(M$3,'Miljövärden urval för publ'!$B$2:$H$2,0),FALSE))</f>
        <v/>
      </c>
      <c r="N439" s="45" t="str">
        <f>IF(ISERROR(VLOOKUP($J439,'Miljövärden urval för publ'!$B$2:$H$490,MATCH(N$3,'Miljövärden urval för publ'!$B$2:$H$2,0),FALSE)),"",VLOOKUP($J439,'Miljövärden urval för publ'!$B$2:$H$490,MATCH(N$3,'Miljövärden urval för publ'!$B$2:$H$2,0),FALSE))</f>
        <v/>
      </c>
    </row>
    <row r="440" spans="1:14" x14ac:dyDescent="0.35">
      <c r="A440" s="65" t="s">
        <v>571</v>
      </c>
      <c r="B440" s="65" t="s">
        <v>573</v>
      </c>
      <c r="D440" s="60" t="str">
        <f>VLOOKUP(B440,'Miljövärden urval för publ'!$B$2:$V$480,MATCH("ska publiceras:",'Miljövärden urval för publ'!$B$2:$T$2,0),FALSE)</f>
        <v>ja</v>
      </c>
      <c r="E440" s="61">
        <f t="shared" si="18"/>
        <v>334</v>
      </c>
      <c r="H440" s="45">
        <v>438</v>
      </c>
      <c r="I440" s="45" t="str">
        <f t="shared" si="19"/>
        <v/>
      </c>
      <c r="J440" s="45" t="str">
        <f t="shared" si="20"/>
        <v/>
      </c>
      <c r="K440" s="45" t="str">
        <f>IF(ISERROR(VLOOKUP($J440,'Miljövärden urval för publ'!$B$2:$H$490,MATCH(K$3,'Miljövärden urval för publ'!$B$2:$H$2,0),FALSE)),"",VLOOKUP($J440,'Miljövärden urval för publ'!$B$2:$H$490,MATCH(K$3,'Miljövärden urval för publ'!$B$2:$H$2,0),FALSE))</f>
        <v/>
      </c>
      <c r="L440" s="45" t="str">
        <f>IF(ISERROR(VLOOKUP($J440,'Miljövärden urval för publ'!$B$2:$H$490,MATCH(L$3,'Miljövärden urval för publ'!$B$2:$H$2,0),FALSE)),"",VLOOKUP($J440,'Miljövärden urval för publ'!$B$2:$H$490,MATCH(L$3,'Miljövärden urval för publ'!$B$2:$H$2,0),FALSE))</f>
        <v/>
      </c>
      <c r="M440" s="45" t="str">
        <f>IF(ISERROR(VLOOKUP($J440,'Miljövärden urval för publ'!$B$2:$H$490,MATCH(M$3,'Miljövärden urval för publ'!$B$2:$H$2,0),FALSE)),"",VLOOKUP($J440,'Miljövärden urval för publ'!$B$2:$H$490,MATCH(M$3,'Miljövärden urval för publ'!$B$2:$H$2,0),FALSE))</f>
        <v/>
      </c>
      <c r="N440" s="45" t="str">
        <f>IF(ISERROR(VLOOKUP($J440,'Miljövärden urval för publ'!$B$2:$H$490,MATCH(N$3,'Miljövärden urval för publ'!$B$2:$H$2,0),FALSE)),"",VLOOKUP($J440,'Miljövärden urval för publ'!$B$2:$H$490,MATCH(N$3,'Miljövärden urval för publ'!$B$2:$H$2,0),FALSE))</f>
        <v/>
      </c>
    </row>
    <row r="441" spans="1:14" x14ac:dyDescent="0.35">
      <c r="A441" s="65" t="s">
        <v>371</v>
      </c>
      <c r="B441" s="65" t="s">
        <v>386</v>
      </c>
      <c r="D441" s="60" t="str">
        <f>VLOOKUP(B441,'Miljövärden urval för publ'!$B$2:$V$480,MATCH("ska publiceras:",'Miljövärden urval för publ'!$B$2:$T$2,0),FALSE)</f>
        <v>nej</v>
      </c>
      <c r="E441" s="61">
        <f t="shared" si="18"/>
        <v>334</v>
      </c>
      <c r="H441" s="45">
        <v>439</v>
      </c>
      <c r="I441" s="45" t="str">
        <f t="shared" si="19"/>
        <v/>
      </c>
      <c r="J441" s="45" t="str">
        <f t="shared" si="20"/>
        <v/>
      </c>
      <c r="K441" s="45" t="str">
        <f>IF(ISERROR(VLOOKUP($J441,'Miljövärden urval för publ'!$B$2:$H$490,MATCH(K$3,'Miljövärden urval för publ'!$B$2:$H$2,0),FALSE)),"",VLOOKUP($J441,'Miljövärden urval för publ'!$B$2:$H$490,MATCH(K$3,'Miljövärden urval för publ'!$B$2:$H$2,0),FALSE))</f>
        <v/>
      </c>
      <c r="L441" s="45" t="str">
        <f>IF(ISERROR(VLOOKUP($J441,'Miljövärden urval för publ'!$B$2:$H$490,MATCH(L$3,'Miljövärden urval för publ'!$B$2:$H$2,0),FALSE)),"",VLOOKUP($J441,'Miljövärden urval för publ'!$B$2:$H$490,MATCH(L$3,'Miljövärden urval för publ'!$B$2:$H$2,0),FALSE))</f>
        <v/>
      </c>
      <c r="M441" s="45" t="str">
        <f>IF(ISERROR(VLOOKUP($J441,'Miljövärden urval för publ'!$B$2:$H$490,MATCH(M$3,'Miljövärden urval för publ'!$B$2:$H$2,0),FALSE)),"",VLOOKUP($J441,'Miljövärden urval för publ'!$B$2:$H$490,MATCH(M$3,'Miljövärden urval för publ'!$B$2:$H$2,0),FALSE))</f>
        <v/>
      </c>
      <c r="N441" s="45" t="str">
        <f>IF(ISERROR(VLOOKUP($J441,'Miljövärden urval för publ'!$B$2:$H$490,MATCH(N$3,'Miljövärden urval för publ'!$B$2:$H$2,0),FALSE)),"",VLOOKUP($J441,'Miljövärden urval för publ'!$B$2:$H$490,MATCH(N$3,'Miljövärden urval för publ'!$B$2:$H$2,0),FALSE))</f>
        <v/>
      </c>
    </row>
    <row r="442" spans="1:14" x14ac:dyDescent="0.35">
      <c r="A442" s="65" t="s">
        <v>80</v>
      </c>
      <c r="B442" s="65" t="s">
        <v>131</v>
      </c>
      <c r="D442" s="60" t="str">
        <f>VLOOKUP(B442,'Miljövärden urval för publ'!$B$2:$V$480,MATCH("ska publiceras:",'Miljövärden urval för publ'!$B$2:$T$2,0),FALSE)</f>
        <v>nej</v>
      </c>
      <c r="E442" s="61">
        <f t="shared" si="18"/>
        <v>334</v>
      </c>
      <c r="H442" s="45">
        <v>440</v>
      </c>
      <c r="I442" s="45" t="str">
        <f t="shared" si="19"/>
        <v/>
      </c>
      <c r="J442" s="45" t="str">
        <f t="shared" si="20"/>
        <v/>
      </c>
      <c r="K442" s="45" t="str">
        <f>IF(ISERROR(VLOOKUP($J442,'Miljövärden urval för publ'!$B$2:$H$490,MATCH(K$3,'Miljövärden urval för publ'!$B$2:$H$2,0),FALSE)),"",VLOOKUP($J442,'Miljövärden urval för publ'!$B$2:$H$490,MATCH(K$3,'Miljövärden urval för publ'!$B$2:$H$2,0),FALSE))</f>
        <v/>
      </c>
      <c r="L442" s="45" t="str">
        <f>IF(ISERROR(VLOOKUP($J442,'Miljövärden urval för publ'!$B$2:$H$490,MATCH(L$3,'Miljövärden urval för publ'!$B$2:$H$2,0),FALSE)),"",VLOOKUP($J442,'Miljövärden urval för publ'!$B$2:$H$490,MATCH(L$3,'Miljövärden urval för publ'!$B$2:$H$2,0),FALSE))</f>
        <v/>
      </c>
      <c r="M442" s="45" t="str">
        <f>IF(ISERROR(VLOOKUP($J442,'Miljövärden urval för publ'!$B$2:$H$490,MATCH(M$3,'Miljövärden urval för publ'!$B$2:$H$2,0),FALSE)),"",VLOOKUP($J442,'Miljövärden urval för publ'!$B$2:$H$490,MATCH(M$3,'Miljövärden urval för publ'!$B$2:$H$2,0),FALSE))</f>
        <v/>
      </c>
      <c r="N442" s="45" t="str">
        <f>IF(ISERROR(VLOOKUP($J442,'Miljövärden urval för publ'!$B$2:$H$490,MATCH(N$3,'Miljövärden urval för publ'!$B$2:$H$2,0),FALSE)),"",VLOOKUP($J442,'Miljövärden urval för publ'!$B$2:$H$490,MATCH(N$3,'Miljövärden urval för publ'!$B$2:$H$2,0),FALSE))</f>
        <v/>
      </c>
    </row>
    <row r="443" spans="1:14" x14ac:dyDescent="0.35">
      <c r="A443" s="65" t="s">
        <v>579</v>
      </c>
      <c r="B443" s="65" t="s">
        <v>582</v>
      </c>
      <c r="D443" s="60" t="str">
        <f>VLOOKUP(B443,'Miljövärden urval för publ'!$B$2:$V$480,MATCH("ska publiceras:",'Miljövärden urval för publ'!$B$2:$T$2,0),FALSE)</f>
        <v>ja</v>
      </c>
      <c r="E443" s="61">
        <f t="shared" si="18"/>
        <v>335</v>
      </c>
      <c r="H443" s="45">
        <v>441</v>
      </c>
      <c r="I443" s="45" t="str">
        <f t="shared" si="19"/>
        <v/>
      </c>
      <c r="J443" s="45" t="str">
        <f t="shared" si="20"/>
        <v/>
      </c>
      <c r="K443" s="45" t="str">
        <f>IF(ISERROR(VLOOKUP($J443,'Miljövärden urval för publ'!$B$2:$H$490,MATCH(K$3,'Miljövärden urval för publ'!$B$2:$H$2,0),FALSE)),"",VLOOKUP($J443,'Miljövärden urval för publ'!$B$2:$H$490,MATCH(K$3,'Miljövärden urval för publ'!$B$2:$H$2,0),FALSE))</f>
        <v/>
      </c>
      <c r="L443" s="45" t="str">
        <f>IF(ISERROR(VLOOKUP($J443,'Miljövärden urval för publ'!$B$2:$H$490,MATCH(L$3,'Miljövärden urval för publ'!$B$2:$H$2,0),FALSE)),"",VLOOKUP($J443,'Miljövärden urval för publ'!$B$2:$H$490,MATCH(L$3,'Miljövärden urval för publ'!$B$2:$H$2,0),FALSE))</f>
        <v/>
      </c>
      <c r="M443" s="45" t="str">
        <f>IF(ISERROR(VLOOKUP($J443,'Miljövärden urval för publ'!$B$2:$H$490,MATCH(M$3,'Miljövärden urval för publ'!$B$2:$H$2,0),FALSE)),"",VLOOKUP($J443,'Miljövärden urval för publ'!$B$2:$H$490,MATCH(M$3,'Miljövärden urval för publ'!$B$2:$H$2,0),FALSE))</f>
        <v/>
      </c>
      <c r="N443" s="45" t="str">
        <f>IF(ISERROR(VLOOKUP($J443,'Miljövärden urval för publ'!$B$2:$H$490,MATCH(N$3,'Miljövärden urval för publ'!$B$2:$H$2,0),FALSE)),"",VLOOKUP($J443,'Miljövärden urval för publ'!$B$2:$H$490,MATCH(N$3,'Miljövärden urval för publ'!$B$2:$H$2,0),FALSE))</f>
        <v/>
      </c>
    </row>
    <row r="444" spans="1:14" x14ac:dyDescent="0.35">
      <c r="A444" s="65" t="s">
        <v>335</v>
      </c>
      <c r="B444" s="65" t="s">
        <v>338</v>
      </c>
      <c r="D444" s="60" t="str">
        <f>VLOOKUP(B444,'Miljövärden urval för publ'!$B$2:$V$480,MATCH("ska publiceras:",'Miljövärden urval för publ'!$B$2:$T$2,0),FALSE)</f>
        <v>ja</v>
      </c>
      <c r="E444" s="61">
        <f t="shared" si="18"/>
        <v>336</v>
      </c>
      <c r="H444" s="45">
        <v>442</v>
      </c>
      <c r="I444" s="45" t="str">
        <f t="shared" si="19"/>
        <v/>
      </c>
      <c r="J444" s="45" t="str">
        <f t="shared" si="20"/>
        <v/>
      </c>
      <c r="K444" s="45" t="str">
        <f>IF(ISERROR(VLOOKUP($J444,'Miljövärden urval för publ'!$B$2:$H$490,MATCH(K$3,'Miljövärden urval för publ'!$B$2:$H$2,0),FALSE)),"",VLOOKUP($J444,'Miljövärden urval för publ'!$B$2:$H$490,MATCH(K$3,'Miljövärden urval för publ'!$B$2:$H$2,0),FALSE))</f>
        <v/>
      </c>
      <c r="L444" s="45" t="str">
        <f>IF(ISERROR(VLOOKUP($J444,'Miljövärden urval för publ'!$B$2:$H$490,MATCH(L$3,'Miljövärden urval för publ'!$B$2:$H$2,0),FALSE)),"",VLOOKUP($J444,'Miljövärden urval för publ'!$B$2:$H$490,MATCH(L$3,'Miljövärden urval för publ'!$B$2:$H$2,0),FALSE))</f>
        <v/>
      </c>
      <c r="M444" s="45" t="str">
        <f>IF(ISERROR(VLOOKUP($J444,'Miljövärden urval för publ'!$B$2:$H$490,MATCH(M$3,'Miljövärden urval för publ'!$B$2:$H$2,0),FALSE)),"",VLOOKUP($J444,'Miljövärden urval för publ'!$B$2:$H$490,MATCH(M$3,'Miljövärden urval för publ'!$B$2:$H$2,0),FALSE))</f>
        <v/>
      </c>
      <c r="N444" s="45" t="str">
        <f>IF(ISERROR(VLOOKUP($J444,'Miljövärden urval för publ'!$B$2:$H$490,MATCH(N$3,'Miljövärden urval för publ'!$B$2:$H$2,0),FALSE)),"",VLOOKUP($J444,'Miljövärden urval för publ'!$B$2:$H$490,MATCH(N$3,'Miljövärden urval för publ'!$B$2:$H$2,0),FALSE))</f>
        <v/>
      </c>
    </row>
    <row r="445" spans="1:14" x14ac:dyDescent="0.35">
      <c r="A445" s="65" t="s">
        <v>453</v>
      </c>
      <c r="B445" s="65" t="s">
        <v>457</v>
      </c>
      <c r="D445" s="60" t="str">
        <f>VLOOKUP(B445,'Miljövärden urval för publ'!$B$2:$V$480,MATCH("ska publiceras:",'Miljövärden urval för publ'!$B$2:$T$2,0),FALSE)</f>
        <v>ja</v>
      </c>
      <c r="E445" s="61">
        <f t="shared" si="18"/>
        <v>337</v>
      </c>
      <c r="H445" s="45">
        <v>443</v>
      </c>
      <c r="I445" s="45" t="str">
        <f t="shared" si="19"/>
        <v/>
      </c>
      <c r="J445" s="45" t="str">
        <f t="shared" si="20"/>
        <v/>
      </c>
      <c r="K445" s="45" t="str">
        <f>IF(ISERROR(VLOOKUP($J445,'Miljövärden urval för publ'!$B$2:$H$490,MATCH(K$3,'Miljövärden urval för publ'!$B$2:$H$2,0),FALSE)),"",VLOOKUP($J445,'Miljövärden urval för publ'!$B$2:$H$490,MATCH(K$3,'Miljövärden urval för publ'!$B$2:$H$2,0),FALSE))</f>
        <v/>
      </c>
      <c r="L445" s="45" t="str">
        <f>IF(ISERROR(VLOOKUP($J445,'Miljövärden urval för publ'!$B$2:$H$490,MATCH(L$3,'Miljövärden urval för publ'!$B$2:$H$2,0),FALSE)),"",VLOOKUP($J445,'Miljövärden urval för publ'!$B$2:$H$490,MATCH(L$3,'Miljövärden urval för publ'!$B$2:$H$2,0),FALSE))</f>
        <v/>
      </c>
      <c r="M445" s="45" t="str">
        <f>IF(ISERROR(VLOOKUP($J445,'Miljövärden urval för publ'!$B$2:$H$490,MATCH(M$3,'Miljövärden urval för publ'!$B$2:$H$2,0),FALSE)),"",VLOOKUP($J445,'Miljövärden urval för publ'!$B$2:$H$490,MATCH(M$3,'Miljövärden urval för publ'!$B$2:$H$2,0),FALSE))</f>
        <v/>
      </c>
      <c r="N445" s="45" t="str">
        <f>IF(ISERROR(VLOOKUP($J445,'Miljövärden urval för publ'!$B$2:$H$490,MATCH(N$3,'Miljövärden urval för publ'!$B$2:$H$2,0),FALSE)),"",VLOOKUP($J445,'Miljövärden urval för publ'!$B$2:$H$490,MATCH(N$3,'Miljövärden urval för publ'!$B$2:$H$2,0),FALSE))</f>
        <v/>
      </c>
    </row>
    <row r="446" spans="1:14" x14ac:dyDescent="0.35">
      <c r="A446" s="65" t="s">
        <v>583</v>
      </c>
      <c r="B446" s="65" t="s">
        <v>587</v>
      </c>
      <c r="D446" s="60" t="str">
        <f>VLOOKUP(B446,'Miljövärden urval för publ'!$B$2:$V$480,MATCH("ska publiceras:",'Miljövärden urval för publ'!$B$2:$T$2,0),FALSE)</f>
        <v>ja</v>
      </c>
      <c r="E446" s="61">
        <f t="shared" si="18"/>
        <v>338</v>
      </c>
      <c r="H446" s="45">
        <v>444</v>
      </c>
      <c r="I446" s="45" t="str">
        <f t="shared" si="19"/>
        <v/>
      </c>
      <c r="J446" s="45" t="str">
        <f t="shared" si="20"/>
        <v/>
      </c>
      <c r="K446" s="45" t="str">
        <f>IF(ISERROR(VLOOKUP($J446,'Miljövärden urval för publ'!$B$2:$H$490,MATCH(K$3,'Miljövärden urval för publ'!$B$2:$H$2,0),FALSE)),"",VLOOKUP($J446,'Miljövärden urval för publ'!$B$2:$H$490,MATCH(K$3,'Miljövärden urval för publ'!$B$2:$H$2,0),FALSE))</f>
        <v/>
      </c>
      <c r="L446" s="45" t="str">
        <f>IF(ISERROR(VLOOKUP($J446,'Miljövärden urval för publ'!$B$2:$H$490,MATCH(L$3,'Miljövärden urval för publ'!$B$2:$H$2,0),FALSE)),"",VLOOKUP($J446,'Miljövärden urval för publ'!$B$2:$H$490,MATCH(L$3,'Miljövärden urval för publ'!$B$2:$H$2,0),FALSE))</f>
        <v/>
      </c>
      <c r="M446" s="45" t="str">
        <f>IF(ISERROR(VLOOKUP($J446,'Miljövärden urval för publ'!$B$2:$H$490,MATCH(M$3,'Miljövärden urval för publ'!$B$2:$H$2,0),FALSE)),"",VLOOKUP($J446,'Miljövärden urval för publ'!$B$2:$H$490,MATCH(M$3,'Miljövärden urval för publ'!$B$2:$H$2,0),FALSE))</f>
        <v/>
      </c>
      <c r="N446" s="45" t="str">
        <f>IF(ISERROR(VLOOKUP($J446,'Miljövärden urval för publ'!$B$2:$H$490,MATCH(N$3,'Miljövärden urval för publ'!$B$2:$H$2,0),FALSE)),"",VLOOKUP($J446,'Miljövärden urval för publ'!$B$2:$H$490,MATCH(N$3,'Miljövärden urval för publ'!$B$2:$H$2,0),FALSE))</f>
        <v/>
      </c>
    </row>
    <row r="447" spans="1:14" x14ac:dyDescent="0.35">
      <c r="A447" s="65" t="s">
        <v>588</v>
      </c>
      <c r="B447" s="65" t="s">
        <v>589</v>
      </c>
      <c r="D447" s="60" t="str">
        <f>VLOOKUP(B447,'Miljövärden urval för publ'!$B$2:$V$480,MATCH("ska publiceras:",'Miljövärden urval för publ'!$B$2:$T$2,0),FALSE)</f>
        <v>ja</v>
      </c>
      <c r="E447" s="61">
        <f t="shared" si="18"/>
        <v>339</v>
      </c>
      <c r="H447" s="45">
        <v>445</v>
      </c>
      <c r="I447" s="45" t="str">
        <f t="shared" si="19"/>
        <v/>
      </c>
      <c r="J447" s="45" t="str">
        <f t="shared" si="20"/>
        <v/>
      </c>
      <c r="K447" s="45" t="str">
        <f>IF(ISERROR(VLOOKUP($J447,'Miljövärden urval för publ'!$B$2:$H$490,MATCH(K$3,'Miljövärden urval för publ'!$B$2:$H$2,0),FALSE)),"",VLOOKUP($J447,'Miljövärden urval för publ'!$B$2:$H$490,MATCH(K$3,'Miljövärden urval för publ'!$B$2:$H$2,0),FALSE))</f>
        <v/>
      </c>
      <c r="L447" s="45" t="str">
        <f>IF(ISERROR(VLOOKUP($J447,'Miljövärden urval för publ'!$B$2:$H$490,MATCH(L$3,'Miljövärden urval för publ'!$B$2:$H$2,0),FALSE)),"",VLOOKUP($J447,'Miljövärden urval för publ'!$B$2:$H$490,MATCH(L$3,'Miljövärden urval för publ'!$B$2:$H$2,0),FALSE))</f>
        <v/>
      </c>
      <c r="M447" s="45" t="str">
        <f>IF(ISERROR(VLOOKUP($J447,'Miljövärden urval för publ'!$B$2:$H$490,MATCH(M$3,'Miljövärden urval för publ'!$B$2:$H$2,0),FALSE)),"",VLOOKUP($J447,'Miljövärden urval för publ'!$B$2:$H$490,MATCH(M$3,'Miljövärden urval för publ'!$B$2:$H$2,0),FALSE))</f>
        <v/>
      </c>
      <c r="N447" s="45" t="str">
        <f>IF(ISERROR(VLOOKUP($J447,'Miljövärden urval för publ'!$B$2:$H$490,MATCH(N$3,'Miljövärden urval för publ'!$B$2:$H$2,0),FALSE)),"",VLOOKUP($J447,'Miljövärden urval för publ'!$B$2:$H$490,MATCH(N$3,'Miljövärden urval för publ'!$B$2:$H$2,0),FALSE))</f>
        <v/>
      </c>
    </row>
    <row r="448" spans="1:14" x14ac:dyDescent="0.35">
      <c r="A448" s="65" t="s">
        <v>67</v>
      </c>
      <c r="B448" s="65" t="s">
        <v>71</v>
      </c>
      <c r="D448" s="60" t="str">
        <f>VLOOKUP(B448,'Miljövärden urval för publ'!$B$2:$V$480,MATCH("ska publiceras:",'Miljövärden urval för publ'!$B$2:$T$2,0),FALSE)</f>
        <v>nej</v>
      </c>
      <c r="E448" s="61">
        <f t="shared" si="18"/>
        <v>339</v>
      </c>
      <c r="H448" s="45">
        <v>446</v>
      </c>
      <c r="I448" s="45" t="str">
        <f t="shared" si="19"/>
        <v/>
      </c>
      <c r="J448" s="45" t="str">
        <f t="shared" si="20"/>
        <v/>
      </c>
      <c r="K448" s="45" t="str">
        <f>IF(ISERROR(VLOOKUP($J448,'Miljövärden urval för publ'!$B$2:$H$490,MATCH(K$3,'Miljövärden urval för publ'!$B$2:$H$2,0),FALSE)),"",VLOOKUP($J448,'Miljövärden urval för publ'!$B$2:$H$490,MATCH(K$3,'Miljövärden urval för publ'!$B$2:$H$2,0),FALSE))</f>
        <v/>
      </c>
      <c r="L448" s="45" t="str">
        <f>IF(ISERROR(VLOOKUP($J448,'Miljövärden urval för publ'!$B$2:$H$490,MATCH(L$3,'Miljövärden urval för publ'!$B$2:$H$2,0),FALSE)),"",VLOOKUP($J448,'Miljövärden urval för publ'!$B$2:$H$490,MATCH(L$3,'Miljövärden urval för publ'!$B$2:$H$2,0),FALSE))</f>
        <v/>
      </c>
      <c r="M448" s="45" t="str">
        <f>IF(ISERROR(VLOOKUP($J448,'Miljövärden urval för publ'!$B$2:$H$490,MATCH(M$3,'Miljövärden urval för publ'!$B$2:$H$2,0),FALSE)),"",VLOOKUP($J448,'Miljövärden urval för publ'!$B$2:$H$490,MATCH(M$3,'Miljövärden urval för publ'!$B$2:$H$2,0),FALSE))</f>
        <v/>
      </c>
      <c r="N448" s="45" t="str">
        <f>IF(ISERROR(VLOOKUP($J448,'Miljövärden urval för publ'!$B$2:$H$490,MATCH(N$3,'Miljövärden urval för publ'!$B$2:$H$2,0),FALSE)),"",VLOOKUP($J448,'Miljövärden urval för publ'!$B$2:$H$490,MATCH(N$3,'Miljövärden urval för publ'!$B$2:$H$2,0),FALSE))</f>
        <v/>
      </c>
    </row>
    <row r="449" spans="1:14" x14ac:dyDescent="0.35">
      <c r="A449" s="65" t="s">
        <v>443</v>
      </c>
      <c r="B449" s="65" t="s">
        <v>446</v>
      </c>
      <c r="D449" s="60" t="str">
        <f>VLOOKUP(B449,'Miljövärden urval för publ'!$B$2:$V$480,MATCH("ska publiceras:",'Miljövärden urval för publ'!$B$2:$T$2,0),FALSE)</f>
        <v>nej</v>
      </c>
      <c r="E449" s="61">
        <f t="shared" si="18"/>
        <v>339</v>
      </c>
      <c r="H449" s="45">
        <v>447</v>
      </c>
      <c r="I449" s="45" t="str">
        <f t="shared" si="19"/>
        <v/>
      </c>
      <c r="J449" s="45" t="str">
        <f t="shared" si="20"/>
        <v/>
      </c>
      <c r="K449" s="45" t="str">
        <f>IF(ISERROR(VLOOKUP($J449,'Miljövärden urval för publ'!$B$2:$H$490,MATCH(K$3,'Miljövärden urval för publ'!$B$2:$H$2,0),FALSE)),"",VLOOKUP($J449,'Miljövärden urval för publ'!$B$2:$H$490,MATCH(K$3,'Miljövärden urval för publ'!$B$2:$H$2,0),FALSE))</f>
        <v/>
      </c>
      <c r="L449" s="45" t="str">
        <f>IF(ISERROR(VLOOKUP($J449,'Miljövärden urval för publ'!$B$2:$H$490,MATCH(L$3,'Miljövärden urval för publ'!$B$2:$H$2,0),FALSE)),"",VLOOKUP($J449,'Miljövärden urval för publ'!$B$2:$H$490,MATCH(L$3,'Miljövärden urval för publ'!$B$2:$H$2,0),FALSE))</f>
        <v/>
      </c>
      <c r="M449" s="45" t="str">
        <f>IF(ISERROR(VLOOKUP($J449,'Miljövärden urval för publ'!$B$2:$H$490,MATCH(M$3,'Miljövärden urval för publ'!$B$2:$H$2,0),FALSE)),"",VLOOKUP($J449,'Miljövärden urval för publ'!$B$2:$H$490,MATCH(M$3,'Miljövärden urval för publ'!$B$2:$H$2,0),FALSE))</f>
        <v/>
      </c>
      <c r="N449" s="45" t="str">
        <f>IF(ISERROR(VLOOKUP($J449,'Miljövärden urval för publ'!$B$2:$H$490,MATCH(N$3,'Miljövärden urval för publ'!$B$2:$H$2,0),FALSE)),"",VLOOKUP($J449,'Miljövärden urval för publ'!$B$2:$H$490,MATCH(N$3,'Miljövärden urval för publ'!$B$2:$H$2,0),FALSE))</f>
        <v/>
      </c>
    </row>
    <row r="450" spans="1:14" x14ac:dyDescent="0.35">
      <c r="A450" s="65" t="s">
        <v>435</v>
      </c>
      <c r="B450" s="65" t="s">
        <v>439</v>
      </c>
      <c r="D450" s="60" t="str">
        <f>VLOOKUP(B450,'Miljövärden urval för publ'!$B$2:$V$480,MATCH("ska publiceras:",'Miljövärden urval för publ'!$B$2:$T$2,0),FALSE)</f>
        <v>ja</v>
      </c>
      <c r="E450" s="61">
        <f t="shared" si="18"/>
        <v>340</v>
      </c>
      <c r="H450" s="45">
        <v>448</v>
      </c>
      <c r="I450" s="45" t="str">
        <f t="shared" si="19"/>
        <v/>
      </c>
      <c r="J450" s="45" t="str">
        <f t="shared" si="20"/>
        <v/>
      </c>
      <c r="K450" s="45" t="str">
        <f>IF(ISERROR(VLOOKUP($J450,'Miljövärden urval för publ'!$B$2:$H$490,MATCH(K$3,'Miljövärden urval för publ'!$B$2:$H$2,0),FALSE)),"",VLOOKUP($J450,'Miljövärden urval för publ'!$B$2:$H$490,MATCH(K$3,'Miljövärden urval för publ'!$B$2:$H$2,0),FALSE))</f>
        <v/>
      </c>
      <c r="L450" s="45" t="str">
        <f>IF(ISERROR(VLOOKUP($J450,'Miljövärden urval för publ'!$B$2:$H$490,MATCH(L$3,'Miljövärden urval för publ'!$B$2:$H$2,0),FALSE)),"",VLOOKUP($J450,'Miljövärden urval för publ'!$B$2:$H$490,MATCH(L$3,'Miljövärden urval för publ'!$B$2:$H$2,0),FALSE))</f>
        <v/>
      </c>
      <c r="M450" s="45" t="str">
        <f>IF(ISERROR(VLOOKUP($J450,'Miljövärden urval för publ'!$B$2:$H$490,MATCH(M$3,'Miljövärden urval för publ'!$B$2:$H$2,0),FALSE)),"",VLOOKUP($J450,'Miljövärden urval för publ'!$B$2:$H$490,MATCH(M$3,'Miljövärden urval för publ'!$B$2:$H$2,0),FALSE))</f>
        <v/>
      </c>
      <c r="N450" s="45" t="str">
        <f>IF(ISERROR(VLOOKUP($J450,'Miljövärden urval för publ'!$B$2:$H$490,MATCH(N$3,'Miljövärden urval för publ'!$B$2:$H$2,0),FALSE)),"",VLOOKUP($J450,'Miljövärden urval för publ'!$B$2:$H$490,MATCH(N$3,'Miljövärden urval för publ'!$B$2:$H$2,0),FALSE))</f>
        <v/>
      </c>
    </row>
    <row r="451" spans="1:14" x14ac:dyDescent="0.35">
      <c r="A451" s="65" t="s">
        <v>590</v>
      </c>
      <c r="B451" s="65" t="s">
        <v>593</v>
      </c>
      <c r="D451" s="60" t="str">
        <f>VLOOKUP(B451,'Miljövärden urval för publ'!$B$2:$V$480,MATCH("ska publiceras:",'Miljövärden urval för publ'!$B$2:$T$2,0),FALSE)</f>
        <v>nej</v>
      </c>
      <c r="E451" s="61">
        <f t="shared" si="18"/>
        <v>340</v>
      </c>
      <c r="H451" s="45">
        <v>449</v>
      </c>
      <c r="I451" s="45" t="str">
        <f t="shared" si="19"/>
        <v/>
      </c>
      <c r="J451" s="45" t="str">
        <f t="shared" si="20"/>
        <v/>
      </c>
      <c r="K451" s="45" t="str">
        <f>IF(ISERROR(VLOOKUP($J451,'Miljövärden urval för publ'!$B$2:$H$490,MATCH(K$3,'Miljövärden urval för publ'!$B$2:$H$2,0),FALSE)),"",VLOOKUP($J451,'Miljövärden urval för publ'!$B$2:$H$490,MATCH(K$3,'Miljövärden urval för publ'!$B$2:$H$2,0),FALSE))</f>
        <v/>
      </c>
      <c r="L451" s="45" t="str">
        <f>IF(ISERROR(VLOOKUP($J451,'Miljövärden urval för publ'!$B$2:$H$490,MATCH(L$3,'Miljövärden urval för publ'!$B$2:$H$2,0),FALSE)),"",VLOOKUP($J451,'Miljövärden urval för publ'!$B$2:$H$490,MATCH(L$3,'Miljövärden urval för publ'!$B$2:$H$2,0),FALSE))</f>
        <v/>
      </c>
      <c r="M451" s="45" t="str">
        <f>IF(ISERROR(VLOOKUP($J451,'Miljövärden urval för publ'!$B$2:$H$490,MATCH(M$3,'Miljövärden urval för publ'!$B$2:$H$2,0),FALSE)),"",VLOOKUP($J451,'Miljövärden urval för publ'!$B$2:$H$490,MATCH(M$3,'Miljövärden urval för publ'!$B$2:$H$2,0),FALSE))</f>
        <v/>
      </c>
      <c r="N451" s="45" t="str">
        <f>IF(ISERROR(VLOOKUP($J451,'Miljövärden urval för publ'!$B$2:$H$490,MATCH(N$3,'Miljövärden urval för publ'!$B$2:$H$2,0),FALSE)),"",VLOOKUP($J451,'Miljövärden urval för publ'!$B$2:$H$490,MATCH(N$3,'Miljövärden urval för publ'!$B$2:$H$2,0),FALSE))</f>
        <v/>
      </c>
    </row>
    <row r="452" spans="1:14" x14ac:dyDescent="0.35">
      <c r="A452" s="65" t="s">
        <v>403</v>
      </c>
      <c r="B452" s="65" t="s">
        <v>421</v>
      </c>
      <c r="D452" s="60" t="str">
        <f>VLOOKUP(B452,'Miljövärden urval för publ'!$B$2:$V$480,MATCH("ska publiceras:",'Miljövärden urval för publ'!$B$2:$T$2,0),FALSE)</f>
        <v>ja</v>
      </c>
      <c r="E452" s="61">
        <f t="shared" ref="E452:E476" si="21">IF(ISERROR(D452),E451,IF(D452="ja",E451+1,E451))</f>
        <v>341</v>
      </c>
      <c r="H452" s="45">
        <v>450</v>
      </c>
      <c r="I452" s="45" t="str">
        <f t="shared" si="19"/>
        <v/>
      </c>
      <c r="J452" s="45" t="str">
        <f t="shared" si="20"/>
        <v/>
      </c>
      <c r="K452" s="45" t="str">
        <f>IF(ISERROR(VLOOKUP($J452,'Miljövärden urval för publ'!$B$2:$H$490,MATCH(K$3,'Miljövärden urval för publ'!$B$2:$H$2,0),FALSE)),"",VLOOKUP($J452,'Miljövärden urval för publ'!$B$2:$H$490,MATCH(K$3,'Miljövärden urval för publ'!$B$2:$H$2,0),FALSE))</f>
        <v/>
      </c>
      <c r="L452" s="45" t="str">
        <f>IF(ISERROR(VLOOKUP($J452,'Miljövärden urval för publ'!$B$2:$H$490,MATCH(L$3,'Miljövärden urval för publ'!$B$2:$H$2,0),FALSE)),"",VLOOKUP($J452,'Miljövärden urval för publ'!$B$2:$H$490,MATCH(L$3,'Miljövärden urval för publ'!$B$2:$H$2,0),FALSE))</f>
        <v/>
      </c>
      <c r="M452" s="45" t="str">
        <f>IF(ISERROR(VLOOKUP($J452,'Miljövärden urval för publ'!$B$2:$H$490,MATCH(M$3,'Miljövärden urval för publ'!$B$2:$H$2,0),FALSE)),"",VLOOKUP($J452,'Miljövärden urval för publ'!$B$2:$H$490,MATCH(M$3,'Miljövärden urval för publ'!$B$2:$H$2,0),FALSE))</f>
        <v/>
      </c>
      <c r="N452" s="45" t="str">
        <f>IF(ISERROR(VLOOKUP($J452,'Miljövärden urval för publ'!$B$2:$H$490,MATCH(N$3,'Miljövärden urval för publ'!$B$2:$H$2,0),FALSE)),"",VLOOKUP($J452,'Miljövärden urval för publ'!$B$2:$H$490,MATCH(N$3,'Miljövärden urval för publ'!$B$2:$H$2,0),FALSE))</f>
        <v/>
      </c>
    </row>
    <row r="453" spans="1:14" x14ac:dyDescent="0.35">
      <c r="A453" s="65" t="s">
        <v>243</v>
      </c>
      <c r="B453" s="65" t="s">
        <v>246</v>
      </c>
      <c r="D453" s="60" t="str">
        <f>VLOOKUP(B453,'Miljövärden urval för publ'!$B$2:$V$480,MATCH("ska publiceras:",'Miljövärden urval för publ'!$B$2:$T$2,0),FALSE)</f>
        <v>ja</v>
      </c>
      <c r="E453" s="61">
        <f t="shared" si="21"/>
        <v>342</v>
      </c>
      <c r="H453" s="45">
        <v>451</v>
      </c>
      <c r="I453" s="45" t="str">
        <f t="shared" ref="I453:I467" si="22">IF(ISERROR(INDEX($A$4:$E$490,MATCH($H453,$E$4:$E$490,0),1)),"",INDEX($A$4:$E$490,MATCH($H453,$E$4:$E$490,0),1))</f>
        <v/>
      </c>
      <c r="J453" s="45" t="str">
        <f t="shared" si="20"/>
        <v/>
      </c>
      <c r="K453" s="45" t="str">
        <f>IF(ISERROR(VLOOKUP($J453,'Miljövärden urval för publ'!$B$2:$H$490,MATCH(K$3,'Miljövärden urval för publ'!$B$2:$H$2,0),FALSE)),"",VLOOKUP($J453,'Miljövärden urval för publ'!$B$2:$H$490,MATCH(K$3,'Miljövärden urval för publ'!$B$2:$H$2,0),FALSE))</f>
        <v/>
      </c>
      <c r="L453" s="45" t="str">
        <f>IF(ISERROR(VLOOKUP($J453,'Miljövärden urval för publ'!$B$2:$H$490,MATCH(L$3,'Miljövärden urval för publ'!$B$2:$H$2,0),FALSE)),"",VLOOKUP($J453,'Miljövärden urval för publ'!$B$2:$H$490,MATCH(L$3,'Miljövärden urval för publ'!$B$2:$H$2,0),FALSE))</f>
        <v/>
      </c>
      <c r="M453" s="45" t="str">
        <f>IF(ISERROR(VLOOKUP($J453,'Miljövärden urval för publ'!$B$2:$H$490,MATCH(M$3,'Miljövärden urval för publ'!$B$2:$H$2,0),FALSE)),"",VLOOKUP($J453,'Miljövärden urval för publ'!$B$2:$H$490,MATCH(M$3,'Miljövärden urval för publ'!$B$2:$H$2,0),FALSE))</f>
        <v/>
      </c>
      <c r="N453" s="45" t="str">
        <f>IF(ISERROR(VLOOKUP($J453,'Miljövärden urval för publ'!$B$2:$H$490,MATCH(N$3,'Miljövärden urval för publ'!$B$2:$H$2,0),FALSE)),"",VLOOKUP($J453,'Miljövärden urval för publ'!$B$2:$H$490,MATCH(N$3,'Miljövärden urval för publ'!$B$2:$H$2,0),FALSE))</f>
        <v/>
      </c>
    </row>
    <row r="454" spans="1:14" x14ac:dyDescent="0.35">
      <c r="A454" s="65" t="s">
        <v>80</v>
      </c>
      <c r="B454" s="65" t="s">
        <v>132</v>
      </c>
      <c r="D454" s="60" t="str">
        <f>VLOOKUP(B454,'Miljövärden urval för publ'!$B$2:$V$480,MATCH("ska publiceras:",'Miljövärden urval för publ'!$B$2:$T$2,0),FALSE)</f>
        <v>ja</v>
      </c>
      <c r="E454" s="61">
        <f t="shared" si="21"/>
        <v>343</v>
      </c>
      <c r="H454" s="45">
        <v>452</v>
      </c>
      <c r="I454" s="45" t="str">
        <f t="shared" si="22"/>
        <v/>
      </c>
      <c r="J454" s="45" t="str">
        <f t="shared" ref="J454:J467" si="23">IF(ISERROR(INDEX($A$4:$E$490,MATCH($H454,$E$4:$E$490,0),2)),"",INDEX($A$4:$E$490,MATCH($H454,$E$4:$E$490,0),2))</f>
        <v/>
      </c>
      <c r="K454" s="45" t="str">
        <f>IF(ISERROR(VLOOKUP($J454,'Miljövärden urval för publ'!$B$2:$H$490,MATCH(K$3,'Miljövärden urval för publ'!$B$2:$H$2,0),FALSE)),"",VLOOKUP($J454,'Miljövärden urval för publ'!$B$2:$H$490,MATCH(K$3,'Miljövärden urval för publ'!$B$2:$H$2,0),FALSE))</f>
        <v/>
      </c>
      <c r="L454" s="45" t="str">
        <f>IF(ISERROR(VLOOKUP($J454,'Miljövärden urval för publ'!$B$2:$H$490,MATCH(L$3,'Miljövärden urval för publ'!$B$2:$H$2,0),FALSE)),"",VLOOKUP($J454,'Miljövärden urval för publ'!$B$2:$H$490,MATCH(L$3,'Miljövärden urval för publ'!$B$2:$H$2,0),FALSE))</f>
        <v/>
      </c>
      <c r="M454" s="45" t="str">
        <f>IF(ISERROR(VLOOKUP($J454,'Miljövärden urval för publ'!$B$2:$H$490,MATCH(M$3,'Miljövärden urval för publ'!$B$2:$H$2,0),FALSE)),"",VLOOKUP($J454,'Miljövärden urval för publ'!$B$2:$H$490,MATCH(M$3,'Miljövärden urval för publ'!$B$2:$H$2,0),FALSE))</f>
        <v/>
      </c>
      <c r="N454" s="45" t="str">
        <f>IF(ISERROR(VLOOKUP($J454,'Miljövärden urval för publ'!$B$2:$H$490,MATCH(N$3,'Miljövärden urval för publ'!$B$2:$H$2,0),FALSE)),"",VLOOKUP($J454,'Miljövärden urval för publ'!$B$2:$H$490,MATCH(N$3,'Miljövärden urval för publ'!$B$2:$H$2,0),FALSE))</f>
        <v/>
      </c>
    </row>
    <row r="455" spans="1:14" x14ac:dyDescent="0.35">
      <c r="A455" s="65" t="s">
        <v>360</v>
      </c>
      <c r="B455" s="65" t="s">
        <v>361</v>
      </c>
      <c r="D455" s="60" t="str">
        <f>VLOOKUP(B455,'Miljövärden urval för publ'!$B$2:$V$480,MATCH("ska publiceras:",'Miljövärden urval för publ'!$B$2:$T$2,0),FALSE)</f>
        <v>ja</v>
      </c>
      <c r="E455" s="61">
        <f t="shared" si="21"/>
        <v>344</v>
      </c>
      <c r="H455" s="45">
        <v>453</v>
      </c>
      <c r="I455" s="45" t="str">
        <f t="shared" si="22"/>
        <v/>
      </c>
      <c r="J455" s="45" t="str">
        <f t="shared" si="23"/>
        <v/>
      </c>
      <c r="K455" s="45" t="str">
        <f>IF(ISERROR(VLOOKUP($J455,'Miljövärden urval för publ'!$B$2:$H$490,MATCH(K$3,'Miljövärden urval för publ'!$B$2:$H$2,0),FALSE)),"",VLOOKUP($J455,'Miljövärden urval för publ'!$B$2:$H$490,MATCH(K$3,'Miljövärden urval för publ'!$B$2:$H$2,0),FALSE))</f>
        <v/>
      </c>
      <c r="L455" s="45" t="str">
        <f>IF(ISERROR(VLOOKUP($J455,'Miljövärden urval för publ'!$B$2:$H$490,MATCH(L$3,'Miljövärden urval för publ'!$B$2:$H$2,0),FALSE)),"",VLOOKUP($J455,'Miljövärden urval för publ'!$B$2:$H$490,MATCH(L$3,'Miljövärden urval för publ'!$B$2:$H$2,0),FALSE))</f>
        <v/>
      </c>
      <c r="M455" s="45" t="str">
        <f>IF(ISERROR(VLOOKUP($J455,'Miljövärden urval för publ'!$B$2:$H$490,MATCH(M$3,'Miljövärden urval för publ'!$B$2:$H$2,0),FALSE)),"",VLOOKUP($J455,'Miljövärden urval för publ'!$B$2:$H$490,MATCH(M$3,'Miljövärden urval för publ'!$B$2:$H$2,0),FALSE))</f>
        <v/>
      </c>
      <c r="N455" s="45" t="str">
        <f>IF(ISERROR(VLOOKUP($J455,'Miljövärden urval för publ'!$B$2:$H$490,MATCH(N$3,'Miljövärden urval för publ'!$B$2:$H$2,0),FALSE)),"",VLOOKUP($J455,'Miljövärden urval för publ'!$B$2:$H$490,MATCH(N$3,'Miljövärden urval för publ'!$B$2:$H$2,0),FALSE))</f>
        <v/>
      </c>
    </row>
    <row r="456" spans="1:14" x14ac:dyDescent="0.35">
      <c r="A456" s="65" t="s">
        <v>75</v>
      </c>
      <c r="B456" s="65" t="s">
        <v>79</v>
      </c>
      <c r="D456" s="60" t="str">
        <f>VLOOKUP(B456,'Miljövärden urval för publ'!$B$2:$V$480,MATCH("ska publiceras:",'Miljövärden urval för publ'!$B$2:$T$2,0),FALSE)</f>
        <v>ja</v>
      </c>
      <c r="E456" s="61">
        <f t="shared" si="21"/>
        <v>345</v>
      </c>
      <c r="H456" s="45">
        <v>454</v>
      </c>
      <c r="I456" s="45" t="str">
        <f t="shared" si="22"/>
        <v/>
      </c>
      <c r="J456" s="45" t="str">
        <f t="shared" si="23"/>
        <v/>
      </c>
      <c r="K456" s="45" t="str">
        <f>IF(ISERROR(VLOOKUP($J456,'Miljövärden urval för publ'!$B$2:$H$490,MATCH(K$3,'Miljövärden urval för publ'!$B$2:$H$2,0),FALSE)),"",VLOOKUP($J456,'Miljövärden urval för publ'!$B$2:$H$490,MATCH(K$3,'Miljövärden urval för publ'!$B$2:$H$2,0),FALSE))</f>
        <v/>
      </c>
      <c r="L456" s="45" t="str">
        <f>IF(ISERROR(VLOOKUP($J456,'Miljövärden urval för publ'!$B$2:$H$490,MATCH(L$3,'Miljövärden urval för publ'!$B$2:$H$2,0),FALSE)),"",VLOOKUP($J456,'Miljövärden urval för publ'!$B$2:$H$490,MATCH(L$3,'Miljövärden urval för publ'!$B$2:$H$2,0),FALSE))</f>
        <v/>
      </c>
      <c r="M456" s="45" t="str">
        <f>IF(ISERROR(VLOOKUP($J456,'Miljövärden urval för publ'!$B$2:$H$490,MATCH(M$3,'Miljövärden urval för publ'!$B$2:$H$2,0),FALSE)),"",VLOOKUP($J456,'Miljövärden urval för publ'!$B$2:$H$490,MATCH(M$3,'Miljövärden urval för publ'!$B$2:$H$2,0),FALSE))</f>
        <v/>
      </c>
      <c r="N456" s="45" t="str">
        <f>IF(ISERROR(VLOOKUP($J456,'Miljövärden urval för publ'!$B$2:$H$490,MATCH(N$3,'Miljövärden urval för publ'!$B$2:$H$2,0),FALSE)),"",VLOOKUP($J456,'Miljövärden urval för publ'!$B$2:$H$490,MATCH(N$3,'Miljövärden urval för publ'!$B$2:$H$2,0),FALSE))</f>
        <v/>
      </c>
    </row>
    <row r="457" spans="1:14" x14ac:dyDescent="0.35">
      <c r="A457" s="65" t="s">
        <v>474</v>
      </c>
      <c r="B457" s="65" t="s">
        <v>480</v>
      </c>
      <c r="D457" s="60" t="str">
        <f>VLOOKUP(B457,'Miljövärden urval för publ'!$B$2:$V$480,MATCH("ska publiceras:",'Miljövärden urval för publ'!$B$2:$T$2,0),FALSE)</f>
        <v>ja</v>
      </c>
      <c r="E457" s="61">
        <f t="shared" si="21"/>
        <v>346</v>
      </c>
      <c r="H457" s="45">
        <v>455</v>
      </c>
      <c r="I457" s="45" t="str">
        <f t="shared" si="22"/>
        <v/>
      </c>
      <c r="J457" s="45" t="str">
        <f t="shared" si="23"/>
        <v/>
      </c>
      <c r="K457" s="45" t="str">
        <f>IF(ISERROR(VLOOKUP($J457,'Miljövärden urval för publ'!$B$2:$H$490,MATCH(K$3,'Miljövärden urval för publ'!$B$2:$H$2,0),FALSE)),"",VLOOKUP($J457,'Miljövärden urval för publ'!$B$2:$H$490,MATCH(K$3,'Miljövärden urval för publ'!$B$2:$H$2,0),FALSE))</f>
        <v/>
      </c>
      <c r="L457" s="45" t="str">
        <f>IF(ISERROR(VLOOKUP($J457,'Miljövärden urval för publ'!$B$2:$H$490,MATCH(L$3,'Miljövärden urval för publ'!$B$2:$H$2,0),FALSE)),"",VLOOKUP($J457,'Miljövärden urval för publ'!$B$2:$H$490,MATCH(L$3,'Miljövärden urval för publ'!$B$2:$H$2,0),FALSE))</f>
        <v/>
      </c>
      <c r="M457" s="45" t="str">
        <f>IF(ISERROR(VLOOKUP($J457,'Miljövärden urval för publ'!$B$2:$H$490,MATCH(M$3,'Miljövärden urval för publ'!$B$2:$H$2,0),FALSE)),"",VLOOKUP($J457,'Miljövärden urval för publ'!$B$2:$H$490,MATCH(M$3,'Miljövärden urval för publ'!$B$2:$H$2,0),FALSE))</f>
        <v/>
      </c>
      <c r="N457" s="45" t="str">
        <f>IF(ISERROR(VLOOKUP($J457,'Miljövärden urval för publ'!$B$2:$H$490,MATCH(N$3,'Miljövärden urval för publ'!$B$2:$H$2,0),FALSE)),"",VLOOKUP($J457,'Miljövärden urval för publ'!$B$2:$H$490,MATCH(N$3,'Miljövärden urval för publ'!$B$2:$H$2,0),FALSE))</f>
        <v/>
      </c>
    </row>
    <row r="458" spans="1:14" x14ac:dyDescent="0.35">
      <c r="A458" s="65" t="s">
        <v>80</v>
      </c>
      <c r="B458" s="65" t="s">
        <v>133</v>
      </c>
      <c r="D458" s="60" t="str">
        <f>VLOOKUP(B458,'Miljövärden urval för publ'!$B$2:$V$480,MATCH("ska publiceras:",'Miljövärden urval för publ'!$B$2:$T$2,0),FALSE)</f>
        <v>ja</v>
      </c>
      <c r="E458" s="61">
        <f t="shared" si="21"/>
        <v>347</v>
      </c>
      <c r="H458" s="45">
        <v>456</v>
      </c>
      <c r="I458" s="45" t="str">
        <f t="shared" si="22"/>
        <v/>
      </c>
      <c r="J458" s="45" t="str">
        <f t="shared" si="23"/>
        <v/>
      </c>
      <c r="K458" s="45" t="str">
        <f>IF(ISERROR(VLOOKUP($J458,'Miljövärden urval för publ'!$B$2:$H$490,MATCH(K$3,'Miljövärden urval för publ'!$B$2:$H$2,0),FALSE)),"",VLOOKUP($J458,'Miljövärden urval för publ'!$B$2:$H$490,MATCH(K$3,'Miljövärden urval för publ'!$B$2:$H$2,0),FALSE))</f>
        <v/>
      </c>
      <c r="L458" s="45" t="str">
        <f>IF(ISERROR(VLOOKUP($J458,'Miljövärden urval för publ'!$B$2:$H$490,MATCH(L$3,'Miljövärden urval för publ'!$B$2:$H$2,0),FALSE)),"",VLOOKUP($J458,'Miljövärden urval för publ'!$B$2:$H$490,MATCH(L$3,'Miljövärden urval för publ'!$B$2:$H$2,0),FALSE))</f>
        <v/>
      </c>
      <c r="M458" s="45" t="str">
        <f>IF(ISERROR(VLOOKUP($J458,'Miljövärden urval för publ'!$B$2:$H$490,MATCH(M$3,'Miljövärden urval för publ'!$B$2:$H$2,0),FALSE)),"",VLOOKUP($J458,'Miljövärden urval för publ'!$B$2:$H$490,MATCH(M$3,'Miljövärden urval för publ'!$B$2:$H$2,0),FALSE))</f>
        <v/>
      </c>
      <c r="N458" s="45" t="str">
        <f>IF(ISERROR(VLOOKUP($J458,'Miljövärden urval för publ'!$B$2:$H$490,MATCH(N$3,'Miljövärden urval för publ'!$B$2:$H$2,0),FALSE)),"",VLOOKUP($J458,'Miljövärden urval för publ'!$B$2:$H$490,MATCH(N$3,'Miljövärden urval för publ'!$B$2:$H$2,0),FALSE))</f>
        <v/>
      </c>
    </row>
    <row r="459" spans="1:14" x14ac:dyDescent="0.35">
      <c r="A459" s="65" t="s">
        <v>371</v>
      </c>
      <c r="B459" s="65" t="s">
        <v>387</v>
      </c>
      <c r="D459" s="60" t="str">
        <f>VLOOKUP(B459,'Miljövärden urval för publ'!$B$2:$V$480,MATCH("ska publiceras:",'Miljövärden urval för publ'!$B$2:$T$2,0),FALSE)</f>
        <v>ja</v>
      </c>
      <c r="E459" s="61">
        <f t="shared" si="21"/>
        <v>348</v>
      </c>
      <c r="H459" s="45">
        <v>457</v>
      </c>
      <c r="I459" s="45" t="str">
        <f t="shared" si="22"/>
        <v/>
      </c>
      <c r="J459" s="45" t="str">
        <f t="shared" si="23"/>
        <v/>
      </c>
      <c r="K459" s="45" t="str">
        <f>IF(ISERROR(VLOOKUP($J459,'Miljövärden urval för publ'!$B$2:$H$490,MATCH(K$3,'Miljövärden urval för publ'!$B$2:$H$2,0),FALSE)),"",VLOOKUP($J459,'Miljövärden urval för publ'!$B$2:$H$490,MATCH(K$3,'Miljövärden urval för publ'!$B$2:$H$2,0),FALSE))</f>
        <v/>
      </c>
      <c r="L459" s="45" t="str">
        <f>IF(ISERROR(VLOOKUP($J459,'Miljövärden urval för publ'!$B$2:$H$490,MATCH(L$3,'Miljövärden urval för publ'!$B$2:$H$2,0),FALSE)),"",VLOOKUP($J459,'Miljövärden urval för publ'!$B$2:$H$490,MATCH(L$3,'Miljövärden urval för publ'!$B$2:$H$2,0),FALSE))</f>
        <v/>
      </c>
      <c r="M459" s="45" t="str">
        <f>IF(ISERROR(VLOOKUP($J459,'Miljövärden urval för publ'!$B$2:$H$490,MATCH(M$3,'Miljövärden urval för publ'!$B$2:$H$2,0),FALSE)),"",VLOOKUP($J459,'Miljövärden urval för publ'!$B$2:$H$490,MATCH(M$3,'Miljövärden urval för publ'!$B$2:$H$2,0),FALSE))</f>
        <v/>
      </c>
      <c r="N459" s="45" t="str">
        <f>IF(ISERROR(VLOOKUP($J459,'Miljövärden urval för publ'!$B$2:$H$490,MATCH(N$3,'Miljövärden urval för publ'!$B$2:$H$2,0),FALSE)),"",VLOOKUP($J459,'Miljövärden urval för publ'!$B$2:$H$490,MATCH(N$3,'Miljövärden urval för publ'!$B$2:$H$2,0),FALSE))</f>
        <v/>
      </c>
    </row>
    <row r="460" spans="1:14" x14ac:dyDescent="0.35">
      <c r="A460" s="65" t="s">
        <v>31</v>
      </c>
      <c r="B460" s="65" t="s">
        <v>45</v>
      </c>
      <c r="D460" s="60" t="str">
        <f>VLOOKUP(B460,'Miljövärden urval för publ'!$B$2:$V$480,MATCH("ska publiceras:",'Miljövärden urval för publ'!$B$2:$T$2,0),FALSE)</f>
        <v>ja</v>
      </c>
      <c r="E460" s="61">
        <f t="shared" si="21"/>
        <v>349</v>
      </c>
      <c r="H460" s="45">
        <v>458</v>
      </c>
      <c r="I460" s="45" t="str">
        <f t="shared" si="22"/>
        <v/>
      </c>
      <c r="J460" s="45" t="str">
        <f t="shared" si="23"/>
        <v/>
      </c>
      <c r="K460" s="45" t="str">
        <f>IF(ISERROR(VLOOKUP($J460,'Miljövärden urval för publ'!$B$2:$H$490,MATCH(K$3,'Miljövärden urval för publ'!$B$2:$H$2,0),FALSE)),"",VLOOKUP($J460,'Miljövärden urval för publ'!$B$2:$H$490,MATCH(K$3,'Miljövärden urval för publ'!$B$2:$H$2,0),FALSE))</f>
        <v/>
      </c>
      <c r="L460" s="45" t="str">
        <f>IF(ISERROR(VLOOKUP($J460,'Miljövärden urval för publ'!$B$2:$H$490,MATCH(L$3,'Miljövärden urval för publ'!$B$2:$H$2,0),FALSE)),"",VLOOKUP($J460,'Miljövärden urval för publ'!$B$2:$H$490,MATCH(L$3,'Miljövärden urval för publ'!$B$2:$H$2,0),FALSE))</f>
        <v/>
      </c>
      <c r="M460" s="45" t="str">
        <f>IF(ISERROR(VLOOKUP($J460,'Miljövärden urval för publ'!$B$2:$H$490,MATCH(M$3,'Miljövärden urval för publ'!$B$2:$H$2,0),FALSE)),"",VLOOKUP($J460,'Miljövärden urval för publ'!$B$2:$H$490,MATCH(M$3,'Miljövärden urval för publ'!$B$2:$H$2,0),FALSE))</f>
        <v/>
      </c>
      <c r="N460" s="45" t="str">
        <f>IF(ISERROR(VLOOKUP($J460,'Miljövärden urval för publ'!$B$2:$H$490,MATCH(N$3,'Miljövärden urval för publ'!$B$2:$H$2,0),FALSE)),"",VLOOKUP($J460,'Miljövärden urval för publ'!$B$2:$H$490,MATCH(N$3,'Miljövärden urval för publ'!$B$2:$H$2,0),FALSE))</f>
        <v/>
      </c>
    </row>
    <row r="461" spans="1:14" x14ac:dyDescent="0.35">
      <c r="A461" s="65" t="s">
        <v>594</v>
      </c>
      <c r="B461" s="65" t="s">
        <v>595</v>
      </c>
      <c r="D461" s="60" t="str">
        <f>VLOOKUP(B461,'Miljövärden urval för publ'!$B$2:$V$480,MATCH("ska publiceras:",'Miljövärden urval för publ'!$B$2:$T$2,0),FALSE)</f>
        <v>nej</v>
      </c>
      <c r="E461" s="61">
        <f t="shared" si="21"/>
        <v>349</v>
      </c>
      <c r="H461" s="45">
        <v>459</v>
      </c>
      <c r="I461" s="45" t="str">
        <f t="shared" si="22"/>
        <v/>
      </c>
      <c r="J461" s="45" t="str">
        <f t="shared" si="23"/>
        <v/>
      </c>
      <c r="K461" s="45" t="str">
        <f>IF(ISERROR(VLOOKUP($J461,'Miljövärden urval för publ'!$B$2:$H$490,MATCH(K$3,'Miljövärden urval för publ'!$B$2:$H$2,0),FALSE)),"",VLOOKUP($J461,'Miljövärden urval för publ'!$B$2:$H$490,MATCH(K$3,'Miljövärden urval för publ'!$B$2:$H$2,0),FALSE))</f>
        <v/>
      </c>
      <c r="L461" s="45" t="str">
        <f>IF(ISERROR(VLOOKUP($J461,'Miljövärden urval för publ'!$B$2:$H$490,MATCH(L$3,'Miljövärden urval för publ'!$B$2:$H$2,0),FALSE)),"",VLOOKUP($J461,'Miljövärden urval för publ'!$B$2:$H$490,MATCH(L$3,'Miljövärden urval för publ'!$B$2:$H$2,0),FALSE))</f>
        <v/>
      </c>
      <c r="M461" s="45" t="str">
        <f>IF(ISERROR(VLOOKUP($J461,'Miljövärden urval för publ'!$B$2:$H$490,MATCH(M$3,'Miljövärden urval för publ'!$B$2:$H$2,0),FALSE)),"",VLOOKUP($J461,'Miljövärden urval för publ'!$B$2:$H$490,MATCH(M$3,'Miljövärden urval för publ'!$B$2:$H$2,0),FALSE))</f>
        <v/>
      </c>
      <c r="N461" s="45" t="str">
        <f>IF(ISERROR(VLOOKUP($J461,'Miljövärden urval för publ'!$B$2:$H$490,MATCH(N$3,'Miljövärden urval för publ'!$B$2:$H$2,0),FALSE)),"",VLOOKUP($J461,'Miljövärden urval för publ'!$B$2:$H$490,MATCH(N$3,'Miljövärden urval för publ'!$B$2:$H$2,0),FALSE))</f>
        <v/>
      </c>
    </row>
    <row r="462" spans="1:14" x14ac:dyDescent="0.35">
      <c r="A462" s="65" t="s">
        <v>596</v>
      </c>
      <c r="B462" s="65" t="s">
        <v>600</v>
      </c>
      <c r="D462" s="60" t="str">
        <f>VLOOKUP(B462,'Miljövärden urval för publ'!$B$2:$V$480,MATCH("ska publiceras:",'Miljövärden urval för publ'!$B$2:$T$2,0),FALSE)</f>
        <v>ja</v>
      </c>
      <c r="E462" s="61">
        <f t="shared" si="21"/>
        <v>350</v>
      </c>
      <c r="H462" s="45">
        <v>460</v>
      </c>
      <c r="I462" s="45" t="str">
        <f t="shared" si="22"/>
        <v/>
      </c>
      <c r="J462" s="45" t="str">
        <f t="shared" si="23"/>
        <v/>
      </c>
      <c r="K462" s="45" t="str">
        <f>IF(ISERROR(VLOOKUP($J462,'Miljövärden urval för publ'!$B$2:$H$490,MATCH(K$3,'Miljövärden urval för publ'!$B$2:$H$2,0),FALSE)),"",VLOOKUP($J462,'Miljövärden urval för publ'!$B$2:$H$490,MATCH(K$3,'Miljövärden urval för publ'!$B$2:$H$2,0),FALSE))</f>
        <v/>
      </c>
      <c r="L462" s="45" t="str">
        <f>IF(ISERROR(VLOOKUP($J462,'Miljövärden urval för publ'!$B$2:$H$490,MATCH(L$3,'Miljövärden urval för publ'!$B$2:$H$2,0),FALSE)),"",VLOOKUP($J462,'Miljövärden urval för publ'!$B$2:$H$490,MATCH(L$3,'Miljövärden urval för publ'!$B$2:$H$2,0),FALSE))</f>
        <v/>
      </c>
      <c r="M462" s="45" t="str">
        <f>IF(ISERROR(VLOOKUP($J462,'Miljövärden urval för publ'!$B$2:$H$490,MATCH(M$3,'Miljövärden urval för publ'!$B$2:$H$2,0),FALSE)),"",VLOOKUP($J462,'Miljövärden urval för publ'!$B$2:$H$490,MATCH(M$3,'Miljövärden urval för publ'!$B$2:$H$2,0),FALSE))</f>
        <v/>
      </c>
      <c r="N462" s="45" t="str">
        <f>IF(ISERROR(VLOOKUP($J462,'Miljövärden urval för publ'!$B$2:$H$490,MATCH(N$3,'Miljövärden urval för publ'!$B$2:$H$2,0),FALSE)),"",VLOOKUP($J462,'Miljövärden urval för publ'!$B$2:$H$490,MATCH(N$3,'Miljövärden urval för publ'!$B$2:$H$2,0),FALSE))</f>
        <v/>
      </c>
    </row>
    <row r="463" spans="1:14" x14ac:dyDescent="0.35">
      <c r="A463" s="65" t="s">
        <v>162</v>
      </c>
      <c r="B463" s="65" t="s">
        <v>166</v>
      </c>
      <c r="D463" s="60" t="str">
        <f>VLOOKUP(B463,'Miljövärden urval för publ'!$B$2:$V$480,MATCH("ska publiceras:",'Miljövärden urval för publ'!$B$2:$T$2,0),FALSE)</f>
        <v>ja</v>
      </c>
      <c r="E463" s="61">
        <f t="shared" si="21"/>
        <v>351</v>
      </c>
      <c r="H463" s="45">
        <v>461</v>
      </c>
      <c r="I463" s="45" t="str">
        <f t="shared" si="22"/>
        <v/>
      </c>
      <c r="J463" s="45" t="str">
        <f t="shared" si="23"/>
        <v/>
      </c>
      <c r="K463" s="45" t="str">
        <f>IF(ISERROR(VLOOKUP($J463,'Miljövärden urval för publ'!$B$2:$H$490,MATCH(K$3,'Miljövärden urval för publ'!$B$2:$H$2,0),FALSE)),"",VLOOKUP($J463,'Miljövärden urval för publ'!$B$2:$H$490,MATCH(K$3,'Miljövärden urval för publ'!$B$2:$H$2,0),FALSE))</f>
        <v/>
      </c>
      <c r="L463" s="45" t="str">
        <f>IF(ISERROR(VLOOKUP($J463,'Miljövärden urval för publ'!$B$2:$H$490,MATCH(L$3,'Miljövärden urval för publ'!$B$2:$H$2,0),FALSE)),"",VLOOKUP($J463,'Miljövärden urval för publ'!$B$2:$H$490,MATCH(L$3,'Miljövärden urval för publ'!$B$2:$H$2,0),FALSE))</f>
        <v/>
      </c>
      <c r="M463" s="45" t="str">
        <f>IF(ISERROR(VLOOKUP($J463,'Miljövärden urval för publ'!$B$2:$H$490,MATCH(M$3,'Miljövärden urval för publ'!$B$2:$H$2,0),FALSE)),"",VLOOKUP($J463,'Miljövärden urval för publ'!$B$2:$H$490,MATCH(M$3,'Miljövärden urval för publ'!$B$2:$H$2,0),FALSE))</f>
        <v/>
      </c>
      <c r="N463" s="45" t="str">
        <f>IF(ISERROR(VLOOKUP($J463,'Miljövärden urval för publ'!$B$2:$H$490,MATCH(N$3,'Miljövärden urval för publ'!$B$2:$H$2,0),FALSE)),"",VLOOKUP($J463,'Miljövärden urval för publ'!$B$2:$H$490,MATCH(N$3,'Miljövärden urval för publ'!$B$2:$H$2,0),FALSE))</f>
        <v/>
      </c>
    </row>
    <row r="464" spans="1:14" x14ac:dyDescent="0.35">
      <c r="A464" s="65" t="s">
        <v>282</v>
      </c>
      <c r="B464" s="65" t="s">
        <v>289</v>
      </c>
      <c r="D464" s="60" t="str">
        <f>VLOOKUP(B464,'Miljövärden urval för publ'!$B$2:$V$480,MATCH("ska publiceras:",'Miljövärden urval för publ'!$B$2:$T$2,0),FALSE)</f>
        <v>ja</v>
      </c>
      <c r="E464" s="61">
        <f t="shared" si="21"/>
        <v>352</v>
      </c>
      <c r="H464" s="45">
        <v>462</v>
      </c>
      <c r="I464" s="45" t="str">
        <f t="shared" si="22"/>
        <v/>
      </c>
      <c r="J464" s="45" t="str">
        <f t="shared" si="23"/>
        <v/>
      </c>
      <c r="K464" s="45" t="str">
        <f>IF(ISERROR(VLOOKUP($J464,'Miljövärden urval för publ'!$B$2:$H$490,MATCH(K$3,'Miljövärden urval för publ'!$B$2:$H$2,0),FALSE)),"",VLOOKUP($J464,'Miljövärden urval för publ'!$B$2:$H$490,MATCH(K$3,'Miljövärden urval för publ'!$B$2:$H$2,0),FALSE))</f>
        <v/>
      </c>
      <c r="L464" s="45" t="str">
        <f>IF(ISERROR(VLOOKUP($J464,'Miljövärden urval för publ'!$B$2:$H$490,MATCH(L$3,'Miljövärden urval för publ'!$B$2:$H$2,0),FALSE)),"",VLOOKUP($J464,'Miljövärden urval för publ'!$B$2:$H$490,MATCH(L$3,'Miljövärden urval för publ'!$B$2:$H$2,0),FALSE))</f>
        <v/>
      </c>
      <c r="M464" s="45" t="str">
        <f>IF(ISERROR(VLOOKUP($J464,'Miljövärden urval för publ'!$B$2:$H$490,MATCH(M$3,'Miljövärden urval för publ'!$B$2:$H$2,0),FALSE)),"",VLOOKUP($J464,'Miljövärden urval för publ'!$B$2:$H$490,MATCH(M$3,'Miljövärden urval för publ'!$B$2:$H$2,0),FALSE))</f>
        <v/>
      </c>
      <c r="N464" s="45" t="str">
        <f>IF(ISERROR(VLOOKUP($J464,'Miljövärden urval för publ'!$B$2:$H$490,MATCH(N$3,'Miljövärden urval för publ'!$B$2:$H$2,0),FALSE)),"",VLOOKUP($J464,'Miljövärden urval för publ'!$B$2:$H$490,MATCH(N$3,'Miljövärden urval för publ'!$B$2:$H$2,0),FALSE))</f>
        <v/>
      </c>
    </row>
    <row r="465" spans="1:14" x14ac:dyDescent="0.35">
      <c r="A465" s="65" t="s">
        <v>487</v>
      </c>
      <c r="B465" s="65" t="s">
        <v>489</v>
      </c>
      <c r="D465" s="60" t="str">
        <f>VLOOKUP(B465,'Miljövärden urval för publ'!$B$2:$V$480,MATCH("ska publiceras:",'Miljövärden urval för publ'!$B$2:$T$2,0),FALSE)</f>
        <v>ja</v>
      </c>
      <c r="E465" s="61">
        <f t="shared" si="21"/>
        <v>353</v>
      </c>
      <c r="H465" s="45">
        <v>463</v>
      </c>
      <c r="I465" s="45" t="str">
        <f t="shared" si="22"/>
        <v/>
      </c>
      <c r="J465" s="45" t="str">
        <f t="shared" si="23"/>
        <v/>
      </c>
      <c r="K465" s="45" t="str">
        <f>IF(ISERROR(VLOOKUP($J465,'Miljövärden urval för publ'!$B$2:$H$490,MATCH(K$3,'Miljövärden urval för publ'!$B$2:$H$2,0),FALSE)),"",VLOOKUP($J465,'Miljövärden urval för publ'!$B$2:$H$490,MATCH(K$3,'Miljövärden urval för publ'!$B$2:$H$2,0),FALSE))</f>
        <v/>
      </c>
      <c r="L465" s="45" t="str">
        <f>IF(ISERROR(VLOOKUP($J465,'Miljövärden urval för publ'!$B$2:$H$490,MATCH(L$3,'Miljövärden urval för publ'!$B$2:$H$2,0),FALSE)),"",VLOOKUP($J465,'Miljövärden urval för publ'!$B$2:$H$490,MATCH(L$3,'Miljövärden urval för publ'!$B$2:$H$2,0),FALSE))</f>
        <v/>
      </c>
      <c r="M465" s="45" t="str">
        <f>IF(ISERROR(VLOOKUP($J465,'Miljövärden urval för publ'!$B$2:$H$490,MATCH(M$3,'Miljövärden urval för publ'!$B$2:$H$2,0),FALSE)),"",VLOOKUP($J465,'Miljövärden urval för publ'!$B$2:$H$490,MATCH(M$3,'Miljövärden urval för publ'!$B$2:$H$2,0),FALSE))</f>
        <v/>
      </c>
      <c r="N465" s="45" t="str">
        <f>IF(ISERROR(VLOOKUP($J465,'Miljövärden urval för publ'!$B$2:$H$490,MATCH(N$3,'Miljövärden urval för publ'!$B$2:$H$2,0),FALSE)),"",VLOOKUP($J465,'Miljövärden urval för publ'!$B$2:$H$490,MATCH(N$3,'Miljövärden urval för publ'!$B$2:$H$2,0),FALSE))</f>
        <v/>
      </c>
    </row>
    <row r="466" spans="1:14" x14ac:dyDescent="0.35">
      <c r="A466" s="65" t="s">
        <v>550</v>
      </c>
      <c r="B466" s="65" t="s">
        <v>569</v>
      </c>
      <c r="D466" s="60" t="str">
        <f>VLOOKUP(B466,'Miljövärden urval för publ'!$B$2:$V$480,MATCH("ska publiceras:",'Miljövärden urval för publ'!$B$2:$T$2,0),FALSE)</f>
        <v>nej</v>
      </c>
      <c r="E466" s="61">
        <f t="shared" si="21"/>
        <v>353</v>
      </c>
      <c r="H466" s="45">
        <v>464</v>
      </c>
      <c r="I466" s="45" t="str">
        <f t="shared" si="22"/>
        <v/>
      </c>
      <c r="J466" s="45" t="str">
        <f t="shared" si="23"/>
        <v/>
      </c>
      <c r="K466" s="45" t="str">
        <f>IF(ISERROR(VLOOKUP($J466,'Miljövärden urval för publ'!$B$2:$H$490,MATCH(K$3,'Miljövärden urval för publ'!$B$2:$H$2,0),FALSE)),"",VLOOKUP($J466,'Miljövärden urval för publ'!$B$2:$H$490,MATCH(K$3,'Miljövärden urval för publ'!$B$2:$H$2,0),FALSE))</f>
        <v/>
      </c>
      <c r="L466" s="45" t="str">
        <f>IF(ISERROR(VLOOKUP($J466,'Miljövärden urval för publ'!$B$2:$H$490,MATCH(L$3,'Miljövärden urval för publ'!$B$2:$H$2,0),FALSE)),"",VLOOKUP($J466,'Miljövärden urval för publ'!$B$2:$H$490,MATCH(L$3,'Miljövärden urval för publ'!$B$2:$H$2,0),FALSE))</f>
        <v/>
      </c>
      <c r="M466" s="45" t="str">
        <f>IF(ISERROR(VLOOKUP($J466,'Miljövärden urval för publ'!$B$2:$H$490,MATCH(M$3,'Miljövärden urval för publ'!$B$2:$H$2,0),FALSE)),"",VLOOKUP($J466,'Miljövärden urval för publ'!$B$2:$H$490,MATCH(M$3,'Miljövärden urval för publ'!$B$2:$H$2,0),FALSE))</f>
        <v/>
      </c>
      <c r="N466" s="45" t="str">
        <f>IF(ISERROR(VLOOKUP($J466,'Miljövärden urval för publ'!$B$2:$H$490,MATCH(N$3,'Miljövärden urval för publ'!$B$2:$H$2,0),FALSE)),"",VLOOKUP($J466,'Miljövärden urval för publ'!$B$2:$H$490,MATCH(N$3,'Miljövärden urval för publ'!$B$2:$H$2,0),FALSE))</f>
        <v/>
      </c>
    </row>
    <row r="467" spans="1:14" x14ac:dyDescent="0.35">
      <c r="A467" s="65" t="s">
        <v>601</v>
      </c>
      <c r="B467" s="65" t="s">
        <v>602</v>
      </c>
      <c r="D467" s="60" t="str">
        <f>VLOOKUP(B467,'Miljövärden urval för publ'!$B$2:$V$480,MATCH("ska publiceras:",'Miljövärden urval för publ'!$B$2:$T$2,0),FALSE)</f>
        <v>ja</v>
      </c>
      <c r="E467" s="61">
        <f t="shared" si="21"/>
        <v>354</v>
      </c>
      <c r="H467" s="45">
        <v>465</v>
      </c>
      <c r="I467" s="45" t="str">
        <f t="shared" si="22"/>
        <v/>
      </c>
      <c r="J467" s="45" t="str">
        <f t="shared" si="23"/>
        <v/>
      </c>
      <c r="K467" s="45" t="str">
        <f>IF(ISERROR(VLOOKUP($J467,'Miljövärden urval för publ'!$B$2:$H$490,MATCH(K$3,'Miljövärden urval för publ'!$B$2:$H$2,0),FALSE)),"",VLOOKUP($J467,'Miljövärden urval för publ'!$B$2:$H$490,MATCH(K$3,'Miljövärden urval för publ'!$B$2:$H$2,0),FALSE))</f>
        <v/>
      </c>
      <c r="L467" s="45" t="str">
        <f>IF(ISERROR(VLOOKUP($J467,'Miljövärden urval för publ'!$B$2:$H$490,MATCH(L$3,'Miljövärden urval för publ'!$B$2:$H$2,0),FALSE)),"",VLOOKUP($J467,'Miljövärden urval för publ'!$B$2:$H$490,MATCH(L$3,'Miljövärden urval för publ'!$B$2:$H$2,0),FALSE))</f>
        <v/>
      </c>
      <c r="M467" s="45" t="str">
        <f>IF(ISERROR(VLOOKUP($J467,'Miljövärden urval för publ'!$B$2:$H$490,MATCH(M$3,'Miljövärden urval för publ'!$B$2:$H$2,0),FALSE)),"",VLOOKUP($J467,'Miljövärden urval för publ'!$B$2:$H$490,MATCH(M$3,'Miljövärden urval för publ'!$B$2:$H$2,0),FALSE))</f>
        <v/>
      </c>
      <c r="N467" s="45" t="str">
        <f>IF(ISERROR(VLOOKUP($J467,'Miljövärden urval för publ'!$B$2:$H$490,MATCH(N$3,'Miljövärden urval för publ'!$B$2:$H$2,0),FALSE)),"",VLOOKUP($J467,'Miljövärden urval för publ'!$B$2:$H$490,MATCH(N$3,'Miljövärden urval för publ'!$B$2:$H$2,0),FALSE))</f>
        <v/>
      </c>
    </row>
    <row r="468" spans="1:14" x14ac:dyDescent="0.35">
      <c r="A468" s="65" t="s">
        <v>605</v>
      </c>
      <c r="B468" s="65" t="s">
        <v>611</v>
      </c>
      <c r="D468" s="60" t="str">
        <f>VLOOKUP(B468,'Miljövärden urval för publ'!$B$2:$V$480,MATCH("ska publiceras:",'Miljövärden urval för publ'!$B$2:$T$2,0),FALSE)</f>
        <v>ja</v>
      </c>
      <c r="E468" s="61">
        <f t="shared" si="21"/>
        <v>355</v>
      </c>
      <c r="H468" s="45">
        <v>465</v>
      </c>
    </row>
    <row r="469" spans="1:14" x14ac:dyDescent="0.35">
      <c r="A469" s="65" t="s">
        <v>282</v>
      </c>
      <c r="B469" s="65" t="s">
        <v>290</v>
      </c>
      <c r="D469" s="60" t="str">
        <f>VLOOKUP(B469,'Miljövärden urval för publ'!$B$2:$V$480,MATCH("ska publiceras:",'Miljövärden urval för publ'!$B$2:$T$2,0),FALSE)</f>
        <v>ja</v>
      </c>
      <c r="E469" s="61">
        <f t="shared" si="21"/>
        <v>356</v>
      </c>
      <c r="H469" s="45">
        <v>465</v>
      </c>
    </row>
    <row r="470" spans="1:14" x14ac:dyDescent="0.35">
      <c r="A470" s="65" t="s">
        <v>243</v>
      </c>
      <c r="B470" s="65" t="s">
        <v>247</v>
      </c>
      <c r="D470" s="60" t="str">
        <f>VLOOKUP(B470,'Miljövärden urval för publ'!$B$2:$V$480,MATCH("ska publiceras:",'Miljövärden urval för publ'!$B$2:$T$2,0),FALSE)</f>
        <v>ja</v>
      </c>
      <c r="E470" s="61">
        <f t="shared" si="21"/>
        <v>357</v>
      </c>
      <c r="H470" s="45">
        <v>465</v>
      </c>
    </row>
    <row r="471" spans="1:14" x14ac:dyDescent="0.35">
      <c r="A471" s="65" t="s">
        <v>393</v>
      </c>
      <c r="B471" s="65" t="s">
        <v>398</v>
      </c>
      <c r="D471" s="60" t="str">
        <f>VLOOKUP(B471,'Miljövärden urval för publ'!$B$2:$V$480,MATCH("ska publiceras:",'Miljövärden urval för publ'!$B$2:$T$2,0),FALSE)</f>
        <v>nej</v>
      </c>
      <c r="E471" s="61">
        <f t="shared" si="21"/>
        <v>357</v>
      </c>
      <c r="H471" s="45">
        <v>465</v>
      </c>
    </row>
    <row r="472" spans="1:14" x14ac:dyDescent="0.35">
      <c r="A472" s="65" t="s">
        <v>80</v>
      </c>
      <c r="B472" s="65" t="s">
        <v>134</v>
      </c>
      <c r="D472" s="60" t="str">
        <f>VLOOKUP(B472,'Miljövärden urval för publ'!$B$2:$V$480,MATCH("ska publiceras:",'Miljövärden urval för publ'!$B$2:$T$2,0),FALSE)</f>
        <v>nej</v>
      </c>
      <c r="E472" s="61">
        <f t="shared" si="21"/>
        <v>357</v>
      </c>
      <c r="H472" s="45">
        <v>465</v>
      </c>
    </row>
    <row r="473" spans="1:14" x14ac:dyDescent="0.35">
      <c r="A473" s="65" t="s">
        <v>521</v>
      </c>
      <c r="B473" s="65" t="s">
        <v>534</v>
      </c>
      <c r="D473" s="60" t="str">
        <f>VLOOKUP(B473,'Miljövärden urval för publ'!$B$2:$V$480,MATCH("ska publiceras:",'Miljövärden urval för publ'!$B$2:$T$2,0),FALSE)</f>
        <v>nej</v>
      </c>
      <c r="E473" s="61">
        <f t="shared" si="21"/>
        <v>357</v>
      </c>
      <c r="H473" s="45">
        <v>465</v>
      </c>
    </row>
    <row r="474" spans="1:14" x14ac:dyDescent="0.35">
      <c r="A474" s="65" t="s">
        <v>521</v>
      </c>
      <c r="B474" s="65" t="s">
        <v>535</v>
      </c>
      <c r="D474" s="60" t="str">
        <f>VLOOKUP(B474,'Miljövärden urval för publ'!$B$2:$V$480,MATCH("ska publiceras:",'Miljövärden urval för publ'!$B$2:$T$2,0),FALSE)</f>
        <v>ja</v>
      </c>
      <c r="E474" s="61">
        <f t="shared" si="21"/>
        <v>358</v>
      </c>
      <c r="H474" s="45">
        <v>465</v>
      </c>
    </row>
    <row r="475" spans="1:14" x14ac:dyDescent="0.35">
      <c r="A475" s="65" t="s">
        <v>447</v>
      </c>
      <c r="B475" s="65" t="s">
        <v>452</v>
      </c>
      <c r="D475" s="60" t="str">
        <f>VLOOKUP(B475,'Miljövärden urval för publ'!$B$2:$V$480,MATCH("ska publiceras:",'Miljövärden urval för publ'!$B$2:$T$2,0),FALSE)</f>
        <v>ja</v>
      </c>
      <c r="E475" s="61">
        <f t="shared" si="21"/>
        <v>359</v>
      </c>
      <c r="H475" s="45">
        <v>465</v>
      </c>
    </row>
    <row r="476" spans="1:14" x14ac:dyDescent="0.35">
      <c r="A476" s="65" t="s">
        <v>550</v>
      </c>
      <c r="B476" s="65" t="s">
        <v>570</v>
      </c>
      <c r="D476" s="60" t="str">
        <f>VLOOKUP(B476,'Miljövärden urval för publ'!$B$2:$V$480,MATCH("ska publiceras:",'Miljövärden urval för publ'!$B$2:$T$2,0),FALSE)</f>
        <v>nej</v>
      </c>
      <c r="E476" s="61">
        <f t="shared" si="21"/>
        <v>359</v>
      </c>
      <c r="H476" s="45">
        <v>465</v>
      </c>
    </row>
  </sheetData>
  <sortState xmlns:xlrd2="http://schemas.microsoft.com/office/spreadsheetml/2017/richdata2" ref="A4:B476">
    <sortCondition ref="B4:B476"/>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J474"/>
  <sheetViews>
    <sheetView workbookViewId="0"/>
  </sheetViews>
  <sheetFormatPr defaultColWidth="9.1796875" defaultRowHeight="14.5" x14ac:dyDescent="0.35"/>
  <cols>
    <col min="1" max="1" width="36.26953125" style="140" bestFit="1" customWidth="1"/>
    <col min="2" max="2" width="44.54296875" style="140" bestFit="1" customWidth="1"/>
    <col min="3" max="3" width="18.26953125" style="140" customWidth="1"/>
    <col min="4" max="4" width="18.81640625" style="140" customWidth="1"/>
    <col min="5" max="5" width="19.81640625" style="140" customWidth="1"/>
    <col min="6" max="6" width="18.54296875" style="140" customWidth="1"/>
    <col min="7" max="9" width="17.54296875" style="140" customWidth="1"/>
    <col min="10" max="16384" width="9.1796875" style="140"/>
  </cols>
  <sheetData>
    <row r="1" spans="1:10" ht="72.5" x14ac:dyDescent="0.35">
      <c r="A1" s="1" t="s">
        <v>0</v>
      </c>
      <c r="B1" s="1" t="s">
        <v>1</v>
      </c>
      <c r="C1" s="138" t="s">
        <v>1202</v>
      </c>
      <c r="D1" s="139" t="s">
        <v>1203</v>
      </c>
      <c r="E1" s="139" t="s">
        <v>1204</v>
      </c>
      <c r="F1" s="139" t="s">
        <v>1283</v>
      </c>
      <c r="G1" s="139" t="s">
        <v>1205</v>
      </c>
      <c r="H1" s="140" t="s">
        <v>1206</v>
      </c>
      <c r="I1" s="139"/>
      <c r="J1" s="139" t="s">
        <v>1207</v>
      </c>
    </row>
    <row r="2" spans="1:10" x14ac:dyDescent="0.35">
      <c r="A2" t="s">
        <v>8</v>
      </c>
      <c r="B2" t="s">
        <v>9</v>
      </c>
      <c r="C2" t="s">
        <v>1208</v>
      </c>
      <c r="D2" s="140" t="str">
        <f>IF(ISERROR(1/VLOOKUP($B2,Kraftvärmeprod!$B$1:$D$480,MATCH("Total värmeproduktion i kraftvärmeverk i kombinerad drift (GWh)",Kraftvärmeprod!$B$1:$AV$1,0),FALSE)),"Ej kraftvärme","Alternativproduktionsmetoden")</f>
        <v>Ej kraftvärme</v>
      </c>
      <c r="E2" s="140">
        <f>VLOOKUP($B2,Totalt!$B$1:$BP$480,MATCH("total el",Totalt!$B$1:$BP$1,0),FALSE)</f>
        <v>0.69700000000000006</v>
      </c>
      <c r="F2" s="141" t="str">
        <f>IF(ISERROR(1/VLOOKUP($B2,Kraftvärmeprod!$B$1:$BD$480,MATCH("Total värmeproduktion i kraftvärmeverk i kombinerad drift (GWh)",Kraftvärmeprod!$B$1:$AV$1,0),FALSE)),"",VLOOKUP($B2,'Slutlig allokering'!$B$1:$BA$480,MATCH(F$1,'Slutlig allokering'!$B$2:$AS$2,0),FALSE))</f>
        <v/>
      </c>
      <c r="G2" s="140" t="str">
        <f>IF(ISERROR(1/VLOOKUP($B2,Kraftvärmeprod!$B$1:$AV$480,MATCH("Producerad elenergi i kraftvärmeverk (GWh)",Kraftvärmeprod!$B$1:$AV$1,0),FALSE)),"",VLOOKUP($B2,Kraftvärmeprod!$B$1:$AV$480,MATCH("Producerad elenergi i kraftvärmeverk (GWh)",Kraftvärmeprod!$B$1:$AV$1,0),FALSE))</f>
        <v/>
      </c>
      <c r="H2" s="140" t="str">
        <f>IF(ISERROR(1/VLOOKUP($B2,Miljö!$B$1:$T$480,MATCH("Såld mängd produktionsspecifik fjärrvärme (GWh)",Miljö!$B$1:$T$1,0),FALSE)),"",VLOOKUP($B2,Miljö!$B$1:$T$480,MATCH("Såld mängd produktionsspecifik fjärrvärme (GWh)",Miljö!$B$1:$T$1,0),FALSE))</f>
        <v/>
      </c>
      <c r="J2" s="140" t="str">
        <f>A2</f>
        <v>Affärsverken Karlskrona AB</v>
      </c>
    </row>
    <row r="3" spans="1:10" x14ac:dyDescent="0.35">
      <c r="A3" t="s">
        <v>8</v>
      </c>
      <c r="B3" t="s">
        <v>11</v>
      </c>
      <c r="C3" t="s">
        <v>1208</v>
      </c>
      <c r="D3" s="140" t="str">
        <f>IF(ISERROR(1/VLOOKUP($B3,Kraftvärmeprod!$B$1:$D$480,MATCH("Total värmeproduktion i kraftvärmeverk i kombinerad drift (GWh)",Kraftvärmeprod!$B$1:$AV$1,0),FALSE)),"Ej kraftvärme","Alternativproduktionsmetoden")</f>
        <v>Alternativproduktionsmetoden</v>
      </c>
      <c r="E3" s="140">
        <f>VLOOKUP($B3,Totalt!$B$1:$BP$480,MATCH("total el",Totalt!$B$1:$BP$1,0),FALSE)</f>
        <v>8.5107900000000001</v>
      </c>
      <c r="F3" s="141">
        <f>IF(ISERROR(1/VLOOKUP($B3,Kraftvärmeprod!$B$1:$BD$480,MATCH("Total värmeproduktion i kraftvärmeverk i kombinerad drift (GWh)",Kraftvärmeprod!$B$1:$AV$1,0),FALSE)),"",VLOOKUP($B3,'Slutlig allokering'!$B$1:$BA$480,MATCH(F$1,'Slutlig allokering'!$B$2:$AS$2,0),FALSE))</f>
        <v>0.57825581964024386</v>
      </c>
      <c r="G3" s="140">
        <f>IF(ISERROR(1/VLOOKUP($B3,Kraftvärmeprod!$B$1:$AV$480,MATCH("Producerad elenergi i kraftvärmeverk (GWh)",Kraftvärmeprod!$B$1:$AV$1,0),FALSE)),"",VLOOKUP($B3,Kraftvärmeprod!$B$1:$AV$480,MATCH("Producerad elenergi i kraftvärmeverk (GWh)",Kraftvärmeprod!$B$1:$AV$1,0),FALSE))</f>
        <v>62.481000000000002</v>
      </c>
      <c r="H3" s="140" t="str">
        <f>IF(ISERROR(1/VLOOKUP($B3,Miljö!$B$1:$T$480,MATCH("Såld mängd produktionsspecifik fjärrvärme (GWh)",Miljö!$B$1:$T$1,0),FALSE)),"",VLOOKUP($B3,Miljö!$B$1:$T$480,MATCH("Såld mängd produktionsspecifik fjärrvärme (GWh)",Miljö!$B$1:$T$1,0),FALSE))</f>
        <v/>
      </c>
      <c r="J3" s="140" t="str">
        <f t="shared" ref="J3:J66" si="0">A3</f>
        <v>Affärsverken Karlskrona AB</v>
      </c>
    </row>
    <row r="4" spans="1:10" x14ac:dyDescent="0.35">
      <c r="A4" t="s">
        <v>8</v>
      </c>
      <c r="B4" t="s">
        <v>12</v>
      </c>
      <c r="C4" t="s">
        <v>1208</v>
      </c>
      <c r="D4" s="140" t="str">
        <f>IF(ISERROR(1/VLOOKUP($B4,Kraftvärmeprod!$B$1:$D$480,MATCH("Total värmeproduktion i kraftvärmeverk i kombinerad drift (GWh)",Kraftvärmeprod!$B$1:$AV$1,0),FALSE)),"Ej kraftvärme","Alternativproduktionsmetoden")</f>
        <v>Ej kraftvärme</v>
      </c>
      <c r="E4" s="140">
        <f>VLOOKUP($B4,Totalt!$B$1:$BP$480,MATCH("total el",Totalt!$B$1:$BP$1,0),FALSE)</f>
        <v>0.71699999999999997</v>
      </c>
      <c r="F4" s="141" t="str">
        <f>IF(ISERROR(1/VLOOKUP($B4,Kraftvärmeprod!$B$1:$BD$480,MATCH("Total värmeproduktion i kraftvärmeverk i kombinerad drift (GWh)",Kraftvärmeprod!$B$1:$AV$1,0),FALSE)),"",VLOOKUP($B4,'Slutlig allokering'!$B$1:$BA$480,MATCH(F$1,'Slutlig allokering'!$B$2:$AS$2,0),FALSE))</f>
        <v/>
      </c>
      <c r="G4" s="140" t="str">
        <f>IF(ISERROR(1/VLOOKUP($B4,Kraftvärmeprod!$B$1:$AV$480,MATCH("Producerad elenergi i kraftvärmeverk (GWh)",Kraftvärmeprod!$B$1:$AV$1,0),FALSE)),"",VLOOKUP($B4,Kraftvärmeprod!$B$1:$AV$480,MATCH("Producerad elenergi i kraftvärmeverk (GWh)",Kraftvärmeprod!$B$1:$AV$1,0),FALSE))</f>
        <v/>
      </c>
      <c r="H4" s="140" t="str">
        <f>IF(ISERROR(1/VLOOKUP($B4,Miljö!$B$1:$T$480,MATCH("Såld mängd produktionsspecifik fjärrvärme (GWh)",Miljö!$B$1:$T$1,0),FALSE)),"",VLOOKUP($B4,Miljö!$B$1:$T$480,MATCH("Såld mängd produktionsspecifik fjärrvärme (GWh)",Miljö!$B$1:$T$1,0),FALSE))</f>
        <v/>
      </c>
      <c r="J4" s="140" t="str">
        <f t="shared" si="0"/>
        <v>Affärsverken Karlskrona AB</v>
      </c>
    </row>
    <row r="5" spans="1:10" x14ac:dyDescent="0.35">
      <c r="A5" t="s">
        <v>8</v>
      </c>
      <c r="B5" t="s">
        <v>13</v>
      </c>
      <c r="C5" t="s">
        <v>1208</v>
      </c>
      <c r="D5" s="140" t="str">
        <f>IF(ISERROR(1/VLOOKUP($B5,Kraftvärmeprod!$B$1:$D$480,MATCH("Total värmeproduktion i kraftvärmeverk i kombinerad drift (GWh)",Kraftvärmeprod!$B$1:$AV$1,0),FALSE)),"Ej kraftvärme","Alternativproduktionsmetoden")</f>
        <v>Ej kraftvärme</v>
      </c>
      <c r="E5" s="140">
        <f>VLOOKUP($B5,Totalt!$B$1:$BP$480,MATCH("total el",Totalt!$B$1:$BP$1,0),FALSE)</f>
        <v>0</v>
      </c>
      <c r="F5" s="141" t="str">
        <f>IF(ISERROR(1/VLOOKUP($B5,Kraftvärmeprod!$B$1:$BD$480,MATCH("Total värmeproduktion i kraftvärmeverk i kombinerad drift (GWh)",Kraftvärmeprod!$B$1:$AV$1,0),FALSE)),"",VLOOKUP($B5,'Slutlig allokering'!$B$1:$BA$480,MATCH(F$1,'Slutlig allokering'!$B$2:$AS$2,0),FALSE))</f>
        <v/>
      </c>
      <c r="G5" s="140" t="str">
        <f>IF(ISERROR(1/VLOOKUP($B5,Kraftvärmeprod!$B$1:$AV$480,MATCH("Producerad elenergi i kraftvärmeverk (GWh)",Kraftvärmeprod!$B$1:$AV$1,0),FALSE)),"",VLOOKUP($B5,Kraftvärmeprod!$B$1:$AV$480,MATCH("Producerad elenergi i kraftvärmeverk (GWh)",Kraftvärmeprod!$B$1:$AV$1,0),FALSE))</f>
        <v/>
      </c>
      <c r="H5" s="140" t="str">
        <f>IF(ISERROR(1/VLOOKUP($B5,Miljö!$B$1:$T$480,MATCH("Såld mängd produktionsspecifik fjärrvärme (GWh)",Miljö!$B$1:$T$1,0),FALSE)),"",VLOOKUP($B5,Miljö!$B$1:$T$480,MATCH("Såld mängd produktionsspecifik fjärrvärme (GWh)",Miljö!$B$1:$T$1,0),FALSE))</f>
        <v/>
      </c>
      <c r="J5" s="140" t="str">
        <f t="shared" si="0"/>
        <v>Affärsverken Karlskrona AB</v>
      </c>
    </row>
    <row r="6" spans="1:10" x14ac:dyDescent="0.35">
      <c r="A6" t="s">
        <v>8</v>
      </c>
      <c r="B6" t="s">
        <v>15</v>
      </c>
      <c r="C6" t="s">
        <v>1208</v>
      </c>
      <c r="D6" s="140" t="str">
        <f>IF(ISERROR(1/VLOOKUP($B6,Kraftvärmeprod!$B$1:$D$480,MATCH("Total värmeproduktion i kraftvärmeverk i kombinerad drift (GWh)",Kraftvärmeprod!$B$1:$AV$1,0),FALSE)),"Ej kraftvärme","Alternativproduktionsmetoden")</f>
        <v>Ej kraftvärme</v>
      </c>
      <c r="E6" s="140">
        <f>VLOOKUP($B6,Totalt!$B$1:$BP$480,MATCH("total el",Totalt!$B$1:$BP$1,0),FALSE)</f>
        <v>8.3999999999999991E-2</v>
      </c>
      <c r="F6" s="141" t="str">
        <f>IF(ISERROR(1/VLOOKUP($B6,Kraftvärmeprod!$B$1:$BD$480,MATCH("Total värmeproduktion i kraftvärmeverk i kombinerad drift (GWh)",Kraftvärmeprod!$B$1:$AV$1,0),FALSE)),"",VLOOKUP($B6,'Slutlig allokering'!$B$1:$BA$480,MATCH(F$1,'Slutlig allokering'!$B$2:$AS$2,0),FALSE))</f>
        <v/>
      </c>
      <c r="G6" s="140" t="str">
        <f>IF(ISERROR(1/VLOOKUP($B6,Kraftvärmeprod!$B$1:$AV$480,MATCH("Producerad elenergi i kraftvärmeverk (GWh)",Kraftvärmeprod!$B$1:$AV$1,0),FALSE)),"",VLOOKUP($B6,Kraftvärmeprod!$B$1:$AV$480,MATCH("Producerad elenergi i kraftvärmeverk (GWh)",Kraftvärmeprod!$B$1:$AV$1,0),FALSE))</f>
        <v/>
      </c>
      <c r="H6" s="140" t="str">
        <f>IF(ISERROR(1/VLOOKUP($B6,Miljö!$B$1:$T$480,MATCH("Såld mängd produktionsspecifik fjärrvärme (GWh)",Miljö!$B$1:$T$1,0),FALSE)),"",VLOOKUP($B6,Miljö!$B$1:$T$480,MATCH("Såld mängd produktionsspecifik fjärrvärme (GWh)",Miljö!$B$1:$T$1,0),FALSE))</f>
        <v/>
      </c>
      <c r="J6" s="140" t="str">
        <f t="shared" si="0"/>
        <v>Affärsverken Karlskrona AB</v>
      </c>
    </row>
    <row r="7" spans="1:10" x14ac:dyDescent="0.35">
      <c r="A7" t="s">
        <v>16</v>
      </c>
      <c r="B7" t="s">
        <v>17</v>
      </c>
      <c r="C7" s="140" t="s">
        <v>687</v>
      </c>
      <c r="D7" s="140" t="str">
        <f>IF(ISERROR(1/VLOOKUP($B7,Kraftvärmeprod!$B$1:$D$480,MATCH("Total värmeproduktion i kraftvärmeverk i kombinerad drift (GWh)",Kraftvärmeprod!$B$1:$AV$1,0),FALSE)),"Ej kraftvärme","Alternativproduktionsmetoden")</f>
        <v>Ej kraftvärme</v>
      </c>
      <c r="E7" s="140">
        <f>VLOOKUP($B7,Totalt!$B$1:$BP$480,MATCH("total el",Totalt!$B$1:$BP$1,0),FALSE)</f>
        <v>1.2</v>
      </c>
      <c r="F7" s="141" t="str">
        <f>IF(ISERROR(1/VLOOKUP($B7,Kraftvärmeprod!$B$1:$BD$480,MATCH("Total värmeproduktion i kraftvärmeverk i kombinerad drift (GWh)",Kraftvärmeprod!$B$1:$AV$1,0),FALSE)),"",VLOOKUP($B7,'Slutlig allokering'!$B$1:$BA$480,MATCH(F$1,'Slutlig allokering'!$B$2:$AS$2,0),FALSE))</f>
        <v/>
      </c>
      <c r="G7" s="140" t="str">
        <f>IF(ISERROR(1/VLOOKUP($B7,Kraftvärmeprod!$B$1:$AV$480,MATCH("Producerad elenergi i kraftvärmeverk (GWh)",Kraftvärmeprod!$B$1:$AV$1,0),FALSE)),"",VLOOKUP($B7,Kraftvärmeprod!$B$1:$AV$480,MATCH("Producerad elenergi i kraftvärmeverk (GWh)",Kraftvärmeprod!$B$1:$AV$1,0),FALSE))</f>
        <v/>
      </c>
      <c r="H7" s="140" t="str">
        <f>IF(ISERROR(1/VLOOKUP($B7,Miljö!$B$1:$T$480,MATCH("Såld mängd produktionsspecifik fjärrvärme (GWh)",Miljö!$B$1:$T$1,0),FALSE)),"",VLOOKUP($B7,Miljö!$B$1:$T$480,MATCH("Såld mängd produktionsspecifik fjärrvärme (GWh)",Miljö!$B$1:$T$1,0),FALSE))</f>
        <v/>
      </c>
      <c r="J7" s="140" t="str">
        <f t="shared" si="0"/>
        <v>Alingsås Energi Nät AB</v>
      </c>
    </row>
    <row r="8" spans="1:10" x14ac:dyDescent="0.35">
      <c r="A8" t="s">
        <v>18</v>
      </c>
      <c r="B8" t="s">
        <v>19</v>
      </c>
      <c r="C8" s="140" t="s">
        <v>687</v>
      </c>
      <c r="D8" s="140" t="str">
        <f>IF(ISERROR(1/VLOOKUP($B8,Kraftvärmeprod!$B$1:$D$480,MATCH("Total värmeproduktion i kraftvärmeverk i kombinerad drift (GWh)",Kraftvärmeprod!$B$1:$AV$1,0),FALSE)),"Ej kraftvärme","Alternativproduktionsmetoden")</f>
        <v>Ej kraftvärme</v>
      </c>
      <c r="E8" s="140">
        <f>VLOOKUP($B8,Totalt!$B$1:$BP$480,MATCH("total el",Totalt!$B$1:$BP$1,0),FALSE)</f>
        <v>0</v>
      </c>
      <c r="F8" s="141" t="str">
        <f>IF(ISERROR(1/VLOOKUP($B8,Kraftvärmeprod!$B$1:$BD$480,MATCH("Total värmeproduktion i kraftvärmeverk i kombinerad drift (GWh)",Kraftvärmeprod!$B$1:$AV$1,0),FALSE)),"",VLOOKUP($B8,'Slutlig allokering'!$B$1:$BA$480,MATCH(F$1,'Slutlig allokering'!$B$2:$AS$2,0),FALSE))</f>
        <v/>
      </c>
      <c r="G8" s="140" t="str">
        <f>IF(ISERROR(1/VLOOKUP($B8,Kraftvärmeprod!$B$1:$AV$480,MATCH("Producerad elenergi i kraftvärmeverk (GWh)",Kraftvärmeprod!$B$1:$AV$1,0),FALSE)),"",VLOOKUP($B8,Kraftvärmeprod!$B$1:$AV$480,MATCH("Producerad elenergi i kraftvärmeverk (GWh)",Kraftvärmeprod!$B$1:$AV$1,0),FALSE))</f>
        <v/>
      </c>
      <c r="H8" s="140" t="str">
        <f>IF(ISERROR(1/VLOOKUP($B8,Miljö!$B$1:$T$480,MATCH("Såld mängd produktionsspecifik fjärrvärme (GWh)",Miljö!$B$1:$T$1,0),FALSE)),"",VLOOKUP($B8,Miljö!$B$1:$T$480,MATCH("Såld mängd produktionsspecifik fjärrvärme (GWh)",Miljö!$B$1:$T$1,0),FALSE))</f>
        <v/>
      </c>
      <c r="J8" s="140" t="str">
        <f t="shared" si="0"/>
        <v>Alvesta Energi AB</v>
      </c>
    </row>
    <row r="9" spans="1:10" x14ac:dyDescent="0.35">
      <c r="A9" t="s">
        <v>18</v>
      </c>
      <c r="B9" t="s">
        <v>21</v>
      </c>
      <c r="C9" s="140" t="s">
        <v>687</v>
      </c>
      <c r="D9" s="140" t="str">
        <f>IF(ISERROR(1/VLOOKUP($B9,Kraftvärmeprod!$B$1:$D$480,MATCH("Total värmeproduktion i kraftvärmeverk i kombinerad drift (GWh)",Kraftvärmeprod!$B$1:$AV$1,0),FALSE)),"Ej kraftvärme","Alternativproduktionsmetoden")</f>
        <v>Ej kraftvärme</v>
      </c>
      <c r="E9" s="140">
        <f>VLOOKUP($B9,Totalt!$B$1:$BP$480,MATCH("total el",Totalt!$B$1:$BP$1,0),FALSE)</f>
        <v>0</v>
      </c>
      <c r="F9" s="141" t="str">
        <f>IF(ISERROR(1/VLOOKUP($B9,Kraftvärmeprod!$B$1:$BD$480,MATCH("Total värmeproduktion i kraftvärmeverk i kombinerad drift (GWh)",Kraftvärmeprod!$B$1:$AV$1,0),FALSE)),"",VLOOKUP($B9,'Slutlig allokering'!$B$1:$BA$480,MATCH(F$1,'Slutlig allokering'!$B$2:$AS$2,0),FALSE))</f>
        <v/>
      </c>
      <c r="G9" s="140" t="str">
        <f>IF(ISERROR(1/VLOOKUP($B9,Kraftvärmeprod!$B$1:$AV$480,MATCH("Producerad elenergi i kraftvärmeverk (GWh)",Kraftvärmeprod!$B$1:$AV$1,0),FALSE)),"",VLOOKUP($B9,Kraftvärmeprod!$B$1:$AV$480,MATCH("Producerad elenergi i kraftvärmeverk (GWh)",Kraftvärmeprod!$B$1:$AV$1,0),FALSE))</f>
        <v/>
      </c>
      <c r="H9" s="140" t="str">
        <f>IF(ISERROR(1/VLOOKUP($B9,Miljö!$B$1:$T$480,MATCH("Såld mängd produktionsspecifik fjärrvärme (GWh)",Miljö!$B$1:$T$1,0),FALSE)),"",VLOOKUP($B9,Miljö!$B$1:$T$480,MATCH("Såld mängd produktionsspecifik fjärrvärme (GWh)",Miljö!$B$1:$T$1,0),FALSE))</f>
        <v/>
      </c>
      <c r="J9" s="140" t="str">
        <f t="shared" si="0"/>
        <v>Alvesta Energi AB</v>
      </c>
    </row>
    <row r="10" spans="1:10" x14ac:dyDescent="0.35">
      <c r="A10" t="s">
        <v>18</v>
      </c>
      <c r="B10" t="s">
        <v>22</v>
      </c>
      <c r="C10" s="140" t="s">
        <v>687</v>
      </c>
      <c r="D10" s="140" t="str">
        <f>IF(ISERROR(1/VLOOKUP($B10,Kraftvärmeprod!$B$1:$D$480,MATCH("Total värmeproduktion i kraftvärmeverk i kombinerad drift (GWh)",Kraftvärmeprod!$B$1:$AV$1,0),FALSE)),"Ej kraftvärme","Alternativproduktionsmetoden")</f>
        <v>Ej kraftvärme</v>
      </c>
      <c r="E10" s="140">
        <f>VLOOKUP($B10,Totalt!$B$1:$BP$480,MATCH("total el",Totalt!$B$1:$BP$1,0),FALSE)</f>
        <v>0</v>
      </c>
      <c r="F10" s="141" t="str">
        <f>IF(ISERROR(1/VLOOKUP($B10,Kraftvärmeprod!$B$1:$BD$480,MATCH("Total värmeproduktion i kraftvärmeverk i kombinerad drift (GWh)",Kraftvärmeprod!$B$1:$AV$1,0),FALSE)),"",VLOOKUP($B10,'Slutlig allokering'!$B$1:$BA$480,MATCH(F$1,'Slutlig allokering'!$B$2:$AS$2,0),FALSE))</f>
        <v/>
      </c>
      <c r="G10" s="140" t="str">
        <f>IF(ISERROR(1/VLOOKUP($B10,Kraftvärmeprod!$B$1:$AV$480,MATCH("Producerad elenergi i kraftvärmeverk (GWh)",Kraftvärmeprod!$B$1:$AV$1,0),FALSE)),"",VLOOKUP($B10,Kraftvärmeprod!$B$1:$AV$480,MATCH("Producerad elenergi i kraftvärmeverk (GWh)",Kraftvärmeprod!$B$1:$AV$1,0),FALSE))</f>
        <v/>
      </c>
      <c r="H10" s="140" t="str">
        <f>IF(ISERROR(1/VLOOKUP($B10,Miljö!$B$1:$T$480,MATCH("Såld mängd produktionsspecifik fjärrvärme (GWh)",Miljö!$B$1:$T$1,0),FALSE)),"",VLOOKUP($B10,Miljö!$B$1:$T$480,MATCH("Såld mängd produktionsspecifik fjärrvärme (GWh)",Miljö!$B$1:$T$1,0),FALSE))</f>
        <v/>
      </c>
      <c r="J10" s="140" t="str">
        <f t="shared" si="0"/>
        <v>Alvesta Energi AB</v>
      </c>
    </row>
    <row r="11" spans="1:10" x14ac:dyDescent="0.35">
      <c r="A11" t="s">
        <v>23</v>
      </c>
      <c r="B11" t="s">
        <v>24</v>
      </c>
      <c r="C11" s="140" t="s">
        <v>687</v>
      </c>
      <c r="D11" s="140" t="str">
        <f>IF(ISERROR(1/VLOOKUP($B11,Kraftvärmeprod!$B$1:$D$480,MATCH("Total värmeproduktion i kraftvärmeverk i kombinerad drift (GWh)",Kraftvärmeprod!$B$1:$AV$1,0),FALSE)),"Ej kraftvärme","Alternativproduktionsmetoden")</f>
        <v>Ej kraftvärme</v>
      </c>
      <c r="E11" s="140">
        <f>VLOOKUP($B11,Totalt!$B$1:$BP$480,MATCH("total el",Totalt!$B$1:$BP$1,0),FALSE)</f>
        <v>2.8</v>
      </c>
      <c r="F11" s="141" t="str">
        <f>IF(ISERROR(1/VLOOKUP($B11,Kraftvärmeprod!$B$1:$BD$480,MATCH("Total värmeproduktion i kraftvärmeverk i kombinerad drift (GWh)",Kraftvärmeprod!$B$1:$AV$1,0),FALSE)),"",VLOOKUP($B11,'Slutlig allokering'!$B$1:$BA$480,MATCH(F$1,'Slutlig allokering'!$B$2:$AS$2,0),FALSE))</f>
        <v/>
      </c>
      <c r="G11" s="140" t="str">
        <f>IF(ISERROR(1/VLOOKUP($B11,Kraftvärmeprod!$B$1:$AV$480,MATCH("Producerad elenergi i kraftvärmeverk (GWh)",Kraftvärmeprod!$B$1:$AV$1,0),FALSE)),"",VLOOKUP($B11,Kraftvärmeprod!$B$1:$AV$480,MATCH("Producerad elenergi i kraftvärmeverk (GWh)",Kraftvärmeprod!$B$1:$AV$1,0),FALSE))</f>
        <v/>
      </c>
      <c r="H11" s="140" t="str">
        <f>IF(ISERROR(1/VLOOKUP($B11,Miljö!$B$1:$T$480,MATCH("Såld mängd produktionsspecifik fjärrvärme (GWh)",Miljö!$B$1:$T$1,0),FALSE)),"",VLOOKUP($B11,Miljö!$B$1:$T$480,MATCH("Såld mängd produktionsspecifik fjärrvärme (GWh)",Miljö!$B$1:$T$1,0),FALSE))</f>
        <v/>
      </c>
      <c r="J11" s="140" t="str">
        <f t="shared" si="0"/>
        <v>Arboga Energi AB</v>
      </c>
    </row>
    <row r="12" spans="1:10" x14ac:dyDescent="0.35">
      <c r="A12" t="s">
        <v>25</v>
      </c>
      <c r="B12" t="s">
        <v>26</v>
      </c>
      <c r="C12" s="140" t="s">
        <v>1209</v>
      </c>
      <c r="D12" s="140" t="str">
        <f>IF(ISERROR(1/VLOOKUP($B12,Kraftvärmeprod!$B$1:$D$480,MATCH("Total värmeproduktion i kraftvärmeverk i kombinerad drift (GWh)",Kraftvärmeprod!$B$1:$AV$1,0),FALSE)),"Ej kraftvärme","Alternativproduktionsmetoden")</f>
        <v>Ej kraftvärme</v>
      </c>
      <c r="E12" s="140">
        <f>VLOOKUP($B12,Totalt!$B$1:$BP$480,MATCH("total el",Totalt!$B$1:$BP$1,0),FALSE)</f>
        <v>0</v>
      </c>
      <c r="F12" s="141" t="str">
        <f>IF(ISERROR(1/VLOOKUP($B12,Kraftvärmeprod!$B$1:$BD$480,MATCH("Total värmeproduktion i kraftvärmeverk i kombinerad drift (GWh)",Kraftvärmeprod!$B$1:$AV$1,0),FALSE)),"",VLOOKUP($B12,'Slutlig allokering'!$B$1:$BA$480,MATCH(F$1,'Slutlig allokering'!$B$2:$AS$2,0),FALSE))</f>
        <v/>
      </c>
      <c r="G12" s="140" t="str">
        <f>IF(ISERROR(1/VLOOKUP($B12,Kraftvärmeprod!$B$1:$AV$480,MATCH("Producerad elenergi i kraftvärmeverk (GWh)",Kraftvärmeprod!$B$1:$AV$1,0),FALSE)),"",VLOOKUP($B12,Kraftvärmeprod!$B$1:$AV$480,MATCH("Producerad elenergi i kraftvärmeverk (GWh)",Kraftvärmeprod!$B$1:$AV$1,0),FALSE))</f>
        <v/>
      </c>
      <c r="H12" s="140" t="str">
        <f>IF(ISERROR(1/VLOOKUP($B12,Miljö!$B$1:$T$480,MATCH("Såld mängd produktionsspecifik fjärrvärme (GWh)",Miljö!$B$1:$T$1,0),FALSE)),"",VLOOKUP($B12,Miljö!$B$1:$T$480,MATCH("Såld mängd produktionsspecifik fjärrvärme (GWh)",Miljö!$B$1:$T$1,0),FALSE))</f>
        <v/>
      </c>
      <c r="J12" s="140" t="str">
        <f t="shared" si="0"/>
        <v>Arvidsjaurs Energi AB</v>
      </c>
    </row>
    <row r="13" spans="1:10" x14ac:dyDescent="0.35">
      <c r="A13" t="s">
        <v>27</v>
      </c>
      <c r="B13" t="s">
        <v>28</v>
      </c>
      <c r="C13" s="140" t="s">
        <v>1210</v>
      </c>
      <c r="D13" s="140" t="str">
        <f>IF(ISERROR(1/VLOOKUP($B13,Kraftvärmeprod!$B$1:$D$480,MATCH("Total värmeproduktion i kraftvärmeverk i kombinerad drift (GWh)",Kraftvärmeprod!$B$1:$AV$1,0),FALSE)),"Ej kraftvärme","Alternativproduktionsmetoden")</f>
        <v>Ej kraftvärme</v>
      </c>
      <c r="E13" s="140">
        <f>VLOOKUP($B13,Totalt!$B$1:$BP$480,MATCH("total el",Totalt!$B$1:$BP$1,0),FALSE)</f>
        <v>3.1</v>
      </c>
      <c r="F13" s="141" t="str">
        <f>IF(ISERROR(1/VLOOKUP($B13,Kraftvärmeprod!$B$1:$BD$480,MATCH("Total värmeproduktion i kraftvärmeverk i kombinerad drift (GWh)",Kraftvärmeprod!$B$1:$AV$1,0),FALSE)),"",VLOOKUP($B13,'Slutlig allokering'!$B$1:$BA$480,MATCH(F$1,'Slutlig allokering'!$B$2:$AS$2,0),FALSE))</f>
        <v/>
      </c>
      <c r="G13" s="140" t="str">
        <f>IF(ISERROR(1/VLOOKUP($B13,Kraftvärmeprod!$B$1:$AV$480,MATCH("Producerad elenergi i kraftvärmeverk (GWh)",Kraftvärmeprod!$B$1:$AV$1,0),FALSE)),"",VLOOKUP($B13,Kraftvärmeprod!$B$1:$AV$480,MATCH("Producerad elenergi i kraftvärmeverk (GWh)",Kraftvärmeprod!$B$1:$AV$1,0),FALSE))</f>
        <v/>
      </c>
      <c r="H13" s="140" t="str">
        <f>IF(ISERROR(1/VLOOKUP($B13,Miljö!$B$1:$T$480,MATCH("Såld mängd produktionsspecifik fjärrvärme (GWh)",Miljö!$B$1:$T$1,0),FALSE)),"",VLOOKUP($B13,Miljö!$B$1:$T$480,MATCH("Såld mängd produktionsspecifik fjärrvärme (GWh)",Miljö!$B$1:$T$1,0),FALSE))</f>
        <v/>
      </c>
      <c r="J13" s="140" t="str">
        <f t="shared" si="0"/>
        <v>Arvika Fjärrvärme AB</v>
      </c>
    </row>
    <row r="14" spans="1:10" x14ac:dyDescent="0.35">
      <c r="A14" t="s">
        <v>29</v>
      </c>
      <c r="B14" t="s">
        <v>30</v>
      </c>
      <c r="C14" s="140" t="s">
        <v>687</v>
      </c>
      <c r="D14" s="140" t="str">
        <f>IF(ISERROR(1/VLOOKUP($B14,Kraftvärmeprod!$B$1:$D$480,MATCH("Total värmeproduktion i kraftvärmeverk i kombinerad drift (GWh)",Kraftvärmeprod!$B$1:$AV$1,0),FALSE)),"Ej kraftvärme","Alternativproduktionsmetoden")</f>
        <v>Ej kraftvärme</v>
      </c>
      <c r="E14" s="140">
        <f>VLOOKUP($B14,Totalt!$B$1:$BP$480,MATCH("total el",Totalt!$B$1:$BP$1,0),FALSE)</f>
        <v>0.08</v>
      </c>
      <c r="F14" s="141" t="str">
        <f>IF(ISERROR(1/VLOOKUP($B14,Kraftvärmeprod!$B$1:$BD$480,MATCH("Total värmeproduktion i kraftvärmeverk i kombinerad drift (GWh)",Kraftvärmeprod!$B$1:$AV$1,0),FALSE)),"",VLOOKUP($B14,'Slutlig allokering'!$B$1:$BA$480,MATCH(F$1,'Slutlig allokering'!$B$2:$AS$2,0),FALSE))</f>
        <v/>
      </c>
      <c r="G14" s="140" t="str">
        <f>IF(ISERROR(1/VLOOKUP($B14,Kraftvärmeprod!$B$1:$AV$480,MATCH("Producerad elenergi i kraftvärmeverk (GWh)",Kraftvärmeprod!$B$1:$AV$1,0),FALSE)),"",VLOOKUP($B14,Kraftvärmeprod!$B$1:$AV$480,MATCH("Producerad elenergi i kraftvärmeverk (GWh)",Kraftvärmeprod!$B$1:$AV$1,0),FALSE))</f>
        <v/>
      </c>
      <c r="H14" s="140" t="str">
        <f>IF(ISERROR(1/VLOOKUP($B14,Miljö!$B$1:$T$480,MATCH("Såld mängd produktionsspecifik fjärrvärme (GWh)",Miljö!$B$1:$T$1,0),FALSE)),"",VLOOKUP($B14,Miljö!$B$1:$T$480,MATCH("Såld mängd produktionsspecifik fjärrvärme (GWh)",Miljö!$B$1:$T$1,0),FALSE))</f>
        <v/>
      </c>
      <c r="J14" s="140" t="str">
        <f t="shared" si="0"/>
        <v>Bengtsfors Energi</v>
      </c>
    </row>
    <row r="15" spans="1:10" x14ac:dyDescent="0.35">
      <c r="A15" t="s">
        <v>31</v>
      </c>
      <c r="B15" t="s">
        <v>32</v>
      </c>
      <c r="C15" s="140" t="s">
        <v>687</v>
      </c>
      <c r="D15" s="140" t="str">
        <f>IF(ISERROR(1/VLOOKUP($B15,Kraftvärmeprod!$B$1:$D$480,MATCH("Total värmeproduktion i kraftvärmeverk i kombinerad drift (GWh)",Kraftvärmeprod!$B$1:$AV$1,0),FALSE)),"Ej kraftvärme","Alternativproduktionsmetoden")</f>
        <v>Ej kraftvärme</v>
      </c>
      <c r="E15" s="140">
        <f>VLOOKUP($B15,Totalt!$B$1:$BP$480,MATCH("total el",Totalt!$B$1:$BP$1,0),FALSE)</f>
        <v>0.1</v>
      </c>
      <c r="F15" s="141" t="str">
        <f>IF(ISERROR(1/VLOOKUP($B15,Kraftvärmeprod!$B$1:$BD$480,MATCH("Total värmeproduktion i kraftvärmeverk i kombinerad drift (GWh)",Kraftvärmeprod!$B$1:$AV$1,0),FALSE)),"",VLOOKUP($B15,'Slutlig allokering'!$B$1:$BA$480,MATCH(F$1,'Slutlig allokering'!$B$2:$AS$2,0),FALSE))</f>
        <v/>
      </c>
      <c r="G15" s="140" t="str">
        <f>IF(ISERROR(1/VLOOKUP($B15,Kraftvärmeprod!$B$1:$AV$480,MATCH("Producerad elenergi i kraftvärmeverk (GWh)",Kraftvärmeprod!$B$1:$AV$1,0),FALSE)),"",VLOOKUP($B15,Kraftvärmeprod!$B$1:$AV$480,MATCH("Producerad elenergi i kraftvärmeverk (GWh)",Kraftvärmeprod!$B$1:$AV$1,0),FALSE))</f>
        <v/>
      </c>
      <c r="H15" s="140" t="str">
        <f>IF(ISERROR(1/VLOOKUP($B15,Miljö!$B$1:$T$480,MATCH("Såld mängd produktionsspecifik fjärrvärme (GWh)",Miljö!$B$1:$T$1,0),FALSE)),"",VLOOKUP($B15,Miljö!$B$1:$T$480,MATCH("Såld mängd produktionsspecifik fjärrvärme (GWh)",Miljö!$B$1:$T$1,0),FALSE))</f>
        <v/>
      </c>
      <c r="J15" s="140" t="str">
        <f t="shared" si="0"/>
        <v>Bionär Närvärme AB</v>
      </c>
    </row>
    <row r="16" spans="1:10" x14ac:dyDescent="0.35">
      <c r="A16" t="s">
        <v>31</v>
      </c>
      <c r="B16" t="s">
        <v>33</v>
      </c>
      <c r="C16" s="140" t="s">
        <v>687</v>
      </c>
      <c r="D16" s="140" t="str">
        <f>IF(ISERROR(1/VLOOKUP($B16,Kraftvärmeprod!$B$1:$D$480,MATCH("Total värmeproduktion i kraftvärmeverk i kombinerad drift (GWh)",Kraftvärmeprod!$B$1:$AV$1,0),FALSE)),"Ej kraftvärme","Alternativproduktionsmetoden")</f>
        <v>Ej kraftvärme</v>
      </c>
      <c r="E16" s="140">
        <f>VLOOKUP($B16,Totalt!$B$1:$BP$480,MATCH("total el",Totalt!$B$1:$BP$1,0),FALSE)</f>
        <v>0</v>
      </c>
      <c r="F16" s="141" t="str">
        <f>IF(ISERROR(1/VLOOKUP($B16,Kraftvärmeprod!$B$1:$BD$480,MATCH("Total värmeproduktion i kraftvärmeverk i kombinerad drift (GWh)",Kraftvärmeprod!$B$1:$AV$1,0),FALSE)),"",VLOOKUP($B16,'Slutlig allokering'!$B$1:$BA$480,MATCH(F$1,'Slutlig allokering'!$B$2:$AS$2,0),FALSE))</f>
        <v/>
      </c>
      <c r="G16" s="140" t="str">
        <f>IF(ISERROR(1/VLOOKUP($B16,Kraftvärmeprod!$B$1:$AV$480,MATCH("Producerad elenergi i kraftvärmeverk (GWh)",Kraftvärmeprod!$B$1:$AV$1,0),FALSE)),"",VLOOKUP($B16,Kraftvärmeprod!$B$1:$AV$480,MATCH("Producerad elenergi i kraftvärmeverk (GWh)",Kraftvärmeprod!$B$1:$AV$1,0),FALSE))</f>
        <v/>
      </c>
      <c r="H16" s="140" t="str">
        <f>IF(ISERROR(1/VLOOKUP($B16,Miljö!$B$1:$T$480,MATCH("Såld mängd produktionsspecifik fjärrvärme (GWh)",Miljö!$B$1:$T$1,0),FALSE)),"",VLOOKUP($B16,Miljö!$B$1:$T$480,MATCH("Såld mängd produktionsspecifik fjärrvärme (GWh)",Miljö!$B$1:$T$1,0),FALSE))</f>
        <v/>
      </c>
      <c r="J16" s="140" t="str">
        <f t="shared" si="0"/>
        <v>Bionär Närvärme AB</v>
      </c>
    </row>
    <row r="17" spans="1:10" x14ac:dyDescent="0.35">
      <c r="A17" t="s">
        <v>31</v>
      </c>
      <c r="B17" t="s">
        <v>34</v>
      </c>
      <c r="C17" s="140" t="s">
        <v>687</v>
      </c>
      <c r="D17" s="140" t="str">
        <f>IF(ISERROR(1/VLOOKUP($B17,Kraftvärmeprod!$B$1:$D$480,MATCH("Total värmeproduktion i kraftvärmeverk i kombinerad drift (GWh)",Kraftvärmeprod!$B$1:$AV$1,0),FALSE)),"Ej kraftvärme","Alternativproduktionsmetoden")</f>
        <v>Ej kraftvärme</v>
      </c>
      <c r="E17" s="140">
        <f>VLOOKUP($B17,Totalt!$B$1:$BP$480,MATCH("total el",Totalt!$B$1:$BP$1,0),FALSE)</f>
        <v>0</v>
      </c>
      <c r="F17" s="141" t="str">
        <f>IF(ISERROR(1/VLOOKUP($B17,Kraftvärmeprod!$B$1:$BD$480,MATCH("Total värmeproduktion i kraftvärmeverk i kombinerad drift (GWh)",Kraftvärmeprod!$B$1:$AV$1,0),FALSE)),"",VLOOKUP($B17,'Slutlig allokering'!$B$1:$BA$480,MATCH(F$1,'Slutlig allokering'!$B$2:$AS$2,0),FALSE))</f>
        <v/>
      </c>
      <c r="G17" s="140" t="str">
        <f>IF(ISERROR(1/VLOOKUP($B17,Kraftvärmeprod!$B$1:$AV$480,MATCH("Producerad elenergi i kraftvärmeverk (GWh)",Kraftvärmeprod!$B$1:$AV$1,0),FALSE)),"",VLOOKUP($B17,Kraftvärmeprod!$B$1:$AV$480,MATCH("Producerad elenergi i kraftvärmeverk (GWh)",Kraftvärmeprod!$B$1:$AV$1,0),FALSE))</f>
        <v/>
      </c>
      <c r="H17" s="140" t="str">
        <f>IF(ISERROR(1/VLOOKUP($B17,Miljö!$B$1:$T$480,MATCH("Såld mängd produktionsspecifik fjärrvärme (GWh)",Miljö!$B$1:$T$1,0),FALSE)),"",VLOOKUP($B17,Miljö!$B$1:$T$480,MATCH("Såld mängd produktionsspecifik fjärrvärme (GWh)",Miljö!$B$1:$T$1,0),FALSE))</f>
        <v/>
      </c>
      <c r="J17" s="140" t="str">
        <f t="shared" si="0"/>
        <v>Bionär Närvärme AB</v>
      </c>
    </row>
    <row r="18" spans="1:10" x14ac:dyDescent="0.35">
      <c r="A18" t="s">
        <v>31</v>
      </c>
      <c r="B18" t="s">
        <v>35</v>
      </c>
      <c r="C18" s="140" t="s">
        <v>687</v>
      </c>
      <c r="D18" s="140" t="str">
        <f>IF(ISERROR(1/VLOOKUP($B18,Kraftvärmeprod!$B$1:$D$480,MATCH("Total värmeproduktion i kraftvärmeverk i kombinerad drift (GWh)",Kraftvärmeprod!$B$1:$AV$1,0),FALSE)),"Ej kraftvärme","Alternativproduktionsmetoden")</f>
        <v>Ej kraftvärme</v>
      </c>
      <c r="E18" s="140">
        <f>VLOOKUP($B18,Totalt!$B$1:$BP$480,MATCH("total el",Totalt!$B$1:$BP$1,0),FALSE)</f>
        <v>0</v>
      </c>
      <c r="F18" s="141" t="str">
        <f>IF(ISERROR(1/VLOOKUP($B18,Kraftvärmeprod!$B$1:$BD$480,MATCH("Total värmeproduktion i kraftvärmeverk i kombinerad drift (GWh)",Kraftvärmeprod!$B$1:$AV$1,0),FALSE)),"",VLOOKUP($B18,'Slutlig allokering'!$B$1:$BA$480,MATCH(F$1,'Slutlig allokering'!$B$2:$AS$2,0),FALSE))</f>
        <v/>
      </c>
      <c r="G18" s="140" t="str">
        <f>IF(ISERROR(1/VLOOKUP($B18,Kraftvärmeprod!$B$1:$AV$480,MATCH("Producerad elenergi i kraftvärmeverk (GWh)",Kraftvärmeprod!$B$1:$AV$1,0),FALSE)),"",VLOOKUP($B18,Kraftvärmeprod!$B$1:$AV$480,MATCH("Producerad elenergi i kraftvärmeverk (GWh)",Kraftvärmeprod!$B$1:$AV$1,0),FALSE))</f>
        <v/>
      </c>
      <c r="H18" s="140" t="str">
        <f>IF(ISERROR(1/VLOOKUP($B18,Miljö!$B$1:$T$480,MATCH("Såld mängd produktionsspecifik fjärrvärme (GWh)",Miljö!$B$1:$T$1,0),FALSE)),"",VLOOKUP($B18,Miljö!$B$1:$T$480,MATCH("Såld mängd produktionsspecifik fjärrvärme (GWh)",Miljö!$B$1:$T$1,0),FALSE))</f>
        <v/>
      </c>
      <c r="J18" s="140" t="str">
        <f t="shared" si="0"/>
        <v>Bionär Närvärme AB</v>
      </c>
    </row>
    <row r="19" spans="1:10" x14ac:dyDescent="0.35">
      <c r="A19" t="s">
        <v>31</v>
      </c>
      <c r="B19" t="s">
        <v>35</v>
      </c>
      <c r="C19" s="140" t="s">
        <v>687</v>
      </c>
      <c r="D19" s="140" t="str">
        <f>IF(ISERROR(1/VLOOKUP($B19,Kraftvärmeprod!$B$1:$D$480,MATCH("Total värmeproduktion i kraftvärmeverk i kombinerad drift (GWh)",Kraftvärmeprod!$B$1:$AV$1,0),FALSE)),"Ej kraftvärme","Alternativproduktionsmetoden")</f>
        <v>Ej kraftvärme</v>
      </c>
      <c r="E19" s="140">
        <f>VLOOKUP($B19,Totalt!$B$1:$BP$480,MATCH("total el",Totalt!$B$1:$BP$1,0),FALSE)</f>
        <v>0</v>
      </c>
      <c r="F19" s="141" t="str">
        <f>IF(ISERROR(1/VLOOKUP($B19,Kraftvärmeprod!$B$1:$BD$480,MATCH("Total värmeproduktion i kraftvärmeverk i kombinerad drift (GWh)",Kraftvärmeprod!$B$1:$AV$1,0),FALSE)),"",VLOOKUP($B19,'Slutlig allokering'!$B$1:$BA$480,MATCH(F$1,'Slutlig allokering'!$B$2:$AS$2,0),FALSE))</f>
        <v/>
      </c>
      <c r="G19" s="140" t="str">
        <f>IF(ISERROR(1/VLOOKUP($B19,Kraftvärmeprod!$B$1:$AV$480,MATCH("Producerad elenergi i kraftvärmeverk (GWh)",Kraftvärmeprod!$B$1:$AV$1,0),FALSE)),"",VLOOKUP($B19,Kraftvärmeprod!$B$1:$AV$480,MATCH("Producerad elenergi i kraftvärmeverk (GWh)",Kraftvärmeprod!$B$1:$AV$1,0),FALSE))</f>
        <v/>
      </c>
      <c r="H19" s="140" t="str">
        <f>IF(ISERROR(1/VLOOKUP($B19,Miljö!$B$1:$T$480,MATCH("Såld mängd produktionsspecifik fjärrvärme (GWh)",Miljö!$B$1:$T$1,0),FALSE)),"",VLOOKUP($B19,Miljö!$B$1:$T$480,MATCH("Såld mängd produktionsspecifik fjärrvärme (GWh)",Miljö!$B$1:$T$1,0),FALSE))</f>
        <v/>
      </c>
      <c r="J19" s="140" t="str">
        <f t="shared" si="0"/>
        <v>Bionär Närvärme AB</v>
      </c>
    </row>
    <row r="20" spans="1:10" x14ac:dyDescent="0.35">
      <c r="A20" t="s">
        <v>31</v>
      </c>
      <c r="B20" t="s">
        <v>35</v>
      </c>
      <c r="C20" s="140" t="s">
        <v>687</v>
      </c>
      <c r="D20" s="140" t="str">
        <f>IF(ISERROR(1/VLOOKUP($B20,Kraftvärmeprod!$B$1:$D$480,MATCH("Total värmeproduktion i kraftvärmeverk i kombinerad drift (GWh)",Kraftvärmeprod!$B$1:$AV$1,0),FALSE)),"Ej kraftvärme","Alternativproduktionsmetoden")</f>
        <v>Ej kraftvärme</v>
      </c>
      <c r="E20" s="140">
        <f>VLOOKUP($B20,Totalt!$B$1:$BP$480,MATCH("total el",Totalt!$B$1:$BP$1,0),FALSE)</f>
        <v>0</v>
      </c>
      <c r="F20" s="141" t="str">
        <f>IF(ISERROR(1/VLOOKUP($B20,Kraftvärmeprod!$B$1:$BD$480,MATCH("Total värmeproduktion i kraftvärmeverk i kombinerad drift (GWh)",Kraftvärmeprod!$B$1:$AV$1,0),FALSE)),"",VLOOKUP($B20,'Slutlig allokering'!$B$1:$BA$480,MATCH(F$1,'Slutlig allokering'!$B$2:$AS$2,0),FALSE))</f>
        <v/>
      </c>
      <c r="G20" s="140" t="str">
        <f>IF(ISERROR(1/VLOOKUP($B20,Kraftvärmeprod!$B$1:$AV$480,MATCH("Producerad elenergi i kraftvärmeverk (GWh)",Kraftvärmeprod!$B$1:$AV$1,0),FALSE)),"",VLOOKUP($B20,Kraftvärmeprod!$B$1:$AV$480,MATCH("Producerad elenergi i kraftvärmeverk (GWh)",Kraftvärmeprod!$B$1:$AV$1,0),FALSE))</f>
        <v/>
      </c>
      <c r="H20" s="140" t="str">
        <f>IF(ISERROR(1/VLOOKUP($B20,Miljö!$B$1:$T$480,MATCH("Såld mängd produktionsspecifik fjärrvärme (GWh)",Miljö!$B$1:$T$1,0),FALSE)),"",VLOOKUP($B20,Miljö!$B$1:$T$480,MATCH("Såld mängd produktionsspecifik fjärrvärme (GWh)",Miljö!$B$1:$T$1,0),FALSE))</f>
        <v/>
      </c>
      <c r="J20" s="140" t="str">
        <f t="shared" si="0"/>
        <v>Bionär Närvärme AB</v>
      </c>
    </row>
    <row r="21" spans="1:10" x14ac:dyDescent="0.35">
      <c r="A21" t="s">
        <v>31</v>
      </c>
      <c r="B21" t="s">
        <v>35</v>
      </c>
      <c r="C21" s="140" t="s">
        <v>687</v>
      </c>
      <c r="D21" s="140" t="str">
        <f>IF(ISERROR(1/VLOOKUP($B21,Kraftvärmeprod!$B$1:$D$480,MATCH("Total värmeproduktion i kraftvärmeverk i kombinerad drift (GWh)",Kraftvärmeprod!$B$1:$AV$1,0),FALSE)),"Ej kraftvärme","Alternativproduktionsmetoden")</f>
        <v>Ej kraftvärme</v>
      </c>
      <c r="E21" s="140">
        <f>VLOOKUP($B21,Totalt!$B$1:$BP$480,MATCH("total el",Totalt!$B$1:$BP$1,0),FALSE)</f>
        <v>0</v>
      </c>
      <c r="F21" s="141" t="str">
        <f>IF(ISERROR(1/VLOOKUP($B21,Kraftvärmeprod!$B$1:$BD$480,MATCH("Total värmeproduktion i kraftvärmeverk i kombinerad drift (GWh)",Kraftvärmeprod!$B$1:$AV$1,0),FALSE)),"",VLOOKUP($B21,'Slutlig allokering'!$B$1:$BA$480,MATCH(F$1,'Slutlig allokering'!$B$2:$AS$2,0),FALSE))</f>
        <v/>
      </c>
      <c r="G21" s="140" t="str">
        <f>IF(ISERROR(1/VLOOKUP($B21,Kraftvärmeprod!$B$1:$AV$480,MATCH("Producerad elenergi i kraftvärmeverk (GWh)",Kraftvärmeprod!$B$1:$AV$1,0),FALSE)),"",VLOOKUP($B21,Kraftvärmeprod!$B$1:$AV$480,MATCH("Producerad elenergi i kraftvärmeverk (GWh)",Kraftvärmeprod!$B$1:$AV$1,0),FALSE))</f>
        <v/>
      </c>
      <c r="H21" s="140" t="str">
        <f>IF(ISERROR(1/VLOOKUP($B21,Miljö!$B$1:$T$480,MATCH("Såld mängd produktionsspecifik fjärrvärme (GWh)",Miljö!$B$1:$T$1,0),FALSE)),"",VLOOKUP($B21,Miljö!$B$1:$T$480,MATCH("Såld mängd produktionsspecifik fjärrvärme (GWh)",Miljö!$B$1:$T$1,0),FALSE))</f>
        <v/>
      </c>
      <c r="J21" s="140" t="str">
        <f t="shared" si="0"/>
        <v>Bionär Närvärme AB</v>
      </c>
    </row>
    <row r="22" spans="1:10" x14ac:dyDescent="0.35">
      <c r="A22" t="s">
        <v>31</v>
      </c>
      <c r="B22" t="s">
        <v>35</v>
      </c>
      <c r="C22" s="140" t="s">
        <v>687</v>
      </c>
      <c r="D22" s="140" t="str">
        <f>IF(ISERROR(1/VLOOKUP($B22,Kraftvärmeprod!$B$1:$D$480,MATCH("Total värmeproduktion i kraftvärmeverk i kombinerad drift (GWh)",Kraftvärmeprod!$B$1:$AV$1,0),FALSE)),"Ej kraftvärme","Alternativproduktionsmetoden")</f>
        <v>Ej kraftvärme</v>
      </c>
      <c r="E22" s="140">
        <f>VLOOKUP($B22,Totalt!$B$1:$BP$480,MATCH("total el",Totalt!$B$1:$BP$1,0),FALSE)</f>
        <v>0</v>
      </c>
      <c r="F22" s="141" t="str">
        <f>IF(ISERROR(1/VLOOKUP($B22,Kraftvärmeprod!$B$1:$BD$480,MATCH("Total värmeproduktion i kraftvärmeverk i kombinerad drift (GWh)",Kraftvärmeprod!$B$1:$AV$1,0),FALSE)),"",VLOOKUP($B22,'Slutlig allokering'!$B$1:$BA$480,MATCH(F$1,'Slutlig allokering'!$B$2:$AS$2,0),FALSE))</f>
        <v/>
      </c>
      <c r="G22" s="140" t="str">
        <f>IF(ISERROR(1/VLOOKUP($B22,Kraftvärmeprod!$B$1:$AV$480,MATCH("Producerad elenergi i kraftvärmeverk (GWh)",Kraftvärmeprod!$B$1:$AV$1,0),FALSE)),"",VLOOKUP($B22,Kraftvärmeprod!$B$1:$AV$480,MATCH("Producerad elenergi i kraftvärmeverk (GWh)",Kraftvärmeprod!$B$1:$AV$1,0),FALSE))</f>
        <v/>
      </c>
      <c r="H22" s="140" t="str">
        <f>IF(ISERROR(1/VLOOKUP($B22,Miljö!$B$1:$T$480,MATCH("Såld mängd produktionsspecifik fjärrvärme (GWh)",Miljö!$B$1:$T$1,0),FALSE)),"",VLOOKUP($B22,Miljö!$B$1:$T$480,MATCH("Såld mängd produktionsspecifik fjärrvärme (GWh)",Miljö!$B$1:$T$1,0),FALSE))</f>
        <v/>
      </c>
      <c r="J22" s="140" t="str">
        <f t="shared" si="0"/>
        <v>Bionär Närvärme AB</v>
      </c>
    </row>
    <row r="23" spans="1:10" x14ac:dyDescent="0.35">
      <c r="A23" t="s">
        <v>31</v>
      </c>
      <c r="B23" t="s">
        <v>35</v>
      </c>
      <c r="C23" s="140" t="s">
        <v>687</v>
      </c>
      <c r="D23" s="140" t="str">
        <f>IF(ISERROR(1/VLOOKUP($B23,Kraftvärmeprod!$B$1:$D$480,MATCH("Total värmeproduktion i kraftvärmeverk i kombinerad drift (GWh)",Kraftvärmeprod!$B$1:$AV$1,0),FALSE)),"Ej kraftvärme","Alternativproduktionsmetoden")</f>
        <v>Ej kraftvärme</v>
      </c>
      <c r="E23" s="140">
        <f>VLOOKUP($B23,Totalt!$B$1:$BP$480,MATCH("total el",Totalt!$B$1:$BP$1,0),FALSE)</f>
        <v>0</v>
      </c>
      <c r="F23" s="141" t="str">
        <f>IF(ISERROR(1/VLOOKUP($B23,Kraftvärmeprod!$B$1:$BD$480,MATCH("Total värmeproduktion i kraftvärmeverk i kombinerad drift (GWh)",Kraftvärmeprod!$B$1:$AV$1,0),FALSE)),"",VLOOKUP($B23,'Slutlig allokering'!$B$1:$BA$480,MATCH(F$1,'Slutlig allokering'!$B$2:$AS$2,0),FALSE))</f>
        <v/>
      </c>
      <c r="G23" s="140" t="str">
        <f>IF(ISERROR(1/VLOOKUP($B23,Kraftvärmeprod!$B$1:$AV$480,MATCH("Producerad elenergi i kraftvärmeverk (GWh)",Kraftvärmeprod!$B$1:$AV$1,0),FALSE)),"",VLOOKUP($B23,Kraftvärmeprod!$B$1:$AV$480,MATCH("Producerad elenergi i kraftvärmeverk (GWh)",Kraftvärmeprod!$B$1:$AV$1,0),FALSE))</f>
        <v/>
      </c>
      <c r="H23" s="140" t="str">
        <f>IF(ISERROR(1/VLOOKUP($B23,Miljö!$B$1:$T$480,MATCH("Såld mängd produktionsspecifik fjärrvärme (GWh)",Miljö!$B$1:$T$1,0),FALSE)),"",VLOOKUP($B23,Miljö!$B$1:$T$480,MATCH("Såld mängd produktionsspecifik fjärrvärme (GWh)",Miljö!$B$1:$T$1,0),FALSE))</f>
        <v/>
      </c>
      <c r="J23" s="140" t="str">
        <f t="shared" si="0"/>
        <v>Bionär Närvärme AB</v>
      </c>
    </row>
    <row r="24" spans="1:10" x14ac:dyDescent="0.35">
      <c r="A24" t="s">
        <v>31</v>
      </c>
      <c r="B24" t="s">
        <v>35</v>
      </c>
      <c r="C24" s="140" t="s">
        <v>687</v>
      </c>
      <c r="D24" s="140" t="str">
        <f>IF(ISERROR(1/VLOOKUP($B24,Kraftvärmeprod!$B$1:$D$480,MATCH("Total värmeproduktion i kraftvärmeverk i kombinerad drift (GWh)",Kraftvärmeprod!$B$1:$AV$1,0),FALSE)),"Ej kraftvärme","Alternativproduktionsmetoden")</f>
        <v>Ej kraftvärme</v>
      </c>
      <c r="E24" s="140">
        <f>VLOOKUP($B24,Totalt!$B$1:$BP$480,MATCH("total el",Totalt!$B$1:$BP$1,0),FALSE)</f>
        <v>0</v>
      </c>
      <c r="F24" s="141" t="str">
        <f>IF(ISERROR(1/VLOOKUP($B24,Kraftvärmeprod!$B$1:$BD$480,MATCH("Total värmeproduktion i kraftvärmeverk i kombinerad drift (GWh)",Kraftvärmeprod!$B$1:$AV$1,0),FALSE)),"",VLOOKUP($B24,'Slutlig allokering'!$B$1:$BA$480,MATCH(F$1,'Slutlig allokering'!$B$2:$AS$2,0),FALSE))</f>
        <v/>
      </c>
      <c r="G24" s="140" t="str">
        <f>IF(ISERROR(1/VLOOKUP($B24,Kraftvärmeprod!$B$1:$AV$480,MATCH("Producerad elenergi i kraftvärmeverk (GWh)",Kraftvärmeprod!$B$1:$AV$1,0),FALSE)),"",VLOOKUP($B24,Kraftvärmeprod!$B$1:$AV$480,MATCH("Producerad elenergi i kraftvärmeverk (GWh)",Kraftvärmeprod!$B$1:$AV$1,0),FALSE))</f>
        <v/>
      </c>
      <c r="H24" s="140" t="str">
        <f>IF(ISERROR(1/VLOOKUP($B24,Miljö!$B$1:$T$480,MATCH("Såld mängd produktionsspecifik fjärrvärme (GWh)",Miljö!$B$1:$T$1,0),FALSE)),"",VLOOKUP($B24,Miljö!$B$1:$T$480,MATCH("Såld mängd produktionsspecifik fjärrvärme (GWh)",Miljö!$B$1:$T$1,0),FALSE))</f>
        <v/>
      </c>
      <c r="J24" s="140" t="str">
        <f t="shared" si="0"/>
        <v>Bionär Närvärme AB</v>
      </c>
    </row>
    <row r="25" spans="1:10" x14ac:dyDescent="0.35">
      <c r="A25" t="s">
        <v>31</v>
      </c>
      <c r="B25" t="s">
        <v>35</v>
      </c>
      <c r="C25" s="140" t="s">
        <v>687</v>
      </c>
      <c r="D25" s="140" t="str">
        <f>IF(ISERROR(1/VLOOKUP($B25,Kraftvärmeprod!$B$1:$D$480,MATCH("Total värmeproduktion i kraftvärmeverk i kombinerad drift (GWh)",Kraftvärmeprod!$B$1:$AV$1,0),FALSE)),"Ej kraftvärme","Alternativproduktionsmetoden")</f>
        <v>Ej kraftvärme</v>
      </c>
      <c r="E25" s="140">
        <f>VLOOKUP($B25,Totalt!$B$1:$BP$480,MATCH("total el",Totalt!$B$1:$BP$1,0),FALSE)</f>
        <v>0</v>
      </c>
      <c r="F25" s="141" t="str">
        <f>IF(ISERROR(1/VLOOKUP($B25,Kraftvärmeprod!$B$1:$BD$480,MATCH("Total värmeproduktion i kraftvärmeverk i kombinerad drift (GWh)",Kraftvärmeprod!$B$1:$AV$1,0),FALSE)),"",VLOOKUP($B25,'Slutlig allokering'!$B$1:$BA$480,MATCH(F$1,'Slutlig allokering'!$B$2:$AS$2,0),FALSE))</f>
        <v/>
      </c>
      <c r="G25" s="140" t="str">
        <f>IF(ISERROR(1/VLOOKUP($B25,Kraftvärmeprod!$B$1:$AV$480,MATCH("Producerad elenergi i kraftvärmeverk (GWh)",Kraftvärmeprod!$B$1:$AV$1,0),FALSE)),"",VLOOKUP($B25,Kraftvärmeprod!$B$1:$AV$480,MATCH("Producerad elenergi i kraftvärmeverk (GWh)",Kraftvärmeprod!$B$1:$AV$1,0),FALSE))</f>
        <v/>
      </c>
      <c r="H25" s="140" t="str">
        <f>IF(ISERROR(1/VLOOKUP($B25,Miljö!$B$1:$T$480,MATCH("Såld mängd produktionsspecifik fjärrvärme (GWh)",Miljö!$B$1:$T$1,0),FALSE)),"",VLOOKUP($B25,Miljö!$B$1:$T$480,MATCH("Såld mängd produktionsspecifik fjärrvärme (GWh)",Miljö!$B$1:$T$1,0),FALSE))</f>
        <v/>
      </c>
      <c r="J25" s="140" t="str">
        <f t="shared" si="0"/>
        <v>Bionär Närvärme AB</v>
      </c>
    </row>
    <row r="26" spans="1:10" x14ac:dyDescent="0.35">
      <c r="A26" t="s">
        <v>31</v>
      </c>
      <c r="B26" t="s">
        <v>36</v>
      </c>
      <c r="C26" s="140" t="s">
        <v>687</v>
      </c>
      <c r="D26" s="140" t="str">
        <f>IF(ISERROR(1/VLOOKUP($B26,Kraftvärmeprod!$B$1:$D$480,MATCH("Total värmeproduktion i kraftvärmeverk i kombinerad drift (GWh)",Kraftvärmeprod!$B$1:$AV$1,0),FALSE)),"Ej kraftvärme","Alternativproduktionsmetoden")</f>
        <v>Ej kraftvärme</v>
      </c>
      <c r="E26" s="140">
        <f>VLOOKUP($B26,Totalt!$B$1:$BP$480,MATCH("total el",Totalt!$B$1:$BP$1,0),FALSE)</f>
        <v>0</v>
      </c>
      <c r="F26" s="141" t="str">
        <f>IF(ISERROR(1/VLOOKUP($B26,Kraftvärmeprod!$B$1:$BD$480,MATCH("Total värmeproduktion i kraftvärmeverk i kombinerad drift (GWh)",Kraftvärmeprod!$B$1:$AV$1,0),FALSE)),"",VLOOKUP($B26,'Slutlig allokering'!$B$1:$BA$480,MATCH(F$1,'Slutlig allokering'!$B$2:$AS$2,0),FALSE))</f>
        <v/>
      </c>
      <c r="G26" s="140" t="str">
        <f>IF(ISERROR(1/VLOOKUP($B26,Kraftvärmeprod!$B$1:$AV$480,MATCH("Producerad elenergi i kraftvärmeverk (GWh)",Kraftvärmeprod!$B$1:$AV$1,0),FALSE)),"",VLOOKUP($B26,Kraftvärmeprod!$B$1:$AV$480,MATCH("Producerad elenergi i kraftvärmeverk (GWh)",Kraftvärmeprod!$B$1:$AV$1,0),FALSE))</f>
        <v/>
      </c>
      <c r="H26" s="140" t="str">
        <f>IF(ISERROR(1/VLOOKUP($B26,Miljö!$B$1:$T$480,MATCH("Såld mängd produktionsspecifik fjärrvärme (GWh)",Miljö!$B$1:$T$1,0),FALSE)),"",VLOOKUP($B26,Miljö!$B$1:$T$480,MATCH("Såld mängd produktionsspecifik fjärrvärme (GWh)",Miljö!$B$1:$T$1,0),FALSE))</f>
        <v/>
      </c>
      <c r="J26" s="140" t="str">
        <f t="shared" si="0"/>
        <v>Bionär Närvärme AB</v>
      </c>
    </row>
    <row r="27" spans="1:10" x14ac:dyDescent="0.35">
      <c r="A27" t="s">
        <v>31</v>
      </c>
      <c r="B27" t="s">
        <v>36</v>
      </c>
      <c r="C27" s="140" t="s">
        <v>687</v>
      </c>
      <c r="D27" s="140" t="str">
        <f>IF(ISERROR(1/VLOOKUP($B27,Kraftvärmeprod!$B$1:$D$480,MATCH("Total värmeproduktion i kraftvärmeverk i kombinerad drift (GWh)",Kraftvärmeprod!$B$1:$AV$1,0),FALSE)),"Ej kraftvärme","Alternativproduktionsmetoden")</f>
        <v>Ej kraftvärme</v>
      </c>
      <c r="E27" s="140">
        <f>VLOOKUP($B27,Totalt!$B$1:$BP$480,MATCH("total el",Totalt!$B$1:$BP$1,0),FALSE)</f>
        <v>0</v>
      </c>
      <c r="F27" s="141" t="str">
        <f>IF(ISERROR(1/VLOOKUP($B27,Kraftvärmeprod!$B$1:$BD$480,MATCH("Total värmeproduktion i kraftvärmeverk i kombinerad drift (GWh)",Kraftvärmeprod!$B$1:$AV$1,0),FALSE)),"",VLOOKUP($B27,'Slutlig allokering'!$B$1:$BA$480,MATCH(F$1,'Slutlig allokering'!$B$2:$AS$2,0),FALSE))</f>
        <v/>
      </c>
      <c r="G27" s="140" t="str">
        <f>IF(ISERROR(1/VLOOKUP($B27,Kraftvärmeprod!$B$1:$AV$480,MATCH("Producerad elenergi i kraftvärmeverk (GWh)",Kraftvärmeprod!$B$1:$AV$1,0),FALSE)),"",VLOOKUP($B27,Kraftvärmeprod!$B$1:$AV$480,MATCH("Producerad elenergi i kraftvärmeverk (GWh)",Kraftvärmeprod!$B$1:$AV$1,0),FALSE))</f>
        <v/>
      </c>
      <c r="H27" s="140" t="str">
        <f>IF(ISERROR(1/VLOOKUP($B27,Miljö!$B$1:$T$480,MATCH("Såld mängd produktionsspecifik fjärrvärme (GWh)",Miljö!$B$1:$T$1,0),FALSE)),"",VLOOKUP($B27,Miljö!$B$1:$T$480,MATCH("Såld mängd produktionsspecifik fjärrvärme (GWh)",Miljö!$B$1:$T$1,0),FALSE))</f>
        <v/>
      </c>
      <c r="J27" s="140" t="str">
        <f t="shared" si="0"/>
        <v>Bionär Närvärme AB</v>
      </c>
    </row>
    <row r="28" spans="1:10" x14ac:dyDescent="0.35">
      <c r="A28" t="s">
        <v>31</v>
      </c>
      <c r="B28" t="s">
        <v>36</v>
      </c>
      <c r="C28" s="140" t="s">
        <v>687</v>
      </c>
      <c r="D28" s="140" t="str">
        <f>IF(ISERROR(1/VLOOKUP($B28,Kraftvärmeprod!$B$1:$D$480,MATCH("Total värmeproduktion i kraftvärmeverk i kombinerad drift (GWh)",Kraftvärmeprod!$B$1:$AV$1,0),FALSE)),"Ej kraftvärme","Alternativproduktionsmetoden")</f>
        <v>Ej kraftvärme</v>
      </c>
      <c r="E28" s="140">
        <f>VLOOKUP($B28,Totalt!$B$1:$BP$480,MATCH("total el",Totalt!$B$1:$BP$1,0),FALSE)</f>
        <v>0</v>
      </c>
      <c r="F28" s="141" t="str">
        <f>IF(ISERROR(1/VLOOKUP($B28,Kraftvärmeprod!$B$1:$BD$480,MATCH("Total värmeproduktion i kraftvärmeverk i kombinerad drift (GWh)",Kraftvärmeprod!$B$1:$AV$1,0),FALSE)),"",VLOOKUP($B28,'Slutlig allokering'!$B$1:$BA$480,MATCH(F$1,'Slutlig allokering'!$B$2:$AS$2,0),FALSE))</f>
        <v/>
      </c>
      <c r="G28" s="140" t="str">
        <f>IF(ISERROR(1/VLOOKUP($B28,Kraftvärmeprod!$B$1:$AV$480,MATCH("Producerad elenergi i kraftvärmeverk (GWh)",Kraftvärmeprod!$B$1:$AV$1,0),FALSE)),"",VLOOKUP($B28,Kraftvärmeprod!$B$1:$AV$480,MATCH("Producerad elenergi i kraftvärmeverk (GWh)",Kraftvärmeprod!$B$1:$AV$1,0),FALSE))</f>
        <v/>
      </c>
      <c r="H28" s="140" t="str">
        <f>IF(ISERROR(1/VLOOKUP($B28,Miljö!$B$1:$T$480,MATCH("Såld mängd produktionsspecifik fjärrvärme (GWh)",Miljö!$B$1:$T$1,0),FALSE)),"",VLOOKUP($B28,Miljö!$B$1:$T$480,MATCH("Såld mängd produktionsspecifik fjärrvärme (GWh)",Miljö!$B$1:$T$1,0),FALSE))</f>
        <v/>
      </c>
      <c r="J28" s="140" t="str">
        <f t="shared" si="0"/>
        <v>Bionär Närvärme AB</v>
      </c>
    </row>
    <row r="29" spans="1:10" x14ac:dyDescent="0.35">
      <c r="A29" t="s">
        <v>31</v>
      </c>
      <c r="B29" t="s">
        <v>36</v>
      </c>
      <c r="C29" s="140" t="s">
        <v>687</v>
      </c>
      <c r="D29" s="140" t="str">
        <f>IF(ISERROR(1/VLOOKUP($B29,Kraftvärmeprod!$B$1:$D$480,MATCH("Total värmeproduktion i kraftvärmeverk i kombinerad drift (GWh)",Kraftvärmeprod!$B$1:$AV$1,0),FALSE)),"Ej kraftvärme","Alternativproduktionsmetoden")</f>
        <v>Ej kraftvärme</v>
      </c>
      <c r="E29" s="140">
        <f>VLOOKUP($B29,Totalt!$B$1:$BP$480,MATCH("total el",Totalt!$B$1:$BP$1,0),FALSE)</f>
        <v>0</v>
      </c>
      <c r="F29" s="141" t="str">
        <f>IF(ISERROR(1/VLOOKUP($B29,Kraftvärmeprod!$B$1:$BD$480,MATCH("Total värmeproduktion i kraftvärmeverk i kombinerad drift (GWh)",Kraftvärmeprod!$B$1:$AV$1,0),FALSE)),"",VLOOKUP($B29,'Slutlig allokering'!$B$1:$BA$480,MATCH(F$1,'Slutlig allokering'!$B$2:$AS$2,0),FALSE))</f>
        <v/>
      </c>
      <c r="G29" s="140" t="str">
        <f>IF(ISERROR(1/VLOOKUP($B29,Kraftvärmeprod!$B$1:$AV$480,MATCH("Producerad elenergi i kraftvärmeverk (GWh)",Kraftvärmeprod!$B$1:$AV$1,0),FALSE)),"",VLOOKUP($B29,Kraftvärmeprod!$B$1:$AV$480,MATCH("Producerad elenergi i kraftvärmeverk (GWh)",Kraftvärmeprod!$B$1:$AV$1,0),FALSE))</f>
        <v/>
      </c>
      <c r="H29" s="140" t="str">
        <f>IF(ISERROR(1/VLOOKUP($B29,Miljö!$B$1:$T$480,MATCH("Såld mängd produktionsspecifik fjärrvärme (GWh)",Miljö!$B$1:$T$1,0),FALSE)),"",VLOOKUP($B29,Miljö!$B$1:$T$480,MATCH("Såld mängd produktionsspecifik fjärrvärme (GWh)",Miljö!$B$1:$T$1,0),FALSE))</f>
        <v/>
      </c>
      <c r="J29" s="140" t="str">
        <f t="shared" si="0"/>
        <v>Bionär Närvärme AB</v>
      </c>
    </row>
    <row r="30" spans="1:10" x14ac:dyDescent="0.35">
      <c r="A30" t="s">
        <v>31</v>
      </c>
      <c r="B30" t="s">
        <v>36</v>
      </c>
      <c r="C30" s="140" t="s">
        <v>687</v>
      </c>
      <c r="D30" s="140" t="str">
        <f>IF(ISERROR(1/VLOOKUP($B30,Kraftvärmeprod!$B$1:$D$480,MATCH("Total värmeproduktion i kraftvärmeverk i kombinerad drift (GWh)",Kraftvärmeprod!$B$1:$AV$1,0),FALSE)),"Ej kraftvärme","Alternativproduktionsmetoden")</f>
        <v>Ej kraftvärme</v>
      </c>
      <c r="E30" s="140">
        <f>VLOOKUP($B30,Totalt!$B$1:$BP$480,MATCH("total el",Totalt!$B$1:$BP$1,0),FALSE)</f>
        <v>0</v>
      </c>
      <c r="F30" s="141" t="str">
        <f>IF(ISERROR(1/VLOOKUP($B30,Kraftvärmeprod!$B$1:$BD$480,MATCH("Total värmeproduktion i kraftvärmeverk i kombinerad drift (GWh)",Kraftvärmeprod!$B$1:$AV$1,0),FALSE)),"",VLOOKUP($B30,'Slutlig allokering'!$B$1:$BA$480,MATCH(F$1,'Slutlig allokering'!$B$2:$AS$2,0),FALSE))</f>
        <v/>
      </c>
      <c r="G30" s="140" t="str">
        <f>IF(ISERROR(1/VLOOKUP($B30,Kraftvärmeprod!$B$1:$AV$480,MATCH("Producerad elenergi i kraftvärmeverk (GWh)",Kraftvärmeprod!$B$1:$AV$1,0),FALSE)),"",VLOOKUP($B30,Kraftvärmeprod!$B$1:$AV$480,MATCH("Producerad elenergi i kraftvärmeverk (GWh)",Kraftvärmeprod!$B$1:$AV$1,0),FALSE))</f>
        <v/>
      </c>
      <c r="H30" s="140" t="str">
        <f>IF(ISERROR(1/VLOOKUP($B30,Miljö!$B$1:$T$480,MATCH("Såld mängd produktionsspecifik fjärrvärme (GWh)",Miljö!$B$1:$T$1,0),FALSE)),"",VLOOKUP($B30,Miljö!$B$1:$T$480,MATCH("Såld mängd produktionsspecifik fjärrvärme (GWh)",Miljö!$B$1:$T$1,0),FALSE))</f>
        <v/>
      </c>
      <c r="J30" s="140" t="str">
        <f t="shared" si="0"/>
        <v>Bionär Närvärme AB</v>
      </c>
    </row>
    <row r="31" spans="1:10" x14ac:dyDescent="0.35">
      <c r="A31" t="s">
        <v>31</v>
      </c>
      <c r="B31" t="s">
        <v>36</v>
      </c>
      <c r="C31" s="140" t="s">
        <v>687</v>
      </c>
      <c r="D31" s="140" t="str">
        <f>IF(ISERROR(1/VLOOKUP($B31,Kraftvärmeprod!$B$1:$D$480,MATCH("Total värmeproduktion i kraftvärmeverk i kombinerad drift (GWh)",Kraftvärmeprod!$B$1:$AV$1,0),FALSE)),"Ej kraftvärme","Alternativproduktionsmetoden")</f>
        <v>Ej kraftvärme</v>
      </c>
      <c r="E31" s="140">
        <f>VLOOKUP($B31,Totalt!$B$1:$BP$480,MATCH("total el",Totalt!$B$1:$BP$1,0),FALSE)</f>
        <v>0</v>
      </c>
      <c r="F31" s="141" t="str">
        <f>IF(ISERROR(1/VLOOKUP($B31,Kraftvärmeprod!$B$1:$BD$480,MATCH("Total värmeproduktion i kraftvärmeverk i kombinerad drift (GWh)",Kraftvärmeprod!$B$1:$AV$1,0),FALSE)),"",VLOOKUP($B31,'Slutlig allokering'!$B$1:$BA$480,MATCH(F$1,'Slutlig allokering'!$B$2:$AS$2,0),FALSE))</f>
        <v/>
      </c>
      <c r="G31" s="140" t="str">
        <f>IF(ISERROR(1/VLOOKUP($B31,Kraftvärmeprod!$B$1:$AV$480,MATCH("Producerad elenergi i kraftvärmeverk (GWh)",Kraftvärmeprod!$B$1:$AV$1,0),FALSE)),"",VLOOKUP($B31,Kraftvärmeprod!$B$1:$AV$480,MATCH("Producerad elenergi i kraftvärmeverk (GWh)",Kraftvärmeprod!$B$1:$AV$1,0),FALSE))</f>
        <v/>
      </c>
      <c r="H31" s="140" t="str">
        <f>IF(ISERROR(1/VLOOKUP($B31,Miljö!$B$1:$T$480,MATCH("Såld mängd produktionsspecifik fjärrvärme (GWh)",Miljö!$B$1:$T$1,0),FALSE)),"",VLOOKUP($B31,Miljö!$B$1:$T$480,MATCH("Såld mängd produktionsspecifik fjärrvärme (GWh)",Miljö!$B$1:$T$1,0),FALSE))</f>
        <v/>
      </c>
      <c r="J31" s="140" t="str">
        <f t="shared" si="0"/>
        <v>Bionär Närvärme AB</v>
      </c>
    </row>
    <row r="32" spans="1:10" x14ac:dyDescent="0.35">
      <c r="A32" t="s">
        <v>31</v>
      </c>
      <c r="B32" t="s">
        <v>36</v>
      </c>
      <c r="C32" s="140" t="s">
        <v>687</v>
      </c>
      <c r="D32" s="140" t="str">
        <f>IF(ISERROR(1/VLOOKUP($B32,Kraftvärmeprod!$B$1:$D$480,MATCH("Total värmeproduktion i kraftvärmeverk i kombinerad drift (GWh)",Kraftvärmeprod!$B$1:$AV$1,0),FALSE)),"Ej kraftvärme","Alternativproduktionsmetoden")</f>
        <v>Ej kraftvärme</v>
      </c>
      <c r="E32" s="140">
        <f>VLOOKUP($B32,Totalt!$B$1:$BP$480,MATCH("total el",Totalt!$B$1:$BP$1,0),FALSE)</f>
        <v>0</v>
      </c>
      <c r="F32" s="141" t="str">
        <f>IF(ISERROR(1/VLOOKUP($B32,Kraftvärmeprod!$B$1:$BD$480,MATCH("Total värmeproduktion i kraftvärmeverk i kombinerad drift (GWh)",Kraftvärmeprod!$B$1:$AV$1,0),FALSE)),"",VLOOKUP($B32,'Slutlig allokering'!$B$1:$BA$480,MATCH(F$1,'Slutlig allokering'!$B$2:$AS$2,0),FALSE))</f>
        <v/>
      </c>
      <c r="G32" s="140" t="str">
        <f>IF(ISERROR(1/VLOOKUP($B32,Kraftvärmeprod!$B$1:$AV$480,MATCH("Producerad elenergi i kraftvärmeverk (GWh)",Kraftvärmeprod!$B$1:$AV$1,0),FALSE)),"",VLOOKUP($B32,Kraftvärmeprod!$B$1:$AV$480,MATCH("Producerad elenergi i kraftvärmeverk (GWh)",Kraftvärmeprod!$B$1:$AV$1,0),FALSE))</f>
        <v/>
      </c>
      <c r="H32" s="140" t="str">
        <f>IF(ISERROR(1/VLOOKUP($B32,Miljö!$B$1:$T$480,MATCH("Såld mängd produktionsspecifik fjärrvärme (GWh)",Miljö!$B$1:$T$1,0),FALSE)),"",VLOOKUP($B32,Miljö!$B$1:$T$480,MATCH("Såld mängd produktionsspecifik fjärrvärme (GWh)",Miljö!$B$1:$T$1,0),FALSE))</f>
        <v/>
      </c>
      <c r="J32" s="140" t="str">
        <f t="shared" si="0"/>
        <v>Bionär Närvärme AB</v>
      </c>
    </row>
    <row r="33" spans="1:10" x14ac:dyDescent="0.35">
      <c r="A33" t="s">
        <v>31</v>
      </c>
      <c r="B33" t="s">
        <v>36</v>
      </c>
      <c r="C33" s="140" t="s">
        <v>687</v>
      </c>
      <c r="D33" s="140" t="str">
        <f>IF(ISERROR(1/VLOOKUP($B33,Kraftvärmeprod!$B$1:$D$480,MATCH("Total värmeproduktion i kraftvärmeverk i kombinerad drift (GWh)",Kraftvärmeprod!$B$1:$AV$1,0),FALSE)),"Ej kraftvärme","Alternativproduktionsmetoden")</f>
        <v>Ej kraftvärme</v>
      </c>
      <c r="E33" s="140">
        <f>VLOOKUP($B33,Totalt!$B$1:$BP$480,MATCH("total el",Totalt!$B$1:$BP$1,0),FALSE)</f>
        <v>0</v>
      </c>
      <c r="F33" s="141" t="str">
        <f>IF(ISERROR(1/VLOOKUP($B33,Kraftvärmeprod!$B$1:$BD$480,MATCH("Total värmeproduktion i kraftvärmeverk i kombinerad drift (GWh)",Kraftvärmeprod!$B$1:$AV$1,0),FALSE)),"",VLOOKUP($B33,'Slutlig allokering'!$B$1:$BA$480,MATCH(F$1,'Slutlig allokering'!$B$2:$AS$2,0),FALSE))</f>
        <v/>
      </c>
      <c r="G33" s="140" t="str">
        <f>IF(ISERROR(1/VLOOKUP($B33,Kraftvärmeprod!$B$1:$AV$480,MATCH("Producerad elenergi i kraftvärmeverk (GWh)",Kraftvärmeprod!$B$1:$AV$1,0),FALSE)),"",VLOOKUP($B33,Kraftvärmeprod!$B$1:$AV$480,MATCH("Producerad elenergi i kraftvärmeverk (GWh)",Kraftvärmeprod!$B$1:$AV$1,0),FALSE))</f>
        <v/>
      </c>
      <c r="H33" s="140" t="str">
        <f>IF(ISERROR(1/VLOOKUP($B33,Miljö!$B$1:$T$480,MATCH("Såld mängd produktionsspecifik fjärrvärme (GWh)",Miljö!$B$1:$T$1,0),FALSE)),"",VLOOKUP($B33,Miljö!$B$1:$T$480,MATCH("Såld mängd produktionsspecifik fjärrvärme (GWh)",Miljö!$B$1:$T$1,0),FALSE))</f>
        <v/>
      </c>
      <c r="J33" s="140" t="str">
        <f t="shared" si="0"/>
        <v>Bionär Närvärme AB</v>
      </c>
    </row>
    <row r="34" spans="1:10" x14ac:dyDescent="0.35">
      <c r="A34" t="s">
        <v>31</v>
      </c>
      <c r="B34" t="s">
        <v>36</v>
      </c>
      <c r="C34" s="140" t="s">
        <v>687</v>
      </c>
      <c r="D34" s="140" t="str">
        <f>IF(ISERROR(1/VLOOKUP($B34,Kraftvärmeprod!$B$1:$D$480,MATCH("Total värmeproduktion i kraftvärmeverk i kombinerad drift (GWh)",Kraftvärmeprod!$B$1:$AV$1,0),FALSE)),"Ej kraftvärme","Alternativproduktionsmetoden")</f>
        <v>Ej kraftvärme</v>
      </c>
      <c r="E34" s="140">
        <f>VLOOKUP($B34,Totalt!$B$1:$BP$480,MATCH("total el",Totalt!$B$1:$BP$1,0),FALSE)</f>
        <v>0</v>
      </c>
      <c r="F34" s="141" t="str">
        <f>IF(ISERROR(1/VLOOKUP($B34,Kraftvärmeprod!$B$1:$BD$480,MATCH("Total värmeproduktion i kraftvärmeverk i kombinerad drift (GWh)",Kraftvärmeprod!$B$1:$AV$1,0),FALSE)),"",VLOOKUP($B34,'Slutlig allokering'!$B$1:$BA$480,MATCH(F$1,'Slutlig allokering'!$B$2:$AS$2,0),FALSE))</f>
        <v/>
      </c>
      <c r="G34" s="140" t="str">
        <f>IF(ISERROR(1/VLOOKUP($B34,Kraftvärmeprod!$B$1:$AV$480,MATCH("Producerad elenergi i kraftvärmeverk (GWh)",Kraftvärmeprod!$B$1:$AV$1,0),FALSE)),"",VLOOKUP($B34,Kraftvärmeprod!$B$1:$AV$480,MATCH("Producerad elenergi i kraftvärmeverk (GWh)",Kraftvärmeprod!$B$1:$AV$1,0),FALSE))</f>
        <v/>
      </c>
      <c r="H34" s="140" t="str">
        <f>IF(ISERROR(1/VLOOKUP($B34,Miljö!$B$1:$T$480,MATCH("Såld mängd produktionsspecifik fjärrvärme (GWh)",Miljö!$B$1:$T$1,0),FALSE)),"",VLOOKUP($B34,Miljö!$B$1:$T$480,MATCH("Såld mängd produktionsspecifik fjärrvärme (GWh)",Miljö!$B$1:$T$1,0),FALSE))</f>
        <v/>
      </c>
      <c r="J34" s="140" t="str">
        <f t="shared" si="0"/>
        <v>Bionär Närvärme AB</v>
      </c>
    </row>
    <row r="35" spans="1:10" x14ac:dyDescent="0.35">
      <c r="A35" t="s">
        <v>31</v>
      </c>
      <c r="B35" t="s">
        <v>37</v>
      </c>
      <c r="C35" s="140" t="s">
        <v>687</v>
      </c>
      <c r="D35" s="140" t="str">
        <f>IF(ISERROR(1/VLOOKUP($B35,Kraftvärmeprod!$B$1:$D$480,MATCH("Total värmeproduktion i kraftvärmeverk i kombinerad drift (GWh)",Kraftvärmeprod!$B$1:$AV$1,0),FALSE)),"Ej kraftvärme","Alternativproduktionsmetoden")</f>
        <v>Ej kraftvärme</v>
      </c>
      <c r="E35" s="140">
        <f>VLOOKUP($B35,Totalt!$B$1:$BP$480,MATCH("total el",Totalt!$B$1:$BP$1,0),FALSE)</f>
        <v>0.05</v>
      </c>
      <c r="F35" s="141" t="str">
        <f>IF(ISERROR(1/VLOOKUP($B35,Kraftvärmeprod!$B$1:$BD$480,MATCH("Total värmeproduktion i kraftvärmeverk i kombinerad drift (GWh)",Kraftvärmeprod!$B$1:$AV$1,0),FALSE)),"",VLOOKUP($B35,'Slutlig allokering'!$B$1:$BA$480,MATCH(F$1,'Slutlig allokering'!$B$2:$AS$2,0),FALSE))</f>
        <v/>
      </c>
      <c r="G35" s="140" t="str">
        <f>IF(ISERROR(1/VLOOKUP($B35,Kraftvärmeprod!$B$1:$AV$480,MATCH("Producerad elenergi i kraftvärmeverk (GWh)",Kraftvärmeprod!$B$1:$AV$1,0),FALSE)),"",VLOOKUP($B35,Kraftvärmeprod!$B$1:$AV$480,MATCH("Producerad elenergi i kraftvärmeverk (GWh)",Kraftvärmeprod!$B$1:$AV$1,0),FALSE))</f>
        <v/>
      </c>
      <c r="H35" s="140" t="str">
        <f>IF(ISERROR(1/VLOOKUP($B35,Miljö!$B$1:$T$480,MATCH("Såld mängd produktionsspecifik fjärrvärme (GWh)",Miljö!$B$1:$T$1,0),FALSE)),"",VLOOKUP($B35,Miljö!$B$1:$T$480,MATCH("Såld mängd produktionsspecifik fjärrvärme (GWh)",Miljö!$B$1:$T$1,0),FALSE))</f>
        <v/>
      </c>
      <c r="J35" s="140" t="str">
        <f t="shared" si="0"/>
        <v>Bionär Närvärme AB</v>
      </c>
    </row>
    <row r="36" spans="1:10" x14ac:dyDescent="0.35">
      <c r="A36" t="s">
        <v>31</v>
      </c>
      <c r="B36" t="s">
        <v>38</v>
      </c>
      <c r="C36" s="140" t="s">
        <v>687</v>
      </c>
      <c r="D36" s="140" t="str">
        <f>IF(ISERROR(1/VLOOKUP($B36,Kraftvärmeprod!$B$1:$D$480,MATCH("Total värmeproduktion i kraftvärmeverk i kombinerad drift (GWh)",Kraftvärmeprod!$B$1:$AV$1,0),FALSE)),"Ej kraftvärme","Alternativproduktionsmetoden")</f>
        <v>Ej kraftvärme</v>
      </c>
      <c r="E36" s="140">
        <f>VLOOKUP($B36,Totalt!$B$1:$BP$480,MATCH("total el",Totalt!$B$1:$BP$1,0),FALSE)</f>
        <v>0.2</v>
      </c>
      <c r="F36" s="141" t="str">
        <f>IF(ISERROR(1/VLOOKUP($B36,Kraftvärmeprod!$B$1:$BD$480,MATCH("Total värmeproduktion i kraftvärmeverk i kombinerad drift (GWh)",Kraftvärmeprod!$B$1:$AV$1,0),FALSE)),"",VLOOKUP($B36,'Slutlig allokering'!$B$1:$BA$480,MATCH(F$1,'Slutlig allokering'!$B$2:$AS$2,0),FALSE))</f>
        <v/>
      </c>
      <c r="G36" s="140" t="str">
        <f>IF(ISERROR(1/VLOOKUP($B36,Kraftvärmeprod!$B$1:$AV$480,MATCH("Producerad elenergi i kraftvärmeverk (GWh)",Kraftvärmeprod!$B$1:$AV$1,0),FALSE)),"",VLOOKUP($B36,Kraftvärmeprod!$B$1:$AV$480,MATCH("Producerad elenergi i kraftvärmeverk (GWh)",Kraftvärmeprod!$B$1:$AV$1,0),FALSE))</f>
        <v/>
      </c>
      <c r="H36" s="140" t="str">
        <f>IF(ISERROR(1/VLOOKUP($B36,Miljö!$B$1:$T$480,MATCH("Såld mängd produktionsspecifik fjärrvärme (GWh)",Miljö!$B$1:$T$1,0),FALSE)),"",VLOOKUP($B36,Miljö!$B$1:$T$480,MATCH("Såld mängd produktionsspecifik fjärrvärme (GWh)",Miljö!$B$1:$T$1,0),FALSE))</f>
        <v/>
      </c>
      <c r="J36" s="140" t="str">
        <f t="shared" si="0"/>
        <v>Bionär Närvärme AB</v>
      </c>
    </row>
    <row r="37" spans="1:10" x14ac:dyDescent="0.35">
      <c r="A37" t="s">
        <v>31</v>
      </c>
      <c r="B37" t="s">
        <v>39</v>
      </c>
      <c r="C37" s="140" t="s">
        <v>687</v>
      </c>
      <c r="D37" s="140" t="str">
        <f>IF(ISERROR(1/VLOOKUP($B37,Kraftvärmeprod!$B$1:$D$480,MATCH("Total värmeproduktion i kraftvärmeverk i kombinerad drift (GWh)",Kraftvärmeprod!$B$1:$AV$1,0),FALSE)),"Ej kraftvärme","Alternativproduktionsmetoden")</f>
        <v>Ej kraftvärme</v>
      </c>
      <c r="E37" s="140">
        <f>VLOOKUP($B37,Totalt!$B$1:$BP$480,MATCH("total el",Totalt!$B$1:$BP$1,0),FALSE)</f>
        <v>0.2</v>
      </c>
      <c r="F37" s="141" t="str">
        <f>IF(ISERROR(1/VLOOKUP($B37,Kraftvärmeprod!$B$1:$BD$480,MATCH("Total värmeproduktion i kraftvärmeverk i kombinerad drift (GWh)",Kraftvärmeprod!$B$1:$AV$1,0),FALSE)),"",VLOOKUP($B37,'Slutlig allokering'!$B$1:$BA$480,MATCH(F$1,'Slutlig allokering'!$B$2:$AS$2,0),FALSE))</f>
        <v/>
      </c>
      <c r="G37" s="140" t="str">
        <f>IF(ISERROR(1/VLOOKUP($B37,Kraftvärmeprod!$B$1:$AV$480,MATCH("Producerad elenergi i kraftvärmeverk (GWh)",Kraftvärmeprod!$B$1:$AV$1,0),FALSE)),"",VLOOKUP($B37,Kraftvärmeprod!$B$1:$AV$480,MATCH("Producerad elenergi i kraftvärmeverk (GWh)",Kraftvärmeprod!$B$1:$AV$1,0),FALSE))</f>
        <v/>
      </c>
      <c r="H37" s="140" t="str">
        <f>IF(ISERROR(1/VLOOKUP($B37,Miljö!$B$1:$T$480,MATCH("Såld mängd produktionsspecifik fjärrvärme (GWh)",Miljö!$B$1:$T$1,0),FALSE)),"",VLOOKUP($B37,Miljö!$B$1:$T$480,MATCH("Såld mängd produktionsspecifik fjärrvärme (GWh)",Miljö!$B$1:$T$1,0),FALSE))</f>
        <v/>
      </c>
      <c r="J37" s="140" t="str">
        <f t="shared" si="0"/>
        <v>Bionär Närvärme AB</v>
      </c>
    </row>
    <row r="38" spans="1:10" x14ac:dyDescent="0.35">
      <c r="A38" t="s">
        <v>31</v>
      </c>
      <c r="B38" t="s">
        <v>40</v>
      </c>
      <c r="C38" s="140" t="s">
        <v>687</v>
      </c>
      <c r="D38" s="140" t="str">
        <f>IF(ISERROR(1/VLOOKUP($B38,Kraftvärmeprod!$B$1:$D$480,MATCH("Total värmeproduktion i kraftvärmeverk i kombinerad drift (GWh)",Kraftvärmeprod!$B$1:$AV$1,0),FALSE)),"Ej kraftvärme","Alternativproduktionsmetoden")</f>
        <v>Ej kraftvärme</v>
      </c>
      <c r="E38" s="140">
        <f>VLOOKUP($B38,Totalt!$B$1:$BP$480,MATCH("total el",Totalt!$B$1:$BP$1,0),FALSE)</f>
        <v>0.2</v>
      </c>
      <c r="F38" s="141" t="str">
        <f>IF(ISERROR(1/VLOOKUP($B38,Kraftvärmeprod!$B$1:$BD$480,MATCH("Total värmeproduktion i kraftvärmeverk i kombinerad drift (GWh)",Kraftvärmeprod!$B$1:$AV$1,0),FALSE)),"",VLOOKUP($B38,'Slutlig allokering'!$B$1:$BA$480,MATCH(F$1,'Slutlig allokering'!$B$2:$AS$2,0),FALSE))</f>
        <v/>
      </c>
      <c r="G38" s="140" t="str">
        <f>IF(ISERROR(1/VLOOKUP($B38,Kraftvärmeprod!$B$1:$AV$480,MATCH("Producerad elenergi i kraftvärmeverk (GWh)",Kraftvärmeprod!$B$1:$AV$1,0),FALSE)),"",VLOOKUP($B38,Kraftvärmeprod!$B$1:$AV$480,MATCH("Producerad elenergi i kraftvärmeverk (GWh)",Kraftvärmeprod!$B$1:$AV$1,0),FALSE))</f>
        <v/>
      </c>
      <c r="H38" s="140" t="str">
        <f>IF(ISERROR(1/VLOOKUP($B38,Miljö!$B$1:$T$480,MATCH("Såld mängd produktionsspecifik fjärrvärme (GWh)",Miljö!$B$1:$T$1,0),FALSE)),"",VLOOKUP($B38,Miljö!$B$1:$T$480,MATCH("Såld mängd produktionsspecifik fjärrvärme (GWh)",Miljö!$B$1:$T$1,0),FALSE))</f>
        <v/>
      </c>
      <c r="J38" s="140" t="str">
        <f t="shared" si="0"/>
        <v>Bionär Närvärme AB</v>
      </c>
    </row>
    <row r="39" spans="1:10" x14ac:dyDescent="0.35">
      <c r="A39" t="s">
        <v>31</v>
      </c>
      <c r="B39" t="s">
        <v>41</v>
      </c>
      <c r="C39" s="140" t="s">
        <v>687</v>
      </c>
      <c r="D39" s="140" t="str">
        <f>IF(ISERROR(1/VLOOKUP($B39,Kraftvärmeprod!$B$1:$D$480,MATCH("Total värmeproduktion i kraftvärmeverk i kombinerad drift (GWh)",Kraftvärmeprod!$B$1:$AV$1,0),FALSE)),"Ej kraftvärme","Alternativproduktionsmetoden")</f>
        <v>Ej kraftvärme</v>
      </c>
      <c r="E39" s="140">
        <f>VLOOKUP($B39,Totalt!$B$1:$BP$480,MATCH("total el",Totalt!$B$1:$BP$1,0),FALSE)</f>
        <v>0.1</v>
      </c>
      <c r="F39" s="141" t="str">
        <f>IF(ISERROR(1/VLOOKUP($B39,Kraftvärmeprod!$B$1:$BD$480,MATCH("Total värmeproduktion i kraftvärmeverk i kombinerad drift (GWh)",Kraftvärmeprod!$B$1:$AV$1,0),FALSE)),"",VLOOKUP($B39,'Slutlig allokering'!$B$1:$BA$480,MATCH(F$1,'Slutlig allokering'!$B$2:$AS$2,0),FALSE))</f>
        <v/>
      </c>
      <c r="G39" s="140" t="str">
        <f>IF(ISERROR(1/VLOOKUP($B39,Kraftvärmeprod!$B$1:$AV$480,MATCH("Producerad elenergi i kraftvärmeverk (GWh)",Kraftvärmeprod!$B$1:$AV$1,0),FALSE)),"",VLOOKUP($B39,Kraftvärmeprod!$B$1:$AV$480,MATCH("Producerad elenergi i kraftvärmeverk (GWh)",Kraftvärmeprod!$B$1:$AV$1,0),FALSE))</f>
        <v/>
      </c>
      <c r="H39" s="140" t="str">
        <f>IF(ISERROR(1/VLOOKUP($B39,Miljö!$B$1:$T$480,MATCH("Såld mängd produktionsspecifik fjärrvärme (GWh)",Miljö!$B$1:$T$1,0),FALSE)),"",VLOOKUP($B39,Miljö!$B$1:$T$480,MATCH("Såld mängd produktionsspecifik fjärrvärme (GWh)",Miljö!$B$1:$T$1,0),FALSE))</f>
        <v/>
      </c>
      <c r="J39" s="140" t="str">
        <f t="shared" si="0"/>
        <v>Bionär Närvärme AB</v>
      </c>
    </row>
    <row r="40" spans="1:10" x14ac:dyDescent="0.35">
      <c r="A40" t="s">
        <v>31</v>
      </c>
      <c r="B40" t="s">
        <v>42</v>
      </c>
      <c r="C40" s="140" t="s">
        <v>687</v>
      </c>
      <c r="D40" s="140" t="str">
        <f>IF(ISERROR(1/VLOOKUP($B40,Kraftvärmeprod!$B$1:$D$480,MATCH("Total värmeproduktion i kraftvärmeverk i kombinerad drift (GWh)",Kraftvärmeprod!$B$1:$AV$1,0),FALSE)),"Ej kraftvärme","Alternativproduktionsmetoden")</f>
        <v>Ej kraftvärme</v>
      </c>
      <c r="E40" s="140">
        <f>VLOOKUP($B40,Totalt!$B$1:$BP$480,MATCH("total el",Totalt!$B$1:$BP$1,0),FALSE)</f>
        <v>0.01</v>
      </c>
      <c r="F40" s="141" t="str">
        <f>IF(ISERROR(1/VLOOKUP($B40,Kraftvärmeprod!$B$1:$BD$480,MATCH("Total värmeproduktion i kraftvärmeverk i kombinerad drift (GWh)",Kraftvärmeprod!$B$1:$AV$1,0),FALSE)),"",VLOOKUP($B40,'Slutlig allokering'!$B$1:$BA$480,MATCH(F$1,'Slutlig allokering'!$B$2:$AS$2,0),FALSE))</f>
        <v/>
      </c>
      <c r="G40" s="140" t="str">
        <f>IF(ISERROR(1/VLOOKUP($B40,Kraftvärmeprod!$B$1:$AV$480,MATCH("Producerad elenergi i kraftvärmeverk (GWh)",Kraftvärmeprod!$B$1:$AV$1,0),FALSE)),"",VLOOKUP($B40,Kraftvärmeprod!$B$1:$AV$480,MATCH("Producerad elenergi i kraftvärmeverk (GWh)",Kraftvärmeprod!$B$1:$AV$1,0),FALSE))</f>
        <v/>
      </c>
      <c r="H40" s="140" t="str">
        <f>IF(ISERROR(1/VLOOKUP($B40,Miljö!$B$1:$T$480,MATCH("Såld mängd produktionsspecifik fjärrvärme (GWh)",Miljö!$B$1:$T$1,0),FALSE)),"",VLOOKUP($B40,Miljö!$B$1:$T$480,MATCH("Såld mängd produktionsspecifik fjärrvärme (GWh)",Miljö!$B$1:$T$1,0),FALSE))</f>
        <v/>
      </c>
      <c r="J40" s="140" t="str">
        <f t="shared" si="0"/>
        <v>Bionär Närvärme AB</v>
      </c>
    </row>
    <row r="41" spans="1:10" x14ac:dyDescent="0.35">
      <c r="A41" t="s">
        <v>31</v>
      </c>
      <c r="B41" t="s">
        <v>43</v>
      </c>
      <c r="C41" s="140" t="s">
        <v>687</v>
      </c>
      <c r="D41" s="140" t="str">
        <f>IF(ISERROR(1/VLOOKUP($B41,Kraftvärmeprod!$B$1:$D$480,MATCH("Total värmeproduktion i kraftvärmeverk i kombinerad drift (GWh)",Kraftvärmeprod!$B$1:$AV$1,0),FALSE)),"Ej kraftvärme","Alternativproduktionsmetoden")</f>
        <v>Ej kraftvärme</v>
      </c>
      <c r="E41" s="140">
        <f>VLOOKUP($B41,Totalt!$B$1:$BP$480,MATCH("total el",Totalt!$B$1:$BP$1,0),FALSE)</f>
        <v>0.2</v>
      </c>
      <c r="F41" s="141" t="str">
        <f>IF(ISERROR(1/VLOOKUP($B41,Kraftvärmeprod!$B$1:$BD$480,MATCH("Total värmeproduktion i kraftvärmeverk i kombinerad drift (GWh)",Kraftvärmeprod!$B$1:$AV$1,0),FALSE)),"",VLOOKUP($B41,'Slutlig allokering'!$B$1:$BA$480,MATCH(F$1,'Slutlig allokering'!$B$2:$AS$2,0),FALSE))</f>
        <v/>
      </c>
      <c r="G41" s="140" t="str">
        <f>IF(ISERROR(1/VLOOKUP($B41,Kraftvärmeprod!$B$1:$AV$480,MATCH("Producerad elenergi i kraftvärmeverk (GWh)",Kraftvärmeprod!$B$1:$AV$1,0),FALSE)),"",VLOOKUP($B41,Kraftvärmeprod!$B$1:$AV$480,MATCH("Producerad elenergi i kraftvärmeverk (GWh)",Kraftvärmeprod!$B$1:$AV$1,0),FALSE))</f>
        <v/>
      </c>
      <c r="H41" s="140" t="str">
        <f>IF(ISERROR(1/VLOOKUP($B41,Miljö!$B$1:$T$480,MATCH("Såld mängd produktionsspecifik fjärrvärme (GWh)",Miljö!$B$1:$T$1,0),FALSE)),"",VLOOKUP($B41,Miljö!$B$1:$T$480,MATCH("Såld mängd produktionsspecifik fjärrvärme (GWh)",Miljö!$B$1:$T$1,0),FALSE))</f>
        <v/>
      </c>
      <c r="J41" s="140" t="str">
        <f t="shared" si="0"/>
        <v>Bionär Närvärme AB</v>
      </c>
    </row>
    <row r="42" spans="1:10" x14ac:dyDescent="0.35">
      <c r="A42" t="s">
        <v>31</v>
      </c>
      <c r="B42" t="s">
        <v>44</v>
      </c>
      <c r="C42" s="140" t="s">
        <v>687</v>
      </c>
      <c r="D42" s="140" t="str">
        <f>IF(ISERROR(1/VLOOKUP($B42,Kraftvärmeprod!$B$1:$D$480,MATCH("Total värmeproduktion i kraftvärmeverk i kombinerad drift (GWh)",Kraftvärmeprod!$B$1:$AV$1,0),FALSE)),"Ej kraftvärme","Alternativproduktionsmetoden")</f>
        <v>Ej kraftvärme</v>
      </c>
      <c r="E42" s="140">
        <f>VLOOKUP($B42,Totalt!$B$1:$BP$480,MATCH("total el",Totalt!$B$1:$BP$1,0),FALSE)</f>
        <v>0.1</v>
      </c>
      <c r="F42" s="141" t="str">
        <f>IF(ISERROR(1/VLOOKUP($B42,Kraftvärmeprod!$B$1:$BD$480,MATCH("Total värmeproduktion i kraftvärmeverk i kombinerad drift (GWh)",Kraftvärmeprod!$B$1:$AV$1,0),FALSE)),"",VLOOKUP($B42,'Slutlig allokering'!$B$1:$BA$480,MATCH(F$1,'Slutlig allokering'!$B$2:$AS$2,0),FALSE))</f>
        <v/>
      </c>
      <c r="G42" s="140" t="str">
        <f>IF(ISERROR(1/VLOOKUP($B42,Kraftvärmeprod!$B$1:$AV$480,MATCH("Producerad elenergi i kraftvärmeverk (GWh)",Kraftvärmeprod!$B$1:$AV$1,0),FALSE)),"",VLOOKUP($B42,Kraftvärmeprod!$B$1:$AV$480,MATCH("Producerad elenergi i kraftvärmeverk (GWh)",Kraftvärmeprod!$B$1:$AV$1,0),FALSE))</f>
        <v/>
      </c>
      <c r="H42" s="140" t="str">
        <f>IF(ISERROR(1/VLOOKUP($B42,Miljö!$B$1:$T$480,MATCH("Såld mängd produktionsspecifik fjärrvärme (GWh)",Miljö!$B$1:$T$1,0),FALSE)),"",VLOOKUP($B42,Miljö!$B$1:$T$480,MATCH("Såld mängd produktionsspecifik fjärrvärme (GWh)",Miljö!$B$1:$T$1,0),FALSE))</f>
        <v/>
      </c>
      <c r="J42" s="140" t="str">
        <f t="shared" si="0"/>
        <v>Bionär Närvärme AB</v>
      </c>
    </row>
    <row r="43" spans="1:10" x14ac:dyDescent="0.35">
      <c r="A43" t="s">
        <v>31</v>
      </c>
      <c r="B43" t="s">
        <v>45</v>
      </c>
      <c r="C43" s="140" t="s">
        <v>687</v>
      </c>
      <c r="D43" s="140" t="str">
        <f>IF(ISERROR(1/VLOOKUP($B43,Kraftvärmeprod!$B$1:$D$480,MATCH("Total värmeproduktion i kraftvärmeverk i kombinerad drift (GWh)",Kraftvärmeprod!$B$1:$AV$1,0),FALSE)),"Ej kraftvärme","Alternativproduktionsmetoden")</f>
        <v>Ej kraftvärme</v>
      </c>
      <c r="E43" s="140">
        <f>VLOOKUP($B43,Totalt!$B$1:$BP$480,MATCH("total el",Totalt!$B$1:$BP$1,0),FALSE)</f>
        <v>0.05</v>
      </c>
      <c r="F43" s="141" t="str">
        <f>IF(ISERROR(1/VLOOKUP($B43,Kraftvärmeprod!$B$1:$BD$480,MATCH("Total värmeproduktion i kraftvärmeverk i kombinerad drift (GWh)",Kraftvärmeprod!$B$1:$AV$1,0),FALSE)),"",VLOOKUP($B43,'Slutlig allokering'!$B$1:$BA$480,MATCH(F$1,'Slutlig allokering'!$B$2:$AS$2,0),FALSE))</f>
        <v/>
      </c>
      <c r="G43" s="140" t="str">
        <f>IF(ISERROR(1/VLOOKUP($B43,Kraftvärmeprod!$B$1:$AV$480,MATCH("Producerad elenergi i kraftvärmeverk (GWh)",Kraftvärmeprod!$B$1:$AV$1,0),FALSE)),"",VLOOKUP($B43,Kraftvärmeprod!$B$1:$AV$480,MATCH("Producerad elenergi i kraftvärmeverk (GWh)",Kraftvärmeprod!$B$1:$AV$1,0),FALSE))</f>
        <v/>
      </c>
      <c r="H43" s="140" t="str">
        <f>IF(ISERROR(1/VLOOKUP($B43,Miljö!$B$1:$T$480,MATCH("Såld mängd produktionsspecifik fjärrvärme (GWh)",Miljö!$B$1:$T$1,0),FALSE)),"",VLOOKUP($B43,Miljö!$B$1:$T$480,MATCH("Såld mängd produktionsspecifik fjärrvärme (GWh)",Miljö!$B$1:$T$1,0),FALSE))</f>
        <v/>
      </c>
      <c r="J43" s="140" t="str">
        <f t="shared" si="0"/>
        <v>Bionär Närvärme AB</v>
      </c>
    </row>
    <row r="44" spans="1:10" x14ac:dyDescent="0.35">
      <c r="A44" t="s">
        <v>46</v>
      </c>
      <c r="B44" t="s">
        <v>47</v>
      </c>
      <c r="C44" s="140" t="s">
        <v>1211</v>
      </c>
      <c r="D44" s="140" t="str">
        <f>IF(ISERROR(1/VLOOKUP($B44,Kraftvärmeprod!$B$1:$D$480,MATCH("Total värmeproduktion i kraftvärmeverk i kombinerad drift (GWh)",Kraftvärmeprod!$B$1:$AV$1,0),FALSE)),"Ej kraftvärme","Alternativproduktionsmetoden")</f>
        <v>Ej kraftvärme</v>
      </c>
      <c r="E44" s="140">
        <f>VLOOKUP($B44,Totalt!$B$1:$BP$480,MATCH("total el",Totalt!$B$1:$BP$1,0),FALSE)</f>
        <v>0.28000000000000003</v>
      </c>
      <c r="F44" s="141" t="str">
        <f>IF(ISERROR(1/VLOOKUP($B44,Kraftvärmeprod!$B$1:$BD$480,MATCH("Total värmeproduktion i kraftvärmeverk i kombinerad drift (GWh)",Kraftvärmeprod!$B$1:$AV$1,0),FALSE)),"",VLOOKUP($B44,'Slutlig allokering'!$B$1:$BA$480,MATCH(F$1,'Slutlig allokering'!$B$2:$AS$2,0),FALSE))</f>
        <v/>
      </c>
      <c r="G44" s="140" t="str">
        <f>IF(ISERROR(1/VLOOKUP($B44,Kraftvärmeprod!$B$1:$AV$480,MATCH("Producerad elenergi i kraftvärmeverk (GWh)",Kraftvärmeprod!$B$1:$AV$1,0),FALSE)),"",VLOOKUP($B44,Kraftvärmeprod!$B$1:$AV$480,MATCH("Producerad elenergi i kraftvärmeverk (GWh)",Kraftvärmeprod!$B$1:$AV$1,0),FALSE))</f>
        <v/>
      </c>
      <c r="H44" s="140" t="str">
        <f>IF(ISERROR(1/VLOOKUP($B44,Miljö!$B$1:$T$480,MATCH("Såld mängd produktionsspecifik fjärrvärme (GWh)",Miljö!$B$1:$T$1,0),FALSE)),"",VLOOKUP($B44,Miljö!$B$1:$T$480,MATCH("Såld mängd produktionsspecifik fjärrvärme (GWh)",Miljö!$B$1:$T$1,0),FALSE))</f>
        <v/>
      </c>
      <c r="J44" s="140" t="str">
        <f t="shared" si="0"/>
        <v>Bollnäs Energi AB</v>
      </c>
    </row>
    <row r="45" spans="1:10" x14ac:dyDescent="0.35">
      <c r="A45" t="s">
        <v>46</v>
      </c>
      <c r="B45" t="s">
        <v>48</v>
      </c>
      <c r="C45" s="140" t="s">
        <v>1211</v>
      </c>
      <c r="D45" s="140" t="str">
        <f>IF(ISERROR(1/VLOOKUP($B45,Kraftvärmeprod!$B$1:$D$480,MATCH("Total värmeproduktion i kraftvärmeverk i kombinerad drift (GWh)",Kraftvärmeprod!$B$1:$AV$1,0),FALSE)),"Ej kraftvärme","Alternativproduktionsmetoden")</f>
        <v>Alternativproduktionsmetoden</v>
      </c>
      <c r="E45" s="140">
        <f>VLOOKUP($B45,Totalt!$B$1:$BP$480,MATCH("total el",Totalt!$B$1:$BP$1,0),FALSE)</f>
        <v>6.4740099999999998</v>
      </c>
      <c r="F45" s="141">
        <f>IF(ISERROR(1/VLOOKUP($B45,Kraftvärmeprod!$B$1:$BD$480,MATCH("Total värmeproduktion i kraftvärmeverk i kombinerad drift (GWh)",Kraftvärmeprod!$B$1:$AV$1,0),FALSE)),"",VLOOKUP($B45,'Slutlig allokering'!$B$1:$BA$480,MATCH(F$1,'Slutlig allokering'!$B$2:$AS$2,0),FALSE))</f>
        <v>0.5501557193438833</v>
      </c>
      <c r="G45" s="140">
        <f>IF(ISERROR(1/VLOOKUP($B45,Kraftvärmeprod!$B$1:$AV$480,MATCH("Producerad elenergi i kraftvärmeverk (GWh)",Kraftvärmeprod!$B$1:$AV$1,0),FALSE)),"",VLOOKUP($B45,Kraftvärmeprod!$B$1:$AV$480,MATCH("Producerad elenergi i kraftvärmeverk (GWh)",Kraftvärmeprod!$B$1:$AV$1,0),FALSE))</f>
        <v>28.44</v>
      </c>
      <c r="H45" s="140" t="str">
        <f>IF(ISERROR(1/VLOOKUP($B45,Miljö!$B$1:$T$480,MATCH("Såld mängd produktionsspecifik fjärrvärme (GWh)",Miljö!$B$1:$T$1,0),FALSE)),"",VLOOKUP($B45,Miljö!$B$1:$T$480,MATCH("Såld mängd produktionsspecifik fjärrvärme (GWh)",Miljö!$B$1:$T$1,0),FALSE))</f>
        <v/>
      </c>
      <c r="J45" s="140" t="str">
        <f t="shared" si="0"/>
        <v>Bollnäs Energi AB</v>
      </c>
    </row>
    <row r="46" spans="1:10" x14ac:dyDescent="0.35">
      <c r="A46" t="s">
        <v>46</v>
      </c>
      <c r="B46" t="s">
        <v>49</v>
      </c>
      <c r="C46" s="140" t="s">
        <v>1211</v>
      </c>
      <c r="D46" s="140" t="str">
        <f>IF(ISERROR(1/VLOOKUP($B46,Kraftvärmeprod!$B$1:$D$480,MATCH("Total värmeproduktion i kraftvärmeverk i kombinerad drift (GWh)",Kraftvärmeprod!$B$1:$AV$1,0),FALSE)),"Ej kraftvärme","Alternativproduktionsmetoden")</f>
        <v>Ej kraftvärme</v>
      </c>
      <c r="E46" s="140">
        <f>VLOOKUP($B46,Totalt!$B$1:$BP$480,MATCH("total el",Totalt!$B$1:$BP$1,0),FALSE)</f>
        <v>0.56999999999999995</v>
      </c>
      <c r="F46" s="141" t="str">
        <f>IF(ISERROR(1/VLOOKUP($B46,Kraftvärmeprod!$B$1:$BD$480,MATCH("Total värmeproduktion i kraftvärmeverk i kombinerad drift (GWh)",Kraftvärmeprod!$B$1:$AV$1,0),FALSE)),"",VLOOKUP($B46,'Slutlig allokering'!$B$1:$BA$480,MATCH(F$1,'Slutlig allokering'!$B$2:$AS$2,0),FALSE))</f>
        <v/>
      </c>
      <c r="G46" s="140" t="str">
        <f>IF(ISERROR(1/VLOOKUP($B46,Kraftvärmeprod!$B$1:$AV$480,MATCH("Producerad elenergi i kraftvärmeverk (GWh)",Kraftvärmeprod!$B$1:$AV$1,0),FALSE)),"",VLOOKUP($B46,Kraftvärmeprod!$B$1:$AV$480,MATCH("Producerad elenergi i kraftvärmeverk (GWh)",Kraftvärmeprod!$B$1:$AV$1,0),FALSE))</f>
        <v/>
      </c>
      <c r="H46" s="140" t="str">
        <f>IF(ISERROR(1/VLOOKUP($B46,Miljö!$B$1:$T$480,MATCH("Såld mängd produktionsspecifik fjärrvärme (GWh)",Miljö!$B$1:$T$1,0),FALSE)),"",VLOOKUP($B46,Miljö!$B$1:$T$480,MATCH("Såld mängd produktionsspecifik fjärrvärme (GWh)",Miljö!$B$1:$T$1,0),FALSE))</f>
        <v/>
      </c>
      <c r="J46" s="140" t="str">
        <f t="shared" si="0"/>
        <v>Bollnäs Energi AB</v>
      </c>
    </row>
    <row r="47" spans="1:10" x14ac:dyDescent="0.35">
      <c r="A47" t="s">
        <v>50</v>
      </c>
      <c r="B47" t="s">
        <v>51</v>
      </c>
      <c r="C47" s="140" t="s">
        <v>687</v>
      </c>
      <c r="D47" s="140" t="str">
        <f>IF(ISERROR(1/VLOOKUP($B47,Kraftvärmeprod!$B$1:$D$480,MATCH("Total värmeproduktion i kraftvärmeverk i kombinerad drift (GWh)",Kraftvärmeprod!$B$1:$AV$1,0),FALSE)),"Ej kraftvärme","Alternativproduktionsmetoden")</f>
        <v>Ej kraftvärme</v>
      </c>
      <c r="E47" s="140">
        <f>VLOOKUP($B47,Totalt!$B$1:$BP$480,MATCH("total el",Totalt!$B$1:$BP$1,0),FALSE)</f>
        <v>0.80628</v>
      </c>
      <c r="F47" s="141" t="str">
        <f>IF(ISERROR(1/VLOOKUP($B47,Kraftvärmeprod!$B$1:$BD$480,MATCH("Total värmeproduktion i kraftvärmeverk i kombinerad drift (GWh)",Kraftvärmeprod!$B$1:$AV$1,0),FALSE)),"",VLOOKUP($B47,'Slutlig allokering'!$B$1:$BA$480,MATCH(F$1,'Slutlig allokering'!$B$2:$AS$2,0),FALSE))</f>
        <v/>
      </c>
      <c r="G47" s="140" t="str">
        <f>IF(ISERROR(1/VLOOKUP($B47,Kraftvärmeprod!$B$1:$AV$480,MATCH("Producerad elenergi i kraftvärmeverk (GWh)",Kraftvärmeprod!$B$1:$AV$1,0),FALSE)),"",VLOOKUP($B47,Kraftvärmeprod!$B$1:$AV$480,MATCH("Producerad elenergi i kraftvärmeverk (GWh)",Kraftvärmeprod!$B$1:$AV$1,0),FALSE))</f>
        <v/>
      </c>
      <c r="H47" s="140" t="str">
        <f>IF(ISERROR(1/VLOOKUP($B47,Miljö!$B$1:$T$480,MATCH("Såld mängd produktionsspecifik fjärrvärme (GWh)",Miljö!$B$1:$T$1,0),FALSE)),"",VLOOKUP($B47,Miljö!$B$1:$T$480,MATCH("Såld mängd produktionsspecifik fjärrvärme (GWh)",Miljö!$B$1:$T$1,0),FALSE))</f>
        <v/>
      </c>
      <c r="J47" s="140" t="str">
        <f t="shared" si="0"/>
        <v>Borgholm Energi AB</v>
      </c>
    </row>
    <row r="48" spans="1:10" x14ac:dyDescent="0.35">
      <c r="A48" t="s">
        <v>50</v>
      </c>
      <c r="B48" t="s">
        <v>52</v>
      </c>
      <c r="C48" s="140" t="s">
        <v>687</v>
      </c>
      <c r="D48" s="140" t="str">
        <f>IF(ISERROR(1/VLOOKUP($B48,Kraftvärmeprod!$B$1:$D$480,MATCH("Total värmeproduktion i kraftvärmeverk i kombinerad drift (GWh)",Kraftvärmeprod!$B$1:$AV$1,0),FALSE)),"Ej kraftvärme","Alternativproduktionsmetoden")</f>
        <v>Ej kraftvärme</v>
      </c>
      <c r="E48" s="140">
        <f>VLOOKUP($B48,Totalt!$B$1:$BP$480,MATCH("total el",Totalt!$B$1:$BP$1,0),FALSE)</f>
        <v>7.1999999999999995E-2</v>
      </c>
      <c r="F48" s="141" t="str">
        <f>IF(ISERROR(1/VLOOKUP($B48,Kraftvärmeprod!$B$1:$BD$480,MATCH("Total värmeproduktion i kraftvärmeverk i kombinerad drift (GWh)",Kraftvärmeprod!$B$1:$AV$1,0),FALSE)),"",VLOOKUP($B48,'Slutlig allokering'!$B$1:$BA$480,MATCH(F$1,'Slutlig allokering'!$B$2:$AS$2,0),FALSE))</f>
        <v/>
      </c>
      <c r="G48" s="140" t="str">
        <f>IF(ISERROR(1/VLOOKUP($B48,Kraftvärmeprod!$B$1:$AV$480,MATCH("Producerad elenergi i kraftvärmeverk (GWh)",Kraftvärmeprod!$B$1:$AV$1,0),FALSE)),"",VLOOKUP($B48,Kraftvärmeprod!$B$1:$AV$480,MATCH("Producerad elenergi i kraftvärmeverk (GWh)",Kraftvärmeprod!$B$1:$AV$1,0),FALSE))</f>
        <v/>
      </c>
      <c r="H48" s="140" t="str">
        <f>IF(ISERROR(1/VLOOKUP($B48,Miljö!$B$1:$T$480,MATCH("Såld mängd produktionsspecifik fjärrvärme (GWh)",Miljö!$B$1:$T$1,0),FALSE)),"",VLOOKUP($B48,Miljö!$B$1:$T$480,MATCH("Såld mängd produktionsspecifik fjärrvärme (GWh)",Miljö!$B$1:$T$1,0),FALSE))</f>
        <v/>
      </c>
      <c r="J48" s="140" t="str">
        <f t="shared" si="0"/>
        <v>Borgholm Energi AB</v>
      </c>
    </row>
    <row r="49" spans="1:10" x14ac:dyDescent="0.35">
      <c r="A49" t="s">
        <v>53</v>
      </c>
      <c r="B49" t="s">
        <v>54</v>
      </c>
      <c r="C49" s="140" t="s">
        <v>1212</v>
      </c>
      <c r="D49" s="140" t="str">
        <f>IF(ISERROR(1/VLOOKUP($B49,Kraftvärmeprod!$B$1:$D$480,MATCH("Total värmeproduktion i kraftvärmeverk i kombinerad drift (GWh)",Kraftvärmeprod!$B$1:$AV$1,0),FALSE)),"Ej kraftvärme","Alternativproduktionsmetoden")</f>
        <v>Alternativproduktionsmetoden</v>
      </c>
      <c r="E49" s="140">
        <f>VLOOKUP($B49,Totalt!$B$1:$BP$480,MATCH("total el",Totalt!$B$1:$BP$1,0),FALSE)</f>
        <v>10.59056</v>
      </c>
      <c r="F49" s="141">
        <f>IF(ISERROR(1/VLOOKUP($B49,Kraftvärmeprod!$B$1:$BD$480,MATCH("Total värmeproduktion i kraftvärmeverk i kombinerad drift (GWh)",Kraftvärmeprod!$B$1:$AV$1,0),FALSE)),"",VLOOKUP($B49,'Slutlig allokering'!$B$1:$BA$480,MATCH(F$1,'Slutlig allokering'!$B$2:$AS$2,0),FALSE))</f>
        <v>0.58381843762757335</v>
      </c>
      <c r="G49" s="140">
        <f>IF(ISERROR(1/VLOOKUP($B49,Kraftvärmeprod!$B$1:$AV$480,MATCH("Producerad elenergi i kraftvärmeverk (GWh)",Kraftvärmeprod!$B$1:$AV$1,0),FALSE)),"",VLOOKUP($B49,Kraftvärmeprod!$B$1:$AV$480,MATCH("Producerad elenergi i kraftvärmeverk (GWh)",Kraftvärmeprod!$B$1:$AV$1,0),FALSE))</f>
        <v>33.649000000000001</v>
      </c>
      <c r="H49" s="140" t="str">
        <f>IF(ISERROR(1/VLOOKUP($B49,Miljö!$B$1:$T$480,MATCH("Såld mängd produktionsspecifik fjärrvärme (GWh)",Miljö!$B$1:$T$1,0),FALSE)),"",VLOOKUP($B49,Miljö!$B$1:$T$480,MATCH("Såld mängd produktionsspecifik fjärrvärme (GWh)",Miljö!$B$1:$T$1,0),FALSE))</f>
        <v/>
      </c>
      <c r="J49" s="140" t="str">
        <f t="shared" si="0"/>
        <v>Borlänge Energi AB</v>
      </c>
    </row>
    <row r="50" spans="1:10" x14ac:dyDescent="0.35">
      <c r="A50" t="s">
        <v>53</v>
      </c>
      <c r="B50" t="s">
        <v>55</v>
      </c>
      <c r="C50" s="140" t="s">
        <v>1212</v>
      </c>
      <c r="D50" s="140" t="str">
        <f>IF(ISERROR(1/VLOOKUP($B50,Kraftvärmeprod!$B$1:$D$480,MATCH("Total värmeproduktion i kraftvärmeverk i kombinerad drift (GWh)",Kraftvärmeprod!$B$1:$AV$1,0),FALSE)),"Ej kraftvärme","Alternativproduktionsmetoden")</f>
        <v>Ej kraftvärme</v>
      </c>
      <c r="E50" s="140">
        <f>VLOOKUP($B50,Totalt!$B$1:$BP$480,MATCH("total el",Totalt!$B$1:$BP$1,0),FALSE)</f>
        <v>5.0000000000000001E-3</v>
      </c>
      <c r="F50" s="141" t="str">
        <f>IF(ISERROR(1/VLOOKUP($B50,Kraftvärmeprod!$B$1:$BD$480,MATCH("Total värmeproduktion i kraftvärmeverk i kombinerad drift (GWh)",Kraftvärmeprod!$B$1:$AV$1,0),FALSE)),"",VLOOKUP($B50,'Slutlig allokering'!$B$1:$BA$480,MATCH(F$1,'Slutlig allokering'!$B$2:$AS$2,0),FALSE))</f>
        <v/>
      </c>
      <c r="G50" s="140" t="str">
        <f>IF(ISERROR(1/VLOOKUP($B50,Kraftvärmeprod!$B$1:$AV$480,MATCH("Producerad elenergi i kraftvärmeverk (GWh)",Kraftvärmeprod!$B$1:$AV$1,0),FALSE)),"",VLOOKUP($B50,Kraftvärmeprod!$B$1:$AV$480,MATCH("Producerad elenergi i kraftvärmeverk (GWh)",Kraftvärmeprod!$B$1:$AV$1,0),FALSE))</f>
        <v/>
      </c>
      <c r="H50" s="140" t="str">
        <f>IF(ISERROR(1/VLOOKUP($B50,Miljö!$B$1:$T$480,MATCH("Såld mängd produktionsspecifik fjärrvärme (GWh)",Miljö!$B$1:$T$1,0),FALSE)),"",VLOOKUP($B50,Miljö!$B$1:$T$480,MATCH("Såld mängd produktionsspecifik fjärrvärme (GWh)",Miljö!$B$1:$T$1,0),FALSE))</f>
        <v/>
      </c>
      <c r="J50" s="140" t="str">
        <f t="shared" si="0"/>
        <v>Borlänge Energi AB</v>
      </c>
    </row>
    <row r="51" spans="1:10" x14ac:dyDescent="0.35">
      <c r="A51" t="s">
        <v>53</v>
      </c>
      <c r="B51" t="s">
        <v>56</v>
      </c>
      <c r="C51" s="140" t="s">
        <v>1212</v>
      </c>
      <c r="D51" s="140" t="str">
        <f>IF(ISERROR(1/VLOOKUP($B51,Kraftvärmeprod!$B$1:$D$480,MATCH("Total värmeproduktion i kraftvärmeverk i kombinerad drift (GWh)",Kraftvärmeprod!$B$1:$AV$1,0),FALSE)),"Ej kraftvärme","Alternativproduktionsmetoden")</f>
        <v>Ej kraftvärme</v>
      </c>
      <c r="E51" s="140">
        <f>VLOOKUP($B51,Totalt!$B$1:$BP$480,MATCH("total el",Totalt!$B$1:$BP$1,0),FALSE)</f>
        <v>0.26500000000000001</v>
      </c>
      <c r="F51" s="141" t="str">
        <f>IF(ISERROR(1/VLOOKUP($B51,Kraftvärmeprod!$B$1:$BD$480,MATCH("Total värmeproduktion i kraftvärmeverk i kombinerad drift (GWh)",Kraftvärmeprod!$B$1:$AV$1,0),FALSE)),"",VLOOKUP($B51,'Slutlig allokering'!$B$1:$BA$480,MATCH(F$1,'Slutlig allokering'!$B$2:$AS$2,0),FALSE))</f>
        <v/>
      </c>
      <c r="G51" s="140" t="str">
        <f>IF(ISERROR(1/VLOOKUP($B51,Kraftvärmeprod!$B$1:$AV$480,MATCH("Producerad elenergi i kraftvärmeverk (GWh)",Kraftvärmeprod!$B$1:$AV$1,0),FALSE)),"",VLOOKUP($B51,Kraftvärmeprod!$B$1:$AV$480,MATCH("Producerad elenergi i kraftvärmeverk (GWh)",Kraftvärmeprod!$B$1:$AV$1,0),FALSE))</f>
        <v/>
      </c>
      <c r="H51" s="140" t="str">
        <f>IF(ISERROR(1/VLOOKUP($B51,Miljö!$B$1:$T$480,MATCH("Såld mängd produktionsspecifik fjärrvärme (GWh)",Miljö!$B$1:$T$1,0),FALSE)),"",VLOOKUP($B51,Miljö!$B$1:$T$480,MATCH("Såld mängd produktionsspecifik fjärrvärme (GWh)",Miljö!$B$1:$T$1,0),FALSE))</f>
        <v/>
      </c>
      <c r="J51" s="140" t="str">
        <f t="shared" si="0"/>
        <v>Borlänge Energi AB</v>
      </c>
    </row>
    <row r="52" spans="1:10" x14ac:dyDescent="0.35">
      <c r="A52" t="s">
        <v>57</v>
      </c>
      <c r="B52" t="s">
        <v>58</v>
      </c>
      <c r="C52" s="140" t="s">
        <v>1213</v>
      </c>
      <c r="D52" s="140" t="str">
        <f>IF(ISERROR(1/VLOOKUP($B52,Kraftvärmeprod!$B$1:$D$480,MATCH("Total värmeproduktion i kraftvärmeverk i kombinerad drift (GWh)",Kraftvärmeprod!$B$1:$AV$1,0),FALSE)),"Ej kraftvärme","Alternativproduktionsmetoden")</f>
        <v>Alternativproduktionsmetoden</v>
      </c>
      <c r="E52" s="140">
        <f>VLOOKUP($B52,Totalt!$B$1:$BP$480,MATCH("total el",Totalt!$B$1:$BP$1,0),FALSE)</f>
        <v>40.591700000000003</v>
      </c>
      <c r="F52" s="141">
        <f>IF(ISERROR(1/VLOOKUP($B52,Kraftvärmeprod!$B$1:$BD$480,MATCH("Total värmeproduktion i kraftvärmeverk i kombinerad drift (GWh)",Kraftvärmeprod!$B$1:$AV$1,0),FALSE)),"",VLOOKUP($B52,'Slutlig allokering'!$B$1:$BA$480,MATCH(F$1,'Slutlig allokering'!$B$2:$AS$2,0),FALSE))</f>
        <v>0.62659516550771299</v>
      </c>
      <c r="G52" s="140">
        <f>IF(ISERROR(1/VLOOKUP($B52,Kraftvärmeprod!$B$1:$AV$480,MATCH("Producerad elenergi i kraftvärmeverk (GWh)",Kraftvärmeprod!$B$1:$AV$1,0),FALSE)),"",VLOOKUP($B52,Kraftvärmeprod!$B$1:$AV$480,MATCH("Producerad elenergi i kraftvärmeverk (GWh)",Kraftvärmeprod!$B$1:$AV$1,0),FALSE))</f>
        <v>127.554</v>
      </c>
      <c r="H52" s="140" t="str">
        <f>IF(ISERROR(1/VLOOKUP($B52,Miljö!$B$1:$T$480,MATCH("Såld mängd produktionsspecifik fjärrvärme (GWh)",Miljö!$B$1:$T$1,0),FALSE)),"",VLOOKUP($B52,Miljö!$B$1:$T$480,MATCH("Såld mängd produktionsspecifik fjärrvärme (GWh)",Miljö!$B$1:$T$1,0),FALSE))</f>
        <v/>
      </c>
      <c r="J52" s="140" t="str">
        <f t="shared" si="0"/>
        <v>Borås Energi och Miljö AB</v>
      </c>
    </row>
    <row r="53" spans="1:10" x14ac:dyDescent="0.35">
      <c r="A53" t="s">
        <v>57</v>
      </c>
      <c r="B53" t="s">
        <v>59</v>
      </c>
      <c r="C53" s="140" t="s">
        <v>1213</v>
      </c>
      <c r="D53" s="140" t="str">
        <f>IF(ISERROR(1/VLOOKUP($B53,Kraftvärmeprod!$B$1:$D$480,MATCH("Total värmeproduktion i kraftvärmeverk i kombinerad drift (GWh)",Kraftvärmeprod!$B$1:$AV$1,0),FALSE)),"Ej kraftvärme","Alternativproduktionsmetoden")</f>
        <v>Ej kraftvärme</v>
      </c>
      <c r="E53" s="140">
        <f>VLOOKUP($B53,Totalt!$B$1:$BP$480,MATCH("total el",Totalt!$B$1:$BP$1,0),FALSE)</f>
        <v>0.35</v>
      </c>
      <c r="F53" s="141" t="str">
        <f>IF(ISERROR(1/VLOOKUP($B53,Kraftvärmeprod!$B$1:$BD$480,MATCH("Total värmeproduktion i kraftvärmeverk i kombinerad drift (GWh)",Kraftvärmeprod!$B$1:$AV$1,0),FALSE)),"",VLOOKUP($B53,'Slutlig allokering'!$B$1:$BA$480,MATCH(F$1,'Slutlig allokering'!$B$2:$AS$2,0),FALSE))</f>
        <v/>
      </c>
      <c r="G53" s="140" t="str">
        <f>IF(ISERROR(1/VLOOKUP($B53,Kraftvärmeprod!$B$1:$AV$480,MATCH("Producerad elenergi i kraftvärmeverk (GWh)",Kraftvärmeprod!$B$1:$AV$1,0),FALSE)),"",VLOOKUP($B53,Kraftvärmeprod!$B$1:$AV$480,MATCH("Producerad elenergi i kraftvärmeverk (GWh)",Kraftvärmeprod!$B$1:$AV$1,0),FALSE))</f>
        <v/>
      </c>
      <c r="H53" s="140" t="str">
        <f>IF(ISERROR(1/VLOOKUP($B53,Miljö!$B$1:$T$480,MATCH("Såld mängd produktionsspecifik fjärrvärme (GWh)",Miljö!$B$1:$T$1,0),FALSE)),"",VLOOKUP($B53,Miljö!$B$1:$T$480,MATCH("Såld mängd produktionsspecifik fjärrvärme (GWh)",Miljö!$B$1:$T$1,0),FALSE))</f>
        <v/>
      </c>
      <c r="J53" s="140" t="str">
        <f t="shared" si="0"/>
        <v>Borås Energi och Miljö AB</v>
      </c>
    </row>
    <row r="54" spans="1:10" x14ac:dyDescent="0.35">
      <c r="A54" t="s">
        <v>60</v>
      </c>
      <c r="B54" t="s">
        <v>61</v>
      </c>
      <c r="C54" s="140" t="s">
        <v>687</v>
      </c>
      <c r="D54" s="140" t="str">
        <f>IF(ISERROR(1/VLOOKUP($B54,Kraftvärmeprod!$B$1:$D$480,MATCH("Total värmeproduktion i kraftvärmeverk i kombinerad drift (GWh)",Kraftvärmeprod!$B$1:$AV$1,0),FALSE)),"Ej kraftvärme","Alternativproduktionsmetoden")</f>
        <v>Ej kraftvärme</v>
      </c>
      <c r="E54" s="140">
        <f>VLOOKUP($B54,Totalt!$B$1:$BP$480,MATCH("total el",Totalt!$B$1:$BP$1,0),FALSE)</f>
        <v>0.2</v>
      </c>
      <c r="F54" s="141" t="str">
        <f>IF(ISERROR(1/VLOOKUP($B54,Kraftvärmeprod!$B$1:$BD$480,MATCH("Total värmeproduktion i kraftvärmeverk i kombinerad drift (GWh)",Kraftvärmeprod!$B$1:$AV$1,0),FALSE)),"",VLOOKUP($B54,'Slutlig allokering'!$B$1:$BA$480,MATCH(F$1,'Slutlig allokering'!$B$2:$AS$2,0),FALSE))</f>
        <v/>
      </c>
      <c r="G54" s="140" t="str">
        <f>IF(ISERROR(1/VLOOKUP($B54,Kraftvärmeprod!$B$1:$AV$480,MATCH("Producerad elenergi i kraftvärmeverk (GWh)",Kraftvärmeprod!$B$1:$AV$1,0),FALSE)),"",VLOOKUP($B54,Kraftvärmeprod!$B$1:$AV$480,MATCH("Producerad elenergi i kraftvärmeverk (GWh)",Kraftvärmeprod!$B$1:$AV$1,0),FALSE))</f>
        <v/>
      </c>
      <c r="H54" s="140" t="str">
        <f>IF(ISERROR(1/VLOOKUP($B54,Miljö!$B$1:$T$480,MATCH("Såld mängd produktionsspecifik fjärrvärme (GWh)",Miljö!$B$1:$T$1,0),FALSE)),"",VLOOKUP($B54,Miljö!$B$1:$T$480,MATCH("Såld mängd produktionsspecifik fjärrvärme (GWh)",Miljö!$B$1:$T$1,0),FALSE))</f>
        <v/>
      </c>
      <c r="J54" s="140" t="str">
        <f t="shared" si="0"/>
        <v>Bromölla Fjärrvärme AB</v>
      </c>
    </row>
    <row r="55" spans="1:10" x14ac:dyDescent="0.35">
      <c r="A55" t="s">
        <v>62</v>
      </c>
      <c r="B55" t="s">
        <v>63</v>
      </c>
      <c r="C55" s="140" t="s">
        <v>687</v>
      </c>
      <c r="D55" s="140" t="str">
        <f>IF(ISERROR(1/VLOOKUP($B55,Kraftvärmeprod!$B$1:$D$480,MATCH("Total värmeproduktion i kraftvärmeverk i kombinerad drift (GWh)",Kraftvärmeprod!$B$1:$AV$1,0),FALSE)),"Ej kraftvärme","Alternativproduktionsmetoden")</f>
        <v>Ej kraftvärme</v>
      </c>
      <c r="E55" s="140">
        <f>VLOOKUP($B55,Totalt!$B$1:$BP$480,MATCH("total el",Totalt!$B$1:$BP$1,0),FALSE)</f>
        <v>0</v>
      </c>
      <c r="F55" s="141" t="str">
        <f>IF(ISERROR(1/VLOOKUP($B55,Kraftvärmeprod!$B$1:$BD$480,MATCH("Total värmeproduktion i kraftvärmeverk i kombinerad drift (GWh)",Kraftvärmeprod!$B$1:$AV$1,0),FALSE)),"",VLOOKUP($B55,'Slutlig allokering'!$B$1:$BA$480,MATCH(F$1,'Slutlig allokering'!$B$2:$AS$2,0),FALSE))</f>
        <v/>
      </c>
      <c r="G55" s="140" t="str">
        <f>IF(ISERROR(1/VLOOKUP($B55,Kraftvärmeprod!$B$1:$AV$480,MATCH("Producerad elenergi i kraftvärmeverk (GWh)",Kraftvärmeprod!$B$1:$AV$1,0),FALSE)),"",VLOOKUP($B55,Kraftvärmeprod!$B$1:$AV$480,MATCH("Producerad elenergi i kraftvärmeverk (GWh)",Kraftvärmeprod!$B$1:$AV$1,0),FALSE))</f>
        <v/>
      </c>
      <c r="H55" s="140" t="str">
        <f>IF(ISERROR(1/VLOOKUP($B55,Miljö!$B$1:$T$480,MATCH("Såld mängd produktionsspecifik fjärrvärme (GWh)",Miljö!$B$1:$T$1,0),FALSE)),"",VLOOKUP($B55,Miljö!$B$1:$T$480,MATCH("Såld mängd produktionsspecifik fjärrvärme (GWh)",Miljö!$B$1:$T$1,0),FALSE))</f>
        <v/>
      </c>
      <c r="J55" s="140" t="str">
        <f t="shared" si="0"/>
        <v>Bräcke kommun</v>
      </c>
    </row>
    <row r="56" spans="1:10" x14ac:dyDescent="0.35">
      <c r="A56" t="s">
        <v>62</v>
      </c>
      <c r="B56" t="s">
        <v>64</v>
      </c>
      <c r="C56" s="140" t="s">
        <v>687</v>
      </c>
      <c r="D56" s="140" t="str">
        <f>IF(ISERROR(1/VLOOKUP($B56,Kraftvärmeprod!$B$1:$D$480,MATCH("Total värmeproduktion i kraftvärmeverk i kombinerad drift (GWh)",Kraftvärmeprod!$B$1:$AV$1,0),FALSE)),"Ej kraftvärme","Alternativproduktionsmetoden")</f>
        <v>Ej kraftvärme</v>
      </c>
      <c r="E56" s="140">
        <f>VLOOKUP($B56,Totalt!$B$1:$BP$480,MATCH("total el",Totalt!$B$1:$BP$1,0),FALSE)</f>
        <v>0</v>
      </c>
      <c r="F56" s="141" t="str">
        <f>IF(ISERROR(1/VLOOKUP($B56,Kraftvärmeprod!$B$1:$BD$480,MATCH("Total värmeproduktion i kraftvärmeverk i kombinerad drift (GWh)",Kraftvärmeprod!$B$1:$AV$1,0),FALSE)),"",VLOOKUP($B56,'Slutlig allokering'!$B$1:$BA$480,MATCH(F$1,'Slutlig allokering'!$B$2:$AS$2,0),FALSE))</f>
        <v/>
      </c>
      <c r="G56" s="140" t="str">
        <f>IF(ISERROR(1/VLOOKUP($B56,Kraftvärmeprod!$B$1:$AV$480,MATCH("Producerad elenergi i kraftvärmeverk (GWh)",Kraftvärmeprod!$B$1:$AV$1,0),FALSE)),"",VLOOKUP($B56,Kraftvärmeprod!$B$1:$AV$480,MATCH("Producerad elenergi i kraftvärmeverk (GWh)",Kraftvärmeprod!$B$1:$AV$1,0),FALSE))</f>
        <v/>
      </c>
      <c r="H56" s="140" t="str">
        <f>IF(ISERROR(1/VLOOKUP($B56,Miljö!$B$1:$T$480,MATCH("Såld mängd produktionsspecifik fjärrvärme (GWh)",Miljö!$B$1:$T$1,0),FALSE)),"",VLOOKUP($B56,Miljö!$B$1:$T$480,MATCH("Såld mängd produktionsspecifik fjärrvärme (GWh)",Miljö!$B$1:$T$1,0),FALSE))</f>
        <v/>
      </c>
      <c r="J56" s="140" t="str">
        <f t="shared" si="0"/>
        <v>Bräcke kommun</v>
      </c>
    </row>
    <row r="57" spans="1:10" x14ac:dyDescent="0.35">
      <c r="A57" t="s">
        <v>65</v>
      </c>
      <c r="B57" t="s">
        <v>66</v>
      </c>
      <c r="C57" s="140" t="s">
        <v>20</v>
      </c>
      <c r="D57" s="140" t="str">
        <f>IF(ISERROR(1/VLOOKUP($B57,Kraftvärmeprod!$B$1:$D$480,MATCH("Total värmeproduktion i kraftvärmeverk i kombinerad drift (GWh)",Kraftvärmeprod!$B$1:$AV$1,0),FALSE)),"Ej kraftvärme","Alternativproduktionsmetoden")</f>
        <v>Ej kraftvärme</v>
      </c>
      <c r="E57" s="140">
        <f>VLOOKUP($B57,Totalt!$B$1:$BP$480,MATCH("total el",Totalt!$B$1:$BP$1,0),FALSE)</f>
        <v>0.18</v>
      </c>
      <c r="F57" s="141" t="str">
        <f>IF(ISERROR(1/VLOOKUP($B57,Kraftvärmeprod!$B$1:$BD$480,MATCH("Total värmeproduktion i kraftvärmeverk i kombinerad drift (GWh)",Kraftvärmeprod!$B$1:$AV$1,0),FALSE)),"",VLOOKUP($B57,'Slutlig allokering'!$B$1:$BA$480,MATCH(F$1,'Slutlig allokering'!$B$2:$AS$2,0),FALSE))</f>
        <v/>
      </c>
      <c r="G57" s="140" t="str">
        <f>IF(ISERROR(1/VLOOKUP($B57,Kraftvärmeprod!$B$1:$AV$480,MATCH("Producerad elenergi i kraftvärmeverk (GWh)",Kraftvärmeprod!$B$1:$AV$1,0),FALSE)),"",VLOOKUP($B57,Kraftvärmeprod!$B$1:$AV$480,MATCH("Producerad elenergi i kraftvärmeverk (GWh)",Kraftvärmeprod!$B$1:$AV$1,0),FALSE))</f>
        <v/>
      </c>
      <c r="H57" s="140" t="str">
        <f>IF(ISERROR(1/VLOOKUP($B57,Miljö!$B$1:$T$480,MATCH("Såld mängd produktionsspecifik fjärrvärme (GWh)",Miljö!$B$1:$T$1,0),FALSE)),"",VLOOKUP($B57,Miljö!$B$1:$T$480,MATCH("Såld mängd produktionsspecifik fjärrvärme (GWh)",Miljö!$B$1:$T$1,0),FALSE))</f>
        <v/>
      </c>
      <c r="J57" s="140" t="str">
        <f t="shared" si="0"/>
        <v>Byavärme AB</v>
      </c>
    </row>
    <row r="58" spans="1:10" x14ac:dyDescent="0.35">
      <c r="A58" t="s">
        <v>67</v>
      </c>
      <c r="B58" t="s">
        <v>68</v>
      </c>
      <c r="C58" s="143" t="s">
        <v>1266</v>
      </c>
      <c r="D58" s="140" t="str">
        <f>IF(ISERROR(1/VLOOKUP($B58,Kraftvärmeprod!$B$1:$D$480,MATCH("Total värmeproduktion i kraftvärmeverk i kombinerad drift (GWh)",Kraftvärmeprod!$B$1:$AV$1,0),FALSE)),"Ej kraftvärme","Alternativproduktionsmetoden")</f>
        <v>Ej kraftvärme</v>
      </c>
      <c r="E58" s="140">
        <f>VLOOKUP($B58,Totalt!$B$1:$BP$480,MATCH("total el",Totalt!$B$1:$BP$1,0),FALSE)</f>
        <v>0.13300000000000001</v>
      </c>
      <c r="F58" s="141" t="str">
        <f>IF(ISERROR(1/VLOOKUP($B58,Kraftvärmeprod!$B$1:$BD$480,MATCH("Total värmeproduktion i kraftvärmeverk i kombinerad drift (GWh)",Kraftvärmeprod!$B$1:$AV$1,0),FALSE)),"",VLOOKUP($B58,'Slutlig allokering'!$B$1:$BA$480,MATCH(F$1,'Slutlig allokering'!$B$2:$AS$2,0),FALSE))</f>
        <v/>
      </c>
      <c r="G58" s="140" t="str">
        <f>IF(ISERROR(1/VLOOKUP($B58,Kraftvärmeprod!$B$1:$AV$480,MATCH("Producerad elenergi i kraftvärmeverk (GWh)",Kraftvärmeprod!$B$1:$AV$1,0),FALSE)),"",VLOOKUP($B58,Kraftvärmeprod!$B$1:$AV$480,MATCH("Producerad elenergi i kraftvärmeverk (GWh)",Kraftvärmeprod!$B$1:$AV$1,0),FALSE))</f>
        <v/>
      </c>
      <c r="H58" s="140" t="str">
        <f>IF(ISERROR(1/VLOOKUP($B58,Miljö!$B$1:$T$480,MATCH("Såld mängd produktionsspecifik fjärrvärme (GWh)",Miljö!$B$1:$T$1,0),FALSE)),"",VLOOKUP($B58,Miljö!$B$1:$T$480,MATCH("Såld mängd produktionsspecifik fjärrvärme (GWh)",Miljö!$B$1:$T$1,0),FALSE))</f>
        <v/>
      </c>
      <c r="J58" s="140" t="str">
        <f t="shared" si="0"/>
        <v>C4 Energi AB</v>
      </c>
    </row>
    <row r="59" spans="1:10" x14ac:dyDescent="0.35">
      <c r="A59" t="s">
        <v>67</v>
      </c>
      <c r="B59" t="s">
        <v>69</v>
      </c>
      <c r="C59" s="143" t="s">
        <v>1266</v>
      </c>
      <c r="D59" s="140" t="str">
        <f>IF(ISERROR(1/VLOOKUP($B59,Kraftvärmeprod!$B$1:$D$480,MATCH("Total värmeproduktion i kraftvärmeverk i kombinerad drift (GWh)",Kraftvärmeprod!$B$1:$AV$1,0),FALSE)),"Ej kraftvärme","Alternativproduktionsmetoden")</f>
        <v>Alternativproduktionsmetoden</v>
      </c>
      <c r="E59" s="140">
        <f>VLOOKUP($B59,Totalt!$B$1:$BP$480,MATCH("total el",Totalt!$B$1:$BP$1,0),FALSE)</f>
        <v>2.4960599999999999</v>
      </c>
      <c r="F59" s="141">
        <f>IF(ISERROR(1/VLOOKUP($B59,Kraftvärmeprod!$B$1:$BD$480,MATCH("Total värmeproduktion i kraftvärmeverk i kombinerad drift (GWh)",Kraftvärmeprod!$B$1:$AV$1,0),FALSE)),"",VLOOKUP($B59,'Slutlig allokering'!$B$1:$BA$480,MATCH(F$1,'Slutlig allokering'!$B$2:$AS$2,0),FALSE))</f>
        <v>0.63707758398941194</v>
      </c>
      <c r="G59" s="140">
        <f>IF(ISERROR(1/VLOOKUP($B59,Kraftvärmeprod!$B$1:$AV$480,MATCH("Producerad elenergi i kraftvärmeverk (GWh)",Kraftvärmeprod!$B$1:$AV$1,0),FALSE)),"",VLOOKUP($B59,Kraftvärmeprod!$B$1:$AV$480,MATCH("Producerad elenergi i kraftvärmeverk (GWh)",Kraftvärmeprod!$B$1:$AV$1,0),FALSE))</f>
        <v>74.007000000000005</v>
      </c>
      <c r="H59" s="140" t="str">
        <f>IF(ISERROR(1/VLOOKUP($B59,Miljö!$B$1:$T$480,MATCH("Såld mängd produktionsspecifik fjärrvärme (GWh)",Miljö!$B$1:$T$1,0),FALSE)),"",VLOOKUP($B59,Miljö!$B$1:$T$480,MATCH("Såld mängd produktionsspecifik fjärrvärme (GWh)",Miljö!$B$1:$T$1,0),FALSE))</f>
        <v/>
      </c>
      <c r="J59" s="140" t="str">
        <f t="shared" si="0"/>
        <v>C4 Energi AB</v>
      </c>
    </row>
    <row r="60" spans="1:10" x14ac:dyDescent="0.35">
      <c r="A60" t="s">
        <v>67</v>
      </c>
      <c r="B60" t="s">
        <v>70</v>
      </c>
      <c r="C60" s="143" t="s">
        <v>1266</v>
      </c>
      <c r="D60" s="140" t="str">
        <f>IF(ISERROR(1/VLOOKUP($B60,Kraftvärmeprod!$B$1:$D$480,MATCH("Total värmeproduktion i kraftvärmeverk i kombinerad drift (GWh)",Kraftvärmeprod!$B$1:$AV$1,0),FALSE)),"Ej kraftvärme","Alternativproduktionsmetoden")</f>
        <v>Ej kraftvärme</v>
      </c>
      <c r="E60" s="140">
        <f>VLOOKUP($B60,Totalt!$B$1:$BP$480,MATCH("total el",Totalt!$B$1:$BP$1,0),FALSE)</f>
        <v>0</v>
      </c>
      <c r="F60" s="141" t="str">
        <f>IF(ISERROR(1/VLOOKUP($B60,Kraftvärmeprod!$B$1:$BD$480,MATCH("Total värmeproduktion i kraftvärmeverk i kombinerad drift (GWh)",Kraftvärmeprod!$B$1:$AV$1,0),FALSE)),"",VLOOKUP($B60,'Slutlig allokering'!$B$1:$BA$480,MATCH(F$1,'Slutlig allokering'!$B$2:$AS$2,0),FALSE))</f>
        <v/>
      </c>
      <c r="G60" s="140" t="str">
        <f>IF(ISERROR(1/VLOOKUP($B60,Kraftvärmeprod!$B$1:$AV$480,MATCH("Producerad elenergi i kraftvärmeverk (GWh)",Kraftvärmeprod!$B$1:$AV$1,0),FALSE)),"",VLOOKUP($B60,Kraftvärmeprod!$B$1:$AV$480,MATCH("Producerad elenergi i kraftvärmeverk (GWh)",Kraftvärmeprod!$B$1:$AV$1,0),FALSE))</f>
        <v/>
      </c>
      <c r="H60" s="140" t="str">
        <f>IF(ISERROR(1/VLOOKUP($B60,Miljö!$B$1:$T$480,MATCH("Såld mängd produktionsspecifik fjärrvärme (GWh)",Miljö!$B$1:$T$1,0),FALSE)),"",VLOOKUP($B60,Miljö!$B$1:$T$480,MATCH("Såld mängd produktionsspecifik fjärrvärme (GWh)",Miljö!$B$1:$T$1,0),FALSE))</f>
        <v/>
      </c>
      <c r="J60" s="140" t="str">
        <f t="shared" si="0"/>
        <v>C4 Energi AB</v>
      </c>
    </row>
    <row r="61" spans="1:10" x14ac:dyDescent="0.35">
      <c r="A61" t="s">
        <v>67</v>
      </c>
      <c r="B61" t="s">
        <v>71</v>
      </c>
      <c r="C61" s="143" t="s">
        <v>1266</v>
      </c>
      <c r="D61" s="140" t="str">
        <f>IF(ISERROR(1/VLOOKUP($B61,Kraftvärmeprod!$B$1:$D$480,MATCH("Total värmeproduktion i kraftvärmeverk i kombinerad drift (GWh)",Kraftvärmeprod!$B$1:$AV$1,0),FALSE)),"Ej kraftvärme","Alternativproduktionsmetoden")</f>
        <v>Ej kraftvärme</v>
      </c>
      <c r="E61" s="140">
        <f>VLOOKUP($B61,Totalt!$B$1:$BP$480,MATCH("total el",Totalt!$B$1:$BP$1,0),FALSE)</f>
        <v>0</v>
      </c>
      <c r="F61" s="141" t="str">
        <f>IF(ISERROR(1/VLOOKUP($B61,Kraftvärmeprod!$B$1:$BD$480,MATCH("Total värmeproduktion i kraftvärmeverk i kombinerad drift (GWh)",Kraftvärmeprod!$B$1:$AV$1,0),FALSE)),"",VLOOKUP($B61,'Slutlig allokering'!$B$1:$BA$480,MATCH(F$1,'Slutlig allokering'!$B$2:$AS$2,0),FALSE))</f>
        <v/>
      </c>
      <c r="G61" s="140" t="str">
        <f>IF(ISERROR(1/VLOOKUP($B61,Kraftvärmeprod!$B$1:$AV$480,MATCH("Producerad elenergi i kraftvärmeverk (GWh)",Kraftvärmeprod!$B$1:$AV$1,0),FALSE)),"",VLOOKUP($B61,Kraftvärmeprod!$B$1:$AV$480,MATCH("Producerad elenergi i kraftvärmeverk (GWh)",Kraftvärmeprod!$B$1:$AV$1,0),FALSE))</f>
        <v/>
      </c>
      <c r="H61" s="140" t="str">
        <f>IF(ISERROR(1/VLOOKUP($B61,Miljö!$B$1:$T$480,MATCH("Såld mängd produktionsspecifik fjärrvärme (GWh)",Miljö!$B$1:$T$1,0),FALSE)),"",VLOOKUP($B61,Miljö!$B$1:$T$480,MATCH("Såld mängd produktionsspecifik fjärrvärme (GWh)",Miljö!$B$1:$T$1,0),FALSE))</f>
        <v/>
      </c>
      <c r="J61" s="140" t="str">
        <f t="shared" si="0"/>
        <v>C4 Energi AB</v>
      </c>
    </row>
    <row r="62" spans="1:10" x14ac:dyDescent="0.35">
      <c r="A62" t="s">
        <v>72</v>
      </c>
      <c r="B62" t="s">
        <v>73</v>
      </c>
      <c r="C62" s="140" t="s">
        <v>687</v>
      </c>
      <c r="D62" s="140" t="str">
        <f>IF(ISERROR(1/VLOOKUP($B62,Kraftvärmeprod!$B$1:$D$480,MATCH("Total värmeproduktion i kraftvärmeverk i kombinerad drift (GWh)",Kraftvärmeprod!$B$1:$AV$1,0),FALSE)),"Ej kraftvärme","Alternativproduktionsmetoden")</f>
        <v>Ej kraftvärme</v>
      </c>
      <c r="E62" s="140">
        <f>VLOOKUP($B62,Totalt!$B$1:$BP$480,MATCH("total el",Totalt!$B$1:$BP$1,0),FALSE)</f>
        <v>0.21</v>
      </c>
      <c r="F62" s="141" t="str">
        <f>IF(ISERROR(1/VLOOKUP($B62,Kraftvärmeprod!$B$1:$BD$480,MATCH("Total värmeproduktion i kraftvärmeverk i kombinerad drift (GWh)",Kraftvärmeprod!$B$1:$AV$1,0),FALSE)),"",VLOOKUP($B62,'Slutlig allokering'!$B$1:$BA$480,MATCH(F$1,'Slutlig allokering'!$B$2:$AS$2,0),FALSE))</f>
        <v/>
      </c>
      <c r="G62" s="140" t="str">
        <f>IF(ISERROR(1/VLOOKUP($B62,Kraftvärmeprod!$B$1:$AV$480,MATCH("Producerad elenergi i kraftvärmeverk (GWh)",Kraftvärmeprod!$B$1:$AV$1,0),FALSE)),"",VLOOKUP($B62,Kraftvärmeprod!$B$1:$AV$480,MATCH("Producerad elenergi i kraftvärmeverk (GWh)",Kraftvärmeprod!$B$1:$AV$1,0),FALSE))</f>
        <v/>
      </c>
      <c r="H62" s="140" t="str">
        <f>IF(ISERROR(1/VLOOKUP($B62,Miljö!$B$1:$T$480,MATCH("Såld mängd produktionsspecifik fjärrvärme (GWh)",Miljö!$B$1:$T$1,0),FALSE)),"",VLOOKUP($B62,Miljö!$B$1:$T$480,MATCH("Såld mängd produktionsspecifik fjärrvärme (GWh)",Miljö!$B$1:$T$1,0),FALSE))</f>
        <v/>
      </c>
      <c r="J62" s="140" t="str">
        <f t="shared" si="0"/>
        <v>Dala Energi Värme AB</v>
      </c>
    </row>
    <row r="63" spans="1:10" x14ac:dyDescent="0.35">
      <c r="A63" t="s">
        <v>72</v>
      </c>
      <c r="B63" t="s">
        <v>74</v>
      </c>
      <c r="C63" s="140" t="s">
        <v>687</v>
      </c>
      <c r="D63" s="140" t="str">
        <f>IF(ISERROR(1/VLOOKUP($B63,Kraftvärmeprod!$B$1:$D$480,MATCH("Total värmeproduktion i kraftvärmeverk i kombinerad drift (GWh)",Kraftvärmeprod!$B$1:$AV$1,0),FALSE)),"Ej kraftvärme","Alternativproduktionsmetoden")</f>
        <v>Ej kraftvärme</v>
      </c>
      <c r="E63" s="140">
        <f>VLOOKUP($B63,Totalt!$B$1:$BP$480,MATCH("total el",Totalt!$B$1:$BP$1,0),FALSE)</f>
        <v>1.1279999999999999</v>
      </c>
      <c r="F63" s="141" t="str">
        <f>IF(ISERROR(1/VLOOKUP($B63,Kraftvärmeprod!$B$1:$BD$480,MATCH("Total värmeproduktion i kraftvärmeverk i kombinerad drift (GWh)",Kraftvärmeprod!$B$1:$AV$1,0),FALSE)),"",VLOOKUP($B63,'Slutlig allokering'!$B$1:$BA$480,MATCH(F$1,'Slutlig allokering'!$B$2:$AS$2,0),FALSE))</f>
        <v/>
      </c>
      <c r="G63" s="140" t="str">
        <f>IF(ISERROR(1/VLOOKUP($B63,Kraftvärmeprod!$B$1:$AV$480,MATCH("Producerad elenergi i kraftvärmeverk (GWh)",Kraftvärmeprod!$B$1:$AV$1,0),FALSE)),"",VLOOKUP($B63,Kraftvärmeprod!$B$1:$AV$480,MATCH("Producerad elenergi i kraftvärmeverk (GWh)",Kraftvärmeprod!$B$1:$AV$1,0),FALSE))</f>
        <v/>
      </c>
      <c r="H63" s="140" t="str">
        <f>IF(ISERROR(1/VLOOKUP($B63,Miljö!$B$1:$T$480,MATCH("Såld mängd produktionsspecifik fjärrvärme (GWh)",Miljö!$B$1:$T$1,0),FALSE)),"",VLOOKUP($B63,Miljö!$B$1:$T$480,MATCH("Såld mängd produktionsspecifik fjärrvärme (GWh)",Miljö!$B$1:$T$1,0),FALSE))</f>
        <v/>
      </c>
      <c r="J63" s="140" t="str">
        <f t="shared" si="0"/>
        <v>Dala Energi Värme AB</v>
      </c>
    </row>
    <row r="64" spans="1:10" x14ac:dyDescent="0.35">
      <c r="A64" t="s">
        <v>75</v>
      </c>
      <c r="B64" t="s">
        <v>76</v>
      </c>
      <c r="C64" s="140" t="s">
        <v>1214</v>
      </c>
      <c r="D64" s="140" t="str">
        <f>IF(ISERROR(1/VLOOKUP($B64,Kraftvärmeprod!$B$1:$D$480,MATCH("Total värmeproduktion i kraftvärmeverk i kombinerad drift (GWh)",Kraftvärmeprod!$B$1:$AV$1,0),FALSE)),"Ej kraftvärme","Alternativproduktionsmetoden")</f>
        <v>Ej kraftvärme</v>
      </c>
      <c r="E64" s="140">
        <f>VLOOKUP($B64,Totalt!$B$1:$BP$480,MATCH("total el",Totalt!$B$1:$BP$1,0),FALSE)</f>
        <v>0.47620000000000001</v>
      </c>
      <c r="F64" s="141" t="str">
        <f>IF(ISERROR(1/VLOOKUP($B64,Kraftvärmeprod!$B$1:$BD$480,MATCH("Total värmeproduktion i kraftvärmeverk i kombinerad drift (GWh)",Kraftvärmeprod!$B$1:$AV$1,0),FALSE)),"",VLOOKUP($B64,'Slutlig allokering'!$B$1:$BA$480,MATCH(F$1,'Slutlig allokering'!$B$2:$AS$2,0),FALSE))</f>
        <v/>
      </c>
      <c r="G64" s="140" t="str">
        <f>IF(ISERROR(1/VLOOKUP($B64,Kraftvärmeprod!$B$1:$AV$480,MATCH("Producerad elenergi i kraftvärmeverk (GWh)",Kraftvärmeprod!$B$1:$AV$1,0),FALSE)),"",VLOOKUP($B64,Kraftvärmeprod!$B$1:$AV$480,MATCH("Producerad elenergi i kraftvärmeverk (GWh)",Kraftvärmeprod!$B$1:$AV$1,0),FALSE))</f>
        <v/>
      </c>
      <c r="H64" s="140" t="str">
        <f>IF(ISERROR(1/VLOOKUP($B64,Miljö!$B$1:$T$480,MATCH("Såld mängd produktionsspecifik fjärrvärme (GWh)",Miljö!$B$1:$T$1,0),FALSE)),"",VLOOKUP($B64,Miljö!$B$1:$T$480,MATCH("Såld mängd produktionsspecifik fjärrvärme (GWh)",Miljö!$B$1:$T$1,0),FALSE))</f>
        <v/>
      </c>
      <c r="J64" s="140" t="str">
        <f t="shared" si="0"/>
        <v>Degerfors Energi AB</v>
      </c>
    </row>
    <row r="65" spans="1:10" x14ac:dyDescent="0.35">
      <c r="A65" t="s">
        <v>75</v>
      </c>
      <c r="B65" t="s">
        <v>77</v>
      </c>
      <c r="C65" s="140" t="s">
        <v>1214</v>
      </c>
      <c r="D65" s="140" t="str">
        <f>IF(ISERROR(1/VLOOKUP($B65,Kraftvärmeprod!$B$1:$D$480,MATCH("Total värmeproduktion i kraftvärmeverk i kombinerad drift (GWh)",Kraftvärmeprod!$B$1:$AV$1,0),FALSE)),"Ej kraftvärme","Alternativproduktionsmetoden")</f>
        <v>Ej kraftvärme</v>
      </c>
      <c r="E65" s="140">
        <f>VLOOKUP($B65,Totalt!$B$1:$BP$480,MATCH("total el",Totalt!$B$1:$BP$1,0),FALSE)</f>
        <v>0.128</v>
      </c>
      <c r="F65" s="141" t="str">
        <f>IF(ISERROR(1/VLOOKUP($B65,Kraftvärmeprod!$B$1:$BD$480,MATCH("Total värmeproduktion i kraftvärmeverk i kombinerad drift (GWh)",Kraftvärmeprod!$B$1:$AV$1,0),FALSE)),"",VLOOKUP($B65,'Slutlig allokering'!$B$1:$BA$480,MATCH(F$1,'Slutlig allokering'!$B$2:$AS$2,0),FALSE))</f>
        <v/>
      </c>
      <c r="G65" s="140" t="str">
        <f>IF(ISERROR(1/VLOOKUP($B65,Kraftvärmeprod!$B$1:$AV$480,MATCH("Producerad elenergi i kraftvärmeverk (GWh)",Kraftvärmeprod!$B$1:$AV$1,0),FALSE)),"",VLOOKUP($B65,Kraftvärmeprod!$B$1:$AV$480,MATCH("Producerad elenergi i kraftvärmeverk (GWh)",Kraftvärmeprod!$B$1:$AV$1,0),FALSE))</f>
        <v/>
      </c>
      <c r="H65" s="140" t="str">
        <f>IF(ISERROR(1/VLOOKUP($B65,Miljö!$B$1:$T$480,MATCH("Såld mängd produktionsspecifik fjärrvärme (GWh)",Miljö!$B$1:$T$1,0),FALSE)),"",VLOOKUP($B65,Miljö!$B$1:$T$480,MATCH("Såld mängd produktionsspecifik fjärrvärme (GWh)",Miljö!$B$1:$T$1,0),FALSE))</f>
        <v/>
      </c>
      <c r="J65" s="140" t="str">
        <f t="shared" si="0"/>
        <v>Degerfors Energi AB</v>
      </c>
    </row>
    <row r="66" spans="1:10" x14ac:dyDescent="0.35">
      <c r="A66" t="s">
        <v>75</v>
      </c>
      <c r="B66" t="s">
        <v>78</v>
      </c>
      <c r="C66" s="140" t="s">
        <v>1214</v>
      </c>
      <c r="D66" s="140" t="str">
        <f>IF(ISERROR(1/VLOOKUP($B66,Kraftvärmeprod!$B$1:$D$480,MATCH("Total värmeproduktion i kraftvärmeverk i kombinerad drift (GWh)",Kraftvärmeprod!$B$1:$AV$1,0),FALSE)),"Ej kraftvärme","Alternativproduktionsmetoden")</f>
        <v>Ej kraftvärme</v>
      </c>
      <c r="E66" s="140">
        <f>VLOOKUP($B66,Totalt!$B$1:$BP$480,MATCH("total el",Totalt!$B$1:$BP$1,0),FALSE)</f>
        <v>5.2999999999999999E-2</v>
      </c>
      <c r="F66" s="141" t="str">
        <f>IF(ISERROR(1/VLOOKUP($B66,Kraftvärmeprod!$B$1:$BD$480,MATCH("Total värmeproduktion i kraftvärmeverk i kombinerad drift (GWh)",Kraftvärmeprod!$B$1:$AV$1,0),FALSE)),"",VLOOKUP($B66,'Slutlig allokering'!$B$1:$BA$480,MATCH(F$1,'Slutlig allokering'!$B$2:$AS$2,0),FALSE))</f>
        <v/>
      </c>
      <c r="G66" s="140" t="str">
        <f>IF(ISERROR(1/VLOOKUP($B66,Kraftvärmeprod!$B$1:$AV$480,MATCH("Producerad elenergi i kraftvärmeverk (GWh)",Kraftvärmeprod!$B$1:$AV$1,0),FALSE)),"",VLOOKUP($B66,Kraftvärmeprod!$B$1:$AV$480,MATCH("Producerad elenergi i kraftvärmeverk (GWh)",Kraftvärmeprod!$B$1:$AV$1,0),FALSE))</f>
        <v/>
      </c>
      <c r="H66" s="140" t="str">
        <f>IF(ISERROR(1/VLOOKUP($B66,Miljö!$B$1:$T$480,MATCH("Såld mängd produktionsspecifik fjärrvärme (GWh)",Miljö!$B$1:$T$1,0),FALSE)),"",VLOOKUP($B66,Miljö!$B$1:$T$480,MATCH("Såld mängd produktionsspecifik fjärrvärme (GWh)",Miljö!$B$1:$T$1,0),FALSE))</f>
        <v/>
      </c>
      <c r="J66" s="140" t="str">
        <f t="shared" si="0"/>
        <v>Degerfors Energi AB</v>
      </c>
    </row>
    <row r="67" spans="1:10" x14ac:dyDescent="0.35">
      <c r="A67" t="s">
        <v>75</v>
      </c>
      <c r="B67" t="s">
        <v>79</v>
      </c>
      <c r="C67" s="140" t="s">
        <v>1214</v>
      </c>
      <c r="D67" s="140" t="str">
        <f>IF(ISERROR(1/VLOOKUP($B67,Kraftvärmeprod!$B$1:$D$480,MATCH("Total värmeproduktion i kraftvärmeverk i kombinerad drift (GWh)",Kraftvärmeprod!$B$1:$AV$1,0),FALSE)),"Ej kraftvärme","Alternativproduktionsmetoden")</f>
        <v>Ej kraftvärme</v>
      </c>
      <c r="E67" s="140">
        <f>VLOOKUP($B67,Totalt!$B$1:$BP$480,MATCH("total el",Totalt!$B$1:$BP$1,0),FALSE)</f>
        <v>1.2999999999999999E-2</v>
      </c>
      <c r="F67" s="141" t="str">
        <f>IF(ISERROR(1/VLOOKUP($B67,Kraftvärmeprod!$B$1:$BD$480,MATCH("Total värmeproduktion i kraftvärmeverk i kombinerad drift (GWh)",Kraftvärmeprod!$B$1:$AV$1,0),FALSE)),"",VLOOKUP($B67,'Slutlig allokering'!$B$1:$BA$480,MATCH(F$1,'Slutlig allokering'!$B$2:$AS$2,0),FALSE))</f>
        <v/>
      </c>
      <c r="G67" s="140" t="str">
        <f>IF(ISERROR(1/VLOOKUP($B67,Kraftvärmeprod!$B$1:$AV$480,MATCH("Producerad elenergi i kraftvärmeverk (GWh)",Kraftvärmeprod!$B$1:$AV$1,0),FALSE)),"",VLOOKUP($B67,Kraftvärmeprod!$B$1:$AV$480,MATCH("Producerad elenergi i kraftvärmeverk (GWh)",Kraftvärmeprod!$B$1:$AV$1,0),FALSE))</f>
        <v/>
      </c>
      <c r="H67" s="140" t="str">
        <f>IF(ISERROR(1/VLOOKUP($B67,Miljö!$B$1:$T$480,MATCH("Såld mängd produktionsspecifik fjärrvärme (GWh)",Miljö!$B$1:$T$1,0),FALSE)),"",VLOOKUP($B67,Miljö!$B$1:$T$480,MATCH("Såld mängd produktionsspecifik fjärrvärme (GWh)",Miljö!$B$1:$T$1,0),FALSE))</f>
        <v/>
      </c>
      <c r="J67" s="140" t="str">
        <f t="shared" ref="J67:J130" si="1">A67</f>
        <v>Degerfors Energi AB</v>
      </c>
    </row>
    <row r="68" spans="1:10" x14ac:dyDescent="0.35">
      <c r="A68" t="s">
        <v>80</v>
      </c>
      <c r="B68" t="s">
        <v>81</v>
      </c>
      <c r="C68" s="264" t="s">
        <v>1350</v>
      </c>
      <c r="D68" s="140" t="str">
        <f>IF(ISERROR(1/VLOOKUP($B68,Kraftvärmeprod!$B$1:$D$480,MATCH("Total värmeproduktion i kraftvärmeverk i kombinerad drift (GWh)",Kraftvärmeprod!$B$1:$AV$1,0),FALSE)),"Ej kraftvärme","Alternativproduktionsmetoden")</f>
        <v>Ej kraftvärme</v>
      </c>
      <c r="E68" s="140">
        <f>VLOOKUP($B68,Totalt!$B$1:$BP$480,MATCH("total el",Totalt!$B$1:$BP$1,0),FALSE)</f>
        <v>0</v>
      </c>
      <c r="F68" s="141" t="str">
        <f>IF(ISERROR(1/VLOOKUP($B68,Kraftvärmeprod!$B$1:$BD$480,MATCH("Total värmeproduktion i kraftvärmeverk i kombinerad drift (GWh)",Kraftvärmeprod!$B$1:$AV$1,0),FALSE)),"",VLOOKUP($B68,'Slutlig allokering'!$B$1:$BA$480,MATCH(F$1,'Slutlig allokering'!$B$2:$AS$2,0),FALSE))</f>
        <v/>
      </c>
      <c r="G68" s="140" t="str">
        <f>IF(ISERROR(1/VLOOKUP($B68,Kraftvärmeprod!$B$1:$AV$480,MATCH("Producerad elenergi i kraftvärmeverk (GWh)",Kraftvärmeprod!$B$1:$AV$1,0),FALSE)),"",VLOOKUP($B68,Kraftvärmeprod!$B$1:$AV$480,MATCH("Producerad elenergi i kraftvärmeverk (GWh)",Kraftvärmeprod!$B$1:$AV$1,0),FALSE))</f>
        <v/>
      </c>
      <c r="H68" s="140" t="str">
        <f>IF(ISERROR(1/VLOOKUP($B68,Miljö!$B$1:$T$480,MATCH("Såld mängd produktionsspecifik fjärrvärme (GWh)",Miljö!$B$1:$T$1,0),FALSE)),"",VLOOKUP($B68,Miljö!$B$1:$T$480,MATCH("Såld mängd produktionsspecifik fjärrvärme (GWh)",Miljö!$B$1:$T$1,0),FALSE))</f>
        <v/>
      </c>
      <c r="J68" s="140" t="str">
        <f t="shared" si="1"/>
        <v>E.ON Värme Sverige AB</v>
      </c>
    </row>
    <row r="69" spans="1:10" x14ac:dyDescent="0.35">
      <c r="A69" t="s">
        <v>80</v>
      </c>
      <c r="B69" t="s">
        <v>82</v>
      </c>
      <c r="C69" s="264" t="s">
        <v>1350</v>
      </c>
      <c r="D69" s="140" t="str">
        <f>IF(ISERROR(1/VLOOKUP($B69,Kraftvärmeprod!$B$1:$D$480,MATCH("Total värmeproduktion i kraftvärmeverk i kombinerad drift (GWh)",Kraftvärmeprod!$B$1:$AV$1,0),FALSE)),"Ej kraftvärme","Alternativproduktionsmetoden")</f>
        <v>Ej kraftvärme</v>
      </c>
      <c r="E69" s="140">
        <f>VLOOKUP($B69,Totalt!$B$1:$BP$480,MATCH("total el",Totalt!$B$1:$BP$1,0),FALSE)</f>
        <v>0.113</v>
      </c>
      <c r="F69" s="141" t="str">
        <f>IF(ISERROR(1/VLOOKUP($B69,Kraftvärmeprod!$B$1:$BD$480,MATCH("Total värmeproduktion i kraftvärmeverk i kombinerad drift (GWh)",Kraftvärmeprod!$B$1:$AV$1,0),FALSE)),"",VLOOKUP($B69,'Slutlig allokering'!$B$1:$BA$480,MATCH(F$1,'Slutlig allokering'!$B$2:$AS$2,0),FALSE))</f>
        <v/>
      </c>
      <c r="G69" s="140" t="str">
        <f>IF(ISERROR(1/VLOOKUP($B69,Kraftvärmeprod!$B$1:$AV$480,MATCH("Producerad elenergi i kraftvärmeverk (GWh)",Kraftvärmeprod!$B$1:$AV$1,0),FALSE)),"",VLOOKUP($B69,Kraftvärmeprod!$B$1:$AV$480,MATCH("Producerad elenergi i kraftvärmeverk (GWh)",Kraftvärmeprod!$B$1:$AV$1,0),FALSE))</f>
        <v/>
      </c>
      <c r="H69" s="140" t="str">
        <f>IF(ISERROR(1/VLOOKUP($B69,Miljö!$B$1:$T$480,MATCH("Såld mängd produktionsspecifik fjärrvärme (GWh)",Miljö!$B$1:$T$1,0),FALSE)),"",VLOOKUP($B69,Miljö!$B$1:$T$480,MATCH("Såld mängd produktionsspecifik fjärrvärme (GWh)",Miljö!$B$1:$T$1,0),FALSE))</f>
        <v/>
      </c>
      <c r="J69" s="140" t="str">
        <f t="shared" si="1"/>
        <v>E.ON Värme Sverige AB</v>
      </c>
    </row>
    <row r="70" spans="1:10" x14ac:dyDescent="0.35">
      <c r="A70" t="s">
        <v>80</v>
      </c>
      <c r="B70" t="s">
        <v>83</v>
      </c>
      <c r="C70" s="264" t="s">
        <v>1350</v>
      </c>
      <c r="D70" s="140" t="str">
        <f>IF(ISERROR(1/VLOOKUP($B70,Kraftvärmeprod!$B$1:$D$480,MATCH("Total värmeproduktion i kraftvärmeverk i kombinerad drift (GWh)",Kraftvärmeprod!$B$1:$AV$1,0),FALSE)),"Ej kraftvärme","Alternativproduktionsmetoden")</f>
        <v>Ej kraftvärme</v>
      </c>
      <c r="E70" s="140">
        <f>VLOOKUP($B70,Totalt!$B$1:$BP$480,MATCH("total el",Totalt!$B$1:$BP$1,0),FALSE)</f>
        <v>0.05</v>
      </c>
      <c r="F70" s="141" t="str">
        <f>IF(ISERROR(1/VLOOKUP($B70,Kraftvärmeprod!$B$1:$BD$480,MATCH("Total värmeproduktion i kraftvärmeverk i kombinerad drift (GWh)",Kraftvärmeprod!$B$1:$AV$1,0),FALSE)),"",VLOOKUP($B70,'Slutlig allokering'!$B$1:$BA$480,MATCH(F$1,'Slutlig allokering'!$B$2:$AS$2,0),FALSE))</f>
        <v/>
      </c>
      <c r="G70" s="140" t="str">
        <f>IF(ISERROR(1/VLOOKUP($B70,Kraftvärmeprod!$B$1:$AV$480,MATCH("Producerad elenergi i kraftvärmeverk (GWh)",Kraftvärmeprod!$B$1:$AV$1,0),FALSE)),"",VLOOKUP($B70,Kraftvärmeprod!$B$1:$AV$480,MATCH("Producerad elenergi i kraftvärmeverk (GWh)",Kraftvärmeprod!$B$1:$AV$1,0),FALSE))</f>
        <v/>
      </c>
      <c r="H70" s="140" t="str">
        <f>IF(ISERROR(1/VLOOKUP($B70,Miljö!$B$1:$T$480,MATCH("Såld mängd produktionsspecifik fjärrvärme (GWh)",Miljö!$B$1:$T$1,0),FALSE)),"",VLOOKUP($B70,Miljö!$B$1:$T$480,MATCH("Såld mängd produktionsspecifik fjärrvärme (GWh)",Miljö!$B$1:$T$1,0),FALSE))</f>
        <v/>
      </c>
      <c r="J70" s="140" t="str">
        <f t="shared" si="1"/>
        <v>E.ON Värme Sverige AB</v>
      </c>
    </row>
    <row r="71" spans="1:10" x14ac:dyDescent="0.35">
      <c r="A71" t="s">
        <v>80</v>
      </c>
      <c r="B71" t="s">
        <v>84</v>
      </c>
      <c r="C71" s="264" t="s">
        <v>1350</v>
      </c>
      <c r="D71" s="140" t="str">
        <f>IF(ISERROR(1/VLOOKUP($B71,Kraftvärmeprod!$B$1:$D$480,MATCH("Total värmeproduktion i kraftvärmeverk i kombinerad drift (GWh)",Kraftvärmeprod!$B$1:$AV$1,0),FALSE)),"Ej kraftvärme","Alternativproduktionsmetoden")</f>
        <v>Ej kraftvärme</v>
      </c>
      <c r="E71" s="140">
        <f>VLOOKUP($B71,Totalt!$B$1:$BP$480,MATCH("total el",Totalt!$B$1:$BP$1,0),FALSE)</f>
        <v>1</v>
      </c>
      <c r="F71" s="141" t="str">
        <f>IF(ISERROR(1/VLOOKUP($B71,Kraftvärmeprod!$B$1:$BD$480,MATCH("Total värmeproduktion i kraftvärmeverk i kombinerad drift (GWh)",Kraftvärmeprod!$B$1:$AV$1,0),FALSE)),"",VLOOKUP($B71,'Slutlig allokering'!$B$1:$BA$480,MATCH(F$1,'Slutlig allokering'!$B$2:$AS$2,0),FALSE))</f>
        <v/>
      </c>
      <c r="G71" s="140" t="str">
        <f>IF(ISERROR(1/VLOOKUP($B71,Kraftvärmeprod!$B$1:$AV$480,MATCH("Producerad elenergi i kraftvärmeverk (GWh)",Kraftvärmeprod!$B$1:$AV$1,0),FALSE)),"",VLOOKUP($B71,Kraftvärmeprod!$B$1:$AV$480,MATCH("Producerad elenergi i kraftvärmeverk (GWh)",Kraftvärmeprod!$B$1:$AV$1,0),FALSE))</f>
        <v/>
      </c>
      <c r="H71" s="140" t="str">
        <f>IF(ISERROR(1/VLOOKUP($B71,Miljö!$B$1:$T$480,MATCH("Såld mängd produktionsspecifik fjärrvärme (GWh)",Miljö!$B$1:$T$1,0),FALSE)),"",VLOOKUP($B71,Miljö!$B$1:$T$480,MATCH("Såld mängd produktionsspecifik fjärrvärme (GWh)",Miljö!$B$1:$T$1,0),FALSE))</f>
        <v/>
      </c>
      <c r="J71" s="140" t="str">
        <f t="shared" si="1"/>
        <v>E.ON Värme Sverige AB</v>
      </c>
    </row>
    <row r="72" spans="1:10" x14ac:dyDescent="0.35">
      <c r="A72" t="s">
        <v>80</v>
      </c>
      <c r="B72" t="s">
        <v>85</v>
      </c>
      <c r="C72" s="264" t="s">
        <v>1350</v>
      </c>
      <c r="D72" s="140" t="str">
        <f>IF(ISERROR(1/VLOOKUP($B72,Kraftvärmeprod!$B$1:$D$480,MATCH("Total värmeproduktion i kraftvärmeverk i kombinerad drift (GWh)",Kraftvärmeprod!$B$1:$AV$1,0),FALSE)),"Ej kraftvärme","Alternativproduktionsmetoden")</f>
        <v>Ej kraftvärme</v>
      </c>
      <c r="E72" s="140">
        <f>VLOOKUP($B72,Totalt!$B$1:$BP$480,MATCH("total el",Totalt!$B$1:$BP$1,0),FALSE)</f>
        <v>0.28799999999999998</v>
      </c>
      <c r="F72" s="141" t="str">
        <f>IF(ISERROR(1/VLOOKUP($B72,Kraftvärmeprod!$B$1:$BD$480,MATCH("Total värmeproduktion i kraftvärmeverk i kombinerad drift (GWh)",Kraftvärmeprod!$B$1:$AV$1,0),FALSE)),"",VLOOKUP($B72,'Slutlig allokering'!$B$1:$BA$480,MATCH(F$1,'Slutlig allokering'!$B$2:$AS$2,0),FALSE))</f>
        <v/>
      </c>
      <c r="G72" s="140" t="str">
        <f>IF(ISERROR(1/VLOOKUP($B72,Kraftvärmeprod!$B$1:$AV$480,MATCH("Producerad elenergi i kraftvärmeverk (GWh)",Kraftvärmeprod!$B$1:$AV$1,0),FALSE)),"",VLOOKUP($B72,Kraftvärmeprod!$B$1:$AV$480,MATCH("Producerad elenergi i kraftvärmeverk (GWh)",Kraftvärmeprod!$B$1:$AV$1,0),FALSE))</f>
        <v/>
      </c>
      <c r="H72" s="140" t="str">
        <f>IF(ISERROR(1/VLOOKUP($B72,Miljö!$B$1:$T$480,MATCH("Såld mängd produktionsspecifik fjärrvärme (GWh)",Miljö!$B$1:$T$1,0),FALSE)),"",VLOOKUP($B72,Miljö!$B$1:$T$480,MATCH("Såld mängd produktionsspecifik fjärrvärme (GWh)",Miljö!$B$1:$T$1,0),FALSE))</f>
        <v/>
      </c>
      <c r="J72" s="140" t="str">
        <f t="shared" si="1"/>
        <v>E.ON Värme Sverige AB</v>
      </c>
    </row>
    <row r="73" spans="1:10" x14ac:dyDescent="0.35">
      <c r="A73" t="s">
        <v>80</v>
      </c>
      <c r="B73" t="s">
        <v>86</v>
      </c>
      <c r="C73" s="264" t="s">
        <v>1350</v>
      </c>
      <c r="D73" s="140" t="str">
        <f>IF(ISERROR(1/VLOOKUP($B73,Kraftvärmeprod!$B$1:$D$480,MATCH("Total värmeproduktion i kraftvärmeverk i kombinerad drift (GWh)",Kraftvärmeprod!$B$1:$AV$1,0),FALSE)),"Ej kraftvärme","Alternativproduktionsmetoden")</f>
        <v>Ej kraftvärme</v>
      </c>
      <c r="E73" s="140">
        <f>VLOOKUP($B73,Totalt!$B$1:$BP$480,MATCH("total el",Totalt!$B$1:$BP$1,0),FALSE)</f>
        <v>0.12</v>
      </c>
      <c r="F73" s="141" t="str">
        <f>IF(ISERROR(1/VLOOKUP($B73,Kraftvärmeprod!$B$1:$BD$480,MATCH("Total värmeproduktion i kraftvärmeverk i kombinerad drift (GWh)",Kraftvärmeprod!$B$1:$AV$1,0),FALSE)),"",VLOOKUP($B73,'Slutlig allokering'!$B$1:$BA$480,MATCH(F$1,'Slutlig allokering'!$B$2:$AS$2,0),FALSE))</f>
        <v/>
      </c>
      <c r="G73" s="140" t="str">
        <f>IF(ISERROR(1/VLOOKUP($B73,Kraftvärmeprod!$B$1:$AV$480,MATCH("Producerad elenergi i kraftvärmeverk (GWh)",Kraftvärmeprod!$B$1:$AV$1,0),FALSE)),"",VLOOKUP($B73,Kraftvärmeprod!$B$1:$AV$480,MATCH("Producerad elenergi i kraftvärmeverk (GWh)",Kraftvärmeprod!$B$1:$AV$1,0),FALSE))</f>
        <v/>
      </c>
      <c r="H73" s="140" t="str">
        <f>IF(ISERROR(1/VLOOKUP($B73,Miljö!$B$1:$T$480,MATCH("Såld mängd produktionsspecifik fjärrvärme (GWh)",Miljö!$B$1:$T$1,0),FALSE)),"",VLOOKUP($B73,Miljö!$B$1:$T$480,MATCH("Såld mängd produktionsspecifik fjärrvärme (GWh)",Miljö!$B$1:$T$1,0),FALSE))</f>
        <v/>
      </c>
      <c r="J73" s="140" t="str">
        <f t="shared" si="1"/>
        <v>E.ON Värme Sverige AB</v>
      </c>
    </row>
    <row r="74" spans="1:10" x14ac:dyDescent="0.35">
      <c r="A74" t="s">
        <v>80</v>
      </c>
      <c r="B74" t="s">
        <v>87</v>
      </c>
      <c r="C74" s="264" t="s">
        <v>1350</v>
      </c>
      <c r="D74" s="140" t="str">
        <f>IF(ISERROR(1/VLOOKUP($B74,Kraftvärmeprod!$B$1:$D$480,MATCH("Total värmeproduktion i kraftvärmeverk i kombinerad drift (GWh)",Kraftvärmeprod!$B$1:$AV$1,0),FALSE)),"Ej kraftvärme","Alternativproduktionsmetoden")</f>
        <v>Ej kraftvärme</v>
      </c>
      <c r="E74" s="140">
        <f>VLOOKUP($B74,Totalt!$B$1:$BP$480,MATCH("total el",Totalt!$B$1:$BP$1,0),FALSE)</f>
        <v>0.98699999999999999</v>
      </c>
      <c r="F74" s="141" t="str">
        <f>IF(ISERROR(1/VLOOKUP($B74,Kraftvärmeprod!$B$1:$BD$480,MATCH("Total värmeproduktion i kraftvärmeverk i kombinerad drift (GWh)",Kraftvärmeprod!$B$1:$AV$1,0),FALSE)),"",VLOOKUP($B74,'Slutlig allokering'!$B$1:$BA$480,MATCH(F$1,'Slutlig allokering'!$B$2:$AS$2,0),FALSE))</f>
        <v/>
      </c>
      <c r="G74" s="140" t="str">
        <f>IF(ISERROR(1/VLOOKUP($B74,Kraftvärmeprod!$B$1:$AV$480,MATCH("Producerad elenergi i kraftvärmeverk (GWh)",Kraftvärmeprod!$B$1:$AV$1,0),FALSE)),"",VLOOKUP($B74,Kraftvärmeprod!$B$1:$AV$480,MATCH("Producerad elenergi i kraftvärmeverk (GWh)",Kraftvärmeprod!$B$1:$AV$1,0),FALSE))</f>
        <v/>
      </c>
      <c r="H74" s="140" t="str">
        <f>IF(ISERROR(1/VLOOKUP($B74,Miljö!$B$1:$T$480,MATCH("Såld mängd produktionsspecifik fjärrvärme (GWh)",Miljö!$B$1:$T$1,0),FALSE)),"",VLOOKUP($B74,Miljö!$B$1:$T$480,MATCH("Såld mängd produktionsspecifik fjärrvärme (GWh)",Miljö!$B$1:$T$1,0),FALSE))</f>
        <v/>
      </c>
      <c r="J74" s="140" t="str">
        <f t="shared" si="1"/>
        <v>E.ON Värme Sverige AB</v>
      </c>
    </row>
    <row r="75" spans="1:10" x14ac:dyDescent="0.35">
      <c r="A75" t="s">
        <v>80</v>
      </c>
      <c r="B75" t="s">
        <v>88</v>
      </c>
      <c r="C75" s="264" t="s">
        <v>1350</v>
      </c>
      <c r="D75" s="140" t="str">
        <f>IF(ISERROR(1/VLOOKUP($B75,Kraftvärmeprod!$B$1:$D$480,MATCH("Total värmeproduktion i kraftvärmeverk i kombinerad drift (GWh)",Kraftvärmeprod!$B$1:$AV$1,0),FALSE)),"Ej kraftvärme","Alternativproduktionsmetoden")</f>
        <v>Ej kraftvärme</v>
      </c>
      <c r="E75" s="140">
        <f>VLOOKUP($B75,Totalt!$B$1:$BP$480,MATCH("total el",Totalt!$B$1:$BP$1,0),FALSE)</f>
        <v>0</v>
      </c>
      <c r="F75" s="141" t="str">
        <f>IF(ISERROR(1/VLOOKUP($B75,Kraftvärmeprod!$B$1:$BD$480,MATCH("Total värmeproduktion i kraftvärmeverk i kombinerad drift (GWh)",Kraftvärmeprod!$B$1:$AV$1,0),FALSE)),"",VLOOKUP($B75,'Slutlig allokering'!$B$1:$BA$480,MATCH(F$1,'Slutlig allokering'!$B$2:$AS$2,0),FALSE))</f>
        <v/>
      </c>
      <c r="G75" s="140" t="str">
        <f>IF(ISERROR(1/VLOOKUP($B75,Kraftvärmeprod!$B$1:$AV$480,MATCH("Producerad elenergi i kraftvärmeverk (GWh)",Kraftvärmeprod!$B$1:$AV$1,0),FALSE)),"",VLOOKUP($B75,Kraftvärmeprod!$B$1:$AV$480,MATCH("Producerad elenergi i kraftvärmeverk (GWh)",Kraftvärmeprod!$B$1:$AV$1,0),FALSE))</f>
        <v/>
      </c>
      <c r="H75" s="140" t="str">
        <f>IF(ISERROR(1/VLOOKUP($B75,Miljö!$B$1:$T$480,MATCH("Såld mängd produktionsspecifik fjärrvärme (GWh)",Miljö!$B$1:$T$1,0),FALSE)),"",VLOOKUP($B75,Miljö!$B$1:$T$480,MATCH("Såld mängd produktionsspecifik fjärrvärme (GWh)",Miljö!$B$1:$T$1,0),FALSE))</f>
        <v/>
      </c>
      <c r="J75" s="140" t="str">
        <f t="shared" si="1"/>
        <v>E.ON Värme Sverige AB</v>
      </c>
    </row>
    <row r="76" spans="1:10" x14ac:dyDescent="0.35">
      <c r="A76" t="s">
        <v>80</v>
      </c>
      <c r="B76" t="s">
        <v>89</v>
      </c>
      <c r="C76" s="264" t="s">
        <v>1350</v>
      </c>
      <c r="D76" s="140" t="str">
        <f>IF(ISERROR(1/VLOOKUP($B76,Kraftvärmeprod!$B$1:$D$480,MATCH("Total värmeproduktion i kraftvärmeverk i kombinerad drift (GWh)",Kraftvärmeprod!$B$1:$AV$1,0),FALSE)),"Ej kraftvärme","Alternativproduktionsmetoden")</f>
        <v>Ej kraftvärme</v>
      </c>
      <c r="E76" s="140">
        <f>VLOOKUP($B76,Totalt!$B$1:$BP$480,MATCH("total el",Totalt!$B$1:$BP$1,0),FALSE)</f>
        <v>0.46800000000000003</v>
      </c>
      <c r="F76" s="141" t="str">
        <f>IF(ISERROR(1/VLOOKUP($B76,Kraftvärmeprod!$B$1:$BD$480,MATCH("Total värmeproduktion i kraftvärmeverk i kombinerad drift (GWh)",Kraftvärmeprod!$B$1:$AV$1,0),FALSE)),"",VLOOKUP($B76,'Slutlig allokering'!$B$1:$BA$480,MATCH(F$1,'Slutlig allokering'!$B$2:$AS$2,0),FALSE))</f>
        <v/>
      </c>
      <c r="G76" s="140" t="str">
        <f>IF(ISERROR(1/VLOOKUP($B76,Kraftvärmeprod!$B$1:$AV$480,MATCH("Producerad elenergi i kraftvärmeverk (GWh)",Kraftvärmeprod!$B$1:$AV$1,0),FALSE)),"",VLOOKUP($B76,Kraftvärmeprod!$B$1:$AV$480,MATCH("Producerad elenergi i kraftvärmeverk (GWh)",Kraftvärmeprod!$B$1:$AV$1,0),FALSE))</f>
        <v/>
      </c>
      <c r="H76" s="140" t="str">
        <f>IF(ISERROR(1/VLOOKUP($B76,Miljö!$B$1:$T$480,MATCH("Såld mängd produktionsspecifik fjärrvärme (GWh)",Miljö!$B$1:$T$1,0),FALSE)),"",VLOOKUP($B76,Miljö!$B$1:$T$480,MATCH("Såld mängd produktionsspecifik fjärrvärme (GWh)",Miljö!$B$1:$T$1,0),FALSE))</f>
        <v/>
      </c>
      <c r="J76" s="140" t="str">
        <f t="shared" si="1"/>
        <v>E.ON Värme Sverige AB</v>
      </c>
    </row>
    <row r="77" spans="1:10" x14ac:dyDescent="0.35">
      <c r="A77" t="s">
        <v>80</v>
      </c>
      <c r="B77" t="s">
        <v>90</v>
      </c>
      <c r="C77" s="264" t="s">
        <v>1350</v>
      </c>
      <c r="D77" s="140" t="str">
        <f>IF(ISERROR(1/VLOOKUP($B77,Kraftvärmeprod!$B$1:$D$480,MATCH("Total värmeproduktion i kraftvärmeverk i kombinerad drift (GWh)",Kraftvärmeprod!$B$1:$AV$1,0),FALSE)),"Ej kraftvärme","Alternativproduktionsmetoden")</f>
        <v>Ej kraftvärme</v>
      </c>
      <c r="E77" s="140">
        <f>VLOOKUP($B77,Totalt!$B$1:$BP$480,MATCH("total el",Totalt!$B$1:$BP$1,0),FALSE)</f>
        <v>0</v>
      </c>
      <c r="F77" s="141" t="str">
        <f>IF(ISERROR(1/VLOOKUP($B77,Kraftvärmeprod!$B$1:$BD$480,MATCH("Total värmeproduktion i kraftvärmeverk i kombinerad drift (GWh)",Kraftvärmeprod!$B$1:$AV$1,0),FALSE)),"",VLOOKUP($B77,'Slutlig allokering'!$B$1:$BA$480,MATCH(F$1,'Slutlig allokering'!$B$2:$AS$2,0),FALSE))</f>
        <v/>
      </c>
      <c r="G77" s="140" t="str">
        <f>IF(ISERROR(1/VLOOKUP($B77,Kraftvärmeprod!$B$1:$AV$480,MATCH("Producerad elenergi i kraftvärmeverk (GWh)",Kraftvärmeprod!$B$1:$AV$1,0),FALSE)),"",VLOOKUP($B77,Kraftvärmeprod!$B$1:$AV$480,MATCH("Producerad elenergi i kraftvärmeverk (GWh)",Kraftvärmeprod!$B$1:$AV$1,0),FALSE))</f>
        <v/>
      </c>
      <c r="H77" s="140" t="str">
        <f>IF(ISERROR(1/VLOOKUP($B77,Miljö!$B$1:$T$480,MATCH("Såld mängd produktionsspecifik fjärrvärme (GWh)",Miljö!$B$1:$T$1,0),FALSE)),"",VLOOKUP($B77,Miljö!$B$1:$T$480,MATCH("Såld mängd produktionsspecifik fjärrvärme (GWh)",Miljö!$B$1:$T$1,0),FALSE))</f>
        <v/>
      </c>
      <c r="J77" s="140" t="str">
        <f t="shared" si="1"/>
        <v>E.ON Värme Sverige AB</v>
      </c>
    </row>
    <row r="78" spans="1:10" x14ac:dyDescent="0.35">
      <c r="A78" t="s">
        <v>80</v>
      </c>
      <c r="B78" t="s">
        <v>91</v>
      </c>
      <c r="C78" s="264" t="s">
        <v>1350</v>
      </c>
      <c r="D78" s="140" t="str">
        <f>IF(ISERROR(1/VLOOKUP($B78,Kraftvärmeprod!$B$1:$D$480,MATCH("Total värmeproduktion i kraftvärmeverk i kombinerad drift (GWh)",Kraftvärmeprod!$B$1:$AV$1,0),FALSE)),"Ej kraftvärme","Alternativproduktionsmetoden")</f>
        <v>Ej kraftvärme</v>
      </c>
      <c r="E78" s="140">
        <f>VLOOKUP($B78,Totalt!$B$1:$BP$480,MATCH("total el",Totalt!$B$1:$BP$1,0),FALSE)</f>
        <v>0.04</v>
      </c>
      <c r="F78" s="141" t="str">
        <f>IF(ISERROR(1/VLOOKUP($B78,Kraftvärmeprod!$B$1:$BD$480,MATCH("Total värmeproduktion i kraftvärmeverk i kombinerad drift (GWh)",Kraftvärmeprod!$B$1:$AV$1,0),FALSE)),"",VLOOKUP($B78,'Slutlig allokering'!$B$1:$BA$480,MATCH(F$1,'Slutlig allokering'!$B$2:$AS$2,0),FALSE))</f>
        <v/>
      </c>
      <c r="G78" s="140" t="str">
        <f>IF(ISERROR(1/VLOOKUP($B78,Kraftvärmeprod!$B$1:$AV$480,MATCH("Producerad elenergi i kraftvärmeverk (GWh)",Kraftvärmeprod!$B$1:$AV$1,0),FALSE)),"",VLOOKUP($B78,Kraftvärmeprod!$B$1:$AV$480,MATCH("Producerad elenergi i kraftvärmeverk (GWh)",Kraftvärmeprod!$B$1:$AV$1,0),FALSE))</f>
        <v/>
      </c>
      <c r="H78" s="140" t="str">
        <f>IF(ISERROR(1/VLOOKUP($B78,Miljö!$B$1:$T$480,MATCH("Såld mängd produktionsspecifik fjärrvärme (GWh)",Miljö!$B$1:$T$1,0),FALSE)),"",VLOOKUP($B78,Miljö!$B$1:$T$480,MATCH("Såld mängd produktionsspecifik fjärrvärme (GWh)",Miljö!$B$1:$T$1,0),FALSE))</f>
        <v/>
      </c>
      <c r="J78" s="140" t="str">
        <f t="shared" si="1"/>
        <v>E.ON Värme Sverige AB</v>
      </c>
    </row>
    <row r="79" spans="1:10" x14ac:dyDescent="0.35">
      <c r="A79" t="s">
        <v>80</v>
      </c>
      <c r="B79" t="s">
        <v>92</v>
      </c>
      <c r="C79" s="264" t="s">
        <v>1350</v>
      </c>
      <c r="D79" s="140" t="str">
        <f>IF(ISERROR(1/VLOOKUP($B79,Kraftvärmeprod!$B$1:$D$480,MATCH("Total värmeproduktion i kraftvärmeverk i kombinerad drift (GWh)",Kraftvärmeprod!$B$1:$AV$1,0),FALSE)),"Ej kraftvärme","Alternativproduktionsmetoden")</f>
        <v>Ej kraftvärme</v>
      </c>
      <c r="E79" s="140">
        <f>VLOOKUP($B79,Totalt!$B$1:$BP$480,MATCH("total el",Totalt!$B$1:$BP$1,0),FALSE)</f>
        <v>0</v>
      </c>
      <c r="F79" s="141" t="str">
        <f>IF(ISERROR(1/VLOOKUP($B79,Kraftvärmeprod!$B$1:$BD$480,MATCH("Total värmeproduktion i kraftvärmeverk i kombinerad drift (GWh)",Kraftvärmeprod!$B$1:$AV$1,0),FALSE)),"",VLOOKUP($B79,'Slutlig allokering'!$B$1:$BA$480,MATCH(F$1,'Slutlig allokering'!$B$2:$AS$2,0),FALSE))</f>
        <v/>
      </c>
      <c r="G79" s="140" t="str">
        <f>IF(ISERROR(1/VLOOKUP($B79,Kraftvärmeprod!$B$1:$AV$480,MATCH("Producerad elenergi i kraftvärmeverk (GWh)",Kraftvärmeprod!$B$1:$AV$1,0),FALSE)),"",VLOOKUP($B79,Kraftvärmeprod!$B$1:$AV$480,MATCH("Producerad elenergi i kraftvärmeverk (GWh)",Kraftvärmeprod!$B$1:$AV$1,0),FALSE))</f>
        <v/>
      </c>
      <c r="H79" s="140" t="str">
        <f>IF(ISERROR(1/VLOOKUP($B79,Miljö!$B$1:$T$480,MATCH("Såld mängd produktionsspecifik fjärrvärme (GWh)",Miljö!$B$1:$T$1,0),FALSE)),"",VLOOKUP($B79,Miljö!$B$1:$T$480,MATCH("Såld mängd produktionsspecifik fjärrvärme (GWh)",Miljö!$B$1:$T$1,0),FALSE))</f>
        <v/>
      </c>
      <c r="J79" s="140" t="str">
        <f t="shared" si="1"/>
        <v>E.ON Värme Sverige AB</v>
      </c>
    </row>
    <row r="80" spans="1:10" x14ac:dyDescent="0.35">
      <c r="A80" t="s">
        <v>80</v>
      </c>
      <c r="B80" t="s">
        <v>93</v>
      </c>
      <c r="C80" s="264" t="s">
        <v>1350</v>
      </c>
      <c r="D80" s="140" t="str">
        <f>IF(ISERROR(1/VLOOKUP($B80,Kraftvärmeprod!$B$1:$D$480,MATCH("Total värmeproduktion i kraftvärmeverk i kombinerad drift (GWh)",Kraftvärmeprod!$B$1:$AV$1,0),FALSE)),"Ej kraftvärme","Alternativproduktionsmetoden")</f>
        <v>Alternativproduktionsmetoden</v>
      </c>
      <c r="E80" s="140">
        <f>VLOOKUP($B80,Totalt!$B$1:$BP$480,MATCH("total el",Totalt!$B$1:$BP$1,0),FALSE)</f>
        <v>51.932000000000002</v>
      </c>
      <c r="F80" s="141">
        <f>IF(ISERROR(1/VLOOKUP($B80,Kraftvärmeprod!$B$1:$BD$480,MATCH("Total värmeproduktion i kraftvärmeverk i kombinerad drift (GWh)",Kraftvärmeprod!$B$1:$AV$1,0),FALSE)),"",VLOOKUP($B80,'Slutlig allokering'!$B$1:$BA$480,MATCH(F$1,'Slutlig allokering'!$B$2:$AS$2,0),FALSE))</f>
        <v>0.58760991757917869</v>
      </c>
      <c r="G80" s="140">
        <f>IF(ISERROR(1/VLOOKUP($B80,Kraftvärmeprod!$B$1:$AV$480,MATCH("Producerad elenergi i kraftvärmeverk (GWh)",Kraftvärmeprod!$B$1:$AV$1,0),FALSE)),"",VLOOKUP($B80,Kraftvärmeprod!$B$1:$AV$480,MATCH("Producerad elenergi i kraftvärmeverk (GWh)",Kraftvärmeprod!$B$1:$AV$1,0),FALSE))</f>
        <v>156.91399999999999</v>
      </c>
      <c r="H80" s="140" t="str">
        <f>IF(ISERROR(1/VLOOKUP($B80,Miljö!$B$1:$T$480,MATCH("Såld mängd produktionsspecifik fjärrvärme (GWh)",Miljö!$B$1:$T$1,0),FALSE)),"",VLOOKUP($B80,Miljö!$B$1:$T$480,MATCH("Såld mängd produktionsspecifik fjärrvärme (GWh)",Miljö!$B$1:$T$1,0),FALSE))</f>
        <v/>
      </c>
      <c r="J80" s="140" t="str">
        <f t="shared" si="1"/>
        <v>E.ON Värme Sverige AB</v>
      </c>
    </row>
    <row r="81" spans="1:10" x14ac:dyDescent="0.35">
      <c r="A81" t="s">
        <v>80</v>
      </c>
      <c r="B81" t="s">
        <v>94</v>
      </c>
      <c r="C81" s="264" t="s">
        <v>1350</v>
      </c>
      <c r="D81" s="140" t="str">
        <f>IF(ISERROR(1/VLOOKUP($B81,Kraftvärmeprod!$B$1:$D$480,MATCH("Total värmeproduktion i kraftvärmeverk i kombinerad drift (GWh)",Kraftvärmeprod!$B$1:$AV$1,0),FALSE)),"Ej kraftvärme","Alternativproduktionsmetoden")</f>
        <v>Ej kraftvärme</v>
      </c>
      <c r="E81" s="140">
        <f>VLOOKUP($B81,Totalt!$B$1:$BP$480,MATCH("total el",Totalt!$B$1:$BP$1,0),FALSE)</f>
        <v>0</v>
      </c>
      <c r="F81" s="141" t="str">
        <f>IF(ISERROR(1/VLOOKUP($B81,Kraftvärmeprod!$B$1:$BD$480,MATCH("Total värmeproduktion i kraftvärmeverk i kombinerad drift (GWh)",Kraftvärmeprod!$B$1:$AV$1,0),FALSE)),"",VLOOKUP($B81,'Slutlig allokering'!$B$1:$BA$480,MATCH(F$1,'Slutlig allokering'!$B$2:$AS$2,0),FALSE))</f>
        <v/>
      </c>
      <c r="G81" s="140" t="str">
        <f>IF(ISERROR(1/VLOOKUP($B81,Kraftvärmeprod!$B$1:$AV$480,MATCH("Producerad elenergi i kraftvärmeverk (GWh)",Kraftvärmeprod!$B$1:$AV$1,0),FALSE)),"",VLOOKUP($B81,Kraftvärmeprod!$B$1:$AV$480,MATCH("Producerad elenergi i kraftvärmeverk (GWh)",Kraftvärmeprod!$B$1:$AV$1,0),FALSE))</f>
        <v/>
      </c>
      <c r="H81" s="140" t="str">
        <f>IF(ISERROR(1/VLOOKUP($B81,Miljö!$B$1:$T$480,MATCH("Såld mängd produktionsspecifik fjärrvärme (GWh)",Miljö!$B$1:$T$1,0),FALSE)),"",VLOOKUP($B81,Miljö!$B$1:$T$480,MATCH("Såld mängd produktionsspecifik fjärrvärme (GWh)",Miljö!$B$1:$T$1,0),FALSE))</f>
        <v/>
      </c>
      <c r="J81" s="140" t="str">
        <f t="shared" si="1"/>
        <v>E.ON Värme Sverige AB</v>
      </c>
    </row>
    <row r="82" spans="1:10" x14ac:dyDescent="0.35">
      <c r="A82" t="s">
        <v>80</v>
      </c>
      <c r="B82" t="s">
        <v>95</v>
      </c>
      <c r="C82" s="264" t="s">
        <v>1350</v>
      </c>
      <c r="D82" s="140" t="str">
        <f>IF(ISERROR(1/VLOOKUP($B82,Kraftvärmeprod!$B$1:$D$480,MATCH("Total värmeproduktion i kraftvärmeverk i kombinerad drift (GWh)",Kraftvärmeprod!$B$1:$AV$1,0),FALSE)),"Ej kraftvärme","Alternativproduktionsmetoden")</f>
        <v>Ej kraftvärme</v>
      </c>
      <c r="E82" s="140">
        <f>VLOOKUP($B82,Totalt!$B$1:$BP$480,MATCH("total el",Totalt!$B$1:$BP$1,0),FALSE)</f>
        <v>75.302999999999997</v>
      </c>
      <c r="F82" s="141" t="str">
        <f>IF(ISERROR(1/VLOOKUP($B82,Kraftvärmeprod!$B$1:$BD$480,MATCH("Total värmeproduktion i kraftvärmeverk i kombinerad drift (GWh)",Kraftvärmeprod!$B$1:$AV$1,0),FALSE)),"",VLOOKUP($B82,'Slutlig allokering'!$B$1:$BA$480,MATCH(F$1,'Slutlig allokering'!$B$2:$AS$2,0),FALSE))</f>
        <v/>
      </c>
      <c r="G82" s="140" t="str">
        <f>IF(ISERROR(1/VLOOKUP($B82,Kraftvärmeprod!$B$1:$AV$480,MATCH("Producerad elenergi i kraftvärmeverk (GWh)",Kraftvärmeprod!$B$1:$AV$1,0),FALSE)),"",VLOOKUP($B82,Kraftvärmeprod!$B$1:$AV$480,MATCH("Producerad elenergi i kraftvärmeverk (GWh)",Kraftvärmeprod!$B$1:$AV$1,0),FALSE))</f>
        <v/>
      </c>
      <c r="H82" s="140" t="str">
        <f>IF(ISERROR(1/VLOOKUP($B82,Miljö!$B$1:$T$480,MATCH("Såld mängd produktionsspecifik fjärrvärme (GWh)",Miljö!$B$1:$T$1,0),FALSE)),"",VLOOKUP($B82,Miljö!$B$1:$T$480,MATCH("Såld mängd produktionsspecifik fjärrvärme (GWh)",Miljö!$B$1:$T$1,0),FALSE))</f>
        <v/>
      </c>
      <c r="J82" s="140" t="str">
        <f t="shared" si="1"/>
        <v>E.ON Värme Sverige AB</v>
      </c>
    </row>
    <row r="83" spans="1:10" x14ac:dyDescent="0.35">
      <c r="A83" t="s">
        <v>80</v>
      </c>
      <c r="B83" t="s">
        <v>96</v>
      </c>
      <c r="C83" s="264" t="s">
        <v>1350</v>
      </c>
      <c r="D83" s="140" t="str">
        <f>IF(ISERROR(1/VLOOKUP($B83,Kraftvärmeprod!$B$1:$D$480,MATCH("Total värmeproduktion i kraftvärmeverk i kombinerad drift (GWh)",Kraftvärmeprod!$B$1:$AV$1,0),FALSE)),"Ej kraftvärme","Alternativproduktionsmetoden")</f>
        <v>Ej kraftvärme</v>
      </c>
      <c r="E83" s="140">
        <f>VLOOKUP($B83,Totalt!$B$1:$BP$480,MATCH("total el",Totalt!$B$1:$BP$1,0),FALSE)</f>
        <v>0</v>
      </c>
      <c r="F83" s="141" t="str">
        <f>IF(ISERROR(1/VLOOKUP($B83,Kraftvärmeprod!$B$1:$BD$480,MATCH("Total värmeproduktion i kraftvärmeverk i kombinerad drift (GWh)",Kraftvärmeprod!$B$1:$AV$1,0),FALSE)),"",VLOOKUP($B83,'Slutlig allokering'!$B$1:$BA$480,MATCH(F$1,'Slutlig allokering'!$B$2:$AS$2,0),FALSE))</f>
        <v/>
      </c>
      <c r="G83" s="140" t="str">
        <f>IF(ISERROR(1/VLOOKUP($B83,Kraftvärmeprod!$B$1:$AV$480,MATCH("Producerad elenergi i kraftvärmeverk (GWh)",Kraftvärmeprod!$B$1:$AV$1,0),FALSE)),"",VLOOKUP($B83,Kraftvärmeprod!$B$1:$AV$480,MATCH("Producerad elenergi i kraftvärmeverk (GWh)",Kraftvärmeprod!$B$1:$AV$1,0),FALSE))</f>
        <v/>
      </c>
      <c r="H83" s="140" t="str">
        <f>IF(ISERROR(1/VLOOKUP($B83,Miljö!$B$1:$T$480,MATCH("Såld mängd produktionsspecifik fjärrvärme (GWh)",Miljö!$B$1:$T$1,0),FALSE)),"",VLOOKUP($B83,Miljö!$B$1:$T$480,MATCH("Såld mängd produktionsspecifik fjärrvärme (GWh)",Miljö!$B$1:$T$1,0),FALSE))</f>
        <v/>
      </c>
      <c r="J83" s="140" t="str">
        <f t="shared" si="1"/>
        <v>E.ON Värme Sverige AB</v>
      </c>
    </row>
    <row r="84" spans="1:10" x14ac:dyDescent="0.35">
      <c r="A84" t="s">
        <v>80</v>
      </c>
      <c r="B84" t="s">
        <v>97</v>
      </c>
      <c r="C84" s="264" t="s">
        <v>1350</v>
      </c>
      <c r="D84" s="140" t="str">
        <f>IF(ISERROR(1/VLOOKUP($B84,Kraftvärmeprod!$B$1:$D$480,MATCH("Total värmeproduktion i kraftvärmeverk i kombinerad drift (GWh)",Kraftvärmeprod!$B$1:$AV$1,0),FALSE)),"Ej kraftvärme","Alternativproduktionsmetoden")</f>
        <v>Ej kraftvärme</v>
      </c>
      <c r="E84" s="140">
        <f>VLOOKUP($B84,Totalt!$B$1:$BP$480,MATCH("total el",Totalt!$B$1:$BP$1,0),FALSE)</f>
        <v>8.7759999999999998</v>
      </c>
      <c r="F84" s="141" t="str">
        <f>IF(ISERROR(1/VLOOKUP($B84,Kraftvärmeprod!$B$1:$BD$480,MATCH("Total värmeproduktion i kraftvärmeverk i kombinerad drift (GWh)",Kraftvärmeprod!$B$1:$AV$1,0),FALSE)),"",VLOOKUP($B84,'Slutlig allokering'!$B$1:$BA$480,MATCH(F$1,'Slutlig allokering'!$B$2:$AS$2,0),FALSE))</f>
        <v/>
      </c>
      <c r="G84" s="140" t="str">
        <f>IF(ISERROR(1/VLOOKUP($B84,Kraftvärmeprod!$B$1:$AV$480,MATCH("Producerad elenergi i kraftvärmeverk (GWh)",Kraftvärmeprod!$B$1:$AV$1,0),FALSE)),"",VLOOKUP($B84,Kraftvärmeprod!$B$1:$AV$480,MATCH("Producerad elenergi i kraftvärmeverk (GWh)",Kraftvärmeprod!$B$1:$AV$1,0),FALSE))</f>
        <v/>
      </c>
      <c r="H84" s="140" t="str">
        <f>IF(ISERROR(1/VLOOKUP($B84,Miljö!$B$1:$T$480,MATCH("Såld mängd produktionsspecifik fjärrvärme (GWh)",Miljö!$B$1:$T$1,0),FALSE)),"",VLOOKUP($B84,Miljö!$B$1:$T$480,MATCH("Såld mängd produktionsspecifik fjärrvärme (GWh)",Miljö!$B$1:$T$1,0),FALSE))</f>
        <v/>
      </c>
      <c r="J84" s="140" t="str">
        <f t="shared" si="1"/>
        <v>E.ON Värme Sverige AB</v>
      </c>
    </row>
    <row r="85" spans="1:10" x14ac:dyDescent="0.35">
      <c r="A85" t="s">
        <v>80</v>
      </c>
      <c r="B85" t="s">
        <v>98</v>
      </c>
      <c r="C85" s="264" t="s">
        <v>1350</v>
      </c>
      <c r="D85" s="140" t="str">
        <f>IF(ISERROR(1/VLOOKUP($B85,Kraftvärmeprod!$B$1:$D$480,MATCH("Total värmeproduktion i kraftvärmeverk i kombinerad drift (GWh)",Kraftvärmeprod!$B$1:$AV$1,0),FALSE)),"Ej kraftvärme","Alternativproduktionsmetoden")</f>
        <v>Ej kraftvärme</v>
      </c>
      <c r="E85" s="140">
        <f>VLOOKUP($B85,Totalt!$B$1:$BP$480,MATCH("total el",Totalt!$B$1:$BP$1,0),FALSE)</f>
        <v>0.12</v>
      </c>
      <c r="F85" s="141" t="str">
        <f>IF(ISERROR(1/VLOOKUP($B85,Kraftvärmeprod!$B$1:$BD$480,MATCH("Total värmeproduktion i kraftvärmeverk i kombinerad drift (GWh)",Kraftvärmeprod!$B$1:$AV$1,0),FALSE)),"",VLOOKUP($B85,'Slutlig allokering'!$B$1:$BA$480,MATCH(F$1,'Slutlig allokering'!$B$2:$AS$2,0),FALSE))</f>
        <v/>
      </c>
      <c r="G85" s="140" t="str">
        <f>IF(ISERROR(1/VLOOKUP($B85,Kraftvärmeprod!$B$1:$AV$480,MATCH("Producerad elenergi i kraftvärmeverk (GWh)",Kraftvärmeprod!$B$1:$AV$1,0),FALSE)),"",VLOOKUP($B85,Kraftvärmeprod!$B$1:$AV$480,MATCH("Producerad elenergi i kraftvärmeverk (GWh)",Kraftvärmeprod!$B$1:$AV$1,0),FALSE))</f>
        <v/>
      </c>
      <c r="H85" s="140" t="str">
        <f>IF(ISERROR(1/VLOOKUP($B85,Miljö!$B$1:$T$480,MATCH("Såld mängd produktionsspecifik fjärrvärme (GWh)",Miljö!$B$1:$T$1,0),FALSE)),"",VLOOKUP($B85,Miljö!$B$1:$T$480,MATCH("Såld mängd produktionsspecifik fjärrvärme (GWh)",Miljö!$B$1:$T$1,0),FALSE))</f>
        <v/>
      </c>
      <c r="J85" s="140" t="str">
        <f t="shared" si="1"/>
        <v>E.ON Värme Sverige AB</v>
      </c>
    </row>
    <row r="86" spans="1:10" x14ac:dyDescent="0.35">
      <c r="A86" t="s">
        <v>80</v>
      </c>
      <c r="B86" t="s">
        <v>99</v>
      </c>
      <c r="C86" s="264" t="s">
        <v>1350</v>
      </c>
      <c r="D86" s="140" t="str">
        <f>IF(ISERROR(1/VLOOKUP($B86,Kraftvärmeprod!$B$1:$D$480,MATCH("Total värmeproduktion i kraftvärmeverk i kombinerad drift (GWh)",Kraftvärmeprod!$B$1:$AV$1,0),FALSE)),"Ej kraftvärme","Alternativproduktionsmetoden")</f>
        <v>Ej kraftvärme</v>
      </c>
      <c r="E86" s="140">
        <f>VLOOKUP($B86,Totalt!$B$1:$BP$480,MATCH("total el",Totalt!$B$1:$BP$1,0),FALSE)</f>
        <v>0.17</v>
      </c>
      <c r="F86" s="141" t="str">
        <f>IF(ISERROR(1/VLOOKUP($B86,Kraftvärmeprod!$B$1:$BD$480,MATCH("Total värmeproduktion i kraftvärmeverk i kombinerad drift (GWh)",Kraftvärmeprod!$B$1:$AV$1,0),FALSE)),"",VLOOKUP($B86,'Slutlig allokering'!$B$1:$BA$480,MATCH(F$1,'Slutlig allokering'!$B$2:$AS$2,0),FALSE))</f>
        <v/>
      </c>
      <c r="G86" s="140" t="str">
        <f>IF(ISERROR(1/VLOOKUP($B86,Kraftvärmeprod!$B$1:$AV$480,MATCH("Producerad elenergi i kraftvärmeverk (GWh)",Kraftvärmeprod!$B$1:$AV$1,0),FALSE)),"",VLOOKUP($B86,Kraftvärmeprod!$B$1:$AV$480,MATCH("Producerad elenergi i kraftvärmeverk (GWh)",Kraftvärmeprod!$B$1:$AV$1,0),FALSE))</f>
        <v/>
      </c>
      <c r="H86" s="140" t="str">
        <f>IF(ISERROR(1/VLOOKUP($B86,Miljö!$B$1:$T$480,MATCH("Såld mängd produktionsspecifik fjärrvärme (GWh)",Miljö!$B$1:$T$1,0),FALSE)),"",VLOOKUP($B86,Miljö!$B$1:$T$480,MATCH("Såld mängd produktionsspecifik fjärrvärme (GWh)",Miljö!$B$1:$T$1,0),FALSE))</f>
        <v/>
      </c>
      <c r="J86" s="140" t="str">
        <f t="shared" si="1"/>
        <v>E.ON Värme Sverige AB</v>
      </c>
    </row>
    <row r="87" spans="1:10" x14ac:dyDescent="0.35">
      <c r="A87" t="s">
        <v>80</v>
      </c>
      <c r="B87" t="s">
        <v>100</v>
      </c>
      <c r="C87" s="264" t="s">
        <v>1350</v>
      </c>
      <c r="D87" s="140" t="str">
        <f>IF(ISERROR(1/VLOOKUP($B87,Kraftvärmeprod!$B$1:$D$480,MATCH("Total värmeproduktion i kraftvärmeverk i kombinerad drift (GWh)",Kraftvärmeprod!$B$1:$AV$1,0),FALSE)),"Ej kraftvärme","Alternativproduktionsmetoden")</f>
        <v>Ej kraftvärme</v>
      </c>
      <c r="E87" s="140">
        <f>VLOOKUP($B87,Totalt!$B$1:$BP$480,MATCH("total el",Totalt!$B$1:$BP$1,0),FALSE)</f>
        <v>0.35</v>
      </c>
      <c r="F87" s="141" t="str">
        <f>IF(ISERROR(1/VLOOKUP($B87,Kraftvärmeprod!$B$1:$BD$480,MATCH("Total värmeproduktion i kraftvärmeverk i kombinerad drift (GWh)",Kraftvärmeprod!$B$1:$AV$1,0),FALSE)),"",VLOOKUP($B87,'Slutlig allokering'!$B$1:$BA$480,MATCH(F$1,'Slutlig allokering'!$B$2:$AS$2,0),FALSE))</f>
        <v/>
      </c>
      <c r="G87" s="140" t="str">
        <f>IF(ISERROR(1/VLOOKUP($B87,Kraftvärmeprod!$B$1:$AV$480,MATCH("Producerad elenergi i kraftvärmeverk (GWh)",Kraftvärmeprod!$B$1:$AV$1,0),FALSE)),"",VLOOKUP($B87,Kraftvärmeprod!$B$1:$AV$480,MATCH("Producerad elenergi i kraftvärmeverk (GWh)",Kraftvärmeprod!$B$1:$AV$1,0),FALSE))</f>
        <v/>
      </c>
      <c r="H87" s="140" t="str">
        <f>IF(ISERROR(1/VLOOKUP($B87,Miljö!$B$1:$T$480,MATCH("Såld mängd produktionsspecifik fjärrvärme (GWh)",Miljö!$B$1:$T$1,0),FALSE)),"",VLOOKUP($B87,Miljö!$B$1:$T$480,MATCH("Såld mängd produktionsspecifik fjärrvärme (GWh)",Miljö!$B$1:$T$1,0),FALSE))</f>
        <v/>
      </c>
      <c r="J87" s="140" t="str">
        <f t="shared" si="1"/>
        <v>E.ON Värme Sverige AB</v>
      </c>
    </row>
    <row r="88" spans="1:10" x14ac:dyDescent="0.35">
      <c r="A88" t="s">
        <v>80</v>
      </c>
      <c r="B88" t="s">
        <v>101</v>
      </c>
      <c r="C88" s="264" t="s">
        <v>1350</v>
      </c>
      <c r="D88" s="140" t="str">
        <f>IF(ISERROR(1/VLOOKUP($B88,Kraftvärmeprod!$B$1:$D$480,MATCH("Total värmeproduktion i kraftvärmeverk i kombinerad drift (GWh)",Kraftvärmeprod!$B$1:$AV$1,0),FALSE)),"Ej kraftvärme","Alternativproduktionsmetoden")</f>
        <v>Ej kraftvärme</v>
      </c>
      <c r="E88" s="140">
        <f>VLOOKUP($B88,Totalt!$B$1:$BP$480,MATCH("total el",Totalt!$B$1:$BP$1,0),FALSE)</f>
        <v>7.3999999999999996E-2</v>
      </c>
      <c r="F88" s="141" t="str">
        <f>IF(ISERROR(1/VLOOKUP($B88,Kraftvärmeprod!$B$1:$BD$480,MATCH("Total värmeproduktion i kraftvärmeverk i kombinerad drift (GWh)",Kraftvärmeprod!$B$1:$AV$1,0),FALSE)),"",VLOOKUP($B88,'Slutlig allokering'!$B$1:$BA$480,MATCH(F$1,'Slutlig allokering'!$B$2:$AS$2,0),FALSE))</f>
        <v/>
      </c>
      <c r="G88" s="140" t="str">
        <f>IF(ISERROR(1/VLOOKUP($B88,Kraftvärmeprod!$B$1:$AV$480,MATCH("Producerad elenergi i kraftvärmeverk (GWh)",Kraftvärmeprod!$B$1:$AV$1,0),FALSE)),"",VLOOKUP($B88,Kraftvärmeprod!$B$1:$AV$480,MATCH("Producerad elenergi i kraftvärmeverk (GWh)",Kraftvärmeprod!$B$1:$AV$1,0),FALSE))</f>
        <v/>
      </c>
      <c r="H88" s="140" t="str">
        <f>IF(ISERROR(1/VLOOKUP($B88,Miljö!$B$1:$T$480,MATCH("Såld mängd produktionsspecifik fjärrvärme (GWh)",Miljö!$B$1:$T$1,0),FALSE)),"",VLOOKUP($B88,Miljö!$B$1:$T$480,MATCH("Såld mängd produktionsspecifik fjärrvärme (GWh)",Miljö!$B$1:$T$1,0),FALSE))</f>
        <v/>
      </c>
      <c r="J88" s="140" t="str">
        <f t="shared" si="1"/>
        <v>E.ON Värme Sverige AB</v>
      </c>
    </row>
    <row r="89" spans="1:10" x14ac:dyDescent="0.35">
      <c r="A89" t="s">
        <v>80</v>
      </c>
      <c r="B89" t="s">
        <v>102</v>
      </c>
      <c r="C89" s="264" t="s">
        <v>1350</v>
      </c>
      <c r="D89" s="140" t="str">
        <f>IF(ISERROR(1/VLOOKUP($B89,Kraftvärmeprod!$B$1:$D$480,MATCH("Total värmeproduktion i kraftvärmeverk i kombinerad drift (GWh)",Kraftvärmeprod!$B$1:$AV$1,0),FALSE)),"Ej kraftvärme","Alternativproduktionsmetoden")</f>
        <v>Ej kraftvärme</v>
      </c>
      <c r="E89" s="140">
        <f>VLOOKUP($B89,Totalt!$B$1:$BP$480,MATCH("total el",Totalt!$B$1:$BP$1,0),FALSE)</f>
        <v>0</v>
      </c>
      <c r="F89" s="141" t="str">
        <f>IF(ISERROR(1/VLOOKUP($B89,Kraftvärmeprod!$B$1:$BD$480,MATCH("Total värmeproduktion i kraftvärmeverk i kombinerad drift (GWh)",Kraftvärmeprod!$B$1:$AV$1,0),FALSE)),"",VLOOKUP($B89,'Slutlig allokering'!$B$1:$BA$480,MATCH(F$1,'Slutlig allokering'!$B$2:$AS$2,0),FALSE))</f>
        <v/>
      </c>
      <c r="G89" s="140" t="str">
        <f>IF(ISERROR(1/VLOOKUP($B89,Kraftvärmeprod!$B$1:$AV$480,MATCH("Producerad elenergi i kraftvärmeverk (GWh)",Kraftvärmeprod!$B$1:$AV$1,0),FALSE)),"",VLOOKUP($B89,Kraftvärmeprod!$B$1:$AV$480,MATCH("Producerad elenergi i kraftvärmeverk (GWh)",Kraftvärmeprod!$B$1:$AV$1,0),FALSE))</f>
        <v/>
      </c>
      <c r="H89" s="140" t="str">
        <f>IF(ISERROR(1/VLOOKUP($B89,Miljö!$B$1:$T$480,MATCH("Såld mängd produktionsspecifik fjärrvärme (GWh)",Miljö!$B$1:$T$1,0),FALSE)),"",VLOOKUP($B89,Miljö!$B$1:$T$480,MATCH("Såld mängd produktionsspecifik fjärrvärme (GWh)",Miljö!$B$1:$T$1,0),FALSE))</f>
        <v/>
      </c>
      <c r="J89" s="140" t="str">
        <f t="shared" si="1"/>
        <v>E.ON Värme Sverige AB</v>
      </c>
    </row>
    <row r="90" spans="1:10" x14ac:dyDescent="0.35">
      <c r="A90" t="s">
        <v>80</v>
      </c>
      <c r="B90" t="s">
        <v>103</v>
      </c>
      <c r="C90" s="264" t="s">
        <v>1350</v>
      </c>
      <c r="D90" s="140" t="str">
        <f>IF(ISERROR(1/VLOOKUP($B90,Kraftvärmeprod!$B$1:$D$480,MATCH("Total värmeproduktion i kraftvärmeverk i kombinerad drift (GWh)",Kraftvärmeprod!$B$1:$AV$1,0),FALSE)),"Ej kraftvärme","Alternativproduktionsmetoden")</f>
        <v>Alternativproduktionsmetoden</v>
      </c>
      <c r="E90" s="140">
        <f>VLOOKUP($B90,Totalt!$B$1:$BP$480,MATCH("total el",Totalt!$B$1:$BP$1,0),FALSE)</f>
        <v>32.156799999999997</v>
      </c>
      <c r="F90" s="141">
        <f>IF(ISERROR(1/VLOOKUP($B90,Kraftvärmeprod!$B$1:$BD$480,MATCH("Total värmeproduktion i kraftvärmeverk i kombinerad drift (GWh)",Kraftvärmeprod!$B$1:$AV$1,0),FALSE)),"",VLOOKUP($B90,'Slutlig allokering'!$B$1:$BA$480,MATCH(F$1,'Slutlig allokering'!$B$2:$AS$2,0),FALSE))</f>
        <v>0.49195522431263783</v>
      </c>
      <c r="G90" s="140">
        <f>IF(ISERROR(1/VLOOKUP($B90,Kraftvärmeprod!$B$1:$AV$480,MATCH("Producerad elenergi i kraftvärmeverk (GWh)",Kraftvärmeprod!$B$1:$AV$1,0),FALSE)),"",VLOOKUP($B90,Kraftvärmeprod!$B$1:$AV$480,MATCH("Producerad elenergi i kraftvärmeverk (GWh)",Kraftvärmeprod!$B$1:$AV$1,0),FALSE))</f>
        <v>1207.71</v>
      </c>
      <c r="H90" s="140" t="str">
        <f>IF(ISERROR(1/VLOOKUP($B90,Miljö!$B$1:$T$480,MATCH("Såld mängd produktionsspecifik fjärrvärme (GWh)",Miljö!$B$1:$T$1,0),FALSE)),"",VLOOKUP($B90,Miljö!$B$1:$T$480,MATCH("Såld mängd produktionsspecifik fjärrvärme (GWh)",Miljö!$B$1:$T$1,0),FALSE))</f>
        <v/>
      </c>
      <c r="J90" s="140" t="str">
        <f t="shared" si="1"/>
        <v>E.ON Värme Sverige AB</v>
      </c>
    </row>
    <row r="91" spans="1:10" x14ac:dyDescent="0.35">
      <c r="A91" t="s">
        <v>80</v>
      </c>
      <c r="B91" t="s">
        <v>104</v>
      </c>
      <c r="C91" s="264" t="s">
        <v>1350</v>
      </c>
      <c r="D91" s="140" t="str">
        <f>IF(ISERROR(1/VLOOKUP($B91,Kraftvärmeprod!$B$1:$D$480,MATCH("Total värmeproduktion i kraftvärmeverk i kombinerad drift (GWh)",Kraftvärmeprod!$B$1:$AV$1,0),FALSE)),"Ej kraftvärme","Alternativproduktionsmetoden")</f>
        <v>Ej kraftvärme</v>
      </c>
      <c r="E91" s="140">
        <f>VLOOKUP($B91,Totalt!$B$1:$BP$480,MATCH("total el",Totalt!$B$1:$BP$1,0),FALSE)</f>
        <v>0.26600000000000001</v>
      </c>
      <c r="F91" s="141" t="str">
        <f>IF(ISERROR(1/VLOOKUP($B91,Kraftvärmeprod!$B$1:$BD$480,MATCH("Total värmeproduktion i kraftvärmeverk i kombinerad drift (GWh)",Kraftvärmeprod!$B$1:$AV$1,0),FALSE)),"",VLOOKUP($B91,'Slutlig allokering'!$B$1:$BA$480,MATCH(F$1,'Slutlig allokering'!$B$2:$AS$2,0),FALSE))</f>
        <v/>
      </c>
      <c r="G91" s="140" t="str">
        <f>IF(ISERROR(1/VLOOKUP($B91,Kraftvärmeprod!$B$1:$AV$480,MATCH("Producerad elenergi i kraftvärmeverk (GWh)",Kraftvärmeprod!$B$1:$AV$1,0),FALSE)),"",VLOOKUP($B91,Kraftvärmeprod!$B$1:$AV$480,MATCH("Producerad elenergi i kraftvärmeverk (GWh)",Kraftvärmeprod!$B$1:$AV$1,0),FALSE))</f>
        <v/>
      </c>
      <c r="H91" s="140" t="str">
        <f>IF(ISERROR(1/VLOOKUP($B91,Miljö!$B$1:$T$480,MATCH("Såld mängd produktionsspecifik fjärrvärme (GWh)",Miljö!$B$1:$T$1,0),FALSE)),"",VLOOKUP($B91,Miljö!$B$1:$T$480,MATCH("Såld mängd produktionsspecifik fjärrvärme (GWh)",Miljö!$B$1:$T$1,0),FALSE))</f>
        <v/>
      </c>
      <c r="J91" s="140" t="str">
        <f t="shared" si="1"/>
        <v>E.ON Värme Sverige AB</v>
      </c>
    </row>
    <row r="92" spans="1:10" x14ac:dyDescent="0.35">
      <c r="A92" t="s">
        <v>80</v>
      </c>
      <c r="B92" t="s">
        <v>105</v>
      </c>
      <c r="C92" s="264" t="s">
        <v>1350</v>
      </c>
      <c r="D92" s="140" t="str">
        <f>IF(ISERROR(1/VLOOKUP($B92,Kraftvärmeprod!$B$1:$D$480,MATCH("Total värmeproduktion i kraftvärmeverk i kombinerad drift (GWh)",Kraftvärmeprod!$B$1:$AV$1,0),FALSE)),"Ej kraftvärme","Alternativproduktionsmetoden")</f>
        <v>Ej kraftvärme</v>
      </c>
      <c r="E92" s="140">
        <f>VLOOKUP($B92,Totalt!$B$1:$BP$480,MATCH("total el",Totalt!$B$1:$BP$1,0),FALSE)</f>
        <v>3.3468900000000001</v>
      </c>
      <c r="F92" s="141" t="str">
        <f>IF(ISERROR(1/VLOOKUP($B92,Kraftvärmeprod!$B$1:$BD$480,MATCH("Total värmeproduktion i kraftvärmeverk i kombinerad drift (GWh)",Kraftvärmeprod!$B$1:$AV$1,0),FALSE)),"",VLOOKUP($B92,'Slutlig allokering'!$B$1:$BA$480,MATCH(F$1,'Slutlig allokering'!$B$2:$AS$2,0),FALSE))</f>
        <v/>
      </c>
      <c r="G92" s="140" t="str">
        <f>IF(ISERROR(1/VLOOKUP($B92,Kraftvärmeprod!$B$1:$AV$480,MATCH("Producerad elenergi i kraftvärmeverk (GWh)",Kraftvärmeprod!$B$1:$AV$1,0),FALSE)),"",VLOOKUP($B92,Kraftvärmeprod!$B$1:$AV$480,MATCH("Producerad elenergi i kraftvärmeverk (GWh)",Kraftvärmeprod!$B$1:$AV$1,0),FALSE))</f>
        <v/>
      </c>
      <c r="H92" s="140" t="str">
        <f>IF(ISERROR(1/VLOOKUP($B92,Miljö!$B$1:$T$480,MATCH("Såld mängd produktionsspecifik fjärrvärme (GWh)",Miljö!$B$1:$T$1,0),FALSE)),"",VLOOKUP($B92,Miljö!$B$1:$T$480,MATCH("Såld mängd produktionsspecifik fjärrvärme (GWh)",Miljö!$B$1:$T$1,0),FALSE))</f>
        <v/>
      </c>
      <c r="J92" s="140" t="str">
        <f t="shared" si="1"/>
        <v>E.ON Värme Sverige AB</v>
      </c>
    </row>
    <row r="93" spans="1:10" x14ac:dyDescent="0.35">
      <c r="A93" t="s">
        <v>80</v>
      </c>
      <c r="B93" t="s">
        <v>106</v>
      </c>
      <c r="C93" s="264" t="s">
        <v>1350</v>
      </c>
      <c r="D93" s="140" t="str">
        <f>IF(ISERROR(1/VLOOKUP($B93,Kraftvärmeprod!$B$1:$D$480,MATCH("Total värmeproduktion i kraftvärmeverk i kombinerad drift (GWh)",Kraftvärmeprod!$B$1:$AV$1,0),FALSE)),"Ej kraftvärme","Alternativproduktionsmetoden")</f>
        <v>Ej kraftvärme</v>
      </c>
      <c r="E93" s="140">
        <f>VLOOKUP($B93,Totalt!$B$1:$BP$480,MATCH("total el",Totalt!$B$1:$BP$1,0),FALSE)</f>
        <v>1.1499999999999999</v>
      </c>
      <c r="F93" s="141" t="str">
        <f>IF(ISERROR(1/VLOOKUP($B93,Kraftvärmeprod!$B$1:$BD$480,MATCH("Total värmeproduktion i kraftvärmeverk i kombinerad drift (GWh)",Kraftvärmeprod!$B$1:$AV$1,0),FALSE)),"",VLOOKUP($B93,'Slutlig allokering'!$B$1:$BA$480,MATCH(F$1,'Slutlig allokering'!$B$2:$AS$2,0),FALSE))</f>
        <v/>
      </c>
      <c r="G93" s="140" t="str">
        <f>IF(ISERROR(1/VLOOKUP($B93,Kraftvärmeprod!$B$1:$AV$480,MATCH("Producerad elenergi i kraftvärmeverk (GWh)",Kraftvärmeprod!$B$1:$AV$1,0),FALSE)),"",VLOOKUP($B93,Kraftvärmeprod!$B$1:$AV$480,MATCH("Producerad elenergi i kraftvärmeverk (GWh)",Kraftvärmeprod!$B$1:$AV$1,0),FALSE))</f>
        <v/>
      </c>
      <c r="H93" s="140" t="str">
        <f>IF(ISERROR(1/VLOOKUP($B93,Miljö!$B$1:$T$480,MATCH("Såld mängd produktionsspecifik fjärrvärme (GWh)",Miljö!$B$1:$T$1,0),FALSE)),"",VLOOKUP($B93,Miljö!$B$1:$T$480,MATCH("Såld mängd produktionsspecifik fjärrvärme (GWh)",Miljö!$B$1:$T$1,0),FALSE))</f>
        <v/>
      </c>
      <c r="J93" s="140" t="str">
        <f t="shared" si="1"/>
        <v>E.ON Värme Sverige AB</v>
      </c>
    </row>
    <row r="94" spans="1:10" x14ac:dyDescent="0.35">
      <c r="A94" t="s">
        <v>80</v>
      </c>
      <c r="B94" t="s">
        <v>107</v>
      </c>
      <c r="C94" s="264" t="s">
        <v>1350</v>
      </c>
      <c r="D94" s="140" t="str">
        <f>IF(ISERROR(1/VLOOKUP($B94,Kraftvärmeprod!$B$1:$D$480,MATCH("Total värmeproduktion i kraftvärmeverk i kombinerad drift (GWh)",Kraftvärmeprod!$B$1:$AV$1,0),FALSE)),"Ej kraftvärme","Alternativproduktionsmetoden")</f>
        <v>Ej kraftvärme</v>
      </c>
      <c r="E94" s="140">
        <f>VLOOKUP($B94,Totalt!$B$1:$BP$480,MATCH("total el",Totalt!$B$1:$BP$1,0),FALSE)</f>
        <v>0.97699999999999998</v>
      </c>
      <c r="F94" s="141" t="str">
        <f>IF(ISERROR(1/VLOOKUP($B94,Kraftvärmeprod!$B$1:$BD$480,MATCH("Total värmeproduktion i kraftvärmeverk i kombinerad drift (GWh)",Kraftvärmeprod!$B$1:$AV$1,0),FALSE)),"",VLOOKUP($B94,'Slutlig allokering'!$B$1:$BA$480,MATCH(F$1,'Slutlig allokering'!$B$2:$AS$2,0),FALSE))</f>
        <v/>
      </c>
      <c r="G94" s="140" t="str">
        <f>IF(ISERROR(1/VLOOKUP($B94,Kraftvärmeprod!$B$1:$AV$480,MATCH("Producerad elenergi i kraftvärmeverk (GWh)",Kraftvärmeprod!$B$1:$AV$1,0),FALSE)),"",VLOOKUP($B94,Kraftvärmeprod!$B$1:$AV$480,MATCH("Producerad elenergi i kraftvärmeverk (GWh)",Kraftvärmeprod!$B$1:$AV$1,0),FALSE))</f>
        <v/>
      </c>
      <c r="H94" s="140" t="str">
        <f>IF(ISERROR(1/VLOOKUP($B94,Miljö!$B$1:$T$480,MATCH("Såld mängd produktionsspecifik fjärrvärme (GWh)",Miljö!$B$1:$T$1,0),FALSE)),"",VLOOKUP($B94,Miljö!$B$1:$T$480,MATCH("Såld mängd produktionsspecifik fjärrvärme (GWh)",Miljö!$B$1:$T$1,0),FALSE))</f>
        <v/>
      </c>
      <c r="J94" s="140" t="str">
        <f t="shared" si="1"/>
        <v>E.ON Värme Sverige AB</v>
      </c>
    </row>
    <row r="95" spans="1:10" x14ac:dyDescent="0.35">
      <c r="A95" t="s">
        <v>80</v>
      </c>
      <c r="B95" t="s">
        <v>108</v>
      </c>
      <c r="C95" s="264" t="s">
        <v>1350</v>
      </c>
      <c r="D95" s="140" t="str">
        <f>IF(ISERROR(1/VLOOKUP($B95,Kraftvärmeprod!$B$1:$D$480,MATCH("Total värmeproduktion i kraftvärmeverk i kombinerad drift (GWh)",Kraftvärmeprod!$B$1:$AV$1,0),FALSE)),"Ej kraftvärme","Alternativproduktionsmetoden")</f>
        <v>Ej kraftvärme</v>
      </c>
      <c r="E95" s="140">
        <f>VLOOKUP($B95,Totalt!$B$1:$BP$480,MATCH("total el",Totalt!$B$1:$BP$1,0),FALSE)</f>
        <v>0</v>
      </c>
      <c r="F95" s="141" t="str">
        <f>IF(ISERROR(1/VLOOKUP($B95,Kraftvärmeprod!$B$1:$BD$480,MATCH("Total värmeproduktion i kraftvärmeverk i kombinerad drift (GWh)",Kraftvärmeprod!$B$1:$AV$1,0),FALSE)),"",VLOOKUP($B95,'Slutlig allokering'!$B$1:$BA$480,MATCH(F$1,'Slutlig allokering'!$B$2:$AS$2,0),FALSE))</f>
        <v/>
      </c>
      <c r="G95" s="140" t="str">
        <f>IF(ISERROR(1/VLOOKUP($B95,Kraftvärmeprod!$B$1:$AV$480,MATCH("Producerad elenergi i kraftvärmeverk (GWh)",Kraftvärmeprod!$B$1:$AV$1,0),FALSE)),"",VLOOKUP($B95,Kraftvärmeprod!$B$1:$AV$480,MATCH("Producerad elenergi i kraftvärmeverk (GWh)",Kraftvärmeprod!$B$1:$AV$1,0),FALSE))</f>
        <v/>
      </c>
      <c r="H95" s="140" t="str">
        <f>IF(ISERROR(1/VLOOKUP($B95,Miljö!$B$1:$T$480,MATCH("Såld mängd produktionsspecifik fjärrvärme (GWh)",Miljö!$B$1:$T$1,0),FALSE)),"",VLOOKUP($B95,Miljö!$B$1:$T$480,MATCH("Såld mängd produktionsspecifik fjärrvärme (GWh)",Miljö!$B$1:$T$1,0),FALSE))</f>
        <v/>
      </c>
      <c r="J95" s="140" t="str">
        <f t="shared" si="1"/>
        <v>E.ON Värme Sverige AB</v>
      </c>
    </row>
    <row r="96" spans="1:10" x14ac:dyDescent="0.35">
      <c r="A96" t="s">
        <v>80</v>
      </c>
      <c r="B96" t="s">
        <v>109</v>
      </c>
      <c r="C96" s="264" t="s">
        <v>1350</v>
      </c>
      <c r="D96" s="140" t="str">
        <f>IF(ISERROR(1/VLOOKUP($B96,Kraftvärmeprod!$B$1:$D$480,MATCH("Total värmeproduktion i kraftvärmeverk i kombinerad drift (GWh)",Kraftvärmeprod!$B$1:$AV$1,0),FALSE)),"Ej kraftvärme","Alternativproduktionsmetoden")</f>
        <v>Ej kraftvärme</v>
      </c>
      <c r="E96" s="140">
        <f>VLOOKUP($B96,Totalt!$B$1:$BP$480,MATCH("total el",Totalt!$B$1:$BP$1,0),FALSE)</f>
        <v>0</v>
      </c>
      <c r="F96" s="141" t="str">
        <f>IF(ISERROR(1/VLOOKUP($B96,Kraftvärmeprod!$B$1:$BD$480,MATCH("Total värmeproduktion i kraftvärmeverk i kombinerad drift (GWh)",Kraftvärmeprod!$B$1:$AV$1,0),FALSE)),"",VLOOKUP($B96,'Slutlig allokering'!$B$1:$BA$480,MATCH(F$1,'Slutlig allokering'!$B$2:$AS$2,0),FALSE))</f>
        <v/>
      </c>
      <c r="G96" s="140" t="str">
        <f>IF(ISERROR(1/VLOOKUP($B96,Kraftvärmeprod!$B$1:$AV$480,MATCH("Producerad elenergi i kraftvärmeverk (GWh)",Kraftvärmeprod!$B$1:$AV$1,0),FALSE)),"",VLOOKUP($B96,Kraftvärmeprod!$B$1:$AV$480,MATCH("Producerad elenergi i kraftvärmeverk (GWh)",Kraftvärmeprod!$B$1:$AV$1,0),FALSE))</f>
        <v/>
      </c>
      <c r="H96" s="140" t="str">
        <f>IF(ISERROR(1/VLOOKUP($B96,Miljö!$B$1:$T$480,MATCH("Såld mängd produktionsspecifik fjärrvärme (GWh)",Miljö!$B$1:$T$1,0),FALSE)),"",VLOOKUP($B96,Miljö!$B$1:$T$480,MATCH("Såld mängd produktionsspecifik fjärrvärme (GWh)",Miljö!$B$1:$T$1,0),FALSE))</f>
        <v/>
      </c>
      <c r="J96" s="140" t="str">
        <f t="shared" si="1"/>
        <v>E.ON Värme Sverige AB</v>
      </c>
    </row>
    <row r="97" spans="1:10" x14ac:dyDescent="0.35">
      <c r="A97" t="s">
        <v>80</v>
      </c>
      <c r="B97" t="s">
        <v>110</v>
      </c>
      <c r="C97" s="264" t="s">
        <v>1350</v>
      </c>
      <c r="D97" s="140" t="str">
        <f>IF(ISERROR(1/VLOOKUP($B97,Kraftvärmeprod!$B$1:$D$480,MATCH("Total värmeproduktion i kraftvärmeverk i kombinerad drift (GWh)",Kraftvärmeprod!$B$1:$AV$1,0),FALSE)),"Ej kraftvärme","Alternativproduktionsmetoden")</f>
        <v>Alternativproduktionsmetoden</v>
      </c>
      <c r="E97" s="140">
        <f>VLOOKUP($B97,Totalt!$B$1:$BP$480,MATCH("total el",Totalt!$B$1:$BP$1,0),FALSE)</f>
        <v>79</v>
      </c>
      <c r="F97" s="141">
        <f>IF(ISERROR(1/VLOOKUP($B97,Kraftvärmeprod!$B$1:$BD$480,MATCH("Total värmeproduktion i kraftvärmeverk i kombinerad drift (GWh)",Kraftvärmeprod!$B$1:$AV$1,0),FALSE)),"",VLOOKUP($B97,'Slutlig allokering'!$B$1:$BA$480,MATCH(F$1,'Slutlig allokering'!$B$2:$AS$2,0),FALSE))</f>
        <v>0.47288668310727494</v>
      </c>
      <c r="G97" s="140">
        <f>IF(ISERROR(1/VLOOKUP($B97,Kraftvärmeprod!$B$1:$AV$480,MATCH("Producerad elenergi i kraftvärmeverk (GWh)",Kraftvärmeprod!$B$1:$AV$1,0),FALSE)),"",VLOOKUP($B97,Kraftvärmeprod!$B$1:$AV$480,MATCH("Producerad elenergi i kraftvärmeverk (GWh)",Kraftvärmeprod!$B$1:$AV$1,0),FALSE))</f>
        <v>379</v>
      </c>
      <c r="H97" s="140" t="str">
        <f>IF(ISERROR(1/VLOOKUP($B97,Miljö!$B$1:$T$480,MATCH("Såld mängd produktionsspecifik fjärrvärme (GWh)",Miljö!$B$1:$T$1,0),FALSE)),"",VLOOKUP($B97,Miljö!$B$1:$T$480,MATCH("Såld mängd produktionsspecifik fjärrvärme (GWh)",Miljö!$B$1:$T$1,0),FALSE))</f>
        <v/>
      </c>
      <c r="J97" s="140" t="str">
        <f t="shared" si="1"/>
        <v>E.ON Värme Sverige AB</v>
      </c>
    </row>
    <row r="98" spans="1:10" x14ac:dyDescent="0.35">
      <c r="A98" t="s">
        <v>80</v>
      </c>
      <c r="B98" t="s">
        <v>111</v>
      </c>
      <c r="C98" s="264" t="s">
        <v>1350</v>
      </c>
      <c r="D98" s="140" t="str">
        <f>IF(ISERROR(1/VLOOKUP($B98,Kraftvärmeprod!$B$1:$D$480,MATCH("Total värmeproduktion i kraftvärmeverk i kombinerad drift (GWh)",Kraftvärmeprod!$B$1:$AV$1,0),FALSE)),"Ej kraftvärme","Alternativproduktionsmetoden")</f>
        <v>Ej kraftvärme</v>
      </c>
      <c r="E98" s="140">
        <f>VLOOKUP($B98,Totalt!$B$1:$BP$480,MATCH("total el",Totalt!$B$1:$BP$1,0),FALSE)</f>
        <v>0</v>
      </c>
      <c r="F98" s="141" t="str">
        <f>IF(ISERROR(1/VLOOKUP($B98,Kraftvärmeprod!$B$1:$BD$480,MATCH("Total värmeproduktion i kraftvärmeverk i kombinerad drift (GWh)",Kraftvärmeprod!$B$1:$AV$1,0),FALSE)),"",VLOOKUP($B98,'Slutlig allokering'!$B$1:$BA$480,MATCH(F$1,'Slutlig allokering'!$B$2:$AS$2,0),FALSE))</f>
        <v/>
      </c>
      <c r="G98" s="140" t="str">
        <f>IF(ISERROR(1/VLOOKUP($B98,Kraftvärmeprod!$B$1:$AV$480,MATCH("Producerad elenergi i kraftvärmeverk (GWh)",Kraftvärmeprod!$B$1:$AV$1,0),FALSE)),"",VLOOKUP($B98,Kraftvärmeprod!$B$1:$AV$480,MATCH("Producerad elenergi i kraftvärmeverk (GWh)",Kraftvärmeprod!$B$1:$AV$1,0),FALSE))</f>
        <v/>
      </c>
      <c r="H98" s="140" t="str">
        <f>IF(ISERROR(1/VLOOKUP($B98,Miljö!$B$1:$T$480,MATCH("Såld mängd produktionsspecifik fjärrvärme (GWh)",Miljö!$B$1:$T$1,0),FALSE)),"",VLOOKUP($B98,Miljö!$B$1:$T$480,MATCH("Såld mängd produktionsspecifik fjärrvärme (GWh)",Miljö!$B$1:$T$1,0),FALSE))</f>
        <v/>
      </c>
      <c r="J98" s="140" t="str">
        <f t="shared" si="1"/>
        <v>E.ON Värme Sverige AB</v>
      </c>
    </row>
    <row r="99" spans="1:10" x14ac:dyDescent="0.35">
      <c r="A99" t="s">
        <v>80</v>
      </c>
      <c r="B99" t="s">
        <v>112</v>
      </c>
      <c r="C99" s="264" t="s">
        <v>1350</v>
      </c>
      <c r="D99" s="140" t="str">
        <f>IF(ISERROR(1/VLOOKUP($B99,Kraftvärmeprod!$B$1:$D$480,MATCH("Total värmeproduktion i kraftvärmeverk i kombinerad drift (GWh)",Kraftvärmeprod!$B$1:$AV$1,0),FALSE)),"Ej kraftvärme","Alternativproduktionsmetoden")</f>
        <v>Ej kraftvärme</v>
      </c>
      <c r="E99" s="140">
        <f>VLOOKUP($B99,Totalt!$B$1:$BP$480,MATCH("total el",Totalt!$B$1:$BP$1,0),FALSE)</f>
        <v>0.47399999999999998</v>
      </c>
      <c r="F99" s="141" t="str">
        <f>IF(ISERROR(1/VLOOKUP($B99,Kraftvärmeprod!$B$1:$BD$480,MATCH("Total värmeproduktion i kraftvärmeverk i kombinerad drift (GWh)",Kraftvärmeprod!$B$1:$AV$1,0),FALSE)),"",VLOOKUP($B99,'Slutlig allokering'!$B$1:$BA$480,MATCH(F$1,'Slutlig allokering'!$B$2:$AS$2,0),FALSE))</f>
        <v/>
      </c>
      <c r="G99" s="140" t="str">
        <f>IF(ISERROR(1/VLOOKUP($B99,Kraftvärmeprod!$B$1:$AV$480,MATCH("Producerad elenergi i kraftvärmeverk (GWh)",Kraftvärmeprod!$B$1:$AV$1,0),FALSE)),"",VLOOKUP($B99,Kraftvärmeprod!$B$1:$AV$480,MATCH("Producerad elenergi i kraftvärmeverk (GWh)",Kraftvärmeprod!$B$1:$AV$1,0),FALSE))</f>
        <v/>
      </c>
      <c r="H99" s="140" t="str">
        <f>IF(ISERROR(1/VLOOKUP($B99,Miljö!$B$1:$T$480,MATCH("Såld mängd produktionsspecifik fjärrvärme (GWh)",Miljö!$B$1:$T$1,0),FALSE)),"",VLOOKUP($B99,Miljö!$B$1:$T$480,MATCH("Såld mängd produktionsspecifik fjärrvärme (GWh)",Miljö!$B$1:$T$1,0),FALSE))</f>
        <v/>
      </c>
      <c r="J99" s="140" t="str">
        <f t="shared" si="1"/>
        <v>E.ON Värme Sverige AB</v>
      </c>
    </row>
    <row r="100" spans="1:10" x14ac:dyDescent="0.35">
      <c r="A100" t="s">
        <v>80</v>
      </c>
      <c r="B100" t="s">
        <v>113</v>
      </c>
      <c r="C100" s="264" t="s">
        <v>1350</v>
      </c>
      <c r="D100" s="140" t="str">
        <f>IF(ISERROR(1/VLOOKUP($B100,Kraftvärmeprod!$B$1:$D$480,MATCH("Total värmeproduktion i kraftvärmeverk i kombinerad drift (GWh)",Kraftvärmeprod!$B$1:$AV$1,0),FALSE)),"Ej kraftvärme","Alternativproduktionsmetoden")</f>
        <v>Ej kraftvärme</v>
      </c>
      <c r="E100" s="140">
        <f>VLOOKUP($B100,Totalt!$B$1:$BP$480,MATCH("total el",Totalt!$B$1:$BP$1,0),FALSE)</f>
        <v>0</v>
      </c>
      <c r="F100" s="141" t="str">
        <f>IF(ISERROR(1/VLOOKUP($B100,Kraftvärmeprod!$B$1:$BD$480,MATCH("Total värmeproduktion i kraftvärmeverk i kombinerad drift (GWh)",Kraftvärmeprod!$B$1:$AV$1,0),FALSE)),"",VLOOKUP($B100,'Slutlig allokering'!$B$1:$BA$480,MATCH(F$1,'Slutlig allokering'!$B$2:$AS$2,0),FALSE))</f>
        <v/>
      </c>
      <c r="G100" s="140" t="str">
        <f>IF(ISERROR(1/VLOOKUP($B100,Kraftvärmeprod!$B$1:$AV$480,MATCH("Producerad elenergi i kraftvärmeverk (GWh)",Kraftvärmeprod!$B$1:$AV$1,0),FALSE)),"",VLOOKUP($B100,Kraftvärmeprod!$B$1:$AV$480,MATCH("Producerad elenergi i kraftvärmeverk (GWh)",Kraftvärmeprod!$B$1:$AV$1,0),FALSE))</f>
        <v/>
      </c>
      <c r="H100" s="140" t="str">
        <f>IF(ISERROR(1/VLOOKUP($B100,Miljö!$B$1:$T$480,MATCH("Såld mängd produktionsspecifik fjärrvärme (GWh)",Miljö!$B$1:$T$1,0),FALSE)),"",VLOOKUP($B100,Miljö!$B$1:$T$480,MATCH("Såld mängd produktionsspecifik fjärrvärme (GWh)",Miljö!$B$1:$T$1,0),FALSE))</f>
        <v/>
      </c>
      <c r="J100" s="140" t="str">
        <f t="shared" si="1"/>
        <v>E.ON Värme Sverige AB</v>
      </c>
    </row>
    <row r="101" spans="1:10" x14ac:dyDescent="0.35">
      <c r="A101" t="s">
        <v>80</v>
      </c>
      <c r="B101" t="s">
        <v>114</v>
      </c>
      <c r="C101" s="264" t="s">
        <v>1350</v>
      </c>
      <c r="D101" s="140" t="str">
        <f>IF(ISERROR(1/VLOOKUP($B101,Kraftvärmeprod!$B$1:$D$480,MATCH("Total värmeproduktion i kraftvärmeverk i kombinerad drift (GWh)",Kraftvärmeprod!$B$1:$AV$1,0),FALSE)),"Ej kraftvärme","Alternativproduktionsmetoden")</f>
        <v>Ej kraftvärme</v>
      </c>
      <c r="E101" s="140">
        <f>VLOOKUP($B101,Totalt!$B$1:$BP$480,MATCH("total el",Totalt!$B$1:$BP$1,0),FALSE)</f>
        <v>0.18</v>
      </c>
      <c r="F101" s="141" t="str">
        <f>IF(ISERROR(1/VLOOKUP($B101,Kraftvärmeprod!$B$1:$BD$480,MATCH("Total värmeproduktion i kraftvärmeverk i kombinerad drift (GWh)",Kraftvärmeprod!$B$1:$AV$1,0),FALSE)),"",VLOOKUP($B101,'Slutlig allokering'!$B$1:$BA$480,MATCH(F$1,'Slutlig allokering'!$B$2:$AS$2,0),FALSE))</f>
        <v/>
      </c>
      <c r="G101" s="140" t="str">
        <f>IF(ISERROR(1/VLOOKUP($B101,Kraftvärmeprod!$B$1:$AV$480,MATCH("Producerad elenergi i kraftvärmeverk (GWh)",Kraftvärmeprod!$B$1:$AV$1,0),FALSE)),"",VLOOKUP($B101,Kraftvärmeprod!$B$1:$AV$480,MATCH("Producerad elenergi i kraftvärmeverk (GWh)",Kraftvärmeprod!$B$1:$AV$1,0),FALSE))</f>
        <v/>
      </c>
      <c r="H101" s="140" t="str">
        <f>IF(ISERROR(1/VLOOKUP($B101,Miljö!$B$1:$T$480,MATCH("Såld mängd produktionsspecifik fjärrvärme (GWh)",Miljö!$B$1:$T$1,0),FALSE)),"",VLOOKUP($B101,Miljö!$B$1:$T$480,MATCH("Såld mängd produktionsspecifik fjärrvärme (GWh)",Miljö!$B$1:$T$1,0),FALSE))</f>
        <v/>
      </c>
      <c r="J101" s="140" t="str">
        <f t="shared" si="1"/>
        <v>E.ON Värme Sverige AB</v>
      </c>
    </row>
    <row r="102" spans="1:10" x14ac:dyDescent="0.35">
      <c r="A102" t="s">
        <v>80</v>
      </c>
      <c r="B102" t="s">
        <v>115</v>
      </c>
      <c r="C102" s="264" t="s">
        <v>1350</v>
      </c>
      <c r="D102" s="140" t="str">
        <f>IF(ISERROR(1/VLOOKUP($B102,Kraftvärmeprod!$B$1:$D$480,MATCH("Total värmeproduktion i kraftvärmeverk i kombinerad drift (GWh)",Kraftvärmeprod!$B$1:$AV$1,0),FALSE)),"Ej kraftvärme","Alternativproduktionsmetoden")</f>
        <v>Ej kraftvärme</v>
      </c>
      <c r="E102" s="140">
        <f>VLOOKUP($B102,Totalt!$B$1:$BP$480,MATCH("total el",Totalt!$B$1:$BP$1,0),FALSE)</f>
        <v>0</v>
      </c>
      <c r="F102" s="141" t="str">
        <f>IF(ISERROR(1/VLOOKUP($B102,Kraftvärmeprod!$B$1:$BD$480,MATCH("Total värmeproduktion i kraftvärmeverk i kombinerad drift (GWh)",Kraftvärmeprod!$B$1:$AV$1,0),FALSE)),"",VLOOKUP($B102,'Slutlig allokering'!$B$1:$BA$480,MATCH(F$1,'Slutlig allokering'!$B$2:$AS$2,0),FALSE))</f>
        <v/>
      </c>
      <c r="G102" s="140" t="str">
        <f>IF(ISERROR(1/VLOOKUP($B102,Kraftvärmeprod!$B$1:$AV$480,MATCH("Producerad elenergi i kraftvärmeverk (GWh)",Kraftvärmeprod!$B$1:$AV$1,0),FALSE)),"",VLOOKUP($B102,Kraftvärmeprod!$B$1:$AV$480,MATCH("Producerad elenergi i kraftvärmeverk (GWh)",Kraftvärmeprod!$B$1:$AV$1,0),FALSE))</f>
        <v/>
      </c>
      <c r="H102" s="140" t="str">
        <f>IF(ISERROR(1/VLOOKUP($B102,Miljö!$B$1:$T$480,MATCH("Såld mängd produktionsspecifik fjärrvärme (GWh)",Miljö!$B$1:$T$1,0),FALSE)),"",VLOOKUP($B102,Miljö!$B$1:$T$480,MATCH("Såld mängd produktionsspecifik fjärrvärme (GWh)",Miljö!$B$1:$T$1,0),FALSE))</f>
        <v/>
      </c>
      <c r="J102" s="140" t="str">
        <f t="shared" si="1"/>
        <v>E.ON Värme Sverige AB</v>
      </c>
    </row>
    <row r="103" spans="1:10" x14ac:dyDescent="0.35">
      <c r="A103" t="s">
        <v>80</v>
      </c>
      <c r="B103" t="s">
        <v>116</v>
      </c>
      <c r="C103" s="264" t="s">
        <v>1350</v>
      </c>
      <c r="D103" s="140" t="str">
        <f>IF(ISERROR(1/VLOOKUP($B103,Kraftvärmeprod!$B$1:$D$480,MATCH("Total värmeproduktion i kraftvärmeverk i kombinerad drift (GWh)",Kraftvärmeprod!$B$1:$AV$1,0),FALSE)),"Ej kraftvärme","Alternativproduktionsmetoden")</f>
        <v>Ej kraftvärme</v>
      </c>
      <c r="E103" s="140">
        <f>VLOOKUP($B103,Totalt!$B$1:$BP$480,MATCH("total el",Totalt!$B$1:$BP$1,0),FALSE)</f>
        <v>0</v>
      </c>
      <c r="F103" s="141" t="str">
        <f>IF(ISERROR(1/VLOOKUP($B103,Kraftvärmeprod!$B$1:$BD$480,MATCH("Total värmeproduktion i kraftvärmeverk i kombinerad drift (GWh)",Kraftvärmeprod!$B$1:$AV$1,0),FALSE)),"",VLOOKUP($B103,'Slutlig allokering'!$B$1:$BA$480,MATCH(F$1,'Slutlig allokering'!$B$2:$AS$2,0),FALSE))</f>
        <v/>
      </c>
      <c r="G103" s="140" t="str">
        <f>IF(ISERROR(1/VLOOKUP($B103,Kraftvärmeprod!$B$1:$AV$480,MATCH("Producerad elenergi i kraftvärmeverk (GWh)",Kraftvärmeprod!$B$1:$AV$1,0),FALSE)),"",VLOOKUP($B103,Kraftvärmeprod!$B$1:$AV$480,MATCH("Producerad elenergi i kraftvärmeverk (GWh)",Kraftvärmeprod!$B$1:$AV$1,0),FALSE))</f>
        <v/>
      </c>
      <c r="H103" s="140" t="str">
        <f>IF(ISERROR(1/VLOOKUP($B103,Miljö!$B$1:$T$480,MATCH("Såld mängd produktionsspecifik fjärrvärme (GWh)",Miljö!$B$1:$T$1,0),FALSE)),"",VLOOKUP($B103,Miljö!$B$1:$T$480,MATCH("Såld mängd produktionsspecifik fjärrvärme (GWh)",Miljö!$B$1:$T$1,0),FALSE))</f>
        <v/>
      </c>
      <c r="J103" s="140" t="str">
        <f t="shared" si="1"/>
        <v>E.ON Värme Sverige AB</v>
      </c>
    </row>
    <row r="104" spans="1:10" x14ac:dyDescent="0.35">
      <c r="A104" t="s">
        <v>80</v>
      </c>
      <c r="B104" t="s">
        <v>117</v>
      </c>
      <c r="C104" s="264" t="s">
        <v>1350</v>
      </c>
      <c r="D104" s="140" t="str">
        <f>IF(ISERROR(1/VLOOKUP($B104,Kraftvärmeprod!$B$1:$D$480,MATCH("Total värmeproduktion i kraftvärmeverk i kombinerad drift (GWh)",Kraftvärmeprod!$B$1:$AV$1,0),FALSE)),"Ej kraftvärme","Alternativproduktionsmetoden")</f>
        <v>Ej kraftvärme</v>
      </c>
      <c r="E104" s="140">
        <f>VLOOKUP($B104,Totalt!$B$1:$BP$480,MATCH("total el",Totalt!$B$1:$BP$1,0),FALSE)</f>
        <v>0</v>
      </c>
      <c r="F104" s="141" t="str">
        <f>IF(ISERROR(1/VLOOKUP($B104,Kraftvärmeprod!$B$1:$BD$480,MATCH("Total värmeproduktion i kraftvärmeverk i kombinerad drift (GWh)",Kraftvärmeprod!$B$1:$AV$1,0),FALSE)),"",VLOOKUP($B104,'Slutlig allokering'!$B$1:$BA$480,MATCH(F$1,'Slutlig allokering'!$B$2:$AS$2,0),FALSE))</f>
        <v/>
      </c>
      <c r="G104" s="140" t="str">
        <f>IF(ISERROR(1/VLOOKUP($B104,Kraftvärmeprod!$B$1:$AV$480,MATCH("Producerad elenergi i kraftvärmeverk (GWh)",Kraftvärmeprod!$B$1:$AV$1,0),FALSE)),"",VLOOKUP($B104,Kraftvärmeprod!$B$1:$AV$480,MATCH("Producerad elenergi i kraftvärmeverk (GWh)",Kraftvärmeprod!$B$1:$AV$1,0),FALSE))</f>
        <v/>
      </c>
      <c r="H104" s="140" t="str">
        <f>IF(ISERROR(1/VLOOKUP($B104,Miljö!$B$1:$T$480,MATCH("Såld mängd produktionsspecifik fjärrvärme (GWh)",Miljö!$B$1:$T$1,0),FALSE)),"",VLOOKUP($B104,Miljö!$B$1:$T$480,MATCH("Såld mängd produktionsspecifik fjärrvärme (GWh)",Miljö!$B$1:$T$1,0),FALSE))</f>
        <v/>
      </c>
      <c r="J104" s="140" t="str">
        <f t="shared" si="1"/>
        <v>E.ON Värme Sverige AB</v>
      </c>
    </row>
    <row r="105" spans="1:10" x14ac:dyDescent="0.35">
      <c r="A105" t="s">
        <v>80</v>
      </c>
      <c r="B105" t="s">
        <v>118</v>
      </c>
      <c r="C105" s="264" t="s">
        <v>1350</v>
      </c>
      <c r="D105" s="140" t="str">
        <f>IF(ISERROR(1/VLOOKUP($B105,Kraftvärmeprod!$B$1:$D$480,MATCH("Total värmeproduktion i kraftvärmeverk i kombinerad drift (GWh)",Kraftvärmeprod!$B$1:$AV$1,0),FALSE)),"Ej kraftvärme","Alternativproduktionsmetoden")</f>
        <v>Ej kraftvärme</v>
      </c>
      <c r="E105" s="140">
        <f>VLOOKUP($B105,Totalt!$B$1:$BP$480,MATCH("total el",Totalt!$B$1:$BP$1,0),FALSE)</f>
        <v>0.90500000000000003</v>
      </c>
      <c r="F105" s="141" t="str">
        <f>IF(ISERROR(1/VLOOKUP($B105,Kraftvärmeprod!$B$1:$BD$480,MATCH("Total värmeproduktion i kraftvärmeverk i kombinerad drift (GWh)",Kraftvärmeprod!$B$1:$AV$1,0),FALSE)),"",VLOOKUP($B105,'Slutlig allokering'!$B$1:$BA$480,MATCH(F$1,'Slutlig allokering'!$B$2:$AS$2,0),FALSE))</f>
        <v/>
      </c>
      <c r="G105" s="140" t="str">
        <f>IF(ISERROR(1/VLOOKUP($B105,Kraftvärmeprod!$B$1:$AV$480,MATCH("Producerad elenergi i kraftvärmeverk (GWh)",Kraftvärmeprod!$B$1:$AV$1,0),FALSE)),"",VLOOKUP($B105,Kraftvärmeprod!$B$1:$AV$480,MATCH("Producerad elenergi i kraftvärmeverk (GWh)",Kraftvärmeprod!$B$1:$AV$1,0),FALSE))</f>
        <v/>
      </c>
      <c r="H105" s="140" t="str">
        <f>IF(ISERROR(1/VLOOKUP($B105,Miljö!$B$1:$T$480,MATCH("Såld mängd produktionsspecifik fjärrvärme (GWh)",Miljö!$B$1:$T$1,0),FALSE)),"",VLOOKUP($B105,Miljö!$B$1:$T$480,MATCH("Såld mängd produktionsspecifik fjärrvärme (GWh)",Miljö!$B$1:$T$1,0),FALSE))</f>
        <v/>
      </c>
      <c r="J105" s="140" t="str">
        <f t="shared" si="1"/>
        <v>E.ON Värme Sverige AB</v>
      </c>
    </row>
    <row r="106" spans="1:10" x14ac:dyDescent="0.35">
      <c r="A106" t="s">
        <v>80</v>
      </c>
      <c r="B106" t="s">
        <v>119</v>
      </c>
      <c r="C106" s="264" t="s">
        <v>1350</v>
      </c>
      <c r="D106" s="140" t="str">
        <f>IF(ISERROR(1/VLOOKUP($B106,Kraftvärmeprod!$B$1:$D$480,MATCH("Total värmeproduktion i kraftvärmeverk i kombinerad drift (GWh)",Kraftvärmeprod!$B$1:$AV$1,0),FALSE)),"Ej kraftvärme","Alternativproduktionsmetoden")</f>
        <v>Ej kraftvärme</v>
      </c>
      <c r="E106" s="140">
        <f>VLOOKUP($B106,Totalt!$B$1:$BP$480,MATCH("total el",Totalt!$B$1:$BP$1,0),FALSE)</f>
        <v>0.14000000000000001</v>
      </c>
      <c r="F106" s="141" t="str">
        <f>IF(ISERROR(1/VLOOKUP($B106,Kraftvärmeprod!$B$1:$BD$480,MATCH("Total värmeproduktion i kraftvärmeverk i kombinerad drift (GWh)",Kraftvärmeprod!$B$1:$AV$1,0),FALSE)),"",VLOOKUP($B106,'Slutlig allokering'!$B$1:$BA$480,MATCH(F$1,'Slutlig allokering'!$B$2:$AS$2,0),FALSE))</f>
        <v/>
      </c>
      <c r="G106" s="140" t="str">
        <f>IF(ISERROR(1/VLOOKUP($B106,Kraftvärmeprod!$B$1:$AV$480,MATCH("Producerad elenergi i kraftvärmeverk (GWh)",Kraftvärmeprod!$B$1:$AV$1,0),FALSE)),"",VLOOKUP($B106,Kraftvärmeprod!$B$1:$AV$480,MATCH("Producerad elenergi i kraftvärmeverk (GWh)",Kraftvärmeprod!$B$1:$AV$1,0),FALSE))</f>
        <v/>
      </c>
      <c r="H106" s="140" t="str">
        <f>IF(ISERROR(1/VLOOKUP($B106,Miljö!$B$1:$T$480,MATCH("Såld mängd produktionsspecifik fjärrvärme (GWh)",Miljö!$B$1:$T$1,0),FALSE)),"",VLOOKUP($B106,Miljö!$B$1:$T$480,MATCH("Såld mängd produktionsspecifik fjärrvärme (GWh)",Miljö!$B$1:$T$1,0),FALSE))</f>
        <v/>
      </c>
      <c r="J106" s="140" t="str">
        <f t="shared" si="1"/>
        <v>E.ON Värme Sverige AB</v>
      </c>
    </row>
    <row r="107" spans="1:10" x14ac:dyDescent="0.35">
      <c r="A107" t="s">
        <v>80</v>
      </c>
      <c r="B107" t="s">
        <v>120</v>
      </c>
      <c r="C107" s="264" t="s">
        <v>1350</v>
      </c>
      <c r="D107" s="140" t="str">
        <f>IF(ISERROR(1/VLOOKUP($B107,Kraftvärmeprod!$B$1:$D$480,MATCH("Total värmeproduktion i kraftvärmeverk i kombinerad drift (GWh)",Kraftvärmeprod!$B$1:$AV$1,0),FALSE)),"Ej kraftvärme","Alternativproduktionsmetoden")</f>
        <v>Ej kraftvärme</v>
      </c>
      <c r="E107" s="140">
        <f>VLOOKUP($B107,Totalt!$B$1:$BP$480,MATCH("total el",Totalt!$B$1:$BP$1,0),FALSE)</f>
        <v>0.41</v>
      </c>
      <c r="F107" s="141" t="str">
        <f>IF(ISERROR(1/VLOOKUP($B107,Kraftvärmeprod!$B$1:$BD$480,MATCH("Total värmeproduktion i kraftvärmeverk i kombinerad drift (GWh)",Kraftvärmeprod!$B$1:$AV$1,0),FALSE)),"",VLOOKUP($B107,'Slutlig allokering'!$B$1:$BA$480,MATCH(F$1,'Slutlig allokering'!$B$2:$AS$2,0),FALSE))</f>
        <v/>
      </c>
      <c r="G107" s="140" t="str">
        <f>IF(ISERROR(1/VLOOKUP($B107,Kraftvärmeprod!$B$1:$AV$480,MATCH("Producerad elenergi i kraftvärmeverk (GWh)",Kraftvärmeprod!$B$1:$AV$1,0),FALSE)),"",VLOOKUP($B107,Kraftvärmeprod!$B$1:$AV$480,MATCH("Producerad elenergi i kraftvärmeverk (GWh)",Kraftvärmeprod!$B$1:$AV$1,0),FALSE))</f>
        <v/>
      </c>
      <c r="H107" s="140" t="str">
        <f>IF(ISERROR(1/VLOOKUP($B107,Miljö!$B$1:$T$480,MATCH("Såld mängd produktionsspecifik fjärrvärme (GWh)",Miljö!$B$1:$T$1,0),FALSE)),"",VLOOKUP($B107,Miljö!$B$1:$T$480,MATCH("Såld mängd produktionsspecifik fjärrvärme (GWh)",Miljö!$B$1:$T$1,0),FALSE))</f>
        <v/>
      </c>
      <c r="J107" s="140" t="str">
        <f t="shared" si="1"/>
        <v>E.ON Värme Sverige AB</v>
      </c>
    </row>
    <row r="108" spans="1:10" x14ac:dyDescent="0.35">
      <c r="A108" t="s">
        <v>80</v>
      </c>
      <c r="B108" t="s">
        <v>121</v>
      </c>
      <c r="C108" s="264" t="s">
        <v>1350</v>
      </c>
      <c r="D108" s="140" t="str">
        <f>IF(ISERROR(1/VLOOKUP($B108,Kraftvärmeprod!$B$1:$D$480,MATCH("Total värmeproduktion i kraftvärmeverk i kombinerad drift (GWh)",Kraftvärmeprod!$B$1:$AV$1,0),FALSE)),"Ej kraftvärme","Alternativproduktionsmetoden")</f>
        <v>Ej kraftvärme</v>
      </c>
      <c r="E108" s="140">
        <f>VLOOKUP($B108,Totalt!$B$1:$BP$480,MATCH("total el",Totalt!$B$1:$BP$1,0),FALSE)</f>
        <v>0</v>
      </c>
      <c r="F108" s="141" t="str">
        <f>IF(ISERROR(1/VLOOKUP($B108,Kraftvärmeprod!$B$1:$BD$480,MATCH("Total värmeproduktion i kraftvärmeverk i kombinerad drift (GWh)",Kraftvärmeprod!$B$1:$AV$1,0),FALSE)),"",VLOOKUP($B108,'Slutlig allokering'!$B$1:$BA$480,MATCH(F$1,'Slutlig allokering'!$B$2:$AS$2,0),FALSE))</f>
        <v/>
      </c>
      <c r="G108" s="140" t="str">
        <f>IF(ISERROR(1/VLOOKUP($B108,Kraftvärmeprod!$B$1:$AV$480,MATCH("Producerad elenergi i kraftvärmeverk (GWh)",Kraftvärmeprod!$B$1:$AV$1,0),FALSE)),"",VLOOKUP($B108,Kraftvärmeprod!$B$1:$AV$480,MATCH("Producerad elenergi i kraftvärmeverk (GWh)",Kraftvärmeprod!$B$1:$AV$1,0),FALSE))</f>
        <v/>
      </c>
      <c r="H108" s="140" t="str">
        <f>IF(ISERROR(1/VLOOKUP($B108,Miljö!$B$1:$T$480,MATCH("Såld mängd produktionsspecifik fjärrvärme (GWh)",Miljö!$B$1:$T$1,0),FALSE)),"",VLOOKUP($B108,Miljö!$B$1:$T$480,MATCH("Såld mängd produktionsspecifik fjärrvärme (GWh)",Miljö!$B$1:$T$1,0),FALSE))</f>
        <v/>
      </c>
      <c r="J108" s="140" t="str">
        <f t="shared" si="1"/>
        <v>E.ON Värme Sverige AB</v>
      </c>
    </row>
    <row r="109" spans="1:10" x14ac:dyDescent="0.35">
      <c r="A109" t="s">
        <v>80</v>
      </c>
      <c r="B109" t="s">
        <v>122</v>
      </c>
      <c r="C109" s="264" t="s">
        <v>1350</v>
      </c>
      <c r="D109" s="140" t="str">
        <f>IF(ISERROR(1/VLOOKUP($B109,Kraftvärmeprod!$B$1:$D$480,MATCH("Total värmeproduktion i kraftvärmeverk i kombinerad drift (GWh)",Kraftvärmeprod!$B$1:$AV$1,0),FALSE)),"Ej kraftvärme","Alternativproduktionsmetoden")</f>
        <v>Ej kraftvärme</v>
      </c>
      <c r="E109" s="140">
        <f>VLOOKUP($B109,Totalt!$B$1:$BP$480,MATCH("total el",Totalt!$B$1:$BP$1,0),FALSE)</f>
        <v>0</v>
      </c>
      <c r="F109" s="141" t="str">
        <f>IF(ISERROR(1/VLOOKUP($B109,Kraftvärmeprod!$B$1:$BD$480,MATCH("Total värmeproduktion i kraftvärmeverk i kombinerad drift (GWh)",Kraftvärmeprod!$B$1:$AV$1,0),FALSE)),"",VLOOKUP($B109,'Slutlig allokering'!$B$1:$BA$480,MATCH(F$1,'Slutlig allokering'!$B$2:$AS$2,0),FALSE))</f>
        <v/>
      </c>
      <c r="G109" s="140" t="str">
        <f>IF(ISERROR(1/VLOOKUP($B109,Kraftvärmeprod!$B$1:$AV$480,MATCH("Producerad elenergi i kraftvärmeverk (GWh)",Kraftvärmeprod!$B$1:$AV$1,0),FALSE)),"",VLOOKUP($B109,Kraftvärmeprod!$B$1:$AV$480,MATCH("Producerad elenergi i kraftvärmeverk (GWh)",Kraftvärmeprod!$B$1:$AV$1,0),FALSE))</f>
        <v/>
      </c>
      <c r="H109" s="140" t="str">
        <f>IF(ISERROR(1/VLOOKUP($B109,Miljö!$B$1:$T$480,MATCH("Såld mängd produktionsspecifik fjärrvärme (GWh)",Miljö!$B$1:$T$1,0),FALSE)),"",VLOOKUP($B109,Miljö!$B$1:$T$480,MATCH("Såld mängd produktionsspecifik fjärrvärme (GWh)",Miljö!$B$1:$T$1,0),FALSE))</f>
        <v/>
      </c>
      <c r="J109" s="140" t="str">
        <f t="shared" si="1"/>
        <v>E.ON Värme Sverige AB</v>
      </c>
    </row>
    <row r="110" spans="1:10" x14ac:dyDescent="0.35">
      <c r="A110" t="s">
        <v>80</v>
      </c>
      <c r="B110" t="s">
        <v>123</v>
      </c>
      <c r="C110" s="264" t="s">
        <v>1350</v>
      </c>
      <c r="D110" s="140" t="str">
        <f>IF(ISERROR(1/VLOOKUP($B110,Kraftvärmeprod!$B$1:$D$480,MATCH("Total värmeproduktion i kraftvärmeverk i kombinerad drift (GWh)",Kraftvärmeprod!$B$1:$AV$1,0),FALSE)),"Ej kraftvärme","Alternativproduktionsmetoden")</f>
        <v>Ej kraftvärme</v>
      </c>
      <c r="E110" s="140">
        <f>VLOOKUP($B110,Totalt!$B$1:$BP$480,MATCH("total el",Totalt!$B$1:$BP$1,0),FALSE)</f>
        <v>0</v>
      </c>
      <c r="F110" s="141" t="str">
        <f>IF(ISERROR(1/VLOOKUP($B110,Kraftvärmeprod!$B$1:$BD$480,MATCH("Total värmeproduktion i kraftvärmeverk i kombinerad drift (GWh)",Kraftvärmeprod!$B$1:$AV$1,0),FALSE)),"",VLOOKUP($B110,'Slutlig allokering'!$B$1:$BA$480,MATCH(F$1,'Slutlig allokering'!$B$2:$AS$2,0),FALSE))</f>
        <v/>
      </c>
      <c r="G110" s="140" t="str">
        <f>IF(ISERROR(1/VLOOKUP($B110,Kraftvärmeprod!$B$1:$AV$480,MATCH("Producerad elenergi i kraftvärmeverk (GWh)",Kraftvärmeprod!$B$1:$AV$1,0),FALSE)),"",VLOOKUP($B110,Kraftvärmeprod!$B$1:$AV$480,MATCH("Producerad elenergi i kraftvärmeverk (GWh)",Kraftvärmeprod!$B$1:$AV$1,0),FALSE))</f>
        <v/>
      </c>
      <c r="H110" s="140" t="str">
        <f>IF(ISERROR(1/VLOOKUP($B110,Miljö!$B$1:$T$480,MATCH("Såld mängd produktionsspecifik fjärrvärme (GWh)",Miljö!$B$1:$T$1,0),FALSE)),"",VLOOKUP($B110,Miljö!$B$1:$T$480,MATCH("Såld mängd produktionsspecifik fjärrvärme (GWh)",Miljö!$B$1:$T$1,0),FALSE))</f>
        <v/>
      </c>
      <c r="J110" s="140" t="str">
        <f t="shared" si="1"/>
        <v>E.ON Värme Sverige AB</v>
      </c>
    </row>
    <row r="111" spans="1:10" x14ac:dyDescent="0.35">
      <c r="A111" t="s">
        <v>80</v>
      </c>
      <c r="B111" t="s">
        <v>124</v>
      </c>
      <c r="C111" s="264" t="s">
        <v>1350</v>
      </c>
      <c r="D111" s="140" t="str">
        <f>IF(ISERROR(1/VLOOKUP($B111,Kraftvärmeprod!$B$1:$D$480,MATCH("Total värmeproduktion i kraftvärmeverk i kombinerad drift (GWh)",Kraftvärmeprod!$B$1:$AV$1,0),FALSE)),"Ej kraftvärme","Alternativproduktionsmetoden")</f>
        <v>Ej kraftvärme</v>
      </c>
      <c r="E111" s="140">
        <f>VLOOKUP($B111,Totalt!$B$1:$BP$480,MATCH("total el",Totalt!$B$1:$BP$1,0),FALSE)</f>
        <v>0.6</v>
      </c>
      <c r="F111" s="141" t="str">
        <f>IF(ISERROR(1/VLOOKUP($B111,Kraftvärmeprod!$B$1:$BD$480,MATCH("Total värmeproduktion i kraftvärmeverk i kombinerad drift (GWh)",Kraftvärmeprod!$B$1:$AV$1,0),FALSE)),"",VLOOKUP($B111,'Slutlig allokering'!$B$1:$BA$480,MATCH(F$1,'Slutlig allokering'!$B$2:$AS$2,0),FALSE))</f>
        <v/>
      </c>
      <c r="G111" s="140" t="str">
        <f>IF(ISERROR(1/VLOOKUP($B111,Kraftvärmeprod!$B$1:$AV$480,MATCH("Producerad elenergi i kraftvärmeverk (GWh)",Kraftvärmeprod!$B$1:$AV$1,0),FALSE)),"",VLOOKUP($B111,Kraftvärmeprod!$B$1:$AV$480,MATCH("Producerad elenergi i kraftvärmeverk (GWh)",Kraftvärmeprod!$B$1:$AV$1,0),FALSE))</f>
        <v/>
      </c>
      <c r="H111" s="140" t="str">
        <f>IF(ISERROR(1/VLOOKUP($B111,Miljö!$B$1:$T$480,MATCH("Såld mängd produktionsspecifik fjärrvärme (GWh)",Miljö!$B$1:$T$1,0),FALSE)),"",VLOOKUP($B111,Miljö!$B$1:$T$480,MATCH("Såld mängd produktionsspecifik fjärrvärme (GWh)",Miljö!$B$1:$T$1,0),FALSE))</f>
        <v/>
      </c>
      <c r="J111" s="140" t="str">
        <f t="shared" si="1"/>
        <v>E.ON Värme Sverige AB</v>
      </c>
    </row>
    <row r="112" spans="1:10" x14ac:dyDescent="0.35">
      <c r="A112" t="s">
        <v>80</v>
      </c>
      <c r="B112" t="s">
        <v>125</v>
      </c>
      <c r="C112" s="264" t="s">
        <v>1350</v>
      </c>
      <c r="D112" s="140" t="str">
        <f>IF(ISERROR(1/VLOOKUP($B112,Kraftvärmeprod!$B$1:$D$480,MATCH("Total värmeproduktion i kraftvärmeverk i kombinerad drift (GWh)",Kraftvärmeprod!$B$1:$AV$1,0),FALSE)),"Ej kraftvärme","Alternativproduktionsmetoden")</f>
        <v>Ej kraftvärme</v>
      </c>
      <c r="E112" s="140">
        <f>VLOOKUP($B112,Totalt!$B$1:$BP$480,MATCH("total el",Totalt!$B$1:$BP$1,0),FALSE)</f>
        <v>1.7969999999999999</v>
      </c>
      <c r="F112" s="141" t="str">
        <f>IF(ISERROR(1/VLOOKUP($B112,Kraftvärmeprod!$B$1:$BD$480,MATCH("Total värmeproduktion i kraftvärmeverk i kombinerad drift (GWh)",Kraftvärmeprod!$B$1:$AV$1,0),FALSE)),"",VLOOKUP($B112,'Slutlig allokering'!$B$1:$BA$480,MATCH(F$1,'Slutlig allokering'!$B$2:$AS$2,0),FALSE))</f>
        <v/>
      </c>
      <c r="G112" s="140" t="str">
        <f>IF(ISERROR(1/VLOOKUP($B112,Kraftvärmeprod!$B$1:$AV$480,MATCH("Producerad elenergi i kraftvärmeverk (GWh)",Kraftvärmeprod!$B$1:$AV$1,0),FALSE)),"",VLOOKUP($B112,Kraftvärmeprod!$B$1:$AV$480,MATCH("Producerad elenergi i kraftvärmeverk (GWh)",Kraftvärmeprod!$B$1:$AV$1,0),FALSE))</f>
        <v/>
      </c>
      <c r="H112" s="140" t="str">
        <f>IF(ISERROR(1/VLOOKUP($B112,Miljö!$B$1:$T$480,MATCH("Såld mängd produktionsspecifik fjärrvärme (GWh)",Miljö!$B$1:$T$1,0),FALSE)),"",VLOOKUP($B112,Miljö!$B$1:$T$480,MATCH("Såld mängd produktionsspecifik fjärrvärme (GWh)",Miljö!$B$1:$T$1,0),FALSE))</f>
        <v/>
      </c>
      <c r="J112" s="140" t="str">
        <f t="shared" si="1"/>
        <v>E.ON Värme Sverige AB</v>
      </c>
    </row>
    <row r="113" spans="1:10" x14ac:dyDescent="0.35">
      <c r="A113" t="s">
        <v>80</v>
      </c>
      <c r="B113" t="s">
        <v>126</v>
      </c>
      <c r="C113" s="264" t="s">
        <v>1350</v>
      </c>
      <c r="D113" s="140" t="str">
        <f>IF(ISERROR(1/VLOOKUP($B113,Kraftvärmeprod!$B$1:$D$480,MATCH("Total värmeproduktion i kraftvärmeverk i kombinerad drift (GWh)",Kraftvärmeprod!$B$1:$AV$1,0),FALSE)),"Ej kraftvärme","Alternativproduktionsmetoden")</f>
        <v>Ej kraftvärme</v>
      </c>
      <c r="E113" s="140">
        <f>VLOOKUP($B113,Totalt!$B$1:$BP$480,MATCH("total el",Totalt!$B$1:$BP$1,0),FALSE)</f>
        <v>0</v>
      </c>
      <c r="F113" s="141" t="str">
        <f>IF(ISERROR(1/VLOOKUP($B113,Kraftvärmeprod!$B$1:$BD$480,MATCH("Total värmeproduktion i kraftvärmeverk i kombinerad drift (GWh)",Kraftvärmeprod!$B$1:$AV$1,0),FALSE)),"",VLOOKUP($B113,'Slutlig allokering'!$B$1:$BA$480,MATCH(F$1,'Slutlig allokering'!$B$2:$AS$2,0),FALSE))</f>
        <v/>
      </c>
      <c r="G113" s="140" t="str">
        <f>IF(ISERROR(1/VLOOKUP($B113,Kraftvärmeprod!$B$1:$AV$480,MATCH("Producerad elenergi i kraftvärmeverk (GWh)",Kraftvärmeprod!$B$1:$AV$1,0),FALSE)),"",VLOOKUP($B113,Kraftvärmeprod!$B$1:$AV$480,MATCH("Producerad elenergi i kraftvärmeverk (GWh)",Kraftvärmeprod!$B$1:$AV$1,0),FALSE))</f>
        <v/>
      </c>
      <c r="H113" s="140" t="str">
        <f>IF(ISERROR(1/VLOOKUP($B113,Miljö!$B$1:$T$480,MATCH("Såld mängd produktionsspecifik fjärrvärme (GWh)",Miljö!$B$1:$T$1,0),FALSE)),"",VLOOKUP($B113,Miljö!$B$1:$T$480,MATCH("Såld mängd produktionsspecifik fjärrvärme (GWh)",Miljö!$B$1:$T$1,0),FALSE))</f>
        <v/>
      </c>
      <c r="J113" s="140" t="str">
        <f t="shared" si="1"/>
        <v>E.ON Värme Sverige AB</v>
      </c>
    </row>
    <row r="114" spans="1:10" x14ac:dyDescent="0.35">
      <c r="A114" t="s">
        <v>80</v>
      </c>
      <c r="B114" t="s">
        <v>127</v>
      </c>
      <c r="C114" s="264" t="s">
        <v>1350</v>
      </c>
      <c r="D114" s="140" t="str">
        <f>IF(ISERROR(1/VLOOKUP($B114,Kraftvärmeprod!$B$1:$D$480,MATCH("Total värmeproduktion i kraftvärmeverk i kombinerad drift (GWh)",Kraftvärmeprod!$B$1:$AV$1,0),FALSE)),"Ej kraftvärme","Alternativproduktionsmetoden")</f>
        <v>Ej kraftvärme</v>
      </c>
      <c r="E114" s="140">
        <f>VLOOKUP($B114,Totalt!$B$1:$BP$480,MATCH("total el",Totalt!$B$1:$BP$1,0),FALSE)</f>
        <v>0</v>
      </c>
      <c r="F114" s="141" t="str">
        <f>IF(ISERROR(1/VLOOKUP($B114,Kraftvärmeprod!$B$1:$BD$480,MATCH("Total värmeproduktion i kraftvärmeverk i kombinerad drift (GWh)",Kraftvärmeprod!$B$1:$AV$1,0),FALSE)),"",VLOOKUP($B114,'Slutlig allokering'!$B$1:$BA$480,MATCH(F$1,'Slutlig allokering'!$B$2:$AS$2,0),FALSE))</f>
        <v/>
      </c>
      <c r="G114" s="140" t="str">
        <f>IF(ISERROR(1/VLOOKUP($B114,Kraftvärmeprod!$B$1:$AV$480,MATCH("Producerad elenergi i kraftvärmeverk (GWh)",Kraftvärmeprod!$B$1:$AV$1,0),FALSE)),"",VLOOKUP($B114,Kraftvärmeprod!$B$1:$AV$480,MATCH("Producerad elenergi i kraftvärmeverk (GWh)",Kraftvärmeprod!$B$1:$AV$1,0),FALSE))</f>
        <v/>
      </c>
      <c r="H114" s="140" t="str">
        <f>IF(ISERROR(1/VLOOKUP($B114,Miljö!$B$1:$T$480,MATCH("Såld mängd produktionsspecifik fjärrvärme (GWh)",Miljö!$B$1:$T$1,0),FALSE)),"",VLOOKUP($B114,Miljö!$B$1:$T$480,MATCH("Såld mängd produktionsspecifik fjärrvärme (GWh)",Miljö!$B$1:$T$1,0),FALSE))</f>
        <v/>
      </c>
      <c r="J114" s="140" t="str">
        <f t="shared" si="1"/>
        <v>E.ON Värme Sverige AB</v>
      </c>
    </row>
    <row r="115" spans="1:10" x14ac:dyDescent="0.35">
      <c r="A115" t="s">
        <v>80</v>
      </c>
      <c r="B115" t="s">
        <v>128</v>
      </c>
      <c r="C115" s="264" t="s">
        <v>1350</v>
      </c>
      <c r="D115" s="140" t="str">
        <f>IF(ISERROR(1/VLOOKUP($B115,Kraftvärmeprod!$B$1:$D$480,MATCH("Total värmeproduktion i kraftvärmeverk i kombinerad drift (GWh)",Kraftvärmeprod!$B$1:$AV$1,0),FALSE)),"Ej kraftvärme","Alternativproduktionsmetoden")</f>
        <v>Ej kraftvärme</v>
      </c>
      <c r="E115" s="140">
        <f>VLOOKUP($B115,Totalt!$B$1:$BP$480,MATCH("total el",Totalt!$B$1:$BP$1,0),FALSE)</f>
        <v>0</v>
      </c>
      <c r="F115" s="141" t="str">
        <f>IF(ISERROR(1/VLOOKUP($B115,Kraftvärmeprod!$B$1:$BD$480,MATCH("Total värmeproduktion i kraftvärmeverk i kombinerad drift (GWh)",Kraftvärmeprod!$B$1:$AV$1,0),FALSE)),"",VLOOKUP($B115,'Slutlig allokering'!$B$1:$BA$480,MATCH(F$1,'Slutlig allokering'!$B$2:$AS$2,0),FALSE))</f>
        <v/>
      </c>
      <c r="G115" s="140" t="str">
        <f>IF(ISERROR(1/VLOOKUP($B115,Kraftvärmeprod!$B$1:$AV$480,MATCH("Producerad elenergi i kraftvärmeverk (GWh)",Kraftvärmeprod!$B$1:$AV$1,0),FALSE)),"",VLOOKUP($B115,Kraftvärmeprod!$B$1:$AV$480,MATCH("Producerad elenergi i kraftvärmeverk (GWh)",Kraftvärmeprod!$B$1:$AV$1,0),FALSE))</f>
        <v/>
      </c>
      <c r="H115" s="140" t="str">
        <f>IF(ISERROR(1/VLOOKUP($B115,Miljö!$B$1:$T$480,MATCH("Såld mängd produktionsspecifik fjärrvärme (GWh)",Miljö!$B$1:$T$1,0),FALSE)),"",VLOOKUP($B115,Miljö!$B$1:$T$480,MATCH("Såld mängd produktionsspecifik fjärrvärme (GWh)",Miljö!$B$1:$T$1,0),FALSE))</f>
        <v/>
      </c>
      <c r="J115" s="140" t="str">
        <f t="shared" si="1"/>
        <v>E.ON Värme Sverige AB</v>
      </c>
    </row>
    <row r="116" spans="1:10" x14ac:dyDescent="0.35">
      <c r="A116" t="s">
        <v>80</v>
      </c>
      <c r="B116" t="s">
        <v>129</v>
      </c>
      <c r="C116" s="264" t="s">
        <v>1350</v>
      </c>
      <c r="D116" s="140" t="str">
        <f>IF(ISERROR(1/VLOOKUP($B116,Kraftvärmeprod!$B$1:$D$480,MATCH("Total värmeproduktion i kraftvärmeverk i kombinerad drift (GWh)",Kraftvärmeprod!$B$1:$AV$1,0),FALSE)),"Ej kraftvärme","Alternativproduktionsmetoden")</f>
        <v>Ej kraftvärme</v>
      </c>
      <c r="E116" s="140">
        <f>VLOOKUP($B116,Totalt!$B$1:$BP$480,MATCH("total el",Totalt!$B$1:$BP$1,0),FALSE)</f>
        <v>0</v>
      </c>
      <c r="F116" s="141" t="str">
        <f>IF(ISERROR(1/VLOOKUP($B116,Kraftvärmeprod!$B$1:$BD$480,MATCH("Total värmeproduktion i kraftvärmeverk i kombinerad drift (GWh)",Kraftvärmeprod!$B$1:$AV$1,0),FALSE)),"",VLOOKUP($B116,'Slutlig allokering'!$B$1:$BA$480,MATCH(F$1,'Slutlig allokering'!$B$2:$AS$2,0),FALSE))</f>
        <v/>
      </c>
      <c r="G116" s="140" t="str">
        <f>IF(ISERROR(1/VLOOKUP($B116,Kraftvärmeprod!$B$1:$AV$480,MATCH("Producerad elenergi i kraftvärmeverk (GWh)",Kraftvärmeprod!$B$1:$AV$1,0),FALSE)),"",VLOOKUP($B116,Kraftvärmeprod!$B$1:$AV$480,MATCH("Producerad elenergi i kraftvärmeverk (GWh)",Kraftvärmeprod!$B$1:$AV$1,0),FALSE))</f>
        <v/>
      </c>
      <c r="H116" s="140" t="str">
        <f>IF(ISERROR(1/VLOOKUP($B116,Miljö!$B$1:$T$480,MATCH("Såld mängd produktionsspecifik fjärrvärme (GWh)",Miljö!$B$1:$T$1,0),FALSE)),"",VLOOKUP($B116,Miljö!$B$1:$T$480,MATCH("Såld mängd produktionsspecifik fjärrvärme (GWh)",Miljö!$B$1:$T$1,0),FALSE))</f>
        <v/>
      </c>
      <c r="J116" s="140" t="str">
        <f t="shared" si="1"/>
        <v>E.ON Värme Sverige AB</v>
      </c>
    </row>
    <row r="117" spans="1:10" x14ac:dyDescent="0.35">
      <c r="A117" t="s">
        <v>80</v>
      </c>
      <c r="B117" t="s">
        <v>130</v>
      </c>
      <c r="C117" s="264" t="s">
        <v>1350</v>
      </c>
      <c r="D117" s="140" t="str">
        <f>IF(ISERROR(1/VLOOKUP($B117,Kraftvärmeprod!$B$1:$D$480,MATCH("Total värmeproduktion i kraftvärmeverk i kombinerad drift (GWh)",Kraftvärmeprod!$B$1:$AV$1,0),FALSE)),"Ej kraftvärme","Alternativproduktionsmetoden")</f>
        <v>Ej kraftvärme</v>
      </c>
      <c r="E117" s="140">
        <f>VLOOKUP($B117,Totalt!$B$1:$BP$480,MATCH("total el",Totalt!$B$1:$BP$1,0),FALSE)</f>
        <v>0</v>
      </c>
      <c r="F117" s="141" t="str">
        <f>IF(ISERROR(1/VLOOKUP($B117,Kraftvärmeprod!$B$1:$BD$480,MATCH("Total värmeproduktion i kraftvärmeverk i kombinerad drift (GWh)",Kraftvärmeprod!$B$1:$AV$1,0),FALSE)),"",VLOOKUP($B117,'Slutlig allokering'!$B$1:$BA$480,MATCH(F$1,'Slutlig allokering'!$B$2:$AS$2,0),FALSE))</f>
        <v/>
      </c>
      <c r="G117" s="140" t="str">
        <f>IF(ISERROR(1/VLOOKUP($B117,Kraftvärmeprod!$B$1:$AV$480,MATCH("Producerad elenergi i kraftvärmeverk (GWh)",Kraftvärmeprod!$B$1:$AV$1,0),FALSE)),"",VLOOKUP($B117,Kraftvärmeprod!$B$1:$AV$480,MATCH("Producerad elenergi i kraftvärmeverk (GWh)",Kraftvärmeprod!$B$1:$AV$1,0),FALSE))</f>
        <v/>
      </c>
      <c r="H117" s="140" t="str">
        <f>IF(ISERROR(1/VLOOKUP($B117,Miljö!$B$1:$T$480,MATCH("Såld mängd produktionsspecifik fjärrvärme (GWh)",Miljö!$B$1:$T$1,0),FALSE)),"",VLOOKUP($B117,Miljö!$B$1:$T$480,MATCH("Såld mängd produktionsspecifik fjärrvärme (GWh)",Miljö!$B$1:$T$1,0),FALSE))</f>
        <v/>
      </c>
      <c r="J117" s="140" t="str">
        <f t="shared" si="1"/>
        <v>E.ON Värme Sverige AB</v>
      </c>
    </row>
    <row r="118" spans="1:10" x14ac:dyDescent="0.35">
      <c r="A118" t="s">
        <v>80</v>
      </c>
      <c r="B118" t="s">
        <v>131</v>
      </c>
      <c r="C118" s="264" t="s">
        <v>1350</v>
      </c>
      <c r="D118" s="140" t="str">
        <f>IF(ISERROR(1/VLOOKUP($B118,Kraftvärmeprod!$B$1:$D$480,MATCH("Total värmeproduktion i kraftvärmeverk i kombinerad drift (GWh)",Kraftvärmeprod!$B$1:$AV$1,0),FALSE)),"Ej kraftvärme","Alternativproduktionsmetoden")</f>
        <v>Ej kraftvärme</v>
      </c>
      <c r="E118" s="140">
        <f>VLOOKUP($B118,Totalt!$B$1:$BP$480,MATCH("total el",Totalt!$B$1:$BP$1,0),FALSE)</f>
        <v>0</v>
      </c>
      <c r="F118" s="141" t="str">
        <f>IF(ISERROR(1/VLOOKUP($B118,Kraftvärmeprod!$B$1:$BD$480,MATCH("Total värmeproduktion i kraftvärmeverk i kombinerad drift (GWh)",Kraftvärmeprod!$B$1:$AV$1,0),FALSE)),"",VLOOKUP($B118,'Slutlig allokering'!$B$1:$BA$480,MATCH(F$1,'Slutlig allokering'!$B$2:$AS$2,0),FALSE))</f>
        <v/>
      </c>
      <c r="G118" s="140" t="str">
        <f>IF(ISERROR(1/VLOOKUP($B118,Kraftvärmeprod!$B$1:$AV$480,MATCH("Producerad elenergi i kraftvärmeverk (GWh)",Kraftvärmeprod!$B$1:$AV$1,0),FALSE)),"",VLOOKUP($B118,Kraftvärmeprod!$B$1:$AV$480,MATCH("Producerad elenergi i kraftvärmeverk (GWh)",Kraftvärmeprod!$B$1:$AV$1,0),FALSE))</f>
        <v/>
      </c>
      <c r="H118" s="140" t="str">
        <f>IF(ISERROR(1/VLOOKUP($B118,Miljö!$B$1:$T$480,MATCH("Såld mängd produktionsspecifik fjärrvärme (GWh)",Miljö!$B$1:$T$1,0),FALSE)),"",VLOOKUP($B118,Miljö!$B$1:$T$480,MATCH("Såld mängd produktionsspecifik fjärrvärme (GWh)",Miljö!$B$1:$T$1,0),FALSE))</f>
        <v/>
      </c>
      <c r="J118" s="140" t="str">
        <f t="shared" si="1"/>
        <v>E.ON Värme Sverige AB</v>
      </c>
    </row>
    <row r="119" spans="1:10" x14ac:dyDescent="0.35">
      <c r="A119" t="s">
        <v>80</v>
      </c>
      <c r="B119" t="s">
        <v>132</v>
      </c>
      <c r="C119" s="264" t="s">
        <v>1350</v>
      </c>
      <c r="D119" s="140" t="str">
        <f>IF(ISERROR(1/VLOOKUP($B119,Kraftvärmeprod!$B$1:$D$480,MATCH("Total värmeproduktion i kraftvärmeverk i kombinerad drift (GWh)",Kraftvärmeprod!$B$1:$AV$1,0),FALSE)),"Ej kraftvärme","Alternativproduktionsmetoden")</f>
        <v>Ej kraftvärme</v>
      </c>
      <c r="E119" s="140">
        <f>VLOOKUP($B119,Totalt!$B$1:$BP$480,MATCH("total el",Totalt!$B$1:$BP$1,0),FALSE)</f>
        <v>0.29399999999999998</v>
      </c>
      <c r="F119" s="141" t="str">
        <f>IF(ISERROR(1/VLOOKUP($B119,Kraftvärmeprod!$B$1:$BD$480,MATCH("Total värmeproduktion i kraftvärmeverk i kombinerad drift (GWh)",Kraftvärmeprod!$B$1:$AV$1,0),FALSE)),"",VLOOKUP($B119,'Slutlig allokering'!$B$1:$BA$480,MATCH(F$1,'Slutlig allokering'!$B$2:$AS$2,0),FALSE))</f>
        <v/>
      </c>
      <c r="G119" s="140" t="str">
        <f>IF(ISERROR(1/VLOOKUP($B119,Kraftvärmeprod!$B$1:$AV$480,MATCH("Producerad elenergi i kraftvärmeverk (GWh)",Kraftvärmeprod!$B$1:$AV$1,0),FALSE)),"",VLOOKUP($B119,Kraftvärmeprod!$B$1:$AV$480,MATCH("Producerad elenergi i kraftvärmeverk (GWh)",Kraftvärmeprod!$B$1:$AV$1,0),FALSE))</f>
        <v/>
      </c>
      <c r="H119" s="140" t="str">
        <f>IF(ISERROR(1/VLOOKUP($B119,Miljö!$B$1:$T$480,MATCH("Såld mängd produktionsspecifik fjärrvärme (GWh)",Miljö!$B$1:$T$1,0),FALSE)),"",VLOOKUP($B119,Miljö!$B$1:$T$480,MATCH("Såld mängd produktionsspecifik fjärrvärme (GWh)",Miljö!$B$1:$T$1,0),FALSE))</f>
        <v/>
      </c>
      <c r="J119" s="140" t="str">
        <f t="shared" si="1"/>
        <v>E.ON Värme Sverige AB</v>
      </c>
    </row>
    <row r="120" spans="1:10" x14ac:dyDescent="0.35">
      <c r="A120" t="s">
        <v>80</v>
      </c>
      <c r="B120" t="s">
        <v>133</v>
      </c>
      <c r="C120" s="264" t="s">
        <v>1350</v>
      </c>
      <c r="D120" s="140" t="str">
        <f>IF(ISERROR(1/VLOOKUP($B120,Kraftvärmeprod!$B$1:$D$480,MATCH("Total värmeproduktion i kraftvärmeverk i kombinerad drift (GWh)",Kraftvärmeprod!$B$1:$AV$1,0),FALSE)),"Ej kraftvärme","Alternativproduktionsmetoden")</f>
        <v>Ej kraftvärme</v>
      </c>
      <c r="E120" s="140">
        <f>VLOOKUP($B120,Totalt!$B$1:$BP$480,MATCH("total el",Totalt!$B$1:$BP$1,0),FALSE)</f>
        <v>1.528</v>
      </c>
      <c r="F120" s="141" t="str">
        <f>IF(ISERROR(1/VLOOKUP($B120,Kraftvärmeprod!$B$1:$BD$480,MATCH("Total värmeproduktion i kraftvärmeverk i kombinerad drift (GWh)",Kraftvärmeprod!$B$1:$AV$1,0),FALSE)),"",VLOOKUP($B120,'Slutlig allokering'!$B$1:$BA$480,MATCH(F$1,'Slutlig allokering'!$B$2:$AS$2,0),FALSE))</f>
        <v/>
      </c>
      <c r="G120" s="140" t="str">
        <f>IF(ISERROR(1/VLOOKUP($B120,Kraftvärmeprod!$B$1:$AV$480,MATCH("Producerad elenergi i kraftvärmeverk (GWh)",Kraftvärmeprod!$B$1:$AV$1,0),FALSE)),"",VLOOKUP($B120,Kraftvärmeprod!$B$1:$AV$480,MATCH("Producerad elenergi i kraftvärmeverk (GWh)",Kraftvärmeprod!$B$1:$AV$1,0),FALSE))</f>
        <v/>
      </c>
      <c r="H120" s="140" t="str">
        <f>IF(ISERROR(1/VLOOKUP($B120,Miljö!$B$1:$T$480,MATCH("Såld mängd produktionsspecifik fjärrvärme (GWh)",Miljö!$B$1:$T$1,0),FALSE)),"",VLOOKUP($B120,Miljö!$B$1:$T$480,MATCH("Såld mängd produktionsspecifik fjärrvärme (GWh)",Miljö!$B$1:$T$1,0),FALSE))</f>
        <v/>
      </c>
      <c r="J120" s="140" t="str">
        <f t="shared" si="1"/>
        <v>E.ON Värme Sverige AB</v>
      </c>
    </row>
    <row r="121" spans="1:10" x14ac:dyDescent="0.35">
      <c r="A121" t="s">
        <v>80</v>
      </c>
      <c r="B121" t="s">
        <v>134</v>
      </c>
      <c r="C121" s="264" t="s">
        <v>1350</v>
      </c>
      <c r="D121" s="140" t="str">
        <f>IF(ISERROR(1/VLOOKUP($B121,Kraftvärmeprod!$B$1:$D$480,MATCH("Total värmeproduktion i kraftvärmeverk i kombinerad drift (GWh)",Kraftvärmeprod!$B$1:$AV$1,0),FALSE)),"Ej kraftvärme","Alternativproduktionsmetoden")</f>
        <v>Ej kraftvärme</v>
      </c>
      <c r="E121" s="140">
        <f>VLOOKUP($B121,Totalt!$B$1:$BP$480,MATCH("total el",Totalt!$B$1:$BP$1,0),FALSE)</f>
        <v>0</v>
      </c>
      <c r="F121" s="141" t="str">
        <f>IF(ISERROR(1/VLOOKUP($B121,Kraftvärmeprod!$B$1:$BD$480,MATCH("Total värmeproduktion i kraftvärmeverk i kombinerad drift (GWh)",Kraftvärmeprod!$B$1:$AV$1,0),FALSE)),"",VLOOKUP($B121,'Slutlig allokering'!$B$1:$BA$480,MATCH(F$1,'Slutlig allokering'!$B$2:$AS$2,0),FALSE))</f>
        <v/>
      </c>
      <c r="G121" s="140" t="str">
        <f>IF(ISERROR(1/VLOOKUP($B121,Kraftvärmeprod!$B$1:$AV$480,MATCH("Producerad elenergi i kraftvärmeverk (GWh)",Kraftvärmeprod!$B$1:$AV$1,0),FALSE)),"",VLOOKUP($B121,Kraftvärmeprod!$B$1:$AV$480,MATCH("Producerad elenergi i kraftvärmeverk (GWh)",Kraftvärmeprod!$B$1:$AV$1,0),FALSE))</f>
        <v/>
      </c>
      <c r="H121" s="140" t="str">
        <f>IF(ISERROR(1/VLOOKUP($B121,Miljö!$B$1:$T$480,MATCH("Såld mängd produktionsspecifik fjärrvärme (GWh)",Miljö!$B$1:$T$1,0),FALSE)),"",VLOOKUP($B121,Miljö!$B$1:$T$480,MATCH("Såld mängd produktionsspecifik fjärrvärme (GWh)",Miljö!$B$1:$T$1,0),FALSE))</f>
        <v/>
      </c>
      <c r="J121" s="140" t="str">
        <f t="shared" si="1"/>
        <v>E.ON Värme Sverige AB</v>
      </c>
    </row>
    <row r="122" spans="1:10" x14ac:dyDescent="0.35">
      <c r="A122" t="s">
        <v>135</v>
      </c>
      <c r="B122" t="s">
        <v>136</v>
      </c>
      <c r="C122" s="140" t="s">
        <v>687</v>
      </c>
      <c r="D122" s="140" t="str">
        <f>IF(ISERROR(1/VLOOKUP($B122,Kraftvärmeprod!$B$1:$D$480,MATCH("Total värmeproduktion i kraftvärmeverk i kombinerad drift (GWh)",Kraftvärmeprod!$B$1:$AV$1,0),FALSE)),"Ej kraftvärme","Alternativproduktionsmetoden")</f>
        <v>Ej kraftvärme</v>
      </c>
      <c r="E122" s="140">
        <f>VLOOKUP($B122,Totalt!$B$1:$BP$480,MATCH("total el",Totalt!$B$1:$BP$1,0),FALSE)</f>
        <v>0.22800000000000001</v>
      </c>
      <c r="F122" s="141" t="str">
        <f>IF(ISERROR(1/VLOOKUP($B122,Kraftvärmeprod!$B$1:$BD$480,MATCH("Total värmeproduktion i kraftvärmeverk i kombinerad drift (GWh)",Kraftvärmeprod!$B$1:$AV$1,0),FALSE)),"",VLOOKUP($B122,'Slutlig allokering'!$B$1:$BA$480,MATCH(F$1,'Slutlig allokering'!$B$2:$AS$2,0),FALSE))</f>
        <v/>
      </c>
      <c r="G122" s="140" t="str">
        <f>IF(ISERROR(1/VLOOKUP($B122,Kraftvärmeprod!$B$1:$AV$480,MATCH("Producerad elenergi i kraftvärmeverk (GWh)",Kraftvärmeprod!$B$1:$AV$1,0),FALSE)),"",VLOOKUP($B122,Kraftvärmeprod!$B$1:$AV$480,MATCH("Producerad elenergi i kraftvärmeverk (GWh)",Kraftvärmeprod!$B$1:$AV$1,0),FALSE))</f>
        <v/>
      </c>
      <c r="H122" s="140" t="str">
        <f>IF(ISERROR(1/VLOOKUP($B122,Miljö!$B$1:$T$480,MATCH("Såld mängd produktionsspecifik fjärrvärme (GWh)",Miljö!$B$1:$T$1,0),FALSE)),"",VLOOKUP($B122,Miljö!$B$1:$T$480,MATCH("Såld mängd produktionsspecifik fjärrvärme (GWh)",Miljö!$B$1:$T$1,0),FALSE))</f>
        <v/>
      </c>
      <c r="J122" s="140" t="str">
        <f t="shared" si="1"/>
        <v>Eda Energi AB</v>
      </c>
    </row>
    <row r="123" spans="1:10" x14ac:dyDescent="0.35">
      <c r="A123" t="s">
        <v>137</v>
      </c>
      <c r="B123" t="s">
        <v>138</v>
      </c>
      <c r="C123" s="140" t="s">
        <v>1215</v>
      </c>
      <c r="D123" s="140" t="str">
        <f>IF(ISERROR(1/VLOOKUP($B123,Kraftvärmeprod!$B$1:$D$480,MATCH("Total värmeproduktion i kraftvärmeverk i kombinerad drift (GWh)",Kraftvärmeprod!$B$1:$AV$1,0),FALSE)),"Ej kraftvärme","Alternativproduktionsmetoden")</f>
        <v>Alternativproduktionsmetoden</v>
      </c>
      <c r="E123" s="140">
        <f>VLOOKUP($B123,Totalt!$B$1:$BP$480,MATCH("total el",Totalt!$B$1:$BP$1,0),FALSE)</f>
        <v>3.1793399999999998</v>
      </c>
      <c r="F123" s="141">
        <f>IF(ISERROR(1/VLOOKUP($B123,Kraftvärmeprod!$B$1:$BD$480,MATCH("Total värmeproduktion i kraftvärmeverk i kombinerad drift (GWh)",Kraftvärmeprod!$B$1:$AV$1,0),FALSE)),"",VLOOKUP($B123,'Slutlig allokering'!$B$1:$BA$480,MATCH(F$1,'Slutlig allokering'!$B$2:$AS$2,0),FALSE))</f>
        <v>0.65528533571013614</v>
      </c>
      <c r="G123" s="140">
        <f>IF(ISERROR(1/VLOOKUP($B123,Kraftvärmeprod!$B$1:$AV$480,MATCH("Producerad elenergi i kraftvärmeverk (GWh)",Kraftvärmeprod!$B$1:$AV$1,0),FALSE)),"",VLOOKUP($B123,Kraftvärmeprod!$B$1:$AV$480,MATCH("Producerad elenergi i kraftvärmeverk (GWh)",Kraftvärmeprod!$B$1:$AV$1,0),FALSE))</f>
        <v>14.727</v>
      </c>
      <c r="H123" s="140" t="str">
        <f>IF(ISERROR(1/VLOOKUP($B123,Miljö!$B$1:$T$480,MATCH("Såld mängd produktionsspecifik fjärrvärme (GWh)",Miljö!$B$1:$T$1,0),FALSE)),"",VLOOKUP($B123,Miljö!$B$1:$T$480,MATCH("Såld mängd produktionsspecifik fjärrvärme (GWh)",Miljö!$B$1:$T$1,0),FALSE))</f>
        <v/>
      </c>
      <c r="J123" s="140" t="str">
        <f t="shared" si="1"/>
        <v>Eksjö Energi AB</v>
      </c>
    </row>
    <row r="124" spans="1:10" x14ac:dyDescent="0.35">
      <c r="A124" t="s">
        <v>137</v>
      </c>
      <c r="B124" t="s">
        <v>139</v>
      </c>
      <c r="C124" s="140" t="s">
        <v>1215</v>
      </c>
      <c r="D124" s="140" t="str">
        <f>IF(ISERROR(1/VLOOKUP($B124,Kraftvärmeprod!$B$1:$D$480,MATCH("Total värmeproduktion i kraftvärmeverk i kombinerad drift (GWh)",Kraftvärmeprod!$B$1:$AV$1,0),FALSE)),"Ej kraftvärme","Alternativproduktionsmetoden")</f>
        <v>Ej kraftvärme</v>
      </c>
      <c r="E124" s="140">
        <f>VLOOKUP($B124,Totalt!$B$1:$BP$480,MATCH("total el",Totalt!$B$1:$BP$1,0),FALSE)</f>
        <v>8.8800000000000004E-2</v>
      </c>
      <c r="F124" s="141" t="str">
        <f>IF(ISERROR(1/VLOOKUP($B124,Kraftvärmeprod!$B$1:$BD$480,MATCH("Total värmeproduktion i kraftvärmeverk i kombinerad drift (GWh)",Kraftvärmeprod!$B$1:$AV$1,0),FALSE)),"",VLOOKUP($B124,'Slutlig allokering'!$B$1:$BA$480,MATCH(F$1,'Slutlig allokering'!$B$2:$AS$2,0),FALSE))</f>
        <v/>
      </c>
      <c r="G124" s="140" t="str">
        <f>IF(ISERROR(1/VLOOKUP($B124,Kraftvärmeprod!$B$1:$AV$480,MATCH("Producerad elenergi i kraftvärmeverk (GWh)",Kraftvärmeprod!$B$1:$AV$1,0),FALSE)),"",VLOOKUP($B124,Kraftvärmeprod!$B$1:$AV$480,MATCH("Producerad elenergi i kraftvärmeverk (GWh)",Kraftvärmeprod!$B$1:$AV$1,0),FALSE))</f>
        <v/>
      </c>
      <c r="H124" s="140" t="str">
        <f>IF(ISERROR(1/VLOOKUP($B124,Miljö!$B$1:$T$480,MATCH("Såld mängd produktionsspecifik fjärrvärme (GWh)",Miljö!$B$1:$T$1,0),FALSE)),"",VLOOKUP($B124,Miljö!$B$1:$T$480,MATCH("Såld mängd produktionsspecifik fjärrvärme (GWh)",Miljö!$B$1:$T$1,0),FALSE))</f>
        <v/>
      </c>
      <c r="J124" s="140" t="str">
        <f t="shared" si="1"/>
        <v>Eksjö Energi AB</v>
      </c>
    </row>
    <row r="125" spans="1:10" x14ac:dyDescent="0.35">
      <c r="A125" t="s">
        <v>137</v>
      </c>
      <c r="B125" t="s">
        <v>140</v>
      </c>
      <c r="C125" s="140" t="s">
        <v>1215</v>
      </c>
      <c r="D125" s="140" t="str">
        <f>IF(ISERROR(1/VLOOKUP($B125,Kraftvärmeprod!$B$1:$D$480,MATCH("Total värmeproduktion i kraftvärmeverk i kombinerad drift (GWh)",Kraftvärmeprod!$B$1:$AV$1,0),FALSE)),"Ej kraftvärme","Alternativproduktionsmetoden")</f>
        <v>Ej kraftvärme</v>
      </c>
      <c r="E125" s="140">
        <f>VLOOKUP($B125,Totalt!$B$1:$BP$480,MATCH("total el",Totalt!$B$1:$BP$1,0),FALSE)</f>
        <v>0.43931999999999999</v>
      </c>
      <c r="F125" s="141" t="str">
        <f>IF(ISERROR(1/VLOOKUP($B125,Kraftvärmeprod!$B$1:$BD$480,MATCH("Total värmeproduktion i kraftvärmeverk i kombinerad drift (GWh)",Kraftvärmeprod!$B$1:$AV$1,0),FALSE)),"",VLOOKUP($B125,'Slutlig allokering'!$B$1:$BA$480,MATCH(F$1,'Slutlig allokering'!$B$2:$AS$2,0),FALSE))</f>
        <v/>
      </c>
      <c r="G125" s="140" t="str">
        <f>IF(ISERROR(1/VLOOKUP($B125,Kraftvärmeprod!$B$1:$AV$480,MATCH("Producerad elenergi i kraftvärmeverk (GWh)",Kraftvärmeprod!$B$1:$AV$1,0),FALSE)),"",VLOOKUP($B125,Kraftvärmeprod!$B$1:$AV$480,MATCH("Producerad elenergi i kraftvärmeverk (GWh)",Kraftvärmeprod!$B$1:$AV$1,0),FALSE))</f>
        <v/>
      </c>
      <c r="H125" s="140" t="str">
        <f>IF(ISERROR(1/VLOOKUP($B125,Miljö!$B$1:$T$480,MATCH("Såld mängd produktionsspecifik fjärrvärme (GWh)",Miljö!$B$1:$T$1,0),FALSE)),"",VLOOKUP($B125,Miljö!$B$1:$T$480,MATCH("Såld mängd produktionsspecifik fjärrvärme (GWh)",Miljö!$B$1:$T$1,0),FALSE))</f>
        <v/>
      </c>
      <c r="J125" s="140" t="str">
        <f t="shared" si="1"/>
        <v>Eksjö Energi AB</v>
      </c>
    </row>
    <row r="126" spans="1:10" x14ac:dyDescent="0.35">
      <c r="A126" t="s">
        <v>141</v>
      </c>
      <c r="B126" t="s">
        <v>142</v>
      </c>
      <c r="D126" s="140" t="str">
        <f>IF(ISERROR(1/VLOOKUP($B126,Kraftvärmeprod!$B$1:$D$480,MATCH("Total värmeproduktion i kraftvärmeverk i kombinerad drift (GWh)",Kraftvärmeprod!$B$1:$AV$1,0),FALSE)),"Ej kraftvärme","Alternativproduktionsmetoden")</f>
        <v>Ej kraftvärme</v>
      </c>
      <c r="E126" s="140">
        <f>VLOOKUP($B126,Totalt!$B$1:$BP$480,MATCH("total el",Totalt!$B$1:$BP$1,0),FALSE)</f>
        <v>1.4950999999999999</v>
      </c>
      <c r="F126" s="141" t="str">
        <f>IF(ISERROR(1/VLOOKUP($B126,Kraftvärmeprod!$B$1:$BD$480,MATCH("Total värmeproduktion i kraftvärmeverk i kombinerad drift (GWh)",Kraftvärmeprod!$B$1:$AV$1,0),FALSE)),"",VLOOKUP($B126,'Slutlig allokering'!$B$1:$BA$480,MATCH(F$1,'Slutlig allokering'!$B$2:$AS$2,0),FALSE))</f>
        <v/>
      </c>
      <c r="G126" s="140" t="str">
        <f>IF(ISERROR(1/VLOOKUP($B126,Kraftvärmeprod!$B$1:$AV$480,MATCH("Producerad elenergi i kraftvärmeverk (GWh)",Kraftvärmeprod!$B$1:$AV$1,0),FALSE)),"",VLOOKUP($B126,Kraftvärmeprod!$B$1:$AV$480,MATCH("Producerad elenergi i kraftvärmeverk (GWh)",Kraftvärmeprod!$B$1:$AV$1,0),FALSE))</f>
        <v/>
      </c>
      <c r="H126" s="140" t="str">
        <f>IF(ISERROR(1/VLOOKUP($B126,Miljö!$B$1:$T$480,MATCH("Såld mängd produktionsspecifik fjärrvärme (GWh)",Miljö!$B$1:$T$1,0),FALSE)),"",VLOOKUP($B126,Miljö!$B$1:$T$480,MATCH("Såld mängd produktionsspecifik fjärrvärme (GWh)",Miljö!$B$1:$T$1,0),FALSE))</f>
        <v/>
      </c>
      <c r="J126" s="140" t="str">
        <f t="shared" si="1"/>
        <v>Eksta Bostads AB</v>
      </c>
    </row>
    <row r="127" spans="1:10" x14ac:dyDescent="0.35">
      <c r="A127" t="s">
        <v>143</v>
      </c>
      <c r="B127" t="s">
        <v>144</v>
      </c>
      <c r="C127" s="140" t="s">
        <v>1216</v>
      </c>
      <c r="D127" s="140" t="str">
        <f>IF(ISERROR(1/VLOOKUP($B127,Kraftvärmeprod!$B$1:$D$480,MATCH("Total värmeproduktion i kraftvärmeverk i kombinerad drift (GWh)",Kraftvärmeprod!$B$1:$AV$1,0),FALSE)),"Ej kraftvärme","Alternativproduktionsmetoden")</f>
        <v>Ej kraftvärme</v>
      </c>
      <c r="E127" s="140">
        <f>VLOOKUP($B127,Totalt!$B$1:$BP$480,MATCH("total el",Totalt!$B$1:$BP$1,0),FALSE)</f>
        <v>0.36699999999999999</v>
      </c>
      <c r="F127" s="141" t="str">
        <f>IF(ISERROR(1/VLOOKUP($B127,Kraftvärmeprod!$B$1:$BD$480,MATCH("Total värmeproduktion i kraftvärmeverk i kombinerad drift (GWh)",Kraftvärmeprod!$B$1:$AV$1,0),FALSE)),"",VLOOKUP($B127,'Slutlig allokering'!$B$1:$BA$480,MATCH(F$1,'Slutlig allokering'!$B$2:$AS$2,0),FALSE))</f>
        <v/>
      </c>
      <c r="G127" s="140" t="str">
        <f>IF(ISERROR(1/VLOOKUP($B127,Kraftvärmeprod!$B$1:$AV$480,MATCH("Producerad elenergi i kraftvärmeverk (GWh)",Kraftvärmeprod!$B$1:$AV$1,0),FALSE)),"",VLOOKUP($B127,Kraftvärmeprod!$B$1:$AV$480,MATCH("Producerad elenergi i kraftvärmeverk (GWh)",Kraftvärmeprod!$B$1:$AV$1,0),FALSE))</f>
        <v/>
      </c>
      <c r="H127" s="140" t="str">
        <f>IF(ISERROR(1/VLOOKUP($B127,Miljö!$B$1:$T$480,MATCH("Såld mängd produktionsspecifik fjärrvärme (GWh)",Miljö!$B$1:$T$1,0),FALSE)),"",VLOOKUP($B127,Miljö!$B$1:$T$480,MATCH("Såld mängd produktionsspecifik fjärrvärme (GWh)",Miljö!$B$1:$T$1,0),FALSE))</f>
        <v/>
      </c>
      <c r="J127" s="140" t="str">
        <f t="shared" si="1"/>
        <v>Elektra Värme AB</v>
      </c>
    </row>
    <row r="128" spans="1:10" x14ac:dyDescent="0.35">
      <c r="A128" t="s">
        <v>143</v>
      </c>
      <c r="B128" t="s">
        <v>145</v>
      </c>
      <c r="C128" s="140" t="s">
        <v>1216</v>
      </c>
      <c r="D128" s="140" t="str">
        <f>IF(ISERROR(1/VLOOKUP($B128,Kraftvärmeprod!$B$1:$D$480,MATCH("Total värmeproduktion i kraftvärmeverk i kombinerad drift (GWh)",Kraftvärmeprod!$B$1:$AV$1,0),FALSE)),"Ej kraftvärme","Alternativproduktionsmetoden")</f>
        <v>Ej kraftvärme</v>
      </c>
      <c r="E128" s="140">
        <f>VLOOKUP($B128,Totalt!$B$1:$BP$480,MATCH("total el",Totalt!$B$1:$BP$1,0),FALSE)</f>
        <v>0.17399999999999999</v>
      </c>
      <c r="F128" s="141" t="str">
        <f>IF(ISERROR(1/VLOOKUP($B128,Kraftvärmeprod!$B$1:$BD$480,MATCH("Total värmeproduktion i kraftvärmeverk i kombinerad drift (GWh)",Kraftvärmeprod!$B$1:$AV$1,0),FALSE)),"",VLOOKUP($B128,'Slutlig allokering'!$B$1:$BA$480,MATCH(F$1,'Slutlig allokering'!$B$2:$AS$2,0),FALSE))</f>
        <v/>
      </c>
      <c r="G128" s="140" t="str">
        <f>IF(ISERROR(1/VLOOKUP($B128,Kraftvärmeprod!$B$1:$AV$480,MATCH("Producerad elenergi i kraftvärmeverk (GWh)",Kraftvärmeprod!$B$1:$AV$1,0),FALSE)),"",VLOOKUP($B128,Kraftvärmeprod!$B$1:$AV$480,MATCH("Producerad elenergi i kraftvärmeverk (GWh)",Kraftvärmeprod!$B$1:$AV$1,0),FALSE))</f>
        <v/>
      </c>
      <c r="H128" s="140" t="str">
        <f>IF(ISERROR(1/VLOOKUP($B128,Miljö!$B$1:$T$480,MATCH("Såld mängd produktionsspecifik fjärrvärme (GWh)",Miljö!$B$1:$T$1,0),FALSE)),"",VLOOKUP($B128,Miljö!$B$1:$T$480,MATCH("Såld mängd produktionsspecifik fjärrvärme (GWh)",Miljö!$B$1:$T$1,0),FALSE))</f>
        <v/>
      </c>
      <c r="J128" s="140" t="str">
        <f t="shared" si="1"/>
        <v>Elektra Värme AB</v>
      </c>
    </row>
    <row r="129" spans="1:10" x14ac:dyDescent="0.35">
      <c r="A129" t="s">
        <v>146</v>
      </c>
      <c r="B129" t="s">
        <v>147</v>
      </c>
      <c r="D129" s="140" t="str">
        <f>IF(ISERROR(1/VLOOKUP($B129,Kraftvärmeprod!$B$1:$D$480,MATCH("Total värmeproduktion i kraftvärmeverk i kombinerad drift (GWh)",Kraftvärmeprod!$B$1:$AV$1,0),FALSE)),"Ej kraftvärme","Alternativproduktionsmetoden")</f>
        <v>Ej kraftvärme</v>
      </c>
      <c r="E129" s="140">
        <f>VLOOKUP($B129,Totalt!$B$1:$BP$480,MATCH("total el",Totalt!$B$1:$BP$1,0),FALSE)</f>
        <v>0</v>
      </c>
      <c r="F129" s="141" t="str">
        <f>IF(ISERROR(1/VLOOKUP($B129,Kraftvärmeprod!$B$1:$BD$480,MATCH("Total värmeproduktion i kraftvärmeverk i kombinerad drift (GWh)",Kraftvärmeprod!$B$1:$AV$1,0),FALSE)),"",VLOOKUP($B129,'Slutlig allokering'!$B$1:$BA$480,MATCH(F$1,'Slutlig allokering'!$B$2:$AS$2,0),FALSE))</f>
        <v/>
      </c>
      <c r="G129" s="140" t="str">
        <f>IF(ISERROR(1/VLOOKUP($B129,Kraftvärmeprod!$B$1:$AV$480,MATCH("Producerad elenergi i kraftvärmeverk (GWh)",Kraftvärmeprod!$B$1:$AV$1,0),FALSE)),"",VLOOKUP($B129,Kraftvärmeprod!$B$1:$AV$480,MATCH("Producerad elenergi i kraftvärmeverk (GWh)",Kraftvärmeprod!$B$1:$AV$1,0),FALSE))</f>
        <v/>
      </c>
      <c r="H129" s="140" t="str">
        <f>IF(ISERROR(1/VLOOKUP($B129,Miljö!$B$1:$T$480,MATCH("Såld mängd produktionsspecifik fjärrvärme (GWh)",Miljö!$B$1:$T$1,0),FALSE)),"",VLOOKUP($B129,Miljö!$B$1:$T$480,MATCH("Såld mängd produktionsspecifik fjärrvärme (GWh)",Miljö!$B$1:$T$1,0),FALSE))</f>
        <v/>
      </c>
      <c r="J129" s="140" t="str">
        <f t="shared" si="1"/>
        <v>Emmaboda Energi &amp; Miljö AB</v>
      </c>
    </row>
    <row r="130" spans="1:10" x14ac:dyDescent="0.35">
      <c r="A130" t="s">
        <v>146</v>
      </c>
      <c r="B130" t="s">
        <v>148</v>
      </c>
      <c r="D130" s="140" t="str">
        <f>IF(ISERROR(1/VLOOKUP($B130,Kraftvärmeprod!$B$1:$D$480,MATCH("Total värmeproduktion i kraftvärmeverk i kombinerad drift (GWh)",Kraftvärmeprod!$B$1:$AV$1,0),FALSE)),"Ej kraftvärme","Alternativproduktionsmetoden")</f>
        <v>Ej kraftvärme</v>
      </c>
      <c r="E130" s="140">
        <f>VLOOKUP($B130,Totalt!$B$1:$BP$480,MATCH("total el",Totalt!$B$1:$BP$1,0),FALSE)</f>
        <v>0</v>
      </c>
      <c r="F130" s="141" t="str">
        <f>IF(ISERROR(1/VLOOKUP($B130,Kraftvärmeprod!$B$1:$BD$480,MATCH("Total värmeproduktion i kraftvärmeverk i kombinerad drift (GWh)",Kraftvärmeprod!$B$1:$AV$1,0),FALSE)),"",VLOOKUP($B130,'Slutlig allokering'!$B$1:$BA$480,MATCH(F$1,'Slutlig allokering'!$B$2:$AS$2,0),FALSE))</f>
        <v/>
      </c>
      <c r="G130" s="140" t="str">
        <f>IF(ISERROR(1/VLOOKUP($B130,Kraftvärmeprod!$B$1:$AV$480,MATCH("Producerad elenergi i kraftvärmeverk (GWh)",Kraftvärmeprod!$B$1:$AV$1,0),FALSE)),"",VLOOKUP($B130,Kraftvärmeprod!$B$1:$AV$480,MATCH("Producerad elenergi i kraftvärmeverk (GWh)",Kraftvärmeprod!$B$1:$AV$1,0),FALSE))</f>
        <v/>
      </c>
      <c r="H130" s="140" t="str">
        <f>IF(ISERROR(1/VLOOKUP($B130,Miljö!$B$1:$T$480,MATCH("Såld mängd produktionsspecifik fjärrvärme (GWh)",Miljö!$B$1:$T$1,0),FALSE)),"",VLOOKUP($B130,Miljö!$B$1:$T$480,MATCH("Såld mängd produktionsspecifik fjärrvärme (GWh)",Miljö!$B$1:$T$1,0),FALSE))</f>
        <v/>
      </c>
      <c r="J130" s="140" t="str">
        <f t="shared" si="1"/>
        <v>Emmaboda Energi &amp; Miljö AB</v>
      </c>
    </row>
    <row r="131" spans="1:10" x14ac:dyDescent="0.35">
      <c r="A131" t="s">
        <v>146</v>
      </c>
      <c r="B131" t="s">
        <v>149</v>
      </c>
      <c r="D131" s="140" t="str">
        <f>IF(ISERROR(1/VLOOKUP($B131,Kraftvärmeprod!$B$1:$D$480,MATCH("Total värmeproduktion i kraftvärmeverk i kombinerad drift (GWh)",Kraftvärmeprod!$B$1:$AV$1,0),FALSE)),"Ej kraftvärme","Alternativproduktionsmetoden")</f>
        <v>Ej kraftvärme</v>
      </c>
      <c r="E131" s="140">
        <f>VLOOKUP($B131,Totalt!$B$1:$BP$480,MATCH("total el",Totalt!$B$1:$BP$1,0),FALSE)</f>
        <v>1.6</v>
      </c>
      <c r="F131" s="141" t="str">
        <f>IF(ISERROR(1/VLOOKUP($B131,Kraftvärmeprod!$B$1:$BD$480,MATCH("Total värmeproduktion i kraftvärmeverk i kombinerad drift (GWh)",Kraftvärmeprod!$B$1:$AV$1,0),FALSE)),"",VLOOKUP($B131,'Slutlig allokering'!$B$1:$BA$480,MATCH(F$1,'Slutlig allokering'!$B$2:$AS$2,0),FALSE))</f>
        <v/>
      </c>
      <c r="G131" s="140" t="str">
        <f>IF(ISERROR(1/VLOOKUP($B131,Kraftvärmeprod!$B$1:$AV$480,MATCH("Producerad elenergi i kraftvärmeverk (GWh)",Kraftvärmeprod!$B$1:$AV$1,0),FALSE)),"",VLOOKUP($B131,Kraftvärmeprod!$B$1:$AV$480,MATCH("Producerad elenergi i kraftvärmeverk (GWh)",Kraftvärmeprod!$B$1:$AV$1,0),FALSE))</f>
        <v/>
      </c>
      <c r="H131" s="140" t="str">
        <f>IF(ISERROR(1/VLOOKUP($B131,Miljö!$B$1:$T$480,MATCH("Såld mängd produktionsspecifik fjärrvärme (GWh)",Miljö!$B$1:$T$1,0),FALSE)),"",VLOOKUP($B131,Miljö!$B$1:$T$480,MATCH("Såld mängd produktionsspecifik fjärrvärme (GWh)",Miljö!$B$1:$T$1,0),FALSE))</f>
        <v/>
      </c>
      <c r="J131" s="140" t="str">
        <f t="shared" ref="J131:J194" si="2">A131</f>
        <v>Emmaboda Energi &amp; Miljö AB</v>
      </c>
    </row>
    <row r="132" spans="1:10" x14ac:dyDescent="0.35">
      <c r="A132" t="s">
        <v>146</v>
      </c>
      <c r="B132" t="s">
        <v>150</v>
      </c>
      <c r="D132" s="140" t="str">
        <f>IF(ISERROR(1/VLOOKUP($B132,Kraftvärmeprod!$B$1:$D$480,MATCH("Total värmeproduktion i kraftvärmeverk i kombinerad drift (GWh)",Kraftvärmeprod!$B$1:$AV$1,0),FALSE)),"Ej kraftvärme","Alternativproduktionsmetoden")</f>
        <v>Ej kraftvärme</v>
      </c>
      <c r="E132" s="140">
        <f>VLOOKUP($B132,Totalt!$B$1:$BP$480,MATCH("total el",Totalt!$B$1:$BP$1,0),FALSE)</f>
        <v>0</v>
      </c>
      <c r="F132" s="141" t="str">
        <f>IF(ISERROR(1/VLOOKUP($B132,Kraftvärmeprod!$B$1:$BD$480,MATCH("Total värmeproduktion i kraftvärmeverk i kombinerad drift (GWh)",Kraftvärmeprod!$B$1:$AV$1,0),FALSE)),"",VLOOKUP($B132,'Slutlig allokering'!$B$1:$BA$480,MATCH(F$1,'Slutlig allokering'!$B$2:$AS$2,0),FALSE))</f>
        <v/>
      </c>
      <c r="G132" s="140" t="str">
        <f>IF(ISERROR(1/VLOOKUP($B132,Kraftvärmeprod!$B$1:$AV$480,MATCH("Producerad elenergi i kraftvärmeverk (GWh)",Kraftvärmeprod!$B$1:$AV$1,0),FALSE)),"",VLOOKUP($B132,Kraftvärmeprod!$B$1:$AV$480,MATCH("Producerad elenergi i kraftvärmeverk (GWh)",Kraftvärmeprod!$B$1:$AV$1,0),FALSE))</f>
        <v/>
      </c>
      <c r="H132" s="140" t="str">
        <f>IF(ISERROR(1/VLOOKUP($B132,Miljö!$B$1:$T$480,MATCH("Såld mängd produktionsspecifik fjärrvärme (GWh)",Miljö!$B$1:$T$1,0),FALSE)),"",VLOOKUP($B132,Miljö!$B$1:$T$480,MATCH("Såld mängd produktionsspecifik fjärrvärme (GWh)",Miljö!$B$1:$T$1,0),FALSE))</f>
        <v/>
      </c>
      <c r="J132" s="140" t="str">
        <f t="shared" si="2"/>
        <v>Emmaboda Energi &amp; Miljö AB</v>
      </c>
    </row>
    <row r="133" spans="1:10" x14ac:dyDescent="0.35">
      <c r="A133" t="s">
        <v>146</v>
      </c>
      <c r="B133" t="s">
        <v>151</v>
      </c>
      <c r="D133" s="140" t="str">
        <f>IF(ISERROR(1/VLOOKUP($B133,Kraftvärmeprod!$B$1:$D$480,MATCH("Total värmeproduktion i kraftvärmeverk i kombinerad drift (GWh)",Kraftvärmeprod!$B$1:$AV$1,0),FALSE)),"Ej kraftvärme","Alternativproduktionsmetoden")</f>
        <v>Ej kraftvärme</v>
      </c>
      <c r="E133" s="140">
        <f>VLOOKUP($B133,Totalt!$B$1:$BP$480,MATCH("total el",Totalt!$B$1:$BP$1,0),FALSE)</f>
        <v>0</v>
      </c>
      <c r="F133" s="141" t="str">
        <f>IF(ISERROR(1/VLOOKUP($B133,Kraftvärmeprod!$B$1:$BD$480,MATCH("Total värmeproduktion i kraftvärmeverk i kombinerad drift (GWh)",Kraftvärmeprod!$B$1:$AV$1,0),FALSE)),"",VLOOKUP($B133,'Slutlig allokering'!$B$1:$BA$480,MATCH(F$1,'Slutlig allokering'!$B$2:$AS$2,0),FALSE))</f>
        <v/>
      </c>
      <c r="G133" s="140" t="str">
        <f>IF(ISERROR(1/VLOOKUP($B133,Kraftvärmeprod!$B$1:$AV$480,MATCH("Producerad elenergi i kraftvärmeverk (GWh)",Kraftvärmeprod!$B$1:$AV$1,0),FALSE)),"",VLOOKUP($B133,Kraftvärmeprod!$B$1:$AV$480,MATCH("Producerad elenergi i kraftvärmeverk (GWh)",Kraftvärmeprod!$B$1:$AV$1,0),FALSE))</f>
        <v/>
      </c>
      <c r="H133" s="140" t="str">
        <f>IF(ISERROR(1/VLOOKUP($B133,Miljö!$B$1:$T$480,MATCH("Såld mängd produktionsspecifik fjärrvärme (GWh)",Miljö!$B$1:$T$1,0),FALSE)),"",VLOOKUP($B133,Miljö!$B$1:$T$480,MATCH("Såld mängd produktionsspecifik fjärrvärme (GWh)",Miljö!$B$1:$T$1,0),FALSE))</f>
        <v/>
      </c>
      <c r="J133" s="140" t="str">
        <f t="shared" si="2"/>
        <v>Emmaboda Energi &amp; Miljö AB</v>
      </c>
    </row>
    <row r="134" spans="1:10" x14ac:dyDescent="0.35">
      <c r="A134" t="s">
        <v>152</v>
      </c>
      <c r="B134" t="s">
        <v>153</v>
      </c>
      <c r="C134" s="140" t="s">
        <v>1217</v>
      </c>
      <c r="D134" s="140" t="str">
        <f>IF(ISERROR(1/VLOOKUP($B134,Kraftvärmeprod!$B$1:$D$480,MATCH("Total värmeproduktion i kraftvärmeverk i kombinerad drift (GWh)",Kraftvärmeprod!$B$1:$AV$1,0),FALSE)),"Ej kraftvärme","Alternativproduktionsmetoden")</f>
        <v>Alternativproduktionsmetoden</v>
      </c>
      <c r="E134" s="140">
        <f>VLOOKUP($B134,Totalt!$B$1:$BP$480,MATCH("total el",Totalt!$B$1:$BP$1,0),FALSE)</f>
        <v>6.5992600000000001</v>
      </c>
      <c r="F134" s="141">
        <f>IF(ISERROR(1/VLOOKUP($B134,Kraftvärmeprod!$B$1:$BD$480,MATCH("Total värmeproduktion i kraftvärmeverk i kombinerad drift (GWh)",Kraftvärmeprod!$B$1:$AV$1,0),FALSE)),"",VLOOKUP($B134,'Slutlig allokering'!$B$1:$BA$480,MATCH(F$1,'Slutlig allokering'!$B$2:$AS$2,0),FALSE))</f>
        <v>0.50902330654420225</v>
      </c>
      <c r="G134" s="140">
        <f>IF(ISERROR(1/VLOOKUP($B134,Kraftvärmeprod!$B$1:$AV$480,MATCH("Producerad elenergi i kraftvärmeverk (GWh)",Kraftvärmeprod!$B$1:$AV$1,0),FALSE)),"",VLOOKUP($B134,Kraftvärmeprod!$B$1:$AV$480,MATCH("Producerad elenergi i kraftvärmeverk (GWh)",Kraftvärmeprod!$B$1:$AV$1,0),FALSE))</f>
        <v>82</v>
      </c>
      <c r="H134" s="140" t="str">
        <f>IF(ISERROR(1/VLOOKUP($B134,Miljö!$B$1:$T$480,MATCH("Såld mängd produktionsspecifik fjärrvärme (GWh)",Miljö!$B$1:$T$1,0),FALSE)),"",VLOOKUP($B134,Miljö!$B$1:$T$480,MATCH("Såld mängd produktionsspecifik fjärrvärme (GWh)",Miljö!$B$1:$T$1,0),FALSE))</f>
        <v/>
      </c>
      <c r="J134" s="140" t="str">
        <f t="shared" si="2"/>
        <v>Ena Energi AB</v>
      </c>
    </row>
    <row r="135" spans="1:10" x14ac:dyDescent="0.35">
      <c r="A135" t="s">
        <v>154</v>
      </c>
      <c r="B135" t="s">
        <v>155</v>
      </c>
      <c r="C135" s="140" t="s">
        <v>1218</v>
      </c>
      <c r="D135" s="140" t="str">
        <f>IF(ISERROR(1/VLOOKUP($B135,Kraftvärmeprod!$B$1:$D$480,MATCH("Total värmeproduktion i kraftvärmeverk i kombinerad drift (GWh)",Kraftvärmeprod!$B$1:$AV$1,0),FALSE)),"Ej kraftvärme","Alternativproduktionsmetoden")</f>
        <v>Ej kraftvärme</v>
      </c>
      <c r="E135" s="140">
        <f>VLOOKUP($B135,Totalt!$B$1:$BP$480,MATCH("total el",Totalt!$B$1:$BP$1,0),FALSE)</f>
        <v>0.14699999999999999</v>
      </c>
      <c r="F135" s="141" t="str">
        <f>IF(ISERROR(1/VLOOKUP($B135,Kraftvärmeprod!$B$1:$BD$480,MATCH("Total värmeproduktion i kraftvärmeverk i kombinerad drift (GWh)",Kraftvärmeprod!$B$1:$AV$1,0),FALSE)),"",VLOOKUP($B135,'Slutlig allokering'!$B$1:$BA$480,MATCH(F$1,'Slutlig allokering'!$B$2:$AS$2,0),FALSE))</f>
        <v/>
      </c>
      <c r="G135" s="140" t="str">
        <f>IF(ISERROR(1/VLOOKUP($B135,Kraftvärmeprod!$B$1:$AV$480,MATCH("Producerad elenergi i kraftvärmeverk (GWh)",Kraftvärmeprod!$B$1:$AV$1,0),FALSE)),"",VLOOKUP($B135,Kraftvärmeprod!$B$1:$AV$480,MATCH("Producerad elenergi i kraftvärmeverk (GWh)",Kraftvärmeprod!$B$1:$AV$1,0),FALSE))</f>
        <v/>
      </c>
      <c r="H135" s="140" t="str">
        <f>IF(ISERROR(1/VLOOKUP($B135,Miljö!$B$1:$T$480,MATCH("Såld mängd produktionsspecifik fjärrvärme (GWh)",Miljö!$B$1:$T$1,0),FALSE)),"",VLOOKUP($B135,Miljö!$B$1:$T$480,MATCH("Såld mängd produktionsspecifik fjärrvärme (GWh)",Miljö!$B$1:$T$1,0),FALSE))</f>
        <v/>
      </c>
      <c r="J135" s="140" t="str">
        <f t="shared" si="2"/>
        <v>Enycon AB</v>
      </c>
    </row>
    <row r="136" spans="1:10" x14ac:dyDescent="0.35">
      <c r="A136" t="s">
        <v>154</v>
      </c>
      <c r="B136" t="s">
        <v>156</v>
      </c>
      <c r="C136" s="140" t="s">
        <v>1218</v>
      </c>
      <c r="D136" s="140" t="str">
        <f>IF(ISERROR(1/VLOOKUP($B136,Kraftvärmeprod!$B$1:$D$480,MATCH("Total värmeproduktion i kraftvärmeverk i kombinerad drift (GWh)",Kraftvärmeprod!$B$1:$AV$1,0),FALSE)),"Ej kraftvärme","Alternativproduktionsmetoden")</f>
        <v>Ej kraftvärme</v>
      </c>
      <c r="E136" s="140">
        <f>VLOOKUP($B136,Totalt!$B$1:$BP$480,MATCH("total el",Totalt!$B$1:$BP$1,0),FALSE)</f>
        <v>9.8100000000000007E-2</v>
      </c>
      <c r="F136" s="141" t="str">
        <f>IF(ISERROR(1/VLOOKUP($B136,Kraftvärmeprod!$B$1:$BD$480,MATCH("Total värmeproduktion i kraftvärmeverk i kombinerad drift (GWh)",Kraftvärmeprod!$B$1:$AV$1,0),FALSE)),"",VLOOKUP($B136,'Slutlig allokering'!$B$1:$BA$480,MATCH(F$1,'Slutlig allokering'!$B$2:$AS$2,0),FALSE))</f>
        <v/>
      </c>
      <c r="G136" s="140" t="str">
        <f>IF(ISERROR(1/VLOOKUP($B136,Kraftvärmeprod!$B$1:$AV$480,MATCH("Producerad elenergi i kraftvärmeverk (GWh)",Kraftvärmeprod!$B$1:$AV$1,0),FALSE)),"",VLOOKUP($B136,Kraftvärmeprod!$B$1:$AV$480,MATCH("Producerad elenergi i kraftvärmeverk (GWh)",Kraftvärmeprod!$B$1:$AV$1,0),FALSE))</f>
        <v/>
      </c>
      <c r="H136" s="140" t="str">
        <f>IF(ISERROR(1/VLOOKUP($B136,Miljö!$B$1:$T$480,MATCH("Såld mängd produktionsspecifik fjärrvärme (GWh)",Miljö!$B$1:$T$1,0),FALSE)),"",VLOOKUP($B136,Miljö!$B$1:$T$480,MATCH("Såld mängd produktionsspecifik fjärrvärme (GWh)",Miljö!$B$1:$T$1,0),FALSE))</f>
        <v/>
      </c>
      <c r="J136" s="140" t="str">
        <f t="shared" si="2"/>
        <v>Enycon AB</v>
      </c>
    </row>
    <row r="137" spans="1:10" x14ac:dyDescent="0.35">
      <c r="A137" t="s">
        <v>154</v>
      </c>
      <c r="B137" t="s">
        <v>157</v>
      </c>
      <c r="C137" s="140" t="s">
        <v>1218</v>
      </c>
      <c r="D137" s="140" t="str">
        <f>IF(ISERROR(1/VLOOKUP($B137,Kraftvärmeprod!$B$1:$D$480,MATCH("Total värmeproduktion i kraftvärmeverk i kombinerad drift (GWh)",Kraftvärmeprod!$B$1:$AV$1,0),FALSE)),"Ej kraftvärme","Alternativproduktionsmetoden")</f>
        <v>Ej kraftvärme</v>
      </c>
      <c r="E137" s="140">
        <f>VLOOKUP($B137,Totalt!$B$1:$BP$480,MATCH("total el",Totalt!$B$1:$BP$1,0),FALSE)</f>
        <v>0.14853</v>
      </c>
      <c r="F137" s="141" t="str">
        <f>IF(ISERROR(1/VLOOKUP($B137,Kraftvärmeprod!$B$1:$BD$480,MATCH("Total värmeproduktion i kraftvärmeverk i kombinerad drift (GWh)",Kraftvärmeprod!$B$1:$AV$1,0),FALSE)),"",VLOOKUP($B137,'Slutlig allokering'!$B$1:$BA$480,MATCH(F$1,'Slutlig allokering'!$B$2:$AS$2,0),FALSE))</f>
        <v/>
      </c>
      <c r="G137" s="140" t="str">
        <f>IF(ISERROR(1/VLOOKUP($B137,Kraftvärmeprod!$B$1:$AV$480,MATCH("Producerad elenergi i kraftvärmeverk (GWh)",Kraftvärmeprod!$B$1:$AV$1,0),FALSE)),"",VLOOKUP($B137,Kraftvärmeprod!$B$1:$AV$480,MATCH("Producerad elenergi i kraftvärmeverk (GWh)",Kraftvärmeprod!$B$1:$AV$1,0),FALSE))</f>
        <v/>
      </c>
      <c r="H137" s="140" t="str">
        <f>IF(ISERROR(1/VLOOKUP($B137,Miljö!$B$1:$T$480,MATCH("Såld mängd produktionsspecifik fjärrvärme (GWh)",Miljö!$B$1:$T$1,0),FALSE)),"",VLOOKUP($B137,Miljö!$B$1:$T$480,MATCH("Såld mängd produktionsspecifik fjärrvärme (GWh)",Miljö!$B$1:$T$1,0),FALSE))</f>
        <v/>
      </c>
      <c r="J137" s="140" t="str">
        <f t="shared" si="2"/>
        <v>Enycon AB</v>
      </c>
    </row>
    <row r="138" spans="1:10" x14ac:dyDescent="0.35">
      <c r="A138" t="s">
        <v>154</v>
      </c>
      <c r="B138" t="s">
        <v>158</v>
      </c>
      <c r="C138" s="140" t="s">
        <v>1218</v>
      </c>
      <c r="D138" s="140" t="str">
        <f>IF(ISERROR(1/VLOOKUP($B138,Kraftvärmeprod!$B$1:$D$480,MATCH("Total värmeproduktion i kraftvärmeverk i kombinerad drift (GWh)",Kraftvärmeprod!$B$1:$AV$1,0),FALSE)),"Ej kraftvärme","Alternativproduktionsmetoden")</f>
        <v>Ej kraftvärme</v>
      </c>
      <c r="E138" s="140">
        <f>VLOOKUP($B138,Totalt!$B$1:$BP$480,MATCH("total el",Totalt!$B$1:$BP$1,0),FALSE)</f>
        <v>0.22500000000000001</v>
      </c>
      <c r="F138" s="141" t="str">
        <f>IF(ISERROR(1/VLOOKUP($B138,Kraftvärmeprod!$B$1:$BD$480,MATCH("Total värmeproduktion i kraftvärmeverk i kombinerad drift (GWh)",Kraftvärmeprod!$B$1:$AV$1,0),FALSE)),"",VLOOKUP($B138,'Slutlig allokering'!$B$1:$BA$480,MATCH(F$1,'Slutlig allokering'!$B$2:$AS$2,0),FALSE))</f>
        <v/>
      </c>
      <c r="G138" s="140" t="str">
        <f>IF(ISERROR(1/VLOOKUP($B138,Kraftvärmeprod!$B$1:$AV$480,MATCH("Producerad elenergi i kraftvärmeverk (GWh)",Kraftvärmeprod!$B$1:$AV$1,0),FALSE)),"",VLOOKUP($B138,Kraftvärmeprod!$B$1:$AV$480,MATCH("Producerad elenergi i kraftvärmeverk (GWh)",Kraftvärmeprod!$B$1:$AV$1,0),FALSE))</f>
        <v/>
      </c>
      <c r="H138" s="140" t="str">
        <f>IF(ISERROR(1/VLOOKUP($B138,Miljö!$B$1:$T$480,MATCH("Såld mängd produktionsspecifik fjärrvärme (GWh)",Miljö!$B$1:$T$1,0),FALSE)),"",VLOOKUP($B138,Miljö!$B$1:$T$480,MATCH("Såld mängd produktionsspecifik fjärrvärme (GWh)",Miljö!$B$1:$T$1,0),FALSE))</f>
        <v/>
      </c>
      <c r="J138" s="140" t="str">
        <f t="shared" si="2"/>
        <v>Enycon AB</v>
      </c>
    </row>
    <row r="139" spans="1:10" x14ac:dyDescent="0.35">
      <c r="A139" t="s">
        <v>154</v>
      </c>
      <c r="B139" t="s">
        <v>159</v>
      </c>
      <c r="C139" s="140" t="s">
        <v>1218</v>
      </c>
      <c r="D139" s="140" t="str">
        <f>IF(ISERROR(1/VLOOKUP($B139,Kraftvärmeprod!$B$1:$D$480,MATCH("Total värmeproduktion i kraftvärmeverk i kombinerad drift (GWh)",Kraftvärmeprod!$B$1:$AV$1,0),FALSE)),"Ej kraftvärme","Alternativproduktionsmetoden")</f>
        <v>Ej kraftvärme</v>
      </c>
      <c r="E139" s="140">
        <f>VLOOKUP($B139,Totalt!$B$1:$BP$480,MATCH("total el",Totalt!$B$1:$BP$1,0),FALSE)</f>
        <v>0.41436000000000001</v>
      </c>
      <c r="F139" s="141" t="str">
        <f>IF(ISERROR(1/VLOOKUP($B139,Kraftvärmeprod!$B$1:$BD$480,MATCH("Total värmeproduktion i kraftvärmeverk i kombinerad drift (GWh)",Kraftvärmeprod!$B$1:$AV$1,0),FALSE)),"",VLOOKUP($B139,'Slutlig allokering'!$B$1:$BA$480,MATCH(F$1,'Slutlig allokering'!$B$2:$AS$2,0),FALSE))</f>
        <v/>
      </c>
      <c r="G139" s="140" t="str">
        <f>IF(ISERROR(1/VLOOKUP($B139,Kraftvärmeprod!$B$1:$AV$480,MATCH("Producerad elenergi i kraftvärmeverk (GWh)",Kraftvärmeprod!$B$1:$AV$1,0),FALSE)),"",VLOOKUP($B139,Kraftvärmeprod!$B$1:$AV$480,MATCH("Producerad elenergi i kraftvärmeverk (GWh)",Kraftvärmeprod!$B$1:$AV$1,0),FALSE))</f>
        <v/>
      </c>
      <c r="H139" s="140" t="str">
        <f>IF(ISERROR(1/VLOOKUP($B139,Miljö!$B$1:$T$480,MATCH("Såld mängd produktionsspecifik fjärrvärme (GWh)",Miljö!$B$1:$T$1,0),FALSE)),"",VLOOKUP($B139,Miljö!$B$1:$T$480,MATCH("Såld mängd produktionsspecifik fjärrvärme (GWh)",Miljö!$B$1:$T$1,0),FALSE))</f>
        <v/>
      </c>
      <c r="J139" s="140" t="str">
        <f t="shared" si="2"/>
        <v>Enycon AB</v>
      </c>
    </row>
    <row r="140" spans="1:10" x14ac:dyDescent="0.35">
      <c r="A140" t="s">
        <v>154</v>
      </c>
      <c r="B140" t="s">
        <v>160</v>
      </c>
      <c r="C140" s="140" t="s">
        <v>1218</v>
      </c>
      <c r="D140" s="140" t="str">
        <f>IF(ISERROR(1/VLOOKUP($B140,Kraftvärmeprod!$B$1:$D$480,MATCH("Total värmeproduktion i kraftvärmeverk i kombinerad drift (GWh)",Kraftvärmeprod!$B$1:$AV$1,0),FALSE)),"Ej kraftvärme","Alternativproduktionsmetoden")</f>
        <v>Ej kraftvärme</v>
      </c>
      <c r="E140" s="140">
        <f>VLOOKUP($B140,Totalt!$B$1:$BP$480,MATCH("total el",Totalt!$B$1:$BP$1,0),FALSE)</f>
        <v>0.10697000000000001</v>
      </c>
      <c r="F140" s="141" t="str">
        <f>IF(ISERROR(1/VLOOKUP($B140,Kraftvärmeprod!$B$1:$BD$480,MATCH("Total värmeproduktion i kraftvärmeverk i kombinerad drift (GWh)",Kraftvärmeprod!$B$1:$AV$1,0),FALSE)),"",VLOOKUP($B140,'Slutlig allokering'!$B$1:$BA$480,MATCH(F$1,'Slutlig allokering'!$B$2:$AS$2,0),FALSE))</f>
        <v/>
      </c>
      <c r="G140" s="140" t="str">
        <f>IF(ISERROR(1/VLOOKUP($B140,Kraftvärmeprod!$B$1:$AV$480,MATCH("Producerad elenergi i kraftvärmeverk (GWh)",Kraftvärmeprod!$B$1:$AV$1,0),FALSE)),"",VLOOKUP($B140,Kraftvärmeprod!$B$1:$AV$480,MATCH("Producerad elenergi i kraftvärmeverk (GWh)",Kraftvärmeprod!$B$1:$AV$1,0),FALSE))</f>
        <v/>
      </c>
      <c r="H140" s="140" t="str">
        <f>IF(ISERROR(1/VLOOKUP($B140,Miljö!$B$1:$T$480,MATCH("Såld mängd produktionsspecifik fjärrvärme (GWh)",Miljö!$B$1:$T$1,0),FALSE)),"",VLOOKUP($B140,Miljö!$B$1:$T$480,MATCH("Såld mängd produktionsspecifik fjärrvärme (GWh)",Miljö!$B$1:$T$1,0),FALSE))</f>
        <v/>
      </c>
      <c r="J140" s="140" t="str">
        <f t="shared" si="2"/>
        <v>Enycon AB</v>
      </c>
    </row>
    <row r="141" spans="1:10" x14ac:dyDescent="0.35">
      <c r="A141" t="s">
        <v>154</v>
      </c>
      <c r="B141" t="s">
        <v>161</v>
      </c>
      <c r="C141" s="140" t="s">
        <v>1218</v>
      </c>
      <c r="D141" s="140" t="str">
        <f>IF(ISERROR(1/VLOOKUP($B141,Kraftvärmeprod!$B$1:$D$480,MATCH("Total värmeproduktion i kraftvärmeverk i kombinerad drift (GWh)",Kraftvärmeprod!$B$1:$AV$1,0),FALSE)),"Ej kraftvärme","Alternativproduktionsmetoden")</f>
        <v>Ej kraftvärme</v>
      </c>
      <c r="E141" s="140">
        <f>VLOOKUP($B141,Totalt!$B$1:$BP$480,MATCH("total el",Totalt!$B$1:$BP$1,0),FALSE)</f>
        <v>0.46848000000000001</v>
      </c>
      <c r="F141" s="141" t="str">
        <f>IF(ISERROR(1/VLOOKUP($B141,Kraftvärmeprod!$B$1:$BD$480,MATCH("Total värmeproduktion i kraftvärmeverk i kombinerad drift (GWh)",Kraftvärmeprod!$B$1:$AV$1,0),FALSE)),"",VLOOKUP($B141,'Slutlig allokering'!$B$1:$BA$480,MATCH(F$1,'Slutlig allokering'!$B$2:$AS$2,0),FALSE))</f>
        <v/>
      </c>
      <c r="G141" s="140" t="str">
        <f>IF(ISERROR(1/VLOOKUP($B141,Kraftvärmeprod!$B$1:$AV$480,MATCH("Producerad elenergi i kraftvärmeverk (GWh)",Kraftvärmeprod!$B$1:$AV$1,0),FALSE)),"",VLOOKUP($B141,Kraftvärmeprod!$B$1:$AV$480,MATCH("Producerad elenergi i kraftvärmeverk (GWh)",Kraftvärmeprod!$B$1:$AV$1,0),FALSE))</f>
        <v/>
      </c>
      <c r="H141" s="140" t="str">
        <f>IF(ISERROR(1/VLOOKUP($B141,Miljö!$B$1:$T$480,MATCH("Såld mängd produktionsspecifik fjärrvärme (GWh)",Miljö!$B$1:$T$1,0),FALSE)),"",VLOOKUP($B141,Miljö!$B$1:$T$480,MATCH("Såld mängd produktionsspecifik fjärrvärme (GWh)",Miljö!$B$1:$T$1,0),FALSE))</f>
        <v/>
      </c>
      <c r="J141" s="140" t="str">
        <f t="shared" si="2"/>
        <v>Enycon AB</v>
      </c>
    </row>
    <row r="142" spans="1:10" x14ac:dyDescent="0.35">
      <c r="A142" t="s">
        <v>162</v>
      </c>
      <c r="B142" t="s">
        <v>163</v>
      </c>
      <c r="C142" s="140" t="s">
        <v>1219</v>
      </c>
      <c r="D142" s="140" t="str">
        <f>IF(ISERROR(1/VLOOKUP($B142,Kraftvärmeprod!$B$1:$D$480,MATCH("Total värmeproduktion i kraftvärmeverk i kombinerad drift (GWh)",Kraftvärmeprod!$B$1:$AV$1,0),FALSE)),"Ej kraftvärme","Alternativproduktionsmetoden")</f>
        <v>Alternativproduktionsmetoden</v>
      </c>
      <c r="E142" s="140">
        <f>VLOOKUP($B142,Totalt!$B$1:$BP$480,MATCH("total el",Totalt!$B$1:$BP$1,0),FALSE)</f>
        <v>25.299099999999999</v>
      </c>
      <c r="F142" s="141">
        <f>IF(ISERROR(1/VLOOKUP($B142,Kraftvärmeprod!$B$1:$BD$480,MATCH("Total värmeproduktion i kraftvärmeverk i kombinerad drift (GWh)",Kraftvärmeprod!$B$1:$AV$1,0),FALSE)),"",VLOOKUP($B142,'Slutlig allokering'!$B$1:$BA$480,MATCH(F$1,'Slutlig allokering'!$B$2:$AS$2,0),FALSE))</f>
        <v>0.54888138364888417</v>
      </c>
      <c r="G142" s="140">
        <f>IF(ISERROR(1/VLOOKUP($B142,Kraftvärmeprod!$B$1:$AV$480,MATCH("Producerad elenergi i kraftvärmeverk (GWh)",Kraftvärmeprod!$B$1:$AV$1,0),FALSE)),"",VLOOKUP($B142,Kraftvärmeprod!$B$1:$AV$480,MATCH("Producerad elenergi i kraftvärmeverk (GWh)",Kraftvärmeprod!$B$1:$AV$1,0),FALSE))</f>
        <v>180</v>
      </c>
      <c r="H142" s="140" t="str">
        <f>IF(ISERROR(1/VLOOKUP($B142,Miljö!$B$1:$T$480,MATCH("Såld mängd produktionsspecifik fjärrvärme (GWh)",Miljö!$B$1:$T$1,0),FALSE)),"",VLOOKUP($B142,Miljö!$B$1:$T$480,MATCH("Såld mängd produktionsspecifik fjärrvärme (GWh)",Miljö!$B$1:$T$1,0),FALSE))</f>
        <v/>
      </c>
      <c r="J142" s="140" t="str">
        <f t="shared" si="2"/>
        <v>Eskilstuna Energi &amp; Miljö AB</v>
      </c>
    </row>
    <row r="143" spans="1:10" x14ac:dyDescent="0.35">
      <c r="A143" t="s">
        <v>162</v>
      </c>
      <c r="B143" t="s">
        <v>164</v>
      </c>
      <c r="C143" s="140" t="s">
        <v>1219</v>
      </c>
      <c r="D143" s="140" t="str">
        <f>IF(ISERROR(1/VLOOKUP($B143,Kraftvärmeprod!$B$1:$D$480,MATCH("Total värmeproduktion i kraftvärmeverk i kombinerad drift (GWh)",Kraftvärmeprod!$B$1:$AV$1,0),FALSE)),"Ej kraftvärme","Alternativproduktionsmetoden")</f>
        <v>Ej kraftvärme</v>
      </c>
      <c r="E143" s="140">
        <f>VLOOKUP($B143,Totalt!$B$1:$BP$480,MATCH("total el",Totalt!$B$1:$BP$1,0),FALSE)</f>
        <v>0</v>
      </c>
      <c r="F143" s="141" t="str">
        <f>IF(ISERROR(1/VLOOKUP($B143,Kraftvärmeprod!$B$1:$BD$480,MATCH("Total värmeproduktion i kraftvärmeverk i kombinerad drift (GWh)",Kraftvärmeprod!$B$1:$AV$1,0),FALSE)),"",VLOOKUP($B143,'Slutlig allokering'!$B$1:$BA$480,MATCH(F$1,'Slutlig allokering'!$B$2:$AS$2,0),FALSE))</f>
        <v/>
      </c>
      <c r="G143" s="140" t="str">
        <f>IF(ISERROR(1/VLOOKUP($B143,Kraftvärmeprod!$B$1:$AV$480,MATCH("Producerad elenergi i kraftvärmeverk (GWh)",Kraftvärmeprod!$B$1:$AV$1,0),FALSE)),"",VLOOKUP($B143,Kraftvärmeprod!$B$1:$AV$480,MATCH("Producerad elenergi i kraftvärmeverk (GWh)",Kraftvärmeprod!$B$1:$AV$1,0),FALSE))</f>
        <v/>
      </c>
      <c r="H143" s="140" t="str">
        <f>IF(ISERROR(1/VLOOKUP($B143,Miljö!$B$1:$T$480,MATCH("Såld mängd produktionsspecifik fjärrvärme (GWh)",Miljö!$B$1:$T$1,0),FALSE)),"",VLOOKUP($B143,Miljö!$B$1:$T$480,MATCH("Såld mängd produktionsspecifik fjärrvärme (GWh)",Miljö!$B$1:$T$1,0),FALSE))</f>
        <v/>
      </c>
      <c r="J143" s="140" t="str">
        <f t="shared" si="2"/>
        <v>Eskilstuna Energi &amp; Miljö AB</v>
      </c>
    </row>
    <row r="144" spans="1:10" x14ac:dyDescent="0.35">
      <c r="A144" t="s">
        <v>162</v>
      </c>
      <c r="B144" t="s">
        <v>165</v>
      </c>
      <c r="C144" s="140" t="s">
        <v>1219</v>
      </c>
      <c r="D144" s="140" t="str">
        <f>IF(ISERROR(1/VLOOKUP($B144,Kraftvärmeprod!$B$1:$D$480,MATCH("Total värmeproduktion i kraftvärmeverk i kombinerad drift (GWh)",Kraftvärmeprod!$B$1:$AV$1,0),FALSE)),"Ej kraftvärme","Alternativproduktionsmetoden")</f>
        <v>Ej kraftvärme</v>
      </c>
      <c r="E144" s="140">
        <f>VLOOKUP($B144,Totalt!$B$1:$BP$480,MATCH("total el",Totalt!$B$1:$BP$1,0),FALSE)</f>
        <v>0.02</v>
      </c>
      <c r="F144" s="141" t="str">
        <f>IF(ISERROR(1/VLOOKUP($B144,Kraftvärmeprod!$B$1:$BD$480,MATCH("Total värmeproduktion i kraftvärmeverk i kombinerad drift (GWh)",Kraftvärmeprod!$B$1:$AV$1,0),FALSE)),"",VLOOKUP($B144,'Slutlig allokering'!$B$1:$BA$480,MATCH(F$1,'Slutlig allokering'!$B$2:$AS$2,0),FALSE))</f>
        <v/>
      </c>
      <c r="G144" s="140" t="str">
        <f>IF(ISERROR(1/VLOOKUP($B144,Kraftvärmeprod!$B$1:$AV$480,MATCH("Producerad elenergi i kraftvärmeverk (GWh)",Kraftvärmeprod!$B$1:$AV$1,0),FALSE)),"",VLOOKUP($B144,Kraftvärmeprod!$B$1:$AV$480,MATCH("Producerad elenergi i kraftvärmeverk (GWh)",Kraftvärmeprod!$B$1:$AV$1,0),FALSE))</f>
        <v/>
      </c>
      <c r="H144" s="140" t="str">
        <f>IF(ISERROR(1/VLOOKUP($B144,Miljö!$B$1:$T$480,MATCH("Såld mängd produktionsspecifik fjärrvärme (GWh)",Miljö!$B$1:$T$1,0),FALSE)),"",VLOOKUP($B144,Miljö!$B$1:$T$480,MATCH("Såld mängd produktionsspecifik fjärrvärme (GWh)",Miljö!$B$1:$T$1,0),FALSE))</f>
        <v/>
      </c>
      <c r="J144" s="140" t="str">
        <f t="shared" si="2"/>
        <v>Eskilstuna Energi &amp; Miljö AB</v>
      </c>
    </row>
    <row r="145" spans="1:10" x14ac:dyDescent="0.35">
      <c r="A145" t="s">
        <v>162</v>
      </c>
      <c r="B145" t="s">
        <v>166</v>
      </c>
      <c r="C145" s="140" t="s">
        <v>1219</v>
      </c>
      <c r="D145" s="140" t="str">
        <f>IF(ISERROR(1/VLOOKUP($B145,Kraftvärmeprod!$B$1:$D$480,MATCH("Total värmeproduktion i kraftvärmeverk i kombinerad drift (GWh)",Kraftvärmeprod!$B$1:$AV$1,0),FALSE)),"Ej kraftvärme","Alternativproduktionsmetoden")</f>
        <v>Ej kraftvärme</v>
      </c>
      <c r="E145" s="140">
        <f>VLOOKUP($B145,Totalt!$B$1:$BP$480,MATCH("total el",Totalt!$B$1:$BP$1,0),FALSE)</f>
        <v>0.2</v>
      </c>
      <c r="F145" s="141" t="str">
        <f>IF(ISERROR(1/VLOOKUP($B145,Kraftvärmeprod!$B$1:$BD$480,MATCH("Total värmeproduktion i kraftvärmeverk i kombinerad drift (GWh)",Kraftvärmeprod!$B$1:$AV$1,0),FALSE)),"",VLOOKUP($B145,'Slutlig allokering'!$B$1:$BA$480,MATCH(F$1,'Slutlig allokering'!$B$2:$AS$2,0),FALSE))</f>
        <v/>
      </c>
      <c r="G145" s="140" t="str">
        <f>IF(ISERROR(1/VLOOKUP($B145,Kraftvärmeprod!$B$1:$AV$480,MATCH("Producerad elenergi i kraftvärmeverk (GWh)",Kraftvärmeprod!$B$1:$AV$1,0),FALSE)),"",VLOOKUP($B145,Kraftvärmeprod!$B$1:$AV$480,MATCH("Producerad elenergi i kraftvärmeverk (GWh)",Kraftvärmeprod!$B$1:$AV$1,0),FALSE))</f>
        <v/>
      </c>
      <c r="H145" s="140" t="str">
        <f>IF(ISERROR(1/VLOOKUP($B145,Miljö!$B$1:$T$480,MATCH("Såld mängd produktionsspecifik fjärrvärme (GWh)",Miljö!$B$1:$T$1,0),FALSE)),"",VLOOKUP($B145,Miljö!$B$1:$T$480,MATCH("Såld mängd produktionsspecifik fjärrvärme (GWh)",Miljö!$B$1:$T$1,0),FALSE))</f>
        <v/>
      </c>
      <c r="J145" s="140" t="str">
        <f t="shared" si="2"/>
        <v>Eskilstuna Energi &amp; Miljö AB</v>
      </c>
    </row>
    <row r="146" spans="1:10" x14ac:dyDescent="0.35">
      <c r="A146" t="s">
        <v>167</v>
      </c>
      <c r="B146" t="s">
        <v>168</v>
      </c>
      <c r="C146" s="140" t="s">
        <v>1220</v>
      </c>
      <c r="D146" s="140" t="str">
        <f>IF(ISERROR(1/VLOOKUP($B146,Kraftvärmeprod!$B$1:$D$480,MATCH("Total värmeproduktion i kraftvärmeverk i kombinerad drift (GWh)",Kraftvärmeprod!$B$1:$AV$1,0),FALSE)),"Ej kraftvärme","Alternativproduktionsmetoden")</f>
        <v>Alternativproduktionsmetoden</v>
      </c>
      <c r="E146" s="140">
        <f>VLOOKUP($B146,Totalt!$B$1:$BP$480,MATCH("total el",Totalt!$B$1:$BP$1,0),FALSE)</f>
        <v>3.3561899999999998</v>
      </c>
      <c r="F146" s="141">
        <f>IF(ISERROR(1/VLOOKUP($B146,Kraftvärmeprod!$B$1:$BD$480,MATCH("Total värmeproduktion i kraftvärmeverk i kombinerad drift (GWh)",Kraftvärmeprod!$B$1:$AV$1,0),FALSE)),"",VLOOKUP($B146,'Slutlig allokering'!$B$1:$BA$480,MATCH(F$1,'Slutlig allokering'!$B$2:$AS$2,0),FALSE))</f>
        <v>0.68877372688740091</v>
      </c>
      <c r="G146" s="140">
        <f>IF(ISERROR(1/VLOOKUP($B146,Kraftvärmeprod!$B$1:$AV$480,MATCH("Producerad elenergi i kraftvärmeverk (GWh)",Kraftvärmeprod!$B$1:$AV$1,0),FALSE)),"",VLOOKUP($B146,Kraftvärmeprod!$B$1:$AV$480,MATCH("Producerad elenergi i kraftvärmeverk (GWh)",Kraftvärmeprod!$B$1:$AV$1,0),FALSE))</f>
        <v>7.2709999999999999</v>
      </c>
      <c r="H146" s="140" t="str">
        <f>IF(ISERROR(1/VLOOKUP($B146,Miljö!$B$1:$T$480,MATCH("Såld mängd produktionsspecifik fjärrvärme (GWh)",Miljö!$B$1:$T$1,0),FALSE)),"",VLOOKUP($B146,Miljö!$B$1:$T$480,MATCH("Såld mängd produktionsspecifik fjärrvärme (GWh)",Miljö!$B$1:$T$1,0),FALSE))</f>
        <v/>
      </c>
      <c r="J146" s="140" t="str">
        <f t="shared" si="2"/>
        <v>Falbygdens Energi AB</v>
      </c>
    </row>
    <row r="147" spans="1:10" x14ac:dyDescent="0.35">
      <c r="A147" t="s">
        <v>167</v>
      </c>
      <c r="B147" t="s">
        <v>169</v>
      </c>
      <c r="C147" s="140" t="s">
        <v>1220</v>
      </c>
      <c r="D147" s="140" t="str">
        <f>IF(ISERROR(1/VLOOKUP($B147,Kraftvärmeprod!$B$1:$D$480,MATCH("Total värmeproduktion i kraftvärmeverk i kombinerad drift (GWh)",Kraftvärmeprod!$B$1:$AV$1,0),FALSE)),"Ej kraftvärme","Alternativproduktionsmetoden")</f>
        <v>Ej kraftvärme</v>
      </c>
      <c r="E147" s="140">
        <f>VLOOKUP($B147,Totalt!$B$1:$BP$480,MATCH("total el",Totalt!$B$1:$BP$1,0),FALSE)</f>
        <v>0.17</v>
      </c>
      <c r="F147" s="141" t="str">
        <f>IF(ISERROR(1/VLOOKUP($B147,Kraftvärmeprod!$B$1:$BD$480,MATCH("Total värmeproduktion i kraftvärmeverk i kombinerad drift (GWh)",Kraftvärmeprod!$B$1:$AV$1,0),FALSE)),"",VLOOKUP($B147,'Slutlig allokering'!$B$1:$BA$480,MATCH(F$1,'Slutlig allokering'!$B$2:$AS$2,0),FALSE))</f>
        <v/>
      </c>
      <c r="G147" s="140" t="str">
        <f>IF(ISERROR(1/VLOOKUP($B147,Kraftvärmeprod!$B$1:$AV$480,MATCH("Producerad elenergi i kraftvärmeverk (GWh)",Kraftvärmeprod!$B$1:$AV$1,0),FALSE)),"",VLOOKUP($B147,Kraftvärmeprod!$B$1:$AV$480,MATCH("Producerad elenergi i kraftvärmeverk (GWh)",Kraftvärmeprod!$B$1:$AV$1,0),FALSE))</f>
        <v/>
      </c>
      <c r="H147" s="140" t="str">
        <f>IF(ISERROR(1/VLOOKUP($B147,Miljö!$B$1:$T$480,MATCH("Såld mängd produktionsspecifik fjärrvärme (GWh)",Miljö!$B$1:$T$1,0),FALSE)),"",VLOOKUP($B147,Miljö!$B$1:$T$480,MATCH("Såld mängd produktionsspecifik fjärrvärme (GWh)",Miljö!$B$1:$T$1,0),FALSE))</f>
        <v/>
      </c>
      <c r="J147" s="140" t="str">
        <f t="shared" si="2"/>
        <v>Falbygdens Energi AB</v>
      </c>
    </row>
    <row r="148" spans="1:10" x14ac:dyDescent="0.35">
      <c r="A148" t="s">
        <v>167</v>
      </c>
      <c r="B148" t="s">
        <v>170</v>
      </c>
      <c r="C148" s="140" t="s">
        <v>1220</v>
      </c>
      <c r="D148" s="140" t="str">
        <f>IF(ISERROR(1/VLOOKUP($B148,Kraftvärmeprod!$B$1:$D$480,MATCH("Total värmeproduktion i kraftvärmeverk i kombinerad drift (GWh)",Kraftvärmeprod!$B$1:$AV$1,0),FALSE)),"Ej kraftvärme","Alternativproduktionsmetoden")</f>
        <v>Ej kraftvärme</v>
      </c>
      <c r="E148" s="140">
        <f>VLOOKUP($B148,Totalt!$B$1:$BP$480,MATCH("total el",Totalt!$B$1:$BP$1,0),FALSE)</f>
        <v>0.24399999999999999</v>
      </c>
      <c r="F148" s="141" t="str">
        <f>IF(ISERROR(1/VLOOKUP($B148,Kraftvärmeprod!$B$1:$BD$480,MATCH("Total värmeproduktion i kraftvärmeverk i kombinerad drift (GWh)",Kraftvärmeprod!$B$1:$AV$1,0),FALSE)),"",VLOOKUP($B148,'Slutlig allokering'!$B$1:$BA$480,MATCH(F$1,'Slutlig allokering'!$B$2:$AS$2,0),FALSE))</f>
        <v/>
      </c>
      <c r="G148" s="140" t="str">
        <f>IF(ISERROR(1/VLOOKUP($B148,Kraftvärmeprod!$B$1:$AV$480,MATCH("Producerad elenergi i kraftvärmeverk (GWh)",Kraftvärmeprod!$B$1:$AV$1,0),FALSE)),"",VLOOKUP($B148,Kraftvärmeprod!$B$1:$AV$480,MATCH("Producerad elenergi i kraftvärmeverk (GWh)",Kraftvärmeprod!$B$1:$AV$1,0),FALSE))</f>
        <v/>
      </c>
      <c r="H148" s="140" t="str">
        <f>IF(ISERROR(1/VLOOKUP($B148,Miljö!$B$1:$T$480,MATCH("Såld mängd produktionsspecifik fjärrvärme (GWh)",Miljö!$B$1:$T$1,0),FALSE)),"",VLOOKUP($B148,Miljö!$B$1:$T$480,MATCH("Såld mängd produktionsspecifik fjärrvärme (GWh)",Miljö!$B$1:$T$1,0),FALSE))</f>
        <v/>
      </c>
      <c r="J148" s="140" t="str">
        <f t="shared" si="2"/>
        <v>Falbygdens Energi AB</v>
      </c>
    </row>
    <row r="149" spans="1:10" x14ac:dyDescent="0.35">
      <c r="A149" t="s">
        <v>171</v>
      </c>
      <c r="B149" t="s">
        <v>172</v>
      </c>
      <c r="C149" s="140" t="s">
        <v>1221</v>
      </c>
      <c r="D149" s="140" t="str">
        <f>IF(ISERROR(1/VLOOKUP($B149,Kraftvärmeprod!$B$1:$D$480,MATCH("Total värmeproduktion i kraftvärmeverk i kombinerad drift (GWh)",Kraftvärmeprod!$B$1:$AV$1,0),FALSE)),"Ej kraftvärme","Alternativproduktionsmetoden")</f>
        <v>Ej kraftvärme</v>
      </c>
      <c r="E149" s="140">
        <f>VLOOKUP($B149,Totalt!$B$1:$BP$480,MATCH("total el",Totalt!$B$1:$BP$1,0),FALSE)</f>
        <v>1.446</v>
      </c>
      <c r="F149" s="141" t="str">
        <f>IF(ISERROR(1/VLOOKUP($B149,Kraftvärmeprod!$B$1:$BD$480,MATCH("Total värmeproduktion i kraftvärmeverk i kombinerad drift (GWh)",Kraftvärmeprod!$B$1:$AV$1,0),FALSE)),"",VLOOKUP($B149,'Slutlig allokering'!$B$1:$BA$480,MATCH(F$1,'Slutlig allokering'!$B$2:$AS$2,0),FALSE))</f>
        <v/>
      </c>
      <c r="G149" s="140" t="str">
        <f>IF(ISERROR(1/VLOOKUP($B149,Kraftvärmeprod!$B$1:$AV$480,MATCH("Producerad elenergi i kraftvärmeverk (GWh)",Kraftvärmeprod!$B$1:$AV$1,0),FALSE)),"",VLOOKUP($B149,Kraftvärmeprod!$B$1:$AV$480,MATCH("Producerad elenergi i kraftvärmeverk (GWh)",Kraftvärmeprod!$B$1:$AV$1,0),FALSE))</f>
        <v/>
      </c>
      <c r="H149" s="140" t="str">
        <f>IF(ISERROR(1/VLOOKUP($B149,Miljö!$B$1:$T$480,MATCH("Såld mängd produktionsspecifik fjärrvärme (GWh)",Miljö!$B$1:$T$1,0),FALSE)),"",VLOOKUP($B149,Miljö!$B$1:$T$480,MATCH("Såld mängd produktionsspecifik fjärrvärme (GWh)",Miljö!$B$1:$T$1,0),FALSE))</f>
        <v/>
      </c>
      <c r="J149" s="140" t="str">
        <f t="shared" si="2"/>
        <v>Falkenberg Energi AB</v>
      </c>
    </row>
    <row r="150" spans="1:10" x14ac:dyDescent="0.35">
      <c r="A150" t="s">
        <v>171</v>
      </c>
      <c r="B150" t="s">
        <v>173</v>
      </c>
      <c r="C150" s="140" t="s">
        <v>1221</v>
      </c>
      <c r="D150" s="140" t="str">
        <f>IF(ISERROR(1/VLOOKUP($B150,Kraftvärmeprod!$B$1:$D$480,MATCH("Total värmeproduktion i kraftvärmeverk i kombinerad drift (GWh)",Kraftvärmeprod!$B$1:$AV$1,0),FALSE)),"Ej kraftvärme","Alternativproduktionsmetoden")</f>
        <v>Ej kraftvärme</v>
      </c>
      <c r="E150" s="140">
        <f>VLOOKUP($B150,Totalt!$B$1:$BP$480,MATCH("total el",Totalt!$B$1:$BP$1,0),FALSE)</f>
        <v>3.7999999999999999E-2</v>
      </c>
      <c r="F150" s="141" t="str">
        <f>IF(ISERROR(1/VLOOKUP($B150,Kraftvärmeprod!$B$1:$BD$480,MATCH("Total värmeproduktion i kraftvärmeverk i kombinerad drift (GWh)",Kraftvärmeprod!$B$1:$AV$1,0),FALSE)),"",VLOOKUP($B150,'Slutlig allokering'!$B$1:$BA$480,MATCH(F$1,'Slutlig allokering'!$B$2:$AS$2,0),FALSE))</f>
        <v/>
      </c>
      <c r="G150" s="140" t="str">
        <f>IF(ISERROR(1/VLOOKUP($B150,Kraftvärmeprod!$B$1:$AV$480,MATCH("Producerad elenergi i kraftvärmeverk (GWh)",Kraftvärmeprod!$B$1:$AV$1,0),FALSE)),"",VLOOKUP($B150,Kraftvärmeprod!$B$1:$AV$480,MATCH("Producerad elenergi i kraftvärmeverk (GWh)",Kraftvärmeprod!$B$1:$AV$1,0),FALSE))</f>
        <v/>
      </c>
      <c r="H150" s="140" t="str">
        <f>IF(ISERROR(1/VLOOKUP($B150,Miljö!$B$1:$T$480,MATCH("Såld mängd produktionsspecifik fjärrvärme (GWh)",Miljö!$B$1:$T$1,0),FALSE)),"",VLOOKUP($B150,Miljö!$B$1:$T$480,MATCH("Såld mängd produktionsspecifik fjärrvärme (GWh)",Miljö!$B$1:$T$1,0),FALSE))</f>
        <v/>
      </c>
      <c r="J150" s="140" t="str">
        <f t="shared" si="2"/>
        <v>Falkenberg Energi AB</v>
      </c>
    </row>
    <row r="151" spans="1:10" x14ac:dyDescent="0.35">
      <c r="A151" t="s">
        <v>171</v>
      </c>
      <c r="B151" t="s">
        <v>174</v>
      </c>
      <c r="C151" s="140" t="s">
        <v>1221</v>
      </c>
      <c r="D151" s="140" t="str">
        <f>IF(ISERROR(1/VLOOKUP($B151,Kraftvärmeprod!$B$1:$D$480,MATCH("Total värmeproduktion i kraftvärmeverk i kombinerad drift (GWh)",Kraftvärmeprod!$B$1:$AV$1,0),FALSE)),"Ej kraftvärme","Alternativproduktionsmetoden")</f>
        <v>Ej kraftvärme</v>
      </c>
      <c r="E151" s="140">
        <f>VLOOKUP($B151,Totalt!$B$1:$BP$480,MATCH("total el",Totalt!$B$1:$BP$1,0),FALSE)</f>
        <v>0.04</v>
      </c>
      <c r="F151" s="141" t="str">
        <f>IF(ISERROR(1/VLOOKUP($B151,Kraftvärmeprod!$B$1:$BD$480,MATCH("Total värmeproduktion i kraftvärmeverk i kombinerad drift (GWh)",Kraftvärmeprod!$B$1:$AV$1,0),FALSE)),"",VLOOKUP($B151,'Slutlig allokering'!$B$1:$BA$480,MATCH(F$1,'Slutlig allokering'!$B$2:$AS$2,0),FALSE))</f>
        <v/>
      </c>
      <c r="G151" s="140" t="str">
        <f>IF(ISERROR(1/VLOOKUP($B151,Kraftvärmeprod!$B$1:$AV$480,MATCH("Producerad elenergi i kraftvärmeverk (GWh)",Kraftvärmeprod!$B$1:$AV$1,0),FALSE)),"",VLOOKUP($B151,Kraftvärmeprod!$B$1:$AV$480,MATCH("Producerad elenergi i kraftvärmeverk (GWh)",Kraftvärmeprod!$B$1:$AV$1,0),FALSE))</f>
        <v/>
      </c>
      <c r="H151" s="140" t="str">
        <f>IF(ISERROR(1/VLOOKUP($B151,Miljö!$B$1:$T$480,MATCH("Såld mängd produktionsspecifik fjärrvärme (GWh)",Miljö!$B$1:$T$1,0),FALSE)),"",VLOOKUP($B151,Miljö!$B$1:$T$480,MATCH("Såld mängd produktionsspecifik fjärrvärme (GWh)",Miljö!$B$1:$T$1,0),FALSE))</f>
        <v/>
      </c>
      <c r="J151" s="140" t="str">
        <f t="shared" si="2"/>
        <v>Falkenberg Energi AB</v>
      </c>
    </row>
    <row r="152" spans="1:10" x14ac:dyDescent="0.35">
      <c r="A152" t="s">
        <v>175</v>
      </c>
      <c r="B152" t="s">
        <v>176</v>
      </c>
      <c r="C152" s="140" t="s">
        <v>687</v>
      </c>
      <c r="D152" s="140" t="str">
        <f>IF(ISERROR(1/VLOOKUP($B152,Kraftvärmeprod!$B$1:$D$480,MATCH("Total värmeproduktion i kraftvärmeverk i kombinerad drift (GWh)",Kraftvärmeprod!$B$1:$AV$1,0),FALSE)),"Ej kraftvärme","Alternativproduktionsmetoden")</f>
        <v>Ej kraftvärme</v>
      </c>
      <c r="E152" s="140">
        <f>VLOOKUP($B152,Totalt!$B$1:$BP$480,MATCH("total el",Totalt!$B$1:$BP$1,0),FALSE)</f>
        <v>0.08</v>
      </c>
      <c r="F152" s="141" t="str">
        <f>IF(ISERROR(1/VLOOKUP($B152,Kraftvärmeprod!$B$1:$BD$480,MATCH("Total värmeproduktion i kraftvärmeverk i kombinerad drift (GWh)",Kraftvärmeprod!$B$1:$AV$1,0),FALSE)),"",VLOOKUP($B152,'Slutlig allokering'!$B$1:$BA$480,MATCH(F$1,'Slutlig allokering'!$B$2:$AS$2,0),FALSE))</f>
        <v/>
      </c>
      <c r="G152" s="140" t="str">
        <f>IF(ISERROR(1/VLOOKUP($B152,Kraftvärmeprod!$B$1:$AV$480,MATCH("Producerad elenergi i kraftvärmeverk (GWh)",Kraftvärmeprod!$B$1:$AV$1,0),FALSE)),"",VLOOKUP($B152,Kraftvärmeprod!$B$1:$AV$480,MATCH("Producerad elenergi i kraftvärmeverk (GWh)",Kraftvärmeprod!$B$1:$AV$1,0),FALSE))</f>
        <v/>
      </c>
      <c r="H152" s="140" t="str">
        <f>IF(ISERROR(1/VLOOKUP($B152,Miljö!$B$1:$T$480,MATCH("Såld mängd produktionsspecifik fjärrvärme (GWh)",Miljö!$B$1:$T$1,0),FALSE)),"",VLOOKUP($B152,Miljö!$B$1:$T$480,MATCH("Såld mängd produktionsspecifik fjärrvärme (GWh)",Miljö!$B$1:$T$1,0),FALSE))</f>
        <v/>
      </c>
      <c r="J152" s="140" t="str">
        <f t="shared" si="2"/>
        <v>Falu Energi &amp; Vatten AB</v>
      </c>
    </row>
    <row r="153" spans="1:10" x14ac:dyDescent="0.35">
      <c r="A153" t="s">
        <v>175</v>
      </c>
      <c r="B153" t="s">
        <v>177</v>
      </c>
      <c r="C153" s="140" t="s">
        <v>687</v>
      </c>
      <c r="D153" s="140" t="str">
        <f>IF(ISERROR(1/VLOOKUP($B153,Kraftvärmeprod!$B$1:$D$480,MATCH("Total värmeproduktion i kraftvärmeverk i kombinerad drift (GWh)",Kraftvärmeprod!$B$1:$AV$1,0),FALSE)),"Ej kraftvärme","Alternativproduktionsmetoden")</f>
        <v>Alternativproduktionsmetoden</v>
      </c>
      <c r="E153" s="140">
        <f>VLOOKUP($B153,Totalt!$B$1:$BP$480,MATCH("total el",Totalt!$B$1:$BP$1,0),FALSE)</f>
        <v>10.937200000000001</v>
      </c>
      <c r="F153" s="141">
        <f>IF(ISERROR(1/VLOOKUP($B153,Kraftvärmeprod!$B$1:$BD$480,MATCH("Total värmeproduktion i kraftvärmeverk i kombinerad drift (GWh)",Kraftvärmeprod!$B$1:$AV$1,0),FALSE)),"",VLOOKUP($B153,'Slutlig allokering'!$B$1:$BA$480,MATCH(F$1,'Slutlig allokering'!$B$2:$AS$2,0),FALSE))</f>
        <v>0.64117918735816226</v>
      </c>
      <c r="G153" s="140">
        <f>IF(ISERROR(1/VLOOKUP($B153,Kraftvärmeprod!$B$1:$AV$480,MATCH("Producerad elenergi i kraftvärmeverk (GWh)",Kraftvärmeprod!$B$1:$AV$1,0),FALSE)),"",VLOOKUP($B153,Kraftvärmeprod!$B$1:$AV$480,MATCH("Producerad elenergi i kraftvärmeverk (GWh)",Kraftvärmeprod!$B$1:$AV$1,0),FALSE))</f>
        <v>76.632999999999996</v>
      </c>
      <c r="H153" s="140" t="str">
        <f>IF(ISERROR(1/VLOOKUP($B153,Miljö!$B$1:$T$480,MATCH("Såld mängd produktionsspecifik fjärrvärme (GWh)",Miljö!$B$1:$T$1,0),FALSE)),"",VLOOKUP($B153,Miljö!$B$1:$T$480,MATCH("Såld mängd produktionsspecifik fjärrvärme (GWh)",Miljö!$B$1:$T$1,0),FALSE))</f>
        <v/>
      </c>
      <c r="J153" s="140" t="str">
        <f t="shared" si="2"/>
        <v>Falu Energi &amp; Vatten AB</v>
      </c>
    </row>
    <row r="154" spans="1:10" x14ac:dyDescent="0.35">
      <c r="A154" t="s">
        <v>175</v>
      </c>
      <c r="B154" t="s">
        <v>178</v>
      </c>
      <c r="C154" s="140" t="s">
        <v>687</v>
      </c>
      <c r="D154" s="140" t="str">
        <f>IF(ISERROR(1/VLOOKUP($B154,Kraftvärmeprod!$B$1:$D$480,MATCH("Total värmeproduktion i kraftvärmeverk i kombinerad drift (GWh)",Kraftvärmeprod!$B$1:$AV$1,0),FALSE)),"Ej kraftvärme","Alternativproduktionsmetoden")</f>
        <v>Ej kraftvärme</v>
      </c>
      <c r="E154" s="140">
        <f>VLOOKUP($B154,Totalt!$B$1:$BP$480,MATCH("total el",Totalt!$B$1:$BP$1,0),FALSE)</f>
        <v>6.3500000000000001E-2</v>
      </c>
      <c r="F154" s="141" t="str">
        <f>IF(ISERROR(1/VLOOKUP($B154,Kraftvärmeprod!$B$1:$BD$480,MATCH("Total värmeproduktion i kraftvärmeverk i kombinerad drift (GWh)",Kraftvärmeprod!$B$1:$AV$1,0),FALSE)),"",VLOOKUP($B154,'Slutlig allokering'!$B$1:$BA$480,MATCH(F$1,'Slutlig allokering'!$B$2:$AS$2,0),FALSE))</f>
        <v/>
      </c>
      <c r="G154" s="140" t="str">
        <f>IF(ISERROR(1/VLOOKUP($B154,Kraftvärmeprod!$B$1:$AV$480,MATCH("Producerad elenergi i kraftvärmeverk (GWh)",Kraftvärmeprod!$B$1:$AV$1,0),FALSE)),"",VLOOKUP($B154,Kraftvärmeprod!$B$1:$AV$480,MATCH("Producerad elenergi i kraftvärmeverk (GWh)",Kraftvärmeprod!$B$1:$AV$1,0),FALSE))</f>
        <v/>
      </c>
      <c r="H154" s="140" t="str">
        <f>IF(ISERROR(1/VLOOKUP($B154,Miljö!$B$1:$T$480,MATCH("Såld mängd produktionsspecifik fjärrvärme (GWh)",Miljö!$B$1:$T$1,0),FALSE)),"",VLOOKUP($B154,Miljö!$B$1:$T$480,MATCH("Såld mängd produktionsspecifik fjärrvärme (GWh)",Miljö!$B$1:$T$1,0),FALSE))</f>
        <v/>
      </c>
      <c r="J154" s="140" t="str">
        <f t="shared" si="2"/>
        <v>Falu Energi &amp; Vatten AB</v>
      </c>
    </row>
    <row r="155" spans="1:10" x14ac:dyDescent="0.35">
      <c r="A155" t="s">
        <v>175</v>
      </c>
      <c r="B155" t="s">
        <v>179</v>
      </c>
      <c r="C155" s="140" t="s">
        <v>687</v>
      </c>
      <c r="D155" s="140" t="str">
        <f>IF(ISERROR(1/VLOOKUP($B155,Kraftvärmeprod!$B$1:$D$480,MATCH("Total värmeproduktion i kraftvärmeverk i kombinerad drift (GWh)",Kraftvärmeprod!$B$1:$AV$1,0),FALSE)),"Ej kraftvärme","Alternativproduktionsmetoden")</f>
        <v>Ej kraftvärme</v>
      </c>
      <c r="E155" s="140">
        <f>VLOOKUP($B155,Totalt!$B$1:$BP$480,MATCH("total el",Totalt!$B$1:$BP$1,0),FALSE)</f>
        <v>0.10100000000000001</v>
      </c>
      <c r="F155" s="141" t="str">
        <f>IF(ISERROR(1/VLOOKUP($B155,Kraftvärmeprod!$B$1:$BD$480,MATCH("Total värmeproduktion i kraftvärmeverk i kombinerad drift (GWh)",Kraftvärmeprod!$B$1:$AV$1,0),FALSE)),"",VLOOKUP($B155,'Slutlig allokering'!$B$1:$BA$480,MATCH(F$1,'Slutlig allokering'!$B$2:$AS$2,0),FALSE))</f>
        <v/>
      </c>
      <c r="G155" s="140" t="str">
        <f>IF(ISERROR(1/VLOOKUP($B155,Kraftvärmeprod!$B$1:$AV$480,MATCH("Producerad elenergi i kraftvärmeverk (GWh)",Kraftvärmeprod!$B$1:$AV$1,0),FALSE)),"",VLOOKUP($B155,Kraftvärmeprod!$B$1:$AV$480,MATCH("Producerad elenergi i kraftvärmeverk (GWh)",Kraftvärmeprod!$B$1:$AV$1,0),FALSE))</f>
        <v/>
      </c>
      <c r="H155" s="140" t="str">
        <f>IF(ISERROR(1/VLOOKUP($B155,Miljö!$B$1:$T$480,MATCH("Såld mängd produktionsspecifik fjärrvärme (GWh)",Miljö!$B$1:$T$1,0),FALSE)),"",VLOOKUP($B155,Miljö!$B$1:$T$480,MATCH("Såld mängd produktionsspecifik fjärrvärme (GWh)",Miljö!$B$1:$T$1,0),FALSE))</f>
        <v/>
      </c>
      <c r="J155" s="140" t="str">
        <f t="shared" si="2"/>
        <v>Falu Energi &amp; Vatten AB</v>
      </c>
    </row>
    <row r="156" spans="1:10" x14ac:dyDescent="0.35">
      <c r="A156" t="s">
        <v>180</v>
      </c>
      <c r="B156" t="s">
        <v>181</v>
      </c>
      <c r="C156" s="140" t="s">
        <v>1222</v>
      </c>
      <c r="D156" s="140" t="str">
        <f>IF(ISERROR(1/VLOOKUP($B156,Kraftvärmeprod!$B$1:$D$480,MATCH("Total värmeproduktion i kraftvärmeverk i kombinerad drift (GWh)",Kraftvärmeprod!$B$1:$AV$1,0),FALSE)),"Ej kraftvärme","Alternativproduktionsmetoden")</f>
        <v>Ej kraftvärme</v>
      </c>
      <c r="E156" s="140">
        <f>VLOOKUP($B156,Totalt!$B$1:$BP$480,MATCH("total el",Totalt!$B$1:$BP$1,0),FALSE)</f>
        <v>3.45</v>
      </c>
      <c r="F156" s="141" t="str">
        <f>IF(ISERROR(1/VLOOKUP($B156,Kraftvärmeprod!$B$1:$BD$480,MATCH("Total värmeproduktion i kraftvärmeverk i kombinerad drift (GWh)",Kraftvärmeprod!$B$1:$AV$1,0),FALSE)),"",VLOOKUP($B156,'Slutlig allokering'!$B$1:$BA$480,MATCH(F$1,'Slutlig allokering'!$B$2:$AS$2,0),FALSE))</f>
        <v/>
      </c>
      <c r="G156" s="140" t="str">
        <f>IF(ISERROR(1/VLOOKUP($B156,Kraftvärmeprod!$B$1:$AV$480,MATCH("Producerad elenergi i kraftvärmeverk (GWh)",Kraftvärmeprod!$B$1:$AV$1,0),FALSE)),"",VLOOKUP($B156,Kraftvärmeprod!$B$1:$AV$480,MATCH("Producerad elenergi i kraftvärmeverk (GWh)",Kraftvärmeprod!$B$1:$AV$1,0),FALSE))</f>
        <v/>
      </c>
      <c r="H156" s="140" t="str">
        <f>IF(ISERROR(1/VLOOKUP($B156,Miljö!$B$1:$T$480,MATCH("Såld mängd produktionsspecifik fjärrvärme (GWh)",Miljö!$B$1:$T$1,0),FALSE)),"",VLOOKUP($B156,Miljö!$B$1:$T$480,MATCH("Såld mängd produktionsspecifik fjärrvärme (GWh)",Miljö!$B$1:$T$1,0),FALSE))</f>
        <v/>
      </c>
      <c r="J156" s="140" t="str">
        <f t="shared" si="2"/>
        <v>Finspångs Tekniska Verk AB</v>
      </c>
    </row>
    <row r="157" spans="1:10" x14ac:dyDescent="0.35">
      <c r="A157" t="s">
        <v>182</v>
      </c>
      <c r="B157" t="s">
        <v>183</v>
      </c>
      <c r="C157" s="140" t="s">
        <v>1223</v>
      </c>
      <c r="D157" s="140" t="str">
        <f>IF(ISERROR(1/VLOOKUP($B157,Kraftvärmeprod!$B$1:$D$480,MATCH("Total värmeproduktion i kraftvärmeverk i kombinerad drift (GWh)",Kraftvärmeprod!$B$1:$AV$1,0),FALSE)),"Ej kraftvärme","Alternativproduktionsmetoden")</f>
        <v>Ej kraftvärme</v>
      </c>
      <c r="E157" s="140">
        <f>VLOOKUP($B157,Totalt!$B$1:$BP$480,MATCH("total el",Totalt!$B$1:$BP$1,0),FALSE)</f>
        <v>0</v>
      </c>
      <c r="F157" s="141" t="str">
        <f>IF(ISERROR(1/VLOOKUP($B157,Kraftvärmeprod!$B$1:$BD$480,MATCH("Total värmeproduktion i kraftvärmeverk i kombinerad drift (GWh)",Kraftvärmeprod!$B$1:$AV$1,0),FALSE)),"",VLOOKUP($B157,'Slutlig allokering'!$B$1:$BA$480,MATCH(F$1,'Slutlig allokering'!$B$2:$AS$2,0),FALSE))</f>
        <v/>
      </c>
      <c r="G157" s="140" t="str">
        <f>IF(ISERROR(1/VLOOKUP($B157,Kraftvärmeprod!$B$1:$AV$480,MATCH("Producerad elenergi i kraftvärmeverk (GWh)",Kraftvärmeprod!$B$1:$AV$1,0),FALSE)),"",VLOOKUP($B157,Kraftvärmeprod!$B$1:$AV$480,MATCH("Producerad elenergi i kraftvärmeverk (GWh)",Kraftvärmeprod!$B$1:$AV$1,0),FALSE))</f>
        <v/>
      </c>
      <c r="H157" s="140" t="str">
        <f>IF(ISERROR(1/VLOOKUP($B157,Miljö!$B$1:$T$480,MATCH("Såld mängd produktionsspecifik fjärrvärme (GWh)",Miljö!$B$1:$T$1,0),FALSE)),"",VLOOKUP($B157,Miljö!$B$1:$T$480,MATCH("Såld mängd produktionsspecifik fjärrvärme (GWh)",Miljö!$B$1:$T$1,0),FALSE))</f>
        <v/>
      </c>
      <c r="J157" s="140" t="str">
        <f t="shared" si="2"/>
        <v>Fjärrvärme i Osby AB</v>
      </c>
    </row>
    <row r="158" spans="1:10" x14ac:dyDescent="0.35">
      <c r="A158" t="s">
        <v>184</v>
      </c>
      <c r="B158" t="s">
        <v>185</v>
      </c>
      <c r="C158" t="s">
        <v>1224</v>
      </c>
      <c r="D158" s="140" t="str">
        <f>IF(ISERROR(1/VLOOKUP($B158,Kraftvärmeprod!$B$1:$D$480,MATCH("Total värmeproduktion i kraftvärmeverk i kombinerad drift (GWh)",Kraftvärmeprod!$B$1:$AV$1,0),FALSE)),"Ej kraftvärme","Alternativproduktionsmetoden")</f>
        <v>Alternativproduktionsmetoden</v>
      </c>
      <c r="E158" s="140">
        <f>VLOOKUP($B158,Totalt!$B$1:$BP$480,MATCH("total el",Totalt!$B$1:$BP$1,0),FALSE)</f>
        <v>949.65599999999995</v>
      </c>
      <c r="F158" s="141">
        <f>IF(ISERROR(1/VLOOKUP($B158,Kraftvärmeprod!$B$1:$BD$480,MATCH("Total värmeproduktion i kraftvärmeverk i kombinerad drift (GWh)",Kraftvärmeprod!$B$1:$AV$1,0),FALSE)),"",VLOOKUP($B158,'Slutlig allokering'!$B$1:$BA$480,MATCH(F$1,'Slutlig allokering'!$B$2:$AS$2,0),FALSE))</f>
        <v>0.49107955512257345</v>
      </c>
      <c r="G158" s="140">
        <f>IF(ISERROR(1/VLOOKUP($B158,Kraftvärmeprod!$B$1:$AV$480,MATCH("Producerad elenergi i kraftvärmeverk (GWh)",Kraftvärmeprod!$B$1:$AV$1,0),FALSE)),"",VLOOKUP($B158,Kraftvärmeprod!$B$1:$AV$480,MATCH("Producerad elenergi i kraftvärmeverk (GWh)",Kraftvärmeprod!$B$1:$AV$1,0),FALSE))</f>
        <v>1205.622386</v>
      </c>
      <c r="H158" s="140">
        <f>IF(ISERROR(1/VLOOKUP($B158,Miljö!$B$1:$T$480,MATCH("Såld mängd produktionsspecifik fjärrvärme (GWh)",Miljö!$B$1:$T$1,0),FALSE)),"",VLOOKUP($B158,Miljö!$B$1:$T$480,MATCH("Såld mängd produktionsspecifik fjärrvärme (GWh)",Miljö!$B$1:$T$1,0),FALSE))</f>
        <v>266.06700000000001</v>
      </c>
      <c r="J158" s="140" t="str">
        <f t="shared" si="2"/>
        <v>Fortum Värme,  AB s.m. Stockholms stad</v>
      </c>
    </row>
    <row r="159" spans="1:10" x14ac:dyDescent="0.35">
      <c r="A159" t="s">
        <v>184</v>
      </c>
      <c r="B159" t="s">
        <v>186</v>
      </c>
      <c r="C159" t="s">
        <v>1224</v>
      </c>
      <c r="D159" s="140" t="str">
        <f>IF(ISERROR(1/VLOOKUP($B159,Kraftvärmeprod!$B$1:$D$480,MATCH("Total värmeproduktion i kraftvärmeverk i kombinerad drift (GWh)",Kraftvärmeprod!$B$1:$AV$1,0),FALSE)),"Ej kraftvärme","Alternativproduktionsmetoden")</f>
        <v>Ej kraftvärme</v>
      </c>
      <c r="E159" s="140">
        <f>VLOOKUP($B159,Totalt!$B$1:$BP$480,MATCH("total el",Totalt!$B$1:$BP$1,0),FALSE)</f>
        <v>1.599</v>
      </c>
      <c r="F159" s="141" t="str">
        <f>IF(ISERROR(1/VLOOKUP($B159,Kraftvärmeprod!$B$1:$BD$480,MATCH("Total värmeproduktion i kraftvärmeverk i kombinerad drift (GWh)",Kraftvärmeprod!$B$1:$AV$1,0),FALSE)),"",VLOOKUP($B159,'Slutlig allokering'!$B$1:$BA$480,MATCH(F$1,'Slutlig allokering'!$B$2:$AS$2,0),FALSE))</f>
        <v/>
      </c>
      <c r="G159" s="140" t="str">
        <f>IF(ISERROR(1/VLOOKUP($B159,Kraftvärmeprod!$B$1:$AV$480,MATCH("Producerad elenergi i kraftvärmeverk (GWh)",Kraftvärmeprod!$B$1:$AV$1,0),FALSE)),"",VLOOKUP($B159,Kraftvärmeprod!$B$1:$AV$480,MATCH("Producerad elenergi i kraftvärmeverk (GWh)",Kraftvärmeprod!$B$1:$AV$1,0),FALSE))</f>
        <v/>
      </c>
      <c r="H159" s="140" t="str">
        <f>IF(ISERROR(1/VLOOKUP($B159,Miljö!$B$1:$T$480,MATCH("Såld mängd produktionsspecifik fjärrvärme (GWh)",Miljö!$B$1:$T$1,0),FALSE)),"",VLOOKUP($B159,Miljö!$B$1:$T$480,MATCH("Såld mängd produktionsspecifik fjärrvärme (GWh)",Miljö!$B$1:$T$1,0),FALSE))</f>
        <v/>
      </c>
      <c r="J159" s="140" t="str">
        <f t="shared" si="2"/>
        <v>Fortum Värme,  AB s.m. Stockholms stad</v>
      </c>
    </row>
    <row r="160" spans="1:10" x14ac:dyDescent="0.35">
      <c r="A160" t="s">
        <v>187</v>
      </c>
      <c r="B160" t="s">
        <v>188</v>
      </c>
      <c r="D160" s="140" t="str">
        <f>IF(ISERROR(1/VLOOKUP($B160,Kraftvärmeprod!$B$1:$D$480,MATCH("Total värmeproduktion i kraftvärmeverk i kombinerad drift (GWh)",Kraftvärmeprod!$B$1:$AV$1,0),FALSE)),"Ej kraftvärme","Alternativproduktionsmetoden")</f>
        <v>Ej kraftvärme</v>
      </c>
      <c r="E160" s="140">
        <f>VLOOKUP($B160,Totalt!$B$1:$BP$480,MATCH("total el",Totalt!$B$1:$BP$1,0),FALSE)</f>
        <v>0</v>
      </c>
      <c r="F160" s="141" t="str">
        <f>IF(ISERROR(1/VLOOKUP($B160,Kraftvärmeprod!$B$1:$BD$480,MATCH("Total värmeproduktion i kraftvärmeverk i kombinerad drift (GWh)",Kraftvärmeprod!$B$1:$AV$1,0),FALSE)),"",VLOOKUP($B160,'Slutlig allokering'!$B$1:$BA$480,MATCH(F$1,'Slutlig allokering'!$B$2:$AS$2,0),FALSE))</f>
        <v/>
      </c>
      <c r="G160" s="140" t="str">
        <f>IF(ISERROR(1/VLOOKUP($B160,Kraftvärmeprod!$B$1:$AV$480,MATCH("Producerad elenergi i kraftvärmeverk (GWh)",Kraftvärmeprod!$B$1:$AV$1,0),FALSE)),"",VLOOKUP($B160,Kraftvärmeprod!$B$1:$AV$480,MATCH("Producerad elenergi i kraftvärmeverk (GWh)",Kraftvärmeprod!$B$1:$AV$1,0),FALSE))</f>
        <v/>
      </c>
      <c r="H160" s="140" t="str">
        <f>IF(ISERROR(1/VLOOKUP($B160,Miljö!$B$1:$T$480,MATCH("Såld mängd produktionsspecifik fjärrvärme (GWh)",Miljö!$B$1:$T$1,0),FALSE)),"",VLOOKUP($B160,Miljö!$B$1:$T$480,MATCH("Såld mängd produktionsspecifik fjärrvärme (GWh)",Miljö!$B$1:$T$1,0),FALSE))</f>
        <v/>
      </c>
      <c r="J160" s="140" t="str">
        <f t="shared" si="2"/>
        <v>Gimmersta Energi AB</v>
      </c>
    </row>
    <row r="161" spans="1:10" x14ac:dyDescent="0.35">
      <c r="A161" t="s">
        <v>187</v>
      </c>
      <c r="B161" t="s">
        <v>189</v>
      </c>
      <c r="D161" s="140" t="str">
        <f>IF(ISERROR(1/VLOOKUP($B161,Kraftvärmeprod!$B$1:$D$480,MATCH("Total värmeproduktion i kraftvärmeverk i kombinerad drift (GWh)",Kraftvärmeprod!$B$1:$AV$1,0),FALSE)),"Ej kraftvärme","Alternativproduktionsmetoden")</f>
        <v>Ej kraftvärme</v>
      </c>
      <c r="E161" s="140">
        <f>VLOOKUP($B161,Totalt!$B$1:$BP$480,MATCH("total el",Totalt!$B$1:$BP$1,0),FALSE)</f>
        <v>0</v>
      </c>
      <c r="F161" s="141" t="str">
        <f>IF(ISERROR(1/VLOOKUP($B161,Kraftvärmeprod!$B$1:$BD$480,MATCH("Total värmeproduktion i kraftvärmeverk i kombinerad drift (GWh)",Kraftvärmeprod!$B$1:$AV$1,0),FALSE)),"",VLOOKUP($B161,'Slutlig allokering'!$B$1:$BA$480,MATCH(F$1,'Slutlig allokering'!$B$2:$AS$2,0),FALSE))</f>
        <v/>
      </c>
      <c r="G161" s="140" t="str">
        <f>IF(ISERROR(1/VLOOKUP($B161,Kraftvärmeprod!$B$1:$AV$480,MATCH("Producerad elenergi i kraftvärmeverk (GWh)",Kraftvärmeprod!$B$1:$AV$1,0),FALSE)),"",VLOOKUP($B161,Kraftvärmeprod!$B$1:$AV$480,MATCH("Producerad elenergi i kraftvärmeverk (GWh)",Kraftvärmeprod!$B$1:$AV$1,0),FALSE))</f>
        <v/>
      </c>
      <c r="H161" s="140" t="str">
        <f>IF(ISERROR(1/VLOOKUP($B161,Miljö!$B$1:$T$480,MATCH("Såld mängd produktionsspecifik fjärrvärme (GWh)",Miljö!$B$1:$T$1,0),FALSE)),"",VLOOKUP($B161,Miljö!$B$1:$T$480,MATCH("Såld mängd produktionsspecifik fjärrvärme (GWh)",Miljö!$B$1:$T$1,0),FALSE))</f>
        <v/>
      </c>
      <c r="J161" s="140" t="str">
        <f t="shared" si="2"/>
        <v>Gimmersta Energi AB</v>
      </c>
    </row>
    <row r="162" spans="1:10" x14ac:dyDescent="0.35">
      <c r="A162" t="s">
        <v>187</v>
      </c>
      <c r="B162" s="36" t="s">
        <v>1071</v>
      </c>
      <c r="D162" s="140" t="str">
        <f>IF(ISERROR(1/VLOOKUP($B162,Kraftvärmeprod!$B$1:$D$480,MATCH("Total värmeproduktion i kraftvärmeverk i kombinerad drift (GWh)",Kraftvärmeprod!$B$1:$AV$1,0),FALSE)),"Ej kraftvärme","Alternativproduktionsmetoden")</f>
        <v>Ej kraftvärme</v>
      </c>
      <c r="E162" s="140">
        <f>VLOOKUP($B162,Totalt!$B$1:$BP$480,MATCH("total el",Totalt!$B$1:$BP$1,0),FALSE)</f>
        <v>0</v>
      </c>
      <c r="F162" s="141" t="str">
        <f>IF(ISERROR(1/VLOOKUP($B162,Kraftvärmeprod!$B$1:$BD$480,MATCH("Total värmeproduktion i kraftvärmeverk i kombinerad drift (GWh)",Kraftvärmeprod!$B$1:$AV$1,0),FALSE)),"",VLOOKUP($B162,'Slutlig allokering'!$B$1:$BA$480,MATCH(F$1,'Slutlig allokering'!$B$2:$AS$2,0),FALSE))</f>
        <v/>
      </c>
      <c r="G162" s="140" t="str">
        <f>IF(ISERROR(1/VLOOKUP($B162,Kraftvärmeprod!$B$1:$AV$480,MATCH("Producerad elenergi i kraftvärmeverk (GWh)",Kraftvärmeprod!$B$1:$AV$1,0),FALSE)),"",VLOOKUP($B162,Kraftvärmeprod!$B$1:$AV$480,MATCH("Producerad elenergi i kraftvärmeverk (GWh)",Kraftvärmeprod!$B$1:$AV$1,0),FALSE))</f>
        <v/>
      </c>
      <c r="H162" s="140" t="str">
        <f>IF(ISERROR(1/VLOOKUP($B162,Miljö!$B$1:$T$480,MATCH("Såld mängd produktionsspecifik fjärrvärme (GWh)",Miljö!$B$1:$T$1,0),FALSE)),"",VLOOKUP($B162,Miljö!$B$1:$T$480,MATCH("Såld mängd produktionsspecifik fjärrvärme (GWh)",Miljö!$B$1:$T$1,0),FALSE))</f>
        <v/>
      </c>
      <c r="J162" s="140" t="str">
        <f t="shared" si="2"/>
        <v>Gimmersta Energi AB</v>
      </c>
    </row>
    <row r="163" spans="1:10" x14ac:dyDescent="0.35">
      <c r="A163" t="s">
        <v>187</v>
      </c>
      <c r="B163" t="s">
        <v>191</v>
      </c>
      <c r="D163" s="140" t="str">
        <f>IF(ISERROR(1/VLOOKUP($B163,Kraftvärmeprod!$B$1:$D$480,MATCH("Total värmeproduktion i kraftvärmeverk i kombinerad drift (GWh)",Kraftvärmeprod!$B$1:$AV$1,0),FALSE)),"Ej kraftvärme","Alternativproduktionsmetoden")</f>
        <v>Ej kraftvärme</v>
      </c>
      <c r="E163" s="140">
        <f>VLOOKUP($B163,Totalt!$B$1:$BP$480,MATCH("total el",Totalt!$B$1:$BP$1,0),FALSE)</f>
        <v>0</v>
      </c>
      <c r="F163" s="141" t="str">
        <f>IF(ISERROR(1/VLOOKUP($B163,Kraftvärmeprod!$B$1:$BD$480,MATCH("Total värmeproduktion i kraftvärmeverk i kombinerad drift (GWh)",Kraftvärmeprod!$B$1:$AV$1,0),FALSE)),"",VLOOKUP($B163,'Slutlig allokering'!$B$1:$BA$480,MATCH(F$1,'Slutlig allokering'!$B$2:$AS$2,0),FALSE))</f>
        <v/>
      </c>
      <c r="G163" s="140" t="str">
        <f>IF(ISERROR(1/VLOOKUP($B163,Kraftvärmeprod!$B$1:$AV$480,MATCH("Producerad elenergi i kraftvärmeverk (GWh)",Kraftvärmeprod!$B$1:$AV$1,0),FALSE)),"",VLOOKUP($B163,Kraftvärmeprod!$B$1:$AV$480,MATCH("Producerad elenergi i kraftvärmeverk (GWh)",Kraftvärmeprod!$B$1:$AV$1,0),FALSE))</f>
        <v/>
      </c>
      <c r="H163" s="140" t="str">
        <f>IF(ISERROR(1/VLOOKUP($B163,Miljö!$B$1:$T$480,MATCH("Såld mängd produktionsspecifik fjärrvärme (GWh)",Miljö!$B$1:$T$1,0),FALSE)),"",VLOOKUP($B163,Miljö!$B$1:$T$480,MATCH("Såld mängd produktionsspecifik fjärrvärme (GWh)",Miljö!$B$1:$T$1,0),FALSE))</f>
        <v/>
      </c>
      <c r="J163" s="140" t="str">
        <f t="shared" si="2"/>
        <v>Gimmersta Energi AB</v>
      </c>
    </row>
    <row r="164" spans="1:10" x14ac:dyDescent="0.35">
      <c r="A164" t="s">
        <v>187</v>
      </c>
      <c r="B164" t="s">
        <v>192</v>
      </c>
      <c r="D164" s="140" t="str">
        <f>IF(ISERROR(1/VLOOKUP($B164,Kraftvärmeprod!$B$1:$D$480,MATCH("Total värmeproduktion i kraftvärmeverk i kombinerad drift (GWh)",Kraftvärmeprod!$B$1:$AV$1,0),FALSE)),"Ej kraftvärme","Alternativproduktionsmetoden")</f>
        <v>Ej kraftvärme</v>
      </c>
      <c r="E164" s="140">
        <f>VLOOKUP($B164,Totalt!$B$1:$BP$480,MATCH("total el",Totalt!$B$1:$BP$1,0),FALSE)</f>
        <v>0</v>
      </c>
      <c r="F164" s="141" t="str">
        <f>IF(ISERROR(1/VLOOKUP($B164,Kraftvärmeprod!$B$1:$BD$480,MATCH("Total värmeproduktion i kraftvärmeverk i kombinerad drift (GWh)",Kraftvärmeprod!$B$1:$AV$1,0),FALSE)),"",VLOOKUP($B164,'Slutlig allokering'!$B$1:$BA$480,MATCH(F$1,'Slutlig allokering'!$B$2:$AS$2,0),FALSE))</f>
        <v/>
      </c>
      <c r="G164" s="140" t="str">
        <f>IF(ISERROR(1/VLOOKUP($B164,Kraftvärmeprod!$B$1:$AV$480,MATCH("Producerad elenergi i kraftvärmeverk (GWh)",Kraftvärmeprod!$B$1:$AV$1,0),FALSE)),"",VLOOKUP($B164,Kraftvärmeprod!$B$1:$AV$480,MATCH("Producerad elenergi i kraftvärmeverk (GWh)",Kraftvärmeprod!$B$1:$AV$1,0),FALSE))</f>
        <v/>
      </c>
      <c r="H164" s="140" t="str">
        <f>IF(ISERROR(1/VLOOKUP($B164,Miljö!$B$1:$T$480,MATCH("Såld mängd produktionsspecifik fjärrvärme (GWh)",Miljö!$B$1:$T$1,0),FALSE)),"",VLOOKUP($B164,Miljö!$B$1:$T$480,MATCH("Såld mängd produktionsspecifik fjärrvärme (GWh)",Miljö!$B$1:$T$1,0),FALSE))</f>
        <v/>
      </c>
      <c r="J164" s="140" t="str">
        <f t="shared" si="2"/>
        <v>Gimmersta Energi AB</v>
      </c>
    </row>
    <row r="165" spans="1:10" x14ac:dyDescent="0.35">
      <c r="A165" t="s">
        <v>187</v>
      </c>
      <c r="B165" t="s">
        <v>193</v>
      </c>
      <c r="D165" s="140" t="str">
        <f>IF(ISERROR(1/VLOOKUP($B165,Kraftvärmeprod!$B$1:$D$480,MATCH("Total värmeproduktion i kraftvärmeverk i kombinerad drift (GWh)",Kraftvärmeprod!$B$1:$AV$1,0),FALSE)),"Ej kraftvärme","Alternativproduktionsmetoden")</f>
        <v>Ej kraftvärme</v>
      </c>
      <c r="E165" s="140">
        <f>VLOOKUP($B165,Totalt!$B$1:$BP$480,MATCH("total el",Totalt!$B$1:$BP$1,0),FALSE)</f>
        <v>0</v>
      </c>
      <c r="F165" s="141" t="str">
        <f>IF(ISERROR(1/VLOOKUP($B165,Kraftvärmeprod!$B$1:$BD$480,MATCH("Total värmeproduktion i kraftvärmeverk i kombinerad drift (GWh)",Kraftvärmeprod!$B$1:$AV$1,0),FALSE)),"",VLOOKUP($B165,'Slutlig allokering'!$B$1:$BA$480,MATCH(F$1,'Slutlig allokering'!$B$2:$AS$2,0),FALSE))</f>
        <v/>
      </c>
      <c r="G165" s="140" t="str">
        <f>IF(ISERROR(1/VLOOKUP($B165,Kraftvärmeprod!$B$1:$AV$480,MATCH("Producerad elenergi i kraftvärmeverk (GWh)",Kraftvärmeprod!$B$1:$AV$1,0),FALSE)),"",VLOOKUP($B165,Kraftvärmeprod!$B$1:$AV$480,MATCH("Producerad elenergi i kraftvärmeverk (GWh)",Kraftvärmeprod!$B$1:$AV$1,0),FALSE))</f>
        <v/>
      </c>
      <c r="H165" s="140" t="str">
        <f>IF(ISERROR(1/VLOOKUP($B165,Miljö!$B$1:$T$480,MATCH("Såld mängd produktionsspecifik fjärrvärme (GWh)",Miljö!$B$1:$T$1,0),FALSE)),"",VLOOKUP($B165,Miljö!$B$1:$T$480,MATCH("Såld mängd produktionsspecifik fjärrvärme (GWh)",Miljö!$B$1:$T$1,0),FALSE))</f>
        <v/>
      </c>
      <c r="J165" s="140" t="str">
        <f t="shared" si="2"/>
        <v>Gimmersta Energi AB</v>
      </c>
    </row>
    <row r="166" spans="1:10" x14ac:dyDescent="0.35">
      <c r="A166" t="s">
        <v>187</v>
      </c>
      <c r="B166" t="s">
        <v>194</v>
      </c>
      <c r="D166" s="140" t="str">
        <f>IF(ISERROR(1/VLOOKUP($B166,Kraftvärmeprod!$B$1:$D$480,MATCH("Total värmeproduktion i kraftvärmeverk i kombinerad drift (GWh)",Kraftvärmeprod!$B$1:$AV$1,0),FALSE)),"Ej kraftvärme","Alternativproduktionsmetoden")</f>
        <v>Ej kraftvärme</v>
      </c>
      <c r="E166" s="140">
        <f>VLOOKUP($B166,Totalt!$B$1:$BP$480,MATCH("total el",Totalt!$B$1:$BP$1,0),FALSE)</f>
        <v>0</v>
      </c>
      <c r="F166" s="141" t="str">
        <f>IF(ISERROR(1/VLOOKUP($B166,Kraftvärmeprod!$B$1:$BD$480,MATCH("Total värmeproduktion i kraftvärmeverk i kombinerad drift (GWh)",Kraftvärmeprod!$B$1:$AV$1,0),FALSE)),"",VLOOKUP($B166,'Slutlig allokering'!$B$1:$BA$480,MATCH(F$1,'Slutlig allokering'!$B$2:$AS$2,0),FALSE))</f>
        <v/>
      </c>
      <c r="G166" s="140" t="str">
        <f>IF(ISERROR(1/VLOOKUP($B166,Kraftvärmeprod!$B$1:$AV$480,MATCH("Producerad elenergi i kraftvärmeverk (GWh)",Kraftvärmeprod!$B$1:$AV$1,0),FALSE)),"",VLOOKUP($B166,Kraftvärmeprod!$B$1:$AV$480,MATCH("Producerad elenergi i kraftvärmeverk (GWh)",Kraftvärmeprod!$B$1:$AV$1,0),FALSE))</f>
        <v/>
      </c>
      <c r="H166" s="140" t="str">
        <f>IF(ISERROR(1/VLOOKUP($B166,Miljö!$B$1:$T$480,MATCH("Såld mängd produktionsspecifik fjärrvärme (GWh)",Miljö!$B$1:$T$1,0),FALSE)),"",VLOOKUP($B166,Miljö!$B$1:$T$480,MATCH("Såld mängd produktionsspecifik fjärrvärme (GWh)",Miljö!$B$1:$T$1,0),FALSE))</f>
        <v/>
      </c>
      <c r="J166" s="140" t="str">
        <f t="shared" si="2"/>
        <v>Gimmersta Energi AB</v>
      </c>
    </row>
    <row r="167" spans="1:10" x14ac:dyDescent="0.35">
      <c r="A167" t="s">
        <v>187</v>
      </c>
      <c r="B167" t="s">
        <v>195</v>
      </c>
      <c r="D167" s="140" t="str">
        <f>IF(ISERROR(1/VLOOKUP($B167,Kraftvärmeprod!$B$1:$D$480,MATCH("Total värmeproduktion i kraftvärmeverk i kombinerad drift (GWh)",Kraftvärmeprod!$B$1:$AV$1,0),FALSE)),"Ej kraftvärme","Alternativproduktionsmetoden")</f>
        <v>Ej kraftvärme</v>
      </c>
      <c r="E167" s="140">
        <f>VLOOKUP($B167,Totalt!$B$1:$BP$480,MATCH("total el",Totalt!$B$1:$BP$1,0),FALSE)</f>
        <v>0</v>
      </c>
      <c r="F167" s="141" t="str">
        <f>IF(ISERROR(1/VLOOKUP($B167,Kraftvärmeprod!$B$1:$BD$480,MATCH("Total värmeproduktion i kraftvärmeverk i kombinerad drift (GWh)",Kraftvärmeprod!$B$1:$AV$1,0),FALSE)),"",VLOOKUP($B167,'Slutlig allokering'!$B$1:$BA$480,MATCH(F$1,'Slutlig allokering'!$B$2:$AS$2,0),FALSE))</f>
        <v/>
      </c>
      <c r="G167" s="140" t="str">
        <f>IF(ISERROR(1/VLOOKUP($B167,Kraftvärmeprod!$B$1:$AV$480,MATCH("Producerad elenergi i kraftvärmeverk (GWh)",Kraftvärmeprod!$B$1:$AV$1,0),FALSE)),"",VLOOKUP($B167,Kraftvärmeprod!$B$1:$AV$480,MATCH("Producerad elenergi i kraftvärmeverk (GWh)",Kraftvärmeprod!$B$1:$AV$1,0),FALSE))</f>
        <v/>
      </c>
      <c r="H167" s="140" t="str">
        <f>IF(ISERROR(1/VLOOKUP($B167,Miljö!$B$1:$T$480,MATCH("Såld mängd produktionsspecifik fjärrvärme (GWh)",Miljö!$B$1:$T$1,0),FALSE)),"",VLOOKUP($B167,Miljö!$B$1:$T$480,MATCH("Såld mängd produktionsspecifik fjärrvärme (GWh)",Miljö!$B$1:$T$1,0),FALSE))</f>
        <v/>
      </c>
      <c r="J167" s="140" t="str">
        <f t="shared" si="2"/>
        <v>Gimmersta Energi AB</v>
      </c>
    </row>
    <row r="168" spans="1:10" x14ac:dyDescent="0.35">
      <c r="A168" t="s">
        <v>196</v>
      </c>
      <c r="B168" t="s">
        <v>197</v>
      </c>
      <c r="C168" s="140" t="s">
        <v>687</v>
      </c>
      <c r="D168" s="140" t="str">
        <f>IF(ISERROR(1/VLOOKUP($B168,Kraftvärmeprod!$B$1:$D$480,MATCH("Total värmeproduktion i kraftvärmeverk i kombinerad drift (GWh)",Kraftvärmeprod!$B$1:$AV$1,0),FALSE)),"Ej kraftvärme","Alternativproduktionsmetoden")</f>
        <v>Ej kraftvärme</v>
      </c>
      <c r="E168" s="140">
        <f>VLOOKUP($B168,Totalt!$B$1:$BP$480,MATCH("total el",Totalt!$B$1:$BP$1,0),FALSE)</f>
        <v>2.05111</v>
      </c>
      <c r="F168" s="141" t="str">
        <f>IF(ISERROR(1/VLOOKUP($B168,Kraftvärmeprod!$B$1:$BD$480,MATCH("Total värmeproduktion i kraftvärmeverk i kombinerad drift (GWh)",Kraftvärmeprod!$B$1:$AV$1,0),FALSE)),"",VLOOKUP($B168,'Slutlig allokering'!$B$1:$BA$480,MATCH(F$1,'Slutlig allokering'!$B$2:$AS$2,0),FALSE))</f>
        <v/>
      </c>
      <c r="G168" s="140" t="str">
        <f>IF(ISERROR(1/VLOOKUP($B168,Kraftvärmeprod!$B$1:$AV$480,MATCH("Producerad elenergi i kraftvärmeverk (GWh)",Kraftvärmeprod!$B$1:$AV$1,0),FALSE)),"",VLOOKUP($B168,Kraftvärmeprod!$B$1:$AV$480,MATCH("Producerad elenergi i kraftvärmeverk (GWh)",Kraftvärmeprod!$B$1:$AV$1,0),FALSE))</f>
        <v/>
      </c>
      <c r="H168" s="140" t="str">
        <f>IF(ISERROR(1/VLOOKUP($B168,Miljö!$B$1:$T$480,MATCH("Såld mängd produktionsspecifik fjärrvärme (GWh)",Miljö!$B$1:$T$1,0),FALSE)),"",VLOOKUP($B168,Miljö!$B$1:$T$480,MATCH("Såld mängd produktionsspecifik fjärrvärme (GWh)",Miljö!$B$1:$T$1,0),FALSE))</f>
        <v/>
      </c>
      <c r="J168" s="140" t="str">
        <f t="shared" si="2"/>
        <v>Gislaved Energi AB</v>
      </c>
    </row>
    <row r="169" spans="1:10" x14ac:dyDescent="0.35">
      <c r="A169" t="s">
        <v>196</v>
      </c>
      <c r="B169" t="s">
        <v>198</v>
      </c>
      <c r="C169" s="140" t="s">
        <v>687</v>
      </c>
      <c r="D169" s="140" t="str">
        <f>IF(ISERROR(1/VLOOKUP($B169,Kraftvärmeprod!$B$1:$D$480,MATCH("Total värmeproduktion i kraftvärmeverk i kombinerad drift (GWh)",Kraftvärmeprod!$B$1:$AV$1,0),FALSE)),"Ej kraftvärme","Alternativproduktionsmetoden")</f>
        <v>Ej kraftvärme</v>
      </c>
      <c r="E169" s="140">
        <f>VLOOKUP($B169,Totalt!$B$1:$BP$480,MATCH("total el",Totalt!$B$1:$BP$1,0),FALSE)</f>
        <v>0</v>
      </c>
      <c r="F169" s="141" t="str">
        <f>IF(ISERROR(1/VLOOKUP($B169,Kraftvärmeprod!$B$1:$BD$480,MATCH("Total värmeproduktion i kraftvärmeverk i kombinerad drift (GWh)",Kraftvärmeprod!$B$1:$AV$1,0),FALSE)),"",VLOOKUP($B169,'Slutlig allokering'!$B$1:$BA$480,MATCH(F$1,'Slutlig allokering'!$B$2:$AS$2,0),FALSE))</f>
        <v/>
      </c>
      <c r="G169" s="140" t="str">
        <f>IF(ISERROR(1/VLOOKUP($B169,Kraftvärmeprod!$B$1:$AV$480,MATCH("Producerad elenergi i kraftvärmeverk (GWh)",Kraftvärmeprod!$B$1:$AV$1,0),FALSE)),"",VLOOKUP($B169,Kraftvärmeprod!$B$1:$AV$480,MATCH("Producerad elenergi i kraftvärmeverk (GWh)",Kraftvärmeprod!$B$1:$AV$1,0),FALSE))</f>
        <v/>
      </c>
      <c r="H169" s="140" t="str">
        <f>IF(ISERROR(1/VLOOKUP($B169,Miljö!$B$1:$T$480,MATCH("Såld mängd produktionsspecifik fjärrvärme (GWh)",Miljö!$B$1:$T$1,0),FALSE)),"",VLOOKUP($B169,Miljö!$B$1:$T$480,MATCH("Såld mängd produktionsspecifik fjärrvärme (GWh)",Miljö!$B$1:$T$1,0),FALSE))</f>
        <v/>
      </c>
      <c r="J169" s="140" t="str">
        <f t="shared" si="2"/>
        <v>Gislaved Energi AB</v>
      </c>
    </row>
    <row r="170" spans="1:10" x14ac:dyDescent="0.35">
      <c r="A170" t="s">
        <v>196</v>
      </c>
      <c r="B170" t="s">
        <v>199</v>
      </c>
      <c r="C170" s="140" t="s">
        <v>687</v>
      </c>
      <c r="D170" s="140" t="str">
        <f>IF(ISERROR(1/VLOOKUP($B170,Kraftvärmeprod!$B$1:$D$480,MATCH("Total värmeproduktion i kraftvärmeverk i kombinerad drift (GWh)",Kraftvärmeprod!$B$1:$AV$1,0),FALSE)),"Ej kraftvärme","Alternativproduktionsmetoden")</f>
        <v>Ej kraftvärme</v>
      </c>
      <c r="E170" s="140">
        <f>VLOOKUP($B170,Totalt!$B$1:$BP$480,MATCH("total el",Totalt!$B$1:$BP$1,0),FALSE)</f>
        <v>0.13635</v>
      </c>
      <c r="F170" s="141" t="str">
        <f>IF(ISERROR(1/VLOOKUP($B170,Kraftvärmeprod!$B$1:$BD$480,MATCH("Total värmeproduktion i kraftvärmeverk i kombinerad drift (GWh)",Kraftvärmeprod!$B$1:$AV$1,0),FALSE)),"",VLOOKUP($B170,'Slutlig allokering'!$B$1:$BA$480,MATCH(F$1,'Slutlig allokering'!$B$2:$AS$2,0),FALSE))</f>
        <v/>
      </c>
      <c r="G170" s="140" t="str">
        <f>IF(ISERROR(1/VLOOKUP($B170,Kraftvärmeprod!$B$1:$AV$480,MATCH("Producerad elenergi i kraftvärmeverk (GWh)",Kraftvärmeprod!$B$1:$AV$1,0),FALSE)),"",VLOOKUP($B170,Kraftvärmeprod!$B$1:$AV$480,MATCH("Producerad elenergi i kraftvärmeverk (GWh)",Kraftvärmeprod!$B$1:$AV$1,0),FALSE))</f>
        <v/>
      </c>
      <c r="H170" s="140" t="str">
        <f>IF(ISERROR(1/VLOOKUP($B170,Miljö!$B$1:$T$480,MATCH("Såld mängd produktionsspecifik fjärrvärme (GWh)",Miljö!$B$1:$T$1,0),FALSE)),"",VLOOKUP($B170,Miljö!$B$1:$T$480,MATCH("Såld mängd produktionsspecifik fjärrvärme (GWh)",Miljö!$B$1:$T$1,0),FALSE))</f>
        <v/>
      </c>
      <c r="J170" s="140" t="str">
        <f t="shared" si="2"/>
        <v>Gislaved Energi AB</v>
      </c>
    </row>
    <row r="171" spans="1:10" x14ac:dyDescent="0.35">
      <c r="A171" t="s">
        <v>196</v>
      </c>
      <c r="B171" t="s">
        <v>200</v>
      </c>
      <c r="C171" s="140" t="s">
        <v>687</v>
      </c>
      <c r="D171" s="140" t="str">
        <f>IF(ISERROR(1/VLOOKUP($B171,Kraftvärmeprod!$B$1:$D$480,MATCH("Total värmeproduktion i kraftvärmeverk i kombinerad drift (GWh)",Kraftvärmeprod!$B$1:$AV$1,0),FALSE)),"Ej kraftvärme","Alternativproduktionsmetoden")</f>
        <v>Ej kraftvärme</v>
      </c>
      <c r="E171" s="140">
        <f>VLOOKUP($B171,Totalt!$B$1:$BP$480,MATCH("total el",Totalt!$B$1:$BP$1,0),FALSE)</f>
        <v>0.11101</v>
      </c>
      <c r="F171" s="141" t="str">
        <f>IF(ISERROR(1/VLOOKUP($B171,Kraftvärmeprod!$B$1:$BD$480,MATCH("Total värmeproduktion i kraftvärmeverk i kombinerad drift (GWh)",Kraftvärmeprod!$B$1:$AV$1,0),FALSE)),"",VLOOKUP($B171,'Slutlig allokering'!$B$1:$BA$480,MATCH(F$1,'Slutlig allokering'!$B$2:$AS$2,0),FALSE))</f>
        <v/>
      </c>
      <c r="G171" s="140" t="str">
        <f>IF(ISERROR(1/VLOOKUP($B171,Kraftvärmeprod!$B$1:$AV$480,MATCH("Producerad elenergi i kraftvärmeverk (GWh)",Kraftvärmeprod!$B$1:$AV$1,0),FALSE)),"",VLOOKUP($B171,Kraftvärmeprod!$B$1:$AV$480,MATCH("Producerad elenergi i kraftvärmeverk (GWh)",Kraftvärmeprod!$B$1:$AV$1,0),FALSE))</f>
        <v/>
      </c>
      <c r="H171" s="140" t="str">
        <f>IF(ISERROR(1/VLOOKUP($B171,Miljö!$B$1:$T$480,MATCH("Såld mängd produktionsspecifik fjärrvärme (GWh)",Miljö!$B$1:$T$1,0),FALSE)),"",VLOOKUP($B171,Miljö!$B$1:$T$480,MATCH("Såld mängd produktionsspecifik fjärrvärme (GWh)",Miljö!$B$1:$T$1,0),FALSE))</f>
        <v/>
      </c>
      <c r="J171" s="140" t="str">
        <f t="shared" si="2"/>
        <v>Gislaved Energi AB</v>
      </c>
    </row>
    <row r="172" spans="1:10" x14ac:dyDescent="0.35">
      <c r="A172" t="s">
        <v>201</v>
      </c>
      <c r="B172" t="s">
        <v>202</v>
      </c>
      <c r="C172" s="140" t="s">
        <v>1225</v>
      </c>
      <c r="D172" s="140" t="str">
        <f>IF(ISERROR(1/VLOOKUP($B172,Kraftvärmeprod!$B$1:$D$480,MATCH("Total värmeproduktion i kraftvärmeverk i kombinerad drift (GWh)",Kraftvärmeprod!$B$1:$AV$1,0),FALSE)),"Ej kraftvärme","Alternativproduktionsmetoden")</f>
        <v>Ej kraftvärme</v>
      </c>
      <c r="E172" s="140">
        <f>VLOOKUP($B172,Totalt!$B$1:$BP$480,MATCH("total el",Totalt!$B$1:$BP$1,0),FALSE)</f>
        <v>0.28999999999999998</v>
      </c>
      <c r="F172" s="141" t="str">
        <f>IF(ISERROR(1/VLOOKUP($B172,Kraftvärmeprod!$B$1:$BD$480,MATCH("Total värmeproduktion i kraftvärmeverk i kombinerad drift (GWh)",Kraftvärmeprod!$B$1:$AV$1,0),FALSE)),"",VLOOKUP($B172,'Slutlig allokering'!$B$1:$BA$480,MATCH(F$1,'Slutlig allokering'!$B$2:$AS$2,0),FALSE))</f>
        <v/>
      </c>
      <c r="G172" s="140" t="str">
        <f>IF(ISERROR(1/VLOOKUP($B172,Kraftvärmeprod!$B$1:$AV$480,MATCH("Producerad elenergi i kraftvärmeverk (GWh)",Kraftvärmeprod!$B$1:$AV$1,0),FALSE)),"",VLOOKUP($B172,Kraftvärmeprod!$B$1:$AV$480,MATCH("Producerad elenergi i kraftvärmeverk (GWh)",Kraftvärmeprod!$B$1:$AV$1,0),FALSE))</f>
        <v/>
      </c>
      <c r="H172" s="140" t="str">
        <f>IF(ISERROR(1/VLOOKUP($B172,Miljö!$B$1:$T$480,MATCH("Såld mängd produktionsspecifik fjärrvärme (GWh)",Miljö!$B$1:$T$1,0),FALSE)),"",VLOOKUP($B172,Miljö!$B$1:$T$480,MATCH("Såld mängd produktionsspecifik fjärrvärme (GWh)",Miljö!$B$1:$T$1,0),FALSE))</f>
        <v/>
      </c>
      <c r="J172" s="140" t="str">
        <f t="shared" si="2"/>
        <v>Gotlands Energi AB</v>
      </c>
    </row>
    <row r="173" spans="1:10" x14ac:dyDescent="0.35">
      <c r="A173" t="s">
        <v>201</v>
      </c>
      <c r="B173" t="s">
        <v>203</v>
      </c>
      <c r="C173" s="140" t="s">
        <v>1225</v>
      </c>
      <c r="D173" s="140" t="str">
        <f>IF(ISERROR(1/VLOOKUP($B173,Kraftvärmeprod!$B$1:$D$480,MATCH("Total värmeproduktion i kraftvärmeverk i kombinerad drift (GWh)",Kraftvärmeprod!$B$1:$AV$1,0),FALSE)),"Ej kraftvärme","Alternativproduktionsmetoden")</f>
        <v>Ej kraftvärme</v>
      </c>
      <c r="E173" s="140">
        <f>VLOOKUP($B173,Totalt!$B$1:$BP$480,MATCH("total el",Totalt!$B$1:$BP$1,0),FALSE)</f>
        <v>0.02</v>
      </c>
      <c r="F173" s="141" t="str">
        <f>IF(ISERROR(1/VLOOKUP($B173,Kraftvärmeprod!$B$1:$BD$480,MATCH("Total värmeproduktion i kraftvärmeverk i kombinerad drift (GWh)",Kraftvärmeprod!$B$1:$AV$1,0),FALSE)),"",VLOOKUP($B173,'Slutlig allokering'!$B$1:$BA$480,MATCH(F$1,'Slutlig allokering'!$B$2:$AS$2,0),FALSE))</f>
        <v/>
      </c>
      <c r="G173" s="140" t="str">
        <f>IF(ISERROR(1/VLOOKUP($B173,Kraftvärmeprod!$B$1:$AV$480,MATCH("Producerad elenergi i kraftvärmeverk (GWh)",Kraftvärmeprod!$B$1:$AV$1,0),FALSE)),"",VLOOKUP($B173,Kraftvärmeprod!$B$1:$AV$480,MATCH("Producerad elenergi i kraftvärmeverk (GWh)",Kraftvärmeprod!$B$1:$AV$1,0),FALSE))</f>
        <v/>
      </c>
      <c r="H173" s="140" t="str">
        <f>IF(ISERROR(1/VLOOKUP($B173,Miljö!$B$1:$T$480,MATCH("Såld mängd produktionsspecifik fjärrvärme (GWh)",Miljö!$B$1:$T$1,0),FALSE)),"",VLOOKUP($B173,Miljö!$B$1:$T$480,MATCH("Såld mängd produktionsspecifik fjärrvärme (GWh)",Miljö!$B$1:$T$1,0),FALSE))</f>
        <v/>
      </c>
      <c r="J173" s="140" t="str">
        <f t="shared" si="2"/>
        <v>Gotlands Energi AB</v>
      </c>
    </row>
    <row r="174" spans="1:10" x14ac:dyDescent="0.35">
      <c r="A174" t="s">
        <v>201</v>
      </c>
      <c r="B174" t="s">
        <v>204</v>
      </c>
      <c r="C174" s="140" t="s">
        <v>1225</v>
      </c>
      <c r="D174" s="140" t="str">
        <f>IF(ISERROR(1/VLOOKUP($B174,Kraftvärmeprod!$B$1:$D$480,MATCH("Total värmeproduktion i kraftvärmeverk i kombinerad drift (GWh)",Kraftvärmeprod!$B$1:$AV$1,0),FALSE)),"Ej kraftvärme","Alternativproduktionsmetoden")</f>
        <v>Ej kraftvärme</v>
      </c>
      <c r="E174" s="140">
        <f>VLOOKUP($B174,Totalt!$B$1:$BP$480,MATCH("total el",Totalt!$B$1:$BP$1,0),FALSE)</f>
        <v>0.82</v>
      </c>
      <c r="F174" s="141" t="str">
        <f>IF(ISERROR(1/VLOOKUP($B174,Kraftvärmeprod!$B$1:$BD$480,MATCH("Total värmeproduktion i kraftvärmeverk i kombinerad drift (GWh)",Kraftvärmeprod!$B$1:$AV$1,0),FALSE)),"",VLOOKUP($B174,'Slutlig allokering'!$B$1:$BA$480,MATCH(F$1,'Slutlig allokering'!$B$2:$AS$2,0),FALSE))</f>
        <v/>
      </c>
      <c r="G174" s="140" t="str">
        <f>IF(ISERROR(1/VLOOKUP($B174,Kraftvärmeprod!$B$1:$AV$480,MATCH("Producerad elenergi i kraftvärmeverk (GWh)",Kraftvärmeprod!$B$1:$AV$1,0),FALSE)),"",VLOOKUP($B174,Kraftvärmeprod!$B$1:$AV$480,MATCH("Producerad elenergi i kraftvärmeverk (GWh)",Kraftvärmeprod!$B$1:$AV$1,0),FALSE))</f>
        <v/>
      </c>
      <c r="H174" s="140" t="str">
        <f>IF(ISERROR(1/VLOOKUP($B174,Miljö!$B$1:$T$480,MATCH("Såld mängd produktionsspecifik fjärrvärme (GWh)",Miljö!$B$1:$T$1,0),FALSE)),"",VLOOKUP($B174,Miljö!$B$1:$T$480,MATCH("Såld mängd produktionsspecifik fjärrvärme (GWh)",Miljö!$B$1:$T$1,0),FALSE))</f>
        <v/>
      </c>
      <c r="J174" s="140" t="str">
        <f t="shared" si="2"/>
        <v>Gotlands Energi AB</v>
      </c>
    </row>
    <row r="175" spans="1:10" x14ac:dyDescent="0.35">
      <c r="A175" t="s">
        <v>201</v>
      </c>
      <c r="B175" t="s">
        <v>205</v>
      </c>
      <c r="C175" s="140" t="s">
        <v>1225</v>
      </c>
      <c r="D175" s="140" t="str">
        <f>IF(ISERROR(1/VLOOKUP($B175,Kraftvärmeprod!$B$1:$D$480,MATCH("Total värmeproduktion i kraftvärmeverk i kombinerad drift (GWh)",Kraftvärmeprod!$B$1:$AV$1,0),FALSE)),"Ej kraftvärme","Alternativproduktionsmetoden")</f>
        <v>Ej kraftvärme</v>
      </c>
      <c r="E175" s="140">
        <f>VLOOKUP($B175,Totalt!$B$1:$BP$480,MATCH("total el",Totalt!$B$1:$BP$1,0),FALSE)</f>
        <v>14.96</v>
      </c>
      <c r="F175" s="141" t="str">
        <f>IF(ISERROR(1/VLOOKUP($B175,Kraftvärmeprod!$B$1:$BD$480,MATCH("Total värmeproduktion i kraftvärmeverk i kombinerad drift (GWh)",Kraftvärmeprod!$B$1:$AV$1,0),FALSE)),"",VLOOKUP($B175,'Slutlig allokering'!$B$1:$BA$480,MATCH(F$1,'Slutlig allokering'!$B$2:$AS$2,0),FALSE))</f>
        <v/>
      </c>
      <c r="G175" s="140" t="str">
        <f>IF(ISERROR(1/VLOOKUP($B175,Kraftvärmeprod!$B$1:$AV$480,MATCH("Producerad elenergi i kraftvärmeverk (GWh)",Kraftvärmeprod!$B$1:$AV$1,0),FALSE)),"",VLOOKUP($B175,Kraftvärmeprod!$B$1:$AV$480,MATCH("Producerad elenergi i kraftvärmeverk (GWh)",Kraftvärmeprod!$B$1:$AV$1,0),FALSE))</f>
        <v/>
      </c>
      <c r="H175" s="140" t="str">
        <f>IF(ISERROR(1/VLOOKUP($B175,Miljö!$B$1:$T$480,MATCH("Såld mängd produktionsspecifik fjärrvärme (GWh)",Miljö!$B$1:$T$1,0),FALSE)),"",VLOOKUP($B175,Miljö!$B$1:$T$480,MATCH("Såld mängd produktionsspecifik fjärrvärme (GWh)",Miljö!$B$1:$T$1,0),FALSE))</f>
        <v/>
      </c>
      <c r="J175" s="140" t="str">
        <f t="shared" si="2"/>
        <v>Gotlands Energi AB</v>
      </c>
    </row>
    <row r="176" spans="1:10" x14ac:dyDescent="0.35">
      <c r="A176" t="s">
        <v>206</v>
      </c>
      <c r="B176" t="s">
        <v>207</v>
      </c>
      <c r="C176" s="144" t="s">
        <v>1267</v>
      </c>
      <c r="D176" s="140" t="str">
        <f>IF(ISERROR(1/VLOOKUP($B176,Kraftvärmeprod!$B$1:$D$480,MATCH("Total värmeproduktion i kraftvärmeverk i kombinerad drift (GWh)",Kraftvärmeprod!$B$1:$AV$1,0),FALSE)),"Ej kraftvärme","Alternativproduktionsmetoden")</f>
        <v>Alternativproduktionsmetoden</v>
      </c>
      <c r="E176" s="140">
        <f>VLOOKUP($B176,Totalt!$B$1:$BP$480,MATCH("total el",Totalt!$B$1:$BP$1,0),FALSE)</f>
        <v>1.5091000000000001</v>
      </c>
      <c r="F176" s="141">
        <f>IF(ISERROR(1/VLOOKUP($B176,Kraftvärmeprod!$B$1:$BD$480,MATCH("Total värmeproduktion i kraftvärmeverk i kombinerad drift (GWh)",Kraftvärmeprod!$B$1:$AV$1,0),FALSE)),"",VLOOKUP($B176,'Slutlig allokering'!$B$1:$BA$480,MATCH(F$1,'Slutlig allokering'!$B$2:$AS$2,0),FALSE))</f>
        <v>0.69339585389930891</v>
      </c>
      <c r="G176" s="140">
        <f>IF(ISERROR(1/VLOOKUP($B176,Kraftvärmeprod!$B$1:$AV$480,MATCH("Producerad elenergi i kraftvärmeverk (GWh)",Kraftvärmeprod!$B$1:$AV$1,0),FALSE)),"",VLOOKUP($B176,Kraftvärmeprod!$B$1:$AV$480,MATCH("Producerad elenergi i kraftvärmeverk (GWh)",Kraftvärmeprod!$B$1:$AV$1,0),FALSE))</f>
        <v>31.7</v>
      </c>
      <c r="H176" s="140" t="str">
        <f>IF(ISERROR(1/VLOOKUP($B176,Miljö!$B$1:$T$480,MATCH("Såld mängd produktionsspecifik fjärrvärme (GWh)",Miljö!$B$1:$T$1,0),FALSE)),"",VLOOKUP($B176,Miljö!$B$1:$T$480,MATCH("Såld mängd produktionsspecifik fjärrvärme (GWh)",Miljö!$B$1:$T$1,0),FALSE))</f>
        <v/>
      </c>
      <c r="J176" s="140" t="str">
        <f t="shared" si="2"/>
        <v>Gällivare Energi AB</v>
      </c>
    </row>
    <row r="177" spans="1:10" x14ac:dyDescent="0.35">
      <c r="A177" t="s">
        <v>208</v>
      </c>
      <c r="B177" t="s">
        <v>209</v>
      </c>
      <c r="C177" s="140" t="s">
        <v>687</v>
      </c>
      <c r="D177" s="140" t="str">
        <f>IF(ISERROR(1/VLOOKUP($B177,Kraftvärmeprod!$B$1:$D$480,MATCH("Total värmeproduktion i kraftvärmeverk i kombinerad drift (GWh)",Kraftvärmeprod!$B$1:$AV$1,0),FALSE)),"Ej kraftvärme","Alternativproduktionsmetoden")</f>
        <v>Alternativproduktionsmetoden</v>
      </c>
      <c r="E177" s="140">
        <f>VLOOKUP($B177,Totalt!$B$1:$BP$480,MATCH("total el",Totalt!$B$1:$BP$1,0),FALSE)</f>
        <v>25.908799999999999</v>
      </c>
      <c r="F177" s="141">
        <f>IF(ISERROR(1/VLOOKUP($B177,Kraftvärmeprod!$B$1:$BD$480,MATCH("Total värmeproduktion i kraftvärmeverk i kombinerad drift (GWh)",Kraftvärmeprod!$B$1:$AV$1,0),FALSE)),"",VLOOKUP($B177,'Slutlig allokering'!$B$1:$BA$480,MATCH(F$1,'Slutlig allokering'!$B$2:$AS$2,0),FALSE))</f>
        <v>0.67439933719966882</v>
      </c>
      <c r="G177" s="140">
        <f>IF(ISERROR(1/VLOOKUP($B177,Kraftvärmeprod!$B$1:$AV$480,MATCH("Producerad elenergi i kraftvärmeverk (GWh)",Kraftvärmeprod!$B$1:$AV$1,0),FALSE)),"",VLOOKUP($B177,Kraftvärmeprod!$B$1:$AV$480,MATCH("Producerad elenergi i kraftvärmeverk (GWh)",Kraftvärmeprod!$B$1:$AV$1,0),FALSE))</f>
        <v>69.2</v>
      </c>
      <c r="H177" s="140" t="str">
        <f>IF(ISERROR(1/VLOOKUP($B177,Miljö!$B$1:$T$480,MATCH("Såld mängd produktionsspecifik fjärrvärme (GWh)",Miljö!$B$1:$T$1,0),FALSE)),"",VLOOKUP($B177,Miljö!$B$1:$T$480,MATCH("Såld mängd produktionsspecifik fjärrvärme (GWh)",Miljö!$B$1:$T$1,0),FALSE))</f>
        <v/>
      </c>
      <c r="J177" s="140" t="str">
        <f t="shared" si="2"/>
        <v>Gävle Energi AB</v>
      </c>
    </row>
    <row r="178" spans="1:10" x14ac:dyDescent="0.35">
      <c r="A178" t="s">
        <v>210</v>
      </c>
      <c r="B178" t="s">
        <v>211</v>
      </c>
      <c r="C178" s="140" t="s">
        <v>1226</v>
      </c>
      <c r="D178" s="140" t="str">
        <f>IF(ISERROR(1/VLOOKUP($B178,Kraftvärmeprod!$B$1:$D$480,MATCH("Total värmeproduktion i kraftvärmeverk i kombinerad drift (GWh)",Kraftvärmeprod!$B$1:$AV$1,0),FALSE)),"Ej kraftvärme","Alternativproduktionsmetoden")</f>
        <v>Alternativproduktionsmetoden</v>
      </c>
      <c r="E178" s="140">
        <f>VLOOKUP($B178,Totalt!$B$1:$BP$480,MATCH("total el",Totalt!$B$1:$BP$1,0),FALSE)</f>
        <v>202.58700000000002</v>
      </c>
      <c r="F178" s="141">
        <f>IF(ISERROR(1/VLOOKUP($B178,Kraftvärmeprod!$B$1:$BD$480,MATCH("Total värmeproduktion i kraftvärmeverk i kombinerad drift (GWh)",Kraftvärmeprod!$B$1:$AV$1,0),FALSE)),"",VLOOKUP($B178,'Slutlig allokering'!$B$1:$BA$480,MATCH(F$1,'Slutlig allokering'!$B$2:$AS$2,0),FALSE))</f>
        <v>0.47973099524734858</v>
      </c>
      <c r="G178" s="140">
        <f>IF(ISERROR(1/VLOOKUP($B178,Kraftvärmeprod!$B$1:$AV$480,MATCH("Producerad elenergi i kraftvärmeverk (GWh)",Kraftvärmeprod!$B$1:$AV$1,0),FALSE)),"",VLOOKUP($B178,Kraftvärmeprod!$B$1:$AV$480,MATCH("Producerad elenergi i kraftvärmeverk (GWh)",Kraftvärmeprod!$B$1:$AV$1,0),FALSE))</f>
        <v>602.35</v>
      </c>
      <c r="H178" s="140">
        <f>IF(ISERROR(1/VLOOKUP($B178,Miljö!$B$1:$T$480,MATCH("Såld mängd produktionsspecifik fjärrvärme (GWh)",Miljö!$B$1:$T$1,0),FALSE)),"",VLOOKUP($B178,Miljö!$B$1:$T$480,MATCH("Såld mängd produktionsspecifik fjärrvärme (GWh)",Miljö!$B$1:$T$1,0),FALSE))</f>
        <v>73.87</v>
      </c>
      <c r="J178" s="140" t="str">
        <f t="shared" si="2"/>
        <v>Göteborg Energi AB</v>
      </c>
    </row>
    <row r="179" spans="1:10" x14ac:dyDescent="0.35">
      <c r="A179" t="s">
        <v>210</v>
      </c>
      <c r="B179" t="s">
        <v>212</v>
      </c>
      <c r="C179" s="140" t="s">
        <v>1226</v>
      </c>
      <c r="D179" s="140" t="str">
        <f>IF(ISERROR(1/VLOOKUP($B179,Kraftvärmeprod!$B$1:$D$480,MATCH("Total värmeproduktion i kraftvärmeverk i kombinerad drift (GWh)",Kraftvärmeprod!$B$1:$AV$1,0),FALSE)),"Ej kraftvärme","Alternativproduktionsmetoden")</f>
        <v>Alternativproduktionsmetoden</v>
      </c>
      <c r="E179" s="140">
        <f>VLOOKUP($B179,Totalt!$B$1:$BP$480,MATCH("total el",Totalt!$B$1:$BP$1,0),FALSE)</f>
        <v>2.23</v>
      </c>
      <c r="F179" s="141">
        <f>IF(ISERROR(1/VLOOKUP($B179,Kraftvärmeprod!$B$1:$BD$480,MATCH("Total värmeproduktion i kraftvärmeverk i kombinerad drift (GWh)",Kraftvärmeprod!$B$1:$AV$1,0),FALSE)),"",VLOOKUP($B179,'Slutlig allokering'!$B$1:$BA$480,MATCH(F$1,'Slutlig allokering'!$B$2:$AS$2,0),FALSE))</f>
        <v>0.76939670169090524</v>
      </c>
      <c r="G179" s="140">
        <f>IF(ISERROR(1/VLOOKUP($B179,Kraftvärmeprod!$B$1:$AV$480,MATCH("Producerad elenergi i kraftvärmeverk (GWh)",Kraftvärmeprod!$B$1:$AV$1,0),FALSE)),"",VLOOKUP($B179,Kraftvärmeprod!$B$1:$AV$480,MATCH("Producerad elenergi i kraftvärmeverk (GWh)",Kraftvärmeprod!$B$1:$AV$1,0),FALSE))</f>
        <v>13.17</v>
      </c>
      <c r="H179" s="140" t="str">
        <f>IF(ISERROR(1/VLOOKUP($B179,Miljö!$B$1:$T$480,MATCH("Såld mängd produktionsspecifik fjärrvärme (GWh)",Miljö!$B$1:$T$1,0),FALSE)),"",VLOOKUP($B179,Miljö!$B$1:$T$480,MATCH("Såld mängd produktionsspecifik fjärrvärme (GWh)",Miljö!$B$1:$T$1,0),FALSE))</f>
        <v/>
      </c>
      <c r="J179" s="140" t="str">
        <f t="shared" si="2"/>
        <v>Göteborg Energi AB</v>
      </c>
    </row>
    <row r="180" spans="1:10" x14ac:dyDescent="0.35">
      <c r="A180" t="s">
        <v>213</v>
      </c>
      <c r="B180" t="s">
        <v>214</v>
      </c>
      <c r="C180" s="140" t="s">
        <v>1227</v>
      </c>
      <c r="D180" s="140" t="str">
        <f>IF(ISERROR(1/VLOOKUP($B180,Kraftvärmeprod!$B$1:$D$480,MATCH("Total värmeproduktion i kraftvärmeverk i kombinerad drift (GWh)",Kraftvärmeprod!$B$1:$AV$1,0),FALSE)),"Ej kraftvärme","Alternativproduktionsmetoden")</f>
        <v>Ej kraftvärme</v>
      </c>
      <c r="E180" s="140">
        <f>VLOOKUP($B180,Totalt!$B$1:$BP$480,MATCH("total el",Totalt!$B$1:$BP$1,0),FALSE)</f>
        <v>0.99846000000000001</v>
      </c>
      <c r="F180" s="141" t="str">
        <f>IF(ISERROR(1/VLOOKUP($B180,Kraftvärmeprod!$B$1:$BD$480,MATCH("Total värmeproduktion i kraftvärmeverk i kombinerad drift (GWh)",Kraftvärmeprod!$B$1:$AV$1,0),FALSE)),"",VLOOKUP($B180,'Slutlig allokering'!$B$1:$BA$480,MATCH(F$1,'Slutlig allokering'!$B$2:$AS$2,0),FALSE))</f>
        <v/>
      </c>
      <c r="G180" s="140" t="str">
        <f>IF(ISERROR(1/VLOOKUP($B180,Kraftvärmeprod!$B$1:$AV$480,MATCH("Producerad elenergi i kraftvärmeverk (GWh)",Kraftvärmeprod!$B$1:$AV$1,0),FALSE)),"",VLOOKUP($B180,Kraftvärmeprod!$B$1:$AV$480,MATCH("Producerad elenergi i kraftvärmeverk (GWh)",Kraftvärmeprod!$B$1:$AV$1,0),FALSE))</f>
        <v/>
      </c>
      <c r="H180" s="140" t="str">
        <f>IF(ISERROR(1/VLOOKUP($B180,Miljö!$B$1:$T$480,MATCH("Såld mängd produktionsspecifik fjärrvärme (GWh)",Miljö!$B$1:$T$1,0),FALSE)),"",VLOOKUP($B180,Miljö!$B$1:$T$480,MATCH("Såld mängd produktionsspecifik fjärrvärme (GWh)",Miljö!$B$1:$T$1,0),FALSE))</f>
        <v/>
      </c>
      <c r="J180" s="140" t="str">
        <f t="shared" si="2"/>
        <v>Götene Vatten &amp; Värme AB</v>
      </c>
    </row>
    <row r="181" spans="1:10" x14ac:dyDescent="0.35">
      <c r="A181" t="s">
        <v>213</v>
      </c>
      <c r="B181" t="s">
        <v>215</v>
      </c>
      <c r="C181" s="140" t="s">
        <v>1227</v>
      </c>
      <c r="D181" s="140" t="str">
        <f>IF(ISERROR(1/VLOOKUP($B181,Kraftvärmeprod!$B$1:$D$480,MATCH("Total värmeproduktion i kraftvärmeverk i kombinerad drift (GWh)",Kraftvärmeprod!$B$1:$AV$1,0),FALSE)),"Ej kraftvärme","Alternativproduktionsmetoden")</f>
        <v>Ej kraftvärme</v>
      </c>
      <c r="E181" s="140">
        <f>VLOOKUP($B181,Totalt!$B$1:$BP$480,MATCH("total el",Totalt!$B$1:$BP$1,0),FALSE)</f>
        <v>8.3070000000000005E-2</v>
      </c>
      <c r="F181" s="141" t="str">
        <f>IF(ISERROR(1/VLOOKUP($B181,Kraftvärmeprod!$B$1:$BD$480,MATCH("Total värmeproduktion i kraftvärmeverk i kombinerad drift (GWh)",Kraftvärmeprod!$B$1:$AV$1,0),FALSE)),"",VLOOKUP($B181,'Slutlig allokering'!$B$1:$BA$480,MATCH(F$1,'Slutlig allokering'!$B$2:$AS$2,0),FALSE))</f>
        <v/>
      </c>
      <c r="G181" s="140" t="str">
        <f>IF(ISERROR(1/VLOOKUP($B181,Kraftvärmeprod!$B$1:$AV$480,MATCH("Producerad elenergi i kraftvärmeverk (GWh)",Kraftvärmeprod!$B$1:$AV$1,0),FALSE)),"",VLOOKUP($B181,Kraftvärmeprod!$B$1:$AV$480,MATCH("Producerad elenergi i kraftvärmeverk (GWh)",Kraftvärmeprod!$B$1:$AV$1,0),FALSE))</f>
        <v/>
      </c>
      <c r="H181" s="140" t="str">
        <f>IF(ISERROR(1/VLOOKUP($B181,Miljö!$B$1:$T$480,MATCH("Såld mängd produktionsspecifik fjärrvärme (GWh)",Miljö!$B$1:$T$1,0),FALSE)),"",VLOOKUP($B181,Miljö!$B$1:$T$480,MATCH("Såld mängd produktionsspecifik fjärrvärme (GWh)",Miljö!$B$1:$T$1,0),FALSE))</f>
        <v/>
      </c>
      <c r="J181" s="140" t="str">
        <f t="shared" si="2"/>
        <v>Götene Vatten &amp; Värme AB</v>
      </c>
    </row>
    <row r="182" spans="1:10" x14ac:dyDescent="0.35">
      <c r="A182" t="s">
        <v>216</v>
      </c>
      <c r="B182" t="s">
        <v>217</v>
      </c>
      <c r="C182" s="140" t="s">
        <v>1228</v>
      </c>
      <c r="D182" s="140" t="str">
        <f>IF(ISERROR(1/VLOOKUP($B182,Kraftvärmeprod!$B$1:$D$480,MATCH("Total värmeproduktion i kraftvärmeverk i kombinerad drift (GWh)",Kraftvärmeprod!$B$1:$AV$1,0),FALSE)),"Ej kraftvärme","Alternativproduktionsmetoden")</f>
        <v>Ej kraftvärme</v>
      </c>
      <c r="E182" s="140">
        <f>VLOOKUP($B182,Totalt!$B$1:$BP$480,MATCH("total el",Totalt!$B$1:$BP$1,0),FALSE)</f>
        <v>0.27</v>
      </c>
      <c r="F182" s="141" t="str">
        <f>IF(ISERROR(1/VLOOKUP($B182,Kraftvärmeprod!$B$1:$BD$480,MATCH("Total värmeproduktion i kraftvärmeverk i kombinerad drift (GWh)",Kraftvärmeprod!$B$1:$AV$1,0),FALSE)),"",VLOOKUP($B182,'Slutlig allokering'!$B$1:$BA$480,MATCH(F$1,'Slutlig allokering'!$B$2:$AS$2,0),FALSE))</f>
        <v/>
      </c>
      <c r="G182" s="140" t="str">
        <f>IF(ISERROR(1/VLOOKUP($B182,Kraftvärmeprod!$B$1:$AV$480,MATCH("Producerad elenergi i kraftvärmeverk (GWh)",Kraftvärmeprod!$B$1:$AV$1,0),FALSE)),"",VLOOKUP($B182,Kraftvärmeprod!$B$1:$AV$480,MATCH("Producerad elenergi i kraftvärmeverk (GWh)",Kraftvärmeprod!$B$1:$AV$1,0),FALSE))</f>
        <v/>
      </c>
      <c r="H182" s="140" t="str">
        <f>IF(ISERROR(1/VLOOKUP($B182,Miljö!$B$1:$T$480,MATCH("Såld mängd produktionsspecifik fjärrvärme (GWh)",Miljö!$B$1:$T$1,0),FALSE)),"",VLOOKUP($B182,Miljö!$B$1:$T$480,MATCH("Såld mängd produktionsspecifik fjärrvärme (GWh)",Miljö!$B$1:$T$1,0),FALSE))</f>
        <v/>
      </c>
      <c r="J182" s="140" t="str">
        <f t="shared" si="2"/>
        <v>Habo Energi AB</v>
      </c>
    </row>
    <row r="183" spans="1:10" x14ac:dyDescent="0.35">
      <c r="A183" t="s">
        <v>218</v>
      </c>
      <c r="B183" t="s">
        <v>219</v>
      </c>
      <c r="D183" s="140" t="str">
        <f>IF(ISERROR(1/VLOOKUP($B183,Kraftvärmeprod!$B$1:$D$480,MATCH("Total värmeproduktion i kraftvärmeverk i kombinerad drift (GWh)",Kraftvärmeprod!$B$1:$AV$1,0),FALSE)),"Ej kraftvärme","Alternativproduktionsmetoden")</f>
        <v>Ej kraftvärme</v>
      </c>
      <c r="E183" s="140">
        <f>VLOOKUP($B183,Totalt!$B$1:$BP$480,MATCH("total el",Totalt!$B$1:$BP$1,0),FALSE)</f>
        <v>0.35399999999999998</v>
      </c>
      <c r="F183" s="141" t="str">
        <f>IF(ISERROR(1/VLOOKUP($B183,Kraftvärmeprod!$B$1:$BD$480,MATCH("Total värmeproduktion i kraftvärmeverk i kombinerad drift (GWh)",Kraftvärmeprod!$B$1:$AV$1,0),FALSE)),"",VLOOKUP($B183,'Slutlig allokering'!$B$1:$BA$480,MATCH(F$1,'Slutlig allokering'!$B$2:$AS$2,0),FALSE))</f>
        <v/>
      </c>
      <c r="G183" s="140" t="str">
        <f>IF(ISERROR(1/VLOOKUP($B183,Kraftvärmeprod!$B$1:$AV$480,MATCH("Producerad elenergi i kraftvärmeverk (GWh)",Kraftvärmeprod!$B$1:$AV$1,0),FALSE)),"",VLOOKUP($B183,Kraftvärmeprod!$B$1:$AV$480,MATCH("Producerad elenergi i kraftvärmeverk (GWh)",Kraftvärmeprod!$B$1:$AV$1,0),FALSE))</f>
        <v/>
      </c>
      <c r="H183" s="140" t="str">
        <f>IF(ISERROR(1/VLOOKUP($B183,Miljö!$B$1:$T$480,MATCH("Såld mängd produktionsspecifik fjärrvärme (GWh)",Miljö!$B$1:$T$1,0),FALSE)),"",VLOOKUP($B183,Miljö!$B$1:$T$480,MATCH("Såld mängd produktionsspecifik fjärrvärme (GWh)",Miljö!$B$1:$T$1,0),FALSE))</f>
        <v/>
      </c>
      <c r="J183" s="140" t="str">
        <f t="shared" si="2"/>
        <v>Hagfors Energi AB</v>
      </c>
    </row>
    <row r="184" spans="1:10" x14ac:dyDescent="0.35">
      <c r="A184" t="s">
        <v>218</v>
      </c>
      <c r="B184" t="s">
        <v>220</v>
      </c>
      <c r="D184" s="140" t="str">
        <f>IF(ISERROR(1/VLOOKUP($B184,Kraftvärmeprod!$B$1:$D$480,MATCH("Total värmeproduktion i kraftvärmeverk i kombinerad drift (GWh)",Kraftvärmeprod!$B$1:$AV$1,0),FALSE)),"Ej kraftvärme","Alternativproduktionsmetoden")</f>
        <v>Ej kraftvärme</v>
      </c>
      <c r="E184" s="140">
        <f>VLOOKUP($B184,Totalt!$B$1:$BP$480,MATCH("total el",Totalt!$B$1:$BP$1,0),FALSE)</f>
        <v>0.94199999999999995</v>
      </c>
      <c r="F184" s="141" t="str">
        <f>IF(ISERROR(1/VLOOKUP($B184,Kraftvärmeprod!$B$1:$BD$480,MATCH("Total värmeproduktion i kraftvärmeverk i kombinerad drift (GWh)",Kraftvärmeprod!$B$1:$AV$1,0),FALSE)),"",VLOOKUP($B184,'Slutlig allokering'!$B$1:$BA$480,MATCH(F$1,'Slutlig allokering'!$B$2:$AS$2,0),FALSE))</f>
        <v/>
      </c>
      <c r="G184" s="140" t="str">
        <f>IF(ISERROR(1/VLOOKUP($B184,Kraftvärmeprod!$B$1:$AV$480,MATCH("Producerad elenergi i kraftvärmeverk (GWh)",Kraftvärmeprod!$B$1:$AV$1,0),FALSE)),"",VLOOKUP($B184,Kraftvärmeprod!$B$1:$AV$480,MATCH("Producerad elenergi i kraftvärmeverk (GWh)",Kraftvärmeprod!$B$1:$AV$1,0),FALSE))</f>
        <v/>
      </c>
      <c r="H184" s="140" t="str">
        <f>IF(ISERROR(1/VLOOKUP($B184,Miljö!$B$1:$T$480,MATCH("Såld mängd produktionsspecifik fjärrvärme (GWh)",Miljö!$B$1:$T$1,0),FALSE)),"",VLOOKUP($B184,Miljö!$B$1:$T$480,MATCH("Såld mängd produktionsspecifik fjärrvärme (GWh)",Miljö!$B$1:$T$1,0),FALSE))</f>
        <v/>
      </c>
      <c r="J184" s="140" t="str">
        <f t="shared" si="2"/>
        <v>Hagfors Energi AB</v>
      </c>
    </row>
    <row r="185" spans="1:10" x14ac:dyDescent="0.35">
      <c r="A185" t="s">
        <v>218</v>
      </c>
      <c r="B185" t="s">
        <v>221</v>
      </c>
      <c r="D185" s="140" t="str">
        <f>IF(ISERROR(1/VLOOKUP($B185,Kraftvärmeprod!$B$1:$D$480,MATCH("Total värmeproduktion i kraftvärmeverk i kombinerad drift (GWh)",Kraftvärmeprod!$B$1:$AV$1,0),FALSE)),"Ej kraftvärme","Alternativproduktionsmetoden")</f>
        <v>Ej kraftvärme</v>
      </c>
      <c r="E185" s="140">
        <f>VLOOKUP($B185,Totalt!$B$1:$BP$480,MATCH("total el",Totalt!$B$1:$BP$1,0),FALSE)</f>
        <v>6.9899999999999997E-3</v>
      </c>
      <c r="F185" s="141" t="str">
        <f>IF(ISERROR(1/VLOOKUP($B185,Kraftvärmeprod!$B$1:$BD$480,MATCH("Total värmeproduktion i kraftvärmeverk i kombinerad drift (GWh)",Kraftvärmeprod!$B$1:$AV$1,0),FALSE)),"",VLOOKUP($B185,'Slutlig allokering'!$B$1:$BA$480,MATCH(F$1,'Slutlig allokering'!$B$2:$AS$2,0),FALSE))</f>
        <v/>
      </c>
      <c r="G185" s="140" t="str">
        <f>IF(ISERROR(1/VLOOKUP($B185,Kraftvärmeprod!$B$1:$AV$480,MATCH("Producerad elenergi i kraftvärmeverk (GWh)",Kraftvärmeprod!$B$1:$AV$1,0),FALSE)),"",VLOOKUP($B185,Kraftvärmeprod!$B$1:$AV$480,MATCH("Producerad elenergi i kraftvärmeverk (GWh)",Kraftvärmeprod!$B$1:$AV$1,0),FALSE))</f>
        <v/>
      </c>
      <c r="H185" s="140" t="str">
        <f>IF(ISERROR(1/VLOOKUP($B185,Miljö!$B$1:$T$480,MATCH("Såld mängd produktionsspecifik fjärrvärme (GWh)",Miljö!$B$1:$T$1,0),FALSE)),"",VLOOKUP($B185,Miljö!$B$1:$T$480,MATCH("Såld mängd produktionsspecifik fjärrvärme (GWh)",Miljö!$B$1:$T$1,0),FALSE))</f>
        <v/>
      </c>
      <c r="J185" s="140" t="str">
        <f t="shared" si="2"/>
        <v>Hagfors Energi AB</v>
      </c>
    </row>
    <row r="186" spans="1:10" x14ac:dyDescent="0.35">
      <c r="A186" t="s">
        <v>222</v>
      </c>
      <c r="B186" t="s">
        <v>223</v>
      </c>
      <c r="C186" s="144" t="s">
        <v>1268</v>
      </c>
      <c r="D186" s="140" t="str">
        <f>IF(ISERROR(1/VLOOKUP($B186,Kraftvärmeprod!$B$1:$D$480,MATCH("Total värmeproduktion i kraftvärmeverk i kombinerad drift (GWh)",Kraftvärmeprod!$B$1:$AV$1,0),FALSE)),"Ej kraftvärme","Alternativproduktionsmetoden")</f>
        <v>Alternativproduktionsmetoden</v>
      </c>
      <c r="E186" s="140">
        <f>VLOOKUP($B186,Totalt!$B$1:$BP$480,MATCH("total el",Totalt!$B$1:$BP$1,0),FALSE)</f>
        <v>23.773499999999999</v>
      </c>
      <c r="F186" s="141">
        <f>IF(ISERROR(1/VLOOKUP($B186,Kraftvärmeprod!$B$1:$BD$480,MATCH("Total värmeproduktion i kraftvärmeverk i kombinerad drift (GWh)",Kraftvärmeprod!$B$1:$AV$1,0),FALSE)),"",VLOOKUP($B186,'Slutlig allokering'!$B$1:$BA$480,MATCH(F$1,'Slutlig allokering'!$B$2:$AS$2,0),FALSE))</f>
        <v>0.63405949437607334</v>
      </c>
      <c r="G186" s="140">
        <f>IF(ISERROR(1/VLOOKUP($B186,Kraftvärmeprod!$B$1:$AV$480,MATCH("Producerad elenergi i kraftvärmeverk (GWh)",Kraftvärmeprod!$B$1:$AV$1,0),FALSE)),"",VLOOKUP($B186,Kraftvärmeprod!$B$1:$AV$480,MATCH("Producerad elenergi i kraftvärmeverk (GWh)",Kraftvärmeprod!$B$1:$AV$1,0),FALSE))</f>
        <v>69.287999999999997</v>
      </c>
      <c r="H186" s="140" t="str">
        <f>IF(ISERROR(1/VLOOKUP($B186,Miljö!$B$1:$T$480,MATCH("Såld mängd produktionsspecifik fjärrvärme (GWh)",Miljö!$B$1:$T$1,0),FALSE)),"",VLOOKUP($B186,Miljö!$B$1:$T$480,MATCH("Såld mängd produktionsspecifik fjärrvärme (GWh)",Miljö!$B$1:$T$1,0),FALSE))</f>
        <v/>
      </c>
      <c r="J186" s="140" t="str">
        <f t="shared" si="2"/>
        <v>Halmstads Energi och Miljö AB</v>
      </c>
    </row>
    <row r="187" spans="1:10" x14ac:dyDescent="0.35">
      <c r="A187" t="s">
        <v>224</v>
      </c>
      <c r="B187" t="s">
        <v>225</v>
      </c>
      <c r="C187" s="140" t="s">
        <v>687</v>
      </c>
      <c r="D187" s="140" t="str">
        <f>IF(ISERROR(1/VLOOKUP($B187,Kraftvärmeprod!$B$1:$D$480,MATCH("Total värmeproduktion i kraftvärmeverk i kombinerad drift (GWh)",Kraftvärmeprod!$B$1:$AV$1,0),FALSE)),"Ej kraftvärme","Alternativproduktionsmetoden")</f>
        <v>Ej kraftvärme</v>
      </c>
      <c r="E187" s="140">
        <f>VLOOKUP($B187,Totalt!$B$1:$BP$480,MATCH("total el",Totalt!$B$1:$BP$1,0),FALSE)</f>
        <v>0</v>
      </c>
      <c r="F187" s="141" t="str">
        <f>IF(ISERROR(1/VLOOKUP($B187,Kraftvärmeprod!$B$1:$BD$480,MATCH("Total värmeproduktion i kraftvärmeverk i kombinerad drift (GWh)",Kraftvärmeprod!$B$1:$AV$1,0),FALSE)),"",VLOOKUP($B187,'Slutlig allokering'!$B$1:$BA$480,MATCH(F$1,'Slutlig allokering'!$B$2:$AS$2,0),FALSE))</f>
        <v/>
      </c>
      <c r="G187" s="140" t="str">
        <f>IF(ISERROR(1/VLOOKUP($B187,Kraftvärmeprod!$B$1:$AV$480,MATCH("Producerad elenergi i kraftvärmeverk (GWh)",Kraftvärmeprod!$B$1:$AV$1,0),FALSE)),"",VLOOKUP($B187,Kraftvärmeprod!$B$1:$AV$480,MATCH("Producerad elenergi i kraftvärmeverk (GWh)",Kraftvärmeprod!$B$1:$AV$1,0),FALSE))</f>
        <v/>
      </c>
      <c r="H187" s="140" t="str">
        <f>IF(ISERROR(1/VLOOKUP($B187,Miljö!$B$1:$T$480,MATCH("Såld mängd produktionsspecifik fjärrvärme (GWh)",Miljö!$B$1:$T$1,0),FALSE)),"",VLOOKUP($B187,Miljö!$B$1:$T$480,MATCH("Såld mängd produktionsspecifik fjärrvärme (GWh)",Miljö!$B$1:$T$1,0),FALSE))</f>
        <v/>
      </c>
      <c r="J187" s="140" t="str">
        <f t="shared" si="2"/>
        <v>Hammarö Energi AB</v>
      </c>
    </row>
    <row r="188" spans="1:10" x14ac:dyDescent="0.35">
      <c r="A188" t="s">
        <v>226</v>
      </c>
      <c r="B188" t="s">
        <v>227</v>
      </c>
      <c r="C188" s="140" t="s">
        <v>20</v>
      </c>
      <c r="D188" s="140" t="str">
        <f>IF(ISERROR(1/VLOOKUP($B188,Kraftvärmeprod!$B$1:$D$480,MATCH("Total värmeproduktion i kraftvärmeverk i kombinerad drift (GWh)",Kraftvärmeprod!$B$1:$AV$1,0),FALSE)),"Ej kraftvärme","Alternativproduktionsmetoden")</f>
        <v>Ej kraftvärme</v>
      </c>
      <c r="E188" s="140">
        <f>VLOOKUP($B188,Totalt!$B$1:$BP$480,MATCH("total el",Totalt!$B$1:$BP$1,0),FALSE)</f>
        <v>0</v>
      </c>
      <c r="F188" s="141" t="str">
        <f>IF(ISERROR(1/VLOOKUP($B188,Kraftvärmeprod!$B$1:$BD$480,MATCH("Total värmeproduktion i kraftvärmeverk i kombinerad drift (GWh)",Kraftvärmeprod!$B$1:$AV$1,0),FALSE)),"",VLOOKUP($B188,'Slutlig allokering'!$B$1:$BA$480,MATCH(F$1,'Slutlig allokering'!$B$2:$AS$2,0),FALSE))</f>
        <v/>
      </c>
      <c r="G188" s="140" t="str">
        <f>IF(ISERROR(1/VLOOKUP($B188,Kraftvärmeprod!$B$1:$AV$480,MATCH("Producerad elenergi i kraftvärmeverk (GWh)",Kraftvärmeprod!$B$1:$AV$1,0),FALSE)),"",VLOOKUP($B188,Kraftvärmeprod!$B$1:$AV$480,MATCH("Producerad elenergi i kraftvärmeverk (GWh)",Kraftvärmeprod!$B$1:$AV$1,0),FALSE))</f>
        <v/>
      </c>
      <c r="H188" s="140" t="str">
        <f>IF(ISERROR(1/VLOOKUP($B188,Miljö!$B$1:$T$480,MATCH("Såld mängd produktionsspecifik fjärrvärme (GWh)",Miljö!$B$1:$T$1,0),FALSE)),"",VLOOKUP($B188,Miljö!$B$1:$T$480,MATCH("Såld mängd produktionsspecifik fjärrvärme (GWh)",Miljö!$B$1:$T$1,0),FALSE))</f>
        <v/>
      </c>
      <c r="J188" s="140" t="str">
        <f t="shared" si="2"/>
        <v>Hedemora Energi AB</v>
      </c>
    </row>
    <row r="189" spans="1:10" x14ac:dyDescent="0.35">
      <c r="A189" t="s">
        <v>226</v>
      </c>
      <c r="B189" t="s">
        <v>228</v>
      </c>
      <c r="C189" s="140" t="s">
        <v>20</v>
      </c>
      <c r="D189" s="140" t="str">
        <f>IF(ISERROR(1/VLOOKUP($B189,Kraftvärmeprod!$B$1:$D$480,MATCH("Total värmeproduktion i kraftvärmeverk i kombinerad drift (GWh)",Kraftvärmeprod!$B$1:$AV$1,0),FALSE)),"Ej kraftvärme","Alternativproduktionsmetoden")</f>
        <v>Alternativproduktionsmetoden</v>
      </c>
      <c r="E189" s="140">
        <f>VLOOKUP($B189,Totalt!$B$1:$BP$480,MATCH("total el",Totalt!$B$1:$BP$1,0),FALSE)</f>
        <v>2.5</v>
      </c>
      <c r="F189" s="141">
        <f>IF(ISERROR(1/VLOOKUP($B189,Kraftvärmeprod!$B$1:$BD$480,MATCH("Total värmeproduktion i kraftvärmeverk i kombinerad drift (GWh)",Kraftvärmeprod!$B$1:$AV$1,0),FALSE)),"",VLOOKUP($B189,'Slutlig allokering'!$B$1:$BA$480,MATCH(F$1,'Slutlig allokering'!$B$2:$AS$2,0),FALSE))</f>
        <v>0.67244402618657961</v>
      </c>
      <c r="G189" s="140">
        <f>IF(ISERROR(1/VLOOKUP($B189,Kraftvärmeprod!$B$1:$AV$480,MATCH("Producerad elenergi i kraftvärmeverk (GWh)",Kraftvärmeprod!$B$1:$AV$1,0),FALSE)),"",VLOOKUP($B189,Kraftvärmeprod!$B$1:$AV$480,MATCH("Producerad elenergi i kraftvärmeverk (GWh)",Kraftvärmeprod!$B$1:$AV$1,0),FALSE))</f>
        <v>10</v>
      </c>
      <c r="H189" s="140" t="str">
        <f>IF(ISERROR(1/VLOOKUP($B189,Miljö!$B$1:$T$480,MATCH("Såld mängd produktionsspecifik fjärrvärme (GWh)",Miljö!$B$1:$T$1,0),FALSE)),"",VLOOKUP($B189,Miljö!$B$1:$T$480,MATCH("Såld mängd produktionsspecifik fjärrvärme (GWh)",Miljö!$B$1:$T$1,0),FALSE))</f>
        <v/>
      </c>
      <c r="J189" s="140" t="str">
        <f t="shared" si="2"/>
        <v>Hedemora Energi AB</v>
      </c>
    </row>
    <row r="190" spans="1:10" x14ac:dyDescent="0.35">
      <c r="A190" t="s">
        <v>226</v>
      </c>
      <c r="B190" t="s">
        <v>229</v>
      </c>
      <c r="C190" s="140" t="s">
        <v>20</v>
      </c>
      <c r="D190" s="140" t="str">
        <f>IF(ISERROR(1/VLOOKUP($B190,Kraftvärmeprod!$B$1:$D$480,MATCH("Total värmeproduktion i kraftvärmeverk i kombinerad drift (GWh)",Kraftvärmeprod!$B$1:$AV$1,0),FALSE)),"Ej kraftvärme","Alternativproduktionsmetoden")</f>
        <v>Ej kraftvärme</v>
      </c>
      <c r="E190" s="140">
        <f>VLOOKUP($B190,Totalt!$B$1:$BP$480,MATCH("total el",Totalt!$B$1:$BP$1,0),FALSE)</f>
        <v>0.18731999999999999</v>
      </c>
      <c r="F190" s="141" t="str">
        <f>IF(ISERROR(1/VLOOKUP($B190,Kraftvärmeprod!$B$1:$BD$480,MATCH("Total värmeproduktion i kraftvärmeverk i kombinerad drift (GWh)",Kraftvärmeprod!$B$1:$AV$1,0),FALSE)),"",VLOOKUP($B190,'Slutlig allokering'!$B$1:$BA$480,MATCH(F$1,'Slutlig allokering'!$B$2:$AS$2,0),FALSE))</f>
        <v/>
      </c>
      <c r="G190" s="140" t="str">
        <f>IF(ISERROR(1/VLOOKUP($B190,Kraftvärmeprod!$B$1:$AV$480,MATCH("Producerad elenergi i kraftvärmeverk (GWh)",Kraftvärmeprod!$B$1:$AV$1,0),FALSE)),"",VLOOKUP($B190,Kraftvärmeprod!$B$1:$AV$480,MATCH("Producerad elenergi i kraftvärmeverk (GWh)",Kraftvärmeprod!$B$1:$AV$1,0),FALSE))</f>
        <v/>
      </c>
      <c r="H190" s="140" t="str">
        <f>IF(ISERROR(1/VLOOKUP($B190,Miljö!$B$1:$T$480,MATCH("Såld mängd produktionsspecifik fjärrvärme (GWh)",Miljö!$B$1:$T$1,0),FALSE)),"",VLOOKUP($B190,Miljö!$B$1:$T$480,MATCH("Såld mängd produktionsspecifik fjärrvärme (GWh)",Miljö!$B$1:$T$1,0),FALSE))</f>
        <v/>
      </c>
      <c r="J190" s="140" t="str">
        <f t="shared" si="2"/>
        <v>Hedemora Energi AB</v>
      </c>
    </row>
    <row r="191" spans="1:10" x14ac:dyDescent="0.35">
      <c r="A191" t="s">
        <v>226</v>
      </c>
      <c r="B191" t="s">
        <v>230</v>
      </c>
      <c r="C191" s="140" t="s">
        <v>20</v>
      </c>
      <c r="D191" s="140" t="str">
        <f>IF(ISERROR(1/VLOOKUP($B191,Kraftvärmeprod!$B$1:$D$480,MATCH("Total värmeproduktion i kraftvärmeverk i kombinerad drift (GWh)",Kraftvärmeprod!$B$1:$AV$1,0),FALSE)),"Ej kraftvärme","Alternativproduktionsmetoden")</f>
        <v>Ej kraftvärme</v>
      </c>
      <c r="E191" s="140">
        <f>VLOOKUP($B191,Totalt!$B$1:$BP$480,MATCH("total el",Totalt!$B$1:$BP$1,0),FALSE)</f>
        <v>7.4520000000000003E-2</v>
      </c>
      <c r="F191" s="141" t="str">
        <f>IF(ISERROR(1/VLOOKUP($B191,Kraftvärmeprod!$B$1:$BD$480,MATCH("Total värmeproduktion i kraftvärmeverk i kombinerad drift (GWh)",Kraftvärmeprod!$B$1:$AV$1,0),FALSE)),"",VLOOKUP($B191,'Slutlig allokering'!$B$1:$BA$480,MATCH(F$1,'Slutlig allokering'!$B$2:$AS$2,0),FALSE))</f>
        <v/>
      </c>
      <c r="G191" s="140" t="str">
        <f>IF(ISERROR(1/VLOOKUP($B191,Kraftvärmeprod!$B$1:$AV$480,MATCH("Producerad elenergi i kraftvärmeverk (GWh)",Kraftvärmeprod!$B$1:$AV$1,0),FALSE)),"",VLOOKUP($B191,Kraftvärmeprod!$B$1:$AV$480,MATCH("Producerad elenergi i kraftvärmeverk (GWh)",Kraftvärmeprod!$B$1:$AV$1,0),FALSE))</f>
        <v/>
      </c>
      <c r="H191" s="140" t="str">
        <f>IF(ISERROR(1/VLOOKUP($B191,Miljö!$B$1:$T$480,MATCH("Såld mängd produktionsspecifik fjärrvärme (GWh)",Miljö!$B$1:$T$1,0),FALSE)),"",VLOOKUP($B191,Miljö!$B$1:$T$480,MATCH("Såld mängd produktionsspecifik fjärrvärme (GWh)",Miljö!$B$1:$T$1,0),FALSE))</f>
        <v/>
      </c>
      <c r="J191" s="140" t="str">
        <f t="shared" si="2"/>
        <v>Hedemora Energi AB</v>
      </c>
    </row>
    <row r="192" spans="1:10" x14ac:dyDescent="0.35">
      <c r="A192" t="s">
        <v>226</v>
      </c>
      <c r="B192" t="s">
        <v>231</v>
      </c>
      <c r="C192" s="140" t="s">
        <v>20</v>
      </c>
      <c r="D192" s="140" t="str">
        <f>IF(ISERROR(1/VLOOKUP($B192,Kraftvärmeprod!$B$1:$D$480,MATCH("Total värmeproduktion i kraftvärmeverk i kombinerad drift (GWh)",Kraftvärmeprod!$B$1:$AV$1,0),FALSE)),"Ej kraftvärme","Alternativproduktionsmetoden")</f>
        <v>Alternativproduktionsmetoden</v>
      </c>
      <c r="E192" s="140">
        <f>VLOOKUP($B192,Totalt!$B$1:$BP$480,MATCH("total el",Totalt!$B$1:$BP$1,0),FALSE)</f>
        <v>1.518</v>
      </c>
      <c r="F192" s="141">
        <f>IF(ISERROR(1/VLOOKUP($B192,Kraftvärmeprod!$B$1:$BD$480,MATCH("Total värmeproduktion i kraftvärmeverk i kombinerad drift (GWh)",Kraftvärmeprod!$B$1:$AV$1,0),FALSE)),"",VLOOKUP($B192,'Slutlig allokering'!$B$1:$BA$480,MATCH(F$1,'Slutlig allokering'!$B$2:$AS$2,0),FALSE))</f>
        <v>0.6614907749077491</v>
      </c>
      <c r="G192" s="140">
        <f>IF(ISERROR(1/VLOOKUP($B192,Kraftvärmeprod!$B$1:$AV$480,MATCH("Producerad elenergi i kraftvärmeverk (GWh)",Kraftvärmeprod!$B$1:$AV$1,0),FALSE)),"",VLOOKUP($B192,Kraftvärmeprod!$B$1:$AV$480,MATCH("Producerad elenergi i kraftvärmeverk (GWh)",Kraftvärmeprod!$B$1:$AV$1,0),FALSE))</f>
        <v>7.56</v>
      </c>
      <c r="H192" s="140" t="str">
        <f>IF(ISERROR(1/VLOOKUP($B192,Miljö!$B$1:$T$480,MATCH("Såld mängd produktionsspecifik fjärrvärme (GWh)",Miljö!$B$1:$T$1,0),FALSE)),"",VLOOKUP($B192,Miljö!$B$1:$T$480,MATCH("Såld mängd produktionsspecifik fjärrvärme (GWh)",Miljö!$B$1:$T$1,0),FALSE))</f>
        <v/>
      </c>
      <c r="J192" s="140" t="str">
        <f t="shared" si="2"/>
        <v>Hedemora Energi AB</v>
      </c>
    </row>
    <row r="193" spans="1:10" x14ac:dyDescent="0.35">
      <c r="A193" t="s">
        <v>232</v>
      </c>
      <c r="B193" t="s">
        <v>233</v>
      </c>
      <c r="C193" s="140" t="s">
        <v>687</v>
      </c>
      <c r="D193" s="140" t="str">
        <f>IF(ISERROR(1/VLOOKUP($B193,Kraftvärmeprod!$B$1:$D$480,MATCH("Total värmeproduktion i kraftvärmeverk i kombinerad drift (GWh)",Kraftvärmeprod!$B$1:$AV$1,0),FALSE)),"Ej kraftvärme","Alternativproduktionsmetoden")</f>
        <v>Ej kraftvärme</v>
      </c>
      <c r="E193" s="140">
        <f>VLOOKUP($B193,Totalt!$B$1:$BP$480,MATCH("total el",Totalt!$B$1:$BP$1,0),FALSE)</f>
        <v>0.81499999999999995</v>
      </c>
      <c r="F193" s="141" t="str">
        <f>IF(ISERROR(1/VLOOKUP($B193,Kraftvärmeprod!$B$1:$BD$480,MATCH("Total värmeproduktion i kraftvärmeverk i kombinerad drift (GWh)",Kraftvärmeprod!$B$1:$AV$1,0),FALSE)),"",VLOOKUP($B193,'Slutlig allokering'!$B$1:$BA$480,MATCH(F$1,'Slutlig allokering'!$B$2:$AS$2,0),FALSE))</f>
        <v/>
      </c>
      <c r="G193" s="140" t="str">
        <f>IF(ISERROR(1/VLOOKUP($B193,Kraftvärmeprod!$B$1:$AV$480,MATCH("Producerad elenergi i kraftvärmeverk (GWh)",Kraftvärmeprod!$B$1:$AV$1,0),FALSE)),"",VLOOKUP($B193,Kraftvärmeprod!$B$1:$AV$480,MATCH("Producerad elenergi i kraftvärmeverk (GWh)",Kraftvärmeprod!$B$1:$AV$1,0),FALSE))</f>
        <v/>
      </c>
      <c r="H193" s="140" t="str">
        <f>IF(ISERROR(1/VLOOKUP($B193,Miljö!$B$1:$T$480,MATCH("Såld mängd produktionsspecifik fjärrvärme (GWh)",Miljö!$B$1:$T$1,0),FALSE)),"",VLOOKUP($B193,Miljö!$B$1:$T$480,MATCH("Såld mängd produktionsspecifik fjärrvärme (GWh)",Miljö!$B$1:$T$1,0),FALSE))</f>
        <v/>
      </c>
      <c r="J193" s="140" t="str">
        <f t="shared" si="2"/>
        <v>Hjo Energi AB</v>
      </c>
    </row>
    <row r="194" spans="1:10" x14ac:dyDescent="0.35">
      <c r="A194" t="s">
        <v>234</v>
      </c>
      <c r="B194" t="s">
        <v>235</v>
      </c>
      <c r="C194" s="144" t="s">
        <v>1269</v>
      </c>
      <c r="D194" s="140" t="str">
        <f>IF(ISERROR(1/VLOOKUP($B194,Kraftvärmeprod!$B$1:$D$480,MATCH("Total värmeproduktion i kraftvärmeverk i kombinerad drift (GWh)",Kraftvärmeprod!$B$1:$AV$1,0),FALSE)),"Ej kraftvärme","Alternativproduktionsmetoden")</f>
        <v>Alternativproduktionsmetoden</v>
      </c>
      <c r="E194" s="140">
        <f>VLOOKUP($B194,Totalt!$B$1:$BP$480,MATCH("total el",Totalt!$B$1:$BP$1,0),FALSE)</f>
        <v>6.71645</v>
      </c>
      <c r="F194" s="141">
        <f>IF(ISERROR(1/VLOOKUP($B194,Kraftvärmeprod!$B$1:$BD$480,MATCH("Total värmeproduktion i kraftvärmeverk i kombinerad drift (GWh)",Kraftvärmeprod!$B$1:$AV$1,0),FALSE)),"",VLOOKUP($B194,'Slutlig allokering'!$B$1:$BA$480,MATCH(F$1,'Slutlig allokering'!$B$2:$AS$2,0),FALSE))</f>
        <v>0.5264209008097166</v>
      </c>
      <c r="G194" s="140">
        <f>IF(ISERROR(1/VLOOKUP($B194,Kraftvärmeprod!$B$1:$AV$480,MATCH("Producerad elenergi i kraftvärmeverk (GWh)",Kraftvärmeprod!$B$1:$AV$1,0),FALSE)),"",VLOOKUP($B194,Kraftvärmeprod!$B$1:$AV$480,MATCH("Producerad elenergi i kraftvärmeverk (GWh)",Kraftvärmeprod!$B$1:$AV$1,0),FALSE))</f>
        <v>39</v>
      </c>
      <c r="H194" s="140" t="str">
        <f>IF(ISERROR(1/VLOOKUP($B194,Miljö!$B$1:$T$480,MATCH("Såld mängd produktionsspecifik fjärrvärme (GWh)",Miljö!$B$1:$T$1,0),FALSE)),"",VLOOKUP($B194,Miljö!$B$1:$T$480,MATCH("Såld mängd produktionsspecifik fjärrvärme (GWh)",Miljö!$B$1:$T$1,0),FALSE))</f>
        <v/>
      </c>
      <c r="J194" s="140" t="str">
        <f t="shared" si="2"/>
        <v>Härnösand Energi &amp; Miljö AB</v>
      </c>
    </row>
    <row r="195" spans="1:10" x14ac:dyDescent="0.35">
      <c r="A195" t="s">
        <v>236</v>
      </c>
      <c r="B195" t="s">
        <v>237</v>
      </c>
      <c r="C195" s="140" t="s">
        <v>687</v>
      </c>
      <c r="D195" s="140" t="str">
        <f>IF(ISERROR(1/VLOOKUP($B195,Kraftvärmeprod!$B$1:$D$480,MATCH("Total värmeproduktion i kraftvärmeverk i kombinerad drift (GWh)",Kraftvärmeprod!$B$1:$AV$1,0),FALSE)),"Ej kraftvärme","Alternativproduktionsmetoden")</f>
        <v>Alternativproduktionsmetoden</v>
      </c>
      <c r="E195" s="140">
        <f>VLOOKUP($B195,Totalt!$B$1:$BP$480,MATCH("total el",Totalt!$B$1:$BP$1,0),FALSE)</f>
        <v>9.5</v>
      </c>
      <c r="F195" s="141">
        <f>IF(ISERROR(1/VLOOKUP($B195,Kraftvärmeprod!$B$1:$BD$480,MATCH("Total värmeproduktion i kraftvärmeverk i kombinerad drift (GWh)",Kraftvärmeprod!$B$1:$AV$1,0),FALSE)),"",VLOOKUP($B195,'Slutlig allokering'!$B$1:$BA$480,MATCH(F$1,'Slutlig allokering'!$B$2:$AS$2,0),FALSE))</f>
        <v>0.78632303727996788</v>
      </c>
      <c r="G195" s="140">
        <f>IF(ISERROR(1/VLOOKUP($B195,Kraftvärmeprod!$B$1:$AV$480,MATCH("Producerad elenergi i kraftvärmeverk (GWh)",Kraftvärmeprod!$B$1:$AV$1,0),FALSE)),"",VLOOKUP($B195,Kraftvärmeprod!$B$1:$AV$480,MATCH("Producerad elenergi i kraftvärmeverk (GWh)",Kraftvärmeprod!$B$1:$AV$1,0),FALSE))</f>
        <v>9.4</v>
      </c>
      <c r="H195" s="140" t="str">
        <f>IF(ISERROR(1/VLOOKUP($B195,Miljö!$B$1:$T$480,MATCH("Såld mängd produktionsspecifik fjärrvärme (GWh)",Miljö!$B$1:$T$1,0),FALSE)),"",VLOOKUP($B195,Miljö!$B$1:$T$480,MATCH("Såld mängd produktionsspecifik fjärrvärme (GWh)",Miljö!$B$1:$T$1,0),FALSE))</f>
        <v/>
      </c>
      <c r="J195" s="140" t="str">
        <f t="shared" ref="J195:J258" si="3">A195</f>
        <v>Hässleholm Miljö AB</v>
      </c>
    </row>
    <row r="196" spans="1:10" x14ac:dyDescent="0.35">
      <c r="A196" t="s">
        <v>236</v>
      </c>
      <c r="B196" t="s">
        <v>238</v>
      </c>
      <c r="C196" s="140" t="s">
        <v>687</v>
      </c>
      <c r="D196" s="140" t="str">
        <f>IF(ISERROR(1/VLOOKUP($B196,Kraftvärmeprod!$B$1:$D$480,MATCH("Total värmeproduktion i kraftvärmeverk i kombinerad drift (GWh)",Kraftvärmeprod!$B$1:$AV$1,0),FALSE)),"Ej kraftvärme","Alternativproduktionsmetoden")</f>
        <v>Ej kraftvärme</v>
      </c>
      <c r="E196" s="140">
        <f>VLOOKUP($B196,Totalt!$B$1:$BP$480,MATCH("total el",Totalt!$B$1:$BP$1,0),FALSE)</f>
        <v>0.6</v>
      </c>
      <c r="F196" s="141" t="str">
        <f>IF(ISERROR(1/VLOOKUP($B196,Kraftvärmeprod!$B$1:$BD$480,MATCH("Total värmeproduktion i kraftvärmeverk i kombinerad drift (GWh)",Kraftvärmeprod!$B$1:$AV$1,0),FALSE)),"",VLOOKUP($B196,'Slutlig allokering'!$B$1:$BA$480,MATCH(F$1,'Slutlig allokering'!$B$2:$AS$2,0),FALSE))</f>
        <v/>
      </c>
      <c r="G196" s="140" t="str">
        <f>IF(ISERROR(1/VLOOKUP($B196,Kraftvärmeprod!$B$1:$AV$480,MATCH("Producerad elenergi i kraftvärmeverk (GWh)",Kraftvärmeprod!$B$1:$AV$1,0),FALSE)),"",VLOOKUP($B196,Kraftvärmeprod!$B$1:$AV$480,MATCH("Producerad elenergi i kraftvärmeverk (GWh)",Kraftvärmeprod!$B$1:$AV$1,0),FALSE))</f>
        <v/>
      </c>
      <c r="H196" s="140" t="str">
        <f>IF(ISERROR(1/VLOOKUP($B196,Miljö!$B$1:$T$480,MATCH("Såld mängd produktionsspecifik fjärrvärme (GWh)",Miljö!$B$1:$T$1,0),FALSE)),"",VLOOKUP($B196,Miljö!$B$1:$T$480,MATCH("Såld mängd produktionsspecifik fjärrvärme (GWh)",Miljö!$B$1:$T$1,0),FALSE))</f>
        <v/>
      </c>
      <c r="J196" s="140" t="str">
        <f t="shared" si="3"/>
        <v>Hässleholm Miljö AB</v>
      </c>
    </row>
    <row r="197" spans="1:10" x14ac:dyDescent="0.35">
      <c r="A197" t="s">
        <v>239</v>
      </c>
      <c r="B197" t="s">
        <v>240</v>
      </c>
      <c r="D197" s="140" t="str">
        <f>IF(ISERROR(1/VLOOKUP($B197,Kraftvärmeprod!$B$1:$D$480,MATCH("Total värmeproduktion i kraftvärmeverk i kombinerad drift (GWh)",Kraftvärmeprod!$B$1:$AV$1,0),FALSE)),"Ej kraftvärme","Alternativproduktionsmetoden")</f>
        <v>Ej kraftvärme</v>
      </c>
      <c r="E197" s="140">
        <f>VLOOKUP($B197,Totalt!$B$1:$BP$480,MATCH("total el",Totalt!$B$1:$BP$1,0),FALSE)</f>
        <v>0.36199999999999999</v>
      </c>
      <c r="F197" s="141" t="str">
        <f>IF(ISERROR(1/VLOOKUP($B197,Kraftvärmeprod!$B$1:$BD$480,MATCH("Total värmeproduktion i kraftvärmeverk i kombinerad drift (GWh)",Kraftvärmeprod!$B$1:$AV$1,0),FALSE)),"",VLOOKUP($B197,'Slutlig allokering'!$B$1:$BA$480,MATCH(F$1,'Slutlig allokering'!$B$2:$AS$2,0),FALSE))</f>
        <v/>
      </c>
      <c r="G197" s="140" t="str">
        <f>IF(ISERROR(1/VLOOKUP($B197,Kraftvärmeprod!$B$1:$AV$480,MATCH("Producerad elenergi i kraftvärmeverk (GWh)",Kraftvärmeprod!$B$1:$AV$1,0),FALSE)),"",VLOOKUP($B197,Kraftvärmeprod!$B$1:$AV$480,MATCH("Producerad elenergi i kraftvärmeverk (GWh)",Kraftvärmeprod!$B$1:$AV$1,0),FALSE))</f>
        <v/>
      </c>
      <c r="H197" s="140" t="str">
        <f>IF(ISERROR(1/VLOOKUP($B197,Miljö!$B$1:$T$480,MATCH("Såld mängd produktionsspecifik fjärrvärme (GWh)",Miljö!$B$1:$T$1,0),FALSE)),"",VLOOKUP($B197,Miljö!$B$1:$T$480,MATCH("Såld mängd produktionsspecifik fjärrvärme (GWh)",Miljö!$B$1:$T$1,0),FALSE))</f>
        <v/>
      </c>
      <c r="J197" s="140" t="str">
        <f t="shared" si="3"/>
        <v>Höganäs Energi AB</v>
      </c>
    </row>
    <row r="198" spans="1:10" x14ac:dyDescent="0.35">
      <c r="A198" t="s">
        <v>241</v>
      </c>
      <c r="B198" t="s">
        <v>242</v>
      </c>
      <c r="C198" s="140" t="s">
        <v>687</v>
      </c>
      <c r="D198" s="140" t="str">
        <f>IF(ISERROR(1/VLOOKUP($B198,Kraftvärmeprod!$B$1:$D$480,MATCH("Total värmeproduktion i kraftvärmeverk i kombinerad drift (GWh)",Kraftvärmeprod!$B$1:$AV$1,0),FALSE)),"Ej kraftvärme","Alternativproduktionsmetoden")</f>
        <v>Ej kraftvärme</v>
      </c>
      <c r="E198" s="140">
        <f>VLOOKUP($B198,Totalt!$B$1:$BP$480,MATCH("total el",Totalt!$B$1:$BP$1,0),FALSE)</f>
        <v>1.5</v>
      </c>
      <c r="F198" s="141" t="str">
        <f>IF(ISERROR(1/VLOOKUP($B198,Kraftvärmeprod!$B$1:$BD$480,MATCH("Total värmeproduktion i kraftvärmeverk i kombinerad drift (GWh)",Kraftvärmeprod!$B$1:$AV$1,0),FALSE)),"",VLOOKUP($B198,'Slutlig allokering'!$B$1:$BA$480,MATCH(F$1,'Slutlig allokering'!$B$2:$AS$2,0),FALSE))</f>
        <v/>
      </c>
      <c r="G198" s="140" t="str">
        <f>IF(ISERROR(1/VLOOKUP($B198,Kraftvärmeprod!$B$1:$AV$480,MATCH("Producerad elenergi i kraftvärmeverk (GWh)",Kraftvärmeprod!$B$1:$AV$1,0),FALSE)),"",VLOOKUP($B198,Kraftvärmeprod!$B$1:$AV$480,MATCH("Producerad elenergi i kraftvärmeverk (GWh)",Kraftvärmeprod!$B$1:$AV$1,0),FALSE))</f>
        <v/>
      </c>
      <c r="H198" s="140" t="str">
        <f>IF(ISERROR(1/VLOOKUP($B198,Miljö!$B$1:$T$480,MATCH("Såld mängd produktionsspecifik fjärrvärme (GWh)",Miljö!$B$1:$T$1,0),FALSE)),"",VLOOKUP($B198,Miljö!$B$1:$T$480,MATCH("Såld mängd produktionsspecifik fjärrvärme (GWh)",Miljö!$B$1:$T$1,0),FALSE))</f>
        <v/>
      </c>
      <c r="J198" s="140" t="str">
        <f t="shared" si="3"/>
        <v>Jokkmokks Värmeverk AB</v>
      </c>
    </row>
    <row r="199" spans="1:10" x14ac:dyDescent="0.35">
      <c r="A199" t="s">
        <v>243</v>
      </c>
      <c r="B199" t="s">
        <v>244</v>
      </c>
      <c r="C199" s="140" t="s">
        <v>687</v>
      </c>
      <c r="D199" s="140" t="str">
        <f>IF(ISERROR(1/VLOOKUP($B199,Kraftvärmeprod!$B$1:$D$480,MATCH("Total värmeproduktion i kraftvärmeverk i kombinerad drift (GWh)",Kraftvärmeprod!$B$1:$AV$1,0),FALSE)),"Ej kraftvärme","Alternativproduktionsmetoden")</f>
        <v>Ej kraftvärme</v>
      </c>
      <c r="E199" s="140">
        <f>VLOOKUP($B199,Totalt!$B$1:$BP$480,MATCH("total el",Totalt!$B$1:$BP$1,0),FALSE)</f>
        <v>0</v>
      </c>
      <c r="F199" s="141" t="str">
        <f>IF(ISERROR(1/VLOOKUP($B199,Kraftvärmeprod!$B$1:$BD$480,MATCH("Total värmeproduktion i kraftvärmeverk i kombinerad drift (GWh)",Kraftvärmeprod!$B$1:$AV$1,0),FALSE)),"",VLOOKUP($B199,'Slutlig allokering'!$B$1:$BA$480,MATCH(F$1,'Slutlig allokering'!$B$2:$AS$2,0),FALSE))</f>
        <v/>
      </c>
      <c r="G199" s="140" t="str">
        <f>IF(ISERROR(1/VLOOKUP($B199,Kraftvärmeprod!$B$1:$AV$480,MATCH("Producerad elenergi i kraftvärmeverk (GWh)",Kraftvärmeprod!$B$1:$AV$1,0),FALSE)),"",VLOOKUP($B199,Kraftvärmeprod!$B$1:$AV$480,MATCH("Producerad elenergi i kraftvärmeverk (GWh)",Kraftvärmeprod!$B$1:$AV$1,0),FALSE))</f>
        <v/>
      </c>
      <c r="H199" s="140" t="str">
        <f>IF(ISERROR(1/VLOOKUP($B199,Miljö!$B$1:$T$480,MATCH("Såld mängd produktionsspecifik fjärrvärme (GWh)",Miljö!$B$1:$T$1,0),FALSE)),"",VLOOKUP($B199,Miljö!$B$1:$T$480,MATCH("Såld mängd produktionsspecifik fjärrvärme (GWh)",Miljö!$B$1:$T$1,0),FALSE))</f>
        <v/>
      </c>
      <c r="J199" s="140" t="str">
        <f t="shared" si="3"/>
        <v>Jämtkraft AB</v>
      </c>
    </row>
    <row r="200" spans="1:10" x14ac:dyDescent="0.35">
      <c r="A200" t="s">
        <v>243</v>
      </c>
      <c r="B200" t="s">
        <v>245</v>
      </c>
      <c r="C200" s="140" t="s">
        <v>687</v>
      </c>
      <c r="D200" s="140" t="str">
        <f>IF(ISERROR(1/VLOOKUP($B200,Kraftvärmeprod!$B$1:$D$480,MATCH("Total värmeproduktion i kraftvärmeverk i kombinerad drift (GWh)",Kraftvärmeprod!$B$1:$AV$1,0),FALSE)),"Ej kraftvärme","Alternativproduktionsmetoden")</f>
        <v>Ej kraftvärme</v>
      </c>
      <c r="E200" s="140">
        <f>VLOOKUP($B200,Totalt!$B$1:$BP$480,MATCH("total el",Totalt!$B$1:$BP$1,0),FALSE)</f>
        <v>0.85000000000000009</v>
      </c>
      <c r="F200" s="141" t="str">
        <f>IF(ISERROR(1/VLOOKUP($B200,Kraftvärmeprod!$B$1:$BD$480,MATCH("Total värmeproduktion i kraftvärmeverk i kombinerad drift (GWh)",Kraftvärmeprod!$B$1:$AV$1,0),FALSE)),"",VLOOKUP($B200,'Slutlig allokering'!$B$1:$BA$480,MATCH(F$1,'Slutlig allokering'!$B$2:$AS$2,0),FALSE))</f>
        <v/>
      </c>
      <c r="G200" s="140" t="str">
        <f>IF(ISERROR(1/VLOOKUP($B200,Kraftvärmeprod!$B$1:$AV$480,MATCH("Producerad elenergi i kraftvärmeverk (GWh)",Kraftvärmeprod!$B$1:$AV$1,0),FALSE)),"",VLOOKUP($B200,Kraftvärmeprod!$B$1:$AV$480,MATCH("Producerad elenergi i kraftvärmeverk (GWh)",Kraftvärmeprod!$B$1:$AV$1,0),FALSE))</f>
        <v/>
      </c>
      <c r="H200" s="140" t="str">
        <f>IF(ISERROR(1/VLOOKUP($B200,Miljö!$B$1:$T$480,MATCH("Såld mängd produktionsspecifik fjärrvärme (GWh)",Miljö!$B$1:$T$1,0),FALSE)),"",VLOOKUP($B200,Miljö!$B$1:$T$480,MATCH("Såld mängd produktionsspecifik fjärrvärme (GWh)",Miljö!$B$1:$T$1,0),FALSE))</f>
        <v/>
      </c>
      <c r="J200" s="140" t="str">
        <f t="shared" si="3"/>
        <v>Jämtkraft AB</v>
      </c>
    </row>
    <row r="201" spans="1:10" x14ac:dyDescent="0.35">
      <c r="A201" t="s">
        <v>243</v>
      </c>
      <c r="B201" t="s">
        <v>246</v>
      </c>
      <c r="C201" s="140" t="s">
        <v>687</v>
      </c>
      <c r="D201" s="140" t="str">
        <f>IF(ISERROR(1/VLOOKUP($B201,Kraftvärmeprod!$B$1:$D$480,MATCH("Total värmeproduktion i kraftvärmeverk i kombinerad drift (GWh)",Kraftvärmeprod!$B$1:$AV$1,0),FALSE)),"Ej kraftvärme","Alternativproduktionsmetoden")</f>
        <v>Ej kraftvärme</v>
      </c>
      <c r="E201" s="140">
        <f>VLOOKUP($B201,Totalt!$B$1:$BP$480,MATCH("total el",Totalt!$B$1:$BP$1,0),FALSE)</f>
        <v>2.87</v>
      </c>
      <c r="F201" s="141" t="str">
        <f>IF(ISERROR(1/VLOOKUP($B201,Kraftvärmeprod!$B$1:$BD$480,MATCH("Total värmeproduktion i kraftvärmeverk i kombinerad drift (GWh)",Kraftvärmeprod!$B$1:$AV$1,0),FALSE)),"",VLOOKUP($B201,'Slutlig allokering'!$B$1:$BA$480,MATCH(F$1,'Slutlig allokering'!$B$2:$AS$2,0),FALSE))</f>
        <v/>
      </c>
      <c r="G201" s="140" t="str">
        <f>IF(ISERROR(1/VLOOKUP($B201,Kraftvärmeprod!$B$1:$AV$480,MATCH("Producerad elenergi i kraftvärmeverk (GWh)",Kraftvärmeprod!$B$1:$AV$1,0),FALSE)),"",VLOOKUP($B201,Kraftvärmeprod!$B$1:$AV$480,MATCH("Producerad elenergi i kraftvärmeverk (GWh)",Kraftvärmeprod!$B$1:$AV$1,0),FALSE))</f>
        <v/>
      </c>
      <c r="H201" s="140" t="str">
        <f>IF(ISERROR(1/VLOOKUP($B201,Miljö!$B$1:$T$480,MATCH("Såld mängd produktionsspecifik fjärrvärme (GWh)",Miljö!$B$1:$T$1,0),FALSE)),"",VLOOKUP($B201,Miljö!$B$1:$T$480,MATCH("Såld mängd produktionsspecifik fjärrvärme (GWh)",Miljö!$B$1:$T$1,0),FALSE))</f>
        <v/>
      </c>
      <c r="J201" s="140" t="str">
        <f t="shared" si="3"/>
        <v>Jämtkraft AB</v>
      </c>
    </row>
    <row r="202" spans="1:10" x14ac:dyDescent="0.35">
      <c r="A202" t="s">
        <v>243</v>
      </c>
      <c r="B202" t="s">
        <v>247</v>
      </c>
      <c r="C202" s="140" t="s">
        <v>687</v>
      </c>
      <c r="D202" s="140" t="str">
        <f>IF(ISERROR(1/VLOOKUP($B202,Kraftvärmeprod!$B$1:$D$480,MATCH("Total värmeproduktion i kraftvärmeverk i kombinerad drift (GWh)",Kraftvärmeprod!$B$1:$AV$1,0),FALSE)),"Ej kraftvärme","Alternativproduktionsmetoden")</f>
        <v>Alternativproduktionsmetoden</v>
      </c>
      <c r="E202" s="140">
        <f>VLOOKUP($B202,Totalt!$B$1:$BP$480,MATCH("total el",Totalt!$B$1:$BP$1,0),FALSE)</f>
        <v>15.933</v>
      </c>
      <c r="F202" s="141">
        <f>IF(ISERROR(1/VLOOKUP($B202,Kraftvärmeprod!$B$1:$BD$480,MATCH("Total värmeproduktion i kraftvärmeverk i kombinerad drift (GWh)",Kraftvärmeprod!$B$1:$AV$1,0),FALSE)),"",VLOOKUP($B202,'Slutlig allokering'!$B$1:$BA$480,MATCH(F$1,'Slutlig allokering'!$B$2:$AS$2,0),FALSE))</f>
        <v>0.51213684210526322</v>
      </c>
      <c r="G202" s="140">
        <f>IF(ISERROR(1/VLOOKUP($B202,Kraftvärmeprod!$B$1:$AV$480,MATCH("Producerad elenergi i kraftvärmeverk (GWh)",Kraftvärmeprod!$B$1:$AV$1,0),FALSE)),"",VLOOKUP($B202,Kraftvärmeprod!$B$1:$AV$480,MATCH("Producerad elenergi i kraftvärmeverk (GWh)",Kraftvärmeprod!$B$1:$AV$1,0),FALSE))</f>
        <v>198</v>
      </c>
      <c r="H202" s="140" t="str">
        <f>IF(ISERROR(1/VLOOKUP($B202,Miljö!$B$1:$T$480,MATCH("Såld mängd produktionsspecifik fjärrvärme (GWh)",Miljö!$B$1:$T$1,0),FALSE)),"",VLOOKUP($B202,Miljö!$B$1:$T$480,MATCH("Såld mängd produktionsspecifik fjärrvärme (GWh)",Miljö!$B$1:$T$1,0),FALSE))</f>
        <v/>
      </c>
      <c r="J202" s="140" t="str">
        <f t="shared" si="3"/>
        <v>Jämtkraft AB</v>
      </c>
    </row>
    <row r="203" spans="1:10" x14ac:dyDescent="0.35">
      <c r="A203" t="s">
        <v>248</v>
      </c>
      <c r="B203" t="s">
        <v>249</v>
      </c>
      <c r="C203" s="140" t="s">
        <v>20</v>
      </c>
      <c r="D203" s="140" t="str">
        <f>IF(ISERROR(1/VLOOKUP($B203,Kraftvärmeprod!$B$1:$D$480,MATCH("Total värmeproduktion i kraftvärmeverk i kombinerad drift (GWh)",Kraftvärmeprod!$B$1:$AV$1,0),FALSE)),"Ej kraftvärme","Alternativproduktionsmetoden")</f>
        <v>Ej kraftvärme</v>
      </c>
      <c r="E203" s="140">
        <f>VLOOKUP($B203,Totalt!$B$1:$BP$480,MATCH("total el",Totalt!$B$1:$BP$1,0),FALSE)</f>
        <v>0.14799999999999999</v>
      </c>
      <c r="F203" s="141" t="str">
        <f>IF(ISERROR(1/VLOOKUP($B203,Kraftvärmeprod!$B$1:$BD$480,MATCH("Total värmeproduktion i kraftvärmeverk i kombinerad drift (GWh)",Kraftvärmeprod!$B$1:$AV$1,0),FALSE)),"",VLOOKUP($B203,'Slutlig allokering'!$B$1:$BA$480,MATCH(F$1,'Slutlig allokering'!$B$2:$AS$2,0),FALSE))</f>
        <v/>
      </c>
      <c r="G203" s="140" t="str">
        <f>IF(ISERROR(1/VLOOKUP($B203,Kraftvärmeprod!$B$1:$AV$480,MATCH("Producerad elenergi i kraftvärmeverk (GWh)",Kraftvärmeprod!$B$1:$AV$1,0),FALSE)),"",VLOOKUP($B203,Kraftvärmeprod!$B$1:$AV$480,MATCH("Producerad elenergi i kraftvärmeverk (GWh)",Kraftvärmeprod!$B$1:$AV$1,0),FALSE))</f>
        <v/>
      </c>
      <c r="H203" s="140" t="str">
        <f>IF(ISERROR(1/VLOOKUP($B203,Miljö!$B$1:$T$480,MATCH("Såld mängd produktionsspecifik fjärrvärme (GWh)",Miljö!$B$1:$T$1,0),FALSE)),"",VLOOKUP($B203,Miljö!$B$1:$T$480,MATCH("Såld mängd produktionsspecifik fjärrvärme (GWh)",Miljö!$B$1:$T$1,0),FALSE))</f>
        <v/>
      </c>
      <c r="J203" s="140" t="str">
        <f t="shared" si="3"/>
        <v>Jönköping Energi AB</v>
      </c>
    </row>
    <row r="204" spans="1:10" x14ac:dyDescent="0.35">
      <c r="A204" t="s">
        <v>248</v>
      </c>
      <c r="B204" t="s">
        <v>250</v>
      </c>
      <c r="C204" s="140" t="s">
        <v>20</v>
      </c>
      <c r="D204" s="140" t="str">
        <f>IF(ISERROR(1/VLOOKUP($B204,Kraftvärmeprod!$B$1:$D$480,MATCH("Total värmeproduktion i kraftvärmeverk i kombinerad drift (GWh)",Kraftvärmeprod!$B$1:$AV$1,0),FALSE)),"Ej kraftvärme","Alternativproduktionsmetoden")</f>
        <v>Ej kraftvärme</v>
      </c>
      <c r="E204" s="140">
        <f>VLOOKUP($B204,Totalt!$B$1:$BP$480,MATCH("total el",Totalt!$B$1:$BP$1,0),FALSE)</f>
        <v>0</v>
      </c>
      <c r="F204" s="141" t="str">
        <f>IF(ISERROR(1/VLOOKUP($B204,Kraftvärmeprod!$B$1:$BD$480,MATCH("Total värmeproduktion i kraftvärmeverk i kombinerad drift (GWh)",Kraftvärmeprod!$B$1:$AV$1,0),FALSE)),"",VLOOKUP($B204,'Slutlig allokering'!$B$1:$BA$480,MATCH(F$1,'Slutlig allokering'!$B$2:$AS$2,0),FALSE))</f>
        <v/>
      </c>
      <c r="G204" s="140" t="str">
        <f>IF(ISERROR(1/VLOOKUP($B204,Kraftvärmeprod!$B$1:$AV$480,MATCH("Producerad elenergi i kraftvärmeverk (GWh)",Kraftvärmeprod!$B$1:$AV$1,0),FALSE)),"",VLOOKUP($B204,Kraftvärmeprod!$B$1:$AV$480,MATCH("Producerad elenergi i kraftvärmeverk (GWh)",Kraftvärmeprod!$B$1:$AV$1,0),FALSE))</f>
        <v/>
      </c>
      <c r="H204" s="140" t="str">
        <f>IF(ISERROR(1/VLOOKUP($B204,Miljö!$B$1:$T$480,MATCH("Såld mängd produktionsspecifik fjärrvärme (GWh)",Miljö!$B$1:$T$1,0),FALSE)),"",VLOOKUP($B204,Miljö!$B$1:$T$480,MATCH("Såld mängd produktionsspecifik fjärrvärme (GWh)",Miljö!$B$1:$T$1,0),FALSE))</f>
        <v/>
      </c>
      <c r="J204" s="140" t="str">
        <f t="shared" si="3"/>
        <v>Jönköping Energi AB</v>
      </c>
    </row>
    <row r="205" spans="1:10" x14ac:dyDescent="0.35">
      <c r="A205" t="s">
        <v>248</v>
      </c>
      <c r="B205" t="s">
        <v>251</v>
      </c>
      <c r="C205" s="140" t="s">
        <v>20</v>
      </c>
      <c r="D205" s="140" t="str">
        <f>IF(ISERROR(1/VLOOKUP($B205,Kraftvärmeprod!$B$1:$D$480,MATCH("Total värmeproduktion i kraftvärmeverk i kombinerad drift (GWh)",Kraftvärmeprod!$B$1:$AV$1,0),FALSE)),"Ej kraftvärme","Alternativproduktionsmetoden")</f>
        <v>Ej kraftvärme</v>
      </c>
      <c r="E205" s="140">
        <f>VLOOKUP($B205,Totalt!$B$1:$BP$480,MATCH("total el",Totalt!$B$1:$BP$1,0),FALSE)</f>
        <v>0.39</v>
      </c>
      <c r="F205" s="141" t="str">
        <f>IF(ISERROR(1/VLOOKUP($B205,Kraftvärmeprod!$B$1:$BD$480,MATCH("Total värmeproduktion i kraftvärmeverk i kombinerad drift (GWh)",Kraftvärmeprod!$B$1:$AV$1,0),FALSE)),"",VLOOKUP($B205,'Slutlig allokering'!$B$1:$BA$480,MATCH(F$1,'Slutlig allokering'!$B$2:$AS$2,0),FALSE))</f>
        <v/>
      </c>
      <c r="G205" s="140" t="str">
        <f>IF(ISERROR(1/VLOOKUP($B205,Kraftvärmeprod!$B$1:$AV$480,MATCH("Producerad elenergi i kraftvärmeverk (GWh)",Kraftvärmeprod!$B$1:$AV$1,0),FALSE)),"",VLOOKUP($B205,Kraftvärmeprod!$B$1:$AV$480,MATCH("Producerad elenergi i kraftvärmeverk (GWh)",Kraftvärmeprod!$B$1:$AV$1,0),FALSE))</f>
        <v/>
      </c>
      <c r="H205" s="140" t="str">
        <f>IF(ISERROR(1/VLOOKUP($B205,Miljö!$B$1:$T$480,MATCH("Såld mängd produktionsspecifik fjärrvärme (GWh)",Miljö!$B$1:$T$1,0),FALSE)),"",VLOOKUP($B205,Miljö!$B$1:$T$480,MATCH("Såld mängd produktionsspecifik fjärrvärme (GWh)",Miljö!$B$1:$T$1,0),FALSE))</f>
        <v/>
      </c>
      <c r="J205" s="140" t="str">
        <f t="shared" si="3"/>
        <v>Jönköping Energi AB</v>
      </c>
    </row>
    <row r="206" spans="1:10" x14ac:dyDescent="0.35">
      <c r="A206" t="s">
        <v>248</v>
      </c>
      <c r="B206" t="s">
        <v>252</v>
      </c>
      <c r="C206" s="140" t="s">
        <v>20</v>
      </c>
      <c r="D206" s="140" t="str">
        <f>IF(ISERROR(1/VLOOKUP($B206,Kraftvärmeprod!$B$1:$D$480,MATCH("Total värmeproduktion i kraftvärmeverk i kombinerad drift (GWh)",Kraftvärmeprod!$B$1:$AV$1,0),FALSE)),"Ej kraftvärme","Alternativproduktionsmetoden")</f>
        <v>Alternativproduktionsmetoden</v>
      </c>
      <c r="E206" s="140">
        <f>VLOOKUP($B206,Totalt!$B$1:$BP$480,MATCH("total el",Totalt!$B$1:$BP$1,0),FALSE)</f>
        <v>44.182299999999998</v>
      </c>
      <c r="F206" s="141">
        <f>IF(ISERROR(1/VLOOKUP($B206,Kraftvärmeprod!$B$1:$BD$480,MATCH("Total värmeproduktion i kraftvärmeverk i kombinerad drift (GWh)",Kraftvärmeprod!$B$1:$AV$1,0),FALSE)),"",VLOOKUP($B206,'Slutlig allokering'!$B$1:$BA$480,MATCH(F$1,'Slutlig allokering'!$B$2:$AS$2,0),FALSE))</f>
        <v>0.50882673087944397</v>
      </c>
      <c r="G206" s="140">
        <f>IF(ISERROR(1/VLOOKUP($B206,Kraftvärmeprod!$B$1:$AV$480,MATCH("Producerad elenergi i kraftvärmeverk (GWh)",Kraftvärmeprod!$B$1:$AV$1,0),FALSE)),"",VLOOKUP($B206,Kraftvärmeprod!$B$1:$AV$480,MATCH("Producerad elenergi i kraftvärmeverk (GWh)",Kraftvärmeprod!$B$1:$AV$1,0),FALSE))</f>
        <v>108.31</v>
      </c>
      <c r="H206" s="140">
        <f>IF(ISERROR(1/VLOOKUP($B206,Miljö!$B$1:$T$480,MATCH("Såld mängd produktionsspecifik fjärrvärme (GWh)",Miljö!$B$1:$T$1,0),FALSE)),"",VLOOKUP($B206,Miljö!$B$1:$T$480,MATCH("Såld mängd produktionsspecifik fjärrvärme (GWh)",Miljö!$B$1:$T$1,0),FALSE))</f>
        <v>13.13</v>
      </c>
      <c r="J206" s="140" t="str">
        <f t="shared" si="3"/>
        <v>Jönköping Energi AB</v>
      </c>
    </row>
    <row r="207" spans="1:10" x14ac:dyDescent="0.35">
      <c r="A207" t="s">
        <v>248</v>
      </c>
      <c r="B207" t="s">
        <v>253</v>
      </c>
      <c r="C207" s="140" t="s">
        <v>20</v>
      </c>
      <c r="D207" s="140" t="str">
        <f>IF(ISERROR(1/VLOOKUP($B207,Kraftvärmeprod!$B$1:$D$480,MATCH("Total värmeproduktion i kraftvärmeverk i kombinerad drift (GWh)",Kraftvärmeprod!$B$1:$AV$1,0),FALSE)),"Ej kraftvärme","Alternativproduktionsmetoden")</f>
        <v>Ej kraftvärme</v>
      </c>
      <c r="E207" s="140">
        <f>VLOOKUP($B207,Totalt!$B$1:$BP$480,MATCH("total el",Totalt!$B$1:$BP$1,0),FALSE)</f>
        <v>0</v>
      </c>
      <c r="F207" s="141" t="str">
        <f>IF(ISERROR(1/VLOOKUP($B207,Kraftvärmeprod!$B$1:$BD$480,MATCH("Total värmeproduktion i kraftvärmeverk i kombinerad drift (GWh)",Kraftvärmeprod!$B$1:$AV$1,0),FALSE)),"",VLOOKUP($B207,'Slutlig allokering'!$B$1:$BA$480,MATCH(F$1,'Slutlig allokering'!$B$2:$AS$2,0),FALSE))</f>
        <v/>
      </c>
      <c r="G207" s="140" t="str">
        <f>IF(ISERROR(1/VLOOKUP($B207,Kraftvärmeprod!$B$1:$AV$480,MATCH("Producerad elenergi i kraftvärmeverk (GWh)",Kraftvärmeprod!$B$1:$AV$1,0),FALSE)),"",VLOOKUP($B207,Kraftvärmeprod!$B$1:$AV$480,MATCH("Producerad elenergi i kraftvärmeverk (GWh)",Kraftvärmeprod!$B$1:$AV$1,0),FALSE))</f>
        <v/>
      </c>
      <c r="H207" s="140" t="str">
        <f>IF(ISERROR(1/VLOOKUP($B207,Miljö!$B$1:$T$480,MATCH("Såld mängd produktionsspecifik fjärrvärme (GWh)",Miljö!$B$1:$T$1,0),FALSE)),"",VLOOKUP($B207,Miljö!$B$1:$T$480,MATCH("Såld mängd produktionsspecifik fjärrvärme (GWh)",Miljö!$B$1:$T$1,0),FALSE))</f>
        <v/>
      </c>
      <c r="J207" s="140" t="str">
        <f t="shared" si="3"/>
        <v>Jönköping Energi AB</v>
      </c>
    </row>
    <row r="208" spans="1:10" x14ac:dyDescent="0.35">
      <c r="A208" t="s">
        <v>248</v>
      </c>
      <c r="B208" t="s">
        <v>254</v>
      </c>
      <c r="C208" s="140" t="s">
        <v>20</v>
      </c>
      <c r="D208" s="140" t="str">
        <f>IF(ISERROR(1/VLOOKUP($B208,Kraftvärmeprod!$B$1:$D$480,MATCH("Total värmeproduktion i kraftvärmeverk i kombinerad drift (GWh)",Kraftvärmeprod!$B$1:$AV$1,0),FALSE)),"Ej kraftvärme","Alternativproduktionsmetoden")</f>
        <v>Ej kraftvärme</v>
      </c>
      <c r="E208" s="140">
        <f>VLOOKUP($B208,Totalt!$B$1:$BP$480,MATCH("total el",Totalt!$B$1:$BP$1,0),FALSE)</f>
        <v>0.06</v>
      </c>
      <c r="F208" s="141" t="str">
        <f>IF(ISERROR(1/VLOOKUP($B208,Kraftvärmeprod!$B$1:$BD$480,MATCH("Total värmeproduktion i kraftvärmeverk i kombinerad drift (GWh)",Kraftvärmeprod!$B$1:$AV$1,0),FALSE)),"",VLOOKUP($B208,'Slutlig allokering'!$B$1:$BA$480,MATCH(F$1,'Slutlig allokering'!$B$2:$AS$2,0),FALSE))</f>
        <v/>
      </c>
      <c r="G208" s="140" t="str">
        <f>IF(ISERROR(1/VLOOKUP($B208,Kraftvärmeprod!$B$1:$AV$480,MATCH("Producerad elenergi i kraftvärmeverk (GWh)",Kraftvärmeprod!$B$1:$AV$1,0),FALSE)),"",VLOOKUP($B208,Kraftvärmeprod!$B$1:$AV$480,MATCH("Producerad elenergi i kraftvärmeverk (GWh)",Kraftvärmeprod!$B$1:$AV$1,0),FALSE))</f>
        <v/>
      </c>
      <c r="H208" s="140" t="str">
        <f>IF(ISERROR(1/VLOOKUP($B208,Miljö!$B$1:$T$480,MATCH("Såld mängd produktionsspecifik fjärrvärme (GWh)",Miljö!$B$1:$T$1,0),FALSE)),"",VLOOKUP($B208,Miljö!$B$1:$T$480,MATCH("Såld mängd produktionsspecifik fjärrvärme (GWh)",Miljö!$B$1:$T$1,0),FALSE))</f>
        <v/>
      </c>
      <c r="J208" s="140" t="str">
        <f t="shared" si="3"/>
        <v>Jönköping Energi AB</v>
      </c>
    </row>
    <row r="209" spans="1:10" x14ac:dyDescent="0.35">
      <c r="A209" t="s">
        <v>255</v>
      </c>
      <c r="B209" t="s">
        <v>256</v>
      </c>
      <c r="C209" s="144" t="s">
        <v>1270</v>
      </c>
      <c r="D209" s="140" t="str">
        <f>IF(ISERROR(1/VLOOKUP($B209,Kraftvärmeprod!$B$1:$D$480,MATCH("Total värmeproduktion i kraftvärmeverk i kombinerad drift (GWh)",Kraftvärmeprod!$B$1:$AV$1,0),FALSE)),"Ej kraftvärme","Alternativproduktionsmetoden")</f>
        <v>Alternativproduktionsmetoden</v>
      </c>
      <c r="E209" s="140">
        <f>VLOOKUP($B209,Totalt!$B$1:$BP$480,MATCH("total el",Totalt!$B$1:$BP$1,0),FALSE)</f>
        <v>15.639200000000001</v>
      </c>
      <c r="F209" s="141">
        <f>IF(ISERROR(1/VLOOKUP($B209,Kraftvärmeprod!$B$1:$BD$480,MATCH("Total värmeproduktion i kraftvärmeverk i kombinerad drift (GWh)",Kraftvärmeprod!$B$1:$AV$1,0),FALSE)),"",VLOOKUP($B209,'Slutlig allokering'!$B$1:$BA$480,MATCH(F$1,'Slutlig allokering'!$B$2:$AS$2,0),FALSE))</f>
        <v>0.45371974257836833</v>
      </c>
      <c r="G209" s="140">
        <f>IF(ISERROR(1/VLOOKUP($B209,Kraftvärmeprod!$B$1:$AV$480,MATCH("Producerad elenergi i kraftvärmeverk (GWh)",Kraftvärmeprod!$B$1:$AV$1,0),FALSE)),"",VLOOKUP($B209,Kraftvärmeprod!$B$1:$AV$480,MATCH("Producerad elenergi i kraftvärmeverk (GWh)",Kraftvärmeprod!$B$1:$AV$1,0),FALSE))</f>
        <v>130.1</v>
      </c>
      <c r="H209" s="140" t="str">
        <f>IF(ISERROR(1/VLOOKUP($B209,Miljö!$B$1:$T$480,MATCH("Såld mängd produktionsspecifik fjärrvärme (GWh)",Miljö!$B$1:$T$1,0),FALSE)),"",VLOOKUP($B209,Miljö!$B$1:$T$480,MATCH("Såld mängd produktionsspecifik fjärrvärme (GWh)",Miljö!$B$1:$T$1,0),FALSE))</f>
        <v/>
      </c>
      <c r="J209" s="140" t="str">
        <f t="shared" si="3"/>
        <v>Kalmar Energi Värme AB</v>
      </c>
    </row>
    <row r="210" spans="1:10" x14ac:dyDescent="0.35">
      <c r="A210" t="s">
        <v>255</v>
      </c>
      <c r="B210" t="s">
        <v>257</v>
      </c>
      <c r="C210" s="144" t="s">
        <v>1270</v>
      </c>
      <c r="D210" s="140" t="str">
        <f>IF(ISERROR(1/VLOOKUP($B210,Kraftvärmeprod!$B$1:$D$480,MATCH("Total värmeproduktion i kraftvärmeverk i kombinerad drift (GWh)",Kraftvärmeprod!$B$1:$AV$1,0),FALSE)),"Ej kraftvärme","Alternativproduktionsmetoden")</f>
        <v>Ej kraftvärme</v>
      </c>
      <c r="E210" s="140">
        <f>VLOOKUP($B210,Totalt!$B$1:$BP$480,MATCH("total el",Totalt!$B$1:$BP$1,0),FALSE)</f>
        <v>0</v>
      </c>
      <c r="F210" s="141" t="str">
        <f>IF(ISERROR(1/VLOOKUP($B210,Kraftvärmeprod!$B$1:$BD$480,MATCH("Total värmeproduktion i kraftvärmeverk i kombinerad drift (GWh)",Kraftvärmeprod!$B$1:$AV$1,0),FALSE)),"",VLOOKUP($B210,'Slutlig allokering'!$B$1:$BA$480,MATCH(F$1,'Slutlig allokering'!$B$2:$AS$2,0),FALSE))</f>
        <v/>
      </c>
      <c r="G210" s="140" t="str">
        <f>IF(ISERROR(1/VLOOKUP($B210,Kraftvärmeprod!$B$1:$AV$480,MATCH("Producerad elenergi i kraftvärmeverk (GWh)",Kraftvärmeprod!$B$1:$AV$1,0),FALSE)),"",VLOOKUP($B210,Kraftvärmeprod!$B$1:$AV$480,MATCH("Producerad elenergi i kraftvärmeverk (GWh)",Kraftvärmeprod!$B$1:$AV$1,0),FALSE))</f>
        <v/>
      </c>
      <c r="H210" s="140" t="str">
        <f>IF(ISERROR(1/VLOOKUP($B210,Miljö!$B$1:$T$480,MATCH("Såld mängd produktionsspecifik fjärrvärme (GWh)",Miljö!$B$1:$T$1,0),FALSE)),"",VLOOKUP($B210,Miljö!$B$1:$T$480,MATCH("Såld mängd produktionsspecifik fjärrvärme (GWh)",Miljö!$B$1:$T$1,0),FALSE))</f>
        <v/>
      </c>
      <c r="J210" s="140" t="str">
        <f t="shared" si="3"/>
        <v>Kalmar Energi Värme AB</v>
      </c>
    </row>
    <row r="211" spans="1:10" x14ac:dyDescent="0.35">
      <c r="A211" t="s">
        <v>258</v>
      </c>
      <c r="B211" t="s">
        <v>259</v>
      </c>
      <c r="C211" s="140" t="s">
        <v>687</v>
      </c>
      <c r="D211" s="140" t="str">
        <f>IF(ISERROR(1/VLOOKUP($B211,Kraftvärmeprod!$B$1:$D$480,MATCH("Total värmeproduktion i kraftvärmeverk i kombinerad drift (GWh)",Kraftvärmeprod!$B$1:$AV$1,0),FALSE)),"Ej kraftvärme","Alternativproduktionsmetoden")</f>
        <v>Ej kraftvärme</v>
      </c>
      <c r="E211" s="140">
        <f>VLOOKUP($B211,Totalt!$B$1:$BP$480,MATCH("total el",Totalt!$B$1:$BP$1,0),FALSE)</f>
        <v>5.1433200000000001</v>
      </c>
      <c r="F211" s="141" t="str">
        <f>IF(ISERROR(1/VLOOKUP($B211,Kraftvärmeprod!$B$1:$BD$480,MATCH("Total värmeproduktion i kraftvärmeverk i kombinerad drift (GWh)",Kraftvärmeprod!$B$1:$AV$1,0),FALSE)),"",VLOOKUP($B211,'Slutlig allokering'!$B$1:$BA$480,MATCH(F$1,'Slutlig allokering'!$B$2:$AS$2,0),FALSE))</f>
        <v/>
      </c>
      <c r="G211" s="140" t="str">
        <f>IF(ISERROR(1/VLOOKUP($B211,Kraftvärmeprod!$B$1:$AV$480,MATCH("Producerad elenergi i kraftvärmeverk (GWh)",Kraftvärmeprod!$B$1:$AV$1,0),FALSE)),"",VLOOKUP($B211,Kraftvärmeprod!$B$1:$AV$480,MATCH("Producerad elenergi i kraftvärmeverk (GWh)",Kraftvärmeprod!$B$1:$AV$1,0),FALSE))</f>
        <v/>
      </c>
      <c r="H211" s="140" t="str">
        <f>IF(ISERROR(1/VLOOKUP($B211,Miljö!$B$1:$T$480,MATCH("Såld mängd produktionsspecifik fjärrvärme (GWh)",Miljö!$B$1:$T$1,0),FALSE)),"",VLOOKUP($B211,Miljö!$B$1:$T$480,MATCH("Såld mängd produktionsspecifik fjärrvärme (GWh)",Miljö!$B$1:$T$1,0),FALSE))</f>
        <v/>
      </c>
      <c r="J211" s="140" t="str">
        <f t="shared" si="3"/>
        <v>Karlshamn Energi AB</v>
      </c>
    </row>
    <row r="212" spans="1:10" x14ac:dyDescent="0.35">
      <c r="A212" t="s">
        <v>260</v>
      </c>
      <c r="B212" t="s">
        <v>261</v>
      </c>
      <c r="C212" s="140" t="s">
        <v>1229</v>
      </c>
      <c r="D212" s="140" t="str">
        <f>IF(ISERROR(1/VLOOKUP($B212,Kraftvärmeprod!$B$1:$D$480,MATCH("Total värmeproduktion i kraftvärmeverk i kombinerad drift (GWh)",Kraftvärmeprod!$B$1:$AV$1,0),FALSE)),"Ej kraftvärme","Alternativproduktionsmetoden")</f>
        <v>Alternativproduktionsmetoden</v>
      </c>
      <c r="E212" s="140">
        <f>VLOOKUP($B212,Totalt!$B$1:$BP$480,MATCH("total el",Totalt!$B$1:$BP$1,0),FALSE)</f>
        <v>23.850100000000001</v>
      </c>
      <c r="F212" s="141">
        <f>IF(ISERROR(1/VLOOKUP($B212,Kraftvärmeprod!$B$1:$BD$480,MATCH("Total värmeproduktion i kraftvärmeverk i kombinerad drift (GWh)",Kraftvärmeprod!$B$1:$AV$1,0),FALSE)),"",VLOOKUP($B212,'Slutlig allokering'!$B$1:$BA$480,MATCH(F$1,'Slutlig allokering'!$B$2:$AS$2,0),FALSE))</f>
        <v>0.69360833307499148</v>
      </c>
      <c r="G212" s="140">
        <f>IF(ISERROR(1/VLOOKUP($B212,Kraftvärmeprod!$B$1:$AV$480,MATCH("Producerad elenergi i kraftvärmeverk (GWh)",Kraftvärmeprod!$B$1:$AV$1,0),FALSE)),"",VLOOKUP($B212,Kraftvärmeprod!$B$1:$AV$480,MATCH("Producerad elenergi i kraftvärmeverk (GWh)",Kraftvärmeprod!$B$1:$AV$1,0),FALSE))</f>
        <v>73.414000000000001</v>
      </c>
      <c r="H212" s="140" t="str">
        <f>IF(ISERROR(1/VLOOKUP($B212,Miljö!$B$1:$T$480,MATCH("Såld mängd produktionsspecifik fjärrvärme (GWh)",Miljö!$B$1:$T$1,0),FALSE)),"",VLOOKUP($B212,Miljö!$B$1:$T$480,MATCH("Såld mängd produktionsspecifik fjärrvärme (GWh)",Miljö!$B$1:$T$1,0),FALSE))</f>
        <v/>
      </c>
      <c r="J212" s="140" t="str">
        <f t="shared" si="3"/>
        <v>Karlstads Energi AB</v>
      </c>
    </row>
    <row r="213" spans="1:10" x14ac:dyDescent="0.35">
      <c r="A213" t="s">
        <v>260</v>
      </c>
      <c r="B213" t="s">
        <v>262</v>
      </c>
      <c r="C213" s="140" t="s">
        <v>1229</v>
      </c>
      <c r="D213" s="140" t="str">
        <f>IF(ISERROR(1/VLOOKUP($B213,Kraftvärmeprod!$B$1:$D$480,MATCH("Total värmeproduktion i kraftvärmeverk i kombinerad drift (GWh)",Kraftvärmeprod!$B$1:$AV$1,0),FALSE)),"Ej kraftvärme","Alternativproduktionsmetoden")</f>
        <v>Ej kraftvärme</v>
      </c>
      <c r="E213" s="140">
        <f>VLOOKUP($B213,Totalt!$B$1:$BP$480,MATCH("total el",Totalt!$B$1:$BP$1,0),FALSE)</f>
        <v>0</v>
      </c>
      <c r="F213" s="141" t="str">
        <f>IF(ISERROR(1/VLOOKUP($B213,Kraftvärmeprod!$B$1:$BD$480,MATCH("Total värmeproduktion i kraftvärmeverk i kombinerad drift (GWh)",Kraftvärmeprod!$B$1:$AV$1,0),FALSE)),"",VLOOKUP($B213,'Slutlig allokering'!$B$1:$BA$480,MATCH(F$1,'Slutlig allokering'!$B$2:$AS$2,0),FALSE))</f>
        <v/>
      </c>
      <c r="G213" s="140" t="str">
        <f>IF(ISERROR(1/VLOOKUP($B213,Kraftvärmeprod!$B$1:$AV$480,MATCH("Producerad elenergi i kraftvärmeverk (GWh)",Kraftvärmeprod!$B$1:$AV$1,0),FALSE)),"",VLOOKUP($B213,Kraftvärmeprod!$B$1:$AV$480,MATCH("Producerad elenergi i kraftvärmeverk (GWh)",Kraftvärmeprod!$B$1:$AV$1,0),FALSE))</f>
        <v/>
      </c>
      <c r="H213" s="140" t="str">
        <f>IF(ISERROR(1/VLOOKUP($B213,Miljö!$B$1:$T$480,MATCH("Såld mängd produktionsspecifik fjärrvärme (GWh)",Miljö!$B$1:$T$1,0),FALSE)),"",VLOOKUP($B213,Miljö!$B$1:$T$480,MATCH("Såld mängd produktionsspecifik fjärrvärme (GWh)",Miljö!$B$1:$T$1,0),FALSE))</f>
        <v/>
      </c>
      <c r="J213" s="140" t="str">
        <f t="shared" si="3"/>
        <v>Karlstads Energi AB</v>
      </c>
    </row>
    <row r="214" spans="1:10" x14ac:dyDescent="0.35">
      <c r="A214" t="s">
        <v>263</v>
      </c>
      <c r="B214" t="s">
        <v>264</v>
      </c>
      <c r="C214" s="140" t="s">
        <v>687</v>
      </c>
      <c r="D214" s="140" t="str">
        <f>IF(ISERROR(1/VLOOKUP($B214,Kraftvärmeprod!$B$1:$D$480,MATCH("Total värmeproduktion i kraftvärmeverk i kombinerad drift (GWh)",Kraftvärmeprod!$B$1:$AV$1,0),FALSE)),"Ej kraftvärme","Alternativproduktionsmetoden")</f>
        <v>Ej kraftvärme</v>
      </c>
      <c r="E214" s="140">
        <f>VLOOKUP($B214,Totalt!$B$1:$BP$480,MATCH("total el",Totalt!$B$1:$BP$1,0),FALSE)</f>
        <v>0</v>
      </c>
      <c r="F214" s="141" t="str">
        <f>IF(ISERROR(1/VLOOKUP($B214,Kraftvärmeprod!$B$1:$BD$480,MATCH("Total värmeproduktion i kraftvärmeverk i kombinerad drift (GWh)",Kraftvärmeprod!$B$1:$AV$1,0),FALSE)),"",VLOOKUP($B214,'Slutlig allokering'!$B$1:$BA$480,MATCH(F$1,'Slutlig allokering'!$B$2:$AS$2,0),FALSE))</f>
        <v/>
      </c>
      <c r="G214" s="140" t="str">
        <f>IF(ISERROR(1/VLOOKUP($B214,Kraftvärmeprod!$B$1:$AV$480,MATCH("Producerad elenergi i kraftvärmeverk (GWh)",Kraftvärmeprod!$B$1:$AV$1,0),FALSE)),"",VLOOKUP($B214,Kraftvärmeprod!$B$1:$AV$480,MATCH("Producerad elenergi i kraftvärmeverk (GWh)",Kraftvärmeprod!$B$1:$AV$1,0),FALSE))</f>
        <v/>
      </c>
      <c r="H214" s="140" t="str">
        <f>IF(ISERROR(1/VLOOKUP($B214,Miljö!$B$1:$T$480,MATCH("Såld mängd produktionsspecifik fjärrvärme (GWh)",Miljö!$B$1:$T$1,0),FALSE)),"",VLOOKUP($B214,Miljö!$B$1:$T$480,MATCH("Såld mängd produktionsspecifik fjärrvärme (GWh)",Miljö!$B$1:$T$1,0),FALSE))</f>
        <v/>
      </c>
      <c r="J214" s="140" t="str">
        <f t="shared" si="3"/>
        <v>Katrinefors Kraftvärme AB</v>
      </c>
    </row>
    <row r="215" spans="1:10" x14ac:dyDescent="0.35">
      <c r="A215" t="s">
        <v>265</v>
      </c>
      <c r="B215" t="s">
        <v>266</v>
      </c>
      <c r="C215" s="140" t="s">
        <v>1230</v>
      </c>
      <c r="D215" s="140" t="str">
        <f>IF(ISERROR(1/VLOOKUP($B215,Kraftvärmeprod!$B$1:$D$480,MATCH("Total värmeproduktion i kraftvärmeverk i kombinerad drift (GWh)",Kraftvärmeprod!$B$1:$AV$1,0),FALSE)),"Ej kraftvärme","Alternativproduktionsmetoden")</f>
        <v>Ej kraftvärme</v>
      </c>
      <c r="E215" s="140">
        <f>VLOOKUP($B215,Totalt!$B$1:$BP$480,MATCH("total el",Totalt!$B$1:$BP$1,0),FALSE)</f>
        <v>1.97</v>
      </c>
      <c r="F215" s="141" t="str">
        <f>IF(ISERROR(1/VLOOKUP($B215,Kraftvärmeprod!$B$1:$BD$480,MATCH("Total värmeproduktion i kraftvärmeverk i kombinerad drift (GWh)",Kraftvärmeprod!$B$1:$AV$1,0),FALSE)),"",VLOOKUP($B215,'Slutlig allokering'!$B$1:$BA$480,MATCH(F$1,'Slutlig allokering'!$B$2:$AS$2,0),FALSE))</f>
        <v/>
      </c>
      <c r="G215" s="140" t="str">
        <f>IF(ISERROR(1/VLOOKUP($B215,Kraftvärmeprod!$B$1:$AV$480,MATCH("Producerad elenergi i kraftvärmeverk (GWh)",Kraftvärmeprod!$B$1:$AV$1,0),FALSE)),"",VLOOKUP($B215,Kraftvärmeprod!$B$1:$AV$480,MATCH("Producerad elenergi i kraftvärmeverk (GWh)",Kraftvärmeprod!$B$1:$AV$1,0),FALSE))</f>
        <v/>
      </c>
      <c r="H215" s="140" t="str">
        <f>IF(ISERROR(1/VLOOKUP($B215,Miljö!$B$1:$T$480,MATCH("Såld mängd produktionsspecifik fjärrvärme (GWh)",Miljö!$B$1:$T$1,0),FALSE)),"",VLOOKUP($B215,Miljö!$B$1:$T$480,MATCH("Såld mängd produktionsspecifik fjärrvärme (GWh)",Miljö!$B$1:$T$1,0),FALSE))</f>
        <v/>
      </c>
      <c r="J215" s="140" t="str">
        <f t="shared" si="3"/>
        <v>Kils Energi AB</v>
      </c>
    </row>
    <row r="216" spans="1:10" x14ac:dyDescent="0.35">
      <c r="A216" t="s">
        <v>267</v>
      </c>
      <c r="B216" t="s">
        <v>268</v>
      </c>
      <c r="D216" s="140" t="str">
        <f>IF(ISERROR(1/VLOOKUP($B216,Kraftvärmeprod!$B$1:$D$480,MATCH("Total värmeproduktion i kraftvärmeverk i kombinerad drift (GWh)",Kraftvärmeprod!$B$1:$AV$1,0),FALSE)),"Ej kraftvärme","Alternativproduktionsmetoden")</f>
        <v>Alternativproduktionsmetoden</v>
      </c>
      <c r="E216" s="140">
        <f>VLOOKUP($B216,Totalt!$B$1:$BP$480,MATCH("total el",Totalt!$B$1:$BP$1,0),FALSE)</f>
        <v>137.245</v>
      </c>
      <c r="F216" s="141">
        <f>IF(ISERROR(1/VLOOKUP($B216,Kraftvärmeprod!$B$1:$BD$480,MATCH("Total värmeproduktion i kraftvärmeverk i kombinerad drift (GWh)",Kraftvärmeprod!$B$1:$AV$1,0),FALSE)),"",VLOOKUP($B216,'Slutlig allokering'!$B$1:$BA$480,MATCH(F$1,'Slutlig allokering'!$B$2:$AS$2,0),FALSE))</f>
        <v>0.5785410599126275</v>
      </c>
      <c r="G216" s="140">
        <f>IF(ISERROR(1/VLOOKUP($B216,Kraftvärmeprod!$B$1:$AV$480,MATCH("Producerad elenergi i kraftvärmeverk (GWh)",Kraftvärmeprod!$B$1:$AV$1,0),FALSE)),"",VLOOKUP($B216,Kraftvärmeprod!$B$1:$AV$480,MATCH("Producerad elenergi i kraftvärmeverk (GWh)",Kraftvärmeprod!$B$1:$AV$1,0),FALSE))</f>
        <v>75.05</v>
      </c>
      <c r="H216" s="140" t="str">
        <f>IF(ISERROR(1/VLOOKUP($B216,Miljö!$B$1:$T$480,MATCH("Såld mängd produktionsspecifik fjärrvärme (GWh)",Miljö!$B$1:$T$1,0),FALSE)),"",VLOOKUP($B216,Miljö!$B$1:$T$480,MATCH("Såld mängd produktionsspecifik fjärrvärme (GWh)",Miljö!$B$1:$T$1,0),FALSE))</f>
        <v/>
      </c>
      <c r="J216" s="140" t="str">
        <f t="shared" si="3"/>
        <v>Kraftringen AB</v>
      </c>
    </row>
    <row r="217" spans="1:10" x14ac:dyDescent="0.35">
      <c r="A217" t="s">
        <v>267</v>
      </c>
      <c r="B217" t="s">
        <v>269</v>
      </c>
      <c r="D217" s="140" t="str">
        <f>IF(ISERROR(1/VLOOKUP($B217,Kraftvärmeprod!$B$1:$D$480,MATCH("Total värmeproduktion i kraftvärmeverk i kombinerad drift (GWh)",Kraftvärmeprod!$B$1:$AV$1,0),FALSE)),"Ej kraftvärme","Alternativproduktionsmetoden")</f>
        <v>Ej kraftvärme</v>
      </c>
      <c r="E217" s="140">
        <f>VLOOKUP($B217,Totalt!$B$1:$BP$480,MATCH("total el",Totalt!$B$1:$BP$1,0),FALSE)</f>
        <v>3.2969999999999997</v>
      </c>
      <c r="F217" s="141" t="str">
        <f>IF(ISERROR(1/VLOOKUP($B217,Kraftvärmeprod!$B$1:$BD$480,MATCH("Total värmeproduktion i kraftvärmeverk i kombinerad drift (GWh)",Kraftvärmeprod!$B$1:$AV$1,0),FALSE)),"",VLOOKUP($B217,'Slutlig allokering'!$B$1:$BA$480,MATCH(F$1,'Slutlig allokering'!$B$2:$AS$2,0),FALSE))</f>
        <v/>
      </c>
      <c r="G217" s="140" t="str">
        <f>IF(ISERROR(1/VLOOKUP($B217,Kraftvärmeprod!$B$1:$AV$480,MATCH("Producerad elenergi i kraftvärmeverk (GWh)",Kraftvärmeprod!$B$1:$AV$1,0),FALSE)),"",VLOOKUP($B217,Kraftvärmeprod!$B$1:$AV$480,MATCH("Producerad elenergi i kraftvärmeverk (GWh)",Kraftvärmeprod!$B$1:$AV$1,0),FALSE))</f>
        <v/>
      </c>
      <c r="H217" s="140" t="str">
        <f>IF(ISERROR(1/VLOOKUP($B217,Miljö!$B$1:$T$480,MATCH("Såld mängd produktionsspecifik fjärrvärme (GWh)",Miljö!$B$1:$T$1,0),FALSE)),"",VLOOKUP($B217,Miljö!$B$1:$T$480,MATCH("Såld mängd produktionsspecifik fjärrvärme (GWh)",Miljö!$B$1:$T$1,0),FALSE))</f>
        <v/>
      </c>
      <c r="J217" s="140" t="str">
        <f t="shared" si="3"/>
        <v>Kraftringen AB</v>
      </c>
    </row>
    <row r="218" spans="1:10" x14ac:dyDescent="0.35">
      <c r="A218" t="s">
        <v>270</v>
      </c>
      <c r="B218" t="s">
        <v>271</v>
      </c>
      <c r="C218" s="140" t="s">
        <v>687</v>
      </c>
      <c r="D218" s="140" t="str">
        <f>IF(ISERROR(1/VLOOKUP($B218,Kraftvärmeprod!$B$1:$D$480,MATCH("Total värmeproduktion i kraftvärmeverk i kombinerad drift (GWh)",Kraftvärmeprod!$B$1:$AV$1,0),FALSE)),"Ej kraftvärme","Alternativproduktionsmetoden")</f>
        <v>Ej kraftvärme</v>
      </c>
      <c r="E218" s="140">
        <f>VLOOKUP($B218,Totalt!$B$1:$BP$480,MATCH("total el",Totalt!$B$1:$BP$1,0),FALSE)</f>
        <v>3.06</v>
      </c>
      <c r="F218" s="141" t="str">
        <f>IF(ISERROR(1/VLOOKUP($B218,Kraftvärmeprod!$B$1:$BD$480,MATCH("Total värmeproduktion i kraftvärmeverk i kombinerad drift (GWh)",Kraftvärmeprod!$B$1:$AV$1,0),FALSE)),"",VLOOKUP($B218,'Slutlig allokering'!$B$1:$BA$480,MATCH(F$1,'Slutlig allokering'!$B$2:$AS$2,0),FALSE))</f>
        <v/>
      </c>
      <c r="G218" s="140" t="str">
        <f>IF(ISERROR(1/VLOOKUP($B218,Kraftvärmeprod!$B$1:$AV$480,MATCH("Producerad elenergi i kraftvärmeverk (GWh)",Kraftvärmeprod!$B$1:$AV$1,0),FALSE)),"",VLOOKUP($B218,Kraftvärmeprod!$B$1:$AV$480,MATCH("Producerad elenergi i kraftvärmeverk (GWh)",Kraftvärmeprod!$B$1:$AV$1,0),FALSE))</f>
        <v/>
      </c>
      <c r="H218" s="140" t="str">
        <f>IF(ISERROR(1/VLOOKUP($B218,Miljö!$B$1:$T$480,MATCH("Såld mängd produktionsspecifik fjärrvärme (GWh)",Miljö!$B$1:$T$1,0),FALSE)),"",VLOOKUP($B218,Miljö!$B$1:$T$480,MATCH("Såld mängd produktionsspecifik fjärrvärme (GWh)",Miljö!$B$1:$T$1,0),FALSE))</f>
        <v/>
      </c>
      <c r="J218" s="140" t="str">
        <f t="shared" si="3"/>
        <v>Kristinehamns Fjärrvärme AB</v>
      </c>
    </row>
    <row r="219" spans="1:10" x14ac:dyDescent="0.35">
      <c r="A219" t="s">
        <v>272</v>
      </c>
      <c r="B219" t="s">
        <v>273</v>
      </c>
      <c r="C219" s="140" t="s">
        <v>1231</v>
      </c>
      <c r="D219" s="140" t="str">
        <f>IF(ISERROR(1/VLOOKUP($B219,Kraftvärmeprod!$B$1:$D$480,MATCH("Total värmeproduktion i kraftvärmeverk i kombinerad drift (GWh)",Kraftvärmeprod!$B$1:$AV$1,0),FALSE)),"Ej kraftvärme","Alternativproduktionsmetoden")</f>
        <v>Ej kraftvärme</v>
      </c>
      <c r="E219" s="140">
        <f>VLOOKUP($B219,Totalt!$B$1:$BP$480,MATCH("total el",Totalt!$B$1:$BP$1,0),FALSE)</f>
        <v>0.03</v>
      </c>
      <c r="F219" s="141" t="str">
        <f>IF(ISERROR(1/VLOOKUP($B219,Kraftvärmeprod!$B$1:$BD$480,MATCH("Total värmeproduktion i kraftvärmeverk i kombinerad drift (GWh)",Kraftvärmeprod!$B$1:$AV$1,0),FALSE)),"",VLOOKUP($B219,'Slutlig allokering'!$B$1:$BA$480,MATCH(F$1,'Slutlig allokering'!$B$2:$AS$2,0),FALSE))</f>
        <v/>
      </c>
      <c r="G219" s="140" t="str">
        <f>IF(ISERROR(1/VLOOKUP($B219,Kraftvärmeprod!$B$1:$AV$480,MATCH("Producerad elenergi i kraftvärmeverk (GWh)",Kraftvärmeprod!$B$1:$AV$1,0),FALSE)),"",VLOOKUP($B219,Kraftvärmeprod!$B$1:$AV$480,MATCH("Producerad elenergi i kraftvärmeverk (GWh)",Kraftvärmeprod!$B$1:$AV$1,0),FALSE))</f>
        <v/>
      </c>
      <c r="H219" s="140" t="str">
        <f>IF(ISERROR(1/VLOOKUP($B219,Miljö!$B$1:$T$480,MATCH("Såld mängd produktionsspecifik fjärrvärme (GWh)",Miljö!$B$1:$T$1,0),FALSE)),"",VLOOKUP($B219,Miljö!$B$1:$T$480,MATCH("Såld mängd produktionsspecifik fjärrvärme (GWh)",Miljö!$B$1:$T$1,0),FALSE))</f>
        <v/>
      </c>
      <c r="J219" s="140" t="str">
        <f t="shared" si="3"/>
        <v>Kungälv Energi AB</v>
      </c>
    </row>
    <row r="220" spans="1:10" x14ac:dyDescent="0.35">
      <c r="A220" t="s">
        <v>272</v>
      </c>
      <c r="B220" t="s">
        <v>274</v>
      </c>
      <c r="C220" s="140" t="s">
        <v>1231</v>
      </c>
      <c r="D220" s="140" t="str">
        <f>IF(ISERROR(1/VLOOKUP($B220,Kraftvärmeprod!$B$1:$D$480,MATCH("Total värmeproduktion i kraftvärmeverk i kombinerad drift (GWh)",Kraftvärmeprod!$B$1:$AV$1,0),FALSE)),"Ej kraftvärme","Alternativproduktionsmetoden")</f>
        <v>Ej kraftvärme</v>
      </c>
      <c r="E220" s="140">
        <f>VLOOKUP($B220,Totalt!$B$1:$BP$480,MATCH("total el",Totalt!$B$1:$BP$1,0),FALSE)</f>
        <v>3.5000000000000003E-2</v>
      </c>
      <c r="F220" s="141" t="str">
        <f>IF(ISERROR(1/VLOOKUP($B220,Kraftvärmeprod!$B$1:$BD$480,MATCH("Total värmeproduktion i kraftvärmeverk i kombinerad drift (GWh)",Kraftvärmeprod!$B$1:$AV$1,0),FALSE)),"",VLOOKUP($B220,'Slutlig allokering'!$B$1:$BA$480,MATCH(F$1,'Slutlig allokering'!$B$2:$AS$2,0),FALSE))</f>
        <v/>
      </c>
      <c r="G220" s="140" t="str">
        <f>IF(ISERROR(1/VLOOKUP($B220,Kraftvärmeprod!$B$1:$AV$480,MATCH("Producerad elenergi i kraftvärmeverk (GWh)",Kraftvärmeprod!$B$1:$AV$1,0),FALSE)),"",VLOOKUP($B220,Kraftvärmeprod!$B$1:$AV$480,MATCH("Producerad elenergi i kraftvärmeverk (GWh)",Kraftvärmeprod!$B$1:$AV$1,0),FALSE))</f>
        <v/>
      </c>
      <c r="H220" s="140" t="str">
        <f>IF(ISERROR(1/VLOOKUP($B220,Miljö!$B$1:$T$480,MATCH("Såld mängd produktionsspecifik fjärrvärme (GWh)",Miljö!$B$1:$T$1,0),FALSE)),"",VLOOKUP($B220,Miljö!$B$1:$T$480,MATCH("Såld mängd produktionsspecifik fjärrvärme (GWh)",Miljö!$B$1:$T$1,0),FALSE))</f>
        <v/>
      </c>
      <c r="J220" s="140" t="str">
        <f t="shared" si="3"/>
        <v>Kungälv Energi AB</v>
      </c>
    </row>
    <row r="221" spans="1:10" x14ac:dyDescent="0.35">
      <c r="A221" t="s">
        <v>272</v>
      </c>
      <c r="B221" t="s">
        <v>275</v>
      </c>
      <c r="C221" s="140" t="s">
        <v>1231</v>
      </c>
      <c r="D221" s="140" t="str">
        <f>IF(ISERROR(1/VLOOKUP($B221,Kraftvärmeprod!$B$1:$D$480,MATCH("Total värmeproduktion i kraftvärmeverk i kombinerad drift (GWh)",Kraftvärmeprod!$B$1:$AV$1,0),FALSE)),"Ej kraftvärme","Alternativproduktionsmetoden")</f>
        <v>Ej kraftvärme</v>
      </c>
      <c r="E221" s="140">
        <f>VLOOKUP($B221,Totalt!$B$1:$BP$480,MATCH("total el",Totalt!$B$1:$BP$1,0),FALSE)</f>
        <v>4.7600000000000003E-2</v>
      </c>
      <c r="F221" s="141" t="str">
        <f>IF(ISERROR(1/VLOOKUP($B221,Kraftvärmeprod!$B$1:$BD$480,MATCH("Total värmeproduktion i kraftvärmeverk i kombinerad drift (GWh)",Kraftvärmeprod!$B$1:$AV$1,0),FALSE)),"",VLOOKUP($B221,'Slutlig allokering'!$B$1:$BA$480,MATCH(F$1,'Slutlig allokering'!$B$2:$AS$2,0),FALSE))</f>
        <v/>
      </c>
      <c r="G221" s="140" t="str">
        <f>IF(ISERROR(1/VLOOKUP($B221,Kraftvärmeprod!$B$1:$AV$480,MATCH("Producerad elenergi i kraftvärmeverk (GWh)",Kraftvärmeprod!$B$1:$AV$1,0),FALSE)),"",VLOOKUP($B221,Kraftvärmeprod!$B$1:$AV$480,MATCH("Producerad elenergi i kraftvärmeverk (GWh)",Kraftvärmeprod!$B$1:$AV$1,0),FALSE))</f>
        <v/>
      </c>
      <c r="H221" s="140" t="str">
        <f>IF(ISERROR(1/VLOOKUP($B221,Miljö!$B$1:$T$480,MATCH("Såld mängd produktionsspecifik fjärrvärme (GWh)",Miljö!$B$1:$T$1,0),FALSE)),"",VLOOKUP($B221,Miljö!$B$1:$T$480,MATCH("Såld mängd produktionsspecifik fjärrvärme (GWh)",Miljö!$B$1:$T$1,0),FALSE))</f>
        <v/>
      </c>
      <c r="J221" s="140" t="str">
        <f t="shared" si="3"/>
        <v>Kungälv Energi AB</v>
      </c>
    </row>
    <row r="222" spans="1:10" x14ac:dyDescent="0.35">
      <c r="A222" t="s">
        <v>272</v>
      </c>
      <c r="B222" t="s">
        <v>276</v>
      </c>
      <c r="C222" s="140" t="s">
        <v>1231</v>
      </c>
      <c r="D222" s="140" t="str">
        <f>IF(ISERROR(1/VLOOKUP($B222,Kraftvärmeprod!$B$1:$D$480,MATCH("Total värmeproduktion i kraftvärmeverk i kombinerad drift (GWh)",Kraftvärmeprod!$B$1:$AV$1,0),FALSE)),"Ej kraftvärme","Alternativproduktionsmetoden")</f>
        <v>Alternativproduktionsmetoden</v>
      </c>
      <c r="E222" s="140">
        <f>VLOOKUP($B222,Totalt!$B$1:$BP$480,MATCH("total el",Totalt!$B$1:$BP$1,0),FALSE)</f>
        <v>4.0999999999999996</v>
      </c>
      <c r="F222" s="141">
        <f>IF(ISERROR(1/VLOOKUP($B222,Kraftvärmeprod!$B$1:$BD$480,MATCH("Total värmeproduktion i kraftvärmeverk i kombinerad drift (GWh)",Kraftvärmeprod!$B$1:$AV$1,0),FALSE)),"",VLOOKUP($B222,'Slutlig allokering'!$B$1:$BA$480,MATCH(F$1,'Slutlig allokering'!$B$2:$AS$2,0),FALSE))</f>
        <v>0.83014558232931723</v>
      </c>
      <c r="G222" s="140">
        <f>IF(ISERROR(1/VLOOKUP($B222,Kraftvärmeprod!$B$1:$AV$480,MATCH("Producerad elenergi i kraftvärmeverk (GWh)",Kraftvärmeprod!$B$1:$AV$1,0),FALSE)),"",VLOOKUP($B222,Kraftvärmeprod!$B$1:$AV$480,MATCH("Producerad elenergi i kraftvärmeverk (GWh)",Kraftvärmeprod!$B$1:$AV$1,0),FALSE))</f>
        <v>5.7</v>
      </c>
      <c r="H222" s="140" t="str">
        <f>IF(ISERROR(1/VLOOKUP($B222,Miljö!$B$1:$T$480,MATCH("Såld mängd produktionsspecifik fjärrvärme (GWh)",Miljö!$B$1:$T$1,0),FALSE)),"",VLOOKUP($B222,Miljö!$B$1:$T$480,MATCH("Såld mängd produktionsspecifik fjärrvärme (GWh)",Miljö!$B$1:$T$1,0),FALSE))</f>
        <v/>
      </c>
      <c r="J222" s="140" t="str">
        <f t="shared" si="3"/>
        <v>Kungälv Energi AB</v>
      </c>
    </row>
    <row r="223" spans="1:10" x14ac:dyDescent="0.35">
      <c r="A223" t="s">
        <v>277</v>
      </c>
      <c r="B223" t="s">
        <v>278</v>
      </c>
      <c r="C223" s="140" t="s">
        <v>1232</v>
      </c>
      <c r="D223" s="140" t="str">
        <f>IF(ISERROR(1/VLOOKUP($B223,Kraftvärmeprod!$B$1:$D$480,MATCH("Total värmeproduktion i kraftvärmeverk i kombinerad drift (GWh)",Kraftvärmeprod!$B$1:$AV$1,0),FALSE)),"Ej kraftvärme","Alternativproduktionsmetoden")</f>
        <v>Ej kraftvärme</v>
      </c>
      <c r="E223" s="140">
        <f>VLOOKUP($B223,Totalt!$B$1:$BP$480,MATCH("total el",Totalt!$B$1:$BP$1,0),FALSE)</f>
        <v>0.44202000000000002</v>
      </c>
      <c r="F223" s="141" t="str">
        <f>IF(ISERROR(1/VLOOKUP($B223,Kraftvärmeprod!$B$1:$BD$480,MATCH("Total värmeproduktion i kraftvärmeverk i kombinerad drift (GWh)",Kraftvärmeprod!$B$1:$AV$1,0),FALSE)),"",VLOOKUP($B223,'Slutlig allokering'!$B$1:$BA$480,MATCH(F$1,'Slutlig allokering'!$B$2:$AS$2,0),FALSE))</f>
        <v/>
      </c>
      <c r="G223" s="140" t="str">
        <f>IF(ISERROR(1/VLOOKUP($B223,Kraftvärmeprod!$B$1:$AV$480,MATCH("Producerad elenergi i kraftvärmeverk (GWh)",Kraftvärmeprod!$B$1:$AV$1,0),FALSE)),"",VLOOKUP($B223,Kraftvärmeprod!$B$1:$AV$480,MATCH("Producerad elenergi i kraftvärmeverk (GWh)",Kraftvärmeprod!$B$1:$AV$1,0),FALSE))</f>
        <v/>
      </c>
      <c r="H223" s="140" t="str">
        <f>IF(ISERROR(1/VLOOKUP($B223,Miljö!$B$1:$T$480,MATCH("Såld mängd produktionsspecifik fjärrvärme (GWh)",Miljö!$B$1:$T$1,0),FALSE)),"",VLOOKUP($B223,Miljö!$B$1:$T$480,MATCH("Såld mängd produktionsspecifik fjärrvärme (GWh)",Miljö!$B$1:$T$1,0),FALSE))</f>
        <v/>
      </c>
      <c r="J223" s="140" t="str">
        <f t="shared" si="3"/>
        <v>Köpings kommun</v>
      </c>
    </row>
    <row r="224" spans="1:10" x14ac:dyDescent="0.35">
      <c r="A224" t="s">
        <v>277</v>
      </c>
      <c r="B224" t="s">
        <v>279</v>
      </c>
      <c r="C224" s="140" t="s">
        <v>1232</v>
      </c>
      <c r="D224" s="140" t="str">
        <f>IF(ISERROR(1/VLOOKUP($B224,Kraftvärmeprod!$B$1:$D$480,MATCH("Total värmeproduktion i kraftvärmeverk i kombinerad drift (GWh)",Kraftvärmeprod!$B$1:$AV$1,0),FALSE)),"Ej kraftvärme","Alternativproduktionsmetoden")</f>
        <v>Ej kraftvärme</v>
      </c>
      <c r="E224" s="140">
        <f>VLOOKUP($B224,Totalt!$B$1:$BP$480,MATCH("total el",Totalt!$B$1:$BP$1,0),FALSE)</f>
        <v>5.9595000000000002</v>
      </c>
      <c r="F224" s="141" t="str">
        <f>IF(ISERROR(1/VLOOKUP($B224,Kraftvärmeprod!$B$1:$BD$480,MATCH("Total värmeproduktion i kraftvärmeverk i kombinerad drift (GWh)",Kraftvärmeprod!$B$1:$AV$1,0),FALSE)),"",VLOOKUP($B224,'Slutlig allokering'!$B$1:$BA$480,MATCH(F$1,'Slutlig allokering'!$B$2:$AS$2,0),FALSE))</f>
        <v/>
      </c>
      <c r="G224" s="140" t="str">
        <f>IF(ISERROR(1/VLOOKUP($B224,Kraftvärmeprod!$B$1:$AV$480,MATCH("Producerad elenergi i kraftvärmeverk (GWh)",Kraftvärmeprod!$B$1:$AV$1,0),FALSE)),"",VLOOKUP($B224,Kraftvärmeprod!$B$1:$AV$480,MATCH("Producerad elenergi i kraftvärmeverk (GWh)",Kraftvärmeprod!$B$1:$AV$1,0),FALSE))</f>
        <v/>
      </c>
      <c r="H224" s="140" t="str">
        <f>IF(ISERROR(1/VLOOKUP($B224,Miljö!$B$1:$T$480,MATCH("Såld mängd produktionsspecifik fjärrvärme (GWh)",Miljö!$B$1:$T$1,0),FALSE)),"",VLOOKUP($B224,Miljö!$B$1:$T$480,MATCH("Såld mängd produktionsspecifik fjärrvärme (GWh)",Miljö!$B$1:$T$1,0),FALSE))</f>
        <v/>
      </c>
      <c r="J224" s="140" t="str">
        <f t="shared" si="3"/>
        <v>Köpings kommun</v>
      </c>
    </row>
    <row r="225" spans="1:10" x14ac:dyDescent="0.35">
      <c r="A225" t="s">
        <v>280</v>
      </c>
      <c r="B225" t="s">
        <v>281</v>
      </c>
      <c r="C225" s="140" t="s">
        <v>1233</v>
      </c>
      <c r="D225" s="140" t="str">
        <f>IF(ISERROR(1/VLOOKUP($B225,Kraftvärmeprod!$B$1:$D$480,MATCH("Total värmeproduktion i kraftvärmeverk i kombinerad drift (GWh)",Kraftvärmeprod!$B$1:$AV$1,0),FALSE)),"Ej kraftvärme","Alternativproduktionsmetoden")</f>
        <v>Alternativproduktionsmetoden</v>
      </c>
      <c r="E225" s="140">
        <f>VLOOKUP($B225,Totalt!$B$1:$BP$480,MATCH("total el",Totalt!$B$1:$BP$1,0),FALSE)</f>
        <v>7.4811399999999999</v>
      </c>
      <c r="F225" s="141">
        <f>IF(ISERROR(1/VLOOKUP($B225,Kraftvärmeprod!$B$1:$BD$480,MATCH("Total värmeproduktion i kraftvärmeverk i kombinerad drift (GWh)",Kraftvärmeprod!$B$1:$AV$1,0),FALSE)),"",VLOOKUP($B225,'Slutlig allokering'!$B$1:$BA$480,MATCH(F$1,'Slutlig allokering'!$B$2:$AS$2,0),FALSE))</f>
        <v>0.54121077515118199</v>
      </c>
      <c r="G225" s="140">
        <f>IF(ISERROR(1/VLOOKUP($B225,Kraftvärmeprod!$B$1:$AV$480,MATCH("Producerad elenergi i kraftvärmeverk (GWh)",Kraftvärmeprod!$B$1:$AV$1,0),FALSE)),"",VLOOKUP($B225,Kraftvärmeprod!$B$1:$AV$480,MATCH("Producerad elenergi i kraftvärmeverk (GWh)",Kraftvärmeprod!$B$1:$AV$1,0),FALSE))</f>
        <v>37.5</v>
      </c>
      <c r="H225" s="140" t="str">
        <f>IF(ISERROR(1/VLOOKUP($B225,Miljö!$B$1:$T$480,MATCH("Såld mängd produktionsspecifik fjärrvärme (GWh)",Miljö!$B$1:$T$1,0),FALSE)),"",VLOOKUP($B225,Miljö!$B$1:$T$480,MATCH("Såld mängd produktionsspecifik fjärrvärme (GWh)",Miljö!$B$1:$T$1,0),FALSE))</f>
        <v/>
      </c>
      <c r="J225" s="140" t="str">
        <f t="shared" si="3"/>
        <v>Landskrona Energi AB</v>
      </c>
    </row>
    <row r="226" spans="1:10" x14ac:dyDescent="0.35">
      <c r="A226" t="s">
        <v>282</v>
      </c>
      <c r="B226" t="s">
        <v>283</v>
      </c>
      <c r="C226" s="140" t="s">
        <v>1234</v>
      </c>
      <c r="D226" s="140" t="str">
        <f>IF(ISERROR(1/VLOOKUP($B226,Kraftvärmeprod!$B$1:$D$480,MATCH("Total värmeproduktion i kraftvärmeverk i kombinerad drift (GWh)",Kraftvärmeprod!$B$1:$AV$1,0),FALSE)),"Ej kraftvärme","Alternativproduktionsmetoden")</f>
        <v>Ej kraftvärme</v>
      </c>
      <c r="E226" s="140">
        <f>VLOOKUP($B226,Totalt!$B$1:$BP$480,MATCH("total el",Totalt!$B$1:$BP$1,0),FALSE)</f>
        <v>0.222</v>
      </c>
      <c r="F226" s="141" t="str">
        <f>IF(ISERROR(1/VLOOKUP($B226,Kraftvärmeprod!$B$1:$BD$480,MATCH("Total värmeproduktion i kraftvärmeverk i kombinerad drift (GWh)",Kraftvärmeprod!$B$1:$AV$1,0),FALSE)),"",VLOOKUP($B226,'Slutlig allokering'!$B$1:$BA$480,MATCH(F$1,'Slutlig allokering'!$B$2:$AS$2,0),FALSE))</f>
        <v/>
      </c>
      <c r="G226" s="140" t="str">
        <f>IF(ISERROR(1/VLOOKUP($B226,Kraftvärmeprod!$B$1:$AV$480,MATCH("Producerad elenergi i kraftvärmeverk (GWh)",Kraftvärmeprod!$B$1:$AV$1,0),FALSE)),"",VLOOKUP($B226,Kraftvärmeprod!$B$1:$AV$480,MATCH("Producerad elenergi i kraftvärmeverk (GWh)",Kraftvärmeprod!$B$1:$AV$1,0),FALSE))</f>
        <v/>
      </c>
      <c r="H226" s="140" t="str">
        <f>IF(ISERROR(1/VLOOKUP($B226,Miljö!$B$1:$T$480,MATCH("Såld mängd produktionsspecifik fjärrvärme (GWh)",Miljö!$B$1:$T$1,0),FALSE)),"",VLOOKUP($B226,Miljö!$B$1:$T$480,MATCH("Såld mängd produktionsspecifik fjärrvärme (GWh)",Miljö!$B$1:$T$1,0),FALSE))</f>
        <v/>
      </c>
      <c r="J226" s="140" t="str">
        <f t="shared" si="3"/>
        <v>Lantmännen Agrovärme AB</v>
      </c>
    </row>
    <row r="227" spans="1:10" x14ac:dyDescent="0.35">
      <c r="A227" t="s">
        <v>282</v>
      </c>
      <c r="B227" t="s">
        <v>284</v>
      </c>
      <c r="C227" s="140" t="s">
        <v>1234</v>
      </c>
      <c r="D227" s="140" t="str">
        <f>IF(ISERROR(1/VLOOKUP($B227,Kraftvärmeprod!$B$1:$D$480,MATCH("Total värmeproduktion i kraftvärmeverk i kombinerad drift (GWh)",Kraftvärmeprod!$B$1:$AV$1,0),FALSE)),"Ej kraftvärme","Alternativproduktionsmetoden")</f>
        <v>Ej kraftvärme</v>
      </c>
      <c r="E227" s="140">
        <f>VLOOKUP($B227,Totalt!$B$1:$BP$480,MATCH("total el",Totalt!$B$1:$BP$1,0),FALSE)</f>
        <v>0.14499999999999999</v>
      </c>
      <c r="F227" s="141" t="str">
        <f>IF(ISERROR(1/VLOOKUP($B227,Kraftvärmeprod!$B$1:$BD$480,MATCH("Total värmeproduktion i kraftvärmeverk i kombinerad drift (GWh)",Kraftvärmeprod!$B$1:$AV$1,0),FALSE)),"",VLOOKUP($B227,'Slutlig allokering'!$B$1:$BA$480,MATCH(F$1,'Slutlig allokering'!$B$2:$AS$2,0),FALSE))</f>
        <v/>
      </c>
      <c r="G227" s="140" t="str">
        <f>IF(ISERROR(1/VLOOKUP($B227,Kraftvärmeprod!$B$1:$AV$480,MATCH("Producerad elenergi i kraftvärmeverk (GWh)",Kraftvärmeprod!$B$1:$AV$1,0),FALSE)),"",VLOOKUP($B227,Kraftvärmeprod!$B$1:$AV$480,MATCH("Producerad elenergi i kraftvärmeverk (GWh)",Kraftvärmeprod!$B$1:$AV$1,0),FALSE))</f>
        <v/>
      </c>
      <c r="H227" s="140" t="str">
        <f>IF(ISERROR(1/VLOOKUP($B227,Miljö!$B$1:$T$480,MATCH("Såld mängd produktionsspecifik fjärrvärme (GWh)",Miljö!$B$1:$T$1,0),FALSE)),"",VLOOKUP($B227,Miljö!$B$1:$T$480,MATCH("Såld mängd produktionsspecifik fjärrvärme (GWh)",Miljö!$B$1:$T$1,0),FALSE))</f>
        <v/>
      </c>
      <c r="J227" s="140" t="str">
        <f t="shared" si="3"/>
        <v>Lantmännen Agrovärme AB</v>
      </c>
    </row>
    <row r="228" spans="1:10" x14ac:dyDescent="0.35">
      <c r="A228" t="s">
        <v>282</v>
      </c>
      <c r="B228" t="s">
        <v>285</v>
      </c>
      <c r="C228" s="140" t="s">
        <v>1234</v>
      </c>
      <c r="D228" s="140" t="str">
        <f>IF(ISERROR(1/VLOOKUP($B228,Kraftvärmeprod!$B$1:$D$480,MATCH("Total värmeproduktion i kraftvärmeverk i kombinerad drift (GWh)",Kraftvärmeprod!$B$1:$AV$1,0),FALSE)),"Ej kraftvärme","Alternativproduktionsmetoden")</f>
        <v>Ej kraftvärme</v>
      </c>
      <c r="E228" s="140">
        <f>VLOOKUP($B228,Totalt!$B$1:$BP$480,MATCH("total el",Totalt!$B$1:$BP$1,0),FALSE)</f>
        <v>0.22700000000000001</v>
      </c>
      <c r="F228" s="141" t="str">
        <f>IF(ISERROR(1/VLOOKUP($B228,Kraftvärmeprod!$B$1:$BD$480,MATCH("Total värmeproduktion i kraftvärmeverk i kombinerad drift (GWh)",Kraftvärmeprod!$B$1:$AV$1,0),FALSE)),"",VLOOKUP($B228,'Slutlig allokering'!$B$1:$BA$480,MATCH(F$1,'Slutlig allokering'!$B$2:$AS$2,0),FALSE))</f>
        <v/>
      </c>
      <c r="G228" s="140" t="str">
        <f>IF(ISERROR(1/VLOOKUP($B228,Kraftvärmeprod!$B$1:$AV$480,MATCH("Producerad elenergi i kraftvärmeverk (GWh)",Kraftvärmeprod!$B$1:$AV$1,0),FALSE)),"",VLOOKUP($B228,Kraftvärmeprod!$B$1:$AV$480,MATCH("Producerad elenergi i kraftvärmeverk (GWh)",Kraftvärmeprod!$B$1:$AV$1,0),FALSE))</f>
        <v/>
      </c>
      <c r="H228" s="140" t="str">
        <f>IF(ISERROR(1/VLOOKUP($B228,Miljö!$B$1:$T$480,MATCH("Såld mängd produktionsspecifik fjärrvärme (GWh)",Miljö!$B$1:$T$1,0),FALSE)),"",VLOOKUP($B228,Miljö!$B$1:$T$480,MATCH("Såld mängd produktionsspecifik fjärrvärme (GWh)",Miljö!$B$1:$T$1,0),FALSE))</f>
        <v/>
      </c>
      <c r="J228" s="140" t="str">
        <f t="shared" si="3"/>
        <v>Lantmännen Agrovärme AB</v>
      </c>
    </row>
    <row r="229" spans="1:10" x14ac:dyDescent="0.35">
      <c r="A229" t="s">
        <v>282</v>
      </c>
      <c r="B229" t="s">
        <v>286</v>
      </c>
      <c r="C229" s="140" t="s">
        <v>1234</v>
      </c>
      <c r="D229" s="140" t="str">
        <f>IF(ISERROR(1/VLOOKUP($B229,Kraftvärmeprod!$B$1:$D$480,MATCH("Total värmeproduktion i kraftvärmeverk i kombinerad drift (GWh)",Kraftvärmeprod!$B$1:$AV$1,0),FALSE)),"Ej kraftvärme","Alternativproduktionsmetoden")</f>
        <v>Ej kraftvärme</v>
      </c>
      <c r="E229" s="140">
        <f>VLOOKUP($B229,Totalt!$B$1:$BP$480,MATCH("total el",Totalt!$B$1:$BP$1,0),FALSE)</f>
        <v>0.182</v>
      </c>
      <c r="F229" s="141" t="str">
        <f>IF(ISERROR(1/VLOOKUP($B229,Kraftvärmeprod!$B$1:$BD$480,MATCH("Total värmeproduktion i kraftvärmeverk i kombinerad drift (GWh)",Kraftvärmeprod!$B$1:$AV$1,0),FALSE)),"",VLOOKUP($B229,'Slutlig allokering'!$B$1:$BA$480,MATCH(F$1,'Slutlig allokering'!$B$2:$AS$2,0),FALSE))</f>
        <v/>
      </c>
      <c r="G229" s="140" t="str">
        <f>IF(ISERROR(1/VLOOKUP($B229,Kraftvärmeprod!$B$1:$AV$480,MATCH("Producerad elenergi i kraftvärmeverk (GWh)",Kraftvärmeprod!$B$1:$AV$1,0),FALSE)),"",VLOOKUP($B229,Kraftvärmeprod!$B$1:$AV$480,MATCH("Producerad elenergi i kraftvärmeverk (GWh)",Kraftvärmeprod!$B$1:$AV$1,0),FALSE))</f>
        <v/>
      </c>
      <c r="H229" s="140" t="str">
        <f>IF(ISERROR(1/VLOOKUP($B229,Miljö!$B$1:$T$480,MATCH("Såld mängd produktionsspecifik fjärrvärme (GWh)",Miljö!$B$1:$T$1,0),FALSE)),"",VLOOKUP($B229,Miljö!$B$1:$T$480,MATCH("Såld mängd produktionsspecifik fjärrvärme (GWh)",Miljö!$B$1:$T$1,0),FALSE))</f>
        <v/>
      </c>
      <c r="J229" s="140" t="str">
        <f t="shared" si="3"/>
        <v>Lantmännen Agrovärme AB</v>
      </c>
    </row>
    <row r="230" spans="1:10" x14ac:dyDescent="0.35">
      <c r="A230" t="s">
        <v>282</v>
      </c>
      <c r="B230" t="s">
        <v>287</v>
      </c>
      <c r="C230" s="140" t="s">
        <v>1234</v>
      </c>
      <c r="D230" s="140" t="str">
        <f>IF(ISERROR(1/VLOOKUP($B230,Kraftvärmeprod!$B$1:$D$480,MATCH("Total värmeproduktion i kraftvärmeverk i kombinerad drift (GWh)",Kraftvärmeprod!$B$1:$AV$1,0),FALSE)),"Ej kraftvärme","Alternativproduktionsmetoden")</f>
        <v>Ej kraftvärme</v>
      </c>
      <c r="E230" s="140">
        <f>VLOOKUP($B230,Totalt!$B$1:$BP$480,MATCH("total el",Totalt!$B$1:$BP$1,0),FALSE)</f>
        <v>0.33600000000000002</v>
      </c>
      <c r="F230" s="141" t="str">
        <f>IF(ISERROR(1/VLOOKUP($B230,Kraftvärmeprod!$B$1:$BD$480,MATCH("Total värmeproduktion i kraftvärmeverk i kombinerad drift (GWh)",Kraftvärmeprod!$B$1:$AV$1,0),FALSE)),"",VLOOKUP($B230,'Slutlig allokering'!$B$1:$BA$480,MATCH(F$1,'Slutlig allokering'!$B$2:$AS$2,0),FALSE))</f>
        <v/>
      </c>
      <c r="G230" s="140" t="str">
        <f>IF(ISERROR(1/VLOOKUP($B230,Kraftvärmeprod!$B$1:$AV$480,MATCH("Producerad elenergi i kraftvärmeverk (GWh)",Kraftvärmeprod!$B$1:$AV$1,0),FALSE)),"",VLOOKUP($B230,Kraftvärmeprod!$B$1:$AV$480,MATCH("Producerad elenergi i kraftvärmeverk (GWh)",Kraftvärmeprod!$B$1:$AV$1,0),FALSE))</f>
        <v/>
      </c>
      <c r="H230" s="140" t="str">
        <f>IF(ISERROR(1/VLOOKUP($B230,Miljö!$B$1:$T$480,MATCH("Såld mängd produktionsspecifik fjärrvärme (GWh)",Miljö!$B$1:$T$1,0),FALSE)),"",VLOOKUP($B230,Miljö!$B$1:$T$480,MATCH("Såld mängd produktionsspecifik fjärrvärme (GWh)",Miljö!$B$1:$T$1,0),FALSE))</f>
        <v/>
      </c>
      <c r="J230" s="140" t="str">
        <f t="shared" si="3"/>
        <v>Lantmännen Agrovärme AB</v>
      </c>
    </row>
    <row r="231" spans="1:10" x14ac:dyDescent="0.35">
      <c r="A231" t="s">
        <v>282</v>
      </c>
      <c r="B231" t="s">
        <v>288</v>
      </c>
      <c r="C231" s="140" t="s">
        <v>1234</v>
      </c>
      <c r="D231" s="140" t="str">
        <f>IF(ISERROR(1/VLOOKUP($B231,Kraftvärmeprod!$B$1:$D$480,MATCH("Total värmeproduktion i kraftvärmeverk i kombinerad drift (GWh)",Kraftvärmeprod!$B$1:$AV$1,0),FALSE)),"Ej kraftvärme","Alternativproduktionsmetoden")</f>
        <v>Ej kraftvärme</v>
      </c>
      <c r="E231" s="140">
        <f>VLOOKUP($B231,Totalt!$B$1:$BP$480,MATCH("total el",Totalt!$B$1:$BP$1,0),FALSE)</f>
        <v>0.51</v>
      </c>
      <c r="F231" s="141" t="str">
        <f>IF(ISERROR(1/VLOOKUP($B231,Kraftvärmeprod!$B$1:$BD$480,MATCH("Total värmeproduktion i kraftvärmeverk i kombinerad drift (GWh)",Kraftvärmeprod!$B$1:$AV$1,0),FALSE)),"",VLOOKUP($B231,'Slutlig allokering'!$B$1:$BA$480,MATCH(F$1,'Slutlig allokering'!$B$2:$AS$2,0),FALSE))</f>
        <v/>
      </c>
      <c r="G231" s="140" t="str">
        <f>IF(ISERROR(1/VLOOKUP($B231,Kraftvärmeprod!$B$1:$AV$480,MATCH("Producerad elenergi i kraftvärmeverk (GWh)",Kraftvärmeprod!$B$1:$AV$1,0),FALSE)),"",VLOOKUP($B231,Kraftvärmeprod!$B$1:$AV$480,MATCH("Producerad elenergi i kraftvärmeverk (GWh)",Kraftvärmeprod!$B$1:$AV$1,0),FALSE))</f>
        <v/>
      </c>
      <c r="H231" s="140" t="str">
        <f>IF(ISERROR(1/VLOOKUP($B231,Miljö!$B$1:$T$480,MATCH("Såld mängd produktionsspecifik fjärrvärme (GWh)",Miljö!$B$1:$T$1,0),FALSE)),"",VLOOKUP($B231,Miljö!$B$1:$T$480,MATCH("Såld mängd produktionsspecifik fjärrvärme (GWh)",Miljö!$B$1:$T$1,0),FALSE))</f>
        <v/>
      </c>
      <c r="J231" s="140" t="str">
        <f t="shared" si="3"/>
        <v>Lantmännen Agrovärme AB</v>
      </c>
    </row>
    <row r="232" spans="1:10" x14ac:dyDescent="0.35">
      <c r="A232" t="s">
        <v>282</v>
      </c>
      <c r="B232" t="s">
        <v>289</v>
      </c>
      <c r="C232" s="140" t="s">
        <v>1234</v>
      </c>
      <c r="D232" s="140" t="str">
        <f>IF(ISERROR(1/VLOOKUP($B232,Kraftvärmeprod!$B$1:$D$480,MATCH("Total värmeproduktion i kraftvärmeverk i kombinerad drift (GWh)",Kraftvärmeprod!$B$1:$AV$1,0),FALSE)),"Ej kraftvärme","Alternativproduktionsmetoden")</f>
        <v>Ej kraftvärme</v>
      </c>
      <c r="E232" s="140">
        <f>VLOOKUP($B232,Totalt!$B$1:$BP$480,MATCH("total el",Totalt!$B$1:$BP$1,0),FALSE)</f>
        <v>0.26200000000000001</v>
      </c>
      <c r="F232" s="141" t="str">
        <f>IF(ISERROR(1/VLOOKUP($B232,Kraftvärmeprod!$B$1:$BD$480,MATCH("Total värmeproduktion i kraftvärmeverk i kombinerad drift (GWh)",Kraftvärmeprod!$B$1:$AV$1,0),FALSE)),"",VLOOKUP($B232,'Slutlig allokering'!$B$1:$BA$480,MATCH(F$1,'Slutlig allokering'!$B$2:$AS$2,0),FALSE))</f>
        <v/>
      </c>
      <c r="G232" s="140" t="str">
        <f>IF(ISERROR(1/VLOOKUP($B232,Kraftvärmeprod!$B$1:$AV$480,MATCH("Producerad elenergi i kraftvärmeverk (GWh)",Kraftvärmeprod!$B$1:$AV$1,0),FALSE)),"",VLOOKUP($B232,Kraftvärmeprod!$B$1:$AV$480,MATCH("Producerad elenergi i kraftvärmeverk (GWh)",Kraftvärmeprod!$B$1:$AV$1,0),FALSE))</f>
        <v/>
      </c>
      <c r="H232" s="140" t="str">
        <f>IF(ISERROR(1/VLOOKUP($B232,Miljö!$B$1:$T$480,MATCH("Såld mängd produktionsspecifik fjärrvärme (GWh)",Miljö!$B$1:$T$1,0),FALSE)),"",VLOOKUP($B232,Miljö!$B$1:$T$480,MATCH("Såld mängd produktionsspecifik fjärrvärme (GWh)",Miljö!$B$1:$T$1,0),FALSE))</f>
        <v/>
      </c>
      <c r="J232" s="140" t="str">
        <f t="shared" si="3"/>
        <v>Lantmännen Agrovärme AB</v>
      </c>
    </row>
    <row r="233" spans="1:10" x14ac:dyDescent="0.35">
      <c r="A233" t="s">
        <v>282</v>
      </c>
      <c r="B233" t="s">
        <v>290</v>
      </c>
      <c r="C233" s="140" t="s">
        <v>1234</v>
      </c>
      <c r="D233" s="140" t="str">
        <f>IF(ISERROR(1/VLOOKUP($B233,Kraftvärmeprod!$B$1:$D$480,MATCH("Total värmeproduktion i kraftvärmeverk i kombinerad drift (GWh)",Kraftvärmeprod!$B$1:$AV$1,0),FALSE)),"Ej kraftvärme","Alternativproduktionsmetoden")</f>
        <v>Ej kraftvärme</v>
      </c>
      <c r="E233" s="140">
        <f>VLOOKUP($B233,Totalt!$B$1:$BP$480,MATCH("total el",Totalt!$B$1:$BP$1,0),FALSE)</f>
        <v>0.14499999999999999</v>
      </c>
      <c r="F233" s="141" t="str">
        <f>IF(ISERROR(1/VLOOKUP($B233,Kraftvärmeprod!$B$1:$BD$480,MATCH("Total värmeproduktion i kraftvärmeverk i kombinerad drift (GWh)",Kraftvärmeprod!$B$1:$AV$1,0),FALSE)),"",VLOOKUP($B233,'Slutlig allokering'!$B$1:$BA$480,MATCH(F$1,'Slutlig allokering'!$B$2:$AS$2,0),FALSE))</f>
        <v/>
      </c>
      <c r="G233" s="140" t="str">
        <f>IF(ISERROR(1/VLOOKUP($B233,Kraftvärmeprod!$B$1:$AV$480,MATCH("Producerad elenergi i kraftvärmeverk (GWh)",Kraftvärmeprod!$B$1:$AV$1,0),FALSE)),"",VLOOKUP($B233,Kraftvärmeprod!$B$1:$AV$480,MATCH("Producerad elenergi i kraftvärmeverk (GWh)",Kraftvärmeprod!$B$1:$AV$1,0),FALSE))</f>
        <v/>
      </c>
      <c r="H233" s="140" t="str">
        <f>IF(ISERROR(1/VLOOKUP($B233,Miljö!$B$1:$T$480,MATCH("Såld mängd produktionsspecifik fjärrvärme (GWh)",Miljö!$B$1:$T$1,0),FALSE)),"",VLOOKUP($B233,Miljö!$B$1:$T$480,MATCH("Såld mängd produktionsspecifik fjärrvärme (GWh)",Miljö!$B$1:$T$1,0),FALSE))</f>
        <v/>
      </c>
      <c r="J233" s="140" t="str">
        <f t="shared" si="3"/>
        <v>Lantmännen Agrovärme AB</v>
      </c>
    </row>
    <row r="234" spans="1:10" x14ac:dyDescent="0.35">
      <c r="A234" t="s">
        <v>291</v>
      </c>
      <c r="B234" t="s">
        <v>292</v>
      </c>
      <c r="C234" s="140" t="s">
        <v>1235</v>
      </c>
      <c r="D234" s="140" t="str">
        <f>IF(ISERROR(1/VLOOKUP($B234,Kraftvärmeprod!$B$1:$D$480,MATCH("Total värmeproduktion i kraftvärmeverk i kombinerad drift (GWh)",Kraftvärmeprod!$B$1:$AV$1,0),FALSE)),"Ej kraftvärme","Alternativproduktionsmetoden")</f>
        <v>Ej kraftvärme</v>
      </c>
      <c r="E234" s="140">
        <f>VLOOKUP($B234,Totalt!$B$1:$BP$480,MATCH("total el",Totalt!$B$1:$BP$1,0),FALSE)</f>
        <v>0.42599999999999999</v>
      </c>
      <c r="F234" s="141" t="str">
        <f>IF(ISERROR(1/VLOOKUP($B234,Kraftvärmeprod!$B$1:$BD$480,MATCH("Total värmeproduktion i kraftvärmeverk i kombinerad drift (GWh)",Kraftvärmeprod!$B$1:$AV$1,0),FALSE)),"",VLOOKUP($B234,'Slutlig allokering'!$B$1:$BA$480,MATCH(F$1,'Slutlig allokering'!$B$2:$AS$2,0),FALSE))</f>
        <v/>
      </c>
      <c r="G234" s="140" t="str">
        <f>IF(ISERROR(1/VLOOKUP($B234,Kraftvärmeprod!$B$1:$AV$480,MATCH("Producerad elenergi i kraftvärmeverk (GWh)",Kraftvärmeprod!$B$1:$AV$1,0),FALSE)),"",VLOOKUP($B234,Kraftvärmeprod!$B$1:$AV$480,MATCH("Producerad elenergi i kraftvärmeverk (GWh)",Kraftvärmeprod!$B$1:$AV$1,0),FALSE))</f>
        <v/>
      </c>
      <c r="H234" s="140" t="str">
        <f>IF(ISERROR(1/VLOOKUP($B234,Miljö!$B$1:$T$480,MATCH("Såld mängd produktionsspecifik fjärrvärme (GWh)",Miljö!$B$1:$T$1,0),FALSE)),"",VLOOKUP($B234,Miljö!$B$1:$T$480,MATCH("Såld mängd produktionsspecifik fjärrvärme (GWh)",Miljö!$B$1:$T$1,0),FALSE))</f>
        <v/>
      </c>
      <c r="J234" s="140" t="str">
        <f t="shared" si="3"/>
        <v>Laxå Värme AB</v>
      </c>
    </row>
    <row r="235" spans="1:10" x14ac:dyDescent="0.35">
      <c r="A235" t="s">
        <v>293</v>
      </c>
      <c r="B235" t="s">
        <v>190</v>
      </c>
      <c r="C235" s="140" t="s">
        <v>1236</v>
      </c>
      <c r="D235" s="140" t="str">
        <f>IF(ISERROR(1/VLOOKUP($B235,Kraftvärmeprod!$B$1:$D$480,MATCH("Total värmeproduktion i kraftvärmeverk i kombinerad drift (GWh)",Kraftvärmeprod!$B$1:$AV$1,0),FALSE)),"Ej kraftvärme","Alternativproduktionsmetoden")</f>
        <v>Ej kraftvärme</v>
      </c>
      <c r="E235" s="140">
        <f>VLOOKUP($B235,Totalt!$B$1:$BP$480,MATCH("total el",Totalt!$B$1:$BP$1,0),FALSE)</f>
        <v>0.26400000000000001</v>
      </c>
      <c r="F235" s="141" t="str">
        <f>IF(ISERROR(1/VLOOKUP($B235,Kraftvärmeprod!$B$1:$BD$480,MATCH("Total värmeproduktion i kraftvärmeverk i kombinerad drift (GWh)",Kraftvärmeprod!$B$1:$AV$1,0),FALSE)),"",VLOOKUP($B235,'Slutlig allokering'!$B$1:$BA$480,MATCH(F$1,'Slutlig allokering'!$B$2:$AS$2,0),FALSE))</f>
        <v/>
      </c>
      <c r="G235" s="140" t="str">
        <f>IF(ISERROR(1/VLOOKUP($B235,Kraftvärmeprod!$B$1:$AV$480,MATCH("Producerad elenergi i kraftvärmeverk (GWh)",Kraftvärmeprod!$B$1:$AV$1,0),FALSE)),"",VLOOKUP($B235,Kraftvärmeprod!$B$1:$AV$480,MATCH("Producerad elenergi i kraftvärmeverk (GWh)",Kraftvärmeprod!$B$1:$AV$1,0),FALSE))</f>
        <v/>
      </c>
      <c r="H235" s="140" t="str">
        <f>IF(ISERROR(1/VLOOKUP($B235,Miljö!$B$1:$T$480,MATCH("Såld mängd produktionsspecifik fjärrvärme (GWh)",Miljö!$B$1:$T$1,0),FALSE)),"",VLOOKUP($B235,Miljö!$B$1:$T$480,MATCH("Såld mängd produktionsspecifik fjärrvärme (GWh)",Miljö!$B$1:$T$1,0),FALSE))</f>
        <v/>
      </c>
      <c r="J235" s="140" t="str">
        <f t="shared" si="3"/>
        <v>Lerum Fjärrvärme AB</v>
      </c>
    </row>
    <row r="236" spans="1:10" x14ac:dyDescent="0.35">
      <c r="A236" t="s">
        <v>293</v>
      </c>
      <c r="B236" t="s">
        <v>294</v>
      </c>
      <c r="C236" s="140" t="s">
        <v>1236</v>
      </c>
      <c r="D236" s="140" t="str">
        <f>IF(ISERROR(1/VLOOKUP($B236,Kraftvärmeprod!$B$1:$D$480,MATCH("Total värmeproduktion i kraftvärmeverk i kombinerad drift (GWh)",Kraftvärmeprod!$B$1:$AV$1,0),FALSE)),"Ej kraftvärme","Alternativproduktionsmetoden")</f>
        <v>Ej kraftvärme</v>
      </c>
      <c r="E236" s="140">
        <f>VLOOKUP($B236,Totalt!$B$1:$BP$480,MATCH("total el",Totalt!$B$1:$BP$1,0),FALSE)</f>
        <v>0.15</v>
      </c>
      <c r="F236" s="141" t="str">
        <f>IF(ISERROR(1/VLOOKUP($B236,Kraftvärmeprod!$B$1:$BD$480,MATCH("Total värmeproduktion i kraftvärmeverk i kombinerad drift (GWh)",Kraftvärmeprod!$B$1:$AV$1,0),FALSE)),"",VLOOKUP($B236,'Slutlig allokering'!$B$1:$BA$480,MATCH(F$1,'Slutlig allokering'!$B$2:$AS$2,0),FALSE))</f>
        <v/>
      </c>
      <c r="G236" s="140" t="str">
        <f>IF(ISERROR(1/VLOOKUP($B236,Kraftvärmeprod!$B$1:$AV$480,MATCH("Producerad elenergi i kraftvärmeverk (GWh)",Kraftvärmeprod!$B$1:$AV$1,0),FALSE)),"",VLOOKUP($B236,Kraftvärmeprod!$B$1:$AV$480,MATCH("Producerad elenergi i kraftvärmeverk (GWh)",Kraftvärmeprod!$B$1:$AV$1,0),FALSE))</f>
        <v/>
      </c>
      <c r="H236" s="140" t="str">
        <f>IF(ISERROR(1/VLOOKUP($B236,Miljö!$B$1:$T$480,MATCH("Såld mängd produktionsspecifik fjärrvärme (GWh)",Miljö!$B$1:$T$1,0),FALSE)),"",VLOOKUP($B236,Miljö!$B$1:$T$480,MATCH("Såld mängd produktionsspecifik fjärrvärme (GWh)",Miljö!$B$1:$T$1,0),FALSE))</f>
        <v/>
      </c>
      <c r="J236" s="140" t="str">
        <f t="shared" si="3"/>
        <v>Lerum Fjärrvärme AB</v>
      </c>
    </row>
    <row r="237" spans="1:10" x14ac:dyDescent="0.35">
      <c r="A237" t="s">
        <v>293</v>
      </c>
      <c r="B237" t="s">
        <v>295</v>
      </c>
      <c r="C237" s="140" t="s">
        <v>1236</v>
      </c>
      <c r="D237" s="140" t="str">
        <f>IF(ISERROR(1/VLOOKUP($B237,Kraftvärmeprod!$B$1:$D$480,MATCH("Total värmeproduktion i kraftvärmeverk i kombinerad drift (GWh)",Kraftvärmeprod!$B$1:$AV$1,0),FALSE)),"Ej kraftvärme","Alternativproduktionsmetoden")</f>
        <v>Ej kraftvärme</v>
      </c>
      <c r="E237" s="140">
        <f>VLOOKUP($B237,Totalt!$B$1:$BP$480,MATCH("total el",Totalt!$B$1:$BP$1,0),FALSE)</f>
        <v>0.5</v>
      </c>
      <c r="F237" s="141" t="str">
        <f>IF(ISERROR(1/VLOOKUP($B237,Kraftvärmeprod!$B$1:$BD$480,MATCH("Total värmeproduktion i kraftvärmeverk i kombinerad drift (GWh)",Kraftvärmeprod!$B$1:$AV$1,0),FALSE)),"",VLOOKUP($B237,'Slutlig allokering'!$B$1:$BA$480,MATCH(F$1,'Slutlig allokering'!$B$2:$AS$2,0),FALSE))</f>
        <v/>
      </c>
      <c r="G237" s="140" t="str">
        <f>IF(ISERROR(1/VLOOKUP($B237,Kraftvärmeprod!$B$1:$AV$480,MATCH("Producerad elenergi i kraftvärmeverk (GWh)",Kraftvärmeprod!$B$1:$AV$1,0),FALSE)),"",VLOOKUP($B237,Kraftvärmeprod!$B$1:$AV$480,MATCH("Producerad elenergi i kraftvärmeverk (GWh)",Kraftvärmeprod!$B$1:$AV$1,0),FALSE))</f>
        <v/>
      </c>
      <c r="H237" s="140" t="str">
        <f>IF(ISERROR(1/VLOOKUP($B237,Miljö!$B$1:$T$480,MATCH("Såld mängd produktionsspecifik fjärrvärme (GWh)",Miljö!$B$1:$T$1,0),FALSE)),"",VLOOKUP($B237,Miljö!$B$1:$T$480,MATCH("Såld mängd produktionsspecifik fjärrvärme (GWh)",Miljö!$B$1:$T$1,0),FALSE))</f>
        <v/>
      </c>
      <c r="J237" s="140" t="str">
        <f t="shared" si="3"/>
        <v>Lerum Fjärrvärme AB</v>
      </c>
    </row>
    <row r="238" spans="1:10" x14ac:dyDescent="0.35">
      <c r="A238" t="s">
        <v>293</v>
      </c>
      <c r="B238" t="s">
        <v>296</v>
      </c>
      <c r="C238" s="140" t="s">
        <v>1236</v>
      </c>
      <c r="D238" s="140" t="str">
        <f>IF(ISERROR(1/VLOOKUP($B238,Kraftvärmeprod!$B$1:$D$480,MATCH("Total värmeproduktion i kraftvärmeverk i kombinerad drift (GWh)",Kraftvärmeprod!$B$1:$AV$1,0),FALSE)),"Ej kraftvärme","Alternativproduktionsmetoden")</f>
        <v>Ej kraftvärme</v>
      </c>
      <c r="E238" s="140">
        <f>VLOOKUP($B238,Totalt!$B$1:$BP$480,MATCH("total el",Totalt!$B$1:$BP$1,0),FALSE)</f>
        <v>1.4999999999999999E-2</v>
      </c>
      <c r="F238" s="141" t="str">
        <f>IF(ISERROR(1/VLOOKUP($B238,Kraftvärmeprod!$B$1:$BD$480,MATCH("Total värmeproduktion i kraftvärmeverk i kombinerad drift (GWh)",Kraftvärmeprod!$B$1:$AV$1,0),FALSE)),"",VLOOKUP($B238,'Slutlig allokering'!$B$1:$BA$480,MATCH(F$1,'Slutlig allokering'!$B$2:$AS$2,0),FALSE))</f>
        <v/>
      </c>
      <c r="G238" s="140" t="str">
        <f>IF(ISERROR(1/VLOOKUP($B238,Kraftvärmeprod!$B$1:$AV$480,MATCH("Producerad elenergi i kraftvärmeverk (GWh)",Kraftvärmeprod!$B$1:$AV$1,0),FALSE)),"",VLOOKUP($B238,Kraftvärmeprod!$B$1:$AV$480,MATCH("Producerad elenergi i kraftvärmeverk (GWh)",Kraftvärmeprod!$B$1:$AV$1,0),FALSE))</f>
        <v/>
      </c>
      <c r="H238" s="140" t="str">
        <f>IF(ISERROR(1/VLOOKUP($B238,Miljö!$B$1:$T$480,MATCH("Såld mängd produktionsspecifik fjärrvärme (GWh)",Miljö!$B$1:$T$1,0),FALSE)),"",VLOOKUP($B238,Miljö!$B$1:$T$480,MATCH("Såld mängd produktionsspecifik fjärrvärme (GWh)",Miljö!$B$1:$T$1,0),FALSE))</f>
        <v/>
      </c>
      <c r="J238" s="140" t="str">
        <f t="shared" si="3"/>
        <v>Lerum Fjärrvärme AB</v>
      </c>
    </row>
    <row r="239" spans="1:10" x14ac:dyDescent="0.35">
      <c r="A239" t="s">
        <v>297</v>
      </c>
      <c r="B239" t="s">
        <v>298</v>
      </c>
      <c r="C239" s="140" t="s">
        <v>20</v>
      </c>
      <c r="D239" s="140" t="str">
        <f>IF(ISERROR(1/VLOOKUP($B239,Kraftvärmeprod!$B$1:$D$480,MATCH("Total värmeproduktion i kraftvärmeverk i kombinerad drift (GWh)",Kraftvärmeprod!$B$1:$AV$1,0),FALSE)),"Ej kraftvärme","Alternativproduktionsmetoden")</f>
        <v>Ej kraftvärme</v>
      </c>
      <c r="E239" s="140">
        <f>VLOOKUP($B239,Totalt!$B$1:$BP$480,MATCH("total el",Totalt!$B$1:$BP$1,0),FALSE)</f>
        <v>0</v>
      </c>
      <c r="F239" s="141" t="str">
        <f>IF(ISERROR(1/VLOOKUP($B239,Kraftvärmeprod!$B$1:$BD$480,MATCH("Total värmeproduktion i kraftvärmeverk i kombinerad drift (GWh)",Kraftvärmeprod!$B$1:$AV$1,0),FALSE)),"",VLOOKUP($B239,'Slutlig allokering'!$B$1:$BA$480,MATCH(F$1,'Slutlig allokering'!$B$2:$AS$2,0),FALSE))</f>
        <v/>
      </c>
      <c r="G239" s="140" t="str">
        <f>IF(ISERROR(1/VLOOKUP($B239,Kraftvärmeprod!$B$1:$AV$480,MATCH("Producerad elenergi i kraftvärmeverk (GWh)",Kraftvärmeprod!$B$1:$AV$1,0),FALSE)),"",VLOOKUP($B239,Kraftvärmeprod!$B$1:$AV$480,MATCH("Producerad elenergi i kraftvärmeverk (GWh)",Kraftvärmeprod!$B$1:$AV$1,0),FALSE))</f>
        <v/>
      </c>
      <c r="H239" s="140" t="str">
        <f>IF(ISERROR(1/VLOOKUP($B239,Miljö!$B$1:$T$480,MATCH("Såld mängd produktionsspecifik fjärrvärme (GWh)",Miljö!$B$1:$T$1,0),FALSE)),"",VLOOKUP($B239,Miljö!$B$1:$T$480,MATCH("Såld mängd produktionsspecifik fjärrvärme (GWh)",Miljö!$B$1:$T$1,0),FALSE))</f>
        <v/>
      </c>
      <c r="J239" s="140" t="str">
        <f t="shared" si="3"/>
        <v>Lessebo Fjärrvärme AB</v>
      </c>
    </row>
    <row r="240" spans="1:10" x14ac:dyDescent="0.35">
      <c r="A240" t="s">
        <v>299</v>
      </c>
      <c r="B240" t="s">
        <v>300</v>
      </c>
      <c r="C240" s="140" t="s">
        <v>1237</v>
      </c>
      <c r="D240" s="140" t="str">
        <f>IF(ISERROR(1/VLOOKUP($B240,Kraftvärmeprod!$B$1:$D$480,MATCH("Total värmeproduktion i kraftvärmeverk i kombinerad drift (GWh)",Kraftvärmeprod!$B$1:$AV$1,0),FALSE)),"Ej kraftvärme","Alternativproduktionsmetoden")</f>
        <v>Ej kraftvärme</v>
      </c>
      <c r="E240" s="140">
        <f>VLOOKUP($B240,Totalt!$B$1:$BP$480,MATCH("total el",Totalt!$B$1:$BP$1,0),FALSE)</f>
        <v>1.2989999999999999</v>
      </c>
      <c r="F240" s="141" t="str">
        <f>IF(ISERROR(1/VLOOKUP($B240,Kraftvärmeprod!$B$1:$BD$480,MATCH("Total värmeproduktion i kraftvärmeverk i kombinerad drift (GWh)",Kraftvärmeprod!$B$1:$AV$1,0),FALSE)),"",VLOOKUP($B240,'Slutlig allokering'!$B$1:$BA$480,MATCH(F$1,'Slutlig allokering'!$B$2:$AS$2,0),FALSE))</f>
        <v/>
      </c>
      <c r="G240" s="140" t="str">
        <f>IF(ISERROR(1/VLOOKUP($B240,Kraftvärmeprod!$B$1:$AV$480,MATCH("Producerad elenergi i kraftvärmeverk (GWh)",Kraftvärmeprod!$B$1:$AV$1,0),FALSE)),"",VLOOKUP($B240,Kraftvärmeprod!$B$1:$AV$480,MATCH("Producerad elenergi i kraftvärmeverk (GWh)",Kraftvärmeprod!$B$1:$AV$1,0),FALSE))</f>
        <v/>
      </c>
      <c r="H240" s="140" t="str">
        <f>IF(ISERROR(1/VLOOKUP($B240,Miljö!$B$1:$T$480,MATCH("Såld mängd produktionsspecifik fjärrvärme (GWh)",Miljö!$B$1:$T$1,0),FALSE)),"",VLOOKUP($B240,Miljö!$B$1:$T$480,MATCH("Såld mängd produktionsspecifik fjärrvärme (GWh)",Miljö!$B$1:$T$1,0),FALSE))</f>
        <v/>
      </c>
      <c r="J240" s="140" t="str">
        <f t="shared" si="3"/>
        <v>LEVA i Lysekil AB</v>
      </c>
    </row>
    <row r="241" spans="1:10" x14ac:dyDescent="0.35">
      <c r="A241" t="s">
        <v>301</v>
      </c>
      <c r="B241" t="s">
        <v>302</v>
      </c>
      <c r="C241" s="140" t="s">
        <v>687</v>
      </c>
      <c r="D241" s="140" t="str">
        <f>IF(ISERROR(1/VLOOKUP($B241,Kraftvärmeprod!$B$1:$D$480,MATCH("Total värmeproduktion i kraftvärmeverk i kombinerad drift (GWh)",Kraftvärmeprod!$B$1:$AV$1,0),FALSE)),"Ej kraftvärme","Alternativproduktionsmetoden")</f>
        <v>Alternativproduktionsmetoden</v>
      </c>
      <c r="E241" s="140">
        <f>VLOOKUP($B241,Totalt!$B$1:$BP$480,MATCH("total el",Totalt!$B$1:$BP$1,0),FALSE)</f>
        <v>11.478</v>
      </c>
      <c r="F241" s="141">
        <f>IF(ISERROR(1/VLOOKUP($B241,Kraftvärmeprod!$B$1:$BD$480,MATCH("Total värmeproduktion i kraftvärmeverk i kombinerad drift (GWh)",Kraftvärmeprod!$B$1:$AV$1,0),FALSE)),"",VLOOKUP($B241,'Slutlig allokering'!$B$1:$BA$480,MATCH(F$1,'Slutlig allokering'!$B$2:$AS$2,0),FALSE))</f>
        <v>0.58960795190670323</v>
      </c>
      <c r="G241" s="140">
        <f>IF(ISERROR(1/VLOOKUP($B241,Kraftvärmeprod!$B$1:$AV$480,MATCH("Producerad elenergi i kraftvärmeverk (GWh)",Kraftvärmeprod!$B$1:$AV$1,0),FALSE)),"",VLOOKUP($B241,Kraftvärmeprod!$B$1:$AV$480,MATCH("Producerad elenergi i kraftvärmeverk (GWh)",Kraftvärmeprod!$B$1:$AV$1,0),FALSE))</f>
        <v>19.045000000000002</v>
      </c>
      <c r="H241" s="140" t="str">
        <f>IF(ISERROR(1/VLOOKUP($B241,Miljö!$B$1:$T$480,MATCH("Såld mängd produktionsspecifik fjärrvärme (GWh)",Miljö!$B$1:$T$1,0),FALSE)),"",VLOOKUP($B241,Miljö!$B$1:$T$480,MATCH("Såld mängd produktionsspecifik fjärrvärme (GWh)",Miljö!$B$1:$T$1,0),FALSE))</f>
        <v/>
      </c>
      <c r="J241" s="140" t="str">
        <f t="shared" si="3"/>
        <v>Lidköpings Värmeverk AB</v>
      </c>
    </row>
    <row r="242" spans="1:10" x14ac:dyDescent="0.35">
      <c r="A242" t="s">
        <v>303</v>
      </c>
      <c r="B242" t="s">
        <v>304</v>
      </c>
      <c r="C242" s="140" t="s">
        <v>1238</v>
      </c>
      <c r="D242" s="140" t="str">
        <f>IF(ISERROR(1/VLOOKUP($B242,Kraftvärmeprod!$B$1:$D$480,MATCH("Total värmeproduktion i kraftvärmeverk i kombinerad drift (GWh)",Kraftvärmeprod!$B$1:$AV$1,0),FALSE)),"Ej kraftvärme","Alternativproduktionsmetoden")</f>
        <v>Ej kraftvärme</v>
      </c>
      <c r="E242" s="140">
        <f>VLOOKUP($B242,Totalt!$B$1:$BP$480,MATCH("total el",Totalt!$B$1:$BP$1,0),FALSE)</f>
        <v>0.36299999999999999</v>
      </c>
      <c r="F242" s="141" t="str">
        <f>IF(ISERROR(1/VLOOKUP($B242,Kraftvärmeprod!$B$1:$BD$480,MATCH("Total värmeproduktion i kraftvärmeverk i kombinerad drift (GWh)",Kraftvärmeprod!$B$1:$AV$1,0),FALSE)),"",VLOOKUP($B242,'Slutlig allokering'!$B$1:$BA$480,MATCH(F$1,'Slutlig allokering'!$B$2:$AS$2,0),FALSE))</f>
        <v/>
      </c>
      <c r="G242" s="140" t="str">
        <f>IF(ISERROR(1/VLOOKUP($B242,Kraftvärmeprod!$B$1:$AV$480,MATCH("Producerad elenergi i kraftvärmeverk (GWh)",Kraftvärmeprod!$B$1:$AV$1,0),FALSE)),"",VLOOKUP($B242,Kraftvärmeprod!$B$1:$AV$480,MATCH("Producerad elenergi i kraftvärmeverk (GWh)",Kraftvärmeprod!$B$1:$AV$1,0),FALSE))</f>
        <v/>
      </c>
      <c r="H242" s="140" t="str">
        <f>IF(ISERROR(1/VLOOKUP($B242,Miljö!$B$1:$T$480,MATCH("Såld mängd produktionsspecifik fjärrvärme (GWh)",Miljö!$B$1:$T$1,0),FALSE)),"",VLOOKUP($B242,Miljö!$B$1:$T$480,MATCH("Såld mängd produktionsspecifik fjärrvärme (GWh)",Miljö!$B$1:$T$1,0),FALSE))</f>
        <v/>
      </c>
      <c r="J242" s="140" t="str">
        <f t="shared" si="3"/>
        <v>Lilla Edets Fjärrvärme AB</v>
      </c>
    </row>
    <row r="243" spans="1:10" x14ac:dyDescent="0.35">
      <c r="A243" t="s">
        <v>305</v>
      </c>
      <c r="B243" t="s">
        <v>306</v>
      </c>
      <c r="C243" s="140" t="s">
        <v>687</v>
      </c>
      <c r="D243" s="140" t="str">
        <f>IF(ISERROR(1/VLOOKUP($B243,Kraftvärmeprod!$B$1:$D$480,MATCH("Total värmeproduktion i kraftvärmeverk i kombinerad drift (GWh)",Kraftvärmeprod!$B$1:$AV$1,0),FALSE)),"Ej kraftvärme","Alternativproduktionsmetoden")</f>
        <v>Ej kraftvärme</v>
      </c>
      <c r="E243" s="140">
        <f>VLOOKUP($B243,Totalt!$B$1:$BP$480,MATCH("total el",Totalt!$B$1:$BP$1,0),FALSE)</f>
        <v>0.08</v>
      </c>
      <c r="F243" s="141" t="str">
        <f>IF(ISERROR(1/VLOOKUP($B243,Kraftvärmeprod!$B$1:$BD$480,MATCH("Total värmeproduktion i kraftvärmeverk i kombinerad drift (GWh)",Kraftvärmeprod!$B$1:$AV$1,0),FALSE)),"",VLOOKUP($B243,'Slutlig allokering'!$B$1:$BA$480,MATCH(F$1,'Slutlig allokering'!$B$2:$AS$2,0),FALSE))</f>
        <v/>
      </c>
      <c r="G243" s="140" t="str">
        <f>IF(ISERROR(1/VLOOKUP($B243,Kraftvärmeprod!$B$1:$AV$480,MATCH("Producerad elenergi i kraftvärmeverk (GWh)",Kraftvärmeprod!$B$1:$AV$1,0),FALSE)),"",VLOOKUP($B243,Kraftvärmeprod!$B$1:$AV$480,MATCH("Producerad elenergi i kraftvärmeverk (GWh)",Kraftvärmeprod!$B$1:$AV$1,0),FALSE))</f>
        <v/>
      </c>
      <c r="H243" s="140" t="str">
        <f>IF(ISERROR(1/VLOOKUP($B243,Miljö!$B$1:$T$480,MATCH("Såld mängd produktionsspecifik fjärrvärme (GWh)",Miljö!$B$1:$T$1,0),FALSE)),"",VLOOKUP($B243,Miljö!$B$1:$T$480,MATCH("Såld mängd produktionsspecifik fjärrvärme (GWh)",Miljö!$B$1:$T$1,0),FALSE))</f>
        <v/>
      </c>
      <c r="J243" s="140" t="str">
        <f t="shared" si="3"/>
        <v>Linde Energi AB</v>
      </c>
    </row>
    <row r="244" spans="1:10" x14ac:dyDescent="0.35">
      <c r="A244" t="s">
        <v>305</v>
      </c>
      <c r="B244" t="s">
        <v>307</v>
      </c>
      <c r="C244" s="140" t="s">
        <v>687</v>
      </c>
      <c r="D244" s="140" t="str">
        <f>IF(ISERROR(1/VLOOKUP($B244,Kraftvärmeprod!$B$1:$D$480,MATCH("Total värmeproduktion i kraftvärmeverk i kombinerad drift (GWh)",Kraftvärmeprod!$B$1:$AV$1,0),FALSE)),"Ej kraftvärme","Alternativproduktionsmetoden")</f>
        <v>Ej kraftvärme</v>
      </c>
      <c r="E244" s="140">
        <f>VLOOKUP($B244,Totalt!$B$1:$BP$480,MATCH("total el",Totalt!$B$1:$BP$1,0),FALSE)</f>
        <v>1.3</v>
      </c>
      <c r="F244" s="141" t="str">
        <f>IF(ISERROR(1/VLOOKUP($B244,Kraftvärmeprod!$B$1:$BD$480,MATCH("Total värmeproduktion i kraftvärmeverk i kombinerad drift (GWh)",Kraftvärmeprod!$B$1:$AV$1,0),FALSE)),"",VLOOKUP($B244,'Slutlig allokering'!$B$1:$BA$480,MATCH(F$1,'Slutlig allokering'!$B$2:$AS$2,0),FALSE))</f>
        <v/>
      </c>
      <c r="G244" s="140" t="str">
        <f>IF(ISERROR(1/VLOOKUP($B244,Kraftvärmeprod!$B$1:$AV$480,MATCH("Producerad elenergi i kraftvärmeverk (GWh)",Kraftvärmeprod!$B$1:$AV$1,0),FALSE)),"",VLOOKUP($B244,Kraftvärmeprod!$B$1:$AV$480,MATCH("Producerad elenergi i kraftvärmeverk (GWh)",Kraftvärmeprod!$B$1:$AV$1,0),FALSE))</f>
        <v/>
      </c>
      <c r="H244" s="140" t="str">
        <f>IF(ISERROR(1/VLOOKUP($B244,Miljö!$B$1:$T$480,MATCH("Såld mängd produktionsspecifik fjärrvärme (GWh)",Miljö!$B$1:$T$1,0),FALSE)),"",VLOOKUP($B244,Miljö!$B$1:$T$480,MATCH("Såld mängd produktionsspecifik fjärrvärme (GWh)",Miljö!$B$1:$T$1,0),FALSE))</f>
        <v/>
      </c>
      <c r="J244" s="140" t="str">
        <f t="shared" si="3"/>
        <v>Linde Energi AB</v>
      </c>
    </row>
    <row r="245" spans="1:10" x14ac:dyDescent="0.35">
      <c r="A245" t="s">
        <v>305</v>
      </c>
      <c r="B245" t="s">
        <v>308</v>
      </c>
      <c r="C245" s="140" t="s">
        <v>687</v>
      </c>
      <c r="D245" s="140" t="str">
        <f>IF(ISERROR(1/VLOOKUP($B245,Kraftvärmeprod!$B$1:$D$480,MATCH("Total värmeproduktion i kraftvärmeverk i kombinerad drift (GWh)",Kraftvärmeprod!$B$1:$AV$1,0),FALSE)),"Ej kraftvärme","Alternativproduktionsmetoden")</f>
        <v>Ej kraftvärme</v>
      </c>
      <c r="E245" s="140">
        <f>VLOOKUP($B245,Totalt!$B$1:$BP$480,MATCH("total el",Totalt!$B$1:$BP$1,0),FALSE)</f>
        <v>0</v>
      </c>
      <c r="F245" s="141" t="str">
        <f>IF(ISERROR(1/VLOOKUP($B245,Kraftvärmeprod!$B$1:$BD$480,MATCH("Total värmeproduktion i kraftvärmeverk i kombinerad drift (GWh)",Kraftvärmeprod!$B$1:$AV$1,0),FALSE)),"",VLOOKUP($B245,'Slutlig allokering'!$B$1:$BA$480,MATCH(F$1,'Slutlig allokering'!$B$2:$AS$2,0),FALSE))</f>
        <v/>
      </c>
      <c r="G245" s="140" t="str">
        <f>IF(ISERROR(1/VLOOKUP($B245,Kraftvärmeprod!$B$1:$AV$480,MATCH("Producerad elenergi i kraftvärmeverk (GWh)",Kraftvärmeprod!$B$1:$AV$1,0),FALSE)),"",VLOOKUP($B245,Kraftvärmeprod!$B$1:$AV$480,MATCH("Producerad elenergi i kraftvärmeverk (GWh)",Kraftvärmeprod!$B$1:$AV$1,0),FALSE))</f>
        <v/>
      </c>
      <c r="H245" s="140" t="str">
        <f>IF(ISERROR(1/VLOOKUP($B245,Miljö!$B$1:$T$480,MATCH("Såld mängd produktionsspecifik fjärrvärme (GWh)",Miljö!$B$1:$T$1,0),FALSE)),"",VLOOKUP($B245,Miljö!$B$1:$T$480,MATCH("Såld mängd produktionsspecifik fjärrvärme (GWh)",Miljö!$B$1:$T$1,0),FALSE))</f>
        <v/>
      </c>
      <c r="J245" s="140" t="str">
        <f t="shared" si="3"/>
        <v>Linde Energi AB</v>
      </c>
    </row>
    <row r="246" spans="1:10" x14ac:dyDescent="0.35">
      <c r="A246" t="s">
        <v>305</v>
      </c>
      <c r="B246" t="s">
        <v>309</v>
      </c>
      <c r="C246" s="140" t="s">
        <v>687</v>
      </c>
      <c r="D246" s="140" t="str">
        <f>IF(ISERROR(1/VLOOKUP($B246,Kraftvärmeprod!$B$1:$D$480,MATCH("Total värmeproduktion i kraftvärmeverk i kombinerad drift (GWh)",Kraftvärmeprod!$B$1:$AV$1,0),FALSE)),"Ej kraftvärme","Alternativproduktionsmetoden")</f>
        <v>Ej kraftvärme</v>
      </c>
      <c r="E246" s="140">
        <f>VLOOKUP($B246,Totalt!$B$1:$BP$480,MATCH("total el",Totalt!$B$1:$BP$1,0),FALSE)</f>
        <v>0.04</v>
      </c>
      <c r="F246" s="141" t="str">
        <f>IF(ISERROR(1/VLOOKUP($B246,Kraftvärmeprod!$B$1:$BD$480,MATCH("Total värmeproduktion i kraftvärmeverk i kombinerad drift (GWh)",Kraftvärmeprod!$B$1:$AV$1,0),FALSE)),"",VLOOKUP($B246,'Slutlig allokering'!$B$1:$BA$480,MATCH(F$1,'Slutlig allokering'!$B$2:$AS$2,0),FALSE))</f>
        <v/>
      </c>
      <c r="G246" s="140" t="str">
        <f>IF(ISERROR(1/VLOOKUP($B246,Kraftvärmeprod!$B$1:$AV$480,MATCH("Producerad elenergi i kraftvärmeverk (GWh)",Kraftvärmeprod!$B$1:$AV$1,0),FALSE)),"",VLOOKUP($B246,Kraftvärmeprod!$B$1:$AV$480,MATCH("Producerad elenergi i kraftvärmeverk (GWh)",Kraftvärmeprod!$B$1:$AV$1,0),FALSE))</f>
        <v/>
      </c>
      <c r="H246" s="140" t="str">
        <f>IF(ISERROR(1/VLOOKUP($B246,Miljö!$B$1:$T$480,MATCH("Såld mängd produktionsspecifik fjärrvärme (GWh)",Miljö!$B$1:$T$1,0),FALSE)),"",VLOOKUP($B246,Miljö!$B$1:$T$480,MATCH("Såld mängd produktionsspecifik fjärrvärme (GWh)",Miljö!$B$1:$T$1,0),FALSE))</f>
        <v/>
      </c>
      <c r="J246" s="140" t="str">
        <f t="shared" si="3"/>
        <v>Linde Energi AB</v>
      </c>
    </row>
    <row r="247" spans="1:10" x14ac:dyDescent="0.35">
      <c r="A247" t="s">
        <v>310</v>
      </c>
      <c r="B247" t="s">
        <v>311</v>
      </c>
      <c r="C247" s="140" t="s">
        <v>687</v>
      </c>
      <c r="D247" s="140" t="str">
        <f>IF(ISERROR(1/VLOOKUP($B247,Kraftvärmeprod!$B$1:$D$480,MATCH("Total värmeproduktion i kraftvärmeverk i kombinerad drift (GWh)",Kraftvärmeprod!$B$1:$AV$1,0),FALSE)),"Ej kraftvärme","Alternativproduktionsmetoden")</f>
        <v>Alternativproduktionsmetoden</v>
      </c>
      <c r="E247" s="140">
        <f>VLOOKUP($B247,Totalt!$B$1:$BP$480,MATCH("total el",Totalt!$B$1:$BP$1,0),FALSE)</f>
        <v>6</v>
      </c>
      <c r="F247" s="141">
        <f>IF(ISERROR(1/VLOOKUP($B247,Kraftvärmeprod!$B$1:$BD$480,MATCH("Total värmeproduktion i kraftvärmeverk i kombinerad drift (GWh)",Kraftvärmeprod!$B$1:$AV$1,0),FALSE)),"",VLOOKUP($B247,'Slutlig allokering'!$B$1:$BA$480,MATCH(F$1,'Slutlig allokering'!$B$2:$AS$2,0),FALSE))</f>
        <v>0.77597526552346074</v>
      </c>
      <c r="G247" s="140">
        <f>IF(ISERROR(1/VLOOKUP($B247,Kraftvärmeprod!$B$1:$AV$480,MATCH("Producerad elenergi i kraftvärmeverk (GWh)",Kraftvärmeprod!$B$1:$AV$1,0),FALSE)),"",VLOOKUP($B247,Kraftvärmeprod!$B$1:$AV$480,MATCH("Producerad elenergi i kraftvärmeverk (GWh)",Kraftvärmeprod!$B$1:$AV$1,0),FALSE))</f>
        <v>18.113</v>
      </c>
      <c r="H247" s="140" t="str">
        <f>IF(ISERROR(1/VLOOKUP($B247,Miljö!$B$1:$T$480,MATCH("Såld mängd produktionsspecifik fjärrvärme (GWh)",Miljö!$B$1:$T$1,0),FALSE)),"",VLOOKUP($B247,Miljö!$B$1:$T$480,MATCH("Såld mängd produktionsspecifik fjärrvärme (GWh)",Miljö!$B$1:$T$1,0),FALSE))</f>
        <v/>
      </c>
      <c r="J247" s="140" t="str">
        <f t="shared" si="3"/>
        <v>Ljungby Energi AB</v>
      </c>
    </row>
    <row r="248" spans="1:10" x14ac:dyDescent="0.35">
      <c r="A248" t="s">
        <v>312</v>
      </c>
      <c r="B248" t="s">
        <v>313</v>
      </c>
      <c r="C248" s="140" t="s">
        <v>687</v>
      </c>
      <c r="D248" s="140" t="str">
        <f>IF(ISERROR(1/VLOOKUP($B248,Kraftvärmeprod!$B$1:$D$480,MATCH("Total värmeproduktion i kraftvärmeverk i kombinerad drift (GWh)",Kraftvärmeprod!$B$1:$AV$1,0),FALSE)),"Ej kraftvärme","Alternativproduktionsmetoden")</f>
        <v>Ej kraftvärme</v>
      </c>
      <c r="E248" s="140">
        <f>VLOOKUP($B248,Totalt!$B$1:$BP$480,MATCH("total el",Totalt!$B$1:$BP$1,0),FALSE)</f>
        <v>0.159</v>
      </c>
      <c r="F248" s="141" t="str">
        <f>IF(ISERROR(1/VLOOKUP($B248,Kraftvärmeprod!$B$1:$BD$480,MATCH("Total värmeproduktion i kraftvärmeverk i kombinerad drift (GWh)",Kraftvärmeprod!$B$1:$AV$1,0),FALSE)),"",VLOOKUP($B248,'Slutlig allokering'!$B$1:$BA$480,MATCH(F$1,'Slutlig allokering'!$B$2:$AS$2,0),FALSE))</f>
        <v/>
      </c>
      <c r="G248" s="140" t="str">
        <f>IF(ISERROR(1/VLOOKUP($B248,Kraftvärmeprod!$B$1:$AV$480,MATCH("Producerad elenergi i kraftvärmeverk (GWh)",Kraftvärmeprod!$B$1:$AV$1,0),FALSE)),"",VLOOKUP($B248,Kraftvärmeprod!$B$1:$AV$480,MATCH("Producerad elenergi i kraftvärmeverk (GWh)",Kraftvärmeprod!$B$1:$AV$1,0),FALSE))</f>
        <v/>
      </c>
      <c r="H248" s="140" t="str">
        <f>IF(ISERROR(1/VLOOKUP($B248,Miljö!$B$1:$T$480,MATCH("Såld mängd produktionsspecifik fjärrvärme (GWh)",Miljö!$B$1:$T$1,0),FALSE)),"",VLOOKUP($B248,Miljö!$B$1:$T$480,MATCH("Såld mängd produktionsspecifik fjärrvärme (GWh)",Miljö!$B$1:$T$1,0),FALSE))</f>
        <v/>
      </c>
      <c r="J248" s="140" t="str">
        <f t="shared" si="3"/>
        <v>Ljusdal Energi AB</v>
      </c>
    </row>
    <row r="249" spans="1:10" x14ac:dyDescent="0.35">
      <c r="A249" t="s">
        <v>312</v>
      </c>
      <c r="B249" t="s">
        <v>314</v>
      </c>
      <c r="C249" s="140" t="s">
        <v>687</v>
      </c>
      <c r="D249" s="140" t="str">
        <f>IF(ISERROR(1/VLOOKUP($B249,Kraftvärmeprod!$B$1:$D$480,MATCH("Total värmeproduktion i kraftvärmeverk i kombinerad drift (GWh)",Kraftvärmeprod!$B$1:$AV$1,0),FALSE)),"Ej kraftvärme","Alternativproduktionsmetoden")</f>
        <v>Ej kraftvärme</v>
      </c>
      <c r="E249" s="140">
        <f>VLOOKUP($B249,Totalt!$B$1:$BP$480,MATCH("total el",Totalt!$B$1:$BP$1,0),FALSE)</f>
        <v>0.28299999999999997</v>
      </c>
      <c r="F249" s="141" t="str">
        <f>IF(ISERROR(1/VLOOKUP($B249,Kraftvärmeprod!$B$1:$BD$480,MATCH("Total värmeproduktion i kraftvärmeverk i kombinerad drift (GWh)",Kraftvärmeprod!$B$1:$AV$1,0),FALSE)),"",VLOOKUP($B249,'Slutlig allokering'!$B$1:$BA$480,MATCH(F$1,'Slutlig allokering'!$B$2:$AS$2,0),FALSE))</f>
        <v/>
      </c>
      <c r="G249" s="140" t="str">
        <f>IF(ISERROR(1/VLOOKUP($B249,Kraftvärmeprod!$B$1:$AV$480,MATCH("Producerad elenergi i kraftvärmeverk (GWh)",Kraftvärmeprod!$B$1:$AV$1,0),FALSE)),"",VLOOKUP($B249,Kraftvärmeprod!$B$1:$AV$480,MATCH("Producerad elenergi i kraftvärmeverk (GWh)",Kraftvärmeprod!$B$1:$AV$1,0),FALSE))</f>
        <v/>
      </c>
      <c r="H249" s="140" t="str">
        <f>IF(ISERROR(1/VLOOKUP($B249,Miljö!$B$1:$T$480,MATCH("Såld mängd produktionsspecifik fjärrvärme (GWh)",Miljö!$B$1:$T$1,0),FALSE)),"",VLOOKUP($B249,Miljö!$B$1:$T$480,MATCH("Såld mängd produktionsspecifik fjärrvärme (GWh)",Miljö!$B$1:$T$1,0),FALSE))</f>
        <v/>
      </c>
      <c r="J249" s="140" t="str">
        <f t="shared" si="3"/>
        <v>Ljusdal Energi AB</v>
      </c>
    </row>
    <row r="250" spans="1:10" x14ac:dyDescent="0.35">
      <c r="A250" t="s">
        <v>312</v>
      </c>
      <c r="B250" t="s">
        <v>315</v>
      </c>
      <c r="C250" s="140" t="s">
        <v>687</v>
      </c>
      <c r="D250" s="140" t="str">
        <f>IF(ISERROR(1/VLOOKUP($B250,Kraftvärmeprod!$B$1:$D$480,MATCH("Total värmeproduktion i kraftvärmeverk i kombinerad drift (GWh)",Kraftvärmeprod!$B$1:$AV$1,0),FALSE)),"Ej kraftvärme","Alternativproduktionsmetoden")</f>
        <v>Ej kraftvärme</v>
      </c>
      <c r="E250" s="140">
        <f>VLOOKUP($B250,Totalt!$B$1:$BP$480,MATCH("total el",Totalt!$B$1:$BP$1,0),FALSE)</f>
        <v>2.15</v>
      </c>
      <c r="F250" s="141" t="str">
        <f>IF(ISERROR(1/VLOOKUP($B250,Kraftvärmeprod!$B$1:$BD$480,MATCH("Total värmeproduktion i kraftvärmeverk i kombinerad drift (GWh)",Kraftvärmeprod!$B$1:$AV$1,0),FALSE)),"",VLOOKUP($B250,'Slutlig allokering'!$B$1:$BA$480,MATCH(F$1,'Slutlig allokering'!$B$2:$AS$2,0),FALSE))</f>
        <v/>
      </c>
      <c r="G250" s="140" t="str">
        <f>IF(ISERROR(1/VLOOKUP($B250,Kraftvärmeprod!$B$1:$AV$480,MATCH("Producerad elenergi i kraftvärmeverk (GWh)",Kraftvärmeprod!$B$1:$AV$1,0),FALSE)),"",VLOOKUP($B250,Kraftvärmeprod!$B$1:$AV$480,MATCH("Producerad elenergi i kraftvärmeverk (GWh)",Kraftvärmeprod!$B$1:$AV$1,0),FALSE))</f>
        <v/>
      </c>
      <c r="H250" s="140" t="str">
        <f>IF(ISERROR(1/VLOOKUP($B250,Miljö!$B$1:$T$480,MATCH("Såld mängd produktionsspecifik fjärrvärme (GWh)",Miljö!$B$1:$T$1,0),FALSE)),"",VLOOKUP($B250,Miljö!$B$1:$T$480,MATCH("Såld mängd produktionsspecifik fjärrvärme (GWh)",Miljö!$B$1:$T$1,0),FALSE))</f>
        <v/>
      </c>
      <c r="J250" s="140" t="str">
        <f t="shared" si="3"/>
        <v>Ljusdal Energi AB</v>
      </c>
    </row>
    <row r="251" spans="1:10" x14ac:dyDescent="0.35">
      <c r="A251" t="s">
        <v>316</v>
      </c>
      <c r="B251" t="s">
        <v>317</v>
      </c>
      <c r="C251" s="144" t="s">
        <v>1271</v>
      </c>
      <c r="D251" s="140" t="str">
        <f>IF(ISERROR(1/VLOOKUP($B251,Kraftvärmeprod!$B$1:$D$480,MATCH("Total värmeproduktion i kraftvärmeverk i kombinerad drift (GWh)",Kraftvärmeprod!$B$1:$AV$1,0),FALSE)),"Ej kraftvärme","Alternativproduktionsmetoden")</f>
        <v>Ej kraftvärme</v>
      </c>
      <c r="E251" s="140">
        <f>VLOOKUP($B251,Totalt!$B$1:$BP$480,MATCH("total el",Totalt!$B$1:$BP$1,0),FALSE)</f>
        <v>64.8</v>
      </c>
      <c r="F251" s="141" t="str">
        <f>IF(ISERROR(1/VLOOKUP($B251,Kraftvärmeprod!$B$1:$BD$480,MATCH("Total värmeproduktion i kraftvärmeverk i kombinerad drift (GWh)",Kraftvärmeprod!$B$1:$AV$1,0),FALSE)),"",VLOOKUP($B251,'Slutlig allokering'!$B$1:$BA$480,MATCH(F$1,'Slutlig allokering'!$B$2:$AS$2,0),FALSE))</f>
        <v/>
      </c>
      <c r="G251" s="140" t="str">
        <f>IF(ISERROR(1/VLOOKUP($B251,Kraftvärmeprod!$B$1:$AV$480,MATCH("Producerad elenergi i kraftvärmeverk (GWh)",Kraftvärmeprod!$B$1:$AV$1,0),FALSE)),"",VLOOKUP($B251,Kraftvärmeprod!$B$1:$AV$480,MATCH("Producerad elenergi i kraftvärmeverk (GWh)",Kraftvärmeprod!$B$1:$AV$1,0),FALSE))</f>
        <v/>
      </c>
      <c r="H251" s="140" t="str">
        <f>IF(ISERROR(1/VLOOKUP($B251,Miljö!$B$1:$T$480,MATCH("Såld mängd produktionsspecifik fjärrvärme (GWh)",Miljö!$B$1:$T$1,0),FALSE)),"",VLOOKUP($B251,Miljö!$B$1:$T$480,MATCH("Såld mängd produktionsspecifik fjärrvärme (GWh)",Miljö!$B$1:$T$1,0),FALSE))</f>
        <v/>
      </c>
      <c r="J251" s="140" t="str">
        <f t="shared" si="3"/>
        <v>Luleå Energi AB</v>
      </c>
    </row>
    <row r="252" spans="1:10" x14ac:dyDescent="0.35">
      <c r="A252" t="s">
        <v>316</v>
      </c>
      <c r="B252" t="s">
        <v>318</v>
      </c>
      <c r="C252" s="144" t="s">
        <v>1271</v>
      </c>
      <c r="D252" s="140" t="str">
        <f>IF(ISERROR(1/VLOOKUP($B252,Kraftvärmeprod!$B$1:$D$480,MATCH("Total värmeproduktion i kraftvärmeverk i kombinerad drift (GWh)",Kraftvärmeprod!$B$1:$AV$1,0),FALSE)),"Ej kraftvärme","Alternativproduktionsmetoden")</f>
        <v>Ej kraftvärme</v>
      </c>
      <c r="E252" s="140">
        <f>VLOOKUP($B252,Totalt!$B$1:$BP$480,MATCH("total el",Totalt!$B$1:$BP$1,0),FALSE)</f>
        <v>0.47</v>
      </c>
      <c r="F252" s="141" t="str">
        <f>IF(ISERROR(1/VLOOKUP($B252,Kraftvärmeprod!$B$1:$BD$480,MATCH("Total värmeproduktion i kraftvärmeverk i kombinerad drift (GWh)",Kraftvärmeprod!$B$1:$AV$1,0),FALSE)),"",VLOOKUP($B252,'Slutlig allokering'!$B$1:$BA$480,MATCH(F$1,'Slutlig allokering'!$B$2:$AS$2,0),FALSE))</f>
        <v/>
      </c>
      <c r="G252" s="140" t="str">
        <f>IF(ISERROR(1/VLOOKUP($B252,Kraftvärmeprod!$B$1:$AV$480,MATCH("Producerad elenergi i kraftvärmeverk (GWh)",Kraftvärmeprod!$B$1:$AV$1,0),FALSE)),"",VLOOKUP($B252,Kraftvärmeprod!$B$1:$AV$480,MATCH("Producerad elenergi i kraftvärmeverk (GWh)",Kraftvärmeprod!$B$1:$AV$1,0),FALSE))</f>
        <v/>
      </c>
      <c r="H252" s="140" t="str">
        <f>IF(ISERROR(1/VLOOKUP($B252,Miljö!$B$1:$T$480,MATCH("Såld mängd produktionsspecifik fjärrvärme (GWh)",Miljö!$B$1:$T$1,0),FALSE)),"",VLOOKUP($B252,Miljö!$B$1:$T$480,MATCH("Såld mängd produktionsspecifik fjärrvärme (GWh)",Miljö!$B$1:$T$1,0),FALSE))</f>
        <v/>
      </c>
      <c r="J252" s="140" t="str">
        <f t="shared" si="3"/>
        <v>Luleå Energi AB</v>
      </c>
    </row>
    <row r="253" spans="1:10" x14ac:dyDescent="0.35">
      <c r="A253" t="s">
        <v>319</v>
      </c>
      <c r="B253" t="s">
        <v>320</v>
      </c>
      <c r="C253" s="140" t="s">
        <v>687</v>
      </c>
      <c r="D253" s="140" t="str">
        <f>IF(ISERROR(1/VLOOKUP($B253,Kraftvärmeprod!$B$1:$D$480,MATCH("Total värmeproduktion i kraftvärmeverk i kombinerad drift (GWh)",Kraftvärmeprod!$B$1:$AV$1,0),FALSE)),"Ej kraftvärme","Alternativproduktionsmetoden")</f>
        <v>Ej kraftvärme</v>
      </c>
      <c r="E253" s="140">
        <f>VLOOKUP($B253,Totalt!$B$1:$BP$480,MATCH("total el",Totalt!$B$1:$BP$1,0),FALSE)</f>
        <v>0</v>
      </c>
      <c r="F253" s="141" t="str">
        <f>IF(ISERROR(1/VLOOKUP($B253,Kraftvärmeprod!$B$1:$BD$480,MATCH("Total värmeproduktion i kraftvärmeverk i kombinerad drift (GWh)",Kraftvärmeprod!$B$1:$AV$1,0),FALSE)),"",VLOOKUP($B253,'Slutlig allokering'!$B$1:$BA$480,MATCH(F$1,'Slutlig allokering'!$B$2:$AS$2,0),FALSE))</f>
        <v/>
      </c>
      <c r="G253" s="140" t="str">
        <f>IF(ISERROR(1/VLOOKUP($B253,Kraftvärmeprod!$B$1:$AV$480,MATCH("Producerad elenergi i kraftvärmeverk (GWh)",Kraftvärmeprod!$B$1:$AV$1,0),FALSE)),"",VLOOKUP($B253,Kraftvärmeprod!$B$1:$AV$480,MATCH("Producerad elenergi i kraftvärmeverk (GWh)",Kraftvärmeprod!$B$1:$AV$1,0),FALSE))</f>
        <v/>
      </c>
      <c r="H253" s="140" t="str">
        <f>IF(ISERROR(1/VLOOKUP($B253,Miljö!$B$1:$T$480,MATCH("Såld mängd produktionsspecifik fjärrvärme (GWh)",Miljö!$B$1:$T$1,0),FALSE)),"",VLOOKUP($B253,Miljö!$B$1:$T$480,MATCH("Såld mängd produktionsspecifik fjärrvärme (GWh)",Miljö!$B$1:$T$1,0),FALSE))</f>
        <v/>
      </c>
      <c r="J253" s="140" t="str">
        <f t="shared" si="3"/>
        <v>Malma Kraft &amp; Värme AB</v>
      </c>
    </row>
    <row r="254" spans="1:10" x14ac:dyDescent="0.35">
      <c r="A254" t="s">
        <v>321</v>
      </c>
      <c r="B254" t="s">
        <v>322</v>
      </c>
      <c r="C254" s="145"/>
      <c r="D254" s="140" t="str">
        <f>IF(ISERROR(1/VLOOKUP($B254,Kraftvärmeprod!$B$1:$D$480,MATCH("Total värmeproduktion i kraftvärmeverk i kombinerad drift (GWh)",Kraftvärmeprod!$B$1:$AV$1,0),FALSE)),"Ej kraftvärme","Alternativproduktionsmetoden")</f>
        <v>Ej kraftvärme</v>
      </c>
      <c r="E254" s="140">
        <f>VLOOKUP($B254,Totalt!$B$1:$BP$480,MATCH("total el",Totalt!$B$1:$BP$1,0),FALSE)</f>
        <v>0.5</v>
      </c>
      <c r="F254" s="141" t="str">
        <f>IF(ISERROR(1/VLOOKUP($B254,Kraftvärmeprod!$B$1:$BD$480,MATCH("Total värmeproduktion i kraftvärmeverk i kombinerad drift (GWh)",Kraftvärmeprod!$B$1:$AV$1,0),FALSE)),"",VLOOKUP($B254,'Slutlig allokering'!$B$1:$BA$480,MATCH(F$1,'Slutlig allokering'!$B$2:$AS$2,0),FALSE))</f>
        <v/>
      </c>
      <c r="G254" s="140" t="str">
        <f>IF(ISERROR(1/VLOOKUP($B254,Kraftvärmeprod!$B$1:$AV$480,MATCH("Producerad elenergi i kraftvärmeverk (GWh)",Kraftvärmeprod!$B$1:$AV$1,0),FALSE)),"",VLOOKUP($B254,Kraftvärmeprod!$B$1:$AV$480,MATCH("Producerad elenergi i kraftvärmeverk (GWh)",Kraftvärmeprod!$B$1:$AV$1,0),FALSE))</f>
        <v/>
      </c>
      <c r="H254" s="140" t="str">
        <f>IF(ISERROR(1/VLOOKUP($B254,Miljö!$B$1:$T$480,MATCH("Såld mängd produktionsspecifik fjärrvärme (GWh)",Miljö!$B$1:$T$1,0),FALSE)),"",VLOOKUP($B254,Miljö!$B$1:$T$480,MATCH("Såld mängd produktionsspecifik fjärrvärme (GWh)",Miljö!$B$1:$T$1,0),FALSE))</f>
        <v/>
      </c>
      <c r="J254" s="140" t="str">
        <f t="shared" si="3"/>
        <v>Malung-Sälens kommun</v>
      </c>
    </row>
    <row r="255" spans="1:10" x14ac:dyDescent="0.35">
      <c r="A255" t="s">
        <v>323</v>
      </c>
      <c r="B255" t="s">
        <v>324</v>
      </c>
      <c r="C255" s="140" t="s">
        <v>1239</v>
      </c>
      <c r="D255" s="140" t="str">
        <f>IF(ISERROR(1/VLOOKUP($B255,Kraftvärmeprod!$B$1:$D$480,MATCH("Total värmeproduktion i kraftvärmeverk i kombinerad drift (GWh)",Kraftvärmeprod!$B$1:$AV$1,0),FALSE)),"Ej kraftvärme","Alternativproduktionsmetoden")</f>
        <v>Alternativproduktionsmetoden</v>
      </c>
      <c r="E255" s="140">
        <f>VLOOKUP($B255,Totalt!$B$1:$BP$480,MATCH("total el",Totalt!$B$1:$BP$1,0),FALSE)</f>
        <v>3.1503899999999998</v>
      </c>
      <c r="F255" s="141">
        <f>IF(ISERROR(1/VLOOKUP($B255,Kraftvärmeprod!$B$1:$BD$480,MATCH("Total värmeproduktion i kraftvärmeverk i kombinerad drift (GWh)",Kraftvärmeprod!$B$1:$AV$1,0),FALSE)),"",VLOOKUP($B255,'Slutlig allokering'!$B$1:$BA$480,MATCH(F$1,'Slutlig allokering'!$B$2:$AS$2,0),FALSE))</f>
        <v>0.74840904419321674</v>
      </c>
      <c r="G255" s="140">
        <f>IF(ISERROR(1/VLOOKUP($B255,Kraftvärmeprod!$B$1:$AV$480,MATCH("Producerad elenergi i kraftvärmeverk (GWh)",Kraftvärmeprod!$B$1:$AV$1,0),FALSE)),"",VLOOKUP($B255,Kraftvärmeprod!$B$1:$AV$480,MATCH("Producerad elenergi i kraftvärmeverk (GWh)",Kraftvärmeprod!$B$1:$AV$1,0),FALSE))</f>
        <v>10.9</v>
      </c>
      <c r="H255" s="140" t="str">
        <f>IF(ISERROR(1/VLOOKUP($B255,Miljö!$B$1:$T$480,MATCH("Såld mängd produktionsspecifik fjärrvärme (GWh)",Miljö!$B$1:$T$1,0),FALSE)),"",VLOOKUP($B255,Miljö!$B$1:$T$480,MATCH("Såld mängd produktionsspecifik fjärrvärme (GWh)",Miljö!$B$1:$T$1,0),FALSE))</f>
        <v/>
      </c>
      <c r="J255" s="140" t="str">
        <f t="shared" si="3"/>
        <v>Mark Kraftvärme AB</v>
      </c>
    </row>
    <row r="256" spans="1:10" x14ac:dyDescent="0.35">
      <c r="A256" t="s">
        <v>323</v>
      </c>
      <c r="B256" t="s">
        <v>325</v>
      </c>
      <c r="C256" s="140" t="s">
        <v>1239</v>
      </c>
      <c r="D256" s="140" t="str">
        <f>IF(ISERROR(1/VLOOKUP($B256,Kraftvärmeprod!$B$1:$D$480,MATCH("Total värmeproduktion i kraftvärmeverk i kombinerad drift (GWh)",Kraftvärmeprod!$B$1:$AV$1,0),FALSE)),"Ej kraftvärme","Alternativproduktionsmetoden")</f>
        <v>Ej kraftvärme</v>
      </c>
      <c r="E256" s="140">
        <f>VLOOKUP($B256,Totalt!$B$1:$BP$480,MATCH("total el",Totalt!$B$1:$BP$1,0),FALSE)</f>
        <v>0.23</v>
      </c>
      <c r="F256" s="141" t="str">
        <f>IF(ISERROR(1/VLOOKUP($B256,Kraftvärmeprod!$B$1:$BD$480,MATCH("Total värmeproduktion i kraftvärmeverk i kombinerad drift (GWh)",Kraftvärmeprod!$B$1:$AV$1,0),FALSE)),"",VLOOKUP($B256,'Slutlig allokering'!$B$1:$BA$480,MATCH(F$1,'Slutlig allokering'!$B$2:$AS$2,0),FALSE))</f>
        <v/>
      </c>
      <c r="G256" s="140" t="str">
        <f>IF(ISERROR(1/VLOOKUP($B256,Kraftvärmeprod!$B$1:$AV$480,MATCH("Producerad elenergi i kraftvärmeverk (GWh)",Kraftvärmeprod!$B$1:$AV$1,0),FALSE)),"",VLOOKUP($B256,Kraftvärmeprod!$B$1:$AV$480,MATCH("Producerad elenergi i kraftvärmeverk (GWh)",Kraftvärmeprod!$B$1:$AV$1,0),FALSE))</f>
        <v/>
      </c>
      <c r="H256" s="140" t="str">
        <f>IF(ISERROR(1/VLOOKUP($B256,Miljö!$B$1:$T$480,MATCH("Såld mängd produktionsspecifik fjärrvärme (GWh)",Miljö!$B$1:$T$1,0),FALSE)),"",VLOOKUP($B256,Miljö!$B$1:$T$480,MATCH("Såld mängd produktionsspecifik fjärrvärme (GWh)",Miljö!$B$1:$T$1,0),FALSE))</f>
        <v/>
      </c>
      <c r="J256" s="140" t="str">
        <f t="shared" si="3"/>
        <v>Mark Kraftvärme AB</v>
      </c>
    </row>
    <row r="257" spans="1:10" x14ac:dyDescent="0.35">
      <c r="A257" t="s">
        <v>323</v>
      </c>
      <c r="B257" t="s">
        <v>326</v>
      </c>
      <c r="C257" s="140" t="s">
        <v>1239</v>
      </c>
      <c r="D257" s="140" t="str">
        <f>IF(ISERROR(1/VLOOKUP($B257,Kraftvärmeprod!$B$1:$D$480,MATCH("Total värmeproduktion i kraftvärmeverk i kombinerad drift (GWh)",Kraftvärmeprod!$B$1:$AV$1,0),FALSE)),"Ej kraftvärme","Alternativproduktionsmetoden")</f>
        <v>Ej kraftvärme</v>
      </c>
      <c r="E257" s="140">
        <f>VLOOKUP($B257,Totalt!$B$1:$BP$480,MATCH("total el",Totalt!$B$1:$BP$1,0),FALSE)</f>
        <v>0.05</v>
      </c>
      <c r="F257" s="141" t="str">
        <f>IF(ISERROR(1/VLOOKUP($B257,Kraftvärmeprod!$B$1:$BD$480,MATCH("Total värmeproduktion i kraftvärmeverk i kombinerad drift (GWh)",Kraftvärmeprod!$B$1:$AV$1,0),FALSE)),"",VLOOKUP($B257,'Slutlig allokering'!$B$1:$BA$480,MATCH(F$1,'Slutlig allokering'!$B$2:$AS$2,0),FALSE))</f>
        <v/>
      </c>
      <c r="G257" s="140" t="str">
        <f>IF(ISERROR(1/VLOOKUP($B257,Kraftvärmeprod!$B$1:$AV$480,MATCH("Producerad elenergi i kraftvärmeverk (GWh)",Kraftvärmeprod!$B$1:$AV$1,0),FALSE)),"",VLOOKUP($B257,Kraftvärmeprod!$B$1:$AV$480,MATCH("Producerad elenergi i kraftvärmeverk (GWh)",Kraftvärmeprod!$B$1:$AV$1,0),FALSE))</f>
        <v/>
      </c>
      <c r="H257" s="140">
        <f>IF(ISERROR(1/VLOOKUP($B257,Miljö!$B$1:$T$480,MATCH("Såld mängd produktionsspecifik fjärrvärme (GWh)",Miljö!$B$1:$T$1,0),FALSE)),"",VLOOKUP($B257,Miljö!$B$1:$T$480,MATCH("Såld mängd produktionsspecifik fjärrvärme (GWh)",Miljö!$B$1:$T$1,0),FALSE))</f>
        <v>1.1200000000000001</v>
      </c>
      <c r="J257" s="140" t="str">
        <f t="shared" si="3"/>
        <v>Mark Kraftvärme AB</v>
      </c>
    </row>
    <row r="258" spans="1:10" x14ac:dyDescent="0.35">
      <c r="A258" t="s">
        <v>327</v>
      </c>
      <c r="B258" t="s">
        <v>328</v>
      </c>
      <c r="D258" s="140" t="str">
        <f>IF(ISERROR(1/VLOOKUP($B258,Kraftvärmeprod!$B$1:$D$480,MATCH("Total värmeproduktion i kraftvärmeverk i kombinerad drift (GWh)",Kraftvärmeprod!$B$1:$AV$1,0),FALSE)),"Ej kraftvärme","Alternativproduktionsmetoden")</f>
        <v>Ej kraftvärme</v>
      </c>
      <c r="E258" s="140">
        <f>VLOOKUP($B258,Totalt!$B$1:$BP$480,MATCH("total el",Totalt!$B$1:$BP$1,0),FALSE)</f>
        <v>0.46800000000000003</v>
      </c>
      <c r="F258" s="141" t="str">
        <f>IF(ISERROR(1/VLOOKUP($B258,Kraftvärmeprod!$B$1:$BD$480,MATCH("Total värmeproduktion i kraftvärmeverk i kombinerad drift (GWh)",Kraftvärmeprod!$B$1:$AV$1,0),FALSE)),"",VLOOKUP($B258,'Slutlig allokering'!$B$1:$BA$480,MATCH(F$1,'Slutlig allokering'!$B$2:$AS$2,0),FALSE))</f>
        <v/>
      </c>
      <c r="G258" s="140" t="str">
        <f>IF(ISERROR(1/VLOOKUP($B258,Kraftvärmeprod!$B$1:$AV$480,MATCH("Producerad elenergi i kraftvärmeverk (GWh)",Kraftvärmeprod!$B$1:$AV$1,0),FALSE)),"",VLOOKUP($B258,Kraftvärmeprod!$B$1:$AV$480,MATCH("Producerad elenergi i kraftvärmeverk (GWh)",Kraftvärmeprod!$B$1:$AV$1,0),FALSE))</f>
        <v/>
      </c>
      <c r="H258" s="140" t="str">
        <f>IF(ISERROR(1/VLOOKUP($B258,Miljö!$B$1:$T$480,MATCH("Såld mängd produktionsspecifik fjärrvärme (GWh)",Miljö!$B$1:$T$1,0),FALSE)),"",VLOOKUP($B258,Miljö!$B$1:$T$480,MATCH("Såld mängd produktionsspecifik fjärrvärme (GWh)",Miljö!$B$1:$T$1,0),FALSE))</f>
        <v/>
      </c>
      <c r="J258" s="140" t="str">
        <f t="shared" si="3"/>
        <v>Melleruds kommun</v>
      </c>
    </row>
    <row r="259" spans="1:10" x14ac:dyDescent="0.35">
      <c r="A259" t="s">
        <v>329</v>
      </c>
      <c r="B259" t="s">
        <v>330</v>
      </c>
      <c r="C259" s="140" t="s">
        <v>1240</v>
      </c>
      <c r="D259" s="140" t="str">
        <f>IF(ISERROR(1/VLOOKUP($B259,Kraftvärmeprod!$B$1:$D$480,MATCH("Total värmeproduktion i kraftvärmeverk i kombinerad drift (GWh)",Kraftvärmeprod!$B$1:$AV$1,0),FALSE)),"Ej kraftvärme","Alternativproduktionsmetoden")</f>
        <v>Ej kraftvärme</v>
      </c>
      <c r="E259" s="140">
        <f>VLOOKUP($B259,Totalt!$B$1:$BP$480,MATCH("total el",Totalt!$B$1:$BP$1,0),FALSE)</f>
        <v>5.4269999999999996</v>
      </c>
      <c r="F259" s="141" t="str">
        <f>IF(ISERROR(1/VLOOKUP($B259,Kraftvärmeprod!$B$1:$BD$480,MATCH("Total värmeproduktion i kraftvärmeverk i kombinerad drift (GWh)",Kraftvärmeprod!$B$1:$AV$1,0),FALSE)),"",VLOOKUP($B259,'Slutlig allokering'!$B$1:$BA$480,MATCH(F$1,'Slutlig allokering'!$B$2:$AS$2,0),FALSE))</f>
        <v/>
      </c>
      <c r="G259" s="140" t="str">
        <f>IF(ISERROR(1/VLOOKUP($B259,Kraftvärmeprod!$B$1:$AV$480,MATCH("Producerad elenergi i kraftvärmeverk (GWh)",Kraftvärmeprod!$B$1:$AV$1,0),FALSE)),"",VLOOKUP($B259,Kraftvärmeprod!$B$1:$AV$480,MATCH("Producerad elenergi i kraftvärmeverk (GWh)",Kraftvärmeprod!$B$1:$AV$1,0),FALSE))</f>
        <v/>
      </c>
      <c r="H259" s="140" t="str">
        <f>IF(ISERROR(1/VLOOKUP($B259,Miljö!$B$1:$T$480,MATCH("Såld mängd produktionsspecifik fjärrvärme (GWh)",Miljö!$B$1:$T$1,0),FALSE)),"",VLOOKUP($B259,Miljö!$B$1:$T$480,MATCH("Såld mängd produktionsspecifik fjärrvärme (GWh)",Miljö!$B$1:$T$1,0),FALSE))</f>
        <v/>
      </c>
      <c r="J259" s="140" t="str">
        <f t="shared" ref="J259:J322" si="4">A259</f>
        <v>Mjölby-Svartådalen Energi AB</v>
      </c>
    </row>
    <row r="260" spans="1:10" x14ac:dyDescent="0.35">
      <c r="A260" t="s">
        <v>331</v>
      </c>
      <c r="B260" t="s">
        <v>332</v>
      </c>
      <c r="C260" s="140" t="s">
        <v>687</v>
      </c>
      <c r="D260" s="140" t="str">
        <f>IF(ISERROR(1/VLOOKUP($B260,Kraftvärmeprod!$B$1:$D$480,MATCH("Total värmeproduktion i kraftvärmeverk i kombinerad drift (GWh)",Kraftvärmeprod!$B$1:$AV$1,0),FALSE)),"Ej kraftvärme","Alternativproduktionsmetoden")</f>
        <v>Ej kraftvärme</v>
      </c>
      <c r="E260" s="140">
        <f>VLOOKUP($B260,Totalt!$B$1:$BP$480,MATCH("total el",Totalt!$B$1:$BP$1,0),FALSE)</f>
        <v>0</v>
      </c>
      <c r="F260" s="141" t="str">
        <f>IF(ISERROR(1/VLOOKUP($B260,Kraftvärmeprod!$B$1:$BD$480,MATCH("Total värmeproduktion i kraftvärmeverk i kombinerad drift (GWh)",Kraftvärmeprod!$B$1:$AV$1,0),FALSE)),"",VLOOKUP($B260,'Slutlig allokering'!$B$1:$BA$480,MATCH(F$1,'Slutlig allokering'!$B$2:$AS$2,0),FALSE))</f>
        <v/>
      </c>
      <c r="G260" s="140" t="str">
        <f>IF(ISERROR(1/VLOOKUP($B260,Kraftvärmeprod!$B$1:$AV$480,MATCH("Producerad elenergi i kraftvärmeverk (GWh)",Kraftvärmeprod!$B$1:$AV$1,0),FALSE)),"",VLOOKUP($B260,Kraftvärmeprod!$B$1:$AV$480,MATCH("Producerad elenergi i kraftvärmeverk (GWh)",Kraftvärmeprod!$B$1:$AV$1,0),FALSE))</f>
        <v/>
      </c>
      <c r="H260" s="140" t="str">
        <f>IF(ISERROR(1/VLOOKUP($B260,Miljö!$B$1:$T$480,MATCH("Såld mängd produktionsspecifik fjärrvärme (GWh)",Miljö!$B$1:$T$1,0),FALSE)),"",VLOOKUP($B260,Miljö!$B$1:$T$480,MATCH("Såld mängd produktionsspecifik fjärrvärme (GWh)",Miljö!$B$1:$T$1,0),FALSE))</f>
        <v/>
      </c>
      <c r="J260" s="140" t="str">
        <f t="shared" si="4"/>
        <v>Mullsjö Energi &amp; Miljö AB</v>
      </c>
    </row>
    <row r="261" spans="1:10" x14ac:dyDescent="0.35">
      <c r="A261" t="s">
        <v>333</v>
      </c>
      <c r="B261" t="s">
        <v>334</v>
      </c>
      <c r="C261" s="140" t="s">
        <v>687</v>
      </c>
      <c r="D261" s="140" t="str">
        <f>IF(ISERROR(1/VLOOKUP($B261,Kraftvärmeprod!$B$1:$D$480,MATCH("Total värmeproduktion i kraftvärmeverk i kombinerad drift (GWh)",Kraftvärmeprod!$B$1:$AV$1,0),FALSE)),"Ej kraftvärme","Alternativproduktionsmetoden")</f>
        <v>Ej kraftvärme</v>
      </c>
      <c r="E261" s="140">
        <f>VLOOKUP($B261,Totalt!$B$1:$BP$480,MATCH("total el",Totalt!$B$1:$BP$1,0),FALSE)</f>
        <v>0</v>
      </c>
      <c r="F261" s="141" t="str">
        <f>IF(ISERROR(1/VLOOKUP($B261,Kraftvärmeprod!$B$1:$BD$480,MATCH("Total värmeproduktion i kraftvärmeverk i kombinerad drift (GWh)",Kraftvärmeprod!$B$1:$AV$1,0),FALSE)),"",VLOOKUP($B261,'Slutlig allokering'!$B$1:$BA$480,MATCH(F$1,'Slutlig allokering'!$B$2:$AS$2,0),FALSE))</f>
        <v/>
      </c>
      <c r="G261" s="140" t="str">
        <f>IF(ISERROR(1/VLOOKUP($B261,Kraftvärmeprod!$B$1:$AV$480,MATCH("Producerad elenergi i kraftvärmeverk (GWh)",Kraftvärmeprod!$B$1:$AV$1,0),FALSE)),"",VLOOKUP($B261,Kraftvärmeprod!$B$1:$AV$480,MATCH("Producerad elenergi i kraftvärmeverk (GWh)",Kraftvärmeprod!$B$1:$AV$1,0),FALSE))</f>
        <v/>
      </c>
      <c r="H261" s="140" t="str">
        <f>IF(ISERROR(1/VLOOKUP($B261,Miljö!$B$1:$T$480,MATCH("Såld mängd produktionsspecifik fjärrvärme (GWh)",Miljö!$B$1:$T$1,0),FALSE)),"",VLOOKUP($B261,Miljö!$B$1:$T$480,MATCH("Såld mängd produktionsspecifik fjärrvärme (GWh)",Miljö!$B$1:$T$1,0),FALSE))</f>
        <v/>
      </c>
      <c r="J261" s="140" t="str">
        <f t="shared" si="4"/>
        <v>Munkfors Energi AB</v>
      </c>
    </row>
    <row r="262" spans="1:10" x14ac:dyDescent="0.35">
      <c r="A262" t="s">
        <v>335</v>
      </c>
      <c r="B262" t="s">
        <v>336</v>
      </c>
      <c r="C262" s="140" t="s">
        <v>1241</v>
      </c>
      <c r="D262" s="140" t="str">
        <f>IF(ISERROR(1/VLOOKUP($B262,Kraftvärmeprod!$B$1:$D$480,MATCH("Total värmeproduktion i kraftvärmeverk i kombinerad drift (GWh)",Kraftvärmeprod!$B$1:$AV$1,0),FALSE)),"Ej kraftvärme","Alternativproduktionsmetoden")</f>
        <v>Ej kraftvärme</v>
      </c>
      <c r="E262" s="140">
        <f>VLOOKUP($B262,Totalt!$B$1:$BP$480,MATCH("total el",Totalt!$B$1:$BP$1,0),FALSE)</f>
        <v>0</v>
      </c>
      <c r="F262" s="141" t="str">
        <f>IF(ISERROR(1/VLOOKUP($B262,Kraftvärmeprod!$B$1:$BD$480,MATCH("Total värmeproduktion i kraftvärmeverk i kombinerad drift (GWh)",Kraftvärmeprod!$B$1:$AV$1,0),FALSE)),"",VLOOKUP($B262,'Slutlig allokering'!$B$1:$BA$480,MATCH(F$1,'Slutlig allokering'!$B$2:$AS$2,0),FALSE))</f>
        <v/>
      </c>
      <c r="G262" s="140" t="str">
        <f>IF(ISERROR(1/VLOOKUP($B262,Kraftvärmeprod!$B$1:$AV$480,MATCH("Producerad elenergi i kraftvärmeverk (GWh)",Kraftvärmeprod!$B$1:$AV$1,0),FALSE)),"",VLOOKUP($B262,Kraftvärmeprod!$B$1:$AV$480,MATCH("Producerad elenergi i kraftvärmeverk (GWh)",Kraftvärmeprod!$B$1:$AV$1,0),FALSE))</f>
        <v/>
      </c>
      <c r="H262" s="140" t="str">
        <f>IF(ISERROR(1/VLOOKUP($B262,Miljö!$B$1:$T$480,MATCH("Såld mängd produktionsspecifik fjärrvärme (GWh)",Miljö!$B$1:$T$1,0),FALSE)),"",VLOOKUP($B262,Miljö!$B$1:$T$480,MATCH("Såld mängd produktionsspecifik fjärrvärme (GWh)",Miljö!$B$1:$T$1,0),FALSE))</f>
        <v/>
      </c>
      <c r="J262" s="140" t="str">
        <f t="shared" si="4"/>
        <v>Mälarenergi AB</v>
      </c>
    </row>
    <row r="263" spans="1:10" x14ac:dyDescent="0.35">
      <c r="A263" t="s">
        <v>335</v>
      </c>
      <c r="B263" t="s">
        <v>337</v>
      </c>
      <c r="C263" s="140" t="s">
        <v>1241</v>
      </c>
      <c r="D263" s="140" t="str">
        <f>IF(ISERROR(1/VLOOKUP($B263,Kraftvärmeprod!$B$1:$D$480,MATCH("Total värmeproduktion i kraftvärmeverk i kombinerad drift (GWh)",Kraftvärmeprod!$B$1:$AV$1,0),FALSE)),"Ej kraftvärme","Alternativproduktionsmetoden")</f>
        <v>Ej kraftvärme</v>
      </c>
      <c r="E263" s="140">
        <f>VLOOKUP($B263,Totalt!$B$1:$BP$480,MATCH("total el",Totalt!$B$1:$BP$1,0),FALSE)</f>
        <v>1.3</v>
      </c>
      <c r="F263" s="141" t="str">
        <f>IF(ISERROR(1/VLOOKUP($B263,Kraftvärmeprod!$B$1:$BD$480,MATCH("Total värmeproduktion i kraftvärmeverk i kombinerad drift (GWh)",Kraftvärmeprod!$B$1:$AV$1,0),FALSE)),"",VLOOKUP($B263,'Slutlig allokering'!$B$1:$BA$480,MATCH(F$1,'Slutlig allokering'!$B$2:$AS$2,0),FALSE))</f>
        <v/>
      </c>
      <c r="G263" s="140" t="str">
        <f>IF(ISERROR(1/VLOOKUP($B263,Kraftvärmeprod!$B$1:$AV$480,MATCH("Producerad elenergi i kraftvärmeverk (GWh)",Kraftvärmeprod!$B$1:$AV$1,0),FALSE)),"",VLOOKUP($B263,Kraftvärmeprod!$B$1:$AV$480,MATCH("Producerad elenergi i kraftvärmeverk (GWh)",Kraftvärmeprod!$B$1:$AV$1,0),FALSE))</f>
        <v/>
      </c>
      <c r="H263" s="140" t="str">
        <f>IF(ISERROR(1/VLOOKUP($B263,Miljö!$B$1:$T$480,MATCH("Såld mängd produktionsspecifik fjärrvärme (GWh)",Miljö!$B$1:$T$1,0),FALSE)),"",VLOOKUP($B263,Miljö!$B$1:$T$480,MATCH("Såld mängd produktionsspecifik fjärrvärme (GWh)",Miljö!$B$1:$T$1,0),FALSE))</f>
        <v/>
      </c>
      <c r="J263" s="140" t="str">
        <f t="shared" si="4"/>
        <v>Mälarenergi AB</v>
      </c>
    </row>
    <row r="264" spans="1:10" x14ac:dyDescent="0.35">
      <c r="A264" t="s">
        <v>335</v>
      </c>
      <c r="B264" t="s">
        <v>338</v>
      </c>
      <c r="C264" s="140" t="s">
        <v>1241</v>
      </c>
      <c r="D264" s="140" t="str">
        <f>IF(ISERROR(1/VLOOKUP($B264,Kraftvärmeprod!$B$1:$D$480,MATCH("Total värmeproduktion i kraftvärmeverk i kombinerad drift (GWh)",Kraftvärmeprod!$B$1:$AV$1,0),FALSE)),"Ej kraftvärme","Alternativproduktionsmetoden")</f>
        <v>Alternativproduktionsmetoden</v>
      </c>
      <c r="E264" s="140">
        <f>VLOOKUP($B264,Totalt!$B$1:$BP$480,MATCH("total el",Totalt!$B$1:$BP$1,0),FALSE)</f>
        <v>51.572700000000005</v>
      </c>
      <c r="F264" s="141">
        <f>IF(ISERROR(1/VLOOKUP($B264,Kraftvärmeprod!$B$1:$BD$480,MATCH("Total värmeproduktion i kraftvärmeverk i kombinerad drift (GWh)",Kraftvärmeprod!$B$1:$AV$1,0),FALSE)),"",VLOOKUP($B264,'Slutlig allokering'!$B$1:$BA$480,MATCH(F$1,'Slutlig allokering'!$B$2:$AS$2,0),FALSE))</f>
        <v>0.47762298590572216</v>
      </c>
      <c r="G264" s="140">
        <f>IF(ISERROR(1/VLOOKUP($B264,Kraftvärmeprod!$B$1:$AV$480,MATCH("Producerad elenergi i kraftvärmeverk (GWh)",Kraftvärmeprod!$B$1:$AV$1,0),FALSE)),"",VLOOKUP($B264,Kraftvärmeprod!$B$1:$AV$480,MATCH("Producerad elenergi i kraftvärmeverk (GWh)",Kraftvärmeprod!$B$1:$AV$1,0),FALSE))</f>
        <v>607.20699999999999</v>
      </c>
      <c r="H264" s="140" t="str">
        <f>IF(ISERROR(1/VLOOKUP($B264,Miljö!$B$1:$T$480,MATCH("Såld mängd produktionsspecifik fjärrvärme (GWh)",Miljö!$B$1:$T$1,0),FALSE)),"",VLOOKUP($B264,Miljö!$B$1:$T$480,MATCH("Såld mängd produktionsspecifik fjärrvärme (GWh)",Miljö!$B$1:$T$1,0),FALSE))</f>
        <v/>
      </c>
      <c r="J264" s="140" t="str">
        <f t="shared" si="4"/>
        <v>Mälarenergi AB</v>
      </c>
    </row>
    <row r="265" spans="1:10" x14ac:dyDescent="0.35">
      <c r="A265" t="s">
        <v>339</v>
      </c>
      <c r="B265" t="s">
        <v>340</v>
      </c>
      <c r="C265" s="140" t="s">
        <v>1242</v>
      </c>
      <c r="D265" s="140" t="str">
        <f>IF(ISERROR(1/VLOOKUP($B265,Kraftvärmeprod!$B$1:$D$480,MATCH("Total värmeproduktion i kraftvärmeverk i kombinerad drift (GWh)",Kraftvärmeprod!$B$1:$AV$1,0),FALSE)),"Ej kraftvärme","Alternativproduktionsmetoden")</f>
        <v>Alternativproduktionsmetoden</v>
      </c>
      <c r="E265" s="140">
        <f>VLOOKUP($B265,Totalt!$B$1:$BP$480,MATCH("total el",Totalt!$B$1:$BP$1,0),FALSE)</f>
        <v>12.5063</v>
      </c>
      <c r="F265" s="141">
        <f>IF(ISERROR(1/VLOOKUP($B265,Kraftvärmeprod!$B$1:$BD$480,MATCH("Total värmeproduktion i kraftvärmeverk i kombinerad drift (GWh)",Kraftvärmeprod!$B$1:$AV$1,0),FALSE)),"",VLOOKUP($B265,'Slutlig allokering'!$B$1:$BA$480,MATCH(F$1,'Slutlig allokering'!$B$2:$AS$2,0),FALSE))</f>
        <v>0.45820228359458454</v>
      </c>
      <c r="G265" s="140">
        <f>IF(ISERROR(1/VLOOKUP($B265,Kraftvärmeprod!$B$1:$AV$480,MATCH("Producerad elenergi i kraftvärmeverk (GWh)",Kraftvärmeprod!$B$1:$AV$1,0),FALSE)),"",VLOOKUP($B265,Kraftvärmeprod!$B$1:$AV$480,MATCH("Producerad elenergi i kraftvärmeverk (GWh)",Kraftvärmeprod!$B$1:$AV$1,0),FALSE))</f>
        <v>131.398</v>
      </c>
      <c r="H265" s="140">
        <f>IF(ISERROR(1/VLOOKUP($B265,Miljö!$B$1:$T$480,MATCH("Såld mängd produktionsspecifik fjärrvärme (GWh)",Miljö!$B$1:$T$1,0),FALSE)),"",VLOOKUP($B265,Miljö!$B$1:$T$480,MATCH("Såld mängd produktionsspecifik fjärrvärme (GWh)",Miljö!$B$1:$T$1,0),FALSE))</f>
        <v>173.79</v>
      </c>
      <c r="J265" s="140" t="str">
        <f t="shared" si="4"/>
        <v>Mölndal Energi AB</v>
      </c>
    </row>
    <row r="266" spans="1:10" x14ac:dyDescent="0.35">
      <c r="A266" t="s">
        <v>339</v>
      </c>
      <c r="B266" t="s">
        <v>341</v>
      </c>
      <c r="C266" s="140" t="s">
        <v>1242</v>
      </c>
      <c r="D266" s="140" t="str">
        <f>IF(ISERROR(1/VLOOKUP($B266,Kraftvärmeprod!$B$1:$D$480,MATCH("Total värmeproduktion i kraftvärmeverk i kombinerad drift (GWh)",Kraftvärmeprod!$B$1:$AV$1,0),FALSE)),"Ej kraftvärme","Alternativproduktionsmetoden")</f>
        <v>Alternativproduktionsmetoden</v>
      </c>
      <c r="E266" s="140">
        <f>VLOOKUP($B266,Totalt!$B$1:$BP$480,MATCH("total el",Totalt!$B$1:$BP$1,0),FALSE)</f>
        <v>1.1890000000000001</v>
      </c>
      <c r="F266" s="141">
        <f>IF(ISERROR(1/VLOOKUP($B266,Kraftvärmeprod!$B$1:$BD$480,MATCH("Total värmeproduktion i kraftvärmeverk i kombinerad drift (GWh)",Kraftvärmeprod!$B$1:$AV$1,0),FALSE)),"",VLOOKUP($B266,'Slutlig allokering'!$B$1:$BA$480,MATCH(F$1,'Slutlig allokering'!$B$2:$AS$2,0),FALSE))</f>
        <v>0.4574579112093895</v>
      </c>
      <c r="G266" s="140">
        <f>IF(ISERROR(1/VLOOKUP($B266,Kraftvärmeprod!$B$1:$AV$480,MATCH("Producerad elenergi i kraftvärmeverk (GWh)",Kraftvärmeprod!$B$1:$AV$1,0),FALSE)),"",VLOOKUP($B266,Kraftvärmeprod!$B$1:$AV$480,MATCH("Producerad elenergi i kraftvärmeverk (GWh)",Kraftvärmeprod!$B$1:$AV$1,0),FALSE))</f>
        <v>7.6</v>
      </c>
      <c r="H266" s="140" t="str">
        <f>IF(ISERROR(1/VLOOKUP($B266,Miljö!$B$1:$T$480,MATCH("Såld mängd produktionsspecifik fjärrvärme (GWh)",Miljö!$B$1:$T$1,0),FALSE)),"",VLOOKUP($B266,Miljö!$B$1:$T$480,MATCH("Såld mängd produktionsspecifik fjärrvärme (GWh)",Miljö!$B$1:$T$1,0),FALSE))</f>
        <v/>
      </c>
      <c r="J266" s="140" t="str">
        <f t="shared" si="4"/>
        <v>Mölndal Energi AB</v>
      </c>
    </row>
    <row r="267" spans="1:10" x14ac:dyDescent="0.35">
      <c r="A267" t="s">
        <v>342</v>
      </c>
      <c r="B267" t="s">
        <v>343</v>
      </c>
      <c r="C267" s="140" t="s">
        <v>1243</v>
      </c>
      <c r="D267" s="140" t="str">
        <f>IF(ISERROR(1/VLOOKUP($B267,Kraftvärmeprod!$B$1:$D$480,MATCH("Total värmeproduktion i kraftvärmeverk i kombinerad drift (GWh)",Kraftvärmeprod!$B$1:$AV$1,0),FALSE)),"Ej kraftvärme","Alternativproduktionsmetoden")</f>
        <v>Ej kraftvärme</v>
      </c>
      <c r="E267" s="140">
        <f>VLOOKUP($B267,Totalt!$B$1:$BP$480,MATCH("total el",Totalt!$B$1:$BP$1,0),FALSE)</f>
        <v>195.79139999999998</v>
      </c>
      <c r="F267" s="141" t="str">
        <f>IF(ISERROR(1/VLOOKUP($B267,Kraftvärmeprod!$B$1:$BD$480,MATCH("Total värmeproduktion i kraftvärmeverk i kombinerad drift (GWh)",Kraftvärmeprod!$B$1:$AV$1,0),FALSE)),"",VLOOKUP($B267,'Slutlig allokering'!$B$1:$BA$480,MATCH(F$1,'Slutlig allokering'!$B$2:$AS$2,0),FALSE))</f>
        <v/>
      </c>
      <c r="G267" s="140" t="str">
        <f>IF(ISERROR(1/VLOOKUP($B267,Kraftvärmeprod!$B$1:$AV$480,MATCH("Producerad elenergi i kraftvärmeverk (GWh)",Kraftvärmeprod!$B$1:$AV$1,0),FALSE)),"",VLOOKUP($B267,Kraftvärmeprod!$B$1:$AV$480,MATCH("Producerad elenergi i kraftvärmeverk (GWh)",Kraftvärmeprod!$B$1:$AV$1,0),FALSE))</f>
        <v/>
      </c>
      <c r="H267" s="140">
        <f>IF(ISERROR(1/VLOOKUP($B267,Miljö!$B$1:$T$480,MATCH("Såld mängd produktionsspecifik fjärrvärme (GWh)",Miljö!$B$1:$T$1,0),FALSE)),"",VLOOKUP($B267,Miljö!$B$1:$T$480,MATCH("Såld mängd produktionsspecifik fjärrvärme (GWh)",Miljö!$B$1:$T$1,0),FALSE))</f>
        <v>4.6680000000000001</v>
      </c>
      <c r="J267" s="140" t="str">
        <f t="shared" si="4"/>
        <v>Norrenergi AB</v>
      </c>
    </row>
    <row r="268" spans="1:10" x14ac:dyDescent="0.35">
      <c r="A268" t="s">
        <v>344</v>
      </c>
      <c r="B268" t="s">
        <v>345</v>
      </c>
      <c r="C268" s="144" t="s">
        <v>1272</v>
      </c>
      <c r="D268" s="140" t="str">
        <f>IF(ISERROR(1/VLOOKUP($B268,Kraftvärmeprod!$B$1:$D$480,MATCH("Total värmeproduktion i kraftvärmeverk i kombinerad drift (GWh)",Kraftvärmeprod!$B$1:$AV$1,0),FALSE)),"Ej kraftvärme","Alternativproduktionsmetoden")</f>
        <v>Ej kraftvärme</v>
      </c>
      <c r="E268" s="140">
        <f>VLOOKUP($B268,Totalt!$B$1:$BP$480,MATCH("total el",Totalt!$B$1:$BP$1,0),FALSE)</f>
        <v>0.05</v>
      </c>
      <c r="F268" s="141" t="str">
        <f>IF(ISERROR(1/VLOOKUP($B268,Kraftvärmeprod!$B$1:$BD$480,MATCH("Total värmeproduktion i kraftvärmeverk i kombinerad drift (GWh)",Kraftvärmeprod!$B$1:$AV$1,0),FALSE)),"",VLOOKUP($B268,'Slutlig allokering'!$B$1:$BA$480,MATCH(F$1,'Slutlig allokering'!$B$2:$AS$2,0),FALSE))</f>
        <v/>
      </c>
      <c r="G268" s="140" t="str">
        <f>IF(ISERROR(1/VLOOKUP($B268,Kraftvärmeprod!$B$1:$AV$480,MATCH("Producerad elenergi i kraftvärmeverk (GWh)",Kraftvärmeprod!$B$1:$AV$1,0),FALSE)),"",VLOOKUP($B268,Kraftvärmeprod!$B$1:$AV$480,MATCH("Producerad elenergi i kraftvärmeverk (GWh)",Kraftvärmeprod!$B$1:$AV$1,0),FALSE))</f>
        <v/>
      </c>
      <c r="H268" s="140" t="str">
        <f>IF(ISERROR(1/VLOOKUP($B268,Miljö!$B$1:$T$480,MATCH("Såld mängd produktionsspecifik fjärrvärme (GWh)",Miljö!$B$1:$T$1,0),FALSE)),"",VLOOKUP($B268,Miljö!$B$1:$T$480,MATCH("Såld mängd produktionsspecifik fjärrvärme (GWh)",Miljö!$B$1:$T$1,0),FALSE))</f>
        <v/>
      </c>
      <c r="J268" s="140" t="str">
        <f t="shared" si="4"/>
        <v>Norrtälje Energi AB</v>
      </c>
    </row>
    <row r="269" spans="1:10" x14ac:dyDescent="0.35">
      <c r="A269" t="s">
        <v>344</v>
      </c>
      <c r="B269" t="s">
        <v>346</v>
      </c>
      <c r="C269" s="144" t="s">
        <v>1272</v>
      </c>
      <c r="D269" s="140" t="str">
        <f>IF(ISERROR(1/VLOOKUP($B269,Kraftvärmeprod!$B$1:$D$480,MATCH("Total värmeproduktion i kraftvärmeverk i kombinerad drift (GWh)",Kraftvärmeprod!$B$1:$AV$1,0),FALSE)),"Ej kraftvärme","Alternativproduktionsmetoden")</f>
        <v>Alternativproduktionsmetoden</v>
      </c>
      <c r="E269" s="140">
        <f>VLOOKUP($B269,Totalt!$B$1:$BP$480,MATCH("total el",Totalt!$B$1:$BP$1,0),FALSE)</f>
        <v>4.6177599999999996</v>
      </c>
      <c r="F269" s="141">
        <f>IF(ISERROR(1/VLOOKUP($B269,Kraftvärmeprod!$B$1:$BD$480,MATCH("Total värmeproduktion i kraftvärmeverk i kombinerad drift (GWh)",Kraftvärmeprod!$B$1:$AV$1,0),FALSE)),"",VLOOKUP($B269,'Slutlig allokering'!$B$1:$BA$480,MATCH(F$1,'Slutlig allokering'!$B$2:$AS$2,0),FALSE))</f>
        <v>0.5980339463510127</v>
      </c>
      <c r="G269" s="140">
        <f>IF(ISERROR(1/VLOOKUP($B269,Kraftvärmeprod!$B$1:$AV$480,MATCH("Producerad elenergi i kraftvärmeverk (GWh)",Kraftvärmeprod!$B$1:$AV$1,0),FALSE)),"",VLOOKUP($B269,Kraftvärmeprod!$B$1:$AV$480,MATCH("Producerad elenergi i kraftvärmeverk (GWh)",Kraftvärmeprod!$B$1:$AV$1,0),FALSE))</f>
        <v>22.782</v>
      </c>
      <c r="H269" s="140" t="str">
        <f>IF(ISERROR(1/VLOOKUP($B269,Miljö!$B$1:$T$480,MATCH("Såld mängd produktionsspecifik fjärrvärme (GWh)",Miljö!$B$1:$T$1,0),FALSE)),"",VLOOKUP($B269,Miljö!$B$1:$T$480,MATCH("Såld mängd produktionsspecifik fjärrvärme (GWh)",Miljö!$B$1:$T$1,0),FALSE))</f>
        <v/>
      </c>
      <c r="J269" s="140" t="str">
        <f t="shared" si="4"/>
        <v>Norrtälje Energi AB</v>
      </c>
    </row>
    <row r="270" spans="1:10" x14ac:dyDescent="0.35">
      <c r="A270" t="s">
        <v>344</v>
      </c>
      <c r="B270" t="s">
        <v>347</v>
      </c>
      <c r="C270" s="144" t="s">
        <v>1272</v>
      </c>
      <c r="D270" s="140" t="str">
        <f>IF(ISERROR(1/VLOOKUP($B270,Kraftvärmeprod!$B$1:$D$480,MATCH("Total värmeproduktion i kraftvärmeverk i kombinerad drift (GWh)",Kraftvärmeprod!$B$1:$AV$1,0),FALSE)),"Ej kraftvärme","Alternativproduktionsmetoden")</f>
        <v>Ej kraftvärme</v>
      </c>
      <c r="E270" s="140">
        <f>VLOOKUP($B270,Totalt!$B$1:$BP$480,MATCH("total el",Totalt!$B$1:$BP$1,0),FALSE)</f>
        <v>1.4849999999999999</v>
      </c>
      <c r="F270" s="141" t="str">
        <f>IF(ISERROR(1/VLOOKUP($B270,Kraftvärmeprod!$B$1:$BD$480,MATCH("Total värmeproduktion i kraftvärmeverk i kombinerad drift (GWh)",Kraftvärmeprod!$B$1:$AV$1,0),FALSE)),"",VLOOKUP($B270,'Slutlig allokering'!$B$1:$BA$480,MATCH(F$1,'Slutlig allokering'!$B$2:$AS$2,0),FALSE))</f>
        <v/>
      </c>
      <c r="G270" s="140" t="str">
        <f>IF(ISERROR(1/VLOOKUP($B270,Kraftvärmeprod!$B$1:$AV$480,MATCH("Producerad elenergi i kraftvärmeverk (GWh)",Kraftvärmeprod!$B$1:$AV$1,0),FALSE)),"",VLOOKUP($B270,Kraftvärmeprod!$B$1:$AV$480,MATCH("Producerad elenergi i kraftvärmeverk (GWh)",Kraftvärmeprod!$B$1:$AV$1,0),FALSE))</f>
        <v/>
      </c>
      <c r="H270" s="140" t="str">
        <f>IF(ISERROR(1/VLOOKUP($B270,Miljö!$B$1:$T$480,MATCH("Såld mängd produktionsspecifik fjärrvärme (GWh)",Miljö!$B$1:$T$1,0),FALSE)),"",VLOOKUP($B270,Miljö!$B$1:$T$480,MATCH("Såld mängd produktionsspecifik fjärrvärme (GWh)",Miljö!$B$1:$T$1,0),FALSE))</f>
        <v/>
      </c>
      <c r="J270" s="140" t="str">
        <f t="shared" si="4"/>
        <v>Norrtälje Energi AB</v>
      </c>
    </row>
    <row r="271" spans="1:10" x14ac:dyDescent="0.35">
      <c r="A271" t="s">
        <v>348</v>
      </c>
      <c r="B271" t="s">
        <v>349</v>
      </c>
      <c r="C271" s="140" t="s">
        <v>1244</v>
      </c>
      <c r="D271" s="140" t="str">
        <f>IF(ISERROR(1/VLOOKUP($B271,Kraftvärmeprod!$B$1:$D$480,MATCH("Total värmeproduktion i kraftvärmeverk i kombinerad drift (GWh)",Kraftvärmeprod!$B$1:$AV$1,0),FALSE)),"Ej kraftvärme","Alternativproduktionsmetoden")</f>
        <v>Alternativproduktionsmetoden</v>
      </c>
      <c r="E271" s="140">
        <f>VLOOKUP($B271,Totalt!$B$1:$BP$480,MATCH("total el",Totalt!$B$1:$BP$1,0),FALSE)</f>
        <v>3.0964999999999998</v>
      </c>
      <c r="F271" s="141">
        <f>IF(ISERROR(1/VLOOKUP($B271,Kraftvärmeprod!$B$1:$BD$480,MATCH("Total värmeproduktion i kraftvärmeverk i kombinerad drift (GWh)",Kraftvärmeprod!$B$1:$AV$1,0),FALSE)),"",VLOOKUP($B271,'Slutlig allokering'!$B$1:$BA$480,MATCH(F$1,'Slutlig allokering'!$B$2:$AS$2,0),FALSE))</f>
        <v>0.7347876527864099</v>
      </c>
      <c r="G271" s="140">
        <f>IF(ISERROR(1/VLOOKUP($B271,Kraftvärmeprod!$B$1:$AV$480,MATCH("Producerad elenergi i kraftvärmeverk (GWh)",Kraftvärmeprod!$B$1:$AV$1,0),FALSE)),"",VLOOKUP($B271,Kraftvärmeprod!$B$1:$AV$480,MATCH("Producerad elenergi i kraftvärmeverk (GWh)",Kraftvärmeprod!$B$1:$AV$1,0),FALSE))</f>
        <v>19.25</v>
      </c>
      <c r="H271" s="140" t="str">
        <f>IF(ISERROR(1/VLOOKUP($B271,Miljö!$B$1:$T$480,MATCH("Såld mängd produktionsspecifik fjärrvärme (GWh)",Miljö!$B$1:$T$1,0),FALSE)),"",VLOOKUP($B271,Miljö!$B$1:$T$480,MATCH("Såld mängd produktionsspecifik fjärrvärme (GWh)",Miljö!$B$1:$T$1,0),FALSE))</f>
        <v/>
      </c>
      <c r="J271" s="140" t="str">
        <f t="shared" si="4"/>
        <v>Nybro Energi AB</v>
      </c>
    </row>
    <row r="272" spans="1:10" x14ac:dyDescent="0.35">
      <c r="A272" t="s">
        <v>350</v>
      </c>
      <c r="B272" t="s">
        <v>351</v>
      </c>
      <c r="C272" s="140" t="s">
        <v>1245</v>
      </c>
      <c r="D272" s="140" t="str">
        <f>IF(ISERROR(1/VLOOKUP($B272,Kraftvärmeprod!$B$1:$D$480,MATCH("Total värmeproduktion i kraftvärmeverk i kombinerad drift (GWh)",Kraftvärmeprod!$B$1:$AV$1,0),FALSE)),"Ej kraftvärme","Alternativproduktionsmetoden")</f>
        <v>Ej kraftvärme</v>
      </c>
      <c r="E272" s="140">
        <f>VLOOKUP($B272,Totalt!$B$1:$BP$480,MATCH("total el",Totalt!$B$1:$BP$1,0),FALSE)</f>
        <v>3.4000000000000002E-2</v>
      </c>
      <c r="F272" s="141" t="str">
        <f>IF(ISERROR(1/VLOOKUP($B272,Kraftvärmeprod!$B$1:$BD$480,MATCH("Total värmeproduktion i kraftvärmeverk i kombinerad drift (GWh)",Kraftvärmeprod!$B$1:$AV$1,0),FALSE)),"",VLOOKUP($B272,'Slutlig allokering'!$B$1:$BA$480,MATCH(F$1,'Slutlig allokering'!$B$2:$AS$2,0),FALSE))</f>
        <v/>
      </c>
      <c r="G272" s="140" t="str">
        <f>IF(ISERROR(1/VLOOKUP($B272,Kraftvärmeprod!$B$1:$AV$480,MATCH("Producerad elenergi i kraftvärmeverk (GWh)",Kraftvärmeprod!$B$1:$AV$1,0),FALSE)),"",VLOOKUP($B272,Kraftvärmeprod!$B$1:$AV$480,MATCH("Producerad elenergi i kraftvärmeverk (GWh)",Kraftvärmeprod!$B$1:$AV$1,0),FALSE))</f>
        <v/>
      </c>
      <c r="H272" s="140" t="str">
        <f>IF(ISERROR(1/VLOOKUP($B272,Miljö!$B$1:$T$480,MATCH("Såld mängd produktionsspecifik fjärrvärme (GWh)",Miljö!$B$1:$T$1,0),FALSE)),"",VLOOKUP($B272,Miljö!$B$1:$T$480,MATCH("Såld mängd produktionsspecifik fjärrvärme (GWh)",Miljö!$B$1:$T$1,0),FALSE))</f>
        <v/>
      </c>
      <c r="J272" s="140" t="str">
        <f t="shared" si="4"/>
        <v>Nässjö Affärsverk AB</v>
      </c>
    </row>
    <row r="273" spans="1:10" x14ac:dyDescent="0.35">
      <c r="A273" t="s">
        <v>350</v>
      </c>
      <c r="B273" t="s">
        <v>352</v>
      </c>
      <c r="C273" s="140" t="s">
        <v>1245</v>
      </c>
      <c r="D273" s="140" t="str">
        <f>IF(ISERROR(1/VLOOKUP($B273,Kraftvärmeprod!$B$1:$D$480,MATCH("Total värmeproduktion i kraftvärmeverk i kombinerad drift (GWh)",Kraftvärmeprod!$B$1:$AV$1,0),FALSE)),"Ej kraftvärme","Alternativproduktionsmetoden")</f>
        <v>Ej kraftvärme</v>
      </c>
      <c r="E273" s="140">
        <f>VLOOKUP($B273,Totalt!$B$1:$BP$480,MATCH("total el",Totalt!$B$1:$BP$1,0),FALSE)</f>
        <v>0.26100000000000001</v>
      </c>
      <c r="F273" s="141" t="str">
        <f>IF(ISERROR(1/VLOOKUP($B273,Kraftvärmeprod!$B$1:$BD$480,MATCH("Total värmeproduktion i kraftvärmeverk i kombinerad drift (GWh)",Kraftvärmeprod!$B$1:$AV$1,0),FALSE)),"",VLOOKUP($B273,'Slutlig allokering'!$B$1:$BA$480,MATCH(F$1,'Slutlig allokering'!$B$2:$AS$2,0),FALSE))</f>
        <v/>
      </c>
      <c r="G273" s="140" t="str">
        <f>IF(ISERROR(1/VLOOKUP($B273,Kraftvärmeprod!$B$1:$AV$480,MATCH("Producerad elenergi i kraftvärmeverk (GWh)",Kraftvärmeprod!$B$1:$AV$1,0),FALSE)),"",VLOOKUP($B273,Kraftvärmeprod!$B$1:$AV$480,MATCH("Producerad elenergi i kraftvärmeverk (GWh)",Kraftvärmeprod!$B$1:$AV$1,0),FALSE))</f>
        <v/>
      </c>
      <c r="H273" s="140" t="str">
        <f>IF(ISERROR(1/VLOOKUP($B273,Miljö!$B$1:$T$480,MATCH("Såld mängd produktionsspecifik fjärrvärme (GWh)",Miljö!$B$1:$T$1,0),FALSE)),"",VLOOKUP($B273,Miljö!$B$1:$T$480,MATCH("Såld mängd produktionsspecifik fjärrvärme (GWh)",Miljö!$B$1:$T$1,0),FALSE))</f>
        <v/>
      </c>
      <c r="J273" s="140" t="str">
        <f t="shared" si="4"/>
        <v>Nässjö Affärsverk AB</v>
      </c>
    </row>
    <row r="274" spans="1:10" x14ac:dyDescent="0.35">
      <c r="A274" t="s">
        <v>350</v>
      </c>
      <c r="B274" t="s">
        <v>353</v>
      </c>
      <c r="C274" s="140" t="s">
        <v>1245</v>
      </c>
      <c r="D274" s="140" t="str">
        <f>IF(ISERROR(1/VLOOKUP($B274,Kraftvärmeprod!$B$1:$D$480,MATCH("Total värmeproduktion i kraftvärmeverk i kombinerad drift (GWh)",Kraftvärmeprod!$B$1:$AV$1,0),FALSE)),"Ej kraftvärme","Alternativproduktionsmetoden")</f>
        <v>Alternativproduktionsmetoden</v>
      </c>
      <c r="E274" s="140">
        <f>VLOOKUP($B274,Totalt!$B$1:$BP$480,MATCH("total el",Totalt!$B$1:$BP$1,0),FALSE)</f>
        <v>4.4230200000000002</v>
      </c>
      <c r="F274" s="141">
        <f>IF(ISERROR(1/VLOOKUP($B274,Kraftvärmeprod!$B$1:$BD$480,MATCH("Total värmeproduktion i kraftvärmeverk i kombinerad drift (GWh)",Kraftvärmeprod!$B$1:$AV$1,0),FALSE)),"",VLOOKUP($B274,'Slutlig allokering'!$B$1:$BA$480,MATCH(F$1,'Slutlig allokering'!$B$2:$AS$2,0),FALSE))</f>
        <v>0.59959111476758542</v>
      </c>
      <c r="G274" s="140">
        <f>IF(ISERROR(1/VLOOKUP($B274,Kraftvärmeprod!$B$1:$AV$480,MATCH("Producerad elenergi i kraftvärmeverk (GWh)",Kraftvärmeprod!$B$1:$AV$1,0),FALSE)),"",VLOOKUP($B274,Kraftvärmeprod!$B$1:$AV$480,MATCH("Producerad elenergi i kraftvärmeverk (GWh)",Kraftvärmeprod!$B$1:$AV$1,0),FALSE))</f>
        <v>32.799999999999997</v>
      </c>
      <c r="H274" s="140" t="str">
        <f>IF(ISERROR(1/VLOOKUP($B274,Miljö!$B$1:$T$480,MATCH("Såld mängd produktionsspecifik fjärrvärme (GWh)",Miljö!$B$1:$T$1,0),FALSE)),"",VLOOKUP($B274,Miljö!$B$1:$T$480,MATCH("Såld mängd produktionsspecifik fjärrvärme (GWh)",Miljö!$B$1:$T$1,0),FALSE))</f>
        <v/>
      </c>
      <c r="J274" s="140" t="str">
        <f t="shared" si="4"/>
        <v>Nässjö Affärsverk AB</v>
      </c>
    </row>
    <row r="275" spans="1:10" x14ac:dyDescent="0.35">
      <c r="A275" t="s">
        <v>354</v>
      </c>
      <c r="B275" t="s">
        <v>355</v>
      </c>
      <c r="C275" s="140" t="s">
        <v>687</v>
      </c>
      <c r="D275" s="140" t="str">
        <f>IF(ISERROR(1/VLOOKUP($B275,Kraftvärmeprod!$B$1:$D$480,MATCH("Total värmeproduktion i kraftvärmeverk i kombinerad drift (GWh)",Kraftvärmeprod!$B$1:$AV$1,0),FALSE)),"Ej kraftvärme","Alternativproduktionsmetoden")</f>
        <v>Ej kraftvärme</v>
      </c>
      <c r="E275" s="140">
        <f>VLOOKUP($B275,Totalt!$B$1:$BP$480,MATCH("total el",Totalt!$B$1:$BP$1,0),FALSE)</f>
        <v>1.1200000000000001</v>
      </c>
      <c r="F275" s="141" t="str">
        <f>IF(ISERROR(1/VLOOKUP($B275,Kraftvärmeprod!$B$1:$BD$480,MATCH("Total värmeproduktion i kraftvärmeverk i kombinerad drift (GWh)",Kraftvärmeprod!$B$1:$AV$1,0),FALSE)),"",VLOOKUP($B275,'Slutlig allokering'!$B$1:$BA$480,MATCH(F$1,'Slutlig allokering'!$B$2:$AS$2,0),FALSE))</f>
        <v/>
      </c>
      <c r="G275" s="140" t="str">
        <f>IF(ISERROR(1/VLOOKUP($B275,Kraftvärmeprod!$B$1:$AV$480,MATCH("Producerad elenergi i kraftvärmeverk (GWh)",Kraftvärmeprod!$B$1:$AV$1,0),FALSE)),"",VLOOKUP($B275,Kraftvärmeprod!$B$1:$AV$480,MATCH("Producerad elenergi i kraftvärmeverk (GWh)",Kraftvärmeprod!$B$1:$AV$1,0),FALSE))</f>
        <v/>
      </c>
      <c r="H275" s="140" t="str">
        <f>IF(ISERROR(1/VLOOKUP($B275,Miljö!$B$1:$T$480,MATCH("Såld mängd produktionsspecifik fjärrvärme (GWh)",Miljö!$B$1:$T$1,0),FALSE)),"",VLOOKUP($B275,Miljö!$B$1:$T$480,MATCH("Såld mängd produktionsspecifik fjärrvärme (GWh)",Miljö!$B$1:$T$1,0),FALSE))</f>
        <v/>
      </c>
      <c r="J275" s="140" t="str">
        <f t="shared" si="4"/>
        <v>Olofströms Kraft AB</v>
      </c>
    </row>
    <row r="276" spans="1:10" x14ac:dyDescent="0.35">
      <c r="A276" t="s">
        <v>356</v>
      </c>
      <c r="B276" t="s">
        <v>357</v>
      </c>
      <c r="C276" s="140" t="s">
        <v>687</v>
      </c>
      <c r="D276" s="140" t="str">
        <f>IF(ISERROR(1/VLOOKUP($B276,Kraftvärmeprod!$B$1:$D$480,MATCH("Total värmeproduktion i kraftvärmeverk i kombinerad drift (GWh)",Kraftvärmeprod!$B$1:$AV$1,0),FALSE)),"Ej kraftvärme","Alternativproduktionsmetoden")</f>
        <v>Alternativproduktionsmetoden</v>
      </c>
      <c r="E276" s="140">
        <f>VLOOKUP($B276,Totalt!$B$1:$BP$480,MATCH("total el",Totalt!$B$1:$BP$1,0),FALSE)</f>
        <v>5.0595499999999998</v>
      </c>
      <c r="F276" s="141">
        <f>IF(ISERROR(1/VLOOKUP($B276,Kraftvärmeprod!$B$1:$BD$480,MATCH("Total värmeproduktion i kraftvärmeverk i kombinerad drift (GWh)",Kraftvärmeprod!$B$1:$AV$1,0),FALSE)),"",VLOOKUP($B276,'Slutlig allokering'!$B$1:$BA$480,MATCH(F$1,'Slutlig allokering'!$B$2:$AS$2,0),FALSE))</f>
        <v>0.33082666666666671</v>
      </c>
      <c r="G276" s="140">
        <f>IF(ISERROR(1/VLOOKUP($B276,Kraftvärmeprod!$B$1:$AV$480,MATCH("Producerad elenergi i kraftvärmeverk (GWh)",Kraftvärmeprod!$B$1:$AV$1,0),FALSE)),"",VLOOKUP($B276,Kraftvärmeprod!$B$1:$AV$480,MATCH("Producerad elenergi i kraftvärmeverk (GWh)",Kraftvärmeprod!$B$1:$AV$1,0),FALSE))</f>
        <v>0.2</v>
      </c>
      <c r="H276" s="140" t="str">
        <f>IF(ISERROR(1/VLOOKUP($B276,Miljö!$B$1:$T$480,MATCH("Såld mängd produktionsspecifik fjärrvärme (GWh)",Miljö!$B$1:$T$1,0),FALSE)),"",VLOOKUP($B276,Miljö!$B$1:$T$480,MATCH("Såld mängd produktionsspecifik fjärrvärme (GWh)",Miljö!$B$1:$T$1,0),FALSE))</f>
        <v/>
      </c>
      <c r="J276" s="140" t="str">
        <f t="shared" si="4"/>
        <v>Oskarshamn Energi AB</v>
      </c>
    </row>
    <row r="277" spans="1:10" x14ac:dyDescent="0.35">
      <c r="A277" t="s">
        <v>358</v>
      </c>
      <c r="B277" t="s">
        <v>359</v>
      </c>
      <c r="C277" s="144" t="s">
        <v>1273</v>
      </c>
      <c r="D277" s="140" t="str">
        <f>IF(ISERROR(1/VLOOKUP($B277,Kraftvärmeprod!$B$1:$D$480,MATCH("Total värmeproduktion i kraftvärmeverk i kombinerad drift (GWh)",Kraftvärmeprod!$B$1:$AV$1,0),FALSE)),"Ej kraftvärme","Alternativproduktionsmetoden")</f>
        <v>Ej kraftvärme</v>
      </c>
      <c r="E277" s="140">
        <f>VLOOKUP($B277,Totalt!$B$1:$BP$480,MATCH("total el",Totalt!$B$1:$BP$1,0),FALSE)</f>
        <v>2.4929999999999999</v>
      </c>
      <c r="F277" s="141" t="str">
        <f>IF(ISERROR(1/VLOOKUP($B277,Kraftvärmeprod!$B$1:$BD$480,MATCH("Total värmeproduktion i kraftvärmeverk i kombinerad drift (GWh)",Kraftvärmeprod!$B$1:$AV$1,0),FALSE)),"",VLOOKUP($B277,'Slutlig allokering'!$B$1:$BA$480,MATCH(F$1,'Slutlig allokering'!$B$2:$AS$2,0),FALSE))</f>
        <v/>
      </c>
      <c r="G277" s="140" t="str">
        <f>IF(ISERROR(1/VLOOKUP($B277,Kraftvärmeprod!$B$1:$AV$480,MATCH("Producerad elenergi i kraftvärmeverk (GWh)",Kraftvärmeprod!$B$1:$AV$1,0),FALSE)),"",VLOOKUP($B277,Kraftvärmeprod!$B$1:$AV$480,MATCH("Producerad elenergi i kraftvärmeverk (GWh)",Kraftvärmeprod!$B$1:$AV$1,0),FALSE))</f>
        <v/>
      </c>
      <c r="H277" s="140" t="str">
        <f>IF(ISERROR(1/VLOOKUP($B277,Miljö!$B$1:$T$480,MATCH("Såld mängd produktionsspecifik fjärrvärme (GWh)",Miljö!$B$1:$T$1,0),FALSE)),"",VLOOKUP($B277,Miljö!$B$1:$T$480,MATCH("Såld mängd produktionsspecifik fjärrvärme (GWh)",Miljö!$B$1:$T$1,0),FALSE))</f>
        <v/>
      </c>
      <c r="J277" s="140" t="str">
        <f t="shared" si="4"/>
        <v>Oxelö Energi AB</v>
      </c>
    </row>
    <row r="278" spans="1:10" x14ac:dyDescent="0.35">
      <c r="A278" t="s">
        <v>360</v>
      </c>
      <c r="B278" t="s">
        <v>361</v>
      </c>
      <c r="C278" s="140" t="s">
        <v>687</v>
      </c>
      <c r="D278" s="140" t="str">
        <f>IF(ISERROR(1/VLOOKUP($B278,Kraftvärmeprod!$B$1:$D$480,MATCH("Total värmeproduktion i kraftvärmeverk i kombinerad drift (GWh)",Kraftvärmeprod!$B$1:$AV$1,0),FALSE)),"Ej kraftvärme","Alternativproduktionsmetoden")</f>
        <v>Ej kraftvärme</v>
      </c>
      <c r="E278" s="140">
        <f>VLOOKUP($B278,Totalt!$B$1:$BP$480,MATCH("total el",Totalt!$B$1:$BP$1,0),FALSE)</f>
        <v>0.3</v>
      </c>
      <c r="F278" s="141" t="str">
        <f>IF(ISERROR(1/VLOOKUP($B278,Kraftvärmeprod!$B$1:$BD$480,MATCH("Total värmeproduktion i kraftvärmeverk i kombinerad drift (GWh)",Kraftvärmeprod!$B$1:$AV$1,0),FALSE)),"",VLOOKUP($B278,'Slutlig allokering'!$B$1:$BA$480,MATCH(F$1,'Slutlig allokering'!$B$2:$AS$2,0),FALSE))</f>
        <v/>
      </c>
      <c r="G278" s="140" t="str">
        <f>IF(ISERROR(1/VLOOKUP($B278,Kraftvärmeprod!$B$1:$AV$480,MATCH("Producerad elenergi i kraftvärmeverk (GWh)",Kraftvärmeprod!$B$1:$AV$1,0),FALSE)),"",VLOOKUP($B278,Kraftvärmeprod!$B$1:$AV$480,MATCH("Producerad elenergi i kraftvärmeverk (GWh)",Kraftvärmeprod!$B$1:$AV$1,0),FALSE))</f>
        <v/>
      </c>
      <c r="H278" s="140" t="str">
        <f>IF(ISERROR(1/VLOOKUP($B278,Miljö!$B$1:$T$480,MATCH("Såld mängd produktionsspecifik fjärrvärme (GWh)",Miljö!$B$1:$T$1,0),FALSE)),"",VLOOKUP($B278,Miljö!$B$1:$T$480,MATCH("Såld mängd produktionsspecifik fjärrvärme (GWh)",Miljö!$B$1:$T$1,0),FALSE))</f>
        <v/>
      </c>
      <c r="J278" s="140" t="str">
        <f t="shared" si="4"/>
        <v>Peab Energi AB</v>
      </c>
    </row>
    <row r="279" spans="1:10" x14ac:dyDescent="0.35">
      <c r="A279" t="s">
        <v>362</v>
      </c>
      <c r="B279" t="s">
        <v>363</v>
      </c>
      <c r="C279" s="140" t="s">
        <v>687</v>
      </c>
      <c r="D279" s="140" t="str">
        <f>IF(ISERROR(1/VLOOKUP($B279,Kraftvärmeprod!$B$1:$D$480,MATCH("Total värmeproduktion i kraftvärmeverk i kombinerad drift (GWh)",Kraftvärmeprod!$B$1:$AV$1,0),FALSE)),"Ej kraftvärme","Alternativproduktionsmetoden")</f>
        <v>Ej kraftvärme</v>
      </c>
      <c r="E279" s="140">
        <f>VLOOKUP($B279,Totalt!$B$1:$BP$480,MATCH("total el",Totalt!$B$1:$BP$1,0),FALSE)</f>
        <v>0.31</v>
      </c>
      <c r="F279" s="141" t="str">
        <f>IF(ISERROR(1/VLOOKUP($B279,Kraftvärmeprod!$B$1:$BD$480,MATCH("Total värmeproduktion i kraftvärmeverk i kombinerad drift (GWh)",Kraftvärmeprod!$B$1:$AV$1,0),FALSE)),"",VLOOKUP($B279,'Slutlig allokering'!$B$1:$BA$480,MATCH(F$1,'Slutlig allokering'!$B$2:$AS$2,0),FALSE))</f>
        <v/>
      </c>
      <c r="G279" s="140" t="str">
        <f>IF(ISERROR(1/VLOOKUP($B279,Kraftvärmeprod!$B$1:$AV$480,MATCH("Producerad elenergi i kraftvärmeverk (GWh)",Kraftvärmeprod!$B$1:$AV$1,0),FALSE)),"",VLOOKUP($B279,Kraftvärmeprod!$B$1:$AV$480,MATCH("Producerad elenergi i kraftvärmeverk (GWh)",Kraftvärmeprod!$B$1:$AV$1,0),FALSE))</f>
        <v/>
      </c>
      <c r="H279" s="140" t="str">
        <f>IF(ISERROR(1/VLOOKUP($B279,Miljö!$B$1:$T$480,MATCH("Såld mängd produktionsspecifik fjärrvärme (GWh)",Miljö!$B$1:$T$1,0),FALSE)),"",VLOOKUP($B279,Miljö!$B$1:$T$480,MATCH("Såld mängd produktionsspecifik fjärrvärme (GWh)",Miljö!$B$1:$T$1,0),FALSE))</f>
        <v/>
      </c>
      <c r="J279" s="140" t="str">
        <f t="shared" si="4"/>
        <v>Perstorps Fjärrvärme AB</v>
      </c>
    </row>
    <row r="280" spans="1:10" x14ac:dyDescent="0.35">
      <c r="A280" t="s">
        <v>364</v>
      </c>
      <c r="B280" t="s">
        <v>365</v>
      </c>
      <c r="C280" s="140" t="s">
        <v>687</v>
      </c>
      <c r="D280" s="140" t="str">
        <f>IF(ISERROR(1/VLOOKUP($B280,Kraftvärmeprod!$B$1:$D$480,MATCH("Total värmeproduktion i kraftvärmeverk i kombinerad drift (GWh)",Kraftvärmeprod!$B$1:$AV$1,0),FALSE)),"Ej kraftvärme","Alternativproduktionsmetoden")</f>
        <v>Ej kraftvärme</v>
      </c>
      <c r="E280" s="140">
        <f>VLOOKUP($B280,Totalt!$B$1:$BP$480,MATCH("total el",Totalt!$B$1:$BP$1,0),FALSE)</f>
        <v>0.59599999999999997</v>
      </c>
      <c r="F280" s="141" t="str">
        <f>IF(ISERROR(1/VLOOKUP($B280,Kraftvärmeprod!$B$1:$BD$480,MATCH("Total värmeproduktion i kraftvärmeverk i kombinerad drift (GWh)",Kraftvärmeprod!$B$1:$AV$1,0),FALSE)),"",VLOOKUP($B280,'Slutlig allokering'!$B$1:$BA$480,MATCH(F$1,'Slutlig allokering'!$B$2:$AS$2,0),FALSE))</f>
        <v/>
      </c>
      <c r="G280" s="140" t="str">
        <f>IF(ISERROR(1/VLOOKUP($B280,Kraftvärmeprod!$B$1:$AV$480,MATCH("Producerad elenergi i kraftvärmeverk (GWh)",Kraftvärmeprod!$B$1:$AV$1,0),FALSE)),"",VLOOKUP($B280,Kraftvärmeprod!$B$1:$AV$480,MATCH("Producerad elenergi i kraftvärmeverk (GWh)",Kraftvärmeprod!$B$1:$AV$1,0),FALSE))</f>
        <v/>
      </c>
      <c r="H280" s="140" t="str">
        <f>IF(ISERROR(1/VLOOKUP($B280,Miljö!$B$1:$T$480,MATCH("Såld mängd produktionsspecifik fjärrvärme (GWh)",Miljö!$B$1:$T$1,0),FALSE)),"",VLOOKUP($B280,Miljö!$B$1:$T$480,MATCH("Såld mängd produktionsspecifik fjärrvärme (GWh)",Miljö!$B$1:$T$1,0),FALSE))</f>
        <v/>
      </c>
      <c r="J280" s="140" t="str">
        <f t="shared" si="4"/>
        <v>PiteEnergi AB</v>
      </c>
    </row>
    <row r="281" spans="1:10" x14ac:dyDescent="0.35">
      <c r="A281" t="s">
        <v>364</v>
      </c>
      <c r="B281" t="s">
        <v>366</v>
      </c>
      <c r="C281" s="140" t="s">
        <v>687</v>
      </c>
      <c r="D281" s="140" t="str">
        <f>IF(ISERROR(1/VLOOKUP($B281,Kraftvärmeprod!$B$1:$D$480,MATCH("Total värmeproduktion i kraftvärmeverk i kombinerad drift (GWh)",Kraftvärmeprod!$B$1:$AV$1,0),FALSE)),"Ej kraftvärme","Alternativproduktionsmetoden")</f>
        <v>Ej kraftvärme</v>
      </c>
      <c r="E281" s="140">
        <f>VLOOKUP($B281,Totalt!$B$1:$BP$480,MATCH("total el",Totalt!$B$1:$BP$1,0),FALSE)</f>
        <v>2</v>
      </c>
      <c r="F281" s="141" t="str">
        <f>IF(ISERROR(1/VLOOKUP($B281,Kraftvärmeprod!$B$1:$BD$480,MATCH("Total värmeproduktion i kraftvärmeverk i kombinerad drift (GWh)",Kraftvärmeprod!$B$1:$AV$1,0),FALSE)),"",VLOOKUP($B281,'Slutlig allokering'!$B$1:$BA$480,MATCH(F$1,'Slutlig allokering'!$B$2:$AS$2,0),FALSE))</f>
        <v/>
      </c>
      <c r="G281" s="140" t="str">
        <f>IF(ISERROR(1/VLOOKUP($B281,Kraftvärmeprod!$B$1:$AV$480,MATCH("Producerad elenergi i kraftvärmeverk (GWh)",Kraftvärmeprod!$B$1:$AV$1,0),FALSE)),"",VLOOKUP($B281,Kraftvärmeprod!$B$1:$AV$480,MATCH("Producerad elenergi i kraftvärmeverk (GWh)",Kraftvärmeprod!$B$1:$AV$1,0),FALSE))</f>
        <v/>
      </c>
      <c r="H281" s="140" t="str">
        <f>IF(ISERROR(1/VLOOKUP($B281,Miljö!$B$1:$T$480,MATCH("Såld mängd produktionsspecifik fjärrvärme (GWh)",Miljö!$B$1:$T$1,0),FALSE)),"",VLOOKUP($B281,Miljö!$B$1:$T$480,MATCH("Såld mängd produktionsspecifik fjärrvärme (GWh)",Miljö!$B$1:$T$1,0),FALSE))</f>
        <v/>
      </c>
      <c r="J281" s="140" t="str">
        <f t="shared" si="4"/>
        <v>PiteEnergi AB</v>
      </c>
    </row>
    <row r="282" spans="1:10" x14ac:dyDescent="0.35">
      <c r="A282" t="s">
        <v>364</v>
      </c>
      <c r="B282" t="s">
        <v>367</v>
      </c>
      <c r="C282" s="140" t="s">
        <v>687</v>
      </c>
      <c r="D282" s="140" t="str">
        <f>IF(ISERROR(1/VLOOKUP($B282,Kraftvärmeprod!$B$1:$D$480,MATCH("Total värmeproduktion i kraftvärmeverk i kombinerad drift (GWh)",Kraftvärmeprod!$B$1:$AV$1,0),FALSE)),"Ej kraftvärme","Alternativproduktionsmetoden")</f>
        <v>Ej kraftvärme</v>
      </c>
      <c r="E282" s="140">
        <f>VLOOKUP($B282,Totalt!$B$1:$BP$480,MATCH("total el",Totalt!$B$1:$BP$1,0),FALSE)</f>
        <v>0.1</v>
      </c>
      <c r="F282" s="141" t="str">
        <f>IF(ISERROR(1/VLOOKUP($B282,Kraftvärmeprod!$B$1:$BD$480,MATCH("Total värmeproduktion i kraftvärmeverk i kombinerad drift (GWh)",Kraftvärmeprod!$B$1:$AV$1,0),FALSE)),"",VLOOKUP($B282,'Slutlig allokering'!$B$1:$BA$480,MATCH(F$1,'Slutlig allokering'!$B$2:$AS$2,0),FALSE))</f>
        <v/>
      </c>
      <c r="G282" s="140" t="str">
        <f>IF(ISERROR(1/VLOOKUP($B282,Kraftvärmeprod!$B$1:$AV$480,MATCH("Producerad elenergi i kraftvärmeverk (GWh)",Kraftvärmeprod!$B$1:$AV$1,0),FALSE)),"",VLOOKUP($B282,Kraftvärmeprod!$B$1:$AV$480,MATCH("Producerad elenergi i kraftvärmeverk (GWh)",Kraftvärmeprod!$B$1:$AV$1,0),FALSE))</f>
        <v/>
      </c>
      <c r="H282" s="140" t="str">
        <f>IF(ISERROR(1/VLOOKUP($B282,Miljö!$B$1:$T$480,MATCH("Såld mängd produktionsspecifik fjärrvärme (GWh)",Miljö!$B$1:$T$1,0),FALSE)),"",VLOOKUP($B282,Miljö!$B$1:$T$480,MATCH("Såld mängd produktionsspecifik fjärrvärme (GWh)",Miljö!$B$1:$T$1,0),FALSE))</f>
        <v/>
      </c>
      <c r="J282" s="140" t="str">
        <f t="shared" si="4"/>
        <v>PiteEnergi AB</v>
      </c>
    </row>
    <row r="283" spans="1:10" x14ac:dyDescent="0.35">
      <c r="A283" t="s">
        <v>364</v>
      </c>
      <c r="B283" t="s">
        <v>368</v>
      </c>
      <c r="C283" s="140" t="s">
        <v>687</v>
      </c>
      <c r="D283" s="140" t="str">
        <f>IF(ISERROR(1/VLOOKUP($B283,Kraftvärmeprod!$B$1:$D$480,MATCH("Total värmeproduktion i kraftvärmeverk i kombinerad drift (GWh)",Kraftvärmeprod!$B$1:$AV$1,0),FALSE)),"Ej kraftvärme","Alternativproduktionsmetoden")</f>
        <v>Ej kraftvärme</v>
      </c>
      <c r="E283" s="140">
        <f>VLOOKUP($B283,Totalt!$B$1:$BP$480,MATCH("total el",Totalt!$B$1:$BP$1,0),FALSE)</f>
        <v>0.13539999999999999</v>
      </c>
      <c r="F283" s="141" t="str">
        <f>IF(ISERROR(1/VLOOKUP($B283,Kraftvärmeprod!$B$1:$BD$480,MATCH("Total värmeproduktion i kraftvärmeverk i kombinerad drift (GWh)",Kraftvärmeprod!$B$1:$AV$1,0),FALSE)),"",VLOOKUP($B283,'Slutlig allokering'!$B$1:$BA$480,MATCH(F$1,'Slutlig allokering'!$B$2:$AS$2,0),FALSE))</f>
        <v/>
      </c>
      <c r="G283" s="140" t="str">
        <f>IF(ISERROR(1/VLOOKUP($B283,Kraftvärmeprod!$B$1:$AV$480,MATCH("Producerad elenergi i kraftvärmeverk (GWh)",Kraftvärmeprod!$B$1:$AV$1,0),FALSE)),"",VLOOKUP($B283,Kraftvärmeprod!$B$1:$AV$480,MATCH("Producerad elenergi i kraftvärmeverk (GWh)",Kraftvärmeprod!$B$1:$AV$1,0),FALSE))</f>
        <v/>
      </c>
      <c r="H283" s="140" t="str">
        <f>IF(ISERROR(1/VLOOKUP($B283,Miljö!$B$1:$T$480,MATCH("Såld mängd produktionsspecifik fjärrvärme (GWh)",Miljö!$B$1:$T$1,0),FALSE)),"",VLOOKUP($B283,Miljö!$B$1:$T$480,MATCH("Såld mängd produktionsspecifik fjärrvärme (GWh)",Miljö!$B$1:$T$1,0),FALSE))</f>
        <v/>
      </c>
      <c r="J283" s="140" t="str">
        <f t="shared" si="4"/>
        <v>PiteEnergi AB</v>
      </c>
    </row>
    <row r="284" spans="1:10" x14ac:dyDescent="0.35">
      <c r="A284" t="s">
        <v>369</v>
      </c>
      <c r="B284" t="s">
        <v>370</v>
      </c>
      <c r="C284" s="140" t="s">
        <v>20</v>
      </c>
      <c r="D284" s="140" t="str">
        <f>IF(ISERROR(1/VLOOKUP($B284,Kraftvärmeprod!$B$1:$D$480,MATCH("Total värmeproduktion i kraftvärmeverk i kombinerad drift (GWh)",Kraftvärmeprod!$B$1:$AV$1,0),FALSE)),"Ej kraftvärme","Alternativproduktionsmetoden")</f>
        <v>Ej kraftvärme</v>
      </c>
      <c r="E284" s="140">
        <f>VLOOKUP($B284,Totalt!$B$1:$BP$480,MATCH("total el",Totalt!$B$1:$BP$1,0),FALSE)</f>
        <v>0.74299999999999999</v>
      </c>
      <c r="F284" s="141" t="str">
        <f>IF(ISERROR(1/VLOOKUP($B284,Kraftvärmeprod!$B$1:$BD$480,MATCH("Total värmeproduktion i kraftvärmeverk i kombinerad drift (GWh)",Kraftvärmeprod!$B$1:$AV$1,0),FALSE)),"",VLOOKUP($B284,'Slutlig allokering'!$B$1:$BA$480,MATCH(F$1,'Slutlig allokering'!$B$2:$AS$2,0),FALSE))</f>
        <v/>
      </c>
      <c r="G284" s="140" t="str">
        <f>IF(ISERROR(1/VLOOKUP($B284,Kraftvärmeprod!$B$1:$AV$480,MATCH("Producerad elenergi i kraftvärmeverk (GWh)",Kraftvärmeprod!$B$1:$AV$1,0),FALSE)),"",VLOOKUP($B284,Kraftvärmeprod!$B$1:$AV$480,MATCH("Producerad elenergi i kraftvärmeverk (GWh)",Kraftvärmeprod!$B$1:$AV$1,0),FALSE))</f>
        <v/>
      </c>
      <c r="H284" s="140" t="str">
        <f>IF(ISERROR(1/VLOOKUP($B284,Miljö!$B$1:$T$480,MATCH("Såld mängd produktionsspecifik fjärrvärme (GWh)",Miljö!$B$1:$T$1,0),FALSE)),"",VLOOKUP($B284,Miljö!$B$1:$T$480,MATCH("Såld mängd produktionsspecifik fjärrvärme (GWh)",Miljö!$B$1:$T$1,0),FALSE))</f>
        <v/>
      </c>
      <c r="J284" s="140" t="str">
        <f t="shared" si="4"/>
        <v>Ragunda Energi och Teknik AB</v>
      </c>
    </row>
    <row r="285" spans="1:10" x14ac:dyDescent="0.35">
      <c r="A285" t="s">
        <v>371</v>
      </c>
      <c r="B285" t="s">
        <v>372</v>
      </c>
      <c r="C285" s="144" t="s">
        <v>1274</v>
      </c>
      <c r="D285" s="140" t="str">
        <f>IF(ISERROR(1/VLOOKUP($B285,Kraftvärmeprod!$B$1:$D$480,MATCH("Total värmeproduktion i kraftvärmeverk i kombinerad drift (GWh)",Kraftvärmeprod!$B$1:$AV$1,0),FALSE)),"Ej kraftvärme","Alternativproduktionsmetoden")</f>
        <v>Ej kraftvärme</v>
      </c>
      <c r="E285" s="140">
        <f>VLOOKUP($B285,Totalt!$B$1:$BP$480,MATCH("total el",Totalt!$B$1:$BP$1,0),FALSE)</f>
        <v>0.78</v>
      </c>
      <c r="F285" s="141" t="str">
        <f>IF(ISERROR(1/VLOOKUP($B285,Kraftvärmeprod!$B$1:$BD$480,MATCH("Total värmeproduktion i kraftvärmeverk i kombinerad drift (GWh)",Kraftvärmeprod!$B$1:$AV$1,0),FALSE)),"",VLOOKUP($B285,'Slutlig allokering'!$B$1:$BA$480,MATCH(F$1,'Slutlig allokering'!$B$2:$AS$2,0),FALSE))</f>
        <v/>
      </c>
      <c r="G285" s="140" t="str">
        <f>IF(ISERROR(1/VLOOKUP($B285,Kraftvärmeprod!$B$1:$AV$480,MATCH("Producerad elenergi i kraftvärmeverk (GWh)",Kraftvärmeprod!$B$1:$AV$1,0),FALSE)),"",VLOOKUP($B285,Kraftvärmeprod!$B$1:$AV$480,MATCH("Producerad elenergi i kraftvärmeverk (GWh)",Kraftvärmeprod!$B$1:$AV$1,0),FALSE))</f>
        <v/>
      </c>
      <c r="H285" s="140" t="str">
        <f>IF(ISERROR(1/VLOOKUP($B285,Miljö!$B$1:$T$480,MATCH("Såld mängd produktionsspecifik fjärrvärme (GWh)",Miljö!$B$1:$T$1,0),FALSE)),"",VLOOKUP($B285,Miljö!$B$1:$T$480,MATCH("Såld mängd produktionsspecifik fjärrvärme (GWh)",Miljö!$B$1:$T$1,0),FALSE))</f>
        <v/>
      </c>
      <c r="J285" s="140" t="str">
        <f t="shared" si="4"/>
        <v>Rindi Energi AB</v>
      </c>
    </row>
    <row r="286" spans="1:10" x14ac:dyDescent="0.35">
      <c r="A286" t="s">
        <v>371</v>
      </c>
      <c r="B286" t="s">
        <v>373</v>
      </c>
      <c r="C286" s="144" t="s">
        <v>1274</v>
      </c>
      <c r="D286" s="140" t="str">
        <f>IF(ISERROR(1/VLOOKUP($B286,Kraftvärmeprod!$B$1:$D$480,MATCH("Total värmeproduktion i kraftvärmeverk i kombinerad drift (GWh)",Kraftvärmeprod!$B$1:$AV$1,0),FALSE)),"Ej kraftvärme","Alternativproduktionsmetoden")</f>
        <v>Ej kraftvärme</v>
      </c>
      <c r="E286" s="140">
        <f>VLOOKUP($B286,Totalt!$B$1:$BP$480,MATCH("total el",Totalt!$B$1:$BP$1,0),FALSE)</f>
        <v>1</v>
      </c>
      <c r="F286" s="141" t="str">
        <f>IF(ISERROR(1/VLOOKUP($B286,Kraftvärmeprod!$B$1:$BD$480,MATCH("Total värmeproduktion i kraftvärmeverk i kombinerad drift (GWh)",Kraftvärmeprod!$B$1:$AV$1,0),FALSE)),"",VLOOKUP($B286,'Slutlig allokering'!$B$1:$BA$480,MATCH(F$1,'Slutlig allokering'!$B$2:$AS$2,0),FALSE))</f>
        <v/>
      </c>
      <c r="G286" s="140" t="str">
        <f>IF(ISERROR(1/VLOOKUP($B286,Kraftvärmeprod!$B$1:$AV$480,MATCH("Producerad elenergi i kraftvärmeverk (GWh)",Kraftvärmeprod!$B$1:$AV$1,0),FALSE)),"",VLOOKUP($B286,Kraftvärmeprod!$B$1:$AV$480,MATCH("Producerad elenergi i kraftvärmeverk (GWh)",Kraftvärmeprod!$B$1:$AV$1,0),FALSE))</f>
        <v/>
      </c>
      <c r="H286" s="140" t="str">
        <f>IF(ISERROR(1/VLOOKUP($B286,Miljö!$B$1:$T$480,MATCH("Såld mängd produktionsspecifik fjärrvärme (GWh)",Miljö!$B$1:$T$1,0),FALSE)),"",VLOOKUP($B286,Miljö!$B$1:$T$480,MATCH("Såld mängd produktionsspecifik fjärrvärme (GWh)",Miljö!$B$1:$T$1,0),FALSE))</f>
        <v/>
      </c>
      <c r="J286" s="140" t="str">
        <f t="shared" si="4"/>
        <v>Rindi Energi AB</v>
      </c>
    </row>
    <row r="287" spans="1:10" x14ac:dyDescent="0.35">
      <c r="A287" t="s">
        <v>371</v>
      </c>
      <c r="B287" t="s">
        <v>374</v>
      </c>
      <c r="C287" s="144" t="s">
        <v>1274</v>
      </c>
      <c r="D287" s="140" t="str">
        <f>IF(ISERROR(1/VLOOKUP($B287,Kraftvärmeprod!$B$1:$D$480,MATCH("Total värmeproduktion i kraftvärmeverk i kombinerad drift (GWh)",Kraftvärmeprod!$B$1:$AV$1,0),FALSE)),"Ej kraftvärme","Alternativproduktionsmetoden")</f>
        <v>Ej kraftvärme</v>
      </c>
      <c r="E287" s="140">
        <f>VLOOKUP($B287,Totalt!$B$1:$BP$480,MATCH("total el",Totalt!$B$1:$BP$1,0),FALSE)</f>
        <v>0.5</v>
      </c>
      <c r="F287" s="141" t="str">
        <f>IF(ISERROR(1/VLOOKUP($B287,Kraftvärmeprod!$B$1:$BD$480,MATCH("Total värmeproduktion i kraftvärmeverk i kombinerad drift (GWh)",Kraftvärmeprod!$B$1:$AV$1,0),FALSE)),"",VLOOKUP($B287,'Slutlig allokering'!$B$1:$BA$480,MATCH(F$1,'Slutlig allokering'!$B$2:$AS$2,0),FALSE))</f>
        <v/>
      </c>
      <c r="G287" s="140" t="str">
        <f>IF(ISERROR(1/VLOOKUP($B287,Kraftvärmeprod!$B$1:$AV$480,MATCH("Producerad elenergi i kraftvärmeverk (GWh)",Kraftvärmeprod!$B$1:$AV$1,0),FALSE)),"",VLOOKUP($B287,Kraftvärmeprod!$B$1:$AV$480,MATCH("Producerad elenergi i kraftvärmeverk (GWh)",Kraftvärmeprod!$B$1:$AV$1,0),FALSE))</f>
        <v/>
      </c>
      <c r="H287" s="140" t="str">
        <f>IF(ISERROR(1/VLOOKUP($B287,Miljö!$B$1:$T$480,MATCH("Såld mängd produktionsspecifik fjärrvärme (GWh)",Miljö!$B$1:$T$1,0),FALSE)),"",VLOOKUP($B287,Miljö!$B$1:$T$480,MATCH("Såld mängd produktionsspecifik fjärrvärme (GWh)",Miljö!$B$1:$T$1,0),FALSE))</f>
        <v/>
      </c>
      <c r="J287" s="140" t="str">
        <f t="shared" si="4"/>
        <v>Rindi Energi AB</v>
      </c>
    </row>
    <row r="288" spans="1:10" x14ac:dyDescent="0.35">
      <c r="A288" t="s">
        <v>371</v>
      </c>
      <c r="B288" t="s">
        <v>375</v>
      </c>
      <c r="C288" s="144" t="s">
        <v>1274</v>
      </c>
      <c r="D288" s="140" t="str">
        <f>IF(ISERROR(1/VLOOKUP($B288,Kraftvärmeprod!$B$1:$D$480,MATCH("Total värmeproduktion i kraftvärmeverk i kombinerad drift (GWh)",Kraftvärmeprod!$B$1:$AV$1,0),FALSE)),"Ej kraftvärme","Alternativproduktionsmetoden")</f>
        <v>Ej kraftvärme</v>
      </c>
      <c r="E288" s="140">
        <f>VLOOKUP($B288,Totalt!$B$1:$BP$480,MATCH("total el",Totalt!$B$1:$BP$1,0),FALSE)</f>
        <v>0.7</v>
      </c>
      <c r="F288" s="141" t="str">
        <f>IF(ISERROR(1/VLOOKUP($B288,Kraftvärmeprod!$B$1:$BD$480,MATCH("Total värmeproduktion i kraftvärmeverk i kombinerad drift (GWh)",Kraftvärmeprod!$B$1:$AV$1,0),FALSE)),"",VLOOKUP($B288,'Slutlig allokering'!$B$1:$BA$480,MATCH(F$1,'Slutlig allokering'!$B$2:$AS$2,0),FALSE))</f>
        <v/>
      </c>
      <c r="G288" s="140" t="str">
        <f>IF(ISERROR(1/VLOOKUP($B288,Kraftvärmeprod!$B$1:$AV$480,MATCH("Producerad elenergi i kraftvärmeverk (GWh)",Kraftvärmeprod!$B$1:$AV$1,0),FALSE)),"",VLOOKUP($B288,Kraftvärmeprod!$B$1:$AV$480,MATCH("Producerad elenergi i kraftvärmeverk (GWh)",Kraftvärmeprod!$B$1:$AV$1,0),FALSE))</f>
        <v/>
      </c>
      <c r="H288" s="140" t="str">
        <f>IF(ISERROR(1/VLOOKUP($B288,Miljö!$B$1:$T$480,MATCH("Såld mängd produktionsspecifik fjärrvärme (GWh)",Miljö!$B$1:$T$1,0),FALSE)),"",VLOOKUP($B288,Miljö!$B$1:$T$480,MATCH("Såld mängd produktionsspecifik fjärrvärme (GWh)",Miljö!$B$1:$T$1,0),FALSE))</f>
        <v/>
      </c>
      <c r="J288" s="140" t="str">
        <f t="shared" si="4"/>
        <v>Rindi Energi AB</v>
      </c>
    </row>
    <row r="289" spans="1:10" x14ac:dyDescent="0.35">
      <c r="A289" t="s">
        <v>371</v>
      </c>
      <c r="B289" t="s">
        <v>376</v>
      </c>
      <c r="C289" s="144" t="s">
        <v>1274</v>
      </c>
      <c r="D289" s="140" t="str">
        <f>IF(ISERROR(1/VLOOKUP($B289,Kraftvärmeprod!$B$1:$D$480,MATCH("Total värmeproduktion i kraftvärmeverk i kombinerad drift (GWh)",Kraftvärmeprod!$B$1:$AV$1,0),FALSE)),"Ej kraftvärme","Alternativproduktionsmetoden")</f>
        <v>Ej kraftvärme</v>
      </c>
      <c r="E289" s="140">
        <f>VLOOKUP($B289,Totalt!$B$1:$BP$480,MATCH("total el",Totalt!$B$1:$BP$1,0),FALSE)</f>
        <v>0.8</v>
      </c>
      <c r="F289" s="141" t="str">
        <f>IF(ISERROR(1/VLOOKUP($B289,Kraftvärmeprod!$B$1:$BD$480,MATCH("Total värmeproduktion i kraftvärmeverk i kombinerad drift (GWh)",Kraftvärmeprod!$B$1:$AV$1,0),FALSE)),"",VLOOKUP($B289,'Slutlig allokering'!$B$1:$BA$480,MATCH(F$1,'Slutlig allokering'!$B$2:$AS$2,0),FALSE))</f>
        <v/>
      </c>
      <c r="G289" s="140" t="str">
        <f>IF(ISERROR(1/VLOOKUP($B289,Kraftvärmeprod!$B$1:$AV$480,MATCH("Producerad elenergi i kraftvärmeverk (GWh)",Kraftvärmeprod!$B$1:$AV$1,0),FALSE)),"",VLOOKUP($B289,Kraftvärmeprod!$B$1:$AV$480,MATCH("Producerad elenergi i kraftvärmeverk (GWh)",Kraftvärmeprod!$B$1:$AV$1,0),FALSE))</f>
        <v/>
      </c>
      <c r="H289" s="140" t="str">
        <f>IF(ISERROR(1/VLOOKUP($B289,Miljö!$B$1:$T$480,MATCH("Såld mängd produktionsspecifik fjärrvärme (GWh)",Miljö!$B$1:$T$1,0),FALSE)),"",VLOOKUP($B289,Miljö!$B$1:$T$480,MATCH("Såld mängd produktionsspecifik fjärrvärme (GWh)",Miljö!$B$1:$T$1,0),FALSE))</f>
        <v/>
      </c>
      <c r="J289" s="140" t="str">
        <f t="shared" si="4"/>
        <v>Rindi Energi AB</v>
      </c>
    </row>
    <row r="290" spans="1:10" x14ac:dyDescent="0.35">
      <c r="A290" t="s">
        <v>371</v>
      </c>
      <c r="B290" t="s">
        <v>377</v>
      </c>
      <c r="C290" s="144" t="s">
        <v>1274</v>
      </c>
      <c r="D290" s="140" t="str">
        <f>IF(ISERROR(1/VLOOKUP($B290,Kraftvärmeprod!$B$1:$D$480,MATCH("Total värmeproduktion i kraftvärmeverk i kombinerad drift (GWh)",Kraftvärmeprod!$B$1:$AV$1,0),FALSE)),"Ej kraftvärme","Alternativproduktionsmetoden")</f>
        <v>Ej kraftvärme</v>
      </c>
      <c r="E290" s="140">
        <f>VLOOKUP($B290,Totalt!$B$1:$BP$480,MATCH("total el",Totalt!$B$1:$BP$1,0),FALSE)</f>
        <v>0</v>
      </c>
      <c r="F290" s="141" t="str">
        <f>IF(ISERROR(1/VLOOKUP($B290,Kraftvärmeprod!$B$1:$BD$480,MATCH("Total värmeproduktion i kraftvärmeverk i kombinerad drift (GWh)",Kraftvärmeprod!$B$1:$AV$1,0),FALSE)),"",VLOOKUP($B290,'Slutlig allokering'!$B$1:$BA$480,MATCH(F$1,'Slutlig allokering'!$B$2:$AS$2,0),FALSE))</f>
        <v/>
      </c>
      <c r="G290" s="140" t="str">
        <f>IF(ISERROR(1/VLOOKUP($B290,Kraftvärmeprod!$B$1:$AV$480,MATCH("Producerad elenergi i kraftvärmeverk (GWh)",Kraftvärmeprod!$B$1:$AV$1,0),FALSE)),"",VLOOKUP($B290,Kraftvärmeprod!$B$1:$AV$480,MATCH("Producerad elenergi i kraftvärmeverk (GWh)",Kraftvärmeprod!$B$1:$AV$1,0),FALSE))</f>
        <v/>
      </c>
      <c r="H290" s="140" t="str">
        <f>IF(ISERROR(1/VLOOKUP($B290,Miljö!$B$1:$T$480,MATCH("Såld mängd produktionsspecifik fjärrvärme (GWh)",Miljö!$B$1:$T$1,0),FALSE)),"",VLOOKUP($B290,Miljö!$B$1:$T$480,MATCH("Såld mängd produktionsspecifik fjärrvärme (GWh)",Miljö!$B$1:$T$1,0),FALSE))</f>
        <v/>
      </c>
      <c r="J290" s="140" t="str">
        <f t="shared" si="4"/>
        <v>Rindi Energi AB</v>
      </c>
    </row>
    <row r="291" spans="1:10" x14ac:dyDescent="0.35">
      <c r="A291" t="s">
        <v>371</v>
      </c>
      <c r="B291" t="s">
        <v>378</v>
      </c>
      <c r="C291" s="144" t="s">
        <v>1274</v>
      </c>
      <c r="D291" s="140" t="str">
        <f>IF(ISERROR(1/VLOOKUP($B291,Kraftvärmeprod!$B$1:$D$480,MATCH("Total värmeproduktion i kraftvärmeverk i kombinerad drift (GWh)",Kraftvärmeprod!$B$1:$AV$1,0),FALSE)),"Ej kraftvärme","Alternativproduktionsmetoden")</f>
        <v>Ej kraftvärme</v>
      </c>
      <c r="E291" s="140">
        <f>VLOOKUP($B291,Totalt!$B$1:$BP$480,MATCH("total el",Totalt!$B$1:$BP$1,0),FALSE)</f>
        <v>0.5</v>
      </c>
      <c r="F291" s="141" t="str">
        <f>IF(ISERROR(1/VLOOKUP($B291,Kraftvärmeprod!$B$1:$BD$480,MATCH("Total värmeproduktion i kraftvärmeverk i kombinerad drift (GWh)",Kraftvärmeprod!$B$1:$AV$1,0),FALSE)),"",VLOOKUP($B291,'Slutlig allokering'!$B$1:$BA$480,MATCH(F$1,'Slutlig allokering'!$B$2:$AS$2,0),FALSE))</f>
        <v/>
      </c>
      <c r="G291" s="140" t="str">
        <f>IF(ISERROR(1/VLOOKUP($B291,Kraftvärmeprod!$B$1:$AV$480,MATCH("Producerad elenergi i kraftvärmeverk (GWh)",Kraftvärmeprod!$B$1:$AV$1,0),FALSE)),"",VLOOKUP($B291,Kraftvärmeprod!$B$1:$AV$480,MATCH("Producerad elenergi i kraftvärmeverk (GWh)",Kraftvärmeprod!$B$1:$AV$1,0),FALSE))</f>
        <v/>
      </c>
      <c r="H291" s="140" t="str">
        <f>IF(ISERROR(1/VLOOKUP($B291,Miljö!$B$1:$T$480,MATCH("Såld mängd produktionsspecifik fjärrvärme (GWh)",Miljö!$B$1:$T$1,0),FALSE)),"",VLOOKUP($B291,Miljö!$B$1:$T$480,MATCH("Såld mängd produktionsspecifik fjärrvärme (GWh)",Miljö!$B$1:$T$1,0),FALSE))</f>
        <v/>
      </c>
      <c r="J291" s="140" t="str">
        <f t="shared" si="4"/>
        <v>Rindi Energi AB</v>
      </c>
    </row>
    <row r="292" spans="1:10" x14ac:dyDescent="0.35">
      <c r="A292" t="s">
        <v>371</v>
      </c>
      <c r="B292" t="s">
        <v>379</v>
      </c>
      <c r="C292" s="144" t="s">
        <v>1274</v>
      </c>
      <c r="D292" s="140" t="str">
        <f>IF(ISERROR(1/VLOOKUP($B292,Kraftvärmeprod!$B$1:$D$480,MATCH("Total värmeproduktion i kraftvärmeverk i kombinerad drift (GWh)",Kraftvärmeprod!$B$1:$AV$1,0),FALSE)),"Ej kraftvärme","Alternativproduktionsmetoden")</f>
        <v>Ej kraftvärme</v>
      </c>
      <c r="E292" s="140">
        <f>VLOOKUP($B292,Totalt!$B$1:$BP$480,MATCH("total el",Totalt!$B$1:$BP$1,0),FALSE)</f>
        <v>0.51700000000000002</v>
      </c>
      <c r="F292" s="141" t="str">
        <f>IF(ISERROR(1/VLOOKUP($B292,Kraftvärmeprod!$B$1:$BD$480,MATCH("Total värmeproduktion i kraftvärmeverk i kombinerad drift (GWh)",Kraftvärmeprod!$B$1:$AV$1,0),FALSE)),"",VLOOKUP($B292,'Slutlig allokering'!$B$1:$BA$480,MATCH(F$1,'Slutlig allokering'!$B$2:$AS$2,0),FALSE))</f>
        <v/>
      </c>
      <c r="G292" s="140" t="str">
        <f>IF(ISERROR(1/VLOOKUP($B292,Kraftvärmeprod!$B$1:$AV$480,MATCH("Producerad elenergi i kraftvärmeverk (GWh)",Kraftvärmeprod!$B$1:$AV$1,0),FALSE)),"",VLOOKUP($B292,Kraftvärmeprod!$B$1:$AV$480,MATCH("Producerad elenergi i kraftvärmeverk (GWh)",Kraftvärmeprod!$B$1:$AV$1,0),FALSE))</f>
        <v/>
      </c>
      <c r="H292" s="140" t="str">
        <f>IF(ISERROR(1/VLOOKUP($B292,Miljö!$B$1:$T$480,MATCH("Såld mängd produktionsspecifik fjärrvärme (GWh)",Miljö!$B$1:$T$1,0),FALSE)),"",VLOOKUP($B292,Miljö!$B$1:$T$480,MATCH("Såld mängd produktionsspecifik fjärrvärme (GWh)",Miljö!$B$1:$T$1,0),FALSE))</f>
        <v/>
      </c>
      <c r="J292" s="140" t="str">
        <f t="shared" si="4"/>
        <v>Rindi Energi AB</v>
      </c>
    </row>
    <row r="293" spans="1:10" x14ac:dyDescent="0.35">
      <c r="A293" t="s">
        <v>371</v>
      </c>
      <c r="B293" t="s">
        <v>380</v>
      </c>
      <c r="C293" s="144" t="s">
        <v>1274</v>
      </c>
      <c r="D293" s="140" t="str">
        <f>IF(ISERROR(1/VLOOKUP($B293,Kraftvärmeprod!$B$1:$D$480,MATCH("Total värmeproduktion i kraftvärmeverk i kombinerad drift (GWh)",Kraftvärmeprod!$B$1:$AV$1,0),FALSE)),"Ej kraftvärme","Alternativproduktionsmetoden")</f>
        <v>Ej kraftvärme</v>
      </c>
      <c r="E293" s="140">
        <f>VLOOKUP($B293,Totalt!$B$1:$BP$480,MATCH("total el",Totalt!$B$1:$BP$1,0),FALSE)</f>
        <v>0.92200000000000004</v>
      </c>
      <c r="F293" s="141" t="str">
        <f>IF(ISERROR(1/VLOOKUP($B293,Kraftvärmeprod!$B$1:$BD$480,MATCH("Total värmeproduktion i kraftvärmeverk i kombinerad drift (GWh)",Kraftvärmeprod!$B$1:$AV$1,0),FALSE)),"",VLOOKUP($B293,'Slutlig allokering'!$B$1:$BA$480,MATCH(F$1,'Slutlig allokering'!$B$2:$AS$2,0),FALSE))</f>
        <v/>
      </c>
      <c r="G293" s="140" t="str">
        <f>IF(ISERROR(1/VLOOKUP($B293,Kraftvärmeprod!$B$1:$AV$480,MATCH("Producerad elenergi i kraftvärmeverk (GWh)",Kraftvärmeprod!$B$1:$AV$1,0),FALSE)),"",VLOOKUP($B293,Kraftvärmeprod!$B$1:$AV$480,MATCH("Producerad elenergi i kraftvärmeverk (GWh)",Kraftvärmeprod!$B$1:$AV$1,0),FALSE))</f>
        <v/>
      </c>
      <c r="H293" s="140" t="str">
        <f>IF(ISERROR(1/VLOOKUP($B293,Miljö!$B$1:$T$480,MATCH("Såld mängd produktionsspecifik fjärrvärme (GWh)",Miljö!$B$1:$T$1,0),FALSE)),"",VLOOKUP($B293,Miljö!$B$1:$T$480,MATCH("Såld mängd produktionsspecifik fjärrvärme (GWh)",Miljö!$B$1:$T$1,0),FALSE))</f>
        <v/>
      </c>
      <c r="J293" s="140" t="str">
        <f t="shared" si="4"/>
        <v>Rindi Energi AB</v>
      </c>
    </row>
    <row r="294" spans="1:10" x14ac:dyDescent="0.35">
      <c r="A294" t="s">
        <v>371</v>
      </c>
      <c r="B294" t="s">
        <v>381</v>
      </c>
      <c r="C294" s="144" t="s">
        <v>1274</v>
      </c>
      <c r="D294" s="140" t="str">
        <f>IF(ISERROR(1/VLOOKUP($B294,Kraftvärmeprod!$B$1:$D$480,MATCH("Total värmeproduktion i kraftvärmeverk i kombinerad drift (GWh)",Kraftvärmeprod!$B$1:$AV$1,0),FALSE)),"Ej kraftvärme","Alternativproduktionsmetoden")</f>
        <v>Ej kraftvärme</v>
      </c>
      <c r="E294" s="140">
        <f>VLOOKUP($B294,Totalt!$B$1:$BP$480,MATCH("total el",Totalt!$B$1:$BP$1,0),FALSE)</f>
        <v>0.7</v>
      </c>
      <c r="F294" s="141" t="str">
        <f>IF(ISERROR(1/VLOOKUP($B294,Kraftvärmeprod!$B$1:$BD$480,MATCH("Total värmeproduktion i kraftvärmeverk i kombinerad drift (GWh)",Kraftvärmeprod!$B$1:$AV$1,0),FALSE)),"",VLOOKUP($B294,'Slutlig allokering'!$B$1:$BA$480,MATCH(F$1,'Slutlig allokering'!$B$2:$AS$2,0),FALSE))</f>
        <v/>
      </c>
      <c r="G294" s="140" t="str">
        <f>IF(ISERROR(1/VLOOKUP($B294,Kraftvärmeprod!$B$1:$AV$480,MATCH("Producerad elenergi i kraftvärmeverk (GWh)",Kraftvärmeprod!$B$1:$AV$1,0),FALSE)),"",VLOOKUP($B294,Kraftvärmeprod!$B$1:$AV$480,MATCH("Producerad elenergi i kraftvärmeverk (GWh)",Kraftvärmeprod!$B$1:$AV$1,0),FALSE))</f>
        <v/>
      </c>
      <c r="H294" s="140" t="str">
        <f>IF(ISERROR(1/VLOOKUP($B294,Miljö!$B$1:$T$480,MATCH("Såld mängd produktionsspecifik fjärrvärme (GWh)",Miljö!$B$1:$T$1,0),FALSE)),"",VLOOKUP($B294,Miljö!$B$1:$T$480,MATCH("Såld mängd produktionsspecifik fjärrvärme (GWh)",Miljö!$B$1:$T$1,0),FALSE))</f>
        <v/>
      </c>
      <c r="J294" s="140" t="str">
        <f t="shared" si="4"/>
        <v>Rindi Energi AB</v>
      </c>
    </row>
    <row r="295" spans="1:10" x14ac:dyDescent="0.35">
      <c r="A295" t="s">
        <v>371</v>
      </c>
      <c r="B295" t="s">
        <v>382</v>
      </c>
      <c r="C295" s="144" t="s">
        <v>1274</v>
      </c>
      <c r="D295" s="140" t="str">
        <f>IF(ISERROR(1/VLOOKUP($B295,Kraftvärmeprod!$B$1:$D$480,MATCH("Total värmeproduktion i kraftvärmeverk i kombinerad drift (GWh)",Kraftvärmeprod!$B$1:$AV$1,0),FALSE)),"Ej kraftvärme","Alternativproduktionsmetoden")</f>
        <v>Ej kraftvärme</v>
      </c>
      <c r="E295" s="140">
        <f>VLOOKUP($B295,Totalt!$B$1:$BP$480,MATCH("total el",Totalt!$B$1:$BP$1,0),FALSE)</f>
        <v>0.8</v>
      </c>
      <c r="F295" s="141" t="str">
        <f>IF(ISERROR(1/VLOOKUP($B295,Kraftvärmeprod!$B$1:$BD$480,MATCH("Total värmeproduktion i kraftvärmeverk i kombinerad drift (GWh)",Kraftvärmeprod!$B$1:$AV$1,0),FALSE)),"",VLOOKUP($B295,'Slutlig allokering'!$B$1:$BA$480,MATCH(F$1,'Slutlig allokering'!$B$2:$AS$2,0),FALSE))</f>
        <v/>
      </c>
      <c r="G295" s="140" t="str">
        <f>IF(ISERROR(1/VLOOKUP($B295,Kraftvärmeprod!$B$1:$AV$480,MATCH("Producerad elenergi i kraftvärmeverk (GWh)",Kraftvärmeprod!$B$1:$AV$1,0),FALSE)),"",VLOOKUP($B295,Kraftvärmeprod!$B$1:$AV$480,MATCH("Producerad elenergi i kraftvärmeverk (GWh)",Kraftvärmeprod!$B$1:$AV$1,0),FALSE))</f>
        <v/>
      </c>
      <c r="H295" s="140" t="str">
        <f>IF(ISERROR(1/VLOOKUP($B295,Miljö!$B$1:$T$480,MATCH("Såld mängd produktionsspecifik fjärrvärme (GWh)",Miljö!$B$1:$T$1,0),FALSE)),"",VLOOKUP($B295,Miljö!$B$1:$T$480,MATCH("Såld mängd produktionsspecifik fjärrvärme (GWh)",Miljö!$B$1:$T$1,0),FALSE))</f>
        <v/>
      </c>
      <c r="J295" s="140" t="str">
        <f t="shared" si="4"/>
        <v>Rindi Energi AB</v>
      </c>
    </row>
    <row r="296" spans="1:10" x14ac:dyDescent="0.35">
      <c r="A296" t="s">
        <v>371</v>
      </c>
      <c r="B296" t="s">
        <v>383</v>
      </c>
      <c r="C296" s="144" t="s">
        <v>1274</v>
      </c>
      <c r="D296" s="140" t="str">
        <f>IF(ISERROR(1/VLOOKUP($B296,Kraftvärmeprod!$B$1:$D$480,MATCH("Total värmeproduktion i kraftvärmeverk i kombinerad drift (GWh)",Kraftvärmeprod!$B$1:$AV$1,0),FALSE)),"Ej kraftvärme","Alternativproduktionsmetoden")</f>
        <v>Ej kraftvärme</v>
      </c>
      <c r="E296" s="140">
        <f>VLOOKUP($B296,Totalt!$B$1:$BP$480,MATCH("total el",Totalt!$B$1:$BP$1,0),FALSE)</f>
        <v>0.3</v>
      </c>
      <c r="F296" s="141" t="str">
        <f>IF(ISERROR(1/VLOOKUP($B296,Kraftvärmeprod!$B$1:$BD$480,MATCH("Total värmeproduktion i kraftvärmeverk i kombinerad drift (GWh)",Kraftvärmeprod!$B$1:$AV$1,0),FALSE)),"",VLOOKUP($B296,'Slutlig allokering'!$B$1:$BA$480,MATCH(F$1,'Slutlig allokering'!$B$2:$AS$2,0),FALSE))</f>
        <v/>
      </c>
      <c r="G296" s="140" t="str">
        <f>IF(ISERROR(1/VLOOKUP($B296,Kraftvärmeprod!$B$1:$AV$480,MATCH("Producerad elenergi i kraftvärmeverk (GWh)",Kraftvärmeprod!$B$1:$AV$1,0),FALSE)),"",VLOOKUP($B296,Kraftvärmeprod!$B$1:$AV$480,MATCH("Producerad elenergi i kraftvärmeverk (GWh)",Kraftvärmeprod!$B$1:$AV$1,0),FALSE))</f>
        <v/>
      </c>
      <c r="H296" s="140" t="str">
        <f>IF(ISERROR(1/VLOOKUP($B296,Miljö!$B$1:$T$480,MATCH("Såld mängd produktionsspecifik fjärrvärme (GWh)",Miljö!$B$1:$T$1,0),FALSE)),"",VLOOKUP($B296,Miljö!$B$1:$T$480,MATCH("Såld mängd produktionsspecifik fjärrvärme (GWh)",Miljö!$B$1:$T$1,0),FALSE))</f>
        <v/>
      </c>
      <c r="J296" s="140" t="str">
        <f t="shared" si="4"/>
        <v>Rindi Energi AB</v>
      </c>
    </row>
    <row r="297" spans="1:10" x14ac:dyDescent="0.35">
      <c r="A297" t="s">
        <v>371</v>
      </c>
      <c r="B297" t="s">
        <v>384</v>
      </c>
      <c r="C297" s="144" t="s">
        <v>1274</v>
      </c>
      <c r="D297" s="140" t="str">
        <f>IF(ISERROR(1/VLOOKUP($B297,Kraftvärmeprod!$B$1:$D$480,MATCH("Total värmeproduktion i kraftvärmeverk i kombinerad drift (GWh)",Kraftvärmeprod!$B$1:$AV$1,0),FALSE)),"Ej kraftvärme","Alternativproduktionsmetoden")</f>
        <v>Ej kraftvärme</v>
      </c>
      <c r="E297" s="140">
        <f>VLOOKUP($B297,Totalt!$B$1:$BP$480,MATCH("total el",Totalt!$B$1:$BP$1,0),FALSE)</f>
        <v>0.6</v>
      </c>
      <c r="F297" s="141" t="str">
        <f>IF(ISERROR(1/VLOOKUP($B297,Kraftvärmeprod!$B$1:$BD$480,MATCH("Total värmeproduktion i kraftvärmeverk i kombinerad drift (GWh)",Kraftvärmeprod!$B$1:$AV$1,0),FALSE)),"",VLOOKUP($B297,'Slutlig allokering'!$B$1:$BA$480,MATCH(F$1,'Slutlig allokering'!$B$2:$AS$2,0),FALSE))</f>
        <v/>
      </c>
      <c r="G297" s="140" t="str">
        <f>IF(ISERROR(1/VLOOKUP($B297,Kraftvärmeprod!$B$1:$AV$480,MATCH("Producerad elenergi i kraftvärmeverk (GWh)",Kraftvärmeprod!$B$1:$AV$1,0),FALSE)),"",VLOOKUP($B297,Kraftvärmeprod!$B$1:$AV$480,MATCH("Producerad elenergi i kraftvärmeverk (GWh)",Kraftvärmeprod!$B$1:$AV$1,0),FALSE))</f>
        <v/>
      </c>
      <c r="H297" s="140" t="str">
        <f>IF(ISERROR(1/VLOOKUP($B297,Miljö!$B$1:$T$480,MATCH("Såld mängd produktionsspecifik fjärrvärme (GWh)",Miljö!$B$1:$T$1,0),FALSE)),"",VLOOKUP($B297,Miljö!$B$1:$T$480,MATCH("Såld mängd produktionsspecifik fjärrvärme (GWh)",Miljö!$B$1:$T$1,0),FALSE))</f>
        <v/>
      </c>
      <c r="J297" s="140" t="str">
        <f t="shared" si="4"/>
        <v>Rindi Energi AB</v>
      </c>
    </row>
    <row r="298" spans="1:10" x14ac:dyDescent="0.35">
      <c r="A298" t="s">
        <v>371</v>
      </c>
      <c r="B298" t="s">
        <v>385</v>
      </c>
      <c r="C298" s="144" t="s">
        <v>1274</v>
      </c>
      <c r="D298" s="140" t="str">
        <f>IF(ISERROR(1/VLOOKUP($B298,Kraftvärmeprod!$B$1:$D$480,MATCH("Total värmeproduktion i kraftvärmeverk i kombinerad drift (GWh)",Kraftvärmeprod!$B$1:$AV$1,0),FALSE)),"Ej kraftvärme","Alternativproduktionsmetoden")</f>
        <v>Ej kraftvärme</v>
      </c>
      <c r="E298" s="140">
        <f>VLOOKUP($B298,Totalt!$B$1:$BP$480,MATCH("total el",Totalt!$B$1:$BP$1,0),FALSE)</f>
        <v>0</v>
      </c>
      <c r="F298" s="141" t="str">
        <f>IF(ISERROR(1/VLOOKUP($B298,Kraftvärmeprod!$B$1:$BD$480,MATCH("Total värmeproduktion i kraftvärmeverk i kombinerad drift (GWh)",Kraftvärmeprod!$B$1:$AV$1,0),FALSE)),"",VLOOKUP($B298,'Slutlig allokering'!$B$1:$BA$480,MATCH(F$1,'Slutlig allokering'!$B$2:$AS$2,0),FALSE))</f>
        <v/>
      </c>
      <c r="G298" s="140" t="str">
        <f>IF(ISERROR(1/VLOOKUP($B298,Kraftvärmeprod!$B$1:$AV$480,MATCH("Producerad elenergi i kraftvärmeverk (GWh)",Kraftvärmeprod!$B$1:$AV$1,0),FALSE)),"",VLOOKUP($B298,Kraftvärmeprod!$B$1:$AV$480,MATCH("Producerad elenergi i kraftvärmeverk (GWh)",Kraftvärmeprod!$B$1:$AV$1,0),FALSE))</f>
        <v/>
      </c>
      <c r="H298" s="140" t="str">
        <f>IF(ISERROR(1/VLOOKUP($B298,Miljö!$B$1:$T$480,MATCH("Såld mängd produktionsspecifik fjärrvärme (GWh)",Miljö!$B$1:$T$1,0),FALSE)),"",VLOOKUP($B298,Miljö!$B$1:$T$480,MATCH("Såld mängd produktionsspecifik fjärrvärme (GWh)",Miljö!$B$1:$T$1,0),FALSE))</f>
        <v/>
      </c>
      <c r="J298" s="140" t="str">
        <f t="shared" si="4"/>
        <v>Rindi Energi AB</v>
      </c>
    </row>
    <row r="299" spans="1:10" x14ac:dyDescent="0.35">
      <c r="A299" t="s">
        <v>371</v>
      </c>
      <c r="B299" t="s">
        <v>386</v>
      </c>
      <c r="C299" s="144" t="s">
        <v>1274</v>
      </c>
      <c r="D299" s="140" t="str">
        <f>IF(ISERROR(1/VLOOKUP($B299,Kraftvärmeprod!$B$1:$D$480,MATCH("Total värmeproduktion i kraftvärmeverk i kombinerad drift (GWh)",Kraftvärmeprod!$B$1:$AV$1,0),FALSE)),"Ej kraftvärme","Alternativproduktionsmetoden")</f>
        <v>Ej kraftvärme</v>
      </c>
      <c r="E299" s="140">
        <f>VLOOKUP($B299,Totalt!$B$1:$BP$480,MATCH("total el",Totalt!$B$1:$BP$1,0),FALSE)</f>
        <v>0</v>
      </c>
      <c r="F299" s="141" t="str">
        <f>IF(ISERROR(1/VLOOKUP($B299,Kraftvärmeprod!$B$1:$BD$480,MATCH("Total värmeproduktion i kraftvärmeverk i kombinerad drift (GWh)",Kraftvärmeprod!$B$1:$AV$1,0),FALSE)),"",VLOOKUP($B299,'Slutlig allokering'!$B$1:$BA$480,MATCH(F$1,'Slutlig allokering'!$B$2:$AS$2,0),FALSE))</f>
        <v/>
      </c>
      <c r="G299" s="140" t="str">
        <f>IF(ISERROR(1/VLOOKUP($B299,Kraftvärmeprod!$B$1:$AV$480,MATCH("Producerad elenergi i kraftvärmeverk (GWh)",Kraftvärmeprod!$B$1:$AV$1,0),FALSE)),"",VLOOKUP($B299,Kraftvärmeprod!$B$1:$AV$480,MATCH("Producerad elenergi i kraftvärmeverk (GWh)",Kraftvärmeprod!$B$1:$AV$1,0),FALSE))</f>
        <v/>
      </c>
      <c r="H299" s="140" t="str">
        <f>IF(ISERROR(1/VLOOKUP($B299,Miljö!$B$1:$T$480,MATCH("Såld mängd produktionsspecifik fjärrvärme (GWh)",Miljö!$B$1:$T$1,0),FALSE)),"",VLOOKUP($B299,Miljö!$B$1:$T$480,MATCH("Såld mängd produktionsspecifik fjärrvärme (GWh)",Miljö!$B$1:$T$1,0),FALSE))</f>
        <v/>
      </c>
      <c r="J299" s="140" t="str">
        <f t="shared" si="4"/>
        <v>Rindi Energi AB</v>
      </c>
    </row>
    <row r="300" spans="1:10" x14ac:dyDescent="0.35">
      <c r="A300" t="s">
        <v>371</v>
      </c>
      <c r="B300" t="s">
        <v>387</v>
      </c>
      <c r="C300" s="144" t="s">
        <v>1274</v>
      </c>
      <c r="D300" s="140" t="str">
        <f>IF(ISERROR(1/VLOOKUP($B300,Kraftvärmeprod!$B$1:$D$480,MATCH("Total värmeproduktion i kraftvärmeverk i kombinerad drift (GWh)",Kraftvärmeprod!$B$1:$AV$1,0),FALSE)),"Ej kraftvärme","Alternativproduktionsmetoden")</f>
        <v>Ej kraftvärme</v>
      </c>
      <c r="E300" s="140">
        <f>VLOOKUP($B300,Totalt!$B$1:$BP$480,MATCH("total el",Totalt!$B$1:$BP$1,0),FALSE)</f>
        <v>0.13900000000000001</v>
      </c>
      <c r="F300" s="141" t="str">
        <f>IF(ISERROR(1/VLOOKUP($B300,Kraftvärmeprod!$B$1:$BD$480,MATCH("Total värmeproduktion i kraftvärmeverk i kombinerad drift (GWh)",Kraftvärmeprod!$B$1:$AV$1,0),FALSE)),"",VLOOKUP($B300,'Slutlig allokering'!$B$1:$BA$480,MATCH(F$1,'Slutlig allokering'!$B$2:$AS$2,0),FALSE))</f>
        <v/>
      </c>
      <c r="G300" s="140" t="str">
        <f>IF(ISERROR(1/VLOOKUP($B300,Kraftvärmeprod!$B$1:$AV$480,MATCH("Producerad elenergi i kraftvärmeverk (GWh)",Kraftvärmeprod!$B$1:$AV$1,0),FALSE)),"",VLOOKUP($B300,Kraftvärmeprod!$B$1:$AV$480,MATCH("Producerad elenergi i kraftvärmeverk (GWh)",Kraftvärmeprod!$B$1:$AV$1,0),FALSE))</f>
        <v/>
      </c>
      <c r="H300" s="140" t="str">
        <f>IF(ISERROR(1/VLOOKUP($B300,Miljö!$B$1:$T$480,MATCH("Såld mängd produktionsspecifik fjärrvärme (GWh)",Miljö!$B$1:$T$1,0),FALSE)),"",VLOOKUP($B300,Miljö!$B$1:$T$480,MATCH("Såld mängd produktionsspecifik fjärrvärme (GWh)",Miljö!$B$1:$T$1,0),FALSE))</f>
        <v/>
      </c>
      <c r="J300" s="140" t="str">
        <f t="shared" si="4"/>
        <v>Rindi Energi AB</v>
      </c>
    </row>
    <row r="301" spans="1:10" x14ac:dyDescent="0.35">
      <c r="A301" t="s">
        <v>388</v>
      </c>
      <c r="B301" t="s">
        <v>389</v>
      </c>
      <c r="C301" s="140" t="s">
        <v>1246</v>
      </c>
      <c r="D301" s="140" t="str">
        <f>IF(ISERROR(1/VLOOKUP($B301,Kraftvärmeprod!$B$1:$D$480,MATCH("Total värmeproduktion i kraftvärmeverk i kombinerad drift (GWh)",Kraftvärmeprod!$B$1:$AV$1,0),FALSE)),"Ej kraftvärme","Alternativproduktionsmetoden")</f>
        <v>Ej kraftvärme</v>
      </c>
      <c r="E301" s="140">
        <f>VLOOKUP($B301,Totalt!$B$1:$BP$480,MATCH("total el",Totalt!$B$1:$BP$1,0),FALSE)</f>
        <v>0.46200000000000002</v>
      </c>
      <c r="F301" s="141" t="str">
        <f>IF(ISERROR(1/VLOOKUP($B301,Kraftvärmeprod!$B$1:$BD$480,MATCH("Total värmeproduktion i kraftvärmeverk i kombinerad drift (GWh)",Kraftvärmeprod!$B$1:$AV$1,0),FALSE)),"",VLOOKUP($B301,'Slutlig allokering'!$B$1:$BA$480,MATCH(F$1,'Slutlig allokering'!$B$2:$AS$2,0),FALSE))</f>
        <v/>
      </c>
      <c r="G301" s="140" t="str">
        <f>IF(ISERROR(1/VLOOKUP($B301,Kraftvärmeprod!$B$1:$AV$480,MATCH("Producerad elenergi i kraftvärmeverk (GWh)",Kraftvärmeprod!$B$1:$AV$1,0),FALSE)),"",VLOOKUP($B301,Kraftvärmeprod!$B$1:$AV$480,MATCH("Producerad elenergi i kraftvärmeverk (GWh)",Kraftvärmeprod!$B$1:$AV$1,0),FALSE))</f>
        <v/>
      </c>
      <c r="H301" s="140" t="str">
        <f>IF(ISERROR(1/VLOOKUP($B301,Miljö!$B$1:$T$480,MATCH("Såld mängd produktionsspecifik fjärrvärme (GWh)",Miljö!$B$1:$T$1,0),FALSE)),"",VLOOKUP($B301,Miljö!$B$1:$T$480,MATCH("Såld mängd produktionsspecifik fjärrvärme (GWh)",Miljö!$B$1:$T$1,0),FALSE))</f>
        <v/>
      </c>
      <c r="J301" s="140" t="str">
        <f t="shared" si="4"/>
        <v>Ronneby Miljö och Teknik AB</v>
      </c>
    </row>
    <row r="302" spans="1:10" x14ac:dyDescent="0.35">
      <c r="A302" t="s">
        <v>388</v>
      </c>
      <c r="B302" t="s">
        <v>390</v>
      </c>
      <c r="C302" s="140" t="s">
        <v>1246</v>
      </c>
      <c r="D302" s="140" t="str">
        <f>IF(ISERROR(1/VLOOKUP($B302,Kraftvärmeprod!$B$1:$D$480,MATCH("Total värmeproduktion i kraftvärmeverk i kombinerad drift (GWh)",Kraftvärmeprod!$B$1:$AV$1,0),FALSE)),"Ej kraftvärme","Alternativproduktionsmetoden")</f>
        <v>Ej kraftvärme</v>
      </c>
      <c r="E302" s="140">
        <f>VLOOKUP($B302,Totalt!$B$1:$BP$480,MATCH("total el",Totalt!$B$1:$BP$1,0),FALSE)</f>
        <v>2.82</v>
      </c>
      <c r="F302" s="141" t="str">
        <f>IF(ISERROR(1/VLOOKUP($B302,Kraftvärmeprod!$B$1:$BD$480,MATCH("Total värmeproduktion i kraftvärmeverk i kombinerad drift (GWh)",Kraftvärmeprod!$B$1:$AV$1,0),FALSE)),"",VLOOKUP($B302,'Slutlig allokering'!$B$1:$BA$480,MATCH(F$1,'Slutlig allokering'!$B$2:$AS$2,0),FALSE))</f>
        <v/>
      </c>
      <c r="G302" s="140" t="str">
        <f>IF(ISERROR(1/VLOOKUP($B302,Kraftvärmeprod!$B$1:$AV$480,MATCH("Producerad elenergi i kraftvärmeverk (GWh)",Kraftvärmeprod!$B$1:$AV$1,0),FALSE)),"",VLOOKUP($B302,Kraftvärmeprod!$B$1:$AV$480,MATCH("Producerad elenergi i kraftvärmeverk (GWh)",Kraftvärmeprod!$B$1:$AV$1,0),FALSE))</f>
        <v/>
      </c>
      <c r="H302" s="140" t="str">
        <f>IF(ISERROR(1/VLOOKUP($B302,Miljö!$B$1:$T$480,MATCH("Såld mängd produktionsspecifik fjärrvärme (GWh)",Miljö!$B$1:$T$1,0),FALSE)),"",VLOOKUP($B302,Miljö!$B$1:$T$480,MATCH("Såld mängd produktionsspecifik fjärrvärme (GWh)",Miljö!$B$1:$T$1,0),FALSE))</f>
        <v/>
      </c>
      <c r="J302" s="140" t="str">
        <f t="shared" si="4"/>
        <v>Ronneby Miljö och Teknik AB</v>
      </c>
    </row>
    <row r="303" spans="1:10" x14ac:dyDescent="0.35">
      <c r="A303" t="s">
        <v>391</v>
      </c>
      <c r="B303" t="s">
        <v>392</v>
      </c>
      <c r="C303" s="140" t="s">
        <v>687</v>
      </c>
      <c r="D303" s="140" t="str">
        <f>IF(ISERROR(1/VLOOKUP($B303,Kraftvärmeprod!$B$1:$D$480,MATCH("Total värmeproduktion i kraftvärmeverk i kombinerad drift (GWh)",Kraftvärmeprod!$B$1:$AV$1,0),FALSE)),"Ej kraftvärme","Alternativproduktionsmetoden")</f>
        <v>Ej kraftvärme</v>
      </c>
      <c r="E303" s="140">
        <f>VLOOKUP($B303,Totalt!$B$1:$BP$480,MATCH("total el",Totalt!$B$1:$BP$1,0),FALSE)</f>
        <v>1.3</v>
      </c>
      <c r="F303" s="141" t="str">
        <f>IF(ISERROR(1/VLOOKUP($B303,Kraftvärmeprod!$B$1:$BD$480,MATCH("Total värmeproduktion i kraftvärmeverk i kombinerad drift (GWh)",Kraftvärmeprod!$B$1:$AV$1,0),FALSE)),"",VLOOKUP($B303,'Slutlig allokering'!$B$1:$BA$480,MATCH(F$1,'Slutlig allokering'!$B$2:$AS$2,0),FALSE))</f>
        <v/>
      </c>
      <c r="G303" s="140" t="str">
        <f>IF(ISERROR(1/VLOOKUP($B303,Kraftvärmeprod!$B$1:$AV$480,MATCH("Producerad elenergi i kraftvärmeverk (GWh)",Kraftvärmeprod!$B$1:$AV$1,0),FALSE)),"",VLOOKUP($B303,Kraftvärmeprod!$B$1:$AV$480,MATCH("Producerad elenergi i kraftvärmeverk (GWh)",Kraftvärmeprod!$B$1:$AV$1,0),FALSE))</f>
        <v/>
      </c>
      <c r="H303" s="140" t="str">
        <f>IF(ISERROR(1/VLOOKUP($B303,Miljö!$B$1:$T$480,MATCH("Såld mängd produktionsspecifik fjärrvärme (GWh)",Miljö!$B$1:$T$1,0),FALSE)),"",VLOOKUP($B303,Miljö!$B$1:$T$480,MATCH("Såld mängd produktionsspecifik fjärrvärme (GWh)",Miljö!$B$1:$T$1,0),FALSE))</f>
        <v/>
      </c>
      <c r="J303" s="140" t="str">
        <f t="shared" si="4"/>
        <v>Rättviks Teknik AB</v>
      </c>
    </row>
    <row r="304" spans="1:10" x14ac:dyDescent="0.35">
      <c r="A304" t="s">
        <v>393</v>
      </c>
      <c r="B304" t="s">
        <v>394</v>
      </c>
      <c r="C304" s="140" t="s">
        <v>687</v>
      </c>
      <c r="D304" s="140" t="str">
        <f>IF(ISERROR(1/VLOOKUP($B304,Kraftvärmeprod!$B$1:$D$480,MATCH("Total värmeproduktion i kraftvärmeverk i kombinerad drift (GWh)",Kraftvärmeprod!$B$1:$AV$1,0),FALSE)),"Ej kraftvärme","Alternativproduktionsmetoden")</f>
        <v>Ej kraftvärme</v>
      </c>
      <c r="E304" s="140">
        <f>VLOOKUP($B304,Totalt!$B$1:$BP$480,MATCH("total el",Totalt!$B$1:$BP$1,0),FALSE)</f>
        <v>0</v>
      </c>
      <c r="F304" s="141" t="str">
        <f>IF(ISERROR(1/VLOOKUP($B304,Kraftvärmeprod!$B$1:$BD$480,MATCH("Total värmeproduktion i kraftvärmeverk i kombinerad drift (GWh)",Kraftvärmeprod!$B$1:$AV$1,0),FALSE)),"",VLOOKUP($B304,'Slutlig allokering'!$B$1:$BA$480,MATCH(F$1,'Slutlig allokering'!$B$2:$AS$2,0),FALSE))</f>
        <v/>
      </c>
      <c r="G304" s="140" t="str">
        <f>IF(ISERROR(1/VLOOKUP($B304,Kraftvärmeprod!$B$1:$AV$480,MATCH("Producerad elenergi i kraftvärmeverk (GWh)",Kraftvärmeprod!$B$1:$AV$1,0),FALSE)),"",VLOOKUP($B304,Kraftvärmeprod!$B$1:$AV$480,MATCH("Producerad elenergi i kraftvärmeverk (GWh)",Kraftvärmeprod!$B$1:$AV$1,0),FALSE))</f>
        <v/>
      </c>
      <c r="H304" s="140" t="str">
        <f>IF(ISERROR(1/VLOOKUP($B304,Miljö!$B$1:$T$480,MATCH("Såld mängd produktionsspecifik fjärrvärme (GWh)",Miljö!$B$1:$T$1,0),FALSE)),"",VLOOKUP($B304,Miljö!$B$1:$T$480,MATCH("Såld mängd produktionsspecifik fjärrvärme (GWh)",Miljö!$B$1:$T$1,0),FALSE))</f>
        <v/>
      </c>
      <c r="J304" s="140" t="str">
        <f t="shared" si="4"/>
        <v>Sala-Heby Energi AB</v>
      </c>
    </row>
    <row r="305" spans="1:10" x14ac:dyDescent="0.35">
      <c r="A305" t="s">
        <v>393</v>
      </c>
      <c r="B305" t="s">
        <v>395</v>
      </c>
      <c r="C305" s="140" t="s">
        <v>687</v>
      </c>
      <c r="D305" s="140" t="str">
        <f>IF(ISERROR(1/VLOOKUP($B305,Kraftvärmeprod!$B$1:$D$480,MATCH("Total värmeproduktion i kraftvärmeverk i kombinerad drift (GWh)",Kraftvärmeprod!$B$1:$AV$1,0),FALSE)),"Ej kraftvärme","Alternativproduktionsmetoden")</f>
        <v>Ej kraftvärme</v>
      </c>
      <c r="E305" s="140">
        <f>VLOOKUP($B305,Totalt!$B$1:$BP$480,MATCH("total el",Totalt!$B$1:$BP$1,0),FALSE)</f>
        <v>0</v>
      </c>
      <c r="F305" s="141" t="str">
        <f>IF(ISERROR(1/VLOOKUP($B305,Kraftvärmeprod!$B$1:$BD$480,MATCH("Total värmeproduktion i kraftvärmeverk i kombinerad drift (GWh)",Kraftvärmeprod!$B$1:$AV$1,0),FALSE)),"",VLOOKUP($B305,'Slutlig allokering'!$B$1:$BA$480,MATCH(F$1,'Slutlig allokering'!$B$2:$AS$2,0),FALSE))</f>
        <v/>
      </c>
      <c r="G305" s="140" t="str">
        <f>IF(ISERROR(1/VLOOKUP($B305,Kraftvärmeprod!$B$1:$AV$480,MATCH("Producerad elenergi i kraftvärmeverk (GWh)",Kraftvärmeprod!$B$1:$AV$1,0),FALSE)),"",VLOOKUP($B305,Kraftvärmeprod!$B$1:$AV$480,MATCH("Producerad elenergi i kraftvärmeverk (GWh)",Kraftvärmeprod!$B$1:$AV$1,0),FALSE))</f>
        <v/>
      </c>
      <c r="H305" s="140" t="str">
        <f>IF(ISERROR(1/VLOOKUP($B305,Miljö!$B$1:$T$480,MATCH("Såld mängd produktionsspecifik fjärrvärme (GWh)",Miljö!$B$1:$T$1,0),FALSE)),"",VLOOKUP($B305,Miljö!$B$1:$T$480,MATCH("Såld mängd produktionsspecifik fjärrvärme (GWh)",Miljö!$B$1:$T$1,0),FALSE))</f>
        <v/>
      </c>
      <c r="J305" s="140" t="str">
        <f t="shared" si="4"/>
        <v>Sala-Heby Energi AB</v>
      </c>
    </row>
    <row r="306" spans="1:10" x14ac:dyDescent="0.35">
      <c r="A306" t="s">
        <v>393</v>
      </c>
      <c r="B306" t="s">
        <v>396</v>
      </c>
      <c r="C306" s="140" t="s">
        <v>687</v>
      </c>
      <c r="D306" s="140" t="str">
        <f>IF(ISERROR(1/VLOOKUP($B306,Kraftvärmeprod!$B$1:$D$480,MATCH("Total värmeproduktion i kraftvärmeverk i kombinerad drift (GWh)",Kraftvärmeprod!$B$1:$AV$1,0),FALSE)),"Ej kraftvärme","Alternativproduktionsmetoden")</f>
        <v>Alternativproduktionsmetoden</v>
      </c>
      <c r="E306" s="140">
        <f>VLOOKUP($B306,Totalt!$B$1:$BP$480,MATCH("total el",Totalt!$B$1:$BP$1,0),FALSE)</f>
        <v>5.3328100000000003</v>
      </c>
      <c r="F306" s="141">
        <f>IF(ISERROR(1/VLOOKUP($B306,Kraftvärmeprod!$B$1:$BD$480,MATCH("Total värmeproduktion i kraftvärmeverk i kombinerad drift (GWh)",Kraftvärmeprod!$B$1:$AV$1,0),FALSE)),"",VLOOKUP($B306,'Slutlig allokering'!$B$1:$BA$480,MATCH(F$1,'Slutlig allokering'!$B$2:$AS$2,0),FALSE))</f>
        <v>0.52017515923566882</v>
      </c>
      <c r="G306" s="140">
        <f>IF(ISERROR(1/VLOOKUP($B306,Kraftvärmeprod!$B$1:$AV$480,MATCH("Producerad elenergi i kraftvärmeverk (GWh)",Kraftvärmeprod!$B$1:$AV$1,0),FALSE)),"",VLOOKUP($B306,Kraftvärmeprod!$B$1:$AV$480,MATCH("Producerad elenergi i kraftvärmeverk (GWh)",Kraftvärmeprod!$B$1:$AV$1,0),FALSE))</f>
        <v>34.9</v>
      </c>
      <c r="H306" s="140" t="str">
        <f>IF(ISERROR(1/VLOOKUP($B306,Miljö!$B$1:$T$480,MATCH("Såld mängd produktionsspecifik fjärrvärme (GWh)",Miljö!$B$1:$T$1,0),FALSE)),"",VLOOKUP($B306,Miljö!$B$1:$T$480,MATCH("Såld mängd produktionsspecifik fjärrvärme (GWh)",Miljö!$B$1:$T$1,0),FALSE))</f>
        <v/>
      </c>
      <c r="J306" s="140" t="str">
        <f t="shared" si="4"/>
        <v>Sala-Heby Energi AB</v>
      </c>
    </row>
    <row r="307" spans="1:10" x14ac:dyDescent="0.35">
      <c r="A307" t="s">
        <v>393</v>
      </c>
      <c r="B307" t="s">
        <v>397</v>
      </c>
      <c r="C307" s="140" t="s">
        <v>687</v>
      </c>
      <c r="D307" s="140" t="str">
        <f>IF(ISERROR(1/VLOOKUP($B307,Kraftvärmeprod!$B$1:$D$480,MATCH("Total värmeproduktion i kraftvärmeverk i kombinerad drift (GWh)",Kraftvärmeprod!$B$1:$AV$1,0),FALSE)),"Ej kraftvärme","Alternativproduktionsmetoden")</f>
        <v>Ej kraftvärme</v>
      </c>
      <c r="E307" s="140">
        <f>VLOOKUP($B307,Totalt!$B$1:$BP$480,MATCH("total el",Totalt!$B$1:$BP$1,0),FALSE)</f>
        <v>0</v>
      </c>
      <c r="F307" s="141" t="str">
        <f>IF(ISERROR(1/VLOOKUP($B307,Kraftvärmeprod!$B$1:$BD$480,MATCH("Total värmeproduktion i kraftvärmeverk i kombinerad drift (GWh)",Kraftvärmeprod!$B$1:$AV$1,0),FALSE)),"",VLOOKUP($B307,'Slutlig allokering'!$B$1:$BA$480,MATCH(F$1,'Slutlig allokering'!$B$2:$AS$2,0),FALSE))</f>
        <v/>
      </c>
      <c r="G307" s="140" t="str">
        <f>IF(ISERROR(1/VLOOKUP($B307,Kraftvärmeprod!$B$1:$AV$480,MATCH("Producerad elenergi i kraftvärmeverk (GWh)",Kraftvärmeprod!$B$1:$AV$1,0),FALSE)),"",VLOOKUP($B307,Kraftvärmeprod!$B$1:$AV$480,MATCH("Producerad elenergi i kraftvärmeverk (GWh)",Kraftvärmeprod!$B$1:$AV$1,0),FALSE))</f>
        <v/>
      </c>
      <c r="H307" s="140" t="str">
        <f>IF(ISERROR(1/VLOOKUP($B307,Miljö!$B$1:$T$480,MATCH("Såld mängd produktionsspecifik fjärrvärme (GWh)",Miljö!$B$1:$T$1,0),FALSE)),"",VLOOKUP($B307,Miljö!$B$1:$T$480,MATCH("Såld mängd produktionsspecifik fjärrvärme (GWh)",Miljö!$B$1:$T$1,0),FALSE))</f>
        <v/>
      </c>
      <c r="J307" s="140" t="str">
        <f t="shared" si="4"/>
        <v>Sala-Heby Energi AB</v>
      </c>
    </row>
    <row r="308" spans="1:10" x14ac:dyDescent="0.35">
      <c r="A308" t="s">
        <v>393</v>
      </c>
      <c r="B308" t="s">
        <v>398</v>
      </c>
      <c r="C308" s="140" t="s">
        <v>687</v>
      </c>
      <c r="D308" s="140" t="str">
        <f>IF(ISERROR(1/VLOOKUP($B308,Kraftvärmeprod!$B$1:$D$480,MATCH("Total värmeproduktion i kraftvärmeverk i kombinerad drift (GWh)",Kraftvärmeprod!$B$1:$AV$1,0),FALSE)),"Ej kraftvärme","Alternativproduktionsmetoden")</f>
        <v>Ej kraftvärme</v>
      </c>
      <c r="E308" s="140">
        <f>VLOOKUP($B308,Totalt!$B$1:$BP$480,MATCH("total el",Totalt!$B$1:$BP$1,0),FALSE)</f>
        <v>0</v>
      </c>
      <c r="F308" s="141" t="str">
        <f>IF(ISERROR(1/VLOOKUP($B308,Kraftvärmeprod!$B$1:$BD$480,MATCH("Total värmeproduktion i kraftvärmeverk i kombinerad drift (GWh)",Kraftvärmeprod!$B$1:$AV$1,0),FALSE)),"",VLOOKUP($B308,'Slutlig allokering'!$B$1:$BA$480,MATCH(F$1,'Slutlig allokering'!$B$2:$AS$2,0),FALSE))</f>
        <v/>
      </c>
      <c r="G308" s="140" t="str">
        <f>IF(ISERROR(1/VLOOKUP($B308,Kraftvärmeprod!$B$1:$AV$480,MATCH("Producerad elenergi i kraftvärmeverk (GWh)",Kraftvärmeprod!$B$1:$AV$1,0),FALSE)),"",VLOOKUP($B308,Kraftvärmeprod!$B$1:$AV$480,MATCH("Producerad elenergi i kraftvärmeverk (GWh)",Kraftvärmeprod!$B$1:$AV$1,0),FALSE))</f>
        <v/>
      </c>
      <c r="H308" s="140" t="str">
        <f>IF(ISERROR(1/VLOOKUP($B308,Miljö!$B$1:$T$480,MATCH("Såld mängd produktionsspecifik fjärrvärme (GWh)",Miljö!$B$1:$T$1,0),FALSE)),"",VLOOKUP($B308,Miljö!$B$1:$T$480,MATCH("Såld mängd produktionsspecifik fjärrvärme (GWh)",Miljö!$B$1:$T$1,0),FALSE))</f>
        <v/>
      </c>
      <c r="J308" s="140" t="str">
        <f t="shared" si="4"/>
        <v>Sala-Heby Energi AB</v>
      </c>
    </row>
    <row r="309" spans="1:10" x14ac:dyDescent="0.35">
      <c r="A309" t="s">
        <v>399</v>
      </c>
      <c r="B309" t="s">
        <v>400</v>
      </c>
      <c r="C309" s="140" t="s">
        <v>1247</v>
      </c>
      <c r="D309" s="140" t="str">
        <f>IF(ISERROR(1/VLOOKUP($B309,Kraftvärmeprod!$B$1:$D$480,MATCH("Total värmeproduktion i kraftvärmeverk i kombinerad drift (GWh)",Kraftvärmeprod!$B$1:$AV$1,0),FALSE)),"Ej kraftvärme","Alternativproduktionsmetoden")</f>
        <v>Alternativproduktionsmetoden</v>
      </c>
      <c r="E309" s="140">
        <f>VLOOKUP($B309,Totalt!$B$1:$BP$480,MATCH("total el",Totalt!$B$1:$BP$1,0),FALSE)</f>
        <v>9.7181999999999995</v>
      </c>
      <c r="F309" s="141">
        <f>IF(ISERROR(1/VLOOKUP($B309,Kraftvärmeprod!$B$1:$BD$480,MATCH("Total värmeproduktion i kraftvärmeverk i kombinerad drift (GWh)",Kraftvärmeprod!$B$1:$AV$1,0),FALSE)),"",VLOOKUP($B309,'Slutlig allokering'!$B$1:$BA$480,MATCH(F$1,'Slutlig allokering'!$B$2:$AS$2,0),FALSE))</f>
        <v>0.78452033132530108</v>
      </c>
      <c r="G309" s="140">
        <f>IF(ISERROR(1/VLOOKUP($B309,Kraftvärmeprod!$B$1:$AV$480,MATCH("Producerad elenergi i kraftvärmeverk (GWh)",Kraftvärmeprod!$B$1:$AV$1,0),FALSE)),"",VLOOKUP($B309,Kraftvärmeprod!$B$1:$AV$480,MATCH("Producerad elenergi i kraftvärmeverk (GWh)",Kraftvärmeprod!$B$1:$AV$1,0),FALSE))</f>
        <v>16.3</v>
      </c>
      <c r="H309" s="140" t="str">
        <f>IF(ISERROR(1/VLOOKUP($B309,Miljö!$B$1:$T$480,MATCH("Såld mängd produktionsspecifik fjärrvärme (GWh)",Miljö!$B$1:$T$1,0),FALSE)),"",VLOOKUP($B309,Miljö!$B$1:$T$480,MATCH("Såld mängd produktionsspecifik fjärrvärme (GWh)",Miljö!$B$1:$T$1,0),FALSE))</f>
        <v/>
      </c>
      <c r="J309" s="140" t="str">
        <f t="shared" si="4"/>
        <v>Sandviken Energi AB</v>
      </c>
    </row>
    <row r="310" spans="1:10" x14ac:dyDescent="0.35">
      <c r="A310" t="s">
        <v>401</v>
      </c>
      <c r="B310" t="s">
        <v>402</v>
      </c>
      <c r="C310" s="140" t="s">
        <v>1248</v>
      </c>
      <c r="D310" s="140" t="str">
        <f>IF(ISERROR(1/VLOOKUP($B310,Kraftvärmeprod!$B$1:$D$480,MATCH("Total värmeproduktion i kraftvärmeverk i kombinerad drift (GWh)",Kraftvärmeprod!$B$1:$AV$1,0),FALSE)),"Ej kraftvärme","Alternativproduktionsmetoden")</f>
        <v>Ej kraftvärme</v>
      </c>
      <c r="E310" s="140">
        <f>VLOOKUP($B310,Totalt!$B$1:$BP$480,MATCH("total el",Totalt!$B$1:$BP$1,0),FALSE)</f>
        <v>1.63</v>
      </c>
      <c r="F310" s="141" t="str">
        <f>IF(ISERROR(1/VLOOKUP($B310,Kraftvärmeprod!$B$1:$BD$480,MATCH("Total värmeproduktion i kraftvärmeverk i kombinerad drift (GWh)",Kraftvärmeprod!$B$1:$AV$1,0),FALSE)),"",VLOOKUP($B310,'Slutlig allokering'!$B$1:$BA$480,MATCH(F$1,'Slutlig allokering'!$B$2:$AS$2,0),FALSE))</f>
        <v/>
      </c>
      <c r="G310" s="140" t="str">
        <f>IF(ISERROR(1/VLOOKUP($B310,Kraftvärmeprod!$B$1:$AV$480,MATCH("Producerad elenergi i kraftvärmeverk (GWh)",Kraftvärmeprod!$B$1:$AV$1,0),FALSE)),"",VLOOKUP($B310,Kraftvärmeprod!$B$1:$AV$480,MATCH("Producerad elenergi i kraftvärmeverk (GWh)",Kraftvärmeprod!$B$1:$AV$1,0),FALSE))</f>
        <v/>
      </c>
      <c r="H310" s="140" t="str">
        <f>IF(ISERROR(1/VLOOKUP($B310,Miljö!$B$1:$T$480,MATCH("Såld mängd produktionsspecifik fjärrvärme (GWh)",Miljö!$B$1:$T$1,0),FALSE)),"",VLOOKUP($B310,Miljö!$B$1:$T$480,MATCH("Såld mängd produktionsspecifik fjärrvärme (GWh)",Miljö!$B$1:$T$1,0),FALSE))</f>
        <v/>
      </c>
      <c r="J310" s="140" t="str">
        <f t="shared" si="4"/>
        <v>Skara Energi AB</v>
      </c>
    </row>
    <row r="311" spans="1:10" x14ac:dyDescent="0.35">
      <c r="A311" t="s">
        <v>403</v>
      </c>
      <c r="B311" t="s">
        <v>404</v>
      </c>
      <c r="C311" s="140" t="s">
        <v>1249</v>
      </c>
      <c r="D311" s="140" t="str">
        <f>IF(ISERROR(1/VLOOKUP($B311,Kraftvärmeprod!$B$1:$D$480,MATCH("Total värmeproduktion i kraftvärmeverk i kombinerad drift (GWh)",Kraftvärmeprod!$B$1:$AV$1,0),FALSE)),"Ej kraftvärme","Alternativproduktionsmetoden")</f>
        <v>Ej kraftvärme</v>
      </c>
      <c r="E311" s="140">
        <f>VLOOKUP($B311,Totalt!$B$1:$BP$480,MATCH("total el",Totalt!$B$1:$BP$1,0),FALSE)</f>
        <v>0.18873299999999998</v>
      </c>
      <c r="F311" s="141" t="str">
        <f>IF(ISERROR(1/VLOOKUP($B311,Kraftvärmeprod!$B$1:$BD$480,MATCH("Total värmeproduktion i kraftvärmeverk i kombinerad drift (GWh)",Kraftvärmeprod!$B$1:$AV$1,0),FALSE)),"",VLOOKUP($B311,'Slutlig allokering'!$B$1:$BA$480,MATCH(F$1,'Slutlig allokering'!$B$2:$AS$2,0),FALSE))</f>
        <v/>
      </c>
      <c r="G311" s="140" t="str">
        <f>IF(ISERROR(1/VLOOKUP($B311,Kraftvärmeprod!$B$1:$AV$480,MATCH("Producerad elenergi i kraftvärmeverk (GWh)",Kraftvärmeprod!$B$1:$AV$1,0),FALSE)),"",VLOOKUP($B311,Kraftvärmeprod!$B$1:$AV$480,MATCH("Producerad elenergi i kraftvärmeverk (GWh)",Kraftvärmeprod!$B$1:$AV$1,0),FALSE))</f>
        <v/>
      </c>
      <c r="H311" s="140" t="str">
        <f>IF(ISERROR(1/VLOOKUP($B311,Miljö!$B$1:$T$480,MATCH("Såld mängd produktionsspecifik fjärrvärme (GWh)",Miljö!$B$1:$T$1,0),FALSE)),"",VLOOKUP($B311,Miljö!$B$1:$T$480,MATCH("Såld mängd produktionsspecifik fjärrvärme (GWh)",Miljö!$B$1:$T$1,0),FALSE))</f>
        <v/>
      </c>
      <c r="J311" s="140" t="str">
        <f t="shared" si="4"/>
        <v>Skellefteå Kraft AB</v>
      </c>
    </row>
    <row r="312" spans="1:10" x14ac:dyDescent="0.35">
      <c r="A312" t="s">
        <v>403</v>
      </c>
      <c r="B312" t="s">
        <v>405</v>
      </c>
      <c r="C312" s="140" t="s">
        <v>1249</v>
      </c>
      <c r="D312" s="140" t="str">
        <f>IF(ISERROR(1/VLOOKUP($B312,Kraftvärmeprod!$B$1:$D$480,MATCH("Total värmeproduktion i kraftvärmeverk i kombinerad drift (GWh)",Kraftvärmeprod!$B$1:$AV$1,0),FALSE)),"Ej kraftvärme","Alternativproduktionsmetoden")</f>
        <v>Ej kraftvärme</v>
      </c>
      <c r="E312" s="140">
        <f>VLOOKUP($B312,Totalt!$B$1:$BP$480,MATCH("total el",Totalt!$B$1:$BP$1,0),FALSE)</f>
        <v>8.8200000000000001E-2</v>
      </c>
      <c r="F312" s="141" t="str">
        <f>IF(ISERROR(1/VLOOKUP($B312,Kraftvärmeprod!$B$1:$BD$480,MATCH("Total värmeproduktion i kraftvärmeverk i kombinerad drift (GWh)",Kraftvärmeprod!$B$1:$AV$1,0),FALSE)),"",VLOOKUP($B312,'Slutlig allokering'!$B$1:$BA$480,MATCH(F$1,'Slutlig allokering'!$B$2:$AS$2,0),FALSE))</f>
        <v/>
      </c>
      <c r="G312" s="140" t="str">
        <f>IF(ISERROR(1/VLOOKUP($B312,Kraftvärmeprod!$B$1:$AV$480,MATCH("Producerad elenergi i kraftvärmeverk (GWh)",Kraftvärmeprod!$B$1:$AV$1,0),FALSE)),"",VLOOKUP($B312,Kraftvärmeprod!$B$1:$AV$480,MATCH("Producerad elenergi i kraftvärmeverk (GWh)",Kraftvärmeprod!$B$1:$AV$1,0),FALSE))</f>
        <v/>
      </c>
      <c r="H312" s="140" t="str">
        <f>IF(ISERROR(1/VLOOKUP($B312,Miljö!$B$1:$T$480,MATCH("Såld mängd produktionsspecifik fjärrvärme (GWh)",Miljö!$B$1:$T$1,0),FALSE)),"",VLOOKUP($B312,Miljö!$B$1:$T$480,MATCH("Såld mängd produktionsspecifik fjärrvärme (GWh)",Miljö!$B$1:$T$1,0),FALSE))</f>
        <v/>
      </c>
      <c r="J312" s="140" t="str">
        <f t="shared" si="4"/>
        <v>Skellefteå Kraft AB</v>
      </c>
    </row>
    <row r="313" spans="1:10" x14ac:dyDescent="0.35">
      <c r="A313" t="s">
        <v>403</v>
      </c>
      <c r="B313" t="s">
        <v>406</v>
      </c>
      <c r="C313" s="140" t="s">
        <v>1249</v>
      </c>
      <c r="D313" s="140" t="str">
        <f>IF(ISERROR(1/VLOOKUP($B313,Kraftvärmeprod!$B$1:$D$480,MATCH("Total värmeproduktion i kraftvärmeverk i kombinerad drift (GWh)",Kraftvärmeprod!$B$1:$AV$1,0),FALSE)),"Ej kraftvärme","Alternativproduktionsmetoden")</f>
        <v>Ej kraftvärme</v>
      </c>
      <c r="E313" s="140">
        <f>VLOOKUP($B313,Totalt!$B$1:$BP$480,MATCH("total el",Totalt!$B$1:$BP$1,0),FALSE)</f>
        <v>0.56499999999999995</v>
      </c>
      <c r="F313" s="141" t="str">
        <f>IF(ISERROR(1/VLOOKUP($B313,Kraftvärmeprod!$B$1:$BD$480,MATCH("Total värmeproduktion i kraftvärmeverk i kombinerad drift (GWh)",Kraftvärmeprod!$B$1:$AV$1,0),FALSE)),"",VLOOKUP($B313,'Slutlig allokering'!$B$1:$BA$480,MATCH(F$1,'Slutlig allokering'!$B$2:$AS$2,0),FALSE))</f>
        <v/>
      </c>
      <c r="G313" s="140" t="str">
        <f>IF(ISERROR(1/VLOOKUP($B313,Kraftvärmeprod!$B$1:$AV$480,MATCH("Producerad elenergi i kraftvärmeverk (GWh)",Kraftvärmeprod!$B$1:$AV$1,0),FALSE)),"",VLOOKUP($B313,Kraftvärmeprod!$B$1:$AV$480,MATCH("Producerad elenergi i kraftvärmeverk (GWh)",Kraftvärmeprod!$B$1:$AV$1,0),FALSE))</f>
        <v/>
      </c>
      <c r="H313" s="140" t="str">
        <f>IF(ISERROR(1/VLOOKUP($B313,Miljö!$B$1:$T$480,MATCH("Såld mängd produktionsspecifik fjärrvärme (GWh)",Miljö!$B$1:$T$1,0),FALSE)),"",VLOOKUP($B313,Miljö!$B$1:$T$480,MATCH("Såld mängd produktionsspecifik fjärrvärme (GWh)",Miljö!$B$1:$T$1,0),FALSE))</f>
        <v/>
      </c>
      <c r="J313" s="140" t="str">
        <f t="shared" si="4"/>
        <v>Skellefteå Kraft AB</v>
      </c>
    </row>
    <row r="314" spans="1:10" x14ac:dyDescent="0.35">
      <c r="A314" t="s">
        <v>403</v>
      </c>
      <c r="B314" t="s">
        <v>407</v>
      </c>
      <c r="C314" s="140" t="s">
        <v>1249</v>
      </c>
      <c r="D314" s="140" t="str">
        <f>IF(ISERROR(1/VLOOKUP($B314,Kraftvärmeprod!$B$1:$D$480,MATCH("Total värmeproduktion i kraftvärmeverk i kombinerad drift (GWh)",Kraftvärmeprod!$B$1:$AV$1,0),FALSE)),"Ej kraftvärme","Alternativproduktionsmetoden")</f>
        <v>Ej kraftvärme</v>
      </c>
      <c r="E314" s="140">
        <f>VLOOKUP($B314,Totalt!$B$1:$BP$480,MATCH("total el",Totalt!$B$1:$BP$1,0),FALSE)</f>
        <v>0.10299999999999999</v>
      </c>
      <c r="F314" s="141" t="str">
        <f>IF(ISERROR(1/VLOOKUP($B314,Kraftvärmeprod!$B$1:$BD$480,MATCH("Total värmeproduktion i kraftvärmeverk i kombinerad drift (GWh)",Kraftvärmeprod!$B$1:$AV$1,0),FALSE)),"",VLOOKUP($B314,'Slutlig allokering'!$B$1:$BA$480,MATCH(F$1,'Slutlig allokering'!$B$2:$AS$2,0),FALSE))</f>
        <v/>
      </c>
      <c r="G314" s="140" t="str">
        <f>IF(ISERROR(1/VLOOKUP($B314,Kraftvärmeprod!$B$1:$AV$480,MATCH("Producerad elenergi i kraftvärmeverk (GWh)",Kraftvärmeprod!$B$1:$AV$1,0),FALSE)),"",VLOOKUP($B314,Kraftvärmeprod!$B$1:$AV$480,MATCH("Producerad elenergi i kraftvärmeverk (GWh)",Kraftvärmeprod!$B$1:$AV$1,0),FALSE))</f>
        <v/>
      </c>
      <c r="H314" s="140" t="str">
        <f>IF(ISERROR(1/VLOOKUP($B314,Miljö!$B$1:$T$480,MATCH("Såld mängd produktionsspecifik fjärrvärme (GWh)",Miljö!$B$1:$T$1,0),FALSE)),"",VLOOKUP($B314,Miljö!$B$1:$T$480,MATCH("Såld mängd produktionsspecifik fjärrvärme (GWh)",Miljö!$B$1:$T$1,0),FALSE))</f>
        <v/>
      </c>
      <c r="J314" s="140" t="str">
        <f t="shared" si="4"/>
        <v>Skellefteå Kraft AB</v>
      </c>
    </row>
    <row r="315" spans="1:10" x14ac:dyDescent="0.35">
      <c r="A315" t="s">
        <v>403</v>
      </c>
      <c r="B315" t="s">
        <v>408</v>
      </c>
      <c r="C315" s="140" t="s">
        <v>1249</v>
      </c>
      <c r="D315" s="140" t="str">
        <f>IF(ISERROR(1/VLOOKUP($B315,Kraftvärmeprod!$B$1:$D$480,MATCH("Total värmeproduktion i kraftvärmeverk i kombinerad drift (GWh)",Kraftvärmeprod!$B$1:$AV$1,0),FALSE)),"Ej kraftvärme","Alternativproduktionsmetoden")</f>
        <v>Ej kraftvärme</v>
      </c>
      <c r="E315" s="140">
        <f>VLOOKUP($B315,Totalt!$B$1:$BP$480,MATCH("total el",Totalt!$B$1:$BP$1,0),FALSE)</f>
        <v>4.99E-2</v>
      </c>
      <c r="F315" s="141" t="str">
        <f>IF(ISERROR(1/VLOOKUP($B315,Kraftvärmeprod!$B$1:$BD$480,MATCH("Total värmeproduktion i kraftvärmeverk i kombinerad drift (GWh)",Kraftvärmeprod!$B$1:$AV$1,0),FALSE)),"",VLOOKUP($B315,'Slutlig allokering'!$B$1:$BA$480,MATCH(F$1,'Slutlig allokering'!$B$2:$AS$2,0),FALSE))</f>
        <v/>
      </c>
      <c r="G315" s="140" t="str">
        <f>IF(ISERROR(1/VLOOKUP($B315,Kraftvärmeprod!$B$1:$AV$480,MATCH("Producerad elenergi i kraftvärmeverk (GWh)",Kraftvärmeprod!$B$1:$AV$1,0),FALSE)),"",VLOOKUP($B315,Kraftvärmeprod!$B$1:$AV$480,MATCH("Producerad elenergi i kraftvärmeverk (GWh)",Kraftvärmeprod!$B$1:$AV$1,0),FALSE))</f>
        <v/>
      </c>
      <c r="H315" s="140" t="str">
        <f>IF(ISERROR(1/VLOOKUP($B315,Miljö!$B$1:$T$480,MATCH("Såld mängd produktionsspecifik fjärrvärme (GWh)",Miljö!$B$1:$T$1,0),FALSE)),"",VLOOKUP($B315,Miljö!$B$1:$T$480,MATCH("Såld mängd produktionsspecifik fjärrvärme (GWh)",Miljö!$B$1:$T$1,0),FALSE))</f>
        <v/>
      </c>
      <c r="J315" s="140" t="str">
        <f t="shared" si="4"/>
        <v>Skellefteå Kraft AB</v>
      </c>
    </row>
    <row r="316" spans="1:10" x14ac:dyDescent="0.35">
      <c r="A316" t="s">
        <v>403</v>
      </c>
      <c r="B316" t="s">
        <v>409</v>
      </c>
      <c r="C316" s="140" t="s">
        <v>1249</v>
      </c>
      <c r="D316" s="140" t="str">
        <f>IF(ISERROR(1/VLOOKUP($B316,Kraftvärmeprod!$B$1:$D$480,MATCH("Total värmeproduktion i kraftvärmeverk i kombinerad drift (GWh)",Kraftvärmeprod!$B$1:$AV$1,0),FALSE)),"Ej kraftvärme","Alternativproduktionsmetoden")</f>
        <v>Ej kraftvärme</v>
      </c>
      <c r="E316" s="140">
        <f>VLOOKUP($B316,Totalt!$B$1:$BP$480,MATCH("total el",Totalt!$B$1:$BP$1,0),FALSE)</f>
        <v>0</v>
      </c>
      <c r="F316" s="141" t="str">
        <f>IF(ISERROR(1/VLOOKUP($B316,Kraftvärmeprod!$B$1:$BD$480,MATCH("Total värmeproduktion i kraftvärmeverk i kombinerad drift (GWh)",Kraftvärmeprod!$B$1:$AV$1,0),FALSE)),"",VLOOKUP($B316,'Slutlig allokering'!$B$1:$BA$480,MATCH(F$1,'Slutlig allokering'!$B$2:$AS$2,0),FALSE))</f>
        <v/>
      </c>
      <c r="G316" s="140" t="str">
        <f>IF(ISERROR(1/VLOOKUP($B316,Kraftvärmeprod!$B$1:$AV$480,MATCH("Producerad elenergi i kraftvärmeverk (GWh)",Kraftvärmeprod!$B$1:$AV$1,0),FALSE)),"",VLOOKUP($B316,Kraftvärmeprod!$B$1:$AV$480,MATCH("Producerad elenergi i kraftvärmeverk (GWh)",Kraftvärmeprod!$B$1:$AV$1,0),FALSE))</f>
        <v/>
      </c>
      <c r="H316" s="140" t="str">
        <f>IF(ISERROR(1/VLOOKUP($B316,Miljö!$B$1:$T$480,MATCH("Såld mängd produktionsspecifik fjärrvärme (GWh)",Miljö!$B$1:$T$1,0),FALSE)),"",VLOOKUP($B316,Miljö!$B$1:$T$480,MATCH("Såld mängd produktionsspecifik fjärrvärme (GWh)",Miljö!$B$1:$T$1,0),FALSE))</f>
        <v/>
      </c>
      <c r="J316" s="140" t="str">
        <f t="shared" si="4"/>
        <v>Skellefteå Kraft AB</v>
      </c>
    </row>
    <row r="317" spans="1:10" x14ac:dyDescent="0.35">
      <c r="A317" t="s">
        <v>403</v>
      </c>
      <c r="B317" t="s">
        <v>410</v>
      </c>
      <c r="C317" s="140" t="s">
        <v>1249</v>
      </c>
      <c r="D317" s="140" t="str">
        <f>IF(ISERROR(1/VLOOKUP($B317,Kraftvärmeprod!$B$1:$D$480,MATCH("Total värmeproduktion i kraftvärmeverk i kombinerad drift (GWh)",Kraftvärmeprod!$B$1:$AV$1,0),FALSE)),"Ej kraftvärme","Alternativproduktionsmetoden")</f>
        <v>Ej kraftvärme</v>
      </c>
      <c r="E317" s="140">
        <f>VLOOKUP($B317,Totalt!$B$1:$BP$480,MATCH("total el",Totalt!$B$1:$BP$1,0),FALSE)</f>
        <v>0.13927800000000001</v>
      </c>
      <c r="F317" s="141" t="str">
        <f>IF(ISERROR(1/VLOOKUP($B317,Kraftvärmeprod!$B$1:$BD$480,MATCH("Total värmeproduktion i kraftvärmeverk i kombinerad drift (GWh)",Kraftvärmeprod!$B$1:$AV$1,0),FALSE)),"",VLOOKUP($B317,'Slutlig allokering'!$B$1:$BA$480,MATCH(F$1,'Slutlig allokering'!$B$2:$AS$2,0),FALSE))</f>
        <v/>
      </c>
      <c r="G317" s="140" t="str">
        <f>IF(ISERROR(1/VLOOKUP($B317,Kraftvärmeprod!$B$1:$AV$480,MATCH("Producerad elenergi i kraftvärmeverk (GWh)",Kraftvärmeprod!$B$1:$AV$1,0),FALSE)),"",VLOOKUP($B317,Kraftvärmeprod!$B$1:$AV$480,MATCH("Producerad elenergi i kraftvärmeverk (GWh)",Kraftvärmeprod!$B$1:$AV$1,0),FALSE))</f>
        <v/>
      </c>
      <c r="H317" s="140" t="str">
        <f>IF(ISERROR(1/VLOOKUP($B317,Miljö!$B$1:$T$480,MATCH("Såld mängd produktionsspecifik fjärrvärme (GWh)",Miljö!$B$1:$T$1,0),FALSE)),"",VLOOKUP($B317,Miljö!$B$1:$T$480,MATCH("Såld mängd produktionsspecifik fjärrvärme (GWh)",Miljö!$B$1:$T$1,0),FALSE))</f>
        <v/>
      </c>
      <c r="J317" s="140" t="str">
        <f t="shared" si="4"/>
        <v>Skellefteå Kraft AB</v>
      </c>
    </row>
    <row r="318" spans="1:10" x14ac:dyDescent="0.35">
      <c r="A318" t="s">
        <v>403</v>
      </c>
      <c r="B318" t="s">
        <v>411</v>
      </c>
      <c r="C318" s="140" t="s">
        <v>1249</v>
      </c>
      <c r="D318" s="140" t="str">
        <f>IF(ISERROR(1/VLOOKUP($B318,Kraftvärmeprod!$B$1:$D$480,MATCH("Total värmeproduktion i kraftvärmeverk i kombinerad drift (GWh)",Kraftvärmeprod!$B$1:$AV$1,0),FALSE)),"Ej kraftvärme","Alternativproduktionsmetoden")</f>
        <v>Ej kraftvärme</v>
      </c>
      <c r="E318" s="140">
        <f>VLOOKUP($B318,Totalt!$B$1:$BP$480,MATCH("total el",Totalt!$B$1:$BP$1,0),FALSE)</f>
        <v>3.5000000000000003E-2</v>
      </c>
      <c r="F318" s="141" t="str">
        <f>IF(ISERROR(1/VLOOKUP($B318,Kraftvärmeprod!$B$1:$BD$480,MATCH("Total värmeproduktion i kraftvärmeverk i kombinerad drift (GWh)",Kraftvärmeprod!$B$1:$AV$1,0),FALSE)),"",VLOOKUP($B318,'Slutlig allokering'!$B$1:$BA$480,MATCH(F$1,'Slutlig allokering'!$B$2:$AS$2,0),FALSE))</f>
        <v/>
      </c>
      <c r="G318" s="140" t="str">
        <f>IF(ISERROR(1/VLOOKUP($B318,Kraftvärmeprod!$B$1:$AV$480,MATCH("Producerad elenergi i kraftvärmeverk (GWh)",Kraftvärmeprod!$B$1:$AV$1,0),FALSE)),"",VLOOKUP($B318,Kraftvärmeprod!$B$1:$AV$480,MATCH("Producerad elenergi i kraftvärmeverk (GWh)",Kraftvärmeprod!$B$1:$AV$1,0),FALSE))</f>
        <v/>
      </c>
      <c r="H318" s="140" t="str">
        <f>IF(ISERROR(1/VLOOKUP($B318,Miljö!$B$1:$T$480,MATCH("Såld mängd produktionsspecifik fjärrvärme (GWh)",Miljö!$B$1:$T$1,0),FALSE)),"",VLOOKUP($B318,Miljö!$B$1:$T$480,MATCH("Såld mängd produktionsspecifik fjärrvärme (GWh)",Miljö!$B$1:$T$1,0),FALSE))</f>
        <v/>
      </c>
      <c r="J318" s="140" t="str">
        <f t="shared" si="4"/>
        <v>Skellefteå Kraft AB</v>
      </c>
    </row>
    <row r="319" spans="1:10" x14ac:dyDescent="0.35">
      <c r="A319" t="s">
        <v>403</v>
      </c>
      <c r="B319" t="s">
        <v>412</v>
      </c>
      <c r="C319" s="140" t="s">
        <v>1249</v>
      </c>
      <c r="D319" s="140" t="str">
        <f>IF(ISERROR(1/VLOOKUP($B319,Kraftvärmeprod!$B$1:$D$480,MATCH("Total värmeproduktion i kraftvärmeverk i kombinerad drift (GWh)",Kraftvärmeprod!$B$1:$AV$1,0),FALSE)),"Ej kraftvärme","Alternativproduktionsmetoden")</f>
        <v>Alternativproduktionsmetoden</v>
      </c>
      <c r="E319" s="140">
        <f>VLOOKUP($B319,Totalt!$B$1:$BP$480,MATCH("total el",Totalt!$B$1:$BP$1,0),FALSE)</f>
        <v>3.5662600000000002</v>
      </c>
      <c r="F319" s="141">
        <f>IF(ISERROR(1/VLOOKUP($B319,Kraftvärmeprod!$B$1:$BD$480,MATCH("Total värmeproduktion i kraftvärmeverk i kombinerad drift (GWh)",Kraftvärmeprod!$B$1:$AV$1,0),FALSE)),"",VLOOKUP($B319,'Slutlig allokering'!$B$1:$BA$480,MATCH(F$1,'Slutlig allokering'!$B$2:$AS$2,0),FALSE))</f>
        <v>0.53235183547466769</v>
      </c>
      <c r="G319" s="140">
        <f>IF(ISERROR(1/VLOOKUP($B319,Kraftvärmeprod!$B$1:$AV$480,MATCH("Producerad elenergi i kraftvärmeverk (GWh)",Kraftvärmeprod!$B$1:$AV$1,0),FALSE)),"",VLOOKUP($B319,Kraftvärmeprod!$B$1:$AV$480,MATCH("Producerad elenergi i kraftvärmeverk (GWh)",Kraftvärmeprod!$B$1:$AV$1,0),FALSE))</f>
        <v>37.363999999999997</v>
      </c>
      <c r="H319" s="140" t="str">
        <f>IF(ISERROR(1/VLOOKUP($B319,Miljö!$B$1:$T$480,MATCH("Såld mängd produktionsspecifik fjärrvärme (GWh)",Miljö!$B$1:$T$1,0),FALSE)),"",VLOOKUP($B319,Miljö!$B$1:$T$480,MATCH("Såld mängd produktionsspecifik fjärrvärme (GWh)",Miljö!$B$1:$T$1,0),FALSE))</f>
        <v/>
      </c>
      <c r="J319" s="140" t="str">
        <f t="shared" si="4"/>
        <v>Skellefteå Kraft AB</v>
      </c>
    </row>
    <row r="320" spans="1:10" x14ac:dyDescent="0.35">
      <c r="A320" t="s">
        <v>403</v>
      </c>
      <c r="B320" t="s">
        <v>413</v>
      </c>
      <c r="C320" s="140" t="s">
        <v>1249</v>
      </c>
      <c r="D320" s="140" t="str">
        <f>IF(ISERROR(1/VLOOKUP($B320,Kraftvärmeprod!$B$1:$D$480,MATCH("Total värmeproduktion i kraftvärmeverk i kombinerad drift (GWh)",Kraftvärmeprod!$B$1:$AV$1,0),FALSE)),"Ej kraftvärme","Alternativproduktionsmetoden")</f>
        <v>Ej kraftvärme</v>
      </c>
      <c r="E320" s="140">
        <f>VLOOKUP($B320,Totalt!$B$1:$BP$480,MATCH("total el",Totalt!$B$1:$BP$1,0),FALSE)</f>
        <v>0.124</v>
      </c>
      <c r="F320" s="141" t="str">
        <f>IF(ISERROR(1/VLOOKUP($B320,Kraftvärmeprod!$B$1:$BD$480,MATCH("Total värmeproduktion i kraftvärmeverk i kombinerad drift (GWh)",Kraftvärmeprod!$B$1:$AV$1,0),FALSE)),"",VLOOKUP($B320,'Slutlig allokering'!$B$1:$BA$480,MATCH(F$1,'Slutlig allokering'!$B$2:$AS$2,0),FALSE))</f>
        <v/>
      </c>
      <c r="G320" s="140" t="str">
        <f>IF(ISERROR(1/VLOOKUP($B320,Kraftvärmeprod!$B$1:$AV$480,MATCH("Producerad elenergi i kraftvärmeverk (GWh)",Kraftvärmeprod!$B$1:$AV$1,0),FALSE)),"",VLOOKUP($B320,Kraftvärmeprod!$B$1:$AV$480,MATCH("Producerad elenergi i kraftvärmeverk (GWh)",Kraftvärmeprod!$B$1:$AV$1,0),FALSE))</f>
        <v/>
      </c>
      <c r="H320" s="140" t="str">
        <f>IF(ISERROR(1/VLOOKUP($B320,Miljö!$B$1:$T$480,MATCH("Såld mängd produktionsspecifik fjärrvärme (GWh)",Miljö!$B$1:$T$1,0),FALSE)),"",VLOOKUP($B320,Miljö!$B$1:$T$480,MATCH("Såld mängd produktionsspecifik fjärrvärme (GWh)",Miljö!$B$1:$T$1,0),FALSE))</f>
        <v/>
      </c>
      <c r="J320" s="140" t="str">
        <f t="shared" si="4"/>
        <v>Skellefteå Kraft AB</v>
      </c>
    </row>
    <row r="321" spans="1:10" x14ac:dyDescent="0.35">
      <c r="A321" t="s">
        <v>403</v>
      </c>
      <c r="B321" t="s">
        <v>414</v>
      </c>
      <c r="C321" s="140" t="s">
        <v>1249</v>
      </c>
      <c r="D321" s="140" t="str">
        <f>IF(ISERROR(1/VLOOKUP($B321,Kraftvärmeprod!$B$1:$D$480,MATCH("Total värmeproduktion i kraftvärmeverk i kombinerad drift (GWh)",Kraftvärmeprod!$B$1:$AV$1,0),FALSE)),"Ej kraftvärme","Alternativproduktionsmetoden")</f>
        <v>Alternativproduktionsmetoden</v>
      </c>
      <c r="E321" s="140">
        <f>VLOOKUP($B321,Totalt!$B$1:$BP$480,MATCH("total el",Totalt!$B$1:$BP$1,0),FALSE)</f>
        <v>2.74139</v>
      </c>
      <c r="F321" s="141">
        <f>IF(ISERROR(1/VLOOKUP($B321,Kraftvärmeprod!$B$1:$BD$480,MATCH("Total värmeproduktion i kraftvärmeverk i kombinerad drift (GWh)",Kraftvärmeprod!$B$1:$AV$1,0),FALSE)),"",VLOOKUP($B321,'Slutlig allokering'!$B$1:$BA$480,MATCH(F$1,'Slutlig allokering'!$B$2:$AS$2,0),FALSE))</f>
        <v>0.63266362597312986</v>
      </c>
      <c r="G321" s="140">
        <f>IF(ISERROR(1/VLOOKUP($B321,Kraftvärmeprod!$B$1:$AV$480,MATCH("Producerad elenergi i kraftvärmeverk (GWh)",Kraftvärmeprod!$B$1:$AV$1,0),FALSE)),"",VLOOKUP($B321,Kraftvärmeprod!$B$1:$AV$480,MATCH("Producerad elenergi i kraftvärmeverk (GWh)",Kraftvärmeprod!$B$1:$AV$1,0),FALSE))</f>
        <v>15.750999999999999</v>
      </c>
      <c r="H321" s="140" t="str">
        <f>IF(ISERROR(1/VLOOKUP($B321,Miljö!$B$1:$T$480,MATCH("Såld mängd produktionsspecifik fjärrvärme (GWh)",Miljö!$B$1:$T$1,0),FALSE)),"",VLOOKUP($B321,Miljö!$B$1:$T$480,MATCH("Såld mängd produktionsspecifik fjärrvärme (GWh)",Miljö!$B$1:$T$1,0),FALSE))</f>
        <v/>
      </c>
      <c r="J321" s="140" t="str">
        <f t="shared" si="4"/>
        <v>Skellefteå Kraft AB</v>
      </c>
    </row>
    <row r="322" spans="1:10" x14ac:dyDescent="0.35">
      <c r="A322" t="s">
        <v>403</v>
      </c>
      <c r="B322" t="s">
        <v>415</v>
      </c>
      <c r="C322" s="140" t="s">
        <v>1249</v>
      </c>
      <c r="D322" s="140" t="str">
        <f>IF(ISERROR(1/VLOOKUP($B322,Kraftvärmeprod!$B$1:$D$480,MATCH("Total värmeproduktion i kraftvärmeverk i kombinerad drift (GWh)",Kraftvärmeprod!$B$1:$AV$1,0),FALSE)),"Ej kraftvärme","Alternativproduktionsmetoden")</f>
        <v>Ej kraftvärme</v>
      </c>
      <c r="E322" s="140">
        <f>VLOOKUP($B322,Totalt!$B$1:$BP$480,MATCH("total el",Totalt!$B$1:$BP$1,0),FALSE)</f>
        <v>0.55400000000000005</v>
      </c>
      <c r="F322" s="141" t="str">
        <f>IF(ISERROR(1/VLOOKUP($B322,Kraftvärmeprod!$B$1:$BD$480,MATCH("Total värmeproduktion i kraftvärmeverk i kombinerad drift (GWh)",Kraftvärmeprod!$B$1:$AV$1,0),FALSE)),"",VLOOKUP($B322,'Slutlig allokering'!$B$1:$BA$480,MATCH(F$1,'Slutlig allokering'!$B$2:$AS$2,0),FALSE))</f>
        <v/>
      </c>
      <c r="G322" s="140" t="str">
        <f>IF(ISERROR(1/VLOOKUP($B322,Kraftvärmeprod!$B$1:$AV$480,MATCH("Producerad elenergi i kraftvärmeverk (GWh)",Kraftvärmeprod!$B$1:$AV$1,0),FALSE)),"",VLOOKUP($B322,Kraftvärmeprod!$B$1:$AV$480,MATCH("Producerad elenergi i kraftvärmeverk (GWh)",Kraftvärmeprod!$B$1:$AV$1,0),FALSE))</f>
        <v/>
      </c>
      <c r="H322" s="140" t="str">
        <f>IF(ISERROR(1/VLOOKUP($B322,Miljö!$B$1:$T$480,MATCH("Såld mängd produktionsspecifik fjärrvärme (GWh)",Miljö!$B$1:$T$1,0),FALSE)),"",VLOOKUP($B322,Miljö!$B$1:$T$480,MATCH("Såld mängd produktionsspecifik fjärrvärme (GWh)",Miljö!$B$1:$T$1,0),FALSE))</f>
        <v/>
      </c>
      <c r="J322" s="140" t="str">
        <f t="shared" si="4"/>
        <v>Skellefteå Kraft AB</v>
      </c>
    </row>
    <row r="323" spans="1:10" x14ac:dyDescent="0.35">
      <c r="A323" t="s">
        <v>403</v>
      </c>
      <c r="B323" t="s">
        <v>416</v>
      </c>
      <c r="C323" s="140" t="s">
        <v>1249</v>
      </c>
      <c r="D323" s="140" t="str">
        <f>IF(ISERROR(1/VLOOKUP($B323,Kraftvärmeprod!$B$1:$D$480,MATCH("Total värmeproduktion i kraftvärmeverk i kombinerad drift (GWh)",Kraftvärmeprod!$B$1:$AV$1,0),FALSE)),"Ej kraftvärme","Alternativproduktionsmetoden")</f>
        <v>Ej kraftvärme</v>
      </c>
      <c r="E323" s="140">
        <f>VLOOKUP($B323,Totalt!$B$1:$BP$480,MATCH("total el",Totalt!$B$1:$BP$1,0),FALSE)</f>
        <v>0.17799999999999999</v>
      </c>
      <c r="F323" s="141" t="str">
        <f>IF(ISERROR(1/VLOOKUP($B323,Kraftvärmeprod!$B$1:$BD$480,MATCH("Total värmeproduktion i kraftvärmeverk i kombinerad drift (GWh)",Kraftvärmeprod!$B$1:$AV$1,0),FALSE)),"",VLOOKUP($B323,'Slutlig allokering'!$B$1:$BA$480,MATCH(F$1,'Slutlig allokering'!$B$2:$AS$2,0),FALSE))</f>
        <v/>
      </c>
      <c r="G323" s="140" t="str">
        <f>IF(ISERROR(1/VLOOKUP($B323,Kraftvärmeprod!$B$1:$AV$480,MATCH("Producerad elenergi i kraftvärmeverk (GWh)",Kraftvärmeprod!$B$1:$AV$1,0),FALSE)),"",VLOOKUP($B323,Kraftvärmeprod!$B$1:$AV$480,MATCH("Producerad elenergi i kraftvärmeverk (GWh)",Kraftvärmeprod!$B$1:$AV$1,0),FALSE))</f>
        <v/>
      </c>
      <c r="H323" s="140" t="str">
        <f>IF(ISERROR(1/VLOOKUP($B323,Miljö!$B$1:$T$480,MATCH("Såld mängd produktionsspecifik fjärrvärme (GWh)",Miljö!$B$1:$T$1,0),FALSE)),"",VLOOKUP($B323,Miljö!$B$1:$T$480,MATCH("Såld mängd produktionsspecifik fjärrvärme (GWh)",Miljö!$B$1:$T$1,0),FALSE))</f>
        <v/>
      </c>
      <c r="J323" s="140" t="str">
        <f t="shared" ref="J323:J386" si="5">A323</f>
        <v>Skellefteå Kraft AB</v>
      </c>
    </row>
    <row r="324" spans="1:10" x14ac:dyDescent="0.35">
      <c r="A324" t="s">
        <v>403</v>
      </c>
      <c r="B324" t="s">
        <v>417</v>
      </c>
      <c r="C324" s="140" t="s">
        <v>1249</v>
      </c>
      <c r="D324" s="140" t="str">
        <f>IF(ISERROR(1/VLOOKUP($B324,Kraftvärmeprod!$B$1:$D$480,MATCH("Total värmeproduktion i kraftvärmeverk i kombinerad drift (GWh)",Kraftvärmeprod!$B$1:$AV$1,0),FALSE)),"Ej kraftvärme","Alternativproduktionsmetoden")</f>
        <v>Alternativproduktionsmetoden</v>
      </c>
      <c r="E324" s="140">
        <f>VLOOKUP($B324,Totalt!$B$1:$BP$480,MATCH("total el",Totalt!$B$1:$BP$1,0),FALSE)</f>
        <v>10.805400000000001</v>
      </c>
      <c r="F324" s="141">
        <f>IF(ISERROR(1/VLOOKUP($B324,Kraftvärmeprod!$B$1:$BD$480,MATCH("Total värmeproduktion i kraftvärmeverk i kombinerad drift (GWh)",Kraftvärmeprod!$B$1:$AV$1,0),FALSE)),"",VLOOKUP($B324,'Slutlig allokering'!$B$1:$BA$480,MATCH(F$1,'Slutlig allokering'!$B$2:$AS$2,0),FALSE))</f>
        <v>0.45435634085422083</v>
      </c>
      <c r="G324" s="140">
        <f>IF(ISERROR(1/VLOOKUP($B324,Kraftvärmeprod!$B$1:$AV$480,MATCH("Producerad elenergi i kraftvärmeverk (GWh)",Kraftvärmeprod!$B$1:$AV$1,0),FALSE)),"",VLOOKUP($B324,Kraftvärmeprod!$B$1:$AV$480,MATCH("Producerad elenergi i kraftvärmeverk (GWh)",Kraftvärmeprod!$B$1:$AV$1,0),FALSE))</f>
        <v>141.96299999999999</v>
      </c>
      <c r="H324" s="140" t="str">
        <f>IF(ISERROR(1/VLOOKUP($B324,Miljö!$B$1:$T$480,MATCH("Såld mängd produktionsspecifik fjärrvärme (GWh)",Miljö!$B$1:$T$1,0),FALSE)),"",VLOOKUP($B324,Miljö!$B$1:$T$480,MATCH("Såld mängd produktionsspecifik fjärrvärme (GWh)",Miljö!$B$1:$T$1,0),FALSE))</f>
        <v/>
      </c>
      <c r="J324" s="140" t="str">
        <f t="shared" si="5"/>
        <v>Skellefteå Kraft AB</v>
      </c>
    </row>
    <row r="325" spans="1:10" x14ac:dyDescent="0.35">
      <c r="A325" t="s">
        <v>403</v>
      </c>
      <c r="B325" t="s">
        <v>418</v>
      </c>
      <c r="C325" s="140" t="s">
        <v>1249</v>
      </c>
      <c r="D325" s="140" t="str">
        <f>IF(ISERROR(1/VLOOKUP($B325,Kraftvärmeprod!$B$1:$D$480,MATCH("Total värmeproduktion i kraftvärmeverk i kombinerad drift (GWh)",Kraftvärmeprod!$B$1:$AV$1,0),FALSE)),"Ej kraftvärme","Alternativproduktionsmetoden")</f>
        <v>Ej kraftvärme</v>
      </c>
      <c r="E325" s="140">
        <f>VLOOKUP($B325,Totalt!$B$1:$BP$480,MATCH("total el",Totalt!$B$1:$BP$1,0),FALSE)</f>
        <v>0.68799999999999994</v>
      </c>
      <c r="F325" s="141" t="str">
        <f>IF(ISERROR(1/VLOOKUP($B325,Kraftvärmeprod!$B$1:$BD$480,MATCH("Total värmeproduktion i kraftvärmeverk i kombinerad drift (GWh)",Kraftvärmeprod!$B$1:$AV$1,0),FALSE)),"",VLOOKUP($B325,'Slutlig allokering'!$B$1:$BA$480,MATCH(F$1,'Slutlig allokering'!$B$2:$AS$2,0),FALSE))</f>
        <v/>
      </c>
      <c r="G325" s="140" t="str">
        <f>IF(ISERROR(1/VLOOKUP($B325,Kraftvärmeprod!$B$1:$AV$480,MATCH("Producerad elenergi i kraftvärmeverk (GWh)",Kraftvärmeprod!$B$1:$AV$1,0),FALSE)),"",VLOOKUP($B325,Kraftvärmeprod!$B$1:$AV$480,MATCH("Producerad elenergi i kraftvärmeverk (GWh)",Kraftvärmeprod!$B$1:$AV$1,0),FALSE))</f>
        <v/>
      </c>
      <c r="H325" s="140" t="str">
        <f>IF(ISERROR(1/VLOOKUP($B325,Miljö!$B$1:$T$480,MATCH("Såld mängd produktionsspecifik fjärrvärme (GWh)",Miljö!$B$1:$T$1,0),FALSE)),"",VLOOKUP($B325,Miljö!$B$1:$T$480,MATCH("Såld mängd produktionsspecifik fjärrvärme (GWh)",Miljö!$B$1:$T$1,0),FALSE))</f>
        <v/>
      </c>
      <c r="J325" s="140" t="str">
        <f t="shared" si="5"/>
        <v>Skellefteå Kraft AB</v>
      </c>
    </row>
    <row r="326" spans="1:10" x14ac:dyDescent="0.35">
      <c r="A326" t="s">
        <v>403</v>
      </c>
      <c r="B326" t="s">
        <v>419</v>
      </c>
      <c r="C326" s="140" t="s">
        <v>1249</v>
      </c>
      <c r="D326" s="140" t="str">
        <f>IF(ISERROR(1/VLOOKUP($B326,Kraftvärmeprod!$B$1:$D$480,MATCH("Total värmeproduktion i kraftvärmeverk i kombinerad drift (GWh)",Kraftvärmeprod!$B$1:$AV$1,0),FALSE)),"Ej kraftvärme","Alternativproduktionsmetoden")</f>
        <v>Ej kraftvärme</v>
      </c>
      <c r="E326" s="140">
        <f>VLOOKUP($B326,Totalt!$B$1:$BP$480,MATCH("total el",Totalt!$B$1:$BP$1,0),FALSE)</f>
        <v>0.86775000000000002</v>
      </c>
      <c r="F326" s="141" t="str">
        <f>IF(ISERROR(1/VLOOKUP($B326,Kraftvärmeprod!$B$1:$BD$480,MATCH("Total värmeproduktion i kraftvärmeverk i kombinerad drift (GWh)",Kraftvärmeprod!$B$1:$AV$1,0),FALSE)),"",VLOOKUP($B326,'Slutlig allokering'!$B$1:$BA$480,MATCH(F$1,'Slutlig allokering'!$B$2:$AS$2,0),FALSE))</f>
        <v/>
      </c>
      <c r="G326" s="140" t="str">
        <f>IF(ISERROR(1/VLOOKUP($B326,Kraftvärmeprod!$B$1:$AV$480,MATCH("Producerad elenergi i kraftvärmeverk (GWh)",Kraftvärmeprod!$B$1:$AV$1,0),FALSE)),"",VLOOKUP($B326,Kraftvärmeprod!$B$1:$AV$480,MATCH("Producerad elenergi i kraftvärmeverk (GWh)",Kraftvärmeprod!$B$1:$AV$1,0),FALSE))</f>
        <v/>
      </c>
      <c r="H326" s="140" t="str">
        <f>IF(ISERROR(1/VLOOKUP($B326,Miljö!$B$1:$T$480,MATCH("Såld mängd produktionsspecifik fjärrvärme (GWh)",Miljö!$B$1:$T$1,0),FALSE)),"",VLOOKUP($B326,Miljö!$B$1:$T$480,MATCH("Såld mängd produktionsspecifik fjärrvärme (GWh)",Miljö!$B$1:$T$1,0),FALSE))</f>
        <v/>
      </c>
      <c r="J326" s="140" t="str">
        <f t="shared" si="5"/>
        <v>Skellefteå Kraft AB</v>
      </c>
    </row>
    <row r="327" spans="1:10" x14ac:dyDescent="0.35">
      <c r="A327" t="s">
        <v>403</v>
      </c>
      <c r="B327" t="s">
        <v>420</v>
      </c>
      <c r="C327" s="140" t="s">
        <v>1249</v>
      </c>
      <c r="D327" s="140" t="str">
        <f>IF(ISERROR(1/VLOOKUP($B327,Kraftvärmeprod!$B$1:$D$480,MATCH("Total värmeproduktion i kraftvärmeverk i kombinerad drift (GWh)",Kraftvärmeprod!$B$1:$AV$1,0),FALSE)),"Ej kraftvärme","Alternativproduktionsmetoden")</f>
        <v>Ej kraftvärme</v>
      </c>
      <c r="E327" s="140">
        <f>VLOOKUP($B327,Totalt!$B$1:$BP$480,MATCH("total el",Totalt!$B$1:$BP$1,0),FALSE)</f>
        <v>0.2</v>
      </c>
      <c r="F327" s="141" t="str">
        <f>IF(ISERROR(1/VLOOKUP($B327,Kraftvärmeprod!$B$1:$BD$480,MATCH("Total värmeproduktion i kraftvärmeverk i kombinerad drift (GWh)",Kraftvärmeprod!$B$1:$AV$1,0),FALSE)),"",VLOOKUP($B327,'Slutlig allokering'!$B$1:$BA$480,MATCH(F$1,'Slutlig allokering'!$B$2:$AS$2,0),FALSE))</f>
        <v/>
      </c>
      <c r="G327" s="140" t="str">
        <f>IF(ISERROR(1/VLOOKUP($B327,Kraftvärmeprod!$B$1:$AV$480,MATCH("Producerad elenergi i kraftvärmeverk (GWh)",Kraftvärmeprod!$B$1:$AV$1,0),FALSE)),"",VLOOKUP($B327,Kraftvärmeprod!$B$1:$AV$480,MATCH("Producerad elenergi i kraftvärmeverk (GWh)",Kraftvärmeprod!$B$1:$AV$1,0),FALSE))</f>
        <v/>
      </c>
      <c r="H327" s="140" t="str">
        <f>IF(ISERROR(1/VLOOKUP($B327,Miljö!$B$1:$T$480,MATCH("Såld mängd produktionsspecifik fjärrvärme (GWh)",Miljö!$B$1:$T$1,0),FALSE)),"",VLOOKUP($B327,Miljö!$B$1:$T$480,MATCH("Såld mängd produktionsspecifik fjärrvärme (GWh)",Miljö!$B$1:$T$1,0),FALSE))</f>
        <v/>
      </c>
      <c r="J327" s="140" t="str">
        <f t="shared" si="5"/>
        <v>Skellefteå Kraft AB</v>
      </c>
    </row>
    <row r="328" spans="1:10" x14ac:dyDescent="0.35">
      <c r="A328" t="s">
        <v>403</v>
      </c>
      <c r="B328" t="s">
        <v>421</v>
      </c>
      <c r="C328" s="140" t="s">
        <v>1249</v>
      </c>
      <c r="D328" s="140" t="str">
        <f>IF(ISERROR(1/VLOOKUP($B328,Kraftvärmeprod!$B$1:$D$480,MATCH("Total värmeproduktion i kraftvärmeverk i kombinerad drift (GWh)",Kraftvärmeprod!$B$1:$AV$1,0),FALSE)),"Ej kraftvärme","Alternativproduktionsmetoden")</f>
        <v>Ej kraftvärme</v>
      </c>
      <c r="E328" s="140">
        <f>VLOOKUP($B328,Totalt!$B$1:$BP$480,MATCH("total el",Totalt!$B$1:$BP$1,0),FALSE)</f>
        <v>4.48E-2</v>
      </c>
      <c r="F328" s="141" t="str">
        <f>IF(ISERROR(1/VLOOKUP($B328,Kraftvärmeprod!$B$1:$BD$480,MATCH("Total värmeproduktion i kraftvärmeverk i kombinerad drift (GWh)",Kraftvärmeprod!$B$1:$AV$1,0),FALSE)),"",VLOOKUP($B328,'Slutlig allokering'!$B$1:$BA$480,MATCH(F$1,'Slutlig allokering'!$B$2:$AS$2,0),FALSE))</f>
        <v/>
      </c>
      <c r="G328" s="140" t="str">
        <f>IF(ISERROR(1/VLOOKUP($B328,Kraftvärmeprod!$B$1:$AV$480,MATCH("Producerad elenergi i kraftvärmeverk (GWh)",Kraftvärmeprod!$B$1:$AV$1,0),FALSE)),"",VLOOKUP($B328,Kraftvärmeprod!$B$1:$AV$480,MATCH("Producerad elenergi i kraftvärmeverk (GWh)",Kraftvärmeprod!$B$1:$AV$1,0),FALSE))</f>
        <v/>
      </c>
      <c r="H328" s="140" t="str">
        <f>IF(ISERROR(1/VLOOKUP($B328,Miljö!$B$1:$T$480,MATCH("Såld mängd produktionsspecifik fjärrvärme (GWh)",Miljö!$B$1:$T$1,0),FALSE)),"",VLOOKUP($B328,Miljö!$B$1:$T$480,MATCH("Såld mängd produktionsspecifik fjärrvärme (GWh)",Miljö!$B$1:$T$1,0),FALSE))</f>
        <v/>
      </c>
      <c r="J328" s="140" t="str">
        <f t="shared" si="5"/>
        <v>Skellefteå Kraft AB</v>
      </c>
    </row>
    <row r="329" spans="1:10" x14ac:dyDescent="0.35">
      <c r="A329" t="s">
        <v>422</v>
      </c>
      <c r="B329" t="s">
        <v>423</v>
      </c>
      <c r="C329" s="140" t="s">
        <v>687</v>
      </c>
      <c r="D329" s="140" t="str">
        <f>IF(ISERROR(1/VLOOKUP($B329,Kraftvärmeprod!$B$1:$D$480,MATCH("Total värmeproduktion i kraftvärmeverk i kombinerad drift (GWh)",Kraftvärmeprod!$B$1:$AV$1,0),FALSE)),"Ej kraftvärme","Alternativproduktionsmetoden")</f>
        <v>Ej kraftvärme</v>
      </c>
      <c r="E329" s="140">
        <f>VLOOKUP($B329,Totalt!$B$1:$BP$480,MATCH("total el",Totalt!$B$1:$BP$1,0),FALSE)</f>
        <v>8.5999999999999993E-2</v>
      </c>
      <c r="F329" s="141" t="str">
        <f>IF(ISERROR(1/VLOOKUP($B329,Kraftvärmeprod!$B$1:$BD$480,MATCH("Total värmeproduktion i kraftvärmeverk i kombinerad drift (GWh)",Kraftvärmeprod!$B$1:$AV$1,0),FALSE)),"",VLOOKUP($B329,'Slutlig allokering'!$B$1:$BA$480,MATCH(F$1,'Slutlig allokering'!$B$2:$AS$2,0),FALSE))</f>
        <v/>
      </c>
      <c r="G329" s="140" t="str">
        <f>IF(ISERROR(1/VLOOKUP($B329,Kraftvärmeprod!$B$1:$AV$480,MATCH("Producerad elenergi i kraftvärmeverk (GWh)",Kraftvärmeprod!$B$1:$AV$1,0),FALSE)),"",VLOOKUP($B329,Kraftvärmeprod!$B$1:$AV$480,MATCH("Producerad elenergi i kraftvärmeverk (GWh)",Kraftvärmeprod!$B$1:$AV$1,0),FALSE))</f>
        <v/>
      </c>
      <c r="H329" s="140" t="str">
        <f>IF(ISERROR(1/VLOOKUP($B329,Miljö!$B$1:$T$480,MATCH("Såld mängd produktionsspecifik fjärrvärme (GWh)",Miljö!$B$1:$T$1,0),FALSE)),"",VLOOKUP($B329,Miljö!$B$1:$T$480,MATCH("Såld mängd produktionsspecifik fjärrvärme (GWh)",Miljö!$B$1:$T$1,0),FALSE))</f>
        <v/>
      </c>
      <c r="J329" s="140" t="str">
        <f t="shared" si="5"/>
        <v>Skövde Värmeverk AB</v>
      </c>
    </row>
    <row r="330" spans="1:10" x14ac:dyDescent="0.35">
      <c r="A330" t="s">
        <v>422</v>
      </c>
      <c r="B330" t="s">
        <v>424</v>
      </c>
      <c r="C330" s="140" t="s">
        <v>687</v>
      </c>
      <c r="D330" s="140" t="str">
        <f>IF(ISERROR(1/VLOOKUP($B330,Kraftvärmeprod!$B$1:$D$480,MATCH("Total värmeproduktion i kraftvärmeverk i kombinerad drift (GWh)",Kraftvärmeprod!$B$1:$AV$1,0),FALSE)),"Ej kraftvärme","Alternativproduktionsmetoden")</f>
        <v>Alternativproduktionsmetoden</v>
      </c>
      <c r="E330" s="140">
        <f>VLOOKUP($B330,Totalt!$B$1:$BP$480,MATCH("total el",Totalt!$B$1:$BP$1,0),FALSE)</f>
        <v>7.04392</v>
      </c>
      <c r="F330" s="141">
        <f>IF(ISERROR(1/VLOOKUP($B330,Kraftvärmeprod!$B$1:$BD$480,MATCH("Total värmeproduktion i kraftvärmeverk i kombinerad drift (GWh)",Kraftvärmeprod!$B$1:$AV$1,0),FALSE)),"",VLOOKUP($B330,'Slutlig allokering'!$B$1:$BA$480,MATCH(F$1,'Slutlig allokering'!$B$2:$AS$2,0),FALSE))</f>
        <v>0.85773197692711056</v>
      </c>
      <c r="G330" s="140">
        <f>IF(ISERROR(1/VLOOKUP($B330,Kraftvärmeprod!$B$1:$AV$480,MATCH("Producerad elenergi i kraftvärmeverk (GWh)",Kraftvärmeprod!$B$1:$AV$1,0),FALSE)),"",VLOOKUP($B330,Kraftvärmeprod!$B$1:$AV$480,MATCH("Producerad elenergi i kraftvärmeverk (GWh)",Kraftvärmeprod!$B$1:$AV$1,0),FALSE))</f>
        <v>9.8000000000000007</v>
      </c>
      <c r="H330" s="140" t="str">
        <f>IF(ISERROR(1/VLOOKUP($B330,Miljö!$B$1:$T$480,MATCH("Såld mängd produktionsspecifik fjärrvärme (GWh)",Miljö!$B$1:$T$1,0),FALSE)),"",VLOOKUP($B330,Miljö!$B$1:$T$480,MATCH("Såld mängd produktionsspecifik fjärrvärme (GWh)",Miljö!$B$1:$T$1,0),FALSE))</f>
        <v/>
      </c>
      <c r="J330" s="140" t="str">
        <f t="shared" si="5"/>
        <v>Skövde Värmeverk AB</v>
      </c>
    </row>
    <row r="331" spans="1:10" x14ac:dyDescent="0.35">
      <c r="A331" t="s">
        <v>422</v>
      </c>
      <c r="B331" t="s">
        <v>425</v>
      </c>
      <c r="C331" s="140" t="s">
        <v>687</v>
      </c>
      <c r="D331" s="140" t="str">
        <f>IF(ISERROR(1/VLOOKUP($B331,Kraftvärmeprod!$B$1:$D$480,MATCH("Total värmeproduktion i kraftvärmeverk i kombinerad drift (GWh)",Kraftvärmeprod!$B$1:$AV$1,0),FALSE)),"Ej kraftvärme","Alternativproduktionsmetoden")</f>
        <v>Ej kraftvärme</v>
      </c>
      <c r="E331" s="140">
        <f>VLOOKUP($B331,Totalt!$B$1:$BP$480,MATCH("total el",Totalt!$B$1:$BP$1,0),FALSE)</f>
        <v>0.06</v>
      </c>
      <c r="F331" s="141" t="str">
        <f>IF(ISERROR(1/VLOOKUP($B331,Kraftvärmeprod!$B$1:$BD$480,MATCH("Total värmeproduktion i kraftvärmeverk i kombinerad drift (GWh)",Kraftvärmeprod!$B$1:$AV$1,0),FALSE)),"",VLOOKUP($B331,'Slutlig allokering'!$B$1:$BA$480,MATCH(F$1,'Slutlig allokering'!$B$2:$AS$2,0),FALSE))</f>
        <v/>
      </c>
      <c r="G331" s="140" t="str">
        <f>IF(ISERROR(1/VLOOKUP($B331,Kraftvärmeprod!$B$1:$AV$480,MATCH("Producerad elenergi i kraftvärmeverk (GWh)",Kraftvärmeprod!$B$1:$AV$1,0),FALSE)),"",VLOOKUP($B331,Kraftvärmeprod!$B$1:$AV$480,MATCH("Producerad elenergi i kraftvärmeverk (GWh)",Kraftvärmeprod!$B$1:$AV$1,0),FALSE))</f>
        <v/>
      </c>
      <c r="H331" s="140" t="str">
        <f>IF(ISERROR(1/VLOOKUP($B331,Miljö!$B$1:$T$480,MATCH("Såld mängd produktionsspecifik fjärrvärme (GWh)",Miljö!$B$1:$T$1,0),FALSE)),"",VLOOKUP($B331,Miljö!$B$1:$T$480,MATCH("Såld mängd produktionsspecifik fjärrvärme (GWh)",Miljö!$B$1:$T$1,0),FALSE))</f>
        <v/>
      </c>
      <c r="J331" s="140" t="str">
        <f t="shared" si="5"/>
        <v>Skövde Värmeverk AB</v>
      </c>
    </row>
    <row r="332" spans="1:10" x14ac:dyDescent="0.35">
      <c r="A332" t="s">
        <v>422</v>
      </c>
      <c r="B332" t="s">
        <v>426</v>
      </c>
      <c r="C332" s="140" t="s">
        <v>687</v>
      </c>
      <c r="D332" s="140" t="str">
        <f>IF(ISERROR(1/VLOOKUP($B332,Kraftvärmeprod!$B$1:$D$480,MATCH("Total värmeproduktion i kraftvärmeverk i kombinerad drift (GWh)",Kraftvärmeprod!$B$1:$AV$1,0),FALSE)),"Ej kraftvärme","Alternativproduktionsmetoden")</f>
        <v>Ej kraftvärme</v>
      </c>
      <c r="E332" s="140">
        <f>VLOOKUP($B332,Totalt!$B$1:$BP$480,MATCH("total el",Totalt!$B$1:$BP$1,0),FALSE)</f>
        <v>2.9000000000000001E-2</v>
      </c>
      <c r="F332" s="141" t="str">
        <f>IF(ISERROR(1/VLOOKUP($B332,Kraftvärmeprod!$B$1:$BD$480,MATCH("Total värmeproduktion i kraftvärmeverk i kombinerad drift (GWh)",Kraftvärmeprod!$B$1:$AV$1,0),FALSE)),"",VLOOKUP($B332,'Slutlig allokering'!$B$1:$BA$480,MATCH(F$1,'Slutlig allokering'!$B$2:$AS$2,0),FALSE))</f>
        <v/>
      </c>
      <c r="G332" s="140" t="str">
        <f>IF(ISERROR(1/VLOOKUP($B332,Kraftvärmeprod!$B$1:$AV$480,MATCH("Producerad elenergi i kraftvärmeverk (GWh)",Kraftvärmeprod!$B$1:$AV$1,0),FALSE)),"",VLOOKUP($B332,Kraftvärmeprod!$B$1:$AV$480,MATCH("Producerad elenergi i kraftvärmeverk (GWh)",Kraftvärmeprod!$B$1:$AV$1,0),FALSE))</f>
        <v/>
      </c>
      <c r="H332" s="140" t="str">
        <f>IF(ISERROR(1/VLOOKUP($B332,Miljö!$B$1:$T$480,MATCH("Såld mängd produktionsspecifik fjärrvärme (GWh)",Miljö!$B$1:$T$1,0),FALSE)),"",VLOOKUP($B332,Miljö!$B$1:$T$480,MATCH("Såld mängd produktionsspecifik fjärrvärme (GWh)",Miljö!$B$1:$T$1,0),FALSE))</f>
        <v/>
      </c>
      <c r="J332" s="140" t="str">
        <f t="shared" si="5"/>
        <v>Skövde Värmeverk AB</v>
      </c>
    </row>
    <row r="333" spans="1:10" x14ac:dyDescent="0.35">
      <c r="A333" t="s">
        <v>422</v>
      </c>
      <c r="B333" t="s">
        <v>427</v>
      </c>
      <c r="C333" s="140" t="s">
        <v>687</v>
      </c>
      <c r="D333" s="140" t="str">
        <f>IF(ISERROR(1/VLOOKUP($B333,Kraftvärmeprod!$B$1:$D$480,MATCH("Total värmeproduktion i kraftvärmeverk i kombinerad drift (GWh)",Kraftvärmeprod!$B$1:$AV$1,0),FALSE)),"Ej kraftvärme","Alternativproduktionsmetoden")</f>
        <v>Ej kraftvärme</v>
      </c>
      <c r="E333" s="140">
        <f>VLOOKUP($B333,Totalt!$B$1:$BP$480,MATCH("total el",Totalt!$B$1:$BP$1,0),FALSE)</f>
        <v>5.5E-2</v>
      </c>
      <c r="F333" s="141" t="str">
        <f>IF(ISERROR(1/VLOOKUP($B333,Kraftvärmeprod!$B$1:$BD$480,MATCH("Total värmeproduktion i kraftvärmeverk i kombinerad drift (GWh)",Kraftvärmeprod!$B$1:$AV$1,0),FALSE)),"",VLOOKUP($B333,'Slutlig allokering'!$B$1:$BA$480,MATCH(F$1,'Slutlig allokering'!$B$2:$AS$2,0),FALSE))</f>
        <v/>
      </c>
      <c r="G333" s="140" t="str">
        <f>IF(ISERROR(1/VLOOKUP($B333,Kraftvärmeprod!$B$1:$AV$480,MATCH("Producerad elenergi i kraftvärmeverk (GWh)",Kraftvärmeprod!$B$1:$AV$1,0),FALSE)),"",VLOOKUP($B333,Kraftvärmeprod!$B$1:$AV$480,MATCH("Producerad elenergi i kraftvärmeverk (GWh)",Kraftvärmeprod!$B$1:$AV$1,0),FALSE))</f>
        <v/>
      </c>
      <c r="H333" s="140" t="str">
        <f>IF(ISERROR(1/VLOOKUP($B333,Miljö!$B$1:$T$480,MATCH("Såld mängd produktionsspecifik fjärrvärme (GWh)",Miljö!$B$1:$T$1,0),FALSE)),"",VLOOKUP($B333,Miljö!$B$1:$T$480,MATCH("Såld mängd produktionsspecifik fjärrvärme (GWh)",Miljö!$B$1:$T$1,0),FALSE))</f>
        <v/>
      </c>
      <c r="J333" s="140" t="str">
        <f t="shared" si="5"/>
        <v>Skövde Värmeverk AB</v>
      </c>
    </row>
    <row r="334" spans="1:10" x14ac:dyDescent="0.35">
      <c r="A334" t="s">
        <v>428</v>
      </c>
      <c r="B334" t="s">
        <v>429</v>
      </c>
      <c r="C334" s="140" t="s">
        <v>1250</v>
      </c>
      <c r="D334" s="140" t="str">
        <f>IF(ISERROR(1/VLOOKUP($B334,Kraftvärmeprod!$B$1:$D$480,MATCH("Total värmeproduktion i kraftvärmeverk i kombinerad drift (GWh)",Kraftvärmeprod!$B$1:$AV$1,0),FALSE)),"Ej kraftvärme","Alternativproduktionsmetoden")</f>
        <v>Ej kraftvärme</v>
      </c>
      <c r="E334" s="140">
        <f>VLOOKUP($B334,Totalt!$B$1:$BP$480,MATCH("total el",Totalt!$B$1:$BP$1,0),FALSE)</f>
        <v>0</v>
      </c>
      <c r="F334" s="141" t="str">
        <f>IF(ISERROR(1/VLOOKUP($B334,Kraftvärmeprod!$B$1:$BD$480,MATCH("Total värmeproduktion i kraftvärmeverk i kombinerad drift (GWh)",Kraftvärmeprod!$B$1:$AV$1,0),FALSE)),"",VLOOKUP($B334,'Slutlig allokering'!$B$1:$BA$480,MATCH(F$1,'Slutlig allokering'!$B$2:$AS$2,0),FALSE))</f>
        <v/>
      </c>
      <c r="G334" s="140" t="str">
        <f>IF(ISERROR(1/VLOOKUP($B334,Kraftvärmeprod!$B$1:$AV$480,MATCH("Producerad elenergi i kraftvärmeverk (GWh)",Kraftvärmeprod!$B$1:$AV$1,0),FALSE)),"",VLOOKUP($B334,Kraftvärmeprod!$B$1:$AV$480,MATCH("Producerad elenergi i kraftvärmeverk (GWh)",Kraftvärmeprod!$B$1:$AV$1,0),FALSE))</f>
        <v/>
      </c>
      <c r="H334" s="140" t="str">
        <f>IF(ISERROR(1/VLOOKUP($B334,Miljö!$B$1:$T$480,MATCH("Såld mängd produktionsspecifik fjärrvärme (GWh)",Miljö!$B$1:$T$1,0),FALSE)),"",VLOOKUP($B334,Miljö!$B$1:$T$480,MATCH("Såld mängd produktionsspecifik fjärrvärme (GWh)",Miljö!$B$1:$T$1,0),FALSE))</f>
        <v/>
      </c>
      <c r="J334" s="140" t="str">
        <f t="shared" si="5"/>
        <v>Smedjebacken Energi AB</v>
      </c>
    </row>
    <row r="335" spans="1:10" x14ac:dyDescent="0.35">
      <c r="A335" t="s">
        <v>428</v>
      </c>
      <c r="B335" t="s">
        <v>430</v>
      </c>
      <c r="C335" s="140" t="s">
        <v>1250</v>
      </c>
      <c r="D335" s="140" t="str">
        <f>IF(ISERROR(1/VLOOKUP($B335,Kraftvärmeprod!$B$1:$D$480,MATCH("Total värmeproduktion i kraftvärmeverk i kombinerad drift (GWh)",Kraftvärmeprod!$B$1:$AV$1,0),FALSE)),"Ej kraftvärme","Alternativproduktionsmetoden")</f>
        <v>Ej kraftvärme</v>
      </c>
      <c r="E335" s="140">
        <f>VLOOKUP($B335,Totalt!$B$1:$BP$480,MATCH("total el",Totalt!$B$1:$BP$1,0),FALSE)</f>
        <v>0</v>
      </c>
      <c r="F335" s="141" t="str">
        <f>IF(ISERROR(1/VLOOKUP($B335,Kraftvärmeprod!$B$1:$BD$480,MATCH("Total värmeproduktion i kraftvärmeverk i kombinerad drift (GWh)",Kraftvärmeprod!$B$1:$AV$1,0),FALSE)),"",VLOOKUP($B335,'Slutlig allokering'!$B$1:$BA$480,MATCH(F$1,'Slutlig allokering'!$B$2:$AS$2,0),FALSE))</f>
        <v/>
      </c>
      <c r="G335" s="140" t="str">
        <f>IF(ISERROR(1/VLOOKUP($B335,Kraftvärmeprod!$B$1:$AV$480,MATCH("Producerad elenergi i kraftvärmeverk (GWh)",Kraftvärmeprod!$B$1:$AV$1,0),FALSE)),"",VLOOKUP($B335,Kraftvärmeprod!$B$1:$AV$480,MATCH("Producerad elenergi i kraftvärmeverk (GWh)",Kraftvärmeprod!$B$1:$AV$1,0),FALSE))</f>
        <v/>
      </c>
      <c r="H335" s="140" t="str">
        <f>IF(ISERROR(1/VLOOKUP($B335,Miljö!$B$1:$T$480,MATCH("Såld mängd produktionsspecifik fjärrvärme (GWh)",Miljö!$B$1:$T$1,0),FALSE)),"",VLOOKUP($B335,Miljö!$B$1:$T$480,MATCH("Såld mängd produktionsspecifik fjärrvärme (GWh)",Miljö!$B$1:$T$1,0),FALSE))</f>
        <v/>
      </c>
      <c r="J335" s="140" t="str">
        <f t="shared" si="5"/>
        <v>Smedjebacken Energi AB</v>
      </c>
    </row>
    <row r="336" spans="1:10" x14ac:dyDescent="0.35">
      <c r="A336" t="s">
        <v>431</v>
      </c>
      <c r="B336" t="s">
        <v>432</v>
      </c>
      <c r="C336" s="140" t="s">
        <v>687</v>
      </c>
      <c r="D336" s="140" t="str">
        <f>IF(ISERROR(1/VLOOKUP($B336,Kraftvärmeprod!$B$1:$D$480,MATCH("Total värmeproduktion i kraftvärmeverk i kombinerad drift (GWh)",Kraftvärmeprod!$B$1:$AV$1,0),FALSE)),"Ej kraftvärme","Alternativproduktionsmetoden")</f>
        <v>Ej kraftvärme</v>
      </c>
      <c r="E336" s="140">
        <f>VLOOKUP($B336,Totalt!$B$1:$BP$480,MATCH("total el",Totalt!$B$1:$BP$1,0),FALSE)</f>
        <v>9.5760000000000005</v>
      </c>
      <c r="F336" s="141" t="str">
        <f>IF(ISERROR(1/VLOOKUP($B336,Kraftvärmeprod!$B$1:$BD$480,MATCH("Total värmeproduktion i kraftvärmeverk i kombinerad drift (GWh)",Kraftvärmeprod!$B$1:$AV$1,0),FALSE)),"",VLOOKUP($B336,'Slutlig allokering'!$B$1:$BA$480,MATCH(F$1,'Slutlig allokering'!$B$2:$AS$2,0),FALSE))</f>
        <v/>
      </c>
      <c r="G336" s="140" t="str">
        <f>IF(ISERROR(1/VLOOKUP($B336,Kraftvärmeprod!$B$1:$AV$480,MATCH("Producerad elenergi i kraftvärmeverk (GWh)",Kraftvärmeprod!$B$1:$AV$1,0),FALSE)),"",VLOOKUP($B336,Kraftvärmeprod!$B$1:$AV$480,MATCH("Producerad elenergi i kraftvärmeverk (GWh)",Kraftvärmeprod!$B$1:$AV$1,0),FALSE))</f>
        <v/>
      </c>
      <c r="H336" s="140" t="str">
        <f>IF(ISERROR(1/VLOOKUP($B336,Miljö!$B$1:$T$480,MATCH("Såld mängd produktionsspecifik fjärrvärme (GWh)",Miljö!$B$1:$T$1,0),FALSE)),"",VLOOKUP($B336,Miljö!$B$1:$T$480,MATCH("Såld mängd produktionsspecifik fjärrvärme (GWh)",Miljö!$B$1:$T$1,0),FALSE))</f>
        <v/>
      </c>
      <c r="J336" s="140" t="str">
        <f t="shared" si="5"/>
        <v>Sollentuna Energi AB</v>
      </c>
    </row>
    <row r="337" spans="1:10" x14ac:dyDescent="0.35">
      <c r="A337" t="s">
        <v>433</v>
      </c>
      <c r="B337" t="s">
        <v>434</v>
      </c>
      <c r="C337" s="140" t="s">
        <v>687</v>
      </c>
      <c r="D337" s="140" t="str">
        <f>IF(ISERROR(1/VLOOKUP($B337,Kraftvärmeprod!$B$1:$D$480,MATCH("Total värmeproduktion i kraftvärmeverk i kombinerad drift (GWh)",Kraftvärmeprod!$B$1:$AV$1,0),FALSE)),"Ej kraftvärme","Alternativproduktionsmetoden")</f>
        <v>Ej kraftvärme</v>
      </c>
      <c r="E337" s="140">
        <f>VLOOKUP($B337,Totalt!$B$1:$BP$480,MATCH("total el",Totalt!$B$1:$BP$1,0),FALSE)</f>
        <v>1.5</v>
      </c>
      <c r="F337" s="141" t="str">
        <f>IF(ISERROR(1/VLOOKUP($B337,Kraftvärmeprod!$B$1:$BD$480,MATCH("Total värmeproduktion i kraftvärmeverk i kombinerad drift (GWh)",Kraftvärmeprod!$B$1:$AV$1,0),FALSE)),"",VLOOKUP($B337,'Slutlig allokering'!$B$1:$BA$480,MATCH(F$1,'Slutlig allokering'!$B$2:$AS$2,0),FALSE))</f>
        <v/>
      </c>
      <c r="G337" s="140" t="str">
        <f>IF(ISERROR(1/VLOOKUP($B337,Kraftvärmeprod!$B$1:$AV$480,MATCH("Producerad elenergi i kraftvärmeverk (GWh)",Kraftvärmeprod!$B$1:$AV$1,0),FALSE)),"",VLOOKUP($B337,Kraftvärmeprod!$B$1:$AV$480,MATCH("Producerad elenergi i kraftvärmeverk (GWh)",Kraftvärmeprod!$B$1:$AV$1,0),FALSE))</f>
        <v/>
      </c>
      <c r="H337" s="140" t="str">
        <f>IF(ISERROR(1/VLOOKUP($B337,Miljö!$B$1:$T$480,MATCH("Såld mängd produktionsspecifik fjärrvärme (GWh)",Miljö!$B$1:$T$1,0),FALSE)),"",VLOOKUP($B337,Miljö!$B$1:$T$480,MATCH("Såld mängd produktionsspecifik fjärrvärme (GWh)",Miljö!$B$1:$T$1,0),FALSE))</f>
        <v/>
      </c>
      <c r="J337" s="140" t="str">
        <f t="shared" si="5"/>
        <v>Solör Bioenergi Svenljunga AB</v>
      </c>
    </row>
    <row r="338" spans="1:10" x14ac:dyDescent="0.35">
      <c r="A338" t="s">
        <v>435</v>
      </c>
      <c r="B338" t="s">
        <v>436</v>
      </c>
      <c r="C338" s="140" t="s">
        <v>1251</v>
      </c>
      <c r="D338" s="140" t="str">
        <f>IF(ISERROR(1/VLOOKUP($B338,Kraftvärmeprod!$B$1:$D$480,MATCH("Total värmeproduktion i kraftvärmeverk i kombinerad drift (GWh)",Kraftvärmeprod!$B$1:$AV$1,0),FALSE)),"Ej kraftvärme","Alternativproduktionsmetoden")</f>
        <v>Alternativproduktionsmetoden</v>
      </c>
      <c r="E338" s="140">
        <f>VLOOKUP($B338,Totalt!$B$1:$BP$480,MATCH("total el",Totalt!$B$1:$BP$1,0),FALSE)</f>
        <v>4.7018300000000002</v>
      </c>
      <c r="F338" s="141">
        <f>IF(ISERROR(1/VLOOKUP($B338,Kraftvärmeprod!$B$1:$BD$480,MATCH("Total värmeproduktion i kraftvärmeverk i kombinerad drift (GWh)",Kraftvärmeprod!$B$1:$AV$1,0),FALSE)),"",VLOOKUP($B338,'Slutlig allokering'!$B$1:$BA$480,MATCH(F$1,'Slutlig allokering'!$B$2:$AS$2,0),FALSE))</f>
        <v>0.91569966996699659</v>
      </c>
      <c r="G338" s="140">
        <f>IF(ISERROR(1/VLOOKUP($B338,Kraftvärmeprod!$B$1:$AV$480,MATCH("Producerad elenergi i kraftvärmeverk (GWh)",Kraftvärmeprod!$B$1:$AV$1,0),FALSE)),"",VLOOKUP($B338,Kraftvärmeprod!$B$1:$AV$480,MATCH("Producerad elenergi i kraftvärmeverk (GWh)",Kraftvärmeprod!$B$1:$AV$1,0),FALSE))</f>
        <v>0.91</v>
      </c>
      <c r="H338" s="140" t="str">
        <f>IF(ISERROR(1/VLOOKUP($B338,Miljö!$B$1:$T$480,MATCH("Såld mängd produktionsspecifik fjärrvärme (GWh)",Miljö!$B$1:$T$1,0),FALSE)),"",VLOOKUP($B338,Miljö!$B$1:$T$480,MATCH("Såld mängd produktionsspecifik fjärrvärme (GWh)",Miljö!$B$1:$T$1,0),FALSE))</f>
        <v/>
      </c>
      <c r="J338" s="140" t="str">
        <f t="shared" si="5"/>
        <v>Statkraft Värme AB</v>
      </c>
    </row>
    <row r="339" spans="1:10" x14ac:dyDescent="0.35">
      <c r="A339" t="s">
        <v>435</v>
      </c>
      <c r="B339" t="s">
        <v>437</v>
      </c>
      <c r="C339" s="140" t="s">
        <v>1251</v>
      </c>
      <c r="D339" s="140" t="str">
        <f>IF(ISERROR(1/VLOOKUP($B339,Kraftvärmeprod!$B$1:$D$480,MATCH("Total värmeproduktion i kraftvärmeverk i kombinerad drift (GWh)",Kraftvärmeprod!$B$1:$AV$1,0),FALSE)),"Ej kraftvärme","Alternativproduktionsmetoden")</f>
        <v>Ej kraftvärme</v>
      </c>
      <c r="E339" s="140">
        <f>VLOOKUP($B339,Totalt!$B$1:$BP$480,MATCH("total el",Totalt!$B$1:$BP$1,0),FALSE)</f>
        <v>0.81</v>
      </c>
      <c r="F339" s="141" t="str">
        <f>IF(ISERROR(1/VLOOKUP($B339,Kraftvärmeprod!$B$1:$BD$480,MATCH("Total värmeproduktion i kraftvärmeverk i kombinerad drift (GWh)",Kraftvärmeprod!$B$1:$AV$1,0),FALSE)),"",VLOOKUP($B339,'Slutlig allokering'!$B$1:$BA$480,MATCH(F$1,'Slutlig allokering'!$B$2:$AS$2,0),FALSE))</f>
        <v/>
      </c>
      <c r="G339" s="140" t="str">
        <f>IF(ISERROR(1/VLOOKUP($B339,Kraftvärmeprod!$B$1:$AV$480,MATCH("Producerad elenergi i kraftvärmeverk (GWh)",Kraftvärmeprod!$B$1:$AV$1,0),FALSE)),"",VLOOKUP($B339,Kraftvärmeprod!$B$1:$AV$480,MATCH("Producerad elenergi i kraftvärmeverk (GWh)",Kraftvärmeprod!$B$1:$AV$1,0),FALSE))</f>
        <v/>
      </c>
      <c r="H339" s="140" t="str">
        <f>IF(ISERROR(1/VLOOKUP($B339,Miljö!$B$1:$T$480,MATCH("Såld mängd produktionsspecifik fjärrvärme (GWh)",Miljö!$B$1:$T$1,0),FALSE)),"",VLOOKUP($B339,Miljö!$B$1:$T$480,MATCH("Såld mängd produktionsspecifik fjärrvärme (GWh)",Miljö!$B$1:$T$1,0),FALSE))</f>
        <v/>
      </c>
      <c r="J339" s="140" t="str">
        <f t="shared" si="5"/>
        <v>Statkraft Värme AB</v>
      </c>
    </row>
    <row r="340" spans="1:10" x14ac:dyDescent="0.35">
      <c r="A340" t="s">
        <v>435</v>
      </c>
      <c r="B340" t="s">
        <v>438</v>
      </c>
      <c r="C340" s="140" t="s">
        <v>1251</v>
      </c>
      <c r="D340" s="140" t="str">
        <f>IF(ISERROR(1/VLOOKUP($B340,Kraftvärmeprod!$B$1:$D$480,MATCH("Total värmeproduktion i kraftvärmeverk i kombinerad drift (GWh)",Kraftvärmeprod!$B$1:$AV$1,0),FALSE)),"Ej kraftvärme","Alternativproduktionsmetoden")</f>
        <v>Ej kraftvärme</v>
      </c>
      <c r="E340" s="140">
        <f>VLOOKUP($B340,Totalt!$B$1:$BP$480,MATCH("total el",Totalt!$B$1:$BP$1,0),FALSE)</f>
        <v>0.17</v>
      </c>
      <c r="F340" s="141" t="str">
        <f>IF(ISERROR(1/VLOOKUP($B340,Kraftvärmeprod!$B$1:$BD$480,MATCH("Total värmeproduktion i kraftvärmeverk i kombinerad drift (GWh)",Kraftvärmeprod!$B$1:$AV$1,0),FALSE)),"",VLOOKUP($B340,'Slutlig allokering'!$B$1:$BA$480,MATCH(F$1,'Slutlig allokering'!$B$2:$AS$2,0),FALSE))</f>
        <v/>
      </c>
      <c r="G340" s="140" t="str">
        <f>IF(ISERROR(1/VLOOKUP($B340,Kraftvärmeprod!$B$1:$AV$480,MATCH("Producerad elenergi i kraftvärmeverk (GWh)",Kraftvärmeprod!$B$1:$AV$1,0),FALSE)),"",VLOOKUP($B340,Kraftvärmeprod!$B$1:$AV$480,MATCH("Producerad elenergi i kraftvärmeverk (GWh)",Kraftvärmeprod!$B$1:$AV$1,0),FALSE))</f>
        <v/>
      </c>
      <c r="H340" s="140" t="str">
        <f>IF(ISERROR(1/VLOOKUP($B340,Miljö!$B$1:$T$480,MATCH("Såld mängd produktionsspecifik fjärrvärme (GWh)",Miljö!$B$1:$T$1,0),FALSE)),"",VLOOKUP($B340,Miljö!$B$1:$T$480,MATCH("Såld mängd produktionsspecifik fjärrvärme (GWh)",Miljö!$B$1:$T$1,0),FALSE))</f>
        <v/>
      </c>
      <c r="J340" s="140" t="str">
        <f t="shared" si="5"/>
        <v>Statkraft Värme AB</v>
      </c>
    </row>
    <row r="341" spans="1:10" x14ac:dyDescent="0.35">
      <c r="A341" t="s">
        <v>435</v>
      </c>
      <c r="B341" t="s">
        <v>439</v>
      </c>
      <c r="C341" s="140" t="s">
        <v>1251</v>
      </c>
      <c r="D341" s="140" t="str">
        <f>IF(ISERROR(1/VLOOKUP($B341,Kraftvärmeprod!$B$1:$D$480,MATCH("Total värmeproduktion i kraftvärmeverk i kombinerad drift (GWh)",Kraftvärmeprod!$B$1:$AV$1,0),FALSE)),"Ej kraftvärme","Alternativproduktionsmetoden")</f>
        <v>Ej kraftvärme</v>
      </c>
      <c r="E341" s="140">
        <f>VLOOKUP($B341,Totalt!$B$1:$BP$480,MATCH("total el",Totalt!$B$1:$BP$1,0),FALSE)</f>
        <v>1.02</v>
      </c>
      <c r="F341" s="141" t="str">
        <f>IF(ISERROR(1/VLOOKUP($B341,Kraftvärmeprod!$B$1:$BD$480,MATCH("Total värmeproduktion i kraftvärmeverk i kombinerad drift (GWh)",Kraftvärmeprod!$B$1:$AV$1,0),FALSE)),"",VLOOKUP($B341,'Slutlig allokering'!$B$1:$BA$480,MATCH(F$1,'Slutlig allokering'!$B$2:$AS$2,0),FALSE))</f>
        <v/>
      </c>
      <c r="G341" s="140" t="str">
        <f>IF(ISERROR(1/VLOOKUP($B341,Kraftvärmeprod!$B$1:$AV$480,MATCH("Producerad elenergi i kraftvärmeverk (GWh)",Kraftvärmeprod!$B$1:$AV$1,0),FALSE)),"",VLOOKUP($B341,Kraftvärmeprod!$B$1:$AV$480,MATCH("Producerad elenergi i kraftvärmeverk (GWh)",Kraftvärmeprod!$B$1:$AV$1,0),FALSE))</f>
        <v/>
      </c>
      <c r="H341" s="140" t="str">
        <f>IF(ISERROR(1/VLOOKUP($B341,Miljö!$B$1:$T$480,MATCH("Såld mängd produktionsspecifik fjärrvärme (GWh)",Miljö!$B$1:$T$1,0),FALSE)),"",VLOOKUP($B341,Miljö!$B$1:$T$480,MATCH("Såld mängd produktionsspecifik fjärrvärme (GWh)",Miljö!$B$1:$T$1,0),FALSE))</f>
        <v/>
      </c>
      <c r="J341" s="140" t="str">
        <f t="shared" si="5"/>
        <v>Statkraft Värme AB</v>
      </c>
    </row>
    <row r="342" spans="1:10" x14ac:dyDescent="0.35">
      <c r="A342" t="s">
        <v>440</v>
      </c>
      <c r="B342" t="s">
        <v>441</v>
      </c>
      <c r="C342" s="140" t="s">
        <v>687</v>
      </c>
      <c r="D342" s="140" t="str">
        <f>IF(ISERROR(1/VLOOKUP($B342,Kraftvärmeprod!$B$1:$D$480,MATCH("Total värmeproduktion i kraftvärmeverk i kombinerad drift (GWh)",Kraftvärmeprod!$B$1:$AV$1,0),FALSE)),"Ej kraftvärme","Alternativproduktionsmetoden")</f>
        <v>Ej kraftvärme</v>
      </c>
      <c r="E342" s="140">
        <f>VLOOKUP($B342,Totalt!$B$1:$BP$480,MATCH("total el",Totalt!$B$1:$BP$1,0),FALSE)</f>
        <v>1</v>
      </c>
      <c r="F342" s="141" t="str">
        <f>IF(ISERROR(1/VLOOKUP($B342,Kraftvärmeprod!$B$1:$BD$480,MATCH("Total värmeproduktion i kraftvärmeverk i kombinerad drift (GWh)",Kraftvärmeprod!$B$1:$AV$1,0),FALSE)),"",VLOOKUP($B342,'Slutlig allokering'!$B$1:$BA$480,MATCH(F$1,'Slutlig allokering'!$B$2:$AS$2,0),FALSE))</f>
        <v/>
      </c>
      <c r="G342" s="140" t="str">
        <f>IF(ISERROR(1/VLOOKUP($B342,Kraftvärmeprod!$B$1:$AV$480,MATCH("Producerad elenergi i kraftvärmeverk (GWh)",Kraftvärmeprod!$B$1:$AV$1,0),FALSE)),"",VLOOKUP($B342,Kraftvärmeprod!$B$1:$AV$480,MATCH("Producerad elenergi i kraftvärmeverk (GWh)",Kraftvärmeprod!$B$1:$AV$1,0),FALSE))</f>
        <v/>
      </c>
      <c r="H342" s="140" t="str">
        <f>IF(ISERROR(1/VLOOKUP($B342,Miljö!$B$1:$T$480,MATCH("Såld mängd produktionsspecifik fjärrvärme (GWh)",Miljö!$B$1:$T$1,0),FALSE)),"",VLOOKUP($B342,Miljö!$B$1:$T$480,MATCH("Såld mängd produktionsspecifik fjärrvärme (GWh)",Miljö!$B$1:$T$1,0),FALSE))</f>
        <v/>
      </c>
      <c r="J342" s="140" t="str">
        <f t="shared" si="5"/>
        <v>Stenungsunds Energi &amp; Miljö AB</v>
      </c>
    </row>
    <row r="343" spans="1:10" x14ac:dyDescent="0.35">
      <c r="A343" t="s">
        <v>440</v>
      </c>
      <c r="B343" t="s">
        <v>442</v>
      </c>
      <c r="C343" s="140" t="s">
        <v>687</v>
      </c>
      <c r="D343" s="140" t="str">
        <f>IF(ISERROR(1/VLOOKUP($B343,Kraftvärmeprod!$B$1:$D$480,MATCH("Total värmeproduktion i kraftvärmeverk i kombinerad drift (GWh)",Kraftvärmeprod!$B$1:$AV$1,0),FALSE)),"Ej kraftvärme","Alternativproduktionsmetoden")</f>
        <v>Ej kraftvärme</v>
      </c>
      <c r="E343" s="140">
        <f>VLOOKUP($B343,Totalt!$B$1:$BP$480,MATCH("total el",Totalt!$B$1:$BP$1,0),FALSE)</f>
        <v>0.05</v>
      </c>
      <c r="F343" s="141" t="str">
        <f>IF(ISERROR(1/VLOOKUP($B343,Kraftvärmeprod!$B$1:$BD$480,MATCH("Total värmeproduktion i kraftvärmeverk i kombinerad drift (GWh)",Kraftvärmeprod!$B$1:$AV$1,0),FALSE)),"",VLOOKUP($B343,'Slutlig allokering'!$B$1:$BA$480,MATCH(F$1,'Slutlig allokering'!$B$2:$AS$2,0),FALSE))</f>
        <v/>
      </c>
      <c r="G343" s="140" t="str">
        <f>IF(ISERROR(1/VLOOKUP($B343,Kraftvärmeprod!$B$1:$AV$480,MATCH("Producerad elenergi i kraftvärmeverk (GWh)",Kraftvärmeprod!$B$1:$AV$1,0),FALSE)),"",VLOOKUP($B343,Kraftvärmeprod!$B$1:$AV$480,MATCH("Producerad elenergi i kraftvärmeverk (GWh)",Kraftvärmeprod!$B$1:$AV$1,0),FALSE))</f>
        <v/>
      </c>
      <c r="H343" s="140" t="str">
        <f>IF(ISERROR(1/VLOOKUP($B343,Miljö!$B$1:$T$480,MATCH("Såld mängd produktionsspecifik fjärrvärme (GWh)",Miljö!$B$1:$T$1,0),FALSE)),"",VLOOKUP($B343,Miljö!$B$1:$T$480,MATCH("Såld mängd produktionsspecifik fjärrvärme (GWh)",Miljö!$B$1:$T$1,0),FALSE))</f>
        <v/>
      </c>
      <c r="J343" s="140" t="str">
        <f t="shared" si="5"/>
        <v>Stenungsunds Energi &amp; Miljö AB</v>
      </c>
    </row>
    <row r="344" spans="1:10" x14ac:dyDescent="0.35">
      <c r="A344" t="s">
        <v>443</v>
      </c>
      <c r="B344" t="s">
        <v>444</v>
      </c>
      <c r="C344" s="140" t="s">
        <v>687</v>
      </c>
      <c r="D344" s="140" t="str">
        <f>IF(ISERROR(1/VLOOKUP($B344,Kraftvärmeprod!$B$1:$D$480,MATCH("Total värmeproduktion i kraftvärmeverk i kombinerad drift (GWh)",Kraftvärmeprod!$B$1:$AV$1,0),FALSE)),"Ej kraftvärme","Alternativproduktionsmetoden")</f>
        <v>Alternativproduktionsmetoden</v>
      </c>
      <c r="E344" s="140">
        <f>VLOOKUP($B344,Totalt!$B$1:$BP$480,MATCH("total el",Totalt!$B$1:$BP$1,0),FALSE)</f>
        <v>3.8180200000000002</v>
      </c>
      <c r="F344" s="141">
        <f>IF(ISERROR(1/VLOOKUP($B344,Kraftvärmeprod!$B$1:$BD$480,MATCH("Total värmeproduktion i kraftvärmeverk i kombinerad drift (GWh)",Kraftvärmeprod!$B$1:$AV$1,0),FALSE)),"",VLOOKUP($B344,'Slutlig allokering'!$B$1:$BA$480,MATCH(F$1,'Slutlig allokering'!$B$2:$AS$2,0),FALSE))</f>
        <v>0.6098345447860396</v>
      </c>
      <c r="G344" s="140">
        <f>IF(ISERROR(1/VLOOKUP($B344,Kraftvärmeprod!$B$1:$AV$480,MATCH("Producerad elenergi i kraftvärmeverk (GWh)",Kraftvärmeprod!$B$1:$AV$1,0),FALSE)),"",VLOOKUP($B344,Kraftvärmeprod!$B$1:$AV$480,MATCH("Producerad elenergi i kraftvärmeverk (GWh)",Kraftvärmeprod!$B$1:$AV$1,0),FALSE))</f>
        <v>36.030999999999999</v>
      </c>
      <c r="H344" s="140" t="str">
        <f>IF(ISERROR(1/VLOOKUP($B344,Miljö!$B$1:$T$480,MATCH("Såld mängd produktionsspecifik fjärrvärme (GWh)",Miljö!$B$1:$T$1,0),FALSE)),"",VLOOKUP($B344,Miljö!$B$1:$T$480,MATCH("Såld mängd produktionsspecifik fjärrvärme (GWh)",Miljö!$B$1:$T$1,0),FALSE))</f>
        <v/>
      </c>
      <c r="J344" s="140" t="str">
        <f t="shared" si="5"/>
        <v>Strängnäs Energi AB, SEVAB</v>
      </c>
    </row>
    <row r="345" spans="1:10" x14ac:dyDescent="0.35">
      <c r="A345" t="s">
        <v>443</v>
      </c>
      <c r="B345" t="s">
        <v>445</v>
      </c>
      <c r="C345" s="140" t="s">
        <v>687</v>
      </c>
      <c r="D345" s="140" t="str">
        <f>IF(ISERROR(1/VLOOKUP($B345,Kraftvärmeprod!$B$1:$D$480,MATCH("Total värmeproduktion i kraftvärmeverk i kombinerad drift (GWh)",Kraftvärmeprod!$B$1:$AV$1,0),FALSE)),"Ej kraftvärme","Alternativproduktionsmetoden")</f>
        <v>Ej kraftvärme</v>
      </c>
      <c r="E345" s="140">
        <f>VLOOKUP($B345,Totalt!$B$1:$BP$480,MATCH("total el",Totalt!$B$1:$BP$1,0),FALSE)</f>
        <v>0</v>
      </c>
      <c r="F345" s="141" t="str">
        <f>IF(ISERROR(1/VLOOKUP($B345,Kraftvärmeprod!$B$1:$BD$480,MATCH("Total värmeproduktion i kraftvärmeverk i kombinerad drift (GWh)",Kraftvärmeprod!$B$1:$AV$1,0),FALSE)),"",VLOOKUP($B345,'Slutlig allokering'!$B$1:$BA$480,MATCH(F$1,'Slutlig allokering'!$B$2:$AS$2,0),FALSE))</f>
        <v/>
      </c>
      <c r="G345" s="140" t="str">
        <f>IF(ISERROR(1/VLOOKUP($B345,Kraftvärmeprod!$B$1:$AV$480,MATCH("Producerad elenergi i kraftvärmeverk (GWh)",Kraftvärmeprod!$B$1:$AV$1,0),FALSE)),"",VLOOKUP($B345,Kraftvärmeprod!$B$1:$AV$480,MATCH("Producerad elenergi i kraftvärmeverk (GWh)",Kraftvärmeprod!$B$1:$AV$1,0),FALSE))</f>
        <v/>
      </c>
      <c r="H345" s="140" t="str">
        <f>IF(ISERROR(1/VLOOKUP($B345,Miljö!$B$1:$T$480,MATCH("Såld mängd produktionsspecifik fjärrvärme (GWh)",Miljö!$B$1:$T$1,0),FALSE)),"",VLOOKUP($B345,Miljö!$B$1:$T$480,MATCH("Såld mängd produktionsspecifik fjärrvärme (GWh)",Miljö!$B$1:$T$1,0),FALSE))</f>
        <v/>
      </c>
      <c r="J345" s="140" t="str">
        <f t="shared" si="5"/>
        <v>Strängnäs Energi AB, SEVAB</v>
      </c>
    </row>
    <row r="346" spans="1:10" x14ac:dyDescent="0.35">
      <c r="A346" t="s">
        <v>443</v>
      </c>
      <c r="B346" t="s">
        <v>446</v>
      </c>
      <c r="C346" s="140" t="s">
        <v>687</v>
      </c>
      <c r="D346" s="140" t="str">
        <f>IF(ISERROR(1/VLOOKUP($B346,Kraftvärmeprod!$B$1:$D$480,MATCH("Total värmeproduktion i kraftvärmeverk i kombinerad drift (GWh)",Kraftvärmeprod!$B$1:$AV$1,0),FALSE)),"Ej kraftvärme","Alternativproduktionsmetoden")</f>
        <v>Ej kraftvärme</v>
      </c>
      <c r="E346" s="140">
        <f>VLOOKUP($B346,Totalt!$B$1:$BP$480,MATCH("total el",Totalt!$B$1:$BP$1,0),FALSE)</f>
        <v>0</v>
      </c>
      <c r="F346" s="141" t="str">
        <f>IF(ISERROR(1/VLOOKUP($B346,Kraftvärmeprod!$B$1:$BD$480,MATCH("Total värmeproduktion i kraftvärmeverk i kombinerad drift (GWh)",Kraftvärmeprod!$B$1:$AV$1,0),FALSE)),"",VLOOKUP($B346,'Slutlig allokering'!$B$1:$BA$480,MATCH(F$1,'Slutlig allokering'!$B$2:$AS$2,0),FALSE))</f>
        <v/>
      </c>
      <c r="G346" s="140" t="str">
        <f>IF(ISERROR(1/VLOOKUP($B346,Kraftvärmeprod!$B$1:$AV$480,MATCH("Producerad elenergi i kraftvärmeverk (GWh)",Kraftvärmeprod!$B$1:$AV$1,0),FALSE)),"",VLOOKUP($B346,Kraftvärmeprod!$B$1:$AV$480,MATCH("Producerad elenergi i kraftvärmeverk (GWh)",Kraftvärmeprod!$B$1:$AV$1,0),FALSE))</f>
        <v/>
      </c>
      <c r="H346" s="140" t="str">
        <f>IF(ISERROR(1/VLOOKUP($B346,Miljö!$B$1:$T$480,MATCH("Såld mängd produktionsspecifik fjärrvärme (GWh)",Miljö!$B$1:$T$1,0),FALSE)),"",VLOOKUP($B346,Miljö!$B$1:$T$480,MATCH("Såld mängd produktionsspecifik fjärrvärme (GWh)",Miljö!$B$1:$T$1,0),FALSE))</f>
        <v/>
      </c>
      <c r="J346" s="140" t="str">
        <f t="shared" si="5"/>
        <v>Strängnäs Energi AB, SEVAB</v>
      </c>
    </row>
    <row r="347" spans="1:10" x14ac:dyDescent="0.35">
      <c r="A347" t="s">
        <v>447</v>
      </c>
      <c r="B347" t="s">
        <v>448</v>
      </c>
      <c r="C347" s="140" t="s">
        <v>1252</v>
      </c>
      <c r="D347" s="140" t="str">
        <f>IF(ISERROR(1/VLOOKUP($B347,Kraftvärmeprod!$B$1:$D$480,MATCH("Total värmeproduktion i kraftvärmeverk i kombinerad drift (GWh)",Kraftvärmeprod!$B$1:$AV$1,0),FALSE)),"Ej kraftvärme","Alternativproduktionsmetoden")</f>
        <v>Ej kraftvärme</v>
      </c>
      <c r="E347" s="140">
        <f>VLOOKUP($B347,Totalt!$B$1:$BP$480,MATCH("total el",Totalt!$B$1:$BP$1,0),FALSE)</f>
        <v>0.6</v>
      </c>
      <c r="F347" s="141" t="str">
        <f>IF(ISERROR(1/VLOOKUP($B347,Kraftvärmeprod!$B$1:$BD$480,MATCH("Total värmeproduktion i kraftvärmeverk i kombinerad drift (GWh)",Kraftvärmeprod!$B$1:$AV$1,0),FALSE)),"",VLOOKUP($B347,'Slutlig allokering'!$B$1:$BA$480,MATCH(F$1,'Slutlig allokering'!$B$2:$AS$2,0),FALSE))</f>
        <v/>
      </c>
      <c r="G347" s="140" t="str">
        <f>IF(ISERROR(1/VLOOKUP($B347,Kraftvärmeprod!$B$1:$AV$480,MATCH("Producerad elenergi i kraftvärmeverk (GWh)",Kraftvärmeprod!$B$1:$AV$1,0),FALSE)),"",VLOOKUP($B347,Kraftvärmeprod!$B$1:$AV$480,MATCH("Producerad elenergi i kraftvärmeverk (GWh)",Kraftvärmeprod!$B$1:$AV$1,0),FALSE))</f>
        <v/>
      </c>
      <c r="H347" s="140" t="str">
        <f>IF(ISERROR(1/VLOOKUP($B347,Miljö!$B$1:$T$480,MATCH("Såld mängd produktionsspecifik fjärrvärme (GWh)",Miljö!$B$1:$T$1,0),FALSE)),"",VLOOKUP($B347,Miljö!$B$1:$T$480,MATCH("Såld mängd produktionsspecifik fjärrvärme (GWh)",Miljö!$B$1:$T$1,0),FALSE))</f>
        <v/>
      </c>
      <c r="J347" s="140" t="str">
        <f t="shared" si="5"/>
        <v>Sundsvall Energi AB</v>
      </c>
    </row>
    <row r="348" spans="1:10" x14ac:dyDescent="0.35">
      <c r="A348" t="s">
        <v>447</v>
      </c>
      <c r="B348" t="s">
        <v>449</v>
      </c>
      <c r="C348" s="140" t="s">
        <v>1252</v>
      </c>
      <c r="D348" s="140" t="str">
        <f>IF(ISERROR(1/VLOOKUP($B348,Kraftvärmeprod!$B$1:$D$480,MATCH("Total värmeproduktion i kraftvärmeverk i kombinerad drift (GWh)",Kraftvärmeprod!$B$1:$AV$1,0),FALSE)),"Ej kraftvärme","Alternativproduktionsmetoden")</f>
        <v>Ej kraftvärme</v>
      </c>
      <c r="E348" s="140">
        <f>VLOOKUP($B348,Totalt!$B$1:$BP$480,MATCH("total el",Totalt!$B$1:$BP$1,0),FALSE)</f>
        <v>0.6</v>
      </c>
      <c r="F348" s="141" t="str">
        <f>IF(ISERROR(1/VLOOKUP($B348,Kraftvärmeprod!$B$1:$BD$480,MATCH("Total värmeproduktion i kraftvärmeverk i kombinerad drift (GWh)",Kraftvärmeprod!$B$1:$AV$1,0),FALSE)),"",VLOOKUP($B348,'Slutlig allokering'!$B$1:$BA$480,MATCH(F$1,'Slutlig allokering'!$B$2:$AS$2,0),FALSE))</f>
        <v/>
      </c>
      <c r="G348" s="140" t="str">
        <f>IF(ISERROR(1/VLOOKUP($B348,Kraftvärmeprod!$B$1:$AV$480,MATCH("Producerad elenergi i kraftvärmeverk (GWh)",Kraftvärmeprod!$B$1:$AV$1,0),FALSE)),"",VLOOKUP($B348,Kraftvärmeprod!$B$1:$AV$480,MATCH("Producerad elenergi i kraftvärmeverk (GWh)",Kraftvärmeprod!$B$1:$AV$1,0),FALSE))</f>
        <v/>
      </c>
      <c r="H348" s="140" t="str">
        <f>IF(ISERROR(1/VLOOKUP($B348,Miljö!$B$1:$T$480,MATCH("Såld mängd produktionsspecifik fjärrvärme (GWh)",Miljö!$B$1:$T$1,0),FALSE)),"",VLOOKUP($B348,Miljö!$B$1:$T$480,MATCH("Såld mängd produktionsspecifik fjärrvärme (GWh)",Miljö!$B$1:$T$1,0),FALSE))</f>
        <v/>
      </c>
      <c r="J348" s="140" t="str">
        <f t="shared" si="5"/>
        <v>Sundsvall Energi AB</v>
      </c>
    </row>
    <row r="349" spans="1:10" x14ac:dyDescent="0.35">
      <c r="A349" t="s">
        <v>447</v>
      </c>
      <c r="B349" t="s">
        <v>450</v>
      </c>
      <c r="C349" s="140" t="s">
        <v>1252</v>
      </c>
      <c r="D349" s="140" t="str">
        <f>IF(ISERROR(1/VLOOKUP($B349,Kraftvärmeprod!$B$1:$D$480,MATCH("Total värmeproduktion i kraftvärmeverk i kombinerad drift (GWh)",Kraftvärmeprod!$B$1:$AV$1,0),FALSE)),"Ej kraftvärme","Alternativproduktionsmetoden")</f>
        <v>Alternativproduktionsmetoden</v>
      </c>
      <c r="E349" s="140">
        <f>VLOOKUP($B349,Totalt!$B$1:$BP$480,MATCH("total el",Totalt!$B$1:$BP$1,0),FALSE)</f>
        <v>79.192000000000007</v>
      </c>
      <c r="F349" s="141">
        <f>IF(ISERROR(1/VLOOKUP($B349,Kraftvärmeprod!$B$1:$BD$480,MATCH("Total värmeproduktion i kraftvärmeverk i kombinerad drift (GWh)",Kraftvärmeprod!$B$1:$AV$1,0),FALSE)),"",VLOOKUP($B349,'Slutlig allokering'!$B$1:$BA$480,MATCH(F$1,'Slutlig allokering'!$B$2:$AS$2,0),FALSE))</f>
        <v>0.57527676023557484</v>
      </c>
      <c r="G349" s="140">
        <f>IF(ISERROR(1/VLOOKUP($B349,Kraftvärmeprod!$B$1:$AV$480,MATCH("Producerad elenergi i kraftvärmeverk (GWh)",Kraftvärmeprod!$B$1:$AV$1,0),FALSE)),"",VLOOKUP($B349,Kraftvärmeprod!$B$1:$AV$480,MATCH("Producerad elenergi i kraftvärmeverk (GWh)",Kraftvärmeprod!$B$1:$AV$1,0),FALSE))</f>
        <v>70</v>
      </c>
      <c r="H349" s="140" t="str">
        <f>IF(ISERROR(1/VLOOKUP($B349,Miljö!$B$1:$T$480,MATCH("Såld mängd produktionsspecifik fjärrvärme (GWh)",Miljö!$B$1:$T$1,0),FALSE)),"",VLOOKUP($B349,Miljö!$B$1:$T$480,MATCH("Såld mängd produktionsspecifik fjärrvärme (GWh)",Miljö!$B$1:$T$1,0),FALSE))</f>
        <v/>
      </c>
      <c r="J349" s="140" t="str">
        <f t="shared" si="5"/>
        <v>Sundsvall Energi AB</v>
      </c>
    </row>
    <row r="350" spans="1:10" x14ac:dyDescent="0.35">
      <c r="A350" t="s">
        <v>447</v>
      </c>
      <c r="B350" t="s">
        <v>451</v>
      </c>
      <c r="C350" s="140" t="s">
        <v>1252</v>
      </c>
      <c r="D350" s="140" t="str">
        <f>IF(ISERROR(1/VLOOKUP($B350,Kraftvärmeprod!$B$1:$D$480,MATCH("Total värmeproduktion i kraftvärmeverk i kombinerad drift (GWh)",Kraftvärmeprod!$B$1:$AV$1,0),FALSE)),"Ej kraftvärme","Alternativproduktionsmetoden")</f>
        <v>Ej kraftvärme</v>
      </c>
      <c r="E350" s="140">
        <f>VLOOKUP($B350,Totalt!$B$1:$BP$480,MATCH("total el",Totalt!$B$1:$BP$1,0),FALSE)</f>
        <v>0</v>
      </c>
      <c r="F350" s="141" t="str">
        <f>IF(ISERROR(1/VLOOKUP($B350,Kraftvärmeprod!$B$1:$BD$480,MATCH("Total värmeproduktion i kraftvärmeverk i kombinerad drift (GWh)",Kraftvärmeprod!$B$1:$AV$1,0),FALSE)),"",VLOOKUP($B350,'Slutlig allokering'!$B$1:$BA$480,MATCH(F$1,'Slutlig allokering'!$B$2:$AS$2,0),FALSE))</f>
        <v/>
      </c>
      <c r="G350" s="140" t="str">
        <f>IF(ISERROR(1/VLOOKUP($B350,Kraftvärmeprod!$B$1:$AV$480,MATCH("Producerad elenergi i kraftvärmeverk (GWh)",Kraftvärmeprod!$B$1:$AV$1,0),FALSE)),"",VLOOKUP($B350,Kraftvärmeprod!$B$1:$AV$480,MATCH("Producerad elenergi i kraftvärmeverk (GWh)",Kraftvärmeprod!$B$1:$AV$1,0),FALSE))</f>
        <v/>
      </c>
      <c r="H350" s="140" t="str">
        <f>IF(ISERROR(1/VLOOKUP($B350,Miljö!$B$1:$T$480,MATCH("Såld mängd produktionsspecifik fjärrvärme (GWh)",Miljö!$B$1:$T$1,0),FALSE)),"",VLOOKUP($B350,Miljö!$B$1:$T$480,MATCH("Såld mängd produktionsspecifik fjärrvärme (GWh)",Miljö!$B$1:$T$1,0),FALSE))</f>
        <v/>
      </c>
      <c r="J350" s="140" t="str">
        <f t="shared" si="5"/>
        <v>Sundsvall Energi AB</v>
      </c>
    </row>
    <row r="351" spans="1:10" x14ac:dyDescent="0.35">
      <c r="A351" t="s">
        <v>447</v>
      </c>
      <c r="B351" t="s">
        <v>452</v>
      </c>
      <c r="C351" s="140" t="s">
        <v>1252</v>
      </c>
      <c r="D351" s="140" t="str">
        <f>IF(ISERROR(1/VLOOKUP($B351,Kraftvärmeprod!$B$1:$D$480,MATCH("Total värmeproduktion i kraftvärmeverk i kombinerad drift (GWh)",Kraftvärmeprod!$B$1:$AV$1,0),FALSE)),"Ej kraftvärme","Alternativproduktionsmetoden")</f>
        <v>Ej kraftvärme</v>
      </c>
      <c r="E351" s="140">
        <f>VLOOKUP($B351,Totalt!$B$1:$BP$480,MATCH("total el",Totalt!$B$1:$BP$1,0),FALSE)</f>
        <v>0.1</v>
      </c>
      <c r="F351" s="141" t="str">
        <f>IF(ISERROR(1/VLOOKUP($B351,Kraftvärmeprod!$B$1:$BD$480,MATCH("Total värmeproduktion i kraftvärmeverk i kombinerad drift (GWh)",Kraftvärmeprod!$B$1:$AV$1,0),FALSE)),"",VLOOKUP($B351,'Slutlig allokering'!$B$1:$BA$480,MATCH(F$1,'Slutlig allokering'!$B$2:$AS$2,0),FALSE))</f>
        <v/>
      </c>
      <c r="G351" s="140" t="str">
        <f>IF(ISERROR(1/VLOOKUP($B351,Kraftvärmeprod!$B$1:$AV$480,MATCH("Producerad elenergi i kraftvärmeverk (GWh)",Kraftvärmeprod!$B$1:$AV$1,0),FALSE)),"",VLOOKUP($B351,Kraftvärmeprod!$B$1:$AV$480,MATCH("Producerad elenergi i kraftvärmeverk (GWh)",Kraftvärmeprod!$B$1:$AV$1,0),FALSE))</f>
        <v/>
      </c>
      <c r="H351" s="140" t="str">
        <f>IF(ISERROR(1/VLOOKUP($B351,Miljö!$B$1:$T$480,MATCH("Såld mängd produktionsspecifik fjärrvärme (GWh)",Miljö!$B$1:$T$1,0),FALSE)),"",VLOOKUP($B351,Miljö!$B$1:$T$480,MATCH("Såld mängd produktionsspecifik fjärrvärme (GWh)",Miljö!$B$1:$T$1,0),FALSE))</f>
        <v/>
      </c>
      <c r="J351" s="140" t="str">
        <f t="shared" si="5"/>
        <v>Sundsvall Energi AB</v>
      </c>
    </row>
    <row r="352" spans="1:10" x14ac:dyDescent="0.35">
      <c r="A352" t="s">
        <v>453</v>
      </c>
      <c r="B352" t="s">
        <v>454</v>
      </c>
      <c r="C352" s="140" t="s">
        <v>687</v>
      </c>
      <c r="D352" s="140" t="str">
        <f>IF(ISERROR(1/VLOOKUP($B352,Kraftvärmeprod!$B$1:$D$480,MATCH("Total värmeproduktion i kraftvärmeverk i kombinerad drift (GWh)",Kraftvärmeprod!$B$1:$AV$1,0),FALSE)),"Ej kraftvärme","Alternativproduktionsmetoden")</f>
        <v>Ej kraftvärme</v>
      </c>
      <c r="E352" s="140">
        <f>VLOOKUP($B352,Totalt!$B$1:$BP$480,MATCH("total el",Totalt!$B$1:$BP$1,0),FALSE)</f>
        <v>0.311</v>
      </c>
      <c r="F352" s="141" t="str">
        <f>IF(ISERROR(1/VLOOKUP($B352,Kraftvärmeprod!$B$1:$BD$480,MATCH("Total värmeproduktion i kraftvärmeverk i kombinerad drift (GWh)",Kraftvärmeprod!$B$1:$AV$1,0),FALSE)),"",VLOOKUP($B352,'Slutlig allokering'!$B$1:$BA$480,MATCH(F$1,'Slutlig allokering'!$B$2:$AS$2,0),FALSE))</f>
        <v/>
      </c>
      <c r="G352" s="140" t="str">
        <f>IF(ISERROR(1/VLOOKUP($B352,Kraftvärmeprod!$B$1:$AV$480,MATCH("Producerad elenergi i kraftvärmeverk (GWh)",Kraftvärmeprod!$B$1:$AV$1,0),FALSE)),"",VLOOKUP($B352,Kraftvärmeprod!$B$1:$AV$480,MATCH("Producerad elenergi i kraftvärmeverk (GWh)",Kraftvärmeprod!$B$1:$AV$1,0),FALSE))</f>
        <v/>
      </c>
      <c r="H352" s="140" t="str">
        <f>IF(ISERROR(1/VLOOKUP($B352,Miljö!$B$1:$T$480,MATCH("Såld mängd produktionsspecifik fjärrvärme (GWh)",Miljö!$B$1:$T$1,0),FALSE)),"",VLOOKUP($B352,Miljö!$B$1:$T$480,MATCH("Såld mängd produktionsspecifik fjärrvärme (GWh)",Miljö!$B$1:$T$1,0),FALSE))</f>
        <v/>
      </c>
      <c r="J352" s="140" t="str">
        <f t="shared" si="5"/>
        <v>Surahammars Kommunal Teknik AB</v>
      </c>
    </row>
    <row r="353" spans="1:10" x14ac:dyDescent="0.35">
      <c r="A353" t="s">
        <v>453</v>
      </c>
      <c r="B353" t="s">
        <v>455</v>
      </c>
      <c r="C353" s="140" t="s">
        <v>687</v>
      </c>
      <c r="D353" s="140" t="str">
        <f>IF(ISERROR(1/VLOOKUP($B353,Kraftvärmeprod!$B$1:$D$480,MATCH("Total värmeproduktion i kraftvärmeverk i kombinerad drift (GWh)",Kraftvärmeprod!$B$1:$AV$1,0),FALSE)),"Ej kraftvärme","Alternativproduktionsmetoden")</f>
        <v>Ej kraftvärme</v>
      </c>
      <c r="E353" s="140">
        <f>VLOOKUP($B353,Totalt!$B$1:$BP$480,MATCH("total el",Totalt!$B$1:$BP$1,0),FALSE)</f>
        <v>1.05</v>
      </c>
      <c r="F353" s="141" t="str">
        <f>IF(ISERROR(1/VLOOKUP($B353,Kraftvärmeprod!$B$1:$BD$480,MATCH("Total värmeproduktion i kraftvärmeverk i kombinerad drift (GWh)",Kraftvärmeprod!$B$1:$AV$1,0),FALSE)),"",VLOOKUP($B353,'Slutlig allokering'!$B$1:$BA$480,MATCH(F$1,'Slutlig allokering'!$B$2:$AS$2,0),FALSE))</f>
        <v/>
      </c>
      <c r="G353" s="140" t="str">
        <f>IF(ISERROR(1/VLOOKUP($B353,Kraftvärmeprod!$B$1:$AV$480,MATCH("Producerad elenergi i kraftvärmeverk (GWh)",Kraftvärmeprod!$B$1:$AV$1,0),FALSE)),"",VLOOKUP($B353,Kraftvärmeprod!$B$1:$AV$480,MATCH("Producerad elenergi i kraftvärmeverk (GWh)",Kraftvärmeprod!$B$1:$AV$1,0),FALSE))</f>
        <v/>
      </c>
      <c r="H353" s="140" t="str">
        <f>IF(ISERROR(1/VLOOKUP($B353,Miljö!$B$1:$T$480,MATCH("Såld mängd produktionsspecifik fjärrvärme (GWh)",Miljö!$B$1:$T$1,0),FALSE)),"",VLOOKUP($B353,Miljö!$B$1:$T$480,MATCH("Såld mängd produktionsspecifik fjärrvärme (GWh)",Miljö!$B$1:$T$1,0),FALSE))</f>
        <v/>
      </c>
      <c r="J353" s="140" t="str">
        <f t="shared" si="5"/>
        <v>Surahammars Kommunal Teknik AB</v>
      </c>
    </row>
    <row r="354" spans="1:10" x14ac:dyDescent="0.35">
      <c r="A354" t="s">
        <v>453</v>
      </c>
      <c r="B354" t="s">
        <v>456</v>
      </c>
      <c r="C354" s="140" t="s">
        <v>687</v>
      </c>
      <c r="D354" s="140" t="str">
        <f>IF(ISERROR(1/VLOOKUP($B354,Kraftvärmeprod!$B$1:$D$480,MATCH("Total värmeproduktion i kraftvärmeverk i kombinerad drift (GWh)",Kraftvärmeprod!$B$1:$AV$1,0),FALSE)),"Ej kraftvärme","Alternativproduktionsmetoden")</f>
        <v>Ej kraftvärme</v>
      </c>
      <c r="E354" s="140">
        <f>VLOOKUP($B354,Totalt!$B$1:$BP$480,MATCH("total el",Totalt!$B$1:$BP$1,0),FALSE)</f>
        <v>0.28400000000000003</v>
      </c>
      <c r="F354" s="141" t="str">
        <f>IF(ISERROR(1/VLOOKUP($B354,Kraftvärmeprod!$B$1:$BD$480,MATCH("Total värmeproduktion i kraftvärmeverk i kombinerad drift (GWh)",Kraftvärmeprod!$B$1:$AV$1,0),FALSE)),"",VLOOKUP($B354,'Slutlig allokering'!$B$1:$BA$480,MATCH(F$1,'Slutlig allokering'!$B$2:$AS$2,0),FALSE))</f>
        <v/>
      </c>
      <c r="G354" s="140" t="str">
        <f>IF(ISERROR(1/VLOOKUP($B354,Kraftvärmeprod!$B$1:$AV$480,MATCH("Producerad elenergi i kraftvärmeverk (GWh)",Kraftvärmeprod!$B$1:$AV$1,0),FALSE)),"",VLOOKUP($B354,Kraftvärmeprod!$B$1:$AV$480,MATCH("Producerad elenergi i kraftvärmeverk (GWh)",Kraftvärmeprod!$B$1:$AV$1,0),FALSE))</f>
        <v/>
      </c>
      <c r="H354" s="140" t="str">
        <f>IF(ISERROR(1/VLOOKUP($B354,Miljö!$B$1:$T$480,MATCH("Såld mängd produktionsspecifik fjärrvärme (GWh)",Miljö!$B$1:$T$1,0),FALSE)),"",VLOOKUP($B354,Miljö!$B$1:$T$480,MATCH("Såld mängd produktionsspecifik fjärrvärme (GWh)",Miljö!$B$1:$T$1,0),FALSE))</f>
        <v/>
      </c>
      <c r="J354" s="140" t="str">
        <f t="shared" si="5"/>
        <v>Surahammars Kommunal Teknik AB</v>
      </c>
    </row>
    <row r="355" spans="1:10" x14ac:dyDescent="0.35">
      <c r="A355" t="s">
        <v>453</v>
      </c>
      <c r="B355" t="s">
        <v>457</v>
      </c>
      <c r="C355" s="140" t="s">
        <v>687</v>
      </c>
      <c r="D355" s="140" t="str">
        <f>IF(ISERROR(1/VLOOKUP($B355,Kraftvärmeprod!$B$1:$D$480,MATCH("Total värmeproduktion i kraftvärmeverk i kombinerad drift (GWh)",Kraftvärmeprod!$B$1:$AV$1,0),FALSE)),"Ej kraftvärme","Alternativproduktionsmetoden")</f>
        <v>Ej kraftvärme</v>
      </c>
      <c r="E355" s="140">
        <f>VLOOKUP($B355,Totalt!$B$1:$BP$480,MATCH("total el",Totalt!$B$1:$BP$1,0),FALSE)</f>
        <v>1.7999999999999999E-2</v>
      </c>
      <c r="F355" s="141" t="str">
        <f>IF(ISERROR(1/VLOOKUP($B355,Kraftvärmeprod!$B$1:$BD$480,MATCH("Total värmeproduktion i kraftvärmeverk i kombinerad drift (GWh)",Kraftvärmeprod!$B$1:$AV$1,0),FALSE)),"",VLOOKUP($B355,'Slutlig allokering'!$B$1:$BA$480,MATCH(F$1,'Slutlig allokering'!$B$2:$AS$2,0),FALSE))</f>
        <v/>
      </c>
      <c r="G355" s="140" t="str">
        <f>IF(ISERROR(1/VLOOKUP($B355,Kraftvärmeprod!$B$1:$AV$480,MATCH("Producerad elenergi i kraftvärmeverk (GWh)",Kraftvärmeprod!$B$1:$AV$1,0),FALSE)),"",VLOOKUP($B355,Kraftvärmeprod!$B$1:$AV$480,MATCH("Producerad elenergi i kraftvärmeverk (GWh)",Kraftvärmeprod!$B$1:$AV$1,0),FALSE))</f>
        <v/>
      </c>
      <c r="H355" s="140" t="str">
        <f>IF(ISERROR(1/VLOOKUP($B355,Miljö!$B$1:$T$480,MATCH("Såld mängd produktionsspecifik fjärrvärme (GWh)",Miljö!$B$1:$T$1,0),FALSE)),"",VLOOKUP($B355,Miljö!$B$1:$T$480,MATCH("Såld mängd produktionsspecifik fjärrvärme (GWh)",Miljö!$B$1:$T$1,0),FALSE))</f>
        <v/>
      </c>
      <c r="J355" s="140" t="str">
        <f t="shared" si="5"/>
        <v>Surahammars Kommunal Teknik AB</v>
      </c>
    </row>
    <row r="356" spans="1:10" x14ac:dyDescent="0.35">
      <c r="A356" t="s">
        <v>458</v>
      </c>
      <c r="B356" t="s">
        <v>459</v>
      </c>
      <c r="C356" s="140" t="s">
        <v>687</v>
      </c>
      <c r="D356" s="140" t="str">
        <f>IF(ISERROR(1/VLOOKUP($B356,Kraftvärmeprod!$B$1:$D$480,MATCH("Total värmeproduktion i kraftvärmeverk i kombinerad drift (GWh)",Kraftvärmeprod!$B$1:$AV$1,0),FALSE)),"Ej kraftvärme","Alternativproduktionsmetoden")</f>
        <v>Ej kraftvärme</v>
      </c>
      <c r="E356" s="140">
        <f>VLOOKUP($B356,Totalt!$B$1:$BP$480,MATCH("total el",Totalt!$B$1:$BP$1,0),FALSE)</f>
        <v>0.10199999999999999</v>
      </c>
      <c r="F356" s="141" t="str">
        <f>IF(ISERROR(1/VLOOKUP($B356,Kraftvärmeprod!$B$1:$BD$480,MATCH("Total värmeproduktion i kraftvärmeverk i kombinerad drift (GWh)",Kraftvärmeprod!$B$1:$AV$1,0),FALSE)),"",VLOOKUP($B356,'Slutlig allokering'!$B$1:$BA$480,MATCH(F$1,'Slutlig allokering'!$B$2:$AS$2,0),FALSE))</f>
        <v/>
      </c>
      <c r="G356" s="140" t="str">
        <f>IF(ISERROR(1/VLOOKUP($B356,Kraftvärmeprod!$B$1:$AV$480,MATCH("Producerad elenergi i kraftvärmeverk (GWh)",Kraftvärmeprod!$B$1:$AV$1,0),FALSE)),"",VLOOKUP($B356,Kraftvärmeprod!$B$1:$AV$480,MATCH("Producerad elenergi i kraftvärmeverk (GWh)",Kraftvärmeprod!$B$1:$AV$1,0),FALSE))</f>
        <v/>
      </c>
      <c r="H356" s="140" t="str">
        <f>IF(ISERROR(1/VLOOKUP($B356,Miljö!$B$1:$T$480,MATCH("Såld mängd produktionsspecifik fjärrvärme (GWh)",Miljö!$B$1:$T$1,0),FALSE)),"",VLOOKUP($B356,Miljö!$B$1:$T$480,MATCH("Såld mängd produktionsspecifik fjärrvärme (GWh)",Miljö!$B$1:$T$1,0),FALSE))</f>
        <v/>
      </c>
      <c r="J356" s="140" t="str">
        <f t="shared" si="5"/>
        <v>Sävsjö Energi AB</v>
      </c>
    </row>
    <row r="357" spans="1:10" x14ac:dyDescent="0.35">
      <c r="A357" t="s">
        <v>458</v>
      </c>
      <c r="B357" t="s">
        <v>460</v>
      </c>
      <c r="C357" s="140" t="s">
        <v>687</v>
      </c>
      <c r="D357" s="140" t="str">
        <f>IF(ISERROR(1/VLOOKUP($B357,Kraftvärmeprod!$B$1:$D$480,MATCH("Total värmeproduktion i kraftvärmeverk i kombinerad drift (GWh)",Kraftvärmeprod!$B$1:$AV$1,0),FALSE)),"Ej kraftvärme","Alternativproduktionsmetoden")</f>
        <v>Ej kraftvärme</v>
      </c>
      <c r="E357" s="140">
        <f>VLOOKUP($B357,Totalt!$B$1:$BP$480,MATCH("total el",Totalt!$B$1:$BP$1,0),FALSE)</f>
        <v>0.8</v>
      </c>
      <c r="F357" s="141" t="str">
        <f>IF(ISERROR(1/VLOOKUP($B357,Kraftvärmeprod!$B$1:$BD$480,MATCH("Total värmeproduktion i kraftvärmeverk i kombinerad drift (GWh)",Kraftvärmeprod!$B$1:$AV$1,0),FALSE)),"",VLOOKUP($B357,'Slutlig allokering'!$B$1:$BA$480,MATCH(F$1,'Slutlig allokering'!$B$2:$AS$2,0),FALSE))</f>
        <v/>
      </c>
      <c r="G357" s="140" t="str">
        <f>IF(ISERROR(1/VLOOKUP($B357,Kraftvärmeprod!$B$1:$AV$480,MATCH("Producerad elenergi i kraftvärmeverk (GWh)",Kraftvärmeprod!$B$1:$AV$1,0),FALSE)),"",VLOOKUP($B357,Kraftvärmeprod!$B$1:$AV$480,MATCH("Producerad elenergi i kraftvärmeverk (GWh)",Kraftvärmeprod!$B$1:$AV$1,0),FALSE))</f>
        <v/>
      </c>
      <c r="H357" s="140" t="str">
        <f>IF(ISERROR(1/VLOOKUP($B357,Miljö!$B$1:$T$480,MATCH("Såld mängd produktionsspecifik fjärrvärme (GWh)",Miljö!$B$1:$T$1,0),FALSE)),"",VLOOKUP($B357,Miljö!$B$1:$T$480,MATCH("Såld mängd produktionsspecifik fjärrvärme (GWh)",Miljö!$B$1:$T$1,0),FALSE))</f>
        <v/>
      </c>
      <c r="J357" s="140" t="str">
        <f t="shared" si="5"/>
        <v>Sävsjö Energi AB</v>
      </c>
    </row>
    <row r="358" spans="1:10" x14ac:dyDescent="0.35">
      <c r="A358" t="s">
        <v>461</v>
      </c>
      <c r="B358" t="s">
        <v>462</v>
      </c>
      <c r="C358" s="140" t="s">
        <v>20</v>
      </c>
      <c r="D358" s="140" t="str">
        <f>IF(ISERROR(1/VLOOKUP($B358,Kraftvärmeprod!$B$1:$D$480,MATCH("Total värmeproduktion i kraftvärmeverk i kombinerad drift (GWh)",Kraftvärmeprod!$B$1:$AV$1,0),FALSE)),"Ej kraftvärme","Alternativproduktionsmetoden")</f>
        <v>Ej kraftvärme</v>
      </c>
      <c r="E358" s="140">
        <f>VLOOKUP($B358,Totalt!$B$1:$BP$480,MATCH("total el",Totalt!$B$1:$BP$1,0),FALSE)</f>
        <v>0</v>
      </c>
      <c r="F358" s="141" t="str">
        <f>IF(ISERROR(1/VLOOKUP($B358,Kraftvärmeprod!$B$1:$BD$480,MATCH("Total värmeproduktion i kraftvärmeverk i kombinerad drift (GWh)",Kraftvärmeprod!$B$1:$AV$1,0),FALSE)),"",VLOOKUP($B358,'Slutlig allokering'!$B$1:$BA$480,MATCH(F$1,'Slutlig allokering'!$B$2:$AS$2,0),FALSE))</f>
        <v/>
      </c>
      <c r="G358" s="140" t="str">
        <f>IF(ISERROR(1/VLOOKUP($B358,Kraftvärmeprod!$B$1:$AV$480,MATCH("Producerad elenergi i kraftvärmeverk (GWh)",Kraftvärmeprod!$B$1:$AV$1,0),FALSE)),"",VLOOKUP($B358,Kraftvärmeprod!$B$1:$AV$480,MATCH("Producerad elenergi i kraftvärmeverk (GWh)",Kraftvärmeprod!$B$1:$AV$1,0),FALSE))</f>
        <v/>
      </c>
      <c r="H358" s="140" t="str">
        <f>IF(ISERROR(1/VLOOKUP($B358,Miljö!$B$1:$T$480,MATCH("Såld mängd produktionsspecifik fjärrvärme (GWh)",Miljö!$B$1:$T$1,0),FALSE)),"",VLOOKUP($B358,Miljö!$B$1:$T$480,MATCH("Såld mängd produktionsspecifik fjärrvärme (GWh)",Miljö!$B$1:$T$1,0),FALSE))</f>
        <v/>
      </c>
      <c r="J358" s="140" t="str">
        <f t="shared" si="5"/>
        <v>Söderenergi AB</v>
      </c>
    </row>
    <row r="359" spans="1:10" x14ac:dyDescent="0.35">
      <c r="A359" t="s">
        <v>461</v>
      </c>
      <c r="B359" t="s">
        <v>463</v>
      </c>
      <c r="C359" s="140" t="s">
        <v>20</v>
      </c>
      <c r="D359" s="140" t="str">
        <f>IF(ISERROR(1/VLOOKUP($B359,Kraftvärmeprod!$B$1:$D$480,MATCH("Total värmeproduktion i kraftvärmeverk i kombinerad drift (GWh)",Kraftvärmeprod!$B$1:$AV$1,0),FALSE)),"Ej kraftvärme","Alternativproduktionsmetoden")</f>
        <v>Alternativproduktionsmetoden</v>
      </c>
      <c r="E359" s="140">
        <f>VLOOKUP($B359,Totalt!$B$1:$BP$480,MATCH("total el",Totalt!$B$1:$BP$1,0),FALSE)</f>
        <v>95.337299999999999</v>
      </c>
      <c r="F359" s="141">
        <f>IF(ISERROR(1/VLOOKUP($B359,Kraftvärmeprod!$B$1:$BD$480,MATCH("Total värmeproduktion i kraftvärmeverk i kombinerad drift (GWh)",Kraftvärmeprod!$B$1:$AV$1,0),FALSE)),"",VLOOKUP($B359,'Slutlig allokering'!$B$1:$BA$480,MATCH(F$1,'Slutlig allokering'!$B$2:$AS$2,0),FALSE))</f>
        <v>0.42450437372697891</v>
      </c>
      <c r="G359" s="140">
        <f>IF(ISERROR(1/VLOOKUP($B359,Kraftvärmeprod!$B$1:$AV$480,MATCH("Producerad elenergi i kraftvärmeverk (GWh)",Kraftvärmeprod!$B$1:$AV$1,0),FALSE)),"",VLOOKUP($B359,Kraftvärmeprod!$B$1:$AV$480,MATCH("Producerad elenergi i kraftvärmeverk (GWh)",Kraftvärmeprod!$B$1:$AV$1,0),FALSE))</f>
        <v>525.12</v>
      </c>
      <c r="H359" s="140">
        <f>IF(ISERROR(1/VLOOKUP($B359,Miljö!$B$1:$T$480,MATCH("Såld mängd produktionsspecifik fjärrvärme (GWh)",Miljö!$B$1:$T$1,0),FALSE)),"",VLOOKUP($B359,Miljö!$B$1:$T$480,MATCH("Såld mängd produktionsspecifik fjärrvärme (GWh)",Miljö!$B$1:$T$1,0),FALSE))</f>
        <v>2497</v>
      </c>
      <c r="J359" s="140" t="str">
        <f t="shared" si="5"/>
        <v>Söderenergi AB</v>
      </c>
    </row>
    <row r="360" spans="1:10" x14ac:dyDescent="0.35">
      <c r="A360" t="s">
        <v>464</v>
      </c>
      <c r="B360" t="s">
        <v>465</v>
      </c>
      <c r="C360" s="140" t="s">
        <v>1253</v>
      </c>
      <c r="D360" s="140" t="str">
        <f>IF(ISERROR(1/VLOOKUP($B360,Kraftvärmeprod!$B$1:$D$480,MATCH("Total värmeproduktion i kraftvärmeverk i kombinerad drift (GWh)",Kraftvärmeprod!$B$1:$AV$1,0),FALSE)),"Ej kraftvärme","Alternativproduktionsmetoden")</f>
        <v>Ej kraftvärme</v>
      </c>
      <c r="E360" s="140">
        <f>VLOOKUP($B360,Totalt!$B$1:$BP$480,MATCH("total el",Totalt!$B$1:$BP$1,0),FALSE)</f>
        <v>0.143229</v>
      </c>
      <c r="F360" s="141" t="str">
        <f>IF(ISERROR(1/VLOOKUP($B360,Kraftvärmeprod!$B$1:$BD$480,MATCH("Total värmeproduktion i kraftvärmeverk i kombinerad drift (GWh)",Kraftvärmeprod!$B$1:$AV$1,0),FALSE)),"",VLOOKUP($B360,'Slutlig allokering'!$B$1:$BA$480,MATCH(F$1,'Slutlig allokering'!$B$2:$AS$2,0),FALSE))</f>
        <v/>
      </c>
      <c r="G360" s="140" t="str">
        <f>IF(ISERROR(1/VLOOKUP($B360,Kraftvärmeprod!$B$1:$AV$480,MATCH("Producerad elenergi i kraftvärmeverk (GWh)",Kraftvärmeprod!$B$1:$AV$1,0),FALSE)),"",VLOOKUP($B360,Kraftvärmeprod!$B$1:$AV$480,MATCH("Producerad elenergi i kraftvärmeverk (GWh)",Kraftvärmeprod!$B$1:$AV$1,0),FALSE))</f>
        <v/>
      </c>
      <c r="H360" s="140" t="str">
        <f>IF(ISERROR(1/VLOOKUP($B360,Miljö!$B$1:$T$480,MATCH("Såld mängd produktionsspecifik fjärrvärme (GWh)",Miljö!$B$1:$T$1,0),FALSE)),"",VLOOKUP($B360,Miljö!$B$1:$T$480,MATCH("Såld mängd produktionsspecifik fjärrvärme (GWh)",Miljö!$B$1:$T$1,0),FALSE))</f>
        <v/>
      </c>
      <c r="J360" s="140" t="str">
        <f t="shared" si="5"/>
        <v>Söderhamn Nära AB</v>
      </c>
    </row>
    <row r="361" spans="1:10" x14ac:dyDescent="0.35">
      <c r="A361" t="s">
        <v>464</v>
      </c>
      <c r="B361" t="s">
        <v>466</v>
      </c>
      <c r="C361" s="140" t="s">
        <v>1253</v>
      </c>
      <c r="D361" s="140" t="str">
        <f>IF(ISERROR(1/VLOOKUP($B361,Kraftvärmeprod!$B$1:$D$480,MATCH("Total värmeproduktion i kraftvärmeverk i kombinerad drift (GWh)",Kraftvärmeprod!$B$1:$AV$1,0),FALSE)),"Ej kraftvärme","Alternativproduktionsmetoden")</f>
        <v>Ej kraftvärme</v>
      </c>
      <c r="E361" s="140">
        <f>VLOOKUP($B361,Totalt!$B$1:$BP$480,MATCH("total el",Totalt!$B$1:$BP$1,0),FALSE)</f>
        <v>0</v>
      </c>
      <c r="F361" s="141" t="str">
        <f>IF(ISERROR(1/VLOOKUP($B361,Kraftvärmeprod!$B$1:$BD$480,MATCH("Total värmeproduktion i kraftvärmeverk i kombinerad drift (GWh)",Kraftvärmeprod!$B$1:$AV$1,0),FALSE)),"",VLOOKUP($B361,'Slutlig allokering'!$B$1:$BA$480,MATCH(F$1,'Slutlig allokering'!$B$2:$AS$2,0),FALSE))</f>
        <v/>
      </c>
      <c r="G361" s="140" t="str">
        <f>IF(ISERROR(1/VLOOKUP($B361,Kraftvärmeprod!$B$1:$AV$480,MATCH("Producerad elenergi i kraftvärmeverk (GWh)",Kraftvärmeprod!$B$1:$AV$1,0),FALSE)),"",VLOOKUP($B361,Kraftvärmeprod!$B$1:$AV$480,MATCH("Producerad elenergi i kraftvärmeverk (GWh)",Kraftvärmeprod!$B$1:$AV$1,0),FALSE))</f>
        <v/>
      </c>
      <c r="H361" s="140" t="str">
        <f>IF(ISERROR(1/VLOOKUP($B361,Miljö!$B$1:$T$480,MATCH("Såld mängd produktionsspecifik fjärrvärme (GWh)",Miljö!$B$1:$T$1,0),FALSE)),"",VLOOKUP($B361,Miljö!$B$1:$T$480,MATCH("Såld mängd produktionsspecifik fjärrvärme (GWh)",Miljö!$B$1:$T$1,0),FALSE))</f>
        <v/>
      </c>
      <c r="J361" s="140" t="str">
        <f t="shared" si="5"/>
        <v>Söderhamn Nära AB</v>
      </c>
    </row>
    <row r="362" spans="1:10" x14ac:dyDescent="0.35">
      <c r="A362" t="s">
        <v>464</v>
      </c>
      <c r="B362" t="s">
        <v>467</v>
      </c>
      <c r="C362" s="140" t="s">
        <v>1253</v>
      </c>
      <c r="D362" s="140" t="str">
        <f>IF(ISERROR(1/VLOOKUP($B362,Kraftvärmeprod!$B$1:$D$480,MATCH("Total värmeproduktion i kraftvärmeverk i kombinerad drift (GWh)",Kraftvärmeprod!$B$1:$AV$1,0),FALSE)),"Ej kraftvärme","Alternativproduktionsmetoden")</f>
        <v>Alternativproduktionsmetoden</v>
      </c>
      <c r="E362" s="140">
        <f>VLOOKUP($B362,Totalt!$B$1:$BP$480,MATCH("total el",Totalt!$B$1:$BP$1,0),FALSE)</f>
        <v>11.3545</v>
      </c>
      <c r="F362" s="141">
        <f>IF(ISERROR(1/VLOOKUP($B362,Kraftvärmeprod!$B$1:$BD$480,MATCH("Total värmeproduktion i kraftvärmeverk i kombinerad drift (GWh)",Kraftvärmeprod!$B$1:$AV$1,0),FALSE)),"",VLOOKUP($B362,'Slutlig allokering'!$B$1:$BA$480,MATCH(F$1,'Slutlig allokering'!$B$2:$AS$2,0),FALSE))</f>
        <v>0.55608618461871229</v>
      </c>
      <c r="G362" s="140">
        <f>IF(ISERROR(1/VLOOKUP($B362,Kraftvärmeprod!$B$1:$AV$480,MATCH("Producerad elenergi i kraftvärmeverk (GWh)",Kraftvärmeprod!$B$1:$AV$1,0),FALSE)),"",VLOOKUP($B362,Kraftvärmeprod!$B$1:$AV$480,MATCH("Producerad elenergi i kraftvärmeverk (GWh)",Kraftvärmeprod!$B$1:$AV$1,0),FALSE))</f>
        <v>37.594000000000001</v>
      </c>
      <c r="H362" s="140" t="str">
        <f>IF(ISERROR(1/VLOOKUP($B362,Miljö!$B$1:$T$480,MATCH("Såld mängd produktionsspecifik fjärrvärme (GWh)",Miljö!$B$1:$T$1,0),FALSE)),"",VLOOKUP($B362,Miljö!$B$1:$T$480,MATCH("Såld mängd produktionsspecifik fjärrvärme (GWh)",Miljö!$B$1:$T$1,0),FALSE))</f>
        <v/>
      </c>
      <c r="J362" s="140" t="str">
        <f t="shared" si="5"/>
        <v>Söderhamn Nära AB</v>
      </c>
    </row>
    <row r="363" spans="1:10" x14ac:dyDescent="0.35">
      <c r="A363" t="s">
        <v>468</v>
      </c>
      <c r="B363" t="s">
        <v>469</v>
      </c>
      <c r="C363" s="140" t="s">
        <v>687</v>
      </c>
      <c r="D363" s="140" t="str">
        <f>IF(ISERROR(1/VLOOKUP($B363,Kraftvärmeprod!$B$1:$D$480,MATCH("Total värmeproduktion i kraftvärmeverk i kombinerad drift (GWh)",Kraftvärmeprod!$B$1:$AV$1,0),FALSE)),"Ej kraftvärme","Alternativproduktionsmetoden")</f>
        <v>Ej kraftvärme</v>
      </c>
      <c r="E363" s="140">
        <f>VLOOKUP($B363,Totalt!$B$1:$BP$480,MATCH("total el",Totalt!$B$1:$BP$1,0),FALSE)</f>
        <v>15.311999999999999</v>
      </c>
      <c r="F363" s="141" t="str">
        <f>IF(ISERROR(1/VLOOKUP($B363,Kraftvärmeprod!$B$1:$BD$480,MATCH("Total värmeproduktion i kraftvärmeverk i kombinerad drift (GWh)",Kraftvärmeprod!$B$1:$AV$1,0),FALSE)),"",VLOOKUP($B363,'Slutlig allokering'!$B$1:$BA$480,MATCH(F$1,'Slutlig allokering'!$B$2:$AS$2,0),FALSE))</f>
        <v/>
      </c>
      <c r="G363" s="140" t="str">
        <f>IF(ISERROR(1/VLOOKUP($B363,Kraftvärmeprod!$B$1:$AV$480,MATCH("Producerad elenergi i kraftvärmeverk (GWh)",Kraftvärmeprod!$B$1:$AV$1,0),FALSE)),"",VLOOKUP($B363,Kraftvärmeprod!$B$1:$AV$480,MATCH("Producerad elenergi i kraftvärmeverk (GWh)",Kraftvärmeprod!$B$1:$AV$1,0),FALSE))</f>
        <v/>
      </c>
      <c r="H363" s="140" t="str">
        <f>IF(ISERROR(1/VLOOKUP($B363,Miljö!$B$1:$T$480,MATCH("Såld mängd produktionsspecifik fjärrvärme (GWh)",Miljö!$B$1:$T$1,0),FALSE)),"",VLOOKUP($B363,Miljö!$B$1:$T$480,MATCH("Såld mängd produktionsspecifik fjärrvärme (GWh)",Miljö!$B$1:$T$1,0),FALSE))</f>
        <v/>
      </c>
      <c r="J363" s="140" t="str">
        <f t="shared" si="5"/>
        <v>Södertörns Fjärrvärme AB</v>
      </c>
    </row>
    <row r="364" spans="1:10" x14ac:dyDescent="0.35">
      <c r="A364" t="s">
        <v>468</v>
      </c>
      <c r="B364" t="s">
        <v>470</v>
      </c>
      <c r="C364" s="140" t="s">
        <v>687</v>
      </c>
      <c r="D364" s="140" t="str">
        <f>IF(ISERROR(1/VLOOKUP($B364,Kraftvärmeprod!$B$1:$D$480,MATCH("Total värmeproduktion i kraftvärmeverk i kombinerad drift (GWh)",Kraftvärmeprod!$B$1:$AV$1,0),FALSE)),"Ej kraftvärme","Alternativproduktionsmetoden")</f>
        <v>Ej kraftvärme</v>
      </c>
      <c r="E364" s="140">
        <f>VLOOKUP($B364,Totalt!$B$1:$BP$480,MATCH("total el",Totalt!$B$1:$BP$1,0),FALSE)</f>
        <v>30.363</v>
      </c>
      <c r="F364" s="141" t="str">
        <f>IF(ISERROR(1/VLOOKUP($B364,Kraftvärmeprod!$B$1:$BD$480,MATCH("Total värmeproduktion i kraftvärmeverk i kombinerad drift (GWh)",Kraftvärmeprod!$B$1:$AV$1,0),FALSE)),"",VLOOKUP($B364,'Slutlig allokering'!$B$1:$BA$480,MATCH(F$1,'Slutlig allokering'!$B$2:$AS$2,0),FALSE))</f>
        <v/>
      </c>
      <c r="G364" s="140" t="str">
        <f>IF(ISERROR(1/VLOOKUP($B364,Kraftvärmeprod!$B$1:$AV$480,MATCH("Producerad elenergi i kraftvärmeverk (GWh)",Kraftvärmeprod!$B$1:$AV$1,0),FALSE)),"",VLOOKUP($B364,Kraftvärmeprod!$B$1:$AV$480,MATCH("Producerad elenergi i kraftvärmeverk (GWh)",Kraftvärmeprod!$B$1:$AV$1,0),FALSE))</f>
        <v/>
      </c>
      <c r="H364" s="140" t="str">
        <f>IF(ISERROR(1/VLOOKUP($B364,Miljö!$B$1:$T$480,MATCH("Såld mängd produktionsspecifik fjärrvärme (GWh)",Miljö!$B$1:$T$1,0),FALSE)),"",VLOOKUP($B364,Miljö!$B$1:$T$480,MATCH("Såld mängd produktionsspecifik fjärrvärme (GWh)",Miljö!$B$1:$T$1,0),FALSE))</f>
        <v/>
      </c>
      <c r="J364" s="140" t="str">
        <f t="shared" si="5"/>
        <v>Södertörns Fjärrvärme AB</v>
      </c>
    </row>
    <row r="365" spans="1:10" x14ac:dyDescent="0.35">
      <c r="A365" t="s">
        <v>471</v>
      </c>
      <c r="B365" t="s">
        <v>472</v>
      </c>
      <c r="C365" s="140" t="s">
        <v>1254</v>
      </c>
      <c r="D365" s="140" t="str">
        <f>IF(ISERROR(1/VLOOKUP($B365,Kraftvärmeprod!$B$1:$D$480,MATCH("Total värmeproduktion i kraftvärmeverk i kombinerad drift (GWh)",Kraftvärmeprod!$B$1:$AV$1,0),FALSE)),"Ej kraftvärme","Alternativproduktionsmetoden")</f>
        <v>Alternativproduktionsmetoden</v>
      </c>
      <c r="E365" s="140">
        <f>VLOOKUP($B365,Totalt!$B$1:$BP$480,MATCH("total el",Totalt!$B$1:$BP$1,0),FALSE)</f>
        <v>18.62275</v>
      </c>
      <c r="F365" s="141">
        <f>IF(ISERROR(1/VLOOKUP($B365,Kraftvärmeprod!$B$1:$BD$480,MATCH("Total värmeproduktion i kraftvärmeverk i kombinerad drift (GWh)",Kraftvärmeprod!$B$1:$AV$1,0),FALSE)),"",VLOOKUP($B365,'Slutlig allokering'!$B$1:$BA$480,MATCH(F$1,'Slutlig allokering'!$B$2:$AS$2,0),FALSE))</f>
        <v>0.67493617884405666</v>
      </c>
      <c r="G365" s="140">
        <f>IF(ISERROR(1/VLOOKUP($B365,Kraftvärmeprod!$B$1:$AV$480,MATCH("Producerad elenergi i kraftvärmeverk (GWh)",Kraftvärmeprod!$B$1:$AV$1,0),FALSE)),"",VLOOKUP($B365,Kraftvärmeprod!$B$1:$AV$480,MATCH("Producerad elenergi i kraftvärmeverk (GWh)",Kraftvärmeprod!$B$1:$AV$1,0),FALSE))</f>
        <v>24.861000000000001</v>
      </c>
      <c r="H365" s="140" t="str">
        <f>IF(ISERROR(1/VLOOKUP($B365,Miljö!$B$1:$T$480,MATCH("Såld mängd produktionsspecifik fjärrvärme (GWh)",Miljö!$B$1:$T$1,0),FALSE)),"",VLOOKUP($B365,Miljö!$B$1:$T$480,MATCH("Såld mängd produktionsspecifik fjärrvärme (GWh)",Miljö!$B$1:$T$1,0),FALSE))</f>
        <v/>
      </c>
      <c r="J365" s="140" t="str">
        <f t="shared" si="5"/>
        <v>Tekniska Verken i Kiruna AB</v>
      </c>
    </row>
    <row r="366" spans="1:10" x14ac:dyDescent="0.35">
      <c r="A366" t="s">
        <v>471</v>
      </c>
      <c r="B366" t="s">
        <v>473</v>
      </c>
      <c r="C366" s="140" t="s">
        <v>1254</v>
      </c>
      <c r="D366" s="140" t="str">
        <f>IF(ISERROR(1/VLOOKUP($B366,Kraftvärmeprod!$B$1:$D$480,MATCH("Total värmeproduktion i kraftvärmeverk i kombinerad drift (GWh)",Kraftvärmeprod!$B$1:$AV$1,0),FALSE)),"Ej kraftvärme","Alternativproduktionsmetoden")</f>
        <v>Ej kraftvärme</v>
      </c>
      <c r="E366" s="140">
        <f>VLOOKUP($B366,Totalt!$B$1:$BP$480,MATCH("total el",Totalt!$B$1:$BP$1,0),FALSE)</f>
        <v>1.4809999999999999</v>
      </c>
      <c r="F366" s="141" t="str">
        <f>IF(ISERROR(1/VLOOKUP($B366,Kraftvärmeprod!$B$1:$BD$480,MATCH("Total värmeproduktion i kraftvärmeverk i kombinerad drift (GWh)",Kraftvärmeprod!$B$1:$AV$1,0),FALSE)),"",VLOOKUP($B366,'Slutlig allokering'!$B$1:$BA$480,MATCH(F$1,'Slutlig allokering'!$B$2:$AS$2,0),FALSE))</f>
        <v/>
      </c>
      <c r="G366" s="140" t="str">
        <f>IF(ISERROR(1/VLOOKUP($B366,Kraftvärmeprod!$B$1:$AV$480,MATCH("Producerad elenergi i kraftvärmeverk (GWh)",Kraftvärmeprod!$B$1:$AV$1,0),FALSE)),"",VLOOKUP($B366,Kraftvärmeprod!$B$1:$AV$480,MATCH("Producerad elenergi i kraftvärmeverk (GWh)",Kraftvärmeprod!$B$1:$AV$1,0),FALSE))</f>
        <v/>
      </c>
      <c r="H366" s="140" t="str">
        <f>IF(ISERROR(1/VLOOKUP($B366,Miljö!$B$1:$T$480,MATCH("Såld mängd produktionsspecifik fjärrvärme (GWh)",Miljö!$B$1:$T$1,0),FALSE)),"",VLOOKUP($B366,Miljö!$B$1:$T$480,MATCH("Såld mängd produktionsspecifik fjärrvärme (GWh)",Miljö!$B$1:$T$1,0),FALSE))</f>
        <v/>
      </c>
      <c r="J366" s="140" t="str">
        <f t="shared" si="5"/>
        <v>Tekniska Verken i Kiruna AB</v>
      </c>
    </row>
    <row r="367" spans="1:10" x14ac:dyDescent="0.35">
      <c r="A367" t="s">
        <v>474</v>
      </c>
      <c r="B367" t="s">
        <v>475</v>
      </c>
      <c r="C367" s="142" t="s">
        <v>1255</v>
      </c>
      <c r="D367" s="140" t="str">
        <f>IF(ISERROR(1/VLOOKUP($B367,Kraftvärmeprod!$B$1:$D$480,MATCH("Total värmeproduktion i kraftvärmeverk i kombinerad drift (GWh)",Kraftvärmeprod!$B$1:$AV$1,0),FALSE)),"Ej kraftvärme","Alternativproduktionsmetoden")</f>
        <v>Ej kraftvärme</v>
      </c>
      <c r="E367" s="140">
        <f>VLOOKUP($B367,Totalt!$B$1:$BP$480,MATCH("total el",Totalt!$B$1:$BP$1,0),FALSE)</f>
        <v>0.41</v>
      </c>
      <c r="F367" s="141" t="str">
        <f>IF(ISERROR(1/VLOOKUP($B367,Kraftvärmeprod!$B$1:$BD$480,MATCH("Total värmeproduktion i kraftvärmeverk i kombinerad drift (GWh)",Kraftvärmeprod!$B$1:$AV$1,0),FALSE)),"",VLOOKUP($B367,'Slutlig allokering'!$B$1:$BA$480,MATCH(F$1,'Slutlig allokering'!$B$2:$AS$2,0),FALSE))</f>
        <v/>
      </c>
      <c r="G367" s="140" t="str">
        <f>IF(ISERROR(1/VLOOKUP($B367,Kraftvärmeprod!$B$1:$AV$480,MATCH("Producerad elenergi i kraftvärmeverk (GWh)",Kraftvärmeprod!$B$1:$AV$1,0),FALSE)),"",VLOOKUP($B367,Kraftvärmeprod!$B$1:$AV$480,MATCH("Producerad elenergi i kraftvärmeverk (GWh)",Kraftvärmeprod!$B$1:$AV$1,0),FALSE))</f>
        <v/>
      </c>
      <c r="H367" s="140" t="str">
        <f>IF(ISERROR(1/VLOOKUP($B367,Miljö!$B$1:$T$480,MATCH("Såld mängd produktionsspecifik fjärrvärme (GWh)",Miljö!$B$1:$T$1,0),FALSE)),"",VLOOKUP($B367,Miljö!$B$1:$T$480,MATCH("Såld mängd produktionsspecifik fjärrvärme (GWh)",Miljö!$B$1:$T$1,0),FALSE))</f>
        <v/>
      </c>
      <c r="J367" s="140" t="str">
        <f t="shared" si="5"/>
        <v>Tekniska Verken i Linköping AB</v>
      </c>
    </row>
    <row r="368" spans="1:10" x14ac:dyDescent="0.35">
      <c r="A368" t="s">
        <v>474</v>
      </c>
      <c r="B368" t="s">
        <v>476</v>
      </c>
      <c r="C368" s="140" t="s">
        <v>1255</v>
      </c>
      <c r="D368" s="140" t="str">
        <f>IF(ISERROR(1/VLOOKUP($B368,Kraftvärmeprod!$B$1:$D$480,MATCH("Total värmeproduktion i kraftvärmeverk i kombinerad drift (GWh)",Kraftvärmeprod!$B$1:$AV$1,0),FALSE)),"Ej kraftvärme","Alternativproduktionsmetoden")</f>
        <v>Alternativproduktionsmetoden</v>
      </c>
      <c r="E368" s="140">
        <f>VLOOKUP($B368,Totalt!$B$1:$BP$480,MATCH("total el",Totalt!$B$1:$BP$1,0),FALSE)</f>
        <v>6.8988699999999996</v>
      </c>
      <c r="F368" s="141">
        <f>IF(ISERROR(1/VLOOKUP($B368,Kraftvärmeprod!$B$1:$BD$480,MATCH("Total värmeproduktion i kraftvärmeverk i kombinerad drift (GWh)",Kraftvärmeprod!$B$1:$AV$1,0),FALSE)),"",VLOOKUP($B368,'Slutlig allokering'!$B$1:$BA$480,MATCH(F$1,'Slutlig allokering'!$B$2:$AS$2,0),FALSE))</f>
        <v>0.62458443209279835</v>
      </c>
      <c r="G368" s="140">
        <f>IF(ISERROR(1/VLOOKUP($B368,Kraftvärmeprod!$B$1:$AV$480,MATCH("Producerad elenergi i kraftvärmeverk (GWh)",Kraftvärmeprod!$B$1:$AV$1,0),FALSE)),"",VLOOKUP($B368,Kraftvärmeprod!$B$1:$AV$480,MATCH("Producerad elenergi i kraftvärmeverk (GWh)",Kraftvärmeprod!$B$1:$AV$1,0),FALSE))</f>
        <v>24</v>
      </c>
      <c r="H368" s="140" t="str">
        <f>IF(ISERROR(1/VLOOKUP($B368,Miljö!$B$1:$T$480,MATCH("Såld mängd produktionsspecifik fjärrvärme (GWh)",Miljö!$B$1:$T$1,0),FALSE)),"",VLOOKUP($B368,Miljö!$B$1:$T$480,MATCH("Såld mängd produktionsspecifik fjärrvärme (GWh)",Miljö!$B$1:$T$1,0),FALSE))</f>
        <v/>
      </c>
      <c r="J368" s="140" t="str">
        <f t="shared" si="5"/>
        <v>Tekniska Verken i Linköping AB</v>
      </c>
    </row>
    <row r="369" spans="1:10" x14ac:dyDescent="0.35">
      <c r="A369" t="s">
        <v>474</v>
      </c>
      <c r="B369" t="s">
        <v>477</v>
      </c>
      <c r="C369" s="140" t="s">
        <v>1255</v>
      </c>
      <c r="D369" s="140" t="str">
        <f>IF(ISERROR(1/VLOOKUP($B369,Kraftvärmeprod!$B$1:$D$480,MATCH("Total värmeproduktion i kraftvärmeverk i kombinerad drift (GWh)",Kraftvärmeprod!$B$1:$AV$1,0),FALSE)),"Ej kraftvärme","Alternativproduktionsmetoden")</f>
        <v>Ej kraftvärme</v>
      </c>
      <c r="E369" s="140">
        <f>VLOOKUP($B369,Totalt!$B$1:$BP$480,MATCH("total el",Totalt!$B$1:$BP$1,0),FALSE)</f>
        <v>0.05</v>
      </c>
      <c r="F369" s="141" t="str">
        <f>IF(ISERROR(1/VLOOKUP($B369,Kraftvärmeprod!$B$1:$BD$480,MATCH("Total värmeproduktion i kraftvärmeverk i kombinerad drift (GWh)",Kraftvärmeprod!$B$1:$AV$1,0),FALSE)),"",VLOOKUP($B369,'Slutlig allokering'!$B$1:$BA$480,MATCH(F$1,'Slutlig allokering'!$B$2:$AS$2,0),FALSE))</f>
        <v/>
      </c>
      <c r="G369" s="140" t="str">
        <f>IF(ISERROR(1/VLOOKUP($B369,Kraftvärmeprod!$B$1:$AV$480,MATCH("Producerad elenergi i kraftvärmeverk (GWh)",Kraftvärmeprod!$B$1:$AV$1,0),FALSE)),"",VLOOKUP($B369,Kraftvärmeprod!$B$1:$AV$480,MATCH("Producerad elenergi i kraftvärmeverk (GWh)",Kraftvärmeprod!$B$1:$AV$1,0),FALSE))</f>
        <v/>
      </c>
      <c r="H369" s="140" t="str">
        <f>IF(ISERROR(1/VLOOKUP($B369,Miljö!$B$1:$T$480,MATCH("Såld mängd produktionsspecifik fjärrvärme (GWh)",Miljö!$B$1:$T$1,0),FALSE)),"",VLOOKUP($B369,Miljö!$B$1:$T$480,MATCH("Såld mängd produktionsspecifik fjärrvärme (GWh)",Miljö!$B$1:$T$1,0),FALSE))</f>
        <v/>
      </c>
      <c r="J369" s="140" t="str">
        <f t="shared" si="5"/>
        <v>Tekniska Verken i Linköping AB</v>
      </c>
    </row>
    <row r="370" spans="1:10" x14ac:dyDescent="0.35">
      <c r="A370" t="s">
        <v>474</v>
      </c>
      <c r="B370" t="s">
        <v>478</v>
      </c>
      <c r="C370" s="140" t="s">
        <v>1255</v>
      </c>
      <c r="D370" s="140" t="str">
        <f>IF(ISERROR(1/VLOOKUP($B370,Kraftvärmeprod!$B$1:$D$480,MATCH("Total värmeproduktion i kraftvärmeverk i kombinerad drift (GWh)",Kraftvärmeprod!$B$1:$AV$1,0),FALSE)),"Ej kraftvärme","Alternativproduktionsmetoden")</f>
        <v>Alternativproduktionsmetoden</v>
      </c>
      <c r="E370" s="140">
        <f>VLOOKUP($B370,Totalt!$B$1:$BP$480,MATCH("total el",Totalt!$B$1:$BP$1,0),FALSE)</f>
        <v>64.793099999999995</v>
      </c>
      <c r="F370" s="141">
        <f>IF(ISERROR(1/VLOOKUP($B370,Kraftvärmeprod!$B$1:$BD$480,MATCH("Total värmeproduktion i kraftvärmeverk i kombinerad drift (GWh)",Kraftvärmeprod!$B$1:$AV$1,0),FALSE)),"",VLOOKUP($B370,'Slutlig allokering'!$B$1:$BA$480,MATCH(F$1,'Slutlig allokering'!$B$2:$AS$2,0),FALSE))</f>
        <v>0.58464017287341452</v>
      </c>
      <c r="G370" s="140">
        <f>IF(ISERROR(1/VLOOKUP($B370,Kraftvärmeprod!$B$1:$AV$480,MATCH("Producerad elenergi i kraftvärmeverk (GWh)",Kraftvärmeprod!$B$1:$AV$1,0),FALSE)),"",VLOOKUP($B370,Kraftvärmeprod!$B$1:$AV$480,MATCH("Producerad elenergi i kraftvärmeverk (GWh)",Kraftvärmeprod!$B$1:$AV$1,0),FALSE))</f>
        <v>188.5</v>
      </c>
      <c r="H370" s="140" t="str">
        <f>IF(ISERROR(1/VLOOKUP($B370,Miljö!$B$1:$T$480,MATCH("Såld mängd produktionsspecifik fjärrvärme (GWh)",Miljö!$B$1:$T$1,0),FALSE)),"",VLOOKUP($B370,Miljö!$B$1:$T$480,MATCH("Såld mängd produktionsspecifik fjärrvärme (GWh)",Miljö!$B$1:$T$1,0),FALSE))</f>
        <v/>
      </c>
      <c r="J370" s="140" t="str">
        <f t="shared" si="5"/>
        <v>Tekniska Verken i Linköping AB</v>
      </c>
    </row>
    <row r="371" spans="1:10" x14ac:dyDescent="0.35">
      <c r="A371" t="s">
        <v>474</v>
      </c>
      <c r="B371" t="s">
        <v>479</v>
      </c>
      <c r="C371" s="140" t="s">
        <v>1255</v>
      </c>
      <c r="D371" s="140" t="str">
        <f>IF(ISERROR(1/VLOOKUP($B371,Kraftvärmeprod!$B$1:$D$480,MATCH("Total värmeproduktion i kraftvärmeverk i kombinerad drift (GWh)",Kraftvärmeprod!$B$1:$AV$1,0),FALSE)),"Ej kraftvärme","Alternativproduktionsmetoden")</f>
        <v>Ej kraftvärme</v>
      </c>
      <c r="E371" s="140">
        <f>VLOOKUP($B371,Totalt!$B$1:$BP$480,MATCH("total el",Totalt!$B$1:$BP$1,0),FALSE)</f>
        <v>0.38</v>
      </c>
      <c r="F371" s="141" t="str">
        <f>IF(ISERROR(1/VLOOKUP($B371,Kraftvärmeprod!$B$1:$BD$480,MATCH("Total värmeproduktion i kraftvärmeverk i kombinerad drift (GWh)",Kraftvärmeprod!$B$1:$AV$1,0),FALSE)),"",VLOOKUP($B371,'Slutlig allokering'!$B$1:$BA$480,MATCH(F$1,'Slutlig allokering'!$B$2:$AS$2,0),FALSE))</f>
        <v/>
      </c>
      <c r="G371" s="140" t="str">
        <f>IF(ISERROR(1/VLOOKUP($B371,Kraftvärmeprod!$B$1:$AV$480,MATCH("Producerad elenergi i kraftvärmeverk (GWh)",Kraftvärmeprod!$B$1:$AV$1,0),FALSE)),"",VLOOKUP($B371,Kraftvärmeprod!$B$1:$AV$480,MATCH("Producerad elenergi i kraftvärmeverk (GWh)",Kraftvärmeprod!$B$1:$AV$1,0),FALSE))</f>
        <v/>
      </c>
      <c r="H371" s="140" t="str">
        <f>IF(ISERROR(1/VLOOKUP($B371,Miljö!$B$1:$T$480,MATCH("Såld mängd produktionsspecifik fjärrvärme (GWh)",Miljö!$B$1:$T$1,0),FALSE)),"",VLOOKUP($B371,Miljö!$B$1:$T$480,MATCH("Såld mängd produktionsspecifik fjärrvärme (GWh)",Miljö!$B$1:$T$1,0),FALSE))</f>
        <v/>
      </c>
      <c r="J371" s="140" t="str">
        <f t="shared" si="5"/>
        <v>Tekniska Verken i Linköping AB</v>
      </c>
    </row>
    <row r="372" spans="1:10" x14ac:dyDescent="0.35">
      <c r="A372" t="s">
        <v>474</v>
      </c>
      <c r="B372" t="s">
        <v>480</v>
      </c>
      <c r="C372" s="140" t="s">
        <v>1255</v>
      </c>
      <c r="D372" s="140" t="str">
        <f>IF(ISERROR(1/VLOOKUP($B372,Kraftvärmeprod!$B$1:$D$480,MATCH("Total värmeproduktion i kraftvärmeverk i kombinerad drift (GWh)",Kraftvärmeprod!$B$1:$AV$1,0),FALSE)),"Ej kraftvärme","Alternativproduktionsmetoden")</f>
        <v>Ej kraftvärme</v>
      </c>
      <c r="E372" s="140">
        <f>VLOOKUP($B372,Totalt!$B$1:$BP$480,MATCH("total el",Totalt!$B$1:$BP$1,0),FALSE)</f>
        <v>0.64</v>
      </c>
      <c r="F372" s="141" t="str">
        <f>IF(ISERROR(1/VLOOKUP($B372,Kraftvärmeprod!$B$1:$BD$480,MATCH("Total värmeproduktion i kraftvärmeverk i kombinerad drift (GWh)",Kraftvärmeprod!$B$1:$AV$1,0),FALSE)),"",VLOOKUP($B372,'Slutlig allokering'!$B$1:$BA$480,MATCH(F$1,'Slutlig allokering'!$B$2:$AS$2,0),FALSE))</f>
        <v/>
      </c>
      <c r="G372" s="140" t="str">
        <f>IF(ISERROR(1/VLOOKUP($B372,Kraftvärmeprod!$B$1:$AV$480,MATCH("Producerad elenergi i kraftvärmeverk (GWh)",Kraftvärmeprod!$B$1:$AV$1,0),FALSE)),"",VLOOKUP($B372,Kraftvärmeprod!$B$1:$AV$480,MATCH("Producerad elenergi i kraftvärmeverk (GWh)",Kraftvärmeprod!$B$1:$AV$1,0),FALSE))</f>
        <v/>
      </c>
      <c r="H372" s="140" t="str">
        <f>IF(ISERROR(1/VLOOKUP($B372,Miljö!$B$1:$T$480,MATCH("Såld mängd produktionsspecifik fjärrvärme (GWh)",Miljö!$B$1:$T$1,0),FALSE)),"",VLOOKUP($B372,Miljö!$B$1:$T$480,MATCH("Såld mängd produktionsspecifik fjärrvärme (GWh)",Miljö!$B$1:$T$1,0),FALSE))</f>
        <v/>
      </c>
      <c r="J372" s="140" t="str">
        <f t="shared" si="5"/>
        <v>Tekniska Verken i Linköping AB</v>
      </c>
    </row>
    <row r="373" spans="1:10" x14ac:dyDescent="0.35">
      <c r="A373" t="s">
        <v>481</v>
      </c>
      <c r="B373" t="s">
        <v>482</v>
      </c>
      <c r="C373" s="144" t="s">
        <v>1275</v>
      </c>
      <c r="D373" s="140" t="str">
        <f>IF(ISERROR(1/VLOOKUP($B373,Kraftvärmeprod!$B$1:$D$480,MATCH("Total värmeproduktion i kraftvärmeverk i kombinerad drift (GWh)",Kraftvärmeprod!$B$1:$AV$1,0),FALSE)),"Ej kraftvärme","Alternativproduktionsmetoden")</f>
        <v>Ej kraftvärme</v>
      </c>
      <c r="E373" s="140">
        <f>VLOOKUP($B373,Totalt!$B$1:$BP$480,MATCH("total el",Totalt!$B$1:$BP$1,0),FALSE)</f>
        <v>0</v>
      </c>
      <c r="F373" s="141" t="str">
        <f>IF(ISERROR(1/VLOOKUP($B373,Kraftvärmeprod!$B$1:$BD$480,MATCH("Total värmeproduktion i kraftvärmeverk i kombinerad drift (GWh)",Kraftvärmeprod!$B$1:$AV$1,0),FALSE)),"",VLOOKUP($B373,'Slutlig allokering'!$B$1:$BA$480,MATCH(F$1,'Slutlig allokering'!$B$2:$AS$2,0),FALSE))</f>
        <v/>
      </c>
      <c r="G373" s="140" t="str">
        <f>IF(ISERROR(1/VLOOKUP($B373,Kraftvärmeprod!$B$1:$AV$480,MATCH("Producerad elenergi i kraftvärmeverk (GWh)",Kraftvärmeprod!$B$1:$AV$1,0),FALSE)),"",VLOOKUP($B373,Kraftvärmeprod!$B$1:$AV$480,MATCH("Producerad elenergi i kraftvärmeverk (GWh)",Kraftvärmeprod!$B$1:$AV$1,0),FALSE))</f>
        <v/>
      </c>
      <c r="H373" s="140" t="str">
        <f>IF(ISERROR(1/VLOOKUP($B373,Miljö!$B$1:$T$480,MATCH("Såld mängd produktionsspecifik fjärrvärme (GWh)",Miljö!$B$1:$T$1,0),FALSE)),"",VLOOKUP($B373,Miljö!$B$1:$T$480,MATCH("Såld mängd produktionsspecifik fjärrvärme (GWh)",Miljö!$B$1:$T$1,0),FALSE))</f>
        <v/>
      </c>
      <c r="J373" s="140" t="str">
        <f t="shared" si="5"/>
        <v>Telge Nät AB</v>
      </c>
    </row>
    <row r="374" spans="1:10" x14ac:dyDescent="0.35">
      <c r="A374" t="s">
        <v>481</v>
      </c>
      <c r="B374" t="s">
        <v>483</v>
      </c>
      <c r="C374" s="144" t="s">
        <v>1275</v>
      </c>
      <c r="D374" s="140" t="str">
        <f>IF(ISERROR(1/VLOOKUP($B374,Kraftvärmeprod!$B$1:$D$480,MATCH("Total värmeproduktion i kraftvärmeverk i kombinerad drift (GWh)",Kraftvärmeprod!$B$1:$AV$1,0),FALSE)),"Ej kraftvärme","Alternativproduktionsmetoden")</f>
        <v>Ej kraftvärme</v>
      </c>
      <c r="E374" s="140">
        <f>VLOOKUP($B374,Totalt!$B$1:$BP$480,MATCH("total el",Totalt!$B$1:$BP$1,0),FALSE)</f>
        <v>0</v>
      </c>
      <c r="F374" s="141" t="str">
        <f>IF(ISERROR(1/VLOOKUP($B374,Kraftvärmeprod!$B$1:$BD$480,MATCH("Total värmeproduktion i kraftvärmeverk i kombinerad drift (GWh)",Kraftvärmeprod!$B$1:$AV$1,0),FALSE)),"",VLOOKUP($B374,'Slutlig allokering'!$B$1:$BA$480,MATCH(F$1,'Slutlig allokering'!$B$2:$AS$2,0),FALSE))</f>
        <v/>
      </c>
      <c r="G374" s="140" t="str">
        <f>IF(ISERROR(1/VLOOKUP($B374,Kraftvärmeprod!$B$1:$AV$480,MATCH("Producerad elenergi i kraftvärmeverk (GWh)",Kraftvärmeprod!$B$1:$AV$1,0),FALSE)),"",VLOOKUP($B374,Kraftvärmeprod!$B$1:$AV$480,MATCH("Producerad elenergi i kraftvärmeverk (GWh)",Kraftvärmeprod!$B$1:$AV$1,0),FALSE))</f>
        <v/>
      </c>
      <c r="H374" s="140" t="str">
        <f>IF(ISERROR(1/VLOOKUP($B374,Miljö!$B$1:$T$480,MATCH("Såld mängd produktionsspecifik fjärrvärme (GWh)",Miljö!$B$1:$T$1,0),FALSE)),"",VLOOKUP($B374,Miljö!$B$1:$T$480,MATCH("Såld mängd produktionsspecifik fjärrvärme (GWh)",Miljö!$B$1:$T$1,0),FALSE))</f>
        <v/>
      </c>
      <c r="J374" s="140" t="str">
        <f t="shared" si="5"/>
        <v>Telge Nät AB</v>
      </c>
    </row>
    <row r="375" spans="1:10" x14ac:dyDescent="0.35">
      <c r="A375" t="s">
        <v>481</v>
      </c>
      <c r="B375" t="s">
        <v>484</v>
      </c>
      <c r="C375" s="144" t="s">
        <v>1275</v>
      </c>
      <c r="D375" s="140" t="str">
        <f>IF(ISERROR(1/VLOOKUP($B375,Kraftvärmeprod!$B$1:$D$480,MATCH("Total värmeproduktion i kraftvärmeverk i kombinerad drift (GWh)",Kraftvärmeprod!$B$1:$AV$1,0),FALSE)),"Ej kraftvärme","Alternativproduktionsmetoden")</f>
        <v>Ej kraftvärme</v>
      </c>
      <c r="E375" s="140">
        <f>VLOOKUP($B375,Totalt!$B$1:$BP$480,MATCH("total el",Totalt!$B$1:$BP$1,0),FALSE)</f>
        <v>23.1</v>
      </c>
      <c r="F375" s="141" t="str">
        <f>IF(ISERROR(1/VLOOKUP($B375,Kraftvärmeprod!$B$1:$BD$480,MATCH("Total värmeproduktion i kraftvärmeverk i kombinerad drift (GWh)",Kraftvärmeprod!$B$1:$AV$1,0),FALSE)),"",VLOOKUP($B375,'Slutlig allokering'!$B$1:$BA$480,MATCH(F$1,'Slutlig allokering'!$B$2:$AS$2,0),FALSE))</f>
        <v/>
      </c>
      <c r="G375" s="140" t="str">
        <f>IF(ISERROR(1/VLOOKUP($B375,Kraftvärmeprod!$B$1:$AV$480,MATCH("Producerad elenergi i kraftvärmeverk (GWh)",Kraftvärmeprod!$B$1:$AV$1,0),FALSE)),"",VLOOKUP($B375,Kraftvärmeprod!$B$1:$AV$480,MATCH("Producerad elenergi i kraftvärmeverk (GWh)",Kraftvärmeprod!$B$1:$AV$1,0),FALSE))</f>
        <v/>
      </c>
      <c r="H375" s="140" t="str">
        <f>IF(ISERROR(1/VLOOKUP($B375,Miljö!$B$1:$T$480,MATCH("Såld mängd produktionsspecifik fjärrvärme (GWh)",Miljö!$B$1:$T$1,0),FALSE)),"",VLOOKUP($B375,Miljö!$B$1:$T$480,MATCH("Såld mängd produktionsspecifik fjärrvärme (GWh)",Miljö!$B$1:$T$1,0),FALSE))</f>
        <v/>
      </c>
      <c r="J375" s="140" t="str">
        <f t="shared" si="5"/>
        <v>Telge Nät AB</v>
      </c>
    </row>
    <row r="376" spans="1:10" x14ac:dyDescent="0.35">
      <c r="A376" t="s">
        <v>485</v>
      </c>
      <c r="B376" t="s">
        <v>486</v>
      </c>
      <c r="C376" s="140" t="s">
        <v>1256</v>
      </c>
      <c r="D376" s="140" t="str">
        <f>IF(ISERROR(1/VLOOKUP($B376,Kraftvärmeprod!$B$1:$D$480,MATCH("Total värmeproduktion i kraftvärmeverk i kombinerad drift (GWh)",Kraftvärmeprod!$B$1:$AV$1,0),FALSE)),"Ej kraftvärme","Alternativproduktionsmetoden")</f>
        <v>Alternativproduktionsmetoden</v>
      </c>
      <c r="E376" s="140">
        <f>VLOOKUP($B376,Totalt!$B$1:$BP$480,MATCH("total el",Totalt!$B$1:$BP$1,0),FALSE)</f>
        <v>2.1109399999999998</v>
      </c>
      <c r="F376" s="141">
        <f>IF(ISERROR(1/VLOOKUP($B376,Kraftvärmeprod!$B$1:$BD$480,MATCH("Total värmeproduktion i kraftvärmeverk i kombinerad drift (GWh)",Kraftvärmeprod!$B$1:$AV$1,0),FALSE)),"",VLOOKUP($B376,'Slutlig allokering'!$B$1:$BA$480,MATCH(F$1,'Slutlig allokering'!$B$2:$AS$2,0),FALSE))</f>
        <v>0.84786092682926817</v>
      </c>
      <c r="G376" s="140">
        <f>IF(ISERROR(1/VLOOKUP($B376,Kraftvärmeprod!$B$1:$AV$480,MATCH("Producerad elenergi i kraftvärmeverk (GWh)",Kraftvärmeprod!$B$1:$AV$1,0),FALSE)),"",VLOOKUP($B376,Kraftvärmeprod!$B$1:$AV$480,MATCH("Producerad elenergi i kraftvärmeverk (GWh)",Kraftvärmeprod!$B$1:$AV$1,0),FALSE))</f>
        <v>3.2120000000000002</v>
      </c>
      <c r="H376" s="140" t="str">
        <f>IF(ISERROR(1/VLOOKUP($B376,Miljö!$B$1:$T$480,MATCH("Såld mängd produktionsspecifik fjärrvärme (GWh)",Miljö!$B$1:$T$1,0),FALSE)),"",VLOOKUP($B376,Miljö!$B$1:$T$480,MATCH("Såld mängd produktionsspecifik fjärrvärme (GWh)",Miljö!$B$1:$T$1,0),FALSE))</f>
        <v/>
      </c>
      <c r="J376" s="140" t="str">
        <f t="shared" si="5"/>
        <v>Tidaholms Energi AB</v>
      </c>
    </row>
    <row r="377" spans="1:10" x14ac:dyDescent="0.35">
      <c r="A377" t="s">
        <v>487</v>
      </c>
      <c r="B377" t="s">
        <v>488</v>
      </c>
      <c r="C377" s="140" t="s">
        <v>1257</v>
      </c>
      <c r="D377" s="140" t="str">
        <f>IF(ISERROR(1/VLOOKUP($B377,Kraftvärmeprod!$B$1:$D$480,MATCH("Total värmeproduktion i kraftvärmeverk i kombinerad drift (GWh)",Kraftvärmeprod!$B$1:$AV$1,0),FALSE)),"Ej kraftvärme","Alternativproduktionsmetoden")</f>
        <v>Ej kraftvärme</v>
      </c>
      <c r="E377" s="140">
        <f>VLOOKUP($B377,Totalt!$B$1:$BP$480,MATCH("total el",Totalt!$B$1:$BP$1,0),FALSE)</f>
        <v>1.7989999999999999</v>
      </c>
      <c r="F377" s="141" t="str">
        <f>IF(ISERROR(1/VLOOKUP($B377,Kraftvärmeprod!$B$1:$BD$480,MATCH("Total värmeproduktion i kraftvärmeverk i kombinerad drift (GWh)",Kraftvärmeprod!$B$1:$AV$1,0),FALSE)),"",VLOOKUP($B377,'Slutlig allokering'!$B$1:$BA$480,MATCH(F$1,'Slutlig allokering'!$B$2:$AS$2,0),FALSE))</f>
        <v/>
      </c>
      <c r="G377" s="140" t="str">
        <f>IF(ISERROR(1/VLOOKUP($B377,Kraftvärmeprod!$B$1:$AV$480,MATCH("Producerad elenergi i kraftvärmeverk (GWh)",Kraftvärmeprod!$B$1:$AV$1,0),FALSE)),"",VLOOKUP($B377,Kraftvärmeprod!$B$1:$AV$480,MATCH("Producerad elenergi i kraftvärmeverk (GWh)",Kraftvärmeprod!$B$1:$AV$1,0),FALSE))</f>
        <v/>
      </c>
      <c r="H377" s="140" t="str">
        <f>IF(ISERROR(1/VLOOKUP($B377,Miljö!$B$1:$T$480,MATCH("Såld mängd produktionsspecifik fjärrvärme (GWh)",Miljö!$B$1:$T$1,0),FALSE)),"",VLOOKUP($B377,Miljö!$B$1:$T$480,MATCH("Såld mängd produktionsspecifik fjärrvärme (GWh)",Miljö!$B$1:$T$1,0),FALSE))</f>
        <v/>
      </c>
      <c r="J377" s="140" t="str">
        <f t="shared" si="5"/>
        <v>Tierps Fjärrvärme AB</v>
      </c>
    </row>
    <row r="378" spans="1:10" x14ac:dyDescent="0.35">
      <c r="A378" t="s">
        <v>487</v>
      </c>
      <c r="B378" t="s">
        <v>489</v>
      </c>
      <c r="C378" s="140" t="s">
        <v>1257</v>
      </c>
      <c r="D378" s="140" t="str">
        <f>IF(ISERROR(1/VLOOKUP($B378,Kraftvärmeprod!$B$1:$D$480,MATCH("Total värmeproduktion i kraftvärmeverk i kombinerad drift (GWh)",Kraftvärmeprod!$B$1:$AV$1,0),FALSE)),"Ej kraftvärme","Alternativproduktionsmetoden")</f>
        <v>Ej kraftvärme</v>
      </c>
      <c r="E378" s="140">
        <f>VLOOKUP($B378,Totalt!$B$1:$BP$480,MATCH("total el",Totalt!$B$1:$BP$1,0),FALSE)</f>
        <v>0.58299999999999996</v>
      </c>
      <c r="F378" s="141" t="str">
        <f>IF(ISERROR(1/VLOOKUP($B378,Kraftvärmeprod!$B$1:$BD$480,MATCH("Total värmeproduktion i kraftvärmeverk i kombinerad drift (GWh)",Kraftvärmeprod!$B$1:$AV$1,0),FALSE)),"",VLOOKUP($B378,'Slutlig allokering'!$B$1:$BA$480,MATCH(F$1,'Slutlig allokering'!$B$2:$AS$2,0),FALSE))</f>
        <v/>
      </c>
      <c r="G378" s="140" t="str">
        <f>IF(ISERROR(1/VLOOKUP($B378,Kraftvärmeprod!$B$1:$AV$480,MATCH("Producerad elenergi i kraftvärmeverk (GWh)",Kraftvärmeprod!$B$1:$AV$1,0),FALSE)),"",VLOOKUP($B378,Kraftvärmeprod!$B$1:$AV$480,MATCH("Producerad elenergi i kraftvärmeverk (GWh)",Kraftvärmeprod!$B$1:$AV$1,0),FALSE))</f>
        <v/>
      </c>
      <c r="H378" s="140" t="str">
        <f>IF(ISERROR(1/VLOOKUP($B378,Miljö!$B$1:$T$480,MATCH("Såld mängd produktionsspecifik fjärrvärme (GWh)",Miljö!$B$1:$T$1,0),FALSE)),"",VLOOKUP($B378,Miljö!$B$1:$T$480,MATCH("Såld mängd produktionsspecifik fjärrvärme (GWh)",Miljö!$B$1:$T$1,0),FALSE))</f>
        <v/>
      </c>
      <c r="J378" s="140" t="str">
        <f t="shared" si="5"/>
        <v>Tierps Fjärrvärme AB</v>
      </c>
    </row>
    <row r="379" spans="1:10" x14ac:dyDescent="0.35">
      <c r="A379" t="s">
        <v>490</v>
      </c>
      <c r="B379" t="s">
        <v>491</v>
      </c>
      <c r="D379" s="140" t="str">
        <f>IF(ISERROR(1/VLOOKUP($B379,Kraftvärmeprod!$B$1:$D$480,MATCH("Total värmeproduktion i kraftvärmeverk i kombinerad drift (GWh)",Kraftvärmeprod!$B$1:$AV$1,0),FALSE)),"Ej kraftvärme","Alternativproduktionsmetoden")</f>
        <v>Ej kraftvärme</v>
      </c>
      <c r="E379" s="140">
        <f>VLOOKUP($B379,Totalt!$B$1:$BP$480,MATCH("total el",Totalt!$B$1:$BP$1,0),FALSE)</f>
        <v>3.8999999999999998E-3</v>
      </c>
      <c r="F379" s="141" t="str">
        <f>IF(ISERROR(1/VLOOKUP($B379,Kraftvärmeprod!$B$1:$BD$480,MATCH("Total värmeproduktion i kraftvärmeverk i kombinerad drift (GWh)",Kraftvärmeprod!$B$1:$AV$1,0),FALSE)),"",VLOOKUP($B379,'Slutlig allokering'!$B$1:$BA$480,MATCH(F$1,'Slutlig allokering'!$B$2:$AS$2,0),FALSE))</f>
        <v/>
      </c>
      <c r="G379" s="140" t="str">
        <f>IF(ISERROR(1/VLOOKUP($B379,Kraftvärmeprod!$B$1:$AV$480,MATCH("Producerad elenergi i kraftvärmeverk (GWh)",Kraftvärmeprod!$B$1:$AV$1,0),FALSE)),"",VLOOKUP($B379,Kraftvärmeprod!$B$1:$AV$480,MATCH("Producerad elenergi i kraftvärmeverk (GWh)",Kraftvärmeprod!$B$1:$AV$1,0),FALSE))</f>
        <v/>
      </c>
      <c r="H379" s="140" t="str">
        <f>IF(ISERROR(1/VLOOKUP($B379,Miljö!$B$1:$T$480,MATCH("Såld mängd produktionsspecifik fjärrvärme (GWh)",Miljö!$B$1:$T$1,0),FALSE)),"",VLOOKUP($B379,Miljö!$B$1:$T$480,MATCH("Såld mängd produktionsspecifik fjärrvärme (GWh)",Miljö!$B$1:$T$1,0),FALSE))</f>
        <v/>
      </c>
      <c r="J379" s="140" t="str">
        <f t="shared" si="5"/>
        <v>Torsås fjärrvärmenät AB</v>
      </c>
    </row>
    <row r="380" spans="1:10" x14ac:dyDescent="0.35">
      <c r="A380" t="s">
        <v>492</v>
      </c>
      <c r="B380" t="s">
        <v>493</v>
      </c>
      <c r="C380" s="140" t="s">
        <v>1258</v>
      </c>
      <c r="D380" s="140" t="str">
        <f>IF(ISERROR(1/VLOOKUP($B380,Kraftvärmeprod!$B$1:$D$480,MATCH("Total värmeproduktion i kraftvärmeverk i kombinerad drift (GWh)",Kraftvärmeprod!$B$1:$AV$1,0),FALSE)),"Ej kraftvärme","Alternativproduktionsmetoden")</f>
        <v>Alternativproduktionsmetoden</v>
      </c>
      <c r="E380" s="140">
        <f>VLOOKUP($B380,Totalt!$B$1:$BP$480,MATCH("total el",Totalt!$B$1:$BP$1,0),FALSE)</f>
        <v>3.68</v>
      </c>
      <c r="F380" s="141">
        <f>IF(ISERROR(1/VLOOKUP($B380,Kraftvärmeprod!$B$1:$BD$480,MATCH("Total värmeproduktion i kraftvärmeverk i kombinerad drift (GWh)",Kraftvärmeprod!$B$1:$AV$1,0),FALSE)),"",VLOOKUP($B380,'Slutlig allokering'!$B$1:$BA$480,MATCH(F$1,'Slutlig allokering'!$B$2:$AS$2,0),FALSE))</f>
        <v>0.69062310030395146</v>
      </c>
      <c r="G380" s="140">
        <f>IF(ISERROR(1/VLOOKUP($B380,Kraftvärmeprod!$B$1:$AV$480,MATCH("Producerad elenergi i kraftvärmeverk (GWh)",Kraftvärmeprod!$B$1:$AV$1,0),FALSE)),"",VLOOKUP($B380,Kraftvärmeprod!$B$1:$AV$480,MATCH("Producerad elenergi i kraftvärmeverk (GWh)",Kraftvärmeprod!$B$1:$AV$1,0),FALSE))</f>
        <v>8.66</v>
      </c>
      <c r="H380" s="140" t="str">
        <f>IF(ISERROR(1/VLOOKUP($B380,Miljö!$B$1:$T$480,MATCH("Såld mängd produktionsspecifik fjärrvärme (GWh)",Miljö!$B$1:$T$1,0),FALSE)),"",VLOOKUP($B380,Miljö!$B$1:$T$480,MATCH("Såld mängd produktionsspecifik fjärrvärme (GWh)",Miljö!$B$1:$T$1,0),FALSE))</f>
        <v/>
      </c>
      <c r="J380" s="140" t="str">
        <f t="shared" si="5"/>
        <v>Tranås Energi AB</v>
      </c>
    </row>
    <row r="381" spans="1:10" x14ac:dyDescent="0.35">
      <c r="A381" t="s">
        <v>494</v>
      </c>
      <c r="B381" t="s">
        <v>495</v>
      </c>
      <c r="C381" s="140" t="s">
        <v>1259</v>
      </c>
      <c r="D381" s="140" t="str">
        <f>IF(ISERROR(1/VLOOKUP($B381,Kraftvärmeprod!$B$1:$D$480,MATCH("Total värmeproduktion i kraftvärmeverk i kombinerad drift (GWh)",Kraftvärmeprod!$B$1:$AV$1,0),FALSE)),"Ej kraftvärme","Alternativproduktionsmetoden")</f>
        <v>Ej kraftvärme</v>
      </c>
      <c r="E381" s="140">
        <f>VLOOKUP($B381,Totalt!$B$1:$BP$480,MATCH("total el",Totalt!$B$1:$BP$1,0),FALSE)</f>
        <v>1.871</v>
      </c>
      <c r="F381" s="141" t="str">
        <f>IF(ISERROR(1/VLOOKUP($B381,Kraftvärmeprod!$B$1:$BD$480,MATCH("Total värmeproduktion i kraftvärmeverk i kombinerad drift (GWh)",Kraftvärmeprod!$B$1:$AV$1,0),FALSE)),"",VLOOKUP($B381,'Slutlig allokering'!$B$1:$BA$480,MATCH(F$1,'Slutlig allokering'!$B$2:$AS$2,0),FALSE))</f>
        <v/>
      </c>
      <c r="G381" s="140" t="str">
        <f>IF(ISERROR(1/VLOOKUP($B381,Kraftvärmeprod!$B$1:$AV$480,MATCH("Producerad elenergi i kraftvärmeverk (GWh)",Kraftvärmeprod!$B$1:$AV$1,0),FALSE)),"",VLOOKUP($B381,Kraftvärmeprod!$B$1:$AV$480,MATCH("Producerad elenergi i kraftvärmeverk (GWh)",Kraftvärmeprod!$B$1:$AV$1,0),FALSE))</f>
        <v/>
      </c>
      <c r="H381" s="140" t="str">
        <f>IF(ISERROR(1/VLOOKUP($B381,Miljö!$B$1:$T$480,MATCH("Såld mängd produktionsspecifik fjärrvärme (GWh)",Miljö!$B$1:$T$1,0),FALSE)),"",VLOOKUP($B381,Miljö!$B$1:$T$480,MATCH("Såld mängd produktionsspecifik fjärrvärme (GWh)",Miljö!$B$1:$T$1,0),FALSE))</f>
        <v/>
      </c>
      <c r="J381" s="140" t="str">
        <f t="shared" si="5"/>
        <v>Trelleborgs Fjärrvärme AB</v>
      </c>
    </row>
    <row r="382" spans="1:10" x14ac:dyDescent="0.35">
      <c r="A382" t="s">
        <v>496</v>
      </c>
      <c r="B382" t="s">
        <v>497</v>
      </c>
      <c r="C382" s="140" t="s">
        <v>687</v>
      </c>
      <c r="D382" s="140" t="str">
        <f>IF(ISERROR(1/VLOOKUP($B382,Kraftvärmeprod!$B$1:$D$480,MATCH("Total värmeproduktion i kraftvärmeverk i kombinerad drift (GWh)",Kraftvärmeprod!$B$1:$AV$1,0),FALSE)),"Ej kraftvärme","Alternativproduktionsmetoden")</f>
        <v>Alternativproduktionsmetoden</v>
      </c>
      <c r="E382" s="140">
        <f>VLOOKUP($B382,Totalt!$B$1:$BP$480,MATCH("total el",Totalt!$B$1:$BP$1,0),FALSE)</f>
        <v>34.34498</v>
      </c>
      <c r="F382" s="141">
        <f>IF(ISERROR(1/VLOOKUP($B382,Kraftvärmeprod!$B$1:$BD$480,MATCH("Total värmeproduktion i kraftvärmeverk i kombinerad drift (GWh)",Kraftvärmeprod!$B$1:$AV$1,0),FALSE)),"",VLOOKUP($B382,'Slutlig allokering'!$B$1:$BA$480,MATCH(F$1,'Slutlig allokering'!$B$2:$AS$2,0),FALSE))</f>
        <v>0.61124576271186437</v>
      </c>
      <c r="G382" s="140">
        <f>IF(ISERROR(1/VLOOKUP($B382,Kraftvärmeprod!$B$1:$AV$480,MATCH("Producerad elenergi i kraftvärmeverk (GWh)",Kraftvärmeprod!$B$1:$AV$1,0),FALSE)),"",VLOOKUP($B382,Kraftvärmeprod!$B$1:$AV$480,MATCH("Producerad elenergi i kraftvärmeverk (GWh)",Kraftvärmeprod!$B$1:$AV$1,0),FALSE))</f>
        <v>24.6</v>
      </c>
      <c r="H382" s="140" t="str">
        <f>IF(ISERROR(1/VLOOKUP($B382,Miljö!$B$1:$T$480,MATCH("Såld mängd produktionsspecifik fjärrvärme (GWh)",Miljö!$B$1:$T$1,0),FALSE)),"",VLOOKUP($B382,Miljö!$B$1:$T$480,MATCH("Såld mängd produktionsspecifik fjärrvärme (GWh)",Miljö!$B$1:$T$1,0),FALSE))</f>
        <v/>
      </c>
      <c r="J382" s="140" t="str">
        <f t="shared" si="5"/>
        <v>Trollhättan Energi AB</v>
      </c>
    </row>
    <row r="383" spans="1:10" x14ac:dyDescent="0.35">
      <c r="A383" t="s">
        <v>498</v>
      </c>
      <c r="B383" t="s">
        <v>499</v>
      </c>
      <c r="C383" s="144" t="s">
        <v>1276</v>
      </c>
      <c r="D383" s="140" t="str">
        <f>IF(ISERROR(1/VLOOKUP($B383,Kraftvärmeprod!$B$1:$D$480,MATCH("Total värmeproduktion i kraftvärmeverk i kombinerad drift (GWh)",Kraftvärmeprod!$B$1:$AV$1,0),FALSE)),"Ej kraftvärme","Alternativproduktionsmetoden")</f>
        <v>Ej kraftvärme</v>
      </c>
      <c r="E383" s="140">
        <f>VLOOKUP($B383,Totalt!$B$1:$BP$480,MATCH("total el",Totalt!$B$1:$BP$1,0),FALSE)</f>
        <v>9.2999999999999999E-2</v>
      </c>
      <c r="F383" s="141" t="str">
        <f>IF(ISERROR(1/VLOOKUP($B383,Kraftvärmeprod!$B$1:$BD$480,MATCH("Total värmeproduktion i kraftvärmeverk i kombinerad drift (GWh)",Kraftvärmeprod!$B$1:$AV$1,0),FALSE)),"",VLOOKUP($B383,'Slutlig allokering'!$B$1:$BA$480,MATCH(F$1,'Slutlig allokering'!$B$2:$AS$2,0),FALSE))</f>
        <v/>
      </c>
      <c r="G383" s="140" t="str">
        <f>IF(ISERROR(1/VLOOKUP($B383,Kraftvärmeprod!$B$1:$AV$480,MATCH("Producerad elenergi i kraftvärmeverk (GWh)",Kraftvärmeprod!$B$1:$AV$1,0),FALSE)),"",VLOOKUP($B383,Kraftvärmeprod!$B$1:$AV$480,MATCH("Producerad elenergi i kraftvärmeverk (GWh)",Kraftvärmeprod!$B$1:$AV$1,0),FALSE))</f>
        <v/>
      </c>
      <c r="H383" s="140" t="str">
        <f>IF(ISERROR(1/VLOOKUP($B383,Miljö!$B$1:$T$480,MATCH("Såld mängd produktionsspecifik fjärrvärme (GWh)",Miljö!$B$1:$T$1,0),FALSE)),"",VLOOKUP($B383,Miljö!$B$1:$T$480,MATCH("Såld mängd produktionsspecifik fjärrvärme (GWh)",Miljö!$B$1:$T$1,0),FALSE))</f>
        <v/>
      </c>
      <c r="J383" s="140" t="str">
        <f t="shared" si="5"/>
        <v>Uddevalla Energi AB</v>
      </c>
    </row>
    <row r="384" spans="1:10" x14ac:dyDescent="0.35">
      <c r="A384" t="s">
        <v>498</v>
      </c>
      <c r="B384" t="s">
        <v>500</v>
      </c>
      <c r="C384" s="144" t="s">
        <v>1276</v>
      </c>
      <c r="D384" s="140" t="str">
        <f>IF(ISERROR(1/VLOOKUP($B384,Kraftvärmeprod!$B$1:$D$480,MATCH("Total värmeproduktion i kraftvärmeverk i kombinerad drift (GWh)",Kraftvärmeprod!$B$1:$AV$1,0),FALSE)),"Ej kraftvärme","Alternativproduktionsmetoden")</f>
        <v>Ej kraftvärme</v>
      </c>
      <c r="E384" s="140">
        <f>VLOOKUP($B384,Totalt!$B$1:$BP$480,MATCH("total el",Totalt!$B$1:$BP$1,0),FALSE)</f>
        <v>0.14000000000000001</v>
      </c>
      <c r="F384" s="141" t="str">
        <f>IF(ISERROR(1/VLOOKUP($B384,Kraftvärmeprod!$B$1:$BD$480,MATCH("Total värmeproduktion i kraftvärmeverk i kombinerad drift (GWh)",Kraftvärmeprod!$B$1:$AV$1,0),FALSE)),"",VLOOKUP($B384,'Slutlig allokering'!$B$1:$BA$480,MATCH(F$1,'Slutlig allokering'!$B$2:$AS$2,0),FALSE))</f>
        <v/>
      </c>
      <c r="G384" s="140" t="str">
        <f>IF(ISERROR(1/VLOOKUP($B384,Kraftvärmeprod!$B$1:$AV$480,MATCH("Producerad elenergi i kraftvärmeverk (GWh)",Kraftvärmeprod!$B$1:$AV$1,0),FALSE)),"",VLOOKUP($B384,Kraftvärmeprod!$B$1:$AV$480,MATCH("Producerad elenergi i kraftvärmeverk (GWh)",Kraftvärmeprod!$B$1:$AV$1,0),FALSE))</f>
        <v/>
      </c>
      <c r="H384" s="140" t="str">
        <f>IF(ISERROR(1/VLOOKUP($B384,Miljö!$B$1:$T$480,MATCH("Såld mängd produktionsspecifik fjärrvärme (GWh)",Miljö!$B$1:$T$1,0),FALSE)),"",VLOOKUP($B384,Miljö!$B$1:$T$480,MATCH("Såld mängd produktionsspecifik fjärrvärme (GWh)",Miljö!$B$1:$T$1,0),FALSE))</f>
        <v/>
      </c>
      <c r="J384" s="140" t="str">
        <f t="shared" si="5"/>
        <v>Uddevalla Energi AB</v>
      </c>
    </row>
    <row r="385" spans="1:10" x14ac:dyDescent="0.35">
      <c r="A385" t="s">
        <v>498</v>
      </c>
      <c r="B385" t="s">
        <v>501</v>
      </c>
      <c r="C385" s="144" t="s">
        <v>1276</v>
      </c>
      <c r="D385" s="140" t="str">
        <f>IF(ISERROR(1/VLOOKUP($B385,Kraftvärmeprod!$B$1:$D$480,MATCH("Total värmeproduktion i kraftvärmeverk i kombinerad drift (GWh)",Kraftvärmeprod!$B$1:$AV$1,0),FALSE)),"Ej kraftvärme","Alternativproduktionsmetoden")</f>
        <v>Alternativproduktionsmetoden</v>
      </c>
      <c r="E385" s="140">
        <f>VLOOKUP($B385,Totalt!$B$1:$BP$480,MATCH("total el",Totalt!$B$1:$BP$1,0),FALSE)</f>
        <v>12.0694</v>
      </c>
      <c r="F385" s="141">
        <f>IF(ISERROR(1/VLOOKUP($B385,Kraftvärmeprod!$B$1:$BD$480,MATCH("Total värmeproduktion i kraftvärmeverk i kombinerad drift (GWh)",Kraftvärmeprod!$B$1:$AV$1,0),FALSE)),"",VLOOKUP($B385,'Slutlig allokering'!$B$1:$BA$480,MATCH(F$1,'Slutlig allokering'!$B$2:$AS$2,0),FALSE))</f>
        <v>0.52365815808110361</v>
      </c>
      <c r="G385" s="140">
        <f>IF(ISERROR(1/VLOOKUP($B385,Kraftvärmeprod!$B$1:$AV$480,MATCH("Producerad elenergi i kraftvärmeverk (GWh)",Kraftvärmeprod!$B$1:$AV$1,0),FALSE)),"",VLOOKUP($B385,Kraftvärmeprod!$B$1:$AV$480,MATCH("Producerad elenergi i kraftvärmeverk (GWh)",Kraftvärmeprod!$B$1:$AV$1,0),FALSE))</f>
        <v>64.3</v>
      </c>
      <c r="H385" s="140" t="str">
        <f>IF(ISERROR(1/VLOOKUP($B385,Miljö!$B$1:$T$480,MATCH("Såld mängd produktionsspecifik fjärrvärme (GWh)",Miljö!$B$1:$T$1,0),FALSE)),"",VLOOKUP($B385,Miljö!$B$1:$T$480,MATCH("Såld mängd produktionsspecifik fjärrvärme (GWh)",Miljö!$B$1:$T$1,0),FALSE))</f>
        <v/>
      </c>
      <c r="J385" s="140" t="str">
        <f t="shared" si="5"/>
        <v>Uddevalla Energi AB</v>
      </c>
    </row>
    <row r="386" spans="1:10" x14ac:dyDescent="0.35">
      <c r="A386" t="s">
        <v>502</v>
      </c>
      <c r="B386" t="s">
        <v>503</v>
      </c>
      <c r="C386" s="140" t="s">
        <v>687</v>
      </c>
      <c r="D386" s="140" t="str">
        <f>IF(ISERROR(1/VLOOKUP($B386,Kraftvärmeprod!$B$1:$D$480,MATCH("Total värmeproduktion i kraftvärmeverk i kombinerad drift (GWh)",Kraftvärmeprod!$B$1:$AV$1,0),FALSE)),"Ej kraftvärme","Alternativproduktionsmetoden")</f>
        <v>Ej kraftvärme</v>
      </c>
      <c r="E386" s="140">
        <f>VLOOKUP($B386,Totalt!$B$1:$BP$480,MATCH("total el",Totalt!$B$1:$BP$1,0),FALSE)</f>
        <v>3.1E-2</v>
      </c>
      <c r="F386" s="141" t="str">
        <f>IF(ISERROR(1/VLOOKUP($B386,Kraftvärmeprod!$B$1:$BD$480,MATCH("Total värmeproduktion i kraftvärmeverk i kombinerad drift (GWh)",Kraftvärmeprod!$B$1:$AV$1,0),FALSE)),"",VLOOKUP($B386,'Slutlig allokering'!$B$1:$BA$480,MATCH(F$1,'Slutlig allokering'!$B$2:$AS$2,0),FALSE))</f>
        <v/>
      </c>
      <c r="G386" s="140" t="str">
        <f>IF(ISERROR(1/VLOOKUP($B386,Kraftvärmeprod!$B$1:$AV$480,MATCH("Producerad elenergi i kraftvärmeverk (GWh)",Kraftvärmeprod!$B$1:$AV$1,0),FALSE)),"",VLOOKUP($B386,Kraftvärmeprod!$B$1:$AV$480,MATCH("Producerad elenergi i kraftvärmeverk (GWh)",Kraftvärmeprod!$B$1:$AV$1,0),FALSE))</f>
        <v/>
      </c>
      <c r="H386" s="140" t="str">
        <f>IF(ISERROR(1/VLOOKUP($B386,Miljö!$B$1:$T$480,MATCH("Såld mängd produktionsspecifik fjärrvärme (GWh)",Miljö!$B$1:$T$1,0),FALSE)),"",VLOOKUP($B386,Miljö!$B$1:$T$480,MATCH("Såld mängd produktionsspecifik fjärrvärme (GWh)",Miljö!$B$1:$T$1,0),FALSE))</f>
        <v/>
      </c>
      <c r="J386" s="140" t="str">
        <f t="shared" si="5"/>
        <v>Ulricehamns Energi AB</v>
      </c>
    </row>
    <row r="387" spans="1:10" x14ac:dyDescent="0.35">
      <c r="A387" t="s">
        <v>502</v>
      </c>
      <c r="B387" t="s">
        <v>504</v>
      </c>
      <c r="C387" s="140" t="s">
        <v>687</v>
      </c>
      <c r="D387" s="140" t="str">
        <f>IF(ISERROR(1/VLOOKUP($B387,Kraftvärmeprod!$B$1:$D$480,MATCH("Total värmeproduktion i kraftvärmeverk i kombinerad drift (GWh)",Kraftvärmeprod!$B$1:$AV$1,0),FALSE)),"Ej kraftvärme","Alternativproduktionsmetoden")</f>
        <v>Ej kraftvärme</v>
      </c>
      <c r="E387" s="140">
        <f>VLOOKUP($B387,Totalt!$B$1:$BP$480,MATCH("total el",Totalt!$B$1:$BP$1,0),FALSE)</f>
        <v>0.65800000000000003</v>
      </c>
      <c r="F387" s="141" t="str">
        <f>IF(ISERROR(1/VLOOKUP($B387,Kraftvärmeprod!$B$1:$BD$480,MATCH("Total värmeproduktion i kraftvärmeverk i kombinerad drift (GWh)",Kraftvärmeprod!$B$1:$AV$1,0),FALSE)),"",VLOOKUP($B387,'Slutlig allokering'!$B$1:$BA$480,MATCH(F$1,'Slutlig allokering'!$B$2:$AS$2,0),FALSE))</f>
        <v/>
      </c>
      <c r="G387" s="140" t="str">
        <f>IF(ISERROR(1/VLOOKUP($B387,Kraftvärmeprod!$B$1:$AV$480,MATCH("Producerad elenergi i kraftvärmeverk (GWh)",Kraftvärmeprod!$B$1:$AV$1,0),FALSE)),"",VLOOKUP($B387,Kraftvärmeprod!$B$1:$AV$480,MATCH("Producerad elenergi i kraftvärmeverk (GWh)",Kraftvärmeprod!$B$1:$AV$1,0),FALSE))</f>
        <v/>
      </c>
      <c r="H387" s="140" t="str">
        <f>IF(ISERROR(1/VLOOKUP($B387,Miljö!$B$1:$T$480,MATCH("Såld mängd produktionsspecifik fjärrvärme (GWh)",Miljö!$B$1:$T$1,0),FALSE)),"",VLOOKUP($B387,Miljö!$B$1:$T$480,MATCH("Såld mängd produktionsspecifik fjärrvärme (GWh)",Miljö!$B$1:$T$1,0),FALSE))</f>
        <v/>
      </c>
      <c r="J387" s="140" t="str">
        <f t="shared" ref="J387:J450" si="6">A387</f>
        <v>Ulricehamns Energi AB</v>
      </c>
    </row>
    <row r="388" spans="1:10" x14ac:dyDescent="0.35">
      <c r="A388" t="s">
        <v>505</v>
      </c>
      <c r="B388" t="s">
        <v>506</v>
      </c>
      <c r="C388" s="140" t="s">
        <v>1260</v>
      </c>
      <c r="D388" s="140" t="str">
        <f>IF(ISERROR(1/VLOOKUP($B388,Kraftvärmeprod!$B$1:$D$480,MATCH("Total värmeproduktion i kraftvärmeverk i kombinerad drift (GWh)",Kraftvärmeprod!$B$1:$AV$1,0),FALSE)),"Ej kraftvärme","Alternativproduktionsmetoden")</f>
        <v>Ej kraftvärme</v>
      </c>
      <c r="E388" s="140">
        <f>VLOOKUP($B388,Totalt!$B$1:$BP$480,MATCH("total el",Totalt!$B$1:$BP$1,0),FALSE)</f>
        <v>0.154</v>
      </c>
      <c r="F388" s="141" t="str">
        <f>IF(ISERROR(1/VLOOKUP($B388,Kraftvärmeprod!$B$1:$BD$480,MATCH("Total värmeproduktion i kraftvärmeverk i kombinerad drift (GWh)",Kraftvärmeprod!$B$1:$AV$1,0),FALSE)),"",VLOOKUP($B388,'Slutlig allokering'!$B$1:$BA$480,MATCH(F$1,'Slutlig allokering'!$B$2:$AS$2,0),FALSE))</f>
        <v/>
      </c>
      <c r="G388" s="140" t="str">
        <f>IF(ISERROR(1/VLOOKUP($B388,Kraftvärmeprod!$B$1:$AV$480,MATCH("Producerad elenergi i kraftvärmeverk (GWh)",Kraftvärmeprod!$B$1:$AV$1,0),FALSE)),"",VLOOKUP($B388,Kraftvärmeprod!$B$1:$AV$480,MATCH("Producerad elenergi i kraftvärmeverk (GWh)",Kraftvärmeprod!$B$1:$AV$1,0),FALSE))</f>
        <v/>
      </c>
      <c r="H388" s="140" t="str">
        <f>IF(ISERROR(1/VLOOKUP($B388,Miljö!$B$1:$T$480,MATCH("Såld mängd produktionsspecifik fjärrvärme (GWh)",Miljö!$B$1:$T$1,0),FALSE)),"",VLOOKUP($B388,Miljö!$B$1:$T$480,MATCH("Såld mängd produktionsspecifik fjärrvärme (GWh)",Miljö!$B$1:$T$1,0),FALSE))</f>
        <v/>
      </c>
      <c r="J388" s="140" t="str">
        <f t="shared" si="6"/>
        <v>Umeå Energi AB</v>
      </c>
    </row>
    <row r="389" spans="1:10" x14ac:dyDescent="0.35">
      <c r="A389" t="s">
        <v>505</v>
      </c>
      <c r="B389" t="s">
        <v>507</v>
      </c>
      <c r="C389" s="140" t="s">
        <v>1260</v>
      </c>
      <c r="D389" s="140" t="str">
        <f>IF(ISERROR(1/VLOOKUP($B389,Kraftvärmeprod!$B$1:$D$480,MATCH("Total värmeproduktion i kraftvärmeverk i kombinerad drift (GWh)",Kraftvärmeprod!$B$1:$AV$1,0),FALSE)),"Ej kraftvärme","Alternativproduktionsmetoden")</f>
        <v>Ej kraftvärme</v>
      </c>
      <c r="E389" s="140">
        <f>VLOOKUP($B389,Totalt!$B$1:$BP$480,MATCH("total el",Totalt!$B$1:$BP$1,0),FALSE)</f>
        <v>0</v>
      </c>
      <c r="F389" s="141" t="str">
        <f>IF(ISERROR(1/VLOOKUP($B389,Kraftvärmeprod!$B$1:$BD$480,MATCH("Total värmeproduktion i kraftvärmeverk i kombinerad drift (GWh)",Kraftvärmeprod!$B$1:$AV$1,0),FALSE)),"",VLOOKUP($B389,'Slutlig allokering'!$B$1:$BA$480,MATCH(F$1,'Slutlig allokering'!$B$2:$AS$2,0),FALSE))</f>
        <v/>
      </c>
      <c r="G389" s="140" t="str">
        <f>IF(ISERROR(1/VLOOKUP($B389,Kraftvärmeprod!$B$1:$AV$480,MATCH("Producerad elenergi i kraftvärmeverk (GWh)",Kraftvärmeprod!$B$1:$AV$1,0),FALSE)),"",VLOOKUP($B389,Kraftvärmeprod!$B$1:$AV$480,MATCH("Producerad elenergi i kraftvärmeverk (GWh)",Kraftvärmeprod!$B$1:$AV$1,0),FALSE))</f>
        <v/>
      </c>
      <c r="H389" s="140" t="str">
        <f>IF(ISERROR(1/VLOOKUP($B389,Miljö!$B$1:$T$480,MATCH("Såld mängd produktionsspecifik fjärrvärme (GWh)",Miljö!$B$1:$T$1,0),FALSE)),"",VLOOKUP($B389,Miljö!$B$1:$T$480,MATCH("Såld mängd produktionsspecifik fjärrvärme (GWh)",Miljö!$B$1:$T$1,0),FALSE))</f>
        <v/>
      </c>
      <c r="J389" s="140" t="str">
        <f t="shared" si="6"/>
        <v>Umeå Energi AB</v>
      </c>
    </row>
    <row r="390" spans="1:10" x14ac:dyDescent="0.35">
      <c r="A390" t="s">
        <v>505</v>
      </c>
      <c r="B390" t="s">
        <v>508</v>
      </c>
      <c r="C390" s="140" t="s">
        <v>1260</v>
      </c>
      <c r="D390" s="140" t="str">
        <f>IF(ISERROR(1/VLOOKUP($B390,Kraftvärmeprod!$B$1:$D$480,MATCH("Total värmeproduktion i kraftvärmeverk i kombinerad drift (GWh)",Kraftvärmeprod!$B$1:$AV$1,0),FALSE)),"Ej kraftvärme","Alternativproduktionsmetoden")</f>
        <v>Ej kraftvärme</v>
      </c>
      <c r="E390" s="140">
        <f>VLOOKUP($B390,Totalt!$B$1:$BP$480,MATCH("total el",Totalt!$B$1:$BP$1,0),FALSE)</f>
        <v>0.20399999999999999</v>
      </c>
      <c r="F390" s="141" t="str">
        <f>IF(ISERROR(1/VLOOKUP($B390,Kraftvärmeprod!$B$1:$BD$480,MATCH("Total värmeproduktion i kraftvärmeverk i kombinerad drift (GWh)",Kraftvärmeprod!$B$1:$AV$1,0),FALSE)),"",VLOOKUP($B390,'Slutlig allokering'!$B$1:$BA$480,MATCH(F$1,'Slutlig allokering'!$B$2:$AS$2,0),FALSE))</f>
        <v/>
      </c>
      <c r="G390" s="140" t="str">
        <f>IF(ISERROR(1/VLOOKUP($B390,Kraftvärmeprod!$B$1:$AV$480,MATCH("Producerad elenergi i kraftvärmeverk (GWh)",Kraftvärmeprod!$B$1:$AV$1,0),FALSE)),"",VLOOKUP($B390,Kraftvärmeprod!$B$1:$AV$480,MATCH("Producerad elenergi i kraftvärmeverk (GWh)",Kraftvärmeprod!$B$1:$AV$1,0),FALSE))</f>
        <v/>
      </c>
      <c r="H390" s="140" t="str">
        <f>IF(ISERROR(1/VLOOKUP($B390,Miljö!$B$1:$T$480,MATCH("Såld mängd produktionsspecifik fjärrvärme (GWh)",Miljö!$B$1:$T$1,0),FALSE)),"",VLOOKUP($B390,Miljö!$B$1:$T$480,MATCH("Såld mängd produktionsspecifik fjärrvärme (GWh)",Miljö!$B$1:$T$1,0),FALSE))</f>
        <v/>
      </c>
      <c r="J390" s="140" t="str">
        <f t="shared" si="6"/>
        <v>Umeå Energi AB</v>
      </c>
    </row>
    <row r="391" spans="1:10" x14ac:dyDescent="0.35">
      <c r="A391" t="s">
        <v>505</v>
      </c>
      <c r="B391" t="s">
        <v>509</v>
      </c>
      <c r="C391" s="140" t="s">
        <v>1260</v>
      </c>
      <c r="D391" s="140" t="str">
        <f>IF(ISERROR(1/VLOOKUP($B391,Kraftvärmeprod!$B$1:$D$480,MATCH("Total värmeproduktion i kraftvärmeverk i kombinerad drift (GWh)",Kraftvärmeprod!$B$1:$AV$1,0),FALSE)),"Ej kraftvärme","Alternativproduktionsmetoden")</f>
        <v>Ej kraftvärme</v>
      </c>
      <c r="E391" s="140">
        <f>VLOOKUP($B391,Totalt!$B$1:$BP$480,MATCH("total el",Totalt!$B$1:$BP$1,0),FALSE)</f>
        <v>5.3999999999999999E-2</v>
      </c>
      <c r="F391" s="141" t="str">
        <f>IF(ISERROR(1/VLOOKUP($B391,Kraftvärmeprod!$B$1:$BD$480,MATCH("Total värmeproduktion i kraftvärmeverk i kombinerad drift (GWh)",Kraftvärmeprod!$B$1:$AV$1,0),FALSE)),"",VLOOKUP($B391,'Slutlig allokering'!$B$1:$BA$480,MATCH(F$1,'Slutlig allokering'!$B$2:$AS$2,0),FALSE))</f>
        <v/>
      </c>
      <c r="G391" s="140" t="str">
        <f>IF(ISERROR(1/VLOOKUP($B391,Kraftvärmeprod!$B$1:$AV$480,MATCH("Producerad elenergi i kraftvärmeverk (GWh)",Kraftvärmeprod!$B$1:$AV$1,0),FALSE)),"",VLOOKUP($B391,Kraftvärmeprod!$B$1:$AV$480,MATCH("Producerad elenergi i kraftvärmeverk (GWh)",Kraftvärmeprod!$B$1:$AV$1,0),FALSE))</f>
        <v/>
      </c>
      <c r="H391" s="140" t="str">
        <f>IF(ISERROR(1/VLOOKUP($B391,Miljö!$B$1:$T$480,MATCH("Såld mängd produktionsspecifik fjärrvärme (GWh)",Miljö!$B$1:$T$1,0),FALSE)),"",VLOOKUP($B391,Miljö!$B$1:$T$480,MATCH("Såld mängd produktionsspecifik fjärrvärme (GWh)",Miljö!$B$1:$T$1,0),FALSE))</f>
        <v/>
      </c>
      <c r="J391" s="140" t="str">
        <f t="shared" si="6"/>
        <v>Umeå Energi AB</v>
      </c>
    </row>
    <row r="392" spans="1:10" x14ac:dyDescent="0.35">
      <c r="A392" t="s">
        <v>505</v>
      </c>
      <c r="B392" t="s">
        <v>510</v>
      </c>
      <c r="C392" s="140" t="s">
        <v>1260</v>
      </c>
      <c r="D392" s="140" t="str">
        <f>IF(ISERROR(1/VLOOKUP($B392,Kraftvärmeprod!$B$1:$D$480,MATCH("Total värmeproduktion i kraftvärmeverk i kombinerad drift (GWh)",Kraftvärmeprod!$B$1:$AV$1,0),FALSE)),"Ej kraftvärme","Alternativproduktionsmetoden")</f>
        <v>Alternativproduktionsmetoden</v>
      </c>
      <c r="E392" s="140">
        <f>VLOOKUP($B392,Totalt!$B$1:$BP$480,MATCH("total el",Totalt!$B$1:$BP$1,0),FALSE)</f>
        <v>55.874000000000002</v>
      </c>
      <c r="F392" s="141">
        <f>IF(ISERROR(1/VLOOKUP($B392,Kraftvärmeprod!$B$1:$BD$480,MATCH("Total värmeproduktion i kraftvärmeverk i kombinerad drift (GWh)",Kraftvärmeprod!$B$1:$AV$1,0),FALSE)),"",VLOOKUP($B392,'Slutlig allokering'!$B$1:$BA$480,MATCH(F$1,'Slutlig allokering'!$B$2:$AS$2,0),FALSE))</f>
        <v>0.51080927343884686</v>
      </c>
      <c r="G392" s="140">
        <f>IF(ISERROR(1/VLOOKUP($B392,Kraftvärmeprod!$B$1:$AV$480,MATCH("Producerad elenergi i kraftvärmeverk (GWh)",Kraftvärmeprod!$B$1:$AV$1,0),FALSE)),"",VLOOKUP($B392,Kraftvärmeprod!$B$1:$AV$480,MATCH("Producerad elenergi i kraftvärmeverk (GWh)",Kraftvärmeprod!$B$1:$AV$1,0),FALSE))</f>
        <v>204.453</v>
      </c>
      <c r="H392" s="140" t="str">
        <f>IF(ISERROR(1/VLOOKUP($B392,Miljö!$B$1:$T$480,MATCH("Såld mängd produktionsspecifik fjärrvärme (GWh)",Miljö!$B$1:$T$1,0),FALSE)),"",VLOOKUP($B392,Miljö!$B$1:$T$480,MATCH("Såld mängd produktionsspecifik fjärrvärme (GWh)",Miljö!$B$1:$T$1,0),FALSE))</f>
        <v/>
      </c>
      <c r="J392" s="140" t="str">
        <f t="shared" si="6"/>
        <v>Umeå Energi AB</v>
      </c>
    </row>
    <row r="393" spans="1:10" x14ac:dyDescent="0.35">
      <c r="A393" t="s">
        <v>511</v>
      </c>
      <c r="B393" t="s">
        <v>512</v>
      </c>
      <c r="C393" s="140" t="s">
        <v>1261</v>
      </c>
      <c r="D393" s="140" t="str">
        <f>IF(ISERROR(1/VLOOKUP($B393,Kraftvärmeprod!$B$1:$D$480,MATCH("Total värmeproduktion i kraftvärmeverk i kombinerad drift (GWh)",Kraftvärmeprod!$B$1:$AV$1,0),FALSE)),"Ej kraftvärme","Alternativproduktionsmetoden")</f>
        <v>Ej kraftvärme</v>
      </c>
      <c r="E393" s="140">
        <f>VLOOKUP($B393,Totalt!$B$1:$BP$480,MATCH("total el",Totalt!$B$1:$BP$1,0),FALSE)</f>
        <v>0</v>
      </c>
      <c r="F393" s="141" t="str">
        <f>IF(ISERROR(1/VLOOKUP($B393,Kraftvärmeprod!$B$1:$BD$480,MATCH("Total värmeproduktion i kraftvärmeverk i kombinerad drift (GWh)",Kraftvärmeprod!$B$1:$AV$1,0),FALSE)),"",VLOOKUP($B393,'Slutlig allokering'!$B$1:$BA$480,MATCH(F$1,'Slutlig allokering'!$B$2:$AS$2,0),FALSE))</f>
        <v/>
      </c>
      <c r="G393" s="140" t="str">
        <f>IF(ISERROR(1/VLOOKUP($B393,Kraftvärmeprod!$B$1:$AV$480,MATCH("Producerad elenergi i kraftvärmeverk (GWh)",Kraftvärmeprod!$B$1:$AV$1,0),FALSE)),"",VLOOKUP($B393,Kraftvärmeprod!$B$1:$AV$480,MATCH("Producerad elenergi i kraftvärmeverk (GWh)",Kraftvärmeprod!$B$1:$AV$1,0),FALSE))</f>
        <v/>
      </c>
      <c r="H393" s="140" t="str">
        <f>IF(ISERROR(1/VLOOKUP($B393,Miljö!$B$1:$T$480,MATCH("Såld mängd produktionsspecifik fjärrvärme (GWh)",Miljö!$B$1:$T$1,0),FALSE)),"",VLOOKUP($B393,Miljö!$B$1:$T$480,MATCH("Såld mängd produktionsspecifik fjärrvärme (GWh)",Miljö!$B$1:$T$1,0),FALSE))</f>
        <v/>
      </c>
      <c r="J393" s="140" t="str">
        <f t="shared" si="6"/>
        <v>Vaggeryds Energi AB</v>
      </c>
    </row>
    <row r="394" spans="1:10" x14ac:dyDescent="0.35">
      <c r="A394" t="s">
        <v>511</v>
      </c>
      <c r="B394" t="s">
        <v>513</v>
      </c>
      <c r="C394" s="140" t="s">
        <v>1261</v>
      </c>
      <c r="D394" s="140" t="str">
        <f>IF(ISERROR(1/VLOOKUP($B394,Kraftvärmeprod!$B$1:$D$480,MATCH("Total värmeproduktion i kraftvärmeverk i kombinerad drift (GWh)",Kraftvärmeprod!$B$1:$AV$1,0),FALSE)),"Ej kraftvärme","Alternativproduktionsmetoden")</f>
        <v>Ej kraftvärme</v>
      </c>
      <c r="E394" s="140">
        <f>VLOOKUP($B394,Totalt!$B$1:$BP$480,MATCH("total el",Totalt!$B$1:$BP$1,0),FALSE)</f>
        <v>0</v>
      </c>
      <c r="F394" s="141" t="str">
        <f>IF(ISERROR(1/VLOOKUP($B394,Kraftvärmeprod!$B$1:$BD$480,MATCH("Total värmeproduktion i kraftvärmeverk i kombinerad drift (GWh)",Kraftvärmeprod!$B$1:$AV$1,0),FALSE)),"",VLOOKUP($B394,'Slutlig allokering'!$B$1:$BA$480,MATCH(F$1,'Slutlig allokering'!$B$2:$AS$2,0),FALSE))</f>
        <v/>
      </c>
      <c r="G394" s="140" t="str">
        <f>IF(ISERROR(1/VLOOKUP($B394,Kraftvärmeprod!$B$1:$AV$480,MATCH("Producerad elenergi i kraftvärmeverk (GWh)",Kraftvärmeprod!$B$1:$AV$1,0),FALSE)),"",VLOOKUP($B394,Kraftvärmeprod!$B$1:$AV$480,MATCH("Producerad elenergi i kraftvärmeverk (GWh)",Kraftvärmeprod!$B$1:$AV$1,0),FALSE))</f>
        <v/>
      </c>
      <c r="H394" s="140" t="str">
        <f>IF(ISERROR(1/VLOOKUP($B394,Miljö!$B$1:$T$480,MATCH("Såld mängd produktionsspecifik fjärrvärme (GWh)",Miljö!$B$1:$T$1,0),FALSE)),"",VLOOKUP($B394,Miljö!$B$1:$T$480,MATCH("Såld mängd produktionsspecifik fjärrvärme (GWh)",Miljö!$B$1:$T$1,0),FALSE))</f>
        <v/>
      </c>
      <c r="J394" s="140" t="str">
        <f t="shared" si="6"/>
        <v>Vaggeryds Energi AB</v>
      </c>
    </row>
    <row r="395" spans="1:10" x14ac:dyDescent="0.35">
      <c r="A395" t="s">
        <v>514</v>
      </c>
      <c r="B395" t="s">
        <v>515</v>
      </c>
      <c r="C395" s="140" t="s">
        <v>687</v>
      </c>
      <c r="D395" s="140" t="str">
        <f>IF(ISERROR(1/VLOOKUP($B395,Kraftvärmeprod!$B$1:$D$480,MATCH("Total värmeproduktion i kraftvärmeverk i kombinerad drift (GWh)",Kraftvärmeprod!$B$1:$AV$1,0),FALSE)),"Ej kraftvärme","Alternativproduktionsmetoden")</f>
        <v>Ej kraftvärme</v>
      </c>
      <c r="E395" s="140">
        <f>VLOOKUP($B395,Totalt!$B$1:$BP$480,MATCH("total el",Totalt!$B$1:$BP$1,0),FALSE)</f>
        <v>0.65</v>
      </c>
      <c r="F395" s="141" t="str">
        <f>IF(ISERROR(1/VLOOKUP($B395,Kraftvärmeprod!$B$1:$BD$480,MATCH("Total värmeproduktion i kraftvärmeverk i kombinerad drift (GWh)",Kraftvärmeprod!$B$1:$AV$1,0),FALSE)),"",VLOOKUP($B395,'Slutlig allokering'!$B$1:$BA$480,MATCH(F$1,'Slutlig allokering'!$B$2:$AS$2,0),FALSE))</f>
        <v/>
      </c>
      <c r="G395" s="140" t="str">
        <f>IF(ISERROR(1/VLOOKUP($B395,Kraftvärmeprod!$B$1:$AV$480,MATCH("Producerad elenergi i kraftvärmeverk (GWh)",Kraftvärmeprod!$B$1:$AV$1,0),FALSE)),"",VLOOKUP($B395,Kraftvärmeprod!$B$1:$AV$480,MATCH("Producerad elenergi i kraftvärmeverk (GWh)",Kraftvärmeprod!$B$1:$AV$1,0),FALSE))</f>
        <v/>
      </c>
      <c r="H395" s="140" t="str">
        <f>IF(ISERROR(1/VLOOKUP($B395,Miljö!$B$1:$T$480,MATCH("Såld mängd produktionsspecifik fjärrvärme (GWh)",Miljö!$B$1:$T$1,0),FALSE)),"",VLOOKUP($B395,Miljö!$B$1:$T$480,MATCH("Såld mängd produktionsspecifik fjärrvärme (GWh)",Miljö!$B$1:$T$1,0),FALSE))</f>
        <v/>
      </c>
      <c r="J395" s="140" t="str">
        <f t="shared" si="6"/>
        <v>Vara Värme AB</v>
      </c>
    </row>
    <row r="396" spans="1:10" x14ac:dyDescent="0.35">
      <c r="A396" t="s">
        <v>516</v>
      </c>
      <c r="B396" t="s">
        <v>517</v>
      </c>
      <c r="C396" s="140" t="s">
        <v>1262</v>
      </c>
      <c r="D396" s="140" t="str">
        <f>IF(ISERROR(1/VLOOKUP($B396,Kraftvärmeprod!$B$1:$D$480,MATCH("Total värmeproduktion i kraftvärmeverk i kombinerad drift (GWh)",Kraftvärmeprod!$B$1:$AV$1,0),FALSE)),"Ej kraftvärme","Alternativproduktionsmetoden")</f>
        <v>Ej kraftvärme</v>
      </c>
      <c r="E396" s="140">
        <f>VLOOKUP($B396,Totalt!$B$1:$BP$480,MATCH("total el",Totalt!$B$1:$BP$1,0),FALSE)</f>
        <v>0.04</v>
      </c>
      <c r="F396" s="141" t="str">
        <f>IF(ISERROR(1/VLOOKUP($B396,Kraftvärmeprod!$B$1:$BD$480,MATCH("Total värmeproduktion i kraftvärmeverk i kombinerad drift (GWh)",Kraftvärmeprod!$B$1:$AV$1,0),FALSE)),"",VLOOKUP($B396,'Slutlig allokering'!$B$1:$BA$480,MATCH(F$1,'Slutlig allokering'!$B$2:$AS$2,0),FALSE))</f>
        <v/>
      </c>
      <c r="G396" s="140" t="str">
        <f>IF(ISERROR(1/VLOOKUP($B396,Kraftvärmeprod!$B$1:$AV$480,MATCH("Producerad elenergi i kraftvärmeverk (GWh)",Kraftvärmeprod!$B$1:$AV$1,0),FALSE)),"",VLOOKUP($B396,Kraftvärmeprod!$B$1:$AV$480,MATCH("Producerad elenergi i kraftvärmeverk (GWh)",Kraftvärmeprod!$B$1:$AV$1,0),FALSE))</f>
        <v/>
      </c>
      <c r="H396" s="140" t="str">
        <f>IF(ISERROR(1/VLOOKUP($B396,Miljö!$B$1:$T$480,MATCH("Såld mängd produktionsspecifik fjärrvärme (GWh)",Miljö!$B$1:$T$1,0),FALSE)),"",VLOOKUP($B396,Miljö!$B$1:$T$480,MATCH("Såld mängd produktionsspecifik fjärrvärme (GWh)",Miljö!$B$1:$T$1,0),FALSE))</f>
        <v/>
      </c>
      <c r="J396" s="140" t="str">
        <f t="shared" si="6"/>
        <v>Varberg Energi AB</v>
      </c>
    </row>
    <row r="397" spans="1:10" x14ac:dyDescent="0.35">
      <c r="A397" t="s">
        <v>516</v>
      </c>
      <c r="B397" t="s">
        <v>518</v>
      </c>
      <c r="C397" s="140" t="s">
        <v>1262</v>
      </c>
      <c r="D397" s="140" t="str">
        <f>IF(ISERROR(1/VLOOKUP($B397,Kraftvärmeprod!$B$1:$D$480,MATCH("Total värmeproduktion i kraftvärmeverk i kombinerad drift (GWh)",Kraftvärmeprod!$B$1:$AV$1,0),FALSE)),"Ej kraftvärme","Alternativproduktionsmetoden")</f>
        <v>Ej kraftvärme</v>
      </c>
      <c r="E397" s="140">
        <f>VLOOKUP($B397,Totalt!$B$1:$BP$480,MATCH("total el",Totalt!$B$1:$BP$1,0),FALSE)</f>
        <v>0.50700000000000001</v>
      </c>
      <c r="F397" s="141" t="str">
        <f>IF(ISERROR(1/VLOOKUP($B397,Kraftvärmeprod!$B$1:$BD$480,MATCH("Total värmeproduktion i kraftvärmeverk i kombinerad drift (GWh)",Kraftvärmeprod!$B$1:$AV$1,0),FALSE)),"",VLOOKUP($B397,'Slutlig allokering'!$B$1:$BA$480,MATCH(F$1,'Slutlig allokering'!$B$2:$AS$2,0),FALSE))</f>
        <v/>
      </c>
      <c r="G397" s="140" t="str">
        <f>IF(ISERROR(1/VLOOKUP($B397,Kraftvärmeprod!$B$1:$AV$480,MATCH("Producerad elenergi i kraftvärmeverk (GWh)",Kraftvärmeprod!$B$1:$AV$1,0),FALSE)),"",VLOOKUP($B397,Kraftvärmeprod!$B$1:$AV$480,MATCH("Producerad elenergi i kraftvärmeverk (GWh)",Kraftvärmeprod!$B$1:$AV$1,0),FALSE))</f>
        <v/>
      </c>
      <c r="H397" s="140" t="str">
        <f>IF(ISERROR(1/VLOOKUP($B397,Miljö!$B$1:$T$480,MATCH("Såld mängd produktionsspecifik fjärrvärme (GWh)",Miljö!$B$1:$T$1,0),FALSE)),"",VLOOKUP($B397,Miljö!$B$1:$T$480,MATCH("Såld mängd produktionsspecifik fjärrvärme (GWh)",Miljö!$B$1:$T$1,0),FALSE))</f>
        <v/>
      </c>
      <c r="J397" s="140" t="str">
        <f t="shared" si="6"/>
        <v>Varberg Energi AB</v>
      </c>
    </row>
    <row r="398" spans="1:10" x14ac:dyDescent="0.35">
      <c r="A398" t="s">
        <v>516</v>
      </c>
      <c r="B398" t="s">
        <v>519</v>
      </c>
      <c r="C398" s="140" t="s">
        <v>1262</v>
      </c>
      <c r="D398" s="140" t="str">
        <f>IF(ISERROR(1/VLOOKUP($B398,Kraftvärmeprod!$B$1:$D$480,MATCH("Total värmeproduktion i kraftvärmeverk i kombinerad drift (GWh)",Kraftvärmeprod!$B$1:$AV$1,0),FALSE)),"Ej kraftvärme","Alternativproduktionsmetoden")</f>
        <v>Ej kraftvärme</v>
      </c>
      <c r="E398" s="140">
        <f>VLOOKUP($B398,Totalt!$B$1:$BP$480,MATCH("total el",Totalt!$B$1:$BP$1,0),FALSE)</f>
        <v>2.8</v>
      </c>
      <c r="F398" s="141" t="str">
        <f>IF(ISERROR(1/VLOOKUP($B398,Kraftvärmeprod!$B$1:$BD$480,MATCH("Total värmeproduktion i kraftvärmeverk i kombinerad drift (GWh)",Kraftvärmeprod!$B$1:$AV$1,0),FALSE)),"",VLOOKUP($B398,'Slutlig allokering'!$B$1:$BA$480,MATCH(F$1,'Slutlig allokering'!$B$2:$AS$2,0),FALSE))</f>
        <v/>
      </c>
      <c r="G398" s="140" t="str">
        <f>IF(ISERROR(1/VLOOKUP($B398,Kraftvärmeprod!$B$1:$AV$480,MATCH("Producerad elenergi i kraftvärmeverk (GWh)",Kraftvärmeprod!$B$1:$AV$1,0),FALSE)),"",VLOOKUP($B398,Kraftvärmeprod!$B$1:$AV$480,MATCH("Producerad elenergi i kraftvärmeverk (GWh)",Kraftvärmeprod!$B$1:$AV$1,0),FALSE))</f>
        <v/>
      </c>
      <c r="H398" s="140" t="str">
        <f>IF(ISERROR(1/VLOOKUP($B398,Miljö!$B$1:$T$480,MATCH("Såld mängd produktionsspecifik fjärrvärme (GWh)",Miljö!$B$1:$T$1,0),FALSE)),"",VLOOKUP($B398,Miljö!$B$1:$T$480,MATCH("Såld mängd produktionsspecifik fjärrvärme (GWh)",Miljö!$B$1:$T$1,0),FALSE))</f>
        <v/>
      </c>
      <c r="J398" s="140" t="str">
        <f t="shared" si="6"/>
        <v>Varberg Energi AB</v>
      </c>
    </row>
    <row r="399" spans="1:10" x14ac:dyDescent="0.35">
      <c r="A399" t="s">
        <v>516</v>
      </c>
      <c r="B399" t="s">
        <v>520</v>
      </c>
      <c r="C399" s="140" t="s">
        <v>1262</v>
      </c>
      <c r="D399" s="140" t="str">
        <f>IF(ISERROR(1/VLOOKUP($B399,Kraftvärmeprod!$B$1:$D$480,MATCH("Total värmeproduktion i kraftvärmeverk i kombinerad drift (GWh)",Kraftvärmeprod!$B$1:$AV$1,0),FALSE)),"Ej kraftvärme","Alternativproduktionsmetoden")</f>
        <v>Ej kraftvärme</v>
      </c>
      <c r="E399" s="140">
        <f>VLOOKUP($B399,Totalt!$B$1:$BP$480,MATCH("total el",Totalt!$B$1:$BP$1,0),FALSE)</f>
        <v>9.9000000000000005E-2</v>
      </c>
      <c r="F399" s="141" t="str">
        <f>IF(ISERROR(1/VLOOKUP($B399,Kraftvärmeprod!$B$1:$BD$480,MATCH("Total värmeproduktion i kraftvärmeverk i kombinerad drift (GWh)",Kraftvärmeprod!$B$1:$AV$1,0),FALSE)),"",VLOOKUP($B399,'Slutlig allokering'!$B$1:$BA$480,MATCH(F$1,'Slutlig allokering'!$B$2:$AS$2,0),FALSE))</f>
        <v/>
      </c>
      <c r="G399" s="140" t="str">
        <f>IF(ISERROR(1/VLOOKUP($B399,Kraftvärmeprod!$B$1:$AV$480,MATCH("Producerad elenergi i kraftvärmeverk (GWh)",Kraftvärmeprod!$B$1:$AV$1,0),FALSE)),"",VLOOKUP($B399,Kraftvärmeprod!$B$1:$AV$480,MATCH("Producerad elenergi i kraftvärmeverk (GWh)",Kraftvärmeprod!$B$1:$AV$1,0),FALSE))</f>
        <v/>
      </c>
      <c r="H399" s="140" t="str">
        <f>IF(ISERROR(1/VLOOKUP($B399,Miljö!$B$1:$T$480,MATCH("Såld mängd produktionsspecifik fjärrvärme (GWh)",Miljö!$B$1:$T$1,0),FALSE)),"",VLOOKUP($B399,Miljö!$B$1:$T$480,MATCH("Såld mängd produktionsspecifik fjärrvärme (GWh)",Miljö!$B$1:$T$1,0),FALSE))</f>
        <v/>
      </c>
      <c r="J399" s="140" t="str">
        <f t="shared" si="6"/>
        <v>Varberg Energi AB</v>
      </c>
    </row>
    <row r="400" spans="1:10" x14ac:dyDescent="0.35">
      <c r="A400" t="s">
        <v>521</v>
      </c>
      <c r="B400" t="s">
        <v>522</v>
      </c>
      <c r="C400" s="140" t="s">
        <v>687</v>
      </c>
      <c r="D400" s="140" t="str">
        <f>IF(ISERROR(1/VLOOKUP($B400,Kraftvärmeprod!$B$1:$D$480,MATCH("Total värmeproduktion i kraftvärmeverk i kombinerad drift (GWh)",Kraftvärmeprod!$B$1:$AV$1,0),FALSE)),"Ej kraftvärme","Alternativproduktionsmetoden")</f>
        <v>Ej kraftvärme</v>
      </c>
      <c r="E400" s="140">
        <f>VLOOKUP($B400,Totalt!$B$1:$BP$480,MATCH("total el",Totalt!$B$1:$BP$1,0),FALSE)</f>
        <v>0.58499999999999996</v>
      </c>
      <c r="F400" s="141" t="str">
        <f>IF(ISERROR(1/VLOOKUP($B400,Kraftvärmeprod!$B$1:$BD$480,MATCH("Total värmeproduktion i kraftvärmeverk i kombinerad drift (GWh)",Kraftvärmeprod!$B$1:$AV$1,0),FALSE)),"",VLOOKUP($B400,'Slutlig allokering'!$B$1:$BA$480,MATCH(F$1,'Slutlig allokering'!$B$2:$AS$2,0),FALSE))</f>
        <v/>
      </c>
      <c r="G400" s="140" t="str">
        <f>IF(ISERROR(1/VLOOKUP($B400,Kraftvärmeprod!$B$1:$AV$480,MATCH("Producerad elenergi i kraftvärmeverk (GWh)",Kraftvärmeprod!$B$1:$AV$1,0),FALSE)),"",VLOOKUP($B400,Kraftvärmeprod!$B$1:$AV$480,MATCH("Producerad elenergi i kraftvärmeverk (GWh)",Kraftvärmeprod!$B$1:$AV$1,0),FALSE))</f>
        <v/>
      </c>
      <c r="H400" s="140" t="str">
        <f>IF(ISERROR(1/VLOOKUP($B400,Miljö!$B$1:$T$480,MATCH("Såld mängd produktionsspecifik fjärrvärme (GWh)",Miljö!$B$1:$T$1,0),FALSE)),"",VLOOKUP($B400,Miljö!$B$1:$T$480,MATCH("Såld mängd produktionsspecifik fjärrvärme (GWh)",Miljö!$B$1:$T$1,0),FALSE))</f>
        <v/>
      </c>
      <c r="J400" s="140" t="str">
        <f t="shared" si="6"/>
        <v>Vattenfall AB Värme</v>
      </c>
    </row>
    <row r="401" spans="1:10" x14ac:dyDescent="0.35">
      <c r="A401" t="s">
        <v>521</v>
      </c>
      <c r="B401" t="s">
        <v>523</v>
      </c>
      <c r="C401" s="140" t="s">
        <v>687</v>
      </c>
      <c r="D401" s="140" t="str">
        <f>IF(ISERROR(1/VLOOKUP($B401,Kraftvärmeprod!$B$1:$D$480,MATCH("Total värmeproduktion i kraftvärmeverk i kombinerad drift (GWh)",Kraftvärmeprod!$B$1:$AV$1,0),FALSE)),"Ej kraftvärme","Alternativproduktionsmetoden")</f>
        <v>Alternativproduktionsmetoden</v>
      </c>
      <c r="E401" s="140">
        <f>VLOOKUP($B401,Totalt!$B$1:$BP$480,MATCH("total el",Totalt!$B$1:$BP$1,0),FALSE)</f>
        <v>21.5321</v>
      </c>
      <c r="F401" s="141">
        <f>IF(ISERROR(1/VLOOKUP($B401,Kraftvärmeprod!$B$1:$BD$480,MATCH("Total värmeproduktion i kraftvärmeverk i kombinerad drift (GWh)",Kraftvärmeprod!$B$1:$AV$1,0),FALSE)),"",VLOOKUP($B401,'Slutlig allokering'!$B$1:$BA$480,MATCH(F$1,'Slutlig allokering'!$B$2:$AS$2,0),FALSE))</f>
        <v>0.50223155592584867</v>
      </c>
      <c r="G401" s="140">
        <f>IF(ISERROR(1/VLOOKUP($B401,Kraftvärmeprod!$B$1:$AV$480,MATCH("Producerad elenergi i kraftvärmeverk (GWh)",Kraftvärmeprod!$B$1:$AV$1,0),FALSE)),"",VLOOKUP($B401,Kraftvärmeprod!$B$1:$AV$480,MATCH("Producerad elenergi i kraftvärmeverk (GWh)",Kraftvärmeprod!$B$1:$AV$1,0),FALSE))</f>
        <v>105.5</v>
      </c>
      <c r="H401" s="140" t="str">
        <f>IF(ISERROR(1/VLOOKUP($B401,Miljö!$B$1:$T$480,MATCH("Såld mängd produktionsspecifik fjärrvärme (GWh)",Miljö!$B$1:$T$1,0),FALSE)),"",VLOOKUP($B401,Miljö!$B$1:$T$480,MATCH("Såld mängd produktionsspecifik fjärrvärme (GWh)",Miljö!$B$1:$T$1,0),FALSE))</f>
        <v/>
      </c>
      <c r="J401" s="140" t="str">
        <f t="shared" si="6"/>
        <v>Vattenfall AB Värme</v>
      </c>
    </row>
    <row r="402" spans="1:10" x14ac:dyDescent="0.35">
      <c r="A402" t="s">
        <v>521</v>
      </c>
      <c r="B402" t="s">
        <v>524</v>
      </c>
      <c r="C402" s="140" t="s">
        <v>687</v>
      </c>
      <c r="D402" s="140" t="str">
        <f>IF(ISERROR(1/VLOOKUP($B402,Kraftvärmeprod!$B$1:$D$480,MATCH("Total värmeproduktion i kraftvärmeverk i kombinerad drift (GWh)",Kraftvärmeprod!$B$1:$AV$1,0),FALSE)),"Ej kraftvärme","Alternativproduktionsmetoden")</f>
        <v>Ej kraftvärme</v>
      </c>
      <c r="E402" s="140">
        <f>VLOOKUP($B402,Totalt!$B$1:$BP$480,MATCH("total el",Totalt!$B$1:$BP$1,0),FALSE)</f>
        <v>4.5999999999999996</v>
      </c>
      <c r="F402" s="141" t="str">
        <f>IF(ISERROR(1/VLOOKUP($B402,Kraftvärmeprod!$B$1:$BD$480,MATCH("Total värmeproduktion i kraftvärmeverk i kombinerad drift (GWh)",Kraftvärmeprod!$B$1:$AV$1,0),FALSE)),"",VLOOKUP($B402,'Slutlig allokering'!$B$1:$BA$480,MATCH(F$1,'Slutlig allokering'!$B$2:$AS$2,0),FALSE))</f>
        <v/>
      </c>
      <c r="G402" s="140" t="str">
        <f>IF(ISERROR(1/VLOOKUP($B402,Kraftvärmeprod!$B$1:$AV$480,MATCH("Producerad elenergi i kraftvärmeverk (GWh)",Kraftvärmeprod!$B$1:$AV$1,0),FALSE)),"",VLOOKUP($B402,Kraftvärmeprod!$B$1:$AV$480,MATCH("Producerad elenergi i kraftvärmeverk (GWh)",Kraftvärmeprod!$B$1:$AV$1,0),FALSE))</f>
        <v/>
      </c>
      <c r="H402" s="140" t="str">
        <f>IF(ISERROR(1/VLOOKUP($B402,Miljö!$B$1:$T$480,MATCH("Såld mängd produktionsspecifik fjärrvärme (GWh)",Miljö!$B$1:$T$1,0),FALSE)),"",VLOOKUP($B402,Miljö!$B$1:$T$480,MATCH("Såld mängd produktionsspecifik fjärrvärme (GWh)",Miljö!$B$1:$T$1,0),FALSE))</f>
        <v/>
      </c>
      <c r="J402" s="140" t="str">
        <f t="shared" si="6"/>
        <v>Vattenfall AB Värme</v>
      </c>
    </row>
    <row r="403" spans="1:10" x14ac:dyDescent="0.35">
      <c r="A403" t="s">
        <v>521</v>
      </c>
      <c r="B403" t="s">
        <v>525</v>
      </c>
      <c r="C403" s="140" t="s">
        <v>687</v>
      </c>
      <c r="D403" s="140" t="str">
        <f>IF(ISERROR(1/VLOOKUP($B403,Kraftvärmeprod!$B$1:$D$480,MATCH("Total värmeproduktion i kraftvärmeverk i kombinerad drift (GWh)",Kraftvärmeprod!$B$1:$AV$1,0),FALSE)),"Ej kraftvärme","Alternativproduktionsmetoden")</f>
        <v>Ej kraftvärme</v>
      </c>
      <c r="E403" s="140">
        <f>VLOOKUP($B403,Totalt!$B$1:$BP$480,MATCH("total el",Totalt!$B$1:$BP$1,0),FALSE)</f>
        <v>0.42</v>
      </c>
      <c r="F403" s="141" t="str">
        <f>IF(ISERROR(1/VLOOKUP($B403,Kraftvärmeprod!$B$1:$BD$480,MATCH("Total värmeproduktion i kraftvärmeverk i kombinerad drift (GWh)",Kraftvärmeprod!$B$1:$AV$1,0),FALSE)),"",VLOOKUP($B403,'Slutlig allokering'!$B$1:$BA$480,MATCH(F$1,'Slutlig allokering'!$B$2:$AS$2,0),FALSE))</f>
        <v/>
      </c>
      <c r="G403" s="140" t="str">
        <f>IF(ISERROR(1/VLOOKUP($B403,Kraftvärmeprod!$B$1:$AV$480,MATCH("Producerad elenergi i kraftvärmeverk (GWh)",Kraftvärmeprod!$B$1:$AV$1,0),FALSE)),"",VLOOKUP($B403,Kraftvärmeprod!$B$1:$AV$480,MATCH("Producerad elenergi i kraftvärmeverk (GWh)",Kraftvärmeprod!$B$1:$AV$1,0),FALSE))</f>
        <v/>
      </c>
      <c r="H403" s="140" t="str">
        <f>IF(ISERROR(1/VLOOKUP($B403,Miljö!$B$1:$T$480,MATCH("Såld mängd produktionsspecifik fjärrvärme (GWh)",Miljö!$B$1:$T$1,0),FALSE)),"",VLOOKUP($B403,Miljö!$B$1:$T$480,MATCH("Såld mängd produktionsspecifik fjärrvärme (GWh)",Miljö!$B$1:$T$1,0),FALSE))</f>
        <v/>
      </c>
      <c r="J403" s="140" t="str">
        <f t="shared" si="6"/>
        <v>Vattenfall AB Värme</v>
      </c>
    </row>
    <row r="404" spans="1:10" x14ac:dyDescent="0.35">
      <c r="A404" t="s">
        <v>521</v>
      </c>
      <c r="B404" t="s">
        <v>526</v>
      </c>
      <c r="C404" s="140" t="s">
        <v>687</v>
      </c>
      <c r="D404" s="140" t="str">
        <f>IF(ISERROR(1/VLOOKUP($B404,Kraftvärmeprod!$B$1:$D$480,MATCH("Total värmeproduktion i kraftvärmeverk i kombinerad drift (GWh)",Kraftvärmeprod!$B$1:$AV$1,0),FALSE)),"Ej kraftvärme","Alternativproduktionsmetoden")</f>
        <v>Ej kraftvärme</v>
      </c>
      <c r="E404" s="140">
        <f>VLOOKUP($B404,Totalt!$B$1:$BP$480,MATCH("total el",Totalt!$B$1:$BP$1,0),FALSE)</f>
        <v>3.4000000000000004</v>
      </c>
      <c r="F404" s="141" t="str">
        <f>IF(ISERROR(1/VLOOKUP($B404,Kraftvärmeprod!$B$1:$BD$480,MATCH("Total värmeproduktion i kraftvärmeverk i kombinerad drift (GWh)",Kraftvärmeprod!$B$1:$AV$1,0),FALSE)),"",VLOOKUP($B404,'Slutlig allokering'!$B$1:$BA$480,MATCH(F$1,'Slutlig allokering'!$B$2:$AS$2,0),FALSE))</f>
        <v/>
      </c>
      <c r="G404" s="140" t="str">
        <f>IF(ISERROR(1/VLOOKUP($B404,Kraftvärmeprod!$B$1:$AV$480,MATCH("Producerad elenergi i kraftvärmeverk (GWh)",Kraftvärmeprod!$B$1:$AV$1,0),FALSE)),"",VLOOKUP($B404,Kraftvärmeprod!$B$1:$AV$480,MATCH("Producerad elenergi i kraftvärmeverk (GWh)",Kraftvärmeprod!$B$1:$AV$1,0),FALSE))</f>
        <v/>
      </c>
      <c r="H404" s="140" t="str">
        <f>IF(ISERROR(1/VLOOKUP($B404,Miljö!$B$1:$T$480,MATCH("Såld mängd produktionsspecifik fjärrvärme (GWh)",Miljö!$B$1:$T$1,0),FALSE)),"",VLOOKUP($B404,Miljö!$B$1:$T$480,MATCH("Såld mängd produktionsspecifik fjärrvärme (GWh)",Miljö!$B$1:$T$1,0),FALSE))</f>
        <v/>
      </c>
      <c r="J404" s="140" t="str">
        <f t="shared" si="6"/>
        <v>Vattenfall AB Värme</v>
      </c>
    </row>
    <row r="405" spans="1:10" x14ac:dyDescent="0.35">
      <c r="A405" t="s">
        <v>521</v>
      </c>
      <c r="B405" t="s">
        <v>527</v>
      </c>
      <c r="C405" s="140" t="s">
        <v>687</v>
      </c>
      <c r="D405" s="140" t="str">
        <f>IF(ISERROR(1/VLOOKUP($B405,Kraftvärmeprod!$B$1:$D$480,MATCH("Total värmeproduktion i kraftvärmeverk i kombinerad drift (GWh)",Kraftvärmeprod!$B$1:$AV$1,0),FALSE)),"Ej kraftvärme","Alternativproduktionsmetoden")</f>
        <v>Ej kraftvärme</v>
      </c>
      <c r="E405" s="140">
        <f>VLOOKUP($B405,Totalt!$B$1:$BP$480,MATCH("total el",Totalt!$B$1:$BP$1,0),FALSE)</f>
        <v>1.9</v>
      </c>
      <c r="F405" s="141" t="str">
        <f>IF(ISERROR(1/VLOOKUP($B405,Kraftvärmeprod!$B$1:$BD$480,MATCH("Total värmeproduktion i kraftvärmeverk i kombinerad drift (GWh)",Kraftvärmeprod!$B$1:$AV$1,0),FALSE)),"",VLOOKUP($B405,'Slutlig allokering'!$B$1:$BA$480,MATCH(F$1,'Slutlig allokering'!$B$2:$AS$2,0),FALSE))</f>
        <v/>
      </c>
      <c r="G405" s="140" t="str">
        <f>IF(ISERROR(1/VLOOKUP($B405,Kraftvärmeprod!$B$1:$AV$480,MATCH("Producerad elenergi i kraftvärmeverk (GWh)",Kraftvärmeprod!$B$1:$AV$1,0),FALSE)),"",VLOOKUP($B405,Kraftvärmeprod!$B$1:$AV$480,MATCH("Producerad elenergi i kraftvärmeverk (GWh)",Kraftvärmeprod!$B$1:$AV$1,0),FALSE))</f>
        <v/>
      </c>
      <c r="H405" s="140" t="str">
        <f>IF(ISERROR(1/VLOOKUP($B405,Miljö!$B$1:$T$480,MATCH("Såld mängd produktionsspecifik fjärrvärme (GWh)",Miljö!$B$1:$T$1,0),FALSE)),"",VLOOKUP($B405,Miljö!$B$1:$T$480,MATCH("Såld mängd produktionsspecifik fjärrvärme (GWh)",Miljö!$B$1:$T$1,0),FALSE))</f>
        <v/>
      </c>
      <c r="J405" s="140" t="str">
        <f t="shared" si="6"/>
        <v>Vattenfall AB Värme</v>
      </c>
    </row>
    <row r="406" spans="1:10" x14ac:dyDescent="0.35">
      <c r="A406" t="s">
        <v>521</v>
      </c>
      <c r="B406" t="s">
        <v>528</v>
      </c>
      <c r="C406" s="140" t="s">
        <v>687</v>
      </c>
      <c r="D406" s="140" t="str">
        <f>IF(ISERROR(1/VLOOKUP($B406,Kraftvärmeprod!$B$1:$D$480,MATCH("Total värmeproduktion i kraftvärmeverk i kombinerad drift (GWh)",Kraftvärmeprod!$B$1:$AV$1,0),FALSE)),"Ej kraftvärme","Alternativproduktionsmetoden")</f>
        <v>Alternativproduktionsmetoden</v>
      </c>
      <c r="E406" s="140">
        <f>VLOOKUP($B406,Totalt!$B$1:$BP$480,MATCH("total el",Totalt!$B$1:$BP$1,0),FALSE)</f>
        <v>7.9156000000000004</v>
      </c>
      <c r="F406" s="141">
        <f>IF(ISERROR(1/VLOOKUP($B406,Kraftvärmeprod!$B$1:$BD$480,MATCH("Total värmeproduktion i kraftvärmeverk i kombinerad drift (GWh)",Kraftvärmeprod!$B$1:$AV$1,0),FALSE)),"",VLOOKUP($B406,'Slutlig allokering'!$B$1:$BA$480,MATCH(F$1,'Slutlig allokering'!$B$2:$AS$2,0),FALSE))</f>
        <v>0.60623839761680776</v>
      </c>
      <c r="G406" s="140">
        <f>IF(ISERROR(1/VLOOKUP($B406,Kraftvärmeprod!$B$1:$AV$480,MATCH("Producerad elenergi i kraftvärmeverk (GWh)",Kraftvärmeprod!$B$1:$AV$1,0),FALSE)),"",VLOOKUP($B406,Kraftvärmeprod!$B$1:$AV$480,MATCH("Producerad elenergi i kraftvärmeverk (GWh)",Kraftvärmeprod!$B$1:$AV$1,0),FALSE))</f>
        <v>20.47</v>
      </c>
      <c r="H406" s="140" t="str">
        <f>IF(ISERROR(1/VLOOKUP($B406,Miljö!$B$1:$T$480,MATCH("Såld mängd produktionsspecifik fjärrvärme (GWh)",Miljö!$B$1:$T$1,0),FALSE)),"",VLOOKUP($B406,Miljö!$B$1:$T$480,MATCH("Såld mängd produktionsspecifik fjärrvärme (GWh)",Miljö!$B$1:$T$1,0),FALSE))</f>
        <v/>
      </c>
      <c r="J406" s="140" t="str">
        <f t="shared" si="6"/>
        <v>Vattenfall AB Värme</v>
      </c>
    </row>
    <row r="407" spans="1:10" x14ac:dyDescent="0.35">
      <c r="A407" t="s">
        <v>521</v>
      </c>
      <c r="B407" t="s">
        <v>529</v>
      </c>
      <c r="C407" s="140" t="s">
        <v>687</v>
      </c>
      <c r="D407" s="140" t="str">
        <f>IF(ISERROR(1/VLOOKUP($B407,Kraftvärmeprod!$B$1:$D$480,MATCH("Total värmeproduktion i kraftvärmeverk i kombinerad drift (GWh)",Kraftvärmeprod!$B$1:$AV$1,0),FALSE)),"Ej kraftvärme","Alternativproduktionsmetoden")</f>
        <v>Alternativproduktionsmetoden</v>
      </c>
      <c r="E407" s="140">
        <f>VLOOKUP($B407,Totalt!$B$1:$BP$480,MATCH("total el",Totalt!$B$1:$BP$1,0),FALSE)</f>
        <v>14.254300000000001</v>
      </c>
      <c r="F407" s="141">
        <f>IF(ISERROR(1/VLOOKUP($B407,Kraftvärmeprod!$B$1:$BD$480,MATCH("Total värmeproduktion i kraftvärmeverk i kombinerad drift (GWh)",Kraftvärmeprod!$B$1:$AV$1,0),FALSE)),"",VLOOKUP($B407,'Slutlig allokering'!$B$1:$BA$480,MATCH(F$1,'Slutlig allokering'!$B$2:$AS$2,0),FALSE))</f>
        <v>0.47000542170912701</v>
      </c>
      <c r="G407" s="140">
        <f>IF(ISERROR(1/VLOOKUP($B407,Kraftvärmeprod!$B$1:$AV$480,MATCH("Producerad elenergi i kraftvärmeverk (GWh)",Kraftvärmeprod!$B$1:$AV$1,0),FALSE)),"",VLOOKUP($B407,Kraftvärmeprod!$B$1:$AV$480,MATCH("Producerad elenergi i kraftvärmeverk (GWh)",Kraftvärmeprod!$B$1:$AV$1,0),FALSE))</f>
        <v>101.82</v>
      </c>
      <c r="H407" s="140" t="str">
        <f>IF(ISERROR(1/VLOOKUP($B407,Miljö!$B$1:$T$480,MATCH("Såld mängd produktionsspecifik fjärrvärme (GWh)",Miljö!$B$1:$T$1,0),FALSE)),"",VLOOKUP($B407,Miljö!$B$1:$T$480,MATCH("Såld mängd produktionsspecifik fjärrvärme (GWh)",Miljö!$B$1:$T$1,0),FALSE))</f>
        <v/>
      </c>
      <c r="J407" s="140" t="str">
        <f t="shared" si="6"/>
        <v>Vattenfall AB Värme</v>
      </c>
    </row>
    <row r="408" spans="1:10" x14ac:dyDescent="0.35">
      <c r="A408" t="s">
        <v>521</v>
      </c>
      <c r="B408" t="s">
        <v>530</v>
      </c>
      <c r="C408" s="140" t="s">
        <v>687</v>
      </c>
      <c r="D408" s="140" t="str">
        <f>IF(ISERROR(1/VLOOKUP($B408,Kraftvärmeprod!$B$1:$D$480,MATCH("Total värmeproduktion i kraftvärmeverk i kombinerad drift (GWh)",Kraftvärmeprod!$B$1:$AV$1,0),FALSE)),"Ej kraftvärme","Alternativproduktionsmetoden")</f>
        <v>Ej kraftvärme</v>
      </c>
      <c r="E408" s="140">
        <f>VLOOKUP($B408,Totalt!$B$1:$BP$480,MATCH("total el",Totalt!$B$1:$BP$1,0),FALSE)</f>
        <v>0</v>
      </c>
      <c r="F408" s="141" t="str">
        <f>IF(ISERROR(1/VLOOKUP($B408,Kraftvärmeprod!$B$1:$BD$480,MATCH("Total värmeproduktion i kraftvärmeverk i kombinerad drift (GWh)",Kraftvärmeprod!$B$1:$AV$1,0),FALSE)),"",VLOOKUP($B408,'Slutlig allokering'!$B$1:$BA$480,MATCH(F$1,'Slutlig allokering'!$B$2:$AS$2,0),FALSE))</f>
        <v/>
      </c>
      <c r="G408" s="140" t="str">
        <f>IF(ISERROR(1/VLOOKUP($B408,Kraftvärmeprod!$B$1:$AV$480,MATCH("Producerad elenergi i kraftvärmeverk (GWh)",Kraftvärmeprod!$B$1:$AV$1,0),FALSE)),"",VLOOKUP($B408,Kraftvärmeprod!$B$1:$AV$480,MATCH("Producerad elenergi i kraftvärmeverk (GWh)",Kraftvärmeprod!$B$1:$AV$1,0),FALSE))</f>
        <v/>
      </c>
      <c r="H408" s="140" t="str">
        <f>IF(ISERROR(1/VLOOKUP($B408,Miljö!$B$1:$T$480,MATCH("Såld mängd produktionsspecifik fjärrvärme (GWh)",Miljö!$B$1:$T$1,0),FALSE)),"",VLOOKUP($B408,Miljö!$B$1:$T$480,MATCH("Såld mängd produktionsspecifik fjärrvärme (GWh)",Miljö!$B$1:$T$1,0),FALSE))</f>
        <v/>
      </c>
      <c r="J408" s="140" t="str">
        <f t="shared" si="6"/>
        <v>Vattenfall AB Värme</v>
      </c>
    </row>
    <row r="409" spans="1:10" x14ac:dyDescent="0.35">
      <c r="A409" t="s">
        <v>521</v>
      </c>
      <c r="B409" t="s">
        <v>531</v>
      </c>
      <c r="C409" s="140" t="s">
        <v>687</v>
      </c>
      <c r="D409" s="140" t="str">
        <f>IF(ISERROR(1/VLOOKUP($B409,Kraftvärmeprod!$B$1:$D$480,MATCH("Total värmeproduktion i kraftvärmeverk i kombinerad drift (GWh)",Kraftvärmeprod!$B$1:$AV$1,0),FALSE)),"Ej kraftvärme","Alternativproduktionsmetoden")</f>
        <v>Ej kraftvärme</v>
      </c>
      <c r="E409" s="140">
        <f>VLOOKUP($B409,Totalt!$B$1:$BP$480,MATCH("total el",Totalt!$B$1:$BP$1,0),FALSE)</f>
        <v>0.2</v>
      </c>
      <c r="F409" s="141" t="str">
        <f>IF(ISERROR(1/VLOOKUP($B409,Kraftvärmeprod!$B$1:$BD$480,MATCH("Total värmeproduktion i kraftvärmeverk i kombinerad drift (GWh)",Kraftvärmeprod!$B$1:$AV$1,0),FALSE)),"",VLOOKUP($B409,'Slutlig allokering'!$B$1:$BA$480,MATCH(F$1,'Slutlig allokering'!$B$2:$AS$2,0),FALSE))</f>
        <v/>
      </c>
      <c r="G409" s="140" t="str">
        <f>IF(ISERROR(1/VLOOKUP($B409,Kraftvärmeprod!$B$1:$AV$480,MATCH("Producerad elenergi i kraftvärmeverk (GWh)",Kraftvärmeprod!$B$1:$AV$1,0),FALSE)),"",VLOOKUP($B409,Kraftvärmeprod!$B$1:$AV$480,MATCH("Producerad elenergi i kraftvärmeverk (GWh)",Kraftvärmeprod!$B$1:$AV$1,0),FALSE))</f>
        <v/>
      </c>
      <c r="H409" s="140" t="str">
        <f>IF(ISERROR(1/VLOOKUP($B409,Miljö!$B$1:$T$480,MATCH("Såld mängd produktionsspecifik fjärrvärme (GWh)",Miljö!$B$1:$T$1,0),FALSE)),"",VLOOKUP($B409,Miljö!$B$1:$T$480,MATCH("Såld mängd produktionsspecifik fjärrvärme (GWh)",Miljö!$B$1:$T$1,0),FALSE))</f>
        <v/>
      </c>
      <c r="J409" s="140" t="str">
        <f t="shared" si="6"/>
        <v>Vattenfall AB Värme</v>
      </c>
    </row>
    <row r="410" spans="1:10" x14ac:dyDescent="0.35">
      <c r="A410" t="s">
        <v>521</v>
      </c>
      <c r="B410" t="s">
        <v>532</v>
      </c>
      <c r="C410" s="140" t="s">
        <v>687</v>
      </c>
      <c r="D410" s="140" t="str">
        <f>IF(ISERROR(1/VLOOKUP($B410,Kraftvärmeprod!$B$1:$D$480,MATCH("Total värmeproduktion i kraftvärmeverk i kombinerad drift (GWh)",Kraftvärmeprod!$B$1:$AV$1,0),FALSE)),"Ej kraftvärme","Alternativproduktionsmetoden")</f>
        <v>Alternativproduktionsmetoden</v>
      </c>
      <c r="E410" s="140">
        <f>VLOOKUP($B410,Totalt!$B$1:$BP$480,MATCH("total el",Totalt!$B$1:$BP$1,0),FALSE)</f>
        <v>144.81219999999999</v>
      </c>
      <c r="F410" s="141">
        <f>IF(ISERROR(1/VLOOKUP($B410,Kraftvärmeprod!$B$1:$BD$480,MATCH("Total värmeproduktion i kraftvärmeverk i kombinerad drift (GWh)",Kraftvärmeprod!$B$1:$AV$1,0),FALSE)),"",VLOOKUP($B410,'Slutlig allokering'!$B$1:$BA$480,MATCH(F$1,'Slutlig allokering'!$B$2:$AS$2,0),FALSE))</f>
        <v>0.50529273298854072</v>
      </c>
      <c r="G410" s="140">
        <f>IF(ISERROR(1/VLOOKUP($B410,Kraftvärmeprod!$B$1:$AV$480,MATCH("Producerad elenergi i kraftvärmeverk (GWh)",Kraftvärmeprod!$B$1:$AV$1,0),FALSE)),"",VLOOKUP($B410,Kraftvärmeprod!$B$1:$AV$480,MATCH("Producerad elenergi i kraftvärmeverk (GWh)",Kraftvärmeprod!$B$1:$AV$1,0),FALSE))</f>
        <v>244</v>
      </c>
      <c r="H410" s="140">
        <f>IF(ISERROR(1/VLOOKUP($B410,Miljö!$B$1:$T$480,MATCH("Såld mängd produktionsspecifik fjärrvärme (GWh)",Miljö!$B$1:$T$1,0),FALSE)),"",VLOOKUP($B410,Miljö!$B$1:$T$480,MATCH("Såld mängd produktionsspecifik fjärrvärme (GWh)",Miljö!$B$1:$T$1,0),FALSE))</f>
        <v>88.7</v>
      </c>
      <c r="J410" s="140" t="str">
        <f t="shared" si="6"/>
        <v>Vattenfall AB Värme</v>
      </c>
    </row>
    <row r="411" spans="1:10" x14ac:dyDescent="0.35">
      <c r="A411" t="s">
        <v>521</v>
      </c>
      <c r="B411" t="s">
        <v>533</v>
      </c>
      <c r="C411" s="140" t="s">
        <v>687</v>
      </c>
      <c r="D411" s="140" t="str">
        <f>IF(ISERROR(1/VLOOKUP($B411,Kraftvärmeprod!$B$1:$D$480,MATCH("Total värmeproduktion i kraftvärmeverk i kombinerad drift (GWh)",Kraftvärmeprod!$B$1:$AV$1,0),FALSE)),"Ej kraftvärme","Alternativproduktionsmetoden")</f>
        <v>Ej kraftvärme</v>
      </c>
      <c r="E411" s="140">
        <f>VLOOKUP($B411,Totalt!$B$1:$BP$480,MATCH("total el",Totalt!$B$1:$BP$1,0),FALSE)</f>
        <v>1.3</v>
      </c>
      <c r="F411" s="141" t="str">
        <f>IF(ISERROR(1/VLOOKUP($B411,Kraftvärmeprod!$B$1:$BD$480,MATCH("Total värmeproduktion i kraftvärmeverk i kombinerad drift (GWh)",Kraftvärmeprod!$B$1:$AV$1,0),FALSE)),"",VLOOKUP($B411,'Slutlig allokering'!$B$1:$BA$480,MATCH(F$1,'Slutlig allokering'!$B$2:$AS$2,0),FALSE))</f>
        <v/>
      </c>
      <c r="G411" s="140" t="str">
        <f>IF(ISERROR(1/VLOOKUP($B411,Kraftvärmeprod!$B$1:$AV$480,MATCH("Producerad elenergi i kraftvärmeverk (GWh)",Kraftvärmeprod!$B$1:$AV$1,0),FALSE)),"",VLOOKUP($B411,Kraftvärmeprod!$B$1:$AV$480,MATCH("Producerad elenergi i kraftvärmeverk (GWh)",Kraftvärmeprod!$B$1:$AV$1,0),FALSE))</f>
        <v/>
      </c>
      <c r="H411" s="140" t="str">
        <f>IF(ISERROR(1/VLOOKUP($B411,Miljö!$B$1:$T$480,MATCH("Såld mängd produktionsspecifik fjärrvärme (GWh)",Miljö!$B$1:$T$1,0),FALSE)),"",VLOOKUP($B411,Miljö!$B$1:$T$480,MATCH("Såld mängd produktionsspecifik fjärrvärme (GWh)",Miljö!$B$1:$T$1,0),FALSE))</f>
        <v/>
      </c>
      <c r="J411" s="140" t="str">
        <f t="shared" si="6"/>
        <v>Vattenfall AB Värme</v>
      </c>
    </row>
    <row r="412" spans="1:10" x14ac:dyDescent="0.35">
      <c r="A412" t="s">
        <v>521</v>
      </c>
      <c r="B412" t="s">
        <v>534</v>
      </c>
      <c r="C412" s="140" t="s">
        <v>687</v>
      </c>
      <c r="D412" s="140" t="str">
        <f>IF(ISERROR(1/VLOOKUP($B412,Kraftvärmeprod!$B$1:$D$480,MATCH("Total värmeproduktion i kraftvärmeverk i kombinerad drift (GWh)",Kraftvärmeprod!$B$1:$AV$1,0),FALSE)),"Ej kraftvärme","Alternativproduktionsmetoden")</f>
        <v>Ej kraftvärme</v>
      </c>
      <c r="E412" s="140">
        <f>VLOOKUP($B412,Totalt!$B$1:$BP$480,MATCH("total el",Totalt!$B$1:$BP$1,0),FALSE)</f>
        <v>0</v>
      </c>
      <c r="F412" s="141" t="str">
        <f>IF(ISERROR(1/VLOOKUP($B412,Kraftvärmeprod!$B$1:$BD$480,MATCH("Total värmeproduktion i kraftvärmeverk i kombinerad drift (GWh)",Kraftvärmeprod!$B$1:$AV$1,0),FALSE)),"",VLOOKUP($B412,'Slutlig allokering'!$B$1:$BA$480,MATCH(F$1,'Slutlig allokering'!$B$2:$AS$2,0),FALSE))</f>
        <v/>
      </c>
      <c r="G412" s="140" t="str">
        <f>IF(ISERROR(1/VLOOKUP($B412,Kraftvärmeprod!$B$1:$AV$480,MATCH("Producerad elenergi i kraftvärmeverk (GWh)",Kraftvärmeprod!$B$1:$AV$1,0),FALSE)),"",VLOOKUP($B412,Kraftvärmeprod!$B$1:$AV$480,MATCH("Producerad elenergi i kraftvärmeverk (GWh)",Kraftvärmeprod!$B$1:$AV$1,0),FALSE))</f>
        <v/>
      </c>
      <c r="H412" s="140" t="str">
        <f>IF(ISERROR(1/VLOOKUP($B412,Miljö!$B$1:$T$480,MATCH("Såld mängd produktionsspecifik fjärrvärme (GWh)",Miljö!$B$1:$T$1,0),FALSE)),"",VLOOKUP($B412,Miljö!$B$1:$T$480,MATCH("Såld mängd produktionsspecifik fjärrvärme (GWh)",Miljö!$B$1:$T$1,0),FALSE))</f>
        <v/>
      </c>
      <c r="J412" s="140" t="str">
        <f t="shared" si="6"/>
        <v>Vattenfall AB Värme</v>
      </c>
    </row>
    <row r="413" spans="1:10" x14ac:dyDescent="0.35">
      <c r="A413" t="s">
        <v>521</v>
      </c>
      <c r="B413" t="s">
        <v>535</v>
      </c>
      <c r="C413" s="140" t="s">
        <v>687</v>
      </c>
      <c r="D413" s="140" t="str">
        <f>IF(ISERROR(1/VLOOKUP($B413,Kraftvärmeprod!$B$1:$D$480,MATCH("Total värmeproduktion i kraftvärmeverk i kombinerad drift (GWh)",Kraftvärmeprod!$B$1:$AV$1,0),FALSE)),"Ej kraftvärme","Alternativproduktionsmetoden")</f>
        <v>Ej kraftvärme</v>
      </c>
      <c r="E413" s="140">
        <f>VLOOKUP($B413,Totalt!$B$1:$BP$480,MATCH("total el",Totalt!$B$1:$BP$1,0),FALSE)</f>
        <v>0.6</v>
      </c>
      <c r="F413" s="141" t="str">
        <f>IF(ISERROR(1/VLOOKUP($B413,Kraftvärmeprod!$B$1:$BD$480,MATCH("Total värmeproduktion i kraftvärmeverk i kombinerad drift (GWh)",Kraftvärmeprod!$B$1:$AV$1,0),FALSE)),"",VLOOKUP($B413,'Slutlig allokering'!$B$1:$BA$480,MATCH(F$1,'Slutlig allokering'!$B$2:$AS$2,0),FALSE))</f>
        <v/>
      </c>
      <c r="G413" s="140" t="str">
        <f>IF(ISERROR(1/VLOOKUP($B413,Kraftvärmeprod!$B$1:$AV$480,MATCH("Producerad elenergi i kraftvärmeverk (GWh)",Kraftvärmeprod!$B$1:$AV$1,0),FALSE)),"",VLOOKUP($B413,Kraftvärmeprod!$B$1:$AV$480,MATCH("Producerad elenergi i kraftvärmeverk (GWh)",Kraftvärmeprod!$B$1:$AV$1,0),FALSE))</f>
        <v/>
      </c>
      <c r="H413" s="140" t="str">
        <f>IF(ISERROR(1/VLOOKUP($B413,Miljö!$B$1:$T$480,MATCH("Såld mängd produktionsspecifik fjärrvärme (GWh)",Miljö!$B$1:$T$1,0),FALSE)),"",VLOOKUP($B413,Miljö!$B$1:$T$480,MATCH("Såld mängd produktionsspecifik fjärrvärme (GWh)",Miljö!$B$1:$T$1,0),FALSE))</f>
        <v/>
      </c>
      <c r="J413" s="140" t="str">
        <f t="shared" si="6"/>
        <v>Vattenfall AB Värme</v>
      </c>
    </row>
    <row r="414" spans="1:10" x14ac:dyDescent="0.35">
      <c r="A414" t="s">
        <v>536</v>
      </c>
      <c r="B414" t="s">
        <v>537</v>
      </c>
      <c r="C414" s="144" t="s">
        <v>1277</v>
      </c>
      <c r="D414" s="140" t="str">
        <f>IF(ISERROR(1/VLOOKUP($B414,Kraftvärmeprod!$B$1:$D$480,MATCH("Total värmeproduktion i kraftvärmeverk i kombinerad drift (GWh)",Kraftvärmeprod!$B$1:$AV$1,0),FALSE)),"Ej kraftvärme","Alternativproduktionsmetoden")</f>
        <v>Ej kraftvärme</v>
      </c>
      <c r="E414" s="140">
        <f>VLOOKUP($B414,Totalt!$B$1:$BP$480,MATCH("total el",Totalt!$B$1:$BP$1,0),FALSE)</f>
        <v>0.2</v>
      </c>
      <c r="F414" s="141" t="str">
        <f>IF(ISERROR(1/VLOOKUP($B414,Kraftvärmeprod!$B$1:$BD$480,MATCH("Total värmeproduktion i kraftvärmeverk i kombinerad drift (GWh)",Kraftvärmeprod!$B$1:$AV$1,0),FALSE)),"",VLOOKUP($B414,'Slutlig allokering'!$B$1:$BA$480,MATCH(F$1,'Slutlig allokering'!$B$2:$AS$2,0),FALSE))</f>
        <v/>
      </c>
      <c r="G414" s="140" t="str">
        <f>IF(ISERROR(1/VLOOKUP($B414,Kraftvärmeprod!$B$1:$AV$480,MATCH("Producerad elenergi i kraftvärmeverk (GWh)",Kraftvärmeprod!$B$1:$AV$1,0),FALSE)),"",VLOOKUP($B414,Kraftvärmeprod!$B$1:$AV$480,MATCH("Producerad elenergi i kraftvärmeverk (GWh)",Kraftvärmeprod!$B$1:$AV$1,0),FALSE))</f>
        <v/>
      </c>
      <c r="H414" s="140" t="str">
        <f>IF(ISERROR(1/VLOOKUP($B414,Miljö!$B$1:$T$480,MATCH("Såld mängd produktionsspecifik fjärrvärme (GWh)",Miljö!$B$1:$T$1,0),FALSE)),"",VLOOKUP($B414,Miljö!$B$1:$T$480,MATCH("Såld mängd produktionsspecifik fjärrvärme (GWh)",Miljö!$B$1:$T$1,0),FALSE))</f>
        <v/>
      </c>
      <c r="J414" s="140" t="str">
        <f t="shared" si="6"/>
        <v>Vetlanda Energi och Teknik AB</v>
      </c>
    </row>
    <row r="415" spans="1:10" x14ac:dyDescent="0.35">
      <c r="A415" t="s">
        <v>536</v>
      </c>
      <c r="B415" t="s">
        <v>538</v>
      </c>
      <c r="C415" s="144" t="s">
        <v>1277</v>
      </c>
      <c r="D415" s="140" t="str">
        <f>IF(ISERROR(1/VLOOKUP($B415,Kraftvärmeprod!$B$1:$D$480,MATCH("Total värmeproduktion i kraftvärmeverk i kombinerad drift (GWh)",Kraftvärmeprod!$B$1:$AV$1,0),FALSE)),"Ej kraftvärme","Alternativproduktionsmetoden")</f>
        <v>Ej kraftvärme</v>
      </c>
      <c r="E415" s="140">
        <f>VLOOKUP($B415,Totalt!$B$1:$BP$480,MATCH("total el",Totalt!$B$1:$BP$1,0),FALSE)</f>
        <v>0.1</v>
      </c>
      <c r="F415" s="141" t="str">
        <f>IF(ISERROR(1/VLOOKUP($B415,Kraftvärmeprod!$B$1:$BD$480,MATCH("Total värmeproduktion i kraftvärmeverk i kombinerad drift (GWh)",Kraftvärmeprod!$B$1:$AV$1,0),FALSE)),"",VLOOKUP($B415,'Slutlig allokering'!$B$1:$BA$480,MATCH(F$1,'Slutlig allokering'!$B$2:$AS$2,0),FALSE))</f>
        <v/>
      </c>
      <c r="G415" s="140" t="str">
        <f>IF(ISERROR(1/VLOOKUP($B415,Kraftvärmeprod!$B$1:$AV$480,MATCH("Producerad elenergi i kraftvärmeverk (GWh)",Kraftvärmeprod!$B$1:$AV$1,0),FALSE)),"",VLOOKUP($B415,Kraftvärmeprod!$B$1:$AV$480,MATCH("Producerad elenergi i kraftvärmeverk (GWh)",Kraftvärmeprod!$B$1:$AV$1,0),FALSE))</f>
        <v/>
      </c>
      <c r="H415" s="140" t="str">
        <f>IF(ISERROR(1/VLOOKUP($B415,Miljö!$B$1:$T$480,MATCH("Såld mängd produktionsspecifik fjärrvärme (GWh)",Miljö!$B$1:$T$1,0),FALSE)),"",VLOOKUP($B415,Miljö!$B$1:$T$480,MATCH("Såld mängd produktionsspecifik fjärrvärme (GWh)",Miljö!$B$1:$T$1,0),FALSE))</f>
        <v/>
      </c>
      <c r="J415" s="140" t="str">
        <f t="shared" si="6"/>
        <v>Vetlanda Energi och Teknik AB</v>
      </c>
    </row>
    <row r="416" spans="1:10" x14ac:dyDescent="0.35">
      <c r="A416" t="s">
        <v>536</v>
      </c>
      <c r="B416" t="s">
        <v>539</v>
      </c>
      <c r="C416" s="144" t="s">
        <v>1277</v>
      </c>
      <c r="D416" s="140" t="str">
        <f>IF(ISERROR(1/VLOOKUP($B416,Kraftvärmeprod!$B$1:$D$480,MATCH("Total värmeproduktion i kraftvärmeverk i kombinerad drift (GWh)",Kraftvärmeprod!$B$1:$AV$1,0),FALSE)),"Ej kraftvärme","Alternativproduktionsmetoden")</f>
        <v>Alternativproduktionsmetoden</v>
      </c>
      <c r="E416" s="140">
        <f>VLOOKUP($B416,Totalt!$B$1:$BP$480,MATCH("total el",Totalt!$B$1:$BP$1,0),FALSE)</f>
        <v>4.6294199999999996</v>
      </c>
      <c r="F416" s="141">
        <f>IF(ISERROR(1/VLOOKUP($B416,Kraftvärmeprod!$B$1:$BD$480,MATCH("Total värmeproduktion i kraftvärmeverk i kombinerad drift (GWh)",Kraftvärmeprod!$B$1:$AV$1,0),FALSE)),"",VLOOKUP($B416,'Slutlig allokering'!$B$1:$BA$480,MATCH(F$1,'Slutlig allokering'!$B$2:$AS$2,0),FALSE))</f>
        <v>0.652827525375268</v>
      </c>
      <c r="G416" s="140">
        <f>IF(ISERROR(1/VLOOKUP($B416,Kraftvärmeprod!$B$1:$AV$480,MATCH("Producerad elenergi i kraftvärmeverk (GWh)",Kraftvärmeprod!$B$1:$AV$1,0),FALSE)),"",VLOOKUP($B416,Kraftvärmeprod!$B$1:$AV$480,MATCH("Producerad elenergi i kraftvärmeverk (GWh)",Kraftvärmeprod!$B$1:$AV$1,0),FALSE))</f>
        <v>21.1</v>
      </c>
      <c r="H416" s="140" t="str">
        <f>IF(ISERROR(1/VLOOKUP($B416,Miljö!$B$1:$T$480,MATCH("Såld mängd produktionsspecifik fjärrvärme (GWh)",Miljö!$B$1:$T$1,0),FALSE)),"",VLOOKUP($B416,Miljö!$B$1:$T$480,MATCH("Såld mängd produktionsspecifik fjärrvärme (GWh)",Miljö!$B$1:$T$1,0),FALSE))</f>
        <v/>
      </c>
      <c r="J416" s="140" t="str">
        <f t="shared" si="6"/>
        <v>Vetlanda Energi och Teknik AB</v>
      </c>
    </row>
    <row r="417" spans="1:10" x14ac:dyDescent="0.35">
      <c r="A417" t="s">
        <v>540</v>
      </c>
      <c r="B417" t="s">
        <v>541</v>
      </c>
      <c r="C417" s="140" t="s">
        <v>1263</v>
      </c>
      <c r="D417" s="140" t="str">
        <f>IF(ISERROR(1/VLOOKUP($B417,Kraftvärmeprod!$B$1:$D$480,MATCH("Total värmeproduktion i kraftvärmeverk i kombinerad drift (GWh)",Kraftvärmeprod!$B$1:$AV$1,0),FALSE)),"Ej kraftvärme","Alternativproduktionsmetoden")</f>
        <v>Ej kraftvärme</v>
      </c>
      <c r="E417" s="140">
        <f>VLOOKUP($B417,Totalt!$B$1:$BP$480,MATCH("total el",Totalt!$B$1:$BP$1,0),FALSE)</f>
        <v>0.12816</v>
      </c>
      <c r="F417" s="141" t="str">
        <f>IF(ISERROR(1/VLOOKUP($B417,Kraftvärmeprod!$B$1:$BD$480,MATCH("Total värmeproduktion i kraftvärmeverk i kombinerad drift (GWh)",Kraftvärmeprod!$B$1:$AV$1,0),FALSE)),"",VLOOKUP($B417,'Slutlig allokering'!$B$1:$BA$480,MATCH(F$1,'Slutlig allokering'!$B$2:$AS$2,0),FALSE))</f>
        <v/>
      </c>
      <c r="G417" s="140" t="str">
        <f>IF(ISERROR(1/VLOOKUP($B417,Kraftvärmeprod!$B$1:$AV$480,MATCH("Producerad elenergi i kraftvärmeverk (GWh)",Kraftvärmeprod!$B$1:$AV$1,0),FALSE)),"",VLOOKUP($B417,Kraftvärmeprod!$B$1:$AV$480,MATCH("Producerad elenergi i kraftvärmeverk (GWh)",Kraftvärmeprod!$B$1:$AV$1,0),FALSE))</f>
        <v/>
      </c>
      <c r="H417" s="140" t="str">
        <f>IF(ISERROR(1/VLOOKUP($B417,Miljö!$B$1:$T$480,MATCH("Såld mängd produktionsspecifik fjärrvärme (GWh)",Miljö!$B$1:$T$1,0),FALSE)),"",VLOOKUP($B417,Miljö!$B$1:$T$480,MATCH("Såld mängd produktionsspecifik fjärrvärme (GWh)",Miljö!$B$1:$T$1,0),FALSE))</f>
        <v/>
      </c>
      <c r="J417" s="140" t="str">
        <f t="shared" si="6"/>
        <v>Vimmerby Energi &amp; Miljö AB</v>
      </c>
    </row>
    <row r="418" spans="1:10" x14ac:dyDescent="0.35">
      <c r="A418" t="s">
        <v>540</v>
      </c>
      <c r="B418" t="s">
        <v>542</v>
      </c>
      <c r="C418" s="140" t="s">
        <v>1263</v>
      </c>
      <c r="D418" s="140" t="str">
        <f>IF(ISERROR(1/VLOOKUP($B418,Kraftvärmeprod!$B$1:$D$480,MATCH("Total värmeproduktion i kraftvärmeverk i kombinerad drift (GWh)",Kraftvärmeprod!$B$1:$AV$1,0),FALSE)),"Ej kraftvärme","Alternativproduktionsmetoden")</f>
        <v>Ej kraftvärme</v>
      </c>
      <c r="E418" s="140">
        <f>VLOOKUP($B418,Totalt!$B$1:$BP$480,MATCH("total el",Totalt!$B$1:$BP$1,0),FALSE)</f>
        <v>0.109</v>
      </c>
      <c r="F418" s="141" t="str">
        <f>IF(ISERROR(1/VLOOKUP($B418,Kraftvärmeprod!$B$1:$BD$480,MATCH("Total värmeproduktion i kraftvärmeverk i kombinerad drift (GWh)",Kraftvärmeprod!$B$1:$AV$1,0),FALSE)),"",VLOOKUP($B418,'Slutlig allokering'!$B$1:$BA$480,MATCH(F$1,'Slutlig allokering'!$B$2:$AS$2,0),FALSE))</f>
        <v/>
      </c>
      <c r="G418" s="140" t="str">
        <f>IF(ISERROR(1/VLOOKUP($B418,Kraftvärmeprod!$B$1:$AV$480,MATCH("Producerad elenergi i kraftvärmeverk (GWh)",Kraftvärmeprod!$B$1:$AV$1,0),FALSE)),"",VLOOKUP($B418,Kraftvärmeprod!$B$1:$AV$480,MATCH("Producerad elenergi i kraftvärmeverk (GWh)",Kraftvärmeprod!$B$1:$AV$1,0),FALSE))</f>
        <v/>
      </c>
      <c r="H418" s="140" t="str">
        <f>IF(ISERROR(1/VLOOKUP($B418,Miljö!$B$1:$T$480,MATCH("Såld mängd produktionsspecifik fjärrvärme (GWh)",Miljö!$B$1:$T$1,0),FALSE)),"",VLOOKUP($B418,Miljö!$B$1:$T$480,MATCH("Såld mängd produktionsspecifik fjärrvärme (GWh)",Miljö!$B$1:$T$1,0),FALSE))</f>
        <v/>
      </c>
      <c r="J418" s="140" t="str">
        <f t="shared" si="6"/>
        <v>Vimmerby Energi &amp; Miljö AB</v>
      </c>
    </row>
    <row r="419" spans="1:10" x14ac:dyDescent="0.35">
      <c r="A419" t="s">
        <v>540</v>
      </c>
      <c r="B419" t="s">
        <v>543</v>
      </c>
      <c r="C419" s="140" t="s">
        <v>1263</v>
      </c>
      <c r="D419" s="140" t="str">
        <f>IF(ISERROR(1/VLOOKUP($B419,Kraftvärmeprod!$B$1:$D$480,MATCH("Total värmeproduktion i kraftvärmeverk i kombinerad drift (GWh)",Kraftvärmeprod!$B$1:$AV$1,0),FALSE)),"Ej kraftvärme","Alternativproduktionsmetoden")</f>
        <v>Ej kraftvärme</v>
      </c>
      <c r="E419" s="140">
        <f>VLOOKUP($B419,Totalt!$B$1:$BP$480,MATCH("total el",Totalt!$B$1:$BP$1,0),FALSE)</f>
        <v>0.157</v>
      </c>
      <c r="F419" s="141" t="str">
        <f>IF(ISERROR(1/VLOOKUP($B419,Kraftvärmeprod!$B$1:$BD$480,MATCH("Total värmeproduktion i kraftvärmeverk i kombinerad drift (GWh)",Kraftvärmeprod!$B$1:$AV$1,0),FALSE)),"",VLOOKUP($B419,'Slutlig allokering'!$B$1:$BA$480,MATCH(F$1,'Slutlig allokering'!$B$2:$AS$2,0),FALSE))</f>
        <v/>
      </c>
      <c r="G419" s="140" t="str">
        <f>IF(ISERROR(1/VLOOKUP($B419,Kraftvärmeprod!$B$1:$AV$480,MATCH("Producerad elenergi i kraftvärmeverk (GWh)",Kraftvärmeprod!$B$1:$AV$1,0),FALSE)),"",VLOOKUP($B419,Kraftvärmeprod!$B$1:$AV$480,MATCH("Producerad elenergi i kraftvärmeverk (GWh)",Kraftvärmeprod!$B$1:$AV$1,0),FALSE))</f>
        <v/>
      </c>
      <c r="H419" s="140" t="str">
        <f>IF(ISERROR(1/VLOOKUP($B419,Miljö!$B$1:$T$480,MATCH("Såld mängd produktionsspecifik fjärrvärme (GWh)",Miljö!$B$1:$T$1,0),FALSE)),"",VLOOKUP($B419,Miljö!$B$1:$T$480,MATCH("Såld mängd produktionsspecifik fjärrvärme (GWh)",Miljö!$B$1:$T$1,0),FALSE))</f>
        <v/>
      </c>
      <c r="J419" s="140" t="str">
        <f t="shared" si="6"/>
        <v>Vimmerby Energi &amp; Miljö AB</v>
      </c>
    </row>
    <row r="420" spans="1:10" x14ac:dyDescent="0.35">
      <c r="A420" t="s">
        <v>540</v>
      </c>
      <c r="B420" t="s">
        <v>544</v>
      </c>
      <c r="C420" s="140" t="s">
        <v>1263</v>
      </c>
      <c r="D420" s="140" t="str">
        <f>IF(ISERROR(1/VLOOKUP($B420,Kraftvärmeprod!$B$1:$D$480,MATCH("Total värmeproduktion i kraftvärmeverk i kombinerad drift (GWh)",Kraftvärmeprod!$B$1:$AV$1,0),FALSE)),"Ej kraftvärme","Alternativproduktionsmetoden")</f>
        <v>Ej kraftvärme</v>
      </c>
      <c r="E420" s="140">
        <f>VLOOKUP($B420,Totalt!$B$1:$BP$480,MATCH("total el",Totalt!$B$1:$BP$1,0),FALSE)</f>
        <v>0.20899999999999999</v>
      </c>
      <c r="F420" s="141" t="str">
        <f>IF(ISERROR(1/VLOOKUP($B420,Kraftvärmeprod!$B$1:$BD$480,MATCH("Total värmeproduktion i kraftvärmeverk i kombinerad drift (GWh)",Kraftvärmeprod!$B$1:$AV$1,0),FALSE)),"",VLOOKUP($B420,'Slutlig allokering'!$B$1:$BA$480,MATCH(F$1,'Slutlig allokering'!$B$2:$AS$2,0),FALSE))</f>
        <v/>
      </c>
      <c r="G420" s="140" t="str">
        <f>IF(ISERROR(1/VLOOKUP($B420,Kraftvärmeprod!$B$1:$AV$480,MATCH("Producerad elenergi i kraftvärmeverk (GWh)",Kraftvärmeprod!$B$1:$AV$1,0),FALSE)),"",VLOOKUP($B420,Kraftvärmeprod!$B$1:$AV$480,MATCH("Producerad elenergi i kraftvärmeverk (GWh)",Kraftvärmeprod!$B$1:$AV$1,0),FALSE))</f>
        <v/>
      </c>
      <c r="H420" s="140" t="str">
        <f>IF(ISERROR(1/VLOOKUP($B420,Miljö!$B$1:$T$480,MATCH("Såld mängd produktionsspecifik fjärrvärme (GWh)",Miljö!$B$1:$T$1,0),FALSE)),"",VLOOKUP($B420,Miljö!$B$1:$T$480,MATCH("Såld mängd produktionsspecifik fjärrvärme (GWh)",Miljö!$B$1:$T$1,0),FALSE))</f>
        <v/>
      </c>
      <c r="J420" s="140" t="str">
        <f t="shared" si="6"/>
        <v>Vimmerby Energi &amp; Miljö AB</v>
      </c>
    </row>
    <row r="421" spans="1:10" x14ac:dyDescent="0.35">
      <c r="A421" t="s">
        <v>540</v>
      </c>
      <c r="B421" t="s">
        <v>545</v>
      </c>
      <c r="C421" s="140" t="s">
        <v>1263</v>
      </c>
      <c r="D421" s="140" t="str">
        <f>IF(ISERROR(1/VLOOKUP($B421,Kraftvärmeprod!$B$1:$D$480,MATCH("Total värmeproduktion i kraftvärmeverk i kombinerad drift (GWh)",Kraftvärmeprod!$B$1:$AV$1,0),FALSE)),"Ej kraftvärme","Alternativproduktionsmetoden")</f>
        <v>Ej kraftvärme</v>
      </c>
      <c r="E421" s="140">
        <f>VLOOKUP($B421,Totalt!$B$1:$BP$480,MATCH("total el",Totalt!$B$1:$BP$1,0),FALSE)</f>
        <v>1.845</v>
      </c>
      <c r="F421" s="141" t="str">
        <f>IF(ISERROR(1/VLOOKUP($B421,Kraftvärmeprod!$B$1:$BD$480,MATCH("Total värmeproduktion i kraftvärmeverk i kombinerad drift (GWh)",Kraftvärmeprod!$B$1:$AV$1,0),FALSE)),"",VLOOKUP($B421,'Slutlig allokering'!$B$1:$BA$480,MATCH(F$1,'Slutlig allokering'!$B$2:$AS$2,0),FALSE))</f>
        <v/>
      </c>
      <c r="G421" s="140" t="str">
        <f>IF(ISERROR(1/VLOOKUP($B421,Kraftvärmeprod!$B$1:$AV$480,MATCH("Producerad elenergi i kraftvärmeverk (GWh)",Kraftvärmeprod!$B$1:$AV$1,0),FALSE)),"",VLOOKUP($B421,Kraftvärmeprod!$B$1:$AV$480,MATCH("Producerad elenergi i kraftvärmeverk (GWh)",Kraftvärmeprod!$B$1:$AV$1,0),FALSE))</f>
        <v/>
      </c>
      <c r="H421" s="140" t="str">
        <f>IF(ISERROR(1/VLOOKUP($B421,Miljö!$B$1:$T$480,MATCH("Såld mängd produktionsspecifik fjärrvärme (GWh)",Miljö!$B$1:$T$1,0),FALSE)),"",VLOOKUP($B421,Miljö!$B$1:$T$480,MATCH("Såld mängd produktionsspecifik fjärrvärme (GWh)",Miljö!$B$1:$T$1,0),FALSE))</f>
        <v/>
      </c>
      <c r="J421" s="140" t="str">
        <f t="shared" si="6"/>
        <v>Vimmerby Energi &amp; Miljö AB</v>
      </c>
    </row>
    <row r="422" spans="1:10" x14ac:dyDescent="0.35">
      <c r="A422" t="s">
        <v>546</v>
      </c>
      <c r="B422" t="s">
        <v>547</v>
      </c>
      <c r="C422" s="144" t="s">
        <v>1278</v>
      </c>
      <c r="D422" s="140" t="str">
        <f>IF(ISERROR(1/VLOOKUP($B422,Kraftvärmeprod!$B$1:$D$480,MATCH("Total värmeproduktion i kraftvärmeverk i kombinerad drift (GWh)",Kraftvärmeprod!$B$1:$AV$1,0),FALSE)),"Ej kraftvärme","Alternativproduktionsmetoden")</f>
        <v>Ej kraftvärme</v>
      </c>
      <c r="E422" s="140">
        <f>VLOOKUP($B422,Totalt!$B$1:$BP$480,MATCH("total el",Totalt!$B$1:$BP$1,0),FALSE)</f>
        <v>0.04</v>
      </c>
      <c r="F422" s="141" t="str">
        <f>IF(ISERROR(1/VLOOKUP($B422,Kraftvärmeprod!$B$1:$BD$480,MATCH("Total värmeproduktion i kraftvärmeverk i kombinerad drift (GWh)",Kraftvärmeprod!$B$1:$AV$1,0),FALSE)),"",VLOOKUP($B422,'Slutlig allokering'!$B$1:$BA$480,MATCH(F$1,'Slutlig allokering'!$B$2:$AS$2,0),FALSE))</f>
        <v/>
      </c>
      <c r="G422" s="140" t="str">
        <f>IF(ISERROR(1/VLOOKUP($B422,Kraftvärmeprod!$B$1:$AV$480,MATCH("Producerad elenergi i kraftvärmeverk (GWh)",Kraftvärmeprod!$B$1:$AV$1,0),FALSE)),"",VLOOKUP($B422,Kraftvärmeprod!$B$1:$AV$480,MATCH("Producerad elenergi i kraftvärmeverk (GWh)",Kraftvärmeprod!$B$1:$AV$1,0),FALSE))</f>
        <v/>
      </c>
      <c r="H422" s="140" t="str">
        <f>IF(ISERROR(1/VLOOKUP($B422,Miljö!$B$1:$T$480,MATCH("Såld mängd produktionsspecifik fjärrvärme (GWh)",Miljö!$B$1:$T$1,0),FALSE)),"",VLOOKUP($B422,Miljö!$B$1:$T$480,MATCH("Såld mängd produktionsspecifik fjärrvärme (GWh)",Miljö!$B$1:$T$1,0),FALSE))</f>
        <v/>
      </c>
      <c r="J422" s="140" t="str">
        <f t="shared" si="6"/>
        <v>Väner Energi AB</v>
      </c>
    </row>
    <row r="423" spans="1:10" x14ac:dyDescent="0.35">
      <c r="A423" t="s">
        <v>546</v>
      </c>
      <c r="B423" t="s">
        <v>548</v>
      </c>
      <c r="C423" s="144" t="s">
        <v>1278</v>
      </c>
      <c r="D423" s="140" t="str">
        <f>IF(ISERROR(1/VLOOKUP($B423,Kraftvärmeprod!$B$1:$D$480,MATCH("Total värmeproduktion i kraftvärmeverk i kombinerad drift (GWh)",Kraftvärmeprod!$B$1:$AV$1,0),FALSE)),"Ej kraftvärme","Alternativproduktionsmetoden")</f>
        <v>Ej kraftvärme</v>
      </c>
      <c r="E423" s="140">
        <f>VLOOKUP($B423,Totalt!$B$1:$BP$480,MATCH("total el",Totalt!$B$1:$BP$1,0),FALSE)</f>
        <v>3.9376799999999998</v>
      </c>
      <c r="F423" s="141" t="str">
        <f>IF(ISERROR(1/VLOOKUP($B423,Kraftvärmeprod!$B$1:$BD$480,MATCH("Total värmeproduktion i kraftvärmeverk i kombinerad drift (GWh)",Kraftvärmeprod!$B$1:$AV$1,0),FALSE)),"",VLOOKUP($B423,'Slutlig allokering'!$B$1:$BA$480,MATCH(F$1,'Slutlig allokering'!$B$2:$AS$2,0),FALSE))</f>
        <v/>
      </c>
      <c r="G423" s="140" t="str">
        <f>IF(ISERROR(1/VLOOKUP($B423,Kraftvärmeprod!$B$1:$AV$480,MATCH("Producerad elenergi i kraftvärmeverk (GWh)",Kraftvärmeprod!$B$1:$AV$1,0),FALSE)),"",VLOOKUP($B423,Kraftvärmeprod!$B$1:$AV$480,MATCH("Producerad elenergi i kraftvärmeverk (GWh)",Kraftvärmeprod!$B$1:$AV$1,0),FALSE))</f>
        <v/>
      </c>
      <c r="H423" s="140" t="str">
        <f>IF(ISERROR(1/VLOOKUP($B423,Miljö!$B$1:$T$480,MATCH("Såld mängd produktionsspecifik fjärrvärme (GWh)",Miljö!$B$1:$T$1,0),FALSE)),"",VLOOKUP($B423,Miljö!$B$1:$T$480,MATCH("Såld mängd produktionsspecifik fjärrvärme (GWh)",Miljö!$B$1:$T$1,0),FALSE))</f>
        <v/>
      </c>
      <c r="J423" s="140" t="str">
        <f t="shared" si="6"/>
        <v>Väner Energi AB</v>
      </c>
    </row>
    <row r="424" spans="1:10" x14ac:dyDescent="0.35">
      <c r="A424" t="s">
        <v>546</v>
      </c>
      <c r="B424" t="s">
        <v>549</v>
      </c>
      <c r="C424" s="144" t="s">
        <v>1278</v>
      </c>
      <c r="D424" s="140" t="str">
        <f>IF(ISERROR(1/VLOOKUP($B424,Kraftvärmeprod!$B$1:$D$480,MATCH("Total värmeproduktion i kraftvärmeverk i kombinerad drift (GWh)",Kraftvärmeprod!$B$1:$AV$1,0),FALSE)),"Ej kraftvärme","Alternativproduktionsmetoden")</f>
        <v>Ej kraftvärme</v>
      </c>
      <c r="E424" s="140">
        <f>VLOOKUP($B424,Totalt!$B$1:$BP$480,MATCH("total el",Totalt!$B$1:$BP$1,0),FALSE)</f>
        <v>0.6</v>
      </c>
      <c r="F424" s="141" t="str">
        <f>IF(ISERROR(1/VLOOKUP($B424,Kraftvärmeprod!$B$1:$BD$480,MATCH("Total värmeproduktion i kraftvärmeverk i kombinerad drift (GWh)",Kraftvärmeprod!$B$1:$AV$1,0),FALSE)),"",VLOOKUP($B424,'Slutlig allokering'!$B$1:$BA$480,MATCH(F$1,'Slutlig allokering'!$B$2:$AS$2,0),FALSE))</f>
        <v/>
      </c>
      <c r="G424" s="140" t="str">
        <f>IF(ISERROR(1/VLOOKUP($B424,Kraftvärmeprod!$B$1:$AV$480,MATCH("Producerad elenergi i kraftvärmeverk (GWh)",Kraftvärmeprod!$B$1:$AV$1,0),FALSE)),"",VLOOKUP($B424,Kraftvärmeprod!$B$1:$AV$480,MATCH("Producerad elenergi i kraftvärmeverk (GWh)",Kraftvärmeprod!$B$1:$AV$1,0),FALSE))</f>
        <v/>
      </c>
      <c r="H424" s="140" t="str">
        <f>IF(ISERROR(1/VLOOKUP($B424,Miljö!$B$1:$T$480,MATCH("Såld mängd produktionsspecifik fjärrvärme (GWh)",Miljö!$B$1:$T$1,0),FALSE)),"",VLOOKUP($B424,Miljö!$B$1:$T$480,MATCH("Såld mängd produktionsspecifik fjärrvärme (GWh)",Miljö!$B$1:$T$1,0),FALSE))</f>
        <v/>
      </c>
      <c r="J424" s="140" t="str">
        <f t="shared" si="6"/>
        <v>Väner Energi AB</v>
      </c>
    </row>
    <row r="425" spans="1:10" x14ac:dyDescent="0.35">
      <c r="A425" t="s">
        <v>550</v>
      </c>
      <c r="B425" t="s">
        <v>551</v>
      </c>
      <c r="C425" t="s">
        <v>1264</v>
      </c>
      <c r="D425" s="140" t="str">
        <f>IF(ISERROR(1/VLOOKUP($B425,Kraftvärmeprod!$B$1:$D$480,MATCH("Total värmeproduktion i kraftvärmeverk i kombinerad drift (GWh)",Kraftvärmeprod!$B$1:$AV$1,0),FALSE)),"Ej kraftvärme","Alternativproduktionsmetoden")</f>
        <v>Ej kraftvärme</v>
      </c>
      <c r="E425" s="140">
        <f>VLOOKUP($B425,Totalt!$B$1:$BP$480,MATCH("total el",Totalt!$B$1:$BP$1,0),FALSE)</f>
        <v>8.6449999999999996</v>
      </c>
      <c r="F425" s="141" t="str">
        <f>IF(ISERROR(1/VLOOKUP($B425,Kraftvärmeprod!$B$1:$BD$480,MATCH("Total värmeproduktion i kraftvärmeverk i kombinerad drift (GWh)",Kraftvärmeprod!$B$1:$AV$1,0),FALSE)),"",VLOOKUP($B425,'Slutlig allokering'!$B$1:$BA$480,MATCH(F$1,'Slutlig allokering'!$B$2:$AS$2,0),FALSE))</f>
        <v/>
      </c>
      <c r="G425" s="140" t="str">
        <f>IF(ISERROR(1/VLOOKUP($B425,Kraftvärmeprod!$B$1:$AV$480,MATCH("Producerad elenergi i kraftvärmeverk (GWh)",Kraftvärmeprod!$B$1:$AV$1,0),FALSE)),"",VLOOKUP($B425,Kraftvärmeprod!$B$1:$AV$480,MATCH("Producerad elenergi i kraftvärmeverk (GWh)",Kraftvärmeprod!$B$1:$AV$1,0),FALSE))</f>
        <v/>
      </c>
      <c r="H425" s="140" t="str">
        <f>IF(ISERROR(1/VLOOKUP($B425,Miljö!$B$1:$T$480,MATCH("Såld mängd produktionsspecifik fjärrvärme (GWh)",Miljö!$B$1:$T$1,0),FALSE)),"",VLOOKUP($B425,Miljö!$B$1:$T$480,MATCH("Såld mängd produktionsspecifik fjärrvärme (GWh)",Miljö!$B$1:$T$1,0),FALSE))</f>
        <v/>
      </c>
      <c r="J425" s="140" t="str">
        <f t="shared" si="6"/>
        <v>Värmevärden AB</v>
      </c>
    </row>
    <row r="426" spans="1:10" x14ac:dyDescent="0.35">
      <c r="A426" t="s">
        <v>550</v>
      </c>
      <c r="B426" t="s">
        <v>552</v>
      </c>
      <c r="C426" t="s">
        <v>1264</v>
      </c>
      <c r="D426" s="140" t="str">
        <f>IF(ISERROR(1/VLOOKUP($B426,Kraftvärmeprod!$B$1:$D$480,MATCH("Total värmeproduktion i kraftvärmeverk i kombinerad drift (GWh)",Kraftvärmeprod!$B$1:$AV$1,0),FALSE)),"Ej kraftvärme","Alternativproduktionsmetoden")</f>
        <v>Ej kraftvärme</v>
      </c>
      <c r="E426" s="140">
        <f>VLOOKUP($B426,Totalt!$B$1:$BP$480,MATCH("total el",Totalt!$B$1:$BP$1,0),FALSE)</f>
        <v>0.08</v>
      </c>
      <c r="F426" s="141" t="str">
        <f>IF(ISERROR(1/VLOOKUP($B426,Kraftvärmeprod!$B$1:$BD$480,MATCH("Total värmeproduktion i kraftvärmeverk i kombinerad drift (GWh)",Kraftvärmeprod!$B$1:$AV$1,0),FALSE)),"",VLOOKUP($B426,'Slutlig allokering'!$B$1:$BA$480,MATCH(F$1,'Slutlig allokering'!$B$2:$AS$2,0),FALSE))</f>
        <v/>
      </c>
      <c r="G426" s="140" t="str">
        <f>IF(ISERROR(1/VLOOKUP($B426,Kraftvärmeprod!$B$1:$AV$480,MATCH("Producerad elenergi i kraftvärmeverk (GWh)",Kraftvärmeprod!$B$1:$AV$1,0),FALSE)),"",VLOOKUP($B426,Kraftvärmeprod!$B$1:$AV$480,MATCH("Producerad elenergi i kraftvärmeverk (GWh)",Kraftvärmeprod!$B$1:$AV$1,0),FALSE))</f>
        <v/>
      </c>
      <c r="H426" s="140" t="str">
        <f>IF(ISERROR(1/VLOOKUP($B426,Miljö!$B$1:$T$480,MATCH("Såld mängd produktionsspecifik fjärrvärme (GWh)",Miljö!$B$1:$T$1,0),FALSE)),"",VLOOKUP($B426,Miljö!$B$1:$T$480,MATCH("Såld mängd produktionsspecifik fjärrvärme (GWh)",Miljö!$B$1:$T$1,0),FALSE))</f>
        <v/>
      </c>
      <c r="J426" s="140" t="str">
        <f t="shared" si="6"/>
        <v>Värmevärden AB</v>
      </c>
    </row>
    <row r="427" spans="1:10" x14ac:dyDescent="0.35">
      <c r="A427" t="s">
        <v>550</v>
      </c>
      <c r="B427" t="s">
        <v>553</v>
      </c>
      <c r="C427" t="s">
        <v>1264</v>
      </c>
      <c r="D427" s="140" t="str">
        <f>IF(ISERROR(1/VLOOKUP($B427,Kraftvärmeprod!$B$1:$D$480,MATCH("Total värmeproduktion i kraftvärmeverk i kombinerad drift (GWh)",Kraftvärmeprod!$B$1:$AV$1,0),FALSE)),"Ej kraftvärme","Alternativproduktionsmetoden")</f>
        <v>Ej kraftvärme</v>
      </c>
      <c r="E427" s="140">
        <f>VLOOKUP($B427,Totalt!$B$1:$BP$480,MATCH("total el",Totalt!$B$1:$BP$1,0),FALSE)</f>
        <v>0.43824000000000002</v>
      </c>
      <c r="F427" s="141" t="str">
        <f>IF(ISERROR(1/VLOOKUP($B427,Kraftvärmeprod!$B$1:$BD$480,MATCH("Total värmeproduktion i kraftvärmeverk i kombinerad drift (GWh)",Kraftvärmeprod!$B$1:$AV$1,0),FALSE)),"",VLOOKUP($B427,'Slutlig allokering'!$B$1:$BA$480,MATCH(F$1,'Slutlig allokering'!$B$2:$AS$2,0),FALSE))</f>
        <v/>
      </c>
      <c r="G427" s="140" t="str">
        <f>IF(ISERROR(1/VLOOKUP($B427,Kraftvärmeprod!$B$1:$AV$480,MATCH("Producerad elenergi i kraftvärmeverk (GWh)",Kraftvärmeprod!$B$1:$AV$1,0),FALSE)),"",VLOOKUP($B427,Kraftvärmeprod!$B$1:$AV$480,MATCH("Producerad elenergi i kraftvärmeverk (GWh)",Kraftvärmeprod!$B$1:$AV$1,0),FALSE))</f>
        <v/>
      </c>
      <c r="H427" s="140" t="str">
        <f>IF(ISERROR(1/VLOOKUP($B427,Miljö!$B$1:$T$480,MATCH("Såld mängd produktionsspecifik fjärrvärme (GWh)",Miljö!$B$1:$T$1,0),FALSE)),"",VLOOKUP($B427,Miljö!$B$1:$T$480,MATCH("Såld mängd produktionsspecifik fjärrvärme (GWh)",Miljö!$B$1:$T$1,0),FALSE))</f>
        <v/>
      </c>
      <c r="J427" s="140" t="str">
        <f t="shared" si="6"/>
        <v>Värmevärden AB</v>
      </c>
    </row>
    <row r="428" spans="1:10" x14ac:dyDescent="0.35">
      <c r="A428" t="s">
        <v>550</v>
      </c>
      <c r="B428" t="s">
        <v>554</v>
      </c>
      <c r="C428" t="s">
        <v>1264</v>
      </c>
      <c r="D428" s="140" t="str">
        <f>IF(ISERROR(1/VLOOKUP($B428,Kraftvärmeprod!$B$1:$D$480,MATCH("Total värmeproduktion i kraftvärmeverk i kombinerad drift (GWh)",Kraftvärmeprod!$B$1:$AV$1,0),FALSE)),"Ej kraftvärme","Alternativproduktionsmetoden")</f>
        <v>Ej kraftvärme</v>
      </c>
      <c r="E428" s="140">
        <f>VLOOKUP($B428,Totalt!$B$1:$BP$480,MATCH("total el",Totalt!$B$1:$BP$1,0),FALSE)</f>
        <v>0.04</v>
      </c>
      <c r="F428" s="141" t="str">
        <f>IF(ISERROR(1/VLOOKUP($B428,Kraftvärmeprod!$B$1:$BD$480,MATCH("Total värmeproduktion i kraftvärmeverk i kombinerad drift (GWh)",Kraftvärmeprod!$B$1:$AV$1,0),FALSE)),"",VLOOKUP($B428,'Slutlig allokering'!$B$1:$BA$480,MATCH(F$1,'Slutlig allokering'!$B$2:$AS$2,0),FALSE))</f>
        <v/>
      </c>
      <c r="G428" s="140" t="str">
        <f>IF(ISERROR(1/VLOOKUP($B428,Kraftvärmeprod!$B$1:$AV$480,MATCH("Producerad elenergi i kraftvärmeverk (GWh)",Kraftvärmeprod!$B$1:$AV$1,0),FALSE)),"",VLOOKUP($B428,Kraftvärmeprod!$B$1:$AV$480,MATCH("Producerad elenergi i kraftvärmeverk (GWh)",Kraftvärmeprod!$B$1:$AV$1,0),FALSE))</f>
        <v/>
      </c>
      <c r="H428" s="140" t="str">
        <f>IF(ISERROR(1/VLOOKUP($B428,Miljö!$B$1:$T$480,MATCH("Såld mängd produktionsspecifik fjärrvärme (GWh)",Miljö!$B$1:$T$1,0),FALSE)),"",VLOOKUP($B428,Miljö!$B$1:$T$480,MATCH("Såld mängd produktionsspecifik fjärrvärme (GWh)",Miljö!$B$1:$T$1,0),FALSE))</f>
        <v/>
      </c>
      <c r="J428" s="140" t="str">
        <f t="shared" si="6"/>
        <v>Värmevärden AB</v>
      </c>
    </row>
    <row r="429" spans="1:10" x14ac:dyDescent="0.35">
      <c r="A429" t="s">
        <v>550</v>
      </c>
      <c r="B429" t="s">
        <v>555</v>
      </c>
      <c r="C429" t="s">
        <v>1264</v>
      </c>
      <c r="D429" s="140" t="str">
        <f>IF(ISERROR(1/VLOOKUP($B429,Kraftvärmeprod!$B$1:$D$480,MATCH("Total värmeproduktion i kraftvärmeverk i kombinerad drift (GWh)",Kraftvärmeprod!$B$1:$AV$1,0),FALSE)),"Ej kraftvärme","Alternativproduktionsmetoden")</f>
        <v>Ej kraftvärme</v>
      </c>
      <c r="E429" s="140">
        <f>VLOOKUP($B429,Totalt!$B$1:$BP$480,MATCH("total el",Totalt!$B$1:$BP$1,0),FALSE)</f>
        <v>0.13</v>
      </c>
      <c r="F429" s="141" t="str">
        <f>IF(ISERROR(1/VLOOKUP($B429,Kraftvärmeprod!$B$1:$BD$480,MATCH("Total värmeproduktion i kraftvärmeverk i kombinerad drift (GWh)",Kraftvärmeprod!$B$1:$AV$1,0),FALSE)),"",VLOOKUP($B429,'Slutlig allokering'!$B$1:$BA$480,MATCH(F$1,'Slutlig allokering'!$B$2:$AS$2,0),FALSE))</f>
        <v/>
      </c>
      <c r="G429" s="140" t="str">
        <f>IF(ISERROR(1/VLOOKUP($B429,Kraftvärmeprod!$B$1:$AV$480,MATCH("Producerad elenergi i kraftvärmeverk (GWh)",Kraftvärmeprod!$B$1:$AV$1,0),FALSE)),"",VLOOKUP($B429,Kraftvärmeprod!$B$1:$AV$480,MATCH("Producerad elenergi i kraftvärmeverk (GWh)",Kraftvärmeprod!$B$1:$AV$1,0),FALSE))</f>
        <v/>
      </c>
      <c r="H429" s="140" t="str">
        <f>IF(ISERROR(1/VLOOKUP($B429,Miljö!$B$1:$T$480,MATCH("Såld mängd produktionsspecifik fjärrvärme (GWh)",Miljö!$B$1:$T$1,0),FALSE)),"",VLOOKUP($B429,Miljö!$B$1:$T$480,MATCH("Såld mängd produktionsspecifik fjärrvärme (GWh)",Miljö!$B$1:$T$1,0),FALSE))</f>
        <v/>
      </c>
      <c r="J429" s="140" t="str">
        <f t="shared" si="6"/>
        <v>Värmevärden AB</v>
      </c>
    </row>
    <row r="430" spans="1:10" x14ac:dyDescent="0.35">
      <c r="A430" t="s">
        <v>550</v>
      </c>
      <c r="B430" t="s">
        <v>556</v>
      </c>
      <c r="C430" t="s">
        <v>1264</v>
      </c>
      <c r="D430" s="140" t="str">
        <f>IF(ISERROR(1/VLOOKUP($B430,Kraftvärmeprod!$B$1:$D$480,MATCH("Total värmeproduktion i kraftvärmeverk i kombinerad drift (GWh)",Kraftvärmeprod!$B$1:$AV$1,0),FALSE)),"Ej kraftvärme","Alternativproduktionsmetoden")</f>
        <v>Ej kraftvärme</v>
      </c>
      <c r="E430" s="140">
        <f>VLOOKUP($B430,Totalt!$B$1:$BP$480,MATCH("total el",Totalt!$B$1:$BP$1,0),FALSE)</f>
        <v>0.08</v>
      </c>
      <c r="F430" s="141" t="str">
        <f>IF(ISERROR(1/VLOOKUP($B430,Kraftvärmeprod!$B$1:$BD$480,MATCH("Total värmeproduktion i kraftvärmeverk i kombinerad drift (GWh)",Kraftvärmeprod!$B$1:$AV$1,0),FALSE)),"",VLOOKUP($B430,'Slutlig allokering'!$B$1:$BA$480,MATCH(F$1,'Slutlig allokering'!$B$2:$AS$2,0),FALSE))</f>
        <v/>
      </c>
      <c r="G430" s="140" t="str">
        <f>IF(ISERROR(1/VLOOKUP($B430,Kraftvärmeprod!$B$1:$AV$480,MATCH("Producerad elenergi i kraftvärmeverk (GWh)",Kraftvärmeprod!$B$1:$AV$1,0),FALSE)),"",VLOOKUP($B430,Kraftvärmeprod!$B$1:$AV$480,MATCH("Producerad elenergi i kraftvärmeverk (GWh)",Kraftvärmeprod!$B$1:$AV$1,0),FALSE))</f>
        <v/>
      </c>
      <c r="H430" s="140" t="str">
        <f>IF(ISERROR(1/VLOOKUP($B430,Miljö!$B$1:$T$480,MATCH("Såld mängd produktionsspecifik fjärrvärme (GWh)",Miljö!$B$1:$T$1,0),FALSE)),"",VLOOKUP($B430,Miljö!$B$1:$T$480,MATCH("Såld mängd produktionsspecifik fjärrvärme (GWh)",Miljö!$B$1:$T$1,0),FALSE))</f>
        <v/>
      </c>
      <c r="J430" s="140" t="str">
        <f t="shared" si="6"/>
        <v>Värmevärden AB</v>
      </c>
    </row>
    <row r="431" spans="1:10" x14ac:dyDescent="0.35">
      <c r="A431" t="s">
        <v>550</v>
      </c>
      <c r="B431" t="s">
        <v>557</v>
      </c>
      <c r="C431" t="s">
        <v>1264</v>
      </c>
      <c r="D431" s="140" t="str">
        <f>IF(ISERROR(1/VLOOKUP($B431,Kraftvärmeprod!$B$1:$D$480,MATCH("Total värmeproduktion i kraftvärmeverk i kombinerad drift (GWh)",Kraftvärmeprod!$B$1:$AV$1,0),FALSE)),"Ej kraftvärme","Alternativproduktionsmetoden")</f>
        <v>Alternativproduktionsmetoden</v>
      </c>
      <c r="E431" s="140">
        <f>VLOOKUP($B431,Totalt!$B$1:$BP$480,MATCH("total el",Totalt!$B$1:$BP$1,0),FALSE)</f>
        <v>9.9649999999999999</v>
      </c>
      <c r="F431" s="141">
        <f>IF(ISERROR(1/VLOOKUP($B431,Kraftvärmeprod!$B$1:$BD$480,MATCH("Total värmeproduktion i kraftvärmeverk i kombinerad drift (GWh)",Kraftvärmeprod!$B$1:$AV$1,0),FALSE)),"",VLOOKUP($B431,'Slutlig allokering'!$B$1:$BA$480,MATCH(F$1,'Slutlig allokering'!$B$2:$AS$2,0),FALSE))</f>
        <v>0.75772818599311131</v>
      </c>
      <c r="G431" s="140">
        <f>IF(ISERROR(1/VLOOKUP($B431,Kraftvärmeprod!$B$1:$AV$480,MATCH("Producerad elenergi i kraftvärmeverk (GWh)",Kraftvärmeprod!$B$1:$AV$1,0),FALSE)),"",VLOOKUP($B431,Kraftvärmeprod!$B$1:$AV$480,MATCH("Producerad elenergi i kraftvärmeverk (GWh)",Kraftvärmeprod!$B$1:$AV$1,0),FALSE))</f>
        <v>1.5049999999999999</v>
      </c>
      <c r="H431" s="140" t="str">
        <f>IF(ISERROR(1/VLOOKUP($B431,Miljö!$B$1:$T$480,MATCH("Såld mängd produktionsspecifik fjärrvärme (GWh)",Miljö!$B$1:$T$1,0),FALSE)),"",VLOOKUP($B431,Miljö!$B$1:$T$480,MATCH("Såld mängd produktionsspecifik fjärrvärme (GWh)",Miljö!$B$1:$T$1,0),FALSE))</f>
        <v/>
      </c>
      <c r="J431" s="140" t="str">
        <f t="shared" si="6"/>
        <v>Värmevärden AB</v>
      </c>
    </row>
    <row r="432" spans="1:10" x14ac:dyDescent="0.35">
      <c r="A432" t="s">
        <v>550</v>
      </c>
      <c r="B432" t="s">
        <v>558</v>
      </c>
      <c r="C432" t="s">
        <v>1264</v>
      </c>
      <c r="D432" s="140" t="str">
        <f>IF(ISERROR(1/VLOOKUP($B432,Kraftvärmeprod!$B$1:$D$480,MATCH("Total värmeproduktion i kraftvärmeverk i kombinerad drift (GWh)",Kraftvärmeprod!$B$1:$AV$1,0),FALSE)),"Ej kraftvärme","Alternativproduktionsmetoden")</f>
        <v>Alternativproduktionsmetoden</v>
      </c>
      <c r="E432" s="140">
        <f>VLOOKUP($B432,Totalt!$B$1:$BP$480,MATCH("total el",Totalt!$B$1:$BP$1,0),FALSE)</f>
        <v>5.42</v>
      </c>
      <c r="F432" s="141">
        <f>IF(ISERROR(1/VLOOKUP($B432,Kraftvärmeprod!$B$1:$BD$480,MATCH("Total värmeproduktion i kraftvärmeverk i kombinerad drift (GWh)",Kraftvärmeprod!$B$1:$AV$1,0),FALSE)),"",VLOOKUP($B432,'Slutlig allokering'!$B$1:$BA$480,MATCH(F$1,'Slutlig allokering'!$B$2:$AS$2,0),FALSE))</f>
        <v>0.66034850745773721</v>
      </c>
      <c r="G432" s="140">
        <f>IF(ISERROR(1/VLOOKUP($B432,Kraftvärmeprod!$B$1:$AV$480,MATCH("Producerad elenergi i kraftvärmeverk (GWh)",Kraftvärmeprod!$B$1:$AV$1,0),FALSE)),"",VLOOKUP($B432,Kraftvärmeprod!$B$1:$AV$480,MATCH("Producerad elenergi i kraftvärmeverk (GWh)",Kraftvärmeprod!$B$1:$AV$1,0),FALSE))</f>
        <v>25.824000000000002</v>
      </c>
      <c r="H432" s="140" t="str">
        <f>IF(ISERROR(1/VLOOKUP($B432,Miljö!$B$1:$T$480,MATCH("Såld mängd produktionsspecifik fjärrvärme (GWh)",Miljö!$B$1:$T$1,0),FALSE)),"",VLOOKUP($B432,Miljö!$B$1:$T$480,MATCH("Såld mängd produktionsspecifik fjärrvärme (GWh)",Miljö!$B$1:$T$1,0),FALSE))</f>
        <v/>
      </c>
      <c r="J432" s="140" t="str">
        <f t="shared" si="6"/>
        <v>Värmevärden AB</v>
      </c>
    </row>
    <row r="433" spans="1:10" x14ac:dyDescent="0.35">
      <c r="A433" t="s">
        <v>550</v>
      </c>
      <c r="B433" t="s">
        <v>559</v>
      </c>
      <c r="C433" t="s">
        <v>1264</v>
      </c>
      <c r="D433" s="140" t="str">
        <f>IF(ISERROR(1/VLOOKUP($B433,Kraftvärmeprod!$B$1:$D$480,MATCH("Total värmeproduktion i kraftvärmeverk i kombinerad drift (GWh)",Kraftvärmeprod!$B$1:$AV$1,0),FALSE)),"Ej kraftvärme","Alternativproduktionsmetoden")</f>
        <v>Ej kraftvärme</v>
      </c>
      <c r="E433" s="140">
        <f>VLOOKUP($B433,Totalt!$B$1:$BP$480,MATCH("total el",Totalt!$B$1:$BP$1,0),FALSE)</f>
        <v>0.97699999999999998</v>
      </c>
      <c r="F433" s="141" t="str">
        <f>IF(ISERROR(1/VLOOKUP($B433,Kraftvärmeprod!$B$1:$BD$480,MATCH("Total värmeproduktion i kraftvärmeverk i kombinerad drift (GWh)",Kraftvärmeprod!$B$1:$AV$1,0),FALSE)),"",VLOOKUP($B433,'Slutlig allokering'!$B$1:$BA$480,MATCH(F$1,'Slutlig allokering'!$B$2:$AS$2,0),FALSE))</f>
        <v/>
      </c>
      <c r="G433" s="140" t="str">
        <f>IF(ISERROR(1/VLOOKUP($B433,Kraftvärmeprod!$B$1:$AV$480,MATCH("Producerad elenergi i kraftvärmeverk (GWh)",Kraftvärmeprod!$B$1:$AV$1,0),FALSE)),"",VLOOKUP($B433,Kraftvärmeprod!$B$1:$AV$480,MATCH("Producerad elenergi i kraftvärmeverk (GWh)",Kraftvärmeprod!$B$1:$AV$1,0),FALSE))</f>
        <v/>
      </c>
      <c r="H433" s="140" t="str">
        <f>IF(ISERROR(1/VLOOKUP($B433,Miljö!$B$1:$T$480,MATCH("Såld mängd produktionsspecifik fjärrvärme (GWh)",Miljö!$B$1:$T$1,0),FALSE)),"",VLOOKUP($B433,Miljö!$B$1:$T$480,MATCH("Såld mängd produktionsspecifik fjärrvärme (GWh)",Miljö!$B$1:$T$1,0),FALSE))</f>
        <v/>
      </c>
      <c r="J433" s="140" t="str">
        <f t="shared" si="6"/>
        <v>Värmevärden AB</v>
      </c>
    </row>
    <row r="434" spans="1:10" x14ac:dyDescent="0.35">
      <c r="A434" t="s">
        <v>550</v>
      </c>
      <c r="B434" t="s">
        <v>560</v>
      </c>
      <c r="C434" t="s">
        <v>1264</v>
      </c>
      <c r="D434" s="140" t="str">
        <f>IF(ISERROR(1/VLOOKUP($B434,Kraftvärmeprod!$B$1:$D$480,MATCH("Total värmeproduktion i kraftvärmeverk i kombinerad drift (GWh)",Kraftvärmeprod!$B$1:$AV$1,0),FALSE)),"Ej kraftvärme","Alternativproduktionsmetoden")</f>
        <v>Ej kraftvärme</v>
      </c>
      <c r="E434" s="140">
        <f>VLOOKUP($B434,Totalt!$B$1:$BP$480,MATCH("total el",Totalt!$B$1:$BP$1,0),FALSE)</f>
        <v>0.06</v>
      </c>
      <c r="F434" s="141" t="str">
        <f>IF(ISERROR(1/VLOOKUP($B434,Kraftvärmeprod!$B$1:$BD$480,MATCH("Total värmeproduktion i kraftvärmeverk i kombinerad drift (GWh)",Kraftvärmeprod!$B$1:$AV$1,0),FALSE)),"",VLOOKUP($B434,'Slutlig allokering'!$B$1:$BA$480,MATCH(F$1,'Slutlig allokering'!$B$2:$AS$2,0),FALSE))</f>
        <v/>
      </c>
      <c r="G434" s="140" t="str">
        <f>IF(ISERROR(1/VLOOKUP($B434,Kraftvärmeprod!$B$1:$AV$480,MATCH("Producerad elenergi i kraftvärmeverk (GWh)",Kraftvärmeprod!$B$1:$AV$1,0),FALSE)),"",VLOOKUP($B434,Kraftvärmeprod!$B$1:$AV$480,MATCH("Producerad elenergi i kraftvärmeverk (GWh)",Kraftvärmeprod!$B$1:$AV$1,0),FALSE))</f>
        <v/>
      </c>
      <c r="H434" s="140" t="str">
        <f>IF(ISERROR(1/VLOOKUP($B434,Miljö!$B$1:$T$480,MATCH("Såld mängd produktionsspecifik fjärrvärme (GWh)",Miljö!$B$1:$T$1,0),FALSE)),"",VLOOKUP($B434,Miljö!$B$1:$T$480,MATCH("Såld mängd produktionsspecifik fjärrvärme (GWh)",Miljö!$B$1:$T$1,0),FALSE))</f>
        <v/>
      </c>
      <c r="J434" s="140" t="str">
        <f t="shared" si="6"/>
        <v>Värmevärden AB</v>
      </c>
    </row>
    <row r="435" spans="1:10" x14ac:dyDescent="0.35">
      <c r="A435" t="s">
        <v>550</v>
      </c>
      <c r="B435" t="s">
        <v>561</v>
      </c>
      <c r="C435" t="s">
        <v>1264</v>
      </c>
      <c r="D435" s="140" t="str">
        <f>IF(ISERROR(1/VLOOKUP($B435,Kraftvärmeprod!$B$1:$D$480,MATCH("Total värmeproduktion i kraftvärmeverk i kombinerad drift (GWh)",Kraftvärmeprod!$B$1:$AV$1,0),FALSE)),"Ej kraftvärme","Alternativproduktionsmetoden")</f>
        <v>Ej kraftvärme</v>
      </c>
      <c r="E435" s="140">
        <f>VLOOKUP($B435,Totalt!$B$1:$BP$480,MATCH("total el",Totalt!$B$1:$BP$1,0),FALSE)</f>
        <v>0.32</v>
      </c>
      <c r="F435" s="141" t="str">
        <f>IF(ISERROR(1/VLOOKUP($B435,Kraftvärmeprod!$B$1:$BD$480,MATCH("Total värmeproduktion i kraftvärmeverk i kombinerad drift (GWh)",Kraftvärmeprod!$B$1:$AV$1,0),FALSE)),"",VLOOKUP($B435,'Slutlig allokering'!$B$1:$BA$480,MATCH(F$1,'Slutlig allokering'!$B$2:$AS$2,0),FALSE))</f>
        <v/>
      </c>
      <c r="G435" s="140" t="str">
        <f>IF(ISERROR(1/VLOOKUP($B435,Kraftvärmeprod!$B$1:$AV$480,MATCH("Producerad elenergi i kraftvärmeverk (GWh)",Kraftvärmeprod!$B$1:$AV$1,0),FALSE)),"",VLOOKUP($B435,Kraftvärmeprod!$B$1:$AV$480,MATCH("Producerad elenergi i kraftvärmeverk (GWh)",Kraftvärmeprod!$B$1:$AV$1,0),FALSE))</f>
        <v/>
      </c>
      <c r="H435" s="140" t="str">
        <f>IF(ISERROR(1/VLOOKUP($B435,Miljö!$B$1:$T$480,MATCH("Såld mängd produktionsspecifik fjärrvärme (GWh)",Miljö!$B$1:$T$1,0),FALSE)),"",VLOOKUP($B435,Miljö!$B$1:$T$480,MATCH("Såld mängd produktionsspecifik fjärrvärme (GWh)",Miljö!$B$1:$T$1,0),FALSE))</f>
        <v/>
      </c>
      <c r="J435" s="140" t="str">
        <f t="shared" si="6"/>
        <v>Värmevärden AB</v>
      </c>
    </row>
    <row r="436" spans="1:10" x14ac:dyDescent="0.35">
      <c r="A436" t="s">
        <v>550</v>
      </c>
      <c r="B436" t="s">
        <v>562</v>
      </c>
      <c r="C436" t="s">
        <v>1264</v>
      </c>
      <c r="D436" s="140" t="str">
        <f>IF(ISERROR(1/VLOOKUP($B436,Kraftvärmeprod!$B$1:$D$480,MATCH("Total värmeproduktion i kraftvärmeverk i kombinerad drift (GWh)",Kraftvärmeprod!$B$1:$AV$1,0),FALSE)),"Ej kraftvärme","Alternativproduktionsmetoden")</f>
        <v>Ej kraftvärme</v>
      </c>
      <c r="E436" s="140">
        <f>VLOOKUP($B436,Totalt!$B$1:$BP$480,MATCH("total el",Totalt!$B$1:$BP$1,0),FALSE)</f>
        <v>2.66</v>
      </c>
      <c r="F436" s="141" t="str">
        <f>IF(ISERROR(1/VLOOKUP($B436,Kraftvärmeprod!$B$1:$BD$480,MATCH("Total värmeproduktion i kraftvärmeverk i kombinerad drift (GWh)",Kraftvärmeprod!$B$1:$AV$1,0),FALSE)),"",VLOOKUP($B436,'Slutlig allokering'!$B$1:$BA$480,MATCH(F$1,'Slutlig allokering'!$B$2:$AS$2,0),FALSE))</f>
        <v/>
      </c>
      <c r="G436" s="140" t="str">
        <f>IF(ISERROR(1/VLOOKUP($B436,Kraftvärmeprod!$B$1:$AV$480,MATCH("Producerad elenergi i kraftvärmeverk (GWh)",Kraftvärmeprod!$B$1:$AV$1,0),FALSE)),"",VLOOKUP($B436,Kraftvärmeprod!$B$1:$AV$480,MATCH("Producerad elenergi i kraftvärmeverk (GWh)",Kraftvärmeprod!$B$1:$AV$1,0),FALSE))</f>
        <v/>
      </c>
      <c r="H436" s="140" t="str">
        <f>IF(ISERROR(1/VLOOKUP($B436,Miljö!$B$1:$T$480,MATCH("Såld mängd produktionsspecifik fjärrvärme (GWh)",Miljö!$B$1:$T$1,0),FALSE)),"",VLOOKUP($B436,Miljö!$B$1:$T$480,MATCH("Såld mängd produktionsspecifik fjärrvärme (GWh)",Miljö!$B$1:$T$1,0),FALSE))</f>
        <v/>
      </c>
      <c r="J436" s="140" t="str">
        <f t="shared" si="6"/>
        <v>Värmevärden AB</v>
      </c>
    </row>
    <row r="437" spans="1:10" x14ac:dyDescent="0.35">
      <c r="A437" t="s">
        <v>550</v>
      </c>
      <c r="B437" t="s">
        <v>563</v>
      </c>
      <c r="C437" t="s">
        <v>1264</v>
      </c>
      <c r="D437" s="140" t="str">
        <f>IF(ISERROR(1/VLOOKUP($B437,Kraftvärmeprod!$B$1:$D$480,MATCH("Total värmeproduktion i kraftvärmeverk i kombinerad drift (GWh)",Kraftvärmeprod!$B$1:$AV$1,0),FALSE)),"Ej kraftvärme","Alternativproduktionsmetoden")</f>
        <v>Alternativproduktionsmetoden</v>
      </c>
      <c r="E437" s="140">
        <f>VLOOKUP($B437,Totalt!$B$1:$BP$480,MATCH("total el",Totalt!$B$1:$BP$1,0),FALSE)</f>
        <v>1.59145</v>
      </c>
      <c r="F437" s="141">
        <f>IF(ISERROR(1/VLOOKUP($B437,Kraftvärmeprod!$B$1:$BD$480,MATCH("Total värmeproduktion i kraftvärmeverk i kombinerad drift (GWh)",Kraftvärmeprod!$B$1:$AV$1,0),FALSE)),"",VLOOKUP($B437,'Slutlig allokering'!$B$1:$BA$480,MATCH(F$1,'Slutlig allokering'!$B$2:$AS$2,0),FALSE))</f>
        <v>0.90022794759825342</v>
      </c>
      <c r="G437" s="140">
        <f>IF(ISERROR(1/VLOOKUP($B437,Kraftvärmeprod!$B$1:$AV$480,MATCH("Producerad elenergi i kraftvärmeverk (GWh)",Kraftvärmeprod!$B$1:$AV$1,0),FALSE)),"",VLOOKUP($B437,Kraftvärmeprod!$B$1:$AV$480,MATCH("Producerad elenergi i kraftvärmeverk (GWh)",Kraftvärmeprod!$B$1:$AV$1,0),FALSE))</f>
        <v>0.6</v>
      </c>
      <c r="H437" s="140" t="str">
        <f>IF(ISERROR(1/VLOOKUP($B437,Miljö!$B$1:$T$480,MATCH("Såld mängd produktionsspecifik fjärrvärme (GWh)",Miljö!$B$1:$T$1,0),FALSE)),"",VLOOKUP($B437,Miljö!$B$1:$T$480,MATCH("Såld mängd produktionsspecifik fjärrvärme (GWh)",Miljö!$B$1:$T$1,0),FALSE))</f>
        <v/>
      </c>
      <c r="J437" s="140" t="str">
        <f t="shared" si="6"/>
        <v>Värmevärden AB</v>
      </c>
    </row>
    <row r="438" spans="1:10" x14ac:dyDescent="0.35">
      <c r="A438" t="s">
        <v>550</v>
      </c>
      <c r="B438" t="s">
        <v>564</v>
      </c>
      <c r="C438" t="s">
        <v>1264</v>
      </c>
      <c r="D438" s="140" t="str">
        <f>IF(ISERROR(1/VLOOKUP($B438,Kraftvärmeprod!$B$1:$D$480,MATCH("Total värmeproduktion i kraftvärmeverk i kombinerad drift (GWh)",Kraftvärmeprod!$B$1:$AV$1,0),FALSE)),"Ej kraftvärme","Alternativproduktionsmetoden")</f>
        <v>Ej kraftvärme</v>
      </c>
      <c r="E438" s="140">
        <f>VLOOKUP($B438,Totalt!$B$1:$BP$480,MATCH("total el",Totalt!$B$1:$BP$1,0),FALSE)</f>
        <v>0.05</v>
      </c>
      <c r="F438" s="141" t="str">
        <f>IF(ISERROR(1/VLOOKUP($B438,Kraftvärmeprod!$B$1:$BD$480,MATCH("Total värmeproduktion i kraftvärmeverk i kombinerad drift (GWh)",Kraftvärmeprod!$B$1:$AV$1,0),FALSE)),"",VLOOKUP($B438,'Slutlig allokering'!$B$1:$BA$480,MATCH(F$1,'Slutlig allokering'!$B$2:$AS$2,0),FALSE))</f>
        <v/>
      </c>
      <c r="G438" s="140" t="str">
        <f>IF(ISERROR(1/VLOOKUP($B438,Kraftvärmeprod!$B$1:$AV$480,MATCH("Producerad elenergi i kraftvärmeverk (GWh)",Kraftvärmeprod!$B$1:$AV$1,0),FALSE)),"",VLOOKUP($B438,Kraftvärmeprod!$B$1:$AV$480,MATCH("Producerad elenergi i kraftvärmeverk (GWh)",Kraftvärmeprod!$B$1:$AV$1,0),FALSE))</f>
        <v/>
      </c>
      <c r="H438" s="140" t="str">
        <f>IF(ISERROR(1/VLOOKUP($B438,Miljö!$B$1:$T$480,MATCH("Såld mängd produktionsspecifik fjärrvärme (GWh)",Miljö!$B$1:$T$1,0),FALSE)),"",VLOOKUP($B438,Miljö!$B$1:$T$480,MATCH("Såld mängd produktionsspecifik fjärrvärme (GWh)",Miljö!$B$1:$T$1,0),FALSE))</f>
        <v/>
      </c>
      <c r="J438" s="140" t="str">
        <f t="shared" si="6"/>
        <v>Värmevärden AB</v>
      </c>
    </row>
    <row r="439" spans="1:10" x14ac:dyDescent="0.35">
      <c r="A439" t="s">
        <v>550</v>
      </c>
      <c r="B439" t="s">
        <v>565</v>
      </c>
      <c r="C439" t="s">
        <v>1264</v>
      </c>
      <c r="D439" s="140" t="str">
        <f>IF(ISERROR(1/VLOOKUP($B439,Kraftvärmeprod!$B$1:$D$480,MATCH("Total värmeproduktion i kraftvärmeverk i kombinerad drift (GWh)",Kraftvärmeprod!$B$1:$AV$1,0),FALSE)),"Ej kraftvärme","Alternativproduktionsmetoden")</f>
        <v>Ej kraftvärme</v>
      </c>
      <c r="E439" s="140">
        <f>VLOOKUP($B439,Totalt!$B$1:$BP$480,MATCH("total el",Totalt!$B$1:$BP$1,0),FALSE)</f>
        <v>5.8500000000000003E-2</v>
      </c>
      <c r="F439" s="141" t="str">
        <f>IF(ISERROR(1/VLOOKUP($B439,Kraftvärmeprod!$B$1:$BD$480,MATCH("Total värmeproduktion i kraftvärmeverk i kombinerad drift (GWh)",Kraftvärmeprod!$B$1:$AV$1,0),FALSE)),"",VLOOKUP($B439,'Slutlig allokering'!$B$1:$BA$480,MATCH(F$1,'Slutlig allokering'!$B$2:$AS$2,0),FALSE))</f>
        <v/>
      </c>
      <c r="G439" s="140" t="str">
        <f>IF(ISERROR(1/VLOOKUP($B439,Kraftvärmeprod!$B$1:$AV$480,MATCH("Producerad elenergi i kraftvärmeverk (GWh)",Kraftvärmeprod!$B$1:$AV$1,0),FALSE)),"",VLOOKUP($B439,Kraftvärmeprod!$B$1:$AV$480,MATCH("Producerad elenergi i kraftvärmeverk (GWh)",Kraftvärmeprod!$B$1:$AV$1,0),FALSE))</f>
        <v/>
      </c>
      <c r="H439" s="140" t="str">
        <f>IF(ISERROR(1/VLOOKUP($B439,Miljö!$B$1:$T$480,MATCH("Såld mängd produktionsspecifik fjärrvärme (GWh)",Miljö!$B$1:$T$1,0),FALSE)),"",VLOOKUP($B439,Miljö!$B$1:$T$480,MATCH("Såld mängd produktionsspecifik fjärrvärme (GWh)",Miljö!$B$1:$T$1,0),FALSE))</f>
        <v/>
      </c>
      <c r="J439" s="140" t="str">
        <f t="shared" si="6"/>
        <v>Värmevärden AB</v>
      </c>
    </row>
    <row r="440" spans="1:10" x14ac:dyDescent="0.35">
      <c r="A440" t="s">
        <v>550</v>
      </c>
      <c r="B440" t="s">
        <v>566</v>
      </c>
      <c r="C440" t="s">
        <v>1264</v>
      </c>
      <c r="D440" s="140" t="str">
        <f>IF(ISERROR(1/VLOOKUP($B440,Kraftvärmeprod!$B$1:$D$480,MATCH("Total värmeproduktion i kraftvärmeverk i kombinerad drift (GWh)",Kraftvärmeprod!$B$1:$AV$1,0),FALSE)),"Ej kraftvärme","Alternativproduktionsmetoden")</f>
        <v>Ej kraftvärme</v>
      </c>
      <c r="E440" s="140">
        <f>VLOOKUP($B440,Totalt!$B$1:$BP$480,MATCH("total el",Totalt!$B$1:$BP$1,0),FALSE)</f>
        <v>0.69</v>
      </c>
      <c r="F440" s="141" t="str">
        <f>IF(ISERROR(1/VLOOKUP($B440,Kraftvärmeprod!$B$1:$BD$480,MATCH("Total värmeproduktion i kraftvärmeverk i kombinerad drift (GWh)",Kraftvärmeprod!$B$1:$AV$1,0),FALSE)),"",VLOOKUP($B440,'Slutlig allokering'!$B$1:$BA$480,MATCH(F$1,'Slutlig allokering'!$B$2:$AS$2,0),FALSE))</f>
        <v/>
      </c>
      <c r="G440" s="140" t="str">
        <f>IF(ISERROR(1/VLOOKUP($B440,Kraftvärmeprod!$B$1:$AV$480,MATCH("Producerad elenergi i kraftvärmeverk (GWh)",Kraftvärmeprod!$B$1:$AV$1,0),FALSE)),"",VLOOKUP($B440,Kraftvärmeprod!$B$1:$AV$480,MATCH("Producerad elenergi i kraftvärmeverk (GWh)",Kraftvärmeprod!$B$1:$AV$1,0),FALSE))</f>
        <v/>
      </c>
      <c r="H440" s="140" t="str">
        <f>IF(ISERROR(1/VLOOKUP($B440,Miljö!$B$1:$T$480,MATCH("Såld mängd produktionsspecifik fjärrvärme (GWh)",Miljö!$B$1:$T$1,0),FALSE)),"",VLOOKUP($B440,Miljö!$B$1:$T$480,MATCH("Såld mängd produktionsspecifik fjärrvärme (GWh)",Miljö!$B$1:$T$1,0),FALSE))</f>
        <v/>
      </c>
      <c r="J440" s="140" t="str">
        <f t="shared" si="6"/>
        <v>Värmevärden AB</v>
      </c>
    </row>
    <row r="441" spans="1:10" x14ac:dyDescent="0.35">
      <c r="A441" t="s">
        <v>550</v>
      </c>
      <c r="B441" t="s">
        <v>567</v>
      </c>
      <c r="C441" t="s">
        <v>1264</v>
      </c>
      <c r="D441" s="140" t="str">
        <f>IF(ISERROR(1/VLOOKUP($B441,Kraftvärmeprod!$B$1:$D$480,MATCH("Total värmeproduktion i kraftvärmeverk i kombinerad drift (GWh)",Kraftvärmeprod!$B$1:$AV$1,0),FALSE)),"Ej kraftvärme","Alternativproduktionsmetoden")</f>
        <v>Ej kraftvärme</v>
      </c>
      <c r="E441" s="140">
        <f>VLOOKUP($B441,Totalt!$B$1:$BP$480,MATCH("total el",Totalt!$B$1:$BP$1,0),FALSE)</f>
        <v>0.1</v>
      </c>
      <c r="F441" s="141" t="str">
        <f>IF(ISERROR(1/VLOOKUP($B441,Kraftvärmeprod!$B$1:$BD$480,MATCH("Total värmeproduktion i kraftvärmeverk i kombinerad drift (GWh)",Kraftvärmeprod!$B$1:$AV$1,0),FALSE)),"",VLOOKUP($B441,'Slutlig allokering'!$B$1:$BA$480,MATCH(F$1,'Slutlig allokering'!$B$2:$AS$2,0),FALSE))</f>
        <v/>
      </c>
      <c r="G441" s="140" t="str">
        <f>IF(ISERROR(1/VLOOKUP($B441,Kraftvärmeprod!$B$1:$AV$480,MATCH("Producerad elenergi i kraftvärmeverk (GWh)",Kraftvärmeprod!$B$1:$AV$1,0),FALSE)),"",VLOOKUP($B441,Kraftvärmeprod!$B$1:$AV$480,MATCH("Producerad elenergi i kraftvärmeverk (GWh)",Kraftvärmeprod!$B$1:$AV$1,0),FALSE))</f>
        <v/>
      </c>
      <c r="H441" s="140" t="str">
        <f>IF(ISERROR(1/VLOOKUP($B441,Miljö!$B$1:$T$480,MATCH("Såld mängd produktionsspecifik fjärrvärme (GWh)",Miljö!$B$1:$T$1,0),FALSE)),"",VLOOKUP($B441,Miljö!$B$1:$T$480,MATCH("Såld mängd produktionsspecifik fjärrvärme (GWh)",Miljö!$B$1:$T$1,0),FALSE))</f>
        <v/>
      </c>
      <c r="J441" s="140" t="str">
        <f t="shared" si="6"/>
        <v>Värmevärden AB</v>
      </c>
    </row>
    <row r="442" spans="1:10" x14ac:dyDescent="0.35">
      <c r="A442" t="s">
        <v>550</v>
      </c>
      <c r="B442" t="s">
        <v>568</v>
      </c>
      <c r="C442" t="s">
        <v>1264</v>
      </c>
      <c r="D442" s="140" t="str">
        <f>IF(ISERROR(1/VLOOKUP($B442,Kraftvärmeprod!$B$1:$D$480,MATCH("Total värmeproduktion i kraftvärmeverk i kombinerad drift (GWh)",Kraftvärmeprod!$B$1:$AV$1,0),FALSE)),"Ej kraftvärme","Alternativproduktionsmetoden")</f>
        <v>Ej kraftvärme</v>
      </c>
      <c r="E442" s="140">
        <f>VLOOKUP($B442,Totalt!$B$1:$BP$480,MATCH("total el",Totalt!$B$1:$BP$1,0),FALSE)</f>
        <v>1.95E-2</v>
      </c>
      <c r="F442" s="141" t="str">
        <f>IF(ISERROR(1/VLOOKUP($B442,Kraftvärmeprod!$B$1:$BD$480,MATCH("Total värmeproduktion i kraftvärmeverk i kombinerad drift (GWh)",Kraftvärmeprod!$B$1:$AV$1,0),FALSE)),"",VLOOKUP($B442,'Slutlig allokering'!$B$1:$BA$480,MATCH(F$1,'Slutlig allokering'!$B$2:$AS$2,0),FALSE))</f>
        <v/>
      </c>
      <c r="G442" s="140" t="str">
        <f>IF(ISERROR(1/VLOOKUP($B442,Kraftvärmeprod!$B$1:$AV$480,MATCH("Producerad elenergi i kraftvärmeverk (GWh)",Kraftvärmeprod!$B$1:$AV$1,0),FALSE)),"",VLOOKUP($B442,Kraftvärmeprod!$B$1:$AV$480,MATCH("Producerad elenergi i kraftvärmeverk (GWh)",Kraftvärmeprod!$B$1:$AV$1,0),FALSE))</f>
        <v/>
      </c>
      <c r="H442" s="140" t="str">
        <f>IF(ISERROR(1/VLOOKUP($B442,Miljö!$B$1:$T$480,MATCH("Såld mängd produktionsspecifik fjärrvärme (GWh)",Miljö!$B$1:$T$1,0),FALSE)),"",VLOOKUP($B442,Miljö!$B$1:$T$480,MATCH("Såld mängd produktionsspecifik fjärrvärme (GWh)",Miljö!$B$1:$T$1,0),FALSE))</f>
        <v/>
      </c>
      <c r="J442" s="140" t="str">
        <f t="shared" si="6"/>
        <v>Värmevärden AB</v>
      </c>
    </row>
    <row r="443" spans="1:10" x14ac:dyDescent="0.35">
      <c r="A443" t="s">
        <v>550</v>
      </c>
      <c r="B443" t="s">
        <v>569</v>
      </c>
      <c r="C443" t="s">
        <v>1264</v>
      </c>
      <c r="D443" s="140" t="str">
        <f>IF(ISERROR(1/VLOOKUP($B443,Kraftvärmeprod!$B$1:$D$480,MATCH("Total värmeproduktion i kraftvärmeverk i kombinerad drift (GWh)",Kraftvärmeprod!$B$1:$AV$1,0),FALSE)),"Ej kraftvärme","Alternativproduktionsmetoden")</f>
        <v>Ej kraftvärme</v>
      </c>
      <c r="E443" s="140">
        <f>VLOOKUP($B443,Totalt!$B$1:$BP$480,MATCH("total el",Totalt!$B$1:$BP$1,0),FALSE)</f>
        <v>0</v>
      </c>
      <c r="F443" s="141" t="str">
        <f>IF(ISERROR(1/VLOOKUP($B443,Kraftvärmeprod!$B$1:$BD$480,MATCH("Total värmeproduktion i kraftvärmeverk i kombinerad drift (GWh)",Kraftvärmeprod!$B$1:$AV$1,0),FALSE)),"",VLOOKUP($B443,'Slutlig allokering'!$B$1:$BA$480,MATCH(F$1,'Slutlig allokering'!$B$2:$AS$2,0),FALSE))</f>
        <v/>
      </c>
      <c r="G443" s="140" t="str">
        <f>IF(ISERROR(1/VLOOKUP($B443,Kraftvärmeprod!$B$1:$AV$480,MATCH("Producerad elenergi i kraftvärmeverk (GWh)",Kraftvärmeprod!$B$1:$AV$1,0),FALSE)),"",VLOOKUP($B443,Kraftvärmeprod!$B$1:$AV$480,MATCH("Producerad elenergi i kraftvärmeverk (GWh)",Kraftvärmeprod!$B$1:$AV$1,0),FALSE))</f>
        <v/>
      </c>
      <c r="H443" s="140" t="str">
        <f>IF(ISERROR(1/VLOOKUP($B443,Miljö!$B$1:$T$480,MATCH("Såld mängd produktionsspecifik fjärrvärme (GWh)",Miljö!$B$1:$T$1,0),FALSE)),"",VLOOKUP($B443,Miljö!$B$1:$T$480,MATCH("Såld mängd produktionsspecifik fjärrvärme (GWh)",Miljö!$B$1:$T$1,0),FALSE))</f>
        <v/>
      </c>
      <c r="J443" s="140" t="str">
        <f t="shared" si="6"/>
        <v>Värmevärden AB</v>
      </c>
    </row>
    <row r="444" spans="1:10" x14ac:dyDescent="0.35">
      <c r="A444" t="s">
        <v>550</v>
      </c>
      <c r="B444" t="s">
        <v>570</v>
      </c>
      <c r="C444" t="s">
        <v>1264</v>
      </c>
      <c r="D444" s="140" t="str">
        <f>IF(ISERROR(1/VLOOKUP($B444,Kraftvärmeprod!$B$1:$D$480,MATCH("Total värmeproduktion i kraftvärmeverk i kombinerad drift (GWh)",Kraftvärmeprod!$B$1:$AV$1,0),FALSE)),"Ej kraftvärme","Alternativproduktionsmetoden")</f>
        <v>Ej kraftvärme</v>
      </c>
      <c r="E444" s="140">
        <f>VLOOKUP($B444,Totalt!$B$1:$BP$480,MATCH("total el",Totalt!$B$1:$BP$1,0),FALSE)</f>
        <v>0</v>
      </c>
      <c r="F444" s="141" t="str">
        <f>IF(ISERROR(1/VLOOKUP($B444,Kraftvärmeprod!$B$1:$BD$480,MATCH("Total värmeproduktion i kraftvärmeverk i kombinerad drift (GWh)",Kraftvärmeprod!$B$1:$AV$1,0),FALSE)),"",VLOOKUP($B444,'Slutlig allokering'!$B$1:$BA$480,MATCH(F$1,'Slutlig allokering'!$B$2:$AS$2,0),FALSE))</f>
        <v/>
      </c>
      <c r="G444" s="140" t="str">
        <f>IF(ISERROR(1/VLOOKUP($B444,Kraftvärmeprod!$B$1:$AV$480,MATCH("Producerad elenergi i kraftvärmeverk (GWh)",Kraftvärmeprod!$B$1:$AV$1,0),FALSE)),"",VLOOKUP($B444,Kraftvärmeprod!$B$1:$AV$480,MATCH("Producerad elenergi i kraftvärmeverk (GWh)",Kraftvärmeprod!$B$1:$AV$1,0),FALSE))</f>
        <v/>
      </c>
      <c r="H444" s="140" t="str">
        <f>IF(ISERROR(1/VLOOKUP($B444,Miljö!$B$1:$T$480,MATCH("Såld mängd produktionsspecifik fjärrvärme (GWh)",Miljö!$B$1:$T$1,0),FALSE)),"",VLOOKUP($B444,Miljö!$B$1:$T$480,MATCH("Såld mängd produktionsspecifik fjärrvärme (GWh)",Miljö!$B$1:$T$1,0),FALSE))</f>
        <v/>
      </c>
      <c r="J444" s="140" t="str">
        <f t="shared" si="6"/>
        <v>Värmevärden AB</v>
      </c>
    </row>
    <row r="445" spans="1:10" x14ac:dyDescent="0.35">
      <c r="A445" t="s">
        <v>571</v>
      </c>
      <c r="B445" t="s">
        <v>572</v>
      </c>
      <c r="C445" s="140" t="s">
        <v>687</v>
      </c>
      <c r="D445" s="140" t="str">
        <f>IF(ISERROR(1/VLOOKUP($B445,Kraftvärmeprod!$B$1:$D$480,MATCH("Total värmeproduktion i kraftvärmeverk i kombinerad drift (GWh)",Kraftvärmeprod!$B$1:$AV$1,0),FALSE)),"Ej kraftvärme","Alternativproduktionsmetoden")</f>
        <v>Ej kraftvärme</v>
      </c>
      <c r="E445" s="140">
        <f>VLOOKUP($B445,Totalt!$B$1:$BP$480,MATCH("total el",Totalt!$B$1:$BP$1,0),FALSE)</f>
        <v>0.28283999999999998</v>
      </c>
      <c r="F445" s="141" t="str">
        <f>IF(ISERROR(1/VLOOKUP($B445,Kraftvärmeprod!$B$1:$BD$480,MATCH("Total värmeproduktion i kraftvärmeverk i kombinerad drift (GWh)",Kraftvärmeprod!$B$1:$AV$1,0),FALSE)),"",VLOOKUP($B445,'Slutlig allokering'!$B$1:$BA$480,MATCH(F$1,'Slutlig allokering'!$B$2:$AS$2,0),FALSE))</f>
        <v/>
      </c>
      <c r="G445" s="140" t="str">
        <f>IF(ISERROR(1/VLOOKUP($B445,Kraftvärmeprod!$B$1:$AV$480,MATCH("Producerad elenergi i kraftvärmeverk (GWh)",Kraftvärmeprod!$B$1:$AV$1,0),FALSE)),"",VLOOKUP($B445,Kraftvärmeprod!$B$1:$AV$480,MATCH("Producerad elenergi i kraftvärmeverk (GWh)",Kraftvärmeprod!$B$1:$AV$1,0),FALSE))</f>
        <v/>
      </c>
      <c r="H445" s="140" t="str">
        <f>IF(ISERROR(1/VLOOKUP($B445,Miljö!$B$1:$T$480,MATCH("Såld mängd produktionsspecifik fjärrvärme (GWh)",Miljö!$B$1:$T$1,0),FALSE)),"",VLOOKUP($B445,Miljö!$B$1:$T$480,MATCH("Såld mängd produktionsspecifik fjärrvärme (GWh)",Miljö!$B$1:$T$1,0),FALSE))</f>
        <v/>
      </c>
      <c r="J445" s="140" t="str">
        <f t="shared" si="6"/>
        <v>Värnamo Energi AB</v>
      </c>
    </row>
    <row r="446" spans="1:10" x14ac:dyDescent="0.35">
      <c r="A446" t="s">
        <v>571</v>
      </c>
      <c r="B446" t="s">
        <v>573</v>
      </c>
      <c r="C446" s="140" t="s">
        <v>687</v>
      </c>
      <c r="D446" s="140" t="str">
        <f>IF(ISERROR(1/VLOOKUP($B446,Kraftvärmeprod!$B$1:$D$480,MATCH("Total värmeproduktion i kraftvärmeverk i kombinerad drift (GWh)",Kraftvärmeprod!$B$1:$AV$1,0),FALSE)),"Ej kraftvärme","Alternativproduktionsmetoden")</f>
        <v>Ej kraftvärme</v>
      </c>
      <c r="E446" s="140">
        <f>VLOOKUP($B446,Totalt!$B$1:$BP$480,MATCH("total el",Totalt!$B$1:$BP$1,0),FALSE)</f>
        <v>11.9</v>
      </c>
      <c r="F446" s="141" t="str">
        <f>IF(ISERROR(1/VLOOKUP($B446,Kraftvärmeprod!$B$1:$BD$480,MATCH("Total värmeproduktion i kraftvärmeverk i kombinerad drift (GWh)",Kraftvärmeprod!$B$1:$AV$1,0),FALSE)),"",VLOOKUP($B446,'Slutlig allokering'!$B$1:$BA$480,MATCH(F$1,'Slutlig allokering'!$B$2:$AS$2,0),FALSE))</f>
        <v/>
      </c>
      <c r="G446" s="140" t="str">
        <f>IF(ISERROR(1/VLOOKUP($B446,Kraftvärmeprod!$B$1:$AV$480,MATCH("Producerad elenergi i kraftvärmeverk (GWh)",Kraftvärmeprod!$B$1:$AV$1,0),FALSE)),"",VLOOKUP($B446,Kraftvärmeprod!$B$1:$AV$480,MATCH("Producerad elenergi i kraftvärmeverk (GWh)",Kraftvärmeprod!$B$1:$AV$1,0),FALSE))</f>
        <v/>
      </c>
      <c r="H446" s="140" t="str">
        <f>IF(ISERROR(1/VLOOKUP($B446,Miljö!$B$1:$T$480,MATCH("Såld mängd produktionsspecifik fjärrvärme (GWh)",Miljö!$B$1:$T$1,0),FALSE)),"",VLOOKUP($B446,Miljö!$B$1:$T$480,MATCH("Såld mängd produktionsspecifik fjärrvärme (GWh)",Miljö!$B$1:$T$1,0),FALSE))</f>
        <v/>
      </c>
      <c r="J446" s="140" t="str">
        <f t="shared" si="6"/>
        <v>Värnamo Energi AB</v>
      </c>
    </row>
    <row r="447" spans="1:10" x14ac:dyDescent="0.35">
      <c r="A447" t="s">
        <v>574</v>
      </c>
      <c r="B447" t="s">
        <v>575</v>
      </c>
      <c r="C447" s="140" t="s">
        <v>687</v>
      </c>
      <c r="D447" s="140" t="str">
        <f>IF(ISERROR(1/VLOOKUP($B447,Kraftvärmeprod!$B$1:$D$480,MATCH("Total värmeproduktion i kraftvärmeverk i kombinerad drift (GWh)",Kraftvärmeprod!$B$1:$AV$1,0),FALSE)),"Ej kraftvärme","Alternativproduktionsmetoden")</f>
        <v>Ej kraftvärme</v>
      </c>
      <c r="E447" s="140">
        <f>VLOOKUP($B447,Totalt!$B$1:$BP$480,MATCH("total el",Totalt!$B$1:$BP$1,0),FALSE)</f>
        <v>3.444</v>
      </c>
      <c r="F447" s="141" t="str">
        <f>IF(ISERROR(1/VLOOKUP($B447,Kraftvärmeprod!$B$1:$BD$480,MATCH("Total värmeproduktion i kraftvärmeverk i kombinerad drift (GWh)",Kraftvärmeprod!$B$1:$AV$1,0),FALSE)),"",VLOOKUP($B447,'Slutlig allokering'!$B$1:$BA$480,MATCH(F$1,'Slutlig allokering'!$B$2:$AS$2,0),FALSE))</f>
        <v/>
      </c>
      <c r="G447" s="140" t="str">
        <f>IF(ISERROR(1/VLOOKUP($B447,Kraftvärmeprod!$B$1:$AV$480,MATCH("Producerad elenergi i kraftvärmeverk (GWh)",Kraftvärmeprod!$B$1:$AV$1,0),FALSE)),"",VLOOKUP($B447,Kraftvärmeprod!$B$1:$AV$480,MATCH("Producerad elenergi i kraftvärmeverk (GWh)",Kraftvärmeprod!$B$1:$AV$1,0),FALSE))</f>
        <v/>
      </c>
      <c r="H447" s="140" t="str">
        <f>IF(ISERROR(1/VLOOKUP($B447,Miljö!$B$1:$T$480,MATCH("Såld mängd produktionsspecifik fjärrvärme (GWh)",Miljö!$B$1:$T$1,0),FALSE)),"",VLOOKUP($B447,Miljö!$B$1:$T$480,MATCH("Såld mängd produktionsspecifik fjärrvärme (GWh)",Miljö!$B$1:$T$1,0),FALSE))</f>
        <v/>
      </c>
      <c r="J447" s="140" t="str">
        <f t="shared" si="6"/>
        <v>Västerbergslagens Energi AB</v>
      </c>
    </row>
    <row r="448" spans="1:10" x14ac:dyDescent="0.35">
      <c r="A448" t="s">
        <v>574</v>
      </c>
      <c r="B448" t="s">
        <v>576</v>
      </c>
      <c r="C448" s="140" t="s">
        <v>687</v>
      </c>
      <c r="D448" s="140" t="str">
        <f>IF(ISERROR(1/VLOOKUP($B448,Kraftvärmeprod!$B$1:$D$480,MATCH("Total värmeproduktion i kraftvärmeverk i kombinerad drift (GWh)",Kraftvärmeprod!$B$1:$AV$1,0),FALSE)),"Ej kraftvärme","Alternativproduktionsmetoden")</f>
        <v>Ej kraftvärme</v>
      </c>
      <c r="E448" s="140">
        <f>VLOOKUP($B448,Totalt!$B$1:$BP$480,MATCH("total el",Totalt!$B$1:$BP$1,0),FALSE)</f>
        <v>0.32100000000000001</v>
      </c>
      <c r="F448" s="141" t="str">
        <f>IF(ISERROR(1/VLOOKUP($B448,Kraftvärmeprod!$B$1:$BD$480,MATCH("Total värmeproduktion i kraftvärmeverk i kombinerad drift (GWh)",Kraftvärmeprod!$B$1:$AV$1,0),FALSE)),"",VLOOKUP($B448,'Slutlig allokering'!$B$1:$BA$480,MATCH(F$1,'Slutlig allokering'!$B$2:$AS$2,0),FALSE))</f>
        <v/>
      </c>
      <c r="G448" s="140" t="str">
        <f>IF(ISERROR(1/VLOOKUP($B448,Kraftvärmeprod!$B$1:$AV$480,MATCH("Producerad elenergi i kraftvärmeverk (GWh)",Kraftvärmeprod!$B$1:$AV$1,0),FALSE)),"",VLOOKUP($B448,Kraftvärmeprod!$B$1:$AV$480,MATCH("Producerad elenergi i kraftvärmeverk (GWh)",Kraftvärmeprod!$B$1:$AV$1,0),FALSE))</f>
        <v/>
      </c>
      <c r="H448" s="140" t="str">
        <f>IF(ISERROR(1/VLOOKUP($B448,Miljö!$B$1:$T$480,MATCH("Såld mängd produktionsspecifik fjärrvärme (GWh)",Miljö!$B$1:$T$1,0),FALSE)),"",VLOOKUP($B448,Miljö!$B$1:$T$480,MATCH("Såld mängd produktionsspecifik fjärrvärme (GWh)",Miljö!$B$1:$T$1,0),FALSE))</f>
        <v/>
      </c>
      <c r="J448" s="140" t="str">
        <f t="shared" si="6"/>
        <v>Västerbergslagens Energi AB</v>
      </c>
    </row>
    <row r="449" spans="1:10" x14ac:dyDescent="0.35">
      <c r="A449" t="s">
        <v>574</v>
      </c>
      <c r="B449" t="s">
        <v>577</v>
      </c>
      <c r="C449" s="140" t="s">
        <v>687</v>
      </c>
      <c r="D449" s="140" t="str">
        <f>IF(ISERROR(1/VLOOKUP($B449,Kraftvärmeprod!$B$1:$D$480,MATCH("Total värmeproduktion i kraftvärmeverk i kombinerad drift (GWh)",Kraftvärmeprod!$B$1:$AV$1,0),FALSE)),"Ej kraftvärme","Alternativproduktionsmetoden")</f>
        <v>Ej kraftvärme</v>
      </c>
      <c r="E449" s="140">
        <f>VLOOKUP($B449,Totalt!$B$1:$BP$480,MATCH("total el",Totalt!$B$1:$BP$1,0),FALSE)</f>
        <v>4.0119999999999996</v>
      </c>
      <c r="F449" s="141" t="str">
        <f>IF(ISERROR(1/VLOOKUP($B449,Kraftvärmeprod!$B$1:$BD$480,MATCH("Total värmeproduktion i kraftvärmeverk i kombinerad drift (GWh)",Kraftvärmeprod!$B$1:$AV$1,0),FALSE)),"",VLOOKUP($B449,'Slutlig allokering'!$B$1:$BA$480,MATCH(F$1,'Slutlig allokering'!$B$2:$AS$2,0),FALSE))</f>
        <v/>
      </c>
      <c r="G449" s="140" t="str">
        <f>IF(ISERROR(1/VLOOKUP($B449,Kraftvärmeprod!$B$1:$AV$480,MATCH("Producerad elenergi i kraftvärmeverk (GWh)",Kraftvärmeprod!$B$1:$AV$1,0),FALSE)),"",VLOOKUP($B449,Kraftvärmeprod!$B$1:$AV$480,MATCH("Producerad elenergi i kraftvärmeverk (GWh)",Kraftvärmeprod!$B$1:$AV$1,0),FALSE))</f>
        <v/>
      </c>
      <c r="H449" s="140" t="str">
        <f>IF(ISERROR(1/VLOOKUP($B449,Miljö!$B$1:$T$480,MATCH("Såld mängd produktionsspecifik fjärrvärme (GWh)",Miljö!$B$1:$T$1,0),FALSE)),"",VLOOKUP($B449,Miljö!$B$1:$T$480,MATCH("Såld mängd produktionsspecifik fjärrvärme (GWh)",Miljö!$B$1:$T$1,0),FALSE))</f>
        <v/>
      </c>
      <c r="J449" s="140" t="str">
        <f t="shared" si="6"/>
        <v>Västerbergslagens Energi AB</v>
      </c>
    </row>
    <row r="450" spans="1:10" x14ac:dyDescent="0.35">
      <c r="A450" t="s">
        <v>574</v>
      </c>
      <c r="B450" t="s">
        <v>578</v>
      </c>
      <c r="C450" s="140" t="s">
        <v>687</v>
      </c>
      <c r="D450" s="140" t="str">
        <f>IF(ISERROR(1/VLOOKUP($B450,Kraftvärmeprod!$B$1:$D$480,MATCH("Total värmeproduktion i kraftvärmeverk i kombinerad drift (GWh)",Kraftvärmeprod!$B$1:$AV$1,0),FALSE)),"Ej kraftvärme","Alternativproduktionsmetoden")</f>
        <v>Ej kraftvärme</v>
      </c>
      <c r="E450" s="140">
        <f>VLOOKUP($B450,Totalt!$B$1:$BP$480,MATCH("total el",Totalt!$B$1:$BP$1,0),FALSE)</f>
        <v>0.56688000000000005</v>
      </c>
      <c r="F450" s="141" t="str">
        <f>IF(ISERROR(1/VLOOKUP($B450,Kraftvärmeprod!$B$1:$BD$480,MATCH("Total värmeproduktion i kraftvärmeverk i kombinerad drift (GWh)",Kraftvärmeprod!$B$1:$AV$1,0),FALSE)),"",VLOOKUP($B450,'Slutlig allokering'!$B$1:$BA$480,MATCH(F$1,'Slutlig allokering'!$B$2:$AS$2,0),FALSE))</f>
        <v/>
      </c>
      <c r="G450" s="140" t="str">
        <f>IF(ISERROR(1/VLOOKUP($B450,Kraftvärmeprod!$B$1:$AV$480,MATCH("Producerad elenergi i kraftvärmeverk (GWh)",Kraftvärmeprod!$B$1:$AV$1,0),FALSE)),"",VLOOKUP($B450,Kraftvärmeprod!$B$1:$AV$480,MATCH("Producerad elenergi i kraftvärmeverk (GWh)",Kraftvärmeprod!$B$1:$AV$1,0),FALSE))</f>
        <v/>
      </c>
      <c r="H450" s="140" t="str">
        <f>IF(ISERROR(1/VLOOKUP($B450,Miljö!$B$1:$T$480,MATCH("Såld mängd produktionsspecifik fjärrvärme (GWh)",Miljö!$B$1:$T$1,0),FALSE)),"",VLOOKUP($B450,Miljö!$B$1:$T$480,MATCH("Såld mängd produktionsspecifik fjärrvärme (GWh)",Miljö!$B$1:$T$1,0),FALSE))</f>
        <v/>
      </c>
      <c r="J450" s="140" t="str">
        <f t="shared" si="6"/>
        <v>Västerbergslagens Energi AB</v>
      </c>
    </row>
    <row r="451" spans="1:10" x14ac:dyDescent="0.35">
      <c r="A451" t="s">
        <v>579</v>
      </c>
      <c r="B451" t="s">
        <v>580</v>
      </c>
      <c r="C451" s="144" t="s">
        <v>1279</v>
      </c>
      <c r="D451" s="140" t="str">
        <f>IF(ISERROR(1/VLOOKUP($B451,Kraftvärmeprod!$B$1:$D$480,MATCH("Total värmeproduktion i kraftvärmeverk i kombinerad drift (GWh)",Kraftvärmeprod!$B$1:$AV$1,0),FALSE)),"Ej kraftvärme","Alternativproduktionsmetoden")</f>
        <v>Ej kraftvärme</v>
      </c>
      <c r="E451" s="140">
        <f>VLOOKUP($B451,Totalt!$B$1:$BP$480,MATCH("total el",Totalt!$B$1:$BP$1,0),FALSE)</f>
        <v>0.21</v>
      </c>
      <c r="F451" s="141" t="str">
        <f>IF(ISERROR(1/VLOOKUP($B451,Kraftvärmeprod!$B$1:$BD$480,MATCH("Total värmeproduktion i kraftvärmeverk i kombinerad drift (GWh)",Kraftvärmeprod!$B$1:$AV$1,0),FALSE)),"",VLOOKUP($B451,'Slutlig allokering'!$B$1:$BA$480,MATCH(F$1,'Slutlig allokering'!$B$2:$AS$2,0),FALSE))</f>
        <v/>
      </c>
      <c r="G451" s="140" t="str">
        <f>IF(ISERROR(1/VLOOKUP($B451,Kraftvärmeprod!$B$1:$AV$480,MATCH("Producerad elenergi i kraftvärmeverk (GWh)",Kraftvärmeprod!$B$1:$AV$1,0),FALSE)),"",VLOOKUP($B451,Kraftvärmeprod!$B$1:$AV$480,MATCH("Producerad elenergi i kraftvärmeverk (GWh)",Kraftvärmeprod!$B$1:$AV$1,0),FALSE))</f>
        <v/>
      </c>
      <c r="H451" s="140" t="str">
        <f>IF(ISERROR(1/VLOOKUP($B451,Miljö!$B$1:$T$480,MATCH("Såld mängd produktionsspecifik fjärrvärme (GWh)",Miljö!$B$1:$T$1,0),FALSE)),"",VLOOKUP($B451,Miljö!$B$1:$T$480,MATCH("Såld mängd produktionsspecifik fjärrvärme (GWh)",Miljö!$B$1:$T$1,0),FALSE))</f>
        <v/>
      </c>
      <c r="J451" s="140" t="str">
        <f t="shared" ref="J451:J474" si="7">A451</f>
        <v>Västervik Miljö &amp; Energi AB</v>
      </c>
    </row>
    <row r="452" spans="1:10" x14ac:dyDescent="0.35">
      <c r="A452" t="s">
        <v>579</v>
      </c>
      <c r="B452" t="s">
        <v>581</v>
      </c>
      <c r="C452" s="144" t="s">
        <v>1279</v>
      </c>
      <c r="D452" s="140" t="str">
        <f>IF(ISERROR(1/VLOOKUP($B452,Kraftvärmeprod!$B$1:$D$480,MATCH("Total värmeproduktion i kraftvärmeverk i kombinerad drift (GWh)",Kraftvärmeprod!$B$1:$AV$1,0),FALSE)),"Ej kraftvärme","Alternativproduktionsmetoden")</f>
        <v>Ej kraftvärme</v>
      </c>
      <c r="E452" s="140">
        <f>VLOOKUP($B452,Totalt!$B$1:$BP$480,MATCH("total el",Totalt!$B$1:$BP$1,0),FALSE)</f>
        <v>0.91300000000000003</v>
      </c>
      <c r="F452" s="141" t="str">
        <f>IF(ISERROR(1/VLOOKUP($B452,Kraftvärmeprod!$B$1:$BD$480,MATCH("Total värmeproduktion i kraftvärmeverk i kombinerad drift (GWh)",Kraftvärmeprod!$B$1:$AV$1,0),FALSE)),"",VLOOKUP($B452,'Slutlig allokering'!$B$1:$BA$480,MATCH(F$1,'Slutlig allokering'!$B$2:$AS$2,0),FALSE))</f>
        <v/>
      </c>
      <c r="G452" s="140" t="str">
        <f>IF(ISERROR(1/VLOOKUP($B452,Kraftvärmeprod!$B$1:$AV$480,MATCH("Producerad elenergi i kraftvärmeverk (GWh)",Kraftvärmeprod!$B$1:$AV$1,0),FALSE)),"",VLOOKUP($B452,Kraftvärmeprod!$B$1:$AV$480,MATCH("Producerad elenergi i kraftvärmeverk (GWh)",Kraftvärmeprod!$B$1:$AV$1,0),FALSE))</f>
        <v/>
      </c>
      <c r="H452" s="140" t="str">
        <f>IF(ISERROR(1/VLOOKUP($B452,Miljö!$B$1:$T$480,MATCH("Såld mängd produktionsspecifik fjärrvärme (GWh)",Miljö!$B$1:$T$1,0),FALSE)),"",VLOOKUP($B452,Miljö!$B$1:$T$480,MATCH("Såld mängd produktionsspecifik fjärrvärme (GWh)",Miljö!$B$1:$T$1,0),FALSE))</f>
        <v/>
      </c>
      <c r="J452" s="140" t="str">
        <f t="shared" si="7"/>
        <v>Västervik Miljö &amp; Energi AB</v>
      </c>
    </row>
    <row r="453" spans="1:10" x14ac:dyDescent="0.35">
      <c r="A453" t="s">
        <v>579</v>
      </c>
      <c r="B453" t="s">
        <v>582</v>
      </c>
      <c r="C453" s="144" t="s">
        <v>1279</v>
      </c>
      <c r="D453" s="140" t="str">
        <f>IF(ISERROR(1/VLOOKUP($B453,Kraftvärmeprod!$B$1:$D$480,MATCH("Total värmeproduktion i kraftvärmeverk i kombinerad drift (GWh)",Kraftvärmeprod!$B$1:$AV$1,0),FALSE)),"Ej kraftvärme","Alternativproduktionsmetoden")</f>
        <v>Ej kraftvärme</v>
      </c>
      <c r="E453" s="140">
        <f>VLOOKUP($B453,Totalt!$B$1:$BP$480,MATCH("total el",Totalt!$B$1:$BP$1,0),FALSE)</f>
        <v>9.2840000000000007</v>
      </c>
      <c r="F453" s="141" t="str">
        <f>IF(ISERROR(1/VLOOKUP($B453,Kraftvärmeprod!$B$1:$BD$480,MATCH("Total värmeproduktion i kraftvärmeverk i kombinerad drift (GWh)",Kraftvärmeprod!$B$1:$AV$1,0),FALSE)),"",VLOOKUP($B453,'Slutlig allokering'!$B$1:$BA$480,MATCH(F$1,'Slutlig allokering'!$B$2:$AS$2,0),FALSE))</f>
        <v/>
      </c>
      <c r="G453" s="140" t="str">
        <f>IF(ISERROR(1/VLOOKUP($B453,Kraftvärmeprod!$B$1:$AV$480,MATCH("Producerad elenergi i kraftvärmeverk (GWh)",Kraftvärmeprod!$B$1:$AV$1,0),FALSE)),"",VLOOKUP($B453,Kraftvärmeprod!$B$1:$AV$480,MATCH("Producerad elenergi i kraftvärmeverk (GWh)",Kraftvärmeprod!$B$1:$AV$1,0),FALSE))</f>
        <v/>
      </c>
      <c r="H453" s="140" t="str">
        <f>IF(ISERROR(1/VLOOKUP($B453,Miljö!$B$1:$T$480,MATCH("Såld mängd produktionsspecifik fjärrvärme (GWh)",Miljö!$B$1:$T$1,0),FALSE)),"",VLOOKUP($B453,Miljö!$B$1:$T$480,MATCH("Såld mängd produktionsspecifik fjärrvärme (GWh)",Miljö!$B$1:$T$1,0),FALSE))</f>
        <v/>
      </c>
      <c r="J453" s="140" t="str">
        <f t="shared" si="7"/>
        <v>Västervik Miljö &amp; Energi AB</v>
      </c>
    </row>
    <row r="454" spans="1:10" x14ac:dyDescent="0.35">
      <c r="A454" t="s">
        <v>583</v>
      </c>
      <c r="B454" t="s">
        <v>584</v>
      </c>
      <c r="C454" s="140" t="s">
        <v>1265</v>
      </c>
      <c r="D454" s="140" t="str">
        <f>IF(ISERROR(1/VLOOKUP($B454,Kraftvärmeprod!$B$1:$D$480,MATCH("Total värmeproduktion i kraftvärmeverk i kombinerad drift (GWh)",Kraftvärmeprod!$B$1:$AV$1,0),FALSE)),"Ej kraftvärme","Alternativproduktionsmetoden")</f>
        <v>Ej kraftvärme</v>
      </c>
      <c r="E454" s="140">
        <f>VLOOKUP($B454,Totalt!$B$1:$BP$480,MATCH("total el",Totalt!$B$1:$BP$1,0),FALSE)</f>
        <v>0.56000000000000005</v>
      </c>
      <c r="F454" s="141" t="str">
        <f>IF(ISERROR(1/VLOOKUP($B454,Kraftvärmeprod!$B$1:$BD$480,MATCH("Total värmeproduktion i kraftvärmeverk i kombinerad drift (GWh)",Kraftvärmeprod!$B$1:$AV$1,0),FALSE)),"",VLOOKUP($B454,'Slutlig allokering'!$B$1:$BA$480,MATCH(F$1,'Slutlig allokering'!$B$2:$AS$2,0),FALSE))</f>
        <v/>
      </c>
      <c r="G454" s="140" t="str">
        <f>IF(ISERROR(1/VLOOKUP($B454,Kraftvärmeprod!$B$1:$AV$480,MATCH("Producerad elenergi i kraftvärmeverk (GWh)",Kraftvärmeprod!$B$1:$AV$1,0),FALSE)),"",VLOOKUP($B454,Kraftvärmeprod!$B$1:$AV$480,MATCH("Producerad elenergi i kraftvärmeverk (GWh)",Kraftvärmeprod!$B$1:$AV$1,0),FALSE))</f>
        <v/>
      </c>
      <c r="H454" s="140" t="str">
        <f>IF(ISERROR(1/VLOOKUP($B454,Miljö!$B$1:$T$480,MATCH("Såld mängd produktionsspecifik fjärrvärme (GWh)",Miljö!$B$1:$T$1,0),FALSE)),"",VLOOKUP($B454,Miljö!$B$1:$T$480,MATCH("Såld mängd produktionsspecifik fjärrvärme (GWh)",Miljö!$B$1:$T$1,0),FALSE))</f>
        <v/>
      </c>
      <c r="J454" s="140" t="str">
        <f t="shared" si="7"/>
        <v>Växjö Energi AB</v>
      </c>
    </row>
    <row r="455" spans="1:10" x14ac:dyDescent="0.35">
      <c r="A455" t="s">
        <v>583</v>
      </c>
      <c r="B455" t="s">
        <v>585</v>
      </c>
      <c r="C455" s="140" t="s">
        <v>1265</v>
      </c>
      <c r="D455" s="140" t="str">
        <f>IF(ISERROR(1/VLOOKUP($B455,Kraftvärmeprod!$B$1:$D$480,MATCH("Total värmeproduktion i kraftvärmeverk i kombinerad drift (GWh)",Kraftvärmeprod!$B$1:$AV$1,0),FALSE)),"Ej kraftvärme","Alternativproduktionsmetoden")</f>
        <v>Ej kraftvärme</v>
      </c>
      <c r="E455" s="140">
        <f>VLOOKUP($B455,Totalt!$B$1:$BP$480,MATCH("total el",Totalt!$B$1:$BP$1,0),FALSE)</f>
        <v>0.29699999999999999</v>
      </c>
      <c r="F455" s="141" t="str">
        <f>IF(ISERROR(1/VLOOKUP($B455,Kraftvärmeprod!$B$1:$BD$480,MATCH("Total värmeproduktion i kraftvärmeverk i kombinerad drift (GWh)",Kraftvärmeprod!$B$1:$AV$1,0),FALSE)),"",VLOOKUP($B455,'Slutlig allokering'!$B$1:$BA$480,MATCH(F$1,'Slutlig allokering'!$B$2:$AS$2,0),FALSE))</f>
        <v/>
      </c>
      <c r="G455" s="140" t="str">
        <f>IF(ISERROR(1/VLOOKUP($B455,Kraftvärmeprod!$B$1:$AV$480,MATCH("Producerad elenergi i kraftvärmeverk (GWh)",Kraftvärmeprod!$B$1:$AV$1,0),FALSE)),"",VLOOKUP($B455,Kraftvärmeprod!$B$1:$AV$480,MATCH("Producerad elenergi i kraftvärmeverk (GWh)",Kraftvärmeprod!$B$1:$AV$1,0),FALSE))</f>
        <v/>
      </c>
      <c r="H455" s="140" t="str">
        <f>IF(ISERROR(1/VLOOKUP($B455,Miljö!$B$1:$T$480,MATCH("Såld mängd produktionsspecifik fjärrvärme (GWh)",Miljö!$B$1:$T$1,0),FALSE)),"",VLOOKUP($B455,Miljö!$B$1:$T$480,MATCH("Såld mängd produktionsspecifik fjärrvärme (GWh)",Miljö!$B$1:$T$1,0),FALSE))</f>
        <v/>
      </c>
      <c r="J455" s="140" t="str">
        <f t="shared" si="7"/>
        <v>Växjö Energi AB</v>
      </c>
    </row>
    <row r="456" spans="1:10" x14ac:dyDescent="0.35">
      <c r="A456" t="s">
        <v>583</v>
      </c>
      <c r="B456" t="s">
        <v>586</v>
      </c>
      <c r="C456" s="140" t="s">
        <v>1265</v>
      </c>
      <c r="D456" s="140" t="str">
        <f>IF(ISERROR(1/VLOOKUP($B456,Kraftvärmeprod!$B$1:$D$480,MATCH("Total värmeproduktion i kraftvärmeverk i kombinerad drift (GWh)",Kraftvärmeprod!$B$1:$AV$1,0),FALSE)),"Ej kraftvärme","Alternativproduktionsmetoden")</f>
        <v>Ej kraftvärme</v>
      </c>
      <c r="E456" s="140">
        <f>VLOOKUP($B456,Totalt!$B$1:$BP$480,MATCH("total el",Totalt!$B$1:$BP$1,0),FALSE)</f>
        <v>0.38900000000000001</v>
      </c>
      <c r="F456" s="141" t="str">
        <f>IF(ISERROR(1/VLOOKUP($B456,Kraftvärmeprod!$B$1:$BD$480,MATCH("Total värmeproduktion i kraftvärmeverk i kombinerad drift (GWh)",Kraftvärmeprod!$B$1:$AV$1,0),FALSE)),"",VLOOKUP($B456,'Slutlig allokering'!$B$1:$BA$480,MATCH(F$1,'Slutlig allokering'!$B$2:$AS$2,0),FALSE))</f>
        <v/>
      </c>
      <c r="G456" s="140" t="str">
        <f>IF(ISERROR(1/VLOOKUP($B456,Kraftvärmeprod!$B$1:$AV$480,MATCH("Producerad elenergi i kraftvärmeverk (GWh)",Kraftvärmeprod!$B$1:$AV$1,0),FALSE)),"",VLOOKUP($B456,Kraftvärmeprod!$B$1:$AV$480,MATCH("Producerad elenergi i kraftvärmeverk (GWh)",Kraftvärmeprod!$B$1:$AV$1,0),FALSE))</f>
        <v/>
      </c>
      <c r="H456" s="140" t="str">
        <f>IF(ISERROR(1/VLOOKUP($B456,Miljö!$B$1:$T$480,MATCH("Såld mängd produktionsspecifik fjärrvärme (GWh)",Miljö!$B$1:$T$1,0),FALSE)),"",VLOOKUP($B456,Miljö!$B$1:$T$480,MATCH("Såld mängd produktionsspecifik fjärrvärme (GWh)",Miljö!$B$1:$T$1,0),FALSE))</f>
        <v/>
      </c>
      <c r="J456" s="140" t="str">
        <f t="shared" si="7"/>
        <v>Växjö Energi AB</v>
      </c>
    </row>
    <row r="457" spans="1:10" x14ac:dyDescent="0.35">
      <c r="A457" t="s">
        <v>583</v>
      </c>
      <c r="B457" t="s">
        <v>587</v>
      </c>
      <c r="C457" s="140" t="s">
        <v>1265</v>
      </c>
      <c r="D457" s="140" t="str">
        <f>IF(ISERROR(1/VLOOKUP($B457,Kraftvärmeprod!$B$1:$D$480,MATCH("Total värmeproduktion i kraftvärmeverk i kombinerad drift (GWh)",Kraftvärmeprod!$B$1:$AV$1,0),FALSE)),"Ej kraftvärme","Alternativproduktionsmetoden")</f>
        <v>Alternativproduktionsmetoden</v>
      </c>
      <c r="E457" s="140">
        <f>VLOOKUP($B457,Totalt!$B$1:$BP$480,MATCH("total el",Totalt!$B$1:$BP$1,0),FALSE)</f>
        <v>19.148099999999999</v>
      </c>
      <c r="F457" s="141">
        <f>IF(ISERROR(1/VLOOKUP($B457,Kraftvärmeprod!$B$1:$BD$480,MATCH("Total värmeproduktion i kraftvärmeverk i kombinerad drift (GWh)",Kraftvärmeprod!$B$1:$AV$1,0),FALSE)),"",VLOOKUP($B457,'Slutlig allokering'!$B$1:$BA$480,MATCH(F$1,'Slutlig allokering'!$B$2:$AS$2,0),FALSE))</f>
        <v>0.5689912180562815</v>
      </c>
      <c r="G457" s="140">
        <f>IF(ISERROR(1/VLOOKUP($B457,Kraftvärmeprod!$B$1:$AV$480,MATCH("Producerad elenergi i kraftvärmeverk (GWh)",Kraftvärmeprod!$B$1:$AV$1,0),FALSE)),"",VLOOKUP($B457,Kraftvärmeprod!$B$1:$AV$480,MATCH("Producerad elenergi i kraftvärmeverk (GWh)",Kraftvärmeprod!$B$1:$AV$1,0),FALSE))</f>
        <v>151.28</v>
      </c>
      <c r="H457" s="140" t="str">
        <f>IF(ISERROR(1/VLOOKUP($B457,Miljö!$B$1:$T$480,MATCH("Såld mängd produktionsspecifik fjärrvärme (GWh)",Miljö!$B$1:$T$1,0),FALSE)),"",VLOOKUP($B457,Miljö!$B$1:$T$480,MATCH("Såld mängd produktionsspecifik fjärrvärme (GWh)",Miljö!$B$1:$T$1,0),FALSE))</f>
        <v/>
      </c>
      <c r="J457" s="140" t="str">
        <f t="shared" si="7"/>
        <v>Växjö Energi AB</v>
      </c>
    </row>
    <row r="458" spans="1:10" x14ac:dyDescent="0.35">
      <c r="A458" t="s">
        <v>588</v>
      </c>
      <c r="B458" t="s">
        <v>589</v>
      </c>
      <c r="C458" s="140" t="s">
        <v>687</v>
      </c>
      <c r="D458" s="140" t="str">
        <f>IF(ISERROR(1/VLOOKUP($B458,Kraftvärmeprod!$B$1:$D$480,MATCH("Total värmeproduktion i kraftvärmeverk i kombinerad drift (GWh)",Kraftvärmeprod!$B$1:$AV$1,0),FALSE)),"Ej kraftvärme","Alternativproduktionsmetoden")</f>
        <v>Ej kraftvärme</v>
      </c>
      <c r="E458" s="140">
        <f>VLOOKUP($B458,Totalt!$B$1:$BP$480,MATCH("total el",Totalt!$B$1:$BP$1,0),FALSE)</f>
        <v>3.69</v>
      </c>
      <c r="F458" s="141" t="str">
        <f>IF(ISERROR(1/VLOOKUP($B458,Kraftvärmeprod!$B$1:$BD$480,MATCH("Total värmeproduktion i kraftvärmeverk i kombinerad drift (GWh)",Kraftvärmeprod!$B$1:$AV$1,0),FALSE)),"",VLOOKUP($B458,'Slutlig allokering'!$B$1:$BA$480,MATCH(F$1,'Slutlig allokering'!$B$2:$AS$2,0),FALSE))</f>
        <v/>
      </c>
      <c r="G458" s="140" t="str">
        <f>IF(ISERROR(1/VLOOKUP($B458,Kraftvärmeprod!$B$1:$AV$480,MATCH("Producerad elenergi i kraftvärmeverk (GWh)",Kraftvärmeprod!$B$1:$AV$1,0),FALSE)),"",VLOOKUP($B458,Kraftvärmeprod!$B$1:$AV$480,MATCH("Producerad elenergi i kraftvärmeverk (GWh)",Kraftvärmeprod!$B$1:$AV$1,0),FALSE))</f>
        <v/>
      </c>
      <c r="H458" s="140" t="str">
        <f>IF(ISERROR(1/VLOOKUP($B458,Miljö!$B$1:$T$480,MATCH("Såld mängd produktionsspecifik fjärrvärme (GWh)",Miljö!$B$1:$T$1,0),FALSE)),"",VLOOKUP($B458,Miljö!$B$1:$T$480,MATCH("Såld mängd produktionsspecifik fjärrvärme (GWh)",Miljö!$B$1:$T$1,0),FALSE))</f>
        <v/>
      </c>
      <c r="J458" s="140" t="str">
        <f t="shared" si="7"/>
        <v>Ystad Energi AB</v>
      </c>
    </row>
    <row r="459" spans="1:10" x14ac:dyDescent="0.35">
      <c r="A459" t="s">
        <v>590</v>
      </c>
      <c r="B459" t="s">
        <v>591</v>
      </c>
      <c r="C459" s="140" t="s">
        <v>687</v>
      </c>
      <c r="D459" s="140" t="str">
        <f>IF(ISERROR(1/VLOOKUP($B459,Kraftvärmeprod!$B$1:$D$480,MATCH("Total värmeproduktion i kraftvärmeverk i kombinerad drift (GWh)",Kraftvärmeprod!$B$1:$AV$1,0),FALSE)),"Ej kraftvärme","Alternativproduktionsmetoden")</f>
        <v>Ej kraftvärme</v>
      </c>
      <c r="E459" s="140">
        <f>VLOOKUP($B459,Totalt!$B$1:$BP$480,MATCH("total el",Totalt!$B$1:$BP$1,0),FALSE)</f>
        <v>0</v>
      </c>
      <c r="F459" s="141" t="str">
        <f>IF(ISERROR(1/VLOOKUP($B459,Kraftvärmeprod!$B$1:$BD$480,MATCH("Total värmeproduktion i kraftvärmeverk i kombinerad drift (GWh)",Kraftvärmeprod!$B$1:$AV$1,0),FALSE)),"",VLOOKUP($B459,'Slutlig allokering'!$B$1:$BA$480,MATCH(F$1,'Slutlig allokering'!$B$2:$AS$2,0),FALSE))</f>
        <v/>
      </c>
      <c r="G459" s="140" t="str">
        <f>IF(ISERROR(1/VLOOKUP($B459,Kraftvärmeprod!$B$1:$AV$480,MATCH("Producerad elenergi i kraftvärmeverk (GWh)",Kraftvärmeprod!$B$1:$AV$1,0),FALSE)),"",VLOOKUP($B459,Kraftvärmeprod!$B$1:$AV$480,MATCH("Producerad elenergi i kraftvärmeverk (GWh)",Kraftvärmeprod!$B$1:$AV$1,0),FALSE))</f>
        <v/>
      </c>
      <c r="H459" s="140" t="str">
        <f>IF(ISERROR(1/VLOOKUP($B459,Miljö!$B$1:$T$480,MATCH("Såld mängd produktionsspecifik fjärrvärme (GWh)",Miljö!$B$1:$T$1,0),FALSE)),"",VLOOKUP($B459,Miljö!$B$1:$T$480,MATCH("Såld mängd produktionsspecifik fjärrvärme (GWh)",Miljö!$B$1:$T$1,0),FALSE))</f>
        <v/>
      </c>
      <c r="J459" s="140" t="str">
        <f t="shared" si="7"/>
        <v>Ånge Energi AB</v>
      </c>
    </row>
    <row r="460" spans="1:10" x14ac:dyDescent="0.35">
      <c r="A460" t="s">
        <v>590</v>
      </c>
      <c r="B460" t="s">
        <v>592</v>
      </c>
      <c r="C460" s="140" t="s">
        <v>687</v>
      </c>
      <c r="D460" s="140" t="str">
        <f>IF(ISERROR(1/VLOOKUP($B460,Kraftvärmeprod!$B$1:$D$480,MATCH("Total värmeproduktion i kraftvärmeverk i kombinerad drift (GWh)",Kraftvärmeprod!$B$1:$AV$1,0),FALSE)),"Ej kraftvärme","Alternativproduktionsmetoden")</f>
        <v>Ej kraftvärme</v>
      </c>
      <c r="E460" s="140">
        <f>VLOOKUP($B460,Totalt!$B$1:$BP$480,MATCH("total el",Totalt!$B$1:$BP$1,0),FALSE)</f>
        <v>0</v>
      </c>
      <c r="F460" s="141" t="str">
        <f>IF(ISERROR(1/VLOOKUP($B460,Kraftvärmeprod!$B$1:$BD$480,MATCH("Total värmeproduktion i kraftvärmeverk i kombinerad drift (GWh)",Kraftvärmeprod!$B$1:$AV$1,0),FALSE)),"",VLOOKUP($B460,'Slutlig allokering'!$B$1:$BA$480,MATCH(F$1,'Slutlig allokering'!$B$2:$AS$2,0),FALSE))</f>
        <v/>
      </c>
      <c r="G460" s="140" t="str">
        <f>IF(ISERROR(1/VLOOKUP($B460,Kraftvärmeprod!$B$1:$AV$480,MATCH("Producerad elenergi i kraftvärmeverk (GWh)",Kraftvärmeprod!$B$1:$AV$1,0),FALSE)),"",VLOOKUP($B460,Kraftvärmeprod!$B$1:$AV$480,MATCH("Producerad elenergi i kraftvärmeverk (GWh)",Kraftvärmeprod!$B$1:$AV$1,0),FALSE))</f>
        <v/>
      </c>
      <c r="H460" s="140" t="str">
        <f>IF(ISERROR(1/VLOOKUP($B460,Miljö!$B$1:$T$480,MATCH("Såld mängd produktionsspecifik fjärrvärme (GWh)",Miljö!$B$1:$T$1,0),FALSE)),"",VLOOKUP($B460,Miljö!$B$1:$T$480,MATCH("Såld mängd produktionsspecifik fjärrvärme (GWh)",Miljö!$B$1:$T$1,0),FALSE))</f>
        <v/>
      </c>
      <c r="J460" s="140" t="str">
        <f t="shared" si="7"/>
        <v>Ånge Energi AB</v>
      </c>
    </row>
    <row r="461" spans="1:10" x14ac:dyDescent="0.35">
      <c r="A461" t="s">
        <v>590</v>
      </c>
      <c r="B461" t="s">
        <v>593</v>
      </c>
      <c r="C461" s="140" t="s">
        <v>687</v>
      </c>
      <c r="D461" s="140" t="str">
        <f>IF(ISERROR(1/VLOOKUP($B461,Kraftvärmeprod!$B$1:$D$480,MATCH("Total värmeproduktion i kraftvärmeverk i kombinerad drift (GWh)",Kraftvärmeprod!$B$1:$AV$1,0),FALSE)),"Ej kraftvärme","Alternativproduktionsmetoden")</f>
        <v>Ej kraftvärme</v>
      </c>
      <c r="E461" s="140">
        <f>VLOOKUP($B461,Totalt!$B$1:$BP$480,MATCH("total el",Totalt!$B$1:$BP$1,0),FALSE)</f>
        <v>0</v>
      </c>
      <c r="F461" s="141" t="str">
        <f>IF(ISERROR(1/VLOOKUP($B461,Kraftvärmeprod!$B$1:$BD$480,MATCH("Total värmeproduktion i kraftvärmeverk i kombinerad drift (GWh)",Kraftvärmeprod!$B$1:$AV$1,0),FALSE)),"",VLOOKUP($B461,'Slutlig allokering'!$B$1:$BA$480,MATCH(F$1,'Slutlig allokering'!$B$2:$AS$2,0),FALSE))</f>
        <v/>
      </c>
      <c r="G461" s="140" t="str">
        <f>IF(ISERROR(1/VLOOKUP($B461,Kraftvärmeprod!$B$1:$AV$480,MATCH("Producerad elenergi i kraftvärmeverk (GWh)",Kraftvärmeprod!$B$1:$AV$1,0),FALSE)),"",VLOOKUP($B461,Kraftvärmeprod!$B$1:$AV$480,MATCH("Producerad elenergi i kraftvärmeverk (GWh)",Kraftvärmeprod!$B$1:$AV$1,0),FALSE))</f>
        <v/>
      </c>
      <c r="H461" s="140" t="str">
        <f>IF(ISERROR(1/VLOOKUP($B461,Miljö!$B$1:$T$480,MATCH("Såld mängd produktionsspecifik fjärrvärme (GWh)",Miljö!$B$1:$T$1,0),FALSE)),"",VLOOKUP($B461,Miljö!$B$1:$T$480,MATCH("Såld mängd produktionsspecifik fjärrvärme (GWh)",Miljö!$B$1:$T$1,0),FALSE))</f>
        <v/>
      </c>
      <c r="J461" s="140" t="str">
        <f t="shared" si="7"/>
        <v>Ånge Energi AB</v>
      </c>
    </row>
    <row r="462" spans="1:10" x14ac:dyDescent="0.35">
      <c r="A462" t="s">
        <v>594</v>
      </c>
      <c r="B462" t="s">
        <v>595</v>
      </c>
      <c r="C462" s="140" t="s">
        <v>687</v>
      </c>
      <c r="D462" s="140" t="str">
        <f>IF(ISERROR(1/VLOOKUP($B462,Kraftvärmeprod!$B$1:$D$480,MATCH("Total värmeproduktion i kraftvärmeverk i kombinerad drift (GWh)",Kraftvärmeprod!$B$1:$AV$1,0),FALSE)),"Ej kraftvärme","Alternativproduktionsmetoden")</f>
        <v>Ej kraftvärme</v>
      </c>
      <c r="E462" s="140">
        <f>VLOOKUP($B462,Totalt!$B$1:$BP$480,MATCH("total el",Totalt!$B$1:$BP$1,0),FALSE)</f>
        <v>0</v>
      </c>
      <c r="F462" s="141" t="str">
        <f>IF(ISERROR(1/VLOOKUP($B462,Kraftvärmeprod!$B$1:$BD$480,MATCH("Total värmeproduktion i kraftvärmeverk i kombinerad drift (GWh)",Kraftvärmeprod!$B$1:$AV$1,0),FALSE)),"",VLOOKUP($B462,'Slutlig allokering'!$B$1:$BA$480,MATCH(F$1,'Slutlig allokering'!$B$2:$AS$2,0),FALSE))</f>
        <v/>
      </c>
      <c r="G462" s="140" t="str">
        <f>IF(ISERROR(1/VLOOKUP($B462,Kraftvärmeprod!$B$1:$AV$480,MATCH("Producerad elenergi i kraftvärmeverk (GWh)",Kraftvärmeprod!$B$1:$AV$1,0),FALSE)),"",VLOOKUP($B462,Kraftvärmeprod!$B$1:$AV$480,MATCH("Producerad elenergi i kraftvärmeverk (GWh)",Kraftvärmeprod!$B$1:$AV$1,0),FALSE))</f>
        <v/>
      </c>
      <c r="H462" s="140" t="str">
        <f>IF(ISERROR(1/VLOOKUP($B462,Miljö!$B$1:$T$480,MATCH("Såld mängd produktionsspecifik fjärrvärme (GWh)",Miljö!$B$1:$T$1,0),FALSE)),"",VLOOKUP($B462,Miljö!$B$1:$T$480,MATCH("Såld mängd produktionsspecifik fjärrvärme (GWh)",Miljö!$B$1:$T$1,0),FALSE))</f>
        <v/>
      </c>
      <c r="J462" s="140" t="str">
        <f t="shared" si="7"/>
        <v>Älvsbyns Energi AB</v>
      </c>
    </row>
    <row r="463" spans="1:10" x14ac:dyDescent="0.35">
      <c r="A463" t="s">
        <v>596</v>
      </c>
      <c r="B463" t="s">
        <v>597</v>
      </c>
      <c r="C463" s="144" t="s">
        <v>1280</v>
      </c>
      <c r="D463" s="140" t="str">
        <f>IF(ISERROR(1/VLOOKUP($B463,Kraftvärmeprod!$B$1:$D$480,MATCH("Total värmeproduktion i kraftvärmeverk i kombinerad drift (GWh)",Kraftvärmeprod!$B$1:$AV$1,0),FALSE)),"Ej kraftvärme","Alternativproduktionsmetoden")</f>
        <v>Alternativproduktionsmetoden</v>
      </c>
      <c r="E463" s="140">
        <f>VLOOKUP($B463,Totalt!$B$1:$BP$480,MATCH("total el",Totalt!$B$1:$BP$1,0),FALSE)</f>
        <v>58.411999999999999</v>
      </c>
      <c r="F463" s="141">
        <f>IF(ISERROR(1/VLOOKUP($B463,Kraftvärmeprod!$B$1:$BD$480,MATCH("Total värmeproduktion i kraftvärmeverk i kombinerad drift (GWh)",Kraftvärmeprod!$B$1:$AV$1,0),FALSE)),"",VLOOKUP($B463,'Slutlig allokering'!$B$1:$BA$480,MATCH(F$1,'Slutlig allokering'!$B$2:$AS$2,0),FALSE))</f>
        <v>0.46435186654918464</v>
      </c>
      <c r="G463" s="140">
        <f>IF(ISERROR(1/VLOOKUP($B463,Kraftvärmeprod!$B$1:$AV$480,MATCH("Producerad elenergi i kraftvärmeverk (GWh)",Kraftvärmeprod!$B$1:$AV$1,0),FALSE)),"",VLOOKUP($B463,Kraftvärmeprod!$B$1:$AV$480,MATCH("Producerad elenergi i kraftvärmeverk (GWh)",Kraftvärmeprod!$B$1:$AV$1,0),FALSE))</f>
        <v>222.67</v>
      </c>
      <c r="H463" s="140">
        <f>IF(ISERROR(1/VLOOKUP($B463,Miljö!$B$1:$T$480,MATCH("Såld mängd produktionsspecifik fjärrvärme (GWh)",Miljö!$B$1:$T$1,0),FALSE)),"",VLOOKUP($B463,Miljö!$B$1:$T$480,MATCH("Såld mängd produktionsspecifik fjärrvärme (GWh)",Miljö!$B$1:$T$1,0),FALSE))</f>
        <v>93</v>
      </c>
      <c r="J463" s="140" t="str">
        <f t="shared" si="7"/>
        <v>Öresundskraft AB</v>
      </c>
    </row>
    <row r="464" spans="1:10" x14ac:dyDescent="0.35">
      <c r="A464" t="s">
        <v>596</v>
      </c>
      <c r="B464" t="s">
        <v>598</v>
      </c>
      <c r="C464" s="144" t="s">
        <v>1280</v>
      </c>
      <c r="D464" s="140" t="str">
        <f>IF(ISERROR(1/VLOOKUP($B464,Kraftvärmeprod!$B$1:$D$480,MATCH("Total värmeproduktion i kraftvärmeverk i kombinerad drift (GWh)",Kraftvärmeprod!$B$1:$AV$1,0),FALSE)),"Ej kraftvärme","Alternativproduktionsmetoden")</f>
        <v>Ej kraftvärme</v>
      </c>
      <c r="E464" s="140">
        <f>VLOOKUP($B464,Totalt!$B$1:$BP$480,MATCH("total el",Totalt!$B$1:$BP$1,0),FALSE)</f>
        <v>6.1400000000000003E-2</v>
      </c>
      <c r="F464" s="141" t="str">
        <f>IF(ISERROR(1/VLOOKUP($B464,Kraftvärmeprod!$B$1:$BD$480,MATCH("Total värmeproduktion i kraftvärmeverk i kombinerad drift (GWh)",Kraftvärmeprod!$B$1:$AV$1,0),FALSE)),"",VLOOKUP($B464,'Slutlig allokering'!$B$1:$BA$480,MATCH(F$1,'Slutlig allokering'!$B$2:$AS$2,0),FALSE))</f>
        <v/>
      </c>
      <c r="G464" s="140" t="str">
        <f>IF(ISERROR(1/VLOOKUP($B464,Kraftvärmeprod!$B$1:$AV$480,MATCH("Producerad elenergi i kraftvärmeverk (GWh)",Kraftvärmeprod!$B$1:$AV$1,0),FALSE)),"",VLOOKUP($B464,Kraftvärmeprod!$B$1:$AV$480,MATCH("Producerad elenergi i kraftvärmeverk (GWh)",Kraftvärmeprod!$B$1:$AV$1,0),FALSE))</f>
        <v/>
      </c>
      <c r="H464" s="140" t="str">
        <f>IF(ISERROR(1/VLOOKUP($B464,Miljö!$B$1:$T$480,MATCH("Såld mängd produktionsspecifik fjärrvärme (GWh)",Miljö!$B$1:$T$1,0),FALSE)),"",VLOOKUP($B464,Miljö!$B$1:$T$480,MATCH("Såld mängd produktionsspecifik fjärrvärme (GWh)",Miljö!$B$1:$T$1,0),FALSE))</f>
        <v/>
      </c>
      <c r="J464" s="140" t="str">
        <f t="shared" si="7"/>
        <v>Öresundskraft AB</v>
      </c>
    </row>
    <row r="465" spans="1:10" x14ac:dyDescent="0.35">
      <c r="A465" t="s">
        <v>596</v>
      </c>
      <c r="B465" t="s">
        <v>599</v>
      </c>
      <c r="C465" s="144" t="s">
        <v>1280</v>
      </c>
      <c r="D465" s="140" t="str">
        <f>IF(ISERROR(1/VLOOKUP($B465,Kraftvärmeprod!$B$1:$D$480,MATCH("Total värmeproduktion i kraftvärmeverk i kombinerad drift (GWh)",Kraftvärmeprod!$B$1:$AV$1,0),FALSE)),"Ej kraftvärme","Alternativproduktionsmetoden")</f>
        <v>Ej kraftvärme</v>
      </c>
      <c r="E465" s="140">
        <f>VLOOKUP($B465,Totalt!$B$1:$BP$480,MATCH("total el",Totalt!$B$1:$BP$1,0),FALSE)</f>
        <v>0.23</v>
      </c>
      <c r="F465" s="141" t="str">
        <f>IF(ISERROR(1/VLOOKUP($B465,Kraftvärmeprod!$B$1:$BD$480,MATCH("Total värmeproduktion i kraftvärmeverk i kombinerad drift (GWh)",Kraftvärmeprod!$B$1:$AV$1,0),FALSE)),"",VLOOKUP($B465,'Slutlig allokering'!$B$1:$BA$480,MATCH(F$1,'Slutlig allokering'!$B$2:$AS$2,0),FALSE))</f>
        <v/>
      </c>
      <c r="G465" s="140" t="str">
        <f>IF(ISERROR(1/VLOOKUP($B465,Kraftvärmeprod!$B$1:$AV$480,MATCH("Producerad elenergi i kraftvärmeverk (GWh)",Kraftvärmeprod!$B$1:$AV$1,0),FALSE)),"",VLOOKUP($B465,Kraftvärmeprod!$B$1:$AV$480,MATCH("Producerad elenergi i kraftvärmeverk (GWh)",Kraftvärmeprod!$B$1:$AV$1,0),FALSE))</f>
        <v/>
      </c>
      <c r="H465" s="140" t="str">
        <f>IF(ISERROR(1/VLOOKUP($B465,Miljö!$B$1:$T$480,MATCH("Såld mängd produktionsspecifik fjärrvärme (GWh)",Miljö!$B$1:$T$1,0),FALSE)),"",VLOOKUP($B465,Miljö!$B$1:$T$480,MATCH("Såld mängd produktionsspecifik fjärrvärme (GWh)",Miljö!$B$1:$T$1,0),FALSE))</f>
        <v/>
      </c>
      <c r="J465" s="140" t="str">
        <f t="shared" si="7"/>
        <v>Öresundskraft AB</v>
      </c>
    </row>
    <row r="466" spans="1:10" x14ac:dyDescent="0.35">
      <c r="A466" t="s">
        <v>596</v>
      </c>
      <c r="B466" t="s">
        <v>600</v>
      </c>
      <c r="C466" s="144" t="s">
        <v>1280</v>
      </c>
      <c r="D466" s="140" t="str">
        <f>IF(ISERROR(1/VLOOKUP($B466,Kraftvärmeprod!$B$1:$D$480,MATCH("Total värmeproduktion i kraftvärmeverk i kombinerad drift (GWh)",Kraftvärmeprod!$B$1:$AV$1,0),FALSE)),"Ej kraftvärme","Alternativproduktionsmetoden")</f>
        <v>Ej kraftvärme</v>
      </c>
      <c r="E466" s="140">
        <f>VLOOKUP($B466,Totalt!$B$1:$BP$480,MATCH("total el",Totalt!$B$1:$BP$1,0),FALSE)</f>
        <v>9.8390000000000004</v>
      </c>
      <c r="F466" s="141" t="str">
        <f>IF(ISERROR(1/VLOOKUP($B466,Kraftvärmeprod!$B$1:$BD$480,MATCH("Total värmeproduktion i kraftvärmeverk i kombinerad drift (GWh)",Kraftvärmeprod!$B$1:$AV$1,0),FALSE)),"",VLOOKUP($B466,'Slutlig allokering'!$B$1:$BA$480,MATCH(F$1,'Slutlig allokering'!$B$2:$AS$2,0),FALSE))</f>
        <v/>
      </c>
      <c r="G466" s="140" t="str">
        <f>IF(ISERROR(1/VLOOKUP($B466,Kraftvärmeprod!$B$1:$AV$480,MATCH("Producerad elenergi i kraftvärmeverk (GWh)",Kraftvärmeprod!$B$1:$AV$1,0),FALSE)),"",VLOOKUP($B466,Kraftvärmeprod!$B$1:$AV$480,MATCH("Producerad elenergi i kraftvärmeverk (GWh)",Kraftvärmeprod!$B$1:$AV$1,0),FALSE))</f>
        <v/>
      </c>
      <c r="H466" s="140" t="str">
        <f>IF(ISERROR(1/VLOOKUP($B466,Miljö!$B$1:$T$480,MATCH("Såld mängd produktionsspecifik fjärrvärme (GWh)",Miljö!$B$1:$T$1,0),FALSE)),"",VLOOKUP($B466,Miljö!$B$1:$T$480,MATCH("Såld mängd produktionsspecifik fjärrvärme (GWh)",Miljö!$B$1:$T$1,0),FALSE))</f>
        <v/>
      </c>
      <c r="J466" s="140" t="str">
        <f t="shared" si="7"/>
        <v>Öresundskraft AB</v>
      </c>
    </row>
    <row r="467" spans="1:10" x14ac:dyDescent="0.35">
      <c r="A467" t="s">
        <v>601</v>
      </c>
      <c r="B467" t="s">
        <v>602</v>
      </c>
      <c r="C467" s="140" t="s">
        <v>687</v>
      </c>
      <c r="D467" s="140" t="str">
        <f>IF(ISERROR(1/VLOOKUP($B467,Kraftvärmeprod!$B$1:$D$480,MATCH("Total värmeproduktion i kraftvärmeverk i kombinerad drift (GWh)",Kraftvärmeprod!$B$1:$AV$1,0),FALSE)),"Ej kraftvärme","Alternativproduktionsmetoden")</f>
        <v>Ej kraftvärme</v>
      </c>
      <c r="E467" s="140">
        <f>VLOOKUP($B467,Totalt!$B$1:$BP$480,MATCH("total el",Totalt!$B$1:$BP$1,0),FALSE)</f>
        <v>0.85799999999999998</v>
      </c>
      <c r="F467" s="141" t="str">
        <f>IF(ISERROR(1/VLOOKUP($B467,Kraftvärmeprod!$B$1:$BD$480,MATCH("Total värmeproduktion i kraftvärmeverk i kombinerad drift (GWh)",Kraftvärmeprod!$B$1:$AV$1,0),FALSE)),"",VLOOKUP($B467,'Slutlig allokering'!$B$1:$BA$480,MATCH(F$1,'Slutlig allokering'!$B$2:$AS$2,0),FALSE))</f>
        <v/>
      </c>
      <c r="G467" s="140" t="str">
        <f>IF(ISERROR(1/VLOOKUP($B467,Kraftvärmeprod!$B$1:$AV$480,MATCH("Producerad elenergi i kraftvärmeverk (GWh)",Kraftvärmeprod!$B$1:$AV$1,0),FALSE)),"",VLOOKUP($B467,Kraftvärmeprod!$B$1:$AV$480,MATCH("Producerad elenergi i kraftvärmeverk (GWh)",Kraftvärmeprod!$B$1:$AV$1,0),FALSE))</f>
        <v/>
      </c>
      <c r="H467" s="140" t="str">
        <f>IF(ISERROR(1/VLOOKUP($B467,Miljö!$B$1:$T$480,MATCH("Såld mängd produktionsspecifik fjärrvärme (GWh)",Miljö!$B$1:$T$1,0),FALSE)),"",VLOOKUP($B467,Miljö!$B$1:$T$480,MATCH("Såld mängd produktionsspecifik fjärrvärme (GWh)",Miljö!$B$1:$T$1,0),FALSE))</f>
        <v/>
      </c>
      <c r="J467" s="140" t="str">
        <f t="shared" si="7"/>
        <v>Örkelljunga Fjärrvärmeverk AB</v>
      </c>
    </row>
    <row r="468" spans="1:10" x14ac:dyDescent="0.35">
      <c r="A468" t="s">
        <v>603</v>
      </c>
      <c r="B468" t="s">
        <v>604</v>
      </c>
      <c r="C468" s="140" t="s">
        <v>687</v>
      </c>
      <c r="D468" s="140" t="str">
        <f>IF(ISERROR(1/VLOOKUP($B468,Kraftvärmeprod!$B$1:$D$480,MATCH("Total värmeproduktion i kraftvärmeverk i kombinerad drift (GWh)",Kraftvärmeprod!$B$1:$AV$1,0),FALSE)),"Ej kraftvärme","Alternativproduktionsmetoden")</f>
        <v>Ej kraftvärme</v>
      </c>
      <c r="E468" s="140">
        <f>VLOOKUP($B468,Totalt!$B$1:$BP$480,MATCH("total el",Totalt!$B$1:$BP$1,0),FALSE)</f>
        <v>1.7</v>
      </c>
      <c r="F468" s="141" t="str">
        <f>IF(ISERROR(1/VLOOKUP($B468,Kraftvärmeprod!$B$1:$BD$480,MATCH("Total värmeproduktion i kraftvärmeverk i kombinerad drift (GWh)",Kraftvärmeprod!$B$1:$AV$1,0),FALSE)),"",VLOOKUP($B468,'Slutlig allokering'!$B$1:$BA$480,MATCH(F$1,'Slutlig allokering'!$B$2:$AS$2,0),FALSE))</f>
        <v/>
      </c>
      <c r="G468" s="140" t="str">
        <f>IF(ISERROR(1/VLOOKUP($B468,Kraftvärmeprod!$B$1:$AV$480,MATCH("Producerad elenergi i kraftvärmeverk (GWh)",Kraftvärmeprod!$B$1:$AV$1,0),FALSE)),"",VLOOKUP($B468,Kraftvärmeprod!$B$1:$AV$480,MATCH("Producerad elenergi i kraftvärmeverk (GWh)",Kraftvärmeprod!$B$1:$AV$1,0),FALSE))</f>
        <v/>
      </c>
      <c r="H468" s="140" t="str">
        <f>IF(ISERROR(1/VLOOKUP($B468,Miljö!$B$1:$T$480,MATCH("Såld mängd produktionsspecifik fjärrvärme (GWh)",Miljö!$B$1:$T$1,0),FALSE)),"",VLOOKUP($B468,Miljö!$B$1:$T$480,MATCH("Såld mängd produktionsspecifik fjärrvärme (GWh)",Miljö!$B$1:$T$1,0),FALSE))</f>
        <v/>
      </c>
      <c r="J468" s="140" t="str">
        <f t="shared" si="7"/>
        <v>Österlens Kraft AB</v>
      </c>
    </row>
    <row r="469" spans="1:10" x14ac:dyDescent="0.35">
      <c r="A469" t="s">
        <v>605</v>
      </c>
      <c r="B469" t="s">
        <v>606</v>
      </c>
      <c r="C469" s="140" t="s">
        <v>687</v>
      </c>
      <c r="D469" s="140" t="str">
        <f>IF(ISERROR(1/VLOOKUP($B469,Kraftvärmeprod!$B$1:$D$480,MATCH("Total värmeproduktion i kraftvärmeverk i kombinerad drift (GWh)",Kraftvärmeprod!$B$1:$AV$1,0),FALSE)),"Ej kraftvärme","Alternativproduktionsmetoden")</f>
        <v>Ej kraftvärme</v>
      </c>
      <c r="E469" s="140">
        <f>VLOOKUP($B469,Totalt!$B$1:$BP$480,MATCH("total el",Totalt!$B$1:$BP$1,0),FALSE)</f>
        <v>0.27026</v>
      </c>
      <c r="F469" s="141" t="str">
        <f>IF(ISERROR(1/VLOOKUP($B469,Kraftvärmeprod!$B$1:$BD$480,MATCH("Total värmeproduktion i kraftvärmeverk i kombinerad drift (GWh)",Kraftvärmeprod!$B$1:$AV$1,0),FALSE)),"",VLOOKUP($B469,'Slutlig allokering'!$B$1:$BA$480,MATCH(F$1,'Slutlig allokering'!$B$2:$AS$2,0),FALSE))</f>
        <v/>
      </c>
      <c r="G469" s="140" t="str">
        <f>IF(ISERROR(1/VLOOKUP($B469,Kraftvärmeprod!$B$1:$AV$480,MATCH("Producerad elenergi i kraftvärmeverk (GWh)",Kraftvärmeprod!$B$1:$AV$1,0),FALSE)),"",VLOOKUP($B469,Kraftvärmeprod!$B$1:$AV$480,MATCH("Producerad elenergi i kraftvärmeverk (GWh)",Kraftvärmeprod!$B$1:$AV$1,0),FALSE))</f>
        <v/>
      </c>
      <c r="H469" s="140" t="str">
        <f>IF(ISERROR(1/VLOOKUP($B469,Miljö!$B$1:$T$480,MATCH("Såld mängd produktionsspecifik fjärrvärme (GWh)",Miljö!$B$1:$T$1,0),FALSE)),"",VLOOKUP($B469,Miljö!$B$1:$T$480,MATCH("Såld mängd produktionsspecifik fjärrvärme (GWh)",Miljö!$B$1:$T$1,0),FALSE))</f>
        <v/>
      </c>
      <c r="J469" s="140" t="str">
        <f t="shared" si="7"/>
        <v>Övik Energi AB</v>
      </c>
    </row>
    <row r="470" spans="1:10" x14ac:dyDescent="0.35">
      <c r="A470" t="s">
        <v>605</v>
      </c>
      <c r="B470" t="s">
        <v>607</v>
      </c>
      <c r="C470" s="140" t="s">
        <v>687</v>
      </c>
      <c r="D470" s="140" t="str">
        <f>IF(ISERROR(1/VLOOKUP($B470,Kraftvärmeprod!$B$1:$D$480,MATCH("Total värmeproduktion i kraftvärmeverk i kombinerad drift (GWh)",Kraftvärmeprod!$B$1:$AV$1,0),FALSE)),"Ej kraftvärme","Alternativproduktionsmetoden")</f>
        <v>Ej kraftvärme</v>
      </c>
      <c r="E470" s="140">
        <f>VLOOKUP($B470,Totalt!$B$1:$BP$480,MATCH("total el",Totalt!$B$1:$BP$1,0),FALSE)</f>
        <v>1.3494699999999999</v>
      </c>
      <c r="F470" s="141" t="str">
        <f>IF(ISERROR(1/VLOOKUP($B470,Kraftvärmeprod!$B$1:$BD$480,MATCH("Total värmeproduktion i kraftvärmeverk i kombinerad drift (GWh)",Kraftvärmeprod!$B$1:$AV$1,0),FALSE)),"",VLOOKUP($B470,'Slutlig allokering'!$B$1:$BA$480,MATCH(F$1,'Slutlig allokering'!$B$2:$AS$2,0),FALSE))</f>
        <v/>
      </c>
      <c r="G470" s="140" t="str">
        <f>IF(ISERROR(1/VLOOKUP($B470,Kraftvärmeprod!$B$1:$AV$480,MATCH("Producerad elenergi i kraftvärmeverk (GWh)",Kraftvärmeprod!$B$1:$AV$1,0),FALSE)),"",VLOOKUP($B470,Kraftvärmeprod!$B$1:$AV$480,MATCH("Producerad elenergi i kraftvärmeverk (GWh)",Kraftvärmeprod!$B$1:$AV$1,0),FALSE))</f>
        <v/>
      </c>
      <c r="H470" s="140" t="str">
        <f>IF(ISERROR(1/VLOOKUP($B470,Miljö!$B$1:$T$480,MATCH("Såld mängd produktionsspecifik fjärrvärme (GWh)",Miljö!$B$1:$T$1,0),FALSE)),"",VLOOKUP($B470,Miljö!$B$1:$T$480,MATCH("Såld mängd produktionsspecifik fjärrvärme (GWh)",Miljö!$B$1:$T$1,0),FALSE))</f>
        <v/>
      </c>
      <c r="J470" s="140" t="str">
        <f t="shared" si="7"/>
        <v>Övik Energi AB</v>
      </c>
    </row>
    <row r="471" spans="1:10" x14ac:dyDescent="0.35">
      <c r="A471" t="s">
        <v>605</v>
      </c>
      <c r="B471" t="s">
        <v>608</v>
      </c>
      <c r="C471" s="140" t="s">
        <v>687</v>
      </c>
      <c r="D471" s="140" t="str">
        <f>IF(ISERROR(1/VLOOKUP($B471,Kraftvärmeprod!$B$1:$D$480,MATCH("Total värmeproduktion i kraftvärmeverk i kombinerad drift (GWh)",Kraftvärmeprod!$B$1:$AV$1,0),FALSE)),"Ej kraftvärme","Alternativproduktionsmetoden")</f>
        <v>Ej kraftvärme</v>
      </c>
      <c r="E471" s="140">
        <f>VLOOKUP($B471,Totalt!$B$1:$BP$480,MATCH("total el",Totalt!$B$1:$BP$1,0),FALSE)</f>
        <v>3.7470000000000003E-2</v>
      </c>
      <c r="F471" s="141" t="str">
        <f>IF(ISERROR(1/VLOOKUP($B471,Kraftvärmeprod!$B$1:$BD$480,MATCH("Total värmeproduktion i kraftvärmeverk i kombinerad drift (GWh)",Kraftvärmeprod!$B$1:$AV$1,0),FALSE)),"",VLOOKUP($B471,'Slutlig allokering'!$B$1:$BA$480,MATCH(F$1,'Slutlig allokering'!$B$2:$AS$2,0),FALSE))</f>
        <v/>
      </c>
      <c r="G471" s="140" t="str">
        <f>IF(ISERROR(1/VLOOKUP($B471,Kraftvärmeprod!$B$1:$AV$480,MATCH("Producerad elenergi i kraftvärmeverk (GWh)",Kraftvärmeprod!$B$1:$AV$1,0),FALSE)),"",VLOOKUP($B471,Kraftvärmeprod!$B$1:$AV$480,MATCH("Producerad elenergi i kraftvärmeverk (GWh)",Kraftvärmeprod!$B$1:$AV$1,0),FALSE))</f>
        <v/>
      </c>
      <c r="H471" s="140" t="str">
        <f>IF(ISERROR(1/VLOOKUP($B471,Miljö!$B$1:$T$480,MATCH("Såld mängd produktionsspecifik fjärrvärme (GWh)",Miljö!$B$1:$T$1,0),FALSE)),"",VLOOKUP($B471,Miljö!$B$1:$T$480,MATCH("Såld mängd produktionsspecifik fjärrvärme (GWh)",Miljö!$B$1:$T$1,0),FALSE))</f>
        <v/>
      </c>
      <c r="J471" s="140" t="str">
        <f t="shared" si="7"/>
        <v>Övik Energi AB</v>
      </c>
    </row>
    <row r="472" spans="1:10" x14ac:dyDescent="0.35">
      <c r="A472" t="s">
        <v>605</v>
      </c>
      <c r="B472" t="s">
        <v>609</v>
      </c>
      <c r="C472" s="140" t="s">
        <v>687</v>
      </c>
      <c r="D472" s="140" t="str">
        <f>IF(ISERROR(1/VLOOKUP($B472,Kraftvärmeprod!$B$1:$D$480,MATCH("Total värmeproduktion i kraftvärmeverk i kombinerad drift (GWh)",Kraftvärmeprod!$B$1:$AV$1,0),FALSE)),"Ej kraftvärme","Alternativproduktionsmetoden")</f>
        <v>Ej kraftvärme</v>
      </c>
      <c r="E472" s="140">
        <f>VLOOKUP($B472,Totalt!$B$1:$BP$480,MATCH("total el",Totalt!$B$1:$BP$1,0),FALSE)</f>
        <v>0.20291999999999999</v>
      </c>
      <c r="F472" s="141" t="str">
        <f>IF(ISERROR(1/VLOOKUP($B472,Kraftvärmeprod!$B$1:$BD$480,MATCH("Total värmeproduktion i kraftvärmeverk i kombinerad drift (GWh)",Kraftvärmeprod!$B$1:$AV$1,0),FALSE)),"",VLOOKUP($B472,'Slutlig allokering'!$B$1:$BA$480,MATCH(F$1,'Slutlig allokering'!$B$2:$AS$2,0),FALSE))</f>
        <v/>
      </c>
      <c r="G472" s="140" t="str">
        <f>IF(ISERROR(1/VLOOKUP($B472,Kraftvärmeprod!$B$1:$AV$480,MATCH("Producerad elenergi i kraftvärmeverk (GWh)",Kraftvärmeprod!$B$1:$AV$1,0),FALSE)),"",VLOOKUP($B472,Kraftvärmeprod!$B$1:$AV$480,MATCH("Producerad elenergi i kraftvärmeverk (GWh)",Kraftvärmeprod!$B$1:$AV$1,0),FALSE))</f>
        <v/>
      </c>
      <c r="H472" s="140" t="str">
        <f>IF(ISERROR(1/VLOOKUP($B472,Miljö!$B$1:$T$480,MATCH("Såld mängd produktionsspecifik fjärrvärme (GWh)",Miljö!$B$1:$T$1,0),FALSE)),"",VLOOKUP($B472,Miljö!$B$1:$T$480,MATCH("Såld mängd produktionsspecifik fjärrvärme (GWh)",Miljö!$B$1:$T$1,0),FALSE))</f>
        <v/>
      </c>
      <c r="J472" s="140" t="str">
        <f t="shared" si="7"/>
        <v>Övik Energi AB</v>
      </c>
    </row>
    <row r="473" spans="1:10" x14ac:dyDescent="0.35">
      <c r="A473" t="s">
        <v>605</v>
      </c>
      <c r="B473" t="s">
        <v>610</v>
      </c>
      <c r="C473" s="140" t="s">
        <v>687</v>
      </c>
      <c r="D473" s="140" t="str">
        <f>IF(ISERROR(1/VLOOKUP($B473,Kraftvärmeprod!$B$1:$D$480,MATCH("Total värmeproduktion i kraftvärmeverk i kombinerad drift (GWh)",Kraftvärmeprod!$B$1:$AV$1,0),FALSE)),"Ej kraftvärme","Alternativproduktionsmetoden")</f>
        <v>Ej kraftvärme</v>
      </c>
      <c r="E473" s="140">
        <f>VLOOKUP($B473,Totalt!$B$1:$BP$480,MATCH("total el",Totalt!$B$1:$BP$1,0),FALSE)</f>
        <v>0.15157999999999999</v>
      </c>
      <c r="F473" s="141" t="str">
        <f>IF(ISERROR(1/VLOOKUP($B473,Kraftvärmeprod!$B$1:$BD$480,MATCH("Total värmeproduktion i kraftvärmeverk i kombinerad drift (GWh)",Kraftvärmeprod!$B$1:$AV$1,0),FALSE)),"",VLOOKUP($B473,'Slutlig allokering'!$B$1:$BA$480,MATCH(F$1,'Slutlig allokering'!$B$2:$AS$2,0),FALSE))</f>
        <v/>
      </c>
      <c r="G473" s="140" t="str">
        <f>IF(ISERROR(1/VLOOKUP($B473,Kraftvärmeprod!$B$1:$AV$480,MATCH("Producerad elenergi i kraftvärmeverk (GWh)",Kraftvärmeprod!$B$1:$AV$1,0),FALSE)),"",VLOOKUP($B473,Kraftvärmeprod!$B$1:$AV$480,MATCH("Producerad elenergi i kraftvärmeverk (GWh)",Kraftvärmeprod!$B$1:$AV$1,0),FALSE))</f>
        <v/>
      </c>
      <c r="H473" s="140" t="str">
        <f>IF(ISERROR(1/VLOOKUP($B473,Miljö!$B$1:$T$480,MATCH("Såld mängd produktionsspecifik fjärrvärme (GWh)",Miljö!$B$1:$T$1,0),FALSE)),"",VLOOKUP($B473,Miljö!$B$1:$T$480,MATCH("Såld mängd produktionsspecifik fjärrvärme (GWh)",Miljö!$B$1:$T$1,0),FALSE))</f>
        <v/>
      </c>
      <c r="J473" s="140" t="str">
        <f t="shared" si="7"/>
        <v>Övik Energi AB</v>
      </c>
    </row>
    <row r="474" spans="1:10" x14ac:dyDescent="0.35">
      <c r="A474" t="s">
        <v>605</v>
      </c>
      <c r="B474" t="s">
        <v>611</v>
      </c>
      <c r="C474" s="140" t="s">
        <v>687</v>
      </c>
      <c r="D474" s="140" t="str">
        <f>IF(ISERROR(1/VLOOKUP($B474,Kraftvärmeprod!$B$1:$D$480,MATCH("Total värmeproduktion i kraftvärmeverk i kombinerad drift (GWh)",Kraftvärmeprod!$B$1:$AV$1,0),FALSE)),"Ej kraftvärme","Alternativproduktionsmetoden")</f>
        <v>Alternativproduktionsmetoden</v>
      </c>
      <c r="E474" s="140">
        <f>VLOOKUP($B474,Totalt!$B$1:$BP$480,MATCH("total el",Totalt!$B$1:$BP$1,0),FALSE)</f>
        <v>16.9636</v>
      </c>
      <c r="F474" s="141">
        <f>IF(ISERROR(1/VLOOKUP($B474,Kraftvärmeprod!$B$1:$BD$480,MATCH("Total värmeproduktion i kraftvärmeverk i kombinerad drift (GWh)",Kraftvärmeprod!$B$1:$AV$1,0),FALSE)),"",VLOOKUP($B474,'Slutlig allokering'!$B$1:$BA$480,MATCH(F$1,'Slutlig allokering'!$B$2:$AS$2,0),FALSE))</f>
        <v>0.57027457202712228</v>
      </c>
      <c r="G474" s="140">
        <f>IF(ISERROR(1/VLOOKUP($B474,Kraftvärmeprod!$B$1:$AV$480,MATCH("Producerad elenergi i kraftvärmeverk (GWh)",Kraftvärmeprod!$B$1:$AV$1,0),FALSE)),"",VLOOKUP($B474,Kraftvärmeprod!$B$1:$AV$480,MATCH("Producerad elenergi i kraftvärmeverk (GWh)",Kraftvärmeprod!$B$1:$AV$1,0),FALSE))</f>
        <v>159.42699999999999</v>
      </c>
      <c r="H474" s="140" t="str">
        <f>IF(ISERROR(1/VLOOKUP($B474,Miljö!$B$1:$T$480,MATCH("Såld mängd produktionsspecifik fjärrvärme (GWh)",Miljö!$B$1:$T$1,0),FALSE)),"",VLOOKUP($B474,Miljö!$B$1:$T$480,MATCH("Såld mängd produktionsspecifik fjärrvärme (GWh)",Miljö!$B$1:$T$1,0),FALSE))</f>
        <v/>
      </c>
      <c r="J474" s="140" t="str">
        <f t="shared" si="7"/>
        <v>Övik Energi AB</v>
      </c>
    </row>
  </sheetData>
  <hyperlinks>
    <hyperlink ref="C176" r:id="rId1" xr:uid="{00000000-0004-0000-1100-000000000000}"/>
    <hyperlink ref="C186" r:id="rId2" xr:uid="{00000000-0004-0000-1100-000001000000}"/>
    <hyperlink ref="C194" r:id="rId3" xr:uid="{00000000-0004-0000-1100-000002000000}"/>
    <hyperlink ref="C209" r:id="rId4" xr:uid="{00000000-0004-0000-1100-000003000000}"/>
    <hyperlink ref="C210" r:id="rId5" xr:uid="{00000000-0004-0000-1100-000004000000}"/>
    <hyperlink ref="C251" r:id="rId6" xr:uid="{00000000-0004-0000-1100-000005000000}"/>
    <hyperlink ref="C252" r:id="rId7" xr:uid="{00000000-0004-0000-1100-000006000000}"/>
    <hyperlink ref="C268" r:id="rId8" xr:uid="{00000000-0004-0000-1100-000007000000}"/>
    <hyperlink ref="C269:C270" r:id="rId9" display="http://www.norrtelje-energi.se/" xr:uid="{00000000-0004-0000-1100-000008000000}"/>
    <hyperlink ref="C277" r:id="rId10" xr:uid="{00000000-0004-0000-1100-000009000000}"/>
    <hyperlink ref="C285" r:id="rId11" xr:uid="{00000000-0004-0000-1100-00000A000000}"/>
    <hyperlink ref="C286:C300" r:id="rId12" display="http://rindi.se/" xr:uid="{00000000-0004-0000-1100-00000B000000}"/>
    <hyperlink ref="C367" r:id="rId13" xr:uid="{00000000-0004-0000-1100-00000C000000}"/>
    <hyperlink ref="C375" r:id="rId14" xr:uid="{00000000-0004-0000-1100-00000D000000}"/>
    <hyperlink ref="C373:C374" r:id="rId15" display="http://www.telge.se/" xr:uid="{00000000-0004-0000-1100-00000E000000}"/>
    <hyperlink ref="C383" r:id="rId16" xr:uid="{00000000-0004-0000-1100-00000F000000}"/>
    <hyperlink ref="C384:C385" r:id="rId17" display="http://www.uddevallaenergi.se/" xr:uid="{00000000-0004-0000-1100-000010000000}"/>
    <hyperlink ref="C414" r:id="rId18" xr:uid="{00000000-0004-0000-1100-000011000000}"/>
    <hyperlink ref="C415:C416" r:id="rId19" display="http://www.vetabvetlanda.se/vanstermeny/verksamheter/fjarrvarme/miljo/" xr:uid="{00000000-0004-0000-1100-000012000000}"/>
    <hyperlink ref="C422" r:id="rId20" xr:uid="{00000000-0004-0000-1100-000013000000}"/>
    <hyperlink ref="C423:C424" r:id="rId21" display="http://www.mteab.net/toppmeny/fjarrvarme" xr:uid="{00000000-0004-0000-1100-000014000000}"/>
    <hyperlink ref="C451" r:id="rId22" xr:uid="{00000000-0004-0000-1100-000015000000}"/>
    <hyperlink ref="C452:C453" r:id="rId23" display="http://www.vastervik.se/" xr:uid="{00000000-0004-0000-1100-000016000000}"/>
    <hyperlink ref="C463" r:id="rId24" xr:uid="{00000000-0004-0000-1100-000017000000}"/>
    <hyperlink ref="C464:C466" r:id="rId25" display="http://www.oresundskraft.se/" xr:uid="{00000000-0004-0000-1100-000018000000}"/>
  </hyperlinks>
  <pageMargins left="0.7" right="0.7" top="0.75" bottom="0.75" header="0.3" footer="0.3"/>
  <legacy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2:AS14"/>
  <sheetViews>
    <sheetView workbookViewId="0">
      <selection activeCell="AD259" sqref="AD259"/>
    </sheetView>
  </sheetViews>
  <sheetFormatPr defaultRowHeight="14.5" x14ac:dyDescent="0.35"/>
  <cols>
    <col min="1" max="1" width="16" style="150" customWidth="1"/>
    <col min="2" max="3" width="9.1796875" style="150"/>
    <col min="4" max="5" width="9.81640625" style="150" bestFit="1" customWidth="1"/>
    <col min="6" max="10" width="9.1796875" style="150"/>
    <col min="11" max="11" width="9.81640625" style="150" bestFit="1" customWidth="1"/>
    <col min="12" max="20" width="9.1796875" style="150"/>
    <col min="21" max="21" width="9.81640625" style="150" bestFit="1" customWidth="1"/>
    <col min="22" max="249" width="9.1796875" style="150"/>
    <col min="250" max="250" width="16" style="150" customWidth="1"/>
    <col min="251" max="505" width="9.1796875" style="150"/>
    <col min="506" max="506" width="16" style="150" customWidth="1"/>
    <col min="507" max="761" width="9.1796875" style="150"/>
    <col min="762" max="762" width="16" style="150" customWidth="1"/>
    <col min="763" max="1017" width="9.1796875" style="150"/>
    <col min="1018" max="1018" width="16" style="150" customWidth="1"/>
    <col min="1019" max="1273" width="9.1796875" style="150"/>
    <col min="1274" max="1274" width="16" style="150" customWidth="1"/>
    <col min="1275" max="1529" width="9.1796875" style="150"/>
    <col min="1530" max="1530" width="16" style="150" customWidth="1"/>
    <col min="1531" max="1785" width="9.1796875" style="150"/>
    <col min="1786" max="1786" width="16" style="150" customWidth="1"/>
    <col min="1787" max="2041" width="9.1796875" style="150"/>
    <col min="2042" max="2042" width="16" style="150" customWidth="1"/>
    <col min="2043" max="2297" width="9.1796875" style="150"/>
    <col min="2298" max="2298" width="16" style="150" customWidth="1"/>
    <col min="2299" max="2553" width="9.1796875" style="150"/>
    <col min="2554" max="2554" width="16" style="150" customWidth="1"/>
    <col min="2555" max="2809" width="9.1796875" style="150"/>
    <col min="2810" max="2810" width="16" style="150" customWidth="1"/>
    <col min="2811" max="3065" width="9.1796875" style="150"/>
    <col min="3066" max="3066" width="16" style="150" customWidth="1"/>
    <col min="3067" max="3321" width="9.1796875" style="150"/>
    <col min="3322" max="3322" width="16" style="150" customWidth="1"/>
    <col min="3323" max="3577" width="9.1796875" style="150"/>
    <col min="3578" max="3578" width="16" style="150" customWidth="1"/>
    <col min="3579" max="3833" width="9.1796875" style="150"/>
    <col min="3834" max="3834" width="16" style="150" customWidth="1"/>
    <col min="3835" max="4089" width="9.1796875" style="150"/>
    <col min="4090" max="4090" width="16" style="150" customWidth="1"/>
    <col min="4091" max="4345" width="9.1796875" style="150"/>
    <col min="4346" max="4346" width="16" style="150" customWidth="1"/>
    <col min="4347" max="4601" width="9.1796875" style="150"/>
    <col min="4602" max="4602" width="16" style="150" customWidth="1"/>
    <col min="4603" max="4857" width="9.1796875" style="150"/>
    <col min="4858" max="4858" width="16" style="150" customWidth="1"/>
    <col min="4859" max="5113" width="9.1796875" style="150"/>
    <col min="5114" max="5114" width="16" style="150" customWidth="1"/>
    <col min="5115" max="5369" width="9.1796875" style="150"/>
    <col min="5370" max="5370" width="16" style="150" customWidth="1"/>
    <col min="5371" max="5625" width="9.1796875" style="150"/>
    <col min="5626" max="5626" width="16" style="150" customWidth="1"/>
    <col min="5627" max="5881" width="9.1796875" style="150"/>
    <col min="5882" max="5882" width="16" style="150" customWidth="1"/>
    <col min="5883" max="6137" width="9.1796875" style="150"/>
    <col min="6138" max="6138" width="16" style="150" customWidth="1"/>
    <col min="6139" max="6393" width="9.1796875" style="150"/>
    <col min="6394" max="6394" width="16" style="150" customWidth="1"/>
    <col min="6395" max="6649" width="9.1796875" style="150"/>
    <col min="6650" max="6650" width="16" style="150" customWidth="1"/>
    <col min="6651" max="6905" width="9.1796875" style="150"/>
    <col min="6906" max="6906" width="16" style="150" customWidth="1"/>
    <col min="6907" max="7161" width="9.1796875" style="150"/>
    <col min="7162" max="7162" width="16" style="150" customWidth="1"/>
    <col min="7163" max="7417" width="9.1796875" style="150"/>
    <col min="7418" max="7418" width="16" style="150" customWidth="1"/>
    <col min="7419" max="7673" width="9.1796875" style="150"/>
    <col min="7674" max="7674" width="16" style="150" customWidth="1"/>
    <col min="7675" max="7929" width="9.1796875" style="150"/>
    <col min="7930" max="7930" width="16" style="150" customWidth="1"/>
    <col min="7931" max="8185" width="9.1796875" style="150"/>
    <col min="8186" max="8186" width="16" style="150" customWidth="1"/>
    <col min="8187" max="8441" width="9.1796875" style="150"/>
    <col min="8442" max="8442" width="16" style="150" customWidth="1"/>
    <col min="8443" max="8697" width="9.1796875" style="150"/>
    <col min="8698" max="8698" width="16" style="150" customWidth="1"/>
    <col min="8699" max="8953" width="9.1796875" style="150"/>
    <col min="8954" max="8954" width="16" style="150" customWidth="1"/>
    <col min="8955" max="9209" width="9.1796875" style="150"/>
    <col min="9210" max="9210" width="16" style="150" customWidth="1"/>
    <col min="9211" max="9465" width="9.1796875" style="150"/>
    <col min="9466" max="9466" width="16" style="150" customWidth="1"/>
    <col min="9467" max="9721" width="9.1796875" style="150"/>
    <col min="9722" max="9722" width="16" style="150" customWidth="1"/>
    <col min="9723" max="9977" width="9.1796875" style="150"/>
    <col min="9978" max="9978" width="16" style="150" customWidth="1"/>
    <col min="9979" max="10233" width="9.1796875" style="150"/>
    <col min="10234" max="10234" width="16" style="150" customWidth="1"/>
    <col min="10235" max="10489" width="9.1796875" style="150"/>
    <col min="10490" max="10490" width="16" style="150" customWidth="1"/>
    <col min="10491" max="10745" width="9.1796875" style="150"/>
    <col min="10746" max="10746" width="16" style="150" customWidth="1"/>
    <col min="10747" max="11001" width="9.1796875" style="150"/>
    <col min="11002" max="11002" width="16" style="150" customWidth="1"/>
    <col min="11003" max="11257" width="9.1796875" style="150"/>
    <col min="11258" max="11258" width="16" style="150" customWidth="1"/>
    <col min="11259" max="11513" width="9.1796875" style="150"/>
    <col min="11514" max="11514" width="16" style="150" customWidth="1"/>
    <col min="11515" max="11769" width="9.1796875" style="150"/>
    <col min="11770" max="11770" width="16" style="150" customWidth="1"/>
    <col min="11771" max="12025" width="9.1796875" style="150"/>
    <col min="12026" max="12026" width="16" style="150" customWidth="1"/>
    <col min="12027" max="12281" width="9.1796875" style="150"/>
    <col min="12282" max="12282" width="16" style="150" customWidth="1"/>
    <col min="12283" max="12537" width="9.1796875" style="150"/>
    <col min="12538" max="12538" width="16" style="150" customWidth="1"/>
    <col min="12539" max="12793" width="9.1796875" style="150"/>
    <col min="12794" max="12794" width="16" style="150" customWidth="1"/>
    <col min="12795" max="13049" width="9.1796875" style="150"/>
    <col min="13050" max="13050" width="16" style="150" customWidth="1"/>
    <col min="13051" max="13305" width="9.1796875" style="150"/>
    <col min="13306" max="13306" width="16" style="150" customWidth="1"/>
    <col min="13307" max="13561" width="9.1796875" style="150"/>
    <col min="13562" max="13562" width="16" style="150" customWidth="1"/>
    <col min="13563" max="13817" width="9.1796875" style="150"/>
    <col min="13818" max="13818" width="16" style="150" customWidth="1"/>
    <col min="13819" max="14073" width="9.1796875" style="150"/>
    <col min="14074" max="14074" width="16" style="150" customWidth="1"/>
    <col min="14075" max="14329" width="9.1796875" style="150"/>
    <col min="14330" max="14330" width="16" style="150" customWidth="1"/>
    <col min="14331" max="14585" width="9.1796875" style="150"/>
    <col min="14586" max="14586" width="16" style="150" customWidth="1"/>
    <col min="14587" max="14841" width="9.1796875" style="150"/>
    <col min="14842" max="14842" width="16" style="150" customWidth="1"/>
    <col min="14843" max="15097" width="9.1796875" style="150"/>
    <col min="15098" max="15098" width="16" style="150" customWidth="1"/>
    <col min="15099" max="15353" width="9.1796875" style="150"/>
    <col min="15354" max="15354" width="16" style="150" customWidth="1"/>
    <col min="15355" max="15609" width="9.1796875" style="150"/>
    <col min="15610" max="15610" width="16" style="150" customWidth="1"/>
    <col min="15611" max="15865" width="9.1796875" style="150"/>
    <col min="15866" max="15866" width="16" style="150" customWidth="1"/>
    <col min="15867" max="16121" width="9.1796875" style="150"/>
    <col min="16122" max="16122" width="16" style="150" customWidth="1"/>
    <col min="16123" max="16384" width="9.1796875" style="150"/>
  </cols>
  <sheetData>
    <row r="2" spans="1:45" s="148" customFormat="1" ht="58" x14ac:dyDescent="0.35">
      <c r="A2" s="148" t="s">
        <v>1</v>
      </c>
      <c r="M2" s="148" t="s">
        <v>854</v>
      </c>
      <c r="N2" s="148" t="s">
        <v>854</v>
      </c>
      <c r="O2" s="148" t="s">
        <v>854</v>
      </c>
      <c r="P2" s="148" t="s">
        <v>854</v>
      </c>
      <c r="Q2" s="148" t="s">
        <v>854</v>
      </c>
      <c r="R2" s="148" t="s">
        <v>1145</v>
      </c>
      <c r="S2" s="148" t="s">
        <v>1145</v>
      </c>
      <c r="T2" s="148" t="s">
        <v>1145</v>
      </c>
      <c r="U2" s="148" t="s">
        <v>1145</v>
      </c>
      <c r="X2" s="148" t="s">
        <v>862</v>
      </c>
      <c r="Z2" s="148" t="s">
        <v>1285</v>
      </c>
      <c r="AG2" s="148" t="s">
        <v>1285</v>
      </c>
    </row>
    <row r="3" spans="1:45" ht="78" x14ac:dyDescent="0.35">
      <c r="A3" s="149" t="str">
        <f>'Redovisning för kunder'!$B$4</f>
        <v>Välj nät:</v>
      </c>
      <c r="D3" s="71" t="s">
        <v>1035</v>
      </c>
      <c r="E3" s="71" t="s">
        <v>856</v>
      </c>
      <c r="F3" s="71" t="s">
        <v>1029</v>
      </c>
      <c r="G3" s="71" t="s">
        <v>869</v>
      </c>
      <c r="H3" s="71" t="s">
        <v>872</v>
      </c>
      <c r="I3" s="71" t="s">
        <v>1042</v>
      </c>
      <c r="J3" s="71" t="s">
        <v>858</v>
      </c>
      <c r="K3" s="71" t="s">
        <v>1026</v>
      </c>
      <c r="L3" s="71" t="s">
        <v>951</v>
      </c>
      <c r="M3" s="71" t="s">
        <v>1027</v>
      </c>
      <c r="N3" s="71" t="s">
        <v>1030</v>
      </c>
      <c r="O3" s="71" t="s">
        <v>1033</v>
      </c>
      <c r="P3" s="71" t="s">
        <v>1034</v>
      </c>
      <c r="Q3" s="71" t="s">
        <v>1044</v>
      </c>
      <c r="R3" s="71" t="s">
        <v>1039</v>
      </c>
      <c r="S3" s="71" t="s">
        <v>1038</v>
      </c>
      <c r="T3" s="71" t="s">
        <v>1040</v>
      </c>
      <c r="U3" s="71" t="s">
        <v>1043</v>
      </c>
      <c r="V3" s="71" t="s">
        <v>1036</v>
      </c>
      <c r="W3" s="71" t="s">
        <v>1028</v>
      </c>
      <c r="X3" s="71" t="s">
        <v>1041</v>
      </c>
      <c r="Y3" s="71" t="s">
        <v>1037</v>
      </c>
      <c r="Z3" s="71" t="s">
        <v>1131</v>
      </c>
      <c r="AA3" s="71" t="s">
        <v>1129</v>
      </c>
      <c r="AB3" s="71" t="s">
        <v>1130</v>
      </c>
      <c r="AC3" s="71" t="s">
        <v>1032</v>
      </c>
      <c r="AD3" s="71" t="s">
        <v>855</v>
      </c>
      <c r="AE3" s="71" t="s">
        <v>1127</v>
      </c>
      <c r="AF3" s="72" t="s">
        <v>1132</v>
      </c>
      <c r="AG3" s="96" t="s">
        <v>1128</v>
      </c>
      <c r="AH3" s="71" t="s">
        <v>1133</v>
      </c>
      <c r="AI3" s="158"/>
      <c r="AJ3" s="151" t="s">
        <v>862</v>
      </c>
      <c r="AK3" s="151" t="s">
        <v>854</v>
      </c>
      <c r="AL3" s="151" t="s">
        <v>1145</v>
      </c>
      <c r="AM3" s="151" t="s">
        <v>1146</v>
      </c>
      <c r="AN3" s="151" t="s">
        <v>1147</v>
      </c>
      <c r="AO3" s="148"/>
      <c r="AP3" s="152"/>
      <c r="AQ3" s="152" t="s">
        <v>1286</v>
      </c>
      <c r="AR3" s="152"/>
      <c r="AS3" s="152"/>
    </row>
    <row r="4" spans="1:45" ht="43.5" x14ac:dyDescent="0.35">
      <c r="A4" s="148" t="s">
        <v>1287</v>
      </c>
      <c r="D4" s="150" t="e">
        <f>VLOOKUP($A$3,Totalt!$B$1:$BR$474,MATCH(D$3,Totalt!$B$1:$BL$1,0),FALSE)</f>
        <v>#N/A</v>
      </c>
      <c r="E4" s="150" t="e">
        <f>VLOOKUP($A$3,Totalt!$B$1:$BR$474,MATCH(E$3,Totalt!$B$1:$BL$1,0),FALSE)</f>
        <v>#N/A</v>
      </c>
      <c r="F4" s="150" t="e">
        <f>VLOOKUP($A$3,Totalt!$B$1:$BR$474,MATCH(F$3,Totalt!$B$1:$BL$1,0),FALSE)</f>
        <v>#N/A</v>
      </c>
      <c r="G4" s="150" t="e">
        <f>VLOOKUP($A$3,Totalt!$B$1:$BR$474,MATCH(G$3,Totalt!$B$1:$BL$1,0),FALSE)</f>
        <v>#N/A</v>
      </c>
      <c r="H4" s="150" t="e">
        <f>VLOOKUP($A$3,Totalt!$B$1:$BR$474,MATCH(H$3,Totalt!$B$1:$BL$1,0),FALSE)</f>
        <v>#N/A</v>
      </c>
      <c r="I4" s="150" t="e">
        <f>VLOOKUP($A$3,Totalt!$B$1:$BR$474,MATCH(I$3,Totalt!$B$1:$BL$1,0),FALSE)</f>
        <v>#N/A</v>
      </c>
      <c r="J4" s="150" t="e">
        <f>VLOOKUP($A$3,Totalt!$B$1:$BR$474,MATCH(J$3,Totalt!$B$1:$BL$1,0),FALSE)</f>
        <v>#N/A</v>
      </c>
      <c r="K4" s="150" t="e">
        <f>VLOOKUP($A$3,Totalt!$B$1:$BR$474,MATCH(K$3,Totalt!$B$1:$BL$1,0),FALSE)</f>
        <v>#N/A</v>
      </c>
      <c r="L4" s="150" t="e">
        <f>VLOOKUP($A$3,Totalt!$B$1:$BR$474,MATCH(L$3,Totalt!$B$1:$BL$1,0),FALSE)</f>
        <v>#N/A</v>
      </c>
      <c r="M4" s="150" t="e">
        <f>VLOOKUP($A$3,Totalt!$B$1:$BR$474,MATCH(M$3,Totalt!$B$1:$BL$1,0),FALSE)</f>
        <v>#N/A</v>
      </c>
      <c r="N4" s="150" t="e">
        <f>VLOOKUP($A$3,Totalt!$B$1:$BR$474,MATCH(N$3,Totalt!$B$1:$BL$1,0),FALSE)</f>
        <v>#N/A</v>
      </c>
      <c r="O4" s="150" t="e">
        <f>VLOOKUP($A$3,Totalt!$B$1:$BR$474,MATCH(O$3,Totalt!$B$1:$BL$1,0),FALSE)</f>
        <v>#N/A</v>
      </c>
      <c r="P4" s="150" t="e">
        <f>VLOOKUP($A$3,Totalt!$B$1:$BR$474,MATCH(P$3,Totalt!$B$1:$BL$1,0),FALSE)</f>
        <v>#N/A</v>
      </c>
      <c r="Q4" s="150" t="e">
        <f>VLOOKUP($A$3,Totalt!$B$1:$BR$474,MATCH(Q$3,Totalt!$B$1:$BL$1,0),FALSE)</f>
        <v>#N/A</v>
      </c>
      <c r="R4" s="150" t="e">
        <f>VLOOKUP($A$3,Totalt!$B$1:$BR$474,MATCH(R$3,Totalt!$B$1:$BL$1,0),FALSE)</f>
        <v>#N/A</v>
      </c>
      <c r="S4" s="150" t="e">
        <f>VLOOKUP($A$3,Totalt!$B$1:$BR$474,MATCH(S$3,Totalt!$B$1:$BL$1,0),FALSE)</f>
        <v>#N/A</v>
      </c>
      <c r="T4" s="150" t="e">
        <f>VLOOKUP($A$3,Totalt!$B$1:$BR$474,MATCH(T$3,Totalt!$B$1:$BL$1,0),FALSE)</f>
        <v>#N/A</v>
      </c>
      <c r="U4" s="150" t="e">
        <f>VLOOKUP($A$3,Totalt!$B$1:$BR$474,MATCH(U$3,Totalt!$B$1:$BL$1,0),FALSE)</f>
        <v>#N/A</v>
      </c>
      <c r="V4" s="150" t="e">
        <f>VLOOKUP($A$3,Totalt!$B$1:$BR$474,MATCH(V$3,Totalt!$B$1:$BL$1,0),FALSE)</f>
        <v>#N/A</v>
      </c>
      <c r="W4" s="150" t="e">
        <f>VLOOKUP($A$3,Totalt!$B$1:$BR$474,MATCH(W$3,Totalt!$B$1:$BL$1,0),FALSE)</f>
        <v>#N/A</v>
      </c>
      <c r="X4" s="150" t="e">
        <f>VLOOKUP($A$3,Totalt!$B$1:$BR$474,MATCH(X$3,Totalt!$B$1:$BL$1,0),FALSE)</f>
        <v>#N/A</v>
      </c>
      <c r="Y4" s="150" t="e">
        <f>VLOOKUP($A$3,Totalt!$B$1:$BR$474,MATCH(Y$3,Totalt!$B$1:$BL$1,0),FALSE)</f>
        <v>#N/A</v>
      </c>
      <c r="Z4" s="150" t="e">
        <f>VLOOKUP($A$3,Totalt!$B$1:$BR$474,MATCH(Z$3,Totalt!$B$1:$BL$1,0),FALSE)</f>
        <v>#N/A</v>
      </c>
      <c r="AA4" s="150" t="e">
        <f>VLOOKUP($A$3,Totalt!$B$1:$BR$474,MATCH(AA$3,Totalt!$B$1:$BL$1,0),FALSE)</f>
        <v>#N/A</v>
      </c>
      <c r="AB4" s="150" t="e">
        <f>VLOOKUP($A$3,Totalt!$B$1:$BR$474,MATCH(AB$3,Totalt!$B$1:$BL$1,0),FALSE)</f>
        <v>#N/A</v>
      </c>
      <c r="AC4" s="150" t="e">
        <f>VLOOKUP($A$3,Totalt!$B$1:$BR$474,MATCH(AC$3,Totalt!$B$1:$BL$1,0),FALSE)</f>
        <v>#N/A</v>
      </c>
      <c r="AD4" s="150" t="e">
        <f>VLOOKUP($A$3,Totalt!$B$1:$BR$474,MATCH(AD$3,Totalt!$B$1:$BL$1,0),FALSE)</f>
        <v>#N/A</v>
      </c>
      <c r="AE4" s="150" t="e">
        <f>VLOOKUP($A$3,Totalt!$B$1:$BR$474,MATCH(AE$3,Totalt!$B$1:$BL$1,0),FALSE)</f>
        <v>#N/A</v>
      </c>
      <c r="AF4" s="150" t="e">
        <f>VLOOKUP($A$3,Totalt!$B$1:$BR$474,MATCH(AF$3,Totalt!$B$1:$BL$1,0),FALSE)</f>
        <v>#N/A</v>
      </c>
      <c r="AG4" s="150" t="e">
        <f>VLOOKUP($A$3,Totalt!$B$1:$BR$474,MATCH(AG$3,Totalt!$B$1:$BL$1,0),FALSE)</f>
        <v>#N/A</v>
      </c>
      <c r="AH4" s="150" t="e">
        <f>VLOOKUP($A$3,Totalt!$B$1:$BR$474,MATCH(AH$3,Totalt!$B$1:$BL$1,0),FALSE)</f>
        <v>#N/A</v>
      </c>
      <c r="AJ4" s="150" t="e">
        <f>VLOOKUP($A$3,Totalt!$B$1:$BR$474,MATCH(AJ$3,Totalt!$B$1:$BL$1,0),FALSE)</f>
        <v>#N/A</v>
      </c>
      <c r="AK4" s="150" t="e">
        <f>VLOOKUP($A$3,Totalt!$B$1:$BR$474,MATCH(AK$3,Totalt!$B$1:$BL$1,0),FALSE)</f>
        <v>#N/A</v>
      </c>
      <c r="AL4" s="150" t="e">
        <f>VLOOKUP($A$3,Totalt!$B$1:$BR$474,MATCH(AL$3,Totalt!$B$1:$BL$1,0),FALSE)</f>
        <v>#N/A</v>
      </c>
      <c r="AM4" s="150" t="e">
        <f>VLOOKUP($A$3,Totalt!$B$1:$BR$474,MATCH(AM$3,Totalt!$B$1:$BL$1,0),FALSE)</f>
        <v>#N/A</v>
      </c>
      <c r="AN4" s="150" t="e">
        <f>VLOOKUP($A$3,Totalt!$B$1:$BR$474,MATCH(AN$3,Totalt!$B$1:$BL$1,0),FALSE)</f>
        <v>#N/A</v>
      </c>
      <c r="AQ4" s="150" t="e">
        <f>SUM(D4:AH4)</f>
        <v>#N/A</v>
      </c>
    </row>
    <row r="6" spans="1:45" ht="15" thickBot="1" x14ac:dyDescent="0.4"/>
    <row r="7" spans="1:45" ht="102" thickBot="1" x14ac:dyDescent="0.4">
      <c r="A7" s="148" t="s">
        <v>1288</v>
      </c>
      <c r="D7" s="153" t="s">
        <v>1035</v>
      </c>
      <c r="E7" s="154" t="s">
        <v>856</v>
      </c>
      <c r="F7" s="154" t="s">
        <v>1029</v>
      </c>
      <c r="G7" s="154" t="s">
        <v>869</v>
      </c>
      <c r="H7" s="154" t="s">
        <v>872</v>
      </c>
      <c r="I7" s="154" t="s">
        <v>1042</v>
      </c>
      <c r="J7" s="154" t="s">
        <v>858</v>
      </c>
      <c r="K7" s="154" t="s">
        <v>1289</v>
      </c>
      <c r="L7" s="154" t="s">
        <v>951</v>
      </c>
      <c r="M7" s="154" t="s">
        <v>854</v>
      </c>
      <c r="N7" s="154" t="s">
        <v>862</v>
      </c>
      <c r="O7" s="154" t="s">
        <v>1036</v>
      </c>
      <c r="P7" s="154" t="s">
        <v>1028</v>
      </c>
      <c r="Q7" s="154" t="s">
        <v>1145</v>
      </c>
      <c r="R7" s="154" t="s">
        <v>1290</v>
      </c>
      <c r="S7" s="154" t="s">
        <v>1146</v>
      </c>
      <c r="T7" s="154" t="s">
        <v>1291</v>
      </c>
      <c r="U7" s="154" t="s">
        <v>1285</v>
      </c>
      <c r="V7" s="154" t="s">
        <v>855</v>
      </c>
      <c r="W7" s="154" t="s">
        <v>1032</v>
      </c>
      <c r="X7" s="154" t="s">
        <v>1292</v>
      </c>
      <c r="Y7" s="154" t="s">
        <v>1147</v>
      </c>
      <c r="AB7" s="155" t="s">
        <v>1293</v>
      </c>
    </row>
    <row r="8" spans="1:45" x14ac:dyDescent="0.35">
      <c r="A8" s="156" t="e">
        <f>IF(VLOOKUP($A$3,'Miljövärden urval för publ'!$B$2:$Y$500,MATCH("Visa se länk istället för miljövärden i publiceringsfilen: (sätt kryss manuellt)",'Miljövärden urval för publ'!$B$2:$U$2,0),FALSE)="x","Nej","Ja")</f>
        <v>#N/A</v>
      </c>
      <c r="D8" s="150" t="e">
        <f>IF($A$8="Nej",0,INDEX($D$3:$AN$4,2,MATCH(D$7,$D$3:$AN$3,0)))</f>
        <v>#N/A</v>
      </c>
      <c r="E8" s="150" t="e">
        <f t="shared" ref="E8:W8" si="0">IF($A$8="Nej",0,INDEX($D$3:$AN$4,2,MATCH(E$7,$D$3:$AN$3,0)))</f>
        <v>#N/A</v>
      </c>
      <c r="F8" s="150" t="e">
        <f t="shared" si="0"/>
        <v>#N/A</v>
      </c>
      <c r="G8" s="150" t="e">
        <f t="shared" si="0"/>
        <v>#N/A</v>
      </c>
      <c r="H8" s="150" t="e">
        <f t="shared" si="0"/>
        <v>#N/A</v>
      </c>
      <c r="I8" s="150" t="e">
        <f t="shared" si="0"/>
        <v>#N/A</v>
      </c>
      <c r="J8" s="150" t="e">
        <f t="shared" si="0"/>
        <v>#N/A</v>
      </c>
      <c r="K8" s="157" t="e">
        <f>IF($A$8="Nej",0,INDEX($D$3:$AN$4,2,MATCH("Avfallsgas/restgas",$D$3:$AN$3,0)))+IF($A$8="Nej",0,INDEX($D$3:$AN$4,2,MATCH("Avfallsgas från stålindustrin",$D$3:$AN$3,0)))</f>
        <v>#N/A</v>
      </c>
      <c r="L8" s="150" t="e">
        <f t="shared" si="0"/>
        <v>#N/A</v>
      </c>
      <c r="M8" s="150" t="e">
        <f t="shared" si="0"/>
        <v>#N/A</v>
      </c>
      <c r="N8" s="150" t="e">
        <f t="shared" si="0"/>
        <v>#N/A</v>
      </c>
      <c r="O8" s="150" t="e">
        <f t="shared" si="0"/>
        <v>#N/A</v>
      </c>
      <c r="P8" s="150" t="e">
        <f t="shared" si="0"/>
        <v>#N/A</v>
      </c>
      <c r="Q8" s="150" t="e">
        <f t="shared" si="0"/>
        <v>#N/A</v>
      </c>
      <c r="R8" s="150" t="e">
        <f>IF($A$8="Nej",0,INDEX($D$3:$AN$4,2,MATCH("Torv (fjärrvärme och el)",$D$3:$AN$3,0)))</f>
        <v>#N/A</v>
      </c>
      <c r="S8" s="150" t="e">
        <f t="shared" si="0"/>
        <v>#N/A</v>
      </c>
      <c r="T8" s="160" t="e">
        <f>IF($A$8="Nej",0,INDEX($D$3:$AN$4,2,MATCH("Värmepumpar, elförbrukning",$D$3:$AN$3,0)))</f>
        <v>#N/A</v>
      </c>
      <c r="U8" s="157" t="e">
        <f>IF($A$8="Nej",0,INDEX($D$3:$AN$4,2,MATCH("Total hjälpel",$D$3:$AN$3,0)))+IF($A$8="Nej",0,INDEX($D$3:$AN$4,2,MATCH("Elpannor, elförbrukning",$D$3:$AN$3,0)))</f>
        <v>#N/A</v>
      </c>
      <c r="V8" s="150" t="e">
        <f t="shared" si="0"/>
        <v>#N/A</v>
      </c>
      <c r="W8" s="150" t="e">
        <f t="shared" si="0"/>
        <v>#N/A</v>
      </c>
      <c r="X8" s="150" t="e">
        <f>IF($A$8="Nej",0,INDEX($D$3:$AN$4,2,MATCH("Köpt prod.spec fjv",$D$3:$AN$3,0)))</f>
        <v>#N/A</v>
      </c>
      <c r="Y8" s="150" t="e">
        <f>IF($A$8="Nej",0,INDEX($D$3:$AN$4,2,MATCH("Köpt hetvatten odefinierat bränsle",$D$3:$AN$3,0)))</f>
        <v>#N/A</v>
      </c>
      <c r="AB8" s="150" t="e">
        <f>SUM(D8:Y8)</f>
        <v>#N/A</v>
      </c>
    </row>
    <row r="9" spans="1:45" x14ac:dyDescent="0.35">
      <c r="A9" s="150" t="s">
        <v>1294</v>
      </c>
    </row>
    <row r="10" spans="1:45" s="159" customFormat="1" x14ac:dyDescent="0.35">
      <c r="C10" s="159" t="s">
        <v>1295</v>
      </c>
      <c r="D10" s="159" t="e">
        <f t="shared" ref="D10:Y10" si="1">D8/$AB$8</f>
        <v>#N/A</v>
      </c>
      <c r="E10" s="159" t="e">
        <f t="shared" si="1"/>
        <v>#N/A</v>
      </c>
      <c r="F10" s="159" t="e">
        <f t="shared" si="1"/>
        <v>#N/A</v>
      </c>
      <c r="G10" s="159" t="e">
        <f t="shared" si="1"/>
        <v>#N/A</v>
      </c>
      <c r="H10" s="159" t="e">
        <f t="shared" si="1"/>
        <v>#N/A</v>
      </c>
      <c r="I10" s="159" t="e">
        <f t="shared" si="1"/>
        <v>#N/A</v>
      </c>
      <c r="J10" s="159" t="e">
        <f t="shared" si="1"/>
        <v>#N/A</v>
      </c>
      <c r="K10" s="159" t="e">
        <f t="shared" si="1"/>
        <v>#N/A</v>
      </c>
      <c r="L10" s="159" t="e">
        <f t="shared" si="1"/>
        <v>#N/A</v>
      </c>
      <c r="M10" s="159" t="e">
        <f t="shared" si="1"/>
        <v>#N/A</v>
      </c>
      <c r="N10" s="159" t="e">
        <f t="shared" si="1"/>
        <v>#N/A</v>
      </c>
      <c r="O10" s="159" t="e">
        <f t="shared" si="1"/>
        <v>#N/A</v>
      </c>
      <c r="P10" s="159" t="e">
        <f t="shared" si="1"/>
        <v>#N/A</v>
      </c>
      <c r="Q10" s="159" t="e">
        <f t="shared" si="1"/>
        <v>#N/A</v>
      </c>
      <c r="R10" s="159" t="e">
        <f t="shared" si="1"/>
        <v>#N/A</v>
      </c>
      <c r="S10" s="159" t="e">
        <f t="shared" si="1"/>
        <v>#N/A</v>
      </c>
      <c r="T10" s="159" t="e">
        <f t="shared" si="1"/>
        <v>#N/A</v>
      </c>
      <c r="U10" s="159" t="e">
        <f t="shared" si="1"/>
        <v>#N/A</v>
      </c>
      <c r="V10" s="159" t="e">
        <f t="shared" si="1"/>
        <v>#N/A</v>
      </c>
      <c r="W10" s="159" t="e">
        <f t="shared" si="1"/>
        <v>#N/A</v>
      </c>
      <c r="X10" s="159" t="e">
        <f t="shared" si="1"/>
        <v>#N/A</v>
      </c>
      <c r="Y10" s="159" t="e">
        <f t="shared" si="1"/>
        <v>#N/A</v>
      </c>
    </row>
    <row r="13" spans="1:45" x14ac:dyDescent="0.35">
      <c r="T13" s="158"/>
    </row>
    <row r="14" spans="1:45" x14ac:dyDescent="0.35">
      <c r="A14" s="148"/>
      <c r="AA14" s="1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AD476"/>
  <sheetViews>
    <sheetView workbookViewId="0">
      <pane xSplit="2" ySplit="1" topLeftCell="C244"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5" customHeight="1" x14ac:dyDescent="0.35"/>
  <cols>
    <col min="1" max="24" width="9.1796875" style="3"/>
    <col min="25" max="25" width="25.26953125" style="20" customWidth="1"/>
    <col min="26" max="16384" width="9.1796875" style="3"/>
  </cols>
  <sheetData>
    <row r="1" spans="1:30" s="27" customFormat="1" ht="57.75" customHeight="1" thickBot="1" x14ac:dyDescent="0.4">
      <c r="A1" s="26" t="s">
        <v>612</v>
      </c>
      <c r="B1" s="26" t="s">
        <v>1</v>
      </c>
      <c r="C1" s="26" t="s">
        <v>613</v>
      </c>
      <c r="D1" s="26" t="s">
        <v>834</v>
      </c>
      <c r="E1" s="26" t="s">
        <v>835</v>
      </c>
      <c r="F1" s="26" t="s">
        <v>836</v>
      </c>
      <c r="G1" s="26" t="s">
        <v>837</v>
      </c>
      <c r="H1" s="26" t="s">
        <v>838</v>
      </c>
      <c r="I1" s="26" t="s">
        <v>839</v>
      </c>
      <c r="J1" s="26" t="s">
        <v>840</v>
      </c>
      <c r="K1" s="26" t="s">
        <v>841</v>
      </c>
      <c r="L1" s="26" t="s">
        <v>842</v>
      </c>
      <c r="M1" s="26" t="s">
        <v>843</v>
      </c>
      <c r="N1" s="26" t="s">
        <v>844</v>
      </c>
      <c r="O1" s="26" t="s">
        <v>845</v>
      </c>
      <c r="P1" s="26" t="s">
        <v>846</v>
      </c>
      <c r="Q1" s="26" t="s">
        <v>847</v>
      </c>
      <c r="R1" s="26" t="s">
        <v>848</v>
      </c>
      <c r="S1" s="26" t="s">
        <v>849</v>
      </c>
      <c r="T1" s="26" t="s">
        <v>850</v>
      </c>
      <c r="U1" s="26" t="s">
        <v>851</v>
      </c>
      <c r="V1" s="26" t="s">
        <v>852</v>
      </c>
      <c r="Y1" s="18" t="s">
        <v>1013</v>
      </c>
      <c r="Z1" s="27" t="s">
        <v>1120</v>
      </c>
      <c r="AC1" s="27" t="s">
        <v>1124</v>
      </c>
      <c r="AD1" s="27" t="s">
        <v>1121</v>
      </c>
    </row>
    <row r="2" spans="1:30" ht="15" customHeight="1" x14ac:dyDescent="0.35">
      <c r="A2" s="3" t="s">
        <v>8</v>
      </c>
      <c r="B2" s="3" t="s">
        <v>9</v>
      </c>
      <c r="C2" s="3">
        <v>2013</v>
      </c>
      <c r="D2" s="3" t="s">
        <v>622</v>
      </c>
      <c r="E2" s="3" t="s">
        <v>621</v>
      </c>
      <c r="F2" s="3" t="s">
        <v>621</v>
      </c>
      <c r="G2" s="3" t="s">
        <v>621</v>
      </c>
      <c r="H2" s="3" t="s">
        <v>621</v>
      </c>
      <c r="I2" s="3" t="s">
        <v>621</v>
      </c>
      <c r="J2" s="3" t="s">
        <v>622</v>
      </c>
      <c r="K2" s="3" t="s">
        <v>621</v>
      </c>
      <c r="L2" s="3" t="s">
        <v>621</v>
      </c>
      <c r="M2" s="3" t="s">
        <v>621</v>
      </c>
      <c r="N2" s="3" t="s">
        <v>621</v>
      </c>
      <c r="O2" s="3" t="s">
        <v>621</v>
      </c>
      <c r="P2" s="3" t="s">
        <v>621</v>
      </c>
      <c r="Q2" s="3" t="s">
        <v>622</v>
      </c>
      <c r="R2" s="3" t="s">
        <v>621</v>
      </c>
      <c r="S2" s="3" t="s">
        <v>621</v>
      </c>
      <c r="T2" s="3" t="s">
        <v>621</v>
      </c>
      <c r="U2" s="3" t="s">
        <v>621</v>
      </c>
      <c r="V2" s="3" t="s">
        <v>621</v>
      </c>
      <c r="Y2" s="20">
        <f>IFERROR(F2/1,0)+IFERROR(H2/1,0)+IFERROR(L2/1,0)+IFERROR(N2/1,0)+IFERROR(S2/1,0)+IFERROR(U2/1,0)</f>
        <v>0</v>
      </c>
      <c r="AC2" s="3">
        <f>Y2/0.85</f>
        <v>0</v>
      </c>
      <c r="AD2" s="3">
        <f>AC2-Y2</f>
        <v>0</v>
      </c>
    </row>
    <row r="3" spans="1:30" ht="15" customHeight="1" x14ac:dyDescent="0.35">
      <c r="A3" s="3" t="s">
        <v>8</v>
      </c>
      <c r="B3" s="3" t="s">
        <v>11</v>
      </c>
      <c r="C3" s="3">
        <v>2013</v>
      </c>
      <c r="D3" s="3" t="s">
        <v>622</v>
      </c>
      <c r="E3" s="3" t="s">
        <v>621</v>
      </c>
      <c r="F3" s="3" t="s">
        <v>621</v>
      </c>
      <c r="G3" s="3" t="s">
        <v>621</v>
      </c>
      <c r="H3" s="3" t="s">
        <v>621</v>
      </c>
      <c r="I3" s="3" t="s">
        <v>621</v>
      </c>
      <c r="J3" s="3" t="s">
        <v>622</v>
      </c>
      <c r="K3" s="3" t="s">
        <v>621</v>
      </c>
      <c r="L3" s="3" t="s">
        <v>621</v>
      </c>
      <c r="M3" s="3" t="s">
        <v>621</v>
      </c>
      <c r="N3" s="3" t="s">
        <v>621</v>
      </c>
      <c r="O3" s="3" t="s">
        <v>621</v>
      </c>
      <c r="P3" s="3" t="s">
        <v>621</v>
      </c>
      <c r="Q3" s="3" t="s">
        <v>622</v>
      </c>
      <c r="R3" s="3" t="s">
        <v>621</v>
      </c>
      <c r="S3" s="3" t="s">
        <v>621</v>
      </c>
      <c r="T3" s="3" t="s">
        <v>621</v>
      </c>
      <c r="U3" s="3" t="s">
        <v>621</v>
      </c>
      <c r="V3" s="3" t="s">
        <v>621</v>
      </c>
      <c r="Y3" s="20">
        <f t="shared" ref="Y3:Y66" si="0">IFERROR(F3/1,0)+IFERROR(H3/1,0)+IFERROR(L3/1,0)+IFERROR(N3/1,0)+IFERROR(S3/1,0)+IFERROR(U3/1,0)</f>
        <v>0</v>
      </c>
      <c r="AC3" s="3">
        <f t="shared" ref="AC3:AC66" si="1">Y3/0.85</f>
        <v>0</v>
      </c>
      <c r="AD3" s="3">
        <f t="shared" ref="AD3:AD66" si="2">AC3-Y3</f>
        <v>0</v>
      </c>
    </row>
    <row r="4" spans="1:30" ht="15" customHeight="1" x14ac:dyDescent="0.35">
      <c r="A4" s="3" t="s">
        <v>8</v>
      </c>
      <c r="B4" s="3" t="s">
        <v>12</v>
      </c>
      <c r="C4" s="3">
        <v>2013</v>
      </c>
      <c r="D4" s="3" t="s">
        <v>622</v>
      </c>
      <c r="E4" s="3" t="s">
        <v>621</v>
      </c>
      <c r="F4" s="3" t="s">
        <v>621</v>
      </c>
      <c r="G4" s="3" t="s">
        <v>621</v>
      </c>
      <c r="H4" s="3" t="s">
        <v>621</v>
      </c>
      <c r="I4" s="3" t="s">
        <v>621</v>
      </c>
      <c r="J4" s="3" t="s">
        <v>622</v>
      </c>
      <c r="K4" s="3" t="s">
        <v>621</v>
      </c>
      <c r="L4" s="3" t="s">
        <v>621</v>
      </c>
      <c r="M4" s="3" t="s">
        <v>621</v>
      </c>
      <c r="N4" s="3" t="s">
        <v>621</v>
      </c>
      <c r="O4" s="3" t="s">
        <v>621</v>
      </c>
      <c r="P4" s="3" t="s">
        <v>621</v>
      </c>
      <c r="Q4" s="3" t="s">
        <v>622</v>
      </c>
      <c r="R4" s="3" t="s">
        <v>621</v>
      </c>
      <c r="S4" s="3" t="s">
        <v>621</v>
      </c>
      <c r="T4" s="3" t="s">
        <v>621</v>
      </c>
      <c r="U4" s="3" t="s">
        <v>621</v>
      </c>
      <c r="V4" s="3" t="s">
        <v>621</v>
      </c>
      <c r="Y4" s="20">
        <f t="shared" si="0"/>
        <v>0</v>
      </c>
      <c r="AC4" s="3">
        <f t="shared" si="1"/>
        <v>0</v>
      </c>
      <c r="AD4" s="3">
        <f t="shared" si="2"/>
        <v>0</v>
      </c>
    </row>
    <row r="5" spans="1:30" ht="15" customHeight="1" x14ac:dyDescent="0.35">
      <c r="A5" s="3" t="s">
        <v>8</v>
      </c>
      <c r="B5" s="3" t="s">
        <v>13</v>
      </c>
      <c r="C5" s="3">
        <v>2013</v>
      </c>
      <c r="D5" s="3" t="s">
        <v>622</v>
      </c>
      <c r="E5" s="3" t="s">
        <v>621</v>
      </c>
      <c r="F5" s="3" t="s">
        <v>621</v>
      </c>
      <c r="G5" s="3" t="s">
        <v>621</v>
      </c>
      <c r="H5" s="3" t="s">
        <v>621</v>
      </c>
      <c r="I5" s="3" t="s">
        <v>621</v>
      </c>
      <c r="J5" s="3" t="s">
        <v>622</v>
      </c>
      <c r="K5" s="3" t="s">
        <v>621</v>
      </c>
      <c r="L5" s="3" t="s">
        <v>621</v>
      </c>
      <c r="M5" s="3" t="s">
        <v>621</v>
      </c>
      <c r="N5" s="3" t="s">
        <v>621</v>
      </c>
      <c r="O5" s="3" t="s">
        <v>621</v>
      </c>
      <c r="P5" s="3" t="s">
        <v>621</v>
      </c>
      <c r="Q5" s="3" t="s">
        <v>622</v>
      </c>
      <c r="R5" s="3" t="s">
        <v>621</v>
      </c>
      <c r="S5" s="3" t="s">
        <v>621</v>
      </c>
      <c r="T5" s="3" t="s">
        <v>621</v>
      </c>
      <c r="U5" s="3" t="s">
        <v>621</v>
      </c>
      <c r="V5" s="3" t="s">
        <v>621</v>
      </c>
      <c r="Y5" s="20">
        <f t="shared" si="0"/>
        <v>0</v>
      </c>
      <c r="AC5" s="3">
        <f t="shared" si="1"/>
        <v>0</v>
      </c>
      <c r="AD5" s="3">
        <f t="shared" si="2"/>
        <v>0</v>
      </c>
    </row>
    <row r="6" spans="1:30" ht="15" customHeight="1" x14ac:dyDescent="0.35">
      <c r="A6" s="3" t="s">
        <v>8</v>
      </c>
      <c r="B6" s="3" t="s">
        <v>15</v>
      </c>
      <c r="C6" s="3">
        <v>2013</v>
      </c>
      <c r="D6" s="3" t="s">
        <v>622</v>
      </c>
      <c r="E6" s="3" t="s">
        <v>621</v>
      </c>
      <c r="F6" s="3" t="s">
        <v>621</v>
      </c>
      <c r="G6" s="3" t="s">
        <v>621</v>
      </c>
      <c r="H6" s="3" t="s">
        <v>621</v>
      </c>
      <c r="I6" s="3" t="s">
        <v>621</v>
      </c>
      <c r="J6" s="3" t="s">
        <v>622</v>
      </c>
      <c r="K6" s="3" t="s">
        <v>621</v>
      </c>
      <c r="L6" s="3" t="s">
        <v>621</v>
      </c>
      <c r="M6" s="3" t="s">
        <v>621</v>
      </c>
      <c r="N6" s="3" t="s">
        <v>621</v>
      </c>
      <c r="O6" s="3" t="s">
        <v>621</v>
      </c>
      <c r="P6" s="3" t="s">
        <v>621</v>
      </c>
      <c r="Q6" s="3" t="s">
        <v>622</v>
      </c>
      <c r="R6" s="3" t="s">
        <v>621</v>
      </c>
      <c r="S6" s="3" t="s">
        <v>621</v>
      </c>
      <c r="T6" s="3" t="s">
        <v>621</v>
      </c>
      <c r="U6" s="3" t="s">
        <v>621</v>
      </c>
      <c r="V6" s="3" t="s">
        <v>621</v>
      </c>
      <c r="Y6" s="20">
        <f t="shared" si="0"/>
        <v>0</v>
      </c>
      <c r="AC6" s="3">
        <f t="shared" si="1"/>
        <v>0</v>
      </c>
      <c r="AD6" s="3">
        <f t="shared" si="2"/>
        <v>0</v>
      </c>
    </row>
    <row r="7" spans="1:30" ht="15" customHeight="1" x14ac:dyDescent="0.35">
      <c r="A7" s="3" t="s">
        <v>16</v>
      </c>
      <c r="B7" s="3" t="s">
        <v>17</v>
      </c>
      <c r="C7" s="3">
        <v>2013</v>
      </c>
      <c r="D7" s="3" t="s">
        <v>853</v>
      </c>
      <c r="E7" s="3" t="s">
        <v>854</v>
      </c>
      <c r="F7" s="3">
        <v>87.7</v>
      </c>
      <c r="G7" s="3" t="s">
        <v>621</v>
      </c>
      <c r="H7" s="3" t="s">
        <v>621</v>
      </c>
      <c r="I7" s="3" t="s">
        <v>621</v>
      </c>
      <c r="J7" s="3" t="s">
        <v>622</v>
      </c>
      <c r="K7" s="3" t="s">
        <v>621</v>
      </c>
      <c r="L7" s="3" t="s">
        <v>621</v>
      </c>
      <c r="M7" s="3" t="s">
        <v>621</v>
      </c>
      <c r="N7" s="3" t="s">
        <v>621</v>
      </c>
      <c r="O7" s="3" t="s">
        <v>621</v>
      </c>
      <c r="P7" s="3" t="s">
        <v>621</v>
      </c>
      <c r="Q7" s="3" t="s">
        <v>622</v>
      </c>
      <c r="R7" s="3" t="s">
        <v>621</v>
      </c>
      <c r="S7" s="3" t="s">
        <v>621</v>
      </c>
      <c r="T7" s="3" t="s">
        <v>621</v>
      </c>
      <c r="U7" s="3" t="s">
        <v>621</v>
      </c>
      <c r="V7" s="3" t="s">
        <v>621</v>
      </c>
      <c r="Y7" s="20">
        <f t="shared" si="0"/>
        <v>87.7</v>
      </c>
      <c r="AC7" s="3">
        <f t="shared" si="1"/>
        <v>103.1764705882353</v>
      </c>
      <c r="AD7" s="3">
        <f t="shared" si="2"/>
        <v>15.476470588235301</v>
      </c>
    </row>
    <row r="8" spans="1:30" ht="15" customHeight="1" x14ac:dyDescent="0.3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Y8" s="20">
        <f t="shared" si="0"/>
        <v>0</v>
      </c>
      <c r="AC8" s="3">
        <f t="shared" si="1"/>
        <v>0</v>
      </c>
      <c r="AD8" s="3">
        <f t="shared" si="2"/>
        <v>0</v>
      </c>
    </row>
    <row r="9" spans="1:30" ht="15" customHeight="1" x14ac:dyDescent="0.35">
      <c r="A9" s="3" t="s">
        <v>18</v>
      </c>
      <c r="B9" s="3" t="s">
        <v>21</v>
      </c>
      <c r="C9" s="3">
        <v>2013</v>
      </c>
      <c r="D9" s="3" t="s">
        <v>622</v>
      </c>
      <c r="E9" s="3" t="s">
        <v>621</v>
      </c>
      <c r="F9" s="3" t="s">
        <v>621</v>
      </c>
      <c r="G9" s="3" t="s">
        <v>621</v>
      </c>
      <c r="H9" s="3" t="s">
        <v>621</v>
      </c>
      <c r="I9" s="3" t="s">
        <v>621</v>
      </c>
      <c r="J9" s="3" t="s">
        <v>622</v>
      </c>
      <c r="K9" s="3" t="s">
        <v>621</v>
      </c>
      <c r="L9" s="3" t="s">
        <v>621</v>
      </c>
      <c r="M9" s="3" t="s">
        <v>621</v>
      </c>
      <c r="N9" s="3" t="s">
        <v>621</v>
      </c>
      <c r="O9" s="3" t="s">
        <v>621</v>
      </c>
      <c r="P9" s="3" t="s">
        <v>621</v>
      </c>
      <c r="Q9" s="3" t="s">
        <v>622</v>
      </c>
      <c r="R9" s="3" t="s">
        <v>621</v>
      </c>
      <c r="S9" s="3" t="s">
        <v>621</v>
      </c>
      <c r="T9" s="3" t="s">
        <v>621</v>
      </c>
      <c r="U9" s="3" t="s">
        <v>621</v>
      </c>
      <c r="V9" s="3" t="s">
        <v>621</v>
      </c>
      <c r="Y9" s="20">
        <f t="shared" si="0"/>
        <v>0</v>
      </c>
      <c r="AC9" s="3">
        <f t="shared" si="1"/>
        <v>0</v>
      </c>
      <c r="AD9" s="3">
        <f t="shared" si="2"/>
        <v>0</v>
      </c>
    </row>
    <row r="10" spans="1:30" ht="15" customHeight="1" x14ac:dyDescent="0.35">
      <c r="A10" s="3" t="s">
        <v>18</v>
      </c>
      <c r="B10" s="3" t="s">
        <v>22</v>
      </c>
      <c r="C10" s="3">
        <v>2013</v>
      </c>
      <c r="D10" s="3" t="s">
        <v>622</v>
      </c>
      <c r="E10" s="3" t="s">
        <v>621</v>
      </c>
      <c r="F10" s="3" t="s">
        <v>621</v>
      </c>
      <c r="G10" s="3" t="s">
        <v>621</v>
      </c>
      <c r="H10" s="3" t="s">
        <v>621</v>
      </c>
      <c r="I10" s="3" t="s">
        <v>621</v>
      </c>
      <c r="J10" s="3" t="s">
        <v>622</v>
      </c>
      <c r="K10" s="3" t="s">
        <v>621</v>
      </c>
      <c r="L10" s="3" t="s">
        <v>621</v>
      </c>
      <c r="M10" s="3" t="s">
        <v>621</v>
      </c>
      <c r="N10" s="3" t="s">
        <v>621</v>
      </c>
      <c r="O10" s="3" t="s">
        <v>621</v>
      </c>
      <c r="P10" s="3" t="s">
        <v>621</v>
      </c>
      <c r="Q10" s="3" t="s">
        <v>622</v>
      </c>
      <c r="R10" s="3" t="s">
        <v>621</v>
      </c>
      <c r="S10" s="3" t="s">
        <v>621</v>
      </c>
      <c r="T10" s="3" t="s">
        <v>621</v>
      </c>
      <c r="U10" s="3" t="s">
        <v>621</v>
      </c>
      <c r="V10" s="3" t="s">
        <v>621</v>
      </c>
      <c r="Y10" s="20">
        <f t="shared" si="0"/>
        <v>0</v>
      </c>
      <c r="AC10" s="3">
        <f t="shared" si="1"/>
        <v>0</v>
      </c>
      <c r="AD10" s="3">
        <f t="shared" si="2"/>
        <v>0</v>
      </c>
    </row>
    <row r="11" spans="1:30" ht="15" customHeight="1" x14ac:dyDescent="0.35">
      <c r="A11" s="3" t="s">
        <v>23</v>
      </c>
      <c r="B11" s="3" t="s">
        <v>24</v>
      </c>
      <c r="C11" s="3">
        <v>2013</v>
      </c>
      <c r="D11" s="3" t="s">
        <v>622</v>
      </c>
      <c r="E11" s="3" t="s">
        <v>621</v>
      </c>
      <c r="F11" s="3" t="s">
        <v>621</v>
      </c>
      <c r="G11" s="3" t="s">
        <v>621</v>
      </c>
      <c r="H11" s="3" t="s">
        <v>621</v>
      </c>
      <c r="I11" s="3" t="s">
        <v>621</v>
      </c>
      <c r="J11" s="3" t="s">
        <v>622</v>
      </c>
      <c r="K11" s="3" t="s">
        <v>621</v>
      </c>
      <c r="L11" s="3" t="s">
        <v>621</v>
      </c>
      <c r="M11" s="3" t="s">
        <v>621</v>
      </c>
      <c r="N11" s="3" t="s">
        <v>621</v>
      </c>
      <c r="O11" s="3" t="s">
        <v>621</v>
      </c>
      <c r="P11" s="3" t="s">
        <v>621</v>
      </c>
      <c r="Q11" s="3" t="s">
        <v>622</v>
      </c>
      <c r="R11" s="3" t="s">
        <v>621</v>
      </c>
      <c r="S11" s="3" t="s">
        <v>621</v>
      </c>
      <c r="T11" s="3" t="s">
        <v>621</v>
      </c>
      <c r="U11" s="3" t="s">
        <v>621</v>
      </c>
      <c r="V11" s="3" t="s">
        <v>621</v>
      </c>
      <c r="Y11" s="20">
        <f t="shared" si="0"/>
        <v>0</v>
      </c>
      <c r="AC11" s="3">
        <f t="shared" si="1"/>
        <v>0</v>
      </c>
      <c r="AD11" s="3">
        <f t="shared" si="2"/>
        <v>0</v>
      </c>
    </row>
    <row r="12" spans="1:30" ht="15" customHeight="1" x14ac:dyDescent="0.3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Y12" s="20">
        <f t="shared" si="0"/>
        <v>0</v>
      </c>
      <c r="AC12" s="3">
        <f t="shared" si="1"/>
        <v>0</v>
      </c>
      <c r="AD12" s="3">
        <f t="shared" si="2"/>
        <v>0</v>
      </c>
    </row>
    <row r="13" spans="1:30" ht="15" customHeight="1" x14ac:dyDescent="0.35">
      <c r="A13" s="3" t="s">
        <v>27</v>
      </c>
      <c r="B13" s="3" t="s">
        <v>28</v>
      </c>
      <c r="C13" s="3">
        <v>2013</v>
      </c>
      <c r="D13" s="3" t="s">
        <v>622</v>
      </c>
      <c r="E13" s="3" t="s">
        <v>621</v>
      </c>
      <c r="F13" s="3" t="s">
        <v>621</v>
      </c>
      <c r="G13" s="3" t="s">
        <v>621</v>
      </c>
      <c r="H13" s="3" t="s">
        <v>621</v>
      </c>
      <c r="I13" s="3" t="s">
        <v>621</v>
      </c>
      <c r="J13" s="3" t="s">
        <v>622</v>
      </c>
      <c r="K13" s="3" t="s">
        <v>621</v>
      </c>
      <c r="L13" s="3" t="s">
        <v>621</v>
      </c>
      <c r="M13" s="3" t="s">
        <v>621</v>
      </c>
      <c r="N13" s="3" t="s">
        <v>621</v>
      </c>
      <c r="O13" s="3" t="s">
        <v>621</v>
      </c>
      <c r="P13" s="3" t="s">
        <v>621</v>
      </c>
      <c r="Q13" s="3" t="s">
        <v>622</v>
      </c>
      <c r="R13" s="3" t="s">
        <v>621</v>
      </c>
      <c r="S13" s="3" t="s">
        <v>621</v>
      </c>
      <c r="T13" s="3" t="s">
        <v>621</v>
      </c>
      <c r="U13" s="3" t="s">
        <v>621</v>
      </c>
      <c r="V13" s="3" t="s">
        <v>621</v>
      </c>
      <c r="Y13" s="20">
        <f t="shared" si="0"/>
        <v>0</v>
      </c>
      <c r="AC13" s="3">
        <f t="shared" si="1"/>
        <v>0</v>
      </c>
      <c r="AD13" s="3">
        <f t="shared" si="2"/>
        <v>0</v>
      </c>
    </row>
    <row r="14" spans="1:30" ht="15" customHeight="1" x14ac:dyDescent="0.35">
      <c r="A14" s="3" t="s">
        <v>29</v>
      </c>
      <c r="B14" s="3" t="s">
        <v>30</v>
      </c>
      <c r="C14" s="3">
        <v>2013</v>
      </c>
      <c r="D14" s="3" t="s">
        <v>622</v>
      </c>
      <c r="E14" s="3" t="s">
        <v>621</v>
      </c>
      <c r="F14" s="3" t="s">
        <v>621</v>
      </c>
      <c r="G14" s="3" t="s">
        <v>621</v>
      </c>
      <c r="H14" s="3" t="s">
        <v>621</v>
      </c>
      <c r="I14" s="3" t="s">
        <v>621</v>
      </c>
      <c r="J14" s="3" t="s">
        <v>622</v>
      </c>
      <c r="K14" s="3" t="s">
        <v>621</v>
      </c>
      <c r="L14" s="3" t="s">
        <v>621</v>
      </c>
      <c r="M14" s="3" t="s">
        <v>621</v>
      </c>
      <c r="N14" s="3" t="s">
        <v>621</v>
      </c>
      <c r="O14" s="3" t="s">
        <v>621</v>
      </c>
      <c r="P14" s="3" t="s">
        <v>621</v>
      </c>
      <c r="Q14" s="3" t="s">
        <v>622</v>
      </c>
      <c r="R14" s="3" t="s">
        <v>621</v>
      </c>
      <c r="S14" s="3" t="s">
        <v>621</v>
      </c>
      <c r="T14" s="3" t="s">
        <v>621</v>
      </c>
      <c r="U14" s="3" t="s">
        <v>621</v>
      </c>
      <c r="V14" s="3" t="s">
        <v>621</v>
      </c>
      <c r="Y14" s="20">
        <f t="shared" si="0"/>
        <v>0</v>
      </c>
      <c r="AC14" s="3">
        <f t="shared" si="1"/>
        <v>0</v>
      </c>
      <c r="AD14" s="3">
        <f t="shared" si="2"/>
        <v>0</v>
      </c>
    </row>
    <row r="15" spans="1:30" ht="15" customHeight="1" x14ac:dyDescent="0.35">
      <c r="A15" s="3" t="s">
        <v>31</v>
      </c>
      <c r="B15" s="3" t="s">
        <v>32</v>
      </c>
      <c r="C15" s="3">
        <v>2013</v>
      </c>
      <c r="D15" s="3" t="s">
        <v>622</v>
      </c>
      <c r="E15" s="3" t="s">
        <v>621</v>
      </c>
      <c r="F15" s="3" t="s">
        <v>621</v>
      </c>
      <c r="G15" s="3" t="s">
        <v>621</v>
      </c>
      <c r="H15" s="3" t="s">
        <v>621</v>
      </c>
      <c r="I15" s="3" t="s">
        <v>621</v>
      </c>
      <c r="J15" s="3" t="s">
        <v>622</v>
      </c>
      <c r="K15" s="3" t="s">
        <v>621</v>
      </c>
      <c r="L15" s="3" t="s">
        <v>621</v>
      </c>
      <c r="M15" s="3" t="s">
        <v>621</v>
      </c>
      <c r="N15" s="3" t="s">
        <v>621</v>
      </c>
      <c r="O15" s="3" t="s">
        <v>621</v>
      </c>
      <c r="P15" s="3" t="s">
        <v>621</v>
      </c>
      <c r="Q15" s="3" t="s">
        <v>622</v>
      </c>
      <c r="R15" s="3" t="s">
        <v>621</v>
      </c>
      <c r="S15" s="3" t="s">
        <v>621</v>
      </c>
      <c r="T15" s="3" t="s">
        <v>621</v>
      </c>
      <c r="U15" s="3" t="s">
        <v>621</v>
      </c>
      <c r="V15" s="3" t="s">
        <v>621</v>
      </c>
      <c r="Y15" s="20">
        <f t="shared" si="0"/>
        <v>0</v>
      </c>
      <c r="AC15" s="3">
        <f t="shared" si="1"/>
        <v>0</v>
      </c>
      <c r="AD15" s="3">
        <f t="shared" si="2"/>
        <v>0</v>
      </c>
    </row>
    <row r="16" spans="1:30" ht="15" customHeight="1" x14ac:dyDescent="0.3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Y16" s="20">
        <f t="shared" si="0"/>
        <v>0</v>
      </c>
      <c r="AC16" s="3">
        <f t="shared" si="1"/>
        <v>0</v>
      </c>
      <c r="AD16" s="3">
        <f t="shared" si="2"/>
        <v>0</v>
      </c>
    </row>
    <row r="17" spans="1:30" ht="15" customHeight="1" x14ac:dyDescent="0.3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Y17" s="20">
        <f t="shared" si="0"/>
        <v>0</v>
      </c>
      <c r="AC17" s="3">
        <f t="shared" si="1"/>
        <v>0</v>
      </c>
      <c r="AD17" s="3">
        <f t="shared" si="2"/>
        <v>0</v>
      </c>
    </row>
    <row r="18" spans="1:30" ht="15" customHeight="1" x14ac:dyDescent="0.3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Y18" s="20">
        <f t="shared" si="0"/>
        <v>0</v>
      </c>
      <c r="AC18" s="3">
        <f t="shared" si="1"/>
        <v>0</v>
      </c>
      <c r="AD18" s="3">
        <f t="shared" si="2"/>
        <v>0</v>
      </c>
    </row>
    <row r="19" spans="1:30" ht="15" customHeight="1" x14ac:dyDescent="0.3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Y19" s="20">
        <f t="shared" si="0"/>
        <v>0</v>
      </c>
      <c r="AC19" s="3">
        <f t="shared" si="1"/>
        <v>0</v>
      </c>
      <c r="AD19" s="3">
        <f t="shared" si="2"/>
        <v>0</v>
      </c>
    </row>
    <row r="20" spans="1:30" ht="15" customHeight="1" x14ac:dyDescent="0.3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Y20" s="20">
        <f t="shared" si="0"/>
        <v>0</v>
      </c>
      <c r="AC20" s="3">
        <f t="shared" si="1"/>
        <v>0</v>
      </c>
      <c r="AD20" s="3">
        <f t="shared" si="2"/>
        <v>0</v>
      </c>
    </row>
    <row r="21" spans="1:30" ht="15" customHeight="1" x14ac:dyDescent="0.3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Y21" s="20">
        <f t="shared" si="0"/>
        <v>0</v>
      </c>
      <c r="AC21" s="3">
        <f t="shared" si="1"/>
        <v>0</v>
      </c>
      <c r="AD21" s="3">
        <f t="shared" si="2"/>
        <v>0</v>
      </c>
    </row>
    <row r="22" spans="1:30" ht="15" customHeight="1" x14ac:dyDescent="0.3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Y22" s="20">
        <f t="shared" si="0"/>
        <v>0</v>
      </c>
      <c r="AC22" s="3">
        <f t="shared" si="1"/>
        <v>0</v>
      </c>
      <c r="AD22" s="3">
        <f t="shared" si="2"/>
        <v>0</v>
      </c>
    </row>
    <row r="23" spans="1:30" ht="15" customHeight="1" x14ac:dyDescent="0.3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Y23" s="20">
        <f t="shared" si="0"/>
        <v>0</v>
      </c>
      <c r="AC23" s="3">
        <f t="shared" si="1"/>
        <v>0</v>
      </c>
      <c r="AD23" s="3">
        <f t="shared" si="2"/>
        <v>0</v>
      </c>
    </row>
    <row r="24" spans="1:30" ht="15" customHeight="1" x14ac:dyDescent="0.3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Y24" s="20">
        <f t="shared" si="0"/>
        <v>0</v>
      </c>
      <c r="AC24" s="3">
        <f t="shared" si="1"/>
        <v>0</v>
      </c>
      <c r="AD24" s="3">
        <f t="shared" si="2"/>
        <v>0</v>
      </c>
    </row>
    <row r="25" spans="1:30" ht="15" customHeight="1" x14ac:dyDescent="0.3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Y25" s="20">
        <f t="shared" si="0"/>
        <v>0</v>
      </c>
      <c r="AC25" s="3">
        <f t="shared" si="1"/>
        <v>0</v>
      </c>
      <c r="AD25" s="3">
        <f t="shared" si="2"/>
        <v>0</v>
      </c>
    </row>
    <row r="26" spans="1:30" ht="15" customHeight="1" x14ac:dyDescent="0.3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Y26" s="20">
        <f t="shared" si="0"/>
        <v>0</v>
      </c>
      <c r="AC26" s="3">
        <f t="shared" si="1"/>
        <v>0</v>
      </c>
      <c r="AD26" s="3">
        <f t="shared" si="2"/>
        <v>0</v>
      </c>
    </row>
    <row r="27" spans="1:30" ht="15" customHeight="1" x14ac:dyDescent="0.3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Y27" s="20">
        <f t="shared" si="0"/>
        <v>0</v>
      </c>
      <c r="AC27" s="3">
        <f t="shared" si="1"/>
        <v>0</v>
      </c>
      <c r="AD27" s="3">
        <f t="shared" si="2"/>
        <v>0</v>
      </c>
    </row>
    <row r="28" spans="1:30" ht="15" customHeight="1" x14ac:dyDescent="0.3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Y28" s="20">
        <f t="shared" si="0"/>
        <v>0</v>
      </c>
      <c r="AC28" s="3">
        <f t="shared" si="1"/>
        <v>0</v>
      </c>
      <c r="AD28" s="3">
        <f t="shared" si="2"/>
        <v>0</v>
      </c>
    </row>
    <row r="29" spans="1:30" ht="15" customHeight="1" x14ac:dyDescent="0.3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Y29" s="20">
        <f t="shared" si="0"/>
        <v>0</v>
      </c>
      <c r="AC29" s="3">
        <f t="shared" si="1"/>
        <v>0</v>
      </c>
      <c r="AD29" s="3">
        <f t="shared" si="2"/>
        <v>0</v>
      </c>
    </row>
    <row r="30" spans="1:30" ht="15" customHeight="1" x14ac:dyDescent="0.3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Y30" s="20">
        <f t="shared" si="0"/>
        <v>0</v>
      </c>
      <c r="AC30" s="3">
        <f t="shared" si="1"/>
        <v>0</v>
      </c>
      <c r="AD30" s="3">
        <f t="shared" si="2"/>
        <v>0</v>
      </c>
    </row>
    <row r="31" spans="1:30" ht="15" customHeight="1" x14ac:dyDescent="0.3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Y31" s="20">
        <f t="shared" si="0"/>
        <v>0</v>
      </c>
      <c r="AC31" s="3">
        <f t="shared" si="1"/>
        <v>0</v>
      </c>
      <c r="AD31" s="3">
        <f t="shared" si="2"/>
        <v>0</v>
      </c>
    </row>
    <row r="32" spans="1:30" ht="15" customHeight="1" x14ac:dyDescent="0.3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Y32" s="20">
        <f t="shared" si="0"/>
        <v>0</v>
      </c>
      <c r="AC32" s="3">
        <f t="shared" si="1"/>
        <v>0</v>
      </c>
      <c r="AD32" s="3">
        <f t="shared" si="2"/>
        <v>0</v>
      </c>
    </row>
    <row r="33" spans="1:30" ht="15" customHeight="1" x14ac:dyDescent="0.3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Y33" s="20">
        <f t="shared" si="0"/>
        <v>0</v>
      </c>
      <c r="AC33" s="3">
        <f t="shared" si="1"/>
        <v>0</v>
      </c>
      <c r="AD33" s="3">
        <f t="shared" si="2"/>
        <v>0</v>
      </c>
    </row>
    <row r="34" spans="1:30" ht="15" customHeight="1" x14ac:dyDescent="0.3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Y34" s="20">
        <f t="shared" si="0"/>
        <v>0</v>
      </c>
      <c r="AC34" s="3">
        <f t="shared" si="1"/>
        <v>0</v>
      </c>
      <c r="AD34" s="3">
        <f t="shared" si="2"/>
        <v>0</v>
      </c>
    </row>
    <row r="35" spans="1:30" ht="15" customHeight="1" x14ac:dyDescent="0.35">
      <c r="A35" s="3" t="s">
        <v>31</v>
      </c>
      <c r="B35" s="3" t="s">
        <v>37</v>
      </c>
      <c r="C35" s="3">
        <v>2013</v>
      </c>
      <c r="D35" s="3" t="s">
        <v>622</v>
      </c>
      <c r="E35" s="3" t="s">
        <v>621</v>
      </c>
      <c r="F35" s="3" t="s">
        <v>621</v>
      </c>
      <c r="G35" s="3" t="s">
        <v>621</v>
      </c>
      <c r="H35" s="3" t="s">
        <v>621</v>
      </c>
      <c r="I35" s="3" t="s">
        <v>621</v>
      </c>
      <c r="J35" s="3" t="s">
        <v>622</v>
      </c>
      <c r="K35" s="3" t="s">
        <v>621</v>
      </c>
      <c r="L35" s="3" t="s">
        <v>621</v>
      </c>
      <c r="M35" s="3" t="s">
        <v>621</v>
      </c>
      <c r="N35" s="3" t="s">
        <v>621</v>
      </c>
      <c r="O35" s="3" t="s">
        <v>621</v>
      </c>
      <c r="P35" s="3" t="s">
        <v>621</v>
      </c>
      <c r="Q35" s="3" t="s">
        <v>622</v>
      </c>
      <c r="R35" s="3" t="s">
        <v>621</v>
      </c>
      <c r="S35" s="3" t="s">
        <v>621</v>
      </c>
      <c r="T35" s="3" t="s">
        <v>621</v>
      </c>
      <c r="U35" s="3" t="s">
        <v>621</v>
      </c>
      <c r="V35" s="3" t="s">
        <v>621</v>
      </c>
      <c r="Y35" s="20">
        <f t="shared" si="0"/>
        <v>0</v>
      </c>
      <c r="AC35" s="3">
        <f t="shared" si="1"/>
        <v>0</v>
      </c>
      <c r="AD35" s="3">
        <f t="shared" si="2"/>
        <v>0</v>
      </c>
    </row>
    <row r="36" spans="1:30" ht="15" customHeight="1" x14ac:dyDescent="0.35">
      <c r="A36" s="3" t="s">
        <v>31</v>
      </c>
      <c r="B36" s="3" t="s">
        <v>38</v>
      </c>
      <c r="C36" s="3">
        <v>2013</v>
      </c>
      <c r="D36" s="3" t="s">
        <v>622</v>
      </c>
      <c r="E36" s="3" t="s">
        <v>621</v>
      </c>
      <c r="F36" s="3" t="s">
        <v>621</v>
      </c>
      <c r="G36" s="3" t="s">
        <v>621</v>
      </c>
      <c r="H36" s="3" t="s">
        <v>621</v>
      </c>
      <c r="I36" s="3" t="s">
        <v>621</v>
      </c>
      <c r="J36" s="3" t="s">
        <v>622</v>
      </c>
      <c r="K36" s="3" t="s">
        <v>621</v>
      </c>
      <c r="L36" s="3" t="s">
        <v>621</v>
      </c>
      <c r="M36" s="3" t="s">
        <v>621</v>
      </c>
      <c r="N36" s="3" t="s">
        <v>621</v>
      </c>
      <c r="O36" s="3" t="s">
        <v>621</v>
      </c>
      <c r="P36" s="3" t="s">
        <v>621</v>
      </c>
      <c r="Q36" s="3" t="s">
        <v>622</v>
      </c>
      <c r="R36" s="3" t="s">
        <v>621</v>
      </c>
      <c r="S36" s="3" t="s">
        <v>621</v>
      </c>
      <c r="T36" s="3" t="s">
        <v>621</v>
      </c>
      <c r="U36" s="3" t="s">
        <v>621</v>
      </c>
      <c r="V36" s="3" t="s">
        <v>621</v>
      </c>
      <c r="Y36" s="20">
        <f t="shared" si="0"/>
        <v>0</v>
      </c>
      <c r="AC36" s="3">
        <f t="shared" si="1"/>
        <v>0</v>
      </c>
      <c r="AD36" s="3">
        <f t="shared" si="2"/>
        <v>0</v>
      </c>
    </row>
    <row r="37" spans="1:30" ht="15" customHeight="1" x14ac:dyDescent="0.35">
      <c r="A37" s="3" t="s">
        <v>31</v>
      </c>
      <c r="B37" s="3" t="s">
        <v>39</v>
      </c>
      <c r="C37" s="3">
        <v>2013</v>
      </c>
      <c r="D37" s="3" t="s">
        <v>622</v>
      </c>
      <c r="E37" s="3" t="s">
        <v>621</v>
      </c>
      <c r="F37" s="3" t="s">
        <v>621</v>
      </c>
      <c r="G37" s="3" t="s">
        <v>621</v>
      </c>
      <c r="H37" s="3" t="s">
        <v>621</v>
      </c>
      <c r="I37" s="3" t="s">
        <v>621</v>
      </c>
      <c r="J37" s="3" t="s">
        <v>622</v>
      </c>
      <c r="K37" s="3" t="s">
        <v>621</v>
      </c>
      <c r="L37" s="3" t="s">
        <v>621</v>
      </c>
      <c r="M37" s="3" t="s">
        <v>621</v>
      </c>
      <c r="N37" s="3" t="s">
        <v>621</v>
      </c>
      <c r="O37" s="3" t="s">
        <v>621</v>
      </c>
      <c r="P37" s="3" t="s">
        <v>621</v>
      </c>
      <c r="Q37" s="3" t="s">
        <v>622</v>
      </c>
      <c r="R37" s="3" t="s">
        <v>621</v>
      </c>
      <c r="S37" s="3" t="s">
        <v>621</v>
      </c>
      <c r="T37" s="3" t="s">
        <v>621</v>
      </c>
      <c r="U37" s="3" t="s">
        <v>621</v>
      </c>
      <c r="V37" s="3" t="s">
        <v>621</v>
      </c>
      <c r="Y37" s="20">
        <f t="shared" si="0"/>
        <v>0</v>
      </c>
      <c r="AC37" s="3">
        <f t="shared" si="1"/>
        <v>0</v>
      </c>
      <c r="AD37" s="3">
        <f t="shared" si="2"/>
        <v>0</v>
      </c>
    </row>
    <row r="38" spans="1:30" ht="15" customHeight="1" x14ac:dyDescent="0.35">
      <c r="A38" s="3" t="s">
        <v>31</v>
      </c>
      <c r="B38" s="3" t="s">
        <v>40</v>
      </c>
      <c r="C38" s="3">
        <v>2013</v>
      </c>
      <c r="D38" s="3" t="s">
        <v>622</v>
      </c>
      <c r="E38" s="3" t="s">
        <v>621</v>
      </c>
      <c r="F38" s="3" t="s">
        <v>621</v>
      </c>
      <c r="G38" s="3" t="s">
        <v>621</v>
      </c>
      <c r="H38" s="3" t="s">
        <v>621</v>
      </c>
      <c r="I38" s="3" t="s">
        <v>621</v>
      </c>
      <c r="J38" s="3" t="s">
        <v>622</v>
      </c>
      <c r="K38" s="3" t="s">
        <v>621</v>
      </c>
      <c r="L38" s="3" t="s">
        <v>621</v>
      </c>
      <c r="M38" s="3" t="s">
        <v>621</v>
      </c>
      <c r="N38" s="3" t="s">
        <v>621</v>
      </c>
      <c r="O38" s="3" t="s">
        <v>621</v>
      </c>
      <c r="P38" s="3" t="s">
        <v>621</v>
      </c>
      <c r="Q38" s="3" t="s">
        <v>622</v>
      </c>
      <c r="R38" s="3" t="s">
        <v>621</v>
      </c>
      <c r="S38" s="3" t="s">
        <v>621</v>
      </c>
      <c r="T38" s="3" t="s">
        <v>621</v>
      </c>
      <c r="U38" s="3" t="s">
        <v>621</v>
      </c>
      <c r="V38" s="3" t="s">
        <v>621</v>
      </c>
      <c r="Y38" s="20">
        <f t="shared" si="0"/>
        <v>0</v>
      </c>
      <c r="AC38" s="3">
        <f t="shared" si="1"/>
        <v>0</v>
      </c>
      <c r="AD38" s="3">
        <f t="shared" si="2"/>
        <v>0</v>
      </c>
    </row>
    <row r="39" spans="1:30" ht="15" customHeight="1" x14ac:dyDescent="0.35">
      <c r="A39" s="3" t="s">
        <v>31</v>
      </c>
      <c r="B39" s="3" t="s">
        <v>41</v>
      </c>
      <c r="C39" s="3">
        <v>2013</v>
      </c>
      <c r="D39" s="3" t="s">
        <v>622</v>
      </c>
      <c r="E39" s="3" t="s">
        <v>621</v>
      </c>
      <c r="F39" s="3" t="s">
        <v>621</v>
      </c>
      <c r="G39" s="3" t="s">
        <v>621</v>
      </c>
      <c r="H39" s="3" t="s">
        <v>621</v>
      </c>
      <c r="I39" s="3" t="s">
        <v>621</v>
      </c>
      <c r="J39" s="3" t="s">
        <v>622</v>
      </c>
      <c r="K39" s="3" t="s">
        <v>621</v>
      </c>
      <c r="L39" s="3" t="s">
        <v>621</v>
      </c>
      <c r="M39" s="3" t="s">
        <v>621</v>
      </c>
      <c r="N39" s="3" t="s">
        <v>621</v>
      </c>
      <c r="O39" s="3" t="s">
        <v>621</v>
      </c>
      <c r="P39" s="3" t="s">
        <v>621</v>
      </c>
      <c r="Q39" s="3" t="s">
        <v>622</v>
      </c>
      <c r="R39" s="3" t="s">
        <v>621</v>
      </c>
      <c r="S39" s="3" t="s">
        <v>621</v>
      </c>
      <c r="T39" s="3" t="s">
        <v>621</v>
      </c>
      <c r="U39" s="3" t="s">
        <v>621</v>
      </c>
      <c r="V39" s="3" t="s">
        <v>621</v>
      </c>
      <c r="Y39" s="20">
        <f t="shared" si="0"/>
        <v>0</v>
      </c>
      <c r="AC39" s="3">
        <f t="shared" si="1"/>
        <v>0</v>
      </c>
      <c r="AD39" s="3">
        <f t="shared" si="2"/>
        <v>0</v>
      </c>
    </row>
    <row r="40" spans="1:30" ht="15" customHeight="1" x14ac:dyDescent="0.35">
      <c r="A40" s="3" t="s">
        <v>31</v>
      </c>
      <c r="B40" s="3" t="s">
        <v>42</v>
      </c>
      <c r="C40" s="3">
        <v>2013</v>
      </c>
      <c r="D40" s="3" t="s">
        <v>659</v>
      </c>
      <c r="E40" s="3" t="s">
        <v>855</v>
      </c>
      <c r="F40" s="3">
        <v>24.8</v>
      </c>
      <c r="G40" s="3" t="s">
        <v>621</v>
      </c>
      <c r="H40" s="3" t="s">
        <v>621</v>
      </c>
      <c r="I40" s="3" t="s">
        <v>621</v>
      </c>
      <c r="J40" s="3" t="s">
        <v>622</v>
      </c>
      <c r="K40" s="3" t="s">
        <v>621</v>
      </c>
      <c r="L40" s="3" t="s">
        <v>621</v>
      </c>
      <c r="M40" s="3" t="s">
        <v>621</v>
      </c>
      <c r="N40" s="3" t="s">
        <v>621</v>
      </c>
      <c r="O40" s="3" t="s">
        <v>621</v>
      </c>
      <c r="P40" s="3" t="s">
        <v>621</v>
      </c>
      <c r="Q40" s="3" t="s">
        <v>622</v>
      </c>
      <c r="R40" s="3" t="s">
        <v>621</v>
      </c>
      <c r="S40" s="3" t="s">
        <v>621</v>
      </c>
      <c r="T40" s="3" t="s">
        <v>621</v>
      </c>
      <c r="U40" s="3" t="s">
        <v>621</v>
      </c>
      <c r="V40" s="3" t="s">
        <v>621</v>
      </c>
      <c r="Y40" s="20">
        <f t="shared" si="0"/>
        <v>24.8</v>
      </c>
      <c r="AC40" s="3">
        <f t="shared" si="1"/>
        <v>29.176470588235297</v>
      </c>
      <c r="AD40" s="3">
        <f t="shared" si="2"/>
        <v>4.3764705882352963</v>
      </c>
    </row>
    <row r="41" spans="1:30" ht="15" customHeight="1" x14ac:dyDescent="0.35">
      <c r="A41" s="3" t="s">
        <v>31</v>
      </c>
      <c r="B41" s="3" t="s">
        <v>43</v>
      </c>
      <c r="C41" s="3">
        <v>2013</v>
      </c>
      <c r="D41" s="3" t="s">
        <v>622</v>
      </c>
      <c r="E41" s="3" t="s">
        <v>621</v>
      </c>
      <c r="F41" s="3" t="s">
        <v>621</v>
      </c>
      <c r="G41" s="3" t="s">
        <v>621</v>
      </c>
      <c r="H41" s="3" t="s">
        <v>621</v>
      </c>
      <c r="I41" s="3" t="s">
        <v>621</v>
      </c>
      <c r="J41" s="3" t="s">
        <v>622</v>
      </c>
      <c r="K41" s="3" t="s">
        <v>621</v>
      </c>
      <c r="L41" s="3" t="s">
        <v>621</v>
      </c>
      <c r="M41" s="3" t="s">
        <v>621</v>
      </c>
      <c r="N41" s="3" t="s">
        <v>621</v>
      </c>
      <c r="O41" s="3" t="s">
        <v>621</v>
      </c>
      <c r="P41" s="3" t="s">
        <v>621</v>
      </c>
      <c r="Q41" s="3" t="s">
        <v>622</v>
      </c>
      <c r="R41" s="3" t="s">
        <v>621</v>
      </c>
      <c r="S41" s="3" t="s">
        <v>621</v>
      </c>
      <c r="T41" s="3" t="s">
        <v>621</v>
      </c>
      <c r="U41" s="3" t="s">
        <v>621</v>
      </c>
      <c r="V41" s="3" t="s">
        <v>621</v>
      </c>
      <c r="Y41" s="20">
        <f t="shared" si="0"/>
        <v>0</v>
      </c>
      <c r="AC41" s="3">
        <f t="shared" si="1"/>
        <v>0</v>
      </c>
      <c r="AD41" s="3">
        <f t="shared" si="2"/>
        <v>0</v>
      </c>
    </row>
    <row r="42" spans="1:30" ht="15" customHeight="1" x14ac:dyDescent="0.35">
      <c r="A42" s="3" t="s">
        <v>31</v>
      </c>
      <c r="B42" s="3" t="s">
        <v>44</v>
      </c>
      <c r="C42" s="3">
        <v>2013</v>
      </c>
      <c r="D42" s="3" t="s">
        <v>622</v>
      </c>
      <c r="E42" s="3" t="s">
        <v>621</v>
      </c>
      <c r="F42" s="3" t="s">
        <v>621</v>
      </c>
      <c r="G42" s="3" t="s">
        <v>621</v>
      </c>
      <c r="H42" s="3" t="s">
        <v>621</v>
      </c>
      <c r="I42" s="3" t="s">
        <v>621</v>
      </c>
      <c r="J42" s="3" t="s">
        <v>622</v>
      </c>
      <c r="K42" s="3" t="s">
        <v>621</v>
      </c>
      <c r="L42" s="3" t="s">
        <v>621</v>
      </c>
      <c r="M42" s="3" t="s">
        <v>621</v>
      </c>
      <c r="N42" s="3" t="s">
        <v>621</v>
      </c>
      <c r="O42" s="3" t="s">
        <v>621</v>
      </c>
      <c r="P42" s="3" t="s">
        <v>621</v>
      </c>
      <c r="Q42" s="3" t="s">
        <v>622</v>
      </c>
      <c r="R42" s="3" t="s">
        <v>621</v>
      </c>
      <c r="S42" s="3" t="s">
        <v>621</v>
      </c>
      <c r="T42" s="3" t="s">
        <v>621</v>
      </c>
      <c r="U42" s="3" t="s">
        <v>621</v>
      </c>
      <c r="V42" s="3" t="s">
        <v>621</v>
      </c>
      <c r="Y42" s="20">
        <f t="shared" si="0"/>
        <v>0</v>
      </c>
      <c r="AC42" s="3">
        <f t="shared" si="1"/>
        <v>0</v>
      </c>
      <c r="AD42" s="3">
        <f t="shared" si="2"/>
        <v>0</v>
      </c>
    </row>
    <row r="43" spans="1:30" ht="15" customHeight="1" x14ac:dyDescent="0.35">
      <c r="A43" s="3" t="s">
        <v>31</v>
      </c>
      <c r="B43" s="3" t="s">
        <v>45</v>
      </c>
      <c r="C43" s="3">
        <v>2013</v>
      </c>
      <c r="D43" s="3" t="s">
        <v>622</v>
      </c>
      <c r="E43" s="3" t="s">
        <v>621</v>
      </c>
      <c r="F43" s="3" t="s">
        <v>621</v>
      </c>
      <c r="G43" s="3" t="s">
        <v>621</v>
      </c>
      <c r="H43" s="3" t="s">
        <v>621</v>
      </c>
      <c r="I43" s="3" t="s">
        <v>621</v>
      </c>
      <c r="J43" s="3" t="s">
        <v>622</v>
      </c>
      <c r="K43" s="3" t="s">
        <v>621</v>
      </c>
      <c r="L43" s="3" t="s">
        <v>621</v>
      </c>
      <c r="M43" s="3" t="s">
        <v>621</v>
      </c>
      <c r="N43" s="3" t="s">
        <v>621</v>
      </c>
      <c r="O43" s="3" t="s">
        <v>621</v>
      </c>
      <c r="P43" s="3" t="s">
        <v>621</v>
      </c>
      <c r="Q43" s="3" t="s">
        <v>622</v>
      </c>
      <c r="R43" s="3" t="s">
        <v>621</v>
      </c>
      <c r="S43" s="3" t="s">
        <v>621</v>
      </c>
      <c r="T43" s="3" t="s">
        <v>621</v>
      </c>
      <c r="U43" s="3" t="s">
        <v>621</v>
      </c>
      <c r="V43" s="3" t="s">
        <v>621</v>
      </c>
      <c r="Y43" s="20">
        <f t="shared" si="0"/>
        <v>0</v>
      </c>
      <c r="AC43" s="3">
        <f t="shared" si="1"/>
        <v>0</v>
      </c>
      <c r="AD43" s="3">
        <f t="shared" si="2"/>
        <v>0</v>
      </c>
    </row>
    <row r="44" spans="1:30" ht="15" customHeight="1" x14ac:dyDescent="0.35">
      <c r="A44" s="3" t="s">
        <v>46</v>
      </c>
      <c r="B44" s="3" t="s">
        <v>47</v>
      </c>
      <c r="C44" s="3">
        <v>2013</v>
      </c>
      <c r="D44" s="3" t="s">
        <v>622</v>
      </c>
      <c r="E44" s="3" t="s">
        <v>621</v>
      </c>
      <c r="F44" s="3" t="s">
        <v>621</v>
      </c>
      <c r="G44" s="3" t="s">
        <v>621</v>
      </c>
      <c r="H44" s="3" t="s">
        <v>621</v>
      </c>
      <c r="I44" s="3" t="s">
        <v>621</v>
      </c>
      <c r="J44" s="3" t="s">
        <v>622</v>
      </c>
      <c r="K44" s="3" t="s">
        <v>621</v>
      </c>
      <c r="L44" s="3" t="s">
        <v>621</v>
      </c>
      <c r="M44" s="3" t="s">
        <v>621</v>
      </c>
      <c r="N44" s="3" t="s">
        <v>621</v>
      </c>
      <c r="O44" s="3" t="s">
        <v>621</v>
      </c>
      <c r="P44" s="3" t="s">
        <v>621</v>
      </c>
      <c r="Q44" s="3" t="s">
        <v>622</v>
      </c>
      <c r="R44" s="3" t="s">
        <v>621</v>
      </c>
      <c r="S44" s="3" t="s">
        <v>621</v>
      </c>
      <c r="T44" s="3" t="s">
        <v>621</v>
      </c>
      <c r="U44" s="3" t="s">
        <v>621</v>
      </c>
      <c r="V44" s="3" t="s">
        <v>621</v>
      </c>
      <c r="Y44" s="20">
        <f t="shared" si="0"/>
        <v>0</v>
      </c>
      <c r="AC44" s="3">
        <f t="shared" si="1"/>
        <v>0</v>
      </c>
      <c r="AD44" s="3">
        <f t="shared" si="2"/>
        <v>0</v>
      </c>
    </row>
    <row r="45" spans="1:30" ht="15" customHeight="1" x14ac:dyDescent="0.35">
      <c r="A45" s="3" t="s">
        <v>46</v>
      </c>
      <c r="B45" s="3" t="s">
        <v>48</v>
      </c>
      <c r="C45" s="3">
        <v>2013</v>
      </c>
      <c r="D45" s="3" t="s">
        <v>622</v>
      </c>
      <c r="E45" s="3" t="s">
        <v>621</v>
      </c>
      <c r="F45" s="3" t="s">
        <v>621</v>
      </c>
      <c r="G45" s="3" t="s">
        <v>621</v>
      </c>
      <c r="H45" s="3" t="s">
        <v>621</v>
      </c>
      <c r="I45" s="3" t="s">
        <v>621</v>
      </c>
      <c r="J45" s="3" t="s">
        <v>622</v>
      </c>
      <c r="K45" s="3" t="s">
        <v>621</v>
      </c>
      <c r="L45" s="3" t="s">
        <v>621</v>
      </c>
      <c r="M45" s="3" t="s">
        <v>621</v>
      </c>
      <c r="N45" s="3" t="s">
        <v>621</v>
      </c>
      <c r="O45" s="3" t="s">
        <v>621</v>
      </c>
      <c r="P45" s="3" t="s">
        <v>621</v>
      </c>
      <c r="Q45" s="3" t="s">
        <v>622</v>
      </c>
      <c r="R45" s="3" t="s">
        <v>621</v>
      </c>
      <c r="S45" s="3" t="s">
        <v>621</v>
      </c>
      <c r="T45" s="3" t="s">
        <v>621</v>
      </c>
      <c r="U45" s="3" t="s">
        <v>621</v>
      </c>
      <c r="V45" s="3" t="s">
        <v>621</v>
      </c>
      <c r="Y45" s="20">
        <f t="shared" si="0"/>
        <v>0</v>
      </c>
      <c r="AC45" s="3">
        <f t="shared" si="1"/>
        <v>0</v>
      </c>
      <c r="AD45" s="3">
        <f t="shared" si="2"/>
        <v>0</v>
      </c>
    </row>
    <row r="46" spans="1:30" ht="15" customHeight="1" x14ac:dyDescent="0.35">
      <c r="A46" s="3" t="s">
        <v>46</v>
      </c>
      <c r="B46" s="3" t="s">
        <v>49</v>
      </c>
      <c r="C46" s="3">
        <v>2013</v>
      </c>
      <c r="D46" s="3" t="s">
        <v>622</v>
      </c>
      <c r="E46" s="3" t="s">
        <v>621</v>
      </c>
      <c r="F46" s="3" t="s">
        <v>621</v>
      </c>
      <c r="G46" s="3" t="s">
        <v>621</v>
      </c>
      <c r="H46" s="3" t="s">
        <v>621</v>
      </c>
      <c r="I46" s="3" t="s">
        <v>621</v>
      </c>
      <c r="J46" s="3" t="s">
        <v>622</v>
      </c>
      <c r="K46" s="3" t="s">
        <v>621</v>
      </c>
      <c r="L46" s="3" t="s">
        <v>621</v>
      </c>
      <c r="M46" s="3" t="s">
        <v>621</v>
      </c>
      <c r="N46" s="3" t="s">
        <v>621</v>
      </c>
      <c r="O46" s="3" t="s">
        <v>621</v>
      </c>
      <c r="P46" s="3" t="s">
        <v>621</v>
      </c>
      <c r="Q46" s="3" t="s">
        <v>622</v>
      </c>
      <c r="R46" s="3" t="s">
        <v>621</v>
      </c>
      <c r="S46" s="3" t="s">
        <v>621</v>
      </c>
      <c r="T46" s="3" t="s">
        <v>621</v>
      </c>
      <c r="U46" s="3" t="s">
        <v>621</v>
      </c>
      <c r="V46" s="3" t="s">
        <v>621</v>
      </c>
      <c r="Y46" s="20">
        <f t="shared" si="0"/>
        <v>0</v>
      </c>
      <c r="AC46" s="3">
        <f t="shared" si="1"/>
        <v>0</v>
      </c>
      <c r="AD46" s="3">
        <f t="shared" si="2"/>
        <v>0</v>
      </c>
    </row>
    <row r="47" spans="1:30" ht="15" customHeight="1" x14ac:dyDescent="0.35">
      <c r="A47" s="3" t="s">
        <v>50</v>
      </c>
      <c r="B47" s="3" t="s">
        <v>51</v>
      </c>
      <c r="C47" s="3">
        <v>2013</v>
      </c>
      <c r="D47" s="3" t="s">
        <v>622</v>
      </c>
      <c r="E47" s="3" t="s">
        <v>621</v>
      </c>
      <c r="F47" s="3" t="s">
        <v>621</v>
      </c>
      <c r="G47" s="3" t="s">
        <v>621</v>
      </c>
      <c r="H47" s="3" t="s">
        <v>621</v>
      </c>
      <c r="I47" s="3" t="s">
        <v>621</v>
      </c>
      <c r="J47" s="3" t="s">
        <v>622</v>
      </c>
      <c r="K47" s="3" t="s">
        <v>621</v>
      </c>
      <c r="L47" s="3" t="s">
        <v>621</v>
      </c>
      <c r="M47" s="3" t="s">
        <v>621</v>
      </c>
      <c r="N47" s="3" t="s">
        <v>621</v>
      </c>
      <c r="O47" s="3" t="s">
        <v>621</v>
      </c>
      <c r="P47" s="3" t="s">
        <v>621</v>
      </c>
      <c r="Q47" s="3" t="s">
        <v>622</v>
      </c>
      <c r="R47" s="3" t="s">
        <v>621</v>
      </c>
      <c r="S47" s="3" t="s">
        <v>621</v>
      </c>
      <c r="T47" s="3" t="s">
        <v>621</v>
      </c>
      <c r="U47" s="3" t="s">
        <v>621</v>
      </c>
      <c r="V47" s="3" t="s">
        <v>621</v>
      </c>
      <c r="Y47" s="20">
        <f t="shared" si="0"/>
        <v>0</v>
      </c>
      <c r="AC47" s="3">
        <f t="shared" si="1"/>
        <v>0</v>
      </c>
      <c r="AD47" s="3">
        <f t="shared" si="2"/>
        <v>0</v>
      </c>
    </row>
    <row r="48" spans="1:30" ht="15" customHeight="1" x14ac:dyDescent="0.35">
      <c r="A48" s="3" t="s">
        <v>50</v>
      </c>
      <c r="B48" s="3" t="s">
        <v>52</v>
      </c>
      <c r="C48" s="3">
        <v>2013</v>
      </c>
      <c r="D48" s="3" t="s">
        <v>622</v>
      </c>
      <c r="E48" s="3" t="s">
        <v>621</v>
      </c>
      <c r="F48" s="3" t="s">
        <v>621</v>
      </c>
      <c r="G48" s="3" t="s">
        <v>621</v>
      </c>
      <c r="H48" s="3" t="s">
        <v>621</v>
      </c>
      <c r="I48" s="3" t="s">
        <v>621</v>
      </c>
      <c r="J48" s="3" t="s">
        <v>622</v>
      </c>
      <c r="K48" s="3" t="s">
        <v>621</v>
      </c>
      <c r="L48" s="3" t="s">
        <v>621</v>
      </c>
      <c r="M48" s="3" t="s">
        <v>621</v>
      </c>
      <c r="N48" s="3" t="s">
        <v>621</v>
      </c>
      <c r="O48" s="3" t="s">
        <v>621</v>
      </c>
      <c r="P48" s="3" t="s">
        <v>621</v>
      </c>
      <c r="Q48" s="3" t="s">
        <v>622</v>
      </c>
      <c r="R48" s="3" t="s">
        <v>621</v>
      </c>
      <c r="S48" s="3" t="s">
        <v>621</v>
      </c>
      <c r="T48" s="3" t="s">
        <v>621</v>
      </c>
      <c r="U48" s="3" t="s">
        <v>621</v>
      </c>
      <c r="V48" s="3" t="s">
        <v>621</v>
      </c>
      <c r="Y48" s="20">
        <f t="shared" si="0"/>
        <v>0</v>
      </c>
      <c r="AC48" s="3">
        <f t="shared" si="1"/>
        <v>0</v>
      </c>
      <c r="AD48" s="3">
        <f t="shared" si="2"/>
        <v>0</v>
      </c>
    </row>
    <row r="49" spans="1:30" ht="15" customHeight="1" x14ac:dyDescent="0.35">
      <c r="A49" s="3" t="s">
        <v>53</v>
      </c>
      <c r="B49" s="3" t="s">
        <v>54</v>
      </c>
      <c r="C49" s="3">
        <v>2013</v>
      </c>
      <c r="D49" s="3" t="s">
        <v>627</v>
      </c>
      <c r="E49" s="3" t="s">
        <v>854</v>
      </c>
      <c r="F49" s="3">
        <v>155.61500000000001</v>
      </c>
      <c r="G49" s="3" t="s">
        <v>621</v>
      </c>
      <c r="H49" s="3" t="s">
        <v>621</v>
      </c>
      <c r="I49" s="3">
        <v>85</v>
      </c>
      <c r="J49" s="3" t="s">
        <v>622</v>
      </c>
      <c r="K49" s="3" t="s">
        <v>621</v>
      </c>
      <c r="L49" s="3" t="s">
        <v>621</v>
      </c>
      <c r="M49" s="3" t="s">
        <v>621</v>
      </c>
      <c r="N49" s="3" t="s">
        <v>621</v>
      </c>
      <c r="O49" s="3" t="s">
        <v>621</v>
      </c>
      <c r="P49" s="3" t="s">
        <v>621</v>
      </c>
      <c r="Q49" s="3" t="s">
        <v>622</v>
      </c>
      <c r="R49" s="3" t="s">
        <v>621</v>
      </c>
      <c r="S49" s="3" t="s">
        <v>621</v>
      </c>
      <c r="T49" s="3" t="s">
        <v>621</v>
      </c>
      <c r="U49" s="3" t="s">
        <v>621</v>
      </c>
      <c r="V49" s="3" t="s">
        <v>621</v>
      </c>
      <c r="Y49" s="20">
        <f t="shared" si="0"/>
        <v>155.61500000000001</v>
      </c>
      <c r="AC49" s="3">
        <f t="shared" si="1"/>
        <v>183.07647058823531</v>
      </c>
      <c r="AD49" s="3">
        <f t="shared" si="2"/>
        <v>27.461470588235301</v>
      </c>
    </row>
    <row r="50" spans="1:30" ht="15" customHeight="1" x14ac:dyDescent="0.35">
      <c r="A50" s="3" t="s">
        <v>53</v>
      </c>
      <c r="B50" s="3" t="s">
        <v>55</v>
      </c>
      <c r="C50" s="3">
        <v>2013</v>
      </c>
      <c r="D50" s="3" t="s">
        <v>622</v>
      </c>
      <c r="E50" s="3" t="s">
        <v>621</v>
      </c>
      <c r="F50" s="3" t="s">
        <v>621</v>
      </c>
      <c r="G50" s="3" t="s">
        <v>621</v>
      </c>
      <c r="H50" s="3" t="s">
        <v>621</v>
      </c>
      <c r="I50" s="3" t="s">
        <v>621</v>
      </c>
      <c r="J50" s="3" t="s">
        <v>622</v>
      </c>
      <c r="K50" s="3" t="s">
        <v>621</v>
      </c>
      <c r="L50" s="3" t="s">
        <v>621</v>
      </c>
      <c r="M50" s="3" t="s">
        <v>621</v>
      </c>
      <c r="N50" s="3" t="s">
        <v>621</v>
      </c>
      <c r="O50" s="3" t="s">
        <v>621</v>
      </c>
      <c r="P50" s="3" t="s">
        <v>621</v>
      </c>
      <c r="Q50" s="3" t="s">
        <v>622</v>
      </c>
      <c r="R50" s="3" t="s">
        <v>621</v>
      </c>
      <c r="S50" s="3" t="s">
        <v>621</v>
      </c>
      <c r="T50" s="3" t="s">
        <v>621</v>
      </c>
      <c r="U50" s="3" t="s">
        <v>621</v>
      </c>
      <c r="V50" s="3" t="s">
        <v>621</v>
      </c>
      <c r="Y50" s="20">
        <f t="shared" si="0"/>
        <v>0</v>
      </c>
      <c r="AC50" s="3">
        <f t="shared" si="1"/>
        <v>0</v>
      </c>
      <c r="AD50" s="3">
        <f t="shared" si="2"/>
        <v>0</v>
      </c>
    </row>
    <row r="51" spans="1:30" ht="15" customHeight="1" x14ac:dyDescent="0.35">
      <c r="A51" s="3" t="s">
        <v>53</v>
      </c>
      <c r="B51" s="3" t="s">
        <v>56</v>
      </c>
      <c r="C51" s="3">
        <v>2013</v>
      </c>
      <c r="D51" s="3" t="s">
        <v>622</v>
      </c>
      <c r="E51" s="3" t="s">
        <v>621</v>
      </c>
      <c r="F51" s="3" t="s">
        <v>621</v>
      </c>
      <c r="G51" s="3" t="s">
        <v>621</v>
      </c>
      <c r="H51" s="3" t="s">
        <v>621</v>
      </c>
      <c r="I51" s="3" t="s">
        <v>621</v>
      </c>
      <c r="J51" s="3" t="s">
        <v>622</v>
      </c>
      <c r="K51" s="3" t="s">
        <v>621</v>
      </c>
      <c r="L51" s="3" t="s">
        <v>621</v>
      </c>
      <c r="M51" s="3" t="s">
        <v>621</v>
      </c>
      <c r="N51" s="3" t="s">
        <v>621</v>
      </c>
      <c r="O51" s="3" t="s">
        <v>621</v>
      </c>
      <c r="P51" s="3" t="s">
        <v>621</v>
      </c>
      <c r="Q51" s="3" t="s">
        <v>622</v>
      </c>
      <c r="R51" s="3" t="s">
        <v>621</v>
      </c>
      <c r="S51" s="3" t="s">
        <v>621</v>
      </c>
      <c r="T51" s="3" t="s">
        <v>621</v>
      </c>
      <c r="U51" s="3" t="s">
        <v>621</v>
      </c>
      <c r="V51" s="3" t="s">
        <v>621</v>
      </c>
      <c r="Y51" s="20">
        <f t="shared" si="0"/>
        <v>0</v>
      </c>
      <c r="AC51" s="3">
        <f t="shared" si="1"/>
        <v>0</v>
      </c>
      <c r="AD51" s="3">
        <f t="shared" si="2"/>
        <v>0</v>
      </c>
    </row>
    <row r="52" spans="1:30" ht="15" customHeight="1" x14ac:dyDescent="0.35">
      <c r="A52" s="3" t="s">
        <v>57</v>
      </c>
      <c r="B52" s="3" t="s">
        <v>58</v>
      </c>
      <c r="C52" s="3">
        <v>2013</v>
      </c>
      <c r="D52" s="3" t="s">
        <v>622</v>
      </c>
      <c r="E52" s="3" t="s">
        <v>621</v>
      </c>
      <c r="F52" s="3" t="s">
        <v>621</v>
      </c>
      <c r="G52" s="3" t="s">
        <v>621</v>
      </c>
      <c r="H52" s="3" t="s">
        <v>621</v>
      </c>
      <c r="I52" s="3" t="s">
        <v>621</v>
      </c>
      <c r="J52" s="3" t="s">
        <v>622</v>
      </c>
      <c r="K52" s="3" t="s">
        <v>621</v>
      </c>
      <c r="L52" s="3" t="s">
        <v>621</v>
      </c>
      <c r="M52" s="3" t="s">
        <v>621</v>
      </c>
      <c r="N52" s="3" t="s">
        <v>621</v>
      </c>
      <c r="O52" s="3" t="s">
        <v>621</v>
      </c>
      <c r="P52" s="3" t="s">
        <v>621</v>
      </c>
      <c r="Q52" s="3" t="s">
        <v>622</v>
      </c>
      <c r="R52" s="3" t="s">
        <v>621</v>
      </c>
      <c r="S52" s="3" t="s">
        <v>621</v>
      </c>
      <c r="T52" s="3" t="s">
        <v>621</v>
      </c>
      <c r="U52" s="3" t="s">
        <v>621</v>
      </c>
      <c r="V52" s="3" t="s">
        <v>621</v>
      </c>
      <c r="Y52" s="20">
        <f t="shared" si="0"/>
        <v>0</v>
      </c>
      <c r="AC52" s="3">
        <f t="shared" si="1"/>
        <v>0</v>
      </c>
      <c r="AD52" s="3">
        <f t="shared" si="2"/>
        <v>0</v>
      </c>
    </row>
    <row r="53" spans="1:30" ht="15" customHeight="1" x14ac:dyDescent="0.35">
      <c r="A53" s="3" t="s">
        <v>57</v>
      </c>
      <c r="B53" s="3" t="s">
        <v>59</v>
      </c>
      <c r="C53" s="3">
        <v>2013</v>
      </c>
      <c r="D53" s="3" t="s">
        <v>622</v>
      </c>
      <c r="E53" s="3" t="s">
        <v>621</v>
      </c>
      <c r="F53" s="3" t="s">
        <v>621</v>
      </c>
      <c r="G53" s="3" t="s">
        <v>621</v>
      </c>
      <c r="H53" s="3" t="s">
        <v>621</v>
      </c>
      <c r="I53" s="3" t="s">
        <v>621</v>
      </c>
      <c r="J53" s="3" t="s">
        <v>622</v>
      </c>
      <c r="K53" s="3" t="s">
        <v>621</v>
      </c>
      <c r="L53" s="3" t="s">
        <v>621</v>
      </c>
      <c r="M53" s="3" t="s">
        <v>621</v>
      </c>
      <c r="N53" s="3" t="s">
        <v>621</v>
      </c>
      <c r="O53" s="3" t="s">
        <v>621</v>
      </c>
      <c r="P53" s="3" t="s">
        <v>621</v>
      </c>
      <c r="Q53" s="3" t="s">
        <v>622</v>
      </c>
      <c r="R53" s="3" t="s">
        <v>621</v>
      </c>
      <c r="S53" s="3" t="s">
        <v>621</v>
      </c>
      <c r="T53" s="3" t="s">
        <v>621</v>
      </c>
      <c r="U53" s="3" t="s">
        <v>621</v>
      </c>
      <c r="V53" s="3" t="s">
        <v>621</v>
      </c>
      <c r="Y53" s="20">
        <f t="shared" si="0"/>
        <v>0</v>
      </c>
      <c r="AC53" s="3">
        <f t="shared" si="1"/>
        <v>0</v>
      </c>
      <c r="AD53" s="3">
        <f t="shared" si="2"/>
        <v>0</v>
      </c>
    </row>
    <row r="54" spans="1:30" ht="15" customHeight="1" x14ac:dyDescent="0.35">
      <c r="A54" s="3" t="s">
        <v>60</v>
      </c>
      <c r="B54" s="3" t="s">
        <v>61</v>
      </c>
      <c r="C54" s="3">
        <v>2013</v>
      </c>
      <c r="D54" s="3" t="s">
        <v>629</v>
      </c>
      <c r="E54" s="3" t="s">
        <v>855</v>
      </c>
      <c r="F54" s="36">
        <v>0</v>
      </c>
      <c r="G54" s="3" t="s">
        <v>856</v>
      </c>
      <c r="H54" s="3">
        <v>18.3</v>
      </c>
      <c r="I54" s="3">
        <v>85</v>
      </c>
      <c r="J54" s="3" t="s">
        <v>622</v>
      </c>
      <c r="K54" s="3" t="s">
        <v>621</v>
      </c>
      <c r="L54" s="3" t="s">
        <v>621</v>
      </c>
      <c r="M54" s="3" t="s">
        <v>621</v>
      </c>
      <c r="N54" s="3" t="s">
        <v>621</v>
      </c>
      <c r="O54" s="3" t="s">
        <v>621</v>
      </c>
      <c r="P54" s="3" t="s">
        <v>621</v>
      </c>
      <c r="Q54" s="3" t="s">
        <v>622</v>
      </c>
      <c r="R54" s="3" t="s">
        <v>621</v>
      </c>
      <c r="S54" s="3" t="s">
        <v>621</v>
      </c>
      <c r="T54" s="3" t="s">
        <v>621</v>
      </c>
      <c r="U54" s="3" t="s">
        <v>621</v>
      </c>
      <c r="V54" s="3" t="s">
        <v>621</v>
      </c>
      <c r="Y54" s="20">
        <f t="shared" si="0"/>
        <v>18.3</v>
      </c>
      <c r="AC54" s="3">
        <f t="shared" si="1"/>
        <v>21.529411764705884</v>
      </c>
      <c r="AD54" s="3">
        <f t="shared" si="2"/>
        <v>3.2294117647058833</v>
      </c>
    </row>
    <row r="55" spans="1:30" ht="15" customHeight="1" x14ac:dyDescent="0.3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Y55" s="20">
        <f t="shared" si="0"/>
        <v>0</v>
      </c>
      <c r="AC55" s="3">
        <f t="shared" si="1"/>
        <v>0</v>
      </c>
      <c r="AD55" s="3">
        <f t="shared" si="2"/>
        <v>0</v>
      </c>
    </row>
    <row r="56" spans="1:30" ht="15" customHeight="1" x14ac:dyDescent="0.3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Y56" s="20">
        <f t="shared" si="0"/>
        <v>0</v>
      </c>
      <c r="AC56" s="3">
        <f t="shared" si="1"/>
        <v>0</v>
      </c>
      <c r="AD56" s="3">
        <f t="shared" si="2"/>
        <v>0</v>
      </c>
    </row>
    <row r="57" spans="1:30" ht="15" customHeight="1" x14ac:dyDescent="0.35">
      <c r="A57" s="3" t="s">
        <v>65</v>
      </c>
      <c r="B57" s="3" t="s">
        <v>66</v>
      </c>
      <c r="C57" s="3">
        <v>2013</v>
      </c>
      <c r="D57" s="3" t="s">
        <v>622</v>
      </c>
      <c r="E57" s="3" t="s">
        <v>621</v>
      </c>
      <c r="F57" s="3" t="s">
        <v>621</v>
      </c>
      <c r="G57" s="3" t="s">
        <v>621</v>
      </c>
      <c r="H57" s="3" t="s">
        <v>621</v>
      </c>
      <c r="I57" s="3" t="s">
        <v>621</v>
      </c>
      <c r="J57" s="3" t="s">
        <v>622</v>
      </c>
      <c r="K57" s="3" t="s">
        <v>621</v>
      </c>
      <c r="L57" s="3" t="s">
        <v>621</v>
      </c>
      <c r="M57" s="3" t="s">
        <v>621</v>
      </c>
      <c r="N57" s="3" t="s">
        <v>621</v>
      </c>
      <c r="O57" s="3" t="s">
        <v>621</v>
      </c>
      <c r="P57" s="3" t="s">
        <v>621</v>
      </c>
      <c r="Q57" s="3" t="s">
        <v>622</v>
      </c>
      <c r="R57" s="3" t="s">
        <v>621</v>
      </c>
      <c r="S57" s="3" t="s">
        <v>621</v>
      </c>
      <c r="T57" s="3" t="s">
        <v>621</v>
      </c>
      <c r="U57" s="3" t="s">
        <v>621</v>
      </c>
      <c r="V57" s="3" t="s">
        <v>621</v>
      </c>
      <c r="Y57" s="20">
        <f t="shared" si="0"/>
        <v>0</v>
      </c>
      <c r="AC57" s="3">
        <f t="shared" si="1"/>
        <v>0</v>
      </c>
      <c r="AD57" s="3">
        <f t="shared" si="2"/>
        <v>0</v>
      </c>
    </row>
    <row r="58" spans="1:30" ht="15" customHeight="1" x14ac:dyDescent="0.35">
      <c r="A58" s="3" t="s">
        <v>67</v>
      </c>
      <c r="B58" s="3" t="s">
        <v>68</v>
      </c>
      <c r="C58" s="3">
        <v>2013</v>
      </c>
      <c r="D58" s="3" t="s">
        <v>622</v>
      </c>
      <c r="E58" s="3" t="s">
        <v>621</v>
      </c>
      <c r="F58" s="3" t="s">
        <v>621</v>
      </c>
      <c r="G58" s="3" t="s">
        <v>621</v>
      </c>
      <c r="H58" s="3" t="s">
        <v>621</v>
      </c>
      <c r="I58" s="3" t="s">
        <v>621</v>
      </c>
      <c r="J58" s="3" t="s">
        <v>622</v>
      </c>
      <c r="K58" s="3" t="s">
        <v>621</v>
      </c>
      <c r="L58" s="3" t="s">
        <v>621</v>
      </c>
      <c r="M58" s="3" t="s">
        <v>621</v>
      </c>
      <c r="N58" s="3" t="s">
        <v>621</v>
      </c>
      <c r="O58" s="3" t="s">
        <v>621</v>
      </c>
      <c r="P58" s="3" t="s">
        <v>621</v>
      </c>
      <c r="Q58" s="3" t="s">
        <v>622</v>
      </c>
      <c r="R58" s="3" t="s">
        <v>621</v>
      </c>
      <c r="S58" s="3" t="s">
        <v>621</v>
      </c>
      <c r="T58" s="3" t="s">
        <v>621</v>
      </c>
      <c r="U58" s="3" t="s">
        <v>621</v>
      </c>
      <c r="V58" s="3" t="s">
        <v>621</v>
      </c>
      <c r="Y58" s="20">
        <f t="shared" si="0"/>
        <v>0</v>
      </c>
      <c r="AC58" s="3">
        <f t="shared" si="1"/>
        <v>0</v>
      </c>
      <c r="AD58" s="3">
        <f t="shared" si="2"/>
        <v>0</v>
      </c>
    </row>
    <row r="59" spans="1:30" ht="15" customHeight="1" x14ac:dyDescent="0.35">
      <c r="A59" s="3" t="s">
        <v>67</v>
      </c>
      <c r="B59" s="3" t="s">
        <v>69</v>
      </c>
      <c r="C59" s="3">
        <v>2013</v>
      </c>
      <c r="D59" s="3" t="s">
        <v>622</v>
      </c>
      <c r="E59" s="3" t="s">
        <v>621</v>
      </c>
      <c r="F59" s="3" t="s">
        <v>621</v>
      </c>
      <c r="G59" s="3" t="s">
        <v>621</v>
      </c>
      <c r="H59" s="3" t="s">
        <v>621</v>
      </c>
      <c r="I59" s="3" t="s">
        <v>621</v>
      </c>
      <c r="J59" s="3" t="s">
        <v>622</v>
      </c>
      <c r="K59" s="3" t="s">
        <v>621</v>
      </c>
      <c r="L59" s="3" t="s">
        <v>621</v>
      </c>
      <c r="M59" s="3" t="s">
        <v>621</v>
      </c>
      <c r="N59" s="3" t="s">
        <v>621</v>
      </c>
      <c r="O59" s="3" t="s">
        <v>621</v>
      </c>
      <c r="P59" s="3" t="s">
        <v>621</v>
      </c>
      <c r="Q59" s="3" t="s">
        <v>622</v>
      </c>
      <c r="R59" s="3" t="s">
        <v>621</v>
      </c>
      <c r="S59" s="3" t="s">
        <v>621</v>
      </c>
      <c r="T59" s="3" t="s">
        <v>621</v>
      </c>
      <c r="U59" s="3" t="s">
        <v>621</v>
      </c>
      <c r="V59" s="3" t="s">
        <v>621</v>
      </c>
      <c r="Y59" s="20">
        <f t="shared" si="0"/>
        <v>0</v>
      </c>
      <c r="AC59" s="3">
        <f t="shared" si="1"/>
        <v>0</v>
      </c>
      <c r="AD59" s="3">
        <f t="shared" si="2"/>
        <v>0</v>
      </c>
    </row>
    <row r="60" spans="1:30" ht="15" customHeight="1" x14ac:dyDescent="0.35">
      <c r="A60" s="3" t="s">
        <v>67</v>
      </c>
      <c r="B60" s="3" t="s">
        <v>70</v>
      </c>
      <c r="C60" s="3">
        <v>2013</v>
      </c>
      <c r="D60" s="3" t="s">
        <v>622</v>
      </c>
      <c r="E60" s="3" t="s">
        <v>621</v>
      </c>
      <c r="F60" s="3" t="s">
        <v>621</v>
      </c>
      <c r="G60" s="3" t="s">
        <v>621</v>
      </c>
      <c r="H60" s="3" t="s">
        <v>621</v>
      </c>
      <c r="I60" s="3" t="s">
        <v>621</v>
      </c>
      <c r="J60" s="3" t="s">
        <v>622</v>
      </c>
      <c r="K60" s="3" t="s">
        <v>621</v>
      </c>
      <c r="L60" s="3" t="s">
        <v>621</v>
      </c>
      <c r="M60" s="3" t="s">
        <v>621</v>
      </c>
      <c r="N60" s="3" t="s">
        <v>621</v>
      </c>
      <c r="O60" s="3" t="s">
        <v>621</v>
      </c>
      <c r="P60" s="3" t="s">
        <v>621</v>
      </c>
      <c r="Q60" s="3" t="s">
        <v>622</v>
      </c>
      <c r="R60" s="3" t="s">
        <v>621</v>
      </c>
      <c r="S60" s="3" t="s">
        <v>621</v>
      </c>
      <c r="T60" s="3" t="s">
        <v>621</v>
      </c>
      <c r="U60" s="3" t="s">
        <v>621</v>
      </c>
      <c r="V60" s="3" t="s">
        <v>621</v>
      </c>
      <c r="Y60" s="20">
        <f t="shared" si="0"/>
        <v>0</v>
      </c>
      <c r="AC60" s="3">
        <f t="shared" si="1"/>
        <v>0</v>
      </c>
      <c r="AD60" s="3">
        <f t="shared" si="2"/>
        <v>0</v>
      </c>
    </row>
    <row r="61" spans="1:30" ht="15" customHeight="1" x14ac:dyDescent="0.35">
      <c r="A61" s="3" t="s">
        <v>67</v>
      </c>
      <c r="B61" s="3" t="s">
        <v>71</v>
      </c>
      <c r="C61" s="3">
        <v>2013</v>
      </c>
      <c r="D61" s="3" t="s">
        <v>622</v>
      </c>
      <c r="E61" s="3" t="s">
        <v>621</v>
      </c>
      <c r="F61" s="3" t="s">
        <v>621</v>
      </c>
      <c r="G61" s="3" t="s">
        <v>621</v>
      </c>
      <c r="H61" s="3" t="s">
        <v>621</v>
      </c>
      <c r="I61" s="3" t="s">
        <v>621</v>
      </c>
      <c r="J61" s="3" t="s">
        <v>622</v>
      </c>
      <c r="K61" s="3" t="s">
        <v>621</v>
      </c>
      <c r="L61" s="3" t="s">
        <v>621</v>
      </c>
      <c r="M61" s="3" t="s">
        <v>621</v>
      </c>
      <c r="N61" s="3" t="s">
        <v>621</v>
      </c>
      <c r="O61" s="3" t="s">
        <v>621</v>
      </c>
      <c r="P61" s="3" t="s">
        <v>621</v>
      </c>
      <c r="Q61" s="3" t="s">
        <v>622</v>
      </c>
      <c r="R61" s="3" t="s">
        <v>621</v>
      </c>
      <c r="S61" s="3" t="s">
        <v>621</v>
      </c>
      <c r="T61" s="3" t="s">
        <v>621</v>
      </c>
      <c r="U61" s="3" t="s">
        <v>621</v>
      </c>
      <c r="V61" s="3" t="s">
        <v>621</v>
      </c>
      <c r="Y61" s="20">
        <f t="shared" si="0"/>
        <v>0</v>
      </c>
      <c r="AC61" s="3">
        <f t="shared" si="1"/>
        <v>0</v>
      </c>
      <c r="AD61" s="3">
        <f t="shared" si="2"/>
        <v>0</v>
      </c>
    </row>
    <row r="62" spans="1:30" ht="15" customHeight="1" x14ac:dyDescent="0.35">
      <c r="A62" s="3" t="s">
        <v>72</v>
      </c>
      <c r="B62" s="3" t="s">
        <v>73</v>
      </c>
      <c r="C62" s="3">
        <v>2013</v>
      </c>
      <c r="D62" s="3" t="s">
        <v>857</v>
      </c>
      <c r="E62" s="3" t="s">
        <v>854</v>
      </c>
      <c r="F62" s="3">
        <v>1.597</v>
      </c>
      <c r="G62" s="3" t="s">
        <v>854</v>
      </c>
      <c r="H62" s="3" t="s">
        <v>621</v>
      </c>
      <c r="I62" s="3">
        <v>75</v>
      </c>
      <c r="J62" s="3" t="s">
        <v>622</v>
      </c>
      <c r="K62" s="3" t="s">
        <v>621</v>
      </c>
      <c r="L62" s="3" t="s">
        <v>621</v>
      </c>
      <c r="M62" s="3" t="s">
        <v>621</v>
      </c>
      <c r="N62" s="3" t="s">
        <v>621</v>
      </c>
      <c r="O62" s="3" t="s">
        <v>621</v>
      </c>
      <c r="P62" s="3" t="s">
        <v>621</v>
      </c>
      <c r="Q62" s="3" t="s">
        <v>622</v>
      </c>
      <c r="R62" s="3" t="s">
        <v>621</v>
      </c>
      <c r="S62" s="3" t="s">
        <v>621</v>
      </c>
      <c r="T62" s="3" t="s">
        <v>621</v>
      </c>
      <c r="U62" s="3" t="s">
        <v>621</v>
      </c>
      <c r="V62" s="3" t="s">
        <v>621</v>
      </c>
      <c r="Y62" s="20">
        <f t="shared" si="0"/>
        <v>1.597</v>
      </c>
      <c r="AC62" s="36">
        <f>Y62/(I62/100)</f>
        <v>2.1293333333333333</v>
      </c>
      <c r="AD62" s="3">
        <f t="shared" si="2"/>
        <v>0.53233333333333333</v>
      </c>
    </row>
    <row r="63" spans="1:30" ht="15" customHeight="1" x14ac:dyDescent="0.35">
      <c r="A63" s="3" t="s">
        <v>72</v>
      </c>
      <c r="B63" s="3" t="s">
        <v>74</v>
      </c>
      <c r="C63" s="3">
        <v>2013</v>
      </c>
      <c r="D63" s="3" t="s">
        <v>622</v>
      </c>
      <c r="E63" s="3" t="s">
        <v>621</v>
      </c>
      <c r="F63" s="3" t="s">
        <v>621</v>
      </c>
      <c r="G63" s="3" t="s">
        <v>621</v>
      </c>
      <c r="H63" s="3" t="s">
        <v>621</v>
      </c>
      <c r="I63" s="3" t="s">
        <v>621</v>
      </c>
      <c r="J63" s="3" t="s">
        <v>622</v>
      </c>
      <c r="K63" s="3" t="s">
        <v>621</v>
      </c>
      <c r="L63" s="3" t="s">
        <v>621</v>
      </c>
      <c r="M63" s="3" t="s">
        <v>621</v>
      </c>
      <c r="N63" s="3" t="s">
        <v>621</v>
      </c>
      <c r="O63" s="3" t="s">
        <v>621</v>
      </c>
      <c r="P63" s="3" t="s">
        <v>621</v>
      </c>
      <c r="Q63" s="3" t="s">
        <v>622</v>
      </c>
      <c r="R63" s="3" t="s">
        <v>621</v>
      </c>
      <c r="S63" s="3" t="s">
        <v>621</v>
      </c>
      <c r="T63" s="3" t="s">
        <v>621</v>
      </c>
      <c r="U63" s="3" t="s">
        <v>621</v>
      </c>
      <c r="V63" s="3" t="s">
        <v>621</v>
      </c>
      <c r="Y63" s="20">
        <f t="shared" si="0"/>
        <v>0</v>
      </c>
      <c r="AC63" s="3">
        <f t="shared" si="1"/>
        <v>0</v>
      </c>
      <c r="AD63" s="3">
        <f t="shared" si="2"/>
        <v>0</v>
      </c>
    </row>
    <row r="64" spans="1:30" ht="15" customHeight="1" x14ac:dyDescent="0.35">
      <c r="A64" s="3" t="s">
        <v>75</v>
      </c>
      <c r="B64" s="3" t="s">
        <v>76</v>
      </c>
      <c r="C64" s="3">
        <v>2013</v>
      </c>
      <c r="D64" s="3" t="s">
        <v>622</v>
      </c>
      <c r="E64" s="3" t="s">
        <v>621</v>
      </c>
      <c r="F64" s="3" t="s">
        <v>621</v>
      </c>
      <c r="G64" s="3" t="s">
        <v>621</v>
      </c>
      <c r="H64" s="3" t="s">
        <v>621</v>
      </c>
      <c r="I64" s="3" t="s">
        <v>621</v>
      </c>
      <c r="J64" s="3" t="s">
        <v>622</v>
      </c>
      <c r="K64" s="3" t="s">
        <v>621</v>
      </c>
      <c r="L64" s="3" t="s">
        <v>621</v>
      </c>
      <c r="M64" s="3" t="s">
        <v>621</v>
      </c>
      <c r="N64" s="3" t="s">
        <v>621</v>
      </c>
      <c r="O64" s="3" t="s">
        <v>621</v>
      </c>
      <c r="P64" s="3" t="s">
        <v>621</v>
      </c>
      <c r="Q64" s="3" t="s">
        <v>622</v>
      </c>
      <c r="R64" s="3" t="s">
        <v>621</v>
      </c>
      <c r="S64" s="3" t="s">
        <v>621</v>
      </c>
      <c r="T64" s="3" t="s">
        <v>621</v>
      </c>
      <c r="U64" s="3" t="s">
        <v>621</v>
      </c>
      <c r="V64" s="3" t="s">
        <v>621</v>
      </c>
      <c r="Y64" s="20">
        <f t="shared" si="0"/>
        <v>0</v>
      </c>
      <c r="AC64" s="3">
        <f t="shared" si="1"/>
        <v>0</v>
      </c>
      <c r="AD64" s="3">
        <f t="shared" si="2"/>
        <v>0</v>
      </c>
    </row>
    <row r="65" spans="1:30" ht="15" customHeight="1" x14ac:dyDescent="0.35">
      <c r="A65" s="3" t="s">
        <v>75</v>
      </c>
      <c r="B65" s="3" t="s">
        <v>77</v>
      </c>
      <c r="C65" s="3">
        <v>2013</v>
      </c>
      <c r="D65" s="3" t="s">
        <v>622</v>
      </c>
      <c r="E65" s="3" t="s">
        <v>621</v>
      </c>
      <c r="F65" s="3" t="s">
        <v>621</v>
      </c>
      <c r="G65" s="3" t="s">
        <v>621</v>
      </c>
      <c r="H65" s="3" t="s">
        <v>621</v>
      </c>
      <c r="I65" s="3" t="s">
        <v>621</v>
      </c>
      <c r="J65" s="3" t="s">
        <v>622</v>
      </c>
      <c r="K65" s="3" t="s">
        <v>621</v>
      </c>
      <c r="L65" s="3" t="s">
        <v>621</v>
      </c>
      <c r="M65" s="3" t="s">
        <v>621</v>
      </c>
      <c r="N65" s="3" t="s">
        <v>621</v>
      </c>
      <c r="O65" s="3" t="s">
        <v>621</v>
      </c>
      <c r="P65" s="3" t="s">
        <v>621</v>
      </c>
      <c r="Q65" s="3" t="s">
        <v>622</v>
      </c>
      <c r="R65" s="3" t="s">
        <v>621</v>
      </c>
      <c r="S65" s="3" t="s">
        <v>621</v>
      </c>
      <c r="T65" s="3" t="s">
        <v>621</v>
      </c>
      <c r="U65" s="3" t="s">
        <v>621</v>
      </c>
      <c r="V65" s="3" t="s">
        <v>621</v>
      </c>
      <c r="Y65" s="20">
        <f t="shared" si="0"/>
        <v>0</v>
      </c>
      <c r="AC65" s="3">
        <f t="shared" si="1"/>
        <v>0</v>
      </c>
      <c r="AD65" s="3">
        <f t="shared" si="2"/>
        <v>0</v>
      </c>
    </row>
    <row r="66" spans="1:30" ht="15" customHeight="1" x14ac:dyDescent="0.35">
      <c r="A66" s="3" t="s">
        <v>75</v>
      </c>
      <c r="B66" s="3" t="s">
        <v>78</v>
      </c>
      <c r="C66" s="3">
        <v>2013</v>
      </c>
      <c r="D66" s="3" t="s">
        <v>622</v>
      </c>
      <c r="E66" s="3" t="s">
        <v>621</v>
      </c>
      <c r="F66" s="3" t="s">
        <v>621</v>
      </c>
      <c r="G66" s="3" t="s">
        <v>621</v>
      </c>
      <c r="H66" s="3" t="s">
        <v>621</v>
      </c>
      <c r="I66" s="3" t="s">
        <v>621</v>
      </c>
      <c r="J66" s="3" t="s">
        <v>622</v>
      </c>
      <c r="K66" s="3" t="s">
        <v>621</v>
      </c>
      <c r="L66" s="3" t="s">
        <v>621</v>
      </c>
      <c r="M66" s="3" t="s">
        <v>621</v>
      </c>
      <c r="N66" s="3" t="s">
        <v>621</v>
      </c>
      <c r="O66" s="3" t="s">
        <v>621</v>
      </c>
      <c r="P66" s="3" t="s">
        <v>621</v>
      </c>
      <c r="Q66" s="3" t="s">
        <v>622</v>
      </c>
      <c r="R66" s="3" t="s">
        <v>621</v>
      </c>
      <c r="S66" s="3" t="s">
        <v>621</v>
      </c>
      <c r="T66" s="3" t="s">
        <v>621</v>
      </c>
      <c r="U66" s="3" t="s">
        <v>621</v>
      </c>
      <c r="V66" s="3" t="s">
        <v>621</v>
      </c>
      <c r="Y66" s="20">
        <f t="shared" si="0"/>
        <v>0</v>
      </c>
      <c r="AC66" s="3">
        <f t="shared" si="1"/>
        <v>0</v>
      </c>
      <c r="AD66" s="3">
        <f t="shared" si="2"/>
        <v>0</v>
      </c>
    </row>
    <row r="67" spans="1:30" ht="15" customHeight="1" x14ac:dyDescent="0.35">
      <c r="A67" s="3" t="s">
        <v>75</v>
      </c>
      <c r="B67" s="3" t="s">
        <v>79</v>
      </c>
      <c r="C67" s="3">
        <v>2013</v>
      </c>
      <c r="D67" s="3" t="s">
        <v>622</v>
      </c>
      <c r="E67" s="3" t="s">
        <v>621</v>
      </c>
      <c r="F67" s="3" t="s">
        <v>621</v>
      </c>
      <c r="G67" s="3" t="s">
        <v>621</v>
      </c>
      <c r="H67" s="3" t="s">
        <v>621</v>
      </c>
      <c r="I67" s="3" t="s">
        <v>621</v>
      </c>
      <c r="J67" s="3" t="s">
        <v>622</v>
      </c>
      <c r="K67" s="3" t="s">
        <v>621</v>
      </c>
      <c r="L67" s="3" t="s">
        <v>621</v>
      </c>
      <c r="M67" s="3" t="s">
        <v>621</v>
      </c>
      <c r="N67" s="3" t="s">
        <v>621</v>
      </c>
      <c r="O67" s="3" t="s">
        <v>621</v>
      </c>
      <c r="P67" s="3" t="s">
        <v>621</v>
      </c>
      <c r="Q67" s="3" t="s">
        <v>622</v>
      </c>
      <c r="R67" s="3" t="s">
        <v>621</v>
      </c>
      <c r="S67" s="3" t="s">
        <v>621</v>
      </c>
      <c r="T67" s="3" t="s">
        <v>621</v>
      </c>
      <c r="U67" s="3" t="s">
        <v>621</v>
      </c>
      <c r="V67" s="3" t="s">
        <v>621</v>
      </c>
      <c r="Y67" s="20">
        <f t="shared" ref="Y67:Y130" si="3">IFERROR(F67/1,0)+IFERROR(H67/1,0)+IFERROR(L67/1,0)+IFERROR(N67/1,0)+IFERROR(S67/1,0)+IFERROR(U67/1,0)</f>
        <v>0</v>
      </c>
      <c r="AC67" s="3">
        <f t="shared" ref="AC67:AC130" si="4">Y67/0.85</f>
        <v>0</v>
      </c>
      <c r="AD67" s="3">
        <f t="shared" ref="AD67:AD130" si="5">AC67-Y67</f>
        <v>0</v>
      </c>
    </row>
    <row r="68" spans="1:30" ht="15" customHeight="1" x14ac:dyDescent="0.3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Y68" s="20">
        <f t="shared" si="3"/>
        <v>0</v>
      </c>
      <c r="AC68" s="3">
        <f t="shared" si="4"/>
        <v>0</v>
      </c>
      <c r="AD68" s="3">
        <f t="shared" si="5"/>
        <v>0</v>
      </c>
    </row>
    <row r="69" spans="1:30" ht="15" customHeight="1" x14ac:dyDescent="0.35">
      <c r="A69" s="3" t="s">
        <v>80</v>
      </c>
      <c r="B69" s="3" t="s">
        <v>82</v>
      </c>
      <c r="C69" s="3">
        <v>2013</v>
      </c>
      <c r="D69" s="3" t="s">
        <v>622</v>
      </c>
      <c r="E69" s="3" t="s">
        <v>621</v>
      </c>
      <c r="F69" s="3" t="s">
        <v>621</v>
      </c>
      <c r="G69" s="3" t="s">
        <v>621</v>
      </c>
      <c r="H69" s="3" t="s">
        <v>621</v>
      </c>
      <c r="I69" s="3" t="s">
        <v>621</v>
      </c>
      <c r="J69" s="3" t="s">
        <v>622</v>
      </c>
      <c r="K69" s="3" t="s">
        <v>621</v>
      </c>
      <c r="L69" s="3" t="s">
        <v>621</v>
      </c>
      <c r="M69" s="3" t="s">
        <v>621</v>
      </c>
      <c r="N69" s="3" t="s">
        <v>621</v>
      </c>
      <c r="O69" s="3" t="s">
        <v>621</v>
      </c>
      <c r="P69" s="3" t="s">
        <v>621</v>
      </c>
      <c r="Q69" s="3" t="s">
        <v>622</v>
      </c>
      <c r="R69" s="3" t="s">
        <v>621</v>
      </c>
      <c r="S69" s="3" t="s">
        <v>621</v>
      </c>
      <c r="T69" s="3" t="s">
        <v>621</v>
      </c>
      <c r="U69" s="3" t="s">
        <v>621</v>
      </c>
      <c r="V69" s="3" t="s">
        <v>621</v>
      </c>
      <c r="Y69" s="20">
        <f t="shared" si="3"/>
        <v>0</v>
      </c>
      <c r="AC69" s="3">
        <f t="shared" si="4"/>
        <v>0</v>
      </c>
      <c r="AD69" s="3">
        <f t="shared" si="5"/>
        <v>0</v>
      </c>
    </row>
    <row r="70" spans="1:30" ht="15" customHeight="1" x14ac:dyDescent="0.35">
      <c r="A70" s="3" t="s">
        <v>80</v>
      </c>
      <c r="B70" s="3" t="s">
        <v>83</v>
      </c>
      <c r="C70" s="3">
        <v>2013</v>
      </c>
      <c r="D70" s="3" t="s">
        <v>622</v>
      </c>
      <c r="E70" s="3" t="s">
        <v>621</v>
      </c>
      <c r="F70" s="3" t="s">
        <v>621</v>
      </c>
      <c r="G70" s="3" t="s">
        <v>621</v>
      </c>
      <c r="H70" s="3" t="s">
        <v>621</v>
      </c>
      <c r="I70" s="3" t="s">
        <v>621</v>
      </c>
      <c r="J70" s="3" t="s">
        <v>622</v>
      </c>
      <c r="K70" s="3" t="s">
        <v>621</v>
      </c>
      <c r="L70" s="3" t="s">
        <v>621</v>
      </c>
      <c r="M70" s="3" t="s">
        <v>621</v>
      </c>
      <c r="N70" s="3" t="s">
        <v>621</v>
      </c>
      <c r="O70" s="3" t="s">
        <v>621</v>
      </c>
      <c r="P70" s="3" t="s">
        <v>621</v>
      </c>
      <c r="Q70" s="3" t="s">
        <v>622</v>
      </c>
      <c r="R70" s="3" t="s">
        <v>621</v>
      </c>
      <c r="S70" s="3" t="s">
        <v>621</v>
      </c>
      <c r="T70" s="3" t="s">
        <v>621</v>
      </c>
      <c r="U70" s="3" t="s">
        <v>621</v>
      </c>
      <c r="V70" s="3" t="s">
        <v>621</v>
      </c>
      <c r="Y70" s="20">
        <f t="shared" si="3"/>
        <v>0</v>
      </c>
      <c r="AC70" s="3">
        <f t="shared" si="4"/>
        <v>0</v>
      </c>
      <c r="AD70" s="3">
        <f t="shared" si="5"/>
        <v>0</v>
      </c>
    </row>
    <row r="71" spans="1:30" ht="15" customHeight="1" x14ac:dyDescent="0.35">
      <c r="A71" s="3" t="s">
        <v>80</v>
      </c>
      <c r="B71" s="3" t="s">
        <v>84</v>
      </c>
      <c r="C71" s="3">
        <v>2013</v>
      </c>
      <c r="D71" s="3" t="s">
        <v>622</v>
      </c>
      <c r="E71" s="3" t="s">
        <v>621</v>
      </c>
      <c r="F71" s="3" t="s">
        <v>621</v>
      </c>
      <c r="G71" s="3" t="s">
        <v>621</v>
      </c>
      <c r="H71" s="3" t="s">
        <v>621</v>
      </c>
      <c r="I71" s="3" t="s">
        <v>621</v>
      </c>
      <c r="J71" s="3" t="s">
        <v>622</v>
      </c>
      <c r="K71" s="3" t="s">
        <v>621</v>
      </c>
      <c r="L71" s="3" t="s">
        <v>621</v>
      </c>
      <c r="M71" s="3" t="s">
        <v>621</v>
      </c>
      <c r="N71" s="3" t="s">
        <v>621</v>
      </c>
      <c r="O71" s="3" t="s">
        <v>621</v>
      </c>
      <c r="P71" s="3" t="s">
        <v>621</v>
      </c>
      <c r="Q71" s="3" t="s">
        <v>622</v>
      </c>
      <c r="R71" s="3" t="s">
        <v>621</v>
      </c>
      <c r="S71" s="3" t="s">
        <v>621</v>
      </c>
      <c r="T71" s="3" t="s">
        <v>621</v>
      </c>
      <c r="U71" s="3" t="s">
        <v>621</v>
      </c>
      <c r="V71" s="3" t="s">
        <v>621</v>
      </c>
      <c r="Y71" s="20">
        <f t="shared" si="3"/>
        <v>0</v>
      </c>
      <c r="AC71" s="3">
        <f t="shared" si="4"/>
        <v>0</v>
      </c>
      <c r="AD71" s="3">
        <f t="shared" si="5"/>
        <v>0</v>
      </c>
    </row>
    <row r="72" spans="1:30" ht="15" customHeight="1" x14ac:dyDescent="0.35">
      <c r="A72" s="3" t="s">
        <v>80</v>
      </c>
      <c r="B72" s="3" t="s">
        <v>85</v>
      </c>
      <c r="C72" s="3">
        <v>2013</v>
      </c>
      <c r="D72" s="3" t="s">
        <v>622</v>
      </c>
      <c r="E72" s="3" t="s">
        <v>621</v>
      </c>
      <c r="F72" s="3" t="s">
        <v>621</v>
      </c>
      <c r="G72" s="3" t="s">
        <v>621</v>
      </c>
      <c r="H72" s="3" t="s">
        <v>621</v>
      </c>
      <c r="I72" s="3" t="s">
        <v>621</v>
      </c>
      <c r="J72" s="3" t="s">
        <v>622</v>
      </c>
      <c r="K72" s="3" t="s">
        <v>621</v>
      </c>
      <c r="L72" s="3" t="s">
        <v>621</v>
      </c>
      <c r="M72" s="3" t="s">
        <v>621</v>
      </c>
      <c r="N72" s="3" t="s">
        <v>621</v>
      </c>
      <c r="O72" s="3" t="s">
        <v>621</v>
      </c>
      <c r="P72" s="3" t="s">
        <v>621</v>
      </c>
      <c r="Q72" s="3" t="s">
        <v>622</v>
      </c>
      <c r="R72" s="3" t="s">
        <v>621</v>
      </c>
      <c r="S72" s="3" t="s">
        <v>621</v>
      </c>
      <c r="T72" s="3" t="s">
        <v>621</v>
      </c>
      <c r="U72" s="3" t="s">
        <v>621</v>
      </c>
      <c r="V72" s="3" t="s">
        <v>621</v>
      </c>
      <c r="Y72" s="20">
        <f t="shared" si="3"/>
        <v>0</v>
      </c>
      <c r="AC72" s="3">
        <f t="shared" si="4"/>
        <v>0</v>
      </c>
      <c r="AD72" s="3">
        <f t="shared" si="5"/>
        <v>0</v>
      </c>
    </row>
    <row r="73" spans="1:30" ht="15" customHeight="1" x14ac:dyDescent="0.35">
      <c r="A73" s="3" t="s">
        <v>80</v>
      </c>
      <c r="B73" s="3" t="s">
        <v>86</v>
      </c>
      <c r="C73" s="3">
        <v>2013</v>
      </c>
      <c r="D73" s="3" t="s">
        <v>622</v>
      </c>
      <c r="E73" s="3" t="s">
        <v>621</v>
      </c>
      <c r="F73" s="3" t="s">
        <v>621</v>
      </c>
      <c r="G73" s="3" t="s">
        <v>621</v>
      </c>
      <c r="H73" s="3" t="s">
        <v>621</v>
      </c>
      <c r="I73" s="3" t="s">
        <v>621</v>
      </c>
      <c r="J73" s="3" t="s">
        <v>622</v>
      </c>
      <c r="K73" s="3" t="s">
        <v>621</v>
      </c>
      <c r="L73" s="3" t="s">
        <v>621</v>
      </c>
      <c r="M73" s="3" t="s">
        <v>621</v>
      </c>
      <c r="N73" s="3" t="s">
        <v>621</v>
      </c>
      <c r="O73" s="3" t="s">
        <v>621</v>
      </c>
      <c r="P73" s="3" t="s">
        <v>621</v>
      </c>
      <c r="Q73" s="3" t="s">
        <v>622</v>
      </c>
      <c r="R73" s="3" t="s">
        <v>621</v>
      </c>
      <c r="S73" s="3" t="s">
        <v>621</v>
      </c>
      <c r="T73" s="3" t="s">
        <v>621</v>
      </c>
      <c r="U73" s="3" t="s">
        <v>621</v>
      </c>
      <c r="V73" s="3" t="s">
        <v>621</v>
      </c>
      <c r="Y73" s="20">
        <f t="shared" si="3"/>
        <v>0</v>
      </c>
      <c r="AC73" s="3">
        <f t="shared" si="4"/>
        <v>0</v>
      </c>
      <c r="AD73" s="3">
        <f t="shared" si="5"/>
        <v>0</v>
      </c>
    </row>
    <row r="74" spans="1:30" ht="15" customHeight="1" x14ac:dyDescent="0.35">
      <c r="A74" s="3" t="s">
        <v>80</v>
      </c>
      <c r="B74" s="3" t="s">
        <v>87</v>
      </c>
      <c r="C74" s="3">
        <v>2013</v>
      </c>
      <c r="D74" s="3" t="s">
        <v>622</v>
      </c>
      <c r="E74" s="3" t="s">
        <v>621</v>
      </c>
      <c r="F74" s="3" t="s">
        <v>621</v>
      </c>
      <c r="G74" s="3" t="s">
        <v>621</v>
      </c>
      <c r="H74" s="3" t="s">
        <v>621</v>
      </c>
      <c r="I74" s="3" t="s">
        <v>621</v>
      </c>
      <c r="J74" s="3" t="s">
        <v>622</v>
      </c>
      <c r="K74" s="3" t="s">
        <v>621</v>
      </c>
      <c r="L74" s="3" t="s">
        <v>621</v>
      </c>
      <c r="M74" s="3" t="s">
        <v>621</v>
      </c>
      <c r="N74" s="3" t="s">
        <v>621</v>
      </c>
      <c r="O74" s="3" t="s">
        <v>621</v>
      </c>
      <c r="P74" s="3" t="s">
        <v>621</v>
      </c>
      <c r="Q74" s="3" t="s">
        <v>622</v>
      </c>
      <c r="R74" s="3" t="s">
        <v>621</v>
      </c>
      <c r="S74" s="3" t="s">
        <v>621</v>
      </c>
      <c r="T74" s="3" t="s">
        <v>621</v>
      </c>
      <c r="U74" s="3" t="s">
        <v>621</v>
      </c>
      <c r="V74" s="3" t="s">
        <v>621</v>
      </c>
      <c r="Y74" s="20">
        <f t="shared" si="3"/>
        <v>0</v>
      </c>
      <c r="AC74" s="3">
        <f t="shared" si="4"/>
        <v>0</v>
      </c>
      <c r="AD74" s="3">
        <f t="shared" si="5"/>
        <v>0</v>
      </c>
    </row>
    <row r="75" spans="1:30" ht="15" customHeight="1" x14ac:dyDescent="0.35">
      <c r="A75" s="3" t="s">
        <v>80</v>
      </c>
      <c r="B75" s="3" t="s">
        <v>88</v>
      </c>
      <c r="C75" s="3">
        <v>2013</v>
      </c>
      <c r="D75" s="3" t="s">
        <v>622</v>
      </c>
      <c r="E75" s="3" t="s">
        <v>621</v>
      </c>
      <c r="F75" s="3" t="s">
        <v>621</v>
      </c>
      <c r="G75" s="3" t="s">
        <v>621</v>
      </c>
      <c r="H75" s="3" t="s">
        <v>621</v>
      </c>
      <c r="I75" s="3" t="s">
        <v>621</v>
      </c>
      <c r="J75" s="3" t="s">
        <v>622</v>
      </c>
      <c r="K75" s="3" t="s">
        <v>621</v>
      </c>
      <c r="L75" s="3" t="s">
        <v>621</v>
      </c>
      <c r="M75" s="3" t="s">
        <v>621</v>
      </c>
      <c r="N75" s="3" t="s">
        <v>621</v>
      </c>
      <c r="O75" s="3" t="s">
        <v>621</v>
      </c>
      <c r="P75" s="3" t="s">
        <v>621</v>
      </c>
      <c r="Q75" s="3" t="s">
        <v>622</v>
      </c>
      <c r="R75" s="3" t="s">
        <v>621</v>
      </c>
      <c r="S75" s="3" t="s">
        <v>621</v>
      </c>
      <c r="T75" s="3" t="s">
        <v>621</v>
      </c>
      <c r="U75" s="3" t="s">
        <v>621</v>
      </c>
      <c r="V75" s="3" t="s">
        <v>621</v>
      </c>
      <c r="Y75" s="20">
        <f t="shared" si="3"/>
        <v>0</v>
      </c>
      <c r="AC75" s="3">
        <f t="shared" si="4"/>
        <v>0</v>
      </c>
      <c r="AD75" s="3">
        <f t="shared" si="5"/>
        <v>0</v>
      </c>
    </row>
    <row r="76" spans="1:30" ht="15" customHeight="1" x14ac:dyDescent="0.35">
      <c r="A76" s="3" t="s">
        <v>80</v>
      </c>
      <c r="B76" s="3" t="s">
        <v>89</v>
      </c>
      <c r="C76" s="3">
        <v>2013</v>
      </c>
      <c r="D76" s="3" t="s">
        <v>622</v>
      </c>
      <c r="E76" s="3" t="s">
        <v>621</v>
      </c>
      <c r="F76" s="3" t="s">
        <v>621</v>
      </c>
      <c r="G76" s="3" t="s">
        <v>621</v>
      </c>
      <c r="H76" s="3" t="s">
        <v>621</v>
      </c>
      <c r="I76" s="3" t="s">
        <v>621</v>
      </c>
      <c r="J76" s="3" t="s">
        <v>622</v>
      </c>
      <c r="K76" s="3" t="s">
        <v>621</v>
      </c>
      <c r="L76" s="3" t="s">
        <v>621</v>
      </c>
      <c r="M76" s="3" t="s">
        <v>621</v>
      </c>
      <c r="N76" s="3" t="s">
        <v>621</v>
      </c>
      <c r="O76" s="3" t="s">
        <v>621</v>
      </c>
      <c r="P76" s="3" t="s">
        <v>621</v>
      </c>
      <c r="Q76" s="3" t="s">
        <v>622</v>
      </c>
      <c r="R76" s="3" t="s">
        <v>621</v>
      </c>
      <c r="S76" s="3" t="s">
        <v>621</v>
      </c>
      <c r="T76" s="3" t="s">
        <v>621</v>
      </c>
      <c r="U76" s="3" t="s">
        <v>621</v>
      </c>
      <c r="V76" s="3" t="s">
        <v>621</v>
      </c>
      <c r="Y76" s="20">
        <f t="shared" si="3"/>
        <v>0</v>
      </c>
      <c r="AC76" s="3">
        <f t="shared" si="4"/>
        <v>0</v>
      </c>
      <c r="AD76" s="3">
        <f t="shared" si="5"/>
        <v>0</v>
      </c>
    </row>
    <row r="77" spans="1:30" ht="15" customHeight="1" x14ac:dyDescent="0.35">
      <c r="A77" s="3" t="s">
        <v>80</v>
      </c>
      <c r="B77" s="3" t="s">
        <v>90</v>
      </c>
      <c r="C77" s="3">
        <v>2013</v>
      </c>
      <c r="D77" s="3" t="s">
        <v>622</v>
      </c>
      <c r="E77" s="3" t="s">
        <v>621</v>
      </c>
      <c r="F77" s="3" t="s">
        <v>621</v>
      </c>
      <c r="G77" s="3" t="s">
        <v>621</v>
      </c>
      <c r="H77" s="3" t="s">
        <v>621</v>
      </c>
      <c r="I77" s="3" t="s">
        <v>621</v>
      </c>
      <c r="J77" s="3" t="s">
        <v>622</v>
      </c>
      <c r="K77" s="3" t="s">
        <v>621</v>
      </c>
      <c r="L77" s="3" t="s">
        <v>621</v>
      </c>
      <c r="M77" s="3" t="s">
        <v>621</v>
      </c>
      <c r="N77" s="3" t="s">
        <v>621</v>
      </c>
      <c r="O77" s="3" t="s">
        <v>621</v>
      </c>
      <c r="P77" s="3" t="s">
        <v>621</v>
      </c>
      <c r="Q77" s="3" t="s">
        <v>622</v>
      </c>
      <c r="R77" s="3" t="s">
        <v>621</v>
      </c>
      <c r="S77" s="3" t="s">
        <v>621</v>
      </c>
      <c r="T77" s="3" t="s">
        <v>621</v>
      </c>
      <c r="U77" s="3" t="s">
        <v>621</v>
      </c>
      <c r="V77" s="3" t="s">
        <v>621</v>
      </c>
      <c r="Y77" s="20">
        <f t="shared" si="3"/>
        <v>0</v>
      </c>
      <c r="AC77" s="3">
        <f t="shared" si="4"/>
        <v>0</v>
      </c>
      <c r="AD77" s="3">
        <f t="shared" si="5"/>
        <v>0</v>
      </c>
    </row>
    <row r="78" spans="1:30" ht="15" customHeight="1" x14ac:dyDescent="0.35">
      <c r="A78" s="3" t="s">
        <v>80</v>
      </c>
      <c r="B78" s="3" t="s">
        <v>91</v>
      </c>
      <c r="C78" s="3">
        <v>2013</v>
      </c>
      <c r="D78" s="3" t="s">
        <v>622</v>
      </c>
      <c r="E78" s="3" t="s">
        <v>621</v>
      </c>
      <c r="F78" s="3" t="s">
        <v>621</v>
      </c>
      <c r="G78" s="3" t="s">
        <v>621</v>
      </c>
      <c r="H78" s="3" t="s">
        <v>621</v>
      </c>
      <c r="I78" s="3" t="s">
        <v>621</v>
      </c>
      <c r="J78" s="3" t="s">
        <v>622</v>
      </c>
      <c r="K78" s="3" t="s">
        <v>621</v>
      </c>
      <c r="L78" s="3" t="s">
        <v>621</v>
      </c>
      <c r="M78" s="3" t="s">
        <v>621</v>
      </c>
      <c r="N78" s="3" t="s">
        <v>621</v>
      </c>
      <c r="O78" s="3" t="s">
        <v>621</v>
      </c>
      <c r="P78" s="3" t="s">
        <v>621</v>
      </c>
      <c r="Q78" s="3" t="s">
        <v>622</v>
      </c>
      <c r="R78" s="3" t="s">
        <v>621</v>
      </c>
      <c r="S78" s="3" t="s">
        <v>621</v>
      </c>
      <c r="T78" s="3" t="s">
        <v>621</v>
      </c>
      <c r="U78" s="3" t="s">
        <v>621</v>
      </c>
      <c r="V78" s="3" t="s">
        <v>621</v>
      </c>
      <c r="Y78" s="20">
        <f t="shared" si="3"/>
        <v>0</v>
      </c>
      <c r="AC78" s="3">
        <f t="shared" si="4"/>
        <v>0</v>
      </c>
      <c r="AD78" s="3">
        <f t="shared" si="5"/>
        <v>0</v>
      </c>
    </row>
    <row r="79" spans="1:30" ht="15" customHeight="1" x14ac:dyDescent="0.35">
      <c r="A79" s="3" t="s">
        <v>80</v>
      </c>
      <c r="B79" s="3" t="s">
        <v>92</v>
      </c>
      <c r="C79" s="3">
        <v>2013</v>
      </c>
      <c r="D79" s="3" t="s">
        <v>622</v>
      </c>
      <c r="E79" s="3" t="s">
        <v>621</v>
      </c>
      <c r="F79" s="3" t="s">
        <v>621</v>
      </c>
      <c r="G79" s="3" t="s">
        <v>621</v>
      </c>
      <c r="H79" s="3" t="s">
        <v>621</v>
      </c>
      <c r="I79" s="3" t="s">
        <v>621</v>
      </c>
      <c r="J79" s="3" t="s">
        <v>622</v>
      </c>
      <c r="K79" s="3" t="s">
        <v>621</v>
      </c>
      <c r="L79" s="3" t="s">
        <v>621</v>
      </c>
      <c r="M79" s="3" t="s">
        <v>621</v>
      </c>
      <c r="N79" s="3" t="s">
        <v>621</v>
      </c>
      <c r="O79" s="3" t="s">
        <v>621</v>
      </c>
      <c r="P79" s="3" t="s">
        <v>621</v>
      </c>
      <c r="Q79" s="3" t="s">
        <v>622</v>
      </c>
      <c r="R79" s="3" t="s">
        <v>621</v>
      </c>
      <c r="S79" s="3" t="s">
        <v>621</v>
      </c>
      <c r="T79" s="3" t="s">
        <v>621</v>
      </c>
      <c r="U79" s="3" t="s">
        <v>621</v>
      </c>
      <c r="V79" s="3" t="s">
        <v>621</v>
      </c>
      <c r="Y79" s="20">
        <f t="shared" si="3"/>
        <v>0</v>
      </c>
      <c r="AC79" s="3">
        <f t="shared" si="4"/>
        <v>0</v>
      </c>
      <c r="AD79" s="3">
        <f t="shared" si="5"/>
        <v>0</v>
      </c>
    </row>
    <row r="80" spans="1:30" ht="15" customHeight="1" x14ac:dyDescent="0.35">
      <c r="A80" s="3" t="s">
        <v>80</v>
      </c>
      <c r="B80" s="3" t="s">
        <v>93</v>
      </c>
      <c r="C80" s="3">
        <v>2013</v>
      </c>
      <c r="D80" s="3" t="s">
        <v>633</v>
      </c>
      <c r="E80" s="3" t="s">
        <v>858</v>
      </c>
      <c r="F80" s="3">
        <v>171.6</v>
      </c>
      <c r="G80" s="3" t="s">
        <v>621</v>
      </c>
      <c r="H80" s="3" t="s">
        <v>621</v>
      </c>
      <c r="I80" s="3">
        <v>82</v>
      </c>
      <c r="J80" s="3" t="s">
        <v>622</v>
      </c>
      <c r="K80" s="3" t="s">
        <v>621</v>
      </c>
      <c r="L80" s="3" t="s">
        <v>621</v>
      </c>
      <c r="M80" s="3" t="s">
        <v>621</v>
      </c>
      <c r="N80" s="3" t="s">
        <v>621</v>
      </c>
      <c r="O80" s="3" t="s">
        <v>621</v>
      </c>
      <c r="P80" s="3" t="s">
        <v>621</v>
      </c>
      <c r="Q80" s="3" t="s">
        <v>622</v>
      </c>
      <c r="R80" s="3" t="s">
        <v>621</v>
      </c>
      <c r="S80" s="3" t="s">
        <v>621</v>
      </c>
      <c r="T80" s="3" t="s">
        <v>621</v>
      </c>
      <c r="U80" s="3" t="s">
        <v>621</v>
      </c>
      <c r="V80" s="3" t="s">
        <v>621</v>
      </c>
      <c r="Y80" s="20">
        <f t="shared" si="3"/>
        <v>171.6</v>
      </c>
      <c r="AC80" s="36">
        <f>Y80/(I80/100)</f>
        <v>209.26829268292684</v>
      </c>
      <c r="AD80" s="3">
        <f t="shared" si="5"/>
        <v>37.668292682926847</v>
      </c>
    </row>
    <row r="81" spans="1:30" ht="15" customHeight="1" x14ac:dyDescent="0.35">
      <c r="A81" s="3" t="s">
        <v>80</v>
      </c>
      <c r="B81" s="3" t="s">
        <v>94</v>
      </c>
      <c r="C81" s="3">
        <v>2013</v>
      </c>
      <c r="D81" s="3" t="s">
        <v>622</v>
      </c>
      <c r="E81" s="3" t="s">
        <v>621</v>
      </c>
      <c r="F81" s="3" t="s">
        <v>621</v>
      </c>
      <c r="G81" s="3" t="s">
        <v>621</v>
      </c>
      <c r="H81" s="3" t="s">
        <v>621</v>
      </c>
      <c r="I81" s="3" t="s">
        <v>621</v>
      </c>
      <c r="J81" s="3" t="s">
        <v>622</v>
      </c>
      <c r="K81" s="3" t="s">
        <v>621</v>
      </c>
      <c r="L81" s="3" t="s">
        <v>621</v>
      </c>
      <c r="M81" s="3" t="s">
        <v>621</v>
      </c>
      <c r="N81" s="3" t="s">
        <v>621</v>
      </c>
      <c r="O81" s="3" t="s">
        <v>621</v>
      </c>
      <c r="P81" s="3" t="s">
        <v>621</v>
      </c>
      <c r="Q81" s="3" t="s">
        <v>622</v>
      </c>
      <c r="R81" s="3" t="s">
        <v>621</v>
      </c>
      <c r="S81" s="3" t="s">
        <v>621</v>
      </c>
      <c r="T81" s="3" t="s">
        <v>621</v>
      </c>
      <c r="U81" s="3" t="s">
        <v>621</v>
      </c>
      <c r="V81" s="3" t="s">
        <v>621</v>
      </c>
      <c r="Y81" s="20">
        <f t="shared" si="3"/>
        <v>0</v>
      </c>
      <c r="AC81" s="3">
        <f t="shared" si="4"/>
        <v>0</v>
      </c>
      <c r="AD81" s="3">
        <f t="shared" si="5"/>
        <v>0</v>
      </c>
    </row>
    <row r="82" spans="1:30" ht="15" customHeight="1" x14ac:dyDescent="0.35">
      <c r="A82" s="3" t="s">
        <v>80</v>
      </c>
      <c r="B82" s="3" t="s">
        <v>95</v>
      </c>
      <c r="C82" s="3">
        <v>2013</v>
      </c>
      <c r="D82" s="3" t="s">
        <v>814</v>
      </c>
      <c r="E82" s="3" t="s">
        <v>621</v>
      </c>
      <c r="F82" s="3" t="s">
        <v>621</v>
      </c>
      <c r="G82" s="3" t="s">
        <v>621</v>
      </c>
      <c r="H82" s="3" t="s">
        <v>621</v>
      </c>
      <c r="I82" s="3" t="s">
        <v>621</v>
      </c>
      <c r="J82" s="3" t="s">
        <v>622</v>
      </c>
      <c r="K82" s="3" t="s">
        <v>621</v>
      </c>
      <c r="L82" s="3" t="s">
        <v>621</v>
      </c>
      <c r="M82" s="3" t="s">
        <v>621</v>
      </c>
      <c r="N82" s="3" t="s">
        <v>621</v>
      </c>
      <c r="O82" s="3" t="s">
        <v>621</v>
      </c>
      <c r="P82" s="3" t="s">
        <v>621</v>
      </c>
      <c r="Q82" s="3" t="s">
        <v>622</v>
      </c>
      <c r="R82" s="3" t="s">
        <v>621</v>
      </c>
      <c r="S82" s="3" t="s">
        <v>621</v>
      </c>
      <c r="T82" s="3" t="s">
        <v>621</v>
      </c>
      <c r="U82" s="3" t="s">
        <v>621</v>
      </c>
      <c r="V82" s="3" t="s">
        <v>621</v>
      </c>
      <c r="Y82" s="20">
        <f t="shared" si="3"/>
        <v>0</v>
      </c>
      <c r="AC82" s="3">
        <f t="shared" si="4"/>
        <v>0</v>
      </c>
      <c r="AD82" s="3">
        <f t="shared" si="5"/>
        <v>0</v>
      </c>
    </row>
    <row r="83" spans="1:30" ht="15" customHeight="1" x14ac:dyDescent="0.35">
      <c r="A83" s="3" t="s">
        <v>80</v>
      </c>
      <c r="B83" s="3" t="s">
        <v>96</v>
      </c>
      <c r="C83" s="3">
        <v>2013</v>
      </c>
      <c r="D83" s="3" t="s">
        <v>622</v>
      </c>
      <c r="E83" s="3" t="s">
        <v>621</v>
      </c>
      <c r="F83" s="3" t="s">
        <v>621</v>
      </c>
      <c r="G83" s="3" t="s">
        <v>621</v>
      </c>
      <c r="H83" s="3" t="s">
        <v>621</v>
      </c>
      <c r="I83" s="3" t="s">
        <v>621</v>
      </c>
      <c r="J83" s="3" t="s">
        <v>622</v>
      </c>
      <c r="K83" s="3" t="s">
        <v>621</v>
      </c>
      <c r="L83" s="3" t="s">
        <v>621</v>
      </c>
      <c r="M83" s="3" t="s">
        <v>621</v>
      </c>
      <c r="N83" s="3" t="s">
        <v>621</v>
      </c>
      <c r="O83" s="3" t="s">
        <v>621</v>
      </c>
      <c r="P83" s="3" t="s">
        <v>621</v>
      </c>
      <c r="Q83" s="3" t="s">
        <v>622</v>
      </c>
      <c r="R83" s="3" t="s">
        <v>621</v>
      </c>
      <c r="S83" s="3" t="s">
        <v>621</v>
      </c>
      <c r="T83" s="3" t="s">
        <v>621</v>
      </c>
      <c r="U83" s="3" t="s">
        <v>621</v>
      </c>
      <c r="V83" s="3" t="s">
        <v>621</v>
      </c>
      <c r="Y83" s="20">
        <f t="shared" si="3"/>
        <v>0</v>
      </c>
      <c r="AC83" s="3">
        <f t="shared" si="4"/>
        <v>0</v>
      </c>
      <c r="AD83" s="3">
        <f t="shared" si="5"/>
        <v>0</v>
      </c>
    </row>
    <row r="84" spans="1:30" ht="15" customHeight="1" x14ac:dyDescent="0.35">
      <c r="A84" s="3" t="s">
        <v>80</v>
      </c>
      <c r="B84" s="3" t="s">
        <v>97</v>
      </c>
      <c r="C84" s="3">
        <v>2013</v>
      </c>
      <c r="D84" s="3" t="s">
        <v>622</v>
      </c>
      <c r="E84" s="3" t="s">
        <v>621</v>
      </c>
      <c r="F84" s="3" t="s">
        <v>621</v>
      </c>
      <c r="G84" s="3" t="s">
        <v>621</v>
      </c>
      <c r="H84" s="3" t="s">
        <v>621</v>
      </c>
      <c r="I84" s="3" t="s">
        <v>621</v>
      </c>
      <c r="J84" s="3" t="s">
        <v>622</v>
      </c>
      <c r="K84" s="3" t="s">
        <v>621</v>
      </c>
      <c r="L84" s="3" t="s">
        <v>621</v>
      </c>
      <c r="M84" s="3" t="s">
        <v>621</v>
      </c>
      <c r="N84" s="3" t="s">
        <v>621</v>
      </c>
      <c r="O84" s="3" t="s">
        <v>621</v>
      </c>
      <c r="P84" s="3" t="s">
        <v>621</v>
      </c>
      <c r="Q84" s="3" t="s">
        <v>622</v>
      </c>
      <c r="R84" s="3" t="s">
        <v>621</v>
      </c>
      <c r="S84" s="3" t="s">
        <v>621</v>
      </c>
      <c r="T84" s="3" t="s">
        <v>621</v>
      </c>
      <c r="U84" s="3" t="s">
        <v>621</v>
      </c>
      <c r="V84" s="3" t="s">
        <v>621</v>
      </c>
      <c r="Y84" s="20">
        <f t="shared" si="3"/>
        <v>0</v>
      </c>
      <c r="AC84" s="3">
        <f t="shared" si="4"/>
        <v>0</v>
      </c>
      <c r="AD84" s="3">
        <f t="shared" si="5"/>
        <v>0</v>
      </c>
    </row>
    <row r="85" spans="1:30" ht="15" customHeight="1" x14ac:dyDescent="0.35">
      <c r="A85" s="3" t="s">
        <v>80</v>
      </c>
      <c r="B85" s="3" t="s">
        <v>98</v>
      </c>
      <c r="C85" s="3">
        <v>2013</v>
      </c>
      <c r="D85" s="3" t="s">
        <v>622</v>
      </c>
      <c r="E85" s="3" t="s">
        <v>621</v>
      </c>
      <c r="F85" s="3" t="s">
        <v>621</v>
      </c>
      <c r="G85" s="3" t="s">
        <v>621</v>
      </c>
      <c r="H85" s="3" t="s">
        <v>621</v>
      </c>
      <c r="I85" s="3" t="s">
        <v>621</v>
      </c>
      <c r="J85" s="3" t="s">
        <v>622</v>
      </c>
      <c r="K85" s="3" t="s">
        <v>621</v>
      </c>
      <c r="L85" s="3" t="s">
        <v>621</v>
      </c>
      <c r="M85" s="3" t="s">
        <v>621</v>
      </c>
      <c r="N85" s="3" t="s">
        <v>621</v>
      </c>
      <c r="O85" s="3" t="s">
        <v>621</v>
      </c>
      <c r="P85" s="3" t="s">
        <v>621</v>
      </c>
      <c r="Q85" s="3" t="s">
        <v>622</v>
      </c>
      <c r="R85" s="3" t="s">
        <v>621</v>
      </c>
      <c r="S85" s="3" t="s">
        <v>621</v>
      </c>
      <c r="T85" s="3" t="s">
        <v>621</v>
      </c>
      <c r="U85" s="3" t="s">
        <v>621</v>
      </c>
      <c r="V85" s="3" t="s">
        <v>621</v>
      </c>
      <c r="Y85" s="20">
        <f t="shared" si="3"/>
        <v>0</v>
      </c>
      <c r="AC85" s="3">
        <f t="shared" si="4"/>
        <v>0</v>
      </c>
      <c r="AD85" s="3">
        <f t="shared" si="5"/>
        <v>0</v>
      </c>
    </row>
    <row r="86" spans="1:30" ht="15" customHeight="1" x14ac:dyDescent="0.35">
      <c r="A86" s="3" t="s">
        <v>80</v>
      </c>
      <c r="B86" s="3" t="s">
        <v>99</v>
      </c>
      <c r="C86" s="3">
        <v>2013</v>
      </c>
      <c r="D86" s="3" t="s">
        <v>622</v>
      </c>
      <c r="E86" s="3" t="s">
        <v>621</v>
      </c>
      <c r="F86" s="3" t="s">
        <v>621</v>
      </c>
      <c r="G86" s="3" t="s">
        <v>621</v>
      </c>
      <c r="H86" s="3" t="s">
        <v>621</v>
      </c>
      <c r="I86" s="3" t="s">
        <v>621</v>
      </c>
      <c r="J86" s="3" t="s">
        <v>622</v>
      </c>
      <c r="K86" s="3" t="s">
        <v>621</v>
      </c>
      <c r="L86" s="3" t="s">
        <v>621</v>
      </c>
      <c r="M86" s="3" t="s">
        <v>621</v>
      </c>
      <c r="N86" s="3" t="s">
        <v>621</v>
      </c>
      <c r="O86" s="3" t="s">
        <v>621</v>
      </c>
      <c r="P86" s="3" t="s">
        <v>621</v>
      </c>
      <c r="Q86" s="3" t="s">
        <v>622</v>
      </c>
      <c r="R86" s="3" t="s">
        <v>621</v>
      </c>
      <c r="S86" s="3" t="s">
        <v>621</v>
      </c>
      <c r="T86" s="3" t="s">
        <v>621</v>
      </c>
      <c r="U86" s="3" t="s">
        <v>621</v>
      </c>
      <c r="V86" s="3" t="s">
        <v>621</v>
      </c>
      <c r="Y86" s="20">
        <f t="shared" si="3"/>
        <v>0</v>
      </c>
      <c r="AC86" s="3">
        <f t="shared" si="4"/>
        <v>0</v>
      </c>
      <c r="AD86" s="3">
        <f t="shared" si="5"/>
        <v>0</v>
      </c>
    </row>
    <row r="87" spans="1:30" ht="15" customHeight="1" x14ac:dyDescent="0.35">
      <c r="A87" s="3" t="s">
        <v>80</v>
      </c>
      <c r="B87" s="3" t="s">
        <v>100</v>
      </c>
      <c r="C87" s="3">
        <v>2013</v>
      </c>
      <c r="D87" s="3" t="s">
        <v>622</v>
      </c>
      <c r="E87" s="3" t="s">
        <v>621</v>
      </c>
      <c r="F87" s="3" t="s">
        <v>621</v>
      </c>
      <c r="G87" s="3" t="s">
        <v>621</v>
      </c>
      <c r="H87" s="3" t="s">
        <v>621</v>
      </c>
      <c r="I87" s="3" t="s">
        <v>621</v>
      </c>
      <c r="J87" s="3" t="s">
        <v>622</v>
      </c>
      <c r="K87" s="3" t="s">
        <v>621</v>
      </c>
      <c r="L87" s="3" t="s">
        <v>621</v>
      </c>
      <c r="M87" s="3" t="s">
        <v>621</v>
      </c>
      <c r="N87" s="3" t="s">
        <v>621</v>
      </c>
      <c r="O87" s="3" t="s">
        <v>621</v>
      </c>
      <c r="P87" s="3" t="s">
        <v>621</v>
      </c>
      <c r="Q87" s="3" t="s">
        <v>622</v>
      </c>
      <c r="R87" s="3" t="s">
        <v>621</v>
      </c>
      <c r="S87" s="3" t="s">
        <v>621</v>
      </c>
      <c r="T87" s="3" t="s">
        <v>621</v>
      </c>
      <c r="U87" s="3" t="s">
        <v>621</v>
      </c>
      <c r="V87" s="3" t="s">
        <v>621</v>
      </c>
      <c r="Y87" s="20">
        <f t="shared" si="3"/>
        <v>0</v>
      </c>
      <c r="AC87" s="3">
        <f t="shared" si="4"/>
        <v>0</v>
      </c>
      <c r="AD87" s="3">
        <f t="shared" si="5"/>
        <v>0</v>
      </c>
    </row>
    <row r="88" spans="1:30" ht="15" customHeight="1" x14ac:dyDescent="0.35">
      <c r="A88" s="3" t="s">
        <v>80</v>
      </c>
      <c r="B88" s="3" t="s">
        <v>101</v>
      </c>
      <c r="C88" s="3">
        <v>2013</v>
      </c>
      <c r="D88" s="3" t="s">
        <v>622</v>
      </c>
      <c r="E88" s="3" t="s">
        <v>621</v>
      </c>
      <c r="F88" s="3" t="s">
        <v>621</v>
      </c>
      <c r="G88" s="3" t="s">
        <v>621</v>
      </c>
      <c r="H88" s="3" t="s">
        <v>621</v>
      </c>
      <c r="I88" s="3" t="s">
        <v>621</v>
      </c>
      <c r="J88" s="3" t="s">
        <v>622</v>
      </c>
      <c r="K88" s="3" t="s">
        <v>621</v>
      </c>
      <c r="L88" s="3" t="s">
        <v>621</v>
      </c>
      <c r="M88" s="3" t="s">
        <v>621</v>
      </c>
      <c r="N88" s="3" t="s">
        <v>621</v>
      </c>
      <c r="O88" s="3" t="s">
        <v>621</v>
      </c>
      <c r="P88" s="3" t="s">
        <v>621</v>
      </c>
      <c r="Q88" s="3" t="s">
        <v>622</v>
      </c>
      <c r="R88" s="3" t="s">
        <v>621</v>
      </c>
      <c r="S88" s="3" t="s">
        <v>621</v>
      </c>
      <c r="T88" s="3" t="s">
        <v>621</v>
      </c>
      <c r="U88" s="3" t="s">
        <v>621</v>
      </c>
      <c r="V88" s="3" t="s">
        <v>621</v>
      </c>
      <c r="Y88" s="20">
        <f t="shared" si="3"/>
        <v>0</v>
      </c>
      <c r="AC88" s="3">
        <f t="shared" si="4"/>
        <v>0</v>
      </c>
      <c r="AD88" s="3">
        <f t="shared" si="5"/>
        <v>0</v>
      </c>
    </row>
    <row r="89" spans="1:30" ht="15" customHeight="1" x14ac:dyDescent="0.35">
      <c r="A89" s="3" t="s">
        <v>80</v>
      </c>
      <c r="B89" s="3" t="s">
        <v>102</v>
      </c>
      <c r="C89" s="3">
        <v>2013</v>
      </c>
      <c r="D89" s="3" t="s">
        <v>622</v>
      </c>
      <c r="E89" s="3" t="s">
        <v>621</v>
      </c>
      <c r="F89" s="3" t="s">
        <v>621</v>
      </c>
      <c r="G89" s="3" t="s">
        <v>621</v>
      </c>
      <c r="H89" s="3" t="s">
        <v>621</v>
      </c>
      <c r="I89" s="3" t="s">
        <v>621</v>
      </c>
      <c r="J89" s="3" t="s">
        <v>622</v>
      </c>
      <c r="K89" s="3" t="s">
        <v>621</v>
      </c>
      <c r="L89" s="3" t="s">
        <v>621</v>
      </c>
      <c r="M89" s="3" t="s">
        <v>621</v>
      </c>
      <c r="N89" s="3" t="s">
        <v>621</v>
      </c>
      <c r="O89" s="3" t="s">
        <v>621</v>
      </c>
      <c r="P89" s="3" t="s">
        <v>621</v>
      </c>
      <c r="Q89" s="3" t="s">
        <v>622</v>
      </c>
      <c r="R89" s="3" t="s">
        <v>621</v>
      </c>
      <c r="S89" s="3" t="s">
        <v>621</v>
      </c>
      <c r="T89" s="3" t="s">
        <v>621</v>
      </c>
      <c r="U89" s="3" t="s">
        <v>621</v>
      </c>
      <c r="V89" s="3" t="s">
        <v>621</v>
      </c>
      <c r="Y89" s="20">
        <f t="shared" si="3"/>
        <v>0</v>
      </c>
      <c r="AC89" s="3">
        <f t="shared" si="4"/>
        <v>0</v>
      </c>
      <c r="AD89" s="3">
        <f t="shared" si="5"/>
        <v>0</v>
      </c>
    </row>
    <row r="90" spans="1:30" ht="15" customHeight="1" x14ac:dyDescent="0.35">
      <c r="A90" s="3" t="s">
        <v>80</v>
      </c>
      <c r="B90" s="3" t="s">
        <v>103</v>
      </c>
      <c r="C90" s="3">
        <v>2013</v>
      </c>
      <c r="D90" s="3" t="s">
        <v>622</v>
      </c>
      <c r="E90" s="3" t="s">
        <v>621</v>
      </c>
      <c r="F90" s="3" t="s">
        <v>621</v>
      </c>
      <c r="G90" s="3" t="s">
        <v>621</v>
      </c>
      <c r="H90" s="3" t="s">
        <v>621</v>
      </c>
      <c r="I90" s="3" t="s">
        <v>621</v>
      </c>
      <c r="J90" s="3" t="s">
        <v>622</v>
      </c>
      <c r="K90" s="3" t="s">
        <v>621</v>
      </c>
      <c r="L90" s="3" t="s">
        <v>621</v>
      </c>
      <c r="M90" s="3" t="s">
        <v>621</v>
      </c>
      <c r="N90" s="3" t="s">
        <v>621</v>
      </c>
      <c r="O90" s="3" t="s">
        <v>621</v>
      </c>
      <c r="P90" s="3" t="s">
        <v>621</v>
      </c>
      <c r="Q90" s="3" t="s">
        <v>622</v>
      </c>
      <c r="R90" s="3" t="s">
        <v>621</v>
      </c>
      <c r="S90" s="3" t="s">
        <v>621</v>
      </c>
      <c r="T90" s="3" t="s">
        <v>621</v>
      </c>
      <c r="U90" s="3" t="s">
        <v>621</v>
      </c>
      <c r="V90" s="3" t="s">
        <v>621</v>
      </c>
      <c r="Y90" s="20">
        <f t="shared" si="3"/>
        <v>0</v>
      </c>
      <c r="AC90" s="3">
        <f t="shared" si="4"/>
        <v>0</v>
      </c>
      <c r="AD90" s="3">
        <f t="shared" si="5"/>
        <v>0</v>
      </c>
    </row>
    <row r="91" spans="1:30" ht="15" customHeight="1" x14ac:dyDescent="0.35">
      <c r="A91" s="3" t="s">
        <v>80</v>
      </c>
      <c r="B91" s="3" t="s">
        <v>104</v>
      </c>
      <c r="C91" s="3">
        <v>2013</v>
      </c>
      <c r="D91" s="3" t="s">
        <v>622</v>
      </c>
      <c r="E91" s="3" t="s">
        <v>621</v>
      </c>
      <c r="F91" s="3" t="s">
        <v>621</v>
      </c>
      <c r="G91" s="3" t="s">
        <v>621</v>
      </c>
      <c r="H91" s="3" t="s">
        <v>621</v>
      </c>
      <c r="I91" s="3" t="s">
        <v>621</v>
      </c>
      <c r="J91" s="3" t="s">
        <v>622</v>
      </c>
      <c r="K91" s="3" t="s">
        <v>621</v>
      </c>
      <c r="L91" s="3" t="s">
        <v>621</v>
      </c>
      <c r="M91" s="3" t="s">
        <v>621</v>
      </c>
      <c r="N91" s="3" t="s">
        <v>621</v>
      </c>
      <c r="O91" s="3" t="s">
        <v>621</v>
      </c>
      <c r="P91" s="3" t="s">
        <v>621</v>
      </c>
      <c r="Q91" s="3" t="s">
        <v>622</v>
      </c>
      <c r="R91" s="3" t="s">
        <v>621</v>
      </c>
      <c r="S91" s="3" t="s">
        <v>621</v>
      </c>
      <c r="T91" s="3" t="s">
        <v>621</v>
      </c>
      <c r="U91" s="3" t="s">
        <v>621</v>
      </c>
      <c r="V91" s="3" t="s">
        <v>621</v>
      </c>
      <c r="Y91" s="20">
        <f t="shared" si="3"/>
        <v>0</v>
      </c>
      <c r="AC91" s="3">
        <f t="shared" si="4"/>
        <v>0</v>
      </c>
      <c r="AD91" s="3">
        <f t="shared" si="5"/>
        <v>0</v>
      </c>
    </row>
    <row r="92" spans="1:30" ht="15" customHeight="1" x14ac:dyDescent="0.35">
      <c r="A92" s="3" t="s">
        <v>80</v>
      </c>
      <c r="B92" s="3" t="s">
        <v>105</v>
      </c>
      <c r="C92" s="3">
        <v>2013</v>
      </c>
      <c r="D92" s="3" t="s">
        <v>622</v>
      </c>
      <c r="E92" s="3" t="s">
        <v>621</v>
      </c>
      <c r="F92" s="3" t="s">
        <v>621</v>
      </c>
      <c r="G92" s="3" t="s">
        <v>621</v>
      </c>
      <c r="H92" s="3" t="s">
        <v>621</v>
      </c>
      <c r="I92" s="3" t="s">
        <v>621</v>
      </c>
      <c r="J92" s="3" t="s">
        <v>622</v>
      </c>
      <c r="K92" s="3" t="s">
        <v>621</v>
      </c>
      <c r="L92" s="3" t="s">
        <v>621</v>
      </c>
      <c r="M92" s="3" t="s">
        <v>621</v>
      </c>
      <c r="N92" s="3" t="s">
        <v>621</v>
      </c>
      <c r="O92" s="3" t="s">
        <v>621</v>
      </c>
      <c r="P92" s="3" t="s">
        <v>621</v>
      </c>
      <c r="Q92" s="3" t="s">
        <v>622</v>
      </c>
      <c r="R92" s="3" t="s">
        <v>621</v>
      </c>
      <c r="S92" s="3" t="s">
        <v>621</v>
      </c>
      <c r="T92" s="3" t="s">
        <v>621</v>
      </c>
      <c r="U92" s="3" t="s">
        <v>621</v>
      </c>
      <c r="V92" s="3" t="s">
        <v>621</v>
      </c>
      <c r="Y92" s="20">
        <f t="shared" si="3"/>
        <v>0</v>
      </c>
      <c r="AC92" s="3">
        <f t="shared" si="4"/>
        <v>0</v>
      </c>
      <c r="AD92" s="3">
        <f t="shared" si="5"/>
        <v>0</v>
      </c>
    </row>
    <row r="93" spans="1:30" ht="15" customHeight="1" x14ac:dyDescent="0.35">
      <c r="A93" s="3" t="s">
        <v>80</v>
      </c>
      <c r="B93" s="3" t="s">
        <v>106</v>
      </c>
      <c r="C93" s="3">
        <v>2013</v>
      </c>
      <c r="D93" s="3" t="s">
        <v>622</v>
      </c>
      <c r="E93" s="3" t="s">
        <v>621</v>
      </c>
      <c r="F93" s="3" t="s">
        <v>621</v>
      </c>
      <c r="G93" s="3" t="s">
        <v>621</v>
      </c>
      <c r="H93" s="3" t="s">
        <v>621</v>
      </c>
      <c r="I93" s="3" t="s">
        <v>621</v>
      </c>
      <c r="J93" s="3" t="s">
        <v>622</v>
      </c>
      <c r="K93" s="3" t="s">
        <v>621</v>
      </c>
      <c r="L93" s="3" t="s">
        <v>621</v>
      </c>
      <c r="M93" s="3" t="s">
        <v>621</v>
      </c>
      <c r="N93" s="3" t="s">
        <v>621</v>
      </c>
      <c r="O93" s="3" t="s">
        <v>621</v>
      </c>
      <c r="P93" s="3" t="s">
        <v>621</v>
      </c>
      <c r="Q93" s="3" t="s">
        <v>622</v>
      </c>
      <c r="R93" s="3" t="s">
        <v>621</v>
      </c>
      <c r="S93" s="3" t="s">
        <v>621</v>
      </c>
      <c r="T93" s="3" t="s">
        <v>621</v>
      </c>
      <c r="U93" s="3" t="s">
        <v>621</v>
      </c>
      <c r="V93" s="3" t="s">
        <v>621</v>
      </c>
      <c r="Y93" s="20">
        <f t="shared" si="3"/>
        <v>0</v>
      </c>
      <c r="AC93" s="3">
        <f t="shared" si="4"/>
        <v>0</v>
      </c>
      <c r="AD93" s="3">
        <f t="shared" si="5"/>
        <v>0</v>
      </c>
    </row>
    <row r="94" spans="1:30" ht="15" customHeight="1" x14ac:dyDescent="0.35">
      <c r="A94" s="3" t="s">
        <v>80</v>
      </c>
      <c r="B94" s="3" t="s">
        <v>107</v>
      </c>
      <c r="C94" s="3">
        <v>2013</v>
      </c>
      <c r="D94" s="3" t="s">
        <v>622</v>
      </c>
      <c r="E94" s="3" t="s">
        <v>621</v>
      </c>
      <c r="F94" s="3" t="s">
        <v>621</v>
      </c>
      <c r="G94" s="3" t="s">
        <v>621</v>
      </c>
      <c r="H94" s="3" t="s">
        <v>621</v>
      </c>
      <c r="I94" s="3" t="s">
        <v>621</v>
      </c>
      <c r="J94" s="3" t="s">
        <v>622</v>
      </c>
      <c r="K94" s="3" t="s">
        <v>621</v>
      </c>
      <c r="L94" s="3" t="s">
        <v>621</v>
      </c>
      <c r="M94" s="3" t="s">
        <v>621</v>
      </c>
      <c r="N94" s="3" t="s">
        <v>621</v>
      </c>
      <c r="O94" s="3" t="s">
        <v>621</v>
      </c>
      <c r="P94" s="3" t="s">
        <v>621</v>
      </c>
      <c r="Q94" s="3" t="s">
        <v>622</v>
      </c>
      <c r="R94" s="3" t="s">
        <v>621</v>
      </c>
      <c r="S94" s="3" t="s">
        <v>621</v>
      </c>
      <c r="T94" s="3" t="s">
        <v>621</v>
      </c>
      <c r="U94" s="3" t="s">
        <v>621</v>
      </c>
      <c r="V94" s="3" t="s">
        <v>621</v>
      </c>
      <c r="Y94" s="20">
        <f t="shared" si="3"/>
        <v>0</v>
      </c>
      <c r="AC94" s="3">
        <f t="shared" si="4"/>
        <v>0</v>
      </c>
      <c r="AD94" s="3">
        <f t="shared" si="5"/>
        <v>0</v>
      </c>
    </row>
    <row r="95" spans="1:30" ht="15" customHeight="1" x14ac:dyDescent="0.35">
      <c r="A95" s="3" t="s">
        <v>80</v>
      </c>
      <c r="B95" s="3" t="s">
        <v>108</v>
      </c>
      <c r="C95" s="3">
        <v>2013</v>
      </c>
      <c r="D95" s="3" t="s">
        <v>622</v>
      </c>
      <c r="E95" s="3" t="s">
        <v>621</v>
      </c>
      <c r="F95" s="3" t="s">
        <v>621</v>
      </c>
      <c r="G95" s="3" t="s">
        <v>621</v>
      </c>
      <c r="H95" s="3" t="s">
        <v>621</v>
      </c>
      <c r="I95" s="3" t="s">
        <v>621</v>
      </c>
      <c r="J95" s="3" t="s">
        <v>622</v>
      </c>
      <c r="K95" s="3" t="s">
        <v>621</v>
      </c>
      <c r="L95" s="3" t="s">
        <v>621</v>
      </c>
      <c r="M95" s="3" t="s">
        <v>621</v>
      </c>
      <c r="N95" s="3" t="s">
        <v>621</v>
      </c>
      <c r="O95" s="3" t="s">
        <v>621</v>
      </c>
      <c r="P95" s="3" t="s">
        <v>621</v>
      </c>
      <c r="Q95" s="3" t="s">
        <v>622</v>
      </c>
      <c r="R95" s="3" t="s">
        <v>621</v>
      </c>
      <c r="S95" s="3" t="s">
        <v>621</v>
      </c>
      <c r="T95" s="3" t="s">
        <v>621</v>
      </c>
      <c r="U95" s="3" t="s">
        <v>621</v>
      </c>
      <c r="V95" s="3" t="s">
        <v>621</v>
      </c>
      <c r="Y95" s="20">
        <f t="shared" si="3"/>
        <v>0</v>
      </c>
      <c r="AC95" s="3">
        <f t="shared" si="4"/>
        <v>0</v>
      </c>
      <c r="AD95" s="3">
        <f t="shared" si="5"/>
        <v>0</v>
      </c>
    </row>
    <row r="96" spans="1:30" ht="15" customHeight="1" x14ac:dyDescent="0.35">
      <c r="A96" s="3" t="s">
        <v>80</v>
      </c>
      <c r="B96" s="3" t="s">
        <v>109</v>
      </c>
      <c r="C96" s="3">
        <v>2013</v>
      </c>
      <c r="D96" s="3" t="s">
        <v>622</v>
      </c>
      <c r="E96" s="3" t="s">
        <v>621</v>
      </c>
      <c r="F96" s="3" t="s">
        <v>621</v>
      </c>
      <c r="G96" s="3" t="s">
        <v>621</v>
      </c>
      <c r="H96" s="3" t="s">
        <v>621</v>
      </c>
      <c r="I96" s="3" t="s">
        <v>621</v>
      </c>
      <c r="J96" s="3" t="s">
        <v>622</v>
      </c>
      <c r="K96" s="3" t="s">
        <v>621</v>
      </c>
      <c r="L96" s="3" t="s">
        <v>621</v>
      </c>
      <c r="M96" s="3" t="s">
        <v>621</v>
      </c>
      <c r="N96" s="3" t="s">
        <v>621</v>
      </c>
      <c r="O96" s="3" t="s">
        <v>621</v>
      </c>
      <c r="P96" s="3" t="s">
        <v>621</v>
      </c>
      <c r="Q96" s="3" t="s">
        <v>622</v>
      </c>
      <c r="R96" s="3" t="s">
        <v>621</v>
      </c>
      <c r="S96" s="3" t="s">
        <v>621</v>
      </c>
      <c r="T96" s="3" t="s">
        <v>621</v>
      </c>
      <c r="U96" s="3" t="s">
        <v>621</v>
      </c>
      <c r="V96" s="3" t="s">
        <v>621</v>
      </c>
      <c r="Y96" s="20">
        <f t="shared" si="3"/>
        <v>0</v>
      </c>
      <c r="AC96" s="3">
        <f t="shared" si="4"/>
        <v>0</v>
      </c>
      <c r="AD96" s="3">
        <f t="shared" si="5"/>
        <v>0</v>
      </c>
    </row>
    <row r="97" spans="1:30" ht="15" customHeight="1" x14ac:dyDescent="0.35">
      <c r="A97" s="3" t="s">
        <v>80</v>
      </c>
      <c r="B97" s="3" t="s">
        <v>110</v>
      </c>
      <c r="C97" s="3">
        <v>2013</v>
      </c>
      <c r="D97" s="3" t="s">
        <v>622</v>
      </c>
      <c r="E97" s="3" t="s">
        <v>621</v>
      </c>
      <c r="F97" s="3" t="s">
        <v>621</v>
      </c>
      <c r="G97" s="3" t="s">
        <v>621</v>
      </c>
      <c r="H97" s="3" t="s">
        <v>621</v>
      </c>
      <c r="I97" s="3" t="s">
        <v>621</v>
      </c>
      <c r="J97" s="3" t="s">
        <v>622</v>
      </c>
      <c r="K97" s="3" t="s">
        <v>621</v>
      </c>
      <c r="L97" s="3" t="s">
        <v>621</v>
      </c>
      <c r="M97" s="3" t="s">
        <v>621</v>
      </c>
      <c r="N97" s="3" t="s">
        <v>621</v>
      </c>
      <c r="O97" s="3" t="s">
        <v>621</v>
      </c>
      <c r="P97" s="3" t="s">
        <v>621</v>
      </c>
      <c r="Q97" s="3" t="s">
        <v>622</v>
      </c>
      <c r="R97" s="3" t="s">
        <v>621</v>
      </c>
      <c r="S97" s="3" t="s">
        <v>621</v>
      </c>
      <c r="T97" s="3" t="s">
        <v>621</v>
      </c>
      <c r="U97" s="3" t="s">
        <v>621</v>
      </c>
      <c r="V97" s="3" t="s">
        <v>621</v>
      </c>
      <c r="Y97" s="20">
        <f t="shared" si="3"/>
        <v>0</v>
      </c>
      <c r="AC97" s="3">
        <f t="shared" si="4"/>
        <v>0</v>
      </c>
      <c r="AD97" s="3">
        <f t="shared" si="5"/>
        <v>0</v>
      </c>
    </row>
    <row r="98" spans="1:30" ht="15" customHeight="1" x14ac:dyDescent="0.35">
      <c r="A98" s="3" t="s">
        <v>80</v>
      </c>
      <c r="B98" s="3" t="s">
        <v>111</v>
      </c>
      <c r="C98" s="3">
        <v>2013</v>
      </c>
      <c r="D98" s="3" t="s">
        <v>622</v>
      </c>
      <c r="E98" s="3" t="s">
        <v>621</v>
      </c>
      <c r="F98" s="3" t="s">
        <v>621</v>
      </c>
      <c r="G98" s="3" t="s">
        <v>621</v>
      </c>
      <c r="H98" s="3" t="s">
        <v>621</v>
      </c>
      <c r="I98" s="3" t="s">
        <v>621</v>
      </c>
      <c r="J98" s="3" t="s">
        <v>622</v>
      </c>
      <c r="K98" s="3" t="s">
        <v>621</v>
      </c>
      <c r="L98" s="3" t="s">
        <v>621</v>
      </c>
      <c r="M98" s="3" t="s">
        <v>621</v>
      </c>
      <c r="N98" s="3" t="s">
        <v>621</v>
      </c>
      <c r="O98" s="3" t="s">
        <v>621</v>
      </c>
      <c r="P98" s="3" t="s">
        <v>621</v>
      </c>
      <c r="Q98" s="3" t="s">
        <v>622</v>
      </c>
      <c r="R98" s="3" t="s">
        <v>621</v>
      </c>
      <c r="S98" s="3" t="s">
        <v>621</v>
      </c>
      <c r="T98" s="3" t="s">
        <v>621</v>
      </c>
      <c r="U98" s="3" t="s">
        <v>621</v>
      </c>
      <c r="V98" s="3" t="s">
        <v>621</v>
      </c>
      <c r="Y98" s="20">
        <f t="shared" si="3"/>
        <v>0</v>
      </c>
      <c r="AC98" s="3">
        <f t="shared" si="4"/>
        <v>0</v>
      </c>
      <c r="AD98" s="3">
        <f t="shared" si="5"/>
        <v>0</v>
      </c>
    </row>
    <row r="99" spans="1:30" ht="15" customHeight="1" x14ac:dyDescent="0.35">
      <c r="A99" s="3" t="s">
        <v>80</v>
      </c>
      <c r="B99" s="3" t="s">
        <v>112</v>
      </c>
      <c r="C99" s="3">
        <v>2013</v>
      </c>
      <c r="D99" s="3" t="s">
        <v>622</v>
      </c>
      <c r="E99" s="3" t="s">
        <v>621</v>
      </c>
      <c r="F99" s="3" t="s">
        <v>621</v>
      </c>
      <c r="G99" s="3" t="s">
        <v>621</v>
      </c>
      <c r="H99" s="3" t="s">
        <v>621</v>
      </c>
      <c r="I99" s="3" t="s">
        <v>621</v>
      </c>
      <c r="J99" s="3" t="s">
        <v>622</v>
      </c>
      <c r="K99" s="3" t="s">
        <v>621</v>
      </c>
      <c r="L99" s="3" t="s">
        <v>621</v>
      </c>
      <c r="M99" s="3" t="s">
        <v>621</v>
      </c>
      <c r="N99" s="3" t="s">
        <v>621</v>
      </c>
      <c r="O99" s="3" t="s">
        <v>621</v>
      </c>
      <c r="P99" s="3" t="s">
        <v>621</v>
      </c>
      <c r="Q99" s="3" t="s">
        <v>622</v>
      </c>
      <c r="R99" s="3" t="s">
        <v>621</v>
      </c>
      <c r="S99" s="3" t="s">
        <v>621</v>
      </c>
      <c r="T99" s="3" t="s">
        <v>621</v>
      </c>
      <c r="U99" s="3" t="s">
        <v>621</v>
      </c>
      <c r="V99" s="3" t="s">
        <v>621</v>
      </c>
      <c r="Y99" s="20">
        <f t="shared" si="3"/>
        <v>0</v>
      </c>
      <c r="AC99" s="3">
        <f t="shared" si="4"/>
        <v>0</v>
      </c>
      <c r="AD99" s="3">
        <f t="shared" si="5"/>
        <v>0</v>
      </c>
    </row>
    <row r="100" spans="1:30" ht="15" customHeight="1" x14ac:dyDescent="0.35">
      <c r="A100" s="3" t="s">
        <v>80</v>
      </c>
      <c r="B100" s="3" t="s">
        <v>113</v>
      </c>
      <c r="C100" s="3">
        <v>2013</v>
      </c>
      <c r="D100" s="3" t="s">
        <v>622</v>
      </c>
      <c r="E100" s="3" t="s">
        <v>621</v>
      </c>
      <c r="F100" s="3" t="s">
        <v>621</v>
      </c>
      <c r="G100" s="3" t="s">
        <v>621</v>
      </c>
      <c r="H100" s="3" t="s">
        <v>621</v>
      </c>
      <c r="I100" s="3" t="s">
        <v>621</v>
      </c>
      <c r="J100" s="3" t="s">
        <v>622</v>
      </c>
      <c r="K100" s="3" t="s">
        <v>621</v>
      </c>
      <c r="L100" s="3" t="s">
        <v>621</v>
      </c>
      <c r="M100" s="3" t="s">
        <v>621</v>
      </c>
      <c r="N100" s="3" t="s">
        <v>621</v>
      </c>
      <c r="O100" s="3" t="s">
        <v>621</v>
      </c>
      <c r="P100" s="3" t="s">
        <v>621</v>
      </c>
      <c r="Q100" s="3" t="s">
        <v>622</v>
      </c>
      <c r="R100" s="3" t="s">
        <v>621</v>
      </c>
      <c r="S100" s="3" t="s">
        <v>621</v>
      </c>
      <c r="T100" s="3" t="s">
        <v>621</v>
      </c>
      <c r="U100" s="3" t="s">
        <v>621</v>
      </c>
      <c r="V100" s="3" t="s">
        <v>621</v>
      </c>
      <c r="Y100" s="20">
        <f t="shared" si="3"/>
        <v>0</v>
      </c>
      <c r="AC100" s="3">
        <f t="shared" si="4"/>
        <v>0</v>
      </c>
      <c r="AD100" s="3">
        <f t="shared" si="5"/>
        <v>0</v>
      </c>
    </row>
    <row r="101" spans="1:30" ht="15" customHeight="1" x14ac:dyDescent="0.35">
      <c r="A101" s="3" t="s">
        <v>80</v>
      </c>
      <c r="B101" s="3" t="s">
        <v>114</v>
      </c>
      <c r="C101" s="3">
        <v>2013</v>
      </c>
      <c r="D101" s="3" t="s">
        <v>622</v>
      </c>
      <c r="E101" s="3" t="s">
        <v>621</v>
      </c>
      <c r="F101" s="3" t="s">
        <v>621</v>
      </c>
      <c r="G101" s="3" t="s">
        <v>621</v>
      </c>
      <c r="H101" s="3" t="s">
        <v>621</v>
      </c>
      <c r="I101" s="3" t="s">
        <v>621</v>
      </c>
      <c r="J101" s="3" t="s">
        <v>622</v>
      </c>
      <c r="K101" s="3" t="s">
        <v>621</v>
      </c>
      <c r="L101" s="3" t="s">
        <v>621</v>
      </c>
      <c r="M101" s="3" t="s">
        <v>621</v>
      </c>
      <c r="N101" s="3" t="s">
        <v>621</v>
      </c>
      <c r="O101" s="3" t="s">
        <v>621</v>
      </c>
      <c r="P101" s="3" t="s">
        <v>621</v>
      </c>
      <c r="Q101" s="3" t="s">
        <v>622</v>
      </c>
      <c r="R101" s="3" t="s">
        <v>621</v>
      </c>
      <c r="S101" s="3" t="s">
        <v>621</v>
      </c>
      <c r="T101" s="3" t="s">
        <v>621</v>
      </c>
      <c r="U101" s="3" t="s">
        <v>621</v>
      </c>
      <c r="V101" s="3" t="s">
        <v>621</v>
      </c>
      <c r="Y101" s="20">
        <f t="shared" si="3"/>
        <v>0</v>
      </c>
      <c r="AC101" s="3">
        <f t="shared" si="4"/>
        <v>0</v>
      </c>
      <c r="AD101" s="3">
        <f t="shared" si="5"/>
        <v>0</v>
      </c>
    </row>
    <row r="102" spans="1:30" ht="15" customHeight="1" x14ac:dyDescent="0.35">
      <c r="A102" s="3" t="s">
        <v>80</v>
      </c>
      <c r="B102" s="3" t="s">
        <v>115</v>
      </c>
      <c r="C102" s="3">
        <v>2013</v>
      </c>
      <c r="D102" s="3" t="s">
        <v>622</v>
      </c>
      <c r="E102" s="3" t="s">
        <v>621</v>
      </c>
      <c r="F102" s="3" t="s">
        <v>621</v>
      </c>
      <c r="G102" s="3" t="s">
        <v>621</v>
      </c>
      <c r="H102" s="3" t="s">
        <v>621</v>
      </c>
      <c r="I102" s="3" t="s">
        <v>621</v>
      </c>
      <c r="J102" s="3" t="s">
        <v>622</v>
      </c>
      <c r="K102" s="3" t="s">
        <v>621</v>
      </c>
      <c r="L102" s="3" t="s">
        <v>621</v>
      </c>
      <c r="M102" s="3" t="s">
        <v>621</v>
      </c>
      <c r="N102" s="3" t="s">
        <v>621</v>
      </c>
      <c r="O102" s="3" t="s">
        <v>621</v>
      </c>
      <c r="P102" s="3" t="s">
        <v>621</v>
      </c>
      <c r="Q102" s="3" t="s">
        <v>622</v>
      </c>
      <c r="R102" s="3" t="s">
        <v>621</v>
      </c>
      <c r="S102" s="3" t="s">
        <v>621</v>
      </c>
      <c r="T102" s="3" t="s">
        <v>621</v>
      </c>
      <c r="U102" s="3" t="s">
        <v>621</v>
      </c>
      <c r="V102" s="3" t="s">
        <v>621</v>
      </c>
      <c r="Y102" s="20">
        <f t="shared" si="3"/>
        <v>0</v>
      </c>
      <c r="AC102" s="3">
        <f t="shared" si="4"/>
        <v>0</v>
      </c>
      <c r="AD102" s="3">
        <f t="shared" si="5"/>
        <v>0</v>
      </c>
    </row>
    <row r="103" spans="1:30" ht="15" customHeight="1" x14ac:dyDescent="0.35">
      <c r="A103" s="3" t="s">
        <v>80</v>
      </c>
      <c r="B103" s="3" t="s">
        <v>116</v>
      </c>
      <c r="C103" s="3">
        <v>2013</v>
      </c>
      <c r="D103" s="3" t="s">
        <v>622</v>
      </c>
      <c r="E103" s="3" t="s">
        <v>621</v>
      </c>
      <c r="F103" s="3" t="s">
        <v>621</v>
      </c>
      <c r="G103" s="3" t="s">
        <v>621</v>
      </c>
      <c r="H103" s="3" t="s">
        <v>621</v>
      </c>
      <c r="I103" s="3" t="s">
        <v>621</v>
      </c>
      <c r="J103" s="3" t="s">
        <v>622</v>
      </c>
      <c r="K103" s="3" t="s">
        <v>621</v>
      </c>
      <c r="L103" s="3" t="s">
        <v>621</v>
      </c>
      <c r="M103" s="3" t="s">
        <v>621</v>
      </c>
      <c r="N103" s="3" t="s">
        <v>621</v>
      </c>
      <c r="O103" s="3" t="s">
        <v>621</v>
      </c>
      <c r="P103" s="3" t="s">
        <v>621</v>
      </c>
      <c r="Q103" s="3" t="s">
        <v>622</v>
      </c>
      <c r="R103" s="3" t="s">
        <v>621</v>
      </c>
      <c r="S103" s="3" t="s">
        <v>621</v>
      </c>
      <c r="T103" s="3" t="s">
        <v>621</v>
      </c>
      <c r="U103" s="3" t="s">
        <v>621</v>
      </c>
      <c r="V103" s="3" t="s">
        <v>621</v>
      </c>
      <c r="Y103" s="20">
        <f t="shared" si="3"/>
        <v>0</v>
      </c>
      <c r="AC103" s="3">
        <f t="shared" si="4"/>
        <v>0</v>
      </c>
      <c r="AD103" s="3">
        <f t="shared" si="5"/>
        <v>0</v>
      </c>
    </row>
    <row r="104" spans="1:30" ht="15" customHeight="1" x14ac:dyDescent="0.35">
      <c r="A104" s="3" t="s">
        <v>80</v>
      </c>
      <c r="B104" s="3" t="s">
        <v>117</v>
      </c>
      <c r="C104" s="3">
        <v>2013</v>
      </c>
      <c r="D104" s="3" t="s">
        <v>622</v>
      </c>
      <c r="E104" s="3" t="s">
        <v>621</v>
      </c>
      <c r="F104" s="3" t="s">
        <v>621</v>
      </c>
      <c r="G104" s="3" t="s">
        <v>621</v>
      </c>
      <c r="H104" s="3" t="s">
        <v>621</v>
      </c>
      <c r="I104" s="3" t="s">
        <v>621</v>
      </c>
      <c r="J104" s="3" t="s">
        <v>622</v>
      </c>
      <c r="K104" s="3" t="s">
        <v>621</v>
      </c>
      <c r="L104" s="3" t="s">
        <v>621</v>
      </c>
      <c r="M104" s="3" t="s">
        <v>621</v>
      </c>
      <c r="N104" s="3" t="s">
        <v>621</v>
      </c>
      <c r="O104" s="3" t="s">
        <v>621</v>
      </c>
      <c r="P104" s="3" t="s">
        <v>621</v>
      </c>
      <c r="Q104" s="3" t="s">
        <v>622</v>
      </c>
      <c r="R104" s="3" t="s">
        <v>621</v>
      </c>
      <c r="S104" s="3" t="s">
        <v>621</v>
      </c>
      <c r="T104" s="3" t="s">
        <v>621</v>
      </c>
      <c r="U104" s="3" t="s">
        <v>621</v>
      </c>
      <c r="V104" s="3" t="s">
        <v>621</v>
      </c>
      <c r="Y104" s="20">
        <f t="shared" si="3"/>
        <v>0</v>
      </c>
      <c r="AC104" s="3">
        <f t="shared" si="4"/>
        <v>0</v>
      </c>
      <c r="AD104" s="3">
        <f t="shared" si="5"/>
        <v>0</v>
      </c>
    </row>
    <row r="105" spans="1:30" ht="15" customHeight="1" x14ac:dyDescent="0.35">
      <c r="A105" s="3" t="s">
        <v>80</v>
      </c>
      <c r="B105" s="3" t="s">
        <v>118</v>
      </c>
      <c r="C105" s="3">
        <v>2013</v>
      </c>
      <c r="D105" s="3" t="s">
        <v>622</v>
      </c>
      <c r="E105" s="3" t="s">
        <v>621</v>
      </c>
      <c r="F105" s="3" t="s">
        <v>621</v>
      </c>
      <c r="G105" s="3" t="s">
        <v>621</v>
      </c>
      <c r="H105" s="3" t="s">
        <v>621</v>
      </c>
      <c r="I105" s="3" t="s">
        <v>621</v>
      </c>
      <c r="J105" s="3" t="s">
        <v>622</v>
      </c>
      <c r="K105" s="3" t="s">
        <v>621</v>
      </c>
      <c r="L105" s="3" t="s">
        <v>621</v>
      </c>
      <c r="M105" s="3" t="s">
        <v>621</v>
      </c>
      <c r="N105" s="3" t="s">
        <v>621</v>
      </c>
      <c r="O105" s="3" t="s">
        <v>621</v>
      </c>
      <c r="P105" s="3" t="s">
        <v>621</v>
      </c>
      <c r="Q105" s="3" t="s">
        <v>622</v>
      </c>
      <c r="R105" s="3" t="s">
        <v>621</v>
      </c>
      <c r="S105" s="3" t="s">
        <v>621</v>
      </c>
      <c r="T105" s="3" t="s">
        <v>621</v>
      </c>
      <c r="U105" s="3" t="s">
        <v>621</v>
      </c>
      <c r="V105" s="3" t="s">
        <v>621</v>
      </c>
      <c r="Y105" s="20">
        <f t="shared" si="3"/>
        <v>0</v>
      </c>
      <c r="AC105" s="3">
        <f t="shared" si="4"/>
        <v>0</v>
      </c>
      <c r="AD105" s="3">
        <f t="shared" si="5"/>
        <v>0</v>
      </c>
    </row>
    <row r="106" spans="1:30" ht="15" customHeight="1" x14ac:dyDescent="0.35">
      <c r="A106" s="3" t="s">
        <v>80</v>
      </c>
      <c r="B106" s="3" t="s">
        <v>119</v>
      </c>
      <c r="C106" s="3">
        <v>2013</v>
      </c>
      <c r="D106" s="3" t="s">
        <v>622</v>
      </c>
      <c r="E106" s="3" t="s">
        <v>621</v>
      </c>
      <c r="F106" s="3" t="s">
        <v>621</v>
      </c>
      <c r="G106" s="3" t="s">
        <v>621</v>
      </c>
      <c r="H106" s="3" t="s">
        <v>621</v>
      </c>
      <c r="I106" s="3" t="s">
        <v>621</v>
      </c>
      <c r="J106" s="3" t="s">
        <v>622</v>
      </c>
      <c r="K106" s="3" t="s">
        <v>621</v>
      </c>
      <c r="L106" s="3" t="s">
        <v>621</v>
      </c>
      <c r="M106" s="3" t="s">
        <v>621</v>
      </c>
      <c r="N106" s="3" t="s">
        <v>621</v>
      </c>
      <c r="O106" s="3" t="s">
        <v>621</v>
      </c>
      <c r="P106" s="3" t="s">
        <v>621</v>
      </c>
      <c r="Q106" s="3" t="s">
        <v>622</v>
      </c>
      <c r="R106" s="3" t="s">
        <v>621</v>
      </c>
      <c r="S106" s="3" t="s">
        <v>621</v>
      </c>
      <c r="T106" s="3" t="s">
        <v>621</v>
      </c>
      <c r="U106" s="3" t="s">
        <v>621</v>
      </c>
      <c r="V106" s="3" t="s">
        <v>621</v>
      </c>
      <c r="Y106" s="20">
        <f t="shared" si="3"/>
        <v>0</v>
      </c>
      <c r="AC106" s="3">
        <f t="shared" si="4"/>
        <v>0</v>
      </c>
      <c r="AD106" s="3">
        <f t="shared" si="5"/>
        <v>0</v>
      </c>
    </row>
    <row r="107" spans="1:30" ht="15" customHeight="1" x14ac:dyDescent="0.35">
      <c r="A107" s="3" t="s">
        <v>80</v>
      </c>
      <c r="B107" s="3" t="s">
        <v>120</v>
      </c>
      <c r="C107" s="3">
        <v>2013</v>
      </c>
      <c r="D107" s="3" t="s">
        <v>622</v>
      </c>
      <c r="E107" s="3" t="s">
        <v>621</v>
      </c>
      <c r="F107" s="3" t="s">
        <v>621</v>
      </c>
      <c r="G107" s="3" t="s">
        <v>621</v>
      </c>
      <c r="H107" s="3" t="s">
        <v>621</v>
      </c>
      <c r="I107" s="3" t="s">
        <v>621</v>
      </c>
      <c r="J107" s="3" t="s">
        <v>622</v>
      </c>
      <c r="K107" s="3" t="s">
        <v>621</v>
      </c>
      <c r="L107" s="3" t="s">
        <v>621</v>
      </c>
      <c r="M107" s="3" t="s">
        <v>621</v>
      </c>
      <c r="N107" s="3" t="s">
        <v>621</v>
      </c>
      <c r="O107" s="3" t="s">
        <v>621</v>
      </c>
      <c r="P107" s="3" t="s">
        <v>621</v>
      </c>
      <c r="Q107" s="3" t="s">
        <v>622</v>
      </c>
      <c r="R107" s="3" t="s">
        <v>621</v>
      </c>
      <c r="S107" s="3" t="s">
        <v>621</v>
      </c>
      <c r="T107" s="3" t="s">
        <v>621</v>
      </c>
      <c r="U107" s="3" t="s">
        <v>621</v>
      </c>
      <c r="V107" s="3" t="s">
        <v>621</v>
      </c>
      <c r="Y107" s="20">
        <f t="shared" si="3"/>
        <v>0</v>
      </c>
      <c r="AC107" s="3">
        <f t="shared" si="4"/>
        <v>0</v>
      </c>
      <c r="AD107" s="3">
        <f t="shared" si="5"/>
        <v>0</v>
      </c>
    </row>
    <row r="108" spans="1:30" ht="15" customHeight="1" x14ac:dyDescent="0.35">
      <c r="A108" s="3" t="s">
        <v>80</v>
      </c>
      <c r="B108" s="3" t="s">
        <v>121</v>
      </c>
      <c r="C108" s="3">
        <v>2013</v>
      </c>
      <c r="D108" s="3" t="s">
        <v>622</v>
      </c>
      <c r="E108" s="3" t="s">
        <v>621</v>
      </c>
      <c r="F108" s="3" t="s">
        <v>621</v>
      </c>
      <c r="G108" s="3" t="s">
        <v>621</v>
      </c>
      <c r="H108" s="3" t="s">
        <v>621</v>
      </c>
      <c r="I108" s="3" t="s">
        <v>621</v>
      </c>
      <c r="J108" s="3" t="s">
        <v>622</v>
      </c>
      <c r="K108" s="3" t="s">
        <v>621</v>
      </c>
      <c r="L108" s="3" t="s">
        <v>621</v>
      </c>
      <c r="M108" s="3" t="s">
        <v>621</v>
      </c>
      <c r="N108" s="3" t="s">
        <v>621</v>
      </c>
      <c r="O108" s="3" t="s">
        <v>621</v>
      </c>
      <c r="P108" s="3" t="s">
        <v>621</v>
      </c>
      <c r="Q108" s="3" t="s">
        <v>622</v>
      </c>
      <c r="R108" s="3" t="s">
        <v>621</v>
      </c>
      <c r="S108" s="3" t="s">
        <v>621</v>
      </c>
      <c r="T108" s="3" t="s">
        <v>621</v>
      </c>
      <c r="U108" s="3" t="s">
        <v>621</v>
      </c>
      <c r="V108" s="3" t="s">
        <v>621</v>
      </c>
      <c r="Y108" s="20">
        <f t="shared" si="3"/>
        <v>0</v>
      </c>
      <c r="AC108" s="3">
        <f t="shared" si="4"/>
        <v>0</v>
      </c>
      <c r="AD108" s="3">
        <f t="shared" si="5"/>
        <v>0</v>
      </c>
    </row>
    <row r="109" spans="1:30" ht="15" customHeight="1" x14ac:dyDescent="0.35">
      <c r="A109" s="3" t="s">
        <v>80</v>
      </c>
      <c r="B109" s="3" t="s">
        <v>122</v>
      </c>
      <c r="C109" s="3">
        <v>2013</v>
      </c>
      <c r="D109" s="3" t="s">
        <v>622</v>
      </c>
      <c r="E109" s="3" t="s">
        <v>621</v>
      </c>
      <c r="F109" s="3" t="s">
        <v>621</v>
      </c>
      <c r="G109" s="3" t="s">
        <v>621</v>
      </c>
      <c r="H109" s="3" t="s">
        <v>621</v>
      </c>
      <c r="I109" s="3" t="s">
        <v>621</v>
      </c>
      <c r="J109" s="3" t="s">
        <v>622</v>
      </c>
      <c r="K109" s="3" t="s">
        <v>621</v>
      </c>
      <c r="L109" s="3" t="s">
        <v>621</v>
      </c>
      <c r="M109" s="3" t="s">
        <v>621</v>
      </c>
      <c r="N109" s="3" t="s">
        <v>621</v>
      </c>
      <c r="O109" s="3" t="s">
        <v>621</v>
      </c>
      <c r="P109" s="3" t="s">
        <v>621</v>
      </c>
      <c r="Q109" s="3" t="s">
        <v>622</v>
      </c>
      <c r="R109" s="3" t="s">
        <v>621</v>
      </c>
      <c r="S109" s="3" t="s">
        <v>621</v>
      </c>
      <c r="T109" s="3" t="s">
        <v>621</v>
      </c>
      <c r="U109" s="3" t="s">
        <v>621</v>
      </c>
      <c r="V109" s="3" t="s">
        <v>621</v>
      </c>
      <c r="Y109" s="20">
        <f t="shared" si="3"/>
        <v>0</v>
      </c>
      <c r="AC109" s="3">
        <f t="shared" si="4"/>
        <v>0</v>
      </c>
      <c r="AD109" s="3">
        <f t="shared" si="5"/>
        <v>0</v>
      </c>
    </row>
    <row r="110" spans="1:30" ht="15" customHeight="1" x14ac:dyDescent="0.35">
      <c r="A110" s="3" t="s">
        <v>80</v>
      </c>
      <c r="B110" s="3" t="s">
        <v>123</v>
      </c>
      <c r="C110" s="3">
        <v>2013</v>
      </c>
      <c r="D110" s="3" t="s">
        <v>622</v>
      </c>
      <c r="E110" s="3" t="s">
        <v>621</v>
      </c>
      <c r="F110" s="3" t="s">
        <v>621</v>
      </c>
      <c r="G110" s="3" t="s">
        <v>621</v>
      </c>
      <c r="H110" s="3" t="s">
        <v>621</v>
      </c>
      <c r="I110" s="3" t="s">
        <v>621</v>
      </c>
      <c r="J110" s="3" t="s">
        <v>622</v>
      </c>
      <c r="K110" s="3" t="s">
        <v>621</v>
      </c>
      <c r="L110" s="3" t="s">
        <v>621</v>
      </c>
      <c r="M110" s="3" t="s">
        <v>621</v>
      </c>
      <c r="N110" s="3" t="s">
        <v>621</v>
      </c>
      <c r="O110" s="3" t="s">
        <v>621</v>
      </c>
      <c r="P110" s="3" t="s">
        <v>621</v>
      </c>
      <c r="Q110" s="3" t="s">
        <v>622</v>
      </c>
      <c r="R110" s="3" t="s">
        <v>621</v>
      </c>
      <c r="S110" s="3" t="s">
        <v>621</v>
      </c>
      <c r="T110" s="3" t="s">
        <v>621</v>
      </c>
      <c r="U110" s="3" t="s">
        <v>621</v>
      </c>
      <c r="V110" s="3" t="s">
        <v>621</v>
      </c>
      <c r="Y110" s="20">
        <f t="shared" si="3"/>
        <v>0</v>
      </c>
      <c r="AC110" s="3">
        <f t="shared" si="4"/>
        <v>0</v>
      </c>
      <c r="AD110" s="3">
        <f t="shared" si="5"/>
        <v>0</v>
      </c>
    </row>
    <row r="111" spans="1:30" ht="15" customHeight="1" x14ac:dyDescent="0.35">
      <c r="A111" s="3" t="s">
        <v>80</v>
      </c>
      <c r="B111" s="3" t="s">
        <v>124</v>
      </c>
      <c r="C111" s="3">
        <v>2013</v>
      </c>
      <c r="D111" s="3" t="s">
        <v>622</v>
      </c>
      <c r="E111" s="3" t="s">
        <v>621</v>
      </c>
      <c r="F111" s="3" t="s">
        <v>621</v>
      </c>
      <c r="G111" s="3" t="s">
        <v>621</v>
      </c>
      <c r="H111" s="3" t="s">
        <v>621</v>
      </c>
      <c r="I111" s="3" t="s">
        <v>621</v>
      </c>
      <c r="J111" s="3" t="s">
        <v>622</v>
      </c>
      <c r="K111" s="3" t="s">
        <v>621</v>
      </c>
      <c r="L111" s="3" t="s">
        <v>621</v>
      </c>
      <c r="M111" s="3" t="s">
        <v>621</v>
      </c>
      <c r="N111" s="3" t="s">
        <v>621</v>
      </c>
      <c r="O111" s="3" t="s">
        <v>621</v>
      </c>
      <c r="P111" s="3" t="s">
        <v>621</v>
      </c>
      <c r="Q111" s="3" t="s">
        <v>622</v>
      </c>
      <c r="R111" s="3" t="s">
        <v>621</v>
      </c>
      <c r="S111" s="3" t="s">
        <v>621</v>
      </c>
      <c r="T111" s="3" t="s">
        <v>621</v>
      </c>
      <c r="U111" s="3" t="s">
        <v>621</v>
      </c>
      <c r="V111" s="3" t="s">
        <v>621</v>
      </c>
      <c r="Y111" s="20">
        <f t="shared" si="3"/>
        <v>0</v>
      </c>
      <c r="AC111" s="3">
        <f t="shared" si="4"/>
        <v>0</v>
      </c>
      <c r="AD111" s="3">
        <f t="shared" si="5"/>
        <v>0</v>
      </c>
    </row>
    <row r="112" spans="1:30" ht="15" customHeight="1" x14ac:dyDescent="0.35">
      <c r="A112" s="3" t="s">
        <v>80</v>
      </c>
      <c r="B112" s="3" t="s">
        <v>125</v>
      </c>
      <c r="C112" s="3">
        <v>2013</v>
      </c>
      <c r="D112" s="3" t="s">
        <v>622</v>
      </c>
      <c r="E112" s="3" t="s">
        <v>621</v>
      </c>
      <c r="F112" s="3" t="s">
        <v>621</v>
      </c>
      <c r="G112" s="3" t="s">
        <v>621</v>
      </c>
      <c r="H112" s="3" t="s">
        <v>621</v>
      </c>
      <c r="I112" s="3" t="s">
        <v>621</v>
      </c>
      <c r="J112" s="3" t="s">
        <v>622</v>
      </c>
      <c r="K112" s="3" t="s">
        <v>621</v>
      </c>
      <c r="L112" s="3" t="s">
        <v>621</v>
      </c>
      <c r="M112" s="3" t="s">
        <v>621</v>
      </c>
      <c r="N112" s="3" t="s">
        <v>621</v>
      </c>
      <c r="O112" s="3" t="s">
        <v>621</v>
      </c>
      <c r="P112" s="3" t="s">
        <v>621</v>
      </c>
      <c r="Q112" s="3" t="s">
        <v>622</v>
      </c>
      <c r="R112" s="3" t="s">
        <v>621</v>
      </c>
      <c r="S112" s="3" t="s">
        <v>621</v>
      </c>
      <c r="T112" s="3" t="s">
        <v>621</v>
      </c>
      <c r="U112" s="3" t="s">
        <v>621</v>
      </c>
      <c r="V112" s="3" t="s">
        <v>621</v>
      </c>
      <c r="Y112" s="20">
        <f t="shared" si="3"/>
        <v>0</v>
      </c>
      <c r="AC112" s="3">
        <f t="shared" si="4"/>
        <v>0</v>
      </c>
      <c r="AD112" s="3">
        <f t="shared" si="5"/>
        <v>0</v>
      </c>
    </row>
    <row r="113" spans="1:30" ht="15" customHeight="1" x14ac:dyDescent="0.35">
      <c r="A113" s="3" t="s">
        <v>80</v>
      </c>
      <c r="B113" s="3" t="s">
        <v>126</v>
      </c>
      <c r="C113" s="3">
        <v>2013</v>
      </c>
      <c r="D113" s="3" t="s">
        <v>622</v>
      </c>
      <c r="E113" s="3" t="s">
        <v>621</v>
      </c>
      <c r="F113" s="3" t="s">
        <v>621</v>
      </c>
      <c r="G113" s="3" t="s">
        <v>621</v>
      </c>
      <c r="H113" s="3" t="s">
        <v>621</v>
      </c>
      <c r="I113" s="3" t="s">
        <v>621</v>
      </c>
      <c r="J113" s="3" t="s">
        <v>622</v>
      </c>
      <c r="K113" s="3" t="s">
        <v>621</v>
      </c>
      <c r="L113" s="3" t="s">
        <v>621</v>
      </c>
      <c r="M113" s="3" t="s">
        <v>621</v>
      </c>
      <c r="N113" s="3" t="s">
        <v>621</v>
      </c>
      <c r="O113" s="3" t="s">
        <v>621</v>
      </c>
      <c r="P113" s="3" t="s">
        <v>621</v>
      </c>
      <c r="Q113" s="3" t="s">
        <v>622</v>
      </c>
      <c r="R113" s="3" t="s">
        <v>621</v>
      </c>
      <c r="S113" s="3" t="s">
        <v>621</v>
      </c>
      <c r="T113" s="3" t="s">
        <v>621</v>
      </c>
      <c r="U113" s="3" t="s">
        <v>621</v>
      </c>
      <c r="V113" s="3" t="s">
        <v>621</v>
      </c>
      <c r="Y113" s="20">
        <f t="shared" si="3"/>
        <v>0</v>
      </c>
      <c r="AC113" s="3">
        <f t="shared" si="4"/>
        <v>0</v>
      </c>
      <c r="AD113" s="3">
        <f t="shared" si="5"/>
        <v>0</v>
      </c>
    </row>
    <row r="114" spans="1:30" ht="15" customHeight="1" x14ac:dyDescent="0.35">
      <c r="A114" s="3" t="s">
        <v>80</v>
      </c>
      <c r="B114" s="3" t="s">
        <v>127</v>
      </c>
      <c r="C114" s="3">
        <v>2013</v>
      </c>
      <c r="D114" s="3" t="s">
        <v>622</v>
      </c>
      <c r="E114" s="3" t="s">
        <v>621</v>
      </c>
      <c r="F114" s="3" t="s">
        <v>621</v>
      </c>
      <c r="G114" s="3" t="s">
        <v>621</v>
      </c>
      <c r="H114" s="3" t="s">
        <v>621</v>
      </c>
      <c r="I114" s="3" t="s">
        <v>621</v>
      </c>
      <c r="J114" s="3" t="s">
        <v>622</v>
      </c>
      <c r="K114" s="3" t="s">
        <v>621</v>
      </c>
      <c r="L114" s="3" t="s">
        <v>621</v>
      </c>
      <c r="M114" s="3" t="s">
        <v>621</v>
      </c>
      <c r="N114" s="3" t="s">
        <v>621</v>
      </c>
      <c r="O114" s="3" t="s">
        <v>621</v>
      </c>
      <c r="P114" s="3" t="s">
        <v>621</v>
      </c>
      <c r="Q114" s="3" t="s">
        <v>622</v>
      </c>
      <c r="R114" s="3" t="s">
        <v>621</v>
      </c>
      <c r="S114" s="3" t="s">
        <v>621</v>
      </c>
      <c r="T114" s="3" t="s">
        <v>621</v>
      </c>
      <c r="U114" s="3" t="s">
        <v>621</v>
      </c>
      <c r="V114" s="3" t="s">
        <v>621</v>
      </c>
      <c r="Y114" s="20">
        <f t="shared" si="3"/>
        <v>0</v>
      </c>
      <c r="AC114" s="3">
        <f t="shared" si="4"/>
        <v>0</v>
      </c>
      <c r="AD114" s="3">
        <f t="shared" si="5"/>
        <v>0</v>
      </c>
    </row>
    <row r="115" spans="1:30" ht="15" customHeight="1" x14ac:dyDescent="0.35">
      <c r="A115" s="3" t="s">
        <v>80</v>
      </c>
      <c r="B115" s="3" t="s">
        <v>128</v>
      </c>
      <c r="C115" s="3">
        <v>2013</v>
      </c>
      <c r="D115" s="3" t="s">
        <v>622</v>
      </c>
      <c r="E115" s="3" t="s">
        <v>621</v>
      </c>
      <c r="F115" s="3" t="s">
        <v>621</v>
      </c>
      <c r="G115" s="3" t="s">
        <v>621</v>
      </c>
      <c r="H115" s="3" t="s">
        <v>621</v>
      </c>
      <c r="I115" s="3" t="s">
        <v>621</v>
      </c>
      <c r="J115" s="3" t="s">
        <v>622</v>
      </c>
      <c r="K115" s="3" t="s">
        <v>621</v>
      </c>
      <c r="L115" s="3" t="s">
        <v>621</v>
      </c>
      <c r="M115" s="3" t="s">
        <v>621</v>
      </c>
      <c r="N115" s="3" t="s">
        <v>621</v>
      </c>
      <c r="O115" s="3" t="s">
        <v>621</v>
      </c>
      <c r="P115" s="3" t="s">
        <v>621</v>
      </c>
      <c r="Q115" s="3" t="s">
        <v>622</v>
      </c>
      <c r="R115" s="3" t="s">
        <v>621</v>
      </c>
      <c r="S115" s="3" t="s">
        <v>621</v>
      </c>
      <c r="T115" s="3" t="s">
        <v>621</v>
      </c>
      <c r="U115" s="3" t="s">
        <v>621</v>
      </c>
      <c r="V115" s="3" t="s">
        <v>621</v>
      </c>
      <c r="Y115" s="20">
        <f t="shared" si="3"/>
        <v>0</v>
      </c>
      <c r="AC115" s="3">
        <f t="shared" si="4"/>
        <v>0</v>
      </c>
      <c r="AD115" s="3">
        <f t="shared" si="5"/>
        <v>0</v>
      </c>
    </row>
    <row r="116" spans="1:30" ht="15" customHeight="1" x14ac:dyDescent="0.35">
      <c r="A116" s="3" t="s">
        <v>80</v>
      </c>
      <c r="B116" s="3" t="s">
        <v>129</v>
      </c>
      <c r="C116" s="3">
        <v>2013</v>
      </c>
      <c r="D116" s="3" t="s">
        <v>622</v>
      </c>
      <c r="E116" s="3" t="s">
        <v>621</v>
      </c>
      <c r="F116" s="3" t="s">
        <v>621</v>
      </c>
      <c r="G116" s="3" t="s">
        <v>621</v>
      </c>
      <c r="H116" s="3" t="s">
        <v>621</v>
      </c>
      <c r="I116" s="3" t="s">
        <v>621</v>
      </c>
      <c r="J116" s="3" t="s">
        <v>622</v>
      </c>
      <c r="K116" s="3" t="s">
        <v>621</v>
      </c>
      <c r="L116" s="3" t="s">
        <v>621</v>
      </c>
      <c r="M116" s="3" t="s">
        <v>621</v>
      </c>
      <c r="N116" s="3" t="s">
        <v>621</v>
      </c>
      <c r="O116" s="3" t="s">
        <v>621</v>
      </c>
      <c r="P116" s="3" t="s">
        <v>621</v>
      </c>
      <c r="Q116" s="3" t="s">
        <v>622</v>
      </c>
      <c r="R116" s="3" t="s">
        <v>621</v>
      </c>
      <c r="S116" s="3" t="s">
        <v>621</v>
      </c>
      <c r="T116" s="3" t="s">
        <v>621</v>
      </c>
      <c r="U116" s="3" t="s">
        <v>621</v>
      </c>
      <c r="V116" s="3" t="s">
        <v>621</v>
      </c>
      <c r="Y116" s="20">
        <f t="shared" si="3"/>
        <v>0</v>
      </c>
      <c r="AC116" s="3">
        <f t="shared" si="4"/>
        <v>0</v>
      </c>
      <c r="AD116" s="3">
        <f t="shared" si="5"/>
        <v>0</v>
      </c>
    </row>
    <row r="117" spans="1:30" ht="15" customHeight="1" x14ac:dyDescent="0.35">
      <c r="A117" s="3" t="s">
        <v>80</v>
      </c>
      <c r="B117" s="3" t="s">
        <v>130</v>
      </c>
      <c r="C117" s="3">
        <v>2013</v>
      </c>
      <c r="D117" s="3" t="s">
        <v>622</v>
      </c>
      <c r="E117" s="3" t="s">
        <v>621</v>
      </c>
      <c r="F117" s="3" t="s">
        <v>621</v>
      </c>
      <c r="G117" s="3" t="s">
        <v>621</v>
      </c>
      <c r="H117" s="3" t="s">
        <v>621</v>
      </c>
      <c r="I117" s="3" t="s">
        <v>621</v>
      </c>
      <c r="J117" s="3" t="s">
        <v>622</v>
      </c>
      <c r="K117" s="3" t="s">
        <v>621</v>
      </c>
      <c r="L117" s="3" t="s">
        <v>621</v>
      </c>
      <c r="M117" s="3" t="s">
        <v>621</v>
      </c>
      <c r="N117" s="3" t="s">
        <v>621</v>
      </c>
      <c r="O117" s="3" t="s">
        <v>621</v>
      </c>
      <c r="P117" s="3" t="s">
        <v>621</v>
      </c>
      <c r="Q117" s="3" t="s">
        <v>622</v>
      </c>
      <c r="R117" s="3" t="s">
        <v>621</v>
      </c>
      <c r="S117" s="3" t="s">
        <v>621</v>
      </c>
      <c r="T117" s="3" t="s">
        <v>621</v>
      </c>
      <c r="U117" s="3" t="s">
        <v>621</v>
      </c>
      <c r="V117" s="3" t="s">
        <v>621</v>
      </c>
      <c r="Y117" s="20">
        <f t="shared" si="3"/>
        <v>0</v>
      </c>
      <c r="AC117" s="3">
        <f t="shared" si="4"/>
        <v>0</v>
      </c>
      <c r="AD117" s="3">
        <f t="shared" si="5"/>
        <v>0</v>
      </c>
    </row>
    <row r="118" spans="1:30" ht="15" customHeight="1" x14ac:dyDescent="0.35">
      <c r="A118" s="3" t="s">
        <v>80</v>
      </c>
      <c r="B118" s="3" t="s">
        <v>131</v>
      </c>
      <c r="C118" s="3">
        <v>2013</v>
      </c>
      <c r="D118" s="3" t="s">
        <v>622</v>
      </c>
      <c r="E118" s="3" t="s">
        <v>621</v>
      </c>
      <c r="F118" s="3" t="s">
        <v>621</v>
      </c>
      <c r="G118" s="3" t="s">
        <v>621</v>
      </c>
      <c r="H118" s="3" t="s">
        <v>621</v>
      </c>
      <c r="I118" s="3" t="s">
        <v>621</v>
      </c>
      <c r="J118" s="3" t="s">
        <v>622</v>
      </c>
      <c r="K118" s="3" t="s">
        <v>621</v>
      </c>
      <c r="L118" s="3" t="s">
        <v>621</v>
      </c>
      <c r="M118" s="3" t="s">
        <v>621</v>
      </c>
      <c r="N118" s="3" t="s">
        <v>621</v>
      </c>
      <c r="O118" s="3" t="s">
        <v>621</v>
      </c>
      <c r="P118" s="3" t="s">
        <v>621</v>
      </c>
      <c r="Q118" s="3" t="s">
        <v>622</v>
      </c>
      <c r="R118" s="3" t="s">
        <v>621</v>
      </c>
      <c r="S118" s="3" t="s">
        <v>621</v>
      </c>
      <c r="T118" s="3" t="s">
        <v>621</v>
      </c>
      <c r="U118" s="3" t="s">
        <v>621</v>
      </c>
      <c r="V118" s="3" t="s">
        <v>621</v>
      </c>
      <c r="Y118" s="20">
        <f t="shared" si="3"/>
        <v>0</v>
      </c>
      <c r="AC118" s="3">
        <f t="shared" si="4"/>
        <v>0</v>
      </c>
      <c r="AD118" s="3">
        <f t="shared" si="5"/>
        <v>0</v>
      </c>
    </row>
    <row r="119" spans="1:30" ht="15" customHeight="1" x14ac:dyDescent="0.35">
      <c r="A119" s="3" t="s">
        <v>80</v>
      </c>
      <c r="B119" s="3" t="s">
        <v>132</v>
      </c>
      <c r="C119" s="3">
        <v>2013</v>
      </c>
      <c r="D119" s="3" t="s">
        <v>622</v>
      </c>
      <c r="E119" s="3" t="s">
        <v>621</v>
      </c>
      <c r="F119" s="3" t="s">
        <v>621</v>
      </c>
      <c r="G119" s="3" t="s">
        <v>621</v>
      </c>
      <c r="H119" s="3" t="s">
        <v>621</v>
      </c>
      <c r="I119" s="3" t="s">
        <v>621</v>
      </c>
      <c r="J119" s="3" t="s">
        <v>622</v>
      </c>
      <c r="K119" s="3" t="s">
        <v>621</v>
      </c>
      <c r="L119" s="3" t="s">
        <v>621</v>
      </c>
      <c r="M119" s="3" t="s">
        <v>621</v>
      </c>
      <c r="N119" s="3" t="s">
        <v>621</v>
      </c>
      <c r="O119" s="3" t="s">
        <v>621</v>
      </c>
      <c r="P119" s="3" t="s">
        <v>621</v>
      </c>
      <c r="Q119" s="3" t="s">
        <v>622</v>
      </c>
      <c r="R119" s="3" t="s">
        <v>621</v>
      </c>
      <c r="S119" s="3" t="s">
        <v>621</v>
      </c>
      <c r="T119" s="3" t="s">
        <v>621</v>
      </c>
      <c r="U119" s="3" t="s">
        <v>621</v>
      </c>
      <c r="V119" s="3" t="s">
        <v>621</v>
      </c>
      <c r="Y119" s="20">
        <f t="shared" si="3"/>
        <v>0</v>
      </c>
      <c r="AC119" s="3">
        <f t="shared" si="4"/>
        <v>0</v>
      </c>
      <c r="AD119" s="3">
        <f t="shared" si="5"/>
        <v>0</v>
      </c>
    </row>
    <row r="120" spans="1:30" ht="15" customHeight="1" x14ac:dyDescent="0.35">
      <c r="A120" s="3" t="s">
        <v>80</v>
      </c>
      <c r="B120" s="3" t="s">
        <v>133</v>
      </c>
      <c r="C120" s="3">
        <v>2013</v>
      </c>
      <c r="D120" s="3" t="s">
        <v>622</v>
      </c>
      <c r="E120" s="3" t="s">
        <v>621</v>
      </c>
      <c r="F120" s="3" t="s">
        <v>621</v>
      </c>
      <c r="G120" s="3" t="s">
        <v>621</v>
      </c>
      <c r="H120" s="3" t="s">
        <v>621</v>
      </c>
      <c r="I120" s="3" t="s">
        <v>621</v>
      </c>
      <c r="J120" s="3" t="s">
        <v>622</v>
      </c>
      <c r="K120" s="3" t="s">
        <v>621</v>
      </c>
      <c r="L120" s="3" t="s">
        <v>621</v>
      </c>
      <c r="M120" s="3" t="s">
        <v>621</v>
      </c>
      <c r="N120" s="3" t="s">
        <v>621</v>
      </c>
      <c r="O120" s="3" t="s">
        <v>621</v>
      </c>
      <c r="P120" s="3" t="s">
        <v>621</v>
      </c>
      <c r="Q120" s="3" t="s">
        <v>622</v>
      </c>
      <c r="R120" s="3" t="s">
        <v>621</v>
      </c>
      <c r="S120" s="3" t="s">
        <v>621</v>
      </c>
      <c r="T120" s="3" t="s">
        <v>621</v>
      </c>
      <c r="U120" s="3" t="s">
        <v>621</v>
      </c>
      <c r="V120" s="3" t="s">
        <v>621</v>
      </c>
      <c r="Y120" s="20">
        <f t="shared" si="3"/>
        <v>0</v>
      </c>
      <c r="AC120" s="3">
        <f t="shared" si="4"/>
        <v>0</v>
      </c>
      <c r="AD120" s="3">
        <f t="shared" si="5"/>
        <v>0</v>
      </c>
    </row>
    <row r="121" spans="1:30" ht="15" customHeight="1" x14ac:dyDescent="0.35">
      <c r="A121" s="3" t="s">
        <v>80</v>
      </c>
      <c r="B121" s="3" t="s">
        <v>134</v>
      </c>
      <c r="C121" s="3">
        <v>2013</v>
      </c>
      <c r="D121" s="3" t="s">
        <v>622</v>
      </c>
      <c r="E121" s="3" t="s">
        <v>621</v>
      </c>
      <c r="F121" s="3" t="s">
        <v>621</v>
      </c>
      <c r="G121" s="3" t="s">
        <v>621</v>
      </c>
      <c r="H121" s="3" t="s">
        <v>621</v>
      </c>
      <c r="I121" s="3" t="s">
        <v>621</v>
      </c>
      <c r="J121" s="3" t="s">
        <v>622</v>
      </c>
      <c r="K121" s="3" t="s">
        <v>621</v>
      </c>
      <c r="L121" s="3" t="s">
        <v>621</v>
      </c>
      <c r="M121" s="3" t="s">
        <v>621</v>
      </c>
      <c r="N121" s="3" t="s">
        <v>621</v>
      </c>
      <c r="O121" s="3" t="s">
        <v>621</v>
      </c>
      <c r="P121" s="3" t="s">
        <v>621</v>
      </c>
      <c r="Q121" s="3" t="s">
        <v>622</v>
      </c>
      <c r="R121" s="3" t="s">
        <v>621</v>
      </c>
      <c r="S121" s="3" t="s">
        <v>621</v>
      </c>
      <c r="T121" s="3" t="s">
        <v>621</v>
      </c>
      <c r="U121" s="3" t="s">
        <v>621</v>
      </c>
      <c r="V121" s="3" t="s">
        <v>621</v>
      </c>
      <c r="Y121" s="20">
        <f t="shared" si="3"/>
        <v>0</v>
      </c>
      <c r="AC121" s="3">
        <f t="shared" si="4"/>
        <v>0</v>
      </c>
      <c r="AD121" s="3">
        <f t="shared" si="5"/>
        <v>0</v>
      </c>
    </row>
    <row r="122" spans="1:30" ht="15" customHeight="1" x14ac:dyDescent="0.35">
      <c r="A122" s="3" t="s">
        <v>135</v>
      </c>
      <c r="B122" s="3" t="s">
        <v>136</v>
      </c>
      <c r="C122" s="3">
        <v>2013</v>
      </c>
      <c r="D122" s="3" t="s">
        <v>859</v>
      </c>
      <c r="E122" s="3" t="s">
        <v>858</v>
      </c>
      <c r="F122" s="3">
        <v>8.6999999999999993</v>
      </c>
      <c r="G122" s="3" t="s">
        <v>856</v>
      </c>
      <c r="H122" s="3">
        <v>0</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Y122" s="20">
        <f t="shared" si="3"/>
        <v>8.6999999999999993</v>
      </c>
      <c r="AC122" s="3">
        <f t="shared" si="4"/>
        <v>10.235294117647058</v>
      </c>
      <c r="AD122" s="3">
        <f t="shared" si="5"/>
        <v>1.5352941176470587</v>
      </c>
    </row>
    <row r="123" spans="1:30" ht="15" customHeight="1" x14ac:dyDescent="0.35">
      <c r="A123" s="3" t="s">
        <v>137</v>
      </c>
      <c r="B123" s="3" t="s">
        <v>138</v>
      </c>
      <c r="C123" s="3">
        <v>2013</v>
      </c>
      <c r="D123" s="3" t="s">
        <v>860</v>
      </c>
      <c r="E123" s="3" t="s">
        <v>854</v>
      </c>
      <c r="F123" s="3">
        <v>1.179</v>
      </c>
      <c r="G123" s="3" t="s">
        <v>621</v>
      </c>
      <c r="H123" s="3" t="s">
        <v>621</v>
      </c>
      <c r="I123" s="3" t="s">
        <v>621</v>
      </c>
      <c r="J123" s="3" t="s">
        <v>622</v>
      </c>
      <c r="K123" s="3" t="s">
        <v>621</v>
      </c>
      <c r="L123" s="3" t="s">
        <v>621</v>
      </c>
      <c r="M123" s="3" t="s">
        <v>621</v>
      </c>
      <c r="N123" s="3" t="s">
        <v>621</v>
      </c>
      <c r="O123" s="3" t="s">
        <v>621</v>
      </c>
      <c r="P123" s="3" t="s">
        <v>621</v>
      </c>
      <c r="Q123" s="3" t="s">
        <v>622</v>
      </c>
      <c r="R123" s="3" t="s">
        <v>621</v>
      </c>
      <c r="S123" s="3" t="s">
        <v>621</v>
      </c>
      <c r="T123" s="3" t="s">
        <v>621</v>
      </c>
      <c r="U123" s="3" t="s">
        <v>621</v>
      </c>
      <c r="V123" s="3" t="s">
        <v>621</v>
      </c>
      <c r="Y123" s="20">
        <f t="shared" si="3"/>
        <v>1.179</v>
      </c>
      <c r="AC123" s="3">
        <f t="shared" si="4"/>
        <v>1.3870588235294119</v>
      </c>
      <c r="AD123" s="3">
        <f t="shared" si="5"/>
        <v>0.20805882352941185</v>
      </c>
    </row>
    <row r="124" spans="1:30" ht="15" customHeight="1" x14ac:dyDescent="0.35">
      <c r="A124" s="3" t="s">
        <v>137</v>
      </c>
      <c r="B124" s="3" t="s">
        <v>139</v>
      </c>
      <c r="C124" s="3">
        <v>2013</v>
      </c>
      <c r="D124" s="3" t="s">
        <v>622</v>
      </c>
      <c r="E124" s="3" t="s">
        <v>621</v>
      </c>
      <c r="F124" s="3" t="s">
        <v>621</v>
      </c>
      <c r="G124" s="3" t="s">
        <v>621</v>
      </c>
      <c r="H124" s="3" t="s">
        <v>621</v>
      </c>
      <c r="I124" s="3" t="s">
        <v>621</v>
      </c>
      <c r="J124" s="3" t="s">
        <v>622</v>
      </c>
      <c r="K124" s="3" t="s">
        <v>621</v>
      </c>
      <c r="L124" s="3" t="s">
        <v>621</v>
      </c>
      <c r="M124" s="3" t="s">
        <v>621</v>
      </c>
      <c r="N124" s="3" t="s">
        <v>621</v>
      </c>
      <c r="O124" s="3" t="s">
        <v>621</v>
      </c>
      <c r="P124" s="3" t="s">
        <v>621</v>
      </c>
      <c r="Q124" s="3" t="s">
        <v>622</v>
      </c>
      <c r="R124" s="3" t="s">
        <v>621</v>
      </c>
      <c r="S124" s="3" t="s">
        <v>621</v>
      </c>
      <c r="T124" s="3" t="s">
        <v>621</v>
      </c>
      <c r="U124" s="3" t="s">
        <v>621</v>
      </c>
      <c r="V124" s="3" t="s">
        <v>621</v>
      </c>
      <c r="Y124" s="20">
        <f t="shared" si="3"/>
        <v>0</v>
      </c>
      <c r="AC124" s="3">
        <f t="shared" si="4"/>
        <v>0</v>
      </c>
      <c r="AD124" s="3">
        <f t="shared" si="5"/>
        <v>0</v>
      </c>
    </row>
    <row r="125" spans="1:30" ht="15" customHeight="1" x14ac:dyDescent="0.35">
      <c r="A125" s="3" t="s">
        <v>137</v>
      </c>
      <c r="B125" s="3" t="s">
        <v>140</v>
      </c>
      <c r="C125" s="3">
        <v>2013</v>
      </c>
      <c r="D125" s="3" t="s">
        <v>622</v>
      </c>
      <c r="E125" s="3" t="s">
        <v>621</v>
      </c>
      <c r="F125" s="3" t="s">
        <v>621</v>
      </c>
      <c r="G125" s="3" t="s">
        <v>621</v>
      </c>
      <c r="H125" s="3" t="s">
        <v>621</v>
      </c>
      <c r="I125" s="3" t="s">
        <v>621</v>
      </c>
      <c r="J125" s="3" t="s">
        <v>622</v>
      </c>
      <c r="K125" s="3" t="s">
        <v>621</v>
      </c>
      <c r="L125" s="3" t="s">
        <v>621</v>
      </c>
      <c r="M125" s="3" t="s">
        <v>621</v>
      </c>
      <c r="N125" s="3" t="s">
        <v>621</v>
      </c>
      <c r="O125" s="3" t="s">
        <v>621</v>
      </c>
      <c r="P125" s="3" t="s">
        <v>621</v>
      </c>
      <c r="Q125" s="3" t="s">
        <v>622</v>
      </c>
      <c r="R125" s="3" t="s">
        <v>621</v>
      </c>
      <c r="S125" s="3" t="s">
        <v>621</v>
      </c>
      <c r="T125" s="3" t="s">
        <v>621</v>
      </c>
      <c r="U125" s="3" t="s">
        <v>621</v>
      </c>
      <c r="V125" s="3" t="s">
        <v>621</v>
      </c>
      <c r="Y125" s="20">
        <f t="shared" si="3"/>
        <v>0</v>
      </c>
      <c r="AC125" s="3">
        <f t="shared" si="4"/>
        <v>0</v>
      </c>
      <c r="AD125" s="3">
        <f t="shared" si="5"/>
        <v>0</v>
      </c>
    </row>
    <row r="126" spans="1:30" ht="15" customHeight="1" x14ac:dyDescent="0.35">
      <c r="A126" s="3" t="s">
        <v>141</v>
      </c>
      <c r="B126" s="3" t="s">
        <v>142</v>
      </c>
      <c r="C126" s="3">
        <v>2013</v>
      </c>
      <c r="D126" s="3" t="s">
        <v>861</v>
      </c>
      <c r="E126" s="3" t="s">
        <v>862</v>
      </c>
      <c r="F126" s="3">
        <v>12.587</v>
      </c>
      <c r="G126" s="3" t="s">
        <v>621</v>
      </c>
      <c r="H126" s="3" t="s">
        <v>621</v>
      </c>
      <c r="I126" s="3" t="s">
        <v>621</v>
      </c>
      <c r="J126" s="3" t="s">
        <v>622</v>
      </c>
      <c r="K126" s="3" t="s">
        <v>621</v>
      </c>
      <c r="L126" s="3" t="s">
        <v>621</v>
      </c>
      <c r="M126" s="3" t="s">
        <v>621</v>
      </c>
      <c r="N126" s="3" t="s">
        <v>621</v>
      </c>
      <c r="O126" s="3" t="s">
        <v>621</v>
      </c>
      <c r="P126" s="3" t="s">
        <v>621</v>
      </c>
      <c r="Q126" s="3" t="s">
        <v>622</v>
      </c>
      <c r="R126" s="3" t="s">
        <v>621</v>
      </c>
      <c r="S126" s="3" t="s">
        <v>621</v>
      </c>
      <c r="T126" s="3" t="s">
        <v>621</v>
      </c>
      <c r="U126" s="3" t="s">
        <v>621</v>
      </c>
      <c r="V126" s="3" t="s">
        <v>621</v>
      </c>
      <c r="Y126" s="20">
        <f t="shared" si="3"/>
        <v>12.587</v>
      </c>
      <c r="AC126" s="3">
        <f t="shared" si="4"/>
        <v>14.808235294117647</v>
      </c>
      <c r="AD126" s="3">
        <f t="shared" si="5"/>
        <v>2.2212352941176476</v>
      </c>
    </row>
    <row r="127" spans="1:30" ht="15" customHeight="1" x14ac:dyDescent="0.35">
      <c r="A127" s="3" t="s">
        <v>143</v>
      </c>
      <c r="B127" s="3" t="s">
        <v>144</v>
      </c>
      <c r="C127" s="3">
        <v>2013</v>
      </c>
      <c r="D127" s="3" t="s">
        <v>863</v>
      </c>
      <c r="E127" s="3" t="s">
        <v>854</v>
      </c>
      <c r="F127" s="3">
        <v>3.2</v>
      </c>
      <c r="G127" s="3" t="s">
        <v>621</v>
      </c>
      <c r="H127" s="3" t="s">
        <v>621</v>
      </c>
      <c r="I127" s="3">
        <v>85</v>
      </c>
      <c r="J127" s="3" t="s">
        <v>622</v>
      </c>
      <c r="K127" s="3" t="s">
        <v>621</v>
      </c>
      <c r="L127" s="3" t="s">
        <v>621</v>
      </c>
      <c r="M127" s="3" t="s">
        <v>621</v>
      </c>
      <c r="N127" s="3" t="s">
        <v>621</v>
      </c>
      <c r="O127" s="3" t="s">
        <v>621</v>
      </c>
      <c r="P127" s="3" t="s">
        <v>621</v>
      </c>
      <c r="Q127" s="3" t="s">
        <v>622</v>
      </c>
      <c r="R127" s="3" t="s">
        <v>621</v>
      </c>
      <c r="S127" s="3" t="s">
        <v>621</v>
      </c>
      <c r="T127" s="3" t="s">
        <v>621</v>
      </c>
      <c r="U127" s="3" t="s">
        <v>621</v>
      </c>
      <c r="V127" s="3" t="s">
        <v>621</v>
      </c>
      <c r="Y127" s="20">
        <f t="shared" si="3"/>
        <v>3.2</v>
      </c>
      <c r="AC127" s="3">
        <f t="shared" si="4"/>
        <v>3.7647058823529416</v>
      </c>
      <c r="AD127" s="3">
        <f t="shared" si="5"/>
        <v>0.56470588235294139</v>
      </c>
    </row>
    <row r="128" spans="1:30" ht="15" customHeight="1" x14ac:dyDescent="0.35">
      <c r="A128" s="3" t="s">
        <v>143</v>
      </c>
      <c r="B128" s="3" t="s">
        <v>145</v>
      </c>
      <c r="C128" s="3">
        <v>2013</v>
      </c>
      <c r="D128" s="3" t="s">
        <v>640</v>
      </c>
      <c r="E128" s="3" t="s">
        <v>854</v>
      </c>
      <c r="F128" s="3">
        <v>20.623999999999999</v>
      </c>
      <c r="G128" s="3" t="s">
        <v>621</v>
      </c>
      <c r="H128" s="3" t="s">
        <v>621</v>
      </c>
      <c r="I128" s="3">
        <v>85</v>
      </c>
      <c r="J128" s="3" t="s">
        <v>622</v>
      </c>
      <c r="K128" s="3" t="s">
        <v>621</v>
      </c>
      <c r="L128" s="3" t="s">
        <v>621</v>
      </c>
      <c r="M128" s="3" t="s">
        <v>621</v>
      </c>
      <c r="N128" s="3" t="s">
        <v>621</v>
      </c>
      <c r="O128" s="3" t="s">
        <v>621</v>
      </c>
      <c r="P128" s="3" t="s">
        <v>621</v>
      </c>
      <c r="Q128" s="3" t="s">
        <v>622</v>
      </c>
      <c r="R128" s="3" t="s">
        <v>621</v>
      </c>
      <c r="S128" s="3" t="s">
        <v>621</v>
      </c>
      <c r="T128" s="3" t="s">
        <v>621</v>
      </c>
      <c r="U128" s="3" t="s">
        <v>621</v>
      </c>
      <c r="V128" s="3" t="s">
        <v>621</v>
      </c>
      <c r="Y128" s="20">
        <f t="shared" si="3"/>
        <v>20.623999999999999</v>
      </c>
      <c r="AC128" s="3">
        <f t="shared" si="4"/>
        <v>24.263529411764704</v>
      </c>
      <c r="AD128" s="3">
        <f t="shared" si="5"/>
        <v>3.6395294117647055</v>
      </c>
    </row>
    <row r="129" spans="1:30" ht="15" customHeight="1" x14ac:dyDescent="0.35">
      <c r="A129" s="3" t="s">
        <v>146</v>
      </c>
      <c r="B129" s="3" t="s">
        <v>147</v>
      </c>
      <c r="C129" s="3">
        <v>2013</v>
      </c>
      <c r="D129" s="3" t="s">
        <v>622</v>
      </c>
      <c r="E129" s="3" t="s">
        <v>621</v>
      </c>
      <c r="F129" s="3" t="s">
        <v>621</v>
      </c>
      <c r="G129" s="3" t="s">
        <v>621</v>
      </c>
      <c r="H129" s="3" t="s">
        <v>621</v>
      </c>
      <c r="I129" s="3" t="s">
        <v>621</v>
      </c>
      <c r="J129" s="3" t="s">
        <v>622</v>
      </c>
      <c r="K129" s="3" t="s">
        <v>621</v>
      </c>
      <c r="L129" s="3" t="s">
        <v>621</v>
      </c>
      <c r="M129" s="3" t="s">
        <v>621</v>
      </c>
      <c r="N129" s="3" t="s">
        <v>621</v>
      </c>
      <c r="O129" s="3" t="s">
        <v>621</v>
      </c>
      <c r="P129" s="3" t="s">
        <v>621</v>
      </c>
      <c r="Q129" s="3" t="s">
        <v>622</v>
      </c>
      <c r="R129" s="3" t="s">
        <v>621</v>
      </c>
      <c r="S129" s="3" t="s">
        <v>621</v>
      </c>
      <c r="T129" s="3" t="s">
        <v>621</v>
      </c>
      <c r="U129" s="3" t="s">
        <v>621</v>
      </c>
      <c r="V129" s="3" t="s">
        <v>621</v>
      </c>
      <c r="Y129" s="20">
        <f t="shared" si="3"/>
        <v>0</v>
      </c>
      <c r="AC129" s="3">
        <f t="shared" si="4"/>
        <v>0</v>
      </c>
      <c r="AD129" s="3">
        <f t="shared" si="5"/>
        <v>0</v>
      </c>
    </row>
    <row r="130" spans="1:30" ht="15" customHeight="1" x14ac:dyDescent="0.35">
      <c r="A130" s="3" t="s">
        <v>146</v>
      </c>
      <c r="B130" s="3" t="s">
        <v>148</v>
      </c>
      <c r="C130" s="3">
        <v>2013</v>
      </c>
      <c r="D130" s="3" t="s">
        <v>622</v>
      </c>
      <c r="E130" s="3" t="s">
        <v>621</v>
      </c>
      <c r="F130" s="3" t="s">
        <v>621</v>
      </c>
      <c r="G130" s="3" t="s">
        <v>621</v>
      </c>
      <c r="H130" s="3" t="s">
        <v>621</v>
      </c>
      <c r="I130" s="3" t="s">
        <v>621</v>
      </c>
      <c r="J130" s="3" t="s">
        <v>622</v>
      </c>
      <c r="K130" s="3" t="s">
        <v>621</v>
      </c>
      <c r="L130" s="3" t="s">
        <v>621</v>
      </c>
      <c r="M130" s="3" t="s">
        <v>621</v>
      </c>
      <c r="N130" s="3" t="s">
        <v>621</v>
      </c>
      <c r="O130" s="3" t="s">
        <v>621</v>
      </c>
      <c r="P130" s="3" t="s">
        <v>621</v>
      </c>
      <c r="Q130" s="3" t="s">
        <v>622</v>
      </c>
      <c r="R130" s="3" t="s">
        <v>621</v>
      </c>
      <c r="S130" s="3" t="s">
        <v>621</v>
      </c>
      <c r="T130" s="3" t="s">
        <v>621</v>
      </c>
      <c r="U130" s="3" t="s">
        <v>621</v>
      </c>
      <c r="V130" s="3" t="s">
        <v>621</v>
      </c>
      <c r="Y130" s="20">
        <f t="shared" si="3"/>
        <v>0</v>
      </c>
      <c r="AC130" s="3">
        <f t="shared" si="4"/>
        <v>0</v>
      </c>
      <c r="AD130" s="3">
        <f t="shared" si="5"/>
        <v>0</v>
      </c>
    </row>
    <row r="131" spans="1:30" ht="15" customHeight="1" x14ac:dyDescent="0.35">
      <c r="A131" s="3" t="s">
        <v>146</v>
      </c>
      <c r="B131" s="3" t="s">
        <v>149</v>
      </c>
      <c r="C131" s="3">
        <v>2013</v>
      </c>
      <c r="D131" s="3" t="s">
        <v>622</v>
      </c>
      <c r="E131" s="3" t="s">
        <v>621</v>
      </c>
      <c r="F131" s="3" t="s">
        <v>621</v>
      </c>
      <c r="G131" s="3" t="s">
        <v>621</v>
      </c>
      <c r="H131" s="3" t="s">
        <v>621</v>
      </c>
      <c r="I131" s="3" t="s">
        <v>621</v>
      </c>
      <c r="J131" s="3" t="s">
        <v>622</v>
      </c>
      <c r="K131" s="3" t="s">
        <v>621</v>
      </c>
      <c r="L131" s="3" t="s">
        <v>621</v>
      </c>
      <c r="M131" s="3" t="s">
        <v>621</v>
      </c>
      <c r="N131" s="3" t="s">
        <v>621</v>
      </c>
      <c r="O131" s="3" t="s">
        <v>621</v>
      </c>
      <c r="P131" s="3" t="s">
        <v>621</v>
      </c>
      <c r="Q131" s="3" t="s">
        <v>622</v>
      </c>
      <c r="R131" s="3" t="s">
        <v>621</v>
      </c>
      <c r="S131" s="3" t="s">
        <v>621</v>
      </c>
      <c r="T131" s="3" t="s">
        <v>621</v>
      </c>
      <c r="U131" s="3" t="s">
        <v>621</v>
      </c>
      <c r="V131" s="3" t="s">
        <v>621</v>
      </c>
      <c r="Y131" s="20">
        <f t="shared" ref="Y131:Y194" si="6">IFERROR(F131/1,0)+IFERROR(H131/1,0)+IFERROR(L131/1,0)+IFERROR(N131/1,0)+IFERROR(S131/1,0)+IFERROR(U131/1,0)</f>
        <v>0</v>
      </c>
      <c r="AC131" s="3">
        <f t="shared" ref="AC131:AC194" si="7">Y131/0.85</f>
        <v>0</v>
      </c>
      <c r="AD131" s="3">
        <f t="shared" ref="AD131:AD194" si="8">AC131-Y131</f>
        <v>0</v>
      </c>
    </row>
    <row r="132" spans="1:30" ht="15" customHeight="1" x14ac:dyDescent="0.35">
      <c r="A132" s="3" t="s">
        <v>146</v>
      </c>
      <c r="B132" s="3" t="s">
        <v>150</v>
      </c>
      <c r="C132" s="3">
        <v>2013</v>
      </c>
      <c r="D132" s="3" t="s">
        <v>622</v>
      </c>
      <c r="E132" s="3" t="s">
        <v>621</v>
      </c>
      <c r="F132" s="3" t="s">
        <v>621</v>
      </c>
      <c r="G132" s="3" t="s">
        <v>621</v>
      </c>
      <c r="H132" s="3" t="s">
        <v>621</v>
      </c>
      <c r="I132" s="3" t="s">
        <v>621</v>
      </c>
      <c r="J132" s="3" t="s">
        <v>622</v>
      </c>
      <c r="K132" s="3" t="s">
        <v>621</v>
      </c>
      <c r="L132" s="3" t="s">
        <v>621</v>
      </c>
      <c r="M132" s="3" t="s">
        <v>621</v>
      </c>
      <c r="N132" s="3" t="s">
        <v>621</v>
      </c>
      <c r="O132" s="3" t="s">
        <v>621</v>
      </c>
      <c r="P132" s="3" t="s">
        <v>621</v>
      </c>
      <c r="Q132" s="3" t="s">
        <v>622</v>
      </c>
      <c r="R132" s="3" t="s">
        <v>621</v>
      </c>
      <c r="S132" s="3" t="s">
        <v>621</v>
      </c>
      <c r="T132" s="3" t="s">
        <v>621</v>
      </c>
      <c r="U132" s="3" t="s">
        <v>621</v>
      </c>
      <c r="V132" s="3" t="s">
        <v>621</v>
      </c>
      <c r="Y132" s="20">
        <f t="shared" si="6"/>
        <v>0</v>
      </c>
      <c r="AC132" s="3">
        <f t="shared" si="7"/>
        <v>0</v>
      </c>
      <c r="AD132" s="3">
        <f t="shared" si="8"/>
        <v>0</v>
      </c>
    </row>
    <row r="133" spans="1:30" ht="15" customHeight="1" x14ac:dyDescent="0.35">
      <c r="A133" s="3" t="s">
        <v>146</v>
      </c>
      <c r="B133" s="3" t="s">
        <v>151</v>
      </c>
      <c r="C133" s="3">
        <v>2013</v>
      </c>
      <c r="D133" s="3" t="s">
        <v>622</v>
      </c>
      <c r="E133" s="3" t="s">
        <v>621</v>
      </c>
      <c r="F133" s="3" t="s">
        <v>621</v>
      </c>
      <c r="G133" s="3" t="s">
        <v>621</v>
      </c>
      <c r="H133" s="3" t="s">
        <v>621</v>
      </c>
      <c r="I133" s="3" t="s">
        <v>621</v>
      </c>
      <c r="J133" s="3" t="s">
        <v>622</v>
      </c>
      <c r="K133" s="3" t="s">
        <v>621</v>
      </c>
      <c r="L133" s="3" t="s">
        <v>621</v>
      </c>
      <c r="M133" s="3" t="s">
        <v>621</v>
      </c>
      <c r="N133" s="3" t="s">
        <v>621</v>
      </c>
      <c r="O133" s="3" t="s">
        <v>621</v>
      </c>
      <c r="P133" s="3" t="s">
        <v>621</v>
      </c>
      <c r="Q133" s="3" t="s">
        <v>622</v>
      </c>
      <c r="R133" s="3" t="s">
        <v>621</v>
      </c>
      <c r="S133" s="3" t="s">
        <v>621</v>
      </c>
      <c r="T133" s="3" t="s">
        <v>621</v>
      </c>
      <c r="U133" s="3" t="s">
        <v>621</v>
      </c>
      <c r="V133" s="3" t="s">
        <v>621</v>
      </c>
      <c r="Y133" s="20">
        <f t="shared" si="6"/>
        <v>0</v>
      </c>
      <c r="AC133" s="3">
        <f t="shared" si="7"/>
        <v>0</v>
      </c>
      <c r="AD133" s="3">
        <f t="shared" si="8"/>
        <v>0</v>
      </c>
    </row>
    <row r="134" spans="1:30" ht="15" customHeight="1" x14ac:dyDescent="0.35">
      <c r="A134" s="3" t="s">
        <v>152</v>
      </c>
      <c r="B134" s="3" t="s">
        <v>153</v>
      </c>
      <c r="C134" s="3">
        <v>2013</v>
      </c>
      <c r="D134" s="3" t="s">
        <v>622</v>
      </c>
      <c r="E134" s="3" t="s">
        <v>621</v>
      </c>
      <c r="F134" s="3" t="s">
        <v>621</v>
      </c>
      <c r="G134" s="3" t="s">
        <v>621</v>
      </c>
      <c r="H134" s="3" t="s">
        <v>621</v>
      </c>
      <c r="I134" s="3" t="s">
        <v>621</v>
      </c>
      <c r="J134" s="3" t="s">
        <v>622</v>
      </c>
      <c r="K134" s="3" t="s">
        <v>621</v>
      </c>
      <c r="L134" s="3" t="s">
        <v>621</v>
      </c>
      <c r="M134" s="3" t="s">
        <v>621</v>
      </c>
      <c r="N134" s="3" t="s">
        <v>621</v>
      </c>
      <c r="O134" s="3" t="s">
        <v>621</v>
      </c>
      <c r="P134" s="3" t="s">
        <v>621</v>
      </c>
      <c r="Q134" s="3" t="s">
        <v>622</v>
      </c>
      <c r="R134" s="3" t="s">
        <v>621</v>
      </c>
      <c r="S134" s="3" t="s">
        <v>621</v>
      </c>
      <c r="T134" s="3" t="s">
        <v>621</v>
      </c>
      <c r="U134" s="3" t="s">
        <v>621</v>
      </c>
      <c r="V134" s="3" t="s">
        <v>621</v>
      </c>
      <c r="Y134" s="20">
        <f t="shared" si="6"/>
        <v>0</v>
      </c>
      <c r="AC134" s="3">
        <f t="shared" si="7"/>
        <v>0</v>
      </c>
      <c r="AD134" s="3">
        <f t="shared" si="8"/>
        <v>0</v>
      </c>
    </row>
    <row r="135" spans="1:30" ht="15" customHeight="1" x14ac:dyDescent="0.35">
      <c r="A135" s="3" t="s">
        <v>154</v>
      </c>
      <c r="B135" s="3" t="s">
        <v>155</v>
      </c>
      <c r="C135" s="3">
        <v>2013</v>
      </c>
      <c r="D135" s="3" t="s">
        <v>622</v>
      </c>
      <c r="E135" s="3" t="s">
        <v>621</v>
      </c>
      <c r="F135" s="3" t="s">
        <v>621</v>
      </c>
      <c r="G135" s="3" t="s">
        <v>621</v>
      </c>
      <c r="H135" s="3" t="s">
        <v>621</v>
      </c>
      <c r="I135" s="3" t="s">
        <v>621</v>
      </c>
      <c r="J135" s="3" t="s">
        <v>622</v>
      </c>
      <c r="K135" s="3" t="s">
        <v>621</v>
      </c>
      <c r="L135" s="3" t="s">
        <v>621</v>
      </c>
      <c r="M135" s="3" t="s">
        <v>621</v>
      </c>
      <c r="N135" s="3" t="s">
        <v>621</v>
      </c>
      <c r="O135" s="3" t="s">
        <v>621</v>
      </c>
      <c r="P135" s="3" t="s">
        <v>621</v>
      </c>
      <c r="Q135" s="3" t="s">
        <v>622</v>
      </c>
      <c r="R135" s="3" t="s">
        <v>621</v>
      </c>
      <c r="S135" s="3" t="s">
        <v>621</v>
      </c>
      <c r="T135" s="3" t="s">
        <v>621</v>
      </c>
      <c r="U135" s="3" t="s">
        <v>621</v>
      </c>
      <c r="V135" s="3" t="s">
        <v>621</v>
      </c>
      <c r="Y135" s="20">
        <f t="shared" si="6"/>
        <v>0</v>
      </c>
      <c r="AC135" s="3">
        <f t="shared" si="7"/>
        <v>0</v>
      </c>
      <c r="AD135" s="3">
        <f t="shared" si="8"/>
        <v>0</v>
      </c>
    </row>
    <row r="136" spans="1:30" ht="15" customHeight="1" x14ac:dyDescent="0.35">
      <c r="A136" s="3" t="s">
        <v>154</v>
      </c>
      <c r="B136" s="3" t="s">
        <v>156</v>
      </c>
      <c r="C136" s="3">
        <v>2013</v>
      </c>
      <c r="D136" s="3" t="s">
        <v>622</v>
      </c>
      <c r="E136" s="3" t="s">
        <v>621</v>
      </c>
      <c r="F136" s="3" t="s">
        <v>621</v>
      </c>
      <c r="G136" s="3" t="s">
        <v>621</v>
      </c>
      <c r="H136" s="3" t="s">
        <v>621</v>
      </c>
      <c r="I136" s="3" t="s">
        <v>621</v>
      </c>
      <c r="J136" s="3" t="s">
        <v>622</v>
      </c>
      <c r="K136" s="3" t="s">
        <v>621</v>
      </c>
      <c r="L136" s="3" t="s">
        <v>621</v>
      </c>
      <c r="M136" s="3" t="s">
        <v>621</v>
      </c>
      <c r="N136" s="3" t="s">
        <v>621</v>
      </c>
      <c r="O136" s="3" t="s">
        <v>621</v>
      </c>
      <c r="P136" s="3" t="s">
        <v>621</v>
      </c>
      <c r="Q136" s="3" t="s">
        <v>622</v>
      </c>
      <c r="R136" s="3" t="s">
        <v>621</v>
      </c>
      <c r="S136" s="3" t="s">
        <v>621</v>
      </c>
      <c r="T136" s="3" t="s">
        <v>621</v>
      </c>
      <c r="U136" s="3" t="s">
        <v>621</v>
      </c>
      <c r="V136" s="3" t="s">
        <v>621</v>
      </c>
      <c r="Y136" s="20">
        <f t="shared" si="6"/>
        <v>0</v>
      </c>
      <c r="AC136" s="3">
        <f t="shared" si="7"/>
        <v>0</v>
      </c>
      <c r="AD136" s="3">
        <f t="shared" si="8"/>
        <v>0</v>
      </c>
    </row>
    <row r="137" spans="1:30" ht="15" customHeight="1" x14ac:dyDescent="0.35">
      <c r="A137" s="3" t="s">
        <v>154</v>
      </c>
      <c r="B137" s="3" t="s">
        <v>157</v>
      </c>
      <c r="C137" s="3">
        <v>2013</v>
      </c>
      <c r="D137" s="3" t="s">
        <v>622</v>
      </c>
      <c r="E137" s="3" t="s">
        <v>621</v>
      </c>
      <c r="F137" s="3" t="s">
        <v>621</v>
      </c>
      <c r="G137" s="3" t="s">
        <v>621</v>
      </c>
      <c r="H137" s="3" t="s">
        <v>621</v>
      </c>
      <c r="I137" s="3" t="s">
        <v>621</v>
      </c>
      <c r="J137" s="3" t="s">
        <v>622</v>
      </c>
      <c r="K137" s="3" t="s">
        <v>621</v>
      </c>
      <c r="L137" s="3" t="s">
        <v>621</v>
      </c>
      <c r="M137" s="3" t="s">
        <v>621</v>
      </c>
      <c r="N137" s="3" t="s">
        <v>621</v>
      </c>
      <c r="O137" s="3" t="s">
        <v>621</v>
      </c>
      <c r="P137" s="3" t="s">
        <v>621</v>
      </c>
      <c r="Q137" s="3" t="s">
        <v>622</v>
      </c>
      <c r="R137" s="3" t="s">
        <v>621</v>
      </c>
      <c r="S137" s="3" t="s">
        <v>621</v>
      </c>
      <c r="T137" s="3" t="s">
        <v>621</v>
      </c>
      <c r="U137" s="3" t="s">
        <v>621</v>
      </c>
      <c r="V137" s="3" t="s">
        <v>621</v>
      </c>
      <c r="Y137" s="20">
        <f t="shared" si="6"/>
        <v>0</v>
      </c>
      <c r="AC137" s="3">
        <f t="shared" si="7"/>
        <v>0</v>
      </c>
      <c r="AD137" s="3">
        <f t="shared" si="8"/>
        <v>0</v>
      </c>
    </row>
    <row r="138" spans="1:30" ht="15" customHeight="1" x14ac:dyDescent="0.35">
      <c r="A138" s="3" t="s">
        <v>154</v>
      </c>
      <c r="B138" s="3" t="s">
        <v>158</v>
      </c>
      <c r="C138" s="3">
        <v>2013</v>
      </c>
      <c r="D138" s="3" t="s">
        <v>622</v>
      </c>
      <c r="E138" s="3" t="s">
        <v>621</v>
      </c>
      <c r="F138" s="3" t="s">
        <v>621</v>
      </c>
      <c r="G138" s="3" t="s">
        <v>621</v>
      </c>
      <c r="H138" s="3" t="s">
        <v>621</v>
      </c>
      <c r="I138" s="3" t="s">
        <v>621</v>
      </c>
      <c r="J138" s="3" t="s">
        <v>622</v>
      </c>
      <c r="K138" s="3" t="s">
        <v>621</v>
      </c>
      <c r="L138" s="3" t="s">
        <v>621</v>
      </c>
      <c r="M138" s="3" t="s">
        <v>621</v>
      </c>
      <c r="N138" s="3" t="s">
        <v>621</v>
      </c>
      <c r="O138" s="3" t="s">
        <v>621</v>
      </c>
      <c r="P138" s="3" t="s">
        <v>621</v>
      </c>
      <c r="Q138" s="3" t="s">
        <v>622</v>
      </c>
      <c r="R138" s="3" t="s">
        <v>621</v>
      </c>
      <c r="S138" s="3" t="s">
        <v>621</v>
      </c>
      <c r="T138" s="3" t="s">
        <v>621</v>
      </c>
      <c r="U138" s="3" t="s">
        <v>621</v>
      </c>
      <c r="V138" s="3" t="s">
        <v>621</v>
      </c>
      <c r="Y138" s="20">
        <f t="shared" si="6"/>
        <v>0</v>
      </c>
      <c r="AC138" s="3">
        <f t="shared" si="7"/>
        <v>0</v>
      </c>
      <c r="AD138" s="3">
        <f t="shared" si="8"/>
        <v>0</v>
      </c>
    </row>
    <row r="139" spans="1:30" ht="15" customHeight="1" x14ac:dyDescent="0.35">
      <c r="A139" s="3" t="s">
        <v>154</v>
      </c>
      <c r="B139" s="3" t="s">
        <v>159</v>
      </c>
      <c r="C139" s="3">
        <v>2013</v>
      </c>
      <c r="D139" s="3" t="s">
        <v>622</v>
      </c>
      <c r="E139" s="3" t="s">
        <v>621</v>
      </c>
      <c r="F139" s="3" t="s">
        <v>621</v>
      </c>
      <c r="G139" s="3" t="s">
        <v>621</v>
      </c>
      <c r="H139" s="3" t="s">
        <v>621</v>
      </c>
      <c r="I139" s="3" t="s">
        <v>621</v>
      </c>
      <c r="J139" s="3" t="s">
        <v>622</v>
      </c>
      <c r="K139" s="3" t="s">
        <v>621</v>
      </c>
      <c r="L139" s="3" t="s">
        <v>621</v>
      </c>
      <c r="M139" s="3" t="s">
        <v>621</v>
      </c>
      <c r="N139" s="3" t="s">
        <v>621</v>
      </c>
      <c r="O139" s="3" t="s">
        <v>621</v>
      </c>
      <c r="P139" s="3" t="s">
        <v>621</v>
      </c>
      <c r="Q139" s="3" t="s">
        <v>622</v>
      </c>
      <c r="R139" s="3" t="s">
        <v>621</v>
      </c>
      <c r="S139" s="3" t="s">
        <v>621</v>
      </c>
      <c r="T139" s="3" t="s">
        <v>621</v>
      </c>
      <c r="U139" s="3" t="s">
        <v>621</v>
      </c>
      <c r="V139" s="3" t="s">
        <v>621</v>
      </c>
      <c r="Y139" s="20">
        <f t="shared" si="6"/>
        <v>0</v>
      </c>
      <c r="AC139" s="3">
        <f t="shared" si="7"/>
        <v>0</v>
      </c>
      <c r="AD139" s="3">
        <f t="shared" si="8"/>
        <v>0</v>
      </c>
    </row>
    <row r="140" spans="1:30" ht="15" customHeight="1" x14ac:dyDescent="0.35">
      <c r="A140" s="3" t="s">
        <v>154</v>
      </c>
      <c r="B140" s="3" t="s">
        <v>160</v>
      </c>
      <c r="C140" s="3">
        <v>2013</v>
      </c>
      <c r="D140" s="3" t="s">
        <v>622</v>
      </c>
      <c r="E140" s="3" t="s">
        <v>621</v>
      </c>
      <c r="F140" s="3" t="s">
        <v>621</v>
      </c>
      <c r="G140" s="3" t="s">
        <v>621</v>
      </c>
      <c r="H140" s="3" t="s">
        <v>621</v>
      </c>
      <c r="I140" s="3" t="s">
        <v>621</v>
      </c>
      <c r="J140" s="3" t="s">
        <v>622</v>
      </c>
      <c r="K140" s="3" t="s">
        <v>621</v>
      </c>
      <c r="L140" s="3" t="s">
        <v>621</v>
      </c>
      <c r="M140" s="3" t="s">
        <v>621</v>
      </c>
      <c r="N140" s="3" t="s">
        <v>621</v>
      </c>
      <c r="O140" s="3" t="s">
        <v>621</v>
      </c>
      <c r="P140" s="3" t="s">
        <v>621</v>
      </c>
      <c r="Q140" s="3" t="s">
        <v>622</v>
      </c>
      <c r="R140" s="3" t="s">
        <v>621</v>
      </c>
      <c r="S140" s="3" t="s">
        <v>621</v>
      </c>
      <c r="T140" s="3" t="s">
        <v>621</v>
      </c>
      <c r="U140" s="3" t="s">
        <v>621</v>
      </c>
      <c r="V140" s="3" t="s">
        <v>621</v>
      </c>
      <c r="Y140" s="20">
        <f t="shared" si="6"/>
        <v>0</v>
      </c>
      <c r="AC140" s="3">
        <f t="shared" si="7"/>
        <v>0</v>
      </c>
      <c r="AD140" s="3">
        <f t="shared" si="8"/>
        <v>0</v>
      </c>
    </row>
    <row r="141" spans="1:30" ht="15" customHeight="1" x14ac:dyDescent="0.35">
      <c r="A141" s="3" t="s">
        <v>154</v>
      </c>
      <c r="B141" s="3" t="s">
        <v>161</v>
      </c>
      <c r="C141" s="3">
        <v>2013</v>
      </c>
      <c r="D141" s="3" t="s">
        <v>622</v>
      </c>
      <c r="E141" s="3" t="s">
        <v>621</v>
      </c>
      <c r="F141" s="3" t="s">
        <v>621</v>
      </c>
      <c r="G141" s="3" t="s">
        <v>621</v>
      </c>
      <c r="H141" s="3" t="s">
        <v>621</v>
      </c>
      <c r="I141" s="3" t="s">
        <v>621</v>
      </c>
      <c r="J141" s="3" t="s">
        <v>622</v>
      </c>
      <c r="K141" s="3" t="s">
        <v>621</v>
      </c>
      <c r="L141" s="3" t="s">
        <v>621</v>
      </c>
      <c r="M141" s="3" t="s">
        <v>621</v>
      </c>
      <c r="N141" s="3" t="s">
        <v>621</v>
      </c>
      <c r="O141" s="3" t="s">
        <v>621</v>
      </c>
      <c r="P141" s="3" t="s">
        <v>621</v>
      </c>
      <c r="Q141" s="3" t="s">
        <v>622</v>
      </c>
      <c r="R141" s="3" t="s">
        <v>621</v>
      </c>
      <c r="S141" s="3" t="s">
        <v>621</v>
      </c>
      <c r="T141" s="3" t="s">
        <v>621</v>
      </c>
      <c r="U141" s="3" t="s">
        <v>621</v>
      </c>
      <c r="V141" s="3" t="s">
        <v>621</v>
      </c>
      <c r="Y141" s="20">
        <f t="shared" si="6"/>
        <v>0</v>
      </c>
      <c r="AC141" s="3">
        <f t="shared" si="7"/>
        <v>0</v>
      </c>
      <c r="AD141" s="3">
        <f t="shared" si="8"/>
        <v>0</v>
      </c>
    </row>
    <row r="142" spans="1:30" ht="15" customHeight="1" x14ac:dyDescent="0.35">
      <c r="A142" s="3" t="s">
        <v>162</v>
      </c>
      <c r="B142" s="3" t="s">
        <v>163</v>
      </c>
      <c r="C142" s="3">
        <v>2013</v>
      </c>
      <c r="D142" s="3" t="s">
        <v>622</v>
      </c>
      <c r="E142" s="3" t="s">
        <v>621</v>
      </c>
      <c r="F142" s="3" t="s">
        <v>621</v>
      </c>
      <c r="G142" s="3" t="s">
        <v>621</v>
      </c>
      <c r="H142" s="3" t="s">
        <v>621</v>
      </c>
      <c r="I142" s="3" t="s">
        <v>621</v>
      </c>
      <c r="J142" s="3" t="s">
        <v>622</v>
      </c>
      <c r="K142" s="3" t="s">
        <v>621</v>
      </c>
      <c r="L142" s="3" t="s">
        <v>621</v>
      </c>
      <c r="M142" s="3" t="s">
        <v>621</v>
      </c>
      <c r="N142" s="3" t="s">
        <v>621</v>
      </c>
      <c r="O142" s="3" t="s">
        <v>621</v>
      </c>
      <c r="P142" s="3" t="s">
        <v>621</v>
      </c>
      <c r="Q142" s="3" t="s">
        <v>622</v>
      </c>
      <c r="R142" s="3" t="s">
        <v>621</v>
      </c>
      <c r="S142" s="3" t="s">
        <v>621</v>
      </c>
      <c r="T142" s="3" t="s">
        <v>621</v>
      </c>
      <c r="U142" s="3" t="s">
        <v>621</v>
      </c>
      <c r="V142" s="3" t="s">
        <v>621</v>
      </c>
      <c r="Y142" s="20">
        <f t="shared" si="6"/>
        <v>0</v>
      </c>
      <c r="AC142" s="3">
        <f t="shared" si="7"/>
        <v>0</v>
      </c>
      <c r="AD142" s="3">
        <f t="shared" si="8"/>
        <v>0</v>
      </c>
    </row>
    <row r="143" spans="1:30" ht="15" customHeight="1" x14ac:dyDescent="0.35">
      <c r="A143" s="3" t="s">
        <v>162</v>
      </c>
      <c r="B143" s="3" t="s">
        <v>164</v>
      </c>
      <c r="C143" s="3">
        <v>2013</v>
      </c>
      <c r="D143" s="3" t="s">
        <v>622</v>
      </c>
      <c r="E143" s="3" t="s">
        <v>621</v>
      </c>
      <c r="F143" s="3" t="s">
        <v>621</v>
      </c>
      <c r="G143" s="3" t="s">
        <v>621</v>
      </c>
      <c r="H143" s="3" t="s">
        <v>621</v>
      </c>
      <c r="I143" s="3" t="s">
        <v>621</v>
      </c>
      <c r="J143" s="3" t="s">
        <v>622</v>
      </c>
      <c r="K143" s="3" t="s">
        <v>621</v>
      </c>
      <c r="L143" s="3" t="s">
        <v>621</v>
      </c>
      <c r="M143" s="3" t="s">
        <v>621</v>
      </c>
      <c r="N143" s="3" t="s">
        <v>621</v>
      </c>
      <c r="O143" s="3" t="s">
        <v>621</v>
      </c>
      <c r="P143" s="3" t="s">
        <v>621</v>
      </c>
      <c r="Q143" s="3" t="s">
        <v>622</v>
      </c>
      <c r="R143" s="3" t="s">
        <v>621</v>
      </c>
      <c r="S143" s="3" t="s">
        <v>621</v>
      </c>
      <c r="T143" s="3" t="s">
        <v>621</v>
      </c>
      <c r="U143" s="3" t="s">
        <v>621</v>
      </c>
      <c r="V143" s="3" t="s">
        <v>621</v>
      </c>
      <c r="Y143" s="20">
        <f t="shared" si="6"/>
        <v>0</v>
      </c>
      <c r="AC143" s="3">
        <f t="shared" si="7"/>
        <v>0</v>
      </c>
      <c r="AD143" s="3">
        <f t="shared" si="8"/>
        <v>0</v>
      </c>
    </row>
    <row r="144" spans="1:30" ht="15" customHeight="1" x14ac:dyDescent="0.35">
      <c r="A144" s="3" t="s">
        <v>162</v>
      </c>
      <c r="B144" s="3" t="s">
        <v>165</v>
      </c>
      <c r="C144" s="3">
        <v>2013</v>
      </c>
      <c r="D144" s="3" t="s">
        <v>622</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622</v>
      </c>
      <c r="R144" s="3" t="s">
        <v>621</v>
      </c>
      <c r="S144" s="3" t="s">
        <v>621</v>
      </c>
      <c r="T144" s="3" t="s">
        <v>621</v>
      </c>
      <c r="U144" s="3" t="s">
        <v>621</v>
      </c>
      <c r="V144" s="3" t="s">
        <v>621</v>
      </c>
      <c r="Y144" s="20">
        <f t="shared" si="6"/>
        <v>0</v>
      </c>
      <c r="AC144" s="3">
        <f t="shared" si="7"/>
        <v>0</v>
      </c>
      <c r="AD144" s="3">
        <f t="shared" si="8"/>
        <v>0</v>
      </c>
    </row>
    <row r="145" spans="1:30" ht="15" customHeight="1" x14ac:dyDescent="0.35">
      <c r="A145" s="3" t="s">
        <v>162</v>
      </c>
      <c r="B145" s="3" t="s">
        <v>166</v>
      </c>
      <c r="C145" s="3">
        <v>2013</v>
      </c>
      <c r="D145" s="3" t="s">
        <v>621</v>
      </c>
      <c r="E145" s="3" t="s">
        <v>621</v>
      </c>
      <c r="F145" s="3" t="s">
        <v>621</v>
      </c>
      <c r="G145" s="3" t="s">
        <v>621</v>
      </c>
      <c r="H145" s="3" t="s">
        <v>621</v>
      </c>
      <c r="I145" s="3" t="s">
        <v>621</v>
      </c>
      <c r="J145" s="3" t="s">
        <v>622</v>
      </c>
      <c r="K145" s="3" t="s">
        <v>621</v>
      </c>
      <c r="L145" s="3" t="s">
        <v>621</v>
      </c>
      <c r="M145" s="3" t="s">
        <v>621</v>
      </c>
      <c r="N145" s="3" t="s">
        <v>621</v>
      </c>
      <c r="O145" s="3" t="s">
        <v>621</v>
      </c>
      <c r="P145" s="3" t="s">
        <v>621</v>
      </c>
      <c r="Q145" s="3" t="s">
        <v>622</v>
      </c>
      <c r="R145" s="3" t="s">
        <v>621</v>
      </c>
      <c r="S145" s="3" t="s">
        <v>621</v>
      </c>
      <c r="T145" s="3" t="s">
        <v>621</v>
      </c>
      <c r="U145" s="3" t="s">
        <v>621</v>
      </c>
      <c r="V145" s="3" t="s">
        <v>621</v>
      </c>
      <c r="Y145" s="20">
        <f t="shared" si="6"/>
        <v>0</v>
      </c>
      <c r="AC145" s="3">
        <f t="shared" si="7"/>
        <v>0</v>
      </c>
      <c r="AD145" s="3">
        <f t="shared" si="8"/>
        <v>0</v>
      </c>
    </row>
    <row r="146" spans="1:30" ht="15" customHeight="1" x14ac:dyDescent="0.35">
      <c r="A146" s="3" t="s">
        <v>167</v>
      </c>
      <c r="B146" s="3" t="s">
        <v>168</v>
      </c>
      <c r="C146" s="3">
        <v>2013</v>
      </c>
      <c r="D146" s="3" t="s">
        <v>622</v>
      </c>
      <c r="E146" s="3" t="s">
        <v>621</v>
      </c>
      <c r="F146" s="3" t="s">
        <v>621</v>
      </c>
      <c r="G146" s="3" t="s">
        <v>621</v>
      </c>
      <c r="H146" s="3" t="s">
        <v>621</v>
      </c>
      <c r="I146" s="3" t="s">
        <v>621</v>
      </c>
      <c r="J146" s="3" t="s">
        <v>622</v>
      </c>
      <c r="K146" s="3" t="s">
        <v>621</v>
      </c>
      <c r="L146" s="3" t="s">
        <v>621</v>
      </c>
      <c r="M146" s="3" t="s">
        <v>621</v>
      </c>
      <c r="N146" s="3" t="s">
        <v>621</v>
      </c>
      <c r="O146" s="3" t="s">
        <v>621</v>
      </c>
      <c r="P146" s="3" t="s">
        <v>621</v>
      </c>
      <c r="Q146" s="3" t="s">
        <v>622</v>
      </c>
      <c r="R146" s="3" t="s">
        <v>621</v>
      </c>
      <c r="S146" s="3" t="s">
        <v>621</v>
      </c>
      <c r="T146" s="3" t="s">
        <v>621</v>
      </c>
      <c r="U146" s="3" t="s">
        <v>621</v>
      </c>
      <c r="V146" s="3" t="s">
        <v>621</v>
      </c>
      <c r="Y146" s="20">
        <f t="shared" si="6"/>
        <v>0</v>
      </c>
      <c r="AC146" s="3">
        <f t="shared" si="7"/>
        <v>0</v>
      </c>
      <c r="AD146" s="3">
        <f t="shared" si="8"/>
        <v>0</v>
      </c>
    </row>
    <row r="147" spans="1:30" ht="15" customHeight="1" x14ac:dyDescent="0.35">
      <c r="A147" s="3" t="s">
        <v>167</v>
      </c>
      <c r="B147" s="3" t="s">
        <v>169</v>
      </c>
      <c r="C147" s="3">
        <v>2013</v>
      </c>
      <c r="D147" s="3" t="s">
        <v>622</v>
      </c>
      <c r="E147" s="3" t="s">
        <v>621</v>
      </c>
      <c r="F147" s="3" t="s">
        <v>621</v>
      </c>
      <c r="G147" s="3" t="s">
        <v>621</v>
      </c>
      <c r="H147" s="3" t="s">
        <v>621</v>
      </c>
      <c r="I147" s="3" t="s">
        <v>621</v>
      </c>
      <c r="J147" s="3" t="s">
        <v>622</v>
      </c>
      <c r="K147" s="3" t="s">
        <v>621</v>
      </c>
      <c r="L147" s="3" t="s">
        <v>621</v>
      </c>
      <c r="M147" s="3" t="s">
        <v>621</v>
      </c>
      <c r="N147" s="3" t="s">
        <v>621</v>
      </c>
      <c r="O147" s="3" t="s">
        <v>621</v>
      </c>
      <c r="P147" s="3" t="s">
        <v>621</v>
      </c>
      <c r="Q147" s="3" t="s">
        <v>622</v>
      </c>
      <c r="R147" s="3" t="s">
        <v>621</v>
      </c>
      <c r="S147" s="3" t="s">
        <v>621</v>
      </c>
      <c r="T147" s="3" t="s">
        <v>621</v>
      </c>
      <c r="U147" s="3" t="s">
        <v>621</v>
      </c>
      <c r="V147" s="3" t="s">
        <v>621</v>
      </c>
      <c r="Y147" s="20">
        <f t="shared" si="6"/>
        <v>0</v>
      </c>
      <c r="AC147" s="3">
        <f t="shared" si="7"/>
        <v>0</v>
      </c>
      <c r="AD147" s="3">
        <f t="shared" si="8"/>
        <v>0</v>
      </c>
    </row>
    <row r="148" spans="1:30" ht="15" customHeight="1" x14ac:dyDescent="0.35">
      <c r="A148" s="3" t="s">
        <v>167</v>
      </c>
      <c r="B148" s="3" t="s">
        <v>170</v>
      </c>
      <c r="C148" s="3">
        <v>2013</v>
      </c>
      <c r="D148" s="3" t="s">
        <v>622</v>
      </c>
      <c r="E148" s="3" t="s">
        <v>622</v>
      </c>
      <c r="F148" s="3" t="s">
        <v>621</v>
      </c>
      <c r="G148" s="3" t="s">
        <v>622</v>
      </c>
      <c r="H148" s="3" t="s">
        <v>621</v>
      </c>
      <c r="I148" s="3" t="s">
        <v>621</v>
      </c>
      <c r="J148" s="3" t="s">
        <v>622</v>
      </c>
      <c r="K148" s="3" t="s">
        <v>622</v>
      </c>
      <c r="L148" s="3" t="s">
        <v>621</v>
      </c>
      <c r="M148" s="3" t="s">
        <v>622</v>
      </c>
      <c r="N148" s="3" t="s">
        <v>621</v>
      </c>
      <c r="O148" s="3" t="s">
        <v>621</v>
      </c>
      <c r="P148" s="3" t="s">
        <v>621</v>
      </c>
      <c r="Q148" s="3" t="s">
        <v>622</v>
      </c>
      <c r="R148" s="3" t="s">
        <v>622</v>
      </c>
      <c r="S148" s="3" t="s">
        <v>621</v>
      </c>
      <c r="T148" s="3" t="s">
        <v>622</v>
      </c>
      <c r="U148" s="3" t="s">
        <v>621</v>
      </c>
      <c r="V148" s="3" t="s">
        <v>621</v>
      </c>
      <c r="Y148" s="20">
        <f t="shared" si="6"/>
        <v>0</v>
      </c>
      <c r="AC148" s="3">
        <f t="shared" si="7"/>
        <v>0</v>
      </c>
      <c r="AD148" s="3">
        <f t="shared" si="8"/>
        <v>0</v>
      </c>
    </row>
    <row r="149" spans="1:30" ht="15" customHeight="1" x14ac:dyDescent="0.35">
      <c r="A149" s="3" t="s">
        <v>171</v>
      </c>
      <c r="B149" s="3" t="s">
        <v>172</v>
      </c>
      <c r="C149" s="3">
        <v>2013</v>
      </c>
      <c r="D149" s="3" t="s">
        <v>622</v>
      </c>
      <c r="E149" s="3" t="s">
        <v>621</v>
      </c>
      <c r="F149" s="3" t="s">
        <v>621</v>
      </c>
      <c r="G149" s="3" t="s">
        <v>621</v>
      </c>
      <c r="H149" s="3" t="s">
        <v>621</v>
      </c>
      <c r="I149" s="3" t="s">
        <v>621</v>
      </c>
      <c r="J149" s="3" t="s">
        <v>622</v>
      </c>
      <c r="K149" s="3" t="s">
        <v>621</v>
      </c>
      <c r="L149" s="3" t="s">
        <v>621</v>
      </c>
      <c r="M149" s="3" t="s">
        <v>621</v>
      </c>
      <c r="N149" s="3" t="s">
        <v>621</v>
      </c>
      <c r="O149" s="3" t="s">
        <v>621</v>
      </c>
      <c r="P149" s="3" t="s">
        <v>621</v>
      </c>
      <c r="Q149" s="3" t="s">
        <v>622</v>
      </c>
      <c r="R149" s="3" t="s">
        <v>621</v>
      </c>
      <c r="S149" s="3" t="s">
        <v>621</v>
      </c>
      <c r="T149" s="3" t="s">
        <v>621</v>
      </c>
      <c r="U149" s="3" t="s">
        <v>621</v>
      </c>
      <c r="V149" s="3" t="s">
        <v>621</v>
      </c>
      <c r="Y149" s="20">
        <f t="shared" si="6"/>
        <v>0</v>
      </c>
      <c r="AC149" s="3">
        <f t="shared" si="7"/>
        <v>0</v>
      </c>
      <c r="AD149" s="3">
        <f t="shared" si="8"/>
        <v>0</v>
      </c>
    </row>
    <row r="150" spans="1:30" ht="15" customHeight="1" x14ac:dyDescent="0.35">
      <c r="A150" s="3" t="s">
        <v>171</v>
      </c>
      <c r="B150" s="3" t="s">
        <v>173</v>
      </c>
      <c r="C150" s="3">
        <v>2013</v>
      </c>
      <c r="D150" s="3" t="s">
        <v>622</v>
      </c>
      <c r="E150" s="3" t="s">
        <v>621</v>
      </c>
      <c r="F150" s="3" t="s">
        <v>621</v>
      </c>
      <c r="G150" s="3" t="s">
        <v>621</v>
      </c>
      <c r="H150" s="3" t="s">
        <v>621</v>
      </c>
      <c r="I150" s="3" t="s">
        <v>621</v>
      </c>
      <c r="J150" s="3" t="s">
        <v>622</v>
      </c>
      <c r="K150" s="3" t="s">
        <v>621</v>
      </c>
      <c r="L150" s="3" t="s">
        <v>621</v>
      </c>
      <c r="M150" s="3" t="s">
        <v>621</v>
      </c>
      <c r="N150" s="3" t="s">
        <v>621</v>
      </c>
      <c r="O150" s="3" t="s">
        <v>621</v>
      </c>
      <c r="P150" s="3" t="s">
        <v>621</v>
      </c>
      <c r="Q150" s="3" t="s">
        <v>622</v>
      </c>
      <c r="R150" s="3" t="s">
        <v>621</v>
      </c>
      <c r="S150" s="3" t="s">
        <v>621</v>
      </c>
      <c r="T150" s="3" t="s">
        <v>621</v>
      </c>
      <c r="U150" s="3" t="s">
        <v>621</v>
      </c>
      <c r="V150" s="3" t="s">
        <v>621</v>
      </c>
      <c r="Y150" s="20">
        <f t="shared" si="6"/>
        <v>0</v>
      </c>
      <c r="AC150" s="3">
        <f t="shared" si="7"/>
        <v>0</v>
      </c>
      <c r="AD150" s="3">
        <f t="shared" si="8"/>
        <v>0</v>
      </c>
    </row>
    <row r="151" spans="1:30" ht="15" customHeight="1" x14ac:dyDescent="0.35">
      <c r="A151" s="3" t="s">
        <v>171</v>
      </c>
      <c r="B151" s="3" t="s">
        <v>174</v>
      </c>
      <c r="C151" s="3">
        <v>2013</v>
      </c>
      <c r="D151" s="3" t="s">
        <v>622</v>
      </c>
      <c r="E151" s="3" t="s">
        <v>621</v>
      </c>
      <c r="F151" s="3" t="s">
        <v>621</v>
      </c>
      <c r="G151" s="3" t="s">
        <v>621</v>
      </c>
      <c r="H151" s="3" t="s">
        <v>621</v>
      </c>
      <c r="I151" s="3" t="s">
        <v>621</v>
      </c>
      <c r="J151" s="3" t="s">
        <v>622</v>
      </c>
      <c r="K151" s="3" t="s">
        <v>621</v>
      </c>
      <c r="L151" s="3" t="s">
        <v>621</v>
      </c>
      <c r="M151" s="3" t="s">
        <v>621</v>
      </c>
      <c r="N151" s="3" t="s">
        <v>621</v>
      </c>
      <c r="O151" s="3" t="s">
        <v>621</v>
      </c>
      <c r="P151" s="3" t="s">
        <v>621</v>
      </c>
      <c r="Q151" s="3" t="s">
        <v>622</v>
      </c>
      <c r="R151" s="3" t="s">
        <v>621</v>
      </c>
      <c r="S151" s="3" t="s">
        <v>621</v>
      </c>
      <c r="T151" s="3" t="s">
        <v>621</v>
      </c>
      <c r="U151" s="3" t="s">
        <v>621</v>
      </c>
      <c r="V151" s="3" t="s">
        <v>621</v>
      </c>
      <c r="Y151" s="20">
        <f t="shared" si="6"/>
        <v>0</v>
      </c>
      <c r="AC151" s="3">
        <f t="shared" si="7"/>
        <v>0</v>
      </c>
      <c r="AD151" s="3">
        <f t="shared" si="8"/>
        <v>0</v>
      </c>
    </row>
    <row r="152" spans="1:30" ht="15" customHeight="1" x14ac:dyDescent="0.35">
      <c r="A152" s="3" t="s">
        <v>175</v>
      </c>
      <c r="B152" s="3" t="s">
        <v>176</v>
      </c>
      <c r="C152" s="3">
        <v>2013</v>
      </c>
      <c r="D152" s="3" t="s">
        <v>622</v>
      </c>
      <c r="E152" s="3" t="s">
        <v>621</v>
      </c>
      <c r="F152" s="3" t="s">
        <v>621</v>
      </c>
      <c r="G152" s="3" t="s">
        <v>621</v>
      </c>
      <c r="H152" s="3" t="s">
        <v>621</v>
      </c>
      <c r="I152" s="3" t="s">
        <v>621</v>
      </c>
      <c r="J152" s="3" t="s">
        <v>622</v>
      </c>
      <c r="K152" s="3" t="s">
        <v>621</v>
      </c>
      <c r="L152" s="3" t="s">
        <v>621</v>
      </c>
      <c r="M152" s="3" t="s">
        <v>621</v>
      </c>
      <c r="N152" s="3" t="s">
        <v>621</v>
      </c>
      <c r="O152" s="3" t="s">
        <v>621</v>
      </c>
      <c r="P152" s="3" t="s">
        <v>621</v>
      </c>
      <c r="Q152" s="3" t="s">
        <v>622</v>
      </c>
      <c r="R152" s="3" t="s">
        <v>621</v>
      </c>
      <c r="S152" s="3" t="s">
        <v>621</v>
      </c>
      <c r="T152" s="3" t="s">
        <v>621</v>
      </c>
      <c r="U152" s="3" t="s">
        <v>621</v>
      </c>
      <c r="V152" s="3" t="s">
        <v>621</v>
      </c>
      <c r="Y152" s="20">
        <f t="shared" si="6"/>
        <v>0</v>
      </c>
      <c r="AC152" s="3">
        <f t="shared" si="7"/>
        <v>0</v>
      </c>
      <c r="AD152" s="3">
        <f t="shared" si="8"/>
        <v>0</v>
      </c>
    </row>
    <row r="153" spans="1:30" ht="15" customHeight="1" x14ac:dyDescent="0.35">
      <c r="A153" s="3" t="s">
        <v>175</v>
      </c>
      <c r="B153" s="3" t="s">
        <v>177</v>
      </c>
      <c r="C153" s="3">
        <v>2013</v>
      </c>
      <c r="D153" s="3" t="s">
        <v>622</v>
      </c>
      <c r="E153" s="3" t="s">
        <v>621</v>
      </c>
      <c r="F153" s="3" t="s">
        <v>621</v>
      </c>
      <c r="G153" s="3" t="s">
        <v>621</v>
      </c>
      <c r="H153" s="3" t="s">
        <v>621</v>
      </c>
      <c r="I153" s="3" t="s">
        <v>621</v>
      </c>
      <c r="J153" s="3" t="s">
        <v>622</v>
      </c>
      <c r="K153" s="3" t="s">
        <v>621</v>
      </c>
      <c r="L153" s="3" t="s">
        <v>621</v>
      </c>
      <c r="M153" s="3" t="s">
        <v>621</v>
      </c>
      <c r="N153" s="3" t="s">
        <v>621</v>
      </c>
      <c r="O153" s="3" t="s">
        <v>621</v>
      </c>
      <c r="P153" s="3" t="s">
        <v>621</v>
      </c>
      <c r="Q153" s="3" t="s">
        <v>622</v>
      </c>
      <c r="R153" s="3" t="s">
        <v>621</v>
      </c>
      <c r="S153" s="3" t="s">
        <v>621</v>
      </c>
      <c r="T153" s="3" t="s">
        <v>621</v>
      </c>
      <c r="U153" s="3" t="s">
        <v>621</v>
      </c>
      <c r="V153" s="3" t="s">
        <v>621</v>
      </c>
      <c r="Y153" s="20">
        <f t="shared" si="6"/>
        <v>0</v>
      </c>
      <c r="AC153" s="3">
        <f t="shared" si="7"/>
        <v>0</v>
      </c>
      <c r="AD153" s="3">
        <f t="shared" si="8"/>
        <v>0</v>
      </c>
    </row>
    <row r="154" spans="1:30" ht="15" customHeight="1" x14ac:dyDescent="0.35">
      <c r="A154" s="3" t="s">
        <v>175</v>
      </c>
      <c r="B154" s="3" t="s">
        <v>178</v>
      </c>
      <c r="C154" s="3">
        <v>2013</v>
      </c>
      <c r="D154" s="3" t="s">
        <v>622</v>
      </c>
      <c r="E154" s="3" t="s">
        <v>621</v>
      </c>
      <c r="F154" s="3" t="s">
        <v>621</v>
      </c>
      <c r="G154" s="3" t="s">
        <v>621</v>
      </c>
      <c r="H154" s="3" t="s">
        <v>621</v>
      </c>
      <c r="I154" s="3" t="s">
        <v>621</v>
      </c>
      <c r="J154" s="3" t="s">
        <v>622</v>
      </c>
      <c r="K154" s="3" t="s">
        <v>621</v>
      </c>
      <c r="L154" s="3" t="s">
        <v>621</v>
      </c>
      <c r="M154" s="3" t="s">
        <v>621</v>
      </c>
      <c r="N154" s="3" t="s">
        <v>621</v>
      </c>
      <c r="O154" s="3" t="s">
        <v>621</v>
      </c>
      <c r="P154" s="3" t="s">
        <v>621</v>
      </c>
      <c r="Q154" s="3" t="s">
        <v>622</v>
      </c>
      <c r="R154" s="3" t="s">
        <v>621</v>
      </c>
      <c r="S154" s="3" t="s">
        <v>621</v>
      </c>
      <c r="T154" s="3" t="s">
        <v>621</v>
      </c>
      <c r="U154" s="3" t="s">
        <v>621</v>
      </c>
      <c r="V154" s="3" t="s">
        <v>621</v>
      </c>
      <c r="Y154" s="20">
        <f t="shared" si="6"/>
        <v>0</v>
      </c>
      <c r="AC154" s="3">
        <f t="shared" si="7"/>
        <v>0</v>
      </c>
      <c r="AD154" s="3">
        <f t="shared" si="8"/>
        <v>0</v>
      </c>
    </row>
    <row r="155" spans="1:30" ht="15" customHeight="1" x14ac:dyDescent="0.35">
      <c r="A155" s="3" t="s">
        <v>175</v>
      </c>
      <c r="B155" s="3" t="s">
        <v>179</v>
      </c>
      <c r="C155" s="3">
        <v>2013</v>
      </c>
      <c r="D155" s="3" t="s">
        <v>622</v>
      </c>
      <c r="E155" s="3" t="s">
        <v>621</v>
      </c>
      <c r="F155" s="3" t="s">
        <v>621</v>
      </c>
      <c r="G155" s="3" t="s">
        <v>621</v>
      </c>
      <c r="H155" s="3" t="s">
        <v>621</v>
      </c>
      <c r="I155" s="3" t="s">
        <v>621</v>
      </c>
      <c r="J155" s="3" t="s">
        <v>622</v>
      </c>
      <c r="K155" s="3" t="s">
        <v>621</v>
      </c>
      <c r="L155" s="3" t="s">
        <v>621</v>
      </c>
      <c r="M155" s="3" t="s">
        <v>621</v>
      </c>
      <c r="N155" s="3" t="s">
        <v>621</v>
      </c>
      <c r="O155" s="3" t="s">
        <v>621</v>
      </c>
      <c r="P155" s="3" t="s">
        <v>621</v>
      </c>
      <c r="Q155" s="3" t="s">
        <v>622</v>
      </c>
      <c r="R155" s="3" t="s">
        <v>621</v>
      </c>
      <c r="S155" s="3" t="s">
        <v>621</v>
      </c>
      <c r="T155" s="3" t="s">
        <v>621</v>
      </c>
      <c r="U155" s="3" t="s">
        <v>621</v>
      </c>
      <c r="V155" s="3" t="s">
        <v>621</v>
      </c>
      <c r="Y155" s="20">
        <f t="shared" si="6"/>
        <v>0</v>
      </c>
      <c r="AC155" s="3">
        <f t="shared" si="7"/>
        <v>0</v>
      </c>
      <c r="AD155" s="3">
        <f t="shared" si="8"/>
        <v>0</v>
      </c>
    </row>
    <row r="156" spans="1:30" ht="15" customHeight="1" x14ac:dyDescent="0.35">
      <c r="A156" s="3" t="s">
        <v>180</v>
      </c>
      <c r="B156" s="3" t="s">
        <v>181</v>
      </c>
      <c r="C156" s="3">
        <v>2013</v>
      </c>
      <c r="D156" s="3" t="s">
        <v>622</v>
      </c>
      <c r="E156" s="3" t="s">
        <v>621</v>
      </c>
      <c r="F156" s="3" t="s">
        <v>621</v>
      </c>
      <c r="G156" s="3" t="s">
        <v>621</v>
      </c>
      <c r="H156" s="3" t="s">
        <v>621</v>
      </c>
      <c r="I156" s="3" t="s">
        <v>621</v>
      </c>
      <c r="J156" s="3" t="s">
        <v>622</v>
      </c>
      <c r="K156" s="3" t="s">
        <v>621</v>
      </c>
      <c r="L156" s="3" t="s">
        <v>621</v>
      </c>
      <c r="M156" s="3" t="s">
        <v>621</v>
      </c>
      <c r="N156" s="3" t="s">
        <v>621</v>
      </c>
      <c r="O156" s="3" t="s">
        <v>621</v>
      </c>
      <c r="P156" s="3" t="s">
        <v>621</v>
      </c>
      <c r="Q156" s="3" t="s">
        <v>622</v>
      </c>
      <c r="R156" s="3" t="s">
        <v>621</v>
      </c>
      <c r="S156" s="3" t="s">
        <v>621</v>
      </c>
      <c r="T156" s="3" t="s">
        <v>621</v>
      </c>
      <c r="U156" s="3" t="s">
        <v>621</v>
      </c>
      <c r="V156" s="3" t="s">
        <v>621</v>
      </c>
      <c r="Y156" s="20">
        <f t="shared" si="6"/>
        <v>0</v>
      </c>
      <c r="AC156" s="3">
        <f t="shared" si="7"/>
        <v>0</v>
      </c>
      <c r="AD156" s="3">
        <f t="shared" si="8"/>
        <v>0</v>
      </c>
    </row>
    <row r="157" spans="1:30" ht="15" customHeight="1" x14ac:dyDescent="0.3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Y157" s="20">
        <f t="shared" si="6"/>
        <v>0</v>
      </c>
      <c r="AC157" s="3">
        <f t="shared" si="7"/>
        <v>0</v>
      </c>
      <c r="AD157" s="3">
        <f t="shared" si="8"/>
        <v>0</v>
      </c>
    </row>
    <row r="158" spans="1:30" ht="15" customHeight="1" x14ac:dyDescent="0.35">
      <c r="A158" s="3" t="s">
        <v>184</v>
      </c>
      <c r="B158" s="3" t="s">
        <v>185</v>
      </c>
      <c r="C158" s="3">
        <v>2013</v>
      </c>
      <c r="D158" s="3" t="s">
        <v>622</v>
      </c>
      <c r="E158" s="3" t="s">
        <v>622</v>
      </c>
      <c r="F158" s="3" t="s">
        <v>622</v>
      </c>
      <c r="G158" s="3" t="s">
        <v>622</v>
      </c>
      <c r="H158" s="3" t="s">
        <v>622</v>
      </c>
      <c r="I158" s="3" t="s">
        <v>622</v>
      </c>
      <c r="J158" s="3" t="s">
        <v>622</v>
      </c>
      <c r="K158" s="3" t="s">
        <v>622</v>
      </c>
      <c r="L158" s="3" t="s">
        <v>622</v>
      </c>
      <c r="M158" s="3" t="s">
        <v>622</v>
      </c>
      <c r="N158" s="3" t="s">
        <v>622</v>
      </c>
      <c r="O158" s="3" t="s">
        <v>622</v>
      </c>
      <c r="P158" s="3" t="s">
        <v>621</v>
      </c>
      <c r="Q158" s="3" t="s">
        <v>622</v>
      </c>
      <c r="R158" s="3" t="s">
        <v>622</v>
      </c>
      <c r="S158" s="3" t="s">
        <v>622</v>
      </c>
      <c r="T158" s="3" t="s">
        <v>622</v>
      </c>
      <c r="U158" s="3" t="s">
        <v>622</v>
      </c>
      <c r="V158" s="3" t="s">
        <v>622</v>
      </c>
      <c r="Y158" s="20">
        <f t="shared" si="6"/>
        <v>0</v>
      </c>
      <c r="AC158" s="3">
        <f t="shared" si="7"/>
        <v>0</v>
      </c>
      <c r="AD158" s="3">
        <f t="shared" si="8"/>
        <v>0</v>
      </c>
    </row>
    <row r="159" spans="1:30" ht="15" customHeight="1" x14ac:dyDescent="0.35">
      <c r="A159" s="3" t="s">
        <v>184</v>
      </c>
      <c r="B159" s="3" t="s">
        <v>186</v>
      </c>
      <c r="C159" s="3">
        <v>2013</v>
      </c>
      <c r="D159" s="3" t="s">
        <v>622</v>
      </c>
      <c r="E159" s="3" t="s">
        <v>621</v>
      </c>
      <c r="F159" s="3" t="s">
        <v>621</v>
      </c>
      <c r="G159" s="3" t="s">
        <v>621</v>
      </c>
      <c r="H159" s="3" t="s">
        <v>621</v>
      </c>
      <c r="I159" s="3" t="s">
        <v>621</v>
      </c>
      <c r="J159" s="3" t="s">
        <v>622</v>
      </c>
      <c r="K159" s="3" t="s">
        <v>621</v>
      </c>
      <c r="L159" s="3" t="s">
        <v>621</v>
      </c>
      <c r="M159" s="3" t="s">
        <v>621</v>
      </c>
      <c r="N159" s="3" t="s">
        <v>621</v>
      </c>
      <c r="O159" s="3" t="s">
        <v>621</v>
      </c>
      <c r="P159" s="3" t="s">
        <v>621</v>
      </c>
      <c r="Q159" s="3" t="s">
        <v>622</v>
      </c>
      <c r="R159" s="3" t="s">
        <v>621</v>
      </c>
      <c r="S159" s="3" t="s">
        <v>621</v>
      </c>
      <c r="T159" s="3" t="s">
        <v>621</v>
      </c>
      <c r="U159" s="3" t="s">
        <v>621</v>
      </c>
      <c r="V159" s="3" t="s">
        <v>621</v>
      </c>
      <c r="Y159" s="20">
        <f t="shared" si="6"/>
        <v>0</v>
      </c>
      <c r="AC159" s="3">
        <f t="shared" si="7"/>
        <v>0</v>
      </c>
      <c r="AD159" s="3">
        <f t="shared" si="8"/>
        <v>0</v>
      </c>
    </row>
    <row r="160" spans="1:30" ht="15" customHeight="1" x14ac:dyDescent="0.3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Y160" s="20">
        <f t="shared" si="6"/>
        <v>0</v>
      </c>
      <c r="AC160" s="3">
        <f t="shared" si="7"/>
        <v>0</v>
      </c>
      <c r="AD160" s="3">
        <f t="shared" si="8"/>
        <v>0</v>
      </c>
    </row>
    <row r="161" spans="1:30" ht="15" customHeight="1" x14ac:dyDescent="0.3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Y161" s="20">
        <f t="shared" si="6"/>
        <v>0</v>
      </c>
      <c r="AC161" s="3">
        <f t="shared" si="7"/>
        <v>0</v>
      </c>
      <c r="AD161" s="3">
        <f t="shared" si="8"/>
        <v>0</v>
      </c>
    </row>
    <row r="162" spans="1:30" ht="15" customHeight="1" x14ac:dyDescent="0.3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Y162" s="20">
        <f t="shared" si="6"/>
        <v>0</v>
      </c>
      <c r="AC162" s="3">
        <f t="shared" si="7"/>
        <v>0</v>
      </c>
      <c r="AD162" s="3">
        <f t="shared" si="8"/>
        <v>0</v>
      </c>
    </row>
    <row r="163" spans="1:30" ht="15" customHeight="1" x14ac:dyDescent="0.3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Y163" s="20">
        <f t="shared" si="6"/>
        <v>0</v>
      </c>
      <c r="AC163" s="3">
        <f t="shared" si="7"/>
        <v>0</v>
      </c>
      <c r="AD163" s="3">
        <f t="shared" si="8"/>
        <v>0</v>
      </c>
    </row>
    <row r="164" spans="1:30" ht="15" customHeight="1" x14ac:dyDescent="0.3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Y164" s="20">
        <f t="shared" si="6"/>
        <v>0</v>
      </c>
      <c r="AC164" s="3">
        <f t="shared" si="7"/>
        <v>0</v>
      </c>
      <c r="AD164" s="3">
        <f t="shared" si="8"/>
        <v>0</v>
      </c>
    </row>
    <row r="165" spans="1:30" ht="15" customHeight="1" x14ac:dyDescent="0.3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Y165" s="20">
        <f t="shared" si="6"/>
        <v>0</v>
      </c>
      <c r="AC165" s="3">
        <f t="shared" si="7"/>
        <v>0</v>
      </c>
      <c r="AD165" s="3">
        <f t="shared" si="8"/>
        <v>0</v>
      </c>
    </row>
    <row r="166" spans="1:30" ht="15" customHeight="1" x14ac:dyDescent="0.3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Y166" s="20">
        <f t="shared" si="6"/>
        <v>0</v>
      </c>
      <c r="AC166" s="3">
        <f t="shared" si="7"/>
        <v>0</v>
      </c>
      <c r="AD166" s="3">
        <f t="shared" si="8"/>
        <v>0</v>
      </c>
    </row>
    <row r="167" spans="1:30" ht="15" customHeight="1" x14ac:dyDescent="0.3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Y167" s="20">
        <f t="shared" si="6"/>
        <v>0</v>
      </c>
      <c r="AC167" s="3">
        <f t="shared" si="7"/>
        <v>0</v>
      </c>
      <c r="AD167" s="3">
        <f t="shared" si="8"/>
        <v>0</v>
      </c>
    </row>
    <row r="168" spans="1:30" ht="15" customHeight="1" x14ac:dyDescent="0.35">
      <c r="A168" s="3" t="s">
        <v>196</v>
      </c>
      <c r="B168" s="3" t="s">
        <v>197</v>
      </c>
      <c r="C168" s="3">
        <v>2013</v>
      </c>
      <c r="D168" s="3" t="s">
        <v>622</v>
      </c>
      <c r="E168" s="3" t="s">
        <v>621</v>
      </c>
      <c r="F168" s="3" t="s">
        <v>621</v>
      </c>
      <c r="G168" s="3" t="s">
        <v>621</v>
      </c>
      <c r="H168" s="3" t="s">
        <v>621</v>
      </c>
      <c r="I168" s="3" t="s">
        <v>621</v>
      </c>
      <c r="J168" s="3" t="s">
        <v>622</v>
      </c>
      <c r="K168" s="3" t="s">
        <v>621</v>
      </c>
      <c r="L168" s="3" t="s">
        <v>621</v>
      </c>
      <c r="M168" s="3" t="s">
        <v>621</v>
      </c>
      <c r="N168" s="3" t="s">
        <v>621</v>
      </c>
      <c r="O168" s="3" t="s">
        <v>621</v>
      </c>
      <c r="P168" s="3" t="s">
        <v>621</v>
      </c>
      <c r="Q168" s="3" t="s">
        <v>622</v>
      </c>
      <c r="R168" s="3" t="s">
        <v>621</v>
      </c>
      <c r="S168" s="3" t="s">
        <v>621</v>
      </c>
      <c r="T168" s="3" t="s">
        <v>621</v>
      </c>
      <c r="U168" s="3" t="s">
        <v>621</v>
      </c>
      <c r="V168" s="3" t="s">
        <v>621</v>
      </c>
      <c r="Y168" s="20">
        <f t="shared" si="6"/>
        <v>0</v>
      </c>
      <c r="AC168" s="3">
        <f t="shared" si="7"/>
        <v>0</v>
      </c>
      <c r="AD168" s="3">
        <f t="shared" si="8"/>
        <v>0</v>
      </c>
    </row>
    <row r="169" spans="1:30" ht="15" customHeight="1" x14ac:dyDescent="0.3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Y169" s="20">
        <f t="shared" si="6"/>
        <v>0</v>
      </c>
      <c r="AC169" s="3">
        <f t="shared" si="7"/>
        <v>0</v>
      </c>
      <c r="AD169" s="3">
        <f t="shared" si="8"/>
        <v>0</v>
      </c>
    </row>
    <row r="170" spans="1:30" ht="15" customHeight="1" x14ac:dyDescent="0.35">
      <c r="A170" s="3" t="s">
        <v>196</v>
      </c>
      <c r="B170" s="3" t="s">
        <v>199</v>
      </c>
      <c r="C170" s="3">
        <v>2013</v>
      </c>
      <c r="D170" s="3" t="s">
        <v>864</v>
      </c>
      <c r="E170" s="3" t="s">
        <v>854</v>
      </c>
      <c r="F170" s="3">
        <v>5.2839999999999998</v>
      </c>
      <c r="G170" s="3" t="s">
        <v>621</v>
      </c>
      <c r="H170" s="3" t="s">
        <v>621</v>
      </c>
      <c r="I170" s="3" t="s">
        <v>621</v>
      </c>
      <c r="J170" s="3" t="s">
        <v>622</v>
      </c>
      <c r="K170" s="3" t="s">
        <v>621</v>
      </c>
      <c r="L170" s="3" t="s">
        <v>621</v>
      </c>
      <c r="M170" s="3" t="s">
        <v>621</v>
      </c>
      <c r="N170" s="3" t="s">
        <v>621</v>
      </c>
      <c r="O170" s="3" t="s">
        <v>621</v>
      </c>
      <c r="P170" s="3" t="s">
        <v>621</v>
      </c>
      <c r="Q170" s="3" t="s">
        <v>622</v>
      </c>
      <c r="R170" s="3" t="s">
        <v>621</v>
      </c>
      <c r="S170" s="3" t="s">
        <v>621</v>
      </c>
      <c r="T170" s="3" t="s">
        <v>621</v>
      </c>
      <c r="U170" s="3" t="s">
        <v>621</v>
      </c>
      <c r="V170" s="3" t="s">
        <v>621</v>
      </c>
      <c r="Y170" s="20">
        <f t="shared" si="6"/>
        <v>5.2839999999999998</v>
      </c>
      <c r="AC170" s="3">
        <f t="shared" si="7"/>
        <v>6.2164705882352944</v>
      </c>
      <c r="AD170" s="3">
        <f t="shared" si="8"/>
        <v>0.93247058823529461</v>
      </c>
    </row>
    <row r="171" spans="1:30" ht="15" customHeight="1" x14ac:dyDescent="0.35">
      <c r="A171" s="3" t="s">
        <v>196</v>
      </c>
      <c r="B171" s="3" t="s">
        <v>200</v>
      </c>
      <c r="C171" s="3">
        <v>2013</v>
      </c>
      <c r="D171" s="3" t="s">
        <v>622</v>
      </c>
      <c r="E171" s="3" t="s">
        <v>621</v>
      </c>
      <c r="F171" s="3" t="s">
        <v>621</v>
      </c>
      <c r="G171" s="3" t="s">
        <v>621</v>
      </c>
      <c r="H171" s="3" t="s">
        <v>621</v>
      </c>
      <c r="I171" s="3" t="s">
        <v>621</v>
      </c>
      <c r="J171" s="3" t="s">
        <v>622</v>
      </c>
      <c r="K171" s="3" t="s">
        <v>621</v>
      </c>
      <c r="L171" s="3" t="s">
        <v>621</v>
      </c>
      <c r="M171" s="3" t="s">
        <v>621</v>
      </c>
      <c r="N171" s="3" t="s">
        <v>621</v>
      </c>
      <c r="O171" s="3" t="s">
        <v>621</v>
      </c>
      <c r="P171" s="3" t="s">
        <v>621</v>
      </c>
      <c r="Q171" s="3" t="s">
        <v>622</v>
      </c>
      <c r="R171" s="3" t="s">
        <v>621</v>
      </c>
      <c r="S171" s="3" t="s">
        <v>621</v>
      </c>
      <c r="T171" s="3" t="s">
        <v>621</v>
      </c>
      <c r="U171" s="3" t="s">
        <v>621</v>
      </c>
      <c r="V171" s="3" t="s">
        <v>621</v>
      </c>
      <c r="Y171" s="20">
        <f t="shared" si="6"/>
        <v>0</v>
      </c>
      <c r="AC171" s="3">
        <f t="shared" si="7"/>
        <v>0</v>
      </c>
      <c r="AD171" s="3">
        <f t="shared" si="8"/>
        <v>0</v>
      </c>
    </row>
    <row r="172" spans="1:30" ht="15" customHeight="1" x14ac:dyDescent="0.35">
      <c r="A172" s="3" t="s">
        <v>201</v>
      </c>
      <c r="B172" s="3" t="s">
        <v>202</v>
      </c>
      <c r="C172" s="3">
        <v>2013</v>
      </c>
      <c r="D172" s="3" t="s">
        <v>622</v>
      </c>
      <c r="E172" s="3" t="s">
        <v>621</v>
      </c>
      <c r="F172" s="3" t="s">
        <v>621</v>
      </c>
      <c r="G172" s="3" t="s">
        <v>621</v>
      </c>
      <c r="H172" s="3" t="s">
        <v>621</v>
      </c>
      <c r="I172" s="3" t="s">
        <v>621</v>
      </c>
      <c r="J172" s="3" t="s">
        <v>622</v>
      </c>
      <c r="K172" s="3" t="s">
        <v>621</v>
      </c>
      <c r="L172" s="3" t="s">
        <v>621</v>
      </c>
      <c r="M172" s="3" t="s">
        <v>621</v>
      </c>
      <c r="N172" s="3" t="s">
        <v>621</v>
      </c>
      <c r="O172" s="3" t="s">
        <v>621</v>
      </c>
      <c r="P172" s="3" t="s">
        <v>621</v>
      </c>
      <c r="Q172" s="3" t="s">
        <v>622</v>
      </c>
      <c r="R172" s="3" t="s">
        <v>621</v>
      </c>
      <c r="S172" s="3" t="s">
        <v>621</v>
      </c>
      <c r="T172" s="3" t="s">
        <v>621</v>
      </c>
      <c r="U172" s="3" t="s">
        <v>621</v>
      </c>
      <c r="V172" s="3" t="s">
        <v>621</v>
      </c>
      <c r="Y172" s="20">
        <f t="shared" si="6"/>
        <v>0</v>
      </c>
      <c r="AC172" s="3">
        <f t="shared" si="7"/>
        <v>0</v>
      </c>
      <c r="AD172" s="3">
        <f t="shared" si="8"/>
        <v>0</v>
      </c>
    </row>
    <row r="173" spans="1:30" ht="15" customHeight="1" x14ac:dyDescent="0.35">
      <c r="A173" s="3" t="s">
        <v>201</v>
      </c>
      <c r="B173" s="3" t="s">
        <v>203</v>
      </c>
      <c r="C173" s="3">
        <v>2013</v>
      </c>
      <c r="D173" s="3" t="s">
        <v>865</v>
      </c>
      <c r="E173" s="3" t="s">
        <v>862</v>
      </c>
      <c r="F173" s="3">
        <v>9.57</v>
      </c>
      <c r="G173" s="3" t="s">
        <v>621</v>
      </c>
      <c r="H173" s="3" t="s">
        <v>621</v>
      </c>
      <c r="I173" s="3">
        <v>100</v>
      </c>
      <c r="J173" s="3" t="s">
        <v>622</v>
      </c>
      <c r="K173" s="3" t="s">
        <v>621</v>
      </c>
      <c r="L173" s="3" t="s">
        <v>621</v>
      </c>
      <c r="M173" s="3" t="s">
        <v>621</v>
      </c>
      <c r="N173" s="3" t="s">
        <v>621</v>
      </c>
      <c r="O173" s="3" t="s">
        <v>621</v>
      </c>
      <c r="P173" s="3" t="s">
        <v>621</v>
      </c>
      <c r="Q173" s="3" t="s">
        <v>622</v>
      </c>
      <c r="R173" s="3" t="s">
        <v>621</v>
      </c>
      <c r="S173" s="3" t="s">
        <v>621</v>
      </c>
      <c r="T173" s="3" t="s">
        <v>621</v>
      </c>
      <c r="U173" s="3" t="s">
        <v>621</v>
      </c>
      <c r="V173" s="3" t="s">
        <v>621</v>
      </c>
      <c r="Y173" s="20">
        <f t="shared" si="6"/>
        <v>9.57</v>
      </c>
      <c r="AC173" s="36">
        <f>Y173/(I173/100)</f>
        <v>9.57</v>
      </c>
      <c r="AD173" s="3">
        <f t="shared" si="8"/>
        <v>0</v>
      </c>
    </row>
    <row r="174" spans="1:30" ht="15" customHeight="1" x14ac:dyDescent="0.35">
      <c r="A174" s="3" t="s">
        <v>201</v>
      </c>
      <c r="B174" s="3" t="s">
        <v>204</v>
      </c>
      <c r="C174" s="3">
        <v>2013</v>
      </c>
      <c r="D174" s="3" t="s">
        <v>622</v>
      </c>
      <c r="E174" s="3" t="s">
        <v>621</v>
      </c>
      <c r="F174" s="3" t="s">
        <v>621</v>
      </c>
      <c r="G174" s="3" t="s">
        <v>621</v>
      </c>
      <c r="H174" s="3" t="s">
        <v>621</v>
      </c>
      <c r="I174" s="3" t="s">
        <v>621</v>
      </c>
      <c r="J174" s="3" t="s">
        <v>622</v>
      </c>
      <c r="K174" s="3" t="s">
        <v>621</v>
      </c>
      <c r="L174" s="3" t="s">
        <v>621</v>
      </c>
      <c r="M174" s="3" t="s">
        <v>621</v>
      </c>
      <c r="N174" s="3" t="s">
        <v>621</v>
      </c>
      <c r="O174" s="3" t="s">
        <v>621</v>
      </c>
      <c r="P174" s="3" t="s">
        <v>621</v>
      </c>
      <c r="Q174" s="3" t="s">
        <v>622</v>
      </c>
      <c r="R174" s="3" t="s">
        <v>621</v>
      </c>
      <c r="S174" s="3" t="s">
        <v>621</v>
      </c>
      <c r="T174" s="3" t="s">
        <v>621</v>
      </c>
      <c r="U174" s="3" t="s">
        <v>621</v>
      </c>
      <c r="V174" s="3" t="s">
        <v>621</v>
      </c>
      <c r="Y174" s="20">
        <f t="shared" si="6"/>
        <v>0</v>
      </c>
      <c r="AC174" s="3">
        <f t="shared" si="7"/>
        <v>0</v>
      </c>
      <c r="AD174" s="3">
        <f t="shared" si="8"/>
        <v>0</v>
      </c>
    </row>
    <row r="175" spans="1:30" ht="15" customHeight="1" x14ac:dyDescent="0.35">
      <c r="A175" s="3" t="s">
        <v>201</v>
      </c>
      <c r="B175" s="3" t="s">
        <v>205</v>
      </c>
      <c r="C175" s="3">
        <v>2013</v>
      </c>
      <c r="D175" s="3" t="s">
        <v>866</v>
      </c>
      <c r="E175" s="3" t="s">
        <v>862</v>
      </c>
      <c r="F175" s="3">
        <v>77</v>
      </c>
      <c r="G175" s="3" t="s">
        <v>621</v>
      </c>
      <c r="H175" s="3" t="s">
        <v>621</v>
      </c>
      <c r="I175" s="3">
        <v>100</v>
      </c>
      <c r="J175" s="3" t="s">
        <v>622</v>
      </c>
      <c r="K175" s="3" t="s">
        <v>621</v>
      </c>
      <c r="L175" s="3" t="s">
        <v>621</v>
      </c>
      <c r="M175" s="3" t="s">
        <v>621</v>
      </c>
      <c r="N175" s="3" t="s">
        <v>621</v>
      </c>
      <c r="O175" s="3" t="s">
        <v>621</v>
      </c>
      <c r="P175" s="3" t="s">
        <v>621</v>
      </c>
      <c r="Q175" s="3" t="s">
        <v>622</v>
      </c>
      <c r="R175" s="3" t="s">
        <v>621</v>
      </c>
      <c r="S175" s="3" t="s">
        <v>621</v>
      </c>
      <c r="T175" s="3" t="s">
        <v>621</v>
      </c>
      <c r="U175" s="3" t="s">
        <v>621</v>
      </c>
      <c r="V175" s="3" t="s">
        <v>621</v>
      </c>
      <c r="Y175" s="20">
        <f t="shared" si="6"/>
        <v>77</v>
      </c>
      <c r="AC175" s="36">
        <f>Y175/(I175/100)</f>
        <v>77</v>
      </c>
      <c r="AD175" s="3">
        <f t="shared" si="8"/>
        <v>0</v>
      </c>
    </row>
    <row r="176" spans="1:30" ht="15" customHeight="1" x14ac:dyDescent="0.35">
      <c r="A176" s="3" t="s">
        <v>206</v>
      </c>
      <c r="B176" s="3" t="s">
        <v>207</v>
      </c>
      <c r="C176" s="3">
        <v>2013</v>
      </c>
      <c r="D176" s="3" t="s">
        <v>622</v>
      </c>
      <c r="E176" s="3" t="s">
        <v>621</v>
      </c>
      <c r="F176" s="3" t="s">
        <v>621</v>
      </c>
      <c r="G176" s="3" t="s">
        <v>621</v>
      </c>
      <c r="H176" s="3" t="s">
        <v>621</v>
      </c>
      <c r="I176" s="3" t="s">
        <v>621</v>
      </c>
      <c r="J176" s="3" t="s">
        <v>622</v>
      </c>
      <c r="K176" s="3" t="s">
        <v>621</v>
      </c>
      <c r="L176" s="3" t="s">
        <v>621</v>
      </c>
      <c r="M176" s="3" t="s">
        <v>621</v>
      </c>
      <c r="N176" s="3" t="s">
        <v>621</v>
      </c>
      <c r="O176" s="3" t="s">
        <v>621</v>
      </c>
      <c r="P176" s="3" t="s">
        <v>621</v>
      </c>
      <c r="Q176" s="3" t="s">
        <v>622</v>
      </c>
      <c r="R176" s="3" t="s">
        <v>621</v>
      </c>
      <c r="S176" s="3" t="s">
        <v>621</v>
      </c>
      <c r="T176" s="3" t="s">
        <v>621</v>
      </c>
      <c r="U176" s="3" t="s">
        <v>621</v>
      </c>
      <c r="V176" s="3" t="s">
        <v>621</v>
      </c>
      <c r="Y176" s="20">
        <f t="shared" si="6"/>
        <v>0</v>
      </c>
      <c r="AC176" s="3">
        <f t="shared" si="7"/>
        <v>0</v>
      </c>
      <c r="AD176" s="3">
        <f t="shared" si="8"/>
        <v>0</v>
      </c>
    </row>
    <row r="177" spans="1:30" ht="15" customHeight="1" x14ac:dyDescent="0.35">
      <c r="A177" s="3" t="s">
        <v>208</v>
      </c>
      <c r="B177" s="3" t="s">
        <v>209</v>
      </c>
      <c r="C177" s="3">
        <v>2013</v>
      </c>
      <c r="D177" s="3" t="s">
        <v>867</v>
      </c>
      <c r="E177" s="3" t="s">
        <v>854</v>
      </c>
      <c r="F177" s="3">
        <v>49.8</v>
      </c>
      <c r="G177" s="3" t="s">
        <v>621</v>
      </c>
      <c r="H177" s="3" t="s">
        <v>621</v>
      </c>
      <c r="I177" s="3" t="s">
        <v>621</v>
      </c>
      <c r="J177" s="3" t="s">
        <v>646</v>
      </c>
      <c r="K177" s="3" t="s">
        <v>854</v>
      </c>
      <c r="L177" s="3">
        <v>42.1</v>
      </c>
      <c r="M177" s="3" t="s">
        <v>868</v>
      </c>
      <c r="N177" s="3">
        <v>10</v>
      </c>
      <c r="O177" s="3" t="s">
        <v>621</v>
      </c>
      <c r="P177" s="3" t="s">
        <v>622</v>
      </c>
      <c r="Q177" s="3" t="s">
        <v>646</v>
      </c>
      <c r="R177" s="3" t="s">
        <v>869</v>
      </c>
      <c r="S177" s="3">
        <v>5.3</v>
      </c>
      <c r="T177" s="3" t="s">
        <v>621</v>
      </c>
      <c r="U177" s="3" t="s">
        <v>621</v>
      </c>
      <c r="V177" s="3">
        <v>88</v>
      </c>
      <c r="Y177" s="20">
        <f t="shared" si="6"/>
        <v>107.2</v>
      </c>
      <c r="AC177" s="3">
        <f t="shared" si="7"/>
        <v>126.11764705882354</v>
      </c>
      <c r="AD177" s="3">
        <f t="shared" si="8"/>
        <v>18.917647058823533</v>
      </c>
    </row>
    <row r="178" spans="1:30" ht="15" customHeight="1" x14ac:dyDescent="0.35">
      <c r="A178" s="3" t="s">
        <v>210</v>
      </c>
      <c r="B178" s="3" t="s">
        <v>211</v>
      </c>
      <c r="C178" s="3">
        <v>2013</v>
      </c>
      <c r="D178" s="3" t="s">
        <v>870</v>
      </c>
      <c r="E178" s="3" t="s">
        <v>858</v>
      </c>
      <c r="F178" s="3">
        <v>907.21</v>
      </c>
      <c r="G178" s="3" t="s">
        <v>621</v>
      </c>
      <c r="H178" s="3" t="s">
        <v>621</v>
      </c>
      <c r="I178" s="3">
        <v>100</v>
      </c>
      <c r="J178" s="3" t="s">
        <v>871</v>
      </c>
      <c r="K178" s="3" t="s">
        <v>854</v>
      </c>
      <c r="L178" s="3">
        <v>4.2519999999999998</v>
      </c>
      <c r="M178" s="3" t="s">
        <v>621</v>
      </c>
      <c r="N178" s="3" t="s">
        <v>621</v>
      </c>
      <c r="O178" s="3">
        <v>100</v>
      </c>
      <c r="P178" s="3">
        <v>0.66100000000000003</v>
      </c>
      <c r="Q178" s="3" t="s">
        <v>648</v>
      </c>
      <c r="R178" s="3" t="s">
        <v>872</v>
      </c>
      <c r="S178" s="3">
        <v>0.77700000000000002</v>
      </c>
      <c r="T178" s="3" t="s">
        <v>621</v>
      </c>
      <c r="U178" s="3" t="s">
        <v>621</v>
      </c>
      <c r="V178" s="3">
        <v>100</v>
      </c>
      <c r="Y178" s="20">
        <f t="shared" si="6"/>
        <v>912.23900000000003</v>
      </c>
      <c r="AC178" s="36">
        <f>Y178/(I178/100)</f>
        <v>912.23900000000003</v>
      </c>
      <c r="AD178" s="3">
        <f t="shared" si="8"/>
        <v>0</v>
      </c>
    </row>
    <row r="179" spans="1:30" ht="15" customHeight="1" x14ac:dyDescent="0.35">
      <c r="A179" s="3" t="s">
        <v>210</v>
      </c>
      <c r="B179" s="3" t="s">
        <v>212</v>
      </c>
      <c r="C179" s="3">
        <v>2013</v>
      </c>
      <c r="D179" s="3" t="s">
        <v>622</v>
      </c>
      <c r="E179" s="3" t="s">
        <v>621</v>
      </c>
      <c r="F179" s="3" t="s">
        <v>621</v>
      </c>
      <c r="G179" s="3" t="s">
        <v>621</v>
      </c>
      <c r="H179" s="3" t="s">
        <v>621</v>
      </c>
      <c r="I179" s="3" t="s">
        <v>621</v>
      </c>
      <c r="J179" s="3" t="s">
        <v>622</v>
      </c>
      <c r="K179" s="3" t="s">
        <v>621</v>
      </c>
      <c r="L179" s="3" t="s">
        <v>621</v>
      </c>
      <c r="M179" s="3" t="s">
        <v>621</v>
      </c>
      <c r="N179" s="3" t="s">
        <v>621</v>
      </c>
      <c r="O179" s="3" t="s">
        <v>621</v>
      </c>
      <c r="P179" s="3" t="s">
        <v>621</v>
      </c>
      <c r="Q179" s="3" t="s">
        <v>622</v>
      </c>
      <c r="R179" s="3" t="s">
        <v>621</v>
      </c>
      <c r="S179" s="3" t="s">
        <v>621</v>
      </c>
      <c r="T179" s="3" t="s">
        <v>621</v>
      </c>
      <c r="U179" s="3" t="s">
        <v>621</v>
      </c>
      <c r="V179" s="3" t="s">
        <v>621</v>
      </c>
      <c r="Y179" s="20">
        <f t="shared" si="6"/>
        <v>0</v>
      </c>
      <c r="AC179" s="3">
        <f t="shared" si="7"/>
        <v>0</v>
      </c>
      <c r="AD179" s="3">
        <f t="shared" si="8"/>
        <v>0</v>
      </c>
    </row>
    <row r="180" spans="1:30" ht="15" customHeight="1" x14ac:dyDescent="0.35">
      <c r="A180" s="3" t="s">
        <v>213</v>
      </c>
      <c r="B180" s="3" t="s">
        <v>214</v>
      </c>
      <c r="C180" s="3">
        <v>2013</v>
      </c>
      <c r="D180" s="3" t="s">
        <v>873</v>
      </c>
      <c r="E180" s="3" t="s">
        <v>854</v>
      </c>
      <c r="F180" s="3">
        <v>37.200000000000003</v>
      </c>
      <c r="G180" s="3" t="s">
        <v>856</v>
      </c>
      <c r="H180" s="3">
        <v>1.7</v>
      </c>
      <c r="I180" s="3">
        <v>89.5</v>
      </c>
      <c r="J180" s="3" t="s">
        <v>622</v>
      </c>
      <c r="K180" s="3" t="s">
        <v>621</v>
      </c>
      <c r="L180" s="3" t="s">
        <v>621</v>
      </c>
      <c r="M180" s="3" t="s">
        <v>621</v>
      </c>
      <c r="N180" s="3" t="s">
        <v>621</v>
      </c>
      <c r="O180" s="3" t="s">
        <v>621</v>
      </c>
      <c r="P180" s="3" t="s">
        <v>621</v>
      </c>
      <c r="Q180" s="3" t="s">
        <v>622</v>
      </c>
      <c r="R180" s="3" t="s">
        <v>621</v>
      </c>
      <c r="S180" s="3" t="s">
        <v>621</v>
      </c>
      <c r="T180" s="3" t="s">
        <v>621</v>
      </c>
      <c r="U180" s="3" t="s">
        <v>621</v>
      </c>
      <c r="V180" s="3" t="s">
        <v>621</v>
      </c>
      <c r="Y180" s="20">
        <f t="shared" si="6"/>
        <v>38.900000000000006</v>
      </c>
      <c r="AC180" s="36">
        <f>Y180/(I180/100)</f>
        <v>43.463687150837991</v>
      </c>
      <c r="AD180" s="3">
        <f t="shared" si="8"/>
        <v>4.5636871508379855</v>
      </c>
    </row>
    <row r="181" spans="1:30" ht="15" customHeight="1" x14ac:dyDescent="0.35">
      <c r="A181" s="3" t="s">
        <v>213</v>
      </c>
      <c r="B181" s="3" t="s">
        <v>215</v>
      </c>
      <c r="C181" s="3">
        <v>2013</v>
      </c>
      <c r="D181" s="3" t="s">
        <v>622</v>
      </c>
      <c r="E181" s="3" t="s">
        <v>621</v>
      </c>
      <c r="F181" s="3" t="s">
        <v>621</v>
      </c>
      <c r="G181" s="3" t="s">
        <v>621</v>
      </c>
      <c r="H181" s="3" t="s">
        <v>621</v>
      </c>
      <c r="I181" s="3" t="s">
        <v>621</v>
      </c>
      <c r="J181" s="3" t="s">
        <v>622</v>
      </c>
      <c r="K181" s="3" t="s">
        <v>621</v>
      </c>
      <c r="L181" s="3" t="s">
        <v>621</v>
      </c>
      <c r="M181" s="3" t="s">
        <v>621</v>
      </c>
      <c r="N181" s="3" t="s">
        <v>621</v>
      </c>
      <c r="O181" s="3" t="s">
        <v>621</v>
      </c>
      <c r="P181" s="3" t="s">
        <v>621</v>
      </c>
      <c r="Q181" s="3" t="s">
        <v>622</v>
      </c>
      <c r="R181" s="3" t="s">
        <v>621</v>
      </c>
      <c r="S181" s="3" t="s">
        <v>621</v>
      </c>
      <c r="T181" s="3" t="s">
        <v>621</v>
      </c>
      <c r="U181" s="3" t="s">
        <v>621</v>
      </c>
      <c r="V181" s="3" t="s">
        <v>621</v>
      </c>
      <c r="Y181" s="20">
        <f t="shared" si="6"/>
        <v>0</v>
      </c>
      <c r="AC181" s="3">
        <f t="shared" si="7"/>
        <v>0</v>
      </c>
      <c r="AD181" s="3">
        <f t="shared" si="8"/>
        <v>0</v>
      </c>
    </row>
    <row r="182" spans="1:30" ht="15" customHeight="1" x14ac:dyDescent="0.35">
      <c r="A182" s="3" t="s">
        <v>216</v>
      </c>
      <c r="B182" s="3" t="s">
        <v>217</v>
      </c>
      <c r="C182" s="3">
        <v>2013</v>
      </c>
      <c r="D182" s="3" t="s">
        <v>622</v>
      </c>
      <c r="E182" s="3" t="s">
        <v>621</v>
      </c>
      <c r="F182" s="3" t="s">
        <v>621</v>
      </c>
      <c r="G182" s="3" t="s">
        <v>621</v>
      </c>
      <c r="H182" s="3" t="s">
        <v>621</v>
      </c>
      <c r="I182" s="3" t="s">
        <v>621</v>
      </c>
      <c r="J182" s="3" t="s">
        <v>622</v>
      </c>
      <c r="K182" s="3" t="s">
        <v>621</v>
      </c>
      <c r="L182" s="3" t="s">
        <v>621</v>
      </c>
      <c r="M182" s="3" t="s">
        <v>621</v>
      </c>
      <c r="N182" s="3" t="s">
        <v>621</v>
      </c>
      <c r="O182" s="3" t="s">
        <v>621</v>
      </c>
      <c r="P182" s="3" t="s">
        <v>621</v>
      </c>
      <c r="Q182" s="3" t="s">
        <v>622</v>
      </c>
      <c r="R182" s="3" t="s">
        <v>621</v>
      </c>
      <c r="S182" s="3" t="s">
        <v>621</v>
      </c>
      <c r="T182" s="3" t="s">
        <v>621</v>
      </c>
      <c r="U182" s="3" t="s">
        <v>621</v>
      </c>
      <c r="V182" s="3" t="s">
        <v>621</v>
      </c>
      <c r="Y182" s="20">
        <f t="shared" si="6"/>
        <v>0</v>
      </c>
      <c r="AC182" s="3">
        <f t="shared" si="7"/>
        <v>0</v>
      </c>
      <c r="AD182" s="3">
        <f t="shared" si="8"/>
        <v>0</v>
      </c>
    </row>
    <row r="183" spans="1:30" ht="15" customHeight="1" x14ac:dyDescent="0.35">
      <c r="A183" s="3" t="s">
        <v>218</v>
      </c>
      <c r="B183" s="3" t="s">
        <v>219</v>
      </c>
      <c r="C183" s="3">
        <v>2013</v>
      </c>
      <c r="D183" s="3" t="s">
        <v>622</v>
      </c>
      <c r="E183" s="3" t="s">
        <v>621</v>
      </c>
      <c r="F183" s="3" t="s">
        <v>621</v>
      </c>
      <c r="G183" s="3" t="s">
        <v>621</v>
      </c>
      <c r="H183" s="3" t="s">
        <v>621</v>
      </c>
      <c r="I183" s="3" t="s">
        <v>621</v>
      </c>
      <c r="J183" s="3" t="s">
        <v>622</v>
      </c>
      <c r="K183" s="3" t="s">
        <v>621</v>
      </c>
      <c r="L183" s="3" t="s">
        <v>621</v>
      </c>
      <c r="M183" s="3" t="s">
        <v>621</v>
      </c>
      <c r="N183" s="3" t="s">
        <v>621</v>
      </c>
      <c r="O183" s="3" t="s">
        <v>621</v>
      </c>
      <c r="P183" s="3" t="s">
        <v>621</v>
      </c>
      <c r="Q183" s="3" t="s">
        <v>622</v>
      </c>
      <c r="R183" s="3" t="s">
        <v>621</v>
      </c>
      <c r="S183" s="3" t="s">
        <v>621</v>
      </c>
      <c r="T183" s="3" t="s">
        <v>621</v>
      </c>
      <c r="U183" s="3" t="s">
        <v>621</v>
      </c>
      <c r="V183" s="3" t="s">
        <v>621</v>
      </c>
      <c r="Y183" s="20">
        <f t="shared" si="6"/>
        <v>0</v>
      </c>
      <c r="AC183" s="3">
        <f t="shared" si="7"/>
        <v>0</v>
      </c>
      <c r="AD183" s="3">
        <f t="shared" si="8"/>
        <v>0</v>
      </c>
    </row>
    <row r="184" spans="1:30" ht="15" customHeight="1" x14ac:dyDescent="0.35">
      <c r="A184" s="3" t="s">
        <v>218</v>
      </c>
      <c r="B184" s="3" t="s">
        <v>220</v>
      </c>
      <c r="C184" s="3">
        <v>2013</v>
      </c>
      <c r="D184" s="3" t="s">
        <v>622</v>
      </c>
      <c r="E184" s="3" t="s">
        <v>621</v>
      </c>
      <c r="F184" s="3" t="s">
        <v>621</v>
      </c>
      <c r="G184" s="3" t="s">
        <v>621</v>
      </c>
      <c r="H184" s="3" t="s">
        <v>621</v>
      </c>
      <c r="I184" s="3" t="s">
        <v>621</v>
      </c>
      <c r="J184" s="3" t="s">
        <v>622</v>
      </c>
      <c r="K184" s="3" t="s">
        <v>621</v>
      </c>
      <c r="L184" s="3" t="s">
        <v>621</v>
      </c>
      <c r="M184" s="3" t="s">
        <v>621</v>
      </c>
      <c r="N184" s="3" t="s">
        <v>621</v>
      </c>
      <c r="O184" s="3" t="s">
        <v>621</v>
      </c>
      <c r="P184" s="3" t="s">
        <v>621</v>
      </c>
      <c r="Q184" s="3" t="s">
        <v>622</v>
      </c>
      <c r="R184" s="3" t="s">
        <v>621</v>
      </c>
      <c r="S184" s="3" t="s">
        <v>621</v>
      </c>
      <c r="T184" s="3" t="s">
        <v>621</v>
      </c>
      <c r="U184" s="3" t="s">
        <v>621</v>
      </c>
      <c r="V184" s="3" t="s">
        <v>621</v>
      </c>
      <c r="Y184" s="20">
        <f t="shared" si="6"/>
        <v>0</v>
      </c>
      <c r="AC184" s="3">
        <f t="shared" si="7"/>
        <v>0</v>
      </c>
      <c r="AD184" s="3">
        <f t="shared" si="8"/>
        <v>0</v>
      </c>
    </row>
    <row r="185" spans="1:30" ht="15" customHeight="1" x14ac:dyDescent="0.35">
      <c r="A185" s="3" t="s">
        <v>218</v>
      </c>
      <c r="B185" s="3" t="s">
        <v>221</v>
      </c>
      <c r="C185" s="3">
        <v>2013</v>
      </c>
      <c r="D185" s="3" t="s">
        <v>622</v>
      </c>
      <c r="E185" s="3" t="s">
        <v>621</v>
      </c>
      <c r="F185" s="3" t="s">
        <v>621</v>
      </c>
      <c r="G185" s="3" t="s">
        <v>621</v>
      </c>
      <c r="H185" s="3" t="s">
        <v>621</v>
      </c>
      <c r="I185" s="3" t="s">
        <v>621</v>
      </c>
      <c r="J185" s="3" t="s">
        <v>622</v>
      </c>
      <c r="K185" s="3" t="s">
        <v>621</v>
      </c>
      <c r="L185" s="3" t="s">
        <v>621</v>
      </c>
      <c r="M185" s="3" t="s">
        <v>621</v>
      </c>
      <c r="N185" s="3" t="s">
        <v>621</v>
      </c>
      <c r="O185" s="3" t="s">
        <v>621</v>
      </c>
      <c r="P185" s="3" t="s">
        <v>621</v>
      </c>
      <c r="Q185" s="3" t="s">
        <v>622</v>
      </c>
      <c r="R185" s="3" t="s">
        <v>621</v>
      </c>
      <c r="S185" s="3" t="s">
        <v>621</v>
      </c>
      <c r="T185" s="3" t="s">
        <v>621</v>
      </c>
      <c r="U185" s="3" t="s">
        <v>621</v>
      </c>
      <c r="V185" s="3" t="s">
        <v>621</v>
      </c>
      <c r="Y185" s="20">
        <f t="shared" si="6"/>
        <v>0</v>
      </c>
      <c r="AC185" s="3">
        <f t="shared" si="7"/>
        <v>0</v>
      </c>
      <c r="AD185" s="3">
        <f t="shared" si="8"/>
        <v>0</v>
      </c>
    </row>
    <row r="186" spans="1:30" ht="15" customHeight="1" x14ac:dyDescent="0.35">
      <c r="A186" s="3" t="s">
        <v>222</v>
      </c>
      <c r="B186" s="3" t="s">
        <v>223</v>
      </c>
      <c r="C186" s="3">
        <v>2013</v>
      </c>
      <c r="D186" s="3" t="s">
        <v>621</v>
      </c>
      <c r="E186" s="3" t="s">
        <v>621</v>
      </c>
      <c r="F186" s="3" t="s">
        <v>621</v>
      </c>
      <c r="G186" s="3" t="s">
        <v>621</v>
      </c>
      <c r="H186" s="3" t="s">
        <v>621</v>
      </c>
      <c r="I186" s="3" t="s">
        <v>621</v>
      </c>
      <c r="J186" s="3" t="s">
        <v>621</v>
      </c>
      <c r="K186" s="3" t="s">
        <v>621</v>
      </c>
      <c r="L186" s="3" t="s">
        <v>621</v>
      </c>
      <c r="M186" s="3" t="s">
        <v>621</v>
      </c>
      <c r="N186" s="3" t="s">
        <v>621</v>
      </c>
      <c r="O186" s="3" t="s">
        <v>621</v>
      </c>
      <c r="P186" s="3" t="s">
        <v>621</v>
      </c>
      <c r="Q186" s="3" t="s">
        <v>621</v>
      </c>
      <c r="R186" s="3" t="s">
        <v>621</v>
      </c>
      <c r="S186" s="3" t="s">
        <v>621</v>
      </c>
      <c r="T186" s="3" t="s">
        <v>621</v>
      </c>
      <c r="U186" s="3" t="s">
        <v>621</v>
      </c>
      <c r="V186" s="3" t="s">
        <v>621</v>
      </c>
      <c r="Y186" s="20">
        <f t="shared" si="6"/>
        <v>0</v>
      </c>
      <c r="AC186" s="3">
        <f t="shared" si="7"/>
        <v>0</v>
      </c>
      <c r="AD186" s="3">
        <f t="shared" si="8"/>
        <v>0</v>
      </c>
    </row>
    <row r="187" spans="1:30" ht="15" customHeight="1" x14ac:dyDescent="0.35">
      <c r="A187" s="3" t="s">
        <v>224</v>
      </c>
      <c r="B187" s="3" t="s">
        <v>225</v>
      </c>
      <c r="C187" s="3">
        <v>2013</v>
      </c>
      <c r="D187" s="3" t="s">
        <v>622</v>
      </c>
      <c r="E187" s="3" t="s">
        <v>621</v>
      </c>
      <c r="F187" s="3" t="s">
        <v>621</v>
      </c>
      <c r="G187" s="3" t="s">
        <v>621</v>
      </c>
      <c r="H187" s="3" t="s">
        <v>621</v>
      </c>
      <c r="I187" s="3" t="s">
        <v>621</v>
      </c>
      <c r="J187" s="3" t="s">
        <v>622</v>
      </c>
      <c r="K187" s="3" t="s">
        <v>621</v>
      </c>
      <c r="L187" s="3" t="s">
        <v>621</v>
      </c>
      <c r="M187" s="3" t="s">
        <v>621</v>
      </c>
      <c r="N187" s="3" t="s">
        <v>621</v>
      </c>
      <c r="O187" s="3" t="s">
        <v>621</v>
      </c>
      <c r="P187" s="3" t="s">
        <v>621</v>
      </c>
      <c r="Q187" s="3" t="s">
        <v>622</v>
      </c>
      <c r="R187" s="3" t="s">
        <v>621</v>
      </c>
      <c r="S187" s="3" t="s">
        <v>621</v>
      </c>
      <c r="T187" s="3" t="s">
        <v>621</v>
      </c>
      <c r="U187" s="3" t="s">
        <v>621</v>
      </c>
      <c r="V187" s="3" t="s">
        <v>621</v>
      </c>
      <c r="Y187" s="20">
        <f t="shared" si="6"/>
        <v>0</v>
      </c>
      <c r="AC187" s="3">
        <f t="shared" si="7"/>
        <v>0</v>
      </c>
      <c r="AD187" s="3">
        <f t="shared" si="8"/>
        <v>0</v>
      </c>
    </row>
    <row r="188" spans="1:30" ht="15" customHeight="1" x14ac:dyDescent="0.3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Y188" s="20">
        <f t="shared" si="6"/>
        <v>0</v>
      </c>
      <c r="AC188" s="3">
        <f t="shared" si="7"/>
        <v>0</v>
      </c>
      <c r="AD188" s="3">
        <f t="shared" si="8"/>
        <v>0</v>
      </c>
    </row>
    <row r="189" spans="1:30" ht="15" customHeight="1" x14ac:dyDescent="0.35">
      <c r="A189" s="3" t="s">
        <v>226</v>
      </c>
      <c r="B189" s="3" t="s">
        <v>228</v>
      </c>
      <c r="C189" s="3">
        <v>2013</v>
      </c>
      <c r="D189" s="3" t="s">
        <v>622</v>
      </c>
      <c r="E189" s="3" t="s">
        <v>621</v>
      </c>
      <c r="F189" s="3" t="s">
        <v>621</v>
      </c>
      <c r="G189" s="3" t="s">
        <v>621</v>
      </c>
      <c r="H189" s="3" t="s">
        <v>621</v>
      </c>
      <c r="I189" s="3" t="s">
        <v>621</v>
      </c>
      <c r="J189" s="3" t="s">
        <v>622</v>
      </c>
      <c r="K189" s="3" t="s">
        <v>621</v>
      </c>
      <c r="L189" s="3" t="s">
        <v>621</v>
      </c>
      <c r="M189" s="3" t="s">
        <v>621</v>
      </c>
      <c r="N189" s="3" t="s">
        <v>621</v>
      </c>
      <c r="O189" s="3" t="s">
        <v>621</v>
      </c>
      <c r="P189" s="3" t="s">
        <v>621</v>
      </c>
      <c r="Q189" s="3" t="s">
        <v>622</v>
      </c>
      <c r="R189" s="3" t="s">
        <v>621</v>
      </c>
      <c r="S189" s="3" t="s">
        <v>621</v>
      </c>
      <c r="T189" s="3" t="s">
        <v>621</v>
      </c>
      <c r="U189" s="3" t="s">
        <v>621</v>
      </c>
      <c r="V189" s="3" t="s">
        <v>621</v>
      </c>
      <c r="Y189" s="20">
        <f t="shared" si="6"/>
        <v>0</v>
      </c>
      <c r="AC189" s="3">
        <f t="shared" si="7"/>
        <v>0</v>
      </c>
      <c r="AD189" s="3">
        <f t="shared" si="8"/>
        <v>0</v>
      </c>
    </row>
    <row r="190" spans="1:30" ht="15" customHeight="1" x14ac:dyDescent="0.35">
      <c r="A190" s="3" t="s">
        <v>226</v>
      </c>
      <c r="B190" s="3" t="s">
        <v>229</v>
      </c>
      <c r="C190" s="3">
        <v>2013</v>
      </c>
      <c r="D190" s="3" t="s">
        <v>622</v>
      </c>
      <c r="E190" s="3" t="s">
        <v>621</v>
      </c>
      <c r="F190" s="3" t="s">
        <v>621</v>
      </c>
      <c r="G190" s="3" t="s">
        <v>621</v>
      </c>
      <c r="H190" s="3" t="s">
        <v>621</v>
      </c>
      <c r="I190" s="3" t="s">
        <v>621</v>
      </c>
      <c r="J190" s="3" t="s">
        <v>622</v>
      </c>
      <c r="K190" s="3" t="s">
        <v>621</v>
      </c>
      <c r="L190" s="3" t="s">
        <v>621</v>
      </c>
      <c r="M190" s="3" t="s">
        <v>621</v>
      </c>
      <c r="N190" s="3" t="s">
        <v>621</v>
      </c>
      <c r="O190" s="3" t="s">
        <v>621</v>
      </c>
      <c r="P190" s="3" t="s">
        <v>621</v>
      </c>
      <c r="Q190" s="3" t="s">
        <v>622</v>
      </c>
      <c r="R190" s="3" t="s">
        <v>621</v>
      </c>
      <c r="S190" s="3" t="s">
        <v>621</v>
      </c>
      <c r="T190" s="3" t="s">
        <v>621</v>
      </c>
      <c r="U190" s="3" t="s">
        <v>621</v>
      </c>
      <c r="V190" s="3" t="s">
        <v>621</v>
      </c>
      <c r="Y190" s="20">
        <f t="shared" si="6"/>
        <v>0</v>
      </c>
      <c r="AC190" s="3">
        <f t="shared" si="7"/>
        <v>0</v>
      </c>
      <c r="AD190" s="3">
        <f t="shared" si="8"/>
        <v>0</v>
      </c>
    </row>
    <row r="191" spans="1:30" ht="15" customHeight="1" x14ac:dyDescent="0.35">
      <c r="A191" s="3" t="s">
        <v>226</v>
      </c>
      <c r="B191" s="3" t="s">
        <v>230</v>
      </c>
      <c r="C191" s="3">
        <v>2013</v>
      </c>
      <c r="D191" s="3" t="s">
        <v>622</v>
      </c>
      <c r="E191" s="3" t="s">
        <v>621</v>
      </c>
      <c r="F191" s="3" t="s">
        <v>621</v>
      </c>
      <c r="G191" s="3" t="s">
        <v>621</v>
      </c>
      <c r="H191" s="3" t="s">
        <v>621</v>
      </c>
      <c r="I191" s="3" t="s">
        <v>621</v>
      </c>
      <c r="J191" s="3" t="s">
        <v>622</v>
      </c>
      <c r="K191" s="3" t="s">
        <v>621</v>
      </c>
      <c r="L191" s="3" t="s">
        <v>621</v>
      </c>
      <c r="M191" s="3" t="s">
        <v>621</v>
      </c>
      <c r="N191" s="3" t="s">
        <v>621</v>
      </c>
      <c r="O191" s="3" t="s">
        <v>621</v>
      </c>
      <c r="P191" s="3" t="s">
        <v>621</v>
      </c>
      <c r="Q191" s="3" t="s">
        <v>622</v>
      </c>
      <c r="R191" s="3" t="s">
        <v>621</v>
      </c>
      <c r="S191" s="3" t="s">
        <v>621</v>
      </c>
      <c r="T191" s="3" t="s">
        <v>621</v>
      </c>
      <c r="U191" s="3" t="s">
        <v>621</v>
      </c>
      <c r="V191" s="3" t="s">
        <v>621</v>
      </c>
      <c r="Y191" s="20">
        <f t="shared" si="6"/>
        <v>0</v>
      </c>
      <c r="AC191" s="3">
        <f t="shared" si="7"/>
        <v>0</v>
      </c>
      <c r="AD191" s="3">
        <f t="shared" si="8"/>
        <v>0</v>
      </c>
    </row>
    <row r="192" spans="1:30" ht="15" customHeight="1" x14ac:dyDescent="0.35">
      <c r="A192" s="3" t="s">
        <v>226</v>
      </c>
      <c r="B192" s="3" t="s">
        <v>231</v>
      </c>
      <c r="C192" s="3">
        <v>2013</v>
      </c>
      <c r="D192" s="3" t="s">
        <v>622</v>
      </c>
      <c r="E192" s="3" t="s">
        <v>621</v>
      </c>
      <c r="F192" s="3" t="s">
        <v>621</v>
      </c>
      <c r="G192" s="3" t="s">
        <v>621</v>
      </c>
      <c r="H192" s="3" t="s">
        <v>621</v>
      </c>
      <c r="I192" s="3" t="s">
        <v>621</v>
      </c>
      <c r="J192" s="3" t="s">
        <v>622</v>
      </c>
      <c r="K192" s="3" t="s">
        <v>621</v>
      </c>
      <c r="L192" s="3" t="s">
        <v>621</v>
      </c>
      <c r="M192" s="3" t="s">
        <v>621</v>
      </c>
      <c r="N192" s="3" t="s">
        <v>621</v>
      </c>
      <c r="O192" s="3" t="s">
        <v>621</v>
      </c>
      <c r="P192" s="3" t="s">
        <v>621</v>
      </c>
      <c r="Q192" s="3" t="s">
        <v>622</v>
      </c>
      <c r="R192" s="3" t="s">
        <v>621</v>
      </c>
      <c r="S192" s="3" t="s">
        <v>621</v>
      </c>
      <c r="T192" s="3" t="s">
        <v>621</v>
      </c>
      <c r="U192" s="3" t="s">
        <v>621</v>
      </c>
      <c r="V192" s="3" t="s">
        <v>621</v>
      </c>
      <c r="Y192" s="20">
        <f t="shared" si="6"/>
        <v>0</v>
      </c>
      <c r="AC192" s="3">
        <f t="shared" si="7"/>
        <v>0</v>
      </c>
      <c r="AD192" s="3">
        <f t="shared" si="8"/>
        <v>0</v>
      </c>
    </row>
    <row r="193" spans="1:30" ht="15" customHeight="1" x14ac:dyDescent="0.35">
      <c r="A193" s="3" t="s">
        <v>232</v>
      </c>
      <c r="B193" s="3" t="s">
        <v>233</v>
      </c>
      <c r="C193" s="3">
        <v>2013</v>
      </c>
      <c r="D193" s="3" t="s">
        <v>622</v>
      </c>
      <c r="E193" s="3" t="s">
        <v>621</v>
      </c>
      <c r="F193" s="3" t="s">
        <v>621</v>
      </c>
      <c r="G193" s="3" t="s">
        <v>621</v>
      </c>
      <c r="H193" s="3" t="s">
        <v>621</v>
      </c>
      <c r="I193" s="3" t="s">
        <v>621</v>
      </c>
      <c r="J193" s="3" t="s">
        <v>622</v>
      </c>
      <c r="K193" s="3" t="s">
        <v>621</v>
      </c>
      <c r="L193" s="3" t="s">
        <v>621</v>
      </c>
      <c r="M193" s="3" t="s">
        <v>621</v>
      </c>
      <c r="N193" s="3" t="s">
        <v>621</v>
      </c>
      <c r="O193" s="3" t="s">
        <v>621</v>
      </c>
      <c r="P193" s="3" t="s">
        <v>621</v>
      </c>
      <c r="Q193" s="3" t="s">
        <v>622</v>
      </c>
      <c r="R193" s="3" t="s">
        <v>621</v>
      </c>
      <c r="S193" s="3" t="s">
        <v>621</v>
      </c>
      <c r="T193" s="3" t="s">
        <v>621</v>
      </c>
      <c r="U193" s="3" t="s">
        <v>621</v>
      </c>
      <c r="V193" s="3" t="s">
        <v>621</v>
      </c>
      <c r="Y193" s="20">
        <f t="shared" si="6"/>
        <v>0</v>
      </c>
      <c r="AC193" s="3">
        <f t="shared" si="7"/>
        <v>0</v>
      </c>
      <c r="AD193" s="3">
        <f t="shared" si="8"/>
        <v>0</v>
      </c>
    </row>
    <row r="194" spans="1:30" ht="15" customHeight="1" x14ac:dyDescent="0.35">
      <c r="A194" s="3" t="s">
        <v>234</v>
      </c>
      <c r="B194" s="3" t="s">
        <v>235</v>
      </c>
      <c r="C194" s="3">
        <v>2013</v>
      </c>
      <c r="D194" s="3" t="s">
        <v>622</v>
      </c>
      <c r="E194" s="3" t="s">
        <v>621</v>
      </c>
      <c r="F194" s="3" t="s">
        <v>621</v>
      </c>
      <c r="G194" s="3" t="s">
        <v>621</v>
      </c>
      <c r="H194" s="3" t="s">
        <v>621</v>
      </c>
      <c r="I194" s="3" t="s">
        <v>621</v>
      </c>
      <c r="J194" s="3" t="s">
        <v>622</v>
      </c>
      <c r="K194" s="3" t="s">
        <v>621</v>
      </c>
      <c r="L194" s="3" t="s">
        <v>621</v>
      </c>
      <c r="M194" s="3" t="s">
        <v>621</v>
      </c>
      <c r="N194" s="3" t="s">
        <v>621</v>
      </c>
      <c r="O194" s="3" t="s">
        <v>621</v>
      </c>
      <c r="P194" s="3" t="s">
        <v>621</v>
      </c>
      <c r="Q194" s="3" t="s">
        <v>622</v>
      </c>
      <c r="R194" s="3" t="s">
        <v>621</v>
      </c>
      <c r="S194" s="3" t="s">
        <v>621</v>
      </c>
      <c r="T194" s="3" t="s">
        <v>621</v>
      </c>
      <c r="U194" s="3" t="s">
        <v>621</v>
      </c>
      <c r="V194" s="3" t="s">
        <v>621</v>
      </c>
      <c r="Y194" s="20">
        <f t="shared" si="6"/>
        <v>0</v>
      </c>
      <c r="AC194" s="3">
        <f t="shared" si="7"/>
        <v>0</v>
      </c>
      <c r="AD194" s="3">
        <f t="shared" si="8"/>
        <v>0</v>
      </c>
    </row>
    <row r="195" spans="1:30" ht="15" customHeight="1" x14ac:dyDescent="0.35">
      <c r="A195" s="3" t="s">
        <v>236</v>
      </c>
      <c r="B195" s="3" t="s">
        <v>237</v>
      </c>
      <c r="C195" s="3">
        <v>2013</v>
      </c>
      <c r="D195" s="3" t="s">
        <v>622</v>
      </c>
      <c r="E195" s="3" t="s">
        <v>621</v>
      </c>
      <c r="F195" s="3" t="s">
        <v>621</v>
      </c>
      <c r="G195" s="3" t="s">
        <v>621</v>
      </c>
      <c r="H195" s="3" t="s">
        <v>621</v>
      </c>
      <c r="I195" s="3" t="s">
        <v>621</v>
      </c>
      <c r="J195" s="3" t="s">
        <v>622</v>
      </c>
      <c r="K195" s="3" t="s">
        <v>621</v>
      </c>
      <c r="L195" s="3" t="s">
        <v>621</v>
      </c>
      <c r="M195" s="3" t="s">
        <v>621</v>
      </c>
      <c r="N195" s="3" t="s">
        <v>621</v>
      </c>
      <c r="O195" s="3" t="s">
        <v>621</v>
      </c>
      <c r="P195" s="3" t="s">
        <v>621</v>
      </c>
      <c r="Q195" s="3" t="s">
        <v>622</v>
      </c>
      <c r="R195" s="3" t="s">
        <v>621</v>
      </c>
      <c r="S195" s="3" t="s">
        <v>621</v>
      </c>
      <c r="T195" s="3" t="s">
        <v>621</v>
      </c>
      <c r="U195" s="3" t="s">
        <v>621</v>
      </c>
      <c r="V195" s="3" t="s">
        <v>621</v>
      </c>
      <c r="Y195" s="20">
        <f t="shared" ref="Y195:Y258" si="9">IFERROR(F195/1,0)+IFERROR(H195/1,0)+IFERROR(L195/1,0)+IFERROR(N195/1,0)+IFERROR(S195/1,0)+IFERROR(U195/1,0)</f>
        <v>0</v>
      </c>
      <c r="AC195" s="3">
        <f t="shared" ref="AC195:AC258" si="10">Y195/0.85</f>
        <v>0</v>
      </c>
      <c r="AD195" s="3">
        <f t="shared" ref="AD195:AD258" si="11">AC195-Y195</f>
        <v>0</v>
      </c>
    </row>
    <row r="196" spans="1:30" ht="15" customHeight="1" x14ac:dyDescent="0.35">
      <c r="A196" s="3" t="s">
        <v>236</v>
      </c>
      <c r="B196" s="3" t="s">
        <v>238</v>
      </c>
      <c r="C196" s="3">
        <v>2013</v>
      </c>
      <c r="D196" s="3" t="s">
        <v>622</v>
      </c>
      <c r="E196" s="3" t="s">
        <v>621</v>
      </c>
      <c r="F196" s="3" t="s">
        <v>621</v>
      </c>
      <c r="G196" s="3" t="s">
        <v>621</v>
      </c>
      <c r="H196" s="3" t="s">
        <v>621</v>
      </c>
      <c r="I196" s="3" t="s">
        <v>621</v>
      </c>
      <c r="J196" s="3" t="s">
        <v>622</v>
      </c>
      <c r="K196" s="3" t="s">
        <v>621</v>
      </c>
      <c r="L196" s="3" t="s">
        <v>621</v>
      </c>
      <c r="M196" s="3" t="s">
        <v>621</v>
      </c>
      <c r="N196" s="3" t="s">
        <v>621</v>
      </c>
      <c r="O196" s="3" t="s">
        <v>621</v>
      </c>
      <c r="P196" s="3" t="s">
        <v>621</v>
      </c>
      <c r="Q196" s="3" t="s">
        <v>622</v>
      </c>
      <c r="R196" s="3" t="s">
        <v>621</v>
      </c>
      <c r="S196" s="3" t="s">
        <v>621</v>
      </c>
      <c r="T196" s="3" t="s">
        <v>621</v>
      </c>
      <c r="U196" s="3" t="s">
        <v>621</v>
      </c>
      <c r="V196" s="3" t="s">
        <v>621</v>
      </c>
      <c r="Y196" s="20">
        <f t="shared" si="9"/>
        <v>0</v>
      </c>
      <c r="AC196" s="3">
        <f t="shared" si="10"/>
        <v>0</v>
      </c>
      <c r="AD196" s="3">
        <f t="shared" si="11"/>
        <v>0</v>
      </c>
    </row>
    <row r="197" spans="1:30" ht="15" customHeight="1" x14ac:dyDescent="0.35">
      <c r="A197" s="3" t="s">
        <v>239</v>
      </c>
      <c r="B197" s="3" t="s">
        <v>240</v>
      </c>
      <c r="C197" s="3">
        <v>2013</v>
      </c>
      <c r="D197" s="3" t="s">
        <v>622</v>
      </c>
      <c r="E197" s="3" t="s">
        <v>621</v>
      </c>
      <c r="F197" s="3" t="s">
        <v>621</v>
      </c>
      <c r="G197" s="3" t="s">
        <v>621</v>
      </c>
      <c r="H197" s="3" t="s">
        <v>621</v>
      </c>
      <c r="I197" s="3" t="s">
        <v>621</v>
      </c>
      <c r="J197" s="3" t="s">
        <v>622</v>
      </c>
      <c r="K197" s="3" t="s">
        <v>621</v>
      </c>
      <c r="L197" s="3" t="s">
        <v>621</v>
      </c>
      <c r="M197" s="3" t="s">
        <v>621</v>
      </c>
      <c r="N197" s="3" t="s">
        <v>621</v>
      </c>
      <c r="O197" s="3" t="s">
        <v>621</v>
      </c>
      <c r="P197" s="3" t="s">
        <v>621</v>
      </c>
      <c r="Q197" s="3" t="s">
        <v>622</v>
      </c>
      <c r="R197" s="3" t="s">
        <v>621</v>
      </c>
      <c r="S197" s="3" t="s">
        <v>621</v>
      </c>
      <c r="T197" s="3" t="s">
        <v>621</v>
      </c>
      <c r="U197" s="3" t="s">
        <v>621</v>
      </c>
      <c r="V197" s="3" t="s">
        <v>621</v>
      </c>
      <c r="Y197" s="20">
        <f t="shared" si="9"/>
        <v>0</v>
      </c>
      <c r="AC197" s="3">
        <f t="shared" si="10"/>
        <v>0</v>
      </c>
      <c r="AD197" s="3">
        <f t="shared" si="11"/>
        <v>0</v>
      </c>
    </row>
    <row r="198" spans="1:30" ht="15" customHeight="1" x14ac:dyDescent="0.35">
      <c r="A198" s="3" t="s">
        <v>241</v>
      </c>
      <c r="B198" s="3" t="s">
        <v>242</v>
      </c>
      <c r="C198" s="3">
        <v>2013</v>
      </c>
      <c r="D198" s="3" t="s">
        <v>622</v>
      </c>
      <c r="E198" s="3" t="s">
        <v>621</v>
      </c>
      <c r="F198" s="3" t="s">
        <v>621</v>
      </c>
      <c r="G198" s="3" t="s">
        <v>621</v>
      </c>
      <c r="H198" s="3" t="s">
        <v>621</v>
      </c>
      <c r="I198" s="3" t="s">
        <v>621</v>
      </c>
      <c r="J198" s="3" t="s">
        <v>622</v>
      </c>
      <c r="K198" s="3" t="s">
        <v>621</v>
      </c>
      <c r="L198" s="3" t="s">
        <v>621</v>
      </c>
      <c r="M198" s="3" t="s">
        <v>621</v>
      </c>
      <c r="N198" s="3" t="s">
        <v>621</v>
      </c>
      <c r="O198" s="3" t="s">
        <v>621</v>
      </c>
      <c r="P198" s="3" t="s">
        <v>621</v>
      </c>
      <c r="Q198" s="3" t="s">
        <v>622</v>
      </c>
      <c r="R198" s="3" t="s">
        <v>621</v>
      </c>
      <c r="S198" s="3" t="s">
        <v>621</v>
      </c>
      <c r="T198" s="3" t="s">
        <v>621</v>
      </c>
      <c r="U198" s="3" t="s">
        <v>621</v>
      </c>
      <c r="V198" s="3" t="s">
        <v>621</v>
      </c>
      <c r="Y198" s="20">
        <f t="shared" si="9"/>
        <v>0</v>
      </c>
      <c r="AC198" s="3">
        <f t="shared" si="10"/>
        <v>0</v>
      </c>
      <c r="AD198" s="3">
        <f t="shared" si="11"/>
        <v>0</v>
      </c>
    </row>
    <row r="199" spans="1:30" ht="15" customHeight="1" x14ac:dyDescent="0.35">
      <c r="A199" s="3" t="s">
        <v>243</v>
      </c>
      <c r="B199" s="3" t="s">
        <v>244</v>
      </c>
      <c r="C199" s="3">
        <v>2013</v>
      </c>
      <c r="D199" s="3" t="s">
        <v>622</v>
      </c>
      <c r="E199" s="3" t="s">
        <v>621</v>
      </c>
      <c r="F199" s="3" t="s">
        <v>621</v>
      </c>
      <c r="G199" s="3" t="s">
        <v>621</v>
      </c>
      <c r="H199" s="3" t="s">
        <v>621</v>
      </c>
      <c r="I199" s="3" t="s">
        <v>621</v>
      </c>
      <c r="J199" s="3" t="s">
        <v>622</v>
      </c>
      <c r="K199" s="3" t="s">
        <v>621</v>
      </c>
      <c r="L199" s="3" t="s">
        <v>621</v>
      </c>
      <c r="M199" s="3" t="s">
        <v>621</v>
      </c>
      <c r="N199" s="3" t="s">
        <v>621</v>
      </c>
      <c r="O199" s="3" t="s">
        <v>621</v>
      </c>
      <c r="P199" s="3" t="s">
        <v>621</v>
      </c>
      <c r="Q199" s="3" t="s">
        <v>622</v>
      </c>
      <c r="R199" s="3" t="s">
        <v>621</v>
      </c>
      <c r="S199" s="3" t="s">
        <v>621</v>
      </c>
      <c r="T199" s="3" t="s">
        <v>621</v>
      </c>
      <c r="U199" s="3" t="s">
        <v>621</v>
      </c>
      <c r="V199" s="3" t="s">
        <v>621</v>
      </c>
      <c r="Y199" s="20">
        <f t="shared" si="9"/>
        <v>0</v>
      </c>
      <c r="AC199" s="3">
        <f t="shared" si="10"/>
        <v>0</v>
      </c>
      <c r="AD199" s="3">
        <f t="shared" si="11"/>
        <v>0</v>
      </c>
    </row>
    <row r="200" spans="1:30" ht="15" customHeight="1" x14ac:dyDescent="0.35">
      <c r="A200" s="3" t="s">
        <v>243</v>
      </c>
      <c r="B200" s="3" t="s">
        <v>245</v>
      </c>
      <c r="C200" s="3">
        <v>2013</v>
      </c>
      <c r="D200" s="3" t="s">
        <v>874</v>
      </c>
      <c r="E200" s="3" t="s">
        <v>854</v>
      </c>
      <c r="F200" s="3">
        <v>15.8</v>
      </c>
      <c r="G200" s="3" t="s">
        <v>621</v>
      </c>
      <c r="H200" s="3" t="s">
        <v>621</v>
      </c>
      <c r="I200" s="3">
        <v>85</v>
      </c>
      <c r="J200" s="3" t="s">
        <v>622</v>
      </c>
      <c r="K200" s="3" t="s">
        <v>621</v>
      </c>
      <c r="L200" s="3" t="s">
        <v>621</v>
      </c>
      <c r="M200" s="3" t="s">
        <v>621</v>
      </c>
      <c r="N200" s="3" t="s">
        <v>621</v>
      </c>
      <c r="O200" s="3" t="s">
        <v>621</v>
      </c>
      <c r="P200" s="3" t="s">
        <v>621</v>
      </c>
      <c r="Q200" s="3" t="s">
        <v>622</v>
      </c>
      <c r="R200" s="3" t="s">
        <v>621</v>
      </c>
      <c r="S200" s="3" t="s">
        <v>621</v>
      </c>
      <c r="T200" s="3" t="s">
        <v>621</v>
      </c>
      <c r="U200" s="3" t="s">
        <v>621</v>
      </c>
      <c r="V200" s="3" t="s">
        <v>621</v>
      </c>
      <c r="Y200" s="20">
        <f t="shared" si="9"/>
        <v>15.8</v>
      </c>
      <c r="AC200" s="3">
        <f t="shared" si="10"/>
        <v>18.588235294117649</v>
      </c>
      <c r="AD200" s="3">
        <f t="shared" si="11"/>
        <v>2.7882352941176478</v>
      </c>
    </row>
    <row r="201" spans="1:30" ht="15" customHeight="1" x14ac:dyDescent="0.35">
      <c r="A201" s="3" t="s">
        <v>243</v>
      </c>
      <c r="B201" s="3" t="s">
        <v>246</v>
      </c>
      <c r="C201" s="3">
        <v>2013</v>
      </c>
      <c r="D201" s="3" t="s">
        <v>622</v>
      </c>
      <c r="E201" s="3" t="s">
        <v>621</v>
      </c>
      <c r="F201" s="3" t="s">
        <v>621</v>
      </c>
      <c r="G201" s="3" t="s">
        <v>621</v>
      </c>
      <c r="H201" s="3" t="s">
        <v>621</v>
      </c>
      <c r="I201" s="3" t="s">
        <v>621</v>
      </c>
      <c r="J201" s="3" t="s">
        <v>622</v>
      </c>
      <c r="K201" s="3" t="s">
        <v>621</v>
      </c>
      <c r="L201" s="3" t="s">
        <v>621</v>
      </c>
      <c r="M201" s="3" t="s">
        <v>621</v>
      </c>
      <c r="N201" s="3" t="s">
        <v>621</v>
      </c>
      <c r="O201" s="3" t="s">
        <v>621</v>
      </c>
      <c r="P201" s="3" t="s">
        <v>621</v>
      </c>
      <c r="Q201" s="3" t="s">
        <v>622</v>
      </c>
      <c r="R201" s="3" t="s">
        <v>621</v>
      </c>
      <c r="S201" s="3" t="s">
        <v>621</v>
      </c>
      <c r="T201" s="3" t="s">
        <v>621</v>
      </c>
      <c r="U201" s="3" t="s">
        <v>621</v>
      </c>
      <c r="V201" s="3" t="s">
        <v>621</v>
      </c>
      <c r="Y201" s="20">
        <f t="shared" si="9"/>
        <v>0</v>
      </c>
      <c r="AC201" s="3">
        <f t="shared" si="10"/>
        <v>0</v>
      </c>
      <c r="AD201" s="3">
        <f t="shared" si="11"/>
        <v>0</v>
      </c>
    </row>
    <row r="202" spans="1:30" ht="15" customHeight="1" x14ac:dyDescent="0.35">
      <c r="A202" s="3" t="s">
        <v>243</v>
      </c>
      <c r="B202" s="3" t="s">
        <v>247</v>
      </c>
      <c r="C202" s="3">
        <v>2013</v>
      </c>
      <c r="D202" s="3" t="s">
        <v>875</v>
      </c>
      <c r="E202" s="3" t="s">
        <v>855</v>
      </c>
      <c r="F202" s="3">
        <v>8.0000000000000002E-3</v>
      </c>
      <c r="G202" s="3" t="s">
        <v>621</v>
      </c>
      <c r="H202" s="3" t="s">
        <v>621</v>
      </c>
      <c r="I202" s="3" t="s">
        <v>621</v>
      </c>
      <c r="J202" s="3" t="s">
        <v>622</v>
      </c>
      <c r="K202" s="3" t="s">
        <v>621</v>
      </c>
      <c r="L202" s="3" t="s">
        <v>621</v>
      </c>
      <c r="M202" s="3" t="s">
        <v>621</v>
      </c>
      <c r="N202" s="3" t="s">
        <v>621</v>
      </c>
      <c r="O202" s="3" t="s">
        <v>621</v>
      </c>
      <c r="P202" s="3" t="s">
        <v>621</v>
      </c>
      <c r="Q202" s="3" t="s">
        <v>622</v>
      </c>
      <c r="R202" s="3" t="s">
        <v>621</v>
      </c>
      <c r="S202" s="3" t="s">
        <v>621</v>
      </c>
      <c r="T202" s="3" t="s">
        <v>621</v>
      </c>
      <c r="U202" s="3" t="s">
        <v>621</v>
      </c>
      <c r="V202" s="3" t="s">
        <v>621</v>
      </c>
      <c r="Y202" s="20">
        <f t="shared" si="9"/>
        <v>8.0000000000000002E-3</v>
      </c>
      <c r="AC202" s="3">
        <f t="shared" si="10"/>
        <v>9.4117647058823539E-3</v>
      </c>
      <c r="AD202" s="3">
        <f t="shared" si="11"/>
        <v>1.4117647058823537E-3</v>
      </c>
    </row>
    <row r="203" spans="1:30" ht="15" customHeight="1" x14ac:dyDescent="0.35">
      <c r="A203" s="3" t="s">
        <v>248</v>
      </c>
      <c r="B203" s="3" t="s">
        <v>249</v>
      </c>
      <c r="C203" s="3">
        <v>2013</v>
      </c>
      <c r="D203" s="3" t="s">
        <v>622</v>
      </c>
      <c r="E203" s="3" t="s">
        <v>621</v>
      </c>
      <c r="F203" s="3" t="s">
        <v>621</v>
      </c>
      <c r="G203" s="3" t="s">
        <v>621</v>
      </c>
      <c r="H203" s="3" t="s">
        <v>621</v>
      </c>
      <c r="I203" s="3" t="s">
        <v>621</v>
      </c>
      <c r="J203" s="3" t="s">
        <v>622</v>
      </c>
      <c r="K203" s="3" t="s">
        <v>621</v>
      </c>
      <c r="L203" s="3" t="s">
        <v>621</v>
      </c>
      <c r="M203" s="3" t="s">
        <v>621</v>
      </c>
      <c r="N203" s="3" t="s">
        <v>621</v>
      </c>
      <c r="O203" s="3" t="s">
        <v>621</v>
      </c>
      <c r="P203" s="3" t="s">
        <v>621</v>
      </c>
      <c r="Q203" s="3" t="s">
        <v>622</v>
      </c>
      <c r="R203" s="3" t="s">
        <v>621</v>
      </c>
      <c r="S203" s="3" t="s">
        <v>621</v>
      </c>
      <c r="T203" s="3" t="s">
        <v>621</v>
      </c>
      <c r="U203" s="3" t="s">
        <v>621</v>
      </c>
      <c r="V203" s="3" t="s">
        <v>621</v>
      </c>
      <c r="Y203" s="20">
        <f t="shared" si="9"/>
        <v>0</v>
      </c>
      <c r="AC203" s="3">
        <f t="shared" si="10"/>
        <v>0</v>
      </c>
      <c r="AD203" s="3">
        <f t="shared" si="11"/>
        <v>0</v>
      </c>
    </row>
    <row r="204" spans="1:30" ht="15" customHeight="1" x14ac:dyDescent="0.3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Y204" s="20">
        <f t="shared" si="9"/>
        <v>0</v>
      </c>
      <c r="AC204" s="3">
        <f t="shared" si="10"/>
        <v>0</v>
      </c>
      <c r="AD204" s="3">
        <f t="shared" si="11"/>
        <v>0</v>
      </c>
    </row>
    <row r="205" spans="1:30" ht="15" customHeight="1" x14ac:dyDescent="0.35">
      <c r="A205" s="3" t="s">
        <v>248</v>
      </c>
      <c r="B205" s="3" t="s">
        <v>251</v>
      </c>
      <c r="C205" s="3">
        <v>2013</v>
      </c>
      <c r="D205" s="3" t="s">
        <v>622</v>
      </c>
      <c r="E205" s="3" t="s">
        <v>621</v>
      </c>
      <c r="F205" s="3" t="s">
        <v>621</v>
      </c>
      <c r="G205" s="3" t="s">
        <v>621</v>
      </c>
      <c r="H205" s="3" t="s">
        <v>621</v>
      </c>
      <c r="I205" s="3" t="s">
        <v>621</v>
      </c>
      <c r="J205" s="3" t="s">
        <v>622</v>
      </c>
      <c r="K205" s="3" t="s">
        <v>621</v>
      </c>
      <c r="L205" s="3" t="s">
        <v>621</v>
      </c>
      <c r="M205" s="3" t="s">
        <v>621</v>
      </c>
      <c r="N205" s="3" t="s">
        <v>621</v>
      </c>
      <c r="O205" s="3" t="s">
        <v>621</v>
      </c>
      <c r="P205" s="3" t="s">
        <v>621</v>
      </c>
      <c r="Q205" s="3" t="s">
        <v>622</v>
      </c>
      <c r="R205" s="3" t="s">
        <v>621</v>
      </c>
      <c r="S205" s="3" t="s">
        <v>621</v>
      </c>
      <c r="T205" s="3" t="s">
        <v>621</v>
      </c>
      <c r="U205" s="3" t="s">
        <v>621</v>
      </c>
      <c r="V205" s="3" t="s">
        <v>621</v>
      </c>
      <c r="Y205" s="20">
        <f t="shared" si="9"/>
        <v>0</v>
      </c>
      <c r="AC205" s="3">
        <f t="shared" si="10"/>
        <v>0</v>
      </c>
      <c r="AD205" s="3">
        <f t="shared" si="11"/>
        <v>0</v>
      </c>
    </row>
    <row r="206" spans="1:30" ht="15" customHeight="1" x14ac:dyDescent="0.35">
      <c r="A206" s="3" t="s">
        <v>248</v>
      </c>
      <c r="B206" s="3" t="s">
        <v>252</v>
      </c>
      <c r="C206" s="3">
        <v>2013</v>
      </c>
      <c r="D206" s="3" t="s">
        <v>622</v>
      </c>
      <c r="E206" s="3" t="s">
        <v>621</v>
      </c>
      <c r="F206" s="3" t="s">
        <v>621</v>
      </c>
      <c r="G206" s="3" t="s">
        <v>621</v>
      </c>
      <c r="H206" s="3" t="s">
        <v>621</v>
      </c>
      <c r="I206" s="3" t="s">
        <v>621</v>
      </c>
      <c r="J206" s="3" t="s">
        <v>622</v>
      </c>
      <c r="K206" s="3" t="s">
        <v>621</v>
      </c>
      <c r="L206" s="3" t="s">
        <v>621</v>
      </c>
      <c r="M206" s="3" t="s">
        <v>621</v>
      </c>
      <c r="N206" s="3" t="s">
        <v>621</v>
      </c>
      <c r="O206" s="3" t="s">
        <v>621</v>
      </c>
      <c r="P206" s="3" t="s">
        <v>621</v>
      </c>
      <c r="Q206" s="3" t="s">
        <v>622</v>
      </c>
      <c r="R206" s="3" t="s">
        <v>621</v>
      </c>
      <c r="S206" s="3" t="s">
        <v>621</v>
      </c>
      <c r="T206" s="3" t="s">
        <v>621</v>
      </c>
      <c r="U206" s="3" t="s">
        <v>621</v>
      </c>
      <c r="V206" s="3" t="s">
        <v>621</v>
      </c>
      <c r="Y206" s="20">
        <f t="shared" si="9"/>
        <v>0</v>
      </c>
      <c r="AC206" s="3">
        <f t="shared" si="10"/>
        <v>0</v>
      </c>
      <c r="AD206" s="3">
        <f t="shared" si="11"/>
        <v>0</v>
      </c>
    </row>
    <row r="207" spans="1:30" ht="15" customHeight="1" x14ac:dyDescent="0.3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Y207" s="20">
        <f t="shared" si="9"/>
        <v>0</v>
      </c>
      <c r="AC207" s="3">
        <f t="shared" si="10"/>
        <v>0</v>
      </c>
      <c r="AD207" s="3">
        <f t="shared" si="11"/>
        <v>0</v>
      </c>
    </row>
    <row r="208" spans="1:30" ht="15" customHeight="1" x14ac:dyDescent="0.35">
      <c r="A208" s="3" t="s">
        <v>248</v>
      </c>
      <c r="B208" s="3" t="s">
        <v>254</v>
      </c>
      <c r="C208" s="3">
        <v>2013</v>
      </c>
      <c r="D208" s="3" t="s">
        <v>622</v>
      </c>
      <c r="E208" s="3" t="s">
        <v>621</v>
      </c>
      <c r="F208" s="3" t="s">
        <v>621</v>
      </c>
      <c r="G208" s="3" t="s">
        <v>621</v>
      </c>
      <c r="H208" s="3" t="s">
        <v>621</v>
      </c>
      <c r="I208" s="3" t="s">
        <v>621</v>
      </c>
      <c r="J208" s="3" t="s">
        <v>622</v>
      </c>
      <c r="K208" s="3" t="s">
        <v>621</v>
      </c>
      <c r="L208" s="3" t="s">
        <v>621</v>
      </c>
      <c r="M208" s="3" t="s">
        <v>621</v>
      </c>
      <c r="N208" s="3" t="s">
        <v>621</v>
      </c>
      <c r="O208" s="3" t="s">
        <v>621</v>
      </c>
      <c r="P208" s="3" t="s">
        <v>621</v>
      </c>
      <c r="Q208" s="3" t="s">
        <v>622</v>
      </c>
      <c r="R208" s="3" t="s">
        <v>621</v>
      </c>
      <c r="S208" s="3" t="s">
        <v>621</v>
      </c>
      <c r="T208" s="3" t="s">
        <v>621</v>
      </c>
      <c r="U208" s="3" t="s">
        <v>621</v>
      </c>
      <c r="V208" s="3" t="s">
        <v>621</v>
      </c>
      <c r="Y208" s="20">
        <f t="shared" si="9"/>
        <v>0</v>
      </c>
      <c r="AC208" s="3">
        <f t="shared" si="10"/>
        <v>0</v>
      </c>
      <c r="AD208" s="3">
        <f t="shared" si="11"/>
        <v>0</v>
      </c>
    </row>
    <row r="209" spans="1:30" ht="15" customHeight="1" x14ac:dyDescent="0.35">
      <c r="A209" s="3" t="s">
        <v>255</v>
      </c>
      <c r="B209" s="3" t="s">
        <v>256</v>
      </c>
      <c r="C209" s="3">
        <v>2013</v>
      </c>
      <c r="D209" s="3" t="s">
        <v>622</v>
      </c>
      <c r="E209" s="3" t="s">
        <v>621</v>
      </c>
      <c r="F209" s="3" t="s">
        <v>621</v>
      </c>
      <c r="G209" s="3" t="s">
        <v>621</v>
      </c>
      <c r="H209" s="3" t="s">
        <v>621</v>
      </c>
      <c r="I209" s="3" t="s">
        <v>621</v>
      </c>
      <c r="J209" s="3" t="s">
        <v>622</v>
      </c>
      <c r="K209" s="3" t="s">
        <v>621</v>
      </c>
      <c r="L209" s="3" t="s">
        <v>621</v>
      </c>
      <c r="M209" s="3" t="s">
        <v>621</v>
      </c>
      <c r="N209" s="3" t="s">
        <v>621</v>
      </c>
      <c r="O209" s="3" t="s">
        <v>621</v>
      </c>
      <c r="P209" s="3" t="s">
        <v>621</v>
      </c>
      <c r="Q209" s="3" t="s">
        <v>622</v>
      </c>
      <c r="R209" s="3" t="s">
        <v>621</v>
      </c>
      <c r="S209" s="3" t="s">
        <v>621</v>
      </c>
      <c r="T209" s="3" t="s">
        <v>621</v>
      </c>
      <c r="U209" s="3" t="s">
        <v>621</v>
      </c>
      <c r="V209" s="3" t="s">
        <v>621</v>
      </c>
      <c r="Y209" s="20">
        <f t="shared" si="9"/>
        <v>0</v>
      </c>
      <c r="AC209" s="3">
        <f t="shared" si="10"/>
        <v>0</v>
      </c>
      <c r="AD209" s="3">
        <f t="shared" si="11"/>
        <v>0</v>
      </c>
    </row>
    <row r="210" spans="1:30" ht="15" customHeight="1" x14ac:dyDescent="0.3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Y210" s="20">
        <f t="shared" si="9"/>
        <v>0</v>
      </c>
      <c r="AC210" s="3">
        <f t="shared" si="10"/>
        <v>0</v>
      </c>
      <c r="AD210" s="3">
        <f t="shared" si="11"/>
        <v>0</v>
      </c>
    </row>
    <row r="211" spans="1:30" ht="15" customHeight="1" x14ac:dyDescent="0.35">
      <c r="A211" s="3" t="s">
        <v>258</v>
      </c>
      <c r="B211" s="3" t="s">
        <v>259</v>
      </c>
      <c r="C211" s="3">
        <v>2013</v>
      </c>
      <c r="D211" s="3" t="s">
        <v>876</v>
      </c>
      <c r="E211" s="3" t="s">
        <v>877</v>
      </c>
      <c r="F211" s="3">
        <v>11.022</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Y211" s="20">
        <f t="shared" si="9"/>
        <v>11.022</v>
      </c>
      <c r="AC211" s="3">
        <f t="shared" si="10"/>
        <v>12.967058823529412</v>
      </c>
      <c r="AD211" s="3">
        <f t="shared" si="11"/>
        <v>1.9450588235294113</v>
      </c>
    </row>
    <row r="212" spans="1:30" ht="15" customHeight="1" x14ac:dyDescent="0.35">
      <c r="A212" s="3" t="s">
        <v>260</v>
      </c>
      <c r="B212" s="3" t="s">
        <v>261</v>
      </c>
      <c r="C212" s="3">
        <v>2013</v>
      </c>
      <c r="D212" s="3" t="s">
        <v>659</v>
      </c>
      <c r="E212" s="3" t="s">
        <v>854</v>
      </c>
      <c r="F212" s="3">
        <v>43.933999999999997</v>
      </c>
      <c r="G212" s="3" t="s">
        <v>869</v>
      </c>
      <c r="H212" s="3">
        <v>1.407</v>
      </c>
      <c r="I212" s="3">
        <v>93.87</v>
      </c>
      <c r="J212" s="3" t="s">
        <v>622</v>
      </c>
      <c r="K212" s="3" t="s">
        <v>621</v>
      </c>
      <c r="L212" s="3" t="s">
        <v>621</v>
      </c>
      <c r="M212" s="3" t="s">
        <v>621</v>
      </c>
      <c r="N212" s="3" t="s">
        <v>621</v>
      </c>
      <c r="O212" s="3" t="s">
        <v>621</v>
      </c>
      <c r="P212" s="3" t="s">
        <v>621</v>
      </c>
      <c r="Q212" s="3" t="s">
        <v>622</v>
      </c>
      <c r="R212" s="3" t="s">
        <v>621</v>
      </c>
      <c r="S212" s="3" t="s">
        <v>621</v>
      </c>
      <c r="T212" s="3" t="s">
        <v>621</v>
      </c>
      <c r="U212" s="3" t="s">
        <v>621</v>
      </c>
      <c r="V212" s="3" t="s">
        <v>621</v>
      </c>
      <c r="Y212" s="20">
        <f t="shared" si="9"/>
        <v>45.340999999999994</v>
      </c>
      <c r="AC212" s="36">
        <f>Y212/(I212/100)</f>
        <v>48.301906892510907</v>
      </c>
      <c r="AD212" s="3">
        <f t="shared" si="11"/>
        <v>2.9609068925109128</v>
      </c>
    </row>
    <row r="213" spans="1:30" ht="15" customHeight="1" x14ac:dyDescent="0.3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Y213" s="20">
        <f t="shared" si="9"/>
        <v>0</v>
      </c>
      <c r="AC213" s="3">
        <f t="shared" si="10"/>
        <v>0</v>
      </c>
      <c r="AD213" s="3">
        <f t="shared" si="11"/>
        <v>0</v>
      </c>
    </row>
    <row r="214" spans="1:30" ht="15" customHeight="1" x14ac:dyDescent="0.3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Y214" s="20">
        <f t="shared" si="9"/>
        <v>0</v>
      </c>
      <c r="AC214" s="3">
        <f t="shared" si="10"/>
        <v>0</v>
      </c>
      <c r="AD214" s="3">
        <f t="shared" si="11"/>
        <v>0</v>
      </c>
    </row>
    <row r="215" spans="1:30" ht="15" customHeight="1" x14ac:dyDescent="0.35">
      <c r="A215" s="3" t="s">
        <v>265</v>
      </c>
      <c r="B215" s="3" t="s">
        <v>266</v>
      </c>
      <c r="C215" s="3">
        <v>2013</v>
      </c>
      <c r="D215" s="3" t="s">
        <v>878</v>
      </c>
      <c r="E215" s="3" t="s">
        <v>879</v>
      </c>
      <c r="F215" s="3">
        <v>0.08</v>
      </c>
      <c r="G215" s="3" t="s">
        <v>621</v>
      </c>
      <c r="H215" s="3" t="s">
        <v>621</v>
      </c>
      <c r="I215" s="3" t="s">
        <v>621</v>
      </c>
      <c r="J215" s="3" t="s">
        <v>622</v>
      </c>
      <c r="K215" s="3" t="s">
        <v>621</v>
      </c>
      <c r="L215" s="3" t="s">
        <v>621</v>
      </c>
      <c r="M215" s="3" t="s">
        <v>621</v>
      </c>
      <c r="N215" s="3" t="s">
        <v>621</v>
      </c>
      <c r="O215" s="3" t="s">
        <v>621</v>
      </c>
      <c r="P215" s="3" t="s">
        <v>621</v>
      </c>
      <c r="Q215" s="3" t="s">
        <v>622</v>
      </c>
      <c r="R215" s="3" t="s">
        <v>621</v>
      </c>
      <c r="S215" s="3" t="s">
        <v>621</v>
      </c>
      <c r="T215" s="3" t="s">
        <v>621</v>
      </c>
      <c r="U215" s="3" t="s">
        <v>621</v>
      </c>
      <c r="V215" s="3" t="s">
        <v>621</v>
      </c>
      <c r="Y215" s="20">
        <f t="shared" si="9"/>
        <v>0.08</v>
      </c>
      <c r="AC215" s="3">
        <f t="shared" si="10"/>
        <v>9.4117647058823528E-2</v>
      </c>
      <c r="AD215" s="3">
        <f t="shared" si="11"/>
        <v>1.4117647058823526E-2</v>
      </c>
    </row>
    <row r="216" spans="1:30" ht="15" customHeight="1" x14ac:dyDescent="0.35">
      <c r="A216" s="3" t="s">
        <v>267</v>
      </c>
      <c r="B216" s="3" t="s">
        <v>268</v>
      </c>
      <c r="C216" s="3">
        <v>2013</v>
      </c>
      <c r="D216" s="3" t="s">
        <v>880</v>
      </c>
      <c r="E216" s="3" t="s">
        <v>854</v>
      </c>
      <c r="F216" s="3">
        <v>14.868</v>
      </c>
      <c r="G216" s="3" t="s">
        <v>621</v>
      </c>
      <c r="H216" s="3" t="s">
        <v>621</v>
      </c>
      <c r="I216" s="3">
        <v>85</v>
      </c>
      <c r="J216" s="3" t="s">
        <v>881</v>
      </c>
      <c r="K216" s="3" t="s">
        <v>854</v>
      </c>
      <c r="L216" s="3">
        <v>20.001999999999999</v>
      </c>
      <c r="M216" s="3" t="s">
        <v>621</v>
      </c>
      <c r="N216" s="3" t="s">
        <v>621</v>
      </c>
      <c r="O216" s="3">
        <v>85</v>
      </c>
      <c r="P216" s="3" t="s">
        <v>621</v>
      </c>
      <c r="Q216" s="3" t="s">
        <v>622</v>
      </c>
      <c r="R216" s="3" t="s">
        <v>621</v>
      </c>
      <c r="S216" s="3" t="s">
        <v>621</v>
      </c>
      <c r="T216" s="3" t="s">
        <v>621</v>
      </c>
      <c r="U216" s="3" t="s">
        <v>621</v>
      </c>
      <c r="V216" s="3" t="s">
        <v>621</v>
      </c>
      <c r="Y216" s="20">
        <f t="shared" si="9"/>
        <v>34.869999999999997</v>
      </c>
      <c r="AC216" s="3">
        <f t="shared" si="10"/>
        <v>41.023529411764706</v>
      </c>
      <c r="AD216" s="3">
        <f t="shared" si="11"/>
        <v>6.1535294117647084</v>
      </c>
    </row>
    <row r="217" spans="1:30" ht="15" customHeight="1" x14ac:dyDescent="0.35">
      <c r="A217" s="3" t="s">
        <v>267</v>
      </c>
      <c r="B217" s="3" t="s">
        <v>269</v>
      </c>
      <c r="C217" s="3">
        <v>2013</v>
      </c>
      <c r="D217" s="3" t="s">
        <v>622</v>
      </c>
      <c r="E217" s="3" t="s">
        <v>621</v>
      </c>
      <c r="F217" s="3" t="s">
        <v>621</v>
      </c>
      <c r="G217" s="3" t="s">
        <v>621</v>
      </c>
      <c r="H217" s="3" t="s">
        <v>621</v>
      </c>
      <c r="I217" s="3" t="s">
        <v>621</v>
      </c>
      <c r="J217" s="3" t="s">
        <v>622</v>
      </c>
      <c r="K217" s="3" t="s">
        <v>621</v>
      </c>
      <c r="L217" s="3" t="s">
        <v>621</v>
      </c>
      <c r="M217" s="3" t="s">
        <v>621</v>
      </c>
      <c r="N217" s="3" t="s">
        <v>621</v>
      </c>
      <c r="O217" s="3" t="s">
        <v>621</v>
      </c>
      <c r="P217" s="3" t="s">
        <v>621</v>
      </c>
      <c r="Q217" s="3" t="s">
        <v>622</v>
      </c>
      <c r="R217" s="3" t="s">
        <v>621</v>
      </c>
      <c r="S217" s="3" t="s">
        <v>621</v>
      </c>
      <c r="T217" s="3" t="s">
        <v>621</v>
      </c>
      <c r="U217" s="3" t="s">
        <v>621</v>
      </c>
      <c r="V217" s="3" t="s">
        <v>621</v>
      </c>
      <c r="Y217" s="20">
        <f t="shared" si="9"/>
        <v>0</v>
      </c>
      <c r="AC217" s="3">
        <f t="shared" si="10"/>
        <v>0</v>
      </c>
      <c r="AD217" s="3">
        <f t="shared" si="11"/>
        <v>0</v>
      </c>
    </row>
    <row r="218" spans="1:30" ht="15" customHeight="1" x14ac:dyDescent="0.35">
      <c r="A218" s="3" t="s">
        <v>270</v>
      </c>
      <c r="B218" s="3" t="s">
        <v>271</v>
      </c>
      <c r="C218" s="3">
        <v>2013</v>
      </c>
      <c r="D218" s="3" t="s">
        <v>622</v>
      </c>
      <c r="E218" s="3" t="s">
        <v>621</v>
      </c>
      <c r="F218" s="3" t="s">
        <v>621</v>
      </c>
      <c r="G218" s="3" t="s">
        <v>621</v>
      </c>
      <c r="H218" s="3" t="s">
        <v>621</v>
      </c>
      <c r="I218" s="3" t="s">
        <v>621</v>
      </c>
      <c r="J218" s="3" t="s">
        <v>622</v>
      </c>
      <c r="K218" s="3" t="s">
        <v>621</v>
      </c>
      <c r="L218" s="3" t="s">
        <v>621</v>
      </c>
      <c r="M218" s="3" t="s">
        <v>621</v>
      </c>
      <c r="N218" s="3" t="s">
        <v>621</v>
      </c>
      <c r="O218" s="3" t="s">
        <v>621</v>
      </c>
      <c r="P218" s="3" t="s">
        <v>621</v>
      </c>
      <c r="Q218" s="3" t="s">
        <v>622</v>
      </c>
      <c r="R218" s="3" t="s">
        <v>621</v>
      </c>
      <c r="S218" s="3" t="s">
        <v>621</v>
      </c>
      <c r="T218" s="3" t="s">
        <v>621</v>
      </c>
      <c r="U218" s="3" t="s">
        <v>621</v>
      </c>
      <c r="V218" s="3" t="s">
        <v>621</v>
      </c>
      <c r="Y218" s="20">
        <f t="shared" si="9"/>
        <v>0</v>
      </c>
      <c r="AC218" s="3">
        <f t="shared" si="10"/>
        <v>0</v>
      </c>
      <c r="AD218" s="3">
        <f t="shared" si="11"/>
        <v>0</v>
      </c>
    </row>
    <row r="219" spans="1:30" ht="15" customHeight="1" x14ac:dyDescent="0.35">
      <c r="A219" s="3" t="s">
        <v>272</v>
      </c>
      <c r="B219" s="3" t="s">
        <v>273</v>
      </c>
      <c r="C219" s="3">
        <v>2013</v>
      </c>
      <c r="D219" s="3" t="s">
        <v>622</v>
      </c>
      <c r="E219" s="3" t="s">
        <v>621</v>
      </c>
      <c r="F219" s="3" t="s">
        <v>621</v>
      </c>
      <c r="G219" s="3" t="s">
        <v>621</v>
      </c>
      <c r="H219" s="3" t="s">
        <v>621</v>
      </c>
      <c r="I219" s="3" t="s">
        <v>621</v>
      </c>
      <c r="J219" s="3" t="s">
        <v>622</v>
      </c>
      <c r="K219" s="3" t="s">
        <v>621</v>
      </c>
      <c r="L219" s="3" t="s">
        <v>621</v>
      </c>
      <c r="M219" s="3" t="s">
        <v>621</v>
      </c>
      <c r="N219" s="3" t="s">
        <v>621</v>
      </c>
      <c r="O219" s="3" t="s">
        <v>621</v>
      </c>
      <c r="P219" s="3" t="s">
        <v>621</v>
      </c>
      <c r="Q219" s="3" t="s">
        <v>622</v>
      </c>
      <c r="R219" s="3" t="s">
        <v>621</v>
      </c>
      <c r="S219" s="3" t="s">
        <v>621</v>
      </c>
      <c r="T219" s="3" t="s">
        <v>621</v>
      </c>
      <c r="U219" s="3" t="s">
        <v>621</v>
      </c>
      <c r="V219" s="3" t="s">
        <v>621</v>
      </c>
      <c r="Y219" s="20">
        <f t="shared" si="9"/>
        <v>0</v>
      </c>
      <c r="AC219" s="3">
        <f t="shared" si="10"/>
        <v>0</v>
      </c>
      <c r="AD219" s="3">
        <f t="shared" si="11"/>
        <v>0</v>
      </c>
    </row>
    <row r="220" spans="1:30" ht="15" customHeight="1" x14ac:dyDescent="0.35">
      <c r="A220" s="3" t="s">
        <v>272</v>
      </c>
      <c r="B220" s="3" t="s">
        <v>274</v>
      </c>
      <c r="C220" s="3">
        <v>2013</v>
      </c>
      <c r="D220" s="3" t="s">
        <v>622</v>
      </c>
      <c r="E220" s="3" t="s">
        <v>621</v>
      </c>
      <c r="F220" s="3" t="s">
        <v>621</v>
      </c>
      <c r="G220" s="3" t="s">
        <v>621</v>
      </c>
      <c r="H220" s="3" t="s">
        <v>621</v>
      </c>
      <c r="I220" s="3" t="s">
        <v>621</v>
      </c>
      <c r="J220" s="3" t="s">
        <v>622</v>
      </c>
      <c r="K220" s="3" t="s">
        <v>621</v>
      </c>
      <c r="L220" s="3" t="s">
        <v>621</v>
      </c>
      <c r="M220" s="3" t="s">
        <v>621</v>
      </c>
      <c r="N220" s="3" t="s">
        <v>621</v>
      </c>
      <c r="O220" s="3" t="s">
        <v>621</v>
      </c>
      <c r="P220" s="3" t="s">
        <v>621</v>
      </c>
      <c r="Q220" s="3" t="s">
        <v>622</v>
      </c>
      <c r="R220" s="3" t="s">
        <v>621</v>
      </c>
      <c r="S220" s="3" t="s">
        <v>621</v>
      </c>
      <c r="T220" s="3" t="s">
        <v>621</v>
      </c>
      <c r="U220" s="3" t="s">
        <v>621</v>
      </c>
      <c r="V220" s="3" t="s">
        <v>621</v>
      </c>
      <c r="Y220" s="20">
        <f t="shared" si="9"/>
        <v>0</v>
      </c>
      <c r="AC220" s="3">
        <f t="shared" si="10"/>
        <v>0</v>
      </c>
      <c r="AD220" s="3">
        <f t="shared" si="11"/>
        <v>0</v>
      </c>
    </row>
    <row r="221" spans="1:30" ht="15" customHeight="1" x14ac:dyDescent="0.35">
      <c r="A221" s="3" t="s">
        <v>272</v>
      </c>
      <c r="B221" s="3" t="s">
        <v>275</v>
      </c>
      <c r="C221" s="3">
        <v>2013</v>
      </c>
      <c r="D221" s="3" t="s">
        <v>622</v>
      </c>
      <c r="E221" s="3" t="s">
        <v>621</v>
      </c>
      <c r="F221" s="3" t="s">
        <v>621</v>
      </c>
      <c r="G221" s="3" t="s">
        <v>621</v>
      </c>
      <c r="H221" s="3" t="s">
        <v>621</v>
      </c>
      <c r="I221" s="3" t="s">
        <v>621</v>
      </c>
      <c r="J221" s="3" t="s">
        <v>622</v>
      </c>
      <c r="K221" s="3" t="s">
        <v>621</v>
      </c>
      <c r="L221" s="3" t="s">
        <v>621</v>
      </c>
      <c r="M221" s="3" t="s">
        <v>621</v>
      </c>
      <c r="N221" s="3" t="s">
        <v>621</v>
      </c>
      <c r="O221" s="3" t="s">
        <v>621</v>
      </c>
      <c r="P221" s="3" t="s">
        <v>621</v>
      </c>
      <c r="Q221" s="3" t="s">
        <v>622</v>
      </c>
      <c r="R221" s="3" t="s">
        <v>621</v>
      </c>
      <c r="S221" s="3" t="s">
        <v>621</v>
      </c>
      <c r="T221" s="3" t="s">
        <v>621</v>
      </c>
      <c r="U221" s="3" t="s">
        <v>621</v>
      </c>
      <c r="V221" s="3" t="s">
        <v>621</v>
      </c>
      <c r="Y221" s="20">
        <f t="shared" si="9"/>
        <v>0</v>
      </c>
      <c r="AC221" s="3">
        <f t="shared" si="10"/>
        <v>0</v>
      </c>
      <c r="AD221" s="3">
        <f t="shared" si="11"/>
        <v>0</v>
      </c>
    </row>
    <row r="222" spans="1:30" ht="15" customHeight="1" x14ac:dyDescent="0.35">
      <c r="A222" s="3" t="s">
        <v>272</v>
      </c>
      <c r="B222" s="3" t="s">
        <v>276</v>
      </c>
      <c r="C222" s="3">
        <v>2013</v>
      </c>
      <c r="D222" s="3" t="s">
        <v>622</v>
      </c>
      <c r="E222" s="3" t="s">
        <v>621</v>
      </c>
      <c r="F222" s="3" t="s">
        <v>621</v>
      </c>
      <c r="G222" s="3" t="s">
        <v>621</v>
      </c>
      <c r="H222" s="3" t="s">
        <v>621</v>
      </c>
      <c r="I222" s="3" t="s">
        <v>621</v>
      </c>
      <c r="J222" s="3" t="s">
        <v>622</v>
      </c>
      <c r="K222" s="3" t="s">
        <v>621</v>
      </c>
      <c r="L222" s="3" t="s">
        <v>621</v>
      </c>
      <c r="M222" s="3" t="s">
        <v>621</v>
      </c>
      <c r="N222" s="3" t="s">
        <v>621</v>
      </c>
      <c r="O222" s="3" t="s">
        <v>621</v>
      </c>
      <c r="P222" s="3" t="s">
        <v>621</v>
      </c>
      <c r="Q222" s="3" t="s">
        <v>622</v>
      </c>
      <c r="R222" s="3" t="s">
        <v>621</v>
      </c>
      <c r="S222" s="3" t="s">
        <v>621</v>
      </c>
      <c r="T222" s="3" t="s">
        <v>621</v>
      </c>
      <c r="U222" s="3" t="s">
        <v>621</v>
      </c>
      <c r="V222" s="3" t="s">
        <v>621</v>
      </c>
      <c r="Y222" s="20">
        <f t="shared" si="9"/>
        <v>0</v>
      </c>
      <c r="AC222" s="3">
        <f t="shared" si="10"/>
        <v>0</v>
      </c>
      <c r="AD222" s="3">
        <f t="shared" si="11"/>
        <v>0</v>
      </c>
    </row>
    <row r="223" spans="1:30" ht="15" customHeight="1" x14ac:dyDescent="0.35">
      <c r="A223" s="3" t="s">
        <v>277</v>
      </c>
      <c r="B223" s="3" t="s">
        <v>278</v>
      </c>
      <c r="C223" s="3">
        <v>2013</v>
      </c>
      <c r="D223" s="3" t="s">
        <v>622</v>
      </c>
      <c r="E223" s="3" t="s">
        <v>621</v>
      </c>
      <c r="F223" s="3" t="s">
        <v>621</v>
      </c>
      <c r="G223" s="3" t="s">
        <v>621</v>
      </c>
      <c r="H223" s="3" t="s">
        <v>621</v>
      </c>
      <c r="I223" s="3" t="s">
        <v>621</v>
      </c>
      <c r="J223" s="3" t="s">
        <v>622</v>
      </c>
      <c r="K223" s="3" t="s">
        <v>621</v>
      </c>
      <c r="L223" s="3" t="s">
        <v>621</v>
      </c>
      <c r="M223" s="3" t="s">
        <v>621</v>
      </c>
      <c r="N223" s="3" t="s">
        <v>621</v>
      </c>
      <c r="O223" s="3" t="s">
        <v>621</v>
      </c>
      <c r="P223" s="3" t="s">
        <v>621</v>
      </c>
      <c r="Q223" s="3" t="s">
        <v>622</v>
      </c>
      <c r="R223" s="3" t="s">
        <v>621</v>
      </c>
      <c r="S223" s="3" t="s">
        <v>621</v>
      </c>
      <c r="T223" s="3" t="s">
        <v>621</v>
      </c>
      <c r="U223" s="3" t="s">
        <v>621</v>
      </c>
      <c r="V223" s="3" t="s">
        <v>621</v>
      </c>
      <c r="Y223" s="20">
        <f t="shared" si="9"/>
        <v>0</v>
      </c>
      <c r="AC223" s="3">
        <f t="shared" si="10"/>
        <v>0</v>
      </c>
      <c r="AD223" s="3">
        <f t="shared" si="11"/>
        <v>0</v>
      </c>
    </row>
    <row r="224" spans="1:30" ht="15" customHeight="1" x14ac:dyDescent="0.35">
      <c r="A224" s="3" t="s">
        <v>277</v>
      </c>
      <c r="B224" s="3" t="s">
        <v>279</v>
      </c>
      <c r="C224" s="3">
        <v>2013</v>
      </c>
      <c r="D224" s="3" t="s">
        <v>882</v>
      </c>
      <c r="E224" s="3" t="s">
        <v>858</v>
      </c>
      <c r="F224" s="3">
        <v>66.599999999999994</v>
      </c>
      <c r="G224" s="3" t="s">
        <v>621</v>
      </c>
      <c r="H224" s="3" t="s">
        <v>621</v>
      </c>
      <c r="I224" s="3" t="s">
        <v>621</v>
      </c>
      <c r="J224" s="3" t="s">
        <v>622</v>
      </c>
      <c r="K224" s="3" t="s">
        <v>621</v>
      </c>
      <c r="L224" s="3" t="s">
        <v>621</v>
      </c>
      <c r="M224" s="3" t="s">
        <v>621</v>
      </c>
      <c r="N224" s="3" t="s">
        <v>621</v>
      </c>
      <c r="O224" s="3" t="s">
        <v>621</v>
      </c>
      <c r="P224" s="3" t="s">
        <v>621</v>
      </c>
      <c r="Q224" s="3" t="s">
        <v>622</v>
      </c>
      <c r="R224" s="3" t="s">
        <v>621</v>
      </c>
      <c r="S224" s="3" t="s">
        <v>621</v>
      </c>
      <c r="T224" s="3" t="s">
        <v>621</v>
      </c>
      <c r="U224" s="3" t="s">
        <v>621</v>
      </c>
      <c r="V224" s="3" t="s">
        <v>621</v>
      </c>
      <c r="Y224" s="20">
        <f t="shared" si="9"/>
        <v>66.599999999999994</v>
      </c>
      <c r="AC224" s="3">
        <f t="shared" si="10"/>
        <v>78.35294117647058</v>
      </c>
      <c r="AD224" s="3">
        <f t="shared" si="11"/>
        <v>11.752941176470586</v>
      </c>
    </row>
    <row r="225" spans="1:30" ht="15" customHeight="1" x14ac:dyDescent="0.35">
      <c r="A225" s="3" t="s">
        <v>280</v>
      </c>
      <c r="B225" s="3" t="s">
        <v>281</v>
      </c>
      <c r="C225" s="3">
        <v>2013</v>
      </c>
      <c r="D225" s="3" t="s">
        <v>621</v>
      </c>
      <c r="E225" s="3" t="s">
        <v>621</v>
      </c>
      <c r="F225" s="3" t="s">
        <v>621</v>
      </c>
      <c r="G225" s="3" t="s">
        <v>621</v>
      </c>
      <c r="H225" s="3" t="s">
        <v>621</v>
      </c>
      <c r="I225" s="3" t="s">
        <v>621</v>
      </c>
      <c r="J225" s="3" t="s">
        <v>622</v>
      </c>
      <c r="K225" s="3" t="s">
        <v>621</v>
      </c>
      <c r="L225" s="3" t="s">
        <v>621</v>
      </c>
      <c r="M225" s="3" t="s">
        <v>621</v>
      </c>
      <c r="N225" s="3" t="s">
        <v>621</v>
      </c>
      <c r="O225" s="3" t="s">
        <v>621</v>
      </c>
      <c r="P225" s="3" t="s">
        <v>621</v>
      </c>
      <c r="Q225" s="3" t="s">
        <v>622</v>
      </c>
      <c r="R225" s="3" t="s">
        <v>621</v>
      </c>
      <c r="S225" s="3" t="s">
        <v>621</v>
      </c>
      <c r="T225" s="3" t="s">
        <v>621</v>
      </c>
      <c r="U225" s="3" t="s">
        <v>621</v>
      </c>
      <c r="V225" s="3" t="s">
        <v>621</v>
      </c>
      <c r="Y225" s="20">
        <f t="shared" si="9"/>
        <v>0</v>
      </c>
      <c r="AC225" s="3">
        <f t="shared" si="10"/>
        <v>0</v>
      </c>
      <c r="AD225" s="3">
        <f t="shared" si="11"/>
        <v>0</v>
      </c>
    </row>
    <row r="226" spans="1:30" ht="15" customHeight="1" x14ac:dyDescent="0.35">
      <c r="A226" s="3" t="s">
        <v>282</v>
      </c>
      <c r="B226" s="3" t="s">
        <v>283</v>
      </c>
      <c r="C226" s="3">
        <v>2013</v>
      </c>
      <c r="D226" s="3" t="s">
        <v>622</v>
      </c>
      <c r="E226" s="3" t="s">
        <v>621</v>
      </c>
      <c r="F226" s="3" t="s">
        <v>621</v>
      </c>
      <c r="G226" s="3" t="s">
        <v>621</v>
      </c>
      <c r="H226" s="3" t="s">
        <v>621</v>
      </c>
      <c r="I226" s="3" t="s">
        <v>621</v>
      </c>
      <c r="J226" s="3" t="s">
        <v>622</v>
      </c>
      <c r="K226" s="3" t="s">
        <v>621</v>
      </c>
      <c r="L226" s="3" t="s">
        <v>621</v>
      </c>
      <c r="M226" s="3" t="s">
        <v>621</v>
      </c>
      <c r="N226" s="3" t="s">
        <v>621</v>
      </c>
      <c r="O226" s="3" t="s">
        <v>621</v>
      </c>
      <c r="P226" s="3" t="s">
        <v>621</v>
      </c>
      <c r="Q226" s="3" t="s">
        <v>622</v>
      </c>
      <c r="R226" s="3" t="s">
        <v>621</v>
      </c>
      <c r="S226" s="3" t="s">
        <v>621</v>
      </c>
      <c r="T226" s="3" t="s">
        <v>621</v>
      </c>
      <c r="U226" s="3" t="s">
        <v>621</v>
      </c>
      <c r="V226" s="3" t="s">
        <v>621</v>
      </c>
      <c r="Y226" s="20">
        <f t="shared" si="9"/>
        <v>0</v>
      </c>
      <c r="AC226" s="3">
        <f t="shared" si="10"/>
        <v>0</v>
      </c>
      <c r="AD226" s="3">
        <f t="shared" si="11"/>
        <v>0</v>
      </c>
    </row>
    <row r="227" spans="1:30" ht="15" customHeight="1" x14ac:dyDescent="0.35">
      <c r="A227" s="3" t="s">
        <v>282</v>
      </c>
      <c r="B227" s="3" t="s">
        <v>284</v>
      </c>
      <c r="C227" s="3">
        <v>2013</v>
      </c>
      <c r="D227" s="3" t="s">
        <v>622</v>
      </c>
      <c r="E227" s="3" t="s">
        <v>621</v>
      </c>
      <c r="F227" s="3" t="s">
        <v>621</v>
      </c>
      <c r="G227" s="3" t="s">
        <v>621</v>
      </c>
      <c r="H227" s="3" t="s">
        <v>621</v>
      </c>
      <c r="I227" s="3" t="s">
        <v>621</v>
      </c>
      <c r="J227" s="3" t="s">
        <v>622</v>
      </c>
      <c r="K227" s="3" t="s">
        <v>621</v>
      </c>
      <c r="L227" s="3" t="s">
        <v>621</v>
      </c>
      <c r="M227" s="3" t="s">
        <v>621</v>
      </c>
      <c r="N227" s="3" t="s">
        <v>621</v>
      </c>
      <c r="O227" s="3" t="s">
        <v>621</v>
      </c>
      <c r="P227" s="3" t="s">
        <v>621</v>
      </c>
      <c r="Q227" s="3" t="s">
        <v>622</v>
      </c>
      <c r="R227" s="3" t="s">
        <v>621</v>
      </c>
      <c r="S227" s="3" t="s">
        <v>621</v>
      </c>
      <c r="T227" s="3" t="s">
        <v>621</v>
      </c>
      <c r="U227" s="3" t="s">
        <v>621</v>
      </c>
      <c r="V227" s="3" t="s">
        <v>621</v>
      </c>
      <c r="Y227" s="20">
        <f t="shared" si="9"/>
        <v>0</v>
      </c>
      <c r="AC227" s="3">
        <f t="shared" si="10"/>
        <v>0</v>
      </c>
      <c r="AD227" s="3">
        <f t="shared" si="11"/>
        <v>0</v>
      </c>
    </row>
    <row r="228" spans="1:30" ht="15" customHeight="1" x14ac:dyDescent="0.35">
      <c r="A228" s="3" t="s">
        <v>282</v>
      </c>
      <c r="B228" s="3" t="s">
        <v>285</v>
      </c>
      <c r="C228" s="3">
        <v>2013</v>
      </c>
      <c r="D228" s="3" t="s">
        <v>622</v>
      </c>
      <c r="E228" s="3" t="s">
        <v>621</v>
      </c>
      <c r="F228" s="3" t="s">
        <v>621</v>
      </c>
      <c r="G228" s="3" t="s">
        <v>621</v>
      </c>
      <c r="H228" s="3" t="s">
        <v>621</v>
      </c>
      <c r="I228" s="3" t="s">
        <v>621</v>
      </c>
      <c r="J228" s="3" t="s">
        <v>622</v>
      </c>
      <c r="K228" s="3" t="s">
        <v>621</v>
      </c>
      <c r="L228" s="3" t="s">
        <v>621</v>
      </c>
      <c r="M228" s="3" t="s">
        <v>621</v>
      </c>
      <c r="N228" s="3" t="s">
        <v>621</v>
      </c>
      <c r="O228" s="3" t="s">
        <v>621</v>
      </c>
      <c r="P228" s="3" t="s">
        <v>621</v>
      </c>
      <c r="Q228" s="3" t="s">
        <v>622</v>
      </c>
      <c r="R228" s="3" t="s">
        <v>621</v>
      </c>
      <c r="S228" s="3" t="s">
        <v>621</v>
      </c>
      <c r="T228" s="3" t="s">
        <v>621</v>
      </c>
      <c r="U228" s="3" t="s">
        <v>621</v>
      </c>
      <c r="V228" s="3" t="s">
        <v>621</v>
      </c>
      <c r="Y228" s="20">
        <f t="shared" si="9"/>
        <v>0</v>
      </c>
      <c r="AC228" s="3">
        <f t="shared" si="10"/>
        <v>0</v>
      </c>
      <c r="AD228" s="3">
        <f t="shared" si="11"/>
        <v>0</v>
      </c>
    </row>
    <row r="229" spans="1:30" ht="15" customHeight="1" x14ac:dyDescent="0.35">
      <c r="A229" s="3" t="s">
        <v>282</v>
      </c>
      <c r="B229" s="3" t="s">
        <v>286</v>
      </c>
      <c r="C229" s="3">
        <v>2013</v>
      </c>
      <c r="D229" s="3" t="s">
        <v>622</v>
      </c>
      <c r="E229" s="3" t="s">
        <v>621</v>
      </c>
      <c r="F229" s="3" t="s">
        <v>621</v>
      </c>
      <c r="G229" s="3" t="s">
        <v>621</v>
      </c>
      <c r="H229" s="3" t="s">
        <v>621</v>
      </c>
      <c r="I229" s="3" t="s">
        <v>621</v>
      </c>
      <c r="J229" s="3" t="s">
        <v>622</v>
      </c>
      <c r="K229" s="3" t="s">
        <v>621</v>
      </c>
      <c r="L229" s="3" t="s">
        <v>621</v>
      </c>
      <c r="M229" s="3" t="s">
        <v>621</v>
      </c>
      <c r="N229" s="3" t="s">
        <v>621</v>
      </c>
      <c r="O229" s="3" t="s">
        <v>621</v>
      </c>
      <c r="P229" s="3" t="s">
        <v>621</v>
      </c>
      <c r="Q229" s="3" t="s">
        <v>622</v>
      </c>
      <c r="R229" s="3" t="s">
        <v>621</v>
      </c>
      <c r="S229" s="3" t="s">
        <v>621</v>
      </c>
      <c r="T229" s="3" t="s">
        <v>621</v>
      </c>
      <c r="U229" s="3" t="s">
        <v>621</v>
      </c>
      <c r="V229" s="3" t="s">
        <v>621</v>
      </c>
      <c r="Y229" s="20">
        <f t="shared" si="9"/>
        <v>0</v>
      </c>
      <c r="AC229" s="3">
        <f t="shared" si="10"/>
        <v>0</v>
      </c>
      <c r="AD229" s="3">
        <f t="shared" si="11"/>
        <v>0</v>
      </c>
    </row>
    <row r="230" spans="1:30" ht="15" customHeight="1" x14ac:dyDescent="0.35">
      <c r="A230" s="3" t="s">
        <v>282</v>
      </c>
      <c r="B230" s="3" t="s">
        <v>287</v>
      </c>
      <c r="C230" s="3">
        <v>2013</v>
      </c>
      <c r="D230" s="3" t="s">
        <v>622</v>
      </c>
      <c r="E230" s="3" t="s">
        <v>621</v>
      </c>
      <c r="F230" s="3" t="s">
        <v>621</v>
      </c>
      <c r="G230" s="3" t="s">
        <v>621</v>
      </c>
      <c r="H230" s="3" t="s">
        <v>621</v>
      </c>
      <c r="I230" s="3" t="s">
        <v>621</v>
      </c>
      <c r="J230" s="3" t="s">
        <v>622</v>
      </c>
      <c r="K230" s="3" t="s">
        <v>621</v>
      </c>
      <c r="L230" s="3" t="s">
        <v>621</v>
      </c>
      <c r="M230" s="3" t="s">
        <v>621</v>
      </c>
      <c r="N230" s="3" t="s">
        <v>621</v>
      </c>
      <c r="O230" s="3" t="s">
        <v>621</v>
      </c>
      <c r="P230" s="3" t="s">
        <v>621</v>
      </c>
      <c r="Q230" s="3" t="s">
        <v>622</v>
      </c>
      <c r="R230" s="3" t="s">
        <v>621</v>
      </c>
      <c r="S230" s="3" t="s">
        <v>621</v>
      </c>
      <c r="T230" s="3" t="s">
        <v>621</v>
      </c>
      <c r="U230" s="3" t="s">
        <v>621</v>
      </c>
      <c r="V230" s="3" t="s">
        <v>621</v>
      </c>
      <c r="Y230" s="20">
        <f t="shared" si="9"/>
        <v>0</v>
      </c>
      <c r="AC230" s="3">
        <f t="shared" si="10"/>
        <v>0</v>
      </c>
      <c r="AD230" s="3">
        <f t="shared" si="11"/>
        <v>0</v>
      </c>
    </row>
    <row r="231" spans="1:30" ht="15" customHeight="1" x14ac:dyDescent="0.35">
      <c r="A231" s="3" t="s">
        <v>282</v>
      </c>
      <c r="B231" s="3" t="s">
        <v>288</v>
      </c>
      <c r="C231" s="3">
        <v>2013</v>
      </c>
      <c r="D231" s="3" t="s">
        <v>622</v>
      </c>
      <c r="E231" s="3" t="s">
        <v>621</v>
      </c>
      <c r="F231" s="3" t="s">
        <v>621</v>
      </c>
      <c r="G231" s="3" t="s">
        <v>621</v>
      </c>
      <c r="H231" s="3" t="s">
        <v>621</v>
      </c>
      <c r="I231" s="3" t="s">
        <v>621</v>
      </c>
      <c r="J231" s="3" t="s">
        <v>622</v>
      </c>
      <c r="K231" s="3" t="s">
        <v>621</v>
      </c>
      <c r="L231" s="3" t="s">
        <v>621</v>
      </c>
      <c r="M231" s="3" t="s">
        <v>621</v>
      </c>
      <c r="N231" s="3" t="s">
        <v>621</v>
      </c>
      <c r="O231" s="3" t="s">
        <v>621</v>
      </c>
      <c r="P231" s="3" t="s">
        <v>621</v>
      </c>
      <c r="Q231" s="3" t="s">
        <v>622</v>
      </c>
      <c r="R231" s="3" t="s">
        <v>621</v>
      </c>
      <c r="S231" s="3" t="s">
        <v>621</v>
      </c>
      <c r="T231" s="3" t="s">
        <v>621</v>
      </c>
      <c r="U231" s="3" t="s">
        <v>621</v>
      </c>
      <c r="V231" s="3" t="s">
        <v>621</v>
      </c>
      <c r="Y231" s="20">
        <f t="shared" si="9"/>
        <v>0</v>
      </c>
      <c r="AC231" s="3">
        <f t="shared" si="10"/>
        <v>0</v>
      </c>
      <c r="AD231" s="3">
        <f t="shared" si="11"/>
        <v>0</v>
      </c>
    </row>
    <row r="232" spans="1:30" ht="15" customHeight="1" x14ac:dyDescent="0.35">
      <c r="A232" s="3" t="s">
        <v>282</v>
      </c>
      <c r="B232" s="3" t="s">
        <v>289</v>
      </c>
      <c r="C232" s="3">
        <v>2013</v>
      </c>
      <c r="D232" s="3" t="s">
        <v>622</v>
      </c>
      <c r="E232" s="3" t="s">
        <v>621</v>
      </c>
      <c r="F232" s="3" t="s">
        <v>621</v>
      </c>
      <c r="G232" s="3" t="s">
        <v>621</v>
      </c>
      <c r="H232" s="3" t="s">
        <v>621</v>
      </c>
      <c r="I232" s="3" t="s">
        <v>621</v>
      </c>
      <c r="J232" s="3" t="s">
        <v>622</v>
      </c>
      <c r="K232" s="3" t="s">
        <v>621</v>
      </c>
      <c r="L232" s="3" t="s">
        <v>621</v>
      </c>
      <c r="M232" s="3" t="s">
        <v>621</v>
      </c>
      <c r="N232" s="3" t="s">
        <v>621</v>
      </c>
      <c r="O232" s="3" t="s">
        <v>621</v>
      </c>
      <c r="P232" s="3" t="s">
        <v>621</v>
      </c>
      <c r="Q232" s="3" t="s">
        <v>622</v>
      </c>
      <c r="R232" s="3" t="s">
        <v>621</v>
      </c>
      <c r="S232" s="3" t="s">
        <v>621</v>
      </c>
      <c r="T232" s="3" t="s">
        <v>621</v>
      </c>
      <c r="U232" s="3" t="s">
        <v>621</v>
      </c>
      <c r="V232" s="3" t="s">
        <v>621</v>
      </c>
      <c r="Y232" s="20">
        <f t="shared" si="9"/>
        <v>0</v>
      </c>
      <c r="AC232" s="3">
        <f t="shared" si="10"/>
        <v>0</v>
      </c>
      <c r="AD232" s="3">
        <f t="shared" si="11"/>
        <v>0</v>
      </c>
    </row>
    <row r="233" spans="1:30" ht="15" customHeight="1" x14ac:dyDescent="0.35">
      <c r="A233" s="3" t="s">
        <v>282</v>
      </c>
      <c r="B233" s="3" t="s">
        <v>290</v>
      </c>
      <c r="C233" s="3">
        <v>2013</v>
      </c>
      <c r="D233" s="3" t="s">
        <v>622</v>
      </c>
      <c r="E233" s="3" t="s">
        <v>621</v>
      </c>
      <c r="F233" s="3" t="s">
        <v>621</v>
      </c>
      <c r="G233" s="3" t="s">
        <v>621</v>
      </c>
      <c r="H233" s="3" t="s">
        <v>621</v>
      </c>
      <c r="I233" s="3" t="s">
        <v>621</v>
      </c>
      <c r="J233" s="3" t="s">
        <v>622</v>
      </c>
      <c r="K233" s="3" t="s">
        <v>621</v>
      </c>
      <c r="L233" s="3" t="s">
        <v>621</v>
      </c>
      <c r="M233" s="3" t="s">
        <v>621</v>
      </c>
      <c r="N233" s="3" t="s">
        <v>621</v>
      </c>
      <c r="O233" s="3" t="s">
        <v>621</v>
      </c>
      <c r="P233" s="3" t="s">
        <v>621</v>
      </c>
      <c r="Q233" s="3" t="s">
        <v>622</v>
      </c>
      <c r="R233" s="3" t="s">
        <v>621</v>
      </c>
      <c r="S233" s="3" t="s">
        <v>621</v>
      </c>
      <c r="T233" s="3" t="s">
        <v>621</v>
      </c>
      <c r="U233" s="3" t="s">
        <v>621</v>
      </c>
      <c r="V233" s="3" t="s">
        <v>621</v>
      </c>
      <c r="Y233" s="20">
        <f t="shared" si="9"/>
        <v>0</v>
      </c>
      <c r="AC233" s="3">
        <f t="shared" si="10"/>
        <v>0</v>
      </c>
      <c r="AD233" s="3">
        <f t="shared" si="11"/>
        <v>0</v>
      </c>
    </row>
    <row r="234" spans="1:30" ht="15" customHeight="1" x14ac:dyDescent="0.35">
      <c r="A234" s="3" t="s">
        <v>291</v>
      </c>
      <c r="B234" s="3" t="s">
        <v>292</v>
      </c>
      <c r="C234" s="3">
        <v>2013</v>
      </c>
      <c r="D234" s="3" t="s">
        <v>622</v>
      </c>
      <c r="E234" s="3" t="s">
        <v>621</v>
      </c>
      <c r="F234" s="3" t="s">
        <v>621</v>
      </c>
      <c r="G234" s="3" t="s">
        <v>621</v>
      </c>
      <c r="H234" s="3" t="s">
        <v>621</v>
      </c>
      <c r="I234" s="3" t="s">
        <v>621</v>
      </c>
      <c r="J234" s="3" t="s">
        <v>622</v>
      </c>
      <c r="K234" s="3" t="s">
        <v>621</v>
      </c>
      <c r="L234" s="3" t="s">
        <v>621</v>
      </c>
      <c r="M234" s="3" t="s">
        <v>621</v>
      </c>
      <c r="N234" s="3" t="s">
        <v>621</v>
      </c>
      <c r="O234" s="3" t="s">
        <v>621</v>
      </c>
      <c r="P234" s="3" t="s">
        <v>621</v>
      </c>
      <c r="Q234" s="3" t="s">
        <v>622</v>
      </c>
      <c r="R234" s="3" t="s">
        <v>621</v>
      </c>
      <c r="S234" s="3" t="s">
        <v>621</v>
      </c>
      <c r="T234" s="3" t="s">
        <v>621</v>
      </c>
      <c r="U234" s="3" t="s">
        <v>621</v>
      </c>
      <c r="V234" s="3" t="s">
        <v>621</v>
      </c>
      <c r="Y234" s="20">
        <f t="shared" si="9"/>
        <v>0</v>
      </c>
      <c r="AC234" s="3">
        <f t="shared" si="10"/>
        <v>0</v>
      </c>
      <c r="AD234" s="3">
        <f t="shared" si="11"/>
        <v>0</v>
      </c>
    </row>
    <row r="235" spans="1:30" ht="15" customHeight="1" x14ac:dyDescent="0.35">
      <c r="A235" s="3" t="s">
        <v>293</v>
      </c>
      <c r="B235" s="3" t="s">
        <v>190</v>
      </c>
      <c r="C235" s="3">
        <v>2013</v>
      </c>
      <c r="D235" s="3" t="s">
        <v>883</v>
      </c>
      <c r="E235" s="3" t="s">
        <v>854</v>
      </c>
      <c r="F235" s="3">
        <v>9.6</v>
      </c>
      <c r="G235" s="3" t="s">
        <v>856</v>
      </c>
      <c r="H235" s="3">
        <v>0.2</v>
      </c>
      <c r="I235" s="3" t="s">
        <v>621</v>
      </c>
      <c r="J235" s="3" t="s">
        <v>622</v>
      </c>
      <c r="K235" s="3" t="s">
        <v>621</v>
      </c>
      <c r="L235" s="3" t="s">
        <v>621</v>
      </c>
      <c r="M235" s="3" t="s">
        <v>621</v>
      </c>
      <c r="N235" s="3" t="s">
        <v>621</v>
      </c>
      <c r="O235" s="3" t="s">
        <v>621</v>
      </c>
      <c r="P235" s="3" t="s">
        <v>621</v>
      </c>
      <c r="Q235" s="3" t="s">
        <v>622</v>
      </c>
      <c r="R235" s="3" t="s">
        <v>621</v>
      </c>
      <c r="S235" s="3" t="s">
        <v>621</v>
      </c>
      <c r="T235" s="3" t="s">
        <v>621</v>
      </c>
      <c r="U235" s="3" t="s">
        <v>621</v>
      </c>
      <c r="V235" s="3" t="s">
        <v>621</v>
      </c>
      <c r="Y235" s="20">
        <f t="shared" si="9"/>
        <v>9.7999999999999989</v>
      </c>
      <c r="AC235" s="3">
        <f t="shared" si="10"/>
        <v>11.529411764705882</v>
      </c>
      <c r="AD235" s="3">
        <f t="shared" si="11"/>
        <v>1.7294117647058833</v>
      </c>
    </row>
    <row r="236" spans="1:30" ht="15" customHeight="1" x14ac:dyDescent="0.35">
      <c r="A236" s="3" t="s">
        <v>293</v>
      </c>
      <c r="B236" s="3" t="s">
        <v>294</v>
      </c>
      <c r="C236" s="3">
        <v>2013</v>
      </c>
      <c r="D236" s="3" t="s">
        <v>622</v>
      </c>
      <c r="E236" s="3" t="s">
        <v>621</v>
      </c>
      <c r="F236" s="3" t="s">
        <v>621</v>
      </c>
      <c r="G236" s="3" t="s">
        <v>621</v>
      </c>
      <c r="H236" s="3" t="s">
        <v>621</v>
      </c>
      <c r="I236" s="3" t="s">
        <v>621</v>
      </c>
      <c r="J236" s="3" t="s">
        <v>622</v>
      </c>
      <c r="K236" s="3" t="s">
        <v>621</v>
      </c>
      <c r="L236" s="3" t="s">
        <v>621</v>
      </c>
      <c r="M236" s="3" t="s">
        <v>621</v>
      </c>
      <c r="N236" s="3" t="s">
        <v>621</v>
      </c>
      <c r="O236" s="3" t="s">
        <v>621</v>
      </c>
      <c r="P236" s="3" t="s">
        <v>621</v>
      </c>
      <c r="Q236" s="3" t="s">
        <v>622</v>
      </c>
      <c r="R236" s="3" t="s">
        <v>621</v>
      </c>
      <c r="S236" s="3" t="s">
        <v>621</v>
      </c>
      <c r="T236" s="3" t="s">
        <v>621</v>
      </c>
      <c r="U236" s="3" t="s">
        <v>621</v>
      </c>
      <c r="V236" s="3" t="s">
        <v>621</v>
      </c>
      <c r="Y236" s="20">
        <f t="shared" si="9"/>
        <v>0</v>
      </c>
      <c r="AC236" s="3">
        <f t="shared" si="10"/>
        <v>0</v>
      </c>
      <c r="AD236" s="3">
        <f t="shared" si="11"/>
        <v>0</v>
      </c>
    </row>
    <row r="237" spans="1:30" ht="15" customHeight="1" x14ac:dyDescent="0.35">
      <c r="A237" s="3" t="s">
        <v>293</v>
      </c>
      <c r="B237" s="3" t="s">
        <v>295</v>
      </c>
      <c r="C237" s="3">
        <v>2013</v>
      </c>
      <c r="D237" s="3" t="s">
        <v>622</v>
      </c>
      <c r="E237" s="3" t="s">
        <v>621</v>
      </c>
      <c r="F237" s="3" t="s">
        <v>621</v>
      </c>
      <c r="G237" s="3" t="s">
        <v>621</v>
      </c>
      <c r="H237" s="3" t="s">
        <v>621</v>
      </c>
      <c r="I237" s="3" t="s">
        <v>621</v>
      </c>
      <c r="J237" s="3" t="s">
        <v>622</v>
      </c>
      <c r="K237" s="3" t="s">
        <v>621</v>
      </c>
      <c r="L237" s="3" t="s">
        <v>621</v>
      </c>
      <c r="M237" s="3" t="s">
        <v>621</v>
      </c>
      <c r="N237" s="3" t="s">
        <v>621</v>
      </c>
      <c r="O237" s="3" t="s">
        <v>621</v>
      </c>
      <c r="P237" s="3" t="s">
        <v>621</v>
      </c>
      <c r="Q237" s="3" t="s">
        <v>622</v>
      </c>
      <c r="R237" s="3" t="s">
        <v>621</v>
      </c>
      <c r="S237" s="3" t="s">
        <v>621</v>
      </c>
      <c r="T237" s="3" t="s">
        <v>621</v>
      </c>
      <c r="U237" s="3" t="s">
        <v>621</v>
      </c>
      <c r="V237" s="3" t="s">
        <v>621</v>
      </c>
      <c r="Y237" s="20">
        <f t="shared" si="9"/>
        <v>0</v>
      </c>
      <c r="AC237" s="3">
        <f t="shared" si="10"/>
        <v>0</v>
      </c>
      <c r="AD237" s="3">
        <f t="shared" si="11"/>
        <v>0</v>
      </c>
    </row>
    <row r="238" spans="1:30" ht="15" customHeight="1" x14ac:dyDescent="0.35">
      <c r="A238" s="3" t="s">
        <v>293</v>
      </c>
      <c r="B238" s="3" t="s">
        <v>296</v>
      </c>
      <c r="C238" s="3">
        <v>2013</v>
      </c>
      <c r="D238" s="3" t="s">
        <v>622</v>
      </c>
      <c r="E238" s="3" t="s">
        <v>621</v>
      </c>
      <c r="F238" s="3" t="s">
        <v>621</v>
      </c>
      <c r="G238" s="3" t="s">
        <v>621</v>
      </c>
      <c r="H238" s="3" t="s">
        <v>621</v>
      </c>
      <c r="I238" s="3" t="s">
        <v>621</v>
      </c>
      <c r="J238" s="3" t="s">
        <v>622</v>
      </c>
      <c r="K238" s="3" t="s">
        <v>621</v>
      </c>
      <c r="L238" s="3" t="s">
        <v>621</v>
      </c>
      <c r="M238" s="3" t="s">
        <v>621</v>
      </c>
      <c r="N238" s="3" t="s">
        <v>621</v>
      </c>
      <c r="O238" s="3" t="s">
        <v>621</v>
      </c>
      <c r="P238" s="3" t="s">
        <v>621</v>
      </c>
      <c r="Q238" s="3" t="s">
        <v>622</v>
      </c>
      <c r="R238" s="3" t="s">
        <v>621</v>
      </c>
      <c r="S238" s="3" t="s">
        <v>621</v>
      </c>
      <c r="T238" s="3" t="s">
        <v>621</v>
      </c>
      <c r="U238" s="3" t="s">
        <v>621</v>
      </c>
      <c r="V238" s="3" t="s">
        <v>621</v>
      </c>
      <c r="Y238" s="20">
        <f t="shared" si="9"/>
        <v>0</v>
      </c>
      <c r="AC238" s="3">
        <f t="shared" si="10"/>
        <v>0</v>
      </c>
      <c r="AD238" s="3">
        <f t="shared" si="11"/>
        <v>0</v>
      </c>
    </row>
    <row r="239" spans="1:30" ht="15" customHeight="1" x14ac:dyDescent="0.3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Y239" s="20">
        <f t="shared" si="9"/>
        <v>0</v>
      </c>
      <c r="AC239" s="3">
        <f t="shared" si="10"/>
        <v>0</v>
      </c>
      <c r="AD239" s="3">
        <f t="shared" si="11"/>
        <v>0</v>
      </c>
    </row>
    <row r="240" spans="1:30" ht="15" customHeight="1" x14ac:dyDescent="0.35">
      <c r="A240" s="3" t="s">
        <v>299</v>
      </c>
      <c r="B240" s="3" t="s">
        <v>300</v>
      </c>
      <c r="C240" s="3">
        <v>2013</v>
      </c>
      <c r="D240" s="3" t="s">
        <v>622</v>
      </c>
      <c r="E240" s="3" t="s">
        <v>621</v>
      </c>
      <c r="F240" s="3" t="s">
        <v>621</v>
      </c>
      <c r="G240" s="3" t="s">
        <v>621</v>
      </c>
      <c r="H240" s="3" t="s">
        <v>621</v>
      </c>
      <c r="I240" s="3" t="s">
        <v>621</v>
      </c>
      <c r="J240" s="3" t="s">
        <v>622</v>
      </c>
      <c r="K240" s="3" t="s">
        <v>621</v>
      </c>
      <c r="L240" s="3" t="s">
        <v>621</v>
      </c>
      <c r="M240" s="3" t="s">
        <v>621</v>
      </c>
      <c r="N240" s="3" t="s">
        <v>621</v>
      </c>
      <c r="O240" s="3" t="s">
        <v>621</v>
      </c>
      <c r="P240" s="3" t="s">
        <v>621</v>
      </c>
      <c r="Q240" s="3" t="s">
        <v>622</v>
      </c>
      <c r="R240" s="3" t="s">
        <v>621</v>
      </c>
      <c r="S240" s="3" t="s">
        <v>621</v>
      </c>
      <c r="T240" s="3" t="s">
        <v>621</v>
      </c>
      <c r="U240" s="3" t="s">
        <v>621</v>
      </c>
      <c r="V240" s="3" t="s">
        <v>621</v>
      </c>
      <c r="Y240" s="20">
        <f t="shared" si="9"/>
        <v>0</v>
      </c>
      <c r="AC240" s="3">
        <f t="shared" si="10"/>
        <v>0</v>
      </c>
      <c r="AD240" s="3">
        <f t="shared" si="11"/>
        <v>0</v>
      </c>
    </row>
    <row r="241" spans="1:30" ht="15" customHeight="1" x14ac:dyDescent="0.35">
      <c r="A241" s="3" t="s">
        <v>301</v>
      </c>
      <c r="B241" s="3" t="s">
        <v>302</v>
      </c>
      <c r="C241" s="3">
        <v>2013</v>
      </c>
      <c r="D241" s="3" t="s">
        <v>622</v>
      </c>
      <c r="E241" s="3" t="s">
        <v>621</v>
      </c>
      <c r="F241" s="3" t="s">
        <v>621</v>
      </c>
      <c r="G241" s="3" t="s">
        <v>621</v>
      </c>
      <c r="H241" s="3" t="s">
        <v>621</v>
      </c>
      <c r="I241" s="3" t="s">
        <v>621</v>
      </c>
      <c r="J241" s="3" t="s">
        <v>622</v>
      </c>
      <c r="K241" s="3" t="s">
        <v>621</v>
      </c>
      <c r="L241" s="3" t="s">
        <v>621</v>
      </c>
      <c r="M241" s="3" t="s">
        <v>621</v>
      </c>
      <c r="N241" s="3" t="s">
        <v>621</v>
      </c>
      <c r="O241" s="3" t="s">
        <v>621</v>
      </c>
      <c r="P241" s="3" t="s">
        <v>621</v>
      </c>
      <c r="Q241" s="3" t="s">
        <v>622</v>
      </c>
      <c r="R241" s="3" t="s">
        <v>621</v>
      </c>
      <c r="S241" s="3" t="s">
        <v>621</v>
      </c>
      <c r="T241" s="3" t="s">
        <v>621</v>
      </c>
      <c r="U241" s="3" t="s">
        <v>621</v>
      </c>
      <c r="V241" s="3" t="s">
        <v>621</v>
      </c>
      <c r="Y241" s="20">
        <f t="shared" si="9"/>
        <v>0</v>
      </c>
      <c r="AC241" s="3">
        <f t="shared" si="10"/>
        <v>0</v>
      </c>
      <c r="AD241" s="3">
        <f t="shared" si="11"/>
        <v>0</v>
      </c>
    </row>
    <row r="242" spans="1:30" ht="15" customHeight="1" x14ac:dyDescent="0.35">
      <c r="A242" s="3" t="s">
        <v>303</v>
      </c>
      <c r="B242" s="3" t="s">
        <v>304</v>
      </c>
      <c r="C242" s="3">
        <v>2013</v>
      </c>
      <c r="D242" s="3" t="s">
        <v>884</v>
      </c>
      <c r="E242" s="3" t="s">
        <v>854</v>
      </c>
      <c r="F242" s="3">
        <v>13.3</v>
      </c>
      <c r="G242" s="3" t="s">
        <v>885</v>
      </c>
      <c r="H242" s="3">
        <v>0</v>
      </c>
      <c r="I242" s="3" t="s">
        <v>621</v>
      </c>
      <c r="J242" s="3" t="s">
        <v>622</v>
      </c>
      <c r="K242" s="3" t="s">
        <v>621</v>
      </c>
      <c r="L242" s="3" t="s">
        <v>621</v>
      </c>
      <c r="M242" s="3" t="s">
        <v>621</v>
      </c>
      <c r="N242" s="3" t="s">
        <v>621</v>
      </c>
      <c r="O242" s="3" t="s">
        <v>621</v>
      </c>
      <c r="P242" s="3" t="s">
        <v>621</v>
      </c>
      <c r="Q242" s="3" t="s">
        <v>622</v>
      </c>
      <c r="R242" s="3" t="s">
        <v>621</v>
      </c>
      <c r="S242" s="3" t="s">
        <v>621</v>
      </c>
      <c r="T242" s="3" t="s">
        <v>621</v>
      </c>
      <c r="U242" s="3" t="s">
        <v>621</v>
      </c>
      <c r="V242" s="3" t="s">
        <v>621</v>
      </c>
      <c r="Y242" s="20">
        <f t="shared" si="9"/>
        <v>13.3</v>
      </c>
      <c r="AC242" s="3">
        <f t="shared" si="10"/>
        <v>15.647058823529413</v>
      </c>
      <c r="AD242" s="3">
        <f t="shared" si="11"/>
        <v>2.3470588235294123</v>
      </c>
    </row>
    <row r="243" spans="1:30" ht="15" customHeight="1" x14ac:dyDescent="0.35">
      <c r="A243" s="3" t="s">
        <v>305</v>
      </c>
      <c r="B243" s="3" t="s">
        <v>306</v>
      </c>
      <c r="C243" s="3">
        <v>2013</v>
      </c>
      <c r="D243" s="3" t="s">
        <v>668</v>
      </c>
      <c r="E243" s="3" t="s">
        <v>855</v>
      </c>
      <c r="F243" s="3">
        <v>0</v>
      </c>
      <c r="G243" s="3" t="s">
        <v>862</v>
      </c>
      <c r="H243" s="3">
        <v>0.3</v>
      </c>
      <c r="I243" s="3" t="s">
        <v>621</v>
      </c>
      <c r="J243" s="3" t="s">
        <v>622</v>
      </c>
      <c r="K243" s="3" t="s">
        <v>621</v>
      </c>
      <c r="L243" s="3" t="s">
        <v>621</v>
      </c>
      <c r="M243" s="3" t="s">
        <v>621</v>
      </c>
      <c r="N243" s="3" t="s">
        <v>621</v>
      </c>
      <c r="O243" s="3" t="s">
        <v>621</v>
      </c>
      <c r="P243" s="3" t="s">
        <v>621</v>
      </c>
      <c r="Q243" s="3" t="s">
        <v>622</v>
      </c>
      <c r="R243" s="3" t="s">
        <v>621</v>
      </c>
      <c r="S243" s="3" t="s">
        <v>621</v>
      </c>
      <c r="T243" s="3" t="s">
        <v>621</v>
      </c>
      <c r="U243" s="3" t="s">
        <v>621</v>
      </c>
      <c r="V243" s="3" t="s">
        <v>621</v>
      </c>
      <c r="Y243" s="20">
        <f t="shared" si="9"/>
        <v>0.3</v>
      </c>
      <c r="AC243" s="3">
        <f t="shared" si="10"/>
        <v>0.35294117647058826</v>
      </c>
      <c r="AD243" s="3">
        <f t="shared" si="11"/>
        <v>5.2941176470588269E-2</v>
      </c>
    </row>
    <row r="244" spans="1:30" ht="15" customHeight="1" x14ac:dyDescent="0.35">
      <c r="A244" s="3" t="s">
        <v>305</v>
      </c>
      <c r="B244" s="3" t="s">
        <v>307</v>
      </c>
      <c r="C244" s="3">
        <v>2013</v>
      </c>
      <c r="D244" s="3" t="s">
        <v>668</v>
      </c>
      <c r="E244" s="3" t="s">
        <v>855</v>
      </c>
      <c r="F244" s="3">
        <v>0</v>
      </c>
      <c r="G244" s="3" t="s">
        <v>862</v>
      </c>
      <c r="H244" s="3">
        <v>6.4</v>
      </c>
      <c r="I244" s="3" t="s">
        <v>621</v>
      </c>
      <c r="J244" s="3" t="s">
        <v>622</v>
      </c>
      <c r="K244" s="3" t="s">
        <v>621</v>
      </c>
      <c r="L244" s="3" t="s">
        <v>621</v>
      </c>
      <c r="M244" s="3" t="s">
        <v>621</v>
      </c>
      <c r="N244" s="3" t="s">
        <v>621</v>
      </c>
      <c r="O244" s="3" t="s">
        <v>621</v>
      </c>
      <c r="P244" s="3" t="s">
        <v>621</v>
      </c>
      <c r="Q244" s="3" t="s">
        <v>622</v>
      </c>
      <c r="R244" s="3" t="s">
        <v>621</v>
      </c>
      <c r="S244" s="3" t="s">
        <v>621</v>
      </c>
      <c r="T244" s="3" t="s">
        <v>621</v>
      </c>
      <c r="U244" s="3" t="s">
        <v>621</v>
      </c>
      <c r="V244" s="3" t="s">
        <v>621</v>
      </c>
      <c r="Y244" s="20">
        <f t="shared" si="9"/>
        <v>6.4</v>
      </c>
      <c r="AC244" s="3">
        <f t="shared" si="10"/>
        <v>7.5294117647058831</v>
      </c>
      <c r="AD244" s="3">
        <f t="shared" si="11"/>
        <v>1.1294117647058828</v>
      </c>
    </row>
    <row r="245" spans="1:30" ht="15" customHeight="1" x14ac:dyDescent="0.35">
      <c r="A245" s="3" t="s">
        <v>305</v>
      </c>
      <c r="B245" s="3" t="s">
        <v>308</v>
      </c>
      <c r="C245" s="3">
        <v>2013</v>
      </c>
      <c r="D245" s="3" t="s">
        <v>668</v>
      </c>
      <c r="E245" s="3" t="s">
        <v>621</v>
      </c>
      <c r="F245" s="3" t="s">
        <v>621</v>
      </c>
      <c r="G245" s="3" t="s">
        <v>621</v>
      </c>
      <c r="H245" s="3" t="s">
        <v>621</v>
      </c>
      <c r="I245" s="3" t="s">
        <v>621</v>
      </c>
      <c r="J245" s="3" t="s">
        <v>622</v>
      </c>
      <c r="K245" s="3" t="s">
        <v>621</v>
      </c>
      <c r="L245" s="3" t="s">
        <v>621</v>
      </c>
      <c r="M245" s="3" t="s">
        <v>621</v>
      </c>
      <c r="N245" s="3" t="s">
        <v>621</v>
      </c>
      <c r="O245" s="3" t="s">
        <v>621</v>
      </c>
      <c r="P245" s="3" t="s">
        <v>621</v>
      </c>
      <c r="Q245" s="3" t="s">
        <v>622</v>
      </c>
      <c r="R245" s="3" t="s">
        <v>621</v>
      </c>
      <c r="S245" s="3" t="s">
        <v>621</v>
      </c>
      <c r="T245" s="3" t="s">
        <v>621</v>
      </c>
      <c r="U245" s="3" t="s">
        <v>621</v>
      </c>
      <c r="V245" s="3" t="s">
        <v>621</v>
      </c>
      <c r="Y245" s="20">
        <f t="shared" si="9"/>
        <v>0</v>
      </c>
      <c r="AC245" s="3">
        <f t="shared" si="10"/>
        <v>0</v>
      </c>
      <c r="AD245" s="3">
        <f t="shared" si="11"/>
        <v>0</v>
      </c>
    </row>
    <row r="246" spans="1:30" ht="15" customHeight="1" x14ac:dyDescent="0.35">
      <c r="A246" s="3" t="s">
        <v>305</v>
      </c>
      <c r="B246" s="3" t="s">
        <v>309</v>
      </c>
      <c r="C246" s="3">
        <v>2013</v>
      </c>
      <c r="D246" s="3" t="s">
        <v>668</v>
      </c>
      <c r="E246" s="3" t="s">
        <v>855</v>
      </c>
      <c r="F246" s="3">
        <v>0</v>
      </c>
      <c r="G246" s="3" t="s">
        <v>862</v>
      </c>
      <c r="H246" s="3">
        <v>0.3</v>
      </c>
      <c r="I246" s="3" t="s">
        <v>621</v>
      </c>
      <c r="J246" s="3" t="s">
        <v>622</v>
      </c>
      <c r="K246" s="3" t="s">
        <v>621</v>
      </c>
      <c r="L246" s="3" t="s">
        <v>621</v>
      </c>
      <c r="M246" s="3" t="s">
        <v>621</v>
      </c>
      <c r="N246" s="3" t="s">
        <v>621</v>
      </c>
      <c r="O246" s="3" t="s">
        <v>621</v>
      </c>
      <c r="P246" s="3" t="s">
        <v>621</v>
      </c>
      <c r="Q246" s="3" t="s">
        <v>622</v>
      </c>
      <c r="R246" s="3" t="s">
        <v>621</v>
      </c>
      <c r="S246" s="3" t="s">
        <v>621</v>
      </c>
      <c r="T246" s="3" t="s">
        <v>621</v>
      </c>
      <c r="U246" s="3" t="s">
        <v>621</v>
      </c>
      <c r="V246" s="3" t="s">
        <v>621</v>
      </c>
      <c r="Y246" s="20">
        <f t="shared" si="9"/>
        <v>0.3</v>
      </c>
      <c r="AC246" s="3">
        <f t="shared" si="10"/>
        <v>0.35294117647058826</v>
      </c>
      <c r="AD246" s="3">
        <f t="shared" si="11"/>
        <v>5.2941176470588269E-2</v>
      </c>
    </row>
    <row r="247" spans="1:30" ht="15" customHeight="1" x14ac:dyDescent="0.35">
      <c r="A247" s="3" t="s">
        <v>310</v>
      </c>
      <c r="B247" s="3" t="s">
        <v>311</v>
      </c>
      <c r="C247" s="3">
        <v>2013</v>
      </c>
      <c r="D247" s="3" t="s">
        <v>622</v>
      </c>
      <c r="E247" s="3" t="s">
        <v>621</v>
      </c>
      <c r="F247" s="3" t="s">
        <v>621</v>
      </c>
      <c r="G247" s="3" t="s">
        <v>621</v>
      </c>
      <c r="H247" s="3" t="s">
        <v>621</v>
      </c>
      <c r="I247" s="3" t="s">
        <v>621</v>
      </c>
      <c r="J247" s="3" t="s">
        <v>622</v>
      </c>
      <c r="K247" s="3" t="s">
        <v>621</v>
      </c>
      <c r="L247" s="3" t="s">
        <v>621</v>
      </c>
      <c r="M247" s="3" t="s">
        <v>621</v>
      </c>
      <c r="N247" s="3" t="s">
        <v>621</v>
      </c>
      <c r="O247" s="3" t="s">
        <v>621</v>
      </c>
      <c r="P247" s="3" t="s">
        <v>621</v>
      </c>
      <c r="Q247" s="3" t="s">
        <v>622</v>
      </c>
      <c r="R247" s="3" t="s">
        <v>621</v>
      </c>
      <c r="S247" s="3" t="s">
        <v>621</v>
      </c>
      <c r="T247" s="3" t="s">
        <v>621</v>
      </c>
      <c r="U247" s="3" t="s">
        <v>621</v>
      </c>
      <c r="V247" s="3" t="s">
        <v>621</v>
      </c>
      <c r="Y247" s="20">
        <f t="shared" si="9"/>
        <v>0</v>
      </c>
      <c r="AC247" s="3">
        <f t="shared" si="10"/>
        <v>0</v>
      </c>
      <c r="AD247" s="3">
        <f t="shared" si="11"/>
        <v>0</v>
      </c>
    </row>
    <row r="248" spans="1:30" ht="15" customHeight="1" x14ac:dyDescent="0.35">
      <c r="A248" s="3" t="s">
        <v>312</v>
      </c>
      <c r="B248" s="3" t="s">
        <v>313</v>
      </c>
      <c r="C248" s="3">
        <v>2013</v>
      </c>
      <c r="D248" s="3" t="s">
        <v>622</v>
      </c>
      <c r="E248" s="3" t="s">
        <v>621</v>
      </c>
      <c r="F248" s="3" t="s">
        <v>621</v>
      </c>
      <c r="G248" s="3" t="s">
        <v>621</v>
      </c>
      <c r="H248" s="3" t="s">
        <v>621</v>
      </c>
      <c r="I248" s="3" t="s">
        <v>621</v>
      </c>
      <c r="J248" s="3" t="s">
        <v>622</v>
      </c>
      <c r="K248" s="3" t="s">
        <v>621</v>
      </c>
      <c r="L248" s="3" t="s">
        <v>621</v>
      </c>
      <c r="M248" s="3" t="s">
        <v>621</v>
      </c>
      <c r="N248" s="3" t="s">
        <v>621</v>
      </c>
      <c r="O248" s="3" t="s">
        <v>621</v>
      </c>
      <c r="P248" s="3" t="s">
        <v>621</v>
      </c>
      <c r="Q248" s="3" t="s">
        <v>622</v>
      </c>
      <c r="R248" s="3" t="s">
        <v>621</v>
      </c>
      <c r="S248" s="3" t="s">
        <v>621</v>
      </c>
      <c r="T248" s="3" t="s">
        <v>621</v>
      </c>
      <c r="U248" s="3" t="s">
        <v>621</v>
      </c>
      <c r="V248" s="3" t="s">
        <v>621</v>
      </c>
      <c r="Y248" s="20">
        <f t="shared" si="9"/>
        <v>0</v>
      </c>
      <c r="AC248" s="3">
        <f t="shared" si="10"/>
        <v>0</v>
      </c>
      <c r="AD248" s="3">
        <f t="shared" si="11"/>
        <v>0</v>
      </c>
    </row>
    <row r="249" spans="1:30" ht="15" customHeight="1" x14ac:dyDescent="0.35">
      <c r="A249" s="3" t="s">
        <v>312</v>
      </c>
      <c r="B249" s="3" t="s">
        <v>314</v>
      </c>
      <c r="C249" s="3">
        <v>2013</v>
      </c>
      <c r="D249" s="3" t="s">
        <v>622</v>
      </c>
      <c r="E249" s="3" t="s">
        <v>621</v>
      </c>
      <c r="F249" s="3" t="s">
        <v>621</v>
      </c>
      <c r="G249" s="3" t="s">
        <v>621</v>
      </c>
      <c r="H249" s="3" t="s">
        <v>621</v>
      </c>
      <c r="I249" s="3" t="s">
        <v>621</v>
      </c>
      <c r="J249" s="3" t="s">
        <v>622</v>
      </c>
      <c r="K249" s="3" t="s">
        <v>621</v>
      </c>
      <c r="L249" s="3" t="s">
        <v>621</v>
      </c>
      <c r="M249" s="3" t="s">
        <v>621</v>
      </c>
      <c r="N249" s="3" t="s">
        <v>621</v>
      </c>
      <c r="O249" s="3" t="s">
        <v>621</v>
      </c>
      <c r="P249" s="3" t="s">
        <v>621</v>
      </c>
      <c r="Q249" s="3" t="s">
        <v>622</v>
      </c>
      <c r="R249" s="3" t="s">
        <v>621</v>
      </c>
      <c r="S249" s="3" t="s">
        <v>621</v>
      </c>
      <c r="T249" s="3" t="s">
        <v>621</v>
      </c>
      <c r="U249" s="3" t="s">
        <v>621</v>
      </c>
      <c r="V249" s="3" t="s">
        <v>621</v>
      </c>
      <c r="Y249" s="20">
        <f t="shared" si="9"/>
        <v>0</v>
      </c>
      <c r="AC249" s="3">
        <f t="shared" si="10"/>
        <v>0</v>
      </c>
      <c r="AD249" s="3">
        <f t="shared" si="11"/>
        <v>0</v>
      </c>
    </row>
    <row r="250" spans="1:30" ht="15" customHeight="1" x14ac:dyDescent="0.35">
      <c r="A250" s="3" t="s">
        <v>312</v>
      </c>
      <c r="B250" s="3" t="s">
        <v>315</v>
      </c>
      <c r="C250" s="3">
        <v>2013</v>
      </c>
      <c r="D250" s="3" t="s">
        <v>622</v>
      </c>
      <c r="E250" s="3" t="s">
        <v>621</v>
      </c>
      <c r="F250" s="3" t="s">
        <v>621</v>
      </c>
      <c r="G250" s="3" t="s">
        <v>621</v>
      </c>
      <c r="H250" s="3" t="s">
        <v>621</v>
      </c>
      <c r="I250" s="3" t="s">
        <v>621</v>
      </c>
      <c r="J250" s="3" t="s">
        <v>622</v>
      </c>
      <c r="K250" s="3" t="s">
        <v>621</v>
      </c>
      <c r="L250" s="3" t="s">
        <v>621</v>
      </c>
      <c r="M250" s="3" t="s">
        <v>621</v>
      </c>
      <c r="N250" s="3" t="s">
        <v>621</v>
      </c>
      <c r="O250" s="3" t="s">
        <v>621</v>
      </c>
      <c r="P250" s="3" t="s">
        <v>621</v>
      </c>
      <c r="Q250" s="3" t="s">
        <v>622</v>
      </c>
      <c r="R250" s="3" t="s">
        <v>621</v>
      </c>
      <c r="S250" s="3" t="s">
        <v>621</v>
      </c>
      <c r="T250" s="3" t="s">
        <v>621</v>
      </c>
      <c r="U250" s="3" t="s">
        <v>621</v>
      </c>
      <c r="V250" s="3" t="s">
        <v>621</v>
      </c>
      <c r="Y250" s="20">
        <f t="shared" si="9"/>
        <v>0</v>
      </c>
      <c r="AC250" s="3">
        <f t="shared" si="10"/>
        <v>0</v>
      </c>
      <c r="AD250" s="3">
        <f t="shared" si="11"/>
        <v>0</v>
      </c>
    </row>
    <row r="251" spans="1:30" ht="15" customHeight="1" x14ac:dyDescent="0.35">
      <c r="A251" s="3" t="s">
        <v>316</v>
      </c>
      <c r="B251" s="3" t="s">
        <v>317</v>
      </c>
      <c r="C251" s="3">
        <v>2013</v>
      </c>
      <c r="D251" s="3" t="s">
        <v>886</v>
      </c>
      <c r="E251" s="36" t="s">
        <v>879</v>
      </c>
      <c r="F251" s="3">
        <v>709</v>
      </c>
      <c r="G251" s="3" t="s">
        <v>887</v>
      </c>
      <c r="H251" s="3">
        <v>33</v>
      </c>
      <c r="I251" s="3">
        <v>100</v>
      </c>
      <c r="J251" s="3" t="s">
        <v>622</v>
      </c>
      <c r="K251" s="3" t="s">
        <v>621</v>
      </c>
      <c r="L251" s="3" t="s">
        <v>621</v>
      </c>
      <c r="M251" s="3" t="s">
        <v>621</v>
      </c>
      <c r="N251" s="3" t="s">
        <v>621</v>
      </c>
      <c r="O251" s="3" t="s">
        <v>621</v>
      </c>
      <c r="P251" s="3" t="s">
        <v>621</v>
      </c>
      <c r="Q251" s="3" t="s">
        <v>622</v>
      </c>
      <c r="R251" s="3" t="s">
        <v>621</v>
      </c>
      <c r="S251" s="3" t="s">
        <v>621</v>
      </c>
      <c r="T251" s="3" t="s">
        <v>621</v>
      </c>
      <c r="U251" s="3" t="s">
        <v>621</v>
      </c>
      <c r="V251" s="3" t="s">
        <v>621</v>
      </c>
      <c r="Y251" s="20">
        <f t="shared" si="9"/>
        <v>742</v>
      </c>
      <c r="AC251" s="36">
        <f>Y251/(I251/100)</f>
        <v>742</v>
      </c>
      <c r="AD251" s="3">
        <f t="shared" si="11"/>
        <v>0</v>
      </c>
    </row>
    <row r="252" spans="1:30" ht="15" customHeight="1" x14ac:dyDescent="0.35">
      <c r="A252" s="3" t="s">
        <v>316</v>
      </c>
      <c r="B252" s="3" t="s">
        <v>318</v>
      </c>
      <c r="C252" s="3">
        <v>2013</v>
      </c>
      <c r="D252" s="3" t="s">
        <v>622</v>
      </c>
      <c r="E252" s="3" t="s">
        <v>621</v>
      </c>
      <c r="F252" s="3" t="s">
        <v>621</v>
      </c>
      <c r="G252" s="3" t="s">
        <v>621</v>
      </c>
      <c r="H252" s="3" t="s">
        <v>621</v>
      </c>
      <c r="I252" s="3" t="s">
        <v>621</v>
      </c>
      <c r="J252" s="3" t="s">
        <v>622</v>
      </c>
      <c r="K252" s="3" t="s">
        <v>621</v>
      </c>
      <c r="L252" s="3" t="s">
        <v>621</v>
      </c>
      <c r="M252" s="3" t="s">
        <v>621</v>
      </c>
      <c r="N252" s="3" t="s">
        <v>621</v>
      </c>
      <c r="O252" s="3" t="s">
        <v>621</v>
      </c>
      <c r="P252" s="3" t="s">
        <v>621</v>
      </c>
      <c r="Q252" s="3" t="s">
        <v>622</v>
      </c>
      <c r="R252" s="3" t="s">
        <v>621</v>
      </c>
      <c r="S252" s="3" t="s">
        <v>621</v>
      </c>
      <c r="T252" s="3" t="s">
        <v>621</v>
      </c>
      <c r="U252" s="3" t="s">
        <v>621</v>
      </c>
      <c r="V252" s="3" t="s">
        <v>621</v>
      </c>
      <c r="Y252" s="20">
        <f t="shared" si="9"/>
        <v>0</v>
      </c>
      <c r="AC252" s="3">
        <f t="shared" si="10"/>
        <v>0</v>
      </c>
      <c r="AD252" s="3">
        <f t="shared" si="11"/>
        <v>0</v>
      </c>
    </row>
    <row r="253" spans="1:30" ht="15" customHeight="1" x14ac:dyDescent="0.3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Y253" s="20">
        <f t="shared" si="9"/>
        <v>0</v>
      </c>
      <c r="AC253" s="3">
        <f t="shared" si="10"/>
        <v>0</v>
      </c>
      <c r="AD253" s="3">
        <f t="shared" si="11"/>
        <v>0</v>
      </c>
    </row>
    <row r="254" spans="1:30" ht="15" customHeight="1" x14ac:dyDescent="0.35">
      <c r="A254" s="3" t="s">
        <v>321</v>
      </c>
      <c r="B254" s="3" t="s">
        <v>322</v>
      </c>
      <c r="C254" s="3">
        <v>2013</v>
      </c>
      <c r="D254" s="3" t="s">
        <v>622</v>
      </c>
      <c r="E254" s="3" t="s">
        <v>621</v>
      </c>
      <c r="F254" s="3" t="s">
        <v>621</v>
      </c>
      <c r="G254" s="3" t="s">
        <v>621</v>
      </c>
      <c r="H254" s="3" t="s">
        <v>621</v>
      </c>
      <c r="I254" s="3" t="s">
        <v>621</v>
      </c>
      <c r="J254" s="3" t="s">
        <v>622</v>
      </c>
      <c r="K254" s="3" t="s">
        <v>621</v>
      </c>
      <c r="L254" s="3" t="s">
        <v>621</v>
      </c>
      <c r="M254" s="3" t="s">
        <v>621</v>
      </c>
      <c r="N254" s="3" t="s">
        <v>621</v>
      </c>
      <c r="O254" s="3" t="s">
        <v>621</v>
      </c>
      <c r="P254" s="3" t="s">
        <v>621</v>
      </c>
      <c r="Q254" s="3" t="s">
        <v>622</v>
      </c>
      <c r="R254" s="3" t="s">
        <v>621</v>
      </c>
      <c r="S254" s="3" t="s">
        <v>621</v>
      </c>
      <c r="T254" s="3" t="s">
        <v>621</v>
      </c>
      <c r="U254" s="3" t="s">
        <v>621</v>
      </c>
      <c r="V254" s="3" t="s">
        <v>621</v>
      </c>
      <c r="Y254" s="20">
        <f t="shared" si="9"/>
        <v>0</v>
      </c>
      <c r="AC254" s="3">
        <f t="shared" si="10"/>
        <v>0</v>
      </c>
      <c r="AD254" s="3">
        <f t="shared" si="11"/>
        <v>0</v>
      </c>
    </row>
    <row r="255" spans="1:30" ht="15" customHeight="1" x14ac:dyDescent="0.35">
      <c r="A255" s="3" t="s">
        <v>323</v>
      </c>
      <c r="B255" s="3" t="s">
        <v>324</v>
      </c>
      <c r="C255" s="3">
        <v>2013</v>
      </c>
      <c r="D255" s="3" t="s">
        <v>622</v>
      </c>
      <c r="E255" s="3" t="s">
        <v>621</v>
      </c>
      <c r="F255" s="3" t="s">
        <v>621</v>
      </c>
      <c r="G255" s="3" t="s">
        <v>621</v>
      </c>
      <c r="H255" s="3" t="s">
        <v>621</v>
      </c>
      <c r="I255" s="3" t="s">
        <v>621</v>
      </c>
      <c r="J255" s="3" t="s">
        <v>622</v>
      </c>
      <c r="K255" s="3" t="s">
        <v>621</v>
      </c>
      <c r="L255" s="3" t="s">
        <v>621</v>
      </c>
      <c r="M255" s="3" t="s">
        <v>621</v>
      </c>
      <c r="N255" s="3" t="s">
        <v>621</v>
      </c>
      <c r="O255" s="3" t="s">
        <v>621</v>
      </c>
      <c r="P255" s="3" t="s">
        <v>621</v>
      </c>
      <c r="Q255" s="3" t="s">
        <v>622</v>
      </c>
      <c r="R255" s="3" t="s">
        <v>621</v>
      </c>
      <c r="S255" s="3" t="s">
        <v>621</v>
      </c>
      <c r="T255" s="3" t="s">
        <v>621</v>
      </c>
      <c r="U255" s="3" t="s">
        <v>621</v>
      </c>
      <c r="V255" s="3" t="s">
        <v>621</v>
      </c>
      <c r="Y255" s="20">
        <f t="shared" si="9"/>
        <v>0</v>
      </c>
      <c r="AC255" s="3">
        <f t="shared" si="10"/>
        <v>0</v>
      </c>
      <c r="AD255" s="3">
        <f t="shared" si="11"/>
        <v>0</v>
      </c>
    </row>
    <row r="256" spans="1:30" ht="15" customHeight="1" x14ac:dyDescent="0.35">
      <c r="A256" s="3" t="s">
        <v>323</v>
      </c>
      <c r="B256" s="3" t="s">
        <v>325</v>
      </c>
      <c r="C256" s="3">
        <v>2013</v>
      </c>
      <c r="D256" s="3" t="s">
        <v>622</v>
      </c>
      <c r="E256" s="3" t="s">
        <v>621</v>
      </c>
      <c r="F256" s="3" t="s">
        <v>621</v>
      </c>
      <c r="G256" s="3" t="s">
        <v>621</v>
      </c>
      <c r="H256" s="3" t="s">
        <v>621</v>
      </c>
      <c r="I256" s="3" t="s">
        <v>621</v>
      </c>
      <c r="J256" s="3" t="s">
        <v>622</v>
      </c>
      <c r="K256" s="3" t="s">
        <v>621</v>
      </c>
      <c r="L256" s="3" t="s">
        <v>621</v>
      </c>
      <c r="M256" s="3" t="s">
        <v>621</v>
      </c>
      <c r="N256" s="3" t="s">
        <v>621</v>
      </c>
      <c r="O256" s="3" t="s">
        <v>621</v>
      </c>
      <c r="P256" s="3" t="s">
        <v>621</v>
      </c>
      <c r="Q256" s="3" t="s">
        <v>622</v>
      </c>
      <c r="R256" s="3" t="s">
        <v>621</v>
      </c>
      <c r="S256" s="3" t="s">
        <v>621</v>
      </c>
      <c r="T256" s="3" t="s">
        <v>621</v>
      </c>
      <c r="U256" s="3" t="s">
        <v>621</v>
      </c>
      <c r="V256" s="3" t="s">
        <v>621</v>
      </c>
      <c r="Y256" s="20">
        <f t="shared" si="9"/>
        <v>0</v>
      </c>
      <c r="AC256" s="3">
        <f t="shared" si="10"/>
        <v>0</v>
      </c>
      <c r="AD256" s="3">
        <f t="shared" si="11"/>
        <v>0</v>
      </c>
    </row>
    <row r="257" spans="1:30" ht="15" customHeight="1" x14ac:dyDescent="0.35">
      <c r="A257" s="3" t="s">
        <v>323</v>
      </c>
      <c r="B257" s="3" t="s">
        <v>326</v>
      </c>
      <c r="C257" s="3">
        <v>2013</v>
      </c>
      <c r="D257" s="3" t="s">
        <v>622</v>
      </c>
      <c r="E257" s="3" t="s">
        <v>621</v>
      </c>
      <c r="F257" s="3" t="s">
        <v>621</v>
      </c>
      <c r="G257" s="3" t="s">
        <v>621</v>
      </c>
      <c r="H257" s="3" t="s">
        <v>621</v>
      </c>
      <c r="I257" s="3" t="s">
        <v>621</v>
      </c>
      <c r="J257" s="3" t="s">
        <v>622</v>
      </c>
      <c r="K257" s="3" t="s">
        <v>621</v>
      </c>
      <c r="L257" s="3" t="s">
        <v>621</v>
      </c>
      <c r="M257" s="3" t="s">
        <v>621</v>
      </c>
      <c r="N257" s="3" t="s">
        <v>621</v>
      </c>
      <c r="O257" s="3" t="s">
        <v>621</v>
      </c>
      <c r="P257" s="3" t="s">
        <v>621</v>
      </c>
      <c r="Q257" s="3" t="s">
        <v>622</v>
      </c>
      <c r="R257" s="3" t="s">
        <v>621</v>
      </c>
      <c r="S257" s="3" t="s">
        <v>621</v>
      </c>
      <c r="T257" s="3" t="s">
        <v>621</v>
      </c>
      <c r="U257" s="3" t="s">
        <v>621</v>
      </c>
      <c r="V257" s="3" t="s">
        <v>621</v>
      </c>
      <c r="Y257" s="20">
        <f t="shared" si="9"/>
        <v>0</v>
      </c>
      <c r="AC257" s="3">
        <f t="shared" si="10"/>
        <v>0</v>
      </c>
      <c r="AD257" s="3">
        <f t="shared" si="11"/>
        <v>0</v>
      </c>
    </row>
    <row r="258" spans="1:30" ht="15" customHeight="1" x14ac:dyDescent="0.35">
      <c r="A258" s="3" t="s">
        <v>327</v>
      </c>
      <c r="B258" s="3" t="s">
        <v>328</v>
      </c>
      <c r="C258" s="3">
        <v>2013</v>
      </c>
      <c r="D258" s="3" t="s">
        <v>622</v>
      </c>
      <c r="E258" s="3" t="s">
        <v>621</v>
      </c>
      <c r="F258" s="3" t="s">
        <v>621</v>
      </c>
      <c r="G258" s="3" t="s">
        <v>621</v>
      </c>
      <c r="H258" s="3" t="s">
        <v>621</v>
      </c>
      <c r="I258" s="3" t="s">
        <v>621</v>
      </c>
      <c r="J258" s="3" t="s">
        <v>622</v>
      </c>
      <c r="K258" s="3" t="s">
        <v>621</v>
      </c>
      <c r="L258" s="3" t="s">
        <v>621</v>
      </c>
      <c r="M258" s="3" t="s">
        <v>621</v>
      </c>
      <c r="N258" s="3" t="s">
        <v>621</v>
      </c>
      <c r="O258" s="3" t="s">
        <v>621</v>
      </c>
      <c r="P258" s="3" t="s">
        <v>621</v>
      </c>
      <c r="Q258" s="3" t="s">
        <v>622</v>
      </c>
      <c r="R258" s="3" t="s">
        <v>621</v>
      </c>
      <c r="S258" s="3" t="s">
        <v>621</v>
      </c>
      <c r="T258" s="3" t="s">
        <v>621</v>
      </c>
      <c r="U258" s="3" t="s">
        <v>621</v>
      </c>
      <c r="V258" s="3" t="s">
        <v>621</v>
      </c>
      <c r="Y258" s="20">
        <f t="shared" si="9"/>
        <v>0</v>
      </c>
      <c r="AC258" s="3">
        <f t="shared" si="10"/>
        <v>0</v>
      </c>
      <c r="AD258" s="3">
        <f t="shared" si="11"/>
        <v>0</v>
      </c>
    </row>
    <row r="259" spans="1:30" ht="15" customHeight="1" x14ac:dyDescent="0.35">
      <c r="A259" s="3" t="s">
        <v>329</v>
      </c>
      <c r="B259" s="3" t="s">
        <v>330</v>
      </c>
      <c r="C259" s="3">
        <v>2013</v>
      </c>
      <c r="D259" s="3" t="s">
        <v>888</v>
      </c>
      <c r="E259" s="3" t="s">
        <v>854</v>
      </c>
      <c r="F259" s="3">
        <v>7.8</v>
      </c>
      <c r="G259" s="3" t="s">
        <v>621</v>
      </c>
      <c r="H259" s="3" t="s">
        <v>621</v>
      </c>
      <c r="I259" s="3" t="s">
        <v>621</v>
      </c>
      <c r="J259" s="3" t="s">
        <v>622</v>
      </c>
      <c r="K259" s="3" t="s">
        <v>621</v>
      </c>
      <c r="L259" s="3" t="s">
        <v>621</v>
      </c>
      <c r="M259" s="3" t="s">
        <v>621</v>
      </c>
      <c r="N259" s="3" t="s">
        <v>621</v>
      </c>
      <c r="O259" s="3" t="s">
        <v>621</v>
      </c>
      <c r="P259" s="3" t="s">
        <v>621</v>
      </c>
      <c r="Q259" s="3" t="s">
        <v>622</v>
      </c>
      <c r="R259" s="3" t="s">
        <v>621</v>
      </c>
      <c r="S259" s="3" t="s">
        <v>621</v>
      </c>
      <c r="T259" s="3" t="s">
        <v>621</v>
      </c>
      <c r="U259" s="3" t="s">
        <v>621</v>
      </c>
      <c r="V259" s="3" t="s">
        <v>621</v>
      </c>
      <c r="Y259" s="20">
        <f t="shared" ref="Y259:Y322" si="12">IFERROR(F259/1,0)+IFERROR(H259/1,0)+IFERROR(L259/1,0)+IFERROR(N259/1,0)+IFERROR(S259/1,0)+IFERROR(U259/1,0)</f>
        <v>7.8</v>
      </c>
      <c r="AC259" s="3">
        <f t="shared" ref="AC259:AC322" si="13">Y259/0.85</f>
        <v>9.1764705882352935</v>
      </c>
      <c r="AD259" s="3">
        <f t="shared" ref="AD259:AD322" si="14">AC259-Y259</f>
        <v>1.3764705882352937</v>
      </c>
    </row>
    <row r="260" spans="1:30" ht="15" customHeight="1" x14ac:dyDescent="0.3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Y260" s="20">
        <f t="shared" si="12"/>
        <v>0</v>
      </c>
      <c r="AC260" s="3">
        <f t="shared" si="13"/>
        <v>0</v>
      </c>
      <c r="AD260" s="3">
        <f t="shared" si="14"/>
        <v>0</v>
      </c>
    </row>
    <row r="261" spans="1:30" ht="15" customHeight="1" x14ac:dyDescent="0.3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Y261" s="20">
        <f t="shared" si="12"/>
        <v>0</v>
      </c>
      <c r="AC261" s="3">
        <f t="shared" si="13"/>
        <v>0</v>
      </c>
      <c r="AD261" s="3">
        <f t="shared" si="14"/>
        <v>0</v>
      </c>
    </row>
    <row r="262" spans="1:30" ht="15" customHeight="1" x14ac:dyDescent="0.35">
      <c r="A262" s="3" t="s">
        <v>335</v>
      </c>
      <c r="B262" s="3" t="s">
        <v>336</v>
      </c>
      <c r="C262" s="3">
        <v>2013</v>
      </c>
      <c r="D262" s="3" t="s">
        <v>622</v>
      </c>
      <c r="E262" s="3" t="s">
        <v>621</v>
      </c>
      <c r="F262" s="3" t="s">
        <v>621</v>
      </c>
      <c r="G262" s="3" t="s">
        <v>621</v>
      </c>
      <c r="H262" s="3" t="s">
        <v>621</v>
      </c>
      <c r="I262" s="3" t="s">
        <v>621</v>
      </c>
      <c r="J262" s="3" t="s">
        <v>622</v>
      </c>
      <c r="K262" s="3" t="s">
        <v>621</v>
      </c>
      <c r="L262" s="3" t="s">
        <v>621</v>
      </c>
      <c r="M262" s="3" t="s">
        <v>621</v>
      </c>
      <c r="N262" s="3" t="s">
        <v>621</v>
      </c>
      <c r="O262" s="3" t="s">
        <v>621</v>
      </c>
      <c r="P262" s="3" t="s">
        <v>621</v>
      </c>
      <c r="Q262" s="3" t="s">
        <v>622</v>
      </c>
      <c r="R262" s="3" t="s">
        <v>621</v>
      </c>
      <c r="S262" s="3" t="s">
        <v>621</v>
      </c>
      <c r="T262" s="3" t="s">
        <v>621</v>
      </c>
      <c r="U262" s="3" t="s">
        <v>621</v>
      </c>
      <c r="V262" s="3" t="s">
        <v>621</v>
      </c>
      <c r="Y262" s="20">
        <f t="shared" si="12"/>
        <v>0</v>
      </c>
      <c r="AC262" s="3">
        <f t="shared" si="13"/>
        <v>0</v>
      </c>
      <c r="AD262" s="3">
        <f t="shared" si="14"/>
        <v>0</v>
      </c>
    </row>
    <row r="263" spans="1:30" ht="15" customHeight="1" x14ac:dyDescent="0.35">
      <c r="A263" s="3" t="s">
        <v>335</v>
      </c>
      <c r="B263" s="3" t="s">
        <v>337</v>
      </c>
      <c r="C263" s="3">
        <v>2013</v>
      </c>
      <c r="D263" s="3" t="s">
        <v>622</v>
      </c>
      <c r="E263" s="3" t="s">
        <v>621</v>
      </c>
      <c r="F263" s="3" t="s">
        <v>621</v>
      </c>
      <c r="G263" s="3" t="s">
        <v>621</v>
      </c>
      <c r="H263" s="3" t="s">
        <v>621</v>
      </c>
      <c r="I263" s="3" t="s">
        <v>621</v>
      </c>
      <c r="J263" s="3" t="s">
        <v>622</v>
      </c>
      <c r="K263" s="3" t="s">
        <v>621</v>
      </c>
      <c r="L263" s="3" t="s">
        <v>621</v>
      </c>
      <c r="M263" s="3" t="s">
        <v>621</v>
      </c>
      <c r="N263" s="3" t="s">
        <v>621</v>
      </c>
      <c r="O263" s="3" t="s">
        <v>621</v>
      </c>
      <c r="P263" s="3" t="s">
        <v>621</v>
      </c>
      <c r="Q263" s="3" t="s">
        <v>622</v>
      </c>
      <c r="R263" s="3" t="s">
        <v>621</v>
      </c>
      <c r="S263" s="3" t="s">
        <v>621</v>
      </c>
      <c r="T263" s="3" t="s">
        <v>621</v>
      </c>
      <c r="U263" s="3" t="s">
        <v>621</v>
      </c>
      <c r="V263" s="3" t="s">
        <v>621</v>
      </c>
      <c r="Y263" s="20">
        <f t="shared" si="12"/>
        <v>0</v>
      </c>
      <c r="AC263" s="3">
        <f t="shared" si="13"/>
        <v>0</v>
      </c>
      <c r="AD263" s="3">
        <f t="shared" si="14"/>
        <v>0</v>
      </c>
    </row>
    <row r="264" spans="1:30" ht="15" customHeight="1" x14ac:dyDescent="0.35">
      <c r="A264" s="3" t="s">
        <v>335</v>
      </c>
      <c r="B264" s="3" t="s">
        <v>338</v>
      </c>
      <c r="C264" s="3">
        <v>2013</v>
      </c>
      <c r="D264" s="3" t="s">
        <v>889</v>
      </c>
      <c r="E264" s="3" t="s">
        <v>879</v>
      </c>
      <c r="F264" s="3">
        <v>6.1950000000000003</v>
      </c>
      <c r="G264" s="3" t="s">
        <v>621</v>
      </c>
      <c r="H264" s="3" t="s">
        <v>621</v>
      </c>
      <c r="I264" s="3" t="s">
        <v>621</v>
      </c>
      <c r="J264" s="3" t="s">
        <v>622</v>
      </c>
      <c r="K264" s="3" t="s">
        <v>621</v>
      </c>
      <c r="L264" s="3" t="s">
        <v>621</v>
      </c>
      <c r="M264" s="3" t="s">
        <v>621</v>
      </c>
      <c r="N264" s="3" t="s">
        <v>621</v>
      </c>
      <c r="O264" s="3" t="s">
        <v>621</v>
      </c>
      <c r="P264" s="3" t="s">
        <v>621</v>
      </c>
      <c r="Q264" s="3" t="s">
        <v>622</v>
      </c>
      <c r="R264" s="3" t="s">
        <v>621</v>
      </c>
      <c r="S264" s="3" t="s">
        <v>621</v>
      </c>
      <c r="T264" s="3" t="s">
        <v>621</v>
      </c>
      <c r="U264" s="3" t="s">
        <v>621</v>
      </c>
      <c r="V264" s="3" t="s">
        <v>621</v>
      </c>
      <c r="Y264" s="20">
        <f t="shared" si="12"/>
        <v>6.1950000000000003</v>
      </c>
      <c r="AC264" s="3">
        <f t="shared" si="13"/>
        <v>7.2882352941176478</v>
      </c>
      <c r="AD264" s="3">
        <f t="shared" si="14"/>
        <v>1.0932352941176475</v>
      </c>
    </row>
    <row r="265" spans="1:30" ht="15" customHeight="1" x14ac:dyDescent="0.35">
      <c r="A265" s="3" t="s">
        <v>339</v>
      </c>
      <c r="B265" s="3" t="s">
        <v>340</v>
      </c>
      <c r="C265" s="3">
        <v>2013</v>
      </c>
      <c r="D265" s="3" t="s">
        <v>622</v>
      </c>
      <c r="E265" s="3" t="s">
        <v>621</v>
      </c>
      <c r="F265" s="3" t="s">
        <v>621</v>
      </c>
      <c r="G265" s="3" t="s">
        <v>621</v>
      </c>
      <c r="H265" s="3" t="s">
        <v>621</v>
      </c>
      <c r="I265" s="3" t="s">
        <v>621</v>
      </c>
      <c r="J265" s="3" t="s">
        <v>622</v>
      </c>
      <c r="K265" s="3" t="s">
        <v>621</v>
      </c>
      <c r="L265" s="3" t="s">
        <v>621</v>
      </c>
      <c r="M265" s="3" t="s">
        <v>621</v>
      </c>
      <c r="N265" s="3" t="s">
        <v>621</v>
      </c>
      <c r="O265" s="3" t="s">
        <v>621</v>
      </c>
      <c r="P265" s="3" t="s">
        <v>621</v>
      </c>
      <c r="Q265" s="3" t="s">
        <v>622</v>
      </c>
      <c r="R265" s="3" t="s">
        <v>621</v>
      </c>
      <c r="S265" s="3" t="s">
        <v>621</v>
      </c>
      <c r="T265" s="3" t="s">
        <v>621</v>
      </c>
      <c r="U265" s="3" t="s">
        <v>621</v>
      </c>
      <c r="V265" s="3" t="s">
        <v>621</v>
      </c>
      <c r="Y265" s="20">
        <f t="shared" si="12"/>
        <v>0</v>
      </c>
      <c r="AC265" s="3">
        <f t="shared" si="13"/>
        <v>0</v>
      </c>
      <c r="AD265" s="3">
        <f t="shared" si="14"/>
        <v>0</v>
      </c>
    </row>
    <row r="266" spans="1:30" ht="15" customHeight="1" x14ac:dyDescent="0.35">
      <c r="A266" s="3" t="s">
        <v>339</v>
      </c>
      <c r="B266" s="3" t="s">
        <v>341</v>
      </c>
      <c r="C266" s="3">
        <v>2013</v>
      </c>
      <c r="D266" s="3" t="s">
        <v>622</v>
      </c>
      <c r="E266" s="3" t="s">
        <v>621</v>
      </c>
      <c r="F266" s="3" t="s">
        <v>621</v>
      </c>
      <c r="G266" s="3" t="s">
        <v>621</v>
      </c>
      <c r="H266" s="3" t="s">
        <v>621</v>
      </c>
      <c r="I266" s="3" t="s">
        <v>621</v>
      </c>
      <c r="J266" s="3" t="s">
        <v>622</v>
      </c>
      <c r="K266" s="3" t="s">
        <v>621</v>
      </c>
      <c r="L266" s="3" t="s">
        <v>621</v>
      </c>
      <c r="M266" s="3" t="s">
        <v>621</v>
      </c>
      <c r="N266" s="3" t="s">
        <v>621</v>
      </c>
      <c r="O266" s="3" t="s">
        <v>621</v>
      </c>
      <c r="P266" s="3" t="s">
        <v>621</v>
      </c>
      <c r="Q266" s="3" t="s">
        <v>622</v>
      </c>
      <c r="R266" s="3" t="s">
        <v>621</v>
      </c>
      <c r="S266" s="3" t="s">
        <v>621</v>
      </c>
      <c r="T266" s="3" t="s">
        <v>621</v>
      </c>
      <c r="U266" s="3" t="s">
        <v>621</v>
      </c>
      <c r="V266" s="3" t="s">
        <v>621</v>
      </c>
      <c r="Y266" s="20">
        <f t="shared" si="12"/>
        <v>0</v>
      </c>
      <c r="AC266" s="3">
        <f t="shared" si="13"/>
        <v>0</v>
      </c>
      <c r="AD266" s="3">
        <f t="shared" si="14"/>
        <v>0</v>
      </c>
    </row>
    <row r="267" spans="1:30" ht="15" customHeight="1" x14ac:dyDescent="0.35">
      <c r="A267" s="3" t="s">
        <v>342</v>
      </c>
      <c r="B267" s="3" t="s">
        <v>343</v>
      </c>
      <c r="C267" s="3">
        <v>2013</v>
      </c>
      <c r="D267" s="3" t="s">
        <v>622</v>
      </c>
      <c r="E267" s="3" t="s">
        <v>621</v>
      </c>
      <c r="F267" s="3" t="s">
        <v>621</v>
      </c>
      <c r="G267" s="3" t="s">
        <v>621</v>
      </c>
      <c r="H267" s="3" t="s">
        <v>621</v>
      </c>
      <c r="I267" s="3" t="s">
        <v>621</v>
      </c>
      <c r="J267" s="3" t="s">
        <v>622</v>
      </c>
      <c r="K267" s="3" t="s">
        <v>621</v>
      </c>
      <c r="L267" s="3" t="s">
        <v>621</v>
      </c>
      <c r="M267" s="3" t="s">
        <v>621</v>
      </c>
      <c r="N267" s="3" t="s">
        <v>621</v>
      </c>
      <c r="O267" s="3" t="s">
        <v>621</v>
      </c>
      <c r="P267" s="3" t="s">
        <v>621</v>
      </c>
      <c r="Q267" s="3" t="s">
        <v>622</v>
      </c>
      <c r="R267" s="3" t="s">
        <v>621</v>
      </c>
      <c r="S267" s="3" t="s">
        <v>621</v>
      </c>
      <c r="T267" s="3" t="s">
        <v>621</v>
      </c>
      <c r="U267" s="3" t="s">
        <v>621</v>
      </c>
      <c r="V267" s="3" t="s">
        <v>621</v>
      </c>
      <c r="Y267" s="20">
        <f t="shared" si="12"/>
        <v>0</v>
      </c>
      <c r="AC267" s="3">
        <f t="shared" si="13"/>
        <v>0</v>
      </c>
      <c r="AD267" s="3">
        <f t="shared" si="14"/>
        <v>0</v>
      </c>
    </row>
    <row r="268" spans="1:30" ht="15" customHeight="1" x14ac:dyDescent="0.35">
      <c r="A268" s="3" t="s">
        <v>344</v>
      </c>
      <c r="B268" s="3" t="s">
        <v>345</v>
      </c>
      <c r="C268" s="3">
        <v>2013</v>
      </c>
      <c r="D268" s="3" t="s">
        <v>622</v>
      </c>
      <c r="E268" s="3" t="s">
        <v>621</v>
      </c>
      <c r="F268" s="3" t="s">
        <v>621</v>
      </c>
      <c r="G268" s="3" t="s">
        <v>621</v>
      </c>
      <c r="H268" s="3" t="s">
        <v>621</v>
      </c>
      <c r="I268" s="3" t="s">
        <v>621</v>
      </c>
      <c r="J268" s="3" t="s">
        <v>622</v>
      </c>
      <c r="K268" s="3" t="s">
        <v>621</v>
      </c>
      <c r="L268" s="3" t="s">
        <v>621</v>
      </c>
      <c r="M268" s="3" t="s">
        <v>621</v>
      </c>
      <c r="N268" s="3" t="s">
        <v>621</v>
      </c>
      <c r="O268" s="3" t="s">
        <v>621</v>
      </c>
      <c r="P268" s="3" t="s">
        <v>621</v>
      </c>
      <c r="Q268" s="3" t="s">
        <v>622</v>
      </c>
      <c r="R268" s="3" t="s">
        <v>621</v>
      </c>
      <c r="S268" s="3" t="s">
        <v>621</v>
      </c>
      <c r="T268" s="3" t="s">
        <v>621</v>
      </c>
      <c r="U268" s="3" t="s">
        <v>621</v>
      </c>
      <c r="V268" s="3" t="s">
        <v>621</v>
      </c>
      <c r="Y268" s="20">
        <f t="shared" si="12"/>
        <v>0</v>
      </c>
      <c r="AC268" s="3">
        <f t="shared" si="13"/>
        <v>0</v>
      </c>
      <c r="AD268" s="3">
        <f t="shared" si="14"/>
        <v>0</v>
      </c>
    </row>
    <row r="269" spans="1:30" ht="15" customHeight="1" x14ac:dyDescent="0.35">
      <c r="A269" s="3" t="s">
        <v>344</v>
      </c>
      <c r="B269" s="3" t="s">
        <v>346</v>
      </c>
      <c r="C269" s="3">
        <v>2013</v>
      </c>
      <c r="D269" s="3" t="s">
        <v>622</v>
      </c>
      <c r="E269" s="3" t="s">
        <v>621</v>
      </c>
      <c r="F269" s="3" t="s">
        <v>621</v>
      </c>
      <c r="G269" s="3" t="s">
        <v>621</v>
      </c>
      <c r="H269" s="3" t="s">
        <v>621</v>
      </c>
      <c r="I269" s="3" t="s">
        <v>621</v>
      </c>
      <c r="J269" s="3" t="s">
        <v>622</v>
      </c>
      <c r="K269" s="3" t="s">
        <v>621</v>
      </c>
      <c r="L269" s="3" t="s">
        <v>621</v>
      </c>
      <c r="M269" s="3" t="s">
        <v>621</v>
      </c>
      <c r="N269" s="3" t="s">
        <v>621</v>
      </c>
      <c r="O269" s="3" t="s">
        <v>621</v>
      </c>
      <c r="P269" s="3" t="s">
        <v>621</v>
      </c>
      <c r="Q269" s="3" t="s">
        <v>622</v>
      </c>
      <c r="R269" s="3" t="s">
        <v>621</v>
      </c>
      <c r="S269" s="3" t="s">
        <v>621</v>
      </c>
      <c r="T269" s="3" t="s">
        <v>621</v>
      </c>
      <c r="U269" s="3" t="s">
        <v>621</v>
      </c>
      <c r="V269" s="3" t="s">
        <v>621</v>
      </c>
      <c r="Y269" s="20">
        <f t="shared" si="12"/>
        <v>0</v>
      </c>
      <c r="AC269" s="3">
        <f t="shared" si="13"/>
        <v>0</v>
      </c>
      <c r="AD269" s="3">
        <f t="shared" si="14"/>
        <v>0</v>
      </c>
    </row>
    <row r="270" spans="1:30" ht="15" customHeight="1" x14ac:dyDescent="0.35">
      <c r="A270" s="3" t="s">
        <v>344</v>
      </c>
      <c r="B270" s="3" t="s">
        <v>347</v>
      </c>
      <c r="C270" s="3">
        <v>2013</v>
      </c>
      <c r="D270" s="3" t="s">
        <v>622</v>
      </c>
      <c r="E270" s="3" t="s">
        <v>621</v>
      </c>
      <c r="F270" s="3" t="s">
        <v>621</v>
      </c>
      <c r="G270" s="3" t="s">
        <v>621</v>
      </c>
      <c r="H270" s="3" t="s">
        <v>621</v>
      </c>
      <c r="I270" s="3" t="s">
        <v>621</v>
      </c>
      <c r="J270" s="3" t="s">
        <v>622</v>
      </c>
      <c r="K270" s="3" t="s">
        <v>621</v>
      </c>
      <c r="L270" s="3" t="s">
        <v>621</v>
      </c>
      <c r="M270" s="3" t="s">
        <v>621</v>
      </c>
      <c r="N270" s="3" t="s">
        <v>621</v>
      </c>
      <c r="O270" s="3" t="s">
        <v>621</v>
      </c>
      <c r="P270" s="3" t="s">
        <v>621</v>
      </c>
      <c r="Q270" s="3" t="s">
        <v>622</v>
      </c>
      <c r="R270" s="3" t="s">
        <v>621</v>
      </c>
      <c r="S270" s="3" t="s">
        <v>621</v>
      </c>
      <c r="T270" s="3" t="s">
        <v>621</v>
      </c>
      <c r="U270" s="3" t="s">
        <v>621</v>
      </c>
      <c r="V270" s="3" t="s">
        <v>621</v>
      </c>
      <c r="Y270" s="20">
        <f t="shared" si="12"/>
        <v>0</v>
      </c>
      <c r="AC270" s="3">
        <f t="shared" si="13"/>
        <v>0</v>
      </c>
      <c r="AD270" s="3">
        <f t="shared" si="14"/>
        <v>0</v>
      </c>
    </row>
    <row r="271" spans="1:30" ht="15" customHeight="1" x14ac:dyDescent="0.35">
      <c r="A271" s="3" t="s">
        <v>348</v>
      </c>
      <c r="B271" s="3" t="s">
        <v>349</v>
      </c>
      <c r="C271" s="3">
        <v>2013</v>
      </c>
      <c r="D271" s="3" t="s">
        <v>621</v>
      </c>
      <c r="E271" s="3" t="s">
        <v>621</v>
      </c>
      <c r="F271" s="3" t="s">
        <v>621</v>
      </c>
      <c r="G271" s="3" t="s">
        <v>621</v>
      </c>
      <c r="H271" s="3" t="s">
        <v>621</v>
      </c>
      <c r="I271" s="3" t="s">
        <v>621</v>
      </c>
      <c r="J271" s="3" t="s">
        <v>622</v>
      </c>
      <c r="K271" s="3" t="s">
        <v>621</v>
      </c>
      <c r="L271" s="3" t="s">
        <v>621</v>
      </c>
      <c r="M271" s="3" t="s">
        <v>621</v>
      </c>
      <c r="N271" s="3" t="s">
        <v>621</v>
      </c>
      <c r="O271" s="3" t="s">
        <v>621</v>
      </c>
      <c r="P271" s="3" t="s">
        <v>621</v>
      </c>
      <c r="Q271" s="3" t="s">
        <v>622</v>
      </c>
      <c r="R271" s="3" t="s">
        <v>621</v>
      </c>
      <c r="S271" s="3" t="s">
        <v>621</v>
      </c>
      <c r="T271" s="3" t="s">
        <v>621</v>
      </c>
      <c r="U271" s="3" t="s">
        <v>621</v>
      </c>
      <c r="V271" s="3" t="s">
        <v>621</v>
      </c>
      <c r="Y271" s="20">
        <f t="shared" si="12"/>
        <v>0</v>
      </c>
      <c r="AC271" s="3">
        <f t="shared" si="13"/>
        <v>0</v>
      </c>
      <c r="AD271" s="3">
        <f t="shared" si="14"/>
        <v>0</v>
      </c>
    </row>
    <row r="272" spans="1:30" ht="15" customHeight="1" x14ac:dyDescent="0.35">
      <c r="A272" s="3" t="s">
        <v>350</v>
      </c>
      <c r="B272" s="3" t="s">
        <v>351</v>
      </c>
      <c r="C272" s="3">
        <v>2013</v>
      </c>
      <c r="D272" s="3" t="s">
        <v>622</v>
      </c>
      <c r="E272" s="3" t="s">
        <v>621</v>
      </c>
      <c r="F272" s="3" t="s">
        <v>621</v>
      </c>
      <c r="G272" s="3" t="s">
        <v>621</v>
      </c>
      <c r="H272" s="3" t="s">
        <v>621</v>
      </c>
      <c r="I272" s="3" t="s">
        <v>621</v>
      </c>
      <c r="J272" s="3" t="s">
        <v>622</v>
      </c>
      <c r="K272" s="3" t="s">
        <v>621</v>
      </c>
      <c r="L272" s="3" t="s">
        <v>621</v>
      </c>
      <c r="M272" s="3" t="s">
        <v>621</v>
      </c>
      <c r="N272" s="3" t="s">
        <v>621</v>
      </c>
      <c r="O272" s="3" t="s">
        <v>621</v>
      </c>
      <c r="P272" s="3" t="s">
        <v>621</v>
      </c>
      <c r="Q272" s="3" t="s">
        <v>622</v>
      </c>
      <c r="R272" s="3" t="s">
        <v>621</v>
      </c>
      <c r="S272" s="3" t="s">
        <v>621</v>
      </c>
      <c r="T272" s="3" t="s">
        <v>621</v>
      </c>
      <c r="U272" s="3" t="s">
        <v>621</v>
      </c>
      <c r="V272" s="3" t="s">
        <v>621</v>
      </c>
      <c r="Y272" s="20">
        <f t="shared" si="12"/>
        <v>0</v>
      </c>
      <c r="AC272" s="3">
        <f t="shared" si="13"/>
        <v>0</v>
      </c>
      <c r="AD272" s="3">
        <f t="shared" si="14"/>
        <v>0</v>
      </c>
    </row>
    <row r="273" spans="1:30" ht="15" customHeight="1" x14ac:dyDescent="0.35">
      <c r="A273" s="3" t="s">
        <v>350</v>
      </c>
      <c r="B273" s="3" t="s">
        <v>352</v>
      </c>
      <c r="C273" s="3">
        <v>2013</v>
      </c>
      <c r="D273" s="3" t="s">
        <v>622</v>
      </c>
      <c r="E273" s="3" t="s">
        <v>621</v>
      </c>
      <c r="F273" s="3" t="s">
        <v>621</v>
      </c>
      <c r="G273" s="3" t="s">
        <v>621</v>
      </c>
      <c r="H273" s="3" t="s">
        <v>621</v>
      </c>
      <c r="I273" s="3" t="s">
        <v>621</v>
      </c>
      <c r="J273" s="3" t="s">
        <v>622</v>
      </c>
      <c r="K273" s="3" t="s">
        <v>621</v>
      </c>
      <c r="L273" s="3" t="s">
        <v>621</v>
      </c>
      <c r="M273" s="3" t="s">
        <v>621</v>
      </c>
      <c r="N273" s="3" t="s">
        <v>621</v>
      </c>
      <c r="O273" s="3" t="s">
        <v>621</v>
      </c>
      <c r="P273" s="3" t="s">
        <v>621</v>
      </c>
      <c r="Q273" s="3" t="s">
        <v>622</v>
      </c>
      <c r="R273" s="3" t="s">
        <v>621</v>
      </c>
      <c r="S273" s="3" t="s">
        <v>621</v>
      </c>
      <c r="T273" s="3" t="s">
        <v>621</v>
      </c>
      <c r="U273" s="3" t="s">
        <v>621</v>
      </c>
      <c r="V273" s="3" t="s">
        <v>621</v>
      </c>
      <c r="Y273" s="20">
        <f t="shared" si="12"/>
        <v>0</v>
      </c>
      <c r="AC273" s="3">
        <f t="shared" si="13"/>
        <v>0</v>
      </c>
      <c r="AD273" s="3">
        <f t="shared" si="14"/>
        <v>0</v>
      </c>
    </row>
    <row r="274" spans="1:30" ht="15" customHeight="1" x14ac:dyDescent="0.35">
      <c r="A274" s="3" t="s">
        <v>350</v>
      </c>
      <c r="B274" s="3" t="s">
        <v>353</v>
      </c>
      <c r="C274" s="3">
        <v>2013</v>
      </c>
      <c r="D274" s="3" t="s">
        <v>622</v>
      </c>
      <c r="E274" s="3" t="s">
        <v>621</v>
      </c>
      <c r="F274" s="3" t="s">
        <v>621</v>
      </c>
      <c r="G274" s="3" t="s">
        <v>621</v>
      </c>
      <c r="H274" s="3" t="s">
        <v>621</v>
      </c>
      <c r="I274" s="3" t="s">
        <v>621</v>
      </c>
      <c r="J274" s="3" t="s">
        <v>622</v>
      </c>
      <c r="K274" s="3" t="s">
        <v>621</v>
      </c>
      <c r="L274" s="3" t="s">
        <v>621</v>
      </c>
      <c r="M274" s="3" t="s">
        <v>621</v>
      </c>
      <c r="N274" s="3" t="s">
        <v>621</v>
      </c>
      <c r="O274" s="3" t="s">
        <v>621</v>
      </c>
      <c r="P274" s="3" t="s">
        <v>621</v>
      </c>
      <c r="Q274" s="3" t="s">
        <v>622</v>
      </c>
      <c r="R274" s="3" t="s">
        <v>621</v>
      </c>
      <c r="S274" s="3" t="s">
        <v>621</v>
      </c>
      <c r="T274" s="3" t="s">
        <v>621</v>
      </c>
      <c r="U274" s="3" t="s">
        <v>621</v>
      </c>
      <c r="V274" s="3" t="s">
        <v>621</v>
      </c>
      <c r="Y274" s="20">
        <f t="shared" si="12"/>
        <v>0</v>
      </c>
      <c r="AC274" s="3">
        <f t="shared" si="13"/>
        <v>0</v>
      </c>
      <c r="AD274" s="3">
        <f t="shared" si="14"/>
        <v>0</v>
      </c>
    </row>
    <row r="275" spans="1:30" ht="15" customHeight="1" x14ac:dyDescent="0.35">
      <c r="A275" s="3" t="s">
        <v>354</v>
      </c>
      <c r="B275" s="3" t="s">
        <v>355</v>
      </c>
      <c r="C275" s="3">
        <v>2013</v>
      </c>
      <c r="D275" s="3" t="s">
        <v>622</v>
      </c>
      <c r="E275" s="3" t="s">
        <v>621</v>
      </c>
      <c r="F275" s="3" t="s">
        <v>621</v>
      </c>
      <c r="G275" s="3" t="s">
        <v>621</v>
      </c>
      <c r="H275" s="3" t="s">
        <v>621</v>
      </c>
      <c r="I275" s="3" t="s">
        <v>621</v>
      </c>
      <c r="J275" s="3" t="s">
        <v>622</v>
      </c>
      <c r="K275" s="3" t="s">
        <v>621</v>
      </c>
      <c r="L275" s="3" t="s">
        <v>621</v>
      </c>
      <c r="M275" s="3" t="s">
        <v>621</v>
      </c>
      <c r="N275" s="3" t="s">
        <v>621</v>
      </c>
      <c r="O275" s="3" t="s">
        <v>621</v>
      </c>
      <c r="P275" s="3" t="s">
        <v>621</v>
      </c>
      <c r="Q275" s="3" t="s">
        <v>622</v>
      </c>
      <c r="R275" s="3" t="s">
        <v>621</v>
      </c>
      <c r="S275" s="3" t="s">
        <v>621</v>
      </c>
      <c r="T275" s="3" t="s">
        <v>621</v>
      </c>
      <c r="U275" s="3" t="s">
        <v>621</v>
      </c>
      <c r="V275" s="3" t="s">
        <v>621</v>
      </c>
      <c r="Y275" s="20">
        <f t="shared" si="12"/>
        <v>0</v>
      </c>
      <c r="AC275" s="3">
        <f t="shared" si="13"/>
        <v>0</v>
      </c>
      <c r="AD275" s="3">
        <f t="shared" si="14"/>
        <v>0</v>
      </c>
    </row>
    <row r="276" spans="1:30" ht="15" customHeight="1" x14ac:dyDescent="0.35">
      <c r="A276" s="3" t="s">
        <v>356</v>
      </c>
      <c r="B276" s="3" t="s">
        <v>357</v>
      </c>
      <c r="C276" s="3">
        <v>2013</v>
      </c>
      <c r="D276" s="3" t="s">
        <v>622</v>
      </c>
      <c r="E276" s="3" t="s">
        <v>621</v>
      </c>
      <c r="F276" s="3" t="s">
        <v>621</v>
      </c>
      <c r="G276" s="3" t="s">
        <v>621</v>
      </c>
      <c r="H276" s="3" t="s">
        <v>621</v>
      </c>
      <c r="I276" s="3" t="s">
        <v>621</v>
      </c>
      <c r="J276" s="3" t="s">
        <v>622</v>
      </c>
      <c r="K276" s="3" t="s">
        <v>621</v>
      </c>
      <c r="L276" s="3" t="s">
        <v>621</v>
      </c>
      <c r="M276" s="3" t="s">
        <v>621</v>
      </c>
      <c r="N276" s="3" t="s">
        <v>621</v>
      </c>
      <c r="O276" s="3" t="s">
        <v>621</v>
      </c>
      <c r="P276" s="3" t="s">
        <v>621</v>
      </c>
      <c r="Q276" s="3" t="s">
        <v>622</v>
      </c>
      <c r="R276" s="3" t="s">
        <v>621</v>
      </c>
      <c r="S276" s="3" t="s">
        <v>621</v>
      </c>
      <c r="T276" s="3" t="s">
        <v>621</v>
      </c>
      <c r="U276" s="3" t="s">
        <v>621</v>
      </c>
      <c r="V276" s="3" t="s">
        <v>621</v>
      </c>
      <c r="Y276" s="20">
        <f t="shared" si="12"/>
        <v>0</v>
      </c>
      <c r="AC276" s="3">
        <f t="shared" si="13"/>
        <v>0</v>
      </c>
      <c r="AD276" s="3">
        <f t="shared" si="14"/>
        <v>0</v>
      </c>
    </row>
    <row r="277" spans="1:30" ht="15" customHeight="1" x14ac:dyDescent="0.35">
      <c r="A277" s="3" t="s">
        <v>358</v>
      </c>
      <c r="B277" s="3" t="s">
        <v>359</v>
      </c>
      <c r="C277" s="3">
        <v>2013</v>
      </c>
      <c r="D277" s="3" t="s">
        <v>622</v>
      </c>
      <c r="E277" s="3" t="s">
        <v>621</v>
      </c>
      <c r="F277" s="3" t="s">
        <v>621</v>
      </c>
      <c r="G277" s="3" t="s">
        <v>621</v>
      </c>
      <c r="H277" s="3" t="s">
        <v>621</v>
      </c>
      <c r="I277" s="3" t="s">
        <v>621</v>
      </c>
      <c r="J277" s="3" t="s">
        <v>622</v>
      </c>
      <c r="K277" s="3" t="s">
        <v>621</v>
      </c>
      <c r="L277" s="3" t="s">
        <v>621</v>
      </c>
      <c r="M277" s="3" t="s">
        <v>621</v>
      </c>
      <c r="N277" s="3" t="s">
        <v>621</v>
      </c>
      <c r="O277" s="3" t="s">
        <v>621</v>
      </c>
      <c r="P277" s="3" t="s">
        <v>621</v>
      </c>
      <c r="Q277" s="3" t="s">
        <v>622</v>
      </c>
      <c r="R277" s="3" t="s">
        <v>621</v>
      </c>
      <c r="S277" s="3" t="s">
        <v>621</v>
      </c>
      <c r="T277" s="3" t="s">
        <v>621</v>
      </c>
      <c r="U277" s="3" t="s">
        <v>621</v>
      </c>
      <c r="V277" s="3" t="s">
        <v>621</v>
      </c>
      <c r="Y277" s="20">
        <f t="shared" si="12"/>
        <v>0</v>
      </c>
      <c r="AC277" s="3">
        <f t="shared" si="13"/>
        <v>0</v>
      </c>
      <c r="AD277" s="3">
        <f t="shared" si="14"/>
        <v>0</v>
      </c>
    </row>
    <row r="278" spans="1:30" ht="15" customHeight="1" x14ac:dyDescent="0.35">
      <c r="A278" s="3" t="s">
        <v>360</v>
      </c>
      <c r="B278" s="3" t="s">
        <v>361</v>
      </c>
      <c r="C278" s="3">
        <v>2013</v>
      </c>
      <c r="D278" s="3" t="s">
        <v>622</v>
      </c>
      <c r="E278" s="3" t="s">
        <v>621</v>
      </c>
      <c r="F278" s="3" t="s">
        <v>621</v>
      </c>
      <c r="G278" s="3" t="s">
        <v>621</v>
      </c>
      <c r="H278" s="3" t="s">
        <v>621</v>
      </c>
      <c r="I278" s="3" t="s">
        <v>621</v>
      </c>
      <c r="J278" s="3" t="s">
        <v>622</v>
      </c>
      <c r="K278" s="3" t="s">
        <v>621</v>
      </c>
      <c r="L278" s="3" t="s">
        <v>621</v>
      </c>
      <c r="M278" s="3" t="s">
        <v>621</v>
      </c>
      <c r="N278" s="3" t="s">
        <v>621</v>
      </c>
      <c r="O278" s="3" t="s">
        <v>621</v>
      </c>
      <c r="P278" s="3" t="s">
        <v>621</v>
      </c>
      <c r="Q278" s="3" t="s">
        <v>622</v>
      </c>
      <c r="R278" s="3" t="s">
        <v>621</v>
      </c>
      <c r="S278" s="3" t="s">
        <v>621</v>
      </c>
      <c r="T278" s="3" t="s">
        <v>621</v>
      </c>
      <c r="U278" s="3" t="s">
        <v>621</v>
      </c>
      <c r="V278" s="3" t="s">
        <v>621</v>
      </c>
      <c r="Y278" s="20">
        <f t="shared" si="12"/>
        <v>0</v>
      </c>
      <c r="AC278" s="3">
        <f t="shared" si="13"/>
        <v>0</v>
      </c>
      <c r="AD278" s="3">
        <f t="shared" si="14"/>
        <v>0</v>
      </c>
    </row>
    <row r="279" spans="1:30" ht="15" customHeight="1" x14ac:dyDescent="0.35">
      <c r="A279" s="3" t="s">
        <v>362</v>
      </c>
      <c r="B279" s="3" t="s">
        <v>363</v>
      </c>
      <c r="C279" s="3">
        <v>2013</v>
      </c>
      <c r="D279" s="3" t="s">
        <v>673</v>
      </c>
      <c r="E279" s="3" t="s">
        <v>854</v>
      </c>
      <c r="F279" s="3">
        <v>28</v>
      </c>
      <c r="G279" s="3" t="s">
        <v>621</v>
      </c>
      <c r="H279" s="3" t="s">
        <v>621</v>
      </c>
      <c r="I279" s="3">
        <v>100</v>
      </c>
      <c r="J279" s="3" t="s">
        <v>622</v>
      </c>
      <c r="K279" s="3" t="s">
        <v>621</v>
      </c>
      <c r="L279" s="3" t="s">
        <v>621</v>
      </c>
      <c r="M279" s="3" t="s">
        <v>621</v>
      </c>
      <c r="N279" s="3" t="s">
        <v>621</v>
      </c>
      <c r="O279" s="3" t="s">
        <v>621</v>
      </c>
      <c r="P279" s="3" t="s">
        <v>621</v>
      </c>
      <c r="Q279" s="3" t="s">
        <v>622</v>
      </c>
      <c r="R279" s="3" t="s">
        <v>621</v>
      </c>
      <c r="S279" s="3" t="s">
        <v>621</v>
      </c>
      <c r="T279" s="3" t="s">
        <v>621</v>
      </c>
      <c r="U279" s="3" t="s">
        <v>621</v>
      </c>
      <c r="V279" s="3" t="s">
        <v>621</v>
      </c>
      <c r="Y279" s="20">
        <f t="shared" si="12"/>
        <v>28</v>
      </c>
      <c r="AC279" s="36">
        <f>Y279/(I279/100)</f>
        <v>28</v>
      </c>
      <c r="AD279" s="3">
        <f t="shared" si="14"/>
        <v>0</v>
      </c>
    </row>
    <row r="280" spans="1:30" ht="15" customHeight="1" x14ac:dyDescent="0.35">
      <c r="A280" s="3" t="s">
        <v>364</v>
      </c>
      <c r="B280" s="3" t="s">
        <v>365</v>
      </c>
      <c r="C280" s="3">
        <v>2013</v>
      </c>
      <c r="D280" s="3" t="s">
        <v>622</v>
      </c>
      <c r="E280" s="3" t="s">
        <v>621</v>
      </c>
      <c r="F280" s="3" t="s">
        <v>621</v>
      </c>
      <c r="G280" s="3" t="s">
        <v>621</v>
      </c>
      <c r="H280" s="3" t="s">
        <v>621</v>
      </c>
      <c r="I280" s="3" t="s">
        <v>621</v>
      </c>
      <c r="J280" s="3" t="s">
        <v>622</v>
      </c>
      <c r="K280" s="3" t="s">
        <v>621</v>
      </c>
      <c r="L280" s="3" t="s">
        <v>621</v>
      </c>
      <c r="M280" s="3" t="s">
        <v>621</v>
      </c>
      <c r="N280" s="3" t="s">
        <v>621</v>
      </c>
      <c r="O280" s="3" t="s">
        <v>621</v>
      </c>
      <c r="P280" s="3" t="s">
        <v>621</v>
      </c>
      <c r="Q280" s="3" t="s">
        <v>622</v>
      </c>
      <c r="R280" s="3" t="s">
        <v>621</v>
      </c>
      <c r="S280" s="3" t="s">
        <v>621</v>
      </c>
      <c r="T280" s="3" t="s">
        <v>621</v>
      </c>
      <c r="U280" s="3" t="s">
        <v>621</v>
      </c>
      <c r="V280" s="3" t="s">
        <v>621</v>
      </c>
      <c r="Y280" s="20">
        <f t="shared" si="12"/>
        <v>0</v>
      </c>
      <c r="AC280" s="3">
        <f t="shared" si="13"/>
        <v>0</v>
      </c>
      <c r="AD280" s="3">
        <f t="shared" si="14"/>
        <v>0</v>
      </c>
    </row>
    <row r="281" spans="1:30" ht="15" customHeight="1" x14ac:dyDescent="0.35">
      <c r="A281" s="3" t="s">
        <v>364</v>
      </c>
      <c r="B281" s="3" t="s">
        <v>366</v>
      </c>
      <c r="C281" s="3">
        <v>2013</v>
      </c>
      <c r="D281" s="3" t="s">
        <v>890</v>
      </c>
      <c r="E281" s="3" t="s">
        <v>854</v>
      </c>
      <c r="F281" s="3">
        <v>0</v>
      </c>
      <c r="G281" s="3" t="s">
        <v>621</v>
      </c>
      <c r="H281" s="3" t="s">
        <v>621</v>
      </c>
      <c r="I281" s="3" t="s">
        <v>621</v>
      </c>
      <c r="J281" s="3" t="s">
        <v>622</v>
      </c>
      <c r="K281" s="3" t="s">
        <v>621</v>
      </c>
      <c r="L281" s="3" t="s">
        <v>621</v>
      </c>
      <c r="M281" s="3" t="s">
        <v>621</v>
      </c>
      <c r="N281" s="3" t="s">
        <v>621</v>
      </c>
      <c r="O281" s="3" t="s">
        <v>621</v>
      </c>
      <c r="P281" s="3" t="s">
        <v>621</v>
      </c>
      <c r="Q281" s="3" t="s">
        <v>622</v>
      </c>
      <c r="R281" s="3" t="s">
        <v>621</v>
      </c>
      <c r="S281" s="3" t="s">
        <v>621</v>
      </c>
      <c r="T281" s="3" t="s">
        <v>621</v>
      </c>
      <c r="U281" s="3" t="s">
        <v>621</v>
      </c>
      <c r="V281" s="3" t="s">
        <v>621</v>
      </c>
      <c r="Y281" s="20">
        <f t="shared" si="12"/>
        <v>0</v>
      </c>
      <c r="AC281" s="3">
        <f t="shared" si="13"/>
        <v>0</v>
      </c>
      <c r="AD281" s="3">
        <f t="shared" si="14"/>
        <v>0</v>
      </c>
    </row>
    <row r="282" spans="1:30" ht="15" customHeight="1" x14ac:dyDescent="0.35">
      <c r="A282" s="3" t="s">
        <v>364</v>
      </c>
      <c r="B282" s="3" t="s">
        <v>367</v>
      </c>
      <c r="C282" s="3">
        <v>2013</v>
      </c>
      <c r="D282" s="3" t="s">
        <v>891</v>
      </c>
      <c r="E282" s="3" t="s">
        <v>854</v>
      </c>
      <c r="F282" s="3">
        <v>1.63</v>
      </c>
      <c r="G282" s="3" t="s">
        <v>621</v>
      </c>
      <c r="H282" s="3">
        <v>0</v>
      </c>
      <c r="I282" s="3" t="s">
        <v>621</v>
      </c>
      <c r="J282" s="3" t="s">
        <v>622</v>
      </c>
      <c r="K282" s="3" t="s">
        <v>621</v>
      </c>
      <c r="L282" s="3" t="s">
        <v>621</v>
      </c>
      <c r="M282" s="3" t="s">
        <v>621</v>
      </c>
      <c r="N282" s="3" t="s">
        <v>621</v>
      </c>
      <c r="O282" s="3" t="s">
        <v>621</v>
      </c>
      <c r="P282" s="3" t="s">
        <v>621</v>
      </c>
      <c r="Q282" s="3" t="s">
        <v>622</v>
      </c>
      <c r="R282" s="3" t="s">
        <v>621</v>
      </c>
      <c r="S282" s="3" t="s">
        <v>621</v>
      </c>
      <c r="T282" s="3" t="s">
        <v>621</v>
      </c>
      <c r="U282" s="3" t="s">
        <v>621</v>
      </c>
      <c r="V282" s="3" t="s">
        <v>621</v>
      </c>
      <c r="Y282" s="20">
        <f t="shared" si="12"/>
        <v>1.63</v>
      </c>
      <c r="AC282" s="3">
        <f t="shared" si="13"/>
        <v>1.9176470588235293</v>
      </c>
      <c r="AD282" s="3">
        <f t="shared" si="14"/>
        <v>0.28764705882352937</v>
      </c>
    </row>
    <row r="283" spans="1:30" ht="15" customHeight="1" x14ac:dyDescent="0.35">
      <c r="A283" s="3" t="s">
        <v>364</v>
      </c>
      <c r="B283" s="3" t="s">
        <v>368</v>
      </c>
      <c r="C283" s="3">
        <v>2013</v>
      </c>
      <c r="D283" s="3" t="s">
        <v>622</v>
      </c>
      <c r="E283" s="3" t="s">
        <v>621</v>
      </c>
      <c r="F283" s="3" t="s">
        <v>621</v>
      </c>
      <c r="G283" s="3" t="s">
        <v>621</v>
      </c>
      <c r="H283" s="3" t="s">
        <v>621</v>
      </c>
      <c r="I283" s="3" t="s">
        <v>621</v>
      </c>
      <c r="J283" s="3" t="s">
        <v>622</v>
      </c>
      <c r="K283" s="3" t="s">
        <v>621</v>
      </c>
      <c r="L283" s="3" t="s">
        <v>621</v>
      </c>
      <c r="M283" s="3" t="s">
        <v>621</v>
      </c>
      <c r="N283" s="3" t="s">
        <v>621</v>
      </c>
      <c r="O283" s="3" t="s">
        <v>621</v>
      </c>
      <c r="P283" s="3" t="s">
        <v>621</v>
      </c>
      <c r="Q283" s="3" t="s">
        <v>622</v>
      </c>
      <c r="R283" s="3" t="s">
        <v>621</v>
      </c>
      <c r="S283" s="3" t="s">
        <v>621</v>
      </c>
      <c r="T283" s="3" t="s">
        <v>621</v>
      </c>
      <c r="U283" s="3" t="s">
        <v>621</v>
      </c>
      <c r="V283" s="3" t="s">
        <v>621</v>
      </c>
      <c r="Y283" s="20">
        <f t="shared" si="12"/>
        <v>0</v>
      </c>
      <c r="AC283" s="3">
        <f t="shared" si="13"/>
        <v>0</v>
      </c>
      <c r="AD283" s="3">
        <f t="shared" si="14"/>
        <v>0</v>
      </c>
    </row>
    <row r="284" spans="1:30" ht="15" customHeight="1" x14ac:dyDescent="0.35">
      <c r="A284" s="3" t="s">
        <v>369</v>
      </c>
      <c r="B284" s="3" t="s">
        <v>370</v>
      </c>
      <c r="C284" s="3">
        <v>2013</v>
      </c>
      <c r="D284" s="3" t="s">
        <v>622</v>
      </c>
      <c r="E284" s="3" t="s">
        <v>621</v>
      </c>
      <c r="F284" s="3" t="s">
        <v>621</v>
      </c>
      <c r="G284" s="3" t="s">
        <v>621</v>
      </c>
      <c r="H284" s="3" t="s">
        <v>621</v>
      </c>
      <c r="I284" s="3" t="s">
        <v>621</v>
      </c>
      <c r="J284" s="3" t="s">
        <v>622</v>
      </c>
      <c r="K284" s="3" t="s">
        <v>621</v>
      </c>
      <c r="L284" s="3" t="s">
        <v>621</v>
      </c>
      <c r="M284" s="3" t="s">
        <v>621</v>
      </c>
      <c r="N284" s="3" t="s">
        <v>621</v>
      </c>
      <c r="O284" s="3" t="s">
        <v>621</v>
      </c>
      <c r="P284" s="3" t="s">
        <v>621</v>
      </c>
      <c r="Q284" s="3" t="s">
        <v>622</v>
      </c>
      <c r="R284" s="3" t="s">
        <v>621</v>
      </c>
      <c r="S284" s="3" t="s">
        <v>621</v>
      </c>
      <c r="T284" s="3" t="s">
        <v>621</v>
      </c>
      <c r="U284" s="3" t="s">
        <v>621</v>
      </c>
      <c r="V284" s="3" t="s">
        <v>621</v>
      </c>
      <c r="Y284" s="20">
        <f t="shared" si="12"/>
        <v>0</v>
      </c>
      <c r="AC284" s="3">
        <f t="shared" si="13"/>
        <v>0</v>
      </c>
      <c r="AD284" s="3">
        <f t="shared" si="14"/>
        <v>0</v>
      </c>
    </row>
    <row r="285" spans="1:30" ht="15" customHeight="1" x14ac:dyDescent="0.35">
      <c r="A285" s="3" t="s">
        <v>371</v>
      </c>
      <c r="B285" s="3" t="s">
        <v>372</v>
      </c>
      <c r="C285" s="3">
        <v>2013</v>
      </c>
      <c r="D285" s="3" t="s">
        <v>622</v>
      </c>
      <c r="E285" s="3" t="s">
        <v>621</v>
      </c>
      <c r="F285" s="3" t="s">
        <v>621</v>
      </c>
      <c r="G285" s="3" t="s">
        <v>621</v>
      </c>
      <c r="H285" s="3" t="s">
        <v>621</v>
      </c>
      <c r="I285" s="3" t="s">
        <v>621</v>
      </c>
      <c r="J285" s="3" t="s">
        <v>622</v>
      </c>
      <c r="K285" s="3" t="s">
        <v>621</v>
      </c>
      <c r="L285" s="3" t="s">
        <v>621</v>
      </c>
      <c r="M285" s="3" t="s">
        <v>621</v>
      </c>
      <c r="N285" s="3" t="s">
        <v>621</v>
      </c>
      <c r="O285" s="3" t="s">
        <v>621</v>
      </c>
      <c r="P285" s="3" t="s">
        <v>621</v>
      </c>
      <c r="Q285" s="3" t="s">
        <v>622</v>
      </c>
      <c r="R285" s="3" t="s">
        <v>621</v>
      </c>
      <c r="S285" s="3" t="s">
        <v>621</v>
      </c>
      <c r="T285" s="3" t="s">
        <v>621</v>
      </c>
      <c r="U285" s="3" t="s">
        <v>621</v>
      </c>
      <c r="V285" s="3" t="s">
        <v>621</v>
      </c>
      <c r="Y285" s="20">
        <f t="shared" si="12"/>
        <v>0</v>
      </c>
      <c r="AC285" s="3">
        <f t="shared" si="13"/>
        <v>0</v>
      </c>
      <c r="AD285" s="3">
        <f t="shared" si="14"/>
        <v>0</v>
      </c>
    </row>
    <row r="286" spans="1:30" ht="15" customHeight="1" x14ac:dyDescent="0.35">
      <c r="A286" s="3" t="s">
        <v>371</v>
      </c>
      <c r="B286" s="3" t="s">
        <v>373</v>
      </c>
      <c r="C286" s="3">
        <v>2013</v>
      </c>
      <c r="D286" s="3" t="s">
        <v>622</v>
      </c>
      <c r="E286" s="3" t="s">
        <v>621</v>
      </c>
      <c r="F286" s="3" t="s">
        <v>621</v>
      </c>
      <c r="G286" s="3" t="s">
        <v>621</v>
      </c>
      <c r="H286" s="3" t="s">
        <v>621</v>
      </c>
      <c r="I286" s="3" t="s">
        <v>621</v>
      </c>
      <c r="J286" s="3" t="s">
        <v>622</v>
      </c>
      <c r="K286" s="3" t="s">
        <v>621</v>
      </c>
      <c r="L286" s="3" t="s">
        <v>621</v>
      </c>
      <c r="M286" s="3" t="s">
        <v>621</v>
      </c>
      <c r="N286" s="3" t="s">
        <v>621</v>
      </c>
      <c r="O286" s="3" t="s">
        <v>621</v>
      </c>
      <c r="P286" s="3" t="s">
        <v>621</v>
      </c>
      <c r="Q286" s="3" t="s">
        <v>622</v>
      </c>
      <c r="R286" s="3" t="s">
        <v>621</v>
      </c>
      <c r="S286" s="3" t="s">
        <v>621</v>
      </c>
      <c r="T286" s="3" t="s">
        <v>621</v>
      </c>
      <c r="U286" s="3" t="s">
        <v>621</v>
      </c>
      <c r="V286" s="3" t="s">
        <v>621</v>
      </c>
      <c r="Y286" s="20">
        <f t="shared" si="12"/>
        <v>0</v>
      </c>
      <c r="AC286" s="3">
        <f t="shared" si="13"/>
        <v>0</v>
      </c>
      <c r="AD286" s="3">
        <f t="shared" si="14"/>
        <v>0</v>
      </c>
    </row>
    <row r="287" spans="1:30" ht="15" customHeight="1" x14ac:dyDescent="0.35">
      <c r="A287" s="3" t="s">
        <v>371</v>
      </c>
      <c r="B287" s="3" t="s">
        <v>374</v>
      </c>
      <c r="C287" s="3">
        <v>2013</v>
      </c>
      <c r="D287" s="3" t="s">
        <v>622</v>
      </c>
      <c r="E287" s="3" t="s">
        <v>621</v>
      </c>
      <c r="F287" s="3" t="s">
        <v>621</v>
      </c>
      <c r="G287" s="3" t="s">
        <v>621</v>
      </c>
      <c r="H287" s="3" t="s">
        <v>621</v>
      </c>
      <c r="I287" s="3" t="s">
        <v>621</v>
      </c>
      <c r="J287" s="3" t="s">
        <v>622</v>
      </c>
      <c r="K287" s="3" t="s">
        <v>621</v>
      </c>
      <c r="L287" s="3" t="s">
        <v>621</v>
      </c>
      <c r="M287" s="3" t="s">
        <v>621</v>
      </c>
      <c r="N287" s="3" t="s">
        <v>621</v>
      </c>
      <c r="O287" s="3" t="s">
        <v>621</v>
      </c>
      <c r="P287" s="3" t="s">
        <v>621</v>
      </c>
      <c r="Q287" s="3" t="s">
        <v>622</v>
      </c>
      <c r="R287" s="3" t="s">
        <v>621</v>
      </c>
      <c r="S287" s="3" t="s">
        <v>621</v>
      </c>
      <c r="T287" s="3" t="s">
        <v>621</v>
      </c>
      <c r="U287" s="3" t="s">
        <v>621</v>
      </c>
      <c r="V287" s="3" t="s">
        <v>621</v>
      </c>
      <c r="Y287" s="20">
        <f t="shared" si="12"/>
        <v>0</v>
      </c>
      <c r="AC287" s="3">
        <f t="shared" si="13"/>
        <v>0</v>
      </c>
      <c r="AD287" s="3">
        <f t="shared" si="14"/>
        <v>0</v>
      </c>
    </row>
    <row r="288" spans="1:30" ht="15" customHeight="1" x14ac:dyDescent="0.35">
      <c r="A288" s="3" t="s">
        <v>371</v>
      </c>
      <c r="B288" s="3" t="s">
        <v>375</v>
      </c>
      <c r="C288" s="3">
        <v>2013</v>
      </c>
      <c r="D288" s="3" t="s">
        <v>622</v>
      </c>
      <c r="E288" s="3" t="s">
        <v>621</v>
      </c>
      <c r="F288" s="3" t="s">
        <v>621</v>
      </c>
      <c r="G288" s="3" t="s">
        <v>621</v>
      </c>
      <c r="H288" s="3" t="s">
        <v>621</v>
      </c>
      <c r="I288" s="3" t="s">
        <v>621</v>
      </c>
      <c r="J288" s="3" t="s">
        <v>622</v>
      </c>
      <c r="K288" s="3" t="s">
        <v>621</v>
      </c>
      <c r="L288" s="3" t="s">
        <v>621</v>
      </c>
      <c r="M288" s="3" t="s">
        <v>621</v>
      </c>
      <c r="N288" s="3" t="s">
        <v>621</v>
      </c>
      <c r="O288" s="3" t="s">
        <v>621</v>
      </c>
      <c r="P288" s="3" t="s">
        <v>621</v>
      </c>
      <c r="Q288" s="3" t="s">
        <v>622</v>
      </c>
      <c r="R288" s="3" t="s">
        <v>621</v>
      </c>
      <c r="S288" s="3" t="s">
        <v>621</v>
      </c>
      <c r="T288" s="3" t="s">
        <v>621</v>
      </c>
      <c r="U288" s="3" t="s">
        <v>621</v>
      </c>
      <c r="V288" s="3" t="s">
        <v>621</v>
      </c>
      <c r="Y288" s="20">
        <f t="shared" si="12"/>
        <v>0</v>
      </c>
      <c r="AC288" s="3">
        <f t="shared" si="13"/>
        <v>0</v>
      </c>
      <c r="AD288" s="3">
        <f t="shared" si="14"/>
        <v>0</v>
      </c>
    </row>
    <row r="289" spans="1:30" ht="15" customHeight="1" x14ac:dyDescent="0.35">
      <c r="A289" s="3" t="s">
        <v>371</v>
      </c>
      <c r="B289" s="3" t="s">
        <v>376</v>
      </c>
      <c r="C289" s="3">
        <v>2013</v>
      </c>
      <c r="D289" s="3" t="s">
        <v>622</v>
      </c>
      <c r="E289" s="3" t="s">
        <v>621</v>
      </c>
      <c r="F289" s="3" t="s">
        <v>621</v>
      </c>
      <c r="G289" s="3" t="s">
        <v>621</v>
      </c>
      <c r="H289" s="3" t="s">
        <v>621</v>
      </c>
      <c r="I289" s="3" t="s">
        <v>621</v>
      </c>
      <c r="J289" s="3" t="s">
        <v>622</v>
      </c>
      <c r="K289" s="3" t="s">
        <v>621</v>
      </c>
      <c r="L289" s="3" t="s">
        <v>621</v>
      </c>
      <c r="M289" s="3" t="s">
        <v>621</v>
      </c>
      <c r="N289" s="3" t="s">
        <v>621</v>
      </c>
      <c r="O289" s="3" t="s">
        <v>621</v>
      </c>
      <c r="P289" s="3" t="s">
        <v>621</v>
      </c>
      <c r="Q289" s="3" t="s">
        <v>622</v>
      </c>
      <c r="R289" s="3" t="s">
        <v>621</v>
      </c>
      <c r="S289" s="3" t="s">
        <v>621</v>
      </c>
      <c r="T289" s="3" t="s">
        <v>621</v>
      </c>
      <c r="U289" s="3" t="s">
        <v>621</v>
      </c>
      <c r="V289" s="3" t="s">
        <v>621</v>
      </c>
      <c r="Y289" s="20">
        <f t="shared" si="12"/>
        <v>0</v>
      </c>
      <c r="AC289" s="3">
        <f t="shared" si="13"/>
        <v>0</v>
      </c>
      <c r="AD289" s="3">
        <f t="shared" si="14"/>
        <v>0</v>
      </c>
    </row>
    <row r="290" spans="1:30" ht="15" customHeight="1" x14ac:dyDescent="0.3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Y290" s="20">
        <f t="shared" si="12"/>
        <v>0</v>
      </c>
      <c r="AC290" s="3">
        <f t="shared" si="13"/>
        <v>0</v>
      </c>
      <c r="AD290" s="3">
        <f t="shared" si="14"/>
        <v>0</v>
      </c>
    </row>
    <row r="291" spans="1:30" ht="15" customHeight="1" x14ac:dyDescent="0.35">
      <c r="A291" s="3" t="s">
        <v>371</v>
      </c>
      <c r="B291" s="3" t="s">
        <v>378</v>
      </c>
      <c r="C291" s="3">
        <v>2013</v>
      </c>
      <c r="D291" s="3" t="s">
        <v>622</v>
      </c>
      <c r="E291" s="3" t="s">
        <v>621</v>
      </c>
      <c r="F291" s="3" t="s">
        <v>621</v>
      </c>
      <c r="G291" s="3" t="s">
        <v>621</v>
      </c>
      <c r="H291" s="3" t="s">
        <v>621</v>
      </c>
      <c r="I291" s="3" t="s">
        <v>621</v>
      </c>
      <c r="J291" s="3" t="s">
        <v>622</v>
      </c>
      <c r="K291" s="3" t="s">
        <v>621</v>
      </c>
      <c r="L291" s="3" t="s">
        <v>621</v>
      </c>
      <c r="M291" s="3" t="s">
        <v>621</v>
      </c>
      <c r="N291" s="3" t="s">
        <v>621</v>
      </c>
      <c r="O291" s="3" t="s">
        <v>621</v>
      </c>
      <c r="P291" s="3" t="s">
        <v>621</v>
      </c>
      <c r="Q291" s="3" t="s">
        <v>622</v>
      </c>
      <c r="R291" s="3" t="s">
        <v>621</v>
      </c>
      <c r="S291" s="3" t="s">
        <v>621</v>
      </c>
      <c r="T291" s="3" t="s">
        <v>621</v>
      </c>
      <c r="U291" s="3" t="s">
        <v>621</v>
      </c>
      <c r="V291" s="3" t="s">
        <v>621</v>
      </c>
      <c r="Y291" s="20">
        <f t="shared" si="12"/>
        <v>0</v>
      </c>
      <c r="AC291" s="3">
        <f t="shared" si="13"/>
        <v>0</v>
      </c>
      <c r="AD291" s="3">
        <f t="shared" si="14"/>
        <v>0</v>
      </c>
    </row>
    <row r="292" spans="1:30" ht="15" customHeight="1" x14ac:dyDescent="0.35">
      <c r="A292" s="3" t="s">
        <v>371</v>
      </c>
      <c r="B292" s="3" t="s">
        <v>379</v>
      </c>
      <c r="C292" s="3">
        <v>2013</v>
      </c>
      <c r="D292" s="3" t="s">
        <v>622</v>
      </c>
      <c r="E292" s="3" t="s">
        <v>621</v>
      </c>
      <c r="F292" s="3" t="s">
        <v>621</v>
      </c>
      <c r="G292" s="3" t="s">
        <v>621</v>
      </c>
      <c r="H292" s="3" t="s">
        <v>621</v>
      </c>
      <c r="I292" s="3" t="s">
        <v>621</v>
      </c>
      <c r="J292" s="3" t="s">
        <v>622</v>
      </c>
      <c r="K292" s="3" t="s">
        <v>621</v>
      </c>
      <c r="L292" s="3" t="s">
        <v>621</v>
      </c>
      <c r="M292" s="3" t="s">
        <v>621</v>
      </c>
      <c r="N292" s="3" t="s">
        <v>621</v>
      </c>
      <c r="O292" s="3" t="s">
        <v>621</v>
      </c>
      <c r="P292" s="3" t="s">
        <v>621</v>
      </c>
      <c r="Q292" s="3" t="s">
        <v>622</v>
      </c>
      <c r="R292" s="3" t="s">
        <v>621</v>
      </c>
      <c r="S292" s="3" t="s">
        <v>621</v>
      </c>
      <c r="T292" s="3" t="s">
        <v>621</v>
      </c>
      <c r="U292" s="3" t="s">
        <v>621</v>
      </c>
      <c r="V292" s="3" t="s">
        <v>621</v>
      </c>
      <c r="Y292" s="20">
        <f t="shared" si="12"/>
        <v>0</v>
      </c>
      <c r="AC292" s="3">
        <f t="shared" si="13"/>
        <v>0</v>
      </c>
      <c r="AD292" s="3">
        <f t="shared" si="14"/>
        <v>0</v>
      </c>
    </row>
    <row r="293" spans="1:30" ht="15" customHeight="1" x14ac:dyDescent="0.35">
      <c r="A293" s="3" t="s">
        <v>371</v>
      </c>
      <c r="B293" s="3" t="s">
        <v>380</v>
      </c>
      <c r="C293" s="3">
        <v>2013</v>
      </c>
      <c r="D293" s="3" t="s">
        <v>892</v>
      </c>
      <c r="E293" s="3" t="s">
        <v>893</v>
      </c>
      <c r="F293" s="3">
        <v>0.83699999999999997</v>
      </c>
      <c r="G293" s="3" t="s">
        <v>879</v>
      </c>
      <c r="H293" s="3" t="s">
        <v>621</v>
      </c>
      <c r="I293" s="3">
        <v>100</v>
      </c>
      <c r="J293" s="3" t="s">
        <v>622</v>
      </c>
      <c r="K293" s="3" t="s">
        <v>621</v>
      </c>
      <c r="L293" s="3" t="s">
        <v>621</v>
      </c>
      <c r="M293" s="3" t="s">
        <v>621</v>
      </c>
      <c r="N293" s="3" t="s">
        <v>621</v>
      </c>
      <c r="O293" s="3" t="s">
        <v>621</v>
      </c>
      <c r="P293" s="3" t="s">
        <v>621</v>
      </c>
      <c r="Q293" s="3" t="s">
        <v>622</v>
      </c>
      <c r="R293" s="3" t="s">
        <v>621</v>
      </c>
      <c r="S293" s="3" t="s">
        <v>621</v>
      </c>
      <c r="T293" s="3" t="s">
        <v>621</v>
      </c>
      <c r="U293" s="3" t="s">
        <v>621</v>
      </c>
      <c r="V293" s="3" t="s">
        <v>621</v>
      </c>
      <c r="Y293" s="20">
        <f t="shared" si="12"/>
        <v>0.83699999999999997</v>
      </c>
      <c r="AC293" s="36">
        <f>Y293/(I293/100)</f>
        <v>0.83699999999999997</v>
      </c>
      <c r="AD293" s="3">
        <f t="shared" si="14"/>
        <v>0</v>
      </c>
    </row>
    <row r="294" spans="1:30" ht="15" customHeight="1" x14ac:dyDescent="0.35">
      <c r="A294" s="3" t="s">
        <v>371</v>
      </c>
      <c r="B294" s="3" t="s">
        <v>381</v>
      </c>
      <c r="C294" s="3">
        <v>2013</v>
      </c>
      <c r="D294" s="3" t="s">
        <v>622</v>
      </c>
      <c r="E294" s="3" t="s">
        <v>621</v>
      </c>
      <c r="F294" s="3" t="s">
        <v>621</v>
      </c>
      <c r="G294" s="3" t="s">
        <v>621</v>
      </c>
      <c r="H294" s="3" t="s">
        <v>621</v>
      </c>
      <c r="I294" s="3" t="s">
        <v>621</v>
      </c>
      <c r="J294" s="3" t="s">
        <v>622</v>
      </c>
      <c r="K294" s="3" t="s">
        <v>621</v>
      </c>
      <c r="L294" s="3" t="s">
        <v>621</v>
      </c>
      <c r="M294" s="3" t="s">
        <v>621</v>
      </c>
      <c r="N294" s="3" t="s">
        <v>621</v>
      </c>
      <c r="O294" s="3" t="s">
        <v>621</v>
      </c>
      <c r="P294" s="3" t="s">
        <v>621</v>
      </c>
      <c r="Q294" s="3" t="s">
        <v>622</v>
      </c>
      <c r="R294" s="3" t="s">
        <v>621</v>
      </c>
      <c r="S294" s="3" t="s">
        <v>621</v>
      </c>
      <c r="T294" s="3" t="s">
        <v>621</v>
      </c>
      <c r="U294" s="3" t="s">
        <v>621</v>
      </c>
      <c r="V294" s="3" t="s">
        <v>621</v>
      </c>
      <c r="Y294" s="20">
        <f t="shared" si="12"/>
        <v>0</v>
      </c>
      <c r="AC294" s="3">
        <f t="shared" si="13"/>
        <v>0</v>
      </c>
      <c r="AD294" s="3">
        <f t="shared" si="14"/>
        <v>0</v>
      </c>
    </row>
    <row r="295" spans="1:30" ht="15" customHeight="1" x14ac:dyDescent="0.35">
      <c r="A295" s="3" t="s">
        <v>371</v>
      </c>
      <c r="B295" s="3" t="s">
        <v>382</v>
      </c>
      <c r="C295" s="3">
        <v>2013</v>
      </c>
      <c r="D295" s="3" t="s">
        <v>622</v>
      </c>
      <c r="E295" s="3" t="s">
        <v>621</v>
      </c>
      <c r="F295" s="3" t="s">
        <v>621</v>
      </c>
      <c r="G295" s="3" t="s">
        <v>621</v>
      </c>
      <c r="H295" s="3" t="s">
        <v>621</v>
      </c>
      <c r="I295" s="3" t="s">
        <v>621</v>
      </c>
      <c r="J295" s="3" t="s">
        <v>622</v>
      </c>
      <c r="K295" s="3" t="s">
        <v>621</v>
      </c>
      <c r="L295" s="3" t="s">
        <v>621</v>
      </c>
      <c r="M295" s="3" t="s">
        <v>621</v>
      </c>
      <c r="N295" s="3" t="s">
        <v>621</v>
      </c>
      <c r="O295" s="3" t="s">
        <v>621</v>
      </c>
      <c r="P295" s="3" t="s">
        <v>621</v>
      </c>
      <c r="Q295" s="3" t="s">
        <v>622</v>
      </c>
      <c r="R295" s="3" t="s">
        <v>621</v>
      </c>
      <c r="S295" s="3" t="s">
        <v>621</v>
      </c>
      <c r="T295" s="3" t="s">
        <v>621</v>
      </c>
      <c r="U295" s="3" t="s">
        <v>621</v>
      </c>
      <c r="V295" s="3" t="s">
        <v>621</v>
      </c>
      <c r="Y295" s="20">
        <f t="shared" si="12"/>
        <v>0</v>
      </c>
      <c r="AC295" s="3">
        <f t="shared" si="13"/>
        <v>0</v>
      </c>
      <c r="AD295" s="3">
        <f t="shared" si="14"/>
        <v>0</v>
      </c>
    </row>
    <row r="296" spans="1:30" ht="15" customHeight="1" x14ac:dyDescent="0.35">
      <c r="A296" s="3" t="s">
        <v>371</v>
      </c>
      <c r="B296" s="3" t="s">
        <v>383</v>
      </c>
      <c r="C296" s="3">
        <v>2013</v>
      </c>
      <c r="D296" s="3" t="s">
        <v>622</v>
      </c>
      <c r="E296" s="3" t="s">
        <v>621</v>
      </c>
      <c r="F296" s="3" t="s">
        <v>621</v>
      </c>
      <c r="G296" s="3" t="s">
        <v>621</v>
      </c>
      <c r="H296" s="3" t="s">
        <v>621</v>
      </c>
      <c r="I296" s="3" t="s">
        <v>621</v>
      </c>
      <c r="J296" s="3" t="s">
        <v>622</v>
      </c>
      <c r="K296" s="3" t="s">
        <v>621</v>
      </c>
      <c r="L296" s="3" t="s">
        <v>621</v>
      </c>
      <c r="M296" s="3" t="s">
        <v>621</v>
      </c>
      <c r="N296" s="3" t="s">
        <v>621</v>
      </c>
      <c r="O296" s="3" t="s">
        <v>621</v>
      </c>
      <c r="P296" s="3" t="s">
        <v>621</v>
      </c>
      <c r="Q296" s="3" t="s">
        <v>622</v>
      </c>
      <c r="R296" s="3" t="s">
        <v>621</v>
      </c>
      <c r="S296" s="3" t="s">
        <v>621</v>
      </c>
      <c r="T296" s="3" t="s">
        <v>621</v>
      </c>
      <c r="U296" s="3" t="s">
        <v>621</v>
      </c>
      <c r="V296" s="3" t="s">
        <v>621</v>
      </c>
      <c r="Y296" s="20">
        <f t="shared" si="12"/>
        <v>0</v>
      </c>
      <c r="AC296" s="3">
        <f t="shared" si="13"/>
        <v>0</v>
      </c>
      <c r="AD296" s="3">
        <f t="shared" si="14"/>
        <v>0</v>
      </c>
    </row>
    <row r="297" spans="1:30" ht="15" customHeight="1" x14ac:dyDescent="0.35">
      <c r="A297" s="3" t="s">
        <v>371</v>
      </c>
      <c r="B297" s="3" t="s">
        <v>384</v>
      </c>
      <c r="C297" s="3">
        <v>2013</v>
      </c>
      <c r="D297" s="3" t="s">
        <v>622</v>
      </c>
      <c r="E297" s="3" t="s">
        <v>621</v>
      </c>
      <c r="F297" s="3" t="s">
        <v>621</v>
      </c>
      <c r="G297" s="3" t="s">
        <v>621</v>
      </c>
      <c r="H297" s="3" t="s">
        <v>621</v>
      </c>
      <c r="I297" s="3" t="s">
        <v>621</v>
      </c>
      <c r="J297" s="3" t="s">
        <v>622</v>
      </c>
      <c r="K297" s="3" t="s">
        <v>621</v>
      </c>
      <c r="L297" s="3" t="s">
        <v>621</v>
      </c>
      <c r="M297" s="3" t="s">
        <v>621</v>
      </c>
      <c r="N297" s="3" t="s">
        <v>621</v>
      </c>
      <c r="O297" s="3" t="s">
        <v>621</v>
      </c>
      <c r="P297" s="3" t="s">
        <v>621</v>
      </c>
      <c r="Q297" s="3" t="s">
        <v>622</v>
      </c>
      <c r="R297" s="3" t="s">
        <v>621</v>
      </c>
      <c r="S297" s="3" t="s">
        <v>621</v>
      </c>
      <c r="T297" s="3" t="s">
        <v>621</v>
      </c>
      <c r="U297" s="3" t="s">
        <v>621</v>
      </c>
      <c r="V297" s="3" t="s">
        <v>621</v>
      </c>
      <c r="Y297" s="20">
        <f t="shared" si="12"/>
        <v>0</v>
      </c>
      <c r="AC297" s="3">
        <f t="shared" si="13"/>
        <v>0</v>
      </c>
      <c r="AD297" s="3">
        <f t="shared" si="14"/>
        <v>0</v>
      </c>
    </row>
    <row r="298" spans="1:30" ht="15" customHeight="1" x14ac:dyDescent="0.3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Y298" s="20">
        <f t="shared" si="12"/>
        <v>0</v>
      </c>
      <c r="AC298" s="3">
        <f t="shared" si="13"/>
        <v>0</v>
      </c>
      <c r="AD298" s="3">
        <f t="shared" si="14"/>
        <v>0</v>
      </c>
    </row>
    <row r="299" spans="1:30" ht="15" customHeight="1" x14ac:dyDescent="0.3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Y299" s="20">
        <f t="shared" si="12"/>
        <v>0</v>
      </c>
      <c r="AC299" s="3">
        <f t="shared" si="13"/>
        <v>0</v>
      </c>
      <c r="AD299" s="3">
        <f t="shared" si="14"/>
        <v>0</v>
      </c>
    </row>
    <row r="300" spans="1:30" ht="15" customHeight="1" x14ac:dyDescent="0.35">
      <c r="A300" s="3" t="s">
        <v>371</v>
      </c>
      <c r="B300" s="3" t="s">
        <v>387</v>
      </c>
      <c r="C300" s="3">
        <v>2013</v>
      </c>
      <c r="D300" s="3" t="s">
        <v>622</v>
      </c>
      <c r="E300" s="3" t="s">
        <v>621</v>
      </c>
      <c r="F300" s="3" t="s">
        <v>621</v>
      </c>
      <c r="G300" s="3" t="s">
        <v>621</v>
      </c>
      <c r="H300" s="3" t="s">
        <v>621</v>
      </c>
      <c r="I300" s="3" t="s">
        <v>621</v>
      </c>
      <c r="J300" s="3" t="s">
        <v>622</v>
      </c>
      <c r="K300" s="3" t="s">
        <v>621</v>
      </c>
      <c r="L300" s="3" t="s">
        <v>621</v>
      </c>
      <c r="M300" s="3" t="s">
        <v>621</v>
      </c>
      <c r="N300" s="3" t="s">
        <v>621</v>
      </c>
      <c r="O300" s="3" t="s">
        <v>621</v>
      </c>
      <c r="P300" s="3" t="s">
        <v>621</v>
      </c>
      <c r="Q300" s="3" t="s">
        <v>622</v>
      </c>
      <c r="R300" s="3" t="s">
        <v>621</v>
      </c>
      <c r="S300" s="3" t="s">
        <v>621</v>
      </c>
      <c r="T300" s="3" t="s">
        <v>621</v>
      </c>
      <c r="U300" s="3" t="s">
        <v>621</v>
      </c>
      <c r="V300" s="3" t="s">
        <v>621</v>
      </c>
      <c r="Y300" s="20">
        <f t="shared" si="12"/>
        <v>0</v>
      </c>
      <c r="AC300" s="3">
        <f t="shared" si="13"/>
        <v>0</v>
      </c>
      <c r="AD300" s="3">
        <f t="shared" si="14"/>
        <v>0</v>
      </c>
    </row>
    <row r="301" spans="1:30" ht="15" customHeight="1" x14ac:dyDescent="0.35">
      <c r="A301" s="3" t="s">
        <v>388</v>
      </c>
      <c r="B301" s="3" t="s">
        <v>389</v>
      </c>
      <c r="C301" s="3">
        <v>2013</v>
      </c>
      <c r="D301" s="3" t="s">
        <v>622</v>
      </c>
      <c r="E301" s="3" t="s">
        <v>621</v>
      </c>
      <c r="F301" s="3" t="s">
        <v>621</v>
      </c>
      <c r="G301" s="3" t="s">
        <v>621</v>
      </c>
      <c r="H301" s="3" t="s">
        <v>621</v>
      </c>
      <c r="I301" s="3" t="s">
        <v>621</v>
      </c>
      <c r="J301" s="3" t="s">
        <v>622</v>
      </c>
      <c r="K301" s="3" t="s">
        <v>621</v>
      </c>
      <c r="L301" s="3" t="s">
        <v>621</v>
      </c>
      <c r="M301" s="3" t="s">
        <v>621</v>
      </c>
      <c r="N301" s="3" t="s">
        <v>621</v>
      </c>
      <c r="O301" s="3" t="s">
        <v>621</v>
      </c>
      <c r="P301" s="3" t="s">
        <v>621</v>
      </c>
      <c r="Q301" s="3" t="s">
        <v>622</v>
      </c>
      <c r="R301" s="3" t="s">
        <v>621</v>
      </c>
      <c r="S301" s="3" t="s">
        <v>621</v>
      </c>
      <c r="T301" s="3" t="s">
        <v>621</v>
      </c>
      <c r="U301" s="3" t="s">
        <v>621</v>
      </c>
      <c r="V301" s="3" t="s">
        <v>621</v>
      </c>
      <c r="Y301" s="20">
        <f t="shared" si="12"/>
        <v>0</v>
      </c>
      <c r="AC301" s="3">
        <f t="shared" si="13"/>
        <v>0</v>
      </c>
      <c r="AD301" s="3">
        <f t="shared" si="14"/>
        <v>0</v>
      </c>
    </row>
    <row r="302" spans="1:30" ht="15" customHeight="1" x14ac:dyDescent="0.35">
      <c r="A302" s="3" t="s">
        <v>388</v>
      </c>
      <c r="B302" s="3" t="s">
        <v>390</v>
      </c>
      <c r="C302" s="3">
        <v>2013</v>
      </c>
      <c r="D302" s="3" t="s">
        <v>622</v>
      </c>
      <c r="E302" s="3" t="s">
        <v>621</v>
      </c>
      <c r="F302" s="3" t="s">
        <v>621</v>
      </c>
      <c r="G302" s="3" t="s">
        <v>621</v>
      </c>
      <c r="H302" s="3" t="s">
        <v>621</v>
      </c>
      <c r="I302" s="3" t="s">
        <v>621</v>
      </c>
      <c r="J302" s="3" t="s">
        <v>622</v>
      </c>
      <c r="K302" s="3" t="s">
        <v>621</v>
      </c>
      <c r="L302" s="3" t="s">
        <v>621</v>
      </c>
      <c r="M302" s="3" t="s">
        <v>621</v>
      </c>
      <c r="N302" s="3" t="s">
        <v>621</v>
      </c>
      <c r="O302" s="3" t="s">
        <v>621</v>
      </c>
      <c r="P302" s="3" t="s">
        <v>621</v>
      </c>
      <c r="Q302" s="3" t="s">
        <v>622</v>
      </c>
      <c r="R302" s="3" t="s">
        <v>621</v>
      </c>
      <c r="S302" s="3" t="s">
        <v>621</v>
      </c>
      <c r="T302" s="3" t="s">
        <v>621</v>
      </c>
      <c r="U302" s="3" t="s">
        <v>621</v>
      </c>
      <c r="V302" s="3" t="s">
        <v>621</v>
      </c>
      <c r="Y302" s="20">
        <f t="shared" si="12"/>
        <v>0</v>
      </c>
      <c r="AC302" s="3">
        <f t="shared" si="13"/>
        <v>0</v>
      </c>
      <c r="AD302" s="3">
        <f t="shared" si="14"/>
        <v>0</v>
      </c>
    </row>
    <row r="303" spans="1:30" ht="15" customHeight="1" x14ac:dyDescent="0.35">
      <c r="A303" s="3" t="s">
        <v>391</v>
      </c>
      <c r="B303" s="3" t="s">
        <v>392</v>
      </c>
      <c r="C303" s="3">
        <v>2013</v>
      </c>
      <c r="D303" s="3" t="s">
        <v>622</v>
      </c>
      <c r="E303" s="3" t="s">
        <v>621</v>
      </c>
      <c r="F303" s="3" t="s">
        <v>621</v>
      </c>
      <c r="G303" s="3" t="s">
        <v>621</v>
      </c>
      <c r="H303" s="3" t="s">
        <v>621</v>
      </c>
      <c r="I303" s="3" t="s">
        <v>621</v>
      </c>
      <c r="J303" s="3" t="s">
        <v>622</v>
      </c>
      <c r="K303" s="3" t="s">
        <v>621</v>
      </c>
      <c r="L303" s="3" t="s">
        <v>621</v>
      </c>
      <c r="M303" s="3" t="s">
        <v>621</v>
      </c>
      <c r="N303" s="3" t="s">
        <v>621</v>
      </c>
      <c r="O303" s="3" t="s">
        <v>621</v>
      </c>
      <c r="P303" s="3" t="s">
        <v>621</v>
      </c>
      <c r="Q303" s="3" t="s">
        <v>622</v>
      </c>
      <c r="R303" s="3" t="s">
        <v>621</v>
      </c>
      <c r="S303" s="3" t="s">
        <v>621</v>
      </c>
      <c r="T303" s="3" t="s">
        <v>621</v>
      </c>
      <c r="U303" s="3" t="s">
        <v>621</v>
      </c>
      <c r="V303" s="3" t="s">
        <v>621</v>
      </c>
      <c r="Y303" s="20">
        <f t="shared" si="12"/>
        <v>0</v>
      </c>
      <c r="AC303" s="3">
        <f t="shared" si="13"/>
        <v>0</v>
      </c>
      <c r="AD303" s="3">
        <f t="shared" si="14"/>
        <v>0</v>
      </c>
    </row>
    <row r="304" spans="1:30" ht="15" customHeight="1" x14ac:dyDescent="0.35">
      <c r="A304" s="3" t="s">
        <v>393</v>
      </c>
      <c r="B304" s="3" t="s">
        <v>394</v>
      </c>
      <c r="C304" s="3">
        <v>2013</v>
      </c>
      <c r="D304" s="3" t="s">
        <v>622</v>
      </c>
      <c r="E304" s="3" t="s">
        <v>621</v>
      </c>
      <c r="F304" s="3" t="s">
        <v>621</v>
      </c>
      <c r="G304" s="3" t="s">
        <v>621</v>
      </c>
      <c r="H304" s="3" t="s">
        <v>621</v>
      </c>
      <c r="I304" s="3" t="s">
        <v>621</v>
      </c>
      <c r="J304" s="3" t="s">
        <v>622</v>
      </c>
      <c r="K304" s="3" t="s">
        <v>621</v>
      </c>
      <c r="L304" s="3" t="s">
        <v>621</v>
      </c>
      <c r="M304" s="3" t="s">
        <v>621</v>
      </c>
      <c r="N304" s="3" t="s">
        <v>621</v>
      </c>
      <c r="O304" s="3" t="s">
        <v>621</v>
      </c>
      <c r="P304" s="3" t="s">
        <v>621</v>
      </c>
      <c r="Q304" s="3" t="s">
        <v>622</v>
      </c>
      <c r="R304" s="3" t="s">
        <v>621</v>
      </c>
      <c r="S304" s="3" t="s">
        <v>621</v>
      </c>
      <c r="T304" s="3" t="s">
        <v>621</v>
      </c>
      <c r="U304" s="3" t="s">
        <v>621</v>
      </c>
      <c r="V304" s="3" t="s">
        <v>621</v>
      </c>
      <c r="Y304" s="20">
        <f t="shared" si="12"/>
        <v>0</v>
      </c>
      <c r="AC304" s="3">
        <f t="shared" si="13"/>
        <v>0</v>
      </c>
      <c r="AD304" s="3">
        <f t="shared" si="14"/>
        <v>0</v>
      </c>
    </row>
    <row r="305" spans="1:30" ht="15" customHeight="1" x14ac:dyDescent="0.35">
      <c r="A305" s="3" t="s">
        <v>393</v>
      </c>
      <c r="B305" s="3" t="s">
        <v>395</v>
      </c>
      <c r="C305" s="3">
        <v>2013</v>
      </c>
      <c r="D305" s="3" t="s">
        <v>622</v>
      </c>
      <c r="E305" s="3" t="s">
        <v>621</v>
      </c>
      <c r="F305" s="3" t="s">
        <v>621</v>
      </c>
      <c r="G305" s="3" t="s">
        <v>621</v>
      </c>
      <c r="H305" s="3" t="s">
        <v>621</v>
      </c>
      <c r="I305" s="3" t="s">
        <v>621</v>
      </c>
      <c r="J305" s="3" t="s">
        <v>622</v>
      </c>
      <c r="K305" s="3" t="s">
        <v>621</v>
      </c>
      <c r="L305" s="3" t="s">
        <v>621</v>
      </c>
      <c r="M305" s="3" t="s">
        <v>621</v>
      </c>
      <c r="N305" s="3" t="s">
        <v>621</v>
      </c>
      <c r="O305" s="3" t="s">
        <v>621</v>
      </c>
      <c r="P305" s="3" t="s">
        <v>621</v>
      </c>
      <c r="Q305" s="3" t="s">
        <v>622</v>
      </c>
      <c r="R305" s="3" t="s">
        <v>621</v>
      </c>
      <c r="S305" s="3" t="s">
        <v>621</v>
      </c>
      <c r="T305" s="3" t="s">
        <v>621</v>
      </c>
      <c r="U305" s="3" t="s">
        <v>621</v>
      </c>
      <c r="V305" s="3" t="s">
        <v>621</v>
      </c>
      <c r="Y305" s="20">
        <f t="shared" si="12"/>
        <v>0</v>
      </c>
      <c r="AC305" s="3">
        <f t="shared" si="13"/>
        <v>0</v>
      </c>
      <c r="AD305" s="3">
        <f t="shared" si="14"/>
        <v>0</v>
      </c>
    </row>
    <row r="306" spans="1:30" ht="15" customHeight="1" x14ac:dyDescent="0.35">
      <c r="A306" s="3" t="s">
        <v>393</v>
      </c>
      <c r="B306" s="3" t="s">
        <v>396</v>
      </c>
      <c r="C306" s="3">
        <v>2013</v>
      </c>
      <c r="D306" s="3" t="s">
        <v>622</v>
      </c>
      <c r="E306" s="3" t="s">
        <v>621</v>
      </c>
      <c r="F306" s="3" t="s">
        <v>621</v>
      </c>
      <c r="G306" s="3" t="s">
        <v>621</v>
      </c>
      <c r="H306" s="3" t="s">
        <v>621</v>
      </c>
      <c r="I306" s="3" t="s">
        <v>621</v>
      </c>
      <c r="J306" s="3" t="s">
        <v>622</v>
      </c>
      <c r="K306" s="3" t="s">
        <v>621</v>
      </c>
      <c r="L306" s="3" t="s">
        <v>621</v>
      </c>
      <c r="M306" s="3" t="s">
        <v>621</v>
      </c>
      <c r="N306" s="3" t="s">
        <v>621</v>
      </c>
      <c r="O306" s="3" t="s">
        <v>621</v>
      </c>
      <c r="P306" s="3" t="s">
        <v>621</v>
      </c>
      <c r="Q306" s="3" t="s">
        <v>622</v>
      </c>
      <c r="R306" s="3" t="s">
        <v>621</v>
      </c>
      <c r="S306" s="3" t="s">
        <v>621</v>
      </c>
      <c r="T306" s="3" t="s">
        <v>621</v>
      </c>
      <c r="U306" s="3" t="s">
        <v>621</v>
      </c>
      <c r="V306" s="3" t="s">
        <v>621</v>
      </c>
      <c r="Y306" s="20">
        <f t="shared" si="12"/>
        <v>0</v>
      </c>
      <c r="AC306" s="3">
        <f t="shared" si="13"/>
        <v>0</v>
      </c>
      <c r="AD306" s="3">
        <f t="shared" si="14"/>
        <v>0</v>
      </c>
    </row>
    <row r="307" spans="1:30" ht="15" customHeight="1" x14ac:dyDescent="0.35">
      <c r="A307" s="3" t="s">
        <v>393</v>
      </c>
      <c r="B307" s="3" t="s">
        <v>397</v>
      </c>
      <c r="C307" s="3">
        <v>2013</v>
      </c>
      <c r="D307" s="3" t="s">
        <v>622</v>
      </c>
      <c r="E307" s="3" t="s">
        <v>621</v>
      </c>
      <c r="F307" s="3" t="s">
        <v>621</v>
      </c>
      <c r="G307" s="3" t="s">
        <v>621</v>
      </c>
      <c r="H307" s="3" t="s">
        <v>621</v>
      </c>
      <c r="I307" s="3" t="s">
        <v>621</v>
      </c>
      <c r="J307" s="3" t="s">
        <v>622</v>
      </c>
      <c r="K307" s="3" t="s">
        <v>621</v>
      </c>
      <c r="L307" s="3" t="s">
        <v>621</v>
      </c>
      <c r="M307" s="3" t="s">
        <v>621</v>
      </c>
      <c r="N307" s="3" t="s">
        <v>621</v>
      </c>
      <c r="O307" s="3" t="s">
        <v>621</v>
      </c>
      <c r="P307" s="3" t="s">
        <v>621</v>
      </c>
      <c r="Q307" s="3" t="s">
        <v>622</v>
      </c>
      <c r="R307" s="3" t="s">
        <v>621</v>
      </c>
      <c r="S307" s="3" t="s">
        <v>621</v>
      </c>
      <c r="T307" s="3" t="s">
        <v>621</v>
      </c>
      <c r="U307" s="3" t="s">
        <v>621</v>
      </c>
      <c r="V307" s="3" t="s">
        <v>621</v>
      </c>
      <c r="Y307" s="20">
        <f t="shared" si="12"/>
        <v>0</v>
      </c>
      <c r="AC307" s="3">
        <f t="shared" si="13"/>
        <v>0</v>
      </c>
      <c r="AD307" s="3">
        <f t="shared" si="14"/>
        <v>0</v>
      </c>
    </row>
    <row r="308" spans="1:30" ht="15" customHeight="1" x14ac:dyDescent="0.35">
      <c r="A308" s="3" t="s">
        <v>393</v>
      </c>
      <c r="B308" s="3" t="s">
        <v>398</v>
      </c>
      <c r="C308" s="3">
        <v>2013</v>
      </c>
      <c r="D308" s="3" t="s">
        <v>622</v>
      </c>
      <c r="E308" s="3" t="s">
        <v>621</v>
      </c>
      <c r="F308" s="3" t="s">
        <v>621</v>
      </c>
      <c r="G308" s="3" t="s">
        <v>621</v>
      </c>
      <c r="H308" s="3" t="s">
        <v>621</v>
      </c>
      <c r="I308" s="3" t="s">
        <v>621</v>
      </c>
      <c r="J308" s="3" t="s">
        <v>622</v>
      </c>
      <c r="K308" s="3" t="s">
        <v>621</v>
      </c>
      <c r="L308" s="3" t="s">
        <v>621</v>
      </c>
      <c r="M308" s="3" t="s">
        <v>621</v>
      </c>
      <c r="N308" s="3" t="s">
        <v>621</v>
      </c>
      <c r="O308" s="3" t="s">
        <v>621</v>
      </c>
      <c r="P308" s="3" t="s">
        <v>621</v>
      </c>
      <c r="Q308" s="3" t="s">
        <v>622</v>
      </c>
      <c r="R308" s="3" t="s">
        <v>621</v>
      </c>
      <c r="S308" s="3" t="s">
        <v>621</v>
      </c>
      <c r="T308" s="3" t="s">
        <v>621</v>
      </c>
      <c r="U308" s="3" t="s">
        <v>621</v>
      </c>
      <c r="V308" s="3" t="s">
        <v>621</v>
      </c>
      <c r="Y308" s="20">
        <f t="shared" si="12"/>
        <v>0</v>
      </c>
      <c r="AC308" s="3">
        <f t="shared" si="13"/>
        <v>0</v>
      </c>
      <c r="AD308" s="3">
        <f t="shared" si="14"/>
        <v>0</v>
      </c>
    </row>
    <row r="309" spans="1:30" ht="15" customHeight="1" x14ac:dyDescent="0.35">
      <c r="A309" s="3" t="s">
        <v>399</v>
      </c>
      <c r="B309" s="3" t="s">
        <v>400</v>
      </c>
      <c r="C309" s="3">
        <v>2013</v>
      </c>
      <c r="D309" s="3" t="s">
        <v>622</v>
      </c>
      <c r="E309" s="3" t="s">
        <v>621</v>
      </c>
      <c r="F309" s="3" t="s">
        <v>621</v>
      </c>
      <c r="G309" s="3" t="s">
        <v>621</v>
      </c>
      <c r="H309" s="3" t="s">
        <v>621</v>
      </c>
      <c r="I309" s="3" t="s">
        <v>621</v>
      </c>
      <c r="J309" s="3" t="s">
        <v>622</v>
      </c>
      <c r="K309" s="3" t="s">
        <v>621</v>
      </c>
      <c r="L309" s="3" t="s">
        <v>621</v>
      </c>
      <c r="M309" s="3" t="s">
        <v>621</v>
      </c>
      <c r="N309" s="3" t="s">
        <v>621</v>
      </c>
      <c r="O309" s="3" t="s">
        <v>621</v>
      </c>
      <c r="P309" s="3" t="s">
        <v>621</v>
      </c>
      <c r="Q309" s="3" t="s">
        <v>622</v>
      </c>
      <c r="R309" s="3" t="s">
        <v>621</v>
      </c>
      <c r="S309" s="3" t="s">
        <v>621</v>
      </c>
      <c r="T309" s="3" t="s">
        <v>621</v>
      </c>
      <c r="U309" s="3" t="s">
        <v>621</v>
      </c>
      <c r="V309" s="3" t="s">
        <v>621</v>
      </c>
      <c r="Y309" s="20">
        <f t="shared" si="12"/>
        <v>0</v>
      </c>
      <c r="AC309" s="3">
        <f t="shared" si="13"/>
        <v>0</v>
      </c>
      <c r="AD309" s="3">
        <f t="shared" si="14"/>
        <v>0</v>
      </c>
    </row>
    <row r="310" spans="1:30" ht="15" customHeight="1" x14ac:dyDescent="0.35">
      <c r="A310" s="3" t="s">
        <v>401</v>
      </c>
      <c r="B310" s="3" t="s">
        <v>402</v>
      </c>
      <c r="C310" s="3">
        <v>2013</v>
      </c>
      <c r="D310" s="3" t="s">
        <v>622</v>
      </c>
      <c r="E310" s="3" t="s">
        <v>621</v>
      </c>
      <c r="F310" s="3" t="s">
        <v>621</v>
      </c>
      <c r="G310" s="3" t="s">
        <v>621</v>
      </c>
      <c r="H310" s="3" t="s">
        <v>621</v>
      </c>
      <c r="I310" s="3" t="s">
        <v>621</v>
      </c>
      <c r="J310" s="3" t="s">
        <v>622</v>
      </c>
      <c r="K310" s="3" t="s">
        <v>621</v>
      </c>
      <c r="L310" s="3" t="s">
        <v>621</v>
      </c>
      <c r="M310" s="3" t="s">
        <v>621</v>
      </c>
      <c r="N310" s="3" t="s">
        <v>621</v>
      </c>
      <c r="O310" s="3" t="s">
        <v>621</v>
      </c>
      <c r="P310" s="3" t="s">
        <v>621</v>
      </c>
      <c r="Q310" s="3" t="s">
        <v>622</v>
      </c>
      <c r="R310" s="3" t="s">
        <v>621</v>
      </c>
      <c r="S310" s="3" t="s">
        <v>621</v>
      </c>
      <c r="T310" s="3" t="s">
        <v>621</v>
      </c>
      <c r="U310" s="3" t="s">
        <v>621</v>
      </c>
      <c r="V310" s="3" t="s">
        <v>621</v>
      </c>
      <c r="Y310" s="20">
        <f t="shared" si="12"/>
        <v>0</v>
      </c>
      <c r="AC310" s="3">
        <f t="shared" si="13"/>
        <v>0</v>
      </c>
      <c r="AD310" s="3">
        <f t="shared" si="14"/>
        <v>0</v>
      </c>
    </row>
    <row r="311" spans="1:30" ht="15" customHeight="1" x14ac:dyDescent="0.35">
      <c r="A311" s="3" t="s">
        <v>403</v>
      </c>
      <c r="B311" s="3" t="s">
        <v>404</v>
      </c>
      <c r="C311" s="3">
        <v>2013</v>
      </c>
      <c r="D311" s="3" t="s">
        <v>622</v>
      </c>
      <c r="E311" s="3" t="s">
        <v>621</v>
      </c>
      <c r="F311" s="3" t="s">
        <v>621</v>
      </c>
      <c r="G311" s="3" t="s">
        <v>621</v>
      </c>
      <c r="H311" s="3" t="s">
        <v>621</v>
      </c>
      <c r="I311" s="3" t="s">
        <v>621</v>
      </c>
      <c r="J311" s="3" t="s">
        <v>622</v>
      </c>
      <c r="K311" s="3" t="s">
        <v>621</v>
      </c>
      <c r="L311" s="3" t="s">
        <v>621</v>
      </c>
      <c r="M311" s="3" t="s">
        <v>621</v>
      </c>
      <c r="N311" s="3" t="s">
        <v>621</v>
      </c>
      <c r="O311" s="3" t="s">
        <v>621</v>
      </c>
      <c r="P311" s="3" t="s">
        <v>621</v>
      </c>
      <c r="Q311" s="3" t="s">
        <v>622</v>
      </c>
      <c r="R311" s="3" t="s">
        <v>621</v>
      </c>
      <c r="S311" s="3" t="s">
        <v>621</v>
      </c>
      <c r="T311" s="3" t="s">
        <v>621</v>
      </c>
      <c r="U311" s="3" t="s">
        <v>621</v>
      </c>
      <c r="V311" s="3" t="s">
        <v>621</v>
      </c>
      <c r="Y311" s="20">
        <f t="shared" si="12"/>
        <v>0</v>
      </c>
      <c r="AC311" s="3">
        <f t="shared" si="13"/>
        <v>0</v>
      </c>
      <c r="AD311" s="3">
        <f t="shared" si="14"/>
        <v>0</v>
      </c>
    </row>
    <row r="312" spans="1:30" ht="15" customHeight="1" x14ac:dyDescent="0.35">
      <c r="A312" s="3" t="s">
        <v>403</v>
      </c>
      <c r="B312" s="3" t="s">
        <v>405</v>
      </c>
      <c r="C312" s="3">
        <v>2013</v>
      </c>
      <c r="D312" s="3" t="s">
        <v>622</v>
      </c>
      <c r="E312" s="3" t="s">
        <v>621</v>
      </c>
      <c r="F312" s="3" t="s">
        <v>621</v>
      </c>
      <c r="G312" s="3" t="s">
        <v>621</v>
      </c>
      <c r="H312" s="3" t="s">
        <v>621</v>
      </c>
      <c r="I312" s="3" t="s">
        <v>621</v>
      </c>
      <c r="J312" s="3" t="s">
        <v>622</v>
      </c>
      <c r="K312" s="3" t="s">
        <v>621</v>
      </c>
      <c r="L312" s="3" t="s">
        <v>621</v>
      </c>
      <c r="M312" s="3" t="s">
        <v>621</v>
      </c>
      <c r="N312" s="3" t="s">
        <v>621</v>
      </c>
      <c r="O312" s="3" t="s">
        <v>621</v>
      </c>
      <c r="P312" s="3" t="s">
        <v>621</v>
      </c>
      <c r="Q312" s="3" t="s">
        <v>622</v>
      </c>
      <c r="R312" s="3" t="s">
        <v>621</v>
      </c>
      <c r="S312" s="3" t="s">
        <v>621</v>
      </c>
      <c r="T312" s="3" t="s">
        <v>621</v>
      </c>
      <c r="U312" s="3" t="s">
        <v>621</v>
      </c>
      <c r="V312" s="3" t="s">
        <v>621</v>
      </c>
      <c r="Y312" s="20">
        <f t="shared" si="12"/>
        <v>0</v>
      </c>
      <c r="AC312" s="3">
        <f t="shared" si="13"/>
        <v>0</v>
      </c>
      <c r="AD312" s="3">
        <f t="shared" si="14"/>
        <v>0</v>
      </c>
    </row>
    <row r="313" spans="1:30" ht="15" customHeight="1" x14ac:dyDescent="0.35">
      <c r="A313" s="3" t="s">
        <v>403</v>
      </c>
      <c r="B313" s="3" t="s">
        <v>406</v>
      </c>
      <c r="C313" s="3">
        <v>2013</v>
      </c>
      <c r="D313" s="3" t="s">
        <v>622</v>
      </c>
      <c r="E313" s="3" t="s">
        <v>621</v>
      </c>
      <c r="F313" s="3" t="s">
        <v>621</v>
      </c>
      <c r="G313" s="3" t="s">
        <v>621</v>
      </c>
      <c r="H313" s="3" t="s">
        <v>621</v>
      </c>
      <c r="I313" s="3" t="s">
        <v>621</v>
      </c>
      <c r="J313" s="3" t="s">
        <v>622</v>
      </c>
      <c r="K313" s="3" t="s">
        <v>621</v>
      </c>
      <c r="L313" s="3" t="s">
        <v>621</v>
      </c>
      <c r="M313" s="3" t="s">
        <v>621</v>
      </c>
      <c r="N313" s="3" t="s">
        <v>621</v>
      </c>
      <c r="O313" s="3" t="s">
        <v>621</v>
      </c>
      <c r="P313" s="3" t="s">
        <v>621</v>
      </c>
      <c r="Q313" s="3" t="s">
        <v>622</v>
      </c>
      <c r="R313" s="3" t="s">
        <v>621</v>
      </c>
      <c r="S313" s="3" t="s">
        <v>621</v>
      </c>
      <c r="T313" s="3" t="s">
        <v>621</v>
      </c>
      <c r="U313" s="3" t="s">
        <v>621</v>
      </c>
      <c r="V313" s="3" t="s">
        <v>621</v>
      </c>
      <c r="Y313" s="20">
        <f t="shared" si="12"/>
        <v>0</v>
      </c>
      <c r="AC313" s="3">
        <f t="shared" si="13"/>
        <v>0</v>
      </c>
      <c r="AD313" s="3">
        <f t="shared" si="14"/>
        <v>0</v>
      </c>
    </row>
    <row r="314" spans="1:30" ht="15" customHeight="1" x14ac:dyDescent="0.35">
      <c r="A314" s="3" t="s">
        <v>403</v>
      </c>
      <c r="B314" s="3" t="s">
        <v>407</v>
      </c>
      <c r="C314" s="3">
        <v>2013</v>
      </c>
      <c r="D314" s="3" t="s">
        <v>622</v>
      </c>
      <c r="E314" s="3" t="s">
        <v>621</v>
      </c>
      <c r="F314" s="3" t="s">
        <v>621</v>
      </c>
      <c r="G314" s="3" t="s">
        <v>621</v>
      </c>
      <c r="H314" s="3" t="s">
        <v>621</v>
      </c>
      <c r="I314" s="3" t="s">
        <v>621</v>
      </c>
      <c r="J314" s="3" t="s">
        <v>622</v>
      </c>
      <c r="K314" s="3" t="s">
        <v>621</v>
      </c>
      <c r="L314" s="3" t="s">
        <v>621</v>
      </c>
      <c r="M314" s="3" t="s">
        <v>621</v>
      </c>
      <c r="N314" s="3" t="s">
        <v>621</v>
      </c>
      <c r="O314" s="3" t="s">
        <v>621</v>
      </c>
      <c r="P314" s="3" t="s">
        <v>621</v>
      </c>
      <c r="Q314" s="3" t="s">
        <v>622</v>
      </c>
      <c r="R314" s="3" t="s">
        <v>621</v>
      </c>
      <c r="S314" s="3" t="s">
        <v>621</v>
      </c>
      <c r="T314" s="3" t="s">
        <v>621</v>
      </c>
      <c r="U314" s="3" t="s">
        <v>621</v>
      </c>
      <c r="V314" s="3" t="s">
        <v>621</v>
      </c>
      <c r="Y314" s="20">
        <f t="shared" si="12"/>
        <v>0</v>
      </c>
      <c r="AC314" s="3">
        <f t="shared" si="13"/>
        <v>0</v>
      </c>
      <c r="AD314" s="3">
        <f t="shared" si="14"/>
        <v>0</v>
      </c>
    </row>
    <row r="315" spans="1:30" ht="15" customHeight="1" x14ac:dyDescent="0.35">
      <c r="A315" s="3" t="s">
        <v>403</v>
      </c>
      <c r="B315" s="3" t="s">
        <v>408</v>
      </c>
      <c r="C315" s="3">
        <v>2013</v>
      </c>
      <c r="D315" s="3" t="s">
        <v>894</v>
      </c>
      <c r="E315" s="3" t="s">
        <v>854</v>
      </c>
      <c r="F315" s="3">
        <v>6.3230000000000004</v>
      </c>
      <c r="G315" s="3" t="s">
        <v>621</v>
      </c>
      <c r="H315" s="3" t="s">
        <v>621</v>
      </c>
      <c r="I315" s="3" t="s">
        <v>621</v>
      </c>
      <c r="J315" s="3" t="s">
        <v>622</v>
      </c>
      <c r="K315" s="3" t="s">
        <v>621</v>
      </c>
      <c r="L315" s="3" t="s">
        <v>621</v>
      </c>
      <c r="M315" s="3" t="s">
        <v>621</v>
      </c>
      <c r="N315" s="3" t="s">
        <v>621</v>
      </c>
      <c r="O315" s="3" t="s">
        <v>621</v>
      </c>
      <c r="P315" s="3" t="s">
        <v>621</v>
      </c>
      <c r="Q315" s="3" t="s">
        <v>622</v>
      </c>
      <c r="R315" s="3" t="s">
        <v>621</v>
      </c>
      <c r="S315" s="3" t="s">
        <v>621</v>
      </c>
      <c r="T315" s="3" t="s">
        <v>621</v>
      </c>
      <c r="U315" s="3" t="s">
        <v>621</v>
      </c>
      <c r="V315" s="3" t="s">
        <v>621</v>
      </c>
      <c r="Y315" s="20">
        <f t="shared" si="12"/>
        <v>6.3230000000000004</v>
      </c>
      <c r="AC315" s="3">
        <f t="shared" si="13"/>
        <v>7.4388235294117653</v>
      </c>
      <c r="AD315" s="3">
        <f t="shared" si="14"/>
        <v>1.1158235294117649</v>
      </c>
    </row>
    <row r="316" spans="1:30" ht="15" customHeight="1" x14ac:dyDescent="0.3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Y316" s="20">
        <f t="shared" si="12"/>
        <v>0</v>
      </c>
      <c r="AC316" s="3">
        <f t="shared" si="13"/>
        <v>0</v>
      </c>
      <c r="AD316" s="3">
        <f t="shared" si="14"/>
        <v>0</v>
      </c>
    </row>
    <row r="317" spans="1:30" ht="15" customHeight="1" x14ac:dyDescent="0.35">
      <c r="A317" s="3" t="s">
        <v>403</v>
      </c>
      <c r="B317" s="3" t="s">
        <v>410</v>
      </c>
      <c r="C317" s="3">
        <v>2013</v>
      </c>
      <c r="D317" s="3" t="s">
        <v>622</v>
      </c>
      <c r="E317" s="3" t="s">
        <v>621</v>
      </c>
      <c r="F317" s="3" t="s">
        <v>621</v>
      </c>
      <c r="G317" s="3" t="s">
        <v>621</v>
      </c>
      <c r="H317" s="3" t="s">
        <v>621</v>
      </c>
      <c r="I317" s="3" t="s">
        <v>621</v>
      </c>
      <c r="J317" s="3" t="s">
        <v>622</v>
      </c>
      <c r="K317" s="3" t="s">
        <v>621</v>
      </c>
      <c r="L317" s="3" t="s">
        <v>621</v>
      </c>
      <c r="M317" s="3" t="s">
        <v>621</v>
      </c>
      <c r="N317" s="3" t="s">
        <v>621</v>
      </c>
      <c r="O317" s="3" t="s">
        <v>621</v>
      </c>
      <c r="P317" s="3" t="s">
        <v>621</v>
      </c>
      <c r="Q317" s="3" t="s">
        <v>622</v>
      </c>
      <c r="R317" s="3" t="s">
        <v>621</v>
      </c>
      <c r="S317" s="3" t="s">
        <v>621</v>
      </c>
      <c r="T317" s="3" t="s">
        <v>621</v>
      </c>
      <c r="U317" s="3" t="s">
        <v>621</v>
      </c>
      <c r="V317" s="3" t="s">
        <v>621</v>
      </c>
      <c r="Y317" s="20">
        <f t="shared" si="12"/>
        <v>0</v>
      </c>
      <c r="AC317" s="3">
        <f t="shared" si="13"/>
        <v>0</v>
      </c>
      <c r="AD317" s="3">
        <f t="shared" si="14"/>
        <v>0</v>
      </c>
    </row>
    <row r="318" spans="1:30" ht="15" customHeight="1" x14ac:dyDescent="0.35">
      <c r="A318" s="3" t="s">
        <v>403</v>
      </c>
      <c r="B318" s="3" t="s">
        <v>411</v>
      </c>
      <c r="C318" s="3">
        <v>2013</v>
      </c>
      <c r="D318" s="3" t="s">
        <v>622</v>
      </c>
      <c r="E318" s="3" t="s">
        <v>621</v>
      </c>
      <c r="F318" s="3" t="s">
        <v>621</v>
      </c>
      <c r="G318" s="3" t="s">
        <v>621</v>
      </c>
      <c r="H318" s="3" t="s">
        <v>621</v>
      </c>
      <c r="I318" s="3" t="s">
        <v>621</v>
      </c>
      <c r="J318" s="3" t="s">
        <v>622</v>
      </c>
      <c r="K318" s="3" t="s">
        <v>621</v>
      </c>
      <c r="L318" s="3" t="s">
        <v>621</v>
      </c>
      <c r="M318" s="3" t="s">
        <v>621</v>
      </c>
      <c r="N318" s="3" t="s">
        <v>621</v>
      </c>
      <c r="O318" s="3" t="s">
        <v>621</v>
      </c>
      <c r="P318" s="3" t="s">
        <v>621</v>
      </c>
      <c r="Q318" s="3" t="s">
        <v>622</v>
      </c>
      <c r="R318" s="3" t="s">
        <v>621</v>
      </c>
      <c r="S318" s="3" t="s">
        <v>621</v>
      </c>
      <c r="T318" s="3" t="s">
        <v>621</v>
      </c>
      <c r="U318" s="3" t="s">
        <v>621</v>
      </c>
      <c r="V318" s="3" t="s">
        <v>621</v>
      </c>
      <c r="Y318" s="20">
        <f t="shared" si="12"/>
        <v>0</v>
      </c>
      <c r="AC318" s="3">
        <f t="shared" si="13"/>
        <v>0</v>
      </c>
      <c r="AD318" s="3">
        <f t="shared" si="14"/>
        <v>0</v>
      </c>
    </row>
    <row r="319" spans="1:30" ht="15" customHeight="1" x14ac:dyDescent="0.35">
      <c r="A319" s="3" t="s">
        <v>403</v>
      </c>
      <c r="B319" s="3" t="s">
        <v>412</v>
      </c>
      <c r="C319" s="3">
        <v>2013</v>
      </c>
      <c r="D319" s="3" t="s">
        <v>622</v>
      </c>
      <c r="E319" s="3" t="s">
        <v>621</v>
      </c>
      <c r="F319" s="3" t="s">
        <v>621</v>
      </c>
      <c r="G319" s="3" t="s">
        <v>621</v>
      </c>
      <c r="H319" s="3" t="s">
        <v>621</v>
      </c>
      <c r="I319" s="3" t="s">
        <v>621</v>
      </c>
      <c r="J319" s="3" t="s">
        <v>622</v>
      </c>
      <c r="K319" s="3" t="s">
        <v>621</v>
      </c>
      <c r="L319" s="3" t="s">
        <v>621</v>
      </c>
      <c r="M319" s="3" t="s">
        <v>621</v>
      </c>
      <c r="N319" s="3" t="s">
        <v>621</v>
      </c>
      <c r="O319" s="3" t="s">
        <v>621</v>
      </c>
      <c r="P319" s="3" t="s">
        <v>621</v>
      </c>
      <c r="Q319" s="3" t="s">
        <v>622</v>
      </c>
      <c r="R319" s="3" t="s">
        <v>621</v>
      </c>
      <c r="S319" s="3" t="s">
        <v>621</v>
      </c>
      <c r="T319" s="3" t="s">
        <v>621</v>
      </c>
      <c r="U319" s="3" t="s">
        <v>621</v>
      </c>
      <c r="V319" s="3" t="s">
        <v>621</v>
      </c>
      <c r="Y319" s="20">
        <f t="shared" si="12"/>
        <v>0</v>
      </c>
      <c r="AC319" s="3">
        <f t="shared" si="13"/>
        <v>0</v>
      </c>
      <c r="AD319" s="3">
        <f t="shared" si="14"/>
        <v>0</v>
      </c>
    </row>
    <row r="320" spans="1:30" ht="15" customHeight="1" x14ac:dyDescent="0.35">
      <c r="A320" s="3" t="s">
        <v>403</v>
      </c>
      <c r="B320" s="3" t="s">
        <v>413</v>
      </c>
      <c r="C320" s="3">
        <v>2013</v>
      </c>
      <c r="D320" s="3" t="s">
        <v>622</v>
      </c>
      <c r="E320" s="3" t="s">
        <v>621</v>
      </c>
      <c r="F320" s="3" t="s">
        <v>621</v>
      </c>
      <c r="G320" s="3" t="s">
        <v>621</v>
      </c>
      <c r="H320" s="3" t="s">
        <v>621</v>
      </c>
      <c r="I320" s="3" t="s">
        <v>621</v>
      </c>
      <c r="J320" s="3" t="s">
        <v>622</v>
      </c>
      <c r="K320" s="3" t="s">
        <v>621</v>
      </c>
      <c r="L320" s="3" t="s">
        <v>621</v>
      </c>
      <c r="M320" s="3" t="s">
        <v>621</v>
      </c>
      <c r="N320" s="3" t="s">
        <v>621</v>
      </c>
      <c r="O320" s="3" t="s">
        <v>621</v>
      </c>
      <c r="P320" s="3" t="s">
        <v>621</v>
      </c>
      <c r="Q320" s="3" t="s">
        <v>622</v>
      </c>
      <c r="R320" s="3" t="s">
        <v>621</v>
      </c>
      <c r="S320" s="3" t="s">
        <v>621</v>
      </c>
      <c r="T320" s="3" t="s">
        <v>621</v>
      </c>
      <c r="U320" s="3" t="s">
        <v>621</v>
      </c>
      <c r="V320" s="3" t="s">
        <v>621</v>
      </c>
      <c r="Y320" s="20">
        <f t="shared" si="12"/>
        <v>0</v>
      </c>
      <c r="AC320" s="3">
        <f t="shared" si="13"/>
        <v>0</v>
      </c>
      <c r="AD320" s="3">
        <f t="shared" si="14"/>
        <v>0</v>
      </c>
    </row>
    <row r="321" spans="1:30" ht="15" customHeight="1" x14ac:dyDescent="0.35">
      <c r="A321" s="3" t="s">
        <v>403</v>
      </c>
      <c r="B321" s="3" t="s">
        <v>414</v>
      </c>
      <c r="C321" s="3">
        <v>2013</v>
      </c>
      <c r="D321" s="3" t="s">
        <v>622</v>
      </c>
      <c r="E321" s="3" t="s">
        <v>621</v>
      </c>
      <c r="F321" s="3" t="s">
        <v>621</v>
      </c>
      <c r="G321" s="3" t="s">
        <v>621</v>
      </c>
      <c r="H321" s="3" t="s">
        <v>621</v>
      </c>
      <c r="I321" s="3" t="s">
        <v>621</v>
      </c>
      <c r="J321" s="3" t="s">
        <v>622</v>
      </c>
      <c r="K321" s="3" t="s">
        <v>621</v>
      </c>
      <c r="L321" s="3" t="s">
        <v>621</v>
      </c>
      <c r="M321" s="3" t="s">
        <v>621</v>
      </c>
      <c r="N321" s="3" t="s">
        <v>621</v>
      </c>
      <c r="O321" s="3" t="s">
        <v>621</v>
      </c>
      <c r="P321" s="3" t="s">
        <v>621</v>
      </c>
      <c r="Q321" s="3" t="s">
        <v>622</v>
      </c>
      <c r="R321" s="3" t="s">
        <v>621</v>
      </c>
      <c r="S321" s="3" t="s">
        <v>621</v>
      </c>
      <c r="T321" s="3" t="s">
        <v>621</v>
      </c>
      <c r="U321" s="3" t="s">
        <v>621</v>
      </c>
      <c r="V321" s="3" t="s">
        <v>621</v>
      </c>
      <c r="Y321" s="20">
        <f t="shared" si="12"/>
        <v>0</v>
      </c>
      <c r="AC321" s="3">
        <f t="shared" si="13"/>
        <v>0</v>
      </c>
      <c r="AD321" s="3">
        <f t="shared" si="14"/>
        <v>0</v>
      </c>
    </row>
    <row r="322" spans="1:30" ht="15" customHeight="1" x14ac:dyDescent="0.35">
      <c r="A322" s="3" t="s">
        <v>403</v>
      </c>
      <c r="B322" s="3" t="s">
        <v>415</v>
      </c>
      <c r="C322" s="3">
        <v>2013</v>
      </c>
      <c r="D322" s="3" t="s">
        <v>622</v>
      </c>
      <c r="E322" s="3" t="s">
        <v>621</v>
      </c>
      <c r="F322" s="3" t="s">
        <v>621</v>
      </c>
      <c r="G322" s="3" t="s">
        <v>621</v>
      </c>
      <c r="H322" s="3" t="s">
        <v>621</v>
      </c>
      <c r="I322" s="3" t="s">
        <v>621</v>
      </c>
      <c r="J322" s="3" t="s">
        <v>622</v>
      </c>
      <c r="K322" s="3" t="s">
        <v>621</v>
      </c>
      <c r="L322" s="3" t="s">
        <v>621</v>
      </c>
      <c r="M322" s="3" t="s">
        <v>621</v>
      </c>
      <c r="N322" s="3" t="s">
        <v>621</v>
      </c>
      <c r="O322" s="3" t="s">
        <v>621</v>
      </c>
      <c r="P322" s="3" t="s">
        <v>621</v>
      </c>
      <c r="Q322" s="3" t="s">
        <v>622</v>
      </c>
      <c r="R322" s="3" t="s">
        <v>621</v>
      </c>
      <c r="S322" s="3" t="s">
        <v>621</v>
      </c>
      <c r="T322" s="3" t="s">
        <v>621</v>
      </c>
      <c r="U322" s="3" t="s">
        <v>621</v>
      </c>
      <c r="V322" s="3" t="s">
        <v>621</v>
      </c>
      <c r="Y322" s="20">
        <f t="shared" si="12"/>
        <v>0</v>
      </c>
      <c r="AC322" s="3">
        <f t="shared" si="13"/>
        <v>0</v>
      </c>
      <c r="AD322" s="3">
        <f t="shared" si="14"/>
        <v>0</v>
      </c>
    </row>
    <row r="323" spans="1:30" ht="15" customHeight="1" x14ac:dyDescent="0.35">
      <c r="A323" s="3" t="s">
        <v>403</v>
      </c>
      <c r="B323" s="3" t="s">
        <v>416</v>
      </c>
      <c r="C323" s="3">
        <v>2013</v>
      </c>
      <c r="D323" s="3" t="s">
        <v>622</v>
      </c>
      <c r="E323" s="3" t="s">
        <v>621</v>
      </c>
      <c r="F323" s="3" t="s">
        <v>621</v>
      </c>
      <c r="G323" s="3" t="s">
        <v>621</v>
      </c>
      <c r="H323" s="3" t="s">
        <v>621</v>
      </c>
      <c r="I323" s="3" t="s">
        <v>621</v>
      </c>
      <c r="J323" s="3" t="s">
        <v>622</v>
      </c>
      <c r="K323" s="3" t="s">
        <v>621</v>
      </c>
      <c r="L323" s="3" t="s">
        <v>621</v>
      </c>
      <c r="M323" s="3" t="s">
        <v>621</v>
      </c>
      <c r="N323" s="3" t="s">
        <v>621</v>
      </c>
      <c r="O323" s="3" t="s">
        <v>621</v>
      </c>
      <c r="P323" s="3" t="s">
        <v>621</v>
      </c>
      <c r="Q323" s="3" t="s">
        <v>622</v>
      </c>
      <c r="R323" s="3" t="s">
        <v>621</v>
      </c>
      <c r="S323" s="3" t="s">
        <v>621</v>
      </c>
      <c r="T323" s="3" t="s">
        <v>621</v>
      </c>
      <c r="U323" s="3" t="s">
        <v>621</v>
      </c>
      <c r="V323" s="3" t="s">
        <v>621</v>
      </c>
      <c r="Y323" s="20">
        <f t="shared" ref="Y323:Y386" si="15">IFERROR(F323/1,0)+IFERROR(H323/1,0)+IFERROR(L323/1,0)+IFERROR(N323/1,0)+IFERROR(S323/1,0)+IFERROR(U323/1,0)</f>
        <v>0</v>
      </c>
      <c r="AC323" s="3">
        <f t="shared" ref="AC323:AC386" si="16">Y323/0.85</f>
        <v>0</v>
      </c>
      <c r="AD323" s="3">
        <f t="shared" ref="AD323:AD386" si="17">AC323-Y323</f>
        <v>0</v>
      </c>
    </row>
    <row r="324" spans="1:30" ht="15" customHeight="1" x14ac:dyDescent="0.35">
      <c r="A324" s="3" t="s">
        <v>403</v>
      </c>
      <c r="B324" s="3" t="s">
        <v>417</v>
      </c>
      <c r="C324" s="3">
        <v>2013</v>
      </c>
      <c r="D324" s="3" t="s">
        <v>622</v>
      </c>
      <c r="E324" s="3" t="s">
        <v>621</v>
      </c>
      <c r="F324" s="3" t="s">
        <v>621</v>
      </c>
      <c r="G324" s="3" t="s">
        <v>621</v>
      </c>
      <c r="H324" s="3" t="s">
        <v>621</v>
      </c>
      <c r="I324" s="3" t="s">
        <v>621</v>
      </c>
      <c r="J324" s="3" t="s">
        <v>622</v>
      </c>
      <c r="K324" s="3" t="s">
        <v>621</v>
      </c>
      <c r="L324" s="3" t="s">
        <v>621</v>
      </c>
      <c r="M324" s="3" t="s">
        <v>621</v>
      </c>
      <c r="N324" s="3" t="s">
        <v>621</v>
      </c>
      <c r="O324" s="3" t="s">
        <v>621</v>
      </c>
      <c r="P324" s="3" t="s">
        <v>621</v>
      </c>
      <c r="Q324" s="3" t="s">
        <v>622</v>
      </c>
      <c r="R324" s="3" t="s">
        <v>621</v>
      </c>
      <c r="S324" s="3" t="s">
        <v>621</v>
      </c>
      <c r="T324" s="3" t="s">
        <v>621</v>
      </c>
      <c r="U324" s="3" t="s">
        <v>621</v>
      </c>
      <c r="V324" s="3" t="s">
        <v>621</v>
      </c>
      <c r="Y324" s="20">
        <f t="shared" si="15"/>
        <v>0</v>
      </c>
      <c r="AC324" s="3">
        <f t="shared" si="16"/>
        <v>0</v>
      </c>
      <c r="AD324" s="3">
        <f t="shared" si="17"/>
        <v>0</v>
      </c>
    </row>
    <row r="325" spans="1:30" ht="15" customHeight="1" x14ac:dyDescent="0.35">
      <c r="A325" s="3" t="s">
        <v>403</v>
      </c>
      <c r="B325" s="3" t="s">
        <v>418</v>
      </c>
      <c r="C325" s="3">
        <v>2013</v>
      </c>
      <c r="D325" s="3" t="s">
        <v>622</v>
      </c>
      <c r="E325" s="3" t="s">
        <v>621</v>
      </c>
      <c r="F325" s="3" t="s">
        <v>621</v>
      </c>
      <c r="G325" s="3" t="s">
        <v>621</v>
      </c>
      <c r="H325" s="3" t="s">
        <v>621</v>
      </c>
      <c r="I325" s="3" t="s">
        <v>621</v>
      </c>
      <c r="J325" s="3" t="s">
        <v>622</v>
      </c>
      <c r="K325" s="3" t="s">
        <v>621</v>
      </c>
      <c r="L325" s="3" t="s">
        <v>621</v>
      </c>
      <c r="M325" s="3" t="s">
        <v>621</v>
      </c>
      <c r="N325" s="3" t="s">
        <v>621</v>
      </c>
      <c r="O325" s="3" t="s">
        <v>621</v>
      </c>
      <c r="P325" s="3" t="s">
        <v>621</v>
      </c>
      <c r="Q325" s="3" t="s">
        <v>622</v>
      </c>
      <c r="R325" s="3" t="s">
        <v>621</v>
      </c>
      <c r="S325" s="3" t="s">
        <v>621</v>
      </c>
      <c r="T325" s="3" t="s">
        <v>621</v>
      </c>
      <c r="U325" s="3" t="s">
        <v>621</v>
      </c>
      <c r="V325" s="3" t="s">
        <v>621</v>
      </c>
      <c r="Y325" s="20">
        <f t="shared" si="15"/>
        <v>0</v>
      </c>
      <c r="AC325" s="3">
        <f t="shared" si="16"/>
        <v>0</v>
      </c>
      <c r="AD325" s="3">
        <f t="shared" si="17"/>
        <v>0</v>
      </c>
    </row>
    <row r="326" spans="1:30" ht="15" customHeight="1" x14ac:dyDescent="0.35">
      <c r="A326" s="3" t="s">
        <v>403</v>
      </c>
      <c r="B326" s="3" t="s">
        <v>419</v>
      </c>
      <c r="C326" s="3">
        <v>2013</v>
      </c>
      <c r="D326" s="3" t="s">
        <v>622</v>
      </c>
      <c r="E326" s="3" t="s">
        <v>621</v>
      </c>
      <c r="F326" s="3" t="s">
        <v>621</v>
      </c>
      <c r="G326" s="3" t="s">
        <v>621</v>
      </c>
      <c r="H326" s="3" t="s">
        <v>621</v>
      </c>
      <c r="I326" s="3" t="s">
        <v>621</v>
      </c>
      <c r="J326" s="3" t="s">
        <v>622</v>
      </c>
      <c r="K326" s="3" t="s">
        <v>621</v>
      </c>
      <c r="L326" s="3" t="s">
        <v>621</v>
      </c>
      <c r="M326" s="3" t="s">
        <v>621</v>
      </c>
      <c r="N326" s="3" t="s">
        <v>621</v>
      </c>
      <c r="O326" s="3" t="s">
        <v>621</v>
      </c>
      <c r="P326" s="3" t="s">
        <v>621</v>
      </c>
      <c r="Q326" s="3" t="s">
        <v>622</v>
      </c>
      <c r="R326" s="3" t="s">
        <v>621</v>
      </c>
      <c r="S326" s="3" t="s">
        <v>621</v>
      </c>
      <c r="T326" s="3" t="s">
        <v>621</v>
      </c>
      <c r="U326" s="3" t="s">
        <v>621</v>
      </c>
      <c r="V326" s="3" t="s">
        <v>621</v>
      </c>
      <c r="Y326" s="20">
        <f t="shared" si="15"/>
        <v>0</v>
      </c>
      <c r="AC326" s="3">
        <f t="shared" si="16"/>
        <v>0</v>
      </c>
      <c r="AD326" s="3">
        <f t="shared" si="17"/>
        <v>0</v>
      </c>
    </row>
    <row r="327" spans="1:30" ht="15" customHeight="1" x14ac:dyDescent="0.35">
      <c r="A327" s="3" t="s">
        <v>403</v>
      </c>
      <c r="B327" s="3" t="s">
        <v>420</v>
      </c>
      <c r="C327" s="3">
        <v>2013</v>
      </c>
      <c r="D327" s="3" t="s">
        <v>622</v>
      </c>
      <c r="E327" s="3" t="s">
        <v>621</v>
      </c>
      <c r="F327" s="3" t="s">
        <v>621</v>
      </c>
      <c r="G327" s="3" t="s">
        <v>621</v>
      </c>
      <c r="H327" s="3" t="s">
        <v>621</v>
      </c>
      <c r="I327" s="3" t="s">
        <v>621</v>
      </c>
      <c r="J327" s="3" t="s">
        <v>622</v>
      </c>
      <c r="K327" s="3" t="s">
        <v>621</v>
      </c>
      <c r="L327" s="3" t="s">
        <v>621</v>
      </c>
      <c r="M327" s="3" t="s">
        <v>621</v>
      </c>
      <c r="N327" s="3" t="s">
        <v>621</v>
      </c>
      <c r="O327" s="3" t="s">
        <v>621</v>
      </c>
      <c r="P327" s="3" t="s">
        <v>621</v>
      </c>
      <c r="Q327" s="3" t="s">
        <v>622</v>
      </c>
      <c r="R327" s="3" t="s">
        <v>621</v>
      </c>
      <c r="S327" s="3" t="s">
        <v>621</v>
      </c>
      <c r="T327" s="3" t="s">
        <v>621</v>
      </c>
      <c r="U327" s="3" t="s">
        <v>621</v>
      </c>
      <c r="V327" s="3" t="s">
        <v>621</v>
      </c>
      <c r="Y327" s="20">
        <f t="shared" si="15"/>
        <v>0</v>
      </c>
      <c r="AC327" s="3">
        <f t="shared" si="16"/>
        <v>0</v>
      </c>
      <c r="AD327" s="3">
        <f t="shared" si="17"/>
        <v>0</v>
      </c>
    </row>
    <row r="328" spans="1:30" ht="15" customHeight="1" x14ac:dyDescent="0.35">
      <c r="A328" s="3" t="s">
        <v>403</v>
      </c>
      <c r="B328" s="3" t="s">
        <v>421</v>
      </c>
      <c r="C328" s="3">
        <v>2013</v>
      </c>
      <c r="D328" s="3" t="s">
        <v>622</v>
      </c>
      <c r="E328" s="3" t="s">
        <v>621</v>
      </c>
      <c r="F328" s="3" t="s">
        <v>621</v>
      </c>
      <c r="G328" s="3" t="s">
        <v>621</v>
      </c>
      <c r="H328" s="3" t="s">
        <v>621</v>
      </c>
      <c r="I328" s="3" t="s">
        <v>621</v>
      </c>
      <c r="J328" s="3" t="s">
        <v>622</v>
      </c>
      <c r="K328" s="3" t="s">
        <v>621</v>
      </c>
      <c r="L328" s="3" t="s">
        <v>621</v>
      </c>
      <c r="M328" s="3" t="s">
        <v>621</v>
      </c>
      <c r="N328" s="3" t="s">
        <v>621</v>
      </c>
      <c r="O328" s="3" t="s">
        <v>621</v>
      </c>
      <c r="P328" s="3" t="s">
        <v>621</v>
      </c>
      <c r="Q328" s="3" t="s">
        <v>622</v>
      </c>
      <c r="R328" s="3" t="s">
        <v>621</v>
      </c>
      <c r="S328" s="3" t="s">
        <v>621</v>
      </c>
      <c r="T328" s="3" t="s">
        <v>621</v>
      </c>
      <c r="U328" s="3" t="s">
        <v>621</v>
      </c>
      <c r="V328" s="3" t="s">
        <v>621</v>
      </c>
      <c r="Y328" s="20">
        <f t="shared" si="15"/>
        <v>0</v>
      </c>
      <c r="AC328" s="3">
        <f t="shared" si="16"/>
        <v>0</v>
      </c>
      <c r="AD328" s="3">
        <f t="shared" si="17"/>
        <v>0</v>
      </c>
    </row>
    <row r="329" spans="1:30" ht="15" customHeight="1" x14ac:dyDescent="0.35">
      <c r="A329" s="3" t="s">
        <v>422</v>
      </c>
      <c r="B329" s="3" t="s">
        <v>423</v>
      </c>
      <c r="C329" s="3">
        <v>2013</v>
      </c>
      <c r="D329" s="3" t="s">
        <v>622</v>
      </c>
      <c r="E329" s="3" t="s">
        <v>621</v>
      </c>
      <c r="F329" s="3" t="s">
        <v>621</v>
      </c>
      <c r="G329" s="3" t="s">
        <v>621</v>
      </c>
      <c r="H329" s="3" t="s">
        <v>621</v>
      </c>
      <c r="I329" s="3" t="s">
        <v>621</v>
      </c>
      <c r="J329" s="3" t="s">
        <v>622</v>
      </c>
      <c r="K329" s="3" t="s">
        <v>621</v>
      </c>
      <c r="L329" s="3" t="s">
        <v>621</v>
      </c>
      <c r="M329" s="3" t="s">
        <v>621</v>
      </c>
      <c r="N329" s="3" t="s">
        <v>621</v>
      </c>
      <c r="O329" s="3" t="s">
        <v>621</v>
      </c>
      <c r="P329" s="3" t="s">
        <v>621</v>
      </c>
      <c r="Q329" s="3" t="s">
        <v>622</v>
      </c>
      <c r="R329" s="3" t="s">
        <v>621</v>
      </c>
      <c r="S329" s="3" t="s">
        <v>621</v>
      </c>
      <c r="T329" s="3" t="s">
        <v>621</v>
      </c>
      <c r="U329" s="3" t="s">
        <v>621</v>
      </c>
      <c r="V329" s="3" t="s">
        <v>621</v>
      </c>
      <c r="Y329" s="20">
        <f t="shared" si="15"/>
        <v>0</v>
      </c>
      <c r="AC329" s="3">
        <f t="shared" si="16"/>
        <v>0</v>
      </c>
      <c r="AD329" s="3">
        <f t="shared" si="17"/>
        <v>0</v>
      </c>
    </row>
    <row r="330" spans="1:30" ht="15" customHeight="1" x14ac:dyDescent="0.35">
      <c r="A330" s="3" t="s">
        <v>422</v>
      </c>
      <c r="B330" s="3" t="s">
        <v>424</v>
      </c>
      <c r="C330" s="3">
        <v>2013</v>
      </c>
      <c r="D330" s="3" t="s">
        <v>622</v>
      </c>
      <c r="E330" s="3" t="s">
        <v>621</v>
      </c>
      <c r="F330" s="3" t="s">
        <v>621</v>
      </c>
      <c r="G330" s="3" t="s">
        <v>621</v>
      </c>
      <c r="H330" s="3" t="s">
        <v>621</v>
      </c>
      <c r="I330" s="3" t="s">
        <v>621</v>
      </c>
      <c r="J330" s="3" t="s">
        <v>622</v>
      </c>
      <c r="K330" s="3" t="s">
        <v>621</v>
      </c>
      <c r="L330" s="3" t="s">
        <v>621</v>
      </c>
      <c r="M330" s="3" t="s">
        <v>621</v>
      </c>
      <c r="N330" s="3" t="s">
        <v>621</v>
      </c>
      <c r="O330" s="3" t="s">
        <v>621</v>
      </c>
      <c r="P330" s="3" t="s">
        <v>621</v>
      </c>
      <c r="Q330" s="3" t="s">
        <v>622</v>
      </c>
      <c r="R330" s="3" t="s">
        <v>621</v>
      </c>
      <c r="S330" s="3" t="s">
        <v>621</v>
      </c>
      <c r="T330" s="3" t="s">
        <v>621</v>
      </c>
      <c r="U330" s="3" t="s">
        <v>621</v>
      </c>
      <c r="V330" s="3" t="s">
        <v>621</v>
      </c>
      <c r="Y330" s="20">
        <f t="shared" si="15"/>
        <v>0</v>
      </c>
      <c r="AC330" s="3">
        <f t="shared" si="16"/>
        <v>0</v>
      </c>
      <c r="AD330" s="3">
        <f t="shared" si="17"/>
        <v>0</v>
      </c>
    </row>
    <row r="331" spans="1:30" ht="15" customHeight="1" x14ac:dyDescent="0.35">
      <c r="A331" s="3" t="s">
        <v>422</v>
      </c>
      <c r="B331" s="3" t="s">
        <v>425</v>
      </c>
      <c r="C331" s="3">
        <v>2013</v>
      </c>
      <c r="D331" s="3" t="s">
        <v>622</v>
      </c>
      <c r="E331" s="3" t="s">
        <v>621</v>
      </c>
      <c r="F331" s="3" t="s">
        <v>621</v>
      </c>
      <c r="G331" s="3" t="s">
        <v>621</v>
      </c>
      <c r="H331" s="3" t="s">
        <v>621</v>
      </c>
      <c r="I331" s="3" t="s">
        <v>621</v>
      </c>
      <c r="J331" s="3" t="s">
        <v>622</v>
      </c>
      <c r="K331" s="3" t="s">
        <v>621</v>
      </c>
      <c r="L331" s="3" t="s">
        <v>621</v>
      </c>
      <c r="M331" s="3" t="s">
        <v>621</v>
      </c>
      <c r="N331" s="3" t="s">
        <v>621</v>
      </c>
      <c r="O331" s="3" t="s">
        <v>621</v>
      </c>
      <c r="P331" s="3" t="s">
        <v>621</v>
      </c>
      <c r="Q331" s="3" t="s">
        <v>622</v>
      </c>
      <c r="R331" s="3" t="s">
        <v>621</v>
      </c>
      <c r="S331" s="3" t="s">
        <v>621</v>
      </c>
      <c r="T331" s="3" t="s">
        <v>621</v>
      </c>
      <c r="U331" s="3" t="s">
        <v>621</v>
      </c>
      <c r="V331" s="3" t="s">
        <v>621</v>
      </c>
      <c r="Y331" s="20">
        <f t="shared" si="15"/>
        <v>0</v>
      </c>
      <c r="AC331" s="3">
        <f t="shared" si="16"/>
        <v>0</v>
      </c>
      <c r="AD331" s="3">
        <f t="shared" si="17"/>
        <v>0</v>
      </c>
    </row>
    <row r="332" spans="1:30" ht="15" customHeight="1" x14ac:dyDescent="0.35">
      <c r="A332" s="3" t="s">
        <v>422</v>
      </c>
      <c r="B332" s="3" t="s">
        <v>426</v>
      </c>
      <c r="C332" s="3">
        <v>2013</v>
      </c>
      <c r="D332" s="3" t="s">
        <v>622</v>
      </c>
      <c r="E332" s="3" t="s">
        <v>621</v>
      </c>
      <c r="F332" s="3" t="s">
        <v>621</v>
      </c>
      <c r="G332" s="3" t="s">
        <v>621</v>
      </c>
      <c r="H332" s="3" t="s">
        <v>621</v>
      </c>
      <c r="I332" s="3" t="s">
        <v>621</v>
      </c>
      <c r="J332" s="3" t="s">
        <v>622</v>
      </c>
      <c r="K332" s="3" t="s">
        <v>621</v>
      </c>
      <c r="L332" s="3" t="s">
        <v>621</v>
      </c>
      <c r="M332" s="3" t="s">
        <v>621</v>
      </c>
      <c r="N332" s="3" t="s">
        <v>621</v>
      </c>
      <c r="O332" s="3" t="s">
        <v>621</v>
      </c>
      <c r="P332" s="3" t="s">
        <v>621</v>
      </c>
      <c r="Q332" s="3" t="s">
        <v>622</v>
      </c>
      <c r="R332" s="3" t="s">
        <v>621</v>
      </c>
      <c r="S332" s="3" t="s">
        <v>621</v>
      </c>
      <c r="T332" s="3" t="s">
        <v>621</v>
      </c>
      <c r="U332" s="3" t="s">
        <v>621</v>
      </c>
      <c r="V332" s="3" t="s">
        <v>621</v>
      </c>
      <c r="Y332" s="20">
        <f t="shared" si="15"/>
        <v>0</v>
      </c>
      <c r="AC332" s="3">
        <f t="shared" si="16"/>
        <v>0</v>
      </c>
      <c r="AD332" s="3">
        <f t="shared" si="17"/>
        <v>0</v>
      </c>
    </row>
    <row r="333" spans="1:30" ht="15" customHeight="1" x14ac:dyDescent="0.35">
      <c r="A333" s="3" t="s">
        <v>422</v>
      </c>
      <c r="B333" s="3" t="s">
        <v>427</v>
      </c>
      <c r="C333" s="3">
        <v>2013</v>
      </c>
      <c r="D333" s="3" t="s">
        <v>622</v>
      </c>
      <c r="E333" s="3" t="s">
        <v>621</v>
      </c>
      <c r="F333" s="3" t="s">
        <v>621</v>
      </c>
      <c r="G333" s="3" t="s">
        <v>621</v>
      </c>
      <c r="H333" s="3" t="s">
        <v>621</v>
      </c>
      <c r="I333" s="3" t="s">
        <v>621</v>
      </c>
      <c r="J333" s="3" t="s">
        <v>622</v>
      </c>
      <c r="K333" s="3" t="s">
        <v>621</v>
      </c>
      <c r="L333" s="3" t="s">
        <v>621</v>
      </c>
      <c r="M333" s="3" t="s">
        <v>621</v>
      </c>
      <c r="N333" s="3" t="s">
        <v>621</v>
      </c>
      <c r="O333" s="3" t="s">
        <v>621</v>
      </c>
      <c r="P333" s="3" t="s">
        <v>621</v>
      </c>
      <c r="Q333" s="3" t="s">
        <v>622</v>
      </c>
      <c r="R333" s="3" t="s">
        <v>621</v>
      </c>
      <c r="S333" s="3" t="s">
        <v>621</v>
      </c>
      <c r="T333" s="3" t="s">
        <v>621</v>
      </c>
      <c r="U333" s="3" t="s">
        <v>621</v>
      </c>
      <c r="V333" s="3" t="s">
        <v>621</v>
      </c>
      <c r="Y333" s="20">
        <f t="shared" si="15"/>
        <v>0</v>
      </c>
      <c r="AC333" s="3">
        <f t="shared" si="16"/>
        <v>0</v>
      </c>
      <c r="AD333" s="3">
        <f t="shared" si="17"/>
        <v>0</v>
      </c>
    </row>
    <row r="334" spans="1:30" ht="15" customHeight="1" x14ac:dyDescent="0.3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Y334" s="20">
        <f t="shared" si="15"/>
        <v>0</v>
      </c>
      <c r="AC334" s="3">
        <f t="shared" si="16"/>
        <v>0</v>
      </c>
      <c r="AD334" s="3">
        <f t="shared" si="17"/>
        <v>0</v>
      </c>
    </row>
    <row r="335" spans="1:30" ht="15" customHeight="1" x14ac:dyDescent="0.3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Y335" s="20">
        <f t="shared" si="15"/>
        <v>0</v>
      </c>
      <c r="AC335" s="3">
        <f t="shared" si="16"/>
        <v>0</v>
      </c>
      <c r="AD335" s="3">
        <f t="shared" si="17"/>
        <v>0</v>
      </c>
    </row>
    <row r="336" spans="1:30" ht="15" customHeight="1" x14ac:dyDescent="0.35">
      <c r="A336" s="3" t="s">
        <v>431</v>
      </c>
      <c r="B336" s="3" t="s">
        <v>432</v>
      </c>
      <c r="C336" s="3">
        <v>2013</v>
      </c>
      <c r="D336" s="3" t="s">
        <v>895</v>
      </c>
      <c r="E336" s="3" t="s">
        <v>621</v>
      </c>
      <c r="F336" s="3" t="s">
        <v>621</v>
      </c>
      <c r="G336" s="3" t="s">
        <v>621</v>
      </c>
      <c r="H336" s="3" t="s">
        <v>621</v>
      </c>
      <c r="I336" s="3" t="s">
        <v>621</v>
      </c>
      <c r="J336" s="3" t="s">
        <v>622</v>
      </c>
      <c r="K336" s="3" t="s">
        <v>621</v>
      </c>
      <c r="L336" s="3" t="s">
        <v>621</v>
      </c>
      <c r="M336" s="3" t="s">
        <v>621</v>
      </c>
      <c r="N336" s="3" t="s">
        <v>621</v>
      </c>
      <c r="O336" s="3" t="s">
        <v>621</v>
      </c>
      <c r="P336" s="3" t="s">
        <v>621</v>
      </c>
      <c r="Q336" s="3" t="s">
        <v>622</v>
      </c>
      <c r="R336" s="3" t="s">
        <v>621</v>
      </c>
      <c r="S336" s="3" t="s">
        <v>621</v>
      </c>
      <c r="T336" s="3" t="s">
        <v>621</v>
      </c>
      <c r="U336" s="3" t="s">
        <v>621</v>
      </c>
      <c r="V336" s="3" t="s">
        <v>621</v>
      </c>
      <c r="Y336" s="20">
        <f t="shared" si="15"/>
        <v>0</v>
      </c>
      <c r="AC336" s="3">
        <f t="shared" si="16"/>
        <v>0</v>
      </c>
      <c r="AD336" s="3">
        <f t="shared" si="17"/>
        <v>0</v>
      </c>
    </row>
    <row r="337" spans="1:30" ht="15" customHeight="1" x14ac:dyDescent="0.35">
      <c r="A337" s="3" t="s">
        <v>433</v>
      </c>
      <c r="B337" s="3" t="s">
        <v>434</v>
      </c>
      <c r="C337" s="3">
        <v>2013</v>
      </c>
      <c r="D337" s="3" t="s">
        <v>622</v>
      </c>
      <c r="E337" s="3" t="s">
        <v>621</v>
      </c>
      <c r="F337" s="3" t="s">
        <v>621</v>
      </c>
      <c r="G337" s="3" t="s">
        <v>621</v>
      </c>
      <c r="H337" s="3" t="s">
        <v>621</v>
      </c>
      <c r="I337" s="3" t="s">
        <v>621</v>
      </c>
      <c r="J337" s="3" t="s">
        <v>622</v>
      </c>
      <c r="K337" s="3" t="s">
        <v>621</v>
      </c>
      <c r="L337" s="3" t="s">
        <v>621</v>
      </c>
      <c r="M337" s="3" t="s">
        <v>621</v>
      </c>
      <c r="N337" s="3" t="s">
        <v>621</v>
      </c>
      <c r="O337" s="3" t="s">
        <v>621</v>
      </c>
      <c r="P337" s="3" t="s">
        <v>621</v>
      </c>
      <c r="Q337" s="3" t="s">
        <v>622</v>
      </c>
      <c r="R337" s="3" t="s">
        <v>621</v>
      </c>
      <c r="S337" s="3" t="s">
        <v>621</v>
      </c>
      <c r="T337" s="3" t="s">
        <v>621</v>
      </c>
      <c r="U337" s="3" t="s">
        <v>621</v>
      </c>
      <c r="V337" s="3" t="s">
        <v>621</v>
      </c>
      <c r="Y337" s="20">
        <f t="shared" si="15"/>
        <v>0</v>
      </c>
      <c r="AC337" s="3">
        <f t="shared" si="16"/>
        <v>0</v>
      </c>
      <c r="AD337" s="3">
        <f t="shared" si="17"/>
        <v>0</v>
      </c>
    </row>
    <row r="338" spans="1:30" ht="15" customHeight="1" x14ac:dyDescent="0.35">
      <c r="A338" s="3" t="s">
        <v>435</v>
      </c>
      <c r="B338" s="3" t="s">
        <v>436</v>
      </c>
      <c r="C338" s="3">
        <v>2013</v>
      </c>
      <c r="D338" s="3" t="s">
        <v>621</v>
      </c>
      <c r="E338" s="3" t="s">
        <v>621</v>
      </c>
      <c r="F338" s="3" t="s">
        <v>621</v>
      </c>
      <c r="G338" s="3" t="s">
        <v>621</v>
      </c>
      <c r="H338" s="3" t="s">
        <v>621</v>
      </c>
      <c r="I338" s="3" t="s">
        <v>621</v>
      </c>
      <c r="J338" s="3" t="s">
        <v>621</v>
      </c>
      <c r="K338" s="3" t="s">
        <v>621</v>
      </c>
      <c r="L338" s="3" t="s">
        <v>621</v>
      </c>
      <c r="M338" s="3" t="s">
        <v>621</v>
      </c>
      <c r="N338" s="3" t="s">
        <v>621</v>
      </c>
      <c r="O338" s="3" t="s">
        <v>621</v>
      </c>
      <c r="P338" s="3" t="s">
        <v>621</v>
      </c>
      <c r="Q338" s="3" t="s">
        <v>621</v>
      </c>
      <c r="R338" s="3" t="s">
        <v>621</v>
      </c>
      <c r="S338" s="3" t="s">
        <v>621</v>
      </c>
      <c r="T338" s="3" t="s">
        <v>621</v>
      </c>
      <c r="U338" s="3" t="s">
        <v>621</v>
      </c>
      <c r="V338" s="3" t="s">
        <v>621</v>
      </c>
      <c r="Y338" s="20">
        <f t="shared" si="15"/>
        <v>0</v>
      </c>
      <c r="AC338" s="3">
        <f t="shared" si="16"/>
        <v>0</v>
      </c>
      <c r="AD338" s="3">
        <f t="shared" si="17"/>
        <v>0</v>
      </c>
    </row>
    <row r="339" spans="1:30" ht="15" customHeight="1" x14ac:dyDescent="0.3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Y339" s="20">
        <f t="shared" si="15"/>
        <v>0</v>
      </c>
      <c r="AC339" s="3">
        <f t="shared" si="16"/>
        <v>0</v>
      </c>
      <c r="AD339" s="3">
        <f t="shared" si="17"/>
        <v>0</v>
      </c>
    </row>
    <row r="340" spans="1:30" ht="15" customHeight="1" x14ac:dyDescent="0.3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Y340" s="20">
        <f t="shared" si="15"/>
        <v>0</v>
      </c>
      <c r="AC340" s="3">
        <f t="shared" si="16"/>
        <v>0</v>
      </c>
      <c r="AD340" s="3">
        <f t="shared" si="17"/>
        <v>0</v>
      </c>
    </row>
    <row r="341" spans="1:30" ht="15" customHeight="1" x14ac:dyDescent="0.3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Y341" s="20">
        <f t="shared" si="15"/>
        <v>0</v>
      </c>
      <c r="AC341" s="3">
        <f t="shared" si="16"/>
        <v>0</v>
      </c>
      <c r="AD341" s="3">
        <f t="shared" si="17"/>
        <v>0</v>
      </c>
    </row>
    <row r="342" spans="1:30" ht="15" customHeight="1" x14ac:dyDescent="0.35">
      <c r="A342" s="3" t="s">
        <v>440</v>
      </c>
      <c r="B342" s="3" t="s">
        <v>441</v>
      </c>
      <c r="C342" s="3">
        <v>2013</v>
      </c>
      <c r="D342" s="3" t="s">
        <v>622</v>
      </c>
      <c r="E342" s="3" t="s">
        <v>621</v>
      </c>
      <c r="F342" s="3" t="s">
        <v>621</v>
      </c>
      <c r="G342" s="3" t="s">
        <v>621</v>
      </c>
      <c r="H342" s="3" t="s">
        <v>621</v>
      </c>
      <c r="I342" s="3" t="s">
        <v>621</v>
      </c>
      <c r="J342" s="3" t="s">
        <v>622</v>
      </c>
      <c r="K342" s="3" t="s">
        <v>621</v>
      </c>
      <c r="L342" s="3" t="s">
        <v>621</v>
      </c>
      <c r="M342" s="3" t="s">
        <v>621</v>
      </c>
      <c r="N342" s="3" t="s">
        <v>621</v>
      </c>
      <c r="O342" s="3" t="s">
        <v>621</v>
      </c>
      <c r="P342" s="3" t="s">
        <v>621</v>
      </c>
      <c r="Q342" s="3" t="s">
        <v>622</v>
      </c>
      <c r="R342" s="3" t="s">
        <v>621</v>
      </c>
      <c r="S342" s="3" t="s">
        <v>621</v>
      </c>
      <c r="T342" s="3" t="s">
        <v>621</v>
      </c>
      <c r="U342" s="3" t="s">
        <v>621</v>
      </c>
      <c r="V342" s="3" t="s">
        <v>621</v>
      </c>
      <c r="Y342" s="20">
        <f t="shared" si="15"/>
        <v>0</v>
      </c>
      <c r="AC342" s="3">
        <f t="shared" si="16"/>
        <v>0</v>
      </c>
      <c r="AD342" s="3">
        <f t="shared" si="17"/>
        <v>0</v>
      </c>
    </row>
    <row r="343" spans="1:30" ht="15" customHeight="1" x14ac:dyDescent="0.35">
      <c r="A343" s="3" t="s">
        <v>440</v>
      </c>
      <c r="B343" s="3" t="s">
        <v>442</v>
      </c>
      <c r="C343" s="3">
        <v>2013</v>
      </c>
      <c r="D343" s="3" t="s">
        <v>622</v>
      </c>
      <c r="E343" s="3" t="s">
        <v>621</v>
      </c>
      <c r="F343" s="3" t="s">
        <v>621</v>
      </c>
      <c r="G343" s="3" t="s">
        <v>621</v>
      </c>
      <c r="H343" s="3" t="s">
        <v>621</v>
      </c>
      <c r="I343" s="3" t="s">
        <v>621</v>
      </c>
      <c r="J343" s="3" t="s">
        <v>622</v>
      </c>
      <c r="K343" s="3" t="s">
        <v>621</v>
      </c>
      <c r="L343" s="3" t="s">
        <v>621</v>
      </c>
      <c r="M343" s="3" t="s">
        <v>621</v>
      </c>
      <c r="N343" s="3" t="s">
        <v>621</v>
      </c>
      <c r="O343" s="3" t="s">
        <v>621</v>
      </c>
      <c r="P343" s="3" t="s">
        <v>621</v>
      </c>
      <c r="Q343" s="3" t="s">
        <v>622</v>
      </c>
      <c r="R343" s="3" t="s">
        <v>621</v>
      </c>
      <c r="S343" s="3" t="s">
        <v>621</v>
      </c>
      <c r="T343" s="3" t="s">
        <v>621</v>
      </c>
      <c r="U343" s="3" t="s">
        <v>621</v>
      </c>
      <c r="V343" s="3" t="s">
        <v>621</v>
      </c>
      <c r="Y343" s="20">
        <f t="shared" si="15"/>
        <v>0</v>
      </c>
      <c r="AC343" s="3">
        <f t="shared" si="16"/>
        <v>0</v>
      </c>
      <c r="AD343" s="3">
        <f t="shared" si="17"/>
        <v>0</v>
      </c>
    </row>
    <row r="344" spans="1:30" ht="15" customHeight="1" x14ac:dyDescent="0.35">
      <c r="A344" s="3" t="s">
        <v>443</v>
      </c>
      <c r="B344" s="3" t="s">
        <v>444</v>
      </c>
      <c r="C344" s="3">
        <v>2013</v>
      </c>
      <c r="D344" s="3" t="s">
        <v>896</v>
      </c>
      <c r="E344" s="3" t="s">
        <v>854</v>
      </c>
      <c r="F344" s="3">
        <v>8.8510000000000009</v>
      </c>
      <c r="G344" s="3" t="s">
        <v>856</v>
      </c>
      <c r="H344" s="3">
        <v>0.127</v>
      </c>
      <c r="I344" s="3">
        <v>88</v>
      </c>
      <c r="J344" s="3" t="s">
        <v>622</v>
      </c>
      <c r="K344" s="3" t="s">
        <v>621</v>
      </c>
      <c r="L344" s="3" t="s">
        <v>621</v>
      </c>
      <c r="M344" s="3" t="s">
        <v>621</v>
      </c>
      <c r="N344" s="3" t="s">
        <v>621</v>
      </c>
      <c r="O344" s="3" t="s">
        <v>621</v>
      </c>
      <c r="P344" s="3" t="s">
        <v>621</v>
      </c>
      <c r="Q344" s="3" t="s">
        <v>622</v>
      </c>
      <c r="R344" s="3" t="s">
        <v>621</v>
      </c>
      <c r="S344" s="3" t="s">
        <v>621</v>
      </c>
      <c r="T344" s="3" t="s">
        <v>621</v>
      </c>
      <c r="U344" s="3" t="s">
        <v>621</v>
      </c>
      <c r="V344" s="3" t="s">
        <v>621</v>
      </c>
      <c r="Y344" s="20">
        <f t="shared" si="15"/>
        <v>8.9780000000000015</v>
      </c>
      <c r="AC344" s="36">
        <f>Y344/(I344/100)</f>
        <v>10.20227272727273</v>
      </c>
      <c r="AD344" s="3">
        <f t="shared" si="17"/>
        <v>1.2242727272727283</v>
      </c>
    </row>
    <row r="345" spans="1:30" ht="15" customHeight="1" x14ac:dyDescent="0.3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Y345" s="20">
        <f t="shared" si="15"/>
        <v>0</v>
      </c>
      <c r="AC345" s="3">
        <f t="shared" si="16"/>
        <v>0</v>
      </c>
      <c r="AD345" s="3">
        <f t="shared" si="17"/>
        <v>0</v>
      </c>
    </row>
    <row r="346" spans="1:30" ht="15" customHeight="1" x14ac:dyDescent="0.3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Y346" s="20">
        <f t="shared" si="15"/>
        <v>0</v>
      </c>
      <c r="AC346" s="3">
        <f t="shared" si="16"/>
        <v>0</v>
      </c>
      <c r="AD346" s="3">
        <f t="shared" si="17"/>
        <v>0</v>
      </c>
    </row>
    <row r="347" spans="1:30" ht="15" customHeight="1" x14ac:dyDescent="0.35">
      <c r="A347" s="3" t="s">
        <v>447</v>
      </c>
      <c r="B347" s="3" t="s">
        <v>448</v>
      </c>
      <c r="C347" s="3">
        <v>2013</v>
      </c>
      <c r="D347" s="3" t="s">
        <v>622</v>
      </c>
      <c r="E347" s="3" t="s">
        <v>621</v>
      </c>
      <c r="F347" s="3" t="s">
        <v>621</v>
      </c>
      <c r="G347" s="3" t="s">
        <v>621</v>
      </c>
      <c r="H347" s="3" t="s">
        <v>621</v>
      </c>
      <c r="I347" s="3" t="s">
        <v>621</v>
      </c>
      <c r="J347" s="3" t="s">
        <v>622</v>
      </c>
      <c r="K347" s="3" t="s">
        <v>621</v>
      </c>
      <c r="L347" s="3" t="s">
        <v>621</v>
      </c>
      <c r="M347" s="3" t="s">
        <v>621</v>
      </c>
      <c r="N347" s="3" t="s">
        <v>621</v>
      </c>
      <c r="O347" s="3" t="s">
        <v>621</v>
      </c>
      <c r="P347" s="3" t="s">
        <v>621</v>
      </c>
      <c r="Q347" s="3" t="s">
        <v>622</v>
      </c>
      <c r="R347" s="3" t="s">
        <v>621</v>
      </c>
      <c r="S347" s="3" t="s">
        <v>621</v>
      </c>
      <c r="T347" s="3" t="s">
        <v>621</v>
      </c>
      <c r="U347" s="3" t="s">
        <v>621</v>
      </c>
      <c r="V347" s="3" t="s">
        <v>621</v>
      </c>
      <c r="Y347" s="20">
        <f t="shared" si="15"/>
        <v>0</v>
      </c>
      <c r="AC347" s="3">
        <f t="shared" si="16"/>
        <v>0</v>
      </c>
      <c r="AD347" s="3">
        <f t="shared" si="17"/>
        <v>0</v>
      </c>
    </row>
    <row r="348" spans="1:30" ht="15" customHeight="1" x14ac:dyDescent="0.35">
      <c r="A348" s="3" t="s">
        <v>447</v>
      </c>
      <c r="B348" s="3" t="s">
        <v>449</v>
      </c>
      <c r="C348" s="3">
        <v>2013</v>
      </c>
      <c r="D348" s="3" t="s">
        <v>622</v>
      </c>
      <c r="E348" s="3" t="s">
        <v>621</v>
      </c>
      <c r="F348" s="3" t="s">
        <v>621</v>
      </c>
      <c r="G348" s="3" t="s">
        <v>621</v>
      </c>
      <c r="H348" s="3" t="s">
        <v>621</v>
      </c>
      <c r="I348" s="3" t="s">
        <v>621</v>
      </c>
      <c r="J348" s="3" t="s">
        <v>622</v>
      </c>
      <c r="K348" s="3" t="s">
        <v>621</v>
      </c>
      <c r="L348" s="3" t="s">
        <v>621</v>
      </c>
      <c r="M348" s="3" t="s">
        <v>621</v>
      </c>
      <c r="N348" s="3" t="s">
        <v>621</v>
      </c>
      <c r="O348" s="3" t="s">
        <v>621</v>
      </c>
      <c r="P348" s="3" t="s">
        <v>621</v>
      </c>
      <c r="Q348" s="3" t="s">
        <v>622</v>
      </c>
      <c r="R348" s="3" t="s">
        <v>621</v>
      </c>
      <c r="S348" s="3" t="s">
        <v>621</v>
      </c>
      <c r="T348" s="3" t="s">
        <v>621</v>
      </c>
      <c r="U348" s="3" t="s">
        <v>621</v>
      </c>
      <c r="V348" s="3" t="s">
        <v>621</v>
      </c>
      <c r="Y348" s="20">
        <f t="shared" si="15"/>
        <v>0</v>
      </c>
      <c r="AC348" s="3">
        <f t="shared" si="16"/>
        <v>0</v>
      </c>
      <c r="AD348" s="3">
        <f t="shared" si="17"/>
        <v>0</v>
      </c>
    </row>
    <row r="349" spans="1:30" ht="15" customHeight="1" x14ac:dyDescent="0.35">
      <c r="A349" s="3" t="s">
        <v>447</v>
      </c>
      <c r="B349" s="3" t="s">
        <v>450</v>
      </c>
      <c r="C349" s="3">
        <v>2013</v>
      </c>
      <c r="D349" s="3" t="s">
        <v>681</v>
      </c>
      <c r="E349" s="3" t="s">
        <v>877</v>
      </c>
      <c r="F349" s="3">
        <v>0.56200000000000006</v>
      </c>
      <c r="G349" s="3" t="s">
        <v>621</v>
      </c>
      <c r="H349" s="3" t="s">
        <v>621</v>
      </c>
      <c r="I349" s="3" t="s">
        <v>621</v>
      </c>
      <c r="J349" s="3" t="s">
        <v>682</v>
      </c>
      <c r="K349" s="3" t="s">
        <v>877</v>
      </c>
      <c r="L349" s="3">
        <v>7.2439999999999998</v>
      </c>
      <c r="M349" s="3" t="s">
        <v>621</v>
      </c>
      <c r="N349" s="3" t="s">
        <v>621</v>
      </c>
      <c r="O349" s="3" t="s">
        <v>621</v>
      </c>
      <c r="P349" s="3" t="s">
        <v>621</v>
      </c>
      <c r="Q349" s="3" t="s">
        <v>622</v>
      </c>
      <c r="R349" s="3" t="s">
        <v>621</v>
      </c>
      <c r="S349" s="3" t="s">
        <v>621</v>
      </c>
      <c r="T349" s="3" t="s">
        <v>621</v>
      </c>
      <c r="U349" s="3" t="s">
        <v>621</v>
      </c>
      <c r="V349" s="3" t="s">
        <v>621</v>
      </c>
      <c r="Y349" s="20">
        <f t="shared" si="15"/>
        <v>7.806</v>
      </c>
      <c r="AC349" s="3">
        <f t="shared" si="16"/>
        <v>9.1835294117647059</v>
      </c>
      <c r="AD349" s="3">
        <f t="shared" si="17"/>
        <v>1.3775294117647059</v>
      </c>
    </row>
    <row r="350" spans="1:30" ht="15" customHeight="1" x14ac:dyDescent="0.3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Y350" s="20">
        <f t="shared" si="15"/>
        <v>0</v>
      </c>
      <c r="AC350" s="3">
        <f t="shared" si="16"/>
        <v>0</v>
      </c>
      <c r="AD350" s="3">
        <f t="shared" si="17"/>
        <v>0</v>
      </c>
    </row>
    <row r="351" spans="1:30" ht="15" customHeight="1" x14ac:dyDescent="0.35">
      <c r="A351" s="3" t="s">
        <v>447</v>
      </c>
      <c r="B351" s="3" t="s">
        <v>452</v>
      </c>
      <c r="C351" s="3">
        <v>2013</v>
      </c>
      <c r="D351" s="3" t="s">
        <v>622</v>
      </c>
      <c r="E351" s="3" t="s">
        <v>621</v>
      </c>
      <c r="F351" s="3" t="s">
        <v>621</v>
      </c>
      <c r="G351" s="3" t="s">
        <v>621</v>
      </c>
      <c r="H351" s="3" t="s">
        <v>621</v>
      </c>
      <c r="I351" s="3" t="s">
        <v>621</v>
      </c>
      <c r="J351" s="3" t="s">
        <v>622</v>
      </c>
      <c r="K351" s="3" t="s">
        <v>621</v>
      </c>
      <c r="L351" s="3" t="s">
        <v>621</v>
      </c>
      <c r="M351" s="3" t="s">
        <v>621</v>
      </c>
      <c r="N351" s="3" t="s">
        <v>621</v>
      </c>
      <c r="O351" s="3" t="s">
        <v>621</v>
      </c>
      <c r="P351" s="3" t="s">
        <v>621</v>
      </c>
      <c r="Q351" s="3" t="s">
        <v>622</v>
      </c>
      <c r="R351" s="3" t="s">
        <v>621</v>
      </c>
      <c r="S351" s="3" t="s">
        <v>621</v>
      </c>
      <c r="T351" s="3" t="s">
        <v>621</v>
      </c>
      <c r="U351" s="3" t="s">
        <v>621</v>
      </c>
      <c r="V351" s="3" t="s">
        <v>621</v>
      </c>
      <c r="Y351" s="20">
        <f t="shared" si="15"/>
        <v>0</v>
      </c>
      <c r="AC351" s="3">
        <f t="shared" si="16"/>
        <v>0</v>
      </c>
      <c r="AD351" s="3">
        <f t="shared" si="17"/>
        <v>0</v>
      </c>
    </row>
    <row r="352" spans="1:30" ht="15" customHeight="1" x14ac:dyDescent="0.35">
      <c r="A352" s="3" t="s">
        <v>453</v>
      </c>
      <c r="B352" s="3" t="s">
        <v>454</v>
      </c>
      <c r="C352" s="3">
        <v>2013</v>
      </c>
      <c r="D352" s="3" t="s">
        <v>622</v>
      </c>
      <c r="E352" s="3" t="s">
        <v>621</v>
      </c>
      <c r="F352" s="3" t="s">
        <v>621</v>
      </c>
      <c r="G352" s="3" t="s">
        <v>621</v>
      </c>
      <c r="H352" s="3" t="s">
        <v>621</v>
      </c>
      <c r="I352" s="3" t="s">
        <v>621</v>
      </c>
      <c r="J352" s="3" t="s">
        <v>622</v>
      </c>
      <c r="K352" s="3" t="s">
        <v>621</v>
      </c>
      <c r="L352" s="3" t="s">
        <v>621</v>
      </c>
      <c r="M352" s="3" t="s">
        <v>621</v>
      </c>
      <c r="N352" s="3" t="s">
        <v>621</v>
      </c>
      <c r="O352" s="3" t="s">
        <v>621</v>
      </c>
      <c r="P352" s="3" t="s">
        <v>621</v>
      </c>
      <c r="Q352" s="3" t="s">
        <v>622</v>
      </c>
      <c r="R352" s="3" t="s">
        <v>621</v>
      </c>
      <c r="S352" s="3" t="s">
        <v>621</v>
      </c>
      <c r="T352" s="3" t="s">
        <v>621</v>
      </c>
      <c r="U352" s="3" t="s">
        <v>621</v>
      </c>
      <c r="V352" s="3" t="s">
        <v>621</v>
      </c>
      <c r="Y352" s="20">
        <f t="shared" si="15"/>
        <v>0</v>
      </c>
      <c r="AC352" s="3">
        <f t="shared" si="16"/>
        <v>0</v>
      </c>
      <c r="AD352" s="3">
        <f t="shared" si="17"/>
        <v>0</v>
      </c>
    </row>
    <row r="353" spans="1:30" ht="15" customHeight="1" x14ac:dyDescent="0.35">
      <c r="A353" s="3" t="s">
        <v>453</v>
      </c>
      <c r="B353" s="3" t="s">
        <v>455</v>
      </c>
      <c r="C353" s="3">
        <v>2013</v>
      </c>
      <c r="D353" s="3" t="s">
        <v>622</v>
      </c>
      <c r="E353" s="3" t="s">
        <v>621</v>
      </c>
      <c r="F353" s="3" t="s">
        <v>621</v>
      </c>
      <c r="G353" s="3" t="s">
        <v>621</v>
      </c>
      <c r="H353" s="3" t="s">
        <v>621</v>
      </c>
      <c r="I353" s="3" t="s">
        <v>621</v>
      </c>
      <c r="J353" s="3" t="s">
        <v>622</v>
      </c>
      <c r="K353" s="3" t="s">
        <v>621</v>
      </c>
      <c r="L353" s="3" t="s">
        <v>621</v>
      </c>
      <c r="M353" s="3" t="s">
        <v>621</v>
      </c>
      <c r="N353" s="3" t="s">
        <v>621</v>
      </c>
      <c r="O353" s="3" t="s">
        <v>621</v>
      </c>
      <c r="P353" s="3" t="s">
        <v>621</v>
      </c>
      <c r="Q353" s="3" t="s">
        <v>622</v>
      </c>
      <c r="R353" s="3" t="s">
        <v>621</v>
      </c>
      <c r="S353" s="3" t="s">
        <v>621</v>
      </c>
      <c r="T353" s="3" t="s">
        <v>621</v>
      </c>
      <c r="U353" s="3" t="s">
        <v>621</v>
      </c>
      <c r="V353" s="3" t="s">
        <v>621</v>
      </c>
      <c r="Y353" s="20">
        <f t="shared" si="15"/>
        <v>0</v>
      </c>
      <c r="AC353" s="3">
        <f t="shared" si="16"/>
        <v>0</v>
      </c>
      <c r="AD353" s="3">
        <f t="shared" si="17"/>
        <v>0</v>
      </c>
    </row>
    <row r="354" spans="1:30" ht="15" customHeight="1" x14ac:dyDescent="0.35">
      <c r="A354" s="3" t="s">
        <v>453</v>
      </c>
      <c r="B354" s="3" t="s">
        <v>456</v>
      </c>
      <c r="C354" s="3">
        <v>2013</v>
      </c>
      <c r="D354" s="3" t="s">
        <v>622</v>
      </c>
      <c r="E354" s="3" t="s">
        <v>621</v>
      </c>
      <c r="F354" s="3" t="s">
        <v>621</v>
      </c>
      <c r="G354" s="3" t="s">
        <v>621</v>
      </c>
      <c r="H354" s="3" t="s">
        <v>621</v>
      </c>
      <c r="I354" s="3" t="s">
        <v>621</v>
      </c>
      <c r="J354" s="3" t="s">
        <v>622</v>
      </c>
      <c r="K354" s="3" t="s">
        <v>621</v>
      </c>
      <c r="L354" s="3" t="s">
        <v>621</v>
      </c>
      <c r="M354" s="3" t="s">
        <v>621</v>
      </c>
      <c r="N354" s="3" t="s">
        <v>621</v>
      </c>
      <c r="O354" s="3" t="s">
        <v>621</v>
      </c>
      <c r="P354" s="3" t="s">
        <v>621</v>
      </c>
      <c r="Q354" s="3" t="s">
        <v>622</v>
      </c>
      <c r="R354" s="3" t="s">
        <v>621</v>
      </c>
      <c r="S354" s="3" t="s">
        <v>621</v>
      </c>
      <c r="T354" s="3" t="s">
        <v>621</v>
      </c>
      <c r="U354" s="3" t="s">
        <v>621</v>
      </c>
      <c r="V354" s="3" t="s">
        <v>621</v>
      </c>
      <c r="Y354" s="20">
        <f t="shared" si="15"/>
        <v>0</v>
      </c>
      <c r="AC354" s="3">
        <f t="shared" si="16"/>
        <v>0</v>
      </c>
      <c r="AD354" s="3">
        <f t="shared" si="17"/>
        <v>0</v>
      </c>
    </row>
    <row r="355" spans="1:30" ht="15" customHeight="1" x14ac:dyDescent="0.35">
      <c r="A355" s="3" t="s">
        <v>453</v>
      </c>
      <c r="B355" s="3" t="s">
        <v>457</v>
      </c>
      <c r="C355" s="3">
        <v>2013</v>
      </c>
      <c r="D355" s="3" t="s">
        <v>622</v>
      </c>
      <c r="E355" s="3" t="s">
        <v>621</v>
      </c>
      <c r="F355" s="3" t="s">
        <v>621</v>
      </c>
      <c r="G355" s="3" t="s">
        <v>621</v>
      </c>
      <c r="H355" s="3" t="s">
        <v>621</v>
      </c>
      <c r="I355" s="3" t="s">
        <v>621</v>
      </c>
      <c r="J355" s="3" t="s">
        <v>622</v>
      </c>
      <c r="K355" s="3" t="s">
        <v>621</v>
      </c>
      <c r="L355" s="3" t="s">
        <v>621</v>
      </c>
      <c r="M355" s="3" t="s">
        <v>621</v>
      </c>
      <c r="N355" s="3" t="s">
        <v>621</v>
      </c>
      <c r="O355" s="3" t="s">
        <v>621</v>
      </c>
      <c r="P355" s="3" t="s">
        <v>621</v>
      </c>
      <c r="Q355" s="3" t="s">
        <v>622</v>
      </c>
      <c r="R355" s="3" t="s">
        <v>621</v>
      </c>
      <c r="S355" s="3" t="s">
        <v>621</v>
      </c>
      <c r="T355" s="3" t="s">
        <v>621</v>
      </c>
      <c r="U355" s="3" t="s">
        <v>621</v>
      </c>
      <c r="V355" s="3" t="s">
        <v>621</v>
      </c>
      <c r="Y355" s="20">
        <f t="shared" si="15"/>
        <v>0</v>
      </c>
      <c r="AC355" s="3">
        <f t="shared" si="16"/>
        <v>0</v>
      </c>
      <c r="AD355" s="3">
        <f t="shared" si="17"/>
        <v>0</v>
      </c>
    </row>
    <row r="356" spans="1:30" ht="15" customHeight="1" x14ac:dyDescent="0.35">
      <c r="A356" s="3" t="s">
        <v>458</v>
      </c>
      <c r="B356" s="3" t="s">
        <v>459</v>
      </c>
      <c r="C356" s="3">
        <v>2013</v>
      </c>
      <c r="D356" s="3" t="s">
        <v>897</v>
      </c>
      <c r="E356" s="3" t="s">
        <v>854</v>
      </c>
      <c r="F356" s="3">
        <v>4.3</v>
      </c>
      <c r="G356" s="3" t="s">
        <v>621</v>
      </c>
      <c r="H356" s="3" t="s">
        <v>621</v>
      </c>
      <c r="I356" s="3" t="s">
        <v>621</v>
      </c>
      <c r="J356" s="3" t="s">
        <v>622</v>
      </c>
      <c r="K356" s="3" t="s">
        <v>621</v>
      </c>
      <c r="L356" s="3" t="s">
        <v>621</v>
      </c>
      <c r="M356" s="3" t="s">
        <v>621</v>
      </c>
      <c r="N356" s="3" t="s">
        <v>621</v>
      </c>
      <c r="O356" s="3" t="s">
        <v>621</v>
      </c>
      <c r="P356" s="3" t="s">
        <v>621</v>
      </c>
      <c r="Q356" s="3" t="s">
        <v>622</v>
      </c>
      <c r="R356" s="3" t="s">
        <v>621</v>
      </c>
      <c r="S356" s="3" t="s">
        <v>621</v>
      </c>
      <c r="T356" s="3" t="s">
        <v>621</v>
      </c>
      <c r="U356" s="3" t="s">
        <v>621</v>
      </c>
      <c r="V356" s="3" t="s">
        <v>621</v>
      </c>
      <c r="Y356" s="20">
        <f t="shared" si="15"/>
        <v>4.3</v>
      </c>
      <c r="AC356" s="3">
        <f t="shared" si="16"/>
        <v>5.0588235294117645</v>
      </c>
      <c r="AD356" s="3">
        <f t="shared" si="17"/>
        <v>0.75882352941176467</v>
      </c>
    </row>
    <row r="357" spans="1:30" ht="15" customHeight="1" x14ac:dyDescent="0.35">
      <c r="A357" s="3" t="s">
        <v>458</v>
      </c>
      <c r="B357" s="3" t="s">
        <v>460</v>
      </c>
      <c r="C357" s="3">
        <v>2013</v>
      </c>
      <c r="D357" s="3" t="s">
        <v>622</v>
      </c>
      <c r="E357" s="3" t="s">
        <v>621</v>
      </c>
      <c r="F357" s="3" t="s">
        <v>621</v>
      </c>
      <c r="G357" s="3" t="s">
        <v>621</v>
      </c>
      <c r="H357" s="3" t="s">
        <v>621</v>
      </c>
      <c r="I357" s="3" t="s">
        <v>621</v>
      </c>
      <c r="J357" s="3" t="s">
        <v>622</v>
      </c>
      <c r="K357" s="3" t="s">
        <v>621</v>
      </c>
      <c r="L357" s="3" t="s">
        <v>621</v>
      </c>
      <c r="M357" s="3" t="s">
        <v>621</v>
      </c>
      <c r="N357" s="3" t="s">
        <v>621</v>
      </c>
      <c r="O357" s="3" t="s">
        <v>621</v>
      </c>
      <c r="P357" s="3" t="s">
        <v>621</v>
      </c>
      <c r="Q357" s="3" t="s">
        <v>622</v>
      </c>
      <c r="R357" s="3" t="s">
        <v>621</v>
      </c>
      <c r="S357" s="3" t="s">
        <v>621</v>
      </c>
      <c r="T357" s="3" t="s">
        <v>621</v>
      </c>
      <c r="U357" s="3" t="s">
        <v>621</v>
      </c>
      <c r="V357" s="3" t="s">
        <v>621</v>
      </c>
      <c r="Y357" s="20">
        <f t="shared" si="15"/>
        <v>0</v>
      </c>
      <c r="AC357" s="3">
        <f t="shared" si="16"/>
        <v>0</v>
      </c>
      <c r="AD357" s="3">
        <f t="shared" si="17"/>
        <v>0</v>
      </c>
    </row>
    <row r="358" spans="1:30" ht="15" customHeight="1" x14ac:dyDescent="0.3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Y358" s="20">
        <f t="shared" si="15"/>
        <v>0</v>
      </c>
      <c r="AC358" s="3">
        <f t="shared" si="16"/>
        <v>0</v>
      </c>
      <c r="AD358" s="3">
        <f t="shared" si="17"/>
        <v>0</v>
      </c>
    </row>
    <row r="359" spans="1:30" ht="15" customHeight="1" x14ac:dyDescent="0.35">
      <c r="A359" s="3" t="s">
        <v>461</v>
      </c>
      <c r="B359" s="3" t="s">
        <v>463</v>
      </c>
      <c r="C359" s="3">
        <v>2013</v>
      </c>
      <c r="D359" s="3" t="s">
        <v>622</v>
      </c>
      <c r="E359" s="3" t="s">
        <v>621</v>
      </c>
      <c r="F359" s="3" t="s">
        <v>621</v>
      </c>
      <c r="G359" s="3" t="s">
        <v>621</v>
      </c>
      <c r="H359" s="3" t="s">
        <v>621</v>
      </c>
      <c r="I359" s="3" t="s">
        <v>621</v>
      </c>
      <c r="J359" s="3" t="s">
        <v>622</v>
      </c>
      <c r="K359" s="3" t="s">
        <v>621</v>
      </c>
      <c r="L359" s="3" t="s">
        <v>621</v>
      </c>
      <c r="M359" s="3" t="s">
        <v>621</v>
      </c>
      <c r="N359" s="3" t="s">
        <v>621</v>
      </c>
      <c r="O359" s="3" t="s">
        <v>621</v>
      </c>
      <c r="P359" s="3" t="s">
        <v>621</v>
      </c>
      <c r="Q359" s="3" t="s">
        <v>622</v>
      </c>
      <c r="R359" s="3" t="s">
        <v>621</v>
      </c>
      <c r="S359" s="3" t="s">
        <v>621</v>
      </c>
      <c r="T359" s="3" t="s">
        <v>621</v>
      </c>
      <c r="U359" s="3" t="s">
        <v>621</v>
      </c>
      <c r="V359" s="3" t="s">
        <v>621</v>
      </c>
      <c r="Y359" s="20">
        <f t="shared" si="15"/>
        <v>0</v>
      </c>
      <c r="AC359" s="3">
        <f t="shared" si="16"/>
        <v>0</v>
      </c>
      <c r="AD359" s="3">
        <f t="shared" si="17"/>
        <v>0</v>
      </c>
    </row>
    <row r="360" spans="1:30" ht="15" customHeight="1" x14ac:dyDescent="0.35">
      <c r="A360" s="3" t="s">
        <v>464</v>
      </c>
      <c r="B360" s="3" t="s">
        <v>465</v>
      </c>
      <c r="C360" s="3">
        <v>2013</v>
      </c>
      <c r="D360" s="3" t="s">
        <v>898</v>
      </c>
      <c r="E360" s="3" t="s">
        <v>855</v>
      </c>
      <c r="F360" s="3" t="s">
        <v>621</v>
      </c>
      <c r="G360" s="3" t="s">
        <v>854</v>
      </c>
      <c r="H360" s="3">
        <v>12.771000000000001</v>
      </c>
      <c r="I360" s="3" t="s">
        <v>621</v>
      </c>
      <c r="J360" s="3" t="s">
        <v>622</v>
      </c>
      <c r="K360" s="3" t="s">
        <v>621</v>
      </c>
      <c r="L360" s="3" t="s">
        <v>621</v>
      </c>
      <c r="M360" s="3" t="s">
        <v>621</v>
      </c>
      <c r="N360" s="3" t="s">
        <v>621</v>
      </c>
      <c r="O360" s="3" t="s">
        <v>621</v>
      </c>
      <c r="P360" s="3" t="s">
        <v>621</v>
      </c>
      <c r="Q360" s="3" t="s">
        <v>622</v>
      </c>
      <c r="R360" s="3" t="s">
        <v>621</v>
      </c>
      <c r="S360" s="3" t="s">
        <v>621</v>
      </c>
      <c r="T360" s="3" t="s">
        <v>621</v>
      </c>
      <c r="U360" s="3" t="s">
        <v>621</v>
      </c>
      <c r="V360" s="3" t="s">
        <v>621</v>
      </c>
      <c r="Y360" s="20">
        <f t="shared" si="15"/>
        <v>12.771000000000001</v>
      </c>
      <c r="AC360" s="3">
        <f t="shared" si="16"/>
        <v>15.024705882352942</v>
      </c>
      <c r="AD360" s="3">
        <f t="shared" si="17"/>
        <v>2.253705882352941</v>
      </c>
    </row>
    <row r="361" spans="1:30" ht="15" customHeight="1" x14ac:dyDescent="0.3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Y361" s="20">
        <f t="shared" si="15"/>
        <v>0</v>
      </c>
      <c r="AC361" s="3">
        <f t="shared" si="16"/>
        <v>0</v>
      </c>
      <c r="AD361" s="3">
        <f t="shared" si="17"/>
        <v>0</v>
      </c>
    </row>
    <row r="362" spans="1:30" ht="15" customHeight="1" x14ac:dyDescent="0.35">
      <c r="A362" s="3" t="s">
        <v>464</v>
      </c>
      <c r="B362" s="3" t="s">
        <v>467</v>
      </c>
      <c r="C362" s="3">
        <v>2013</v>
      </c>
      <c r="D362" s="3" t="s">
        <v>622</v>
      </c>
      <c r="E362" s="3" t="s">
        <v>621</v>
      </c>
      <c r="F362" s="3" t="s">
        <v>621</v>
      </c>
      <c r="G362" s="3" t="s">
        <v>621</v>
      </c>
      <c r="H362" s="3" t="s">
        <v>621</v>
      </c>
      <c r="I362" s="3" t="s">
        <v>621</v>
      </c>
      <c r="J362" s="3" t="s">
        <v>622</v>
      </c>
      <c r="K362" s="3" t="s">
        <v>621</v>
      </c>
      <c r="L362" s="3" t="s">
        <v>621</v>
      </c>
      <c r="M362" s="3" t="s">
        <v>621</v>
      </c>
      <c r="N362" s="3" t="s">
        <v>621</v>
      </c>
      <c r="O362" s="3" t="s">
        <v>621</v>
      </c>
      <c r="P362" s="3" t="s">
        <v>621</v>
      </c>
      <c r="Q362" s="3" t="s">
        <v>622</v>
      </c>
      <c r="R362" s="3" t="s">
        <v>621</v>
      </c>
      <c r="S362" s="3" t="s">
        <v>621</v>
      </c>
      <c r="T362" s="3" t="s">
        <v>621</v>
      </c>
      <c r="U362" s="3" t="s">
        <v>621</v>
      </c>
      <c r="V362" s="3" t="s">
        <v>621</v>
      </c>
      <c r="Y362" s="20">
        <f t="shared" si="15"/>
        <v>0</v>
      </c>
      <c r="AC362" s="3">
        <f t="shared" si="16"/>
        <v>0</v>
      </c>
      <c r="AD362" s="3">
        <f t="shared" si="17"/>
        <v>0</v>
      </c>
    </row>
    <row r="363" spans="1:30" ht="15" customHeight="1" x14ac:dyDescent="0.35">
      <c r="A363" s="3" t="s">
        <v>468</v>
      </c>
      <c r="B363" s="3" t="s">
        <v>469</v>
      </c>
      <c r="C363" s="3">
        <v>2013</v>
      </c>
      <c r="D363" s="3" t="s">
        <v>622</v>
      </c>
      <c r="E363" s="3" t="s">
        <v>621</v>
      </c>
      <c r="F363" s="3" t="s">
        <v>621</v>
      </c>
      <c r="G363" s="3" t="s">
        <v>621</v>
      </c>
      <c r="H363" s="3" t="s">
        <v>621</v>
      </c>
      <c r="I363" s="3" t="s">
        <v>621</v>
      </c>
      <c r="J363" s="3" t="s">
        <v>622</v>
      </c>
      <c r="K363" s="3" t="s">
        <v>621</v>
      </c>
      <c r="L363" s="3" t="s">
        <v>621</v>
      </c>
      <c r="M363" s="3" t="s">
        <v>621</v>
      </c>
      <c r="N363" s="3" t="s">
        <v>621</v>
      </c>
      <c r="O363" s="3" t="s">
        <v>621</v>
      </c>
      <c r="P363" s="3" t="s">
        <v>621</v>
      </c>
      <c r="Q363" s="3" t="s">
        <v>622</v>
      </c>
      <c r="R363" s="3" t="s">
        <v>621</v>
      </c>
      <c r="S363" s="3" t="s">
        <v>621</v>
      </c>
      <c r="T363" s="3" t="s">
        <v>621</v>
      </c>
      <c r="U363" s="3" t="s">
        <v>621</v>
      </c>
      <c r="V363" s="3" t="s">
        <v>621</v>
      </c>
      <c r="Y363" s="20">
        <f t="shared" si="15"/>
        <v>0</v>
      </c>
      <c r="AC363" s="3">
        <f t="shared" si="16"/>
        <v>0</v>
      </c>
      <c r="AD363" s="3">
        <f t="shared" si="17"/>
        <v>0</v>
      </c>
    </row>
    <row r="364" spans="1:30" ht="15" customHeight="1" x14ac:dyDescent="0.35">
      <c r="A364" s="3" t="s">
        <v>468</v>
      </c>
      <c r="B364" s="3" t="s">
        <v>470</v>
      </c>
      <c r="C364" s="3">
        <v>2013</v>
      </c>
      <c r="D364" s="3" t="s">
        <v>622</v>
      </c>
      <c r="E364" s="3" t="s">
        <v>621</v>
      </c>
      <c r="F364" s="3" t="s">
        <v>621</v>
      </c>
      <c r="G364" s="3" t="s">
        <v>621</v>
      </c>
      <c r="H364" s="3" t="s">
        <v>621</v>
      </c>
      <c r="I364" s="3" t="s">
        <v>621</v>
      </c>
      <c r="J364" s="3" t="s">
        <v>622</v>
      </c>
      <c r="K364" s="3" t="s">
        <v>621</v>
      </c>
      <c r="L364" s="3" t="s">
        <v>621</v>
      </c>
      <c r="M364" s="3" t="s">
        <v>621</v>
      </c>
      <c r="N364" s="3" t="s">
        <v>621</v>
      </c>
      <c r="O364" s="3" t="s">
        <v>621</v>
      </c>
      <c r="P364" s="3" t="s">
        <v>621</v>
      </c>
      <c r="Q364" s="3" t="s">
        <v>622</v>
      </c>
      <c r="R364" s="3" t="s">
        <v>621</v>
      </c>
      <c r="S364" s="3" t="s">
        <v>621</v>
      </c>
      <c r="T364" s="3" t="s">
        <v>621</v>
      </c>
      <c r="U364" s="3" t="s">
        <v>621</v>
      </c>
      <c r="V364" s="3" t="s">
        <v>621</v>
      </c>
      <c r="Y364" s="20">
        <f t="shared" si="15"/>
        <v>0</v>
      </c>
      <c r="AC364" s="3">
        <f t="shared" si="16"/>
        <v>0</v>
      </c>
      <c r="AD364" s="3">
        <f t="shared" si="17"/>
        <v>0</v>
      </c>
    </row>
    <row r="365" spans="1:30" ht="15" customHeight="1" x14ac:dyDescent="0.35">
      <c r="A365" s="3" t="s">
        <v>471</v>
      </c>
      <c r="B365" s="3" t="s">
        <v>472</v>
      </c>
      <c r="C365" s="3">
        <v>2013</v>
      </c>
      <c r="D365" s="3" t="s">
        <v>622</v>
      </c>
      <c r="E365" s="3" t="s">
        <v>621</v>
      </c>
      <c r="F365" s="3" t="s">
        <v>621</v>
      </c>
      <c r="G365" s="3" t="s">
        <v>621</v>
      </c>
      <c r="H365" s="3" t="s">
        <v>621</v>
      </c>
      <c r="I365" s="3" t="s">
        <v>621</v>
      </c>
      <c r="J365" s="3" t="s">
        <v>622</v>
      </c>
      <c r="K365" s="3" t="s">
        <v>621</v>
      </c>
      <c r="L365" s="3" t="s">
        <v>621</v>
      </c>
      <c r="M365" s="3" t="s">
        <v>621</v>
      </c>
      <c r="N365" s="3" t="s">
        <v>621</v>
      </c>
      <c r="O365" s="3" t="s">
        <v>621</v>
      </c>
      <c r="P365" s="3" t="s">
        <v>621</v>
      </c>
      <c r="Q365" s="3" t="s">
        <v>622</v>
      </c>
      <c r="R365" s="3" t="s">
        <v>621</v>
      </c>
      <c r="S365" s="3" t="s">
        <v>621</v>
      </c>
      <c r="T365" s="3" t="s">
        <v>621</v>
      </c>
      <c r="U365" s="3" t="s">
        <v>621</v>
      </c>
      <c r="V365" s="3" t="s">
        <v>621</v>
      </c>
      <c r="Y365" s="20">
        <f t="shared" si="15"/>
        <v>0</v>
      </c>
      <c r="AC365" s="3">
        <f t="shared" si="16"/>
        <v>0</v>
      </c>
      <c r="AD365" s="3">
        <f t="shared" si="17"/>
        <v>0</v>
      </c>
    </row>
    <row r="366" spans="1:30" ht="15" customHeight="1" x14ac:dyDescent="0.35">
      <c r="A366" s="3" t="s">
        <v>471</v>
      </c>
      <c r="B366" s="3" t="s">
        <v>473</v>
      </c>
      <c r="C366" s="3">
        <v>2013</v>
      </c>
      <c r="D366" s="3" t="s">
        <v>622</v>
      </c>
      <c r="E366" s="3" t="s">
        <v>621</v>
      </c>
      <c r="F366" s="3" t="s">
        <v>621</v>
      </c>
      <c r="G366" s="3" t="s">
        <v>621</v>
      </c>
      <c r="H366" s="3" t="s">
        <v>621</v>
      </c>
      <c r="I366" s="3" t="s">
        <v>621</v>
      </c>
      <c r="J366" s="3" t="s">
        <v>622</v>
      </c>
      <c r="K366" s="3" t="s">
        <v>621</v>
      </c>
      <c r="L366" s="3" t="s">
        <v>621</v>
      </c>
      <c r="M366" s="3" t="s">
        <v>621</v>
      </c>
      <c r="N366" s="3" t="s">
        <v>621</v>
      </c>
      <c r="O366" s="3" t="s">
        <v>621</v>
      </c>
      <c r="P366" s="3" t="s">
        <v>621</v>
      </c>
      <c r="Q366" s="3" t="s">
        <v>622</v>
      </c>
      <c r="R366" s="3" t="s">
        <v>621</v>
      </c>
      <c r="S366" s="3" t="s">
        <v>621</v>
      </c>
      <c r="T366" s="3" t="s">
        <v>621</v>
      </c>
      <c r="U366" s="3" t="s">
        <v>621</v>
      </c>
      <c r="V366" s="3" t="s">
        <v>621</v>
      </c>
      <c r="Y366" s="20">
        <f t="shared" si="15"/>
        <v>0</v>
      </c>
      <c r="AC366" s="3">
        <f t="shared" si="16"/>
        <v>0</v>
      </c>
      <c r="AD366" s="3">
        <f t="shared" si="17"/>
        <v>0</v>
      </c>
    </row>
    <row r="367" spans="1:30" ht="15" customHeight="1" x14ac:dyDescent="0.35">
      <c r="A367" s="3" t="s">
        <v>474</v>
      </c>
      <c r="B367" s="3" t="s">
        <v>475</v>
      </c>
      <c r="C367" s="3">
        <v>2013</v>
      </c>
      <c r="D367" s="3" t="s">
        <v>622</v>
      </c>
      <c r="E367" s="3" t="s">
        <v>621</v>
      </c>
      <c r="F367" s="3" t="s">
        <v>621</v>
      </c>
      <c r="G367" s="3" t="s">
        <v>621</v>
      </c>
      <c r="H367" s="3" t="s">
        <v>621</v>
      </c>
      <c r="I367" s="3" t="s">
        <v>621</v>
      </c>
      <c r="J367" s="3" t="s">
        <v>622</v>
      </c>
      <c r="K367" s="3" t="s">
        <v>621</v>
      </c>
      <c r="L367" s="3" t="s">
        <v>621</v>
      </c>
      <c r="M367" s="3" t="s">
        <v>621</v>
      </c>
      <c r="N367" s="3" t="s">
        <v>621</v>
      </c>
      <c r="O367" s="3" t="s">
        <v>621</v>
      </c>
      <c r="P367" s="3" t="s">
        <v>621</v>
      </c>
      <c r="Q367" s="3" t="s">
        <v>622</v>
      </c>
      <c r="R367" s="3" t="s">
        <v>621</v>
      </c>
      <c r="S367" s="3" t="s">
        <v>621</v>
      </c>
      <c r="T367" s="3" t="s">
        <v>621</v>
      </c>
      <c r="U367" s="3" t="s">
        <v>621</v>
      </c>
      <c r="V367" s="3" t="s">
        <v>621</v>
      </c>
      <c r="Y367" s="20">
        <f t="shared" si="15"/>
        <v>0</v>
      </c>
      <c r="AC367" s="3">
        <f t="shared" si="16"/>
        <v>0</v>
      </c>
      <c r="AD367" s="3">
        <f t="shared" si="17"/>
        <v>0</v>
      </c>
    </row>
    <row r="368" spans="1:30" ht="15" customHeight="1" x14ac:dyDescent="0.35">
      <c r="A368" s="3" t="s">
        <v>474</v>
      </c>
      <c r="B368" s="3" t="s">
        <v>476</v>
      </c>
      <c r="C368" s="3">
        <v>2013</v>
      </c>
      <c r="D368" s="3" t="s">
        <v>622</v>
      </c>
      <c r="E368" s="3" t="s">
        <v>621</v>
      </c>
      <c r="F368" s="3" t="s">
        <v>621</v>
      </c>
      <c r="G368" s="3" t="s">
        <v>621</v>
      </c>
      <c r="H368" s="3" t="s">
        <v>621</v>
      </c>
      <c r="I368" s="3" t="s">
        <v>621</v>
      </c>
      <c r="J368" s="3" t="s">
        <v>622</v>
      </c>
      <c r="K368" s="3" t="s">
        <v>621</v>
      </c>
      <c r="L368" s="3" t="s">
        <v>621</v>
      </c>
      <c r="M368" s="3" t="s">
        <v>621</v>
      </c>
      <c r="N368" s="3" t="s">
        <v>621</v>
      </c>
      <c r="O368" s="3" t="s">
        <v>621</v>
      </c>
      <c r="P368" s="3" t="s">
        <v>621</v>
      </c>
      <c r="Q368" s="3" t="s">
        <v>622</v>
      </c>
      <c r="R368" s="3" t="s">
        <v>621</v>
      </c>
      <c r="S368" s="3" t="s">
        <v>621</v>
      </c>
      <c r="T368" s="3" t="s">
        <v>621</v>
      </c>
      <c r="U368" s="3" t="s">
        <v>621</v>
      </c>
      <c r="V368" s="3" t="s">
        <v>621</v>
      </c>
      <c r="Y368" s="20">
        <f t="shared" si="15"/>
        <v>0</v>
      </c>
      <c r="AC368" s="3">
        <f t="shared" si="16"/>
        <v>0</v>
      </c>
      <c r="AD368" s="3">
        <f t="shared" si="17"/>
        <v>0</v>
      </c>
    </row>
    <row r="369" spans="1:30" ht="15" customHeight="1" x14ac:dyDescent="0.35">
      <c r="A369" s="3" t="s">
        <v>474</v>
      </c>
      <c r="B369" s="3" t="s">
        <v>477</v>
      </c>
      <c r="C369" s="3">
        <v>2013</v>
      </c>
      <c r="D369" s="3" t="s">
        <v>899</v>
      </c>
      <c r="E369" s="3" t="s">
        <v>854</v>
      </c>
      <c r="F369" s="3">
        <v>19.8</v>
      </c>
      <c r="G369" s="3" t="s">
        <v>621</v>
      </c>
      <c r="H369" s="3" t="s">
        <v>621</v>
      </c>
      <c r="I369" s="3">
        <v>85</v>
      </c>
      <c r="J369" s="3" t="s">
        <v>622</v>
      </c>
      <c r="K369" s="3" t="s">
        <v>621</v>
      </c>
      <c r="L369" s="3" t="s">
        <v>621</v>
      </c>
      <c r="M369" s="3" t="s">
        <v>621</v>
      </c>
      <c r="N369" s="3" t="s">
        <v>621</v>
      </c>
      <c r="O369" s="3" t="s">
        <v>621</v>
      </c>
      <c r="P369" s="3" t="s">
        <v>621</v>
      </c>
      <c r="Q369" s="3" t="s">
        <v>622</v>
      </c>
      <c r="R369" s="3" t="s">
        <v>621</v>
      </c>
      <c r="S369" s="3" t="s">
        <v>621</v>
      </c>
      <c r="T369" s="3" t="s">
        <v>621</v>
      </c>
      <c r="U369" s="3" t="s">
        <v>621</v>
      </c>
      <c r="V369" s="3" t="s">
        <v>621</v>
      </c>
      <c r="Y369" s="20">
        <f t="shared" si="15"/>
        <v>19.8</v>
      </c>
      <c r="AC369" s="3">
        <f t="shared" si="16"/>
        <v>23.294117647058826</v>
      </c>
      <c r="AD369" s="3">
        <f t="shared" si="17"/>
        <v>3.4941176470588253</v>
      </c>
    </row>
    <row r="370" spans="1:30" ht="15" customHeight="1" x14ac:dyDescent="0.35">
      <c r="A370" s="3" t="s">
        <v>474</v>
      </c>
      <c r="B370" s="3" t="s">
        <v>478</v>
      </c>
      <c r="C370" s="3">
        <v>2013</v>
      </c>
      <c r="D370" s="3" t="s">
        <v>622</v>
      </c>
      <c r="E370" s="3" t="s">
        <v>621</v>
      </c>
      <c r="F370" s="3" t="s">
        <v>621</v>
      </c>
      <c r="G370" s="3" t="s">
        <v>621</v>
      </c>
      <c r="H370" s="3" t="s">
        <v>621</v>
      </c>
      <c r="I370" s="3" t="s">
        <v>621</v>
      </c>
      <c r="J370" s="3" t="s">
        <v>622</v>
      </c>
      <c r="K370" s="3" t="s">
        <v>621</v>
      </c>
      <c r="L370" s="3" t="s">
        <v>621</v>
      </c>
      <c r="M370" s="3" t="s">
        <v>621</v>
      </c>
      <c r="N370" s="3" t="s">
        <v>621</v>
      </c>
      <c r="O370" s="3" t="s">
        <v>621</v>
      </c>
      <c r="P370" s="3" t="s">
        <v>621</v>
      </c>
      <c r="Q370" s="3" t="s">
        <v>622</v>
      </c>
      <c r="R370" s="3" t="s">
        <v>621</v>
      </c>
      <c r="S370" s="3" t="s">
        <v>621</v>
      </c>
      <c r="T370" s="3" t="s">
        <v>621</v>
      </c>
      <c r="U370" s="3" t="s">
        <v>621</v>
      </c>
      <c r="V370" s="3" t="s">
        <v>621</v>
      </c>
      <c r="Y370" s="20">
        <f t="shared" si="15"/>
        <v>0</v>
      </c>
      <c r="AC370" s="3">
        <f t="shared" si="16"/>
        <v>0</v>
      </c>
      <c r="AD370" s="3">
        <f t="shared" si="17"/>
        <v>0</v>
      </c>
    </row>
    <row r="371" spans="1:30" ht="15" customHeight="1" x14ac:dyDescent="0.35">
      <c r="A371" s="3" t="s">
        <v>474</v>
      </c>
      <c r="B371" s="3" t="s">
        <v>479</v>
      </c>
      <c r="C371" s="3">
        <v>2013</v>
      </c>
      <c r="D371" s="3" t="s">
        <v>685</v>
      </c>
      <c r="E371" s="3" t="s">
        <v>854</v>
      </c>
      <c r="F371" s="3">
        <v>10.9</v>
      </c>
      <c r="G371" s="3" t="s">
        <v>869</v>
      </c>
      <c r="H371" s="3">
        <v>2.7</v>
      </c>
      <c r="I371" s="3">
        <v>85</v>
      </c>
      <c r="J371" s="3" t="s">
        <v>622</v>
      </c>
      <c r="K371" s="3" t="s">
        <v>621</v>
      </c>
      <c r="L371" s="3" t="s">
        <v>621</v>
      </c>
      <c r="M371" s="3" t="s">
        <v>621</v>
      </c>
      <c r="N371" s="3" t="s">
        <v>621</v>
      </c>
      <c r="O371" s="3" t="s">
        <v>621</v>
      </c>
      <c r="P371" s="3" t="s">
        <v>621</v>
      </c>
      <c r="Q371" s="3" t="s">
        <v>622</v>
      </c>
      <c r="R371" s="3" t="s">
        <v>621</v>
      </c>
      <c r="S371" s="3" t="s">
        <v>621</v>
      </c>
      <c r="T371" s="3" t="s">
        <v>621</v>
      </c>
      <c r="U371" s="3" t="s">
        <v>621</v>
      </c>
      <c r="V371" s="3" t="s">
        <v>621</v>
      </c>
      <c r="Y371" s="20">
        <f t="shared" si="15"/>
        <v>13.600000000000001</v>
      </c>
      <c r="AC371" s="3">
        <f t="shared" si="16"/>
        <v>16.000000000000004</v>
      </c>
      <c r="AD371" s="3">
        <f t="shared" si="17"/>
        <v>2.4000000000000021</v>
      </c>
    </row>
    <row r="372" spans="1:30" ht="15" customHeight="1" x14ac:dyDescent="0.35">
      <c r="A372" s="3" t="s">
        <v>474</v>
      </c>
      <c r="B372" s="3" t="s">
        <v>480</v>
      </c>
      <c r="C372" s="3">
        <v>2013</v>
      </c>
      <c r="D372" s="3" t="s">
        <v>900</v>
      </c>
      <c r="E372" s="3" t="s">
        <v>854</v>
      </c>
      <c r="F372" s="3">
        <v>5.14</v>
      </c>
      <c r="G372" s="3" t="s">
        <v>621</v>
      </c>
      <c r="H372" s="3" t="s">
        <v>621</v>
      </c>
      <c r="I372" s="3">
        <v>85</v>
      </c>
      <c r="J372" s="3" t="s">
        <v>622</v>
      </c>
      <c r="K372" s="3" t="s">
        <v>621</v>
      </c>
      <c r="L372" s="3" t="s">
        <v>621</v>
      </c>
      <c r="M372" s="3" t="s">
        <v>621</v>
      </c>
      <c r="N372" s="3" t="s">
        <v>621</v>
      </c>
      <c r="O372" s="3" t="s">
        <v>621</v>
      </c>
      <c r="P372" s="3" t="s">
        <v>621</v>
      </c>
      <c r="Q372" s="3" t="s">
        <v>622</v>
      </c>
      <c r="R372" s="3" t="s">
        <v>621</v>
      </c>
      <c r="S372" s="3" t="s">
        <v>621</v>
      </c>
      <c r="T372" s="3" t="s">
        <v>621</v>
      </c>
      <c r="U372" s="3" t="s">
        <v>621</v>
      </c>
      <c r="V372" s="3" t="s">
        <v>621</v>
      </c>
      <c r="Y372" s="20">
        <f t="shared" si="15"/>
        <v>5.14</v>
      </c>
      <c r="AC372" s="3">
        <f t="shared" si="16"/>
        <v>6.0470588235294116</v>
      </c>
      <c r="AD372" s="3">
        <f t="shared" si="17"/>
        <v>0.90705882352941192</v>
      </c>
    </row>
    <row r="373" spans="1:30" ht="15" customHeight="1" x14ac:dyDescent="0.3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622</v>
      </c>
      <c r="Y373" s="20">
        <f t="shared" si="15"/>
        <v>0</v>
      </c>
      <c r="AC373" s="3">
        <f t="shared" si="16"/>
        <v>0</v>
      </c>
      <c r="AD373" s="3">
        <f t="shared" si="17"/>
        <v>0</v>
      </c>
    </row>
    <row r="374" spans="1:30" ht="15" customHeight="1" x14ac:dyDescent="0.3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Y374" s="20">
        <f t="shared" si="15"/>
        <v>0</v>
      </c>
      <c r="AC374" s="3">
        <f t="shared" si="16"/>
        <v>0</v>
      </c>
      <c r="AD374" s="3">
        <f t="shared" si="17"/>
        <v>0</v>
      </c>
    </row>
    <row r="375" spans="1:30" ht="15" customHeight="1" x14ac:dyDescent="0.35">
      <c r="A375" s="3" t="s">
        <v>481</v>
      </c>
      <c r="B375" s="3" t="s">
        <v>484</v>
      </c>
      <c r="C375" s="3">
        <v>2013</v>
      </c>
      <c r="D375" s="3" t="s">
        <v>901</v>
      </c>
      <c r="E375" s="3" t="s">
        <v>621</v>
      </c>
      <c r="F375" s="3" t="s">
        <v>621</v>
      </c>
      <c r="G375" s="3" t="s">
        <v>621</v>
      </c>
      <c r="H375" s="3" t="s">
        <v>621</v>
      </c>
      <c r="I375" s="3" t="s">
        <v>621</v>
      </c>
      <c r="J375" s="3" t="s">
        <v>622</v>
      </c>
      <c r="K375" s="3" t="s">
        <v>621</v>
      </c>
      <c r="L375" s="3" t="s">
        <v>621</v>
      </c>
      <c r="M375" s="3" t="s">
        <v>621</v>
      </c>
      <c r="N375" s="3" t="s">
        <v>621</v>
      </c>
      <c r="O375" s="3" t="s">
        <v>621</v>
      </c>
      <c r="P375" s="3" t="s">
        <v>621</v>
      </c>
      <c r="Q375" s="3" t="s">
        <v>622</v>
      </c>
      <c r="R375" s="3" t="s">
        <v>621</v>
      </c>
      <c r="S375" s="3" t="s">
        <v>621</v>
      </c>
      <c r="T375" s="3" t="s">
        <v>621</v>
      </c>
      <c r="U375" s="3" t="s">
        <v>621</v>
      </c>
      <c r="V375" s="3" t="s">
        <v>621</v>
      </c>
      <c r="Y375" s="20">
        <f t="shared" si="15"/>
        <v>0</v>
      </c>
      <c r="AC375" s="3">
        <f t="shared" si="16"/>
        <v>0</v>
      </c>
      <c r="AD375" s="3">
        <f t="shared" si="17"/>
        <v>0</v>
      </c>
    </row>
    <row r="376" spans="1:30" ht="15" customHeight="1" x14ac:dyDescent="0.35">
      <c r="A376" s="3" t="s">
        <v>485</v>
      </c>
      <c r="B376" s="3" t="s">
        <v>486</v>
      </c>
      <c r="C376" s="3">
        <v>2013</v>
      </c>
      <c r="D376" s="3" t="s">
        <v>622</v>
      </c>
      <c r="E376" s="3" t="s">
        <v>621</v>
      </c>
      <c r="F376" s="3" t="s">
        <v>621</v>
      </c>
      <c r="G376" s="3" t="s">
        <v>621</v>
      </c>
      <c r="H376" s="3" t="s">
        <v>621</v>
      </c>
      <c r="I376" s="3" t="s">
        <v>621</v>
      </c>
      <c r="J376" s="3" t="s">
        <v>622</v>
      </c>
      <c r="K376" s="3" t="s">
        <v>621</v>
      </c>
      <c r="L376" s="3" t="s">
        <v>621</v>
      </c>
      <c r="M376" s="3" t="s">
        <v>621</v>
      </c>
      <c r="N376" s="3" t="s">
        <v>621</v>
      </c>
      <c r="O376" s="3" t="s">
        <v>621</v>
      </c>
      <c r="P376" s="3" t="s">
        <v>621</v>
      </c>
      <c r="Q376" s="3" t="s">
        <v>622</v>
      </c>
      <c r="R376" s="3" t="s">
        <v>621</v>
      </c>
      <c r="S376" s="3" t="s">
        <v>621</v>
      </c>
      <c r="T376" s="3" t="s">
        <v>621</v>
      </c>
      <c r="U376" s="3" t="s">
        <v>621</v>
      </c>
      <c r="V376" s="3" t="s">
        <v>621</v>
      </c>
      <c r="Y376" s="20">
        <f t="shared" si="15"/>
        <v>0</v>
      </c>
      <c r="AC376" s="3">
        <f t="shared" si="16"/>
        <v>0</v>
      </c>
      <c r="AD376" s="3">
        <f t="shared" si="17"/>
        <v>0</v>
      </c>
    </row>
    <row r="377" spans="1:30" ht="15" customHeight="1" x14ac:dyDescent="0.35">
      <c r="A377" s="3" t="s">
        <v>487</v>
      </c>
      <c r="B377" s="3" t="s">
        <v>488</v>
      </c>
      <c r="C377" s="3">
        <v>2013</v>
      </c>
      <c r="D377" s="3" t="s">
        <v>622</v>
      </c>
      <c r="E377" s="3" t="s">
        <v>621</v>
      </c>
      <c r="F377" s="3" t="s">
        <v>621</v>
      </c>
      <c r="G377" s="3" t="s">
        <v>621</v>
      </c>
      <c r="H377" s="3" t="s">
        <v>621</v>
      </c>
      <c r="I377" s="3" t="s">
        <v>621</v>
      </c>
      <c r="J377" s="3" t="s">
        <v>622</v>
      </c>
      <c r="K377" s="3" t="s">
        <v>621</v>
      </c>
      <c r="L377" s="3" t="s">
        <v>621</v>
      </c>
      <c r="M377" s="3" t="s">
        <v>621</v>
      </c>
      <c r="N377" s="3" t="s">
        <v>621</v>
      </c>
      <c r="O377" s="3" t="s">
        <v>621</v>
      </c>
      <c r="P377" s="3" t="s">
        <v>621</v>
      </c>
      <c r="Q377" s="3" t="s">
        <v>622</v>
      </c>
      <c r="R377" s="3" t="s">
        <v>621</v>
      </c>
      <c r="S377" s="3" t="s">
        <v>621</v>
      </c>
      <c r="T377" s="3" t="s">
        <v>621</v>
      </c>
      <c r="U377" s="3" t="s">
        <v>621</v>
      </c>
      <c r="V377" s="3" t="s">
        <v>621</v>
      </c>
      <c r="Y377" s="20">
        <f t="shared" si="15"/>
        <v>0</v>
      </c>
      <c r="AC377" s="3">
        <f t="shared" si="16"/>
        <v>0</v>
      </c>
      <c r="AD377" s="3">
        <f t="shared" si="17"/>
        <v>0</v>
      </c>
    </row>
    <row r="378" spans="1:30" ht="15" customHeight="1" x14ac:dyDescent="0.35">
      <c r="A378" s="3" t="s">
        <v>487</v>
      </c>
      <c r="B378" s="3" t="s">
        <v>489</v>
      </c>
      <c r="C378" s="3">
        <v>2013</v>
      </c>
      <c r="D378" s="3" t="s">
        <v>622</v>
      </c>
      <c r="E378" s="3" t="s">
        <v>621</v>
      </c>
      <c r="F378" s="3" t="s">
        <v>621</v>
      </c>
      <c r="G378" s="3" t="s">
        <v>621</v>
      </c>
      <c r="H378" s="3" t="s">
        <v>621</v>
      </c>
      <c r="I378" s="3" t="s">
        <v>621</v>
      </c>
      <c r="J378" s="3" t="s">
        <v>622</v>
      </c>
      <c r="K378" s="3" t="s">
        <v>621</v>
      </c>
      <c r="L378" s="3" t="s">
        <v>621</v>
      </c>
      <c r="M378" s="3" t="s">
        <v>621</v>
      </c>
      <c r="N378" s="3" t="s">
        <v>621</v>
      </c>
      <c r="O378" s="3" t="s">
        <v>621</v>
      </c>
      <c r="P378" s="3" t="s">
        <v>621</v>
      </c>
      <c r="Q378" s="3" t="s">
        <v>622</v>
      </c>
      <c r="R378" s="3" t="s">
        <v>621</v>
      </c>
      <c r="S378" s="3" t="s">
        <v>621</v>
      </c>
      <c r="T378" s="3" t="s">
        <v>621</v>
      </c>
      <c r="U378" s="3" t="s">
        <v>621</v>
      </c>
      <c r="V378" s="3" t="s">
        <v>621</v>
      </c>
      <c r="Y378" s="20">
        <f t="shared" si="15"/>
        <v>0</v>
      </c>
      <c r="AC378" s="3">
        <f t="shared" si="16"/>
        <v>0</v>
      </c>
      <c r="AD378" s="3">
        <f t="shared" si="17"/>
        <v>0</v>
      </c>
    </row>
    <row r="379" spans="1:30" ht="15" customHeight="1" x14ac:dyDescent="0.3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Y379" s="20">
        <f t="shared" si="15"/>
        <v>0</v>
      </c>
      <c r="AC379" s="3">
        <f t="shared" si="16"/>
        <v>0</v>
      </c>
      <c r="AD379" s="3">
        <f t="shared" si="17"/>
        <v>0</v>
      </c>
    </row>
    <row r="380" spans="1:30" ht="15" customHeight="1" x14ac:dyDescent="0.35">
      <c r="A380" s="3" t="s">
        <v>490</v>
      </c>
      <c r="B380" s="3" t="s">
        <v>491</v>
      </c>
      <c r="C380" s="3">
        <v>2013</v>
      </c>
      <c r="D380" s="3" t="s">
        <v>902</v>
      </c>
      <c r="E380" s="3" t="s">
        <v>855</v>
      </c>
      <c r="F380" s="3">
        <v>0.15</v>
      </c>
      <c r="G380" s="3" t="s">
        <v>621</v>
      </c>
      <c r="H380" s="3" t="s">
        <v>621</v>
      </c>
      <c r="I380" s="3" t="s">
        <v>621</v>
      </c>
      <c r="J380" s="3" t="s">
        <v>622</v>
      </c>
      <c r="K380" s="3" t="s">
        <v>621</v>
      </c>
      <c r="L380" s="3" t="s">
        <v>621</v>
      </c>
      <c r="M380" s="3" t="s">
        <v>621</v>
      </c>
      <c r="N380" s="3" t="s">
        <v>621</v>
      </c>
      <c r="O380" s="3" t="s">
        <v>621</v>
      </c>
      <c r="P380" s="3" t="s">
        <v>621</v>
      </c>
      <c r="Q380" s="3" t="s">
        <v>622</v>
      </c>
      <c r="R380" s="3" t="s">
        <v>621</v>
      </c>
      <c r="S380" s="3" t="s">
        <v>621</v>
      </c>
      <c r="T380" s="3" t="s">
        <v>621</v>
      </c>
      <c r="U380" s="3" t="s">
        <v>621</v>
      </c>
      <c r="V380" s="3" t="s">
        <v>621</v>
      </c>
      <c r="Y380" s="20">
        <f t="shared" si="15"/>
        <v>0.15</v>
      </c>
      <c r="AC380" s="3">
        <f t="shared" si="16"/>
        <v>0.17647058823529413</v>
      </c>
      <c r="AD380" s="3">
        <f t="shared" si="17"/>
        <v>2.6470588235294135E-2</v>
      </c>
    </row>
    <row r="381" spans="1:30" ht="15" customHeight="1" x14ac:dyDescent="0.35">
      <c r="A381" s="3" t="s">
        <v>492</v>
      </c>
      <c r="B381" s="3" t="s">
        <v>493</v>
      </c>
      <c r="C381" s="3">
        <v>2013</v>
      </c>
      <c r="D381" s="3" t="s">
        <v>622</v>
      </c>
      <c r="E381" s="3" t="s">
        <v>621</v>
      </c>
      <c r="F381" s="3" t="s">
        <v>621</v>
      </c>
      <c r="G381" s="3" t="s">
        <v>621</v>
      </c>
      <c r="H381" s="3" t="s">
        <v>621</v>
      </c>
      <c r="I381" s="3" t="s">
        <v>621</v>
      </c>
      <c r="J381" s="3" t="s">
        <v>622</v>
      </c>
      <c r="K381" s="3" t="s">
        <v>621</v>
      </c>
      <c r="L381" s="3" t="s">
        <v>621</v>
      </c>
      <c r="M381" s="3" t="s">
        <v>621</v>
      </c>
      <c r="N381" s="3" t="s">
        <v>621</v>
      </c>
      <c r="O381" s="3" t="s">
        <v>621</v>
      </c>
      <c r="P381" s="3" t="s">
        <v>621</v>
      </c>
      <c r="Q381" s="3" t="s">
        <v>622</v>
      </c>
      <c r="R381" s="3" t="s">
        <v>621</v>
      </c>
      <c r="S381" s="3" t="s">
        <v>621</v>
      </c>
      <c r="T381" s="3" t="s">
        <v>621</v>
      </c>
      <c r="U381" s="3" t="s">
        <v>621</v>
      </c>
      <c r="V381" s="3" t="s">
        <v>621</v>
      </c>
      <c r="Y381" s="20">
        <f t="shared" si="15"/>
        <v>0</v>
      </c>
      <c r="AC381" s="3">
        <f t="shared" si="16"/>
        <v>0</v>
      </c>
      <c r="AD381" s="3">
        <f t="shared" si="17"/>
        <v>0</v>
      </c>
    </row>
    <row r="382" spans="1:30" ht="15" customHeight="1" x14ac:dyDescent="0.35">
      <c r="A382" s="3" t="s">
        <v>494</v>
      </c>
      <c r="B382" s="3" t="s">
        <v>495</v>
      </c>
      <c r="C382" s="3">
        <v>2013</v>
      </c>
      <c r="D382" s="3" t="s">
        <v>903</v>
      </c>
      <c r="E382" s="3" t="s">
        <v>893</v>
      </c>
      <c r="F382" s="3">
        <v>1.5</v>
      </c>
      <c r="G382" s="3" t="s">
        <v>621</v>
      </c>
      <c r="H382" s="3" t="s">
        <v>621</v>
      </c>
      <c r="I382" s="3" t="s">
        <v>621</v>
      </c>
      <c r="J382" s="3" t="s">
        <v>904</v>
      </c>
      <c r="K382" s="3" t="s">
        <v>877</v>
      </c>
      <c r="L382" s="3">
        <v>15.8</v>
      </c>
      <c r="M382" s="3" t="s">
        <v>621</v>
      </c>
      <c r="N382" s="3" t="s">
        <v>621</v>
      </c>
      <c r="O382" s="3" t="s">
        <v>621</v>
      </c>
      <c r="P382" s="3" t="s">
        <v>621</v>
      </c>
      <c r="Q382" s="3" t="s">
        <v>622</v>
      </c>
      <c r="R382" s="3" t="s">
        <v>621</v>
      </c>
      <c r="S382" s="3" t="s">
        <v>621</v>
      </c>
      <c r="T382" s="3" t="s">
        <v>621</v>
      </c>
      <c r="U382" s="3" t="s">
        <v>621</v>
      </c>
      <c r="V382" s="3" t="s">
        <v>621</v>
      </c>
      <c r="Y382" s="20">
        <f t="shared" si="15"/>
        <v>17.3</v>
      </c>
      <c r="AC382" s="3">
        <f t="shared" si="16"/>
        <v>20.352941176470591</v>
      </c>
      <c r="AD382" s="3">
        <f t="shared" si="17"/>
        <v>3.0529411764705898</v>
      </c>
    </row>
    <row r="383" spans="1:30" ht="15" customHeight="1" x14ac:dyDescent="0.35">
      <c r="A383" s="3" t="s">
        <v>496</v>
      </c>
      <c r="B383" s="3" t="s">
        <v>497</v>
      </c>
      <c r="C383" s="3">
        <v>2013</v>
      </c>
      <c r="D383" s="3" t="s">
        <v>622</v>
      </c>
      <c r="E383" s="3" t="s">
        <v>621</v>
      </c>
      <c r="F383" s="3" t="s">
        <v>621</v>
      </c>
      <c r="G383" s="3" t="s">
        <v>621</v>
      </c>
      <c r="H383" s="3" t="s">
        <v>621</v>
      </c>
      <c r="I383" s="3" t="s">
        <v>621</v>
      </c>
      <c r="J383" s="3" t="s">
        <v>622</v>
      </c>
      <c r="K383" s="3" t="s">
        <v>621</v>
      </c>
      <c r="L383" s="3" t="s">
        <v>621</v>
      </c>
      <c r="M383" s="3" t="s">
        <v>621</v>
      </c>
      <c r="N383" s="3" t="s">
        <v>621</v>
      </c>
      <c r="O383" s="3" t="s">
        <v>621</v>
      </c>
      <c r="P383" s="3" t="s">
        <v>621</v>
      </c>
      <c r="Q383" s="3" t="s">
        <v>622</v>
      </c>
      <c r="R383" s="3" t="s">
        <v>621</v>
      </c>
      <c r="S383" s="3" t="s">
        <v>621</v>
      </c>
      <c r="T383" s="3" t="s">
        <v>621</v>
      </c>
      <c r="U383" s="3" t="s">
        <v>621</v>
      </c>
      <c r="V383" s="3" t="s">
        <v>621</v>
      </c>
      <c r="Y383" s="20">
        <f t="shared" si="15"/>
        <v>0</v>
      </c>
      <c r="AC383" s="3">
        <f t="shared" si="16"/>
        <v>0</v>
      </c>
      <c r="AD383" s="3">
        <f t="shared" si="17"/>
        <v>0</v>
      </c>
    </row>
    <row r="384" spans="1:30" ht="15" customHeight="1" x14ac:dyDescent="0.3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Y384" s="20">
        <f t="shared" si="15"/>
        <v>0</v>
      </c>
      <c r="AC384" s="3">
        <f t="shared" si="16"/>
        <v>0</v>
      </c>
      <c r="AD384" s="3">
        <f t="shared" si="17"/>
        <v>0</v>
      </c>
    </row>
    <row r="385" spans="1:30" ht="15" customHeight="1" x14ac:dyDescent="0.35">
      <c r="A385" s="3" t="s">
        <v>498</v>
      </c>
      <c r="B385" s="3" t="s">
        <v>499</v>
      </c>
      <c r="C385" s="3">
        <v>2013</v>
      </c>
      <c r="D385" s="3" t="s">
        <v>622</v>
      </c>
      <c r="E385" s="3" t="s">
        <v>621</v>
      </c>
      <c r="F385" s="3" t="s">
        <v>621</v>
      </c>
      <c r="G385" s="3" t="s">
        <v>621</v>
      </c>
      <c r="H385" s="3" t="s">
        <v>621</v>
      </c>
      <c r="I385" s="3" t="s">
        <v>621</v>
      </c>
      <c r="J385" s="3" t="s">
        <v>622</v>
      </c>
      <c r="K385" s="3" t="s">
        <v>621</v>
      </c>
      <c r="L385" s="3" t="s">
        <v>621</v>
      </c>
      <c r="M385" s="3" t="s">
        <v>621</v>
      </c>
      <c r="N385" s="3" t="s">
        <v>621</v>
      </c>
      <c r="O385" s="3" t="s">
        <v>621</v>
      </c>
      <c r="P385" s="3" t="s">
        <v>621</v>
      </c>
      <c r="Q385" s="3" t="s">
        <v>622</v>
      </c>
      <c r="R385" s="3" t="s">
        <v>621</v>
      </c>
      <c r="S385" s="3" t="s">
        <v>621</v>
      </c>
      <c r="T385" s="3" t="s">
        <v>621</v>
      </c>
      <c r="U385" s="3" t="s">
        <v>621</v>
      </c>
      <c r="V385" s="3" t="s">
        <v>621</v>
      </c>
      <c r="Y385" s="20">
        <f t="shared" si="15"/>
        <v>0</v>
      </c>
      <c r="AC385" s="3">
        <f t="shared" si="16"/>
        <v>0</v>
      </c>
      <c r="AD385" s="3">
        <f t="shared" si="17"/>
        <v>0</v>
      </c>
    </row>
    <row r="386" spans="1:30" ht="15" customHeight="1" x14ac:dyDescent="0.35">
      <c r="A386" s="3" t="s">
        <v>498</v>
      </c>
      <c r="B386" s="3" t="s">
        <v>500</v>
      </c>
      <c r="C386" s="3">
        <v>2013</v>
      </c>
      <c r="D386" s="3" t="s">
        <v>622</v>
      </c>
      <c r="E386" s="3" t="s">
        <v>621</v>
      </c>
      <c r="F386" s="3" t="s">
        <v>621</v>
      </c>
      <c r="G386" s="3" t="s">
        <v>621</v>
      </c>
      <c r="H386" s="3" t="s">
        <v>621</v>
      </c>
      <c r="I386" s="3" t="s">
        <v>621</v>
      </c>
      <c r="J386" s="3" t="s">
        <v>622</v>
      </c>
      <c r="K386" s="3" t="s">
        <v>621</v>
      </c>
      <c r="L386" s="3" t="s">
        <v>621</v>
      </c>
      <c r="M386" s="3" t="s">
        <v>621</v>
      </c>
      <c r="N386" s="3" t="s">
        <v>621</v>
      </c>
      <c r="O386" s="3" t="s">
        <v>621</v>
      </c>
      <c r="P386" s="3" t="s">
        <v>621</v>
      </c>
      <c r="Q386" s="3" t="s">
        <v>622</v>
      </c>
      <c r="R386" s="3" t="s">
        <v>621</v>
      </c>
      <c r="S386" s="3" t="s">
        <v>621</v>
      </c>
      <c r="T386" s="3" t="s">
        <v>621</v>
      </c>
      <c r="U386" s="3" t="s">
        <v>621</v>
      </c>
      <c r="V386" s="3" t="s">
        <v>621</v>
      </c>
      <c r="Y386" s="20">
        <f t="shared" si="15"/>
        <v>0</v>
      </c>
      <c r="AC386" s="3">
        <f t="shared" si="16"/>
        <v>0</v>
      </c>
      <c r="AD386" s="3">
        <f t="shared" si="17"/>
        <v>0</v>
      </c>
    </row>
    <row r="387" spans="1:30" ht="15" customHeight="1" x14ac:dyDescent="0.35">
      <c r="A387" s="3" t="s">
        <v>498</v>
      </c>
      <c r="B387" s="3" t="s">
        <v>501</v>
      </c>
      <c r="C387" s="3">
        <v>2013</v>
      </c>
      <c r="D387" s="3" t="s">
        <v>622</v>
      </c>
      <c r="E387" s="3" t="s">
        <v>621</v>
      </c>
      <c r="F387" s="3" t="s">
        <v>621</v>
      </c>
      <c r="G387" s="3" t="s">
        <v>621</v>
      </c>
      <c r="H387" s="3" t="s">
        <v>621</v>
      </c>
      <c r="I387" s="3" t="s">
        <v>621</v>
      </c>
      <c r="J387" s="3" t="s">
        <v>622</v>
      </c>
      <c r="K387" s="3" t="s">
        <v>621</v>
      </c>
      <c r="L387" s="3" t="s">
        <v>621</v>
      </c>
      <c r="M387" s="3" t="s">
        <v>621</v>
      </c>
      <c r="N387" s="3" t="s">
        <v>621</v>
      </c>
      <c r="O387" s="3" t="s">
        <v>621</v>
      </c>
      <c r="P387" s="3" t="s">
        <v>621</v>
      </c>
      <c r="Q387" s="3" t="s">
        <v>622</v>
      </c>
      <c r="R387" s="3" t="s">
        <v>621</v>
      </c>
      <c r="S387" s="3" t="s">
        <v>621</v>
      </c>
      <c r="T387" s="3" t="s">
        <v>621</v>
      </c>
      <c r="U387" s="3" t="s">
        <v>621</v>
      </c>
      <c r="V387" s="3" t="s">
        <v>621</v>
      </c>
      <c r="Y387" s="20">
        <f t="shared" ref="Y387:Y450" si="18">IFERROR(F387/1,0)+IFERROR(H387/1,0)+IFERROR(L387/1,0)+IFERROR(N387/1,0)+IFERROR(S387/1,0)+IFERROR(U387/1,0)</f>
        <v>0</v>
      </c>
      <c r="AC387" s="3">
        <f t="shared" ref="AC387:AC450" si="19">Y387/0.85</f>
        <v>0</v>
      </c>
      <c r="AD387" s="3">
        <f t="shared" ref="AD387:AD450" si="20">AC387-Y387</f>
        <v>0</v>
      </c>
    </row>
    <row r="388" spans="1:30" ht="15" customHeight="1" x14ac:dyDescent="0.35">
      <c r="A388" s="3" t="s">
        <v>502</v>
      </c>
      <c r="B388" s="3" t="s">
        <v>503</v>
      </c>
      <c r="C388" s="3">
        <v>2013</v>
      </c>
      <c r="D388" s="3" t="s">
        <v>622</v>
      </c>
      <c r="E388" s="3" t="s">
        <v>621</v>
      </c>
      <c r="F388" s="3" t="s">
        <v>621</v>
      </c>
      <c r="G388" s="3" t="s">
        <v>621</v>
      </c>
      <c r="H388" s="3" t="s">
        <v>621</v>
      </c>
      <c r="I388" s="3" t="s">
        <v>621</v>
      </c>
      <c r="J388" s="3" t="s">
        <v>622</v>
      </c>
      <c r="K388" s="3" t="s">
        <v>621</v>
      </c>
      <c r="L388" s="3" t="s">
        <v>621</v>
      </c>
      <c r="M388" s="3" t="s">
        <v>621</v>
      </c>
      <c r="N388" s="3" t="s">
        <v>621</v>
      </c>
      <c r="O388" s="3" t="s">
        <v>621</v>
      </c>
      <c r="P388" s="3" t="s">
        <v>621</v>
      </c>
      <c r="Q388" s="3" t="s">
        <v>622</v>
      </c>
      <c r="R388" s="3" t="s">
        <v>621</v>
      </c>
      <c r="S388" s="3" t="s">
        <v>621</v>
      </c>
      <c r="T388" s="3" t="s">
        <v>621</v>
      </c>
      <c r="U388" s="3" t="s">
        <v>621</v>
      </c>
      <c r="V388" s="3" t="s">
        <v>621</v>
      </c>
      <c r="Y388" s="20">
        <f t="shared" si="18"/>
        <v>0</v>
      </c>
      <c r="AC388" s="3">
        <f t="shared" si="19"/>
        <v>0</v>
      </c>
      <c r="AD388" s="3">
        <f t="shared" si="20"/>
        <v>0</v>
      </c>
    </row>
    <row r="389" spans="1:30" ht="15" customHeight="1" x14ac:dyDescent="0.35">
      <c r="A389" s="3" t="s">
        <v>502</v>
      </c>
      <c r="B389" s="3" t="s">
        <v>504</v>
      </c>
      <c r="C389" s="3">
        <v>2013</v>
      </c>
      <c r="D389" s="3" t="s">
        <v>689</v>
      </c>
      <c r="E389" s="3" t="s">
        <v>854</v>
      </c>
      <c r="F389" s="3">
        <v>17.228999999999999</v>
      </c>
      <c r="G389" s="3" t="s">
        <v>856</v>
      </c>
      <c r="H389" s="3">
        <v>0.68700000000000006</v>
      </c>
      <c r="I389" s="3">
        <v>90</v>
      </c>
      <c r="J389" s="3" t="s">
        <v>622</v>
      </c>
      <c r="K389" s="3" t="s">
        <v>621</v>
      </c>
      <c r="L389" s="3" t="s">
        <v>621</v>
      </c>
      <c r="M389" s="3" t="s">
        <v>621</v>
      </c>
      <c r="N389" s="3" t="s">
        <v>621</v>
      </c>
      <c r="O389" s="3" t="s">
        <v>621</v>
      </c>
      <c r="P389" s="3" t="s">
        <v>621</v>
      </c>
      <c r="Q389" s="3" t="s">
        <v>622</v>
      </c>
      <c r="R389" s="3" t="s">
        <v>621</v>
      </c>
      <c r="S389" s="3" t="s">
        <v>621</v>
      </c>
      <c r="T389" s="3" t="s">
        <v>621</v>
      </c>
      <c r="U389" s="3" t="s">
        <v>621</v>
      </c>
      <c r="V389" s="3" t="s">
        <v>621</v>
      </c>
      <c r="Y389" s="20">
        <f t="shared" si="18"/>
        <v>17.916</v>
      </c>
      <c r="AC389" s="36">
        <f>Y389/(I389/100)</f>
        <v>19.906666666666666</v>
      </c>
      <c r="AD389" s="3">
        <f t="shared" si="20"/>
        <v>1.9906666666666659</v>
      </c>
    </row>
    <row r="390" spans="1:30" ht="15" customHeight="1" x14ac:dyDescent="0.35">
      <c r="A390" s="3" t="s">
        <v>505</v>
      </c>
      <c r="B390" s="3" t="s">
        <v>506</v>
      </c>
      <c r="C390" s="3">
        <v>2013</v>
      </c>
      <c r="D390" s="3" t="s">
        <v>622</v>
      </c>
      <c r="E390" s="3" t="s">
        <v>621</v>
      </c>
      <c r="F390" s="3" t="s">
        <v>621</v>
      </c>
      <c r="G390" s="3" t="s">
        <v>621</v>
      </c>
      <c r="H390" s="3" t="s">
        <v>621</v>
      </c>
      <c r="I390" s="3" t="s">
        <v>621</v>
      </c>
      <c r="J390" s="3" t="s">
        <v>622</v>
      </c>
      <c r="K390" s="3" t="s">
        <v>621</v>
      </c>
      <c r="L390" s="3" t="s">
        <v>621</v>
      </c>
      <c r="M390" s="3" t="s">
        <v>621</v>
      </c>
      <c r="N390" s="3" t="s">
        <v>621</v>
      </c>
      <c r="O390" s="3" t="s">
        <v>621</v>
      </c>
      <c r="P390" s="3" t="s">
        <v>621</v>
      </c>
      <c r="Q390" s="3" t="s">
        <v>622</v>
      </c>
      <c r="R390" s="3" t="s">
        <v>621</v>
      </c>
      <c r="S390" s="3" t="s">
        <v>621</v>
      </c>
      <c r="T390" s="3" t="s">
        <v>621</v>
      </c>
      <c r="U390" s="3" t="s">
        <v>621</v>
      </c>
      <c r="V390" s="3" t="s">
        <v>621</v>
      </c>
      <c r="Y390" s="20">
        <f t="shared" si="18"/>
        <v>0</v>
      </c>
      <c r="AC390" s="3">
        <f t="shared" si="19"/>
        <v>0</v>
      </c>
      <c r="AD390" s="3">
        <f t="shared" si="20"/>
        <v>0</v>
      </c>
    </row>
    <row r="391" spans="1:30" ht="15" customHeight="1" x14ac:dyDescent="0.35">
      <c r="A391" s="3" t="s">
        <v>505</v>
      </c>
      <c r="B391" s="3" t="s">
        <v>507</v>
      </c>
      <c r="C391" s="3">
        <v>2013</v>
      </c>
      <c r="D391" s="3" t="s">
        <v>622</v>
      </c>
      <c r="E391" s="3" t="s">
        <v>621</v>
      </c>
      <c r="F391" s="3" t="s">
        <v>621</v>
      </c>
      <c r="G391" s="3" t="s">
        <v>621</v>
      </c>
      <c r="H391" s="3" t="s">
        <v>621</v>
      </c>
      <c r="I391" s="3" t="s">
        <v>621</v>
      </c>
      <c r="J391" s="3" t="s">
        <v>622</v>
      </c>
      <c r="K391" s="3" t="s">
        <v>621</v>
      </c>
      <c r="L391" s="3" t="s">
        <v>621</v>
      </c>
      <c r="M391" s="3" t="s">
        <v>621</v>
      </c>
      <c r="N391" s="3" t="s">
        <v>621</v>
      </c>
      <c r="O391" s="3" t="s">
        <v>621</v>
      </c>
      <c r="P391" s="3" t="s">
        <v>621</v>
      </c>
      <c r="Q391" s="3" t="s">
        <v>622</v>
      </c>
      <c r="R391" s="3" t="s">
        <v>621</v>
      </c>
      <c r="S391" s="3" t="s">
        <v>621</v>
      </c>
      <c r="T391" s="3" t="s">
        <v>621</v>
      </c>
      <c r="U391" s="3" t="s">
        <v>621</v>
      </c>
      <c r="V391" s="3" t="s">
        <v>621</v>
      </c>
      <c r="Y391" s="20">
        <f t="shared" si="18"/>
        <v>0</v>
      </c>
      <c r="AC391" s="3">
        <f t="shared" si="19"/>
        <v>0</v>
      </c>
      <c r="AD391" s="3">
        <f t="shared" si="20"/>
        <v>0</v>
      </c>
    </row>
    <row r="392" spans="1:30" ht="15" customHeight="1" x14ac:dyDescent="0.35">
      <c r="A392" s="3" t="s">
        <v>505</v>
      </c>
      <c r="B392" s="3" t="s">
        <v>508</v>
      </c>
      <c r="C392" s="3">
        <v>2013</v>
      </c>
      <c r="D392" s="3" t="s">
        <v>622</v>
      </c>
      <c r="E392" s="3" t="s">
        <v>621</v>
      </c>
      <c r="F392" s="3" t="s">
        <v>621</v>
      </c>
      <c r="G392" s="3" t="s">
        <v>621</v>
      </c>
      <c r="H392" s="3" t="s">
        <v>621</v>
      </c>
      <c r="I392" s="3" t="s">
        <v>621</v>
      </c>
      <c r="J392" s="3" t="s">
        <v>622</v>
      </c>
      <c r="K392" s="3" t="s">
        <v>621</v>
      </c>
      <c r="L392" s="3" t="s">
        <v>621</v>
      </c>
      <c r="M392" s="3" t="s">
        <v>621</v>
      </c>
      <c r="N392" s="3" t="s">
        <v>621</v>
      </c>
      <c r="O392" s="3" t="s">
        <v>621</v>
      </c>
      <c r="P392" s="3" t="s">
        <v>621</v>
      </c>
      <c r="Q392" s="3" t="s">
        <v>622</v>
      </c>
      <c r="R392" s="3" t="s">
        <v>621</v>
      </c>
      <c r="S392" s="3" t="s">
        <v>621</v>
      </c>
      <c r="T392" s="3" t="s">
        <v>621</v>
      </c>
      <c r="U392" s="3" t="s">
        <v>621</v>
      </c>
      <c r="V392" s="3" t="s">
        <v>621</v>
      </c>
      <c r="Y392" s="20">
        <f t="shared" si="18"/>
        <v>0</v>
      </c>
      <c r="AC392" s="3">
        <f t="shared" si="19"/>
        <v>0</v>
      </c>
      <c r="AD392" s="3">
        <f t="shared" si="20"/>
        <v>0</v>
      </c>
    </row>
    <row r="393" spans="1:30" ht="15" customHeight="1" x14ac:dyDescent="0.35">
      <c r="A393" s="3" t="s">
        <v>505</v>
      </c>
      <c r="B393" s="3" t="s">
        <v>509</v>
      </c>
      <c r="C393" s="3">
        <v>2013</v>
      </c>
      <c r="D393" s="3" t="s">
        <v>905</v>
      </c>
      <c r="E393" s="3" t="s">
        <v>854</v>
      </c>
      <c r="F393" s="3">
        <v>9.17</v>
      </c>
      <c r="G393" s="3" t="s">
        <v>621</v>
      </c>
      <c r="H393" s="3" t="s">
        <v>621</v>
      </c>
      <c r="I393" s="3">
        <v>85</v>
      </c>
      <c r="J393" s="3" t="s">
        <v>622</v>
      </c>
      <c r="K393" s="3" t="s">
        <v>621</v>
      </c>
      <c r="L393" s="3" t="s">
        <v>621</v>
      </c>
      <c r="M393" s="3" t="s">
        <v>621</v>
      </c>
      <c r="N393" s="3" t="s">
        <v>621</v>
      </c>
      <c r="O393" s="3" t="s">
        <v>621</v>
      </c>
      <c r="P393" s="3" t="s">
        <v>621</v>
      </c>
      <c r="Q393" s="3" t="s">
        <v>622</v>
      </c>
      <c r="R393" s="3" t="s">
        <v>621</v>
      </c>
      <c r="S393" s="3" t="s">
        <v>621</v>
      </c>
      <c r="T393" s="3" t="s">
        <v>621</v>
      </c>
      <c r="U393" s="3" t="s">
        <v>621</v>
      </c>
      <c r="V393" s="3" t="s">
        <v>621</v>
      </c>
      <c r="Y393" s="20">
        <f t="shared" si="18"/>
        <v>9.17</v>
      </c>
      <c r="AC393" s="3">
        <f t="shared" si="19"/>
        <v>10.788235294117648</v>
      </c>
      <c r="AD393" s="3">
        <f t="shared" si="20"/>
        <v>1.6182352941176479</v>
      </c>
    </row>
    <row r="394" spans="1:30" ht="15" customHeight="1" x14ac:dyDescent="0.35">
      <c r="A394" s="3" t="s">
        <v>505</v>
      </c>
      <c r="B394" s="3" t="s">
        <v>510</v>
      </c>
      <c r="C394" s="3">
        <v>2013</v>
      </c>
      <c r="D394" s="3" t="s">
        <v>622</v>
      </c>
      <c r="E394" s="3" t="s">
        <v>621</v>
      </c>
      <c r="F394" s="3" t="s">
        <v>621</v>
      </c>
      <c r="G394" s="3" t="s">
        <v>621</v>
      </c>
      <c r="H394" s="3" t="s">
        <v>621</v>
      </c>
      <c r="I394" s="3" t="s">
        <v>621</v>
      </c>
      <c r="J394" s="3" t="s">
        <v>622</v>
      </c>
      <c r="K394" s="3" t="s">
        <v>621</v>
      </c>
      <c r="L394" s="3" t="s">
        <v>621</v>
      </c>
      <c r="M394" s="3" t="s">
        <v>621</v>
      </c>
      <c r="N394" s="3" t="s">
        <v>621</v>
      </c>
      <c r="O394" s="3" t="s">
        <v>621</v>
      </c>
      <c r="P394" s="3" t="s">
        <v>621</v>
      </c>
      <c r="Q394" s="3" t="s">
        <v>622</v>
      </c>
      <c r="R394" s="3" t="s">
        <v>621</v>
      </c>
      <c r="S394" s="3" t="s">
        <v>621</v>
      </c>
      <c r="T394" s="3" t="s">
        <v>621</v>
      </c>
      <c r="U394" s="3" t="s">
        <v>621</v>
      </c>
      <c r="V394" s="3" t="s">
        <v>621</v>
      </c>
      <c r="Y394" s="20">
        <f t="shared" si="18"/>
        <v>0</v>
      </c>
      <c r="AC394" s="3">
        <f t="shared" si="19"/>
        <v>0</v>
      </c>
      <c r="AD394" s="3">
        <f t="shared" si="20"/>
        <v>0</v>
      </c>
    </row>
    <row r="395" spans="1:30" ht="15" customHeight="1" x14ac:dyDescent="0.3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Y395" s="20">
        <f t="shared" si="18"/>
        <v>0</v>
      </c>
      <c r="AC395" s="3">
        <f t="shared" si="19"/>
        <v>0</v>
      </c>
      <c r="AD395" s="3">
        <f t="shared" si="20"/>
        <v>0</v>
      </c>
    </row>
    <row r="396" spans="1:30" ht="15" customHeight="1" x14ac:dyDescent="0.3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Y396" s="20">
        <f t="shared" si="18"/>
        <v>0</v>
      </c>
      <c r="AC396" s="3">
        <f t="shared" si="19"/>
        <v>0</v>
      </c>
      <c r="AD396" s="3">
        <f t="shared" si="20"/>
        <v>0</v>
      </c>
    </row>
    <row r="397" spans="1:30" ht="15" customHeight="1" x14ac:dyDescent="0.35">
      <c r="A397" s="3" t="s">
        <v>514</v>
      </c>
      <c r="B397" s="3" t="s">
        <v>515</v>
      </c>
      <c r="C397" s="3">
        <v>2013</v>
      </c>
      <c r="D397" s="3" t="s">
        <v>906</v>
      </c>
      <c r="E397" s="3" t="s">
        <v>854</v>
      </c>
      <c r="F397" s="3">
        <v>4.2999999999999997E-2</v>
      </c>
      <c r="G397" s="3" t="s">
        <v>621</v>
      </c>
      <c r="H397" s="3">
        <v>0</v>
      </c>
      <c r="I397" s="3" t="s">
        <v>621</v>
      </c>
      <c r="J397" s="3" t="s">
        <v>622</v>
      </c>
      <c r="K397" s="3" t="s">
        <v>621</v>
      </c>
      <c r="L397" s="3" t="s">
        <v>621</v>
      </c>
      <c r="M397" s="3" t="s">
        <v>621</v>
      </c>
      <c r="N397" s="3" t="s">
        <v>621</v>
      </c>
      <c r="O397" s="3" t="s">
        <v>621</v>
      </c>
      <c r="P397" s="3" t="s">
        <v>621</v>
      </c>
      <c r="Q397" s="3" t="s">
        <v>622</v>
      </c>
      <c r="R397" s="3" t="s">
        <v>621</v>
      </c>
      <c r="S397" s="3" t="s">
        <v>621</v>
      </c>
      <c r="T397" s="3" t="s">
        <v>621</v>
      </c>
      <c r="U397" s="3" t="s">
        <v>621</v>
      </c>
      <c r="V397" s="3" t="s">
        <v>621</v>
      </c>
      <c r="Y397" s="20">
        <f t="shared" si="18"/>
        <v>4.2999999999999997E-2</v>
      </c>
      <c r="AC397" s="3">
        <f t="shared" si="19"/>
        <v>5.0588235294117642E-2</v>
      </c>
      <c r="AD397" s="3">
        <f t="shared" si="20"/>
        <v>7.5882352941176456E-3</v>
      </c>
    </row>
    <row r="398" spans="1:30" ht="15" customHeight="1" x14ac:dyDescent="0.35">
      <c r="A398" s="3" t="s">
        <v>516</v>
      </c>
      <c r="B398" s="3" t="s">
        <v>517</v>
      </c>
      <c r="C398" s="3">
        <v>2013</v>
      </c>
      <c r="D398" s="3" t="s">
        <v>622</v>
      </c>
      <c r="E398" s="3" t="s">
        <v>621</v>
      </c>
      <c r="F398" s="3" t="s">
        <v>621</v>
      </c>
      <c r="G398" s="3" t="s">
        <v>621</v>
      </c>
      <c r="H398" s="3" t="s">
        <v>621</v>
      </c>
      <c r="I398" s="3" t="s">
        <v>621</v>
      </c>
      <c r="J398" s="3" t="s">
        <v>622</v>
      </c>
      <c r="K398" s="3" t="s">
        <v>621</v>
      </c>
      <c r="L398" s="3" t="s">
        <v>621</v>
      </c>
      <c r="M398" s="3" t="s">
        <v>621</v>
      </c>
      <c r="N398" s="3" t="s">
        <v>621</v>
      </c>
      <c r="O398" s="3" t="s">
        <v>621</v>
      </c>
      <c r="P398" s="3" t="s">
        <v>621</v>
      </c>
      <c r="Q398" s="3" t="s">
        <v>622</v>
      </c>
      <c r="R398" s="3" t="s">
        <v>621</v>
      </c>
      <c r="S398" s="3" t="s">
        <v>621</v>
      </c>
      <c r="T398" s="3" t="s">
        <v>621</v>
      </c>
      <c r="U398" s="3" t="s">
        <v>621</v>
      </c>
      <c r="V398" s="3" t="s">
        <v>621</v>
      </c>
      <c r="Y398" s="20">
        <f t="shared" si="18"/>
        <v>0</v>
      </c>
      <c r="AC398" s="3">
        <f t="shared" si="19"/>
        <v>0</v>
      </c>
      <c r="AD398" s="3">
        <f t="shared" si="20"/>
        <v>0</v>
      </c>
    </row>
    <row r="399" spans="1:30" ht="15" customHeight="1" x14ac:dyDescent="0.35">
      <c r="A399" s="3" t="s">
        <v>516</v>
      </c>
      <c r="B399" s="3" t="s">
        <v>518</v>
      </c>
      <c r="C399" s="3">
        <v>2013</v>
      </c>
      <c r="D399" s="3" t="s">
        <v>622</v>
      </c>
      <c r="E399" s="3" t="s">
        <v>621</v>
      </c>
      <c r="F399" s="3" t="s">
        <v>621</v>
      </c>
      <c r="G399" s="3" t="s">
        <v>621</v>
      </c>
      <c r="H399" s="3" t="s">
        <v>621</v>
      </c>
      <c r="I399" s="3" t="s">
        <v>621</v>
      </c>
      <c r="J399" s="3" t="s">
        <v>622</v>
      </c>
      <c r="K399" s="3" t="s">
        <v>621</v>
      </c>
      <c r="L399" s="3" t="s">
        <v>621</v>
      </c>
      <c r="M399" s="3" t="s">
        <v>621</v>
      </c>
      <c r="N399" s="3" t="s">
        <v>621</v>
      </c>
      <c r="O399" s="3" t="s">
        <v>621</v>
      </c>
      <c r="P399" s="3" t="s">
        <v>621</v>
      </c>
      <c r="Q399" s="3" t="s">
        <v>622</v>
      </c>
      <c r="R399" s="3" t="s">
        <v>621</v>
      </c>
      <c r="S399" s="3" t="s">
        <v>621</v>
      </c>
      <c r="T399" s="3" t="s">
        <v>621</v>
      </c>
      <c r="U399" s="3" t="s">
        <v>621</v>
      </c>
      <c r="V399" s="3" t="s">
        <v>621</v>
      </c>
      <c r="Y399" s="20">
        <f t="shared" si="18"/>
        <v>0</v>
      </c>
      <c r="AC399" s="3">
        <f t="shared" si="19"/>
        <v>0</v>
      </c>
      <c r="AD399" s="3">
        <f t="shared" si="20"/>
        <v>0</v>
      </c>
    </row>
    <row r="400" spans="1:30" ht="15" customHeight="1" x14ac:dyDescent="0.35">
      <c r="A400" s="3" t="s">
        <v>516</v>
      </c>
      <c r="B400" s="3" t="s">
        <v>519</v>
      </c>
      <c r="C400" s="3">
        <v>2013</v>
      </c>
      <c r="D400" s="3" t="s">
        <v>690</v>
      </c>
      <c r="E400" s="3" t="s">
        <v>854</v>
      </c>
      <c r="F400" s="3">
        <v>4.72</v>
      </c>
      <c r="G400" s="3" t="s">
        <v>621</v>
      </c>
      <c r="H400" s="3" t="s">
        <v>621</v>
      </c>
      <c r="I400" s="3">
        <v>95</v>
      </c>
      <c r="J400" s="3" t="s">
        <v>622</v>
      </c>
      <c r="K400" s="3" t="s">
        <v>621</v>
      </c>
      <c r="L400" s="3" t="s">
        <v>621</v>
      </c>
      <c r="M400" s="3" t="s">
        <v>621</v>
      </c>
      <c r="N400" s="3" t="s">
        <v>621</v>
      </c>
      <c r="O400" s="3" t="s">
        <v>621</v>
      </c>
      <c r="P400" s="3" t="s">
        <v>621</v>
      </c>
      <c r="Q400" s="3" t="s">
        <v>622</v>
      </c>
      <c r="R400" s="3" t="s">
        <v>621</v>
      </c>
      <c r="S400" s="3" t="s">
        <v>621</v>
      </c>
      <c r="T400" s="3" t="s">
        <v>621</v>
      </c>
      <c r="U400" s="3" t="s">
        <v>621</v>
      </c>
      <c r="V400" s="3" t="s">
        <v>621</v>
      </c>
      <c r="Y400" s="20">
        <f t="shared" si="18"/>
        <v>4.72</v>
      </c>
      <c r="AC400" s="36">
        <f>Y400/(I400/100)</f>
        <v>4.9684210526315793</v>
      </c>
      <c r="AD400" s="3">
        <f t="shared" si="20"/>
        <v>0.24842105263157954</v>
      </c>
    </row>
    <row r="401" spans="1:30" ht="15" customHeight="1" x14ac:dyDescent="0.35">
      <c r="A401" s="3" t="s">
        <v>516</v>
      </c>
      <c r="B401" s="3" t="s">
        <v>520</v>
      </c>
      <c r="C401" s="3">
        <v>2013</v>
      </c>
      <c r="D401" s="3" t="s">
        <v>622</v>
      </c>
      <c r="E401" s="3" t="s">
        <v>621</v>
      </c>
      <c r="F401" s="3" t="s">
        <v>621</v>
      </c>
      <c r="G401" s="3" t="s">
        <v>621</v>
      </c>
      <c r="H401" s="3" t="s">
        <v>621</v>
      </c>
      <c r="I401" s="3" t="s">
        <v>621</v>
      </c>
      <c r="J401" s="3" t="s">
        <v>622</v>
      </c>
      <c r="K401" s="3" t="s">
        <v>621</v>
      </c>
      <c r="L401" s="3" t="s">
        <v>621</v>
      </c>
      <c r="M401" s="3" t="s">
        <v>621</v>
      </c>
      <c r="N401" s="3" t="s">
        <v>621</v>
      </c>
      <c r="O401" s="3" t="s">
        <v>621</v>
      </c>
      <c r="P401" s="3" t="s">
        <v>621</v>
      </c>
      <c r="Q401" s="3" t="s">
        <v>622</v>
      </c>
      <c r="R401" s="3" t="s">
        <v>621</v>
      </c>
      <c r="S401" s="3" t="s">
        <v>621</v>
      </c>
      <c r="T401" s="3" t="s">
        <v>621</v>
      </c>
      <c r="U401" s="3" t="s">
        <v>621</v>
      </c>
      <c r="V401" s="3" t="s">
        <v>621</v>
      </c>
      <c r="Y401" s="20">
        <f t="shared" si="18"/>
        <v>0</v>
      </c>
      <c r="AC401" s="3">
        <f t="shared" si="19"/>
        <v>0</v>
      </c>
      <c r="AD401" s="3">
        <f t="shared" si="20"/>
        <v>0</v>
      </c>
    </row>
    <row r="402" spans="1:30" ht="15" customHeight="1" x14ac:dyDescent="0.35">
      <c r="A402" s="3" t="s">
        <v>521</v>
      </c>
      <c r="B402" s="3" t="s">
        <v>522</v>
      </c>
      <c r="C402" s="3">
        <v>2013</v>
      </c>
      <c r="D402" s="3" t="s">
        <v>622</v>
      </c>
      <c r="E402" s="3" t="s">
        <v>622</v>
      </c>
      <c r="F402" s="3" t="s">
        <v>622</v>
      </c>
      <c r="G402" s="3" t="s">
        <v>622</v>
      </c>
      <c r="H402" s="3" t="s">
        <v>622</v>
      </c>
      <c r="I402" s="3" t="s">
        <v>622</v>
      </c>
      <c r="J402" s="3" t="s">
        <v>622</v>
      </c>
      <c r="K402" s="3" t="s">
        <v>622</v>
      </c>
      <c r="L402" s="3" t="s">
        <v>622</v>
      </c>
      <c r="M402" s="3" t="s">
        <v>622</v>
      </c>
      <c r="N402" s="3" t="s">
        <v>622</v>
      </c>
      <c r="O402" s="3" t="s">
        <v>622</v>
      </c>
      <c r="P402" s="3" t="s">
        <v>621</v>
      </c>
      <c r="Q402" s="3" t="s">
        <v>622</v>
      </c>
      <c r="R402" s="3" t="s">
        <v>622</v>
      </c>
      <c r="S402" s="3" t="s">
        <v>622</v>
      </c>
      <c r="T402" s="3" t="s">
        <v>622</v>
      </c>
      <c r="U402" s="3" t="s">
        <v>622</v>
      </c>
      <c r="V402" s="3" t="s">
        <v>622</v>
      </c>
      <c r="Y402" s="20">
        <f t="shared" si="18"/>
        <v>0</v>
      </c>
      <c r="AC402" s="3">
        <f t="shared" si="19"/>
        <v>0</v>
      </c>
      <c r="AD402" s="3">
        <f t="shared" si="20"/>
        <v>0</v>
      </c>
    </row>
    <row r="403" spans="1:30" ht="15" customHeight="1" x14ac:dyDescent="0.35">
      <c r="A403" s="3" t="s">
        <v>521</v>
      </c>
      <c r="B403" s="3" t="s">
        <v>523</v>
      </c>
      <c r="C403" s="3">
        <v>2013</v>
      </c>
      <c r="D403" s="3" t="s">
        <v>622</v>
      </c>
      <c r="E403" s="3" t="s">
        <v>621</v>
      </c>
      <c r="F403" s="3" t="s">
        <v>621</v>
      </c>
      <c r="G403" s="3" t="s">
        <v>621</v>
      </c>
      <c r="H403" s="3" t="s">
        <v>621</v>
      </c>
      <c r="I403" s="3" t="s">
        <v>621</v>
      </c>
      <c r="J403" s="3" t="s">
        <v>622</v>
      </c>
      <c r="K403" s="3" t="s">
        <v>621</v>
      </c>
      <c r="L403" s="3" t="s">
        <v>621</v>
      </c>
      <c r="M403" s="3" t="s">
        <v>621</v>
      </c>
      <c r="N403" s="3" t="s">
        <v>621</v>
      </c>
      <c r="O403" s="3" t="s">
        <v>621</v>
      </c>
      <c r="P403" s="3" t="s">
        <v>621</v>
      </c>
      <c r="Q403" s="3" t="s">
        <v>622</v>
      </c>
      <c r="R403" s="3" t="s">
        <v>621</v>
      </c>
      <c r="S403" s="3" t="s">
        <v>621</v>
      </c>
      <c r="T403" s="3" t="s">
        <v>621</v>
      </c>
      <c r="U403" s="3" t="s">
        <v>621</v>
      </c>
      <c r="V403" s="3" t="s">
        <v>621</v>
      </c>
      <c r="Y403" s="20">
        <f t="shared" si="18"/>
        <v>0</v>
      </c>
      <c r="AC403" s="3">
        <f t="shared" si="19"/>
        <v>0</v>
      </c>
      <c r="AD403" s="3">
        <f t="shared" si="20"/>
        <v>0</v>
      </c>
    </row>
    <row r="404" spans="1:30" ht="15" customHeight="1" x14ac:dyDescent="0.35">
      <c r="A404" s="3" t="s">
        <v>521</v>
      </c>
      <c r="B404" s="3" t="s">
        <v>524</v>
      </c>
      <c r="C404" s="3">
        <v>2013</v>
      </c>
      <c r="D404" s="3" t="s">
        <v>622</v>
      </c>
      <c r="E404" s="3" t="s">
        <v>621</v>
      </c>
      <c r="F404" s="3" t="s">
        <v>621</v>
      </c>
      <c r="G404" s="3" t="s">
        <v>621</v>
      </c>
      <c r="H404" s="3" t="s">
        <v>621</v>
      </c>
      <c r="I404" s="3" t="s">
        <v>621</v>
      </c>
      <c r="J404" s="3" t="s">
        <v>622</v>
      </c>
      <c r="K404" s="3" t="s">
        <v>621</v>
      </c>
      <c r="L404" s="3" t="s">
        <v>621</v>
      </c>
      <c r="M404" s="3" t="s">
        <v>621</v>
      </c>
      <c r="N404" s="3" t="s">
        <v>621</v>
      </c>
      <c r="O404" s="3" t="s">
        <v>621</v>
      </c>
      <c r="P404" s="3" t="s">
        <v>621</v>
      </c>
      <c r="Q404" s="3" t="s">
        <v>622</v>
      </c>
      <c r="R404" s="3" t="s">
        <v>621</v>
      </c>
      <c r="S404" s="3" t="s">
        <v>621</v>
      </c>
      <c r="T404" s="3" t="s">
        <v>621</v>
      </c>
      <c r="U404" s="3" t="s">
        <v>621</v>
      </c>
      <c r="V404" s="3" t="s">
        <v>621</v>
      </c>
      <c r="Y404" s="20">
        <f t="shared" si="18"/>
        <v>0</v>
      </c>
      <c r="AC404" s="3">
        <f t="shared" si="19"/>
        <v>0</v>
      </c>
      <c r="AD404" s="3">
        <f t="shared" si="20"/>
        <v>0</v>
      </c>
    </row>
    <row r="405" spans="1:30" ht="15" customHeight="1" x14ac:dyDescent="0.35">
      <c r="A405" s="3" t="s">
        <v>521</v>
      </c>
      <c r="B405" s="3" t="s">
        <v>525</v>
      </c>
      <c r="C405" s="3">
        <v>2013</v>
      </c>
      <c r="D405" s="3" t="s">
        <v>907</v>
      </c>
      <c r="E405" s="3" t="s">
        <v>908</v>
      </c>
      <c r="F405" s="3">
        <v>47</v>
      </c>
      <c r="G405" s="3" t="s">
        <v>856</v>
      </c>
      <c r="H405" s="3">
        <v>2</v>
      </c>
      <c r="I405" s="3">
        <v>88</v>
      </c>
      <c r="J405" s="3" t="s">
        <v>622</v>
      </c>
      <c r="K405" s="3" t="s">
        <v>621</v>
      </c>
      <c r="L405" s="3" t="s">
        <v>621</v>
      </c>
      <c r="M405" s="3" t="s">
        <v>621</v>
      </c>
      <c r="N405" s="3" t="s">
        <v>621</v>
      </c>
      <c r="O405" s="3" t="s">
        <v>621</v>
      </c>
      <c r="P405" s="3" t="s">
        <v>621</v>
      </c>
      <c r="Q405" s="3" t="s">
        <v>622</v>
      </c>
      <c r="R405" s="3" t="s">
        <v>621</v>
      </c>
      <c r="S405" s="3" t="s">
        <v>621</v>
      </c>
      <c r="T405" s="3" t="s">
        <v>621</v>
      </c>
      <c r="U405" s="3" t="s">
        <v>621</v>
      </c>
      <c r="V405" s="3" t="s">
        <v>621</v>
      </c>
      <c r="Y405" s="20">
        <f t="shared" si="18"/>
        <v>49</v>
      </c>
      <c r="AC405" s="36">
        <f>Y405/(I405/100)</f>
        <v>55.68181818181818</v>
      </c>
      <c r="AD405" s="3">
        <f t="shared" si="20"/>
        <v>6.6818181818181799</v>
      </c>
    </row>
    <row r="406" spans="1:30" ht="15" customHeight="1" x14ac:dyDescent="0.35">
      <c r="A406" s="3" t="s">
        <v>521</v>
      </c>
      <c r="B406" s="3" t="s">
        <v>526</v>
      </c>
      <c r="C406" s="3">
        <v>2013</v>
      </c>
      <c r="D406" s="3" t="s">
        <v>622</v>
      </c>
      <c r="E406" s="3" t="s">
        <v>621</v>
      </c>
      <c r="F406" s="3" t="s">
        <v>621</v>
      </c>
      <c r="G406" s="3" t="s">
        <v>621</v>
      </c>
      <c r="H406" s="3" t="s">
        <v>621</v>
      </c>
      <c r="I406" s="3" t="s">
        <v>621</v>
      </c>
      <c r="J406" s="3" t="s">
        <v>622</v>
      </c>
      <c r="K406" s="3" t="s">
        <v>621</v>
      </c>
      <c r="L406" s="3" t="s">
        <v>621</v>
      </c>
      <c r="M406" s="3" t="s">
        <v>621</v>
      </c>
      <c r="N406" s="3" t="s">
        <v>621</v>
      </c>
      <c r="O406" s="3" t="s">
        <v>621</v>
      </c>
      <c r="P406" s="3" t="s">
        <v>621</v>
      </c>
      <c r="Q406" s="3" t="s">
        <v>622</v>
      </c>
      <c r="R406" s="3" t="s">
        <v>621</v>
      </c>
      <c r="S406" s="3" t="s">
        <v>621</v>
      </c>
      <c r="T406" s="3" t="s">
        <v>621</v>
      </c>
      <c r="U406" s="3" t="s">
        <v>621</v>
      </c>
      <c r="V406" s="3" t="s">
        <v>621</v>
      </c>
      <c r="Y406" s="20">
        <f t="shared" si="18"/>
        <v>0</v>
      </c>
      <c r="AC406" s="3">
        <f t="shared" si="19"/>
        <v>0</v>
      </c>
      <c r="AD406" s="3">
        <f t="shared" si="20"/>
        <v>0</v>
      </c>
    </row>
    <row r="407" spans="1:30" ht="15" customHeight="1" x14ac:dyDescent="0.35">
      <c r="A407" s="3" t="s">
        <v>521</v>
      </c>
      <c r="B407" s="3" t="s">
        <v>527</v>
      </c>
      <c r="C407" s="3">
        <v>2013</v>
      </c>
      <c r="D407" s="3" t="s">
        <v>622</v>
      </c>
      <c r="E407" s="3" t="s">
        <v>621</v>
      </c>
      <c r="F407" s="3" t="s">
        <v>621</v>
      </c>
      <c r="G407" s="3" t="s">
        <v>621</v>
      </c>
      <c r="H407" s="3" t="s">
        <v>621</v>
      </c>
      <c r="I407" s="3" t="s">
        <v>621</v>
      </c>
      <c r="J407" s="3" t="s">
        <v>622</v>
      </c>
      <c r="K407" s="3" t="s">
        <v>621</v>
      </c>
      <c r="L407" s="3" t="s">
        <v>621</v>
      </c>
      <c r="M407" s="3" t="s">
        <v>621</v>
      </c>
      <c r="N407" s="3" t="s">
        <v>621</v>
      </c>
      <c r="O407" s="3" t="s">
        <v>621</v>
      </c>
      <c r="P407" s="3" t="s">
        <v>621</v>
      </c>
      <c r="Q407" s="3" t="s">
        <v>622</v>
      </c>
      <c r="R407" s="3" t="s">
        <v>621</v>
      </c>
      <c r="S407" s="3" t="s">
        <v>621</v>
      </c>
      <c r="T407" s="3" t="s">
        <v>621</v>
      </c>
      <c r="U407" s="3" t="s">
        <v>621</v>
      </c>
      <c r="V407" s="3" t="s">
        <v>621</v>
      </c>
      <c r="Y407" s="20">
        <f t="shared" si="18"/>
        <v>0</v>
      </c>
      <c r="AC407" s="3">
        <f t="shared" si="19"/>
        <v>0</v>
      </c>
      <c r="AD407" s="3">
        <f t="shared" si="20"/>
        <v>0</v>
      </c>
    </row>
    <row r="408" spans="1:30" ht="15" customHeight="1" x14ac:dyDescent="0.35">
      <c r="A408" s="3" t="s">
        <v>521</v>
      </c>
      <c r="B408" s="3" t="s">
        <v>528</v>
      </c>
      <c r="C408" s="3">
        <v>2013</v>
      </c>
      <c r="D408" s="3" t="s">
        <v>622</v>
      </c>
      <c r="E408" s="3" t="s">
        <v>622</v>
      </c>
      <c r="F408" s="3" t="s">
        <v>622</v>
      </c>
      <c r="G408" s="3" t="s">
        <v>622</v>
      </c>
      <c r="H408" s="3" t="s">
        <v>622</v>
      </c>
      <c r="I408" s="3" t="s">
        <v>622</v>
      </c>
      <c r="J408" s="3" t="s">
        <v>622</v>
      </c>
      <c r="K408" s="3" t="s">
        <v>622</v>
      </c>
      <c r="L408" s="3" t="s">
        <v>622</v>
      </c>
      <c r="M408" s="3" t="s">
        <v>622</v>
      </c>
      <c r="N408" s="3" t="s">
        <v>622</v>
      </c>
      <c r="O408" s="3" t="s">
        <v>622</v>
      </c>
      <c r="P408" s="3" t="s">
        <v>621</v>
      </c>
      <c r="Q408" s="3" t="s">
        <v>622</v>
      </c>
      <c r="R408" s="3" t="s">
        <v>622</v>
      </c>
      <c r="S408" s="3" t="s">
        <v>622</v>
      </c>
      <c r="T408" s="3" t="s">
        <v>622</v>
      </c>
      <c r="U408" s="3" t="s">
        <v>622</v>
      </c>
      <c r="V408" s="3" t="s">
        <v>622</v>
      </c>
      <c r="Y408" s="20">
        <f t="shared" si="18"/>
        <v>0</v>
      </c>
      <c r="AC408" s="3">
        <f t="shared" si="19"/>
        <v>0</v>
      </c>
      <c r="AD408" s="3">
        <f t="shared" si="20"/>
        <v>0</v>
      </c>
    </row>
    <row r="409" spans="1:30" ht="15" customHeight="1" x14ac:dyDescent="0.35">
      <c r="A409" s="3" t="s">
        <v>521</v>
      </c>
      <c r="B409" s="3" t="s">
        <v>529</v>
      </c>
      <c r="C409" s="3">
        <v>2013</v>
      </c>
      <c r="D409" s="3" t="s">
        <v>622</v>
      </c>
      <c r="E409" s="3" t="s">
        <v>621</v>
      </c>
      <c r="F409" s="3" t="s">
        <v>621</v>
      </c>
      <c r="G409" s="3" t="s">
        <v>621</v>
      </c>
      <c r="H409" s="3" t="s">
        <v>621</v>
      </c>
      <c r="I409" s="3" t="s">
        <v>621</v>
      </c>
      <c r="J409" s="3" t="s">
        <v>622</v>
      </c>
      <c r="K409" s="3" t="s">
        <v>621</v>
      </c>
      <c r="L409" s="3" t="s">
        <v>621</v>
      </c>
      <c r="M409" s="3" t="s">
        <v>621</v>
      </c>
      <c r="N409" s="3" t="s">
        <v>621</v>
      </c>
      <c r="O409" s="3" t="s">
        <v>621</v>
      </c>
      <c r="P409" s="3" t="s">
        <v>621</v>
      </c>
      <c r="Q409" s="3" t="s">
        <v>622</v>
      </c>
      <c r="R409" s="3" t="s">
        <v>621</v>
      </c>
      <c r="S409" s="3" t="s">
        <v>621</v>
      </c>
      <c r="T409" s="3" t="s">
        <v>621</v>
      </c>
      <c r="U409" s="3" t="s">
        <v>621</v>
      </c>
      <c r="V409" s="3" t="s">
        <v>621</v>
      </c>
      <c r="Y409" s="20">
        <f t="shared" si="18"/>
        <v>0</v>
      </c>
      <c r="AC409" s="3">
        <f t="shared" si="19"/>
        <v>0</v>
      </c>
      <c r="AD409" s="3">
        <f t="shared" si="20"/>
        <v>0</v>
      </c>
    </row>
    <row r="410" spans="1:30" ht="15" customHeight="1" x14ac:dyDescent="0.3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Y410" s="20">
        <f t="shared" si="18"/>
        <v>0</v>
      </c>
      <c r="AC410" s="3">
        <f t="shared" si="19"/>
        <v>0</v>
      </c>
      <c r="AD410" s="3">
        <f t="shared" si="20"/>
        <v>0</v>
      </c>
    </row>
    <row r="411" spans="1:30" ht="15" customHeight="1" x14ac:dyDescent="0.35">
      <c r="A411" s="3" t="s">
        <v>521</v>
      </c>
      <c r="B411" s="3" t="s">
        <v>531</v>
      </c>
      <c r="C411" s="3">
        <v>2013</v>
      </c>
      <c r="D411" s="3" t="s">
        <v>622</v>
      </c>
      <c r="E411" s="3" t="s">
        <v>621</v>
      </c>
      <c r="F411" s="3" t="s">
        <v>621</v>
      </c>
      <c r="G411" s="3" t="s">
        <v>621</v>
      </c>
      <c r="H411" s="3" t="s">
        <v>621</v>
      </c>
      <c r="I411" s="3" t="s">
        <v>621</v>
      </c>
      <c r="J411" s="3" t="s">
        <v>622</v>
      </c>
      <c r="K411" s="3" t="s">
        <v>621</v>
      </c>
      <c r="L411" s="3" t="s">
        <v>621</v>
      </c>
      <c r="M411" s="3" t="s">
        <v>621</v>
      </c>
      <c r="N411" s="3" t="s">
        <v>621</v>
      </c>
      <c r="O411" s="3" t="s">
        <v>621</v>
      </c>
      <c r="P411" s="3" t="s">
        <v>621</v>
      </c>
      <c r="Q411" s="3" t="s">
        <v>622</v>
      </c>
      <c r="R411" s="3" t="s">
        <v>621</v>
      </c>
      <c r="S411" s="3" t="s">
        <v>621</v>
      </c>
      <c r="T411" s="3" t="s">
        <v>621</v>
      </c>
      <c r="U411" s="3" t="s">
        <v>621</v>
      </c>
      <c r="V411" s="3" t="s">
        <v>621</v>
      </c>
      <c r="Y411" s="20">
        <f t="shared" si="18"/>
        <v>0</v>
      </c>
      <c r="AC411" s="3">
        <f t="shared" si="19"/>
        <v>0</v>
      </c>
      <c r="AD411" s="3">
        <f t="shared" si="20"/>
        <v>0</v>
      </c>
    </row>
    <row r="412" spans="1:30" ht="15" customHeight="1" x14ac:dyDescent="0.35">
      <c r="A412" s="3" t="s">
        <v>521</v>
      </c>
      <c r="B412" s="3" t="s">
        <v>532</v>
      </c>
      <c r="C412" s="3">
        <v>2013</v>
      </c>
      <c r="D412" s="3" t="s">
        <v>622</v>
      </c>
      <c r="E412" s="3" t="s">
        <v>621</v>
      </c>
      <c r="F412" s="3" t="s">
        <v>621</v>
      </c>
      <c r="G412" s="3" t="s">
        <v>621</v>
      </c>
      <c r="H412" s="3" t="s">
        <v>621</v>
      </c>
      <c r="I412" s="3" t="s">
        <v>621</v>
      </c>
      <c r="J412" s="3" t="s">
        <v>622</v>
      </c>
      <c r="K412" s="3" t="s">
        <v>621</v>
      </c>
      <c r="L412" s="3" t="s">
        <v>621</v>
      </c>
      <c r="M412" s="3" t="s">
        <v>621</v>
      </c>
      <c r="N412" s="3" t="s">
        <v>621</v>
      </c>
      <c r="O412" s="3" t="s">
        <v>621</v>
      </c>
      <c r="P412" s="3" t="s">
        <v>621</v>
      </c>
      <c r="Q412" s="3" t="s">
        <v>622</v>
      </c>
      <c r="R412" s="3" t="s">
        <v>621</v>
      </c>
      <c r="S412" s="3" t="s">
        <v>621</v>
      </c>
      <c r="T412" s="3" t="s">
        <v>621</v>
      </c>
      <c r="U412" s="3" t="s">
        <v>621</v>
      </c>
      <c r="V412" s="3" t="s">
        <v>621</v>
      </c>
      <c r="Y412" s="20">
        <f t="shared" si="18"/>
        <v>0</v>
      </c>
      <c r="AC412" s="3">
        <f t="shared" si="19"/>
        <v>0</v>
      </c>
      <c r="AD412" s="3">
        <f t="shared" si="20"/>
        <v>0</v>
      </c>
    </row>
    <row r="413" spans="1:30" ht="15" customHeight="1" x14ac:dyDescent="0.35">
      <c r="A413" s="3" t="s">
        <v>521</v>
      </c>
      <c r="B413" s="3" t="s">
        <v>533</v>
      </c>
      <c r="C413" s="3">
        <v>2013</v>
      </c>
      <c r="D413" s="3" t="s">
        <v>622</v>
      </c>
      <c r="E413" s="3" t="s">
        <v>868</v>
      </c>
      <c r="F413" s="3" t="s">
        <v>621</v>
      </c>
      <c r="G413" s="3" t="s">
        <v>621</v>
      </c>
      <c r="H413" s="3" t="s">
        <v>621</v>
      </c>
      <c r="I413" s="3" t="s">
        <v>621</v>
      </c>
      <c r="J413" s="3" t="s">
        <v>622</v>
      </c>
      <c r="K413" s="3" t="s">
        <v>621</v>
      </c>
      <c r="L413" s="3" t="s">
        <v>621</v>
      </c>
      <c r="M413" s="3" t="s">
        <v>621</v>
      </c>
      <c r="N413" s="3" t="s">
        <v>621</v>
      </c>
      <c r="O413" s="3" t="s">
        <v>621</v>
      </c>
      <c r="P413" s="3" t="s">
        <v>621</v>
      </c>
      <c r="Q413" s="3" t="s">
        <v>622</v>
      </c>
      <c r="R413" s="3" t="s">
        <v>621</v>
      </c>
      <c r="S413" s="3" t="s">
        <v>621</v>
      </c>
      <c r="T413" s="3" t="s">
        <v>621</v>
      </c>
      <c r="U413" s="3" t="s">
        <v>621</v>
      </c>
      <c r="V413" s="3" t="s">
        <v>621</v>
      </c>
      <c r="Y413" s="20">
        <f t="shared" si="18"/>
        <v>0</v>
      </c>
      <c r="AC413" s="3">
        <f t="shared" si="19"/>
        <v>0</v>
      </c>
      <c r="AD413" s="3">
        <f t="shared" si="20"/>
        <v>0</v>
      </c>
    </row>
    <row r="414" spans="1:30" ht="15" customHeight="1" x14ac:dyDescent="0.3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Y414" s="20">
        <f t="shared" si="18"/>
        <v>0</v>
      </c>
      <c r="AC414" s="3">
        <f t="shared" si="19"/>
        <v>0</v>
      </c>
      <c r="AD414" s="3">
        <f t="shared" si="20"/>
        <v>0</v>
      </c>
    </row>
    <row r="415" spans="1:30" ht="15" customHeight="1" x14ac:dyDescent="0.35">
      <c r="A415" s="3" t="s">
        <v>521</v>
      </c>
      <c r="B415" s="3" t="s">
        <v>535</v>
      </c>
      <c r="C415" s="3">
        <v>2013</v>
      </c>
      <c r="D415" s="3" t="s">
        <v>622</v>
      </c>
      <c r="E415" s="3" t="s">
        <v>621</v>
      </c>
      <c r="F415" s="3" t="s">
        <v>621</v>
      </c>
      <c r="G415" s="3" t="s">
        <v>621</v>
      </c>
      <c r="H415" s="3" t="s">
        <v>621</v>
      </c>
      <c r="I415" s="3" t="s">
        <v>621</v>
      </c>
      <c r="J415" s="3" t="s">
        <v>622</v>
      </c>
      <c r="K415" s="3" t="s">
        <v>621</v>
      </c>
      <c r="L415" s="3" t="s">
        <v>621</v>
      </c>
      <c r="M415" s="3" t="s">
        <v>621</v>
      </c>
      <c r="N415" s="3" t="s">
        <v>621</v>
      </c>
      <c r="O415" s="3" t="s">
        <v>621</v>
      </c>
      <c r="P415" s="3" t="s">
        <v>621</v>
      </c>
      <c r="Q415" s="3" t="s">
        <v>622</v>
      </c>
      <c r="R415" s="3" t="s">
        <v>621</v>
      </c>
      <c r="S415" s="3" t="s">
        <v>621</v>
      </c>
      <c r="T415" s="3" t="s">
        <v>621</v>
      </c>
      <c r="U415" s="3" t="s">
        <v>621</v>
      </c>
      <c r="V415" s="3" t="s">
        <v>621</v>
      </c>
      <c r="Y415" s="20">
        <f t="shared" si="18"/>
        <v>0</v>
      </c>
      <c r="AC415" s="3">
        <f t="shared" si="19"/>
        <v>0</v>
      </c>
      <c r="AD415" s="3">
        <f t="shared" si="20"/>
        <v>0</v>
      </c>
    </row>
    <row r="416" spans="1:30" ht="15" customHeight="1" x14ac:dyDescent="0.35">
      <c r="A416" s="3" t="s">
        <v>536</v>
      </c>
      <c r="B416" s="3" t="s">
        <v>537</v>
      </c>
      <c r="C416" s="3">
        <v>2013</v>
      </c>
      <c r="D416" s="3" t="s">
        <v>622</v>
      </c>
      <c r="E416" s="3" t="s">
        <v>621</v>
      </c>
      <c r="F416" s="3" t="s">
        <v>621</v>
      </c>
      <c r="G416" s="3" t="s">
        <v>621</v>
      </c>
      <c r="H416" s="3" t="s">
        <v>621</v>
      </c>
      <c r="I416" s="3" t="s">
        <v>621</v>
      </c>
      <c r="J416" s="3" t="s">
        <v>622</v>
      </c>
      <c r="K416" s="3" t="s">
        <v>621</v>
      </c>
      <c r="L416" s="3" t="s">
        <v>621</v>
      </c>
      <c r="M416" s="3" t="s">
        <v>621</v>
      </c>
      <c r="N416" s="3" t="s">
        <v>621</v>
      </c>
      <c r="O416" s="3" t="s">
        <v>621</v>
      </c>
      <c r="P416" s="3" t="s">
        <v>621</v>
      </c>
      <c r="Q416" s="3" t="s">
        <v>622</v>
      </c>
      <c r="R416" s="3" t="s">
        <v>621</v>
      </c>
      <c r="S416" s="3" t="s">
        <v>621</v>
      </c>
      <c r="T416" s="3" t="s">
        <v>621</v>
      </c>
      <c r="U416" s="3" t="s">
        <v>621</v>
      </c>
      <c r="V416" s="3" t="s">
        <v>621</v>
      </c>
      <c r="Y416" s="20">
        <f t="shared" si="18"/>
        <v>0</v>
      </c>
      <c r="AC416" s="3">
        <f t="shared" si="19"/>
        <v>0</v>
      </c>
      <c r="AD416" s="3">
        <f t="shared" si="20"/>
        <v>0</v>
      </c>
    </row>
    <row r="417" spans="1:30" ht="15" customHeight="1" x14ac:dyDescent="0.35">
      <c r="A417" s="3" t="s">
        <v>536</v>
      </c>
      <c r="B417" s="3" t="s">
        <v>538</v>
      </c>
      <c r="C417" s="3">
        <v>2013</v>
      </c>
      <c r="D417" s="3" t="s">
        <v>622</v>
      </c>
      <c r="E417" s="3" t="s">
        <v>621</v>
      </c>
      <c r="F417" s="3" t="s">
        <v>621</v>
      </c>
      <c r="G417" s="3" t="s">
        <v>621</v>
      </c>
      <c r="H417" s="3" t="s">
        <v>621</v>
      </c>
      <c r="I417" s="3" t="s">
        <v>621</v>
      </c>
      <c r="J417" s="3" t="s">
        <v>622</v>
      </c>
      <c r="K417" s="3" t="s">
        <v>621</v>
      </c>
      <c r="L417" s="3" t="s">
        <v>621</v>
      </c>
      <c r="M417" s="3" t="s">
        <v>621</v>
      </c>
      <c r="N417" s="3" t="s">
        <v>621</v>
      </c>
      <c r="O417" s="3" t="s">
        <v>621</v>
      </c>
      <c r="P417" s="3" t="s">
        <v>621</v>
      </c>
      <c r="Q417" s="3" t="s">
        <v>622</v>
      </c>
      <c r="R417" s="3" t="s">
        <v>621</v>
      </c>
      <c r="S417" s="3" t="s">
        <v>621</v>
      </c>
      <c r="T417" s="3" t="s">
        <v>621</v>
      </c>
      <c r="U417" s="3" t="s">
        <v>621</v>
      </c>
      <c r="V417" s="3" t="s">
        <v>621</v>
      </c>
      <c r="Y417" s="20">
        <f t="shared" si="18"/>
        <v>0</v>
      </c>
      <c r="AC417" s="3">
        <f t="shared" si="19"/>
        <v>0</v>
      </c>
      <c r="AD417" s="3">
        <f t="shared" si="20"/>
        <v>0</v>
      </c>
    </row>
    <row r="418" spans="1:30" ht="15" customHeight="1" x14ac:dyDescent="0.35">
      <c r="A418" s="3" t="s">
        <v>536</v>
      </c>
      <c r="B418" s="3" t="s">
        <v>539</v>
      </c>
      <c r="C418" s="3">
        <v>2013</v>
      </c>
      <c r="D418" s="3" t="s">
        <v>622</v>
      </c>
      <c r="E418" s="3" t="s">
        <v>621</v>
      </c>
      <c r="F418" s="3" t="s">
        <v>621</v>
      </c>
      <c r="G418" s="3" t="s">
        <v>621</v>
      </c>
      <c r="H418" s="3" t="s">
        <v>621</v>
      </c>
      <c r="I418" s="3" t="s">
        <v>621</v>
      </c>
      <c r="J418" s="3" t="s">
        <v>622</v>
      </c>
      <c r="K418" s="3" t="s">
        <v>621</v>
      </c>
      <c r="L418" s="3" t="s">
        <v>621</v>
      </c>
      <c r="M418" s="3" t="s">
        <v>621</v>
      </c>
      <c r="N418" s="3" t="s">
        <v>621</v>
      </c>
      <c r="O418" s="3" t="s">
        <v>621</v>
      </c>
      <c r="P418" s="3" t="s">
        <v>621</v>
      </c>
      <c r="Q418" s="3" t="s">
        <v>622</v>
      </c>
      <c r="R418" s="3" t="s">
        <v>621</v>
      </c>
      <c r="S418" s="3" t="s">
        <v>621</v>
      </c>
      <c r="T418" s="3" t="s">
        <v>621</v>
      </c>
      <c r="U418" s="3" t="s">
        <v>621</v>
      </c>
      <c r="V418" s="3" t="s">
        <v>621</v>
      </c>
      <c r="Y418" s="20">
        <f t="shared" si="18"/>
        <v>0</v>
      </c>
      <c r="AC418" s="3">
        <f t="shared" si="19"/>
        <v>0</v>
      </c>
      <c r="AD418" s="3">
        <f t="shared" si="20"/>
        <v>0</v>
      </c>
    </row>
    <row r="419" spans="1:30" ht="15" customHeight="1" x14ac:dyDescent="0.35">
      <c r="A419" s="3" t="s">
        <v>540</v>
      </c>
      <c r="B419" s="3" t="s">
        <v>541</v>
      </c>
      <c r="C419" s="3">
        <v>2013</v>
      </c>
      <c r="D419" s="3" t="s">
        <v>909</v>
      </c>
      <c r="E419" s="3" t="s">
        <v>854</v>
      </c>
      <c r="F419" s="3">
        <v>5.2789999999999999</v>
      </c>
      <c r="G419" s="3" t="s">
        <v>856</v>
      </c>
      <c r="H419" s="3">
        <v>0.05</v>
      </c>
      <c r="I419" s="3">
        <v>87</v>
      </c>
      <c r="J419" s="3" t="s">
        <v>622</v>
      </c>
      <c r="K419" s="3" t="s">
        <v>621</v>
      </c>
      <c r="L419" s="3" t="s">
        <v>621</v>
      </c>
      <c r="M419" s="3" t="s">
        <v>621</v>
      </c>
      <c r="N419" s="3" t="s">
        <v>621</v>
      </c>
      <c r="O419" s="3" t="s">
        <v>621</v>
      </c>
      <c r="P419" s="3" t="s">
        <v>621</v>
      </c>
      <c r="Q419" s="3" t="s">
        <v>622</v>
      </c>
      <c r="R419" s="3" t="s">
        <v>621</v>
      </c>
      <c r="S419" s="3" t="s">
        <v>621</v>
      </c>
      <c r="T419" s="3" t="s">
        <v>621</v>
      </c>
      <c r="U419" s="3" t="s">
        <v>621</v>
      </c>
      <c r="V419" s="3" t="s">
        <v>621</v>
      </c>
      <c r="Y419" s="20">
        <f t="shared" si="18"/>
        <v>5.3289999999999997</v>
      </c>
      <c r="AC419" s="36">
        <f>Y419/(I419/100)</f>
        <v>6.1252873563218388</v>
      </c>
      <c r="AD419" s="3">
        <f t="shared" si="20"/>
        <v>0.79628735632183911</v>
      </c>
    </row>
    <row r="420" spans="1:30" ht="15" customHeight="1" x14ac:dyDescent="0.35">
      <c r="A420" s="3" t="s">
        <v>540</v>
      </c>
      <c r="B420" s="3" t="s">
        <v>542</v>
      </c>
      <c r="C420" s="3">
        <v>2013</v>
      </c>
      <c r="D420" s="3" t="s">
        <v>622</v>
      </c>
      <c r="E420" s="3" t="s">
        <v>621</v>
      </c>
      <c r="F420" s="3" t="s">
        <v>621</v>
      </c>
      <c r="G420" s="3" t="s">
        <v>621</v>
      </c>
      <c r="H420" s="3" t="s">
        <v>621</v>
      </c>
      <c r="I420" s="3" t="s">
        <v>621</v>
      </c>
      <c r="J420" s="3" t="s">
        <v>622</v>
      </c>
      <c r="K420" s="3" t="s">
        <v>621</v>
      </c>
      <c r="L420" s="3" t="s">
        <v>621</v>
      </c>
      <c r="M420" s="3" t="s">
        <v>621</v>
      </c>
      <c r="N420" s="3" t="s">
        <v>621</v>
      </c>
      <c r="O420" s="3" t="s">
        <v>621</v>
      </c>
      <c r="P420" s="3" t="s">
        <v>621</v>
      </c>
      <c r="Q420" s="3" t="s">
        <v>622</v>
      </c>
      <c r="R420" s="3" t="s">
        <v>621</v>
      </c>
      <c r="S420" s="3" t="s">
        <v>621</v>
      </c>
      <c r="T420" s="3" t="s">
        <v>621</v>
      </c>
      <c r="U420" s="3" t="s">
        <v>621</v>
      </c>
      <c r="V420" s="3" t="s">
        <v>621</v>
      </c>
      <c r="Y420" s="20">
        <f t="shared" si="18"/>
        <v>0</v>
      </c>
      <c r="AC420" s="3">
        <f t="shared" si="19"/>
        <v>0</v>
      </c>
      <c r="AD420" s="3">
        <f t="shared" si="20"/>
        <v>0</v>
      </c>
    </row>
    <row r="421" spans="1:30" ht="15" customHeight="1" x14ac:dyDescent="0.35">
      <c r="A421" s="3" t="s">
        <v>540</v>
      </c>
      <c r="B421" s="3" t="s">
        <v>543</v>
      </c>
      <c r="C421" s="3">
        <v>2013</v>
      </c>
      <c r="D421" s="3" t="s">
        <v>622</v>
      </c>
      <c r="E421" s="3" t="s">
        <v>621</v>
      </c>
      <c r="F421" s="3" t="s">
        <v>621</v>
      </c>
      <c r="G421" s="3" t="s">
        <v>621</v>
      </c>
      <c r="H421" s="3" t="s">
        <v>621</v>
      </c>
      <c r="I421" s="3" t="s">
        <v>621</v>
      </c>
      <c r="J421" s="3" t="s">
        <v>622</v>
      </c>
      <c r="K421" s="3" t="s">
        <v>621</v>
      </c>
      <c r="L421" s="3" t="s">
        <v>621</v>
      </c>
      <c r="M421" s="3" t="s">
        <v>621</v>
      </c>
      <c r="N421" s="3" t="s">
        <v>621</v>
      </c>
      <c r="O421" s="3" t="s">
        <v>621</v>
      </c>
      <c r="P421" s="3" t="s">
        <v>621</v>
      </c>
      <c r="Q421" s="3" t="s">
        <v>622</v>
      </c>
      <c r="R421" s="3" t="s">
        <v>621</v>
      </c>
      <c r="S421" s="3" t="s">
        <v>621</v>
      </c>
      <c r="T421" s="3" t="s">
        <v>621</v>
      </c>
      <c r="U421" s="3" t="s">
        <v>621</v>
      </c>
      <c r="V421" s="3" t="s">
        <v>621</v>
      </c>
      <c r="Y421" s="20">
        <f t="shared" si="18"/>
        <v>0</v>
      </c>
      <c r="AC421" s="3">
        <f t="shared" si="19"/>
        <v>0</v>
      </c>
      <c r="AD421" s="3">
        <f t="shared" si="20"/>
        <v>0</v>
      </c>
    </row>
    <row r="422" spans="1:30" ht="15" customHeight="1" x14ac:dyDescent="0.35">
      <c r="A422" s="3" t="s">
        <v>540</v>
      </c>
      <c r="B422" s="3" t="s">
        <v>544</v>
      </c>
      <c r="C422" s="3">
        <v>2013</v>
      </c>
      <c r="D422" s="3" t="s">
        <v>622</v>
      </c>
      <c r="E422" s="3" t="s">
        <v>621</v>
      </c>
      <c r="F422" s="3" t="s">
        <v>621</v>
      </c>
      <c r="G422" s="3" t="s">
        <v>621</v>
      </c>
      <c r="H422" s="3" t="s">
        <v>621</v>
      </c>
      <c r="I422" s="3" t="s">
        <v>621</v>
      </c>
      <c r="J422" s="3" t="s">
        <v>622</v>
      </c>
      <c r="K422" s="3" t="s">
        <v>621</v>
      </c>
      <c r="L422" s="3" t="s">
        <v>621</v>
      </c>
      <c r="M422" s="3" t="s">
        <v>621</v>
      </c>
      <c r="N422" s="3" t="s">
        <v>621</v>
      </c>
      <c r="O422" s="3" t="s">
        <v>621</v>
      </c>
      <c r="P422" s="3" t="s">
        <v>621</v>
      </c>
      <c r="Q422" s="3" t="s">
        <v>622</v>
      </c>
      <c r="R422" s="3" t="s">
        <v>621</v>
      </c>
      <c r="S422" s="3" t="s">
        <v>621</v>
      </c>
      <c r="T422" s="3" t="s">
        <v>621</v>
      </c>
      <c r="U422" s="3" t="s">
        <v>621</v>
      </c>
      <c r="V422" s="3" t="s">
        <v>621</v>
      </c>
      <c r="Y422" s="20">
        <f t="shared" si="18"/>
        <v>0</v>
      </c>
      <c r="AC422" s="3">
        <f t="shared" si="19"/>
        <v>0</v>
      </c>
      <c r="AD422" s="3">
        <f t="shared" si="20"/>
        <v>0</v>
      </c>
    </row>
    <row r="423" spans="1:30" ht="15" customHeight="1" x14ac:dyDescent="0.35">
      <c r="A423" s="3" t="s">
        <v>540</v>
      </c>
      <c r="B423" s="3" t="s">
        <v>545</v>
      </c>
      <c r="C423" s="3">
        <v>2013</v>
      </c>
      <c r="D423" s="3" t="s">
        <v>622</v>
      </c>
      <c r="E423" s="3" t="s">
        <v>621</v>
      </c>
      <c r="F423" s="3" t="s">
        <v>621</v>
      </c>
      <c r="G423" s="3" t="s">
        <v>621</v>
      </c>
      <c r="H423" s="3" t="s">
        <v>621</v>
      </c>
      <c r="I423" s="3" t="s">
        <v>621</v>
      </c>
      <c r="J423" s="3" t="s">
        <v>622</v>
      </c>
      <c r="K423" s="3" t="s">
        <v>621</v>
      </c>
      <c r="L423" s="3" t="s">
        <v>621</v>
      </c>
      <c r="M423" s="3" t="s">
        <v>621</v>
      </c>
      <c r="N423" s="3" t="s">
        <v>621</v>
      </c>
      <c r="O423" s="3" t="s">
        <v>621</v>
      </c>
      <c r="P423" s="3" t="s">
        <v>621</v>
      </c>
      <c r="Q423" s="3" t="s">
        <v>622</v>
      </c>
      <c r="R423" s="3" t="s">
        <v>621</v>
      </c>
      <c r="S423" s="3" t="s">
        <v>621</v>
      </c>
      <c r="T423" s="3" t="s">
        <v>621</v>
      </c>
      <c r="U423" s="3" t="s">
        <v>621</v>
      </c>
      <c r="V423" s="3" t="s">
        <v>621</v>
      </c>
      <c r="Y423" s="20">
        <f t="shared" si="18"/>
        <v>0</v>
      </c>
      <c r="AC423" s="3">
        <f t="shared" si="19"/>
        <v>0</v>
      </c>
      <c r="AD423" s="3">
        <f t="shared" si="20"/>
        <v>0</v>
      </c>
    </row>
    <row r="424" spans="1:30" ht="15" customHeight="1" x14ac:dyDescent="0.35">
      <c r="A424" s="3" t="s">
        <v>546</v>
      </c>
      <c r="B424" s="3" t="s">
        <v>547</v>
      </c>
      <c r="C424" s="3">
        <v>2013</v>
      </c>
      <c r="D424" s="3" t="s">
        <v>622</v>
      </c>
      <c r="E424" s="3" t="s">
        <v>621</v>
      </c>
      <c r="F424" s="3" t="s">
        <v>621</v>
      </c>
      <c r="G424" s="3" t="s">
        <v>621</v>
      </c>
      <c r="H424" s="3" t="s">
        <v>621</v>
      </c>
      <c r="I424" s="3" t="s">
        <v>621</v>
      </c>
      <c r="J424" s="3" t="s">
        <v>622</v>
      </c>
      <c r="K424" s="3" t="s">
        <v>621</v>
      </c>
      <c r="L424" s="3" t="s">
        <v>621</v>
      </c>
      <c r="M424" s="3" t="s">
        <v>621</v>
      </c>
      <c r="N424" s="3" t="s">
        <v>621</v>
      </c>
      <c r="O424" s="3" t="s">
        <v>621</v>
      </c>
      <c r="P424" s="3" t="s">
        <v>621</v>
      </c>
      <c r="Q424" s="3" t="s">
        <v>622</v>
      </c>
      <c r="R424" s="3" t="s">
        <v>621</v>
      </c>
      <c r="S424" s="3" t="s">
        <v>621</v>
      </c>
      <c r="T424" s="3" t="s">
        <v>621</v>
      </c>
      <c r="U424" s="3" t="s">
        <v>621</v>
      </c>
      <c r="V424" s="3" t="s">
        <v>621</v>
      </c>
      <c r="Y424" s="20">
        <f t="shared" si="18"/>
        <v>0</v>
      </c>
      <c r="AC424" s="3">
        <f t="shared" si="19"/>
        <v>0</v>
      </c>
      <c r="AD424" s="3">
        <f t="shared" si="20"/>
        <v>0</v>
      </c>
    </row>
    <row r="425" spans="1:30" ht="15" customHeight="1" x14ac:dyDescent="0.35">
      <c r="A425" s="3" t="s">
        <v>546</v>
      </c>
      <c r="B425" s="3" t="s">
        <v>548</v>
      </c>
      <c r="C425" s="3">
        <v>2013</v>
      </c>
      <c r="D425" s="3" t="s">
        <v>910</v>
      </c>
      <c r="E425" s="3" t="s">
        <v>854</v>
      </c>
      <c r="F425" s="3">
        <v>135.80000000000001</v>
      </c>
      <c r="G425" s="3" t="s">
        <v>856</v>
      </c>
      <c r="H425" s="3">
        <v>6.6</v>
      </c>
      <c r="I425" s="3" t="s">
        <v>621</v>
      </c>
      <c r="J425" s="3" t="s">
        <v>622</v>
      </c>
      <c r="K425" s="3" t="s">
        <v>621</v>
      </c>
      <c r="L425" s="3" t="s">
        <v>621</v>
      </c>
      <c r="M425" s="3" t="s">
        <v>621</v>
      </c>
      <c r="N425" s="3" t="s">
        <v>621</v>
      </c>
      <c r="O425" s="3" t="s">
        <v>621</v>
      </c>
      <c r="P425" s="3" t="s">
        <v>621</v>
      </c>
      <c r="Q425" s="3" t="s">
        <v>622</v>
      </c>
      <c r="R425" s="3" t="s">
        <v>621</v>
      </c>
      <c r="S425" s="3" t="s">
        <v>621</v>
      </c>
      <c r="T425" s="3" t="s">
        <v>621</v>
      </c>
      <c r="U425" s="3" t="s">
        <v>621</v>
      </c>
      <c r="V425" s="3" t="s">
        <v>621</v>
      </c>
      <c r="Y425" s="20">
        <f t="shared" si="18"/>
        <v>142.4</v>
      </c>
      <c r="AC425" s="3">
        <f t="shared" si="19"/>
        <v>167.52941176470588</v>
      </c>
      <c r="AD425" s="3">
        <f t="shared" si="20"/>
        <v>25.129411764705878</v>
      </c>
    </row>
    <row r="426" spans="1:30" ht="15" customHeight="1" x14ac:dyDescent="0.35">
      <c r="A426" s="3" t="s">
        <v>546</v>
      </c>
      <c r="B426" s="3" t="s">
        <v>549</v>
      </c>
      <c r="C426" s="3">
        <v>2013</v>
      </c>
      <c r="D426" s="3" t="s">
        <v>622</v>
      </c>
      <c r="E426" s="3" t="s">
        <v>621</v>
      </c>
      <c r="F426" s="3" t="s">
        <v>621</v>
      </c>
      <c r="G426" s="3" t="s">
        <v>621</v>
      </c>
      <c r="H426" s="3" t="s">
        <v>621</v>
      </c>
      <c r="I426" s="3" t="s">
        <v>621</v>
      </c>
      <c r="J426" s="3" t="s">
        <v>622</v>
      </c>
      <c r="K426" s="3" t="s">
        <v>621</v>
      </c>
      <c r="L426" s="3" t="s">
        <v>621</v>
      </c>
      <c r="M426" s="3" t="s">
        <v>621</v>
      </c>
      <c r="N426" s="3" t="s">
        <v>621</v>
      </c>
      <c r="O426" s="3" t="s">
        <v>621</v>
      </c>
      <c r="P426" s="3" t="s">
        <v>621</v>
      </c>
      <c r="Q426" s="3" t="s">
        <v>622</v>
      </c>
      <c r="R426" s="3" t="s">
        <v>621</v>
      </c>
      <c r="S426" s="3" t="s">
        <v>621</v>
      </c>
      <c r="T426" s="3" t="s">
        <v>621</v>
      </c>
      <c r="U426" s="3" t="s">
        <v>621</v>
      </c>
      <c r="V426" s="3" t="s">
        <v>621</v>
      </c>
      <c r="Y426" s="20">
        <f t="shared" si="18"/>
        <v>0</v>
      </c>
      <c r="AC426" s="3">
        <f t="shared" si="19"/>
        <v>0</v>
      </c>
      <c r="AD426" s="3">
        <f t="shared" si="20"/>
        <v>0</v>
      </c>
    </row>
    <row r="427" spans="1:30" ht="15" customHeight="1" x14ac:dyDescent="0.35">
      <c r="A427" s="3" t="s">
        <v>550</v>
      </c>
      <c r="B427" s="3" t="s">
        <v>551</v>
      </c>
      <c r="C427" s="3">
        <v>2013</v>
      </c>
      <c r="D427" s="3" t="s">
        <v>911</v>
      </c>
      <c r="E427" s="3" t="s">
        <v>854</v>
      </c>
      <c r="F427" s="3">
        <v>4.9130000000000003</v>
      </c>
      <c r="G427" s="3" t="s">
        <v>621</v>
      </c>
      <c r="H427" s="3" t="s">
        <v>621</v>
      </c>
      <c r="I427" s="3" t="s">
        <v>621</v>
      </c>
      <c r="J427" s="3" t="s">
        <v>622</v>
      </c>
      <c r="K427" s="3" t="s">
        <v>621</v>
      </c>
      <c r="L427" s="3" t="s">
        <v>621</v>
      </c>
      <c r="M427" s="3" t="s">
        <v>621</v>
      </c>
      <c r="N427" s="3" t="s">
        <v>621</v>
      </c>
      <c r="O427" s="3" t="s">
        <v>621</v>
      </c>
      <c r="P427" s="3" t="s">
        <v>621</v>
      </c>
      <c r="Q427" s="3" t="s">
        <v>622</v>
      </c>
      <c r="R427" s="3" t="s">
        <v>621</v>
      </c>
      <c r="S427" s="3" t="s">
        <v>621</v>
      </c>
      <c r="T427" s="3" t="s">
        <v>621</v>
      </c>
      <c r="U427" s="3" t="s">
        <v>621</v>
      </c>
      <c r="V427" s="3" t="s">
        <v>621</v>
      </c>
      <c r="Y427" s="20">
        <f t="shared" si="18"/>
        <v>4.9130000000000003</v>
      </c>
      <c r="AC427" s="3">
        <f t="shared" si="19"/>
        <v>5.78</v>
      </c>
      <c r="AD427" s="3">
        <f t="shared" si="20"/>
        <v>0.86699999999999999</v>
      </c>
    </row>
    <row r="428" spans="1:30" ht="15" customHeight="1" x14ac:dyDescent="0.35">
      <c r="A428" s="3" t="s">
        <v>550</v>
      </c>
      <c r="B428" s="3" t="s">
        <v>552</v>
      </c>
      <c r="C428" s="3">
        <v>2013</v>
      </c>
      <c r="D428" s="3" t="s">
        <v>622</v>
      </c>
      <c r="E428" s="3" t="s">
        <v>621</v>
      </c>
      <c r="F428" s="3" t="s">
        <v>621</v>
      </c>
      <c r="G428" s="3" t="s">
        <v>621</v>
      </c>
      <c r="H428" s="3" t="s">
        <v>621</v>
      </c>
      <c r="I428" s="3" t="s">
        <v>621</v>
      </c>
      <c r="J428" s="3" t="s">
        <v>622</v>
      </c>
      <c r="K428" s="3" t="s">
        <v>621</v>
      </c>
      <c r="L428" s="3" t="s">
        <v>621</v>
      </c>
      <c r="M428" s="3" t="s">
        <v>621</v>
      </c>
      <c r="N428" s="3" t="s">
        <v>621</v>
      </c>
      <c r="O428" s="3" t="s">
        <v>621</v>
      </c>
      <c r="P428" s="3" t="s">
        <v>621</v>
      </c>
      <c r="Q428" s="3" t="s">
        <v>622</v>
      </c>
      <c r="R428" s="3" t="s">
        <v>621</v>
      </c>
      <c r="S428" s="3" t="s">
        <v>621</v>
      </c>
      <c r="T428" s="3" t="s">
        <v>621</v>
      </c>
      <c r="U428" s="3" t="s">
        <v>621</v>
      </c>
      <c r="V428" s="3" t="s">
        <v>621</v>
      </c>
      <c r="Y428" s="20">
        <f t="shared" si="18"/>
        <v>0</v>
      </c>
      <c r="AC428" s="3">
        <f t="shared" si="19"/>
        <v>0</v>
      </c>
      <c r="AD428" s="3">
        <f t="shared" si="20"/>
        <v>0</v>
      </c>
    </row>
    <row r="429" spans="1:30" ht="15" customHeight="1" x14ac:dyDescent="0.35">
      <c r="A429" s="3" t="s">
        <v>550</v>
      </c>
      <c r="B429" s="3" t="s">
        <v>553</v>
      </c>
      <c r="C429" s="3">
        <v>2013</v>
      </c>
      <c r="D429" s="3" t="s">
        <v>622</v>
      </c>
      <c r="E429" s="3" t="s">
        <v>621</v>
      </c>
      <c r="F429" s="3" t="s">
        <v>621</v>
      </c>
      <c r="G429" s="3" t="s">
        <v>621</v>
      </c>
      <c r="H429" s="3" t="s">
        <v>621</v>
      </c>
      <c r="I429" s="3" t="s">
        <v>621</v>
      </c>
      <c r="J429" s="3" t="s">
        <v>622</v>
      </c>
      <c r="K429" s="3" t="s">
        <v>621</v>
      </c>
      <c r="L429" s="3" t="s">
        <v>621</v>
      </c>
      <c r="M429" s="3" t="s">
        <v>621</v>
      </c>
      <c r="N429" s="3" t="s">
        <v>621</v>
      </c>
      <c r="O429" s="3" t="s">
        <v>621</v>
      </c>
      <c r="P429" s="3" t="s">
        <v>621</v>
      </c>
      <c r="Q429" s="3" t="s">
        <v>622</v>
      </c>
      <c r="R429" s="3" t="s">
        <v>621</v>
      </c>
      <c r="S429" s="3" t="s">
        <v>621</v>
      </c>
      <c r="T429" s="3" t="s">
        <v>621</v>
      </c>
      <c r="U429" s="3" t="s">
        <v>621</v>
      </c>
      <c r="V429" s="3" t="s">
        <v>621</v>
      </c>
      <c r="Y429" s="20">
        <f t="shared" si="18"/>
        <v>0</v>
      </c>
      <c r="AC429" s="3">
        <f t="shared" si="19"/>
        <v>0</v>
      </c>
      <c r="AD429" s="3">
        <f t="shared" si="20"/>
        <v>0</v>
      </c>
    </row>
    <row r="430" spans="1:30" ht="15" customHeight="1" x14ac:dyDescent="0.35">
      <c r="A430" s="3" t="s">
        <v>550</v>
      </c>
      <c r="B430" s="3" t="s">
        <v>554</v>
      </c>
      <c r="C430" s="3">
        <v>2013</v>
      </c>
      <c r="D430" s="3" t="s">
        <v>693</v>
      </c>
      <c r="E430" s="3" t="s">
        <v>854</v>
      </c>
      <c r="F430" s="3">
        <v>1.054</v>
      </c>
      <c r="G430" s="3" t="s">
        <v>856</v>
      </c>
      <c r="H430" s="3">
        <v>0.47599999999999998</v>
      </c>
      <c r="I430" s="3">
        <v>89</v>
      </c>
      <c r="J430" s="3" t="s">
        <v>622</v>
      </c>
      <c r="K430" s="3" t="s">
        <v>621</v>
      </c>
      <c r="L430" s="3" t="s">
        <v>621</v>
      </c>
      <c r="M430" s="3" t="s">
        <v>621</v>
      </c>
      <c r="N430" s="3" t="s">
        <v>621</v>
      </c>
      <c r="O430" s="3" t="s">
        <v>621</v>
      </c>
      <c r="P430" s="3" t="s">
        <v>621</v>
      </c>
      <c r="Q430" s="3" t="s">
        <v>622</v>
      </c>
      <c r="R430" s="3" t="s">
        <v>621</v>
      </c>
      <c r="S430" s="3" t="s">
        <v>621</v>
      </c>
      <c r="T430" s="3" t="s">
        <v>621</v>
      </c>
      <c r="U430" s="3" t="s">
        <v>621</v>
      </c>
      <c r="V430" s="3" t="s">
        <v>621</v>
      </c>
      <c r="Y430" s="20">
        <f t="shared" si="18"/>
        <v>1.53</v>
      </c>
      <c r="AC430" s="36">
        <f>Y430/(I430/100)</f>
        <v>1.7191011235955056</v>
      </c>
      <c r="AD430" s="3">
        <f t="shared" si="20"/>
        <v>0.18910112359550557</v>
      </c>
    </row>
    <row r="431" spans="1:30" ht="15" customHeight="1" x14ac:dyDescent="0.35">
      <c r="A431" s="3" t="s">
        <v>550</v>
      </c>
      <c r="B431" s="3" t="s">
        <v>555</v>
      </c>
      <c r="C431" s="3">
        <v>2013</v>
      </c>
      <c r="D431" s="3" t="s">
        <v>622</v>
      </c>
      <c r="E431" s="3" t="s">
        <v>621</v>
      </c>
      <c r="F431" s="3" t="s">
        <v>621</v>
      </c>
      <c r="G431" s="3" t="s">
        <v>621</v>
      </c>
      <c r="H431" s="3" t="s">
        <v>621</v>
      </c>
      <c r="I431" s="3" t="s">
        <v>621</v>
      </c>
      <c r="J431" s="3" t="s">
        <v>622</v>
      </c>
      <c r="K431" s="3" t="s">
        <v>621</v>
      </c>
      <c r="L431" s="3" t="s">
        <v>621</v>
      </c>
      <c r="M431" s="3" t="s">
        <v>621</v>
      </c>
      <c r="N431" s="3" t="s">
        <v>621</v>
      </c>
      <c r="O431" s="3" t="s">
        <v>621</v>
      </c>
      <c r="P431" s="3" t="s">
        <v>621</v>
      </c>
      <c r="Q431" s="3" t="s">
        <v>622</v>
      </c>
      <c r="R431" s="3" t="s">
        <v>621</v>
      </c>
      <c r="S431" s="3" t="s">
        <v>621</v>
      </c>
      <c r="T431" s="3" t="s">
        <v>621</v>
      </c>
      <c r="U431" s="3" t="s">
        <v>621</v>
      </c>
      <c r="V431" s="3" t="s">
        <v>621</v>
      </c>
      <c r="Y431" s="20">
        <f t="shared" si="18"/>
        <v>0</v>
      </c>
      <c r="AC431" s="3">
        <f t="shared" si="19"/>
        <v>0</v>
      </c>
      <c r="AD431" s="3">
        <f t="shared" si="20"/>
        <v>0</v>
      </c>
    </row>
    <row r="432" spans="1:30" ht="15" customHeight="1" x14ac:dyDescent="0.35">
      <c r="A432" s="3" t="s">
        <v>550</v>
      </c>
      <c r="B432" s="3" t="s">
        <v>556</v>
      </c>
      <c r="C432" s="3">
        <v>2013</v>
      </c>
      <c r="D432" s="3" t="s">
        <v>912</v>
      </c>
      <c r="E432" s="3" t="s">
        <v>877</v>
      </c>
      <c r="F432" s="3">
        <v>3.3650000000000002</v>
      </c>
      <c r="G432" s="3" t="s">
        <v>621</v>
      </c>
      <c r="H432" s="3" t="s">
        <v>621</v>
      </c>
      <c r="I432" s="3" t="s">
        <v>621</v>
      </c>
      <c r="J432" s="3" t="s">
        <v>622</v>
      </c>
      <c r="K432" s="3" t="s">
        <v>621</v>
      </c>
      <c r="L432" s="3" t="s">
        <v>621</v>
      </c>
      <c r="M432" s="3" t="s">
        <v>621</v>
      </c>
      <c r="N432" s="3" t="s">
        <v>621</v>
      </c>
      <c r="O432" s="3" t="s">
        <v>621</v>
      </c>
      <c r="P432" s="3" t="s">
        <v>621</v>
      </c>
      <c r="Q432" s="3" t="s">
        <v>622</v>
      </c>
      <c r="R432" s="3" t="s">
        <v>621</v>
      </c>
      <c r="S432" s="3" t="s">
        <v>621</v>
      </c>
      <c r="T432" s="3" t="s">
        <v>621</v>
      </c>
      <c r="U432" s="3" t="s">
        <v>621</v>
      </c>
      <c r="V432" s="3" t="s">
        <v>621</v>
      </c>
      <c r="Y432" s="20">
        <f t="shared" si="18"/>
        <v>3.3650000000000002</v>
      </c>
      <c r="AC432" s="3">
        <f t="shared" si="19"/>
        <v>3.9588235294117649</v>
      </c>
      <c r="AD432" s="3">
        <f t="shared" si="20"/>
        <v>0.59382352941176464</v>
      </c>
    </row>
    <row r="433" spans="1:30" ht="15" customHeight="1" x14ac:dyDescent="0.35">
      <c r="A433" s="3" t="s">
        <v>550</v>
      </c>
      <c r="B433" s="3" t="s">
        <v>557</v>
      </c>
      <c r="C433" s="3">
        <v>2013</v>
      </c>
      <c r="D433" s="3" t="s">
        <v>622</v>
      </c>
      <c r="E433" s="3" t="s">
        <v>621</v>
      </c>
      <c r="F433" s="3" t="s">
        <v>621</v>
      </c>
      <c r="G433" s="3" t="s">
        <v>621</v>
      </c>
      <c r="H433" s="3" t="s">
        <v>621</v>
      </c>
      <c r="I433" s="3" t="s">
        <v>621</v>
      </c>
      <c r="J433" s="3" t="s">
        <v>622</v>
      </c>
      <c r="K433" s="3" t="s">
        <v>621</v>
      </c>
      <c r="L433" s="3" t="s">
        <v>621</v>
      </c>
      <c r="M433" s="3" t="s">
        <v>621</v>
      </c>
      <c r="N433" s="3" t="s">
        <v>621</v>
      </c>
      <c r="O433" s="3" t="s">
        <v>621</v>
      </c>
      <c r="P433" s="3" t="s">
        <v>621</v>
      </c>
      <c r="Q433" s="3" t="s">
        <v>622</v>
      </c>
      <c r="R433" s="3" t="s">
        <v>621</v>
      </c>
      <c r="S433" s="3" t="s">
        <v>621</v>
      </c>
      <c r="T433" s="3" t="s">
        <v>621</v>
      </c>
      <c r="U433" s="3" t="s">
        <v>621</v>
      </c>
      <c r="V433" s="3" t="s">
        <v>621</v>
      </c>
      <c r="Y433" s="20">
        <f t="shared" si="18"/>
        <v>0</v>
      </c>
      <c r="AC433" s="3">
        <f t="shared" si="19"/>
        <v>0</v>
      </c>
      <c r="AD433" s="3">
        <f t="shared" si="20"/>
        <v>0</v>
      </c>
    </row>
    <row r="434" spans="1:30" ht="15" customHeight="1" x14ac:dyDescent="0.35">
      <c r="A434" s="3" t="s">
        <v>550</v>
      </c>
      <c r="B434" s="3" t="s">
        <v>558</v>
      </c>
      <c r="C434" s="3">
        <v>2013</v>
      </c>
      <c r="D434" s="3" t="s">
        <v>622</v>
      </c>
      <c r="E434" s="3" t="s">
        <v>621</v>
      </c>
      <c r="F434" s="3" t="s">
        <v>621</v>
      </c>
      <c r="G434" s="3" t="s">
        <v>621</v>
      </c>
      <c r="H434" s="3" t="s">
        <v>621</v>
      </c>
      <c r="I434" s="3" t="s">
        <v>621</v>
      </c>
      <c r="J434" s="3" t="s">
        <v>622</v>
      </c>
      <c r="K434" s="3" t="s">
        <v>621</v>
      </c>
      <c r="L434" s="3" t="s">
        <v>621</v>
      </c>
      <c r="M434" s="3" t="s">
        <v>621</v>
      </c>
      <c r="N434" s="3" t="s">
        <v>621</v>
      </c>
      <c r="O434" s="3" t="s">
        <v>621</v>
      </c>
      <c r="P434" s="3" t="s">
        <v>621</v>
      </c>
      <c r="Q434" s="3" t="s">
        <v>622</v>
      </c>
      <c r="R434" s="3" t="s">
        <v>621</v>
      </c>
      <c r="S434" s="3" t="s">
        <v>621</v>
      </c>
      <c r="T434" s="3" t="s">
        <v>621</v>
      </c>
      <c r="U434" s="3" t="s">
        <v>621</v>
      </c>
      <c r="V434" s="3" t="s">
        <v>621</v>
      </c>
      <c r="Y434" s="20">
        <f t="shared" si="18"/>
        <v>0</v>
      </c>
      <c r="AC434" s="3">
        <f t="shared" si="19"/>
        <v>0</v>
      </c>
      <c r="AD434" s="3">
        <f t="shared" si="20"/>
        <v>0</v>
      </c>
    </row>
    <row r="435" spans="1:30" ht="15" customHeight="1" x14ac:dyDescent="0.35">
      <c r="A435" s="3" t="s">
        <v>550</v>
      </c>
      <c r="B435" s="3" t="s">
        <v>559</v>
      </c>
      <c r="C435" s="3">
        <v>2013</v>
      </c>
      <c r="D435" s="3" t="s">
        <v>622</v>
      </c>
      <c r="E435" s="3" t="s">
        <v>621</v>
      </c>
      <c r="F435" s="3" t="s">
        <v>621</v>
      </c>
      <c r="G435" s="3" t="s">
        <v>621</v>
      </c>
      <c r="H435" s="3" t="s">
        <v>621</v>
      </c>
      <c r="I435" s="3" t="s">
        <v>621</v>
      </c>
      <c r="J435" s="3" t="s">
        <v>622</v>
      </c>
      <c r="K435" s="3" t="s">
        <v>621</v>
      </c>
      <c r="L435" s="3" t="s">
        <v>621</v>
      </c>
      <c r="M435" s="3" t="s">
        <v>621</v>
      </c>
      <c r="N435" s="3" t="s">
        <v>621</v>
      </c>
      <c r="O435" s="3" t="s">
        <v>621</v>
      </c>
      <c r="P435" s="3" t="s">
        <v>621</v>
      </c>
      <c r="Q435" s="3" t="s">
        <v>622</v>
      </c>
      <c r="R435" s="3" t="s">
        <v>621</v>
      </c>
      <c r="S435" s="3" t="s">
        <v>621</v>
      </c>
      <c r="T435" s="3" t="s">
        <v>621</v>
      </c>
      <c r="U435" s="3" t="s">
        <v>621</v>
      </c>
      <c r="V435" s="3" t="s">
        <v>621</v>
      </c>
      <c r="Y435" s="20">
        <f t="shared" si="18"/>
        <v>0</v>
      </c>
      <c r="AC435" s="3">
        <f t="shared" si="19"/>
        <v>0</v>
      </c>
      <c r="AD435" s="3">
        <f t="shared" si="20"/>
        <v>0</v>
      </c>
    </row>
    <row r="436" spans="1:30" ht="15" customHeight="1" x14ac:dyDescent="0.35">
      <c r="A436" s="3" t="s">
        <v>550</v>
      </c>
      <c r="B436" s="3" t="s">
        <v>560</v>
      </c>
      <c r="C436" s="3">
        <v>2013</v>
      </c>
      <c r="D436" s="3" t="s">
        <v>696</v>
      </c>
      <c r="E436" s="3" t="s">
        <v>869</v>
      </c>
      <c r="F436" s="3">
        <v>3.5</v>
      </c>
      <c r="G436" s="3" t="s">
        <v>621</v>
      </c>
      <c r="H436" s="3" t="s">
        <v>621</v>
      </c>
      <c r="I436" s="3" t="s">
        <v>621</v>
      </c>
      <c r="J436" s="3" t="s">
        <v>622</v>
      </c>
      <c r="K436" s="3" t="s">
        <v>621</v>
      </c>
      <c r="L436" s="3" t="s">
        <v>621</v>
      </c>
      <c r="M436" s="3" t="s">
        <v>621</v>
      </c>
      <c r="N436" s="3" t="s">
        <v>621</v>
      </c>
      <c r="O436" s="3" t="s">
        <v>621</v>
      </c>
      <c r="P436" s="3" t="s">
        <v>621</v>
      </c>
      <c r="Q436" s="3" t="s">
        <v>622</v>
      </c>
      <c r="R436" s="3" t="s">
        <v>621</v>
      </c>
      <c r="S436" s="3" t="s">
        <v>621</v>
      </c>
      <c r="T436" s="3" t="s">
        <v>621</v>
      </c>
      <c r="U436" s="3" t="s">
        <v>621</v>
      </c>
      <c r="V436" s="3" t="s">
        <v>621</v>
      </c>
      <c r="Y436" s="20">
        <f t="shared" si="18"/>
        <v>3.5</v>
      </c>
      <c r="AC436" s="3">
        <f t="shared" si="19"/>
        <v>4.1176470588235299</v>
      </c>
      <c r="AD436" s="3">
        <f t="shared" si="20"/>
        <v>0.61764705882352988</v>
      </c>
    </row>
    <row r="437" spans="1:30" ht="15" customHeight="1" x14ac:dyDescent="0.35">
      <c r="A437" s="3" t="s">
        <v>550</v>
      </c>
      <c r="B437" s="3" t="s">
        <v>561</v>
      </c>
      <c r="C437" s="3">
        <v>2013</v>
      </c>
      <c r="D437" s="3" t="s">
        <v>622</v>
      </c>
      <c r="E437" s="3" t="s">
        <v>621</v>
      </c>
      <c r="F437" s="3" t="s">
        <v>621</v>
      </c>
      <c r="G437" s="3" t="s">
        <v>621</v>
      </c>
      <c r="H437" s="3" t="s">
        <v>621</v>
      </c>
      <c r="I437" s="3" t="s">
        <v>621</v>
      </c>
      <c r="J437" s="3" t="s">
        <v>622</v>
      </c>
      <c r="K437" s="3" t="s">
        <v>621</v>
      </c>
      <c r="L437" s="3" t="s">
        <v>621</v>
      </c>
      <c r="M437" s="3" t="s">
        <v>621</v>
      </c>
      <c r="N437" s="3" t="s">
        <v>621</v>
      </c>
      <c r="O437" s="3" t="s">
        <v>621</v>
      </c>
      <c r="P437" s="3" t="s">
        <v>621</v>
      </c>
      <c r="Q437" s="3" t="s">
        <v>622</v>
      </c>
      <c r="R437" s="3" t="s">
        <v>621</v>
      </c>
      <c r="S437" s="3" t="s">
        <v>621</v>
      </c>
      <c r="T437" s="3" t="s">
        <v>621</v>
      </c>
      <c r="U437" s="3" t="s">
        <v>621</v>
      </c>
      <c r="V437" s="3" t="s">
        <v>621</v>
      </c>
      <c r="Y437" s="20">
        <f t="shared" si="18"/>
        <v>0</v>
      </c>
      <c r="AC437" s="3">
        <f t="shared" si="19"/>
        <v>0</v>
      </c>
      <c r="AD437" s="3">
        <f t="shared" si="20"/>
        <v>0</v>
      </c>
    </row>
    <row r="438" spans="1:30" ht="15" customHeight="1" x14ac:dyDescent="0.35">
      <c r="A438" s="3" t="s">
        <v>550</v>
      </c>
      <c r="B438" s="3" t="s">
        <v>562</v>
      </c>
      <c r="C438" s="3">
        <v>2013</v>
      </c>
      <c r="D438" s="3" t="s">
        <v>622</v>
      </c>
      <c r="E438" s="3" t="s">
        <v>621</v>
      </c>
      <c r="F438" s="3" t="s">
        <v>621</v>
      </c>
      <c r="G438" s="3" t="s">
        <v>621</v>
      </c>
      <c r="H438" s="3" t="s">
        <v>621</v>
      </c>
      <c r="I438" s="3" t="s">
        <v>621</v>
      </c>
      <c r="J438" s="3" t="s">
        <v>622</v>
      </c>
      <c r="K438" s="3" t="s">
        <v>621</v>
      </c>
      <c r="L438" s="3" t="s">
        <v>621</v>
      </c>
      <c r="M438" s="3" t="s">
        <v>621</v>
      </c>
      <c r="N438" s="3" t="s">
        <v>621</v>
      </c>
      <c r="O438" s="3" t="s">
        <v>621</v>
      </c>
      <c r="P438" s="3" t="s">
        <v>621</v>
      </c>
      <c r="Q438" s="3" t="s">
        <v>622</v>
      </c>
      <c r="R438" s="3" t="s">
        <v>621</v>
      </c>
      <c r="S438" s="3" t="s">
        <v>621</v>
      </c>
      <c r="T438" s="3" t="s">
        <v>621</v>
      </c>
      <c r="U438" s="3" t="s">
        <v>621</v>
      </c>
      <c r="V438" s="3" t="s">
        <v>621</v>
      </c>
      <c r="Y438" s="20">
        <f t="shared" si="18"/>
        <v>0</v>
      </c>
      <c r="AC438" s="3">
        <f t="shared" si="19"/>
        <v>0</v>
      </c>
      <c r="AD438" s="3">
        <f t="shared" si="20"/>
        <v>0</v>
      </c>
    </row>
    <row r="439" spans="1:30" ht="15" customHeight="1" x14ac:dyDescent="0.35">
      <c r="A439" s="3" t="s">
        <v>550</v>
      </c>
      <c r="B439" s="3" t="s">
        <v>563</v>
      </c>
      <c r="C439" s="3">
        <v>2013</v>
      </c>
      <c r="D439" s="3" t="s">
        <v>622</v>
      </c>
      <c r="E439" s="3" t="s">
        <v>621</v>
      </c>
      <c r="F439" s="3" t="s">
        <v>621</v>
      </c>
      <c r="G439" s="3" t="s">
        <v>621</v>
      </c>
      <c r="H439" s="3" t="s">
        <v>621</v>
      </c>
      <c r="I439" s="3" t="s">
        <v>621</v>
      </c>
      <c r="J439" s="3" t="s">
        <v>621</v>
      </c>
      <c r="K439" s="3" t="s">
        <v>621</v>
      </c>
      <c r="L439" s="3" t="s">
        <v>621</v>
      </c>
      <c r="M439" s="3" t="s">
        <v>621</v>
      </c>
      <c r="N439" s="3" t="s">
        <v>621</v>
      </c>
      <c r="O439" s="3" t="s">
        <v>621</v>
      </c>
      <c r="P439" s="3" t="s">
        <v>621</v>
      </c>
      <c r="Q439" s="3" t="s">
        <v>622</v>
      </c>
      <c r="R439" s="3" t="s">
        <v>621</v>
      </c>
      <c r="S439" s="3" t="s">
        <v>621</v>
      </c>
      <c r="T439" s="3" t="s">
        <v>621</v>
      </c>
      <c r="U439" s="3" t="s">
        <v>621</v>
      </c>
      <c r="V439" s="3" t="s">
        <v>621</v>
      </c>
      <c r="Y439" s="20">
        <f t="shared" si="18"/>
        <v>0</v>
      </c>
      <c r="AC439" s="3">
        <f t="shared" si="19"/>
        <v>0</v>
      </c>
      <c r="AD439" s="3">
        <f t="shared" si="20"/>
        <v>0</v>
      </c>
    </row>
    <row r="440" spans="1:30" ht="15" customHeight="1" x14ac:dyDescent="0.35">
      <c r="A440" s="3" t="s">
        <v>550</v>
      </c>
      <c r="B440" s="3" t="s">
        <v>564</v>
      </c>
      <c r="C440" s="3">
        <v>2013</v>
      </c>
      <c r="D440" s="3" t="s">
        <v>622</v>
      </c>
      <c r="E440" s="3" t="s">
        <v>621</v>
      </c>
      <c r="F440" s="3" t="s">
        <v>621</v>
      </c>
      <c r="G440" s="3" t="s">
        <v>621</v>
      </c>
      <c r="H440" s="3" t="s">
        <v>621</v>
      </c>
      <c r="I440" s="3" t="s">
        <v>621</v>
      </c>
      <c r="J440" s="3" t="s">
        <v>622</v>
      </c>
      <c r="K440" s="3" t="s">
        <v>621</v>
      </c>
      <c r="L440" s="3" t="s">
        <v>621</v>
      </c>
      <c r="M440" s="3" t="s">
        <v>621</v>
      </c>
      <c r="N440" s="3" t="s">
        <v>621</v>
      </c>
      <c r="O440" s="3" t="s">
        <v>621</v>
      </c>
      <c r="P440" s="3" t="s">
        <v>621</v>
      </c>
      <c r="Q440" s="3" t="s">
        <v>622</v>
      </c>
      <c r="R440" s="3" t="s">
        <v>621</v>
      </c>
      <c r="S440" s="3" t="s">
        <v>621</v>
      </c>
      <c r="T440" s="3" t="s">
        <v>621</v>
      </c>
      <c r="U440" s="3" t="s">
        <v>621</v>
      </c>
      <c r="V440" s="3" t="s">
        <v>621</v>
      </c>
      <c r="Y440" s="20">
        <f t="shared" si="18"/>
        <v>0</v>
      </c>
      <c r="AC440" s="3">
        <f t="shared" si="19"/>
        <v>0</v>
      </c>
      <c r="AD440" s="3">
        <f t="shared" si="20"/>
        <v>0</v>
      </c>
    </row>
    <row r="441" spans="1:30" ht="15" customHeight="1" x14ac:dyDescent="0.35">
      <c r="A441" s="3" t="s">
        <v>550</v>
      </c>
      <c r="B441" s="3" t="s">
        <v>565</v>
      </c>
      <c r="C441" s="3">
        <v>2013</v>
      </c>
      <c r="D441" s="3" t="s">
        <v>622</v>
      </c>
      <c r="E441" s="3" t="s">
        <v>621</v>
      </c>
      <c r="F441" s="3" t="s">
        <v>621</v>
      </c>
      <c r="G441" s="3" t="s">
        <v>621</v>
      </c>
      <c r="H441" s="3" t="s">
        <v>621</v>
      </c>
      <c r="I441" s="3" t="s">
        <v>621</v>
      </c>
      <c r="J441" s="3" t="s">
        <v>622</v>
      </c>
      <c r="K441" s="3" t="s">
        <v>621</v>
      </c>
      <c r="L441" s="3" t="s">
        <v>621</v>
      </c>
      <c r="M441" s="3" t="s">
        <v>621</v>
      </c>
      <c r="N441" s="3" t="s">
        <v>621</v>
      </c>
      <c r="O441" s="3" t="s">
        <v>621</v>
      </c>
      <c r="P441" s="3" t="s">
        <v>621</v>
      </c>
      <c r="Q441" s="3" t="s">
        <v>622</v>
      </c>
      <c r="R441" s="3" t="s">
        <v>621</v>
      </c>
      <c r="S441" s="3" t="s">
        <v>621</v>
      </c>
      <c r="T441" s="3" t="s">
        <v>621</v>
      </c>
      <c r="U441" s="3" t="s">
        <v>621</v>
      </c>
      <c r="V441" s="3" t="s">
        <v>621</v>
      </c>
      <c r="Y441" s="20">
        <f t="shared" si="18"/>
        <v>0</v>
      </c>
      <c r="AC441" s="3">
        <f t="shared" si="19"/>
        <v>0</v>
      </c>
      <c r="AD441" s="3">
        <f t="shared" si="20"/>
        <v>0</v>
      </c>
    </row>
    <row r="442" spans="1:30" ht="15" customHeight="1" x14ac:dyDescent="0.35">
      <c r="A442" s="3" t="s">
        <v>550</v>
      </c>
      <c r="B442" s="3" t="s">
        <v>566</v>
      </c>
      <c r="C442" s="3">
        <v>2013</v>
      </c>
      <c r="D442" s="3" t="s">
        <v>698</v>
      </c>
      <c r="E442" s="3" t="s">
        <v>854</v>
      </c>
      <c r="F442" s="3">
        <v>0.77</v>
      </c>
      <c r="G442" s="3" t="s">
        <v>621</v>
      </c>
      <c r="H442" s="3" t="s">
        <v>621</v>
      </c>
      <c r="I442" s="3" t="s">
        <v>621</v>
      </c>
      <c r="J442" s="3" t="s">
        <v>622</v>
      </c>
      <c r="K442" s="3" t="s">
        <v>621</v>
      </c>
      <c r="L442" s="3" t="s">
        <v>621</v>
      </c>
      <c r="M442" s="3" t="s">
        <v>621</v>
      </c>
      <c r="N442" s="3" t="s">
        <v>621</v>
      </c>
      <c r="O442" s="3" t="s">
        <v>621</v>
      </c>
      <c r="P442" s="3" t="s">
        <v>621</v>
      </c>
      <c r="Q442" s="3" t="s">
        <v>622</v>
      </c>
      <c r="R442" s="3" t="s">
        <v>621</v>
      </c>
      <c r="S442" s="3" t="s">
        <v>621</v>
      </c>
      <c r="T442" s="3" t="s">
        <v>621</v>
      </c>
      <c r="U442" s="3" t="s">
        <v>621</v>
      </c>
      <c r="V442" s="3" t="s">
        <v>621</v>
      </c>
      <c r="Y442" s="20">
        <f t="shared" si="18"/>
        <v>0.77</v>
      </c>
      <c r="AC442" s="3">
        <f t="shared" si="19"/>
        <v>0.90588235294117647</v>
      </c>
      <c r="AD442" s="3">
        <f t="shared" si="20"/>
        <v>0.13588235294117645</v>
      </c>
    </row>
    <row r="443" spans="1:30" ht="15" customHeight="1" x14ac:dyDescent="0.35">
      <c r="A443" s="3" t="s">
        <v>550</v>
      </c>
      <c r="B443" s="3" t="s">
        <v>567</v>
      </c>
      <c r="C443" s="3">
        <v>2013</v>
      </c>
      <c r="D443" s="3" t="s">
        <v>622</v>
      </c>
      <c r="E443" s="3" t="s">
        <v>621</v>
      </c>
      <c r="F443" s="3" t="s">
        <v>621</v>
      </c>
      <c r="G443" s="3" t="s">
        <v>621</v>
      </c>
      <c r="H443" s="3" t="s">
        <v>621</v>
      </c>
      <c r="I443" s="3" t="s">
        <v>621</v>
      </c>
      <c r="J443" s="3" t="s">
        <v>622</v>
      </c>
      <c r="K443" s="3" t="s">
        <v>621</v>
      </c>
      <c r="L443" s="3" t="s">
        <v>621</v>
      </c>
      <c r="M443" s="3" t="s">
        <v>621</v>
      </c>
      <c r="N443" s="3" t="s">
        <v>621</v>
      </c>
      <c r="O443" s="3" t="s">
        <v>621</v>
      </c>
      <c r="P443" s="3" t="s">
        <v>621</v>
      </c>
      <c r="Q443" s="3" t="s">
        <v>622</v>
      </c>
      <c r="R443" s="3" t="s">
        <v>621</v>
      </c>
      <c r="S443" s="3" t="s">
        <v>621</v>
      </c>
      <c r="T443" s="3" t="s">
        <v>621</v>
      </c>
      <c r="U443" s="3" t="s">
        <v>621</v>
      </c>
      <c r="V443" s="3" t="s">
        <v>621</v>
      </c>
      <c r="Y443" s="20">
        <f t="shared" si="18"/>
        <v>0</v>
      </c>
      <c r="AC443" s="3">
        <f t="shared" si="19"/>
        <v>0</v>
      </c>
      <c r="AD443" s="3">
        <f t="shared" si="20"/>
        <v>0</v>
      </c>
    </row>
    <row r="444" spans="1:30" ht="15" customHeight="1" x14ac:dyDescent="0.35">
      <c r="A444" s="3" t="s">
        <v>550</v>
      </c>
      <c r="B444" s="3" t="s">
        <v>568</v>
      </c>
      <c r="C444" s="3">
        <v>2013</v>
      </c>
      <c r="D444" s="3" t="s">
        <v>622</v>
      </c>
      <c r="E444" s="3" t="s">
        <v>621</v>
      </c>
      <c r="F444" s="3" t="s">
        <v>621</v>
      </c>
      <c r="G444" s="3" t="s">
        <v>621</v>
      </c>
      <c r="H444" s="3" t="s">
        <v>621</v>
      </c>
      <c r="I444" s="3" t="s">
        <v>621</v>
      </c>
      <c r="J444" s="3" t="s">
        <v>622</v>
      </c>
      <c r="K444" s="3" t="s">
        <v>621</v>
      </c>
      <c r="L444" s="3" t="s">
        <v>621</v>
      </c>
      <c r="M444" s="3" t="s">
        <v>621</v>
      </c>
      <c r="N444" s="3" t="s">
        <v>621</v>
      </c>
      <c r="O444" s="3" t="s">
        <v>621</v>
      </c>
      <c r="P444" s="3" t="s">
        <v>621</v>
      </c>
      <c r="Q444" s="3" t="s">
        <v>622</v>
      </c>
      <c r="R444" s="3" t="s">
        <v>621</v>
      </c>
      <c r="S444" s="3" t="s">
        <v>621</v>
      </c>
      <c r="T444" s="3" t="s">
        <v>621</v>
      </c>
      <c r="U444" s="3" t="s">
        <v>621</v>
      </c>
      <c r="V444" s="3" t="s">
        <v>621</v>
      </c>
      <c r="Y444" s="20">
        <f t="shared" si="18"/>
        <v>0</v>
      </c>
      <c r="AC444" s="3">
        <f t="shared" si="19"/>
        <v>0</v>
      </c>
      <c r="AD444" s="3">
        <f t="shared" si="20"/>
        <v>0</v>
      </c>
    </row>
    <row r="445" spans="1:30" ht="15" customHeight="1" x14ac:dyDescent="0.35">
      <c r="A445" s="3" t="s">
        <v>550</v>
      </c>
      <c r="B445" s="3" t="s">
        <v>569</v>
      </c>
      <c r="C445" s="3">
        <v>2013</v>
      </c>
      <c r="D445" s="3" t="s">
        <v>622</v>
      </c>
      <c r="E445" s="3" t="s">
        <v>621</v>
      </c>
      <c r="F445" s="3" t="s">
        <v>621</v>
      </c>
      <c r="G445" s="3" t="s">
        <v>621</v>
      </c>
      <c r="H445" s="3" t="s">
        <v>621</v>
      </c>
      <c r="I445" s="3" t="s">
        <v>621</v>
      </c>
      <c r="J445" s="3" t="s">
        <v>622</v>
      </c>
      <c r="K445" s="3" t="s">
        <v>621</v>
      </c>
      <c r="L445" s="3" t="s">
        <v>621</v>
      </c>
      <c r="M445" s="3" t="s">
        <v>621</v>
      </c>
      <c r="N445" s="3" t="s">
        <v>621</v>
      </c>
      <c r="O445" s="3" t="s">
        <v>621</v>
      </c>
      <c r="P445" s="3" t="s">
        <v>621</v>
      </c>
      <c r="Q445" s="3" t="s">
        <v>622</v>
      </c>
      <c r="R445" s="3" t="s">
        <v>621</v>
      </c>
      <c r="S445" s="3" t="s">
        <v>621</v>
      </c>
      <c r="T445" s="3" t="s">
        <v>621</v>
      </c>
      <c r="U445" s="3" t="s">
        <v>621</v>
      </c>
      <c r="V445" s="3" t="s">
        <v>621</v>
      </c>
      <c r="Y445" s="20">
        <f t="shared" si="18"/>
        <v>0</v>
      </c>
      <c r="AC445" s="3">
        <f t="shared" si="19"/>
        <v>0</v>
      </c>
      <c r="AD445" s="3">
        <f t="shared" si="20"/>
        <v>0</v>
      </c>
    </row>
    <row r="446" spans="1:30" ht="15" customHeight="1" x14ac:dyDescent="0.35">
      <c r="A446" s="3" t="s">
        <v>550</v>
      </c>
      <c r="B446" s="3" t="s">
        <v>570</v>
      </c>
      <c r="C446" s="3">
        <v>2013</v>
      </c>
      <c r="D446" s="3" t="s">
        <v>622</v>
      </c>
      <c r="E446" s="3" t="s">
        <v>621</v>
      </c>
      <c r="F446" s="3" t="s">
        <v>621</v>
      </c>
      <c r="G446" s="3" t="s">
        <v>621</v>
      </c>
      <c r="H446" s="3" t="s">
        <v>621</v>
      </c>
      <c r="I446" s="3" t="s">
        <v>621</v>
      </c>
      <c r="J446" s="3" t="s">
        <v>622</v>
      </c>
      <c r="K446" s="3" t="s">
        <v>621</v>
      </c>
      <c r="L446" s="3" t="s">
        <v>621</v>
      </c>
      <c r="M446" s="3" t="s">
        <v>621</v>
      </c>
      <c r="N446" s="3" t="s">
        <v>621</v>
      </c>
      <c r="O446" s="3" t="s">
        <v>621</v>
      </c>
      <c r="P446" s="3" t="s">
        <v>621</v>
      </c>
      <c r="Q446" s="3" t="s">
        <v>622</v>
      </c>
      <c r="R446" s="3" t="s">
        <v>621</v>
      </c>
      <c r="S446" s="3" t="s">
        <v>621</v>
      </c>
      <c r="T446" s="3" t="s">
        <v>621</v>
      </c>
      <c r="U446" s="3" t="s">
        <v>621</v>
      </c>
      <c r="V446" s="3" t="s">
        <v>621</v>
      </c>
      <c r="Y446" s="20">
        <f t="shared" si="18"/>
        <v>0</v>
      </c>
      <c r="AC446" s="3">
        <f t="shared" si="19"/>
        <v>0</v>
      </c>
      <c r="AD446" s="3">
        <f t="shared" si="20"/>
        <v>0</v>
      </c>
    </row>
    <row r="447" spans="1:30" ht="15" customHeight="1" x14ac:dyDescent="0.35">
      <c r="A447" s="3" t="s">
        <v>571</v>
      </c>
      <c r="B447" s="3" t="s">
        <v>572</v>
      </c>
      <c r="C447" s="3">
        <v>2013</v>
      </c>
      <c r="D447" s="3" t="s">
        <v>913</v>
      </c>
      <c r="E447" s="3" t="s">
        <v>854</v>
      </c>
      <c r="F447" s="3">
        <v>11.3</v>
      </c>
      <c r="G447" s="3" t="s">
        <v>621</v>
      </c>
      <c r="H447" s="3" t="s">
        <v>621</v>
      </c>
      <c r="I447" s="3" t="s">
        <v>621</v>
      </c>
      <c r="J447" s="3" t="s">
        <v>622</v>
      </c>
      <c r="K447" s="3" t="s">
        <v>621</v>
      </c>
      <c r="L447" s="3" t="s">
        <v>621</v>
      </c>
      <c r="M447" s="3" t="s">
        <v>621</v>
      </c>
      <c r="N447" s="3" t="s">
        <v>621</v>
      </c>
      <c r="O447" s="3" t="s">
        <v>621</v>
      </c>
      <c r="P447" s="3" t="s">
        <v>621</v>
      </c>
      <c r="Q447" s="3" t="s">
        <v>622</v>
      </c>
      <c r="R447" s="3" t="s">
        <v>621</v>
      </c>
      <c r="S447" s="3" t="s">
        <v>621</v>
      </c>
      <c r="T447" s="3" t="s">
        <v>621</v>
      </c>
      <c r="U447" s="3" t="s">
        <v>621</v>
      </c>
      <c r="V447" s="3" t="s">
        <v>621</v>
      </c>
      <c r="Y447" s="20">
        <f t="shared" si="18"/>
        <v>11.3</v>
      </c>
      <c r="AC447" s="3">
        <f t="shared" si="19"/>
        <v>13.294117647058824</v>
      </c>
      <c r="AD447" s="3">
        <f t="shared" si="20"/>
        <v>1.9941176470588236</v>
      </c>
    </row>
    <row r="448" spans="1:30" ht="15" customHeight="1" x14ac:dyDescent="0.35">
      <c r="A448" s="3" t="s">
        <v>571</v>
      </c>
      <c r="B448" s="3" t="s">
        <v>573</v>
      </c>
      <c r="C448" s="3">
        <v>2013</v>
      </c>
      <c r="D448" s="3" t="s">
        <v>621</v>
      </c>
      <c r="E448" s="3" t="s">
        <v>621</v>
      </c>
      <c r="F448" s="3" t="s">
        <v>621</v>
      </c>
      <c r="G448" s="3" t="s">
        <v>621</v>
      </c>
      <c r="H448" s="3" t="s">
        <v>621</v>
      </c>
      <c r="I448" s="3" t="s">
        <v>621</v>
      </c>
      <c r="J448" s="3" t="s">
        <v>622</v>
      </c>
      <c r="K448" s="3" t="s">
        <v>621</v>
      </c>
      <c r="L448" s="3" t="s">
        <v>621</v>
      </c>
      <c r="M448" s="3" t="s">
        <v>621</v>
      </c>
      <c r="N448" s="3" t="s">
        <v>621</v>
      </c>
      <c r="O448" s="3" t="s">
        <v>621</v>
      </c>
      <c r="P448" s="3" t="s">
        <v>621</v>
      </c>
      <c r="Q448" s="3" t="s">
        <v>622</v>
      </c>
      <c r="R448" s="3" t="s">
        <v>621</v>
      </c>
      <c r="S448" s="3" t="s">
        <v>621</v>
      </c>
      <c r="T448" s="3" t="s">
        <v>621</v>
      </c>
      <c r="U448" s="3" t="s">
        <v>621</v>
      </c>
      <c r="V448" s="3" t="s">
        <v>621</v>
      </c>
      <c r="Y448" s="20">
        <f t="shared" si="18"/>
        <v>0</v>
      </c>
      <c r="AC448" s="3">
        <f t="shared" si="19"/>
        <v>0</v>
      </c>
      <c r="AD448" s="3">
        <f t="shared" si="20"/>
        <v>0</v>
      </c>
    </row>
    <row r="449" spans="1:30" ht="15" customHeight="1" x14ac:dyDescent="0.35">
      <c r="A449" s="3" t="s">
        <v>574</v>
      </c>
      <c r="B449" s="3" t="s">
        <v>575</v>
      </c>
      <c r="C449" s="3">
        <v>2013</v>
      </c>
      <c r="D449" s="3" t="s">
        <v>622</v>
      </c>
      <c r="E449" s="3" t="s">
        <v>621</v>
      </c>
      <c r="F449" s="3" t="s">
        <v>621</v>
      </c>
      <c r="G449" s="3" t="s">
        <v>621</v>
      </c>
      <c r="H449" s="3" t="s">
        <v>621</v>
      </c>
      <c r="I449" s="3" t="s">
        <v>621</v>
      </c>
      <c r="J449" s="3" t="s">
        <v>622</v>
      </c>
      <c r="K449" s="3" t="s">
        <v>621</v>
      </c>
      <c r="L449" s="3" t="s">
        <v>621</v>
      </c>
      <c r="M449" s="3" t="s">
        <v>621</v>
      </c>
      <c r="N449" s="3" t="s">
        <v>621</v>
      </c>
      <c r="O449" s="3" t="s">
        <v>621</v>
      </c>
      <c r="P449" s="3" t="s">
        <v>621</v>
      </c>
      <c r="Q449" s="3" t="s">
        <v>622</v>
      </c>
      <c r="R449" s="3" t="s">
        <v>621</v>
      </c>
      <c r="S449" s="3" t="s">
        <v>621</v>
      </c>
      <c r="T449" s="3" t="s">
        <v>621</v>
      </c>
      <c r="U449" s="3" t="s">
        <v>621</v>
      </c>
      <c r="V449" s="3" t="s">
        <v>621</v>
      </c>
      <c r="Y449" s="20">
        <f t="shared" si="18"/>
        <v>0</v>
      </c>
      <c r="AC449" s="3">
        <f t="shared" si="19"/>
        <v>0</v>
      </c>
      <c r="AD449" s="3">
        <f t="shared" si="20"/>
        <v>0</v>
      </c>
    </row>
    <row r="450" spans="1:30" ht="15" customHeight="1" x14ac:dyDescent="0.35">
      <c r="A450" s="3" t="s">
        <v>574</v>
      </c>
      <c r="B450" s="3" t="s">
        <v>576</v>
      </c>
      <c r="C450" s="3">
        <v>2013</v>
      </c>
      <c r="D450" s="3" t="s">
        <v>622</v>
      </c>
      <c r="E450" s="3" t="s">
        <v>621</v>
      </c>
      <c r="F450" s="3" t="s">
        <v>621</v>
      </c>
      <c r="G450" s="3" t="s">
        <v>621</v>
      </c>
      <c r="H450" s="3" t="s">
        <v>621</v>
      </c>
      <c r="I450" s="3" t="s">
        <v>621</v>
      </c>
      <c r="J450" s="3" t="s">
        <v>622</v>
      </c>
      <c r="K450" s="3" t="s">
        <v>621</v>
      </c>
      <c r="L450" s="3" t="s">
        <v>621</v>
      </c>
      <c r="M450" s="3" t="s">
        <v>621</v>
      </c>
      <c r="N450" s="3" t="s">
        <v>621</v>
      </c>
      <c r="O450" s="3" t="s">
        <v>621</v>
      </c>
      <c r="P450" s="3" t="s">
        <v>621</v>
      </c>
      <c r="Q450" s="3" t="s">
        <v>622</v>
      </c>
      <c r="R450" s="3" t="s">
        <v>621</v>
      </c>
      <c r="S450" s="3" t="s">
        <v>621</v>
      </c>
      <c r="T450" s="3" t="s">
        <v>621</v>
      </c>
      <c r="U450" s="3" t="s">
        <v>621</v>
      </c>
      <c r="V450" s="3" t="s">
        <v>621</v>
      </c>
      <c r="Y450" s="20">
        <f t="shared" si="18"/>
        <v>0</v>
      </c>
      <c r="AC450" s="3">
        <f t="shared" si="19"/>
        <v>0</v>
      </c>
      <c r="AD450" s="3">
        <f t="shared" si="20"/>
        <v>0</v>
      </c>
    </row>
    <row r="451" spans="1:30" ht="15" customHeight="1" x14ac:dyDescent="0.35">
      <c r="A451" s="3" t="s">
        <v>574</v>
      </c>
      <c r="B451" s="3" t="s">
        <v>577</v>
      </c>
      <c r="C451" s="3">
        <v>2013</v>
      </c>
      <c r="D451" s="3" t="s">
        <v>914</v>
      </c>
      <c r="E451" s="3" t="s">
        <v>879</v>
      </c>
      <c r="F451" s="3">
        <v>1.1020000000000001</v>
      </c>
      <c r="G451" s="3" t="s">
        <v>621</v>
      </c>
      <c r="H451" s="3" t="s">
        <v>621</v>
      </c>
      <c r="I451" s="3">
        <v>85</v>
      </c>
      <c r="J451" s="3" t="s">
        <v>915</v>
      </c>
      <c r="K451" s="3" t="s">
        <v>856</v>
      </c>
      <c r="L451" s="3">
        <v>1.0880000000000001</v>
      </c>
      <c r="M451" s="3" t="s">
        <v>621</v>
      </c>
      <c r="N451" s="3" t="s">
        <v>621</v>
      </c>
      <c r="O451" s="3">
        <v>85</v>
      </c>
      <c r="P451" s="3" t="s">
        <v>621</v>
      </c>
      <c r="Q451" s="3" t="s">
        <v>622</v>
      </c>
      <c r="R451" s="3" t="s">
        <v>621</v>
      </c>
      <c r="S451" s="3" t="s">
        <v>621</v>
      </c>
      <c r="T451" s="3" t="s">
        <v>621</v>
      </c>
      <c r="U451" s="3" t="s">
        <v>621</v>
      </c>
      <c r="V451" s="3" t="s">
        <v>621</v>
      </c>
      <c r="Y451" s="20">
        <f t="shared" ref="Y451:Y476" si="21">IFERROR(F451/1,0)+IFERROR(H451/1,0)+IFERROR(L451/1,0)+IFERROR(N451/1,0)+IFERROR(S451/1,0)+IFERROR(U451/1,0)</f>
        <v>2.1900000000000004</v>
      </c>
      <c r="AC451" s="3">
        <f t="shared" ref="AC451:AC476" si="22">Y451/0.85</f>
        <v>2.5764705882352947</v>
      </c>
      <c r="AD451" s="3">
        <f t="shared" ref="AD451:AD476" si="23">AC451-Y451</f>
        <v>0.38647058823529434</v>
      </c>
    </row>
    <row r="452" spans="1:30" ht="15" customHeight="1" x14ac:dyDescent="0.35">
      <c r="A452" s="3" t="s">
        <v>574</v>
      </c>
      <c r="B452" s="3" t="s">
        <v>578</v>
      </c>
      <c r="C452" s="3">
        <v>2013</v>
      </c>
      <c r="D452" s="3" t="s">
        <v>703</v>
      </c>
      <c r="E452" s="3" t="s">
        <v>877</v>
      </c>
      <c r="F452" s="3">
        <v>2.089</v>
      </c>
      <c r="G452" s="3" t="s">
        <v>856</v>
      </c>
      <c r="H452" s="3">
        <v>0.31900000000000001</v>
      </c>
      <c r="I452" s="3">
        <v>90</v>
      </c>
      <c r="J452" s="3" t="s">
        <v>622</v>
      </c>
      <c r="K452" s="3" t="s">
        <v>621</v>
      </c>
      <c r="L452" s="3" t="s">
        <v>621</v>
      </c>
      <c r="M452" s="3" t="s">
        <v>621</v>
      </c>
      <c r="N452" s="3" t="s">
        <v>621</v>
      </c>
      <c r="O452" s="3" t="s">
        <v>621</v>
      </c>
      <c r="P452" s="3" t="s">
        <v>621</v>
      </c>
      <c r="Q452" s="3" t="s">
        <v>622</v>
      </c>
      <c r="R452" s="3" t="s">
        <v>621</v>
      </c>
      <c r="S452" s="3" t="s">
        <v>621</v>
      </c>
      <c r="T452" s="3" t="s">
        <v>621</v>
      </c>
      <c r="U452" s="3" t="s">
        <v>621</v>
      </c>
      <c r="V452" s="3" t="s">
        <v>621</v>
      </c>
      <c r="Y452" s="20">
        <f t="shared" si="21"/>
        <v>2.4079999999999999</v>
      </c>
      <c r="AC452" s="36">
        <f>Y452/(I452/100)</f>
        <v>2.6755555555555555</v>
      </c>
      <c r="AD452" s="3">
        <f t="shared" si="23"/>
        <v>0.26755555555555555</v>
      </c>
    </row>
    <row r="453" spans="1:30" ht="15" customHeight="1" x14ac:dyDescent="0.35">
      <c r="A453" s="3" t="s">
        <v>579</v>
      </c>
      <c r="B453" s="3" t="s">
        <v>580</v>
      </c>
      <c r="C453" s="3">
        <v>2013</v>
      </c>
      <c r="D453" s="3" t="s">
        <v>622</v>
      </c>
      <c r="E453" s="3" t="s">
        <v>621</v>
      </c>
      <c r="F453" s="3" t="s">
        <v>621</v>
      </c>
      <c r="G453" s="3" t="s">
        <v>621</v>
      </c>
      <c r="H453" s="3" t="s">
        <v>621</v>
      </c>
      <c r="I453" s="3" t="s">
        <v>621</v>
      </c>
      <c r="J453" s="3" t="s">
        <v>622</v>
      </c>
      <c r="K453" s="3" t="s">
        <v>621</v>
      </c>
      <c r="L453" s="3" t="s">
        <v>621</v>
      </c>
      <c r="M453" s="3" t="s">
        <v>621</v>
      </c>
      <c r="N453" s="3" t="s">
        <v>621</v>
      </c>
      <c r="O453" s="3" t="s">
        <v>621</v>
      </c>
      <c r="P453" s="3" t="s">
        <v>621</v>
      </c>
      <c r="Q453" s="3" t="s">
        <v>622</v>
      </c>
      <c r="R453" s="3" t="s">
        <v>621</v>
      </c>
      <c r="S453" s="3" t="s">
        <v>621</v>
      </c>
      <c r="T453" s="3" t="s">
        <v>621</v>
      </c>
      <c r="U453" s="3" t="s">
        <v>621</v>
      </c>
      <c r="V453" s="3" t="s">
        <v>621</v>
      </c>
      <c r="Y453" s="20">
        <f t="shared" si="21"/>
        <v>0</v>
      </c>
      <c r="AC453" s="3">
        <f t="shared" si="22"/>
        <v>0</v>
      </c>
      <c r="AD453" s="3">
        <f t="shared" si="23"/>
        <v>0</v>
      </c>
    </row>
    <row r="454" spans="1:30" ht="15" customHeight="1" x14ac:dyDescent="0.35">
      <c r="A454" s="3" t="s">
        <v>579</v>
      </c>
      <c r="B454" s="3" t="s">
        <v>581</v>
      </c>
      <c r="C454" s="3">
        <v>2013</v>
      </c>
      <c r="D454" s="3" t="s">
        <v>622</v>
      </c>
      <c r="E454" s="3" t="s">
        <v>621</v>
      </c>
      <c r="F454" s="3" t="s">
        <v>621</v>
      </c>
      <c r="G454" s="3" t="s">
        <v>621</v>
      </c>
      <c r="H454" s="3" t="s">
        <v>621</v>
      </c>
      <c r="I454" s="3" t="s">
        <v>621</v>
      </c>
      <c r="J454" s="3" t="s">
        <v>622</v>
      </c>
      <c r="K454" s="3" t="s">
        <v>621</v>
      </c>
      <c r="L454" s="3" t="s">
        <v>621</v>
      </c>
      <c r="M454" s="3" t="s">
        <v>621</v>
      </c>
      <c r="N454" s="3" t="s">
        <v>621</v>
      </c>
      <c r="O454" s="3" t="s">
        <v>621</v>
      </c>
      <c r="P454" s="3" t="s">
        <v>621</v>
      </c>
      <c r="Q454" s="3" t="s">
        <v>622</v>
      </c>
      <c r="R454" s="3" t="s">
        <v>621</v>
      </c>
      <c r="S454" s="3" t="s">
        <v>621</v>
      </c>
      <c r="T454" s="3" t="s">
        <v>621</v>
      </c>
      <c r="U454" s="3" t="s">
        <v>621</v>
      </c>
      <c r="V454" s="3" t="s">
        <v>621</v>
      </c>
      <c r="Y454" s="20">
        <f t="shared" si="21"/>
        <v>0</v>
      </c>
      <c r="AC454" s="3">
        <f t="shared" si="22"/>
        <v>0</v>
      </c>
      <c r="AD454" s="3">
        <f t="shared" si="23"/>
        <v>0</v>
      </c>
    </row>
    <row r="455" spans="1:30" ht="15" customHeight="1" x14ac:dyDescent="0.35">
      <c r="A455" s="3" t="s">
        <v>579</v>
      </c>
      <c r="B455" s="3" t="s">
        <v>582</v>
      </c>
      <c r="C455" s="3">
        <v>2013</v>
      </c>
      <c r="D455" s="3" t="s">
        <v>622</v>
      </c>
      <c r="E455" s="3" t="s">
        <v>621</v>
      </c>
      <c r="F455" s="3" t="s">
        <v>621</v>
      </c>
      <c r="G455" s="3" t="s">
        <v>621</v>
      </c>
      <c r="H455" s="3" t="s">
        <v>621</v>
      </c>
      <c r="I455" s="3" t="s">
        <v>621</v>
      </c>
      <c r="J455" s="3" t="s">
        <v>622</v>
      </c>
      <c r="K455" s="3" t="s">
        <v>621</v>
      </c>
      <c r="L455" s="3" t="s">
        <v>621</v>
      </c>
      <c r="M455" s="3" t="s">
        <v>621</v>
      </c>
      <c r="N455" s="3" t="s">
        <v>621</v>
      </c>
      <c r="O455" s="3" t="s">
        <v>621</v>
      </c>
      <c r="P455" s="3" t="s">
        <v>621</v>
      </c>
      <c r="Q455" s="3" t="s">
        <v>622</v>
      </c>
      <c r="R455" s="3" t="s">
        <v>621</v>
      </c>
      <c r="S455" s="3" t="s">
        <v>621</v>
      </c>
      <c r="T455" s="3" t="s">
        <v>621</v>
      </c>
      <c r="U455" s="3" t="s">
        <v>621</v>
      </c>
      <c r="V455" s="3" t="s">
        <v>621</v>
      </c>
      <c r="Y455" s="20">
        <f t="shared" si="21"/>
        <v>0</v>
      </c>
      <c r="AC455" s="3">
        <f t="shared" si="22"/>
        <v>0</v>
      </c>
      <c r="AD455" s="3">
        <f t="shared" si="23"/>
        <v>0</v>
      </c>
    </row>
    <row r="456" spans="1:30" ht="15" customHeight="1" x14ac:dyDescent="0.35">
      <c r="A456" s="3" t="s">
        <v>583</v>
      </c>
      <c r="B456" s="3" t="s">
        <v>584</v>
      </c>
      <c r="C456" s="3">
        <v>2013</v>
      </c>
      <c r="D456" s="3" t="s">
        <v>622</v>
      </c>
      <c r="E456" s="3" t="s">
        <v>621</v>
      </c>
      <c r="F456" s="3" t="s">
        <v>621</v>
      </c>
      <c r="G456" s="3" t="s">
        <v>621</v>
      </c>
      <c r="H456" s="3" t="s">
        <v>621</v>
      </c>
      <c r="I456" s="3" t="s">
        <v>621</v>
      </c>
      <c r="J456" s="3" t="s">
        <v>622</v>
      </c>
      <c r="K456" s="3" t="s">
        <v>621</v>
      </c>
      <c r="L456" s="3" t="s">
        <v>621</v>
      </c>
      <c r="M456" s="3" t="s">
        <v>621</v>
      </c>
      <c r="N456" s="3" t="s">
        <v>621</v>
      </c>
      <c r="O456" s="3" t="s">
        <v>621</v>
      </c>
      <c r="P456" s="3" t="s">
        <v>621</v>
      </c>
      <c r="Q456" s="3" t="s">
        <v>622</v>
      </c>
      <c r="R456" s="3" t="s">
        <v>621</v>
      </c>
      <c r="S456" s="3" t="s">
        <v>621</v>
      </c>
      <c r="T456" s="3" t="s">
        <v>621</v>
      </c>
      <c r="U456" s="3" t="s">
        <v>621</v>
      </c>
      <c r="V456" s="3" t="s">
        <v>621</v>
      </c>
      <c r="Y456" s="20">
        <f t="shared" si="21"/>
        <v>0</v>
      </c>
      <c r="AC456" s="3">
        <f t="shared" si="22"/>
        <v>0</v>
      </c>
      <c r="AD456" s="3">
        <f t="shared" si="23"/>
        <v>0</v>
      </c>
    </row>
    <row r="457" spans="1:30" ht="15" customHeight="1" x14ac:dyDescent="0.35">
      <c r="A457" s="3" t="s">
        <v>583</v>
      </c>
      <c r="B457" s="3" t="s">
        <v>585</v>
      </c>
      <c r="C457" s="3">
        <v>2013</v>
      </c>
      <c r="D457" s="3" t="s">
        <v>622</v>
      </c>
      <c r="E457" s="3" t="s">
        <v>621</v>
      </c>
      <c r="F457" s="3" t="s">
        <v>621</v>
      </c>
      <c r="G457" s="3" t="s">
        <v>621</v>
      </c>
      <c r="H457" s="3" t="s">
        <v>621</v>
      </c>
      <c r="I457" s="3" t="s">
        <v>621</v>
      </c>
      <c r="J457" s="3" t="s">
        <v>622</v>
      </c>
      <c r="K457" s="3" t="s">
        <v>621</v>
      </c>
      <c r="L457" s="3" t="s">
        <v>621</v>
      </c>
      <c r="M457" s="3" t="s">
        <v>621</v>
      </c>
      <c r="N457" s="3" t="s">
        <v>621</v>
      </c>
      <c r="O457" s="3" t="s">
        <v>621</v>
      </c>
      <c r="P457" s="3" t="s">
        <v>621</v>
      </c>
      <c r="Q457" s="3" t="s">
        <v>622</v>
      </c>
      <c r="R457" s="3" t="s">
        <v>621</v>
      </c>
      <c r="S457" s="3" t="s">
        <v>621</v>
      </c>
      <c r="T457" s="3" t="s">
        <v>621</v>
      </c>
      <c r="U457" s="3" t="s">
        <v>621</v>
      </c>
      <c r="V457" s="3" t="s">
        <v>621</v>
      </c>
      <c r="Y457" s="20">
        <f t="shared" si="21"/>
        <v>0</v>
      </c>
      <c r="AC457" s="3">
        <f t="shared" si="22"/>
        <v>0</v>
      </c>
      <c r="AD457" s="3">
        <f t="shared" si="23"/>
        <v>0</v>
      </c>
    </row>
    <row r="458" spans="1:30" ht="15" customHeight="1" x14ac:dyDescent="0.35">
      <c r="A458" s="3" t="s">
        <v>583</v>
      </c>
      <c r="B458" s="3" t="s">
        <v>586</v>
      </c>
      <c r="C458" s="3">
        <v>2013</v>
      </c>
      <c r="D458" s="3" t="s">
        <v>622</v>
      </c>
      <c r="E458" s="3" t="s">
        <v>621</v>
      </c>
      <c r="F458" s="3" t="s">
        <v>621</v>
      </c>
      <c r="G458" s="3" t="s">
        <v>621</v>
      </c>
      <c r="H458" s="3" t="s">
        <v>621</v>
      </c>
      <c r="I458" s="3" t="s">
        <v>621</v>
      </c>
      <c r="J458" s="3" t="s">
        <v>622</v>
      </c>
      <c r="K458" s="3" t="s">
        <v>621</v>
      </c>
      <c r="L458" s="3" t="s">
        <v>621</v>
      </c>
      <c r="M458" s="3" t="s">
        <v>621</v>
      </c>
      <c r="N458" s="3" t="s">
        <v>621</v>
      </c>
      <c r="O458" s="3" t="s">
        <v>621</v>
      </c>
      <c r="P458" s="3" t="s">
        <v>621</v>
      </c>
      <c r="Q458" s="3" t="s">
        <v>622</v>
      </c>
      <c r="R458" s="3" t="s">
        <v>621</v>
      </c>
      <c r="S458" s="3" t="s">
        <v>621</v>
      </c>
      <c r="T458" s="3" t="s">
        <v>621</v>
      </c>
      <c r="U458" s="3" t="s">
        <v>621</v>
      </c>
      <c r="V458" s="3" t="s">
        <v>621</v>
      </c>
      <c r="Y458" s="20">
        <f t="shared" si="21"/>
        <v>0</v>
      </c>
      <c r="AC458" s="3">
        <f t="shared" si="22"/>
        <v>0</v>
      </c>
      <c r="AD458" s="3">
        <f t="shared" si="23"/>
        <v>0</v>
      </c>
    </row>
    <row r="459" spans="1:30" ht="15" customHeight="1" x14ac:dyDescent="0.35">
      <c r="A459" s="3" t="s">
        <v>583</v>
      </c>
      <c r="B459" s="3" t="s">
        <v>587</v>
      </c>
      <c r="C459" s="3">
        <v>2013</v>
      </c>
      <c r="D459" s="3" t="s">
        <v>622</v>
      </c>
      <c r="E459" s="3" t="s">
        <v>621</v>
      </c>
      <c r="F459" s="3" t="s">
        <v>621</v>
      </c>
      <c r="G459" s="3" t="s">
        <v>621</v>
      </c>
      <c r="H459" s="3" t="s">
        <v>621</v>
      </c>
      <c r="I459" s="3" t="s">
        <v>621</v>
      </c>
      <c r="J459" s="3" t="s">
        <v>622</v>
      </c>
      <c r="K459" s="3" t="s">
        <v>621</v>
      </c>
      <c r="L459" s="3" t="s">
        <v>621</v>
      </c>
      <c r="M459" s="3" t="s">
        <v>621</v>
      </c>
      <c r="N459" s="3" t="s">
        <v>621</v>
      </c>
      <c r="O459" s="3" t="s">
        <v>621</v>
      </c>
      <c r="P459" s="3" t="s">
        <v>621</v>
      </c>
      <c r="Q459" s="3" t="s">
        <v>622</v>
      </c>
      <c r="R459" s="3" t="s">
        <v>621</v>
      </c>
      <c r="S459" s="3" t="s">
        <v>621</v>
      </c>
      <c r="T459" s="3" t="s">
        <v>621</v>
      </c>
      <c r="U459" s="3" t="s">
        <v>621</v>
      </c>
      <c r="V459" s="3" t="s">
        <v>621</v>
      </c>
      <c r="Y459" s="20">
        <f t="shared" si="21"/>
        <v>0</v>
      </c>
      <c r="AC459" s="3">
        <f t="shared" si="22"/>
        <v>0</v>
      </c>
      <c r="AD459" s="3">
        <f t="shared" si="23"/>
        <v>0</v>
      </c>
    </row>
    <row r="460" spans="1:30" ht="15" customHeight="1" x14ac:dyDescent="0.35">
      <c r="A460" s="3" t="s">
        <v>588</v>
      </c>
      <c r="B460" s="3" t="s">
        <v>589</v>
      </c>
      <c r="C460" s="3">
        <v>2013</v>
      </c>
      <c r="D460" s="3" t="s">
        <v>916</v>
      </c>
      <c r="E460" s="3" t="s">
        <v>854</v>
      </c>
      <c r="F460" s="3">
        <v>26.3</v>
      </c>
      <c r="G460" s="3" t="s">
        <v>621</v>
      </c>
      <c r="H460" s="3" t="s">
        <v>621</v>
      </c>
      <c r="I460" s="3" t="s">
        <v>621</v>
      </c>
      <c r="J460" s="3" t="s">
        <v>917</v>
      </c>
      <c r="K460" s="3" t="s">
        <v>854</v>
      </c>
      <c r="L460" s="3">
        <v>3.2</v>
      </c>
      <c r="M460" s="3" t="s">
        <v>621</v>
      </c>
      <c r="N460" s="3" t="s">
        <v>621</v>
      </c>
      <c r="O460" s="3" t="s">
        <v>621</v>
      </c>
      <c r="P460" s="3" t="s">
        <v>621</v>
      </c>
      <c r="Q460" s="3" t="s">
        <v>622</v>
      </c>
      <c r="R460" s="3" t="s">
        <v>621</v>
      </c>
      <c r="S460" s="3" t="s">
        <v>621</v>
      </c>
      <c r="T460" s="3" t="s">
        <v>621</v>
      </c>
      <c r="U460" s="3" t="s">
        <v>621</v>
      </c>
      <c r="V460" s="3" t="s">
        <v>621</v>
      </c>
      <c r="Y460" s="20">
        <f t="shared" si="21"/>
        <v>29.5</v>
      </c>
      <c r="AC460" s="3">
        <f t="shared" si="22"/>
        <v>34.705882352941174</v>
      </c>
      <c r="AD460" s="3">
        <f t="shared" si="23"/>
        <v>5.205882352941174</v>
      </c>
    </row>
    <row r="461" spans="1:30" ht="15" customHeight="1" x14ac:dyDescent="0.3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Y461" s="20">
        <f t="shared" si="21"/>
        <v>0</v>
      </c>
      <c r="AC461" s="3">
        <f t="shared" si="22"/>
        <v>0</v>
      </c>
      <c r="AD461" s="3">
        <f t="shared" si="23"/>
        <v>0</v>
      </c>
    </row>
    <row r="462" spans="1:30" ht="15" customHeight="1" x14ac:dyDescent="0.3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Y462" s="20">
        <f t="shared" si="21"/>
        <v>0</v>
      </c>
      <c r="AC462" s="3">
        <f t="shared" si="22"/>
        <v>0</v>
      </c>
      <c r="AD462" s="3">
        <f t="shared" si="23"/>
        <v>0</v>
      </c>
    </row>
    <row r="463" spans="1:30" ht="15" customHeight="1" x14ac:dyDescent="0.3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Y463" s="20">
        <f t="shared" si="21"/>
        <v>0</v>
      </c>
      <c r="AC463" s="3">
        <f t="shared" si="22"/>
        <v>0</v>
      </c>
      <c r="AD463" s="3">
        <f t="shared" si="23"/>
        <v>0</v>
      </c>
    </row>
    <row r="464" spans="1:30" ht="15" customHeight="1" x14ac:dyDescent="0.3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Y464" s="20">
        <f t="shared" si="21"/>
        <v>0</v>
      </c>
      <c r="AC464" s="3">
        <f t="shared" si="22"/>
        <v>0</v>
      </c>
      <c r="AD464" s="3">
        <f t="shared" si="23"/>
        <v>0</v>
      </c>
    </row>
    <row r="465" spans="1:30" ht="15" customHeight="1" x14ac:dyDescent="0.35">
      <c r="A465" s="3" t="s">
        <v>596</v>
      </c>
      <c r="B465" s="3" t="s">
        <v>597</v>
      </c>
      <c r="C465" s="3">
        <v>2013</v>
      </c>
      <c r="D465" s="3" t="s">
        <v>622</v>
      </c>
      <c r="E465" s="3" t="s">
        <v>621</v>
      </c>
      <c r="F465" s="3" t="s">
        <v>621</v>
      </c>
      <c r="G465" s="3" t="s">
        <v>621</v>
      </c>
      <c r="H465" s="3" t="s">
        <v>621</v>
      </c>
      <c r="I465" s="3" t="s">
        <v>621</v>
      </c>
      <c r="J465" s="3" t="s">
        <v>622</v>
      </c>
      <c r="K465" s="3" t="s">
        <v>621</v>
      </c>
      <c r="L465" s="3" t="s">
        <v>621</v>
      </c>
      <c r="M465" s="3" t="s">
        <v>621</v>
      </c>
      <c r="N465" s="3" t="s">
        <v>621</v>
      </c>
      <c r="O465" s="3" t="s">
        <v>621</v>
      </c>
      <c r="P465" s="3" t="s">
        <v>621</v>
      </c>
      <c r="Q465" s="3" t="s">
        <v>622</v>
      </c>
      <c r="R465" s="3" t="s">
        <v>621</v>
      </c>
      <c r="S465" s="3" t="s">
        <v>621</v>
      </c>
      <c r="T465" s="3" t="s">
        <v>621</v>
      </c>
      <c r="U465" s="3" t="s">
        <v>621</v>
      </c>
      <c r="V465" s="3" t="s">
        <v>621</v>
      </c>
      <c r="Y465" s="20">
        <f t="shared" si="21"/>
        <v>0</v>
      </c>
      <c r="AC465" s="3">
        <f t="shared" si="22"/>
        <v>0</v>
      </c>
      <c r="AD465" s="3">
        <f t="shared" si="23"/>
        <v>0</v>
      </c>
    </row>
    <row r="466" spans="1:30" ht="15" customHeight="1" x14ac:dyDescent="0.35">
      <c r="A466" s="3" t="s">
        <v>596</v>
      </c>
      <c r="B466" s="3" t="s">
        <v>598</v>
      </c>
      <c r="C466" s="3">
        <v>2013</v>
      </c>
      <c r="D466" s="3" t="s">
        <v>622</v>
      </c>
      <c r="E466" s="3" t="s">
        <v>621</v>
      </c>
      <c r="F466" s="3" t="s">
        <v>621</v>
      </c>
      <c r="G466" s="3" t="s">
        <v>621</v>
      </c>
      <c r="H466" s="3" t="s">
        <v>621</v>
      </c>
      <c r="I466" s="3" t="s">
        <v>621</v>
      </c>
      <c r="J466" s="3" t="s">
        <v>622</v>
      </c>
      <c r="K466" s="3" t="s">
        <v>621</v>
      </c>
      <c r="L466" s="3" t="s">
        <v>621</v>
      </c>
      <c r="M466" s="3" t="s">
        <v>621</v>
      </c>
      <c r="N466" s="3" t="s">
        <v>621</v>
      </c>
      <c r="O466" s="3" t="s">
        <v>621</v>
      </c>
      <c r="P466" s="3" t="s">
        <v>621</v>
      </c>
      <c r="Q466" s="3" t="s">
        <v>622</v>
      </c>
      <c r="R466" s="3" t="s">
        <v>621</v>
      </c>
      <c r="S466" s="3" t="s">
        <v>621</v>
      </c>
      <c r="T466" s="3" t="s">
        <v>621</v>
      </c>
      <c r="U466" s="3" t="s">
        <v>621</v>
      </c>
      <c r="V466" s="3" t="s">
        <v>621</v>
      </c>
      <c r="Y466" s="20">
        <f t="shared" si="21"/>
        <v>0</v>
      </c>
      <c r="AC466" s="3">
        <f t="shared" si="22"/>
        <v>0</v>
      </c>
      <c r="AD466" s="3">
        <f t="shared" si="23"/>
        <v>0</v>
      </c>
    </row>
    <row r="467" spans="1:30" ht="15" customHeight="1" x14ac:dyDescent="0.35">
      <c r="A467" s="3" t="s">
        <v>596</v>
      </c>
      <c r="B467" s="3" t="s">
        <v>599</v>
      </c>
      <c r="C467" s="3">
        <v>2013</v>
      </c>
      <c r="D467" s="3" t="s">
        <v>622</v>
      </c>
      <c r="E467" s="3" t="s">
        <v>621</v>
      </c>
      <c r="F467" s="3" t="s">
        <v>621</v>
      </c>
      <c r="G467" s="3" t="s">
        <v>621</v>
      </c>
      <c r="H467" s="3" t="s">
        <v>621</v>
      </c>
      <c r="I467" s="3" t="s">
        <v>621</v>
      </c>
      <c r="J467" s="3" t="s">
        <v>622</v>
      </c>
      <c r="K467" s="3" t="s">
        <v>621</v>
      </c>
      <c r="L467" s="3" t="s">
        <v>621</v>
      </c>
      <c r="M467" s="3" t="s">
        <v>621</v>
      </c>
      <c r="N467" s="3" t="s">
        <v>621</v>
      </c>
      <c r="O467" s="3" t="s">
        <v>621</v>
      </c>
      <c r="P467" s="3" t="s">
        <v>621</v>
      </c>
      <c r="Q467" s="3" t="s">
        <v>622</v>
      </c>
      <c r="R467" s="3" t="s">
        <v>621</v>
      </c>
      <c r="S467" s="3" t="s">
        <v>621</v>
      </c>
      <c r="T467" s="3" t="s">
        <v>621</v>
      </c>
      <c r="U467" s="3" t="s">
        <v>621</v>
      </c>
      <c r="V467" s="3" t="s">
        <v>621</v>
      </c>
      <c r="Y467" s="20">
        <f t="shared" si="21"/>
        <v>0</v>
      </c>
      <c r="AC467" s="3">
        <f t="shared" si="22"/>
        <v>0</v>
      </c>
      <c r="AD467" s="3">
        <f t="shared" si="23"/>
        <v>0</v>
      </c>
    </row>
    <row r="468" spans="1:30" ht="15" customHeight="1" x14ac:dyDescent="0.35">
      <c r="A468" s="3" t="s">
        <v>596</v>
      </c>
      <c r="B468" s="3" t="s">
        <v>600</v>
      </c>
      <c r="C468" s="3">
        <v>2013</v>
      </c>
      <c r="D468" s="3" t="s">
        <v>918</v>
      </c>
      <c r="E468" s="3" t="s">
        <v>879</v>
      </c>
      <c r="F468" s="3">
        <v>1.4570000000000001</v>
      </c>
      <c r="G468" s="3" t="s">
        <v>621</v>
      </c>
      <c r="H468" s="3" t="s">
        <v>621</v>
      </c>
      <c r="I468" s="3" t="s">
        <v>621</v>
      </c>
      <c r="J468" s="3" t="s">
        <v>622</v>
      </c>
      <c r="K468" s="3" t="s">
        <v>621</v>
      </c>
      <c r="L468" s="3" t="s">
        <v>621</v>
      </c>
      <c r="M468" s="3" t="s">
        <v>621</v>
      </c>
      <c r="N468" s="3" t="s">
        <v>621</v>
      </c>
      <c r="O468" s="3" t="s">
        <v>621</v>
      </c>
      <c r="P468" s="3" t="s">
        <v>621</v>
      </c>
      <c r="Q468" s="3" t="s">
        <v>622</v>
      </c>
      <c r="R468" s="3" t="s">
        <v>621</v>
      </c>
      <c r="S468" s="3" t="s">
        <v>621</v>
      </c>
      <c r="T468" s="3" t="s">
        <v>621</v>
      </c>
      <c r="U468" s="3" t="s">
        <v>621</v>
      </c>
      <c r="V468" s="3" t="s">
        <v>621</v>
      </c>
      <c r="Y468" s="20">
        <f t="shared" si="21"/>
        <v>1.4570000000000001</v>
      </c>
      <c r="AC468" s="3">
        <f t="shared" si="22"/>
        <v>1.7141176470588237</v>
      </c>
      <c r="AD468" s="3">
        <f t="shared" si="23"/>
        <v>0.25711764705882367</v>
      </c>
    </row>
    <row r="469" spans="1:30" ht="15" customHeight="1" x14ac:dyDescent="0.35">
      <c r="A469" s="3" t="s">
        <v>601</v>
      </c>
      <c r="B469" s="3" t="s">
        <v>602</v>
      </c>
      <c r="C469" s="3">
        <v>2013</v>
      </c>
      <c r="D469" s="3" t="s">
        <v>622</v>
      </c>
      <c r="E469" s="3" t="s">
        <v>621</v>
      </c>
      <c r="F469" s="3" t="s">
        <v>621</v>
      </c>
      <c r="G469" s="3" t="s">
        <v>621</v>
      </c>
      <c r="H469" s="3" t="s">
        <v>621</v>
      </c>
      <c r="I469" s="3" t="s">
        <v>621</v>
      </c>
      <c r="J469" s="3" t="s">
        <v>622</v>
      </c>
      <c r="K469" s="3" t="s">
        <v>621</v>
      </c>
      <c r="L469" s="3" t="s">
        <v>621</v>
      </c>
      <c r="M469" s="3" t="s">
        <v>621</v>
      </c>
      <c r="N469" s="3" t="s">
        <v>621</v>
      </c>
      <c r="O469" s="3" t="s">
        <v>621</v>
      </c>
      <c r="P469" s="3" t="s">
        <v>621</v>
      </c>
      <c r="Q469" s="3" t="s">
        <v>622</v>
      </c>
      <c r="R469" s="3" t="s">
        <v>621</v>
      </c>
      <c r="S469" s="3" t="s">
        <v>621</v>
      </c>
      <c r="T469" s="3" t="s">
        <v>621</v>
      </c>
      <c r="U469" s="3" t="s">
        <v>621</v>
      </c>
      <c r="V469" s="3" t="s">
        <v>621</v>
      </c>
      <c r="Y469" s="20">
        <f t="shared" si="21"/>
        <v>0</v>
      </c>
      <c r="AC469" s="3">
        <f t="shared" si="22"/>
        <v>0</v>
      </c>
      <c r="AD469" s="3">
        <f t="shared" si="23"/>
        <v>0</v>
      </c>
    </row>
    <row r="470" spans="1:30" ht="15" customHeight="1" x14ac:dyDescent="0.35">
      <c r="A470" s="3" t="s">
        <v>603</v>
      </c>
      <c r="B470" s="3" t="s">
        <v>604</v>
      </c>
      <c r="C470" s="3">
        <v>2013</v>
      </c>
      <c r="D470" s="3" t="s">
        <v>622</v>
      </c>
      <c r="E470" s="3" t="s">
        <v>621</v>
      </c>
      <c r="F470" s="3" t="s">
        <v>621</v>
      </c>
      <c r="G470" s="3" t="s">
        <v>621</v>
      </c>
      <c r="H470" s="3" t="s">
        <v>621</v>
      </c>
      <c r="I470" s="3" t="s">
        <v>621</v>
      </c>
      <c r="J470" s="3" t="s">
        <v>622</v>
      </c>
      <c r="K470" s="3" t="s">
        <v>621</v>
      </c>
      <c r="L470" s="3" t="s">
        <v>621</v>
      </c>
      <c r="M470" s="3" t="s">
        <v>621</v>
      </c>
      <c r="N470" s="3" t="s">
        <v>621</v>
      </c>
      <c r="O470" s="3" t="s">
        <v>621</v>
      </c>
      <c r="P470" s="3" t="s">
        <v>621</v>
      </c>
      <c r="Q470" s="3" t="s">
        <v>622</v>
      </c>
      <c r="R470" s="3" t="s">
        <v>621</v>
      </c>
      <c r="S470" s="3" t="s">
        <v>621</v>
      </c>
      <c r="T470" s="3" t="s">
        <v>621</v>
      </c>
      <c r="U470" s="3" t="s">
        <v>621</v>
      </c>
      <c r="V470" s="3" t="s">
        <v>621</v>
      </c>
      <c r="Y470" s="20">
        <f t="shared" si="21"/>
        <v>0</v>
      </c>
      <c r="AC470" s="3">
        <f t="shared" si="22"/>
        <v>0</v>
      </c>
      <c r="AD470" s="3">
        <f t="shared" si="23"/>
        <v>0</v>
      </c>
    </row>
    <row r="471" spans="1:30" ht="15" customHeight="1" x14ac:dyDescent="0.35">
      <c r="A471" s="3" t="s">
        <v>605</v>
      </c>
      <c r="B471" s="3" t="s">
        <v>606</v>
      </c>
      <c r="C471" s="3">
        <v>2013</v>
      </c>
      <c r="D471" s="3" t="s">
        <v>622</v>
      </c>
      <c r="E471" s="3" t="s">
        <v>621</v>
      </c>
      <c r="F471" s="3" t="s">
        <v>621</v>
      </c>
      <c r="G471" s="3" t="s">
        <v>621</v>
      </c>
      <c r="H471" s="3" t="s">
        <v>621</v>
      </c>
      <c r="I471" s="3" t="s">
        <v>621</v>
      </c>
      <c r="J471" s="3" t="s">
        <v>622</v>
      </c>
      <c r="K471" s="3" t="s">
        <v>621</v>
      </c>
      <c r="L471" s="3" t="s">
        <v>621</v>
      </c>
      <c r="M471" s="3" t="s">
        <v>621</v>
      </c>
      <c r="N471" s="3" t="s">
        <v>621</v>
      </c>
      <c r="O471" s="3" t="s">
        <v>621</v>
      </c>
      <c r="P471" s="3" t="s">
        <v>621</v>
      </c>
      <c r="Q471" s="3" t="s">
        <v>622</v>
      </c>
      <c r="R471" s="3" t="s">
        <v>621</v>
      </c>
      <c r="S471" s="3" t="s">
        <v>621</v>
      </c>
      <c r="T471" s="3" t="s">
        <v>621</v>
      </c>
      <c r="U471" s="3" t="s">
        <v>621</v>
      </c>
      <c r="V471" s="3" t="s">
        <v>621</v>
      </c>
      <c r="Y471" s="20">
        <f t="shared" si="21"/>
        <v>0</v>
      </c>
      <c r="AC471" s="3">
        <f t="shared" si="22"/>
        <v>0</v>
      </c>
      <c r="AD471" s="3">
        <f t="shared" si="23"/>
        <v>0</v>
      </c>
    </row>
    <row r="472" spans="1:30" ht="15" customHeight="1" x14ac:dyDescent="0.35">
      <c r="A472" s="3" t="s">
        <v>605</v>
      </c>
      <c r="B472" s="3" t="s">
        <v>607</v>
      </c>
      <c r="C472" s="3">
        <v>2013</v>
      </c>
      <c r="D472" s="3" t="s">
        <v>622</v>
      </c>
      <c r="E472" s="3" t="s">
        <v>621</v>
      </c>
      <c r="F472" s="3" t="s">
        <v>621</v>
      </c>
      <c r="G472" s="3" t="s">
        <v>621</v>
      </c>
      <c r="H472" s="3" t="s">
        <v>621</v>
      </c>
      <c r="I472" s="3" t="s">
        <v>621</v>
      </c>
      <c r="J472" s="3" t="s">
        <v>622</v>
      </c>
      <c r="K472" s="3" t="s">
        <v>621</v>
      </c>
      <c r="L472" s="3" t="s">
        <v>621</v>
      </c>
      <c r="M472" s="3" t="s">
        <v>621</v>
      </c>
      <c r="N472" s="3" t="s">
        <v>621</v>
      </c>
      <c r="O472" s="3" t="s">
        <v>621</v>
      </c>
      <c r="P472" s="3" t="s">
        <v>621</v>
      </c>
      <c r="Q472" s="3" t="s">
        <v>622</v>
      </c>
      <c r="R472" s="3" t="s">
        <v>621</v>
      </c>
      <c r="S472" s="3" t="s">
        <v>621</v>
      </c>
      <c r="T472" s="3" t="s">
        <v>621</v>
      </c>
      <c r="U472" s="3" t="s">
        <v>621</v>
      </c>
      <c r="V472" s="3" t="s">
        <v>621</v>
      </c>
      <c r="Y472" s="20">
        <f t="shared" si="21"/>
        <v>0</v>
      </c>
      <c r="AC472" s="3">
        <f t="shared" si="22"/>
        <v>0</v>
      </c>
      <c r="AD472" s="3">
        <f t="shared" si="23"/>
        <v>0</v>
      </c>
    </row>
    <row r="473" spans="1:30" ht="15" customHeight="1" x14ac:dyDescent="0.35">
      <c r="A473" s="3" t="s">
        <v>605</v>
      </c>
      <c r="B473" s="3" t="s">
        <v>608</v>
      </c>
      <c r="C473" s="3">
        <v>2013</v>
      </c>
      <c r="D473" s="3" t="s">
        <v>622</v>
      </c>
      <c r="E473" s="3" t="s">
        <v>621</v>
      </c>
      <c r="F473" s="3" t="s">
        <v>621</v>
      </c>
      <c r="G473" s="3" t="s">
        <v>621</v>
      </c>
      <c r="H473" s="3" t="s">
        <v>621</v>
      </c>
      <c r="I473" s="3" t="s">
        <v>621</v>
      </c>
      <c r="J473" s="3" t="s">
        <v>622</v>
      </c>
      <c r="K473" s="3" t="s">
        <v>621</v>
      </c>
      <c r="L473" s="3" t="s">
        <v>621</v>
      </c>
      <c r="M473" s="3" t="s">
        <v>621</v>
      </c>
      <c r="N473" s="3" t="s">
        <v>621</v>
      </c>
      <c r="O473" s="3" t="s">
        <v>621</v>
      </c>
      <c r="P473" s="3" t="s">
        <v>621</v>
      </c>
      <c r="Q473" s="3" t="s">
        <v>622</v>
      </c>
      <c r="R473" s="3" t="s">
        <v>621</v>
      </c>
      <c r="S473" s="3" t="s">
        <v>621</v>
      </c>
      <c r="T473" s="3" t="s">
        <v>621</v>
      </c>
      <c r="U473" s="3" t="s">
        <v>621</v>
      </c>
      <c r="V473" s="3" t="s">
        <v>621</v>
      </c>
      <c r="Y473" s="20">
        <f t="shared" si="21"/>
        <v>0</v>
      </c>
      <c r="AC473" s="3">
        <f t="shared" si="22"/>
        <v>0</v>
      </c>
      <c r="AD473" s="3">
        <f t="shared" si="23"/>
        <v>0</v>
      </c>
    </row>
    <row r="474" spans="1:30" ht="15" customHeight="1" x14ac:dyDescent="0.35">
      <c r="A474" s="3" t="s">
        <v>605</v>
      </c>
      <c r="B474" s="3" t="s">
        <v>609</v>
      </c>
      <c r="C474" s="3">
        <v>2013</v>
      </c>
      <c r="D474" s="3" t="s">
        <v>707</v>
      </c>
      <c r="E474" s="3" t="s">
        <v>854</v>
      </c>
      <c r="F474" s="3">
        <v>2.8260000000000001</v>
      </c>
      <c r="G474" s="3" t="s">
        <v>869</v>
      </c>
      <c r="H474" s="3">
        <v>4.7699999999999999E-2</v>
      </c>
      <c r="I474" s="3">
        <v>85</v>
      </c>
      <c r="J474" s="3" t="s">
        <v>622</v>
      </c>
      <c r="K474" s="3" t="s">
        <v>621</v>
      </c>
      <c r="L474" s="3" t="s">
        <v>621</v>
      </c>
      <c r="M474" s="3" t="s">
        <v>621</v>
      </c>
      <c r="N474" s="3" t="s">
        <v>621</v>
      </c>
      <c r="O474" s="3" t="s">
        <v>621</v>
      </c>
      <c r="P474" s="3" t="s">
        <v>621</v>
      </c>
      <c r="Q474" s="3" t="s">
        <v>622</v>
      </c>
      <c r="R474" s="3" t="s">
        <v>621</v>
      </c>
      <c r="S474" s="3" t="s">
        <v>621</v>
      </c>
      <c r="T474" s="3" t="s">
        <v>621</v>
      </c>
      <c r="U474" s="3" t="s">
        <v>621</v>
      </c>
      <c r="V474" s="3" t="s">
        <v>621</v>
      </c>
      <c r="Y474" s="20">
        <f t="shared" si="21"/>
        <v>2.8736999999999999</v>
      </c>
      <c r="AC474" s="3">
        <f t="shared" si="22"/>
        <v>3.3808235294117646</v>
      </c>
      <c r="AD474" s="3">
        <f t="shared" si="23"/>
        <v>0.50712352941176464</v>
      </c>
    </row>
    <row r="475" spans="1:30" ht="15" customHeight="1" x14ac:dyDescent="0.35">
      <c r="A475" s="3" t="s">
        <v>605</v>
      </c>
      <c r="B475" s="3" t="s">
        <v>610</v>
      </c>
      <c r="C475" s="3">
        <v>2013</v>
      </c>
      <c r="D475" s="3" t="s">
        <v>622</v>
      </c>
      <c r="E475" s="3" t="s">
        <v>621</v>
      </c>
      <c r="F475" s="3" t="s">
        <v>621</v>
      </c>
      <c r="G475" s="3" t="s">
        <v>621</v>
      </c>
      <c r="H475" s="3" t="s">
        <v>621</v>
      </c>
      <c r="I475" s="3" t="s">
        <v>621</v>
      </c>
      <c r="J475" s="3" t="s">
        <v>622</v>
      </c>
      <c r="K475" s="3" t="s">
        <v>621</v>
      </c>
      <c r="L475" s="3" t="s">
        <v>621</v>
      </c>
      <c r="M475" s="3" t="s">
        <v>621</v>
      </c>
      <c r="N475" s="3" t="s">
        <v>621</v>
      </c>
      <c r="O475" s="3" t="s">
        <v>621</v>
      </c>
      <c r="P475" s="3" t="s">
        <v>621</v>
      </c>
      <c r="Q475" s="3" t="s">
        <v>622</v>
      </c>
      <c r="R475" s="3" t="s">
        <v>621</v>
      </c>
      <c r="S475" s="3" t="s">
        <v>621</v>
      </c>
      <c r="T475" s="3" t="s">
        <v>621</v>
      </c>
      <c r="U475" s="3" t="s">
        <v>621</v>
      </c>
      <c r="V475" s="3" t="s">
        <v>621</v>
      </c>
      <c r="Y475" s="20">
        <f t="shared" si="21"/>
        <v>0</v>
      </c>
      <c r="AC475" s="3">
        <f t="shared" si="22"/>
        <v>0</v>
      </c>
      <c r="AD475" s="3">
        <f t="shared" si="23"/>
        <v>0</v>
      </c>
    </row>
    <row r="476" spans="1:30" ht="15" customHeight="1" x14ac:dyDescent="0.35">
      <c r="A476" s="3" t="s">
        <v>605</v>
      </c>
      <c r="B476" s="3" t="s">
        <v>611</v>
      </c>
      <c r="C476" s="3">
        <v>2013</v>
      </c>
      <c r="D476" s="3" t="s">
        <v>919</v>
      </c>
      <c r="E476" s="3" t="s">
        <v>854</v>
      </c>
      <c r="F476" s="3">
        <v>2.1219999999999999</v>
      </c>
      <c r="G476" s="3" t="s">
        <v>869</v>
      </c>
      <c r="H476" s="3">
        <v>1.49E-2</v>
      </c>
      <c r="I476" s="3">
        <v>85</v>
      </c>
      <c r="J476" s="3" t="s">
        <v>622</v>
      </c>
      <c r="K476" s="3" t="s">
        <v>621</v>
      </c>
      <c r="L476" s="3" t="s">
        <v>621</v>
      </c>
      <c r="M476" s="3" t="s">
        <v>621</v>
      </c>
      <c r="N476" s="3" t="s">
        <v>621</v>
      </c>
      <c r="O476" s="3" t="s">
        <v>621</v>
      </c>
      <c r="P476" s="3" t="s">
        <v>621</v>
      </c>
      <c r="Q476" s="3" t="s">
        <v>622</v>
      </c>
      <c r="R476" s="3" t="s">
        <v>621</v>
      </c>
      <c r="S476" s="3" t="s">
        <v>621</v>
      </c>
      <c r="T476" s="3" t="s">
        <v>621</v>
      </c>
      <c r="U476" s="3" t="s">
        <v>621</v>
      </c>
      <c r="V476" s="3" t="s">
        <v>621</v>
      </c>
      <c r="Y476" s="20">
        <f t="shared" si="21"/>
        <v>2.1368999999999998</v>
      </c>
      <c r="AC476" s="3">
        <f t="shared" si="22"/>
        <v>2.5139999999999998</v>
      </c>
      <c r="AD476" s="3">
        <f t="shared" si="23"/>
        <v>0.37709999999999999</v>
      </c>
    </row>
  </sheetData>
  <autoFilter ref="A1:AD476" xr:uid="{00000000-0009-0000-0000-000001000000}"/>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O73"/>
  <sheetViews>
    <sheetView tabSelected="1" zoomScaleNormal="100" workbookViewId="0">
      <selection activeCell="B4" sqref="B4:F4"/>
    </sheetView>
  </sheetViews>
  <sheetFormatPr defaultRowHeight="14.5" x14ac:dyDescent="0.35"/>
  <cols>
    <col min="1" max="3" width="9.1796875" style="161" customWidth="1"/>
    <col min="4" max="4" width="23.54296875" style="161" customWidth="1"/>
    <col min="5" max="5" width="19.54296875" style="161" customWidth="1"/>
    <col min="6" max="6" width="3.26953125" style="161" customWidth="1"/>
    <col min="7" max="7" width="20" style="161" customWidth="1"/>
    <col min="8" max="8" width="8.7265625" style="161" customWidth="1"/>
    <col min="9" max="9" width="7.26953125" style="161" customWidth="1"/>
    <col min="10" max="10" width="3.26953125" style="161" customWidth="1"/>
    <col min="11" max="11" width="19" style="161" customWidth="1"/>
    <col min="12" max="12" width="28.7265625" style="161" customWidth="1"/>
    <col min="13" max="13" width="6.81640625" style="161" customWidth="1"/>
    <col min="14" max="14" width="12" style="161" customWidth="1"/>
    <col min="15" max="15" width="9.1796875" style="161" customWidth="1"/>
    <col min="16" max="16" width="9.81640625" style="161" bestFit="1" customWidth="1"/>
    <col min="17" max="256" width="9.1796875" style="161"/>
    <col min="257" max="259" width="9.1796875" style="161" customWidth="1"/>
    <col min="260" max="260" width="22.7265625" style="161" customWidth="1"/>
    <col min="261" max="261" width="19.54296875" style="161" customWidth="1"/>
    <col min="262" max="262" width="3.26953125" style="161" customWidth="1"/>
    <col min="263" max="263" width="20" style="161" customWidth="1"/>
    <col min="264" max="264" width="8.7265625" style="161" customWidth="1"/>
    <col min="265" max="265" width="7.26953125" style="161" customWidth="1"/>
    <col min="266" max="266" width="3.26953125" style="161" customWidth="1"/>
    <col min="267" max="267" width="19" style="161" customWidth="1"/>
    <col min="268" max="268" width="27.7265625" style="161" customWidth="1"/>
    <col min="269" max="269" width="6.81640625" style="161" customWidth="1"/>
    <col min="270" max="270" width="12" style="161" customWidth="1"/>
    <col min="271" max="271" width="9.1796875" style="161" customWidth="1"/>
    <col min="272" max="272" width="9.81640625" style="161" bestFit="1" customWidth="1"/>
    <col min="273" max="512" width="9.1796875" style="161"/>
    <col min="513" max="515" width="9.1796875" style="161" customWidth="1"/>
    <col min="516" max="516" width="22.7265625" style="161" customWidth="1"/>
    <col min="517" max="517" width="19.54296875" style="161" customWidth="1"/>
    <col min="518" max="518" width="3.26953125" style="161" customWidth="1"/>
    <col min="519" max="519" width="20" style="161" customWidth="1"/>
    <col min="520" max="520" width="8.7265625" style="161" customWidth="1"/>
    <col min="521" max="521" width="7.26953125" style="161" customWidth="1"/>
    <col min="522" max="522" width="3.26953125" style="161" customWidth="1"/>
    <col min="523" max="523" width="19" style="161" customWidth="1"/>
    <col min="524" max="524" width="27.7265625" style="161" customWidth="1"/>
    <col min="525" max="525" width="6.81640625" style="161" customWidth="1"/>
    <col min="526" max="526" width="12" style="161" customWidth="1"/>
    <col min="527" max="527" width="9.1796875" style="161" customWidth="1"/>
    <col min="528" max="528" width="9.81640625" style="161" bestFit="1" customWidth="1"/>
    <col min="529" max="768" width="9.1796875" style="161"/>
    <col min="769" max="771" width="9.1796875" style="161" customWidth="1"/>
    <col min="772" max="772" width="22.7265625" style="161" customWidth="1"/>
    <col min="773" max="773" width="19.54296875" style="161" customWidth="1"/>
    <col min="774" max="774" width="3.26953125" style="161" customWidth="1"/>
    <col min="775" max="775" width="20" style="161" customWidth="1"/>
    <col min="776" max="776" width="8.7265625" style="161" customWidth="1"/>
    <col min="777" max="777" width="7.26953125" style="161" customWidth="1"/>
    <col min="778" max="778" width="3.26953125" style="161" customWidth="1"/>
    <col min="779" max="779" width="19" style="161" customWidth="1"/>
    <col min="780" max="780" width="27.7265625" style="161" customWidth="1"/>
    <col min="781" max="781" width="6.81640625" style="161" customWidth="1"/>
    <col min="782" max="782" width="12" style="161" customWidth="1"/>
    <col min="783" max="783" width="9.1796875" style="161" customWidth="1"/>
    <col min="784" max="784" width="9.81640625" style="161" bestFit="1" customWidth="1"/>
    <col min="785" max="1024" width="9.1796875" style="161"/>
    <col min="1025" max="1027" width="9.1796875" style="161" customWidth="1"/>
    <col min="1028" max="1028" width="22.7265625" style="161" customWidth="1"/>
    <col min="1029" max="1029" width="19.54296875" style="161" customWidth="1"/>
    <col min="1030" max="1030" width="3.26953125" style="161" customWidth="1"/>
    <col min="1031" max="1031" width="20" style="161" customWidth="1"/>
    <col min="1032" max="1032" width="8.7265625" style="161" customWidth="1"/>
    <col min="1033" max="1033" width="7.26953125" style="161" customWidth="1"/>
    <col min="1034" max="1034" width="3.26953125" style="161" customWidth="1"/>
    <col min="1035" max="1035" width="19" style="161" customWidth="1"/>
    <col min="1036" max="1036" width="27.7265625" style="161" customWidth="1"/>
    <col min="1037" max="1037" width="6.81640625" style="161" customWidth="1"/>
    <col min="1038" max="1038" width="12" style="161" customWidth="1"/>
    <col min="1039" max="1039" width="9.1796875" style="161" customWidth="1"/>
    <col min="1040" max="1040" width="9.81640625" style="161" bestFit="1" customWidth="1"/>
    <col min="1041" max="1280" width="9.1796875" style="161"/>
    <col min="1281" max="1283" width="9.1796875" style="161" customWidth="1"/>
    <col min="1284" max="1284" width="22.7265625" style="161" customWidth="1"/>
    <col min="1285" max="1285" width="19.54296875" style="161" customWidth="1"/>
    <col min="1286" max="1286" width="3.26953125" style="161" customWidth="1"/>
    <col min="1287" max="1287" width="20" style="161" customWidth="1"/>
    <col min="1288" max="1288" width="8.7265625" style="161" customWidth="1"/>
    <col min="1289" max="1289" width="7.26953125" style="161" customWidth="1"/>
    <col min="1290" max="1290" width="3.26953125" style="161" customWidth="1"/>
    <col min="1291" max="1291" width="19" style="161" customWidth="1"/>
    <col min="1292" max="1292" width="27.7265625" style="161" customWidth="1"/>
    <col min="1293" max="1293" width="6.81640625" style="161" customWidth="1"/>
    <col min="1294" max="1294" width="12" style="161" customWidth="1"/>
    <col min="1295" max="1295" width="9.1796875" style="161" customWidth="1"/>
    <col min="1296" max="1296" width="9.81640625" style="161" bestFit="1" customWidth="1"/>
    <col min="1297" max="1536" width="9.1796875" style="161"/>
    <col min="1537" max="1539" width="9.1796875" style="161" customWidth="1"/>
    <col min="1540" max="1540" width="22.7265625" style="161" customWidth="1"/>
    <col min="1541" max="1541" width="19.54296875" style="161" customWidth="1"/>
    <col min="1542" max="1542" width="3.26953125" style="161" customWidth="1"/>
    <col min="1543" max="1543" width="20" style="161" customWidth="1"/>
    <col min="1544" max="1544" width="8.7265625" style="161" customWidth="1"/>
    <col min="1545" max="1545" width="7.26953125" style="161" customWidth="1"/>
    <col min="1546" max="1546" width="3.26953125" style="161" customWidth="1"/>
    <col min="1547" max="1547" width="19" style="161" customWidth="1"/>
    <col min="1548" max="1548" width="27.7265625" style="161" customWidth="1"/>
    <col min="1549" max="1549" width="6.81640625" style="161" customWidth="1"/>
    <col min="1550" max="1550" width="12" style="161" customWidth="1"/>
    <col min="1551" max="1551" width="9.1796875" style="161" customWidth="1"/>
    <col min="1552" max="1552" width="9.81640625" style="161" bestFit="1" customWidth="1"/>
    <col min="1553" max="1792" width="9.1796875" style="161"/>
    <col min="1793" max="1795" width="9.1796875" style="161" customWidth="1"/>
    <col min="1796" max="1796" width="22.7265625" style="161" customWidth="1"/>
    <col min="1797" max="1797" width="19.54296875" style="161" customWidth="1"/>
    <col min="1798" max="1798" width="3.26953125" style="161" customWidth="1"/>
    <col min="1799" max="1799" width="20" style="161" customWidth="1"/>
    <col min="1800" max="1800" width="8.7265625" style="161" customWidth="1"/>
    <col min="1801" max="1801" width="7.26953125" style="161" customWidth="1"/>
    <col min="1802" max="1802" width="3.26953125" style="161" customWidth="1"/>
    <col min="1803" max="1803" width="19" style="161" customWidth="1"/>
    <col min="1804" max="1804" width="27.7265625" style="161" customWidth="1"/>
    <col min="1805" max="1805" width="6.81640625" style="161" customWidth="1"/>
    <col min="1806" max="1806" width="12" style="161" customWidth="1"/>
    <col min="1807" max="1807" width="9.1796875" style="161" customWidth="1"/>
    <col min="1808" max="1808" width="9.81640625" style="161" bestFit="1" customWidth="1"/>
    <col min="1809" max="2048" width="9.1796875" style="161"/>
    <col min="2049" max="2051" width="9.1796875" style="161" customWidth="1"/>
    <col min="2052" max="2052" width="22.7265625" style="161" customWidth="1"/>
    <col min="2053" max="2053" width="19.54296875" style="161" customWidth="1"/>
    <col min="2054" max="2054" width="3.26953125" style="161" customWidth="1"/>
    <col min="2055" max="2055" width="20" style="161" customWidth="1"/>
    <col min="2056" max="2056" width="8.7265625" style="161" customWidth="1"/>
    <col min="2057" max="2057" width="7.26953125" style="161" customWidth="1"/>
    <col min="2058" max="2058" width="3.26953125" style="161" customWidth="1"/>
    <col min="2059" max="2059" width="19" style="161" customWidth="1"/>
    <col min="2060" max="2060" width="27.7265625" style="161" customWidth="1"/>
    <col min="2061" max="2061" width="6.81640625" style="161" customWidth="1"/>
    <col min="2062" max="2062" width="12" style="161" customWidth="1"/>
    <col min="2063" max="2063" width="9.1796875" style="161" customWidth="1"/>
    <col min="2064" max="2064" width="9.81640625" style="161" bestFit="1" customWidth="1"/>
    <col min="2065" max="2304" width="9.1796875" style="161"/>
    <col min="2305" max="2307" width="9.1796875" style="161" customWidth="1"/>
    <col min="2308" max="2308" width="22.7265625" style="161" customWidth="1"/>
    <col min="2309" max="2309" width="19.54296875" style="161" customWidth="1"/>
    <col min="2310" max="2310" width="3.26953125" style="161" customWidth="1"/>
    <col min="2311" max="2311" width="20" style="161" customWidth="1"/>
    <col min="2312" max="2312" width="8.7265625" style="161" customWidth="1"/>
    <col min="2313" max="2313" width="7.26953125" style="161" customWidth="1"/>
    <col min="2314" max="2314" width="3.26953125" style="161" customWidth="1"/>
    <col min="2315" max="2315" width="19" style="161" customWidth="1"/>
    <col min="2316" max="2316" width="27.7265625" style="161" customWidth="1"/>
    <col min="2317" max="2317" width="6.81640625" style="161" customWidth="1"/>
    <col min="2318" max="2318" width="12" style="161" customWidth="1"/>
    <col min="2319" max="2319" width="9.1796875" style="161" customWidth="1"/>
    <col min="2320" max="2320" width="9.81640625" style="161" bestFit="1" customWidth="1"/>
    <col min="2321" max="2560" width="9.1796875" style="161"/>
    <col min="2561" max="2563" width="9.1796875" style="161" customWidth="1"/>
    <col min="2564" max="2564" width="22.7265625" style="161" customWidth="1"/>
    <col min="2565" max="2565" width="19.54296875" style="161" customWidth="1"/>
    <col min="2566" max="2566" width="3.26953125" style="161" customWidth="1"/>
    <col min="2567" max="2567" width="20" style="161" customWidth="1"/>
    <col min="2568" max="2568" width="8.7265625" style="161" customWidth="1"/>
    <col min="2569" max="2569" width="7.26953125" style="161" customWidth="1"/>
    <col min="2570" max="2570" width="3.26953125" style="161" customWidth="1"/>
    <col min="2571" max="2571" width="19" style="161" customWidth="1"/>
    <col min="2572" max="2572" width="27.7265625" style="161" customWidth="1"/>
    <col min="2573" max="2573" width="6.81640625" style="161" customWidth="1"/>
    <col min="2574" max="2574" width="12" style="161" customWidth="1"/>
    <col min="2575" max="2575" width="9.1796875" style="161" customWidth="1"/>
    <col min="2576" max="2576" width="9.81640625" style="161" bestFit="1" customWidth="1"/>
    <col min="2577" max="2816" width="9.1796875" style="161"/>
    <col min="2817" max="2819" width="9.1796875" style="161" customWidth="1"/>
    <col min="2820" max="2820" width="22.7265625" style="161" customWidth="1"/>
    <col min="2821" max="2821" width="19.54296875" style="161" customWidth="1"/>
    <col min="2822" max="2822" width="3.26953125" style="161" customWidth="1"/>
    <col min="2823" max="2823" width="20" style="161" customWidth="1"/>
    <col min="2824" max="2824" width="8.7265625" style="161" customWidth="1"/>
    <col min="2825" max="2825" width="7.26953125" style="161" customWidth="1"/>
    <col min="2826" max="2826" width="3.26953125" style="161" customWidth="1"/>
    <col min="2827" max="2827" width="19" style="161" customWidth="1"/>
    <col min="2828" max="2828" width="27.7265625" style="161" customWidth="1"/>
    <col min="2829" max="2829" width="6.81640625" style="161" customWidth="1"/>
    <col min="2830" max="2830" width="12" style="161" customWidth="1"/>
    <col min="2831" max="2831" width="9.1796875" style="161" customWidth="1"/>
    <col min="2832" max="2832" width="9.81640625" style="161" bestFit="1" customWidth="1"/>
    <col min="2833" max="3072" width="9.1796875" style="161"/>
    <col min="3073" max="3075" width="9.1796875" style="161" customWidth="1"/>
    <col min="3076" max="3076" width="22.7265625" style="161" customWidth="1"/>
    <col min="3077" max="3077" width="19.54296875" style="161" customWidth="1"/>
    <col min="3078" max="3078" width="3.26953125" style="161" customWidth="1"/>
    <col min="3079" max="3079" width="20" style="161" customWidth="1"/>
    <col min="3080" max="3080" width="8.7265625" style="161" customWidth="1"/>
    <col min="3081" max="3081" width="7.26953125" style="161" customWidth="1"/>
    <col min="3082" max="3082" width="3.26953125" style="161" customWidth="1"/>
    <col min="3083" max="3083" width="19" style="161" customWidth="1"/>
    <col min="3084" max="3084" width="27.7265625" style="161" customWidth="1"/>
    <col min="3085" max="3085" width="6.81640625" style="161" customWidth="1"/>
    <col min="3086" max="3086" width="12" style="161" customWidth="1"/>
    <col min="3087" max="3087" width="9.1796875" style="161" customWidth="1"/>
    <col min="3088" max="3088" width="9.81640625" style="161" bestFit="1" customWidth="1"/>
    <col min="3089" max="3328" width="9.1796875" style="161"/>
    <col min="3329" max="3331" width="9.1796875" style="161" customWidth="1"/>
    <col min="3332" max="3332" width="22.7265625" style="161" customWidth="1"/>
    <col min="3333" max="3333" width="19.54296875" style="161" customWidth="1"/>
    <col min="3334" max="3334" width="3.26953125" style="161" customWidth="1"/>
    <col min="3335" max="3335" width="20" style="161" customWidth="1"/>
    <col min="3336" max="3336" width="8.7265625" style="161" customWidth="1"/>
    <col min="3337" max="3337" width="7.26953125" style="161" customWidth="1"/>
    <col min="3338" max="3338" width="3.26953125" style="161" customWidth="1"/>
    <col min="3339" max="3339" width="19" style="161" customWidth="1"/>
    <col min="3340" max="3340" width="27.7265625" style="161" customWidth="1"/>
    <col min="3341" max="3341" width="6.81640625" style="161" customWidth="1"/>
    <col min="3342" max="3342" width="12" style="161" customWidth="1"/>
    <col min="3343" max="3343" width="9.1796875" style="161" customWidth="1"/>
    <col min="3344" max="3344" width="9.81640625" style="161" bestFit="1" customWidth="1"/>
    <col min="3345" max="3584" width="9.1796875" style="161"/>
    <col min="3585" max="3587" width="9.1796875" style="161" customWidth="1"/>
    <col min="3588" max="3588" width="22.7265625" style="161" customWidth="1"/>
    <col min="3589" max="3589" width="19.54296875" style="161" customWidth="1"/>
    <col min="3590" max="3590" width="3.26953125" style="161" customWidth="1"/>
    <col min="3591" max="3591" width="20" style="161" customWidth="1"/>
    <col min="3592" max="3592" width="8.7265625" style="161" customWidth="1"/>
    <col min="3593" max="3593" width="7.26953125" style="161" customWidth="1"/>
    <col min="3594" max="3594" width="3.26953125" style="161" customWidth="1"/>
    <col min="3595" max="3595" width="19" style="161" customWidth="1"/>
    <col min="3596" max="3596" width="27.7265625" style="161" customWidth="1"/>
    <col min="3597" max="3597" width="6.81640625" style="161" customWidth="1"/>
    <col min="3598" max="3598" width="12" style="161" customWidth="1"/>
    <col min="3599" max="3599" width="9.1796875" style="161" customWidth="1"/>
    <col min="3600" max="3600" width="9.81640625" style="161" bestFit="1" customWidth="1"/>
    <col min="3601" max="3840" width="9.1796875" style="161"/>
    <col min="3841" max="3843" width="9.1796875" style="161" customWidth="1"/>
    <col min="3844" max="3844" width="22.7265625" style="161" customWidth="1"/>
    <col min="3845" max="3845" width="19.54296875" style="161" customWidth="1"/>
    <col min="3846" max="3846" width="3.26953125" style="161" customWidth="1"/>
    <col min="3847" max="3847" width="20" style="161" customWidth="1"/>
    <col min="3848" max="3848" width="8.7265625" style="161" customWidth="1"/>
    <col min="3849" max="3849" width="7.26953125" style="161" customWidth="1"/>
    <col min="3850" max="3850" width="3.26953125" style="161" customWidth="1"/>
    <col min="3851" max="3851" width="19" style="161" customWidth="1"/>
    <col min="3852" max="3852" width="27.7265625" style="161" customWidth="1"/>
    <col min="3853" max="3853" width="6.81640625" style="161" customWidth="1"/>
    <col min="3854" max="3854" width="12" style="161" customWidth="1"/>
    <col min="3855" max="3855" width="9.1796875" style="161" customWidth="1"/>
    <col min="3856" max="3856" width="9.81640625" style="161" bestFit="1" customWidth="1"/>
    <col min="3857" max="4096" width="9.1796875" style="161"/>
    <col min="4097" max="4099" width="9.1796875" style="161" customWidth="1"/>
    <col min="4100" max="4100" width="22.7265625" style="161" customWidth="1"/>
    <col min="4101" max="4101" width="19.54296875" style="161" customWidth="1"/>
    <col min="4102" max="4102" width="3.26953125" style="161" customWidth="1"/>
    <col min="4103" max="4103" width="20" style="161" customWidth="1"/>
    <col min="4104" max="4104" width="8.7265625" style="161" customWidth="1"/>
    <col min="4105" max="4105" width="7.26953125" style="161" customWidth="1"/>
    <col min="4106" max="4106" width="3.26953125" style="161" customWidth="1"/>
    <col min="4107" max="4107" width="19" style="161" customWidth="1"/>
    <col min="4108" max="4108" width="27.7265625" style="161" customWidth="1"/>
    <col min="4109" max="4109" width="6.81640625" style="161" customWidth="1"/>
    <col min="4110" max="4110" width="12" style="161" customWidth="1"/>
    <col min="4111" max="4111" width="9.1796875" style="161" customWidth="1"/>
    <col min="4112" max="4112" width="9.81640625" style="161" bestFit="1" customWidth="1"/>
    <col min="4113" max="4352" width="9.1796875" style="161"/>
    <col min="4353" max="4355" width="9.1796875" style="161" customWidth="1"/>
    <col min="4356" max="4356" width="22.7265625" style="161" customWidth="1"/>
    <col min="4357" max="4357" width="19.54296875" style="161" customWidth="1"/>
    <col min="4358" max="4358" width="3.26953125" style="161" customWidth="1"/>
    <col min="4359" max="4359" width="20" style="161" customWidth="1"/>
    <col min="4360" max="4360" width="8.7265625" style="161" customWidth="1"/>
    <col min="4361" max="4361" width="7.26953125" style="161" customWidth="1"/>
    <col min="4362" max="4362" width="3.26953125" style="161" customWidth="1"/>
    <col min="4363" max="4363" width="19" style="161" customWidth="1"/>
    <col min="4364" max="4364" width="27.7265625" style="161" customWidth="1"/>
    <col min="4365" max="4365" width="6.81640625" style="161" customWidth="1"/>
    <col min="4366" max="4366" width="12" style="161" customWidth="1"/>
    <col min="4367" max="4367" width="9.1796875" style="161" customWidth="1"/>
    <col min="4368" max="4368" width="9.81640625" style="161" bestFit="1" customWidth="1"/>
    <col min="4369" max="4608" width="9.1796875" style="161"/>
    <col min="4609" max="4611" width="9.1796875" style="161" customWidth="1"/>
    <col min="4612" max="4612" width="22.7265625" style="161" customWidth="1"/>
    <col min="4613" max="4613" width="19.54296875" style="161" customWidth="1"/>
    <col min="4614" max="4614" width="3.26953125" style="161" customWidth="1"/>
    <col min="4615" max="4615" width="20" style="161" customWidth="1"/>
    <col min="4616" max="4616" width="8.7265625" style="161" customWidth="1"/>
    <col min="4617" max="4617" width="7.26953125" style="161" customWidth="1"/>
    <col min="4618" max="4618" width="3.26953125" style="161" customWidth="1"/>
    <col min="4619" max="4619" width="19" style="161" customWidth="1"/>
    <col min="4620" max="4620" width="27.7265625" style="161" customWidth="1"/>
    <col min="4621" max="4621" width="6.81640625" style="161" customWidth="1"/>
    <col min="4622" max="4622" width="12" style="161" customWidth="1"/>
    <col min="4623" max="4623" width="9.1796875" style="161" customWidth="1"/>
    <col min="4624" max="4624" width="9.81640625" style="161" bestFit="1" customWidth="1"/>
    <col min="4625" max="4864" width="9.1796875" style="161"/>
    <col min="4865" max="4867" width="9.1796875" style="161" customWidth="1"/>
    <col min="4868" max="4868" width="22.7265625" style="161" customWidth="1"/>
    <col min="4869" max="4869" width="19.54296875" style="161" customWidth="1"/>
    <col min="4870" max="4870" width="3.26953125" style="161" customWidth="1"/>
    <col min="4871" max="4871" width="20" style="161" customWidth="1"/>
    <col min="4872" max="4872" width="8.7265625" style="161" customWidth="1"/>
    <col min="4873" max="4873" width="7.26953125" style="161" customWidth="1"/>
    <col min="4874" max="4874" width="3.26953125" style="161" customWidth="1"/>
    <col min="4875" max="4875" width="19" style="161" customWidth="1"/>
    <col min="4876" max="4876" width="27.7265625" style="161" customWidth="1"/>
    <col min="4877" max="4877" width="6.81640625" style="161" customWidth="1"/>
    <col min="4878" max="4878" width="12" style="161" customWidth="1"/>
    <col min="4879" max="4879" width="9.1796875" style="161" customWidth="1"/>
    <col min="4880" max="4880" width="9.81640625" style="161" bestFit="1" customWidth="1"/>
    <col min="4881" max="5120" width="9.1796875" style="161"/>
    <col min="5121" max="5123" width="9.1796875" style="161" customWidth="1"/>
    <col min="5124" max="5124" width="22.7265625" style="161" customWidth="1"/>
    <col min="5125" max="5125" width="19.54296875" style="161" customWidth="1"/>
    <col min="5126" max="5126" width="3.26953125" style="161" customWidth="1"/>
    <col min="5127" max="5127" width="20" style="161" customWidth="1"/>
    <col min="5128" max="5128" width="8.7265625" style="161" customWidth="1"/>
    <col min="5129" max="5129" width="7.26953125" style="161" customWidth="1"/>
    <col min="5130" max="5130" width="3.26953125" style="161" customWidth="1"/>
    <col min="5131" max="5131" width="19" style="161" customWidth="1"/>
    <col min="5132" max="5132" width="27.7265625" style="161" customWidth="1"/>
    <col min="5133" max="5133" width="6.81640625" style="161" customWidth="1"/>
    <col min="5134" max="5134" width="12" style="161" customWidth="1"/>
    <col min="5135" max="5135" width="9.1796875" style="161" customWidth="1"/>
    <col min="5136" max="5136" width="9.81640625" style="161" bestFit="1" customWidth="1"/>
    <col min="5137" max="5376" width="9.1796875" style="161"/>
    <col min="5377" max="5379" width="9.1796875" style="161" customWidth="1"/>
    <col min="5380" max="5380" width="22.7265625" style="161" customWidth="1"/>
    <col min="5381" max="5381" width="19.54296875" style="161" customWidth="1"/>
    <col min="5382" max="5382" width="3.26953125" style="161" customWidth="1"/>
    <col min="5383" max="5383" width="20" style="161" customWidth="1"/>
    <col min="5384" max="5384" width="8.7265625" style="161" customWidth="1"/>
    <col min="5385" max="5385" width="7.26953125" style="161" customWidth="1"/>
    <col min="5386" max="5386" width="3.26953125" style="161" customWidth="1"/>
    <col min="5387" max="5387" width="19" style="161" customWidth="1"/>
    <col min="5388" max="5388" width="27.7265625" style="161" customWidth="1"/>
    <col min="5389" max="5389" width="6.81640625" style="161" customWidth="1"/>
    <col min="5390" max="5390" width="12" style="161" customWidth="1"/>
    <col min="5391" max="5391" width="9.1796875" style="161" customWidth="1"/>
    <col min="5392" max="5392" width="9.81640625" style="161" bestFit="1" customWidth="1"/>
    <col min="5393" max="5632" width="9.1796875" style="161"/>
    <col min="5633" max="5635" width="9.1796875" style="161" customWidth="1"/>
    <col min="5636" max="5636" width="22.7265625" style="161" customWidth="1"/>
    <col min="5637" max="5637" width="19.54296875" style="161" customWidth="1"/>
    <col min="5638" max="5638" width="3.26953125" style="161" customWidth="1"/>
    <col min="5639" max="5639" width="20" style="161" customWidth="1"/>
    <col min="5640" max="5640" width="8.7265625" style="161" customWidth="1"/>
    <col min="5641" max="5641" width="7.26953125" style="161" customWidth="1"/>
    <col min="5642" max="5642" width="3.26953125" style="161" customWidth="1"/>
    <col min="5643" max="5643" width="19" style="161" customWidth="1"/>
    <col min="5644" max="5644" width="27.7265625" style="161" customWidth="1"/>
    <col min="5645" max="5645" width="6.81640625" style="161" customWidth="1"/>
    <col min="5646" max="5646" width="12" style="161" customWidth="1"/>
    <col min="5647" max="5647" width="9.1796875" style="161" customWidth="1"/>
    <col min="5648" max="5648" width="9.81640625" style="161" bestFit="1" customWidth="1"/>
    <col min="5649" max="5888" width="9.1796875" style="161"/>
    <col min="5889" max="5891" width="9.1796875" style="161" customWidth="1"/>
    <col min="5892" max="5892" width="22.7265625" style="161" customWidth="1"/>
    <col min="5893" max="5893" width="19.54296875" style="161" customWidth="1"/>
    <col min="5894" max="5894" width="3.26953125" style="161" customWidth="1"/>
    <col min="5895" max="5895" width="20" style="161" customWidth="1"/>
    <col min="5896" max="5896" width="8.7265625" style="161" customWidth="1"/>
    <col min="5897" max="5897" width="7.26953125" style="161" customWidth="1"/>
    <col min="5898" max="5898" width="3.26953125" style="161" customWidth="1"/>
    <col min="5899" max="5899" width="19" style="161" customWidth="1"/>
    <col min="5900" max="5900" width="27.7265625" style="161" customWidth="1"/>
    <col min="5901" max="5901" width="6.81640625" style="161" customWidth="1"/>
    <col min="5902" max="5902" width="12" style="161" customWidth="1"/>
    <col min="5903" max="5903" width="9.1796875" style="161" customWidth="1"/>
    <col min="5904" max="5904" width="9.81640625" style="161" bestFit="1" customWidth="1"/>
    <col min="5905" max="6144" width="9.1796875" style="161"/>
    <col min="6145" max="6147" width="9.1796875" style="161" customWidth="1"/>
    <col min="6148" max="6148" width="22.7265625" style="161" customWidth="1"/>
    <col min="6149" max="6149" width="19.54296875" style="161" customWidth="1"/>
    <col min="6150" max="6150" width="3.26953125" style="161" customWidth="1"/>
    <col min="6151" max="6151" width="20" style="161" customWidth="1"/>
    <col min="6152" max="6152" width="8.7265625" style="161" customWidth="1"/>
    <col min="6153" max="6153" width="7.26953125" style="161" customWidth="1"/>
    <col min="6154" max="6154" width="3.26953125" style="161" customWidth="1"/>
    <col min="6155" max="6155" width="19" style="161" customWidth="1"/>
    <col min="6156" max="6156" width="27.7265625" style="161" customWidth="1"/>
    <col min="6157" max="6157" width="6.81640625" style="161" customWidth="1"/>
    <col min="6158" max="6158" width="12" style="161" customWidth="1"/>
    <col min="6159" max="6159" width="9.1796875" style="161" customWidth="1"/>
    <col min="6160" max="6160" width="9.81640625" style="161" bestFit="1" customWidth="1"/>
    <col min="6161" max="6400" width="9.1796875" style="161"/>
    <col min="6401" max="6403" width="9.1796875" style="161" customWidth="1"/>
    <col min="6404" max="6404" width="22.7265625" style="161" customWidth="1"/>
    <col min="6405" max="6405" width="19.54296875" style="161" customWidth="1"/>
    <col min="6406" max="6406" width="3.26953125" style="161" customWidth="1"/>
    <col min="6407" max="6407" width="20" style="161" customWidth="1"/>
    <col min="6408" max="6408" width="8.7265625" style="161" customWidth="1"/>
    <col min="6409" max="6409" width="7.26953125" style="161" customWidth="1"/>
    <col min="6410" max="6410" width="3.26953125" style="161" customWidth="1"/>
    <col min="6411" max="6411" width="19" style="161" customWidth="1"/>
    <col min="6412" max="6412" width="27.7265625" style="161" customWidth="1"/>
    <col min="6413" max="6413" width="6.81640625" style="161" customWidth="1"/>
    <col min="6414" max="6414" width="12" style="161" customWidth="1"/>
    <col min="6415" max="6415" width="9.1796875" style="161" customWidth="1"/>
    <col min="6416" max="6416" width="9.81640625" style="161" bestFit="1" customWidth="1"/>
    <col min="6417" max="6656" width="9.1796875" style="161"/>
    <col min="6657" max="6659" width="9.1796875" style="161" customWidth="1"/>
    <col min="6660" max="6660" width="22.7265625" style="161" customWidth="1"/>
    <col min="6661" max="6661" width="19.54296875" style="161" customWidth="1"/>
    <col min="6662" max="6662" width="3.26953125" style="161" customWidth="1"/>
    <col min="6663" max="6663" width="20" style="161" customWidth="1"/>
    <col min="6664" max="6664" width="8.7265625" style="161" customWidth="1"/>
    <col min="6665" max="6665" width="7.26953125" style="161" customWidth="1"/>
    <col min="6666" max="6666" width="3.26953125" style="161" customWidth="1"/>
    <col min="6667" max="6667" width="19" style="161" customWidth="1"/>
    <col min="6668" max="6668" width="27.7265625" style="161" customWidth="1"/>
    <col min="6669" max="6669" width="6.81640625" style="161" customWidth="1"/>
    <col min="6670" max="6670" width="12" style="161" customWidth="1"/>
    <col min="6671" max="6671" width="9.1796875" style="161" customWidth="1"/>
    <col min="6672" max="6672" width="9.81640625" style="161" bestFit="1" customWidth="1"/>
    <col min="6673" max="6912" width="9.1796875" style="161"/>
    <col min="6913" max="6915" width="9.1796875" style="161" customWidth="1"/>
    <col min="6916" max="6916" width="22.7265625" style="161" customWidth="1"/>
    <col min="6917" max="6917" width="19.54296875" style="161" customWidth="1"/>
    <col min="6918" max="6918" width="3.26953125" style="161" customWidth="1"/>
    <col min="6919" max="6919" width="20" style="161" customWidth="1"/>
    <col min="6920" max="6920" width="8.7265625" style="161" customWidth="1"/>
    <col min="6921" max="6921" width="7.26953125" style="161" customWidth="1"/>
    <col min="6922" max="6922" width="3.26953125" style="161" customWidth="1"/>
    <col min="6923" max="6923" width="19" style="161" customWidth="1"/>
    <col min="6924" max="6924" width="27.7265625" style="161" customWidth="1"/>
    <col min="6925" max="6925" width="6.81640625" style="161" customWidth="1"/>
    <col min="6926" max="6926" width="12" style="161" customWidth="1"/>
    <col min="6927" max="6927" width="9.1796875" style="161" customWidth="1"/>
    <col min="6928" max="6928" width="9.81640625" style="161" bestFit="1" customWidth="1"/>
    <col min="6929" max="7168" width="9.1796875" style="161"/>
    <col min="7169" max="7171" width="9.1796875" style="161" customWidth="1"/>
    <col min="7172" max="7172" width="22.7265625" style="161" customWidth="1"/>
    <col min="7173" max="7173" width="19.54296875" style="161" customWidth="1"/>
    <col min="7174" max="7174" width="3.26953125" style="161" customWidth="1"/>
    <col min="7175" max="7175" width="20" style="161" customWidth="1"/>
    <col min="7176" max="7176" width="8.7265625" style="161" customWidth="1"/>
    <col min="7177" max="7177" width="7.26953125" style="161" customWidth="1"/>
    <col min="7178" max="7178" width="3.26953125" style="161" customWidth="1"/>
    <col min="7179" max="7179" width="19" style="161" customWidth="1"/>
    <col min="7180" max="7180" width="27.7265625" style="161" customWidth="1"/>
    <col min="7181" max="7181" width="6.81640625" style="161" customWidth="1"/>
    <col min="7182" max="7182" width="12" style="161" customWidth="1"/>
    <col min="7183" max="7183" width="9.1796875" style="161" customWidth="1"/>
    <col min="7184" max="7184" width="9.81640625" style="161" bestFit="1" customWidth="1"/>
    <col min="7185" max="7424" width="9.1796875" style="161"/>
    <col min="7425" max="7427" width="9.1796875" style="161" customWidth="1"/>
    <col min="7428" max="7428" width="22.7265625" style="161" customWidth="1"/>
    <col min="7429" max="7429" width="19.54296875" style="161" customWidth="1"/>
    <col min="7430" max="7430" width="3.26953125" style="161" customWidth="1"/>
    <col min="7431" max="7431" width="20" style="161" customWidth="1"/>
    <col min="7432" max="7432" width="8.7265625" style="161" customWidth="1"/>
    <col min="7433" max="7433" width="7.26953125" style="161" customWidth="1"/>
    <col min="7434" max="7434" width="3.26953125" style="161" customWidth="1"/>
    <col min="7435" max="7435" width="19" style="161" customWidth="1"/>
    <col min="7436" max="7436" width="27.7265625" style="161" customWidth="1"/>
    <col min="7437" max="7437" width="6.81640625" style="161" customWidth="1"/>
    <col min="7438" max="7438" width="12" style="161" customWidth="1"/>
    <col min="7439" max="7439" width="9.1796875" style="161" customWidth="1"/>
    <col min="7440" max="7440" width="9.81640625" style="161" bestFit="1" customWidth="1"/>
    <col min="7441" max="7680" width="9.1796875" style="161"/>
    <col min="7681" max="7683" width="9.1796875" style="161" customWidth="1"/>
    <col min="7684" max="7684" width="22.7265625" style="161" customWidth="1"/>
    <col min="7685" max="7685" width="19.54296875" style="161" customWidth="1"/>
    <col min="7686" max="7686" width="3.26953125" style="161" customWidth="1"/>
    <col min="7687" max="7687" width="20" style="161" customWidth="1"/>
    <col min="7688" max="7688" width="8.7265625" style="161" customWidth="1"/>
    <col min="7689" max="7689" width="7.26953125" style="161" customWidth="1"/>
    <col min="7690" max="7690" width="3.26953125" style="161" customWidth="1"/>
    <col min="7691" max="7691" width="19" style="161" customWidth="1"/>
    <col min="7692" max="7692" width="27.7265625" style="161" customWidth="1"/>
    <col min="7693" max="7693" width="6.81640625" style="161" customWidth="1"/>
    <col min="7694" max="7694" width="12" style="161" customWidth="1"/>
    <col min="7695" max="7695" width="9.1796875" style="161" customWidth="1"/>
    <col min="7696" max="7696" width="9.81640625" style="161" bestFit="1" customWidth="1"/>
    <col min="7697" max="7936" width="9.1796875" style="161"/>
    <col min="7937" max="7939" width="9.1796875" style="161" customWidth="1"/>
    <col min="7940" max="7940" width="22.7265625" style="161" customWidth="1"/>
    <col min="7941" max="7941" width="19.54296875" style="161" customWidth="1"/>
    <col min="7942" max="7942" width="3.26953125" style="161" customWidth="1"/>
    <col min="7943" max="7943" width="20" style="161" customWidth="1"/>
    <col min="7944" max="7944" width="8.7265625" style="161" customWidth="1"/>
    <col min="7945" max="7945" width="7.26953125" style="161" customWidth="1"/>
    <col min="7946" max="7946" width="3.26953125" style="161" customWidth="1"/>
    <col min="7947" max="7947" width="19" style="161" customWidth="1"/>
    <col min="7948" max="7948" width="27.7265625" style="161" customWidth="1"/>
    <col min="7949" max="7949" width="6.81640625" style="161" customWidth="1"/>
    <col min="7950" max="7950" width="12" style="161" customWidth="1"/>
    <col min="7951" max="7951" width="9.1796875" style="161" customWidth="1"/>
    <col min="7952" max="7952" width="9.81640625" style="161" bestFit="1" customWidth="1"/>
    <col min="7953" max="8192" width="9.1796875" style="161"/>
    <col min="8193" max="8195" width="9.1796875" style="161" customWidth="1"/>
    <col min="8196" max="8196" width="22.7265625" style="161" customWidth="1"/>
    <col min="8197" max="8197" width="19.54296875" style="161" customWidth="1"/>
    <col min="8198" max="8198" width="3.26953125" style="161" customWidth="1"/>
    <col min="8199" max="8199" width="20" style="161" customWidth="1"/>
    <col min="8200" max="8200" width="8.7265625" style="161" customWidth="1"/>
    <col min="8201" max="8201" width="7.26953125" style="161" customWidth="1"/>
    <col min="8202" max="8202" width="3.26953125" style="161" customWidth="1"/>
    <col min="8203" max="8203" width="19" style="161" customWidth="1"/>
    <col min="8204" max="8204" width="27.7265625" style="161" customWidth="1"/>
    <col min="8205" max="8205" width="6.81640625" style="161" customWidth="1"/>
    <col min="8206" max="8206" width="12" style="161" customWidth="1"/>
    <col min="8207" max="8207" width="9.1796875" style="161" customWidth="1"/>
    <col min="8208" max="8208" width="9.81640625" style="161" bestFit="1" customWidth="1"/>
    <col min="8209" max="8448" width="9.1796875" style="161"/>
    <col min="8449" max="8451" width="9.1796875" style="161" customWidth="1"/>
    <col min="8452" max="8452" width="22.7265625" style="161" customWidth="1"/>
    <col min="8453" max="8453" width="19.54296875" style="161" customWidth="1"/>
    <col min="8454" max="8454" width="3.26953125" style="161" customWidth="1"/>
    <col min="8455" max="8455" width="20" style="161" customWidth="1"/>
    <col min="8456" max="8456" width="8.7265625" style="161" customWidth="1"/>
    <col min="8457" max="8457" width="7.26953125" style="161" customWidth="1"/>
    <col min="8458" max="8458" width="3.26953125" style="161" customWidth="1"/>
    <col min="8459" max="8459" width="19" style="161" customWidth="1"/>
    <col min="8460" max="8460" width="27.7265625" style="161" customWidth="1"/>
    <col min="8461" max="8461" width="6.81640625" style="161" customWidth="1"/>
    <col min="8462" max="8462" width="12" style="161" customWidth="1"/>
    <col min="8463" max="8463" width="9.1796875" style="161" customWidth="1"/>
    <col min="8464" max="8464" width="9.81640625" style="161" bestFit="1" customWidth="1"/>
    <col min="8465" max="8704" width="9.1796875" style="161"/>
    <col min="8705" max="8707" width="9.1796875" style="161" customWidth="1"/>
    <col min="8708" max="8708" width="22.7265625" style="161" customWidth="1"/>
    <col min="8709" max="8709" width="19.54296875" style="161" customWidth="1"/>
    <col min="8710" max="8710" width="3.26953125" style="161" customWidth="1"/>
    <col min="8711" max="8711" width="20" style="161" customWidth="1"/>
    <col min="8712" max="8712" width="8.7265625" style="161" customWidth="1"/>
    <col min="8713" max="8713" width="7.26953125" style="161" customWidth="1"/>
    <col min="8714" max="8714" width="3.26953125" style="161" customWidth="1"/>
    <col min="8715" max="8715" width="19" style="161" customWidth="1"/>
    <col min="8716" max="8716" width="27.7265625" style="161" customWidth="1"/>
    <col min="8717" max="8717" width="6.81640625" style="161" customWidth="1"/>
    <col min="8718" max="8718" width="12" style="161" customWidth="1"/>
    <col min="8719" max="8719" width="9.1796875" style="161" customWidth="1"/>
    <col min="8720" max="8720" width="9.81640625" style="161" bestFit="1" customWidth="1"/>
    <col min="8721" max="8960" width="9.1796875" style="161"/>
    <col min="8961" max="8963" width="9.1796875" style="161" customWidth="1"/>
    <col min="8964" max="8964" width="22.7265625" style="161" customWidth="1"/>
    <col min="8965" max="8965" width="19.54296875" style="161" customWidth="1"/>
    <col min="8966" max="8966" width="3.26953125" style="161" customWidth="1"/>
    <col min="8967" max="8967" width="20" style="161" customWidth="1"/>
    <col min="8968" max="8968" width="8.7265625" style="161" customWidth="1"/>
    <col min="8969" max="8969" width="7.26953125" style="161" customWidth="1"/>
    <col min="8970" max="8970" width="3.26953125" style="161" customWidth="1"/>
    <col min="8971" max="8971" width="19" style="161" customWidth="1"/>
    <col min="8972" max="8972" width="27.7265625" style="161" customWidth="1"/>
    <col min="8973" max="8973" width="6.81640625" style="161" customWidth="1"/>
    <col min="8974" max="8974" width="12" style="161" customWidth="1"/>
    <col min="8975" max="8975" width="9.1796875" style="161" customWidth="1"/>
    <col min="8976" max="8976" width="9.81640625" style="161" bestFit="1" customWidth="1"/>
    <col min="8977" max="9216" width="9.1796875" style="161"/>
    <col min="9217" max="9219" width="9.1796875" style="161" customWidth="1"/>
    <col min="9220" max="9220" width="22.7265625" style="161" customWidth="1"/>
    <col min="9221" max="9221" width="19.54296875" style="161" customWidth="1"/>
    <col min="9222" max="9222" width="3.26953125" style="161" customWidth="1"/>
    <col min="9223" max="9223" width="20" style="161" customWidth="1"/>
    <col min="9224" max="9224" width="8.7265625" style="161" customWidth="1"/>
    <col min="9225" max="9225" width="7.26953125" style="161" customWidth="1"/>
    <col min="9226" max="9226" width="3.26953125" style="161" customWidth="1"/>
    <col min="9227" max="9227" width="19" style="161" customWidth="1"/>
    <col min="9228" max="9228" width="27.7265625" style="161" customWidth="1"/>
    <col min="9229" max="9229" width="6.81640625" style="161" customWidth="1"/>
    <col min="9230" max="9230" width="12" style="161" customWidth="1"/>
    <col min="9231" max="9231" width="9.1796875" style="161" customWidth="1"/>
    <col min="9232" max="9232" width="9.81640625" style="161" bestFit="1" customWidth="1"/>
    <col min="9233" max="9472" width="9.1796875" style="161"/>
    <col min="9473" max="9475" width="9.1796875" style="161" customWidth="1"/>
    <col min="9476" max="9476" width="22.7265625" style="161" customWidth="1"/>
    <col min="9477" max="9477" width="19.54296875" style="161" customWidth="1"/>
    <col min="9478" max="9478" width="3.26953125" style="161" customWidth="1"/>
    <col min="9479" max="9479" width="20" style="161" customWidth="1"/>
    <col min="9480" max="9480" width="8.7265625" style="161" customWidth="1"/>
    <col min="9481" max="9481" width="7.26953125" style="161" customWidth="1"/>
    <col min="9482" max="9482" width="3.26953125" style="161" customWidth="1"/>
    <col min="9483" max="9483" width="19" style="161" customWidth="1"/>
    <col min="9484" max="9484" width="27.7265625" style="161" customWidth="1"/>
    <col min="9485" max="9485" width="6.81640625" style="161" customWidth="1"/>
    <col min="9486" max="9486" width="12" style="161" customWidth="1"/>
    <col min="9487" max="9487" width="9.1796875" style="161" customWidth="1"/>
    <col min="9488" max="9488" width="9.81640625" style="161" bestFit="1" customWidth="1"/>
    <col min="9489" max="9728" width="9.1796875" style="161"/>
    <col min="9729" max="9731" width="9.1796875" style="161" customWidth="1"/>
    <col min="9732" max="9732" width="22.7265625" style="161" customWidth="1"/>
    <col min="9733" max="9733" width="19.54296875" style="161" customWidth="1"/>
    <col min="9734" max="9734" width="3.26953125" style="161" customWidth="1"/>
    <col min="9735" max="9735" width="20" style="161" customWidth="1"/>
    <col min="9736" max="9736" width="8.7265625" style="161" customWidth="1"/>
    <col min="9737" max="9737" width="7.26953125" style="161" customWidth="1"/>
    <col min="9738" max="9738" width="3.26953125" style="161" customWidth="1"/>
    <col min="9739" max="9739" width="19" style="161" customWidth="1"/>
    <col min="9740" max="9740" width="27.7265625" style="161" customWidth="1"/>
    <col min="9741" max="9741" width="6.81640625" style="161" customWidth="1"/>
    <col min="9742" max="9742" width="12" style="161" customWidth="1"/>
    <col min="9743" max="9743" width="9.1796875" style="161" customWidth="1"/>
    <col min="9744" max="9744" width="9.81640625" style="161" bestFit="1" customWidth="1"/>
    <col min="9745" max="9984" width="9.1796875" style="161"/>
    <col min="9985" max="9987" width="9.1796875" style="161" customWidth="1"/>
    <col min="9988" max="9988" width="22.7265625" style="161" customWidth="1"/>
    <col min="9989" max="9989" width="19.54296875" style="161" customWidth="1"/>
    <col min="9990" max="9990" width="3.26953125" style="161" customWidth="1"/>
    <col min="9991" max="9991" width="20" style="161" customWidth="1"/>
    <col min="9992" max="9992" width="8.7265625" style="161" customWidth="1"/>
    <col min="9993" max="9993" width="7.26953125" style="161" customWidth="1"/>
    <col min="9994" max="9994" width="3.26953125" style="161" customWidth="1"/>
    <col min="9995" max="9995" width="19" style="161" customWidth="1"/>
    <col min="9996" max="9996" width="27.7265625" style="161" customWidth="1"/>
    <col min="9997" max="9997" width="6.81640625" style="161" customWidth="1"/>
    <col min="9998" max="9998" width="12" style="161" customWidth="1"/>
    <col min="9999" max="9999" width="9.1796875" style="161" customWidth="1"/>
    <col min="10000" max="10000" width="9.81640625" style="161" bestFit="1" customWidth="1"/>
    <col min="10001" max="10240" width="9.1796875" style="161"/>
    <col min="10241" max="10243" width="9.1796875" style="161" customWidth="1"/>
    <col min="10244" max="10244" width="22.7265625" style="161" customWidth="1"/>
    <col min="10245" max="10245" width="19.54296875" style="161" customWidth="1"/>
    <col min="10246" max="10246" width="3.26953125" style="161" customWidth="1"/>
    <col min="10247" max="10247" width="20" style="161" customWidth="1"/>
    <col min="10248" max="10248" width="8.7265625" style="161" customWidth="1"/>
    <col min="10249" max="10249" width="7.26953125" style="161" customWidth="1"/>
    <col min="10250" max="10250" width="3.26953125" style="161" customWidth="1"/>
    <col min="10251" max="10251" width="19" style="161" customWidth="1"/>
    <col min="10252" max="10252" width="27.7265625" style="161" customWidth="1"/>
    <col min="10253" max="10253" width="6.81640625" style="161" customWidth="1"/>
    <col min="10254" max="10254" width="12" style="161" customWidth="1"/>
    <col min="10255" max="10255" width="9.1796875" style="161" customWidth="1"/>
    <col min="10256" max="10256" width="9.81640625" style="161" bestFit="1" customWidth="1"/>
    <col min="10257" max="10496" width="9.1796875" style="161"/>
    <col min="10497" max="10499" width="9.1796875" style="161" customWidth="1"/>
    <col min="10500" max="10500" width="22.7265625" style="161" customWidth="1"/>
    <col min="10501" max="10501" width="19.54296875" style="161" customWidth="1"/>
    <col min="10502" max="10502" width="3.26953125" style="161" customWidth="1"/>
    <col min="10503" max="10503" width="20" style="161" customWidth="1"/>
    <col min="10504" max="10504" width="8.7265625" style="161" customWidth="1"/>
    <col min="10505" max="10505" width="7.26953125" style="161" customWidth="1"/>
    <col min="10506" max="10506" width="3.26953125" style="161" customWidth="1"/>
    <col min="10507" max="10507" width="19" style="161" customWidth="1"/>
    <col min="10508" max="10508" width="27.7265625" style="161" customWidth="1"/>
    <col min="10509" max="10509" width="6.81640625" style="161" customWidth="1"/>
    <col min="10510" max="10510" width="12" style="161" customWidth="1"/>
    <col min="10511" max="10511" width="9.1796875" style="161" customWidth="1"/>
    <col min="10512" max="10512" width="9.81640625" style="161" bestFit="1" customWidth="1"/>
    <col min="10513" max="10752" width="9.1796875" style="161"/>
    <col min="10753" max="10755" width="9.1796875" style="161" customWidth="1"/>
    <col min="10756" max="10756" width="22.7265625" style="161" customWidth="1"/>
    <col min="10757" max="10757" width="19.54296875" style="161" customWidth="1"/>
    <col min="10758" max="10758" width="3.26953125" style="161" customWidth="1"/>
    <col min="10759" max="10759" width="20" style="161" customWidth="1"/>
    <col min="10760" max="10760" width="8.7265625" style="161" customWidth="1"/>
    <col min="10761" max="10761" width="7.26953125" style="161" customWidth="1"/>
    <col min="10762" max="10762" width="3.26953125" style="161" customWidth="1"/>
    <col min="10763" max="10763" width="19" style="161" customWidth="1"/>
    <col min="10764" max="10764" width="27.7265625" style="161" customWidth="1"/>
    <col min="10765" max="10765" width="6.81640625" style="161" customWidth="1"/>
    <col min="10766" max="10766" width="12" style="161" customWidth="1"/>
    <col min="10767" max="10767" width="9.1796875" style="161" customWidth="1"/>
    <col min="10768" max="10768" width="9.81640625" style="161" bestFit="1" customWidth="1"/>
    <col min="10769" max="11008" width="9.1796875" style="161"/>
    <col min="11009" max="11011" width="9.1796875" style="161" customWidth="1"/>
    <col min="11012" max="11012" width="22.7265625" style="161" customWidth="1"/>
    <col min="11013" max="11013" width="19.54296875" style="161" customWidth="1"/>
    <col min="11014" max="11014" width="3.26953125" style="161" customWidth="1"/>
    <col min="11015" max="11015" width="20" style="161" customWidth="1"/>
    <col min="11016" max="11016" width="8.7265625" style="161" customWidth="1"/>
    <col min="11017" max="11017" width="7.26953125" style="161" customWidth="1"/>
    <col min="11018" max="11018" width="3.26953125" style="161" customWidth="1"/>
    <col min="11019" max="11019" width="19" style="161" customWidth="1"/>
    <col min="11020" max="11020" width="27.7265625" style="161" customWidth="1"/>
    <col min="11021" max="11021" width="6.81640625" style="161" customWidth="1"/>
    <col min="11022" max="11022" width="12" style="161" customWidth="1"/>
    <col min="11023" max="11023" width="9.1796875" style="161" customWidth="1"/>
    <col min="11024" max="11024" width="9.81640625" style="161" bestFit="1" customWidth="1"/>
    <col min="11025" max="11264" width="9.1796875" style="161"/>
    <col min="11265" max="11267" width="9.1796875" style="161" customWidth="1"/>
    <col min="11268" max="11268" width="22.7265625" style="161" customWidth="1"/>
    <col min="11269" max="11269" width="19.54296875" style="161" customWidth="1"/>
    <col min="11270" max="11270" width="3.26953125" style="161" customWidth="1"/>
    <col min="11271" max="11271" width="20" style="161" customWidth="1"/>
    <col min="11272" max="11272" width="8.7265625" style="161" customWidth="1"/>
    <col min="11273" max="11273" width="7.26953125" style="161" customWidth="1"/>
    <col min="11274" max="11274" width="3.26953125" style="161" customWidth="1"/>
    <col min="11275" max="11275" width="19" style="161" customWidth="1"/>
    <col min="11276" max="11276" width="27.7265625" style="161" customWidth="1"/>
    <col min="11277" max="11277" width="6.81640625" style="161" customWidth="1"/>
    <col min="11278" max="11278" width="12" style="161" customWidth="1"/>
    <col min="11279" max="11279" width="9.1796875" style="161" customWidth="1"/>
    <col min="11280" max="11280" width="9.81640625" style="161" bestFit="1" customWidth="1"/>
    <col min="11281" max="11520" width="9.1796875" style="161"/>
    <col min="11521" max="11523" width="9.1796875" style="161" customWidth="1"/>
    <col min="11524" max="11524" width="22.7265625" style="161" customWidth="1"/>
    <col min="11525" max="11525" width="19.54296875" style="161" customWidth="1"/>
    <col min="11526" max="11526" width="3.26953125" style="161" customWidth="1"/>
    <col min="11527" max="11527" width="20" style="161" customWidth="1"/>
    <col min="11528" max="11528" width="8.7265625" style="161" customWidth="1"/>
    <col min="11529" max="11529" width="7.26953125" style="161" customWidth="1"/>
    <col min="11530" max="11530" width="3.26953125" style="161" customWidth="1"/>
    <col min="11531" max="11531" width="19" style="161" customWidth="1"/>
    <col min="11532" max="11532" width="27.7265625" style="161" customWidth="1"/>
    <col min="11533" max="11533" width="6.81640625" style="161" customWidth="1"/>
    <col min="11534" max="11534" width="12" style="161" customWidth="1"/>
    <col min="11535" max="11535" width="9.1796875" style="161" customWidth="1"/>
    <col min="11536" max="11536" width="9.81640625" style="161" bestFit="1" customWidth="1"/>
    <col min="11537" max="11776" width="9.1796875" style="161"/>
    <col min="11777" max="11779" width="9.1796875" style="161" customWidth="1"/>
    <col min="11780" max="11780" width="22.7265625" style="161" customWidth="1"/>
    <col min="11781" max="11781" width="19.54296875" style="161" customWidth="1"/>
    <col min="11782" max="11782" width="3.26953125" style="161" customWidth="1"/>
    <col min="11783" max="11783" width="20" style="161" customWidth="1"/>
    <col min="11784" max="11784" width="8.7265625" style="161" customWidth="1"/>
    <col min="11785" max="11785" width="7.26953125" style="161" customWidth="1"/>
    <col min="11786" max="11786" width="3.26953125" style="161" customWidth="1"/>
    <col min="11787" max="11787" width="19" style="161" customWidth="1"/>
    <col min="11788" max="11788" width="27.7265625" style="161" customWidth="1"/>
    <col min="11789" max="11789" width="6.81640625" style="161" customWidth="1"/>
    <col min="11790" max="11790" width="12" style="161" customWidth="1"/>
    <col min="11791" max="11791" width="9.1796875" style="161" customWidth="1"/>
    <col min="11792" max="11792" width="9.81640625" style="161" bestFit="1" customWidth="1"/>
    <col min="11793" max="12032" width="9.1796875" style="161"/>
    <col min="12033" max="12035" width="9.1796875" style="161" customWidth="1"/>
    <col min="12036" max="12036" width="22.7265625" style="161" customWidth="1"/>
    <col min="12037" max="12037" width="19.54296875" style="161" customWidth="1"/>
    <col min="12038" max="12038" width="3.26953125" style="161" customWidth="1"/>
    <col min="12039" max="12039" width="20" style="161" customWidth="1"/>
    <col min="12040" max="12040" width="8.7265625" style="161" customWidth="1"/>
    <col min="12041" max="12041" width="7.26953125" style="161" customWidth="1"/>
    <col min="12042" max="12042" width="3.26953125" style="161" customWidth="1"/>
    <col min="12043" max="12043" width="19" style="161" customWidth="1"/>
    <col min="12044" max="12044" width="27.7265625" style="161" customWidth="1"/>
    <col min="12045" max="12045" width="6.81640625" style="161" customWidth="1"/>
    <col min="12046" max="12046" width="12" style="161" customWidth="1"/>
    <col min="12047" max="12047" width="9.1796875" style="161" customWidth="1"/>
    <col min="12048" max="12048" width="9.81640625" style="161" bestFit="1" customWidth="1"/>
    <col min="12049" max="12288" width="9.1796875" style="161"/>
    <col min="12289" max="12291" width="9.1796875" style="161" customWidth="1"/>
    <col min="12292" max="12292" width="22.7265625" style="161" customWidth="1"/>
    <col min="12293" max="12293" width="19.54296875" style="161" customWidth="1"/>
    <col min="12294" max="12294" width="3.26953125" style="161" customWidth="1"/>
    <col min="12295" max="12295" width="20" style="161" customWidth="1"/>
    <col min="12296" max="12296" width="8.7265625" style="161" customWidth="1"/>
    <col min="12297" max="12297" width="7.26953125" style="161" customWidth="1"/>
    <col min="12298" max="12298" width="3.26953125" style="161" customWidth="1"/>
    <col min="12299" max="12299" width="19" style="161" customWidth="1"/>
    <col min="12300" max="12300" width="27.7265625" style="161" customWidth="1"/>
    <col min="12301" max="12301" width="6.81640625" style="161" customWidth="1"/>
    <col min="12302" max="12302" width="12" style="161" customWidth="1"/>
    <col min="12303" max="12303" width="9.1796875" style="161" customWidth="1"/>
    <col min="12304" max="12304" width="9.81640625" style="161" bestFit="1" customWidth="1"/>
    <col min="12305" max="12544" width="9.1796875" style="161"/>
    <col min="12545" max="12547" width="9.1796875" style="161" customWidth="1"/>
    <col min="12548" max="12548" width="22.7265625" style="161" customWidth="1"/>
    <col min="12549" max="12549" width="19.54296875" style="161" customWidth="1"/>
    <col min="12550" max="12550" width="3.26953125" style="161" customWidth="1"/>
    <col min="12551" max="12551" width="20" style="161" customWidth="1"/>
    <col min="12552" max="12552" width="8.7265625" style="161" customWidth="1"/>
    <col min="12553" max="12553" width="7.26953125" style="161" customWidth="1"/>
    <col min="12554" max="12554" width="3.26953125" style="161" customWidth="1"/>
    <col min="12555" max="12555" width="19" style="161" customWidth="1"/>
    <col min="12556" max="12556" width="27.7265625" style="161" customWidth="1"/>
    <col min="12557" max="12557" width="6.81640625" style="161" customWidth="1"/>
    <col min="12558" max="12558" width="12" style="161" customWidth="1"/>
    <col min="12559" max="12559" width="9.1796875" style="161" customWidth="1"/>
    <col min="12560" max="12560" width="9.81640625" style="161" bestFit="1" customWidth="1"/>
    <col min="12561" max="12800" width="9.1796875" style="161"/>
    <col min="12801" max="12803" width="9.1796875" style="161" customWidth="1"/>
    <col min="12804" max="12804" width="22.7265625" style="161" customWidth="1"/>
    <col min="12805" max="12805" width="19.54296875" style="161" customWidth="1"/>
    <col min="12806" max="12806" width="3.26953125" style="161" customWidth="1"/>
    <col min="12807" max="12807" width="20" style="161" customWidth="1"/>
    <col min="12808" max="12808" width="8.7265625" style="161" customWidth="1"/>
    <col min="12809" max="12809" width="7.26953125" style="161" customWidth="1"/>
    <col min="12810" max="12810" width="3.26953125" style="161" customWidth="1"/>
    <col min="12811" max="12811" width="19" style="161" customWidth="1"/>
    <col min="12812" max="12812" width="27.7265625" style="161" customWidth="1"/>
    <col min="12813" max="12813" width="6.81640625" style="161" customWidth="1"/>
    <col min="12814" max="12814" width="12" style="161" customWidth="1"/>
    <col min="12815" max="12815" width="9.1796875" style="161" customWidth="1"/>
    <col min="12816" max="12816" width="9.81640625" style="161" bestFit="1" customWidth="1"/>
    <col min="12817" max="13056" width="9.1796875" style="161"/>
    <col min="13057" max="13059" width="9.1796875" style="161" customWidth="1"/>
    <col min="13060" max="13060" width="22.7265625" style="161" customWidth="1"/>
    <col min="13061" max="13061" width="19.54296875" style="161" customWidth="1"/>
    <col min="13062" max="13062" width="3.26953125" style="161" customWidth="1"/>
    <col min="13063" max="13063" width="20" style="161" customWidth="1"/>
    <col min="13064" max="13064" width="8.7265625" style="161" customWidth="1"/>
    <col min="13065" max="13065" width="7.26953125" style="161" customWidth="1"/>
    <col min="13066" max="13066" width="3.26953125" style="161" customWidth="1"/>
    <col min="13067" max="13067" width="19" style="161" customWidth="1"/>
    <col min="13068" max="13068" width="27.7265625" style="161" customWidth="1"/>
    <col min="13069" max="13069" width="6.81640625" style="161" customWidth="1"/>
    <col min="13070" max="13070" width="12" style="161" customWidth="1"/>
    <col min="13071" max="13071" width="9.1796875" style="161" customWidth="1"/>
    <col min="13072" max="13072" width="9.81640625" style="161" bestFit="1" customWidth="1"/>
    <col min="13073" max="13312" width="9.1796875" style="161"/>
    <col min="13313" max="13315" width="9.1796875" style="161" customWidth="1"/>
    <col min="13316" max="13316" width="22.7265625" style="161" customWidth="1"/>
    <col min="13317" max="13317" width="19.54296875" style="161" customWidth="1"/>
    <col min="13318" max="13318" width="3.26953125" style="161" customWidth="1"/>
    <col min="13319" max="13319" width="20" style="161" customWidth="1"/>
    <col min="13320" max="13320" width="8.7265625" style="161" customWidth="1"/>
    <col min="13321" max="13321" width="7.26953125" style="161" customWidth="1"/>
    <col min="13322" max="13322" width="3.26953125" style="161" customWidth="1"/>
    <col min="13323" max="13323" width="19" style="161" customWidth="1"/>
    <col min="13324" max="13324" width="27.7265625" style="161" customWidth="1"/>
    <col min="13325" max="13325" width="6.81640625" style="161" customWidth="1"/>
    <col min="13326" max="13326" width="12" style="161" customWidth="1"/>
    <col min="13327" max="13327" width="9.1796875" style="161" customWidth="1"/>
    <col min="13328" max="13328" width="9.81640625" style="161" bestFit="1" customWidth="1"/>
    <col min="13329" max="13568" width="9.1796875" style="161"/>
    <col min="13569" max="13571" width="9.1796875" style="161" customWidth="1"/>
    <col min="13572" max="13572" width="22.7265625" style="161" customWidth="1"/>
    <col min="13573" max="13573" width="19.54296875" style="161" customWidth="1"/>
    <col min="13574" max="13574" width="3.26953125" style="161" customWidth="1"/>
    <col min="13575" max="13575" width="20" style="161" customWidth="1"/>
    <col min="13576" max="13576" width="8.7265625" style="161" customWidth="1"/>
    <col min="13577" max="13577" width="7.26953125" style="161" customWidth="1"/>
    <col min="13578" max="13578" width="3.26953125" style="161" customWidth="1"/>
    <col min="13579" max="13579" width="19" style="161" customWidth="1"/>
    <col min="13580" max="13580" width="27.7265625" style="161" customWidth="1"/>
    <col min="13581" max="13581" width="6.81640625" style="161" customWidth="1"/>
    <col min="13582" max="13582" width="12" style="161" customWidth="1"/>
    <col min="13583" max="13583" width="9.1796875" style="161" customWidth="1"/>
    <col min="13584" max="13584" width="9.81640625" style="161" bestFit="1" customWidth="1"/>
    <col min="13585" max="13824" width="9.1796875" style="161"/>
    <col min="13825" max="13827" width="9.1796875" style="161" customWidth="1"/>
    <col min="13828" max="13828" width="22.7265625" style="161" customWidth="1"/>
    <col min="13829" max="13829" width="19.54296875" style="161" customWidth="1"/>
    <col min="13830" max="13830" width="3.26953125" style="161" customWidth="1"/>
    <col min="13831" max="13831" width="20" style="161" customWidth="1"/>
    <col min="13832" max="13832" width="8.7265625" style="161" customWidth="1"/>
    <col min="13833" max="13833" width="7.26953125" style="161" customWidth="1"/>
    <col min="13834" max="13834" width="3.26953125" style="161" customWidth="1"/>
    <col min="13835" max="13835" width="19" style="161" customWidth="1"/>
    <col min="13836" max="13836" width="27.7265625" style="161" customWidth="1"/>
    <col min="13837" max="13837" width="6.81640625" style="161" customWidth="1"/>
    <col min="13838" max="13838" width="12" style="161" customWidth="1"/>
    <col min="13839" max="13839" width="9.1796875" style="161" customWidth="1"/>
    <col min="13840" max="13840" width="9.81640625" style="161" bestFit="1" customWidth="1"/>
    <col min="13841" max="14080" width="9.1796875" style="161"/>
    <col min="14081" max="14083" width="9.1796875" style="161" customWidth="1"/>
    <col min="14084" max="14084" width="22.7265625" style="161" customWidth="1"/>
    <col min="14085" max="14085" width="19.54296875" style="161" customWidth="1"/>
    <col min="14086" max="14086" width="3.26953125" style="161" customWidth="1"/>
    <col min="14087" max="14087" width="20" style="161" customWidth="1"/>
    <col min="14088" max="14088" width="8.7265625" style="161" customWidth="1"/>
    <col min="14089" max="14089" width="7.26953125" style="161" customWidth="1"/>
    <col min="14090" max="14090" width="3.26953125" style="161" customWidth="1"/>
    <col min="14091" max="14091" width="19" style="161" customWidth="1"/>
    <col min="14092" max="14092" width="27.7265625" style="161" customWidth="1"/>
    <col min="14093" max="14093" width="6.81640625" style="161" customWidth="1"/>
    <col min="14094" max="14094" width="12" style="161" customWidth="1"/>
    <col min="14095" max="14095" width="9.1796875" style="161" customWidth="1"/>
    <col min="14096" max="14096" width="9.81640625" style="161" bestFit="1" customWidth="1"/>
    <col min="14097" max="14336" width="9.1796875" style="161"/>
    <col min="14337" max="14339" width="9.1796875" style="161" customWidth="1"/>
    <col min="14340" max="14340" width="22.7265625" style="161" customWidth="1"/>
    <col min="14341" max="14341" width="19.54296875" style="161" customWidth="1"/>
    <col min="14342" max="14342" width="3.26953125" style="161" customWidth="1"/>
    <col min="14343" max="14343" width="20" style="161" customWidth="1"/>
    <col min="14344" max="14344" width="8.7265625" style="161" customWidth="1"/>
    <col min="14345" max="14345" width="7.26953125" style="161" customWidth="1"/>
    <col min="14346" max="14346" width="3.26953125" style="161" customWidth="1"/>
    <col min="14347" max="14347" width="19" style="161" customWidth="1"/>
    <col min="14348" max="14348" width="27.7265625" style="161" customWidth="1"/>
    <col min="14349" max="14349" width="6.81640625" style="161" customWidth="1"/>
    <col min="14350" max="14350" width="12" style="161" customWidth="1"/>
    <col min="14351" max="14351" width="9.1796875" style="161" customWidth="1"/>
    <col min="14352" max="14352" width="9.81640625" style="161" bestFit="1" customWidth="1"/>
    <col min="14353" max="14592" width="9.1796875" style="161"/>
    <col min="14593" max="14595" width="9.1796875" style="161" customWidth="1"/>
    <col min="14596" max="14596" width="22.7265625" style="161" customWidth="1"/>
    <col min="14597" max="14597" width="19.54296875" style="161" customWidth="1"/>
    <col min="14598" max="14598" width="3.26953125" style="161" customWidth="1"/>
    <col min="14599" max="14599" width="20" style="161" customWidth="1"/>
    <col min="14600" max="14600" width="8.7265625" style="161" customWidth="1"/>
    <col min="14601" max="14601" width="7.26953125" style="161" customWidth="1"/>
    <col min="14602" max="14602" width="3.26953125" style="161" customWidth="1"/>
    <col min="14603" max="14603" width="19" style="161" customWidth="1"/>
    <col min="14604" max="14604" width="27.7265625" style="161" customWidth="1"/>
    <col min="14605" max="14605" width="6.81640625" style="161" customWidth="1"/>
    <col min="14606" max="14606" width="12" style="161" customWidth="1"/>
    <col min="14607" max="14607" width="9.1796875" style="161" customWidth="1"/>
    <col min="14608" max="14608" width="9.81640625" style="161" bestFit="1" customWidth="1"/>
    <col min="14609" max="14848" width="9.1796875" style="161"/>
    <col min="14849" max="14851" width="9.1796875" style="161" customWidth="1"/>
    <col min="14852" max="14852" width="22.7265625" style="161" customWidth="1"/>
    <col min="14853" max="14853" width="19.54296875" style="161" customWidth="1"/>
    <col min="14854" max="14854" width="3.26953125" style="161" customWidth="1"/>
    <col min="14855" max="14855" width="20" style="161" customWidth="1"/>
    <col min="14856" max="14856" width="8.7265625" style="161" customWidth="1"/>
    <col min="14857" max="14857" width="7.26953125" style="161" customWidth="1"/>
    <col min="14858" max="14858" width="3.26953125" style="161" customWidth="1"/>
    <col min="14859" max="14859" width="19" style="161" customWidth="1"/>
    <col min="14860" max="14860" width="27.7265625" style="161" customWidth="1"/>
    <col min="14861" max="14861" width="6.81640625" style="161" customWidth="1"/>
    <col min="14862" max="14862" width="12" style="161" customWidth="1"/>
    <col min="14863" max="14863" width="9.1796875" style="161" customWidth="1"/>
    <col min="14864" max="14864" width="9.81640625" style="161" bestFit="1" customWidth="1"/>
    <col min="14865" max="15104" width="9.1796875" style="161"/>
    <col min="15105" max="15107" width="9.1796875" style="161" customWidth="1"/>
    <col min="15108" max="15108" width="22.7265625" style="161" customWidth="1"/>
    <col min="15109" max="15109" width="19.54296875" style="161" customWidth="1"/>
    <col min="15110" max="15110" width="3.26953125" style="161" customWidth="1"/>
    <col min="15111" max="15111" width="20" style="161" customWidth="1"/>
    <col min="15112" max="15112" width="8.7265625" style="161" customWidth="1"/>
    <col min="15113" max="15113" width="7.26953125" style="161" customWidth="1"/>
    <col min="15114" max="15114" width="3.26953125" style="161" customWidth="1"/>
    <col min="15115" max="15115" width="19" style="161" customWidth="1"/>
    <col min="15116" max="15116" width="27.7265625" style="161" customWidth="1"/>
    <col min="15117" max="15117" width="6.81640625" style="161" customWidth="1"/>
    <col min="15118" max="15118" width="12" style="161" customWidth="1"/>
    <col min="15119" max="15119" width="9.1796875" style="161" customWidth="1"/>
    <col min="15120" max="15120" width="9.81640625" style="161" bestFit="1" customWidth="1"/>
    <col min="15121" max="15360" width="9.1796875" style="161"/>
    <col min="15361" max="15363" width="9.1796875" style="161" customWidth="1"/>
    <col min="15364" max="15364" width="22.7265625" style="161" customWidth="1"/>
    <col min="15365" max="15365" width="19.54296875" style="161" customWidth="1"/>
    <col min="15366" max="15366" width="3.26953125" style="161" customWidth="1"/>
    <col min="15367" max="15367" width="20" style="161" customWidth="1"/>
    <col min="15368" max="15368" width="8.7265625" style="161" customWidth="1"/>
    <col min="15369" max="15369" width="7.26953125" style="161" customWidth="1"/>
    <col min="15370" max="15370" width="3.26953125" style="161" customWidth="1"/>
    <col min="15371" max="15371" width="19" style="161" customWidth="1"/>
    <col min="15372" max="15372" width="27.7265625" style="161" customWidth="1"/>
    <col min="15373" max="15373" width="6.81640625" style="161" customWidth="1"/>
    <col min="15374" max="15374" width="12" style="161" customWidth="1"/>
    <col min="15375" max="15375" width="9.1796875" style="161" customWidth="1"/>
    <col min="15376" max="15376" width="9.81640625" style="161" bestFit="1" customWidth="1"/>
    <col min="15377" max="15616" width="9.1796875" style="161"/>
    <col min="15617" max="15619" width="9.1796875" style="161" customWidth="1"/>
    <col min="15620" max="15620" width="22.7265625" style="161" customWidth="1"/>
    <col min="15621" max="15621" width="19.54296875" style="161" customWidth="1"/>
    <col min="15622" max="15622" width="3.26953125" style="161" customWidth="1"/>
    <col min="15623" max="15623" width="20" style="161" customWidth="1"/>
    <col min="15624" max="15624" width="8.7265625" style="161" customWidth="1"/>
    <col min="15625" max="15625" width="7.26953125" style="161" customWidth="1"/>
    <col min="15626" max="15626" width="3.26953125" style="161" customWidth="1"/>
    <col min="15627" max="15627" width="19" style="161" customWidth="1"/>
    <col min="15628" max="15628" width="27.7265625" style="161" customWidth="1"/>
    <col min="15629" max="15629" width="6.81640625" style="161" customWidth="1"/>
    <col min="15630" max="15630" width="12" style="161" customWidth="1"/>
    <col min="15631" max="15631" width="9.1796875" style="161" customWidth="1"/>
    <col min="15632" max="15632" width="9.81640625" style="161" bestFit="1" customWidth="1"/>
    <col min="15633" max="15872" width="9.1796875" style="161"/>
    <col min="15873" max="15875" width="9.1796875" style="161" customWidth="1"/>
    <col min="15876" max="15876" width="22.7265625" style="161" customWidth="1"/>
    <col min="15877" max="15877" width="19.54296875" style="161" customWidth="1"/>
    <col min="15878" max="15878" width="3.26953125" style="161" customWidth="1"/>
    <col min="15879" max="15879" width="20" style="161" customWidth="1"/>
    <col min="15880" max="15880" width="8.7265625" style="161" customWidth="1"/>
    <col min="15881" max="15881" width="7.26953125" style="161" customWidth="1"/>
    <col min="15882" max="15882" width="3.26953125" style="161" customWidth="1"/>
    <col min="15883" max="15883" width="19" style="161" customWidth="1"/>
    <col min="15884" max="15884" width="27.7265625" style="161" customWidth="1"/>
    <col min="15885" max="15885" width="6.81640625" style="161" customWidth="1"/>
    <col min="15886" max="15886" width="12" style="161" customWidth="1"/>
    <col min="15887" max="15887" width="9.1796875" style="161" customWidth="1"/>
    <col min="15888" max="15888" width="9.81640625" style="161" bestFit="1" customWidth="1"/>
    <col min="15889" max="16128" width="9.1796875" style="161"/>
    <col min="16129" max="16131" width="9.1796875" style="161" customWidth="1"/>
    <col min="16132" max="16132" width="22.7265625" style="161" customWidth="1"/>
    <col min="16133" max="16133" width="19.54296875" style="161" customWidth="1"/>
    <col min="16134" max="16134" width="3.26953125" style="161" customWidth="1"/>
    <col min="16135" max="16135" width="20" style="161" customWidth="1"/>
    <col min="16136" max="16136" width="8.7265625" style="161" customWidth="1"/>
    <col min="16137" max="16137" width="7.26953125" style="161" customWidth="1"/>
    <col min="16138" max="16138" width="3.26953125" style="161" customWidth="1"/>
    <col min="16139" max="16139" width="19" style="161" customWidth="1"/>
    <col min="16140" max="16140" width="27.7265625" style="161" customWidth="1"/>
    <col min="16141" max="16141" width="6.81640625" style="161" customWidth="1"/>
    <col min="16142" max="16142" width="12" style="161" customWidth="1"/>
    <col min="16143" max="16143" width="9.1796875" style="161" customWidth="1"/>
    <col min="16144" max="16144" width="9.81640625" style="161" bestFit="1" customWidth="1"/>
    <col min="16145" max="16384" width="9.1796875" style="161"/>
  </cols>
  <sheetData>
    <row r="1" spans="1:15" ht="42.75" customHeight="1" x14ac:dyDescent="0.35">
      <c r="B1" s="162"/>
      <c r="C1" s="163"/>
      <c r="D1" s="163"/>
      <c r="E1" s="163"/>
      <c r="F1" s="163"/>
      <c r="G1" s="163"/>
      <c r="H1" s="163"/>
      <c r="I1" s="163"/>
      <c r="J1" s="163"/>
      <c r="K1" s="163"/>
      <c r="L1" s="163"/>
      <c r="M1" s="163"/>
      <c r="N1" s="163"/>
      <c r="O1" s="163"/>
    </row>
    <row r="2" spans="1:15" ht="45" x14ac:dyDescent="0.9">
      <c r="B2" s="164" t="s">
        <v>1321</v>
      </c>
      <c r="C2" s="165"/>
      <c r="D2" s="165"/>
      <c r="E2" s="165"/>
      <c r="F2" s="163"/>
      <c r="G2" s="163"/>
      <c r="H2" s="163"/>
      <c r="I2" s="163"/>
      <c r="J2" s="163"/>
      <c r="K2" s="163"/>
      <c r="L2" s="163"/>
      <c r="M2" s="166"/>
      <c r="N2" s="163"/>
      <c r="O2" s="163"/>
    </row>
    <row r="3" spans="1:15" ht="30.5" thickBot="1" x14ac:dyDescent="0.65">
      <c r="B3" s="167" t="s">
        <v>1296</v>
      </c>
      <c r="C3" s="165"/>
      <c r="D3" s="165"/>
      <c r="E3" s="165"/>
      <c r="F3" s="163"/>
      <c r="G3" s="163"/>
      <c r="H3" s="163"/>
      <c r="I3" s="163"/>
      <c r="J3" s="163"/>
      <c r="K3" s="163"/>
      <c r="L3" s="163"/>
      <c r="M3" s="166"/>
      <c r="N3" s="163"/>
      <c r="O3" s="163"/>
    </row>
    <row r="4" spans="1:15" ht="19" thickBot="1" x14ac:dyDescent="0.5">
      <c r="B4" s="278" t="s">
        <v>1117</v>
      </c>
      <c r="C4" s="279"/>
      <c r="D4" s="279"/>
      <c r="E4" s="279"/>
      <c r="F4" s="280"/>
      <c r="G4" s="163"/>
      <c r="H4" s="163"/>
      <c r="I4" s="163"/>
      <c r="J4" s="165"/>
      <c r="K4" s="165"/>
      <c r="L4" s="163"/>
      <c r="M4" s="163"/>
      <c r="N4" s="163"/>
      <c r="O4" s="163"/>
    </row>
    <row r="5" spans="1:15" x14ac:dyDescent="0.35">
      <c r="A5" s="168"/>
      <c r="B5" s="163"/>
      <c r="C5" s="163"/>
      <c r="D5" s="163"/>
      <c r="E5" s="163"/>
      <c r="F5" s="163"/>
      <c r="G5" s="163"/>
      <c r="H5" s="163"/>
      <c r="I5" s="163"/>
      <c r="J5" s="163"/>
      <c r="K5" s="163"/>
      <c r="L5" s="163"/>
      <c r="M5" s="163"/>
      <c r="N5" s="163"/>
    </row>
    <row r="6" spans="1:15" x14ac:dyDescent="0.35">
      <c r="A6" s="168"/>
      <c r="B6" s="169"/>
      <c r="C6" s="169"/>
      <c r="D6" s="169"/>
      <c r="E6" s="169"/>
      <c r="F6" s="169"/>
      <c r="G6" s="169"/>
      <c r="H6" s="169"/>
      <c r="I6" s="169"/>
      <c r="J6" s="169"/>
      <c r="K6" s="169"/>
      <c r="L6" s="169"/>
      <c r="M6" s="169"/>
      <c r="N6" s="170"/>
    </row>
    <row r="7" spans="1:15" x14ac:dyDescent="0.35">
      <c r="A7" s="168"/>
      <c r="B7" s="171"/>
      <c r="C7" s="281" t="s">
        <v>1297</v>
      </c>
      <c r="D7" s="281"/>
      <c r="E7" s="169"/>
      <c r="F7" s="169"/>
      <c r="G7" s="169"/>
      <c r="H7" s="169"/>
      <c r="I7" s="169"/>
      <c r="J7" s="169"/>
      <c r="K7" s="169"/>
      <c r="L7" s="169"/>
      <c r="M7" s="169"/>
      <c r="N7" s="170"/>
    </row>
    <row r="8" spans="1:15" x14ac:dyDescent="0.35">
      <c r="A8" s="168"/>
      <c r="B8" s="171"/>
      <c r="C8" s="282" t="e">
        <f>VLOOKUP($B$4,Underlagsinformation!B1:J500,MATCH("Företagsnamn",Underlagsinformation!$B$1:$M$1,0),FALSE)</f>
        <v>#N/A</v>
      </c>
      <c r="D8" s="282"/>
      <c r="E8" s="283"/>
      <c r="F8" s="169"/>
      <c r="G8" s="169"/>
      <c r="H8" s="169"/>
      <c r="I8" s="169"/>
      <c r="J8" s="169"/>
      <c r="K8" s="169"/>
      <c r="L8" s="169"/>
      <c r="M8" s="169"/>
      <c r="N8" s="170"/>
    </row>
    <row r="9" spans="1:15" x14ac:dyDescent="0.35">
      <c r="A9" s="168"/>
      <c r="B9" s="171"/>
      <c r="C9" s="172"/>
      <c r="D9" s="172"/>
      <c r="E9" s="169"/>
      <c r="F9" s="169"/>
      <c r="G9" s="169"/>
      <c r="H9" s="169"/>
      <c r="I9" s="169"/>
      <c r="J9" s="169"/>
      <c r="K9" s="169"/>
      <c r="L9" s="169"/>
      <c r="M9" s="169"/>
      <c r="N9" s="170"/>
    </row>
    <row r="10" spans="1:15" x14ac:dyDescent="0.35">
      <c r="A10" s="168"/>
      <c r="B10" s="173"/>
      <c r="C10" s="172"/>
      <c r="D10" s="172"/>
      <c r="E10" s="169"/>
      <c r="F10" s="169"/>
      <c r="G10" s="169"/>
      <c r="H10" s="169"/>
      <c r="I10" s="169"/>
      <c r="J10" s="169"/>
      <c r="K10" s="169"/>
      <c r="L10" s="169"/>
      <c r="M10" s="169"/>
      <c r="N10" s="170"/>
    </row>
    <row r="11" spans="1:15" x14ac:dyDescent="0.35">
      <c r="A11" s="168"/>
      <c r="B11" s="169"/>
      <c r="C11" s="169"/>
      <c r="D11" s="169"/>
      <c r="E11" s="174"/>
      <c r="F11" s="169"/>
      <c r="G11" s="169"/>
      <c r="H11" s="169"/>
      <c r="I11" s="169"/>
      <c r="J11" s="169"/>
      <c r="K11" s="169"/>
      <c r="L11" s="169"/>
      <c r="M11" s="169"/>
      <c r="N11" s="170"/>
    </row>
    <row r="12" spans="1:15" x14ac:dyDescent="0.35">
      <c r="A12" s="168"/>
      <c r="B12" s="266"/>
      <c r="C12" s="266" t="s">
        <v>1298</v>
      </c>
      <c r="D12" s="169"/>
      <c r="E12" s="175" t="s">
        <v>1299</v>
      </c>
      <c r="F12" s="169"/>
      <c r="G12" s="169"/>
      <c r="H12" s="175" t="s">
        <v>1300</v>
      </c>
      <c r="I12" s="176"/>
      <c r="J12" s="169"/>
      <c r="K12" s="177"/>
      <c r="L12" s="177"/>
      <c r="M12" s="177"/>
      <c r="N12" s="170"/>
    </row>
    <row r="13" spans="1:15" x14ac:dyDescent="0.35">
      <c r="A13" s="168"/>
      <c r="B13" s="178"/>
      <c r="C13" s="179" t="s">
        <v>1301</v>
      </c>
      <c r="D13" s="169"/>
      <c r="E13" s="179" t="s">
        <v>1302</v>
      </c>
      <c r="F13" s="169"/>
      <c r="G13" s="169"/>
      <c r="H13" s="176"/>
      <c r="I13" s="176"/>
      <c r="J13" s="169"/>
      <c r="K13" s="177"/>
      <c r="L13" s="177"/>
      <c r="M13" s="177"/>
      <c r="N13" s="170"/>
    </row>
    <row r="14" spans="1:15" x14ac:dyDescent="0.35">
      <c r="A14" s="168"/>
      <c r="B14" s="169"/>
      <c r="C14" s="180" t="e">
        <f>IF($C$73="x","Se länk",VLOOKUP($B$4,'Miljövärden för publ nät'!$J$3:$N$500,MATCH("Total primärenergi-faktor",'Miljövärden för publ nät'!$J$3:$N$3,0),FALSE))</f>
        <v>#N/A</v>
      </c>
      <c r="D14" s="177"/>
      <c r="E14" s="181" t="e">
        <f>IF($C$73="x","Se länk",CONCATENATE(ROUND(VLOOKUP($B$4,'Miljövärden för publ nät'!$J$3:$N$500,MATCH("Total CO2 förbränning [g/kWh]",'Miljövärden för publ nät'!$J$3:$N$3,0),FALSE),0)," g CO2 ekv/kWh"))</f>
        <v>#N/A</v>
      </c>
      <c r="F14" s="182"/>
      <c r="G14" s="169"/>
      <c r="H14" s="183" t="e">
        <f>IF($C$73="x","Se länk",VLOOKUP($B$4,'Miljövärden för publ nät'!$J$3:$N$500,MATCH("Total andel fossilt",'Miljövärden för publ nät'!$J$3:$N$3,0),FALSE))</f>
        <v>#N/A</v>
      </c>
      <c r="I14" s="184"/>
      <c r="J14" s="169"/>
      <c r="K14" s="177"/>
      <c r="L14" s="177"/>
      <c r="M14" s="177"/>
      <c r="N14" s="170"/>
    </row>
    <row r="15" spans="1:15" x14ac:dyDescent="0.35">
      <c r="A15" s="168"/>
      <c r="B15" s="169"/>
      <c r="C15" s="185"/>
      <c r="D15" s="177"/>
      <c r="E15" s="185"/>
      <c r="F15" s="169"/>
      <c r="G15" s="169"/>
      <c r="H15" s="185"/>
      <c r="I15" s="185"/>
      <c r="J15" s="169"/>
      <c r="K15" s="185"/>
      <c r="L15" s="185"/>
      <c r="M15" s="186"/>
      <c r="N15" s="170"/>
    </row>
    <row r="16" spans="1:15" x14ac:dyDescent="0.35">
      <c r="A16" s="168"/>
      <c r="B16" s="169"/>
      <c r="C16" s="185"/>
      <c r="D16" s="177"/>
      <c r="E16" s="179" t="s">
        <v>1303</v>
      </c>
      <c r="F16" s="169"/>
      <c r="G16" s="169"/>
      <c r="H16" s="185"/>
      <c r="I16" s="185"/>
      <c r="J16" s="169"/>
      <c r="K16" s="185"/>
      <c r="L16" s="185"/>
      <c r="M16" s="186"/>
      <c r="N16" s="170"/>
    </row>
    <row r="17" spans="1:14" x14ac:dyDescent="0.35">
      <c r="A17" s="168"/>
      <c r="B17" s="169"/>
      <c r="C17" s="169"/>
      <c r="D17" s="169"/>
      <c r="E17" s="181" t="e">
        <f>IF($C$73="x","Se länk",CONCATENATE(ROUND(VLOOKUP($B$4,'Miljövärden för publ nät'!$J$3:$N$500,MATCH("Total CO2 transport och prod. av bränslen [g/kWh]",'Miljövärden för publ nät'!$J$3:$N$3,0),FALSE),0)," g CO2 ekv/kWh"))</f>
        <v>#N/A</v>
      </c>
      <c r="F17" s="182"/>
      <c r="G17" s="169"/>
      <c r="H17" s="169"/>
      <c r="I17" s="169"/>
      <c r="J17" s="169"/>
      <c r="K17" s="169"/>
      <c r="L17" s="169"/>
      <c r="M17" s="169"/>
      <c r="N17" s="170"/>
    </row>
    <row r="18" spans="1:14" x14ac:dyDescent="0.35">
      <c r="A18" s="168"/>
      <c r="B18" s="169"/>
      <c r="C18" s="187" t="e">
        <f>IF($G$22="0 GWh","",IF($G$22="","","Ovanstående miljövärden är residualens miljövärden, dvs de är korrigerade för värme som säljs ursprungs- eller produktionsspecifikt"))</f>
        <v>#N/A</v>
      </c>
      <c r="D18" s="169"/>
      <c r="E18" s="169"/>
      <c r="F18" s="185"/>
      <c r="G18" s="179"/>
      <c r="H18" s="169"/>
      <c r="I18" s="169"/>
      <c r="J18" s="169"/>
      <c r="K18" s="169"/>
      <c r="L18" s="169"/>
      <c r="M18" s="169"/>
      <c r="N18" s="169"/>
    </row>
    <row r="19" spans="1:14" x14ac:dyDescent="0.35">
      <c r="A19" s="168"/>
      <c r="B19" s="169"/>
      <c r="C19" s="169"/>
      <c r="D19" s="169"/>
      <c r="E19" s="169"/>
      <c r="F19" s="185"/>
      <c r="G19" s="186"/>
      <c r="H19" s="169"/>
      <c r="I19" s="169"/>
      <c r="J19" s="169"/>
      <c r="K19" s="169"/>
      <c r="L19" s="169"/>
      <c r="M19" s="169"/>
      <c r="N19" s="169"/>
    </row>
    <row r="20" spans="1:14" x14ac:dyDescent="0.35">
      <c r="A20" s="168"/>
      <c r="B20" s="169"/>
      <c r="C20" s="281" t="s">
        <v>1304</v>
      </c>
      <c r="D20" s="281"/>
      <c r="E20" s="169"/>
      <c r="F20" s="169"/>
      <c r="G20" s="169"/>
      <c r="H20" s="169"/>
      <c r="I20" s="169"/>
      <c r="J20" s="169"/>
      <c r="K20" s="169"/>
      <c r="L20" s="169"/>
      <c r="M20" s="169"/>
      <c r="N20" s="169"/>
    </row>
    <row r="21" spans="1:14" x14ac:dyDescent="0.35">
      <c r="A21" s="168"/>
      <c r="B21" s="169"/>
      <c r="C21" s="281" t="s">
        <v>1305</v>
      </c>
      <c r="D21" s="281"/>
      <c r="E21" s="173"/>
      <c r="F21" s="173"/>
      <c r="G21" s="181" t="e">
        <f>IF($C$73="x","Se länk",CONCATENATE(ROUND(VLOOKUP($B$4,Totalt!$B$1:$BG$500,MATCH("Leveranser:",Totalt!$B$1:$BG$1,0),FALSE),IF(VLOOKUP($B$4,Totalt!$B$1:$BG$500,MATCH("Leveranser:",Totalt!$B$1:$BG$1,0),FALSE)&lt;100,1,0))," GWh"))</f>
        <v>#N/A</v>
      </c>
      <c r="H21" s="179"/>
      <c r="I21" s="173"/>
      <c r="J21" s="173"/>
      <c r="K21" s="173"/>
      <c r="L21" s="173"/>
      <c r="M21" s="173"/>
      <c r="N21" s="173"/>
    </row>
    <row r="22" spans="1:14" x14ac:dyDescent="0.35">
      <c r="A22" s="168"/>
      <c r="B22" s="169"/>
      <c r="C22" s="179" t="s">
        <v>1306</v>
      </c>
      <c r="D22" s="188"/>
      <c r="E22" s="173"/>
      <c r="F22" s="173"/>
      <c r="G22" s="181" t="e">
        <f>IF($C$73="x","",
IF(VLOOKUP($B$4,Underlagsinformation!$B$1:$N$500,MATCH("Såld prod.spec värme:",Underlagsinformation!$B$1:$N$1,0),FALSE)&lt;&gt;"",
CONCATENATE(ROUND(VLOOKUP($B$4,Underlagsinformation!$B$1:$N$500,MATCH("Såld prod.spec värme:",Underlagsinformation!$B$1:$N$1,0),FALSE),0)," GWh"),""))</f>
        <v>#N/A</v>
      </c>
      <c r="H22" s="179"/>
      <c r="I22" s="173"/>
      <c r="J22" s="173"/>
      <c r="K22" s="173"/>
      <c r="L22" s="173"/>
      <c r="M22" s="173"/>
      <c r="N22" s="173"/>
    </row>
    <row r="23" spans="1:14" x14ac:dyDescent="0.35">
      <c r="A23" s="168"/>
      <c r="B23" s="169"/>
      <c r="C23" s="267"/>
      <c r="D23" s="267"/>
      <c r="E23" s="173"/>
      <c r="F23" s="173"/>
      <c r="G23" s="189"/>
      <c r="H23" s="179"/>
      <c r="I23" s="177"/>
      <c r="J23" s="177"/>
      <c r="K23" s="173"/>
      <c r="L23" s="173"/>
      <c r="M23" s="173"/>
      <c r="N23" s="173"/>
    </row>
    <row r="24" spans="1:14" x14ac:dyDescent="0.35">
      <c r="A24" s="168"/>
      <c r="B24" s="169"/>
      <c r="C24" s="281" t="s">
        <v>1307</v>
      </c>
      <c r="D24" s="281"/>
      <c r="E24" s="169"/>
      <c r="F24" s="169"/>
      <c r="G24" s="190" t="e">
        <f>IF($C$73="x","",
IF(VLOOKUP($B$4,Underlagsinformation!$B$1:$N$500,MATCH("Elproduktion",Underlagsinformation!$B$1:$N$1,0),FALSE)="","",
CONCATENATE(ROUND(VLOOKUP($B$4,Underlagsinformation!$B$1:$N$500,MATCH("Elproduktion",Underlagsinformation!$B$1:$N$1,0),FALSE),0)," GWh")))</f>
        <v>#N/A</v>
      </c>
      <c r="H24" s="179"/>
      <c r="I24" s="177"/>
      <c r="J24" s="177"/>
      <c r="K24" s="169"/>
      <c r="L24" s="169"/>
      <c r="M24" s="169"/>
      <c r="N24" s="169"/>
    </row>
    <row r="25" spans="1:14" x14ac:dyDescent="0.35">
      <c r="A25" s="168"/>
      <c r="B25" s="169"/>
      <c r="C25" s="179" t="s">
        <v>1308</v>
      </c>
      <c r="D25" s="191"/>
      <c r="E25" s="192"/>
      <c r="F25" s="192"/>
      <c r="G25" s="183" t="e">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#N/A</v>
      </c>
      <c r="H25" s="179"/>
      <c r="I25" s="169"/>
      <c r="J25" s="169"/>
      <c r="K25" s="169"/>
      <c r="L25" s="193"/>
      <c r="M25" s="193"/>
      <c r="N25" s="169"/>
    </row>
    <row r="26" spans="1:14" x14ac:dyDescent="0.35">
      <c r="A26" s="168"/>
      <c r="B26" s="169"/>
      <c r="C26" s="179"/>
      <c r="D26" s="191"/>
      <c r="E26" s="192"/>
      <c r="F26" s="192"/>
      <c r="G26" s="185"/>
      <c r="H26" s="179"/>
      <c r="I26" s="169"/>
      <c r="J26" s="169"/>
      <c r="K26" s="169"/>
      <c r="L26" s="193"/>
      <c r="M26" s="193"/>
      <c r="N26" s="169"/>
    </row>
    <row r="27" spans="1:14" x14ac:dyDescent="0.35">
      <c r="A27" s="168"/>
      <c r="B27" s="169"/>
      <c r="C27" s="194" t="s">
        <v>1309</v>
      </c>
      <c r="D27" s="195"/>
      <c r="E27" s="169"/>
      <c r="F27" s="169"/>
      <c r="G27" s="181" t="e">
        <f>IF($C$73="x","",CONCATENATE(ROUND(VLOOKUP($B$4,Totalt!$B$1:$BL$500,MATCH("Totalt tillförd energi:",Totalt!$B$1:$BU$1,0),FALSE),IF(VLOOKUP($B$4,Totalt!$B$1:$BL$500,MATCH("Totalt tillförd energi:",Totalt!$B$1:$BU$1,0),FALSE)&lt;100,1,0))," GWh"))</f>
        <v>#N/A</v>
      </c>
      <c r="H27" s="179"/>
      <c r="I27" s="169"/>
      <c r="J27" s="169"/>
      <c r="K27" s="169"/>
      <c r="L27" s="169"/>
      <c r="M27" s="169"/>
      <c r="N27" s="169"/>
    </row>
    <row r="28" spans="1:14" x14ac:dyDescent="0.35">
      <c r="A28" s="168"/>
      <c r="B28" s="169"/>
      <c r="C28" s="267" t="s">
        <v>1310</v>
      </c>
      <c r="D28" s="196"/>
      <c r="E28" s="169"/>
      <c r="F28" s="169"/>
      <c r="G28" s="181" t="e">
        <f>IF($C$73="x","",
CONCATENATE(ROUND(VLOOKUP($B$4,Totalt!$B$1:$BL$500,MATCH("Total el",Totalt!$B$1:$BU$1,0),FALSE),1)," GWh"))</f>
        <v>#N/A</v>
      </c>
      <c r="H28" s="179"/>
      <c r="I28" s="169"/>
      <c r="J28" s="169"/>
      <c r="K28" s="169"/>
      <c r="L28" s="169"/>
      <c r="M28" s="169"/>
      <c r="N28" s="169"/>
    </row>
    <row r="29" spans="1:14" x14ac:dyDescent="0.35">
      <c r="A29" s="168"/>
      <c r="B29" s="169"/>
      <c r="C29" s="169"/>
      <c r="D29" s="196"/>
      <c r="E29" s="169"/>
      <c r="F29" s="169"/>
      <c r="G29" s="169"/>
      <c r="H29" s="169"/>
      <c r="I29" s="169"/>
      <c r="J29" s="169"/>
      <c r="K29" s="169"/>
      <c r="L29" s="169"/>
      <c r="M29" s="169"/>
      <c r="N29" s="169"/>
    </row>
    <row r="30" spans="1:14" x14ac:dyDescent="0.35">
      <c r="A30" s="168"/>
      <c r="B30" s="169"/>
      <c r="C30" s="179" t="s">
        <v>1311</v>
      </c>
      <c r="D30" s="188"/>
      <c r="E30" s="169"/>
      <c r="F30" s="179"/>
      <c r="G30" s="274" t="e">
        <f>IF($C$73="x","",
VLOOKUP($B$4,Miljö!$B$1:$CA$500,MATCH("Ursprungsmärkning av el",Miljö!$B$1:$CA$1,0),FALSE))</f>
        <v>#N/A</v>
      </c>
      <c r="H30" s="274"/>
      <c r="I30" s="274"/>
      <c r="J30" s="274"/>
      <c r="K30" s="274"/>
      <c r="L30" s="169"/>
      <c r="M30" s="169"/>
      <c r="N30" s="169"/>
    </row>
    <row r="31" spans="1:14" ht="3" customHeight="1" x14ac:dyDescent="0.35">
      <c r="A31" s="168"/>
      <c r="B31" s="169"/>
      <c r="C31" s="169"/>
      <c r="D31" s="188"/>
      <c r="E31" s="169"/>
      <c r="F31" s="179"/>
      <c r="G31" s="197"/>
      <c r="H31" s="179"/>
      <c r="I31" s="179"/>
      <c r="J31" s="179"/>
      <c r="K31" s="179"/>
      <c r="L31" s="169"/>
      <c r="M31" s="169"/>
      <c r="N31" s="169"/>
    </row>
    <row r="32" spans="1:14" ht="16" x14ac:dyDescent="0.4">
      <c r="A32" s="168"/>
      <c r="B32" s="169"/>
      <c r="C32" s="179" t="s">
        <v>1312</v>
      </c>
      <c r="D32" s="188"/>
      <c r="E32" s="169"/>
      <c r="F32" s="179"/>
      <c r="G32" s="181" t="e">
        <f>IF($C$73="x","",
CONCATENATE(ROUND(VLOOKUP($B$4,Miljö!$B$1:$AM$500,MATCH("Koldioxidekvivalenter använd el",Miljö!$B$1:$AM$1,0),FALSE),0)," g CO2 ekv/kWh"))</f>
        <v>#N/A</v>
      </c>
      <c r="H32" s="179"/>
      <c r="I32" s="179"/>
      <c r="J32" s="179"/>
      <c r="K32" s="179"/>
      <c r="L32" s="169"/>
      <c r="M32" s="169"/>
      <c r="N32" s="169"/>
    </row>
    <row r="33" spans="1:15" x14ac:dyDescent="0.35">
      <c r="A33" s="168"/>
      <c r="B33" s="169"/>
      <c r="C33" s="179" t="s">
        <v>1313</v>
      </c>
      <c r="D33" s="188"/>
      <c r="E33" s="169"/>
      <c r="F33" s="179"/>
      <c r="G33" s="183" t="e">
        <f>IF($C$73="x","",ROUND(VLOOKUP($B$4,Miljö!$B$1:$AM$500,MATCH("Fossilandel använd el",Miljö!$B$1:$AM$1,0),FALSE),2))</f>
        <v>#N/A</v>
      </c>
      <c r="H33" s="179"/>
      <c r="I33" s="179"/>
      <c r="J33" s="179"/>
      <c r="K33" s="179"/>
      <c r="L33" s="169"/>
      <c r="M33" s="169"/>
      <c r="N33" s="169"/>
    </row>
    <row r="34" spans="1:15" x14ac:dyDescent="0.35">
      <c r="A34" s="168"/>
      <c r="B34" s="169"/>
      <c r="C34" s="179" t="s">
        <v>1314</v>
      </c>
      <c r="D34" s="188"/>
      <c r="E34" s="169"/>
      <c r="F34" s="179"/>
      <c r="G34" s="198" t="e">
        <f>IF($C$73="x","",ROUND(VLOOKUP($B$4,Miljö!$B$1:$AM$500,MATCH("Primärenergifaktor använd el",Miljö!$B$1:$AM$1,0),FALSE),1))</f>
        <v>#N/A</v>
      </c>
      <c r="H34" s="179"/>
      <c r="I34" s="179"/>
      <c r="J34" s="179"/>
      <c r="K34" s="179"/>
      <c r="L34" s="169"/>
      <c r="M34" s="169"/>
      <c r="N34" s="169"/>
    </row>
    <row r="35" spans="1:15" x14ac:dyDescent="0.35">
      <c r="A35" s="168"/>
      <c r="B35" s="169"/>
      <c r="C35" s="169"/>
      <c r="D35" s="169"/>
      <c r="E35" s="169"/>
      <c r="F35" s="179"/>
      <c r="G35" s="179"/>
      <c r="H35" s="179"/>
      <c r="I35" s="179"/>
      <c r="J35" s="179"/>
      <c r="K35" s="179"/>
      <c r="L35" s="169"/>
      <c r="M35" s="169"/>
      <c r="N35" s="169"/>
    </row>
    <row r="36" spans="1:15" x14ac:dyDescent="0.35">
      <c r="A36" s="168"/>
      <c r="B36" s="169"/>
      <c r="C36" s="267" t="s">
        <v>1315</v>
      </c>
      <c r="D36" s="199"/>
      <c r="E36" s="199"/>
      <c r="F36" s="169"/>
      <c r="G36" s="275" t="e">
        <f>IF($C$73="x","",VLOOKUP($B$4,Underlagsinformation!$B$1:$M$500,MATCH("Allokeringsmetod vid kraftvärme",Underlagsinformation!$B$1:$N$1,0),FALSE))</f>
        <v>#N/A</v>
      </c>
      <c r="H36" s="276"/>
      <c r="I36" s="276"/>
      <c r="J36" s="276"/>
      <c r="K36" s="276"/>
      <c r="L36" s="276"/>
      <c r="M36" s="169"/>
      <c r="N36" s="169"/>
      <c r="O36" s="200"/>
    </row>
    <row r="37" spans="1:15" ht="32.25" customHeight="1" x14ac:dyDescent="0.35">
      <c r="A37" s="168"/>
      <c r="B37" s="169"/>
      <c r="C37" s="179" t="s">
        <v>1316</v>
      </c>
      <c r="D37" s="171"/>
      <c r="E37" s="171"/>
      <c r="F37" s="169"/>
      <c r="G37" s="277" t="e">
        <f>IF($C$73="x",VLOOKUP($B$4,Underlagsinformation!$B$1:$M$487,2,FALSE),"För mer information, kontakta företaget")</f>
        <v>#N/A</v>
      </c>
      <c r="H37" s="277"/>
      <c r="I37" s="277"/>
      <c r="J37" s="277"/>
      <c r="K37" s="277"/>
      <c r="L37" s="277"/>
      <c r="M37" s="169"/>
      <c r="N37" s="169"/>
      <c r="O37" s="200"/>
    </row>
    <row r="38" spans="1:15" x14ac:dyDescent="0.35">
      <c r="A38" s="168"/>
      <c r="B38" s="169"/>
      <c r="C38" s="201" t="e">
        <f>IF($C$73="x","Klicka på cellen med länken, högerklicka och välj kopiera, klistra sedan in länken i din webbläsare.","")</f>
        <v>#N/A</v>
      </c>
      <c r="D38" s="169"/>
      <c r="E38" s="169"/>
      <c r="F38" s="169"/>
      <c r="G38" s="169"/>
      <c r="H38" s="169"/>
      <c r="I38" s="169"/>
      <c r="J38" s="169"/>
      <c r="K38" s="169"/>
      <c r="L38" s="169"/>
      <c r="M38" s="202"/>
      <c r="N38" s="169"/>
    </row>
    <row r="39" spans="1:15" x14ac:dyDescent="0.35">
      <c r="A39" s="168"/>
      <c r="B39" s="169"/>
      <c r="C39" s="176"/>
      <c r="D39" s="169"/>
      <c r="E39" s="169"/>
      <c r="F39" s="169"/>
      <c r="G39" s="169"/>
      <c r="H39" s="169"/>
      <c r="I39" s="169"/>
      <c r="J39" s="169"/>
      <c r="K39" s="169"/>
      <c r="L39" s="169"/>
      <c r="M39" s="202"/>
      <c r="N39" s="169"/>
    </row>
    <row r="40" spans="1:15" x14ac:dyDescent="0.35">
      <c r="A40" s="168"/>
      <c r="B40" s="169"/>
      <c r="C40" s="169"/>
      <c r="D40" s="169"/>
      <c r="E40" s="169"/>
      <c r="F40" s="169"/>
      <c r="G40" s="169"/>
      <c r="H40" s="169"/>
      <c r="I40" s="169"/>
      <c r="J40" s="169"/>
      <c r="K40" s="169"/>
      <c r="L40" s="169"/>
      <c r="M40" s="169"/>
      <c r="N40" s="169"/>
    </row>
    <row r="41" spans="1:15" ht="15.5" x14ac:dyDescent="0.35">
      <c r="A41" s="168"/>
      <c r="B41" s="169"/>
      <c r="C41" s="169"/>
      <c r="D41" s="169"/>
      <c r="E41" s="169"/>
      <c r="F41" s="169"/>
      <c r="G41" s="169"/>
      <c r="H41" s="169"/>
      <c r="I41" s="169"/>
      <c r="J41" s="169"/>
      <c r="K41" s="203" t="s">
        <v>1317</v>
      </c>
      <c r="L41" s="169"/>
      <c r="M41" s="169"/>
      <c r="N41" s="169"/>
    </row>
    <row r="42" spans="1:15" ht="15.5" x14ac:dyDescent="0.35">
      <c r="A42" s="168"/>
      <c r="B42" s="169"/>
      <c r="C42" s="169"/>
      <c r="D42" s="169"/>
      <c r="E42" s="169"/>
      <c r="F42" s="169"/>
      <c r="G42" s="169"/>
      <c r="H42" s="169"/>
      <c r="I42" s="169"/>
      <c r="J42" s="169"/>
      <c r="K42" s="203" t="s">
        <v>1318</v>
      </c>
      <c r="L42" s="169"/>
      <c r="M42" s="169"/>
      <c r="N42" s="169"/>
    </row>
    <row r="43" spans="1:15" x14ac:dyDescent="0.35">
      <c r="A43" s="168"/>
      <c r="B43" s="169"/>
      <c r="C43" s="169"/>
      <c r="D43" s="169"/>
      <c r="E43" s="169"/>
      <c r="F43" s="169"/>
      <c r="G43" s="169"/>
      <c r="H43" s="169"/>
      <c r="I43" s="169"/>
      <c r="J43" s="204"/>
      <c r="K43" s="195" t="s">
        <v>1035</v>
      </c>
      <c r="L43" s="169"/>
      <c r="M43" s="205" t="e">
        <f>INDEX('Underlag till diagram'!$D$7:$Y$10,4,MATCH($K43,'Underlag till diagram'!$D$7:$Y$7,0))</f>
        <v>#N/A</v>
      </c>
      <c r="N43" s="169"/>
    </row>
    <row r="44" spans="1:15" x14ac:dyDescent="0.35">
      <c r="A44" s="168"/>
      <c r="B44" s="169"/>
      <c r="C44" s="169"/>
      <c r="D44" s="169"/>
      <c r="E44" s="169"/>
      <c r="F44" s="169"/>
      <c r="G44" s="169"/>
      <c r="H44" s="169"/>
      <c r="I44" s="169"/>
      <c r="J44" s="206"/>
      <c r="K44" s="195" t="s">
        <v>856</v>
      </c>
      <c r="L44" s="169"/>
      <c r="M44" s="205" t="e">
        <f>INDEX('Underlag till diagram'!$D$7:$Y$10,4,MATCH($K44,'Underlag till diagram'!$D$7:$Y$7,0))</f>
        <v>#N/A</v>
      </c>
      <c r="N44" s="169"/>
    </row>
    <row r="45" spans="1:15" x14ac:dyDescent="0.35">
      <c r="A45" s="168"/>
      <c r="B45" s="169"/>
      <c r="C45" s="169"/>
      <c r="D45" s="169"/>
      <c r="E45" s="169"/>
      <c r="F45" s="169"/>
      <c r="G45" s="169"/>
      <c r="H45" s="169"/>
      <c r="I45" s="169"/>
      <c r="J45" s="207"/>
      <c r="K45" s="195" t="s">
        <v>1029</v>
      </c>
      <c r="L45" s="169"/>
      <c r="M45" s="205" t="e">
        <f>INDEX('Underlag till diagram'!$D$7:$Y$10,4,MATCH($K45,'Underlag till diagram'!$D$7:$Y$7,0))</f>
        <v>#N/A</v>
      </c>
      <c r="N45" s="169"/>
    </row>
    <row r="46" spans="1:15" x14ac:dyDescent="0.35">
      <c r="A46" s="168"/>
      <c r="B46" s="169"/>
      <c r="C46" s="169"/>
      <c r="D46" s="169"/>
      <c r="E46" s="169"/>
      <c r="F46" s="169"/>
      <c r="G46" s="169"/>
      <c r="H46" s="169"/>
      <c r="I46" s="169"/>
      <c r="J46" s="208"/>
      <c r="K46" s="195" t="s">
        <v>869</v>
      </c>
      <c r="L46" s="169"/>
      <c r="M46" s="205" t="e">
        <f>INDEX('Underlag till diagram'!$D$7:$Y$10,4,MATCH($K46,'Underlag till diagram'!$D$7:$Y$7,0))</f>
        <v>#N/A</v>
      </c>
      <c r="N46" s="169"/>
    </row>
    <row r="47" spans="1:15" x14ac:dyDescent="0.35">
      <c r="A47" s="168"/>
      <c r="B47" s="169"/>
      <c r="C47" s="169"/>
      <c r="D47" s="169"/>
      <c r="E47" s="169"/>
      <c r="F47" s="169"/>
      <c r="G47" s="169"/>
      <c r="H47" s="169"/>
      <c r="I47" s="169"/>
      <c r="J47" s="209"/>
      <c r="K47" s="195" t="s">
        <v>872</v>
      </c>
      <c r="L47" s="169"/>
      <c r="M47" s="205" t="e">
        <f>INDEX('Underlag till diagram'!$D$7:$Y$10,4,MATCH($K47,'Underlag till diagram'!$D$7:$Y$7,0))</f>
        <v>#N/A</v>
      </c>
      <c r="N47" s="169"/>
    </row>
    <row r="48" spans="1:15" x14ac:dyDescent="0.35">
      <c r="A48" s="168"/>
      <c r="B48" s="169"/>
      <c r="C48" s="169"/>
      <c r="D48" s="169"/>
      <c r="E48" s="169"/>
      <c r="F48" s="169"/>
      <c r="G48" s="169"/>
      <c r="H48" s="169"/>
      <c r="I48" s="169"/>
      <c r="J48" s="210"/>
      <c r="K48" s="195" t="s">
        <v>1042</v>
      </c>
      <c r="L48" s="169"/>
      <c r="M48" s="205" t="e">
        <f>INDEX('Underlag till diagram'!$D$7:$Y$10,4,MATCH($K48,'Underlag till diagram'!$D$7:$Y$7,0))</f>
        <v>#N/A</v>
      </c>
      <c r="N48" s="169"/>
    </row>
    <row r="49" spans="1:14" x14ac:dyDescent="0.35">
      <c r="A49" s="168"/>
      <c r="B49" s="169"/>
      <c r="C49" s="169"/>
      <c r="D49" s="169"/>
      <c r="E49" s="169"/>
      <c r="F49" s="169"/>
      <c r="G49" s="169"/>
      <c r="H49" s="169"/>
      <c r="I49" s="169"/>
      <c r="J49" s="211"/>
      <c r="K49" s="195" t="s">
        <v>858</v>
      </c>
      <c r="L49" s="169"/>
      <c r="M49" s="205" t="e">
        <f>INDEX('Underlag till diagram'!$D$7:$Y$10,4,MATCH($K49,'Underlag till diagram'!$D$7:$Y$7,0))</f>
        <v>#N/A</v>
      </c>
      <c r="N49" s="169"/>
    </row>
    <row r="50" spans="1:14" x14ac:dyDescent="0.35">
      <c r="A50" s="168"/>
      <c r="B50" s="169"/>
      <c r="C50" s="169"/>
      <c r="D50" s="169"/>
      <c r="E50" s="169"/>
      <c r="F50" s="169"/>
      <c r="G50" s="169"/>
      <c r="H50" s="169"/>
      <c r="I50" s="169"/>
      <c r="J50" s="212"/>
      <c r="K50" s="195" t="s">
        <v>1289</v>
      </c>
      <c r="L50" s="199"/>
      <c r="M50" s="205" t="e">
        <f>INDEX('Underlag till diagram'!$D$7:$Y$10,4,MATCH($K50,'Underlag till diagram'!$D$7:$Y$7,0))</f>
        <v>#N/A</v>
      </c>
      <c r="N50" s="169"/>
    </row>
    <row r="51" spans="1:14" x14ac:dyDescent="0.35">
      <c r="A51" s="168"/>
      <c r="B51" s="169"/>
      <c r="C51" s="169"/>
      <c r="D51" s="169"/>
      <c r="E51" s="169"/>
      <c r="F51" s="169"/>
      <c r="G51" s="169"/>
      <c r="H51" s="169"/>
      <c r="I51" s="169"/>
      <c r="J51" s="213"/>
      <c r="K51" s="195" t="s">
        <v>951</v>
      </c>
      <c r="L51" s="169"/>
      <c r="M51" s="205" t="e">
        <f>INDEX('Underlag till diagram'!$D$7:$Y$10,4,MATCH($K51,'Underlag till diagram'!$D$7:$Y$7,0))</f>
        <v>#N/A</v>
      </c>
      <c r="N51" s="169"/>
    </row>
    <row r="52" spans="1:14" x14ac:dyDescent="0.35">
      <c r="A52" s="168"/>
      <c r="B52" s="169"/>
      <c r="C52" s="169"/>
      <c r="D52" s="169"/>
      <c r="E52" s="169"/>
      <c r="F52" s="169"/>
      <c r="G52" s="169"/>
      <c r="H52" s="169"/>
      <c r="I52" s="169"/>
      <c r="J52" s="214"/>
      <c r="K52" s="195" t="s">
        <v>854</v>
      </c>
      <c r="L52" s="169"/>
      <c r="M52" s="205" t="e">
        <f>INDEX('Underlag till diagram'!$D$7:$Y$10,4,MATCH($K52,'Underlag till diagram'!$D$7:$Y$7,0))</f>
        <v>#N/A</v>
      </c>
      <c r="N52" s="169"/>
    </row>
    <row r="53" spans="1:14" x14ac:dyDescent="0.35">
      <c r="A53" s="168"/>
      <c r="B53" s="169"/>
      <c r="C53" s="169"/>
      <c r="D53" s="169"/>
      <c r="E53" s="169"/>
      <c r="F53" s="169"/>
      <c r="G53" s="169"/>
      <c r="H53" s="169"/>
      <c r="I53" s="169"/>
      <c r="J53" s="215"/>
      <c r="K53" s="195" t="s">
        <v>862</v>
      </c>
      <c r="L53" s="169"/>
      <c r="M53" s="205" t="e">
        <f>INDEX('Underlag till diagram'!$D$7:$Y$10,4,MATCH($K53,'Underlag till diagram'!$D$7:$Y$7,0))</f>
        <v>#N/A</v>
      </c>
      <c r="N53" s="169"/>
    </row>
    <row r="54" spans="1:14" x14ac:dyDescent="0.35">
      <c r="A54" s="168"/>
      <c r="B54" s="169"/>
      <c r="C54" s="169"/>
      <c r="D54" s="169"/>
      <c r="E54" s="169"/>
      <c r="F54" s="169"/>
      <c r="G54" s="169"/>
      <c r="H54" s="169"/>
      <c r="I54" s="169"/>
      <c r="J54" s="216"/>
      <c r="K54" s="195" t="s">
        <v>1036</v>
      </c>
      <c r="L54" s="169"/>
      <c r="M54" s="205" t="e">
        <f>INDEX('Underlag till diagram'!$D$7:$Y$10,4,MATCH($K54,'Underlag till diagram'!$D$7:$Y$7,0))</f>
        <v>#N/A</v>
      </c>
      <c r="N54" s="169"/>
    </row>
    <row r="55" spans="1:14" x14ac:dyDescent="0.35">
      <c r="A55" s="168"/>
      <c r="B55" s="169"/>
      <c r="C55" s="169"/>
      <c r="D55" s="169"/>
      <c r="E55" s="169"/>
      <c r="F55" s="169"/>
      <c r="G55" s="169"/>
      <c r="H55" s="169"/>
      <c r="I55" s="169"/>
      <c r="J55" s="217"/>
      <c r="K55" s="195" t="s">
        <v>1028</v>
      </c>
      <c r="L55" s="169"/>
      <c r="M55" s="205" t="e">
        <f>INDEX('Underlag till diagram'!$D$7:$Y$10,4,MATCH($K55,'Underlag till diagram'!$D$7:$Y$7,0))</f>
        <v>#N/A</v>
      </c>
      <c r="N55" s="169"/>
    </row>
    <row r="56" spans="1:14" x14ac:dyDescent="0.35">
      <c r="A56" s="168"/>
      <c r="B56" s="169"/>
      <c r="C56" s="169"/>
      <c r="D56" s="169"/>
      <c r="E56" s="169"/>
      <c r="F56" s="169"/>
      <c r="G56" s="169"/>
      <c r="H56" s="169"/>
      <c r="I56" s="169"/>
      <c r="J56" s="218"/>
      <c r="K56" s="195" t="s">
        <v>1145</v>
      </c>
      <c r="L56" s="169"/>
      <c r="M56" s="205" t="e">
        <f>INDEX('Underlag till diagram'!$D$7:$Y$10,4,MATCH($K56,'Underlag till diagram'!$D$7:$Y$7,0))</f>
        <v>#N/A</v>
      </c>
      <c r="N56" s="169"/>
    </row>
    <row r="57" spans="1:14" x14ac:dyDescent="0.35">
      <c r="A57" s="168"/>
      <c r="B57" s="169"/>
      <c r="C57" s="169"/>
      <c r="D57" s="169"/>
      <c r="E57" s="169"/>
      <c r="F57" s="169"/>
      <c r="G57" s="169"/>
      <c r="H57" s="169"/>
      <c r="I57" s="169"/>
      <c r="J57" s="219"/>
      <c r="K57" s="195" t="s">
        <v>1290</v>
      </c>
      <c r="L57" s="169"/>
      <c r="M57" s="205" t="e">
        <f>INDEX('Underlag till diagram'!$D$7:$Y$10,4,MATCH($K57,'Underlag till diagram'!$D$7:$Y$7,0))</f>
        <v>#N/A</v>
      </c>
      <c r="N57" s="169"/>
    </row>
    <row r="58" spans="1:14" x14ac:dyDescent="0.35">
      <c r="A58" s="168"/>
      <c r="B58" s="169"/>
      <c r="C58" s="169"/>
      <c r="D58" s="169"/>
      <c r="E58" s="169"/>
      <c r="F58" s="169"/>
      <c r="G58" s="169"/>
      <c r="H58" s="169"/>
      <c r="I58" s="169"/>
      <c r="J58" s="220"/>
      <c r="K58" s="195" t="s">
        <v>1146</v>
      </c>
      <c r="L58" s="169"/>
      <c r="M58" s="205" t="e">
        <f>INDEX('Underlag till diagram'!$D$7:$Y$10,4,MATCH($K58,'Underlag till diagram'!$D$7:$Y$7,0))</f>
        <v>#N/A</v>
      </c>
      <c r="N58" s="169"/>
    </row>
    <row r="59" spans="1:14" x14ac:dyDescent="0.35">
      <c r="A59" s="168"/>
      <c r="B59" s="169"/>
      <c r="C59" s="169"/>
      <c r="D59" s="169"/>
      <c r="E59" s="169"/>
      <c r="F59" s="169"/>
      <c r="G59" s="169"/>
      <c r="H59" s="169"/>
      <c r="I59" s="169"/>
      <c r="J59" s="221"/>
      <c r="K59" s="195" t="s">
        <v>1291</v>
      </c>
      <c r="L59" s="169"/>
      <c r="M59" s="205" t="e">
        <f>INDEX('Underlag till diagram'!$D$7:$Y$10,4,MATCH($K59,'Underlag till diagram'!$D$7:$Y$7,0))</f>
        <v>#N/A</v>
      </c>
      <c r="N59" s="169"/>
    </row>
    <row r="60" spans="1:14" x14ac:dyDescent="0.35">
      <c r="A60" s="168"/>
      <c r="B60" s="169"/>
      <c r="C60" s="169"/>
      <c r="D60" s="169"/>
      <c r="E60" s="169"/>
      <c r="F60" s="169"/>
      <c r="G60" s="169"/>
      <c r="H60" s="169"/>
      <c r="I60" s="169"/>
      <c r="J60" s="222"/>
      <c r="K60" s="195" t="s">
        <v>1285</v>
      </c>
      <c r="L60" s="169"/>
      <c r="M60" s="205" t="e">
        <f>INDEX('Underlag till diagram'!$D$7:$Y$10,4,MATCH($K60,'Underlag till diagram'!$D$7:$Y$7,0))</f>
        <v>#N/A</v>
      </c>
      <c r="N60" s="169"/>
    </row>
    <row r="61" spans="1:14" x14ac:dyDescent="0.35">
      <c r="A61" s="168"/>
      <c r="B61" s="169"/>
      <c r="C61" s="169"/>
      <c r="D61" s="169"/>
      <c r="E61" s="169"/>
      <c r="F61" s="169"/>
      <c r="G61" s="169"/>
      <c r="H61" s="169"/>
      <c r="I61" s="169"/>
      <c r="J61" s="223"/>
      <c r="K61" s="195" t="s">
        <v>855</v>
      </c>
      <c r="L61" s="169"/>
      <c r="M61" s="205" t="e">
        <f>INDEX('Underlag till diagram'!$D$7:$Y$10,4,MATCH($K61,'Underlag till diagram'!$D$7:$Y$7,0))</f>
        <v>#N/A</v>
      </c>
      <c r="N61" s="169"/>
    </row>
    <row r="62" spans="1:14" x14ac:dyDescent="0.35">
      <c r="A62" s="168"/>
      <c r="B62" s="169"/>
      <c r="C62" s="169"/>
      <c r="D62" s="169"/>
      <c r="E62" s="169"/>
      <c r="F62" s="169"/>
      <c r="G62" s="169"/>
      <c r="H62" s="169"/>
      <c r="I62" s="169"/>
      <c r="J62" s="224"/>
      <c r="K62" s="195" t="s">
        <v>1032</v>
      </c>
      <c r="L62" s="169"/>
      <c r="M62" s="205" t="e">
        <f>INDEX('Underlag till diagram'!$D$7:$Y$10,4,MATCH($K62,'Underlag till diagram'!$D$7:$Y$7,0))</f>
        <v>#N/A</v>
      </c>
      <c r="N62" s="225"/>
    </row>
    <row r="63" spans="1:14" x14ac:dyDescent="0.35">
      <c r="A63" s="168"/>
      <c r="B63" s="169"/>
      <c r="C63" s="169"/>
      <c r="D63" s="169"/>
      <c r="E63" s="169"/>
      <c r="F63" s="169"/>
      <c r="G63" s="169"/>
      <c r="H63" s="169"/>
      <c r="I63" s="169"/>
      <c r="J63" s="226"/>
      <c r="K63" s="195" t="s">
        <v>1292</v>
      </c>
      <c r="L63" s="169"/>
      <c r="M63" s="205" t="e">
        <f>INDEX('Underlag till diagram'!$D$7:$Y$10,4,MATCH($K63,'Underlag till diagram'!$D$7:$Y$7,0))</f>
        <v>#N/A</v>
      </c>
      <c r="N63" s="225"/>
    </row>
    <row r="64" spans="1:14" x14ac:dyDescent="0.35">
      <c r="A64" s="168"/>
      <c r="B64" s="169"/>
      <c r="C64" s="169"/>
      <c r="D64" s="169"/>
      <c r="E64" s="169"/>
      <c r="F64" s="169"/>
      <c r="G64" s="169"/>
      <c r="H64" s="169"/>
      <c r="I64" s="169"/>
      <c r="J64" s="227"/>
      <c r="K64" s="195" t="s">
        <v>1147</v>
      </c>
      <c r="L64" s="169"/>
      <c r="M64" s="205" t="e">
        <f>INDEX('Underlag till diagram'!$D$7:$Y$10,4,MATCH($K64,'Underlag till diagram'!$D$7:$Y$7,0))</f>
        <v>#N/A</v>
      </c>
      <c r="N64" s="202"/>
    </row>
    <row r="65" spans="1:14" x14ac:dyDescent="0.35">
      <c r="A65" s="168"/>
      <c r="B65" s="177"/>
      <c r="C65" s="177"/>
      <c r="D65" s="177"/>
      <c r="E65" s="177"/>
      <c r="F65" s="177"/>
      <c r="G65" s="177"/>
      <c r="H65" s="177"/>
      <c r="I65" s="177"/>
      <c r="J65" s="169"/>
      <c r="K65" s="199"/>
      <c r="L65" s="173"/>
      <c r="M65" s="173"/>
      <c r="N65" s="177"/>
    </row>
    <row r="66" spans="1:14" x14ac:dyDescent="0.35">
      <c r="A66" s="168"/>
      <c r="B66" s="177"/>
      <c r="C66" s="177"/>
      <c r="D66" s="177"/>
      <c r="E66" s="177"/>
      <c r="F66" s="177"/>
      <c r="G66" s="177"/>
      <c r="H66" s="177"/>
      <c r="I66" s="177"/>
      <c r="J66" s="169"/>
      <c r="K66" s="199"/>
      <c r="L66" s="228"/>
      <c r="M66" s="228"/>
      <c r="N66" s="177"/>
    </row>
    <row r="67" spans="1:14" x14ac:dyDescent="0.35">
      <c r="A67" s="168"/>
      <c r="B67" s="177"/>
      <c r="C67" s="177"/>
      <c r="D67" s="177"/>
      <c r="E67" s="177"/>
      <c r="F67" s="177"/>
      <c r="G67" s="177"/>
      <c r="H67" s="177"/>
      <c r="I67" s="177"/>
      <c r="J67" s="177"/>
      <c r="K67" s="228"/>
      <c r="L67" s="169"/>
      <c r="M67" s="169"/>
      <c r="N67" s="177"/>
    </row>
    <row r="68" spans="1:14" x14ac:dyDescent="0.35">
      <c r="A68" s="168"/>
      <c r="B68" s="177"/>
      <c r="C68" s="177"/>
      <c r="D68" s="177"/>
      <c r="E68" s="177"/>
      <c r="F68" s="177"/>
      <c r="G68" s="177"/>
      <c r="H68" s="177"/>
      <c r="I68" s="177"/>
      <c r="J68" s="177"/>
      <c r="K68" s="177"/>
      <c r="L68" s="169"/>
      <c r="M68" s="169"/>
      <c r="N68" s="177"/>
    </row>
    <row r="69" spans="1:14" x14ac:dyDescent="0.35">
      <c r="A69" s="168"/>
      <c r="B69" s="177"/>
      <c r="C69" s="177"/>
      <c r="D69" s="177"/>
      <c r="E69" s="177"/>
      <c r="F69" s="177"/>
      <c r="G69" s="177"/>
      <c r="H69" s="177"/>
      <c r="I69" s="177"/>
      <c r="J69" s="177"/>
      <c r="K69" s="177"/>
      <c r="L69" s="169"/>
      <c r="M69" s="169"/>
      <c r="N69" s="177"/>
    </row>
    <row r="70" spans="1:14" x14ac:dyDescent="0.35">
      <c r="B70" s="177"/>
      <c r="C70" s="177"/>
      <c r="D70" s="177"/>
      <c r="E70" s="177"/>
      <c r="F70" s="177"/>
      <c r="G70" s="177"/>
      <c r="H70" s="177"/>
      <c r="I70" s="177"/>
      <c r="J70" s="177"/>
      <c r="K70" s="177"/>
      <c r="L70" s="177"/>
      <c r="M70" s="177"/>
      <c r="N70" s="177"/>
    </row>
    <row r="71" spans="1:14" x14ac:dyDescent="0.35">
      <c r="B71" s="177"/>
      <c r="C71" s="177"/>
      <c r="D71" s="177"/>
      <c r="E71" s="177"/>
      <c r="F71" s="177"/>
      <c r="G71" s="177"/>
      <c r="H71" s="177"/>
      <c r="I71" s="177"/>
      <c r="J71" s="177"/>
      <c r="K71" s="177"/>
      <c r="L71" s="177"/>
      <c r="M71" s="177"/>
      <c r="N71" s="177"/>
    </row>
    <row r="72" spans="1:14" x14ac:dyDescent="0.35">
      <c r="B72" s="177"/>
      <c r="C72" s="177"/>
      <c r="D72" s="177"/>
      <c r="E72" s="177"/>
      <c r="F72" s="177"/>
      <c r="G72" s="177"/>
      <c r="H72" s="177"/>
      <c r="I72" s="177"/>
      <c r="J72" s="177"/>
      <c r="K72" s="177"/>
      <c r="L72" s="177"/>
      <c r="M72" s="177"/>
      <c r="N72" s="177"/>
    </row>
    <row r="73" spans="1:14" x14ac:dyDescent="0.35">
      <c r="B73" s="229" t="s">
        <v>1319</v>
      </c>
      <c r="C73" s="230" t="e">
        <f>IF('Underlag till diagram'!A8="ja","","x")</f>
        <v>#N/A</v>
      </c>
    </row>
  </sheetData>
  <sheetProtection password="DE46" sheet="1" objects="1" scenarios="1"/>
  <protectedRanges>
    <protectedRange sqref="B4:F4" name="Område1"/>
  </protectedRanges>
  <mergeCells count="9">
    <mergeCell ref="G30:K30"/>
    <mergeCell ref="G36:L36"/>
    <mergeCell ref="G37:L37"/>
    <mergeCell ref="B4:F4"/>
    <mergeCell ref="C7:D7"/>
    <mergeCell ref="C20:D20"/>
    <mergeCell ref="C21:D21"/>
    <mergeCell ref="C24:D24"/>
    <mergeCell ref="C8:E8"/>
  </mergeCells>
  <dataValidations count="2">
    <dataValidation type="list" showInputMessage="1" showErrorMessage="1" errorTitle="Ogiltigt namn" error="Välj ett nät ur listan" sqref="B4:F4" xr:uid="{00000000-0002-0000-1300-000000000000}">
      <formula1>Nätlista_2013</formula1>
    </dataValidation>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xr:uid="{00000000-0002-0000-1300-000001000000}">
      <formula1>Lista_publicering</formula1>
    </dataValidation>
  </dataValidations>
  <pageMargins left="0.7" right="0.7" top="0.75" bottom="0.75" header="0.3" footer="0.3"/>
  <pageSetup paperSize="9" orientation="portrait" verticalDpi="0" r:id="rId1"/>
  <ignoredErrors>
    <ignoredError sqref="M43:M47" evalErro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E24"/>
  <sheetViews>
    <sheetView workbookViewId="0"/>
  </sheetViews>
  <sheetFormatPr defaultColWidth="9.1796875" defaultRowHeight="15" customHeight="1" x14ac:dyDescent="0.35"/>
  <cols>
    <col min="1" max="1" width="45.1796875" style="239" bestFit="1" customWidth="1"/>
    <col min="2" max="2" width="19" style="239" customWidth="1"/>
    <col min="3" max="3" width="18.54296875" style="239" customWidth="1"/>
    <col min="4" max="4" width="23.1796875" style="239" customWidth="1"/>
    <col min="5" max="5" width="14.26953125" style="239" customWidth="1"/>
    <col min="6" max="16384" width="9.1796875" style="239"/>
  </cols>
  <sheetData>
    <row r="1" spans="1:5" s="235" customFormat="1" ht="53.25" customHeight="1" x14ac:dyDescent="0.35">
      <c r="A1" s="232"/>
      <c r="B1" s="233" t="s">
        <v>1322</v>
      </c>
      <c r="C1" s="233" t="s">
        <v>1323</v>
      </c>
      <c r="D1" s="233" t="s">
        <v>1324</v>
      </c>
      <c r="E1" s="234" t="s">
        <v>1325</v>
      </c>
    </row>
    <row r="2" spans="1:5" ht="14.5" x14ac:dyDescent="0.35">
      <c r="A2" s="236" t="s">
        <v>1326</v>
      </c>
      <c r="B2" s="236">
        <v>1.1499999999999999</v>
      </c>
      <c r="C2" s="237">
        <v>357.27120000000002</v>
      </c>
      <c r="D2" s="237">
        <v>27.928799999999967</v>
      </c>
      <c r="E2" s="238">
        <v>1</v>
      </c>
    </row>
    <row r="3" spans="1:5" ht="14.5" x14ac:dyDescent="0.35">
      <c r="A3" s="240" t="s">
        <v>1327</v>
      </c>
      <c r="B3" s="240">
        <v>1.1100000000000001</v>
      </c>
      <c r="C3" s="241">
        <v>269.60760000000005</v>
      </c>
      <c r="D3" s="241">
        <v>21.331547999999998</v>
      </c>
      <c r="E3" s="242">
        <v>1</v>
      </c>
    </row>
    <row r="4" spans="1:5" ht="14.5" x14ac:dyDescent="0.35">
      <c r="A4" s="240" t="s">
        <v>887</v>
      </c>
      <c r="B4" s="240">
        <v>1.1100000000000001</v>
      </c>
      <c r="C4" s="241">
        <v>280.03120000000001</v>
      </c>
      <c r="D4" s="241">
        <v>21.331547999999998</v>
      </c>
      <c r="E4" s="242">
        <v>1</v>
      </c>
    </row>
    <row r="5" spans="1:5" ht="14.5" x14ac:dyDescent="0.35">
      <c r="A5" s="240" t="s">
        <v>869</v>
      </c>
      <c r="B5" s="240">
        <v>1.1100000000000001</v>
      </c>
      <c r="C5" s="241">
        <v>280.03120000000001</v>
      </c>
      <c r="D5" s="241">
        <v>21.331547999999998</v>
      </c>
      <c r="E5" s="242">
        <v>1</v>
      </c>
    </row>
    <row r="6" spans="1:5" ht="14.5" x14ac:dyDescent="0.35">
      <c r="A6" s="240" t="s">
        <v>872</v>
      </c>
      <c r="B6" s="240">
        <v>1.0900000000000001</v>
      </c>
      <c r="C6" s="241">
        <v>206.80760000000001</v>
      </c>
      <c r="D6" s="241">
        <v>40.212000002901604</v>
      </c>
      <c r="E6" s="242">
        <v>1</v>
      </c>
    </row>
    <row r="7" spans="1:5" ht="14.5" x14ac:dyDescent="0.35">
      <c r="A7" s="240" t="s">
        <v>1042</v>
      </c>
      <c r="B7" s="240">
        <v>1.1100000000000001</v>
      </c>
      <c r="C7" s="241">
        <v>280.03120000000001</v>
      </c>
      <c r="D7" s="241">
        <v>21.331547999999998</v>
      </c>
      <c r="E7" s="242">
        <v>1</v>
      </c>
    </row>
    <row r="8" spans="1:5" ht="14.5" x14ac:dyDescent="0.35">
      <c r="A8" s="240" t="s">
        <v>1170</v>
      </c>
      <c r="B8" s="240">
        <v>0</v>
      </c>
      <c r="C8" s="241">
        <v>0</v>
      </c>
      <c r="D8" s="241">
        <v>0</v>
      </c>
      <c r="E8" s="242">
        <v>0</v>
      </c>
    </row>
    <row r="9" spans="1:5" ht="14.5" x14ac:dyDescent="0.35">
      <c r="A9" s="240" t="s">
        <v>858</v>
      </c>
      <c r="B9" s="240">
        <v>0.04</v>
      </c>
      <c r="C9" s="241">
        <v>97.073999999999998</v>
      </c>
      <c r="D9" s="241">
        <v>3.5684784000000001</v>
      </c>
      <c r="E9" s="242">
        <v>0</v>
      </c>
    </row>
    <row r="10" spans="1:5" ht="14.5" x14ac:dyDescent="0.35">
      <c r="A10" s="240" t="s">
        <v>1328</v>
      </c>
      <c r="B10" s="240">
        <v>0.15</v>
      </c>
      <c r="C10" s="241">
        <v>0</v>
      </c>
      <c r="D10" s="241">
        <v>10.152000000000001</v>
      </c>
      <c r="E10" s="242">
        <v>0</v>
      </c>
    </row>
    <row r="11" spans="1:5" ht="14.5" x14ac:dyDescent="0.35">
      <c r="A11" s="240" t="s">
        <v>1132</v>
      </c>
      <c r="B11" s="240">
        <v>0</v>
      </c>
      <c r="C11" s="241">
        <v>0</v>
      </c>
      <c r="D11" s="241">
        <v>0</v>
      </c>
      <c r="E11" s="242">
        <v>0</v>
      </c>
    </row>
    <row r="12" spans="1:5" ht="14.5" x14ac:dyDescent="0.35">
      <c r="A12" s="240" t="s">
        <v>862</v>
      </c>
      <c r="B12" s="240">
        <v>1.05</v>
      </c>
      <c r="C12" s="241">
        <v>8.9640000000000004</v>
      </c>
      <c r="D12" s="241">
        <v>28.077480000000001</v>
      </c>
      <c r="E12" s="242">
        <v>0</v>
      </c>
    </row>
    <row r="13" spans="1:5" ht="14.5" x14ac:dyDescent="0.35">
      <c r="A13" s="240" t="s">
        <v>854</v>
      </c>
      <c r="B13" s="240">
        <v>0.03</v>
      </c>
      <c r="C13" s="241">
        <v>8.9640000000000004</v>
      </c>
      <c r="D13" s="241">
        <v>6.9220079999999999</v>
      </c>
      <c r="E13" s="242">
        <v>0</v>
      </c>
    </row>
    <row r="14" spans="1:5" ht="14.5" x14ac:dyDescent="0.35">
      <c r="A14" s="240" t="s">
        <v>951</v>
      </c>
      <c r="B14" s="240">
        <v>0.05</v>
      </c>
      <c r="C14" s="241">
        <v>8.9640000000000004</v>
      </c>
      <c r="D14" s="241">
        <v>2.512041</v>
      </c>
      <c r="E14" s="242">
        <v>0</v>
      </c>
    </row>
    <row r="15" spans="1:5" ht="14.5" x14ac:dyDescent="0.35">
      <c r="A15" s="240" t="s">
        <v>1145</v>
      </c>
      <c r="B15" s="240">
        <v>0.11</v>
      </c>
      <c r="C15" s="241">
        <v>5.8067999999999991</v>
      </c>
      <c r="D15" s="241">
        <v>13</v>
      </c>
      <c r="E15" s="242">
        <v>0</v>
      </c>
    </row>
    <row r="16" spans="1:5" ht="14.5" x14ac:dyDescent="0.35">
      <c r="A16" s="240" t="s">
        <v>1028</v>
      </c>
      <c r="B16" s="240">
        <v>0.04</v>
      </c>
      <c r="C16" s="241">
        <v>5.7311999999999994</v>
      </c>
      <c r="D16" s="241">
        <v>3.5684784000000001</v>
      </c>
      <c r="E16" s="242">
        <v>0</v>
      </c>
    </row>
    <row r="17" spans="1:5" ht="14.5" x14ac:dyDescent="0.35">
      <c r="A17" s="240" t="s">
        <v>1036</v>
      </c>
      <c r="B17" s="240">
        <v>0.04</v>
      </c>
      <c r="C17" s="241">
        <v>5.7311999999999994</v>
      </c>
      <c r="D17" s="241">
        <v>3.5684784000000001</v>
      </c>
      <c r="E17" s="242">
        <v>0</v>
      </c>
    </row>
    <row r="18" spans="1:5" ht="14.5" x14ac:dyDescent="0.35">
      <c r="A18" s="240" t="s">
        <v>1329</v>
      </c>
      <c r="B18" s="240">
        <v>1.05</v>
      </c>
      <c r="C18" s="241">
        <v>8.9640000000000004</v>
      </c>
      <c r="D18" s="241">
        <v>28.077480000000001</v>
      </c>
      <c r="E18" s="242">
        <v>0</v>
      </c>
    </row>
    <row r="19" spans="1:5" ht="14.5" x14ac:dyDescent="0.35">
      <c r="A19" s="240" t="s">
        <v>1037</v>
      </c>
      <c r="B19" s="240">
        <v>1.01</v>
      </c>
      <c r="C19" s="241">
        <v>393.392</v>
      </c>
      <c r="D19" s="241">
        <v>39.851999999999997</v>
      </c>
      <c r="E19" s="242">
        <v>0</v>
      </c>
    </row>
    <row r="20" spans="1:5" ht="14.5" x14ac:dyDescent="0.35">
      <c r="A20" s="268" t="s">
        <v>1330</v>
      </c>
      <c r="B20" s="268">
        <v>1.01</v>
      </c>
      <c r="C20" s="269">
        <v>357</v>
      </c>
      <c r="D20" s="269">
        <v>40</v>
      </c>
      <c r="E20" s="270">
        <v>0</v>
      </c>
    </row>
    <row r="21" spans="1:5" ht="14.5" x14ac:dyDescent="0.35">
      <c r="A21" s="240" t="s">
        <v>1331</v>
      </c>
      <c r="B21" s="240">
        <v>0</v>
      </c>
      <c r="C21" s="241">
        <v>0</v>
      </c>
      <c r="D21" s="241">
        <v>0</v>
      </c>
      <c r="E21" s="242">
        <v>0</v>
      </c>
    </row>
    <row r="22" spans="1:5" ht="14.5" x14ac:dyDescent="0.35">
      <c r="A22" s="240" t="s">
        <v>1332</v>
      </c>
      <c r="B22" s="240">
        <v>2.23</v>
      </c>
      <c r="C22" s="241">
        <v>258</v>
      </c>
      <c r="D22" s="241"/>
      <c r="E22" s="242">
        <v>0.33</v>
      </c>
    </row>
    <row r="23" spans="1:5" ht="14.5" x14ac:dyDescent="0.35">
      <c r="A23" s="240" t="s">
        <v>1333</v>
      </c>
      <c r="B23" s="240">
        <v>1.1100000000000001</v>
      </c>
      <c r="C23" s="241">
        <v>280.03120000000001</v>
      </c>
      <c r="D23" s="241">
        <v>21.331547999999998</v>
      </c>
      <c r="E23" s="242">
        <v>1</v>
      </c>
    </row>
    <row r="24" spans="1:5" ht="15" customHeight="1" thickBot="1" x14ac:dyDescent="0.4">
      <c r="A24" s="243" t="s">
        <v>1127</v>
      </c>
      <c r="B24" s="244">
        <v>1.1100000000000001</v>
      </c>
      <c r="C24" s="245">
        <v>280.03120000000001</v>
      </c>
      <c r="D24" s="245">
        <v>21.331547999999998</v>
      </c>
      <c r="E24" s="246">
        <v>1</v>
      </c>
    </row>
  </sheetData>
  <sheetProtection password="DE46"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Q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5" customHeight="1" x14ac:dyDescent="0.35"/>
  <cols>
    <col min="1" max="35" width="9.1796875" style="3"/>
    <col min="36" max="39" width="9.1796875" style="20"/>
    <col min="40" max="40" width="11.54296875" style="20" bestFit="1" customWidth="1"/>
    <col min="41" max="42" width="9.1796875" style="3"/>
    <col min="43" max="43" width="17.54296875" style="3" customWidth="1"/>
    <col min="44" max="16384" width="9.1796875" style="3"/>
  </cols>
  <sheetData>
    <row r="1" spans="1:43" s="27" customFormat="1" ht="110.25" customHeight="1" thickBot="1" x14ac:dyDescent="0.4">
      <c r="A1" s="26" t="s">
        <v>612</v>
      </c>
      <c r="B1" s="26" t="s">
        <v>1</v>
      </c>
      <c r="C1" s="26" t="s">
        <v>613</v>
      </c>
      <c r="D1" s="26" t="s">
        <v>920</v>
      </c>
      <c r="E1" s="26" t="s">
        <v>921</v>
      </c>
      <c r="F1" s="26" t="s">
        <v>922</v>
      </c>
      <c r="G1" s="26" t="s">
        <v>923</v>
      </c>
      <c r="H1" s="26" t="s">
        <v>924</v>
      </c>
      <c r="I1" s="26" t="s">
        <v>925</v>
      </c>
      <c r="J1" s="26" t="s">
        <v>926</v>
      </c>
      <c r="K1" s="26" t="s">
        <v>927</v>
      </c>
      <c r="L1" s="26" t="s">
        <v>928</v>
      </c>
      <c r="M1" s="26" t="s">
        <v>929</v>
      </c>
      <c r="N1" s="26" t="s">
        <v>930</v>
      </c>
      <c r="O1" s="26" t="s">
        <v>931</v>
      </c>
      <c r="P1" s="26" t="s">
        <v>932</v>
      </c>
      <c r="Q1" s="26" t="s">
        <v>933</v>
      </c>
      <c r="R1" s="26" t="s">
        <v>934</v>
      </c>
      <c r="S1" s="26" t="s">
        <v>935</v>
      </c>
      <c r="T1" s="26" t="s">
        <v>936</v>
      </c>
      <c r="U1" s="26" t="s">
        <v>937</v>
      </c>
      <c r="V1" s="26" t="s">
        <v>938</v>
      </c>
      <c r="W1" s="26" t="s">
        <v>939</v>
      </c>
      <c r="X1" s="26" t="s">
        <v>940</v>
      </c>
      <c r="Y1" s="26" t="s">
        <v>941</v>
      </c>
      <c r="Z1" s="26" t="s">
        <v>942</v>
      </c>
      <c r="AA1" s="26" t="s">
        <v>943</v>
      </c>
      <c r="AB1" s="26" t="s">
        <v>944</v>
      </c>
      <c r="AC1" s="26" t="s">
        <v>945</v>
      </c>
      <c r="AD1" s="26" t="s">
        <v>946</v>
      </c>
      <c r="AE1" s="26" t="s">
        <v>947</v>
      </c>
      <c r="AF1" s="26" t="s">
        <v>948</v>
      </c>
      <c r="AG1" s="26" t="s">
        <v>949</v>
      </c>
      <c r="AJ1" s="18" t="s">
        <v>1013</v>
      </c>
      <c r="AK1" s="18"/>
      <c r="AL1" s="18" t="s">
        <v>1022</v>
      </c>
      <c r="AM1" s="18" t="s">
        <v>1023</v>
      </c>
      <c r="AN1" s="146" t="s">
        <v>1281</v>
      </c>
      <c r="AQ1" s="27" t="s">
        <v>1282</v>
      </c>
    </row>
    <row r="2" spans="1:43" ht="15" customHeight="1" x14ac:dyDescent="0.35">
      <c r="A2" s="3" t="s">
        <v>8</v>
      </c>
      <c r="B2" s="3" t="s">
        <v>9</v>
      </c>
      <c r="C2" s="3">
        <v>2013</v>
      </c>
      <c r="D2" s="3" t="s">
        <v>621</v>
      </c>
      <c r="E2" s="3" t="s">
        <v>621</v>
      </c>
      <c r="F2" s="3" t="s">
        <v>621</v>
      </c>
      <c r="G2" s="3" t="s">
        <v>621</v>
      </c>
      <c r="H2" s="3" t="s">
        <v>621</v>
      </c>
      <c r="I2" s="3" t="s">
        <v>621</v>
      </c>
      <c r="J2" s="3" t="s">
        <v>621</v>
      </c>
      <c r="K2" s="3" t="s">
        <v>621</v>
      </c>
      <c r="L2" s="3" t="s">
        <v>621</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J2" s="20">
        <f>SUMPRODUCT(J2:AG2)</f>
        <v>0</v>
      </c>
      <c r="AL2" s="20">
        <f>IFERROR(D2/1,0)</f>
        <v>0</v>
      </c>
      <c r="AM2" s="20" t="str">
        <f>IFERROR(E2/1,"")</f>
        <v/>
      </c>
      <c r="AN2" s="21" t="str">
        <f>IFERROR((AL2+AM2)/AJ2,"")</f>
        <v/>
      </c>
      <c r="AQ2" s="3">
        <f>AJ2-IFERROR(AG2/1,0)</f>
        <v>0</v>
      </c>
    </row>
    <row r="3" spans="1:43" ht="15" customHeight="1" x14ac:dyDescent="0.35">
      <c r="A3" s="3" t="s">
        <v>8</v>
      </c>
      <c r="B3" s="3" t="s">
        <v>11</v>
      </c>
      <c r="C3" s="3">
        <v>2013</v>
      </c>
      <c r="D3" s="3">
        <v>223.226</v>
      </c>
      <c r="E3" s="3">
        <v>62.481000000000002</v>
      </c>
      <c r="F3" s="3" t="s">
        <v>621</v>
      </c>
      <c r="G3" s="3" t="s">
        <v>950</v>
      </c>
      <c r="H3" s="3" t="s">
        <v>621</v>
      </c>
      <c r="I3" s="3">
        <v>311.17700000000002</v>
      </c>
      <c r="J3" s="3" t="s">
        <v>621</v>
      </c>
      <c r="K3" s="3">
        <v>0.14899999999999999</v>
      </c>
      <c r="L3" s="3" t="s">
        <v>621</v>
      </c>
      <c r="M3" s="3" t="s">
        <v>621</v>
      </c>
      <c r="N3" s="3" t="s">
        <v>621</v>
      </c>
      <c r="O3" s="3" t="s">
        <v>621</v>
      </c>
      <c r="P3" s="3">
        <v>269.75599999999997</v>
      </c>
      <c r="Q3" s="3" t="s">
        <v>621</v>
      </c>
      <c r="R3" s="3" t="s">
        <v>621</v>
      </c>
      <c r="S3" s="3" t="s">
        <v>621</v>
      </c>
      <c r="T3" s="3" t="s">
        <v>621</v>
      </c>
      <c r="U3" s="3" t="s">
        <v>621</v>
      </c>
      <c r="V3" s="3" t="s">
        <v>14</v>
      </c>
      <c r="W3" s="3" t="s">
        <v>621</v>
      </c>
      <c r="X3" s="3" t="s">
        <v>621</v>
      </c>
      <c r="Y3" s="3" t="s">
        <v>621</v>
      </c>
      <c r="Z3" s="3" t="s">
        <v>621</v>
      </c>
      <c r="AA3" s="3" t="s">
        <v>621</v>
      </c>
      <c r="AB3" s="3" t="s">
        <v>621</v>
      </c>
      <c r="AC3" s="3" t="s">
        <v>621</v>
      </c>
      <c r="AD3" s="3" t="s">
        <v>621</v>
      </c>
      <c r="AE3" s="3" t="s">
        <v>621</v>
      </c>
      <c r="AF3" s="3" t="s">
        <v>621</v>
      </c>
      <c r="AG3" s="3">
        <v>41.271999999999998</v>
      </c>
      <c r="AJ3" s="20">
        <f>SUMPRODUCT(J3:AG3)</f>
        <v>311.17699999999996</v>
      </c>
      <c r="AL3" s="20">
        <f t="shared" ref="AL3:AL66" si="0">IFERROR(D3/1,0)</f>
        <v>223.226</v>
      </c>
      <c r="AM3" s="20">
        <f t="shared" ref="AM3:AM66" si="1">IFERROR(E3/1,"")</f>
        <v>62.481000000000002</v>
      </c>
      <c r="AN3" s="21">
        <f t="shared" ref="AN3:AN66" si="2">IFERROR((AL3+AM3)/AJ3,"")</f>
        <v>0.91814947762848809</v>
      </c>
      <c r="AQ3" s="3">
        <f t="shared" ref="AQ3:AQ66" si="3">AJ3-IFERROR(AG3/1,0)</f>
        <v>269.90499999999997</v>
      </c>
    </row>
    <row r="4" spans="1:43" ht="15" customHeight="1" x14ac:dyDescent="0.35">
      <c r="A4" s="3" t="s">
        <v>8</v>
      </c>
      <c r="B4" s="3" t="s">
        <v>12</v>
      </c>
      <c r="C4" s="3">
        <v>2013</v>
      </c>
      <c r="D4" s="3" t="s">
        <v>621</v>
      </c>
      <c r="E4" s="3" t="s">
        <v>621</v>
      </c>
      <c r="F4" s="3" t="s">
        <v>621</v>
      </c>
      <c r="G4" s="3" t="s">
        <v>621</v>
      </c>
      <c r="H4" s="3" t="s">
        <v>621</v>
      </c>
      <c r="I4" s="3" t="s">
        <v>621</v>
      </c>
      <c r="J4" s="3" t="s">
        <v>621</v>
      </c>
      <c r="K4" s="3" t="s">
        <v>621</v>
      </c>
      <c r="L4" s="3" t="s">
        <v>621</v>
      </c>
      <c r="M4" s="3" t="s">
        <v>621</v>
      </c>
      <c r="N4" s="3" t="s">
        <v>621</v>
      </c>
      <c r="O4" s="3" t="s">
        <v>621</v>
      </c>
      <c r="P4" s="3" t="s">
        <v>621</v>
      </c>
      <c r="Q4" s="3" t="s">
        <v>621</v>
      </c>
      <c r="R4" s="3" t="s">
        <v>621</v>
      </c>
      <c r="S4" s="3" t="s">
        <v>621</v>
      </c>
      <c r="T4" s="3" t="s">
        <v>621</v>
      </c>
      <c r="U4" s="3" t="s">
        <v>621</v>
      </c>
      <c r="V4" s="3" t="s">
        <v>621</v>
      </c>
      <c r="W4" s="3" t="s">
        <v>621</v>
      </c>
      <c r="X4" s="3" t="s">
        <v>621</v>
      </c>
      <c r="Y4" s="3" t="s">
        <v>621</v>
      </c>
      <c r="Z4" s="3" t="s">
        <v>621</v>
      </c>
      <c r="AA4" s="3" t="s">
        <v>621</v>
      </c>
      <c r="AB4" s="3" t="s">
        <v>621</v>
      </c>
      <c r="AC4" s="3" t="s">
        <v>621</v>
      </c>
      <c r="AD4" s="3" t="s">
        <v>621</v>
      </c>
      <c r="AE4" s="3" t="s">
        <v>621</v>
      </c>
      <c r="AF4" s="3" t="s">
        <v>621</v>
      </c>
      <c r="AG4" s="3" t="s">
        <v>621</v>
      </c>
      <c r="AJ4" s="20">
        <f t="shared" ref="AJ4:AJ67" si="4">SUMPRODUCT(J4:AG4)</f>
        <v>0</v>
      </c>
      <c r="AL4" s="20">
        <f t="shared" si="0"/>
        <v>0</v>
      </c>
      <c r="AM4" s="20" t="str">
        <f t="shared" si="1"/>
        <v/>
      </c>
      <c r="AN4" s="21" t="str">
        <f t="shared" si="2"/>
        <v/>
      </c>
      <c r="AQ4" s="3">
        <f t="shared" si="3"/>
        <v>0</v>
      </c>
    </row>
    <row r="5" spans="1:43" ht="15" customHeight="1" x14ac:dyDescent="0.35">
      <c r="A5" s="3" t="s">
        <v>8</v>
      </c>
      <c r="B5" s="3" t="s">
        <v>13</v>
      </c>
      <c r="C5" s="3">
        <v>2013</v>
      </c>
      <c r="D5" s="3" t="s">
        <v>621</v>
      </c>
      <c r="E5" s="3" t="s">
        <v>621</v>
      </c>
      <c r="F5" s="3" t="s">
        <v>621</v>
      </c>
      <c r="G5" s="3" t="s">
        <v>621</v>
      </c>
      <c r="H5" s="3" t="s">
        <v>621</v>
      </c>
      <c r="I5" s="3" t="s">
        <v>621</v>
      </c>
      <c r="J5" s="3" t="s">
        <v>621</v>
      </c>
      <c r="K5" s="3" t="s">
        <v>621</v>
      </c>
      <c r="L5" s="3" t="s">
        <v>621</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J5" s="20">
        <f t="shared" si="4"/>
        <v>0</v>
      </c>
      <c r="AL5" s="20">
        <f t="shared" si="0"/>
        <v>0</v>
      </c>
      <c r="AM5" s="20" t="str">
        <f t="shared" si="1"/>
        <v/>
      </c>
      <c r="AN5" s="21" t="str">
        <f t="shared" si="2"/>
        <v/>
      </c>
      <c r="AQ5" s="3">
        <f t="shared" si="3"/>
        <v>0</v>
      </c>
    </row>
    <row r="6" spans="1:43" ht="15" customHeight="1" x14ac:dyDescent="0.35">
      <c r="A6" s="3" t="s">
        <v>8</v>
      </c>
      <c r="B6" s="3" t="s">
        <v>15</v>
      </c>
      <c r="C6" s="3">
        <v>2013</v>
      </c>
      <c r="D6" s="3" t="s">
        <v>621</v>
      </c>
      <c r="E6" s="3" t="s">
        <v>621</v>
      </c>
      <c r="F6" s="3" t="s">
        <v>621</v>
      </c>
      <c r="G6" s="3" t="s">
        <v>621</v>
      </c>
      <c r="H6" s="3" t="s">
        <v>621</v>
      </c>
      <c r="I6" s="3" t="s">
        <v>621</v>
      </c>
      <c r="J6" s="3" t="s">
        <v>621</v>
      </c>
      <c r="K6" s="3" t="s">
        <v>621</v>
      </c>
      <c r="L6" s="3" t="s">
        <v>621</v>
      </c>
      <c r="M6" s="3" t="s">
        <v>621</v>
      </c>
      <c r="N6" s="3" t="s">
        <v>621</v>
      </c>
      <c r="O6" s="3" t="s">
        <v>621</v>
      </c>
      <c r="P6" s="3" t="s">
        <v>621</v>
      </c>
      <c r="Q6" s="3" t="s">
        <v>621</v>
      </c>
      <c r="R6" s="3" t="s">
        <v>621</v>
      </c>
      <c r="S6" s="3" t="s">
        <v>621</v>
      </c>
      <c r="T6" s="3" t="s">
        <v>621</v>
      </c>
      <c r="U6" s="3" t="s">
        <v>621</v>
      </c>
      <c r="V6" s="3" t="s">
        <v>621</v>
      </c>
      <c r="W6" s="3" t="s">
        <v>621</v>
      </c>
      <c r="X6" s="3" t="s">
        <v>621</v>
      </c>
      <c r="Y6" s="3" t="s">
        <v>621</v>
      </c>
      <c r="Z6" s="3" t="s">
        <v>621</v>
      </c>
      <c r="AA6" s="3" t="s">
        <v>621</v>
      </c>
      <c r="AB6" s="3" t="s">
        <v>621</v>
      </c>
      <c r="AC6" s="3" t="s">
        <v>621</v>
      </c>
      <c r="AD6" s="3" t="s">
        <v>621</v>
      </c>
      <c r="AE6" s="3" t="s">
        <v>621</v>
      </c>
      <c r="AF6" s="3" t="s">
        <v>621</v>
      </c>
      <c r="AG6" s="3" t="s">
        <v>621</v>
      </c>
      <c r="AJ6" s="20">
        <f t="shared" si="4"/>
        <v>0</v>
      </c>
      <c r="AL6" s="20">
        <f t="shared" si="0"/>
        <v>0</v>
      </c>
      <c r="AM6" s="20" t="str">
        <f t="shared" si="1"/>
        <v/>
      </c>
      <c r="AN6" s="21" t="str">
        <f t="shared" si="2"/>
        <v/>
      </c>
      <c r="AQ6" s="3">
        <f t="shared" si="3"/>
        <v>0</v>
      </c>
    </row>
    <row r="7" spans="1:43" ht="15" customHeight="1" x14ac:dyDescent="0.35">
      <c r="A7" s="3" t="s">
        <v>16</v>
      </c>
      <c r="B7" s="3" t="s">
        <v>17</v>
      </c>
      <c r="C7" s="3">
        <v>2013</v>
      </c>
      <c r="D7" s="3" t="s">
        <v>621</v>
      </c>
      <c r="E7" s="3" t="s">
        <v>621</v>
      </c>
      <c r="F7" s="3" t="s">
        <v>621</v>
      </c>
      <c r="G7" s="3" t="s">
        <v>621</v>
      </c>
      <c r="H7" s="3" t="s">
        <v>621</v>
      </c>
      <c r="I7" s="3" t="s">
        <v>621</v>
      </c>
      <c r="J7" s="3" t="s">
        <v>621</v>
      </c>
      <c r="K7" s="3" t="s">
        <v>621</v>
      </c>
      <c r="L7" s="3" t="s">
        <v>621</v>
      </c>
      <c r="M7" s="3" t="s">
        <v>621</v>
      </c>
      <c r="N7" s="3" t="s">
        <v>621</v>
      </c>
      <c r="O7" s="3" t="s">
        <v>621</v>
      </c>
      <c r="P7" s="3" t="s">
        <v>621</v>
      </c>
      <c r="Q7" s="3" t="s">
        <v>621</v>
      </c>
      <c r="R7" s="3" t="s">
        <v>621</v>
      </c>
      <c r="S7" s="3" t="s">
        <v>621</v>
      </c>
      <c r="T7" s="3" t="s">
        <v>621</v>
      </c>
      <c r="U7" s="3" t="s">
        <v>621</v>
      </c>
      <c r="V7" s="3" t="s">
        <v>621</v>
      </c>
      <c r="W7" s="3" t="s">
        <v>621</v>
      </c>
      <c r="X7" s="3" t="s">
        <v>621</v>
      </c>
      <c r="Y7" s="3" t="s">
        <v>621</v>
      </c>
      <c r="Z7" s="3" t="s">
        <v>621</v>
      </c>
      <c r="AA7" s="3" t="s">
        <v>621</v>
      </c>
      <c r="AB7" s="3" t="s">
        <v>621</v>
      </c>
      <c r="AC7" s="3" t="s">
        <v>621</v>
      </c>
      <c r="AD7" s="3" t="s">
        <v>621</v>
      </c>
      <c r="AE7" s="3" t="s">
        <v>621</v>
      </c>
      <c r="AF7" s="3" t="s">
        <v>621</v>
      </c>
      <c r="AG7" s="3" t="s">
        <v>621</v>
      </c>
      <c r="AJ7" s="20">
        <f t="shared" si="4"/>
        <v>0</v>
      </c>
      <c r="AL7" s="20">
        <f t="shared" si="0"/>
        <v>0</v>
      </c>
      <c r="AM7" s="20" t="str">
        <f t="shared" si="1"/>
        <v/>
      </c>
      <c r="AN7" s="21" t="str">
        <f t="shared" si="2"/>
        <v/>
      </c>
      <c r="AQ7" s="3">
        <f t="shared" si="3"/>
        <v>0</v>
      </c>
    </row>
    <row r="8" spans="1:43" ht="15" customHeight="1" x14ac:dyDescent="0.3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621</v>
      </c>
      <c r="AG8" s="3" t="s">
        <v>621</v>
      </c>
      <c r="AJ8" s="20">
        <f t="shared" si="4"/>
        <v>0</v>
      </c>
      <c r="AL8" s="20">
        <f t="shared" si="0"/>
        <v>0</v>
      </c>
      <c r="AM8" s="20" t="str">
        <f t="shared" si="1"/>
        <v/>
      </c>
      <c r="AN8" s="21" t="str">
        <f t="shared" si="2"/>
        <v/>
      </c>
      <c r="AQ8" s="3">
        <f t="shared" si="3"/>
        <v>0</v>
      </c>
    </row>
    <row r="9" spans="1:43" ht="15" customHeight="1" x14ac:dyDescent="0.35">
      <c r="A9" s="3" t="s">
        <v>18</v>
      </c>
      <c r="B9" s="3" t="s">
        <v>21</v>
      </c>
      <c r="C9" s="3">
        <v>2013</v>
      </c>
      <c r="D9" s="3" t="s">
        <v>621</v>
      </c>
      <c r="E9" s="3" t="s">
        <v>621</v>
      </c>
      <c r="F9" s="3" t="s">
        <v>621</v>
      </c>
      <c r="G9" s="3" t="s">
        <v>621</v>
      </c>
      <c r="H9" s="3" t="s">
        <v>621</v>
      </c>
      <c r="I9" s="3" t="s">
        <v>621</v>
      </c>
      <c r="J9" s="3" t="s">
        <v>621</v>
      </c>
      <c r="K9" s="3" t="s">
        <v>621</v>
      </c>
      <c r="L9" s="3" t="s">
        <v>621</v>
      </c>
      <c r="M9" s="3" t="s">
        <v>621</v>
      </c>
      <c r="N9" s="3" t="s">
        <v>621</v>
      </c>
      <c r="O9" s="3" t="s">
        <v>621</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621</v>
      </c>
      <c r="AG9" s="3" t="s">
        <v>621</v>
      </c>
      <c r="AJ9" s="20">
        <f t="shared" si="4"/>
        <v>0</v>
      </c>
      <c r="AL9" s="20">
        <f t="shared" si="0"/>
        <v>0</v>
      </c>
      <c r="AM9" s="20" t="str">
        <f t="shared" si="1"/>
        <v/>
      </c>
      <c r="AN9" s="21" t="str">
        <f t="shared" si="2"/>
        <v/>
      </c>
      <c r="AQ9" s="3">
        <f t="shared" si="3"/>
        <v>0</v>
      </c>
    </row>
    <row r="10" spans="1:43" ht="15" customHeight="1" x14ac:dyDescent="0.35">
      <c r="A10" s="3" t="s">
        <v>18</v>
      </c>
      <c r="B10" s="3" t="s">
        <v>22</v>
      </c>
      <c r="C10" s="3">
        <v>2013</v>
      </c>
      <c r="D10" s="3" t="s">
        <v>621</v>
      </c>
      <c r="E10" s="3" t="s">
        <v>621</v>
      </c>
      <c r="F10" s="3" t="s">
        <v>621</v>
      </c>
      <c r="G10" s="3" t="s">
        <v>621</v>
      </c>
      <c r="H10" s="3" t="s">
        <v>621</v>
      </c>
      <c r="I10" s="3" t="s">
        <v>621</v>
      </c>
      <c r="J10" s="3" t="s">
        <v>621</v>
      </c>
      <c r="K10" s="3" t="s">
        <v>621</v>
      </c>
      <c r="L10" s="3" t="s">
        <v>621</v>
      </c>
      <c r="M10" s="3" t="s">
        <v>621</v>
      </c>
      <c r="N10" s="3" t="s">
        <v>621</v>
      </c>
      <c r="O10" s="3" t="s">
        <v>621</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621</v>
      </c>
      <c r="AG10" s="3" t="s">
        <v>621</v>
      </c>
      <c r="AJ10" s="20">
        <f t="shared" si="4"/>
        <v>0</v>
      </c>
      <c r="AL10" s="20">
        <f t="shared" si="0"/>
        <v>0</v>
      </c>
      <c r="AM10" s="20" t="str">
        <f t="shared" si="1"/>
        <v/>
      </c>
      <c r="AN10" s="21" t="str">
        <f t="shared" si="2"/>
        <v/>
      </c>
      <c r="AQ10" s="3">
        <f t="shared" si="3"/>
        <v>0</v>
      </c>
    </row>
    <row r="11" spans="1:43" ht="15" customHeight="1" x14ac:dyDescent="0.35">
      <c r="A11" s="3" t="s">
        <v>23</v>
      </c>
      <c r="B11" s="3" t="s">
        <v>24</v>
      </c>
      <c r="C11" s="3">
        <v>2013</v>
      </c>
      <c r="D11" s="3" t="s">
        <v>621</v>
      </c>
      <c r="E11" s="3" t="s">
        <v>621</v>
      </c>
      <c r="F11" s="3" t="s">
        <v>621</v>
      </c>
      <c r="G11" s="3" t="s">
        <v>621</v>
      </c>
      <c r="H11" s="3" t="s">
        <v>621</v>
      </c>
      <c r="I11" s="3" t="s">
        <v>621</v>
      </c>
      <c r="J11" s="3" t="s">
        <v>621</v>
      </c>
      <c r="K11" s="3" t="s">
        <v>621</v>
      </c>
      <c r="L11" s="3" t="s">
        <v>621</v>
      </c>
      <c r="M11" s="3" t="s">
        <v>621</v>
      </c>
      <c r="N11" s="3" t="s">
        <v>621</v>
      </c>
      <c r="O11" s="3" t="s">
        <v>621</v>
      </c>
      <c r="P11" s="3" t="s">
        <v>621</v>
      </c>
      <c r="Q11" s="3" t="s">
        <v>621</v>
      </c>
      <c r="R11" s="3" t="s">
        <v>621</v>
      </c>
      <c r="S11" s="3" t="s">
        <v>621</v>
      </c>
      <c r="T11" s="3" t="s">
        <v>621</v>
      </c>
      <c r="U11" s="3" t="s">
        <v>621</v>
      </c>
      <c r="V11" s="3" t="s">
        <v>621</v>
      </c>
      <c r="W11" s="3" t="s">
        <v>621</v>
      </c>
      <c r="X11" s="3" t="s">
        <v>621</v>
      </c>
      <c r="Y11" s="3" t="s">
        <v>621</v>
      </c>
      <c r="Z11" s="3" t="s">
        <v>621</v>
      </c>
      <c r="AA11" s="3" t="s">
        <v>621</v>
      </c>
      <c r="AB11" s="3" t="s">
        <v>621</v>
      </c>
      <c r="AC11" s="3" t="s">
        <v>621</v>
      </c>
      <c r="AD11" s="3" t="s">
        <v>621</v>
      </c>
      <c r="AE11" s="3" t="s">
        <v>621</v>
      </c>
      <c r="AF11" s="3" t="s">
        <v>621</v>
      </c>
      <c r="AG11" s="3" t="s">
        <v>621</v>
      </c>
      <c r="AJ11" s="20">
        <f t="shared" si="4"/>
        <v>0</v>
      </c>
      <c r="AL11" s="20">
        <f t="shared" si="0"/>
        <v>0</v>
      </c>
      <c r="AM11" s="20" t="str">
        <f t="shared" si="1"/>
        <v/>
      </c>
      <c r="AN11" s="21" t="str">
        <f t="shared" si="2"/>
        <v/>
      </c>
      <c r="AQ11" s="3">
        <f t="shared" si="3"/>
        <v>0</v>
      </c>
    </row>
    <row r="12" spans="1:43" ht="15" customHeight="1" x14ac:dyDescent="0.3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J12" s="20">
        <f t="shared" si="4"/>
        <v>0</v>
      </c>
      <c r="AL12" s="20">
        <f t="shared" si="0"/>
        <v>0</v>
      </c>
      <c r="AM12" s="20" t="str">
        <f t="shared" si="1"/>
        <v/>
      </c>
      <c r="AN12" s="21" t="str">
        <f t="shared" si="2"/>
        <v/>
      </c>
      <c r="AQ12" s="3">
        <f t="shared" si="3"/>
        <v>0</v>
      </c>
    </row>
    <row r="13" spans="1:43" ht="15" customHeight="1" x14ac:dyDescent="0.35">
      <c r="A13" s="3" t="s">
        <v>27</v>
      </c>
      <c r="B13" s="3" t="s">
        <v>28</v>
      </c>
      <c r="C13" s="3">
        <v>2013</v>
      </c>
      <c r="D13" s="3" t="s">
        <v>621</v>
      </c>
      <c r="E13" s="3" t="s">
        <v>621</v>
      </c>
      <c r="F13" s="3" t="s">
        <v>621</v>
      </c>
      <c r="G13" s="3" t="s">
        <v>621</v>
      </c>
      <c r="H13" s="3" t="s">
        <v>621</v>
      </c>
      <c r="I13" s="3" t="s">
        <v>621</v>
      </c>
      <c r="J13" s="3" t="s">
        <v>621</v>
      </c>
      <c r="K13" s="3" t="s">
        <v>621</v>
      </c>
      <c r="L13" s="3" t="s">
        <v>621</v>
      </c>
      <c r="M13" s="3" t="s">
        <v>621</v>
      </c>
      <c r="N13" s="3" t="s">
        <v>621</v>
      </c>
      <c r="O13" s="3" t="s">
        <v>621</v>
      </c>
      <c r="P13" s="3" t="s">
        <v>621</v>
      </c>
      <c r="Q13" s="3" t="s">
        <v>621</v>
      </c>
      <c r="R13" s="3" t="s">
        <v>621</v>
      </c>
      <c r="S13" s="3" t="s">
        <v>621</v>
      </c>
      <c r="T13" s="3" t="s">
        <v>621</v>
      </c>
      <c r="U13" s="3" t="s">
        <v>621</v>
      </c>
      <c r="V13" s="3" t="s">
        <v>621</v>
      </c>
      <c r="W13" s="3" t="s">
        <v>621</v>
      </c>
      <c r="X13" s="3" t="s">
        <v>621</v>
      </c>
      <c r="Y13" s="3" t="s">
        <v>621</v>
      </c>
      <c r="Z13" s="3" t="s">
        <v>621</v>
      </c>
      <c r="AA13" s="3" t="s">
        <v>621</v>
      </c>
      <c r="AB13" s="3" t="s">
        <v>621</v>
      </c>
      <c r="AC13" s="3" t="s">
        <v>621</v>
      </c>
      <c r="AD13" s="3" t="s">
        <v>621</v>
      </c>
      <c r="AE13" s="3" t="s">
        <v>621</v>
      </c>
      <c r="AF13" s="3" t="s">
        <v>621</v>
      </c>
      <c r="AG13" s="3" t="s">
        <v>621</v>
      </c>
      <c r="AJ13" s="20">
        <f t="shared" si="4"/>
        <v>0</v>
      </c>
      <c r="AL13" s="20">
        <f t="shared" si="0"/>
        <v>0</v>
      </c>
      <c r="AM13" s="20" t="str">
        <f t="shared" si="1"/>
        <v/>
      </c>
      <c r="AN13" s="21" t="str">
        <f t="shared" si="2"/>
        <v/>
      </c>
      <c r="AQ13" s="3">
        <f t="shared" si="3"/>
        <v>0</v>
      </c>
    </row>
    <row r="14" spans="1:43" ht="15" customHeight="1" x14ac:dyDescent="0.35">
      <c r="A14" s="3" t="s">
        <v>29</v>
      </c>
      <c r="B14" s="3" t="s">
        <v>30</v>
      </c>
      <c r="C14" s="3">
        <v>2013</v>
      </c>
      <c r="D14" s="3" t="s">
        <v>621</v>
      </c>
      <c r="E14" s="3" t="s">
        <v>621</v>
      </c>
      <c r="F14" s="3" t="s">
        <v>621</v>
      </c>
      <c r="G14" s="3" t="s">
        <v>621</v>
      </c>
      <c r="H14" s="3" t="s">
        <v>621</v>
      </c>
      <c r="I14" s="3" t="s">
        <v>621</v>
      </c>
      <c r="J14" s="3" t="s">
        <v>621</v>
      </c>
      <c r="K14" s="3" t="s">
        <v>621</v>
      </c>
      <c r="L14" s="3" t="s">
        <v>621</v>
      </c>
      <c r="M14" s="3" t="s">
        <v>621</v>
      </c>
      <c r="N14" s="3" t="s">
        <v>621</v>
      </c>
      <c r="O14" s="3" t="s">
        <v>621</v>
      </c>
      <c r="P14" s="3" t="s">
        <v>621</v>
      </c>
      <c r="Q14" s="3" t="s">
        <v>621</v>
      </c>
      <c r="R14" s="3" t="s">
        <v>621</v>
      </c>
      <c r="S14" s="3" t="s">
        <v>621</v>
      </c>
      <c r="T14" s="3" t="s">
        <v>621</v>
      </c>
      <c r="U14" s="3" t="s">
        <v>621</v>
      </c>
      <c r="V14" s="3" t="s">
        <v>621</v>
      </c>
      <c r="W14" s="3" t="s">
        <v>621</v>
      </c>
      <c r="X14" s="3" t="s">
        <v>621</v>
      </c>
      <c r="Y14" s="3" t="s">
        <v>621</v>
      </c>
      <c r="Z14" s="3" t="s">
        <v>621</v>
      </c>
      <c r="AA14" s="3" t="s">
        <v>621</v>
      </c>
      <c r="AB14" s="3" t="s">
        <v>621</v>
      </c>
      <c r="AC14" s="3" t="s">
        <v>621</v>
      </c>
      <c r="AD14" s="3" t="s">
        <v>621</v>
      </c>
      <c r="AE14" s="3" t="s">
        <v>621</v>
      </c>
      <c r="AF14" s="3" t="s">
        <v>621</v>
      </c>
      <c r="AG14" s="3" t="s">
        <v>621</v>
      </c>
      <c r="AJ14" s="20">
        <f t="shared" si="4"/>
        <v>0</v>
      </c>
      <c r="AL14" s="20">
        <f t="shared" si="0"/>
        <v>0</v>
      </c>
      <c r="AM14" s="20" t="str">
        <f t="shared" si="1"/>
        <v/>
      </c>
      <c r="AN14" s="21" t="str">
        <f t="shared" si="2"/>
        <v/>
      </c>
      <c r="AQ14" s="3">
        <f t="shared" si="3"/>
        <v>0</v>
      </c>
    </row>
    <row r="15" spans="1:43" ht="15" customHeight="1" x14ac:dyDescent="0.35">
      <c r="A15" s="3" t="s">
        <v>31</v>
      </c>
      <c r="B15" s="3" t="s">
        <v>32</v>
      </c>
      <c r="C15" s="3">
        <v>2013</v>
      </c>
      <c r="D15" s="3" t="s">
        <v>621</v>
      </c>
      <c r="E15" s="3" t="s">
        <v>621</v>
      </c>
      <c r="F15" s="3" t="s">
        <v>621</v>
      </c>
      <c r="G15" s="3" t="s">
        <v>621</v>
      </c>
      <c r="H15" s="3" t="s">
        <v>621</v>
      </c>
      <c r="I15" s="3" t="s">
        <v>621</v>
      </c>
      <c r="J15" s="3" t="s">
        <v>621</v>
      </c>
      <c r="K15" s="3" t="s">
        <v>621</v>
      </c>
      <c r="L15" s="3" t="s">
        <v>621</v>
      </c>
      <c r="M15" s="3" t="s">
        <v>621</v>
      </c>
      <c r="N15" s="3" t="s">
        <v>621</v>
      </c>
      <c r="O15" s="3" t="s">
        <v>621</v>
      </c>
      <c r="P15" s="3" t="s">
        <v>621</v>
      </c>
      <c r="Q15" s="3" t="s">
        <v>621</v>
      </c>
      <c r="R15" s="3" t="s">
        <v>621</v>
      </c>
      <c r="S15" s="3" t="s">
        <v>621</v>
      </c>
      <c r="T15" s="3" t="s">
        <v>621</v>
      </c>
      <c r="U15" s="3" t="s">
        <v>621</v>
      </c>
      <c r="V15" s="3" t="s">
        <v>621</v>
      </c>
      <c r="W15" s="3" t="s">
        <v>621</v>
      </c>
      <c r="X15" s="3" t="s">
        <v>621</v>
      </c>
      <c r="Y15" s="3" t="s">
        <v>621</v>
      </c>
      <c r="Z15" s="3" t="s">
        <v>621</v>
      </c>
      <c r="AA15" s="3" t="s">
        <v>621</v>
      </c>
      <c r="AB15" s="3" t="s">
        <v>621</v>
      </c>
      <c r="AC15" s="3" t="s">
        <v>621</v>
      </c>
      <c r="AD15" s="3" t="s">
        <v>621</v>
      </c>
      <c r="AE15" s="3" t="s">
        <v>621</v>
      </c>
      <c r="AF15" s="3" t="s">
        <v>621</v>
      </c>
      <c r="AG15" s="3" t="s">
        <v>621</v>
      </c>
      <c r="AJ15" s="20">
        <f t="shared" si="4"/>
        <v>0</v>
      </c>
      <c r="AL15" s="20">
        <f t="shared" si="0"/>
        <v>0</v>
      </c>
      <c r="AM15" s="20" t="str">
        <f t="shared" si="1"/>
        <v/>
      </c>
      <c r="AN15" s="21" t="str">
        <f t="shared" si="2"/>
        <v/>
      </c>
      <c r="AQ15" s="3">
        <f t="shared" si="3"/>
        <v>0</v>
      </c>
    </row>
    <row r="16" spans="1:43" ht="15" customHeight="1" x14ac:dyDescent="0.3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J16" s="20">
        <f t="shared" si="4"/>
        <v>0</v>
      </c>
      <c r="AL16" s="20">
        <f t="shared" si="0"/>
        <v>0</v>
      </c>
      <c r="AM16" s="20" t="str">
        <f t="shared" si="1"/>
        <v/>
      </c>
      <c r="AN16" s="21" t="str">
        <f t="shared" si="2"/>
        <v/>
      </c>
      <c r="AQ16" s="3">
        <f t="shared" si="3"/>
        <v>0</v>
      </c>
    </row>
    <row r="17" spans="1:43" ht="15" customHeight="1" x14ac:dyDescent="0.3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J17" s="20">
        <f t="shared" si="4"/>
        <v>0</v>
      </c>
      <c r="AL17" s="20">
        <f t="shared" si="0"/>
        <v>0</v>
      </c>
      <c r="AM17" s="20" t="str">
        <f t="shared" si="1"/>
        <v/>
      </c>
      <c r="AN17" s="21" t="str">
        <f t="shared" si="2"/>
        <v/>
      </c>
      <c r="AQ17" s="3">
        <f t="shared" si="3"/>
        <v>0</v>
      </c>
    </row>
    <row r="18" spans="1:43" ht="15" customHeight="1" x14ac:dyDescent="0.3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J18" s="20">
        <f t="shared" si="4"/>
        <v>0</v>
      </c>
      <c r="AL18" s="20">
        <f t="shared" si="0"/>
        <v>0</v>
      </c>
      <c r="AM18" s="20" t="str">
        <f t="shared" si="1"/>
        <v/>
      </c>
      <c r="AN18" s="21" t="str">
        <f t="shared" si="2"/>
        <v/>
      </c>
      <c r="AQ18" s="3">
        <f t="shared" si="3"/>
        <v>0</v>
      </c>
    </row>
    <row r="19" spans="1:43" ht="15" customHeight="1" x14ac:dyDescent="0.3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J19" s="20">
        <f t="shared" si="4"/>
        <v>0</v>
      </c>
      <c r="AL19" s="20">
        <f t="shared" si="0"/>
        <v>0</v>
      </c>
      <c r="AM19" s="20" t="str">
        <f t="shared" si="1"/>
        <v/>
      </c>
      <c r="AN19" s="21" t="str">
        <f t="shared" si="2"/>
        <v/>
      </c>
      <c r="AQ19" s="3">
        <f t="shared" si="3"/>
        <v>0</v>
      </c>
    </row>
    <row r="20" spans="1:43" ht="15" customHeight="1" x14ac:dyDescent="0.3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J20" s="20">
        <f t="shared" si="4"/>
        <v>0</v>
      </c>
      <c r="AL20" s="20">
        <f t="shared" si="0"/>
        <v>0</v>
      </c>
      <c r="AM20" s="20" t="str">
        <f t="shared" si="1"/>
        <v/>
      </c>
      <c r="AN20" s="21" t="str">
        <f t="shared" si="2"/>
        <v/>
      </c>
      <c r="AQ20" s="3">
        <f t="shared" si="3"/>
        <v>0</v>
      </c>
    </row>
    <row r="21" spans="1:43" ht="15" customHeight="1" x14ac:dyDescent="0.3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J21" s="20">
        <f t="shared" si="4"/>
        <v>0</v>
      </c>
      <c r="AL21" s="20">
        <f t="shared" si="0"/>
        <v>0</v>
      </c>
      <c r="AM21" s="20" t="str">
        <f t="shared" si="1"/>
        <v/>
      </c>
      <c r="AN21" s="21" t="str">
        <f t="shared" si="2"/>
        <v/>
      </c>
      <c r="AQ21" s="3">
        <f t="shared" si="3"/>
        <v>0</v>
      </c>
    </row>
    <row r="22" spans="1:43" ht="15" customHeight="1" x14ac:dyDescent="0.3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J22" s="20">
        <f t="shared" si="4"/>
        <v>0</v>
      </c>
      <c r="AL22" s="20">
        <f t="shared" si="0"/>
        <v>0</v>
      </c>
      <c r="AM22" s="20" t="str">
        <f t="shared" si="1"/>
        <v/>
      </c>
      <c r="AN22" s="21" t="str">
        <f t="shared" si="2"/>
        <v/>
      </c>
      <c r="AQ22" s="3">
        <f t="shared" si="3"/>
        <v>0</v>
      </c>
    </row>
    <row r="23" spans="1:43" ht="15" customHeight="1" x14ac:dyDescent="0.3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J23" s="20">
        <f t="shared" si="4"/>
        <v>0</v>
      </c>
      <c r="AL23" s="20">
        <f t="shared" si="0"/>
        <v>0</v>
      </c>
      <c r="AM23" s="20" t="str">
        <f t="shared" si="1"/>
        <v/>
      </c>
      <c r="AN23" s="21" t="str">
        <f t="shared" si="2"/>
        <v/>
      </c>
      <c r="AQ23" s="3">
        <f t="shared" si="3"/>
        <v>0</v>
      </c>
    </row>
    <row r="24" spans="1:43" ht="15" customHeight="1" x14ac:dyDescent="0.3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J24" s="20">
        <f t="shared" si="4"/>
        <v>0</v>
      </c>
      <c r="AL24" s="20">
        <f t="shared" si="0"/>
        <v>0</v>
      </c>
      <c r="AM24" s="20" t="str">
        <f t="shared" si="1"/>
        <v/>
      </c>
      <c r="AN24" s="21" t="str">
        <f t="shared" si="2"/>
        <v/>
      </c>
      <c r="AQ24" s="3">
        <f t="shared" si="3"/>
        <v>0</v>
      </c>
    </row>
    <row r="25" spans="1:43" ht="15" customHeight="1" x14ac:dyDescent="0.3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J25" s="20">
        <f t="shared" si="4"/>
        <v>0</v>
      </c>
      <c r="AL25" s="20">
        <f t="shared" si="0"/>
        <v>0</v>
      </c>
      <c r="AM25" s="20" t="str">
        <f t="shared" si="1"/>
        <v/>
      </c>
      <c r="AN25" s="21" t="str">
        <f t="shared" si="2"/>
        <v/>
      </c>
      <c r="AQ25" s="3">
        <f t="shared" si="3"/>
        <v>0</v>
      </c>
    </row>
    <row r="26" spans="1:43" ht="15" customHeight="1" x14ac:dyDescent="0.3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J26" s="20">
        <f t="shared" si="4"/>
        <v>0</v>
      </c>
      <c r="AL26" s="20">
        <f t="shared" si="0"/>
        <v>0</v>
      </c>
      <c r="AM26" s="20" t="str">
        <f t="shared" si="1"/>
        <v/>
      </c>
      <c r="AN26" s="21" t="str">
        <f t="shared" si="2"/>
        <v/>
      </c>
      <c r="AQ26" s="3">
        <f t="shared" si="3"/>
        <v>0</v>
      </c>
    </row>
    <row r="27" spans="1:43" ht="15" customHeight="1" x14ac:dyDescent="0.3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J27" s="20">
        <f t="shared" si="4"/>
        <v>0</v>
      </c>
      <c r="AL27" s="20">
        <f t="shared" si="0"/>
        <v>0</v>
      </c>
      <c r="AM27" s="20" t="str">
        <f t="shared" si="1"/>
        <v/>
      </c>
      <c r="AN27" s="21" t="str">
        <f t="shared" si="2"/>
        <v/>
      </c>
      <c r="AQ27" s="3">
        <f t="shared" si="3"/>
        <v>0</v>
      </c>
    </row>
    <row r="28" spans="1:43" ht="15" customHeight="1" x14ac:dyDescent="0.3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J28" s="20">
        <f t="shared" si="4"/>
        <v>0</v>
      </c>
      <c r="AL28" s="20">
        <f t="shared" si="0"/>
        <v>0</v>
      </c>
      <c r="AM28" s="20" t="str">
        <f t="shared" si="1"/>
        <v/>
      </c>
      <c r="AN28" s="21" t="str">
        <f t="shared" si="2"/>
        <v/>
      </c>
      <c r="AQ28" s="3">
        <f t="shared" si="3"/>
        <v>0</v>
      </c>
    </row>
    <row r="29" spans="1:43" ht="15" customHeight="1" x14ac:dyDescent="0.3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J29" s="20">
        <f t="shared" si="4"/>
        <v>0</v>
      </c>
      <c r="AL29" s="20">
        <f t="shared" si="0"/>
        <v>0</v>
      </c>
      <c r="AM29" s="20" t="str">
        <f t="shared" si="1"/>
        <v/>
      </c>
      <c r="AN29" s="21" t="str">
        <f t="shared" si="2"/>
        <v/>
      </c>
      <c r="AQ29" s="3">
        <f t="shared" si="3"/>
        <v>0</v>
      </c>
    </row>
    <row r="30" spans="1:43" ht="15" customHeight="1" x14ac:dyDescent="0.3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J30" s="20">
        <f t="shared" si="4"/>
        <v>0</v>
      </c>
      <c r="AL30" s="20">
        <f t="shared" si="0"/>
        <v>0</v>
      </c>
      <c r="AM30" s="20" t="str">
        <f t="shared" si="1"/>
        <v/>
      </c>
      <c r="AN30" s="21" t="str">
        <f t="shared" si="2"/>
        <v/>
      </c>
      <c r="AQ30" s="3">
        <f t="shared" si="3"/>
        <v>0</v>
      </c>
    </row>
    <row r="31" spans="1:43" ht="15" customHeight="1" x14ac:dyDescent="0.3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J31" s="20">
        <f t="shared" si="4"/>
        <v>0</v>
      </c>
      <c r="AL31" s="20">
        <f t="shared" si="0"/>
        <v>0</v>
      </c>
      <c r="AM31" s="20" t="str">
        <f t="shared" si="1"/>
        <v/>
      </c>
      <c r="AN31" s="21" t="str">
        <f t="shared" si="2"/>
        <v/>
      </c>
      <c r="AQ31" s="3">
        <f t="shared" si="3"/>
        <v>0</v>
      </c>
    </row>
    <row r="32" spans="1:43" ht="15" customHeight="1" x14ac:dyDescent="0.3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J32" s="20">
        <f t="shared" si="4"/>
        <v>0</v>
      </c>
      <c r="AL32" s="20">
        <f t="shared" si="0"/>
        <v>0</v>
      </c>
      <c r="AM32" s="20" t="str">
        <f t="shared" si="1"/>
        <v/>
      </c>
      <c r="AN32" s="21" t="str">
        <f t="shared" si="2"/>
        <v/>
      </c>
      <c r="AQ32" s="3">
        <f t="shared" si="3"/>
        <v>0</v>
      </c>
    </row>
    <row r="33" spans="1:43" ht="15" customHeight="1" x14ac:dyDescent="0.3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J33" s="20">
        <f t="shared" si="4"/>
        <v>0</v>
      </c>
      <c r="AL33" s="20">
        <f t="shared" si="0"/>
        <v>0</v>
      </c>
      <c r="AM33" s="20" t="str">
        <f t="shared" si="1"/>
        <v/>
      </c>
      <c r="AN33" s="21" t="str">
        <f t="shared" si="2"/>
        <v/>
      </c>
      <c r="AQ33" s="3">
        <f t="shared" si="3"/>
        <v>0</v>
      </c>
    </row>
    <row r="34" spans="1:43" ht="15" customHeight="1" x14ac:dyDescent="0.3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J34" s="20">
        <f t="shared" si="4"/>
        <v>0</v>
      </c>
      <c r="AL34" s="20">
        <f t="shared" si="0"/>
        <v>0</v>
      </c>
      <c r="AM34" s="20" t="str">
        <f t="shared" si="1"/>
        <v/>
      </c>
      <c r="AN34" s="21" t="str">
        <f t="shared" si="2"/>
        <v/>
      </c>
      <c r="AQ34" s="3">
        <f t="shared" si="3"/>
        <v>0</v>
      </c>
    </row>
    <row r="35" spans="1:43" ht="15" customHeight="1" x14ac:dyDescent="0.35">
      <c r="A35" s="3" t="s">
        <v>31</v>
      </c>
      <c r="B35" s="3" t="s">
        <v>37</v>
      </c>
      <c r="C35" s="3">
        <v>2013</v>
      </c>
      <c r="D35" s="3" t="s">
        <v>621</v>
      </c>
      <c r="E35" s="3" t="s">
        <v>621</v>
      </c>
      <c r="F35" s="3" t="s">
        <v>621</v>
      </c>
      <c r="G35" s="3" t="s">
        <v>621</v>
      </c>
      <c r="H35" s="3" t="s">
        <v>621</v>
      </c>
      <c r="I35" s="3" t="s">
        <v>621</v>
      </c>
      <c r="J35" s="3" t="s">
        <v>621</v>
      </c>
      <c r="K35" s="3" t="s">
        <v>621</v>
      </c>
      <c r="L35" s="3" t="s">
        <v>621</v>
      </c>
      <c r="M35" s="3" t="s">
        <v>621</v>
      </c>
      <c r="N35" s="3" t="s">
        <v>621</v>
      </c>
      <c r="O35" s="3" t="s">
        <v>621</v>
      </c>
      <c r="P35" s="3" t="s">
        <v>621</v>
      </c>
      <c r="Q35" s="3" t="s">
        <v>621</v>
      </c>
      <c r="R35" s="3" t="s">
        <v>621</v>
      </c>
      <c r="S35" s="3" t="s">
        <v>621</v>
      </c>
      <c r="T35" s="3" t="s">
        <v>621</v>
      </c>
      <c r="U35" s="3" t="s">
        <v>621</v>
      </c>
      <c r="V35" s="3" t="s">
        <v>621</v>
      </c>
      <c r="W35" s="3" t="s">
        <v>621</v>
      </c>
      <c r="X35" s="3" t="s">
        <v>621</v>
      </c>
      <c r="Y35" s="3" t="s">
        <v>621</v>
      </c>
      <c r="Z35" s="3" t="s">
        <v>621</v>
      </c>
      <c r="AA35" s="3" t="s">
        <v>621</v>
      </c>
      <c r="AB35" s="3" t="s">
        <v>621</v>
      </c>
      <c r="AC35" s="3" t="s">
        <v>621</v>
      </c>
      <c r="AD35" s="3" t="s">
        <v>621</v>
      </c>
      <c r="AE35" s="3" t="s">
        <v>621</v>
      </c>
      <c r="AF35" s="3" t="s">
        <v>621</v>
      </c>
      <c r="AG35" s="3" t="s">
        <v>621</v>
      </c>
      <c r="AJ35" s="20">
        <f t="shared" si="4"/>
        <v>0</v>
      </c>
      <c r="AL35" s="20">
        <f t="shared" si="0"/>
        <v>0</v>
      </c>
      <c r="AM35" s="20" t="str">
        <f t="shared" si="1"/>
        <v/>
      </c>
      <c r="AN35" s="21" t="str">
        <f t="shared" si="2"/>
        <v/>
      </c>
      <c r="AQ35" s="3">
        <f t="shared" si="3"/>
        <v>0</v>
      </c>
    </row>
    <row r="36" spans="1:43" ht="15" customHeight="1" x14ac:dyDescent="0.35">
      <c r="A36" s="3" t="s">
        <v>31</v>
      </c>
      <c r="B36" s="3" t="s">
        <v>38</v>
      </c>
      <c r="C36" s="3">
        <v>2013</v>
      </c>
      <c r="D36" s="3" t="s">
        <v>621</v>
      </c>
      <c r="E36" s="3" t="s">
        <v>621</v>
      </c>
      <c r="F36" s="3" t="s">
        <v>621</v>
      </c>
      <c r="G36" s="3" t="s">
        <v>621</v>
      </c>
      <c r="H36" s="3" t="s">
        <v>621</v>
      </c>
      <c r="I36" s="3" t="s">
        <v>621</v>
      </c>
      <c r="J36" s="3" t="s">
        <v>621</v>
      </c>
      <c r="K36" s="3" t="s">
        <v>621</v>
      </c>
      <c r="L36" s="3" t="s">
        <v>621</v>
      </c>
      <c r="M36" s="3" t="s">
        <v>621</v>
      </c>
      <c r="N36" s="3" t="s">
        <v>621</v>
      </c>
      <c r="O36" s="3" t="s">
        <v>621</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621</v>
      </c>
      <c r="AG36" s="3" t="s">
        <v>621</v>
      </c>
      <c r="AJ36" s="20">
        <f t="shared" si="4"/>
        <v>0</v>
      </c>
      <c r="AL36" s="20">
        <f t="shared" si="0"/>
        <v>0</v>
      </c>
      <c r="AM36" s="20" t="str">
        <f t="shared" si="1"/>
        <v/>
      </c>
      <c r="AN36" s="21" t="str">
        <f t="shared" si="2"/>
        <v/>
      </c>
      <c r="AQ36" s="3">
        <f t="shared" si="3"/>
        <v>0</v>
      </c>
    </row>
    <row r="37" spans="1:43" ht="15" customHeight="1" x14ac:dyDescent="0.35">
      <c r="A37" s="3" t="s">
        <v>31</v>
      </c>
      <c r="B37" s="3" t="s">
        <v>39</v>
      </c>
      <c r="C37" s="3">
        <v>2013</v>
      </c>
      <c r="D37" s="3" t="s">
        <v>621</v>
      </c>
      <c r="E37" s="3" t="s">
        <v>621</v>
      </c>
      <c r="F37" s="3" t="s">
        <v>621</v>
      </c>
      <c r="G37" s="3" t="s">
        <v>621</v>
      </c>
      <c r="H37" s="3" t="s">
        <v>621</v>
      </c>
      <c r="I37" s="3" t="s">
        <v>621</v>
      </c>
      <c r="J37" s="3" t="s">
        <v>621</v>
      </c>
      <c r="K37" s="3" t="s">
        <v>621</v>
      </c>
      <c r="L37" s="3" t="s">
        <v>621</v>
      </c>
      <c r="M37" s="3" t="s">
        <v>621</v>
      </c>
      <c r="N37" s="3" t="s">
        <v>621</v>
      </c>
      <c r="O37" s="3" t="s">
        <v>621</v>
      </c>
      <c r="P37" s="3" t="s">
        <v>621</v>
      </c>
      <c r="Q37" s="3" t="s">
        <v>621</v>
      </c>
      <c r="R37" s="3" t="s">
        <v>621</v>
      </c>
      <c r="S37" s="3" t="s">
        <v>621</v>
      </c>
      <c r="T37" s="3" t="s">
        <v>621</v>
      </c>
      <c r="U37" s="3" t="s">
        <v>621</v>
      </c>
      <c r="V37" s="3" t="s">
        <v>621</v>
      </c>
      <c r="W37" s="3" t="s">
        <v>621</v>
      </c>
      <c r="X37" s="3" t="s">
        <v>621</v>
      </c>
      <c r="Y37" s="3" t="s">
        <v>621</v>
      </c>
      <c r="Z37" s="3" t="s">
        <v>621</v>
      </c>
      <c r="AA37" s="3" t="s">
        <v>621</v>
      </c>
      <c r="AB37" s="3" t="s">
        <v>621</v>
      </c>
      <c r="AC37" s="3" t="s">
        <v>621</v>
      </c>
      <c r="AD37" s="3" t="s">
        <v>621</v>
      </c>
      <c r="AE37" s="3" t="s">
        <v>621</v>
      </c>
      <c r="AF37" s="3" t="s">
        <v>621</v>
      </c>
      <c r="AG37" s="3" t="s">
        <v>621</v>
      </c>
      <c r="AJ37" s="20">
        <f t="shared" si="4"/>
        <v>0</v>
      </c>
      <c r="AL37" s="20">
        <f t="shared" si="0"/>
        <v>0</v>
      </c>
      <c r="AM37" s="20" t="str">
        <f t="shared" si="1"/>
        <v/>
      </c>
      <c r="AN37" s="21" t="str">
        <f t="shared" si="2"/>
        <v/>
      </c>
      <c r="AQ37" s="3">
        <f t="shared" si="3"/>
        <v>0</v>
      </c>
    </row>
    <row r="38" spans="1:43" ht="15" customHeight="1" x14ac:dyDescent="0.35">
      <c r="A38" s="3" t="s">
        <v>31</v>
      </c>
      <c r="B38" s="3" t="s">
        <v>40</v>
      </c>
      <c r="C38" s="3">
        <v>2013</v>
      </c>
      <c r="D38" s="3" t="s">
        <v>621</v>
      </c>
      <c r="E38" s="3" t="s">
        <v>621</v>
      </c>
      <c r="F38" s="3" t="s">
        <v>621</v>
      </c>
      <c r="G38" s="3" t="s">
        <v>621</v>
      </c>
      <c r="H38" s="3" t="s">
        <v>621</v>
      </c>
      <c r="I38" s="3" t="s">
        <v>621</v>
      </c>
      <c r="J38" s="3" t="s">
        <v>621</v>
      </c>
      <c r="K38" s="3" t="s">
        <v>621</v>
      </c>
      <c r="L38" s="3" t="s">
        <v>621</v>
      </c>
      <c r="M38" s="3" t="s">
        <v>621</v>
      </c>
      <c r="N38" s="3" t="s">
        <v>621</v>
      </c>
      <c r="O38" s="3" t="s">
        <v>621</v>
      </c>
      <c r="P38" s="3" t="s">
        <v>621</v>
      </c>
      <c r="Q38" s="3" t="s">
        <v>621</v>
      </c>
      <c r="R38" s="3" t="s">
        <v>621</v>
      </c>
      <c r="S38" s="3" t="s">
        <v>621</v>
      </c>
      <c r="T38" s="3" t="s">
        <v>621</v>
      </c>
      <c r="U38" s="3" t="s">
        <v>621</v>
      </c>
      <c r="V38" s="3" t="s">
        <v>621</v>
      </c>
      <c r="W38" s="3" t="s">
        <v>621</v>
      </c>
      <c r="X38" s="3" t="s">
        <v>621</v>
      </c>
      <c r="Y38" s="3" t="s">
        <v>621</v>
      </c>
      <c r="Z38" s="3" t="s">
        <v>621</v>
      </c>
      <c r="AA38" s="3" t="s">
        <v>621</v>
      </c>
      <c r="AB38" s="3" t="s">
        <v>621</v>
      </c>
      <c r="AC38" s="3" t="s">
        <v>621</v>
      </c>
      <c r="AD38" s="3" t="s">
        <v>621</v>
      </c>
      <c r="AE38" s="3" t="s">
        <v>621</v>
      </c>
      <c r="AF38" s="3" t="s">
        <v>621</v>
      </c>
      <c r="AG38" s="3" t="s">
        <v>621</v>
      </c>
      <c r="AJ38" s="20">
        <f t="shared" si="4"/>
        <v>0</v>
      </c>
      <c r="AL38" s="20">
        <f t="shared" si="0"/>
        <v>0</v>
      </c>
      <c r="AM38" s="20" t="str">
        <f t="shared" si="1"/>
        <v/>
      </c>
      <c r="AN38" s="21" t="str">
        <f t="shared" si="2"/>
        <v/>
      </c>
      <c r="AQ38" s="3">
        <f t="shared" si="3"/>
        <v>0</v>
      </c>
    </row>
    <row r="39" spans="1:43" ht="15" customHeight="1" x14ac:dyDescent="0.35">
      <c r="A39" s="3" t="s">
        <v>31</v>
      </c>
      <c r="B39" s="3" t="s">
        <v>41</v>
      </c>
      <c r="C39" s="3">
        <v>2013</v>
      </c>
      <c r="D39" s="3" t="s">
        <v>621</v>
      </c>
      <c r="E39" s="3" t="s">
        <v>621</v>
      </c>
      <c r="F39" s="3" t="s">
        <v>621</v>
      </c>
      <c r="G39" s="3" t="s">
        <v>621</v>
      </c>
      <c r="H39" s="3" t="s">
        <v>621</v>
      </c>
      <c r="I39" s="3" t="s">
        <v>621</v>
      </c>
      <c r="J39" s="3" t="s">
        <v>621</v>
      </c>
      <c r="K39" s="3" t="s">
        <v>621</v>
      </c>
      <c r="L39" s="3" t="s">
        <v>621</v>
      </c>
      <c r="M39" s="3" t="s">
        <v>621</v>
      </c>
      <c r="N39" s="3" t="s">
        <v>621</v>
      </c>
      <c r="O39" s="3" t="s">
        <v>621</v>
      </c>
      <c r="P39" s="3" t="s">
        <v>621</v>
      </c>
      <c r="Q39" s="3" t="s">
        <v>621</v>
      </c>
      <c r="R39" s="3" t="s">
        <v>621</v>
      </c>
      <c r="S39" s="3" t="s">
        <v>621</v>
      </c>
      <c r="T39" s="3" t="s">
        <v>621</v>
      </c>
      <c r="U39" s="3" t="s">
        <v>621</v>
      </c>
      <c r="V39" s="3" t="s">
        <v>621</v>
      </c>
      <c r="W39" s="3" t="s">
        <v>621</v>
      </c>
      <c r="X39" s="3" t="s">
        <v>621</v>
      </c>
      <c r="Y39" s="3" t="s">
        <v>621</v>
      </c>
      <c r="Z39" s="3" t="s">
        <v>621</v>
      </c>
      <c r="AA39" s="3" t="s">
        <v>621</v>
      </c>
      <c r="AB39" s="3" t="s">
        <v>621</v>
      </c>
      <c r="AC39" s="3" t="s">
        <v>621</v>
      </c>
      <c r="AD39" s="3" t="s">
        <v>621</v>
      </c>
      <c r="AE39" s="3" t="s">
        <v>621</v>
      </c>
      <c r="AF39" s="3" t="s">
        <v>621</v>
      </c>
      <c r="AG39" s="3" t="s">
        <v>621</v>
      </c>
      <c r="AJ39" s="20">
        <f t="shared" si="4"/>
        <v>0</v>
      </c>
      <c r="AL39" s="20">
        <f t="shared" si="0"/>
        <v>0</v>
      </c>
      <c r="AM39" s="20" t="str">
        <f t="shared" si="1"/>
        <v/>
      </c>
      <c r="AN39" s="21" t="str">
        <f t="shared" si="2"/>
        <v/>
      </c>
      <c r="AQ39" s="3">
        <f t="shared" si="3"/>
        <v>0</v>
      </c>
    </row>
    <row r="40" spans="1:43" ht="15" customHeight="1" x14ac:dyDescent="0.35">
      <c r="A40" s="3" t="s">
        <v>31</v>
      </c>
      <c r="B40" s="3" t="s">
        <v>42</v>
      </c>
      <c r="C40" s="3">
        <v>2013</v>
      </c>
      <c r="D40" s="3" t="s">
        <v>621</v>
      </c>
      <c r="E40" s="3" t="s">
        <v>621</v>
      </c>
      <c r="F40" s="3" t="s">
        <v>621</v>
      </c>
      <c r="G40" s="3" t="s">
        <v>621</v>
      </c>
      <c r="H40" s="3" t="s">
        <v>621</v>
      </c>
      <c r="I40" s="3" t="s">
        <v>621</v>
      </c>
      <c r="J40" s="3" t="s">
        <v>621</v>
      </c>
      <c r="K40" s="3" t="s">
        <v>621</v>
      </c>
      <c r="L40" s="3" t="s">
        <v>621</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621</v>
      </c>
      <c r="AG40" s="3" t="s">
        <v>621</v>
      </c>
      <c r="AJ40" s="20">
        <f t="shared" si="4"/>
        <v>0</v>
      </c>
      <c r="AL40" s="20">
        <f t="shared" si="0"/>
        <v>0</v>
      </c>
      <c r="AM40" s="20" t="str">
        <f t="shared" si="1"/>
        <v/>
      </c>
      <c r="AN40" s="21" t="str">
        <f t="shared" si="2"/>
        <v/>
      </c>
      <c r="AQ40" s="3">
        <f t="shared" si="3"/>
        <v>0</v>
      </c>
    </row>
    <row r="41" spans="1:43" ht="15" customHeight="1" x14ac:dyDescent="0.35">
      <c r="A41" s="3" t="s">
        <v>31</v>
      </c>
      <c r="B41" s="3" t="s">
        <v>43</v>
      </c>
      <c r="C41" s="3">
        <v>2013</v>
      </c>
      <c r="D41" s="3" t="s">
        <v>621</v>
      </c>
      <c r="E41" s="3" t="s">
        <v>621</v>
      </c>
      <c r="F41" s="3" t="s">
        <v>621</v>
      </c>
      <c r="G41" s="3" t="s">
        <v>621</v>
      </c>
      <c r="H41" s="3" t="s">
        <v>621</v>
      </c>
      <c r="I41" s="3" t="s">
        <v>621</v>
      </c>
      <c r="J41" s="3" t="s">
        <v>621</v>
      </c>
      <c r="K41" s="3" t="s">
        <v>621</v>
      </c>
      <c r="L41" s="3" t="s">
        <v>621</v>
      </c>
      <c r="M41" s="3" t="s">
        <v>621</v>
      </c>
      <c r="N41" s="3" t="s">
        <v>621</v>
      </c>
      <c r="O41" s="3" t="s">
        <v>621</v>
      </c>
      <c r="P41" s="3" t="s">
        <v>621</v>
      </c>
      <c r="Q41" s="3" t="s">
        <v>621</v>
      </c>
      <c r="R41" s="3" t="s">
        <v>621</v>
      </c>
      <c r="S41" s="3" t="s">
        <v>621</v>
      </c>
      <c r="T41" s="3" t="s">
        <v>621</v>
      </c>
      <c r="U41" s="3" t="s">
        <v>621</v>
      </c>
      <c r="V41" s="3" t="s">
        <v>621</v>
      </c>
      <c r="W41" s="3" t="s">
        <v>621</v>
      </c>
      <c r="X41" s="3" t="s">
        <v>621</v>
      </c>
      <c r="Y41" s="3" t="s">
        <v>621</v>
      </c>
      <c r="Z41" s="3" t="s">
        <v>621</v>
      </c>
      <c r="AA41" s="3" t="s">
        <v>621</v>
      </c>
      <c r="AB41" s="3" t="s">
        <v>621</v>
      </c>
      <c r="AC41" s="3" t="s">
        <v>621</v>
      </c>
      <c r="AD41" s="3" t="s">
        <v>621</v>
      </c>
      <c r="AE41" s="3" t="s">
        <v>621</v>
      </c>
      <c r="AF41" s="3" t="s">
        <v>621</v>
      </c>
      <c r="AG41" s="3" t="s">
        <v>621</v>
      </c>
      <c r="AJ41" s="20">
        <f t="shared" si="4"/>
        <v>0</v>
      </c>
      <c r="AL41" s="20">
        <f t="shared" si="0"/>
        <v>0</v>
      </c>
      <c r="AM41" s="20" t="str">
        <f t="shared" si="1"/>
        <v/>
      </c>
      <c r="AN41" s="21" t="str">
        <f t="shared" si="2"/>
        <v/>
      </c>
      <c r="AQ41" s="3">
        <f t="shared" si="3"/>
        <v>0</v>
      </c>
    </row>
    <row r="42" spans="1:43" ht="15" customHeight="1" x14ac:dyDescent="0.35">
      <c r="A42" s="3" t="s">
        <v>31</v>
      </c>
      <c r="B42" s="3" t="s">
        <v>44</v>
      </c>
      <c r="C42" s="3">
        <v>2013</v>
      </c>
      <c r="D42" s="3" t="s">
        <v>621</v>
      </c>
      <c r="E42" s="3" t="s">
        <v>621</v>
      </c>
      <c r="F42" s="3" t="s">
        <v>621</v>
      </c>
      <c r="G42" s="3" t="s">
        <v>621</v>
      </c>
      <c r="H42" s="3" t="s">
        <v>621</v>
      </c>
      <c r="I42" s="3" t="s">
        <v>621</v>
      </c>
      <c r="J42" s="3" t="s">
        <v>621</v>
      </c>
      <c r="K42" s="3" t="s">
        <v>621</v>
      </c>
      <c r="L42" s="3" t="s">
        <v>621</v>
      </c>
      <c r="M42" s="3" t="s">
        <v>621</v>
      </c>
      <c r="N42" s="3" t="s">
        <v>621</v>
      </c>
      <c r="O42" s="3" t="s">
        <v>621</v>
      </c>
      <c r="P42" s="3" t="s">
        <v>621</v>
      </c>
      <c r="Q42" s="3" t="s">
        <v>621</v>
      </c>
      <c r="R42" s="3" t="s">
        <v>621</v>
      </c>
      <c r="S42" s="3" t="s">
        <v>621</v>
      </c>
      <c r="T42" s="3" t="s">
        <v>621</v>
      </c>
      <c r="U42" s="3" t="s">
        <v>621</v>
      </c>
      <c r="V42" s="3" t="s">
        <v>621</v>
      </c>
      <c r="W42" s="3" t="s">
        <v>621</v>
      </c>
      <c r="X42" s="3" t="s">
        <v>621</v>
      </c>
      <c r="Y42" s="3" t="s">
        <v>621</v>
      </c>
      <c r="Z42" s="3" t="s">
        <v>621</v>
      </c>
      <c r="AA42" s="3" t="s">
        <v>621</v>
      </c>
      <c r="AB42" s="3" t="s">
        <v>621</v>
      </c>
      <c r="AC42" s="3" t="s">
        <v>621</v>
      </c>
      <c r="AD42" s="3" t="s">
        <v>621</v>
      </c>
      <c r="AE42" s="3" t="s">
        <v>621</v>
      </c>
      <c r="AF42" s="3" t="s">
        <v>621</v>
      </c>
      <c r="AG42" s="3" t="s">
        <v>621</v>
      </c>
      <c r="AJ42" s="20">
        <f t="shared" si="4"/>
        <v>0</v>
      </c>
      <c r="AL42" s="20">
        <f t="shared" si="0"/>
        <v>0</v>
      </c>
      <c r="AM42" s="20" t="str">
        <f t="shared" si="1"/>
        <v/>
      </c>
      <c r="AN42" s="21" t="str">
        <f t="shared" si="2"/>
        <v/>
      </c>
      <c r="AQ42" s="3">
        <f t="shared" si="3"/>
        <v>0</v>
      </c>
    </row>
    <row r="43" spans="1:43" ht="15" customHeight="1" x14ac:dyDescent="0.35">
      <c r="A43" s="3" t="s">
        <v>31</v>
      </c>
      <c r="B43" s="3" t="s">
        <v>45</v>
      </c>
      <c r="C43" s="3">
        <v>2013</v>
      </c>
      <c r="D43" s="3" t="s">
        <v>621</v>
      </c>
      <c r="E43" s="3" t="s">
        <v>621</v>
      </c>
      <c r="F43" s="3" t="s">
        <v>621</v>
      </c>
      <c r="G43" s="3" t="s">
        <v>621</v>
      </c>
      <c r="H43" s="3" t="s">
        <v>621</v>
      </c>
      <c r="I43" s="3" t="s">
        <v>621</v>
      </c>
      <c r="J43" s="3" t="s">
        <v>621</v>
      </c>
      <c r="K43" s="3" t="s">
        <v>621</v>
      </c>
      <c r="L43" s="3" t="s">
        <v>621</v>
      </c>
      <c r="M43" s="3" t="s">
        <v>621</v>
      </c>
      <c r="N43" s="3" t="s">
        <v>621</v>
      </c>
      <c r="O43" s="3" t="s">
        <v>621</v>
      </c>
      <c r="P43" s="3" t="s">
        <v>621</v>
      </c>
      <c r="Q43" s="3" t="s">
        <v>621</v>
      </c>
      <c r="R43" s="3" t="s">
        <v>621</v>
      </c>
      <c r="S43" s="3" t="s">
        <v>621</v>
      </c>
      <c r="T43" s="3" t="s">
        <v>621</v>
      </c>
      <c r="U43" s="3" t="s">
        <v>621</v>
      </c>
      <c r="V43" s="3" t="s">
        <v>621</v>
      </c>
      <c r="W43" s="3" t="s">
        <v>621</v>
      </c>
      <c r="X43" s="3" t="s">
        <v>621</v>
      </c>
      <c r="Y43" s="3" t="s">
        <v>621</v>
      </c>
      <c r="Z43" s="3" t="s">
        <v>621</v>
      </c>
      <c r="AA43" s="3" t="s">
        <v>621</v>
      </c>
      <c r="AB43" s="3" t="s">
        <v>621</v>
      </c>
      <c r="AC43" s="3" t="s">
        <v>621</v>
      </c>
      <c r="AD43" s="3" t="s">
        <v>621</v>
      </c>
      <c r="AE43" s="3" t="s">
        <v>621</v>
      </c>
      <c r="AF43" s="3" t="s">
        <v>621</v>
      </c>
      <c r="AG43" s="3" t="s">
        <v>621</v>
      </c>
      <c r="AJ43" s="20">
        <f t="shared" si="4"/>
        <v>0</v>
      </c>
      <c r="AL43" s="20">
        <f t="shared" si="0"/>
        <v>0</v>
      </c>
      <c r="AM43" s="20" t="str">
        <f t="shared" si="1"/>
        <v/>
      </c>
      <c r="AN43" s="21" t="str">
        <f t="shared" si="2"/>
        <v/>
      </c>
      <c r="AQ43" s="3">
        <f t="shared" si="3"/>
        <v>0</v>
      </c>
    </row>
    <row r="44" spans="1:43" ht="15" customHeight="1" x14ac:dyDescent="0.35">
      <c r="A44" s="3" t="s">
        <v>46</v>
      </c>
      <c r="B44" s="3" t="s">
        <v>47</v>
      </c>
      <c r="C44" s="3">
        <v>2013</v>
      </c>
      <c r="D44" s="3" t="s">
        <v>621</v>
      </c>
      <c r="E44" s="3" t="s">
        <v>621</v>
      </c>
      <c r="F44" s="3" t="s">
        <v>621</v>
      </c>
      <c r="G44" s="3" t="s">
        <v>621</v>
      </c>
      <c r="H44" s="3" t="s">
        <v>621</v>
      </c>
      <c r="I44" s="3" t="s">
        <v>621</v>
      </c>
      <c r="J44" s="3" t="s">
        <v>621</v>
      </c>
      <c r="K44" s="3" t="s">
        <v>621</v>
      </c>
      <c r="L44" s="3" t="s">
        <v>621</v>
      </c>
      <c r="M44" s="3" t="s">
        <v>621</v>
      </c>
      <c r="N44" s="3" t="s">
        <v>621</v>
      </c>
      <c r="O44" s="3" t="s">
        <v>621</v>
      </c>
      <c r="P44" s="3" t="s">
        <v>621</v>
      </c>
      <c r="Q44" s="3" t="s">
        <v>621</v>
      </c>
      <c r="R44" s="3" t="s">
        <v>621</v>
      </c>
      <c r="S44" s="3" t="s">
        <v>621</v>
      </c>
      <c r="T44" s="3" t="s">
        <v>621</v>
      </c>
      <c r="U44" s="3" t="s">
        <v>621</v>
      </c>
      <c r="V44" s="3" t="s">
        <v>621</v>
      </c>
      <c r="W44" s="3" t="s">
        <v>621</v>
      </c>
      <c r="X44" s="3" t="s">
        <v>621</v>
      </c>
      <c r="Y44" s="3" t="s">
        <v>621</v>
      </c>
      <c r="Z44" s="3" t="s">
        <v>621</v>
      </c>
      <c r="AA44" s="3" t="s">
        <v>621</v>
      </c>
      <c r="AB44" s="3" t="s">
        <v>621</v>
      </c>
      <c r="AC44" s="3" t="s">
        <v>621</v>
      </c>
      <c r="AD44" s="3" t="s">
        <v>621</v>
      </c>
      <c r="AE44" s="3" t="s">
        <v>621</v>
      </c>
      <c r="AF44" s="3" t="s">
        <v>621</v>
      </c>
      <c r="AG44" s="3" t="s">
        <v>621</v>
      </c>
      <c r="AJ44" s="20">
        <f t="shared" si="4"/>
        <v>0</v>
      </c>
      <c r="AL44" s="20">
        <f t="shared" si="0"/>
        <v>0</v>
      </c>
      <c r="AM44" s="20" t="str">
        <f t="shared" si="1"/>
        <v/>
      </c>
      <c r="AN44" s="21" t="str">
        <f t="shared" si="2"/>
        <v/>
      </c>
      <c r="AQ44" s="3">
        <f t="shared" si="3"/>
        <v>0</v>
      </c>
    </row>
    <row r="45" spans="1:43" ht="15" customHeight="1" x14ac:dyDescent="0.35">
      <c r="A45" s="3" t="s">
        <v>46</v>
      </c>
      <c r="B45" s="3" t="s">
        <v>48</v>
      </c>
      <c r="C45" s="3">
        <v>2013</v>
      </c>
      <c r="D45" s="3">
        <v>108.39</v>
      </c>
      <c r="E45" s="3">
        <v>28.44</v>
      </c>
      <c r="F45" s="3" t="s">
        <v>621</v>
      </c>
      <c r="G45" s="3" t="s">
        <v>621</v>
      </c>
      <c r="H45" s="3" t="s">
        <v>621</v>
      </c>
      <c r="I45" s="3">
        <v>151.75</v>
      </c>
      <c r="J45" s="3" t="s">
        <v>621</v>
      </c>
      <c r="K45" s="3">
        <v>1.28</v>
      </c>
      <c r="L45" s="3" t="s">
        <v>621</v>
      </c>
      <c r="M45" s="3" t="s">
        <v>621</v>
      </c>
      <c r="N45" s="3" t="s">
        <v>621</v>
      </c>
      <c r="O45" s="3" t="s">
        <v>621</v>
      </c>
      <c r="P45" s="3">
        <v>0.49</v>
      </c>
      <c r="Q45" s="3" t="s">
        <v>621</v>
      </c>
      <c r="R45" s="3" t="s">
        <v>621</v>
      </c>
      <c r="S45" s="3" t="s">
        <v>621</v>
      </c>
      <c r="T45" s="3" t="s">
        <v>621</v>
      </c>
      <c r="U45" s="3" t="s">
        <v>621</v>
      </c>
      <c r="V45" s="3" t="s">
        <v>14</v>
      </c>
      <c r="W45" s="3" t="s">
        <v>621</v>
      </c>
      <c r="X45" s="3" t="s">
        <v>621</v>
      </c>
      <c r="Y45" s="3" t="s">
        <v>621</v>
      </c>
      <c r="Z45" s="3">
        <v>14.79</v>
      </c>
      <c r="AA45" s="3" t="s">
        <v>621</v>
      </c>
      <c r="AB45" s="3" t="s">
        <v>621</v>
      </c>
      <c r="AC45" s="3" t="s">
        <v>621</v>
      </c>
      <c r="AD45" s="3" t="s">
        <v>621</v>
      </c>
      <c r="AE45" s="3">
        <v>121.83</v>
      </c>
      <c r="AF45" s="3" t="s">
        <v>621</v>
      </c>
      <c r="AG45" s="3">
        <v>13.36</v>
      </c>
      <c r="AJ45" s="20">
        <f t="shared" si="4"/>
        <v>151.75</v>
      </c>
      <c r="AL45" s="20">
        <f t="shared" si="0"/>
        <v>108.39</v>
      </c>
      <c r="AM45" s="20">
        <f t="shared" si="1"/>
        <v>28.44</v>
      </c>
      <c r="AN45" s="21">
        <f t="shared" si="2"/>
        <v>0.90168039538714995</v>
      </c>
      <c r="AQ45" s="3">
        <f t="shared" si="3"/>
        <v>138.38999999999999</v>
      </c>
    </row>
    <row r="46" spans="1:43" ht="15" customHeight="1" x14ac:dyDescent="0.35">
      <c r="A46" s="3" t="s">
        <v>46</v>
      </c>
      <c r="B46" s="3" t="s">
        <v>49</v>
      </c>
      <c r="C46" s="3">
        <v>2013</v>
      </c>
      <c r="D46" s="3" t="s">
        <v>621</v>
      </c>
      <c r="E46" s="3" t="s">
        <v>621</v>
      </c>
      <c r="F46" s="3" t="s">
        <v>621</v>
      </c>
      <c r="G46" s="3" t="s">
        <v>621</v>
      </c>
      <c r="H46" s="3" t="s">
        <v>621</v>
      </c>
      <c r="I46" s="3" t="s">
        <v>621</v>
      </c>
      <c r="J46" s="3" t="s">
        <v>621</v>
      </c>
      <c r="K46" s="3" t="s">
        <v>621</v>
      </c>
      <c r="L46" s="3" t="s">
        <v>621</v>
      </c>
      <c r="M46" s="3" t="s">
        <v>621</v>
      </c>
      <c r="N46" s="3" t="s">
        <v>621</v>
      </c>
      <c r="O46" s="3" t="s">
        <v>621</v>
      </c>
      <c r="P46" s="3" t="s">
        <v>621</v>
      </c>
      <c r="Q46" s="3" t="s">
        <v>621</v>
      </c>
      <c r="R46" s="3" t="s">
        <v>621</v>
      </c>
      <c r="S46" s="3" t="s">
        <v>621</v>
      </c>
      <c r="T46" s="3" t="s">
        <v>621</v>
      </c>
      <c r="U46" s="3" t="s">
        <v>621</v>
      </c>
      <c r="V46" s="3" t="s">
        <v>621</v>
      </c>
      <c r="W46" s="3" t="s">
        <v>621</v>
      </c>
      <c r="X46" s="3" t="s">
        <v>621</v>
      </c>
      <c r="Y46" s="3" t="s">
        <v>621</v>
      </c>
      <c r="Z46" s="3" t="s">
        <v>621</v>
      </c>
      <c r="AA46" s="3" t="s">
        <v>621</v>
      </c>
      <c r="AB46" s="3" t="s">
        <v>621</v>
      </c>
      <c r="AC46" s="3" t="s">
        <v>621</v>
      </c>
      <c r="AD46" s="3" t="s">
        <v>621</v>
      </c>
      <c r="AE46" s="3" t="s">
        <v>621</v>
      </c>
      <c r="AF46" s="3" t="s">
        <v>621</v>
      </c>
      <c r="AG46" s="3" t="s">
        <v>621</v>
      </c>
      <c r="AJ46" s="20">
        <f t="shared" si="4"/>
        <v>0</v>
      </c>
      <c r="AL46" s="20">
        <f t="shared" si="0"/>
        <v>0</v>
      </c>
      <c r="AM46" s="20" t="str">
        <f t="shared" si="1"/>
        <v/>
      </c>
      <c r="AN46" s="21" t="str">
        <f t="shared" si="2"/>
        <v/>
      </c>
      <c r="AQ46" s="3">
        <f t="shared" si="3"/>
        <v>0</v>
      </c>
    </row>
    <row r="47" spans="1:43" ht="15" customHeight="1" x14ac:dyDescent="0.35">
      <c r="A47" s="3" t="s">
        <v>50</v>
      </c>
      <c r="B47" s="3" t="s">
        <v>51</v>
      </c>
      <c r="C47" s="3">
        <v>2013</v>
      </c>
      <c r="D47" s="3" t="s">
        <v>621</v>
      </c>
      <c r="E47" s="3" t="s">
        <v>621</v>
      </c>
      <c r="F47" s="3" t="s">
        <v>621</v>
      </c>
      <c r="G47" s="3" t="s">
        <v>621</v>
      </c>
      <c r="H47" s="3" t="s">
        <v>621</v>
      </c>
      <c r="I47" s="3" t="s">
        <v>621</v>
      </c>
      <c r="J47" s="3" t="s">
        <v>621</v>
      </c>
      <c r="K47" s="3" t="s">
        <v>621</v>
      </c>
      <c r="L47" s="3" t="s">
        <v>621</v>
      </c>
      <c r="M47" s="3" t="s">
        <v>621</v>
      </c>
      <c r="N47" s="3" t="s">
        <v>621</v>
      </c>
      <c r="O47" s="3" t="s">
        <v>621</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t="s">
        <v>621</v>
      </c>
      <c r="AE47" s="3" t="s">
        <v>621</v>
      </c>
      <c r="AF47" s="3" t="s">
        <v>621</v>
      </c>
      <c r="AG47" s="3" t="s">
        <v>621</v>
      </c>
      <c r="AJ47" s="20">
        <f t="shared" si="4"/>
        <v>0</v>
      </c>
      <c r="AL47" s="20">
        <f t="shared" si="0"/>
        <v>0</v>
      </c>
      <c r="AM47" s="20" t="str">
        <f t="shared" si="1"/>
        <v/>
      </c>
      <c r="AN47" s="21" t="str">
        <f t="shared" si="2"/>
        <v/>
      </c>
      <c r="AQ47" s="3">
        <f t="shared" si="3"/>
        <v>0</v>
      </c>
    </row>
    <row r="48" spans="1:43" ht="15" customHeight="1" x14ac:dyDescent="0.35">
      <c r="A48" s="3" t="s">
        <v>50</v>
      </c>
      <c r="B48" s="3" t="s">
        <v>52</v>
      </c>
      <c r="C48" s="3">
        <v>2013</v>
      </c>
      <c r="D48" s="3" t="s">
        <v>621</v>
      </c>
      <c r="E48" s="3" t="s">
        <v>621</v>
      </c>
      <c r="F48" s="3" t="s">
        <v>621</v>
      </c>
      <c r="G48" s="3" t="s">
        <v>621</v>
      </c>
      <c r="H48" s="3" t="s">
        <v>621</v>
      </c>
      <c r="I48" s="3" t="s">
        <v>621</v>
      </c>
      <c r="J48" s="3" t="s">
        <v>621</v>
      </c>
      <c r="K48" s="3" t="s">
        <v>621</v>
      </c>
      <c r="L48" s="3" t="s">
        <v>621</v>
      </c>
      <c r="M48" s="3" t="s">
        <v>621</v>
      </c>
      <c r="N48" s="3" t="s">
        <v>621</v>
      </c>
      <c r="O48" s="3" t="s">
        <v>621</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J48" s="20">
        <f t="shared" si="4"/>
        <v>0</v>
      </c>
      <c r="AL48" s="20">
        <f t="shared" si="0"/>
        <v>0</v>
      </c>
      <c r="AM48" s="20" t="str">
        <f t="shared" si="1"/>
        <v/>
      </c>
      <c r="AN48" s="21" t="str">
        <f t="shared" si="2"/>
        <v/>
      </c>
      <c r="AQ48" s="3">
        <f t="shared" si="3"/>
        <v>0</v>
      </c>
    </row>
    <row r="49" spans="1:43" ht="15" customHeight="1" x14ac:dyDescent="0.35">
      <c r="A49" s="3" t="s">
        <v>53</v>
      </c>
      <c r="B49" s="3" t="s">
        <v>54</v>
      </c>
      <c r="C49" s="3">
        <v>2013</v>
      </c>
      <c r="D49" s="3">
        <v>150.78</v>
      </c>
      <c r="E49" s="3">
        <v>33.649000000000001</v>
      </c>
      <c r="F49" s="3" t="s">
        <v>621</v>
      </c>
      <c r="G49" s="3" t="s">
        <v>621</v>
      </c>
      <c r="H49" s="3" t="s">
        <v>621</v>
      </c>
      <c r="I49" s="3">
        <v>205.76400000000001</v>
      </c>
      <c r="J49" s="3" t="s">
        <v>621</v>
      </c>
      <c r="K49" s="3">
        <v>0.84299999999999997</v>
      </c>
      <c r="L49" s="3" t="s">
        <v>621</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t="s">
        <v>621</v>
      </c>
      <c r="AC49" s="3" t="s">
        <v>621</v>
      </c>
      <c r="AD49" s="3" t="s">
        <v>621</v>
      </c>
      <c r="AE49" s="3">
        <v>204.92099999999999</v>
      </c>
      <c r="AF49" s="3" t="s">
        <v>621</v>
      </c>
      <c r="AG49" s="3" t="s">
        <v>621</v>
      </c>
      <c r="AJ49" s="20">
        <f t="shared" si="4"/>
        <v>205.76399999999998</v>
      </c>
      <c r="AL49" s="20">
        <f t="shared" si="0"/>
        <v>150.78</v>
      </c>
      <c r="AM49" s="20">
        <f t="shared" si="1"/>
        <v>33.649000000000001</v>
      </c>
      <c r="AN49" s="21">
        <f t="shared" si="2"/>
        <v>0.89631325207519308</v>
      </c>
      <c r="AQ49" s="3">
        <f t="shared" si="3"/>
        <v>205.76399999999998</v>
      </c>
    </row>
    <row r="50" spans="1:43" ht="15" customHeight="1" x14ac:dyDescent="0.35">
      <c r="A50" s="3" t="s">
        <v>53</v>
      </c>
      <c r="B50" s="3" t="s">
        <v>55</v>
      </c>
      <c r="C50" s="3">
        <v>2013</v>
      </c>
      <c r="D50" s="3" t="s">
        <v>621</v>
      </c>
      <c r="E50" s="3" t="s">
        <v>621</v>
      </c>
      <c r="F50" s="3" t="s">
        <v>621</v>
      </c>
      <c r="G50" s="3" t="s">
        <v>621</v>
      </c>
      <c r="H50" s="3" t="s">
        <v>621</v>
      </c>
      <c r="I50" s="3" t="s">
        <v>621</v>
      </c>
      <c r="J50" s="3" t="s">
        <v>621</v>
      </c>
      <c r="K50" s="3" t="s">
        <v>621</v>
      </c>
      <c r="L50" s="3" t="s">
        <v>621</v>
      </c>
      <c r="M50" s="3" t="s">
        <v>621</v>
      </c>
      <c r="N50" s="3" t="s">
        <v>621</v>
      </c>
      <c r="O50" s="3" t="s">
        <v>621</v>
      </c>
      <c r="P50" s="3" t="s">
        <v>621</v>
      </c>
      <c r="Q50" s="3" t="s">
        <v>621</v>
      </c>
      <c r="R50" s="3" t="s">
        <v>621</v>
      </c>
      <c r="S50" s="3" t="s">
        <v>621</v>
      </c>
      <c r="T50" s="3" t="s">
        <v>621</v>
      </c>
      <c r="U50" s="3" t="s">
        <v>621</v>
      </c>
      <c r="V50" s="3" t="s">
        <v>621</v>
      </c>
      <c r="W50" s="3" t="s">
        <v>621</v>
      </c>
      <c r="X50" s="3" t="s">
        <v>621</v>
      </c>
      <c r="Y50" s="3" t="s">
        <v>621</v>
      </c>
      <c r="Z50" s="3" t="s">
        <v>621</v>
      </c>
      <c r="AA50" s="3" t="s">
        <v>621</v>
      </c>
      <c r="AB50" s="3" t="s">
        <v>621</v>
      </c>
      <c r="AC50" s="3" t="s">
        <v>621</v>
      </c>
      <c r="AD50" s="3" t="s">
        <v>621</v>
      </c>
      <c r="AE50" s="3" t="s">
        <v>621</v>
      </c>
      <c r="AF50" s="3" t="s">
        <v>621</v>
      </c>
      <c r="AG50" s="3" t="s">
        <v>621</v>
      </c>
      <c r="AJ50" s="20">
        <f t="shared" si="4"/>
        <v>0</v>
      </c>
      <c r="AL50" s="20">
        <f t="shared" si="0"/>
        <v>0</v>
      </c>
      <c r="AM50" s="20" t="str">
        <f t="shared" si="1"/>
        <v/>
      </c>
      <c r="AN50" s="21" t="str">
        <f t="shared" si="2"/>
        <v/>
      </c>
      <c r="AQ50" s="3">
        <f t="shared" si="3"/>
        <v>0</v>
      </c>
    </row>
    <row r="51" spans="1:43" ht="15" customHeight="1" x14ac:dyDescent="0.35">
      <c r="A51" s="3" t="s">
        <v>53</v>
      </c>
      <c r="B51" s="3" t="s">
        <v>56</v>
      </c>
      <c r="C51" s="3">
        <v>2013</v>
      </c>
      <c r="D51" s="3" t="s">
        <v>621</v>
      </c>
      <c r="E51" s="3" t="s">
        <v>621</v>
      </c>
      <c r="F51" s="3" t="s">
        <v>621</v>
      </c>
      <c r="G51" s="3" t="s">
        <v>621</v>
      </c>
      <c r="H51" s="3" t="s">
        <v>621</v>
      </c>
      <c r="I51" s="3" t="s">
        <v>621</v>
      </c>
      <c r="J51" s="3" t="s">
        <v>621</v>
      </c>
      <c r="K51" s="3" t="s">
        <v>621</v>
      </c>
      <c r="L51" s="3" t="s">
        <v>621</v>
      </c>
      <c r="M51" s="3" t="s">
        <v>621</v>
      </c>
      <c r="N51" s="3" t="s">
        <v>621</v>
      </c>
      <c r="O51" s="3" t="s">
        <v>621</v>
      </c>
      <c r="P51" s="3" t="s">
        <v>621</v>
      </c>
      <c r="Q51" s="3" t="s">
        <v>621</v>
      </c>
      <c r="R51" s="3" t="s">
        <v>621</v>
      </c>
      <c r="S51" s="3" t="s">
        <v>621</v>
      </c>
      <c r="T51" s="3" t="s">
        <v>621</v>
      </c>
      <c r="U51" s="3" t="s">
        <v>621</v>
      </c>
      <c r="V51" s="3" t="s">
        <v>621</v>
      </c>
      <c r="W51" s="3" t="s">
        <v>621</v>
      </c>
      <c r="X51" s="3" t="s">
        <v>621</v>
      </c>
      <c r="Y51" s="3" t="s">
        <v>621</v>
      </c>
      <c r="Z51" s="3" t="s">
        <v>621</v>
      </c>
      <c r="AA51" s="3" t="s">
        <v>621</v>
      </c>
      <c r="AB51" s="3" t="s">
        <v>621</v>
      </c>
      <c r="AC51" s="3" t="s">
        <v>621</v>
      </c>
      <c r="AD51" s="3" t="s">
        <v>621</v>
      </c>
      <c r="AE51" s="3" t="s">
        <v>621</v>
      </c>
      <c r="AF51" s="3" t="s">
        <v>621</v>
      </c>
      <c r="AG51" s="3" t="s">
        <v>621</v>
      </c>
      <c r="AJ51" s="20">
        <f t="shared" si="4"/>
        <v>0</v>
      </c>
      <c r="AL51" s="20">
        <f t="shared" si="0"/>
        <v>0</v>
      </c>
      <c r="AM51" s="20" t="str">
        <f t="shared" si="1"/>
        <v/>
      </c>
      <c r="AN51" s="21" t="str">
        <f t="shared" si="2"/>
        <v/>
      </c>
      <c r="AQ51" s="3">
        <f t="shared" si="3"/>
        <v>0</v>
      </c>
    </row>
    <row r="52" spans="1:43" ht="15" customHeight="1" x14ac:dyDescent="0.35">
      <c r="A52" s="3" t="s">
        <v>57</v>
      </c>
      <c r="B52" s="3" t="s">
        <v>58</v>
      </c>
      <c r="C52" s="3">
        <v>2013</v>
      </c>
      <c r="D52" s="3">
        <v>604.02800000000002</v>
      </c>
      <c r="E52" s="3">
        <v>127.554</v>
      </c>
      <c r="F52" s="3" t="s">
        <v>621</v>
      </c>
      <c r="G52" s="3" t="s">
        <v>621</v>
      </c>
      <c r="H52" s="3" t="s">
        <v>621</v>
      </c>
      <c r="I52" s="3">
        <v>875.79</v>
      </c>
      <c r="J52" s="3" t="s">
        <v>621</v>
      </c>
      <c r="K52" s="3" t="s">
        <v>621</v>
      </c>
      <c r="L52" s="3">
        <v>7.9740000000000002</v>
      </c>
      <c r="M52" s="3" t="s">
        <v>621</v>
      </c>
      <c r="N52" s="3" t="s">
        <v>621</v>
      </c>
      <c r="O52" s="3" t="s">
        <v>621</v>
      </c>
      <c r="P52" s="3">
        <v>424.9</v>
      </c>
      <c r="Q52" s="3">
        <v>37.6</v>
      </c>
      <c r="R52" s="3">
        <v>61.8</v>
      </c>
      <c r="S52" s="3" t="s">
        <v>621</v>
      </c>
      <c r="T52" s="3" t="s">
        <v>621</v>
      </c>
      <c r="U52" s="3" t="s">
        <v>621</v>
      </c>
      <c r="V52" s="3" t="s">
        <v>621</v>
      </c>
      <c r="W52" s="3" t="s">
        <v>621</v>
      </c>
      <c r="X52" s="3" t="s">
        <v>621</v>
      </c>
      <c r="Y52" s="3" t="s">
        <v>621</v>
      </c>
      <c r="Z52" s="3" t="s">
        <v>621</v>
      </c>
      <c r="AA52" s="3" t="s">
        <v>621</v>
      </c>
      <c r="AB52" s="3" t="s">
        <v>621</v>
      </c>
      <c r="AC52" s="3" t="s">
        <v>621</v>
      </c>
      <c r="AD52" s="3" t="s">
        <v>621</v>
      </c>
      <c r="AE52" s="3">
        <v>343.51600000000002</v>
      </c>
      <c r="AF52" s="3" t="s">
        <v>621</v>
      </c>
      <c r="AG52" s="3" t="s">
        <v>621</v>
      </c>
      <c r="AJ52" s="20">
        <f t="shared" si="4"/>
        <v>875.79</v>
      </c>
      <c r="AL52" s="20">
        <f t="shared" si="0"/>
        <v>604.02800000000002</v>
      </c>
      <c r="AM52" s="20">
        <f t="shared" si="1"/>
        <v>127.554</v>
      </c>
      <c r="AN52" s="21">
        <f t="shared" si="2"/>
        <v>0.83533952203153727</v>
      </c>
      <c r="AQ52" s="3">
        <f t="shared" si="3"/>
        <v>875.79</v>
      </c>
    </row>
    <row r="53" spans="1:43" ht="15" customHeight="1" x14ac:dyDescent="0.35">
      <c r="A53" s="3" t="s">
        <v>57</v>
      </c>
      <c r="B53" s="3" t="s">
        <v>59</v>
      </c>
      <c r="C53" s="3">
        <v>2013</v>
      </c>
      <c r="D53" s="3" t="s">
        <v>621</v>
      </c>
      <c r="E53" s="3" t="s">
        <v>621</v>
      </c>
      <c r="F53" s="3" t="s">
        <v>621</v>
      </c>
      <c r="G53" s="3" t="s">
        <v>621</v>
      </c>
      <c r="H53" s="3" t="s">
        <v>621</v>
      </c>
      <c r="I53" s="3" t="s">
        <v>621</v>
      </c>
      <c r="J53" s="3" t="s">
        <v>621</v>
      </c>
      <c r="K53" s="3" t="s">
        <v>621</v>
      </c>
      <c r="L53" s="3" t="s">
        <v>621</v>
      </c>
      <c r="M53" s="3" t="s">
        <v>621</v>
      </c>
      <c r="N53" s="3" t="s">
        <v>621</v>
      </c>
      <c r="O53" s="3" t="s">
        <v>621</v>
      </c>
      <c r="P53" s="3" t="s">
        <v>621</v>
      </c>
      <c r="Q53" s="3" t="s">
        <v>621</v>
      </c>
      <c r="R53" s="3" t="s">
        <v>621</v>
      </c>
      <c r="S53" s="3" t="s">
        <v>621</v>
      </c>
      <c r="T53" s="3" t="s">
        <v>621</v>
      </c>
      <c r="U53" s="3" t="s">
        <v>621</v>
      </c>
      <c r="V53" s="3" t="s">
        <v>621</v>
      </c>
      <c r="W53" s="3" t="s">
        <v>621</v>
      </c>
      <c r="X53" s="3" t="s">
        <v>621</v>
      </c>
      <c r="Y53" s="3" t="s">
        <v>621</v>
      </c>
      <c r="Z53" s="3" t="s">
        <v>621</v>
      </c>
      <c r="AA53" s="3" t="s">
        <v>621</v>
      </c>
      <c r="AB53" s="3" t="s">
        <v>621</v>
      </c>
      <c r="AC53" s="3" t="s">
        <v>621</v>
      </c>
      <c r="AD53" s="3" t="s">
        <v>621</v>
      </c>
      <c r="AE53" s="3" t="s">
        <v>621</v>
      </c>
      <c r="AF53" s="3" t="s">
        <v>621</v>
      </c>
      <c r="AG53" s="3" t="s">
        <v>621</v>
      </c>
      <c r="AJ53" s="20">
        <f t="shared" si="4"/>
        <v>0</v>
      </c>
      <c r="AL53" s="20">
        <f t="shared" si="0"/>
        <v>0</v>
      </c>
      <c r="AM53" s="20" t="str">
        <f t="shared" si="1"/>
        <v/>
      </c>
      <c r="AN53" s="21" t="str">
        <f t="shared" si="2"/>
        <v/>
      </c>
      <c r="AQ53" s="3">
        <f t="shared" si="3"/>
        <v>0</v>
      </c>
    </row>
    <row r="54" spans="1:43" ht="15" customHeight="1" x14ac:dyDescent="0.35">
      <c r="A54" s="3" t="s">
        <v>60</v>
      </c>
      <c r="B54" s="3" t="s">
        <v>61</v>
      </c>
      <c r="C54" s="3">
        <v>2013</v>
      </c>
      <c r="D54" s="3" t="s">
        <v>621</v>
      </c>
      <c r="E54" s="3" t="s">
        <v>621</v>
      </c>
      <c r="F54" s="3" t="s">
        <v>621</v>
      </c>
      <c r="G54" s="3" t="s">
        <v>621</v>
      </c>
      <c r="H54" s="3" t="s">
        <v>621</v>
      </c>
      <c r="I54" s="3" t="s">
        <v>621</v>
      </c>
      <c r="J54" s="3" t="s">
        <v>621</v>
      </c>
      <c r="K54" s="3" t="s">
        <v>621</v>
      </c>
      <c r="L54" s="3" t="s">
        <v>621</v>
      </c>
      <c r="M54" s="3" t="s">
        <v>621</v>
      </c>
      <c r="N54" s="3" t="s">
        <v>621</v>
      </c>
      <c r="O54" s="3" t="s">
        <v>621</v>
      </c>
      <c r="P54" s="3" t="s">
        <v>621</v>
      </c>
      <c r="Q54" s="3" t="s">
        <v>621</v>
      </c>
      <c r="R54" s="3" t="s">
        <v>621</v>
      </c>
      <c r="S54" s="3" t="s">
        <v>621</v>
      </c>
      <c r="T54" s="3" t="s">
        <v>621</v>
      </c>
      <c r="U54" s="3" t="s">
        <v>621</v>
      </c>
      <c r="V54" s="3" t="s">
        <v>621</v>
      </c>
      <c r="W54" s="3" t="s">
        <v>621</v>
      </c>
      <c r="X54" s="3" t="s">
        <v>621</v>
      </c>
      <c r="Y54" s="3" t="s">
        <v>621</v>
      </c>
      <c r="Z54" s="3" t="s">
        <v>621</v>
      </c>
      <c r="AA54" s="3" t="s">
        <v>621</v>
      </c>
      <c r="AB54" s="3" t="s">
        <v>621</v>
      </c>
      <c r="AC54" s="3" t="s">
        <v>621</v>
      </c>
      <c r="AD54" s="3" t="s">
        <v>621</v>
      </c>
      <c r="AE54" s="3" t="s">
        <v>621</v>
      </c>
      <c r="AF54" s="3" t="s">
        <v>621</v>
      </c>
      <c r="AG54" s="3" t="s">
        <v>621</v>
      </c>
      <c r="AJ54" s="20">
        <f t="shared" si="4"/>
        <v>0</v>
      </c>
      <c r="AL54" s="20">
        <f t="shared" si="0"/>
        <v>0</v>
      </c>
      <c r="AM54" s="20" t="str">
        <f t="shared" si="1"/>
        <v/>
      </c>
      <c r="AN54" s="21" t="str">
        <f t="shared" si="2"/>
        <v/>
      </c>
      <c r="AQ54" s="3">
        <f t="shared" si="3"/>
        <v>0</v>
      </c>
    </row>
    <row r="55" spans="1:43" ht="15" customHeight="1" x14ac:dyDescent="0.3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J55" s="20">
        <f t="shared" si="4"/>
        <v>0</v>
      </c>
      <c r="AL55" s="20">
        <f t="shared" si="0"/>
        <v>0</v>
      </c>
      <c r="AM55" s="20" t="str">
        <f t="shared" si="1"/>
        <v/>
      </c>
      <c r="AN55" s="21" t="str">
        <f t="shared" si="2"/>
        <v/>
      </c>
      <c r="AQ55" s="3">
        <f t="shared" si="3"/>
        <v>0</v>
      </c>
    </row>
    <row r="56" spans="1:43" ht="15" customHeight="1" x14ac:dyDescent="0.3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J56" s="20">
        <f t="shared" si="4"/>
        <v>0</v>
      </c>
      <c r="AL56" s="20">
        <f t="shared" si="0"/>
        <v>0</v>
      </c>
      <c r="AM56" s="20" t="str">
        <f t="shared" si="1"/>
        <v/>
      </c>
      <c r="AN56" s="21" t="str">
        <f t="shared" si="2"/>
        <v/>
      </c>
      <c r="AQ56" s="3">
        <f t="shared" si="3"/>
        <v>0</v>
      </c>
    </row>
    <row r="57" spans="1:43" ht="15" customHeight="1" x14ac:dyDescent="0.35">
      <c r="A57" s="3" t="s">
        <v>65</v>
      </c>
      <c r="B57" s="3" t="s">
        <v>66</v>
      </c>
      <c r="C57" s="3">
        <v>2013</v>
      </c>
      <c r="D57" s="3" t="s">
        <v>621</v>
      </c>
      <c r="E57" s="3" t="s">
        <v>621</v>
      </c>
      <c r="F57" s="3" t="s">
        <v>621</v>
      </c>
      <c r="G57" s="3" t="s">
        <v>621</v>
      </c>
      <c r="H57" s="3" t="s">
        <v>621</v>
      </c>
      <c r="I57" s="3" t="s">
        <v>621</v>
      </c>
      <c r="J57" s="3" t="s">
        <v>621</v>
      </c>
      <c r="K57" s="3" t="s">
        <v>621</v>
      </c>
      <c r="L57" s="3" t="s">
        <v>621</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621</v>
      </c>
      <c r="AG57" s="3" t="s">
        <v>621</v>
      </c>
      <c r="AJ57" s="20">
        <f t="shared" si="4"/>
        <v>0</v>
      </c>
      <c r="AL57" s="20">
        <f t="shared" si="0"/>
        <v>0</v>
      </c>
      <c r="AM57" s="20" t="str">
        <f t="shared" si="1"/>
        <v/>
      </c>
      <c r="AN57" s="21" t="str">
        <f t="shared" si="2"/>
        <v/>
      </c>
      <c r="AQ57" s="3">
        <f t="shared" si="3"/>
        <v>0</v>
      </c>
    </row>
    <row r="58" spans="1:43" ht="15" customHeight="1" x14ac:dyDescent="0.35">
      <c r="A58" s="3" t="s">
        <v>67</v>
      </c>
      <c r="B58" s="3" t="s">
        <v>68</v>
      </c>
      <c r="C58" s="3">
        <v>2013</v>
      </c>
      <c r="D58" s="3" t="s">
        <v>621</v>
      </c>
      <c r="E58" s="3" t="s">
        <v>621</v>
      </c>
      <c r="F58" s="3" t="s">
        <v>621</v>
      </c>
      <c r="G58" s="3" t="s">
        <v>621</v>
      </c>
      <c r="H58" s="3" t="s">
        <v>621</v>
      </c>
      <c r="I58" s="3" t="s">
        <v>621</v>
      </c>
      <c r="J58" s="3" t="s">
        <v>621</v>
      </c>
      <c r="K58" s="3" t="s">
        <v>621</v>
      </c>
      <c r="L58" s="3" t="s">
        <v>621</v>
      </c>
      <c r="M58" s="3" t="s">
        <v>621</v>
      </c>
      <c r="N58" s="3" t="s">
        <v>621</v>
      </c>
      <c r="O58" s="3" t="s">
        <v>621</v>
      </c>
      <c r="P58" s="3" t="s">
        <v>621</v>
      </c>
      <c r="Q58" s="3" t="s">
        <v>621</v>
      </c>
      <c r="R58" s="3" t="s">
        <v>621</v>
      </c>
      <c r="S58" s="3" t="s">
        <v>621</v>
      </c>
      <c r="T58" s="3" t="s">
        <v>621</v>
      </c>
      <c r="U58" s="3" t="s">
        <v>621</v>
      </c>
      <c r="V58" s="3" t="s">
        <v>621</v>
      </c>
      <c r="W58" s="3" t="s">
        <v>621</v>
      </c>
      <c r="X58" s="3" t="s">
        <v>621</v>
      </c>
      <c r="Y58" s="3" t="s">
        <v>621</v>
      </c>
      <c r="Z58" s="3" t="s">
        <v>621</v>
      </c>
      <c r="AA58" s="3" t="s">
        <v>621</v>
      </c>
      <c r="AB58" s="3" t="s">
        <v>621</v>
      </c>
      <c r="AC58" s="3" t="s">
        <v>621</v>
      </c>
      <c r="AD58" s="3" t="s">
        <v>621</v>
      </c>
      <c r="AE58" s="3" t="s">
        <v>621</v>
      </c>
      <c r="AF58" s="3" t="s">
        <v>621</v>
      </c>
      <c r="AG58" s="3" t="s">
        <v>621</v>
      </c>
      <c r="AJ58" s="20">
        <f t="shared" si="4"/>
        <v>0</v>
      </c>
      <c r="AL58" s="20">
        <f t="shared" si="0"/>
        <v>0</v>
      </c>
      <c r="AM58" s="20" t="str">
        <f t="shared" si="1"/>
        <v/>
      </c>
      <c r="AN58" s="21" t="str">
        <f t="shared" si="2"/>
        <v/>
      </c>
      <c r="AQ58" s="3">
        <f t="shared" si="3"/>
        <v>0</v>
      </c>
    </row>
    <row r="59" spans="1:43" ht="15" customHeight="1" x14ac:dyDescent="0.35">
      <c r="A59" s="3" t="s">
        <v>67</v>
      </c>
      <c r="B59" s="3" t="s">
        <v>69</v>
      </c>
      <c r="C59" s="3">
        <v>2013</v>
      </c>
      <c r="D59" s="3">
        <v>338.49200000000002</v>
      </c>
      <c r="E59" s="3">
        <v>74.007000000000005</v>
      </c>
      <c r="F59" s="3" t="s">
        <v>621</v>
      </c>
      <c r="G59" s="3" t="s">
        <v>621</v>
      </c>
      <c r="H59" s="3" t="s">
        <v>621</v>
      </c>
      <c r="I59" s="3">
        <v>512.80700000000002</v>
      </c>
      <c r="J59" s="3" t="s">
        <v>621</v>
      </c>
      <c r="K59" s="3">
        <v>0.375</v>
      </c>
      <c r="L59" s="3" t="s">
        <v>621</v>
      </c>
      <c r="M59" s="3" t="s">
        <v>621</v>
      </c>
      <c r="N59" s="3" t="s">
        <v>621</v>
      </c>
      <c r="O59" s="3" t="s">
        <v>621</v>
      </c>
      <c r="P59" s="3">
        <v>115.95099999999999</v>
      </c>
      <c r="Q59" s="3">
        <v>1.998</v>
      </c>
      <c r="R59" s="3">
        <v>255.82900000000001</v>
      </c>
      <c r="S59" s="3">
        <v>0</v>
      </c>
      <c r="T59" s="3" t="s">
        <v>621</v>
      </c>
      <c r="U59" s="3">
        <v>80.695999999999998</v>
      </c>
      <c r="V59" s="3" t="s">
        <v>14</v>
      </c>
      <c r="W59" s="3" t="s">
        <v>621</v>
      </c>
      <c r="X59" s="3" t="s">
        <v>621</v>
      </c>
      <c r="Y59" s="3" t="s">
        <v>621</v>
      </c>
      <c r="Z59" s="3" t="s">
        <v>621</v>
      </c>
      <c r="AA59" s="3" t="s">
        <v>621</v>
      </c>
      <c r="AB59" s="3" t="s">
        <v>621</v>
      </c>
      <c r="AC59" s="3" t="s">
        <v>621</v>
      </c>
      <c r="AD59" s="3" t="s">
        <v>621</v>
      </c>
      <c r="AE59" s="3" t="s">
        <v>621</v>
      </c>
      <c r="AF59" s="3" t="s">
        <v>621</v>
      </c>
      <c r="AG59" s="3">
        <v>57.957999999999998</v>
      </c>
      <c r="AJ59" s="20">
        <f t="shared" si="4"/>
        <v>512.80700000000002</v>
      </c>
      <c r="AL59" s="20">
        <f t="shared" si="0"/>
        <v>338.49200000000002</v>
      </c>
      <c r="AM59" s="20">
        <f t="shared" si="1"/>
        <v>74.007000000000005</v>
      </c>
      <c r="AN59" s="21">
        <f t="shared" si="2"/>
        <v>0.80439424578837659</v>
      </c>
      <c r="AQ59" s="3">
        <f t="shared" si="3"/>
        <v>454.84900000000005</v>
      </c>
    </row>
    <row r="60" spans="1:43" ht="15" customHeight="1" x14ac:dyDescent="0.3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621</v>
      </c>
      <c r="AG60" s="3" t="s">
        <v>621</v>
      </c>
      <c r="AJ60" s="20">
        <f t="shared" si="4"/>
        <v>0</v>
      </c>
      <c r="AL60" s="20">
        <f t="shared" si="0"/>
        <v>0</v>
      </c>
      <c r="AM60" s="20" t="str">
        <f t="shared" si="1"/>
        <v/>
      </c>
      <c r="AN60" s="21" t="str">
        <f t="shared" si="2"/>
        <v/>
      </c>
      <c r="AQ60" s="3">
        <f t="shared" si="3"/>
        <v>0</v>
      </c>
    </row>
    <row r="61" spans="1:43" ht="15" customHeight="1" x14ac:dyDescent="0.3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621</v>
      </c>
      <c r="AG61" s="3" t="s">
        <v>621</v>
      </c>
      <c r="AJ61" s="20">
        <f t="shared" si="4"/>
        <v>0</v>
      </c>
      <c r="AL61" s="20">
        <f t="shared" si="0"/>
        <v>0</v>
      </c>
      <c r="AM61" s="20" t="str">
        <f t="shared" si="1"/>
        <v/>
      </c>
      <c r="AN61" s="21" t="str">
        <f t="shared" si="2"/>
        <v/>
      </c>
      <c r="AQ61" s="3">
        <f t="shared" si="3"/>
        <v>0</v>
      </c>
    </row>
    <row r="62" spans="1:43" ht="15" customHeight="1" x14ac:dyDescent="0.35">
      <c r="A62" s="3" t="s">
        <v>72</v>
      </c>
      <c r="B62" s="3" t="s">
        <v>73</v>
      </c>
      <c r="C62" s="3">
        <v>2013</v>
      </c>
      <c r="D62" s="3" t="s">
        <v>621</v>
      </c>
      <c r="E62" s="3" t="s">
        <v>621</v>
      </c>
      <c r="F62" s="3" t="s">
        <v>621</v>
      </c>
      <c r="G62" s="3" t="s">
        <v>621</v>
      </c>
      <c r="H62" s="3" t="s">
        <v>621</v>
      </c>
      <c r="I62" s="3" t="s">
        <v>621</v>
      </c>
      <c r="J62" s="3" t="s">
        <v>621</v>
      </c>
      <c r="K62" s="3" t="s">
        <v>621</v>
      </c>
      <c r="L62" s="3" t="s">
        <v>621</v>
      </c>
      <c r="M62" s="3" t="s">
        <v>621</v>
      </c>
      <c r="N62" s="3" t="s">
        <v>621</v>
      </c>
      <c r="O62" s="3" t="s">
        <v>621</v>
      </c>
      <c r="P62" s="3" t="s">
        <v>621</v>
      </c>
      <c r="Q62" s="3" t="s">
        <v>621</v>
      </c>
      <c r="R62" s="3" t="s">
        <v>621</v>
      </c>
      <c r="S62" s="3" t="s">
        <v>621</v>
      </c>
      <c r="T62" s="3" t="s">
        <v>621</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J62" s="20">
        <f t="shared" si="4"/>
        <v>0</v>
      </c>
      <c r="AL62" s="20">
        <f t="shared" si="0"/>
        <v>0</v>
      </c>
      <c r="AM62" s="20" t="str">
        <f t="shared" si="1"/>
        <v/>
      </c>
      <c r="AN62" s="21" t="str">
        <f t="shared" si="2"/>
        <v/>
      </c>
      <c r="AQ62" s="3">
        <f t="shared" si="3"/>
        <v>0</v>
      </c>
    </row>
    <row r="63" spans="1:43" ht="15" customHeight="1" x14ac:dyDescent="0.35">
      <c r="A63" s="3" t="s">
        <v>72</v>
      </c>
      <c r="B63" s="3" t="s">
        <v>74</v>
      </c>
      <c r="C63" s="3">
        <v>2013</v>
      </c>
      <c r="D63" s="3" t="s">
        <v>621</v>
      </c>
      <c r="E63" s="3" t="s">
        <v>621</v>
      </c>
      <c r="F63" s="3" t="s">
        <v>621</v>
      </c>
      <c r="G63" s="3" t="s">
        <v>621</v>
      </c>
      <c r="H63" s="3" t="s">
        <v>621</v>
      </c>
      <c r="I63" s="3" t="s">
        <v>621</v>
      </c>
      <c r="J63" s="3" t="s">
        <v>621</v>
      </c>
      <c r="K63" s="3" t="s">
        <v>621</v>
      </c>
      <c r="L63" s="3" t="s">
        <v>621</v>
      </c>
      <c r="M63" s="3" t="s">
        <v>621</v>
      </c>
      <c r="N63" s="3" t="s">
        <v>621</v>
      </c>
      <c r="O63" s="3" t="s">
        <v>621</v>
      </c>
      <c r="P63" s="3" t="s">
        <v>621</v>
      </c>
      <c r="Q63" s="3" t="s">
        <v>621</v>
      </c>
      <c r="R63" s="3" t="s">
        <v>621</v>
      </c>
      <c r="S63" s="3" t="s">
        <v>621</v>
      </c>
      <c r="T63" s="3" t="s">
        <v>621</v>
      </c>
      <c r="U63" s="3" t="s">
        <v>621</v>
      </c>
      <c r="V63" s="3" t="s">
        <v>621</v>
      </c>
      <c r="W63" s="3" t="s">
        <v>621</v>
      </c>
      <c r="X63" s="3" t="s">
        <v>621</v>
      </c>
      <c r="Y63" s="3" t="s">
        <v>621</v>
      </c>
      <c r="Z63" s="3" t="s">
        <v>621</v>
      </c>
      <c r="AA63" s="3" t="s">
        <v>621</v>
      </c>
      <c r="AB63" s="3" t="s">
        <v>621</v>
      </c>
      <c r="AC63" s="3" t="s">
        <v>621</v>
      </c>
      <c r="AD63" s="3" t="s">
        <v>621</v>
      </c>
      <c r="AE63" s="3" t="s">
        <v>621</v>
      </c>
      <c r="AF63" s="3" t="s">
        <v>621</v>
      </c>
      <c r="AG63" s="3" t="s">
        <v>621</v>
      </c>
      <c r="AJ63" s="20">
        <f t="shared" si="4"/>
        <v>0</v>
      </c>
      <c r="AL63" s="20">
        <f t="shared" si="0"/>
        <v>0</v>
      </c>
      <c r="AM63" s="20" t="str">
        <f t="shared" si="1"/>
        <v/>
      </c>
      <c r="AN63" s="21" t="str">
        <f t="shared" si="2"/>
        <v/>
      </c>
      <c r="AQ63" s="3">
        <f t="shared" si="3"/>
        <v>0</v>
      </c>
    </row>
    <row r="64" spans="1:43" ht="15" customHeight="1" x14ac:dyDescent="0.35">
      <c r="A64" s="3" t="s">
        <v>75</v>
      </c>
      <c r="B64" s="3" t="s">
        <v>76</v>
      </c>
      <c r="C64" s="3">
        <v>2013</v>
      </c>
      <c r="D64" s="3" t="s">
        <v>621</v>
      </c>
      <c r="E64" s="3" t="s">
        <v>621</v>
      </c>
      <c r="F64" s="3" t="s">
        <v>621</v>
      </c>
      <c r="G64" s="3" t="s">
        <v>621</v>
      </c>
      <c r="H64" s="3" t="s">
        <v>621</v>
      </c>
      <c r="I64" s="3" t="s">
        <v>621</v>
      </c>
      <c r="J64" s="3" t="s">
        <v>621</v>
      </c>
      <c r="K64" s="3" t="s">
        <v>621</v>
      </c>
      <c r="L64" s="3" t="s">
        <v>621</v>
      </c>
      <c r="M64" s="3" t="s">
        <v>621</v>
      </c>
      <c r="N64" s="3" t="s">
        <v>621</v>
      </c>
      <c r="O64" s="3" t="s">
        <v>621</v>
      </c>
      <c r="P64" s="3" t="s">
        <v>621</v>
      </c>
      <c r="Q64" s="3" t="s">
        <v>621</v>
      </c>
      <c r="R64" s="3" t="s">
        <v>621</v>
      </c>
      <c r="S64" s="3" t="s">
        <v>621</v>
      </c>
      <c r="T64" s="3" t="s">
        <v>621</v>
      </c>
      <c r="U64" s="3" t="s">
        <v>621</v>
      </c>
      <c r="V64" s="3" t="s">
        <v>621</v>
      </c>
      <c r="W64" s="3" t="s">
        <v>621</v>
      </c>
      <c r="X64" s="3" t="s">
        <v>621</v>
      </c>
      <c r="Y64" s="3" t="s">
        <v>621</v>
      </c>
      <c r="Z64" s="3" t="s">
        <v>621</v>
      </c>
      <c r="AA64" s="3" t="s">
        <v>621</v>
      </c>
      <c r="AB64" s="3" t="s">
        <v>621</v>
      </c>
      <c r="AC64" s="3" t="s">
        <v>621</v>
      </c>
      <c r="AD64" s="3" t="s">
        <v>621</v>
      </c>
      <c r="AE64" s="3" t="s">
        <v>621</v>
      </c>
      <c r="AF64" s="3" t="s">
        <v>621</v>
      </c>
      <c r="AG64" s="3" t="s">
        <v>621</v>
      </c>
      <c r="AJ64" s="20">
        <f t="shared" si="4"/>
        <v>0</v>
      </c>
      <c r="AL64" s="20">
        <f t="shared" si="0"/>
        <v>0</v>
      </c>
      <c r="AM64" s="20" t="str">
        <f t="shared" si="1"/>
        <v/>
      </c>
      <c r="AN64" s="21" t="str">
        <f t="shared" si="2"/>
        <v/>
      </c>
      <c r="AQ64" s="3">
        <f t="shared" si="3"/>
        <v>0</v>
      </c>
    </row>
    <row r="65" spans="1:43" ht="15" customHeight="1" x14ac:dyDescent="0.35">
      <c r="A65" s="3" t="s">
        <v>75</v>
      </c>
      <c r="B65" s="3" t="s">
        <v>77</v>
      </c>
      <c r="C65" s="3">
        <v>2013</v>
      </c>
      <c r="D65" s="3" t="s">
        <v>621</v>
      </c>
      <c r="E65" s="3" t="s">
        <v>621</v>
      </c>
      <c r="F65" s="3" t="s">
        <v>621</v>
      </c>
      <c r="G65" s="3" t="s">
        <v>621</v>
      </c>
      <c r="H65" s="3" t="s">
        <v>621</v>
      </c>
      <c r="I65" s="3" t="s">
        <v>621</v>
      </c>
      <c r="J65" s="3" t="s">
        <v>621</v>
      </c>
      <c r="K65" s="3" t="s">
        <v>621</v>
      </c>
      <c r="L65" s="3" t="s">
        <v>621</v>
      </c>
      <c r="M65" s="3" t="s">
        <v>621</v>
      </c>
      <c r="N65" s="3" t="s">
        <v>621</v>
      </c>
      <c r="O65" s="3" t="s">
        <v>621</v>
      </c>
      <c r="P65" s="3" t="s">
        <v>621</v>
      </c>
      <c r="Q65" s="3" t="s">
        <v>621</v>
      </c>
      <c r="R65" s="3" t="s">
        <v>621</v>
      </c>
      <c r="S65" s="3" t="s">
        <v>621</v>
      </c>
      <c r="T65" s="3" t="s">
        <v>621</v>
      </c>
      <c r="U65" s="3" t="s">
        <v>621</v>
      </c>
      <c r="V65" s="3" t="s">
        <v>621</v>
      </c>
      <c r="W65" s="3" t="s">
        <v>621</v>
      </c>
      <c r="X65" s="3" t="s">
        <v>621</v>
      </c>
      <c r="Y65" s="3" t="s">
        <v>621</v>
      </c>
      <c r="Z65" s="3" t="s">
        <v>621</v>
      </c>
      <c r="AA65" s="3" t="s">
        <v>621</v>
      </c>
      <c r="AB65" s="3" t="s">
        <v>621</v>
      </c>
      <c r="AC65" s="3" t="s">
        <v>621</v>
      </c>
      <c r="AD65" s="3" t="s">
        <v>621</v>
      </c>
      <c r="AE65" s="3" t="s">
        <v>621</v>
      </c>
      <c r="AF65" s="3" t="s">
        <v>621</v>
      </c>
      <c r="AG65" s="3" t="s">
        <v>621</v>
      </c>
      <c r="AJ65" s="20">
        <f t="shared" si="4"/>
        <v>0</v>
      </c>
      <c r="AL65" s="20">
        <f t="shared" si="0"/>
        <v>0</v>
      </c>
      <c r="AM65" s="20" t="str">
        <f t="shared" si="1"/>
        <v/>
      </c>
      <c r="AN65" s="21" t="str">
        <f t="shared" si="2"/>
        <v/>
      </c>
      <c r="AQ65" s="3">
        <f t="shared" si="3"/>
        <v>0</v>
      </c>
    </row>
    <row r="66" spans="1:43" ht="15" customHeight="1" x14ac:dyDescent="0.35">
      <c r="A66" s="3" t="s">
        <v>75</v>
      </c>
      <c r="B66" s="3" t="s">
        <v>78</v>
      </c>
      <c r="C66" s="3">
        <v>2013</v>
      </c>
      <c r="D66" s="3" t="s">
        <v>621</v>
      </c>
      <c r="E66" s="3" t="s">
        <v>621</v>
      </c>
      <c r="F66" s="3" t="s">
        <v>621</v>
      </c>
      <c r="G66" s="3" t="s">
        <v>621</v>
      </c>
      <c r="H66" s="3" t="s">
        <v>621</v>
      </c>
      <c r="I66" s="3" t="s">
        <v>621</v>
      </c>
      <c r="J66" s="3" t="s">
        <v>621</v>
      </c>
      <c r="K66" s="3" t="s">
        <v>621</v>
      </c>
      <c r="L66" s="3" t="s">
        <v>621</v>
      </c>
      <c r="M66" s="3" t="s">
        <v>621</v>
      </c>
      <c r="N66" s="3" t="s">
        <v>621</v>
      </c>
      <c r="O66" s="3" t="s">
        <v>621</v>
      </c>
      <c r="P66" s="3" t="s">
        <v>621</v>
      </c>
      <c r="Q66" s="3" t="s">
        <v>621</v>
      </c>
      <c r="R66" s="3" t="s">
        <v>621</v>
      </c>
      <c r="S66" s="3" t="s">
        <v>621</v>
      </c>
      <c r="T66" s="3" t="s">
        <v>621</v>
      </c>
      <c r="U66" s="3" t="s">
        <v>621</v>
      </c>
      <c r="V66" s="3" t="s">
        <v>621</v>
      </c>
      <c r="W66" s="3" t="s">
        <v>621</v>
      </c>
      <c r="X66" s="3" t="s">
        <v>621</v>
      </c>
      <c r="Y66" s="3" t="s">
        <v>621</v>
      </c>
      <c r="Z66" s="3" t="s">
        <v>621</v>
      </c>
      <c r="AA66" s="3" t="s">
        <v>621</v>
      </c>
      <c r="AB66" s="3" t="s">
        <v>621</v>
      </c>
      <c r="AC66" s="3" t="s">
        <v>621</v>
      </c>
      <c r="AD66" s="3" t="s">
        <v>621</v>
      </c>
      <c r="AE66" s="3" t="s">
        <v>621</v>
      </c>
      <c r="AF66" s="3" t="s">
        <v>621</v>
      </c>
      <c r="AG66" s="3" t="s">
        <v>621</v>
      </c>
      <c r="AJ66" s="20">
        <f t="shared" si="4"/>
        <v>0</v>
      </c>
      <c r="AL66" s="20">
        <f t="shared" si="0"/>
        <v>0</v>
      </c>
      <c r="AM66" s="20" t="str">
        <f t="shared" si="1"/>
        <v/>
      </c>
      <c r="AN66" s="21" t="str">
        <f t="shared" si="2"/>
        <v/>
      </c>
      <c r="AQ66" s="3">
        <f t="shared" si="3"/>
        <v>0</v>
      </c>
    </row>
    <row r="67" spans="1:43" ht="15" customHeight="1" x14ac:dyDescent="0.35">
      <c r="A67" s="3" t="s">
        <v>75</v>
      </c>
      <c r="B67" s="3" t="s">
        <v>79</v>
      </c>
      <c r="C67" s="3">
        <v>2013</v>
      </c>
      <c r="D67" s="3" t="s">
        <v>621</v>
      </c>
      <c r="E67" s="3" t="s">
        <v>621</v>
      </c>
      <c r="F67" s="3" t="s">
        <v>621</v>
      </c>
      <c r="G67" s="3" t="s">
        <v>621</v>
      </c>
      <c r="H67" s="3" t="s">
        <v>621</v>
      </c>
      <c r="I67" s="3" t="s">
        <v>621</v>
      </c>
      <c r="J67" s="3" t="s">
        <v>621</v>
      </c>
      <c r="K67" s="3" t="s">
        <v>621</v>
      </c>
      <c r="L67" s="3" t="s">
        <v>621</v>
      </c>
      <c r="M67" s="3" t="s">
        <v>621</v>
      </c>
      <c r="N67" s="3" t="s">
        <v>621</v>
      </c>
      <c r="O67" s="3" t="s">
        <v>621</v>
      </c>
      <c r="P67" s="3" t="s">
        <v>621</v>
      </c>
      <c r="Q67" s="3" t="s">
        <v>621</v>
      </c>
      <c r="R67" s="3" t="s">
        <v>621</v>
      </c>
      <c r="S67" s="3" t="s">
        <v>621</v>
      </c>
      <c r="T67" s="3" t="s">
        <v>621</v>
      </c>
      <c r="U67" s="3" t="s">
        <v>621</v>
      </c>
      <c r="V67" s="3" t="s">
        <v>621</v>
      </c>
      <c r="W67" s="3" t="s">
        <v>621</v>
      </c>
      <c r="X67" s="3" t="s">
        <v>621</v>
      </c>
      <c r="Y67" s="3" t="s">
        <v>621</v>
      </c>
      <c r="Z67" s="3" t="s">
        <v>621</v>
      </c>
      <c r="AA67" s="3" t="s">
        <v>621</v>
      </c>
      <c r="AB67" s="3" t="s">
        <v>621</v>
      </c>
      <c r="AC67" s="3" t="s">
        <v>621</v>
      </c>
      <c r="AD67" s="3" t="s">
        <v>621</v>
      </c>
      <c r="AE67" s="3" t="s">
        <v>621</v>
      </c>
      <c r="AF67" s="3" t="s">
        <v>621</v>
      </c>
      <c r="AG67" s="3" t="s">
        <v>621</v>
      </c>
      <c r="AJ67" s="20">
        <f t="shared" si="4"/>
        <v>0</v>
      </c>
      <c r="AL67" s="20">
        <f t="shared" ref="AL67:AL130" si="5">IFERROR(D67/1,0)</f>
        <v>0</v>
      </c>
      <c r="AM67" s="20" t="str">
        <f t="shared" ref="AM67:AM130" si="6">IFERROR(E67/1,"")</f>
        <v/>
      </c>
      <c r="AN67" s="21" t="str">
        <f t="shared" ref="AN67:AN130" si="7">IFERROR((AL67+AM67)/AJ67,"")</f>
        <v/>
      </c>
      <c r="AQ67" s="3">
        <f t="shared" ref="AQ67:AQ130" si="8">AJ67-IFERROR(AG67/1,0)</f>
        <v>0</v>
      </c>
    </row>
    <row r="68" spans="1:43" ht="15" customHeight="1" x14ac:dyDescent="0.3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J68" s="20">
        <f t="shared" ref="AJ68:AJ131" si="9">SUMPRODUCT(J68:AG68)</f>
        <v>0</v>
      </c>
      <c r="AL68" s="20">
        <f t="shared" si="5"/>
        <v>0</v>
      </c>
      <c r="AM68" s="20" t="str">
        <f t="shared" si="6"/>
        <v/>
      </c>
      <c r="AN68" s="21" t="str">
        <f t="shared" si="7"/>
        <v/>
      </c>
      <c r="AQ68" s="3">
        <f t="shared" si="8"/>
        <v>0</v>
      </c>
    </row>
    <row r="69" spans="1:43" ht="15" customHeight="1" x14ac:dyDescent="0.35">
      <c r="A69" s="3" t="s">
        <v>80</v>
      </c>
      <c r="B69" s="3" t="s">
        <v>82</v>
      </c>
      <c r="C69" s="3">
        <v>2013</v>
      </c>
      <c r="D69" s="3" t="s">
        <v>621</v>
      </c>
      <c r="E69" s="3" t="s">
        <v>621</v>
      </c>
      <c r="F69" s="3" t="s">
        <v>621</v>
      </c>
      <c r="G69" s="3" t="s">
        <v>621</v>
      </c>
      <c r="H69" s="3" t="s">
        <v>621</v>
      </c>
      <c r="I69" s="3" t="s">
        <v>621</v>
      </c>
      <c r="J69" s="3" t="s">
        <v>621</v>
      </c>
      <c r="K69" s="3" t="s">
        <v>621</v>
      </c>
      <c r="L69" s="3" t="s">
        <v>621</v>
      </c>
      <c r="M69" s="3" t="s">
        <v>621</v>
      </c>
      <c r="N69" s="3" t="s">
        <v>621</v>
      </c>
      <c r="O69" s="3" t="s">
        <v>621</v>
      </c>
      <c r="P69" s="3" t="s">
        <v>621</v>
      </c>
      <c r="Q69" s="3" t="s">
        <v>621</v>
      </c>
      <c r="R69" s="3" t="s">
        <v>621</v>
      </c>
      <c r="S69" s="3" t="s">
        <v>621</v>
      </c>
      <c r="T69" s="3" t="s">
        <v>621</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J69" s="20">
        <f t="shared" si="9"/>
        <v>0</v>
      </c>
      <c r="AL69" s="20">
        <f t="shared" si="5"/>
        <v>0</v>
      </c>
      <c r="AM69" s="20" t="str">
        <f t="shared" si="6"/>
        <v/>
      </c>
      <c r="AN69" s="21" t="str">
        <f t="shared" si="7"/>
        <v/>
      </c>
      <c r="AQ69" s="3">
        <f t="shared" si="8"/>
        <v>0</v>
      </c>
    </row>
    <row r="70" spans="1:43" ht="15" customHeight="1" x14ac:dyDescent="0.35">
      <c r="A70" s="3" t="s">
        <v>80</v>
      </c>
      <c r="B70" s="3" t="s">
        <v>83</v>
      </c>
      <c r="C70" s="3">
        <v>2013</v>
      </c>
      <c r="D70" s="3" t="s">
        <v>621</v>
      </c>
      <c r="E70" s="3" t="s">
        <v>621</v>
      </c>
      <c r="F70" s="3" t="s">
        <v>621</v>
      </c>
      <c r="G70" s="3" t="s">
        <v>621</v>
      </c>
      <c r="H70" s="3" t="s">
        <v>621</v>
      </c>
      <c r="I70" s="3" t="s">
        <v>621</v>
      </c>
      <c r="J70" s="3" t="s">
        <v>621</v>
      </c>
      <c r="K70" s="3" t="s">
        <v>621</v>
      </c>
      <c r="L70" s="3" t="s">
        <v>621</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J70" s="20">
        <f t="shared" si="9"/>
        <v>0</v>
      </c>
      <c r="AL70" s="20">
        <f t="shared" si="5"/>
        <v>0</v>
      </c>
      <c r="AM70" s="20" t="str">
        <f t="shared" si="6"/>
        <v/>
      </c>
      <c r="AN70" s="21" t="str">
        <f t="shared" si="7"/>
        <v/>
      </c>
      <c r="AQ70" s="3">
        <f t="shared" si="8"/>
        <v>0</v>
      </c>
    </row>
    <row r="71" spans="1:43" ht="15" customHeight="1" x14ac:dyDescent="0.35">
      <c r="A71" s="3" t="s">
        <v>80</v>
      </c>
      <c r="B71" s="3" t="s">
        <v>84</v>
      </c>
      <c r="C71" s="3">
        <v>2013</v>
      </c>
      <c r="D71" s="3" t="s">
        <v>621</v>
      </c>
      <c r="E71" s="3" t="s">
        <v>621</v>
      </c>
      <c r="F71" s="3" t="s">
        <v>621</v>
      </c>
      <c r="G71" s="3" t="s">
        <v>621</v>
      </c>
      <c r="H71" s="3" t="s">
        <v>621</v>
      </c>
      <c r="I71" s="3" t="s">
        <v>621</v>
      </c>
      <c r="J71" s="3" t="s">
        <v>621</v>
      </c>
      <c r="K71" s="3" t="s">
        <v>621</v>
      </c>
      <c r="L71" s="3" t="s">
        <v>621</v>
      </c>
      <c r="M71" s="3" t="s">
        <v>621</v>
      </c>
      <c r="N71" s="3" t="s">
        <v>621</v>
      </c>
      <c r="O71" s="3" t="s">
        <v>621</v>
      </c>
      <c r="P71" s="3" t="s">
        <v>621</v>
      </c>
      <c r="Q71" s="3" t="s">
        <v>621</v>
      </c>
      <c r="R71" s="3" t="s">
        <v>621</v>
      </c>
      <c r="S71" s="3" t="s">
        <v>621</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J71" s="20">
        <f t="shared" si="9"/>
        <v>0</v>
      </c>
      <c r="AL71" s="20">
        <f t="shared" si="5"/>
        <v>0</v>
      </c>
      <c r="AM71" s="20" t="str">
        <f t="shared" si="6"/>
        <v/>
      </c>
      <c r="AN71" s="21" t="str">
        <f t="shared" si="7"/>
        <v/>
      </c>
      <c r="AQ71" s="3">
        <f t="shared" si="8"/>
        <v>0</v>
      </c>
    </row>
    <row r="72" spans="1:43" ht="15" customHeight="1" x14ac:dyDescent="0.35">
      <c r="A72" s="3" t="s">
        <v>80</v>
      </c>
      <c r="B72" s="3" t="s">
        <v>85</v>
      </c>
      <c r="C72" s="3">
        <v>2013</v>
      </c>
      <c r="D72" s="3" t="s">
        <v>621</v>
      </c>
      <c r="E72" s="3" t="s">
        <v>621</v>
      </c>
      <c r="F72" s="3" t="s">
        <v>621</v>
      </c>
      <c r="G72" s="3" t="s">
        <v>621</v>
      </c>
      <c r="H72" s="3" t="s">
        <v>621</v>
      </c>
      <c r="I72" s="3" t="s">
        <v>621</v>
      </c>
      <c r="J72" s="3" t="s">
        <v>621</v>
      </c>
      <c r="K72" s="3" t="s">
        <v>621</v>
      </c>
      <c r="L72" s="3" t="s">
        <v>621</v>
      </c>
      <c r="M72" s="3" t="s">
        <v>621</v>
      </c>
      <c r="N72" s="3" t="s">
        <v>621</v>
      </c>
      <c r="O72" s="3" t="s">
        <v>621</v>
      </c>
      <c r="P72" s="3" t="s">
        <v>621</v>
      </c>
      <c r="Q72" s="3" t="s">
        <v>621</v>
      </c>
      <c r="R72" s="3" t="s">
        <v>621</v>
      </c>
      <c r="S72" s="3" t="s">
        <v>621</v>
      </c>
      <c r="T72" s="3" t="s">
        <v>621</v>
      </c>
      <c r="U72" s="3" t="s">
        <v>621</v>
      </c>
      <c r="V72" s="3" t="s">
        <v>621</v>
      </c>
      <c r="W72" s="3" t="s">
        <v>621</v>
      </c>
      <c r="X72" s="3" t="s">
        <v>621</v>
      </c>
      <c r="Y72" s="3" t="s">
        <v>621</v>
      </c>
      <c r="Z72" s="3" t="s">
        <v>621</v>
      </c>
      <c r="AA72" s="3" t="s">
        <v>621</v>
      </c>
      <c r="AB72" s="3" t="s">
        <v>621</v>
      </c>
      <c r="AC72" s="3" t="s">
        <v>621</v>
      </c>
      <c r="AD72" s="3" t="s">
        <v>621</v>
      </c>
      <c r="AE72" s="3" t="s">
        <v>621</v>
      </c>
      <c r="AF72" s="3" t="s">
        <v>621</v>
      </c>
      <c r="AG72" s="3" t="s">
        <v>621</v>
      </c>
      <c r="AJ72" s="20">
        <f t="shared" si="9"/>
        <v>0</v>
      </c>
      <c r="AL72" s="20">
        <f t="shared" si="5"/>
        <v>0</v>
      </c>
      <c r="AM72" s="20" t="str">
        <f t="shared" si="6"/>
        <v/>
      </c>
      <c r="AN72" s="21" t="str">
        <f t="shared" si="7"/>
        <v/>
      </c>
      <c r="AQ72" s="3">
        <f t="shared" si="8"/>
        <v>0</v>
      </c>
    </row>
    <row r="73" spans="1:43" ht="15" customHeight="1" x14ac:dyDescent="0.35">
      <c r="A73" s="3" t="s">
        <v>80</v>
      </c>
      <c r="B73" s="3" t="s">
        <v>86</v>
      </c>
      <c r="C73" s="3">
        <v>2013</v>
      </c>
      <c r="D73" s="3" t="s">
        <v>621</v>
      </c>
      <c r="E73" s="3" t="s">
        <v>621</v>
      </c>
      <c r="F73" s="3" t="s">
        <v>621</v>
      </c>
      <c r="G73" s="3" t="s">
        <v>621</v>
      </c>
      <c r="H73" s="3" t="s">
        <v>621</v>
      </c>
      <c r="I73" s="3" t="s">
        <v>621</v>
      </c>
      <c r="J73" s="3" t="s">
        <v>621</v>
      </c>
      <c r="K73" s="3" t="s">
        <v>621</v>
      </c>
      <c r="L73" s="3" t="s">
        <v>621</v>
      </c>
      <c r="M73" s="3" t="s">
        <v>621</v>
      </c>
      <c r="N73" s="3" t="s">
        <v>621</v>
      </c>
      <c r="O73" s="3" t="s">
        <v>621</v>
      </c>
      <c r="P73" s="3" t="s">
        <v>621</v>
      </c>
      <c r="Q73" s="3" t="s">
        <v>621</v>
      </c>
      <c r="R73" s="3" t="s">
        <v>621</v>
      </c>
      <c r="S73" s="3" t="s">
        <v>621</v>
      </c>
      <c r="T73" s="3" t="s">
        <v>621</v>
      </c>
      <c r="U73" s="3" t="s">
        <v>621</v>
      </c>
      <c r="V73" s="3" t="s">
        <v>621</v>
      </c>
      <c r="W73" s="3" t="s">
        <v>621</v>
      </c>
      <c r="X73" s="3" t="s">
        <v>621</v>
      </c>
      <c r="Y73" s="3" t="s">
        <v>621</v>
      </c>
      <c r="Z73" s="3" t="s">
        <v>621</v>
      </c>
      <c r="AA73" s="3" t="s">
        <v>621</v>
      </c>
      <c r="AB73" s="3" t="s">
        <v>621</v>
      </c>
      <c r="AC73" s="3" t="s">
        <v>621</v>
      </c>
      <c r="AD73" s="3" t="s">
        <v>621</v>
      </c>
      <c r="AE73" s="3" t="s">
        <v>621</v>
      </c>
      <c r="AF73" s="3" t="s">
        <v>621</v>
      </c>
      <c r="AG73" s="3" t="s">
        <v>621</v>
      </c>
      <c r="AJ73" s="20">
        <f t="shared" si="9"/>
        <v>0</v>
      </c>
      <c r="AL73" s="20">
        <f t="shared" si="5"/>
        <v>0</v>
      </c>
      <c r="AM73" s="20" t="str">
        <f t="shared" si="6"/>
        <v/>
      </c>
      <c r="AN73" s="21" t="str">
        <f t="shared" si="7"/>
        <v/>
      </c>
      <c r="AQ73" s="3">
        <f t="shared" si="8"/>
        <v>0</v>
      </c>
    </row>
    <row r="74" spans="1:43" ht="15" customHeight="1" x14ac:dyDescent="0.35">
      <c r="A74" s="3" t="s">
        <v>80</v>
      </c>
      <c r="B74" s="3" t="s">
        <v>87</v>
      </c>
      <c r="C74" s="3">
        <v>2013</v>
      </c>
      <c r="D74" s="3" t="s">
        <v>621</v>
      </c>
      <c r="E74" s="3" t="s">
        <v>621</v>
      </c>
      <c r="F74" s="3" t="s">
        <v>621</v>
      </c>
      <c r="G74" s="3" t="s">
        <v>621</v>
      </c>
      <c r="H74" s="3" t="s">
        <v>621</v>
      </c>
      <c r="I74" s="3" t="s">
        <v>621</v>
      </c>
      <c r="J74" s="3" t="s">
        <v>621</v>
      </c>
      <c r="K74" s="3" t="s">
        <v>621</v>
      </c>
      <c r="L74" s="3" t="s">
        <v>621</v>
      </c>
      <c r="M74" s="3" t="s">
        <v>621</v>
      </c>
      <c r="N74" s="3" t="s">
        <v>621</v>
      </c>
      <c r="O74" s="3" t="s">
        <v>621</v>
      </c>
      <c r="P74" s="3" t="s">
        <v>621</v>
      </c>
      <c r="Q74" s="3" t="s">
        <v>621</v>
      </c>
      <c r="R74" s="3" t="s">
        <v>621</v>
      </c>
      <c r="S74" s="3" t="s">
        <v>621</v>
      </c>
      <c r="T74" s="3" t="s">
        <v>621</v>
      </c>
      <c r="U74" s="3" t="s">
        <v>621</v>
      </c>
      <c r="V74" s="3" t="s">
        <v>621</v>
      </c>
      <c r="W74" s="3" t="s">
        <v>621</v>
      </c>
      <c r="X74" s="3" t="s">
        <v>621</v>
      </c>
      <c r="Y74" s="3" t="s">
        <v>621</v>
      </c>
      <c r="Z74" s="3" t="s">
        <v>621</v>
      </c>
      <c r="AA74" s="3" t="s">
        <v>621</v>
      </c>
      <c r="AB74" s="3" t="s">
        <v>621</v>
      </c>
      <c r="AC74" s="3" t="s">
        <v>621</v>
      </c>
      <c r="AD74" s="3" t="s">
        <v>621</v>
      </c>
      <c r="AE74" s="3" t="s">
        <v>621</v>
      </c>
      <c r="AF74" s="3" t="s">
        <v>621</v>
      </c>
      <c r="AG74" s="3" t="s">
        <v>621</v>
      </c>
      <c r="AJ74" s="20">
        <f t="shared" si="9"/>
        <v>0</v>
      </c>
      <c r="AL74" s="20">
        <f t="shared" si="5"/>
        <v>0</v>
      </c>
      <c r="AM74" s="20" t="str">
        <f t="shared" si="6"/>
        <v/>
      </c>
      <c r="AN74" s="21" t="str">
        <f t="shared" si="7"/>
        <v/>
      </c>
      <c r="AQ74" s="3">
        <f t="shared" si="8"/>
        <v>0</v>
      </c>
    </row>
    <row r="75" spans="1:43" ht="15" customHeight="1" x14ac:dyDescent="0.35">
      <c r="A75" s="3" t="s">
        <v>80</v>
      </c>
      <c r="B75" s="3" t="s">
        <v>88</v>
      </c>
      <c r="C75" s="3">
        <v>2013</v>
      </c>
      <c r="D75" s="3" t="s">
        <v>621</v>
      </c>
      <c r="E75" s="3" t="s">
        <v>621</v>
      </c>
      <c r="F75" s="3" t="s">
        <v>621</v>
      </c>
      <c r="G75" s="3" t="s">
        <v>621</v>
      </c>
      <c r="H75" s="3" t="s">
        <v>621</v>
      </c>
      <c r="I75" s="3" t="s">
        <v>621</v>
      </c>
      <c r="J75" s="3" t="s">
        <v>621</v>
      </c>
      <c r="K75" s="3" t="s">
        <v>621</v>
      </c>
      <c r="L75" s="3" t="s">
        <v>621</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J75" s="20">
        <f t="shared" si="9"/>
        <v>0</v>
      </c>
      <c r="AL75" s="20">
        <f t="shared" si="5"/>
        <v>0</v>
      </c>
      <c r="AM75" s="20" t="str">
        <f t="shared" si="6"/>
        <v/>
      </c>
      <c r="AN75" s="21" t="str">
        <f t="shared" si="7"/>
        <v/>
      </c>
      <c r="AQ75" s="3">
        <f t="shared" si="8"/>
        <v>0</v>
      </c>
    </row>
    <row r="76" spans="1:43" ht="15" customHeight="1" x14ac:dyDescent="0.35">
      <c r="A76" s="3" t="s">
        <v>80</v>
      </c>
      <c r="B76" s="3" t="s">
        <v>89</v>
      </c>
      <c r="C76" s="3">
        <v>2013</v>
      </c>
      <c r="D76" s="3" t="s">
        <v>621</v>
      </c>
      <c r="E76" s="3" t="s">
        <v>621</v>
      </c>
      <c r="F76" s="3" t="s">
        <v>621</v>
      </c>
      <c r="G76" s="3" t="s">
        <v>621</v>
      </c>
      <c r="H76" s="3" t="s">
        <v>621</v>
      </c>
      <c r="I76" s="3" t="s">
        <v>621</v>
      </c>
      <c r="J76" s="3" t="s">
        <v>621</v>
      </c>
      <c r="K76" s="3" t="s">
        <v>621</v>
      </c>
      <c r="L76" s="3" t="s">
        <v>621</v>
      </c>
      <c r="M76" s="3" t="s">
        <v>621</v>
      </c>
      <c r="N76" s="3" t="s">
        <v>621</v>
      </c>
      <c r="O76" s="3" t="s">
        <v>621</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J76" s="20">
        <f t="shared" si="9"/>
        <v>0</v>
      </c>
      <c r="AL76" s="20">
        <f t="shared" si="5"/>
        <v>0</v>
      </c>
      <c r="AM76" s="20" t="str">
        <f t="shared" si="6"/>
        <v/>
      </c>
      <c r="AN76" s="21" t="str">
        <f t="shared" si="7"/>
        <v/>
      </c>
      <c r="AQ76" s="3">
        <f t="shared" si="8"/>
        <v>0</v>
      </c>
    </row>
    <row r="77" spans="1:43" ht="15" customHeight="1" x14ac:dyDescent="0.3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J77" s="20">
        <f t="shared" si="9"/>
        <v>0</v>
      </c>
      <c r="AL77" s="20">
        <f t="shared" si="5"/>
        <v>0</v>
      </c>
      <c r="AM77" s="20" t="str">
        <f t="shared" si="6"/>
        <v/>
      </c>
      <c r="AN77" s="21" t="str">
        <f t="shared" si="7"/>
        <v/>
      </c>
      <c r="AQ77" s="3">
        <f t="shared" si="8"/>
        <v>0</v>
      </c>
    </row>
    <row r="78" spans="1:43" ht="15" customHeight="1" x14ac:dyDescent="0.35">
      <c r="A78" s="3" t="s">
        <v>80</v>
      </c>
      <c r="B78" s="3" t="s">
        <v>91</v>
      </c>
      <c r="C78" s="3">
        <v>2013</v>
      </c>
      <c r="D78" s="3" t="s">
        <v>621</v>
      </c>
      <c r="E78" s="3" t="s">
        <v>621</v>
      </c>
      <c r="F78" s="3" t="s">
        <v>621</v>
      </c>
      <c r="G78" s="3" t="s">
        <v>621</v>
      </c>
      <c r="H78" s="3" t="s">
        <v>621</v>
      </c>
      <c r="I78" s="3" t="s">
        <v>621</v>
      </c>
      <c r="J78" s="3" t="s">
        <v>621</v>
      </c>
      <c r="K78" s="3" t="s">
        <v>621</v>
      </c>
      <c r="L78" s="3" t="s">
        <v>621</v>
      </c>
      <c r="M78" s="3" t="s">
        <v>621</v>
      </c>
      <c r="N78" s="3" t="s">
        <v>621</v>
      </c>
      <c r="O78" s="3" t="s">
        <v>621</v>
      </c>
      <c r="P78" s="3" t="s">
        <v>621</v>
      </c>
      <c r="Q78" s="3" t="s">
        <v>621</v>
      </c>
      <c r="R78" s="3" t="s">
        <v>621</v>
      </c>
      <c r="S78" s="3" t="s">
        <v>621</v>
      </c>
      <c r="T78" s="3" t="s">
        <v>621</v>
      </c>
      <c r="U78" s="3" t="s">
        <v>621</v>
      </c>
      <c r="V78" s="3" t="s">
        <v>621</v>
      </c>
      <c r="W78" s="3" t="s">
        <v>621</v>
      </c>
      <c r="X78" s="3" t="s">
        <v>621</v>
      </c>
      <c r="Y78" s="3" t="s">
        <v>621</v>
      </c>
      <c r="Z78" s="3" t="s">
        <v>621</v>
      </c>
      <c r="AA78" s="3" t="s">
        <v>621</v>
      </c>
      <c r="AB78" s="3" t="s">
        <v>621</v>
      </c>
      <c r="AC78" s="3" t="s">
        <v>621</v>
      </c>
      <c r="AD78" s="3" t="s">
        <v>621</v>
      </c>
      <c r="AE78" s="3" t="s">
        <v>621</v>
      </c>
      <c r="AF78" s="3" t="s">
        <v>621</v>
      </c>
      <c r="AG78" s="3" t="s">
        <v>621</v>
      </c>
      <c r="AJ78" s="20">
        <f t="shared" si="9"/>
        <v>0</v>
      </c>
      <c r="AL78" s="20">
        <f t="shared" si="5"/>
        <v>0</v>
      </c>
      <c r="AM78" s="20" t="str">
        <f t="shared" si="6"/>
        <v/>
      </c>
      <c r="AN78" s="21" t="str">
        <f t="shared" si="7"/>
        <v/>
      </c>
      <c r="AQ78" s="3">
        <f t="shared" si="8"/>
        <v>0</v>
      </c>
    </row>
    <row r="79" spans="1:43" ht="15" customHeight="1" x14ac:dyDescent="0.35">
      <c r="A79" s="3" t="s">
        <v>80</v>
      </c>
      <c r="B79" s="3" t="s">
        <v>92</v>
      </c>
      <c r="C79" s="3">
        <v>2013</v>
      </c>
      <c r="D79" s="3" t="s">
        <v>621</v>
      </c>
      <c r="E79" s="3" t="s">
        <v>621</v>
      </c>
      <c r="F79" s="3" t="s">
        <v>621</v>
      </c>
      <c r="G79" s="3" t="s">
        <v>621</v>
      </c>
      <c r="H79" s="3" t="s">
        <v>621</v>
      </c>
      <c r="I79" s="3" t="s">
        <v>621</v>
      </c>
      <c r="J79" s="3" t="s">
        <v>621</v>
      </c>
      <c r="K79" s="3" t="s">
        <v>621</v>
      </c>
      <c r="L79" s="3" t="s">
        <v>621</v>
      </c>
      <c r="M79" s="3" t="s">
        <v>621</v>
      </c>
      <c r="N79" s="3" t="s">
        <v>621</v>
      </c>
      <c r="O79" s="3" t="s">
        <v>621</v>
      </c>
      <c r="P79" s="3" t="s">
        <v>621</v>
      </c>
      <c r="Q79" s="3" t="s">
        <v>621</v>
      </c>
      <c r="R79" s="3" t="s">
        <v>621</v>
      </c>
      <c r="S79" s="3" t="s">
        <v>621</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J79" s="20">
        <f t="shared" si="9"/>
        <v>0</v>
      </c>
      <c r="AL79" s="20">
        <f t="shared" si="5"/>
        <v>0</v>
      </c>
      <c r="AM79" s="20" t="str">
        <f t="shared" si="6"/>
        <v/>
      </c>
      <c r="AN79" s="21" t="str">
        <f t="shared" si="7"/>
        <v/>
      </c>
      <c r="AQ79" s="3">
        <f t="shared" si="8"/>
        <v>0</v>
      </c>
    </row>
    <row r="80" spans="1:43" ht="15" customHeight="1" x14ac:dyDescent="0.35">
      <c r="A80" s="3" t="s">
        <v>80</v>
      </c>
      <c r="B80" s="3" t="s">
        <v>93</v>
      </c>
      <c r="C80" s="3">
        <v>2013</v>
      </c>
      <c r="D80" s="3">
        <v>557.20399999999995</v>
      </c>
      <c r="E80" s="3">
        <v>156.91399999999999</v>
      </c>
      <c r="F80" s="3">
        <v>0</v>
      </c>
      <c r="G80" s="3" t="s">
        <v>621</v>
      </c>
      <c r="H80" s="3" t="s">
        <v>621</v>
      </c>
      <c r="I80" s="3">
        <v>999.822</v>
      </c>
      <c r="J80" s="3">
        <v>6.8860000000000001</v>
      </c>
      <c r="K80" s="3">
        <v>1.07</v>
      </c>
      <c r="L80" s="3">
        <v>0</v>
      </c>
      <c r="M80" s="3">
        <v>57.186999999999998</v>
      </c>
      <c r="N80" s="3" t="s">
        <v>621</v>
      </c>
      <c r="O80" s="3">
        <v>0</v>
      </c>
      <c r="P80" s="3">
        <v>201.60499999999999</v>
      </c>
      <c r="Q80" s="3">
        <v>121.5</v>
      </c>
      <c r="R80" s="3">
        <v>57.326999999999998</v>
      </c>
      <c r="S80" s="3">
        <v>132.84700000000001</v>
      </c>
      <c r="T80" s="3">
        <v>0</v>
      </c>
      <c r="U80" s="3">
        <v>0</v>
      </c>
      <c r="V80" s="3" t="s">
        <v>14</v>
      </c>
      <c r="W80" s="3">
        <v>0</v>
      </c>
      <c r="X80" s="3">
        <v>0</v>
      </c>
      <c r="Y80" s="3">
        <v>0</v>
      </c>
      <c r="Z80" s="3">
        <v>144.733</v>
      </c>
      <c r="AA80" s="3">
        <v>0</v>
      </c>
      <c r="AB80" s="3">
        <v>0</v>
      </c>
      <c r="AC80" s="3">
        <v>0</v>
      </c>
      <c r="AD80" s="3">
        <v>133.54599999999999</v>
      </c>
      <c r="AE80" s="3">
        <v>0</v>
      </c>
      <c r="AF80" s="3" t="s">
        <v>621</v>
      </c>
      <c r="AG80" s="3">
        <v>143.12100000000001</v>
      </c>
      <c r="AJ80" s="20">
        <f t="shared" si="9"/>
        <v>999.822</v>
      </c>
      <c r="AL80" s="20">
        <f t="shared" si="5"/>
        <v>557.20399999999995</v>
      </c>
      <c r="AM80" s="20">
        <f t="shared" si="6"/>
        <v>156.91399999999999</v>
      </c>
      <c r="AN80" s="21">
        <f t="shared" si="7"/>
        <v>0.71424513563414282</v>
      </c>
      <c r="AQ80" s="3">
        <f t="shared" si="8"/>
        <v>856.70100000000002</v>
      </c>
    </row>
    <row r="81" spans="1:43" ht="15" customHeight="1" x14ac:dyDescent="0.3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J81" s="20">
        <f t="shared" si="9"/>
        <v>0</v>
      </c>
      <c r="AL81" s="20">
        <f t="shared" si="5"/>
        <v>0</v>
      </c>
      <c r="AM81" s="20" t="str">
        <f t="shared" si="6"/>
        <v/>
      </c>
      <c r="AN81" s="21" t="str">
        <f t="shared" si="7"/>
        <v/>
      </c>
      <c r="AQ81" s="3">
        <f t="shared" si="8"/>
        <v>0</v>
      </c>
    </row>
    <row r="82" spans="1:43" ht="15" customHeight="1" x14ac:dyDescent="0.35">
      <c r="A82" s="3" t="s">
        <v>80</v>
      </c>
      <c r="B82" s="3" t="s">
        <v>95</v>
      </c>
      <c r="C82" s="3">
        <v>2013</v>
      </c>
      <c r="D82" s="3" t="s">
        <v>621</v>
      </c>
      <c r="E82" s="3" t="s">
        <v>621</v>
      </c>
      <c r="F82" s="3" t="s">
        <v>621</v>
      </c>
      <c r="G82" s="3" t="s">
        <v>621</v>
      </c>
      <c r="H82" s="3" t="s">
        <v>621</v>
      </c>
      <c r="I82" s="3" t="s">
        <v>621</v>
      </c>
      <c r="J82" s="3" t="s">
        <v>621</v>
      </c>
      <c r="K82" s="3" t="s">
        <v>621</v>
      </c>
      <c r="L82" s="3" t="s">
        <v>621</v>
      </c>
      <c r="M82" s="3" t="s">
        <v>621</v>
      </c>
      <c r="N82" s="3" t="s">
        <v>621</v>
      </c>
      <c r="O82" s="3" t="s">
        <v>621</v>
      </c>
      <c r="P82" s="3" t="s">
        <v>621</v>
      </c>
      <c r="Q82" s="3" t="s">
        <v>621</v>
      </c>
      <c r="R82" s="3" t="s">
        <v>621</v>
      </c>
      <c r="S82" s="3" t="s">
        <v>621</v>
      </c>
      <c r="T82" s="3" t="s">
        <v>621</v>
      </c>
      <c r="U82" s="3" t="s">
        <v>621</v>
      </c>
      <c r="V82" s="3" t="s">
        <v>621</v>
      </c>
      <c r="W82" s="3" t="s">
        <v>621</v>
      </c>
      <c r="X82" s="3" t="s">
        <v>621</v>
      </c>
      <c r="Y82" s="3" t="s">
        <v>621</v>
      </c>
      <c r="Z82" s="3" t="s">
        <v>621</v>
      </c>
      <c r="AA82" s="3" t="s">
        <v>621</v>
      </c>
      <c r="AB82" s="3" t="s">
        <v>621</v>
      </c>
      <c r="AC82" s="3" t="s">
        <v>621</v>
      </c>
      <c r="AD82" s="3" t="s">
        <v>621</v>
      </c>
      <c r="AE82" s="3" t="s">
        <v>621</v>
      </c>
      <c r="AF82" s="3" t="s">
        <v>621</v>
      </c>
      <c r="AG82" s="3" t="s">
        <v>621</v>
      </c>
      <c r="AJ82" s="20">
        <f t="shared" si="9"/>
        <v>0</v>
      </c>
      <c r="AL82" s="20">
        <f t="shared" si="5"/>
        <v>0</v>
      </c>
      <c r="AM82" s="20" t="str">
        <f t="shared" si="6"/>
        <v/>
      </c>
      <c r="AN82" s="21" t="str">
        <f t="shared" si="7"/>
        <v/>
      </c>
      <c r="AQ82" s="3">
        <f t="shared" si="8"/>
        <v>0</v>
      </c>
    </row>
    <row r="83" spans="1:43" ht="15" customHeight="1" x14ac:dyDescent="0.3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J83" s="20">
        <f t="shared" si="9"/>
        <v>0</v>
      </c>
      <c r="AL83" s="20">
        <f t="shared" si="5"/>
        <v>0</v>
      </c>
      <c r="AM83" s="20" t="str">
        <f t="shared" si="6"/>
        <v/>
      </c>
      <c r="AN83" s="21" t="str">
        <f t="shared" si="7"/>
        <v/>
      </c>
      <c r="AQ83" s="3">
        <f t="shared" si="8"/>
        <v>0</v>
      </c>
    </row>
    <row r="84" spans="1:43" ht="15" customHeight="1" x14ac:dyDescent="0.35">
      <c r="A84" s="3" t="s">
        <v>80</v>
      </c>
      <c r="B84" s="3" t="s">
        <v>97</v>
      </c>
      <c r="C84" s="3">
        <v>2013</v>
      </c>
      <c r="D84" s="3" t="s">
        <v>621</v>
      </c>
      <c r="E84" s="3" t="s">
        <v>621</v>
      </c>
      <c r="F84" s="3" t="s">
        <v>621</v>
      </c>
      <c r="G84" s="3" t="s">
        <v>621</v>
      </c>
      <c r="H84" s="3" t="s">
        <v>621</v>
      </c>
      <c r="I84" s="3" t="s">
        <v>621</v>
      </c>
      <c r="J84" s="3" t="s">
        <v>621</v>
      </c>
      <c r="K84" s="3" t="s">
        <v>621</v>
      </c>
      <c r="L84" s="3" t="s">
        <v>621</v>
      </c>
      <c r="M84" s="3" t="s">
        <v>621</v>
      </c>
      <c r="N84" s="3" t="s">
        <v>621</v>
      </c>
      <c r="O84" s="3" t="s">
        <v>621</v>
      </c>
      <c r="P84" s="3" t="s">
        <v>621</v>
      </c>
      <c r="Q84" s="3" t="s">
        <v>621</v>
      </c>
      <c r="R84" s="3" t="s">
        <v>621</v>
      </c>
      <c r="S84" s="3" t="s">
        <v>621</v>
      </c>
      <c r="T84" s="3" t="s">
        <v>621</v>
      </c>
      <c r="U84" s="3" t="s">
        <v>621</v>
      </c>
      <c r="V84" s="3" t="s">
        <v>621</v>
      </c>
      <c r="W84" s="3" t="s">
        <v>621</v>
      </c>
      <c r="X84" s="3" t="s">
        <v>621</v>
      </c>
      <c r="Y84" s="3" t="s">
        <v>621</v>
      </c>
      <c r="Z84" s="3" t="s">
        <v>621</v>
      </c>
      <c r="AA84" s="3" t="s">
        <v>621</v>
      </c>
      <c r="AB84" s="3" t="s">
        <v>621</v>
      </c>
      <c r="AC84" s="3" t="s">
        <v>621</v>
      </c>
      <c r="AD84" s="3" t="s">
        <v>621</v>
      </c>
      <c r="AE84" s="3" t="s">
        <v>621</v>
      </c>
      <c r="AF84" s="3" t="s">
        <v>621</v>
      </c>
      <c r="AG84" s="3" t="s">
        <v>621</v>
      </c>
      <c r="AJ84" s="20">
        <f t="shared" si="9"/>
        <v>0</v>
      </c>
      <c r="AL84" s="20">
        <f t="shared" si="5"/>
        <v>0</v>
      </c>
      <c r="AM84" s="20" t="str">
        <f t="shared" si="6"/>
        <v/>
      </c>
      <c r="AN84" s="21" t="str">
        <f t="shared" si="7"/>
        <v/>
      </c>
      <c r="AQ84" s="3">
        <f t="shared" si="8"/>
        <v>0</v>
      </c>
    </row>
    <row r="85" spans="1:43" ht="15" customHeight="1" x14ac:dyDescent="0.35">
      <c r="A85" s="3" t="s">
        <v>80</v>
      </c>
      <c r="B85" s="3" t="s">
        <v>98</v>
      </c>
      <c r="C85" s="3">
        <v>2013</v>
      </c>
      <c r="D85" s="3" t="s">
        <v>621</v>
      </c>
      <c r="E85" s="3" t="s">
        <v>621</v>
      </c>
      <c r="F85" s="3" t="s">
        <v>621</v>
      </c>
      <c r="G85" s="3" t="s">
        <v>621</v>
      </c>
      <c r="H85" s="3" t="s">
        <v>621</v>
      </c>
      <c r="I85" s="3" t="s">
        <v>621</v>
      </c>
      <c r="J85" s="3" t="s">
        <v>621</v>
      </c>
      <c r="K85" s="3" t="s">
        <v>621</v>
      </c>
      <c r="L85" s="3" t="s">
        <v>621</v>
      </c>
      <c r="M85" s="3" t="s">
        <v>621</v>
      </c>
      <c r="N85" s="3" t="s">
        <v>621</v>
      </c>
      <c r="O85" s="3" t="s">
        <v>621</v>
      </c>
      <c r="P85" s="3" t="s">
        <v>621</v>
      </c>
      <c r="Q85" s="3" t="s">
        <v>621</v>
      </c>
      <c r="R85" s="3" t="s">
        <v>621</v>
      </c>
      <c r="S85" s="3" t="s">
        <v>621</v>
      </c>
      <c r="T85" s="3" t="s">
        <v>621</v>
      </c>
      <c r="U85" s="3" t="s">
        <v>621</v>
      </c>
      <c r="V85" s="3" t="s">
        <v>621</v>
      </c>
      <c r="W85" s="3" t="s">
        <v>621</v>
      </c>
      <c r="X85" s="3" t="s">
        <v>621</v>
      </c>
      <c r="Y85" s="3" t="s">
        <v>621</v>
      </c>
      <c r="Z85" s="3" t="s">
        <v>621</v>
      </c>
      <c r="AA85" s="3" t="s">
        <v>621</v>
      </c>
      <c r="AB85" s="3" t="s">
        <v>621</v>
      </c>
      <c r="AC85" s="3" t="s">
        <v>621</v>
      </c>
      <c r="AD85" s="3" t="s">
        <v>621</v>
      </c>
      <c r="AE85" s="3" t="s">
        <v>621</v>
      </c>
      <c r="AF85" s="3" t="s">
        <v>621</v>
      </c>
      <c r="AG85" s="3" t="s">
        <v>621</v>
      </c>
      <c r="AJ85" s="20">
        <f t="shared" si="9"/>
        <v>0</v>
      </c>
      <c r="AL85" s="20">
        <f t="shared" si="5"/>
        <v>0</v>
      </c>
      <c r="AM85" s="20" t="str">
        <f t="shared" si="6"/>
        <v/>
      </c>
      <c r="AN85" s="21" t="str">
        <f t="shared" si="7"/>
        <v/>
      </c>
      <c r="AQ85" s="3">
        <f t="shared" si="8"/>
        <v>0</v>
      </c>
    </row>
    <row r="86" spans="1:43" ht="15" customHeight="1" x14ac:dyDescent="0.35">
      <c r="A86" s="3" t="s">
        <v>80</v>
      </c>
      <c r="B86" s="3" t="s">
        <v>99</v>
      </c>
      <c r="C86" s="3">
        <v>2013</v>
      </c>
      <c r="D86" s="3" t="s">
        <v>621</v>
      </c>
      <c r="E86" s="3" t="s">
        <v>621</v>
      </c>
      <c r="F86" s="3" t="s">
        <v>621</v>
      </c>
      <c r="G86" s="3" t="s">
        <v>621</v>
      </c>
      <c r="H86" s="3" t="s">
        <v>621</v>
      </c>
      <c r="I86" s="3" t="s">
        <v>621</v>
      </c>
      <c r="J86" s="3" t="s">
        <v>621</v>
      </c>
      <c r="K86" s="3" t="s">
        <v>621</v>
      </c>
      <c r="L86" s="3" t="s">
        <v>621</v>
      </c>
      <c r="M86" s="3" t="s">
        <v>621</v>
      </c>
      <c r="N86" s="3" t="s">
        <v>621</v>
      </c>
      <c r="O86" s="3" t="s">
        <v>621</v>
      </c>
      <c r="P86" s="3" t="s">
        <v>621</v>
      </c>
      <c r="Q86" s="3" t="s">
        <v>621</v>
      </c>
      <c r="R86" s="3" t="s">
        <v>621</v>
      </c>
      <c r="S86" s="3" t="s">
        <v>621</v>
      </c>
      <c r="T86" s="3" t="s">
        <v>621</v>
      </c>
      <c r="U86" s="3" t="s">
        <v>621</v>
      </c>
      <c r="V86" s="3" t="s">
        <v>621</v>
      </c>
      <c r="W86" s="3" t="s">
        <v>621</v>
      </c>
      <c r="X86" s="3" t="s">
        <v>621</v>
      </c>
      <c r="Y86" s="3" t="s">
        <v>621</v>
      </c>
      <c r="Z86" s="3" t="s">
        <v>621</v>
      </c>
      <c r="AA86" s="3" t="s">
        <v>621</v>
      </c>
      <c r="AB86" s="3" t="s">
        <v>621</v>
      </c>
      <c r="AC86" s="3" t="s">
        <v>621</v>
      </c>
      <c r="AD86" s="3" t="s">
        <v>621</v>
      </c>
      <c r="AE86" s="3" t="s">
        <v>621</v>
      </c>
      <c r="AF86" s="3" t="s">
        <v>621</v>
      </c>
      <c r="AG86" s="3" t="s">
        <v>621</v>
      </c>
      <c r="AJ86" s="20">
        <f t="shared" si="9"/>
        <v>0</v>
      </c>
      <c r="AL86" s="20">
        <f t="shared" si="5"/>
        <v>0</v>
      </c>
      <c r="AM86" s="20" t="str">
        <f t="shared" si="6"/>
        <v/>
      </c>
      <c r="AN86" s="21" t="str">
        <f t="shared" si="7"/>
        <v/>
      </c>
      <c r="AQ86" s="3">
        <f t="shared" si="8"/>
        <v>0</v>
      </c>
    </row>
    <row r="87" spans="1:43" ht="15" customHeight="1" x14ac:dyDescent="0.35">
      <c r="A87" s="3" t="s">
        <v>80</v>
      </c>
      <c r="B87" s="3" t="s">
        <v>100</v>
      </c>
      <c r="C87" s="3">
        <v>2013</v>
      </c>
      <c r="D87" s="3" t="s">
        <v>621</v>
      </c>
      <c r="E87" s="3" t="s">
        <v>621</v>
      </c>
      <c r="F87" s="3" t="s">
        <v>621</v>
      </c>
      <c r="G87" s="3" t="s">
        <v>621</v>
      </c>
      <c r="H87" s="3" t="s">
        <v>621</v>
      </c>
      <c r="I87" s="3" t="s">
        <v>621</v>
      </c>
      <c r="J87" s="3" t="s">
        <v>621</v>
      </c>
      <c r="K87" s="3" t="s">
        <v>621</v>
      </c>
      <c r="L87" s="3" t="s">
        <v>621</v>
      </c>
      <c r="M87" s="3" t="s">
        <v>621</v>
      </c>
      <c r="N87" s="3" t="s">
        <v>621</v>
      </c>
      <c r="O87" s="3" t="s">
        <v>621</v>
      </c>
      <c r="P87" s="3" t="s">
        <v>621</v>
      </c>
      <c r="Q87" s="3" t="s">
        <v>621</v>
      </c>
      <c r="R87" s="3" t="s">
        <v>621</v>
      </c>
      <c r="S87" s="3" t="s">
        <v>621</v>
      </c>
      <c r="T87" s="3" t="s">
        <v>621</v>
      </c>
      <c r="U87" s="3" t="s">
        <v>621</v>
      </c>
      <c r="V87" s="3" t="s">
        <v>621</v>
      </c>
      <c r="W87" s="3" t="s">
        <v>621</v>
      </c>
      <c r="X87" s="3" t="s">
        <v>621</v>
      </c>
      <c r="Y87" s="3" t="s">
        <v>621</v>
      </c>
      <c r="Z87" s="3" t="s">
        <v>621</v>
      </c>
      <c r="AA87" s="3" t="s">
        <v>621</v>
      </c>
      <c r="AB87" s="3" t="s">
        <v>621</v>
      </c>
      <c r="AC87" s="3" t="s">
        <v>621</v>
      </c>
      <c r="AD87" s="3" t="s">
        <v>621</v>
      </c>
      <c r="AE87" s="3" t="s">
        <v>621</v>
      </c>
      <c r="AF87" s="3" t="s">
        <v>621</v>
      </c>
      <c r="AG87" s="3" t="s">
        <v>621</v>
      </c>
      <c r="AJ87" s="20">
        <f t="shared" si="9"/>
        <v>0</v>
      </c>
      <c r="AL87" s="20">
        <f t="shared" si="5"/>
        <v>0</v>
      </c>
      <c r="AM87" s="20" t="str">
        <f t="shared" si="6"/>
        <v/>
      </c>
      <c r="AN87" s="21" t="str">
        <f t="shared" si="7"/>
        <v/>
      </c>
      <c r="AQ87" s="3">
        <f t="shared" si="8"/>
        <v>0</v>
      </c>
    </row>
    <row r="88" spans="1:43" ht="15" customHeight="1" x14ac:dyDescent="0.35">
      <c r="A88" s="3" t="s">
        <v>80</v>
      </c>
      <c r="B88" s="3" t="s">
        <v>101</v>
      </c>
      <c r="C88" s="3">
        <v>2013</v>
      </c>
      <c r="D88" s="3" t="s">
        <v>621</v>
      </c>
      <c r="E88" s="3" t="s">
        <v>621</v>
      </c>
      <c r="F88" s="3" t="s">
        <v>621</v>
      </c>
      <c r="G88" s="3" t="s">
        <v>621</v>
      </c>
      <c r="H88" s="3" t="s">
        <v>621</v>
      </c>
      <c r="I88" s="3" t="s">
        <v>621</v>
      </c>
      <c r="J88" s="3" t="s">
        <v>621</v>
      </c>
      <c r="K88" s="3" t="s">
        <v>621</v>
      </c>
      <c r="L88" s="3" t="s">
        <v>621</v>
      </c>
      <c r="M88" s="3" t="s">
        <v>621</v>
      </c>
      <c r="N88" s="3" t="s">
        <v>621</v>
      </c>
      <c r="O88" s="3" t="s">
        <v>621</v>
      </c>
      <c r="P88" s="3" t="s">
        <v>621</v>
      </c>
      <c r="Q88" s="3" t="s">
        <v>621</v>
      </c>
      <c r="R88" s="3" t="s">
        <v>621</v>
      </c>
      <c r="S88" s="3" t="s">
        <v>621</v>
      </c>
      <c r="T88" s="3" t="s">
        <v>621</v>
      </c>
      <c r="U88" s="3" t="s">
        <v>621</v>
      </c>
      <c r="V88" s="3" t="s">
        <v>621</v>
      </c>
      <c r="W88" s="3" t="s">
        <v>621</v>
      </c>
      <c r="X88" s="3" t="s">
        <v>621</v>
      </c>
      <c r="Y88" s="3" t="s">
        <v>621</v>
      </c>
      <c r="Z88" s="3" t="s">
        <v>621</v>
      </c>
      <c r="AA88" s="3" t="s">
        <v>621</v>
      </c>
      <c r="AB88" s="3" t="s">
        <v>621</v>
      </c>
      <c r="AC88" s="3" t="s">
        <v>621</v>
      </c>
      <c r="AD88" s="3" t="s">
        <v>621</v>
      </c>
      <c r="AE88" s="3" t="s">
        <v>621</v>
      </c>
      <c r="AF88" s="3" t="s">
        <v>621</v>
      </c>
      <c r="AG88" s="3" t="s">
        <v>621</v>
      </c>
      <c r="AJ88" s="20">
        <f t="shared" si="9"/>
        <v>0</v>
      </c>
      <c r="AL88" s="20">
        <f t="shared" si="5"/>
        <v>0</v>
      </c>
      <c r="AM88" s="20" t="str">
        <f t="shared" si="6"/>
        <v/>
      </c>
      <c r="AN88" s="21" t="str">
        <f t="shared" si="7"/>
        <v/>
      </c>
      <c r="AQ88" s="3">
        <f t="shared" si="8"/>
        <v>0</v>
      </c>
    </row>
    <row r="89" spans="1:43" ht="15" customHeight="1" x14ac:dyDescent="0.3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J89" s="20">
        <f t="shared" si="9"/>
        <v>0</v>
      </c>
      <c r="AL89" s="20">
        <f t="shared" si="5"/>
        <v>0</v>
      </c>
      <c r="AM89" s="20" t="str">
        <f t="shared" si="6"/>
        <v/>
      </c>
      <c r="AN89" s="21" t="str">
        <f t="shared" si="7"/>
        <v/>
      </c>
      <c r="AQ89" s="3">
        <f t="shared" si="8"/>
        <v>0</v>
      </c>
    </row>
    <row r="90" spans="1:43" ht="15" customHeight="1" x14ac:dyDescent="0.35">
      <c r="A90" s="3" t="s">
        <v>80</v>
      </c>
      <c r="B90" s="3" t="s">
        <v>103</v>
      </c>
      <c r="C90" s="3">
        <v>2013</v>
      </c>
      <c r="D90" s="3">
        <v>2252.9349999999999</v>
      </c>
      <c r="E90" s="3">
        <v>1207.71</v>
      </c>
      <c r="F90" s="3" t="s">
        <v>621</v>
      </c>
      <c r="G90" s="3" t="s">
        <v>621</v>
      </c>
      <c r="H90" s="3" t="s">
        <v>621</v>
      </c>
      <c r="I90" s="3">
        <v>3689.1619999999998</v>
      </c>
      <c r="J90" s="3" t="s">
        <v>621</v>
      </c>
      <c r="K90" s="3">
        <v>0.27900000000000003</v>
      </c>
      <c r="L90" s="3" t="s">
        <v>621</v>
      </c>
      <c r="M90" s="3">
        <v>0.74199999999999999</v>
      </c>
      <c r="N90" s="3">
        <v>1894.095</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1766.7819999999999</v>
      </c>
      <c r="AF90" s="3" t="s">
        <v>621</v>
      </c>
      <c r="AG90" s="3">
        <v>27.263999999999999</v>
      </c>
      <c r="AJ90" s="20">
        <f t="shared" si="9"/>
        <v>3689.1620000000003</v>
      </c>
      <c r="AL90" s="20">
        <f t="shared" si="5"/>
        <v>2252.9349999999999</v>
      </c>
      <c r="AM90" s="20">
        <f t="shared" si="6"/>
        <v>1207.71</v>
      </c>
      <c r="AN90" s="21">
        <f t="shared" si="7"/>
        <v>0.93805720648754376</v>
      </c>
      <c r="AQ90" s="3">
        <f t="shared" si="8"/>
        <v>3661.8980000000001</v>
      </c>
    </row>
    <row r="91" spans="1:43" ht="15" customHeight="1" x14ac:dyDescent="0.35">
      <c r="A91" s="3" t="s">
        <v>80</v>
      </c>
      <c r="B91" s="3" t="s">
        <v>104</v>
      </c>
      <c r="C91" s="3">
        <v>2013</v>
      </c>
      <c r="D91" s="3" t="s">
        <v>621</v>
      </c>
      <c r="E91" s="3" t="s">
        <v>621</v>
      </c>
      <c r="F91" s="3" t="s">
        <v>621</v>
      </c>
      <c r="G91" s="3" t="s">
        <v>621</v>
      </c>
      <c r="H91" s="3" t="s">
        <v>621</v>
      </c>
      <c r="I91" s="3" t="s">
        <v>621</v>
      </c>
      <c r="J91" s="3" t="s">
        <v>621</v>
      </c>
      <c r="K91" s="3" t="s">
        <v>621</v>
      </c>
      <c r="L91" s="3" t="s">
        <v>621</v>
      </c>
      <c r="M91" s="3" t="s">
        <v>621</v>
      </c>
      <c r="N91" s="3" t="s">
        <v>621</v>
      </c>
      <c r="O91" s="3" t="s">
        <v>621</v>
      </c>
      <c r="P91" s="3" t="s">
        <v>621</v>
      </c>
      <c r="Q91" s="3" t="s">
        <v>621</v>
      </c>
      <c r="R91" s="3" t="s">
        <v>621</v>
      </c>
      <c r="S91" s="3" t="s">
        <v>621</v>
      </c>
      <c r="T91" s="3" t="s">
        <v>621</v>
      </c>
      <c r="U91" s="3" t="s">
        <v>621</v>
      </c>
      <c r="V91" s="3" t="s">
        <v>621</v>
      </c>
      <c r="W91" s="3" t="s">
        <v>621</v>
      </c>
      <c r="X91" s="3" t="s">
        <v>621</v>
      </c>
      <c r="Y91" s="3" t="s">
        <v>621</v>
      </c>
      <c r="Z91" s="3" t="s">
        <v>621</v>
      </c>
      <c r="AA91" s="3" t="s">
        <v>621</v>
      </c>
      <c r="AB91" s="3" t="s">
        <v>621</v>
      </c>
      <c r="AC91" s="3" t="s">
        <v>621</v>
      </c>
      <c r="AD91" s="3" t="s">
        <v>621</v>
      </c>
      <c r="AE91" s="3" t="s">
        <v>621</v>
      </c>
      <c r="AF91" s="3" t="s">
        <v>621</v>
      </c>
      <c r="AG91" s="3" t="s">
        <v>621</v>
      </c>
      <c r="AJ91" s="20">
        <f t="shared" si="9"/>
        <v>0</v>
      </c>
      <c r="AL91" s="20">
        <f t="shared" si="5"/>
        <v>0</v>
      </c>
      <c r="AM91" s="20" t="str">
        <f t="shared" si="6"/>
        <v/>
      </c>
      <c r="AN91" s="21" t="str">
        <f t="shared" si="7"/>
        <v/>
      </c>
      <c r="AQ91" s="3">
        <f t="shared" si="8"/>
        <v>0</v>
      </c>
    </row>
    <row r="92" spans="1:43" ht="15" customHeight="1" x14ac:dyDescent="0.35">
      <c r="A92" s="3" t="s">
        <v>80</v>
      </c>
      <c r="B92" s="3" t="s">
        <v>105</v>
      </c>
      <c r="C92" s="3">
        <v>2013</v>
      </c>
      <c r="D92" s="3" t="s">
        <v>621</v>
      </c>
      <c r="E92" s="3" t="s">
        <v>621</v>
      </c>
      <c r="F92" s="3" t="s">
        <v>621</v>
      </c>
      <c r="G92" s="3" t="s">
        <v>621</v>
      </c>
      <c r="H92" s="3" t="s">
        <v>621</v>
      </c>
      <c r="I92" s="3" t="s">
        <v>621</v>
      </c>
      <c r="J92" s="3" t="s">
        <v>621</v>
      </c>
      <c r="K92" s="3" t="s">
        <v>621</v>
      </c>
      <c r="L92" s="3" t="s">
        <v>621</v>
      </c>
      <c r="M92" s="3" t="s">
        <v>621</v>
      </c>
      <c r="N92" s="3" t="s">
        <v>621</v>
      </c>
      <c r="O92" s="3" t="s">
        <v>621</v>
      </c>
      <c r="P92" s="3" t="s">
        <v>621</v>
      </c>
      <c r="Q92" s="3" t="s">
        <v>621</v>
      </c>
      <c r="R92" s="3" t="s">
        <v>621</v>
      </c>
      <c r="S92" s="3" t="s">
        <v>621</v>
      </c>
      <c r="T92" s="3" t="s">
        <v>621</v>
      </c>
      <c r="U92" s="3" t="s">
        <v>621</v>
      </c>
      <c r="V92" s="3" t="s">
        <v>621</v>
      </c>
      <c r="W92" s="3" t="s">
        <v>621</v>
      </c>
      <c r="X92" s="3" t="s">
        <v>621</v>
      </c>
      <c r="Y92" s="3" t="s">
        <v>621</v>
      </c>
      <c r="Z92" s="3" t="s">
        <v>621</v>
      </c>
      <c r="AA92" s="3" t="s">
        <v>621</v>
      </c>
      <c r="AB92" s="3" t="s">
        <v>621</v>
      </c>
      <c r="AC92" s="3" t="s">
        <v>621</v>
      </c>
      <c r="AD92" s="3" t="s">
        <v>621</v>
      </c>
      <c r="AE92" s="3" t="s">
        <v>621</v>
      </c>
      <c r="AF92" s="3" t="s">
        <v>621</v>
      </c>
      <c r="AG92" s="3" t="s">
        <v>621</v>
      </c>
      <c r="AJ92" s="20">
        <f t="shared" si="9"/>
        <v>0</v>
      </c>
      <c r="AL92" s="20">
        <f t="shared" si="5"/>
        <v>0</v>
      </c>
      <c r="AM92" s="20" t="str">
        <f t="shared" si="6"/>
        <v/>
      </c>
      <c r="AN92" s="21" t="str">
        <f t="shared" si="7"/>
        <v/>
      </c>
      <c r="AQ92" s="3">
        <f t="shared" si="8"/>
        <v>0</v>
      </c>
    </row>
    <row r="93" spans="1:43" ht="15" customHeight="1" x14ac:dyDescent="0.35">
      <c r="A93" s="3" t="s">
        <v>80</v>
      </c>
      <c r="B93" s="3" t="s">
        <v>106</v>
      </c>
      <c r="C93" s="3">
        <v>2013</v>
      </c>
      <c r="D93" s="3" t="s">
        <v>621</v>
      </c>
      <c r="E93" s="3" t="s">
        <v>621</v>
      </c>
      <c r="F93" s="3" t="s">
        <v>621</v>
      </c>
      <c r="G93" s="3" t="s">
        <v>621</v>
      </c>
      <c r="H93" s="3" t="s">
        <v>621</v>
      </c>
      <c r="I93" s="3" t="s">
        <v>621</v>
      </c>
      <c r="J93" s="3" t="s">
        <v>621</v>
      </c>
      <c r="K93" s="3" t="s">
        <v>621</v>
      </c>
      <c r="L93" s="3" t="s">
        <v>621</v>
      </c>
      <c r="M93" s="3" t="s">
        <v>621</v>
      </c>
      <c r="N93" s="3" t="s">
        <v>621</v>
      </c>
      <c r="O93" s="3" t="s">
        <v>621</v>
      </c>
      <c r="P93" s="3" t="s">
        <v>621</v>
      </c>
      <c r="Q93" s="3" t="s">
        <v>621</v>
      </c>
      <c r="R93" s="3" t="s">
        <v>621</v>
      </c>
      <c r="S93" s="3" t="s">
        <v>621</v>
      </c>
      <c r="T93" s="3" t="s">
        <v>621</v>
      </c>
      <c r="U93" s="3" t="s">
        <v>621</v>
      </c>
      <c r="V93" s="3" t="s">
        <v>621</v>
      </c>
      <c r="W93" s="3" t="s">
        <v>621</v>
      </c>
      <c r="X93" s="3" t="s">
        <v>621</v>
      </c>
      <c r="Y93" s="3" t="s">
        <v>621</v>
      </c>
      <c r="Z93" s="3" t="s">
        <v>621</v>
      </c>
      <c r="AA93" s="3" t="s">
        <v>621</v>
      </c>
      <c r="AB93" s="3" t="s">
        <v>621</v>
      </c>
      <c r="AC93" s="3" t="s">
        <v>621</v>
      </c>
      <c r="AD93" s="3" t="s">
        <v>621</v>
      </c>
      <c r="AE93" s="3" t="s">
        <v>621</v>
      </c>
      <c r="AF93" s="3" t="s">
        <v>621</v>
      </c>
      <c r="AG93" s="3" t="s">
        <v>621</v>
      </c>
      <c r="AJ93" s="20">
        <f t="shared" si="9"/>
        <v>0</v>
      </c>
      <c r="AL93" s="20">
        <f t="shared" si="5"/>
        <v>0</v>
      </c>
      <c r="AM93" s="20" t="str">
        <f t="shared" si="6"/>
        <v/>
      </c>
      <c r="AN93" s="21" t="str">
        <f t="shared" si="7"/>
        <v/>
      </c>
      <c r="AQ93" s="3">
        <f t="shared" si="8"/>
        <v>0</v>
      </c>
    </row>
    <row r="94" spans="1:43" ht="15" customHeight="1" x14ac:dyDescent="0.35">
      <c r="A94" s="3" t="s">
        <v>80</v>
      </c>
      <c r="B94" s="3" t="s">
        <v>107</v>
      </c>
      <c r="C94" s="3">
        <v>2013</v>
      </c>
      <c r="D94" s="3" t="s">
        <v>621</v>
      </c>
      <c r="E94" s="3" t="s">
        <v>621</v>
      </c>
      <c r="F94" s="3" t="s">
        <v>621</v>
      </c>
      <c r="G94" s="3" t="s">
        <v>621</v>
      </c>
      <c r="H94" s="3" t="s">
        <v>621</v>
      </c>
      <c r="I94" s="3" t="s">
        <v>621</v>
      </c>
      <c r="J94" s="3" t="s">
        <v>621</v>
      </c>
      <c r="K94" s="3" t="s">
        <v>621</v>
      </c>
      <c r="L94" s="3" t="s">
        <v>621</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J94" s="20">
        <f t="shared" si="9"/>
        <v>0</v>
      </c>
      <c r="AL94" s="20">
        <f t="shared" si="5"/>
        <v>0</v>
      </c>
      <c r="AM94" s="20" t="str">
        <f t="shared" si="6"/>
        <v/>
      </c>
      <c r="AN94" s="21" t="str">
        <f t="shared" si="7"/>
        <v/>
      </c>
      <c r="AQ94" s="3">
        <f t="shared" si="8"/>
        <v>0</v>
      </c>
    </row>
    <row r="95" spans="1:43" ht="15" customHeight="1" x14ac:dyDescent="0.3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J95" s="20">
        <f t="shared" si="9"/>
        <v>0</v>
      </c>
      <c r="AL95" s="20">
        <f t="shared" si="5"/>
        <v>0</v>
      </c>
      <c r="AM95" s="20" t="str">
        <f t="shared" si="6"/>
        <v/>
      </c>
      <c r="AN95" s="21" t="str">
        <f t="shared" si="7"/>
        <v/>
      </c>
      <c r="AQ95" s="3">
        <f t="shared" si="8"/>
        <v>0</v>
      </c>
    </row>
    <row r="96" spans="1:43" ht="15" customHeight="1" x14ac:dyDescent="0.3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J96" s="20">
        <f t="shared" si="9"/>
        <v>0</v>
      </c>
      <c r="AL96" s="20">
        <f t="shared" si="5"/>
        <v>0</v>
      </c>
      <c r="AM96" s="20" t="str">
        <f t="shared" si="6"/>
        <v/>
      </c>
      <c r="AN96" s="21" t="str">
        <f t="shared" si="7"/>
        <v/>
      </c>
      <c r="AQ96" s="3">
        <f t="shared" si="8"/>
        <v>0</v>
      </c>
    </row>
    <row r="97" spans="1:43" ht="15" customHeight="1" x14ac:dyDescent="0.35">
      <c r="A97" s="3" t="s">
        <v>80</v>
      </c>
      <c r="B97" s="3" t="s">
        <v>110</v>
      </c>
      <c r="C97" s="3">
        <v>2013</v>
      </c>
      <c r="D97" s="3">
        <v>1013</v>
      </c>
      <c r="E97" s="3">
        <v>379</v>
      </c>
      <c r="F97" s="3" t="s">
        <v>621</v>
      </c>
      <c r="G97" s="3" t="s">
        <v>621</v>
      </c>
      <c r="H97" s="3" t="s">
        <v>621</v>
      </c>
      <c r="I97" s="3">
        <v>1622</v>
      </c>
      <c r="J97" s="3">
        <v>128</v>
      </c>
      <c r="K97" s="3">
        <v>25</v>
      </c>
      <c r="L97" s="3" t="s">
        <v>621</v>
      </c>
      <c r="M97" s="3" t="s">
        <v>621</v>
      </c>
      <c r="N97" s="3" t="s">
        <v>621</v>
      </c>
      <c r="O97" s="3" t="s">
        <v>621</v>
      </c>
      <c r="P97" s="3">
        <v>103</v>
      </c>
      <c r="Q97" s="3" t="s">
        <v>621</v>
      </c>
      <c r="R97" s="3" t="s">
        <v>621</v>
      </c>
      <c r="S97" s="3" t="s">
        <v>621</v>
      </c>
      <c r="T97" s="3" t="s">
        <v>621</v>
      </c>
      <c r="U97" s="3" t="s">
        <v>621</v>
      </c>
      <c r="V97" s="3" t="s">
        <v>621</v>
      </c>
      <c r="W97" s="3" t="s">
        <v>621</v>
      </c>
      <c r="X97" s="3" t="s">
        <v>621</v>
      </c>
      <c r="Y97" s="3" t="s">
        <v>621</v>
      </c>
      <c r="Z97" s="3">
        <v>112</v>
      </c>
      <c r="AA97" s="3" t="s">
        <v>621</v>
      </c>
      <c r="AB97" s="3" t="s">
        <v>621</v>
      </c>
      <c r="AC97" s="3" t="s">
        <v>621</v>
      </c>
      <c r="AD97" s="3" t="s">
        <v>621</v>
      </c>
      <c r="AE97" s="3">
        <v>1254</v>
      </c>
      <c r="AF97" s="3" t="s">
        <v>621</v>
      </c>
      <c r="AG97" s="3" t="s">
        <v>621</v>
      </c>
      <c r="AJ97" s="20">
        <f t="shared" si="9"/>
        <v>1622</v>
      </c>
      <c r="AL97" s="20">
        <f t="shared" si="5"/>
        <v>1013</v>
      </c>
      <c r="AM97" s="20">
        <f t="shared" si="6"/>
        <v>379</v>
      </c>
      <c r="AN97" s="21">
        <f t="shared" si="7"/>
        <v>0.85819975339087551</v>
      </c>
      <c r="AQ97" s="3">
        <f t="shared" si="8"/>
        <v>1622</v>
      </c>
    </row>
    <row r="98" spans="1:43" ht="15" customHeight="1" x14ac:dyDescent="0.3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J98" s="20">
        <f t="shared" si="9"/>
        <v>0</v>
      </c>
      <c r="AL98" s="20">
        <f t="shared" si="5"/>
        <v>0</v>
      </c>
      <c r="AM98" s="20" t="str">
        <f t="shared" si="6"/>
        <v/>
      </c>
      <c r="AN98" s="21" t="str">
        <f t="shared" si="7"/>
        <v/>
      </c>
      <c r="AQ98" s="3">
        <f t="shared" si="8"/>
        <v>0</v>
      </c>
    </row>
    <row r="99" spans="1:43" ht="15" customHeight="1" x14ac:dyDescent="0.35">
      <c r="A99" s="3" t="s">
        <v>80</v>
      </c>
      <c r="B99" s="3" t="s">
        <v>112</v>
      </c>
      <c r="C99" s="3">
        <v>2013</v>
      </c>
      <c r="D99" s="3" t="s">
        <v>621</v>
      </c>
      <c r="E99" s="3" t="s">
        <v>621</v>
      </c>
      <c r="F99" s="3" t="s">
        <v>621</v>
      </c>
      <c r="G99" s="3" t="s">
        <v>621</v>
      </c>
      <c r="H99" s="3" t="s">
        <v>621</v>
      </c>
      <c r="I99" s="3" t="s">
        <v>621</v>
      </c>
      <c r="J99" s="3" t="s">
        <v>621</v>
      </c>
      <c r="K99" s="3" t="s">
        <v>621</v>
      </c>
      <c r="L99" s="3" t="s">
        <v>621</v>
      </c>
      <c r="M99" s="3" t="s">
        <v>621</v>
      </c>
      <c r="N99" s="3" t="s">
        <v>621</v>
      </c>
      <c r="O99" s="3" t="s">
        <v>621</v>
      </c>
      <c r="P99" s="3" t="s">
        <v>621</v>
      </c>
      <c r="Q99" s="3" t="s">
        <v>621</v>
      </c>
      <c r="R99" s="3" t="s">
        <v>621</v>
      </c>
      <c r="S99" s="3" t="s">
        <v>621</v>
      </c>
      <c r="T99" s="3" t="s">
        <v>621</v>
      </c>
      <c r="U99" s="3" t="s">
        <v>621</v>
      </c>
      <c r="V99" s="3" t="s">
        <v>621</v>
      </c>
      <c r="W99" s="3" t="s">
        <v>621</v>
      </c>
      <c r="X99" s="3" t="s">
        <v>621</v>
      </c>
      <c r="Y99" s="3" t="s">
        <v>621</v>
      </c>
      <c r="Z99" s="3" t="s">
        <v>621</v>
      </c>
      <c r="AA99" s="3" t="s">
        <v>621</v>
      </c>
      <c r="AB99" s="3" t="s">
        <v>621</v>
      </c>
      <c r="AC99" s="3" t="s">
        <v>621</v>
      </c>
      <c r="AD99" s="3" t="s">
        <v>621</v>
      </c>
      <c r="AE99" s="3" t="s">
        <v>621</v>
      </c>
      <c r="AF99" s="3" t="s">
        <v>621</v>
      </c>
      <c r="AG99" s="3" t="s">
        <v>621</v>
      </c>
      <c r="AJ99" s="20">
        <f t="shared" si="9"/>
        <v>0</v>
      </c>
      <c r="AL99" s="20">
        <f t="shared" si="5"/>
        <v>0</v>
      </c>
      <c r="AM99" s="20" t="str">
        <f t="shared" si="6"/>
        <v/>
      </c>
      <c r="AN99" s="21" t="str">
        <f t="shared" si="7"/>
        <v/>
      </c>
      <c r="AQ99" s="3">
        <f t="shared" si="8"/>
        <v>0</v>
      </c>
    </row>
    <row r="100" spans="1:43" ht="15" customHeight="1" x14ac:dyDescent="0.3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J100" s="20">
        <f t="shared" si="9"/>
        <v>0</v>
      </c>
      <c r="AL100" s="20">
        <f t="shared" si="5"/>
        <v>0</v>
      </c>
      <c r="AM100" s="20" t="str">
        <f t="shared" si="6"/>
        <v/>
      </c>
      <c r="AN100" s="21" t="str">
        <f t="shared" si="7"/>
        <v/>
      </c>
      <c r="AQ100" s="3">
        <f t="shared" si="8"/>
        <v>0</v>
      </c>
    </row>
    <row r="101" spans="1:43" ht="15" customHeight="1" x14ac:dyDescent="0.35">
      <c r="A101" s="3" t="s">
        <v>80</v>
      </c>
      <c r="B101" s="3" t="s">
        <v>114</v>
      </c>
      <c r="C101" s="3">
        <v>2013</v>
      </c>
      <c r="D101" s="3" t="s">
        <v>621</v>
      </c>
      <c r="E101" s="3" t="s">
        <v>621</v>
      </c>
      <c r="F101" s="3" t="s">
        <v>621</v>
      </c>
      <c r="G101" s="3" t="s">
        <v>621</v>
      </c>
      <c r="H101" s="3" t="s">
        <v>621</v>
      </c>
      <c r="I101" s="3" t="s">
        <v>621</v>
      </c>
      <c r="J101" s="3" t="s">
        <v>621</v>
      </c>
      <c r="K101" s="3" t="s">
        <v>621</v>
      </c>
      <c r="L101" s="3" t="s">
        <v>621</v>
      </c>
      <c r="M101" s="3" t="s">
        <v>621</v>
      </c>
      <c r="N101" s="3" t="s">
        <v>621</v>
      </c>
      <c r="O101" s="3" t="s">
        <v>621</v>
      </c>
      <c r="P101" s="3" t="s">
        <v>621</v>
      </c>
      <c r="Q101" s="3" t="s">
        <v>621</v>
      </c>
      <c r="R101" s="3" t="s">
        <v>621</v>
      </c>
      <c r="S101" s="3" t="s">
        <v>621</v>
      </c>
      <c r="T101" s="3" t="s">
        <v>621</v>
      </c>
      <c r="U101" s="3" t="s">
        <v>621</v>
      </c>
      <c r="V101" s="3" t="s">
        <v>621</v>
      </c>
      <c r="W101" s="3" t="s">
        <v>621</v>
      </c>
      <c r="X101" s="3" t="s">
        <v>621</v>
      </c>
      <c r="Y101" s="3" t="s">
        <v>621</v>
      </c>
      <c r="Z101" s="3" t="s">
        <v>621</v>
      </c>
      <c r="AA101" s="3" t="s">
        <v>621</v>
      </c>
      <c r="AB101" s="3" t="s">
        <v>621</v>
      </c>
      <c r="AC101" s="3" t="s">
        <v>621</v>
      </c>
      <c r="AD101" s="3" t="s">
        <v>621</v>
      </c>
      <c r="AE101" s="3" t="s">
        <v>621</v>
      </c>
      <c r="AF101" s="3" t="s">
        <v>621</v>
      </c>
      <c r="AG101" s="3" t="s">
        <v>621</v>
      </c>
      <c r="AJ101" s="20">
        <f t="shared" si="9"/>
        <v>0</v>
      </c>
      <c r="AL101" s="20">
        <f t="shared" si="5"/>
        <v>0</v>
      </c>
      <c r="AM101" s="20" t="str">
        <f t="shared" si="6"/>
        <v/>
      </c>
      <c r="AN101" s="21" t="str">
        <f t="shared" si="7"/>
        <v/>
      </c>
      <c r="AQ101" s="3">
        <f t="shared" si="8"/>
        <v>0</v>
      </c>
    </row>
    <row r="102" spans="1:43" ht="15" customHeight="1" x14ac:dyDescent="0.3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J102" s="20">
        <f t="shared" si="9"/>
        <v>0</v>
      </c>
      <c r="AL102" s="20">
        <f t="shared" si="5"/>
        <v>0</v>
      </c>
      <c r="AM102" s="20" t="str">
        <f t="shared" si="6"/>
        <v/>
      </c>
      <c r="AN102" s="21" t="str">
        <f t="shared" si="7"/>
        <v/>
      </c>
      <c r="AQ102" s="3">
        <f t="shared" si="8"/>
        <v>0</v>
      </c>
    </row>
    <row r="103" spans="1:43" ht="15" customHeight="1" x14ac:dyDescent="0.3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J103" s="20">
        <f t="shared" si="9"/>
        <v>0</v>
      </c>
      <c r="AL103" s="20">
        <f t="shared" si="5"/>
        <v>0</v>
      </c>
      <c r="AM103" s="20" t="str">
        <f t="shared" si="6"/>
        <v/>
      </c>
      <c r="AN103" s="21" t="str">
        <f t="shared" si="7"/>
        <v/>
      </c>
      <c r="AQ103" s="3">
        <f t="shared" si="8"/>
        <v>0</v>
      </c>
    </row>
    <row r="104" spans="1:43" ht="15" customHeight="1" x14ac:dyDescent="0.3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J104" s="20">
        <f t="shared" si="9"/>
        <v>0</v>
      </c>
      <c r="AL104" s="20">
        <f t="shared" si="5"/>
        <v>0</v>
      </c>
      <c r="AM104" s="20" t="str">
        <f t="shared" si="6"/>
        <v/>
      </c>
      <c r="AN104" s="21" t="str">
        <f t="shared" si="7"/>
        <v/>
      </c>
      <c r="AQ104" s="3">
        <f t="shared" si="8"/>
        <v>0</v>
      </c>
    </row>
    <row r="105" spans="1:43" ht="15" customHeight="1" x14ac:dyDescent="0.35">
      <c r="A105" s="3" t="s">
        <v>80</v>
      </c>
      <c r="B105" s="3" t="s">
        <v>118</v>
      </c>
      <c r="C105" s="3">
        <v>2013</v>
      </c>
      <c r="D105" s="3" t="s">
        <v>621</v>
      </c>
      <c r="E105" s="3" t="s">
        <v>621</v>
      </c>
      <c r="F105" s="3" t="s">
        <v>621</v>
      </c>
      <c r="G105" s="3" t="s">
        <v>621</v>
      </c>
      <c r="H105" s="3" t="s">
        <v>621</v>
      </c>
      <c r="I105" s="3" t="s">
        <v>621</v>
      </c>
      <c r="J105" s="3" t="s">
        <v>621</v>
      </c>
      <c r="K105" s="3" t="s">
        <v>621</v>
      </c>
      <c r="L105" s="3" t="s">
        <v>621</v>
      </c>
      <c r="M105" s="3" t="s">
        <v>621</v>
      </c>
      <c r="N105" s="3" t="s">
        <v>621</v>
      </c>
      <c r="O105" s="3" t="s">
        <v>621</v>
      </c>
      <c r="P105" s="3" t="s">
        <v>621</v>
      </c>
      <c r="Q105" s="3" t="s">
        <v>621</v>
      </c>
      <c r="R105" s="3" t="s">
        <v>621</v>
      </c>
      <c r="S105" s="3" t="s">
        <v>621</v>
      </c>
      <c r="T105" s="3" t="s">
        <v>621</v>
      </c>
      <c r="U105" s="3" t="s">
        <v>621</v>
      </c>
      <c r="V105" s="3" t="s">
        <v>621</v>
      </c>
      <c r="W105" s="3" t="s">
        <v>621</v>
      </c>
      <c r="X105" s="3" t="s">
        <v>621</v>
      </c>
      <c r="Y105" s="3" t="s">
        <v>621</v>
      </c>
      <c r="Z105" s="3" t="s">
        <v>621</v>
      </c>
      <c r="AA105" s="3" t="s">
        <v>621</v>
      </c>
      <c r="AB105" s="3" t="s">
        <v>621</v>
      </c>
      <c r="AC105" s="3" t="s">
        <v>621</v>
      </c>
      <c r="AD105" s="3" t="s">
        <v>621</v>
      </c>
      <c r="AE105" s="3" t="s">
        <v>621</v>
      </c>
      <c r="AF105" s="3" t="s">
        <v>621</v>
      </c>
      <c r="AG105" s="3" t="s">
        <v>621</v>
      </c>
      <c r="AJ105" s="20">
        <f t="shared" si="9"/>
        <v>0</v>
      </c>
      <c r="AL105" s="20">
        <f t="shared" si="5"/>
        <v>0</v>
      </c>
      <c r="AM105" s="20" t="str">
        <f t="shared" si="6"/>
        <v/>
      </c>
      <c r="AN105" s="21" t="str">
        <f t="shared" si="7"/>
        <v/>
      </c>
      <c r="AQ105" s="3">
        <f t="shared" si="8"/>
        <v>0</v>
      </c>
    </row>
    <row r="106" spans="1:43" ht="15" customHeight="1" x14ac:dyDescent="0.35">
      <c r="A106" s="3" t="s">
        <v>80</v>
      </c>
      <c r="B106" s="3" t="s">
        <v>119</v>
      </c>
      <c r="C106" s="3">
        <v>2013</v>
      </c>
      <c r="D106" s="3" t="s">
        <v>621</v>
      </c>
      <c r="E106" s="3" t="s">
        <v>621</v>
      </c>
      <c r="F106" s="3" t="s">
        <v>621</v>
      </c>
      <c r="G106" s="3" t="s">
        <v>621</v>
      </c>
      <c r="H106" s="3" t="s">
        <v>621</v>
      </c>
      <c r="I106" s="3" t="s">
        <v>621</v>
      </c>
      <c r="J106" s="3" t="s">
        <v>621</v>
      </c>
      <c r="K106" s="3" t="s">
        <v>621</v>
      </c>
      <c r="L106" s="3" t="s">
        <v>621</v>
      </c>
      <c r="M106" s="3" t="s">
        <v>621</v>
      </c>
      <c r="N106" s="3" t="s">
        <v>621</v>
      </c>
      <c r="O106" s="3" t="s">
        <v>621</v>
      </c>
      <c r="P106" s="3" t="s">
        <v>621</v>
      </c>
      <c r="Q106" s="3" t="s">
        <v>621</v>
      </c>
      <c r="R106" s="3" t="s">
        <v>621</v>
      </c>
      <c r="S106" s="3" t="s">
        <v>621</v>
      </c>
      <c r="T106" s="3" t="s">
        <v>621</v>
      </c>
      <c r="U106" s="3" t="s">
        <v>621</v>
      </c>
      <c r="V106" s="3" t="s">
        <v>621</v>
      </c>
      <c r="W106" s="3" t="s">
        <v>621</v>
      </c>
      <c r="X106" s="3" t="s">
        <v>621</v>
      </c>
      <c r="Y106" s="3" t="s">
        <v>621</v>
      </c>
      <c r="Z106" s="3" t="s">
        <v>621</v>
      </c>
      <c r="AA106" s="3" t="s">
        <v>621</v>
      </c>
      <c r="AB106" s="3" t="s">
        <v>621</v>
      </c>
      <c r="AC106" s="3" t="s">
        <v>621</v>
      </c>
      <c r="AD106" s="3" t="s">
        <v>621</v>
      </c>
      <c r="AE106" s="3" t="s">
        <v>621</v>
      </c>
      <c r="AF106" s="3" t="s">
        <v>621</v>
      </c>
      <c r="AG106" s="3" t="s">
        <v>621</v>
      </c>
      <c r="AJ106" s="20">
        <f t="shared" si="9"/>
        <v>0</v>
      </c>
      <c r="AL106" s="20">
        <f t="shared" si="5"/>
        <v>0</v>
      </c>
      <c r="AM106" s="20" t="str">
        <f t="shared" si="6"/>
        <v/>
      </c>
      <c r="AN106" s="21" t="str">
        <f t="shared" si="7"/>
        <v/>
      </c>
      <c r="AQ106" s="3">
        <f t="shared" si="8"/>
        <v>0</v>
      </c>
    </row>
    <row r="107" spans="1:43" ht="15" customHeight="1" x14ac:dyDescent="0.35">
      <c r="A107" s="3" t="s">
        <v>80</v>
      </c>
      <c r="B107" s="3" t="s">
        <v>120</v>
      </c>
      <c r="C107" s="3">
        <v>2013</v>
      </c>
      <c r="D107" s="3" t="s">
        <v>621</v>
      </c>
      <c r="E107" s="3" t="s">
        <v>621</v>
      </c>
      <c r="F107" s="3" t="s">
        <v>621</v>
      </c>
      <c r="G107" s="3" t="s">
        <v>621</v>
      </c>
      <c r="H107" s="3" t="s">
        <v>621</v>
      </c>
      <c r="I107" s="3" t="s">
        <v>621</v>
      </c>
      <c r="J107" s="3" t="s">
        <v>621</v>
      </c>
      <c r="K107" s="3" t="s">
        <v>621</v>
      </c>
      <c r="L107" s="3" t="s">
        <v>621</v>
      </c>
      <c r="M107" s="3" t="s">
        <v>621</v>
      </c>
      <c r="N107" s="3" t="s">
        <v>621</v>
      </c>
      <c r="O107" s="3" t="s">
        <v>621</v>
      </c>
      <c r="P107" s="3" t="s">
        <v>621</v>
      </c>
      <c r="Q107" s="3" t="s">
        <v>621</v>
      </c>
      <c r="R107" s="3" t="s">
        <v>621</v>
      </c>
      <c r="S107" s="3" t="s">
        <v>621</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J107" s="20">
        <f t="shared" si="9"/>
        <v>0</v>
      </c>
      <c r="AL107" s="20">
        <f t="shared" si="5"/>
        <v>0</v>
      </c>
      <c r="AM107" s="20" t="str">
        <f t="shared" si="6"/>
        <v/>
      </c>
      <c r="AN107" s="21" t="str">
        <f t="shared" si="7"/>
        <v/>
      </c>
      <c r="AQ107" s="3">
        <f t="shared" si="8"/>
        <v>0</v>
      </c>
    </row>
    <row r="108" spans="1:43" ht="15" customHeight="1" x14ac:dyDescent="0.3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J108" s="20">
        <f t="shared" si="9"/>
        <v>0</v>
      </c>
      <c r="AL108" s="20">
        <f t="shared" si="5"/>
        <v>0</v>
      </c>
      <c r="AM108" s="20" t="str">
        <f t="shared" si="6"/>
        <v/>
      </c>
      <c r="AN108" s="21" t="str">
        <f t="shared" si="7"/>
        <v/>
      </c>
      <c r="AQ108" s="3">
        <f t="shared" si="8"/>
        <v>0</v>
      </c>
    </row>
    <row r="109" spans="1:43" ht="15" customHeight="1" x14ac:dyDescent="0.3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J109" s="20">
        <f t="shared" si="9"/>
        <v>0</v>
      </c>
      <c r="AL109" s="20">
        <f t="shared" si="5"/>
        <v>0</v>
      </c>
      <c r="AM109" s="20" t="str">
        <f t="shared" si="6"/>
        <v/>
      </c>
      <c r="AN109" s="21" t="str">
        <f t="shared" si="7"/>
        <v/>
      </c>
      <c r="AQ109" s="3">
        <f t="shared" si="8"/>
        <v>0</v>
      </c>
    </row>
    <row r="110" spans="1:43" ht="15" customHeight="1" x14ac:dyDescent="0.3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J110" s="20">
        <f t="shared" si="9"/>
        <v>0</v>
      </c>
      <c r="AL110" s="20">
        <f t="shared" si="5"/>
        <v>0</v>
      </c>
      <c r="AM110" s="20" t="str">
        <f t="shared" si="6"/>
        <v/>
      </c>
      <c r="AN110" s="21" t="str">
        <f t="shared" si="7"/>
        <v/>
      </c>
      <c r="AQ110" s="3">
        <f t="shared" si="8"/>
        <v>0</v>
      </c>
    </row>
    <row r="111" spans="1:43" ht="15" customHeight="1" x14ac:dyDescent="0.35">
      <c r="A111" s="3" t="s">
        <v>80</v>
      </c>
      <c r="B111" s="3" t="s">
        <v>124</v>
      </c>
      <c r="C111" s="3">
        <v>2013</v>
      </c>
      <c r="D111" s="3" t="s">
        <v>621</v>
      </c>
      <c r="E111" s="3" t="s">
        <v>621</v>
      </c>
      <c r="F111" s="3" t="s">
        <v>621</v>
      </c>
      <c r="G111" s="3" t="s">
        <v>621</v>
      </c>
      <c r="H111" s="3" t="s">
        <v>621</v>
      </c>
      <c r="I111" s="3" t="s">
        <v>621</v>
      </c>
      <c r="J111" s="3" t="s">
        <v>621</v>
      </c>
      <c r="K111" s="3" t="s">
        <v>621</v>
      </c>
      <c r="L111" s="3" t="s">
        <v>621</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J111" s="20">
        <f t="shared" si="9"/>
        <v>0</v>
      </c>
      <c r="AL111" s="20">
        <f t="shared" si="5"/>
        <v>0</v>
      </c>
      <c r="AM111" s="20" t="str">
        <f t="shared" si="6"/>
        <v/>
      </c>
      <c r="AN111" s="21" t="str">
        <f t="shared" si="7"/>
        <v/>
      </c>
      <c r="AQ111" s="3">
        <f t="shared" si="8"/>
        <v>0</v>
      </c>
    </row>
    <row r="112" spans="1:43" ht="15" customHeight="1" x14ac:dyDescent="0.35">
      <c r="A112" s="3" t="s">
        <v>80</v>
      </c>
      <c r="B112" s="3" t="s">
        <v>125</v>
      </c>
      <c r="C112" s="3">
        <v>2013</v>
      </c>
      <c r="D112" s="3" t="s">
        <v>621</v>
      </c>
      <c r="E112" s="3" t="s">
        <v>621</v>
      </c>
      <c r="F112" s="3" t="s">
        <v>621</v>
      </c>
      <c r="G112" s="3" t="s">
        <v>621</v>
      </c>
      <c r="H112" s="3" t="s">
        <v>621</v>
      </c>
      <c r="I112" s="3" t="s">
        <v>621</v>
      </c>
      <c r="J112" s="3" t="s">
        <v>621</v>
      </c>
      <c r="K112" s="3" t="s">
        <v>621</v>
      </c>
      <c r="L112" s="3" t="s">
        <v>621</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J112" s="20">
        <f t="shared" si="9"/>
        <v>0</v>
      </c>
      <c r="AL112" s="20">
        <f t="shared" si="5"/>
        <v>0</v>
      </c>
      <c r="AM112" s="20" t="str">
        <f t="shared" si="6"/>
        <v/>
      </c>
      <c r="AN112" s="21" t="str">
        <f t="shared" si="7"/>
        <v/>
      </c>
      <c r="AQ112" s="3">
        <f t="shared" si="8"/>
        <v>0</v>
      </c>
    </row>
    <row r="113" spans="1:43" ht="15" customHeight="1" x14ac:dyDescent="0.3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J113" s="20">
        <f t="shared" si="9"/>
        <v>0</v>
      </c>
      <c r="AL113" s="20">
        <f t="shared" si="5"/>
        <v>0</v>
      </c>
      <c r="AM113" s="20" t="str">
        <f t="shared" si="6"/>
        <v/>
      </c>
      <c r="AN113" s="21" t="str">
        <f t="shared" si="7"/>
        <v/>
      </c>
      <c r="AQ113" s="3">
        <f t="shared" si="8"/>
        <v>0</v>
      </c>
    </row>
    <row r="114" spans="1:43" ht="15" customHeight="1" x14ac:dyDescent="0.3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J114" s="20">
        <f t="shared" si="9"/>
        <v>0</v>
      </c>
      <c r="AL114" s="20">
        <f t="shared" si="5"/>
        <v>0</v>
      </c>
      <c r="AM114" s="20" t="str">
        <f t="shared" si="6"/>
        <v/>
      </c>
      <c r="AN114" s="21" t="str">
        <f t="shared" si="7"/>
        <v/>
      </c>
      <c r="AQ114" s="3">
        <f t="shared" si="8"/>
        <v>0</v>
      </c>
    </row>
    <row r="115" spans="1:43" ht="15" customHeight="1" x14ac:dyDescent="0.3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J115" s="20">
        <f t="shared" si="9"/>
        <v>0</v>
      </c>
      <c r="AL115" s="20">
        <f t="shared" si="5"/>
        <v>0</v>
      </c>
      <c r="AM115" s="20" t="str">
        <f t="shared" si="6"/>
        <v/>
      </c>
      <c r="AN115" s="21" t="str">
        <f t="shared" si="7"/>
        <v/>
      </c>
      <c r="AQ115" s="3">
        <f t="shared" si="8"/>
        <v>0</v>
      </c>
    </row>
    <row r="116" spans="1:43" ht="15" customHeight="1" x14ac:dyDescent="0.3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J116" s="20">
        <f t="shared" si="9"/>
        <v>0</v>
      </c>
      <c r="AL116" s="20">
        <f t="shared" si="5"/>
        <v>0</v>
      </c>
      <c r="AM116" s="20" t="str">
        <f t="shared" si="6"/>
        <v/>
      </c>
      <c r="AN116" s="21" t="str">
        <f t="shared" si="7"/>
        <v/>
      </c>
      <c r="AQ116" s="3">
        <f t="shared" si="8"/>
        <v>0</v>
      </c>
    </row>
    <row r="117" spans="1:43" ht="15" customHeight="1" x14ac:dyDescent="0.3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J117" s="20">
        <f t="shared" si="9"/>
        <v>0</v>
      </c>
      <c r="AL117" s="20">
        <f t="shared" si="5"/>
        <v>0</v>
      </c>
      <c r="AM117" s="20" t="str">
        <f t="shared" si="6"/>
        <v/>
      </c>
      <c r="AN117" s="21" t="str">
        <f t="shared" si="7"/>
        <v/>
      </c>
      <c r="AQ117" s="3">
        <f t="shared" si="8"/>
        <v>0</v>
      </c>
    </row>
    <row r="118" spans="1:43" ht="15" customHeight="1" x14ac:dyDescent="0.3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J118" s="20">
        <f t="shared" si="9"/>
        <v>0</v>
      </c>
      <c r="AL118" s="20">
        <f t="shared" si="5"/>
        <v>0</v>
      </c>
      <c r="AM118" s="20" t="str">
        <f t="shared" si="6"/>
        <v/>
      </c>
      <c r="AN118" s="21" t="str">
        <f t="shared" si="7"/>
        <v/>
      </c>
      <c r="AQ118" s="3">
        <f t="shared" si="8"/>
        <v>0</v>
      </c>
    </row>
    <row r="119" spans="1:43" ht="15" customHeight="1" x14ac:dyDescent="0.35">
      <c r="A119" s="3" t="s">
        <v>80</v>
      </c>
      <c r="B119" s="3" t="s">
        <v>132</v>
      </c>
      <c r="C119" s="3">
        <v>2013</v>
      </c>
      <c r="D119" s="3" t="s">
        <v>621</v>
      </c>
      <c r="E119" s="3" t="s">
        <v>621</v>
      </c>
      <c r="F119" s="3" t="s">
        <v>621</v>
      </c>
      <c r="G119" s="3" t="s">
        <v>621</v>
      </c>
      <c r="H119" s="3" t="s">
        <v>621</v>
      </c>
      <c r="I119" s="3" t="s">
        <v>621</v>
      </c>
      <c r="J119" s="3" t="s">
        <v>621</v>
      </c>
      <c r="K119" s="3" t="s">
        <v>621</v>
      </c>
      <c r="L119" s="3" t="s">
        <v>621</v>
      </c>
      <c r="M119" s="3" t="s">
        <v>621</v>
      </c>
      <c r="N119" s="3" t="s">
        <v>621</v>
      </c>
      <c r="O119" s="3" t="s">
        <v>621</v>
      </c>
      <c r="P119" s="3" t="s">
        <v>621</v>
      </c>
      <c r="Q119" s="3" t="s">
        <v>621</v>
      </c>
      <c r="R119" s="3" t="s">
        <v>621</v>
      </c>
      <c r="S119" s="3" t="s">
        <v>621</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J119" s="20">
        <f t="shared" si="9"/>
        <v>0</v>
      </c>
      <c r="AL119" s="20">
        <f t="shared" si="5"/>
        <v>0</v>
      </c>
      <c r="AM119" s="20" t="str">
        <f t="shared" si="6"/>
        <v/>
      </c>
      <c r="AN119" s="21" t="str">
        <f t="shared" si="7"/>
        <v/>
      </c>
      <c r="AQ119" s="3">
        <f t="shared" si="8"/>
        <v>0</v>
      </c>
    </row>
    <row r="120" spans="1:43" ht="15" customHeight="1" x14ac:dyDescent="0.35">
      <c r="A120" s="3" t="s">
        <v>80</v>
      </c>
      <c r="B120" s="3" t="s">
        <v>133</v>
      </c>
      <c r="C120" s="3">
        <v>2013</v>
      </c>
      <c r="D120" s="3" t="s">
        <v>621</v>
      </c>
      <c r="E120" s="3" t="s">
        <v>621</v>
      </c>
      <c r="F120" s="3" t="s">
        <v>621</v>
      </c>
      <c r="G120" s="3" t="s">
        <v>621</v>
      </c>
      <c r="H120" s="3" t="s">
        <v>621</v>
      </c>
      <c r="I120" s="3" t="s">
        <v>621</v>
      </c>
      <c r="J120" s="3" t="s">
        <v>621</v>
      </c>
      <c r="K120" s="3" t="s">
        <v>621</v>
      </c>
      <c r="L120" s="3" t="s">
        <v>621</v>
      </c>
      <c r="M120" s="3" t="s">
        <v>621</v>
      </c>
      <c r="N120" s="3" t="s">
        <v>621</v>
      </c>
      <c r="O120" s="3" t="s">
        <v>621</v>
      </c>
      <c r="P120" s="3" t="s">
        <v>621</v>
      </c>
      <c r="Q120" s="3" t="s">
        <v>621</v>
      </c>
      <c r="R120" s="3" t="s">
        <v>621</v>
      </c>
      <c r="S120" s="3" t="s">
        <v>621</v>
      </c>
      <c r="T120" s="3" t="s">
        <v>621</v>
      </c>
      <c r="U120" s="3" t="s">
        <v>621</v>
      </c>
      <c r="V120" s="3" t="s">
        <v>621</v>
      </c>
      <c r="W120" s="3" t="s">
        <v>621</v>
      </c>
      <c r="X120" s="3" t="s">
        <v>621</v>
      </c>
      <c r="Y120" s="3" t="s">
        <v>621</v>
      </c>
      <c r="Z120" s="3" t="s">
        <v>621</v>
      </c>
      <c r="AA120" s="3" t="s">
        <v>621</v>
      </c>
      <c r="AB120" s="3" t="s">
        <v>621</v>
      </c>
      <c r="AC120" s="3" t="s">
        <v>621</v>
      </c>
      <c r="AD120" s="3" t="s">
        <v>621</v>
      </c>
      <c r="AE120" s="3" t="s">
        <v>621</v>
      </c>
      <c r="AF120" s="3" t="s">
        <v>621</v>
      </c>
      <c r="AG120" s="3" t="s">
        <v>621</v>
      </c>
      <c r="AJ120" s="20">
        <f t="shared" si="9"/>
        <v>0</v>
      </c>
      <c r="AL120" s="20">
        <f t="shared" si="5"/>
        <v>0</v>
      </c>
      <c r="AM120" s="20" t="str">
        <f t="shared" si="6"/>
        <v/>
      </c>
      <c r="AN120" s="21" t="str">
        <f t="shared" si="7"/>
        <v/>
      </c>
      <c r="AQ120" s="3">
        <f t="shared" si="8"/>
        <v>0</v>
      </c>
    </row>
    <row r="121" spans="1:43" ht="15" customHeight="1" x14ac:dyDescent="0.3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J121" s="20">
        <f t="shared" si="9"/>
        <v>0</v>
      </c>
      <c r="AL121" s="20">
        <f t="shared" si="5"/>
        <v>0</v>
      </c>
      <c r="AM121" s="20" t="str">
        <f t="shared" si="6"/>
        <v/>
      </c>
      <c r="AN121" s="21" t="str">
        <f t="shared" si="7"/>
        <v/>
      </c>
      <c r="AQ121" s="3">
        <f t="shared" si="8"/>
        <v>0</v>
      </c>
    </row>
    <row r="122" spans="1:43" ht="15" customHeight="1" x14ac:dyDescent="0.35">
      <c r="A122" s="3" t="s">
        <v>135</v>
      </c>
      <c r="B122" s="3" t="s">
        <v>136</v>
      </c>
      <c r="C122" s="3">
        <v>2013</v>
      </c>
      <c r="D122" s="3" t="s">
        <v>621</v>
      </c>
      <c r="E122" s="3" t="s">
        <v>621</v>
      </c>
      <c r="F122" s="3" t="s">
        <v>621</v>
      </c>
      <c r="G122" s="3" t="s">
        <v>621</v>
      </c>
      <c r="H122" s="3" t="s">
        <v>621</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J122" s="20">
        <f t="shared" si="9"/>
        <v>0</v>
      </c>
      <c r="AL122" s="20">
        <f t="shared" si="5"/>
        <v>0</v>
      </c>
      <c r="AM122" s="20" t="str">
        <f t="shared" si="6"/>
        <v/>
      </c>
      <c r="AN122" s="21" t="str">
        <f t="shared" si="7"/>
        <v/>
      </c>
      <c r="AQ122" s="3">
        <f t="shared" si="8"/>
        <v>0</v>
      </c>
    </row>
    <row r="123" spans="1:43" ht="15" customHeight="1" x14ac:dyDescent="0.35">
      <c r="A123" s="3" t="s">
        <v>137</v>
      </c>
      <c r="B123" s="3" t="s">
        <v>138</v>
      </c>
      <c r="C123" s="3">
        <v>2013</v>
      </c>
      <c r="D123" s="3">
        <v>89.584999999999994</v>
      </c>
      <c r="E123" s="3">
        <v>14.727</v>
      </c>
      <c r="F123" s="3">
        <v>0</v>
      </c>
      <c r="G123" s="3" t="s">
        <v>621</v>
      </c>
      <c r="H123" s="3" t="s">
        <v>621</v>
      </c>
      <c r="I123" s="3">
        <v>125.65900000000001</v>
      </c>
      <c r="J123" s="3" t="s">
        <v>621</v>
      </c>
      <c r="K123" s="3" t="s">
        <v>621</v>
      </c>
      <c r="L123" s="3" t="s">
        <v>621</v>
      </c>
      <c r="M123" s="3" t="s">
        <v>621</v>
      </c>
      <c r="N123" s="3" t="s">
        <v>621</v>
      </c>
      <c r="O123" s="3" t="s">
        <v>621</v>
      </c>
      <c r="P123" s="3" t="s">
        <v>621</v>
      </c>
      <c r="Q123" s="3" t="s">
        <v>621</v>
      </c>
      <c r="R123" s="3" t="s">
        <v>621</v>
      </c>
      <c r="S123" s="3" t="s">
        <v>621</v>
      </c>
      <c r="T123" s="3" t="s">
        <v>621</v>
      </c>
      <c r="U123" s="3" t="s">
        <v>621</v>
      </c>
      <c r="V123" s="3" t="s">
        <v>621</v>
      </c>
      <c r="W123" s="3" t="s">
        <v>621</v>
      </c>
      <c r="X123" s="3" t="s">
        <v>621</v>
      </c>
      <c r="Y123" s="3" t="s">
        <v>621</v>
      </c>
      <c r="Z123" s="3" t="s">
        <v>621</v>
      </c>
      <c r="AA123" s="3" t="s">
        <v>621</v>
      </c>
      <c r="AB123" s="3" t="s">
        <v>621</v>
      </c>
      <c r="AC123" s="3" t="s">
        <v>621</v>
      </c>
      <c r="AD123" s="3" t="s">
        <v>621</v>
      </c>
      <c r="AE123" s="3">
        <v>125.65900000000001</v>
      </c>
      <c r="AF123" s="3" t="s">
        <v>621</v>
      </c>
      <c r="AG123" s="3" t="s">
        <v>621</v>
      </c>
      <c r="AJ123" s="20">
        <f t="shared" si="9"/>
        <v>125.65900000000001</v>
      </c>
      <c r="AL123" s="20">
        <f t="shared" si="5"/>
        <v>89.584999999999994</v>
      </c>
      <c r="AM123" s="20">
        <f t="shared" si="6"/>
        <v>14.727</v>
      </c>
      <c r="AN123" s="21">
        <f t="shared" si="7"/>
        <v>0.8301196094191422</v>
      </c>
      <c r="AQ123" s="3">
        <f t="shared" si="8"/>
        <v>125.65900000000001</v>
      </c>
    </row>
    <row r="124" spans="1:43" ht="15" customHeight="1" x14ac:dyDescent="0.35">
      <c r="A124" s="3" t="s">
        <v>137</v>
      </c>
      <c r="B124" s="3" t="s">
        <v>139</v>
      </c>
      <c r="C124" s="3">
        <v>2013</v>
      </c>
      <c r="D124" s="3" t="s">
        <v>621</v>
      </c>
      <c r="E124" s="3" t="s">
        <v>621</v>
      </c>
      <c r="F124" s="3" t="s">
        <v>621</v>
      </c>
      <c r="G124" s="3" t="s">
        <v>621</v>
      </c>
      <c r="H124" s="3" t="s">
        <v>621</v>
      </c>
      <c r="I124" s="3" t="s">
        <v>621</v>
      </c>
      <c r="J124" s="3" t="s">
        <v>621</v>
      </c>
      <c r="K124" s="3" t="s">
        <v>621</v>
      </c>
      <c r="L124" s="3" t="s">
        <v>621</v>
      </c>
      <c r="M124" s="3" t="s">
        <v>621</v>
      </c>
      <c r="N124" s="3" t="s">
        <v>621</v>
      </c>
      <c r="O124" s="3" t="s">
        <v>621</v>
      </c>
      <c r="P124" s="3" t="s">
        <v>621</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J124" s="20">
        <f t="shared" si="9"/>
        <v>0</v>
      </c>
      <c r="AL124" s="20">
        <f t="shared" si="5"/>
        <v>0</v>
      </c>
      <c r="AM124" s="20" t="str">
        <f t="shared" si="6"/>
        <v/>
      </c>
      <c r="AN124" s="21" t="str">
        <f t="shared" si="7"/>
        <v/>
      </c>
      <c r="AQ124" s="3">
        <f t="shared" si="8"/>
        <v>0</v>
      </c>
    </row>
    <row r="125" spans="1:43" ht="15" customHeight="1" x14ac:dyDescent="0.35">
      <c r="A125" s="3" t="s">
        <v>137</v>
      </c>
      <c r="B125" s="3" t="s">
        <v>140</v>
      </c>
      <c r="C125" s="3">
        <v>2013</v>
      </c>
      <c r="D125" s="3" t="s">
        <v>621</v>
      </c>
      <c r="E125" s="3" t="s">
        <v>621</v>
      </c>
      <c r="F125" s="3" t="s">
        <v>621</v>
      </c>
      <c r="G125" s="3" t="s">
        <v>621</v>
      </c>
      <c r="H125" s="3" t="s">
        <v>621</v>
      </c>
      <c r="I125" s="3" t="s">
        <v>621</v>
      </c>
      <c r="J125" s="3" t="s">
        <v>621</v>
      </c>
      <c r="K125" s="3" t="s">
        <v>621</v>
      </c>
      <c r="L125" s="3" t="s">
        <v>621</v>
      </c>
      <c r="M125" s="3" t="s">
        <v>621</v>
      </c>
      <c r="N125" s="3" t="s">
        <v>621</v>
      </c>
      <c r="O125" s="3" t="s">
        <v>621</v>
      </c>
      <c r="P125" s="3" t="s">
        <v>621</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J125" s="20">
        <f t="shared" si="9"/>
        <v>0</v>
      </c>
      <c r="AL125" s="20">
        <f t="shared" si="5"/>
        <v>0</v>
      </c>
      <c r="AM125" s="20" t="str">
        <f t="shared" si="6"/>
        <v/>
      </c>
      <c r="AN125" s="21" t="str">
        <f t="shared" si="7"/>
        <v/>
      </c>
      <c r="AQ125" s="3">
        <f t="shared" si="8"/>
        <v>0</v>
      </c>
    </row>
    <row r="126" spans="1:43" ht="15" customHeight="1" x14ac:dyDescent="0.35">
      <c r="A126" s="3" t="s">
        <v>141</v>
      </c>
      <c r="B126" s="3" t="s">
        <v>142</v>
      </c>
      <c r="C126" s="3">
        <v>2013</v>
      </c>
      <c r="D126" s="3" t="s">
        <v>621</v>
      </c>
      <c r="E126" s="3" t="s">
        <v>621</v>
      </c>
      <c r="F126" s="3" t="s">
        <v>621</v>
      </c>
      <c r="G126" s="3" t="s">
        <v>622</v>
      </c>
      <c r="H126" s="3" t="s">
        <v>621</v>
      </c>
      <c r="I126" s="3" t="s">
        <v>621</v>
      </c>
      <c r="J126" s="3" t="s">
        <v>621</v>
      </c>
      <c r="K126" s="3" t="s">
        <v>621</v>
      </c>
      <c r="L126" s="3" t="s">
        <v>621</v>
      </c>
      <c r="M126" s="3" t="s">
        <v>621</v>
      </c>
      <c r="N126" s="3" t="s">
        <v>621</v>
      </c>
      <c r="O126" s="3" t="s">
        <v>621</v>
      </c>
      <c r="P126" s="3" t="s">
        <v>621</v>
      </c>
      <c r="Q126" s="3" t="s">
        <v>621</v>
      </c>
      <c r="R126" s="3" t="s">
        <v>621</v>
      </c>
      <c r="S126" s="3" t="s">
        <v>621</v>
      </c>
      <c r="T126" s="3" t="s">
        <v>621</v>
      </c>
      <c r="U126" s="3" t="s">
        <v>621</v>
      </c>
      <c r="V126" s="3" t="s">
        <v>621</v>
      </c>
      <c r="W126" s="3" t="s">
        <v>621</v>
      </c>
      <c r="X126" s="3" t="s">
        <v>621</v>
      </c>
      <c r="Y126" s="3" t="s">
        <v>621</v>
      </c>
      <c r="Z126" s="3" t="s">
        <v>621</v>
      </c>
      <c r="AA126" s="3" t="s">
        <v>621</v>
      </c>
      <c r="AB126" s="3" t="s">
        <v>621</v>
      </c>
      <c r="AC126" s="3" t="s">
        <v>621</v>
      </c>
      <c r="AD126" s="3" t="s">
        <v>621</v>
      </c>
      <c r="AE126" s="3" t="s">
        <v>621</v>
      </c>
      <c r="AF126" s="3" t="s">
        <v>621</v>
      </c>
      <c r="AG126" s="3" t="s">
        <v>621</v>
      </c>
      <c r="AJ126" s="20">
        <f t="shared" si="9"/>
        <v>0</v>
      </c>
      <c r="AL126" s="20">
        <f t="shared" si="5"/>
        <v>0</v>
      </c>
      <c r="AM126" s="20" t="str">
        <f t="shared" si="6"/>
        <v/>
      </c>
      <c r="AN126" s="21" t="str">
        <f t="shared" si="7"/>
        <v/>
      </c>
      <c r="AQ126" s="3">
        <f t="shared" si="8"/>
        <v>0</v>
      </c>
    </row>
    <row r="127" spans="1:43" ht="15" customHeight="1" x14ac:dyDescent="0.35">
      <c r="A127" s="3" t="s">
        <v>143</v>
      </c>
      <c r="B127" s="3" t="s">
        <v>144</v>
      </c>
      <c r="C127" s="3">
        <v>2013</v>
      </c>
      <c r="D127" s="3" t="s">
        <v>621</v>
      </c>
      <c r="E127" s="3" t="s">
        <v>621</v>
      </c>
      <c r="F127" s="3" t="s">
        <v>621</v>
      </c>
      <c r="G127" s="3" t="s">
        <v>621</v>
      </c>
      <c r="H127" s="3" t="s">
        <v>621</v>
      </c>
      <c r="I127" s="3" t="s">
        <v>621</v>
      </c>
      <c r="J127" s="3" t="s">
        <v>621</v>
      </c>
      <c r="K127" s="3" t="s">
        <v>621</v>
      </c>
      <c r="L127" s="3" t="s">
        <v>621</v>
      </c>
      <c r="M127" s="3" t="s">
        <v>621</v>
      </c>
      <c r="N127" s="3" t="s">
        <v>621</v>
      </c>
      <c r="O127" s="3" t="s">
        <v>621</v>
      </c>
      <c r="P127" s="3" t="s">
        <v>621</v>
      </c>
      <c r="Q127" s="3" t="s">
        <v>621</v>
      </c>
      <c r="R127" s="3" t="s">
        <v>621</v>
      </c>
      <c r="S127" s="3" t="s">
        <v>621</v>
      </c>
      <c r="T127" s="3" t="s">
        <v>621</v>
      </c>
      <c r="U127" s="3" t="s">
        <v>621</v>
      </c>
      <c r="V127" s="3" t="s">
        <v>621</v>
      </c>
      <c r="W127" s="3" t="s">
        <v>621</v>
      </c>
      <c r="X127" s="3" t="s">
        <v>621</v>
      </c>
      <c r="Y127" s="3" t="s">
        <v>621</v>
      </c>
      <c r="Z127" s="3" t="s">
        <v>621</v>
      </c>
      <c r="AA127" s="3" t="s">
        <v>621</v>
      </c>
      <c r="AB127" s="3" t="s">
        <v>621</v>
      </c>
      <c r="AC127" s="3" t="s">
        <v>621</v>
      </c>
      <c r="AD127" s="3" t="s">
        <v>621</v>
      </c>
      <c r="AE127" s="3" t="s">
        <v>621</v>
      </c>
      <c r="AF127" s="3" t="s">
        <v>621</v>
      </c>
      <c r="AG127" s="3" t="s">
        <v>621</v>
      </c>
      <c r="AJ127" s="20">
        <f t="shared" si="9"/>
        <v>0</v>
      </c>
      <c r="AL127" s="20">
        <f t="shared" si="5"/>
        <v>0</v>
      </c>
      <c r="AM127" s="20" t="str">
        <f t="shared" si="6"/>
        <v/>
      </c>
      <c r="AN127" s="21" t="str">
        <f t="shared" si="7"/>
        <v/>
      </c>
      <c r="AQ127" s="3">
        <f t="shared" si="8"/>
        <v>0</v>
      </c>
    </row>
    <row r="128" spans="1:43" ht="15" customHeight="1" x14ac:dyDescent="0.35">
      <c r="A128" s="3" t="s">
        <v>143</v>
      </c>
      <c r="B128" s="3" t="s">
        <v>145</v>
      </c>
      <c r="C128" s="3">
        <v>2013</v>
      </c>
      <c r="D128" s="3" t="s">
        <v>621</v>
      </c>
      <c r="E128" s="3" t="s">
        <v>621</v>
      </c>
      <c r="F128" s="3" t="s">
        <v>621</v>
      </c>
      <c r="G128" s="3" t="s">
        <v>621</v>
      </c>
      <c r="H128" s="3" t="s">
        <v>621</v>
      </c>
      <c r="I128" s="3" t="s">
        <v>621</v>
      </c>
      <c r="J128" s="3" t="s">
        <v>621</v>
      </c>
      <c r="K128" s="3" t="s">
        <v>621</v>
      </c>
      <c r="L128" s="3" t="s">
        <v>621</v>
      </c>
      <c r="M128" s="3" t="s">
        <v>621</v>
      </c>
      <c r="N128" s="3" t="s">
        <v>621</v>
      </c>
      <c r="O128" s="3" t="s">
        <v>621</v>
      </c>
      <c r="P128" s="3" t="s">
        <v>621</v>
      </c>
      <c r="Q128" s="3" t="s">
        <v>621</v>
      </c>
      <c r="R128" s="3" t="s">
        <v>621</v>
      </c>
      <c r="S128" s="3" t="s">
        <v>621</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J128" s="20">
        <f t="shared" si="9"/>
        <v>0</v>
      </c>
      <c r="AL128" s="20">
        <f t="shared" si="5"/>
        <v>0</v>
      </c>
      <c r="AM128" s="20" t="str">
        <f t="shared" si="6"/>
        <v/>
      </c>
      <c r="AN128" s="21" t="str">
        <f t="shared" si="7"/>
        <v/>
      </c>
      <c r="AQ128" s="3">
        <f t="shared" si="8"/>
        <v>0</v>
      </c>
    </row>
    <row r="129" spans="1:43" ht="15" customHeight="1" x14ac:dyDescent="0.35">
      <c r="A129" s="3" t="s">
        <v>146</v>
      </c>
      <c r="B129" s="3" t="s">
        <v>147</v>
      </c>
      <c r="C129" s="3">
        <v>2013</v>
      </c>
      <c r="D129" s="3" t="s">
        <v>621</v>
      </c>
      <c r="E129" s="3" t="s">
        <v>621</v>
      </c>
      <c r="F129" s="3" t="s">
        <v>621</v>
      </c>
      <c r="G129" s="3" t="s">
        <v>621</v>
      </c>
      <c r="H129" s="3" t="s">
        <v>621</v>
      </c>
      <c r="I129" s="3" t="s">
        <v>622</v>
      </c>
      <c r="J129" s="3" t="s">
        <v>621</v>
      </c>
      <c r="K129" s="3" t="s">
        <v>621</v>
      </c>
      <c r="L129" s="3" t="s">
        <v>621</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621</v>
      </c>
      <c r="AG129" s="3" t="s">
        <v>621</v>
      </c>
      <c r="AJ129" s="20">
        <f t="shared" si="9"/>
        <v>0</v>
      </c>
      <c r="AL129" s="20">
        <f t="shared" si="5"/>
        <v>0</v>
      </c>
      <c r="AM129" s="20" t="str">
        <f t="shared" si="6"/>
        <v/>
      </c>
      <c r="AN129" s="21" t="str">
        <f t="shared" si="7"/>
        <v/>
      </c>
      <c r="AQ129" s="3">
        <f t="shared" si="8"/>
        <v>0</v>
      </c>
    </row>
    <row r="130" spans="1:43" ht="15" customHeight="1" x14ac:dyDescent="0.35">
      <c r="A130" s="3" t="s">
        <v>146</v>
      </c>
      <c r="B130" s="3" t="s">
        <v>148</v>
      </c>
      <c r="C130" s="3">
        <v>2013</v>
      </c>
      <c r="D130" s="3" t="s">
        <v>621</v>
      </c>
      <c r="E130" s="3" t="s">
        <v>621</v>
      </c>
      <c r="F130" s="3" t="s">
        <v>621</v>
      </c>
      <c r="G130" s="3" t="s">
        <v>622</v>
      </c>
      <c r="H130" s="3" t="s">
        <v>621</v>
      </c>
      <c r="I130" s="3" t="s">
        <v>622</v>
      </c>
      <c r="J130" s="3" t="s">
        <v>621</v>
      </c>
      <c r="K130" s="3" t="s">
        <v>621</v>
      </c>
      <c r="L130" s="3" t="s">
        <v>621</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621</v>
      </c>
      <c r="AG130" s="3" t="s">
        <v>621</v>
      </c>
      <c r="AJ130" s="20">
        <f t="shared" si="9"/>
        <v>0</v>
      </c>
      <c r="AL130" s="20">
        <f t="shared" si="5"/>
        <v>0</v>
      </c>
      <c r="AM130" s="20" t="str">
        <f t="shared" si="6"/>
        <v/>
      </c>
      <c r="AN130" s="21" t="str">
        <f t="shared" si="7"/>
        <v/>
      </c>
      <c r="AQ130" s="3">
        <f t="shared" si="8"/>
        <v>0</v>
      </c>
    </row>
    <row r="131" spans="1:43" ht="15" customHeight="1" x14ac:dyDescent="0.35">
      <c r="A131" s="3" t="s">
        <v>146</v>
      </c>
      <c r="B131" s="3" t="s">
        <v>149</v>
      </c>
      <c r="C131" s="3">
        <v>2013</v>
      </c>
      <c r="D131" s="3" t="s">
        <v>621</v>
      </c>
      <c r="E131" s="3" t="s">
        <v>621</v>
      </c>
      <c r="F131" s="3" t="s">
        <v>621</v>
      </c>
      <c r="G131" s="3" t="s">
        <v>621</v>
      </c>
      <c r="H131" s="3" t="s">
        <v>621</v>
      </c>
      <c r="I131" s="3" t="s">
        <v>622</v>
      </c>
      <c r="J131" s="3" t="s">
        <v>621</v>
      </c>
      <c r="K131" s="3" t="s">
        <v>621</v>
      </c>
      <c r="L131" s="3" t="s">
        <v>621</v>
      </c>
      <c r="M131" s="3" t="s">
        <v>621</v>
      </c>
      <c r="N131" s="3" t="s">
        <v>621</v>
      </c>
      <c r="O131" s="3" t="s">
        <v>621</v>
      </c>
      <c r="P131" s="3" t="s">
        <v>621</v>
      </c>
      <c r="Q131" s="3" t="s">
        <v>621</v>
      </c>
      <c r="R131" s="3" t="s">
        <v>621</v>
      </c>
      <c r="S131" s="3" t="s">
        <v>621</v>
      </c>
      <c r="T131" s="3" t="s">
        <v>621</v>
      </c>
      <c r="U131" s="3" t="s">
        <v>621</v>
      </c>
      <c r="V131" s="3" t="s">
        <v>621</v>
      </c>
      <c r="W131" s="3" t="s">
        <v>621</v>
      </c>
      <c r="X131" s="3" t="s">
        <v>621</v>
      </c>
      <c r="Y131" s="3" t="s">
        <v>621</v>
      </c>
      <c r="Z131" s="3" t="s">
        <v>621</v>
      </c>
      <c r="AA131" s="3" t="s">
        <v>621</v>
      </c>
      <c r="AB131" s="3" t="s">
        <v>621</v>
      </c>
      <c r="AC131" s="3" t="s">
        <v>621</v>
      </c>
      <c r="AD131" s="3" t="s">
        <v>621</v>
      </c>
      <c r="AE131" s="3" t="s">
        <v>621</v>
      </c>
      <c r="AF131" s="3" t="s">
        <v>621</v>
      </c>
      <c r="AG131" s="3" t="s">
        <v>621</v>
      </c>
      <c r="AJ131" s="20">
        <f t="shared" si="9"/>
        <v>0</v>
      </c>
      <c r="AL131" s="20">
        <f t="shared" ref="AL131:AL194" si="10">IFERROR(D131/1,0)</f>
        <v>0</v>
      </c>
      <c r="AM131" s="20" t="str">
        <f t="shared" ref="AM131:AM194" si="11">IFERROR(E131/1,"")</f>
        <v/>
      </c>
      <c r="AN131" s="21" t="str">
        <f t="shared" ref="AN131:AN194" si="12">IFERROR((AL131+AM131)/AJ131,"")</f>
        <v/>
      </c>
      <c r="AQ131" s="3">
        <f t="shared" ref="AQ131:AQ194" si="13">AJ131-IFERROR(AG131/1,0)</f>
        <v>0</v>
      </c>
    </row>
    <row r="132" spans="1:43" ht="15" customHeight="1" x14ac:dyDescent="0.3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621</v>
      </c>
      <c r="AG132" s="3" t="s">
        <v>621</v>
      </c>
      <c r="AJ132" s="20">
        <f t="shared" ref="AJ132:AJ195" si="14">SUMPRODUCT(J132:AG132)</f>
        <v>0</v>
      </c>
      <c r="AL132" s="20">
        <f t="shared" si="10"/>
        <v>0</v>
      </c>
      <c r="AM132" s="20" t="str">
        <f t="shared" si="11"/>
        <v/>
      </c>
      <c r="AN132" s="21" t="str">
        <f t="shared" si="12"/>
        <v/>
      </c>
      <c r="AQ132" s="3">
        <f t="shared" si="13"/>
        <v>0</v>
      </c>
    </row>
    <row r="133" spans="1:43" ht="15" customHeight="1" x14ac:dyDescent="0.3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621</v>
      </c>
      <c r="AG133" s="3" t="s">
        <v>621</v>
      </c>
      <c r="AJ133" s="20">
        <f t="shared" si="14"/>
        <v>0</v>
      </c>
      <c r="AL133" s="20">
        <f t="shared" si="10"/>
        <v>0</v>
      </c>
      <c r="AM133" s="20" t="str">
        <f t="shared" si="11"/>
        <v/>
      </c>
      <c r="AN133" s="21" t="str">
        <f t="shared" si="12"/>
        <v/>
      </c>
      <c r="AQ133" s="3">
        <f t="shared" si="13"/>
        <v>0</v>
      </c>
    </row>
    <row r="134" spans="1:43" ht="15" customHeight="1" x14ac:dyDescent="0.35">
      <c r="A134" s="3" t="s">
        <v>152</v>
      </c>
      <c r="B134" s="3" t="s">
        <v>153</v>
      </c>
      <c r="C134" s="3">
        <v>2013</v>
      </c>
      <c r="D134" s="3">
        <v>224</v>
      </c>
      <c r="E134" s="3">
        <v>82</v>
      </c>
      <c r="F134" s="3" t="s">
        <v>621</v>
      </c>
      <c r="G134" s="3" t="s">
        <v>621</v>
      </c>
      <c r="H134" s="3" t="s">
        <v>621</v>
      </c>
      <c r="I134" s="3">
        <v>348.4</v>
      </c>
      <c r="J134" s="3" t="s">
        <v>621</v>
      </c>
      <c r="K134" s="3">
        <v>1.9</v>
      </c>
      <c r="L134" s="3" t="s">
        <v>621</v>
      </c>
      <c r="M134" s="3" t="s">
        <v>621</v>
      </c>
      <c r="N134" s="3" t="s">
        <v>621</v>
      </c>
      <c r="O134" s="3" t="s">
        <v>621</v>
      </c>
      <c r="P134" s="3">
        <v>131.5</v>
      </c>
      <c r="Q134" s="3">
        <v>2</v>
      </c>
      <c r="R134" s="3">
        <v>43</v>
      </c>
      <c r="S134" s="3">
        <v>1</v>
      </c>
      <c r="T134" s="3">
        <v>21</v>
      </c>
      <c r="U134" s="3" t="s">
        <v>621</v>
      </c>
      <c r="V134" s="3" t="s">
        <v>10</v>
      </c>
      <c r="W134" s="3" t="s">
        <v>621</v>
      </c>
      <c r="X134" s="3" t="s">
        <v>621</v>
      </c>
      <c r="Y134" s="3" t="s">
        <v>621</v>
      </c>
      <c r="Z134" s="3">
        <v>148</v>
      </c>
      <c r="AA134" s="3" t="s">
        <v>621</v>
      </c>
      <c r="AB134" s="3" t="s">
        <v>621</v>
      </c>
      <c r="AC134" s="3" t="s">
        <v>621</v>
      </c>
      <c r="AD134" s="3" t="s">
        <v>621</v>
      </c>
      <c r="AE134" s="3" t="s">
        <v>621</v>
      </c>
      <c r="AF134" s="3" t="s">
        <v>621</v>
      </c>
      <c r="AG134" s="3" t="s">
        <v>621</v>
      </c>
      <c r="AJ134" s="20">
        <f t="shared" si="14"/>
        <v>348.4</v>
      </c>
      <c r="AL134" s="20">
        <f t="shared" si="10"/>
        <v>224</v>
      </c>
      <c r="AM134" s="20">
        <f t="shared" si="11"/>
        <v>82</v>
      </c>
      <c r="AN134" s="21">
        <f t="shared" si="12"/>
        <v>0.87830080367393804</v>
      </c>
      <c r="AQ134" s="3">
        <f t="shared" si="13"/>
        <v>348.4</v>
      </c>
    </row>
    <row r="135" spans="1:43" ht="15" customHeight="1" x14ac:dyDescent="0.35">
      <c r="A135" s="3" t="s">
        <v>154</v>
      </c>
      <c r="B135" s="3" t="s">
        <v>155</v>
      </c>
      <c r="C135" s="3">
        <v>2013</v>
      </c>
      <c r="D135" s="3" t="s">
        <v>621</v>
      </c>
      <c r="E135" s="3" t="s">
        <v>621</v>
      </c>
      <c r="F135" s="3" t="s">
        <v>621</v>
      </c>
      <c r="G135" s="3" t="s">
        <v>621</v>
      </c>
      <c r="H135" s="3" t="s">
        <v>621</v>
      </c>
      <c r="I135" s="3" t="s">
        <v>621</v>
      </c>
      <c r="J135" s="3" t="s">
        <v>621</v>
      </c>
      <c r="K135" s="3" t="s">
        <v>621</v>
      </c>
      <c r="L135" s="3" t="s">
        <v>621</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621</v>
      </c>
      <c r="AG135" s="3" t="s">
        <v>621</v>
      </c>
      <c r="AJ135" s="20">
        <f t="shared" si="14"/>
        <v>0</v>
      </c>
      <c r="AL135" s="20">
        <f t="shared" si="10"/>
        <v>0</v>
      </c>
      <c r="AM135" s="20" t="str">
        <f t="shared" si="11"/>
        <v/>
      </c>
      <c r="AN135" s="21" t="str">
        <f t="shared" si="12"/>
        <v/>
      </c>
      <c r="AQ135" s="3">
        <f t="shared" si="13"/>
        <v>0</v>
      </c>
    </row>
    <row r="136" spans="1:43" ht="15" customHeight="1" x14ac:dyDescent="0.35">
      <c r="A136" s="3" t="s">
        <v>154</v>
      </c>
      <c r="B136" s="3" t="s">
        <v>156</v>
      </c>
      <c r="C136" s="3">
        <v>2013</v>
      </c>
      <c r="D136" s="3" t="s">
        <v>621</v>
      </c>
      <c r="E136" s="3" t="s">
        <v>621</v>
      </c>
      <c r="F136" s="3" t="s">
        <v>621</v>
      </c>
      <c r="G136" s="3" t="s">
        <v>621</v>
      </c>
      <c r="H136" s="3" t="s">
        <v>621</v>
      </c>
      <c r="I136" s="3" t="s">
        <v>621</v>
      </c>
      <c r="J136" s="3" t="s">
        <v>621</v>
      </c>
      <c r="K136" s="3" t="s">
        <v>621</v>
      </c>
      <c r="L136" s="3" t="s">
        <v>621</v>
      </c>
      <c r="M136" s="3" t="s">
        <v>621</v>
      </c>
      <c r="N136" s="3" t="s">
        <v>621</v>
      </c>
      <c r="O136" s="3" t="s">
        <v>621</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621</v>
      </c>
      <c r="AG136" s="3" t="s">
        <v>621</v>
      </c>
      <c r="AJ136" s="20">
        <f t="shared" si="14"/>
        <v>0</v>
      </c>
      <c r="AL136" s="20">
        <f t="shared" si="10"/>
        <v>0</v>
      </c>
      <c r="AM136" s="20" t="str">
        <f t="shared" si="11"/>
        <v/>
      </c>
      <c r="AN136" s="21" t="str">
        <f t="shared" si="12"/>
        <v/>
      </c>
      <c r="AQ136" s="3">
        <f t="shared" si="13"/>
        <v>0</v>
      </c>
    </row>
    <row r="137" spans="1:43" ht="15" customHeight="1" x14ac:dyDescent="0.35">
      <c r="A137" s="3" t="s">
        <v>154</v>
      </c>
      <c r="B137" s="3" t="s">
        <v>157</v>
      </c>
      <c r="C137" s="3">
        <v>2013</v>
      </c>
      <c r="D137" s="3" t="s">
        <v>621</v>
      </c>
      <c r="E137" s="3" t="s">
        <v>621</v>
      </c>
      <c r="F137" s="3" t="s">
        <v>621</v>
      </c>
      <c r="G137" s="3" t="s">
        <v>621</v>
      </c>
      <c r="H137" s="3" t="s">
        <v>621</v>
      </c>
      <c r="I137" s="3" t="s">
        <v>621</v>
      </c>
      <c r="J137" s="3" t="s">
        <v>621</v>
      </c>
      <c r="K137" s="3" t="s">
        <v>621</v>
      </c>
      <c r="L137" s="3" t="s">
        <v>621</v>
      </c>
      <c r="M137" s="3" t="s">
        <v>621</v>
      </c>
      <c r="N137" s="3" t="s">
        <v>621</v>
      </c>
      <c r="O137" s="3" t="s">
        <v>621</v>
      </c>
      <c r="P137" s="3" t="s">
        <v>621</v>
      </c>
      <c r="Q137" s="3" t="s">
        <v>621</v>
      </c>
      <c r="R137" s="3" t="s">
        <v>621</v>
      </c>
      <c r="S137" s="3" t="s">
        <v>621</v>
      </c>
      <c r="T137" s="3" t="s">
        <v>621</v>
      </c>
      <c r="U137" s="3" t="s">
        <v>621</v>
      </c>
      <c r="V137" s="3" t="s">
        <v>621</v>
      </c>
      <c r="W137" s="3" t="s">
        <v>621</v>
      </c>
      <c r="X137" s="3" t="s">
        <v>621</v>
      </c>
      <c r="Y137" s="3" t="s">
        <v>621</v>
      </c>
      <c r="Z137" s="3" t="s">
        <v>621</v>
      </c>
      <c r="AA137" s="3" t="s">
        <v>621</v>
      </c>
      <c r="AB137" s="3" t="s">
        <v>621</v>
      </c>
      <c r="AC137" s="3" t="s">
        <v>621</v>
      </c>
      <c r="AD137" s="3" t="s">
        <v>621</v>
      </c>
      <c r="AE137" s="3" t="s">
        <v>621</v>
      </c>
      <c r="AF137" s="3" t="s">
        <v>621</v>
      </c>
      <c r="AG137" s="3" t="s">
        <v>621</v>
      </c>
      <c r="AJ137" s="20">
        <f t="shared" si="14"/>
        <v>0</v>
      </c>
      <c r="AL137" s="20">
        <f t="shared" si="10"/>
        <v>0</v>
      </c>
      <c r="AM137" s="20" t="str">
        <f t="shared" si="11"/>
        <v/>
      </c>
      <c r="AN137" s="21" t="str">
        <f t="shared" si="12"/>
        <v/>
      </c>
      <c r="AQ137" s="3">
        <f t="shared" si="13"/>
        <v>0</v>
      </c>
    </row>
    <row r="138" spans="1:43" ht="15" customHeight="1" x14ac:dyDescent="0.35">
      <c r="A138" s="3" t="s">
        <v>154</v>
      </c>
      <c r="B138" s="3" t="s">
        <v>158</v>
      </c>
      <c r="C138" s="3">
        <v>2013</v>
      </c>
      <c r="D138" s="3" t="s">
        <v>621</v>
      </c>
      <c r="E138" s="3" t="s">
        <v>621</v>
      </c>
      <c r="F138" s="3" t="s">
        <v>621</v>
      </c>
      <c r="G138" s="3" t="s">
        <v>621</v>
      </c>
      <c r="H138" s="3" t="s">
        <v>621</v>
      </c>
      <c r="I138" s="3" t="s">
        <v>621</v>
      </c>
      <c r="J138" s="3" t="s">
        <v>621</v>
      </c>
      <c r="K138" s="3" t="s">
        <v>621</v>
      </c>
      <c r="L138" s="3" t="s">
        <v>621</v>
      </c>
      <c r="M138" s="3" t="s">
        <v>621</v>
      </c>
      <c r="N138" s="3" t="s">
        <v>621</v>
      </c>
      <c r="O138" s="3" t="s">
        <v>621</v>
      </c>
      <c r="P138" s="3" t="s">
        <v>621</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J138" s="20">
        <f t="shared" si="14"/>
        <v>0</v>
      </c>
      <c r="AL138" s="20">
        <f t="shared" si="10"/>
        <v>0</v>
      </c>
      <c r="AM138" s="20" t="str">
        <f t="shared" si="11"/>
        <v/>
      </c>
      <c r="AN138" s="21" t="str">
        <f t="shared" si="12"/>
        <v/>
      </c>
      <c r="AQ138" s="3">
        <f t="shared" si="13"/>
        <v>0</v>
      </c>
    </row>
    <row r="139" spans="1:43" ht="15" customHeight="1" x14ac:dyDescent="0.35">
      <c r="A139" s="3" t="s">
        <v>154</v>
      </c>
      <c r="B139" s="3" t="s">
        <v>159</v>
      </c>
      <c r="C139" s="3">
        <v>2013</v>
      </c>
      <c r="D139" s="3" t="s">
        <v>621</v>
      </c>
      <c r="E139" s="3" t="s">
        <v>621</v>
      </c>
      <c r="F139" s="3" t="s">
        <v>621</v>
      </c>
      <c r="G139" s="3" t="s">
        <v>621</v>
      </c>
      <c r="H139" s="3" t="s">
        <v>621</v>
      </c>
      <c r="I139" s="3" t="s">
        <v>621</v>
      </c>
      <c r="J139" s="3" t="s">
        <v>621</v>
      </c>
      <c r="K139" s="3" t="s">
        <v>621</v>
      </c>
      <c r="L139" s="3" t="s">
        <v>621</v>
      </c>
      <c r="M139" s="3" t="s">
        <v>621</v>
      </c>
      <c r="N139" s="3" t="s">
        <v>621</v>
      </c>
      <c r="O139" s="3" t="s">
        <v>621</v>
      </c>
      <c r="P139" s="3" t="s">
        <v>621</v>
      </c>
      <c r="Q139" s="3" t="s">
        <v>621</v>
      </c>
      <c r="R139" s="3" t="s">
        <v>621</v>
      </c>
      <c r="S139" s="3" t="s">
        <v>621</v>
      </c>
      <c r="T139" s="3" t="s">
        <v>621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J139" s="20">
        <f t="shared" si="14"/>
        <v>0</v>
      </c>
      <c r="AL139" s="20">
        <f t="shared" si="10"/>
        <v>0</v>
      </c>
      <c r="AM139" s="20" t="str">
        <f t="shared" si="11"/>
        <v/>
      </c>
      <c r="AN139" s="21" t="str">
        <f t="shared" si="12"/>
        <v/>
      </c>
      <c r="AQ139" s="3">
        <f t="shared" si="13"/>
        <v>0</v>
      </c>
    </row>
    <row r="140" spans="1:43" ht="15" customHeight="1" x14ac:dyDescent="0.35">
      <c r="A140" s="3" t="s">
        <v>154</v>
      </c>
      <c r="B140" s="3" t="s">
        <v>160</v>
      </c>
      <c r="C140" s="3">
        <v>2013</v>
      </c>
      <c r="D140" s="3" t="s">
        <v>621</v>
      </c>
      <c r="E140" s="3" t="s">
        <v>621</v>
      </c>
      <c r="F140" s="3" t="s">
        <v>621</v>
      </c>
      <c r="G140" s="3" t="s">
        <v>621</v>
      </c>
      <c r="H140" s="3" t="s">
        <v>621</v>
      </c>
      <c r="I140" s="3" t="s">
        <v>621</v>
      </c>
      <c r="J140" s="3" t="s">
        <v>621</v>
      </c>
      <c r="K140" s="3" t="s">
        <v>621</v>
      </c>
      <c r="L140" s="3" t="s">
        <v>621</v>
      </c>
      <c r="M140" s="3" t="s">
        <v>621</v>
      </c>
      <c r="N140" s="3" t="s">
        <v>621</v>
      </c>
      <c r="O140" s="3" t="s">
        <v>621</v>
      </c>
      <c r="P140" s="3" t="s">
        <v>621</v>
      </c>
      <c r="Q140" s="3" t="s">
        <v>621</v>
      </c>
      <c r="R140" s="3" t="s">
        <v>621</v>
      </c>
      <c r="S140" s="3" t="s">
        <v>621</v>
      </c>
      <c r="T140" s="3" t="s">
        <v>621</v>
      </c>
      <c r="U140" s="3" t="s">
        <v>621</v>
      </c>
      <c r="V140" s="3" t="s">
        <v>621</v>
      </c>
      <c r="W140" s="3" t="s">
        <v>621</v>
      </c>
      <c r="X140" s="3" t="s">
        <v>621</v>
      </c>
      <c r="Y140" s="3" t="s">
        <v>621</v>
      </c>
      <c r="Z140" s="3" t="s">
        <v>621</v>
      </c>
      <c r="AA140" s="3" t="s">
        <v>621</v>
      </c>
      <c r="AB140" s="3" t="s">
        <v>621</v>
      </c>
      <c r="AC140" s="3" t="s">
        <v>621</v>
      </c>
      <c r="AD140" s="3" t="s">
        <v>621</v>
      </c>
      <c r="AE140" s="3" t="s">
        <v>621</v>
      </c>
      <c r="AF140" s="3" t="s">
        <v>621</v>
      </c>
      <c r="AG140" s="3" t="s">
        <v>621</v>
      </c>
      <c r="AJ140" s="20">
        <f t="shared" si="14"/>
        <v>0</v>
      </c>
      <c r="AL140" s="20">
        <f t="shared" si="10"/>
        <v>0</v>
      </c>
      <c r="AM140" s="20" t="str">
        <f t="shared" si="11"/>
        <v/>
      </c>
      <c r="AN140" s="21" t="str">
        <f t="shared" si="12"/>
        <v/>
      </c>
      <c r="AQ140" s="3">
        <f t="shared" si="13"/>
        <v>0</v>
      </c>
    </row>
    <row r="141" spans="1:43" ht="15" customHeight="1" x14ac:dyDescent="0.35">
      <c r="A141" s="3" t="s">
        <v>154</v>
      </c>
      <c r="B141" s="3" t="s">
        <v>161</v>
      </c>
      <c r="C141" s="3">
        <v>2013</v>
      </c>
      <c r="D141" s="3" t="s">
        <v>621</v>
      </c>
      <c r="E141" s="3" t="s">
        <v>621</v>
      </c>
      <c r="F141" s="3" t="s">
        <v>621</v>
      </c>
      <c r="G141" s="3" t="s">
        <v>621</v>
      </c>
      <c r="H141" s="3" t="s">
        <v>621</v>
      </c>
      <c r="I141" s="3" t="s">
        <v>621</v>
      </c>
      <c r="J141" s="3" t="s">
        <v>621</v>
      </c>
      <c r="K141" s="3" t="s">
        <v>621</v>
      </c>
      <c r="L141" s="3" t="s">
        <v>621</v>
      </c>
      <c r="M141" s="3" t="s">
        <v>621</v>
      </c>
      <c r="N141" s="3" t="s">
        <v>621</v>
      </c>
      <c r="O141" s="3" t="s">
        <v>621</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621</v>
      </c>
      <c r="AG141" s="3" t="s">
        <v>621</v>
      </c>
      <c r="AJ141" s="20">
        <f t="shared" si="14"/>
        <v>0</v>
      </c>
      <c r="AL141" s="20">
        <f t="shared" si="10"/>
        <v>0</v>
      </c>
      <c r="AM141" s="20" t="str">
        <f t="shared" si="11"/>
        <v/>
      </c>
      <c r="AN141" s="21" t="str">
        <f t="shared" si="12"/>
        <v/>
      </c>
      <c r="AQ141" s="3">
        <f t="shared" si="13"/>
        <v>0</v>
      </c>
    </row>
    <row r="142" spans="1:43" ht="15" customHeight="1" x14ac:dyDescent="0.35">
      <c r="A142" s="3" t="s">
        <v>162</v>
      </c>
      <c r="B142" s="3" t="s">
        <v>163</v>
      </c>
      <c r="C142" s="3">
        <v>2013</v>
      </c>
      <c r="D142" s="3">
        <v>570</v>
      </c>
      <c r="E142" s="3">
        <v>180</v>
      </c>
      <c r="F142" s="3" t="s">
        <v>621</v>
      </c>
      <c r="G142" s="3" t="s">
        <v>622</v>
      </c>
      <c r="H142" s="3" t="s">
        <v>622</v>
      </c>
      <c r="I142" s="3">
        <v>829.29200000000003</v>
      </c>
      <c r="J142" s="3" t="s">
        <v>621</v>
      </c>
      <c r="K142" s="3">
        <v>0.79700000000000004</v>
      </c>
      <c r="L142" s="3" t="s">
        <v>621</v>
      </c>
      <c r="M142" s="3" t="s">
        <v>621</v>
      </c>
      <c r="N142" s="3" t="s">
        <v>621</v>
      </c>
      <c r="O142" s="3" t="s">
        <v>621</v>
      </c>
      <c r="P142" s="3">
        <v>626</v>
      </c>
      <c r="Q142" s="3">
        <v>60</v>
      </c>
      <c r="R142" s="3" t="s">
        <v>621</v>
      </c>
      <c r="S142" s="3">
        <v>3</v>
      </c>
      <c r="T142" s="3" t="s">
        <v>621</v>
      </c>
      <c r="U142" s="3" t="s">
        <v>621</v>
      </c>
      <c r="V142" s="3" t="s">
        <v>14</v>
      </c>
      <c r="W142" s="3" t="s">
        <v>621</v>
      </c>
      <c r="X142" s="3" t="s">
        <v>621</v>
      </c>
      <c r="Y142" s="3" t="s">
        <v>621</v>
      </c>
      <c r="Z142" s="3" t="s">
        <v>621</v>
      </c>
      <c r="AA142" s="3" t="s">
        <v>621</v>
      </c>
      <c r="AB142" s="3" t="s">
        <v>621</v>
      </c>
      <c r="AC142" s="3" t="s">
        <v>621</v>
      </c>
      <c r="AD142" s="3" t="s">
        <v>621</v>
      </c>
      <c r="AE142" s="3" t="s">
        <v>621</v>
      </c>
      <c r="AF142" s="3">
        <v>5.4950000000000001</v>
      </c>
      <c r="AG142" s="3">
        <v>134</v>
      </c>
      <c r="AJ142" s="20">
        <f t="shared" si="14"/>
        <v>829.29200000000003</v>
      </c>
      <c r="AL142" s="20">
        <f t="shared" si="10"/>
        <v>570</v>
      </c>
      <c r="AM142" s="20">
        <f t="shared" si="11"/>
        <v>180</v>
      </c>
      <c r="AN142" s="21">
        <f t="shared" si="12"/>
        <v>0.90438590990869316</v>
      </c>
      <c r="AQ142" s="3">
        <f t="shared" si="13"/>
        <v>695.29200000000003</v>
      </c>
    </row>
    <row r="143" spans="1:43" ht="15" customHeight="1" x14ac:dyDescent="0.35">
      <c r="A143" s="3" t="s">
        <v>162</v>
      </c>
      <c r="B143" s="3" t="s">
        <v>164</v>
      </c>
      <c r="C143" s="3">
        <v>2013</v>
      </c>
      <c r="D143" s="3" t="s">
        <v>621</v>
      </c>
      <c r="E143" s="3" t="s">
        <v>621</v>
      </c>
      <c r="F143" s="3" t="s">
        <v>621</v>
      </c>
      <c r="G143" s="3" t="s">
        <v>621</v>
      </c>
      <c r="H143" s="3" t="s">
        <v>621</v>
      </c>
      <c r="I143" s="3" t="s">
        <v>621</v>
      </c>
      <c r="J143" s="3" t="s">
        <v>621</v>
      </c>
      <c r="K143" s="3" t="s">
        <v>621</v>
      </c>
      <c r="L143" s="3" t="s">
        <v>621</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621</v>
      </c>
      <c r="AG143" s="3" t="s">
        <v>621</v>
      </c>
      <c r="AJ143" s="20">
        <f t="shared" si="14"/>
        <v>0</v>
      </c>
      <c r="AL143" s="20">
        <f t="shared" si="10"/>
        <v>0</v>
      </c>
      <c r="AM143" s="20" t="str">
        <f t="shared" si="11"/>
        <v/>
      </c>
      <c r="AN143" s="21" t="str">
        <f t="shared" si="12"/>
        <v/>
      </c>
      <c r="AQ143" s="3">
        <f t="shared" si="13"/>
        <v>0</v>
      </c>
    </row>
    <row r="144" spans="1:43" ht="15" customHeight="1" x14ac:dyDescent="0.35">
      <c r="A144" s="3" t="s">
        <v>162</v>
      </c>
      <c r="B144" s="3" t="s">
        <v>165</v>
      </c>
      <c r="C144" s="3">
        <v>2013</v>
      </c>
      <c r="D144" s="3" t="s">
        <v>621</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621</v>
      </c>
      <c r="R144" s="3" t="s">
        <v>621</v>
      </c>
      <c r="S144" s="3" t="s">
        <v>621</v>
      </c>
      <c r="T144" s="3" t="s">
        <v>621</v>
      </c>
      <c r="U144" s="3" t="s">
        <v>621</v>
      </c>
      <c r="V144" s="3" t="s">
        <v>621</v>
      </c>
      <c r="W144" s="3" t="s">
        <v>621</v>
      </c>
      <c r="X144" s="3" t="s">
        <v>621</v>
      </c>
      <c r="Y144" s="3" t="s">
        <v>621</v>
      </c>
      <c r="Z144" s="3" t="s">
        <v>621</v>
      </c>
      <c r="AA144" s="3" t="s">
        <v>621</v>
      </c>
      <c r="AB144" s="3" t="s">
        <v>621</v>
      </c>
      <c r="AC144" s="3" t="s">
        <v>621</v>
      </c>
      <c r="AD144" s="3" t="s">
        <v>621</v>
      </c>
      <c r="AE144" s="3" t="s">
        <v>621</v>
      </c>
      <c r="AF144" s="3" t="s">
        <v>621</v>
      </c>
      <c r="AG144" s="3" t="s">
        <v>621</v>
      </c>
      <c r="AJ144" s="20">
        <f t="shared" si="14"/>
        <v>0</v>
      </c>
      <c r="AL144" s="20">
        <f t="shared" si="10"/>
        <v>0</v>
      </c>
      <c r="AM144" s="20" t="str">
        <f t="shared" si="11"/>
        <v/>
      </c>
      <c r="AN144" s="21" t="str">
        <f t="shared" si="12"/>
        <v/>
      </c>
      <c r="AQ144" s="3">
        <f t="shared" si="13"/>
        <v>0</v>
      </c>
    </row>
    <row r="145" spans="1:43" ht="15" customHeight="1" x14ac:dyDescent="0.35">
      <c r="A145" s="3" t="s">
        <v>162</v>
      </c>
      <c r="B145" s="3" t="s">
        <v>166</v>
      </c>
      <c r="C145" s="3">
        <v>2013</v>
      </c>
      <c r="D145" s="3" t="s">
        <v>621</v>
      </c>
      <c r="E145" s="3" t="s">
        <v>621</v>
      </c>
      <c r="F145" s="3" t="s">
        <v>621</v>
      </c>
      <c r="G145" s="3" t="s">
        <v>621</v>
      </c>
      <c r="H145" s="3" t="s">
        <v>621</v>
      </c>
      <c r="I145" s="3" t="s">
        <v>621</v>
      </c>
      <c r="J145" s="3" t="s">
        <v>621</v>
      </c>
      <c r="K145" s="3" t="s">
        <v>621</v>
      </c>
      <c r="L145" s="3" t="s">
        <v>621</v>
      </c>
      <c r="M145" s="3" t="s">
        <v>621</v>
      </c>
      <c r="N145" s="3" t="s">
        <v>621</v>
      </c>
      <c r="O145" s="3" t="s">
        <v>621</v>
      </c>
      <c r="P145" s="3" t="s">
        <v>621</v>
      </c>
      <c r="Q145" s="3" t="s">
        <v>621</v>
      </c>
      <c r="R145" s="3" t="s">
        <v>621</v>
      </c>
      <c r="S145" s="3" t="s">
        <v>621</v>
      </c>
      <c r="T145" s="3" t="s">
        <v>621</v>
      </c>
      <c r="U145" s="3" t="s">
        <v>621</v>
      </c>
      <c r="V145" s="3" t="s">
        <v>621</v>
      </c>
      <c r="W145" s="3" t="s">
        <v>621</v>
      </c>
      <c r="X145" s="3" t="s">
        <v>621</v>
      </c>
      <c r="Y145" s="3" t="s">
        <v>621</v>
      </c>
      <c r="Z145" s="3" t="s">
        <v>621</v>
      </c>
      <c r="AA145" s="3" t="s">
        <v>621</v>
      </c>
      <c r="AB145" s="3" t="s">
        <v>621</v>
      </c>
      <c r="AC145" s="3" t="s">
        <v>621</v>
      </c>
      <c r="AD145" s="3" t="s">
        <v>621</v>
      </c>
      <c r="AE145" s="3" t="s">
        <v>621</v>
      </c>
      <c r="AF145" s="3" t="s">
        <v>621</v>
      </c>
      <c r="AG145" s="3" t="s">
        <v>621</v>
      </c>
      <c r="AJ145" s="20">
        <f t="shared" si="14"/>
        <v>0</v>
      </c>
      <c r="AL145" s="20">
        <f t="shared" si="10"/>
        <v>0</v>
      </c>
      <c r="AM145" s="20" t="str">
        <f t="shared" si="11"/>
        <v/>
      </c>
      <c r="AN145" s="21" t="str">
        <f t="shared" si="12"/>
        <v/>
      </c>
      <c r="AQ145" s="3">
        <f t="shared" si="13"/>
        <v>0</v>
      </c>
    </row>
    <row r="146" spans="1:43" ht="15" customHeight="1" x14ac:dyDescent="0.35">
      <c r="A146" s="3" t="s">
        <v>167</v>
      </c>
      <c r="B146" s="3" t="s">
        <v>168</v>
      </c>
      <c r="C146" s="3">
        <v>2013</v>
      </c>
      <c r="D146" s="3">
        <v>41.935000000000002</v>
      </c>
      <c r="E146" s="3">
        <v>7.2709999999999999</v>
      </c>
      <c r="F146" s="3">
        <v>9.61</v>
      </c>
      <c r="G146" s="3" t="s">
        <v>950</v>
      </c>
      <c r="H146" s="3" t="s">
        <v>621</v>
      </c>
      <c r="I146" s="3">
        <v>65.116</v>
      </c>
      <c r="J146" s="3" t="s">
        <v>621</v>
      </c>
      <c r="K146" s="3" t="s">
        <v>621</v>
      </c>
      <c r="L146" s="3" t="s">
        <v>621</v>
      </c>
      <c r="M146" s="3" t="s">
        <v>621</v>
      </c>
      <c r="N146" s="3" t="s">
        <v>621</v>
      </c>
      <c r="O146" s="3" t="s">
        <v>621</v>
      </c>
      <c r="P146" s="3">
        <v>32.558</v>
      </c>
      <c r="Q146" s="3">
        <v>6.5119999999999996</v>
      </c>
      <c r="R146" s="3">
        <v>26.045999999999999</v>
      </c>
      <c r="S146" s="3" t="s">
        <v>621</v>
      </c>
      <c r="T146" s="3" t="s">
        <v>621</v>
      </c>
      <c r="U146" s="3" t="s">
        <v>621</v>
      </c>
      <c r="V146" s="3" t="s">
        <v>14</v>
      </c>
      <c r="W146" s="3" t="s">
        <v>621</v>
      </c>
      <c r="X146" s="3" t="s">
        <v>621</v>
      </c>
      <c r="Y146" s="3" t="s">
        <v>621</v>
      </c>
      <c r="Z146" s="3" t="s">
        <v>621</v>
      </c>
      <c r="AA146" s="3" t="s">
        <v>621</v>
      </c>
      <c r="AB146" s="3" t="s">
        <v>621</v>
      </c>
      <c r="AC146" s="3" t="s">
        <v>621</v>
      </c>
      <c r="AD146" s="3" t="s">
        <v>621</v>
      </c>
      <c r="AE146" s="3" t="s">
        <v>621</v>
      </c>
      <c r="AF146" s="3" t="s">
        <v>621</v>
      </c>
      <c r="AG146" s="3" t="s">
        <v>621</v>
      </c>
      <c r="AJ146" s="20">
        <f t="shared" si="14"/>
        <v>65.116</v>
      </c>
      <c r="AL146" s="20">
        <f t="shared" si="10"/>
        <v>41.935000000000002</v>
      </c>
      <c r="AM146" s="20">
        <f t="shared" si="11"/>
        <v>7.2709999999999999</v>
      </c>
      <c r="AN146" s="21">
        <f t="shared" si="12"/>
        <v>0.75566681000061431</v>
      </c>
      <c r="AQ146" s="3">
        <f t="shared" si="13"/>
        <v>65.116</v>
      </c>
    </row>
    <row r="147" spans="1:43" ht="15" customHeight="1" x14ac:dyDescent="0.35">
      <c r="A147" s="3" t="s">
        <v>167</v>
      </c>
      <c r="B147" s="3" t="s">
        <v>169</v>
      </c>
      <c r="C147" s="3">
        <v>2013</v>
      </c>
      <c r="D147" s="3" t="s">
        <v>621</v>
      </c>
      <c r="E147" s="3" t="s">
        <v>621</v>
      </c>
      <c r="F147" s="3" t="s">
        <v>621</v>
      </c>
      <c r="G147" s="3" t="s">
        <v>621</v>
      </c>
      <c r="H147" s="3" t="s">
        <v>621</v>
      </c>
      <c r="I147" s="3" t="s">
        <v>621</v>
      </c>
      <c r="J147" s="3" t="s">
        <v>621</v>
      </c>
      <c r="K147" s="3" t="s">
        <v>621</v>
      </c>
      <c r="L147" s="3" t="s">
        <v>621</v>
      </c>
      <c r="M147" s="3" t="s">
        <v>621</v>
      </c>
      <c r="N147" s="3" t="s">
        <v>621</v>
      </c>
      <c r="O147" s="3" t="s">
        <v>621</v>
      </c>
      <c r="P147" s="3" t="s">
        <v>621</v>
      </c>
      <c r="Q147" s="3" t="s">
        <v>621</v>
      </c>
      <c r="R147" s="3" t="s">
        <v>621</v>
      </c>
      <c r="S147" s="3" t="s">
        <v>621</v>
      </c>
      <c r="T147" s="3" t="s">
        <v>621</v>
      </c>
      <c r="U147" s="3" t="s">
        <v>621</v>
      </c>
      <c r="V147" s="3" t="s">
        <v>621</v>
      </c>
      <c r="W147" s="3" t="s">
        <v>621</v>
      </c>
      <c r="X147" s="3" t="s">
        <v>621</v>
      </c>
      <c r="Y147" s="3" t="s">
        <v>621</v>
      </c>
      <c r="Z147" s="3" t="s">
        <v>621</v>
      </c>
      <c r="AA147" s="3" t="s">
        <v>621</v>
      </c>
      <c r="AB147" s="3" t="s">
        <v>621</v>
      </c>
      <c r="AC147" s="3" t="s">
        <v>621</v>
      </c>
      <c r="AD147" s="3" t="s">
        <v>621</v>
      </c>
      <c r="AE147" s="3" t="s">
        <v>621</v>
      </c>
      <c r="AF147" s="3" t="s">
        <v>621</v>
      </c>
      <c r="AG147" s="3" t="s">
        <v>621</v>
      </c>
      <c r="AJ147" s="20">
        <f t="shared" si="14"/>
        <v>0</v>
      </c>
      <c r="AL147" s="20">
        <f t="shared" si="10"/>
        <v>0</v>
      </c>
      <c r="AM147" s="20" t="str">
        <f t="shared" si="11"/>
        <v/>
      </c>
      <c r="AN147" s="21" t="str">
        <f t="shared" si="12"/>
        <v/>
      </c>
      <c r="AQ147" s="3">
        <f t="shared" si="13"/>
        <v>0</v>
      </c>
    </row>
    <row r="148" spans="1:43" ht="15" customHeight="1" x14ac:dyDescent="0.35">
      <c r="A148" s="3" t="s">
        <v>167</v>
      </c>
      <c r="B148" s="3" t="s">
        <v>170</v>
      </c>
      <c r="C148" s="3">
        <v>2013</v>
      </c>
      <c r="D148" s="3" t="s">
        <v>621</v>
      </c>
      <c r="E148" s="3" t="s">
        <v>621</v>
      </c>
      <c r="F148" s="3" t="s">
        <v>621</v>
      </c>
      <c r="G148" s="3" t="s">
        <v>622</v>
      </c>
      <c r="H148" s="3" t="s">
        <v>621</v>
      </c>
      <c r="I148" s="3" t="s">
        <v>621</v>
      </c>
      <c r="J148" s="3" t="s">
        <v>621</v>
      </c>
      <c r="K148" s="3" t="s">
        <v>621</v>
      </c>
      <c r="L148" s="3" t="s">
        <v>621</v>
      </c>
      <c r="M148" s="3" t="s">
        <v>621</v>
      </c>
      <c r="N148" s="3" t="s">
        <v>621</v>
      </c>
      <c r="O148" s="3" t="s">
        <v>621</v>
      </c>
      <c r="P148" s="3" t="s">
        <v>621</v>
      </c>
      <c r="Q148" s="3" t="s">
        <v>621</v>
      </c>
      <c r="R148" s="3" t="s">
        <v>621</v>
      </c>
      <c r="S148" s="3" t="s">
        <v>621</v>
      </c>
      <c r="T148" s="3" t="s">
        <v>621</v>
      </c>
      <c r="U148" s="3" t="s">
        <v>621</v>
      </c>
      <c r="V148" s="3" t="s">
        <v>621</v>
      </c>
      <c r="W148" s="3" t="s">
        <v>621</v>
      </c>
      <c r="X148" s="3" t="s">
        <v>621</v>
      </c>
      <c r="Y148" s="3" t="s">
        <v>621</v>
      </c>
      <c r="Z148" s="3" t="s">
        <v>621</v>
      </c>
      <c r="AA148" s="3" t="s">
        <v>621</v>
      </c>
      <c r="AB148" s="3" t="s">
        <v>621</v>
      </c>
      <c r="AC148" s="3" t="s">
        <v>621</v>
      </c>
      <c r="AD148" s="3" t="s">
        <v>621</v>
      </c>
      <c r="AE148" s="3" t="s">
        <v>621</v>
      </c>
      <c r="AF148" s="3" t="s">
        <v>621</v>
      </c>
      <c r="AG148" s="3" t="s">
        <v>621</v>
      </c>
      <c r="AJ148" s="20">
        <f t="shared" si="14"/>
        <v>0</v>
      </c>
      <c r="AL148" s="20">
        <f t="shared" si="10"/>
        <v>0</v>
      </c>
      <c r="AM148" s="20" t="str">
        <f t="shared" si="11"/>
        <v/>
      </c>
      <c r="AN148" s="21" t="str">
        <f t="shared" si="12"/>
        <v/>
      </c>
      <c r="AQ148" s="3">
        <f t="shared" si="13"/>
        <v>0</v>
      </c>
    </row>
    <row r="149" spans="1:43" ht="15" customHeight="1" x14ac:dyDescent="0.35">
      <c r="A149" s="3" t="s">
        <v>171</v>
      </c>
      <c r="B149" s="3" t="s">
        <v>172</v>
      </c>
      <c r="C149" s="3">
        <v>2013</v>
      </c>
      <c r="D149" s="3" t="s">
        <v>621</v>
      </c>
      <c r="E149" s="3" t="s">
        <v>621</v>
      </c>
      <c r="F149" s="3" t="s">
        <v>621</v>
      </c>
      <c r="G149" s="3" t="s">
        <v>621</v>
      </c>
      <c r="H149" s="3" t="s">
        <v>621</v>
      </c>
      <c r="I149" s="3" t="s">
        <v>621</v>
      </c>
      <c r="J149" s="3" t="s">
        <v>621</v>
      </c>
      <c r="K149" s="3" t="s">
        <v>621</v>
      </c>
      <c r="L149" s="3" t="s">
        <v>621</v>
      </c>
      <c r="M149" s="3" t="s">
        <v>621</v>
      </c>
      <c r="N149" s="3" t="s">
        <v>621</v>
      </c>
      <c r="O149" s="3" t="s">
        <v>621</v>
      </c>
      <c r="P149" s="3" t="s">
        <v>621</v>
      </c>
      <c r="Q149" s="3" t="s">
        <v>621</v>
      </c>
      <c r="R149" s="3" t="s">
        <v>621</v>
      </c>
      <c r="S149" s="3" t="s">
        <v>621</v>
      </c>
      <c r="T149" s="3" t="s">
        <v>621</v>
      </c>
      <c r="U149" s="3" t="s">
        <v>621</v>
      </c>
      <c r="V149" s="3" t="s">
        <v>621</v>
      </c>
      <c r="W149" s="3" t="s">
        <v>621</v>
      </c>
      <c r="X149" s="3" t="s">
        <v>621</v>
      </c>
      <c r="Y149" s="3" t="s">
        <v>621</v>
      </c>
      <c r="Z149" s="3" t="s">
        <v>621</v>
      </c>
      <c r="AA149" s="3" t="s">
        <v>621</v>
      </c>
      <c r="AB149" s="3" t="s">
        <v>621</v>
      </c>
      <c r="AC149" s="3" t="s">
        <v>621</v>
      </c>
      <c r="AD149" s="3" t="s">
        <v>621</v>
      </c>
      <c r="AE149" s="3" t="s">
        <v>621</v>
      </c>
      <c r="AF149" s="3" t="s">
        <v>621</v>
      </c>
      <c r="AG149" s="3" t="s">
        <v>621</v>
      </c>
      <c r="AJ149" s="20">
        <f t="shared" si="14"/>
        <v>0</v>
      </c>
      <c r="AL149" s="20">
        <f t="shared" si="10"/>
        <v>0</v>
      </c>
      <c r="AM149" s="20" t="str">
        <f t="shared" si="11"/>
        <v/>
      </c>
      <c r="AN149" s="21" t="str">
        <f t="shared" si="12"/>
        <v/>
      </c>
      <c r="AQ149" s="3">
        <f t="shared" si="13"/>
        <v>0</v>
      </c>
    </row>
    <row r="150" spans="1:43" ht="15" customHeight="1" x14ac:dyDescent="0.35">
      <c r="A150" s="3" t="s">
        <v>171</v>
      </c>
      <c r="B150" s="3" t="s">
        <v>173</v>
      </c>
      <c r="C150" s="3">
        <v>2013</v>
      </c>
      <c r="D150" s="3" t="s">
        <v>621</v>
      </c>
      <c r="E150" s="3" t="s">
        <v>621</v>
      </c>
      <c r="F150" s="3" t="s">
        <v>621</v>
      </c>
      <c r="G150" s="3" t="s">
        <v>621</v>
      </c>
      <c r="H150" s="3" t="s">
        <v>621</v>
      </c>
      <c r="I150" s="3" t="s">
        <v>621</v>
      </c>
      <c r="J150" s="3" t="s">
        <v>621</v>
      </c>
      <c r="K150" s="3" t="s">
        <v>621</v>
      </c>
      <c r="L150" s="3" t="s">
        <v>621</v>
      </c>
      <c r="M150" s="3" t="s">
        <v>621</v>
      </c>
      <c r="N150" s="3" t="s">
        <v>621</v>
      </c>
      <c r="O150" s="3" t="s">
        <v>621</v>
      </c>
      <c r="P150" s="3" t="s">
        <v>621</v>
      </c>
      <c r="Q150" s="3" t="s">
        <v>621</v>
      </c>
      <c r="R150" s="3" t="s">
        <v>621</v>
      </c>
      <c r="S150" s="3" t="s">
        <v>621</v>
      </c>
      <c r="T150" s="3" t="s">
        <v>621</v>
      </c>
      <c r="U150" s="3" t="s">
        <v>621</v>
      </c>
      <c r="V150" s="3" t="s">
        <v>621</v>
      </c>
      <c r="W150" s="3" t="s">
        <v>621</v>
      </c>
      <c r="X150" s="3" t="s">
        <v>621</v>
      </c>
      <c r="Y150" s="3" t="s">
        <v>621</v>
      </c>
      <c r="Z150" s="3" t="s">
        <v>621</v>
      </c>
      <c r="AA150" s="3" t="s">
        <v>621</v>
      </c>
      <c r="AB150" s="3" t="s">
        <v>621</v>
      </c>
      <c r="AC150" s="3" t="s">
        <v>621</v>
      </c>
      <c r="AD150" s="3" t="s">
        <v>621</v>
      </c>
      <c r="AE150" s="3" t="s">
        <v>621</v>
      </c>
      <c r="AF150" s="3" t="s">
        <v>621</v>
      </c>
      <c r="AG150" s="3" t="s">
        <v>621</v>
      </c>
      <c r="AJ150" s="20">
        <f t="shared" si="14"/>
        <v>0</v>
      </c>
      <c r="AL150" s="20">
        <f t="shared" si="10"/>
        <v>0</v>
      </c>
      <c r="AM150" s="20" t="str">
        <f t="shared" si="11"/>
        <v/>
      </c>
      <c r="AN150" s="21" t="str">
        <f t="shared" si="12"/>
        <v/>
      </c>
      <c r="AQ150" s="3">
        <f t="shared" si="13"/>
        <v>0</v>
      </c>
    </row>
    <row r="151" spans="1:43" ht="15" customHeight="1" x14ac:dyDescent="0.35">
      <c r="A151" s="3" t="s">
        <v>171</v>
      </c>
      <c r="B151" s="3" t="s">
        <v>174</v>
      </c>
      <c r="C151" s="3">
        <v>2013</v>
      </c>
      <c r="D151" s="3" t="s">
        <v>621</v>
      </c>
      <c r="E151" s="3" t="s">
        <v>621</v>
      </c>
      <c r="F151" s="3" t="s">
        <v>621</v>
      </c>
      <c r="G151" s="3" t="s">
        <v>621</v>
      </c>
      <c r="H151" s="3" t="s">
        <v>621</v>
      </c>
      <c r="I151" s="3" t="s">
        <v>621</v>
      </c>
      <c r="J151" s="3" t="s">
        <v>621</v>
      </c>
      <c r="K151" s="3" t="s">
        <v>621</v>
      </c>
      <c r="L151" s="3" t="s">
        <v>621</v>
      </c>
      <c r="M151" s="3" t="s">
        <v>621</v>
      </c>
      <c r="N151" s="3" t="s">
        <v>621</v>
      </c>
      <c r="O151" s="3" t="s">
        <v>621</v>
      </c>
      <c r="P151" s="3" t="s">
        <v>621</v>
      </c>
      <c r="Q151" s="3" t="s">
        <v>621</v>
      </c>
      <c r="R151" s="3" t="s">
        <v>621</v>
      </c>
      <c r="S151" s="3" t="s">
        <v>621</v>
      </c>
      <c r="T151" s="3" t="s">
        <v>621</v>
      </c>
      <c r="U151" s="3" t="s">
        <v>621</v>
      </c>
      <c r="V151" s="3" t="s">
        <v>621</v>
      </c>
      <c r="W151" s="3" t="s">
        <v>621</v>
      </c>
      <c r="X151" s="3" t="s">
        <v>621</v>
      </c>
      <c r="Y151" s="3" t="s">
        <v>621</v>
      </c>
      <c r="Z151" s="3" t="s">
        <v>621</v>
      </c>
      <c r="AA151" s="3" t="s">
        <v>621</v>
      </c>
      <c r="AB151" s="3" t="s">
        <v>621</v>
      </c>
      <c r="AC151" s="3" t="s">
        <v>621</v>
      </c>
      <c r="AD151" s="3" t="s">
        <v>621</v>
      </c>
      <c r="AE151" s="3" t="s">
        <v>621</v>
      </c>
      <c r="AF151" s="3" t="s">
        <v>621</v>
      </c>
      <c r="AG151" s="3" t="s">
        <v>621</v>
      </c>
      <c r="AJ151" s="20">
        <f t="shared" si="14"/>
        <v>0</v>
      </c>
      <c r="AL151" s="20">
        <f t="shared" si="10"/>
        <v>0</v>
      </c>
      <c r="AM151" s="20" t="str">
        <f t="shared" si="11"/>
        <v/>
      </c>
      <c r="AN151" s="21" t="str">
        <f t="shared" si="12"/>
        <v/>
      </c>
      <c r="AQ151" s="3">
        <f t="shared" si="13"/>
        <v>0</v>
      </c>
    </row>
    <row r="152" spans="1:43" ht="15" customHeight="1" x14ac:dyDescent="0.35">
      <c r="A152" s="3" t="s">
        <v>175</v>
      </c>
      <c r="B152" s="3" t="s">
        <v>176</v>
      </c>
      <c r="C152" s="3">
        <v>2013</v>
      </c>
      <c r="D152" s="3" t="s">
        <v>621</v>
      </c>
      <c r="E152" s="3" t="s">
        <v>621</v>
      </c>
      <c r="F152" s="3" t="s">
        <v>621</v>
      </c>
      <c r="G152" s="3" t="s">
        <v>621</v>
      </c>
      <c r="H152" s="3" t="s">
        <v>621</v>
      </c>
      <c r="I152" s="3" t="s">
        <v>621</v>
      </c>
      <c r="J152" s="3" t="s">
        <v>621</v>
      </c>
      <c r="K152" s="3" t="s">
        <v>621</v>
      </c>
      <c r="L152" s="3" t="s">
        <v>621</v>
      </c>
      <c r="M152" s="3" t="s">
        <v>621</v>
      </c>
      <c r="N152" s="3" t="s">
        <v>621</v>
      </c>
      <c r="O152" s="3" t="s">
        <v>621</v>
      </c>
      <c r="P152" s="3" t="s">
        <v>621</v>
      </c>
      <c r="Q152" s="3" t="s">
        <v>621</v>
      </c>
      <c r="R152" s="3" t="s">
        <v>621</v>
      </c>
      <c r="S152" s="3" t="s">
        <v>621</v>
      </c>
      <c r="T152" s="3" t="s">
        <v>621</v>
      </c>
      <c r="U152" s="3" t="s">
        <v>621</v>
      </c>
      <c r="V152" s="3" t="s">
        <v>621</v>
      </c>
      <c r="W152" s="3" t="s">
        <v>621</v>
      </c>
      <c r="X152" s="3" t="s">
        <v>621</v>
      </c>
      <c r="Y152" s="3" t="s">
        <v>621</v>
      </c>
      <c r="Z152" s="3" t="s">
        <v>621</v>
      </c>
      <c r="AA152" s="3" t="s">
        <v>621</v>
      </c>
      <c r="AB152" s="3" t="s">
        <v>621</v>
      </c>
      <c r="AC152" s="3" t="s">
        <v>621</v>
      </c>
      <c r="AD152" s="3" t="s">
        <v>621</v>
      </c>
      <c r="AE152" s="3" t="s">
        <v>621</v>
      </c>
      <c r="AF152" s="3" t="s">
        <v>621</v>
      </c>
      <c r="AG152" s="3" t="s">
        <v>621</v>
      </c>
      <c r="AJ152" s="20">
        <f t="shared" si="14"/>
        <v>0</v>
      </c>
      <c r="AL152" s="20">
        <f t="shared" si="10"/>
        <v>0</v>
      </c>
      <c r="AM152" s="20" t="str">
        <f t="shared" si="11"/>
        <v/>
      </c>
      <c r="AN152" s="21" t="str">
        <f t="shared" si="12"/>
        <v/>
      </c>
      <c r="AQ152" s="3">
        <f t="shared" si="13"/>
        <v>0</v>
      </c>
    </row>
    <row r="153" spans="1:43" ht="15" customHeight="1" x14ac:dyDescent="0.35">
      <c r="A153" s="3" t="s">
        <v>175</v>
      </c>
      <c r="B153" s="3" t="s">
        <v>177</v>
      </c>
      <c r="C153" s="3">
        <v>2013</v>
      </c>
      <c r="D153" s="3">
        <v>356.642</v>
      </c>
      <c r="E153" s="3">
        <v>76.632999999999996</v>
      </c>
      <c r="F153" s="3" t="s">
        <v>621</v>
      </c>
      <c r="G153" s="3" t="s">
        <v>621</v>
      </c>
      <c r="H153" s="3" t="s">
        <v>621</v>
      </c>
      <c r="I153" s="3">
        <v>499.34500000000003</v>
      </c>
      <c r="J153" s="3" t="s">
        <v>621</v>
      </c>
      <c r="K153" s="3">
        <v>1.0680000000000001</v>
      </c>
      <c r="L153" s="3" t="s">
        <v>621</v>
      </c>
      <c r="M153" s="3" t="s">
        <v>621</v>
      </c>
      <c r="N153" s="3" t="s">
        <v>621</v>
      </c>
      <c r="O153" s="3" t="s">
        <v>621</v>
      </c>
      <c r="P153" s="3">
        <v>94.546000000000006</v>
      </c>
      <c r="Q153" s="3">
        <v>36.122</v>
      </c>
      <c r="R153" s="3">
        <v>126.526</v>
      </c>
      <c r="S153" s="3">
        <v>6.0780000000000003</v>
      </c>
      <c r="T153" s="3" t="s">
        <v>621</v>
      </c>
      <c r="U153" s="3">
        <v>99.07</v>
      </c>
      <c r="V153" s="3" t="s">
        <v>14</v>
      </c>
      <c r="W153" s="3" t="s">
        <v>621</v>
      </c>
      <c r="X153" s="3" t="s">
        <v>621</v>
      </c>
      <c r="Y153" s="3" t="s">
        <v>621</v>
      </c>
      <c r="Z153" s="3">
        <v>55.643000000000001</v>
      </c>
      <c r="AA153" s="3" t="s">
        <v>621</v>
      </c>
      <c r="AB153" s="3" t="s">
        <v>621</v>
      </c>
      <c r="AC153" s="3" t="s">
        <v>621</v>
      </c>
      <c r="AD153" s="3" t="s">
        <v>621</v>
      </c>
      <c r="AE153" s="3" t="s">
        <v>621</v>
      </c>
      <c r="AF153" s="3" t="s">
        <v>621</v>
      </c>
      <c r="AG153" s="3">
        <v>80.292000000000002</v>
      </c>
      <c r="AJ153" s="20">
        <f t="shared" si="14"/>
        <v>499.34500000000003</v>
      </c>
      <c r="AL153" s="20">
        <f t="shared" si="10"/>
        <v>356.642</v>
      </c>
      <c r="AM153" s="20">
        <f t="shared" si="11"/>
        <v>76.632999999999996</v>
      </c>
      <c r="AN153" s="21">
        <f t="shared" si="12"/>
        <v>0.8676866695370935</v>
      </c>
      <c r="AQ153" s="3">
        <f t="shared" si="13"/>
        <v>419.053</v>
      </c>
    </row>
    <row r="154" spans="1:43" ht="15" customHeight="1" x14ac:dyDescent="0.35">
      <c r="A154" s="3" t="s">
        <v>175</v>
      </c>
      <c r="B154" s="3" t="s">
        <v>178</v>
      </c>
      <c r="C154" s="3">
        <v>2013</v>
      </c>
      <c r="D154" s="3" t="s">
        <v>621</v>
      </c>
      <c r="E154" s="3" t="s">
        <v>621</v>
      </c>
      <c r="F154" s="3" t="s">
        <v>621</v>
      </c>
      <c r="G154" s="3" t="s">
        <v>621</v>
      </c>
      <c r="H154" s="3" t="s">
        <v>621</v>
      </c>
      <c r="I154" s="3" t="s">
        <v>621</v>
      </c>
      <c r="J154" s="3" t="s">
        <v>621</v>
      </c>
      <c r="K154" s="3" t="s">
        <v>621</v>
      </c>
      <c r="L154" s="3" t="s">
        <v>621</v>
      </c>
      <c r="M154" s="3" t="s">
        <v>621</v>
      </c>
      <c r="N154" s="3" t="s">
        <v>621</v>
      </c>
      <c r="O154" s="3" t="s">
        <v>621</v>
      </c>
      <c r="P154" s="3" t="s">
        <v>621</v>
      </c>
      <c r="Q154" s="3" t="s">
        <v>621</v>
      </c>
      <c r="R154" s="3" t="s">
        <v>621</v>
      </c>
      <c r="S154" s="3" t="s">
        <v>621</v>
      </c>
      <c r="T154" s="3" t="s">
        <v>621</v>
      </c>
      <c r="U154" s="3" t="s">
        <v>621</v>
      </c>
      <c r="V154" s="3" t="s">
        <v>621</v>
      </c>
      <c r="W154" s="3" t="s">
        <v>621</v>
      </c>
      <c r="X154" s="3" t="s">
        <v>621</v>
      </c>
      <c r="Y154" s="3" t="s">
        <v>621</v>
      </c>
      <c r="Z154" s="3" t="s">
        <v>621</v>
      </c>
      <c r="AA154" s="3" t="s">
        <v>621</v>
      </c>
      <c r="AB154" s="3" t="s">
        <v>621</v>
      </c>
      <c r="AC154" s="3" t="s">
        <v>621</v>
      </c>
      <c r="AD154" s="3" t="s">
        <v>621</v>
      </c>
      <c r="AE154" s="3" t="s">
        <v>621</v>
      </c>
      <c r="AF154" s="3" t="s">
        <v>621</v>
      </c>
      <c r="AG154" s="3" t="s">
        <v>621</v>
      </c>
      <c r="AJ154" s="20">
        <f t="shared" si="14"/>
        <v>0</v>
      </c>
      <c r="AL154" s="20">
        <f t="shared" si="10"/>
        <v>0</v>
      </c>
      <c r="AM154" s="20" t="str">
        <f t="shared" si="11"/>
        <v/>
      </c>
      <c r="AN154" s="21" t="str">
        <f t="shared" si="12"/>
        <v/>
      </c>
      <c r="AQ154" s="3">
        <f t="shared" si="13"/>
        <v>0</v>
      </c>
    </row>
    <row r="155" spans="1:43" ht="15" customHeight="1" x14ac:dyDescent="0.35">
      <c r="A155" s="3" t="s">
        <v>175</v>
      </c>
      <c r="B155" s="3" t="s">
        <v>179</v>
      </c>
      <c r="C155" s="3">
        <v>2013</v>
      </c>
      <c r="D155" s="3" t="s">
        <v>621</v>
      </c>
      <c r="E155" s="3" t="s">
        <v>621</v>
      </c>
      <c r="F155" s="3" t="s">
        <v>621</v>
      </c>
      <c r="G155" s="3" t="s">
        <v>621</v>
      </c>
      <c r="H155" s="3" t="s">
        <v>621</v>
      </c>
      <c r="I155" s="3" t="s">
        <v>621</v>
      </c>
      <c r="J155" s="3" t="s">
        <v>621</v>
      </c>
      <c r="K155" s="3" t="s">
        <v>621</v>
      </c>
      <c r="L155" s="3" t="s">
        <v>621</v>
      </c>
      <c r="M155" s="3" t="s">
        <v>621</v>
      </c>
      <c r="N155" s="3" t="s">
        <v>621</v>
      </c>
      <c r="O155" s="3" t="s">
        <v>621</v>
      </c>
      <c r="P155" s="3" t="s">
        <v>621</v>
      </c>
      <c r="Q155" s="3" t="s">
        <v>621</v>
      </c>
      <c r="R155" s="3" t="s">
        <v>621</v>
      </c>
      <c r="S155" s="3" t="s">
        <v>621</v>
      </c>
      <c r="T155" s="3" t="s">
        <v>621</v>
      </c>
      <c r="U155" s="3" t="s">
        <v>621</v>
      </c>
      <c r="V155" s="3" t="s">
        <v>621</v>
      </c>
      <c r="W155" s="3" t="s">
        <v>621</v>
      </c>
      <c r="X155" s="3" t="s">
        <v>621</v>
      </c>
      <c r="Y155" s="3" t="s">
        <v>621</v>
      </c>
      <c r="Z155" s="3" t="s">
        <v>621</v>
      </c>
      <c r="AA155" s="3" t="s">
        <v>621</v>
      </c>
      <c r="AB155" s="3" t="s">
        <v>621</v>
      </c>
      <c r="AC155" s="3" t="s">
        <v>621</v>
      </c>
      <c r="AD155" s="3" t="s">
        <v>621</v>
      </c>
      <c r="AE155" s="3" t="s">
        <v>621</v>
      </c>
      <c r="AF155" s="3" t="s">
        <v>621</v>
      </c>
      <c r="AG155" s="3" t="s">
        <v>621</v>
      </c>
      <c r="AJ155" s="20">
        <f t="shared" si="14"/>
        <v>0</v>
      </c>
      <c r="AL155" s="20">
        <f t="shared" si="10"/>
        <v>0</v>
      </c>
      <c r="AM155" s="20" t="str">
        <f t="shared" si="11"/>
        <v/>
      </c>
      <c r="AN155" s="21" t="str">
        <f t="shared" si="12"/>
        <v/>
      </c>
      <c r="AQ155" s="3">
        <f t="shared" si="13"/>
        <v>0</v>
      </c>
    </row>
    <row r="156" spans="1:43" ht="15" customHeight="1" x14ac:dyDescent="0.35">
      <c r="A156" s="3" t="s">
        <v>180</v>
      </c>
      <c r="B156" s="3" t="s">
        <v>181</v>
      </c>
      <c r="C156" s="3">
        <v>2013</v>
      </c>
      <c r="D156" s="3" t="s">
        <v>621</v>
      </c>
      <c r="E156" s="3" t="s">
        <v>621</v>
      </c>
      <c r="F156" s="3" t="s">
        <v>621</v>
      </c>
      <c r="G156" s="3" t="s">
        <v>621</v>
      </c>
      <c r="H156" s="3" t="s">
        <v>621</v>
      </c>
      <c r="I156" s="3" t="s">
        <v>621</v>
      </c>
      <c r="J156" s="3" t="s">
        <v>621</v>
      </c>
      <c r="K156" s="3" t="s">
        <v>621</v>
      </c>
      <c r="L156" s="3" t="s">
        <v>621</v>
      </c>
      <c r="M156" s="3" t="s">
        <v>621</v>
      </c>
      <c r="N156" s="3" t="s">
        <v>621</v>
      </c>
      <c r="O156" s="3" t="s">
        <v>621</v>
      </c>
      <c r="P156" s="3" t="s">
        <v>621</v>
      </c>
      <c r="Q156" s="3" t="s">
        <v>621</v>
      </c>
      <c r="R156" s="3" t="s">
        <v>621</v>
      </c>
      <c r="S156" s="3" t="s">
        <v>621</v>
      </c>
      <c r="T156" s="3" t="s">
        <v>621</v>
      </c>
      <c r="U156" s="3" t="s">
        <v>621</v>
      </c>
      <c r="V156" s="3" t="s">
        <v>621</v>
      </c>
      <c r="W156" s="3" t="s">
        <v>621</v>
      </c>
      <c r="X156" s="3" t="s">
        <v>621</v>
      </c>
      <c r="Y156" s="3" t="s">
        <v>621</v>
      </c>
      <c r="Z156" s="3" t="s">
        <v>621</v>
      </c>
      <c r="AA156" s="3" t="s">
        <v>621</v>
      </c>
      <c r="AB156" s="3" t="s">
        <v>621</v>
      </c>
      <c r="AC156" s="3" t="s">
        <v>621</v>
      </c>
      <c r="AD156" s="3" t="s">
        <v>621</v>
      </c>
      <c r="AE156" s="3" t="s">
        <v>621</v>
      </c>
      <c r="AF156" s="3" t="s">
        <v>621</v>
      </c>
      <c r="AG156" s="3" t="s">
        <v>621</v>
      </c>
      <c r="AJ156" s="20">
        <f t="shared" si="14"/>
        <v>0</v>
      </c>
      <c r="AL156" s="20">
        <f t="shared" si="10"/>
        <v>0</v>
      </c>
      <c r="AM156" s="20" t="str">
        <f t="shared" si="11"/>
        <v/>
      </c>
      <c r="AN156" s="21" t="str">
        <f t="shared" si="12"/>
        <v/>
      </c>
      <c r="AQ156" s="3">
        <f t="shared" si="13"/>
        <v>0</v>
      </c>
    </row>
    <row r="157" spans="1:43" ht="15" customHeight="1" x14ac:dyDescent="0.3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J157" s="20">
        <f t="shared" si="14"/>
        <v>0</v>
      </c>
      <c r="AL157" s="20">
        <f t="shared" si="10"/>
        <v>0</v>
      </c>
      <c r="AM157" s="20" t="str">
        <f t="shared" si="11"/>
        <v/>
      </c>
      <c r="AN157" s="21" t="str">
        <f t="shared" si="12"/>
        <v/>
      </c>
      <c r="AQ157" s="3">
        <f t="shared" si="13"/>
        <v>0</v>
      </c>
    </row>
    <row r="158" spans="1:43" ht="15" customHeight="1" x14ac:dyDescent="0.35">
      <c r="A158" s="3" t="s">
        <v>184</v>
      </c>
      <c r="B158" s="3" t="s">
        <v>185</v>
      </c>
      <c r="C158" s="3">
        <v>2013</v>
      </c>
      <c r="D158" s="137">
        <v>2760.803676</v>
      </c>
      <c r="E158" s="137">
        <v>1205.622386</v>
      </c>
      <c r="F158" s="137">
        <v>0.20451800000000001</v>
      </c>
      <c r="G158" s="137"/>
      <c r="H158" s="137">
        <v>0.80200859129716662</v>
      </c>
      <c r="I158" s="137" t="s">
        <v>621</v>
      </c>
      <c r="J158" s="137">
        <v>1852.73400454896</v>
      </c>
      <c r="K158" s="137">
        <v>23.219034567992004</v>
      </c>
      <c r="L158" s="137">
        <v>0</v>
      </c>
      <c r="M158" s="137">
        <v>37.455869562545196</v>
      </c>
      <c r="N158" s="137">
        <v>0</v>
      </c>
      <c r="O158" s="137">
        <v>0</v>
      </c>
      <c r="P158" s="137">
        <v>511.97560799999991</v>
      </c>
      <c r="Q158" s="137">
        <v>0</v>
      </c>
      <c r="R158" s="137">
        <v>0</v>
      </c>
      <c r="S158" s="137">
        <v>0</v>
      </c>
      <c r="T158" s="137">
        <v>0</v>
      </c>
      <c r="U158" s="137">
        <v>41.59423076138507</v>
      </c>
      <c r="V158" s="137">
        <v>0</v>
      </c>
      <c r="W158" s="137">
        <v>1205.8559567805557</v>
      </c>
      <c r="X158" s="137">
        <v>0</v>
      </c>
      <c r="Y158" s="137">
        <v>0</v>
      </c>
      <c r="Z158" s="137">
        <v>0</v>
      </c>
      <c r="AA158" s="137">
        <v>0</v>
      </c>
      <c r="AB158" s="137">
        <v>96.103239294626661</v>
      </c>
      <c r="AC158" s="137">
        <v>0</v>
      </c>
      <c r="AD158" s="137">
        <v>0</v>
      </c>
      <c r="AE158" s="137">
        <v>876.55437275555562</v>
      </c>
      <c r="AF158" s="137">
        <v>0</v>
      </c>
      <c r="AG158" s="137">
        <v>657.754819</v>
      </c>
      <c r="AJ158" s="20">
        <f t="shared" si="14"/>
        <v>5303.2471352716193</v>
      </c>
      <c r="AL158" s="20">
        <f t="shared" si="10"/>
        <v>2760.803676</v>
      </c>
      <c r="AM158" s="20">
        <f t="shared" si="11"/>
        <v>1205.622386</v>
      </c>
      <c r="AN158" s="21">
        <f t="shared" si="12"/>
        <v>0.74792404744246366</v>
      </c>
      <c r="AQ158" s="3">
        <f t="shared" si="13"/>
        <v>4645.4923162716195</v>
      </c>
    </row>
    <row r="159" spans="1:43" ht="15" customHeight="1" x14ac:dyDescent="0.35">
      <c r="A159" s="3" t="s">
        <v>184</v>
      </c>
      <c r="B159" s="3" t="s">
        <v>186</v>
      </c>
      <c r="C159" s="3">
        <v>2013</v>
      </c>
      <c r="D159" s="3" t="s">
        <v>621</v>
      </c>
      <c r="E159" s="3" t="s">
        <v>621</v>
      </c>
      <c r="F159" s="3" t="s">
        <v>621</v>
      </c>
      <c r="G159" s="3" t="s">
        <v>621</v>
      </c>
      <c r="H159" s="3" t="s">
        <v>621</v>
      </c>
      <c r="I159" s="3" t="s">
        <v>621</v>
      </c>
      <c r="J159" s="3" t="s">
        <v>621</v>
      </c>
      <c r="K159" s="3" t="s">
        <v>621</v>
      </c>
      <c r="L159" s="3" t="s">
        <v>621</v>
      </c>
      <c r="M159" s="3" t="s">
        <v>621</v>
      </c>
      <c r="N159" s="3" t="s">
        <v>621</v>
      </c>
      <c r="O159" s="3" t="s">
        <v>621</v>
      </c>
      <c r="P159" s="3" t="s">
        <v>621</v>
      </c>
      <c r="Q159" s="3" t="s">
        <v>621</v>
      </c>
      <c r="R159" s="3" t="s">
        <v>621</v>
      </c>
      <c r="S159" s="3" t="s">
        <v>621</v>
      </c>
      <c r="T159" s="3" t="s">
        <v>621</v>
      </c>
      <c r="U159" s="3" t="s">
        <v>621</v>
      </c>
      <c r="V159" s="3" t="s">
        <v>621</v>
      </c>
      <c r="W159" s="3" t="s">
        <v>621</v>
      </c>
      <c r="X159" s="3" t="s">
        <v>621</v>
      </c>
      <c r="Y159" s="3" t="s">
        <v>621</v>
      </c>
      <c r="Z159" s="3" t="s">
        <v>621</v>
      </c>
      <c r="AA159" s="3" t="s">
        <v>621</v>
      </c>
      <c r="AB159" s="3" t="s">
        <v>621</v>
      </c>
      <c r="AC159" s="3" t="s">
        <v>621</v>
      </c>
      <c r="AD159" s="3" t="s">
        <v>621</v>
      </c>
      <c r="AE159" s="3" t="s">
        <v>621</v>
      </c>
      <c r="AF159" s="3" t="s">
        <v>621</v>
      </c>
      <c r="AG159" s="3" t="s">
        <v>621</v>
      </c>
      <c r="AJ159" s="20">
        <f t="shared" si="14"/>
        <v>0</v>
      </c>
      <c r="AL159" s="20">
        <f t="shared" si="10"/>
        <v>0</v>
      </c>
      <c r="AM159" s="20" t="str">
        <f t="shared" si="11"/>
        <v/>
      </c>
      <c r="AN159" s="21" t="str">
        <f t="shared" si="12"/>
        <v/>
      </c>
      <c r="AQ159" s="3">
        <f t="shared" si="13"/>
        <v>0</v>
      </c>
    </row>
    <row r="160" spans="1:43" ht="15" customHeight="1" x14ac:dyDescent="0.3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J160" s="20">
        <f t="shared" si="14"/>
        <v>0</v>
      </c>
      <c r="AL160" s="20">
        <f t="shared" si="10"/>
        <v>0</v>
      </c>
      <c r="AM160" s="20" t="str">
        <f t="shared" si="11"/>
        <v/>
      </c>
      <c r="AN160" s="21" t="str">
        <f t="shared" si="12"/>
        <v/>
      </c>
      <c r="AQ160" s="3">
        <f t="shared" si="13"/>
        <v>0</v>
      </c>
    </row>
    <row r="161" spans="1:43" ht="15" customHeight="1" x14ac:dyDescent="0.3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J161" s="20">
        <f t="shared" si="14"/>
        <v>0</v>
      </c>
      <c r="AL161" s="20">
        <f t="shared" si="10"/>
        <v>0</v>
      </c>
      <c r="AM161" s="20" t="str">
        <f t="shared" si="11"/>
        <v/>
      </c>
      <c r="AN161" s="21" t="str">
        <f t="shared" si="12"/>
        <v/>
      </c>
      <c r="AQ161" s="3">
        <f t="shared" si="13"/>
        <v>0</v>
      </c>
    </row>
    <row r="162" spans="1:43" ht="15" customHeight="1" x14ac:dyDescent="0.3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J162" s="20">
        <f t="shared" si="14"/>
        <v>0</v>
      </c>
      <c r="AL162" s="20">
        <f t="shared" si="10"/>
        <v>0</v>
      </c>
      <c r="AM162" s="20" t="str">
        <f t="shared" si="11"/>
        <v/>
      </c>
      <c r="AN162" s="21" t="str">
        <f t="shared" si="12"/>
        <v/>
      </c>
      <c r="AQ162" s="3">
        <f t="shared" si="13"/>
        <v>0</v>
      </c>
    </row>
    <row r="163" spans="1:43" ht="15" customHeight="1" x14ac:dyDescent="0.3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J163" s="20">
        <f t="shared" si="14"/>
        <v>0</v>
      </c>
      <c r="AL163" s="20">
        <f t="shared" si="10"/>
        <v>0</v>
      </c>
      <c r="AM163" s="20" t="str">
        <f t="shared" si="11"/>
        <v/>
      </c>
      <c r="AN163" s="21" t="str">
        <f t="shared" si="12"/>
        <v/>
      </c>
      <c r="AQ163" s="3">
        <f t="shared" si="13"/>
        <v>0</v>
      </c>
    </row>
    <row r="164" spans="1:43" ht="15" customHeight="1" x14ac:dyDescent="0.3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J164" s="20">
        <f t="shared" si="14"/>
        <v>0</v>
      </c>
      <c r="AL164" s="20">
        <f t="shared" si="10"/>
        <v>0</v>
      </c>
      <c r="AM164" s="20" t="str">
        <f t="shared" si="11"/>
        <v/>
      </c>
      <c r="AN164" s="21" t="str">
        <f t="shared" si="12"/>
        <v/>
      </c>
      <c r="AQ164" s="3">
        <f t="shared" si="13"/>
        <v>0</v>
      </c>
    </row>
    <row r="165" spans="1:43" ht="15" customHeight="1" x14ac:dyDescent="0.3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J165" s="20">
        <f t="shared" si="14"/>
        <v>0</v>
      </c>
      <c r="AL165" s="20">
        <f t="shared" si="10"/>
        <v>0</v>
      </c>
      <c r="AM165" s="20" t="str">
        <f t="shared" si="11"/>
        <v/>
      </c>
      <c r="AN165" s="21" t="str">
        <f t="shared" si="12"/>
        <v/>
      </c>
      <c r="AQ165" s="3">
        <f t="shared" si="13"/>
        <v>0</v>
      </c>
    </row>
    <row r="166" spans="1:43" ht="15" customHeight="1" x14ac:dyDescent="0.3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J166" s="20">
        <f t="shared" si="14"/>
        <v>0</v>
      </c>
      <c r="AL166" s="20">
        <f t="shared" si="10"/>
        <v>0</v>
      </c>
      <c r="AM166" s="20" t="str">
        <f t="shared" si="11"/>
        <v/>
      </c>
      <c r="AN166" s="21" t="str">
        <f t="shared" si="12"/>
        <v/>
      </c>
      <c r="AQ166" s="3">
        <f t="shared" si="13"/>
        <v>0</v>
      </c>
    </row>
    <row r="167" spans="1:43" ht="15" customHeight="1" x14ac:dyDescent="0.3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J167" s="20">
        <f t="shared" si="14"/>
        <v>0</v>
      </c>
      <c r="AL167" s="20">
        <f t="shared" si="10"/>
        <v>0</v>
      </c>
      <c r="AM167" s="20" t="str">
        <f t="shared" si="11"/>
        <v/>
      </c>
      <c r="AN167" s="21" t="str">
        <f t="shared" si="12"/>
        <v/>
      </c>
      <c r="AQ167" s="3">
        <f t="shared" si="13"/>
        <v>0</v>
      </c>
    </row>
    <row r="168" spans="1:43" ht="15" customHeight="1" x14ac:dyDescent="0.35">
      <c r="A168" s="3" t="s">
        <v>196</v>
      </c>
      <c r="B168" s="3" t="s">
        <v>197</v>
      </c>
      <c r="C168" s="3">
        <v>2013</v>
      </c>
      <c r="D168" s="3" t="s">
        <v>621</v>
      </c>
      <c r="E168" s="3" t="s">
        <v>621</v>
      </c>
      <c r="F168" s="3" t="s">
        <v>621</v>
      </c>
      <c r="G168" s="3" t="s">
        <v>621</v>
      </c>
      <c r="H168" s="3" t="s">
        <v>621</v>
      </c>
      <c r="I168" s="3" t="s">
        <v>621</v>
      </c>
      <c r="J168" s="3" t="s">
        <v>621</v>
      </c>
      <c r="K168" s="3" t="s">
        <v>621</v>
      </c>
      <c r="L168" s="3" t="s">
        <v>621</v>
      </c>
      <c r="M168" s="3" t="s">
        <v>621</v>
      </c>
      <c r="N168" s="3" t="s">
        <v>621</v>
      </c>
      <c r="O168" s="3" t="s">
        <v>621</v>
      </c>
      <c r="P168" s="3" t="s">
        <v>621</v>
      </c>
      <c r="Q168" s="3" t="s">
        <v>621</v>
      </c>
      <c r="R168" s="3" t="s">
        <v>621</v>
      </c>
      <c r="S168" s="3" t="s">
        <v>621</v>
      </c>
      <c r="T168" s="3" t="s">
        <v>621</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J168" s="20">
        <f t="shared" si="14"/>
        <v>0</v>
      </c>
      <c r="AL168" s="20">
        <f t="shared" si="10"/>
        <v>0</v>
      </c>
      <c r="AM168" s="20" t="str">
        <f t="shared" si="11"/>
        <v/>
      </c>
      <c r="AN168" s="21" t="str">
        <f t="shared" si="12"/>
        <v/>
      </c>
      <c r="AQ168" s="3">
        <f t="shared" si="13"/>
        <v>0</v>
      </c>
    </row>
    <row r="169" spans="1:43" ht="15" customHeight="1" x14ac:dyDescent="0.3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J169" s="20">
        <f t="shared" si="14"/>
        <v>0</v>
      </c>
      <c r="AL169" s="20">
        <f t="shared" si="10"/>
        <v>0</v>
      </c>
      <c r="AM169" s="20" t="str">
        <f t="shared" si="11"/>
        <v/>
      </c>
      <c r="AN169" s="21" t="str">
        <f t="shared" si="12"/>
        <v/>
      </c>
      <c r="AQ169" s="3">
        <f t="shared" si="13"/>
        <v>0</v>
      </c>
    </row>
    <row r="170" spans="1:43" ht="15" customHeight="1" x14ac:dyDescent="0.35">
      <c r="A170" s="3" t="s">
        <v>196</v>
      </c>
      <c r="B170" s="3" t="s">
        <v>199</v>
      </c>
      <c r="C170" s="3">
        <v>2013</v>
      </c>
      <c r="D170" s="3" t="s">
        <v>621</v>
      </c>
      <c r="E170" s="3" t="s">
        <v>621</v>
      </c>
      <c r="F170" s="3" t="s">
        <v>621</v>
      </c>
      <c r="G170" s="3" t="s">
        <v>621</v>
      </c>
      <c r="H170" s="3" t="s">
        <v>621</v>
      </c>
      <c r="I170" s="3" t="s">
        <v>621</v>
      </c>
      <c r="J170" s="3" t="s">
        <v>621</v>
      </c>
      <c r="K170" s="3" t="s">
        <v>621</v>
      </c>
      <c r="L170" s="3" t="s">
        <v>621</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J170" s="20">
        <f t="shared" si="14"/>
        <v>0</v>
      </c>
      <c r="AL170" s="20">
        <f t="shared" si="10"/>
        <v>0</v>
      </c>
      <c r="AM170" s="20" t="str">
        <f t="shared" si="11"/>
        <v/>
      </c>
      <c r="AN170" s="21" t="str">
        <f t="shared" si="12"/>
        <v/>
      </c>
      <c r="AQ170" s="3">
        <f t="shared" si="13"/>
        <v>0</v>
      </c>
    </row>
    <row r="171" spans="1:43" ht="15" customHeight="1" x14ac:dyDescent="0.35">
      <c r="A171" s="3" t="s">
        <v>196</v>
      </c>
      <c r="B171" s="3" t="s">
        <v>200</v>
      </c>
      <c r="C171" s="3">
        <v>2013</v>
      </c>
      <c r="D171" s="3" t="s">
        <v>621</v>
      </c>
      <c r="E171" s="3" t="s">
        <v>621</v>
      </c>
      <c r="F171" s="3" t="s">
        <v>621</v>
      </c>
      <c r="G171" s="3" t="s">
        <v>621</v>
      </c>
      <c r="H171" s="3" t="s">
        <v>621</v>
      </c>
      <c r="I171" s="3" t="s">
        <v>621</v>
      </c>
      <c r="J171" s="3" t="s">
        <v>621</v>
      </c>
      <c r="K171" s="3" t="s">
        <v>621</v>
      </c>
      <c r="L171" s="3" t="s">
        <v>621</v>
      </c>
      <c r="M171" s="3" t="s">
        <v>621</v>
      </c>
      <c r="N171" s="3" t="s">
        <v>621</v>
      </c>
      <c r="O171" s="3" t="s">
        <v>621</v>
      </c>
      <c r="P171" s="3" t="s">
        <v>621</v>
      </c>
      <c r="Q171" s="3" t="s">
        <v>621</v>
      </c>
      <c r="R171" s="3" t="s">
        <v>621</v>
      </c>
      <c r="S171" s="3" t="s">
        <v>621</v>
      </c>
      <c r="T171" s="3" t="s">
        <v>621</v>
      </c>
      <c r="U171" s="3" t="s">
        <v>621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J171" s="20">
        <f t="shared" si="14"/>
        <v>0</v>
      </c>
      <c r="AL171" s="20">
        <f t="shared" si="10"/>
        <v>0</v>
      </c>
      <c r="AM171" s="20" t="str">
        <f t="shared" si="11"/>
        <v/>
      </c>
      <c r="AN171" s="21" t="str">
        <f t="shared" si="12"/>
        <v/>
      </c>
      <c r="AQ171" s="3">
        <f t="shared" si="13"/>
        <v>0</v>
      </c>
    </row>
    <row r="172" spans="1:43" ht="15" customHeight="1" x14ac:dyDescent="0.35">
      <c r="A172" s="3" t="s">
        <v>201</v>
      </c>
      <c r="B172" s="3" t="s">
        <v>202</v>
      </c>
      <c r="C172" s="3">
        <v>2013</v>
      </c>
      <c r="D172" s="3" t="s">
        <v>621</v>
      </c>
      <c r="E172" s="3" t="s">
        <v>621</v>
      </c>
      <c r="F172" s="3" t="s">
        <v>621</v>
      </c>
      <c r="G172" s="3" t="s">
        <v>621</v>
      </c>
      <c r="H172" s="3" t="s">
        <v>621</v>
      </c>
      <c r="I172" s="3" t="s">
        <v>621</v>
      </c>
      <c r="J172" s="3" t="s">
        <v>621</v>
      </c>
      <c r="K172" s="3" t="s">
        <v>621</v>
      </c>
      <c r="L172" s="3" t="s">
        <v>621</v>
      </c>
      <c r="M172" s="3" t="s">
        <v>621</v>
      </c>
      <c r="N172" s="3" t="s">
        <v>621</v>
      </c>
      <c r="O172" s="3" t="s">
        <v>621</v>
      </c>
      <c r="P172" s="3" t="s">
        <v>621</v>
      </c>
      <c r="Q172" s="3" t="s">
        <v>621</v>
      </c>
      <c r="R172" s="3" t="s">
        <v>621</v>
      </c>
      <c r="S172" s="3" t="s">
        <v>621</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J172" s="20">
        <f t="shared" si="14"/>
        <v>0</v>
      </c>
      <c r="AL172" s="20">
        <f t="shared" si="10"/>
        <v>0</v>
      </c>
      <c r="AM172" s="20" t="str">
        <f t="shared" si="11"/>
        <v/>
      </c>
      <c r="AN172" s="21" t="str">
        <f t="shared" si="12"/>
        <v/>
      </c>
      <c r="AQ172" s="3">
        <f t="shared" si="13"/>
        <v>0</v>
      </c>
    </row>
    <row r="173" spans="1:43" ht="15" customHeight="1" x14ac:dyDescent="0.35">
      <c r="A173" s="3" t="s">
        <v>201</v>
      </c>
      <c r="B173" s="3" t="s">
        <v>203</v>
      </c>
      <c r="C173" s="3">
        <v>2013</v>
      </c>
      <c r="D173" s="3" t="s">
        <v>621</v>
      </c>
      <c r="E173" s="3" t="s">
        <v>621</v>
      </c>
      <c r="F173" s="3" t="s">
        <v>621</v>
      </c>
      <c r="G173" s="3" t="s">
        <v>621</v>
      </c>
      <c r="H173" s="3" t="s">
        <v>621</v>
      </c>
      <c r="I173" s="3" t="s">
        <v>621</v>
      </c>
      <c r="J173" s="3" t="s">
        <v>621</v>
      </c>
      <c r="K173" s="3" t="s">
        <v>621</v>
      </c>
      <c r="L173" s="3" t="s">
        <v>621</v>
      </c>
      <c r="M173" s="3" t="s">
        <v>621</v>
      </c>
      <c r="N173" s="3" t="s">
        <v>621</v>
      </c>
      <c r="O173" s="3" t="s">
        <v>621</v>
      </c>
      <c r="P173" s="3" t="s">
        <v>621</v>
      </c>
      <c r="Q173" s="3" t="s">
        <v>621</v>
      </c>
      <c r="R173" s="3" t="s">
        <v>621</v>
      </c>
      <c r="S173" s="3" t="s">
        <v>621</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J173" s="20">
        <f t="shared" si="14"/>
        <v>0</v>
      </c>
      <c r="AL173" s="20">
        <f t="shared" si="10"/>
        <v>0</v>
      </c>
      <c r="AM173" s="20" t="str">
        <f t="shared" si="11"/>
        <v/>
      </c>
      <c r="AN173" s="21" t="str">
        <f t="shared" si="12"/>
        <v/>
      </c>
      <c r="AQ173" s="3">
        <f t="shared" si="13"/>
        <v>0</v>
      </c>
    </row>
    <row r="174" spans="1:43" ht="15" customHeight="1" x14ac:dyDescent="0.35">
      <c r="A174" s="3" t="s">
        <v>201</v>
      </c>
      <c r="B174" s="3" t="s">
        <v>204</v>
      </c>
      <c r="C174" s="3">
        <v>2013</v>
      </c>
      <c r="D174" s="3" t="s">
        <v>621</v>
      </c>
      <c r="E174" s="3" t="s">
        <v>621</v>
      </c>
      <c r="F174" s="3" t="s">
        <v>621</v>
      </c>
      <c r="G174" s="3" t="s">
        <v>621</v>
      </c>
      <c r="H174" s="3" t="s">
        <v>621</v>
      </c>
      <c r="I174" s="3" t="s">
        <v>621</v>
      </c>
      <c r="J174" s="3" t="s">
        <v>621</v>
      </c>
      <c r="K174" s="3" t="s">
        <v>621</v>
      </c>
      <c r="L174" s="3" t="s">
        <v>621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J174" s="20">
        <f t="shared" si="14"/>
        <v>0</v>
      </c>
      <c r="AL174" s="20">
        <f t="shared" si="10"/>
        <v>0</v>
      </c>
      <c r="AM174" s="20" t="str">
        <f t="shared" si="11"/>
        <v/>
      </c>
      <c r="AN174" s="21" t="str">
        <f t="shared" si="12"/>
        <v/>
      </c>
      <c r="AQ174" s="3">
        <f t="shared" si="13"/>
        <v>0</v>
      </c>
    </row>
    <row r="175" spans="1:43" ht="15" customHeight="1" x14ac:dyDescent="0.35">
      <c r="A175" s="3" t="s">
        <v>201</v>
      </c>
      <c r="B175" s="3" t="s">
        <v>205</v>
      </c>
      <c r="C175" s="3">
        <v>2013</v>
      </c>
      <c r="D175" s="3" t="s">
        <v>621</v>
      </c>
      <c r="E175" s="3" t="s">
        <v>621</v>
      </c>
      <c r="F175" s="3" t="s">
        <v>621</v>
      </c>
      <c r="G175" s="3" t="s">
        <v>621</v>
      </c>
      <c r="H175" s="3" t="s">
        <v>621</v>
      </c>
      <c r="I175" s="3" t="s">
        <v>621</v>
      </c>
      <c r="J175" s="3" t="s">
        <v>621</v>
      </c>
      <c r="K175" s="3" t="s">
        <v>621</v>
      </c>
      <c r="L175" s="3" t="s">
        <v>621</v>
      </c>
      <c r="M175" s="3" t="s">
        <v>621</v>
      </c>
      <c r="N175" s="3" t="s">
        <v>621</v>
      </c>
      <c r="O175" s="3" t="s">
        <v>621</v>
      </c>
      <c r="P175" s="3" t="s">
        <v>621</v>
      </c>
      <c r="Q175" s="3" t="s">
        <v>621</v>
      </c>
      <c r="R175" s="3" t="s">
        <v>621</v>
      </c>
      <c r="S175" s="3" t="s">
        <v>621</v>
      </c>
      <c r="T175" s="3" t="s">
        <v>621</v>
      </c>
      <c r="U175" s="3" t="s">
        <v>621</v>
      </c>
      <c r="V175" s="3" t="s">
        <v>621</v>
      </c>
      <c r="W175" s="3" t="s">
        <v>621</v>
      </c>
      <c r="X175" s="3" t="s">
        <v>621</v>
      </c>
      <c r="Y175" s="3" t="s">
        <v>621</v>
      </c>
      <c r="Z175" s="3" t="s">
        <v>621</v>
      </c>
      <c r="AA175" s="3" t="s">
        <v>621</v>
      </c>
      <c r="AB175" s="3" t="s">
        <v>621</v>
      </c>
      <c r="AC175" s="3" t="s">
        <v>621</v>
      </c>
      <c r="AD175" s="3" t="s">
        <v>621</v>
      </c>
      <c r="AE175" s="3" t="s">
        <v>621</v>
      </c>
      <c r="AF175" s="3" t="s">
        <v>621</v>
      </c>
      <c r="AG175" s="3" t="s">
        <v>621</v>
      </c>
      <c r="AJ175" s="20">
        <f t="shared" si="14"/>
        <v>0</v>
      </c>
      <c r="AL175" s="20">
        <f t="shared" si="10"/>
        <v>0</v>
      </c>
      <c r="AM175" s="20" t="str">
        <f t="shared" si="11"/>
        <v/>
      </c>
      <c r="AN175" s="21" t="str">
        <f t="shared" si="12"/>
        <v/>
      </c>
      <c r="AQ175" s="3">
        <f t="shared" si="13"/>
        <v>0</v>
      </c>
    </row>
    <row r="176" spans="1:43" ht="15" customHeight="1" x14ac:dyDescent="0.35">
      <c r="A176" s="3" t="s">
        <v>206</v>
      </c>
      <c r="B176" s="3" t="s">
        <v>207</v>
      </c>
      <c r="C176" s="3">
        <v>2013</v>
      </c>
      <c r="D176" s="3">
        <v>171</v>
      </c>
      <c r="E176" s="3">
        <v>31.7</v>
      </c>
      <c r="F176" s="3" t="s">
        <v>621</v>
      </c>
      <c r="G176" s="3" t="s">
        <v>621</v>
      </c>
      <c r="H176" s="3" t="s">
        <v>621</v>
      </c>
      <c r="I176" s="3">
        <v>202.6</v>
      </c>
      <c r="J176" s="3" t="s">
        <v>621</v>
      </c>
      <c r="K176" s="3" t="s">
        <v>621</v>
      </c>
      <c r="L176" s="3" t="s">
        <v>621</v>
      </c>
      <c r="M176" s="3" t="s">
        <v>621</v>
      </c>
      <c r="N176" s="3" t="s">
        <v>621</v>
      </c>
      <c r="O176" s="3" t="s">
        <v>621</v>
      </c>
      <c r="P176" s="3" t="s">
        <v>621</v>
      </c>
      <c r="Q176" s="3" t="s">
        <v>621</v>
      </c>
      <c r="R176" s="3">
        <v>93.6</v>
      </c>
      <c r="S176" s="3" t="s">
        <v>621</v>
      </c>
      <c r="T176" s="3" t="s">
        <v>621</v>
      </c>
      <c r="U176" s="3" t="s">
        <v>621</v>
      </c>
      <c r="V176" s="3" t="s">
        <v>621</v>
      </c>
      <c r="W176" s="3" t="s">
        <v>621</v>
      </c>
      <c r="X176" s="3" t="s">
        <v>621</v>
      </c>
      <c r="Y176" s="3" t="s">
        <v>621</v>
      </c>
      <c r="Z176" s="3" t="s">
        <v>621</v>
      </c>
      <c r="AA176" s="3" t="s">
        <v>621</v>
      </c>
      <c r="AB176" s="3" t="s">
        <v>621</v>
      </c>
      <c r="AC176" s="3" t="s">
        <v>621</v>
      </c>
      <c r="AD176" s="3">
        <v>109</v>
      </c>
      <c r="AE176" s="3" t="s">
        <v>621</v>
      </c>
      <c r="AF176" s="3" t="s">
        <v>621</v>
      </c>
      <c r="AG176" s="3" t="s">
        <v>621</v>
      </c>
      <c r="AJ176" s="20">
        <f t="shared" si="14"/>
        <v>202.6</v>
      </c>
      <c r="AL176" s="20">
        <f t="shared" si="10"/>
        <v>171</v>
      </c>
      <c r="AM176" s="20">
        <f t="shared" si="11"/>
        <v>31.7</v>
      </c>
      <c r="AN176" s="21">
        <f t="shared" si="12"/>
        <v>1.0004935834155972</v>
      </c>
      <c r="AQ176" s="3">
        <f t="shared" si="13"/>
        <v>202.6</v>
      </c>
    </row>
    <row r="177" spans="1:43" ht="15" customHeight="1" x14ac:dyDescent="0.35">
      <c r="A177" s="3" t="s">
        <v>208</v>
      </c>
      <c r="B177" s="3" t="s">
        <v>209</v>
      </c>
      <c r="C177" s="3">
        <v>2013</v>
      </c>
      <c r="D177" s="3">
        <v>212.8</v>
      </c>
      <c r="E177" s="3">
        <v>69.2</v>
      </c>
      <c r="F177" s="3" t="s">
        <v>621</v>
      </c>
      <c r="G177" s="3" t="s">
        <v>621</v>
      </c>
      <c r="H177" s="3" t="s">
        <v>621</v>
      </c>
      <c r="I177" s="3">
        <v>553.29999999999995</v>
      </c>
      <c r="J177" s="3" t="s">
        <v>621</v>
      </c>
      <c r="K177" s="3" t="s">
        <v>621</v>
      </c>
      <c r="L177" s="3" t="s">
        <v>621</v>
      </c>
      <c r="M177" s="3" t="s">
        <v>621</v>
      </c>
      <c r="N177" s="3" t="s">
        <v>621</v>
      </c>
      <c r="O177" s="3" t="s">
        <v>621</v>
      </c>
      <c r="P177" s="3">
        <v>65.099999999999994</v>
      </c>
      <c r="Q177" s="3">
        <v>158.5</v>
      </c>
      <c r="R177" s="3">
        <v>11</v>
      </c>
      <c r="S177" s="3" t="s">
        <v>621</v>
      </c>
      <c r="T177" s="3" t="s">
        <v>621</v>
      </c>
      <c r="U177" s="3">
        <v>2.7</v>
      </c>
      <c r="V177" s="3" t="s">
        <v>621</v>
      </c>
      <c r="W177" s="3" t="s">
        <v>621</v>
      </c>
      <c r="X177" s="3" t="s">
        <v>621</v>
      </c>
      <c r="Y177" s="3" t="s">
        <v>621</v>
      </c>
      <c r="Z177" s="3">
        <v>124.8</v>
      </c>
      <c r="AA177" s="3" t="s">
        <v>621</v>
      </c>
      <c r="AB177" s="3" t="s">
        <v>621</v>
      </c>
      <c r="AC177" s="3" t="s">
        <v>621</v>
      </c>
      <c r="AD177" s="3" t="s">
        <v>621</v>
      </c>
      <c r="AE177" s="3" t="s">
        <v>621</v>
      </c>
      <c r="AF177" s="3" t="s">
        <v>621</v>
      </c>
      <c r="AG177" s="3">
        <v>191.2</v>
      </c>
      <c r="AJ177" s="20">
        <f t="shared" si="14"/>
        <v>553.29999999999995</v>
      </c>
      <c r="AL177" s="20">
        <f t="shared" si="10"/>
        <v>212.8</v>
      </c>
      <c r="AM177" s="20">
        <f t="shared" si="11"/>
        <v>69.2</v>
      </c>
      <c r="AN177" s="21">
        <f t="shared" si="12"/>
        <v>0.50966925718416778</v>
      </c>
      <c r="AQ177" s="3">
        <f t="shared" si="13"/>
        <v>362.09999999999997</v>
      </c>
    </row>
    <row r="178" spans="1:43" ht="15" customHeight="1" x14ac:dyDescent="0.35">
      <c r="A178" s="3" t="s">
        <v>210</v>
      </c>
      <c r="B178" s="3" t="s">
        <v>211</v>
      </c>
      <c r="C178" s="3">
        <v>2013</v>
      </c>
      <c r="D178" s="3">
        <v>940.07</v>
      </c>
      <c r="E178" s="3">
        <v>602.35</v>
      </c>
      <c r="F178" s="3" t="s">
        <v>621</v>
      </c>
      <c r="G178" s="3" t="s">
        <v>621</v>
      </c>
      <c r="H178" s="3" t="s">
        <v>621</v>
      </c>
      <c r="I178" s="3">
        <v>1767.902</v>
      </c>
      <c r="J178" s="3" t="s">
        <v>621</v>
      </c>
      <c r="K178" s="3" t="s">
        <v>621</v>
      </c>
      <c r="L178" s="3" t="s">
        <v>621</v>
      </c>
      <c r="M178" s="3" t="s">
        <v>621</v>
      </c>
      <c r="N178" s="3">
        <v>1432.71</v>
      </c>
      <c r="O178" s="3" t="s">
        <v>621</v>
      </c>
      <c r="P178" s="3">
        <v>274.51</v>
      </c>
      <c r="Q178" s="3" t="s">
        <v>621</v>
      </c>
      <c r="R178" s="3" t="s">
        <v>621</v>
      </c>
      <c r="S178" s="3" t="s">
        <v>621</v>
      </c>
      <c r="T178" s="3" t="s">
        <v>621</v>
      </c>
      <c r="U178" s="3" t="s">
        <v>621</v>
      </c>
      <c r="V178" s="3" t="s">
        <v>621</v>
      </c>
      <c r="W178" s="3" t="s">
        <v>621</v>
      </c>
      <c r="X178" s="3" t="s">
        <v>621</v>
      </c>
      <c r="Y178" s="3" t="s">
        <v>621</v>
      </c>
      <c r="Z178" s="3" t="s">
        <v>621</v>
      </c>
      <c r="AA178" s="3" t="s">
        <v>621</v>
      </c>
      <c r="AB178" s="3">
        <v>1.3</v>
      </c>
      <c r="AC178" s="3" t="s">
        <v>621</v>
      </c>
      <c r="AD178" s="3" t="s">
        <v>621</v>
      </c>
      <c r="AE178" s="3" t="s">
        <v>621</v>
      </c>
      <c r="AF178" s="3" t="s">
        <v>621</v>
      </c>
      <c r="AG178" s="3">
        <v>60.71</v>
      </c>
      <c r="AJ178" s="20">
        <f t="shared" si="14"/>
        <v>1769.23</v>
      </c>
      <c r="AL178" s="20">
        <f t="shared" si="10"/>
        <v>940.07</v>
      </c>
      <c r="AM178" s="20">
        <f t="shared" si="11"/>
        <v>602.35</v>
      </c>
      <c r="AN178" s="21">
        <f t="shared" si="12"/>
        <v>0.87180298774042952</v>
      </c>
      <c r="AQ178" s="3">
        <f t="shared" si="13"/>
        <v>1708.52</v>
      </c>
    </row>
    <row r="179" spans="1:43" ht="15" customHeight="1" x14ac:dyDescent="0.35">
      <c r="A179" s="3" t="s">
        <v>210</v>
      </c>
      <c r="B179" s="3" t="s">
        <v>212</v>
      </c>
      <c r="C179" s="3">
        <v>2013</v>
      </c>
      <c r="D179" s="3">
        <v>114.6</v>
      </c>
      <c r="E179" s="3">
        <v>13.17</v>
      </c>
      <c r="F179" s="3">
        <v>0</v>
      </c>
      <c r="G179" s="3" t="s">
        <v>621</v>
      </c>
      <c r="H179" s="3" t="s">
        <v>621</v>
      </c>
      <c r="I179" s="3">
        <v>175.6178123</v>
      </c>
      <c r="J179" s="3" t="s">
        <v>621</v>
      </c>
      <c r="K179" s="3" t="s">
        <v>621</v>
      </c>
      <c r="L179" s="3" t="s">
        <v>621</v>
      </c>
      <c r="M179" s="3" t="s">
        <v>621</v>
      </c>
      <c r="N179" s="3" t="s">
        <v>621</v>
      </c>
      <c r="O179" s="3" t="s">
        <v>621</v>
      </c>
      <c r="P179" s="3">
        <v>143.71</v>
      </c>
      <c r="Q179" s="3" t="s">
        <v>621</v>
      </c>
      <c r="R179" s="3" t="s">
        <v>621</v>
      </c>
      <c r="S179" s="3" t="s">
        <v>621</v>
      </c>
      <c r="T179" s="3" t="s">
        <v>621</v>
      </c>
      <c r="U179" s="3" t="s">
        <v>621</v>
      </c>
      <c r="V179" s="3" t="s">
        <v>14</v>
      </c>
      <c r="W179" s="3" t="s">
        <v>621</v>
      </c>
      <c r="X179" s="3" t="s">
        <v>621</v>
      </c>
      <c r="Y179" s="3" t="s">
        <v>621</v>
      </c>
      <c r="Z179" s="3" t="s">
        <v>621</v>
      </c>
      <c r="AA179" s="3" t="s">
        <v>621</v>
      </c>
      <c r="AB179" s="3" t="s">
        <v>621</v>
      </c>
      <c r="AC179" s="3" t="s">
        <v>621</v>
      </c>
      <c r="AD179" s="3" t="s">
        <v>621</v>
      </c>
      <c r="AE179" s="3" t="s">
        <v>621</v>
      </c>
      <c r="AF179" s="3" t="s">
        <v>621</v>
      </c>
      <c r="AG179" s="3">
        <v>31.78</v>
      </c>
      <c r="AJ179" s="20">
        <f t="shared" si="14"/>
        <v>175.49</v>
      </c>
      <c r="AL179" s="20">
        <f t="shared" si="10"/>
        <v>114.6</v>
      </c>
      <c r="AM179" s="20">
        <f t="shared" si="11"/>
        <v>13.17</v>
      </c>
      <c r="AN179" s="21">
        <f t="shared" si="12"/>
        <v>0.72807567382756844</v>
      </c>
      <c r="AQ179" s="3">
        <f t="shared" si="13"/>
        <v>143.71</v>
      </c>
    </row>
    <row r="180" spans="1:43" ht="15" customHeight="1" x14ac:dyDescent="0.35">
      <c r="A180" s="3" t="s">
        <v>213</v>
      </c>
      <c r="B180" s="3" t="s">
        <v>214</v>
      </c>
      <c r="C180" s="3">
        <v>2013</v>
      </c>
      <c r="D180" s="3" t="s">
        <v>621</v>
      </c>
      <c r="E180" s="3" t="s">
        <v>621</v>
      </c>
      <c r="F180" s="3" t="s">
        <v>621</v>
      </c>
      <c r="G180" s="3" t="s">
        <v>621</v>
      </c>
      <c r="H180" s="3" t="s">
        <v>621</v>
      </c>
      <c r="I180" s="3" t="s">
        <v>621</v>
      </c>
      <c r="J180" s="3" t="s">
        <v>621</v>
      </c>
      <c r="K180" s="3" t="s">
        <v>621</v>
      </c>
      <c r="L180" s="3" t="s">
        <v>621</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621</v>
      </c>
      <c r="AG180" s="3" t="s">
        <v>621</v>
      </c>
      <c r="AJ180" s="20">
        <f t="shared" si="14"/>
        <v>0</v>
      </c>
      <c r="AL180" s="20">
        <f t="shared" si="10"/>
        <v>0</v>
      </c>
      <c r="AM180" s="20" t="str">
        <f t="shared" si="11"/>
        <v/>
      </c>
      <c r="AN180" s="21" t="str">
        <f t="shared" si="12"/>
        <v/>
      </c>
      <c r="AQ180" s="3">
        <f t="shared" si="13"/>
        <v>0</v>
      </c>
    </row>
    <row r="181" spans="1:43" ht="15" customHeight="1" x14ac:dyDescent="0.35">
      <c r="A181" s="3" t="s">
        <v>213</v>
      </c>
      <c r="B181" s="3" t="s">
        <v>215</v>
      </c>
      <c r="C181" s="3">
        <v>2013</v>
      </c>
      <c r="D181" s="3" t="s">
        <v>621</v>
      </c>
      <c r="E181" s="3" t="s">
        <v>621</v>
      </c>
      <c r="F181" s="3" t="s">
        <v>621</v>
      </c>
      <c r="G181" s="3" t="s">
        <v>621</v>
      </c>
      <c r="H181" s="3" t="s">
        <v>621</v>
      </c>
      <c r="I181" s="3" t="s">
        <v>621</v>
      </c>
      <c r="J181" s="3" t="s">
        <v>621</v>
      </c>
      <c r="K181" s="3" t="s">
        <v>621</v>
      </c>
      <c r="L181" s="3" t="s">
        <v>621</v>
      </c>
      <c r="M181" s="3" t="s">
        <v>621</v>
      </c>
      <c r="N181" s="3" t="s">
        <v>621</v>
      </c>
      <c r="O181" s="3" t="s">
        <v>621</v>
      </c>
      <c r="P181" s="3" t="s">
        <v>621</v>
      </c>
      <c r="Q181" s="3" t="s">
        <v>621</v>
      </c>
      <c r="R181" s="3" t="s">
        <v>621</v>
      </c>
      <c r="S181" s="3" t="s">
        <v>621</v>
      </c>
      <c r="T181" s="3" t="s">
        <v>621</v>
      </c>
      <c r="U181" s="3" t="s">
        <v>621</v>
      </c>
      <c r="V181" s="3" t="s">
        <v>621</v>
      </c>
      <c r="W181" s="3" t="s">
        <v>621</v>
      </c>
      <c r="X181" s="3" t="s">
        <v>621</v>
      </c>
      <c r="Y181" s="3" t="s">
        <v>621</v>
      </c>
      <c r="Z181" s="3" t="s">
        <v>621</v>
      </c>
      <c r="AA181" s="3" t="s">
        <v>621</v>
      </c>
      <c r="AB181" s="3" t="s">
        <v>621</v>
      </c>
      <c r="AC181" s="3" t="s">
        <v>621</v>
      </c>
      <c r="AD181" s="3" t="s">
        <v>621</v>
      </c>
      <c r="AE181" s="3" t="s">
        <v>621</v>
      </c>
      <c r="AF181" s="3" t="s">
        <v>621</v>
      </c>
      <c r="AG181" s="3" t="s">
        <v>621</v>
      </c>
      <c r="AJ181" s="20">
        <f t="shared" si="14"/>
        <v>0</v>
      </c>
      <c r="AL181" s="20">
        <f t="shared" si="10"/>
        <v>0</v>
      </c>
      <c r="AM181" s="20" t="str">
        <f t="shared" si="11"/>
        <v/>
      </c>
      <c r="AN181" s="21" t="str">
        <f t="shared" si="12"/>
        <v/>
      </c>
      <c r="AQ181" s="3">
        <f t="shared" si="13"/>
        <v>0</v>
      </c>
    </row>
    <row r="182" spans="1:43" ht="15" customHeight="1" x14ac:dyDescent="0.35">
      <c r="A182" s="3" t="s">
        <v>216</v>
      </c>
      <c r="B182" s="3" t="s">
        <v>217</v>
      </c>
      <c r="C182" s="3">
        <v>2013</v>
      </c>
      <c r="D182" s="3" t="s">
        <v>621</v>
      </c>
      <c r="E182" s="3" t="s">
        <v>621</v>
      </c>
      <c r="F182" s="3" t="s">
        <v>621</v>
      </c>
      <c r="G182" s="3" t="s">
        <v>621</v>
      </c>
      <c r="H182" s="3" t="s">
        <v>621</v>
      </c>
      <c r="I182" s="3" t="s">
        <v>621</v>
      </c>
      <c r="J182" s="3" t="s">
        <v>621</v>
      </c>
      <c r="K182" s="3" t="s">
        <v>621</v>
      </c>
      <c r="L182" s="3" t="s">
        <v>621</v>
      </c>
      <c r="M182" s="3" t="s">
        <v>621</v>
      </c>
      <c r="N182" s="3" t="s">
        <v>621</v>
      </c>
      <c r="O182" s="3" t="s">
        <v>621</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J182" s="20">
        <f t="shared" si="14"/>
        <v>0</v>
      </c>
      <c r="AL182" s="20">
        <f t="shared" si="10"/>
        <v>0</v>
      </c>
      <c r="AM182" s="20" t="str">
        <f t="shared" si="11"/>
        <v/>
      </c>
      <c r="AN182" s="21" t="str">
        <f t="shared" si="12"/>
        <v/>
      </c>
      <c r="AQ182" s="3">
        <f t="shared" si="13"/>
        <v>0</v>
      </c>
    </row>
    <row r="183" spans="1:43" ht="15" customHeight="1" x14ac:dyDescent="0.35">
      <c r="A183" s="3" t="s">
        <v>218</v>
      </c>
      <c r="B183" s="3" t="s">
        <v>219</v>
      </c>
      <c r="C183" s="3">
        <v>2013</v>
      </c>
      <c r="D183" s="3" t="s">
        <v>621</v>
      </c>
      <c r="E183" s="3" t="s">
        <v>621</v>
      </c>
      <c r="F183" s="3" t="s">
        <v>621</v>
      </c>
      <c r="G183" s="3" t="s">
        <v>621</v>
      </c>
      <c r="H183" s="3" t="s">
        <v>621</v>
      </c>
      <c r="I183" s="3" t="s">
        <v>621</v>
      </c>
      <c r="J183" s="3" t="s">
        <v>621</v>
      </c>
      <c r="K183" s="3" t="s">
        <v>621</v>
      </c>
      <c r="L183" s="3" t="s">
        <v>621</v>
      </c>
      <c r="M183" s="3" t="s">
        <v>621</v>
      </c>
      <c r="N183" s="3" t="s">
        <v>621</v>
      </c>
      <c r="O183" s="3" t="s">
        <v>621</v>
      </c>
      <c r="P183" s="3" t="s">
        <v>621</v>
      </c>
      <c r="Q183" s="3" t="s">
        <v>621</v>
      </c>
      <c r="R183" s="3" t="s">
        <v>621</v>
      </c>
      <c r="S183" s="3" t="s">
        <v>621</v>
      </c>
      <c r="T183" s="3" t="s">
        <v>621</v>
      </c>
      <c r="U183" s="3" t="s">
        <v>621</v>
      </c>
      <c r="V183" s="3" t="s">
        <v>621</v>
      </c>
      <c r="W183" s="3" t="s">
        <v>621</v>
      </c>
      <c r="X183" s="3" t="s">
        <v>621</v>
      </c>
      <c r="Y183" s="3" t="s">
        <v>621</v>
      </c>
      <c r="Z183" s="3" t="s">
        <v>621</v>
      </c>
      <c r="AA183" s="3" t="s">
        <v>621</v>
      </c>
      <c r="AB183" s="3" t="s">
        <v>621</v>
      </c>
      <c r="AC183" s="3" t="s">
        <v>621</v>
      </c>
      <c r="AD183" s="3" t="s">
        <v>621</v>
      </c>
      <c r="AE183" s="3" t="s">
        <v>621</v>
      </c>
      <c r="AF183" s="3" t="s">
        <v>621</v>
      </c>
      <c r="AG183" s="3" t="s">
        <v>621</v>
      </c>
      <c r="AJ183" s="20">
        <f t="shared" si="14"/>
        <v>0</v>
      </c>
      <c r="AL183" s="20">
        <f t="shared" si="10"/>
        <v>0</v>
      </c>
      <c r="AM183" s="20" t="str">
        <f t="shared" si="11"/>
        <v/>
      </c>
      <c r="AN183" s="21" t="str">
        <f t="shared" si="12"/>
        <v/>
      </c>
      <c r="AQ183" s="3">
        <f t="shared" si="13"/>
        <v>0</v>
      </c>
    </row>
    <row r="184" spans="1:43" ht="15" customHeight="1" x14ac:dyDescent="0.35">
      <c r="A184" s="3" t="s">
        <v>218</v>
      </c>
      <c r="B184" s="3" t="s">
        <v>220</v>
      </c>
      <c r="C184" s="3">
        <v>2013</v>
      </c>
      <c r="D184" s="3" t="s">
        <v>621</v>
      </c>
      <c r="E184" s="3" t="s">
        <v>621</v>
      </c>
      <c r="F184" s="3" t="s">
        <v>621</v>
      </c>
      <c r="G184" s="3" t="s">
        <v>621</v>
      </c>
      <c r="H184" s="3" t="s">
        <v>621</v>
      </c>
      <c r="I184" s="3" t="s">
        <v>621</v>
      </c>
      <c r="J184" s="3" t="s">
        <v>621</v>
      </c>
      <c r="K184" s="3" t="s">
        <v>621</v>
      </c>
      <c r="L184" s="3" t="s">
        <v>621</v>
      </c>
      <c r="M184" s="3" t="s">
        <v>621</v>
      </c>
      <c r="N184" s="3" t="s">
        <v>621</v>
      </c>
      <c r="O184" s="3" t="s">
        <v>621</v>
      </c>
      <c r="P184" s="3" t="s">
        <v>621</v>
      </c>
      <c r="Q184" s="3" t="s">
        <v>621</v>
      </c>
      <c r="R184" s="3" t="s">
        <v>621</v>
      </c>
      <c r="S184" s="3" t="s">
        <v>621</v>
      </c>
      <c r="T184" s="3" t="s">
        <v>621</v>
      </c>
      <c r="U184" s="3" t="s">
        <v>621</v>
      </c>
      <c r="V184" s="3" t="s">
        <v>621</v>
      </c>
      <c r="W184" s="3" t="s">
        <v>621</v>
      </c>
      <c r="X184" s="3" t="s">
        <v>621</v>
      </c>
      <c r="Y184" s="3" t="s">
        <v>621</v>
      </c>
      <c r="Z184" s="3" t="s">
        <v>621</v>
      </c>
      <c r="AA184" s="3" t="s">
        <v>621</v>
      </c>
      <c r="AB184" s="3" t="s">
        <v>621</v>
      </c>
      <c r="AC184" s="3" t="s">
        <v>621</v>
      </c>
      <c r="AD184" s="3" t="s">
        <v>621</v>
      </c>
      <c r="AE184" s="3" t="s">
        <v>621</v>
      </c>
      <c r="AF184" s="3" t="s">
        <v>621</v>
      </c>
      <c r="AG184" s="3" t="s">
        <v>621</v>
      </c>
      <c r="AJ184" s="20">
        <f t="shared" si="14"/>
        <v>0</v>
      </c>
      <c r="AL184" s="20">
        <f t="shared" si="10"/>
        <v>0</v>
      </c>
      <c r="AM184" s="20" t="str">
        <f t="shared" si="11"/>
        <v/>
      </c>
      <c r="AN184" s="21" t="str">
        <f t="shared" si="12"/>
        <v/>
      </c>
      <c r="AQ184" s="3">
        <f t="shared" si="13"/>
        <v>0</v>
      </c>
    </row>
    <row r="185" spans="1:43" ht="15" customHeight="1" x14ac:dyDescent="0.35">
      <c r="A185" s="3" t="s">
        <v>218</v>
      </c>
      <c r="B185" s="3" t="s">
        <v>221</v>
      </c>
      <c r="C185" s="3">
        <v>2013</v>
      </c>
      <c r="D185" s="3" t="s">
        <v>621</v>
      </c>
      <c r="E185" s="3" t="s">
        <v>621</v>
      </c>
      <c r="F185" s="3" t="s">
        <v>621</v>
      </c>
      <c r="G185" s="3" t="s">
        <v>621</v>
      </c>
      <c r="H185" s="3" t="s">
        <v>621</v>
      </c>
      <c r="I185" s="3" t="s">
        <v>621</v>
      </c>
      <c r="J185" s="3" t="s">
        <v>621</v>
      </c>
      <c r="K185" s="3" t="s">
        <v>621</v>
      </c>
      <c r="L185" s="3" t="s">
        <v>621</v>
      </c>
      <c r="M185" s="3" t="s">
        <v>621</v>
      </c>
      <c r="N185" s="3" t="s">
        <v>621</v>
      </c>
      <c r="O185" s="3" t="s">
        <v>621</v>
      </c>
      <c r="P185" s="3" t="s">
        <v>621</v>
      </c>
      <c r="Q185" s="3" t="s">
        <v>621</v>
      </c>
      <c r="R185" s="3" t="s">
        <v>621</v>
      </c>
      <c r="S185" s="3" t="s">
        <v>621</v>
      </c>
      <c r="T185" s="3" t="s">
        <v>621</v>
      </c>
      <c r="U185" s="3" t="s">
        <v>621</v>
      </c>
      <c r="V185" s="3" t="s">
        <v>621</v>
      </c>
      <c r="W185" s="3" t="s">
        <v>621</v>
      </c>
      <c r="X185" s="3" t="s">
        <v>621</v>
      </c>
      <c r="Y185" s="3" t="s">
        <v>621</v>
      </c>
      <c r="Z185" s="3" t="s">
        <v>621</v>
      </c>
      <c r="AA185" s="3" t="s">
        <v>621</v>
      </c>
      <c r="AB185" s="3" t="s">
        <v>621</v>
      </c>
      <c r="AC185" s="3" t="s">
        <v>621</v>
      </c>
      <c r="AD185" s="3" t="s">
        <v>621</v>
      </c>
      <c r="AE185" s="3" t="s">
        <v>621</v>
      </c>
      <c r="AF185" s="3" t="s">
        <v>621</v>
      </c>
      <c r="AG185" s="3" t="s">
        <v>621</v>
      </c>
      <c r="AJ185" s="20">
        <f t="shared" si="14"/>
        <v>0</v>
      </c>
      <c r="AL185" s="20">
        <f t="shared" si="10"/>
        <v>0</v>
      </c>
      <c r="AM185" s="20" t="str">
        <f t="shared" si="11"/>
        <v/>
      </c>
      <c r="AN185" s="21" t="str">
        <f t="shared" si="12"/>
        <v/>
      </c>
      <c r="AQ185" s="3">
        <f t="shared" si="13"/>
        <v>0</v>
      </c>
    </row>
    <row r="186" spans="1:43" ht="15" customHeight="1" x14ac:dyDescent="0.35">
      <c r="A186" s="3" t="s">
        <v>222</v>
      </c>
      <c r="B186" s="3" t="s">
        <v>223</v>
      </c>
      <c r="C186" s="3">
        <v>2013</v>
      </c>
      <c r="D186" s="3">
        <v>364.08800000000002</v>
      </c>
      <c r="E186" s="3">
        <v>69.287999999999997</v>
      </c>
      <c r="F186" s="3">
        <v>0</v>
      </c>
      <c r="G186" s="3" t="s">
        <v>621</v>
      </c>
      <c r="H186" s="3" t="s">
        <v>621</v>
      </c>
      <c r="I186" s="3">
        <v>499.20800000000003</v>
      </c>
      <c r="J186" s="3">
        <v>0</v>
      </c>
      <c r="K186" s="3">
        <v>2.5499999999999998</v>
      </c>
      <c r="L186" s="3">
        <v>0</v>
      </c>
      <c r="M186" s="3">
        <v>0</v>
      </c>
      <c r="N186" s="3">
        <v>0</v>
      </c>
      <c r="O186" s="3">
        <v>0</v>
      </c>
      <c r="P186" s="3">
        <v>110.599</v>
      </c>
      <c r="Q186" s="3">
        <v>0</v>
      </c>
      <c r="R186" s="3">
        <v>0</v>
      </c>
      <c r="S186" s="3">
        <v>0</v>
      </c>
      <c r="T186" s="3">
        <v>0</v>
      </c>
      <c r="U186" s="3">
        <v>0</v>
      </c>
      <c r="V186" s="3" t="s">
        <v>14</v>
      </c>
      <c r="W186" s="3">
        <v>0</v>
      </c>
      <c r="X186" s="3">
        <v>0</v>
      </c>
      <c r="Y186" s="3">
        <v>0</v>
      </c>
      <c r="Z186" s="3">
        <v>0</v>
      </c>
      <c r="AA186" s="3">
        <v>0</v>
      </c>
      <c r="AB186" s="3">
        <v>0</v>
      </c>
      <c r="AC186" s="3">
        <v>0</v>
      </c>
      <c r="AD186" s="3">
        <v>0</v>
      </c>
      <c r="AE186" s="3">
        <v>321.245</v>
      </c>
      <c r="AF186" s="3">
        <v>0</v>
      </c>
      <c r="AG186" s="3">
        <v>64.813999999999993</v>
      </c>
      <c r="AJ186" s="20">
        <f t="shared" si="14"/>
        <v>499.20799999999997</v>
      </c>
      <c r="AL186" s="20">
        <f t="shared" si="10"/>
        <v>364.08800000000002</v>
      </c>
      <c r="AM186" s="20">
        <f t="shared" si="11"/>
        <v>69.287999999999997</v>
      </c>
      <c r="AN186" s="21">
        <f t="shared" si="12"/>
        <v>0.86812711334754267</v>
      </c>
      <c r="AQ186" s="3">
        <f t="shared" si="13"/>
        <v>434.39400000000001</v>
      </c>
    </row>
    <row r="187" spans="1:43" ht="15" customHeight="1" x14ac:dyDescent="0.35">
      <c r="A187" s="3" t="s">
        <v>224</v>
      </c>
      <c r="B187" s="3" t="s">
        <v>225</v>
      </c>
      <c r="C187" s="3">
        <v>2013</v>
      </c>
      <c r="D187" s="3" t="s">
        <v>621</v>
      </c>
      <c r="E187" s="3" t="s">
        <v>621</v>
      </c>
      <c r="F187" s="3" t="s">
        <v>621</v>
      </c>
      <c r="G187" s="3" t="s">
        <v>621</v>
      </c>
      <c r="H187" s="3" t="s">
        <v>621</v>
      </c>
      <c r="I187" s="3" t="s">
        <v>621</v>
      </c>
      <c r="J187" s="3" t="s">
        <v>621</v>
      </c>
      <c r="K187" s="3" t="s">
        <v>621</v>
      </c>
      <c r="L187" s="3" t="s">
        <v>621</v>
      </c>
      <c r="M187" s="3" t="s">
        <v>621</v>
      </c>
      <c r="N187" s="3" t="s">
        <v>621</v>
      </c>
      <c r="O187" s="3" t="s">
        <v>621</v>
      </c>
      <c r="P187" s="3" t="s">
        <v>621</v>
      </c>
      <c r="Q187" s="3" t="s">
        <v>621</v>
      </c>
      <c r="R187" s="3" t="s">
        <v>621</v>
      </c>
      <c r="S187" s="3" t="s">
        <v>621</v>
      </c>
      <c r="T187" s="3" t="s">
        <v>621</v>
      </c>
      <c r="U187" s="3" t="s">
        <v>621</v>
      </c>
      <c r="V187" s="3" t="s">
        <v>621</v>
      </c>
      <c r="W187" s="3" t="s">
        <v>621</v>
      </c>
      <c r="X187" s="3" t="s">
        <v>621</v>
      </c>
      <c r="Y187" s="3" t="s">
        <v>621</v>
      </c>
      <c r="Z187" s="3" t="s">
        <v>621</v>
      </c>
      <c r="AA187" s="3" t="s">
        <v>621</v>
      </c>
      <c r="AB187" s="3" t="s">
        <v>621</v>
      </c>
      <c r="AC187" s="3" t="s">
        <v>621</v>
      </c>
      <c r="AD187" s="3" t="s">
        <v>621</v>
      </c>
      <c r="AE187" s="3" t="s">
        <v>621</v>
      </c>
      <c r="AF187" s="3" t="s">
        <v>621</v>
      </c>
      <c r="AG187" s="3" t="s">
        <v>621</v>
      </c>
      <c r="AJ187" s="20">
        <f t="shared" si="14"/>
        <v>0</v>
      </c>
      <c r="AL187" s="20">
        <f t="shared" si="10"/>
        <v>0</v>
      </c>
      <c r="AM187" s="20" t="str">
        <f t="shared" si="11"/>
        <v/>
      </c>
      <c r="AN187" s="21" t="str">
        <f t="shared" si="12"/>
        <v/>
      </c>
      <c r="AQ187" s="3">
        <f t="shared" si="13"/>
        <v>0</v>
      </c>
    </row>
    <row r="188" spans="1:43" ht="15" customHeight="1" x14ac:dyDescent="0.3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J188" s="20">
        <f t="shared" si="14"/>
        <v>0</v>
      </c>
      <c r="AL188" s="20">
        <f t="shared" si="10"/>
        <v>0</v>
      </c>
      <c r="AM188" s="20" t="str">
        <f t="shared" si="11"/>
        <v/>
      </c>
      <c r="AN188" s="21" t="str">
        <f t="shared" si="12"/>
        <v/>
      </c>
      <c r="AQ188" s="3">
        <f t="shared" si="13"/>
        <v>0</v>
      </c>
    </row>
    <row r="189" spans="1:43" ht="15" customHeight="1" x14ac:dyDescent="0.35">
      <c r="A189" s="3" t="s">
        <v>226</v>
      </c>
      <c r="B189" s="3" t="s">
        <v>228</v>
      </c>
      <c r="C189" s="3">
        <v>2013</v>
      </c>
      <c r="D189" s="3">
        <v>53.5</v>
      </c>
      <c r="E189" s="3">
        <v>10</v>
      </c>
      <c r="F189" s="3" t="s">
        <v>621</v>
      </c>
      <c r="G189" s="3" t="s">
        <v>621</v>
      </c>
      <c r="H189" s="3" t="s">
        <v>621</v>
      </c>
      <c r="I189" s="3">
        <v>68.900000000000006</v>
      </c>
      <c r="J189" s="3" t="s">
        <v>621</v>
      </c>
      <c r="K189" s="3" t="s">
        <v>621</v>
      </c>
      <c r="L189" s="3" t="s">
        <v>621</v>
      </c>
      <c r="M189" s="3" t="s">
        <v>621</v>
      </c>
      <c r="N189" s="3" t="s">
        <v>621</v>
      </c>
      <c r="O189" s="3" t="s">
        <v>621</v>
      </c>
      <c r="P189" s="3">
        <v>12.2</v>
      </c>
      <c r="Q189" s="3">
        <v>12.2</v>
      </c>
      <c r="R189" s="3">
        <v>24.5</v>
      </c>
      <c r="S189" s="3">
        <v>12.2</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v>7.8</v>
      </c>
      <c r="AJ189" s="20">
        <f t="shared" si="14"/>
        <v>68.899999999999991</v>
      </c>
      <c r="AL189" s="20">
        <f t="shared" si="10"/>
        <v>53.5</v>
      </c>
      <c r="AM189" s="20">
        <f t="shared" si="11"/>
        <v>10</v>
      </c>
      <c r="AN189" s="21">
        <f t="shared" si="12"/>
        <v>0.92162554426705379</v>
      </c>
      <c r="AQ189" s="3">
        <f t="shared" si="13"/>
        <v>61.099999999999994</v>
      </c>
    </row>
    <row r="190" spans="1:43" ht="15" customHeight="1" x14ac:dyDescent="0.35">
      <c r="A190" s="3" t="s">
        <v>226</v>
      </c>
      <c r="B190" s="3" t="s">
        <v>229</v>
      </c>
      <c r="C190" s="3">
        <v>2013</v>
      </c>
      <c r="D190" s="3" t="s">
        <v>621</v>
      </c>
      <c r="E190" s="3" t="s">
        <v>621</v>
      </c>
      <c r="F190" s="3" t="s">
        <v>621</v>
      </c>
      <c r="G190" s="3" t="s">
        <v>621</v>
      </c>
      <c r="H190" s="3" t="s">
        <v>621</v>
      </c>
      <c r="I190" s="3" t="s">
        <v>621</v>
      </c>
      <c r="J190" s="3" t="s">
        <v>621</v>
      </c>
      <c r="K190" s="3" t="s">
        <v>621</v>
      </c>
      <c r="L190" s="3" t="s">
        <v>621</v>
      </c>
      <c r="M190" s="3" t="s">
        <v>621</v>
      </c>
      <c r="N190" s="3" t="s">
        <v>621</v>
      </c>
      <c r="O190" s="3" t="s">
        <v>621</v>
      </c>
      <c r="P190" s="3" t="s">
        <v>621</v>
      </c>
      <c r="Q190" s="3" t="s">
        <v>621</v>
      </c>
      <c r="R190" s="3" t="s">
        <v>621</v>
      </c>
      <c r="S190" s="3" t="s">
        <v>621</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J190" s="20">
        <f t="shared" si="14"/>
        <v>0</v>
      </c>
      <c r="AL190" s="20">
        <f t="shared" si="10"/>
        <v>0</v>
      </c>
      <c r="AM190" s="20" t="str">
        <f t="shared" si="11"/>
        <v/>
      </c>
      <c r="AN190" s="21" t="str">
        <f t="shared" si="12"/>
        <v/>
      </c>
      <c r="AQ190" s="3">
        <f t="shared" si="13"/>
        <v>0</v>
      </c>
    </row>
    <row r="191" spans="1:43" ht="15" customHeight="1" x14ac:dyDescent="0.35">
      <c r="A191" s="3" t="s">
        <v>226</v>
      </c>
      <c r="B191" s="3" t="s">
        <v>230</v>
      </c>
      <c r="C191" s="3">
        <v>2013</v>
      </c>
      <c r="D191" s="3" t="s">
        <v>621</v>
      </c>
      <c r="E191" s="3" t="s">
        <v>621</v>
      </c>
      <c r="F191" s="3" t="s">
        <v>621</v>
      </c>
      <c r="G191" s="3" t="s">
        <v>621</v>
      </c>
      <c r="H191" s="3" t="s">
        <v>621</v>
      </c>
      <c r="I191" s="3" t="s">
        <v>621</v>
      </c>
      <c r="J191" s="3" t="s">
        <v>621</v>
      </c>
      <c r="K191" s="3" t="s">
        <v>621</v>
      </c>
      <c r="L191" s="3" t="s">
        <v>621</v>
      </c>
      <c r="M191" s="3" t="s">
        <v>621</v>
      </c>
      <c r="N191" s="3" t="s">
        <v>621</v>
      </c>
      <c r="O191" s="3" t="s">
        <v>621</v>
      </c>
      <c r="P191" s="3" t="s">
        <v>621</v>
      </c>
      <c r="Q191" s="3" t="s">
        <v>621</v>
      </c>
      <c r="R191" s="3" t="s">
        <v>621</v>
      </c>
      <c r="S191" s="3" t="s">
        <v>621</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J191" s="20">
        <f t="shared" si="14"/>
        <v>0</v>
      </c>
      <c r="AL191" s="20">
        <f t="shared" si="10"/>
        <v>0</v>
      </c>
      <c r="AM191" s="20" t="str">
        <f t="shared" si="11"/>
        <v/>
      </c>
      <c r="AN191" s="21" t="str">
        <f t="shared" si="12"/>
        <v/>
      </c>
      <c r="AQ191" s="3">
        <f t="shared" si="13"/>
        <v>0</v>
      </c>
    </row>
    <row r="192" spans="1:43" ht="15" customHeight="1" x14ac:dyDescent="0.35">
      <c r="A192" s="3" t="s">
        <v>226</v>
      </c>
      <c r="B192" s="3" t="s">
        <v>231</v>
      </c>
      <c r="C192" s="3">
        <v>2013</v>
      </c>
      <c r="D192" s="3">
        <v>38.5</v>
      </c>
      <c r="E192" s="3">
        <v>7.56</v>
      </c>
      <c r="F192" s="3" t="s">
        <v>621</v>
      </c>
      <c r="G192" s="3" t="s">
        <v>621</v>
      </c>
      <c r="H192" s="3" t="s">
        <v>621</v>
      </c>
      <c r="I192" s="3">
        <v>58.9</v>
      </c>
      <c r="J192" s="3" t="s">
        <v>621</v>
      </c>
      <c r="K192" s="3" t="s">
        <v>621</v>
      </c>
      <c r="L192" s="3" t="s">
        <v>621</v>
      </c>
      <c r="M192" s="3" t="s">
        <v>621</v>
      </c>
      <c r="N192" s="3" t="s">
        <v>621</v>
      </c>
      <c r="O192" s="3" t="s">
        <v>621</v>
      </c>
      <c r="P192" s="3">
        <v>13.6</v>
      </c>
      <c r="Q192" s="3">
        <v>10.8</v>
      </c>
      <c r="R192" s="3">
        <v>19</v>
      </c>
      <c r="S192" s="3">
        <v>10.8</v>
      </c>
      <c r="T192" s="3" t="s">
        <v>621</v>
      </c>
      <c r="U192" s="3" t="s">
        <v>621</v>
      </c>
      <c r="V192" s="3" t="s">
        <v>621</v>
      </c>
      <c r="W192" s="3" t="s">
        <v>621</v>
      </c>
      <c r="X192" s="3" t="s">
        <v>621</v>
      </c>
      <c r="Y192" s="3" t="s">
        <v>621</v>
      </c>
      <c r="Z192" s="3" t="s">
        <v>621</v>
      </c>
      <c r="AA192" s="3" t="s">
        <v>621</v>
      </c>
      <c r="AB192" s="3" t="s">
        <v>621</v>
      </c>
      <c r="AC192" s="3" t="s">
        <v>621</v>
      </c>
      <c r="AD192" s="3" t="s">
        <v>621</v>
      </c>
      <c r="AE192" s="3" t="s">
        <v>621</v>
      </c>
      <c r="AF192" s="3" t="s">
        <v>621</v>
      </c>
      <c r="AG192" s="3">
        <v>4.7</v>
      </c>
      <c r="AJ192" s="20">
        <f t="shared" si="14"/>
        <v>58.900000000000006</v>
      </c>
      <c r="AL192" s="20">
        <f t="shared" si="10"/>
        <v>38.5</v>
      </c>
      <c r="AM192" s="20">
        <f t="shared" si="11"/>
        <v>7.56</v>
      </c>
      <c r="AN192" s="21">
        <f t="shared" si="12"/>
        <v>0.7820033955857385</v>
      </c>
      <c r="AQ192" s="3">
        <f t="shared" si="13"/>
        <v>54.2</v>
      </c>
    </row>
    <row r="193" spans="1:43" ht="15" customHeight="1" x14ac:dyDescent="0.35">
      <c r="A193" s="3" t="s">
        <v>232</v>
      </c>
      <c r="B193" s="3" t="s">
        <v>233</v>
      </c>
      <c r="C193" s="3">
        <v>2013</v>
      </c>
      <c r="D193" s="3" t="s">
        <v>621</v>
      </c>
      <c r="E193" s="3" t="s">
        <v>621</v>
      </c>
      <c r="F193" s="3" t="s">
        <v>621</v>
      </c>
      <c r="G193" s="3" t="s">
        <v>621</v>
      </c>
      <c r="H193" s="3" t="s">
        <v>621</v>
      </c>
      <c r="I193" s="3" t="s">
        <v>621</v>
      </c>
      <c r="J193" s="3" t="s">
        <v>621</v>
      </c>
      <c r="K193" s="3" t="s">
        <v>621</v>
      </c>
      <c r="L193" s="3" t="s">
        <v>621</v>
      </c>
      <c r="M193" s="3" t="s">
        <v>621</v>
      </c>
      <c r="N193" s="3" t="s">
        <v>621</v>
      </c>
      <c r="O193" s="3" t="s">
        <v>621</v>
      </c>
      <c r="P193" s="3" t="s">
        <v>621</v>
      </c>
      <c r="Q193" s="3" t="s">
        <v>621</v>
      </c>
      <c r="R193" s="3" t="s">
        <v>621</v>
      </c>
      <c r="S193" s="3" t="s">
        <v>621</v>
      </c>
      <c r="T193" s="3" t="s">
        <v>621</v>
      </c>
      <c r="U193" s="3" t="s">
        <v>621</v>
      </c>
      <c r="V193" s="3" t="s">
        <v>621</v>
      </c>
      <c r="W193" s="3" t="s">
        <v>621</v>
      </c>
      <c r="X193" s="3" t="s">
        <v>621</v>
      </c>
      <c r="Y193" s="3" t="s">
        <v>621</v>
      </c>
      <c r="Z193" s="3" t="s">
        <v>621</v>
      </c>
      <c r="AA193" s="3" t="s">
        <v>621</v>
      </c>
      <c r="AB193" s="3" t="s">
        <v>621</v>
      </c>
      <c r="AC193" s="3" t="s">
        <v>621</v>
      </c>
      <c r="AD193" s="3" t="s">
        <v>621</v>
      </c>
      <c r="AE193" s="3" t="s">
        <v>621</v>
      </c>
      <c r="AF193" s="3" t="s">
        <v>621</v>
      </c>
      <c r="AG193" s="3" t="s">
        <v>621</v>
      </c>
      <c r="AJ193" s="20">
        <f t="shared" si="14"/>
        <v>0</v>
      </c>
      <c r="AL193" s="20">
        <f t="shared" si="10"/>
        <v>0</v>
      </c>
      <c r="AM193" s="20" t="str">
        <f t="shared" si="11"/>
        <v/>
      </c>
      <c r="AN193" s="21" t="str">
        <f t="shared" si="12"/>
        <v/>
      </c>
      <c r="AQ193" s="3">
        <f t="shared" si="13"/>
        <v>0</v>
      </c>
    </row>
    <row r="194" spans="1:43" ht="15" customHeight="1" x14ac:dyDescent="0.35">
      <c r="A194" s="3" t="s">
        <v>234</v>
      </c>
      <c r="B194" s="3" t="s">
        <v>235</v>
      </c>
      <c r="C194" s="3">
        <v>2013</v>
      </c>
      <c r="D194" s="3">
        <v>111</v>
      </c>
      <c r="E194" s="3">
        <v>39</v>
      </c>
      <c r="F194" s="3" t="s">
        <v>621</v>
      </c>
      <c r="G194" s="3" t="s">
        <v>621</v>
      </c>
      <c r="H194" s="3" t="s">
        <v>621</v>
      </c>
      <c r="I194" s="3">
        <v>232.6</v>
      </c>
      <c r="J194" s="3" t="s">
        <v>621</v>
      </c>
      <c r="K194" s="3" t="s">
        <v>621</v>
      </c>
      <c r="L194" s="3" t="s">
        <v>621</v>
      </c>
      <c r="M194" s="3" t="s">
        <v>621</v>
      </c>
      <c r="N194" s="3" t="s">
        <v>621</v>
      </c>
      <c r="O194" s="3" t="s">
        <v>621</v>
      </c>
      <c r="P194" s="3">
        <v>35.799999999999997</v>
      </c>
      <c r="Q194" s="3">
        <v>62.5</v>
      </c>
      <c r="R194" s="3">
        <v>46.6</v>
      </c>
      <c r="S194" s="3">
        <v>28</v>
      </c>
      <c r="T194" s="3" t="s">
        <v>621</v>
      </c>
      <c r="U194" s="3">
        <v>3.7</v>
      </c>
      <c r="V194" s="3" t="s">
        <v>14</v>
      </c>
      <c r="W194" s="3" t="s">
        <v>621</v>
      </c>
      <c r="X194" s="3" t="s">
        <v>621</v>
      </c>
      <c r="Y194" s="3" t="s">
        <v>621</v>
      </c>
      <c r="Z194" s="3" t="s">
        <v>621</v>
      </c>
      <c r="AA194" s="3" t="s">
        <v>621</v>
      </c>
      <c r="AB194" s="3" t="s">
        <v>621</v>
      </c>
      <c r="AC194" s="3" t="s">
        <v>621</v>
      </c>
      <c r="AD194" s="3">
        <v>21</v>
      </c>
      <c r="AE194" s="3" t="s">
        <v>621</v>
      </c>
      <c r="AF194" s="3" t="s">
        <v>621</v>
      </c>
      <c r="AG194" s="3">
        <v>35</v>
      </c>
      <c r="AJ194" s="20">
        <f t="shared" si="14"/>
        <v>232.6</v>
      </c>
      <c r="AL194" s="20">
        <f t="shared" si="10"/>
        <v>111</v>
      </c>
      <c r="AM194" s="20">
        <f t="shared" si="11"/>
        <v>39</v>
      </c>
      <c r="AN194" s="21">
        <f t="shared" si="12"/>
        <v>0.64488392089423907</v>
      </c>
      <c r="AQ194" s="3">
        <f t="shared" si="13"/>
        <v>197.6</v>
      </c>
    </row>
    <row r="195" spans="1:43" ht="15" customHeight="1" x14ac:dyDescent="0.35">
      <c r="A195" s="3" t="s">
        <v>236</v>
      </c>
      <c r="B195" s="3" t="s">
        <v>237</v>
      </c>
      <c r="C195" s="3">
        <v>2013</v>
      </c>
      <c r="D195" s="3">
        <v>110.6</v>
      </c>
      <c r="E195" s="3">
        <v>9.4</v>
      </c>
      <c r="F195" s="3" t="s">
        <v>621</v>
      </c>
      <c r="G195" s="3" t="s">
        <v>858</v>
      </c>
      <c r="H195" s="3">
        <v>10.75</v>
      </c>
      <c r="I195" s="3">
        <v>149.41</v>
      </c>
      <c r="J195" s="3" t="s">
        <v>621</v>
      </c>
      <c r="K195" s="3">
        <v>0.31</v>
      </c>
      <c r="L195" s="3" t="s">
        <v>621</v>
      </c>
      <c r="M195" s="3" t="s">
        <v>621</v>
      </c>
      <c r="N195" s="3" t="s">
        <v>621</v>
      </c>
      <c r="O195" s="3" t="s">
        <v>621</v>
      </c>
      <c r="P195" s="3" t="s">
        <v>621</v>
      </c>
      <c r="Q195" s="3" t="s">
        <v>621</v>
      </c>
      <c r="R195" s="3" t="s">
        <v>621</v>
      </c>
      <c r="S195" s="3" t="s">
        <v>621</v>
      </c>
      <c r="T195" s="3" t="s">
        <v>621</v>
      </c>
      <c r="U195" s="3" t="s">
        <v>621</v>
      </c>
      <c r="V195" s="3" t="s">
        <v>621</v>
      </c>
      <c r="W195" s="3" t="s">
        <v>621</v>
      </c>
      <c r="X195" s="3" t="s">
        <v>621</v>
      </c>
      <c r="Y195" s="3" t="s">
        <v>621</v>
      </c>
      <c r="Z195" s="3" t="s">
        <v>621</v>
      </c>
      <c r="AA195" s="3" t="s">
        <v>621</v>
      </c>
      <c r="AB195" s="3" t="s">
        <v>621</v>
      </c>
      <c r="AC195" s="3" t="s">
        <v>621</v>
      </c>
      <c r="AD195" s="3" t="s">
        <v>621</v>
      </c>
      <c r="AE195" s="3">
        <v>149.1</v>
      </c>
      <c r="AF195" s="3" t="s">
        <v>621</v>
      </c>
      <c r="AG195" s="3" t="s">
        <v>621</v>
      </c>
      <c r="AJ195" s="20">
        <f t="shared" si="14"/>
        <v>149.41</v>
      </c>
      <c r="AL195" s="20">
        <f t="shared" ref="AL195:AL258" si="15">IFERROR(D195/1,0)</f>
        <v>110.6</v>
      </c>
      <c r="AM195" s="20">
        <f t="shared" ref="AM195:AM258" si="16">IFERROR(E195/1,"")</f>
        <v>9.4</v>
      </c>
      <c r="AN195" s="21">
        <f t="shared" ref="AN195:AN258" si="17">IFERROR((AL195+AM195)/AJ195,"")</f>
        <v>0.80315909243022554</v>
      </c>
      <c r="AQ195" s="3">
        <f t="shared" ref="AQ195:AQ258" si="18">AJ195-IFERROR(AG195/1,0)</f>
        <v>149.41</v>
      </c>
    </row>
    <row r="196" spans="1:43" ht="15" customHeight="1" x14ac:dyDescent="0.35">
      <c r="A196" s="3" t="s">
        <v>236</v>
      </c>
      <c r="B196" s="3" t="s">
        <v>238</v>
      </c>
      <c r="C196" s="3">
        <v>2013</v>
      </c>
      <c r="D196" s="3" t="s">
        <v>621</v>
      </c>
      <c r="E196" s="3" t="s">
        <v>621</v>
      </c>
      <c r="F196" s="3" t="s">
        <v>621</v>
      </c>
      <c r="G196" s="3" t="s">
        <v>621</v>
      </c>
      <c r="H196" s="3" t="s">
        <v>621</v>
      </c>
      <c r="I196" s="3" t="s">
        <v>621</v>
      </c>
      <c r="J196" s="3" t="s">
        <v>621</v>
      </c>
      <c r="K196" s="3" t="s">
        <v>621</v>
      </c>
      <c r="L196" s="3" t="s">
        <v>621</v>
      </c>
      <c r="M196" s="3" t="s">
        <v>621</v>
      </c>
      <c r="N196" s="3" t="s">
        <v>621</v>
      </c>
      <c r="O196" s="3" t="s">
        <v>621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621</v>
      </c>
      <c r="AG196" s="3" t="s">
        <v>621</v>
      </c>
      <c r="AJ196" s="20">
        <f t="shared" ref="AJ196:AJ259" si="19">SUMPRODUCT(J196:AG196)</f>
        <v>0</v>
      </c>
      <c r="AL196" s="20">
        <f t="shared" si="15"/>
        <v>0</v>
      </c>
      <c r="AM196" s="20" t="str">
        <f t="shared" si="16"/>
        <v/>
      </c>
      <c r="AN196" s="21" t="str">
        <f t="shared" si="17"/>
        <v/>
      </c>
      <c r="AQ196" s="3">
        <f t="shared" si="18"/>
        <v>0</v>
      </c>
    </row>
    <row r="197" spans="1:43" ht="15" customHeight="1" x14ac:dyDescent="0.35">
      <c r="A197" s="3" t="s">
        <v>239</v>
      </c>
      <c r="B197" s="3" t="s">
        <v>240</v>
      </c>
      <c r="C197" s="3">
        <v>2013</v>
      </c>
      <c r="D197" s="3" t="s">
        <v>621</v>
      </c>
      <c r="E197" s="3" t="s">
        <v>621</v>
      </c>
      <c r="F197" s="3" t="s">
        <v>621</v>
      </c>
      <c r="G197" s="3" t="s">
        <v>621</v>
      </c>
      <c r="H197" s="3" t="s">
        <v>621</v>
      </c>
      <c r="I197" s="3" t="s">
        <v>621</v>
      </c>
      <c r="J197" s="3" t="s">
        <v>621</v>
      </c>
      <c r="K197" s="3" t="s">
        <v>621</v>
      </c>
      <c r="L197" s="3" t="s">
        <v>621</v>
      </c>
      <c r="M197" s="3" t="s">
        <v>621</v>
      </c>
      <c r="N197" s="3" t="s">
        <v>621</v>
      </c>
      <c r="O197" s="3" t="s">
        <v>621</v>
      </c>
      <c r="P197" s="3" t="s">
        <v>621</v>
      </c>
      <c r="Q197" s="3" t="s">
        <v>621</v>
      </c>
      <c r="R197" s="3" t="s">
        <v>621</v>
      </c>
      <c r="S197" s="3" t="s">
        <v>621</v>
      </c>
      <c r="T197" s="3" t="s">
        <v>621</v>
      </c>
      <c r="U197" s="3" t="s">
        <v>621</v>
      </c>
      <c r="V197" s="3" t="s">
        <v>621</v>
      </c>
      <c r="W197" s="3" t="s">
        <v>621</v>
      </c>
      <c r="X197" s="3" t="s">
        <v>621</v>
      </c>
      <c r="Y197" s="3" t="s">
        <v>621</v>
      </c>
      <c r="Z197" s="3" t="s">
        <v>621</v>
      </c>
      <c r="AA197" s="3" t="s">
        <v>621</v>
      </c>
      <c r="AB197" s="3" t="s">
        <v>621</v>
      </c>
      <c r="AC197" s="3" t="s">
        <v>621</v>
      </c>
      <c r="AD197" s="3" t="s">
        <v>621</v>
      </c>
      <c r="AE197" s="3" t="s">
        <v>621</v>
      </c>
      <c r="AF197" s="3" t="s">
        <v>621</v>
      </c>
      <c r="AG197" s="3" t="s">
        <v>621</v>
      </c>
      <c r="AJ197" s="20">
        <f t="shared" si="19"/>
        <v>0</v>
      </c>
      <c r="AL197" s="20">
        <f t="shared" si="15"/>
        <v>0</v>
      </c>
      <c r="AM197" s="20" t="str">
        <f t="shared" si="16"/>
        <v/>
      </c>
      <c r="AN197" s="21" t="str">
        <f t="shared" si="17"/>
        <v/>
      </c>
      <c r="AQ197" s="3">
        <f t="shared" si="18"/>
        <v>0</v>
      </c>
    </row>
    <row r="198" spans="1:43" ht="15" customHeight="1" x14ac:dyDescent="0.35">
      <c r="A198" s="3" t="s">
        <v>241</v>
      </c>
      <c r="B198" s="3" t="s">
        <v>242</v>
      </c>
      <c r="C198" s="3">
        <v>2013</v>
      </c>
      <c r="D198" s="3" t="s">
        <v>621</v>
      </c>
      <c r="E198" s="3" t="s">
        <v>621</v>
      </c>
      <c r="F198" s="3" t="s">
        <v>621</v>
      </c>
      <c r="G198" s="3" t="s">
        <v>621</v>
      </c>
      <c r="H198" s="3" t="s">
        <v>621</v>
      </c>
      <c r="I198" s="3" t="s">
        <v>621</v>
      </c>
      <c r="J198" s="3" t="s">
        <v>621</v>
      </c>
      <c r="K198" s="3" t="s">
        <v>621</v>
      </c>
      <c r="L198" s="3" t="s">
        <v>621</v>
      </c>
      <c r="M198" s="3" t="s">
        <v>621</v>
      </c>
      <c r="N198" s="3" t="s">
        <v>621</v>
      </c>
      <c r="O198" s="3" t="s">
        <v>621</v>
      </c>
      <c r="P198" s="3" t="s">
        <v>621</v>
      </c>
      <c r="Q198" s="3" t="s">
        <v>621</v>
      </c>
      <c r="R198" s="3" t="s">
        <v>621</v>
      </c>
      <c r="S198" s="3" t="s">
        <v>621</v>
      </c>
      <c r="T198" s="3" t="s">
        <v>621</v>
      </c>
      <c r="U198" s="3" t="s">
        <v>621</v>
      </c>
      <c r="V198" s="3" t="s">
        <v>621</v>
      </c>
      <c r="W198" s="3" t="s">
        <v>621</v>
      </c>
      <c r="X198" s="3" t="s">
        <v>621</v>
      </c>
      <c r="Y198" s="3" t="s">
        <v>621</v>
      </c>
      <c r="Z198" s="3" t="s">
        <v>621</v>
      </c>
      <c r="AA198" s="3" t="s">
        <v>621</v>
      </c>
      <c r="AB198" s="3" t="s">
        <v>621</v>
      </c>
      <c r="AC198" s="3" t="s">
        <v>621</v>
      </c>
      <c r="AD198" s="3" t="s">
        <v>621</v>
      </c>
      <c r="AE198" s="3" t="s">
        <v>621</v>
      </c>
      <c r="AF198" s="3" t="s">
        <v>621</v>
      </c>
      <c r="AG198" s="3" t="s">
        <v>621</v>
      </c>
      <c r="AJ198" s="20">
        <f t="shared" si="19"/>
        <v>0</v>
      </c>
      <c r="AL198" s="20">
        <f t="shared" si="15"/>
        <v>0</v>
      </c>
      <c r="AM198" s="20" t="str">
        <f t="shared" si="16"/>
        <v/>
      </c>
      <c r="AN198" s="21" t="str">
        <f t="shared" si="17"/>
        <v/>
      </c>
      <c r="AQ198" s="3">
        <f t="shared" si="18"/>
        <v>0</v>
      </c>
    </row>
    <row r="199" spans="1:43" ht="15" customHeight="1" x14ac:dyDescent="0.3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621</v>
      </c>
      <c r="AG199" s="3" t="s">
        <v>621</v>
      </c>
      <c r="AJ199" s="20">
        <f t="shared" si="19"/>
        <v>0</v>
      </c>
      <c r="AL199" s="20">
        <f t="shared" si="15"/>
        <v>0</v>
      </c>
      <c r="AM199" s="20" t="str">
        <f t="shared" si="16"/>
        <v/>
      </c>
      <c r="AN199" s="21" t="str">
        <f t="shared" si="17"/>
        <v/>
      </c>
      <c r="AQ199" s="3">
        <f t="shared" si="18"/>
        <v>0</v>
      </c>
    </row>
    <row r="200" spans="1:43" ht="15" customHeight="1" x14ac:dyDescent="0.35">
      <c r="A200" s="3" t="s">
        <v>243</v>
      </c>
      <c r="B200" s="3" t="s">
        <v>245</v>
      </c>
      <c r="C200" s="3">
        <v>2013</v>
      </c>
      <c r="D200" s="3" t="s">
        <v>621</v>
      </c>
      <c r="E200" s="3" t="s">
        <v>621</v>
      </c>
      <c r="F200" s="3" t="s">
        <v>621</v>
      </c>
      <c r="G200" s="3" t="s">
        <v>621</v>
      </c>
      <c r="H200" s="3" t="s">
        <v>621</v>
      </c>
      <c r="I200" s="3" t="s">
        <v>621</v>
      </c>
      <c r="J200" s="3" t="s">
        <v>621</v>
      </c>
      <c r="K200" s="3" t="s">
        <v>621</v>
      </c>
      <c r="L200" s="3" t="s">
        <v>621</v>
      </c>
      <c r="M200" s="3" t="s">
        <v>621</v>
      </c>
      <c r="N200" s="3" t="s">
        <v>621</v>
      </c>
      <c r="O200" s="3" t="s">
        <v>621</v>
      </c>
      <c r="P200" s="3" t="s">
        <v>621</v>
      </c>
      <c r="Q200" s="3" t="s">
        <v>621</v>
      </c>
      <c r="R200" s="3" t="s">
        <v>621</v>
      </c>
      <c r="S200" s="3" t="s">
        <v>621</v>
      </c>
      <c r="T200" s="3" t="s">
        <v>621</v>
      </c>
      <c r="U200" s="3" t="s">
        <v>621</v>
      </c>
      <c r="V200" s="3" t="s">
        <v>621</v>
      </c>
      <c r="W200" s="3" t="s">
        <v>621</v>
      </c>
      <c r="X200" s="3" t="s">
        <v>621</v>
      </c>
      <c r="Y200" s="3" t="s">
        <v>621</v>
      </c>
      <c r="Z200" s="3" t="s">
        <v>621</v>
      </c>
      <c r="AA200" s="3" t="s">
        <v>621</v>
      </c>
      <c r="AB200" s="3" t="s">
        <v>621</v>
      </c>
      <c r="AC200" s="3" t="s">
        <v>621</v>
      </c>
      <c r="AD200" s="3" t="s">
        <v>621</v>
      </c>
      <c r="AE200" s="3" t="s">
        <v>621</v>
      </c>
      <c r="AF200" s="3" t="s">
        <v>621</v>
      </c>
      <c r="AG200" s="3" t="s">
        <v>621</v>
      </c>
      <c r="AJ200" s="20">
        <f t="shared" si="19"/>
        <v>0</v>
      </c>
      <c r="AL200" s="20">
        <f t="shared" si="15"/>
        <v>0</v>
      </c>
      <c r="AM200" s="20" t="str">
        <f t="shared" si="16"/>
        <v/>
      </c>
      <c r="AN200" s="21" t="str">
        <f t="shared" si="17"/>
        <v/>
      </c>
      <c r="AQ200" s="3">
        <f t="shared" si="18"/>
        <v>0</v>
      </c>
    </row>
    <row r="201" spans="1:43" ht="15" customHeight="1" x14ac:dyDescent="0.35">
      <c r="A201" s="3" t="s">
        <v>243</v>
      </c>
      <c r="B201" s="3" t="s">
        <v>246</v>
      </c>
      <c r="C201" s="3">
        <v>2013</v>
      </c>
      <c r="D201" s="3" t="s">
        <v>621</v>
      </c>
      <c r="E201" s="3" t="s">
        <v>621</v>
      </c>
      <c r="F201" s="3" t="s">
        <v>621</v>
      </c>
      <c r="G201" s="3" t="s">
        <v>621</v>
      </c>
      <c r="H201" s="3" t="s">
        <v>621</v>
      </c>
      <c r="I201" s="3" t="s">
        <v>621</v>
      </c>
      <c r="J201" s="3" t="s">
        <v>621</v>
      </c>
      <c r="K201" s="3" t="s">
        <v>621</v>
      </c>
      <c r="L201" s="3" t="s">
        <v>621</v>
      </c>
      <c r="M201" s="3" t="s">
        <v>621</v>
      </c>
      <c r="N201" s="3" t="s">
        <v>621</v>
      </c>
      <c r="O201" s="3" t="s">
        <v>621</v>
      </c>
      <c r="P201" s="3" t="s">
        <v>621</v>
      </c>
      <c r="Q201" s="3" t="s">
        <v>621</v>
      </c>
      <c r="R201" s="3" t="s">
        <v>621</v>
      </c>
      <c r="S201" s="3" t="s">
        <v>621</v>
      </c>
      <c r="T201" s="3" t="s">
        <v>621</v>
      </c>
      <c r="U201" s="3" t="s">
        <v>621</v>
      </c>
      <c r="V201" s="3" t="s">
        <v>621</v>
      </c>
      <c r="W201" s="3" t="s">
        <v>621</v>
      </c>
      <c r="X201" s="3" t="s">
        <v>621</v>
      </c>
      <c r="Y201" s="3" t="s">
        <v>621</v>
      </c>
      <c r="Z201" s="3" t="s">
        <v>621</v>
      </c>
      <c r="AA201" s="3" t="s">
        <v>621</v>
      </c>
      <c r="AB201" s="3" t="s">
        <v>621</v>
      </c>
      <c r="AC201" s="3" t="s">
        <v>621</v>
      </c>
      <c r="AD201" s="3" t="s">
        <v>621</v>
      </c>
      <c r="AE201" s="3" t="s">
        <v>621</v>
      </c>
      <c r="AF201" s="3" t="s">
        <v>621</v>
      </c>
      <c r="AG201" s="3" t="s">
        <v>621</v>
      </c>
      <c r="AJ201" s="20">
        <f t="shared" si="19"/>
        <v>0</v>
      </c>
      <c r="AL201" s="20">
        <f t="shared" si="15"/>
        <v>0</v>
      </c>
      <c r="AM201" s="20" t="str">
        <f t="shared" si="16"/>
        <v/>
      </c>
      <c r="AN201" s="21" t="str">
        <f t="shared" si="17"/>
        <v/>
      </c>
      <c r="AQ201" s="3">
        <f t="shared" si="18"/>
        <v>0</v>
      </c>
    </row>
    <row r="202" spans="1:43" ht="15" customHeight="1" x14ac:dyDescent="0.35">
      <c r="A202" s="3" t="s">
        <v>243</v>
      </c>
      <c r="B202" s="3" t="s">
        <v>247</v>
      </c>
      <c r="C202" s="3">
        <v>2013</v>
      </c>
      <c r="D202" s="3">
        <v>534</v>
      </c>
      <c r="E202" s="3">
        <v>198</v>
      </c>
      <c r="F202" s="3" t="s">
        <v>621</v>
      </c>
      <c r="G202" s="3" t="s">
        <v>621</v>
      </c>
      <c r="H202" s="3" t="s">
        <v>621</v>
      </c>
      <c r="I202" s="3">
        <v>787</v>
      </c>
      <c r="J202" s="3" t="s">
        <v>621</v>
      </c>
      <c r="K202" s="3" t="s">
        <v>621</v>
      </c>
      <c r="L202" s="3" t="s">
        <v>621</v>
      </c>
      <c r="M202" s="3" t="s">
        <v>621</v>
      </c>
      <c r="N202" s="3" t="s">
        <v>621</v>
      </c>
      <c r="O202" s="3" t="s">
        <v>621</v>
      </c>
      <c r="P202" s="3">
        <v>116</v>
      </c>
      <c r="Q202" s="3">
        <v>75</v>
      </c>
      <c r="R202" s="3">
        <v>171</v>
      </c>
      <c r="S202" s="3">
        <v>126</v>
      </c>
      <c r="T202" s="3" t="s">
        <v>621</v>
      </c>
      <c r="U202" s="3" t="s">
        <v>621</v>
      </c>
      <c r="V202" s="3" t="s">
        <v>14</v>
      </c>
      <c r="W202" s="3" t="s">
        <v>621</v>
      </c>
      <c r="X202" s="3" t="s">
        <v>621</v>
      </c>
      <c r="Y202" s="3" t="s">
        <v>621</v>
      </c>
      <c r="Z202" s="3">
        <v>120</v>
      </c>
      <c r="AA202" s="3" t="s">
        <v>621</v>
      </c>
      <c r="AB202" s="3" t="s">
        <v>621</v>
      </c>
      <c r="AC202" s="3" t="s">
        <v>621</v>
      </c>
      <c r="AD202" s="3">
        <v>57</v>
      </c>
      <c r="AE202" s="3" t="s">
        <v>621</v>
      </c>
      <c r="AF202" s="3" t="s">
        <v>621</v>
      </c>
      <c r="AG202" s="3">
        <v>122</v>
      </c>
      <c r="AJ202" s="20">
        <f t="shared" si="19"/>
        <v>787</v>
      </c>
      <c r="AL202" s="20">
        <f t="shared" si="15"/>
        <v>534</v>
      </c>
      <c r="AM202" s="20">
        <f t="shared" si="16"/>
        <v>198</v>
      </c>
      <c r="AN202" s="21">
        <f t="shared" si="17"/>
        <v>0.93011435832274458</v>
      </c>
      <c r="AQ202" s="3">
        <f t="shared" si="18"/>
        <v>665</v>
      </c>
    </row>
    <row r="203" spans="1:43" ht="15" customHeight="1" x14ac:dyDescent="0.35">
      <c r="A203" s="3" t="s">
        <v>248</v>
      </c>
      <c r="B203" s="3" t="s">
        <v>249</v>
      </c>
      <c r="C203" s="3">
        <v>2013</v>
      </c>
      <c r="D203" s="3" t="s">
        <v>621</v>
      </c>
      <c r="E203" s="3" t="s">
        <v>621</v>
      </c>
      <c r="F203" s="3" t="s">
        <v>621</v>
      </c>
      <c r="G203" s="3" t="s">
        <v>621</v>
      </c>
      <c r="H203" s="3" t="s">
        <v>621</v>
      </c>
      <c r="I203" s="3" t="s">
        <v>622</v>
      </c>
      <c r="J203" s="3" t="s">
        <v>621</v>
      </c>
      <c r="K203" s="3" t="s">
        <v>621</v>
      </c>
      <c r="L203" s="3" t="s">
        <v>621</v>
      </c>
      <c r="M203" s="3" t="s">
        <v>621</v>
      </c>
      <c r="N203" s="3" t="s">
        <v>621</v>
      </c>
      <c r="O203" s="3" t="s">
        <v>621</v>
      </c>
      <c r="P203" s="3" t="s">
        <v>621</v>
      </c>
      <c r="Q203" s="3" t="s">
        <v>621</v>
      </c>
      <c r="R203" s="3" t="s">
        <v>621</v>
      </c>
      <c r="S203" s="3" t="s">
        <v>621</v>
      </c>
      <c r="T203" s="3" t="s">
        <v>621</v>
      </c>
      <c r="U203" s="3" t="s">
        <v>621</v>
      </c>
      <c r="V203" s="3" t="s">
        <v>621</v>
      </c>
      <c r="W203" s="3" t="s">
        <v>621</v>
      </c>
      <c r="X203" s="3" t="s">
        <v>621</v>
      </c>
      <c r="Y203" s="3" t="s">
        <v>621</v>
      </c>
      <c r="Z203" s="3" t="s">
        <v>621</v>
      </c>
      <c r="AA203" s="3" t="s">
        <v>621</v>
      </c>
      <c r="AB203" s="3" t="s">
        <v>621</v>
      </c>
      <c r="AC203" s="3" t="s">
        <v>621</v>
      </c>
      <c r="AD203" s="3" t="s">
        <v>621</v>
      </c>
      <c r="AE203" s="3" t="s">
        <v>621</v>
      </c>
      <c r="AF203" s="3" t="s">
        <v>621</v>
      </c>
      <c r="AG203" s="3" t="s">
        <v>621</v>
      </c>
      <c r="AJ203" s="20">
        <f t="shared" si="19"/>
        <v>0</v>
      </c>
      <c r="AL203" s="20">
        <f t="shared" si="15"/>
        <v>0</v>
      </c>
      <c r="AM203" s="20" t="str">
        <f t="shared" si="16"/>
        <v/>
      </c>
      <c r="AN203" s="21" t="str">
        <f t="shared" si="17"/>
        <v/>
      </c>
      <c r="AQ203" s="3">
        <f t="shared" si="18"/>
        <v>0</v>
      </c>
    </row>
    <row r="204" spans="1:43" ht="15" customHeight="1" x14ac:dyDescent="0.3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J204" s="20">
        <f t="shared" si="19"/>
        <v>0</v>
      </c>
      <c r="AL204" s="20">
        <f t="shared" si="15"/>
        <v>0</v>
      </c>
      <c r="AM204" s="20" t="str">
        <f t="shared" si="16"/>
        <v/>
      </c>
      <c r="AN204" s="21" t="str">
        <f t="shared" si="17"/>
        <v/>
      </c>
      <c r="AQ204" s="3">
        <f t="shared" si="18"/>
        <v>0</v>
      </c>
    </row>
    <row r="205" spans="1:43" ht="15" customHeight="1" x14ac:dyDescent="0.35">
      <c r="A205" s="3" t="s">
        <v>248</v>
      </c>
      <c r="B205" s="3" t="s">
        <v>251</v>
      </c>
      <c r="C205" s="3">
        <v>2013</v>
      </c>
      <c r="D205" s="3" t="s">
        <v>621</v>
      </c>
      <c r="E205" s="3" t="s">
        <v>621</v>
      </c>
      <c r="F205" s="3" t="s">
        <v>621</v>
      </c>
      <c r="G205" s="3" t="s">
        <v>621</v>
      </c>
      <c r="H205" s="3" t="s">
        <v>621</v>
      </c>
      <c r="I205" s="3" t="s">
        <v>622</v>
      </c>
      <c r="J205" s="3" t="s">
        <v>621</v>
      </c>
      <c r="K205" s="3" t="s">
        <v>621</v>
      </c>
      <c r="L205" s="3" t="s">
        <v>621</v>
      </c>
      <c r="M205" s="3" t="s">
        <v>621</v>
      </c>
      <c r="N205" s="3" t="s">
        <v>621</v>
      </c>
      <c r="O205" s="3" t="s">
        <v>621</v>
      </c>
      <c r="P205" s="3" t="s">
        <v>621</v>
      </c>
      <c r="Q205" s="3" t="s">
        <v>621</v>
      </c>
      <c r="R205" s="3" t="s">
        <v>621</v>
      </c>
      <c r="S205" s="3" t="s">
        <v>621</v>
      </c>
      <c r="T205" s="3" t="s">
        <v>621</v>
      </c>
      <c r="U205" s="3" t="s">
        <v>621</v>
      </c>
      <c r="V205" s="3" t="s">
        <v>621</v>
      </c>
      <c r="W205" s="3" t="s">
        <v>621</v>
      </c>
      <c r="X205" s="3" t="s">
        <v>621</v>
      </c>
      <c r="Y205" s="3" t="s">
        <v>621</v>
      </c>
      <c r="Z205" s="3" t="s">
        <v>621</v>
      </c>
      <c r="AA205" s="3" t="s">
        <v>621</v>
      </c>
      <c r="AB205" s="3" t="s">
        <v>621</v>
      </c>
      <c r="AC205" s="3" t="s">
        <v>621</v>
      </c>
      <c r="AD205" s="3" t="s">
        <v>621</v>
      </c>
      <c r="AE205" s="3" t="s">
        <v>621</v>
      </c>
      <c r="AF205" s="3" t="s">
        <v>621</v>
      </c>
      <c r="AG205" s="3" t="s">
        <v>621</v>
      </c>
      <c r="AJ205" s="20">
        <f t="shared" si="19"/>
        <v>0</v>
      </c>
      <c r="AL205" s="20">
        <f t="shared" si="15"/>
        <v>0</v>
      </c>
      <c r="AM205" s="20" t="str">
        <f t="shared" si="16"/>
        <v/>
      </c>
      <c r="AN205" s="21" t="str">
        <f t="shared" si="17"/>
        <v/>
      </c>
      <c r="AQ205" s="3">
        <f t="shared" si="18"/>
        <v>0</v>
      </c>
    </row>
    <row r="206" spans="1:43" ht="15" customHeight="1" x14ac:dyDescent="0.35">
      <c r="A206" s="3" t="s">
        <v>248</v>
      </c>
      <c r="B206" s="3" t="s">
        <v>252</v>
      </c>
      <c r="C206" s="3">
        <v>2013</v>
      </c>
      <c r="D206" s="3">
        <v>354.97</v>
      </c>
      <c r="E206" s="3">
        <v>108.31</v>
      </c>
      <c r="F206" s="3">
        <v>0</v>
      </c>
      <c r="G206" s="3" t="s">
        <v>858</v>
      </c>
      <c r="H206" s="3">
        <v>0</v>
      </c>
      <c r="I206" s="3">
        <v>630.70000000000005</v>
      </c>
      <c r="J206" s="3" t="s">
        <v>621</v>
      </c>
      <c r="K206" s="3">
        <v>1.31</v>
      </c>
      <c r="L206" s="3" t="s">
        <v>621</v>
      </c>
      <c r="M206" s="3">
        <v>2.93</v>
      </c>
      <c r="N206" s="3" t="s">
        <v>621</v>
      </c>
      <c r="O206" s="3" t="s">
        <v>621</v>
      </c>
      <c r="P206" s="3" t="s">
        <v>621</v>
      </c>
      <c r="Q206" s="3" t="s">
        <v>621</v>
      </c>
      <c r="R206" s="3" t="s">
        <v>621</v>
      </c>
      <c r="S206" s="3" t="s">
        <v>621</v>
      </c>
      <c r="T206" s="3" t="s">
        <v>621</v>
      </c>
      <c r="U206" s="3" t="s">
        <v>621</v>
      </c>
      <c r="V206" s="3" t="s">
        <v>621</v>
      </c>
      <c r="W206" s="3">
        <v>0</v>
      </c>
      <c r="X206" s="3">
        <v>0</v>
      </c>
      <c r="Y206" s="3">
        <v>19.29</v>
      </c>
      <c r="Z206" s="3" t="s">
        <v>621</v>
      </c>
      <c r="AA206" s="3" t="s">
        <v>621</v>
      </c>
      <c r="AB206" s="3">
        <v>0</v>
      </c>
      <c r="AC206" s="3" t="s">
        <v>621</v>
      </c>
      <c r="AD206" s="3" t="s">
        <v>621</v>
      </c>
      <c r="AE206" s="3">
        <v>516.38</v>
      </c>
      <c r="AF206" s="3">
        <v>1</v>
      </c>
      <c r="AG206" s="3">
        <v>89.79</v>
      </c>
      <c r="AJ206" s="20">
        <f t="shared" si="19"/>
        <v>630.69999999999993</v>
      </c>
      <c r="AL206" s="20">
        <f t="shared" si="15"/>
        <v>354.97</v>
      </c>
      <c r="AM206" s="20">
        <f t="shared" si="16"/>
        <v>108.31</v>
      </c>
      <c r="AN206" s="21">
        <f t="shared" si="17"/>
        <v>0.73454891390518484</v>
      </c>
      <c r="AQ206" s="3">
        <f t="shared" si="18"/>
        <v>540.91</v>
      </c>
    </row>
    <row r="207" spans="1:43" ht="15" customHeight="1" x14ac:dyDescent="0.3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J207" s="20">
        <f t="shared" si="19"/>
        <v>0</v>
      </c>
      <c r="AL207" s="20">
        <f t="shared" si="15"/>
        <v>0</v>
      </c>
      <c r="AM207" s="20" t="str">
        <f t="shared" si="16"/>
        <v/>
      </c>
      <c r="AN207" s="21" t="str">
        <f t="shared" si="17"/>
        <v/>
      </c>
      <c r="AQ207" s="3">
        <f t="shared" si="18"/>
        <v>0</v>
      </c>
    </row>
    <row r="208" spans="1:43" ht="15" customHeight="1" x14ac:dyDescent="0.35">
      <c r="A208" s="3" t="s">
        <v>248</v>
      </c>
      <c r="B208" s="3" t="s">
        <v>254</v>
      </c>
      <c r="C208" s="3">
        <v>2013</v>
      </c>
      <c r="D208" s="3" t="s">
        <v>621</v>
      </c>
      <c r="E208" s="3" t="s">
        <v>621</v>
      </c>
      <c r="F208" s="3" t="s">
        <v>621</v>
      </c>
      <c r="G208" s="3" t="s">
        <v>621</v>
      </c>
      <c r="H208" s="3" t="s">
        <v>621</v>
      </c>
      <c r="I208" s="3" t="s">
        <v>622</v>
      </c>
      <c r="J208" s="3" t="s">
        <v>621</v>
      </c>
      <c r="K208" s="3" t="s">
        <v>621</v>
      </c>
      <c r="L208" s="3" t="s">
        <v>621</v>
      </c>
      <c r="M208" s="3" t="s">
        <v>621</v>
      </c>
      <c r="N208" s="3" t="s">
        <v>621</v>
      </c>
      <c r="O208" s="3" t="s">
        <v>621</v>
      </c>
      <c r="P208" s="3" t="s">
        <v>621</v>
      </c>
      <c r="Q208" s="3" t="s">
        <v>621</v>
      </c>
      <c r="R208" s="3" t="s">
        <v>621</v>
      </c>
      <c r="S208" s="3" t="s">
        <v>621</v>
      </c>
      <c r="T208" s="3" t="s">
        <v>621</v>
      </c>
      <c r="U208" s="3" t="s">
        <v>621</v>
      </c>
      <c r="V208" s="3" t="s">
        <v>621</v>
      </c>
      <c r="W208" s="3" t="s">
        <v>621</v>
      </c>
      <c r="X208" s="3" t="s">
        <v>621</v>
      </c>
      <c r="Y208" s="3" t="s">
        <v>621</v>
      </c>
      <c r="Z208" s="3" t="s">
        <v>621</v>
      </c>
      <c r="AA208" s="3" t="s">
        <v>621</v>
      </c>
      <c r="AB208" s="3" t="s">
        <v>621</v>
      </c>
      <c r="AC208" s="3" t="s">
        <v>621</v>
      </c>
      <c r="AD208" s="3" t="s">
        <v>621</v>
      </c>
      <c r="AE208" s="3" t="s">
        <v>621</v>
      </c>
      <c r="AF208" s="3" t="s">
        <v>621</v>
      </c>
      <c r="AG208" s="3" t="s">
        <v>621</v>
      </c>
      <c r="AJ208" s="20">
        <f t="shared" si="19"/>
        <v>0</v>
      </c>
      <c r="AL208" s="20">
        <f t="shared" si="15"/>
        <v>0</v>
      </c>
      <c r="AM208" s="20" t="str">
        <f t="shared" si="16"/>
        <v/>
      </c>
      <c r="AN208" s="21" t="str">
        <f t="shared" si="17"/>
        <v/>
      </c>
      <c r="AQ208" s="3">
        <f t="shared" si="18"/>
        <v>0</v>
      </c>
    </row>
    <row r="209" spans="1:43" ht="15" customHeight="1" x14ac:dyDescent="0.35">
      <c r="A209" s="3" t="s">
        <v>255</v>
      </c>
      <c r="B209" s="3" t="s">
        <v>256</v>
      </c>
      <c r="C209" s="3">
        <v>2013</v>
      </c>
      <c r="D209" s="3">
        <v>281.60000000000002</v>
      </c>
      <c r="E209" s="3">
        <v>130.1</v>
      </c>
      <c r="F209" s="3">
        <v>0</v>
      </c>
      <c r="G209" s="3" t="s">
        <v>621</v>
      </c>
      <c r="H209" s="3" t="s">
        <v>621</v>
      </c>
      <c r="I209" s="3">
        <v>580.9</v>
      </c>
      <c r="J209" s="3" t="s">
        <v>621</v>
      </c>
      <c r="K209" s="3" t="s">
        <v>621</v>
      </c>
      <c r="L209" s="3" t="s">
        <v>621</v>
      </c>
      <c r="M209" s="3" t="s">
        <v>621</v>
      </c>
      <c r="N209" s="3" t="s">
        <v>621</v>
      </c>
      <c r="O209" s="3" t="s">
        <v>621</v>
      </c>
      <c r="P209" s="3">
        <v>325</v>
      </c>
      <c r="Q209" s="3">
        <v>86</v>
      </c>
      <c r="R209" s="3">
        <v>31.1</v>
      </c>
      <c r="S209" s="3">
        <v>39.6</v>
      </c>
      <c r="T209" s="3" t="s">
        <v>621</v>
      </c>
      <c r="U209" s="3" t="s">
        <v>621</v>
      </c>
      <c r="V209" s="3" t="s">
        <v>621</v>
      </c>
      <c r="W209" s="3" t="s">
        <v>621</v>
      </c>
      <c r="X209" s="3" t="s">
        <v>621</v>
      </c>
      <c r="Y209" s="3" t="s">
        <v>621</v>
      </c>
      <c r="Z209" s="3" t="s">
        <v>621</v>
      </c>
      <c r="AA209" s="3" t="s">
        <v>621</v>
      </c>
      <c r="AB209" s="3" t="s">
        <v>621</v>
      </c>
      <c r="AC209" s="3" t="s">
        <v>621</v>
      </c>
      <c r="AD209" s="3" t="s">
        <v>621</v>
      </c>
      <c r="AE209" s="3" t="s">
        <v>621</v>
      </c>
      <c r="AF209" s="3" t="s">
        <v>621</v>
      </c>
      <c r="AG209" s="3">
        <v>99.2</v>
      </c>
      <c r="AJ209" s="20">
        <f t="shared" si="19"/>
        <v>580.90000000000009</v>
      </c>
      <c r="AL209" s="20">
        <f t="shared" si="15"/>
        <v>281.60000000000002</v>
      </c>
      <c r="AM209" s="20">
        <f t="shared" si="16"/>
        <v>130.1</v>
      </c>
      <c r="AN209" s="21">
        <f t="shared" si="17"/>
        <v>0.70872783611637113</v>
      </c>
      <c r="AQ209" s="3">
        <f t="shared" si="18"/>
        <v>481.7000000000001</v>
      </c>
    </row>
    <row r="210" spans="1:43" ht="15" customHeight="1" x14ac:dyDescent="0.3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J210" s="20">
        <f t="shared" si="19"/>
        <v>0</v>
      </c>
      <c r="AL210" s="20">
        <f t="shared" si="15"/>
        <v>0</v>
      </c>
      <c r="AM210" s="20" t="str">
        <f t="shared" si="16"/>
        <v/>
      </c>
      <c r="AN210" s="21" t="str">
        <f t="shared" si="17"/>
        <v/>
      </c>
      <c r="AQ210" s="3">
        <f t="shared" si="18"/>
        <v>0</v>
      </c>
    </row>
    <row r="211" spans="1:43" ht="15" customHeight="1" x14ac:dyDescent="0.35">
      <c r="A211" s="3" t="s">
        <v>258</v>
      </c>
      <c r="B211" s="3" t="s">
        <v>259</v>
      </c>
      <c r="C211" s="3">
        <v>2013</v>
      </c>
      <c r="D211" s="3" t="s">
        <v>621</v>
      </c>
      <c r="E211" s="3" t="s">
        <v>621</v>
      </c>
      <c r="F211" s="3" t="s">
        <v>621</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J211" s="20">
        <f t="shared" si="19"/>
        <v>0</v>
      </c>
      <c r="AL211" s="20">
        <f t="shared" si="15"/>
        <v>0</v>
      </c>
      <c r="AM211" s="20" t="str">
        <f t="shared" si="16"/>
        <v/>
      </c>
      <c r="AN211" s="21" t="str">
        <f t="shared" si="17"/>
        <v/>
      </c>
      <c r="AQ211" s="3">
        <f t="shared" si="18"/>
        <v>0</v>
      </c>
    </row>
    <row r="212" spans="1:43" ht="15" customHeight="1" x14ac:dyDescent="0.35">
      <c r="A212" s="3" t="s">
        <v>260</v>
      </c>
      <c r="B212" s="3" t="s">
        <v>261</v>
      </c>
      <c r="C212" s="3">
        <v>2013</v>
      </c>
      <c r="D212" s="3">
        <v>429.214</v>
      </c>
      <c r="E212" s="3">
        <v>73.414000000000001</v>
      </c>
      <c r="F212" s="3" t="s">
        <v>621</v>
      </c>
      <c r="G212" s="3" t="s">
        <v>621</v>
      </c>
      <c r="H212" s="3" t="s">
        <v>621</v>
      </c>
      <c r="I212" s="3">
        <v>591.79600000000005</v>
      </c>
      <c r="J212" s="3" t="s">
        <v>621</v>
      </c>
      <c r="K212" s="3">
        <v>2.15</v>
      </c>
      <c r="L212" s="3" t="s">
        <v>621</v>
      </c>
      <c r="M212" s="3">
        <v>16.010999999999999</v>
      </c>
      <c r="N212" s="3" t="s">
        <v>621</v>
      </c>
      <c r="O212" s="3" t="s">
        <v>621</v>
      </c>
      <c r="P212" s="3" t="s">
        <v>621</v>
      </c>
      <c r="Q212" s="3" t="s">
        <v>621</v>
      </c>
      <c r="R212" s="3" t="s">
        <v>621</v>
      </c>
      <c r="S212" s="3" t="s">
        <v>621</v>
      </c>
      <c r="T212" s="3" t="s">
        <v>621</v>
      </c>
      <c r="U212" s="3">
        <v>465.69400000000002</v>
      </c>
      <c r="V212" s="3" t="s">
        <v>14</v>
      </c>
      <c r="W212" s="3" t="s">
        <v>621</v>
      </c>
      <c r="X212" s="3" t="s">
        <v>621</v>
      </c>
      <c r="Y212" s="3" t="s">
        <v>621</v>
      </c>
      <c r="Z212" s="3" t="s">
        <v>621</v>
      </c>
      <c r="AA212" s="3" t="s">
        <v>621</v>
      </c>
      <c r="AB212" s="3" t="s">
        <v>621</v>
      </c>
      <c r="AC212" s="3" t="s">
        <v>621</v>
      </c>
      <c r="AD212" s="3" t="s">
        <v>621</v>
      </c>
      <c r="AE212" s="3" t="s">
        <v>621</v>
      </c>
      <c r="AF212" s="3" t="s">
        <v>621</v>
      </c>
      <c r="AG212" s="3">
        <v>107.941</v>
      </c>
      <c r="AJ212" s="20">
        <f t="shared" si="19"/>
        <v>591.79600000000005</v>
      </c>
      <c r="AL212" s="20">
        <f t="shared" si="15"/>
        <v>429.214</v>
      </c>
      <c r="AM212" s="20">
        <f t="shared" si="16"/>
        <v>73.414000000000001</v>
      </c>
      <c r="AN212" s="21">
        <f t="shared" si="17"/>
        <v>0.84932645708994303</v>
      </c>
      <c r="AQ212" s="3">
        <f t="shared" si="18"/>
        <v>483.85500000000002</v>
      </c>
    </row>
    <row r="213" spans="1:43" ht="15" customHeight="1" x14ac:dyDescent="0.3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J213" s="20">
        <f t="shared" si="19"/>
        <v>0</v>
      </c>
      <c r="AL213" s="20">
        <f t="shared" si="15"/>
        <v>0</v>
      </c>
      <c r="AM213" s="20" t="str">
        <f t="shared" si="16"/>
        <v/>
      </c>
      <c r="AN213" s="21" t="str">
        <f t="shared" si="17"/>
        <v/>
      </c>
      <c r="AQ213" s="3">
        <f t="shared" si="18"/>
        <v>0</v>
      </c>
    </row>
    <row r="214" spans="1:43" ht="15" customHeight="1" x14ac:dyDescent="0.3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J214" s="20">
        <f t="shared" si="19"/>
        <v>0</v>
      </c>
      <c r="AL214" s="20">
        <f t="shared" si="15"/>
        <v>0</v>
      </c>
      <c r="AM214" s="20" t="str">
        <f t="shared" si="16"/>
        <v/>
      </c>
      <c r="AN214" s="21" t="str">
        <f t="shared" si="17"/>
        <v/>
      </c>
      <c r="AQ214" s="3">
        <f t="shared" si="18"/>
        <v>0</v>
      </c>
    </row>
    <row r="215" spans="1:43" ht="15" customHeight="1" x14ac:dyDescent="0.35">
      <c r="A215" s="3" t="s">
        <v>265</v>
      </c>
      <c r="B215" s="3" t="s">
        <v>266</v>
      </c>
      <c r="C215" s="3">
        <v>2013</v>
      </c>
      <c r="D215" s="3" t="s">
        <v>621</v>
      </c>
      <c r="E215" s="3" t="s">
        <v>621</v>
      </c>
      <c r="F215" s="3" t="s">
        <v>621</v>
      </c>
      <c r="G215" s="3" t="s">
        <v>621</v>
      </c>
      <c r="H215" s="3" t="s">
        <v>621</v>
      </c>
      <c r="I215" s="3" t="s">
        <v>621</v>
      </c>
      <c r="J215" s="3" t="s">
        <v>621</v>
      </c>
      <c r="K215" s="3" t="s">
        <v>621</v>
      </c>
      <c r="L215" s="3" t="s">
        <v>621</v>
      </c>
      <c r="M215" s="3" t="s">
        <v>621</v>
      </c>
      <c r="N215" s="3" t="s">
        <v>621</v>
      </c>
      <c r="O215" s="3" t="s">
        <v>621</v>
      </c>
      <c r="P215" s="3" t="s">
        <v>621</v>
      </c>
      <c r="Q215" s="3" t="s">
        <v>621</v>
      </c>
      <c r="R215" s="3" t="s">
        <v>621</v>
      </c>
      <c r="S215" s="3" t="s">
        <v>621</v>
      </c>
      <c r="T215" s="3" t="s">
        <v>621</v>
      </c>
      <c r="U215" s="3" t="s">
        <v>621</v>
      </c>
      <c r="V215" s="3" t="s">
        <v>621</v>
      </c>
      <c r="W215" s="3" t="s">
        <v>621</v>
      </c>
      <c r="X215" s="3" t="s">
        <v>621</v>
      </c>
      <c r="Y215" s="3" t="s">
        <v>621</v>
      </c>
      <c r="Z215" s="3" t="s">
        <v>621</v>
      </c>
      <c r="AA215" s="3" t="s">
        <v>621</v>
      </c>
      <c r="AB215" s="3" t="s">
        <v>621</v>
      </c>
      <c r="AC215" s="3" t="s">
        <v>621</v>
      </c>
      <c r="AD215" s="3" t="s">
        <v>621</v>
      </c>
      <c r="AE215" s="3" t="s">
        <v>621</v>
      </c>
      <c r="AF215" s="3" t="s">
        <v>621</v>
      </c>
      <c r="AG215" s="3" t="s">
        <v>621</v>
      </c>
      <c r="AJ215" s="20">
        <f t="shared" si="19"/>
        <v>0</v>
      </c>
      <c r="AL215" s="20">
        <f t="shared" si="15"/>
        <v>0</v>
      </c>
      <c r="AM215" s="20" t="str">
        <f t="shared" si="16"/>
        <v/>
      </c>
      <c r="AN215" s="21" t="str">
        <f t="shared" si="17"/>
        <v/>
      </c>
      <c r="AQ215" s="3">
        <f t="shared" si="18"/>
        <v>0</v>
      </c>
    </row>
    <row r="216" spans="1:43" ht="15" customHeight="1" x14ac:dyDescent="0.35">
      <c r="A216" s="3" t="s">
        <v>267</v>
      </c>
      <c r="B216" s="3" t="s">
        <v>268</v>
      </c>
      <c r="C216" s="3">
        <v>2013</v>
      </c>
      <c r="D216" s="3">
        <v>196.934</v>
      </c>
      <c r="E216" s="3">
        <v>75.05</v>
      </c>
      <c r="F216" s="3" t="s">
        <v>621</v>
      </c>
      <c r="G216" s="3" t="s">
        <v>621</v>
      </c>
      <c r="H216" s="3" t="s">
        <v>621</v>
      </c>
      <c r="I216" s="3">
        <v>308.28300000000002</v>
      </c>
      <c r="J216" s="3" t="s">
        <v>621</v>
      </c>
      <c r="K216" s="3" t="s">
        <v>621</v>
      </c>
      <c r="L216" s="3" t="s">
        <v>621</v>
      </c>
      <c r="M216" s="3" t="s">
        <v>621</v>
      </c>
      <c r="N216" s="3">
        <v>183.05199999999999</v>
      </c>
      <c r="O216" s="3" t="s">
        <v>621</v>
      </c>
      <c r="P216" s="3" t="s">
        <v>621</v>
      </c>
      <c r="Q216" s="3" t="s">
        <v>621</v>
      </c>
      <c r="R216" s="3" t="s">
        <v>621</v>
      </c>
      <c r="S216" s="3" t="s">
        <v>621</v>
      </c>
      <c r="T216" s="3" t="s">
        <v>621</v>
      </c>
      <c r="U216" s="3">
        <v>8.7159999999999993</v>
      </c>
      <c r="V216" s="3" t="s">
        <v>621</v>
      </c>
      <c r="W216" s="3" t="s">
        <v>621</v>
      </c>
      <c r="X216" s="3" t="s">
        <v>621</v>
      </c>
      <c r="Y216" s="3" t="s">
        <v>621</v>
      </c>
      <c r="Z216" s="3">
        <v>115.88</v>
      </c>
      <c r="AA216" s="3" t="s">
        <v>621</v>
      </c>
      <c r="AB216" s="3" t="s">
        <v>621</v>
      </c>
      <c r="AC216" s="3" t="s">
        <v>621</v>
      </c>
      <c r="AD216" s="3">
        <v>0</v>
      </c>
      <c r="AE216" s="3" t="s">
        <v>621</v>
      </c>
      <c r="AF216" s="3" t="s">
        <v>621</v>
      </c>
      <c r="AG216" s="3">
        <v>0.63500000000000001</v>
      </c>
      <c r="AJ216" s="20">
        <f t="shared" si="19"/>
        <v>308.28300000000002</v>
      </c>
      <c r="AL216" s="20">
        <f t="shared" si="15"/>
        <v>196.934</v>
      </c>
      <c r="AM216" s="20">
        <f t="shared" si="16"/>
        <v>75.05</v>
      </c>
      <c r="AN216" s="21">
        <f t="shared" si="17"/>
        <v>0.88225429232231412</v>
      </c>
      <c r="AQ216" s="3">
        <f t="shared" si="18"/>
        <v>307.64800000000002</v>
      </c>
    </row>
    <row r="217" spans="1:43" ht="15" customHeight="1" x14ac:dyDescent="0.35">
      <c r="A217" s="3" t="s">
        <v>267</v>
      </c>
      <c r="B217" s="3" t="s">
        <v>269</v>
      </c>
      <c r="C217" s="3">
        <v>2013</v>
      </c>
      <c r="D217" s="3" t="s">
        <v>621</v>
      </c>
      <c r="E217" s="3" t="s">
        <v>621</v>
      </c>
      <c r="F217" s="3" t="s">
        <v>621</v>
      </c>
      <c r="G217" s="3" t="s">
        <v>621</v>
      </c>
      <c r="H217" s="3" t="s">
        <v>621</v>
      </c>
      <c r="I217" s="3" t="s">
        <v>621</v>
      </c>
      <c r="J217" s="3" t="s">
        <v>621</v>
      </c>
      <c r="K217" s="3" t="s">
        <v>621</v>
      </c>
      <c r="L217" s="3" t="s">
        <v>621</v>
      </c>
      <c r="M217" s="3" t="s">
        <v>621</v>
      </c>
      <c r="N217" s="3" t="s">
        <v>621</v>
      </c>
      <c r="O217" s="3" t="s">
        <v>621</v>
      </c>
      <c r="P217" s="3" t="s">
        <v>621</v>
      </c>
      <c r="Q217" s="3" t="s">
        <v>621</v>
      </c>
      <c r="R217" s="3" t="s">
        <v>621</v>
      </c>
      <c r="S217" s="3" t="s">
        <v>621</v>
      </c>
      <c r="T217" s="3" t="s">
        <v>621</v>
      </c>
      <c r="U217" s="3" t="s">
        <v>621</v>
      </c>
      <c r="V217" s="3" t="s">
        <v>621</v>
      </c>
      <c r="W217" s="3" t="s">
        <v>621</v>
      </c>
      <c r="X217" s="3" t="s">
        <v>621</v>
      </c>
      <c r="Y217" s="3" t="s">
        <v>621</v>
      </c>
      <c r="Z217" s="3" t="s">
        <v>621</v>
      </c>
      <c r="AA217" s="3" t="s">
        <v>621</v>
      </c>
      <c r="AB217" s="3" t="s">
        <v>621</v>
      </c>
      <c r="AC217" s="3" t="s">
        <v>621</v>
      </c>
      <c r="AD217" s="3" t="s">
        <v>621</v>
      </c>
      <c r="AE217" s="3" t="s">
        <v>621</v>
      </c>
      <c r="AF217" s="3" t="s">
        <v>621</v>
      </c>
      <c r="AG217" s="3" t="s">
        <v>621</v>
      </c>
      <c r="AJ217" s="20">
        <f t="shared" si="19"/>
        <v>0</v>
      </c>
      <c r="AL217" s="20">
        <f t="shared" si="15"/>
        <v>0</v>
      </c>
      <c r="AM217" s="20" t="str">
        <f t="shared" si="16"/>
        <v/>
      </c>
      <c r="AN217" s="21" t="str">
        <f t="shared" si="17"/>
        <v/>
      </c>
      <c r="AQ217" s="3">
        <f t="shared" si="18"/>
        <v>0</v>
      </c>
    </row>
    <row r="218" spans="1:43" ht="15" customHeight="1" x14ac:dyDescent="0.35">
      <c r="A218" s="3" t="s">
        <v>270</v>
      </c>
      <c r="B218" s="3" t="s">
        <v>271</v>
      </c>
      <c r="C218" s="3">
        <v>2013</v>
      </c>
      <c r="D218" s="3" t="s">
        <v>621</v>
      </c>
      <c r="E218" s="3" t="s">
        <v>621</v>
      </c>
      <c r="F218" s="3" t="s">
        <v>621</v>
      </c>
      <c r="G218" s="3" t="s">
        <v>621</v>
      </c>
      <c r="H218" s="3" t="s">
        <v>621</v>
      </c>
      <c r="I218" s="3" t="s">
        <v>621</v>
      </c>
      <c r="J218" s="3" t="s">
        <v>621</v>
      </c>
      <c r="K218" s="3" t="s">
        <v>621</v>
      </c>
      <c r="L218" s="3" t="s">
        <v>621</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621</v>
      </c>
      <c r="AG218" s="3" t="s">
        <v>621</v>
      </c>
      <c r="AJ218" s="20">
        <f t="shared" si="19"/>
        <v>0</v>
      </c>
      <c r="AL218" s="20">
        <f t="shared" si="15"/>
        <v>0</v>
      </c>
      <c r="AM218" s="20" t="str">
        <f t="shared" si="16"/>
        <v/>
      </c>
      <c r="AN218" s="21" t="str">
        <f t="shared" si="17"/>
        <v/>
      </c>
      <c r="AQ218" s="3">
        <f t="shared" si="18"/>
        <v>0</v>
      </c>
    </row>
    <row r="219" spans="1:43" ht="15" customHeight="1" x14ac:dyDescent="0.35">
      <c r="A219" s="3" t="s">
        <v>272</v>
      </c>
      <c r="B219" s="3" t="s">
        <v>273</v>
      </c>
      <c r="C219" s="3">
        <v>2013</v>
      </c>
      <c r="D219" s="3" t="s">
        <v>621</v>
      </c>
      <c r="E219" s="3" t="s">
        <v>621</v>
      </c>
      <c r="F219" s="3" t="s">
        <v>621</v>
      </c>
      <c r="G219" s="3" t="s">
        <v>621</v>
      </c>
      <c r="H219" s="3" t="s">
        <v>621</v>
      </c>
      <c r="I219" s="3" t="s">
        <v>621</v>
      </c>
      <c r="J219" s="3" t="s">
        <v>621</v>
      </c>
      <c r="K219" s="3" t="s">
        <v>621</v>
      </c>
      <c r="L219" s="3" t="s">
        <v>621</v>
      </c>
      <c r="M219" s="3" t="s">
        <v>621</v>
      </c>
      <c r="N219" s="3" t="s">
        <v>621</v>
      </c>
      <c r="O219" s="3" t="s">
        <v>621</v>
      </c>
      <c r="P219" s="3" t="s">
        <v>621</v>
      </c>
      <c r="Q219" s="3" t="s">
        <v>621</v>
      </c>
      <c r="R219" s="3" t="s">
        <v>621</v>
      </c>
      <c r="S219" s="3" t="s">
        <v>621</v>
      </c>
      <c r="T219" s="3" t="s">
        <v>621</v>
      </c>
      <c r="U219" s="3" t="s">
        <v>621</v>
      </c>
      <c r="V219" s="3" t="s">
        <v>621</v>
      </c>
      <c r="W219" s="3" t="s">
        <v>621</v>
      </c>
      <c r="X219" s="3" t="s">
        <v>621</v>
      </c>
      <c r="Y219" s="3" t="s">
        <v>621</v>
      </c>
      <c r="Z219" s="3" t="s">
        <v>621</v>
      </c>
      <c r="AA219" s="3" t="s">
        <v>621</v>
      </c>
      <c r="AB219" s="3" t="s">
        <v>621</v>
      </c>
      <c r="AC219" s="3" t="s">
        <v>621</v>
      </c>
      <c r="AD219" s="3" t="s">
        <v>621</v>
      </c>
      <c r="AE219" s="3" t="s">
        <v>621</v>
      </c>
      <c r="AF219" s="3" t="s">
        <v>621</v>
      </c>
      <c r="AG219" s="3" t="s">
        <v>621</v>
      </c>
      <c r="AJ219" s="20">
        <f t="shared" si="19"/>
        <v>0</v>
      </c>
      <c r="AL219" s="20">
        <f t="shared" si="15"/>
        <v>0</v>
      </c>
      <c r="AM219" s="20" t="str">
        <f t="shared" si="16"/>
        <v/>
      </c>
      <c r="AN219" s="21" t="str">
        <f t="shared" si="17"/>
        <v/>
      </c>
      <c r="AQ219" s="3">
        <f t="shared" si="18"/>
        <v>0</v>
      </c>
    </row>
    <row r="220" spans="1:43" ht="15" customHeight="1" x14ac:dyDescent="0.35">
      <c r="A220" s="3" t="s">
        <v>272</v>
      </c>
      <c r="B220" s="3" t="s">
        <v>274</v>
      </c>
      <c r="C220" s="3">
        <v>2013</v>
      </c>
      <c r="D220" s="3" t="s">
        <v>621</v>
      </c>
      <c r="E220" s="3" t="s">
        <v>621</v>
      </c>
      <c r="F220" s="3" t="s">
        <v>621</v>
      </c>
      <c r="G220" s="3" t="s">
        <v>621</v>
      </c>
      <c r="H220" s="3" t="s">
        <v>621</v>
      </c>
      <c r="I220" s="3" t="s">
        <v>621</v>
      </c>
      <c r="J220" s="3" t="s">
        <v>621</v>
      </c>
      <c r="K220" s="3" t="s">
        <v>621</v>
      </c>
      <c r="L220" s="3" t="s">
        <v>621</v>
      </c>
      <c r="M220" s="3" t="s">
        <v>621</v>
      </c>
      <c r="N220" s="3" t="s">
        <v>621</v>
      </c>
      <c r="O220" s="3" t="s">
        <v>621</v>
      </c>
      <c r="P220" s="3" t="s">
        <v>621</v>
      </c>
      <c r="Q220" s="3" t="s">
        <v>621</v>
      </c>
      <c r="R220" s="3" t="s">
        <v>621</v>
      </c>
      <c r="S220" s="3" t="s">
        <v>621</v>
      </c>
      <c r="T220" s="3" t="s">
        <v>621</v>
      </c>
      <c r="U220" s="3" t="s">
        <v>621</v>
      </c>
      <c r="V220" s="3" t="s">
        <v>621</v>
      </c>
      <c r="W220" s="3" t="s">
        <v>621</v>
      </c>
      <c r="X220" s="3" t="s">
        <v>621</v>
      </c>
      <c r="Y220" s="3" t="s">
        <v>621</v>
      </c>
      <c r="Z220" s="3" t="s">
        <v>621</v>
      </c>
      <c r="AA220" s="3" t="s">
        <v>621</v>
      </c>
      <c r="AB220" s="3" t="s">
        <v>621</v>
      </c>
      <c r="AC220" s="3" t="s">
        <v>621</v>
      </c>
      <c r="AD220" s="3" t="s">
        <v>621</v>
      </c>
      <c r="AE220" s="3" t="s">
        <v>621</v>
      </c>
      <c r="AF220" s="3" t="s">
        <v>621</v>
      </c>
      <c r="AG220" s="3" t="s">
        <v>621</v>
      </c>
      <c r="AJ220" s="20">
        <f t="shared" si="19"/>
        <v>0</v>
      </c>
      <c r="AL220" s="20">
        <f t="shared" si="15"/>
        <v>0</v>
      </c>
      <c r="AM220" s="20" t="str">
        <f t="shared" si="16"/>
        <v/>
      </c>
      <c r="AN220" s="21" t="str">
        <f t="shared" si="17"/>
        <v/>
      </c>
      <c r="AQ220" s="3">
        <f t="shared" si="18"/>
        <v>0</v>
      </c>
    </row>
    <row r="221" spans="1:43" ht="15" customHeight="1" x14ac:dyDescent="0.35">
      <c r="A221" s="3" t="s">
        <v>272</v>
      </c>
      <c r="B221" s="3" t="s">
        <v>275</v>
      </c>
      <c r="C221" s="3">
        <v>2013</v>
      </c>
      <c r="D221" s="3" t="s">
        <v>621</v>
      </c>
      <c r="E221" s="3" t="s">
        <v>621</v>
      </c>
      <c r="F221" s="3" t="s">
        <v>621</v>
      </c>
      <c r="G221" s="3" t="s">
        <v>621</v>
      </c>
      <c r="H221" s="3" t="s">
        <v>621</v>
      </c>
      <c r="I221" s="3" t="s">
        <v>621</v>
      </c>
      <c r="J221" s="3" t="s">
        <v>621</v>
      </c>
      <c r="K221" s="3" t="s">
        <v>621</v>
      </c>
      <c r="L221" s="3" t="s">
        <v>621</v>
      </c>
      <c r="M221" s="3" t="s">
        <v>621</v>
      </c>
      <c r="N221" s="3" t="s">
        <v>621</v>
      </c>
      <c r="O221" s="3" t="s">
        <v>621</v>
      </c>
      <c r="P221" s="3" t="s">
        <v>621</v>
      </c>
      <c r="Q221" s="3" t="s">
        <v>621</v>
      </c>
      <c r="R221" s="3" t="s">
        <v>621</v>
      </c>
      <c r="S221" s="3" t="s">
        <v>621</v>
      </c>
      <c r="T221" s="3" t="s">
        <v>621</v>
      </c>
      <c r="U221" s="3" t="s">
        <v>621</v>
      </c>
      <c r="V221" s="3" t="s">
        <v>621</v>
      </c>
      <c r="W221" s="3" t="s">
        <v>621</v>
      </c>
      <c r="X221" s="3" t="s">
        <v>621</v>
      </c>
      <c r="Y221" s="3" t="s">
        <v>621</v>
      </c>
      <c r="Z221" s="3" t="s">
        <v>621</v>
      </c>
      <c r="AA221" s="3" t="s">
        <v>621</v>
      </c>
      <c r="AB221" s="3" t="s">
        <v>621</v>
      </c>
      <c r="AC221" s="3" t="s">
        <v>621</v>
      </c>
      <c r="AD221" s="3" t="s">
        <v>621</v>
      </c>
      <c r="AE221" s="3" t="s">
        <v>621</v>
      </c>
      <c r="AF221" s="3" t="s">
        <v>621</v>
      </c>
      <c r="AG221" s="3" t="s">
        <v>621</v>
      </c>
      <c r="AJ221" s="20">
        <f t="shared" si="19"/>
        <v>0</v>
      </c>
      <c r="AL221" s="20">
        <f t="shared" si="15"/>
        <v>0</v>
      </c>
      <c r="AM221" s="20" t="str">
        <f t="shared" si="16"/>
        <v/>
      </c>
      <c r="AN221" s="21" t="str">
        <f t="shared" si="17"/>
        <v/>
      </c>
      <c r="AQ221" s="3">
        <f t="shared" si="18"/>
        <v>0</v>
      </c>
    </row>
    <row r="222" spans="1:43" ht="15" customHeight="1" x14ac:dyDescent="0.35">
      <c r="A222" s="3" t="s">
        <v>272</v>
      </c>
      <c r="B222" s="3" t="s">
        <v>276</v>
      </c>
      <c r="C222" s="3">
        <v>2013</v>
      </c>
      <c r="D222" s="3">
        <v>72.599999999999994</v>
      </c>
      <c r="E222" s="3">
        <v>5.7</v>
      </c>
      <c r="F222" s="3" t="s">
        <v>621</v>
      </c>
      <c r="G222" s="3" t="s">
        <v>621</v>
      </c>
      <c r="H222" s="3" t="s">
        <v>621</v>
      </c>
      <c r="I222" s="3">
        <v>99.6</v>
      </c>
      <c r="J222" s="3" t="s">
        <v>621</v>
      </c>
      <c r="K222" s="3" t="s">
        <v>621</v>
      </c>
      <c r="L222" s="3" t="s">
        <v>621</v>
      </c>
      <c r="M222" s="3" t="s">
        <v>621</v>
      </c>
      <c r="N222" s="3" t="s">
        <v>621</v>
      </c>
      <c r="O222" s="3" t="s">
        <v>621</v>
      </c>
      <c r="P222" s="3">
        <v>49.8</v>
      </c>
      <c r="Q222" s="3">
        <v>29.9</v>
      </c>
      <c r="R222" s="3">
        <v>19.899999999999999</v>
      </c>
      <c r="S222" s="3" t="s">
        <v>621</v>
      </c>
      <c r="T222" s="3" t="s">
        <v>621</v>
      </c>
      <c r="U222" s="3" t="s">
        <v>621</v>
      </c>
      <c r="V222" s="3" t="s">
        <v>14</v>
      </c>
      <c r="W222" s="3" t="s">
        <v>621</v>
      </c>
      <c r="X222" s="3" t="s">
        <v>621</v>
      </c>
      <c r="Y222" s="3" t="s">
        <v>621</v>
      </c>
      <c r="Z222" s="3" t="s">
        <v>621</v>
      </c>
      <c r="AA222" s="3" t="s">
        <v>621</v>
      </c>
      <c r="AB222" s="3" t="s">
        <v>621</v>
      </c>
      <c r="AC222" s="3" t="s">
        <v>621</v>
      </c>
      <c r="AD222" s="3" t="s">
        <v>621</v>
      </c>
      <c r="AE222" s="3" t="s">
        <v>621</v>
      </c>
      <c r="AF222" s="3" t="s">
        <v>621</v>
      </c>
      <c r="AG222" s="3" t="s">
        <v>621</v>
      </c>
      <c r="AJ222" s="20">
        <f t="shared" si="19"/>
        <v>99.6</v>
      </c>
      <c r="AL222" s="20">
        <f t="shared" si="15"/>
        <v>72.599999999999994</v>
      </c>
      <c r="AM222" s="20">
        <f t="shared" si="16"/>
        <v>5.7</v>
      </c>
      <c r="AN222" s="21">
        <f t="shared" si="17"/>
        <v>0.78614457831325302</v>
      </c>
      <c r="AQ222" s="3">
        <f t="shared" si="18"/>
        <v>99.6</v>
      </c>
    </row>
    <row r="223" spans="1:43" ht="15" customHeight="1" x14ac:dyDescent="0.35">
      <c r="A223" s="3" t="s">
        <v>277</v>
      </c>
      <c r="B223" s="3" t="s">
        <v>278</v>
      </c>
      <c r="C223" s="3">
        <v>2013</v>
      </c>
      <c r="D223" s="3" t="s">
        <v>621</v>
      </c>
      <c r="E223" s="3" t="s">
        <v>621</v>
      </c>
      <c r="F223" s="3" t="s">
        <v>621</v>
      </c>
      <c r="G223" s="3" t="s">
        <v>621</v>
      </c>
      <c r="H223" s="3" t="s">
        <v>621</v>
      </c>
      <c r="I223" s="3" t="s">
        <v>621</v>
      </c>
      <c r="J223" s="3" t="s">
        <v>621</v>
      </c>
      <c r="K223" s="3" t="s">
        <v>621</v>
      </c>
      <c r="L223" s="3" t="s">
        <v>621</v>
      </c>
      <c r="M223" s="3" t="s">
        <v>621</v>
      </c>
      <c r="N223" s="3" t="s">
        <v>621</v>
      </c>
      <c r="O223" s="3" t="s">
        <v>621</v>
      </c>
      <c r="P223" s="3" t="s">
        <v>621</v>
      </c>
      <c r="Q223" s="3" t="s">
        <v>621</v>
      </c>
      <c r="R223" s="3" t="s">
        <v>621</v>
      </c>
      <c r="S223" s="3" t="s">
        <v>621</v>
      </c>
      <c r="T223" s="3" t="s">
        <v>621</v>
      </c>
      <c r="U223" s="3" t="s">
        <v>621</v>
      </c>
      <c r="V223" s="3" t="s">
        <v>621</v>
      </c>
      <c r="W223" s="3" t="s">
        <v>621</v>
      </c>
      <c r="X223" s="3" t="s">
        <v>621</v>
      </c>
      <c r="Y223" s="3" t="s">
        <v>621</v>
      </c>
      <c r="Z223" s="3" t="s">
        <v>621</v>
      </c>
      <c r="AA223" s="3" t="s">
        <v>621</v>
      </c>
      <c r="AB223" s="3" t="s">
        <v>621</v>
      </c>
      <c r="AC223" s="3" t="s">
        <v>621</v>
      </c>
      <c r="AD223" s="3" t="s">
        <v>621</v>
      </c>
      <c r="AE223" s="3" t="s">
        <v>621</v>
      </c>
      <c r="AF223" s="3" t="s">
        <v>621</v>
      </c>
      <c r="AG223" s="3" t="s">
        <v>621</v>
      </c>
      <c r="AJ223" s="20">
        <f t="shared" si="19"/>
        <v>0</v>
      </c>
      <c r="AL223" s="20">
        <f t="shared" si="15"/>
        <v>0</v>
      </c>
      <c r="AM223" s="20" t="str">
        <f t="shared" si="16"/>
        <v/>
      </c>
      <c r="AN223" s="21" t="str">
        <f t="shared" si="17"/>
        <v/>
      </c>
      <c r="AQ223" s="3">
        <f t="shared" si="18"/>
        <v>0</v>
      </c>
    </row>
    <row r="224" spans="1:43" ht="15" customHeight="1" x14ac:dyDescent="0.35">
      <c r="A224" s="3" t="s">
        <v>277</v>
      </c>
      <c r="B224" s="3" t="s">
        <v>279</v>
      </c>
      <c r="C224" s="3">
        <v>2013</v>
      </c>
      <c r="D224" s="3" t="s">
        <v>621</v>
      </c>
      <c r="E224" s="3" t="s">
        <v>621</v>
      </c>
      <c r="F224" s="3" t="s">
        <v>621</v>
      </c>
      <c r="G224" s="3" t="s">
        <v>621</v>
      </c>
      <c r="H224" s="3" t="s">
        <v>621</v>
      </c>
      <c r="I224" s="3" t="s">
        <v>621</v>
      </c>
      <c r="J224" s="3" t="s">
        <v>621</v>
      </c>
      <c r="K224" s="3" t="s">
        <v>621</v>
      </c>
      <c r="L224" s="3" t="s">
        <v>621</v>
      </c>
      <c r="M224" s="3" t="s">
        <v>621</v>
      </c>
      <c r="N224" s="3" t="s">
        <v>621</v>
      </c>
      <c r="O224" s="3" t="s">
        <v>621</v>
      </c>
      <c r="P224" s="3" t="s">
        <v>621</v>
      </c>
      <c r="Q224" s="3" t="s">
        <v>621</v>
      </c>
      <c r="R224" s="3" t="s">
        <v>621</v>
      </c>
      <c r="S224" s="3" t="s">
        <v>621</v>
      </c>
      <c r="T224" s="3" t="s">
        <v>621</v>
      </c>
      <c r="U224" s="3" t="s">
        <v>621</v>
      </c>
      <c r="V224" s="3" t="s">
        <v>621</v>
      </c>
      <c r="W224" s="3" t="s">
        <v>621</v>
      </c>
      <c r="X224" s="3" t="s">
        <v>621</v>
      </c>
      <c r="Y224" s="3" t="s">
        <v>621</v>
      </c>
      <c r="Z224" s="3" t="s">
        <v>621</v>
      </c>
      <c r="AA224" s="3" t="s">
        <v>621</v>
      </c>
      <c r="AB224" s="3" t="s">
        <v>621</v>
      </c>
      <c r="AC224" s="3" t="s">
        <v>621</v>
      </c>
      <c r="AD224" s="3" t="s">
        <v>621</v>
      </c>
      <c r="AE224" s="3" t="s">
        <v>621</v>
      </c>
      <c r="AF224" s="3" t="s">
        <v>621</v>
      </c>
      <c r="AG224" s="3" t="s">
        <v>621</v>
      </c>
      <c r="AJ224" s="20">
        <f t="shared" si="19"/>
        <v>0</v>
      </c>
      <c r="AL224" s="20">
        <f t="shared" si="15"/>
        <v>0</v>
      </c>
      <c r="AM224" s="20" t="str">
        <f t="shared" si="16"/>
        <v/>
      </c>
      <c r="AN224" s="21" t="str">
        <f t="shared" si="17"/>
        <v/>
      </c>
      <c r="AQ224" s="3">
        <f t="shared" si="18"/>
        <v>0</v>
      </c>
    </row>
    <row r="225" spans="1:43" ht="15" customHeight="1" x14ac:dyDescent="0.35">
      <c r="A225" s="3" t="s">
        <v>280</v>
      </c>
      <c r="B225" s="3" t="s">
        <v>281</v>
      </c>
      <c r="C225" s="3">
        <v>2013</v>
      </c>
      <c r="D225" s="3">
        <v>129.80000000000001</v>
      </c>
      <c r="E225" s="3">
        <v>37.5</v>
      </c>
      <c r="F225" s="3" t="s">
        <v>621</v>
      </c>
      <c r="G225" s="3" t="s">
        <v>621</v>
      </c>
      <c r="H225" s="3" t="s">
        <v>621</v>
      </c>
      <c r="I225" s="3">
        <v>195.8</v>
      </c>
      <c r="J225" s="3" t="s">
        <v>621</v>
      </c>
      <c r="K225" s="3">
        <v>2.2000000000000002</v>
      </c>
      <c r="L225" s="3" t="s">
        <v>621</v>
      </c>
      <c r="M225" s="3" t="s">
        <v>621</v>
      </c>
      <c r="N225" s="3" t="s">
        <v>621</v>
      </c>
      <c r="O225" s="3" t="s">
        <v>621</v>
      </c>
      <c r="P225" s="3" t="s">
        <v>621</v>
      </c>
      <c r="Q225" s="3" t="s">
        <v>621</v>
      </c>
      <c r="R225" s="3">
        <v>9.1</v>
      </c>
      <c r="S225" s="3" t="s">
        <v>621</v>
      </c>
      <c r="T225" s="3" t="s">
        <v>621</v>
      </c>
      <c r="U225" s="3" t="s">
        <v>621</v>
      </c>
      <c r="V225" s="3" t="s">
        <v>14</v>
      </c>
      <c r="W225" s="3" t="s">
        <v>621</v>
      </c>
      <c r="X225" s="3" t="s">
        <v>621</v>
      </c>
      <c r="Y225" s="3" t="s">
        <v>621</v>
      </c>
      <c r="Z225" s="3">
        <v>63.3</v>
      </c>
      <c r="AA225" s="3" t="s">
        <v>621</v>
      </c>
      <c r="AB225" s="3" t="s">
        <v>621</v>
      </c>
      <c r="AC225" s="3" t="s">
        <v>621</v>
      </c>
      <c r="AD225" s="3" t="s">
        <v>621</v>
      </c>
      <c r="AE225" s="3">
        <v>107.3</v>
      </c>
      <c r="AF225" s="3" t="s">
        <v>621</v>
      </c>
      <c r="AG225" s="3">
        <v>13.9</v>
      </c>
      <c r="AJ225" s="20">
        <f t="shared" si="19"/>
        <v>195.79999999999998</v>
      </c>
      <c r="AL225" s="20">
        <f t="shared" si="15"/>
        <v>129.80000000000001</v>
      </c>
      <c r="AM225" s="20">
        <f t="shared" si="16"/>
        <v>37.5</v>
      </c>
      <c r="AN225" s="21">
        <f t="shared" si="17"/>
        <v>0.85444330949948943</v>
      </c>
      <c r="AQ225" s="3">
        <f t="shared" si="18"/>
        <v>181.89999999999998</v>
      </c>
    </row>
    <row r="226" spans="1:43" ht="15" customHeight="1" x14ac:dyDescent="0.35">
      <c r="A226" s="3" t="s">
        <v>282</v>
      </c>
      <c r="B226" s="3" t="s">
        <v>283</v>
      </c>
      <c r="C226" s="3">
        <v>2013</v>
      </c>
      <c r="D226" s="3" t="s">
        <v>621</v>
      </c>
      <c r="E226" s="3" t="s">
        <v>621</v>
      </c>
      <c r="F226" s="3" t="s">
        <v>621</v>
      </c>
      <c r="G226" s="3" t="s">
        <v>621</v>
      </c>
      <c r="H226" s="3" t="s">
        <v>621</v>
      </c>
      <c r="I226" s="3" t="s">
        <v>621</v>
      </c>
      <c r="J226" s="3" t="s">
        <v>621</v>
      </c>
      <c r="K226" s="3" t="s">
        <v>621</v>
      </c>
      <c r="L226" s="3" t="s">
        <v>621</v>
      </c>
      <c r="M226" s="3" t="s">
        <v>621</v>
      </c>
      <c r="N226" s="3" t="s">
        <v>621</v>
      </c>
      <c r="O226" s="3" t="s">
        <v>621</v>
      </c>
      <c r="P226" s="3" t="s">
        <v>621</v>
      </c>
      <c r="Q226" s="3" t="s">
        <v>621</v>
      </c>
      <c r="R226" s="3" t="s">
        <v>621</v>
      </c>
      <c r="S226" s="3" t="s">
        <v>621</v>
      </c>
      <c r="T226" s="3" t="s">
        <v>621</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J226" s="20">
        <f t="shared" si="19"/>
        <v>0</v>
      </c>
      <c r="AL226" s="20">
        <f t="shared" si="15"/>
        <v>0</v>
      </c>
      <c r="AM226" s="20" t="str">
        <f t="shared" si="16"/>
        <v/>
      </c>
      <c r="AN226" s="21" t="str">
        <f t="shared" si="17"/>
        <v/>
      </c>
      <c r="AQ226" s="3">
        <f t="shared" si="18"/>
        <v>0</v>
      </c>
    </row>
    <row r="227" spans="1:43" ht="15" customHeight="1" x14ac:dyDescent="0.35">
      <c r="A227" s="3" t="s">
        <v>282</v>
      </c>
      <c r="B227" s="3" t="s">
        <v>284</v>
      </c>
      <c r="C227" s="3">
        <v>2013</v>
      </c>
      <c r="D227" s="3" t="s">
        <v>621</v>
      </c>
      <c r="E227" s="3" t="s">
        <v>621</v>
      </c>
      <c r="F227" s="3" t="s">
        <v>621</v>
      </c>
      <c r="G227" s="3" t="s">
        <v>621</v>
      </c>
      <c r="H227" s="3" t="s">
        <v>621</v>
      </c>
      <c r="I227" s="3" t="s">
        <v>621</v>
      </c>
      <c r="J227" s="3" t="s">
        <v>621</v>
      </c>
      <c r="K227" s="3" t="s">
        <v>621</v>
      </c>
      <c r="L227" s="3" t="s">
        <v>621</v>
      </c>
      <c r="M227" s="3" t="s">
        <v>621</v>
      </c>
      <c r="N227" s="3" t="s">
        <v>621</v>
      </c>
      <c r="O227" s="3" t="s">
        <v>621</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J227" s="20">
        <f t="shared" si="19"/>
        <v>0</v>
      </c>
      <c r="AL227" s="20">
        <f t="shared" si="15"/>
        <v>0</v>
      </c>
      <c r="AM227" s="20" t="str">
        <f t="shared" si="16"/>
        <v/>
      </c>
      <c r="AN227" s="21" t="str">
        <f t="shared" si="17"/>
        <v/>
      </c>
      <c r="AQ227" s="3">
        <f t="shared" si="18"/>
        <v>0</v>
      </c>
    </row>
    <row r="228" spans="1:43" ht="15" customHeight="1" x14ac:dyDescent="0.35">
      <c r="A228" s="3" t="s">
        <v>282</v>
      </c>
      <c r="B228" s="3" t="s">
        <v>285</v>
      </c>
      <c r="C228" s="3">
        <v>2013</v>
      </c>
      <c r="D228" s="3" t="s">
        <v>621</v>
      </c>
      <c r="E228" s="3" t="s">
        <v>621</v>
      </c>
      <c r="F228" s="3" t="s">
        <v>621</v>
      </c>
      <c r="G228" s="3" t="s">
        <v>621</v>
      </c>
      <c r="H228" s="3" t="s">
        <v>621</v>
      </c>
      <c r="I228" s="3" t="s">
        <v>621</v>
      </c>
      <c r="J228" s="3" t="s">
        <v>621</v>
      </c>
      <c r="K228" s="3" t="s">
        <v>621</v>
      </c>
      <c r="L228" s="3" t="s">
        <v>621</v>
      </c>
      <c r="M228" s="3" t="s">
        <v>621</v>
      </c>
      <c r="N228" s="3" t="s">
        <v>621</v>
      </c>
      <c r="O228" s="3" t="s">
        <v>621</v>
      </c>
      <c r="P228" s="3" t="s">
        <v>621</v>
      </c>
      <c r="Q228" s="3" t="s">
        <v>621</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J228" s="20">
        <f t="shared" si="19"/>
        <v>0</v>
      </c>
      <c r="AL228" s="20">
        <f t="shared" si="15"/>
        <v>0</v>
      </c>
      <c r="AM228" s="20" t="str">
        <f t="shared" si="16"/>
        <v/>
      </c>
      <c r="AN228" s="21" t="str">
        <f t="shared" si="17"/>
        <v/>
      </c>
      <c r="AQ228" s="3">
        <f t="shared" si="18"/>
        <v>0</v>
      </c>
    </row>
    <row r="229" spans="1:43" ht="15" customHeight="1" x14ac:dyDescent="0.35">
      <c r="A229" s="3" t="s">
        <v>282</v>
      </c>
      <c r="B229" s="3" t="s">
        <v>286</v>
      </c>
      <c r="C229" s="3">
        <v>2013</v>
      </c>
      <c r="D229" s="3" t="s">
        <v>621</v>
      </c>
      <c r="E229" s="3" t="s">
        <v>621</v>
      </c>
      <c r="F229" s="3" t="s">
        <v>621</v>
      </c>
      <c r="G229" s="3" t="s">
        <v>621</v>
      </c>
      <c r="H229" s="3" t="s">
        <v>621</v>
      </c>
      <c r="I229" s="3" t="s">
        <v>621</v>
      </c>
      <c r="J229" s="3" t="s">
        <v>621</v>
      </c>
      <c r="K229" s="3" t="s">
        <v>621</v>
      </c>
      <c r="L229" s="3" t="s">
        <v>621</v>
      </c>
      <c r="M229" s="3" t="s">
        <v>621</v>
      </c>
      <c r="N229" s="3" t="s">
        <v>621</v>
      </c>
      <c r="O229" s="3" t="s">
        <v>621</v>
      </c>
      <c r="P229" s="3" t="s">
        <v>621</v>
      </c>
      <c r="Q229" s="3" t="s">
        <v>621</v>
      </c>
      <c r="R229" s="3" t="s">
        <v>621</v>
      </c>
      <c r="S229" s="3" t="s">
        <v>621</v>
      </c>
      <c r="T229" s="3" t="s">
        <v>621</v>
      </c>
      <c r="U229" s="3" t="s">
        <v>621</v>
      </c>
      <c r="V229" s="3" t="s">
        <v>621</v>
      </c>
      <c r="W229" s="3" t="s">
        <v>621</v>
      </c>
      <c r="X229" s="3" t="s">
        <v>621</v>
      </c>
      <c r="Y229" s="3" t="s">
        <v>621</v>
      </c>
      <c r="Z229" s="3" t="s">
        <v>621</v>
      </c>
      <c r="AA229" s="3" t="s">
        <v>621</v>
      </c>
      <c r="AB229" s="3" t="s">
        <v>621</v>
      </c>
      <c r="AC229" s="3" t="s">
        <v>621</v>
      </c>
      <c r="AD229" s="3" t="s">
        <v>621</v>
      </c>
      <c r="AE229" s="3" t="s">
        <v>621</v>
      </c>
      <c r="AF229" s="3" t="s">
        <v>621</v>
      </c>
      <c r="AG229" s="3" t="s">
        <v>621</v>
      </c>
      <c r="AJ229" s="20">
        <f t="shared" si="19"/>
        <v>0</v>
      </c>
      <c r="AL229" s="20">
        <f t="shared" si="15"/>
        <v>0</v>
      </c>
      <c r="AM229" s="20" t="str">
        <f t="shared" si="16"/>
        <v/>
      </c>
      <c r="AN229" s="21" t="str">
        <f t="shared" si="17"/>
        <v/>
      </c>
      <c r="AQ229" s="3">
        <f t="shared" si="18"/>
        <v>0</v>
      </c>
    </row>
    <row r="230" spans="1:43" ht="15" customHeight="1" x14ac:dyDescent="0.35">
      <c r="A230" s="3" t="s">
        <v>282</v>
      </c>
      <c r="B230" s="3" t="s">
        <v>287</v>
      </c>
      <c r="C230" s="3">
        <v>2013</v>
      </c>
      <c r="D230" s="3" t="s">
        <v>621</v>
      </c>
      <c r="E230" s="3" t="s">
        <v>621</v>
      </c>
      <c r="F230" s="3" t="s">
        <v>621</v>
      </c>
      <c r="G230" s="3" t="s">
        <v>621</v>
      </c>
      <c r="H230" s="3" t="s">
        <v>621</v>
      </c>
      <c r="I230" s="3" t="s">
        <v>621</v>
      </c>
      <c r="J230" s="3" t="s">
        <v>621</v>
      </c>
      <c r="K230" s="3" t="s">
        <v>621</v>
      </c>
      <c r="L230" s="3" t="s">
        <v>621</v>
      </c>
      <c r="M230" s="3" t="s">
        <v>621</v>
      </c>
      <c r="N230" s="3" t="s">
        <v>621</v>
      </c>
      <c r="O230" s="3" t="s">
        <v>621</v>
      </c>
      <c r="P230" s="3" t="s">
        <v>621</v>
      </c>
      <c r="Q230" s="3" t="s">
        <v>621</v>
      </c>
      <c r="R230" s="3" t="s">
        <v>621</v>
      </c>
      <c r="S230" s="3" t="s">
        <v>621</v>
      </c>
      <c r="T230" s="3" t="s">
        <v>621</v>
      </c>
      <c r="U230" s="3" t="s">
        <v>621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J230" s="20">
        <f t="shared" si="19"/>
        <v>0</v>
      </c>
      <c r="AL230" s="20">
        <f t="shared" si="15"/>
        <v>0</v>
      </c>
      <c r="AM230" s="20" t="str">
        <f t="shared" si="16"/>
        <v/>
      </c>
      <c r="AN230" s="21" t="str">
        <f t="shared" si="17"/>
        <v/>
      </c>
      <c r="AQ230" s="3">
        <f t="shared" si="18"/>
        <v>0</v>
      </c>
    </row>
    <row r="231" spans="1:43" ht="15" customHeight="1" x14ac:dyDescent="0.35">
      <c r="A231" s="3" t="s">
        <v>282</v>
      </c>
      <c r="B231" s="3" t="s">
        <v>288</v>
      </c>
      <c r="C231" s="3">
        <v>2013</v>
      </c>
      <c r="D231" s="3" t="s">
        <v>621</v>
      </c>
      <c r="E231" s="3" t="s">
        <v>621</v>
      </c>
      <c r="F231" s="3" t="s">
        <v>621</v>
      </c>
      <c r="G231" s="3" t="s">
        <v>621</v>
      </c>
      <c r="H231" s="3" t="s">
        <v>621</v>
      </c>
      <c r="I231" s="3" t="s">
        <v>621</v>
      </c>
      <c r="J231" s="3" t="s">
        <v>621</v>
      </c>
      <c r="K231" s="3" t="s">
        <v>621</v>
      </c>
      <c r="L231" s="3" t="s">
        <v>621</v>
      </c>
      <c r="M231" s="3" t="s">
        <v>621</v>
      </c>
      <c r="N231" s="3" t="s">
        <v>621</v>
      </c>
      <c r="O231" s="3" t="s">
        <v>621</v>
      </c>
      <c r="P231" s="3" t="s">
        <v>621</v>
      </c>
      <c r="Q231" s="3" t="s">
        <v>621</v>
      </c>
      <c r="R231" s="3" t="s">
        <v>621</v>
      </c>
      <c r="S231" s="3" t="s">
        <v>621</v>
      </c>
      <c r="T231" s="3" t="s">
        <v>621</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J231" s="20">
        <f t="shared" si="19"/>
        <v>0</v>
      </c>
      <c r="AL231" s="20">
        <f t="shared" si="15"/>
        <v>0</v>
      </c>
      <c r="AM231" s="20" t="str">
        <f t="shared" si="16"/>
        <v/>
      </c>
      <c r="AN231" s="21" t="str">
        <f t="shared" si="17"/>
        <v/>
      </c>
      <c r="AQ231" s="3">
        <f t="shared" si="18"/>
        <v>0</v>
      </c>
    </row>
    <row r="232" spans="1:43" ht="15" customHeight="1" x14ac:dyDescent="0.35">
      <c r="A232" s="3" t="s">
        <v>282</v>
      </c>
      <c r="B232" s="3" t="s">
        <v>289</v>
      </c>
      <c r="C232" s="3">
        <v>2013</v>
      </c>
      <c r="D232" s="3" t="s">
        <v>621</v>
      </c>
      <c r="E232" s="3" t="s">
        <v>621</v>
      </c>
      <c r="F232" s="3" t="s">
        <v>621</v>
      </c>
      <c r="G232" s="3" t="s">
        <v>621</v>
      </c>
      <c r="H232" s="3" t="s">
        <v>621</v>
      </c>
      <c r="I232" s="3" t="s">
        <v>621</v>
      </c>
      <c r="J232" s="3" t="s">
        <v>621</v>
      </c>
      <c r="K232" s="3" t="s">
        <v>621</v>
      </c>
      <c r="L232" s="3" t="s">
        <v>621</v>
      </c>
      <c r="M232" s="3" t="s">
        <v>621</v>
      </c>
      <c r="N232" s="3" t="s">
        <v>621</v>
      </c>
      <c r="O232" s="3" t="s">
        <v>621</v>
      </c>
      <c r="P232" s="3" t="s">
        <v>621</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J232" s="20">
        <f t="shared" si="19"/>
        <v>0</v>
      </c>
      <c r="AL232" s="20">
        <f t="shared" si="15"/>
        <v>0</v>
      </c>
      <c r="AM232" s="20" t="str">
        <f t="shared" si="16"/>
        <v/>
      </c>
      <c r="AN232" s="21" t="str">
        <f t="shared" si="17"/>
        <v/>
      </c>
      <c r="AQ232" s="3">
        <f t="shared" si="18"/>
        <v>0</v>
      </c>
    </row>
    <row r="233" spans="1:43" ht="15" customHeight="1" x14ac:dyDescent="0.35">
      <c r="A233" s="3" t="s">
        <v>282</v>
      </c>
      <c r="B233" s="3" t="s">
        <v>290</v>
      </c>
      <c r="C233" s="3">
        <v>2013</v>
      </c>
      <c r="D233" s="3" t="s">
        <v>621</v>
      </c>
      <c r="E233" s="3" t="s">
        <v>621</v>
      </c>
      <c r="F233" s="3" t="s">
        <v>621</v>
      </c>
      <c r="G233" s="3" t="s">
        <v>621</v>
      </c>
      <c r="H233" s="3" t="s">
        <v>621</v>
      </c>
      <c r="I233" s="3" t="s">
        <v>621</v>
      </c>
      <c r="J233" s="3" t="s">
        <v>621</v>
      </c>
      <c r="K233" s="3" t="s">
        <v>621</v>
      </c>
      <c r="L233" s="3" t="s">
        <v>621</v>
      </c>
      <c r="M233" s="3" t="s">
        <v>621</v>
      </c>
      <c r="N233" s="3" t="s">
        <v>621</v>
      </c>
      <c r="O233" s="3" t="s">
        <v>621</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J233" s="20">
        <f t="shared" si="19"/>
        <v>0</v>
      </c>
      <c r="AL233" s="20">
        <f t="shared" si="15"/>
        <v>0</v>
      </c>
      <c r="AM233" s="20" t="str">
        <f t="shared" si="16"/>
        <v/>
      </c>
      <c r="AN233" s="21" t="str">
        <f t="shared" si="17"/>
        <v/>
      </c>
      <c r="AQ233" s="3">
        <f t="shared" si="18"/>
        <v>0</v>
      </c>
    </row>
    <row r="234" spans="1:43" ht="15" customHeight="1" x14ac:dyDescent="0.35">
      <c r="A234" s="3" t="s">
        <v>291</v>
      </c>
      <c r="B234" s="3" t="s">
        <v>292</v>
      </c>
      <c r="C234" s="3">
        <v>2013</v>
      </c>
      <c r="D234" s="3" t="s">
        <v>621</v>
      </c>
      <c r="E234" s="3" t="s">
        <v>621</v>
      </c>
      <c r="F234" s="3" t="s">
        <v>621</v>
      </c>
      <c r="G234" s="3" t="s">
        <v>621</v>
      </c>
      <c r="H234" s="3" t="s">
        <v>621</v>
      </c>
      <c r="I234" s="3" t="s">
        <v>622</v>
      </c>
      <c r="J234" s="3" t="s">
        <v>621</v>
      </c>
      <c r="K234" s="3" t="s">
        <v>621</v>
      </c>
      <c r="L234" s="3" t="s">
        <v>621</v>
      </c>
      <c r="M234" s="3" t="s">
        <v>621</v>
      </c>
      <c r="N234" s="3" t="s">
        <v>621</v>
      </c>
      <c r="O234" s="3" t="s">
        <v>621</v>
      </c>
      <c r="P234" s="3" t="s">
        <v>621</v>
      </c>
      <c r="Q234" s="3" t="s">
        <v>621</v>
      </c>
      <c r="R234" s="3" t="s">
        <v>621</v>
      </c>
      <c r="S234" s="3" t="s">
        <v>621</v>
      </c>
      <c r="T234" s="3" t="s">
        <v>621</v>
      </c>
      <c r="U234" s="3" t="s">
        <v>621</v>
      </c>
      <c r="V234" s="3" t="s">
        <v>621</v>
      </c>
      <c r="W234" s="3" t="s">
        <v>621</v>
      </c>
      <c r="X234" s="3" t="s">
        <v>621</v>
      </c>
      <c r="Y234" s="3" t="s">
        <v>621</v>
      </c>
      <c r="Z234" s="3" t="s">
        <v>621</v>
      </c>
      <c r="AA234" s="3" t="s">
        <v>621</v>
      </c>
      <c r="AB234" s="3" t="s">
        <v>621</v>
      </c>
      <c r="AC234" s="3" t="s">
        <v>621</v>
      </c>
      <c r="AD234" s="3" t="s">
        <v>621</v>
      </c>
      <c r="AE234" s="3" t="s">
        <v>621</v>
      </c>
      <c r="AF234" s="3" t="s">
        <v>621</v>
      </c>
      <c r="AG234" s="3" t="s">
        <v>621</v>
      </c>
      <c r="AJ234" s="20">
        <f t="shared" si="19"/>
        <v>0</v>
      </c>
      <c r="AL234" s="20">
        <f t="shared" si="15"/>
        <v>0</v>
      </c>
      <c r="AM234" s="20" t="str">
        <f t="shared" si="16"/>
        <v/>
      </c>
      <c r="AN234" s="21" t="str">
        <f t="shared" si="17"/>
        <v/>
      </c>
      <c r="AQ234" s="3">
        <f t="shared" si="18"/>
        <v>0</v>
      </c>
    </row>
    <row r="235" spans="1:43" ht="15" customHeight="1" x14ac:dyDescent="0.35">
      <c r="A235" s="3" t="s">
        <v>293</v>
      </c>
      <c r="B235" s="3" t="s">
        <v>190</v>
      </c>
      <c r="C235" s="3">
        <v>2013</v>
      </c>
      <c r="D235" s="3" t="s">
        <v>621</v>
      </c>
      <c r="E235" s="3" t="s">
        <v>621</v>
      </c>
      <c r="F235" s="3" t="s">
        <v>621</v>
      </c>
      <c r="G235" s="3" t="s">
        <v>621</v>
      </c>
      <c r="H235" s="3" t="s">
        <v>621</v>
      </c>
      <c r="I235" s="3" t="s">
        <v>621</v>
      </c>
      <c r="J235" s="3" t="s">
        <v>621</v>
      </c>
      <c r="K235" s="3" t="s">
        <v>621</v>
      </c>
      <c r="L235" s="3" t="s">
        <v>621</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621</v>
      </c>
      <c r="AG235" s="3" t="s">
        <v>621</v>
      </c>
      <c r="AJ235" s="20">
        <f t="shared" si="19"/>
        <v>0</v>
      </c>
      <c r="AL235" s="20">
        <f t="shared" si="15"/>
        <v>0</v>
      </c>
      <c r="AM235" s="20" t="str">
        <f t="shared" si="16"/>
        <v/>
      </c>
      <c r="AN235" s="21" t="str">
        <f t="shared" si="17"/>
        <v/>
      </c>
      <c r="AQ235" s="3">
        <f t="shared" si="18"/>
        <v>0</v>
      </c>
    </row>
    <row r="236" spans="1:43" ht="15" customHeight="1" x14ac:dyDescent="0.35">
      <c r="A236" s="3" t="s">
        <v>293</v>
      </c>
      <c r="B236" s="3" t="s">
        <v>294</v>
      </c>
      <c r="C236" s="3">
        <v>2013</v>
      </c>
      <c r="D236" s="3" t="s">
        <v>621</v>
      </c>
      <c r="E236" s="3" t="s">
        <v>621</v>
      </c>
      <c r="F236" s="3" t="s">
        <v>621</v>
      </c>
      <c r="G236" s="3" t="s">
        <v>621</v>
      </c>
      <c r="H236" s="3" t="s">
        <v>621</v>
      </c>
      <c r="I236" s="3" t="s">
        <v>621</v>
      </c>
      <c r="J236" s="3" t="s">
        <v>621</v>
      </c>
      <c r="K236" s="3" t="s">
        <v>621</v>
      </c>
      <c r="L236" s="3" t="s">
        <v>621</v>
      </c>
      <c r="M236" s="3" t="s">
        <v>621</v>
      </c>
      <c r="N236" s="3" t="s">
        <v>621</v>
      </c>
      <c r="O236" s="3" t="s">
        <v>621</v>
      </c>
      <c r="P236" s="3" t="s">
        <v>621</v>
      </c>
      <c r="Q236" s="3" t="s">
        <v>621</v>
      </c>
      <c r="R236" s="3" t="s">
        <v>621</v>
      </c>
      <c r="S236" s="3" t="s">
        <v>621</v>
      </c>
      <c r="T236" s="3" t="s">
        <v>621</v>
      </c>
      <c r="U236" s="3" t="s">
        <v>621</v>
      </c>
      <c r="V236" s="3" t="s">
        <v>621</v>
      </c>
      <c r="W236" s="3" t="s">
        <v>621</v>
      </c>
      <c r="X236" s="3" t="s">
        <v>621</v>
      </c>
      <c r="Y236" s="3" t="s">
        <v>621</v>
      </c>
      <c r="Z236" s="3" t="s">
        <v>621</v>
      </c>
      <c r="AA236" s="3" t="s">
        <v>621</v>
      </c>
      <c r="AB236" s="3" t="s">
        <v>621</v>
      </c>
      <c r="AC236" s="3" t="s">
        <v>621</v>
      </c>
      <c r="AD236" s="3" t="s">
        <v>621</v>
      </c>
      <c r="AE236" s="3" t="s">
        <v>621</v>
      </c>
      <c r="AF236" s="3" t="s">
        <v>621</v>
      </c>
      <c r="AG236" s="3" t="s">
        <v>621</v>
      </c>
      <c r="AJ236" s="20">
        <f t="shared" si="19"/>
        <v>0</v>
      </c>
      <c r="AL236" s="20">
        <f t="shared" si="15"/>
        <v>0</v>
      </c>
      <c r="AM236" s="20" t="str">
        <f t="shared" si="16"/>
        <v/>
      </c>
      <c r="AN236" s="21" t="str">
        <f t="shared" si="17"/>
        <v/>
      </c>
      <c r="AQ236" s="3">
        <f t="shared" si="18"/>
        <v>0</v>
      </c>
    </row>
    <row r="237" spans="1:43" ht="15" customHeight="1" x14ac:dyDescent="0.35">
      <c r="A237" s="3" t="s">
        <v>293</v>
      </c>
      <c r="B237" s="3" t="s">
        <v>295</v>
      </c>
      <c r="C237" s="3">
        <v>2013</v>
      </c>
      <c r="D237" s="3" t="s">
        <v>621</v>
      </c>
      <c r="E237" s="3" t="s">
        <v>621</v>
      </c>
      <c r="F237" s="3" t="s">
        <v>621</v>
      </c>
      <c r="G237" s="3" t="s">
        <v>621</v>
      </c>
      <c r="H237" s="3" t="s">
        <v>621</v>
      </c>
      <c r="I237" s="3" t="s">
        <v>621</v>
      </c>
      <c r="J237" s="3" t="s">
        <v>621</v>
      </c>
      <c r="K237" s="3" t="s">
        <v>621</v>
      </c>
      <c r="L237" s="3" t="s">
        <v>621</v>
      </c>
      <c r="M237" s="3" t="s">
        <v>621</v>
      </c>
      <c r="N237" s="3" t="s">
        <v>621</v>
      </c>
      <c r="O237" s="3" t="s">
        <v>621</v>
      </c>
      <c r="P237" s="3" t="s">
        <v>621</v>
      </c>
      <c r="Q237" s="3" t="s">
        <v>621</v>
      </c>
      <c r="R237" s="3" t="s">
        <v>621</v>
      </c>
      <c r="S237" s="3" t="s">
        <v>621</v>
      </c>
      <c r="T237" s="3" t="s">
        <v>621</v>
      </c>
      <c r="U237" s="3" t="s">
        <v>621</v>
      </c>
      <c r="V237" s="3" t="s">
        <v>621</v>
      </c>
      <c r="W237" s="3" t="s">
        <v>621</v>
      </c>
      <c r="X237" s="3" t="s">
        <v>621</v>
      </c>
      <c r="Y237" s="3" t="s">
        <v>621</v>
      </c>
      <c r="Z237" s="3" t="s">
        <v>621</v>
      </c>
      <c r="AA237" s="3" t="s">
        <v>621</v>
      </c>
      <c r="AB237" s="3" t="s">
        <v>621</v>
      </c>
      <c r="AC237" s="3" t="s">
        <v>621</v>
      </c>
      <c r="AD237" s="3" t="s">
        <v>621</v>
      </c>
      <c r="AE237" s="3" t="s">
        <v>621</v>
      </c>
      <c r="AF237" s="3" t="s">
        <v>621</v>
      </c>
      <c r="AG237" s="3" t="s">
        <v>621</v>
      </c>
      <c r="AJ237" s="20">
        <f t="shared" si="19"/>
        <v>0</v>
      </c>
      <c r="AL237" s="20">
        <f t="shared" si="15"/>
        <v>0</v>
      </c>
      <c r="AM237" s="20" t="str">
        <f t="shared" si="16"/>
        <v/>
      </c>
      <c r="AN237" s="21" t="str">
        <f t="shared" si="17"/>
        <v/>
      </c>
      <c r="AQ237" s="3">
        <f t="shared" si="18"/>
        <v>0</v>
      </c>
    </row>
    <row r="238" spans="1:43" ht="15" customHeight="1" x14ac:dyDescent="0.35">
      <c r="A238" s="3" t="s">
        <v>293</v>
      </c>
      <c r="B238" s="3" t="s">
        <v>296</v>
      </c>
      <c r="C238" s="3">
        <v>2013</v>
      </c>
      <c r="D238" s="3" t="s">
        <v>621</v>
      </c>
      <c r="E238" s="3" t="s">
        <v>621</v>
      </c>
      <c r="F238" s="3" t="s">
        <v>621</v>
      </c>
      <c r="G238" s="3" t="s">
        <v>621</v>
      </c>
      <c r="H238" s="3" t="s">
        <v>621</v>
      </c>
      <c r="I238" s="3" t="s">
        <v>621</v>
      </c>
      <c r="J238" s="3" t="s">
        <v>621</v>
      </c>
      <c r="K238" s="3" t="s">
        <v>621</v>
      </c>
      <c r="L238" s="3" t="s">
        <v>621</v>
      </c>
      <c r="M238" s="3" t="s">
        <v>621</v>
      </c>
      <c r="N238" s="3" t="s">
        <v>621</v>
      </c>
      <c r="O238" s="3" t="s">
        <v>621</v>
      </c>
      <c r="P238" s="3" t="s">
        <v>621</v>
      </c>
      <c r="Q238" s="3" t="s">
        <v>621</v>
      </c>
      <c r="R238" s="3" t="s">
        <v>621</v>
      </c>
      <c r="S238" s="3" t="s">
        <v>621</v>
      </c>
      <c r="T238" s="3" t="s">
        <v>621</v>
      </c>
      <c r="U238" s="3" t="s">
        <v>621</v>
      </c>
      <c r="V238" s="3" t="s">
        <v>621</v>
      </c>
      <c r="W238" s="3" t="s">
        <v>621</v>
      </c>
      <c r="X238" s="3" t="s">
        <v>621</v>
      </c>
      <c r="Y238" s="3" t="s">
        <v>621</v>
      </c>
      <c r="Z238" s="3" t="s">
        <v>621</v>
      </c>
      <c r="AA238" s="3" t="s">
        <v>621</v>
      </c>
      <c r="AB238" s="3" t="s">
        <v>621</v>
      </c>
      <c r="AC238" s="3" t="s">
        <v>621</v>
      </c>
      <c r="AD238" s="3" t="s">
        <v>621</v>
      </c>
      <c r="AE238" s="3" t="s">
        <v>621</v>
      </c>
      <c r="AF238" s="3" t="s">
        <v>621</v>
      </c>
      <c r="AG238" s="3" t="s">
        <v>621</v>
      </c>
      <c r="AJ238" s="20">
        <f t="shared" si="19"/>
        <v>0</v>
      </c>
      <c r="AL238" s="20">
        <f t="shared" si="15"/>
        <v>0</v>
      </c>
      <c r="AM238" s="20" t="str">
        <f t="shared" si="16"/>
        <v/>
      </c>
      <c r="AN238" s="21" t="str">
        <f t="shared" si="17"/>
        <v/>
      </c>
      <c r="AQ238" s="3">
        <f t="shared" si="18"/>
        <v>0</v>
      </c>
    </row>
    <row r="239" spans="1:43" ht="15" customHeight="1" x14ac:dyDescent="0.3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J239" s="20">
        <f t="shared" si="19"/>
        <v>0</v>
      </c>
      <c r="AL239" s="20">
        <f t="shared" si="15"/>
        <v>0</v>
      </c>
      <c r="AM239" s="20" t="str">
        <f t="shared" si="16"/>
        <v/>
      </c>
      <c r="AN239" s="21" t="str">
        <f t="shared" si="17"/>
        <v/>
      </c>
      <c r="AQ239" s="3">
        <f t="shared" si="18"/>
        <v>0</v>
      </c>
    </row>
    <row r="240" spans="1:43" ht="15" customHeight="1" x14ac:dyDescent="0.35">
      <c r="A240" s="3" t="s">
        <v>299</v>
      </c>
      <c r="B240" s="3" t="s">
        <v>300</v>
      </c>
      <c r="C240" s="3">
        <v>2013</v>
      </c>
      <c r="D240" s="3" t="s">
        <v>621</v>
      </c>
      <c r="E240" s="3" t="s">
        <v>621</v>
      </c>
      <c r="F240" s="3" t="s">
        <v>621</v>
      </c>
      <c r="G240" s="3" t="s">
        <v>621</v>
      </c>
      <c r="H240" s="3" t="s">
        <v>621</v>
      </c>
      <c r="I240" s="3" t="s">
        <v>621</v>
      </c>
      <c r="J240" s="3" t="s">
        <v>621</v>
      </c>
      <c r="K240" s="3" t="s">
        <v>621</v>
      </c>
      <c r="L240" s="3" t="s">
        <v>621</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621</v>
      </c>
      <c r="AG240" s="3" t="s">
        <v>621</v>
      </c>
      <c r="AJ240" s="20">
        <f t="shared" si="19"/>
        <v>0</v>
      </c>
      <c r="AL240" s="20">
        <f t="shared" si="15"/>
        <v>0</v>
      </c>
      <c r="AM240" s="20" t="str">
        <f t="shared" si="16"/>
        <v/>
      </c>
      <c r="AN240" s="21" t="str">
        <f t="shared" si="17"/>
        <v/>
      </c>
      <c r="AQ240" s="3">
        <f t="shared" si="18"/>
        <v>0</v>
      </c>
    </row>
    <row r="241" spans="1:43" ht="15" customHeight="1" x14ac:dyDescent="0.35">
      <c r="A241" s="3" t="s">
        <v>301</v>
      </c>
      <c r="B241" s="3" t="s">
        <v>302</v>
      </c>
      <c r="C241" s="3">
        <v>2013</v>
      </c>
      <c r="D241" s="3">
        <v>87.558000000000007</v>
      </c>
      <c r="E241" s="3">
        <v>19.045000000000002</v>
      </c>
      <c r="F241" s="3">
        <v>5.7759999999999998</v>
      </c>
      <c r="G241" s="3" t="s">
        <v>858</v>
      </c>
      <c r="H241" s="3">
        <v>155.03200000000001</v>
      </c>
      <c r="I241" s="3">
        <v>155.03200000000001</v>
      </c>
      <c r="J241" s="3" t="s">
        <v>621</v>
      </c>
      <c r="K241" s="3" t="s">
        <v>621</v>
      </c>
      <c r="L241" s="3" t="s">
        <v>621</v>
      </c>
      <c r="M241" s="3" t="s">
        <v>621</v>
      </c>
      <c r="N241" s="3" t="s">
        <v>621</v>
      </c>
      <c r="O241" s="3" t="s">
        <v>621</v>
      </c>
      <c r="P241" s="3" t="s">
        <v>621</v>
      </c>
      <c r="Q241" s="3" t="s">
        <v>621</v>
      </c>
      <c r="R241" s="3" t="s">
        <v>621</v>
      </c>
      <c r="S241" s="3" t="s">
        <v>621</v>
      </c>
      <c r="T241" s="3" t="s">
        <v>621</v>
      </c>
      <c r="U241" s="3" t="s">
        <v>621</v>
      </c>
      <c r="V241" s="3" t="s">
        <v>621</v>
      </c>
      <c r="W241" s="3" t="s">
        <v>621</v>
      </c>
      <c r="X241" s="3" t="s">
        <v>621</v>
      </c>
      <c r="Y241" s="3" t="s">
        <v>621</v>
      </c>
      <c r="Z241" s="3" t="s">
        <v>621</v>
      </c>
      <c r="AA241" s="3" t="s">
        <v>621</v>
      </c>
      <c r="AB241" s="3" t="s">
        <v>621</v>
      </c>
      <c r="AC241" s="3" t="s">
        <v>621</v>
      </c>
      <c r="AD241" s="3" t="s">
        <v>621</v>
      </c>
      <c r="AE241" s="3">
        <v>155.03200000000001</v>
      </c>
      <c r="AF241" s="3" t="s">
        <v>621</v>
      </c>
      <c r="AG241" s="3" t="s">
        <v>621</v>
      </c>
      <c r="AJ241" s="20">
        <f t="shared" si="19"/>
        <v>155.03200000000001</v>
      </c>
      <c r="AL241" s="20">
        <f t="shared" si="15"/>
        <v>87.558000000000007</v>
      </c>
      <c r="AM241" s="20">
        <f t="shared" si="16"/>
        <v>19.045000000000002</v>
      </c>
      <c r="AN241" s="21">
        <f t="shared" si="17"/>
        <v>0.68761933020279686</v>
      </c>
      <c r="AQ241" s="3">
        <f t="shared" si="18"/>
        <v>155.03200000000001</v>
      </c>
    </row>
    <row r="242" spans="1:43" ht="15" customHeight="1" x14ac:dyDescent="0.35">
      <c r="A242" s="3" t="s">
        <v>303</v>
      </c>
      <c r="B242" s="3" t="s">
        <v>304</v>
      </c>
      <c r="C242" s="3">
        <v>2013</v>
      </c>
      <c r="D242" s="3" t="s">
        <v>621</v>
      </c>
      <c r="E242" s="3" t="s">
        <v>621</v>
      </c>
      <c r="F242" s="3" t="s">
        <v>621</v>
      </c>
      <c r="G242" s="3" t="s">
        <v>621</v>
      </c>
      <c r="H242" s="3" t="s">
        <v>621</v>
      </c>
      <c r="I242" s="3" t="s">
        <v>621</v>
      </c>
      <c r="J242" s="3" t="s">
        <v>621</v>
      </c>
      <c r="K242" s="3" t="s">
        <v>621</v>
      </c>
      <c r="L242" s="3" t="s">
        <v>621</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621</v>
      </c>
      <c r="AG242" s="3" t="s">
        <v>621</v>
      </c>
      <c r="AJ242" s="20">
        <f t="shared" si="19"/>
        <v>0</v>
      </c>
      <c r="AL242" s="20">
        <f t="shared" si="15"/>
        <v>0</v>
      </c>
      <c r="AM242" s="20" t="str">
        <f t="shared" si="16"/>
        <v/>
      </c>
      <c r="AN242" s="21" t="str">
        <f t="shared" si="17"/>
        <v/>
      </c>
      <c r="AQ242" s="3">
        <f t="shared" si="18"/>
        <v>0</v>
      </c>
    </row>
    <row r="243" spans="1:43" ht="15" customHeight="1" x14ac:dyDescent="0.35">
      <c r="A243" s="3" t="s">
        <v>305</v>
      </c>
      <c r="B243" s="3" t="s">
        <v>306</v>
      </c>
      <c r="C243" s="3">
        <v>2013</v>
      </c>
      <c r="D243" s="3" t="s">
        <v>621</v>
      </c>
      <c r="E243" s="3" t="s">
        <v>621</v>
      </c>
      <c r="F243" s="3" t="s">
        <v>621</v>
      </c>
      <c r="G243" s="3" t="s">
        <v>621</v>
      </c>
      <c r="H243" s="3" t="s">
        <v>621</v>
      </c>
      <c r="I243" s="3" t="s">
        <v>621</v>
      </c>
      <c r="J243" s="3" t="s">
        <v>621</v>
      </c>
      <c r="K243" s="3" t="s">
        <v>621</v>
      </c>
      <c r="L243" s="3" t="s">
        <v>621</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J243" s="20">
        <f t="shared" si="19"/>
        <v>0</v>
      </c>
      <c r="AL243" s="20">
        <f t="shared" si="15"/>
        <v>0</v>
      </c>
      <c r="AM243" s="20" t="str">
        <f t="shared" si="16"/>
        <v/>
      </c>
      <c r="AN243" s="21" t="str">
        <f t="shared" si="17"/>
        <v/>
      </c>
      <c r="AQ243" s="3">
        <f t="shared" si="18"/>
        <v>0</v>
      </c>
    </row>
    <row r="244" spans="1:43" ht="15" customHeight="1" x14ac:dyDescent="0.35">
      <c r="A244" s="3" t="s">
        <v>305</v>
      </c>
      <c r="B244" s="3" t="s">
        <v>307</v>
      </c>
      <c r="C244" s="3">
        <v>2013</v>
      </c>
      <c r="D244" s="3" t="s">
        <v>621</v>
      </c>
      <c r="E244" s="3" t="s">
        <v>621</v>
      </c>
      <c r="F244" s="3" t="s">
        <v>621</v>
      </c>
      <c r="G244" s="3" t="s">
        <v>621</v>
      </c>
      <c r="H244" s="3" t="s">
        <v>621</v>
      </c>
      <c r="I244" s="3" t="s">
        <v>621</v>
      </c>
      <c r="J244" s="3" t="s">
        <v>621</v>
      </c>
      <c r="K244" s="3" t="s">
        <v>621</v>
      </c>
      <c r="L244" s="3" t="s">
        <v>621</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J244" s="20">
        <f t="shared" si="19"/>
        <v>0</v>
      </c>
      <c r="AL244" s="20">
        <f t="shared" si="15"/>
        <v>0</v>
      </c>
      <c r="AM244" s="20" t="str">
        <f t="shared" si="16"/>
        <v/>
      </c>
      <c r="AN244" s="21" t="str">
        <f t="shared" si="17"/>
        <v/>
      </c>
      <c r="AQ244" s="3">
        <f t="shared" si="18"/>
        <v>0</v>
      </c>
    </row>
    <row r="245" spans="1:43" ht="15" customHeight="1" x14ac:dyDescent="0.3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J245" s="20">
        <f t="shared" si="19"/>
        <v>0</v>
      </c>
      <c r="AL245" s="20">
        <f t="shared" si="15"/>
        <v>0</v>
      </c>
      <c r="AM245" s="20" t="str">
        <f t="shared" si="16"/>
        <v/>
      </c>
      <c r="AN245" s="21" t="str">
        <f t="shared" si="17"/>
        <v/>
      </c>
      <c r="AQ245" s="3">
        <f t="shared" si="18"/>
        <v>0</v>
      </c>
    </row>
    <row r="246" spans="1:43" ht="15" customHeight="1" x14ac:dyDescent="0.35">
      <c r="A246" s="3" t="s">
        <v>305</v>
      </c>
      <c r="B246" s="3" t="s">
        <v>309</v>
      </c>
      <c r="C246" s="3">
        <v>2013</v>
      </c>
      <c r="D246" s="3" t="s">
        <v>621</v>
      </c>
      <c r="E246" s="3" t="s">
        <v>621</v>
      </c>
      <c r="F246" s="3" t="s">
        <v>621</v>
      </c>
      <c r="G246" s="3" t="s">
        <v>621</v>
      </c>
      <c r="H246" s="3" t="s">
        <v>621</v>
      </c>
      <c r="I246" s="3" t="s">
        <v>621</v>
      </c>
      <c r="J246" s="3" t="s">
        <v>621</v>
      </c>
      <c r="K246" s="3" t="s">
        <v>621</v>
      </c>
      <c r="L246" s="3" t="s">
        <v>621</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J246" s="20">
        <f t="shared" si="19"/>
        <v>0</v>
      </c>
      <c r="AL246" s="20">
        <f t="shared" si="15"/>
        <v>0</v>
      </c>
      <c r="AM246" s="20" t="str">
        <f t="shared" si="16"/>
        <v/>
      </c>
      <c r="AN246" s="21" t="str">
        <f t="shared" si="17"/>
        <v/>
      </c>
      <c r="AQ246" s="3">
        <f t="shared" si="18"/>
        <v>0</v>
      </c>
    </row>
    <row r="247" spans="1:43" ht="15" customHeight="1" x14ac:dyDescent="0.35">
      <c r="A247" s="3" t="s">
        <v>310</v>
      </c>
      <c r="B247" s="3" t="s">
        <v>311</v>
      </c>
      <c r="C247" s="3">
        <v>2013</v>
      </c>
      <c r="D247" s="3">
        <v>183.93</v>
      </c>
      <c r="E247" s="3">
        <v>18.113</v>
      </c>
      <c r="F247" s="3" t="s">
        <v>621</v>
      </c>
      <c r="G247" s="3" t="s">
        <v>621</v>
      </c>
      <c r="H247" s="3" t="s">
        <v>621</v>
      </c>
      <c r="I247" s="3">
        <v>209.58600000000001</v>
      </c>
      <c r="J247" s="3" t="s">
        <v>621</v>
      </c>
      <c r="K247" s="3">
        <v>0.45</v>
      </c>
      <c r="L247" s="3" t="s">
        <v>621</v>
      </c>
      <c r="M247" s="3" t="s">
        <v>621</v>
      </c>
      <c r="N247" s="3" t="s">
        <v>621</v>
      </c>
      <c r="O247" s="3" t="s">
        <v>621</v>
      </c>
      <c r="P247" s="3" t="s">
        <v>621</v>
      </c>
      <c r="Q247" s="3" t="s">
        <v>621</v>
      </c>
      <c r="R247" s="3" t="s">
        <v>621</v>
      </c>
      <c r="S247" s="3" t="s">
        <v>621</v>
      </c>
      <c r="T247" s="3" t="s">
        <v>621</v>
      </c>
      <c r="U247" s="3" t="s">
        <v>621</v>
      </c>
      <c r="V247" s="3" t="s">
        <v>14</v>
      </c>
      <c r="W247" s="3" t="s">
        <v>621</v>
      </c>
      <c r="X247" s="3" t="s">
        <v>621</v>
      </c>
      <c r="Y247" s="3" t="s">
        <v>621</v>
      </c>
      <c r="Z247" s="3">
        <v>23.21</v>
      </c>
      <c r="AA247" s="3" t="s">
        <v>621</v>
      </c>
      <c r="AB247" s="3" t="s">
        <v>621</v>
      </c>
      <c r="AC247" s="3" t="s">
        <v>621</v>
      </c>
      <c r="AD247" s="3">
        <v>39.44</v>
      </c>
      <c r="AE247" s="3">
        <v>146.48599999999999</v>
      </c>
      <c r="AF247" s="3" t="s">
        <v>621</v>
      </c>
      <c r="AG247" s="3" t="s">
        <v>621</v>
      </c>
      <c r="AJ247" s="20">
        <f t="shared" si="19"/>
        <v>209.58599999999998</v>
      </c>
      <c r="AL247" s="20">
        <f t="shared" si="15"/>
        <v>183.93</v>
      </c>
      <c r="AM247" s="20">
        <f t="shared" si="16"/>
        <v>18.113</v>
      </c>
      <c r="AN247" s="21">
        <f t="shared" si="17"/>
        <v>0.9640100006679837</v>
      </c>
      <c r="AQ247" s="3">
        <f t="shared" si="18"/>
        <v>209.58599999999998</v>
      </c>
    </row>
    <row r="248" spans="1:43" ht="15" customHeight="1" x14ac:dyDescent="0.35">
      <c r="A248" s="3" t="s">
        <v>312</v>
      </c>
      <c r="B248" s="3" t="s">
        <v>313</v>
      </c>
      <c r="C248" s="3">
        <v>2013</v>
      </c>
      <c r="D248" s="3" t="s">
        <v>621</v>
      </c>
      <c r="E248" s="3" t="s">
        <v>621</v>
      </c>
      <c r="F248" s="3" t="s">
        <v>621</v>
      </c>
      <c r="G248" s="3" t="s">
        <v>621</v>
      </c>
      <c r="H248" s="3" t="s">
        <v>621</v>
      </c>
      <c r="I248" s="3" t="s">
        <v>621</v>
      </c>
      <c r="J248" s="3" t="s">
        <v>621</v>
      </c>
      <c r="K248" s="3" t="s">
        <v>621</v>
      </c>
      <c r="L248" s="3" t="s">
        <v>621</v>
      </c>
      <c r="M248" s="3" t="s">
        <v>621</v>
      </c>
      <c r="N248" s="3" t="s">
        <v>621</v>
      </c>
      <c r="O248" s="3" t="s">
        <v>621</v>
      </c>
      <c r="P248" s="3" t="s">
        <v>621</v>
      </c>
      <c r="Q248" s="3" t="s">
        <v>621</v>
      </c>
      <c r="R248" s="3" t="s">
        <v>621</v>
      </c>
      <c r="S248" s="3" t="s">
        <v>621</v>
      </c>
      <c r="T248" s="3" t="s">
        <v>621</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J248" s="20">
        <f t="shared" si="19"/>
        <v>0</v>
      </c>
      <c r="AL248" s="20">
        <f t="shared" si="15"/>
        <v>0</v>
      </c>
      <c r="AM248" s="20" t="str">
        <f t="shared" si="16"/>
        <v/>
      </c>
      <c r="AN248" s="21" t="str">
        <f t="shared" si="17"/>
        <v/>
      </c>
      <c r="AQ248" s="3">
        <f t="shared" si="18"/>
        <v>0</v>
      </c>
    </row>
    <row r="249" spans="1:43" ht="15" customHeight="1" x14ac:dyDescent="0.35">
      <c r="A249" s="3" t="s">
        <v>312</v>
      </c>
      <c r="B249" s="3" t="s">
        <v>314</v>
      </c>
      <c r="C249" s="3">
        <v>2013</v>
      </c>
      <c r="D249" s="3" t="s">
        <v>621</v>
      </c>
      <c r="E249" s="3" t="s">
        <v>621</v>
      </c>
      <c r="F249" s="3" t="s">
        <v>621</v>
      </c>
      <c r="G249" s="3" t="s">
        <v>621</v>
      </c>
      <c r="H249" s="3" t="s">
        <v>621</v>
      </c>
      <c r="I249" s="3" t="s">
        <v>621</v>
      </c>
      <c r="J249" s="3" t="s">
        <v>621</v>
      </c>
      <c r="K249" s="3" t="s">
        <v>621</v>
      </c>
      <c r="L249" s="3" t="s">
        <v>621</v>
      </c>
      <c r="M249" s="3" t="s">
        <v>621</v>
      </c>
      <c r="N249" s="3" t="s">
        <v>621</v>
      </c>
      <c r="O249" s="3" t="s">
        <v>621</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t="s">
        <v>621</v>
      </c>
      <c r="AE249" s="3" t="s">
        <v>621</v>
      </c>
      <c r="AF249" s="3" t="s">
        <v>621</v>
      </c>
      <c r="AG249" s="3" t="s">
        <v>621</v>
      </c>
      <c r="AJ249" s="20">
        <f t="shared" si="19"/>
        <v>0</v>
      </c>
      <c r="AL249" s="20">
        <f t="shared" si="15"/>
        <v>0</v>
      </c>
      <c r="AM249" s="20" t="str">
        <f t="shared" si="16"/>
        <v/>
      </c>
      <c r="AN249" s="21" t="str">
        <f t="shared" si="17"/>
        <v/>
      </c>
      <c r="AQ249" s="3">
        <f t="shared" si="18"/>
        <v>0</v>
      </c>
    </row>
    <row r="250" spans="1:43" ht="15" customHeight="1" x14ac:dyDescent="0.35">
      <c r="A250" s="3" t="s">
        <v>312</v>
      </c>
      <c r="B250" s="3" t="s">
        <v>315</v>
      </c>
      <c r="C250" s="3">
        <v>2013</v>
      </c>
      <c r="D250" s="3" t="s">
        <v>621</v>
      </c>
      <c r="E250" s="3" t="s">
        <v>621</v>
      </c>
      <c r="F250" s="3" t="s">
        <v>621</v>
      </c>
      <c r="G250" s="3" t="s">
        <v>621</v>
      </c>
      <c r="H250" s="3" t="s">
        <v>621</v>
      </c>
      <c r="I250" s="3" t="s">
        <v>621</v>
      </c>
      <c r="J250" s="3" t="s">
        <v>621</v>
      </c>
      <c r="K250" s="3" t="s">
        <v>621</v>
      </c>
      <c r="L250" s="3" t="s">
        <v>621</v>
      </c>
      <c r="M250" s="3" t="s">
        <v>621</v>
      </c>
      <c r="N250" s="3" t="s">
        <v>621</v>
      </c>
      <c r="O250" s="3" t="s">
        <v>621</v>
      </c>
      <c r="P250" s="3" t="s">
        <v>621</v>
      </c>
      <c r="Q250" s="3" t="s">
        <v>621</v>
      </c>
      <c r="R250" s="3" t="s">
        <v>621</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J250" s="20">
        <f t="shared" si="19"/>
        <v>0</v>
      </c>
      <c r="AL250" s="20">
        <f t="shared" si="15"/>
        <v>0</v>
      </c>
      <c r="AM250" s="20" t="str">
        <f t="shared" si="16"/>
        <v/>
      </c>
      <c r="AN250" s="21" t="str">
        <f t="shared" si="17"/>
        <v/>
      </c>
      <c r="AQ250" s="3">
        <f t="shared" si="18"/>
        <v>0</v>
      </c>
    </row>
    <row r="251" spans="1:43" ht="15" customHeight="1" x14ac:dyDescent="0.35">
      <c r="A251" s="3" t="s">
        <v>316</v>
      </c>
      <c r="B251" s="3" t="s">
        <v>317</v>
      </c>
      <c r="C251" s="3">
        <v>2013</v>
      </c>
      <c r="D251" s="3" t="s">
        <v>621</v>
      </c>
      <c r="E251" s="3" t="s">
        <v>621</v>
      </c>
      <c r="F251" s="3" t="s">
        <v>621</v>
      </c>
      <c r="G251" s="3" t="s">
        <v>621</v>
      </c>
      <c r="H251" s="3" t="s">
        <v>621</v>
      </c>
      <c r="I251" s="3" t="s">
        <v>621</v>
      </c>
      <c r="J251" s="3" t="s">
        <v>621</v>
      </c>
      <c r="K251" s="3" t="s">
        <v>621</v>
      </c>
      <c r="L251" s="3" t="s">
        <v>621</v>
      </c>
      <c r="M251" s="3" t="s">
        <v>621</v>
      </c>
      <c r="N251" s="3" t="s">
        <v>621</v>
      </c>
      <c r="O251" s="3" t="s">
        <v>621</v>
      </c>
      <c r="P251" s="3" t="s">
        <v>621</v>
      </c>
      <c r="Q251" s="3" t="s">
        <v>621</v>
      </c>
      <c r="R251" s="3" t="s">
        <v>621</v>
      </c>
      <c r="S251" s="3" t="s">
        <v>621</v>
      </c>
      <c r="T251" s="3" t="s">
        <v>621</v>
      </c>
      <c r="U251" s="3" t="s">
        <v>621</v>
      </c>
      <c r="V251" s="3" t="s">
        <v>621</v>
      </c>
      <c r="W251" s="3" t="s">
        <v>621</v>
      </c>
      <c r="X251" s="3" t="s">
        <v>621</v>
      </c>
      <c r="Y251" s="3" t="s">
        <v>621</v>
      </c>
      <c r="Z251" s="3" t="s">
        <v>621</v>
      </c>
      <c r="AA251" s="3" t="s">
        <v>621</v>
      </c>
      <c r="AB251" s="3" t="s">
        <v>621</v>
      </c>
      <c r="AC251" s="3" t="s">
        <v>621</v>
      </c>
      <c r="AD251" s="3" t="s">
        <v>621</v>
      </c>
      <c r="AE251" s="3" t="s">
        <v>621</v>
      </c>
      <c r="AF251" s="3" t="s">
        <v>621</v>
      </c>
      <c r="AG251" s="3" t="s">
        <v>621</v>
      </c>
      <c r="AJ251" s="20">
        <f t="shared" si="19"/>
        <v>0</v>
      </c>
      <c r="AL251" s="20">
        <f t="shared" si="15"/>
        <v>0</v>
      </c>
      <c r="AM251" s="20" t="str">
        <f t="shared" si="16"/>
        <v/>
      </c>
      <c r="AN251" s="21" t="str">
        <f t="shared" si="17"/>
        <v/>
      </c>
      <c r="AQ251" s="3">
        <f t="shared" si="18"/>
        <v>0</v>
      </c>
    </row>
    <row r="252" spans="1:43" ht="15" customHeight="1" x14ac:dyDescent="0.35">
      <c r="A252" s="3" t="s">
        <v>316</v>
      </c>
      <c r="B252" s="3" t="s">
        <v>318</v>
      </c>
      <c r="C252" s="3">
        <v>2013</v>
      </c>
      <c r="D252" s="3" t="s">
        <v>621</v>
      </c>
      <c r="E252" s="3" t="s">
        <v>621</v>
      </c>
      <c r="F252" s="3" t="s">
        <v>621</v>
      </c>
      <c r="G252" s="3" t="s">
        <v>621</v>
      </c>
      <c r="H252" s="3" t="s">
        <v>621</v>
      </c>
      <c r="I252" s="3" t="s">
        <v>621</v>
      </c>
      <c r="J252" s="3" t="s">
        <v>621</v>
      </c>
      <c r="K252" s="3" t="s">
        <v>621</v>
      </c>
      <c r="L252" s="3" t="s">
        <v>621</v>
      </c>
      <c r="M252" s="3" t="s">
        <v>621</v>
      </c>
      <c r="N252" s="3" t="s">
        <v>621</v>
      </c>
      <c r="O252" s="3" t="s">
        <v>621</v>
      </c>
      <c r="P252" s="3" t="s">
        <v>621</v>
      </c>
      <c r="Q252" s="3" t="s">
        <v>621</v>
      </c>
      <c r="R252" s="3" t="s">
        <v>621</v>
      </c>
      <c r="S252" s="3" t="s">
        <v>621</v>
      </c>
      <c r="T252" s="3" t="s">
        <v>621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J252" s="20">
        <f t="shared" si="19"/>
        <v>0</v>
      </c>
      <c r="AL252" s="20">
        <f t="shared" si="15"/>
        <v>0</v>
      </c>
      <c r="AM252" s="20" t="str">
        <f t="shared" si="16"/>
        <v/>
      </c>
      <c r="AN252" s="21" t="str">
        <f t="shared" si="17"/>
        <v/>
      </c>
      <c r="AQ252" s="3">
        <f t="shared" si="18"/>
        <v>0</v>
      </c>
    </row>
    <row r="253" spans="1:43" ht="15" customHeight="1" x14ac:dyDescent="0.3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J253" s="20">
        <f t="shared" si="19"/>
        <v>0</v>
      </c>
      <c r="AL253" s="20">
        <f t="shared" si="15"/>
        <v>0</v>
      </c>
      <c r="AM253" s="20" t="str">
        <f t="shared" si="16"/>
        <v/>
      </c>
      <c r="AN253" s="21" t="str">
        <f t="shared" si="17"/>
        <v/>
      </c>
      <c r="AQ253" s="3">
        <f t="shared" si="18"/>
        <v>0</v>
      </c>
    </row>
    <row r="254" spans="1:43" ht="15" customHeight="1" x14ac:dyDescent="0.35">
      <c r="A254" s="3" t="s">
        <v>321</v>
      </c>
      <c r="B254" s="3" t="s">
        <v>322</v>
      </c>
      <c r="C254" s="3">
        <v>2013</v>
      </c>
      <c r="D254" s="3" t="s">
        <v>621</v>
      </c>
      <c r="E254" s="3" t="s">
        <v>621</v>
      </c>
      <c r="F254" s="3" t="s">
        <v>621</v>
      </c>
      <c r="G254" s="3" t="s">
        <v>621</v>
      </c>
      <c r="H254" s="3" t="s">
        <v>621</v>
      </c>
      <c r="I254" s="3" t="s">
        <v>621</v>
      </c>
      <c r="J254" s="3" t="s">
        <v>621</v>
      </c>
      <c r="K254" s="3" t="s">
        <v>621</v>
      </c>
      <c r="L254" s="3" t="s">
        <v>621</v>
      </c>
      <c r="M254" s="3" t="s">
        <v>621</v>
      </c>
      <c r="N254" s="3" t="s">
        <v>621</v>
      </c>
      <c r="O254" s="3" t="s">
        <v>621</v>
      </c>
      <c r="P254" s="3" t="s">
        <v>621</v>
      </c>
      <c r="Q254" s="3" t="s">
        <v>621</v>
      </c>
      <c r="R254" s="3" t="s">
        <v>621</v>
      </c>
      <c r="S254" s="3" t="s">
        <v>621</v>
      </c>
      <c r="T254" s="3" t="s">
        <v>621</v>
      </c>
      <c r="U254" s="3" t="s">
        <v>621</v>
      </c>
      <c r="V254" s="3" t="s">
        <v>621</v>
      </c>
      <c r="W254" s="3" t="s">
        <v>621</v>
      </c>
      <c r="X254" s="3" t="s">
        <v>621</v>
      </c>
      <c r="Y254" s="3" t="s">
        <v>621</v>
      </c>
      <c r="Z254" s="3" t="s">
        <v>621</v>
      </c>
      <c r="AA254" s="3" t="s">
        <v>621</v>
      </c>
      <c r="AB254" s="3" t="s">
        <v>621</v>
      </c>
      <c r="AC254" s="3" t="s">
        <v>621</v>
      </c>
      <c r="AD254" s="3" t="s">
        <v>621</v>
      </c>
      <c r="AE254" s="3" t="s">
        <v>621</v>
      </c>
      <c r="AF254" s="3" t="s">
        <v>621</v>
      </c>
      <c r="AG254" s="3" t="s">
        <v>621</v>
      </c>
      <c r="AJ254" s="20">
        <f t="shared" si="19"/>
        <v>0</v>
      </c>
      <c r="AL254" s="20">
        <f t="shared" si="15"/>
        <v>0</v>
      </c>
      <c r="AM254" s="20" t="str">
        <f t="shared" si="16"/>
        <v/>
      </c>
      <c r="AN254" s="21" t="str">
        <f t="shared" si="17"/>
        <v/>
      </c>
      <c r="AQ254" s="3">
        <f t="shared" si="18"/>
        <v>0</v>
      </c>
    </row>
    <row r="255" spans="1:43" ht="15" customHeight="1" x14ac:dyDescent="0.35">
      <c r="A255" s="3" t="s">
        <v>323</v>
      </c>
      <c r="B255" s="3" t="s">
        <v>324</v>
      </c>
      <c r="C255" s="3">
        <v>2013</v>
      </c>
      <c r="D255" s="3">
        <v>84.5</v>
      </c>
      <c r="E255" s="3">
        <v>10.9</v>
      </c>
      <c r="F255" s="3" t="s">
        <v>621</v>
      </c>
      <c r="G255" s="3" t="s">
        <v>621</v>
      </c>
      <c r="H255" s="3" t="s">
        <v>621</v>
      </c>
      <c r="I255" s="3">
        <v>110.5</v>
      </c>
      <c r="J255" s="3" t="s">
        <v>621</v>
      </c>
      <c r="K255" s="3" t="s">
        <v>621</v>
      </c>
      <c r="L255" s="3" t="s">
        <v>621</v>
      </c>
      <c r="M255" s="3" t="s">
        <v>621</v>
      </c>
      <c r="N255" s="3" t="s">
        <v>621</v>
      </c>
      <c r="O255" s="3" t="s">
        <v>621</v>
      </c>
      <c r="P255" s="3">
        <v>50</v>
      </c>
      <c r="Q255" s="3">
        <v>14.5</v>
      </c>
      <c r="R255" s="3">
        <v>32.799999999999997</v>
      </c>
      <c r="S255" s="3" t="s">
        <v>621</v>
      </c>
      <c r="T255" s="3" t="s">
        <v>621</v>
      </c>
      <c r="U255" s="3" t="s">
        <v>621</v>
      </c>
      <c r="V255" s="3" t="s">
        <v>14</v>
      </c>
      <c r="W255" s="3" t="s">
        <v>621</v>
      </c>
      <c r="X255" s="3" t="s">
        <v>621</v>
      </c>
      <c r="Y255" s="3" t="s">
        <v>621</v>
      </c>
      <c r="Z255" s="3" t="s">
        <v>621</v>
      </c>
      <c r="AA255" s="3" t="s">
        <v>621</v>
      </c>
      <c r="AB255" s="3" t="s">
        <v>621</v>
      </c>
      <c r="AC255" s="3" t="s">
        <v>621</v>
      </c>
      <c r="AD255" s="3" t="s">
        <v>621</v>
      </c>
      <c r="AE255" s="3" t="s">
        <v>621</v>
      </c>
      <c r="AF255" s="3" t="s">
        <v>621</v>
      </c>
      <c r="AG255" s="3">
        <v>13.2</v>
      </c>
      <c r="AJ255" s="20">
        <f t="shared" si="19"/>
        <v>110.5</v>
      </c>
      <c r="AL255" s="20">
        <f t="shared" si="15"/>
        <v>84.5</v>
      </c>
      <c r="AM255" s="20">
        <f t="shared" si="16"/>
        <v>10.9</v>
      </c>
      <c r="AN255" s="21">
        <f t="shared" si="17"/>
        <v>0.8633484162895928</v>
      </c>
      <c r="AQ255" s="3">
        <f t="shared" si="18"/>
        <v>97.3</v>
      </c>
    </row>
    <row r="256" spans="1:43" ht="15" customHeight="1" x14ac:dyDescent="0.35">
      <c r="A256" s="3" t="s">
        <v>323</v>
      </c>
      <c r="B256" s="3" t="s">
        <v>325</v>
      </c>
      <c r="C256" s="3">
        <v>2013</v>
      </c>
      <c r="D256" s="3" t="s">
        <v>621</v>
      </c>
      <c r="E256" s="3" t="s">
        <v>621</v>
      </c>
      <c r="F256" s="3" t="s">
        <v>621</v>
      </c>
      <c r="G256" s="3" t="s">
        <v>621</v>
      </c>
      <c r="H256" s="3" t="s">
        <v>621</v>
      </c>
      <c r="I256" s="3" t="s">
        <v>621</v>
      </c>
      <c r="J256" s="3" t="s">
        <v>621</v>
      </c>
      <c r="K256" s="3" t="s">
        <v>621</v>
      </c>
      <c r="L256" s="3" t="s">
        <v>621</v>
      </c>
      <c r="M256" s="3" t="s">
        <v>621</v>
      </c>
      <c r="N256" s="3" t="s">
        <v>621</v>
      </c>
      <c r="O256" s="3" t="s">
        <v>621</v>
      </c>
      <c r="P256" s="3" t="s">
        <v>621</v>
      </c>
      <c r="Q256" s="3" t="s">
        <v>621</v>
      </c>
      <c r="R256" s="3" t="s">
        <v>621</v>
      </c>
      <c r="S256" s="3" t="s">
        <v>621</v>
      </c>
      <c r="T256" s="3" t="s">
        <v>621</v>
      </c>
      <c r="U256" s="3" t="s">
        <v>621</v>
      </c>
      <c r="V256" s="3" t="s">
        <v>621</v>
      </c>
      <c r="W256" s="3" t="s">
        <v>621</v>
      </c>
      <c r="X256" s="3" t="s">
        <v>621</v>
      </c>
      <c r="Y256" s="3" t="s">
        <v>621</v>
      </c>
      <c r="Z256" s="3" t="s">
        <v>621</v>
      </c>
      <c r="AA256" s="3" t="s">
        <v>621</v>
      </c>
      <c r="AB256" s="3" t="s">
        <v>621</v>
      </c>
      <c r="AC256" s="3" t="s">
        <v>621</v>
      </c>
      <c r="AD256" s="3" t="s">
        <v>621</v>
      </c>
      <c r="AE256" s="3" t="s">
        <v>621</v>
      </c>
      <c r="AF256" s="3" t="s">
        <v>621</v>
      </c>
      <c r="AG256" s="3" t="s">
        <v>621</v>
      </c>
      <c r="AJ256" s="20">
        <f t="shared" si="19"/>
        <v>0</v>
      </c>
      <c r="AL256" s="20">
        <f t="shared" si="15"/>
        <v>0</v>
      </c>
      <c r="AM256" s="20" t="str">
        <f t="shared" si="16"/>
        <v/>
      </c>
      <c r="AN256" s="21" t="str">
        <f t="shared" si="17"/>
        <v/>
      </c>
      <c r="AQ256" s="3">
        <f t="shared" si="18"/>
        <v>0</v>
      </c>
    </row>
    <row r="257" spans="1:43" ht="15" customHeight="1" x14ac:dyDescent="0.35">
      <c r="A257" s="3" t="s">
        <v>323</v>
      </c>
      <c r="B257" s="3" t="s">
        <v>326</v>
      </c>
      <c r="C257" s="3">
        <v>2013</v>
      </c>
      <c r="D257" s="3" t="s">
        <v>621</v>
      </c>
      <c r="E257" s="3" t="s">
        <v>621</v>
      </c>
      <c r="F257" s="3" t="s">
        <v>621</v>
      </c>
      <c r="G257" s="3" t="s">
        <v>621</v>
      </c>
      <c r="H257" s="3" t="s">
        <v>621</v>
      </c>
      <c r="I257" s="3" t="s">
        <v>621</v>
      </c>
      <c r="J257" s="3" t="s">
        <v>621</v>
      </c>
      <c r="K257" s="3" t="s">
        <v>621</v>
      </c>
      <c r="L257" s="3" t="s">
        <v>621</v>
      </c>
      <c r="M257" s="3" t="s">
        <v>621</v>
      </c>
      <c r="N257" s="3" t="s">
        <v>621</v>
      </c>
      <c r="O257" s="3" t="s">
        <v>621</v>
      </c>
      <c r="P257" s="3" t="s">
        <v>621</v>
      </c>
      <c r="Q257" s="3" t="s">
        <v>621</v>
      </c>
      <c r="R257" s="3" t="s">
        <v>621</v>
      </c>
      <c r="S257" s="3" t="s">
        <v>621</v>
      </c>
      <c r="T257" s="3" t="s">
        <v>621</v>
      </c>
      <c r="U257" s="3" t="s">
        <v>621</v>
      </c>
      <c r="V257" s="3" t="s">
        <v>621</v>
      </c>
      <c r="W257" s="3" t="s">
        <v>621</v>
      </c>
      <c r="X257" s="3" t="s">
        <v>621</v>
      </c>
      <c r="Y257" s="3" t="s">
        <v>621</v>
      </c>
      <c r="Z257" s="3" t="s">
        <v>621</v>
      </c>
      <c r="AA257" s="3" t="s">
        <v>621</v>
      </c>
      <c r="AB257" s="3" t="s">
        <v>621</v>
      </c>
      <c r="AC257" s="3" t="s">
        <v>621</v>
      </c>
      <c r="AD257" s="3" t="s">
        <v>621</v>
      </c>
      <c r="AE257" s="3" t="s">
        <v>621</v>
      </c>
      <c r="AF257" s="3" t="s">
        <v>621</v>
      </c>
      <c r="AG257" s="3" t="s">
        <v>621</v>
      </c>
      <c r="AJ257" s="20">
        <f t="shared" si="19"/>
        <v>0</v>
      </c>
      <c r="AL257" s="20">
        <f t="shared" si="15"/>
        <v>0</v>
      </c>
      <c r="AM257" s="20" t="str">
        <f t="shared" si="16"/>
        <v/>
      </c>
      <c r="AN257" s="21" t="str">
        <f t="shared" si="17"/>
        <v/>
      </c>
      <c r="AQ257" s="3">
        <f t="shared" si="18"/>
        <v>0</v>
      </c>
    </row>
    <row r="258" spans="1:43" ht="15" customHeight="1" x14ac:dyDescent="0.35">
      <c r="A258" s="3" t="s">
        <v>327</v>
      </c>
      <c r="B258" s="3" t="s">
        <v>328</v>
      </c>
      <c r="C258" s="3">
        <v>2013</v>
      </c>
      <c r="D258" s="3" t="s">
        <v>621</v>
      </c>
      <c r="E258" s="3" t="s">
        <v>621</v>
      </c>
      <c r="F258" s="3" t="s">
        <v>621</v>
      </c>
      <c r="G258" s="3" t="s">
        <v>621</v>
      </c>
      <c r="H258" s="3" t="s">
        <v>621</v>
      </c>
      <c r="I258" s="3" t="s">
        <v>621</v>
      </c>
      <c r="J258" s="3" t="s">
        <v>621</v>
      </c>
      <c r="K258" s="3" t="s">
        <v>621</v>
      </c>
      <c r="L258" s="3" t="s">
        <v>621</v>
      </c>
      <c r="M258" s="3" t="s">
        <v>621</v>
      </c>
      <c r="N258" s="3" t="s">
        <v>621</v>
      </c>
      <c r="O258" s="3" t="s">
        <v>621</v>
      </c>
      <c r="P258" s="3" t="s">
        <v>621</v>
      </c>
      <c r="Q258" s="3" t="s">
        <v>621</v>
      </c>
      <c r="R258" s="3" t="s">
        <v>621</v>
      </c>
      <c r="S258" s="3" t="s">
        <v>621</v>
      </c>
      <c r="T258" s="3" t="s">
        <v>621</v>
      </c>
      <c r="U258" s="3" t="s">
        <v>621</v>
      </c>
      <c r="V258" s="3" t="s">
        <v>621</v>
      </c>
      <c r="W258" s="3" t="s">
        <v>621</v>
      </c>
      <c r="X258" s="3" t="s">
        <v>621</v>
      </c>
      <c r="Y258" s="3" t="s">
        <v>621</v>
      </c>
      <c r="Z258" s="3" t="s">
        <v>621</v>
      </c>
      <c r="AA258" s="3" t="s">
        <v>621</v>
      </c>
      <c r="AB258" s="3" t="s">
        <v>621</v>
      </c>
      <c r="AC258" s="3" t="s">
        <v>621</v>
      </c>
      <c r="AD258" s="3" t="s">
        <v>621</v>
      </c>
      <c r="AE258" s="3" t="s">
        <v>621</v>
      </c>
      <c r="AF258" s="3" t="s">
        <v>621</v>
      </c>
      <c r="AG258" s="3" t="s">
        <v>621</v>
      </c>
      <c r="AJ258" s="20">
        <f t="shared" si="19"/>
        <v>0</v>
      </c>
      <c r="AL258" s="20">
        <f t="shared" si="15"/>
        <v>0</v>
      </c>
      <c r="AM258" s="20" t="str">
        <f t="shared" si="16"/>
        <v/>
      </c>
      <c r="AN258" s="21" t="str">
        <f t="shared" si="17"/>
        <v/>
      </c>
      <c r="AQ258" s="3">
        <f t="shared" si="18"/>
        <v>0</v>
      </c>
    </row>
    <row r="259" spans="1:43" ht="15" customHeight="1" x14ac:dyDescent="0.35">
      <c r="A259" s="3" t="s">
        <v>329</v>
      </c>
      <c r="B259" s="3" t="s">
        <v>330</v>
      </c>
      <c r="C259" s="3">
        <v>2013</v>
      </c>
      <c r="D259" s="3" t="s">
        <v>621</v>
      </c>
      <c r="E259" s="3" t="s">
        <v>621</v>
      </c>
      <c r="F259" s="3" t="s">
        <v>621</v>
      </c>
      <c r="G259" s="3" t="s">
        <v>621</v>
      </c>
      <c r="H259" s="3" t="s">
        <v>621</v>
      </c>
      <c r="I259" s="3" t="s">
        <v>621</v>
      </c>
      <c r="J259" s="3" t="s">
        <v>621</v>
      </c>
      <c r="K259" s="3" t="s">
        <v>621</v>
      </c>
      <c r="L259" s="3" t="s">
        <v>621</v>
      </c>
      <c r="M259" s="3" t="s">
        <v>621</v>
      </c>
      <c r="N259" s="3" t="s">
        <v>621</v>
      </c>
      <c r="O259" s="3" t="s">
        <v>621</v>
      </c>
      <c r="P259" s="3" t="s">
        <v>621</v>
      </c>
      <c r="Q259" s="3" t="s">
        <v>621</v>
      </c>
      <c r="R259" s="3" t="s">
        <v>621</v>
      </c>
      <c r="S259" s="3" t="s">
        <v>621</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J259" s="20">
        <f t="shared" si="19"/>
        <v>0</v>
      </c>
      <c r="AL259" s="20">
        <f t="shared" ref="AL259:AL322" si="20">IFERROR(D259/1,0)</f>
        <v>0</v>
      </c>
      <c r="AM259" s="20" t="str">
        <f t="shared" ref="AM259:AM322" si="21">IFERROR(E259/1,"")</f>
        <v/>
      </c>
      <c r="AN259" s="21" t="str">
        <f t="shared" ref="AN259:AN322" si="22">IFERROR((AL259+AM259)/AJ259,"")</f>
        <v/>
      </c>
      <c r="AQ259" s="3">
        <f t="shared" ref="AQ259:AQ322" si="23">AJ259-IFERROR(AG259/1,0)</f>
        <v>0</v>
      </c>
    </row>
    <row r="260" spans="1:43" ht="15" customHeight="1" x14ac:dyDescent="0.3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J260" s="20">
        <f t="shared" ref="AJ260:AJ323" si="24">SUMPRODUCT(J260:AG260)</f>
        <v>0</v>
      </c>
      <c r="AL260" s="20">
        <f t="shared" si="20"/>
        <v>0</v>
      </c>
      <c r="AM260" s="20" t="str">
        <f t="shared" si="21"/>
        <v/>
      </c>
      <c r="AN260" s="21" t="str">
        <f t="shared" si="22"/>
        <v/>
      </c>
      <c r="AQ260" s="3">
        <f t="shared" si="23"/>
        <v>0</v>
      </c>
    </row>
    <row r="261" spans="1:43" ht="15" customHeight="1" x14ac:dyDescent="0.3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J261" s="20">
        <f t="shared" si="24"/>
        <v>0</v>
      </c>
      <c r="AL261" s="20">
        <f t="shared" si="20"/>
        <v>0</v>
      </c>
      <c r="AM261" s="20" t="str">
        <f t="shared" si="21"/>
        <v/>
      </c>
      <c r="AN261" s="21" t="str">
        <f t="shared" si="22"/>
        <v/>
      </c>
      <c r="AQ261" s="3">
        <f t="shared" si="23"/>
        <v>0</v>
      </c>
    </row>
    <row r="262" spans="1:43" ht="15" customHeight="1" x14ac:dyDescent="0.3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J262" s="20">
        <f t="shared" si="24"/>
        <v>0</v>
      </c>
      <c r="AL262" s="20">
        <f t="shared" si="20"/>
        <v>0</v>
      </c>
      <c r="AM262" s="20" t="str">
        <f t="shared" si="21"/>
        <v/>
      </c>
      <c r="AN262" s="21" t="str">
        <f t="shared" si="22"/>
        <v/>
      </c>
      <c r="AQ262" s="3">
        <f t="shared" si="23"/>
        <v>0</v>
      </c>
    </row>
    <row r="263" spans="1:43" ht="15" customHeight="1" x14ac:dyDescent="0.35">
      <c r="A263" s="3" t="s">
        <v>335</v>
      </c>
      <c r="B263" s="3" t="s">
        <v>337</v>
      </c>
      <c r="C263" s="3">
        <v>2013</v>
      </c>
      <c r="D263" s="3" t="s">
        <v>621</v>
      </c>
      <c r="E263" s="3" t="s">
        <v>621</v>
      </c>
      <c r="F263" s="3" t="s">
        <v>621</v>
      </c>
      <c r="G263" s="3" t="s">
        <v>621</v>
      </c>
      <c r="H263" s="3" t="s">
        <v>621</v>
      </c>
      <c r="I263" s="3" t="s">
        <v>621</v>
      </c>
      <c r="J263" s="3" t="s">
        <v>621</v>
      </c>
      <c r="K263" s="3" t="s">
        <v>621</v>
      </c>
      <c r="L263" s="3" t="s">
        <v>621</v>
      </c>
      <c r="M263" s="3" t="s">
        <v>621</v>
      </c>
      <c r="N263" s="3" t="s">
        <v>621</v>
      </c>
      <c r="O263" s="3" t="s">
        <v>621</v>
      </c>
      <c r="P263" s="3" t="s">
        <v>621</v>
      </c>
      <c r="Q263" s="3" t="s">
        <v>621</v>
      </c>
      <c r="R263" s="3" t="s">
        <v>621</v>
      </c>
      <c r="S263" s="3" t="s">
        <v>621</v>
      </c>
      <c r="T263" s="3" t="s">
        <v>621</v>
      </c>
      <c r="U263" s="3" t="s">
        <v>621</v>
      </c>
      <c r="V263" s="3" t="s">
        <v>621</v>
      </c>
      <c r="W263" s="3" t="s">
        <v>621</v>
      </c>
      <c r="X263" s="3" t="s">
        <v>621</v>
      </c>
      <c r="Y263" s="3" t="s">
        <v>621</v>
      </c>
      <c r="Z263" s="3" t="s">
        <v>621</v>
      </c>
      <c r="AA263" s="3" t="s">
        <v>621</v>
      </c>
      <c r="AB263" s="3" t="s">
        <v>621</v>
      </c>
      <c r="AC263" s="3" t="s">
        <v>621</v>
      </c>
      <c r="AD263" s="3" t="s">
        <v>621</v>
      </c>
      <c r="AE263" s="3" t="s">
        <v>621</v>
      </c>
      <c r="AF263" s="3" t="s">
        <v>621</v>
      </c>
      <c r="AG263" s="3" t="s">
        <v>621</v>
      </c>
      <c r="AJ263" s="20">
        <f t="shared" si="24"/>
        <v>0</v>
      </c>
      <c r="AL263" s="20">
        <f t="shared" si="20"/>
        <v>0</v>
      </c>
      <c r="AM263" s="20" t="str">
        <f t="shared" si="21"/>
        <v/>
      </c>
      <c r="AN263" s="21" t="str">
        <f t="shared" si="22"/>
        <v/>
      </c>
      <c r="AQ263" s="3">
        <f t="shared" si="23"/>
        <v>0</v>
      </c>
    </row>
    <row r="264" spans="1:43" ht="15" customHeight="1" x14ac:dyDescent="0.35">
      <c r="A264" s="3" t="s">
        <v>335</v>
      </c>
      <c r="B264" s="3" t="s">
        <v>338</v>
      </c>
      <c r="C264" s="3">
        <v>2013</v>
      </c>
      <c r="D264" s="3">
        <v>1217.6579999999999</v>
      </c>
      <c r="E264" s="3">
        <v>607.20699999999999</v>
      </c>
      <c r="F264" s="3">
        <v>6.4960000000000004</v>
      </c>
      <c r="G264" s="3" t="s">
        <v>950</v>
      </c>
      <c r="H264" s="3">
        <v>15.143000000000001</v>
      </c>
      <c r="I264" s="3">
        <v>2167.9720000000002</v>
      </c>
      <c r="J264" s="3">
        <v>1289.0309999999999</v>
      </c>
      <c r="K264" s="3">
        <v>0.46800000000000003</v>
      </c>
      <c r="L264" s="3" t="s">
        <v>621</v>
      </c>
      <c r="M264" s="3">
        <v>0</v>
      </c>
      <c r="N264" s="3" t="s">
        <v>621</v>
      </c>
      <c r="O264" s="3" t="s">
        <v>621</v>
      </c>
      <c r="P264" s="3">
        <v>190.08099999999999</v>
      </c>
      <c r="Q264" s="3">
        <v>63.703000000000003</v>
      </c>
      <c r="R264" s="3">
        <v>40.305</v>
      </c>
      <c r="S264" s="3">
        <v>185.13499999999999</v>
      </c>
      <c r="T264" s="3">
        <v>7.9260000000000002</v>
      </c>
      <c r="U264" s="3">
        <v>43.243000000000002</v>
      </c>
      <c r="V264" s="3" t="s">
        <v>10</v>
      </c>
      <c r="W264" s="3" t="s">
        <v>621</v>
      </c>
      <c r="X264" s="3" t="s">
        <v>621</v>
      </c>
      <c r="Y264" s="3" t="s">
        <v>621</v>
      </c>
      <c r="Z264" s="3">
        <v>173.80799999999999</v>
      </c>
      <c r="AA264" s="3">
        <v>47.478999999999999</v>
      </c>
      <c r="AB264" s="3" t="s">
        <v>621</v>
      </c>
      <c r="AC264" s="3" t="s">
        <v>621</v>
      </c>
      <c r="AD264" s="3">
        <v>126.79300000000001</v>
      </c>
      <c r="AE264" s="3" t="s">
        <v>621</v>
      </c>
      <c r="AF264" s="3" t="s">
        <v>621</v>
      </c>
      <c r="AG264" s="3" t="s">
        <v>621</v>
      </c>
      <c r="AJ264" s="20">
        <f t="shared" si="24"/>
        <v>2167.9719999999998</v>
      </c>
      <c r="AL264" s="20">
        <f t="shared" si="20"/>
        <v>1217.6579999999999</v>
      </c>
      <c r="AM264" s="20">
        <f t="shared" si="21"/>
        <v>607.20699999999999</v>
      </c>
      <c r="AN264" s="21">
        <f t="shared" si="22"/>
        <v>0.8417382696824498</v>
      </c>
      <c r="AQ264" s="3">
        <f t="shared" si="23"/>
        <v>2167.9719999999998</v>
      </c>
    </row>
    <row r="265" spans="1:43" ht="15" customHeight="1" x14ac:dyDescent="0.35">
      <c r="A265" s="3" t="s">
        <v>339</v>
      </c>
      <c r="B265" s="3" t="s">
        <v>340</v>
      </c>
      <c r="C265" s="3">
        <v>2013</v>
      </c>
      <c r="D265" s="3">
        <v>285.60000000000002</v>
      </c>
      <c r="E265" s="3">
        <v>131.398</v>
      </c>
      <c r="F265" s="3" t="s">
        <v>621</v>
      </c>
      <c r="G265" s="3" t="s">
        <v>621</v>
      </c>
      <c r="H265" s="3" t="s">
        <v>621</v>
      </c>
      <c r="I265" s="3">
        <v>616.67319999999995</v>
      </c>
      <c r="J265" s="3" t="s">
        <v>621</v>
      </c>
      <c r="K265" s="3">
        <v>0.37319999999999998</v>
      </c>
      <c r="L265" s="3" t="s">
        <v>621</v>
      </c>
      <c r="M265" s="3" t="s">
        <v>621</v>
      </c>
      <c r="N265" s="3" t="s">
        <v>621</v>
      </c>
      <c r="O265" s="3" t="s">
        <v>621</v>
      </c>
      <c r="P265" s="3">
        <v>222</v>
      </c>
      <c r="Q265" s="3">
        <v>83.8</v>
      </c>
      <c r="R265" s="3">
        <v>75.5</v>
      </c>
      <c r="S265" s="3" t="s">
        <v>621</v>
      </c>
      <c r="T265" s="3" t="s">
        <v>621</v>
      </c>
      <c r="U265" s="3" t="s">
        <v>621</v>
      </c>
      <c r="V265" s="3" t="s">
        <v>621</v>
      </c>
      <c r="W265" s="3" t="s">
        <v>621</v>
      </c>
      <c r="X265" s="3" t="s">
        <v>621</v>
      </c>
      <c r="Y265" s="3" t="s">
        <v>621</v>
      </c>
      <c r="Z265" s="3">
        <v>79.5</v>
      </c>
      <c r="AA265" s="3" t="s">
        <v>621</v>
      </c>
      <c r="AB265" s="3" t="s">
        <v>621</v>
      </c>
      <c r="AC265" s="3" t="s">
        <v>621</v>
      </c>
      <c r="AD265" s="3">
        <v>41</v>
      </c>
      <c r="AE265" s="3" t="s">
        <v>621</v>
      </c>
      <c r="AF265" s="3" t="s">
        <v>621</v>
      </c>
      <c r="AG265" s="3">
        <v>114.5</v>
      </c>
      <c r="AJ265" s="20">
        <f t="shared" si="24"/>
        <v>616.67319999999995</v>
      </c>
      <c r="AL265" s="20">
        <f t="shared" si="20"/>
        <v>285.60000000000002</v>
      </c>
      <c r="AM265" s="20">
        <f t="shared" si="21"/>
        <v>131.398</v>
      </c>
      <c r="AN265" s="21">
        <f t="shared" si="22"/>
        <v>0.67620580884656589</v>
      </c>
      <c r="AQ265" s="3">
        <f t="shared" si="23"/>
        <v>502.17319999999995</v>
      </c>
    </row>
    <row r="266" spans="1:43" ht="15" customHeight="1" x14ac:dyDescent="0.35">
      <c r="A266" s="3" t="s">
        <v>339</v>
      </c>
      <c r="B266" s="3" t="s">
        <v>341</v>
      </c>
      <c r="C266" s="3">
        <v>2013</v>
      </c>
      <c r="D266" s="3">
        <v>16.7</v>
      </c>
      <c r="E266" s="3">
        <v>7.6</v>
      </c>
      <c r="F266" s="3" t="s">
        <v>621</v>
      </c>
      <c r="G266" s="3" t="s">
        <v>621</v>
      </c>
      <c r="H266" s="3" t="s">
        <v>621</v>
      </c>
      <c r="I266" s="3">
        <v>35.804000000000002</v>
      </c>
      <c r="J266" s="3" t="s">
        <v>621</v>
      </c>
      <c r="K266" s="3" t="s">
        <v>621</v>
      </c>
      <c r="L266" s="3" t="s">
        <v>621</v>
      </c>
      <c r="M266" s="3" t="s">
        <v>621</v>
      </c>
      <c r="N266" s="3" t="s">
        <v>621</v>
      </c>
      <c r="O266" s="3" t="s">
        <v>621</v>
      </c>
      <c r="P266" s="3">
        <v>24.425000000000001</v>
      </c>
      <c r="Q266" s="3">
        <v>2.4289999999999998</v>
      </c>
      <c r="R266" s="3">
        <v>2.4289999999999998</v>
      </c>
      <c r="S266" s="3">
        <v>0.112</v>
      </c>
      <c r="T266" s="3" t="s">
        <v>621</v>
      </c>
      <c r="U266" s="3" t="s">
        <v>621</v>
      </c>
      <c r="V266" s="3" t="s">
        <v>14</v>
      </c>
      <c r="W266" s="3" t="s">
        <v>621</v>
      </c>
      <c r="X266" s="3" t="s">
        <v>621</v>
      </c>
      <c r="Y266" s="3" t="s">
        <v>621</v>
      </c>
      <c r="Z266" s="3" t="s">
        <v>621</v>
      </c>
      <c r="AA266" s="3" t="s">
        <v>621</v>
      </c>
      <c r="AB266" s="3" t="s">
        <v>621</v>
      </c>
      <c r="AC266" s="3" t="s">
        <v>621</v>
      </c>
      <c r="AD266" s="3" t="s">
        <v>621</v>
      </c>
      <c r="AE266" s="3" t="s">
        <v>621</v>
      </c>
      <c r="AF266" s="3" t="s">
        <v>621</v>
      </c>
      <c r="AG266" s="3">
        <v>6.4089999999999998</v>
      </c>
      <c r="AJ266" s="20">
        <f t="shared" si="24"/>
        <v>35.803999999999995</v>
      </c>
      <c r="AL266" s="20">
        <f t="shared" si="20"/>
        <v>16.7</v>
      </c>
      <c r="AM266" s="20">
        <f t="shared" si="21"/>
        <v>7.6</v>
      </c>
      <c r="AN266" s="21">
        <f t="shared" si="22"/>
        <v>0.67869511786392589</v>
      </c>
      <c r="AQ266" s="3">
        <f t="shared" si="23"/>
        <v>29.394999999999996</v>
      </c>
    </row>
    <row r="267" spans="1:43" ht="15" customHeight="1" x14ac:dyDescent="0.35">
      <c r="A267" s="3" t="s">
        <v>342</v>
      </c>
      <c r="B267" s="3" t="s">
        <v>343</v>
      </c>
      <c r="C267" s="3">
        <v>2013</v>
      </c>
      <c r="D267" s="3" t="s">
        <v>621</v>
      </c>
      <c r="E267" s="3" t="s">
        <v>621</v>
      </c>
      <c r="F267" s="3" t="s">
        <v>621</v>
      </c>
      <c r="G267" s="3" t="s">
        <v>621</v>
      </c>
      <c r="H267" s="3" t="s">
        <v>621</v>
      </c>
      <c r="I267" s="3" t="s">
        <v>621</v>
      </c>
      <c r="J267" s="3" t="s">
        <v>621</v>
      </c>
      <c r="K267" s="3" t="s">
        <v>621</v>
      </c>
      <c r="L267" s="3" t="s">
        <v>621</v>
      </c>
      <c r="M267" s="3" t="s">
        <v>621</v>
      </c>
      <c r="N267" s="3" t="s">
        <v>621</v>
      </c>
      <c r="O267" s="3" t="s">
        <v>621</v>
      </c>
      <c r="P267" s="3" t="s">
        <v>621</v>
      </c>
      <c r="Q267" s="3" t="s">
        <v>621</v>
      </c>
      <c r="R267" s="3" t="s">
        <v>621</v>
      </c>
      <c r="S267" s="3" t="s">
        <v>621</v>
      </c>
      <c r="T267" s="3" t="s">
        <v>621</v>
      </c>
      <c r="U267" s="3" t="s">
        <v>621</v>
      </c>
      <c r="V267" s="3" t="s">
        <v>621</v>
      </c>
      <c r="W267" s="3" t="s">
        <v>621</v>
      </c>
      <c r="X267" s="3" t="s">
        <v>621</v>
      </c>
      <c r="Y267" s="3" t="s">
        <v>621</v>
      </c>
      <c r="Z267" s="3" t="s">
        <v>621</v>
      </c>
      <c r="AA267" s="3" t="s">
        <v>621</v>
      </c>
      <c r="AB267" s="3" t="s">
        <v>621</v>
      </c>
      <c r="AC267" s="3" t="s">
        <v>621</v>
      </c>
      <c r="AD267" s="3" t="s">
        <v>621</v>
      </c>
      <c r="AE267" s="3" t="s">
        <v>621</v>
      </c>
      <c r="AF267" s="3" t="s">
        <v>621</v>
      </c>
      <c r="AG267" s="3" t="s">
        <v>621</v>
      </c>
      <c r="AJ267" s="20">
        <f t="shared" si="24"/>
        <v>0</v>
      </c>
      <c r="AL267" s="20">
        <f t="shared" si="20"/>
        <v>0</v>
      </c>
      <c r="AM267" s="20" t="str">
        <f t="shared" si="21"/>
        <v/>
      </c>
      <c r="AN267" s="21" t="str">
        <f t="shared" si="22"/>
        <v/>
      </c>
      <c r="AQ267" s="3">
        <f t="shared" si="23"/>
        <v>0</v>
      </c>
    </row>
    <row r="268" spans="1:43" ht="15" customHeight="1" x14ac:dyDescent="0.35">
      <c r="A268" s="3" t="s">
        <v>344</v>
      </c>
      <c r="B268" s="3" t="s">
        <v>345</v>
      </c>
      <c r="C268" s="3">
        <v>2013</v>
      </c>
      <c r="D268" s="3" t="s">
        <v>621</v>
      </c>
      <c r="E268" s="3" t="s">
        <v>621</v>
      </c>
      <c r="F268" s="3" t="s">
        <v>621</v>
      </c>
      <c r="G268" s="3" t="s">
        <v>621</v>
      </c>
      <c r="H268" s="3" t="s">
        <v>621</v>
      </c>
      <c r="I268" s="3" t="s">
        <v>621</v>
      </c>
      <c r="J268" s="3" t="s">
        <v>621</v>
      </c>
      <c r="K268" s="3" t="s">
        <v>621</v>
      </c>
      <c r="L268" s="3" t="s">
        <v>621</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J268" s="20">
        <f t="shared" si="24"/>
        <v>0</v>
      </c>
      <c r="AL268" s="20">
        <f t="shared" si="20"/>
        <v>0</v>
      </c>
      <c r="AM268" s="20" t="str">
        <f t="shared" si="21"/>
        <v/>
      </c>
      <c r="AN268" s="21" t="str">
        <f t="shared" si="22"/>
        <v/>
      </c>
      <c r="AQ268" s="3">
        <f t="shared" si="23"/>
        <v>0</v>
      </c>
    </row>
    <row r="269" spans="1:43" ht="15" customHeight="1" x14ac:dyDescent="0.35">
      <c r="A269" s="3" t="s">
        <v>344</v>
      </c>
      <c r="B269" s="3" t="s">
        <v>346</v>
      </c>
      <c r="C269" s="3">
        <v>2013</v>
      </c>
      <c r="D269" s="3">
        <v>88.331000000000003</v>
      </c>
      <c r="E269" s="3">
        <v>22.782</v>
      </c>
      <c r="F269" s="3">
        <v>0</v>
      </c>
      <c r="G269" s="3" t="s">
        <v>621</v>
      </c>
      <c r="H269" s="3">
        <v>0</v>
      </c>
      <c r="I269" s="3" t="s">
        <v>621</v>
      </c>
      <c r="J269" s="3" t="s">
        <v>621</v>
      </c>
      <c r="K269" s="3" t="s">
        <v>621</v>
      </c>
      <c r="L269" s="3" t="s">
        <v>621</v>
      </c>
      <c r="M269" s="3" t="s">
        <v>621</v>
      </c>
      <c r="N269" s="3" t="s">
        <v>621</v>
      </c>
      <c r="O269" s="3" t="s">
        <v>621</v>
      </c>
      <c r="P269" s="3">
        <v>58.249000000000002</v>
      </c>
      <c r="Q269" s="3">
        <v>0</v>
      </c>
      <c r="R269" s="3">
        <v>84.27</v>
      </c>
      <c r="S269" s="3">
        <v>0</v>
      </c>
      <c r="T269" s="3">
        <v>0</v>
      </c>
      <c r="U269" s="3">
        <v>0</v>
      </c>
      <c r="V269" s="3" t="s">
        <v>14</v>
      </c>
      <c r="W269" s="3" t="s">
        <v>621</v>
      </c>
      <c r="X269" s="3" t="s">
        <v>621</v>
      </c>
      <c r="Y269" s="3" t="s">
        <v>621</v>
      </c>
      <c r="Z269" s="3" t="s">
        <v>621</v>
      </c>
      <c r="AA269" s="3" t="s">
        <v>621</v>
      </c>
      <c r="AB269" s="3" t="s">
        <v>621</v>
      </c>
      <c r="AC269" s="3" t="s">
        <v>621</v>
      </c>
      <c r="AD269" s="3" t="s">
        <v>621</v>
      </c>
      <c r="AE269" s="3" t="s">
        <v>621</v>
      </c>
      <c r="AF269" s="3" t="s">
        <v>621</v>
      </c>
      <c r="AG269" s="3">
        <v>24.422999999999998</v>
      </c>
      <c r="AJ269" s="20">
        <f t="shared" si="24"/>
        <v>166.94200000000001</v>
      </c>
      <c r="AL269" s="20">
        <f t="shared" si="20"/>
        <v>88.331000000000003</v>
      </c>
      <c r="AM269" s="20">
        <f t="shared" si="21"/>
        <v>22.782</v>
      </c>
      <c r="AN269" s="21">
        <f t="shared" si="22"/>
        <v>0.66557846437684942</v>
      </c>
      <c r="AQ269" s="3">
        <f t="shared" si="23"/>
        <v>142.51900000000001</v>
      </c>
    </row>
    <row r="270" spans="1:43" ht="15" customHeight="1" x14ac:dyDescent="0.35">
      <c r="A270" s="3" t="s">
        <v>344</v>
      </c>
      <c r="B270" s="3" t="s">
        <v>347</v>
      </c>
      <c r="C270" s="3">
        <v>2013</v>
      </c>
      <c r="D270" s="3" t="s">
        <v>621</v>
      </c>
      <c r="E270" s="3" t="s">
        <v>621</v>
      </c>
      <c r="F270" s="3" t="s">
        <v>621</v>
      </c>
      <c r="G270" s="3" t="s">
        <v>621</v>
      </c>
      <c r="H270" s="3" t="s">
        <v>621</v>
      </c>
      <c r="I270" s="3" t="s">
        <v>622</v>
      </c>
      <c r="J270" s="3" t="s">
        <v>621</v>
      </c>
      <c r="K270" s="3" t="s">
        <v>621</v>
      </c>
      <c r="L270" s="3" t="s">
        <v>621</v>
      </c>
      <c r="M270" s="3" t="s">
        <v>621</v>
      </c>
      <c r="N270" s="3" t="s">
        <v>621</v>
      </c>
      <c r="O270" s="3" t="s">
        <v>621</v>
      </c>
      <c r="P270" s="3" t="s">
        <v>621</v>
      </c>
      <c r="Q270" s="3" t="s">
        <v>621</v>
      </c>
      <c r="R270" s="3" t="s">
        <v>621</v>
      </c>
      <c r="S270" s="3" t="s">
        <v>621</v>
      </c>
      <c r="T270" s="3" t="s">
        <v>621</v>
      </c>
      <c r="U270" s="3" t="s">
        <v>621</v>
      </c>
      <c r="V270" s="3" t="s">
        <v>621</v>
      </c>
      <c r="W270" s="3" t="s">
        <v>621</v>
      </c>
      <c r="X270" s="3" t="s">
        <v>621</v>
      </c>
      <c r="Y270" s="3" t="s">
        <v>621</v>
      </c>
      <c r="Z270" s="3" t="s">
        <v>621</v>
      </c>
      <c r="AA270" s="3" t="s">
        <v>621</v>
      </c>
      <c r="AB270" s="3" t="s">
        <v>621</v>
      </c>
      <c r="AC270" s="3" t="s">
        <v>621</v>
      </c>
      <c r="AD270" s="3" t="s">
        <v>621</v>
      </c>
      <c r="AE270" s="3" t="s">
        <v>621</v>
      </c>
      <c r="AF270" s="3" t="s">
        <v>621</v>
      </c>
      <c r="AG270" s="3" t="s">
        <v>621</v>
      </c>
      <c r="AJ270" s="20">
        <f t="shared" si="24"/>
        <v>0</v>
      </c>
      <c r="AL270" s="20">
        <f t="shared" si="20"/>
        <v>0</v>
      </c>
      <c r="AM270" s="20" t="str">
        <f t="shared" si="21"/>
        <v/>
      </c>
      <c r="AN270" s="21" t="str">
        <f t="shared" si="22"/>
        <v/>
      </c>
      <c r="AQ270" s="3">
        <f t="shared" si="23"/>
        <v>0</v>
      </c>
    </row>
    <row r="271" spans="1:43" ht="15" customHeight="1" x14ac:dyDescent="0.35">
      <c r="A271" s="3" t="s">
        <v>348</v>
      </c>
      <c r="B271" s="3" t="s">
        <v>349</v>
      </c>
      <c r="C271" s="3">
        <v>2013</v>
      </c>
      <c r="D271" s="3">
        <v>138.99</v>
      </c>
      <c r="E271" s="3">
        <v>19.25</v>
      </c>
      <c r="F271" s="3">
        <v>0</v>
      </c>
      <c r="G271" s="3" t="s">
        <v>621</v>
      </c>
      <c r="H271" s="3" t="s">
        <v>621</v>
      </c>
      <c r="I271" s="3">
        <v>193.08</v>
      </c>
      <c r="J271" s="3" t="s">
        <v>621</v>
      </c>
      <c r="K271" s="3" t="s">
        <v>621</v>
      </c>
      <c r="L271" s="3" t="s">
        <v>621</v>
      </c>
      <c r="M271" s="3" t="s">
        <v>621</v>
      </c>
      <c r="N271" s="3" t="s">
        <v>621</v>
      </c>
      <c r="O271" s="3" t="s">
        <v>621</v>
      </c>
      <c r="P271" s="3">
        <v>70.05</v>
      </c>
      <c r="Q271" s="3">
        <v>0</v>
      </c>
      <c r="R271" s="3">
        <v>0</v>
      </c>
      <c r="S271" s="3">
        <v>0</v>
      </c>
      <c r="T271" s="3">
        <v>0</v>
      </c>
      <c r="U271" s="3">
        <v>123.03</v>
      </c>
      <c r="V271" s="3" t="s">
        <v>621</v>
      </c>
      <c r="W271" s="3" t="s">
        <v>621</v>
      </c>
      <c r="X271" s="3" t="s">
        <v>621</v>
      </c>
      <c r="Y271" s="3" t="s">
        <v>621</v>
      </c>
      <c r="Z271" s="3" t="s">
        <v>621</v>
      </c>
      <c r="AA271" s="3" t="s">
        <v>621</v>
      </c>
      <c r="AB271" s="3" t="s">
        <v>621</v>
      </c>
      <c r="AC271" s="3" t="s">
        <v>621</v>
      </c>
      <c r="AD271" s="3" t="s">
        <v>621</v>
      </c>
      <c r="AE271" s="3" t="s">
        <v>621</v>
      </c>
      <c r="AF271" s="3" t="s">
        <v>621</v>
      </c>
      <c r="AG271" s="3" t="s">
        <v>621</v>
      </c>
      <c r="AJ271" s="20">
        <f t="shared" si="24"/>
        <v>193.07999999999998</v>
      </c>
      <c r="AL271" s="20">
        <f t="shared" si="20"/>
        <v>138.99</v>
      </c>
      <c r="AM271" s="20">
        <f t="shared" si="21"/>
        <v>19.25</v>
      </c>
      <c r="AN271" s="21">
        <f t="shared" si="22"/>
        <v>0.81955666045162634</v>
      </c>
      <c r="AQ271" s="3">
        <f t="shared" si="23"/>
        <v>193.07999999999998</v>
      </c>
    </row>
    <row r="272" spans="1:43" ht="15" customHeight="1" x14ac:dyDescent="0.35">
      <c r="A272" s="3" t="s">
        <v>350</v>
      </c>
      <c r="B272" s="3" t="s">
        <v>351</v>
      </c>
      <c r="C272" s="3">
        <v>2013</v>
      </c>
      <c r="D272" s="3" t="s">
        <v>621</v>
      </c>
      <c r="E272" s="3" t="s">
        <v>621</v>
      </c>
      <c r="F272" s="3" t="s">
        <v>621</v>
      </c>
      <c r="G272" s="3" t="s">
        <v>621</v>
      </c>
      <c r="H272" s="3" t="s">
        <v>621</v>
      </c>
      <c r="I272" s="3" t="s">
        <v>621</v>
      </c>
      <c r="J272" s="3" t="s">
        <v>621</v>
      </c>
      <c r="K272" s="3" t="s">
        <v>621</v>
      </c>
      <c r="L272" s="3" t="s">
        <v>621</v>
      </c>
      <c r="M272" s="3" t="s">
        <v>621</v>
      </c>
      <c r="N272" s="3" t="s">
        <v>621</v>
      </c>
      <c r="O272" s="3" t="s">
        <v>621</v>
      </c>
      <c r="P272" s="3" t="s">
        <v>621</v>
      </c>
      <c r="Q272" s="3" t="s">
        <v>621</v>
      </c>
      <c r="R272" s="3" t="s">
        <v>621</v>
      </c>
      <c r="S272" s="3" t="s">
        <v>621</v>
      </c>
      <c r="T272" s="3" t="s">
        <v>621</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J272" s="20">
        <f t="shared" si="24"/>
        <v>0</v>
      </c>
      <c r="AL272" s="20">
        <f t="shared" si="20"/>
        <v>0</v>
      </c>
      <c r="AM272" s="20" t="str">
        <f t="shared" si="21"/>
        <v/>
      </c>
      <c r="AN272" s="21" t="str">
        <f t="shared" si="22"/>
        <v/>
      </c>
      <c r="AQ272" s="3">
        <f t="shared" si="23"/>
        <v>0</v>
      </c>
    </row>
    <row r="273" spans="1:43" ht="15" customHeight="1" x14ac:dyDescent="0.35">
      <c r="A273" s="3" t="s">
        <v>350</v>
      </c>
      <c r="B273" s="3" t="s">
        <v>352</v>
      </c>
      <c r="C273" s="3">
        <v>2013</v>
      </c>
      <c r="D273" s="3" t="s">
        <v>621</v>
      </c>
      <c r="E273" s="3" t="s">
        <v>621</v>
      </c>
      <c r="F273" s="3" t="s">
        <v>621</v>
      </c>
      <c r="G273" s="3" t="s">
        <v>621</v>
      </c>
      <c r="H273" s="3" t="s">
        <v>621</v>
      </c>
      <c r="I273" s="3" t="s">
        <v>621</v>
      </c>
      <c r="J273" s="3" t="s">
        <v>621</v>
      </c>
      <c r="K273" s="3" t="s">
        <v>621</v>
      </c>
      <c r="L273" s="3" t="s">
        <v>621</v>
      </c>
      <c r="M273" s="3" t="s">
        <v>621</v>
      </c>
      <c r="N273" s="3" t="s">
        <v>621</v>
      </c>
      <c r="O273" s="3" t="s">
        <v>621</v>
      </c>
      <c r="P273" s="3" t="s">
        <v>621</v>
      </c>
      <c r="Q273" s="3" t="s">
        <v>621</v>
      </c>
      <c r="R273" s="3" t="s">
        <v>621</v>
      </c>
      <c r="S273" s="3" t="s">
        <v>621</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J273" s="20">
        <f t="shared" si="24"/>
        <v>0</v>
      </c>
      <c r="AL273" s="20">
        <f t="shared" si="20"/>
        <v>0</v>
      </c>
      <c r="AM273" s="20" t="str">
        <f t="shared" si="21"/>
        <v/>
      </c>
      <c r="AN273" s="21" t="str">
        <f t="shared" si="22"/>
        <v/>
      </c>
      <c r="AQ273" s="3">
        <f t="shared" si="23"/>
        <v>0</v>
      </c>
    </row>
    <row r="274" spans="1:43" ht="15" customHeight="1" x14ac:dyDescent="0.35">
      <c r="A274" s="3" t="s">
        <v>350</v>
      </c>
      <c r="B274" s="3" t="s">
        <v>353</v>
      </c>
      <c r="C274" s="3">
        <v>2013</v>
      </c>
      <c r="D274" s="3">
        <v>128</v>
      </c>
      <c r="E274" s="3">
        <v>32.799999999999997</v>
      </c>
      <c r="F274" s="3" t="s">
        <v>621</v>
      </c>
      <c r="G274" s="3" t="s">
        <v>621</v>
      </c>
      <c r="H274" s="3" t="s">
        <v>621</v>
      </c>
      <c r="I274" s="3">
        <v>141.85</v>
      </c>
      <c r="J274" s="3" t="s">
        <v>621</v>
      </c>
      <c r="K274" s="3" t="s">
        <v>621</v>
      </c>
      <c r="L274" s="3" t="s">
        <v>621</v>
      </c>
      <c r="M274" s="3" t="s">
        <v>621</v>
      </c>
      <c r="N274" s="3" t="s">
        <v>621</v>
      </c>
      <c r="O274" s="3" t="s">
        <v>621</v>
      </c>
      <c r="P274" s="3">
        <v>121.55</v>
      </c>
      <c r="Q274" s="3" t="s">
        <v>621</v>
      </c>
      <c r="R274" s="3" t="s">
        <v>621</v>
      </c>
      <c r="S274" s="3" t="s">
        <v>621</v>
      </c>
      <c r="T274" s="3" t="s">
        <v>621</v>
      </c>
      <c r="U274" s="3" t="s">
        <v>621</v>
      </c>
      <c r="V274" s="3" t="s">
        <v>14</v>
      </c>
      <c r="W274" s="3" t="s">
        <v>621</v>
      </c>
      <c r="X274" s="3" t="s">
        <v>621</v>
      </c>
      <c r="Y274" s="3" t="s">
        <v>621</v>
      </c>
      <c r="Z274" s="3" t="s">
        <v>621</v>
      </c>
      <c r="AA274" s="3" t="s">
        <v>621</v>
      </c>
      <c r="AB274" s="3" t="s">
        <v>621</v>
      </c>
      <c r="AC274" s="3" t="s">
        <v>621</v>
      </c>
      <c r="AD274" s="3" t="s">
        <v>621</v>
      </c>
      <c r="AE274" s="3" t="s">
        <v>621</v>
      </c>
      <c r="AF274" s="3" t="s">
        <v>621</v>
      </c>
      <c r="AG274" s="3">
        <v>20.3</v>
      </c>
      <c r="AJ274" s="20">
        <f t="shared" si="24"/>
        <v>141.85</v>
      </c>
      <c r="AL274" s="20">
        <f t="shared" si="20"/>
        <v>128</v>
      </c>
      <c r="AM274" s="20">
        <f t="shared" si="21"/>
        <v>32.799999999999997</v>
      </c>
      <c r="AN274" s="21">
        <f t="shared" si="22"/>
        <v>1.1335918223475503</v>
      </c>
      <c r="AQ274" s="3">
        <f t="shared" si="23"/>
        <v>121.55</v>
      </c>
    </row>
    <row r="275" spans="1:43" ht="15" customHeight="1" x14ac:dyDescent="0.35">
      <c r="A275" s="3" t="s">
        <v>354</v>
      </c>
      <c r="B275" s="3" t="s">
        <v>355</v>
      </c>
      <c r="C275" s="3">
        <v>2013</v>
      </c>
      <c r="D275" s="3" t="s">
        <v>621</v>
      </c>
      <c r="E275" s="3" t="s">
        <v>621</v>
      </c>
      <c r="F275" s="3" t="s">
        <v>621</v>
      </c>
      <c r="G275" s="3" t="s">
        <v>621</v>
      </c>
      <c r="H275" s="3" t="s">
        <v>621</v>
      </c>
      <c r="I275" s="3" t="s">
        <v>621</v>
      </c>
      <c r="J275" s="3" t="s">
        <v>621</v>
      </c>
      <c r="K275" s="3" t="s">
        <v>621</v>
      </c>
      <c r="L275" s="3" t="s">
        <v>621</v>
      </c>
      <c r="M275" s="3" t="s">
        <v>621</v>
      </c>
      <c r="N275" s="3" t="s">
        <v>621</v>
      </c>
      <c r="O275" s="3" t="s">
        <v>621</v>
      </c>
      <c r="P275" s="3" t="s">
        <v>621</v>
      </c>
      <c r="Q275" s="3" t="s">
        <v>621</v>
      </c>
      <c r="R275" s="3" t="s">
        <v>621</v>
      </c>
      <c r="S275" s="3" t="s">
        <v>621</v>
      </c>
      <c r="T275" s="3" t="s">
        <v>621</v>
      </c>
      <c r="U275" s="3" t="s">
        <v>621</v>
      </c>
      <c r="V275" s="3" t="s">
        <v>621</v>
      </c>
      <c r="W275" s="3" t="s">
        <v>621</v>
      </c>
      <c r="X275" s="3" t="s">
        <v>621</v>
      </c>
      <c r="Y275" s="3" t="s">
        <v>621</v>
      </c>
      <c r="Z275" s="3" t="s">
        <v>621</v>
      </c>
      <c r="AA275" s="3" t="s">
        <v>621</v>
      </c>
      <c r="AB275" s="3" t="s">
        <v>621</v>
      </c>
      <c r="AC275" s="3" t="s">
        <v>621</v>
      </c>
      <c r="AD275" s="3" t="s">
        <v>621</v>
      </c>
      <c r="AE275" s="3" t="s">
        <v>621</v>
      </c>
      <c r="AF275" s="3" t="s">
        <v>621</v>
      </c>
      <c r="AG275" s="3" t="s">
        <v>621</v>
      </c>
      <c r="AJ275" s="20">
        <f t="shared" si="24"/>
        <v>0</v>
      </c>
      <c r="AL275" s="20">
        <f t="shared" si="20"/>
        <v>0</v>
      </c>
      <c r="AM275" s="20" t="str">
        <f t="shared" si="21"/>
        <v/>
      </c>
      <c r="AN275" s="21" t="str">
        <f t="shared" si="22"/>
        <v/>
      </c>
      <c r="AQ275" s="3">
        <f t="shared" si="23"/>
        <v>0</v>
      </c>
    </row>
    <row r="276" spans="1:43" ht="15" customHeight="1" x14ac:dyDescent="0.35">
      <c r="A276" s="3" t="s">
        <v>356</v>
      </c>
      <c r="B276" s="3" t="s">
        <v>357</v>
      </c>
      <c r="C276" s="3">
        <v>2013</v>
      </c>
      <c r="D276" s="3">
        <v>0.2</v>
      </c>
      <c r="E276" s="3">
        <v>0.2</v>
      </c>
      <c r="F276" s="3" t="s">
        <v>621</v>
      </c>
      <c r="G276" s="3" t="s">
        <v>621</v>
      </c>
      <c r="H276" s="3" t="s">
        <v>621</v>
      </c>
      <c r="I276" s="3">
        <v>0.6</v>
      </c>
      <c r="J276" s="3" t="s">
        <v>621</v>
      </c>
      <c r="K276" s="3">
        <v>0.6</v>
      </c>
      <c r="L276" s="3" t="s">
        <v>621</v>
      </c>
      <c r="M276" s="3" t="s">
        <v>621</v>
      </c>
      <c r="N276" s="3" t="s">
        <v>621</v>
      </c>
      <c r="O276" s="3" t="s">
        <v>621</v>
      </c>
      <c r="P276" s="3" t="s">
        <v>621</v>
      </c>
      <c r="Q276" s="3" t="s">
        <v>621</v>
      </c>
      <c r="R276" s="3" t="s">
        <v>621</v>
      </c>
      <c r="S276" s="3" t="s">
        <v>621</v>
      </c>
      <c r="T276" s="3" t="s">
        <v>621</v>
      </c>
      <c r="U276" s="3" t="s">
        <v>621</v>
      </c>
      <c r="V276" s="3" t="s">
        <v>621</v>
      </c>
      <c r="W276" s="3" t="s">
        <v>621</v>
      </c>
      <c r="X276" s="3" t="s">
        <v>621</v>
      </c>
      <c r="Y276" s="3" t="s">
        <v>621</v>
      </c>
      <c r="Z276" s="3" t="s">
        <v>621</v>
      </c>
      <c r="AA276" s="3" t="s">
        <v>621</v>
      </c>
      <c r="AB276" s="3" t="s">
        <v>621</v>
      </c>
      <c r="AC276" s="3" t="s">
        <v>621</v>
      </c>
      <c r="AD276" s="3" t="s">
        <v>621</v>
      </c>
      <c r="AE276" s="3" t="s">
        <v>621</v>
      </c>
      <c r="AF276" s="3" t="s">
        <v>621</v>
      </c>
      <c r="AG276" s="3" t="s">
        <v>621</v>
      </c>
      <c r="AJ276" s="20">
        <f t="shared" si="24"/>
        <v>0.6</v>
      </c>
      <c r="AL276" s="20">
        <f t="shared" si="20"/>
        <v>0.2</v>
      </c>
      <c r="AM276" s="20">
        <f t="shared" si="21"/>
        <v>0.2</v>
      </c>
      <c r="AN276" s="21">
        <f t="shared" si="22"/>
        <v>0.66666666666666674</v>
      </c>
      <c r="AQ276" s="3">
        <f t="shared" si="23"/>
        <v>0.6</v>
      </c>
    </row>
    <row r="277" spans="1:43" ht="15" customHeight="1" x14ac:dyDescent="0.35">
      <c r="A277" s="3" t="s">
        <v>358</v>
      </c>
      <c r="B277" s="3" t="s">
        <v>359</v>
      </c>
      <c r="C277" s="3">
        <v>2013</v>
      </c>
      <c r="D277" s="3" t="s">
        <v>621</v>
      </c>
      <c r="E277" s="3" t="s">
        <v>621</v>
      </c>
      <c r="F277" s="3" t="s">
        <v>621</v>
      </c>
      <c r="G277" s="3" t="s">
        <v>621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J277" s="20">
        <f t="shared" si="24"/>
        <v>0</v>
      </c>
      <c r="AL277" s="20">
        <f t="shared" si="20"/>
        <v>0</v>
      </c>
      <c r="AM277" s="20" t="str">
        <f t="shared" si="21"/>
        <v/>
      </c>
      <c r="AN277" s="21" t="str">
        <f t="shared" si="22"/>
        <v/>
      </c>
      <c r="AQ277" s="3">
        <f t="shared" si="23"/>
        <v>0</v>
      </c>
    </row>
    <row r="278" spans="1:43" ht="15" customHeight="1" x14ac:dyDescent="0.35">
      <c r="A278" s="3" t="s">
        <v>360</v>
      </c>
      <c r="B278" s="3" t="s">
        <v>361</v>
      </c>
      <c r="C278" s="3">
        <v>2013</v>
      </c>
      <c r="D278" s="3" t="s">
        <v>621</v>
      </c>
      <c r="E278" s="3" t="s">
        <v>621</v>
      </c>
      <c r="F278" s="3" t="s">
        <v>621</v>
      </c>
      <c r="G278" s="3" t="s">
        <v>621</v>
      </c>
      <c r="H278" s="3" t="s">
        <v>621</v>
      </c>
      <c r="I278" s="3" t="s">
        <v>621</v>
      </c>
      <c r="J278" s="3" t="s">
        <v>621</v>
      </c>
      <c r="K278" s="3" t="s">
        <v>621</v>
      </c>
      <c r="L278" s="3" t="s">
        <v>621</v>
      </c>
      <c r="M278" s="3" t="s">
        <v>621</v>
      </c>
      <c r="N278" s="3" t="s">
        <v>621</v>
      </c>
      <c r="O278" s="3" t="s">
        <v>621</v>
      </c>
      <c r="P278" s="3" t="s">
        <v>621</v>
      </c>
      <c r="Q278" s="3" t="s">
        <v>621</v>
      </c>
      <c r="R278" s="3" t="s">
        <v>621</v>
      </c>
      <c r="S278" s="3" t="s">
        <v>621</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621</v>
      </c>
      <c r="AG278" s="3" t="s">
        <v>621</v>
      </c>
      <c r="AJ278" s="20">
        <f t="shared" si="24"/>
        <v>0</v>
      </c>
      <c r="AL278" s="20">
        <f t="shared" si="20"/>
        <v>0</v>
      </c>
      <c r="AM278" s="20" t="str">
        <f t="shared" si="21"/>
        <v/>
      </c>
      <c r="AN278" s="21" t="str">
        <f t="shared" si="22"/>
        <v/>
      </c>
      <c r="AQ278" s="3">
        <f t="shared" si="23"/>
        <v>0</v>
      </c>
    </row>
    <row r="279" spans="1:43" ht="15" customHeight="1" x14ac:dyDescent="0.35">
      <c r="A279" s="3" t="s">
        <v>362</v>
      </c>
      <c r="B279" s="3" t="s">
        <v>363</v>
      </c>
      <c r="C279" s="3">
        <v>2013</v>
      </c>
      <c r="D279" s="3" t="s">
        <v>621</v>
      </c>
      <c r="E279" s="3" t="s">
        <v>621</v>
      </c>
      <c r="F279" s="3" t="s">
        <v>621</v>
      </c>
      <c r="G279" s="3" t="s">
        <v>621</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621</v>
      </c>
      <c r="AG279" s="3" t="s">
        <v>621</v>
      </c>
      <c r="AJ279" s="20">
        <f t="shared" si="24"/>
        <v>0</v>
      </c>
      <c r="AL279" s="20">
        <f t="shared" si="20"/>
        <v>0</v>
      </c>
      <c r="AM279" s="20" t="str">
        <f t="shared" si="21"/>
        <v/>
      </c>
      <c r="AN279" s="21" t="str">
        <f t="shared" si="22"/>
        <v/>
      </c>
      <c r="AQ279" s="3">
        <f t="shared" si="23"/>
        <v>0</v>
      </c>
    </row>
    <row r="280" spans="1:43" ht="15" customHeight="1" x14ac:dyDescent="0.35">
      <c r="A280" s="3" t="s">
        <v>364</v>
      </c>
      <c r="B280" s="3" t="s">
        <v>365</v>
      </c>
      <c r="C280" s="3">
        <v>2013</v>
      </c>
      <c r="D280" s="3" t="s">
        <v>621</v>
      </c>
      <c r="E280" s="3" t="s">
        <v>621</v>
      </c>
      <c r="F280" s="3" t="s">
        <v>621</v>
      </c>
      <c r="G280" s="3" t="s">
        <v>621</v>
      </c>
      <c r="H280" s="3" t="s">
        <v>621</v>
      </c>
      <c r="I280" s="3" t="s">
        <v>621</v>
      </c>
      <c r="J280" s="3" t="s">
        <v>621</v>
      </c>
      <c r="K280" s="3" t="s">
        <v>621</v>
      </c>
      <c r="L280" s="3" t="s">
        <v>621</v>
      </c>
      <c r="M280" s="3" t="s">
        <v>621</v>
      </c>
      <c r="N280" s="3" t="s">
        <v>621</v>
      </c>
      <c r="O280" s="3" t="s">
        <v>621</v>
      </c>
      <c r="P280" s="3" t="s">
        <v>621</v>
      </c>
      <c r="Q280" s="3" t="s">
        <v>621</v>
      </c>
      <c r="R280" s="3" t="s">
        <v>621</v>
      </c>
      <c r="S280" s="3" t="s">
        <v>621</v>
      </c>
      <c r="T280" s="3" t="s">
        <v>621</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J280" s="20">
        <f t="shared" si="24"/>
        <v>0</v>
      </c>
      <c r="AL280" s="20">
        <f t="shared" si="20"/>
        <v>0</v>
      </c>
      <c r="AM280" s="20" t="str">
        <f t="shared" si="21"/>
        <v/>
      </c>
      <c r="AN280" s="21" t="str">
        <f t="shared" si="22"/>
        <v/>
      </c>
      <c r="AQ280" s="3">
        <f t="shared" si="23"/>
        <v>0</v>
      </c>
    </row>
    <row r="281" spans="1:43" ht="15" customHeight="1" x14ac:dyDescent="0.35">
      <c r="A281" s="3" t="s">
        <v>364</v>
      </c>
      <c r="B281" s="3" t="s">
        <v>366</v>
      </c>
      <c r="C281" s="3">
        <v>2013</v>
      </c>
      <c r="D281" s="3" t="s">
        <v>621</v>
      </c>
      <c r="E281" s="3" t="s">
        <v>621</v>
      </c>
      <c r="F281" s="3" t="s">
        <v>621</v>
      </c>
      <c r="G281" s="3" t="s">
        <v>621</v>
      </c>
      <c r="H281" s="3" t="s">
        <v>621</v>
      </c>
      <c r="I281" s="3" t="s">
        <v>621</v>
      </c>
      <c r="J281" s="3" t="s">
        <v>621</v>
      </c>
      <c r="K281" s="3" t="s">
        <v>621</v>
      </c>
      <c r="L281" s="3" t="s">
        <v>621</v>
      </c>
      <c r="M281" s="3" t="s">
        <v>621</v>
      </c>
      <c r="N281" s="3" t="s">
        <v>621</v>
      </c>
      <c r="O281" s="3" t="s">
        <v>621</v>
      </c>
      <c r="P281" s="3" t="s">
        <v>621</v>
      </c>
      <c r="Q281" s="3" t="s">
        <v>621</v>
      </c>
      <c r="R281" s="3" t="s">
        <v>621</v>
      </c>
      <c r="S281" s="3" t="s">
        <v>621</v>
      </c>
      <c r="T281" s="3" t="s">
        <v>621</v>
      </c>
      <c r="U281" s="3" t="s">
        <v>621</v>
      </c>
      <c r="V281" s="3" t="s">
        <v>621</v>
      </c>
      <c r="W281" s="3" t="s">
        <v>621</v>
      </c>
      <c r="X281" s="3" t="s">
        <v>621</v>
      </c>
      <c r="Y281" s="3" t="s">
        <v>621</v>
      </c>
      <c r="Z281" s="3" t="s">
        <v>621</v>
      </c>
      <c r="AA281" s="3" t="s">
        <v>621</v>
      </c>
      <c r="AB281" s="3" t="s">
        <v>621</v>
      </c>
      <c r="AC281" s="3" t="s">
        <v>621</v>
      </c>
      <c r="AD281" s="3" t="s">
        <v>621</v>
      </c>
      <c r="AE281" s="3" t="s">
        <v>621</v>
      </c>
      <c r="AF281" s="3" t="s">
        <v>621</v>
      </c>
      <c r="AG281" s="3" t="s">
        <v>621</v>
      </c>
      <c r="AJ281" s="20">
        <f t="shared" si="24"/>
        <v>0</v>
      </c>
      <c r="AL281" s="20">
        <f t="shared" si="20"/>
        <v>0</v>
      </c>
      <c r="AM281" s="20" t="str">
        <f t="shared" si="21"/>
        <v/>
      </c>
      <c r="AN281" s="21" t="str">
        <f t="shared" si="22"/>
        <v/>
      </c>
      <c r="AQ281" s="3">
        <f t="shared" si="23"/>
        <v>0</v>
      </c>
    </row>
    <row r="282" spans="1:43" ht="15" customHeight="1" x14ac:dyDescent="0.35">
      <c r="A282" s="3" t="s">
        <v>364</v>
      </c>
      <c r="B282" s="3" t="s">
        <v>367</v>
      </c>
      <c r="C282" s="3">
        <v>2013</v>
      </c>
      <c r="D282" s="3" t="s">
        <v>621</v>
      </c>
      <c r="E282" s="3" t="s">
        <v>621</v>
      </c>
      <c r="F282" s="3" t="s">
        <v>621</v>
      </c>
      <c r="G282" s="3" t="s">
        <v>621</v>
      </c>
      <c r="H282" s="3" t="s">
        <v>621</v>
      </c>
      <c r="I282" s="3" t="s">
        <v>621</v>
      </c>
      <c r="J282" s="3" t="s">
        <v>621</v>
      </c>
      <c r="K282" s="3" t="s">
        <v>621</v>
      </c>
      <c r="L282" s="3" t="s">
        <v>621</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J282" s="20">
        <f t="shared" si="24"/>
        <v>0</v>
      </c>
      <c r="AL282" s="20">
        <f t="shared" si="20"/>
        <v>0</v>
      </c>
      <c r="AM282" s="20" t="str">
        <f t="shared" si="21"/>
        <v/>
      </c>
      <c r="AN282" s="21" t="str">
        <f t="shared" si="22"/>
        <v/>
      </c>
      <c r="AQ282" s="3">
        <f t="shared" si="23"/>
        <v>0</v>
      </c>
    </row>
    <row r="283" spans="1:43" ht="15" customHeight="1" x14ac:dyDescent="0.35">
      <c r="A283" s="3" t="s">
        <v>364</v>
      </c>
      <c r="B283" s="3" t="s">
        <v>368</v>
      </c>
      <c r="C283" s="3">
        <v>2013</v>
      </c>
      <c r="D283" s="3" t="s">
        <v>621</v>
      </c>
      <c r="E283" s="3" t="s">
        <v>621</v>
      </c>
      <c r="F283" s="3" t="s">
        <v>621</v>
      </c>
      <c r="G283" s="3" t="s">
        <v>621</v>
      </c>
      <c r="H283" s="3" t="s">
        <v>621</v>
      </c>
      <c r="I283" s="3" t="s">
        <v>621</v>
      </c>
      <c r="J283" s="3" t="s">
        <v>621</v>
      </c>
      <c r="K283" s="3" t="s">
        <v>621</v>
      </c>
      <c r="L283" s="3" t="s">
        <v>621</v>
      </c>
      <c r="M283" s="3" t="s">
        <v>621</v>
      </c>
      <c r="N283" s="3" t="s">
        <v>621</v>
      </c>
      <c r="O283" s="3" t="s">
        <v>621</v>
      </c>
      <c r="P283" s="3" t="s">
        <v>621</v>
      </c>
      <c r="Q283" s="3" t="s">
        <v>621</v>
      </c>
      <c r="R283" s="3" t="s">
        <v>621</v>
      </c>
      <c r="S283" s="3" t="s">
        <v>621</v>
      </c>
      <c r="T283" s="3" t="s">
        <v>621</v>
      </c>
      <c r="U283" s="3" t="s">
        <v>621</v>
      </c>
      <c r="V283" s="3" t="s">
        <v>621</v>
      </c>
      <c r="W283" s="3" t="s">
        <v>621</v>
      </c>
      <c r="X283" s="3" t="s">
        <v>621</v>
      </c>
      <c r="Y283" s="3" t="s">
        <v>621</v>
      </c>
      <c r="Z283" s="3" t="s">
        <v>621</v>
      </c>
      <c r="AA283" s="3" t="s">
        <v>621</v>
      </c>
      <c r="AB283" s="3" t="s">
        <v>621</v>
      </c>
      <c r="AC283" s="3" t="s">
        <v>621</v>
      </c>
      <c r="AD283" s="3" t="s">
        <v>621</v>
      </c>
      <c r="AE283" s="3" t="s">
        <v>621</v>
      </c>
      <c r="AF283" s="3" t="s">
        <v>621</v>
      </c>
      <c r="AG283" s="3" t="s">
        <v>621</v>
      </c>
      <c r="AJ283" s="20">
        <f t="shared" si="24"/>
        <v>0</v>
      </c>
      <c r="AL283" s="20">
        <f t="shared" si="20"/>
        <v>0</v>
      </c>
      <c r="AM283" s="20" t="str">
        <f t="shared" si="21"/>
        <v/>
      </c>
      <c r="AN283" s="21" t="str">
        <f t="shared" si="22"/>
        <v/>
      </c>
      <c r="AQ283" s="3">
        <f t="shared" si="23"/>
        <v>0</v>
      </c>
    </row>
    <row r="284" spans="1:43" ht="15" customHeight="1" x14ac:dyDescent="0.35">
      <c r="A284" s="3" t="s">
        <v>369</v>
      </c>
      <c r="B284" s="3" t="s">
        <v>370</v>
      </c>
      <c r="C284" s="3">
        <v>2013</v>
      </c>
      <c r="D284" s="3" t="s">
        <v>621</v>
      </c>
      <c r="E284" s="3" t="s">
        <v>621</v>
      </c>
      <c r="F284" s="3" t="s">
        <v>621</v>
      </c>
      <c r="G284" s="3" t="s">
        <v>621</v>
      </c>
      <c r="H284" s="3" t="s">
        <v>621</v>
      </c>
      <c r="I284" s="3" t="s">
        <v>621</v>
      </c>
      <c r="J284" s="3" t="s">
        <v>621</v>
      </c>
      <c r="K284" s="3" t="s">
        <v>621</v>
      </c>
      <c r="L284" s="3" t="s">
        <v>621</v>
      </c>
      <c r="M284" s="3" t="s">
        <v>621</v>
      </c>
      <c r="N284" s="3" t="s">
        <v>621</v>
      </c>
      <c r="O284" s="3" t="s">
        <v>621</v>
      </c>
      <c r="P284" s="3" t="s">
        <v>621</v>
      </c>
      <c r="Q284" s="3" t="s">
        <v>621</v>
      </c>
      <c r="R284" s="3" t="s">
        <v>621</v>
      </c>
      <c r="S284" s="3" t="s">
        <v>621</v>
      </c>
      <c r="T284" s="3" t="s">
        <v>621</v>
      </c>
      <c r="U284" s="3" t="s">
        <v>621</v>
      </c>
      <c r="V284" s="3" t="s">
        <v>621</v>
      </c>
      <c r="W284" s="3" t="s">
        <v>621</v>
      </c>
      <c r="X284" s="3" t="s">
        <v>621</v>
      </c>
      <c r="Y284" s="3" t="s">
        <v>621</v>
      </c>
      <c r="Z284" s="3" t="s">
        <v>621</v>
      </c>
      <c r="AA284" s="3" t="s">
        <v>621</v>
      </c>
      <c r="AB284" s="3" t="s">
        <v>621</v>
      </c>
      <c r="AC284" s="3" t="s">
        <v>621</v>
      </c>
      <c r="AD284" s="3" t="s">
        <v>621</v>
      </c>
      <c r="AE284" s="3" t="s">
        <v>621</v>
      </c>
      <c r="AF284" s="3" t="s">
        <v>621</v>
      </c>
      <c r="AG284" s="3" t="s">
        <v>621</v>
      </c>
      <c r="AJ284" s="20">
        <f t="shared" si="24"/>
        <v>0</v>
      </c>
      <c r="AL284" s="20">
        <f t="shared" si="20"/>
        <v>0</v>
      </c>
      <c r="AM284" s="20" t="str">
        <f t="shared" si="21"/>
        <v/>
      </c>
      <c r="AN284" s="21" t="str">
        <f t="shared" si="22"/>
        <v/>
      </c>
      <c r="AQ284" s="3">
        <f t="shared" si="23"/>
        <v>0</v>
      </c>
    </row>
    <row r="285" spans="1:43" ht="15" customHeight="1" x14ac:dyDescent="0.35">
      <c r="A285" s="3" t="s">
        <v>371</v>
      </c>
      <c r="B285" s="3" t="s">
        <v>372</v>
      </c>
      <c r="C285" s="3">
        <v>2013</v>
      </c>
      <c r="D285" s="3" t="s">
        <v>621</v>
      </c>
      <c r="E285" s="3" t="s">
        <v>621</v>
      </c>
      <c r="F285" s="3" t="s">
        <v>621</v>
      </c>
      <c r="G285" s="3" t="s">
        <v>621</v>
      </c>
      <c r="H285" s="3" t="s">
        <v>621</v>
      </c>
      <c r="I285" s="3" t="s">
        <v>621</v>
      </c>
      <c r="J285" s="3" t="s">
        <v>621</v>
      </c>
      <c r="K285" s="3" t="s">
        <v>621</v>
      </c>
      <c r="L285" s="3" t="s">
        <v>621</v>
      </c>
      <c r="M285" s="3" t="s">
        <v>621</v>
      </c>
      <c r="N285" s="3" t="s">
        <v>621</v>
      </c>
      <c r="O285" s="3" t="s">
        <v>621</v>
      </c>
      <c r="P285" s="3" t="s">
        <v>621</v>
      </c>
      <c r="Q285" s="3" t="s">
        <v>621</v>
      </c>
      <c r="R285" s="3" t="s">
        <v>621</v>
      </c>
      <c r="S285" s="3" t="s">
        <v>621</v>
      </c>
      <c r="T285" s="3" t="s">
        <v>621</v>
      </c>
      <c r="U285" s="3" t="s">
        <v>621</v>
      </c>
      <c r="V285" s="3" t="s">
        <v>621</v>
      </c>
      <c r="W285" s="3" t="s">
        <v>621</v>
      </c>
      <c r="X285" s="3" t="s">
        <v>621</v>
      </c>
      <c r="Y285" s="3" t="s">
        <v>621</v>
      </c>
      <c r="Z285" s="3" t="s">
        <v>621</v>
      </c>
      <c r="AA285" s="3" t="s">
        <v>621</v>
      </c>
      <c r="AB285" s="3" t="s">
        <v>621</v>
      </c>
      <c r="AC285" s="3" t="s">
        <v>621</v>
      </c>
      <c r="AD285" s="3" t="s">
        <v>621</v>
      </c>
      <c r="AE285" s="3" t="s">
        <v>621</v>
      </c>
      <c r="AF285" s="3" t="s">
        <v>621</v>
      </c>
      <c r="AG285" s="3" t="s">
        <v>621</v>
      </c>
      <c r="AJ285" s="20">
        <f t="shared" si="24"/>
        <v>0</v>
      </c>
      <c r="AL285" s="20">
        <f t="shared" si="20"/>
        <v>0</v>
      </c>
      <c r="AM285" s="20" t="str">
        <f t="shared" si="21"/>
        <v/>
      </c>
      <c r="AN285" s="21" t="str">
        <f t="shared" si="22"/>
        <v/>
      </c>
      <c r="AQ285" s="3">
        <f t="shared" si="23"/>
        <v>0</v>
      </c>
    </row>
    <row r="286" spans="1:43" ht="15" customHeight="1" x14ac:dyDescent="0.35">
      <c r="A286" s="3" t="s">
        <v>371</v>
      </c>
      <c r="B286" s="3" t="s">
        <v>373</v>
      </c>
      <c r="C286" s="3">
        <v>2013</v>
      </c>
      <c r="D286" s="3" t="s">
        <v>621</v>
      </c>
      <c r="E286" s="3" t="s">
        <v>621</v>
      </c>
      <c r="F286" s="3" t="s">
        <v>621</v>
      </c>
      <c r="G286" s="3" t="s">
        <v>621</v>
      </c>
      <c r="H286" s="3" t="s">
        <v>621</v>
      </c>
      <c r="I286" s="3" t="s">
        <v>621</v>
      </c>
      <c r="J286" s="3" t="s">
        <v>621</v>
      </c>
      <c r="K286" s="3" t="s">
        <v>621</v>
      </c>
      <c r="L286" s="3" t="s">
        <v>621</v>
      </c>
      <c r="M286" s="3" t="s">
        <v>621</v>
      </c>
      <c r="N286" s="3" t="s">
        <v>621</v>
      </c>
      <c r="O286" s="3" t="s">
        <v>621</v>
      </c>
      <c r="P286" s="3" t="s">
        <v>621</v>
      </c>
      <c r="Q286" s="3" t="s">
        <v>621</v>
      </c>
      <c r="R286" s="3" t="s">
        <v>621</v>
      </c>
      <c r="S286" s="3" t="s">
        <v>621</v>
      </c>
      <c r="T286" s="3" t="s">
        <v>621</v>
      </c>
      <c r="U286" s="3" t="s">
        <v>621</v>
      </c>
      <c r="V286" s="3" t="s">
        <v>621</v>
      </c>
      <c r="W286" s="3" t="s">
        <v>621</v>
      </c>
      <c r="X286" s="3" t="s">
        <v>621</v>
      </c>
      <c r="Y286" s="3" t="s">
        <v>621</v>
      </c>
      <c r="Z286" s="3" t="s">
        <v>621</v>
      </c>
      <c r="AA286" s="3" t="s">
        <v>621</v>
      </c>
      <c r="AB286" s="3" t="s">
        <v>621</v>
      </c>
      <c r="AC286" s="3" t="s">
        <v>621</v>
      </c>
      <c r="AD286" s="3" t="s">
        <v>621</v>
      </c>
      <c r="AE286" s="3" t="s">
        <v>621</v>
      </c>
      <c r="AF286" s="3" t="s">
        <v>621</v>
      </c>
      <c r="AG286" s="3" t="s">
        <v>621</v>
      </c>
      <c r="AJ286" s="20">
        <f t="shared" si="24"/>
        <v>0</v>
      </c>
      <c r="AL286" s="20">
        <f t="shared" si="20"/>
        <v>0</v>
      </c>
      <c r="AM286" s="20" t="str">
        <f t="shared" si="21"/>
        <v/>
      </c>
      <c r="AN286" s="21" t="str">
        <f t="shared" si="22"/>
        <v/>
      </c>
      <c r="AQ286" s="3">
        <f t="shared" si="23"/>
        <v>0</v>
      </c>
    </row>
    <row r="287" spans="1:43" ht="15" customHeight="1" x14ac:dyDescent="0.35">
      <c r="A287" s="3" t="s">
        <v>371</v>
      </c>
      <c r="B287" s="3" t="s">
        <v>374</v>
      </c>
      <c r="C287" s="3">
        <v>2013</v>
      </c>
      <c r="D287" s="3" t="s">
        <v>621</v>
      </c>
      <c r="E287" s="3" t="s">
        <v>621</v>
      </c>
      <c r="F287" s="3" t="s">
        <v>621</v>
      </c>
      <c r="G287" s="3" t="s">
        <v>621</v>
      </c>
      <c r="H287" s="3" t="s">
        <v>621</v>
      </c>
      <c r="I287" s="3" t="s">
        <v>621</v>
      </c>
      <c r="J287" s="3" t="s">
        <v>621</v>
      </c>
      <c r="K287" s="3" t="s">
        <v>621</v>
      </c>
      <c r="L287" s="3" t="s">
        <v>621</v>
      </c>
      <c r="M287" s="3" t="s">
        <v>621</v>
      </c>
      <c r="N287" s="3" t="s">
        <v>621</v>
      </c>
      <c r="O287" s="3" t="s">
        <v>621</v>
      </c>
      <c r="P287" s="3" t="s">
        <v>621</v>
      </c>
      <c r="Q287" s="3" t="s">
        <v>621</v>
      </c>
      <c r="R287" s="3" t="s">
        <v>621</v>
      </c>
      <c r="S287" s="3" t="s">
        <v>621</v>
      </c>
      <c r="T287" s="3" t="s">
        <v>621</v>
      </c>
      <c r="U287" s="3" t="s">
        <v>621</v>
      </c>
      <c r="V287" s="3" t="s">
        <v>621</v>
      </c>
      <c r="W287" s="3" t="s">
        <v>621</v>
      </c>
      <c r="X287" s="3" t="s">
        <v>621</v>
      </c>
      <c r="Y287" s="3" t="s">
        <v>621</v>
      </c>
      <c r="Z287" s="3" t="s">
        <v>621</v>
      </c>
      <c r="AA287" s="3" t="s">
        <v>621</v>
      </c>
      <c r="AB287" s="3" t="s">
        <v>621</v>
      </c>
      <c r="AC287" s="3" t="s">
        <v>621</v>
      </c>
      <c r="AD287" s="3" t="s">
        <v>621</v>
      </c>
      <c r="AE287" s="3" t="s">
        <v>621</v>
      </c>
      <c r="AF287" s="3" t="s">
        <v>621</v>
      </c>
      <c r="AG287" s="3" t="s">
        <v>621</v>
      </c>
      <c r="AJ287" s="20">
        <f t="shared" si="24"/>
        <v>0</v>
      </c>
      <c r="AL287" s="20">
        <f t="shared" si="20"/>
        <v>0</v>
      </c>
      <c r="AM287" s="20" t="str">
        <f t="shared" si="21"/>
        <v/>
      </c>
      <c r="AN287" s="21" t="str">
        <f t="shared" si="22"/>
        <v/>
      </c>
      <c r="AQ287" s="3">
        <f t="shared" si="23"/>
        <v>0</v>
      </c>
    </row>
    <row r="288" spans="1:43" ht="15" customHeight="1" x14ac:dyDescent="0.35">
      <c r="A288" s="3" t="s">
        <v>371</v>
      </c>
      <c r="B288" s="3" t="s">
        <v>375</v>
      </c>
      <c r="C288" s="3">
        <v>2013</v>
      </c>
      <c r="D288" s="3" t="s">
        <v>621</v>
      </c>
      <c r="E288" s="3" t="s">
        <v>621</v>
      </c>
      <c r="F288" s="3" t="s">
        <v>621</v>
      </c>
      <c r="G288" s="3" t="s">
        <v>621</v>
      </c>
      <c r="H288" s="3" t="s">
        <v>621</v>
      </c>
      <c r="I288" s="3" t="s">
        <v>621</v>
      </c>
      <c r="J288" s="3" t="s">
        <v>621</v>
      </c>
      <c r="K288" s="3" t="s">
        <v>621</v>
      </c>
      <c r="L288" s="3" t="s">
        <v>621</v>
      </c>
      <c r="M288" s="3" t="s">
        <v>621</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t="s">
        <v>621</v>
      </c>
      <c r="AE288" s="3" t="s">
        <v>621</v>
      </c>
      <c r="AF288" s="3" t="s">
        <v>621</v>
      </c>
      <c r="AG288" s="3" t="s">
        <v>621</v>
      </c>
      <c r="AJ288" s="20">
        <f t="shared" si="24"/>
        <v>0</v>
      </c>
      <c r="AL288" s="20">
        <f t="shared" si="20"/>
        <v>0</v>
      </c>
      <c r="AM288" s="20" t="str">
        <f t="shared" si="21"/>
        <v/>
      </c>
      <c r="AN288" s="21" t="str">
        <f t="shared" si="22"/>
        <v/>
      </c>
      <c r="AQ288" s="3">
        <f t="shared" si="23"/>
        <v>0</v>
      </c>
    </row>
    <row r="289" spans="1:43" ht="15" customHeight="1" x14ac:dyDescent="0.35">
      <c r="A289" s="3" t="s">
        <v>371</v>
      </c>
      <c r="B289" s="3" t="s">
        <v>376</v>
      </c>
      <c r="C289" s="3">
        <v>2013</v>
      </c>
      <c r="D289" s="3" t="s">
        <v>621</v>
      </c>
      <c r="E289" s="3" t="s">
        <v>621</v>
      </c>
      <c r="F289" s="3" t="s">
        <v>621</v>
      </c>
      <c r="G289" s="3" t="s">
        <v>621</v>
      </c>
      <c r="H289" s="3" t="s">
        <v>621</v>
      </c>
      <c r="I289" s="3" t="s">
        <v>621</v>
      </c>
      <c r="J289" s="3" t="s">
        <v>621</v>
      </c>
      <c r="K289" s="3" t="s">
        <v>621</v>
      </c>
      <c r="L289" s="3" t="s">
        <v>621</v>
      </c>
      <c r="M289" s="3" t="s">
        <v>621</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t="s">
        <v>621</v>
      </c>
      <c r="AE289" s="3" t="s">
        <v>621</v>
      </c>
      <c r="AF289" s="3" t="s">
        <v>621</v>
      </c>
      <c r="AG289" s="3" t="s">
        <v>621</v>
      </c>
      <c r="AJ289" s="20">
        <f t="shared" si="24"/>
        <v>0</v>
      </c>
      <c r="AL289" s="20">
        <f t="shared" si="20"/>
        <v>0</v>
      </c>
      <c r="AM289" s="20" t="str">
        <f t="shared" si="21"/>
        <v/>
      </c>
      <c r="AN289" s="21" t="str">
        <f t="shared" si="22"/>
        <v/>
      </c>
      <c r="AQ289" s="3">
        <f t="shared" si="23"/>
        <v>0</v>
      </c>
    </row>
    <row r="290" spans="1:43" ht="15" customHeight="1" x14ac:dyDescent="0.3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J290" s="20">
        <f t="shared" si="24"/>
        <v>0</v>
      </c>
      <c r="AL290" s="20">
        <f t="shared" si="20"/>
        <v>0</v>
      </c>
      <c r="AM290" s="20" t="str">
        <f t="shared" si="21"/>
        <v/>
      </c>
      <c r="AN290" s="21" t="str">
        <f t="shared" si="22"/>
        <v/>
      </c>
      <c r="AQ290" s="3">
        <f t="shared" si="23"/>
        <v>0</v>
      </c>
    </row>
    <row r="291" spans="1:43" ht="15" customHeight="1" x14ac:dyDescent="0.35">
      <c r="A291" s="3" t="s">
        <v>371</v>
      </c>
      <c r="B291" s="3" t="s">
        <v>378</v>
      </c>
      <c r="C291" s="3">
        <v>2013</v>
      </c>
      <c r="D291" s="3" t="s">
        <v>621</v>
      </c>
      <c r="E291" s="3" t="s">
        <v>621</v>
      </c>
      <c r="F291" s="3" t="s">
        <v>621</v>
      </c>
      <c r="G291" s="3" t="s">
        <v>621</v>
      </c>
      <c r="H291" s="3" t="s">
        <v>621</v>
      </c>
      <c r="I291" s="3" t="s">
        <v>621</v>
      </c>
      <c r="J291" s="3" t="s">
        <v>621</v>
      </c>
      <c r="K291" s="3" t="s">
        <v>621</v>
      </c>
      <c r="L291" s="3" t="s">
        <v>621</v>
      </c>
      <c r="M291" s="3" t="s">
        <v>621</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t="s">
        <v>621</v>
      </c>
      <c r="AE291" s="3" t="s">
        <v>621</v>
      </c>
      <c r="AF291" s="3" t="s">
        <v>621</v>
      </c>
      <c r="AG291" s="3" t="s">
        <v>621</v>
      </c>
      <c r="AJ291" s="20">
        <f t="shared" si="24"/>
        <v>0</v>
      </c>
      <c r="AL291" s="20">
        <f t="shared" si="20"/>
        <v>0</v>
      </c>
      <c r="AM291" s="20" t="str">
        <f t="shared" si="21"/>
        <v/>
      </c>
      <c r="AN291" s="21" t="str">
        <f t="shared" si="22"/>
        <v/>
      </c>
      <c r="AQ291" s="3">
        <f t="shared" si="23"/>
        <v>0</v>
      </c>
    </row>
    <row r="292" spans="1:43" ht="15" customHeight="1" x14ac:dyDescent="0.35">
      <c r="A292" s="3" t="s">
        <v>371</v>
      </c>
      <c r="B292" s="3" t="s">
        <v>379</v>
      </c>
      <c r="C292" s="3">
        <v>2013</v>
      </c>
      <c r="D292" s="3" t="s">
        <v>621</v>
      </c>
      <c r="E292" s="3" t="s">
        <v>621</v>
      </c>
      <c r="F292" s="3" t="s">
        <v>621</v>
      </c>
      <c r="G292" s="3" t="s">
        <v>621</v>
      </c>
      <c r="H292" s="3" t="s">
        <v>621</v>
      </c>
      <c r="I292" s="3" t="s">
        <v>621</v>
      </c>
      <c r="J292" s="3" t="s">
        <v>621</v>
      </c>
      <c r="K292" s="3" t="s">
        <v>621</v>
      </c>
      <c r="L292" s="3" t="s">
        <v>621</v>
      </c>
      <c r="M292" s="3" t="s">
        <v>621</v>
      </c>
      <c r="N292" s="3" t="s">
        <v>621</v>
      </c>
      <c r="O292" s="3" t="s">
        <v>621</v>
      </c>
      <c r="P292" s="3" t="s">
        <v>621</v>
      </c>
      <c r="Q292" s="3" t="s">
        <v>621</v>
      </c>
      <c r="R292" s="3" t="s">
        <v>621</v>
      </c>
      <c r="S292" s="3" t="s">
        <v>621</v>
      </c>
      <c r="T292" s="3" t="s">
        <v>621</v>
      </c>
      <c r="U292" s="3" t="s">
        <v>621</v>
      </c>
      <c r="V292" s="3" t="s">
        <v>621</v>
      </c>
      <c r="W292" s="3" t="s">
        <v>621</v>
      </c>
      <c r="X292" s="3" t="s">
        <v>621</v>
      </c>
      <c r="Y292" s="3" t="s">
        <v>621</v>
      </c>
      <c r="Z292" s="3" t="s">
        <v>621</v>
      </c>
      <c r="AA292" s="3" t="s">
        <v>621</v>
      </c>
      <c r="AB292" s="3" t="s">
        <v>621</v>
      </c>
      <c r="AC292" s="3" t="s">
        <v>621</v>
      </c>
      <c r="AD292" s="3" t="s">
        <v>621</v>
      </c>
      <c r="AE292" s="3" t="s">
        <v>621</v>
      </c>
      <c r="AF292" s="3" t="s">
        <v>621</v>
      </c>
      <c r="AG292" s="3" t="s">
        <v>621</v>
      </c>
      <c r="AJ292" s="20">
        <f t="shared" si="24"/>
        <v>0</v>
      </c>
      <c r="AL292" s="20">
        <f t="shared" si="20"/>
        <v>0</v>
      </c>
      <c r="AM292" s="20" t="str">
        <f t="shared" si="21"/>
        <v/>
      </c>
      <c r="AN292" s="21" t="str">
        <f t="shared" si="22"/>
        <v/>
      </c>
      <c r="AQ292" s="3">
        <f t="shared" si="23"/>
        <v>0</v>
      </c>
    </row>
    <row r="293" spans="1:43" ht="15" customHeight="1" x14ac:dyDescent="0.35">
      <c r="A293" s="3" t="s">
        <v>371</v>
      </c>
      <c r="B293" s="3" t="s">
        <v>380</v>
      </c>
      <c r="C293" s="3">
        <v>2013</v>
      </c>
      <c r="D293" s="3" t="s">
        <v>621</v>
      </c>
      <c r="E293" s="3" t="s">
        <v>621</v>
      </c>
      <c r="F293" s="3" t="s">
        <v>621</v>
      </c>
      <c r="G293" s="3" t="s">
        <v>621</v>
      </c>
      <c r="H293" s="3" t="s">
        <v>621</v>
      </c>
      <c r="I293" s="3" t="s">
        <v>621</v>
      </c>
      <c r="J293" s="3" t="s">
        <v>621</v>
      </c>
      <c r="K293" s="3" t="s">
        <v>621</v>
      </c>
      <c r="L293" s="3" t="s">
        <v>621</v>
      </c>
      <c r="M293" s="3" t="s">
        <v>621</v>
      </c>
      <c r="N293" s="3" t="s">
        <v>621</v>
      </c>
      <c r="O293" s="3" t="s">
        <v>621</v>
      </c>
      <c r="P293" s="3" t="s">
        <v>621</v>
      </c>
      <c r="Q293" s="3" t="s">
        <v>621</v>
      </c>
      <c r="R293" s="3" t="s">
        <v>621</v>
      </c>
      <c r="S293" s="3" t="s">
        <v>621</v>
      </c>
      <c r="T293" s="3" t="s">
        <v>621</v>
      </c>
      <c r="U293" s="3" t="s">
        <v>621</v>
      </c>
      <c r="V293" s="3" t="s">
        <v>621</v>
      </c>
      <c r="W293" s="3" t="s">
        <v>621</v>
      </c>
      <c r="X293" s="3" t="s">
        <v>621</v>
      </c>
      <c r="Y293" s="3" t="s">
        <v>621</v>
      </c>
      <c r="Z293" s="3" t="s">
        <v>621</v>
      </c>
      <c r="AA293" s="3" t="s">
        <v>621</v>
      </c>
      <c r="AB293" s="3" t="s">
        <v>621</v>
      </c>
      <c r="AC293" s="3" t="s">
        <v>621</v>
      </c>
      <c r="AD293" s="3" t="s">
        <v>621</v>
      </c>
      <c r="AE293" s="3" t="s">
        <v>621</v>
      </c>
      <c r="AF293" s="3" t="s">
        <v>621</v>
      </c>
      <c r="AG293" s="3" t="s">
        <v>621</v>
      </c>
      <c r="AJ293" s="20">
        <f t="shared" si="24"/>
        <v>0</v>
      </c>
      <c r="AL293" s="20">
        <f t="shared" si="20"/>
        <v>0</v>
      </c>
      <c r="AM293" s="20" t="str">
        <f t="shared" si="21"/>
        <v/>
      </c>
      <c r="AN293" s="21" t="str">
        <f t="shared" si="22"/>
        <v/>
      </c>
      <c r="AQ293" s="3">
        <f t="shared" si="23"/>
        <v>0</v>
      </c>
    </row>
    <row r="294" spans="1:43" ht="15" customHeight="1" x14ac:dyDescent="0.35">
      <c r="A294" s="3" t="s">
        <v>371</v>
      </c>
      <c r="B294" s="3" t="s">
        <v>381</v>
      </c>
      <c r="C294" s="3">
        <v>2013</v>
      </c>
      <c r="D294" s="3" t="s">
        <v>621</v>
      </c>
      <c r="E294" s="3" t="s">
        <v>621</v>
      </c>
      <c r="F294" s="3" t="s">
        <v>621</v>
      </c>
      <c r="G294" s="3" t="s">
        <v>621</v>
      </c>
      <c r="H294" s="3" t="s">
        <v>621</v>
      </c>
      <c r="I294" s="3" t="s">
        <v>621</v>
      </c>
      <c r="J294" s="3" t="s">
        <v>621</v>
      </c>
      <c r="K294" s="3" t="s">
        <v>621</v>
      </c>
      <c r="L294" s="3" t="s">
        <v>621</v>
      </c>
      <c r="M294" s="3" t="s">
        <v>621</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t="s">
        <v>621</v>
      </c>
      <c r="AE294" s="3" t="s">
        <v>621</v>
      </c>
      <c r="AF294" s="3" t="s">
        <v>621</v>
      </c>
      <c r="AG294" s="3" t="s">
        <v>621</v>
      </c>
      <c r="AJ294" s="20">
        <f t="shared" si="24"/>
        <v>0</v>
      </c>
      <c r="AL294" s="20">
        <f t="shared" si="20"/>
        <v>0</v>
      </c>
      <c r="AM294" s="20" t="str">
        <f t="shared" si="21"/>
        <v/>
      </c>
      <c r="AN294" s="21" t="str">
        <f t="shared" si="22"/>
        <v/>
      </c>
      <c r="AQ294" s="3">
        <f t="shared" si="23"/>
        <v>0</v>
      </c>
    </row>
    <row r="295" spans="1:43" ht="15" customHeight="1" x14ac:dyDescent="0.35">
      <c r="A295" s="3" t="s">
        <v>371</v>
      </c>
      <c r="B295" s="3" t="s">
        <v>382</v>
      </c>
      <c r="C295" s="3">
        <v>2013</v>
      </c>
      <c r="D295" s="3" t="s">
        <v>621</v>
      </c>
      <c r="E295" s="3" t="s">
        <v>621</v>
      </c>
      <c r="F295" s="3" t="s">
        <v>621</v>
      </c>
      <c r="G295" s="3" t="s">
        <v>621</v>
      </c>
      <c r="H295" s="3" t="s">
        <v>621</v>
      </c>
      <c r="I295" s="3" t="s">
        <v>621</v>
      </c>
      <c r="J295" s="3" t="s">
        <v>621</v>
      </c>
      <c r="K295" s="3" t="s">
        <v>621</v>
      </c>
      <c r="L295" s="3" t="s">
        <v>621</v>
      </c>
      <c r="M295" s="3" t="s">
        <v>621</v>
      </c>
      <c r="N295" s="3" t="s">
        <v>621</v>
      </c>
      <c r="O295" s="3" t="s">
        <v>621</v>
      </c>
      <c r="P295" s="3" t="s">
        <v>621</v>
      </c>
      <c r="Q295" s="3" t="s">
        <v>621</v>
      </c>
      <c r="R295" s="3" t="s">
        <v>621</v>
      </c>
      <c r="S295" s="3" t="s">
        <v>621</v>
      </c>
      <c r="T295" s="3" t="s">
        <v>621</v>
      </c>
      <c r="U295" s="3" t="s">
        <v>621</v>
      </c>
      <c r="V295" s="3" t="s">
        <v>621</v>
      </c>
      <c r="W295" s="3" t="s">
        <v>621</v>
      </c>
      <c r="X295" s="3" t="s">
        <v>621</v>
      </c>
      <c r="Y295" s="3" t="s">
        <v>621</v>
      </c>
      <c r="Z295" s="3" t="s">
        <v>621</v>
      </c>
      <c r="AA295" s="3" t="s">
        <v>621</v>
      </c>
      <c r="AB295" s="3" t="s">
        <v>621</v>
      </c>
      <c r="AC295" s="3" t="s">
        <v>621</v>
      </c>
      <c r="AD295" s="3" t="s">
        <v>621</v>
      </c>
      <c r="AE295" s="3" t="s">
        <v>621</v>
      </c>
      <c r="AF295" s="3" t="s">
        <v>621</v>
      </c>
      <c r="AG295" s="3" t="s">
        <v>621</v>
      </c>
      <c r="AJ295" s="20">
        <f t="shared" si="24"/>
        <v>0</v>
      </c>
      <c r="AL295" s="20">
        <f t="shared" si="20"/>
        <v>0</v>
      </c>
      <c r="AM295" s="20" t="str">
        <f t="shared" si="21"/>
        <v/>
      </c>
      <c r="AN295" s="21" t="str">
        <f t="shared" si="22"/>
        <v/>
      </c>
      <c r="AQ295" s="3">
        <f t="shared" si="23"/>
        <v>0</v>
      </c>
    </row>
    <row r="296" spans="1:43" ht="15" customHeight="1" x14ac:dyDescent="0.35">
      <c r="A296" s="3" t="s">
        <v>371</v>
      </c>
      <c r="B296" s="3" t="s">
        <v>383</v>
      </c>
      <c r="C296" s="3">
        <v>2013</v>
      </c>
      <c r="D296" s="3" t="s">
        <v>621</v>
      </c>
      <c r="E296" s="3" t="s">
        <v>621</v>
      </c>
      <c r="F296" s="3" t="s">
        <v>621</v>
      </c>
      <c r="G296" s="3" t="s">
        <v>621</v>
      </c>
      <c r="H296" s="3" t="s">
        <v>621</v>
      </c>
      <c r="I296" s="3" t="s">
        <v>621</v>
      </c>
      <c r="J296" s="3" t="s">
        <v>621</v>
      </c>
      <c r="K296" s="3" t="s">
        <v>621</v>
      </c>
      <c r="L296" s="3" t="s">
        <v>621</v>
      </c>
      <c r="M296" s="3" t="s">
        <v>621</v>
      </c>
      <c r="N296" s="3" t="s">
        <v>621</v>
      </c>
      <c r="O296" s="3" t="s">
        <v>621</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t="s">
        <v>621</v>
      </c>
      <c r="AE296" s="3" t="s">
        <v>621</v>
      </c>
      <c r="AF296" s="3" t="s">
        <v>621</v>
      </c>
      <c r="AG296" s="3" t="s">
        <v>621</v>
      </c>
      <c r="AJ296" s="20">
        <f t="shared" si="24"/>
        <v>0</v>
      </c>
      <c r="AL296" s="20">
        <f t="shared" si="20"/>
        <v>0</v>
      </c>
      <c r="AM296" s="20" t="str">
        <f t="shared" si="21"/>
        <v/>
      </c>
      <c r="AN296" s="21" t="str">
        <f t="shared" si="22"/>
        <v/>
      </c>
      <c r="AQ296" s="3">
        <f t="shared" si="23"/>
        <v>0</v>
      </c>
    </row>
    <row r="297" spans="1:43" ht="15" customHeight="1" x14ac:dyDescent="0.35">
      <c r="A297" s="3" t="s">
        <v>371</v>
      </c>
      <c r="B297" s="3" t="s">
        <v>384</v>
      </c>
      <c r="C297" s="3">
        <v>2013</v>
      </c>
      <c r="D297" s="3" t="s">
        <v>621</v>
      </c>
      <c r="E297" s="3" t="s">
        <v>621</v>
      </c>
      <c r="F297" s="3" t="s">
        <v>621</v>
      </c>
      <c r="G297" s="3" t="s">
        <v>621</v>
      </c>
      <c r="H297" s="3" t="s">
        <v>621</v>
      </c>
      <c r="I297" s="3" t="s">
        <v>621</v>
      </c>
      <c r="J297" s="3" t="s">
        <v>621</v>
      </c>
      <c r="K297" s="3" t="s">
        <v>621</v>
      </c>
      <c r="L297" s="3" t="s">
        <v>621</v>
      </c>
      <c r="M297" s="3" t="s">
        <v>621</v>
      </c>
      <c r="N297" s="3" t="s">
        <v>621</v>
      </c>
      <c r="O297" s="3" t="s">
        <v>621</v>
      </c>
      <c r="P297" s="3" t="s">
        <v>621</v>
      </c>
      <c r="Q297" s="3" t="s">
        <v>621</v>
      </c>
      <c r="R297" s="3" t="s">
        <v>621</v>
      </c>
      <c r="S297" s="3" t="s">
        <v>621</v>
      </c>
      <c r="T297" s="3" t="s">
        <v>621</v>
      </c>
      <c r="U297" s="3" t="s">
        <v>621</v>
      </c>
      <c r="V297" s="3" t="s">
        <v>621</v>
      </c>
      <c r="W297" s="3" t="s">
        <v>621</v>
      </c>
      <c r="X297" s="3" t="s">
        <v>621</v>
      </c>
      <c r="Y297" s="3" t="s">
        <v>621</v>
      </c>
      <c r="Z297" s="3" t="s">
        <v>621</v>
      </c>
      <c r="AA297" s="3" t="s">
        <v>621</v>
      </c>
      <c r="AB297" s="3" t="s">
        <v>621</v>
      </c>
      <c r="AC297" s="3" t="s">
        <v>621</v>
      </c>
      <c r="AD297" s="3" t="s">
        <v>621</v>
      </c>
      <c r="AE297" s="3" t="s">
        <v>621</v>
      </c>
      <c r="AF297" s="3" t="s">
        <v>621</v>
      </c>
      <c r="AG297" s="3" t="s">
        <v>621</v>
      </c>
      <c r="AJ297" s="20">
        <f t="shared" si="24"/>
        <v>0</v>
      </c>
      <c r="AL297" s="20">
        <f t="shared" si="20"/>
        <v>0</v>
      </c>
      <c r="AM297" s="20" t="str">
        <f t="shared" si="21"/>
        <v/>
      </c>
      <c r="AN297" s="21" t="str">
        <f t="shared" si="22"/>
        <v/>
      </c>
      <c r="AQ297" s="3">
        <f t="shared" si="23"/>
        <v>0</v>
      </c>
    </row>
    <row r="298" spans="1:43" ht="15" customHeight="1" x14ac:dyDescent="0.3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J298" s="20">
        <f t="shared" si="24"/>
        <v>0</v>
      </c>
      <c r="AL298" s="20">
        <f t="shared" si="20"/>
        <v>0</v>
      </c>
      <c r="AM298" s="20" t="str">
        <f t="shared" si="21"/>
        <v/>
      </c>
      <c r="AN298" s="21" t="str">
        <f t="shared" si="22"/>
        <v/>
      </c>
      <c r="AQ298" s="3">
        <f t="shared" si="23"/>
        <v>0</v>
      </c>
    </row>
    <row r="299" spans="1:43" ht="15" customHeight="1" x14ac:dyDescent="0.3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J299" s="20">
        <f t="shared" si="24"/>
        <v>0</v>
      </c>
      <c r="AL299" s="20">
        <f t="shared" si="20"/>
        <v>0</v>
      </c>
      <c r="AM299" s="20" t="str">
        <f t="shared" si="21"/>
        <v/>
      </c>
      <c r="AN299" s="21" t="str">
        <f t="shared" si="22"/>
        <v/>
      </c>
      <c r="AQ299" s="3">
        <f t="shared" si="23"/>
        <v>0</v>
      </c>
    </row>
    <row r="300" spans="1:43" ht="15" customHeight="1" x14ac:dyDescent="0.35">
      <c r="A300" s="3" t="s">
        <v>371</v>
      </c>
      <c r="B300" s="3" t="s">
        <v>387</v>
      </c>
      <c r="C300" s="3">
        <v>2013</v>
      </c>
      <c r="D300" s="3" t="s">
        <v>621</v>
      </c>
      <c r="E300" s="3" t="s">
        <v>621</v>
      </c>
      <c r="F300" s="3" t="s">
        <v>621</v>
      </c>
      <c r="G300" s="3" t="s">
        <v>621</v>
      </c>
      <c r="H300" s="3" t="s">
        <v>621</v>
      </c>
      <c r="I300" s="3" t="s">
        <v>621</v>
      </c>
      <c r="J300" s="3" t="s">
        <v>621</v>
      </c>
      <c r="K300" s="3" t="s">
        <v>621</v>
      </c>
      <c r="L300" s="3" t="s">
        <v>621</v>
      </c>
      <c r="M300" s="3" t="s">
        <v>621</v>
      </c>
      <c r="N300" s="3" t="s">
        <v>621</v>
      </c>
      <c r="O300" s="3" t="s">
        <v>621</v>
      </c>
      <c r="P300" s="3" t="s">
        <v>621</v>
      </c>
      <c r="Q300" s="3" t="s">
        <v>621</v>
      </c>
      <c r="R300" s="3" t="s">
        <v>621</v>
      </c>
      <c r="S300" s="3" t="s">
        <v>621</v>
      </c>
      <c r="T300" s="3" t="s">
        <v>621</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J300" s="20">
        <f t="shared" si="24"/>
        <v>0</v>
      </c>
      <c r="AL300" s="20">
        <f t="shared" si="20"/>
        <v>0</v>
      </c>
      <c r="AM300" s="20" t="str">
        <f t="shared" si="21"/>
        <v/>
      </c>
      <c r="AN300" s="21" t="str">
        <f t="shared" si="22"/>
        <v/>
      </c>
      <c r="AQ300" s="3">
        <f t="shared" si="23"/>
        <v>0</v>
      </c>
    </row>
    <row r="301" spans="1:43" ht="15" customHeight="1" x14ac:dyDescent="0.35">
      <c r="A301" s="3" t="s">
        <v>388</v>
      </c>
      <c r="B301" s="3" t="s">
        <v>389</v>
      </c>
      <c r="C301" s="3">
        <v>2013</v>
      </c>
      <c r="D301" s="3" t="s">
        <v>621</v>
      </c>
      <c r="E301" s="3" t="s">
        <v>621</v>
      </c>
      <c r="F301" s="3" t="s">
        <v>621</v>
      </c>
      <c r="G301" s="3" t="s">
        <v>621</v>
      </c>
      <c r="H301" s="3" t="s">
        <v>621</v>
      </c>
      <c r="I301" s="3" t="s">
        <v>621</v>
      </c>
      <c r="J301" s="3" t="s">
        <v>621</v>
      </c>
      <c r="K301" s="3" t="s">
        <v>621</v>
      </c>
      <c r="L301" s="3" t="s">
        <v>621</v>
      </c>
      <c r="M301" s="3" t="s">
        <v>621</v>
      </c>
      <c r="N301" s="3" t="s">
        <v>621</v>
      </c>
      <c r="O301" s="3" t="s">
        <v>621</v>
      </c>
      <c r="P301" s="3" t="s">
        <v>621</v>
      </c>
      <c r="Q301" s="3" t="s">
        <v>621</v>
      </c>
      <c r="R301" s="3" t="s">
        <v>621</v>
      </c>
      <c r="S301" s="3" t="s">
        <v>621</v>
      </c>
      <c r="T301" s="3" t="s">
        <v>621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J301" s="20">
        <f t="shared" si="24"/>
        <v>0</v>
      </c>
      <c r="AL301" s="20">
        <f t="shared" si="20"/>
        <v>0</v>
      </c>
      <c r="AM301" s="20" t="str">
        <f t="shared" si="21"/>
        <v/>
      </c>
      <c r="AN301" s="21" t="str">
        <f t="shared" si="22"/>
        <v/>
      </c>
      <c r="AQ301" s="3">
        <f t="shared" si="23"/>
        <v>0</v>
      </c>
    </row>
    <row r="302" spans="1:43" ht="15" customHeight="1" x14ac:dyDescent="0.35">
      <c r="A302" s="3" t="s">
        <v>388</v>
      </c>
      <c r="B302" s="3" t="s">
        <v>390</v>
      </c>
      <c r="C302" s="3">
        <v>2013</v>
      </c>
      <c r="D302" s="3" t="s">
        <v>621</v>
      </c>
      <c r="E302" s="3" t="s">
        <v>621</v>
      </c>
      <c r="F302" s="3" t="s">
        <v>621</v>
      </c>
      <c r="G302" s="3" t="s">
        <v>621</v>
      </c>
      <c r="H302" s="3" t="s">
        <v>621</v>
      </c>
      <c r="I302" s="3" t="s">
        <v>621</v>
      </c>
      <c r="J302" s="3" t="s">
        <v>621</v>
      </c>
      <c r="K302" s="3" t="s">
        <v>621</v>
      </c>
      <c r="L302" s="3" t="s">
        <v>621</v>
      </c>
      <c r="M302" s="3" t="s">
        <v>621</v>
      </c>
      <c r="N302" s="3" t="s">
        <v>621</v>
      </c>
      <c r="O302" s="3" t="s">
        <v>621</v>
      </c>
      <c r="P302" s="3" t="s">
        <v>621</v>
      </c>
      <c r="Q302" s="3" t="s">
        <v>621</v>
      </c>
      <c r="R302" s="3" t="s">
        <v>621</v>
      </c>
      <c r="S302" s="3" t="s">
        <v>621</v>
      </c>
      <c r="T302" s="3" t="s">
        <v>621</v>
      </c>
      <c r="U302" s="3" t="s">
        <v>621</v>
      </c>
      <c r="V302" s="3" t="s">
        <v>621</v>
      </c>
      <c r="W302" s="3" t="s">
        <v>621</v>
      </c>
      <c r="X302" s="3" t="s">
        <v>621</v>
      </c>
      <c r="Y302" s="3" t="s">
        <v>621</v>
      </c>
      <c r="Z302" s="3" t="s">
        <v>621</v>
      </c>
      <c r="AA302" s="3" t="s">
        <v>621</v>
      </c>
      <c r="AB302" s="3" t="s">
        <v>621</v>
      </c>
      <c r="AC302" s="3" t="s">
        <v>621</v>
      </c>
      <c r="AD302" s="3" t="s">
        <v>621</v>
      </c>
      <c r="AE302" s="3" t="s">
        <v>621</v>
      </c>
      <c r="AF302" s="3" t="s">
        <v>621</v>
      </c>
      <c r="AG302" s="3" t="s">
        <v>621</v>
      </c>
      <c r="AJ302" s="20">
        <f t="shared" si="24"/>
        <v>0</v>
      </c>
      <c r="AL302" s="20">
        <f t="shared" si="20"/>
        <v>0</v>
      </c>
      <c r="AM302" s="20" t="str">
        <f t="shared" si="21"/>
        <v/>
      </c>
      <c r="AN302" s="21" t="str">
        <f t="shared" si="22"/>
        <v/>
      </c>
      <c r="AQ302" s="3">
        <f t="shared" si="23"/>
        <v>0</v>
      </c>
    </row>
    <row r="303" spans="1:43" ht="15" customHeight="1" x14ac:dyDescent="0.35">
      <c r="A303" s="3" t="s">
        <v>391</v>
      </c>
      <c r="B303" s="3" t="s">
        <v>392</v>
      </c>
      <c r="C303" s="3">
        <v>2013</v>
      </c>
      <c r="D303" s="3" t="s">
        <v>621</v>
      </c>
      <c r="E303" s="3" t="s">
        <v>621</v>
      </c>
      <c r="F303" s="3" t="s">
        <v>621</v>
      </c>
      <c r="G303" s="3" t="s">
        <v>621</v>
      </c>
      <c r="H303" s="3" t="s">
        <v>621</v>
      </c>
      <c r="I303" s="3" t="s">
        <v>621</v>
      </c>
      <c r="J303" s="3" t="s">
        <v>621</v>
      </c>
      <c r="K303" s="3" t="s">
        <v>621</v>
      </c>
      <c r="L303" s="3" t="s">
        <v>621</v>
      </c>
      <c r="M303" s="3" t="s">
        <v>621</v>
      </c>
      <c r="N303" s="3" t="s">
        <v>621</v>
      </c>
      <c r="O303" s="3" t="s">
        <v>621</v>
      </c>
      <c r="P303" s="3" t="s">
        <v>621</v>
      </c>
      <c r="Q303" s="3" t="s">
        <v>621</v>
      </c>
      <c r="R303" s="3" t="s">
        <v>621</v>
      </c>
      <c r="S303" s="3" t="s">
        <v>621</v>
      </c>
      <c r="T303" s="3" t="s">
        <v>621</v>
      </c>
      <c r="U303" s="3" t="s">
        <v>621</v>
      </c>
      <c r="V303" s="3" t="s">
        <v>621</v>
      </c>
      <c r="W303" s="3" t="s">
        <v>621</v>
      </c>
      <c r="X303" s="3" t="s">
        <v>621</v>
      </c>
      <c r="Y303" s="3" t="s">
        <v>621</v>
      </c>
      <c r="Z303" s="3" t="s">
        <v>621</v>
      </c>
      <c r="AA303" s="3" t="s">
        <v>621</v>
      </c>
      <c r="AB303" s="3" t="s">
        <v>621</v>
      </c>
      <c r="AC303" s="3" t="s">
        <v>621</v>
      </c>
      <c r="AD303" s="3" t="s">
        <v>621</v>
      </c>
      <c r="AE303" s="3" t="s">
        <v>621</v>
      </c>
      <c r="AF303" s="3" t="s">
        <v>621</v>
      </c>
      <c r="AG303" s="3" t="s">
        <v>621</v>
      </c>
      <c r="AJ303" s="20">
        <f t="shared" si="24"/>
        <v>0</v>
      </c>
      <c r="AL303" s="20">
        <f t="shared" si="20"/>
        <v>0</v>
      </c>
      <c r="AM303" s="20" t="str">
        <f t="shared" si="21"/>
        <v/>
      </c>
      <c r="AN303" s="21" t="str">
        <f t="shared" si="22"/>
        <v/>
      </c>
      <c r="AQ303" s="3">
        <f t="shared" si="23"/>
        <v>0</v>
      </c>
    </row>
    <row r="304" spans="1:43" ht="15" customHeight="1" x14ac:dyDescent="0.3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621</v>
      </c>
      <c r="AG304" s="3" t="s">
        <v>621</v>
      </c>
      <c r="AJ304" s="20">
        <f t="shared" si="24"/>
        <v>0</v>
      </c>
      <c r="AL304" s="20">
        <f t="shared" si="20"/>
        <v>0</v>
      </c>
      <c r="AM304" s="20" t="str">
        <f t="shared" si="21"/>
        <v/>
      </c>
      <c r="AN304" s="21" t="str">
        <f t="shared" si="22"/>
        <v/>
      </c>
      <c r="AQ304" s="3">
        <f t="shared" si="23"/>
        <v>0</v>
      </c>
    </row>
    <row r="305" spans="1:43" ht="15" customHeight="1" x14ac:dyDescent="0.3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621</v>
      </c>
      <c r="AG305" s="3" t="s">
        <v>621</v>
      </c>
      <c r="AJ305" s="20">
        <f t="shared" si="24"/>
        <v>0</v>
      </c>
      <c r="AL305" s="20">
        <f t="shared" si="20"/>
        <v>0</v>
      </c>
      <c r="AM305" s="20" t="str">
        <f t="shared" si="21"/>
        <v/>
      </c>
      <c r="AN305" s="21" t="str">
        <f t="shared" si="22"/>
        <v/>
      </c>
      <c r="AQ305" s="3">
        <f t="shared" si="23"/>
        <v>0</v>
      </c>
    </row>
    <row r="306" spans="1:43" ht="15" customHeight="1" x14ac:dyDescent="0.35">
      <c r="A306" s="3" t="s">
        <v>393</v>
      </c>
      <c r="B306" s="3" t="s">
        <v>396</v>
      </c>
      <c r="C306" s="3">
        <v>2013</v>
      </c>
      <c r="D306" s="3">
        <v>98.6</v>
      </c>
      <c r="E306" s="3">
        <v>34.9</v>
      </c>
      <c r="F306" s="3">
        <v>1</v>
      </c>
      <c r="G306" s="3" t="s">
        <v>950</v>
      </c>
      <c r="H306" s="3">
        <v>3.6</v>
      </c>
      <c r="I306" s="3">
        <v>157</v>
      </c>
      <c r="J306" s="3" t="s">
        <v>621</v>
      </c>
      <c r="K306" s="3" t="s">
        <v>621</v>
      </c>
      <c r="L306" s="3" t="s">
        <v>621</v>
      </c>
      <c r="M306" s="3" t="s">
        <v>621</v>
      </c>
      <c r="N306" s="3" t="s">
        <v>621</v>
      </c>
      <c r="O306" s="3" t="s">
        <v>621</v>
      </c>
      <c r="P306" s="3" t="s">
        <v>621</v>
      </c>
      <c r="Q306" s="3" t="s">
        <v>621</v>
      </c>
      <c r="R306" s="3">
        <v>157</v>
      </c>
      <c r="S306" s="3" t="s">
        <v>621</v>
      </c>
      <c r="T306" s="3" t="s">
        <v>621</v>
      </c>
      <c r="U306" s="3" t="s">
        <v>621</v>
      </c>
      <c r="V306" s="3" t="s">
        <v>14</v>
      </c>
      <c r="W306" s="3" t="s">
        <v>621</v>
      </c>
      <c r="X306" s="3" t="s">
        <v>621</v>
      </c>
      <c r="Y306" s="3" t="s">
        <v>621</v>
      </c>
      <c r="Z306" s="3" t="s">
        <v>621</v>
      </c>
      <c r="AA306" s="3" t="s">
        <v>621</v>
      </c>
      <c r="AB306" s="3" t="s">
        <v>621</v>
      </c>
      <c r="AC306" s="3" t="s">
        <v>621</v>
      </c>
      <c r="AD306" s="3" t="s">
        <v>621</v>
      </c>
      <c r="AE306" s="3" t="s">
        <v>621</v>
      </c>
      <c r="AF306" s="3" t="s">
        <v>621</v>
      </c>
      <c r="AG306" s="3" t="s">
        <v>621</v>
      </c>
      <c r="AJ306" s="20">
        <f t="shared" si="24"/>
        <v>157</v>
      </c>
      <c r="AL306" s="20">
        <f t="shared" si="20"/>
        <v>98.6</v>
      </c>
      <c r="AM306" s="20">
        <f t="shared" si="21"/>
        <v>34.9</v>
      </c>
      <c r="AN306" s="21">
        <f t="shared" si="22"/>
        <v>0.85031847133757965</v>
      </c>
      <c r="AQ306" s="3">
        <f t="shared" si="23"/>
        <v>157</v>
      </c>
    </row>
    <row r="307" spans="1:43" ht="15" customHeight="1" x14ac:dyDescent="0.3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621</v>
      </c>
      <c r="AG307" s="3" t="s">
        <v>621</v>
      </c>
      <c r="AJ307" s="20">
        <f t="shared" si="24"/>
        <v>0</v>
      </c>
      <c r="AL307" s="20">
        <f t="shared" si="20"/>
        <v>0</v>
      </c>
      <c r="AM307" s="20" t="str">
        <f t="shared" si="21"/>
        <v/>
      </c>
      <c r="AN307" s="21" t="str">
        <f t="shared" si="22"/>
        <v/>
      </c>
      <c r="AQ307" s="3">
        <f t="shared" si="23"/>
        <v>0</v>
      </c>
    </row>
    <row r="308" spans="1:43" ht="15" customHeight="1" x14ac:dyDescent="0.3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621</v>
      </c>
      <c r="AG308" s="3" t="s">
        <v>621</v>
      </c>
      <c r="AJ308" s="20">
        <f t="shared" si="24"/>
        <v>0</v>
      </c>
      <c r="AL308" s="20">
        <f t="shared" si="20"/>
        <v>0</v>
      </c>
      <c r="AM308" s="20" t="str">
        <f t="shared" si="21"/>
        <v/>
      </c>
      <c r="AN308" s="21" t="str">
        <f t="shared" si="22"/>
        <v/>
      </c>
      <c r="AQ308" s="3">
        <f t="shared" si="23"/>
        <v>0</v>
      </c>
    </row>
    <row r="309" spans="1:43" ht="15" customHeight="1" x14ac:dyDescent="0.35">
      <c r="A309" s="3" t="s">
        <v>399</v>
      </c>
      <c r="B309" s="3" t="s">
        <v>400</v>
      </c>
      <c r="C309" s="3">
        <v>2013</v>
      </c>
      <c r="D309" s="3">
        <v>144.19999999999999</v>
      </c>
      <c r="E309" s="3">
        <v>16.3</v>
      </c>
      <c r="F309" s="3" t="s">
        <v>621</v>
      </c>
      <c r="G309" s="3" t="s">
        <v>621</v>
      </c>
      <c r="H309" s="3" t="s">
        <v>621</v>
      </c>
      <c r="I309" s="3">
        <v>202.2</v>
      </c>
      <c r="J309" s="3" t="s">
        <v>621</v>
      </c>
      <c r="K309" s="3" t="s">
        <v>621</v>
      </c>
      <c r="L309" s="3" t="s">
        <v>621</v>
      </c>
      <c r="M309" s="3" t="s">
        <v>621</v>
      </c>
      <c r="N309" s="3" t="s">
        <v>621</v>
      </c>
      <c r="O309" s="3" t="s">
        <v>621</v>
      </c>
      <c r="P309" s="3">
        <v>30.6</v>
      </c>
      <c r="Q309" s="3" t="s">
        <v>621</v>
      </c>
      <c r="R309" s="3" t="s">
        <v>621</v>
      </c>
      <c r="S309" s="3">
        <v>42.4</v>
      </c>
      <c r="T309" s="3" t="s">
        <v>621</v>
      </c>
      <c r="U309" s="3" t="s">
        <v>621</v>
      </c>
      <c r="V309" s="3" t="s">
        <v>621</v>
      </c>
      <c r="W309" s="3" t="s">
        <v>621</v>
      </c>
      <c r="X309" s="3">
        <v>8.4</v>
      </c>
      <c r="Y309" s="3" t="s">
        <v>621</v>
      </c>
      <c r="Z309" s="3">
        <v>12.2</v>
      </c>
      <c r="AA309" s="3" t="s">
        <v>621</v>
      </c>
      <c r="AB309" s="3" t="s">
        <v>621</v>
      </c>
      <c r="AC309" s="3">
        <v>0.9</v>
      </c>
      <c r="AD309" s="3">
        <v>71.5</v>
      </c>
      <c r="AE309" s="3" t="s">
        <v>621</v>
      </c>
      <c r="AF309" s="3" t="s">
        <v>621</v>
      </c>
      <c r="AG309" s="3">
        <v>36.200000000000003</v>
      </c>
      <c r="AJ309" s="20">
        <f t="shared" si="24"/>
        <v>202.2</v>
      </c>
      <c r="AL309" s="20">
        <f t="shared" si="20"/>
        <v>144.19999999999999</v>
      </c>
      <c r="AM309" s="20">
        <f t="shared" si="21"/>
        <v>16.3</v>
      </c>
      <c r="AN309" s="21">
        <f t="shared" si="22"/>
        <v>0.79376854599406532</v>
      </c>
      <c r="AQ309" s="3">
        <f t="shared" si="23"/>
        <v>166</v>
      </c>
    </row>
    <row r="310" spans="1:43" ht="15" customHeight="1" x14ac:dyDescent="0.35">
      <c r="A310" s="3" t="s">
        <v>401</v>
      </c>
      <c r="B310" s="3" t="s">
        <v>402</v>
      </c>
      <c r="C310" s="3">
        <v>2013</v>
      </c>
      <c r="D310" s="3" t="s">
        <v>621</v>
      </c>
      <c r="E310" s="3" t="s">
        <v>621</v>
      </c>
      <c r="F310" s="3" t="s">
        <v>621</v>
      </c>
      <c r="G310" s="3" t="s">
        <v>621</v>
      </c>
      <c r="H310" s="3" t="s">
        <v>621</v>
      </c>
      <c r="I310" s="3" t="s">
        <v>621</v>
      </c>
      <c r="J310" s="3" t="s">
        <v>621</v>
      </c>
      <c r="K310" s="3" t="s">
        <v>621</v>
      </c>
      <c r="L310" s="3" t="s">
        <v>621</v>
      </c>
      <c r="M310" s="3" t="s">
        <v>621</v>
      </c>
      <c r="N310" s="3" t="s">
        <v>621</v>
      </c>
      <c r="O310" s="3" t="s">
        <v>621</v>
      </c>
      <c r="P310" s="3" t="s">
        <v>621</v>
      </c>
      <c r="Q310" s="3" t="s">
        <v>621</v>
      </c>
      <c r="R310" s="3" t="s">
        <v>621</v>
      </c>
      <c r="S310" s="3" t="s">
        <v>621</v>
      </c>
      <c r="T310" s="3" t="s">
        <v>621</v>
      </c>
      <c r="U310" s="3" t="s">
        <v>621</v>
      </c>
      <c r="V310" s="3" t="s">
        <v>621</v>
      </c>
      <c r="W310" s="3" t="s">
        <v>621</v>
      </c>
      <c r="X310" s="3" t="s">
        <v>621</v>
      </c>
      <c r="Y310" s="3" t="s">
        <v>621</v>
      </c>
      <c r="Z310" s="3" t="s">
        <v>621</v>
      </c>
      <c r="AA310" s="3" t="s">
        <v>621</v>
      </c>
      <c r="AB310" s="3" t="s">
        <v>621</v>
      </c>
      <c r="AC310" s="3" t="s">
        <v>621</v>
      </c>
      <c r="AD310" s="3" t="s">
        <v>621</v>
      </c>
      <c r="AE310" s="3" t="s">
        <v>621</v>
      </c>
      <c r="AF310" s="3" t="s">
        <v>621</v>
      </c>
      <c r="AG310" s="3" t="s">
        <v>621</v>
      </c>
      <c r="AJ310" s="20">
        <f t="shared" si="24"/>
        <v>0</v>
      </c>
      <c r="AL310" s="20">
        <f t="shared" si="20"/>
        <v>0</v>
      </c>
      <c r="AM310" s="20" t="str">
        <f t="shared" si="21"/>
        <v/>
      </c>
      <c r="AN310" s="21" t="str">
        <f t="shared" si="22"/>
        <v/>
      </c>
      <c r="AQ310" s="3">
        <f t="shared" si="23"/>
        <v>0</v>
      </c>
    </row>
    <row r="311" spans="1:43" ht="15" customHeight="1" x14ac:dyDescent="0.35">
      <c r="A311" s="3" t="s">
        <v>403</v>
      </c>
      <c r="B311" s="3" t="s">
        <v>404</v>
      </c>
      <c r="C311" s="3">
        <v>2013</v>
      </c>
      <c r="D311" s="3" t="s">
        <v>621</v>
      </c>
      <c r="E311" s="3" t="s">
        <v>621</v>
      </c>
      <c r="F311" s="3" t="s">
        <v>621</v>
      </c>
      <c r="G311" s="3" t="s">
        <v>621</v>
      </c>
      <c r="H311" s="3" t="s">
        <v>621</v>
      </c>
      <c r="I311" s="3" t="s">
        <v>621</v>
      </c>
      <c r="J311" s="3" t="s">
        <v>621</v>
      </c>
      <c r="K311" s="3" t="s">
        <v>621</v>
      </c>
      <c r="L311" s="3" t="s">
        <v>621</v>
      </c>
      <c r="M311" s="3" t="s">
        <v>621</v>
      </c>
      <c r="N311" s="3" t="s">
        <v>621</v>
      </c>
      <c r="O311" s="3" t="s">
        <v>621</v>
      </c>
      <c r="P311" s="3" t="s">
        <v>621</v>
      </c>
      <c r="Q311" s="3" t="s">
        <v>621</v>
      </c>
      <c r="R311" s="3" t="s">
        <v>621</v>
      </c>
      <c r="S311" s="3" t="s">
        <v>621</v>
      </c>
      <c r="T311" s="3" t="s">
        <v>621</v>
      </c>
      <c r="U311" s="3" t="s">
        <v>621</v>
      </c>
      <c r="V311" s="3" t="s">
        <v>621</v>
      </c>
      <c r="W311" s="3" t="s">
        <v>621</v>
      </c>
      <c r="X311" s="3" t="s">
        <v>621</v>
      </c>
      <c r="Y311" s="3" t="s">
        <v>621</v>
      </c>
      <c r="Z311" s="3" t="s">
        <v>621</v>
      </c>
      <c r="AA311" s="3" t="s">
        <v>621</v>
      </c>
      <c r="AB311" s="3" t="s">
        <v>621</v>
      </c>
      <c r="AC311" s="3" t="s">
        <v>621</v>
      </c>
      <c r="AD311" s="3" t="s">
        <v>621</v>
      </c>
      <c r="AE311" s="3" t="s">
        <v>621</v>
      </c>
      <c r="AF311" s="3" t="s">
        <v>621</v>
      </c>
      <c r="AG311" s="3" t="s">
        <v>621</v>
      </c>
      <c r="AJ311" s="20">
        <f t="shared" si="24"/>
        <v>0</v>
      </c>
      <c r="AL311" s="20">
        <f t="shared" si="20"/>
        <v>0</v>
      </c>
      <c r="AM311" s="20" t="str">
        <f t="shared" si="21"/>
        <v/>
      </c>
      <c r="AN311" s="21" t="str">
        <f t="shared" si="22"/>
        <v/>
      </c>
      <c r="AQ311" s="3">
        <f t="shared" si="23"/>
        <v>0</v>
      </c>
    </row>
    <row r="312" spans="1:43" ht="15" customHeight="1" x14ac:dyDescent="0.35">
      <c r="A312" s="3" t="s">
        <v>403</v>
      </c>
      <c r="B312" s="3" t="s">
        <v>405</v>
      </c>
      <c r="C312" s="3">
        <v>2013</v>
      </c>
      <c r="D312" s="3" t="s">
        <v>621</v>
      </c>
      <c r="E312" s="3" t="s">
        <v>621</v>
      </c>
      <c r="F312" s="3" t="s">
        <v>621</v>
      </c>
      <c r="G312" s="3" t="s">
        <v>621</v>
      </c>
      <c r="H312" s="3" t="s">
        <v>621</v>
      </c>
      <c r="I312" s="3" t="s">
        <v>621</v>
      </c>
      <c r="J312" s="3" t="s">
        <v>621</v>
      </c>
      <c r="K312" s="3" t="s">
        <v>621</v>
      </c>
      <c r="L312" s="3" t="s">
        <v>621</v>
      </c>
      <c r="M312" s="3" t="s">
        <v>621</v>
      </c>
      <c r="N312" s="3" t="s">
        <v>621</v>
      </c>
      <c r="O312" s="3" t="s">
        <v>621</v>
      </c>
      <c r="P312" s="3" t="s">
        <v>621</v>
      </c>
      <c r="Q312" s="3" t="s">
        <v>621</v>
      </c>
      <c r="R312" s="3" t="s">
        <v>621</v>
      </c>
      <c r="S312" s="3" t="s">
        <v>621</v>
      </c>
      <c r="T312" s="3" t="s">
        <v>621</v>
      </c>
      <c r="U312" s="3" t="s">
        <v>621</v>
      </c>
      <c r="V312" s="3" t="s">
        <v>621</v>
      </c>
      <c r="W312" s="3" t="s">
        <v>621</v>
      </c>
      <c r="X312" s="3" t="s">
        <v>621</v>
      </c>
      <c r="Y312" s="3" t="s">
        <v>621</v>
      </c>
      <c r="Z312" s="3" t="s">
        <v>621</v>
      </c>
      <c r="AA312" s="3" t="s">
        <v>621</v>
      </c>
      <c r="AB312" s="3" t="s">
        <v>621</v>
      </c>
      <c r="AC312" s="3" t="s">
        <v>621</v>
      </c>
      <c r="AD312" s="3" t="s">
        <v>621</v>
      </c>
      <c r="AE312" s="3" t="s">
        <v>621</v>
      </c>
      <c r="AF312" s="3" t="s">
        <v>621</v>
      </c>
      <c r="AG312" s="3" t="s">
        <v>621</v>
      </c>
      <c r="AJ312" s="20">
        <f t="shared" si="24"/>
        <v>0</v>
      </c>
      <c r="AL312" s="20">
        <f t="shared" si="20"/>
        <v>0</v>
      </c>
      <c r="AM312" s="20" t="str">
        <f t="shared" si="21"/>
        <v/>
      </c>
      <c r="AN312" s="21" t="str">
        <f t="shared" si="22"/>
        <v/>
      </c>
      <c r="AQ312" s="3">
        <f t="shared" si="23"/>
        <v>0</v>
      </c>
    </row>
    <row r="313" spans="1:43" ht="15" customHeight="1" x14ac:dyDescent="0.35">
      <c r="A313" s="3" t="s">
        <v>403</v>
      </c>
      <c r="B313" s="3" t="s">
        <v>406</v>
      </c>
      <c r="C313" s="3">
        <v>2013</v>
      </c>
      <c r="D313" s="3" t="s">
        <v>621</v>
      </c>
      <c r="E313" s="3" t="s">
        <v>621</v>
      </c>
      <c r="F313" s="3" t="s">
        <v>621</v>
      </c>
      <c r="G313" s="3" t="s">
        <v>621</v>
      </c>
      <c r="H313" s="3" t="s">
        <v>621</v>
      </c>
      <c r="I313" s="3" t="s">
        <v>621</v>
      </c>
      <c r="J313" s="3" t="s">
        <v>621</v>
      </c>
      <c r="K313" s="3" t="s">
        <v>621</v>
      </c>
      <c r="L313" s="3" t="s">
        <v>621</v>
      </c>
      <c r="M313" s="3" t="s">
        <v>621</v>
      </c>
      <c r="N313" s="3" t="s">
        <v>621</v>
      </c>
      <c r="O313" s="3" t="s">
        <v>621</v>
      </c>
      <c r="P313" s="3" t="s">
        <v>621</v>
      </c>
      <c r="Q313" s="3" t="s">
        <v>621</v>
      </c>
      <c r="R313" s="3" t="s">
        <v>621</v>
      </c>
      <c r="S313" s="3" t="s">
        <v>621</v>
      </c>
      <c r="T313" s="3" t="s">
        <v>621</v>
      </c>
      <c r="U313" s="3" t="s">
        <v>621</v>
      </c>
      <c r="V313" s="3" t="s">
        <v>621</v>
      </c>
      <c r="W313" s="3" t="s">
        <v>621</v>
      </c>
      <c r="X313" s="3" t="s">
        <v>621</v>
      </c>
      <c r="Y313" s="3" t="s">
        <v>621</v>
      </c>
      <c r="Z313" s="3" t="s">
        <v>621</v>
      </c>
      <c r="AA313" s="3" t="s">
        <v>621</v>
      </c>
      <c r="AB313" s="3" t="s">
        <v>621</v>
      </c>
      <c r="AC313" s="3" t="s">
        <v>621</v>
      </c>
      <c r="AD313" s="3" t="s">
        <v>621</v>
      </c>
      <c r="AE313" s="3" t="s">
        <v>621</v>
      </c>
      <c r="AF313" s="3" t="s">
        <v>621</v>
      </c>
      <c r="AG313" s="3" t="s">
        <v>621</v>
      </c>
      <c r="AJ313" s="20">
        <f t="shared" si="24"/>
        <v>0</v>
      </c>
      <c r="AL313" s="20">
        <f t="shared" si="20"/>
        <v>0</v>
      </c>
      <c r="AM313" s="20" t="str">
        <f t="shared" si="21"/>
        <v/>
      </c>
      <c r="AN313" s="21" t="str">
        <f t="shared" si="22"/>
        <v/>
      </c>
      <c r="AQ313" s="3">
        <f t="shared" si="23"/>
        <v>0</v>
      </c>
    </row>
    <row r="314" spans="1:43" ht="15" customHeight="1" x14ac:dyDescent="0.35">
      <c r="A314" s="3" t="s">
        <v>403</v>
      </c>
      <c r="B314" s="3" t="s">
        <v>407</v>
      </c>
      <c r="C314" s="3">
        <v>2013</v>
      </c>
      <c r="D314" s="3" t="s">
        <v>621</v>
      </c>
      <c r="E314" s="3" t="s">
        <v>621</v>
      </c>
      <c r="F314" s="3" t="s">
        <v>621</v>
      </c>
      <c r="G314" s="3" t="s">
        <v>621</v>
      </c>
      <c r="H314" s="3" t="s">
        <v>621</v>
      </c>
      <c r="I314" s="3" t="s">
        <v>621</v>
      </c>
      <c r="J314" s="3" t="s">
        <v>621</v>
      </c>
      <c r="K314" s="3" t="s">
        <v>621</v>
      </c>
      <c r="L314" s="3" t="s">
        <v>621</v>
      </c>
      <c r="M314" s="3" t="s">
        <v>621</v>
      </c>
      <c r="N314" s="3" t="s">
        <v>621</v>
      </c>
      <c r="O314" s="3" t="s">
        <v>621</v>
      </c>
      <c r="P314" s="3" t="s">
        <v>621</v>
      </c>
      <c r="Q314" s="3" t="s">
        <v>621</v>
      </c>
      <c r="R314" s="3" t="s">
        <v>621</v>
      </c>
      <c r="S314" s="3" t="s">
        <v>621</v>
      </c>
      <c r="T314" s="3" t="s">
        <v>621</v>
      </c>
      <c r="U314" s="3" t="s">
        <v>621</v>
      </c>
      <c r="V314" s="3" t="s">
        <v>621</v>
      </c>
      <c r="W314" s="3" t="s">
        <v>621</v>
      </c>
      <c r="X314" s="3" t="s">
        <v>621</v>
      </c>
      <c r="Y314" s="3" t="s">
        <v>621</v>
      </c>
      <c r="Z314" s="3" t="s">
        <v>621</v>
      </c>
      <c r="AA314" s="3" t="s">
        <v>621</v>
      </c>
      <c r="AB314" s="3" t="s">
        <v>621</v>
      </c>
      <c r="AC314" s="3" t="s">
        <v>621</v>
      </c>
      <c r="AD314" s="3" t="s">
        <v>621</v>
      </c>
      <c r="AE314" s="3" t="s">
        <v>621</v>
      </c>
      <c r="AF314" s="3" t="s">
        <v>621</v>
      </c>
      <c r="AG314" s="3" t="s">
        <v>621</v>
      </c>
      <c r="AJ314" s="20">
        <f t="shared" si="24"/>
        <v>0</v>
      </c>
      <c r="AL314" s="20">
        <f t="shared" si="20"/>
        <v>0</v>
      </c>
      <c r="AM314" s="20" t="str">
        <f t="shared" si="21"/>
        <v/>
      </c>
      <c r="AN314" s="21" t="str">
        <f t="shared" si="22"/>
        <v/>
      </c>
      <c r="AQ314" s="3">
        <f t="shared" si="23"/>
        <v>0</v>
      </c>
    </row>
    <row r="315" spans="1:43" ht="15" customHeight="1" x14ac:dyDescent="0.35">
      <c r="A315" s="3" t="s">
        <v>403</v>
      </c>
      <c r="B315" s="3" t="s">
        <v>408</v>
      </c>
      <c r="C315" s="3">
        <v>2013</v>
      </c>
      <c r="D315" s="3" t="s">
        <v>621</v>
      </c>
      <c r="E315" s="3" t="s">
        <v>621</v>
      </c>
      <c r="F315" s="3" t="s">
        <v>621</v>
      </c>
      <c r="G315" s="3" t="s">
        <v>621</v>
      </c>
      <c r="H315" s="3" t="s">
        <v>621</v>
      </c>
      <c r="I315" s="3" t="s">
        <v>621</v>
      </c>
      <c r="J315" s="3" t="s">
        <v>621</v>
      </c>
      <c r="K315" s="3" t="s">
        <v>621</v>
      </c>
      <c r="L315" s="3" t="s">
        <v>621</v>
      </c>
      <c r="M315" s="3" t="s">
        <v>621</v>
      </c>
      <c r="N315" s="3" t="s">
        <v>621</v>
      </c>
      <c r="O315" s="3" t="s">
        <v>621</v>
      </c>
      <c r="P315" s="3" t="s">
        <v>621</v>
      </c>
      <c r="Q315" s="3" t="s">
        <v>621</v>
      </c>
      <c r="R315" s="3" t="s">
        <v>621</v>
      </c>
      <c r="S315" s="3" t="s">
        <v>621</v>
      </c>
      <c r="T315" s="3" t="s">
        <v>621</v>
      </c>
      <c r="U315" s="3" t="s">
        <v>621</v>
      </c>
      <c r="V315" s="3" t="s">
        <v>621</v>
      </c>
      <c r="W315" s="3" t="s">
        <v>621</v>
      </c>
      <c r="X315" s="3" t="s">
        <v>621</v>
      </c>
      <c r="Y315" s="3" t="s">
        <v>621</v>
      </c>
      <c r="Z315" s="3" t="s">
        <v>621</v>
      </c>
      <c r="AA315" s="3" t="s">
        <v>621</v>
      </c>
      <c r="AB315" s="3" t="s">
        <v>621</v>
      </c>
      <c r="AC315" s="3" t="s">
        <v>621</v>
      </c>
      <c r="AD315" s="3" t="s">
        <v>621</v>
      </c>
      <c r="AE315" s="3" t="s">
        <v>621</v>
      </c>
      <c r="AF315" s="3" t="s">
        <v>621</v>
      </c>
      <c r="AG315" s="3" t="s">
        <v>621</v>
      </c>
      <c r="AJ315" s="20">
        <f t="shared" si="24"/>
        <v>0</v>
      </c>
      <c r="AL315" s="20">
        <f t="shared" si="20"/>
        <v>0</v>
      </c>
      <c r="AM315" s="20" t="str">
        <f t="shared" si="21"/>
        <v/>
      </c>
      <c r="AN315" s="21" t="str">
        <f t="shared" si="22"/>
        <v/>
      </c>
      <c r="AQ315" s="3">
        <f t="shared" si="23"/>
        <v>0</v>
      </c>
    </row>
    <row r="316" spans="1:43" ht="15" customHeight="1" x14ac:dyDescent="0.3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J316" s="20">
        <f t="shared" si="24"/>
        <v>0</v>
      </c>
      <c r="AL316" s="20">
        <f t="shared" si="20"/>
        <v>0</v>
      </c>
      <c r="AM316" s="20" t="str">
        <f t="shared" si="21"/>
        <v/>
      </c>
      <c r="AN316" s="21" t="str">
        <f t="shared" si="22"/>
        <v/>
      </c>
      <c r="AQ316" s="3">
        <f t="shared" si="23"/>
        <v>0</v>
      </c>
    </row>
    <row r="317" spans="1:43" ht="15" customHeight="1" x14ac:dyDescent="0.35">
      <c r="A317" s="3" t="s">
        <v>403</v>
      </c>
      <c r="B317" s="3" t="s">
        <v>410</v>
      </c>
      <c r="C317" s="3">
        <v>2013</v>
      </c>
      <c r="D317" s="3" t="s">
        <v>621</v>
      </c>
      <c r="E317" s="3" t="s">
        <v>621</v>
      </c>
      <c r="F317" s="3" t="s">
        <v>621</v>
      </c>
      <c r="G317" s="3" t="s">
        <v>621</v>
      </c>
      <c r="H317" s="3" t="s">
        <v>621</v>
      </c>
      <c r="I317" s="3" t="s">
        <v>621</v>
      </c>
      <c r="J317" s="3" t="s">
        <v>621</v>
      </c>
      <c r="K317" s="3" t="s">
        <v>621</v>
      </c>
      <c r="L317" s="3" t="s">
        <v>621</v>
      </c>
      <c r="M317" s="3" t="s">
        <v>621</v>
      </c>
      <c r="N317" s="3" t="s">
        <v>621</v>
      </c>
      <c r="O317" s="3" t="s">
        <v>621</v>
      </c>
      <c r="P317" s="3" t="s">
        <v>621</v>
      </c>
      <c r="Q317" s="3" t="s">
        <v>621</v>
      </c>
      <c r="R317" s="3" t="s">
        <v>621</v>
      </c>
      <c r="S317" s="3" t="s">
        <v>621</v>
      </c>
      <c r="T317" s="3" t="s">
        <v>621</v>
      </c>
      <c r="U317" s="3" t="s">
        <v>621</v>
      </c>
      <c r="V317" s="3" t="s">
        <v>621</v>
      </c>
      <c r="W317" s="3" t="s">
        <v>621</v>
      </c>
      <c r="X317" s="3" t="s">
        <v>621</v>
      </c>
      <c r="Y317" s="3" t="s">
        <v>621</v>
      </c>
      <c r="Z317" s="3" t="s">
        <v>621</v>
      </c>
      <c r="AA317" s="3" t="s">
        <v>621</v>
      </c>
      <c r="AB317" s="3" t="s">
        <v>621</v>
      </c>
      <c r="AC317" s="3" t="s">
        <v>621</v>
      </c>
      <c r="AD317" s="3" t="s">
        <v>621</v>
      </c>
      <c r="AE317" s="3" t="s">
        <v>621</v>
      </c>
      <c r="AF317" s="3" t="s">
        <v>621</v>
      </c>
      <c r="AG317" s="3" t="s">
        <v>621</v>
      </c>
      <c r="AJ317" s="20">
        <f t="shared" si="24"/>
        <v>0</v>
      </c>
      <c r="AL317" s="20">
        <f t="shared" si="20"/>
        <v>0</v>
      </c>
      <c r="AM317" s="20" t="str">
        <f t="shared" si="21"/>
        <v/>
      </c>
      <c r="AN317" s="21" t="str">
        <f t="shared" si="22"/>
        <v/>
      </c>
      <c r="AQ317" s="3">
        <f t="shared" si="23"/>
        <v>0</v>
      </c>
    </row>
    <row r="318" spans="1:43" ht="15" customHeight="1" x14ac:dyDescent="0.35">
      <c r="A318" s="3" t="s">
        <v>403</v>
      </c>
      <c r="B318" s="3" t="s">
        <v>411</v>
      </c>
      <c r="C318" s="3">
        <v>2013</v>
      </c>
      <c r="D318" s="3" t="s">
        <v>621</v>
      </c>
      <c r="E318" s="3" t="s">
        <v>621</v>
      </c>
      <c r="F318" s="3" t="s">
        <v>621</v>
      </c>
      <c r="G318" s="3" t="s">
        <v>621</v>
      </c>
      <c r="H318" s="3" t="s">
        <v>621</v>
      </c>
      <c r="I318" s="3" t="s">
        <v>621</v>
      </c>
      <c r="J318" s="3" t="s">
        <v>621</v>
      </c>
      <c r="K318" s="3" t="s">
        <v>621</v>
      </c>
      <c r="L318" s="3" t="s">
        <v>621</v>
      </c>
      <c r="M318" s="3" t="s">
        <v>621</v>
      </c>
      <c r="N318" s="3" t="s">
        <v>621</v>
      </c>
      <c r="O318" s="3" t="s">
        <v>621</v>
      </c>
      <c r="P318" s="3" t="s">
        <v>621</v>
      </c>
      <c r="Q318" s="3" t="s">
        <v>621</v>
      </c>
      <c r="R318" s="3" t="s">
        <v>621</v>
      </c>
      <c r="S318" s="3" t="s">
        <v>621</v>
      </c>
      <c r="T318" s="3" t="s">
        <v>621</v>
      </c>
      <c r="U318" s="3" t="s">
        <v>621</v>
      </c>
      <c r="V318" s="3" t="s">
        <v>621</v>
      </c>
      <c r="W318" s="3" t="s">
        <v>621</v>
      </c>
      <c r="X318" s="3" t="s">
        <v>621</v>
      </c>
      <c r="Y318" s="3" t="s">
        <v>621</v>
      </c>
      <c r="Z318" s="3" t="s">
        <v>621</v>
      </c>
      <c r="AA318" s="3" t="s">
        <v>621</v>
      </c>
      <c r="AB318" s="3" t="s">
        <v>621</v>
      </c>
      <c r="AC318" s="3" t="s">
        <v>621</v>
      </c>
      <c r="AD318" s="3" t="s">
        <v>621</v>
      </c>
      <c r="AE318" s="3" t="s">
        <v>621</v>
      </c>
      <c r="AF318" s="3" t="s">
        <v>621</v>
      </c>
      <c r="AG318" s="3" t="s">
        <v>621</v>
      </c>
      <c r="AJ318" s="20">
        <f t="shared" si="24"/>
        <v>0</v>
      </c>
      <c r="AL318" s="20">
        <f t="shared" si="20"/>
        <v>0</v>
      </c>
      <c r="AM318" s="20" t="str">
        <f t="shared" si="21"/>
        <v/>
      </c>
      <c r="AN318" s="21" t="str">
        <f t="shared" si="22"/>
        <v/>
      </c>
      <c r="AQ318" s="3">
        <f t="shared" si="23"/>
        <v>0</v>
      </c>
    </row>
    <row r="319" spans="1:43" ht="15" customHeight="1" x14ac:dyDescent="0.35">
      <c r="A319" s="3" t="s">
        <v>403</v>
      </c>
      <c r="B319" s="3" t="s">
        <v>412</v>
      </c>
      <c r="C319" s="3">
        <v>2013</v>
      </c>
      <c r="D319" s="3">
        <v>107.514</v>
      </c>
      <c r="E319" s="3">
        <v>37.363999999999997</v>
      </c>
      <c r="F319" s="3" t="s">
        <v>621</v>
      </c>
      <c r="G319" s="3" t="s">
        <v>621</v>
      </c>
      <c r="H319" s="3" t="s">
        <v>621</v>
      </c>
      <c r="I319" s="3">
        <v>158.07900000000001</v>
      </c>
      <c r="J319" s="3" t="s">
        <v>621</v>
      </c>
      <c r="K319" s="3">
        <v>0.13800000000000001</v>
      </c>
      <c r="L319" s="3" t="s">
        <v>621</v>
      </c>
      <c r="M319" s="3" t="s">
        <v>621</v>
      </c>
      <c r="N319" s="3" t="s">
        <v>621</v>
      </c>
      <c r="O319" s="3" t="s">
        <v>621</v>
      </c>
      <c r="P319" s="3">
        <v>59.531999999999996</v>
      </c>
      <c r="Q319" s="3">
        <v>8.6199999999999992</v>
      </c>
      <c r="R319" s="3">
        <v>10.99</v>
      </c>
      <c r="S319" s="3">
        <v>49.97</v>
      </c>
      <c r="T319" s="3" t="s">
        <v>621</v>
      </c>
      <c r="U319" s="3" t="s">
        <v>621</v>
      </c>
      <c r="V319" s="3" t="s">
        <v>621</v>
      </c>
      <c r="W319" s="3" t="s">
        <v>621</v>
      </c>
      <c r="X319" s="3" t="s">
        <v>621</v>
      </c>
      <c r="Y319" s="3" t="s">
        <v>621</v>
      </c>
      <c r="Z319" s="3" t="s">
        <v>621</v>
      </c>
      <c r="AA319" s="3" t="s">
        <v>621</v>
      </c>
      <c r="AB319" s="3" t="s">
        <v>621</v>
      </c>
      <c r="AC319" s="3" t="s">
        <v>621</v>
      </c>
      <c r="AD319" s="3">
        <v>28.829000000000001</v>
      </c>
      <c r="AE319" s="3" t="s">
        <v>621</v>
      </c>
      <c r="AF319" s="3" t="s">
        <v>621</v>
      </c>
      <c r="AG319" s="3" t="s">
        <v>621</v>
      </c>
      <c r="AJ319" s="20">
        <f t="shared" si="24"/>
        <v>158.07900000000001</v>
      </c>
      <c r="AL319" s="20">
        <f t="shared" si="20"/>
        <v>107.514</v>
      </c>
      <c r="AM319" s="20">
        <f t="shared" si="21"/>
        <v>37.363999999999997</v>
      </c>
      <c r="AN319" s="21">
        <f t="shared" si="22"/>
        <v>0.91649112152784351</v>
      </c>
      <c r="AQ319" s="3">
        <f t="shared" si="23"/>
        <v>158.07900000000001</v>
      </c>
    </row>
    <row r="320" spans="1:43" ht="15" customHeight="1" x14ac:dyDescent="0.35">
      <c r="A320" s="3" t="s">
        <v>403</v>
      </c>
      <c r="B320" s="3" t="s">
        <v>413</v>
      </c>
      <c r="C320" s="3">
        <v>2013</v>
      </c>
      <c r="D320" s="3" t="s">
        <v>621</v>
      </c>
      <c r="E320" s="3" t="s">
        <v>621</v>
      </c>
      <c r="F320" s="3" t="s">
        <v>621</v>
      </c>
      <c r="G320" s="3" t="s">
        <v>621</v>
      </c>
      <c r="H320" s="3" t="s">
        <v>621</v>
      </c>
      <c r="I320" s="3" t="s">
        <v>621</v>
      </c>
      <c r="J320" s="3" t="s">
        <v>621</v>
      </c>
      <c r="K320" s="3" t="s">
        <v>621</v>
      </c>
      <c r="L320" s="3" t="s">
        <v>621</v>
      </c>
      <c r="M320" s="3" t="s">
        <v>621</v>
      </c>
      <c r="N320" s="3" t="s">
        <v>621</v>
      </c>
      <c r="O320" s="3" t="s">
        <v>621</v>
      </c>
      <c r="P320" s="3" t="s">
        <v>621</v>
      </c>
      <c r="Q320" s="3" t="s">
        <v>621</v>
      </c>
      <c r="R320" s="3" t="s">
        <v>621</v>
      </c>
      <c r="S320" s="3" t="s">
        <v>621</v>
      </c>
      <c r="T320" s="3" t="s">
        <v>621</v>
      </c>
      <c r="U320" s="3" t="s">
        <v>621</v>
      </c>
      <c r="V320" s="3" t="s">
        <v>621</v>
      </c>
      <c r="W320" s="3" t="s">
        <v>621</v>
      </c>
      <c r="X320" s="3" t="s">
        <v>621</v>
      </c>
      <c r="Y320" s="3" t="s">
        <v>621</v>
      </c>
      <c r="Z320" s="3" t="s">
        <v>621</v>
      </c>
      <c r="AA320" s="3" t="s">
        <v>621</v>
      </c>
      <c r="AB320" s="3" t="s">
        <v>621</v>
      </c>
      <c r="AC320" s="3" t="s">
        <v>621</v>
      </c>
      <c r="AD320" s="3" t="s">
        <v>621</v>
      </c>
      <c r="AE320" s="3" t="s">
        <v>621</v>
      </c>
      <c r="AF320" s="3" t="s">
        <v>621</v>
      </c>
      <c r="AG320" s="3" t="s">
        <v>621</v>
      </c>
      <c r="AJ320" s="20">
        <f t="shared" si="24"/>
        <v>0</v>
      </c>
      <c r="AL320" s="20">
        <f t="shared" si="20"/>
        <v>0</v>
      </c>
      <c r="AM320" s="20" t="str">
        <f t="shared" si="21"/>
        <v/>
      </c>
      <c r="AN320" s="21" t="str">
        <f t="shared" si="22"/>
        <v/>
      </c>
      <c r="AQ320" s="3">
        <f t="shared" si="23"/>
        <v>0</v>
      </c>
    </row>
    <row r="321" spans="1:43" ht="15" customHeight="1" x14ac:dyDescent="0.35">
      <c r="A321" s="3" t="s">
        <v>403</v>
      </c>
      <c r="B321" s="3" t="s">
        <v>414</v>
      </c>
      <c r="C321" s="3">
        <v>2013</v>
      </c>
      <c r="D321" s="3">
        <v>70.697000000000003</v>
      </c>
      <c r="E321" s="3">
        <v>15.750999999999999</v>
      </c>
      <c r="F321" s="3" t="s">
        <v>621</v>
      </c>
      <c r="G321" s="3" t="s">
        <v>621</v>
      </c>
      <c r="H321" s="3" t="s">
        <v>621</v>
      </c>
      <c r="I321" s="3">
        <v>179.20500000000001</v>
      </c>
      <c r="J321" s="3" t="s">
        <v>621</v>
      </c>
      <c r="K321" s="3" t="s">
        <v>621</v>
      </c>
      <c r="L321" s="3" t="s">
        <v>621</v>
      </c>
      <c r="M321" s="3" t="s">
        <v>621</v>
      </c>
      <c r="N321" s="3" t="s">
        <v>621</v>
      </c>
      <c r="O321" s="3" t="s">
        <v>621</v>
      </c>
      <c r="P321" s="3" t="s">
        <v>621</v>
      </c>
      <c r="Q321" s="3">
        <v>86.462999999999994</v>
      </c>
      <c r="R321" s="3" t="s">
        <v>621</v>
      </c>
      <c r="S321" s="3" t="s">
        <v>621</v>
      </c>
      <c r="T321" s="3" t="s">
        <v>621</v>
      </c>
      <c r="U321" s="3" t="s">
        <v>621</v>
      </c>
      <c r="V321" s="3" t="s">
        <v>621</v>
      </c>
      <c r="W321" s="3">
        <v>6.2789999999999999</v>
      </c>
      <c r="X321" s="3" t="s">
        <v>621</v>
      </c>
      <c r="Y321" s="3" t="s">
        <v>621</v>
      </c>
      <c r="Z321" s="3" t="s">
        <v>621</v>
      </c>
      <c r="AA321" s="3" t="s">
        <v>621</v>
      </c>
      <c r="AB321" s="3" t="s">
        <v>621</v>
      </c>
      <c r="AC321" s="3" t="s">
        <v>621</v>
      </c>
      <c r="AD321" s="3" t="s">
        <v>621</v>
      </c>
      <c r="AE321" s="3" t="s">
        <v>621</v>
      </c>
      <c r="AF321" s="3" t="s">
        <v>621</v>
      </c>
      <c r="AG321" s="3" t="s">
        <v>621</v>
      </c>
      <c r="AJ321" s="20">
        <f t="shared" si="24"/>
        <v>92.74199999999999</v>
      </c>
      <c r="AL321" s="20">
        <f t="shared" si="20"/>
        <v>70.697000000000003</v>
      </c>
      <c r="AM321" s="20">
        <f t="shared" si="21"/>
        <v>15.750999999999999</v>
      </c>
      <c r="AN321" s="21">
        <f t="shared" si="22"/>
        <v>0.93213430808048148</v>
      </c>
      <c r="AQ321" s="3">
        <f t="shared" si="23"/>
        <v>92.74199999999999</v>
      </c>
    </row>
    <row r="322" spans="1:43" ht="15" customHeight="1" x14ac:dyDescent="0.35">
      <c r="A322" s="3" t="s">
        <v>403</v>
      </c>
      <c r="B322" s="3" t="s">
        <v>415</v>
      </c>
      <c r="C322" s="3">
        <v>2013</v>
      </c>
      <c r="D322" s="3" t="s">
        <v>621</v>
      </c>
      <c r="E322" s="3" t="s">
        <v>621</v>
      </c>
      <c r="F322" s="3" t="s">
        <v>621</v>
      </c>
      <c r="G322" s="3" t="s">
        <v>621</v>
      </c>
      <c r="H322" s="3" t="s">
        <v>621</v>
      </c>
      <c r="I322" s="3" t="s">
        <v>621</v>
      </c>
      <c r="J322" s="3" t="s">
        <v>621</v>
      </c>
      <c r="K322" s="3" t="s">
        <v>621</v>
      </c>
      <c r="L322" s="3" t="s">
        <v>621</v>
      </c>
      <c r="M322" s="3" t="s">
        <v>621</v>
      </c>
      <c r="N322" s="3" t="s">
        <v>621</v>
      </c>
      <c r="O322" s="3" t="s">
        <v>621</v>
      </c>
      <c r="P322" s="3" t="s">
        <v>621</v>
      </c>
      <c r="Q322" s="3" t="s">
        <v>621</v>
      </c>
      <c r="R322" s="3" t="s">
        <v>621</v>
      </c>
      <c r="S322" s="3" t="s">
        <v>621</v>
      </c>
      <c r="T322" s="3" t="s">
        <v>621</v>
      </c>
      <c r="U322" s="3" t="s">
        <v>621</v>
      </c>
      <c r="V322" s="3" t="s">
        <v>621</v>
      </c>
      <c r="W322" s="3" t="s">
        <v>621</v>
      </c>
      <c r="X322" s="3" t="s">
        <v>621</v>
      </c>
      <c r="Y322" s="3" t="s">
        <v>621</v>
      </c>
      <c r="Z322" s="3" t="s">
        <v>621</v>
      </c>
      <c r="AA322" s="3" t="s">
        <v>621</v>
      </c>
      <c r="AB322" s="3" t="s">
        <v>621</v>
      </c>
      <c r="AC322" s="3" t="s">
        <v>621</v>
      </c>
      <c r="AD322" s="3" t="s">
        <v>621</v>
      </c>
      <c r="AE322" s="3" t="s">
        <v>621</v>
      </c>
      <c r="AF322" s="3" t="s">
        <v>621</v>
      </c>
      <c r="AG322" s="3" t="s">
        <v>621</v>
      </c>
      <c r="AJ322" s="20">
        <f t="shared" si="24"/>
        <v>0</v>
      </c>
      <c r="AL322" s="20">
        <f t="shared" si="20"/>
        <v>0</v>
      </c>
      <c r="AM322" s="20" t="str">
        <f t="shared" si="21"/>
        <v/>
      </c>
      <c r="AN322" s="21" t="str">
        <f t="shared" si="22"/>
        <v/>
      </c>
      <c r="AQ322" s="3">
        <f t="shared" si="23"/>
        <v>0</v>
      </c>
    </row>
    <row r="323" spans="1:43" ht="15" customHeight="1" x14ac:dyDescent="0.35">
      <c r="A323" s="3" t="s">
        <v>403</v>
      </c>
      <c r="B323" s="3" t="s">
        <v>416</v>
      </c>
      <c r="C323" s="3">
        <v>2013</v>
      </c>
      <c r="D323" s="3" t="s">
        <v>621</v>
      </c>
      <c r="E323" s="3" t="s">
        <v>621</v>
      </c>
      <c r="F323" s="3" t="s">
        <v>621</v>
      </c>
      <c r="G323" s="3" t="s">
        <v>621</v>
      </c>
      <c r="H323" s="3" t="s">
        <v>621</v>
      </c>
      <c r="I323" s="3" t="s">
        <v>621</v>
      </c>
      <c r="J323" s="3" t="s">
        <v>621</v>
      </c>
      <c r="K323" s="3" t="s">
        <v>621</v>
      </c>
      <c r="L323" s="3" t="s">
        <v>621</v>
      </c>
      <c r="M323" s="3" t="s">
        <v>621</v>
      </c>
      <c r="N323" s="3" t="s">
        <v>621</v>
      </c>
      <c r="O323" s="3" t="s">
        <v>621</v>
      </c>
      <c r="P323" s="3" t="s">
        <v>621</v>
      </c>
      <c r="Q323" s="3" t="s">
        <v>621</v>
      </c>
      <c r="R323" s="3" t="s">
        <v>621</v>
      </c>
      <c r="S323" s="3" t="s">
        <v>621</v>
      </c>
      <c r="T323" s="3" t="s">
        <v>621</v>
      </c>
      <c r="U323" s="3" t="s">
        <v>621</v>
      </c>
      <c r="V323" s="3" t="s">
        <v>621</v>
      </c>
      <c r="W323" s="3" t="s">
        <v>621</v>
      </c>
      <c r="X323" s="3" t="s">
        <v>621</v>
      </c>
      <c r="Y323" s="3" t="s">
        <v>621</v>
      </c>
      <c r="Z323" s="3" t="s">
        <v>621</v>
      </c>
      <c r="AA323" s="3" t="s">
        <v>621</v>
      </c>
      <c r="AB323" s="3" t="s">
        <v>621</v>
      </c>
      <c r="AC323" s="3" t="s">
        <v>621</v>
      </c>
      <c r="AD323" s="3" t="s">
        <v>621</v>
      </c>
      <c r="AE323" s="3" t="s">
        <v>621</v>
      </c>
      <c r="AF323" s="3" t="s">
        <v>621</v>
      </c>
      <c r="AG323" s="3" t="s">
        <v>621</v>
      </c>
      <c r="AJ323" s="20">
        <f t="shared" si="24"/>
        <v>0</v>
      </c>
      <c r="AL323" s="20">
        <f t="shared" ref="AL323:AL386" si="25">IFERROR(D323/1,0)</f>
        <v>0</v>
      </c>
      <c r="AM323" s="20" t="str">
        <f t="shared" ref="AM323:AM386" si="26">IFERROR(E323/1,"")</f>
        <v/>
      </c>
      <c r="AN323" s="21" t="str">
        <f t="shared" ref="AN323:AN386" si="27">IFERROR((AL323+AM323)/AJ323,"")</f>
        <v/>
      </c>
      <c r="AQ323" s="3">
        <f t="shared" ref="AQ323:AQ386" si="28">AJ323-IFERROR(AG323/1,0)</f>
        <v>0</v>
      </c>
    </row>
    <row r="324" spans="1:43" ht="15" customHeight="1" x14ac:dyDescent="0.35">
      <c r="A324" s="3" t="s">
        <v>403</v>
      </c>
      <c r="B324" s="3" t="s">
        <v>417</v>
      </c>
      <c r="C324" s="3">
        <v>2013</v>
      </c>
      <c r="D324" s="3">
        <v>297.03500000000003</v>
      </c>
      <c r="E324" s="3">
        <v>141.96299999999999</v>
      </c>
      <c r="F324" s="3" t="s">
        <v>621</v>
      </c>
      <c r="G324" s="3" t="s">
        <v>621</v>
      </c>
      <c r="H324" s="3" t="s">
        <v>621</v>
      </c>
      <c r="I324" s="3">
        <v>431.59800000000001</v>
      </c>
      <c r="J324" s="3" t="s">
        <v>621</v>
      </c>
      <c r="K324" s="3" t="s">
        <v>621</v>
      </c>
      <c r="L324" s="3">
        <v>0.53800000000000003</v>
      </c>
      <c r="M324" s="3" t="s">
        <v>621</v>
      </c>
      <c r="N324" s="3" t="s">
        <v>621</v>
      </c>
      <c r="O324" s="3" t="s">
        <v>621</v>
      </c>
      <c r="P324" s="3">
        <v>88.025999999999996</v>
      </c>
      <c r="Q324" s="3">
        <v>165.62200000000001</v>
      </c>
      <c r="R324" s="3">
        <v>26.582999999999998</v>
      </c>
      <c r="S324" s="3">
        <v>53.158999999999999</v>
      </c>
      <c r="T324" s="3" t="s">
        <v>621</v>
      </c>
      <c r="U324" s="3" t="s">
        <v>621</v>
      </c>
      <c r="V324" s="3" t="s">
        <v>621</v>
      </c>
      <c r="W324" s="3">
        <v>1.17</v>
      </c>
      <c r="X324" s="3" t="s">
        <v>621</v>
      </c>
      <c r="Y324" s="3">
        <v>3.5539999999999998</v>
      </c>
      <c r="Z324" s="3" t="s">
        <v>621</v>
      </c>
      <c r="AA324" s="3" t="s">
        <v>621</v>
      </c>
      <c r="AB324" s="3" t="s">
        <v>621</v>
      </c>
      <c r="AC324" s="3" t="s">
        <v>621</v>
      </c>
      <c r="AD324" s="3">
        <v>92.945999999999998</v>
      </c>
      <c r="AE324" s="3" t="s">
        <v>621</v>
      </c>
      <c r="AF324" s="3" t="s">
        <v>621</v>
      </c>
      <c r="AG324" s="3" t="s">
        <v>621</v>
      </c>
      <c r="AJ324" s="20">
        <f t="shared" ref="AJ324:AJ387" si="29">SUMPRODUCT(J324:AG324)</f>
        <v>431.59799999999996</v>
      </c>
      <c r="AL324" s="20">
        <f t="shared" si="25"/>
        <v>297.03500000000003</v>
      </c>
      <c r="AM324" s="20">
        <f t="shared" si="26"/>
        <v>141.96299999999999</v>
      </c>
      <c r="AN324" s="21">
        <f t="shared" si="27"/>
        <v>1.0171455845485848</v>
      </c>
      <c r="AQ324" s="3">
        <f t="shared" si="28"/>
        <v>431.59799999999996</v>
      </c>
    </row>
    <row r="325" spans="1:43" ht="15" customHeight="1" x14ac:dyDescent="0.35">
      <c r="A325" s="3" t="s">
        <v>403</v>
      </c>
      <c r="B325" s="3" t="s">
        <v>418</v>
      </c>
      <c r="C325" s="3">
        <v>2013</v>
      </c>
      <c r="D325" s="3" t="s">
        <v>621</v>
      </c>
      <c r="E325" s="3" t="s">
        <v>621</v>
      </c>
      <c r="F325" s="3" t="s">
        <v>621</v>
      </c>
      <c r="G325" s="3" t="s">
        <v>621</v>
      </c>
      <c r="H325" s="3" t="s">
        <v>621</v>
      </c>
      <c r="I325" s="3" t="s">
        <v>621</v>
      </c>
      <c r="J325" s="3" t="s">
        <v>621</v>
      </c>
      <c r="K325" s="3" t="s">
        <v>621</v>
      </c>
      <c r="L325" s="3" t="s">
        <v>621</v>
      </c>
      <c r="M325" s="3" t="s">
        <v>621</v>
      </c>
      <c r="N325" s="3" t="s">
        <v>621</v>
      </c>
      <c r="O325" s="3" t="s">
        <v>621</v>
      </c>
      <c r="P325" s="3" t="s">
        <v>621</v>
      </c>
      <c r="Q325" s="3" t="s">
        <v>621</v>
      </c>
      <c r="R325" s="3" t="s">
        <v>621</v>
      </c>
      <c r="S325" s="3" t="s">
        <v>621</v>
      </c>
      <c r="T325" s="3" t="s">
        <v>621</v>
      </c>
      <c r="U325" s="3" t="s">
        <v>621</v>
      </c>
      <c r="V325" s="3" t="s">
        <v>621</v>
      </c>
      <c r="W325" s="3" t="s">
        <v>621</v>
      </c>
      <c r="X325" s="3" t="s">
        <v>621</v>
      </c>
      <c r="Y325" s="3" t="s">
        <v>621</v>
      </c>
      <c r="Z325" s="3" t="s">
        <v>621</v>
      </c>
      <c r="AA325" s="3" t="s">
        <v>621</v>
      </c>
      <c r="AB325" s="3" t="s">
        <v>621</v>
      </c>
      <c r="AC325" s="3" t="s">
        <v>621</v>
      </c>
      <c r="AD325" s="3" t="s">
        <v>621</v>
      </c>
      <c r="AE325" s="3" t="s">
        <v>621</v>
      </c>
      <c r="AF325" s="3" t="s">
        <v>621</v>
      </c>
      <c r="AG325" s="3" t="s">
        <v>621</v>
      </c>
      <c r="AJ325" s="20">
        <f t="shared" si="29"/>
        <v>0</v>
      </c>
      <c r="AL325" s="20">
        <f t="shared" si="25"/>
        <v>0</v>
      </c>
      <c r="AM325" s="20" t="str">
        <f t="shared" si="26"/>
        <v/>
      </c>
      <c r="AN325" s="21" t="str">
        <f t="shared" si="27"/>
        <v/>
      </c>
      <c r="AQ325" s="3">
        <f t="shared" si="28"/>
        <v>0</v>
      </c>
    </row>
    <row r="326" spans="1:43" ht="15" customHeight="1" x14ac:dyDescent="0.35">
      <c r="A326" s="3" t="s">
        <v>403</v>
      </c>
      <c r="B326" s="3" t="s">
        <v>419</v>
      </c>
      <c r="C326" s="3">
        <v>2013</v>
      </c>
      <c r="D326" s="3" t="s">
        <v>621</v>
      </c>
      <c r="E326" s="3" t="s">
        <v>621</v>
      </c>
      <c r="F326" s="3" t="s">
        <v>621</v>
      </c>
      <c r="G326" s="3" t="s">
        <v>621</v>
      </c>
      <c r="H326" s="3" t="s">
        <v>621</v>
      </c>
      <c r="I326" s="3" t="s">
        <v>621</v>
      </c>
      <c r="J326" s="3" t="s">
        <v>621</v>
      </c>
      <c r="K326" s="3" t="s">
        <v>621</v>
      </c>
      <c r="L326" s="3" t="s">
        <v>621</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621</v>
      </c>
      <c r="AG326" s="3" t="s">
        <v>621</v>
      </c>
      <c r="AJ326" s="20">
        <f t="shared" si="29"/>
        <v>0</v>
      </c>
      <c r="AL326" s="20">
        <f t="shared" si="25"/>
        <v>0</v>
      </c>
      <c r="AM326" s="20" t="str">
        <f t="shared" si="26"/>
        <v/>
      </c>
      <c r="AN326" s="21" t="str">
        <f t="shared" si="27"/>
        <v/>
      </c>
      <c r="AQ326" s="3">
        <f t="shared" si="28"/>
        <v>0</v>
      </c>
    </row>
    <row r="327" spans="1:43" ht="15" customHeight="1" x14ac:dyDescent="0.35">
      <c r="A327" s="3" t="s">
        <v>403</v>
      </c>
      <c r="B327" s="3" t="s">
        <v>420</v>
      </c>
      <c r="C327" s="3">
        <v>2013</v>
      </c>
      <c r="D327" s="3" t="s">
        <v>621</v>
      </c>
      <c r="E327" s="3" t="s">
        <v>621</v>
      </c>
      <c r="F327" s="3" t="s">
        <v>621</v>
      </c>
      <c r="G327" s="3" t="s">
        <v>621</v>
      </c>
      <c r="H327" s="3" t="s">
        <v>621</v>
      </c>
      <c r="I327" s="3" t="s">
        <v>621</v>
      </c>
      <c r="J327" s="3" t="s">
        <v>621</v>
      </c>
      <c r="K327" s="3" t="s">
        <v>621</v>
      </c>
      <c r="L327" s="3" t="s">
        <v>621</v>
      </c>
      <c r="M327" s="3" t="s">
        <v>621</v>
      </c>
      <c r="N327" s="3" t="s">
        <v>621</v>
      </c>
      <c r="O327" s="3" t="s">
        <v>621</v>
      </c>
      <c r="P327" s="3" t="s">
        <v>621</v>
      </c>
      <c r="Q327" s="3" t="s">
        <v>621</v>
      </c>
      <c r="R327" s="3" t="s">
        <v>621</v>
      </c>
      <c r="S327" s="3" t="s">
        <v>621</v>
      </c>
      <c r="T327" s="3" t="s">
        <v>621</v>
      </c>
      <c r="U327" s="3" t="s">
        <v>621</v>
      </c>
      <c r="V327" s="3" t="s">
        <v>621</v>
      </c>
      <c r="W327" s="3" t="s">
        <v>621</v>
      </c>
      <c r="X327" s="3" t="s">
        <v>621</v>
      </c>
      <c r="Y327" s="3" t="s">
        <v>621</v>
      </c>
      <c r="Z327" s="3" t="s">
        <v>621</v>
      </c>
      <c r="AA327" s="3" t="s">
        <v>621</v>
      </c>
      <c r="AB327" s="3" t="s">
        <v>621</v>
      </c>
      <c r="AC327" s="3" t="s">
        <v>621</v>
      </c>
      <c r="AD327" s="3" t="s">
        <v>621</v>
      </c>
      <c r="AE327" s="3" t="s">
        <v>621</v>
      </c>
      <c r="AF327" s="3" t="s">
        <v>621</v>
      </c>
      <c r="AG327" s="3" t="s">
        <v>621</v>
      </c>
      <c r="AJ327" s="20">
        <f t="shared" si="29"/>
        <v>0</v>
      </c>
      <c r="AL327" s="20">
        <f t="shared" si="25"/>
        <v>0</v>
      </c>
      <c r="AM327" s="20" t="str">
        <f t="shared" si="26"/>
        <v/>
      </c>
      <c r="AN327" s="21" t="str">
        <f t="shared" si="27"/>
        <v/>
      </c>
      <c r="AQ327" s="3">
        <f t="shared" si="28"/>
        <v>0</v>
      </c>
    </row>
    <row r="328" spans="1:43" ht="15" customHeight="1" x14ac:dyDescent="0.35">
      <c r="A328" s="3" t="s">
        <v>403</v>
      </c>
      <c r="B328" s="3" t="s">
        <v>421</v>
      </c>
      <c r="C328" s="3">
        <v>2013</v>
      </c>
      <c r="D328" s="3" t="s">
        <v>621</v>
      </c>
      <c r="E328" s="3" t="s">
        <v>621</v>
      </c>
      <c r="F328" s="3" t="s">
        <v>621</v>
      </c>
      <c r="G328" s="3" t="s">
        <v>621</v>
      </c>
      <c r="H328" s="3" t="s">
        <v>621</v>
      </c>
      <c r="I328" s="3" t="s">
        <v>621</v>
      </c>
      <c r="J328" s="3" t="s">
        <v>621</v>
      </c>
      <c r="K328" s="3" t="s">
        <v>621</v>
      </c>
      <c r="L328" s="3" t="s">
        <v>621</v>
      </c>
      <c r="M328" s="3" t="s">
        <v>621</v>
      </c>
      <c r="N328" s="3" t="s">
        <v>621</v>
      </c>
      <c r="O328" s="3" t="s">
        <v>621</v>
      </c>
      <c r="P328" s="3" t="s">
        <v>621</v>
      </c>
      <c r="Q328" s="3" t="s">
        <v>621</v>
      </c>
      <c r="R328" s="3" t="s">
        <v>621</v>
      </c>
      <c r="S328" s="3" t="s">
        <v>621</v>
      </c>
      <c r="T328" s="3" t="s">
        <v>621</v>
      </c>
      <c r="U328" s="3" t="s">
        <v>621</v>
      </c>
      <c r="V328" s="3" t="s">
        <v>621</v>
      </c>
      <c r="W328" s="3" t="s">
        <v>621</v>
      </c>
      <c r="X328" s="3" t="s">
        <v>621</v>
      </c>
      <c r="Y328" s="3" t="s">
        <v>621</v>
      </c>
      <c r="Z328" s="3" t="s">
        <v>621</v>
      </c>
      <c r="AA328" s="3" t="s">
        <v>621</v>
      </c>
      <c r="AB328" s="3" t="s">
        <v>621</v>
      </c>
      <c r="AC328" s="3" t="s">
        <v>621</v>
      </c>
      <c r="AD328" s="3" t="s">
        <v>621</v>
      </c>
      <c r="AE328" s="3" t="s">
        <v>621</v>
      </c>
      <c r="AF328" s="3" t="s">
        <v>621</v>
      </c>
      <c r="AG328" s="3" t="s">
        <v>621</v>
      </c>
      <c r="AJ328" s="20">
        <f t="shared" si="29"/>
        <v>0</v>
      </c>
      <c r="AL328" s="20">
        <f t="shared" si="25"/>
        <v>0</v>
      </c>
      <c r="AM328" s="20" t="str">
        <f t="shared" si="26"/>
        <v/>
      </c>
      <c r="AN328" s="21" t="str">
        <f t="shared" si="27"/>
        <v/>
      </c>
      <c r="AQ328" s="3">
        <f t="shared" si="28"/>
        <v>0</v>
      </c>
    </row>
    <row r="329" spans="1:43" ht="15" customHeight="1" x14ac:dyDescent="0.35">
      <c r="A329" s="3" t="s">
        <v>422</v>
      </c>
      <c r="B329" s="3" t="s">
        <v>423</v>
      </c>
      <c r="C329" s="3">
        <v>2013</v>
      </c>
      <c r="D329" s="3" t="s">
        <v>621</v>
      </c>
      <c r="E329" s="3" t="s">
        <v>621</v>
      </c>
      <c r="F329" s="3" t="s">
        <v>621</v>
      </c>
      <c r="G329" s="3" t="s">
        <v>621</v>
      </c>
      <c r="H329" s="3" t="s">
        <v>621</v>
      </c>
      <c r="I329" s="3" t="s">
        <v>621</v>
      </c>
      <c r="J329" s="3" t="s">
        <v>621</v>
      </c>
      <c r="K329" s="3" t="s">
        <v>621</v>
      </c>
      <c r="L329" s="3" t="s">
        <v>621</v>
      </c>
      <c r="M329" s="3" t="s">
        <v>621</v>
      </c>
      <c r="N329" s="3" t="s">
        <v>621</v>
      </c>
      <c r="O329" s="3" t="s">
        <v>621</v>
      </c>
      <c r="P329" s="3" t="s">
        <v>621</v>
      </c>
      <c r="Q329" s="3" t="s">
        <v>621</v>
      </c>
      <c r="R329" s="3" t="s">
        <v>621</v>
      </c>
      <c r="S329" s="3" t="s">
        <v>621</v>
      </c>
      <c r="T329" s="3" t="s">
        <v>621</v>
      </c>
      <c r="U329" s="3" t="s">
        <v>621</v>
      </c>
      <c r="V329" s="3" t="s">
        <v>621</v>
      </c>
      <c r="W329" s="3" t="s">
        <v>621</v>
      </c>
      <c r="X329" s="3" t="s">
        <v>621</v>
      </c>
      <c r="Y329" s="3" t="s">
        <v>621</v>
      </c>
      <c r="Z329" s="3" t="s">
        <v>621</v>
      </c>
      <c r="AA329" s="3" t="s">
        <v>621</v>
      </c>
      <c r="AB329" s="3" t="s">
        <v>621</v>
      </c>
      <c r="AC329" s="3" t="s">
        <v>621</v>
      </c>
      <c r="AD329" s="3" t="s">
        <v>621</v>
      </c>
      <c r="AE329" s="3" t="s">
        <v>621</v>
      </c>
      <c r="AF329" s="3" t="s">
        <v>621</v>
      </c>
      <c r="AG329" s="3" t="s">
        <v>621</v>
      </c>
      <c r="AJ329" s="20">
        <f t="shared" si="29"/>
        <v>0</v>
      </c>
      <c r="AL329" s="20">
        <f t="shared" si="25"/>
        <v>0</v>
      </c>
      <c r="AM329" s="20" t="str">
        <f t="shared" si="26"/>
        <v/>
      </c>
      <c r="AN329" s="21" t="str">
        <f t="shared" si="27"/>
        <v/>
      </c>
      <c r="AQ329" s="3">
        <f t="shared" si="28"/>
        <v>0</v>
      </c>
    </row>
    <row r="330" spans="1:43" ht="15" customHeight="1" x14ac:dyDescent="0.35">
      <c r="A330" s="3" t="s">
        <v>422</v>
      </c>
      <c r="B330" s="3" t="s">
        <v>424</v>
      </c>
      <c r="C330" s="3">
        <v>2013</v>
      </c>
      <c r="D330" s="3">
        <v>188.8</v>
      </c>
      <c r="E330" s="3">
        <v>9.8000000000000007</v>
      </c>
      <c r="F330" s="3" t="s">
        <v>621</v>
      </c>
      <c r="G330" s="3" t="s">
        <v>621</v>
      </c>
      <c r="H330" s="3" t="s">
        <v>621</v>
      </c>
      <c r="I330" s="3">
        <v>207.7</v>
      </c>
      <c r="J330" s="3" t="s">
        <v>621</v>
      </c>
      <c r="K330" s="3">
        <v>0.7</v>
      </c>
      <c r="L330" s="3" t="s">
        <v>621</v>
      </c>
      <c r="M330" s="3" t="s">
        <v>621</v>
      </c>
      <c r="N330" s="3" t="s">
        <v>621</v>
      </c>
      <c r="O330" s="3" t="s">
        <v>621</v>
      </c>
      <c r="P330" s="3" t="s">
        <v>621</v>
      </c>
      <c r="Q330" s="3" t="s">
        <v>621</v>
      </c>
      <c r="R330" s="3" t="s">
        <v>621</v>
      </c>
      <c r="S330" s="3" t="s">
        <v>621</v>
      </c>
      <c r="T330" s="3" t="s">
        <v>621</v>
      </c>
      <c r="U330" s="3" t="s">
        <v>621</v>
      </c>
      <c r="V330" s="3" t="s">
        <v>621</v>
      </c>
      <c r="W330" s="3" t="s">
        <v>621</v>
      </c>
      <c r="X330" s="3" t="s">
        <v>621</v>
      </c>
      <c r="Y330" s="3" t="s">
        <v>621</v>
      </c>
      <c r="Z330" s="3" t="s">
        <v>621</v>
      </c>
      <c r="AA330" s="3" t="s">
        <v>621</v>
      </c>
      <c r="AB330" s="3" t="s">
        <v>621</v>
      </c>
      <c r="AC330" s="3" t="s">
        <v>621</v>
      </c>
      <c r="AD330" s="3" t="s">
        <v>621</v>
      </c>
      <c r="AE330" s="3">
        <v>190</v>
      </c>
      <c r="AF330" s="3" t="s">
        <v>621</v>
      </c>
      <c r="AG330" s="3">
        <v>17</v>
      </c>
      <c r="AJ330" s="20">
        <f t="shared" si="29"/>
        <v>207.7</v>
      </c>
      <c r="AL330" s="20">
        <f t="shared" si="25"/>
        <v>188.8</v>
      </c>
      <c r="AM330" s="20">
        <f t="shared" si="26"/>
        <v>9.8000000000000007</v>
      </c>
      <c r="AN330" s="21">
        <f t="shared" si="27"/>
        <v>0.95618680789600397</v>
      </c>
      <c r="AQ330" s="3">
        <f t="shared" si="28"/>
        <v>190.7</v>
      </c>
    </row>
    <row r="331" spans="1:43" ht="15" customHeight="1" x14ac:dyDescent="0.35">
      <c r="A331" s="3" t="s">
        <v>422</v>
      </c>
      <c r="B331" s="3" t="s">
        <v>425</v>
      </c>
      <c r="C331" s="3">
        <v>2013</v>
      </c>
      <c r="D331" s="3" t="s">
        <v>621</v>
      </c>
      <c r="E331" s="3" t="s">
        <v>621</v>
      </c>
      <c r="F331" s="3" t="s">
        <v>621</v>
      </c>
      <c r="G331" s="3" t="s">
        <v>621</v>
      </c>
      <c r="H331" s="3" t="s">
        <v>621</v>
      </c>
      <c r="I331" s="3" t="s">
        <v>621</v>
      </c>
      <c r="J331" s="3" t="s">
        <v>621</v>
      </c>
      <c r="K331" s="3" t="s">
        <v>621</v>
      </c>
      <c r="L331" s="3" t="s">
        <v>621</v>
      </c>
      <c r="M331" s="3" t="s">
        <v>621</v>
      </c>
      <c r="N331" s="3" t="s">
        <v>621</v>
      </c>
      <c r="O331" s="3" t="s">
        <v>621</v>
      </c>
      <c r="P331" s="3" t="s">
        <v>621</v>
      </c>
      <c r="Q331" s="3" t="s">
        <v>621</v>
      </c>
      <c r="R331" s="3" t="s">
        <v>621</v>
      </c>
      <c r="S331" s="3" t="s">
        <v>621</v>
      </c>
      <c r="T331" s="3" t="s">
        <v>621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J331" s="20">
        <f t="shared" si="29"/>
        <v>0</v>
      </c>
      <c r="AL331" s="20">
        <f t="shared" si="25"/>
        <v>0</v>
      </c>
      <c r="AM331" s="20" t="str">
        <f t="shared" si="26"/>
        <v/>
      </c>
      <c r="AN331" s="21" t="str">
        <f t="shared" si="27"/>
        <v/>
      </c>
      <c r="AQ331" s="3">
        <f t="shared" si="28"/>
        <v>0</v>
      </c>
    </row>
    <row r="332" spans="1:43" ht="15" customHeight="1" x14ac:dyDescent="0.35">
      <c r="A332" s="3" t="s">
        <v>422</v>
      </c>
      <c r="B332" s="3" t="s">
        <v>426</v>
      </c>
      <c r="C332" s="3">
        <v>2013</v>
      </c>
      <c r="D332" s="3" t="s">
        <v>621</v>
      </c>
      <c r="E332" s="3" t="s">
        <v>621</v>
      </c>
      <c r="F332" s="3" t="s">
        <v>621</v>
      </c>
      <c r="G332" s="3" t="s">
        <v>621</v>
      </c>
      <c r="H332" s="3" t="s">
        <v>621</v>
      </c>
      <c r="I332" s="3" t="s">
        <v>621</v>
      </c>
      <c r="J332" s="3" t="s">
        <v>621</v>
      </c>
      <c r="K332" s="3" t="s">
        <v>621</v>
      </c>
      <c r="L332" s="3" t="s">
        <v>621</v>
      </c>
      <c r="M332" s="3" t="s">
        <v>621</v>
      </c>
      <c r="N332" s="3" t="s">
        <v>621</v>
      </c>
      <c r="O332" s="3" t="s">
        <v>621</v>
      </c>
      <c r="P332" s="3" t="s">
        <v>621</v>
      </c>
      <c r="Q332" s="3" t="s">
        <v>621</v>
      </c>
      <c r="R332" s="3" t="s">
        <v>621</v>
      </c>
      <c r="S332" s="3" t="s">
        <v>621</v>
      </c>
      <c r="T332" s="3" t="s">
        <v>621</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J332" s="20">
        <f t="shared" si="29"/>
        <v>0</v>
      </c>
      <c r="AL332" s="20">
        <f t="shared" si="25"/>
        <v>0</v>
      </c>
      <c r="AM332" s="20" t="str">
        <f t="shared" si="26"/>
        <v/>
      </c>
      <c r="AN332" s="21" t="str">
        <f t="shared" si="27"/>
        <v/>
      </c>
      <c r="AQ332" s="3">
        <f t="shared" si="28"/>
        <v>0</v>
      </c>
    </row>
    <row r="333" spans="1:43" ht="15" customHeight="1" x14ac:dyDescent="0.35">
      <c r="A333" s="3" t="s">
        <v>422</v>
      </c>
      <c r="B333" s="3" t="s">
        <v>427</v>
      </c>
      <c r="C333" s="3">
        <v>2013</v>
      </c>
      <c r="D333" s="3" t="s">
        <v>621</v>
      </c>
      <c r="E333" s="3" t="s">
        <v>621</v>
      </c>
      <c r="F333" s="3" t="s">
        <v>621</v>
      </c>
      <c r="G333" s="3" t="s">
        <v>621</v>
      </c>
      <c r="H333" s="3" t="s">
        <v>621</v>
      </c>
      <c r="I333" s="3" t="s">
        <v>621</v>
      </c>
      <c r="J333" s="3" t="s">
        <v>621</v>
      </c>
      <c r="K333" s="3" t="s">
        <v>621</v>
      </c>
      <c r="L333" s="3" t="s">
        <v>621</v>
      </c>
      <c r="M333" s="3" t="s">
        <v>621</v>
      </c>
      <c r="N333" s="3" t="s">
        <v>621</v>
      </c>
      <c r="O333" s="3" t="s">
        <v>621</v>
      </c>
      <c r="P333" s="3" t="s">
        <v>621</v>
      </c>
      <c r="Q333" s="3" t="s">
        <v>621</v>
      </c>
      <c r="R333" s="3" t="s">
        <v>621</v>
      </c>
      <c r="S333" s="3" t="s">
        <v>621</v>
      </c>
      <c r="T333" s="3" t="s">
        <v>621</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J333" s="20">
        <f t="shared" si="29"/>
        <v>0</v>
      </c>
      <c r="AL333" s="20">
        <f t="shared" si="25"/>
        <v>0</v>
      </c>
      <c r="AM333" s="20" t="str">
        <f t="shared" si="26"/>
        <v/>
      </c>
      <c r="AN333" s="21" t="str">
        <f t="shared" si="27"/>
        <v/>
      </c>
      <c r="AQ333" s="3">
        <f t="shared" si="28"/>
        <v>0</v>
      </c>
    </row>
    <row r="334" spans="1:43" ht="15" customHeight="1" x14ac:dyDescent="0.3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J334" s="20">
        <f t="shared" si="29"/>
        <v>0</v>
      </c>
      <c r="AL334" s="20">
        <f t="shared" si="25"/>
        <v>0</v>
      </c>
      <c r="AM334" s="20" t="str">
        <f t="shared" si="26"/>
        <v/>
      </c>
      <c r="AN334" s="21" t="str">
        <f t="shared" si="27"/>
        <v/>
      </c>
      <c r="AQ334" s="3">
        <f t="shared" si="28"/>
        <v>0</v>
      </c>
    </row>
    <row r="335" spans="1:43" ht="15" customHeight="1" x14ac:dyDescent="0.3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J335" s="20">
        <f t="shared" si="29"/>
        <v>0</v>
      </c>
      <c r="AL335" s="20">
        <f t="shared" si="25"/>
        <v>0</v>
      </c>
      <c r="AM335" s="20" t="str">
        <f t="shared" si="26"/>
        <v/>
      </c>
      <c r="AN335" s="21" t="str">
        <f t="shared" si="27"/>
        <v/>
      </c>
      <c r="AQ335" s="3">
        <f t="shared" si="28"/>
        <v>0</v>
      </c>
    </row>
    <row r="336" spans="1:43" ht="15" customHeight="1" x14ac:dyDescent="0.35">
      <c r="A336" s="3" t="s">
        <v>431</v>
      </c>
      <c r="B336" s="3" t="s">
        <v>432</v>
      </c>
      <c r="C336" s="3">
        <v>2013</v>
      </c>
      <c r="D336" s="3" t="s">
        <v>621</v>
      </c>
      <c r="E336" s="3" t="s">
        <v>621</v>
      </c>
      <c r="F336" s="3" t="s">
        <v>621</v>
      </c>
      <c r="G336" s="3" t="s">
        <v>621</v>
      </c>
      <c r="H336" s="3" t="s">
        <v>621</v>
      </c>
      <c r="I336" s="3" t="s">
        <v>621</v>
      </c>
      <c r="J336" s="3" t="s">
        <v>621</v>
      </c>
      <c r="K336" s="3" t="s">
        <v>621</v>
      </c>
      <c r="L336" s="3" t="s">
        <v>621</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J336" s="20">
        <f t="shared" si="29"/>
        <v>0</v>
      </c>
      <c r="AL336" s="20">
        <f t="shared" si="25"/>
        <v>0</v>
      </c>
      <c r="AM336" s="20" t="str">
        <f t="shared" si="26"/>
        <v/>
      </c>
      <c r="AN336" s="21" t="str">
        <f t="shared" si="27"/>
        <v/>
      </c>
      <c r="AQ336" s="3">
        <f t="shared" si="28"/>
        <v>0</v>
      </c>
    </row>
    <row r="337" spans="1:43" ht="15" customHeight="1" x14ac:dyDescent="0.35">
      <c r="A337" s="3" t="s">
        <v>433</v>
      </c>
      <c r="B337" s="3" t="s">
        <v>434</v>
      </c>
      <c r="C337" s="3">
        <v>2013</v>
      </c>
      <c r="D337" s="3" t="s">
        <v>621</v>
      </c>
      <c r="E337" s="3" t="s">
        <v>621</v>
      </c>
      <c r="F337" s="3" t="s">
        <v>621</v>
      </c>
      <c r="G337" s="3" t="s">
        <v>621</v>
      </c>
      <c r="H337" s="3" t="s">
        <v>621</v>
      </c>
      <c r="I337" s="3" t="s">
        <v>621</v>
      </c>
      <c r="J337" s="3" t="s">
        <v>621</v>
      </c>
      <c r="K337" s="3" t="s">
        <v>621</v>
      </c>
      <c r="L337" s="3" t="s">
        <v>621</v>
      </c>
      <c r="M337" s="3" t="s">
        <v>621</v>
      </c>
      <c r="N337" s="3" t="s">
        <v>621</v>
      </c>
      <c r="O337" s="3" t="s">
        <v>621</v>
      </c>
      <c r="P337" s="3" t="s">
        <v>621</v>
      </c>
      <c r="Q337" s="3" t="s">
        <v>621</v>
      </c>
      <c r="R337" s="3" t="s">
        <v>621</v>
      </c>
      <c r="S337" s="3" t="s">
        <v>621</v>
      </c>
      <c r="T337" s="3" t="s">
        <v>621</v>
      </c>
      <c r="U337" s="3" t="s">
        <v>621</v>
      </c>
      <c r="V337" s="3" t="s">
        <v>621</v>
      </c>
      <c r="W337" s="3" t="s">
        <v>621</v>
      </c>
      <c r="X337" s="3" t="s">
        <v>621</v>
      </c>
      <c r="Y337" s="3" t="s">
        <v>621</v>
      </c>
      <c r="Z337" s="3" t="s">
        <v>621</v>
      </c>
      <c r="AA337" s="3" t="s">
        <v>621</v>
      </c>
      <c r="AB337" s="3" t="s">
        <v>621</v>
      </c>
      <c r="AC337" s="3" t="s">
        <v>621</v>
      </c>
      <c r="AD337" s="3" t="s">
        <v>621</v>
      </c>
      <c r="AE337" s="3" t="s">
        <v>621</v>
      </c>
      <c r="AF337" s="3" t="s">
        <v>621</v>
      </c>
      <c r="AG337" s="3" t="s">
        <v>621</v>
      </c>
      <c r="AJ337" s="20">
        <f t="shared" si="29"/>
        <v>0</v>
      </c>
      <c r="AL337" s="20">
        <f t="shared" si="25"/>
        <v>0</v>
      </c>
      <c r="AM337" s="20" t="str">
        <f t="shared" si="26"/>
        <v/>
      </c>
      <c r="AN337" s="21" t="str">
        <f t="shared" si="27"/>
        <v/>
      </c>
      <c r="AQ337" s="3">
        <f t="shared" si="28"/>
        <v>0</v>
      </c>
    </row>
    <row r="338" spans="1:43" ht="15" customHeight="1" x14ac:dyDescent="0.35">
      <c r="A338" s="3" t="s">
        <v>435</v>
      </c>
      <c r="B338" s="3" t="s">
        <v>436</v>
      </c>
      <c r="C338" s="3">
        <v>2013</v>
      </c>
      <c r="D338" s="3">
        <v>25.76</v>
      </c>
      <c r="E338" s="3">
        <v>0.91</v>
      </c>
      <c r="F338" s="3" t="s">
        <v>621</v>
      </c>
      <c r="G338" s="3" t="s">
        <v>621</v>
      </c>
      <c r="H338" s="3" t="s">
        <v>621</v>
      </c>
      <c r="I338" s="3">
        <v>33.659999999999997</v>
      </c>
      <c r="J338" s="3">
        <v>0</v>
      </c>
      <c r="K338" s="3">
        <v>0</v>
      </c>
      <c r="L338" s="3">
        <v>0</v>
      </c>
      <c r="M338" s="3">
        <v>0</v>
      </c>
      <c r="N338" s="3">
        <v>0</v>
      </c>
      <c r="O338" s="3">
        <v>0</v>
      </c>
      <c r="P338" s="3">
        <v>0</v>
      </c>
      <c r="Q338" s="3">
        <v>0</v>
      </c>
      <c r="R338" s="3">
        <v>30.3</v>
      </c>
      <c r="S338" s="3">
        <v>0</v>
      </c>
      <c r="T338" s="3">
        <v>0</v>
      </c>
      <c r="U338" s="3">
        <v>0</v>
      </c>
      <c r="V338" s="3" t="s">
        <v>14</v>
      </c>
      <c r="W338" s="3">
        <v>0</v>
      </c>
      <c r="X338" s="3">
        <v>0</v>
      </c>
      <c r="Y338" s="3">
        <v>0</v>
      </c>
      <c r="Z338" s="3">
        <v>0</v>
      </c>
      <c r="AA338" s="3">
        <v>0</v>
      </c>
      <c r="AB338" s="3">
        <v>0</v>
      </c>
      <c r="AC338" s="3">
        <v>0</v>
      </c>
      <c r="AD338" s="3">
        <v>0</v>
      </c>
      <c r="AE338" s="3">
        <v>0</v>
      </c>
      <c r="AF338" s="3">
        <v>0</v>
      </c>
      <c r="AG338" s="3">
        <v>3.36</v>
      </c>
      <c r="AJ338" s="20">
        <f t="shared" si="29"/>
        <v>33.660000000000004</v>
      </c>
      <c r="AL338" s="20">
        <f t="shared" si="25"/>
        <v>25.76</v>
      </c>
      <c r="AM338" s="20">
        <f t="shared" si="26"/>
        <v>0.91</v>
      </c>
      <c r="AN338" s="21">
        <f t="shared" si="27"/>
        <v>0.79233511586452754</v>
      </c>
      <c r="AQ338" s="3">
        <f t="shared" si="28"/>
        <v>30.300000000000004</v>
      </c>
    </row>
    <row r="339" spans="1:43" ht="15" customHeight="1" x14ac:dyDescent="0.3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W339" s="3" t="s">
        <v>621</v>
      </c>
      <c r="X339" s="3" t="s">
        <v>621</v>
      </c>
      <c r="Y339" s="3" t="s">
        <v>621</v>
      </c>
      <c r="Z339" s="3" t="s">
        <v>621</v>
      </c>
      <c r="AA339" s="3" t="s">
        <v>621</v>
      </c>
      <c r="AB339" s="3" t="s">
        <v>621</v>
      </c>
      <c r="AC339" s="3" t="s">
        <v>621</v>
      </c>
      <c r="AD339" s="3" t="s">
        <v>621</v>
      </c>
      <c r="AE339" s="3" t="s">
        <v>621</v>
      </c>
      <c r="AF339" s="3" t="s">
        <v>621</v>
      </c>
      <c r="AG339" s="3" t="s">
        <v>621</v>
      </c>
      <c r="AJ339" s="20">
        <f t="shared" si="29"/>
        <v>0</v>
      </c>
      <c r="AL339" s="20">
        <f t="shared" si="25"/>
        <v>0</v>
      </c>
      <c r="AM339" s="20" t="str">
        <f t="shared" si="26"/>
        <v/>
      </c>
      <c r="AN339" s="21" t="str">
        <f t="shared" si="27"/>
        <v/>
      </c>
      <c r="AQ339" s="3">
        <f t="shared" si="28"/>
        <v>0</v>
      </c>
    </row>
    <row r="340" spans="1:43" ht="15" customHeight="1" x14ac:dyDescent="0.3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W340" s="3" t="s">
        <v>621</v>
      </c>
      <c r="X340" s="3" t="s">
        <v>621</v>
      </c>
      <c r="Y340" s="3" t="s">
        <v>621</v>
      </c>
      <c r="Z340" s="3" t="s">
        <v>621</v>
      </c>
      <c r="AA340" s="3" t="s">
        <v>621</v>
      </c>
      <c r="AB340" s="3" t="s">
        <v>621</v>
      </c>
      <c r="AC340" s="3" t="s">
        <v>621</v>
      </c>
      <c r="AD340" s="3" t="s">
        <v>621</v>
      </c>
      <c r="AE340" s="3" t="s">
        <v>621</v>
      </c>
      <c r="AF340" s="3" t="s">
        <v>621</v>
      </c>
      <c r="AG340" s="3" t="s">
        <v>621</v>
      </c>
      <c r="AJ340" s="20">
        <f t="shared" si="29"/>
        <v>0</v>
      </c>
      <c r="AL340" s="20">
        <f t="shared" si="25"/>
        <v>0</v>
      </c>
      <c r="AM340" s="20" t="str">
        <f t="shared" si="26"/>
        <v/>
      </c>
      <c r="AN340" s="21" t="str">
        <f t="shared" si="27"/>
        <v/>
      </c>
      <c r="AQ340" s="3">
        <f t="shared" si="28"/>
        <v>0</v>
      </c>
    </row>
    <row r="341" spans="1:43" ht="15" customHeight="1" x14ac:dyDescent="0.3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W341" s="3" t="s">
        <v>621</v>
      </c>
      <c r="X341" s="3" t="s">
        <v>621</v>
      </c>
      <c r="Y341" s="3" t="s">
        <v>621</v>
      </c>
      <c r="Z341" s="3" t="s">
        <v>621</v>
      </c>
      <c r="AA341" s="3" t="s">
        <v>621</v>
      </c>
      <c r="AB341" s="3" t="s">
        <v>621</v>
      </c>
      <c r="AC341" s="3" t="s">
        <v>621</v>
      </c>
      <c r="AD341" s="3" t="s">
        <v>621</v>
      </c>
      <c r="AE341" s="3" t="s">
        <v>621</v>
      </c>
      <c r="AF341" s="3" t="s">
        <v>621</v>
      </c>
      <c r="AG341" s="3" t="s">
        <v>621</v>
      </c>
      <c r="AJ341" s="20">
        <f t="shared" si="29"/>
        <v>0</v>
      </c>
      <c r="AL341" s="20">
        <f t="shared" si="25"/>
        <v>0</v>
      </c>
      <c r="AM341" s="20" t="str">
        <f t="shared" si="26"/>
        <v/>
      </c>
      <c r="AN341" s="21" t="str">
        <f t="shared" si="27"/>
        <v/>
      </c>
      <c r="AQ341" s="3">
        <f t="shared" si="28"/>
        <v>0</v>
      </c>
    </row>
    <row r="342" spans="1:43" ht="15" customHeight="1" x14ac:dyDescent="0.35">
      <c r="A342" s="3" t="s">
        <v>440</v>
      </c>
      <c r="B342" s="3" t="s">
        <v>441</v>
      </c>
      <c r="C342" s="3">
        <v>2013</v>
      </c>
      <c r="D342" s="3" t="s">
        <v>621</v>
      </c>
      <c r="E342" s="3" t="s">
        <v>621</v>
      </c>
      <c r="F342" s="3" t="s">
        <v>621</v>
      </c>
      <c r="G342" s="3" t="s">
        <v>621</v>
      </c>
      <c r="H342" s="3" t="s">
        <v>621</v>
      </c>
      <c r="I342" s="3" t="s">
        <v>621</v>
      </c>
      <c r="J342" s="3" t="s">
        <v>621</v>
      </c>
      <c r="K342" s="3" t="s">
        <v>621</v>
      </c>
      <c r="L342" s="3" t="s">
        <v>621</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621</v>
      </c>
      <c r="AG342" s="3" t="s">
        <v>621</v>
      </c>
      <c r="AJ342" s="20">
        <f t="shared" si="29"/>
        <v>0</v>
      </c>
      <c r="AL342" s="20">
        <f t="shared" si="25"/>
        <v>0</v>
      </c>
      <c r="AM342" s="20" t="str">
        <f t="shared" si="26"/>
        <v/>
      </c>
      <c r="AN342" s="21" t="str">
        <f t="shared" si="27"/>
        <v/>
      </c>
      <c r="AQ342" s="3">
        <f t="shared" si="28"/>
        <v>0</v>
      </c>
    </row>
    <row r="343" spans="1:43" ht="15" customHeight="1" x14ac:dyDescent="0.35">
      <c r="A343" s="3" t="s">
        <v>440</v>
      </c>
      <c r="B343" s="3" t="s">
        <v>442</v>
      </c>
      <c r="C343" s="3">
        <v>2013</v>
      </c>
      <c r="D343" s="3" t="s">
        <v>621</v>
      </c>
      <c r="E343" s="3" t="s">
        <v>621</v>
      </c>
      <c r="F343" s="3" t="s">
        <v>621</v>
      </c>
      <c r="G343" s="3" t="s">
        <v>621</v>
      </c>
      <c r="H343" s="3" t="s">
        <v>621</v>
      </c>
      <c r="I343" s="3" t="s">
        <v>621</v>
      </c>
      <c r="J343" s="3" t="s">
        <v>621</v>
      </c>
      <c r="K343" s="3" t="s">
        <v>621</v>
      </c>
      <c r="L343" s="3" t="s">
        <v>621</v>
      </c>
      <c r="M343" s="3" t="s">
        <v>621</v>
      </c>
      <c r="N343" s="3" t="s">
        <v>621</v>
      </c>
      <c r="O343" s="3" t="s">
        <v>621</v>
      </c>
      <c r="P343" s="3" t="s">
        <v>621</v>
      </c>
      <c r="Q343" s="3" t="s">
        <v>621</v>
      </c>
      <c r="R343" s="3" t="s">
        <v>621</v>
      </c>
      <c r="S343" s="3" t="s">
        <v>621</v>
      </c>
      <c r="T343" s="3" t="s">
        <v>621</v>
      </c>
      <c r="U343" s="3" t="s">
        <v>621</v>
      </c>
      <c r="V343" s="3" t="s">
        <v>621</v>
      </c>
      <c r="W343" s="3" t="s">
        <v>621</v>
      </c>
      <c r="X343" s="3" t="s">
        <v>621</v>
      </c>
      <c r="Y343" s="3" t="s">
        <v>621</v>
      </c>
      <c r="Z343" s="3" t="s">
        <v>621</v>
      </c>
      <c r="AA343" s="3" t="s">
        <v>621</v>
      </c>
      <c r="AB343" s="3" t="s">
        <v>621</v>
      </c>
      <c r="AC343" s="3" t="s">
        <v>621</v>
      </c>
      <c r="AD343" s="3" t="s">
        <v>621</v>
      </c>
      <c r="AE343" s="3" t="s">
        <v>621</v>
      </c>
      <c r="AF343" s="3" t="s">
        <v>621</v>
      </c>
      <c r="AG343" s="3" t="s">
        <v>621</v>
      </c>
      <c r="AJ343" s="20">
        <f t="shared" si="29"/>
        <v>0</v>
      </c>
      <c r="AL343" s="20">
        <f t="shared" si="25"/>
        <v>0</v>
      </c>
      <c r="AM343" s="20" t="str">
        <f t="shared" si="26"/>
        <v/>
      </c>
      <c r="AN343" s="21" t="str">
        <f t="shared" si="27"/>
        <v/>
      </c>
      <c r="AQ343" s="3">
        <f t="shared" si="28"/>
        <v>0</v>
      </c>
    </row>
    <row r="344" spans="1:43" ht="15" customHeight="1" x14ac:dyDescent="0.35">
      <c r="A344" s="3" t="s">
        <v>443</v>
      </c>
      <c r="B344" s="3" t="s">
        <v>444</v>
      </c>
      <c r="C344" s="3">
        <v>2013</v>
      </c>
      <c r="D344" s="3">
        <v>151.97</v>
      </c>
      <c r="E344" s="3">
        <v>36.030999999999999</v>
      </c>
      <c r="F344" s="3" t="s">
        <v>621</v>
      </c>
      <c r="G344" s="3" t="s">
        <v>621</v>
      </c>
      <c r="H344" s="3" t="s">
        <v>621</v>
      </c>
      <c r="I344" s="3">
        <v>259.15100000000001</v>
      </c>
      <c r="J344" s="3" t="s">
        <v>621</v>
      </c>
      <c r="K344" s="3" t="s">
        <v>621</v>
      </c>
      <c r="L344" s="3" t="s">
        <v>621</v>
      </c>
      <c r="M344" s="3" t="s">
        <v>621</v>
      </c>
      <c r="N344" s="3" t="s">
        <v>621</v>
      </c>
      <c r="O344" s="3" t="s">
        <v>621</v>
      </c>
      <c r="P344" s="3">
        <v>8.2639999999999993</v>
      </c>
      <c r="Q344" s="3">
        <v>4.5439999999999996</v>
      </c>
      <c r="R344" s="3">
        <v>0</v>
      </c>
      <c r="S344" s="3">
        <v>0</v>
      </c>
      <c r="T344" s="3">
        <v>0</v>
      </c>
      <c r="U344" s="3">
        <v>0</v>
      </c>
      <c r="V344" s="3" t="s">
        <v>14</v>
      </c>
      <c r="W344" s="3">
        <v>0</v>
      </c>
      <c r="X344" s="3">
        <v>0</v>
      </c>
      <c r="Y344" s="3" t="s">
        <v>621</v>
      </c>
      <c r="Z344" s="3">
        <v>193.39699999999999</v>
      </c>
      <c r="AA344" s="3">
        <v>0</v>
      </c>
      <c r="AB344" s="3">
        <v>0</v>
      </c>
      <c r="AC344" s="3">
        <v>0</v>
      </c>
      <c r="AD344" s="3">
        <v>0</v>
      </c>
      <c r="AE344" s="3">
        <v>41.293999999999997</v>
      </c>
      <c r="AF344" s="3" t="s">
        <v>621</v>
      </c>
      <c r="AG344" s="3">
        <v>11.651999999999999</v>
      </c>
      <c r="AJ344" s="20">
        <f t="shared" si="29"/>
        <v>259.15099999999995</v>
      </c>
      <c r="AL344" s="20">
        <f t="shared" si="25"/>
        <v>151.97</v>
      </c>
      <c r="AM344" s="20">
        <f t="shared" si="26"/>
        <v>36.030999999999999</v>
      </c>
      <c r="AN344" s="21">
        <f t="shared" si="27"/>
        <v>0.72544964132880074</v>
      </c>
      <c r="AQ344" s="3">
        <f t="shared" si="28"/>
        <v>247.49899999999997</v>
      </c>
    </row>
    <row r="345" spans="1:43" ht="15" customHeight="1" x14ac:dyDescent="0.3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J345" s="20">
        <f t="shared" si="29"/>
        <v>0</v>
      </c>
      <c r="AL345" s="20">
        <f t="shared" si="25"/>
        <v>0</v>
      </c>
      <c r="AM345" s="20" t="str">
        <f t="shared" si="26"/>
        <v/>
      </c>
      <c r="AN345" s="21" t="str">
        <f t="shared" si="27"/>
        <v/>
      </c>
      <c r="AQ345" s="3">
        <f t="shared" si="28"/>
        <v>0</v>
      </c>
    </row>
    <row r="346" spans="1:43" ht="15" customHeight="1" x14ac:dyDescent="0.3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J346" s="20">
        <f t="shared" si="29"/>
        <v>0</v>
      </c>
      <c r="AL346" s="20">
        <f t="shared" si="25"/>
        <v>0</v>
      </c>
      <c r="AM346" s="20" t="str">
        <f t="shared" si="26"/>
        <v/>
      </c>
      <c r="AN346" s="21" t="str">
        <f t="shared" si="27"/>
        <v/>
      </c>
      <c r="AQ346" s="3">
        <f t="shared" si="28"/>
        <v>0</v>
      </c>
    </row>
    <row r="347" spans="1:43" ht="15" customHeight="1" x14ac:dyDescent="0.35">
      <c r="A347" s="3" t="s">
        <v>447</v>
      </c>
      <c r="B347" s="3" t="s">
        <v>448</v>
      </c>
      <c r="C347" s="3">
        <v>2013</v>
      </c>
      <c r="D347" s="3" t="s">
        <v>621</v>
      </c>
      <c r="E347" s="3" t="s">
        <v>621</v>
      </c>
      <c r="F347" s="3" t="s">
        <v>621</v>
      </c>
      <c r="G347" s="3" t="s">
        <v>621</v>
      </c>
      <c r="H347" s="3" t="s">
        <v>621</v>
      </c>
      <c r="I347" s="3" t="s">
        <v>621</v>
      </c>
      <c r="J347" s="3" t="s">
        <v>621</v>
      </c>
      <c r="K347" s="3" t="s">
        <v>621</v>
      </c>
      <c r="L347" s="3" t="s">
        <v>621</v>
      </c>
      <c r="M347" s="3" t="s">
        <v>621</v>
      </c>
      <c r="N347" s="3" t="s">
        <v>621</v>
      </c>
      <c r="O347" s="3" t="s">
        <v>621</v>
      </c>
      <c r="P347" s="3" t="s">
        <v>621</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t="s">
        <v>621</v>
      </c>
      <c r="AE347" s="3" t="s">
        <v>621</v>
      </c>
      <c r="AF347" s="3" t="s">
        <v>621</v>
      </c>
      <c r="AG347" s="3" t="s">
        <v>621</v>
      </c>
      <c r="AJ347" s="20">
        <f t="shared" si="29"/>
        <v>0</v>
      </c>
      <c r="AL347" s="20">
        <f t="shared" si="25"/>
        <v>0</v>
      </c>
      <c r="AM347" s="20" t="str">
        <f t="shared" si="26"/>
        <v/>
      </c>
      <c r="AN347" s="21" t="str">
        <f t="shared" si="27"/>
        <v/>
      </c>
      <c r="AQ347" s="3">
        <f t="shared" si="28"/>
        <v>0</v>
      </c>
    </row>
    <row r="348" spans="1:43" ht="15" customHeight="1" x14ac:dyDescent="0.35">
      <c r="A348" s="3" t="s">
        <v>447</v>
      </c>
      <c r="B348" s="3" t="s">
        <v>449</v>
      </c>
      <c r="C348" s="3">
        <v>2013</v>
      </c>
      <c r="D348" s="3" t="s">
        <v>621</v>
      </c>
      <c r="E348" s="3" t="s">
        <v>621</v>
      </c>
      <c r="F348" s="3" t="s">
        <v>621</v>
      </c>
      <c r="G348" s="3" t="s">
        <v>621</v>
      </c>
      <c r="H348" s="3" t="s">
        <v>621</v>
      </c>
      <c r="I348" s="3" t="s">
        <v>621</v>
      </c>
      <c r="J348" s="3" t="s">
        <v>621</v>
      </c>
      <c r="K348" s="3" t="s">
        <v>621</v>
      </c>
      <c r="L348" s="3" t="s">
        <v>621</v>
      </c>
      <c r="M348" s="3" t="s">
        <v>621</v>
      </c>
      <c r="N348" s="3" t="s">
        <v>621</v>
      </c>
      <c r="O348" s="3" t="s">
        <v>621</v>
      </c>
      <c r="P348" s="3" t="s">
        <v>621</v>
      </c>
      <c r="Q348" s="3" t="s">
        <v>621</v>
      </c>
      <c r="R348" s="3" t="s">
        <v>621</v>
      </c>
      <c r="S348" s="3" t="s">
        <v>621</v>
      </c>
      <c r="T348" s="3" t="s">
        <v>621</v>
      </c>
      <c r="U348" s="3" t="s">
        <v>621</v>
      </c>
      <c r="V348" s="3" t="s">
        <v>621</v>
      </c>
      <c r="W348" s="3" t="s">
        <v>621</v>
      </c>
      <c r="X348" s="3" t="s">
        <v>621</v>
      </c>
      <c r="Y348" s="3" t="s">
        <v>621</v>
      </c>
      <c r="Z348" s="3" t="s">
        <v>621</v>
      </c>
      <c r="AA348" s="3" t="s">
        <v>621</v>
      </c>
      <c r="AB348" s="3" t="s">
        <v>621</v>
      </c>
      <c r="AC348" s="3" t="s">
        <v>621</v>
      </c>
      <c r="AD348" s="3" t="s">
        <v>621</v>
      </c>
      <c r="AE348" s="3" t="s">
        <v>621</v>
      </c>
      <c r="AF348" s="3" t="s">
        <v>621</v>
      </c>
      <c r="AG348" s="3" t="s">
        <v>621</v>
      </c>
      <c r="AJ348" s="20">
        <f t="shared" si="29"/>
        <v>0</v>
      </c>
      <c r="AL348" s="20">
        <f t="shared" si="25"/>
        <v>0</v>
      </c>
      <c r="AM348" s="20" t="str">
        <f t="shared" si="26"/>
        <v/>
      </c>
      <c r="AN348" s="21" t="str">
        <f t="shared" si="27"/>
        <v/>
      </c>
      <c r="AQ348" s="3">
        <f t="shared" si="28"/>
        <v>0</v>
      </c>
    </row>
    <row r="349" spans="1:43" ht="15" customHeight="1" x14ac:dyDescent="0.35">
      <c r="A349" s="3" t="s">
        <v>447</v>
      </c>
      <c r="B349" s="3" t="s">
        <v>450</v>
      </c>
      <c r="C349" s="3">
        <v>2013</v>
      </c>
      <c r="D349" s="3">
        <v>268.7</v>
      </c>
      <c r="E349" s="3">
        <v>70</v>
      </c>
      <c r="F349" s="3" t="s">
        <v>621</v>
      </c>
      <c r="G349" s="3" t="s">
        <v>621</v>
      </c>
      <c r="H349" s="3" t="s">
        <v>621</v>
      </c>
      <c r="I349" s="3">
        <v>447.90800000000002</v>
      </c>
      <c r="J349" s="3" t="s">
        <v>621</v>
      </c>
      <c r="K349" s="3">
        <v>0.65</v>
      </c>
      <c r="L349" s="3" t="s">
        <v>621</v>
      </c>
      <c r="M349" s="3">
        <v>87.394000000000005</v>
      </c>
      <c r="N349" s="3" t="s">
        <v>621</v>
      </c>
      <c r="O349" s="3" t="s">
        <v>621</v>
      </c>
      <c r="P349" s="3" t="s">
        <v>621</v>
      </c>
      <c r="Q349" s="3" t="s">
        <v>621</v>
      </c>
      <c r="R349" s="3" t="s">
        <v>621</v>
      </c>
      <c r="S349" s="3" t="s">
        <v>621</v>
      </c>
      <c r="T349" s="3" t="s">
        <v>621</v>
      </c>
      <c r="U349" s="3">
        <v>3.0720000000000001</v>
      </c>
      <c r="V349" s="3" t="s">
        <v>14</v>
      </c>
      <c r="W349" s="3" t="s">
        <v>621</v>
      </c>
      <c r="X349" s="3" t="s">
        <v>621</v>
      </c>
      <c r="Y349" s="3" t="s">
        <v>621</v>
      </c>
      <c r="Z349" s="3" t="s">
        <v>621</v>
      </c>
      <c r="AA349" s="3">
        <v>3.657</v>
      </c>
      <c r="AB349" s="3" t="s">
        <v>621</v>
      </c>
      <c r="AC349" s="3" t="s">
        <v>621</v>
      </c>
      <c r="AD349" s="3" t="s">
        <v>621</v>
      </c>
      <c r="AE349" s="3">
        <v>300.51499999999999</v>
      </c>
      <c r="AF349" s="3" t="s">
        <v>621</v>
      </c>
      <c r="AG349" s="3">
        <v>52.62</v>
      </c>
      <c r="AJ349" s="20">
        <f t="shared" si="29"/>
        <v>447.90800000000002</v>
      </c>
      <c r="AL349" s="20">
        <f t="shared" si="25"/>
        <v>268.7</v>
      </c>
      <c r="AM349" s="20">
        <f t="shared" si="26"/>
        <v>70</v>
      </c>
      <c r="AN349" s="21">
        <f t="shared" si="27"/>
        <v>0.75618207310429819</v>
      </c>
      <c r="AQ349" s="3">
        <f t="shared" si="28"/>
        <v>395.28800000000001</v>
      </c>
    </row>
    <row r="350" spans="1:43" ht="15" customHeight="1" x14ac:dyDescent="0.3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J350" s="20">
        <f t="shared" si="29"/>
        <v>0</v>
      </c>
      <c r="AL350" s="20">
        <f t="shared" si="25"/>
        <v>0</v>
      </c>
      <c r="AM350" s="20" t="str">
        <f t="shared" si="26"/>
        <v/>
      </c>
      <c r="AN350" s="21" t="str">
        <f t="shared" si="27"/>
        <v/>
      </c>
      <c r="AQ350" s="3">
        <f t="shared" si="28"/>
        <v>0</v>
      </c>
    </row>
    <row r="351" spans="1:43" ht="15" customHeight="1" x14ac:dyDescent="0.35">
      <c r="A351" s="3" t="s">
        <v>447</v>
      </c>
      <c r="B351" s="3" t="s">
        <v>452</v>
      </c>
      <c r="C351" s="3">
        <v>2013</v>
      </c>
      <c r="D351" s="3" t="s">
        <v>621</v>
      </c>
      <c r="E351" s="3" t="s">
        <v>621</v>
      </c>
      <c r="F351" s="3" t="s">
        <v>621</v>
      </c>
      <c r="G351" s="3" t="s">
        <v>621</v>
      </c>
      <c r="H351" s="3" t="s">
        <v>621</v>
      </c>
      <c r="I351" s="3" t="s">
        <v>621</v>
      </c>
      <c r="J351" s="3" t="s">
        <v>621</v>
      </c>
      <c r="K351" s="3" t="s">
        <v>621</v>
      </c>
      <c r="L351" s="3" t="s">
        <v>621</v>
      </c>
      <c r="M351" s="3" t="s">
        <v>621</v>
      </c>
      <c r="N351" s="3" t="s">
        <v>621</v>
      </c>
      <c r="O351" s="3" t="s">
        <v>621</v>
      </c>
      <c r="P351" s="3" t="s">
        <v>621</v>
      </c>
      <c r="Q351" s="3" t="s">
        <v>621</v>
      </c>
      <c r="R351" s="3" t="s">
        <v>621</v>
      </c>
      <c r="S351" s="3" t="s">
        <v>621</v>
      </c>
      <c r="T351" s="3" t="s">
        <v>621</v>
      </c>
      <c r="U351" s="3" t="s">
        <v>621</v>
      </c>
      <c r="V351" s="3" t="s">
        <v>621</v>
      </c>
      <c r="W351" s="3" t="s">
        <v>621</v>
      </c>
      <c r="X351" s="3" t="s">
        <v>621</v>
      </c>
      <c r="Y351" s="3" t="s">
        <v>621</v>
      </c>
      <c r="Z351" s="3" t="s">
        <v>621</v>
      </c>
      <c r="AA351" s="3" t="s">
        <v>621</v>
      </c>
      <c r="AB351" s="3" t="s">
        <v>621</v>
      </c>
      <c r="AC351" s="3" t="s">
        <v>621</v>
      </c>
      <c r="AD351" s="3" t="s">
        <v>621</v>
      </c>
      <c r="AE351" s="3" t="s">
        <v>621</v>
      </c>
      <c r="AF351" s="3" t="s">
        <v>621</v>
      </c>
      <c r="AG351" s="3" t="s">
        <v>621</v>
      </c>
      <c r="AJ351" s="20">
        <f t="shared" si="29"/>
        <v>0</v>
      </c>
      <c r="AL351" s="20">
        <f t="shared" si="25"/>
        <v>0</v>
      </c>
      <c r="AM351" s="20" t="str">
        <f t="shared" si="26"/>
        <v/>
      </c>
      <c r="AN351" s="21" t="str">
        <f t="shared" si="27"/>
        <v/>
      </c>
      <c r="AQ351" s="3">
        <f t="shared" si="28"/>
        <v>0</v>
      </c>
    </row>
    <row r="352" spans="1:43" ht="15" customHeight="1" x14ac:dyDescent="0.35">
      <c r="A352" s="3" t="s">
        <v>453</v>
      </c>
      <c r="B352" s="3" t="s">
        <v>454</v>
      </c>
      <c r="C352" s="3">
        <v>2013</v>
      </c>
      <c r="D352" s="3" t="s">
        <v>621</v>
      </c>
      <c r="E352" s="3" t="s">
        <v>621</v>
      </c>
      <c r="F352" s="3" t="s">
        <v>621</v>
      </c>
      <c r="G352" s="3" t="s">
        <v>621</v>
      </c>
      <c r="H352" s="3" t="s">
        <v>621</v>
      </c>
      <c r="I352" s="3" t="s">
        <v>621</v>
      </c>
      <c r="J352" s="3" t="s">
        <v>621</v>
      </c>
      <c r="K352" s="3" t="s">
        <v>621</v>
      </c>
      <c r="L352" s="3" t="s">
        <v>621</v>
      </c>
      <c r="M352" s="3" t="s">
        <v>621</v>
      </c>
      <c r="N352" s="3" t="s">
        <v>621</v>
      </c>
      <c r="O352" s="3" t="s">
        <v>621</v>
      </c>
      <c r="P352" s="3" t="s">
        <v>621</v>
      </c>
      <c r="Q352" s="3" t="s">
        <v>621</v>
      </c>
      <c r="R352" s="3" t="s">
        <v>621</v>
      </c>
      <c r="S352" s="3" t="s">
        <v>621</v>
      </c>
      <c r="T352" s="3" t="s">
        <v>621</v>
      </c>
      <c r="U352" s="3" t="s">
        <v>621</v>
      </c>
      <c r="V352" s="3" t="s">
        <v>621</v>
      </c>
      <c r="W352" s="3" t="s">
        <v>621</v>
      </c>
      <c r="X352" s="3" t="s">
        <v>621</v>
      </c>
      <c r="Y352" s="3" t="s">
        <v>621</v>
      </c>
      <c r="Z352" s="3" t="s">
        <v>621</v>
      </c>
      <c r="AA352" s="3" t="s">
        <v>621</v>
      </c>
      <c r="AB352" s="3" t="s">
        <v>621</v>
      </c>
      <c r="AC352" s="3" t="s">
        <v>621</v>
      </c>
      <c r="AD352" s="3" t="s">
        <v>621</v>
      </c>
      <c r="AE352" s="3" t="s">
        <v>621</v>
      </c>
      <c r="AF352" s="3" t="s">
        <v>621</v>
      </c>
      <c r="AG352" s="3" t="s">
        <v>621</v>
      </c>
      <c r="AJ352" s="20">
        <f t="shared" si="29"/>
        <v>0</v>
      </c>
      <c r="AL352" s="20">
        <f t="shared" si="25"/>
        <v>0</v>
      </c>
      <c r="AM352" s="20" t="str">
        <f t="shared" si="26"/>
        <v/>
      </c>
      <c r="AN352" s="21" t="str">
        <f t="shared" si="27"/>
        <v/>
      </c>
      <c r="AQ352" s="3">
        <f t="shared" si="28"/>
        <v>0</v>
      </c>
    </row>
    <row r="353" spans="1:43" ht="15" customHeight="1" x14ac:dyDescent="0.35">
      <c r="A353" s="3" t="s">
        <v>453</v>
      </c>
      <c r="B353" s="3" t="s">
        <v>455</v>
      </c>
      <c r="C353" s="3">
        <v>2013</v>
      </c>
      <c r="D353" s="3" t="s">
        <v>621</v>
      </c>
      <c r="E353" s="3" t="s">
        <v>621</v>
      </c>
      <c r="F353" s="3" t="s">
        <v>621</v>
      </c>
      <c r="G353" s="3" t="s">
        <v>621</v>
      </c>
      <c r="H353" s="3" t="s">
        <v>621</v>
      </c>
      <c r="I353" s="3" t="s">
        <v>621</v>
      </c>
      <c r="J353" s="3" t="s">
        <v>621</v>
      </c>
      <c r="K353" s="3" t="s">
        <v>621</v>
      </c>
      <c r="L353" s="3" t="s">
        <v>621</v>
      </c>
      <c r="M353" s="3" t="s">
        <v>621</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t="s">
        <v>621</v>
      </c>
      <c r="AB353" s="3" t="s">
        <v>621</v>
      </c>
      <c r="AC353" s="3" t="s">
        <v>621</v>
      </c>
      <c r="AD353" s="3" t="s">
        <v>621</v>
      </c>
      <c r="AE353" s="3" t="s">
        <v>621</v>
      </c>
      <c r="AF353" s="3" t="s">
        <v>621</v>
      </c>
      <c r="AG353" s="3" t="s">
        <v>621</v>
      </c>
      <c r="AJ353" s="20">
        <f t="shared" si="29"/>
        <v>0</v>
      </c>
      <c r="AL353" s="20">
        <f t="shared" si="25"/>
        <v>0</v>
      </c>
      <c r="AM353" s="20" t="str">
        <f t="shared" si="26"/>
        <v/>
      </c>
      <c r="AN353" s="21" t="str">
        <f t="shared" si="27"/>
        <v/>
      </c>
      <c r="AQ353" s="3">
        <f t="shared" si="28"/>
        <v>0</v>
      </c>
    </row>
    <row r="354" spans="1:43" ht="15" customHeight="1" x14ac:dyDescent="0.35">
      <c r="A354" s="3" t="s">
        <v>453</v>
      </c>
      <c r="B354" s="3" t="s">
        <v>456</v>
      </c>
      <c r="C354" s="3">
        <v>2013</v>
      </c>
      <c r="D354" s="3" t="s">
        <v>621</v>
      </c>
      <c r="E354" s="3" t="s">
        <v>621</v>
      </c>
      <c r="F354" s="3" t="s">
        <v>621</v>
      </c>
      <c r="G354" s="3" t="s">
        <v>621</v>
      </c>
      <c r="H354" s="3" t="s">
        <v>621</v>
      </c>
      <c r="I354" s="3" t="s">
        <v>621</v>
      </c>
      <c r="J354" s="3" t="s">
        <v>621</v>
      </c>
      <c r="K354" s="3" t="s">
        <v>621</v>
      </c>
      <c r="L354" s="3" t="s">
        <v>621</v>
      </c>
      <c r="M354" s="3" t="s">
        <v>621</v>
      </c>
      <c r="N354" s="3" t="s">
        <v>621</v>
      </c>
      <c r="O354" s="3" t="s">
        <v>621</v>
      </c>
      <c r="P354" s="3" t="s">
        <v>621</v>
      </c>
      <c r="Q354" s="3" t="s">
        <v>621</v>
      </c>
      <c r="R354" s="3" t="s">
        <v>621</v>
      </c>
      <c r="S354" s="3" t="s">
        <v>621</v>
      </c>
      <c r="T354" s="3" t="s">
        <v>621</v>
      </c>
      <c r="U354" s="3" t="s">
        <v>621</v>
      </c>
      <c r="V354" s="3" t="s">
        <v>621</v>
      </c>
      <c r="W354" s="3" t="s">
        <v>621</v>
      </c>
      <c r="X354" s="3" t="s">
        <v>621</v>
      </c>
      <c r="Y354" s="3" t="s">
        <v>621</v>
      </c>
      <c r="Z354" s="3" t="s">
        <v>621</v>
      </c>
      <c r="AA354" s="3" t="s">
        <v>621</v>
      </c>
      <c r="AB354" s="3" t="s">
        <v>621</v>
      </c>
      <c r="AC354" s="3" t="s">
        <v>621</v>
      </c>
      <c r="AD354" s="3" t="s">
        <v>621</v>
      </c>
      <c r="AE354" s="3" t="s">
        <v>621</v>
      </c>
      <c r="AF354" s="3" t="s">
        <v>621</v>
      </c>
      <c r="AG354" s="3" t="s">
        <v>621</v>
      </c>
      <c r="AJ354" s="20">
        <f t="shared" si="29"/>
        <v>0</v>
      </c>
      <c r="AL354" s="20">
        <f t="shared" si="25"/>
        <v>0</v>
      </c>
      <c r="AM354" s="20" t="str">
        <f t="shared" si="26"/>
        <v/>
      </c>
      <c r="AN354" s="21" t="str">
        <f t="shared" si="27"/>
        <v/>
      </c>
      <c r="AQ354" s="3">
        <f t="shared" si="28"/>
        <v>0</v>
      </c>
    </row>
    <row r="355" spans="1:43" ht="15" customHeight="1" x14ac:dyDescent="0.35">
      <c r="A355" s="3" t="s">
        <v>453</v>
      </c>
      <c r="B355" s="3" t="s">
        <v>457</v>
      </c>
      <c r="C355" s="3">
        <v>2013</v>
      </c>
      <c r="D355" s="3" t="s">
        <v>621</v>
      </c>
      <c r="E355" s="3" t="s">
        <v>621</v>
      </c>
      <c r="F355" s="3" t="s">
        <v>621</v>
      </c>
      <c r="G355" s="3" t="s">
        <v>621</v>
      </c>
      <c r="H355" s="3" t="s">
        <v>621</v>
      </c>
      <c r="I355" s="3" t="s">
        <v>621</v>
      </c>
      <c r="J355" s="3" t="s">
        <v>621</v>
      </c>
      <c r="K355" s="3" t="s">
        <v>621</v>
      </c>
      <c r="L355" s="3" t="s">
        <v>621</v>
      </c>
      <c r="M355" s="3" t="s">
        <v>621</v>
      </c>
      <c r="N355" s="3" t="s">
        <v>621</v>
      </c>
      <c r="O355" s="3" t="s">
        <v>621</v>
      </c>
      <c r="P355" s="3" t="s">
        <v>621</v>
      </c>
      <c r="Q355" s="3" t="s">
        <v>621</v>
      </c>
      <c r="R355" s="3" t="s">
        <v>621</v>
      </c>
      <c r="S355" s="3" t="s">
        <v>621</v>
      </c>
      <c r="T355" s="3" t="s">
        <v>621</v>
      </c>
      <c r="U355" s="3" t="s">
        <v>621</v>
      </c>
      <c r="V355" s="3" t="s">
        <v>621</v>
      </c>
      <c r="W355" s="3" t="s">
        <v>621</v>
      </c>
      <c r="X355" s="3" t="s">
        <v>621</v>
      </c>
      <c r="Y355" s="3" t="s">
        <v>621</v>
      </c>
      <c r="Z355" s="3" t="s">
        <v>621</v>
      </c>
      <c r="AA355" s="3" t="s">
        <v>621</v>
      </c>
      <c r="AB355" s="3" t="s">
        <v>621</v>
      </c>
      <c r="AC355" s="3" t="s">
        <v>621</v>
      </c>
      <c r="AD355" s="3" t="s">
        <v>621</v>
      </c>
      <c r="AE355" s="3" t="s">
        <v>621</v>
      </c>
      <c r="AF355" s="3" t="s">
        <v>621</v>
      </c>
      <c r="AG355" s="3" t="s">
        <v>621</v>
      </c>
      <c r="AJ355" s="20">
        <f t="shared" si="29"/>
        <v>0</v>
      </c>
      <c r="AL355" s="20">
        <f t="shared" si="25"/>
        <v>0</v>
      </c>
      <c r="AM355" s="20" t="str">
        <f t="shared" si="26"/>
        <v/>
      </c>
      <c r="AN355" s="21" t="str">
        <f t="shared" si="27"/>
        <v/>
      </c>
      <c r="AQ355" s="3">
        <f t="shared" si="28"/>
        <v>0</v>
      </c>
    </row>
    <row r="356" spans="1:43" ht="15" customHeight="1" x14ac:dyDescent="0.35">
      <c r="A356" s="3" t="s">
        <v>458</v>
      </c>
      <c r="B356" s="3" t="s">
        <v>459</v>
      </c>
      <c r="C356" s="3">
        <v>2013</v>
      </c>
      <c r="D356" s="3" t="s">
        <v>621</v>
      </c>
      <c r="E356" s="3" t="s">
        <v>621</v>
      </c>
      <c r="F356" s="3" t="s">
        <v>621</v>
      </c>
      <c r="G356" s="3" t="s">
        <v>621</v>
      </c>
      <c r="H356" s="3" t="s">
        <v>621</v>
      </c>
      <c r="I356" s="3" t="s">
        <v>621</v>
      </c>
      <c r="J356" s="3" t="s">
        <v>621</v>
      </c>
      <c r="K356" s="3" t="s">
        <v>621</v>
      </c>
      <c r="L356" s="3" t="s">
        <v>621</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J356" s="20">
        <f t="shared" si="29"/>
        <v>0</v>
      </c>
      <c r="AL356" s="20">
        <f t="shared" si="25"/>
        <v>0</v>
      </c>
      <c r="AM356" s="20" t="str">
        <f t="shared" si="26"/>
        <v/>
      </c>
      <c r="AN356" s="21" t="str">
        <f t="shared" si="27"/>
        <v/>
      </c>
      <c r="AQ356" s="3">
        <f t="shared" si="28"/>
        <v>0</v>
      </c>
    </row>
    <row r="357" spans="1:43" ht="15" customHeight="1" x14ac:dyDescent="0.35">
      <c r="A357" s="3" t="s">
        <v>458</v>
      </c>
      <c r="B357" s="3" t="s">
        <v>460</v>
      </c>
      <c r="C357" s="3">
        <v>2013</v>
      </c>
      <c r="D357" s="3" t="s">
        <v>621</v>
      </c>
      <c r="E357" s="3" t="s">
        <v>621</v>
      </c>
      <c r="F357" s="3" t="s">
        <v>621</v>
      </c>
      <c r="G357" s="3" t="s">
        <v>621</v>
      </c>
      <c r="H357" s="3" t="s">
        <v>621</v>
      </c>
      <c r="I357" s="3" t="s">
        <v>621</v>
      </c>
      <c r="J357" s="3" t="s">
        <v>621</v>
      </c>
      <c r="K357" s="3" t="s">
        <v>621</v>
      </c>
      <c r="L357" s="3" t="s">
        <v>621</v>
      </c>
      <c r="M357" s="3" t="s">
        <v>621</v>
      </c>
      <c r="N357" s="3" t="s">
        <v>621</v>
      </c>
      <c r="O357" s="3" t="s">
        <v>621</v>
      </c>
      <c r="P357" s="3" t="s">
        <v>621</v>
      </c>
      <c r="Q357" s="3" t="s">
        <v>621</v>
      </c>
      <c r="R357" s="3" t="s">
        <v>621</v>
      </c>
      <c r="S357" s="3" t="s">
        <v>621</v>
      </c>
      <c r="T357" s="3" t="s">
        <v>621</v>
      </c>
      <c r="U357" s="3" t="s">
        <v>621</v>
      </c>
      <c r="V357" s="3" t="s">
        <v>621</v>
      </c>
      <c r="W357" s="3" t="s">
        <v>621</v>
      </c>
      <c r="X357" s="3" t="s">
        <v>621</v>
      </c>
      <c r="Y357" s="3" t="s">
        <v>621</v>
      </c>
      <c r="Z357" s="3" t="s">
        <v>621</v>
      </c>
      <c r="AA357" s="3" t="s">
        <v>621</v>
      </c>
      <c r="AB357" s="3" t="s">
        <v>621</v>
      </c>
      <c r="AC357" s="3" t="s">
        <v>621</v>
      </c>
      <c r="AD357" s="3" t="s">
        <v>621</v>
      </c>
      <c r="AE357" s="3" t="s">
        <v>621</v>
      </c>
      <c r="AF357" s="3" t="s">
        <v>621</v>
      </c>
      <c r="AG357" s="3" t="s">
        <v>621</v>
      </c>
      <c r="AJ357" s="20">
        <f t="shared" si="29"/>
        <v>0</v>
      </c>
      <c r="AL357" s="20">
        <f t="shared" si="25"/>
        <v>0</v>
      </c>
      <c r="AM357" s="20" t="str">
        <f t="shared" si="26"/>
        <v/>
      </c>
      <c r="AN357" s="21" t="str">
        <f t="shared" si="27"/>
        <v/>
      </c>
      <c r="AQ357" s="3">
        <f t="shared" si="28"/>
        <v>0</v>
      </c>
    </row>
    <row r="358" spans="1:43" ht="15" customHeight="1" x14ac:dyDescent="0.3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J358" s="20">
        <f t="shared" si="29"/>
        <v>0</v>
      </c>
      <c r="AL358" s="20">
        <f t="shared" si="25"/>
        <v>0</v>
      </c>
      <c r="AM358" s="20" t="str">
        <f t="shared" si="26"/>
        <v/>
      </c>
      <c r="AN358" s="21" t="str">
        <f t="shared" si="27"/>
        <v/>
      </c>
      <c r="AQ358" s="3">
        <f t="shared" si="28"/>
        <v>0</v>
      </c>
    </row>
    <row r="359" spans="1:43" ht="15" customHeight="1" x14ac:dyDescent="0.35">
      <c r="A359" s="3" t="s">
        <v>461</v>
      </c>
      <c r="B359" s="3" t="s">
        <v>463</v>
      </c>
      <c r="C359" s="3">
        <v>2013</v>
      </c>
      <c r="D359" s="3">
        <v>1012.87</v>
      </c>
      <c r="E359" s="3">
        <v>525.12</v>
      </c>
      <c r="F359" s="3" t="s">
        <v>621</v>
      </c>
      <c r="G359" s="3" t="s">
        <v>621</v>
      </c>
      <c r="H359" s="3" t="s">
        <v>621</v>
      </c>
      <c r="I359" s="3">
        <v>2179.2087999999999</v>
      </c>
      <c r="J359" s="3" t="s">
        <v>621</v>
      </c>
      <c r="K359" s="3">
        <v>5.46</v>
      </c>
      <c r="L359" s="3" t="s">
        <v>621</v>
      </c>
      <c r="M359" s="3" t="s">
        <v>621</v>
      </c>
      <c r="N359" s="3" t="s">
        <v>621</v>
      </c>
      <c r="O359" s="3" t="s">
        <v>621</v>
      </c>
      <c r="P359" s="3">
        <v>491.64</v>
      </c>
      <c r="Q359" s="3">
        <v>106.89</v>
      </c>
      <c r="R359" s="3">
        <v>236.54</v>
      </c>
      <c r="S359" s="3">
        <v>260.33</v>
      </c>
      <c r="T359" s="3">
        <v>3.23</v>
      </c>
      <c r="U359" s="3" t="s">
        <v>621</v>
      </c>
      <c r="V359" s="3" t="s">
        <v>10</v>
      </c>
      <c r="W359" s="3" t="s">
        <v>621</v>
      </c>
      <c r="X359" s="3" t="s">
        <v>621</v>
      </c>
      <c r="Y359" s="3" t="s">
        <v>621</v>
      </c>
      <c r="Z359" s="3">
        <v>692.23</v>
      </c>
      <c r="AA359" s="3" t="s">
        <v>621</v>
      </c>
      <c r="AB359" s="3" t="s">
        <v>621</v>
      </c>
      <c r="AC359" s="3" t="s">
        <v>621</v>
      </c>
      <c r="AD359" s="3">
        <v>3.2997999999999998</v>
      </c>
      <c r="AE359" s="3">
        <v>37.348999999999997</v>
      </c>
      <c r="AF359" s="3" t="s">
        <v>621</v>
      </c>
      <c r="AG359" s="3">
        <v>342.24</v>
      </c>
      <c r="AJ359" s="20">
        <f t="shared" si="29"/>
        <v>2179.2087999999999</v>
      </c>
      <c r="AL359" s="20">
        <f t="shared" si="25"/>
        <v>1012.87</v>
      </c>
      <c r="AM359" s="20">
        <f t="shared" si="26"/>
        <v>525.12</v>
      </c>
      <c r="AN359" s="21">
        <f t="shared" si="27"/>
        <v>0.70575614415653976</v>
      </c>
      <c r="AQ359" s="3">
        <f t="shared" si="28"/>
        <v>1836.9687999999999</v>
      </c>
    </row>
    <row r="360" spans="1:43" ht="15" customHeight="1" x14ac:dyDescent="0.35">
      <c r="A360" s="3" t="s">
        <v>464</v>
      </c>
      <c r="B360" s="3" t="s">
        <v>465</v>
      </c>
      <c r="C360" s="3">
        <v>2013</v>
      </c>
      <c r="D360" s="3" t="s">
        <v>621</v>
      </c>
      <c r="E360" s="3" t="s">
        <v>621</v>
      </c>
      <c r="F360" s="3" t="s">
        <v>621</v>
      </c>
      <c r="G360" s="3" t="s">
        <v>621</v>
      </c>
      <c r="H360" s="3" t="s">
        <v>621</v>
      </c>
      <c r="I360" s="3" t="s">
        <v>621</v>
      </c>
      <c r="J360" s="3" t="s">
        <v>621</v>
      </c>
      <c r="K360" s="3" t="s">
        <v>621</v>
      </c>
      <c r="L360" s="3" t="s">
        <v>621</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621</v>
      </c>
      <c r="AG360" s="3" t="s">
        <v>621</v>
      </c>
      <c r="AJ360" s="20">
        <f t="shared" si="29"/>
        <v>0</v>
      </c>
      <c r="AL360" s="20">
        <f t="shared" si="25"/>
        <v>0</v>
      </c>
      <c r="AM360" s="20" t="str">
        <f t="shared" si="26"/>
        <v/>
      </c>
      <c r="AN360" s="21" t="str">
        <f t="shared" si="27"/>
        <v/>
      </c>
      <c r="AQ360" s="3">
        <f t="shared" si="28"/>
        <v>0</v>
      </c>
    </row>
    <row r="361" spans="1:43" ht="15" customHeight="1" x14ac:dyDescent="0.3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J361" s="20">
        <f t="shared" si="29"/>
        <v>0</v>
      </c>
      <c r="AL361" s="20">
        <f t="shared" si="25"/>
        <v>0</v>
      </c>
      <c r="AM361" s="20" t="str">
        <f t="shared" si="26"/>
        <v/>
      </c>
      <c r="AN361" s="21" t="str">
        <f t="shared" si="27"/>
        <v/>
      </c>
      <c r="AQ361" s="3">
        <f t="shared" si="28"/>
        <v>0</v>
      </c>
    </row>
    <row r="362" spans="1:43" ht="15" customHeight="1" x14ac:dyDescent="0.35">
      <c r="A362" s="3" t="s">
        <v>464</v>
      </c>
      <c r="B362" s="3" t="s">
        <v>467</v>
      </c>
      <c r="C362" s="3">
        <v>2013</v>
      </c>
      <c r="D362" s="3">
        <v>122.679</v>
      </c>
      <c r="E362" s="3">
        <v>37.594000000000001</v>
      </c>
      <c r="F362" s="3" t="s">
        <v>621</v>
      </c>
      <c r="G362" s="3" t="s">
        <v>621</v>
      </c>
      <c r="H362" s="3" t="s">
        <v>621</v>
      </c>
      <c r="I362" s="3">
        <v>175.68100000000001</v>
      </c>
      <c r="J362" s="3" t="s">
        <v>621</v>
      </c>
      <c r="K362" s="3">
        <v>0.28699999999999998</v>
      </c>
      <c r="L362" s="3" t="s">
        <v>621</v>
      </c>
      <c r="M362" s="3" t="s">
        <v>621</v>
      </c>
      <c r="N362" s="3" t="s">
        <v>621</v>
      </c>
      <c r="O362" s="3" t="s">
        <v>621</v>
      </c>
      <c r="P362" s="3" t="s">
        <v>621</v>
      </c>
      <c r="Q362" s="3" t="s">
        <v>621</v>
      </c>
      <c r="R362" s="3" t="s">
        <v>621</v>
      </c>
      <c r="S362" s="3" t="s">
        <v>621</v>
      </c>
      <c r="T362" s="3" t="s">
        <v>621</v>
      </c>
      <c r="U362" s="3">
        <v>175.39400000000001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J362" s="20">
        <f t="shared" si="29"/>
        <v>175.68100000000001</v>
      </c>
      <c r="AL362" s="20">
        <f t="shared" si="25"/>
        <v>122.679</v>
      </c>
      <c r="AM362" s="20">
        <f t="shared" si="26"/>
        <v>37.594000000000001</v>
      </c>
      <c r="AN362" s="21">
        <f t="shared" si="27"/>
        <v>0.91229558119546217</v>
      </c>
      <c r="AQ362" s="3">
        <f t="shared" si="28"/>
        <v>175.68100000000001</v>
      </c>
    </row>
    <row r="363" spans="1:43" ht="15" customHeight="1" x14ac:dyDescent="0.35">
      <c r="A363" s="3" t="s">
        <v>468</v>
      </c>
      <c r="B363" s="3" t="s">
        <v>469</v>
      </c>
      <c r="C363" s="3">
        <v>2013</v>
      </c>
      <c r="D363" s="3" t="s">
        <v>621</v>
      </c>
      <c r="E363" s="3" t="s">
        <v>621</v>
      </c>
      <c r="F363" s="3" t="s">
        <v>621</v>
      </c>
      <c r="G363" s="3" t="s">
        <v>621</v>
      </c>
      <c r="H363" s="3" t="s">
        <v>621</v>
      </c>
      <c r="I363" s="3" t="s">
        <v>621</v>
      </c>
      <c r="J363" s="3" t="s">
        <v>621</v>
      </c>
      <c r="K363" s="3" t="s">
        <v>621</v>
      </c>
      <c r="L363" s="3" t="s">
        <v>621</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621</v>
      </c>
      <c r="AG363" s="3" t="s">
        <v>621</v>
      </c>
      <c r="AJ363" s="20">
        <f t="shared" si="29"/>
        <v>0</v>
      </c>
      <c r="AL363" s="20">
        <f t="shared" si="25"/>
        <v>0</v>
      </c>
      <c r="AM363" s="20" t="str">
        <f t="shared" si="26"/>
        <v/>
      </c>
      <c r="AN363" s="21" t="str">
        <f t="shared" si="27"/>
        <v/>
      </c>
      <c r="AQ363" s="3">
        <f t="shared" si="28"/>
        <v>0</v>
      </c>
    </row>
    <row r="364" spans="1:43" ht="15" customHeight="1" x14ac:dyDescent="0.35">
      <c r="A364" s="3" t="s">
        <v>468</v>
      </c>
      <c r="B364" s="3" t="s">
        <v>470</v>
      </c>
      <c r="C364" s="3">
        <v>2013</v>
      </c>
      <c r="D364" s="3" t="s">
        <v>621</v>
      </c>
      <c r="E364" s="3" t="s">
        <v>621</v>
      </c>
      <c r="F364" s="3" t="s">
        <v>621</v>
      </c>
      <c r="G364" s="3" t="s">
        <v>621</v>
      </c>
      <c r="H364" s="3" t="s">
        <v>621</v>
      </c>
      <c r="I364" s="3" t="s">
        <v>621</v>
      </c>
      <c r="J364" s="3" t="s">
        <v>621</v>
      </c>
      <c r="K364" s="3" t="s">
        <v>621</v>
      </c>
      <c r="L364" s="3" t="s">
        <v>621</v>
      </c>
      <c r="M364" s="3" t="s">
        <v>621</v>
      </c>
      <c r="N364" s="3" t="s">
        <v>621</v>
      </c>
      <c r="O364" s="3" t="s">
        <v>621</v>
      </c>
      <c r="P364" s="3" t="s">
        <v>621</v>
      </c>
      <c r="Q364" s="3" t="s">
        <v>621</v>
      </c>
      <c r="R364" s="3" t="s">
        <v>621</v>
      </c>
      <c r="S364" s="3" t="s">
        <v>621</v>
      </c>
      <c r="T364" s="3" t="s">
        <v>621</v>
      </c>
      <c r="U364" s="3" t="s">
        <v>621</v>
      </c>
      <c r="V364" s="3" t="s">
        <v>621</v>
      </c>
      <c r="W364" s="3" t="s">
        <v>621</v>
      </c>
      <c r="X364" s="3" t="s">
        <v>621</v>
      </c>
      <c r="Y364" s="3" t="s">
        <v>621</v>
      </c>
      <c r="Z364" s="3" t="s">
        <v>621</v>
      </c>
      <c r="AA364" s="3" t="s">
        <v>621</v>
      </c>
      <c r="AB364" s="3" t="s">
        <v>621</v>
      </c>
      <c r="AC364" s="3" t="s">
        <v>621</v>
      </c>
      <c r="AD364" s="3" t="s">
        <v>621</v>
      </c>
      <c r="AE364" s="3" t="s">
        <v>621</v>
      </c>
      <c r="AF364" s="3" t="s">
        <v>621</v>
      </c>
      <c r="AG364" s="3" t="s">
        <v>621</v>
      </c>
      <c r="AJ364" s="20">
        <f t="shared" si="29"/>
        <v>0</v>
      </c>
      <c r="AL364" s="20">
        <f t="shared" si="25"/>
        <v>0</v>
      </c>
      <c r="AM364" s="20" t="str">
        <f t="shared" si="26"/>
        <v/>
      </c>
      <c r="AN364" s="21" t="str">
        <f t="shared" si="27"/>
        <v/>
      </c>
      <c r="AQ364" s="3">
        <f t="shared" si="28"/>
        <v>0</v>
      </c>
    </row>
    <row r="365" spans="1:43" ht="15" customHeight="1" x14ac:dyDescent="0.35">
      <c r="A365" s="3" t="s">
        <v>471</v>
      </c>
      <c r="B365" s="3" t="s">
        <v>472</v>
      </c>
      <c r="C365" s="3">
        <v>2013</v>
      </c>
      <c r="D365" s="3">
        <v>164.28800000000001</v>
      </c>
      <c r="E365" s="3">
        <v>24.861000000000001</v>
      </c>
      <c r="F365" s="3" t="s">
        <v>621</v>
      </c>
      <c r="G365" s="3" t="s">
        <v>621</v>
      </c>
      <c r="H365" s="3" t="s">
        <v>621</v>
      </c>
      <c r="I365" s="3">
        <v>246.559</v>
      </c>
      <c r="J365" s="3" t="s">
        <v>621</v>
      </c>
      <c r="K365" s="3" t="s">
        <v>621</v>
      </c>
      <c r="L365" s="3" t="s">
        <v>621</v>
      </c>
      <c r="M365" s="3" t="s">
        <v>621</v>
      </c>
      <c r="N365" s="3" t="s">
        <v>621</v>
      </c>
      <c r="O365" s="3" t="s">
        <v>621</v>
      </c>
      <c r="P365" s="3" t="s">
        <v>621</v>
      </c>
      <c r="Q365" s="3" t="s">
        <v>621</v>
      </c>
      <c r="R365" s="3">
        <v>1.208</v>
      </c>
      <c r="S365" s="3" t="s">
        <v>621</v>
      </c>
      <c r="T365" s="3" t="s">
        <v>621</v>
      </c>
      <c r="U365" s="3" t="s">
        <v>621</v>
      </c>
      <c r="V365" s="3" t="s">
        <v>14</v>
      </c>
      <c r="W365" s="3" t="s">
        <v>621</v>
      </c>
      <c r="X365" s="3" t="s">
        <v>621</v>
      </c>
      <c r="Y365" s="3" t="s">
        <v>621</v>
      </c>
      <c r="Z365" s="3">
        <v>3.0459999999999998</v>
      </c>
      <c r="AA365" s="3" t="s">
        <v>621</v>
      </c>
      <c r="AB365" s="3" t="s">
        <v>621</v>
      </c>
      <c r="AC365" s="3" t="s">
        <v>621</v>
      </c>
      <c r="AD365" s="3">
        <v>1.1659999999999999</v>
      </c>
      <c r="AE365" s="3">
        <v>223.83</v>
      </c>
      <c r="AF365" s="3" t="s">
        <v>621</v>
      </c>
      <c r="AG365" s="3">
        <v>17.309000000000001</v>
      </c>
      <c r="AJ365" s="20">
        <f t="shared" si="29"/>
        <v>246.559</v>
      </c>
      <c r="AL365" s="20">
        <f t="shared" si="25"/>
        <v>164.28800000000001</v>
      </c>
      <c r="AM365" s="20">
        <f t="shared" si="26"/>
        <v>24.861000000000001</v>
      </c>
      <c r="AN365" s="21">
        <f t="shared" si="27"/>
        <v>0.7671551231145487</v>
      </c>
      <c r="AQ365" s="3">
        <f t="shared" si="28"/>
        <v>229.25</v>
      </c>
    </row>
    <row r="366" spans="1:43" ht="15" customHeight="1" x14ac:dyDescent="0.35">
      <c r="A366" s="3" t="s">
        <v>471</v>
      </c>
      <c r="B366" s="3" t="s">
        <v>473</v>
      </c>
      <c r="C366" s="3">
        <v>2013</v>
      </c>
      <c r="D366" s="3" t="s">
        <v>621</v>
      </c>
      <c r="E366" s="3" t="s">
        <v>621</v>
      </c>
      <c r="F366" s="3" t="s">
        <v>621</v>
      </c>
      <c r="G366" s="3" t="s">
        <v>621</v>
      </c>
      <c r="H366" s="3" t="s">
        <v>621</v>
      </c>
      <c r="I366" s="3" t="s">
        <v>621</v>
      </c>
      <c r="J366" s="3" t="s">
        <v>621</v>
      </c>
      <c r="K366" s="3" t="s">
        <v>621</v>
      </c>
      <c r="L366" s="3" t="s">
        <v>621</v>
      </c>
      <c r="M366" s="3" t="s">
        <v>621</v>
      </c>
      <c r="N366" s="3" t="s">
        <v>621</v>
      </c>
      <c r="O366" s="3" t="s">
        <v>621</v>
      </c>
      <c r="P366" s="3" t="s">
        <v>621</v>
      </c>
      <c r="Q366" s="3" t="s">
        <v>621</v>
      </c>
      <c r="R366" s="3" t="s">
        <v>621</v>
      </c>
      <c r="S366" s="3" t="s">
        <v>621</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J366" s="20">
        <f t="shared" si="29"/>
        <v>0</v>
      </c>
      <c r="AL366" s="20">
        <f t="shared" si="25"/>
        <v>0</v>
      </c>
      <c r="AM366" s="20" t="str">
        <f t="shared" si="26"/>
        <v/>
      </c>
      <c r="AN366" s="21" t="str">
        <f t="shared" si="27"/>
        <v/>
      </c>
      <c r="AQ366" s="3">
        <f t="shared" si="28"/>
        <v>0</v>
      </c>
    </row>
    <row r="367" spans="1:43" ht="15" customHeight="1" x14ac:dyDescent="0.35">
      <c r="A367" s="3" t="s">
        <v>474</v>
      </c>
      <c r="B367" s="3" t="s">
        <v>475</v>
      </c>
      <c r="C367" s="3">
        <v>2013</v>
      </c>
      <c r="D367" s="3" t="s">
        <v>621</v>
      </c>
      <c r="E367" s="3" t="s">
        <v>621</v>
      </c>
      <c r="F367" s="3" t="s">
        <v>621</v>
      </c>
      <c r="G367" s="3" t="s">
        <v>621</v>
      </c>
      <c r="H367" s="3" t="s">
        <v>621</v>
      </c>
      <c r="I367" s="3" t="s">
        <v>622</v>
      </c>
      <c r="J367" s="3" t="s">
        <v>621</v>
      </c>
      <c r="K367" s="3" t="s">
        <v>621</v>
      </c>
      <c r="L367" s="3" t="s">
        <v>621</v>
      </c>
      <c r="M367" s="3" t="s">
        <v>621</v>
      </c>
      <c r="N367" s="3" t="s">
        <v>621</v>
      </c>
      <c r="O367" s="3" t="s">
        <v>621</v>
      </c>
      <c r="P367" s="3" t="s">
        <v>621</v>
      </c>
      <c r="Q367" s="3" t="s">
        <v>621</v>
      </c>
      <c r="R367" s="3" t="s">
        <v>621</v>
      </c>
      <c r="S367" s="3" t="s">
        <v>621</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621</v>
      </c>
      <c r="AG367" s="3" t="s">
        <v>621</v>
      </c>
      <c r="AJ367" s="20">
        <f t="shared" si="29"/>
        <v>0</v>
      </c>
      <c r="AL367" s="20">
        <f t="shared" si="25"/>
        <v>0</v>
      </c>
      <c r="AM367" s="20" t="str">
        <f t="shared" si="26"/>
        <v/>
      </c>
      <c r="AN367" s="21" t="str">
        <f t="shared" si="27"/>
        <v/>
      </c>
      <c r="AQ367" s="3">
        <f t="shared" si="28"/>
        <v>0</v>
      </c>
    </row>
    <row r="368" spans="1:43" ht="15" customHeight="1" x14ac:dyDescent="0.35">
      <c r="A368" s="3" t="s">
        <v>474</v>
      </c>
      <c r="B368" s="3" t="s">
        <v>476</v>
      </c>
      <c r="C368" s="3">
        <v>2013</v>
      </c>
      <c r="D368" s="3">
        <v>104</v>
      </c>
      <c r="E368" s="3">
        <v>24</v>
      </c>
      <c r="F368" s="3" t="s">
        <v>621</v>
      </c>
      <c r="G368" s="3" t="s">
        <v>621</v>
      </c>
      <c r="H368" s="3" t="s">
        <v>621</v>
      </c>
      <c r="I368" s="3">
        <v>145.83000000000001</v>
      </c>
      <c r="J368" s="3" t="s">
        <v>621</v>
      </c>
      <c r="K368" s="3">
        <v>0.03</v>
      </c>
      <c r="L368" s="3" t="s">
        <v>621</v>
      </c>
      <c r="M368" s="3" t="s">
        <v>621</v>
      </c>
      <c r="N368" s="3" t="s">
        <v>621</v>
      </c>
      <c r="O368" s="3">
        <v>0.3</v>
      </c>
      <c r="P368" s="3">
        <v>1.2</v>
      </c>
      <c r="Q368" s="3" t="s">
        <v>621</v>
      </c>
      <c r="R368" s="3">
        <v>0.2</v>
      </c>
      <c r="S368" s="3" t="s">
        <v>621</v>
      </c>
      <c r="T368" s="3" t="s">
        <v>621</v>
      </c>
      <c r="U368" s="3">
        <v>0.1</v>
      </c>
      <c r="V368" s="3" t="s">
        <v>14</v>
      </c>
      <c r="W368" s="3" t="s">
        <v>621</v>
      </c>
      <c r="X368" s="3" t="s">
        <v>621</v>
      </c>
      <c r="Y368" s="3" t="s">
        <v>621</v>
      </c>
      <c r="Z368" s="3">
        <v>143</v>
      </c>
      <c r="AA368" s="3" t="s">
        <v>621</v>
      </c>
      <c r="AB368" s="3" t="s">
        <v>621</v>
      </c>
      <c r="AC368" s="3" t="s">
        <v>621</v>
      </c>
      <c r="AD368" s="3" t="s">
        <v>621</v>
      </c>
      <c r="AE368" s="3" t="s">
        <v>621</v>
      </c>
      <c r="AF368" s="3" t="s">
        <v>621</v>
      </c>
      <c r="AG368" s="3" t="s">
        <v>621</v>
      </c>
      <c r="AJ368" s="20">
        <f t="shared" si="29"/>
        <v>144.83000000000001</v>
      </c>
      <c r="AL368" s="20">
        <f t="shared" si="25"/>
        <v>104</v>
      </c>
      <c r="AM368" s="20">
        <f t="shared" si="26"/>
        <v>24</v>
      </c>
      <c r="AN368" s="21">
        <f t="shared" si="27"/>
        <v>0.88379479389629212</v>
      </c>
      <c r="AQ368" s="3">
        <f t="shared" si="28"/>
        <v>144.83000000000001</v>
      </c>
    </row>
    <row r="369" spans="1:43" ht="15" customHeight="1" x14ac:dyDescent="0.35">
      <c r="A369" s="3" t="s">
        <v>474</v>
      </c>
      <c r="B369" s="3" t="s">
        <v>477</v>
      </c>
      <c r="C369" s="3">
        <v>2013</v>
      </c>
      <c r="D369" s="3" t="s">
        <v>621</v>
      </c>
      <c r="E369" s="3" t="s">
        <v>621</v>
      </c>
      <c r="F369" s="3" t="s">
        <v>621</v>
      </c>
      <c r="G369" s="3" t="s">
        <v>621</v>
      </c>
      <c r="H369" s="3" t="s">
        <v>621</v>
      </c>
      <c r="I369" s="3" t="s">
        <v>622</v>
      </c>
      <c r="J369" s="3" t="s">
        <v>621</v>
      </c>
      <c r="K369" s="3" t="s">
        <v>621</v>
      </c>
      <c r="L369" s="3" t="s">
        <v>621</v>
      </c>
      <c r="M369" s="3" t="s">
        <v>621</v>
      </c>
      <c r="N369" s="3" t="s">
        <v>621</v>
      </c>
      <c r="O369" s="3" t="s">
        <v>621</v>
      </c>
      <c r="P369" s="3" t="s">
        <v>621</v>
      </c>
      <c r="Q369" s="3" t="s">
        <v>621</v>
      </c>
      <c r="R369" s="3" t="s">
        <v>621</v>
      </c>
      <c r="S369" s="3" t="s">
        <v>621</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621</v>
      </c>
      <c r="AG369" s="3" t="s">
        <v>621</v>
      </c>
      <c r="AJ369" s="20">
        <f t="shared" si="29"/>
        <v>0</v>
      </c>
      <c r="AL369" s="20">
        <f t="shared" si="25"/>
        <v>0</v>
      </c>
      <c r="AM369" s="20" t="str">
        <f t="shared" si="26"/>
        <v/>
      </c>
      <c r="AN369" s="21" t="str">
        <f t="shared" si="27"/>
        <v/>
      </c>
      <c r="AQ369" s="3">
        <f t="shared" si="28"/>
        <v>0</v>
      </c>
    </row>
    <row r="370" spans="1:43" ht="15" customHeight="1" x14ac:dyDescent="0.35">
      <c r="A370" s="3" t="s">
        <v>474</v>
      </c>
      <c r="B370" s="3" t="s">
        <v>478</v>
      </c>
      <c r="C370" s="3">
        <v>2013</v>
      </c>
      <c r="D370" s="3">
        <v>720.5</v>
      </c>
      <c r="E370" s="3">
        <v>188.5</v>
      </c>
      <c r="F370" s="3">
        <v>21.9</v>
      </c>
      <c r="G370" s="3" t="s">
        <v>951</v>
      </c>
      <c r="H370" s="3">
        <v>85</v>
      </c>
      <c r="I370" s="3" t="s">
        <v>621</v>
      </c>
      <c r="J370" s="3">
        <v>151.30000000000001</v>
      </c>
      <c r="K370" s="3">
        <v>7.3</v>
      </c>
      <c r="L370" s="3" t="s">
        <v>621</v>
      </c>
      <c r="M370" s="3">
        <v>62.8</v>
      </c>
      <c r="N370" s="3" t="s">
        <v>621</v>
      </c>
      <c r="O370" s="3">
        <v>89.8</v>
      </c>
      <c r="P370" s="3">
        <v>32</v>
      </c>
      <c r="Q370" s="3">
        <v>22.8</v>
      </c>
      <c r="R370" s="3">
        <v>8.1999999999999993</v>
      </c>
      <c r="S370" s="3" t="s">
        <v>621</v>
      </c>
      <c r="T370" s="3" t="s">
        <v>621</v>
      </c>
      <c r="U370" s="3">
        <v>39</v>
      </c>
      <c r="V370" s="3" t="s">
        <v>14</v>
      </c>
      <c r="W370" s="3" t="s">
        <v>621</v>
      </c>
      <c r="X370" s="3" t="s">
        <v>621</v>
      </c>
      <c r="Y370" s="3" t="s">
        <v>621</v>
      </c>
      <c r="Z370" s="3">
        <v>204.7</v>
      </c>
      <c r="AA370" s="3">
        <v>0</v>
      </c>
      <c r="AB370" s="3">
        <v>0</v>
      </c>
      <c r="AC370" s="3">
        <v>0</v>
      </c>
      <c r="AD370" s="3" t="s">
        <v>621</v>
      </c>
      <c r="AE370" s="3">
        <v>620</v>
      </c>
      <c r="AF370" s="3" t="s">
        <v>621</v>
      </c>
      <c r="AG370" s="3">
        <v>274</v>
      </c>
      <c r="AJ370" s="20">
        <f t="shared" si="29"/>
        <v>1511.9</v>
      </c>
      <c r="AL370" s="20">
        <f t="shared" si="25"/>
        <v>720.5</v>
      </c>
      <c r="AM370" s="20">
        <f t="shared" si="26"/>
        <v>188.5</v>
      </c>
      <c r="AN370" s="21">
        <f t="shared" si="27"/>
        <v>0.60123024009524439</v>
      </c>
      <c r="AQ370" s="3">
        <f t="shared" si="28"/>
        <v>1237.9000000000001</v>
      </c>
    </row>
    <row r="371" spans="1:43" ht="15" customHeight="1" x14ac:dyDescent="0.35">
      <c r="A371" s="3" t="s">
        <v>474</v>
      </c>
      <c r="B371" s="3" t="s">
        <v>479</v>
      </c>
      <c r="C371" s="3">
        <v>2013</v>
      </c>
      <c r="D371" s="3" t="s">
        <v>621</v>
      </c>
      <c r="E371" s="3" t="s">
        <v>621</v>
      </c>
      <c r="F371" s="3" t="s">
        <v>621</v>
      </c>
      <c r="G371" s="3" t="s">
        <v>621</v>
      </c>
      <c r="H371" s="3" t="s">
        <v>621</v>
      </c>
      <c r="I371" s="3" t="s">
        <v>621</v>
      </c>
      <c r="J371" s="3" t="s">
        <v>621</v>
      </c>
      <c r="K371" s="3" t="s">
        <v>621</v>
      </c>
      <c r="L371" s="3" t="s">
        <v>621</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621</v>
      </c>
      <c r="AG371" s="3" t="s">
        <v>621</v>
      </c>
      <c r="AJ371" s="20">
        <f t="shared" si="29"/>
        <v>0</v>
      </c>
      <c r="AL371" s="20">
        <f t="shared" si="25"/>
        <v>0</v>
      </c>
      <c r="AM371" s="20" t="str">
        <f t="shared" si="26"/>
        <v/>
      </c>
      <c r="AN371" s="21" t="str">
        <f t="shared" si="27"/>
        <v/>
      </c>
      <c r="AQ371" s="3">
        <f t="shared" si="28"/>
        <v>0</v>
      </c>
    </row>
    <row r="372" spans="1:43" ht="15" customHeight="1" x14ac:dyDescent="0.35">
      <c r="A372" s="3" t="s">
        <v>474</v>
      </c>
      <c r="B372" s="3" t="s">
        <v>480</v>
      </c>
      <c r="C372" s="3">
        <v>2013</v>
      </c>
      <c r="D372" s="3" t="s">
        <v>621</v>
      </c>
      <c r="E372" s="3" t="s">
        <v>621</v>
      </c>
      <c r="F372" s="3" t="s">
        <v>621</v>
      </c>
      <c r="G372" s="3" t="s">
        <v>621</v>
      </c>
      <c r="H372" s="3" t="s">
        <v>621</v>
      </c>
      <c r="I372" s="3" t="s">
        <v>621</v>
      </c>
      <c r="J372" s="3" t="s">
        <v>621</v>
      </c>
      <c r="K372" s="3" t="s">
        <v>621</v>
      </c>
      <c r="L372" s="3" t="s">
        <v>621</v>
      </c>
      <c r="M372" s="3" t="s">
        <v>621</v>
      </c>
      <c r="N372" s="3" t="s">
        <v>621</v>
      </c>
      <c r="O372" s="3" t="s">
        <v>621</v>
      </c>
      <c r="P372" s="3" t="s">
        <v>621</v>
      </c>
      <c r="Q372" s="3" t="s">
        <v>621</v>
      </c>
      <c r="R372" s="3" t="s">
        <v>621</v>
      </c>
      <c r="S372" s="3" t="s">
        <v>621</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621</v>
      </c>
      <c r="AG372" s="3" t="s">
        <v>621</v>
      </c>
      <c r="AJ372" s="20">
        <f t="shared" si="29"/>
        <v>0</v>
      </c>
      <c r="AL372" s="20">
        <f t="shared" si="25"/>
        <v>0</v>
      </c>
      <c r="AM372" s="20" t="str">
        <f t="shared" si="26"/>
        <v/>
      </c>
      <c r="AN372" s="21" t="str">
        <f t="shared" si="27"/>
        <v/>
      </c>
      <c r="AQ372" s="3">
        <f t="shared" si="28"/>
        <v>0</v>
      </c>
    </row>
    <row r="373" spans="1:43" ht="15" customHeight="1" x14ac:dyDescent="0.3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621</v>
      </c>
      <c r="W373" s="3" t="s">
        <v>622</v>
      </c>
      <c r="X373" s="3" t="s">
        <v>622</v>
      </c>
      <c r="Y373" s="3" t="s">
        <v>622</v>
      </c>
      <c r="Z373" s="3" t="s">
        <v>622</v>
      </c>
      <c r="AA373" s="3" t="s">
        <v>622</v>
      </c>
      <c r="AB373" s="3" t="s">
        <v>622</v>
      </c>
      <c r="AC373" s="3" t="s">
        <v>622</v>
      </c>
      <c r="AD373" s="3" t="s">
        <v>622</v>
      </c>
      <c r="AE373" s="3" t="s">
        <v>622</v>
      </c>
      <c r="AF373" s="3" t="s">
        <v>622</v>
      </c>
      <c r="AG373" s="3" t="s">
        <v>622</v>
      </c>
      <c r="AJ373" s="20">
        <f t="shared" si="29"/>
        <v>0</v>
      </c>
      <c r="AL373" s="20">
        <f t="shared" si="25"/>
        <v>0</v>
      </c>
      <c r="AM373" s="20" t="str">
        <f t="shared" si="26"/>
        <v/>
      </c>
      <c r="AN373" s="21" t="str">
        <f t="shared" si="27"/>
        <v/>
      </c>
      <c r="AQ373" s="3">
        <f t="shared" si="28"/>
        <v>0</v>
      </c>
    </row>
    <row r="374" spans="1:43" ht="15" customHeight="1" x14ac:dyDescent="0.3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J374" s="20">
        <f t="shared" si="29"/>
        <v>0</v>
      </c>
      <c r="AL374" s="20">
        <f t="shared" si="25"/>
        <v>0</v>
      </c>
      <c r="AM374" s="20" t="str">
        <f t="shared" si="26"/>
        <v/>
      </c>
      <c r="AN374" s="21" t="str">
        <f t="shared" si="27"/>
        <v/>
      </c>
      <c r="AQ374" s="3">
        <f t="shared" si="28"/>
        <v>0</v>
      </c>
    </row>
    <row r="375" spans="1:43" ht="15" customHeight="1" x14ac:dyDescent="0.35">
      <c r="A375" s="3" t="s">
        <v>481</v>
      </c>
      <c r="B375" s="3" t="s">
        <v>484</v>
      </c>
      <c r="C375" s="3">
        <v>2013</v>
      </c>
      <c r="D375" s="3" t="s">
        <v>621</v>
      </c>
      <c r="E375" s="3" t="s">
        <v>621</v>
      </c>
      <c r="F375" s="3" t="s">
        <v>621</v>
      </c>
      <c r="G375" s="3" t="s">
        <v>621</v>
      </c>
      <c r="H375" s="3" t="s">
        <v>621</v>
      </c>
      <c r="I375" s="3" t="s">
        <v>621</v>
      </c>
      <c r="J375" s="3" t="s">
        <v>621</v>
      </c>
      <c r="K375" s="3" t="s">
        <v>621</v>
      </c>
      <c r="L375" s="3" t="s">
        <v>621</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J375" s="20">
        <f t="shared" si="29"/>
        <v>0</v>
      </c>
      <c r="AL375" s="20">
        <f t="shared" si="25"/>
        <v>0</v>
      </c>
      <c r="AM375" s="20" t="str">
        <f t="shared" si="26"/>
        <v/>
      </c>
      <c r="AN375" s="21" t="str">
        <f t="shared" si="27"/>
        <v/>
      </c>
      <c r="AQ375" s="3">
        <f t="shared" si="28"/>
        <v>0</v>
      </c>
    </row>
    <row r="376" spans="1:43" ht="15" customHeight="1" x14ac:dyDescent="0.35">
      <c r="A376" s="3" t="s">
        <v>485</v>
      </c>
      <c r="B376" s="3" t="s">
        <v>486</v>
      </c>
      <c r="C376" s="3">
        <v>2013</v>
      </c>
      <c r="D376" s="3">
        <v>51.338000000000001</v>
      </c>
      <c r="E376" s="3">
        <v>3.2120000000000002</v>
      </c>
      <c r="F376" s="3" t="s">
        <v>621</v>
      </c>
      <c r="G376" s="3" t="s">
        <v>621</v>
      </c>
      <c r="H376" s="3" t="s">
        <v>621</v>
      </c>
      <c r="I376" s="3">
        <v>61.5</v>
      </c>
      <c r="J376" s="3" t="s">
        <v>621</v>
      </c>
      <c r="K376" s="3" t="s">
        <v>621</v>
      </c>
      <c r="L376" s="3" t="s">
        <v>621</v>
      </c>
      <c r="M376" s="3" t="s">
        <v>621</v>
      </c>
      <c r="N376" s="3" t="s">
        <v>621</v>
      </c>
      <c r="O376" s="3" t="s">
        <v>621</v>
      </c>
      <c r="P376" s="3">
        <v>0.9</v>
      </c>
      <c r="Q376" s="3" t="s">
        <v>621</v>
      </c>
      <c r="R376" s="3" t="s">
        <v>621</v>
      </c>
      <c r="S376" s="3" t="s">
        <v>621</v>
      </c>
      <c r="T376" s="3" t="s">
        <v>621</v>
      </c>
      <c r="U376" s="3" t="s">
        <v>621</v>
      </c>
      <c r="V376" s="3" t="s">
        <v>14</v>
      </c>
      <c r="W376" s="3" t="s">
        <v>621</v>
      </c>
      <c r="X376" s="3" t="s">
        <v>621</v>
      </c>
      <c r="Y376" s="3" t="s">
        <v>621</v>
      </c>
      <c r="Z376" s="3">
        <v>3</v>
      </c>
      <c r="AA376" s="3" t="s">
        <v>621</v>
      </c>
      <c r="AB376" s="3" t="s">
        <v>621</v>
      </c>
      <c r="AC376" s="3">
        <v>30</v>
      </c>
      <c r="AD376" s="3" t="s">
        <v>621</v>
      </c>
      <c r="AE376" s="3">
        <v>27.6</v>
      </c>
      <c r="AF376" s="3" t="s">
        <v>621</v>
      </c>
      <c r="AG376" s="3" t="s">
        <v>621</v>
      </c>
      <c r="AJ376" s="20">
        <f t="shared" si="29"/>
        <v>61.5</v>
      </c>
      <c r="AL376" s="20">
        <f t="shared" si="25"/>
        <v>51.338000000000001</v>
      </c>
      <c r="AM376" s="20">
        <f t="shared" si="26"/>
        <v>3.2120000000000002</v>
      </c>
      <c r="AN376" s="21">
        <f t="shared" si="27"/>
        <v>0.88699186991869927</v>
      </c>
      <c r="AQ376" s="3">
        <f t="shared" si="28"/>
        <v>61.5</v>
      </c>
    </row>
    <row r="377" spans="1:43" ht="15" customHeight="1" x14ac:dyDescent="0.35">
      <c r="A377" s="3" t="s">
        <v>487</v>
      </c>
      <c r="B377" s="3" t="s">
        <v>488</v>
      </c>
      <c r="C377" s="3">
        <v>2013</v>
      </c>
      <c r="D377" s="3" t="s">
        <v>621</v>
      </c>
      <c r="E377" s="3" t="s">
        <v>621</v>
      </c>
      <c r="F377" s="3" t="s">
        <v>621</v>
      </c>
      <c r="G377" s="3" t="s">
        <v>621</v>
      </c>
      <c r="H377" s="3" t="s">
        <v>621</v>
      </c>
      <c r="I377" s="3" t="s">
        <v>621</v>
      </c>
      <c r="J377" s="3" t="s">
        <v>621</v>
      </c>
      <c r="K377" s="3" t="s">
        <v>621</v>
      </c>
      <c r="L377" s="3" t="s">
        <v>621</v>
      </c>
      <c r="M377" s="3" t="s">
        <v>621</v>
      </c>
      <c r="N377" s="3" t="s">
        <v>621</v>
      </c>
      <c r="O377" s="3" t="s">
        <v>621</v>
      </c>
      <c r="P377" s="3" t="s">
        <v>621</v>
      </c>
      <c r="Q377" s="3" t="s">
        <v>621</v>
      </c>
      <c r="R377" s="3" t="s">
        <v>621</v>
      </c>
      <c r="S377" s="3" t="s">
        <v>621</v>
      </c>
      <c r="T377" s="3" t="s">
        <v>621</v>
      </c>
      <c r="U377" s="3" t="s">
        <v>621</v>
      </c>
      <c r="V377" s="3" t="s">
        <v>621</v>
      </c>
      <c r="W377" s="3" t="s">
        <v>621</v>
      </c>
      <c r="X377" s="3" t="s">
        <v>621</v>
      </c>
      <c r="Y377" s="3" t="s">
        <v>621</v>
      </c>
      <c r="Z377" s="3" t="s">
        <v>621</v>
      </c>
      <c r="AA377" s="3" t="s">
        <v>621</v>
      </c>
      <c r="AB377" s="3" t="s">
        <v>621</v>
      </c>
      <c r="AC377" s="3" t="s">
        <v>621</v>
      </c>
      <c r="AD377" s="3" t="s">
        <v>621</v>
      </c>
      <c r="AE377" s="3" t="s">
        <v>621</v>
      </c>
      <c r="AF377" s="3" t="s">
        <v>621</v>
      </c>
      <c r="AG377" s="3" t="s">
        <v>621</v>
      </c>
      <c r="AJ377" s="20">
        <f t="shared" si="29"/>
        <v>0</v>
      </c>
      <c r="AL377" s="20">
        <f t="shared" si="25"/>
        <v>0</v>
      </c>
      <c r="AM377" s="20" t="str">
        <f t="shared" si="26"/>
        <v/>
      </c>
      <c r="AN377" s="21" t="str">
        <f t="shared" si="27"/>
        <v/>
      </c>
      <c r="AQ377" s="3">
        <f t="shared" si="28"/>
        <v>0</v>
      </c>
    </row>
    <row r="378" spans="1:43" ht="15" customHeight="1" x14ac:dyDescent="0.35">
      <c r="A378" s="3" t="s">
        <v>487</v>
      </c>
      <c r="B378" s="3" t="s">
        <v>489</v>
      </c>
      <c r="C378" s="3">
        <v>2013</v>
      </c>
      <c r="D378" s="3" t="s">
        <v>621</v>
      </c>
      <c r="E378" s="3" t="s">
        <v>621</v>
      </c>
      <c r="F378" s="3" t="s">
        <v>621</v>
      </c>
      <c r="G378" s="3" t="s">
        <v>621</v>
      </c>
      <c r="H378" s="3" t="s">
        <v>621</v>
      </c>
      <c r="I378" s="3" t="s">
        <v>621</v>
      </c>
      <c r="J378" s="3" t="s">
        <v>621</v>
      </c>
      <c r="K378" s="3" t="s">
        <v>621</v>
      </c>
      <c r="L378" s="3" t="s">
        <v>621</v>
      </c>
      <c r="M378" s="3" t="s">
        <v>621</v>
      </c>
      <c r="N378" s="3" t="s">
        <v>621</v>
      </c>
      <c r="O378" s="3" t="s">
        <v>621</v>
      </c>
      <c r="P378" s="3" t="s">
        <v>621</v>
      </c>
      <c r="Q378" s="3" t="s">
        <v>621</v>
      </c>
      <c r="R378" s="3" t="s">
        <v>621</v>
      </c>
      <c r="S378" s="3" t="s">
        <v>621</v>
      </c>
      <c r="T378" s="3" t="s">
        <v>621</v>
      </c>
      <c r="U378" s="3" t="s">
        <v>621</v>
      </c>
      <c r="V378" s="3" t="s">
        <v>621</v>
      </c>
      <c r="W378" s="3" t="s">
        <v>621</v>
      </c>
      <c r="X378" s="3" t="s">
        <v>621</v>
      </c>
      <c r="Y378" s="3" t="s">
        <v>621</v>
      </c>
      <c r="Z378" s="3" t="s">
        <v>621</v>
      </c>
      <c r="AA378" s="3" t="s">
        <v>621</v>
      </c>
      <c r="AB378" s="3" t="s">
        <v>621</v>
      </c>
      <c r="AC378" s="3" t="s">
        <v>621</v>
      </c>
      <c r="AD378" s="3" t="s">
        <v>621</v>
      </c>
      <c r="AE378" s="3" t="s">
        <v>621</v>
      </c>
      <c r="AF378" s="3" t="s">
        <v>621</v>
      </c>
      <c r="AG378" s="3" t="s">
        <v>621</v>
      </c>
      <c r="AJ378" s="20">
        <f t="shared" si="29"/>
        <v>0</v>
      </c>
      <c r="AL378" s="20">
        <f t="shared" si="25"/>
        <v>0</v>
      </c>
      <c r="AM378" s="20" t="str">
        <f t="shared" si="26"/>
        <v/>
      </c>
      <c r="AN378" s="21" t="str">
        <f t="shared" si="27"/>
        <v/>
      </c>
      <c r="AQ378" s="3">
        <f t="shared" si="28"/>
        <v>0</v>
      </c>
    </row>
    <row r="379" spans="1:43" ht="15" customHeight="1" x14ac:dyDescent="0.3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J379" s="20">
        <f t="shared" si="29"/>
        <v>0</v>
      </c>
      <c r="AL379" s="20">
        <f t="shared" si="25"/>
        <v>0</v>
      </c>
      <c r="AM379" s="20" t="str">
        <f t="shared" si="26"/>
        <v/>
      </c>
      <c r="AN379" s="21" t="str">
        <f t="shared" si="27"/>
        <v/>
      </c>
      <c r="AQ379" s="3">
        <f t="shared" si="28"/>
        <v>0</v>
      </c>
    </row>
    <row r="380" spans="1:43" ht="15" customHeight="1" x14ac:dyDescent="0.35">
      <c r="A380" s="3" t="s">
        <v>490</v>
      </c>
      <c r="B380" s="3" t="s">
        <v>491</v>
      </c>
      <c r="C380" s="3">
        <v>2013</v>
      </c>
      <c r="D380" s="3" t="s">
        <v>621</v>
      </c>
      <c r="E380" s="3" t="s">
        <v>621</v>
      </c>
      <c r="F380" s="3" t="s">
        <v>621</v>
      </c>
      <c r="G380" s="3" t="s">
        <v>621</v>
      </c>
      <c r="H380" s="3" t="s">
        <v>621</v>
      </c>
      <c r="I380" s="3" t="s">
        <v>621</v>
      </c>
      <c r="J380" s="3" t="s">
        <v>621</v>
      </c>
      <c r="K380" s="3" t="s">
        <v>621</v>
      </c>
      <c r="L380" s="3" t="s">
        <v>621</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J380" s="20">
        <f t="shared" si="29"/>
        <v>0</v>
      </c>
      <c r="AL380" s="20">
        <f t="shared" si="25"/>
        <v>0</v>
      </c>
      <c r="AM380" s="20" t="str">
        <f t="shared" si="26"/>
        <v/>
      </c>
      <c r="AN380" s="21" t="str">
        <f t="shared" si="27"/>
        <v/>
      </c>
      <c r="AQ380" s="3">
        <f t="shared" si="28"/>
        <v>0</v>
      </c>
    </row>
    <row r="381" spans="1:43" ht="15" customHeight="1" x14ac:dyDescent="0.35">
      <c r="A381" s="3" t="s">
        <v>492</v>
      </c>
      <c r="B381" s="3" t="s">
        <v>493</v>
      </c>
      <c r="C381" s="3">
        <v>2013</v>
      </c>
      <c r="D381" s="3">
        <v>50.38</v>
      </c>
      <c r="E381" s="3">
        <v>8.66</v>
      </c>
      <c r="F381" s="3">
        <v>0</v>
      </c>
      <c r="G381" s="3" t="s">
        <v>621</v>
      </c>
      <c r="H381" s="3">
        <v>0</v>
      </c>
      <c r="I381" s="3">
        <v>77.040000000000006</v>
      </c>
      <c r="J381" s="3" t="s">
        <v>621</v>
      </c>
      <c r="K381" s="3" t="s">
        <v>621</v>
      </c>
      <c r="L381" s="3" t="s">
        <v>621</v>
      </c>
      <c r="M381" s="3" t="s">
        <v>621</v>
      </c>
      <c r="N381" s="3" t="s">
        <v>621</v>
      </c>
      <c r="O381" s="3" t="s">
        <v>621</v>
      </c>
      <c r="P381" s="3">
        <v>0</v>
      </c>
      <c r="Q381" s="3">
        <v>37.39</v>
      </c>
      <c r="R381" s="3">
        <v>0</v>
      </c>
      <c r="S381" s="3">
        <v>21.83</v>
      </c>
      <c r="T381" s="3">
        <v>0</v>
      </c>
      <c r="U381" s="3">
        <v>0</v>
      </c>
      <c r="V381" s="3" t="s">
        <v>14</v>
      </c>
      <c r="W381" s="3" t="s">
        <v>621</v>
      </c>
      <c r="X381" s="3" t="s">
        <v>621</v>
      </c>
      <c r="Y381" s="3" t="s">
        <v>621</v>
      </c>
      <c r="Z381" s="3" t="s">
        <v>621</v>
      </c>
      <c r="AA381" s="3" t="s">
        <v>621</v>
      </c>
      <c r="AB381" s="3" t="s">
        <v>621</v>
      </c>
      <c r="AC381" s="3" t="s">
        <v>621</v>
      </c>
      <c r="AD381" s="3" t="s">
        <v>621</v>
      </c>
      <c r="AE381" s="3" t="s">
        <v>621</v>
      </c>
      <c r="AF381" s="3" t="s">
        <v>621</v>
      </c>
      <c r="AG381" s="3">
        <v>17.82</v>
      </c>
      <c r="AJ381" s="20">
        <f t="shared" si="29"/>
        <v>77.039999999999992</v>
      </c>
      <c r="AL381" s="20">
        <f t="shared" si="25"/>
        <v>50.38</v>
      </c>
      <c r="AM381" s="20">
        <f t="shared" si="26"/>
        <v>8.66</v>
      </c>
      <c r="AN381" s="21">
        <f t="shared" si="27"/>
        <v>0.76635514018691608</v>
      </c>
      <c r="AQ381" s="3">
        <f t="shared" si="28"/>
        <v>59.219999999999992</v>
      </c>
    </row>
    <row r="382" spans="1:43" ht="15" customHeight="1" x14ac:dyDescent="0.35">
      <c r="A382" s="3" t="s">
        <v>494</v>
      </c>
      <c r="B382" s="3" t="s">
        <v>495</v>
      </c>
      <c r="C382" s="3">
        <v>2013</v>
      </c>
      <c r="D382" s="3" t="s">
        <v>621</v>
      </c>
      <c r="E382" s="3" t="s">
        <v>621</v>
      </c>
      <c r="F382" s="3" t="s">
        <v>621</v>
      </c>
      <c r="G382" s="3" t="s">
        <v>621</v>
      </c>
      <c r="H382" s="3" t="s">
        <v>621</v>
      </c>
      <c r="I382" s="3" t="s">
        <v>621</v>
      </c>
      <c r="J382" s="3" t="s">
        <v>621</v>
      </c>
      <c r="K382" s="3" t="s">
        <v>621</v>
      </c>
      <c r="L382" s="3" t="s">
        <v>621</v>
      </c>
      <c r="M382" s="3" t="s">
        <v>621</v>
      </c>
      <c r="N382" s="3" t="s">
        <v>621</v>
      </c>
      <c r="O382" s="3" t="s">
        <v>621</v>
      </c>
      <c r="P382" s="3" t="s">
        <v>621</v>
      </c>
      <c r="Q382" s="3" t="s">
        <v>621</v>
      </c>
      <c r="R382" s="3" t="s">
        <v>621</v>
      </c>
      <c r="S382" s="3" t="s">
        <v>621</v>
      </c>
      <c r="T382" s="3" t="s">
        <v>621</v>
      </c>
      <c r="U382" s="3" t="s">
        <v>621</v>
      </c>
      <c r="V382" s="3" t="s">
        <v>621</v>
      </c>
      <c r="W382" s="3" t="s">
        <v>621</v>
      </c>
      <c r="X382" s="3" t="s">
        <v>621</v>
      </c>
      <c r="Y382" s="3" t="s">
        <v>621</v>
      </c>
      <c r="Z382" s="3" t="s">
        <v>621</v>
      </c>
      <c r="AA382" s="3" t="s">
        <v>621</v>
      </c>
      <c r="AB382" s="3" t="s">
        <v>621</v>
      </c>
      <c r="AC382" s="3" t="s">
        <v>621</v>
      </c>
      <c r="AD382" s="3" t="s">
        <v>621</v>
      </c>
      <c r="AE382" s="3" t="s">
        <v>621</v>
      </c>
      <c r="AF382" s="3" t="s">
        <v>621</v>
      </c>
      <c r="AG382" s="3" t="s">
        <v>621</v>
      </c>
      <c r="AJ382" s="20">
        <f t="shared" si="29"/>
        <v>0</v>
      </c>
      <c r="AL382" s="20">
        <f t="shared" si="25"/>
        <v>0</v>
      </c>
      <c r="AM382" s="20" t="str">
        <f t="shared" si="26"/>
        <v/>
      </c>
      <c r="AN382" s="21" t="str">
        <f t="shared" si="27"/>
        <v/>
      </c>
      <c r="AQ382" s="3">
        <f t="shared" si="28"/>
        <v>0</v>
      </c>
    </row>
    <row r="383" spans="1:43" ht="15" customHeight="1" x14ac:dyDescent="0.35">
      <c r="A383" s="3" t="s">
        <v>496</v>
      </c>
      <c r="B383" s="3" t="s">
        <v>497</v>
      </c>
      <c r="C383" s="3">
        <v>2013</v>
      </c>
      <c r="D383" s="3">
        <v>100.8</v>
      </c>
      <c r="E383" s="3">
        <v>24.6</v>
      </c>
      <c r="F383" s="3" t="s">
        <v>621</v>
      </c>
      <c r="G383" s="3" t="s">
        <v>621</v>
      </c>
      <c r="H383" s="3" t="s">
        <v>621</v>
      </c>
      <c r="I383" s="3">
        <v>180.4</v>
      </c>
      <c r="J383" s="3" t="s">
        <v>621</v>
      </c>
      <c r="K383" s="3" t="s">
        <v>621</v>
      </c>
      <c r="L383" s="3" t="s">
        <v>621</v>
      </c>
      <c r="M383" s="3" t="s">
        <v>621</v>
      </c>
      <c r="N383" s="3" t="s">
        <v>621</v>
      </c>
      <c r="O383" s="3" t="s">
        <v>621</v>
      </c>
      <c r="P383" s="3">
        <v>153.4</v>
      </c>
      <c r="Q383" s="3" t="s">
        <v>621</v>
      </c>
      <c r="R383" s="3" t="s">
        <v>621</v>
      </c>
      <c r="S383" s="3" t="s">
        <v>621</v>
      </c>
      <c r="T383" s="3" t="s">
        <v>621</v>
      </c>
      <c r="U383" s="3" t="s">
        <v>621</v>
      </c>
      <c r="V383" s="3" t="s">
        <v>14</v>
      </c>
      <c r="W383" s="3" t="s">
        <v>621</v>
      </c>
      <c r="X383" s="3" t="s">
        <v>621</v>
      </c>
      <c r="Y383" s="3" t="s">
        <v>621</v>
      </c>
      <c r="Z383" s="3" t="s">
        <v>621</v>
      </c>
      <c r="AA383" s="3" t="s">
        <v>621</v>
      </c>
      <c r="AB383" s="3" t="s">
        <v>621</v>
      </c>
      <c r="AC383" s="3" t="s">
        <v>621</v>
      </c>
      <c r="AD383" s="3" t="s">
        <v>621</v>
      </c>
      <c r="AE383" s="3" t="s">
        <v>621</v>
      </c>
      <c r="AF383" s="3" t="s">
        <v>621</v>
      </c>
      <c r="AG383" s="3">
        <v>27</v>
      </c>
      <c r="AJ383" s="20">
        <f t="shared" si="29"/>
        <v>180.4</v>
      </c>
      <c r="AL383" s="20">
        <f t="shared" si="25"/>
        <v>100.8</v>
      </c>
      <c r="AM383" s="20">
        <f t="shared" si="26"/>
        <v>24.6</v>
      </c>
      <c r="AN383" s="21">
        <f t="shared" si="27"/>
        <v>0.69512195121951226</v>
      </c>
      <c r="AQ383" s="3">
        <f t="shared" si="28"/>
        <v>153.4</v>
      </c>
    </row>
    <row r="384" spans="1:43" ht="15" customHeight="1" x14ac:dyDescent="0.3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J384" s="20">
        <f t="shared" si="29"/>
        <v>0</v>
      </c>
      <c r="AL384" s="20">
        <f t="shared" si="25"/>
        <v>0</v>
      </c>
      <c r="AM384" s="20" t="str">
        <f t="shared" si="26"/>
        <v/>
      </c>
      <c r="AN384" s="21" t="str">
        <f t="shared" si="27"/>
        <v/>
      </c>
      <c r="AQ384" s="3">
        <f t="shared" si="28"/>
        <v>0</v>
      </c>
    </row>
    <row r="385" spans="1:43" ht="15" customHeight="1" x14ac:dyDescent="0.35">
      <c r="A385" s="3" t="s">
        <v>498</v>
      </c>
      <c r="B385" s="3" t="s">
        <v>499</v>
      </c>
      <c r="C385" s="3">
        <v>2013</v>
      </c>
      <c r="D385" s="3" t="s">
        <v>621</v>
      </c>
      <c r="E385" s="3" t="s">
        <v>621</v>
      </c>
      <c r="F385" s="3" t="s">
        <v>621</v>
      </c>
      <c r="G385" s="3" t="s">
        <v>621</v>
      </c>
      <c r="H385" s="3" t="s">
        <v>621</v>
      </c>
      <c r="I385" s="3" t="s">
        <v>621</v>
      </c>
      <c r="J385" s="3" t="s">
        <v>621</v>
      </c>
      <c r="K385" s="3" t="s">
        <v>621</v>
      </c>
      <c r="L385" s="3" t="s">
        <v>621</v>
      </c>
      <c r="M385" s="3" t="s">
        <v>621</v>
      </c>
      <c r="N385" s="3" t="s">
        <v>621</v>
      </c>
      <c r="O385" s="3" t="s">
        <v>621</v>
      </c>
      <c r="P385" s="3" t="s">
        <v>621</v>
      </c>
      <c r="Q385" s="3" t="s">
        <v>621</v>
      </c>
      <c r="R385" s="3" t="s">
        <v>621</v>
      </c>
      <c r="S385" s="3" t="s">
        <v>621</v>
      </c>
      <c r="T385" s="3" t="s">
        <v>621</v>
      </c>
      <c r="U385" s="3" t="s">
        <v>621</v>
      </c>
      <c r="V385" s="3" t="s">
        <v>621</v>
      </c>
      <c r="W385" s="3" t="s">
        <v>621</v>
      </c>
      <c r="X385" s="3" t="s">
        <v>621</v>
      </c>
      <c r="Y385" s="3" t="s">
        <v>621</v>
      </c>
      <c r="Z385" s="3" t="s">
        <v>621</v>
      </c>
      <c r="AA385" s="3" t="s">
        <v>621</v>
      </c>
      <c r="AB385" s="3" t="s">
        <v>621</v>
      </c>
      <c r="AC385" s="3" t="s">
        <v>621</v>
      </c>
      <c r="AD385" s="3" t="s">
        <v>621</v>
      </c>
      <c r="AE385" s="3" t="s">
        <v>621</v>
      </c>
      <c r="AF385" s="3" t="s">
        <v>621</v>
      </c>
      <c r="AG385" s="3" t="s">
        <v>621</v>
      </c>
      <c r="AJ385" s="20">
        <f t="shared" si="29"/>
        <v>0</v>
      </c>
      <c r="AL385" s="20">
        <f t="shared" si="25"/>
        <v>0</v>
      </c>
      <c r="AM385" s="20" t="str">
        <f t="shared" si="26"/>
        <v/>
      </c>
      <c r="AN385" s="21" t="str">
        <f t="shared" si="27"/>
        <v/>
      </c>
      <c r="AQ385" s="3">
        <f t="shared" si="28"/>
        <v>0</v>
      </c>
    </row>
    <row r="386" spans="1:43" ht="15" customHeight="1" x14ac:dyDescent="0.35">
      <c r="A386" s="3" t="s">
        <v>498</v>
      </c>
      <c r="B386" s="3" t="s">
        <v>500</v>
      </c>
      <c r="C386" s="3">
        <v>2013</v>
      </c>
      <c r="D386" s="3" t="s">
        <v>621</v>
      </c>
      <c r="E386" s="3" t="s">
        <v>621</v>
      </c>
      <c r="F386" s="3" t="s">
        <v>621</v>
      </c>
      <c r="G386" s="3" t="s">
        <v>621</v>
      </c>
      <c r="H386" s="3" t="s">
        <v>621</v>
      </c>
      <c r="I386" s="3" t="s">
        <v>621</v>
      </c>
      <c r="J386" s="3" t="s">
        <v>621</v>
      </c>
      <c r="K386" s="3" t="s">
        <v>621</v>
      </c>
      <c r="L386" s="3" t="s">
        <v>621</v>
      </c>
      <c r="M386" s="3" t="s">
        <v>621</v>
      </c>
      <c r="N386" s="3" t="s">
        <v>621</v>
      </c>
      <c r="O386" s="3" t="s">
        <v>621</v>
      </c>
      <c r="P386" s="3" t="s">
        <v>621</v>
      </c>
      <c r="Q386" s="3" t="s">
        <v>621</v>
      </c>
      <c r="R386" s="3" t="s">
        <v>621</v>
      </c>
      <c r="S386" s="3" t="s">
        <v>621</v>
      </c>
      <c r="T386" s="3" t="s">
        <v>621</v>
      </c>
      <c r="U386" s="3" t="s">
        <v>621</v>
      </c>
      <c r="V386" s="3" t="s">
        <v>621</v>
      </c>
      <c r="W386" s="3" t="s">
        <v>621</v>
      </c>
      <c r="X386" s="3" t="s">
        <v>621</v>
      </c>
      <c r="Y386" s="3" t="s">
        <v>621</v>
      </c>
      <c r="Z386" s="3" t="s">
        <v>621</v>
      </c>
      <c r="AA386" s="3" t="s">
        <v>621</v>
      </c>
      <c r="AB386" s="3" t="s">
        <v>621</v>
      </c>
      <c r="AC386" s="3" t="s">
        <v>621</v>
      </c>
      <c r="AD386" s="3" t="s">
        <v>621</v>
      </c>
      <c r="AE386" s="3" t="s">
        <v>621</v>
      </c>
      <c r="AF386" s="3" t="s">
        <v>621</v>
      </c>
      <c r="AG386" s="3" t="s">
        <v>621</v>
      </c>
      <c r="AJ386" s="20">
        <f t="shared" si="29"/>
        <v>0</v>
      </c>
      <c r="AL386" s="20">
        <f t="shared" si="25"/>
        <v>0</v>
      </c>
      <c r="AM386" s="20" t="str">
        <f t="shared" si="26"/>
        <v/>
      </c>
      <c r="AN386" s="21" t="str">
        <f t="shared" si="27"/>
        <v/>
      </c>
      <c r="AQ386" s="3">
        <f t="shared" si="28"/>
        <v>0</v>
      </c>
    </row>
    <row r="387" spans="1:43" ht="15" customHeight="1" x14ac:dyDescent="0.35">
      <c r="A387" s="3" t="s">
        <v>498</v>
      </c>
      <c r="B387" s="3" t="s">
        <v>501</v>
      </c>
      <c r="C387" s="3">
        <v>2013</v>
      </c>
      <c r="D387" s="3">
        <v>224.672</v>
      </c>
      <c r="E387" s="3">
        <v>64.3</v>
      </c>
      <c r="F387" s="3" t="s">
        <v>621</v>
      </c>
      <c r="G387" s="3" t="s">
        <v>621</v>
      </c>
      <c r="H387" s="3" t="s">
        <v>621</v>
      </c>
      <c r="I387" s="3">
        <v>358.57</v>
      </c>
      <c r="J387" s="3" t="s">
        <v>621</v>
      </c>
      <c r="K387" s="3">
        <v>0.27</v>
      </c>
      <c r="L387" s="3" t="s">
        <v>621</v>
      </c>
      <c r="M387" s="3" t="s">
        <v>621</v>
      </c>
      <c r="N387" s="3" t="s">
        <v>621</v>
      </c>
      <c r="O387" s="3" t="s">
        <v>621</v>
      </c>
      <c r="P387" s="3" t="s">
        <v>621</v>
      </c>
      <c r="Q387" s="3" t="s">
        <v>621</v>
      </c>
      <c r="R387" s="3" t="s">
        <v>621</v>
      </c>
      <c r="S387" s="3" t="s">
        <v>621</v>
      </c>
      <c r="T387" s="3" t="s">
        <v>621</v>
      </c>
      <c r="U387" s="3" t="s">
        <v>621</v>
      </c>
      <c r="V387" s="3" t="s">
        <v>621</v>
      </c>
      <c r="W387" s="3" t="s">
        <v>621</v>
      </c>
      <c r="X387" s="3" t="s">
        <v>621</v>
      </c>
      <c r="Y387" s="3" t="s">
        <v>621</v>
      </c>
      <c r="Z387" s="3">
        <v>9.6</v>
      </c>
      <c r="AA387" s="3" t="s">
        <v>621</v>
      </c>
      <c r="AB387" s="3" t="s">
        <v>621</v>
      </c>
      <c r="AC387" s="3">
        <v>0.6</v>
      </c>
      <c r="AD387" s="3" t="s">
        <v>621</v>
      </c>
      <c r="AE387" s="3">
        <v>314.3</v>
      </c>
      <c r="AF387" s="3" t="s">
        <v>621</v>
      </c>
      <c r="AG387" s="3">
        <v>33.799999999999997</v>
      </c>
      <c r="AJ387" s="20">
        <f t="shared" si="29"/>
        <v>358.57</v>
      </c>
      <c r="AL387" s="20">
        <f t="shared" ref="AL387:AL450" si="30">IFERROR(D387/1,0)</f>
        <v>224.672</v>
      </c>
      <c r="AM387" s="20">
        <f t="shared" ref="AM387:AM450" si="31">IFERROR(E387/1,"")</f>
        <v>64.3</v>
      </c>
      <c r="AN387" s="21">
        <f t="shared" ref="AN387:AN450" si="32">IFERROR((AL387+AM387)/AJ387,"")</f>
        <v>0.80590121872995502</v>
      </c>
      <c r="AQ387" s="3">
        <f t="shared" ref="AQ387:AQ450" si="33">AJ387-IFERROR(AG387/1,0)</f>
        <v>324.77</v>
      </c>
    </row>
    <row r="388" spans="1:43" ht="15" customHeight="1" x14ac:dyDescent="0.35">
      <c r="A388" s="3" t="s">
        <v>502</v>
      </c>
      <c r="B388" s="3" t="s">
        <v>503</v>
      </c>
      <c r="C388" s="3">
        <v>2013</v>
      </c>
      <c r="D388" s="3" t="s">
        <v>621</v>
      </c>
      <c r="E388" s="3" t="s">
        <v>621</v>
      </c>
      <c r="F388" s="3" t="s">
        <v>621</v>
      </c>
      <c r="G388" s="3" t="s">
        <v>621</v>
      </c>
      <c r="H388" s="3" t="s">
        <v>621</v>
      </c>
      <c r="I388" s="3" t="s">
        <v>621</v>
      </c>
      <c r="J388" s="3" t="s">
        <v>621</v>
      </c>
      <c r="K388" s="3" t="s">
        <v>621</v>
      </c>
      <c r="L388" s="3" t="s">
        <v>621</v>
      </c>
      <c r="M388" s="3" t="s">
        <v>621</v>
      </c>
      <c r="N388" s="3" t="s">
        <v>621</v>
      </c>
      <c r="O388" s="3" t="s">
        <v>621</v>
      </c>
      <c r="P388" s="3" t="s">
        <v>621</v>
      </c>
      <c r="Q388" s="3" t="s">
        <v>621</v>
      </c>
      <c r="R388" s="3" t="s">
        <v>621</v>
      </c>
      <c r="S388" s="3" t="s">
        <v>621</v>
      </c>
      <c r="T388" s="3" t="s">
        <v>621</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J388" s="20">
        <f t="shared" ref="AJ388:AJ451" si="34">SUMPRODUCT(J388:AG388)</f>
        <v>0</v>
      </c>
      <c r="AL388" s="20">
        <f t="shared" si="30"/>
        <v>0</v>
      </c>
      <c r="AM388" s="20" t="str">
        <f t="shared" si="31"/>
        <v/>
      </c>
      <c r="AN388" s="21" t="str">
        <f t="shared" si="32"/>
        <v/>
      </c>
      <c r="AQ388" s="3">
        <f t="shared" si="33"/>
        <v>0</v>
      </c>
    </row>
    <row r="389" spans="1:43" ht="15" customHeight="1" x14ac:dyDescent="0.35">
      <c r="A389" s="3" t="s">
        <v>502</v>
      </c>
      <c r="B389" s="3" t="s">
        <v>504</v>
      </c>
      <c r="C389" s="3">
        <v>2013</v>
      </c>
      <c r="D389" s="3" t="s">
        <v>621</v>
      </c>
      <c r="E389" s="3" t="s">
        <v>621</v>
      </c>
      <c r="F389" s="3" t="s">
        <v>621</v>
      </c>
      <c r="G389" s="3" t="s">
        <v>621</v>
      </c>
      <c r="H389" s="3" t="s">
        <v>621</v>
      </c>
      <c r="I389" s="3" t="s">
        <v>621</v>
      </c>
      <c r="J389" s="3" t="s">
        <v>621</v>
      </c>
      <c r="K389" s="3" t="s">
        <v>621</v>
      </c>
      <c r="L389" s="3" t="s">
        <v>621</v>
      </c>
      <c r="M389" s="3" t="s">
        <v>621</v>
      </c>
      <c r="N389" s="3" t="s">
        <v>621</v>
      </c>
      <c r="O389" s="3" t="s">
        <v>621</v>
      </c>
      <c r="P389" s="3" t="s">
        <v>621</v>
      </c>
      <c r="Q389" s="3" t="s">
        <v>621</v>
      </c>
      <c r="R389" s="3" t="s">
        <v>621</v>
      </c>
      <c r="S389" s="3" t="s">
        <v>621</v>
      </c>
      <c r="T389" s="3" t="s">
        <v>621</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J389" s="20">
        <f t="shared" si="34"/>
        <v>0</v>
      </c>
      <c r="AL389" s="20">
        <f t="shared" si="30"/>
        <v>0</v>
      </c>
      <c r="AM389" s="20" t="str">
        <f t="shared" si="31"/>
        <v/>
      </c>
      <c r="AN389" s="21" t="str">
        <f t="shared" si="32"/>
        <v/>
      </c>
      <c r="AQ389" s="3">
        <f t="shared" si="33"/>
        <v>0</v>
      </c>
    </row>
    <row r="390" spans="1:43" ht="15" customHeight="1" x14ac:dyDescent="0.35">
      <c r="A390" s="3" t="s">
        <v>505</v>
      </c>
      <c r="B390" s="3" t="s">
        <v>506</v>
      </c>
      <c r="C390" s="3">
        <v>2013</v>
      </c>
      <c r="D390" s="3" t="s">
        <v>621</v>
      </c>
      <c r="E390" s="3" t="s">
        <v>621</v>
      </c>
      <c r="F390" s="3" t="s">
        <v>621</v>
      </c>
      <c r="G390" s="3" t="s">
        <v>621</v>
      </c>
      <c r="H390" s="3" t="s">
        <v>621</v>
      </c>
      <c r="I390" s="3" t="s">
        <v>621</v>
      </c>
      <c r="J390" s="3" t="s">
        <v>621</v>
      </c>
      <c r="K390" s="3" t="s">
        <v>621</v>
      </c>
      <c r="L390" s="3" t="s">
        <v>621</v>
      </c>
      <c r="M390" s="3" t="s">
        <v>621</v>
      </c>
      <c r="N390" s="3" t="s">
        <v>621</v>
      </c>
      <c r="O390" s="3" t="s">
        <v>621</v>
      </c>
      <c r="P390" s="3" t="s">
        <v>621</v>
      </c>
      <c r="Q390" s="3" t="s">
        <v>621</v>
      </c>
      <c r="R390" s="3" t="s">
        <v>621</v>
      </c>
      <c r="S390" s="3" t="s">
        <v>621</v>
      </c>
      <c r="T390" s="3" t="s">
        <v>621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J390" s="20">
        <f t="shared" si="34"/>
        <v>0</v>
      </c>
      <c r="AL390" s="20">
        <f t="shared" si="30"/>
        <v>0</v>
      </c>
      <c r="AM390" s="20" t="str">
        <f t="shared" si="31"/>
        <v/>
      </c>
      <c r="AN390" s="21" t="str">
        <f t="shared" si="32"/>
        <v/>
      </c>
      <c r="AQ390" s="3">
        <f t="shared" si="33"/>
        <v>0</v>
      </c>
    </row>
    <row r="391" spans="1:43" ht="15" customHeight="1" x14ac:dyDescent="0.3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J391" s="20">
        <f t="shared" si="34"/>
        <v>0</v>
      </c>
      <c r="AL391" s="20">
        <f t="shared" si="30"/>
        <v>0</v>
      </c>
      <c r="AM391" s="20" t="str">
        <f t="shared" si="31"/>
        <v/>
      </c>
      <c r="AN391" s="21" t="str">
        <f t="shared" si="32"/>
        <v/>
      </c>
      <c r="AQ391" s="3">
        <f t="shared" si="33"/>
        <v>0</v>
      </c>
    </row>
    <row r="392" spans="1:43" ht="15" customHeight="1" x14ac:dyDescent="0.35">
      <c r="A392" s="3" t="s">
        <v>505</v>
      </c>
      <c r="B392" s="3" t="s">
        <v>508</v>
      </c>
      <c r="C392" s="3">
        <v>2013</v>
      </c>
      <c r="D392" s="3" t="s">
        <v>621</v>
      </c>
      <c r="E392" s="3" t="s">
        <v>621</v>
      </c>
      <c r="F392" s="3" t="s">
        <v>621</v>
      </c>
      <c r="G392" s="3" t="s">
        <v>621</v>
      </c>
      <c r="H392" s="3" t="s">
        <v>621</v>
      </c>
      <c r="I392" s="3" t="s">
        <v>621</v>
      </c>
      <c r="J392" s="3" t="s">
        <v>621</v>
      </c>
      <c r="K392" s="3" t="s">
        <v>621</v>
      </c>
      <c r="L392" s="3" t="s">
        <v>621</v>
      </c>
      <c r="M392" s="3" t="s">
        <v>621</v>
      </c>
      <c r="N392" s="3" t="s">
        <v>621</v>
      </c>
      <c r="O392" s="3" t="s">
        <v>621</v>
      </c>
      <c r="P392" s="3" t="s">
        <v>621</v>
      </c>
      <c r="Q392" s="3" t="s">
        <v>621</v>
      </c>
      <c r="R392" s="3" t="s">
        <v>621</v>
      </c>
      <c r="S392" s="3" t="s">
        <v>621</v>
      </c>
      <c r="T392" s="3" t="s">
        <v>621</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J392" s="20">
        <f t="shared" si="34"/>
        <v>0</v>
      </c>
      <c r="AL392" s="20">
        <f t="shared" si="30"/>
        <v>0</v>
      </c>
      <c r="AM392" s="20" t="str">
        <f t="shared" si="31"/>
        <v/>
      </c>
      <c r="AN392" s="21" t="str">
        <f t="shared" si="32"/>
        <v/>
      </c>
      <c r="AQ392" s="3">
        <f t="shared" si="33"/>
        <v>0</v>
      </c>
    </row>
    <row r="393" spans="1:43" ht="15" customHeight="1" x14ac:dyDescent="0.35">
      <c r="A393" s="3" t="s">
        <v>505</v>
      </c>
      <c r="B393" s="3" t="s">
        <v>509</v>
      </c>
      <c r="C393" s="3">
        <v>2013</v>
      </c>
      <c r="D393" s="3" t="s">
        <v>621</v>
      </c>
      <c r="E393" s="3" t="s">
        <v>621</v>
      </c>
      <c r="F393" s="3" t="s">
        <v>621</v>
      </c>
      <c r="G393" s="3" t="s">
        <v>621</v>
      </c>
      <c r="H393" s="3" t="s">
        <v>621</v>
      </c>
      <c r="I393" s="3" t="s">
        <v>621</v>
      </c>
      <c r="J393" s="3" t="s">
        <v>621</v>
      </c>
      <c r="K393" s="3" t="s">
        <v>621</v>
      </c>
      <c r="L393" s="3" t="s">
        <v>621</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J393" s="20">
        <f t="shared" si="34"/>
        <v>0</v>
      </c>
      <c r="AL393" s="20">
        <f t="shared" si="30"/>
        <v>0</v>
      </c>
      <c r="AM393" s="20" t="str">
        <f t="shared" si="31"/>
        <v/>
      </c>
      <c r="AN393" s="21" t="str">
        <f t="shared" si="32"/>
        <v/>
      </c>
      <c r="AQ393" s="3">
        <f t="shared" si="33"/>
        <v>0</v>
      </c>
    </row>
    <row r="394" spans="1:43" ht="15" customHeight="1" x14ac:dyDescent="0.35">
      <c r="A394" s="3" t="s">
        <v>505</v>
      </c>
      <c r="B394" s="3" t="s">
        <v>510</v>
      </c>
      <c r="C394" s="3">
        <v>2013</v>
      </c>
      <c r="D394" s="3">
        <v>590.32899999999995</v>
      </c>
      <c r="E394" s="3">
        <v>204.453</v>
      </c>
      <c r="F394" s="3" t="s">
        <v>621</v>
      </c>
      <c r="G394" s="3" t="s">
        <v>621</v>
      </c>
      <c r="H394" s="3" t="s">
        <v>621</v>
      </c>
      <c r="I394" s="3">
        <v>1147.453</v>
      </c>
      <c r="J394" s="3" t="s">
        <v>621</v>
      </c>
      <c r="K394" s="3">
        <v>17.334</v>
      </c>
      <c r="L394" s="3" t="s">
        <v>621</v>
      </c>
      <c r="M394" s="3" t="s">
        <v>621</v>
      </c>
      <c r="N394" s="3" t="s">
        <v>621</v>
      </c>
      <c r="O394" s="3" t="s">
        <v>621</v>
      </c>
      <c r="P394" s="3">
        <v>155.28100000000001</v>
      </c>
      <c r="Q394" s="3">
        <v>183.9</v>
      </c>
      <c r="R394" s="3">
        <v>44.7</v>
      </c>
      <c r="S394" s="3">
        <v>92.033000000000001</v>
      </c>
      <c r="T394" s="3">
        <v>0</v>
      </c>
      <c r="U394" s="3" t="s">
        <v>621</v>
      </c>
      <c r="V394" s="3" t="s">
        <v>621</v>
      </c>
      <c r="W394" s="3" t="s">
        <v>621</v>
      </c>
      <c r="X394" s="3" t="s">
        <v>621</v>
      </c>
      <c r="Y394" s="3" t="s">
        <v>621</v>
      </c>
      <c r="Z394" s="3">
        <v>0.68</v>
      </c>
      <c r="AA394" s="3" t="s">
        <v>621</v>
      </c>
      <c r="AB394" s="3" t="s">
        <v>621</v>
      </c>
      <c r="AC394" s="3" t="s">
        <v>621</v>
      </c>
      <c r="AD394" s="3">
        <v>43.566000000000003</v>
      </c>
      <c r="AE394" s="3">
        <v>431.16500000000002</v>
      </c>
      <c r="AF394" s="3" t="s">
        <v>621</v>
      </c>
      <c r="AG394" s="3">
        <v>178.79400000000001</v>
      </c>
      <c r="AJ394" s="20">
        <f t="shared" si="34"/>
        <v>1147.4530000000002</v>
      </c>
      <c r="AL394" s="20">
        <f t="shared" si="30"/>
        <v>590.32899999999995</v>
      </c>
      <c r="AM394" s="20">
        <f t="shared" si="31"/>
        <v>204.453</v>
      </c>
      <c r="AN394" s="21">
        <f t="shared" si="32"/>
        <v>0.69264884923391179</v>
      </c>
      <c r="AQ394" s="3">
        <f t="shared" si="33"/>
        <v>968.65900000000022</v>
      </c>
    </row>
    <row r="395" spans="1:43" ht="15" customHeight="1" x14ac:dyDescent="0.3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J395" s="20">
        <f t="shared" si="34"/>
        <v>0</v>
      </c>
      <c r="AL395" s="20">
        <f t="shared" si="30"/>
        <v>0</v>
      </c>
      <c r="AM395" s="20" t="str">
        <f t="shared" si="31"/>
        <v/>
      </c>
      <c r="AN395" s="21" t="str">
        <f t="shared" si="32"/>
        <v/>
      </c>
      <c r="AQ395" s="3">
        <f t="shared" si="33"/>
        <v>0</v>
      </c>
    </row>
    <row r="396" spans="1:43" ht="15" customHeight="1" x14ac:dyDescent="0.3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J396" s="20">
        <f t="shared" si="34"/>
        <v>0</v>
      </c>
      <c r="AL396" s="20">
        <f t="shared" si="30"/>
        <v>0</v>
      </c>
      <c r="AM396" s="20" t="str">
        <f t="shared" si="31"/>
        <v/>
      </c>
      <c r="AN396" s="21" t="str">
        <f t="shared" si="32"/>
        <v/>
      </c>
      <c r="AQ396" s="3">
        <f t="shared" si="33"/>
        <v>0</v>
      </c>
    </row>
    <row r="397" spans="1:43" ht="15" customHeight="1" x14ac:dyDescent="0.35">
      <c r="A397" s="3" t="s">
        <v>514</v>
      </c>
      <c r="B397" s="3" t="s">
        <v>515</v>
      </c>
      <c r="C397" s="3">
        <v>2013</v>
      </c>
      <c r="D397" s="3" t="s">
        <v>621</v>
      </c>
      <c r="E397" s="3" t="s">
        <v>621</v>
      </c>
      <c r="F397" s="3" t="s">
        <v>621</v>
      </c>
      <c r="G397" s="3" t="s">
        <v>621</v>
      </c>
      <c r="H397" s="3" t="s">
        <v>621</v>
      </c>
      <c r="I397" s="3" t="s">
        <v>621</v>
      </c>
      <c r="J397" s="3" t="s">
        <v>621</v>
      </c>
      <c r="K397" s="3" t="s">
        <v>621</v>
      </c>
      <c r="L397" s="3" t="s">
        <v>621</v>
      </c>
      <c r="M397" s="3" t="s">
        <v>621</v>
      </c>
      <c r="N397" s="3" t="s">
        <v>621</v>
      </c>
      <c r="O397" s="3" t="s">
        <v>621</v>
      </c>
      <c r="P397" s="3" t="s">
        <v>621</v>
      </c>
      <c r="Q397" s="3" t="s">
        <v>621</v>
      </c>
      <c r="R397" s="3" t="s">
        <v>621</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621</v>
      </c>
      <c r="AG397" s="3" t="s">
        <v>621</v>
      </c>
      <c r="AJ397" s="20">
        <f t="shared" si="34"/>
        <v>0</v>
      </c>
      <c r="AL397" s="20">
        <f t="shared" si="30"/>
        <v>0</v>
      </c>
      <c r="AM397" s="20" t="str">
        <f t="shared" si="31"/>
        <v/>
      </c>
      <c r="AN397" s="21" t="str">
        <f t="shared" si="32"/>
        <v/>
      </c>
      <c r="AQ397" s="3">
        <f t="shared" si="33"/>
        <v>0</v>
      </c>
    </row>
    <row r="398" spans="1:43" ht="15" customHeight="1" x14ac:dyDescent="0.35">
      <c r="A398" s="3" t="s">
        <v>516</v>
      </c>
      <c r="B398" s="3" t="s">
        <v>517</v>
      </c>
      <c r="C398" s="3">
        <v>2013</v>
      </c>
      <c r="D398" s="3" t="s">
        <v>621</v>
      </c>
      <c r="E398" s="3" t="s">
        <v>621</v>
      </c>
      <c r="F398" s="3" t="s">
        <v>621</v>
      </c>
      <c r="G398" s="3" t="s">
        <v>621</v>
      </c>
      <c r="H398" s="3" t="s">
        <v>621</v>
      </c>
      <c r="I398" s="3" t="s">
        <v>621</v>
      </c>
      <c r="J398" s="3" t="s">
        <v>621</v>
      </c>
      <c r="K398" s="3" t="s">
        <v>621</v>
      </c>
      <c r="L398" s="3" t="s">
        <v>621</v>
      </c>
      <c r="M398" s="3" t="s">
        <v>621</v>
      </c>
      <c r="N398" s="3" t="s">
        <v>621</v>
      </c>
      <c r="O398" s="3" t="s">
        <v>621</v>
      </c>
      <c r="P398" s="3" t="s">
        <v>621</v>
      </c>
      <c r="Q398" s="3" t="s">
        <v>621</v>
      </c>
      <c r="R398" s="3" t="s">
        <v>621</v>
      </c>
      <c r="S398" s="3" t="s">
        <v>621</v>
      </c>
      <c r="T398" s="3" t="s">
        <v>621</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J398" s="20">
        <f t="shared" si="34"/>
        <v>0</v>
      </c>
      <c r="AL398" s="20">
        <f t="shared" si="30"/>
        <v>0</v>
      </c>
      <c r="AM398" s="20" t="str">
        <f t="shared" si="31"/>
        <v/>
      </c>
      <c r="AN398" s="21" t="str">
        <f t="shared" si="32"/>
        <v/>
      </c>
      <c r="AQ398" s="3">
        <f t="shared" si="33"/>
        <v>0</v>
      </c>
    </row>
    <row r="399" spans="1:43" ht="15" customHeight="1" x14ac:dyDescent="0.35">
      <c r="A399" s="3" t="s">
        <v>516</v>
      </c>
      <c r="B399" s="3" t="s">
        <v>518</v>
      </c>
      <c r="C399" s="3">
        <v>2013</v>
      </c>
      <c r="D399" s="3" t="s">
        <v>621</v>
      </c>
      <c r="E399" s="3" t="s">
        <v>621</v>
      </c>
      <c r="F399" s="3" t="s">
        <v>621</v>
      </c>
      <c r="G399" s="3" t="s">
        <v>621</v>
      </c>
      <c r="H399" s="3" t="s">
        <v>621</v>
      </c>
      <c r="I399" s="3" t="s">
        <v>621</v>
      </c>
      <c r="J399" s="3" t="s">
        <v>621</v>
      </c>
      <c r="K399" s="3" t="s">
        <v>621</v>
      </c>
      <c r="L399" s="3" t="s">
        <v>621</v>
      </c>
      <c r="M399" s="3" t="s">
        <v>621</v>
      </c>
      <c r="N399" s="3" t="s">
        <v>621</v>
      </c>
      <c r="O399" s="3" t="s">
        <v>621</v>
      </c>
      <c r="P399" s="3" t="s">
        <v>621</v>
      </c>
      <c r="Q399" s="3" t="s">
        <v>621</v>
      </c>
      <c r="R399" s="3" t="s">
        <v>621</v>
      </c>
      <c r="S399" s="3" t="s">
        <v>621</v>
      </c>
      <c r="T399" s="3" t="s">
        <v>621</v>
      </c>
      <c r="U399" s="3" t="s">
        <v>621</v>
      </c>
      <c r="V399" s="3" t="s">
        <v>621</v>
      </c>
      <c r="W399" s="3" t="s">
        <v>621</v>
      </c>
      <c r="X399" s="3" t="s">
        <v>621</v>
      </c>
      <c r="Y399" s="3" t="s">
        <v>621</v>
      </c>
      <c r="Z399" s="3" t="s">
        <v>621</v>
      </c>
      <c r="AA399" s="3" t="s">
        <v>621</v>
      </c>
      <c r="AB399" s="3" t="s">
        <v>621</v>
      </c>
      <c r="AC399" s="3" t="s">
        <v>621</v>
      </c>
      <c r="AD399" s="3" t="s">
        <v>621</v>
      </c>
      <c r="AE399" s="3" t="s">
        <v>621</v>
      </c>
      <c r="AF399" s="3" t="s">
        <v>621</v>
      </c>
      <c r="AG399" s="3" t="s">
        <v>621</v>
      </c>
      <c r="AJ399" s="20">
        <f t="shared" si="34"/>
        <v>0</v>
      </c>
      <c r="AL399" s="20">
        <f t="shared" si="30"/>
        <v>0</v>
      </c>
      <c r="AM399" s="20" t="str">
        <f t="shared" si="31"/>
        <v/>
      </c>
      <c r="AN399" s="21" t="str">
        <f t="shared" si="32"/>
        <v/>
      </c>
      <c r="AQ399" s="3">
        <f t="shared" si="33"/>
        <v>0</v>
      </c>
    </row>
    <row r="400" spans="1:43" ht="15" customHeight="1" x14ac:dyDescent="0.35">
      <c r="A400" s="3" t="s">
        <v>516</v>
      </c>
      <c r="B400" s="3" t="s">
        <v>519</v>
      </c>
      <c r="C400" s="3">
        <v>2013</v>
      </c>
      <c r="D400" s="3" t="s">
        <v>621</v>
      </c>
      <c r="E400" s="3" t="s">
        <v>621</v>
      </c>
      <c r="F400" s="3" t="s">
        <v>621</v>
      </c>
      <c r="G400" s="3" t="s">
        <v>621</v>
      </c>
      <c r="H400" s="3" t="s">
        <v>621</v>
      </c>
      <c r="I400" s="3" t="s">
        <v>621</v>
      </c>
      <c r="J400" s="3" t="s">
        <v>621</v>
      </c>
      <c r="K400" s="3" t="s">
        <v>621</v>
      </c>
      <c r="L400" s="3" t="s">
        <v>621</v>
      </c>
      <c r="M400" s="3" t="s">
        <v>621</v>
      </c>
      <c r="N400" s="3" t="s">
        <v>621</v>
      </c>
      <c r="O400" s="3" t="s">
        <v>621</v>
      </c>
      <c r="P400" s="3" t="s">
        <v>621</v>
      </c>
      <c r="Q400" s="3" t="s">
        <v>621</v>
      </c>
      <c r="R400" s="3" t="s">
        <v>621</v>
      </c>
      <c r="S400" s="3" t="s">
        <v>621</v>
      </c>
      <c r="T400" s="3" t="s">
        <v>621</v>
      </c>
      <c r="U400" s="3" t="s">
        <v>621</v>
      </c>
      <c r="V400" s="3" t="s">
        <v>621</v>
      </c>
      <c r="W400" s="3" t="s">
        <v>621</v>
      </c>
      <c r="X400" s="3" t="s">
        <v>621</v>
      </c>
      <c r="Y400" s="3" t="s">
        <v>621</v>
      </c>
      <c r="Z400" s="3" t="s">
        <v>621</v>
      </c>
      <c r="AA400" s="3" t="s">
        <v>621</v>
      </c>
      <c r="AB400" s="3" t="s">
        <v>621</v>
      </c>
      <c r="AC400" s="3" t="s">
        <v>621</v>
      </c>
      <c r="AD400" s="3" t="s">
        <v>621</v>
      </c>
      <c r="AE400" s="3" t="s">
        <v>621</v>
      </c>
      <c r="AF400" s="3" t="s">
        <v>621</v>
      </c>
      <c r="AG400" s="3" t="s">
        <v>621</v>
      </c>
      <c r="AJ400" s="20">
        <f t="shared" si="34"/>
        <v>0</v>
      </c>
      <c r="AL400" s="20">
        <f t="shared" si="30"/>
        <v>0</v>
      </c>
      <c r="AM400" s="20" t="str">
        <f t="shared" si="31"/>
        <v/>
      </c>
      <c r="AN400" s="21" t="str">
        <f t="shared" si="32"/>
        <v/>
      </c>
      <c r="AQ400" s="3">
        <f t="shared" si="33"/>
        <v>0</v>
      </c>
    </row>
    <row r="401" spans="1:43" ht="15" customHeight="1" x14ac:dyDescent="0.35">
      <c r="A401" s="3" t="s">
        <v>516</v>
      </c>
      <c r="B401" s="3" t="s">
        <v>520</v>
      </c>
      <c r="C401" s="3">
        <v>2013</v>
      </c>
      <c r="D401" s="3" t="s">
        <v>621</v>
      </c>
      <c r="E401" s="3" t="s">
        <v>621</v>
      </c>
      <c r="F401" s="3" t="s">
        <v>621</v>
      </c>
      <c r="G401" s="3" t="s">
        <v>621</v>
      </c>
      <c r="H401" s="3" t="s">
        <v>621</v>
      </c>
      <c r="I401" s="3" t="s">
        <v>621</v>
      </c>
      <c r="J401" s="3" t="s">
        <v>621</v>
      </c>
      <c r="K401" s="3" t="s">
        <v>621</v>
      </c>
      <c r="L401" s="3" t="s">
        <v>621</v>
      </c>
      <c r="M401" s="3" t="s">
        <v>621</v>
      </c>
      <c r="N401" s="3" t="s">
        <v>621</v>
      </c>
      <c r="O401" s="3" t="s">
        <v>621</v>
      </c>
      <c r="P401" s="3" t="s">
        <v>621</v>
      </c>
      <c r="Q401" s="3" t="s">
        <v>621</v>
      </c>
      <c r="R401" s="3" t="s">
        <v>621</v>
      </c>
      <c r="S401" s="3" t="s">
        <v>621</v>
      </c>
      <c r="T401" s="3" t="s">
        <v>621</v>
      </c>
      <c r="U401" s="3" t="s">
        <v>621</v>
      </c>
      <c r="V401" s="3" t="s">
        <v>621</v>
      </c>
      <c r="W401" s="3" t="s">
        <v>621</v>
      </c>
      <c r="X401" s="3" t="s">
        <v>621</v>
      </c>
      <c r="Y401" s="3" t="s">
        <v>621</v>
      </c>
      <c r="Z401" s="3" t="s">
        <v>621</v>
      </c>
      <c r="AA401" s="3" t="s">
        <v>621</v>
      </c>
      <c r="AB401" s="3" t="s">
        <v>621</v>
      </c>
      <c r="AC401" s="3" t="s">
        <v>621</v>
      </c>
      <c r="AD401" s="3" t="s">
        <v>621</v>
      </c>
      <c r="AE401" s="3" t="s">
        <v>621</v>
      </c>
      <c r="AF401" s="3" t="s">
        <v>621</v>
      </c>
      <c r="AG401" s="3" t="s">
        <v>621</v>
      </c>
      <c r="AJ401" s="20">
        <f t="shared" si="34"/>
        <v>0</v>
      </c>
      <c r="AL401" s="20">
        <f t="shared" si="30"/>
        <v>0</v>
      </c>
      <c r="AM401" s="20" t="str">
        <f t="shared" si="31"/>
        <v/>
      </c>
      <c r="AN401" s="21" t="str">
        <f t="shared" si="32"/>
        <v/>
      </c>
      <c r="AQ401" s="3">
        <f t="shared" si="33"/>
        <v>0</v>
      </c>
    </row>
    <row r="402" spans="1:43" ht="15" customHeight="1" x14ac:dyDescent="0.35">
      <c r="A402" s="3" t="s">
        <v>521</v>
      </c>
      <c r="B402" s="3" t="s">
        <v>522</v>
      </c>
      <c r="C402" s="3">
        <v>2013</v>
      </c>
      <c r="D402" s="3" t="s">
        <v>621</v>
      </c>
      <c r="E402" s="3" t="s">
        <v>621</v>
      </c>
      <c r="F402" s="3" t="s">
        <v>621</v>
      </c>
      <c r="G402" s="3" t="s">
        <v>621</v>
      </c>
      <c r="H402" s="3" t="s">
        <v>621</v>
      </c>
      <c r="I402" s="3" t="s">
        <v>621</v>
      </c>
      <c r="J402" s="3" t="s">
        <v>621</v>
      </c>
      <c r="K402" s="3" t="s">
        <v>621</v>
      </c>
      <c r="L402" s="3" t="s">
        <v>621</v>
      </c>
      <c r="M402" s="3" t="s">
        <v>621</v>
      </c>
      <c r="N402" s="3" t="s">
        <v>621</v>
      </c>
      <c r="O402" s="3" t="s">
        <v>621</v>
      </c>
      <c r="P402" s="3" t="s">
        <v>621</v>
      </c>
      <c r="Q402" s="3" t="s">
        <v>621</v>
      </c>
      <c r="R402" s="3" t="s">
        <v>621</v>
      </c>
      <c r="S402" s="3" t="s">
        <v>621</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J402" s="20">
        <f t="shared" si="34"/>
        <v>0</v>
      </c>
      <c r="AL402" s="20">
        <f t="shared" si="30"/>
        <v>0</v>
      </c>
      <c r="AM402" s="20" t="str">
        <f t="shared" si="31"/>
        <v/>
      </c>
      <c r="AN402" s="21" t="str">
        <f t="shared" si="32"/>
        <v/>
      </c>
      <c r="AQ402" s="3">
        <f t="shared" si="33"/>
        <v>0</v>
      </c>
    </row>
    <row r="403" spans="1:43" ht="15" customHeight="1" x14ac:dyDescent="0.35">
      <c r="A403" s="3" t="s">
        <v>521</v>
      </c>
      <c r="B403" s="3" t="s">
        <v>523</v>
      </c>
      <c r="C403" s="3">
        <v>2013</v>
      </c>
      <c r="D403" s="3">
        <v>277.10000000000002</v>
      </c>
      <c r="E403" s="3">
        <v>105.5</v>
      </c>
      <c r="F403" s="3" t="s">
        <v>621</v>
      </c>
      <c r="G403" s="3" t="s">
        <v>621</v>
      </c>
      <c r="H403" s="3" t="s">
        <v>621</v>
      </c>
      <c r="I403" s="3">
        <v>480.1</v>
      </c>
      <c r="J403" s="3" t="s">
        <v>621</v>
      </c>
      <c r="K403" s="3" t="s">
        <v>621</v>
      </c>
      <c r="L403" s="3" t="s">
        <v>621</v>
      </c>
      <c r="M403" s="3" t="s">
        <v>621</v>
      </c>
      <c r="N403" s="3" t="s">
        <v>621</v>
      </c>
      <c r="O403" s="3" t="s">
        <v>621</v>
      </c>
      <c r="P403" s="3" t="s">
        <v>621</v>
      </c>
      <c r="Q403" s="3" t="s">
        <v>621</v>
      </c>
      <c r="R403" s="3" t="s">
        <v>621</v>
      </c>
      <c r="S403" s="3" t="s">
        <v>621</v>
      </c>
      <c r="T403" s="3" t="s">
        <v>621</v>
      </c>
      <c r="U403" s="3" t="s">
        <v>621</v>
      </c>
      <c r="V403" s="3" t="s">
        <v>621</v>
      </c>
      <c r="W403" s="3" t="s">
        <v>621</v>
      </c>
      <c r="X403" s="3" t="s">
        <v>621</v>
      </c>
      <c r="Y403" s="3" t="s">
        <v>621</v>
      </c>
      <c r="Z403" s="3">
        <v>478</v>
      </c>
      <c r="AA403" s="3" t="s">
        <v>621</v>
      </c>
      <c r="AB403" s="3">
        <v>2.1</v>
      </c>
      <c r="AC403" s="3" t="s">
        <v>621</v>
      </c>
      <c r="AD403" s="3" t="s">
        <v>621</v>
      </c>
      <c r="AE403" s="3" t="s">
        <v>621</v>
      </c>
      <c r="AF403" s="3" t="s">
        <v>621</v>
      </c>
      <c r="AG403" s="3" t="s">
        <v>621</v>
      </c>
      <c r="AJ403" s="20">
        <f t="shared" si="34"/>
        <v>480.1</v>
      </c>
      <c r="AL403" s="20">
        <f t="shared" si="30"/>
        <v>277.10000000000002</v>
      </c>
      <c r="AM403" s="20">
        <f t="shared" si="31"/>
        <v>105.5</v>
      </c>
      <c r="AN403" s="21">
        <f t="shared" si="32"/>
        <v>0.79691730889398038</v>
      </c>
      <c r="AQ403" s="3">
        <f t="shared" si="33"/>
        <v>480.1</v>
      </c>
    </row>
    <row r="404" spans="1:43" ht="15" customHeight="1" x14ac:dyDescent="0.35">
      <c r="A404" s="3" t="s">
        <v>521</v>
      </c>
      <c r="B404" s="3" t="s">
        <v>524</v>
      </c>
      <c r="C404" s="3">
        <v>2013</v>
      </c>
      <c r="D404" s="3" t="s">
        <v>621</v>
      </c>
      <c r="E404" s="3" t="s">
        <v>621</v>
      </c>
      <c r="F404" s="3" t="s">
        <v>621</v>
      </c>
      <c r="G404" s="3" t="s">
        <v>621</v>
      </c>
      <c r="H404" s="3" t="s">
        <v>621</v>
      </c>
      <c r="I404" s="3" t="s">
        <v>621</v>
      </c>
      <c r="J404" s="3" t="s">
        <v>621</v>
      </c>
      <c r="K404" s="3" t="s">
        <v>621</v>
      </c>
      <c r="L404" s="3" t="s">
        <v>621</v>
      </c>
      <c r="M404" s="3" t="s">
        <v>621</v>
      </c>
      <c r="N404" s="3" t="s">
        <v>621</v>
      </c>
      <c r="O404" s="3" t="s">
        <v>621</v>
      </c>
      <c r="P404" s="3" t="s">
        <v>621</v>
      </c>
      <c r="Q404" s="3" t="s">
        <v>621</v>
      </c>
      <c r="R404" s="3" t="s">
        <v>621</v>
      </c>
      <c r="S404" s="3" t="s">
        <v>621</v>
      </c>
      <c r="T404" s="3" t="s">
        <v>621</v>
      </c>
      <c r="U404" s="3" t="s">
        <v>621</v>
      </c>
      <c r="V404" s="3" t="s">
        <v>621</v>
      </c>
      <c r="W404" s="3" t="s">
        <v>621</v>
      </c>
      <c r="X404" s="3" t="s">
        <v>621</v>
      </c>
      <c r="Y404" s="3" t="s">
        <v>621</v>
      </c>
      <c r="Z404" s="3" t="s">
        <v>621</v>
      </c>
      <c r="AA404" s="3" t="s">
        <v>621</v>
      </c>
      <c r="AB404" s="3" t="s">
        <v>621</v>
      </c>
      <c r="AC404" s="3" t="s">
        <v>621</v>
      </c>
      <c r="AD404" s="3" t="s">
        <v>621</v>
      </c>
      <c r="AE404" s="3" t="s">
        <v>621</v>
      </c>
      <c r="AF404" s="3" t="s">
        <v>621</v>
      </c>
      <c r="AG404" s="3" t="s">
        <v>621</v>
      </c>
      <c r="AJ404" s="20">
        <f t="shared" si="34"/>
        <v>0</v>
      </c>
      <c r="AL404" s="20">
        <f t="shared" si="30"/>
        <v>0</v>
      </c>
      <c r="AM404" s="20" t="str">
        <f t="shared" si="31"/>
        <v/>
      </c>
      <c r="AN404" s="21" t="str">
        <f t="shared" si="32"/>
        <v/>
      </c>
      <c r="AQ404" s="3">
        <f t="shared" si="33"/>
        <v>0</v>
      </c>
    </row>
    <row r="405" spans="1:43" ht="15" customHeight="1" x14ac:dyDescent="0.35">
      <c r="A405" s="3" t="s">
        <v>521</v>
      </c>
      <c r="B405" s="3" t="s">
        <v>525</v>
      </c>
      <c r="C405" s="3">
        <v>2013</v>
      </c>
      <c r="D405" s="3" t="s">
        <v>621</v>
      </c>
      <c r="E405" s="3" t="s">
        <v>621</v>
      </c>
      <c r="F405" s="3" t="s">
        <v>621</v>
      </c>
      <c r="G405" s="3" t="s">
        <v>621</v>
      </c>
      <c r="H405" s="3" t="s">
        <v>621</v>
      </c>
      <c r="I405" s="3" t="s">
        <v>621</v>
      </c>
      <c r="J405" s="3" t="s">
        <v>621</v>
      </c>
      <c r="K405" s="3" t="s">
        <v>621</v>
      </c>
      <c r="L405" s="3" t="s">
        <v>621</v>
      </c>
      <c r="M405" s="3" t="s">
        <v>621</v>
      </c>
      <c r="N405" s="3" t="s">
        <v>621</v>
      </c>
      <c r="O405" s="3" t="s">
        <v>621</v>
      </c>
      <c r="P405" s="3" t="s">
        <v>621</v>
      </c>
      <c r="Q405" s="3" t="s">
        <v>621</v>
      </c>
      <c r="R405" s="3" t="s">
        <v>621</v>
      </c>
      <c r="S405" s="3" t="s">
        <v>621</v>
      </c>
      <c r="T405" s="3" t="s">
        <v>621</v>
      </c>
      <c r="U405" s="3" t="s">
        <v>621</v>
      </c>
      <c r="V405" s="3" t="s">
        <v>621</v>
      </c>
      <c r="W405" s="3" t="s">
        <v>621</v>
      </c>
      <c r="X405" s="3" t="s">
        <v>621</v>
      </c>
      <c r="Y405" s="3" t="s">
        <v>621</v>
      </c>
      <c r="Z405" s="3" t="s">
        <v>621</v>
      </c>
      <c r="AA405" s="3" t="s">
        <v>621</v>
      </c>
      <c r="AB405" s="3" t="s">
        <v>621</v>
      </c>
      <c r="AC405" s="3" t="s">
        <v>621</v>
      </c>
      <c r="AD405" s="3" t="s">
        <v>621</v>
      </c>
      <c r="AE405" s="3" t="s">
        <v>621</v>
      </c>
      <c r="AF405" s="3" t="s">
        <v>621</v>
      </c>
      <c r="AG405" s="3" t="s">
        <v>621</v>
      </c>
      <c r="AJ405" s="20">
        <f t="shared" si="34"/>
        <v>0</v>
      </c>
      <c r="AL405" s="20">
        <f t="shared" si="30"/>
        <v>0</v>
      </c>
      <c r="AM405" s="20" t="str">
        <f t="shared" si="31"/>
        <v/>
      </c>
      <c r="AN405" s="21" t="str">
        <f t="shared" si="32"/>
        <v/>
      </c>
      <c r="AQ405" s="3">
        <f t="shared" si="33"/>
        <v>0</v>
      </c>
    </row>
    <row r="406" spans="1:43" ht="15" customHeight="1" x14ac:dyDescent="0.35">
      <c r="A406" s="3" t="s">
        <v>521</v>
      </c>
      <c r="B406" s="3" t="s">
        <v>526</v>
      </c>
      <c r="C406" s="3">
        <v>2013</v>
      </c>
      <c r="D406" s="3" t="s">
        <v>621</v>
      </c>
      <c r="E406" s="3" t="s">
        <v>621</v>
      </c>
      <c r="F406" s="3" t="s">
        <v>621</v>
      </c>
      <c r="G406" s="3" t="s">
        <v>621</v>
      </c>
      <c r="H406" s="3" t="s">
        <v>621</v>
      </c>
      <c r="I406" s="3" t="s">
        <v>621</v>
      </c>
      <c r="J406" s="3" t="s">
        <v>621</v>
      </c>
      <c r="K406" s="3" t="s">
        <v>621</v>
      </c>
      <c r="L406" s="3" t="s">
        <v>621</v>
      </c>
      <c r="M406" s="3" t="s">
        <v>621</v>
      </c>
      <c r="N406" s="3" t="s">
        <v>621</v>
      </c>
      <c r="O406" s="3" t="s">
        <v>621</v>
      </c>
      <c r="P406" s="3" t="s">
        <v>621</v>
      </c>
      <c r="Q406" s="3" t="s">
        <v>621</v>
      </c>
      <c r="R406" s="3" t="s">
        <v>621</v>
      </c>
      <c r="S406" s="3" t="s">
        <v>621</v>
      </c>
      <c r="T406" s="3" t="s">
        <v>621</v>
      </c>
      <c r="U406" s="3" t="s">
        <v>621</v>
      </c>
      <c r="V406" s="3" t="s">
        <v>621</v>
      </c>
      <c r="W406" s="3" t="s">
        <v>621</v>
      </c>
      <c r="X406" s="3" t="s">
        <v>621</v>
      </c>
      <c r="Y406" s="3" t="s">
        <v>621</v>
      </c>
      <c r="Z406" s="3" t="s">
        <v>621</v>
      </c>
      <c r="AA406" s="3" t="s">
        <v>621</v>
      </c>
      <c r="AB406" s="3" t="s">
        <v>621</v>
      </c>
      <c r="AC406" s="3" t="s">
        <v>621</v>
      </c>
      <c r="AD406" s="3" t="s">
        <v>621</v>
      </c>
      <c r="AE406" s="3" t="s">
        <v>621</v>
      </c>
      <c r="AF406" s="3" t="s">
        <v>621</v>
      </c>
      <c r="AG406" s="3" t="s">
        <v>621</v>
      </c>
      <c r="AJ406" s="20">
        <f t="shared" si="34"/>
        <v>0</v>
      </c>
      <c r="AL406" s="20">
        <f t="shared" si="30"/>
        <v>0</v>
      </c>
      <c r="AM406" s="20" t="str">
        <f t="shared" si="31"/>
        <v/>
      </c>
      <c r="AN406" s="21" t="str">
        <f t="shared" si="32"/>
        <v/>
      </c>
      <c r="AQ406" s="3">
        <f t="shared" si="33"/>
        <v>0</v>
      </c>
    </row>
    <row r="407" spans="1:43" ht="15" customHeight="1" x14ac:dyDescent="0.35">
      <c r="A407" s="3" t="s">
        <v>521</v>
      </c>
      <c r="B407" s="3" t="s">
        <v>527</v>
      </c>
      <c r="C407" s="3">
        <v>2013</v>
      </c>
      <c r="D407" s="3" t="s">
        <v>621</v>
      </c>
      <c r="E407" s="3" t="s">
        <v>621</v>
      </c>
      <c r="F407" s="3" t="s">
        <v>621</v>
      </c>
      <c r="G407" s="3" t="s">
        <v>621</v>
      </c>
      <c r="H407" s="3" t="s">
        <v>621</v>
      </c>
      <c r="I407" s="3" t="s">
        <v>621</v>
      </c>
      <c r="J407" s="3" t="s">
        <v>621</v>
      </c>
      <c r="K407" s="3" t="s">
        <v>621</v>
      </c>
      <c r="L407" s="3" t="s">
        <v>621</v>
      </c>
      <c r="M407" s="3" t="s">
        <v>621</v>
      </c>
      <c r="N407" s="3" t="s">
        <v>621</v>
      </c>
      <c r="O407" s="3" t="s">
        <v>621</v>
      </c>
      <c r="P407" s="3" t="s">
        <v>621</v>
      </c>
      <c r="Q407" s="3" t="s">
        <v>621</v>
      </c>
      <c r="R407" s="3" t="s">
        <v>621</v>
      </c>
      <c r="S407" s="3" t="s">
        <v>621</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J407" s="20">
        <f t="shared" si="34"/>
        <v>0</v>
      </c>
      <c r="AL407" s="20">
        <f t="shared" si="30"/>
        <v>0</v>
      </c>
      <c r="AM407" s="20" t="str">
        <f t="shared" si="31"/>
        <v/>
      </c>
      <c r="AN407" s="21" t="str">
        <f t="shared" si="32"/>
        <v/>
      </c>
      <c r="AQ407" s="3">
        <f t="shared" si="33"/>
        <v>0</v>
      </c>
    </row>
    <row r="408" spans="1:43" ht="15" customHeight="1" x14ac:dyDescent="0.35">
      <c r="A408" s="3" t="s">
        <v>521</v>
      </c>
      <c r="B408" s="3" t="s">
        <v>528</v>
      </c>
      <c r="C408" s="3">
        <v>2013</v>
      </c>
      <c r="D408" s="3">
        <v>82.132000000000005</v>
      </c>
      <c r="E408" s="3">
        <v>20.47</v>
      </c>
      <c r="F408" s="3" t="s">
        <v>621</v>
      </c>
      <c r="G408" s="3" t="s">
        <v>621</v>
      </c>
      <c r="H408" s="3" t="s">
        <v>621</v>
      </c>
      <c r="I408" s="3">
        <v>151.15</v>
      </c>
      <c r="J408" s="3" t="s">
        <v>621</v>
      </c>
      <c r="K408" s="3" t="s">
        <v>621</v>
      </c>
      <c r="L408" s="3" t="s">
        <v>621</v>
      </c>
      <c r="M408" s="3" t="s">
        <v>621</v>
      </c>
      <c r="N408" s="3" t="s">
        <v>621</v>
      </c>
      <c r="O408" s="3" t="s">
        <v>621</v>
      </c>
      <c r="P408" s="3">
        <v>76.53</v>
      </c>
      <c r="Q408" s="3">
        <v>28</v>
      </c>
      <c r="R408" s="3">
        <v>9.8699999999999992</v>
      </c>
      <c r="S408" s="3">
        <v>13.16</v>
      </c>
      <c r="T408" s="3" t="s">
        <v>621</v>
      </c>
      <c r="U408" s="3" t="s">
        <v>621</v>
      </c>
      <c r="V408" s="3" t="s">
        <v>14</v>
      </c>
      <c r="W408" s="3" t="s">
        <v>621</v>
      </c>
      <c r="X408" s="3" t="s">
        <v>621</v>
      </c>
      <c r="Y408" s="3" t="s">
        <v>621</v>
      </c>
      <c r="Z408" s="3" t="s">
        <v>621</v>
      </c>
      <c r="AA408" s="3" t="s">
        <v>621</v>
      </c>
      <c r="AB408" s="3" t="s">
        <v>621</v>
      </c>
      <c r="AC408" s="3" t="s">
        <v>621</v>
      </c>
      <c r="AD408" s="3" t="s">
        <v>621</v>
      </c>
      <c r="AE408" s="3" t="s">
        <v>621</v>
      </c>
      <c r="AF408" s="3" t="s">
        <v>621</v>
      </c>
      <c r="AG408" s="3">
        <v>23.59</v>
      </c>
      <c r="AJ408" s="20">
        <f t="shared" si="34"/>
        <v>151.15</v>
      </c>
      <c r="AL408" s="20">
        <f t="shared" si="30"/>
        <v>82.132000000000005</v>
      </c>
      <c r="AM408" s="20">
        <f t="shared" si="31"/>
        <v>20.47</v>
      </c>
      <c r="AN408" s="21">
        <f t="shared" si="32"/>
        <v>0.678809130003308</v>
      </c>
      <c r="AQ408" s="3">
        <f t="shared" si="33"/>
        <v>127.56</v>
      </c>
    </row>
    <row r="409" spans="1:43" ht="15" customHeight="1" x14ac:dyDescent="0.35">
      <c r="A409" s="3" t="s">
        <v>521</v>
      </c>
      <c r="B409" s="3" t="s">
        <v>529</v>
      </c>
      <c r="C409" s="3">
        <v>2013</v>
      </c>
      <c r="D409" s="3">
        <v>235.09</v>
      </c>
      <c r="E409" s="3">
        <v>101.82</v>
      </c>
      <c r="F409" s="3" t="s">
        <v>621</v>
      </c>
      <c r="G409" s="3" t="s">
        <v>621</v>
      </c>
      <c r="H409" s="3" t="s">
        <v>621</v>
      </c>
      <c r="I409" s="3">
        <v>480.65899999999999</v>
      </c>
      <c r="J409" s="3">
        <v>0</v>
      </c>
      <c r="K409" s="3" t="s">
        <v>621</v>
      </c>
      <c r="L409" s="3">
        <v>1.613</v>
      </c>
      <c r="M409" s="3" t="s">
        <v>621</v>
      </c>
      <c r="N409" s="3" t="s">
        <v>621</v>
      </c>
      <c r="O409" s="3" t="s">
        <v>621</v>
      </c>
      <c r="P409" s="3">
        <v>9.7100000000000009</v>
      </c>
      <c r="Q409" s="3">
        <v>1.1299999999999999</v>
      </c>
      <c r="R409" s="3" t="s">
        <v>621</v>
      </c>
      <c r="S409" s="3" t="s">
        <v>621</v>
      </c>
      <c r="T409" s="3" t="s">
        <v>621</v>
      </c>
      <c r="U409" s="3" t="s">
        <v>621</v>
      </c>
      <c r="V409" s="3" t="s">
        <v>10</v>
      </c>
      <c r="W409" s="3" t="s">
        <v>621</v>
      </c>
      <c r="X409" s="3" t="s">
        <v>621</v>
      </c>
      <c r="Y409" s="3" t="s">
        <v>621</v>
      </c>
      <c r="Z409" s="3">
        <v>418.22300000000001</v>
      </c>
      <c r="AA409" s="3" t="s">
        <v>621</v>
      </c>
      <c r="AB409" s="3" t="s">
        <v>621</v>
      </c>
      <c r="AC409" s="3" t="s">
        <v>621</v>
      </c>
      <c r="AD409" s="3" t="s">
        <v>621</v>
      </c>
      <c r="AE409" s="3" t="s">
        <v>621</v>
      </c>
      <c r="AF409" s="3" t="s">
        <v>621</v>
      </c>
      <c r="AG409" s="3">
        <v>49.982999999999997</v>
      </c>
      <c r="AJ409" s="20">
        <f t="shared" si="34"/>
        <v>480.65899999999999</v>
      </c>
      <c r="AL409" s="20">
        <f t="shared" si="30"/>
        <v>235.09</v>
      </c>
      <c r="AM409" s="20">
        <f t="shared" si="31"/>
        <v>101.82</v>
      </c>
      <c r="AN409" s="21">
        <f t="shared" si="32"/>
        <v>0.70093351003518078</v>
      </c>
      <c r="AQ409" s="3">
        <f t="shared" si="33"/>
        <v>430.67599999999999</v>
      </c>
    </row>
    <row r="410" spans="1:43" ht="15" customHeight="1" x14ac:dyDescent="0.3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J410" s="20">
        <f t="shared" si="34"/>
        <v>0</v>
      </c>
      <c r="AL410" s="20">
        <f t="shared" si="30"/>
        <v>0</v>
      </c>
      <c r="AM410" s="20" t="str">
        <f t="shared" si="31"/>
        <v/>
      </c>
      <c r="AN410" s="21" t="str">
        <f t="shared" si="32"/>
        <v/>
      </c>
      <c r="AQ410" s="3">
        <f t="shared" si="33"/>
        <v>0</v>
      </c>
    </row>
    <row r="411" spans="1:43" ht="15" customHeight="1" x14ac:dyDescent="0.35">
      <c r="A411" s="3" t="s">
        <v>521</v>
      </c>
      <c r="B411" s="3" t="s">
        <v>531</v>
      </c>
      <c r="C411" s="3">
        <v>2013</v>
      </c>
      <c r="D411" s="3" t="s">
        <v>621</v>
      </c>
      <c r="E411" s="3" t="s">
        <v>621</v>
      </c>
      <c r="F411" s="3" t="s">
        <v>621</v>
      </c>
      <c r="G411" s="3" t="s">
        <v>621</v>
      </c>
      <c r="H411" s="3" t="s">
        <v>621</v>
      </c>
      <c r="I411" s="3" t="s">
        <v>621</v>
      </c>
      <c r="J411" s="3" t="s">
        <v>621</v>
      </c>
      <c r="K411" s="3" t="s">
        <v>621</v>
      </c>
      <c r="L411" s="3" t="s">
        <v>621</v>
      </c>
      <c r="M411" s="3" t="s">
        <v>621</v>
      </c>
      <c r="N411" s="3" t="s">
        <v>621</v>
      </c>
      <c r="O411" s="3" t="s">
        <v>621</v>
      </c>
      <c r="P411" s="3" t="s">
        <v>621</v>
      </c>
      <c r="Q411" s="3" t="s">
        <v>621</v>
      </c>
      <c r="R411" s="3" t="s">
        <v>621</v>
      </c>
      <c r="S411" s="3" t="s">
        <v>621</v>
      </c>
      <c r="T411" s="3" t="s">
        <v>621</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J411" s="20">
        <f t="shared" si="34"/>
        <v>0</v>
      </c>
      <c r="AL411" s="20">
        <f t="shared" si="30"/>
        <v>0</v>
      </c>
      <c r="AM411" s="20" t="str">
        <f t="shared" si="31"/>
        <v/>
      </c>
      <c r="AN411" s="21" t="str">
        <f t="shared" si="32"/>
        <v/>
      </c>
      <c r="AQ411" s="3">
        <f t="shared" si="33"/>
        <v>0</v>
      </c>
    </row>
    <row r="412" spans="1:43" ht="15" customHeight="1" x14ac:dyDescent="0.35">
      <c r="A412" s="3" t="s">
        <v>521</v>
      </c>
      <c r="B412" s="3" t="s">
        <v>532</v>
      </c>
      <c r="C412" s="3">
        <v>2013</v>
      </c>
      <c r="D412" s="3">
        <v>620.70000000000005</v>
      </c>
      <c r="E412" s="3">
        <v>244</v>
      </c>
      <c r="F412" s="3" t="s">
        <v>621</v>
      </c>
      <c r="G412" s="3" t="s">
        <v>621</v>
      </c>
      <c r="H412" s="3" t="s">
        <v>621</v>
      </c>
      <c r="I412" s="3">
        <v>986.1</v>
      </c>
      <c r="J412" s="3" t="s">
        <v>621</v>
      </c>
      <c r="K412" s="3">
        <v>13.6</v>
      </c>
      <c r="L412" s="3" t="s">
        <v>621</v>
      </c>
      <c r="M412" s="3">
        <v>25.7</v>
      </c>
      <c r="N412" s="3" t="s">
        <v>621</v>
      </c>
      <c r="O412" s="3" t="s">
        <v>621</v>
      </c>
      <c r="P412" s="3" t="s">
        <v>621</v>
      </c>
      <c r="Q412" s="3" t="s">
        <v>621</v>
      </c>
      <c r="R412" s="3" t="s">
        <v>621</v>
      </c>
      <c r="S412" s="3" t="s">
        <v>621</v>
      </c>
      <c r="T412" s="3" t="s">
        <v>621</v>
      </c>
      <c r="U412" s="3">
        <v>0.9</v>
      </c>
      <c r="V412" s="3" t="s">
        <v>14</v>
      </c>
      <c r="W412" s="3">
        <v>122</v>
      </c>
      <c r="X412" s="3" t="s">
        <v>621</v>
      </c>
      <c r="Y412" s="3" t="s">
        <v>621</v>
      </c>
      <c r="Z412" s="3" t="s">
        <v>621</v>
      </c>
      <c r="AA412" s="3" t="s">
        <v>621</v>
      </c>
      <c r="AB412" s="3" t="s">
        <v>621</v>
      </c>
      <c r="AC412" s="3" t="s">
        <v>621</v>
      </c>
      <c r="AD412" s="3">
        <v>547.29999999999995</v>
      </c>
      <c r="AE412" s="3">
        <v>276.60000000000002</v>
      </c>
      <c r="AF412" s="3" t="s">
        <v>621</v>
      </c>
      <c r="AG412" s="3" t="s">
        <v>621</v>
      </c>
      <c r="AJ412" s="20">
        <f t="shared" si="34"/>
        <v>986.1</v>
      </c>
      <c r="AL412" s="20">
        <f t="shared" si="30"/>
        <v>620.70000000000005</v>
      </c>
      <c r="AM412" s="20">
        <f t="shared" si="31"/>
        <v>244</v>
      </c>
      <c r="AN412" s="21">
        <f t="shared" si="32"/>
        <v>0.87688875367609775</v>
      </c>
      <c r="AQ412" s="3">
        <f t="shared" si="33"/>
        <v>986.1</v>
      </c>
    </row>
    <row r="413" spans="1:43" ht="15" customHeight="1" x14ac:dyDescent="0.35">
      <c r="A413" s="3" t="s">
        <v>521</v>
      </c>
      <c r="B413" s="3" t="s">
        <v>533</v>
      </c>
      <c r="C413" s="3">
        <v>2013</v>
      </c>
      <c r="D413" s="3" t="s">
        <v>621</v>
      </c>
      <c r="E413" s="3" t="s">
        <v>621</v>
      </c>
      <c r="F413" s="3" t="s">
        <v>621</v>
      </c>
      <c r="G413" s="3" t="s">
        <v>621</v>
      </c>
      <c r="H413" s="3" t="s">
        <v>621</v>
      </c>
      <c r="I413" s="3" t="s">
        <v>621</v>
      </c>
      <c r="J413" s="3" t="s">
        <v>621</v>
      </c>
      <c r="K413" s="3" t="s">
        <v>621</v>
      </c>
      <c r="L413" s="3" t="s">
        <v>621</v>
      </c>
      <c r="M413" s="3" t="s">
        <v>621</v>
      </c>
      <c r="N413" s="3" t="s">
        <v>621</v>
      </c>
      <c r="O413" s="3" t="s">
        <v>621</v>
      </c>
      <c r="P413" s="3" t="s">
        <v>621</v>
      </c>
      <c r="Q413" s="3" t="s">
        <v>621</v>
      </c>
      <c r="R413" s="3" t="s">
        <v>621</v>
      </c>
      <c r="S413" s="3" t="s">
        <v>621</v>
      </c>
      <c r="T413" s="3" t="s">
        <v>621</v>
      </c>
      <c r="U413" s="3" t="s">
        <v>621</v>
      </c>
      <c r="V413" s="3" t="s">
        <v>621</v>
      </c>
      <c r="W413" s="3" t="s">
        <v>621</v>
      </c>
      <c r="X413" s="3" t="s">
        <v>621</v>
      </c>
      <c r="Y413" s="3" t="s">
        <v>621</v>
      </c>
      <c r="Z413" s="3" t="s">
        <v>621</v>
      </c>
      <c r="AA413" s="3" t="s">
        <v>621</v>
      </c>
      <c r="AB413" s="3" t="s">
        <v>621</v>
      </c>
      <c r="AC413" s="3" t="s">
        <v>621</v>
      </c>
      <c r="AD413" s="3" t="s">
        <v>621</v>
      </c>
      <c r="AE413" s="3" t="s">
        <v>621</v>
      </c>
      <c r="AF413" s="3" t="s">
        <v>621</v>
      </c>
      <c r="AG413" s="3" t="s">
        <v>621</v>
      </c>
      <c r="AJ413" s="20">
        <f t="shared" si="34"/>
        <v>0</v>
      </c>
      <c r="AL413" s="20">
        <f t="shared" si="30"/>
        <v>0</v>
      </c>
      <c r="AM413" s="20" t="str">
        <f t="shared" si="31"/>
        <v/>
      </c>
      <c r="AN413" s="21" t="str">
        <f t="shared" si="32"/>
        <v/>
      </c>
      <c r="AQ413" s="3">
        <f t="shared" si="33"/>
        <v>0</v>
      </c>
    </row>
    <row r="414" spans="1:43" ht="15" customHeight="1" x14ac:dyDescent="0.3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J414" s="20">
        <f t="shared" si="34"/>
        <v>0</v>
      </c>
      <c r="AL414" s="20">
        <f t="shared" si="30"/>
        <v>0</v>
      </c>
      <c r="AM414" s="20" t="str">
        <f t="shared" si="31"/>
        <v/>
      </c>
      <c r="AN414" s="21" t="str">
        <f t="shared" si="32"/>
        <v/>
      </c>
      <c r="AQ414" s="3">
        <f t="shared" si="33"/>
        <v>0</v>
      </c>
    </row>
    <row r="415" spans="1:43" ht="15" customHeight="1" x14ac:dyDescent="0.35">
      <c r="A415" s="3" t="s">
        <v>521</v>
      </c>
      <c r="B415" s="3" t="s">
        <v>535</v>
      </c>
      <c r="C415" s="3">
        <v>2013</v>
      </c>
      <c r="D415" s="3" t="s">
        <v>621</v>
      </c>
      <c r="E415" s="3" t="s">
        <v>621</v>
      </c>
      <c r="F415" s="3" t="s">
        <v>621</v>
      </c>
      <c r="G415" s="3" t="s">
        <v>621</v>
      </c>
      <c r="H415" s="3" t="s">
        <v>621</v>
      </c>
      <c r="I415" s="3" t="s">
        <v>621</v>
      </c>
      <c r="J415" s="3" t="s">
        <v>621</v>
      </c>
      <c r="K415" s="3" t="s">
        <v>621</v>
      </c>
      <c r="L415" s="3" t="s">
        <v>621</v>
      </c>
      <c r="M415" s="3" t="s">
        <v>621</v>
      </c>
      <c r="N415" s="3" t="s">
        <v>621</v>
      </c>
      <c r="O415" s="3" t="s">
        <v>621</v>
      </c>
      <c r="P415" s="3" t="s">
        <v>621</v>
      </c>
      <c r="Q415" s="3" t="s">
        <v>621</v>
      </c>
      <c r="R415" s="3" t="s">
        <v>621</v>
      </c>
      <c r="S415" s="3" t="s">
        <v>621</v>
      </c>
      <c r="T415" s="3" t="s">
        <v>621</v>
      </c>
      <c r="U415" s="3" t="s">
        <v>621</v>
      </c>
      <c r="V415" s="3" t="s">
        <v>621</v>
      </c>
      <c r="W415" s="3" t="s">
        <v>621</v>
      </c>
      <c r="X415" s="3" t="s">
        <v>621</v>
      </c>
      <c r="Y415" s="3" t="s">
        <v>621</v>
      </c>
      <c r="Z415" s="3" t="s">
        <v>621</v>
      </c>
      <c r="AA415" s="3" t="s">
        <v>621</v>
      </c>
      <c r="AB415" s="3" t="s">
        <v>621</v>
      </c>
      <c r="AC415" s="3" t="s">
        <v>621</v>
      </c>
      <c r="AD415" s="3" t="s">
        <v>621</v>
      </c>
      <c r="AE415" s="3" t="s">
        <v>621</v>
      </c>
      <c r="AF415" s="3" t="s">
        <v>621</v>
      </c>
      <c r="AG415" s="3" t="s">
        <v>621</v>
      </c>
      <c r="AJ415" s="20">
        <f t="shared" si="34"/>
        <v>0</v>
      </c>
      <c r="AL415" s="20">
        <f t="shared" si="30"/>
        <v>0</v>
      </c>
      <c r="AM415" s="20" t="str">
        <f t="shared" si="31"/>
        <v/>
      </c>
      <c r="AN415" s="21" t="str">
        <f t="shared" si="32"/>
        <v/>
      </c>
      <c r="AQ415" s="3">
        <f t="shared" si="33"/>
        <v>0</v>
      </c>
    </row>
    <row r="416" spans="1:43" ht="15" customHeight="1" x14ac:dyDescent="0.35">
      <c r="A416" s="3" t="s">
        <v>536</v>
      </c>
      <c r="B416" s="3" t="s">
        <v>537</v>
      </c>
      <c r="C416" s="3">
        <v>2013</v>
      </c>
      <c r="D416" s="3" t="s">
        <v>621</v>
      </c>
      <c r="E416" s="3" t="s">
        <v>621</v>
      </c>
      <c r="F416" s="3" t="s">
        <v>621</v>
      </c>
      <c r="G416" s="3" t="s">
        <v>621</v>
      </c>
      <c r="H416" s="3" t="s">
        <v>621</v>
      </c>
      <c r="I416" s="3" t="s">
        <v>621</v>
      </c>
      <c r="J416" s="3" t="s">
        <v>621</v>
      </c>
      <c r="K416" s="3" t="s">
        <v>621</v>
      </c>
      <c r="L416" s="3" t="s">
        <v>621</v>
      </c>
      <c r="M416" s="3" t="s">
        <v>621</v>
      </c>
      <c r="N416" s="3" t="s">
        <v>621</v>
      </c>
      <c r="O416" s="3" t="s">
        <v>621</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J416" s="20">
        <f t="shared" si="34"/>
        <v>0</v>
      </c>
      <c r="AL416" s="20">
        <f t="shared" si="30"/>
        <v>0</v>
      </c>
      <c r="AM416" s="20" t="str">
        <f t="shared" si="31"/>
        <v/>
      </c>
      <c r="AN416" s="21" t="str">
        <f t="shared" si="32"/>
        <v/>
      </c>
      <c r="AQ416" s="3">
        <f t="shared" si="33"/>
        <v>0</v>
      </c>
    </row>
    <row r="417" spans="1:43" ht="15" customHeight="1" x14ac:dyDescent="0.35">
      <c r="A417" s="3" t="s">
        <v>536</v>
      </c>
      <c r="B417" s="3" t="s">
        <v>538</v>
      </c>
      <c r="C417" s="3">
        <v>2013</v>
      </c>
      <c r="D417" s="3" t="s">
        <v>621</v>
      </c>
      <c r="E417" s="3" t="s">
        <v>621</v>
      </c>
      <c r="F417" s="3" t="s">
        <v>621</v>
      </c>
      <c r="G417" s="3" t="s">
        <v>621</v>
      </c>
      <c r="H417" s="3" t="s">
        <v>621</v>
      </c>
      <c r="I417" s="3" t="s">
        <v>621</v>
      </c>
      <c r="J417" s="3" t="s">
        <v>621</v>
      </c>
      <c r="K417" s="3" t="s">
        <v>621</v>
      </c>
      <c r="L417" s="3" t="s">
        <v>621</v>
      </c>
      <c r="M417" s="3" t="s">
        <v>621</v>
      </c>
      <c r="N417" s="3" t="s">
        <v>621</v>
      </c>
      <c r="O417" s="3" t="s">
        <v>621</v>
      </c>
      <c r="P417" s="3" t="s">
        <v>621</v>
      </c>
      <c r="Q417" s="3" t="s">
        <v>621</v>
      </c>
      <c r="R417" s="3" t="s">
        <v>621</v>
      </c>
      <c r="S417" s="3" t="s">
        <v>621</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J417" s="20">
        <f t="shared" si="34"/>
        <v>0</v>
      </c>
      <c r="AL417" s="20">
        <f t="shared" si="30"/>
        <v>0</v>
      </c>
      <c r="AM417" s="20" t="str">
        <f t="shared" si="31"/>
        <v/>
      </c>
      <c r="AN417" s="21" t="str">
        <f t="shared" si="32"/>
        <v/>
      </c>
      <c r="AQ417" s="3">
        <f t="shared" si="33"/>
        <v>0</v>
      </c>
    </row>
    <row r="418" spans="1:43" ht="15" customHeight="1" x14ac:dyDescent="0.35">
      <c r="A418" s="3" t="s">
        <v>536</v>
      </c>
      <c r="B418" s="3" t="s">
        <v>539</v>
      </c>
      <c r="C418" s="3">
        <v>2013</v>
      </c>
      <c r="D418" s="3">
        <v>103.4</v>
      </c>
      <c r="E418" s="3">
        <v>21.1</v>
      </c>
      <c r="F418" s="3" t="s">
        <v>621</v>
      </c>
      <c r="G418" s="3" t="s">
        <v>621</v>
      </c>
      <c r="H418" s="3" t="s">
        <v>621</v>
      </c>
      <c r="I418" s="3">
        <v>149.1</v>
      </c>
      <c r="J418" s="3" t="s">
        <v>621</v>
      </c>
      <c r="K418" s="3" t="s">
        <v>621</v>
      </c>
      <c r="L418" s="3" t="s">
        <v>621</v>
      </c>
      <c r="M418" s="3" t="s">
        <v>621</v>
      </c>
      <c r="N418" s="3" t="s">
        <v>621</v>
      </c>
      <c r="O418" s="3" t="s">
        <v>621</v>
      </c>
      <c r="P418" s="3">
        <v>0.1</v>
      </c>
      <c r="Q418" s="3">
        <v>4.4000000000000004</v>
      </c>
      <c r="R418" s="3">
        <v>0.3</v>
      </c>
      <c r="S418" s="3" t="s">
        <v>621</v>
      </c>
      <c r="T418" s="3" t="s">
        <v>621</v>
      </c>
      <c r="U418" s="3" t="s">
        <v>621</v>
      </c>
      <c r="V418" s="3" t="s">
        <v>14</v>
      </c>
      <c r="W418" s="3" t="s">
        <v>621</v>
      </c>
      <c r="X418" s="3" t="s">
        <v>621</v>
      </c>
      <c r="Y418" s="3" t="s">
        <v>621</v>
      </c>
      <c r="Z418" s="3">
        <v>135.1</v>
      </c>
      <c r="AA418" s="3" t="s">
        <v>621</v>
      </c>
      <c r="AB418" s="3" t="s">
        <v>621</v>
      </c>
      <c r="AC418" s="3" t="s">
        <v>621</v>
      </c>
      <c r="AD418" s="3" t="s">
        <v>621</v>
      </c>
      <c r="AE418" s="3" t="s">
        <v>621</v>
      </c>
      <c r="AF418" s="3" t="s">
        <v>621</v>
      </c>
      <c r="AG418" s="3">
        <v>9.1999999999999993</v>
      </c>
      <c r="AJ418" s="20">
        <f t="shared" si="34"/>
        <v>149.1</v>
      </c>
      <c r="AL418" s="20">
        <f t="shared" si="30"/>
        <v>103.4</v>
      </c>
      <c r="AM418" s="20">
        <f t="shared" si="31"/>
        <v>21.1</v>
      </c>
      <c r="AN418" s="21">
        <f t="shared" si="32"/>
        <v>0.83501006036217307</v>
      </c>
      <c r="AQ418" s="3">
        <f t="shared" si="33"/>
        <v>139.9</v>
      </c>
    </row>
    <row r="419" spans="1:43" ht="15" customHeight="1" x14ac:dyDescent="0.35">
      <c r="A419" s="3" t="s">
        <v>540</v>
      </c>
      <c r="B419" s="3" t="s">
        <v>541</v>
      </c>
      <c r="C419" s="3">
        <v>2013</v>
      </c>
      <c r="D419" s="3" t="s">
        <v>621</v>
      </c>
      <c r="E419" s="3" t="s">
        <v>621</v>
      </c>
      <c r="F419" s="3" t="s">
        <v>621</v>
      </c>
      <c r="G419" s="3" t="s">
        <v>621</v>
      </c>
      <c r="H419" s="3" t="s">
        <v>621</v>
      </c>
      <c r="I419" s="3" t="s">
        <v>621</v>
      </c>
      <c r="J419" s="3" t="s">
        <v>621</v>
      </c>
      <c r="K419" s="3" t="s">
        <v>621</v>
      </c>
      <c r="L419" s="3" t="s">
        <v>621</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J419" s="20">
        <f t="shared" si="34"/>
        <v>0</v>
      </c>
      <c r="AL419" s="20">
        <f t="shared" si="30"/>
        <v>0</v>
      </c>
      <c r="AM419" s="20" t="str">
        <f t="shared" si="31"/>
        <v/>
      </c>
      <c r="AN419" s="21" t="str">
        <f t="shared" si="32"/>
        <v/>
      </c>
      <c r="AQ419" s="3">
        <f t="shared" si="33"/>
        <v>0</v>
      </c>
    </row>
    <row r="420" spans="1:43" ht="15" customHeight="1" x14ac:dyDescent="0.35">
      <c r="A420" s="3" t="s">
        <v>540</v>
      </c>
      <c r="B420" s="3" t="s">
        <v>542</v>
      </c>
      <c r="C420" s="3">
        <v>2013</v>
      </c>
      <c r="D420" s="3" t="s">
        <v>621</v>
      </c>
      <c r="E420" s="3" t="s">
        <v>621</v>
      </c>
      <c r="F420" s="3" t="s">
        <v>621</v>
      </c>
      <c r="G420" s="3" t="s">
        <v>621</v>
      </c>
      <c r="H420" s="3" t="s">
        <v>621</v>
      </c>
      <c r="I420" s="3" t="s">
        <v>621</v>
      </c>
      <c r="J420" s="3" t="s">
        <v>621</v>
      </c>
      <c r="K420" s="3" t="s">
        <v>621</v>
      </c>
      <c r="L420" s="3" t="s">
        <v>621</v>
      </c>
      <c r="M420" s="3" t="s">
        <v>621</v>
      </c>
      <c r="N420" s="3" t="s">
        <v>621</v>
      </c>
      <c r="O420" s="3" t="s">
        <v>621</v>
      </c>
      <c r="P420" s="3" t="s">
        <v>621</v>
      </c>
      <c r="Q420" s="3" t="s">
        <v>621</v>
      </c>
      <c r="R420" s="3" t="s">
        <v>621</v>
      </c>
      <c r="S420" s="3" t="s">
        <v>621</v>
      </c>
      <c r="T420" s="3" t="s">
        <v>621</v>
      </c>
      <c r="U420" s="3" t="s">
        <v>621</v>
      </c>
      <c r="V420" s="3" t="s">
        <v>621</v>
      </c>
      <c r="W420" s="3" t="s">
        <v>621</v>
      </c>
      <c r="X420" s="3" t="s">
        <v>621</v>
      </c>
      <c r="Y420" s="3" t="s">
        <v>621</v>
      </c>
      <c r="Z420" s="3" t="s">
        <v>621</v>
      </c>
      <c r="AA420" s="3" t="s">
        <v>621</v>
      </c>
      <c r="AB420" s="3" t="s">
        <v>621</v>
      </c>
      <c r="AC420" s="3" t="s">
        <v>621</v>
      </c>
      <c r="AD420" s="3" t="s">
        <v>621</v>
      </c>
      <c r="AE420" s="3" t="s">
        <v>621</v>
      </c>
      <c r="AF420" s="3" t="s">
        <v>621</v>
      </c>
      <c r="AG420" s="3" t="s">
        <v>621</v>
      </c>
      <c r="AJ420" s="20">
        <f t="shared" si="34"/>
        <v>0</v>
      </c>
      <c r="AL420" s="20">
        <f t="shared" si="30"/>
        <v>0</v>
      </c>
      <c r="AM420" s="20" t="str">
        <f t="shared" si="31"/>
        <v/>
      </c>
      <c r="AN420" s="21" t="str">
        <f t="shared" si="32"/>
        <v/>
      </c>
      <c r="AQ420" s="3">
        <f t="shared" si="33"/>
        <v>0</v>
      </c>
    </row>
    <row r="421" spans="1:43" ht="15" customHeight="1" x14ac:dyDescent="0.35">
      <c r="A421" s="3" t="s">
        <v>540</v>
      </c>
      <c r="B421" s="3" t="s">
        <v>543</v>
      </c>
      <c r="C421" s="3">
        <v>2013</v>
      </c>
      <c r="D421" s="3" t="s">
        <v>621</v>
      </c>
      <c r="E421" s="3" t="s">
        <v>621</v>
      </c>
      <c r="F421" s="3" t="s">
        <v>621</v>
      </c>
      <c r="G421" s="3" t="s">
        <v>621</v>
      </c>
      <c r="H421" s="3" t="s">
        <v>621</v>
      </c>
      <c r="I421" s="3" t="s">
        <v>621</v>
      </c>
      <c r="J421" s="3" t="s">
        <v>621</v>
      </c>
      <c r="K421" s="3" t="s">
        <v>621</v>
      </c>
      <c r="L421" s="3" t="s">
        <v>621</v>
      </c>
      <c r="M421" s="3" t="s">
        <v>621</v>
      </c>
      <c r="N421" s="3" t="s">
        <v>621</v>
      </c>
      <c r="O421" s="3" t="s">
        <v>621</v>
      </c>
      <c r="P421" s="3" t="s">
        <v>621</v>
      </c>
      <c r="Q421" s="3" t="s">
        <v>621</v>
      </c>
      <c r="R421" s="3" t="s">
        <v>621</v>
      </c>
      <c r="S421" s="3" t="s">
        <v>621</v>
      </c>
      <c r="T421" s="3" t="s">
        <v>621</v>
      </c>
      <c r="U421" s="3" t="s">
        <v>621</v>
      </c>
      <c r="V421" s="3" t="s">
        <v>621</v>
      </c>
      <c r="W421" s="3" t="s">
        <v>621</v>
      </c>
      <c r="X421" s="3" t="s">
        <v>621</v>
      </c>
      <c r="Y421" s="3" t="s">
        <v>621</v>
      </c>
      <c r="Z421" s="3" t="s">
        <v>621</v>
      </c>
      <c r="AA421" s="3" t="s">
        <v>621</v>
      </c>
      <c r="AB421" s="3" t="s">
        <v>621</v>
      </c>
      <c r="AC421" s="3" t="s">
        <v>621</v>
      </c>
      <c r="AD421" s="3" t="s">
        <v>621</v>
      </c>
      <c r="AE421" s="3" t="s">
        <v>621</v>
      </c>
      <c r="AF421" s="3" t="s">
        <v>621</v>
      </c>
      <c r="AG421" s="3" t="s">
        <v>621</v>
      </c>
      <c r="AJ421" s="20">
        <f t="shared" si="34"/>
        <v>0</v>
      </c>
      <c r="AL421" s="20">
        <f t="shared" si="30"/>
        <v>0</v>
      </c>
      <c r="AM421" s="20" t="str">
        <f t="shared" si="31"/>
        <v/>
      </c>
      <c r="AN421" s="21" t="str">
        <f t="shared" si="32"/>
        <v/>
      </c>
      <c r="AQ421" s="3">
        <f t="shared" si="33"/>
        <v>0</v>
      </c>
    </row>
    <row r="422" spans="1:43" ht="15" customHeight="1" x14ac:dyDescent="0.35">
      <c r="A422" s="3" t="s">
        <v>540</v>
      </c>
      <c r="B422" s="3" t="s">
        <v>544</v>
      </c>
      <c r="C422" s="3">
        <v>2013</v>
      </c>
      <c r="D422" s="3" t="s">
        <v>621</v>
      </c>
      <c r="E422" s="3" t="s">
        <v>621</v>
      </c>
      <c r="F422" s="3" t="s">
        <v>621</v>
      </c>
      <c r="G422" s="3" t="s">
        <v>621</v>
      </c>
      <c r="H422" s="3" t="s">
        <v>621</v>
      </c>
      <c r="I422" s="3" t="s">
        <v>621</v>
      </c>
      <c r="J422" s="3" t="s">
        <v>621</v>
      </c>
      <c r="K422" s="3" t="s">
        <v>621</v>
      </c>
      <c r="L422" s="3" t="s">
        <v>621</v>
      </c>
      <c r="M422" s="3" t="s">
        <v>621</v>
      </c>
      <c r="N422" s="3" t="s">
        <v>621</v>
      </c>
      <c r="O422" s="3" t="s">
        <v>621</v>
      </c>
      <c r="P422" s="3" t="s">
        <v>621</v>
      </c>
      <c r="Q422" s="3" t="s">
        <v>621</v>
      </c>
      <c r="R422" s="3" t="s">
        <v>621</v>
      </c>
      <c r="S422" s="3" t="s">
        <v>621</v>
      </c>
      <c r="T422" s="3" t="s">
        <v>621</v>
      </c>
      <c r="U422" s="3" t="s">
        <v>621</v>
      </c>
      <c r="V422" s="3" t="s">
        <v>621</v>
      </c>
      <c r="W422" s="3" t="s">
        <v>621</v>
      </c>
      <c r="X422" s="3" t="s">
        <v>621</v>
      </c>
      <c r="Y422" s="3" t="s">
        <v>621</v>
      </c>
      <c r="Z422" s="3" t="s">
        <v>621</v>
      </c>
      <c r="AA422" s="3" t="s">
        <v>621</v>
      </c>
      <c r="AB422" s="3" t="s">
        <v>621</v>
      </c>
      <c r="AC422" s="3" t="s">
        <v>621</v>
      </c>
      <c r="AD422" s="3" t="s">
        <v>621</v>
      </c>
      <c r="AE422" s="3" t="s">
        <v>621</v>
      </c>
      <c r="AF422" s="3" t="s">
        <v>621</v>
      </c>
      <c r="AG422" s="3" t="s">
        <v>621</v>
      </c>
      <c r="AJ422" s="20">
        <f t="shared" si="34"/>
        <v>0</v>
      </c>
      <c r="AL422" s="20">
        <f t="shared" si="30"/>
        <v>0</v>
      </c>
      <c r="AM422" s="20" t="str">
        <f t="shared" si="31"/>
        <v/>
      </c>
      <c r="AN422" s="21" t="str">
        <f t="shared" si="32"/>
        <v/>
      </c>
      <c r="AQ422" s="3">
        <f t="shared" si="33"/>
        <v>0</v>
      </c>
    </row>
    <row r="423" spans="1:43" ht="15" customHeight="1" x14ac:dyDescent="0.35">
      <c r="A423" s="3" t="s">
        <v>540</v>
      </c>
      <c r="B423" s="3" t="s">
        <v>545</v>
      </c>
      <c r="C423" s="3">
        <v>2013</v>
      </c>
      <c r="D423" s="3" t="s">
        <v>621</v>
      </c>
      <c r="E423" s="3" t="s">
        <v>621</v>
      </c>
      <c r="F423" s="3" t="s">
        <v>621</v>
      </c>
      <c r="G423" s="3" t="s">
        <v>621</v>
      </c>
      <c r="H423" s="3" t="s">
        <v>621</v>
      </c>
      <c r="I423" s="3" t="s">
        <v>621</v>
      </c>
      <c r="J423" s="3" t="s">
        <v>621</v>
      </c>
      <c r="K423" s="3" t="s">
        <v>621</v>
      </c>
      <c r="L423" s="3" t="s">
        <v>621</v>
      </c>
      <c r="M423" s="3" t="s">
        <v>621</v>
      </c>
      <c r="N423" s="3" t="s">
        <v>621</v>
      </c>
      <c r="O423" s="3" t="s">
        <v>621</v>
      </c>
      <c r="P423" s="3" t="s">
        <v>621</v>
      </c>
      <c r="Q423" s="3" t="s">
        <v>621</v>
      </c>
      <c r="R423" s="3" t="s">
        <v>621</v>
      </c>
      <c r="S423" s="3" t="s">
        <v>621</v>
      </c>
      <c r="T423" s="3" t="s">
        <v>621</v>
      </c>
      <c r="U423" s="3" t="s">
        <v>621</v>
      </c>
      <c r="V423" s="3" t="s">
        <v>621</v>
      </c>
      <c r="W423" s="3" t="s">
        <v>621</v>
      </c>
      <c r="X423" s="3" t="s">
        <v>621</v>
      </c>
      <c r="Y423" s="3" t="s">
        <v>621</v>
      </c>
      <c r="Z423" s="3" t="s">
        <v>621</v>
      </c>
      <c r="AA423" s="3" t="s">
        <v>621</v>
      </c>
      <c r="AB423" s="3" t="s">
        <v>621</v>
      </c>
      <c r="AC423" s="3" t="s">
        <v>621</v>
      </c>
      <c r="AD423" s="3" t="s">
        <v>621</v>
      </c>
      <c r="AE423" s="3" t="s">
        <v>621</v>
      </c>
      <c r="AF423" s="3" t="s">
        <v>621</v>
      </c>
      <c r="AG423" s="3" t="s">
        <v>621</v>
      </c>
      <c r="AJ423" s="20">
        <f t="shared" si="34"/>
        <v>0</v>
      </c>
      <c r="AL423" s="20">
        <f t="shared" si="30"/>
        <v>0</v>
      </c>
      <c r="AM423" s="20" t="str">
        <f t="shared" si="31"/>
        <v/>
      </c>
      <c r="AN423" s="21" t="str">
        <f t="shared" si="32"/>
        <v/>
      </c>
      <c r="AQ423" s="3">
        <f t="shared" si="33"/>
        <v>0</v>
      </c>
    </row>
    <row r="424" spans="1:43" ht="15" customHeight="1" x14ac:dyDescent="0.35">
      <c r="A424" s="3" t="s">
        <v>546</v>
      </c>
      <c r="B424" s="3" t="s">
        <v>547</v>
      </c>
      <c r="C424" s="3">
        <v>2013</v>
      </c>
      <c r="D424" s="3" t="s">
        <v>621</v>
      </c>
      <c r="E424" s="3" t="s">
        <v>621</v>
      </c>
      <c r="F424" s="3" t="s">
        <v>621</v>
      </c>
      <c r="G424" s="3" t="s">
        <v>621</v>
      </c>
      <c r="H424" s="3" t="s">
        <v>621</v>
      </c>
      <c r="I424" s="3" t="s">
        <v>622</v>
      </c>
      <c r="J424" s="3" t="s">
        <v>621</v>
      </c>
      <c r="K424" s="3" t="s">
        <v>621</v>
      </c>
      <c r="L424" s="3" t="s">
        <v>621</v>
      </c>
      <c r="M424" s="3" t="s">
        <v>621</v>
      </c>
      <c r="N424" s="3" t="s">
        <v>621</v>
      </c>
      <c r="O424" s="3" t="s">
        <v>621</v>
      </c>
      <c r="P424" s="3" t="s">
        <v>621</v>
      </c>
      <c r="Q424" s="3" t="s">
        <v>621</v>
      </c>
      <c r="R424" s="3" t="s">
        <v>621</v>
      </c>
      <c r="S424" s="3" t="s">
        <v>621</v>
      </c>
      <c r="T424" s="3" t="s">
        <v>621</v>
      </c>
      <c r="U424" s="3" t="s">
        <v>621</v>
      </c>
      <c r="V424" s="3" t="s">
        <v>621</v>
      </c>
      <c r="W424" s="3" t="s">
        <v>621</v>
      </c>
      <c r="X424" s="3" t="s">
        <v>621</v>
      </c>
      <c r="Y424" s="3" t="s">
        <v>621</v>
      </c>
      <c r="Z424" s="3" t="s">
        <v>621</v>
      </c>
      <c r="AA424" s="3" t="s">
        <v>621</v>
      </c>
      <c r="AB424" s="3" t="s">
        <v>621</v>
      </c>
      <c r="AC424" s="3" t="s">
        <v>621</v>
      </c>
      <c r="AD424" s="3" t="s">
        <v>621</v>
      </c>
      <c r="AE424" s="3" t="s">
        <v>621</v>
      </c>
      <c r="AF424" s="3" t="s">
        <v>621</v>
      </c>
      <c r="AG424" s="3" t="s">
        <v>621</v>
      </c>
      <c r="AJ424" s="20">
        <f t="shared" si="34"/>
        <v>0</v>
      </c>
      <c r="AL424" s="20">
        <f t="shared" si="30"/>
        <v>0</v>
      </c>
      <c r="AM424" s="20" t="str">
        <f t="shared" si="31"/>
        <v/>
      </c>
      <c r="AN424" s="21" t="str">
        <f t="shared" si="32"/>
        <v/>
      </c>
      <c r="AQ424" s="3">
        <f t="shared" si="33"/>
        <v>0</v>
      </c>
    </row>
    <row r="425" spans="1:43" ht="15" customHeight="1" x14ac:dyDescent="0.35">
      <c r="A425" s="3" t="s">
        <v>546</v>
      </c>
      <c r="B425" s="3" t="s">
        <v>548</v>
      </c>
      <c r="C425" s="3">
        <v>2013</v>
      </c>
      <c r="D425" s="3" t="s">
        <v>621</v>
      </c>
      <c r="E425" s="3" t="s">
        <v>621</v>
      </c>
      <c r="F425" s="3" t="s">
        <v>621</v>
      </c>
      <c r="G425" s="3" t="s">
        <v>621</v>
      </c>
      <c r="H425" s="3" t="s">
        <v>621</v>
      </c>
      <c r="I425" s="3" t="s">
        <v>622</v>
      </c>
      <c r="J425" s="3" t="s">
        <v>621</v>
      </c>
      <c r="K425" s="3" t="s">
        <v>621</v>
      </c>
      <c r="L425" s="3" t="s">
        <v>621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621</v>
      </c>
      <c r="AG425" s="3" t="s">
        <v>621</v>
      </c>
      <c r="AJ425" s="20">
        <f t="shared" si="34"/>
        <v>0</v>
      </c>
      <c r="AL425" s="20">
        <f t="shared" si="30"/>
        <v>0</v>
      </c>
      <c r="AM425" s="20" t="str">
        <f t="shared" si="31"/>
        <v/>
      </c>
      <c r="AN425" s="21" t="str">
        <f t="shared" si="32"/>
        <v/>
      </c>
      <c r="AQ425" s="3">
        <f t="shared" si="33"/>
        <v>0</v>
      </c>
    </row>
    <row r="426" spans="1:43" ht="15" customHeight="1" x14ac:dyDescent="0.35">
      <c r="A426" s="3" t="s">
        <v>546</v>
      </c>
      <c r="B426" s="3" t="s">
        <v>549</v>
      </c>
      <c r="C426" s="3">
        <v>2013</v>
      </c>
      <c r="D426" s="3" t="s">
        <v>621</v>
      </c>
      <c r="E426" s="3" t="s">
        <v>621</v>
      </c>
      <c r="F426" s="3" t="s">
        <v>621</v>
      </c>
      <c r="G426" s="3" t="s">
        <v>622</v>
      </c>
      <c r="H426" s="3" t="s">
        <v>621</v>
      </c>
      <c r="I426" s="3" t="s">
        <v>622</v>
      </c>
      <c r="J426" s="3" t="s">
        <v>621</v>
      </c>
      <c r="K426" s="3" t="s">
        <v>621</v>
      </c>
      <c r="L426" s="3" t="s">
        <v>621</v>
      </c>
      <c r="M426" s="3" t="s">
        <v>621</v>
      </c>
      <c r="N426" s="3" t="s">
        <v>621</v>
      </c>
      <c r="O426" s="3" t="s">
        <v>621</v>
      </c>
      <c r="P426" s="3" t="s">
        <v>621</v>
      </c>
      <c r="Q426" s="3" t="s">
        <v>621</v>
      </c>
      <c r="R426" s="3" t="s">
        <v>621</v>
      </c>
      <c r="S426" s="3" t="s">
        <v>621</v>
      </c>
      <c r="T426" s="3" t="s">
        <v>621</v>
      </c>
      <c r="U426" s="3" t="s">
        <v>621</v>
      </c>
      <c r="V426" s="3" t="s">
        <v>621</v>
      </c>
      <c r="W426" s="3" t="s">
        <v>621</v>
      </c>
      <c r="X426" s="3" t="s">
        <v>621</v>
      </c>
      <c r="Y426" s="3" t="s">
        <v>621</v>
      </c>
      <c r="Z426" s="3" t="s">
        <v>621</v>
      </c>
      <c r="AA426" s="3" t="s">
        <v>621</v>
      </c>
      <c r="AB426" s="3" t="s">
        <v>621</v>
      </c>
      <c r="AC426" s="3" t="s">
        <v>621</v>
      </c>
      <c r="AD426" s="3" t="s">
        <v>621</v>
      </c>
      <c r="AE426" s="3" t="s">
        <v>621</v>
      </c>
      <c r="AF426" s="3" t="s">
        <v>621</v>
      </c>
      <c r="AG426" s="3" t="s">
        <v>621</v>
      </c>
      <c r="AJ426" s="20">
        <f t="shared" si="34"/>
        <v>0</v>
      </c>
      <c r="AL426" s="20">
        <f t="shared" si="30"/>
        <v>0</v>
      </c>
      <c r="AM426" s="20" t="str">
        <f t="shared" si="31"/>
        <v/>
      </c>
      <c r="AN426" s="21" t="str">
        <f t="shared" si="32"/>
        <v/>
      </c>
      <c r="AQ426" s="3">
        <f t="shared" si="33"/>
        <v>0</v>
      </c>
    </row>
    <row r="427" spans="1:43" ht="15" customHeight="1" x14ac:dyDescent="0.35">
      <c r="A427" s="3" t="s">
        <v>550</v>
      </c>
      <c r="B427" s="3" t="s">
        <v>551</v>
      </c>
      <c r="C427" s="3">
        <v>2013</v>
      </c>
      <c r="D427" s="3" t="s">
        <v>621</v>
      </c>
      <c r="E427" s="3" t="s">
        <v>621</v>
      </c>
      <c r="F427" s="3" t="s">
        <v>621</v>
      </c>
      <c r="G427" s="3" t="s">
        <v>621</v>
      </c>
      <c r="H427" s="3" t="s">
        <v>621</v>
      </c>
      <c r="I427" s="3" t="s">
        <v>621</v>
      </c>
      <c r="J427" s="3" t="s">
        <v>621</v>
      </c>
      <c r="K427" s="3" t="s">
        <v>621</v>
      </c>
      <c r="L427" s="3" t="s">
        <v>621</v>
      </c>
      <c r="M427" s="3" t="s">
        <v>621</v>
      </c>
      <c r="N427" s="3" t="s">
        <v>621</v>
      </c>
      <c r="O427" s="3" t="s">
        <v>621</v>
      </c>
      <c r="P427" s="3" t="s">
        <v>621</v>
      </c>
      <c r="Q427" s="3" t="s">
        <v>621</v>
      </c>
      <c r="R427" s="3" t="s">
        <v>621</v>
      </c>
      <c r="S427" s="3" t="s">
        <v>621</v>
      </c>
      <c r="T427" s="3" t="s">
        <v>621</v>
      </c>
      <c r="U427" s="3" t="s">
        <v>621</v>
      </c>
      <c r="V427" s="3" t="s">
        <v>621</v>
      </c>
      <c r="W427" s="3" t="s">
        <v>621</v>
      </c>
      <c r="X427" s="3" t="s">
        <v>621</v>
      </c>
      <c r="Y427" s="3" t="s">
        <v>621</v>
      </c>
      <c r="Z427" s="3" t="s">
        <v>621</v>
      </c>
      <c r="AA427" s="3" t="s">
        <v>621</v>
      </c>
      <c r="AB427" s="3" t="s">
        <v>621</v>
      </c>
      <c r="AC427" s="3" t="s">
        <v>621</v>
      </c>
      <c r="AD427" s="3" t="s">
        <v>621</v>
      </c>
      <c r="AE427" s="3" t="s">
        <v>621</v>
      </c>
      <c r="AF427" s="3" t="s">
        <v>621</v>
      </c>
      <c r="AG427" s="3" t="s">
        <v>621</v>
      </c>
      <c r="AJ427" s="20">
        <f t="shared" si="34"/>
        <v>0</v>
      </c>
      <c r="AL427" s="20">
        <f t="shared" si="30"/>
        <v>0</v>
      </c>
      <c r="AM427" s="20" t="str">
        <f t="shared" si="31"/>
        <v/>
      </c>
      <c r="AN427" s="21" t="str">
        <f t="shared" si="32"/>
        <v/>
      </c>
      <c r="AQ427" s="3">
        <f t="shared" si="33"/>
        <v>0</v>
      </c>
    </row>
    <row r="428" spans="1:43" ht="15" customHeight="1" x14ac:dyDescent="0.35">
      <c r="A428" s="3" t="s">
        <v>550</v>
      </c>
      <c r="B428" s="3" t="s">
        <v>552</v>
      </c>
      <c r="C428" s="3">
        <v>2013</v>
      </c>
      <c r="D428" s="3" t="s">
        <v>621</v>
      </c>
      <c r="E428" s="3" t="s">
        <v>621</v>
      </c>
      <c r="F428" s="3" t="s">
        <v>621</v>
      </c>
      <c r="G428" s="3" t="s">
        <v>621</v>
      </c>
      <c r="H428" s="3" t="s">
        <v>621</v>
      </c>
      <c r="I428" s="3" t="s">
        <v>621</v>
      </c>
      <c r="J428" s="3" t="s">
        <v>621</v>
      </c>
      <c r="K428" s="3" t="s">
        <v>621</v>
      </c>
      <c r="L428" s="3" t="s">
        <v>621</v>
      </c>
      <c r="M428" s="3" t="s">
        <v>621</v>
      </c>
      <c r="N428" s="3" t="s">
        <v>621</v>
      </c>
      <c r="O428" s="3" t="s">
        <v>621</v>
      </c>
      <c r="P428" s="3" t="s">
        <v>621</v>
      </c>
      <c r="Q428" s="3" t="s">
        <v>621</v>
      </c>
      <c r="R428" s="3" t="s">
        <v>621</v>
      </c>
      <c r="S428" s="3" t="s">
        <v>621</v>
      </c>
      <c r="T428" s="3" t="s">
        <v>621</v>
      </c>
      <c r="U428" s="3" t="s">
        <v>621</v>
      </c>
      <c r="V428" s="3" t="s">
        <v>621</v>
      </c>
      <c r="W428" s="3" t="s">
        <v>621</v>
      </c>
      <c r="X428" s="3" t="s">
        <v>621</v>
      </c>
      <c r="Y428" s="3" t="s">
        <v>621</v>
      </c>
      <c r="Z428" s="3" t="s">
        <v>621</v>
      </c>
      <c r="AA428" s="3" t="s">
        <v>621</v>
      </c>
      <c r="AB428" s="3" t="s">
        <v>621</v>
      </c>
      <c r="AC428" s="3" t="s">
        <v>621</v>
      </c>
      <c r="AD428" s="3" t="s">
        <v>621</v>
      </c>
      <c r="AE428" s="3" t="s">
        <v>621</v>
      </c>
      <c r="AF428" s="3" t="s">
        <v>621</v>
      </c>
      <c r="AG428" s="3" t="s">
        <v>621</v>
      </c>
      <c r="AJ428" s="20">
        <f t="shared" si="34"/>
        <v>0</v>
      </c>
      <c r="AL428" s="20">
        <f t="shared" si="30"/>
        <v>0</v>
      </c>
      <c r="AM428" s="20" t="str">
        <f t="shared" si="31"/>
        <v/>
      </c>
      <c r="AN428" s="21" t="str">
        <f t="shared" si="32"/>
        <v/>
      </c>
      <c r="AQ428" s="3">
        <f t="shared" si="33"/>
        <v>0</v>
      </c>
    </row>
    <row r="429" spans="1:43" ht="15" customHeight="1" x14ac:dyDescent="0.35">
      <c r="A429" s="3" t="s">
        <v>550</v>
      </c>
      <c r="B429" s="3" t="s">
        <v>553</v>
      </c>
      <c r="C429" s="3">
        <v>2013</v>
      </c>
      <c r="D429" s="3" t="s">
        <v>621</v>
      </c>
      <c r="E429" s="3" t="s">
        <v>621</v>
      </c>
      <c r="F429" s="3" t="s">
        <v>621</v>
      </c>
      <c r="G429" s="3" t="s">
        <v>621</v>
      </c>
      <c r="H429" s="3" t="s">
        <v>621</v>
      </c>
      <c r="I429" s="3" t="s">
        <v>621</v>
      </c>
      <c r="J429" s="3" t="s">
        <v>621</v>
      </c>
      <c r="K429" s="3" t="s">
        <v>621</v>
      </c>
      <c r="L429" s="3" t="s">
        <v>621</v>
      </c>
      <c r="M429" s="3" t="s">
        <v>621</v>
      </c>
      <c r="N429" s="3" t="s">
        <v>621</v>
      </c>
      <c r="O429" s="3" t="s">
        <v>621</v>
      </c>
      <c r="P429" s="3" t="s">
        <v>621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t="s">
        <v>621</v>
      </c>
      <c r="AE429" s="3" t="s">
        <v>621</v>
      </c>
      <c r="AF429" s="3" t="s">
        <v>621</v>
      </c>
      <c r="AG429" s="3" t="s">
        <v>621</v>
      </c>
      <c r="AJ429" s="20">
        <f t="shared" si="34"/>
        <v>0</v>
      </c>
      <c r="AL429" s="20">
        <f t="shared" si="30"/>
        <v>0</v>
      </c>
      <c r="AM429" s="20" t="str">
        <f t="shared" si="31"/>
        <v/>
      </c>
      <c r="AN429" s="21" t="str">
        <f t="shared" si="32"/>
        <v/>
      </c>
      <c r="AQ429" s="3">
        <f t="shared" si="33"/>
        <v>0</v>
      </c>
    </row>
    <row r="430" spans="1:43" ht="15" customHeight="1" x14ac:dyDescent="0.35">
      <c r="A430" s="3" t="s">
        <v>550</v>
      </c>
      <c r="B430" s="3" t="s">
        <v>554</v>
      </c>
      <c r="C430" s="3">
        <v>2013</v>
      </c>
      <c r="D430" s="3" t="s">
        <v>621</v>
      </c>
      <c r="E430" s="3" t="s">
        <v>621</v>
      </c>
      <c r="F430" s="3" t="s">
        <v>621</v>
      </c>
      <c r="G430" s="3" t="s">
        <v>621</v>
      </c>
      <c r="H430" s="3" t="s">
        <v>621</v>
      </c>
      <c r="I430" s="3" t="s">
        <v>621</v>
      </c>
      <c r="J430" s="3" t="s">
        <v>621</v>
      </c>
      <c r="K430" s="3" t="s">
        <v>621</v>
      </c>
      <c r="L430" s="3" t="s">
        <v>621</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621</v>
      </c>
      <c r="AG430" s="3" t="s">
        <v>621</v>
      </c>
      <c r="AJ430" s="20">
        <f t="shared" si="34"/>
        <v>0</v>
      </c>
      <c r="AL430" s="20">
        <f t="shared" si="30"/>
        <v>0</v>
      </c>
      <c r="AM430" s="20" t="str">
        <f t="shared" si="31"/>
        <v/>
      </c>
      <c r="AN430" s="21" t="str">
        <f t="shared" si="32"/>
        <v/>
      </c>
      <c r="AQ430" s="3">
        <f t="shared" si="33"/>
        <v>0</v>
      </c>
    </row>
    <row r="431" spans="1:43" ht="15" customHeight="1" x14ac:dyDescent="0.35">
      <c r="A431" s="3" t="s">
        <v>550</v>
      </c>
      <c r="B431" s="3" t="s">
        <v>555</v>
      </c>
      <c r="C431" s="3">
        <v>2013</v>
      </c>
      <c r="D431" s="3" t="s">
        <v>621</v>
      </c>
      <c r="E431" s="3" t="s">
        <v>621</v>
      </c>
      <c r="F431" s="3" t="s">
        <v>621</v>
      </c>
      <c r="G431" s="3" t="s">
        <v>621</v>
      </c>
      <c r="H431" s="3" t="s">
        <v>621</v>
      </c>
      <c r="I431" s="3" t="s">
        <v>621</v>
      </c>
      <c r="J431" s="3" t="s">
        <v>621</v>
      </c>
      <c r="K431" s="3" t="s">
        <v>621</v>
      </c>
      <c r="L431" s="3" t="s">
        <v>621</v>
      </c>
      <c r="M431" s="3" t="s">
        <v>621</v>
      </c>
      <c r="N431" s="3" t="s">
        <v>621</v>
      </c>
      <c r="O431" s="3" t="s">
        <v>621</v>
      </c>
      <c r="P431" s="3" t="s">
        <v>621</v>
      </c>
      <c r="Q431" s="3" t="s">
        <v>621</v>
      </c>
      <c r="R431" s="3" t="s">
        <v>621</v>
      </c>
      <c r="S431" s="3" t="s">
        <v>621</v>
      </c>
      <c r="T431" s="3" t="s">
        <v>621</v>
      </c>
      <c r="U431" s="3" t="s">
        <v>621</v>
      </c>
      <c r="V431" s="3" t="s">
        <v>621</v>
      </c>
      <c r="W431" s="3" t="s">
        <v>621</v>
      </c>
      <c r="X431" s="3" t="s">
        <v>621</v>
      </c>
      <c r="Y431" s="3" t="s">
        <v>621</v>
      </c>
      <c r="Z431" s="3" t="s">
        <v>621</v>
      </c>
      <c r="AA431" s="3" t="s">
        <v>621</v>
      </c>
      <c r="AB431" s="3" t="s">
        <v>621</v>
      </c>
      <c r="AC431" s="3" t="s">
        <v>621</v>
      </c>
      <c r="AD431" s="3" t="s">
        <v>621</v>
      </c>
      <c r="AE431" s="3" t="s">
        <v>621</v>
      </c>
      <c r="AF431" s="3" t="s">
        <v>621</v>
      </c>
      <c r="AG431" s="3" t="s">
        <v>621</v>
      </c>
      <c r="AJ431" s="20">
        <f t="shared" si="34"/>
        <v>0</v>
      </c>
      <c r="AL431" s="20">
        <f t="shared" si="30"/>
        <v>0</v>
      </c>
      <c r="AM431" s="20" t="str">
        <f t="shared" si="31"/>
        <v/>
      </c>
      <c r="AN431" s="21" t="str">
        <f t="shared" si="32"/>
        <v/>
      </c>
      <c r="AQ431" s="3">
        <f t="shared" si="33"/>
        <v>0</v>
      </c>
    </row>
    <row r="432" spans="1:43" ht="15" customHeight="1" x14ac:dyDescent="0.35">
      <c r="A432" s="3" t="s">
        <v>550</v>
      </c>
      <c r="B432" s="3" t="s">
        <v>556</v>
      </c>
      <c r="C432" s="3">
        <v>2013</v>
      </c>
      <c r="D432" s="3" t="s">
        <v>621</v>
      </c>
      <c r="E432" s="3" t="s">
        <v>621</v>
      </c>
      <c r="F432" s="3" t="s">
        <v>621</v>
      </c>
      <c r="G432" s="3" t="s">
        <v>621</v>
      </c>
      <c r="H432" s="3" t="s">
        <v>621</v>
      </c>
      <c r="I432" s="3" t="s">
        <v>621</v>
      </c>
      <c r="J432" s="3" t="s">
        <v>621</v>
      </c>
      <c r="K432" s="3" t="s">
        <v>621</v>
      </c>
      <c r="L432" s="3" t="s">
        <v>621</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621</v>
      </c>
      <c r="AG432" s="3" t="s">
        <v>621</v>
      </c>
      <c r="AJ432" s="20">
        <f t="shared" si="34"/>
        <v>0</v>
      </c>
      <c r="AL432" s="20">
        <f t="shared" si="30"/>
        <v>0</v>
      </c>
      <c r="AM432" s="20" t="str">
        <f t="shared" si="31"/>
        <v/>
      </c>
      <c r="AN432" s="21" t="str">
        <f t="shared" si="32"/>
        <v/>
      </c>
      <c r="AQ432" s="3">
        <f t="shared" si="33"/>
        <v>0</v>
      </c>
    </row>
    <row r="433" spans="1:43" ht="15" customHeight="1" x14ac:dyDescent="0.35">
      <c r="A433" s="3" t="s">
        <v>550</v>
      </c>
      <c r="B433" s="3" t="s">
        <v>557</v>
      </c>
      <c r="C433" s="3">
        <v>2013</v>
      </c>
      <c r="D433" s="3">
        <v>12.266999999999999</v>
      </c>
      <c r="E433" s="3">
        <v>1.5049999999999999</v>
      </c>
      <c r="F433" s="3" t="s">
        <v>621</v>
      </c>
      <c r="G433" s="3" t="s">
        <v>621</v>
      </c>
      <c r="H433" s="3" t="s">
        <v>621</v>
      </c>
      <c r="I433" s="3">
        <v>13.936</v>
      </c>
      <c r="J433" s="3" t="s">
        <v>621</v>
      </c>
      <c r="K433" s="3" t="s">
        <v>621</v>
      </c>
      <c r="L433" s="3" t="s">
        <v>621</v>
      </c>
      <c r="M433" s="3" t="s">
        <v>621</v>
      </c>
      <c r="N433" s="3" t="s">
        <v>621</v>
      </c>
      <c r="O433" s="3" t="s">
        <v>621</v>
      </c>
      <c r="P433" s="3" t="s">
        <v>621</v>
      </c>
      <c r="Q433" s="3" t="s">
        <v>621</v>
      </c>
      <c r="R433" s="3">
        <v>13.936</v>
      </c>
      <c r="S433" s="3" t="s">
        <v>621</v>
      </c>
      <c r="T433" s="3" t="s">
        <v>621</v>
      </c>
      <c r="U433" s="3" t="s">
        <v>621</v>
      </c>
      <c r="V433" s="3" t="s">
        <v>621</v>
      </c>
      <c r="W433" s="3" t="s">
        <v>621</v>
      </c>
      <c r="X433" s="3" t="s">
        <v>621</v>
      </c>
      <c r="Y433" s="3" t="s">
        <v>621</v>
      </c>
      <c r="Z433" s="3" t="s">
        <v>621</v>
      </c>
      <c r="AA433" s="3" t="s">
        <v>621</v>
      </c>
      <c r="AB433" s="3" t="s">
        <v>621</v>
      </c>
      <c r="AC433" s="3" t="s">
        <v>621</v>
      </c>
      <c r="AD433" s="3" t="s">
        <v>621</v>
      </c>
      <c r="AE433" s="3" t="s">
        <v>621</v>
      </c>
      <c r="AF433" s="3" t="s">
        <v>621</v>
      </c>
      <c r="AG433" s="3" t="s">
        <v>621</v>
      </c>
      <c r="AJ433" s="20">
        <f t="shared" si="34"/>
        <v>13.936</v>
      </c>
      <c r="AL433" s="20">
        <f t="shared" si="30"/>
        <v>12.266999999999999</v>
      </c>
      <c r="AM433" s="20">
        <f t="shared" si="31"/>
        <v>1.5049999999999999</v>
      </c>
      <c r="AN433" s="21">
        <f t="shared" si="32"/>
        <v>0.98823191733639482</v>
      </c>
      <c r="AQ433" s="3">
        <f t="shared" si="33"/>
        <v>13.936</v>
      </c>
    </row>
    <row r="434" spans="1:43" ht="15" customHeight="1" x14ac:dyDescent="0.35">
      <c r="A434" s="3" t="s">
        <v>550</v>
      </c>
      <c r="B434" s="3" t="s">
        <v>558</v>
      </c>
      <c r="C434" s="3">
        <v>2013</v>
      </c>
      <c r="D434" s="3">
        <v>130.34399999999999</v>
      </c>
      <c r="E434" s="3">
        <v>25.824000000000002</v>
      </c>
      <c r="F434" s="3" t="s">
        <v>621</v>
      </c>
      <c r="G434" s="3" t="s">
        <v>621</v>
      </c>
      <c r="H434" s="3" t="s">
        <v>621</v>
      </c>
      <c r="I434" s="3">
        <v>185.62799999999999</v>
      </c>
      <c r="J434" s="3" t="s">
        <v>621</v>
      </c>
      <c r="K434" s="3" t="s">
        <v>621</v>
      </c>
      <c r="L434" s="3" t="s">
        <v>621</v>
      </c>
      <c r="M434" s="3" t="s">
        <v>621</v>
      </c>
      <c r="N434" s="3" t="s">
        <v>621</v>
      </c>
      <c r="O434" s="3" t="s">
        <v>621</v>
      </c>
      <c r="P434" s="3">
        <v>45.7</v>
      </c>
      <c r="Q434" s="3">
        <v>72.459999999999994</v>
      </c>
      <c r="R434" s="3" t="s">
        <v>621</v>
      </c>
      <c r="S434" s="3">
        <v>26.7</v>
      </c>
      <c r="T434" s="3" t="s">
        <v>621</v>
      </c>
      <c r="U434" s="3">
        <v>1.44</v>
      </c>
      <c r="V434" s="3" t="s">
        <v>621</v>
      </c>
      <c r="W434" s="3" t="s">
        <v>621</v>
      </c>
      <c r="X434" s="3" t="s">
        <v>621</v>
      </c>
      <c r="Y434" s="3" t="s">
        <v>621</v>
      </c>
      <c r="Z434" s="3" t="s">
        <v>621</v>
      </c>
      <c r="AA434" s="3" t="s">
        <v>621</v>
      </c>
      <c r="AB434" s="3" t="s">
        <v>621</v>
      </c>
      <c r="AC434" s="3" t="s">
        <v>621</v>
      </c>
      <c r="AD434" s="3" t="s">
        <v>621</v>
      </c>
      <c r="AE434" s="3" t="s">
        <v>621</v>
      </c>
      <c r="AF434" s="3">
        <v>4.4829999999999997</v>
      </c>
      <c r="AG434" s="3">
        <v>34.844999999999999</v>
      </c>
      <c r="AJ434" s="20">
        <f t="shared" si="34"/>
        <v>185.62799999999999</v>
      </c>
      <c r="AL434" s="20">
        <f t="shared" si="30"/>
        <v>130.34399999999999</v>
      </c>
      <c r="AM434" s="20">
        <f t="shared" si="31"/>
        <v>25.824000000000002</v>
      </c>
      <c r="AN434" s="21">
        <f t="shared" si="32"/>
        <v>0.841295494214235</v>
      </c>
      <c r="AQ434" s="3">
        <f t="shared" si="33"/>
        <v>150.78299999999999</v>
      </c>
    </row>
    <row r="435" spans="1:43" ht="15" customHeight="1" x14ac:dyDescent="0.35">
      <c r="A435" s="3" t="s">
        <v>550</v>
      </c>
      <c r="B435" s="3" t="s">
        <v>559</v>
      </c>
      <c r="C435" s="3">
        <v>2013</v>
      </c>
      <c r="D435" s="3" t="s">
        <v>621</v>
      </c>
      <c r="E435" s="3" t="s">
        <v>621</v>
      </c>
      <c r="F435" s="3" t="s">
        <v>621</v>
      </c>
      <c r="G435" s="3" t="s">
        <v>621</v>
      </c>
      <c r="H435" s="3" t="s">
        <v>621</v>
      </c>
      <c r="I435" s="3" t="s">
        <v>621</v>
      </c>
      <c r="J435" s="3" t="s">
        <v>621</v>
      </c>
      <c r="K435" s="3" t="s">
        <v>621</v>
      </c>
      <c r="L435" s="3" t="s">
        <v>621</v>
      </c>
      <c r="M435" s="3" t="s">
        <v>621</v>
      </c>
      <c r="N435" s="3" t="s">
        <v>621</v>
      </c>
      <c r="O435" s="3" t="s">
        <v>621</v>
      </c>
      <c r="P435" s="3" t="s">
        <v>621</v>
      </c>
      <c r="Q435" s="3" t="s">
        <v>621</v>
      </c>
      <c r="R435" s="3" t="s">
        <v>621</v>
      </c>
      <c r="S435" s="3" t="s">
        <v>621</v>
      </c>
      <c r="T435" s="3" t="s">
        <v>621</v>
      </c>
      <c r="U435" s="3" t="s">
        <v>621</v>
      </c>
      <c r="V435" s="3" t="s">
        <v>621</v>
      </c>
      <c r="W435" s="3" t="s">
        <v>621</v>
      </c>
      <c r="X435" s="3" t="s">
        <v>621</v>
      </c>
      <c r="Y435" s="3" t="s">
        <v>621</v>
      </c>
      <c r="Z435" s="3" t="s">
        <v>621</v>
      </c>
      <c r="AA435" s="3" t="s">
        <v>621</v>
      </c>
      <c r="AB435" s="3" t="s">
        <v>621</v>
      </c>
      <c r="AC435" s="3" t="s">
        <v>621</v>
      </c>
      <c r="AD435" s="3" t="s">
        <v>621</v>
      </c>
      <c r="AE435" s="3" t="s">
        <v>621</v>
      </c>
      <c r="AF435" s="3" t="s">
        <v>621</v>
      </c>
      <c r="AG435" s="3" t="s">
        <v>621</v>
      </c>
      <c r="AJ435" s="20">
        <f t="shared" si="34"/>
        <v>0</v>
      </c>
      <c r="AL435" s="20">
        <f t="shared" si="30"/>
        <v>0</v>
      </c>
      <c r="AM435" s="20" t="str">
        <f t="shared" si="31"/>
        <v/>
      </c>
      <c r="AN435" s="21" t="str">
        <f t="shared" si="32"/>
        <v/>
      </c>
      <c r="AQ435" s="3">
        <f t="shared" si="33"/>
        <v>0</v>
      </c>
    </row>
    <row r="436" spans="1:43" ht="15" customHeight="1" x14ac:dyDescent="0.35">
      <c r="A436" s="3" t="s">
        <v>550</v>
      </c>
      <c r="B436" s="3" t="s">
        <v>560</v>
      </c>
      <c r="C436" s="3">
        <v>2013</v>
      </c>
      <c r="D436" s="3" t="s">
        <v>621</v>
      </c>
      <c r="E436" s="3" t="s">
        <v>621</v>
      </c>
      <c r="F436" s="3" t="s">
        <v>621</v>
      </c>
      <c r="G436" s="3" t="s">
        <v>621</v>
      </c>
      <c r="H436" s="3" t="s">
        <v>621</v>
      </c>
      <c r="I436" s="3" t="s">
        <v>621</v>
      </c>
      <c r="J436" s="3" t="s">
        <v>621</v>
      </c>
      <c r="K436" s="3" t="s">
        <v>621</v>
      </c>
      <c r="L436" s="3" t="s">
        <v>621</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621</v>
      </c>
      <c r="AG436" s="3" t="s">
        <v>621</v>
      </c>
      <c r="AJ436" s="20">
        <f t="shared" si="34"/>
        <v>0</v>
      </c>
      <c r="AL436" s="20">
        <f t="shared" si="30"/>
        <v>0</v>
      </c>
      <c r="AM436" s="20" t="str">
        <f t="shared" si="31"/>
        <v/>
      </c>
      <c r="AN436" s="21" t="str">
        <f t="shared" si="32"/>
        <v/>
      </c>
      <c r="AQ436" s="3">
        <f t="shared" si="33"/>
        <v>0</v>
      </c>
    </row>
    <row r="437" spans="1:43" ht="15" customHeight="1" x14ac:dyDescent="0.35">
      <c r="A437" s="3" t="s">
        <v>550</v>
      </c>
      <c r="B437" s="3" t="s">
        <v>561</v>
      </c>
      <c r="C437" s="3">
        <v>2013</v>
      </c>
      <c r="D437" s="3" t="s">
        <v>621</v>
      </c>
      <c r="E437" s="3" t="s">
        <v>621</v>
      </c>
      <c r="F437" s="3" t="s">
        <v>621</v>
      </c>
      <c r="G437" s="3" t="s">
        <v>621</v>
      </c>
      <c r="H437" s="3" t="s">
        <v>621</v>
      </c>
      <c r="I437" s="3" t="s">
        <v>621</v>
      </c>
      <c r="J437" s="3" t="s">
        <v>621</v>
      </c>
      <c r="K437" s="3" t="s">
        <v>621</v>
      </c>
      <c r="L437" s="3" t="s">
        <v>621</v>
      </c>
      <c r="M437" s="3" t="s">
        <v>621</v>
      </c>
      <c r="N437" s="3" t="s">
        <v>621</v>
      </c>
      <c r="O437" s="3" t="s">
        <v>621</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621</v>
      </c>
      <c r="AG437" s="3" t="s">
        <v>621</v>
      </c>
      <c r="AJ437" s="20">
        <f t="shared" si="34"/>
        <v>0</v>
      </c>
      <c r="AL437" s="20">
        <f t="shared" si="30"/>
        <v>0</v>
      </c>
      <c r="AM437" s="20" t="str">
        <f t="shared" si="31"/>
        <v/>
      </c>
      <c r="AN437" s="21" t="str">
        <f t="shared" si="32"/>
        <v/>
      </c>
      <c r="AQ437" s="3">
        <f t="shared" si="33"/>
        <v>0</v>
      </c>
    </row>
    <row r="438" spans="1:43" ht="15" customHeight="1" x14ac:dyDescent="0.35">
      <c r="A438" s="3" t="s">
        <v>550</v>
      </c>
      <c r="B438" s="3" t="s">
        <v>562</v>
      </c>
      <c r="C438" s="3">
        <v>2013</v>
      </c>
      <c r="D438" s="3" t="s">
        <v>621</v>
      </c>
      <c r="E438" s="3" t="s">
        <v>621</v>
      </c>
      <c r="F438" s="3" t="s">
        <v>621</v>
      </c>
      <c r="G438" s="3" t="s">
        <v>621</v>
      </c>
      <c r="H438" s="3" t="s">
        <v>621</v>
      </c>
      <c r="I438" s="3" t="s">
        <v>621</v>
      </c>
      <c r="J438" s="3" t="s">
        <v>621</v>
      </c>
      <c r="K438" s="3" t="s">
        <v>621</v>
      </c>
      <c r="L438" s="3" t="s">
        <v>621</v>
      </c>
      <c r="M438" s="3" t="s">
        <v>621</v>
      </c>
      <c r="N438" s="3" t="s">
        <v>621</v>
      </c>
      <c r="O438" s="3" t="s">
        <v>621</v>
      </c>
      <c r="P438" s="3" t="s">
        <v>621</v>
      </c>
      <c r="Q438" s="3" t="s">
        <v>621</v>
      </c>
      <c r="R438" s="3" t="s">
        <v>621</v>
      </c>
      <c r="S438" s="3" t="s">
        <v>621</v>
      </c>
      <c r="T438" s="3" t="s">
        <v>621</v>
      </c>
      <c r="U438" s="3" t="s">
        <v>621</v>
      </c>
      <c r="V438" s="3" t="s">
        <v>621</v>
      </c>
      <c r="W438" s="3" t="s">
        <v>621</v>
      </c>
      <c r="X438" s="3" t="s">
        <v>621</v>
      </c>
      <c r="Y438" s="3" t="s">
        <v>621</v>
      </c>
      <c r="Z438" s="3" t="s">
        <v>621</v>
      </c>
      <c r="AA438" s="3" t="s">
        <v>621</v>
      </c>
      <c r="AB438" s="3" t="s">
        <v>621</v>
      </c>
      <c r="AC438" s="3" t="s">
        <v>621</v>
      </c>
      <c r="AD438" s="3" t="s">
        <v>621</v>
      </c>
      <c r="AE438" s="3" t="s">
        <v>621</v>
      </c>
      <c r="AF438" s="3" t="s">
        <v>621</v>
      </c>
      <c r="AG438" s="3" t="s">
        <v>621</v>
      </c>
      <c r="AJ438" s="20">
        <f t="shared" si="34"/>
        <v>0</v>
      </c>
      <c r="AL438" s="20">
        <f t="shared" si="30"/>
        <v>0</v>
      </c>
      <c r="AM438" s="20" t="str">
        <f t="shared" si="31"/>
        <v/>
      </c>
      <c r="AN438" s="21" t="str">
        <f t="shared" si="32"/>
        <v/>
      </c>
      <c r="AQ438" s="3">
        <f t="shared" si="33"/>
        <v>0</v>
      </c>
    </row>
    <row r="439" spans="1:43" ht="15" customHeight="1" x14ac:dyDescent="0.35">
      <c r="A439" s="3" t="s">
        <v>550</v>
      </c>
      <c r="B439" s="3" t="s">
        <v>563</v>
      </c>
      <c r="C439" s="3">
        <v>2013</v>
      </c>
      <c r="D439" s="3">
        <v>13.88</v>
      </c>
      <c r="E439" s="3">
        <v>0.6</v>
      </c>
      <c r="F439" s="3" t="s">
        <v>621</v>
      </c>
      <c r="G439" s="3" t="s">
        <v>621</v>
      </c>
      <c r="H439" s="3" t="s">
        <v>621</v>
      </c>
      <c r="I439" s="3">
        <v>16.03</v>
      </c>
      <c r="J439" s="3" t="s">
        <v>621</v>
      </c>
      <c r="K439" s="3">
        <v>0.246</v>
      </c>
      <c r="L439" s="3" t="s">
        <v>621</v>
      </c>
      <c r="M439" s="3">
        <v>1.599</v>
      </c>
      <c r="N439" s="3" t="s">
        <v>621</v>
      </c>
      <c r="O439" s="3" t="s">
        <v>621</v>
      </c>
      <c r="P439" s="3">
        <v>1.0449999999999999</v>
      </c>
      <c r="Q439" s="3" t="s">
        <v>621</v>
      </c>
      <c r="R439" s="3" t="s">
        <v>621</v>
      </c>
      <c r="S439" s="3" t="s">
        <v>621</v>
      </c>
      <c r="T439" s="3" t="s">
        <v>621</v>
      </c>
      <c r="U439" s="3">
        <v>0.86799999999999999</v>
      </c>
      <c r="V439" s="3" t="s">
        <v>621</v>
      </c>
      <c r="W439" s="3" t="s">
        <v>621</v>
      </c>
      <c r="X439" s="3" t="s">
        <v>621</v>
      </c>
      <c r="Y439" s="3" t="s">
        <v>621</v>
      </c>
      <c r="Z439" s="3">
        <v>11.542</v>
      </c>
      <c r="AA439" s="3" t="s">
        <v>621</v>
      </c>
      <c r="AB439" s="3" t="s">
        <v>621</v>
      </c>
      <c r="AC439" s="3" t="s">
        <v>621</v>
      </c>
      <c r="AD439" s="3" t="s">
        <v>621</v>
      </c>
      <c r="AE439" s="3">
        <v>0.73</v>
      </c>
      <c r="AF439" s="3" t="s">
        <v>621</v>
      </c>
      <c r="AG439" s="3" t="s">
        <v>621</v>
      </c>
      <c r="AJ439" s="20">
        <f t="shared" si="34"/>
        <v>16.029999999999998</v>
      </c>
      <c r="AL439" s="20">
        <f t="shared" si="30"/>
        <v>13.88</v>
      </c>
      <c r="AM439" s="20">
        <f t="shared" si="31"/>
        <v>0.6</v>
      </c>
      <c r="AN439" s="21">
        <f t="shared" si="32"/>
        <v>0.90330630068621354</v>
      </c>
      <c r="AQ439" s="3">
        <f t="shared" si="33"/>
        <v>16.029999999999998</v>
      </c>
    </row>
    <row r="440" spans="1:43" ht="15" customHeight="1" x14ac:dyDescent="0.35">
      <c r="A440" s="3" t="s">
        <v>550</v>
      </c>
      <c r="B440" s="3" t="s">
        <v>564</v>
      </c>
      <c r="C440" s="3">
        <v>2013</v>
      </c>
      <c r="D440" s="3" t="s">
        <v>621</v>
      </c>
      <c r="E440" s="3" t="s">
        <v>621</v>
      </c>
      <c r="F440" s="3" t="s">
        <v>621</v>
      </c>
      <c r="G440" s="3" t="s">
        <v>621</v>
      </c>
      <c r="H440" s="3" t="s">
        <v>621</v>
      </c>
      <c r="I440" s="3" t="s">
        <v>621</v>
      </c>
      <c r="J440" s="3" t="s">
        <v>621</v>
      </c>
      <c r="K440" s="3" t="s">
        <v>621</v>
      </c>
      <c r="L440" s="3" t="s">
        <v>621</v>
      </c>
      <c r="M440" s="3" t="s">
        <v>621</v>
      </c>
      <c r="N440" s="3" t="s">
        <v>621</v>
      </c>
      <c r="O440" s="3" t="s">
        <v>621</v>
      </c>
      <c r="P440" s="3" t="s">
        <v>621</v>
      </c>
      <c r="Q440" s="3" t="s">
        <v>621</v>
      </c>
      <c r="R440" s="3" t="s">
        <v>621</v>
      </c>
      <c r="S440" s="3" t="s">
        <v>621</v>
      </c>
      <c r="T440" s="3" t="s">
        <v>621</v>
      </c>
      <c r="U440" s="3" t="s">
        <v>621</v>
      </c>
      <c r="V440" s="3" t="s">
        <v>621</v>
      </c>
      <c r="W440" s="3" t="s">
        <v>621</v>
      </c>
      <c r="X440" s="3" t="s">
        <v>621</v>
      </c>
      <c r="Y440" s="3" t="s">
        <v>621</v>
      </c>
      <c r="Z440" s="3" t="s">
        <v>621</v>
      </c>
      <c r="AA440" s="3" t="s">
        <v>621</v>
      </c>
      <c r="AB440" s="3" t="s">
        <v>621</v>
      </c>
      <c r="AC440" s="3" t="s">
        <v>621</v>
      </c>
      <c r="AD440" s="3" t="s">
        <v>621</v>
      </c>
      <c r="AE440" s="3" t="s">
        <v>621</v>
      </c>
      <c r="AF440" s="3" t="s">
        <v>621</v>
      </c>
      <c r="AG440" s="3" t="s">
        <v>621</v>
      </c>
      <c r="AJ440" s="20">
        <f t="shared" si="34"/>
        <v>0</v>
      </c>
      <c r="AL440" s="20">
        <f t="shared" si="30"/>
        <v>0</v>
      </c>
      <c r="AM440" s="20" t="str">
        <f t="shared" si="31"/>
        <v/>
      </c>
      <c r="AN440" s="21" t="str">
        <f t="shared" si="32"/>
        <v/>
      </c>
      <c r="AQ440" s="3">
        <f t="shared" si="33"/>
        <v>0</v>
      </c>
    </row>
    <row r="441" spans="1:43" ht="15" customHeight="1" x14ac:dyDescent="0.35">
      <c r="A441" s="3" t="s">
        <v>550</v>
      </c>
      <c r="B441" s="3" t="s">
        <v>565</v>
      </c>
      <c r="C441" s="3">
        <v>2013</v>
      </c>
      <c r="D441" s="3" t="s">
        <v>621</v>
      </c>
      <c r="E441" s="3" t="s">
        <v>621</v>
      </c>
      <c r="F441" s="3" t="s">
        <v>621</v>
      </c>
      <c r="G441" s="3" t="s">
        <v>621</v>
      </c>
      <c r="H441" s="3" t="s">
        <v>621</v>
      </c>
      <c r="I441" s="3" t="s">
        <v>621</v>
      </c>
      <c r="J441" s="3" t="s">
        <v>621</v>
      </c>
      <c r="K441" s="3" t="s">
        <v>621</v>
      </c>
      <c r="L441" s="3" t="s">
        <v>621</v>
      </c>
      <c r="M441" s="3" t="s">
        <v>621</v>
      </c>
      <c r="N441" s="3" t="s">
        <v>621</v>
      </c>
      <c r="O441" s="3" t="s">
        <v>621</v>
      </c>
      <c r="P441" s="3" t="s">
        <v>621</v>
      </c>
      <c r="Q441" s="3" t="s">
        <v>621</v>
      </c>
      <c r="R441" s="3" t="s">
        <v>621</v>
      </c>
      <c r="S441" s="3" t="s">
        <v>621</v>
      </c>
      <c r="T441" s="3" t="s">
        <v>621</v>
      </c>
      <c r="U441" s="3" t="s">
        <v>621</v>
      </c>
      <c r="V441" s="3" t="s">
        <v>621</v>
      </c>
      <c r="W441" s="3" t="s">
        <v>621</v>
      </c>
      <c r="X441" s="3" t="s">
        <v>621</v>
      </c>
      <c r="Y441" s="3" t="s">
        <v>621</v>
      </c>
      <c r="Z441" s="3" t="s">
        <v>621</v>
      </c>
      <c r="AA441" s="3" t="s">
        <v>621</v>
      </c>
      <c r="AB441" s="3" t="s">
        <v>621</v>
      </c>
      <c r="AC441" s="3" t="s">
        <v>621</v>
      </c>
      <c r="AD441" s="3" t="s">
        <v>621</v>
      </c>
      <c r="AE441" s="3" t="s">
        <v>621</v>
      </c>
      <c r="AF441" s="3" t="s">
        <v>621</v>
      </c>
      <c r="AG441" s="3" t="s">
        <v>621</v>
      </c>
      <c r="AJ441" s="20">
        <f t="shared" si="34"/>
        <v>0</v>
      </c>
      <c r="AL441" s="20">
        <f t="shared" si="30"/>
        <v>0</v>
      </c>
      <c r="AM441" s="20" t="str">
        <f t="shared" si="31"/>
        <v/>
      </c>
      <c r="AN441" s="21" t="str">
        <f t="shared" si="32"/>
        <v/>
      </c>
      <c r="AQ441" s="3">
        <f t="shared" si="33"/>
        <v>0</v>
      </c>
    </row>
    <row r="442" spans="1:43" ht="15" customHeight="1" x14ac:dyDescent="0.35">
      <c r="A442" s="3" t="s">
        <v>550</v>
      </c>
      <c r="B442" s="3" t="s">
        <v>566</v>
      </c>
      <c r="C442" s="3">
        <v>2013</v>
      </c>
      <c r="D442" s="3" t="s">
        <v>621</v>
      </c>
      <c r="E442" s="3" t="s">
        <v>621</v>
      </c>
      <c r="F442" s="3" t="s">
        <v>621</v>
      </c>
      <c r="G442" s="3" t="s">
        <v>621</v>
      </c>
      <c r="H442" s="3" t="s">
        <v>621</v>
      </c>
      <c r="I442" s="3" t="s">
        <v>621</v>
      </c>
      <c r="J442" s="3" t="s">
        <v>621</v>
      </c>
      <c r="K442" s="3" t="s">
        <v>621</v>
      </c>
      <c r="L442" s="3" t="s">
        <v>621</v>
      </c>
      <c r="M442" s="3" t="s">
        <v>621</v>
      </c>
      <c r="N442" s="3" t="s">
        <v>621</v>
      </c>
      <c r="O442" s="3" t="s">
        <v>621</v>
      </c>
      <c r="P442" s="3" t="s">
        <v>621</v>
      </c>
      <c r="Q442" s="3" t="s">
        <v>621</v>
      </c>
      <c r="R442" s="3" t="s">
        <v>621</v>
      </c>
      <c r="S442" s="3" t="s">
        <v>621</v>
      </c>
      <c r="T442" s="3" t="s">
        <v>621</v>
      </c>
      <c r="U442" s="3" t="s">
        <v>621</v>
      </c>
      <c r="V442" s="3" t="s">
        <v>621</v>
      </c>
      <c r="W442" s="3" t="s">
        <v>621</v>
      </c>
      <c r="X442" s="3" t="s">
        <v>621</v>
      </c>
      <c r="Y442" s="3" t="s">
        <v>621</v>
      </c>
      <c r="Z442" s="3" t="s">
        <v>621</v>
      </c>
      <c r="AA442" s="3" t="s">
        <v>621</v>
      </c>
      <c r="AB442" s="3" t="s">
        <v>621</v>
      </c>
      <c r="AC442" s="3" t="s">
        <v>621</v>
      </c>
      <c r="AD442" s="3" t="s">
        <v>621</v>
      </c>
      <c r="AE442" s="3" t="s">
        <v>621</v>
      </c>
      <c r="AF442" s="3" t="s">
        <v>621</v>
      </c>
      <c r="AG442" s="3" t="s">
        <v>621</v>
      </c>
      <c r="AJ442" s="20">
        <f t="shared" si="34"/>
        <v>0</v>
      </c>
      <c r="AL442" s="20">
        <f t="shared" si="30"/>
        <v>0</v>
      </c>
      <c r="AM442" s="20" t="str">
        <f t="shared" si="31"/>
        <v/>
      </c>
      <c r="AN442" s="21" t="str">
        <f t="shared" si="32"/>
        <v/>
      </c>
      <c r="AQ442" s="3">
        <f t="shared" si="33"/>
        <v>0</v>
      </c>
    </row>
    <row r="443" spans="1:43" ht="15" customHeight="1" x14ac:dyDescent="0.35">
      <c r="A443" s="3" t="s">
        <v>550</v>
      </c>
      <c r="B443" s="3" t="s">
        <v>567</v>
      </c>
      <c r="C443" s="3">
        <v>2013</v>
      </c>
      <c r="D443" s="3" t="s">
        <v>621</v>
      </c>
      <c r="E443" s="3" t="s">
        <v>621</v>
      </c>
      <c r="F443" s="3" t="s">
        <v>621</v>
      </c>
      <c r="G443" s="3" t="s">
        <v>621</v>
      </c>
      <c r="H443" s="3" t="s">
        <v>621</v>
      </c>
      <c r="I443" s="3" t="s">
        <v>621</v>
      </c>
      <c r="J443" s="3" t="s">
        <v>621</v>
      </c>
      <c r="K443" s="3" t="s">
        <v>621</v>
      </c>
      <c r="L443" s="3" t="s">
        <v>621</v>
      </c>
      <c r="M443" s="3" t="s">
        <v>621</v>
      </c>
      <c r="N443" s="3" t="s">
        <v>621</v>
      </c>
      <c r="O443" s="3" t="s">
        <v>621</v>
      </c>
      <c r="P443" s="3" t="s">
        <v>621</v>
      </c>
      <c r="Q443" s="3" t="s">
        <v>621</v>
      </c>
      <c r="R443" s="3" t="s">
        <v>621</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621</v>
      </c>
      <c r="AG443" s="3" t="s">
        <v>621</v>
      </c>
      <c r="AJ443" s="20">
        <f t="shared" si="34"/>
        <v>0</v>
      </c>
      <c r="AL443" s="20">
        <f t="shared" si="30"/>
        <v>0</v>
      </c>
      <c r="AM443" s="20" t="str">
        <f t="shared" si="31"/>
        <v/>
      </c>
      <c r="AN443" s="21" t="str">
        <f t="shared" si="32"/>
        <v/>
      </c>
      <c r="AQ443" s="3">
        <f t="shared" si="33"/>
        <v>0</v>
      </c>
    </row>
    <row r="444" spans="1:43" ht="15" customHeight="1" x14ac:dyDescent="0.35">
      <c r="A444" s="3" t="s">
        <v>550</v>
      </c>
      <c r="B444" s="3" t="s">
        <v>568</v>
      </c>
      <c r="C444" s="3">
        <v>2013</v>
      </c>
      <c r="D444" s="3" t="s">
        <v>621</v>
      </c>
      <c r="E444" s="3" t="s">
        <v>621</v>
      </c>
      <c r="F444" s="3" t="s">
        <v>621</v>
      </c>
      <c r="G444" s="3" t="s">
        <v>621</v>
      </c>
      <c r="H444" s="3" t="s">
        <v>621</v>
      </c>
      <c r="I444" s="3" t="s">
        <v>621</v>
      </c>
      <c r="J444" s="3" t="s">
        <v>621</v>
      </c>
      <c r="K444" s="3" t="s">
        <v>621</v>
      </c>
      <c r="L444" s="3" t="s">
        <v>621</v>
      </c>
      <c r="M444" s="3" t="s">
        <v>621</v>
      </c>
      <c r="N444" s="3" t="s">
        <v>621</v>
      </c>
      <c r="O444" s="3" t="s">
        <v>621</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t="s">
        <v>621</v>
      </c>
      <c r="AE444" s="3" t="s">
        <v>621</v>
      </c>
      <c r="AF444" s="3" t="s">
        <v>621</v>
      </c>
      <c r="AG444" s="3" t="s">
        <v>621</v>
      </c>
      <c r="AJ444" s="20">
        <f t="shared" si="34"/>
        <v>0</v>
      </c>
      <c r="AL444" s="20">
        <f t="shared" si="30"/>
        <v>0</v>
      </c>
      <c r="AM444" s="20" t="str">
        <f t="shared" si="31"/>
        <v/>
      </c>
      <c r="AN444" s="21" t="str">
        <f t="shared" si="32"/>
        <v/>
      </c>
      <c r="AQ444" s="3">
        <f t="shared" si="33"/>
        <v>0</v>
      </c>
    </row>
    <row r="445" spans="1:43" ht="15" customHeight="1" x14ac:dyDescent="0.3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621</v>
      </c>
      <c r="AG445" s="3" t="s">
        <v>621</v>
      </c>
      <c r="AJ445" s="20">
        <f t="shared" si="34"/>
        <v>0</v>
      </c>
      <c r="AL445" s="20">
        <f t="shared" si="30"/>
        <v>0</v>
      </c>
      <c r="AM445" s="20" t="str">
        <f t="shared" si="31"/>
        <v/>
      </c>
      <c r="AN445" s="21" t="str">
        <f t="shared" si="32"/>
        <v/>
      </c>
      <c r="AQ445" s="3">
        <f t="shared" si="33"/>
        <v>0</v>
      </c>
    </row>
    <row r="446" spans="1:43" ht="15" customHeight="1" x14ac:dyDescent="0.3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621</v>
      </c>
      <c r="AG446" s="3" t="s">
        <v>621</v>
      </c>
      <c r="AJ446" s="20">
        <f t="shared" si="34"/>
        <v>0</v>
      </c>
      <c r="AL446" s="20">
        <f t="shared" si="30"/>
        <v>0</v>
      </c>
      <c r="AM446" s="20" t="str">
        <f t="shared" si="31"/>
        <v/>
      </c>
      <c r="AN446" s="21" t="str">
        <f t="shared" si="32"/>
        <v/>
      </c>
      <c r="AQ446" s="3">
        <f t="shared" si="33"/>
        <v>0</v>
      </c>
    </row>
    <row r="447" spans="1:43" ht="15" customHeight="1" x14ac:dyDescent="0.35">
      <c r="A447" s="3" t="s">
        <v>571</v>
      </c>
      <c r="B447" s="3" t="s">
        <v>572</v>
      </c>
      <c r="C447" s="3">
        <v>2013</v>
      </c>
      <c r="D447" s="3" t="s">
        <v>621</v>
      </c>
      <c r="E447" s="3" t="s">
        <v>621</v>
      </c>
      <c r="F447" s="3" t="s">
        <v>621</v>
      </c>
      <c r="G447" s="3" t="s">
        <v>621</v>
      </c>
      <c r="H447" s="3" t="s">
        <v>621</v>
      </c>
      <c r="I447" s="3" t="s">
        <v>621</v>
      </c>
      <c r="J447" s="3" t="s">
        <v>621</v>
      </c>
      <c r="K447" s="3" t="s">
        <v>621</v>
      </c>
      <c r="L447" s="3" t="s">
        <v>621</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J447" s="20">
        <f t="shared" si="34"/>
        <v>0</v>
      </c>
      <c r="AL447" s="20">
        <f t="shared" si="30"/>
        <v>0</v>
      </c>
      <c r="AM447" s="20" t="str">
        <f t="shared" si="31"/>
        <v/>
      </c>
      <c r="AN447" s="21" t="str">
        <f t="shared" si="32"/>
        <v/>
      </c>
      <c r="AQ447" s="3">
        <f t="shared" si="33"/>
        <v>0</v>
      </c>
    </row>
    <row r="448" spans="1:43" ht="15" customHeight="1" x14ac:dyDescent="0.35">
      <c r="A448" s="3" t="s">
        <v>571</v>
      </c>
      <c r="B448" s="3" t="s">
        <v>573</v>
      </c>
      <c r="C448" s="3">
        <v>2013</v>
      </c>
      <c r="D448" s="3" t="s">
        <v>621</v>
      </c>
      <c r="E448" s="3" t="s">
        <v>621</v>
      </c>
      <c r="F448" s="3" t="s">
        <v>621</v>
      </c>
      <c r="G448" s="3" t="s">
        <v>621</v>
      </c>
      <c r="H448" s="3" t="s">
        <v>621</v>
      </c>
      <c r="I448" s="3" t="s">
        <v>621</v>
      </c>
      <c r="J448" s="3" t="s">
        <v>621</v>
      </c>
      <c r="K448" s="3" t="s">
        <v>621</v>
      </c>
      <c r="L448" s="3" t="s">
        <v>621</v>
      </c>
      <c r="M448" s="3" t="s">
        <v>621</v>
      </c>
      <c r="N448" s="3" t="s">
        <v>621</v>
      </c>
      <c r="O448" s="3" t="s">
        <v>621</v>
      </c>
      <c r="P448" s="3" t="s">
        <v>621</v>
      </c>
      <c r="Q448" s="3" t="s">
        <v>621</v>
      </c>
      <c r="R448" s="3" t="s">
        <v>621</v>
      </c>
      <c r="S448" s="3" t="s">
        <v>621</v>
      </c>
      <c r="T448" s="3" t="s">
        <v>621</v>
      </c>
      <c r="U448" s="3" t="s">
        <v>621</v>
      </c>
      <c r="V448" s="3" t="s">
        <v>621</v>
      </c>
      <c r="W448" s="3" t="s">
        <v>621</v>
      </c>
      <c r="X448" s="3" t="s">
        <v>621</v>
      </c>
      <c r="Y448" s="3" t="s">
        <v>621</v>
      </c>
      <c r="Z448" s="3" t="s">
        <v>621</v>
      </c>
      <c r="AA448" s="3" t="s">
        <v>621</v>
      </c>
      <c r="AB448" s="3" t="s">
        <v>621</v>
      </c>
      <c r="AC448" s="3" t="s">
        <v>621</v>
      </c>
      <c r="AD448" s="3" t="s">
        <v>621</v>
      </c>
      <c r="AE448" s="3" t="s">
        <v>621</v>
      </c>
      <c r="AF448" s="3" t="s">
        <v>621</v>
      </c>
      <c r="AG448" s="3" t="s">
        <v>621</v>
      </c>
      <c r="AJ448" s="20">
        <f t="shared" si="34"/>
        <v>0</v>
      </c>
      <c r="AL448" s="20">
        <f t="shared" si="30"/>
        <v>0</v>
      </c>
      <c r="AM448" s="20" t="str">
        <f t="shared" si="31"/>
        <v/>
      </c>
      <c r="AN448" s="21" t="str">
        <f t="shared" si="32"/>
        <v/>
      </c>
      <c r="AQ448" s="3">
        <f t="shared" si="33"/>
        <v>0</v>
      </c>
    </row>
    <row r="449" spans="1:43" ht="15" customHeight="1" x14ac:dyDescent="0.35">
      <c r="A449" s="3" t="s">
        <v>574</v>
      </c>
      <c r="B449" s="3" t="s">
        <v>575</v>
      </c>
      <c r="C449" s="3">
        <v>2013</v>
      </c>
      <c r="D449" s="3" t="s">
        <v>621</v>
      </c>
      <c r="E449" s="3" t="s">
        <v>621</v>
      </c>
      <c r="F449" s="3" t="s">
        <v>621</v>
      </c>
      <c r="G449" s="3" t="s">
        <v>621</v>
      </c>
      <c r="H449" s="3" t="s">
        <v>621</v>
      </c>
      <c r="I449" s="3" t="s">
        <v>621</v>
      </c>
      <c r="J449" s="3" t="s">
        <v>621</v>
      </c>
      <c r="K449" s="3" t="s">
        <v>621</v>
      </c>
      <c r="L449" s="3" t="s">
        <v>621</v>
      </c>
      <c r="M449" s="3" t="s">
        <v>621</v>
      </c>
      <c r="N449" s="3" t="s">
        <v>621</v>
      </c>
      <c r="O449" s="3" t="s">
        <v>621</v>
      </c>
      <c r="P449" s="3" t="s">
        <v>621</v>
      </c>
      <c r="Q449" s="3" t="s">
        <v>621</v>
      </c>
      <c r="R449" s="3" t="s">
        <v>621</v>
      </c>
      <c r="S449" s="3" t="s">
        <v>621</v>
      </c>
      <c r="T449" s="3" t="s">
        <v>621</v>
      </c>
      <c r="U449" s="3" t="s">
        <v>621</v>
      </c>
      <c r="V449" s="3" t="s">
        <v>621</v>
      </c>
      <c r="W449" s="3" t="s">
        <v>621</v>
      </c>
      <c r="X449" s="3" t="s">
        <v>621</v>
      </c>
      <c r="Y449" s="3" t="s">
        <v>621</v>
      </c>
      <c r="Z449" s="3" t="s">
        <v>621</v>
      </c>
      <c r="AA449" s="3" t="s">
        <v>621</v>
      </c>
      <c r="AB449" s="3" t="s">
        <v>621</v>
      </c>
      <c r="AC449" s="3" t="s">
        <v>621</v>
      </c>
      <c r="AD449" s="3" t="s">
        <v>621</v>
      </c>
      <c r="AE449" s="3" t="s">
        <v>621</v>
      </c>
      <c r="AF449" s="3" t="s">
        <v>621</v>
      </c>
      <c r="AG449" s="3" t="s">
        <v>621</v>
      </c>
      <c r="AJ449" s="20">
        <f t="shared" si="34"/>
        <v>0</v>
      </c>
      <c r="AL449" s="20">
        <f t="shared" si="30"/>
        <v>0</v>
      </c>
      <c r="AM449" s="20" t="str">
        <f t="shared" si="31"/>
        <v/>
      </c>
      <c r="AN449" s="21" t="str">
        <f t="shared" si="32"/>
        <v/>
      </c>
      <c r="AQ449" s="3">
        <f t="shared" si="33"/>
        <v>0</v>
      </c>
    </row>
    <row r="450" spans="1:43" ht="15" customHeight="1" x14ac:dyDescent="0.35">
      <c r="A450" s="3" t="s">
        <v>574</v>
      </c>
      <c r="B450" s="3" t="s">
        <v>576</v>
      </c>
      <c r="C450" s="3">
        <v>2013</v>
      </c>
      <c r="D450" s="3" t="s">
        <v>621</v>
      </c>
      <c r="E450" s="3" t="s">
        <v>621</v>
      </c>
      <c r="F450" s="3" t="s">
        <v>621</v>
      </c>
      <c r="G450" s="3" t="s">
        <v>621</v>
      </c>
      <c r="H450" s="3" t="s">
        <v>621</v>
      </c>
      <c r="I450" s="3" t="s">
        <v>621</v>
      </c>
      <c r="J450" s="3" t="s">
        <v>621</v>
      </c>
      <c r="K450" s="3" t="s">
        <v>621</v>
      </c>
      <c r="L450" s="3" t="s">
        <v>621</v>
      </c>
      <c r="M450" s="3" t="s">
        <v>621</v>
      </c>
      <c r="N450" s="3" t="s">
        <v>621</v>
      </c>
      <c r="O450" s="3" t="s">
        <v>621</v>
      </c>
      <c r="P450" s="3" t="s">
        <v>621</v>
      </c>
      <c r="Q450" s="3" t="s">
        <v>621</v>
      </c>
      <c r="R450" s="3" t="s">
        <v>621</v>
      </c>
      <c r="S450" s="3" t="s">
        <v>621</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621</v>
      </c>
      <c r="AG450" s="3" t="s">
        <v>621</v>
      </c>
      <c r="AJ450" s="20">
        <f t="shared" si="34"/>
        <v>0</v>
      </c>
      <c r="AL450" s="20">
        <f t="shared" si="30"/>
        <v>0</v>
      </c>
      <c r="AM450" s="20" t="str">
        <f t="shared" si="31"/>
        <v/>
      </c>
      <c r="AN450" s="21" t="str">
        <f t="shared" si="32"/>
        <v/>
      </c>
      <c r="AQ450" s="3">
        <f t="shared" si="33"/>
        <v>0</v>
      </c>
    </row>
    <row r="451" spans="1:43" ht="15" customHeight="1" x14ac:dyDescent="0.35">
      <c r="A451" s="3" t="s">
        <v>574</v>
      </c>
      <c r="B451" s="3" t="s">
        <v>577</v>
      </c>
      <c r="C451" s="3">
        <v>2013</v>
      </c>
      <c r="D451" s="3" t="s">
        <v>621</v>
      </c>
      <c r="E451" s="3" t="s">
        <v>621</v>
      </c>
      <c r="F451" s="3" t="s">
        <v>621</v>
      </c>
      <c r="G451" s="3" t="s">
        <v>621</v>
      </c>
      <c r="H451" s="3" t="s">
        <v>621</v>
      </c>
      <c r="I451" s="3" t="s">
        <v>621</v>
      </c>
      <c r="J451" s="3" t="s">
        <v>621</v>
      </c>
      <c r="K451" s="3" t="s">
        <v>621</v>
      </c>
      <c r="L451" s="3" t="s">
        <v>621</v>
      </c>
      <c r="M451" s="3" t="s">
        <v>621</v>
      </c>
      <c r="N451" s="3" t="s">
        <v>621</v>
      </c>
      <c r="O451" s="3" t="s">
        <v>621</v>
      </c>
      <c r="P451" s="3" t="s">
        <v>621</v>
      </c>
      <c r="Q451" s="3" t="s">
        <v>621</v>
      </c>
      <c r="R451" s="3" t="s">
        <v>621</v>
      </c>
      <c r="S451" s="3" t="s">
        <v>621</v>
      </c>
      <c r="T451" s="3" t="s">
        <v>621</v>
      </c>
      <c r="U451" s="3" t="s">
        <v>621</v>
      </c>
      <c r="V451" s="3" t="s">
        <v>621</v>
      </c>
      <c r="W451" s="3" t="s">
        <v>621</v>
      </c>
      <c r="X451" s="3" t="s">
        <v>621</v>
      </c>
      <c r="Y451" s="3" t="s">
        <v>621</v>
      </c>
      <c r="Z451" s="3" t="s">
        <v>621</v>
      </c>
      <c r="AA451" s="3" t="s">
        <v>621</v>
      </c>
      <c r="AB451" s="3" t="s">
        <v>621</v>
      </c>
      <c r="AC451" s="3" t="s">
        <v>621</v>
      </c>
      <c r="AD451" s="3" t="s">
        <v>621</v>
      </c>
      <c r="AE451" s="3" t="s">
        <v>621</v>
      </c>
      <c r="AF451" s="3" t="s">
        <v>621</v>
      </c>
      <c r="AG451" s="3" t="s">
        <v>621</v>
      </c>
      <c r="AJ451" s="20">
        <f t="shared" si="34"/>
        <v>0</v>
      </c>
      <c r="AL451" s="20">
        <f t="shared" ref="AL451:AL468" si="35">IFERROR(D451/1,0)</f>
        <v>0</v>
      </c>
      <c r="AM451" s="20" t="str">
        <f t="shared" ref="AM451:AM468" si="36">IFERROR(E451/1,"")</f>
        <v/>
      </c>
      <c r="AN451" s="21" t="str">
        <f t="shared" ref="AN451:AN468" si="37">IFERROR((AL451+AM451)/AJ451,"")</f>
        <v/>
      </c>
      <c r="AQ451" s="3">
        <f t="shared" ref="AQ451:AQ476" si="38">AJ451-IFERROR(AG451/1,0)</f>
        <v>0</v>
      </c>
    </row>
    <row r="452" spans="1:43" ht="15" customHeight="1" x14ac:dyDescent="0.35">
      <c r="A452" s="3" t="s">
        <v>574</v>
      </c>
      <c r="B452" s="3" t="s">
        <v>578</v>
      </c>
      <c r="C452" s="3">
        <v>2013</v>
      </c>
      <c r="D452" s="3" t="s">
        <v>621</v>
      </c>
      <c r="E452" s="3" t="s">
        <v>621</v>
      </c>
      <c r="F452" s="3" t="s">
        <v>621</v>
      </c>
      <c r="G452" s="3" t="s">
        <v>621</v>
      </c>
      <c r="H452" s="3" t="s">
        <v>621</v>
      </c>
      <c r="I452" s="3" t="s">
        <v>621</v>
      </c>
      <c r="J452" s="3" t="s">
        <v>621</v>
      </c>
      <c r="K452" s="3" t="s">
        <v>621</v>
      </c>
      <c r="L452" s="3" t="s">
        <v>621</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621</v>
      </c>
      <c r="AG452" s="3" t="s">
        <v>621</v>
      </c>
      <c r="AJ452" s="20">
        <f t="shared" ref="AJ452:AJ468" si="39">SUMPRODUCT(J452:AG452)</f>
        <v>0</v>
      </c>
      <c r="AL452" s="20">
        <f t="shared" si="35"/>
        <v>0</v>
      </c>
      <c r="AM452" s="20" t="str">
        <f t="shared" si="36"/>
        <v/>
      </c>
      <c r="AN452" s="21" t="str">
        <f t="shared" si="37"/>
        <v/>
      </c>
      <c r="AQ452" s="3">
        <f t="shared" si="38"/>
        <v>0</v>
      </c>
    </row>
    <row r="453" spans="1:43" ht="15" customHeight="1" x14ac:dyDescent="0.35">
      <c r="A453" s="3" t="s">
        <v>579</v>
      </c>
      <c r="B453" s="3" t="s">
        <v>580</v>
      </c>
      <c r="C453" s="3">
        <v>2013</v>
      </c>
      <c r="D453" s="3" t="s">
        <v>621</v>
      </c>
      <c r="E453" s="3" t="s">
        <v>621</v>
      </c>
      <c r="F453" s="3" t="s">
        <v>621</v>
      </c>
      <c r="G453" s="3" t="s">
        <v>621</v>
      </c>
      <c r="H453" s="3" t="s">
        <v>621</v>
      </c>
      <c r="I453" s="3" t="s">
        <v>621</v>
      </c>
      <c r="J453" s="3" t="s">
        <v>621</v>
      </c>
      <c r="K453" s="3" t="s">
        <v>621</v>
      </c>
      <c r="L453" s="3" t="s">
        <v>621</v>
      </c>
      <c r="M453" s="3" t="s">
        <v>621</v>
      </c>
      <c r="N453" s="3" t="s">
        <v>621</v>
      </c>
      <c r="O453" s="3" t="s">
        <v>621</v>
      </c>
      <c r="P453" s="3" t="s">
        <v>621</v>
      </c>
      <c r="Q453" s="3" t="s">
        <v>621</v>
      </c>
      <c r="R453" s="3" t="s">
        <v>621</v>
      </c>
      <c r="S453" s="3" t="s">
        <v>621</v>
      </c>
      <c r="T453" s="3" t="s">
        <v>621</v>
      </c>
      <c r="U453" s="3" t="s">
        <v>621</v>
      </c>
      <c r="V453" s="3" t="s">
        <v>621</v>
      </c>
      <c r="W453" s="3" t="s">
        <v>621</v>
      </c>
      <c r="X453" s="3" t="s">
        <v>621</v>
      </c>
      <c r="Y453" s="3" t="s">
        <v>621</v>
      </c>
      <c r="Z453" s="3" t="s">
        <v>621</v>
      </c>
      <c r="AA453" s="3" t="s">
        <v>621</v>
      </c>
      <c r="AB453" s="3" t="s">
        <v>621</v>
      </c>
      <c r="AC453" s="3" t="s">
        <v>621</v>
      </c>
      <c r="AD453" s="3" t="s">
        <v>621</v>
      </c>
      <c r="AE453" s="3" t="s">
        <v>621</v>
      </c>
      <c r="AF453" s="3" t="s">
        <v>621</v>
      </c>
      <c r="AG453" s="3" t="s">
        <v>621</v>
      </c>
      <c r="AJ453" s="20">
        <f t="shared" si="39"/>
        <v>0</v>
      </c>
      <c r="AL453" s="20">
        <f t="shared" si="35"/>
        <v>0</v>
      </c>
      <c r="AM453" s="20" t="str">
        <f t="shared" si="36"/>
        <v/>
      </c>
      <c r="AN453" s="21" t="str">
        <f t="shared" si="37"/>
        <v/>
      </c>
      <c r="AQ453" s="3">
        <f t="shared" si="38"/>
        <v>0</v>
      </c>
    </row>
    <row r="454" spans="1:43" ht="15" customHeight="1" x14ac:dyDescent="0.35">
      <c r="A454" s="3" t="s">
        <v>579</v>
      </c>
      <c r="B454" s="3" t="s">
        <v>581</v>
      </c>
      <c r="C454" s="3">
        <v>2013</v>
      </c>
      <c r="D454" s="3" t="s">
        <v>621</v>
      </c>
      <c r="E454" s="3" t="s">
        <v>621</v>
      </c>
      <c r="F454" s="3" t="s">
        <v>621</v>
      </c>
      <c r="G454" s="3" t="s">
        <v>621</v>
      </c>
      <c r="H454" s="3" t="s">
        <v>621</v>
      </c>
      <c r="I454" s="3" t="s">
        <v>621</v>
      </c>
      <c r="J454" s="3" t="s">
        <v>621</v>
      </c>
      <c r="K454" s="3" t="s">
        <v>621</v>
      </c>
      <c r="L454" s="3" t="s">
        <v>621</v>
      </c>
      <c r="M454" s="3" t="s">
        <v>621</v>
      </c>
      <c r="N454" s="3" t="s">
        <v>621</v>
      </c>
      <c r="O454" s="3" t="s">
        <v>621</v>
      </c>
      <c r="P454" s="3" t="s">
        <v>621</v>
      </c>
      <c r="Q454" s="3" t="s">
        <v>621</v>
      </c>
      <c r="R454" s="3" t="s">
        <v>621</v>
      </c>
      <c r="S454" s="3" t="s">
        <v>621</v>
      </c>
      <c r="T454" s="3" t="s">
        <v>621</v>
      </c>
      <c r="U454" s="3" t="s">
        <v>621</v>
      </c>
      <c r="V454" s="3" t="s">
        <v>621</v>
      </c>
      <c r="W454" s="3" t="s">
        <v>621</v>
      </c>
      <c r="X454" s="3" t="s">
        <v>621</v>
      </c>
      <c r="Y454" s="3" t="s">
        <v>621</v>
      </c>
      <c r="Z454" s="3" t="s">
        <v>621</v>
      </c>
      <c r="AA454" s="3" t="s">
        <v>621</v>
      </c>
      <c r="AB454" s="3" t="s">
        <v>621</v>
      </c>
      <c r="AC454" s="3" t="s">
        <v>621</v>
      </c>
      <c r="AD454" s="3" t="s">
        <v>621</v>
      </c>
      <c r="AE454" s="3" t="s">
        <v>621</v>
      </c>
      <c r="AF454" s="3" t="s">
        <v>621</v>
      </c>
      <c r="AG454" s="3" t="s">
        <v>621</v>
      </c>
      <c r="AJ454" s="20">
        <f t="shared" si="39"/>
        <v>0</v>
      </c>
      <c r="AL454" s="20">
        <f t="shared" si="35"/>
        <v>0</v>
      </c>
      <c r="AM454" s="20" t="str">
        <f t="shared" si="36"/>
        <v/>
      </c>
      <c r="AN454" s="21" t="str">
        <f t="shared" si="37"/>
        <v/>
      </c>
      <c r="AQ454" s="3">
        <f t="shared" si="38"/>
        <v>0</v>
      </c>
    </row>
    <row r="455" spans="1:43" ht="15" customHeight="1" x14ac:dyDescent="0.35">
      <c r="A455" s="3" t="s">
        <v>579</v>
      </c>
      <c r="B455" s="3" t="s">
        <v>582</v>
      </c>
      <c r="C455" s="3">
        <v>2013</v>
      </c>
      <c r="D455" s="3" t="s">
        <v>621</v>
      </c>
      <c r="E455" s="3" t="s">
        <v>621</v>
      </c>
      <c r="F455" s="3">
        <v>0.496</v>
      </c>
      <c r="G455" s="3" t="s">
        <v>858</v>
      </c>
      <c r="H455" s="3">
        <v>0.57699999999999996</v>
      </c>
      <c r="I455" s="3" t="s">
        <v>621</v>
      </c>
      <c r="J455" s="3" t="s">
        <v>621</v>
      </c>
      <c r="K455" s="3" t="s">
        <v>621</v>
      </c>
      <c r="L455" s="3" t="s">
        <v>621</v>
      </c>
      <c r="M455" s="3" t="s">
        <v>621</v>
      </c>
      <c r="N455" s="3" t="s">
        <v>621</v>
      </c>
      <c r="O455" s="3" t="s">
        <v>621</v>
      </c>
      <c r="P455" s="3" t="s">
        <v>621</v>
      </c>
      <c r="Q455" s="3" t="s">
        <v>621</v>
      </c>
      <c r="R455" s="3" t="s">
        <v>621</v>
      </c>
      <c r="S455" s="3" t="s">
        <v>621</v>
      </c>
      <c r="T455" s="3" t="s">
        <v>621</v>
      </c>
      <c r="U455" s="3" t="s">
        <v>621</v>
      </c>
      <c r="V455" s="3" t="s">
        <v>621</v>
      </c>
      <c r="W455" s="3" t="s">
        <v>621</v>
      </c>
      <c r="X455" s="3" t="s">
        <v>621</v>
      </c>
      <c r="Y455" s="3" t="s">
        <v>621</v>
      </c>
      <c r="Z455" s="3" t="s">
        <v>621</v>
      </c>
      <c r="AA455" s="3" t="s">
        <v>621</v>
      </c>
      <c r="AB455" s="3" t="s">
        <v>621</v>
      </c>
      <c r="AC455" s="3" t="s">
        <v>621</v>
      </c>
      <c r="AD455" s="3" t="s">
        <v>621</v>
      </c>
      <c r="AE455" s="3" t="s">
        <v>621</v>
      </c>
      <c r="AF455" s="3" t="s">
        <v>621</v>
      </c>
      <c r="AG455" s="3" t="s">
        <v>621</v>
      </c>
      <c r="AJ455" s="20">
        <f t="shared" si="39"/>
        <v>0</v>
      </c>
      <c r="AL455" s="20">
        <f t="shared" si="35"/>
        <v>0</v>
      </c>
      <c r="AM455" s="20" t="str">
        <f t="shared" si="36"/>
        <v/>
      </c>
      <c r="AN455" s="21" t="str">
        <f t="shared" si="37"/>
        <v/>
      </c>
      <c r="AQ455" s="3">
        <f t="shared" si="38"/>
        <v>0</v>
      </c>
    </row>
    <row r="456" spans="1:43" ht="15" customHeight="1" x14ac:dyDescent="0.35">
      <c r="A456" s="3" t="s">
        <v>583</v>
      </c>
      <c r="B456" s="3" t="s">
        <v>584</v>
      </c>
      <c r="C456" s="3">
        <v>2013</v>
      </c>
      <c r="D456" s="3" t="s">
        <v>621</v>
      </c>
      <c r="E456" s="3" t="s">
        <v>621</v>
      </c>
      <c r="F456" s="3" t="s">
        <v>621</v>
      </c>
      <c r="G456" s="3" t="s">
        <v>621</v>
      </c>
      <c r="H456" s="3" t="s">
        <v>621</v>
      </c>
      <c r="I456" s="3" t="s">
        <v>621</v>
      </c>
      <c r="J456" s="3" t="s">
        <v>621</v>
      </c>
      <c r="K456" s="3" t="s">
        <v>621</v>
      </c>
      <c r="L456" s="3" t="s">
        <v>621</v>
      </c>
      <c r="M456" s="3" t="s">
        <v>621</v>
      </c>
      <c r="N456" s="3" t="s">
        <v>621</v>
      </c>
      <c r="O456" s="3" t="s">
        <v>621</v>
      </c>
      <c r="P456" s="3" t="s">
        <v>621</v>
      </c>
      <c r="Q456" s="3" t="s">
        <v>621</v>
      </c>
      <c r="R456" s="3" t="s">
        <v>621</v>
      </c>
      <c r="S456" s="3" t="s">
        <v>621</v>
      </c>
      <c r="T456" s="3" t="s">
        <v>621</v>
      </c>
      <c r="U456" s="3" t="s">
        <v>621</v>
      </c>
      <c r="V456" s="3" t="s">
        <v>621</v>
      </c>
      <c r="W456" s="3" t="s">
        <v>621</v>
      </c>
      <c r="X456" s="3" t="s">
        <v>621</v>
      </c>
      <c r="Y456" s="3" t="s">
        <v>621</v>
      </c>
      <c r="Z456" s="3" t="s">
        <v>621</v>
      </c>
      <c r="AA456" s="3" t="s">
        <v>621</v>
      </c>
      <c r="AB456" s="3" t="s">
        <v>621</v>
      </c>
      <c r="AC456" s="3" t="s">
        <v>621</v>
      </c>
      <c r="AD456" s="3" t="s">
        <v>621</v>
      </c>
      <c r="AE456" s="3" t="s">
        <v>621</v>
      </c>
      <c r="AF456" s="3" t="s">
        <v>621</v>
      </c>
      <c r="AG456" s="3" t="s">
        <v>621</v>
      </c>
      <c r="AJ456" s="20">
        <f t="shared" si="39"/>
        <v>0</v>
      </c>
      <c r="AL456" s="20">
        <f t="shared" si="35"/>
        <v>0</v>
      </c>
      <c r="AM456" s="20" t="str">
        <f t="shared" si="36"/>
        <v/>
      </c>
      <c r="AN456" s="21" t="str">
        <f t="shared" si="37"/>
        <v/>
      </c>
      <c r="AQ456" s="3">
        <f t="shared" si="38"/>
        <v>0</v>
      </c>
    </row>
    <row r="457" spans="1:43" ht="15" customHeight="1" x14ac:dyDescent="0.35">
      <c r="A457" s="3" t="s">
        <v>583</v>
      </c>
      <c r="B457" s="3" t="s">
        <v>585</v>
      </c>
      <c r="C457" s="3">
        <v>2013</v>
      </c>
      <c r="D457" s="3" t="s">
        <v>621</v>
      </c>
      <c r="E457" s="3" t="s">
        <v>621</v>
      </c>
      <c r="F457" s="3" t="s">
        <v>621</v>
      </c>
      <c r="G457" s="3" t="s">
        <v>621</v>
      </c>
      <c r="H457" s="3" t="s">
        <v>621</v>
      </c>
      <c r="I457" s="3" t="s">
        <v>621</v>
      </c>
      <c r="J457" s="3" t="s">
        <v>621</v>
      </c>
      <c r="K457" s="3" t="s">
        <v>621</v>
      </c>
      <c r="L457" s="3" t="s">
        <v>621</v>
      </c>
      <c r="M457" s="3" t="s">
        <v>621</v>
      </c>
      <c r="N457" s="3" t="s">
        <v>621</v>
      </c>
      <c r="O457" s="3" t="s">
        <v>621</v>
      </c>
      <c r="P457" s="3" t="s">
        <v>621</v>
      </c>
      <c r="Q457" s="3" t="s">
        <v>621</v>
      </c>
      <c r="R457" s="3" t="s">
        <v>621</v>
      </c>
      <c r="S457" s="3" t="s">
        <v>621</v>
      </c>
      <c r="T457" s="3" t="s">
        <v>621</v>
      </c>
      <c r="U457" s="3" t="s">
        <v>621</v>
      </c>
      <c r="V457" s="3" t="s">
        <v>621</v>
      </c>
      <c r="W457" s="3" t="s">
        <v>621</v>
      </c>
      <c r="X457" s="3" t="s">
        <v>621</v>
      </c>
      <c r="Y457" s="3" t="s">
        <v>621</v>
      </c>
      <c r="Z457" s="3" t="s">
        <v>621</v>
      </c>
      <c r="AA457" s="3" t="s">
        <v>621</v>
      </c>
      <c r="AB457" s="3" t="s">
        <v>621</v>
      </c>
      <c r="AC457" s="3" t="s">
        <v>621</v>
      </c>
      <c r="AD457" s="3" t="s">
        <v>621</v>
      </c>
      <c r="AE457" s="3" t="s">
        <v>621</v>
      </c>
      <c r="AF457" s="3" t="s">
        <v>621</v>
      </c>
      <c r="AG457" s="3" t="s">
        <v>621</v>
      </c>
      <c r="AJ457" s="20">
        <f t="shared" si="39"/>
        <v>0</v>
      </c>
      <c r="AL457" s="20">
        <f t="shared" si="35"/>
        <v>0</v>
      </c>
      <c r="AM457" s="20" t="str">
        <f t="shared" si="36"/>
        <v/>
      </c>
      <c r="AN457" s="21" t="str">
        <f t="shared" si="37"/>
        <v/>
      </c>
      <c r="AQ457" s="3">
        <f t="shared" si="38"/>
        <v>0</v>
      </c>
    </row>
    <row r="458" spans="1:43" ht="15" customHeight="1" x14ac:dyDescent="0.35">
      <c r="A458" s="3" t="s">
        <v>583</v>
      </c>
      <c r="B458" s="3" t="s">
        <v>586</v>
      </c>
      <c r="C458" s="3">
        <v>2013</v>
      </c>
      <c r="D458" s="3" t="s">
        <v>621</v>
      </c>
      <c r="E458" s="3" t="s">
        <v>621</v>
      </c>
      <c r="F458" s="3" t="s">
        <v>621</v>
      </c>
      <c r="G458" s="3" t="s">
        <v>621</v>
      </c>
      <c r="H458" s="3" t="s">
        <v>621</v>
      </c>
      <c r="I458" s="3" t="s">
        <v>621</v>
      </c>
      <c r="J458" s="3" t="s">
        <v>621</v>
      </c>
      <c r="K458" s="3" t="s">
        <v>621</v>
      </c>
      <c r="L458" s="3" t="s">
        <v>621</v>
      </c>
      <c r="M458" s="3" t="s">
        <v>621</v>
      </c>
      <c r="N458" s="3" t="s">
        <v>621</v>
      </c>
      <c r="O458" s="3" t="s">
        <v>621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621</v>
      </c>
      <c r="AG458" s="3" t="s">
        <v>621</v>
      </c>
      <c r="AJ458" s="20">
        <f t="shared" si="39"/>
        <v>0</v>
      </c>
      <c r="AL458" s="20">
        <f t="shared" si="35"/>
        <v>0</v>
      </c>
      <c r="AM458" s="20" t="str">
        <f t="shared" si="36"/>
        <v/>
      </c>
      <c r="AN458" s="21" t="str">
        <f t="shared" si="37"/>
        <v/>
      </c>
      <c r="AQ458" s="3">
        <f t="shared" si="38"/>
        <v>0</v>
      </c>
    </row>
    <row r="459" spans="1:43" ht="15" customHeight="1" x14ac:dyDescent="0.35">
      <c r="A459" s="3" t="s">
        <v>583</v>
      </c>
      <c r="B459" s="3" t="s">
        <v>587</v>
      </c>
      <c r="C459" s="3">
        <v>2013</v>
      </c>
      <c r="D459" s="3">
        <v>512.98699999999997</v>
      </c>
      <c r="E459" s="3">
        <v>151.28</v>
      </c>
      <c r="F459" s="3" t="s">
        <v>621</v>
      </c>
      <c r="G459" s="3" t="s">
        <v>621</v>
      </c>
      <c r="H459" s="3" t="s">
        <v>621</v>
      </c>
      <c r="I459" s="3">
        <v>727.06</v>
      </c>
      <c r="J459" s="3" t="s">
        <v>621</v>
      </c>
      <c r="K459" s="3">
        <v>1.34</v>
      </c>
      <c r="L459" s="3" t="s">
        <v>621</v>
      </c>
      <c r="M459" s="3">
        <v>9.58</v>
      </c>
      <c r="N459" s="3" t="s">
        <v>621</v>
      </c>
      <c r="O459" s="3" t="s">
        <v>621</v>
      </c>
      <c r="P459" s="3">
        <v>474.80700000000002</v>
      </c>
      <c r="Q459" s="3">
        <v>111.82899999999999</v>
      </c>
      <c r="R459" s="3" t="s">
        <v>621</v>
      </c>
      <c r="S459" s="3">
        <v>82.233999999999995</v>
      </c>
      <c r="T459" s="3" t="s">
        <v>621</v>
      </c>
      <c r="U459" s="3" t="s">
        <v>621</v>
      </c>
      <c r="V459" s="3" t="s">
        <v>621</v>
      </c>
      <c r="W459" s="3" t="s">
        <v>621</v>
      </c>
      <c r="X459" s="3" t="s">
        <v>621</v>
      </c>
      <c r="Y459" s="3" t="s">
        <v>621</v>
      </c>
      <c r="Z459" s="3" t="s">
        <v>621</v>
      </c>
      <c r="AA459" s="3" t="s">
        <v>621</v>
      </c>
      <c r="AB459" s="3" t="s">
        <v>621</v>
      </c>
      <c r="AC459" s="3" t="s">
        <v>621</v>
      </c>
      <c r="AD459" s="3">
        <v>47.27</v>
      </c>
      <c r="AE459" s="3" t="s">
        <v>621</v>
      </c>
      <c r="AF459" s="3" t="s">
        <v>621</v>
      </c>
      <c r="AG459" s="3" t="s">
        <v>621</v>
      </c>
      <c r="AJ459" s="20">
        <f t="shared" si="39"/>
        <v>727.06000000000006</v>
      </c>
      <c r="AL459" s="20">
        <f t="shared" si="35"/>
        <v>512.98699999999997</v>
      </c>
      <c r="AM459" s="20">
        <f t="shared" si="36"/>
        <v>151.28</v>
      </c>
      <c r="AN459" s="21">
        <f t="shared" si="37"/>
        <v>0.91363436305119228</v>
      </c>
      <c r="AQ459" s="3">
        <f t="shared" si="38"/>
        <v>727.06000000000006</v>
      </c>
    </row>
    <row r="460" spans="1:43" ht="15" customHeight="1" x14ac:dyDescent="0.35">
      <c r="A460" s="3" t="s">
        <v>588</v>
      </c>
      <c r="B460" s="3" t="s">
        <v>589</v>
      </c>
      <c r="C460" s="3">
        <v>2013</v>
      </c>
      <c r="D460" s="3" t="s">
        <v>621</v>
      </c>
      <c r="E460" s="3" t="s">
        <v>621</v>
      </c>
      <c r="F460" s="3" t="s">
        <v>621</v>
      </c>
      <c r="G460" s="3" t="s">
        <v>621</v>
      </c>
      <c r="H460" s="3" t="s">
        <v>621</v>
      </c>
      <c r="I460" s="3" t="s">
        <v>621</v>
      </c>
      <c r="J460" s="3" t="s">
        <v>621</v>
      </c>
      <c r="K460" s="3" t="s">
        <v>621</v>
      </c>
      <c r="L460" s="3" t="s">
        <v>621</v>
      </c>
      <c r="M460" s="3" t="s">
        <v>621</v>
      </c>
      <c r="N460" s="3" t="s">
        <v>621</v>
      </c>
      <c r="O460" s="3" t="s">
        <v>621</v>
      </c>
      <c r="P460" s="3" t="s">
        <v>621</v>
      </c>
      <c r="Q460" s="3" t="s">
        <v>621</v>
      </c>
      <c r="R460" s="3" t="s">
        <v>621</v>
      </c>
      <c r="S460" s="3" t="s">
        <v>621</v>
      </c>
      <c r="T460" s="3" t="s">
        <v>621</v>
      </c>
      <c r="U460" s="3" t="s">
        <v>621</v>
      </c>
      <c r="V460" s="3" t="s">
        <v>621</v>
      </c>
      <c r="W460" s="3" t="s">
        <v>621</v>
      </c>
      <c r="X460" s="3" t="s">
        <v>621</v>
      </c>
      <c r="Y460" s="3" t="s">
        <v>621</v>
      </c>
      <c r="Z460" s="3" t="s">
        <v>621</v>
      </c>
      <c r="AA460" s="3" t="s">
        <v>621</v>
      </c>
      <c r="AB460" s="3" t="s">
        <v>621</v>
      </c>
      <c r="AC460" s="3" t="s">
        <v>621</v>
      </c>
      <c r="AD460" s="3" t="s">
        <v>621</v>
      </c>
      <c r="AE460" s="3" t="s">
        <v>621</v>
      </c>
      <c r="AF460" s="3" t="s">
        <v>621</v>
      </c>
      <c r="AG460" s="3" t="s">
        <v>621</v>
      </c>
      <c r="AJ460" s="20">
        <f t="shared" si="39"/>
        <v>0</v>
      </c>
      <c r="AL460" s="20">
        <f t="shared" si="35"/>
        <v>0</v>
      </c>
      <c r="AM460" s="20" t="str">
        <f t="shared" si="36"/>
        <v/>
      </c>
      <c r="AN460" s="21" t="str">
        <f t="shared" si="37"/>
        <v/>
      </c>
      <c r="AQ460" s="3">
        <f t="shared" si="38"/>
        <v>0</v>
      </c>
    </row>
    <row r="461" spans="1:43" ht="15" customHeight="1" x14ac:dyDescent="0.3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J461" s="20">
        <f t="shared" si="39"/>
        <v>0</v>
      </c>
      <c r="AL461" s="20">
        <f t="shared" si="35"/>
        <v>0</v>
      </c>
      <c r="AM461" s="20" t="str">
        <f t="shared" si="36"/>
        <v/>
      </c>
      <c r="AN461" s="21" t="str">
        <f t="shared" si="37"/>
        <v/>
      </c>
      <c r="AQ461" s="3">
        <f t="shared" si="38"/>
        <v>0</v>
      </c>
    </row>
    <row r="462" spans="1:43" ht="15" customHeight="1" x14ac:dyDescent="0.3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J462" s="20">
        <f t="shared" si="39"/>
        <v>0</v>
      </c>
      <c r="AL462" s="20">
        <f t="shared" si="35"/>
        <v>0</v>
      </c>
      <c r="AM462" s="20" t="str">
        <f t="shared" si="36"/>
        <v/>
      </c>
      <c r="AN462" s="21" t="str">
        <f t="shared" si="37"/>
        <v/>
      </c>
      <c r="AQ462" s="3">
        <f t="shared" si="38"/>
        <v>0</v>
      </c>
    </row>
    <row r="463" spans="1:43" ht="15" customHeight="1" x14ac:dyDescent="0.3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J463" s="20">
        <f t="shared" si="39"/>
        <v>0</v>
      </c>
      <c r="AL463" s="20">
        <f t="shared" si="35"/>
        <v>0</v>
      </c>
      <c r="AM463" s="20" t="str">
        <f t="shared" si="36"/>
        <v/>
      </c>
      <c r="AN463" s="21" t="str">
        <f t="shared" si="37"/>
        <v/>
      </c>
      <c r="AQ463" s="3">
        <f t="shared" si="38"/>
        <v>0</v>
      </c>
    </row>
    <row r="464" spans="1:43" ht="15" customHeight="1" x14ac:dyDescent="0.3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J464" s="20">
        <f t="shared" si="39"/>
        <v>0</v>
      </c>
      <c r="AL464" s="20">
        <f t="shared" si="35"/>
        <v>0</v>
      </c>
      <c r="AM464" s="20" t="str">
        <f t="shared" si="36"/>
        <v/>
      </c>
      <c r="AN464" s="21" t="str">
        <f t="shared" si="37"/>
        <v/>
      </c>
      <c r="AQ464" s="3">
        <f t="shared" si="38"/>
        <v>0</v>
      </c>
    </row>
    <row r="465" spans="1:43" ht="15" customHeight="1" x14ac:dyDescent="0.35">
      <c r="A465" s="3" t="s">
        <v>596</v>
      </c>
      <c r="B465" s="3" t="s">
        <v>597</v>
      </c>
      <c r="C465" s="3">
        <v>2013</v>
      </c>
      <c r="D465" s="3">
        <v>522.56500000000005</v>
      </c>
      <c r="E465" s="3">
        <v>222.67</v>
      </c>
      <c r="F465" s="3" t="s">
        <v>621</v>
      </c>
      <c r="G465" s="3" t="s">
        <v>621</v>
      </c>
      <c r="H465" s="3" t="s">
        <v>621</v>
      </c>
      <c r="I465" s="3">
        <v>1021.29</v>
      </c>
      <c r="J465" s="3" t="s">
        <v>621</v>
      </c>
      <c r="K465" s="3">
        <v>1.33</v>
      </c>
      <c r="L465" s="3" t="s">
        <v>621</v>
      </c>
      <c r="M465" s="3">
        <v>2.38</v>
      </c>
      <c r="N465" s="3">
        <v>31.68</v>
      </c>
      <c r="O465" s="3" t="s">
        <v>621</v>
      </c>
      <c r="P465" s="3">
        <v>33.6</v>
      </c>
      <c r="Q465" s="3" t="s">
        <v>621</v>
      </c>
      <c r="R465" s="3" t="s">
        <v>621</v>
      </c>
      <c r="S465" s="3" t="s">
        <v>621</v>
      </c>
      <c r="T465" s="3" t="s">
        <v>621</v>
      </c>
      <c r="U465" s="3" t="s">
        <v>621</v>
      </c>
      <c r="V465" s="3" t="s">
        <v>621</v>
      </c>
      <c r="W465" s="3">
        <v>479</v>
      </c>
      <c r="X465" s="3">
        <v>0.19</v>
      </c>
      <c r="Y465" s="3">
        <v>16.41</v>
      </c>
      <c r="Z465" s="3" t="s">
        <v>621</v>
      </c>
      <c r="AA465" s="3" t="s">
        <v>621</v>
      </c>
      <c r="AB465" s="3" t="s">
        <v>621</v>
      </c>
      <c r="AC465" s="3" t="s">
        <v>621</v>
      </c>
      <c r="AD465" s="3" t="s">
        <v>621</v>
      </c>
      <c r="AE465" s="3">
        <v>354.7</v>
      </c>
      <c r="AF465" s="3" t="s">
        <v>621</v>
      </c>
      <c r="AG465" s="3">
        <v>102</v>
      </c>
      <c r="AJ465" s="20">
        <f t="shared" si="39"/>
        <v>1021.29</v>
      </c>
      <c r="AL465" s="20">
        <f t="shared" si="35"/>
        <v>522.56500000000005</v>
      </c>
      <c r="AM465" s="20">
        <f t="shared" si="36"/>
        <v>222.67</v>
      </c>
      <c r="AN465" s="21">
        <f t="shared" si="37"/>
        <v>0.72969969352485586</v>
      </c>
      <c r="AQ465" s="3">
        <f t="shared" si="38"/>
        <v>919.29</v>
      </c>
    </row>
    <row r="466" spans="1:43" ht="15" customHeight="1" x14ac:dyDescent="0.35">
      <c r="A466" s="3" t="s">
        <v>596</v>
      </c>
      <c r="B466" s="3" t="s">
        <v>598</v>
      </c>
      <c r="C466" s="3">
        <v>2013</v>
      </c>
      <c r="D466" s="3" t="s">
        <v>621</v>
      </c>
      <c r="E466" s="3" t="s">
        <v>621</v>
      </c>
      <c r="F466" s="3" t="s">
        <v>621</v>
      </c>
      <c r="G466" s="3" t="s">
        <v>621</v>
      </c>
      <c r="H466" s="3" t="s">
        <v>621</v>
      </c>
      <c r="I466" s="3" t="s">
        <v>621</v>
      </c>
      <c r="J466" s="3" t="s">
        <v>621</v>
      </c>
      <c r="K466" s="3" t="s">
        <v>621</v>
      </c>
      <c r="L466" s="3" t="s">
        <v>621</v>
      </c>
      <c r="M466" s="3" t="s">
        <v>621</v>
      </c>
      <c r="N466" s="3" t="s">
        <v>621</v>
      </c>
      <c r="O466" s="3" t="s">
        <v>621</v>
      </c>
      <c r="P466" s="3" t="s">
        <v>621</v>
      </c>
      <c r="Q466" s="3" t="s">
        <v>621</v>
      </c>
      <c r="R466" s="3" t="s">
        <v>621</v>
      </c>
      <c r="S466" s="3" t="s">
        <v>621</v>
      </c>
      <c r="T466" s="3" t="s">
        <v>621</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J466" s="20">
        <f t="shared" si="39"/>
        <v>0</v>
      </c>
      <c r="AL466" s="20">
        <f t="shared" si="35"/>
        <v>0</v>
      </c>
      <c r="AM466" s="20" t="str">
        <f t="shared" si="36"/>
        <v/>
      </c>
      <c r="AN466" s="21" t="str">
        <f t="shared" si="37"/>
        <v/>
      </c>
      <c r="AQ466" s="3">
        <f t="shared" si="38"/>
        <v>0</v>
      </c>
    </row>
    <row r="467" spans="1:43" ht="15" customHeight="1" x14ac:dyDescent="0.35">
      <c r="A467" s="3" t="s">
        <v>596</v>
      </c>
      <c r="B467" s="3" t="s">
        <v>599</v>
      </c>
      <c r="C467" s="3">
        <v>2013</v>
      </c>
      <c r="D467" s="3" t="s">
        <v>621</v>
      </c>
      <c r="E467" s="3" t="s">
        <v>621</v>
      </c>
      <c r="F467" s="3" t="s">
        <v>621</v>
      </c>
      <c r="G467" s="3" t="s">
        <v>621</v>
      </c>
      <c r="H467" s="3" t="s">
        <v>621</v>
      </c>
      <c r="I467" s="3" t="s">
        <v>621</v>
      </c>
      <c r="J467" s="3" t="s">
        <v>621</v>
      </c>
      <c r="K467" s="3" t="s">
        <v>621</v>
      </c>
      <c r="L467" s="3" t="s">
        <v>621</v>
      </c>
      <c r="M467" s="3" t="s">
        <v>621</v>
      </c>
      <c r="N467" s="3" t="s">
        <v>621</v>
      </c>
      <c r="O467" s="3" t="s">
        <v>621</v>
      </c>
      <c r="P467" s="3" t="s">
        <v>621</v>
      </c>
      <c r="Q467" s="3" t="s">
        <v>621</v>
      </c>
      <c r="R467" s="3" t="s">
        <v>621</v>
      </c>
      <c r="S467" s="3" t="s">
        <v>621</v>
      </c>
      <c r="T467" s="3" t="s">
        <v>621</v>
      </c>
      <c r="U467" s="3" t="s">
        <v>621</v>
      </c>
      <c r="V467" s="3" t="s">
        <v>621</v>
      </c>
      <c r="W467" s="3" t="s">
        <v>621</v>
      </c>
      <c r="X467" s="3" t="s">
        <v>621</v>
      </c>
      <c r="Y467" s="3" t="s">
        <v>621</v>
      </c>
      <c r="Z467" s="3" t="s">
        <v>621</v>
      </c>
      <c r="AA467" s="3" t="s">
        <v>621</v>
      </c>
      <c r="AB467" s="3" t="s">
        <v>621</v>
      </c>
      <c r="AC467" s="3" t="s">
        <v>621</v>
      </c>
      <c r="AD467" s="3" t="s">
        <v>621</v>
      </c>
      <c r="AE467" s="3" t="s">
        <v>621</v>
      </c>
      <c r="AF467" s="3" t="s">
        <v>621</v>
      </c>
      <c r="AG467" s="3" t="s">
        <v>621</v>
      </c>
      <c r="AJ467" s="20">
        <f t="shared" si="39"/>
        <v>0</v>
      </c>
      <c r="AL467" s="20">
        <f t="shared" si="35"/>
        <v>0</v>
      </c>
      <c r="AM467" s="20" t="str">
        <f t="shared" si="36"/>
        <v/>
      </c>
      <c r="AN467" s="21" t="str">
        <f t="shared" si="37"/>
        <v/>
      </c>
      <c r="AQ467" s="3">
        <f t="shared" si="38"/>
        <v>0</v>
      </c>
    </row>
    <row r="468" spans="1:43" ht="15" customHeight="1" x14ac:dyDescent="0.35">
      <c r="A468" s="3" t="s">
        <v>596</v>
      </c>
      <c r="B468" s="3" t="s">
        <v>600</v>
      </c>
      <c r="C468" s="3">
        <v>2013</v>
      </c>
      <c r="D468" s="3" t="s">
        <v>621</v>
      </c>
      <c r="E468" s="3" t="s">
        <v>621</v>
      </c>
      <c r="F468" s="3" t="s">
        <v>621</v>
      </c>
      <c r="G468" s="3" t="s">
        <v>621</v>
      </c>
      <c r="H468" s="3" t="s">
        <v>621</v>
      </c>
      <c r="I468" s="3" t="s">
        <v>621</v>
      </c>
      <c r="J468" s="3" t="s">
        <v>621</v>
      </c>
      <c r="K468" s="3" t="s">
        <v>621</v>
      </c>
      <c r="L468" s="3" t="s">
        <v>621</v>
      </c>
      <c r="M468" s="3" t="s">
        <v>621</v>
      </c>
      <c r="N468" s="3" t="s">
        <v>621</v>
      </c>
      <c r="O468" s="3" t="s">
        <v>621</v>
      </c>
      <c r="P468" s="3" t="s">
        <v>621</v>
      </c>
      <c r="Q468" s="3" t="s">
        <v>621</v>
      </c>
      <c r="R468" s="3" t="s">
        <v>621</v>
      </c>
      <c r="S468" s="3" t="s">
        <v>621</v>
      </c>
      <c r="T468" s="3" t="s">
        <v>621</v>
      </c>
      <c r="U468" s="3" t="s">
        <v>621</v>
      </c>
      <c r="V468" s="3" t="s">
        <v>621</v>
      </c>
      <c r="W468" s="3" t="s">
        <v>621</v>
      </c>
      <c r="X468" s="3" t="s">
        <v>621</v>
      </c>
      <c r="Y468" s="3" t="s">
        <v>621</v>
      </c>
      <c r="Z468" s="3" t="s">
        <v>621</v>
      </c>
      <c r="AA468" s="3" t="s">
        <v>621</v>
      </c>
      <c r="AB468" s="3" t="s">
        <v>621</v>
      </c>
      <c r="AC468" s="3" t="s">
        <v>621</v>
      </c>
      <c r="AD468" s="3" t="s">
        <v>621</v>
      </c>
      <c r="AE468" s="3" t="s">
        <v>621</v>
      </c>
      <c r="AF468" s="3" t="s">
        <v>621</v>
      </c>
      <c r="AG468" s="3" t="s">
        <v>621</v>
      </c>
      <c r="AJ468" s="20">
        <f t="shared" si="39"/>
        <v>0</v>
      </c>
      <c r="AL468" s="20">
        <f t="shared" si="35"/>
        <v>0</v>
      </c>
      <c r="AM468" s="20" t="str">
        <f t="shared" si="36"/>
        <v/>
      </c>
      <c r="AN468" s="21" t="str">
        <f t="shared" si="37"/>
        <v/>
      </c>
      <c r="AQ468" s="3">
        <f t="shared" si="38"/>
        <v>0</v>
      </c>
    </row>
    <row r="469" spans="1:43" ht="15" customHeight="1" x14ac:dyDescent="0.35">
      <c r="A469" s="3" t="s">
        <v>601</v>
      </c>
      <c r="B469" s="3" t="s">
        <v>602</v>
      </c>
      <c r="C469" s="3">
        <v>2013</v>
      </c>
      <c r="D469" s="3" t="s">
        <v>621</v>
      </c>
      <c r="E469" s="3" t="s">
        <v>621</v>
      </c>
      <c r="F469" s="3" t="s">
        <v>621</v>
      </c>
      <c r="G469" s="3" t="s">
        <v>621</v>
      </c>
      <c r="H469" s="3" t="s">
        <v>621</v>
      </c>
      <c r="I469" s="3" t="s">
        <v>622</v>
      </c>
      <c r="J469" s="3" t="s">
        <v>621</v>
      </c>
      <c r="K469" s="3" t="s">
        <v>621</v>
      </c>
      <c r="L469" s="3" t="s">
        <v>621</v>
      </c>
      <c r="M469" s="3" t="s">
        <v>621</v>
      </c>
      <c r="N469" s="3" t="s">
        <v>621</v>
      </c>
      <c r="O469" s="3" t="s">
        <v>621</v>
      </c>
      <c r="P469" s="3" t="s">
        <v>621</v>
      </c>
      <c r="Q469" s="3" t="s">
        <v>621</v>
      </c>
      <c r="R469" s="3" t="s">
        <v>621</v>
      </c>
      <c r="S469" s="3" t="s">
        <v>621</v>
      </c>
      <c r="T469" s="3" t="s">
        <v>621</v>
      </c>
      <c r="U469" s="3" t="s">
        <v>621</v>
      </c>
      <c r="V469" s="3" t="s">
        <v>621</v>
      </c>
      <c r="W469" s="3" t="s">
        <v>621</v>
      </c>
      <c r="X469" s="3" t="s">
        <v>621</v>
      </c>
      <c r="Y469" s="3" t="s">
        <v>621</v>
      </c>
      <c r="Z469" s="3" t="s">
        <v>621</v>
      </c>
      <c r="AA469" s="3" t="s">
        <v>621</v>
      </c>
      <c r="AB469" s="3" t="s">
        <v>621</v>
      </c>
      <c r="AC469" s="3" t="s">
        <v>621</v>
      </c>
      <c r="AD469" s="3" t="s">
        <v>621</v>
      </c>
      <c r="AE469" s="3" t="s">
        <v>621</v>
      </c>
      <c r="AF469" s="3" t="s">
        <v>621</v>
      </c>
      <c r="AG469" s="3" t="s">
        <v>621</v>
      </c>
      <c r="AJ469" s="20">
        <f t="shared" ref="AJ469:AJ476" si="40">SUMPRODUCT(J469:AG469)</f>
        <v>0</v>
      </c>
      <c r="AL469" s="20">
        <f t="shared" ref="AL469:AL476" si="41">IFERROR(D469/1,0)</f>
        <v>0</v>
      </c>
      <c r="AM469" s="20" t="str">
        <f t="shared" ref="AM469:AM476" si="42">IFERROR(E469/1,"")</f>
        <v/>
      </c>
      <c r="AN469" s="21" t="str">
        <f t="shared" ref="AN469:AN476" si="43">IFERROR((AL469+AM469)/AJ469,"")</f>
        <v/>
      </c>
      <c r="AQ469" s="3">
        <f t="shared" si="38"/>
        <v>0</v>
      </c>
    </row>
    <row r="470" spans="1:43" ht="15" customHeight="1" x14ac:dyDescent="0.35">
      <c r="A470" s="3" t="s">
        <v>603</v>
      </c>
      <c r="B470" s="3" t="s">
        <v>604</v>
      </c>
      <c r="C470" s="3">
        <v>2013</v>
      </c>
      <c r="D470" s="3" t="s">
        <v>621</v>
      </c>
      <c r="E470" s="3" t="s">
        <v>621</v>
      </c>
      <c r="F470" s="3" t="s">
        <v>621</v>
      </c>
      <c r="G470" s="3" t="s">
        <v>621</v>
      </c>
      <c r="H470" s="3" t="s">
        <v>621</v>
      </c>
      <c r="I470" s="3" t="s">
        <v>621</v>
      </c>
      <c r="J470" s="3" t="s">
        <v>621</v>
      </c>
      <c r="K470" s="3" t="s">
        <v>621</v>
      </c>
      <c r="L470" s="3" t="s">
        <v>621</v>
      </c>
      <c r="M470" s="3" t="s">
        <v>621</v>
      </c>
      <c r="N470" s="3" t="s">
        <v>621</v>
      </c>
      <c r="O470" s="3" t="s">
        <v>621</v>
      </c>
      <c r="P470" s="3" t="s">
        <v>621</v>
      </c>
      <c r="Q470" s="3" t="s">
        <v>621</v>
      </c>
      <c r="R470" s="3" t="s">
        <v>621</v>
      </c>
      <c r="S470" s="3" t="s">
        <v>621</v>
      </c>
      <c r="T470" s="3" t="s">
        <v>621</v>
      </c>
      <c r="U470" s="3" t="s">
        <v>621</v>
      </c>
      <c r="V470" s="3" t="s">
        <v>621</v>
      </c>
      <c r="W470" s="3" t="s">
        <v>621</v>
      </c>
      <c r="X470" s="3" t="s">
        <v>621</v>
      </c>
      <c r="Y470" s="3" t="s">
        <v>621</v>
      </c>
      <c r="Z470" s="3" t="s">
        <v>621</v>
      </c>
      <c r="AA470" s="3" t="s">
        <v>621</v>
      </c>
      <c r="AB470" s="3" t="s">
        <v>621</v>
      </c>
      <c r="AC470" s="3" t="s">
        <v>621</v>
      </c>
      <c r="AD470" s="3" t="s">
        <v>621</v>
      </c>
      <c r="AE470" s="3" t="s">
        <v>621</v>
      </c>
      <c r="AF470" s="3" t="s">
        <v>621</v>
      </c>
      <c r="AG470" s="3" t="s">
        <v>621</v>
      </c>
      <c r="AJ470" s="20">
        <f t="shared" si="40"/>
        <v>0</v>
      </c>
      <c r="AL470" s="20">
        <f t="shared" si="41"/>
        <v>0</v>
      </c>
      <c r="AM470" s="20" t="str">
        <f t="shared" si="42"/>
        <v/>
      </c>
      <c r="AN470" s="21" t="str">
        <f t="shared" si="43"/>
        <v/>
      </c>
      <c r="AQ470" s="3">
        <f t="shared" si="38"/>
        <v>0</v>
      </c>
    </row>
    <row r="471" spans="1:43" ht="15" customHeight="1" x14ac:dyDescent="0.35">
      <c r="A471" s="3" t="s">
        <v>605</v>
      </c>
      <c r="B471" s="3" t="s">
        <v>606</v>
      </c>
      <c r="C471" s="3">
        <v>2013</v>
      </c>
      <c r="D471" s="3" t="s">
        <v>621</v>
      </c>
      <c r="E471" s="3" t="s">
        <v>621</v>
      </c>
      <c r="F471" s="3" t="s">
        <v>621</v>
      </c>
      <c r="G471" s="3" t="s">
        <v>621</v>
      </c>
      <c r="H471" s="3" t="s">
        <v>621</v>
      </c>
      <c r="I471" s="3" t="s">
        <v>621</v>
      </c>
      <c r="J471" s="3" t="s">
        <v>621</v>
      </c>
      <c r="K471" s="3" t="s">
        <v>621</v>
      </c>
      <c r="L471" s="3" t="s">
        <v>621</v>
      </c>
      <c r="M471" s="3" t="s">
        <v>621</v>
      </c>
      <c r="N471" s="3" t="s">
        <v>621</v>
      </c>
      <c r="O471" s="3" t="s">
        <v>621</v>
      </c>
      <c r="P471" s="3" t="s">
        <v>621</v>
      </c>
      <c r="Q471" s="3" t="s">
        <v>621</v>
      </c>
      <c r="R471" s="3" t="s">
        <v>621</v>
      </c>
      <c r="S471" s="3" t="s">
        <v>621</v>
      </c>
      <c r="T471" s="3" t="s">
        <v>621</v>
      </c>
      <c r="U471" s="3" t="s">
        <v>621</v>
      </c>
      <c r="V471" s="3" t="s">
        <v>621</v>
      </c>
      <c r="W471" s="3" t="s">
        <v>621</v>
      </c>
      <c r="X471" s="3" t="s">
        <v>621</v>
      </c>
      <c r="Y471" s="3" t="s">
        <v>621</v>
      </c>
      <c r="Z471" s="3" t="s">
        <v>621</v>
      </c>
      <c r="AA471" s="3" t="s">
        <v>621</v>
      </c>
      <c r="AB471" s="3" t="s">
        <v>621</v>
      </c>
      <c r="AC471" s="3" t="s">
        <v>621</v>
      </c>
      <c r="AD471" s="3" t="s">
        <v>621</v>
      </c>
      <c r="AE471" s="3" t="s">
        <v>621</v>
      </c>
      <c r="AF471" s="3" t="s">
        <v>621</v>
      </c>
      <c r="AG471" s="3" t="s">
        <v>621</v>
      </c>
      <c r="AJ471" s="20">
        <f t="shared" si="40"/>
        <v>0</v>
      </c>
      <c r="AL471" s="20">
        <f t="shared" si="41"/>
        <v>0</v>
      </c>
      <c r="AM471" s="20" t="str">
        <f t="shared" si="42"/>
        <v/>
      </c>
      <c r="AN471" s="21" t="str">
        <f t="shared" si="43"/>
        <v/>
      </c>
      <c r="AQ471" s="3">
        <f t="shared" si="38"/>
        <v>0</v>
      </c>
    </row>
    <row r="472" spans="1:43" ht="15" customHeight="1" x14ac:dyDescent="0.35">
      <c r="A472" s="3" t="s">
        <v>605</v>
      </c>
      <c r="B472" s="3" t="s">
        <v>607</v>
      </c>
      <c r="C472" s="3">
        <v>2013</v>
      </c>
      <c r="D472" s="3" t="s">
        <v>621</v>
      </c>
      <c r="E472" s="3" t="s">
        <v>621</v>
      </c>
      <c r="F472" s="3" t="s">
        <v>621</v>
      </c>
      <c r="G472" s="3" t="s">
        <v>621</v>
      </c>
      <c r="H472" s="3" t="s">
        <v>621</v>
      </c>
      <c r="I472" s="3" t="s">
        <v>621</v>
      </c>
      <c r="J472" s="3" t="s">
        <v>621</v>
      </c>
      <c r="K472" s="3" t="s">
        <v>621</v>
      </c>
      <c r="L472" s="3" t="s">
        <v>621</v>
      </c>
      <c r="M472" s="3" t="s">
        <v>621</v>
      </c>
      <c r="N472" s="3" t="s">
        <v>621</v>
      </c>
      <c r="O472" s="3" t="s">
        <v>621</v>
      </c>
      <c r="P472" s="3" t="s">
        <v>621</v>
      </c>
      <c r="Q472" s="3" t="s">
        <v>621</v>
      </c>
      <c r="R472" s="3" t="s">
        <v>621</v>
      </c>
      <c r="S472" s="3" t="s">
        <v>621</v>
      </c>
      <c r="T472" s="3" t="s">
        <v>621</v>
      </c>
      <c r="U472" s="3" t="s">
        <v>621</v>
      </c>
      <c r="V472" s="3" t="s">
        <v>621</v>
      </c>
      <c r="W472" s="3" t="s">
        <v>621</v>
      </c>
      <c r="X472" s="3" t="s">
        <v>621</v>
      </c>
      <c r="Y472" s="3" t="s">
        <v>621</v>
      </c>
      <c r="Z472" s="3" t="s">
        <v>621</v>
      </c>
      <c r="AA472" s="3" t="s">
        <v>621</v>
      </c>
      <c r="AB472" s="3" t="s">
        <v>621</v>
      </c>
      <c r="AC472" s="3" t="s">
        <v>621</v>
      </c>
      <c r="AD472" s="3" t="s">
        <v>621</v>
      </c>
      <c r="AE472" s="3" t="s">
        <v>621</v>
      </c>
      <c r="AF472" s="3" t="s">
        <v>621</v>
      </c>
      <c r="AG472" s="3" t="s">
        <v>621</v>
      </c>
      <c r="AJ472" s="20">
        <f t="shared" si="40"/>
        <v>0</v>
      </c>
      <c r="AL472" s="20">
        <f t="shared" si="41"/>
        <v>0</v>
      </c>
      <c r="AM472" s="20" t="str">
        <f t="shared" si="42"/>
        <v/>
      </c>
      <c r="AN472" s="21" t="str">
        <f t="shared" si="43"/>
        <v/>
      </c>
      <c r="AQ472" s="3">
        <f t="shared" si="38"/>
        <v>0</v>
      </c>
    </row>
    <row r="473" spans="1:43" ht="15" customHeight="1" x14ac:dyDescent="0.35">
      <c r="A473" s="3" t="s">
        <v>605</v>
      </c>
      <c r="B473" s="3" t="s">
        <v>608</v>
      </c>
      <c r="C473" s="3">
        <v>2013</v>
      </c>
      <c r="D473" s="3" t="s">
        <v>621</v>
      </c>
      <c r="E473" s="3" t="s">
        <v>621</v>
      </c>
      <c r="F473" s="3" t="s">
        <v>621</v>
      </c>
      <c r="G473" s="3" t="s">
        <v>621</v>
      </c>
      <c r="H473" s="3" t="s">
        <v>621</v>
      </c>
      <c r="I473" s="3" t="s">
        <v>621</v>
      </c>
      <c r="J473" s="3" t="s">
        <v>621</v>
      </c>
      <c r="K473" s="3" t="s">
        <v>621</v>
      </c>
      <c r="L473" s="3" t="s">
        <v>621</v>
      </c>
      <c r="M473" s="3" t="s">
        <v>621</v>
      </c>
      <c r="N473" s="3" t="s">
        <v>621</v>
      </c>
      <c r="O473" s="3" t="s">
        <v>621</v>
      </c>
      <c r="P473" s="3" t="s">
        <v>621</v>
      </c>
      <c r="Q473" s="3" t="s">
        <v>621</v>
      </c>
      <c r="R473" s="3" t="s">
        <v>621</v>
      </c>
      <c r="S473" s="3" t="s">
        <v>621</v>
      </c>
      <c r="T473" s="3" t="s">
        <v>621</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J473" s="20">
        <f t="shared" si="40"/>
        <v>0</v>
      </c>
      <c r="AL473" s="20">
        <f t="shared" si="41"/>
        <v>0</v>
      </c>
      <c r="AM473" s="20" t="str">
        <f t="shared" si="42"/>
        <v/>
      </c>
      <c r="AN473" s="21" t="str">
        <f t="shared" si="43"/>
        <v/>
      </c>
      <c r="AQ473" s="3">
        <f t="shared" si="38"/>
        <v>0</v>
      </c>
    </row>
    <row r="474" spans="1:43" ht="15" customHeight="1" x14ac:dyDescent="0.35">
      <c r="A474" s="3" t="s">
        <v>605</v>
      </c>
      <c r="B474" s="3" t="s">
        <v>609</v>
      </c>
      <c r="C474" s="3">
        <v>2013</v>
      </c>
      <c r="D474" s="3" t="s">
        <v>621</v>
      </c>
      <c r="E474" s="3" t="s">
        <v>621</v>
      </c>
      <c r="F474" s="3" t="s">
        <v>621</v>
      </c>
      <c r="G474" s="3" t="s">
        <v>621</v>
      </c>
      <c r="H474" s="3" t="s">
        <v>621</v>
      </c>
      <c r="I474" s="3" t="s">
        <v>621</v>
      </c>
      <c r="J474" s="3" t="s">
        <v>621</v>
      </c>
      <c r="K474" s="3" t="s">
        <v>621</v>
      </c>
      <c r="L474" s="3" t="s">
        <v>621</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J474" s="20">
        <f t="shared" si="40"/>
        <v>0</v>
      </c>
      <c r="AL474" s="20">
        <f t="shared" si="41"/>
        <v>0</v>
      </c>
      <c r="AM474" s="20" t="str">
        <f t="shared" si="42"/>
        <v/>
      </c>
      <c r="AN474" s="21" t="str">
        <f t="shared" si="43"/>
        <v/>
      </c>
      <c r="AQ474" s="3">
        <f t="shared" si="38"/>
        <v>0</v>
      </c>
    </row>
    <row r="475" spans="1:43" ht="15" customHeight="1" x14ac:dyDescent="0.35">
      <c r="A475" s="3" t="s">
        <v>605</v>
      </c>
      <c r="B475" s="3" t="s">
        <v>610</v>
      </c>
      <c r="C475" s="3">
        <v>2013</v>
      </c>
      <c r="D475" s="3" t="s">
        <v>621</v>
      </c>
      <c r="E475" s="3" t="s">
        <v>621</v>
      </c>
      <c r="F475" s="3" t="s">
        <v>621</v>
      </c>
      <c r="G475" s="3" t="s">
        <v>621</v>
      </c>
      <c r="H475" s="3" t="s">
        <v>621</v>
      </c>
      <c r="I475" s="3" t="s">
        <v>621</v>
      </c>
      <c r="J475" s="3" t="s">
        <v>621</v>
      </c>
      <c r="K475" s="3" t="s">
        <v>621</v>
      </c>
      <c r="L475" s="3" t="s">
        <v>621</v>
      </c>
      <c r="M475" s="3" t="s">
        <v>621</v>
      </c>
      <c r="N475" s="3" t="s">
        <v>621</v>
      </c>
      <c r="O475" s="3" t="s">
        <v>621</v>
      </c>
      <c r="P475" s="3" t="s">
        <v>621</v>
      </c>
      <c r="Q475" s="3" t="s">
        <v>621</v>
      </c>
      <c r="R475" s="3" t="s">
        <v>621</v>
      </c>
      <c r="S475" s="3" t="s">
        <v>621</v>
      </c>
      <c r="T475" s="3" t="s">
        <v>621</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J475" s="20">
        <f t="shared" si="40"/>
        <v>0</v>
      </c>
      <c r="AL475" s="20">
        <f t="shared" si="41"/>
        <v>0</v>
      </c>
      <c r="AM475" s="20" t="str">
        <f t="shared" si="42"/>
        <v/>
      </c>
      <c r="AN475" s="21" t="str">
        <f t="shared" si="43"/>
        <v/>
      </c>
      <c r="AQ475" s="3">
        <f t="shared" si="38"/>
        <v>0</v>
      </c>
    </row>
    <row r="476" spans="1:43" ht="15" customHeight="1" x14ac:dyDescent="0.35">
      <c r="A476" s="3" t="s">
        <v>605</v>
      </c>
      <c r="B476" s="3" t="s">
        <v>611</v>
      </c>
      <c r="C476" s="3">
        <v>2013</v>
      </c>
      <c r="D476" s="3">
        <v>534.13699999999994</v>
      </c>
      <c r="E476" s="3">
        <v>159.42699999999999</v>
      </c>
      <c r="F476" s="3">
        <v>5.1878900000000003</v>
      </c>
      <c r="G476" s="3" t="s">
        <v>950</v>
      </c>
      <c r="H476" s="3">
        <v>6.1834199999999999</v>
      </c>
      <c r="I476" s="3">
        <v>868.22299999999996</v>
      </c>
      <c r="J476" s="3" t="s">
        <v>621</v>
      </c>
      <c r="K476" s="3" t="s">
        <v>621</v>
      </c>
      <c r="L476" s="3" t="s">
        <v>621</v>
      </c>
      <c r="M476" s="3">
        <v>12.156000000000001</v>
      </c>
      <c r="N476" s="3" t="s">
        <v>621</v>
      </c>
      <c r="O476" s="3" t="s">
        <v>621</v>
      </c>
      <c r="P476" s="3">
        <v>104.035</v>
      </c>
      <c r="Q476" s="3">
        <v>315.935</v>
      </c>
      <c r="R476" s="3">
        <v>94.421000000000006</v>
      </c>
      <c r="S476" s="3">
        <v>121.349</v>
      </c>
      <c r="T476" s="3" t="s">
        <v>621</v>
      </c>
      <c r="U476" s="3">
        <v>28.614000000000001</v>
      </c>
      <c r="V476" s="3" t="s">
        <v>14</v>
      </c>
      <c r="W476" s="3" t="s">
        <v>621</v>
      </c>
      <c r="X476" s="3" t="s">
        <v>621</v>
      </c>
      <c r="Y476" s="3" t="s">
        <v>621</v>
      </c>
      <c r="Z476" s="3" t="s">
        <v>621</v>
      </c>
      <c r="AA476" s="3" t="s">
        <v>621</v>
      </c>
      <c r="AB476" s="3">
        <v>27.96</v>
      </c>
      <c r="AC476" s="3" t="s">
        <v>621</v>
      </c>
      <c r="AD476" s="3">
        <v>66.162999999999997</v>
      </c>
      <c r="AE476" s="3" t="s">
        <v>621</v>
      </c>
      <c r="AF476" s="3">
        <v>36.076999999999998</v>
      </c>
      <c r="AG476" s="3">
        <v>61.512999999999998</v>
      </c>
      <c r="AJ476" s="20">
        <f t="shared" si="40"/>
        <v>868.22300000000018</v>
      </c>
      <c r="AL476" s="20">
        <f t="shared" si="41"/>
        <v>534.13699999999994</v>
      </c>
      <c r="AM476" s="20">
        <f t="shared" si="42"/>
        <v>159.42699999999999</v>
      </c>
      <c r="AN476" s="21">
        <f t="shared" si="43"/>
        <v>0.79883163657263145</v>
      </c>
      <c r="AQ476" s="3">
        <f t="shared" si="38"/>
        <v>806.71000000000015</v>
      </c>
    </row>
  </sheetData>
  <autoFilter ref="A1:AG476" xr:uid="{00000000-0009-0000-0000-000002000000}"/>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AE462"/>
  <sheetViews>
    <sheetView workbookViewId="0">
      <selection activeCell="AD259" sqref="AD259"/>
    </sheetView>
  </sheetViews>
  <sheetFormatPr defaultColWidth="9.1796875" defaultRowHeight="14.5" x14ac:dyDescent="0.35"/>
  <cols>
    <col min="1" max="1" width="9.1796875" style="28"/>
    <col min="2" max="2" width="13.81640625" style="28" customWidth="1"/>
    <col min="3" max="3" width="14" style="28" customWidth="1"/>
    <col min="4" max="30" width="9.1796875" style="28"/>
    <col min="31" max="31" width="8.7265625" customWidth="1"/>
    <col min="32" max="16384" width="9.1796875" style="28"/>
  </cols>
  <sheetData>
    <row r="1" spans="1:31" x14ac:dyDescent="0.35">
      <c r="A1" s="28" t="s">
        <v>1024</v>
      </c>
      <c r="C1" s="28" t="s">
        <v>1025</v>
      </c>
      <c r="AE1" t="s">
        <v>1049</v>
      </c>
    </row>
    <row r="2" spans="1:31" s="29" customFormat="1" ht="58" x14ac:dyDescent="0.3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3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35">
      <c r="A4" s="28" t="s">
        <v>8</v>
      </c>
      <c r="B4" s="28" t="s">
        <v>11</v>
      </c>
      <c r="C4" s="28">
        <v>0</v>
      </c>
      <c r="D4" s="28">
        <v>0</v>
      </c>
      <c r="E4" s="28">
        <v>0</v>
      </c>
      <c r="F4" s="28">
        <v>0</v>
      </c>
      <c r="G4" s="28">
        <v>9.5136999999999999E-2</v>
      </c>
      <c r="H4" s="28">
        <v>0</v>
      </c>
      <c r="I4" s="28">
        <v>0</v>
      </c>
      <c r="J4" s="28">
        <v>155.97900000000001</v>
      </c>
      <c r="K4" s="28">
        <v>6.1167899999999999</v>
      </c>
      <c r="L4" s="28">
        <v>0</v>
      </c>
      <c r="M4" s="28">
        <v>0</v>
      </c>
      <c r="N4" s="28">
        <v>41.271999999999998</v>
      </c>
      <c r="O4" s="28">
        <v>0</v>
      </c>
      <c r="P4" s="28">
        <v>0</v>
      </c>
      <c r="Q4" s="28">
        <v>0</v>
      </c>
      <c r="R4" s="28">
        <v>0</v>
      </c>
      <c r="S4" s="28">
        <v>0</v>
      </c>
      <c r="T4" s="28">
        <v>0</v>
      </c>
      <c r="U4" s="28">
        <v>0</v>
      </c>
      <c r="V4" s="28">
        <v>0</v>
      </c>
      <c r="W4" s="28">
        <v>0</v>
      </c>
      <c r="X4" s="28">
        <v>0</v>
      </c>
      <c r="Y4" s="28">
        <v>0</v>
      </c>
      <c r="Z4" s="28">
        <v>0</v>
      </c>
      <c r="AB4" s="28">
        <v>155.97900000000001</v>
      </c>
      <c r="AE4">
        <f t="shared" si="0"/>
        <v>203.46292700000001</v>
      </c>
    </row>
    <row r="5" spans="1:31" x14ac:dyDescent="0.3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3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3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3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3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3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3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3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3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3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3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3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3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3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3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3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3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3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3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3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3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3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3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3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3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3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35">
      <c r="A31" s="28" t="s">
        <v>46</v>
      </c>
      <c r="B31" s="28" t="s">
        <v>48</v>
      </c>
      <c r="C31" s="28">
        <v>66.225099999999998</v>
      </c>
      <c r="D31" s="28">
        <v>0</v>
      </c>
      <c r="E31" s="28">
        <v>0</v>
      </c>
      <c r="F31" s="28">
        <v>0</v>
      </c>
      <c r="G31" s="28">
        <v>0.83620000000000005</v>
      </c>
      <c r="H31" s="28">
        <v>0</v>
      </c>
      <c r="I31" s="28">
        <v>0</v>
      </c>
      <c r="J31" s="28">
        <v>0.29100999999999999</v>
      </c>
      <c r="K31" s="28">
        <v>3.5540099999999999</v>
      </c>
      <c r="L31" s="28">
        <v>0</v>
      </c>
      <c r="M31" s="28">
        <v>8.7837399999999999</v>
      </c>
      <c r="N31" s="28">
        <v>13.36</v>
      </c>
      <c r="O31" s="28">
        <v>0</v>
      </c>
      <c r="P31" s="28">
        <v>0</v>
      </c>
      <c r="Q31" s="28">
        <v>0</v>
      </c>
      <c r="R31" s="28">
        <v>0</v>
      </c>
      <c r="S31" s="28">
        <v>0</v>
      </c>
      <c r="T31" s="28">
        <v>0</v>
      </c>
      <c r="U31" s="28">
        <v>0</v>
      </c>
      <c r="V31" s="28">
        <v>0</v>
      </c>
      <c r="W31" s="28">
        <v>0</v>
      </c>
      <c r="X31" s="28">
        <v>0</v>
      </c>
      <c r="Y31" s="28">
        <v>0</v>
      </c>
      <c r="Z31" s="28">
        <v>0</v>
      </c>
      <c r="AB31" s="28">
        <v>66.225099999999998</v>
      </c>
      <c r="AE31">
        <f t="shared" si="0"/>
        <v>93.050060000000002</v>
      </c>
    </row>
    <row r="32" spans="1:31" x14ac:dyDescent="0.3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3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3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35">
      <c r="A35" s="28" t="s">
        <v>53</v>
      </c>
      <c r="B35" s="28" t="s">
        <v>54</v>
      </c>
      <c r="C35" s="28">
        <v>119.548</v>
      </c>
      <c r="D35" s="28">
        <v>0</v>
      </c>
      <c r="E35" s="28">
        <v>0</v>
      </c>
      <c r="F35" s="28">
        <v>0</v>
      </c>
      <c r="G35" s="28">
        <v>0.58081700000000003</v>
      </c>
      <c r="H35" s="28">
        <v>0</v>
      </c>
      <c r="I35" s="28">
        <v>0</v>
      </c>
      <c r="J35" s="28">
        <v>0</v>
      </c>
      <c r="K35" s="28">
        <v>3.5805600000000002</v>
      </c>
      <c r="L35" s="28">
        <v>0</v>
      </c>
      <c r="M35" s="28">
        <v>0</v>
      </c>
      <c r="N35" s="28">
        <v>0</v>
      </c>
      <c r="O35" s="28">
        <v>0</v>
      </c>
      <c r="P35" s="28">
        <v>0</v>
      </c>
      <c r="Q35" s="28">
        <v>0</v>
      </c>
      <c r="R35" s="28">
        <v>0</v>
      </c>
      <c r="S35" s="28">
        <v>0</v>
      </c>
      <c r="T35" s="28">
        <v>0</v>
      </c>
      <c r="U35" s="28">
        <v>0</v>
      </c>
      <c r="V35" s="28">
        <v>0</v>
      </c>
      <c r="W35" s="28">
        <v>0</v>
      </c>
      <c r="X35" s="28">
        <v>0</v>
      </c>
      <c r="Y35" s="28">
        <v>0</v>
      </c>
      <c r="Z35" s="28">
        <v>0</v>
      </c>
      <c r="AB35" s="28">
        <v>119.548</v>
      </c>
      <c r="AE35">
        <f t="shared" si="0"/>
        <v>123.709377</v>
      </c>
    </row>
    <row r="36" spans="1:31" x14ac:dyDescent="0.3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3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35">
      <c r="A38" s="28" t="s">
        <v>57</v>
      </c>
      <c r="B38" s="28" t="s">
        <v>58</v>
      </c>
      <c r="C38" s="28">
        <v>204.99199999999999</v>
      </c>
      <c r="D38" s="28">
        <v>0</v>
      </c>
      <c r="E38" s="28">
        <v>24.2529</v>
      </c>
      <c r="F38" s="28">
        <v>0</v>
      </c>
      <c r="G38" s="28">
        <v>0</v>
      </c>
      <c r="H38" s="28">
        <v>5.5873799999999996</v>
      </c>
      <c r="I38" s="28">
        <v>0</v>
      </c>
      <c r="J38" s="28">
        <v>274.07100000000003</v>
      </c>
      <c r="K38" s="28">
        <v>20.3017</v>
      </c>
      <c r="L38" s="28">
        <v>0</v>
      </c>
      <c r="M38" s="28">
        <v>0</v>
      </c>
      <c r="N38" s="28">
        <v>0</v>
      </c>
      <c r="O38" s="28">
        <v>0</v>
      </c>
      <c r="P38" s="28">
        <v>39.862499999999997</v>
      </c>
      <c r="Q38" s="28">
        <v>0</v>
      </c>
      <c r="R38" s="28">
        <v>0</v>
      </c>
      <c r="S38" s="28">
        <v>0</v>
      </c>
      <c r="T38" s="28">
        <v>0</v>
      </c>
      <c r="U38" s="28">
        <v>0</v>
      </c>
      <c r="V38" s="28">
        <v>0</v>
      </c>
      <c r="W38" s="28">
        <v>0</v>
      </c>
      <c r="X38" s="28">
        <v>0</v>
      </c>
      <c r="Y38" s="28">
        <v>0</v>
      </c>
      <c r="Z38" s="28">
        <v>0</v>
      </c>
      <c r="AB38" s="28">
        <v>274.07100000000003</v>
      </c>
      <c r="AE38">
        <f t="shared" si="0"/>
        <v>569.06747999999993</v>
      </c>
    </row>
    <row r="39" spans="1:31" x14ac:dyDescent="0.3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3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3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3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3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3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35">
      <c r="A45" s="28" t="s">
        <v>67</v>
      </c>
      <c r="B45" s="28" t="s">
        <v>69</v>
      </c>
      <c r="C45" s="28">
        <v>0</v>
      </c>
      <c r="D45" s="28">
        <v>0</v>
      </c>
      <c r="E45" s="28">
        <v>1.2727900000000001</v>
      </c>
      <c r="F45" s="28">
        <v>0</v>
      </c>
      <c r="G45" s="28">
        <v>0.26001200000000002</v>
      </c>
      <c r="H45" s="28">
        <v>0</v>
      </c>
      <c r="I45" s="28">
        <v>0</v>
      </c>
      <c r="J45" s="28">
        <v>73.864400000000003</v>
      </c>
      <c r="K45" s="28">
        <v>1.83606</v>
      </c>
      <c r="L45" s="28">
        <v>0</v>
      </c>
      <c r="M45" s="28">
        <v>0</v>
      </c>
      <c r="N45" s="28">
        <v>57.957999999999998</v>
      </c>
      <c r="O45" s="28">
        <v>0</v>
      </c>
      <c r="P45" s="28">
        <v>162.971</v>
      </c>
      <c r="Q45" s="28">
        <v>0</v>
      </c>
      <c r="R45" s="28">
        <v>0</v>
      </c>
      <c r="S45" s="28">
        <v>0</v>
      </c>
      <c r="T45" s="28">
        <v>0</v>
      </c>
      <c r="U45" s="28">
        <v>0</v>
      </c>
      <c r="V45" s="28">
        <v>0</v>
      </c>
      <c r="W45" s="28">
        <v>0</v>
      </c>
      <c r="X45" s="28">
        <v>0</v>
      </c>
      <c r="Y45" s="28">
        <v>0</v>
      </c>
      <c r="Z45" s="28">
        <v>51.405900000000003</v>
      </c>
      <c r="AB45" s="28">
        <v>162.971</v>
      </c>
      <c r="AE45">
        <f t="shared" si="0"/>
        <v>349.56816200000003</v>
      </c>
    </row>
    <row r="46" spans="1:31" x14ac:dyDescent="0.3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3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3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3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3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3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3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3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3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3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3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3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3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3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3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3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3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3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3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3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35">
      <c r="A66" s="28" t="s">
        <v>80</v>
      </c>
      <c r="B66" s="28" t="s">
        <v>93</v>
      </c>
      <c r="C66" s="28">
        <v>0</v>
      </c>
      <c r="D66" s="28">
        <v>0</v>
      </c>
      <c r="E66" s="28">
        <v>70.073599999999999</v>
      </c>
      <c r="F66" s="28">
        <v>0</v>
      </c>
      <c r="G66" s="28">
        <v>0.68169400000000002</v>
      </c>
      <c r="H66" s="28">
        <v>0</v>
      </c>
      <c r="I66" s="28">
        <v>36.433700000000002</v>
      </c>
      <c r="J66" s="28">
        <v>116.273</v>
      </c>
      <c r="K66" s="28">
        <v>20.634499999999999</v>
      </c>
      <c r="L66" s="28">
        <v>0</v>
      </c>
      <c r="M66" s="28">
        <v>83.472899999999996</v>
      </c>
      <c r="N66" s="28">
        <v>143.12100000000001</v>
      </c>
      <c r="O66" s="28">
        <v>76.617800000000003</v>
      </c>
      <c r="P66" s="28">
        <v>33.062600000000003</v>
      </c>
      <c r="Q66" s="28">
        <v>4.4050099999999999</v>
      </c>
      <c r="R66" s="28">
        <v>0</v>
      </c>
      <c r="S66" s="28">
        <v>82.3857</v>
      </c>
      <c r="T66" s="28">
        <v>0</v>
      </c>
      <c r="U66" s="28">
        <v>0</v>
      </c>
      <c r="V66" s="28">
        <v>0</v>
      </c>
      <c r="W66" s="28">
        <v>0</v>
      </c>
      <c r="X66" s="28">
        <v>0</v>
      </c>
      <c r="Y66" s="28">
        <v>0</v>
      </c>
      <c r="Z66" s="28">
        <v>0</v>
      </c>
      <c r="AB66" s="28">
        <v>143.12100000000001</v>
      </c>
      <c r="AE66">
        <f t="shared" si="0"/>
        <v>667.16150399999992</v>
      </c>
    </row>
    <row r="67" spans="1:31" x14ac:dyDescent="0.3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3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3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3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3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3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3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3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3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35">
      <c r="A76" s="28" t="s">
        <v>80</v>
      </c>
      <c r="B76" s="28" t="s">
        <v>103</v>
      </c>
      <c r="C76" s="28">
        <v>650.654</v>
      </c>
      <c r="D76" s="28">
        <v>0</v>
      </c>
      <c r="E76" s="28">
        <v>0</v>
      </c>
      <c r="F76" s="28">
        <v>0</v>
      </c>
      <c r="G76" s="28">
        <v>0.133858</v>
      </c>
      <c r="H76" s="28">
        <v>0</v>
      </c>
      <c r="I76" s="28">
        <v>0.35599399999999998</v>
      </c>
      <c r="J76" s="28">
        <v>0</v>
      </c>
      <c r="K76" s="28">
        <v>10.9878</v>
      </c>
      <c r="L76" s="28">
        <v>991.52099999999996</v>
      </c>
      <c r="M76" s="28">
        <v>0</v>
      </c>
      <c r="N76" s="28">
        <v>27.263999999999999</v>
      </c>
      <c r="O76" s="28">
        <v>0</v>
      </c>
      <c r="P76" s="28">
        <v>0</v>
      </c>
      <c r="Q76" s="28">
        <v>0</v>
      </c>
      <c r="R76" s="28">
        <v>0</v>
      </c>
      <c r="S76" s="28">
        <v>0</v>
      </c>
      <c r="T76" s="28">
        <v>0</v>
      </c>
      <c r="U76" s="28">
        <v>0</v>
      </c>
      <c r="V76" s="28">
        <v>0</v>
      </c>
      <c r="W76" s="28">
        <v>0</v>
      </c>
      <c r="X76" s="28">
        <v>0</v>
      </c>
      <c r="Y76" s="28">
        <v>0</v>
      </c>
      <c r="Z76" s="28">
        <v>0</v>
      </c>
      <c r="AB76" s="28">
        <v>991.52099999999996</v>
      </c>
      <c r="AE76">
        <f t="shared" si="1"/>
        <v>1680.9166519999999</v>
      </c>
    </row>
    <row r="77" spans="1:31" x14ac:dyDescent="0.3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3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3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3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3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3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35">
      <c r="A83" s="28" t="s">
        <v>80</v>
      </c>
      <c r="B83" s="28" t="s">
        <v>110</v>
      </c>
      <c r="C83" s="28">
        <v>570.71699999999998</v>
      </c>
      <c r="D83" s="28">
        <v>0</v>
      </c>
      <c r="E83" s="28">
        <v>0</v>
      </c>
      <c r="F83" s="28">
        <v>0</v>
      </c>
      <c r="G83" s="28">
        <v>14.230600000000001</v>
      </c>
      <c r="H83" s="28">
        <v>0</v>
      </c>
      <c r="I83" s="28">
        <v>0</v>
      </c>
      <c r="J83" s="28">
        <v>52.151299999999999</v>
      </c>
      <c r="K83" s="28">
        <v>37.357999999999997</v>
      </c>
      <c r="L83" s="28">
        <v>0</v>
      </c>
      <c r="M83" s="28">
        <v>56.708199999999998</v>
      </c>
      <c r="N83" s="28">
        <v>0</v>
      </c>
      <c r="O83" s="28">
        <v>0</v>
      </c>
      <c r="P83" s="28">
        <v>0</v>
      </c>
      <c r="Q83" s="28">
        <v>73.215100000000007</v>
      </c>
      <c r="R83" s="28">
        <v>0</v>
      </c>
      <c r="S83" s="28">
        <v>0</v>
      </c>
      <c r="T83" s="28">
        <v>0</v>
      </c>
      <c r="U83" s="28">
        <v>0</v>
      </c>
      <c r="V83" s="28">
        <v>0</v>
      </c>
      <c r="W83" s="28">
        <v>0</v>
      </c>
      <c r="X83" s="28">
        <v>0</v>
      </c>
      <c r="Y83" s="28">
        <v>0</v>
      </c>
      <c r="Z83" s="28">
        <v>0</v>
      </c>
      <c r="AB83" s="28">
        <v>570.71699999999998</v>
      </c>
      <c r="AE83">
        <f t="shared" si="1"/>
        <v>804.38019999999995</v>
      </c>
    </row>
    <row r="84" spans="1:31" x14ac:dyDescent="0.3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3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3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3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3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3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3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3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3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3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3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3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3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3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3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3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3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3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3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3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3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3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3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3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3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35">
      <c r="A109" s="28" t="s">
        <v>137</v>
      </c>
      <c r="B109" s="28" t="s">
        <v>138</v>
      </c>
      <c r="C109" s="28">
        <v>82.342500000000001</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82.342500000000001</v>
      </c>
      <c r="AE109">
        <f t="shared" si="1"/>
        <v>82.342500000000001</v>
      </c>
    </row>
    <row r="110" spans="1:31" x14ac:dyDescent="0.3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3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3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3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3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3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3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3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3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3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35">
      <c r="A120" s="28" t="s">
        <v>152</v>
      </c>
      <c r="B120" s="28" t="s">
        <v>153</v>
      </c>
      <c r="C120" s="28">
        <v>0</v>
      </c>
      <c r="D120" s="28">
        <v>0</v>
      </c>
      <c r="E120" s="28">
        <v>1.0235399999999999</v>
      </c>
      <c r="F120" s="28">
        <v>0</v>
      </c>
      <c r="G120" s="28">
        <v>1.0916600000000001</v>
      </c>
      <c r="H120" s="28">
        <v>0</v>
      </c>
      <c r="I120" s="28">
        <v>0</v>
      </c>
      <c r="J120" s="28">
        <v>67.297700000000006</v>
      </c>
      <c r="K120" s="28">
        <v>5.5992600000000001</v>
      </c>
      <c r="L120" s="28">
        <v>0</v>
      </c>
      <c r="M120" s="28">
        <v>75.741900000000001</v>
      </c>
      <c r="N120" s="28">
        <v>0</v>
      </c>
      <c r="O120" s="28">
        <v>0.51176999999999995</v>
      </c>
      <c r="P120" s="28">
        <v>22.0061</v>
      </c>
      <c r="Q120" s="28">
        <v>0</v>
      </c>
      <c r="R120" s="28">
        <v>0</v>
      </c>
      <c r="S120" s="28">
        <v>0</v>
      </c>
      <c r="T120" s="28">
        <v>0</v>
      </c>
      <c r="U120" s="28">
        <v>0</v>
      </c>
      <c r="V120" s="28">
        <v>0</v>
      </c>
      <c r="W120" s="28">
        <v>9.6710499999999993</v>
      </c>
      <c r="X120" s="28">
        <v>0</v>
      </c>
      <c r="Y120" s="28">
        <v>0</v>
      </c>
      <c r="Z120" s="28">
        <v>0</v>
      </c>
      <c r="AB120" s="28">
        <v>75.741900000000001</v>
      </c>
      <c r="AE120">
        <f t="shared" si="1"/>
        <v>182.94298000000003</v>
      </c>
    </row>
    <row r="121" spans="1:31" x14ac:dyDescent="0.3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3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3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3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3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3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3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35">
      <c r="A128" s="28" t="s">
        <v>162</v>
      </c>
      <c r="B128" s="28" t="s">
        <v>163</v>
      </c>
      <c r="C128" s="28">
        <v>0</v>
      </c>
      <c r="D128" s="28">
        <v>3.1914199999999999</v>
      </c>
      <c r="E128" s="28">
        <v>32.913400000000003</v>
      </c>
      <c r="F128" s="28">
        <v>0</v>
      </c>
      <c r="G128" s="28">
        <v>0.48634500000000003</v>
      </c>
      <c r="H128" s="28">
        <v>0</v>
      </c>
      <c r="I128" s="28">
        <v>0</v>
      </c>
      <c r="J128" s="28">
        <v>343.39600000000002</v>
      </c>
      <c r="K128" s="28">
        <v>11.219099999999999</v>
      </c>
      <c r="L128" s="28">
        <v>0</v>
      </c>
      <c r="M128" s="28">
        <v>0</v>
      </c>
      <c r="N128" s="28">
        <v>134</v>
      </c>
      <c r="O128" s="28">
        <v>1.64567</v>
      </c>
      <c r="P128" s="28">
        <v>0</v>
      </c>
      <c r="Q128" s="28">
        <v>0</v>
      </c>
      <c r="R128" s="28">
        <v>0</v>
      </c>
      <c r="S128" s="28">
        <v>0</v>
      </c>
      <c r="T128" s="28">
        <v>0</v>
      </c>
      <c r="U128" s="28">
        <v>0</v>
      </c>
      <c r="V128" s="28">
        <v>0</v>
      </c>
      <c r="W128" s="28">
        <v>0</v>
      </c>
      <c r="X128" s="28">
        <v>0</v>
      </c>
      <c r="Y128" s="28">
        <v>0</v>
      </c>
      <c r="Z128" s="28">
        <v>0</v>
      </c>
      <c r="AB128" s="28">
        <v>343.39600000000002</v>
      </c>
      <c r="AE128">
        <f t="shared" si="1"/>
        <v>526.85193500000003</v>
      </c>
    </row>
    <row r="129" spans="1:31" x14ac:dyDescent="0.3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3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3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35">
      <c r="A132" s="28" t="s">
        <v>167</v>
      </c>
      <c r="B132" s="28" t="s">
        <v>168</v>
      </c>
      <c r="C132" s="28">
        <v>0</v>
      </c>
      <c r="D132" s="28">
        <v>0</v>
      </c>
      <c r="E132" s="28">
        <v>4.48529</v>
      </c>
      <c r="F132" s="28">
        <v>0</v>
      </c>
      <c r="G132" s="28">
        <v>0</v>
      </c>
      <c r="H132" s="28">
        <v>0</v>
      </c>
      <c r="I132" s="28">
        <v>0</v>
      </c>
      <c r="J132" s="28">
        <v>22.4251</v>
      </c>
      <c r="K132" s="28">
        <v>0</v>
      </c>
      <c r="L132" s="28">
        <v>0</v>
      </c>
      <c r="M132" s="28">
        <v>0</v>
      </c>
      <c r="N132" s="28">
        <v>0</v>
      </c>
      <c r="O132" s="28">
        <v>0</v>
      </c>
      <c r="P132" s="28">
        <v>17.939800000000002</v>
      </c>
      <c r="Q132" s="28">
        <v>0</v>
      </c>
      <c r="R132" s="28">
        <v>0</v>
      </c>
      <c r="S132" s="28">
        <v>0</v>
      </c>
      <c r="T132" s="28">
        <v>0</v>
      </c>
      <c r="U132" s="28">
        <v>0</v>
      </c>
      <c r="V132" s="28">
        <v>0</v>
      </c>
      <c r="W132" s="28">
        <v>0</v>
      </c>
      <c r="X132" s="28">
        <v>0</v>
      </c>
      <c r="Y132" s="28">
        <v>0</v>
      </c>
      <c r="Z132" s="28">
        <v>0</v>
      </c>
      <c r="AB132" s="28">
        <v>22.4251</v>
      </c>
      <c r="AE132">
        <f t="shared" si="2"/>
        <v>44.850189999999998</v>
      </c>
    </row>
    <row r="133" spans="1:31" x14ac:dyDescent="0.3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3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3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3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3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3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35">
      <c r="A139" s="28" t="s">
        <v>175</v>
      </c>
      <c r="B139" s="28" t="s">
        <v>177</v>
      </c>
      <c r="C139" s="28">
        <v>0</v>
      </c>
      <c r="D139" s="28">
        <v>0</v>
      </c>
      <c r="E139" s="28">
        <v>23.1555</v>
      </c>
      <c r="F139" s="28">
        <v>0</v>
      </c>
      <c r="G139" s="28">
        <v>0.74444200000000005</v>
      </c>
      <c r="H139" s="28">
        <v>0</v>
      </c>
      <c r="I139" s="28">
        <v>0</v>
      </c>
      <c r="J139" s="28">
        <v>60.607399999999998</v>
      </c>
      <c r="K139" s="28">
        <v>9.8722399999999997</v>
      </c>
      <c r="L139" s="28">
        <v>0</v>
      </c>
      <c r="M139" s="28">
        <v>35.669199999999996</v>
      </c>
      <c r="N139" s="28">
        <v>80.292000000000002</v>
      </c>
      <c r="O139" s="28">
        <v>3.89622</v>
      </c>
      <c r="P139" s="28">
        <v>81.107799999999997</v>
      </c>
      <c r="Q139" s="28">
        <v>0</v>
      </c>
      <c r="R139" s="28">
        <v>0</v>
      </c>
      <c r="S139" s="28">
        <v>0</v>
      </c>
      <c r="T139" s="28">
        <v>0</v>
      </c>
      <c r="U139" s="28">
        <v>0</v>
      </c>
      <c r="V139" s="28">
        <v>0</v>
      </c>
      <c r="W139" s="28">
        <v>0</v>
      </c>
      <c r="X139" s="28">
        <v>0</v>
      </c>
      <c r="Y139" s="28">
        <v>0</v>
      </c>
      <c r="Z139" s="28">
        <v>63.5075</v>
      </c>
      <c r="AB139" s="28">
        <v>81.107799999999997</v>
      </c>
      <c r="AE139">
        <f t="shared" si="2"/>
        <v>358.85230199999995</v>
      </c>
    </row>
    <row r="140" spans="1:31" x14ac:dyDescent="0.3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3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3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3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35">
      <c r="A144" s="28" t="s">
        <v>1047</v>
      </c>
      <c r="B144" s="28" t="s">
        <v>185</v>
      </c>
      <c r="C144" s="28">
        <v>0</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B144" s="28">
        <v>0</v>
      </c>
      <c r="AE144">
        <f t="shared" si="2"/>
        <v>0</v>
      </c>
    </row>
    <row r="145" spans="1:31" x14ac:dyDescent="0.3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3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3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3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3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3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3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3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3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3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3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3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3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3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3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3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3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35">
      <c r="A162" s="28" t="s">
        <v>206</v>
      </c>
      <c r="B162" s="28" t="s">
        <v>207</v>
      </c>
      <c r="C162" s="28">
        <v>0</v>
      </c>
      <c r="D162" s="28">
        <v>0</v>
      </c>
      <c r="E162" s="28">
        <v>0</v>
      </c>
      <c r="F162" s="28">
        <v>0</v>
      </c>
      <c r="G162" s="28">
        <v>0</v>
      </c>
      <c r="H162" s="28">
        <v>0</v>
      </c>
      <c r="I162" s="28">
        <v>0</v>
      </c>
      <c r="J162" s="28">
        <v>0</v>
      </c>
      <c r="K162" s="28">
        <v>0.40910400000000002</v>
      </c>
      <c r="L162" s="28">
        <v>0</v>
      </c>
      <c r="M162" s="28">
        <v>0</v>
      </c>
      <c r="N162" s="28">
        <v>0</v>
      </c>
      <c r="O162" s="28">
        <v>0</v>
      </c>
      <c r="P162" s="28">
        <v>63.110500000000002</v>
      </c>
      <c r="Q162" s="28">
        <v>0</v>
      </c>
      <c r="R162" s="28">
        <v>0</v>
      </c>
      <c r="S162" s="28">
        <v>77.371499999999997</v>
      </c>
      <c r="T162" s="28">
        <v>0</v>
      </c>
      <c r="U162" s="28">
        <v>0</v>
      </c>
      <c r="V162" s="28">
        <v>0</v>
      </c>
      <c r="W162" s="28">
        <v>0</v>
      </c>
      <c r="X162" s="28">
        <v>0</v>
      </c>
      <c r="Y162" s="28">
        <v>0</v>
      </c>
      <c r="Z162" s="28">
        <v>0</v>
      </c>
      <c r="AB162" s="28">
        <v>77.371499999999997</v>
      </c>
      <c r="AE162">
        <f t="shared" si="2"/>
        <v>140.89110399999998</v>
      </c>
    </row>
    <row r="163" spans="1:31" x14ac:dyDescent="0.35">
      <c r="A163" s="28" t="s">
        <v>208</v>
      </c>
      <c r="B163" s="28" t="s">
        <v>209</v>
      </c>
      <c r="C163" s="28">
        <v>0</v>
      </c>
      <c r="D163" s="28">
        <v>0</v>
      </c>
      <c r="E163" s="28">
        <v>85.793499999999995</v>
      </c>
      <c r="F163" s="28">
        <v>0</v>
      </c>
      <c r="G163" s="28">
        <v>0</v>
      </c>
      <c r="H163" s="28">
        <v>0</v>
      </c>
      <c r="I163" s="28">
        <v>0</v>
      </c>
      <c r="J163" s="28">
        <v>35.2376</v>
      </c>
      <c r="K163" s="28">
        <v>12.274100000000001</v>
      </c>
      <c r="L163" s="28">
        <v>0</v>
      </c>
      <c r="M163" s="28">
        <v>67.552199999999999</v>
      </c>
      <c r="N163" s="28">
        <v>191.2</v>
      </c>
      <c r="O163" s="28">
        <v>0</v>
      </c>
      <c r="P163" s="28">
        <v>5.9541199999999996</v>
      </c>
      <c r="Q163" s="28">
        <v>0</v>
      </c>
      <c r="R163" s="28">
        <v>0</v>
      </c>
      <c r="S163" s="28">
        <v>0</v>
      </c>
      <c r="T163" s="28">
        <v>0</v>
      </c>
      <c r="U163" s="28">
        <v>0</v>
      </c>
      <c r="V163" s="28">
        <v>0</v>
      </c>
      <c r="W163" s="28">
        <v>0</v>
      </c>
      <c r="X163" s="28">
        <v>0</v>
      </c>
      <c r="Y163" s="28">
        <v>0</v>
      </c>
      <c r="Z163" s="28">
        <v>1.46147</v>
      </c>
      <c r="AB163" s="28">
        <v>191.2</v>
      </c>
      <c r="AE163">
        <f t="shared" si="2"/>
        <v>399.47298999999998</v>
      </c>
    </row>
    <row r="164" spans="1:31" x14ac:dyDescent="0.35">
      <c r="A164" s="28" t="s">
        <v>210</v>
      </c>
      <c r="B164" s="28" t="s">
        <v>211</v>
      </c>
      <c r="C164" s="28">
        <v>0</v>
      </c>
      <c r="D164" s="28">
        <v>0</v>
      </c>
      <c r="E164" s="28">
        <v>0</v>
      </c>
      <c r="F164" s="28">
        <v>0.566187</v>
      </c>
      <c r="G164" s="28">
        <v>0</v>
      </c>
      <c r="H164" s="28">
        <v>0</v>
      </c>
      <c r="I164" s="28">
        <v>0</v>
      </c>
      <c r="J164" s="28">
        <v>102.819</v>
      </c>
      <c r="K164" s="28">
        <v>10.9954</v>
      </c>
      <c r="L164" s="28">
        <v>686.14200000000005</v>
      </c>
      <c r="M164" s="28">
        <v>0</v>
      </c>
      <c r="N164" s="28">
        <v>60.71</v>
      </c>
      <c r="O164" s="28">
        <v>0</v>
      </c>
      <c r="P164" s="28">
        <v>0</v>
      </c>
      <c r="Q164" s="28">
        <v>0</v>
      </c>
      <c r="R164" s="28">
        <v>0</v>
      </c>
      <c r="S164" s="28">
        <v>0</v>
      </c>
      <c r="T164" s="28">
        <v>0</v>
      </c>
      <c r="U164" s="28">
        <v>0</v>
      </c>
      <c r="V164" s="28">
        <v>0</v>
      </c>
      <c r="W164" s="28">
        <v>0</v>
      </c>
      <c r="X164" s="28">
        <v>0</v>
      </c>
      <c r="Y164" s="28">
        <v>0</v>
      </c>
      <c r="Z164" s="28">
        <v>0</v>
      </c>
      <c r="AB164" s="28">
        <v>686.14200000000005</v>
      </c>
      <c r="AE164">
        <f t="shared" si="2"/>
        <v>861.23258700000008</v>
      </c>
    </row>
    <row r="165" spans="1:31" x14ac:dyDescent="0.35">
      <c r="A165" s="28" t="s">
        <v>210</v>
      </c>
      <c r="B165" s="28" t="s">
        <v>212</v>
      </c>
      <c r="C165" s="28">
        <v>0</v>
      </c>
      <c r="D165" s="28">
        <v>0</v>
      </c>
      <c r="E165" s="28">
        <v>0</v>
      </c>
      <c r="F165" s="28">
        <v>0</v>
      </c>
      <c r="G165" s="28">
        <v>0</v>
      </c>
      <c r="H165" s="28">
        <v>0</v>
      </c>
      <c r="I165" s="28">
        <v>0</v>
      </c>
      <c r="J165" s="28">
        <v>110.589</v>
      </c>
      <c r="K165" s="28">
        <v>0</v>
      </c>
      <c r="L165" s="28">
        <v>0</v>
      </c>
      <c r="M165" s="28">
        <v>0</v>
      </c>
      <c r="N165" s="28">
        <v>31.78</v>
      </c>
      <c r="O165" s="28">
        <v>0</v>
      </c>
      <c r="P165" s="28">
        <v>0</v>
      </c>
      <c r="Q165" s="28">
        <v>0</v>
      </c>
      <c r="R165" s="28">
        <v>0</v>
      </c>
      <c r="S165" s="28">
        <v>0</v>
      </c>
      <c r="T165" s="28">
        <v>0</v>
      </c>
      <c r="U165" s="28">
        <v>0</v>
      </c>
      <c r="V165" s="28">
        <v>0</v>
      </c>
      <c r="W165" s="28">
        <v>0</v>
      </c>
      <c r="X165" s="28">
        <v>0</v>
      </c>
      <c r="Y165" s="28">
        <v>0</v>
      </c>
      <c r="Z165" s="28">
        <v>0</v>
      </c>
      <c r="AB165" s="28">
        <v>110.589</v>
      </c>
      <c r="AE165">
        <f t="shared" si="2"/>
        <v>142.369</v>
      </c>
    </row>
    <row r="166" spans="1:31" x14ac:dyDescent="0.3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3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3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3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3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3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35">
      <c r="A172" s="28" t="s">
        <v>222</v>
      </c>
      <c r="B172" s="28" t="s">
        <v>223</v>
      </c>
      <c r="C172" s="28">
        <v>199.65799999999999</v>
      </c>
      <c r="D172" s="28">
        <v>0</v>
      </c>
      <c r="E172" s="28">
        <v>0</v>
      </c>
      <c r="F172" s="28">
        <v>0</v>
      </c>
      <c r="G172" s="28">
        <v>1.84124</v>
      </c>
      <c r="H172" s="28">
        <v>0</v>
      </c>
      <c r="I172" s="28">
        <v>0</v>
      </c>
      <c r="J172" s="28">
        <v>73.932400000000001</v>
      </c>
      <c r="K172" s="28">
        <v>12.188499999999999</v>
      </c>
      <c r="L172" s="28">
        <v>0</v>
      </c>
      <c r="M172" s="28">
        <v>0</v>
      </c>
      <c r="N172" s="28">
        <v>64.813999999999993</v>
      </c>
      <c r="O172" s="28">
        <v>0</v>
      </c>
      <c r="P172" s="28">
        <v>0</v>
      </c>
      <c r="Q172" s="28">
        <v>0</v>
      </c>
      <c r="R172" s="28">
        <v>0</v>
      </c>
      <c r="S172" s="28">
        <v>0</v>
      </c>
      <c r="T172" s="28">
        <v>0</v>
      </c>
      <c r="U172" s="28">
        <v>0</v>
      </c>
      <c r="V172" s="28">
        <v>0</v>
      </c>
      <c r="W172" s="28">
        <v>0</v>
      </c>
      <c r="X172" s="28">
        <v>0</v>
      </c>
      <c r="Y172" s="28">
        <v>0</v>
      </c>
      <c r="Z172" s="28">
        <v>0</v>
      </c>
      <c r="AB172" s="28">
        <v>199.65799999999999</v>
      </c>
      <c r="AE172">
        <f t="shared" si="2"/>
        <v>352.43413999999996</v>
      </c>
    </row>
    <row r="173" spans="1:31" x14ac:dyDescent="0.3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3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35">
      <c r="A175" s="28" t="s">
        <v>226</v>
      </c>
      <c r="B175" s="28" t="s">
        <v>228</v>
      </c>
      <c r="C175" s="28">
        <v>0</v>
      </c>
      <c r="D175" s="28">
        <v>0</v>
      </c>
      <c r="E175" s="28">
        <v>8.2038100000000007</v>
      </c>
      <c r="F175" s="28">
        <v>0</v>
      </c>
      <c r="G175" s="28">
        <v>0</v>
      </c>
      <c r="H175" s="28">
        <v>0</v>
      </c>
      <c r="I175" s="28">
        <v>0</v>
      </c>
      <c r="J175" s="28">
        <v>8.2038100000000007</v>
      </c>
      <c r="K175" s="28">
        <v>1.6811100000000001</v>
      </c>
      <c r="L175" s="28">
        <v>0</v>
      </c>
      <c r="M175" s="28">
        <v>0</v>
      </c>
      <c r="N175" s="28">
        <v>7.8</v>
      </c>
      <c r="O175" s="28">
        <v>8.2038100000000007</v>
      </c>
      <c r="P175" s="28">
        <v>16.474900000000002</v>
      </c>
      <c r="Q175" s="28">
        <v>0</v>
      </c>
      <c r="R175" s="28">
        <v>0</v>
      </c>
      <c r="S175" s="28">
        <v>0</v>
      </c>
      <c r="T175" s="28">
        <v>0</v>
      </c>
      <c r="U175" s="28">
        <v>0</v>
      </c>
      <c r="V175" s="28">
        <v>0</v>
      </c>
      <c r="W175" s="28">
        <v>0</v>
      </c>
      <c r="X175" s="28">
        <v>0</v>
      </c>
      <c r="Y175" s="28">
        <v>0</v>
      </c>
      <c r="Z175" s="28">
        <v>0</v>
      </c>
      <c r="AB175" s="28">
        <v>16.474900000000002</v>
      </c>
      <c r="AE175">
        <f t="shared" si="2"/>
        <v>50.567440000000005</v>
      </c>
    </row>
    <row r="176" spans="1:31" x14ac:dyDescent="0.3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3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35">
      <c r="A178" s="28" t="s">
        <v>226</v>
      </c>
      <c r="B178" s="28" t="s">
        <v>231</v>
      </c>
      <c r="C178" s="28">
        <v>0</v>
      </c>
      <c r="D178" s="28">
        <v>0</v>
      </c>
      <c r="E178" s="28">
        <v>7.1441100000000004</v>
      </c>
      <c r="F178" s="28">
        <v>0</v>
      </c>
      <c r="G178" s="28">
        <v>0</v>
      </c>
      <c r="H178" s="28">
        <v>0</v>
      </c>
      <c r="I178" s="28">
        <v>0</v>
      </c>
      <c r="J178" s="28">
        <v>8.9962800000000005</v>
      </c>
      <c r="K178" s="28">
        <v>0</v>
      </c>
      <c r="L178" s="28">
        <v>0</v>
      </c>
      <c r="M178" s="28">
        <v>0</v>
      </c>
      <c r="N178" s="28">
        <v>4.7</v>
      </c>
      <c r="O178" s="28">
        <v>7.1441100000000004</v>
      </c>
      <c r="P178" s="28">
        <v>12.568300000000001</v>
      </c>
      <c r="Q178" s="28">
        <v>0</v>
      </c>
      <c r="R178" s="28">
        <v>0</v>
      </c>
      <c r="S178" s="28">
        <v>0</v>
      </c>
      <c r="T178" s="28">
        <v>0</v>
      </c>
      <c r="U178" s="28">
        <v>0</v>
      </c>
      <c r="V178" s="28">
        <v>0</v>
      </c>
      <c r="W178" s="28">
        <v>0</v>
      </c>
      <c r="X178" s="28">
        <v>0</v>
      </c>
      <c r="Y178" s="28">
        <v>0</v>
      </c>
      <c r="Z178" s="28">
        <v>0</v>
      </c>
      <c r="AB178" s="28">
        <v>12.568300000000001</v>
      </c>
      <c r="AE178">
        <f t="shared" si="2"/>
        <v>40.552800000000005</v>
      </c>
    </row>
    <row r="179" spans="1:31" x14ac:dyDescent="0.3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35">
      <c r="A180" s="28" t="s">
        <v>234</v>
      </c>
      <c r="B180" s="28" t="s">
        <v>235</v>
      </c>
      <c r="C180" s="28">
        <v>0</v>
      </c>
      <c r="D180" s="28">
        <v>0</v>
      </c>
      <c r="E180" s="28">
        <v>32.626100000000001</v>
      </c>
      <c r="F180" s="28">
        <v>0</v>
      </c>
      <c r="G180" s="28">
        <v>0</v>
      </c>
      <c r="H180" s="28">
        <v>0</v>
      </c>
      <c r="I180" s="28">
        <v>0</v>
      </c>
      <c r="J180" s="28">
        <v>18.688199999999998</v>
      </c>
      <c r="K180" s="28">
        <v>3.3164500000000001</v>
      </c>
      <c r="L180" s="28">
        <v>0</v>
      </c>
      <c r="M180" s="28">
        <v>0</v>
      </c>
      <c r="N180" s="28">
        <v>35</v>
      </c>
      <c r="O180" s="28">
        <v>14.6165</v>
      </c>
      <c r="P180" s="28">
        <v>24.326000000000001</v>
      </c>
      <c r="Q180" s="28">
        <v>0</v>
      </c>
      <c r="R180" s="28">
        <v>0</v>
      </c>
      <c r="S180" s="28">
        <v>11.8325</v>
      </c>
      <c r="T180" s="28">
        <v>0</v>
      </c>
      <c r="U180" s="28">
        <v>0</v>
      </c>
      <c r="V180" s="28">
        <v>0</v>
      </c>
      <c r="W180" s="28">
        <v>0</v>
      </c>
      <c r="X180" s="28">
        <v>0</v>
      </c>
      <c r="Y180" s="28">
        <v>0</v>
      </c>
      <c r="Z180" s="28">
        <v>1.93147</v>
      </c>
      <c r="AB180" s="28">
        <v>35</v>
      </c>
      <c r="AE180">
        <f t="shared" si="2"/>
        <v>142.33722</v>
      </c>
    </row>
    <row r="181" spans="1:31" x14ac:dyDescent="0.35">
      <c r="A181" s="28" t="s">
        <v>236</v>
      </c>
      <c r="B181" s="28" t="s">
        <v>237</v>
      </c>
      <c r="C181" s="28">
        <v>117.22</v>
      </c>
      <c r="D181" s="28">
        <v>0</v>
      </c>
      <c r="E181" s="28">
        <v>0</v>
      </c>
      <c r="F181" s="28">
        <v>0</v>
      </c>
      <c r="G181" s="28">
        <v>0.26452500000000001</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117.22</v>
      </c>
      <c r="AE181">
        <f t="shared" si="2"/>
        <v>117.484525</v>
      </c>
    </row>
    <row r="182" spans="1:31" x14ac:dyDescent="0.3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3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3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3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3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3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35">
      <c r="A188" s="28" t="s">
        <v>243</v>
      </c>
      <c r="B188" s="28" t="s">
        <v>247</v>
      </c>
      <c r="C188" s="28">
        <v>0</v>
      </c>
      <c r="D188" s="28">
        <v>0</v>
      </c>
      <c r="E188" s="28">
        <v>38.142899999999997</v>
      </c>
      <c r="F188" s="28">
        <v>0</v>
      </c>
      <c r="G188" s="28">
        <v>0</v>
      </c>
      <c r="H188" s="28">
        <v>0</v>
      </c>
      <c r="I188" s="28">
        <v>0</v>
      </c>
      <c r="J188" s="28">
        <v>58.994300000000003</v>
      </c>
      <c r="K188" s="28">
        <v>0</v>
      </c>
      <c r="L188" s="28">
        <v>0</v>
      </c>
      <c r="M188" s="28">
        <v>61.028599999999997</v>
      </c>
      <c r="N188" s="28">
        <v>122</v>
      </c>
      <c r="O188" s="28">
        <v>64.08</v>
      </c>
      <c r="P188" s="28">
        <v>86.965699999999998</v>
      </c>
      <c r="Q188" s="28">
        <v>0</v>
      </c>
      <c r="R188" s="28">
        <v>0</v>
      </c>
      <c r="S188" s="28">
        <v>31.359500000000001</v>
      </c>
      <c r="T188" s="28">
        <v>0</v>
      </c>
      <c r="U188" s="28">
        <v>0</v>
      </c>
      <c r="V188" s="28">
        <v>0</v>
      </c>
      <c r="W188" s="28">
        <v>0</v>
      </c>
      <c r="X188" s="28">
        <v>0</v>
      </c>
      <c r="Y188" s="28">
        <v>0</v>
      </c>
      <c r="Z188" s="28">
        <v>0</v>
      </c>
      <c r="AB188" s="28">
        <v>122</v>
      </c>
      <c r="AE188">
        <f t="shared" si="2"/>
        <v>462.57100000000003</v>
      </c>
    </row>
    <row r="189" spans="1:31" x14ac:dyDescent="0.3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3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3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35">
      <c r="A192" s="28" t="s">
        <v>248</v>
      </c>
      <c r="B192" s="28" t="s">
        <v>252</v>
      </c>
      <c r="C192" s="28">
        <v>261.27300000000002</v>
      </c>
      <c r="D192" s="28">
        <v>0.58912699999999996</v>
      </c>
      <c r="E192" s="28">
        <v>0</v>
      </c>
      <c r="F192" s="28">
        <v>0</v>
      </c>
      <c r="G192" s="28">
        <v>0.81005000000000005</v>
      </c>
      <c r="H192" s="28">
        <v>0</v>
      </c>
      <c r="I192" s="28">
        <v>1.81179</v>
      </c>
      <c r="J192" s="28">
        <v>0</v>
      </c>
      <c r="K192" s="28">
        <v>11.6623</v>
      </c>
      <c r="L192" s="28">
        <v>0</v>
      </c>
      <c r="M192" s="28">
        <v>0</v>
      </c>
      <c r="N192" s="28">
        <v>89.79</v>
      </c>
      <c r="O192" s="28">
        <v>0</v>
      </c>
      <c r="P192" s="28">
        <v>0</v>
      </c>
      <c r="Q192" s="28">
        <v>0</v>
      </c>
      <c r="R192" s="28">
        <v>0</v>
      </c>
      <c r="S192" s="28">
        <v>0</v>
      </c>
      <c r="T192" s="28">
        <v>0</v>
      </c>
      <c r="U192" s="28">
        <v>0</v>
      </c>
      <c r="V192" s="28">
        <v>10.7455</v>
      </c>
      <c r="W192" s="28">
        <v>0</v>
      </c>
      <c r="X192" s="28">
        <v>0</v>
      </c>
      <c r="Y192" s="28">
        <v>0</v>
      </c>
      <c r="Z192" s="28">
        <v>0</v>
      </c>
      <c r="AB192" s="28">
        <v>261.27300000000002</v>
      </c>
      <c r="AE192">
        <f t="shared" si="2"/>
        <v>376.68176700000004</v>
      </c>
    </row>
    <row r="193" spans="1:31" x14ac:dyDescent="0.3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3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35">
      <c r="A195" s="28" t="s">
        <v>255</v>
      </c>
      <c r="B195" s="28" t="s">
        <v>256</v>
      </c>
      <c r="C195" s="28">
        <v>0</v>
      </c>
      <c r="D195" s="28">
        <v>0</v>
      </c>
      <c r="E195" s="28">
        <v>39.019799999999996</v>
      </c>
      <c r="F195" s="28">
        <v>0</v>
      </c>
      <c r="G195" s="28">
        <v>0</v>
      </c>
      <c r="H195" s="28">
        <v>0</v>
      </c>
      <c r="I195" s="28">
        <v>0</v>
      </c>
      <c r="J195" s="28">
        <v>147.459</v>
      </c>
      <c r="K195" s="28">
        <v>8.43919</v>
      </c>
      <c r="L195" s="28">
        <v>0</v>
      </c>
      <c r="M195" s="28">
        <v>0</v>
      </c>
      <c r="N195" s="28">
        <v>99.2</v>
      </c>
      <c r="O195" s="28">
        <v>17.967300000000002</v>
      </c>
      <c r="P195" s="28">
        <v>14.1107</v>
      </c>
      <c r="Q195" s="28">
        <v>0</v>
      </c>
      <c r="R195" s="28">
        <v>0</v>
      </c>
      <c r="S195" s="28">
        <v>0</v>
      </c>
      <c r="T195" s="28">
        <v>0</v>
      </c>
      <c r="U195" s="28">
        <v>0</v>
      </c>
      <c r="V195" s="28">
        <v>0</v>
      </c>
      <c r="W195" s="28">
        <v>0</v>
      </c>
      <c r="X195" s="28">
        <v>0</v>
      </c>
      <c r="Y195" s="28">
        <v>0</v>
      </c>
      <c r="Z195" s="28">
        <v>0</v>
      </c>
      <c r="AB195" s="28">
        <v>147.459</v>
      </c>
      <c r="AE195">
        <f t="shared" ref="AE195:AE258" si="3">SUM(C195:Z195)</f>
        <v>326.19599000000005</v>
      </c>
    </row>
    <row r="196" spans="1:31" x14ac:dyDescent="0.3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3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35">
      <c r="A198" s="28" t="s">
        <v>260</v>
      </c>
      <c r="B198" s="28" t="s">
        <v>261</v>
      </c>
      <c r="C198" s="28">
        <v>0</v>
      </c>
      <c r="D198" s="28">
        <v>0</v>
      </c>
      <c r="E198" s="28">
        <v>0</v>
      </c>
      <c r="F198" s="28">
        <v>0</v>
      </c>
      <c r="G198" s="28">
        <v>1.5973599999999999</v>
      </c>
      <c r="H198" s="28">
        <v>0</v>
      </c>
      <c r="I198" s="28">
        <v>11.8955</v>
      </c>
      <c r="J198" s="28">
        <v>0</v>
      </c>
      <c r="K198" s="28">
        <v>15.3391</v>
      </c>
      <c r="L198" s="28">
        <v>0</v>
      </c>
      <c r="M198" s="28">
        <v>0</v>
      </c>
      <c r="N198" s="28">
        <v>107.941</v>
      </c>
      <c r="O198" s="28">
        <v>0</v>
      </c>
      <c r="P198" s="28">
        <v>0</v>
      </c>
      <c r="Q198" s="28">
        <v>0</v>
      </c>
      <c r="R198" s="28">
        <v>0</v>
      </c>
      <c r="S198" s="28">
        <v>0</v>
      </c>
      <c r="T198" s="28">
        <v>0</v>
      </c>
      <c r="U198" s="28">
        <v>0</v>
      </c>
      <c r="V198" s="28">
        <v>0</v>
      </c>
      <c r="W198" s="28">
        <v>0</v>
      </c>
      <c r="X198" s="28">
        <v>0</v>
      </c>
      <c r="Y198" s="28">
        <v>0</v>
      </c>
      <c r="Z198" s="28">
        <v>322.113</v>
      </c>
      <c r="AB198" s="28">
        <v>322.113</v>
      </c>
      <c r="AE198">
        <f t="shared" si="3"/>
        <v>458.88596000000001</v>
      </c>
    </row>
    <row r="199" spans="1:31" x14ac:dyDescent="0.3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3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3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35">
      <c r="A202" s="28" t="s">
        <v>267</v>
      </c>
      <c r="B202" s="28" t="s">
        <v>268</v>
      </c>
      <c r="C202" s="28">
        <v>0</v>
      </c>
      <c r="D202" s="28">
        <v>0</v>
      </c>
      <c r="E202" s="28">
        <v>0</v>
      </c>
      <c r="F202" s="28">
        <v>0</v>
      </c>
      <c r="G202" s="28">
        <v>0</v>
      </c>
      <c r="H202" s="28">
        <v>0</v>
      </c>
      <c r="I202" s="28">
        <v>0</v>
      </c>
      <c r="J202" s="28">
        <v>0</v>
      </c>
      <c r="K202" s="28">
        <v>0</v>
      </c>
      <c r="L202" s="28">
        <v>111.133</v>
      </c>
      <c r="M202" s="28">
        <v>58.139099999999999</v>
      </c>
      <c r="N202" s="28">
        <v>0.63500000000000001</v>
      </c>
      <c r="O202" s="28">
        <v>0</v>
      </c>
      <c r="P202" s="28">
        <v>0</v>
      </c>
      <c r="Q202" s="28">
        <v>0</v>
      </c>
      <c r="R202" s="28">
        <v>0</v>
      </c>
      <c r="S202" s="28">
        <v>0</v>
      </c>
      <c r="T202" s="28">
        <v>0</v>
      </c>
      <c r="U202" s="28">
        <v>0</v>
      </c>
      <c r="V202" s="28">
        <v>0</v>
      </c>
      <c r="W202" s="28">
        <v>0</v>
      </c>
      <c r="X202" s="28">
        <v>0</v>
      </c>
      <c r="Y202" s="28">
        <v>0</v>
      </c>
      <c r="Z202" s="28">
        <v>4.3729800000000001</v>
      </c>
      <c r="AB202" s="28">
        <v>111.133</v>
      </c>
      <c r="AE202">
        <f t="shared" si="3"/>
        <v>174.28008</v>
      </c>
    </row>
    <row r="203" spans="1:31" x14ac:dyDescent="0.3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3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3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3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3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35">
      <c r="A208" s="28" t="s">
        <v>272</v>
      </c>
      <c r="B208" s="28" t="s">
        <v>276</v>
      </c>
      <c r="C208" s="28">
        <v>0</v>
      </c>
      <c r="D208" s="28">
        <v>0</v>
      </c>
      <c r="E208" s="28">
        <v>24.821400000000001</v>
      </c>
      <c r="F208" s="28">
        <v>0</v>
      </c>
      <c r="G208" s="28">
        <v>0</v>
      </c>
      <c r="H208" s="28">
        <v>0</v>
      </c>
      <c r="I208" s="28">
        <v>0</v>
      </c>
      <c r="J208" s="28">
        <v>41.341200000000001</v>
      </c>
      <c r="K208" s="28">
        <v>3.4036</v>
      </c>
      <c r="L208" s="28">
        <v>0</v>
      </c>
      <c r="M208" s="28">
        <v>0</v>
      </c>
      <c r="N208" s="28">
        <v>0</v>
      </c>
      <c r="O208" s="28">
        <v>0</v>
      </c>
      <c r="P208" s="28">
        <v>16.5199</v>
      </c>
      <c r="Q208" s="28">
        <v>0</v>
      </c>
      <c r="R208" s="28">
        <v>0</v>
      </c>
      <c r="S208" s="28">
        <v>0</v>
      </c>
      <c r="T208" s="28">
        <v>0</v>
      </c>
      <c r="U208" s="28">
        <v>0</v>
      </c>
      <c r="V208" s="28">
        <v>0</v>
      </c>
      <c r="W208" s="28">
        <v>0</v>
      </c>
      <c r="X208" s="28">
        <v>0</v>
      </c>
      <c r="Y208" s="28">
        <v>0</v>
      </c>
      <c r="Z208" s="28">
        <v>0</v>
      </c>
      <c r="AB208" s="28">
        <v>41.341200000000001</v>
      </c>
      <c r="AE208">
        <f t="shared" si="3"/>
        <v>86.086099999999988</v>
      </c>
    </row>
    <row r="209" spans="1:31" x14ac:dyDescent="0.3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3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35">
      <c r="A211" s="28" t="s">
        <v>280</v>
      </c>
      <c r="B211" s="28" t="s">
        <v>281</v>
      </c>
      <c r="C211" s="28">
        <v>55.754800000000003</v>
      </c>
      <c r="D211" s="28">
        <v>0</v>
      </c>
      <c r="E211" s="28">
        <v>0</v>
      </c>
      <c r="F211" s="28">
        <v>0</v>
      </c>
      <c r="G211" s="28">
        <v>1.38856</v>
      </c>
      <c r="H211" s="28">
        <v>0</v>
      </c>
      <c r="I211" s="28">
        <v>0</v>
      </c>
      <c r="J211" s="28">
        <v>0</v>
      </c>
      <c r="K211" s="28">
        <v>5.0711399999999998</v>
      </c>
      <c r="L211" s="28">
        <v>0</v>
      </c>
      <c r="M211" s="28">
        <v>36.111499999999999</v>
      </c>
      <c r="N211" s="28">
        <v>13.9</v>
      </c>
      <c r="O211" s="28">
        <v>0</v>
      </c>
      <c r="P211" s="28">
        <v>5.1913799999999997</v>
      </c>
      <c r="Q211" s="28">
        <v>0</v>
      </c>
      <c r="R211" s="28">
        <v>0</v>
      </c>
      <c r="S211" s="28">
        <v>0</v>
      </c>
      <c r="T211" s="28">
        <v>0</v>
      </c>
      <c r="U211" s="28">
        <v>0</v>
      </c>
      <c r="V211" s="28">
        <v>0</v>
      </c>
      <c r="W211" s="28">
        <v>0</v>
      </c>
      <c r="X211" s="28">
        <v>0</v>
      </c>
      <c r="Y211" s="28">
        <v>0</v>
      </c>
      <c r="Z211" s="28">
        <v>0</v>
      </c>
      <c r="AB211" s="28">
        <v>55.754800000000003</v>
      </c>
      <c r="AE211">
        <f t="shared" si="3"/>
        <v>117.41737999999999</v>
      </c>
    </row>
    <row r="212" spans="1:31" x14ac:dyDescent="0.3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3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3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3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3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3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3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3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3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3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3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3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3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3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3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35">
      <c r="A227" s="28" t="s">
        <v>301</v>
      </c>
      <c r="B227" s="28" t="s">
        <v>302</v>
      </c>
      <c r="C227" s="28">
        <v>91.408100000000005</v>
      </c>
      <c r="D227" s="28">
        <v>0</v>
      </c>
      <c r="E227" s="28">
        <v>0</v>
      </c>
      <c r="F227" s="28">
        <v>0</v>
      </c>
      <c r="G227" s="28">
        <v>0</v>
      </c>
      <c r="H227" s="28">
        <v>0</v>
      </c>
      <c r="I227" s="28">
        <v>0</v>
      </c>
      <c r="J227" s="28">
        <v>0</v>
      </c>
      <c r="K227" s="28">
        <v>6.8099699999999999</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91.408100000000005</v>
      </c>
      <c r="AE227">
        <f t="shared" si="3"/>
        <v>98.218070000000012</v>
      </c>
    </row>
    <row r="228" spans="1:31" x14ac:dyDescent="0.3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3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3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3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3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35">
      <c r="A233" s="28" t="s">
        <v>310</v>
      </c>
      <c r="B233" s="28" t="s">
        <v>311</v>
      </c>
      <c r="C233" s="28">
        <v>111.38500000000001</v>
      </c>
      <c r="D233" s="28">
        <v>0</v>
      </c>
      <c r="E233" s="28">
        <v>0</v>
      </c>
      <c r="F233" s="28">
        <v>0</v>
      </c>
      <c r="G233" s="28">
        <v>0.37525199999999997</v>
      </c>
      <c r="H233" s="28">
        <v>0</v>
      </c>
      <c r="I233" s="28">
        <v>0</v>
      </c>
      <c r="J233" s="28">
        <v>0</v>
      </c>
      <c r="K233" s="28">
        <v>4.65585</v>
      </c>
      <c r="L233" s="28">
        <v>0</v>
      </c>
      <c r="M233" s="28">
        <v>18.469899999999999</v>
      </c>
      <c r="N233" s="28">
        <v>0</v>
      </c>
      <c r="O233" s="28">
        <v>0</v>
      </c>
      <c r="P233" s="28">
        <v>0</v>
      </c>
      <c r="Q233" s="28">
        <v>0</v>
      </c>
      <c r="R233" s="28">
        <v>0</v>
      </c>
      <c r="S233" s="28">
        <v>32.403399999999998</v>
      </c>
      <c r="T233" s="28">
        <v>0</v>
      </c>
      <c r="U233" s="28">
        <v>0</v>
      </c>
      <c r="V233" s="28">
        <v>0</v>
      </c>
      <c r="W233" s="28">
        <v>0</v>
      </c>
      <c r="X233" s="28">
        <v>0</v>
      </c>
      <c r="Y233" s="28">
        <v>0</v>
      </c>
      <c r="Z233" s="28">
        <v>0</v>
      </c>
      <c r="AB233" s="28">
        <v>111.38500000000001</v>
      </c>
      <c r="AE233">
        <f t="shared" si="3"/>
        <v>167.28940200000002</v>
      </c>
    </row>
    <row r="234" spans="1:31" x14ac:dyDescent="0.3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3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3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3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3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3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3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35">
      <c r="A241" s="28" t="s">
        <v>323</v>
      </c>
      <c r="B241" s="28" t="s">
        <v>324</v>
      </c>
      <c r="C241" s="28">
        <v>0</v>
      </c>
      <c r="D241" s="28">
        <v>0</v>
      </c>
      <c r="E241" s="28">
        <v>10.851900000000001</v>
      </c>
      <c r="F241" s="28">
        <v>0</v>
      </c>
      <c r="G241" s="28">
        <v>0</v>
      </c>
      <c r="H241" s="28">
        <v>0</v>
      </c>
      <c r="I241" s="28">
        <v>0</v>
      </c>
      <c r="J241" s="28">
        <v>37.420499999999997</v>
      </c>
      <c r="K241" s="28">
        <v>2.1703899999999998</v>
      </c>
      <c r="L241" s="28">
        <v>0</v>
      </c>
      <c r="M241" s="28">
        <v>0</v>
      </c>
      <c r="N241" s="28">
        <v>13.2</v>
      </c>
      <c r="O241" s="28">
        <v>0</v>
      </c>
      <c r="P241" s="28">
        <v>24.547799999999999</v>
      </c>
      <c r="Q241" s="28">
        <v>0</v>
      </c>
      <c r="R241" s="28">
        <v>0</v>
      </c>
      <c r="S241" s="28">
        <v>0</v>
      </c>
      <c r="T241" s="28">
        <v>0</v>
      </c>
      <c r="U241" s="28">
        <v>0</v>
      </c>
      <c r="V241" s="28">
        <v>0</v>
      </c>
      <c r="W241" s="28">
        <v>0</v>
      </c>
      <c r="X241" s="28">
        <v>0</v>
      </c>
      <c r="Y241" s="28">
        <v>0</v>
      </c>
      <c r="Z241" s="28">
        <v>0</v>
      </c>
      <c r="AB241" s="28">
        <v>37.420499999999997</v>
      </c>
      <c r="AE241">
        <f t="shared" si="3"/>
        <v>88.190589999999986</v>
      </c>
    </row>
    <row r="242" spans="1:31" x14ac:dyDescent="0.3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3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3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3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3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3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3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3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35">
      <c r="A250" s="28" t="s">
        <v>335</v>
      </c>
      <c r="B250" s="28" t="s">
        <v>338</v>
      </c>
      <c r="C250" s="28">
        <v>0</v>
      </c>
      <c r="D250" s="28">
        <v>0</v>
      </c>
      <c r="E250" s="28">
        <v>27.702300000000001</v>
      </c>
      <c r="F250" s="28">
        <v>0</v>
      </c>
      <c r="G250" s="28">
        <v>0.23299</v>
      </c>
      <c r="H250" s="28">
        <v>0</v>
      </c>
      <c r="I250" s="28">
        <v>0</v>
      </c>
      <c r="J250" s="28">
        <v>82.659800000000004</v>
      </c>
      <c r="K250" s="28">
        <v>48.350700000000003</v>
      </c>
      <c r="L250" s="28">
        <v>0</v>
      </c>
      <c r="M250" s="28">
        <v>75.583200000000005</v>
      </c>
      <c r="N250" s="28">
        <v>0</v>
      </c>
      <c r="O250" s="28">
        <v>80.508899999999997</v>
      </c>
      <c r="P250" s="28">
        <v>17.5273</v>
      </c>
      <c r="Q250" s="28">
        <v>645.375</v>
      </c>
      <c r="R250" s="28">
        <v>23.637</v>
      </c>
      <c r="S250" s="28">
        <v>60.388399999999997</v>
      </c>
      <c r="T250" s="28">
        <v>0</v>
      </c>
      <c r="U250" s="28">
        <v>0</v>
      </c>
      <c r="V250" s="28">
        <v>0</v>
      </c>
      <c r="W250" s="28">
        <v>3.0534699999999999</v>
      </c>
      <c r="X250" s="28">
        <v>0</v>
      </c>
      <c r="Y250" s="28">
        <v>0</v>
      </c>
      <c r="Z250" s="28">
        <v>18.8049</v>
      </c>
      <c r="AB250" s="28">
        <v>645.375</v>
      </c>
      <c r="AE250">
        <f t="shared" si="3"/>
        <v>1083.8239600000002</v>
      </c>
    </row>
    <row r="251" spans="1:31" x14ac:dyDescent="0.35">
      <c r="A251" s="28" t="s">
        <v>339</v>
      </c>
      <c r="B251" s="28" t="s">
        <v>340</v>
      </c>
      <c r="C251" s="28">
        <v>0</v>
      </c>
      <c r="D251" s="28">
        <v>0</v>
      </c>
      <c r="E251" s="28">
        <v>38.108400000000003</v>
      </c>
      <c r="F251" s="28">
        <v>0</v>
      </c>
      <c r="G251" s="28">
        <v>0.19330700000000001</v>
      </c>
      <c r="H251" s="28">
        <v>0</v>
      </c>
      <c r="I251" s="28">
        <v>0</v>
      </c>
      <c r="J251" s="28">
        <v>100.956</v>
      </c>
      <c r="K251" s="28">
        <v>9.5012799999999995</v>
      </c>
      <c r="L251" s="28">
        <v>0</v>
      </c>
      <c r="M251" s="28">
        <v>36.152999999999999</v>
      </c>
      <c r="N251" s="28">
        <v>114.5</v>
      </c>
      <c r="O251" s="28">
        <v>0</v>
      </c>
      <c r="P251" s="28">
        <v>34.334000000000003</v>
      </c>
      <c r="Q251" s="28">
        <v>0</v>
      </c>
      <c r="R251" s="28">
        <v>0</v>
      </c>
      <c r="S251" s="28">
        <v>20.3522</v>
      </c>
      <c r="T251" s="28">
        <v>0</v>
      </c>
      <c r="U251" s="28">
        <v>0</v>
      </c>
      <c r="V251" s="28">
        <v>0</v>
      </c>
      <c r="W251" s="28">
        <v>0</v>
      </c>
      <c r="X251" s="28">
        <v>0</v>
      </c>
      <c r="Y251" s="28">
        <v>0</v>
      </c>
      <c r="Z251" s="28">
        <v>0</v>
      </c>
      <c r="AB251" s="28">
        <v>114.5</v>
      </c>
      <c r="AE251">
        <f t="shared" si="3"/>
        <v>354.098187</v>
      </c>
    </row>
    <row r="252" spans="1:31" x14ac:dyDescent="0.35">
      <c r="A252" s="28" t="s">
        <v>339</v>
      </c>
      <c r="B252" s="28" t="s">
        <v>341</v>
      </c>
      <c r="C252" s="28">
        <v>0</v>
      </c>
      <c r="D252" s="28">
        <v>0</v>
      </c>
      <c r="E252" s="28">
        <v>1.11117</v>
      </c>
      <c r="F252" s="28">
        <v>0</v>
      </c>
      <c r="G252" s="28">
        <v>0</v>
      </c>
      <c r="H252" s="28">
        <v>0</v>
      </c>
      <c r="I252" s="28">
        <v>0</v>
      </c>
      <c r="J252" s="28">
        <v>11.173400000000001</v>
      </c>
      <c r="K252" s="28">
        <v>0.54391699999999998</v>
      </c>
      <c r="L252" s="28">
        <v>0</v>
      </c>
      <c r="M252" s="28">
        <v>0</v>
      </c>
      <c r="N252" s="28">
        <v>6.4089999999999998</v>
      </c>
      <c r="O252" s="28">
        <v>5.1235299999999998E-2</v>
      </c>
      <c r="P252" s="28">
        <v>1.11117</v>
      </c>
      <c r="Q252" s="28">
        <v>0</v>
      </c>
      <c r="R252" s="28">
        <v>0</v>
      </c>
      <c r="S252" s="28">
        <v>0</v>
      </c>
      <c r="T252" s="28">
        <v>0</v>
      </c>
      <c r="U252" s="28">
        <v>0</v>
      </c>
      <c r="V252" s="28">
        <v>0</v>
      </c>
      <c r="W252" s="28">
        <v>0</v>
      </c>
      <c r="X252" s="28">
        <v>0</v>
      </c>
      <c r="Y252" s="28">
        <v>0</v>
      </c>
      <c r="Z252" s="28">
        <v>0</v>
      </c>
      <c r="AB252" s="28">
        <v>11.173400000000001</v>
      </c>
      <c r="AE252">
        <f t="shared" si="3"/>
        <v>20.399892300000001</v>
      </c>
    </row>
    <row r="253" spans="1:31" x14ac:dyDescent="0.3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3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35">
      <c r="A255" s="28" t="s">
        <v>344</v>
      </c>
      <c r="B255" s="28" t="s">
        <v>346</v>
      </c>
      <c r="C255" s="28">
        <v>0</v>
      </c>
      <c r="D255" s="28">
        <v>0</v>
      </c>
      <c r="E255" s="28">
        <v>0</v>
      </c>
      <c r="F255" s="28">
        <v>0</v>
      </c>
      <c r="G255" s="28">
        <v>0</v>
      </c>
      <c r="H255" s="28">
        <v>0</v>
      </c>
      <c r="I255" s="28">
        <v>0</v>
      </c>
      <c r="J255" s="28">
        <v>34.834899999999998</v>
      </c>
      <c r="K255" s="28">
        <v>0.98675599999999997</v>
      </c>
      <c r="L255" s="28">
        <v>0</v>
      </c>
      <c r="M255" s="28">
        <v>0</v>
      </c>
      <c r="N255" s="28">
        <v>24.422999999999998</v>
      </c>
      <c r="O255" s="28">
        <v>0</v>
      </c>
      <c r="P255" s="28">
        <v>50.396299999999997</v>
      </c>
      <c r="Q255" s="28">
        <v>0</v>
      </c>
      <c r="R255" s="28">
        <v>0</v>
      </c>
      <c r="S255" s="28">
        <v>0</v>
      </c>
      <c r="T255" s="28">
        <v>0</v>
      </c>
      <c r="U255" s="28">
        <v>0</v>
      </c>
      <c r="V255" s="28">
        <v>0</v>
      </c>
      <c r="W255" s="28">
        <v>0</v>
      </c>
      <c r="X255" s="28">
        <v>0</v>
      </c>
      <c r="Y255" s="28">
        <v>0</v>
      </c>
      <c r="Z255" s="28">
        <v>0</v>
      </c>
      <c r="AB255" s="28">
        <v>50.396299999999997</v>
      </c>
      <c r="AE255">
        <f t="shared" si="3"/>
        <v>110.64095599999999</v>
      </c>
    </row>
    <row r="256" spans="1:31" x14ac:dyDescent="0.3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35">
      <c r="A257" s="28" t="s">
        <v>348</v>
      </c>
      <c r="B257" s="28" t="s">
        <v>349</v>
      </c>
      <c r="C257" s="28">
        <v>0</v>
      </c>
      <c r="D257" s="28">
        <v>0</v>
      </c>
      <c r="E257" s="28">
        <v>0</v>
      </c>
      <c r="F257" s="28">
        <v>0</v>
      </c>
      <c r="G257" s="28">
        <v>0</v>
      </c>
      <c r="H257" s="28">
        <v>0</v>
      </c>
      <c r="I257" s="28">
        <v>0</v>
      </c>
      <c r="J257" s="28">
        <v>51.471899999999998</v>
      </c>
      <c r="K257" s="28">
        <v>2.9464999999999999</v>
      </c>
      <c r="L257" s="28">
        <v>0</v>
      </c>
      <c r="M257" s="28">
        <v>0</v>
      </c>
      <c r="N257" s="28">
        <v>0</v>
      </c>
      <c r="O257" s="28">
        <v>0</v>
      </c>
      <c r="P257" s="28">
        <v>0</v>
      </c>
      <c r="Q257" s="28">
        <v>0</v>
      </c>
      <c r="R257" s="28">
        <v>0</v>
      </c>
      <c r="S257" s="28">
        <v>0</v>
      </c>
      <c r="T257" s="28">
        <v>0</v>
      </c>
      <c r="U257" s="28">
        <v>0</v>
      </c>
      <c r="V257" s="28">
        <v>0</v>
      </c>
      <c r="W257" s="28">
        <v>0</v>
      </c>
      <c r="X257" s="28">
        <v>0</v>
      </c>
      <c r="Y257" s="28">
        <v>0</v>
      </c>
      <c r="Z257" s="28">
        <v>90.400899999999993</v>
      </c>
      <c r="AB257" s="28">
        <v>90.400899999999993</v>
      </c>
      <c r="AE257">
        <f t="shared" si="3"/>
        <v>144.8193</v>
      </c>
    </row>
    <row r="258" spans="1:31" x14ac:dyDescent="0.3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3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35">
      <c r="A260" s="28" t="s">
        <v>350</v>
      </c>
      <c r="B260" s="28" t="s">
        <v>353</v>
      </c>
      <c r="C260" s="28">
        <v>0</v>
      </c>
      <c r="D260" s="28">
        <v>0</v>
      </c>
      <c r="E260" s="28">
        <v>0</v>
      </c>
      <c r="F260" s="28">
        <v>0</v>
      </c>
      <c r="G260" s="28">
        <v>0</v>
      </c>
      <c r="H260" s="28">
        <v>0</v>
      </c>
      <c r="I260" s="28">
        <v>0</v>
      </c>
      <c r="J260" s="28">
        <v>72.880300000000005</v>
      </c>
      <c r="K260" s="28">
        <v>3.48902</v>
      </c>
      <c r="L260" s="28">
        <v>0</v>
      </c>
      <c r="M260" s="28">
        <v>0</v>
      </c>
      <c r="N260" s="28">
        <v>20.3</v>
      </c>
      <c r="O260" s="28">
        <v>0</v>
      </c>
      <c r="P260" s="28">
        <v>0</v>
      </c>
      <c r="Q260" s="28">
        <v>0</v>
      </c>
      <c r="R260" s="28">
        <v>0</v>
      </c>
      <c r="S260" s="28">
        <v>0</v>
      </c>
      <c r="T260" s="28">
        <v>0</v>
      </c>
      <c r="U260" s="28">
        <v>0</v>
      </c>
      <c r="V260" s="28">
        <v>0</v>
      </c>
      <c r="W260" s="28">
        <v>0</v>
      </c>
      <c r="X260" s="28">
        <v>0</v>
      </c>
      <c r="Y260" s="28">
        <v>0</v>
      </c>
      <c r="Z260" s="28">
        <v>0</v>
      </c>
      <c r="AB260" s="28">
        <v>72.880300000000005</v>
      </c>
      <c r="AE260">
        <f t="shared" si="4"/>
        <v>96.669319999999999</v>
      </c>
    </row>
    <row r="261" spans="1:31" x14ac:dyDescent="0.3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35">
      <c r="A262" s="28" t="s">
        <v>356</v>
      </c>
      <c r="B262" s="28" t="s">
        <v>357</v>
      </c>
      <c r="C262" s="28">
        <v>0</v>
      </c>
      <c r="D262" s="28">
        <v>0</v>
      </c>
      <c r="E262" s="28">
        <v>0</v>
      </c>
      <c r="F262" s="28">
        <v>0</v>
      </c>
      <c r="G262" s="28">
        <v>0.19849600000000001</v>
      </c>
      <c r="H262" s="28">
        <v>0</v>
      </c>
      <c r="I262" s="28">
        <v>0</v>
      </c>
      <c r="J262" s="28">
        <v>0</v>
      </c>
      <c r="K262" s="28">
        <v>5.9548799999999999E-2</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0.19849600000000001</v>
      </c>
      <c r="AE262">
        <f t="shared" si="4"/>
        <v>0.25804480000000002</v>
      </c>
    </row>
    <row r="263" spans="1:31" x14ac:dyDescent="0.3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3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3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3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3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3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3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3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3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3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3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3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3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3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3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3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3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3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3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3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3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3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3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3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3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3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3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3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3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35">
      <c r="A292" s="28" t="s">
        <v>393</v>
      </c>
      <c r="B292" s="28" t="s">
        <v>396</v>
      </c>
      <c r="C292" s="28">
        <v>0</v>
      </c>
      <c r="D292" s="28">
        <v>0</v>
      </c>
      <c r="E292" s="28">
        <v>0</v>
      </c>
      <c r="F292" s="28">
        <v>0</v>
      </c>
      <c r="G292" s="28">
        <v>0</v>
      </c>
      <c r="H292" s="28">
        <v>0</v>
      </c>
      <c r="I292" s="28">
        <v>0</v>
      </c>
      <c r="J292" s="28">
        <v>0</v>
      </c>
      <c r="K292" s="28">
        <v>2.3928099999999999</v>
      </c>
      <c r="L292" s="28">
        <v>0</v>
      </c>
      <c r="M292" s="28">
        <v>0</v>
      </c>
      <c r="N292" s="28">
        <v>0</v>
      </c>
      <c r="O292" s="28">
        <v>0</v>
      </c>
      <c r="P292" s="28">
        <v>81.667500000000004</v>
      </c>
      <c r="Q292" s="28">
        <v>0</v>
      </c>
      <c r="R292" s="28">
        <v>0</v>
      </c>
      <c r="S292" s="28">
        <v>0</v>
      </c>
      <c r="T292" s="28">
        <v>0</v>
      </c>
      <c r="U292" s="28">
        <v>0</v>
      </c>
      <c r="V292" s="28">
        <v>0</v>
      </c>
      <c r="W292" s="28">
        <v>0</v>
      </c>
      <c r="X292" s="28">
        <v>0</v>
      </c>
      <c r="Y292" s="28">
        <v>0</v>
      </c>
      <c r="Z292" s="28">
        <v>0</v>
      </c>
      <c r="AB292" s="28">
        <v>81.667500000000004</v>
      </c>
      <c r="AE292">
        <f t="shared" si="4"/>
        <v>84.060310000000001</v>
      </c>
    </row>
    <row r="293" spans="1:31" x14ac:dyDescent="0.3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3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35">
      <c r="A295" s="28" t="s">
        <v>399</v>
      </c>
      <c r="B295" s="28" t="s">
        <v>400</v>
      </c>
      <c r="C295" s="28">
        <v>0</v>
      </c>
      <c r="D295" s="28">
        <v>0</v>
      </c>
      <c r="E295" s="28">
        <v>0</v>
      </c>
      <c r="F295" s="28">
        <v>0</v>
      </c>
      <c r="G295" s="28">
        <v>0</v>
      </c>
      <c r="H295" s="28">
        <v>0</v>
      </c>
      <c r="I295" s="28">
        <v>0</v>
      </c>
      <c r="J295" s="28">
        <v>23.637</v>
      </c>
      <c r="K295" s="28">
        <v>2.1181999999999999</v>
      </c>
      <c r="L295" s="28">
        <v>0</v>
      </c>
      <c r="M295" s="28">
        <v>9.4238900000000001</v>
      </c>
      <c r="N295" s="28">
        <v>36.200000000000003</v>
      </c>
      <c r="O295" s="28">
        <v>32.751899999999999</v>
      </c>
      <c r="P295" s="28">
        <v>0</v>
      </c>
      <c r="Q295" s="28">
        <v>0</v>
      </c>
      <c r="R295" s="28">
        <v>0</v>
      </c>
      <c r="S295" s="28">
        <v>57.233800000000002</v>
      </c>
      <c r="T295" s="28">
        <v>6.4885799999999998</v>
      </c>
      <c r="U295" s="28">
        <v>0</v>
      </c>
      <c r="V295" s="28">
        <v>0</v>
      </c>
      <c r="W295" s="28">
        <v>0</v>
      </c>
      <c r="X295" s="28">
        <v>0</v>
      </c>
      <c r="Y295" s="28">
        <v>0.69520499999999996</v>
      </c>
      <c r="Z295" s="28">
        <v>0</v>
      </c>
      <c r="AB295" s="28">
        <v>57.233800000000002</v>
      </c>
      <c r="AE295">
        <f t="shared" si="4"/>
        <v>168.548575</v>
      </c>
    </row>
    <row r="296" spans="1:31" x14ac:dyDescent="0.3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3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3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3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3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3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3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3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3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35">
      <c r="A305" s="28" t="s">
        <v>403</v>
      </c>
      <c r="B305" s="28" t="s">
        <v>412</v>
      </c>
      <c r="C305" s="28">
        <v>0</v>
      </c>
      <c r="D305" s="28">
        <v>0</v>
      </c>
      <c r="E305" s="28">
        <v>4.5233299999999996</v>
      </c>
      <c r="F305" s="28">
        <v>0</v>
      </c>
      <c r="G305" s="28">
        <v>8.1035800000000005E-2</v>
      </c>
      <c r="H305" s="28">
        <v>0</v>
      </c>
      <c r="I305" s="28">
        <v>0</v>
      </c>
      <c r="J305" s="28">
        <v>31.2393</v>
      </c>
      <c r="K305" s="28">
        <v>2.4429599999999998</v>
      </c>
      <c r="L305" s="28">
        <v>0</v>
      </c>
      <c r="M305" s="28">
        <v>0</v>
      </c>
      <c r="N305" s="28">
        <v>0</v>
      </c>
      <c r="O305" s="28">
        <v>26.221699999999998</v>
      </c>
      <c r="P305" s="28">
        <v>5.7669800000000002</v>
      </c>
      <c r="Q305" s="28">
        <v>0</v>
      </c>
      <c r="R305" s="28">
        <v>0</v>
      </c>
      <c r="S305" s="28">
        <v>16.321300000000001</v>
      </c>
      <c r="T305" s="28">
        <v>0</v>
      </c>
      <c r="U305" s="28">
        <v>0</v>
      </c>
      <c r="V305" s="28">
        <v>0</v>
      </c>
      <c r="W305" s="28">
        <v>0</v>
      </c>
      <c r="X305" s="28">
        <v>0</v>
      </c>
      <c r="Y305" s="28">
        <v>0</v>
      </c>
      <c r="Z305" s="28">
        <v>0</v>
      </c>
      <c r="AB305" s="28">
        <v>31.2393</v>
      </c>
      <c r="AE305">
        <f t="shared" si="4"/>
        <v>86.596605799999992</v>
      </c>
    </row>
    <row r="306" spans="1:31" x14ac:dyDescent="0.3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35">
      <c r="A307" s="28" t="s">
        <v>403</v>
      </c>
      <c r="B307" s="28" t="s">
        <v>414</v>
      </c>
      <c r="C307" s="28">
        <v>0</v>
      </c>
      <c r="D307" s="28">
        <v>0</v>
      </c>
      <c r="E307" s="28">
        <v>54.701999999999998</v>
      </c>
      <c r="F307" s="28">
        <v>0</v>
      </c>
      <c r="G307" s="28">
        <v>0</v>
      </c>
      <c r="H307" s="28">
        <v>0</v>
      </c>
      <c r="I307" s="28">
        <v>0</v>
      </c>
      <c r="J307" s="28">
        <v>0</v>
      </c>
      <c r="K307" s="28">
        <v>2.4363899999999998</v>
      </c>
      <c r="L307" s="28">
        <v>0</v>
      </c>
      <c r="M307" s="28">
        <v>0</v>
      </c>
      <c r="N307" s="28">
        <v>0</v>
      </c>
      <c r="O307" s="28">
        <v>0</v>
      </c>
      <c r="P307" s="28">
        <v>0</v>
      </c>
      <c r="Q307" s="28">
        <v>0</v>
      </c>
      <c r="R307" s="28">
        <v>0</v>
      </c>
      <c r="S307" s="28">
        <v>0</v>
      </c>
      <c r="T307" s="28">
        <v>0</v>
      </c>
      <c r="U307" s="28">
        <v>3.9724900000000001</v>
      </c>
      <c r="V307" s="28">
        <v>0</v>
      </c>
      <c r="W307" s="28">
        <v>0</v>
      </c>
      <c r="X307" s="28">
        <v>0</v>
      </c>
      <c r="Y307" s="28">
        <v>0</v>
      </c>
      <c r="Z307" s="28">
        <v>0</v>
      </c>
      <c r="AB307" s="28">
        <v>54.701999999999998</v>
      </c>
      <c r="AE307">
        <f t="shared" si="4"/>
        <v>61.110880000000002</v>
      </c>
    </row>
    <row r="308" spans="1:31" x14ac:dyDescent="0.3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3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35">
      <c r="A310" s="28" t="s">
        <v>403</v>
      </c>
      <c r="B310" s="28" t="s">
        <v>417</v>
      </c>
      <c r="C310" s="28">
        <v>0</v>
      </c>
      <c r="D310" s="28">
        <v>0</v>
      </c>
      <c r="E310" s="28">
        <v>73.756500000000003</v>
      </c>
      <c r="F310" s="28">
        <v>0</v>
      </c>
      <c r="G310" s="28">
        <v>0</v>
      </c>
      <c r="H310" s="28">
        <v>0.27355099999999999</v>
      </c>
      <c r="I310" s="28">
        <v>0</v>
      </c>
      <c r="J310" s="28">
        <v>39.200699999999998</v>
      </c>
      <c r="K310" s="28">
        <v>9.8904300000000003</v>
      </c>
      <c r="L310" s="28">
        <v>0</v>
      </c>
      <c r="M310" s="28">
        <v>0</v>
      </c>
      <c r="N310" s="28">
        <v>0</v>
      </c>
      <c r="O310" s="28">
        <v>23.673300000000001</v>
      </c>
      <c r="P310" s="28">
        <v>11.838200000000001</v>
      </c>
      <c r="Q310" s="28">
        <v>0</v>
      </c>
      <c r="R310" s="28">
        <v>0</v>
      </c>
      <c r="S310" s="28">
        <v>45.253300000000003</v>
      </c>
      <c r="T310" s="28">
        <v>0</v>
      </c>
      <c r="U310" s="28">
        <v>0.52103699999999997</v>
      </c>
      <c r="V310" s="28">
        <v>1.5827</v>
      </c>
      <c r="W310" s="28">
        <v>0</v>
      </c>
      <c r="X310" s="28">
        <v>0</v>
      </c>
      <c r="Y310" s="28">
        <v>0</v>
      </c>
      <c r="Z310" s="28">
        <v>0</v>
      </c>
      <c r="AB310" s="28">
        <v>73.756500000000003</v>
      </c>
      <c r="AE310">
        <f t="shared" si="4"/>
        <v>205.98971799999998</v>
      </c>
    </row>
    <row r="311" spans="1:31" x14ac:dyDescent="0.3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3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3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3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3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35">
      <c r="A316" s="28" t="s">
        <v>422</v>
      </c>
      <c r="B316" s="28" t="s">
        <v>424</v>
      </c>
      <c r="C316" s="28">
        <v>162.93600000000001</v>
      </c>
      <c r="D316" s="28">
        <v>0</v>
      </c>
      <c r="E316" s="28">
        <v>0</v>
      </c>
      <c r="F316" s="28">
        <v>0</v>
      </c>
      <c r="G316" s="28">
        <v>0.63348800000000005</v>
      </c>
      <c r="H316" s="28">
        <v>0</v>
      </c>
      <c r="I316" s="28">
        <v>0</v>
      </c>
      <c r="J316" s="28">
        <v>0</v>
      </c>
      <c r="K316" s="28">
        <v>1.54392</v>
      </c>
      <c r="L316" s="28">
        <v>0</v>
      </c>
      <c r="M316" s="28">
        <v>0</v>
      </c>
      <c r="N316" s="28">
        <v>17</v>
      </c>
      <c r="O316" s="28">
        <v>0</v>
      </c>
      <c r="P316" s="28">
        <v>0</v>
      </c>
      <c r="Q316" s="28">
        <v>0</v>
      </c>
      <c r="R316" s="28">
        <v>0</v>
      </c>
      <c r="S316" s="28">
        <v>0</v>
      </c>
      <c r="T316" s="28">
        <v>0</v>
      </c>
      <c r="U316" s="28">
        <v>0</v>
      </c>
      <c r="V316" s="28">
        <v>0</v>
      </c>
      <c r="W316" s="28">
        <v>0</v>
      </c>
      <c r="X316" s="28">
        <v>0</v>
      </c>
      <c r="Y316" s="28">
        <v>0</v>
      </c>
      <c r="Z316" s="28">
        <v>0</v>
      </c>
      <c r="AB316" s="28">
        <v>162.93600000000001</v>
      </c>
      <c r="AE316">
        <f t="shared" si="4"/>
        <v>182.11340799999999</v>
      </c>
    </row>
    <row r="317" spans="1:31" x14ac:dyDescent="0.3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3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3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3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3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3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3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35">
      <c r="A324" s="28" t="s">
        <v>435</v>
      </c>
      <c r="B324" s="28" t="s">
        <v>436</v>
      </c>
      <c r="C324" s="28">
        <v>0</v>
      </c>
      <c r="D324" s="28">
        <v>0</v>
      </c>
      <c r="E324" s="28">
        <v>0</v>
      </c>
      <c r="F324" s="28">
        <v>0</v>
      </c>
      <c r="G324" s="28">
        <v>0</v>
      </c>
      <c r="H324" s="28">
        <v>0</v>
      </c>
      <c r="I324" s="28">
        <v>0</v>
      </c>
      <c r="J324" s="28">
        <v>0</v>
      </c>
      <c r="K324" s="28">
        <v>0.63183299999999998</v>
      </c>
      <c r="L324" s="28">
        <v>0</v>
      </c>
      <c r="M324" s="28">
        <v>0</v>
      </c>
      <c r="N324" s="28">
        <v>3.36</v>
      </c>
      <c r="O324" s="28">
        <v>0</v>
      </c>
      <c r="P324" s="28">
        <v>27.745699999999999</v>
      </c>
      <c r="Q324" s="28">
        <v>0</v>
      </c>
      <c r="R324" s="28">
        <v>0</v>
      </c>
      <c r="S324" s="28">
        <v>0</v>
      </c>
      <c r="T324" s="28">
        <v>0</v>
      </c>
      <c r="U324" s="28">
        <v>0</v>
      </c>
      <c r="V324" s="28">
        <v>0</v>
      </c>
      <c r="W324" s="28">
        <v>0</v>
      </c>
      <c r="X324" s="28">
        <v>0</v>
      </c>
      <c r="Y324" s="28">
        <v>0</v>
      </c>
      <c r="Z324" s="28">
        <v>0</v>
      </c>
      <c r="AB324" s="28">
        <v>27.745699999999999</v>
      </c>
      <c r="AE324">
        <f t="shared" si="5"/>
        <v>31.737532999999999</v>
      </c>
    </row>
    <row r="325" spans="1:31" x14ac:dyDescent="0.3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3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3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3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3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35">
      <c r="A330" s="28" t="s">
        <v>443</v>
      </c>
      <c r="B330" s="28" t="s">
        <v>444</v>
      </c>
      <c r="C330" s="28">
        <v>23.479900000000001</v>
      </c>
      <c r="D330" s="28">
        <v>0</v>
      </c>
      <c r="E330" s="28">
        <v>2.8086199999999999</v>
      </c>
      <c r="F330" s="28">
        <v>0</v>
      </c>
      <c r="G330" s="28">
        <v>0</v>
      </c>
      <c r="H330" s="28">
        <v>0</v>
      </c>
      <c r="I330" s="28">
        <v>0</v>
      </c>
      <c r="J330" s="28">
        <v>5.10792</v>
      </c>
      <c r="K330" s="28">
        <v>3.4120200000000001</v>
      </c>
      <c r="L330" s="28">
        <v>0</v>
      </c>
      <c r="M330" s="28">
        <v>119.53700000000001</v>
      </c>
      <c r="N330" s="28">
        <v>11.651999999999999</v>
      </c>
      <c r="O330" s="28">
        <v>0</v>
      </c>
      <c r="P330" s="28">
        <v>0</v>
      </c>
      <c r="Q330" s="28">
        <v>0</v>
      </c>
      <c r="R330" s="28">
        <v>0</v>
      </c>
      <c r="S330" s="28">
        <v>0</v>
      </c>
      <c r="T330" s="28">
        <v>0</v>
      </c>
      <c r="U330" s="28">
        <v>0</v>
      </c>
      <c r="V330" s="28">
        <v>0</v>
      </c>
      <c r="W330" s="28">
        <v>0</v>
      </c>
      <c r="X330" s="28">
        <v>0</v>
      </c>
      <c r="Y330" s="28">
        <v>0</v>
      </c>
      <c r="Z330" s="28">
        <v>0</v>
      </c>
      <c r="AB330" s="28">
        <v>119.53700000000001</v>
      </c>
      <c r="AE330">
        <f t="shared" si="5"/>
        <v>165.99745999999999</v>
      </c>
    </row>
    <row r="331" spans="1:31" x14ac:dyDescent="0.3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3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3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3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35">
      <c r="A335" s="28" t="s">
        <v>447</v>
      </c>
      <c r="B335" s="28" t="s">
        <v>450</v>
      </c>
      <c r="C335" s="28">
        <v>163.89</v>
      </c>
      <c r="D335" s="28">
        <v>0</v>
      </c>
      <c r="E335" s="28">
        <v>0</v>
      </c>
      <c r="F335" s="28">
        <v>0</v>
      </c>
      <c r="G335" s="28">
        <v>0.42568600000000001</v>
      </c>
      <c r="H335" s="28">
        <v>0</v>
      </c>
      <c r="I335" s="28">
        <v>57.234400000000001</v>
      </c>
      <c r="J335" s="28">
        <v>0</v>
      </c>
      <c r="K335" s="28">
        <v>6.6732100000000001</v>
      </c>
      <c r="L335" s="28">
        <v>0</v>
      </c>
      <c r="M335" s="28">
        <v>0</v>
      </c>
      <c r="N335" s="28">
        <v>52.62</v>
      </c>
      <c r="O335" s="28">
        <v>0</v>
      </c>
      <c r="P335" s="28">
        <v>0</v>
      </c>
      <c r="Q335" s="28">
        <v>0</v>
      </c>
      <c r="R335" s="28">
        <v>2.3949699999999998</v>
      </c>
      <c r="S335" s="28">
        <v>0</v>
      </c>
      <c r="T335" s="28">
        <v>0</v>
      </c>
      <c r="U335" s="28">
        <v>0</v>
      </c>
      <c r="V335" s="28">
        <v>0</v>
      </c>
      <c r="W335" s="28">
        <v>0</v>
      </c>
      <c r="X335" s="28">
        <v>0</v>
      </c>
      <c r="Y335" s="28">
        <v>0</v>
      </c>
      <c r="Z335" s="28">
        <v>1.82975</v>
      </c>
      <c r="AB335" s="28">
        <v>163.89</v>
      </c>
      <c r="AE335">
        <f t="shared" si="5"/>
        <v>285.068016</v>
      </c>
    </row>
    <row r="336" spans="1:31" x14ac:dyDescent="0.3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3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3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3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3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3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3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3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3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35">
      <c r="A345" s="28" t="s">
        <v>461</v>
      </c>
      <c r="B345" s="28" t="s">
        <v>463</v>
      </c>
      <c r="C345" s="28">
        <v>14.046099999999999</v>
      </c>
      <c r="D345" s="28">
        <v>0</v>
      </c>
      <c r="E345" s="28">
        <v>45.463700000000003</v>
      </c>
      <c r="F345" s="28">
        <v>0</v>
      </c>
      <c r="G345" s="28">
        <v>2.66513</v>
      </c>
      <c r="H345" s="28">
        <v>0</v>
      </c>
      <c r="I345" s="28">
        <v>0</v>
      </c>
      <c r="J345" s="28">
        <v>209.11</v>
      </c>
      <c r="K345" s="28">
        <v>22.647300000000001</v>
      </c>
      <c r="L345" s="28">
        <v>0</v>
      </c>
      <c r="M345" s="28">
        <v>294.42700000000002</v>
      </c>
      <c r="N345" s="28">
        <v>342.24</v>
      </c>
      <c r="O345" s="28">
        <v>110.727</v>
      </c>
      <c r="P345" s="28">
        <v>100.608</v>
      </c>
      <c r="Q345" s="28">
        <v>0</v>
      </c>
      <c r="R345" s="28">
        <v>0</v>
      </c>
      <c r="S345" s="28">
        <v>1.5396300000000001</v>
      </c>
      <c r="T345" s="28">
        <v>0</v>
      </c>
      <c r="U345" s="28">
        <v>0</v>
      </c>
      <c r="V345" s="28">
        <v>0</v>
      </c>
      <c r="W345" s="28">
        <v>1.2147300000000001</v>
      </c>
      <c r="X345" s="28">
        <v>0</v>
      </c>
      <c r="Y345" s="28">
        <v>0</v>
      </c>
      <c r="Z345" s="28">
        <v>0</v>
      </c>
      <c r="AB345" s="28">
        <v>342.24</v>
      </c>
      <c r="AE345">
        <f t="shared" si="5"/>
        <v>1144.68859</v>
      </c>
    </row>
    <row r="346" spans="1:31" x14ac:dyDescent="0.3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3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35">
      <c r="A348" s="28" t="s">
        <v>464</v>
      </c>
      <c r="B348" s="28" t="s">
        <v>467</v>
      </c>
      <c r="C348" s="28">
        <v>0</v>
      </c>
      <c r="D348" s="28">
        <v>0</v>
      </c>
      <c r="E348" s="28">
        <v>0</v>
      </c>
      <c r="F348" s="28">
        <v>0</v>
      </c>
      <c r="G348" s="28">
        <v>0.177177</v>
      </c>
      <c r="H348" s="28">
        <v>0</v>
      </c>
      <c r="I348" s="28">
        <v>0</v>
      </c>
      <c r="J348" s="28">
        <v>0</v>
      </c>
      <c r="K348" s="28">
        <v>3.1724700000000001</v>
      </c>
      <c r="L348" s="28">
        <v>0</v>
      </c>
      <c r="M348" s="28">
        <v>0</v>
      </c>
      <c r="N348" s="28">
        <v>0</v>
      </c>
      <c r="O348" s="28">
        <v>0</v>
      </c>
      <c r="P348" s="28">
        <v>0</v>
      </c>
      <c r="Q348" s="28">
        <v>0</v>
      </c>
      <c r="R348" s="28">
        <v>0</v>
      </c>
      <c r="S348" s="28">
        <v>0</v>
      </c>
      <c r="T348" s="28">
        <v>0</v>
      </c>
      <c r="U348" s="28">
        <v>0</v>
      </c>
      <c r="V348" s="28">
        <v>0</v>
      </c>
      <c r="W348" s="28">
        <v>0</v>
      </c>
      <c r="X348" s="28">
        <v>0</v>
      </c>
      <c r="Y348" s="28">
        <v>0</v>
      </c>
      <c r="Z348" s="28">
        <v>97.516599999999997</v>
      </c>
      <c r="AB348" s="28">
        <v>97.516599999999997</v>
      </c>
      <c r="AE348">
        <f t="shared" si="5"/>
        <v>100.866247</v>
      </c>
    </row>
    <row r="349" spans="1:31" x14ac:dyDescent="0.3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3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35">
      <c r="A351" s="28" t="s">
        <v>471</v>
      </c>
      <c r="B351" s="28" t="s">
        <v>472</v>
      </c>
      <c r="C351" s="28">
        <v>150.804</v>
      </c>
      <c r="D351" s="28">
        <v>0</v>
      </c>
      <c r="E351" s="28">
        <v>0</v>
      </c>
      <c r="F351" s="28">
        <v>0</v>
      </c>
      <c r="G351" s="28">
        <v>0</v>
      </c>
      <c r="H351" s="28">
        <v>0</v>
      </c>
      <c r="I351" s="28">
        <v>0</v>
      </c>
      <c r="J351" s="28">
        <v>0</v>
      </c>
      <c r="K351" s="28">
        <v>3.4077500000000001</v>
      </c>
      <c r="L351" s="28">
        <v>0</v>
      </c>
      <c r="M351" s="28">
        <v>2.18451</v>
      </c>
      <c r="N351" s="28">
        <v>17.309000000000001</v>
      </c>
      <c r="O351" s="28">
        <v>0</v>
      </c>
      <c r="P351" s="28">
        <v>0.86634500000000003</v>
      </c>
      <c r="Q351" s="28">
        <v>0</v>
      </c>
      <c r="R351" s="28">
        <v>0</v>
      </c>
      <c r="S351" s="28">
        <v>0.87426400000000004</v>
      </c>
      <c r="T351" s="28">
        <v>0</v>
      </c>
      <c r="U351" s="28">
        <v>0</v>
      </c>
      <c r="V351" s="28">
        <v>0</v>
      </c>
      <c r="W351" s="28">
        <v>0</v>
      </c>
      <c r="X351" s="28">
        <v>0</v>
      </c>
      <c r="Y351" s="28">
        <v>0</v>
      </c>
      <c r="Z351" s="28">
        <v>0</v>
      </c>
      <c r="AB351" s="28">
        <v>150.804</v>
      </c>
      <c r="AE351">
        <f t="shared" si="5"/>
        <v>175.44586899999999</v>
      </c>
    </row>
    <row r="352" spans="1:31" x14ac:dyDescent="0.3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3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35">
      <c r="A354" s="28" t="s">
        <v>474</v>
      </c>
      <c r="B354" s="28" t="s">
        <v>476</v>
      </c>
      <c r="C354" s="28">
        <v>0</v>
      </c>
      <c r="D354" s="28">
        <v>0</v>
      </c>
      <c r="E354" s="28">
        <v>0</v>
      </c>
      <c r="F354" s="28">
        <v>0</v>
      </c>
      <c r="G354" s="28">
        <v>2.04529E-2</v>
      </c>
      <c r="H354" s="28">
        <v>0</v>
      </c>
      <c r="I354" s="28">
        <v>0</v>
      </c>
      <c r="J354" s="28">
        <v>0.74934500000000004</v>
      </c>
      <c r="K354" s="28">
        <v>1.6988700000000001</v>
      </c>
      <c r="L354" s="28">
        <v>0</v>
      </c>
      <c r="M354" s="28">
        <v>89.296899999999994</v>
      </c>
      <c r="N354" s="28">
        <v>0</v>
      </c>
      <c r="O354" s="28">
        <v>0</v>
      </c>
      <c r="P354" s="28">
        <v>0.124891</v>
      </c>
      <c r="Q354" s="28">
        <v>0</v>
      </c>
      <c r="R354" s="28">
        <v>0</v>
      </c>
      <c r="S354" s="28">
        <v>0</v>
      </c>
      <c r="T354" s="28">
        <v>0</v>
      </c>
      <c r="U354" s="28">
        <v>0</v>
      </c>
      <c r="V354" s="28">
        <v>0</v>
      </c>
      <c r="W354" s="28">
        <v>0</v>
      </c>
      <c r="X354" s="28">
        <v>0.20452899999999999</v>
      </c>
      <c r="Y354" s="28">
        <v>0</v>
      </c>
      <c r="Z354" s="28">
        <v>6.2445399999999998E-2</v>
      </c>
      <c r="AB354" s="28">
        <v>89.296899999999994</v>
      </c>
      <c r="AE354">
        <f t="shared" si="5"/>
        <v>92.157433299999994</v>
      </c>
    </row>
    <row r="355" spans="1:31" x14ac:dyDescent="0.3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35">
      <c r="A356" s="28" t="s">
        <v>474</v>
      </c>
      <c r="B356" s="28" t="s">
        <v>478</v>
      </c>
      <c r="C356" s="28">
        <v>337.471</v>
      </c>
      <c r="D356" s="28">
        <v>0</v>
      </c>
      <c r="E356" s="28">
        <v>13.556800000000001</v>
      </c>
      <c r="F356" s="28">
        <v>0</v>
      </c>
      <c r="G356" s="28">
        <v>4.7737600000000002</v>
      </c>
      <c r="H356" s="28">
        <v>0</v>
      </c>
      <c r="I356" s="28">
        <v>41.067399999999999</v>
      </c>
      <c r="J356" s="28">
        <v>19.027100000000001</v>
      </c>
      <c r="K356" s="28">
        <v>35.6631</v>
      </c>
      <c r="L356" s="28">
        <v>0</v>
      </c>
      <c r="M356" s="28">
        <v>121.714</v>
      </c>
      <c r="N356" s="28">
        <v>274</v>
      </c>
      <c r="O356" s="28">
        <v>0</v>
      </c>
      <c r="P356" s="28">
        <v>4.8757099999999998</v>
      </c>
      <c r="Q356" s="28">
        <v>99.327200000000005</v>
      </c>
      <c r="R356" s="28">
        <v>0</v>
      </c>
      <c r="S356" s="28">
        <v>0</v>
      </c>
      <c r="T356" s="28">
        <v>0</v>
      </c>
      <c r="U356" s="28">
        <v>0</v>
      </c>
      <c r="V356" s="28">
        <v>0</v>
      </c>
      <c r="W356" s="28">
        <v>0</v>
      </c>
      <c r="X356" s="28">
        <v>58.723799999999997</v>
      </c>
      <c r="Y356" s="28">
        <v>0</v>
      </c>
      <c r="Z356" s="28">
        <v>23.189299999999999</v>
      </c>
      <c r="AB356" s="28">
        <v>337.471</v>
      </c>
      <c r="AE356">
        <f t="shared" si="5"/>
        <v>1033.3891699999999</v>
      </c>
    </row>
    <row r="357" spans="1:31" x14ac:dyDescent="0.3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3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3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3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3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35">
      <c r="A362" s="28" t="s">
        <v>485</v>
      </c>
      <c r="B362" s="28" t="s">
        <v>486</v>
      </c>
      <c r="C362" s="28">
        <v>22.995999999999999</v>
      </c>
      <c r="D362" s="28">
        <v>0</v>
      </c>
      <c r="E362" s="28">
        <v>0</v>
      </c>
      <c r="F362" s="28">
        <v>0</v>
      </c>
      <c r="G362" s="28">
        <v>0</v>
      </c>
      <c r="H362" s="28">
        <v>0</v>
      </c>
      <c r="I362" s="28">
        <v>0</v>
      </c>
      <c r="J362" s="28">
        <v>0.77382700000000004</v>
      </c>
      <c r="K362" s="28">
        <v>1.61094</v>
      </c>
      <c r="L362" s="28">
        <v>0</v>
      </c>
      <c r="M362" s="28">
        <v>2.5794199999999998</v>
      </c>
      <c r="N362" s="28">
        <v>0</v>
      </c>
      <c r="O362" s="28">
        <v>0</v>
      </c>
      <c r="P362" s="28">
        <v>0</v>
      </c>
      <c r="Q362" s="28">
        <v>0</v>
      </c>
      <c r="R362" s="28">
        <v>0</v>
      </c>
      <c r="S362" s="28">
        <v>0</v>
      </c>
      <c r="T362" s="28">
        <v>0</v>
      </c>
      <c r="U362" s="28">
        <v>0</v>
      </c>
      <c r="V362" s="28">
        <v>0</v>
      </c>
      <c r="W362" s="28">
        <v>0</v>
      </c>
      <c r="X362" s="28">
        <v>0</v>
      </c>
      <c r="Y362" s="28">
        <v>25.7942</v>
      </c>
      <c r="Z362" s="28">
        <v>0</v>
      </c>
      <c r="AB362" s="28">
        <v>25.7942</v>
      </c>
      <c r="AE362">
        <f t="shared" si="5"/>
        <v>53.754386999999994</v>
      </c>
    </row>
    <row r="363" spans="1:31" x14ac:dyDescent="0.3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3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3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35">
      <c r="A366" s="28" t="s">
        <v>492</v>
      </c>
      <c r="B366" s="28" t="s">
        <v>493</v>
      </c>
      <c r="C366" s="28">
        <v>0</v>
      </c>
      <c r="D366" s="28">
        <v>0</v>
      </c>
      <c r="E366" s="28">
        <v>25.822399999999998</v>
      </c>
      <c r="F366" s="28">
        <v>0</v>
      </c>
      <c r="G366" s="28">
        <v>0</v>
      </c>
      <c r="H366" s="28">
        <v>0</v>
      </c>
      <c r="I366" s="28">
        <v>0</v>
      </c>
      <c r="J366" s="28">
        <v>0</v>
      </c>
      <c r="K366" s="28">
        <v>0</v>
      </c>
      <c r="L366" s="28">
        <v>0</v>
      </c>
      <c r="M366" s="28">
        <v>0</v>
      </c>
      <c r="N366" s="28">
        <v>17.82</v>
      </c>
      <c r="O366" s="28">
        <v>15.0763</v>
      </c>
      <c r="P366" s="28">
        <v>0</v>
      </c>
      <c r="Q366" s="28">
        <v>0</v>
      </c>
      <c r="R366" s="28">
        <v>0</v>
      </c>
      <c r="S366" s="28">
        <v>0</v>
      </c>
      <c r="T366" s="28">
        <v>0</v>
      </c>
      <c r="U366" s="28">
        <v>0</v>
      </c>
      <c r="V366" s="28">
        <v>0</v>
      </c>
      <c r="W366" s="28">
        <v>0</v>
      </c>
      <c r="X366" s="28">
        <v>0</v>
      </c>
      <c r="Y366" s="28">
        <v>0</v>
      </c>
      <c r="Z366" s="28">
        <v>0</v>
      </c>
      <c r="AB366" s="28">
        <v>25.822399999999998</v>
      </c>
      <c r="AE366">
        <f t="shared" si="5"/>
        <v>58.718699999999998</v>
      </c>
    </row>
    <row r="367" spans="1:31" x14ac:dyDescent="0.3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35">
      <c r="A368" s="28" t="s">
        <v>496</v>
      </c>
      <c r="B368" s="28" t="s">
        <v>497</v>
      </c>
      <c r="C368" s="28">
        <v>0</v>
      </c>
      <c r="D368" s="28">
        <v>0</v>
      </c>
      <c r="E368" s="28">
        <v>0</v>
      </c>
      <c r="F368" s="28">
        <v>0</v>
      </c>
      <c r="G368" s="28">
        <v>0</v>
      </c>
      <c r="H368" s="28">
        <v>0</v>
      </c>
      <c r="I368" s="28">
        <v>0</v>
      </c>
      <c r="J368" s="28">
        <v>93.765100000000004</v>
      </c>
      <c r="K368" s="28">
        <v>2.4449800000000002</v>
      </c>
      <c r="L368" s="28">
        <v>0</v>
      </c>
      <c r="M368" s="28">
        <v>0</v>
      </c>
      <c r="N368" s="28">
        <v>27</v>
      </c>
      <c r="O368" s="28">
        <v>0</v>
      </c>
      <c r="P368" s="28">
        <v>0</v>
      </c>
      <c r="Q368" s="28">
        <v>0</v>
      </c>
      <c r="R368" s="28">
        <v>0</v>
      </c>
      <c r="S368" s="28">
        <v>0</v>
      </c>
      <c r="T368" s="28">
        <v>0</v>
      </c>
      <c r="U368" s="28">
        <v>0</v>
      </c>
      <c r="V368" s="28">
        <v>0</v>
      </c>
      <c r="W368" s="28">
        <v>0</v>
      </c>
      <c r="X368" s="28">
        <v>0</v>
      </c>
      <c r="Y368" s="28">
        <v>0</v>
      </c>
      <c r="Z368" s="28">
        <v>0</v>
      </c>
      <c r="AB368" s="28">
        <v>93.765100000000004</v>
      </c>
      <c r="AE368">
        <f t="shared" si="5"/>
        <v>123.21008</v>
      </c>
    </row>
    <row r="369" spans="1:31" x14ac:dyDescent="0.3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3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35">
      <c r="A371" s="28" t="s">
        <v>498</v>
      </c>
      <c r="B371" s="28" t="s">
        <v>501</v>
      </c>
      <c r="C371" s="28">
        <v>164.05500000000001</v>
      </c>
      <c r="D371" s="28">
        <v>0</v>
      </c>
      <c r="E371" s="28">
        <v>0</v>
      </c>
      <c r="F371" s="28">
        <v>0</v>
      </c>
      <c r="G371" s="28">
        <v>0.17100599999999999</v>
      </c>
      <c r="H371" s="28">
        <v>0</v>
      </c>
      <c r="I371" s="28">
        <v>0</v>
      </c>
      <c r="J371" s="28">
        <v>0</v>
      </c>
      <c r="K371" s="28">
        <v>7.0693900000000003</v>
      </c>
      <c r="L371" s="28">
        <v>0</v>
      </c>
      <c r="M371" s="28">
        <v>5.49878</v>
      </c>
      <c r="N371" s="28">
        <v>33.799999999999997</v>
      </c>
      <c r="O371" s="28">
        <v>0</v>
      </c>
      <c r="P371" s="28">
        <v>0</v>
      </c>
      <c r="Q371" s="28">
        <v>0</v>
      </c>
      <c r="R371" s="28">
        <v>0</v>
      </c>
      <c r="S371" s="28">
        <v>0</v>
      </c>
      <c r="T371" s="28">
        <v>0</v>
      </c>
      <c r="U371" s="28">
        <v>0</v>
      </c>
      <c r="V371" s="28">
        <v>0</v>
      </c>
      <c r="W371" s="28">
        <v>0</v>
      </c>
      <c r="X371" s="28">
        <v>0</v>
      </c>
      <c r="Y371" s="28">
        <v>0.34367399999999998</v>
      </c>
      <c r="Z371" s="28">
        <v>0</v>
      </c>
      <c r="AB371" s="28">
        <v>164.05500000000001</v>
      </c>
      <c r="AE371">
        <f t="shared" si="5"/>
        <v>210.93785</v>
      </c>
    </row>
    <row r="372" spans="1:31" x14ac:dyDescent="0.3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3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3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3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3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3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35">
      <c r="A378" s="28" t="s">
        <v>505</v>
      </c>
      <c r="B378" s="28" t="s">
        <v>510</v>
      </c>
      <c r="C378" s="28">
        <v>204.51</v>
      </c>
      <c r="D378" s="28">
        <v>0</v>
      </c>
      <c r="E378" s="28">
        <v>96.6584</v>
      </c>
      <c r="F378" s="28">
        <v>0</v>
      </c>
      <c r="G378" s="28">
        <v>10.193199999999999</v>
      </c>
      <c r="H378" s="28">
        <v>0</v>
      </c>
      <c r="I378" s="28">
        <v>0</v>
      </c>
      <c r="J378" s="28">
        <v>81.616200000000006</v>
      </c>
      <c r="K378" s="28">
        <v>22.536899999999999</v>
      </c>
      <c r="L378" s="28">
        <v>0</v>
      </c>
      <c r="M378" s="28">
        <v>0.35741000000000001</v>
      </c>
      <c r="N378" s="28">
        <v>178.79400000000001</v>
      </c>
      <c r="O378" s="28">
        <v>48.372799999999998</v>
      </c>
      <c r="P378" s="28">
        <v>23.494499999999999</v>
      </c>
      <c r="Q378" s="28">
        <v>0</v>
      </c>
      <c r="R378" s="28">
        <v>0</v>
      </c>
      <c r="S378" s="28">
        <v>24.7012</v>
      </c>
      <c r="T378" s="28">
        <v>0</v>
      </c>
      <c r="U378" s="28">
        <v>0</v>
      </c>
      <c r="V378" s="28">
        <v>0</v>
      </c>
      <c r="W378" s="28">
        <v>0</v>
      </c>
      <c r="X378" s="28">
        <v>0</v>
      </c>
      <c r="Y378" s="28">
        <v>0</v>
      </c>
      <c r="Z378" s="28">
        <v>0</v>
      </c>
      <c r="AB378" s="28">
        <v>204.51</v>
      </c>
      <c r="AE378">
        <f t="shared" si="5"/>
        <v>691.23460999999998</v>
      </c>
    </row>
    <row r="379" spans="1:31" x14ac:dyDescent="0.3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3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3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3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3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3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3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3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35">
      <c r="A387" s="28" t="s">
        <v>521</v>
      </c>
      <c r="B387" s="28" t="s">
        <v>523</v>
      </c>
      <c r="C387" s="28">
        <v>0</v>
      </c>
      <c r="D387" s="28">
        <v>0</v>
      </c>
      <c r="E387" s="28">
        <v>0</v>
      </c>
      <c r="F387" s="28">
        <v>1.1863699999999999</v>
      </c>
      <c r="G387" s="28">
        <v>0</v>
      </c>
      <c r="H387" s="28">
        <v>0</v>
      </c>
      <c r="I387" s="28">
        <v>0</v>
      </c>
      <c r="J387" s="28">
        <v>0</v>
      </c>
      <c r="K387" s="28">
        <v>7.2321299999999997</v>
      </c>
      <c r="L387" s="28">
        <v>0</v>
      </c>
      <c r="M387" s="28">
        <v>239.935</v>
      </c>
      <c r="N387" s="28">
        <v>0</v>
      </c>
      <c r="O387" s="28">
        <v>0</v>
      </c>
      <c r="P387" s="28">
        <v>0</v>
      </c>
      <c r="Q387" s="28">
        <v>0</v>
      </c>
      <c r="R387" s="28">
        <v>0</v>
      </c>
      <c r="S387" s="28">
        <v>0</v>
      </c>
      <c r="T387" s="28">
        <v>0</v>
      </c>
      <c r="U387" s="28">
        <v>0</v>
      </c>
      <c r="V387" s="28">
        <v>0</v>
      </c>
      <c r="W387" s="28">
        <v>0</v>
      </c>
      <c r="X387" s="28">
        <v>0</v>
      </c>
      <c r="Y387" s="28">
        <v>0</v>
      </c>
      <c r="Z387" s="28">
        <v>0</v>
      </c>
      <c r="AB387" s="28">
        <v>239.935</v>
      </c>
      <c r="AE387">
        <f t="shared" ref="AE387:AE451" si="6">SUM(C387:Z387)</f>
        <v>248.3535</v>
      </c>
    </row>
    <row r="388" spans="1:31" x14ac:dyDescent="0.3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3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3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3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35">
      <c r="A392" s="28" t="s">
        <v>521</v>
      </c>
      <c r="B392" s="28" t="s">
        <v>528</v>
      </c>
      <c r="C392" s="28">
        <v>0</v>
      </c>
      <c r="D392" s="28">
        <v>0</v>
      </c>
      <c r="E392" s="28">
        <v>16.974699999999999</v>
      </c>
      <c r="F392" s="28">
        <v>0</v>
      </c>
      <c r="G392" s="28">
        <v>0</v>
      </c>
      <c r="H392" s="28">
        <v>0</v>
      </c>
      <c r="I392" s="28">
        <v>0</v>
      </c>
      <c r="J392" s="28">
        <v>46.395400000000002</v>
      </c>
      <c r="K392" s="28">
        <v>1.5156000000000001</v>
      </c>
      <c r="L392" s="28">
        <v>0</v>
      </c>
      <c r="M392" s="28">
        <v>0</v>
      </c>
      <c r="N392" s="28">
        <v>23.59</v>
      </c>
      <c r="O392" s="28">
        <v>7.9781000000000004</v>
      </c>
      <c r="P392" s="28">
        <v>5.9835700000000003</v>
      </c>
      <c r="Q392" s="28">
        <v>0</v>
      </c>
      <c r="R392" s="28">
        <v>0</v>
      </c>
      <c r="S392" s="28">
        <v>0</v>
      </c>
      <c r="T392" s="28">
        <v>0</v>
      </c>
      <c r="U392" s="28">
        <v>0</v>
      </c>
      <c r="V392" s="28">
        <v>0</v>
      </c>
      <c r="W392" s="28">
        <v>0</v>
      </c>
      <c r="X392" s="28">
        <v>0</v>
      </c>
      <c r="Y392" s="28">
        <v>0</v>
      </c>
      <c r="Z392" s="28">
        <v>0</v>
      </c>
      <c r="AB392" s="28">
        <v>46.395400000000002</v>
      </c>
      <c r="AE392">
        <f t="shared" si="6"/>
        <v>102.43737</v>
      </c>
    </row>
    <row r="393" spans="1:31" x14ac:dyDescent="0.35">
      <c r="A393" s="28" t="s">
        <v>521</v>
      </c>
      <c r="B393" s="28" t="s">
        <v>529</v>
      </c>
      <c r="C393" s="28">
        <v>0</v>
      </c>
      <c r="D393" s="28">
        <v>0</v>
      </c>
      <c r="E393" s="28">
        <v>0.530837</v>
      </c>
      <c r="F393" s="28">
        <v>0</v>
      </c>
      <c r="G393" s="28">
        <v>0</v>
      </c>
      <c r="H393" s="28">
        <v>0.85977800000000004</v>
      </c>
      <c r="I393" s="28">
        <v>0</v>
      </c>
      <c r="J393" s="28">
        <v>4.5614400000000002</v>
      </c>
      <c r="K393" s="28">
        <v>8.8323400000000003</v>
      </c>
      <c r="L393" s="28">
        <v>0</v>
      </c>
      <c r="M393" s="28">
        <v>196.46799999999999</v>
      </c>
      <c r="N393" s="28">
        <v>49.982999999999997</v>
      </c>
      <c r="O393" s="28">
        <v>0</v>
      </c>
      <c r="P393" s="28">
        <v>0</v>
      </c>
      <c r="Q393" s="28">
        <v>0</v>
      </c>
      <c r="R393" s="28">
        <v>0</v>
      </c>
      <c r="S393" s="28">
        <v>0</v>
      </c>
      <c r="T393" s="28">
        <v>0</v>
      </c>
      <c r="U393" s="28">
        <v>0</v>
      </c>
      <c r="V393" s="28">
        <v>0</v>
      </c>
      <c r="W393" s="28">
        <v>0</v>
      </c>
      <c r="X393" s="28">
        <v>0</v>
      </c>
      <c r="Y393" s="28">
        <v>0</v>
      </c>
      <c r="Z393" s="28">
        <v>0</v>
      </c>
      <c r="AB393" s="28">
        <v>196.46799999999999</v>
      </c>
      <c r="AE393">
        <f t="shared" si="6"/>
        <v>261.23539499999998</v>
      </c>
    </row>
    <row r="394" spans="1:31" x14ac:dyDescent="0.3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3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35">
      <c r="A396" s="28" t="s">
        <v>521</v>
      </c>
      <c r="B396" s="28" t="s">
        <v>532</v>
      </c>
      <c r="C396" s="28">
        <v>122.501</v>
      </c>
      <c r="D396" s="28">
        <v>0</v>
      </c>
      <c r="E396" s="28">
        <v>0</v>
      </c>
      <c r="F396" s="28">
        <v>0</v>
      </c>
      <c r="G396" s="28">
        <v>7.5759999999999996</v>
      </c>
      <c r="H396" s="28">
        <v>0</v>
      </c>
      <c r="I396" s="28">
        <v>14.3164</v>
      </c>
      <c r="J396" s="28">
        <v>0</v>
      </c>
      <c r="K396" s="28">
        <v>10.712199999999999</v>
      </c>
      <c r="L396" s="28">
        <v>0</v>
      </c>
      <c r="M396" s="28">
        <v>0</v>
      </c>
      <c r="N396" s="28">
        <v>0</v>
      </c>
      <c r="O396" s="28">
        <v>0</v>
      </c>
      <c r="P396" s="28">
        <v>0</v>
      </c>
      <c r="Q396" s="28">
        <v>0</v>
      </c>
      <c r="R396" s="28">
        <v>0</v>
      </c>
      <c r="S396" s="28">
        <v>293.16800000000001</v>
      </c>
      <c r="T396" s="28">
        <v>0</v>
      </c>
      <c r="U396" s="28">
        <v>60.263199999999998</v>
      </c>
      <c r="V396" s="28">
        <v>0</v>
      </c>
      <c r="W396" s="28">
        <v>0</v>
      </c>
      <c r="X396" s="28">
        <v>0</v>
      </c>
      <c r="Y396" s="28">
        <v>0</v>
      </c>
      <c r="Z396" s="28">
        <v>0.44456400000000001</v>
      </c>
      <c r="AB396" s="28">
        <v>293.16800000000001</v>
      </c>
      <c r="AE396">
        <f t="shared" si="6"/>
        <v>508.98136399999999</v>
      </c>
    </row>
    <row r="397" spans="1:31" x14ac:dyDescent="0.3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3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3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3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3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35">
      <c r="A402" s="28" t="s">
        <v>536</v>
      </c>
      <c r="B402" s="28" t="s">
        <v>539</v>
      </c>
      <c r="C402" s="28">
        <v>0</v>
      </c>
      <c r="D402" s="28">
        <v>0</v>
      </c>
      <c r="E402" s="28">
        <v>2.8724400000000001</v>
      </c>
      <c r="F402" s="28">
        <v>0</v>
      </c>
      <c r="G402" s="28">
        <v>0</v>
      </c>
      <c r="H402" s="28">
        <v>0</v>
      </c>
      <c r="I402" s="28">
        <v>0</v>
      </c>
      <c r="J402" s="28">
        <v>6.5282800000000002E-2</v>
      </c>
      <c r="K402" s="28">
        <v>3.3294199999999998</v>
      </c>
      <c r="L402" s="28">
        <v>0</v>
      </c>
      <c r="M402" s="28">
        <v>88.197000000000003</v>
      </c>
      <c r="N402" s="28">
        <v>9.1999999999999993</v>
      </c>
      <c r="O402" s="28">
        <v>0</v>
      </c>
      <c r="P402" s="28">
        <v>0.19584799999999999</v>
      </c>
      <c r="Q402" s="28">
        <v>0</v>
      </c>
      <c r="R402" s="28">
        <v>0</v>
      </c>
      <c r="S402" s="28">
        <v>0</v>
      </c>
      <c r="T402" s="28">
        <v>0</v>
      </c>
      <c r="U402" s="28">
        <v>0</v>
      </c>
      <c r="V402" s="28">
        <v>0</v>
      </c>
      <c r="W402" s="28">
        <v>0</v>
      </c>
      <c r="X402" s="28">
        <v>0</v>
      </c>
      <c r="Y402" s="28">
        <v>0</v>
      </c>
      <c r="Z402" s="28">
        <v>0</v>
      </c>
      <c r="AB402" s="28">
        <v>88.197000000000003</v>
      </c>
      <c r="AE402">
        <f t="shared" si="6"/>
        <v>103.85999080000001</v>
      </c>
    </row>
    <row r="403" spans="1:31" x14ac:dyDescent="0.3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3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3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3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3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3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3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3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3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3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3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3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3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3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3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10.559699999999999</v>
      </c>
      <c r="Q417" s="28">
        <v>0</v>
      </c>
      <c r="R417" s="28">
        <v>0</v>
      </c>
      <c r="S417" s="28">
        <v>0</v>
      </c>
      <c r="T417" s="28">
        <v>0</v>
      </c>
      <c r="U417" s="28">
        <v>0</v>
      </c>
      <c r="V417" s="28">
        <v>0</v>
      </c>
      <c r="W417" s="28">
        <v>0</v>
      </c>
      <c r="X417" s="28">
        <v>0</v>
      </c>
      <c r="Y417" s="28">
        <v>0</v>
      </c>
      <c r="Z417" s="28">
        <v>0</v>
      </c>
      <c r="AB417" s="28">
        <v>10.559699999999999</v>
      </c>
      <c r="AE417">
        <f t="shared" si="6"/>
        <v>10.559699999999999</v>
      </c>
    </row>
    <row r="418" spans="1:31" x14ac:dyDescent="0.35">
      <c r="A418" s="28" t="s">
        <v>550</v>
      </c>
      <c r="B418" s="28" t="s">
        <v>558</v>
      </c>
      <c r="C418" s="28">
        <v>0</v>
      </c>
      <c r="D418" s="28">
        <v>3.0856599999999998</v>
      </c>
      <c r="E418" s="28">
        <v>47.786799999999999</v>
      </c>
      <c r="F418" s="28">
        <v>0</v>
      </c>
      <c r="G418" s="28">
        <v>0</v>
      </c>
      <c r="H418" s="28">
        <v>0</v>
      </c>
      <c r="I418" s="28">
        <v>0</v>
      </c>
      <c r="J418" s="28">
        <v>30.1388</v>
      </c>
      <c r="K418" s="28">
        <v>0</v>
      </c>
      <c r="L418" s="28">
        <v>0</v>
      </c>
      <c r="M418" s="28">
        <v>0</v>
      </c>
      <c r="N418" s="28">
        <v>34.844999999999999</v>
      </c>
      <c r="O418" s="28">
        <v>17.6084</v>
      </c>
      <c r="P418" s="28">
        <v>0</v>
      </c>
      <c r="Q418" s="28">
        <v>0</v>
      </c>
      <c r="R418" s="28">
        <v>0</v>
      </c>
      <c r="S418" s="28">
        <v>0</v>
      </c>
      <c r="T418" s="28">
        <v>0</v>
      </c>
      <c r="U418" s="28">
        <v>0</v>
      </c>
      <c r="V418" s="28">
        <v>0</v>
      </c>
      <c r="W418" s="28">
        <v>0</v>
      </c>
      <c r="X418" s="28">
        <v>0</v>
      </c>
      <c r="Y418" s="28">
        <v>0</v>
      </c>
      <c r="Z418" s="28">
        <v>0.94966899999999999</v>
      </c>
      <c r="AB418" s="28">
        <v>47.786799999999999</v>
      </c>
      <c r="AE418">
        <f t="shared" si="6"/>
        <v>134.41432899999998</v>
      </c>
    </row>
    <row r="419" spans="1:31" x14ac:dyDescent="0.3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3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3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3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35">
      <c r="A423" s="28" t="s">
        <v>550</v>
      </c>
      <c r="B423" s="28" t="s">
        <v>563</v>
      </c>
      <c r="C423" s="28">
        <v>0.64129100000000006</v>
      </c>
      <c r="D423" s="28">
        <v>0</v>
      </c>
      <c r="E423" s="28">
        <v>0</v>
      </c>
      <c r="F423" s="28">
        <v>0</v>
      </c>
      <c r="G423" s="28">
        <v>0.22622</v>
      </c>
      <c r="H423" s="28">
        <v>0</v>
      </c>
      <c r="I423" s="28">
        <v>1.4704299999999999</v>
      </c>
      <c r="J423" s="28">
        <v>0.93919600000000003</v>
      </c>
      <c r="K423" s="28">
        <v>0.59145000000000003</v>
      </c>
      <c r="L423" s="28">
        <v>0</v>
      </c>
      <c r="M423" s="28">
        <v>10.3734</v>
      </c>
      <c r="N423" s="28">
        <v>0</v>
      </c>
      <c r="O423" s="28">
        <v>0</v>
      </c>
      <c r="P423" s="28">
        <v>0</v>
      </c>
      <c r="Q423" s="28">
        <v>0</v>
      </c>
      <c r="R423" s="28">
        <v>0</v>
      </c>
      <c r="S423" s="28">
        <v>0</v>
      </c>
      <c r="T423" s="28">
        <v>0</v>
      </c>
      <c r="U423" s="28">
        <v>0</v>
      </c>
      <c r="V423" s="28">
        <v>0</v>
      </c>
      <c r="W423" s="28">
        <v>0</v>
      </c>
      <c r="X423" s="28">
        <v>0</v>
      </c>
      <c r="Y423" s="28">
        <v>0</v>
      </c>
      <c r="Z423" s="28">
        <v>0.78011699999999995</v>
      </c>
      <c r="AB423" s="28">
        <v>10.3734</v>
      </c>
      <c r="AE423">
        <f t="shared" si="6"/>
        <v>15.022104000000001</v>
      </c>
    </row>
    <row r="424" spans="1:31" x14ac:dyDescent="0.3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3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3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3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3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3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3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3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3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3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3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3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3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3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3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3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3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3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3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35">
      <c r="A443" s="28" t="s">
        <v>583</v>
      </c>
      <c r="B443" s="28" t="s">
        <v>587</v>
      </c>
      <c r="C443" s="28">
        <v>0</v>
      </c>
      <c r="D443" s="28">
        <v>0</v>
      </c>
      <c r="E443" s="28">
        <v>63.232799999999997</v>
      </c>
      <c r="F443" s="28">
        <v>0</v>
      </c>
      <c r="G443" s="28">
        <v>0.83933500000000005</v>
      </c>
      <c r="H443" s="28">
        <v>0</v>
      </c>
      <c r="I443" s="28">
        <v>6.0006199999999996</v>
      </c>
      <c r="J443" s="28">
        <v>268.476</v>
      </c>
      <c r="K443" s="28">
        <v>16.1081</v>
      </c>
      <c r="L443" s="28">
        <v>0</v>
      </c>
      <c r="M443" s="28">
        <v>0</v>
      </c>
      <c r="N443" s="28">
        <v>0</v>
      </c>
      <c r="O443" s="28">
        <v>46.498600000000003</v>
      </c>
      <c r="P443" s="28">
        <v>0</v>
      </c>
      <c r="Q443" s="28">
        <v>0</v>
      </c>
      <c r="R443" s="28">
        <v>0</v>
      </c>
      <c r="S443" s="28">
        <v>28.6434</v>
      </c>
      <c r="T443" s="28">
        <v>0</v>
      </c>
      <c r="U443" s="28">
        <v>0</v>
      </c>
      <c r="V443" s="28">
        <v>0</v>
      </c>
      <c r="W443" s="28">
        <v>0</v>
      </c>
      <c r="X443" s="28">
        <v>0</v>
      </c>
      <c r="Y443" s="28">
        <v>0</v>
      </c>
      <c r="Z443" s="28">
        <v>0</v>
      </c>
      <c r="AB443" s="28">
        <v>268.476</v>
      </c>
      <c r="AE443">
        <f t="shared" si="6"/>
        <v>429.798855</v>
      </c>
    </row>
    <row r="444" spans="1:31" x14ac:dyDescent="0.3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3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3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3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3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35">
      <c r="A449" s="28" t="s">
        <v>596</v>
      </c>
      <c r="B449" s="28" t="s">
        <v>597</v>
      </c>
      <c r="C449" s="28">
        <v>150.071</v>
      </c>
      <c r="D449" s="28">
        <v>0</v>
      </c>
      <c r="E449" s="28">
        <v>0</v>
      </c>
      <c r="F449" s="28">
        <v>0</v>
      </c>
      <c r="G449" s="28">
        <v>0.71432300000000004</v>
      </c>
      <c r="H449" s="28">
        <v>0</v>
      </c>
      <c r="I449" s="28">
        <v>1.27826</v>
      </c>
      <c r="J449" s="28">
        <v>15.9206</v>
      </c>
      <c r="K449" s="28">
        <v>14.859299999999999</v>
      </c>
      <c r="L449" s="28">
        <v>18.380299999999998</v>
      </c>
      <c r="M449" s="28">
        <v>0</v>
      </c>
      <c r="N449" s="28">
        <v>102</v>
      </c>
      <c r="O449" s="28">
        <v>0</v>
      </c>
      <c r="P449" s="28">
        <v>0</v>
      </c>
      <c r="Q449" s="28">
        <v>0</v>
      </c>
      <c r="R449" s="28">
        <v>0</v>
      </c>
      <c r="S449" s="28">
        <v>0</v>
      </c>
      <c r="T449" s="28">
        <v>9.0027399999999994E-2</v>
      </c>
      <c r="U449" s="28">
        <v>226.964</v>
      </c>
      <c r="V449" s="28">
        <v>7.7755299999999998</v>
      </c>
      <c r="W449" s="28">
        <v>0</v>
      </c>
      <c r="X449" s="28">
        <v>0</v>
      </c>
      <c r="Y449" s="28">
        <v>0</v>
      </c>
      <c r="Z449" s="28">
        <v>0</v>
      </c>
      <c r="AB449" s="28">
        <v>226.964</v>
      </c>
      <c r="AE449">
        <f t="shared" si="6"/>
        <v>538.05334040000002</v>
      </c>
    </row>
    <row r="450" spans="1:31" x14ac:dyDescent="0.3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3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3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3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3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3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3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3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3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3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35">
      <c r="A460" s="28" t="s">
        <v>605</v>
      </c>
      <c r="B460" s="28" t="s">
        <v>611</v>
      </c>
      <c r="C460" s="28">
        <v>0</v>
      </c>
      <c r="D460" s="28">
        <v>21.445900000000002</v>
      </c>
      <c r="E460" s="28">
        <v>177.70699999999999</v>
      </c>
      <c r="F460" s="28">
        <v>17.4343</v>
      </c>
      <c r="G460" s="28">
        <v>0</v>
      </c>
      <c r="H460" s="28">
        <v>0</v>
      </c>
      <c r="I460" s="28">
        <v>7.5797999999999996</v>
      </c>
      <c r="J460" s="28">
        <v>58.517400000000002</v>
      </c>
      <c r="K460" s="28">
        <v>16.239699999999999</v>
      </c>
      <c r="L460" s="28">
        <v>0</v>
      </c>
      <c r="M460" s="28">
        <v>0</v>
      </c>
      <c r="N460" s="28">
        <v>61.512999999999998</v>
      </c>
      <c r="O460" s="28">
        <v>68.256200000000007</v>
      </c>
      <c r="P460" s="28">
        <v>53.1098</v>
      </c>
      <c r="Q460" s="28">
        <v>0</v>
      </c>
      <c r="R460" s="28">
        <v>0</v>
      </c>
      <c r="S460" s="28">
        <v>39.901000000000003</v>
      </c>
      <c r="T460" s="28">
        <v>0</v>
      </c>
      <c r="U460" s="28">
        <v>0</v>
      </c>
      <c r="V460" s="28">
        <v>0</v>
      </c>
      <c r="W460" s="28">
        <v>0</v>
      </c>
      <c r="X460" s="28">
        <v>0</v>
      </c>
      <c r="Y460" s="28">
        <v>0</v>
      </c>
      <c r="Z460" s="28">
        <v>16.094799999999999</v>
      </c>
      <c r="AB460" s="28">
        <v>177.70699999999999</v>
      </c>
      <c r="AE460">
        <f t="shared" si="7"/>
        <v>537.79889999999989</v>
      </c>
    </row>
    <row r="461" spans="1:31" x14ac:dyDescent="0.35">
      <c r="A461" s="28" t="s">
        <v>1045</v>
      </c>
      <c r="B461" s="28" t="s">
        <v>1045</v>
      </c>
      <c r="AE461">
        <f t="shared" si="7"/>
        <v>0</v>
      </c>
    </row>
    <row r="462" spans="1:31" x14ac:dyDescent="0.35">
      <c r="A462" s="28" t="s">
        <v>1046</v>
      </c>
      <c r="C462" s="28">
        <v>650.654</v>
      </c>
      <c r="D462" s="28">
        <v>21.445900000000002</v>
      </c>
      <c r="E462" s="28">
        <v>177.70699999999999</v>
      </c>
      <c r="F462" s="28">
        <v>17.4343</v>
      </c>
      <c r="G462" s="28">
        <v>14.230600000000001</v>
      </c>
      <c r="H462" s="28">
        <v>5.5873799999999996</v>
      </c>
      <c r="I462" s="28">
        <v>57.234400000000001</v>
      </c>
      <c r="J462" s="28">
        <v>343.39600000000002</v>
      </c>
      <c r="K462" s="28">
        <v>48.350700000000003</v>
      </c>
      <c r="L462" s="28">
        <v>991.52099999999996</v>
      </c>
      <c r="M462" s="28">
        <v>294.42700000000002</v>
      </c>
      <c r="N462" s="28">
        <v>342.24</v>
      </c>
      <c r="O462" s="28">
        <v>110.727</v>
      </c>
      <c r="P462" s="28">
        <v>162.971</v>
      </c>
      <c r="Q462" s="28">
        <v>645.375</v>
      </c>
      <c r="R462" s="28">
        <v>23.637</v>
      </c>
      <c r="S462" s="28">
        <v>293.16800000000001</v>
      </c>
      <c r="T462" s="28">
        <v>6.4885799999999998</v>
      </c>
      <c r="U462" s="28">
        <v>226.964</v>
      </c>
      <c r="V462" s="28">
        <v>10.7455</v>
      </c>
      <c r="W462" s="28">
        <v>9.6710499999999993</v>
      </c>
      <c r="X462" s="28">
        <v>58.723799999999997</v>
      </c>
      <c r="Y462" s="28">
        <v>25.7942</v>
      </c>
      <c r="Z462" s="28">
        <v>322.113</v>
      </c>
      <c r="AB462" s="28">
        <v>991.52099999999996</v>
      </c>
      <c r="AE462">
        <f t="shared" si="7"/>
        <v>4860.6064100000003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AE462"/>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4.5" x14ac:dyDescent="0.35"/>
  <cols>
    <col min="1" max="1" width="15.7265625" style="28" customWidth="1"/>
    <col min="2" max="30" width="9.1796875" style="28"/>
    <col min="31" max="31" width="8.7265625" customWidth="1"/>
    <col min="32" max="16384" width="9.1796875" style="28"/>
  </cols>
  <sheetData>
    <row r="1" spans="1:31" x14ac:dyDescent="0.35">
      <c r="A1" s="28" t="s">
        <v>1048</v>
      </c>
      <c r="C1" s="28" t="s">
        <v>1025</v>
      </c>
      <c r="AE1" t="s">
        <v>1050</v>
      </c>
    </row>
    <row r="2" spans="1:31" s="29" customFormat="1" ht="58" x14ac:dyDescent="0.3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3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35">
      <c r="A4" s="28" t="s">
        <v>8</v>
      </c>
      <c r="B4" s="28" t="s">
        <v>11</v>
      </c>
      <c r="C4" s="28">
        <v>0</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B4" s="28">
        <v>0</v>
      </c>
      <c r="AE4">
        <f t="shared" si="0"/>
        <v>0</v>
      </c>
    </row>
    <row r="5" spans="1:31" x14ac:dyDescent="0.3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3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3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3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3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3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3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3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3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3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3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3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3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3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3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3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3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3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3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3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3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3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3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3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3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3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35">
      <c r="A31" s="28" t="s">
        <v>46</v>
      </c>
      <c r="B31" s="28" t="s">
        <v>48</v>
      </c>
      <c r="C31" s="28">
        <v>0</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B31" s="28">
        <v>0</v>
      </c>
      <c r="AE31">
        <f t="shared" si="0"/>
        <v>0</v>
      </c>
    </row>
    <row r="32" spans="1:31" x14ac:dyDescent="0.3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3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3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35">
      <c r="A35" s="28" t="s">
        <v>53</v>
      </c>
      <c r="B35" s="28" t="s">
        <v>54</v>
      </c>
      <c r="C35" s="28">
        <v>0</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B35" s="28">
        <v>0</v>
      </c>
      <c r="AE35">
        <f t="shared" si="0"/>
        <v>0</v>
      </c>
    </row>
    <row r="36" spans="1:31" x14ac:dyDescent="0.3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3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35">
      <c r="A38" s="28" t="s">
        <v>57</v>
      </c>
      <c r="B38" s="28" t="s">
        <v>58</v>
      </c>
      <c r="C38" s="28">
        <v>0</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B38" s="28">
        <v>0</v>
      </c>
      <c r="AE38">
        <f t="shared" si="0"/>
        <v>0</v>
      </c>
    </row>
    <row r="39" spans="1:31" x14ac:dyDescent="0.3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3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3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3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3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3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35">
      <c r="A45" s="28" t="s">
        <v>67</v>
      </c>
      <c r="B45" s="28" t="s">
        <v>69</v>
      </c>
      <c r="C45" s="28">
        <v>0</v>
      </c>
      <c r="D45" s="28">
        <v>0</v>
      </c>
      <c r="E45" s="28">
        <v>0</v>
      </c>
      <c r="F45" s="28">
        <v>0</v>
      </c>
      <c r="G45" s="28">
        <v>0</v>
      </c>
      <c r="H45" s="28">
        <v>0</v>
      </c>
      <c r="I45" s="28">
        <v>0</v>
      </c>
      <c r="J45" s="28">
        <v>0</v>
      </c>
      <c r="K45" s="28">
        <v>0</v>
      </c>
      <c r="L45" s="28">
        <v>0</v>
      </c>
      <c r="M45" s="28">
        <v>0</v>
      </c>
      <c r="N45" s="28">
        <v>0</v>
      </c>
      <c r="O45" s="28">
        <v>0</v>
      </c>
      <c r="P45" s="28">
        <v>0</v>
      </c>
      <c r="Q45" s="28">
        <v>0</v>
      </c>
      <c r="R45" s="28">
        <v>0</v>
      </c>
      <c r="S45" s="28">
        <v>0</v>
      </c>
      <c r="T45" s="28">
        <v>0</v>
      </c>
      <c r="U45" s="28">
        <v>0</v>
      </c>
      <c r="V45" s="28">
        <v>0</v>
      </c>
      <c r="W45" s="28">
        <v>0</v>
      </c>
      <c r="X45" s="28">
        <v>0</v>
      </c>
      <c r="Y45" s="28">
        <v>0</v>
      </c>
      <c r="Z45" s="28">
        <v>0</v>
      </c>
      <c r="AB45" s="28">
        <v>0</v>
      </c>
      <c r="AE45">
        <f t="shared" si="0"/>
        <v>0</v>
      </c>
    </row>
    <row r="46" spans="1:31" x14ac:dyDescent="0.3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3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3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3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3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3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3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3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3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3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3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3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3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3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3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3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3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3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3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3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35">
      <c r="A66" s="28" t="s">
        <v>80</v>
      </c>
      <c r="B66" s="28" t="s">
        <v>93</v>
      </c>
      <c r="C66" s="28">
        <v>0</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v>0</v>
      </c>
      <c r="W66" s="28">
        <v>0</v>
      </c>
      <c r="X66" s="28">
        <v>0</v>
      </c>
      <c r="Y66" s="28">
        <v>0</v>
      </c>
      <c r="Z66" s="28">
        <v>0</v>
      </c>
      <c r="AB66" s="28">
        <v>0</v>
      </c>
      <c r="AE66">
        <f t="shared" si="0"/>
        <v>0</v>
      </c>
    </row>
    <row r="67" spans="1:31" x14ac:dyDescent="0.3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3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3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3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3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3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3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3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3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35">
      <c r="A76" s="28" t="s">
        <v>80</v>
      </c>
      <c r="B76" s="28" t="s">
        <v>103</v>
      </c>
      <c r="C76" s="28">
        <v>1112</v>
      </c>
      <c r="D76" s="28">
        <v>0</v>
      </c>
      <c r="E76" s="28">
        <v>0</v>
      </c>
      <c r="F76" s="28">
        <v>0</v>
      </c>
      <c r="G76" s="28">
        <v>0</v>
      </c>
      <c r="H76" s="28">
        <v>0</v>
      </c>
      <c r="I76" s="28">
        <v>0</v>
      </c>
      <c r="J76" s="28">
        <v>0</v>
      </c>
      <c r="K76" s="28">
        <v>0</v>
      </c>
      <c r="L76" s="28">
        <v>689</v>
      </c>
      <c r="M76" s="28">
        <v>0</v>
      </c>
      <c r="N76" s="28">
        <v>0</v>
      </c>
      <c r="O76" s="28">
        <v>0</v>
      </c>
      <c r="P76" s="28">
        <v>0</v>
      </c>
      <c r="Q76" s="28">
        <v>0</v>
      </c>
      <c r="R76" s="28">
        <v>0</v>
      </c>
      <c r="S76" s="28">
        <v>0</v>
      </c>
      <c r="T76" s="28">
        <v>0</v>
      </c>
      <c r="U76" s="28">
        <v>0</v>
      </c>
      <c r="V76" s="28">
        <v>0</v>
      </c>
      <c r="W76" s="28">
        <v>0</v>
      </c>
      <c r="X76" s="28">
        <v>0</v>
      </c>
      <c r="Y76" s="28">
        <v>0</v>
      </c>
      <c r="Z76" s="28">
        <v>0</v>
      </c>
      <c r="AB76" s="28">
        <v>1112</v>
      </c>
      <c r="AE76">
        <f t="shared" si="1"/>
        <v>1801</v>
      </c>
    </row>
    <row r="77" spans="1:31" x14ac:dyDescent="0.3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3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3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3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3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3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35">
      <c r="A83" s="28" t="s">
        <v>80</v>
      </c>
      <c r="B83" s="28" t="s">
        <v>110</v>
      </c>
      <c r="C83" s="28">
        <v>0</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v>0</v>
      </c>
      <c r="W83" s="28">
        <v>0</v>
      </c>
      <c r="X83" s="28">
        <v>0</v>
      </c>
      <c r="Y83" s="28">
        <v>0</v>
      </c>
      <c r="Z83" s="28">
        <v>0</v>
      </c>
      <c r="AB83" s="28">
        <v>0</v>
      </c>
      <c r="AE83">
        <f t="shared" si="1"/>
        <v>0</v>
      </c>
    </row>
    <row r="84" spans="1:31" x14ac:dyDescent="0.3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3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3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3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3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3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3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3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3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3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3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3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3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3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3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3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3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3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3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3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3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3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3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3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3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35">
      <c r="A109" s="28" t="s">
        <v>137</v>
      </c>
      <c r="B109" s="28" t="s">
        <v>138</v>
      </c>
      <c r="C109" s="28">
        <v>0</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0</v>
      </c>
      <c r="AE109">
        <f t="shared" si="1"/>
        <v>0</v>
      </c>
    </row>
    <row r="110" spans="1:31" x14ac:dyDescent="0.3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3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3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3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3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3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3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3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3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3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35">
      <c r="A120" s="28" t="s">
        <v>152</v>
      </c>
      <c r="B120" s="28" t="s">
        <v>153</v>
      </c>
      <c r="C120" s="28">
        <v>0</v>
      </c>
      <c r="D120" s="28">
        <v>0</v>
      </c>
      <c r="E120" s="28">
        <v>0</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v>0</v>
      </c>
      <c r="W120" s="28">
        <v>0</v>
      </c>
      <c r="X120" s="28">
        <v>0</v>
      </c>
      <c r="Y120" s="28">
        <v>0</v>
      </c>
      <c r="Z120" s="28">
        <v>0</v>
      </c>
      <c r="AB120" s="28">
        <v>0</v>
      </c>
      <c r="AE120">
        <f t="shared" si="1"/>
        <v>0</v>
      </c>
    </row>
    <row r="121" spans="1:31" x14ac:dyDescent="0.3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3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3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3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3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3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3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35">
      <c r="A128" s="28" t="s">
        <v>162</v>
      </c>
      <c r="B128" s="28" t="s">
        <v>163</v>
      </c>
      <c r="C128" s="28">
        <v>0</v>
      </c>
      <c r="D128" s="28">
        <v>0</v>
      </c>
      <c r="E128" s="28">
        <v>0</v>
      </c>
      <c r="F128" s="28">
        <v>0</v>
      </c>
      <c r="G128" s="28">
        <v>0</v>
      </c>
      <c r="H128" s="28">
        <v>0</v>
      </c>
      <c r="I128" s="28">
        <v>0</v>
      </c>
      <c r="J128" s="28">
        <v>0</v>
      </c>
      <c r="K128" s="28">
        <v>0</v>
      </c>
      <c r="L128" s="28">
        <v>0</v>
      </c>
      <c r="M128" s="28">
        <v>0</v>
      </c>
      <c r="N128" s="28">
        <v>0</v>
      </c>
      <c r="O128" s="28">
        <v>0</v>
      </c>
      <c r="P128" s="28">
        <v>0</v>
      </c>
      <c r="Q128" s="28">
        <v>0</v>
      </c>
      <c r="R128" s="28">
        <v>0</v>
      </c>
      <c r="S128" s="28">
        <v>0</v>
      </c>
      <c r="T128" s="28">
        <v>0</v>
      </c>
      <c r="U128" s="28">
        <v>0</v>
      </c>
      <c r="V128" s="28">
        <v>0</v>
      </c>
      <c r="W128" s="28">
        <v>0</v>
      </c>
      <c r="X128" s="28">
        <v>0</v>
      </c>
      <c r="Y128" s="28">
        <v>0</v>
      </c>
      <c r="Z128" s="28">
        <v>0</v>
      </c>
      <c r="AB128" s="28">
        <v>0</v>
      </c>
      <c r="AE128">
        <f t="shared" si="1"/>
        <v>0</v>
      </c>
    </row>
    <row r="129" spans="1:31" x14ac:dyDescent="0.3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3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3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35">
      <c r="A132" s="28" t="s">
        <v>167</v>
      </c>
      <c r="B132" s="28" t="s">
        <v>168</v>
      </c>
      <c r="C132" s="28">
        <v>0</v>
      </c>
      <c r="D132" s="28">
        <v>0</v>
      </c>
      <c r="E132" s="28">
        <v>0</v>
      </c>
      <c r="F132" s="28">
        <v>0</v>
      </c>
      <c r="G132" s="28">
        <v>0</v>
      </c>
      <c r="H132" s="28">
        <v>0</v>
      </c>
      <c r="I132" s="28">
        <v>0</v>
      </c>
      <c r="J132" s="28">
        <v>0</v>
      </c>
      <c r="K132" s="28">
        <v>0</v>
      </c>
      <c r="L132" s="28">
        <v>0</v>
      </c>
      <c r="M132" s="28">
        <v>0</v>
      </c>
      <c r="N132" s="28">
        <v>0</v>
      </c>
      <c r="O132" s="28">
        <v>0</v>
      </c>
      <c r="P132" s="28">
        <v>0</v>
      </c>
      <c r="Q132" s="28">
        <v>0</v>
      </c>
      <c r="R132" s="28">
        <v>0</v>
      </c>
      <c r="S132" s="28">
        <v>0</v>
      </c>
      <c r="T132" s="28">
        <v>0</v>
      </c>
      <c r="U132" s="28">
        <v>0</v>
      </c>
      <c r="V132" s="28">
        <v>0</v>
      </c>
      <c r="W132" s="28">
        <v>0</v>
      </c>
      <c r="X132" s="28">
        <v>0</v>
      </c>
      <c r="Y132" s="28">
        <v>0</v>
      </c>
      <c r="Z132" s="28">
        <v>0</v>
      </c>
      <c r="AB132" s="28">
        <v>0</v>
      </c>
      <c r="AE132">
        <f t="shared" si="2"/>
        <v>0</v>
      </c>
    </row>
    <row r="133" spans="1:31" x14ac:dyDescent="0.3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3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3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3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3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3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35">
      <c r="A139" s="28" t="s">
        <v>175</v>
      </c>
      <c r="B139" s="28" t="s">
        <v>177</v>
      </c>
      <c r="C139" s="28">
        <v>0</v>
      </c>
      <c r="D139" s="28">
        <v>0</v>
      </c>
      <c r="E139" s="28">
        <v>0</v>
      </c>
      <c r="F139" s="28">
        <v>0</v>
      </c>
      <c r="G139" s="28">
        <v>0</v>
      </c>
      <c r="H139" s="28">
        <v>0</v>
      </c>
      <c r="I139" s="28">
        <v>0</v>
      </c>
      <c r="J139" s="28">
        <v>0</v>
      </c>
      <c r="K139" s="28">
        <v>0</v>
      </c>
      <c r="L139" s="28">
        <v>0</v>
      </c>
      <c r="M139" s="28">
        <v>0</v>
      </c>
      <c r="N139" s="28">
        <v>0</v>
      </c>
      <c r="O139" s="28">
        <v>0</v>
      </c>
      <c r="P139" s="28">
        <v>0</v>
      </c>
      <c r="Q139" s="28">
        <v>0</v>
      </c>
      <c r="R139" s="28">
        <v>0</v>
      </c>
      <c r="S139" s="28">
        <v>0</v>
      </c>
      <c r="T139" s="28">
        <v>0</v>
      </c>
      <c r="U139" s="28">
        <v>0</v>
      </c>
      <c r="V139" s="28">
        <v>0</v>
      </c>
      <c r="W139" s="28">
        <v>0</v>
      </c>
      <c r="X139" s="28">
        <v>0</v>
      </c>
      <c r="Y139" s="28">
        <v>0</v>
      </c>
      <c r="Z139" s="28">
        <v>0</v>
      </c>
      <c r="AB139" s="28">
        <v>0</v>
      </c>
      <c r="AE139">
        <f t="shared" si="2"/>
        <v>0</v>
      </c>
    </row>
    <row r="140" spans="1:31" x14ac:dyDescent="0.3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3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3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3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35">
      <c r="A144" s="28" t="s">
        <v>1047</v>
      </c>
      <c r="B144" s="28" t="s">
        <v>185</v>
      </c>
      <c r="C144" s="28">
        <v>442.995</v>
      </c>
      <c r="D144" s="28">
        <v>0</v>
      </c>
      <c r="E144" s="28">
        <v>0</v>
      </c>
      <c r="F144" s="28">
        <v>43.920699999999997</v>
      </c>
      <c r="G144" s="28">
        <v>11.344200000000001</v>
      </c>
      <c r="H144" s="28">
        <v>0</v>
      </c>
      <c r="I144" s="28">
        <v>17.977900000000002</v>
      </c>
      <c r="J144" s="28">
        <v>217.82</v>
      </c>
      <c r="K144" s="28">
        <v>146.91399999999999</v>
      </c>
      <c r="L144" s="28">
        <v>0</v>
      </c>
      <c r="M144" s="28">
        <v>0</v>
      </c>
      <c r="N144" s="260">
        <v>657.754819</v>
      </c>
      <c r="O144" s="28">
        <v>0</v>
      </c>
      <c r="P144" s="28">
        <v>0</v>
      </c>
      <c r="Q144" s="28">
        <v>873.99900000000002</v>
      </c>
      <c r="R144" s="28">
        <v>0</v>
      </c>
      <c r="S144" s="28">
        <v>0</v>
      </c>
      <c r="T144" s="28">
        <v>0</v>
      </c>
      <c r="U144" s="28">
        <v>653.62800000000004</v>
      </c>
      <c r="V144" s="28">
        <v>0</v>
      </c>
      <c r="W144" s="28">
        <v>0</v>
      </c>
      <c r="X144" s="28">
        <v>0</v>
      </c>
      <c r="Y144" s="28">
        <v>0</v>
      </c>
      <c r="Z144" s="28">
        <v>19.621500000000001</v>
      </c>
      <c r="AB144" s="28">
        <v>873.99900000000002</v>
      </c>
      <c r="AE144">
        <f t="shared" si="2"/>
        <v>3085.9751190000002</v>
      </c>
    </row>
    <row r="145" spans="1:31" x14ac:dyDescent="0.3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3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3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3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3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3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3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3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3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3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3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3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3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3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3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3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3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35">
      <c r="A162" s="28" t="s">
        <v>206</v>
      </c>
      <c r="B162" s="28" t="s">
        <v>207</v>
      </c>
      <c r="C162" s="28">
        <v>0</v>
      </c>
      <c r="D162" s="28">
        <v>0</v>
      </c>
      <c r="E162" s="28">
        <v>0</v>
      </c>
      <c r="F162" s="28">
        <v>0</v>
      </c>
      <c r="G162" s="28">
        <v>0</v>
      </c>
      <c r="H162" s="28">
        <v>0</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B162" s="28">
        <v>0</v>
      </c>
      <c r="AE162">
        <f t="shared" si="2"/>
        <v>0</v>
      </c>
    </row>
    <row r="163" spans="1:31" x14ac:dyDescent="0.35">
      <c r="A163" s="28" t="s">
        <v>208</v>
      </c>
      <c r="B163" s="28" t="s">
        <v>209</v>
      </c>
      <c r="C163" s="28">
        <v>0</v>
      </c>
      <c r="D163" s="28">
        <v>0</v>
      </c>
      <c r="E163" s="28">
        <v>106.9</v>
      </c>
      <c r="F163" s="28">
        <v>0</v>
      </c>
      <c r="G163" s="28">
        <v>0</v>
      </c>
      <c r="H163" s="28">
        <v>0</v>
      </c>
      <c r="I163" s="28">
        <v>0</v>
      </c>
      <c r="J163" s="28">
        <v>43.9</v>
      </c>
      <c r="K163" s="28">
        <v>0</v>
      </c>
      <c r="L163" s="28">
        <v>0</v>
      </c>
      <c r="M163" s="28">
        <v>84.2</v>
      </c>
      <c r="N163" s="28">
        <v>0</v>
      </c>
      <c r="O163" s="28">
        <v>0</v>
      </c>
      <c r="P163" s="28">
        <v>7.4</v>
      </c>
      <c r="Q163" s="28">
        <v>0</v>
      </c>
      <c r="R163" s="28">
        <v>0</v>
      </c>
      <c r="S163" s="28">
        <v>0</v>
      </c>
      <c r="T163" s="28">
        <v>0</v>
      </c>
      <c r="U163" s="28">
        <v>0</v>
      </c>
      <c r="V163" s="28">
        <v>0</v>
      </c>
      <c r="W163" s="28">
        <v>0</v>
      </c>
      <c r="X163" s="28">
        <v>0</v>
      </c>
      <c r="Y163" s="28">
        <v>0</v>
      </c>
      <c r="Z163" s="28">
        <v>1.8</v>
      </c>
      <c r="AB163" s="28">
        <v>106.9</v>
      </c>
      <c r="AE163">
        <f t="shared" si="2"/>
        <v>244.20000000000002</v>
      </c>
    </row>
    <row r="164" spans="1:31" x14ac:dyDescent="0.35">
      <c r="A164" s="28" t="s">
        <v>210</v>
      </c>
      <c r="B164" s="28" t="s">
        <v>211</v>
      </c>
      <c r="C164" s="28">
        <v>0</v>
      </c>
      <c r="D164" s="28">
        <v>0</v>
      </c>
      <c r="E164" s="28">
        <v>0</v>
      </c>
      <c r="F164" s="28">
        <v>1.05</v>
      </c>
      <c r="G164" s="28">
        <v>0</v>
      </c>
      <c r="H164" s="28">
        <v>0</v>
      </c>
      <c r="I164" s="28">
        <v>0</v>
      </c>
      <c r="J164" s="28">
        <v>211.2</v>
      </c>
      <c r="K164" s="28">
        <v>9.7100000000000009</v>
      </c>
      <c r="L164" s="28">
        <v>607.38</v>
      </c>
      <c r="M164" s="28">
        <v>0</v>
      </c>
      <c r="N164" s="28">
        <v>0</v>
      </c>
      <c r="O164" s="28">
        <v>0</v>
      </c>
      <c r="P164" s="28">
        <v>0</v>
      </c>
      <c r="Q164" s="28">
        <v>0</v>
      </c>
      <c r="R164" s="28">
        <v>0</v>
      </c>
      <c r="S164" s="28">
        <v>0</v>
      </c>
      <c r="T164" s="28">
        <v>0</v>
      </c>
      <c r="U164" s="28">
        <v>0</v>
      </c>
      <c r="V164" s="28">
        <v>0</v>
      </c>
      <c r="W164" s="28">
        <v>0</v>
      </c>
      <c r="X164" s="28">
        <v>0</v>
      </c>
      <c r="Y164" s="28">
        <v>0</v>
      </c>
      <c r="Z164" s="28">
        <v>0</v>
      </c>
      <c r="AB164" s="28">
        <v>607.38</v>
      </c>
      <c r="AE164">
        <f t="shared" si="2"/>
        <v>829.34</v>
      </c>
    </row>
    <row r="165" spans="1:31" x14ac:dyDescent="0.35">
      <c r="A165" s="28" t="s">
        <v>210</v>
      </c>
      <c r="B165" s="28" t="s">
        <v>212</v>
      </c>
      <c r="C165" s="28">
        <v>0</v>
      </c>
      <c r="D165" s="28">
        <v>0</v>
      </c>
      <c r="E165" s="28">
        <v>0</v>
      </c>
      <c r="F165" s="28">
        <v>0</v>
      </c>
      <c r="G165" s="28">
        <v>0</v>
      </c>
      <c r="H165" s="28">
        <v>0</v>
      </c>
      <c r="I165" s="28">
        <v>0</v>
      </c>
      <c r="J165" s="28">
        <v>110.57</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B165" s="28">
        <v>110.57</v>
      </c>
      <c r="AE165">
        <f t="shared" si="2"/>
        <v>110.57</v>
      </c>
    </row>
    <row r="166" spans="1:31" x14ac:dyDescent="0.3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3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3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3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3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3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35">
      <c r="A172" s="28" t="s">
        <v>222</v>
      </c>
      <c r="B172" s="28" t="s">
        <v>223</v>
      </c>
      <c r="C172" s="28">
        <v>0</v>
      </c>
      <c r="D172" s="28">
        <v>0</v>
      </c>
      <c r="E172" s="28">
        <v>0</v>
      </c>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B172" s="28">
        <v>0</v>
      </c>
      <c r="AE172">
        <f t="shared" si="2"/>
        <v>0</v>
      </c>
    </row>
    <row r="173" spans="1:31" x14ac:dyDescent="0.3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3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35">
      <c r="A175" s="28" t="s">
        <v>226</v>
      </c>
      <c r="B175" s="28" t="s">
        <v>228</v>
      </c>
      <c r="C175" s="28">
        <v>0</v>
      </c>
      <c r="D175" s="28">
        <v>0</v>
      </c>
      <c r="E175" s="28">
        <v>0</v>
      </c>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B175" s="28">
        <v>0</v>
      </c>
      <c r="AE175">
        <f t="shared" si="2"/>
        <v>0</v>
      </c>
    </row>
    <row r="176" spans="1:31" x14ac:dyDescent="0.3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3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35">
      <c r="A178" s="28" t="s">
        <v>226</v>
      </c>
      <c r="B178" s="28" t="s">
        <v>231</v>
      </c>
      <c r="C178" s="28">
        <v>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B178" s="28">
        <v>0</v>
      </c>
      <c r="AE178">
        <f t="shared" si="2"/>
        <v>0</v>
      </c>
    </row>
    <row r="179" spans="1:31" x14ac:dyDescent="0.3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35">
      <c r="A180" s="28" t="s">
        <v>234</v>
      </c>
      <c r="B180" s="28" t="s">
        <v>235</v>
      </c>
      <c r="C180" s="28">
        <v>0</v>
      </c>
      <c r="D180" s="28">
        <v>0</v>
      </c>
      <c r="E180" s="28">
        <v>0</v>
      </c>
      <c r="F180" s="28">
        <v>0</v>
      </c>
      <c r="G180" s="28">
        <v>0</v>
      </c>
      <c r="H180" s="28">
        <v>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B180" s="28">
        <v>0</v>
      </c>
      <c r="AE180">
        <f t="shared" si="2"/>
        <v>0</v>
      </c>
    </row>
    <row r="181" spans="1:31" x14ac:dyDescent="0.35">
      <c r="A181" s="28" t="s">
        <v>236</v>
      </c>
      <c r="B181" s="28" t="s">
        <v>237</v>
      </c>
      <c r="C181" s="28">
        <v>0</v>
      </c>
      <c r="D181" s="28">
        <v>0</v>
      </c>
      <c r="E181" s="28">
        <v>0</v>
      </c>
      <c r="F181" s="28">
        <v>0</v>
      </c>
      <c r="G181" s="28">
        <v>0</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0</v>
      </c>
      <c r="AE181">
        <f t="shared" si="2"/>
        <v>0</v>
      </c>
    </row>
    <row r="182" spans="1:31" x14ac:dyDescent="0.3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3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3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3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3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3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35">
      <c r="A188" s="28" t="s">
        <v>243</v>
      </c>
      <c r="B188" s="28" t="s">
        <v>247</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0</v>
      </c>
      <c r="T188" s="28">
        <v>0</v>
      </c>
      <c r="U188" s="28">
        <v>0</v>
      </c>
      <c r="V188" s="28">
        <v>0</v>
      </c>
      <c r="W188" s="28">
        <v>0</v>
      </c>
      <c r="X188" s="28">
        <v>0</v>
      </c>
      <c r="Y188" s="28">
        <v>0</v>
      </c>
      <c r="Z188" s="28">
        <v>0</v>
      </c>
      <c r="AB188" s="28">
        <v>0</v>
      </c>
      <c r="AE188">
        <f t="shared" si="2"/>
        <v>0</v>
      </c>
    </row>
    <row r="189" spans="1:31" x14ac:dyDescent="0.3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3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3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35">
      <c r="A192" s="28" t="s">
        <v>248</v>
      </c>
      <c r="B192" s="28" t="s">
        <v>252</v>
      </c>
      <c r="C192" s="28">
        <v>0</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B192" s="28">
        <v>0</v>
      </c>
      <c r="AE192">
        <f t="shared" si="2"/>
        <v>0</v>
      </c>
    </row>
    <row r="193" spans="1:31" x14ac:dyDescent="0.3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3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35">
      <c r="A195" s="28" t="s">
        <v>255</v>
      </c>
      <c r="B195" s="28" t="s">
        <v>256</v>
      </c>
      <c r="C195" s="28">
        <v>0</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c r="V195" s="28">
        <v>0</v>
      </c>
      <c r="W195" s="28">
        <v>0</v>
      </c>
      <c r="X195" s="28">
        <v>0</v>
      </c>
      <c r="Y195" s="28">
        <v>0</v>
      </c>
      <c r="Z195" s="28">
        <v>0</v>
      </c>
      <c r="AB195" s="28">
        <v>0</v>
      </c>
      <c r="AE195">
        <f t="shared" ref="AE195:AE258" si="3">SUM(C195:Z195)</f>
        <v>0</v>
      </c>
    </row>
    <row r="196" spans="1:31" x14ac:dyDescent="0.3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3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35">
      <c r="A198" s="28" t="s">
        <v>260</v>
      </c>
      <c r="B198" s="28" t="s">
        <v>261</v>
      </c>
      <c r="C198" s="28">
        <v>0</v>
      </c>
      <c r="D198" s="28">
        <v>0</v>
      </c>
      <c r="E198" s="28">
        <v>0</v>
      </c>
      <c r="F198" s="28">
        <v>0</v>
      </c>
      <c r="G198" s="28">
        <v>0</v>
      </c>
      <c r="H198" s="28">
        <v>0</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B198" s="28">
        <v>0</v>
      </c>
      <c r="AE198">
        <f t="shared" si="3"/>
        <v>0</v>
      </c>
    </row>
    <row r="199" spans="1:31" x14ac:dyDescent="0.3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3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3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35">
      <c r="A202" s="28" t="s">
        <v>267</v>
      </c>
      <c r="B202" s="28" t="s">
        <v>268</v>
      </c>
      <c r="C202" s="28">
        <v>0</v>
      </c>
      <c r="D202" s="28">
        <v>0</v>
      </c>
      <c r="E202" s="28">
        <v>0</v>
      </c>
      <c r="F202" s="28">
        <v>0</v>
      </c>
      <c r="G202" s="28">
        <v>0</v>
      </c>
      <c r="H202" s="28">
        <v>0</v>
      </c>
      <c r="I202" s="28">
        <v>0</v>
      </c>
      <c r="J202" s="28">
        <v>0</v>
      </c>
      <c r="K202" s="28">
        <v>0</v>
      </c>
      <c r="L202" s="28">
        <v>94.201999999999998</v>
      </c>
      <c r="M202" s="28">
        <v>75.069000000000003</v>
      </c>
      <c r="N202" s="28">
        <v>0</v>
      </c>
      <c r="O202" s="28">
        <v>0</v>
      </c>
      <c r="P202" s="28">
        <v>0</v>
      </c>
      <c r="Q202" s="28">
        <v>0</v>
      </c>
      <c r="R202" s="28">
        <v>0</v>
      </c>
      <c r="S202" s="28">
        <v>0</v>
      </c>
      <c r="T202" s="28">
        <v>0</v>
      </c>
      <c r="U202" s="28">
        <v>0</v>
      </c>
      <c r="V202" s="28">
        <v>0</v>
      </c>
      <c r="W202" s="28">
        <v>0</v>
      </c>
      <c r="X202" s="28">
        <v>0</v>
      </c>
      <c r="Y202" s="28">
        <v>0</v>
      </c>
      <c r="Z202" s="28">
        <v>8.7159999999999993</v>
      </c>
      <c r="AB202" s="28">
        <v>94.201999999999998</v>
      </c>
      <c r="AE202">
        <f t="shared" si="3"/>
        <v>177.98700000000002</v>
      </c>
    </row>
    <row r="203" spans="1:31" x14ac:dyDescent="0.3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3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3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3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3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35">
      <c r="A208" s="28" t="s">
        <v>272</v>
      </c>
      <c r="B208" s="28" t="s">
        <v>276</v>
      </c>
      <c r="C208" s="28">
        <v>0</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c r="V208" s="28">
        <v>0</v>
      </c>
      <c r="W208" s="28">
        <v>0</v>
      </c>
      <c r="X208" s="28">
        <v>0</v>
      </c>
      <c r="Y208" s="28">
        <v>0</v>
      </c>
      <c r="Z208" s="28">
        <v>0</v>
      </c>
      <c r="AB208" s="28">
        <v>0</v>
      </c>
      <c r="AE208">
        <f t="shared" si="3"/>
        <v>0</v>
      </c>
    </row>
    <row r="209" spans="1:31" x14ac:dyDescent="0.3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3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35">
      <c r="A211" s="28" t="s">
        <v>280</v>
      </c>
      <c r="B211" s="28" t="s">
        <v>281</v>
      </c>
      <c r="C211" s="28">
        <v>0</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B211" s="28">
        <v>0</v>
      </c>
      <c r="AE211">
        <f t="shared" si="3"/>
        <v>0</v>
      </c>
    </row>
    <row r="212" spans="1:31" x14ac:dyDescent="0.3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3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3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3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3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3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3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3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3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3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3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3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3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3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3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35">
      <c r="A227" s="28" t="s">
        <v>301</v>
      </c>
      <c r="B227" s="28" t="s">
        <v>302</v>
      </c>
      <c r="C227" s="28">
        <v>0</v>
      </c>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0</v>
      </c>
      <c r="AE227">
        <f t="shared" si="3"/>
        <v>0</v>
      </c>
    </row>
    <row r="228" spans="1:31" x14ac:dyDescent="0.3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3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3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3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3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35">
      <c r="A233" s="28" t="s">
        <v>310</v>
      </c>
      <c r="B233" s="28" t="s">
        <v>311</v>
      </c>
      <c r="C233" s="28">
        <v>0</v>
      </c>
      <c r="D233" s="28">
        <v>0</v>
      </c>
      <c r="E233" s="28">
        <v>0</v>
      </c>
      <c r="F233" s="28">
        <v>0</v>
      </c>
      <c r="G233" s="28">
        <v>0</v>
      </c>
      <c r="H233" s="28">
        <v>0</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B233" s="28">
        <v>0</v>
      </c>
      <c r="AE233">
        <f t="shared" si="3"/>
        <v>0</v>
      </c>
    </row>
    <row r="234" spans="1:31" x14ac:dyDescent="0.3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3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3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3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3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3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3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35">
      <c r="A241" s="28" t="s">
        <v>323</v>
      </c>
      <c r="B241" s="28" t="s">
        <v>324</v>
      </c>
      <c r="C241" s="28">
        <v>0</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B241" s="28">
        <v>0</v>
      </c>
      <c r="AE241">
        <f t="shared" si="3"/>
        <v>0</v>
      </c>
    </row>
    <row r="242" spans="1:31" x14ac:dyDescent="0.3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3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3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3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3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3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3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3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35">
      <c r="A250" s="28" t="s">
        <v>335</v>
      </c>
      <c r="B250" s="28" t="s">
        <v>338</v>
      </c>
      <c r="C250" s="28">
        <v>0</v>
      </c>
      <c r="D250" s="28">
        <v>0</v>
      </c>
      <c r="E250" s="28">
        <v>0</v>
      </c>
      <c r="F250" s="28">
        <v>0</v>
      </c>
      <c r="G250" s="28">
        <v>0</v>
      </c>
      <c r="H250" s="28">
        <v>0</v>
      </c>
      <c r="I250" s="28">
        <v>0</v>
      </c>
      <c r="J250" s="28">
        <v>0</v>
      </c>
      <c r="K250" s="28">
        <v>0</v>
      </c>
      <c r="L250" s="28">
        <v>0</v>
      </c>
      <c r="M250" s="28">
        <v>0</v>
      </c>
      <c r="N250" s="28">
        <v>0</v>
      </c>
      <c r="O250" s="28">
        <v>0</v>
      </c>
      <c r="P250" s="28">
        <v>0</v>
      </c>
      <c r="Q250" s="28">
        <v>645.375</v>
      </c>
      <c r="R250" s="28">
        <v>0</v>
      </c>
      <c r="S250" s="28">
        <v>0</v>
      </c>
      <c r="T250" s="28">
        <v>0</v>
      </c>
      <c r="U250" s="28">
        <v>0</v>
      </c>
      <c r="V250" s="28">
        <v>0</v>
      </c>
      <c r="W250" s="28">
        <v>0</v>
      </c>
      <c r="X250" s="28">
        <v>0</v>
      </c>
      <c r="Y250" s="28">
        <v>0</v>
      </c>
      <c r="Z250" s="28">
        <v>0</v>
      </c>
      <c r="AB250" s="28">
        <v>645.375</v>
      </c>
      <c r="AE250">
        <f t="shared" si="3"/>
        <v>645.375</v>
      </c>
    </row>
    <row r="251" spans="1:31" x14ac:dyDescent="0.35">
      <c r="A251" s="28" t="s">
        <v>339</v>
      </c>
      <c r="B251" s="28" t="s">
        <v>340</v>
      </c>
      <c r="C251" s="28">
        <v>0</v>
      </c>
      <c r="D251" s="28">
        <v>0</v>
      </c>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B251" s="28">
        <v>0</v>
      </c>
      <c r="AE251">
        <f t="shared" si="3"/>
        <v>0</v>
      </c>
    </row>
    <row r="252" spans="1:31" x14ac:dyDescent="0.35">
      <c r="A252" s="28" t="s">
        <v>339</v>
      </c>
      <c r="B252" s="28" t="s">
        <v>341</v>
      </c>
      <c r="C252" s="28">
        <v>0</v>
      </c>
      <c r="D252" s="28">
        <v>0</v>
      </c>
      <c r="E252" s="28">
        <v>0</v>
      </c>
      <c r="F252" s="28">
        <v>0</v>
      </c>
      <c r="G252" s="28">
        <v>0</v>
      </c>
      <c r="H252" s="28">
        <v>0</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B252" s="28">
        <v>0</v>
      </c>
      <c r="AE252">
        <f t="shared" si="3"/>
        <v>0</v>
      </c>
    </row>
    <row r="253" spans="1:31" x14ac:dyDescent="0.3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3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35">
      <c r="A255" s="28" t="s">
        <v>344</v>
      </c>
      <c r="B255" s="28" t="s">
        <v>346</v>
      </c>
      <c r="C255" s="28">
        <v>0</v>
      </c>
      <c r="D255" s="28">
        <v>0</v>
      </c>
      <c r="E255" s="28">
        <v>0</v>
      </c>
      <c r="F255" s="28">
        <v>0</v>
      </c>
      <c r="G255" s="28">
        <v>0</v>
      </c>
      <c r="H255" s="28">
        <v>0</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B255" s="28">
        <v>0</v>
      </c>
      <c r="AE255">
        <f t="shared" si="3"/>
        <v>0</v>
      </c>
    </row>
    <row r="256" spans="1:31" x14ac:dyDescent="0.3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35">
      <c r="A257" s="28" t="s">
        <v>348</v>
      </c>
      <c r="B257" s="28" t="s">
        <v>349</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B257" s="28">
        <v>0</v>
      </c>
      <c r="AE257">
        <f t="shared" si="3"/>
        <v>0</v>
      </c>
    </row>
    <row r="258" spans="1:31" x14ac:dyDescent="0.3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3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35">
      <c r="A260" s="28" t="s">
        <v>350</v>
      </c>
      <c r="B260" s="28" t="s">
        <v>353</v>
      </c>
      <c r="C260" s="28">
        <v>0</v>
      </c>
      <c r="D260" s="28">
        <v>0</v>
      </c>
      <c r="E260" s="28">
        <v>0</v>
      </c>
      <c r="F260" s="28">
        <v>0</v>
      </c>
      <c r="G260" s="28">
        <v>0</v>
      </c>
      <c r="H260" s="28">
        <v>0</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B260" s="28">
        <v>0</v>
      </c>
      <c r="AE260">
        <f t="shared" si="4"/>
        <v>0</v>
      </c>
    </row>
    <row r="261" spans="1:31" x14ac:dyDescent="0.3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35">
      <c r="A262" s="28" t="s">
        <v>356</v>
      </c>
      <c r="B262" s="28" t="s">
        <v>357</v>
      </c>
      <c r="C262" s="28">
        <v>0</v>
      </c>
      <c r="D262" s="28">
        <v>0</v>
      </c>
      <c r="E262" s="28">
        <v>0</v>
      </c>
      <c r="F262" s="28">
        <v>0</v>
      </c>
      <c r="G262" s="28">
        <v>0</v>
      </c>
      <c r="H262" s="28">
        <v>0</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v>
      </c>
      <c r="AE262">
        <f t="shared" si="4"/>
        <v>0</v>
      </c>
    </row>
    <row r="263" spans="1:31" x14ac:dyDescent="0.3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3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3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3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3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3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3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3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3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3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3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3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3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3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3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3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3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3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3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3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3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3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3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3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3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3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3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3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3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35">
      <c r="A292" s="28" t="s">
        <v>393</v>
      </c>
      <c r="B292" s="28" t="s">
        <v>396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8">
        <v>0</v>
      </c>
      <c r="S292" s="28">
        <v>0</v>
      </c>
      <c r="T292" s="28">
        <v>0</v>
      </c>
      <c r="U292" s="28">
        <v>0</v>
      </c>
      <c r="V292" s="28">
        <v>0</v>
      </c>
      <c r="W292" s="28">
        <v>0</v>
      </c>
      <c r="X292" s="28">
        <v>0</v>
      </c>
      <c r="Y292" s="28">
        <v>0</v>
      </c>
      <c r="Z292" s="28">
        <v>0</v>
      </c>
      <c r="AB292" s="28">
        <v>0</v>
      </c>
      <c r="AE292">
        <f t="shared" si="4"/>
        <v>0</v>
      </c>
    </row>
    <row r="293" spans="1:31" x14ac:dyDescent="0.3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3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35">
      <c r="A295" s="28" t="s">
        <v>399</v>
      </c>
      <c r="B295" s="28" t="s">
        <v>400</v>
      </c>
      <c r="C295" s="28">
        <v>0</v>
      </c>
      <c r="D295" s="28">
        <v>0</v>
      </c>
      <c r="E295" s="28">
        <v>0</v>
      </c>
      <c r="F295" s="28">
        <v>0</v>
      </c>
      <c r="G295" s="28">
        <v>0</v>
      </c>
      <c r="H295" s="28">
        <v>0</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B295" s="28">
        <v>0</v>
      </c>
      <c r="AE295">
        <f t="shared" si="4"/>
        <v>0</v>
      </c>
    </row>
    <row r="296" spans="1:31" x14ac:dyDescent="0.3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3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3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3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3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3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3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3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3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35">
      <c r="A305" s="28" t="s">
        <v>403</v>
      </c>
      <c r="B305" s="28" t="s">
        <v>412</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B305" s="28">
        <v>0</v>
      </c>
      <c r="AE305">
        <f t="shared" si="4"/>
        <v>0</v>
      </c>
    </row>
    <row r="306" spans="1:31" x14ac:dyDescent="0.3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35">
      <c r="A307" s="28" t="s">
        <v>403</v>
      </c>
      <c r="B307" s="28" t="s">
        <v>414</v>
      </c>
      <c r="C307" s="28">
        <v>0</v>
      </c>
      <c r="D307" s="28">
        <v>0</v>
      </c>
      <c r="E307" s="28">
        <v>0</v>
      </c>
      <c r="F307" s="28">
        <v>0</v>
      </c>
      <c r="G307" s="28">
        <v>0</v>
      </c>
      <c r="H307" s="28">
        <v>0</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B307" s="28">
        <v>0</v>
      </c>
      <c r="AE307">
        <f t="shared" si="4"/>
        <v>0</v>
      </c>
    </row>
    <row r="308" spans="1:31" x14ac:dyDescent="0.3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3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35">
      <c r="A310" s="28" t="s">
        <v>403</v>
      </c>
      <c r="B310" s="28" t="s">
        <v>417</v>
      </c>
      <c r="C310" s="28">
        <v>0</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B310" s="28">
        <v>0</v>
      </c>
      <c r="AE310">
        <f t="shared" si="4"/>
        <v>0</v>
      </c>
    </row>
    <row r="311" spans="1:31" x14ac:dyDescent="0.3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3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3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3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3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35">
      <c r="A316" s="28" t="s">
        <v>422</v>
      </c>
      <c r="B316" s="28" t="s">
        <v>424</v>
      </c>
      <c r="C316" s="28">
        <v>0</v>
      </c>
      <c r="D316" s="28">
        <v>0</v>
      </c>
      <c r="E316" s="28">
        <v>0</v>
      </c>
      <c r="F316" s="28">
        <v>0</v>
      </c>
      <c r="G316" s="28">
        <v>0</v>
      </c>
      <c r="H316" s="28">
        <v>0</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B316" s="28">
        <v>0</v>
      </c>
      <c r="AE316">
        <f t="shared" si="4"/>
        <v>0</v>
      </c>
    </row>
    <row r="317" spans="1:31" x14ac:dyDescent="0.3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3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3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3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3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3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3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35">
      <c r="A324" s="28" t="s">
        <v>435</v>
      </c>
      <c r="B324" s="28" t="s">
        <v>436</v>
      </c>
      <c r="C324" s="28">
        <v>0</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B324" s="28">
        <v>0</v>
      </c>
      <c r="AE324">
        <f t="shared" si="5"/>
        <v>0</v>
      </c>
    </row>
    <row r="325" spans="1:31" x14ac:dyDescent="0.3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3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3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3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3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35">
      <c r="A330" s="28" t="s">
        <v>443</v>
      </c>
      <c r="B330" s="28" t="s">
        <v>444</v>
      </c>
      <c r="C330" s="28">
        <v>0</v>
      </c>
      <c r="D330" s="28">
        <v>0</v>
      </c>
      <c r="E330" s="28">
        <v>0</v>
      </c>
      <c r="F330" s="28">
        <v>0</v>
      </c>
      <c r="G330" s="28">
        <v>0</v>
      </c>
      <c r="H330" s="28">
        <v>0</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B330" s="28">
        <v>0</v>
      </c>
      <c r="AE330">
        <f t="shared" si="5"/>
        <v>0</v>
      </c>
    </row>
    <row r="331" spans="1:31" x14ac:dyDescent="0.3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3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3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3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35">
      <c r="A335" s="28" t="s">
        <v>447</v>
      </c>
      <c r="B335" s="28" t="s">
        <v>450</v>
      </c>
      <c r="C335" s="28">
        <v>171.1</v>
      </c>
      <c r="D335" s="28">
        <v>0</v>
      </c>
      <c r="E335" s="28">
        <v>0</v>
      </c>
      <c r="F335" s="28">
        <v>0</v>
      </c>
      <c r="G335" s="28">
        <v>0.4</v>
      </c>
      <c r="H335" s="28">
        <v>0</v>
      </c>
      <c r="I335" s="28">
        <v>51.8</v>
      </c>
      <c r="J335" s="28">
        <v>0</v>
      </c>
      <c r="K335" s="28">
        <v>11.6</v>
      </c>
      <c r="L335" s="28">
        <v>0</v>
      </c>
      <c r="M335" s="28">
        <v>0</v>
      </c>
      <c r="N335" s="28">
        <v>0</v>
      </c>
      <c r="O335" s="28">
        <v>0</v>
      </c>
      <c r="P335" s="28">
        <v>0</v>
      </c>
      <c r="Q335" s="28">
        <v>0</v>
      </c>
      <c r="R335" s="28">
        <v>2.2000000000000002</v>
      </c>
      <c r="S335" s="28">
        <v>0</v>
      </c>
      <c r="T335" s="28">
        <v>0</v>
      </c>
      <c r="U335" s="28">
        <v>0</v>
      </c>
      <c r="V335" s="28">
        <v>0</v>
      </c>
      <c r="W335" s="28">
        <v>0</v>
      </c>
      <c r="X335" s="28">
        <v>0</v>
      </c>
      <c r="Y335" s="28">
        <v>0</v>
      </c>
      <c r="Z335" s="28">
        <v>1.9</v>
      </c>
      <c r="AB335" s="28">
        <v>171.1</v>
      </c>
      <c r="AE335">
        <f t="shared" si="5"/>
        <v>239</v>
      </c>
    </row>
    <row r="336" spans="1:31" x14ac:dyDescent="0.3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3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3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3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3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3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3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3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3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35">
      <c r="A345" s="28" t="s">
        <v>461</v>
      </c>
      <c r="B345" s="28" t="s">
        <v>463</v>
      </c>
      <c r="C345" s="28">
        <v>0</v>
      </c>
      <c r="D345" s="28">
        <v>0</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B345" s="28">
        <v>0</v>
      </c>
      <c r="AE345">
        <f t="shared" si="5"/>
        <v>0</v>
      </c>
    </row>
    <row r="346" spans="1:31" x14ac:dyDescent="0.3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3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35">
      <c r="A348" s="28" t="s">
        <v>464</v>
      </c>
      <c r="B348" s="28" t="s">
        <v>467</v>
      </c>
      <c r="C348" s="28">
        <v>0</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B348" s="28">
        <v>0</v>
      </c>
      <c r="AE348">
        <f t="shared" si="5"/>
        <v>0</v>
      </c>
    </row>
    <row r="349" spans="1:31" x14ac:dyDescent="0.3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3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35">
      <c r="A351" s="28" t="s">
        <v>471</v>
      </c>
      <c r="B351" s="28" t="s">
        <v>472</v>
      </c>
      <c r="C351" s="28">
        <v>0</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B351" s="28">
        <v>0</v>
      </c>
      <c r="AE351">
        <f t="shared" si="5"/>
        <v>0</v>
      </c>
    </row>
    <row r="352" spans="1:31" x14ac:dyDescent="0.3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3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35">
      <c r="A354" s="28" t="s">
        <v>474</v>
      </c>
      <c r="B354" s="28" t="s">
        <v>476</v>
      </c>
      <c r="C354" s="28">
        <v>0</v>
      </c>
      <c r="D354" s="28">
        <v>0</v>
      </c>
      <c r="E354" s="28">
        <v>0</v>
      </c>
      <c r="F354" s="28">
        <v>0</v>
      </c>
      <c r="G354" s="28">
        <v>0</v>
      </c>
      <c r="H354" s="28">
        <v>0</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B354" s="28">
        <v>0</v>
      </c>
      <c r="AE354">
        <f t="shared" si="5"/>
        <v>0</v>
      </c>
    </row>
    <row r="355" spans="1:31" x14ac:dyDescent="0.3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35">
      <c r="A356" s="28" t="s">
        <v>474</v>
      </c>
      <c r="B356" s="28" t="s">
        <v>478</v>
      </c>
      <c r="C356" s="28">
        <v>0</v>
      </c>
      <c r="D356" s="28">
        <v>0</v>
      </c>
      <c r="E356" s="28">
        <v>0</v>
      </c>
      <c r="F356" s="28">
        <v>0</v>
      </c>
      <c r="G356" s="28">
        <v>0</v>
      </c>
      <c r="H356" s="28">
        <v>0</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B356" s="28">
        <v>0</v>
      </c>
      <c r="AE356">
        <f t="shared" si="5"/>
        <v>0</v>
      </c>
    </row>
    <row r="357" spans="1:31" x14ac:dyDescent="0.3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3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3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3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3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35">
      <c r="A362" s="28" t="s">
        <v>485</v>
      </c>
      <c r="B362" s="28" t="s">
        <v>486</v>
      </c>
      <c r="C362" s="28">
        <v>0</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28">
        <v>0</v>
      </c>
      <c r="W362" s="28">
        <v>0</v>
      </c>
      <c r="X362" s="28">
        <v>0</v>
      </c>
      <c r="Y362" s="28">
        <v>0</v>
      </c>
      <c r="Z362" s="28">
        <v>0</v>
      </c>
      <c r="AB362" s="28">
        <v>0</v>
      </c>
      <c r="AE362">
        <f t="shared" si="5"/>
        <v>0</v>
      </c>
    </row>
    <row r="363" spans="1:31" x14ac:dyDescent="0.3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3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3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35">
      <c r="A366" s="28" t="s">
        <v>492</v>
      </c>
      <c r="B366" s="28" t="s">
        <v>493</v>
      </c>
      <c r="C366" s="28">
        <v>0</v>
      </c>
      <c r="D366" s="28">
        <v>0</v>
      </c>
      <c r="E366" s="28">
        <v>0</v>
      </c>
      <c r="F366" s="28">
        <v>0</v>
      </c>
      <c r="G366" s="28">
        <v>0</v>
      </c>
      <c r="H366" s="28">
        <v>0</v>
      </c>
      <c r="I366" s="28">
        <v>0</v>
      </c>
      <c r="J366" s="28">
        <v>0</v>
      </c>
      <c r="K366" s="28">
        <v>0</v>
      </c>
      <c r="L366" s="28">
        <v>0</v>
      </c>
      <c r="M366" s="28">
        <v>0</v>
      </c>
      <c r="N366" s="28">
        <v>0</v>
      </c>
      <c r="O366" s="28">
        <v>0</v>
      </c>
      <c r="P366" s="28">
        <v>0</v>
      </c>
      <c r="Q366" s="28">
        <v>0</v>
      </c>
      <c r="R366" s="28">
        <v>0</v>
      </c>
      <c r="S366" s="28">
        <v>0</v>
      </c>
      <c r="T366" s="28">
        <v>0</v>
      </c>
      <c r="U366" s="28">
        <v>0</v>
      </c>
      <c r="V366" s="28">
        <v>0</v>
      </c>
      <c r="W366" s="28">
        <v>0</v>
      </c>
      <c r="X366" s="28">
        <v>0</v>
      </c>
      <c r="Y366" s="28">
        <v>0</v>
      </c>
      <c r="Z366" s="28">
        <v>0</v>
      </c>
      <c r="AB366" s="28">
        <v>0</v>
      </c>
      <c r="AE366">
        <f t="shared" si="5"/>
        <v>0</v>
      </c>
    </row>
    <row r="367" spans="1:31" x14ac:dyDescent="0.3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35">
      <c r="A368" s="28" t="s">
        <v>496</v>
      </c>
      <c r="B368" s="28" t="s">
        <v>497</v>
      </c>
      <c r="C368" s="28">
        <v>0</v>
      </c>
      <c r="D368" s="28">
        <v>0</v>
      </c>
      <c r="E368" s="28">
        <v>0</v>
      </c>
      <c r="F368" s="28">
        <v>0</v>
      </c>
      <c r="G368" s="28">
        <v>0</v>
      </c>
      <c r="H368" s="28">
        <v>0</v>
      </c>
      <c r="I368" s="28">
        <v>0</v>
      </c>
      <c r="J368" s="28">
        <v>0</v>
      </c>
      <c r="K368" s="28">
        <v>0</v>
      </c>
      <c r="L368" s="28">
        <v>0</v>
      </c>
      <c r="M368" s="28">
        <v>0</v>
      </c>
      <c r="N368" s="28">
        <v>0</v>
      </c>
      <c r="O368" s="28">
        <v>0</v>
      </c>
      <c r="P368" s="28">
        <v>0</v>
      </c>
      <c r="Q368" s="28">
        <v>0</v>
      </c>
      <c r="R368" s="28">
        <v>0</v>
      </c>
      <c r="S368" s="28">
        <v>0</v>
      </c>
      <c r="T368" s="28">
        <v>0</v>
      </c>
      <c r="U368" s="28">
        <v>0</v>
      </c>
      <c r="V368" s="28">
        <v>0</v>
      </c>
      <c r="W368" s="28">
        <v>0</v>
      </c>
      <c r="X368" s="28">
        <v>0</v>
      </c>
      <c r="Y368" s="28">
        <v>0</v>
      </c>
      <c r="Z368" s="28">
        <v>0</v>
      </c>
      <c r="AB368" s="28">
        <v>0</v>
      </c>
      <c r="AE368">
        <f t="shared" si="5"/>
        <v>0</v>
      </c>
    </row>
    <row r="369" spans="1:31" x14ac:dyDescent="0.3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3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35">
      <c r="A371" s="28" t="s">
        <v>498</v>
      </c>
      <c r="B371" s="28" t="s">
        <v>501</v>
      </c>
      <c r="C371" s="28">
        <v>0</v>
      </c>
      <c r="D371" s="28">
        <v>0</v>
      </c>
      <c r="E371" s="28">
        <v>0</v>
      </c>
      <c r="F371" s="28">
        <v>0</v>
      </c>
      <c r="G371" s="28">
        <v>0</v>
      </c>
      <c r="H371" s="28">
        <v>0</v>
      </c>
      <c r="I371" s="28">
        <v>0</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B371" s="28">
        <v>0</v>
      </c>
      <c r="AE371">
        <f t="shared" si="5"/>
        <v>0</v>
      </c>
    </row>
    <row r="372" spans="1:31" x14ac:dyDescent="0.3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3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3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3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3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3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35">
      <c r="A378" s="28" t="s">
        <v>505</v>
      </c>
      <c r="B378" s="28" t="s">
        <v>510</v>
      </c>
      <c r="C378" s="28">
        <v>239.5</v>
      </c>
      <c r="D378" s="28">
        <v>0</v>
      </c>
      <c r="E378" s="28">
        <v>86</v>
      </c>
      <c r="F378" s="28">
        <v>0</v>
      </c>
      <c r="G378" s="28">
        <v>10.3</v>
      </c>
      <c r="H378" s="28">
        <v>0</v>
      </c>
      <c r="I378" s="28">
        <v>0</v>
      </c>
      <c r="J378" s="28">
        <v>72.599999999999994</v>
      </c>
      <c r="K378" s="28">
        <v>22.6</v>
      </c>
      <c r="L378" s="28">
        <v>0</v>
      </c>
      <c r="M378" s="28">
        <v>0.3</v>
      </c>
      <c r="N378" s="28">
        <v>0</v>
      </c>
      <c r="O378" s="28">
        <v>43</v>
      </c>
      <c r="P378" s="28">
        <v>20.9</v>
      </c>
      <c r="Q378" s="28">
        <v>0</v>
      </c>
      <c r="R378" s="28">
        <v>0</v>
      </c>
      <c r="S378" s="28">
        <v>22.2</v>
      </c>
      <c r="T378" s="28">
        <v>0</v>
      </c>
      <c r="U378" s="28">
        <v>0</v>
      </c>
      <c r="V378" s="28">
        <v>0</v>
      </c>
      <c r="W378" s="28">
        <v>0</v>
      </c>
      <c r="X378" s="28">
        <v>0</v>
      </c>
      <c r="Y378" s="28">
        <v>0</v>
      </c>
      <c r="Z378" s="28">
        <v>0</v>
      </c>
      <c r="AB378" s="28">
        <v>239.5</v>
      </c>
      <c r="AE378">
        <f t="shared" si="5"/>
        <v>517.4</v>
      </c>
    </row>
    <row r="379" spans="1:31" x14ac:dyDescent="0.3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3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3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3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3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3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3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3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35">
      <c r="A387" s="28" t="s">
        <v>521</v>
      </c>
      <c r="B387" s="28" t="s">
        <v>523</v>
      </c>
      <c r="C387" s="28">
        <v>0</v>
      </c>
      <c r="D387" s="28">
        <v>0</v>
      </c>
      <c r="E387" s="28">
        <v>0</v>
      </c>
      <c r="F387" s="28">
        <v>0</v>
      </c>
      <c r="G387" s="28">
        <v>0</v>
      </c>
      <c r="H387" s="28">
        <v>0</v>
      </c>
      <c r="I387" s="28">
        <v>0</v>
      </c>
      <c r="J387" s="28">
        <v>0</v>
      </c>
      <c r="K387" s="28">
        <v>0</v>
      </c>
      <c r="L387" s="28">
        <v>0</v>
      </c>
      <c r="M387" s="28">
        <v>0</v>
      </c>
      <c r="N387" s="28">
        <v>0</v>
      </c>
      <c r="O387" s="28">
        <v>0</v>
      </c>
      <c r="P387" s="28">
        <v>0</v>
      </c>
      <c r="Q387" s="28">
        <v>0</v>
      </c>
      <c r="R387" s="28">
        <v>0</v>
      </c>
      <c r="S387" s="28">
        <v>0</v>
      </c>
      <c r="T387" s="28">
        <v>0</v>
      </c>
      <c r="U387" s="28">
        <v>0</v>
      </c>
      <c r="V387" s="28">
        <v>0</v>
      </c>
      <c r="W387" s="28">
        <v>0</v>
      </c>
      <c r="X387" s="28">
        <v>0</v>
      </c>
      <c r="Y387" s="28">
        <v>0</v>
      </c>
      <c r="Z387" s="28">
        <v>0</v>
      </c>
      <c r="AB387" s="28">
        <v>0</v>
      </c>
      <c r="AE387">
        <f t="shared" ref="AE387:AE451" si="6">SUM(C387:Z387)</f>
        <v>0</v>
      </c>
    </row>
    <row r="388" spans="1:31" x14ac:dyDescent="0.3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3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3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3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35">
      <c r="A392" s="28" t="s">
        <v>521</v>
      </c>
      <c r="B392" s="28" t="s">
        <v>528</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28">
        <v>0</v>
      </c>
      <c r="W392" s="28">
        <v>0</v>
      </c>
      <c r="X392" s="28">
        <v>0</v>
      </c>
      <c r="Y392" s="28">
        <v>0</v>
      </c>
      <c r="Z392" s="28">
        <v>0</v>
      </c>
      <c r="AB392" s="28">
        <v>0</v>
      </c>
      <c r="AE392">
        <f t="shared" si="6"/>
        <v>0</v>
      </c>
    </row>
    <row r="393" spans="1:31" x14ac:dyDescent="0.35">
      <c r="A393" s="28" t="s">
        <v>521</v>
      </c>
      <c r="B393" s="28" t="s">
        <v>529</v>
      </c>
      <c r="C393" s="28">
        <v>0</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28">
        <v>0</v>
      </c>
      <c r="W393" s="28">
        <v>0</v>
      </c>
      <c r="X393" s="28">
        <v>0</v>
      </c>
      <c r="Y393" s="28">
        <v>0</v>
      </c>
      <c r="Z393" s="28">
        <v>0</v>
      </c>
      <c r="AB393" s="28">
        <v>0</v>
      </c>
      <c r="AE393">
        <f t="shared" si="6"/>
        <v>0</v>
      </c>
    </row>
    <row r="394" spans="1:31" x14ac:dyDescent="0.3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3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35">
      <c r="A396" s="28" t="s">
        <v>521</v>
      </c>
      <c r="B396" s="28" t="s">
        <v>532</v>
      </c>
      <c r="C396" s="28">
        <v>0</v>
      </c>
      <c r="D396" s="28">
        <v>0</v>
      </c>
      <c r="E396" s="28">
        <v>0</v>
      </c>
      <c r="F396" s="28">
        <v>0</v>
      </c>
      <c r="G396" s="28">
        <v>0</v>
      </c>
      <c r="H396" s="28">
        <v>0</v>
      </c>
      <c r="I396" s="28">
        <v>0</v>
      </c>
      <c r="J396" s="28">
        <v>0</v>
      </c>
      <c r="K396" s="28">
        <v>0</v>
      </c>
      <c r="L396" s="28">
        <v>0</v>
      </c>
      <c r="M396" s="28">
        <v>0</v>
      </c>
      <c r="N396" s="28">
        <v>0</v>
      </c>
      <c r="O396" s="28">
        <v>0</v>
      </c>
      <c r="P396" s="28">
        <v>0</v>
      </c>
      <c r="Q396" s="28">
        <v>0</v>
      </c>
      <c r="R396" s="28">
        <v>0</v>
      </c>
      <c r="S396" s="28">
        <v>0</v>
      </c>
      <c r="T396" s="28">
        <v>0</v>
      </c>
      <c r="U396" s="28">
        <v>0</v>
      </c>
      <c r="V396" s="28">
        <v>0</v>
      </c>
      <c r="W396" s="28">
        <v>0</v>
      </c>
      <c r="X396" s="28">
        <v>0</v>
      </c>
      <c r="Y396" s="28">
        <v>0</v>
      </c>
      <c r="Z396" s="28">
        <v>0</v>
      </c>
      <c r="AB396" s="28">
        <v>0</v>
      </c>
      <c r="AE396">
        <f t="shared" si="6"/>
        <v>0</v>
      </c>
    </row>
    <row r="397" spans="1:31" x14ac:dyDescent="0.3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3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3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3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3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35">
      <c r="A402" s="28" t="s">
        <v>536</v>
      </c>
      <c r="B402" s="28" t="s">
        <v>539</v>
      </c>
      <c r="C402" s="28">
        <v>0</v>
      </c>
      <c r="D402" s="28">
        <v>0</v>
      </c>
      <c r="E402" s="28">
        <v>0</v>
      </c>
      <c r="F402" s="28">
        <v>0</v>
      </c>
      <c r="G402" s="28">
        <v>0</v>
      </c>
      <c r="H402" s="28">
        <v>0</v>
      </c>
      <c r="I402" s="28">
        <v>0</v>
      </c>
      <c r="J402" s="28">
        <v>0</v>
      </c>
      <c r="K402" s="28">
        <v>0</v>
      </c>
      <c r="L402" s="28">
        <v>0</v>
      </c>
      <c r="M402" s="28">
        <v>0</v>
      </c>
      <c r="N402" s="28">
        <v>0</v>
      </c>
      <c r="O402" s="28">
        <v>0</v>
      </c>
      <c r="P402" s="28">
        <v>0</v>
      </c>
      <c r="Q402" s="28">
        <v>0</v>
      </c>
      <c r="R402" s="28">
        <v>0</v>
      </c>
      <c r="S402" s="28">
        <v>0</v>
      </c>
      <c r="T402" s="28">
        <v>0</v>
      </c>
      <c r="U402" s="28">
        <v>0</v>
      </c>
      <c r="V402" s="28">
        <v>0</v>
      </c>
      <c r="W402" s="28">
        <v>0</v>
      </c>
      <c r="X402" s="28">
        <v>0</v>
      </c>
      <c r="Y402" s="28">
        <v>0</v>
      </c>
      <c r="Z402" s="28">
        <v>0</v>
      </c>
      <c r="AB402" s="28">
        <v>0</v>
      </c>
      <c r="AE402">
        <f t="shared" si="6"/>
        <v>0</v>
      </c>
    </row>
    <row r="403" spans="1:31" x14ac:dyDescent="0.3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3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3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3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3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3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3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3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3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3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3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3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3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3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3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28">
        <v>0</v>
      </c>
      <c r="U417" s="28">
        <v>0</v>
      </c>
      <c r="V417" s="28">
        <v>0</v>
      </c>
      <c r="W417" s="28">
        <v>0</v>
      </c>
      <c r="X417" s="28">
        <v>0</v>
      </c>
      <c r="Y417" s="28">
        <v>0</v>
      </c>
      <c r="Z417" s="28">
        <v>0</v>
      </c>
      <c r="AB417" s="28">
        <v>0</v>
      </c>
      <c r="AE417">
        <f t="shared" si="6"/>
        <v>0</v>
      </c>
    </row>
    <row r="418" spans="1:31" x14ac:dyDescent="0.35">
      <c r="A418" s="28" t="s">
        <v>550</v>
      </c>
      <c r="B418" s="28" t="s">
        <v>558</v>
      </c>
      <c r="C418" s="28">
        <v>0</v>
      </c>
      <c r="D418" s="28">
        <v>0</v>
      </c>
      <c r="E418" s="28">
        <v>0</v>
      </c>
      <c r="F418" s="28">
        <v>0</v>
      </c>
      <c r="G418" s="28">
        <v>0</v>
      </c>
      <c r="H418" s="28">
        <v>0</v>
      </c>
      <c r="I418" s="28">
        <v>0</v>
      </c>
      <c r="J418" s="28">
        <v>0</v>
      </c>
      <c r="K418" s="28">
        <v>0</v>
      </c>
      <c r="L418" s="28">
        <v>0</v>
      </c>
      <c r="M418" s="28">
        <v>0</v>
      </c>
      <c r="N418" s="28">
        <v>0</v>
      </c>
      <c r="O418" s="28">
        <v>0</v>
      </c>
      <c r="P418" s="28">
        <v>0</v>
      </c>
      <c r="Q418" s="28">
        <v>0</v>
      </c>
      <c r="R418" s="28">
        <v>0</v>
      </c>
      <c r="S418" s="28">
        <v>0</v>
      </c>
      <c r="T418" s="28">
        <v>0</v>
      </c>
      <c r="U418" s="28">
        <v>0</v>
      </c>
      <c r="V418" s="28">
        <v>0</v>
      </c>
      <c r="W418" s="28">
        <v>0</v>
      </c>
      <c r="X418" s="28">
        <v>0</v>
      </c>
      <c r="Y418" s="28">
        <v>0</v>
      </c>
      <c r="Z418" s="28">
        <v>0</v>
      </c>
      <c r="AB418" s="28">
        <v>0</v>
      </c>
      <c r="AE418">
        <f t="shared" si="6"/>
        <v>0</v>
      </c>
    </row>
    <row r="419" spans="1:31" x14ac:dyDescent="0.3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3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3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3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35">
      <c r="A423" s="28" t="s">
        <v>550</v>
      </c>
      <c r="B423" s="28" t="s">
        <v>563</v>
      </c>
      <c r="C423" s="28">
        <v>0</v>
      </c>
      <c r="D423" s="28">
        <v>0</v>
      </c>
      <c r="E423" s="28">
        <v>0</v>
      </c>
      <c r="F423" s="28">
        <v>0</v>
      </c>
      <c r="G423" s="28">
        <v>0</v>
      </c>
      <c r="H423" s="28">
        <v>0</v>
      </c>
      <c r="I423" s="28">
        <v>0</v>
      </c>
      <c r="J423" s="28">
        <v>0</v>
      </c>
      <c r="K423" s="28">
        <v>0</v>
      </c>
      <c r="L423" s="28">
        <v>0</v>
      </c>
      <c r="M423" s="28">
        <v>0</v>
      </c>
      <c r="N423" s="28">
        <v>0</v>
      </c>
      <c r="O423" s="28">
        <v>0</v>
      </c>
      <c r="P423" s="28">
        <v>0</v>
      </c>
      <c r="Q423" s="28">
        <v>0</v>
      </c>
      <c r="R423" s="28">
        <v>0</v>
      </c>
      <c r="S423" s="28">
        <v>0</v>
      </c>
      <c r="T423" s="28">
        <v>0</v>
      </c>
      <c r="U423" s="28">
        <v>0</v>
      </c>
      <c r="V423" s="28">
        <v>0</v>
      </c>
      <c r="W423" s="28">
        <v>0</v>
      </c>
      <c r="X423" s="28">
        <v>0</v>
      </c>
      <c r="Y423" s="28">
        <v>0</v>
      </c>
      <c r="Z423" s="28">
        <v>0</v>
      </c>
      <c r="AB423" s="28">
        <v>0</v>
      </c>
      <c r="AE423">
        <f t="shared" si="6"/>
        <v>0</v>
      </c>
    </row>
    <row r="424" spans="1:31" x14ac:dyDescent="0.3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3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3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3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3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3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3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3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3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3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3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3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3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3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3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3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3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3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3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35">
      <c r="A443" s="28" t="s">
        <v>583</v>
      </c>
      <c r="B443" s="28" t="s">
        <v>587</v>
      </c>
      <c r="C443" s="28">
        <v>0</v>
      </c>
      <c r="D443" s="28">
        <v>0</v>
      </c>
      <c r="E443" s="28">
        <v>0</v>
      </c>
      <c r="F443" s="28">
        <v>0</v>
      </c>
      <c r="G443" s="28">
        <v>0</v>
      </c>
      <c r="H443" s="28">
        <v>0</v>
      </c>
      <c r="I443" s="28">
        <v>0</v>
      </c>
      <c r="J443" s="28">
        <v>0</v>
      </c>
      <c r="K443" s="28">
        <v>0</v>
      </c>
      <c r="L443" s="28">
        <v>0</v>
      </c>
      <c r="M443" s="28">
        <v>0</v>
      </c>
      <c r="N443" s="28">
        <v>0</v>
      </c>
      <c r="O443" s="28">
        <v>0</v>
      </c>
      <c r="P443" s="28">
        <v>0</v>
      </c>
      <c r="Q443" s="28">
        <v>0</v>
      </c>
      <c r="R443" s="28">
        <v>0</v>
      </c>
      <c r="S443" s="28">
        <v>0</v>
      </c>
      <c r="T443" s="28">
        <v>0</v>
      </c>
      <c r="U443" s="28">
        <v>0</v>
      </c>
      <c r="V443" s="28">
        <v>0</v>
      </c>
      <c r="W443" s="28">
        <v>0</v>
      </c>
      <c r="X443" s="28">
        <v>0</v>
      </c>
      <c r="Y443" s="28">
        <v>0</v>
      </c>
      <c r="Z443" s="28">
        <v>0</v>
      </c>
      <c r="AB443" s="28">
        <v>0</v>
      </c>
      <c r="AE443">
        <f t="shared" si="6"/>
        <v>0</v>
      </c>
    </row>
    <row r="444" spans="1:31" x14ac:dyDescent="0.3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3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3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3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3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35">
      <c r="A449" s="28" t="s">
        <v>596</v>
      </c>
      <c r="B449" s="28" t="s">
        <v>597</v>
      </c>
      <c r="C449" s="28">
        <v>159.19999999999999</v>
      </c>
      <c r="D449" s="28">
        <v>0</v>
      </c>
      <c r="E449" s="28">
        <v>0</v>
      </c>
      <c r="F449" s="28">
        <v>0</v>
      </c>
      <c r="G449" s="28">
        <v>0.72</v>
      </c>
      <c r="H449" s="28">
        <v>0</v>
      </c>
      <c r="I449" s="28">
        <v>1.284</v>
      </c>
      <c r="J449" s="28">
        <v>16.8</v>
      </c>
      <c r="K449" s="28">
        <v>14.84</v>
      </c>
      <c r="L449" s="28">
        <v>12.08</v>
      </c>
      <c r="M449" s="28">
        <v>0</v>
      </c>
      <c r="N449" s="28">
        <v>0</v>
      </c>
      <c r="O449" s="28">
        <v>0</v>
      </c>
      <c r="P449" s="28">
        <v>0</v>
      </c>
      <c r="Q449" s="28">
        <v>0</v>
      </c>
      <c r="R449" s="28">
        <v>0</v>
      </c>
      <c r="S449" s="28">
        <v>0</v>
      </c>
      <c r="T449" s="28">
        <v>0</v>
      </c>
      <c r="U449" s="28">
        <v>228.7</v>
      </c>
      <c r="V449" s="28">
        <v>8</v>
      </c>
      <c r="W449" s="28">
        <v>0</v>
      </c>
      <c r="X449" s="28">
        <v>0</v>
      </c>
      <c r="Y449" s="28">
        <v>0</v>
      </c>
      <c r="Z449" s="28">
        <v>0</v>
      </c>
      <c r="AB449" s="28">
        <v>228.7</v>
      </c>
      <c r="AE449">
        <f t="shared" si="6"/>
        <v>441.62400000000002</v>
      </c>
    </row>
    <row r="450" spans="1:31" x14ac:dyDescent="0.3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3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3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3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3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3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3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3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3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3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35">
      <c r="A460" s="28" t="s">
        <v>605</v>
      </c>
      <c r="B460" s="28" t="s">
        <v>611</v>
      </c>
      <c r="C460" s="28">
        <v>0</v>
      </c>
      <c r="D460" s="28">
        <v>0</v>
      </c>
      <c r="E460" s="28">
        <v>0</v>
      </c>
      <c r="F460" s="28">
        <v>0</v>
      </c>
      <c r="G460" s="28">
        <v>0</v>
      </c>
      <c r="H460" s="28">
        <v>0</v>
      </c>
      <c r="I460" s="28">
        <v>0</v>
      </c>
      <c r="J460" s="28">
        <v>0</v>
      </c>
      <c r="K460" s="28">
        <v>0</v>
      </c>
      <c r="L460" s="28">
        <v>0</v>
      </c>
      <c r="M460" s="28">
        <v>0</v>
      </c>
      <c r="N460" s="28">
        <v>0</v>
      </c>
      <c r="O460" s="28">
        <v>0</v>
      </c>
      <c r="P460" s="28">
        <v>0</v>
      </c>
      <c r="Q460" s="28">
        <v>0</v>
      </c>
      <c r="R460" s="28">
        <v>0</v>
      </c>
      <c r="S460" s="28">
        <v>0</v>
      </c>
      <c r="T460" s="28">
        <v>0</v>
      </c>
      <c r="U460" s="28">
        <v>0</v>
      </c>
      <c r="V460" s="28">
        <v>0</v>
      </c>
      <c r="W460" s="28">
        <v>0</v>
      </c>
      <c r="X460" s="28">
        <v>0</v>
      </c>
      <c r="Y460" s="28">
        <v>0</v>
      </c>
      <c r="Z460" s="28">
        <v>0</v>
      </c>
      <c r="AB460" s="28">
        <v>0</v>
      </c>
      <c r="AE460">
        <f t="shared" si="7"/>
        <v>0</v>
      </c>
    </row>
    <row r="461" spans="1:31" x14ac:dyDescent="0.35">
      <c r="A461" s="28" t="s">
        <v>1045</v>
      </c>
      <c r="B461" s="28" t="s">
        <v>1045</v>
      </c>
      <c r="AE461">
        <f t="shared" si="7"/>
        <v>0</v>
      </c>
    </row>
    <row r="462" spans="1:31" x14ac:dyDescent="0.35">
      <c r="A462" s="28" t="s">
        <v>1046</v>
      </c>
      <c r="C462" s="28">
        <v>1112</v>
      </c>
      <c r="D462" s="28">
        <v>0</v>
      </c>
      <c r="E462" s="28">
        <v>106.9</v>
      </c>
      <c r="F462" s="28">
        <v>43.920699999999997</v>
      </c>
      <c r="G462" s="28">
        <v>11.344200000000001</v>
      </c>
      <c r="H462" s="28">
        <v>0</v>
      </c>
      <c r="I462" s="28">
        <v>51.8</v>
      </c>
      <c r="J462" s="28">
        <v>217.82</v>
      </c>
      <c r="K462" s="28">
        <v>146.91399999999999</v>
      </c>
      <c r="L462" s="28">
        <v>689</v>
      </c>
      <c r="M462" s="28">
        <v>84.2</v>
      </c>
      <c r="N462" s="28">
        <v>0</v>
      </c>
      <c r="O462" s="28">
        <v>43</v>
      </c>
      <c r="P462" s="28">
        <v>20.9</v>
      </c>
      <c r="Q462" s="28">
        <v>873.99900000000002</v>
      </c>
      <c r="R462" s="28">
        <v>2.2000000000000002</v>
      </c>
      <c r="S462" s="28">
        <v>22.2</v>
      </c>
      <c r="T462" s="28">
        <v>0</v>
      </c>
      <c r="U462" s="28">
        <v>653.62800000000004</v>
      </c>
      <c r="V462" s="28">
        <v>8</v>
      </c>
      <c r="W462" s="28">
        <v>0</v>
      </c>
      <c r="X462" s="28">
        <v>0</v>
      </c>
      <c r="Y462" s="28">
        <v>0</v>
      </c>
      <c r="Z462" s="28">
        <v>19.621500000000001</v>
      </c>
      <c r="AB462" s="28">
        <v>1112</v>
      </c>
      <c r="AE462">
        <f t="shared" si="7"/>
        <v>4107.4473999999991</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AI463"/>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4.5" x14ac:dyDescent="0.35"/>
  <sheetData>
    <row r="1" spans="1:35" x14ac:dyDescent="0.35">
      <c r="A1" s="69" t="s">
        <v>1122</v>
      </c>
      <c r="B1" s="28"/>
      <c r="C1" s="28" t="s">
        <v>1025</v>
      </c>
      <c r="D1" s="28"/>
      <c r="E1" s="28"/>
      <c r="F1" s="28"/>
      <c r="G1" s="28"/>
      <c r="H1" s="28"/>
      <c r="I1" s="28"/>
      <c r="J1" s="28"/>
      <c r="K1" s="28"/>
      <c r="L1" s="28"/>
      <c r="M1" s="28"/>
      <c r="N1" s="28"/>
      <c r="O1" s="28"/>
      <c r="P1" s="28"/>
      <c r="Q1" s="28"/>
      <c r="R1" s="28"/>
      <c r="S1" s="28"/>
      <c r="T1" s="28"/>
      <c r="U1" s="28"/>
      <c r="V1" s="28"/>
      <c r="W1" s="28"/>
      <c r="X1" s="28"/>
      <c r="Y1" s="28"/>
      <c r="Z1" s="28"/>
      <c r="AA1" s="28"/>
      <c r="AB1" s="28"/>
    </row>
    <row r="2" spans="1:35" ht="159.5" x14ac:dyDescent="0.35">
      <c r="A2" s="29" t="s">
        <v>0</v>
      </c>
      <c r="B2" s="29" t="s">
        <v>1</v>
      </c>
      <c r="C2" s="29" t="s">
        <v>858</v>
      </c>
      <c r="D2" s="29" t="s">
        <v>1026</v>
      </c>
      <c r="E2" s="29" t="s">
        <v>1027</v>
      </c>
      <c r="F2" s="29" t="s">
        <v>1028</v>
      </c>
      <c r="G2" s="29" t="s">
        <v>856</v>
      </c>
      <c r="H2" s="29" t="s">
        <v>1029</v>
      </c>
      <c r="I2" s="29" t="s">
        <v>869</v>
      </c>
      <c r="J2" s="29" t="s">
        <v>1030</v>
      </c>
      <c r="K2" s="8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c r="AB2" s="29"/>
      <c r="AE2" s="13" t="s">
        <v>1050</v>
      </c>
      <c r="AG2" s="13" t="s">
        <v>1123</v>
      </c>
      <c r="AH2" s="13" t="s">
        <v>1284</v>
      </c>
      <c r="AI2" s="147" t="s">
        <v>1283</v>
      </c>
    </row>
    <row r="3" spans="1:35" x14ac:dyDescent="0.35">
      <c r="A3" s="28" t="s">
        <v>8</v>
      </c>
      <c r="B3" s="28" t="s">
        <v>9</v>
      </c>
      <c r="C3" s="28">
        <f>IF(ISERROR(1/VLOOKUP($B3,'Justerad allokering'!$B$2:$AG$462,MATCH(C$2,'Justerad allokering'!$B$2:$AF$2,0),FALSE)),VLOOKUP($B3,'Allokerad kvv'!$B$2:$AV$468,MATCH(C$2,'Allokerad kvv'!$B$2:$AV$2,0),FALSE),VLOOKUP($B3,'Justerad allokering'!$B$2:$AG$462,MATCH(C$2,'Justerad allokering'!$B$2:$AF$2,0),FALSE))</f>
        <v>0</v>
      </c>
      <c r="D3" s="28">
        <f>IF(ISERROR(1/VLOOKUP($B3,'Justerad allokering'!$B$2:$AG$462,MATCH(D$2,'Justerad allokering'!$B$2:$AF$2,0),FALSE)),VLOOKUP($B3,'Allokerad kvv'!$B$2:$AV$468,MATCH(D$2,'Allokerad kvv'!$B$2:$AV$2,0),FALSE),VLOOKUP($B3,'Justerad allokering'!$B$2:$AG$462,MATCH(D$2,'Justerad allokering'!$B$2:$AF$2,0),FALSE))</f>
        <v>0</v>
      </c>
      <c r="E3" s="28">
        <f>IF(ISERROR(1/VLOOKUP($B3,'Justerad allokering'!$B$2:$AG$462,MATCH(E$2,'Justerad allokering'!$B$2:$AF$2,0),FALSE)),VLOOKUP($B3,'Allokerad kvv'!$B$2:$AV$468,MATCH(E$2,'Allokerad kvv'!$B$2:$AV$2,0),FALSE),VLOOKUP($B3,'Justerad allokering'!$B$2:$AG$462,MATCH(E$2,'Justerad allokering'!$B$2:$AF$2,0),FALSE))</f>
        <v>0</v>
      </c>
      <c r="F3" s="28">
        <f>IF(ISERROR(1/VLOOKUP($B3,'Justerad allokering'!$B$2:$AG$462,MATCH(F$2,'Justerad allokering'!$B$2:$AF$2,0),FALSE)),VLOOKUP($B3,'Allokerad kvv'!$B$2:$AV$468,MATCH(F$2,'Allokerad kvv'!$B$2:$AV$2,0),FALSE),VLOOKUP($B3,'Justerad allokering'!$B$2:$AG$462,MATCH(F$2,'Justerad allokering'!$B$2:$AF$2,0),FALSE))</f>
        <v>0</v>
      </c>
      <c r="G3" s="28">
        <f>IF(ISERROR(1/VLOOKUP($B3,'Justerad allokering'!$B$2:$AG$462,MATCH(G$2,'Justerad allokering'!$B$2:$AF$2,0),FALSE)),VLOOKUP($B3,'Allokerad kvv'!$B$2:$AV$468,MATCH(G$2,'Allokerad kvv'!$B$2:$AV$2,0),FALSE),VLOOKUP($B3,'Justerad allokering'!$B$2:$AG$462,MATCH(G$2,'Justerad allokering'!$B$2:$AF$2,0),FALSE))</f>
        <v>0</v>
      </c>
      <c r="H3" s="28">
        <f>IF(ISERROR(1/VLOOKUP($B3,'Justerad allokering'!$B$2:$AG$462,MATCH(H$2,'Justerad allokering'!$B$2:$AF$2,0),FALSE)),VLOOKUP($B3,'Allokerad kvv'!$B$2:$AV$468,MATCH(H$2,'Allokerad kvv'!$B$2:$AV$2,0),FALSE),VLOOKUP($B3,'Justerad allokering'!$B$2:$AG$462,MATCH(H$2,'Justerad allokering'!$B$2:$AF$2,0),FALSE))</f>
        <v>0</v>
      </c>
      <c r="I3" s="28">
        <f>IF(ISERROR(1/VLOOKUP($B3,'Justerad allokering'!$B$2:$AG$462,MATCH(I$2,'Justerad allokering'!$B$2:$AF$2,0),FALSE)),VLOOKUP($B3,'Allokerad kvv'!$B$2:$AV$468,MATCH(I$2,'Allokerad kvv'!$B$2:$AV$2,0),FALSE),VLOOKUP($B3,'Justerad allokering'!$B$2:$AG$462,MATCH(I$2,'Justerad allokering'!$B$2:$AF$2,0),FALSE))</f>
        <v>0</v>
      </c>
      <c r="J3" s="28">
        <f>IF(ISERROR(1/VLOOKUP($B3,'Justerad allokering'!$B$2:$AG$462,MATCH(J$2,'Justerad allokering'!$B$2:$AF$2,0),FALSE)),VLOOKUP($B3,'Allokerad kvv'!$B$2:$AV$468,MATCH(J$2,'Allokerad kvv'!$B$2:$AV$2,0),FALSE),VLOOKUP($B3,'Justerad allokering'!$B$2:$AG$462,MATCH(J$2,'Justerad allokering'!$B$2:$AF$2,0),FALSE))</f>
        <v>0</v>
      </c>
      <c r="K3" s="28">
        <f>IF(ISERROR(1/VLOOKUP($B3,'Justerad allokering'!$B$2:$AG$462,MATCH(K$2,'Justerad allokering'!$B$2:$AF$2,0),FALSE)),VLOOKUP($B3,'Allokerad kvv'!$B$2:$AV$468,MATCH(K$2,'Allokerad kvv'!$B$2:$AV$2,0),FALSE),VLOOKUP($B3,'Justerad allokering'!$B$2:$AG$462,MATCH(K$2,'Justerad allokering'!$B$2:$AF$2,0),FALSE))</f>
        <v>0</v>
      </c>
      <c r="L3" s="28">
        <f>IF(ISERROR(1/VLOOKUP($B3,'Justerad allokering'!$B$2:$AG$462,MATCH(L$2,'Justerad allokering'!$B$2:$AF$2,0),FALSE)),VLOOKUP($B3,'Allokerad kvv'!$B$2:$AV$468,MATCH(L$2,'Allokerad kvv'!$B$2:$AV$2,0),FALSE),VLOOKUP($B3,'Justerad allokering'!$B$2:$AG$462,MATCH(L$2,'Justerad allokering'!$B$2:$AF$2,0),FALSE))</f>
        <v>0</v>
      </c>
      <c r="M3" s="28">
        <f>IF(ISERROR(1/VLOOKUP($B3,'Justerad allokering'!$B$2:$AG$462,MATCH(M$2,'Justerad allokering'!$B$2:$AF$2,0),FALSE)),VLOOKUP($B3,'Allokerad kvv'!$B$2:$AV$468,MATCH(M$2,'Allokerad kvv'!$B$2:$AV$2,0),FALSE),VLOOKUP($B3,'Justerad allokering'!$B$2:$AG$462,MATCH(M$2,'Justerad allokering'!$B$2:$AF$2,0),FALSE))</f>
        <v>0</v>
      </c>
      <c r="N3" s="28">
        <f>IF(ISERROR(1/VLOOKUP($B3,'Justerad allokering'!$B$2:$AG$462,MATCH(N$2,'Justerad allokering'!$B$2:$AF$2,0),FALSE)),VLOOKUP($B3,'Allokerad kvv'!$B$2:$AV$468,MATCH(N$2,'Allokerad kvv'!$B$2:$AV$2,0),FALSE),VLOOKUP($B3,'Justerad allokering'!$B$2:$AG$462,MATCH(N$2,'Justerad allokering'!$B$2:$AF$2,0),FALSE))</f>
        <v>0</v>
      </c>
      <c r="O3" s="28">
        <f>IF(ISERROR(1/VLOOKUP($B3,'Justerad allokering'!$B$2:$AG$462,MATCH(O$2,'Justerad allokering'!$B$2:$AF$2,0),FALSE)),VLOOKUP($B3,'Allokerad kvv'!$B$2:$AV$468,MATCH(O$2,'Allokerad kvv'!$B$2:$AV$2,0),FALSE),VLOOKUP($B3,'Justerad allokering'!$B$2:$AG$462,MATCH(O$2,'Justerad allokering'!$B$2:$AF$2,0),FALSE))</f>
        <v>0</v>
      </c>
      <c r="P3" s="28">
        <f>IF(ISERROR(1/VLOOKUP($B3,'Justerad allokering'!$B$2:$AG$462,MATCH(P$2,'Justerad allokering'!$B$2:$AF$2,0),FALSE)),VLOOKUP($B3,'Allokerad kvv'!$B$2:$AV$468,MATCH(P$2,'Allokerad kvv'!$B$2:$AV$2,0),FALSE),VLOOKUP($B3,'Justerad allokering'!$B$2:$AG$462,MATCH(P$2,'Justerad allokering'!$B$2:$AF$2,0),FALSE))</f>
        <v>0</v>
      </c>
      <c r="Q3" s="28">
        <f>IF(ISERROR(1/VLOOKUP($B3,'Justerad allokering'!$B$2:$AG$462,MATCH(Q$2,'Justerad allokering'!$B$2:$AF$2,0),FALSE)),VLOOKUP($B3,'Allokerad kvv'!$B$2:$AV$468,MATCH(Q$2,'Allokerad kvv'!$B$2:$AV$2,0),FALSE),VLOOKUP($B3,'Justerad allokering'!$B$2:$AG$462,MATCH(Q$2,'Justerad allokering'!$B$2:$AF$2,0),FALSE))</f>
        <v>0</v>
      </c>
      <c r="R3" s="28">
        <f>IF(ISERROR(1/VLOOKUP($B3,'Justerad allokering'!$B$2:$AG$462,MATCH(R$2,'Justerad allokering'!$B$2:$AF$2,0),FALSE)),VLOOKUP($B3,'Allokerad kvv'!$B$2:$AV$468,MATCH(R$2,'Allokerad kvv'!$B$2:$AV$2,0),FALSE),VLOOKUP($B3,'Justerad allokering'!$B$2:$AG$462,MATCH(R$2,'Justerad allokering'!$B$2:$AF$2,0),FALSE))</f>
        <v>0</v>
      </c>
      <c r="S3" s="28">
        <f>IF(ISERROR(1/VLOOKUP($B3,'Justerad allokering'!$B$2:$AG$462,MATCH(S$2,'Justerad allokering'!$B$2:$AF$2,0),FALSE)),VLOOKUP($B3,'Allokerad kvv'!$B$2:$AV$468,MATCH(S$2,'Allokerad kvv'!$B$2:$AV$2,0),FALSE),VLOOKUP($B3,'Justerad allokering'!$B$2:$AG$462,MATCH(S$2,'Justerad allokering'!$B$2:$AF$2,0),FALSE))</f>
        <v>0</v>
      </c>
      <c r="T3" s="28">
        <f>IF(ISERROR(1/VLOOKUP($B3,'Justerad allokering'!$B$2:$AG$462,MATCH(T$2,'Justerad allokering'!$B$2:$AF$2,0),FALSE)),VLOOKUP($B3,'Allokerad kvv'!$B$2:$AV$468,MATCH(T$2,'Allokerad kvv'!$B$2:$AV$2,0),FALSE),VLOOKUP($B3,'Justerad allokering'!$B$2:$AG$462,MATCH(T$2,'Justerad allokering'!$B$2:$AF$2,0),FALSE))</f>
        <v>0</v>
      </c>
      <c r="U3" s="28">
        <f>IF(ISERROR(1/VLOOKUP($B3,'Justerad allokering'!$B$2:$AG$462,MATCH(U$2,'Justerad allokering'!$B$2:$AF$2,0),FALSE)),VLOOKUP($B3,'Allokerad kvv'!$B$2:$AV$468,MATCH(U$2,'Allokerad kvv'!$B$2:$AV$2,0),FALSE),VLOOKUP($B3,'Justerad allokering'!$B$2:$AG$462,MATCH(U$2,'Justerad allokering'!$B$2:$AF$2,0),FALSE))</f>
        <v>0</v>
      </c>
      <c r="V3" s="28">
        <f>IF(ISERROR(1/VLOOKUP($B3,'Justerad allokering'!$B$2:$AG$462,MATCH(V$2,'Justerad allokering'!$B$2:$AF$2,0),FALSE)),VLOOKUP($B3,'Allokerad kvv'!$B$2:$AV$468,MATCH(V$2,'Allokerad kvv'!$B$2:$AV$2,0),FALSE),VLOOKUP($B3,'Justerad allokering'!$B$2:$AG$462,MATCH(V$2,'Justerad allokering'!$B$2:$AF$2,0),FALSE))</f>
        <v>0</v>
      </c>
      <c r="W3" s="28">
        <f>IF(ISERROR(1/VLOOKUP($B3,'Justerad allokering'!$B$2:$AG$462,MATCH(W$2,'Justerad allokering'!$B$2:$AF$2,0),FALSE)),VLOOKUP($B3,'Allokerad kvv'!$B$2:$AV$468,MATCH(W$2,'Allokerad kvv'!$B$2:$AV$2,0),FALSE),VLOOKUP($B3,'Justerad allokering'!$B$2:$AG$462,MATCH(W$2,'Justerad allokering'!$B$2:$AF$2,0),FALSE))</f>
        <v>0</v>
      </c>
      <c r="X3" s="28">
        <f>IF(ISERROR(1/VLOOKUP($B3,'Justerad allokering'!$B$2:$AG$462,MATCH(X$2,'Justerad allokering'!$B$2:$AF$2,0),FALSE)),VLOOKUP($B3,'Allokerad kvv'!$B$2:$AV$468,MATCH(X$2,'Allokerad kvv'!$B$2:$AV$2,0),FALSE),VLOOKUP($B3,'Justerad allokering'!$B$2:$AG$462,MATCH(X$2,'Justerad allokering'!$B$2:$AF$2,0),FALSE))</f>
        <v>0</v>
      </c>
      <c r="Y3" s="28">
        <f>IF(ISERROR(1/VLOOKUP($B3,'Justerad allokering'!$B$2:$AG$462,MATCH(Y$2,'Justerad allokering'!$B$2:$AF$2,0),FALSE)),VLOOKUP($B3,'Allokerad kvv'!$B$2:$AV$468,MATCH(Y$2,'Allokerad kvv'!$B$2:$AV$2,0),FALSE),VLOOKUP($B3,'Justerad allokering'!$B$2:$AG$462,MATCH(Y$2,'Justerad allokering'!$B$2:$AF$2,0),FALSE))</f>
        <v>0</v>
      </c>
      <c r="Z3" s="28">
        <f>IF(ISERROR(1/VLOOKUP($B3,'Justerad allokering'!$B$2:$AG$462,MATCH(Z$2,'Justerad allokering'!$B$2:$AF$2,0),FALSE)),VLOOKUP($B3,'Allokerad kvv'!$B$2:$AV$468,MATCH(Z$2,'Allokerad kvv'!$B$2:$AV$2,0),FALSE),VLOOKUP($B3,'Justerad allokering'!$B$2:$AG$462,MATCH(Z$2,'Justerad allokering'!$B$2:$AF$2,0),FALSE))</f>
        <v>0</v>
      </c>
      <c r="AA3" s="28"/>
      <c r="AB3" s="28"/>
      <c r="AE3" s="13">
        <f>SUM(C3:Z3)</f>
        <v>0</v>
      </c>
      <c r="AG3">
        <f>AE3-K3</f>
        <v>0</v>
      </c>
      <c r="AH3">
        <f>AG3-N3</f>
        <v>0</v>
      </c>
      <c r="AI3" s="55" t="str">
        <f>IF(AH3=0,"",AH3/VLOOKUP(B3,Kraftvärmeprod!$B$1:$BC$480,MATCH("Summa tillförd energi exklusive rökgaskondensering",Kraftvärmeprod!$B$1:$BC$1,0),FALSE))</f>
        <v/>
      </c>
    </row>
    <row r="4" spans="1:35" x14ac:dyDescent="0.35">
      <c r="A4" s="28" t="s">
        <v>8</v>
      </c>
      <c r="B4" s="28" t="s">
        <v>11</v>
      </c>
      <c r="C4" s="28">
        <f>IF(ISERROR(1/VLOOKUP($B4,'Justerad allokering'!$B$2:$AG$462,MATCH(C$2,'Justerad allokering'!$B$2:$AF$2,0),FALSE)),VLOOKUP($B4,'Allokerad kvv'!$B$2:$AV$468,MATCH(C$2,'Allokerad kvv'!$B$2:$AV$2,0),FALSE),VLOOKUP($B4,'Justerad allokering'!$B$2:$AG$462,MATCH(C$2,'Justerad allokering'!$B$2:$AF$2,0),FALSE))</f>
        <v>0</v>
      </c>
      <c r="D4" s="28">
        <f>IF(ISERROR(1/VLOOKUP($B4,'Justerad allokering'!$B$2:$AG$462,MATCH(D$2,'Justerad allokering'!$B$2:$AF$2,0),FALSE)),VLOOKUP($B4,'Allokerad kvv'!$B$2:$AV$468,MATCH(D$2,'Allokerad kvv'!$B$2:$AV$2,0),FALSE),VLOOKUP($B4,'Justerad allokering'!$B$2:$AG$462,MATCH(D$2,'Justerad allokering'!$B$2:$AF$2,0),FALSE))</f>
        <v>0</v>
      </c>
      <c r="E4" s="28">
        <f>IF(ISERROR(1/VLOOKUP($B4,'Justerad allokering'!$B$2:$AG$462,MATCH(E$2,'Justerad allokering'!$B$2:$AF$2,0),FALSE)),VLOOKUP($B4,'Allokerad kvv'!$B$2:$AV$468,MATCH(E$2,'Allokerad kvv'!$B$2:$AV$2,0),FALSE),VLOOKUP($B4,'Justerad allokering'!$B$2:$AG$462,MATCH(E$2,'Justerad allokering'!$B$2:$AF$2,0),FALSE))</f>
        <v>0</v>
      </c>
      <c r="F4" s="28">
        <f>IF(ISERROR(1/VLOOKUP($B4,'Justerad allokering'!$B$2:$AG$462,MATCH(F$2,'Justerad allokering'!$B$2:$AF$2,0),FALSE)),VLOOKUP($B4,'Allokerad kvv'!$B$2:$AV$468,MATCH(F$2,'Allokerad kvv'!$B$2:$AV$2,0),FALSE),VLOOKUP($B4,'Justerad allokering'!$B$2:$AG$462,MATCH(F$2,'Justerad allokering'!$B$2:$AF$2,0),FALSE))</f>
        <v>0</v>
      </c>
      <c r="G4" s="28">
        <f>IF(ISERROR(1/VLOOKUP($B4,'Justerad allokering'!$B$2:$AG$462,MATCH(G$2,'Justerad allokering'!$B$2:$AF$2,0),FALSE)),VLOOKUP($B4,'Allokerad kvv'!$B$2:$AV$468,MATCH(G$2,'Allokerad kvv'!$B$2:$AV$2,0),FALSE),VLOOKUP($B4,'Justerad allokering'!$B$2:$AG$462,MATCH(G$2,'Justerad allokering'!$B$2:$AF$2,0),FALSE))</f>
        <v>9.5136999999999999E-2</v>
      </c>
      <c r="H4" s="28">
        <f>IF(ISERROR(1/VLOOKUP($B4,'Justerad allokering'!$B$2:$AG$462,MATCH(H$2,'Justerad allokering'!$B$2:$AF$2,0),FALSE)),VLOOKUP($B4,'Allokerad kvv'!$B$2:$AV$468,MATCH(H$2,'Allokerad kvv'!$B$2:$AV$2,0),FALSE),VLOOKUP($B4,'Justerad allokering'!$B$2:$AG$462,MATCH(H$2,'Justerad allokering'!$B$2:$AF$2,0),FALSE))</f>
        <v>0</v>
      </c>
      <c r="I4" s="28">
        <f>IF(ISERROR(1/VLOOKUP($B4,'Justerad allokering'!$B$2:$AG$462,MATCH(I$2,'Justerad allokering'!$B$2:$AF$2,0),FALSE)),VLOOKUP($B4,'Allokerad kvv'!$B$2:$AV$468,MATCH(I$2,'Allokerad kvv'!$B$2:$AV$2,0),FALSE),VLOOKUP($B4,'Justerad allokering'!$B$2:$AG$462,MATCH(I$2,'Justerad allokering'!$B$2:$AF$2,0),FALSE))</f>
        <v>0</v>
      </c>
      <c r="J4" s="28">
        <f>IF(ISERROR(1/VLOOKUP($B4,'Justerad allokering'!$B$2:$AG$462,MATCH(J$2,'Justerad allokering'!$B$2:$AF$2,0),FALSE)),VLOOKUP($B4,'Allokerad kvv'!$B$2:$AV$468,MATCH(J$2,'Allokerad kvv'!$B$2:$AV$2,0),FALSE),VLOOKUP($B4,'Justerad allokering'!$B$2:$AG$462,MATCH(J$2,'Justerad allokering'!$B$2:$AF$2,0),FALSE))</f>
        <v>155.97900000000001</v>
      </c>
      <c r="K4" s="28">
        <f>IF(ISERROR(1/VLOOKUP($B4,'Justerad allokering'!$B$2:$AG$462,MATCH(K$2,'Justerad allokering'!$B$2:$AF$2,0),FALSE)),VLOOKUP($B4,'Allokerad kvv'!$B$2:$AV$468,MATCH(K$2,'Allokerad kvv'!$B$2:$AV$2,0),FALSE),VLOOKUP($B4,'Justerad allokering'!$B$2:$AG$462,MATCH(K$2,'Justerad allokering'!$B$2:$AF$2,0),FALSE))</f>
        <v>6.1167899999999999</v>
      </c>
      <c r="L4" s="28">
        <f>IF(ISERROR(1/VLOOKUP($B4,'Justerad allokering'!$B$2:$AG$462,MATCH(L$2,'Justerad allokering'!$B$2:$AF$2,0),FALSE)),VLOOKUP($B4,'Allokerad kvv'!$B$2:$AV$468,MATCH(L$2,'Allokerad kvv'!$B$2:$AV$2,0),FALSE),VLOOKUP($B4,'Justerad allokering'!$B$2:$AG$462,MATCH(L$2,'Justerad allokering'!$B$2:$AF$2,0),FALSE))</f>
        <v>0</v>
      </c>
      <c r="M4" s="28">
        <f>IF(ISERROR(1/VLOOKUP($B4,'Justerad allokering'!$B$2:$AG$462,MATCH(M$2,'Justerad allokering'!$B$2:$AF$2,0),FALSE)),VLOOKUP($B4,'Allokerad kvv'!$B$2:$AV$468,MATCH(M$2,'Allokerad kvv'!$B$2:$AV$2,0),FALSE),VLOOKUP($B4,'Justerad allokering'!$B$2:$AG$462,MATCH(M$2,'Justerad allokering'!$B$2:$AF$2,0),FALSE))</f>
        <v>0</v>
      </c>
      <c r="N4" s="28">
        <f>IF(ISERROR(1/VLOOKUP($B4,'Justerad allokering'!$B$2:$AG$462,MATCH(N$2,'Justerad allokering'!$B$2:$AF$2,0),FALSE)),VLOOKUP($B4,'Allokerad kvv'!$B$2:$AV$468,MATCH(N$2,'Allokerad kvv'!$B$2:$AV$2,0),FALSE),VLOOKUP($B4,'Justerad allokering'!$B$2:$AG$462,MATCH(N$2,'Justerad allokering'!$B$2:$AF$2,0),FALSE))</f>
        <v>41.271999999999998</v>
      </c>
      <c r="O4" s="28">
        <f>IF(ISERROR(1/VLOOKUP($B4,'Justerad allokering'!$B$2:$AG$462,MATCH(O$2,'Justerad allokering'!$B$2:$AF$2,0),FALSE)),VLOOKUP($B4,'Allokerad kvv'!$B$2:$AV$468,MATCH(O$2,'Allokerad kvv'!$B$2:$AV$2,0),FALSE),VLOOKUP($B4,'Justerad allokering'!$B$2:$AG$462,MATCH(O$2,'Justerad allokering'!$B$2:$AF$2,0),FALSE))</f>
        <v>0</v>
      </c>
      <c r="P4" s="28">
        <f>IF(ISERROR(1/VLOOKUP($B4,'Justerad allokering'!$B$2:$AG$462,MATCH(P$2,'Justerad allokering'!$B$2:$AF$2,0),FALSE)),VLOOKUP($B4,'Allokerad kvv'!$B$2:$AV$468,MATCH(P$2,'Allokerad kvv'!$B$2:$AV$2,0),FALSE),VLOOKUP($B4,'Justerad allokering'!$B$2:$AG$462,MATCH(P$2,'Justerad allokering'!$B$2:$AF$2,0),FALSE))</f>
        <v>0</v>
      </c>
      <c r="Q4" s="28">
        <f>IF(ISERROR(1/VLOOKUP($B4,'Justerad allokering'!$B$2:$AG$462,MATCH(Q$2,'Justerad allokering'!$B$2:$AF$2,0),FALSE)),VLOOKUP($B4,'Allokerad kvv'!$B$2:$AV$468,MATCH(Q$2,'Allokerad kvv'!$B$2:$AV$2,0),FALSE),VLOOKUP($B4,'Justerad allokering'!$B$2:$AG$462,MATCH(Q$2,'Justerad allokering'!$B$2:$AF$2,0),FALSE))</f>
        <v>0</v>
      </c>
      <c r="R4" s="28">
        <f>IF(ISERROR(1/VLOOKUP($B4,'Justerad allokering'!$B$2:$AG$462,MATCH(R$2,'Justerad allokering'!$B$2:$AF$2,0),FALSE)),VLOOKUP($B4,'Allokerad kvv'!$B$2:$AV$468,MATCH(R$2,'Allokerad kvv'!$B$2:$AV$2,0),FALSE),VLOOKUP($B4,'Justerad allokering'!$B$2:$AG$462,MATCH(R$2,'Justerad allokering'!$B$2:$AF$2,0),FALSE))</f>
        <v>0</v>
      </c>
      <c r="S4" s="28">
        <f>IF(ISERROR(1/VLOOKUP($B4,'Justerad allokering'!$B$2:$AG$462,MATCH(S$2,'Justerad allokering'!$B$2:$AF$2,0),FALSE)),VLOOKUP($B4,'Allokerad kvv'!$B$2:$AV$468,MATCH(S$2,'Allokerad kvv'!$B$2:$AV$2,0),FALSE),VLOOKUP($B4,'Justerad allokering'!$B$2:$AG$462,MATCH(S$2,'Justerad allokering'!$B$2:$AF$2,0),FALSE))</f>
        <v>0</v>
      </c>
      <c r="T4" s="28">
        <f>IF(ISERROR(1/VLOOKUP($B4,'Justerad allokering'!$B$2:$AG$462,MATCH(T$2,'Justerad allokering'!$B$2:$AF$2,0),FALSE)),VLOOKUP($B4,'Allokerad kvv'!$B$2:$AV$468,MATCH(T$2,'Allokerad kvv'!$B$2:$AV$2,0),FALSE),VLOOKUP($B4,'Justerad allokering'!$B$2:$AG$462,MATCH(T$2,'Justerad allokering'!$B$2:$AF$2,0),FALSE))</f>
        <v>0</v>
      </c>
      <c r="U4" s="28">
        <f>IF(ISERROR(1/VLOOKUP($B4,'Justerad allokering'!$B$2:$AG$462,MATCH(U$2,'Justerad allokering'!$B$2:$AF$2,0),FALSE)),VLOOKUP($B4,'Allokerad kvv'!$B$2:$AV$468,MATCH(U$2,'Allokerad kvv'!$B$2:$AV$2,0),FALSE),VLOOKUP($B4,'Justerad allokering'!$B$2:$AG$462,MATCH(U$2,'Justerad allokering'!$B$2:$AF$2,0),FALSE))</f>
        <v>0</v>
      </c>
      <c r="V4" s="28">
        <f>IF(ISERROR(1/VLOOKUP($B4,'Justerad allokering'!$B$2:$AG$462,MATCH(V$2,'Justerad allokering'!$B$2:$AF$2,0),FALSE)),VLOOKUP($B4,'Allokerad kvv'!$B$2:$AV$468,MATCH(V$2,'Allokerad kvv'!$B$2:$AV$2,0),FALSE),VLOOKUP($B4,'Justerad allokering'!$B$2:$AG$462,MATCH(V$2,'Justerad allokering'!$B$2:$AF$2,0),FALSE))</f>
        <v>0</v>
      </c>
      <c r="W4" s="28">
        <f>IF(ISERROR(1/VLOOKUP($B4,'Justerad allokering'!$B$2:$AG$462,MATCH(W$2,'Justerad allokering'!$B$2:$AF$2,0),FALSE)),VLOOKUP($B4,'Allokerad kvv'!$B$2:$AV$468,MATCH(W$2,'Allokerad kvv'!$B$2:$AV$2,0),FALSE),VLOOKUP($B4,'Justerad allokering'!$B$2:$AG$462,MATCH(W$2,'Justerad allokering'!$B$2:$AF$2,0),FALSE))</f>
        <v>0</v>
      </c>
      <c r="X4" s="28">
        <f>IF(ISERROR(1/VLOOKUP($B4,'Justerad allokering'!$B$2:$AG$462,MATCH(X$2,'Justerad allokering'!$B$2:$AF$2,0),FALSE)),VLOOKUP($B4,'Allokerad kvv'!$B$2:$AV$468,MATCH(X$2,'Allokerad kvv'!$B$2:$AV$2,0),FALSE),VLOOKUP($B4,'Justerad allokering'!$B$2:$AG$462,MATCH(X$2,'Justerad allokering'!$B$2:$AF$2,0),FALSE))</f>
        <v>0</v>
      </c>
      <c r="Y4" s="28">
        <f>IF(ISERROR(1/VLOOKUP($B4,'Justerad allokering'!$B$2:$AG$462,MATCH(Y$2,'Justerad allokering'!$B$2:$AF$2,0),FALSE)),VLOOKUP($B4,'Allokerad kvv'!$B$2:$AV$468,MATCH(Y$2,'Allokerad kvv'!$B$2:$AV$2,0),FALSE),VLOOKUP($B4,'Justerad allokering'!$B$2:$AG$462,MATCH(Y$2,'Justerad allokering'!$B$2:$AF$2,0),FALSE))</f>
        <v>0</v>
      </c>
      <c r="Z4" s="28">
        <f>IF(ISERROR(1/VLOOKUP($B4,'Justerad allokering'!$B$2:$AG$462,MATCH(Z$2,'Justerad allokering'!$B$2:$AF$2,0),FALSE)),VLOOKUP($B4,'Allokerad kvv'!$B$2:$AV$468,MATCH(Z$2,'Allokerad kvv'!$B$2:$AV$2,0),FALSE),VLOOKUP($B4,'Justerad allokering'!$B$2:$AG$462,MATCH(Z$2,'Justerad allokering'!$B$2:$AF$2,0),FALSE))</f>
        <v>0</v>
      </c>
      <c r="AA4" s="28"/>
      <c r="AB4" s="28"/>
      <c r="AE4">
        <f t="shared" ref="AE4:AE67" si="0">SUM(C4:Z4)</f>
        <v>203.46292700000001</v>
      </c>
      <c r="AG4">
        <f t="shared" ref="AG4:AG67" si="1">AE4-K4</f>
        <v>197.346137</v>
      </c>
      <c r="AH4">
        <f t="shared" ref="AH4:AH67" si="2">AG4-N4</f>
        <v>156.07413700000001</v>
      </c>
      <c r="AI4" s="55">
        <f>IF(AH4=0,"",AH4/VLOOKUP(B4,Kraftvärmeprod!$B$1:$BC$480,MATCH("Summa tillförd energi exklusive rökgaskondensering",Kraftvärmeprod!$B$1:$BC$1,0),FALSE))</f>
        <v>0.57825581964024386</v>
      </c>
    </row>
    <row r="5" spans="1:35" x14ac:dyDescent="0.35">
      <c r="A5" s="28" t="s">
        <v>8</v>
      </c>
      <c r="B5" s="28" t="s">
        <v>12</v>
      </c>
      <c r="C5" s="28">
        <f>IF(ISERROR(1/VLOOKUP($B5,'Justerad allokering'!$B$2:$AG$462,MATCH(C$2,'Justerad allokering'!$B$2:$AF$2,0),FALSE)),VLOOKUP($B5,'Allokerad kvv'!$B$2:$AV$468,MATCH(C$2,'Allokerad kvv'!$B$2:$AV$2,0),FALSE),VLOOKUP($B5,'Justerad allokering'!$B$2:$AG$462,MATCH(C$2,'Justerad allokering'!$B$2:$AF$2,0),FALSE))</f>
        <v>0</v>
      </c>
      <c r="D5" s="28">
        <f>IF(ISERROR(1/VLOOKUP($B5,'Justerad allokering'!$B$2:$AG$462,MATCH(D$2,'Justerad allokering'!$B$2:$AF$2,0),FALSE)),VLOOKUP($B5,'Allokerad kvv'!$B$2:$AV$468,MATCH(D$2,'Allokerad kvv'!$B$2:$AV$2,0),FALSE),VLOOKUP($B5,'Justerad allokering'!$B$2:$AG$462,MATCH(D$2,'Justerad allokering'!$B$2:$AF$2,0),FALSE))</f>
        <v>0</v>
      </c>
      <c r="E5" s="28">
        <f>IF(ISERROR(1/VLOOKUP($B5,'Justerad allokering'!$B$2:$AG$462,MATCH(E$2,'Justerad allokering'!$B$2:$AF$2,0),FALSE)),VLOOKUP($B5,'Allokerad kvv'!$B$2:$AV$468,MATCH(E$2,'Allokerad kvv'!$B$2:$AV$2,0),FALSE),VLOOKUP($B5,'Justerad allokering'!$B$2:$AG$462,MATCH(E$2,'Justerad allokering'!$B$2:$AF$2,0),FALSE))</f>
        <v>0</v>
      </c>
      <c r="F5" s="28">
        <f>IF(ISERROR(1/VLOOKUP($B5,'Justerad allokering'!$B$2:$AG$462,MATCH(F$2,'Justerad allokering'!$B$2:$AF$2,0),FALSE)),VLOOKUP($B5,'Allokerad kvv'!$B$2:$AV$468,MATCH(F$2,'Allokerad kvv'!$B$2:$AV$2,0),FALSE),VLOOKUP($B5,'Justerad allokering'!$B$2:$AG$462,MATCH(F$2,'Justerad allokering'!$B$2:$AF$2,0),FALSE))</f>
        <v>0</v>
      </c>
      <c r="G5" s="28">
        <f>IF(ISERROR(1/VLOOKUP($B5,'Justerad allokering'!$B$2:$AG$462,MATCH(G$2,'Justerad allokering'!$B$2:$AF$2,0),FALSE)),VLOOKUP($B5,'Allokerad kvv'!$B$2:$AV$468,MATCH(G$2,'Allokerad kvv'!$B$2:$AV$2,0),FALSE),VLOOKUP($B5,'Justerad allokering'!$B$2:$AG$462,MATCH(G$2,'Justerad allokering'!$B$2:$AF$2,0),FALSE))</f>
        <v>0</v>
      </c>
      <c r="H5" s="28">
        <f>IF(ISERROR(1/VLOOKUP($B5,'Justerad allokering'!$B$2:$AG$462,MATCH(H$2,'Justerad allokering'!$B$2:$AF$2,0),FALSE)),VLOOKUP($B5,'Allokerad kvv'!$B$2:$AV$468,MATCH(H$2,'Allokerad kvv'!$B$2:$AV$2,0),FALSE),VLOOKUP($B5,'Justerad allokering'!$B$2:$AG$462,MATCH(H$2,'Justerad allokering'!$B$2:$AF$2,0),FALSE))</f>
        <v>0</v>
      </c>
      <c r="I5" s="28">
        <f>IF(ISERROR(1/VLOOKUP($B5,'Justerad allokering'!$B$2:$AG$462,MATCH(I$2,'Justerad allokering'!$B$2:$AF$2,0),FALSE)),VLOOKUP($B5,'Allokerad kvv'!$B$2:$AV$468,MATCH(I$2,'Allokerad kvv'!$B$2:$AV$2,0),FALSE),VLOOKUP($B5,'Justerad allokering'!$B$2:$AG$462,MATCH(I$2,'Justerad allokering'!$B$2:$AF$2,0),FALSE))</f>
        <v>0</v>
      </c>
      <c r="J5" s="28">
        <f>IF(ISERROR(1/VLOOKUP($B5,'Justerad allokering'!$B$2:$AG$462,MATCH(J$2,'Justerad allokering'!$B$2:$AF$2,0),FALSE)),VLOOKUP($B5,'Allokerad kvv'!$B$2:$AV$468,MATCH(J$2,'Allokerad kvv'!$B$2:$AV$2,0),FALSE),VLOOKUP($B5,'Justerad allokering'!$B$2:$AG$462,MATCH(J$2,'Justerad allokering'!$B$2:$AF$2,0),FALSE))</f>
        <v>0</v>
      </c>
      <c r="K5" s="28">
        <f>IF(ISERROR(1/VLOOKUP($B5,'Justerad allokering'!$B$2:$AG$462,MATCH(K$2,'Justerad allokering'!$B$2:$AF$2,0),FALSE)),VLOOKUP($B5,'Allokerad kvv'!$B$2:$AV$468,MATCH(K$2,'Allokerad kvv'!$B$2:$AV$2,0),FALSE),VLOOKUP($B5,'Justerad allokering'!$B$2:$AG$462,MATCH(K$2,'Justerad allokering'!$B$2:$AF$2,0),FALSE))</f>
        <v>0</v>
      </c>
      <c r="L5" s="28">
        <f>IF(ISERROR(1/VLOOKUP($B5,'Justerad allokering'!$B$2:$AG$462,MATCH(L$2,'Justerad allokering'!$B$2:$AF$2,0),FALSE)),VLOOKUP($B5,'Allokerad kvv'!$B$2:$AV$468,MATCH(L$2,'Allokerad kvv'!$B$2:$AV$2,0),FALSE),VLOOKUP($B5,'Justerad allokering'!$B$2:$AG$462,MATCH(L$2,'Justerad allokering'!$B$2:$AF$2,0),FALSE))</f>
        <v>0</v>
      </c>
      <c r="M5" s="28">
        <f>IF(ISERROR(1/VLOOKUP($B5,'Justerad allokering'!$B$2:$AG$462,MATCH(M$2,'Justerad allokering'!$B$2:$AF$2,0),FALSE)),VLOOKUP($B5,'Allokerad kvv'!$B$2:$AV$468,MATCH(M$2,'Allokerad kvv'!$B$2:$AV$2,0),FALSE),VLOOKUP($B5,'Justerad allokering'!$B$2:$AG$462,MATCH(M$2,'Justerad allokering'!$B$2:$AF$2,0),FALSE))</f>
        <v>0</v>
      </c>
      <c r="N5" s="28">
        <f>IF(ISERROR(1/VLOOKUP($B5,'Justerad allokering'!$B$2:$AG$462,MATCH(N$2,'Justerad allokering'!$B$2:$AF$2,0),FALSE)),VLOOKUP($B5,'Allokerad kvv'!$B$2:$AV$468,MATCH(N$2,'Allokerad kvv'!$B$2:$AV$2,0),FALSE),VLOOKUP($B5,'Justerad allokering'!$B$2:$AG$462,MATCH(N$2,'Justerad allokering'!$B$2:$AF$2,0),FALSE))</f>
        <v>0</v>
      </c>
      <c r="O5" s="28">
        <f>IF(ISERROR(1/VLOOKUP($B5,'Justerad allokering'!$B$2:$AG$462,MATCH(O$2,'Justerad allokering'!$B$2:$AF$2,0),FALSE)),VLOOKUP($B5,'Allokerad kvv'!$B$2:$AV$468,MATCH(O$2,'Allokerad kvv'!$B$2:$AV$2,0),FALSE),VLOOKUP($B5,'Justerad allokering'!$B$2:$AG$462,MATCH(O$2,'Justerad allokering'!$B$2:$AF$2,0),FALSE))</f>
        <v>0</v>
      </c>
      <c r="P5" s="28">
        <f>IF(ISERROR(1/VLOOKUP($B5,'Justerad allokering'!$B$2:$AG$462,MATCH(P$2,'Justerad allokering'!$B$2:$AF$2,0),FALSE)),VLOOKUP($B5,'Allokerad kvv'!$B$2:$AV$468,MATCH(P$2,'Allokerad kvv'!$B$2:$AV$2,0),FALSE),VLOOKUP($B5,'Justerad allokering'!$B$2:$AG$462,MATCH(P$2,'Justerad allokering'!$B$2:$AF$2,0),FALSE))</f>
        <v>0</v>
      </c>
      <c r="Q5" s="28">
        <f>IF(ISERROR(1/VLOOKUP($B5,'Justerad allokering'!$B$2:$AG$462,MATCH(Q$2,'Justerad allokering'!$B$2:$AF$2,0),FALSE)),VLOOKUP($B5,'Allokerad kvv'!$B$2:$AV$468,MATCH(Q$2,'Allokerad kvv'!$B$2:$AV$2,0),FALSE),VLOOKUP($B5,'Justerad allokering'!$B$2:$AG$462,MATCH(Q$2,'Justerad allokering'!$B$2:$AF$2,0),FALSE))</f>
        <v>0</v>
      </c>
      <c r="R5" s="28">
        <f>IF(ISERROR(1/VLOOKUP($B5,'Justerad allokering'!$B$2:$AG$462,MATCH(R$2,'Justerad allokering'!$B$2:$AF$2,0),FALSE)),VLOOKUP($B5,'Allokerad kvv'!$B$2:$AV$468,MATCH(R$2,'Allokerad kvv'!$B$2:$AV$2,0),FALSE),VLOOKUP($B5,'Justerad allokering'!$B$2:$AG$462,MATCH(R$2,'Justerad allokering'!$B$2:$AF$2,0),FALSE))</f>
        <v>0</v>
      </c>
      <c r="S5" s="28">
        <f>IF(ISERROR(1/VLOOKUP($B5,'Justerad allokering'!$B$2:$AG$462,MATCH(S$2,'Justerad allokering'!$B$2:$AF$2,0),FALSE)),VLOOKUP($B5,'Allokerad kvv'!$B$2:$AV$468,MATCH(S$2,'Allokerad kvv'!$B$2:$AV$2,0),FALSE),VLOOKUP($B5,'Justerad allokering'!$B$2:$AG$462,MATCH(S$2,'Justerad allokering'!$B$2:$AF$2,0),FALSE))</f>
        <v>0</v>
      </c>
      <c r="T5" s="28">
        <f>IF(ISERROR(1/VLOOKUP($B5,'Justerad allokering'!$B$2:$AG$462,MATCH(T$2,'Justerad allokering'!$B$2:$AF$2,0),FALSE)),VLOOKUP($B5,'Allokerad kvv'!$B$2:$AV$468,MATCH(T$2,'Allokerad kvv'!$B$2:$AV$2,0),FALSE),VLOOKUP($B5,'Justerad allokering'!$B$2:$AG$462,MATCH(T$2,'Justerad allokering'!$B$2:$AF$2,0),FALSE))</f>
        <v>0</v>
      </c>
      <c r="U5" s="28">
        <f>IF(ISERROR(1/VLOOKUP($B5,'Justerad allokering'!$B$2:$AG$462,MATCH(U$2,'Justerad allokering'!$B$2:$AF$2,0),FALSE)),VLOOKUP($B5,'Allokerad kvv'!$B$2:$AV$468,MATCH(U$2,'Allokerad kvv'!$B$2:$AV$2,0),FALSE),VLOOKUP($B5,'Justerad allokering'!$B$2:$AG$462,MATCH(U$2,'Justerad allokering'!$B$2:$AF$2,0),FALSE))</f>
        <v>0</v>
      </c>
      <c r="V5" s="28">
        <f>IF(ISERROR(1/VLOOKUP($B5,'Justerad allokering'!$B$2:$AG$462,MATCH(V$2,'Justerad allokering'!$B$2:$AF$2,0),FALSE)),VLOOKUP($B5,'Allokerad kvv'!$B$2:$AV$468,MATCH(V$2,'Allokerad kvv'!$B$2:$AV$2,0),FALSE),VLOOKUP($B5,'Justerad allokering'!$B$2:$AG$462,MATCH(V$2,'Justerad allokering'!$B$2:$AF$2,0),FALSE))</f>
        <v>0</v>
      </c>
      <c r="W5" s="28">
        <f>IF(ISERROR(1/VLOOKUP($B5,'Justerad allokering'!$B$2:$AG$462,MATCH(W$2,'Justerad allokering'!$B$2:$AF$2,0),FALSE)),VLOOKUP($B5,'Allokerad kvv'!$B$2:$AV$468,MATCH(W$2,'Allokerad kvv'!$B$2:$AV$2,0),FALSE),VLOOKUP($B5,'Justerad allokering'!$B$2:$AG$462,MATCH(W$2,'Justerad allokering'!$B$2:$AF$2,0),FALSE))</f>
        <v>0</v>
      </c>
      <c r="X5" s="28">
        <f>IF(ISERROR(1/VLOOKUP($B5,'Justerad allokering'!$B$2:$AG$462,MATCH(X$2,'Justerad allokering'!$B$2:$AF$2,0),FALSE)),VLOOKUP($B5,'Allokerad kvv'!$B$2:$AV$468,MATCH(X$2,'Allokerad kvv'!$B$2:$AV$2,0),FALSE),VLOOKUP($B5,'Justerad allokering'!$B$2:$AG$462,MATCH(X$2,'Justerad allokering'!$B$2:$AF$2,0),FALSE))</f>
        <v>0</v>
      </c>
      <c r="Y5" s="28">
        <f>IF(ISERROR(1/VLOOKUP($B5,'Justerad allokering'!$B$2:$AG$462,MATCH(Y$2,'Justerad allokering'!$B$2:$AF$2,0),FALSE)),VLOOKUP($B5,'Allokerad kvv'!$B$2:$AV$468,MATCH(Y$2,'Allokerad kvv'!$B$2:$AV$2,0),FALSE),VLOOKUP($B5,'Justerad allokering'!$B$2:$AG$462,MATCH(Y$2,'Justerad allokering'!$B$2:$AF$2,0),FALSE))</f>
        <v>0</v>
      </c>
      <c r="Z5" s="28">
        <f>IF(ISERROR(1/VLOOKUP($B5,'Justerad allokering'!$B$2:$AG$462,MATCH(Z$2,'Justerad allokering'!$B$2:$AF$2,0),FALSE)),VLOOKUP($B5,'Allokerad kvv'!$B$2:$AV$468,MATCH(Z$2,'Allokerad kvv'!$B$2:$AV$2,0),FALSE),VLOOKUP($B5,'Justerad allokering'!$B$2:$AG$462,MATCH(Z$2,'Justerad allokering'!$B$2:$AF$2,0),FALSE))</f>
        <v>0</v>
      </c>
      <c r="AA5" s="28"/>
      <c r="AB5" s="28"/>
      <c r="AE5">
        <f t="shared" si="0"/>
        <v>0</v>
      </c>
      <c r="AG5">
        <f t="shared" si="1"/>
        <v>0</v>
      </c>
      <c r="AH5">
        <f t="shared" si="2"/>
        <v>0</v>
      </c>
      <c r="AI5" s="55" t="str">
        <f>IF(AH5=0,"",AH5/VLOOKUP(B5,Kraftvärmeprod!$B$1:$BC$480,MATCH("Summa tillförd energi exklusive rökgaskondensering",Kraftvärmeprod!$B$1:$BC$1,0),FALSE))</f>
        <v/>
      </c>
    </row>
    <row r="6" spans="1:35" x14ac:dyDescent="0.35">
      <c r="A6" s="28" t="s">
        <v>8</v>
      </c>
      <c r="B6" s="28" t="s">
        <v>13</v>
      </c>
      <c r="C6" s="28">
        <f>IF(ISERROR(1/VLOOKUP($B6,'Justerad allokering'!$B$2:$AG$462,MATCH(C$2,'Justerad allokering'!$B$2:$AF$2,0),FALSE)),VLOOKUP($B6,'Allokerad kvv'!$B$2:$AV$468,MATCH(C$2,'Allokerad kvv'!$B$2:$AV$2,0),FALSE),VLOOKUP($B6,'Justerad allokering'!$B$2:$AG$462,MATCH(C$2,'Justerad allokering'!$B$2:$AF$2,0),FALSE))</f>
        <v>0</v>
      </c>
      <c r="D6" s="28">
        <f>IF(ISERROR(1/VLOOKUP($B6,'Justerad allokering'!$B$2:$AG$462,MATCH(D$2,'Justerad allokering'!$B$2:$AF$2,0),FALSE)),VLOOKUP($B6,'Allokerad kvv'!$B$2:$AV$468,MATCH(D$2,'Allokerad kvv'!$B$2:$AV$2,0),FALSE),VLOOKUP($B6,'Justerad allokering'!$B$2:$AG$462,MATCH(D$2,'Justerad allokering'!$B$2:$AF$2,0),FALSE))</f>
        <v>0</v>
      </c>
      <c r="E6" s="28">
        <f>IF(ISERROR(1/VLOOKUP($B6,'Justerad allokering'!$B$2:$AG$462,MATCH(E$2,'Justerad allokering'!$B$2:$AF$2,0),FALSE)),VLOOKUP($B6,'Allokerad kvv'!$B$2:$AV$468,MATCH(E$2,'Allokerad kvv'!$B$2:$AV$2,0),FALSE),VLOOKUP($B6,'Justerad allokering'!$B$2:$AG$462,MATCH(E$2,'Justerad allokering'!$B$2:$AF$2,0),FALSE))</f>
        <v>0</v>
      </c>
      <c r="F6" s="28">
        <f>IF(ISERROR(1/VLOOKUP($B6,'Justerad allokering'!$B$2:$AG$462,MATCH(F$2,'Justerad allokering'!$B$2:$AF$2,0),FALSE)),VLOOKUP($B6,'Allokerad kvv'!$B$2:$AV$468,MATCH(F$2,'Allokerad kvv'!$B$2:$AV$2,0),FALSE),VLOOKUP($B6,'Justerad allokering'!$B$2:$AG$462,MATCH(F$2,'Justerad allokering'!$B$2:$AF$2,0),FALSE))</f>
        <v>0</v>
      </c>
      <c r="G6" s="28">
        <f>IF(ISERROR(1/VLOOKUP($B6,'Justerad allokering'!$B$2:$AG$462,MATCH(G$2,'Justerad allokering'!$B$2:$AF$2,0),FALSE)),VLOOKUP($B6,'Allokerad kvv'!$B$2:$AV$468,MATCH(G$2,'Allokerad kvv'!$B$2:$AV$2,0),FALSE),VLOOKUP($B6,'Justerad allokering'!$B$2:$AG$462,MATCH(G$2,'Justerad allokering'!$B$2:$AF$2,0),FALSE))</f>
        <v>0</v>
      </c>
      <c r="H6" s="28">
        <f>IF(ISERROR(1/VLOOKUP($B6,'Justerad allokering'!$B$2:$AG$462,MATCH(H$2,'Justerad allokering'!$B$2:$AF$2,0),FALSE)),VLOOKUP($B6,'Allokerad kvv'!$B$2:$AV$468,MATCH(H$2,'Allokerad kvv'!$B$2:$AV$2,0),FALSE),VLOOKUP($B6,'Justerad allokering'!$B$2:$AG$462,MATCH(H$2,'Justerad allokering'!$B$2:$AF$2,0),FALSE))</f>
        <v>0</v>
      </c>
      <c r="I6" s="28">
        <f>IF(ISERROR(1/VLOOKUP($B6,'Justerad allokering'!$B$2:$AG$462,MATCH(I$2,'Justerad allokering'!$B$2:$AF$2,0),FALSE)),VLOOKUP($B6,'Allokerad kvv'!$B$2:$AV$468,MATCH(I$2,'Allokerad kvv'!$B$2:$AV$2,0),FALSE),VLOOKUP($B6,'Justerad allokering'!$B$2:$AG$462,MATCH(I$2,'Justerad allokering'!$B$2:$AF$2,0),FALSE))</f>
        <v>0</v>
      </c>
      <c r="J6" s="28">
        <f>IF(ISERROR(1/VLOOKUP($B6,'Justerad allokering'!$B$2:$AG$462,MATCH(J$2,'Justerad allokering'!$B$2:$AF$2,0),FALSE)),VLOOKUP($B6,'Allokerad kvv'!$B$2:$AV$468,MATCH(J$2,'Allokerad kvv'!$B$2:$AV$2,0),FALSE),VLOOKUP($B6,'Justerad allokering'!$B$2:$AG$462,MATCH(J$2,'Justerad allokering'!$B$2:$AF$2,0),FALSE))</f>
        <v>0</v>
      </c>
      <c r="K6" s="28">
        <f>IF(ISERROR(1/VLOOKUP($B6,'Justerad allokering'!$B$2:$AG$462,MATCH(K$2,'Justerad allokering'!$B$2:$AF$2,0),FALSE)),VLOOKUP($B6,'Allokerad kvv'!$B$2:$AV$468,MATCH(K$2,'Allokerad kvv'!$B$2:$AV$2,0),FALSE),VLOOKUP($B6,'Justerad allokering'!$B$2:$AG$462,MATCH(K$2,'Justerad allokering'!$B$2:$AF$2,0),FALSE))</f>
        <v>0</v>
      </c>
      <c r="L6" s="28">
        <f>IF(ISERROR(1/VLOOKUP($B6,'Justerad allokering'!$B$2:$AG$462,MATCH(L$2,'Justerad allokering'!$B$2:$AF$2,0),FALSE)),VLOOKUP($B6,'Allokerad kvv'!$B$2:$AV$468,MATCH(L$2,'Allokerad kvv'!$B$2:$AV$2,0),FALSE),VLOOKUP($B6,'Justerad allokering'!$B$2:$AG$462,MATCH(L$2,'Justerad allokering'!$B$2:$AF$2,0),FALSE))</f>
        <v>0</v>
      </c>
      <c r="M6" s="28">
        <f>IF(ISERROR(1/VLOOKUP($B6,'Justerad allokering'!$B$2:$AG$462,MATCH(M$2,'Justerad allokering'!$B$2:$AF$2,0),FALSE)),VLOOKUP($B6,'Allokerad kvv'!$B$2:$AV$468,MATCH(M$2,'Allokerad kvv'!$B$2:$AV$2,0),FALSE),VLOOKUP($B6,'Justerad allokering'!$B$2:$AG$462,MATCH(M$2,'Justerad allokering'!$B$2:$AF$2,0),FALSE))</f>
        <v>0</v>
      </c>
      <c r="N6" s="28">
        <f>IF(ISERROR(1/VLOOKUP($B6,'Justerad allokering'!$B$2:$AG$462,MATCH(N$2,'Justerad allokering'!$B$2:$AF$2,0),FALSE)),VLOOKUP($B6,'Allokerad kvv'!$B$2:$AV$468,MATCH(N$2,'Allokerad kvv'!$B$2:$AV$2,0),FALSE),VLOOKUP($B6,'Justerad allokering'!$B$2:$AG$462,MATCH(N$2,'Justerad allokering'!$B$2:$AF$2,0),FALSE))</f>
        <v>0</v>
      </c>
      <c r="O6" s="28">
        <f>IF(ISERROR(1/VLOOKUP($B6,'Justerad allokering'!$B$2:$AG$462,MATCH(O$2,'Justerad allokering'!$B$2:$AF$2,0),FALSE)),VLOOKUP($B6,'Allokerad kvv'!$B$2:$AV$468,MATCH(O$2,'Allokerad kvv'!$B$2:$AV$2,0),FALSE),VLOOKUP($B6,'Justerad allokering'!$B$2:$AG$462,MATCH(O$2,'Justerad allokering'!$B$2:$AF$2,0),FALSE))</f>
        <v>0</v>
      </c>
      <c r="P6" s="28">
        <f>IF(ISERROR(1/VLOOKUP($B6,'Justerad allokering'!$B$2:$AG$462,MATCH(P$2,'Justerad allokering'!$B$2:$AF$2,0),FALSE)),VLOOKUP($B6,'Allokerad kvv'!$B$2:$AV$468,MATCH(P$2,'Allokerad kvv'!$B$2:$AV$2,0),FALSE),VLOOKUP($B6,'Justerad allokering'!$B$2:$AG$462,MATCH(P$2,'Justerad allokering'!$B$2:$AF$2,0),FALSE))</f>
        <v>0</v>
      </c>
      <c r="Q6" s="28">
        <f>IF(ISERROR(1/VLOOKUP($B6,'Justerad allokering'!$B$2:$AG$462,MATCH(Q$2,'Justerad allokering'!$B$2:$AF$2,0),FALSE)),VLOOKUP($B6,'Allokerad kvv'!$B$2:$AV$468,MATCH(Q$2,'Allokerad kvv'!$B$2:$AV$2,0),FALSE),VLOOKUP($B6,'Justerad allokering'!$B$2:$AG$462,MATCH(Q$2,'Justerad allokering'!$B$2:$AF$2,0),FALSE))</f>
        <v>0</v>
      </c>
      <c r="R6" s="28">
        <f>IF(ISERROR(1/VLOOKUP($B6,'Justerad allokering'!$B$2:$AG$462,MATCH(R$2,'Justerad allokering'!$B$2:$AF$2,0),FALSE)),VLOOKUP($B6,'Allokerad kvv'!$B$2:$AV$468,MATCH(R$2,'Allokerad kvv'!$B$2:$AV$2,0),FALSE),VLOOKUP($B6,'Justerad allokering'!$B$2:$AG$462,MATCH(R$2,'Justerad allokering'!$B$2:$AF$2,0),FALSE))</f>
        <v>0</v>
      </c>
      <c r="S6" s="28">
        <f>IF(ISERROR(1/VLOOKUP($B6,'Justerad allokering'!$B$2:$AG$462,MATCH(S$2,'Justerad allokering'!$B$2:$AF$2,0),FALSE)),VLOOKUP($B6,'Allokerad kvv'!$B$2:$AV$468,MATCH(S$2,'Allokerad kvv'!$B$2:$AV$2,0),FALSE),VLOOKUP($B6,'Justerad allokering'!$B$2:$AG$462,MATCH(S$2,'Justerad allokering'!$B$2:$AF$2,0),FALSE))</f>
        <v>0</v>
      </c>
      <c r="T6" s="28">
        <f>IF(ISERROR(1/VLOOKUP($B6,'Justerad allokering'!$B$2:$AG$462,MATCH(T$2,'Justerad allokering'!$B$2:$AF$2,0),FALSE)),VLOOKUP($B6,'Allokerad kvv'!$B$2:$AV$468,MATCH(T$2,'Allokerad kvv'!$B$2:$AV$2,0),FALSE),VLOOKUP($B6,'Justerad allokering'!$B$2:$AG$462,MATCH(T$2,'Justerad allokering'!$B$2:$AF$2,0),FALSE))</f>
        <v>0</v>
      </c>
      <c r="U6" s="28">
        <f>IF(ISERROR(1/VLOOKUP($B6,'Justerad allokering'!$B$2:$AG$462,MATCH(U$2,'Justerad allokering'!$B$2:$AF$2,0),FALSE)),VLOOKUP($B6,'Allokerad kvv'!$B$2:$AV$468,MATCH(U$2,'Allokerad kvv'!$B$2:$AV$2,0),FALSE),VLOOKUP($B6,'Justerad allokering'!$B$2:$AG$462,MATCH(U$2,'Justerad allokering'!$B$2:$AF$2,0),FALSE))</f>
        <v>0</v>
      </c>
      <c r="V6" s="28">
        <f>IF(ISERROR(1/VLOOKUP($B6,'Justerad allokering'!$B$2:$AG$462,MATCH(V$2,'Justerad allokering'!$B$2:$AF$2,0),FALSE)),VLOOKUP($B6,'Allokerad kvv'!$B$2:$AV$468,MATCH(V$2,'Allokerad kvv'!$B$2:$AV$2,0),FALSE),VLOOKUP($B6,'Justerad allokering'!$B$2:$AG$462,MATCH(V$2,'Justerad allokering'!$B$2:$AF$2,0),FALSE))</f>
        <v>0</v>
      </c>
      <c r="W6" s="28">
        <f>IF(ISERROR(1/VLOOKUP($B6,'Justerad allokering'!$B$2:$AG$462,MATCH(W$2,'Justerad allokering'!$B$2:$AF$2,0),FALSE)),VLOOKUP($B6,'Allokerad kvv'!$B$2:$AV$468,MATCH(W$2,'Allokerad kvv'!$B$2:$AV$2,0),FALSE),VLOOKUP($B6,'Justerad allokering'!$B$2:$AG$462,MATCH(W$2,'Justerad allokering'!$B$2:$AF$2,0),FALSE))</f>
        <v>0</v>
      </c>
      <c r="X6" s="28">
        <f>IF(ISERROR(1/VLOOKUP($B6,'Justerad allokering'!$B$2:$AG$462,MATCH(X$2,'Justerad allokering'!$B$2:$AF$2,0),FALSE)),VLOOKUP($B6,'Allokerad kvv'!$B$2:$AV$468,MATCH(X$2,'Allokerad kvv'!$B$2:$AV$2,0),FALSE),VLOOKUP($B6,'Justerad allokering'!$B$2:$AG$462,MATCH(X$2,'Justerad allokering'!$B$2:$AF$2,0),FALSE))</f>
        <v>0</v>
      </c>
      <c r="Y6" s="28">
        <f>IF(ISERROR(1/VLOOKUP($B6,'Justerad allokering'!$B$2:$AG$462,MATCH(Y$2,'Justerad allokering'!$B$2:$AF$2,0),FALSE)),VLOOKUP($B6,'Allokerad kvv'!$B$2:$AV$468,MATCH(Y$2,'Allokerad kvv'!$B$2:$AV$2,0),FALSE),VLOOKUP($B6,'Justerad allokering'!$B$2:$AG$462,MATCH(Y$2,'Justerad allokering'!$B$2:$AF$2,0),FALSE))</f>
        <v>0</v>
      </c>
      <c r="Z6" s="28">
        <f>IF(ISERROR(1/VLOOKUP($B6,'Justerad allokering'!$B$2:$AG$462,MATCH(Z$2,'Justerad allokering'!$B$2:$AF$2,0),FALSE)),VLOOKUP($B6,'Allokerad kvv'!$B$2:$AV$468,MATCH(Z$2,'Allokerad kvv'!$B$2:$AV$2,0),FALSE),VLOOKUP($B6,'Justerad allokering'!$B$2:$AG$462,MATCH(Z$2,'Justerad allokering'!$B$2:$AF$2,0),FALSE))</f>
        <v>0</v>
      </c>
      <c r="AA6" s="28"/>
      <c r="AB6" s="28"/>
      <c r="AE6">
        <f t="shared" si="0"/>
        <v>0</v>
      </c>
      <c r="AG6">
        <f t="shared" si="1"/>
        <v>0</v>
      </c>
      <c r="AH6">
        <f t="shared" si="2"/>
        <v>0</v>
      </c>
      <c r="AI6" s="55" t="str">
        <f>IF(AH6=0,"",AH6/VLOOKUP(B6,Kraftvärmeprod!$B$1:$BC$480,MATCH("Summa tillförd energi exklusive rökgaskondensering",Kraftvärmeprod!$B$1:$BC$1,0),FALSE))</f>
        <v/>
      </c>
    </row>
    <row r="7" spans="1:35" x14ac:dyDescent="0.35">
      <c r="A7" s="28" t="s">
        <v>8</v>
      </c>
      <c r="B7" s="28" t="s">
        <v>15</v>
      </c>
      <c r="C7" s="28">
        <f>IF(ISERROR(1/VLOOKUP($B7,'Justerad allokering'!$B$2:$AG$462,MATCH(C$2,'Justerad allokering'!$B$2:$AF$2,0),FALSE)),VLOOKUP($B7,'Allokerad kvv'!$B$2:$AV$468,MATCH(C$2,'Allokerad kvv'!$B$2:$AV$2,0),FALSE),VLOOKUP($B7,'Justerad allokering'!$B$2:$AG$462,MATCH(C$2,'Justerad allokering'!$B$2:$AF$2,0),FALSE))</f>
        <v>0</v>
      </c>
      <c r="D7" s="28">
        <f>IF(ISERROR(1/VLOOKUP($B7,'Justerad allokering'!$B$2:$AG$462,MATCH(D$2,'Justerad allokering'!$B$2:$AF$2,0),FALSE)),VLOOKUP($B7,'Allokerad kvv'!$B$2:$AV$468,MATCH(D$2,'Allokerad kvv'!$B$2:$AV$2,0),FALSE),VLOOKUP($B7,'Justerad allokering'!$B$2:$AG$462,MATCH(D$2,'Justerad allokering'!$B$2:$AF$2,0),FALSE))</f>
        <v>0</v>
      </c>
      <c r="E7" s="28">
        <f>IF(ISERROR(1/VLOOKUP($B7,'Justerad allokering'!$B$2:$AG$462,MATCH(E$2,'Justerad allokering'!$B$2:$AF$2,0),FALSE)),VLOOKUP($B7,'Allokerad kvv'!$B$2:$AV$468,MATCH(E$2,'Allokerad kvv'!$B$2:$AV$2,0),FALSE),VLOOKUP($B7,'Justerad allokering'!$B$2:$AG$462,MATCH(E$2,'Justerad allokering'!$B$2:$AF$2,0),FALSE))</f>
        <v>0</v>
      </c>
      <c r="F7" s="28">
        <f>IF(ISERROR(1/VLOOKUP($B7,'Justerad allokering'!$B$2:$AG$462,MATCH(F$2,'Justerad allokering'!$B$2:$AF$2,0),FALSE)),VLOOKUP($B7,'Allokerad kvv'!$B$2:$AV$468,MATCH(F$2,'Allokerad kvv'!$B$2:$AV$2,0),FALSE),VLOOKUP($B7,'Justerad allokering'!$B$2:$AG$462,MATCH(F$2,'Justerad allokering'!$B$2:$AF$2,0),FALSE))</f>
        <v>0</v>
      </c>
      <c r="G7" s="28">
        <f>IF(ISERROR(1/VLOOKUP($B7,'Justerad allokering'!$B$2:$AG$462,MATCH(G$2,'Justerad allokering'!$B$2:$AF$2,0),FALSE)),VLOOKUP($B7,'Allokerad kvv'!$B$2:$AV$468,MATCH(G$2,'Allokerad kvv'!$B$2:$AV$2,0),FALSE),VLOOKUP($B7,'Justerad allokering'!$B$2:$AG$462,MATCH(G$2,'Justerad allokering'!$B$2:$AF$2,0),FALSE))</f>
        <v>0</v>
      </c>
      <c r="H7" s="28">
        <f>IF(ISERROR(1/VLOOKUP($B7,'Justerad allokering'!$B$2:$AG$462,MATCH(H$2,'Justerad allokering'!$B$2:$AF$2,0),FALSE)),VLOOKUP($B7,'Allokerad kvv'!$B$2:$AV$468,MATCH(H$2,'Allokerad kvv'!$B$2:$AV$2,0),FALSE),VLOOKUP($B7,'Justerad allokering'!$B$2:$AG$462,MATCH(H$2,'Justerad allokering'!$B$2:$AF$2,0),FALSE))</f>
        <v>0</v>
      </c>
      <c r="I7" s="28">
        <f>IF(ISERROR(1/VLOOKUP($B7,'Justerad allokering'!$B$2:$AG$462,MATCH(I$2,'Justerad allokering'!$B$2:$AF$2,0),FALSE)),VLOOKUP($B7,'Allokerad kvv'!$B$2:$AV$468,MATCH(I$2,'Allokerad kvv'!$B$2:$AV$2,0),FALSE),VLOOKUP($B7,'Justerad allokering'!$B$2:$AG$462,MATCH(I$2,'Justerad allokering'!$B$2:$AF$2,0),FALSE))</f>
        <v>0</v>
      </c>
      <c r="J7" s="28">
        <f>IF(ISERROR(1/VLOOKUP($B7,'Justerad allokering'!$B$2:$AG$462,MATCH(J$2,'Justerad allokering'!$B$2:$AF$2,0),FALSE)),VLOOKUP($B7,'Allokerad kvv'!$B$2:$AV$468,MATCH(J$2,'Allokerad kvv'!$B$2:$AV$2,0),FALSE),VLOOKUP($B7,'Justerad allokering'!$B$2:$AG$462,MATCH(J$2,'Justerad allokering'!$B$2:$AF$2,0),FALSE))</f>
        <v>0</v>
      </c>
      <c r="K7" s="28">
        <f>IF(ISERROR(1/VLOOKUP($B7,'Justerad allokering'!$B$2:$AG$462,MATCH(K$2,'Justerad allokering'!$B$2:$AF$2,0),FALSE)),VLOOKUP($B7,'Allokerad kvv'!$B$2:$AV$468,MATCH(K$2,'Allokerad kvv'!$B$2:$AV$2,0),FALSE),VLOOKUP($B7,'Justerad allokering'!$B$2:$AG$462,MATCH(K$2,'Justerad allokering'!$B$2:$AF$2,0),FALSE))</f>
        <v>0</v>
      </c>
      <c r="L7" s="28">
        <f>IF(ISERROR(1/VLOOKUP($B7,'Justerad allokering'!$B$2:$AG$462,MATCH(L$2,'Justerad allokering'!$B$2:$AF$2,0),FALSE)),VLOOKUP($B7,'Allokerad kvv'!$B$2:$AV$468,MATCH(L$2,'Allokerad kvv'!$B$2:$AV$2,0),FALSE),VLOOKUP($B7,'Justerad allokering'!$B$2:$AG$462,MATCH(L$2,'Justerad allokering'!$B$2:$AF$2,0),FALSE))</f>
        <v>0</v>
      </c>
      <c r="M7" s="28">
        <f>IF(ISERROR(1/VLOOKUP($B7,'Justerad allokering'!$B$2:$AG$462,MATCH(M$2,'Justerad allokering'!$B$2:$AF$2,0),FALSE)),VLOOKUP($B7,'Allokerad kvv'!$B$2:$AV$468,MATCH(M$2,'Allokerad kvv'!$B$2:$AV$2,0),FALSE),VLOOKUP($B7,'Justerad allokering'!$B$2:$AG$462,MATCH(M$2,'Justerad allokering'!$B$2:$AF$2,0),FALSE))</f>
        <v>0</v>
      </c>
      <c r="N7" s="28">
        <f>IF(ISERROR(1/VLOOKUP($B7,'Justerad allokering'!$B$2:$AG$462,MATCH(N$2,'Justerad allokering'!$B$2:$AF$2,0),FALSE)),VLOOKUP($B7,'Allokerad kvv'!$B$2:$AV$468,MATCH(N$2,'Allokerad kvv'!$B$2:$AV$2,0),FALSE),VLOOKUP($B7,'Justerad allokering'!$B$2:$AG$462,MATCH(N$2,'Justerad allokering'!$B$2:$AF$2,0),FALSE))</f>
        <v>0</v>
      </c>
      <c r="O7" s="28">
        <f>IF(ISERROR(1/VLOOKUP($B7,'Justerad allokering'!$B$2:$AG$462,MATCH(O$2,'Justerad allokering'!$B$2:$AF$2,0),FALSE)),VLOOKUP($B7,'Allokerad kvv'!$B$2:$AV$468,MATCH(O$2,'Allokerad kvv'!$B$2:$AV$2,0),FALSE),VLOOKUP($B7,'Justerad allokering'!$B$2:$AG$462,MATCH(O$2,'Justerad allokering'!$B$2:$AF$2,0),FALSE))</f>
        <v>0</v>
      </c>
      <c r="P7" s="28">
        <f>IF(ISERROR(1/VLOOKUP($B7,'Justerad allokering'!$B$2:$AG$462,MATCH(P$2,'Justerad allokering'!$B$2:$AF$2,0),FALSE)),VLOOKUP($B7,'Allokerad kvv'!$B$2:$AV$468,MATCH(P$2,'Allokerad kvv'!$B$2:$AV$2,0),FALSE),VLOOKUP($B7,'Justerad allokering'!$B$2:$AG$462,MATCH(P$2,'Justerad allokering'!$B$2:$AF$2,0),FALSE))</f>
        <v>0</v>
      </c>
      <c r="Q7" s="28">
        <f>IF(ISERROR(1/VLOOKUP($B7,'Justerad allokering'!$B$2:$AG$462,MATCH(Q$2,'Justerad allokering'!$B$2:$AF$2,0),FALSE)),VLOOKUP($B7,'Allokerad kvv'!$B$2:$AV$468,MATCH(Q$2,'Allokerad kvv'!$B$2:$AV$2,0),FALSE),VLOOKUP($B7,'Justerad allokering'!$B$2:$AG$462,MATCH(Q$2,'Justerad allokering'!$B$2:$AF$2,0),FALSE))</f>
        <v>0</v>
      </c>
      <c r="R7" s="28">
        <f>IF(ISERROR(1/VLOOKUP($B7,'Justerad allokering'!$B$2:$AG$462,MATCH(R$2,'Justerad allokering'!$B$2:$AF$2,0),FALSE)),VLOOKUP($B7,'Allokerad kvv'!$B$2:$AV$468,MATCH(R$2,'Allokerad kvv'!$B$2:$AV$2,0),FALSE),VLOOKUP($B7,'Justerad allokering'!$B$2:$AG$462,MATCH(R$2,'Justerad allokering'!$B$2:$AF$2,0),FALSE))</f>
        <v>0</v>
      </c>
      <c r="S7" s="28">
        <f>IF(ISERROR(1/VLOOKUP($B7,'Justerad allokering'!$B$2:$AG$462,MATCH(S$2,'Justerad allokering'!$B$2:$AF$2,0),FALSE)),VLOOKUP($B7,'Allokerad kvv'!$B$2:$AV$468,MATCH(S$2,'Allokerad kvv'!$B$2:$AV$2,0),FALSE),VLOOKUP($B7,'Justerad allokering'!$B$2:$AG$462,MATCH(S$2,'Justerad allokering'!$B$2:$AF$2,0),FALSE))</f>
        <v>0</v>
      </c>
      <c r="T7" s="28">
        <f>IF(ISERROR(1/VLOOKUP($B7,'Justerad allokering'!$B$2:$AG$462,MATCH(T$2,'Justerad allokering'!$B$2:$AF$2,0),FALSE)),VLOOKUP($B7,'Allokerad kvv'!$B$2:$AV$468,MATCH(T$2,'Allokerad kvv'!$B$2:$AV$2,0),FALSE),VLOOKUP($B7,'Justerad allokering'!$B$2:$AG$462,MATCH(T$2,'Justerad allokering'!$B$2:$AF$2,0),FALSE))</f>
        <v>0</v>
      </c>
      <c r="U7" s="28">
        <f>IF(ISERROR(1/VLOOKUP($B7,'Justerad allokering'!$B$2:$AG$462,MATCH(U$2,'Justerad allokering'!$B$2:$AF$2,0),FALSE)),VLOOKUP($B7,'Allokerad kvv'!$B$2:$AV$468,MATCH(U$2,'Allokerad kvv'!$B$2:$AV$2,0),FALSE),VLOOKUP($B7,'Justerad allokering'!$B$2:$AG$462,MATCH(U$2,'Justerad allokering'!$B$2:$AF$2,0),FALSE))</f>
        <v>0</v>
      </c>
      <c r="V7" s="28">
        <f>IF(ISERROR(1/VLOOKUP($B7,'Justerad allokering'!$B$2:$AG$462,MATCH(V$2,'Justerad allokering'!$B$2:$AF$2,0),FALSE)),VLOOKUP($B7,'Allokerad kvv'!$B$2:$AV$468,MATCH(V$2,'Allokerad kvv'!$B$2:$AV$2,0),FALSE),VLOOKUP($B7,'Justerad allokering'!$B$2:$AG$462,MATCH(V$2,'Justerad allokering'!$B$2:$AF$2,0),FALSE))</f>
        <v>0</v>
      </c>
      <c r="W7" s="28">
        <f>IF(ISERROR(1/VLOOKUP($B7,'Justerad allokering'!$B$2:$AG$462,MATCH(W$2,'Justerad allokering'!$B$2:$AF$2,0),FALSE)),VLOOKUP($B7,'Allokerad kvv'!$B$2:$AV$468,MATCH(W$2,'Allokerad kvv'!$B$2:$AV$2,0),FALSE),VLOOKUP($B7,'Justerad allokering'!$B$2:$AG$462,MATCH(W$2,'Justerad allokering'!$B$2:$AF$2,0),FALSE))</f>
        <v>0</v>
      </c>
      <c r="X7" s="28">
        <f>IF(ISERROR(1/VLOOKUP($B7,'Justerad allokering'!$B$2:$AG$462,MATCH(X$2,'Justerad allokering'!$B$2:$AF$2,0),FALSE)),VLOOKUP($B7,'Allokerad kvv'!$B$2:$AV$468,MATCH(X$2,'Allokerad kvv'!$B$2:$AV$2,0),FALSE),VLOOKUP($B7,'Justerad allokering'!$B$2:$AG$462,MATCH(X$2,'Justerad allokering'!$B$2:$AF$2,0),FALSE))</f>
        <v>0</v>
      </c>
      <c r="Y7" s="28">
        <f>IF(ISERROR(1/VLOOKUP($B7,'Justerad allokering'!$B$2:$AG$462,MATCH(Y$2,'Justerad allokering'!$B$2:$AF$2,0),FALSE)),VLOOKUP($B7,'Allokerad kvv'!$B$2:$AV$468,MATCH(Y$2,'Allokerad kvv'!$B$2:$AV$2,0),FALSE),VLOOKUP($B7,'Justerad allokering'!$B$2:$AG$462,MATCH(Y$2,'Justerad allokering'!$B$2:$AF$2,0),FALSE))</f>
        <v>0</v>
      </c>
      <c r="Z7" s="28">
        <f>IF(ISERROR(1/VLOOKUP($B7,'Justerad allokering'!$B$2:$AG$462,MATCH(Z$2,'Justerad allokering'!$B$2:$AF$2,0),FALSE)),VLOOKUP($B7,'Allokerad kvv'!$B$2:$AV$468,MATCH(Z$2,'Allokerad kvv'!$B$2:$AV$2,0),FALSE),VLOOKUP($B7,'Justerad allokering'!$B$2:$AG$462,MATCH(Z$2,'Justerad allokering'!$B$2:$AF$2,0),FALSE))</f>
        <v>0</v>
      </c>
      <c r="AA7" s="28"/>
      <c r="AB7" s="28"/>
      <c r="AE7">
        <f t="shared" si="0"/>
        <v>0</v>
      </c>
      <c r="AG7">
        <f t="shared" si="1"/>
        <v>0</v>
      </c>
      <c r="AH7">
        <f t="shared" si="2"/>
        <v>0</v>
      </c>
      <c r="AI7" s="55" t="str">
        <f>IF(AH7=0,"",AH7/VLOOKUP(B7,Kraftvärmeprod!$B$1:$BC$480,MATCH("Summa tillförd energi exklusive rökgaskondensering",Kraftvärmeprod!$B$1:$BC$1,0),FALSE))</f>
        <v/>
      </c>
    </row>
    <row r="8" spans="1:35" x14ac:dyDescent="0.35">
      <c r="A8" s="28" t="s">
        <v>16</v>
      </c>
      <c r="B8" s="28" t="s">
        <v>17</v>
      </c>
      <c r="C8" s="28">
        <f>IF(ISERROR(1/VLOOKUP($B8,'Justerad allokering'!$B$2:$AG$462,MATCH(C$2,'Justerad allokering'!$B$2:$AF$2,0),FALSE)),VLOOKUP($B8,'Allokerad kvv'!$B$2:$AV$468,MATCH(C$2,'Allokerad kvv'!$B$2:$AV$2,0),FALSE),VLOOKUP($B8,'Justerad allokering'!$B$2:$AG$462,MATCH(C$2,'Justerad allokering'!$B$2:$AF$2,0),FALSE))</f>
        <v>0</v>
      </c>
      <c r="D8" s="28">
        <f>IF(ISERROR(1/VLOOKUP($B8,'Justerad allokering'!$B$2:$AG$462,MATCH(D$2,'Justerad allokering'!$B$2:$AF$2,0),FALSE)),VLOOKUP($B8,'Allokerad kvv'!$B$2:$AV$468,MATCH(D$2,'Allokerad kvv'!$B$2:$AV$2,0),FALSE),VLOOKUP($B8,'Justerad allokering'!$B$2:$AG$462,MATCH(D$2,'Justerad allokering'!$B$2:$AF$2,0),FALSE))</f>
        <v>0</v>
      </c>
      <c r="E8" s="28">
        <f>IF(ISERROR(1/VLOOKUP($B8,'Justerad allokering'!$B$2:$AG$462,MATCH(E$2,'Justerad allokering'!$B$2:$AF$2,0),FALSE)),VLOOKUP($B8,'Allokerad kvv'!$B$2:$AV$468,MATCH(E$2,'Allokerad kvv'!$B$2:$AV$2,0),FALSE),VLOOKUP($B8,'Justerad allokering'!$B$2:$AG$462,MATCH(E$2,'Justerad allokering'!$B$2:$AF$2,0),FALSE))</f>
        <v>0</v>
      </c>
      <c r="F8" s="28">
        <f>IF(ISERROR(1/VLOOKUP($B8,'Justerad allokering'!$B$2:$AG$462,MATCH(F$2,'Justerad allokering'!$B$2:$AF$2,0),FALSE)),VLOOKUP($B8,'Allokerad kvv'!$B$2:$AV$468,MATCH(F$2,'Allokerad kvv'!$B$2:$AV$2,0),FALSE),VLOOKUP($B8,'Justerad allokering'!$B$2:$AG$462,MATCH(F$2,'Justerad allokering'!$B$2:$AF$2,0),FALSE))</f>
        <v>0</v>
      </c>
      <c r="G8" s="28">
        <f>IF(ISERROR(1/VLOOKUP($B8,'Justerad allokering'!$B$2:$AG$462,MATCH(G$2,'Justerad allokering'!$B$2:$AF$2,0),FALSE)),VLOOKUP($B8,'Allokerad kvv'!$B$2:$AV$468,MATCH(G$2,'Allokerad kvv'!$B$2:$AV$2,0),FALSE),VLOOKUP($B8,'Justerad allokering'!$B$2:$AG$462,MATCH(G$2,'Justerad allokering'!$B$2:$AF$2,0),FALSE))</f>
        <v>0</v>
      </c>
      <c r="H8" s="28">
        <f>IF(ISERROR(1/VLOOKUP($B8,'Justerad allokering'!$B$2:$AG$462,MATCH(H$2,'Justerad allokering'!$B$2:$AF$2,0),FALSE)),VLOOKUP($B8,'Allokerad kvv'!$B$2:$AV$468,MATCH(H$2,'Allokerad kvv'!$B$2:$AV$2,0),FALSE),VLOOKUP($B8,'Justerad allokering'!$B$2:$AG$462,MATCH(H$2,'Justerad allokering'!$B$2:$AF$2,0),FALSE))</f>
        <v>0</v>
      </c>
      <c r="I8" s="28">
        <f>IF(ISERROR(1/VLOOKUP($B8,'Justerad allokering'!$B$2:$AG$462,MATCH(I$2,'Justerad allokering'!$B$2:$AF$2,0),FALSE)),VLOOKUP($B8,'Allokerad kvv'!$B$2:$AV$468,MATCH(I$2,'Allokerad kvv'!$B$2:$AV$2,0),FALSE),VLOOKUP($B8,'Justerad allokering'!$B$2:$AG$462,MATCH(I$2,'Justerad allokering'!$B$2:$AF$2,0),FALSE))</f>
        <v>0</v>
      </c>
      <c r="J8" s="28">
        <f>IF(ISERROR(1/VLOOKUP($B8,'Justerad allokering'!$B$2:$AG$462,MATCH(J$2,'Justerad allokering'!$B$2:$AF$2,0),FALSE)),VLOOKUP($B8,'Allokerad kvv'!$B$2:$AV$468,MATCH(J$2,'Allokerad kvv'!$B$2:$AV$2,0),FALSE),VLOOKUP($B8,'Justerad allokering'!$B$2:$AG$462,MATCH(J$2,'Justerad allokering'!$B$2:$AF$2,0),FALSE))</f>
        <v>0</v>
      </c>
      <c r="K8" s="28">
        <f>IF(ISERROR(1/VLOOKUP($B8,'Justerad allokering'!$B$2:$AG$462,MATCH(K$2,'Justerad allokering'!$B$2:$AF$2,0),FALSE)),VLOOKUP($B8,'Allokerad kvv'!$B$2:$AV$468,MATCH(K$2,'Allokerad kvv'!$B$2:$AV$2,0),FALSE),VLOOKUP($B8,'Justerad allokering'!$B$2:$AG$462,MATCH(K$2,'Justerad allokering'!$B$2:$AF$2,0),FALSE))</f>
        <v>0</v>
      </c>
      <c r="L8" s="28">
        <f>IF(ISERROR(1/VLOOKUP($B8,'Justerad allokering'!$B$2:$AG$462,MATCH(L$2,'Justerad allokering'!$B$2:$AF$2,0),FALSE)),VLOOKUP($B8,'Allokerad kvv'!$B$2:$AV$468,MATCH(L$2,'Allokerad kvv'!$B$2:$AV$2,0),FALSE),VLOOKUP($B8,'Justerad allokering'!$B$2:$AG$462,MATCH(L$2,'Justerad allokering'!$B$2:$AF$2,0),FALSE))</f>
        <v>0</v>
      </c>
      <c r="M8" s="28">
        <f>IF(ISERROR(1/VLOOKUP($B8,'Justerad allokering'!$B$2:$AG$462,MATCH(M$2,'Justerad allokering'!$B$2:$AF$2,0),FALSE)),VLOOKUP($B8,'Allokerad kvv'!$B$2:$AV$468,MATCH(M$2,'Allokerad kvv'!$B$2:$AV$2,0),FALSE),VLOOKUP($B8,'Justerad allokering'!$B$2:$AG$462,MATCH(M$2,'Justerad allokering'!$B$2:$AF$2,0),FALSE))</f>
        <v>0</v>
      </c>
      <c r="N8" s="28">
        <f>IF(ISERROR(1/VLOOKUP($B8,'Justerad allokering'!$B$2:$AG$462,MATCH(N$2,'Justerad allokering'!$B$2:$AF$2,0),FALSE)),VLOOKUP($B8,'Allokerad kvv'!$B$2:$AV$468,MATCH(N$2,'Allokerad kvv'!$B$2:$AV$2,0),FALSE),VLOOKUP($B8,'Justerad allokering'!$B$2:$AG$462,MATCH(N$2,'Justerad allokering'!$B$2:$AF$2,0),FALSE))</f>
        <v>0</v>
      </c>
      <c r="O8" s="28">
        <f>IF(ISERROR(1/VLOOKUP($B8,'Justerad allokering'!$B$2:$AG$462,MATCH(O$2,'Justerad allokering'!$B$2:$AF$2,0),FALSE)),VLOOKUP($B8,'Allokerad kvv'!$B$2:$AV$468,MATCH(O$2,'Allokerad kvv'!$B$2:$AV$2,0),FALSE),VLOOKUP($B8,'Justerad allokering'!$B$2:$AG$462,MATCH(O$2,'Justerad allokering'!$B$2:$AF$2,0),FALSE))</f>
        <v>0</v>
      </c>
      <c r="P8" s="28">
        <f>IF(ISERROR(1/VLOOKUP($B8,'Justerad allokering'!$B$2:$AG$462,MATCH(P$2,'Justerad allokering'!$B$2:$AF$2,0),FALSE)),VLOOKUP($B8,'Allokerad kvv'!$B$2:$AV$468,MATCH(P$2,'Allokerad kvv'!$B$2:$AV$2,0),FALSE),VLOOKUP($B8,'Justerad allokering'!$B$2:$AG$462,MATCH(P$2,'Justerad allokering'!$B$2:$AF$2,0),FALSE))</f>
        <v>0</v>
      </c>
      <c r="Q8" s="28">
        <f>IF(ISERROR(1/VLOOKUP($B8,'Justerad allokering'!$B$2:$AG$462,MATCH(Q$2,'Justerad allokering'!$B$2:$AF$2,0),FALSE)),VLOOKUP($B8,'Allokerad kvv'!$B$2:$AV$468,MATCH(Q$2,'Allokerad kvv'!$B$2:$AV$2,0),FALSE),VLOOKUP($B8,'Justerad allokering'!$B$2:$AG$462,MATCH(Q$2,'Justerad allokering'!$B$2:$AF$2,0),FALSE))</f>
        <v>0</v>
      </c>
      <c r="R8" s="28">
        <f>IF(ISERROR(1/VLOOKUP($B8,'Justerad allokering'!$B$2:$AG$462,MATCH(R$2,'Justerad allokering'!$B$2:$AF$2,0),FALSE)),VLOOKUP($B8,'Allokerad kvv'!$B$2:$AV$468,MATCH(R$2,'Allokerad kvv'!$B$2:$AV$2,0),FALSE),VLOOKUP($B8,'Justerad allokering'!$B$2:$AG$462,MATCH(R$2,'Justerad allokering'!$B$2:$AF$2,0),FALSE))</f>
        <v>0</v>
      </c>
      <c r="S8" s="28">
        <f>IF(ISERROR(1/VLOOKUP($B8,'Justerad allokering'!$B$2:$AG$462,MATCH(S$2,'Justerad allokering'!$B$2:$AF$2,0),FALSE)),VLOOKUP($B8,'Allokerad kvv'!$B$2:$AV$468,MATCH(S$2,'Allokerad kvv'!$B$2:$AV$2,0),FALSE),VLOOKUP($B8,'Justerad allokering'!$B$2:$AG$462,MATCH(S$2,'Justerad allokering'!$B$2:$AF$2,0),FALSE))</f>
        <v>0</v>
      </c>
      <c r="T8" s="28">
        <f>IF(ISERROR(1/VLOOKUP($B8,'Justerad allokering'!$B$2:$AG$462,MATCH(T$2,'Justerad allokering'!$B$2:$AF$2,0),FALSE)),VLOOKUP($B8,'Allokerad kvv'!$B$2:$AV$468,MATCH(T$2,'Allokerad kvv'!$B$2:$AV$2,0),FALSE),VLOOKUP($B8,'Justerad allokering'!$B$2:$AG$462,MATCH(T$2,'Justerad allokering'!$B$2:$AF$2,0),FALSE))</f>
        <v>0</v>
      </c>
      <c r="U8" s="28">
        <f>IF(ISERROR(1/VLOOKUP($B8,'Justerad allokering'!$B$2:$AG$462,MATCH(U$2,'Justerad allokering'!$B$2:$AF$2,0),FALSE)),VLOOKUP($B8,'Allokerad kvv'!$B$2:$AV$468,MATCH(U$2,'Allokerad kvv'!$B$2:$AV$2,0),FALSE),VLOOKUP($B8,'Justerad allokering'!$B$2:$AG$462,MATCH(U$2,'Justerad allokering'!$B$2:$AF$2,0),FALSE))</f>
        <v>0</v>
      </c>
      <c r="V8" s="28">
        <f>IF(ISERROR(1/VLOOKUP($B8,'Justerad allokering'!$B$2:$AG$462,MATCH(V$2,'Justerad allokering'!$B$2:$AF$2,0),FALSE)),VLOOKUP($B8,'Allokerad kvv'!$B$2:$AV$468,MATCH(V$2,'Allokerad kvv'!$B$2:$AV$2,0),FALSE),VLOOKUP($B8,'Justerad allokering'!$B$2:$AG$462,MATCH(V$2,'Justerad allokering'!$B$2:$AF$2,0),FALSE))</f>
        <v>0</v>
      </c>
      <c r="W8" s="28">
        <f>IF(ISERROR(1/VLOOKUP($B8,'Justerad allokering'!$B$2:$AG$462,MATCH(W$2,'Justerad allokering'!$B$2:$AF$2,0),FALSE)),VLOOKUP($B8,'Allokerad kvv'!$B$2:$AV$468,MATCH(W$2,'Allokerad kvv'!$B$2:$AV$2,0),FALSE),VLOOKUP($B8,'Justerad allokering'!$B$2:$AG$462,MATCH(W$2,'Justerad allokering'!$B$2:$AF$2,0),FALSE))</f>
        <v>0</v>
      </c>
      <c r="X8" s="28">
        <f>IF(ISERROR(1/VLOOKUP($B8,'Justerad allokering'!$B$2:$AG$462,MATCH(X$2,'Justerad allokering'!$B$2:$AF$2,0),FALSE)),VLOOKUP($B8,'Allokerad kvv'!$B$2:$AV$468,MATCH(X$2,'Allokerad kvv'!$B$2:$AV$2,0),FALSE),VLOOKUP($B8,'Justerad allokering'!$B$2:$AG$462,MATCH(X$2,'Justerad allokering'!$B$2:$AF$2,0),FALSE))</f>
        <v>0</v>
      </c>
      <c r="Y8" s="28">
        <f>IF(ISERROR(1/VLOOKUP($B8,'Justerad allokering'!$B$2:$AG$462,MATCH(Y$2,'Justerad allokering'!$B$2:$AF$2,0),FALSE)),VLOOKUP($B8,'Allokerad kvv'!$B$2:$AV$468,MATCH(Y$2,'Allokerad kvv'!$B$2:$AV$2,0),FALSE),VLOOKUP($B8,'Justerad allokering'!$B$2:$AG$462,MATCH(Y$2,'Justerad allokering'!$B$2:$AF$2,0),FALSE))</f>
        <v>0</v>
      </c>
      <c r="Z8" s="28">
        <f>IF(ISERROR(1/VLOOKUP($B8,'Justerad allokering'!$B$2:$AG$462,MATCH(Z$2,'Justerad allokering'!$B$2:$AF$2,0),FALSE)),VLOOKUP($B8,'Allokerad kvv'!$B$2:$AV$468,MATCH(Z$2,'Allokerad kvv'!$B$2:$AV$2,0),FALSE),VLOOKUP($B8,'Justerad allokering'!$B$2:$AG$462,MATCH(Z$2,'Justerad allokering'!$B$2:$AF$2,0),FALSE))</f>
        <v>0</v>
      </c>
      <c r="AA8" s="28"/>
      <c r="AB8" s="28"/>
      <c r="AE8">
        <f t="shared" si="0"/>
        <v>0</v>
      </c>
      <c r="AG8">
        <f t="shared" si="1"/>
        <v>0</v>
      </c>
      <c r="AH8">
        <f t="shared" si="2"/>
        <v>0</v>
      </c>
      <c r="AI8" s="55" t="str">
        <f>IF(AH8=0,"",AH8/VLOOKUP(B8,Kraftvärmeprod!$B$1:$BC$480,MATCH("Summa tillförd energi exklusive rökgaskondensering",Kraftvärmeprod!$B$1:$BC$1,0),FALSE))</f>
        <v/>
      </c>
    </row>
    <row r="9" spans="1:35" x14ac:dyDescent="0.35">
      <c r="A9" s="28" t="s">
        <v>18</v>
      </c>
      <c r="B9" s="28" t="s">
        <v>19</v>
      </c>
      <c r="C9" s="28">
        <f>IF(ISERROR(1/VLOOKUP($B9,'Justerad allokering'!$B$2:$AG$462,MATCH(C$2,'Justerad allokering'!$B$2:$AF$2,0),FALSE)),VLOOKUP($B9,'Allokerad kvv'!$B$2:$AV$468,MATCH(C$2,'Allokerad kvv'!$B$2:$AV$2,0),FALSE),VLOOKUP($B9,'Justerad allokering'!$B$2:$AG$462,MATCH(C$2,'Justerad allokering'!$B$2:$AF$2,0),FALSE))</f>
        <v>0</v>
      </c>
      <c r="D9" s="28">
        <f>IF(ISERROR(1/VLOOKUP($B9,'Justerad allokering'!$B$2:$AG$462,MATCH(D$2,'Justerad allokering'!$B$2:$AF$2,0),FALSE)),VLOOKUP($B9,'Allokerad kvv'!$B$2:$AV$468,MATCH(D$2,'Allokerad kvv'!$B$2:$AV$2,0),FALSE),VLOOKUP($B9,'Justerad allokering'!$B$2:$AG$462,MATCH(D$2,'Justerad allokering'!$B$2:$AF$2,0),FALSE))</f>
        <v>0</v>
      </c>
      <c r="E9" s="28">
        <f>IF(ISERROR(1/VLOOKUP($B9,'Justerad allokering'!$B$2:$AG$462,MATCH(E$2,'Justerad allokering'!$B$2:$AF$2,0),FALSE)),VLOOKUP($B9,'Allokerad kvv'!$B$2:$AV$468,MATCH(E$2,'Allokerad kvv'!$B$2:$AV$2,0),FALSE),VLOOKUP($B9,'Justerad allokering'!$B$2:$AG$462,MATCH(E$2,'Justerad allokering'!$B$2:$AF$2,0),FALSE))</f>
        <v>0</v>
      </c>
      <c r="F9" s="28">
        <f>IF(ISERROR(1/VLOOKUP($B9,'Justerad allokering'!$B$2:$AG$462,MATCH(F$2,'Justerad allokering'!$B$2:$AF$2,0),FALSE)),VLOOKUP($B9,'Allokerad kvv'!$B$2:$AV$468,MATCH(F$2,'Allokerad kvv'!$B$2:$AV$2,0),FALSE),VLOOKUP($B9,'Justerad allokering'!$B$2:$AG$462,MATCH(F$2,'Justerad allokering'!$B$2:$AF$2,0),FALSE))</f>
        <v>0</v>
      </c>
      <c r="G9" s="28">
        <f>IF(ISERROR(1/VLOOKUP($B9,'Justerad allokering'!$B$2:$AG$462,MATCH(G$2,'Justerad allokering'!$B$2:$AF$2,0),FALSE)),VLOOKUP($B9,'Allokerad kvv'!$B$2:$AV$468,MATCH(G$2,'Allokerad kvv'!$B$2:$AV$2,0),FALSE),VLOOKUP($B9,'Justerad allokering'!$B$2:$AG$462,MATCH(G$2,'Justerad allokering'!$B$2:$AF$2,0),FALSE))</f>
        <v>0</v>
      </c>
      <c r="H9" s="28">
        <f>IF(ISERROR(1/VLOOKUP($B9,'Justerad allokering'!$B$2:$AG$462,MATCH(H$2,'Justerad allokering'!$B$2:$AF$2,0),FALSE)),VLOOKUP($B9,'Allokerad kvv'!$B$2:$AV$468,MATCH(H$2,'Allokerad kvv'!$B$2:$AV$2,0),FALSE),VLOOKUP($B9,'Justerad allokering'!$B$2:$AG$462,MATCH(H$2,'Justerad allokering'!$B$2:$AF$2,0),FALSE))</f>
        <v>0</v>
      </c>
      <c r="I9" s="28">
        <f>IF(ISERROR(1/VLOOKUP($B9,'Justerad allokering'!$B$2:$AG$462,MATCH(I$2,'Justerad allokering'!$B$2:$AF$2,0),FALSE)),VLOOKUP($B9,'Allokerad kvv'!$B$2:$AV$468,MATCH(I$2,'Allokerad kvv'!$B$2:$AV$2,0),FALSE),VLOOKUP($B9,'Justerad allokering'!$B$2:$AG$462,MATCH(I$2,'Justerad allokering'!$B$2:$AF$2,0),FALSE))</f>
        <v>0</v>
      </c>
      <c r="J9" s="28">
        <f>IF(ISERROR(1/VLOOKUP($B9,'Justerad allokering'!$B$2:$AG$462,MATCH(J$2,'Justerad allokering'!$B$2:$AF$2,0),FALSE)),VLOOKUP($B9,'Allokerad kvv'!$B$2:$AV$468,MATCH(J$2,'Allokerad kvv'!$B$2:$AV$2,0),FALSE),VLOOKUP($B9,'Justerad allokering'!$B$2:$AG$462,MATCH(J$2,'Justerad allokering'!$B$2:$AF$2,0),FALSE))</f>
        <v>0</v>
      </c>
      <c r="K9" s="28">
        <f>IF(ISERROR(1/VLOOKUP($B9,'Justerad allokering'!$B$2:$AG$462,MATCH(K$2,'Justerad allokering'!$B$2:$AF$2,0),FALSE)),VLOOKUP($B9,'Allokerad kvv'!$B$2:$AV$468,MATCH(K$2,'Allokerad kvv'!$B$2:$AV$2,0),FALSE),VLOOKUP($B9,'Justerad allokering'!$B$2:$AG$462,MATCH(K$2,'Justerad allokering'!$B$2:$AF$2,0),FALSE))</f>
        <v>0</v>
      </c>
      <c r="L9" s="28">
        <f>IF(ISERROR(1/VLOOKUP($B9,'Justerad allokering'!$B$2:$AG$462,MATCH(L$2,'Justerad allokering'!$B$2:$AF$2,0),FALSE)),VLOOKUP($B9,'Allokerad kvv'!$B$2:$AV$468,MATCH(L$2,'Allokerad kvv'!$B$2:$AV$2,0),FALSE),VLOOKUP($B9,'Justerad allokering'!$B$2:$AG$462,MATCH(L$2,'Justerad allokering'!$B$2:$AF$2,0),FALSE))</f>
        <v>0</v>
      </c>
      <c r="M9" s="28">
        <f>IF(ISERROR(1/VLOOKUP($B9,'Justerad allokering'!$B$2:$AG$462,MATCH(M$2,'Justerad allokering'!$B$2:$AF$2,0),FALSE)),VLOOKUP($B9,'Allokerad kvv'!$B$2:$AV$468,MATCH(M$2,'Allokerad kvv'!$B$2:$AV$2,0),FALSE),VLOOKUP($B9,'Justerad allokering'!$B$2:$AG$462,MATCH(M$2,'Justerad allokering'!$B$2:$AF$2,0),FALSE))</f>
        <v>0</v>
      </c>
      <c r="N9" s="28">
        <f>IF(ISERROR(1/VLOOKUP($B9,'Justerad allokering'!$B$2:$AG$462,MATCH(N$2,'Justerad allokering'!$B$2:$AF$2,0),FALSE)),VLOOKUP($B9,'Allokerad kvv'!$B$2:$AV$468,MATCH(N$2,'Allokerad kvv'!$B$2:$AV$2,0),FALSE),VLOOKUP($B9,'Justerad allokering'!$B$2:$AG$462,MATCH(N$2,'Justerad allokering'!$B$2:$AF$2,0),FALSE))</f>
        <v>0</v>
      </c>
      <c r="O9" s="28">
        <f>IF(ISERROR(1/VLOOKUP($B9,'Justerad allokering'!$B$2:$AG$462,MATCH(O$2,'Justerad allokering'!$B$2:$AF$2,0),FALSE)),VLOOKUP($B9,'Allokerad kvv'!$B$2:$AV$468,MATCH(O$2,'Allokerad kvv'!$B$2:$AV$2,0),FALSE),VLOOKUP($B9,'Justerad allokering'!$B$2:$AG$462,MATCH(O$2,'Justerad allokering'!$B$2:$AF$2,0),FALSE))</f>
        <v>0</v>
      </c>
      <c r="P9" s="28">
        <f>IF(ISERROR(1/VLOOKUP($B9,'Justerad allokering'!$B$2:$AG$462,MATCH(P$2,'Justerad allokering'!$B$2:$AF$2,0),FALSE)),VLOOKUP($B9,'Allokerad kvv'!$B$2:$AV$468,MATCH(P$2,'Allokerad kvv'!$B$2:$AV$2,0),FALSE),VLOOKUP($B9,'Justerad allokering'!$B$2:$AG$462,MATCH(P$2,'Justerad allokering'!$B$2:$AF$2,0),FALSE))</f>
        <v>0</v>
      </c>
      <c r="Q9" s="28">
        <f>IF(ISERROR(1/VLOOKUP($B9,'Justerad allokering'!$B$2:$AG$462,MATCH(Q$2,'Justerad allokering'!$B$2:$AF$2,0),FALSE)),VLOOKUP($B9,'Allokerad kvv'!$B$2:$AV$468,MATCH(Q$2,'Allokerad kvv'!$B$2:$AV$2,0),FALSE),VLOOKUP($B9,'Justerad allokering'!$B$2:$AG$462,MATCH(Q$2,'Justerad allokering'!$B$2:$AF$2,0),FALSE))</f>
        <v>0</v>
      </c>
      <c r="R9" s="28">
        <f>IF(ISERROR(1/VLOOKUP($B9,'Justerad allokering'!$B$2:$AG$462,MATCH(R$2,'Justerad allokering'!$B$2:$AF$2,0),FALSE)),VLOOKUP($B9,'Allokerad kvv'!$B$2:$AV$468,MATCH(R$2,'Allokerad kvv'!$B$2:$AV$2,0),FALSE),VLOOKUP($B9,'Justerad allokering'!$B$2:$AG$462,MATCH(R$2,'Justerad allokering'!$B$2:$AF$2,0),FALSE))</f>
        <v>0</v>
      </c>
      <c r="S9" s="28">
        <f>IF(ISERROR(1/VLOOKUP($B9,'Justerad allokering'!$B$2:$AG$462,MATCH(S$2,'Justerad allokering'!$B$2:$AF$2,0),FALSE)),VLOOKUP($B9,'Allokerad kvv'!$B$2:$AV$468,MATCH(S$2,'Allokerad kvv'!$B$2:$AV$2,0),FALSE),VLOOKUP($B9,'Justerad allokering'!$B$2:$AG$462,MATCH(S$2,'Justerad allokering'!$B$2:$AF$2,0),FALSE))</f>
        <v>0</v>
      </c>
      <c r="T9" s="28">
        <f>IF(ISERROR(1/VLOOKUP($B9,'Justerad allokering'!$B$2:$AG$462,MATCH(T$2,'Justerad allokering'!$B$2:$AF$2,0),FALSE)),VLOOKUP($B9,'Allokerad kvv'!$B$2:$AV$468,MATCH(T$2,'Allokerad kvv'!$B$2:$AV$2,0),FALSE),VLOOKUP($B9,'Justerad allokering'!$B$2:$AG$462,MATCH(T$2,'Justerad allokering'!$B$2:$AF$2,0),FALSE))</f>
        <v>0</v>
      </c>
      <c r="U9" s="28">
        <f>IF(ISERROR(1/VLOOKUP($B9,'Justerad allokering'!$B$2:$AG$462,MATCH(U$2,'Justerad allokering'!$B$2:$AF$2,0),FALSE)),VLOOKUP($B9,'Allokerad kvv'!$B$2:$AV$468,MATCH(U$2,'Allokerad kvv'!$B$2:$AV$2,0),FALSE),VLOOKUP($B9,'Justerad allokering'!$B$2:$AG$462,MATCH(U$2,'Justerad allokering'!$B$2:$AF$2,0),FALSE))</f>
        <v>0</v>
      </c>
      <c r="V9" s="28">
        <f>IF(ISERROR(1/VLOOKUP($B9,'Justerad allokering'!$B$2:$AG$462,MATCH(V$2,'Justerad allokering'!$B$2:$AF$2,0),FALSE)),VLOOKUP($B9,'Allokerad kvv'!$B$2:$AV$468,MATCH(V$2,'Allokerad kvv'!$B$2:$AV$2,0),FALSE),VLOOKUP($B9,'Justerad allokering'!$B$2:$AG$462,MATCH(V$2,'Justerad allokering'!$B$2:$AF$2,0),FALSE))</f>
        <v>0</v>
      </c>
      <c r="W9" s="28">
        <f>IF(ISERROR(1/VLOOKUP($B9,'Justerad allokering'!$B$2:$AG$462,MATCH(W$2,'Justerad allokering'!$B$2:$AF$2,0),FALSE)),VLOOKUP($B9,'Allokerad kvv'!$B$2:$AV$468,MATCH(W$2,'Allokerad kvv'!$B$2:$AV$2,0),FALSE),VLOOKUP($B9,'Justerad allokering'!$B$2:$AG$462,MATCH(W$2,'Justerad allokering'!$B$2:$AF$2,0),FALSE))</f>
        <v>0</v>
      </c>
      <c r="X9" s="28">
        <f>IF(ISERROR(1/VLOOKUP($B9,'Justerad allokering'!$B$2:$AG$462,MATCH(X$2,'Justerad allokering'!$B$2:$AF$2,0),FALSE)),VLOOKUP($B9,'Allokerad kvv'!$B$2:$AV$468,MATCH(X$2,'Allokerad kvv'!$B$2:$AV$2,0),FALSE),VLOOKUP($B9,'Justerad allokering'!$B$2:$AG$462,MATCH(X$2,'Justerad allokering'!$B$2:$AF$2,0),FALSE))</f>
        <v>0</v>
      </c>
      <c r="Y9" s="28">
        <f>IF(ISERROR(1/VLOOKUP($B9,'Justerad allokering'!$B$2:$AG$462,MATCH(Y$2,'Justerad allokering'!$B$2:$AF$2,0),FALSE)),VLOOKUP($B9,'Allokerad kvv'!$B$2:$AV$468,MATCH(Y$2,'Allokerad kvv'!$B$2:$AV$2,0),FALSE),VLOOKUP($B9,'Justerad allokering'!$B$2:$AG$462,MATCH(Y$2,'Justerad allokering'!$B$2:$AF$2,0),FALSE))</f>
        <v>0</v>
      </c>
      <c r="Z9" s="28">
        <f>IF(ISERROR(1/VLOOKUP($B9,'Justerad allokering'!$B$2:$AG$462,MATCH(Z$2,'Justerad allokering'!$B$2:$AF$2,0),FALSE)),VLOOKUP($B9,'Allokerad kvv'!$B$2:$AV$468,MATCH(Z$2,'Allokerad kvv'!$B$2:$AV$2,0),FALSE),VLOOKUP($B9,'Justerad allokering'!$B$2:$AG$462,MATCH(Z$2,'Justerad allokering'!$B$2:$AF$2,0),FALSE))</f>
        <v>0</v>
      </c>
      <c r="AA9" s="28"/>
      <c r="AB9" s="28"/>
      <c r="AE9">
        <f t="shared" si="0"/>
        <v>0</v>
      </c>
      <c r="AG9">
        <f t="shared" si="1"/>
        <v>0</v>
      </c>
      <c r="AH9">
        <f t="shared" si="2"/>
        <v>0</v>
      </c>
      <c r="AI9" s="55" t="str">
        <f>IF(AH9=0,"",AH9/VLOOKUP(B9,Kraftvärmeprod!$B$1:$BC$480,MATCH("Summa tillförd energi exklusive rökgaskondensering",Kraftvärmeprod!$B$1:$BC$1,0),FALSE))</f>
        <v/>
      </c>
    </row>
    <row r="10" spans="1:35" x14ac:dyDescent="0.35">
      <c r="A10" s="28" t="s">
        <v>18</v>
      </c>
      <c r="B10" s="28" t="s">
        <v>21</v>
      </c>
      <c r="C10" s="28">
        <f>IF(ISERROR(1/VLOOKUP($B10,'Justerad allokering'!$B$2:$AG$462,MATCH(C$2,'Justerad allokering'!$B$2:$AF$2,0),FALSE)),VLOOKUP($B10,'Allokerad kvv'!$B$2:$AV$468,MATCH(C$2,'Allokerad kvv'!$B$2:$AV$2,0),FALSE),VLOOKUP($B10,'Justerad allokering'!$B$2:$AG$462,MATCH(C$2,'Justerad allokering'!$B$2:$AF$2,0),FALSE))</f>
        <v>0</v>
      </c>
      <c r="D10" s="28">
        <f>IF(ISERROR(1/VLOOKUP($B10,'Justerad allokering'!$B$2:$AG$462,MATCH(D$2,'Justerad allokering'!$B$2:$AF$2,0),FALSE)),VLOOKUP($B10,'Allokerad kvv'!$B$2:$AV$468,MATCH(D$2,'Allokerad kvv'!$B$2:$AV$2,0),FALSE),VLOOKUP($B10,'Justerad allokering'!$B$2:$AG$462,MATCH(D$2,'Justerad allokering'!$B$2:$AF$2,0),FALSE))</f>
        <v>0</v>
      </c>
      <c r="E10" s="28">
        <f>IF(ISERROR(1/VLOOKUP($B10,'Justerad allokering'!$B$2:$AG$462,MATCH(E$2,'Justerad allokering'!$B$2:$AF$2,0),FALSE)),VLOOKUP($B10,'Allokerad kvv'!$B$2:$AV$468,MATCH(E$2,'Allokerad kvv'!$B$2:$AV$2,0),FALSE),VLOOKUP($B10,'Justerad allokering'!$B$2:$AG$462,MATCH(E$2,'Justerad allokering'!$B$2:$AF$2,0),FALSE))</f>
        <v>0</v>
      </c>
      <c r="F10" s="28">
        <f>IF(ISERROR(1/VLOOKUP($B10,'Justerad allokering'!$B$2:$AG$462,MATCH(F$2,'Justerad allokering'!$B$2:$AF$2,0),FALSE)),VLOOKUP($B10,'Allokerad kvv'!$B$2:$AV$468,MATCH(F$2,'Allokerad kvv'!$B$2:$AV$2,0),FALSE),VLOOKUP($B10,'Justerad allokering'!$B$2:$AG$462,MATCH(F$2,'Justerad allokering'!$B$2:$AF$2,0),FALSE))</f>
        <v>0</v>
      </c>
      <c r="G10" s="28">
        <f>IF(ISERROR(1/VLOOKUP($B10,'Justerad allokering'!$B$2:$AG$462,MATCH(G$2,'Justerad allokering'!$B$2:$AF$2,0),FALSE)),VLOOKUP($B10,'Allokerad kvv'!$B$2:$AV$468,MATCH(G$2,'Allokerad kvv'!$B$2:$AV$2,0),FALSE),VLOOKUP($B10,'Justerad allokering'!$B$2:$AG$462,MATCH(G$2,'Justerad allokering'!$B$2:$AF$2,0),FALSE))</f>
        <v>0</v>
      </c>
      <c r="H10" s="28">
        <f>IF(ISERROR(1/VLOOKUP($B10,'Justerad allokering'!$B$2:$AG$462,MATCH(H$2,'Justerad allokering'!$B$2:$AF$2,0),FALSE)),VLOOKUP($B10,'Allokerad kvv'!$B$2:$AV$468,MATCH(H$2,'Allokerad kvv'!$B$2:$AV$2,0),FALSE),VLOOKUP($B10,'Justerad allokering'!$B$2:$AG$462,MATCH(H$2,'Justerad allokering'!$B$2:$AF$2,0),FALSE))</f>
        <v>0</v>
      </c>
      <c r="I10" s="28">
        <f>IF(ISERROR(1/VLOOKUP($B10,'Justerad allokering'!$B$2:$AG$462,MATCH(I$2,'Justerad allokering'!$B$2:$AF$2,0),FALSE)),VLOOKUP($B10,'Allokerad kvv'!$B$2:$AV$468,MATCH(I$2,'Allokerad kvv'!$B$2:$AV$2,0),FALSE),VLOOKUP($B10,'Justerad allokering'!$B$2:$AG$462,MATCH(I$2,'Justerad allokering'!$B$2:$AF$2,0),FALSE))</f>
        <v>0</v>
      </c>
      <c r="J10" s="28">
        <f>IF(ISERROR(1/VLOOKUP($B10,'Justerad allokering'!$B$2:$AG$462,MATCH(J$2,'Justerad allokering'!$B$2:$AF$2,0),FALSE)),VLOOKUP($B10,'Allokerad kvv'!$B$2:$AV$468,MATCH(J$2,'Allokerad kvv'!$B$2:$AV$2,0),FALSE),VLOOKUP($B10,'Justerad allokering'!$B$2:$AG$462,MATCH(J$2,'Justerad allokering'!$B$2:$AF$2,0),FALSE))</f>
        <v>0</v>
      </c>
      <c r="K10" s="28">
        <f>IF(ISERROR(1/VLOOKUP($B10,'Justerad allokering'!$B$2:$AG$462,MATCH(K$2,'Justerad allokering'!$B$2:$AF$2,0),FALSE)),VLOOKUP($B10,'Allokerad kvv'!$B$2:$AV$468,MATCH(K$2,'Allokerad kvv'!$B$2:$AV$2,0),FALSE),VLOOKUP($B10,'Justerad allokering'!$B$2:$AG$462,MATCH(K$2,'Justerad allokering'!$B$2:$AF$2,0),FALSE))</f>
        <v>0</v>
      </c>
      <c r="L10" s="28">
        <f>IF(ISERROR(1/VLOOKUP($B10,'Justerad allokering'!$B$2:$AG$462,MATCH(L$2,'Justerad allokering'!$B$2:$AF$2,0),FALSE)),VLOOKUP($B10,'Allokerad kvv'!$B$2:$AV$468,MATCH(L$2,'Allokerad kvv'!$B$2:$AV$2,0),FALSE),VLOOKUP($B10,'Justerad allokering'!$B$2:$AG$462,MATCH(L$2,'Justerad allokering'!$B$2:$AF$2,0),FALSE))</f>
        <v>0</v>
      </c>
      <c r="M10" s="28">
        <f>IF(ISERROR(1/VLOOKUP($B10,'Justerad allokering'!$B$2:$AG$462,MATCH(M$2,'Justerad allokering'!$B$2:$AF$2,0),FALSE)),VLOOKUP($B10,'Allokerad kvv'!$B$2:$AV$468,MATCH(M$2,'Allokerad kvv'!$B$2:$AV$2,0),FALSE),VLOOKUP($B10,'Justerad allokering'!$B$2:$AG$462,MATCH(M$2,'Justerad allokering'!$B$2:$AF$2,0),FALSE))</f>
        <v>0</v>
      </c>
      <c r="N10" s="28">
        <f>IF(ISERROR(1/VLOOKUP($B10,'Justerad allokering'!$B$2:$AG$462,MATCH(N$2,'Justerad allokering'!$B$2:$AF$2,0),FALSE)),VLOOKUP($B10,'Allokerad kvv'!$B$2:$AV$468,MATCH(N$2,'Allokerad kvv'!$B$2:$AV$2,0),FALSE),VLOOKUP($B10,'Justerad allokering'!$B$2:$AG$462,MATCH(N$2,'Justerad allokering'!$B$2:$AF$2,0),FALSE))</f>
        <v>0</v>
      </c>
      <c r="O10" s="28">
        <f>IF(ISERROR(1/VLOOKUP($B10,'Justerad allokering'!$B$2:$AG$462,MATCH(O$2,'Justerad allokering'!$B$2:$AF$2,0),FALSE)),VLOOKUP($B10,'Allokerad kvv'!$B$2:$AV$468,MATCH(O$2,'Allokerad kvv'!$B$2:$AV$2,0),FALSE),VLOOKUP($B10,'Justerad allokering'!$B$2:$AG$462,MATCH(O$2,'Justerad allokering'!$B$2:$AF$2,0),FALSE))</f>
        <v>0</v>
      </c>
      <c r="P10" s="28">
        <f>IF(ISERROR(1/VLOOKUP($B10,'Justerad allokering'!$B$2:$AG$462,MATCH(P$2,'Justerad allokering'!$B$2:$AF$2,0),FALSE)),VLOOKUP($B10,'Allokerad kvv'!$B$2:$AV$468,MATCH(P$2,'Allokerad kvv'!$B$2:$AV$2,0),FALSE),VLOOKUP($B10,'Justerad allokering'!$B$2:$AG$462,MATCH(P$2,'Justerad allokering'!$B$2:$AF$2,0),FALSE))</f>
        <v>0</v>
      </c>
      <c r="Q10" s="28">
        <f>IF(ISERROR(1/VLOOKUP($B10,'Justerad allokering'!$B$2:$AG$462,MATCH(Q$2,'Justerad allokering'!$B$2:$AF$2,0),FALSE)),VLOOKUP($B10,'Allokerad kvv'!$B$2:$AV$468,MATCH(Q$2,'Allokerad kvv'!$B$2:$AV$2,0),FALSE),VLOOKUP($B10,'Justerad allokering'!$B$2:$AG$462,MATCH(Q$2,'Justerad allokering'!$B$2:$AF$2,0),FALSE))</f>
        <v>0</v>
      </c>
      <c r="R10" s="28">
        <f>IF(ISERROR(1/VLOOKUP($B10,'Justerad allokering'!$B$2:$AG$462,MATCH(R$2,'Justerad allokering'!$B$2:$AF$2,0),FALSE)),VLOOKUP($B10,'Allokerad kvv'!$B$2:$AV$468,MATCH(R$2,'Allokerad kvv'!$B$2:$AV$2,0),FALSE),VLOOKUP($B10,'Justerad allokering'!$B$2:$AG$462,MATCH(R$2,'Justerad allokering'!$B$2:$AF$2,0),FALSE))</f>
        <v>0</v>
      </c>
      <c r="S10" s="28">
        <f>IF(ISERROR(1/VLOOKUP($B10,'Justerad allokering'!$B$2:$AG$462,MATCH(S$2,'Justerad allokering'!$B$2:$AF$2,0),FALSE)),VLOOKUP($B10,'Allokerad kvv'!$B$2:$AV$468,MATCH(S$2,'Allokerad kvv'!$B$2:$AV$2,0),FALSE),VLOOKUP($B10,'Justerad allokering'!$B$2:$AG$462,MATCH(S$2,'Justerad allokering'!$B$2:$AF$2,0),FALSE))</f>
        <v>0</v>
      </c>
      <c r="T10" s="28">
        <f>IF(ISERROR(1/VLOOKUP($B10,'Justerad allokering'!$B$2:$AG$462,MATCH(T$2,'Justerad allokering'!$B$2:$AF$2,0),FALSE)),VLOOKUP($B10,'Allokerad kvv'!$B$2:$AV$468,MATCH(T$2,'Allokerad kvv'!$B$2:$AV$2,0),FALSE),VLOOKUP($B10,'Justerad allokering'!$B$2:$AG$462,MATCH(T$2,'Justerad allokering'!$B$2:$AF$2,0),FALSE))</f>
        <v>0</v>
      </c>
      <c r="U10" s="28">
        <f>IF(ISERROR(1/VLOOKUP($B10,'Justerad allokering'!$B$2:$AG$462,MATCH(U$2,'Justerad allokering'!$B$2:$AF$2,0),FALSE)),VLOOKUP($B10,'Allokerad kvv'!$B$2:$AV$468,MATCH(U$2,'Allokerad kvv'!$B$2:$AV$2,0),FALSE),VLOOKUP($B10,'Justerad allokering'!$B$2:$AG$462,MATCH(U$2,'Justerad allokering'!$B$2:$AF$2,0),FALSE))</f>
        <v>0</v>
      </c>
      <c r="V10" s="28">
        <f>IF(ISERROR(1/VLOOKUP($B10,'Justerad allokering'!$B$2:$AG$462,MATCH(V$2,'Justerad allokering'!$B$2:$AF$2,0),FALSE)),VLOOKUP($B10,'Allokerad kvv'!$B$2:$AV$468,MATCH(V$2,'Allokerad kvv'!$B$2:$AV$2,0),FALSE),VLOOKUP($B10,'Justerad allokering'!$B$2:$AG$462,MATCH(V$2,'Justerad allokering'!$B$2:$AF$2,0),FALSE))</f>
        <v>0</v>
      </c>
      <c r="W10" s="28">
        <f>IF(ISERROR(1/VLOOKUP($B10,'Justerad allokering'!$B$2:$AG$462,MATCH(W$2,'Justerad allokering'!$B$2:$AF$2,0),FALSE)),VLOOKUP($B10,'Allokerad kvv'!$B$2:$AV$468,MATCH(W$2,'Allokerad kvv'!$B$2:$AV$2,0),FALSE),VLOOKUP($B10,'Justerad allokering'!$B$2:$AG$462,MATCH(W$2,'Justerad allokering'!$B$2:$AF$2,0),FALSE))</f>
        <v>0</v>
      </c>
      <c r="X10" s="28">
        <f>IF(ISERROR(1/VLOOKUP($B10,'Justerad allokering'!$B$2:$AG$462,MATCH(X$2,'Justerad allokering'!$B$2:$AF$2,0),FALSE)),VLOOKUP($B10,'Allokerad kvv'!$B$2:$AV$468,MATCH(X$2,'Allokerad kvv'!$B$2:$AV$2,0),FALSE),VLOOKUP($B10,'Justerad allokering'!$B$2:$AG$462,MATCH(X$2,'Justerad allokering'!$B$2:$AF$2,0),FALSE))</f>
        <v>0</v>
      </c>
      <c r="Y10" s="28">
        <f>IF(ISERROR(1/VLOOKUP($B10,'Justerad allokering'!$B$2:$AG$462,MATCH(Y$2,'Justerad allokering'!$B$2:$AF$2,0),FALSE)),VLOOKUP($B10,'Allokerad kvv'!$B$2:$AV$468,MATCH(Y$2,'Allokerad kvv'!$B$2:$AV$2,0),FALSE),VLOOKUP($B10,'Justerad allokering'!$B$2:$AG$462,MATCH(Y$2,'Justerad allokering'!$B$2:$AF$2,0),FALSE))</f>
        <v>0</v>
      </c>
      <c r="Z10" s="28">
        <f>IF(ISERROR(1/VLOOKUP($B10,'Justerad allokering'!$B$2:$AG$462,MATCH(Z$2,'Justerad allokering'!$B$2:$AF$2,0),FALSE)),VLOOKUP($B10,'Allokerad kvv'!$B$2:$AV$468,MATCH(Z$2,'Allokerad kvv'!$B$2:$AV$2,0),FALSE),VLOOKUP($B10,'Justerad allokering'!$B$2:$AG$462,MATCH(Z$2,'Justerad allokering'!$B$2:$AF$2,0),FALSE))</f>
        <v>0</v>
      </c>
      <c r="AA10" s="28"/>
      <c r="AB10" s="28"/>
      <c r="AE10">
        <f t="shared" si="0"/>
        <v>0</v>
      </c>
      <c r="AG10">
        <f t="shared" si="1"/>
        <v>0</v>
      </c>
      <c r="AH10">
        <f t="shared" si="2"/>
        <v>0</v>
      </c>
      <c r="AI10" s="55" t="str">
        <f>IF(AH10=0,"",AH10/VLOOKUP(B10,Kraftvärmeprod!$B$1:$BC$480,MATCH("Summa tillförd energi exklusive rökgaskondensering",Kraftvärmeprod!$B$1:$BC$1,0),FALSE))</f>
        <v/>
      </c>
    </row>
    <row r="11" spans="1:35" x14ac:dyDescent="0.35">
      <c r="A11" s="28" t="s">
        <v>18</v>
      </c>
      <c r="B11" s="28" t="s">
        <v>22</v>
      </c>
      <c r="C11" s="28">
        <f>IF(ISERROR(1/VLOOKUP($B11,'Justerad allokering'!$B$2:$AG$462,MATCH(C$2,'Justerad allokering'!$B$2:$AF$2,0),FALSE)),VLOOKUP($B11,'Allokerad kvv'!$B$2:$AV$468,MATCH(C$2,'Allokerad kvv'!$B$2:$AV$2,0),FALSE),VLOOKUP($B11,'Justerad allokering'!$B$2:$AG$462,MATCH(C$2,'Justerad allokering'!$B$2:$AF$2,0),FALSE))</f>
        <v>0</v>
      </c>
      <c r="D11" s="28">
        <f>IF(ISERROR(1/VLOOKUP($B11,'Justerad allokering'!$B$2:$AG$462,MATCH(D$2,'Justerad allokering'!$B$2:$AF$2,0),FALSE)),VLOOKUP($B11,'Allokerad kvv'!$B$2:$AV$468,MATCH(D$2,'Allokerad kvv'!$B$2:$AV$2,0),FALSE),VLOOKUP($B11,'Justerad allokering'!$B$2:$AG$462,MATCH(D$2,'Justerad allokering'!$B$2:$AF$2,0),FALSE))</f>
        <v>0</v>
      </c>
      <c r="E11" s="28">
        <f>IF(ISERROR(1/VLOOKUP($B11,'Justerad allokering'!$B$2:$AG$462,MATCH(E$2,'Justerad allokering'!$B$2:$AF$2,0),FALSE)),VLOOKUP($B11,'Allokerad kvv'!$B$2:$AV$468,MATCH(E$2,'Allokerad kvv'!$B$2:$AV$2,0),FALSE),VLOOKUP($B11,'Justerad allokering'!$B$2:$AG$462,MATCH(E$2,'Justerad allokering'!$B$2:$AF$2,0),FALSE))</f>
        <v>0</v>
      </c>
      <c r="F11" s="28">
        <f>IF(ISERROR(1/VLOOKUP($B11,'Justerad allokering'!$B$2:$AG$462,MATCH(F$2,'Justerad allokering'!$B$2:$AF$2,0),FALSE)),VLOOKUP($B11,'Allokerad kvv'!$B$2:$AV$468,MATCH(F$2,'Allokerad kvv'!$B$2:$AV$2,0),FALSE),VLOOKUP($B11,'Justerad allokering'!$B$2:$AG$462,MATCH(F$2,'Justerad allokering'!$B$2:$AF$2,0),FALSE))</f>
        <v>0</v>
      </c>
      <c r="G11" s="28">
        <f>IF(ISERROR(1/VLOOKUP($B11,'Justerad allokering'!$B$2:$AG$462,MATCH(G$2,'Justerad allokering'!$B$2:$AF$2,0),FALSE)),VLOOKUP($B11,'Allokerad kvv'!$B$2:$AV$468,MATCH(G$2,'Allokerad kvv'!$B$2:$AV$2,0),FALSE),VLOOKUP($B11,'Justerad allokering'!$B$2:$AG$462,MATCH(G$2,'Justerad allokering'!$B$2:$AF$2,0),FALSE))</f>
        <v>0</v>
      </c>
      <c r="H11" s="28">
        <f>IF(ISERROR(1/VLOOKUP($B11,'Justerad allokering'!$B$2:$AG$462,MATCH(H$2,'Justerad allokering'!$B$2:$AF$2,0),FALSE)),VLOOKUP($B11,'Allokerad kvv'!$B$2:$AV$468,MATCH(H$2,'Allokerad kvv'!$B$2:$AV$2,0),FALSE),VLOOKUP($B11,'Justerad allokering'!$B$2:$AG$462,MATCH(H$2,'Justerad allokering'!$B$2:$AF$2,0),FALSE))</f>
        <v>0</v>
      </c>
      <c r="I11" s="28">
        <f>IF(ISERROR(1/VLOOKUP($B11,'Justerad allokering'!$B$2:$AG$462,MATCH(I$2,'Justerad allokering'!$B$2:$AF$2,0),FALSE)),VLOOKUP($B11,'Allokerad kvv'!$B$2:$AV$468,MATCH(I$2,'Allokerad kvv'!$B$2:$AV$2,0),FALSE),VLOOKUP($B11,'Justerad allokering'!$B$2:$AG$462,MATCH(I$2,'Justerad allokering'!$B$2:$AF$2,0),FALSE))</f>
        <v>0</v>
      </c>
      <c r="J11" s="28">
        <f>IF(ISERROR(1/VLOOKUP($B11,'Justerad allokering'!$B$2:$AG$462,MATCH(J$2,'Justerad allokering'!$B$2:$AF$2,0),FALSE)),VLOOKUP($B11,'Allokerad kvv'!$B$2:$AV$468,MATCH(J$2,'Allokerad kvv'!$B$2:$AV$2,0),FALSE),VLOOKUP($B11,'Justerad allokering'!$B$2:$AG$462,MATCH(J$2,'Justerad allokering'!$B$2:$AF$2,0),FALSE))</f>
        <v>0</v>
      </c>
      <c r="K11" s="28">
        <f>IF(ISERROR(1/VLOOKUP($B11,'Justerad allokering'!$B$2:$AG$462,MATCH(K$2,'Justerad allokering'!$B$2:$AF$2,0),FALSE)),VLOOKUP($B11,'Allokerad kvv'!$B$2:$AV$468,MATCH(K$2,'Allokerad kvv'!$B$2:$AV$2,0),FALSE),VLOOKUP($B11,'Justerad allokering'!$B$2:$AG$462,MATCH(K$2,'Justerad allokering'!$B$2:$AF$2,0),FALSE))</f>
        <v>0</v>
      </c>
      <c r="L11" s="28">
        <f>IF(ISERROR(1/VLOOKUP($B11,'Justerad allokering'!$B$2:$AG$462,MATCH(L$2,'Justerad allokering'!$B$2:$AF$2,0),FALSE)),VLOOKUP($B11,'Allokerad kvv'!$B$2:$AV$468,MATCH(L$2,'Allokerad kvv'!$B$2:$AV$2,0),FALSE),VLOOKUP($B11,'Justerad allokering'!$B$2:$AG$462,MATCH(L$2,'Justerad allokering'!$B$2:$AF$2,0),FALSE))</f>
        <v>0</v>
      </c>
      <c r="M11" s="28">
        <f>IF(ISERROR(1/VLOOKUP($B11,'Justerad allokering'!$B$2:$AG$462,MATCH(M$2,'Justerad allokering'!$B$2:$AF$2,0),FALSE)),VLOOKUP($B11,'Allokerad kvv'!$B$2:$AV$468,MATCH(M$2,'Allokerad kvv'!$B$2:$AV$2,0),FALSE),VLOOKUP($B11,'Justerad allokering'!$B$2:$AG$462,MATCH(M$2,'Justerad allokering'!$B$2:$AF$2,0),FALSE))</f>
        <v>0</v>
      </c>
      <c r="N11" s="28">
        <f>IF(ISERROR(1/VLOOKUP($B11,'Justerad allokering'!$B$2:$AG$462,MATCH(N$2,'Justerad allokering'!$B$2:$AF$2,0),FALSE)),VLOOKUP($B11,'Allokerad kvv'!$B$2:$AV$468,MATCH(N$2,'Allokerad kvv'!$B$2:$AV$2,0),FALSE),VLOOKUP($B11,'Justerad allokering'!$B$2:$AG$462,MATCH(N$2,'Justerad allokering'!$B$2:$AF$2,0),FALSE))</f>
        <v>0</v>
      </c>
      <c r="O11" s="28">
        <f>IF(ISERROR(1/VLOOKUP($B11,'Justerad allokering'!$B$2:$AG$462,MATCH(O$2,'Justerad allokering'!$B$2:$AF$2,0),FALSE)),VLOOKUP($B11,'Allokerad kvv'!$B$2:$AV$468,MATCH(O$2,'Allokerad kvv'!$B$2:$AV$2,0),FALSE),VLOOKUP($B11,'Justerad allokering'!$B$2:$AG$462,MATCH(O$2,'Justerad allokering'!$B$2:$AF$2,0),FALSE))</f>
        <v>0</v>
      </c>
      <c r="P11" s="28">
        <f>IF(ISERROR(1/VLOOKUP($B11,'Justerad allokering'!$B$2:$AG$462,MATCH(P$2,'Justerad allokering'!$B$2:$AF$2,0),FALSE)),VLOOKUP($B11,'Allokerad kvv'!$B$2:$AV$468,MATCH(P$2,'Allokerad kvv'!$B$2:$AV$2,0),FALSE),VLOOKUP($B11,'Justerad allokering'!$B$2:$AG$462,MATCH(P$2,'Justerad allokering'!$B$2:$AF$2,0),FALSE))</f>
        <v>0</v>
      </c>
      <c r="Q11" s="28">
        <f>IF(ISERROR(1/VLOOKUP($B11,'Justerad allokering'!$B$2:$AG$462,MATCH(Q$2,'Justerad allokering'!$B$2:$AF$2,0),FALSE)),VLOOKUP($B11,'Allokerad kvv'!$B$2:$AV$468,MATCH(Q$2,'Allokerad kvv'!$B$2:$AV$2,0),FALSE),VLOOKUP($B11,'Justerad allokering'!$B$2:$AG$462,MATCH(Q$2,'Justerad allokering'!$B$2:$AF$2,0),FALSE))</f>
        <v>0</v>
      </c>
      <c r="R11" s="28">
        <f>IF(ISERROR(1/VLOOKUP($B11,'Justerad allokering'!$B$2:$AG$462,MATCH(R$2,'Justerad allokering'!$B$2:$AF$2,0),FALSE)),VLOOKUP($B11,'Allokerad kvv'!$B$2:$AV$468,MATCH(R$2,'Allokerad kvv'!$B$2:$AV$2,0),FALSE),VLOOKUP($B11,'Justerad allokering'!$B$2:$AG$462,MATCH(R$2,'Justerad allokering'!$B$2:$AF$2,0),FALSE))</f>
        <v>0</v>
      </c>
      <c r="S11" s="28">
        <f>IF(ISERROR(1/VLOOKUP($B11,'Justerad allokering'!$B$2:$AG$462,MATCH(S$2,'Justerad allokering'!$B$2:$AF$2,0),FALSE)),VLOOKUP($B11,'Allokerad kvv'!$B$2:$AV$468,MATCH(S$2,'Allokerad kvv'!$B$2:$AV$2,0),FALSE),VLOOKUP($B11,'Justerad allokering'!$B$2:$AG$462,MATCH(S$2,'Justerad allokering'!$B$2:$AF$2,0),FALSE))</f>
        <v>0</v>
      </c>
      <c r="T11" s="28">
        <f>IF(ISERROR(1/VLOOKUP($B11,'Justerad allokering'!$B$2:$AG$462,MATCH(T$2,'Justerad allokering'!$B$2:$AF$2,0),FALSE)),VLOOKUP($B11,'Allokerad kvv'!$B$2:$AV$468,MATCH(T$2,'Allokerad kvv'!$B$2:$AV$2,0),FALSE),VLOOKUP($B11,'Justerad allokering'!$B$2:$AG$462,MATCH(T$2,'Justerad allokering'!$B$2:$AF$2,0),FALSE))</f>
        <v>0</v>
      </c>
      <c r="U11" s="28">
        <f>IF(ISERROR(1/VLOOKUP($B11,'Justerad allokering'!$B$2:$AG$462,MATCH(U$2,'Justerad allokering'!$B$2:$AF$2,0),FALSE)),VLOOKUP($B11,'Allokerad kvv'!$B$2:$AV$468,MATCH(U$2,'Allokerad kvv'!$B$2:$AV$2,0),FALSE),VLOOKUP($B11,'Justerad allokering'!$B$2:$AG$462,MATCH(U$2,'Justerad allokering'!$B$2:$AF$2,0),FALSE))</f>
        <v>0</v>
      </c>
      <c r="V11" s="28">
        <f>IF(ISERROR(1/VLOOKUP($B11,'Justerad allokering'!$B$2:$AG$462,MATCH(V$2,'Justerad allokering'!$B$2:$AF$2,0),FALSE)),VLOOKUP($B11,'Allokerad kvv'!$B$2:$AV$468,MATCH(V$2,'Allokerad kvv'!$B$2:$AV$2,0),FALSE),VLOOKUP($B11,'Justerad allokering'!$B$2:$AG$462,MATCH(V$2,'Justerad allokering'!$B$2:$AF$2,0),FALSE))</f>
        <v>0</v>
      </c>
      <c r="W11" s="28">
        <f>IF(ISERROR(1/VLOOKUP($B11,'Justerad allokering'!$B$2:$AG$462,MATCH(W$2,'Justerad allokering'!$B$2:$AF$2,0),FALSE)),VLOOKUP($B11,'Allokerad kvv'!$B$2:$AV$468,MATCH(W$2,'Allokerad kvv'!$B$2:$AV$2,0),FALSE),VLOOKUP($B11,'Justerad allokering'!$B$2:$AG$462,MATCH(W$2,'Justerad allokering'!$B$2:$AF$2,0),FALSE))</f>
        <v>0</v>
      </c>
      <c r="X11" s="28">
        <f>IF(ISERROR(1/VLOOKUP($B11,'Justerad allokering'!$B$2:$AG$462,MATCH(X$2,'Justerad allokering'!$B$2:$AF$2,0),FALSE)),VLOOKUP($B11,'Allokerad kvv'!$B$2:$AV$468,MATCH(X$2,'Allokerad kvv'!$B$2:$AV$2,0),FALSE),VLOOKUP($B11,'Justerad allokering'!$B$2:$AG$462,MATCH(X$2,'Justerad allokering'!$B$2:$AF$2,0),FALSE))</f>
        <v>0</v>
      </c>
      <c r="Y11" s="28">
        <f>IF(ISERROR(1/VLOOKUP($B11,'Justerad allokering'!$B$2:$AG$462,MATCH(Y$2,'Justerad allokering'!$B$2:$AF$2,0),FALSE)),VLOOKUP($B11,'Allokerad kvv'!$B$2:$AV$468,MATCH(Y$2,'Allokerad kvv'!$B$2:$AV$2,0),FALSE),VLOOKUP($B11,'Justerad allokering'!$B$2:$AG$462,MATCH(Y$2,'Justerad allokering'!$B$2:$AF$2,0),FALSE))</f>
        <v>0</v>
      </c>
      <c r="Z11" s="28">
        <f>IF(ISERROR(1/VLOOKUP($B11,'Justerad allokering'!$B$2:$AG$462,MATCH(Z$2,'Justerad allokering'!$B$2:$AF$2,0),FALSE)),VLOOKUP($B11,'Allokerad kvv'!$B$2:$AV$468,MATCH(Z$2,'Allokerad kvv'!$B$2:$AV$2,0),FALSE),VLOOKUP($B11,'Justerad allokering'!$B$2:$AG$462,MATCH(Z$2,'Justerad allokering'!$B$2:$AF$2,0),FALSE))</f>
        <v>0</v>
      </c>
      <c r="AA11" s="28"/>
      <c r="AB11" s="28"/>
      <c r="AE11">
        <f t="shared" si="0"/>
        <v>0</v>
      </c>
      <c r="AG11">
        <f t="shared" si="1"/>
        <v>0</v>
      </c>
      <c r="AH11">
        <f t="shared" si="2"/>
        <v>0</v>
      </c>
      <c r="AI11" s="55" t="str">
        <f>IF(AH11=0,"",AH11/VLOOKUP(B11,Kraftvärmeprod!$B$1:$BC$480,MATCH("Summa tillförd energi exklusive rökgaskondensering",Kraftvärmeprod!$B$1:$BC$1,0),FALSE))</f>
        <v/>
      </c>
    </row>
    <row r="12" spans="1:35" x14ac:dyDescent="0.35">
      <c r="A12" s="28" t="s">
        <v>23</v>
      </c>
      <c r="B12" s="28" t="s">
        <v>24</v>
      </c>
      <c r="C12" s="28">
        <f>IF(ISERROR(1/VLOOKUP($B12,'Justerad allokering'!$B$2:$AG$462,MATCH(C$2,'Justerad allokering'!$B$2:$AF$2,0),FALSE)),VLOOKUP($B12,'Allokerad kvv'!$B$2:$AV$468,MATCH(C$2,'Allokerad kvv'!$B$2:$AV$2,0),FALSE),VLOOKUP($B12,'Justerad allokering'!$B$2:$AG$462,MATCH(C$2,'Justerad allokering'!$B$2:$AF$2,0),FALSE))</f>
        <v>0</v>
      </c>
      <c r="D12" s="28">
        <f>IF(ISERROR(1/VLOOKUP($B12,'Justerad allokering'!$B$2:$AG$462,MATCH(D$2,'Justerad allokering'!$B$2:$AF$2,0),FALSE)),VLOOKUP($B12,'Allokerad kvv'!$B$2:$AV$468,MATCH(D$2,'Allokerad kvv'!$B$2:$AV$2,0),FALSE),VLOOKUP($B12,'Justerad allokering'!$B$2:$AG$462,MATCH(D$2,'Justerad allokering'!$B$2:$AF$2,0),FALSE))</f>
        <v>0</v>
      </c>
      <c r="E12" s="28">
        <f>IF(ISERROR(1/VLOOKUP($B12,'Justerad allokering'!$B$2:$AG$462,MATCH(E$2,'Justerad allokering'!$B$2:$AF$2,0),FALSE)),VLOOKUP($B12,'Allokerad kvv'!$B$2:$AV$468,MATCH(E$2,'Allokerad kvv'!$B$2:$AV$2,0),FALSE),VLOOKUP($B12,'Justerad allokering'!$B$2:$AG$462,MATCH(E$2,'Justerad allokering'!$B$2:$AF$2,0),FALSE))</f>
        <v>0</v>
      </c>
      <c r="F12" s="28">
        <f>IF(ISERROR(1/VLOOKUP($B12,'Justerad allokering'!$B$2:$AG$462,MATCH(F$2,'Justerad allokering'!$B$2:$AF$2,0),FALSE)),VLOOKUP($B12,'Allokerad kvv'!$B$2:$AV$468,MATCH(F$2,'Allokerad kvv'!$B$2:$AV$2,0),FALSE),VLOOKUP($B12,'Justerad allokering'!$B$2:$AG$462,MATCH(F$2,'Justerad allokering'!$B$2:$AF$2,0),FALSE))</f>
        <v>0</v>
      </c>
      <c r="G12" s="28">
        <f>IF(ISERROR(1/VLOOKUP($B12,'Justerad allokering'!$B$2:$AG$462,MATCH(G$2,'Justerad allokering'!$B$2:$AF$2,0),FALSE)),VLOOKUP($B12,'Allokerad kvv'!$B$2:$AV$468,MATCH(G$2,'Allokerad kvv'!$B$2:$AV$2,0),FALSE),VLOOKUP($B12,'Justerad allokering'!$B$2:$AG$462,MATCH(G$2,'Justerad allokering'!$B$2:$AF$2,0),FALSE))</f>
        <v>0</v>
      </c>
      <c r="H12" s="28">
        <f>IF(ISERROR(1/VLOOKUP($B12,'Justerad allokering'!$B$2:$AG$462,MATCH(H$2,'Justerad allokering'!$B$2:$AF$2,0),FALSE)),VLOOKUP($B12,'Allokerad kvv'!$B$2:$AV$468,MATCH(H$2,'Allokerad kvv'!$B$2:$AV$2,0),FALSE),VLOOKUP($B12,'Justerad allokering'!$B$2:$AG$462,MATCH(H$2,'Justerad allokering'!$B$2:$AF$2,0),FALSE))</f>
        <v>0</v>
      </c>
      <c r="I12" s="28">
        <f>IF(ISERROR(1/VLOOKUP($B12,'Justerad allokering'!$B$2:$AG$462,MATCH(I$2,'Justerad allokering'!$B$2:$AF$2,0),FALSE)),VLOOKUP($B12,'Allokerad kvv'!$B$2:$AV$468,MATCH(I$2,'Allokerad kvv'!$B$2:$AV$2,0),FALSE),VLOOKUP($B12,'Justerad allokering'!$B$2:$AG$462,MATCH(I$2,'Justerad allokering'!$B$2:$AF$2,0),FALSE))</f>
        <v>0</v>
      </c>
      <c r="J12" s="28">
        <f>IF(ISERROR(1/VLOOKUP($B12,'Justerad allokering'!$B$2:$AG$462,MATCH(J$2,'Justerad allokering'!$B$2:$AF$2,0),FALSE)),VLOOKUP($B12,'Allokerad kvv'!$B$2:$AV$468,MATCH(J$2,'Allokerad kvv'!$B$2:$AV$2,0),FALSE),VLOOKUP($B12,'Justerad allokering'!$B$2:$AG$462,MATCH(J$2,'Justerad allokering'!$B$2:$AF$2,0),FALSE))</f>
        <v>0</v>
      </c>
      <c r="K12" s="28">
        <f>IF(ISERROR(1/VLOOKUP($B12,'Justerad allokering'!$B$2:$AG$462,MATCH(K$2,'Justerad allokering'!$B$2:$AF$2,0),FALSE)),VLOOKUP($B12,'Allokerad kvv'!$B$2:$AV$468,MATCH(K$2,'Allokerad kvv'!$B$2:$AV$2,0),FALSE),VLOOKUP($B12,'Justerad allokering'!$B$2:$AG$462,MATCH(K$2,'Justerad allokering'!$B$2:$AF$2,0),FALSE))</f>
        <v>0</v>
      </c>
      <c r="L12" s="28">
        <f>IF(ISERROR(1/VLOOKUP($B12,'Justerad allokering'!$B$2:$AG$462,MATCH(L$2,'Justerad allokering'!$B$2:$AF$2,0),FALSE)),VLOOKUP($B12,'Allokerad kvv'!$B$2:$AV$468,MATCH(L$2,'Allokerad kvv'!$B$2:$AV$2,0),FALSE),VLOOKUP($B12,'Justerad allokering'!$B$2:$AG$462,MATCH(L$2,'Justerad allokering'!$B$2:$AF$2,0),FALSE))</f>
        <v>0</v>
      </c>
      <c r="M12" s="28">
        <f>IF(ISERROR(1/VLOOKUP($B12,'Justerad allokering'!$B$2:$AG$462,MATCH(M$2,'Justerad allokering'!$B$2:$AF$2,0),FALSE)),VLOOKUP($B12,'Allokerad kvv'!$B$2:$AV$468,MATCH(M$2,'Allokerad kvv'!$B$2:$AV$2,0),FALSE),VLOOKUP($B12,'Justerad allokering'!$B$2:$AG$462,MATCH(M$2,'Justerad allokering'!$B$2:$AF$2,0),FALSE))</f>
        <v>0</v>
      </c>
      <c r="N12" s="28">
        <f>IF(ISERROR(1/VLOOKUP($B12,'Justerad allokering'!$B$2:$AG$462,MATCH(N$2,'Justerad allokering'!$B$2:$AF$2,0),FALSE)),VLOOKUP($B12,'Allokerad kvv'!$B$2:$AV$468,MATCH(N$2,'Allokerad kvv'!$B$2:$AV$2,0),FALSE),VLOOKUP($B12,'Justerad allokering'!$B$2:$AG$462,MATCH(N$2,'Justerad allokering'!$B$2:$AF$2,0),FALSE))</f>
        <v>0</v>
      </c>
      <c r="O12" s="28">
        <f>IF(ISERROR(1/VLOOKUP($B12,'Justerad allokering'!$B$2:$AG$462,MATCH(O$2,'Justerad allokering'!$B$2:$AF$2,0),FALSE)),VLOOKUP($B12,'Allokerad kvv'!$B$2:$AV$468,MATCH(O$2,'Allokerad kvv'!$B$2:$AV$2,0),FALSE),VLOOKUP($B12,'Justerad allokering'!$B$2:$AG$462,MATCH(O$2,'Justerad allokering'!$B$2:$AF$2,0),FALSE))</f>
        <v>0</v>
      </c>
      <c r="P12" s="28">
        <f>IF(ISERROR(1/VLOOKUP($B12,'Justerad allokering'!$B$2:$AG$462,MATCH(P$2,'Justerad allokering'!$B$2:$AF$2,0),FALSE)),VLOOKUP($B12,'Allokerad kvv'!$B$2:$AV$468,MATCH(P$2,'Allokerad kvv'!$B$2:$AV$2,0),FALSE),VLOOKUP($B12,'Justerad allokering'!$B$2:$AG$462,MATCH(P$2,'Justerad allokering'!$B$2:$AF$2,0),FALSE))</f>
        <v>0</v>
      </c>
      <c r="Q12" s="28">
        <f>IF(ISERROR(1/VLOOKUP($B12,'Justerad allokering'!$B$2:$AG$462,MATCH(Q$2,'Justerad allokering'!$B$2:$AF$2,0),FALSE)),VLOOKUP($B12,'Allokerad kvv'!$B$2:$AV$468,MATCH(Q$2,'Allokerad kvv'!$B$2:$AV$2,0),FALSE),VLOOKUP($B12,'Justerad allokering'!$B$2:$AG$462,MATCH(Q$2,'Justerad allokering'!$B$2:$AF$2,0),FALSE))</f>
        <v>0</v>
      </c>
      <c r="R12" s="28">
        <f>IF(ISERROR(1/VLOOKUP($B12,'Justerad allokering'!$B$2:$AG$462,MATCH(R$2,'Justerad allokering'!$B$2:$AF$2,0),FALSE)),VLOOKUP($B12,'Allokerad kvv'!$B$2:$AV$468,MATCH(R$2,'Allokerad kvv'!$B$2:$AV$2,0),FALSE),VLOOKUP($B12,'Justerad allokering'!$B$2:$AG$462,MATCH(R$2,'Justerad allokering'!$B$2:$AF$2,0),FALSE))</f>
        <v>0</v>
      </c>
      <c r="S12" s="28">
        <f>IF(ISERROR(1/VLOOKUP($B12,'Justerad allokering'!$B$2:$AG$462,MATCH(S$2,'Justerad allokering'!$B$2:$AF$2,0),FALSE)),VLOOKUP($B12,'Allokerad kvv'!$B$2:$AV$468,MATCH(S$2,'Allokerad kvv'!$B$2:$AV$2,0),FALSE),VLOOKUP($B12,'Justerad allokering'!$B$2:$AG$462,MATCH(S$2,'Justerad allokering'!$B$2:$AF$2,0),FALSE))</f>
        <v>0</v>
      </c>
      <c r="T12" s="28">
        <f>IF(ISERROR(1/VLOOKUP($B12,'Justerad allokering'!$B$2:$AG$462,MATCH(T$2,'Justerad allokering'!$B$2:$AF$2,0),FALSE)),VLOOKUP($B12,'Allokerad kvv'!$B$2:$AV$468,MATCH(T$2,'Allokerad kvv'!$B$2:$AV$2,0),FALSE),VLOOKUP($B12,'Justerad allokering'!$B$2:$AG$462,MATCH(T$2,'Justerad allokering'!$B$2:$AF$2,0),FALSE))</f>
        <v>0</v>
      </c>
      <c r="U12" s="28">
        <f>IF(ISERROR(1/VLOOKUP($B12,'Justerad allokering'!$B$2:$AG$462,MATCH(U$2,'Justerad allokering'!$B$2:$AF$2,0),FALSE)),VLOOKUP($B12,'Allokerad kvv'!$B$2:$AV$468,MATCH(U$2,'Allokerad kvv'!$B$2:$AV$2,0),FALSE),VLOOKUP($B12,'Justerad allokering'!$B$2:$AG$462,MATCH(U$2,'Justerad allokering'!$B$2:$AF$2,0),FALSE))</f>
        <v>0</v>
      </c>
      <c r="V12" s="28">
        <f>IF(ISERROR(1/VLOOKUP($B12,'Justerad allokering'!$B$2:$AG$462,MATCH(V$2,'Justerad allokering'!$B$2:$AF$2,0),FALSE)),VLOOKUP($B12,'Allokerad kvv'!$B$2:$AV$468,MATCH(V$2,'Allokerad kvv'!$B$2:$AV$2,0),FALSE),VLOOKUP($B12,'Justerad allokering'!$B$2:$AG$462,MATCH(V$2,'Justerad allokering'!$B$2:$AF$2,0),FALSE))</f>
        <v>0</v>
      </c>
      <c r="W12" s="28">
        <f>IF(ISERROR(1/VLOOKUP($B12,'Justerad allokering'!$B$2:$AG$462,MATCH(W$2,'Justerad allokering'!$B$2:$AF$2,0),FALSE)),VLOOKUP($B12,'Allokerad kvv'!$B$2:$AV$468,MATCH(W$2,'Allokerad kvv'!$B$2:$AV$2,0),FALSE),VLOOKUP($B12,'Justerad allokering'!$B$2:$AG$462,MATCH(W$2,'Justerad allokering'!$B$2:$AF$2,0),FALSE))</f>
        <v>0</v>
      </c>
      <c r="X12" s="28">
        <f>IF(ISERROR(1/VLOOKUP($B12,'Justerad allokering'!$B$2:$AG$462,MATCH(X$2,'Justerad allokering'!$B$2:$AF$2,0),FALSE)),VLOOKUP($B12,'Allokerad kvv'!$B$2:$AV$468,MATCH(X$2,'Allokerad kvv'!$B$2:$AV$2,0),FALSE),VLOOKUP($B12,'Justerad allokering'!$B$2:$AG$462,MATCH(X$2,'Justerad allokering'!$B$2:$AF$2,0),FALSE))</f>
        <v>0</v>
      </c>
      <c r="Y12" s="28">
        <f>IF(ISERROR(1/VLOOKUP($B12,'Justerad allokering'!$B$2:$AG$462,MATCH(Y$2,'Justerad allokering'!$B$2:$AF$2,0),FALSE)),VLOOKUP($B12,'Allokerad kvv'!$B$2:$AV$468,MATCH(Y$2,'Allokerad kvv'!$B$2:$AV$2,0),FALSE),VLOOKUP($B12,'Justerad allokering'!$B$2:$AG$462,MATCH(Y$2,'Justerad allokering'!$B$2:$AF$2,0),FALSE))</f>
        <v>0</v>
      </c>
      <c r="Z12" s="28">
        <f>IF(ISERROR(1/VLOOKUP($B12,'Justerad allokering'!$B$2:$AG$462,MATCH(Z$2,'Justerad allokering'!$B$2:$AF$2,0),FALSE)),VLOOKUP($B12,'Allokerad kvv'!$B$2:$AV$468,MATCH(Z$2,'Allokerad kvv'!$B$2:$AV$2,0),FALSE),VLOOKUP($B12,'Justerad allokering'!$B$2:$AG$462,MATCH(Z$2,'Justerad allokering'!$B$2:$AF$2,0),FALSE))</f>
        <v>0</v>
      </c>
      <c r="AA12" s="28"/>
      <c r="AB12" s="28"/>
      <c r="AE12">
        <f t="shared" si="0"/>
        <v>0</v>
      </c>
      <c r="AG12">
        <f t="shared" si="1"/>
        <v>0</v>
      </c>
      <c r="AH12">
        <f t="shared" si="2"/>
        <v>0</v>
      </c>
      <c r="AI12" s="55" t="str">
        <f>IF(AH12=0,"",AH12/VLOOKUP(B12,Kraftvärmeprod!$B$1:$BC$480,MATCH("Summa tillförd energi exklusive rökgaskondensering",Kraftvärmeprod!$B$1:$BC$1,0),FALSE))</f>
        <v/>
      </c>
    </row>
    <row r="13" spans="1:35" x14ac:dyDescent="0.35">
      <c r="A13" s="28" t="s">
        <v>25</v>
      </c>
      <c r="B13" s="28" t="s">
        <v>26</v>
      </c>
      <c r="C13" s="28">
        <f>IF(ISERROR(1/VLOOKUP($B13,'Justerad allokering'!$B$2:$AG$462,MATCH(C$2,'Justerad allokering'!$B$2:$AF$2,0),FALSE)),VLOOKUP($B13,'Allokerad kvv'!$B$2:$AV$468,MATCH(C$2,'Allokerad kvv'!$B$2:$AV$2,0),FALSE),VLOOKUP($B13,'Justerad allokering'!$B$2:$AG$462,MATCH(C$2,'Justerad allokering'!$B$2:$AF$2,0),FALSE))</f>
        <v>0</v>
      </c>
      <c r="D13" s="28">
        <f>IF(ISERROR(1/VLOOKUP($B13,'Justerad allokering'!$B$2:$AG$462,MATCH(D$2,'Justerad allokering'!$B$2:$AF$2,0),FALSE)),VLOOKUP($B13,'Allokerad kvv'!$B$2:$AV$468,MATCH(D$2,'Allokerad kvv'!$B$2:$AV$2,0),FALSE),VLOOKUP($B13,'Justerad allokering'!$B$2:$AG$462,MATCH(D$2,'Justerad allokering'!$B$2:$AF$2,0),FALSE))</f>
        <v>0</v>
      </c>
      <c r="E13" s="28">
        <f>IF(ISERROR(1/VLOOKUP($B13,'Justerad allokering'!$B$2:$AG$462,MATCH(E$2,'Justerad allokering'!$B$2:$AF$2,0),FALSE)),VLOOKUP($B13,'Allokerad kvv'!$B$2:$AV$468,MATCH(E$2,'Allokerad kvv'!$B$2:$AV$2,0),FALSE),VLOOKUP($B13,'Justerad allokering'!$B$2:$AG$462,MATCH(E$2,'Justerad allokering'!$B$2:$AF$2,0),FALSE))</f>
        <v>0</v>
      </c>
      <c r="F13" s="28">
        <f>IF(ISERROR(1/VLOOKUP($B13,'Justerad allokering'!$B$2:$AG$462,MATCH(F$2,'Justerad allokering'!$B$2:$AF$2,0),FALSE)),VLOOKUP($B13,'Allokerad kvv'!$B$2:$AV$468,MATCH(F$2,'Allokerad kvv'!$B$2:$AV$2,0),FALSE),VLOOKUP($B13,'Justerad allokering'!$B$2:$AG$462,MATCH(F$2,'Justerad allokering'!$B$2:$AF$2,0),FALSE))</f>
        <v>0</v>
      </c>
      <c r="G13" s="28">
        <f>IF(ISERROR(1/VLOOKUP($B13,'Justerad allokering'!$B$2:$AG$462,MATCH(G$2,'Justerad allokering'!$B$2:$AF$2,0),FALSE)),VLOOKUP($B13,'Allokerad kvv'!$B$2:$AV$468,MATCH(G$2,'Allokerad kvv'!$B$2:$AV$2,0),FALSE),VLOOKUP($B13,'Justerad allokering'!$B$2:$AG$462,MATCH(G$2,'Justerad allokering'!$B$2:$AF$2,0),FALSE))</f>
        <v>0</v>
      </c>
      <c r="H13" s="28">
        <f>IF(ISERROR(1/VLOOKUP($B13,'Justerad allokering'!$B$2:$AG$462,MATCH(H$2,'Justerad allokering'!$B$2:$AF$2,0),FALSE)),VLOOKUP($B13,'Allokerad kvv'!$B$2:$AV$468,MATCH(H$2,'Allokerad kvv'!$B$2:$AV$2,0),FALSE),VLOOKUP($B13,'Justerad allokering'!$B$2:$AG$462,MATCH(H$2,'Justerad allokering'!$B$2:$AF$2,0),FALSE))</f>
        <v>0</v>
      </c>
      <c r="I13" s="28">
        <f>IF(ISERROR(1/VLOOKUP($B13,'Justerad allokering'!$B$2:$AG$462,MATCH(I$2,'Justerad allokering'!$B$2:$AF$2,0),FALSE)),VLOOKUP($B13,'Allokerad kvv'!$B$2:$AV$468,MATCH(I$2,'Allokerad kvv'!$B$2:$AV$2,0),FALSE),VLOOKUP($B13,'Justerad allokering'!$B$2:$AG$462,MATCH(I$2,'Justerad allokering'!$B$2:$AF$2,0),FALSE))</f>
        <v>0</v>
      </c>
      <c r="J13" s="28">
        <f>IF(ISERROR(1/VLOOKUP($B13,'Justerad allokering'!$B$2:$AG$462,MATCH(J$2,'Justerad allokering'!$B$2:$AF$2,0),FALSE)),VLOOKUP($B13,'Allokerad kvv'!$B$2:$AV$468,MATCH(J$2,'Allokerad kvv'!$B$2:$AV$2,0),FALSE),VLOOKUP($B13,'Justerad allokering'!$B$2:$AG$462,MATCH(J$2,'Justerad allokering'!$B$2:$AF$2,0),FALSE))</f>
        <v>0</v>
      </c>
      <c r="K13" s="28">
        <f>IF(ISERROR(1/VLOOKUP($B13,'Justerad allokering'!$B$2:$AG$462,MATCH(K$2,'Justerad allokering'!$B$2:$AF$2,0),FALSE)),VLOOKUP($B13,'Allokerad kvv'!$B$2:$AV$468,MATCH(K$2,'Allokerad kvv'!$B$2:$AV$2,0),FALSE),VLOOKUP($B13,'Justerad allokering'!$B$2:$AG$462,MATCH(K$2,'Justerad allokering'!$B$2:$AF$2,0),FALSE))</f>
        <v>0</v>
      </c>
      <c r="L13" s="28">
        <f>IF(ISERROR(1/VLOOKUP($B13,'Justerad allokering'!$B$2:$AG$462,MATCH(L$2,'Justerad allokering'!$B$2:$AF$2,0),FALSE)),VLOOKUP($B13,'Allokerad kvv'!$B$2:$AV$468,MATCH(L$2,'Allokerad kvv'!$B$2:$AV$2,0),FALSE),VLOOKUP($B13,'Justerad allokering'!$B$2:$AG$462,MATCH(L$2,'Justerad allokering'!$B$2:$AF$2,0),FALSE))</f>
        <v>0</v>
      </c>
      <c r="M13" s="28">
        <f>IF(ISERROR(1/VLOOKUP($B13,'Justerad allokering'!$B$2:$AG$462,MATCH(M$2,'Justerad allokering'!$B$2:$AF$2,0),FALSE)),VLOOKUP($B13,'Allokerad kvv'!$B$2:$AV$468,MATCH(M$2,'Allokerad kvv'!$B$2:$AV$2,0),FALSE),VLOOKUP($B13,'Justerad allokering'!$B$2:$AG$462,MATCH(M$2,'Justerad allokering'!$B$2:$AF$2,0),FALSE))</f>
        <v>0</v>
      </c>
      <c r="N13" s="28">
        <f>IF(ISERROR(1/VLOOKUP($B13,'Justerad allokering'!$B$2:$AG$462,MATCH(N$2,'Justerad allokering'!$B$2:$AF$2,0),FALSE)),VLOOKUP($B13,'Allokerad kvv'!$B$2:$AV$468,MATCH(N$2,'Allokerad kvv'!$B$2:$AV$2,0),FALSE),VLOOKUP($B13,'Justerad allokering'!$B$2:$AG$462,MATCH(N$2,'Justerad allokering'!$B$2:$AF$2,0),FALSE))</f>
        <v>0</v>
      </c>
      <c r="O13" s="28">
        <f>IF(ISERROR(1/VLOOKUP($B13,'Justerad allokering'!$B$2:$AG$462,MATCH(O$2,'Justerad allokering'!$B$2:$AF$2,0),FALSE)),VLOOKUP($B13,'Allokerad kvv'!$B$2:$AV$468,MATCH(O$2,'Allokerad kvv'!$B$2:$AV$2,0),FALSE),VLOOKUP($B13,'Justerad allokering'!$B$2:$AG$462,MATCH(O$2,'Justerad allokering'!$B$2:$AF$2,0),FALSE))</f>
        <v>0</v>
      </c>
      <c r="P13" s="28">
        <f>IF(ISERROR(1/VLOOKUP($B13,'Justerad allokering'!$B$2:$AG$462,MATCH(P$2,'Justerad allokering'!$B$2:$AF$2,0),FALSE)),VLOOKUP($B13,'Allokerad kvv'!$B$2:$AV$468,MATCH(P$2,'Allokerad kvv'!$B$2:$AV$2,0),FALSE),VLOOKUP($B13,'Justerad allokering'!$B$2:$AG$462,MATCH(P$2,'Justerad allokering'!$B$2:$AF$2,0),FALSE))</f>
        <v>0</v>
      </c>
      <c r="Q13" s="28">
        <f>IF(ISERROR(1/VLOOKUP($B13,'Justerad allokering'!$B$2:$AG$462,MATCH(Q$2,'Justerad allokering'!$B$2:$AF$2,0),FALSE)),VLOOKUP($B13,'Allokerad kvv'!$B$2:$AV$468,MATCH(Q$2,'Allokerad kvv'!$B$2:$AV$2,0),FALSE),VLOOKUP($B13,'Justerad allokering'!$B$2:$AG$462,MATCH(Q$2,'Justerad allokering'!$B$2:$AF$2,0),FALSE))</f>
        <v>0</v>
      </c>
      <c r="R13" s="28">
        <f>IF(ISERROR(1/VLOOKUP($B13,'Justerad allokering'!$B$2:$AG$462,MATCH(R$2,'Justerad allokering'!$B$2:$AF$2,0),FALSE)),VLOOKUP($B13,'Allokerad kvv'!$B$2:$AV$468,MATCH(R$2,'Allokerad kvv'!$B$2:$AV$2,0),FALSE),VLOOKUP($B13,'Justerad allokering'!$B$2:$AG$462,MATCH(R$2,'Justerad allokering'!$B$2:$AF$2,0),FALSE))</f>
        <v>0</v>
      </c>
      <c r="S13" s="28">
        <f>IF(ISERROR(1/VLOOKUP($B13,'Justerad allokering'!$B$2:$AG$462,MATCH(S$2,'Justerad allokering'!$B$2:$AF$2,0),FALSE)),VLOOKUP($B13,'Allokerad kvv'!$B$2:$AV$468,MATCH(S$2,'Allokerad kvv'!$B$2:$AV$2,0),FALSE),VLOOKUP($B13,'Justerad allokering'!$B$2:$AG$462,MATCH(S$2,'Justerad allokering'!$B$2:$AF$2,0),FALSE))</f>
        <v>0</v>
      </c>
      <c r="T13" s="28">
        <f>IF(ISERROR(1/VLOOKUP($B13,'Justerad allokering'!$B$2:$AG$462,MATCH(T$2,'Justerad allokering'!$B$2:$AF$2,0),FALSE)),VLOOKUP($B13,'Allokerad kvv'!$B$2:$AV$468,MATCH(T$2,'Allokerad kvv'!$B$2:$AV$2,0),FALSE),VLOOKUP($B13,'Justerad allokering'!$B$2:$AG$462,MATCH(T$2,'Justerad allokering'!$B$2:$AF$2,0),FALSE))</f>
        <v>0</v>
      </c>
      <c r="U13" s="28">
        <f>IF(ISERROR(1/VLOOKUP($B13,'Justerad allokering'!$B$2:$AG$462,MATCH(U$2,'Justerad allokering'!$B$2:$AF$2,0),FALSE)),VLOOKUP($B13,'Allokerad kvv'!$B$2:$AV$468,MATCH(U$2,'Allokerad kvv'!$B$2:$AV$2,0),FALSE),VLOOKUP($B13,'Justerad allokering'!$B$2:$AG$462,MATCH(U$2,'Justerad allokering'!$B$2:$AF$2,0),FALSE))</f>
        <v>0</v>
      </c>
      <c r="V13" s="28">
        <f>IF(ISERROR(1/VLOOKUP($B13,'Justerad allokering'!$B$2:$AG$462,MATCH(V$2,'Justerad allokering'!$B$2:$AF$2,0),FALSE)),VLOOKUP($B13,'Allokerad kvv'!$B$2:$AV$468,MATCH(V$2,'Allokerad kvv'!$B$2:$AV$2,0),FALSE),VLOOKUP($B13,'Justerad allokering'!$B$2:$AG$462,MATCH(V$2,'Justerad allokering'!$B$2:$AF$2,0),FALSE))</f>
        <v>0</v>
      </c>
      <c r="W13" s="28">
        <f>IF(ISERROR(1/VLOOKUP($B13,'Justerad allokering'!$B$2:$AG$462,MATCH(W$2,'Justerad allokering'!$B$2:$AF$2,0),FALSE)),VLOOKUP($B13,'Allokerad kvv'!$B$2:$AV$468,MATCH(W$2,'Allokerad kvv'!$B$2:$AV$2,0),FALSE),VLOOKUP($B13,'Justerad allokering'!$B$2:$AG$462,MATCH(W$2,'Justerad allokering'!$B$2:$AF$2,0),FALSE))</f>
        <v>0</v>
      </c>
      <c r="X13" s="28">
        <f>IF(ISERROR(1/VLOOKUP($B13,'Justerad allokering'!$B$2:$AG$462,MATCH(X$2,'Justerad allokering'!$B$2:$AF$2,0),FALSE)),VLOOKUP($B13,'Allokerad kvv'!$B$2:$AV$468,MATCH(X$2,'Allokerad kvv'!$B$2:$AV$2,0),FALSE),VLOOKUP($B13,'Justerad allokering'!$B$2:$AG$462,MATCH(X$2,'Justerad allokering'!$B$2:$AF$2,0),FALSE))</f>
        <v>0</v>
      </c>
      <c r="Y13" s="28">
        <f>IF(ISERROR(1/VLOOKUP($B13,'Justerad allokering'!$B$2:$AG$462,MATCH(Y$2,'Justerad allokering'!$B$2:$AF$2,0),FALSE)),VLOOKUP($B13,'Allokerad kvv'!$B$2:$AV$468,MATCH(Y$2,'Allokerad kvv'!$B$2:$AV$2,0),FALSE),VLOOKUP($B13,'Justerad allokering'!$B$2:$AG$462,MATCH(Y$2,'Justerad allokering'!$B$2:$AF$2,0),FALSE))</f>
        <v>0</v>
      </c>
      <c r="Z13" s="28">
        <f>IF(ISERROR(1/VLOOKUP($B13,'Justerad allokering'!$B$2:$AG$462,MATCH(Z$2,'Justerad allokering'!$B$2:$AF$2,0),FALSE)),VLOOKUP($B13,'Allokerad kvv'!$B$2:$AV$468,MATCH(Z$2,'Allokerad kvv'!$B$2:$AV$2,0),FALSE),VLOOKUP($B13,'Justerad allokering'!$B$2:$AG$462,MATCH(Z$2,'Justerad allokering'!$B$2:$AF$2,0),FALSE))</f>
        <v>0</v>
      </c>
      <c r="AA13" s="28"/>
      <c r="AB13" s="28"/>
      <c r="AE13">
        <f t="shared" si="0"/>
        <v>0</v>
      </c>
      <c r="AG13">
        <f t="shared" si="1"/>
        <v>0</v>
      </c>
      <c r="AH13">
        <f t="shared" si="2"/>
        <v>0</v>
      </c>
      <c r="AI13" s="55" t="str">
        <f>IF(AH13=0,"",AH13/VLOOKUP(B13,Kraftvärmeprod!$B$1:$BC$480,MATCH("Summa tillförd energi exklusive rökgaskondensering",Kraftvärmeprod!$B$1:$BC$1,0),FALSE))</f>
        <v/>
      </c>
    </row>
    <row r="14" spans="1:35" x14ac:dyDescent="0.35">
      <c r="A14" s="28" t="s">
        <v>27</v>
      </c>
      <c r="B14" s="28" t="s">
        <v>28</v>
      </c>
      <c r="C14" s="28">
        <f>IF(ISERROR(1/VLOOKUP($B14,'Justerad allokering'!$B$2:$AG$462,MATCH(C$2,'Justerad allokering'!$B$2:$AF$2,0),FALSE)),VLOOKUP($B14,'Allokerad kvv'!$B$2:$AV$468,MATCH(C$2,'Allokerad kvv'!$B$2:$AV$2,0),FALSE),VLOOKUP($B14,'Justerad allokering'!$B$2:$AG$462,MATCH(C$2,'Justerad allokering'!$B$2:$AF$2,0),FALSE))</f>
        <v>0</v>
      </c>
      <c r="D14" s="28">
        <f>IF(ISERROR(1/VLOOKUP($B14,'Justerad allokering'!$B$2:$AG$462,MATCH(D$2,'Justerad allokering'!$B$2:$AF$2,0),FALSE)),VLOOKUP($B14,'Allokerad kvv'!$B$2:$AV$468,MATCH(D$2,'Allokerad kvv'!$B$2:$AV$2,0),FALSE),VLOOKUP($B14,'Justerad allokering'!$B$2:$AG$462,MATCH(D$2,'Justerad allokering'!$B$2:$AF$2,0),FALSE))</f>
        <v>0</v>
      </c>
      <c r="E14" s="28">
        <f>IF(ISERROR(1/VLOOKUP($B14,'Justerad allokering'!$B$2:$AG$462,MATCH(E$2,'Justerad allokering'!$B$2:$AF$2,0),FALSE)),VLOOKUP($B14,'Allokerad kvv'!$B$2:$AV$468,MATCH(E$2,'Allokerad kvv'!$B$2:$AV$2,0),FALSE),VLOOKUP($B14,'Justerad allokering'!$B$2:$AG$462,MATCH(E$2,'Justerad allokering'!$B$2:$AF$2,0),FALSE))</f>
        <v>0</v>
      </c>
      <c r="F14" s="28">
        <f>IF(ISERROR(1/VLOOKUP($B14,'Justerad allokering'!$B$2:$AG$462,MATCH(F$2,'Justerad allokering'!$B$2:$AF$2,0),FALSE)),VLOOKUP($B14,'Allokerad kvv'!$B$2:$AV$468,MATCH(F$2,'Allokerad kvv'!$B$2:$AV$2,0),FALSE),VLOOKUP($B14,'Justerad allokering'!$B$2:$AG$462,MATCH(F$2,'Justerad allokering'!$B$2:$AF$2,0),FALSE))</f>
        <v>0</v>
      </c>
      <c r="G14" s="28">
        <f>IF(ISERROR(1/VLOOKUP($B14,'Justerad allokering'!$B$2:$AG$462,MATCH(G$2,'Justerad allokering'!$B$2:$AF$2,0),FALSE)),VLOOKUP($B14,'Allokerad kvv'!$B$2:$AV$468,MATCH(G$2,'Allokerad kvv'!$B$2:$AV$2,0),FALSE),VLOOKUP($B14,'Justerad allokering'!$B$2:$AG$462,MATCH(G$2,'Justerad allokering'!$B$2:$AF$2,0),FALSE))</f>
        <v>0</v>
      </c>
      <c r="H14" s="28">
        <f>IF(ISERROR(1/VLOOKUP($B14,'Justerad allokering'!$B$2:$AG$462,MATCH(H$2,'Justerad allokering'!$B$2:$AF$2,0),FALSE)),VLOOKUP($B14,'Allokerad kvv'!$B$2:$AV$468,MATCH(H$2,'Allokerad kvv'!$B$2:$AV$2,0),FALSE),VLOOKUP($B14,'Justerad allokering'!$B$2:$AG$462,MATCH(H$2,'Justerad allokering'!$B$2:$AF$2,0),FALSE))</f>
        <v>0</v>
      </c>
      <c r="I14" s="28">
        <f>IF(ISERROR(1/VLOOKUP($B14,'Justerad allokering'!$B$2:$AG$462,MATCH(I$2,'Justerad allokering'!$B$2:$AF$2,0),FALSE)),VLOOKUP($B14,'Allokerad kvv'!$B$2:$AV$468,MATCH(I$2,'Allokerad kvv'!$B$2:$AV$2,0),FALSE),VLOOKUP($B14,'Justerad allokering'!$B$2:$AG$462,MATCH(I$2,'Justerad allokering'!$B$2:$AF$2,0),FALSE))</f>
        <v>0</v>
      </c>
      <c r="J14" s="28">
        <f>IF(ISERROR(1/VLOOKUP($B14,'Justerad allokering'!$B$2:$AG$462,MATCH(J$2,'Justerad allokering'!$B$2:$AF$2,0),FALSE)),VLOOKUP($B14,'Allokerad kvv'!$B$2:$AV$468,MATCH(J$2,'Allokerad kvv'!$B$2:$AV$2,0),FALSE),VLOOKUP($B14,'Justerad allokering'!$B$2:$AG$462,MATCH(J$2,'Justerad allokering'!$B$2:$AF$2,0),FALSE))</f>
        <v>0</v>
      </c>
      <c r="K14" s="28">
        <f>IF(ISERROR(1/VLOOKUP($B14,'Justerad allokering'!$B$2:$AG$462,MATCH(K$2,'Justerad allokering'!$B$2:$AF$2,0),FALSE)),VLOOKUP($B14,'Allokerad kvv'!$B$2:$AV$468,MATCH(K$2,'Allokerad kvv'!$B$2:$AV$2,0),FALSE),VLOOKUP($B14,'Justerad allokering'!$B$2:$AG$462,MATCH(K$2,'Justerad allokering'!$B$2:$AF$2,0),FALSE))</f>
        <v>0</v>
      </c>
      <c r="L14" s="28">
        <f>IF(ISERROR(1/VLOOKUP($B14,'Justerad allokering'!$B$2:$AG$462,MATCH(L$2,'Justerad allokering'!$B$2:$AF$2,0),FALSE)),VLOOKUP($B14,'Allokerad kvv'!$B$2:$AV$468,MATCH(L$2,'Allokerad kvv'!$B$2:$AV$2,0),FALSE),VLOOKUP($B14,'Justerad allokering'!$B$2:$AG$462,MATCH(L$2,'Justerad allokering'!$B$2:$AF$2,0),FALSE))</f>
        <v>0</v>
      </c>
      <c r="M14" s="28">
        <f>IF(ISERROR(1/VLOOKUP($B14,'Justerad allokering'!$B$2:$AG$462,MATCH(M$2,'Justerad allokering'!$B$2:$AF$2,0),FALSE)),VLOOKUP($B14,'Allokerad kvv'!$B$2:$AV$468,MATCH(M$2,'Allokerad kvv'!$B$2:$AV$2,0),FALSE),VLOOKUP($B14,'Justerad allokering'!$B$2:$AG$462,MATCH(M$2,'Justerad allokering'!$B$2:$AF$2,0),FALSE))</f>
        <v>0</v>
      </c>
      <c r="N14" s="28">
        <f>IF(ISERROR(1/VLOOKUP($B14,'Justerad allokering'!$B$2:$AG$462,MATCH(N$2,'Justerad allokering'!$B$2:$AF$2,0),FALSE)),VLOOKUP($B14,'Allokerad kvv'!$B$2:$AV$468,MATCH(N$2,'Allokerad kvv'!$B$2:$AV$2,0),FALSE),VLOOKUP($B14,'Justerad allokering'!$B$2:$AG$462,MATCH(N$2,'Justerad allokering'!$B$2:$AF$2,0),FALSE))</f>
        <v>0</v>
      </c>
      <c r="O14" s="28">
        <f>IF(ISERROR(1/VLOOKUP($B14,'Justerad allokering'!$B$2:$AG$462,MATCH(O$2,'Justerad allokering'!$B$2:$AF$2,0),FALSE)),VLOOKUP($B14,'Allokerad kvv'!$B$2:$AV$468,MATCH(O$2,'Allokerad kvv'!$B$2:$AV$2,0),FALSE),VLOOKUP($B14,'Justerad allokering'!$B$2:$AG$462,MATCH(O$2,'Justerad allokering'!$B$2:$AF$2,0),FALSE))</f>
        <v>0</v>
      </c>
      <c r="P14" s="28">
        <f>IF(ISERROR(1/VLOOKUP($B14,'Justerad allokering'!$B$2:$AG$462,MATCH(P$2,'Justerad allokering'!$B$2:$AF$2,0),FALSE)),VLOOKUP($B14,'Allokerad kvv'!$B$2:$AV$468,MATCH(P$2,'Allokerad kvv'!$B$2:$AV$2,0),FALSE),VLOOKUP($B14,'Justerad allokering'!$B$2:$AG$462,MATCH(P$2,'Justerad allokering'!$B$2:$AF$2,0),FALSE))</f>
        <v>0</v>
      </c>
      <c r="Q14" s="28">
        <f>IF(ISERROR(1/VLOOKUP($B14,'Justerad allokering'!$B$2:$AG$462,MATCH(Q$2,'Justerad allokering'!$B$2:$AF$2,0),FALSE)),VLOOKUP($B14,'Allokerad kvv'!$B$2:$AV$468,MATCH(Q$2,'Allokerad kvv'!$B$2:$AV$2,0),FALSE),VLOOKUP($B14,'Justerad allokering'!$B$2:$AG$462,MATCH(Q$2,'Justerad allokering'!$B$2:$AF$2,0),FALSE))</f>
        <v>0</v>
      </c>
      <c r="R14" s="28">
        <f>IF(ISERROR(1/VLOOKUP($B14,'Justerad allokering'!$B$2:$AG$462,MATCH(R$2,'Justerad allokering'!$B$2:$AF$2,0),FALSE)),VLOOKUP($B14,'Allokerad kvv'!$B$2:$AV$468,MATCH(R$2,'Allokerad kvv'!$B$2:$AV$2,0),FALSE),VLOOKUP($B14,'Justerad allokering'!$B$2:$AG$462,MATCH(R$2,'Justerad allokering'!$B$2:$AF$2,0),FALSE))</f>
        <v>0</v>
      </c>
      <c r="S14" s="28">
        <f>IF(ISERROR(1/VLOOKUP($B14,'Justerad allokering'!$B$2:$AG$462,MATCH(S$2,'Justerad allokering'!$B$2:$AF$2,0),FALSE)),VLOOKUP($B14,'Allokerad kvv'!$B$2:$AV$468,MATCH(S$2,'Allokerad kvv'!$B$2:$AV$2,0),FALSE),VLOOKUP($B14,'Justerad allokering'!$B$2:$AG$462,MATCH(S$2,'Justerad allokering'!$B$2:$AF$2,0),FALSE))</f>
        <v>0</v>
      </c>
      <c r="T14" s="28">
        <f>IF(ISERROR(1/VLOOKUP($B14,'Justerad allokering'!$B$2:$AG$462,MATCH(T$2,'Justerad allokering'!$B$2:$AF$2,0),FALSE)),VLOOKUP($B14,'Allokerad kvv'!$B$2:$AV$468,MATCH(T$2,'Allokerad kvv'!$B$2:$AV$2,0),FALSE),VLOOKUP($B14,'Justerad allokering'!$B$2:$AG$462,MATCH(T$2,'Justerad allokering'!$B$2:$AF$2,0),FALSE))</f>
        <v>0</v>
      </c>
      <c r="U14" s="28">
        <f>IF(ISERROR(1/VLOOKUP($B14,'Justerad allokering'!$B$2:$AG$462,MATCH(U$2,'Justerad allokering'!$B$2:$AF$2,0),FALSE)),VLOOKUP($B14,'Allokerad kvv'!$B$2:$AV$468,MATCH(U$2,'Allokerad kvv'!$B$2:$AV$2,0),FALSE),VLOOKUP($B14,'Justerad allokering'!$B$2:$AG$462,MATCH(U$2,'Justerad allokering'!$B$2:$AF$2,0),FALSE))</f>
        <v>0</v>
      </c>
      <c r="V14" s="28">
        <f>IF(ISERROR(1/VLOOKUP($B14,'Justerad allokering'!$B$2:$AG$462,MATCH(V$2,'Justerad allokering'!$B$2:$AF$2,0),FALSE)),VLOOKUP($B14,'Allokerad kvv'!$B$2:$AV$468,MATCH(V$2,'Allokerad kvv'!$B$2:$AV$2,0),FALSE),VLOOKUP($B14,'Justerad allokering'!$B$2:$AG$462,MATCH(V$2,'Justerad allokering'!$B$2:$AF$2,0),FALSE))</f>
        <v>0</v>
      </c>
      <c r="W14" s="28">
        <f>IF(ISERROR(1/VLOOKUP($B14,'Justerad allokering'!$B$2:$AG$462,MATCH(W$2,'Justerad allokering'!$B$2:$AF$2,0),FALSE)),VLOOKUP($B14,'Allokerad kvv'!$B$2:$AV$468,MATCH(W$2,'Allokerad kvv'!$B$2:$AV$2,0),FALSE),VLOOKUP($B14,'Justerad allokering'!$B$2:$AG$462,MATCH(W$2,'Justerad allokering'!$B$2:$AF$2,0),FALSE))</f>
        <v>0</v>
      </c>
      <c r="X14" s="28">
        <f>IF(ISERROR(1/VLOOKUP($B14,'Justerad allokering'!$B$2:$AG$462,MATCH(X$2,'Justerad allokering'!$B$2:$AF$2,0),FALSE)),VLOOKUP($B14,'Allokerad kvv'!$B$2:$AV$468,MATCH(X$2,'Allokerad kvv'!$B$2:$AV$2,0),FALSE),VLOOKUP($B14,'Justerad allokering'!$B$2:$AG$462,MATCH(X$2,'Justerad allokering'!$B$2:$AF$2,0),FALSE))</f>
        <v>0</v>
      </c>
      <c r="Y14" s="28">
        <f>IF(ISERROR(1/VLOOKUP($B14,'Justerad allokering'!$B$2:$AG$462,MATCH(Y$2,'Justerad allokering'!$B$2:$AF$2,0),FALSE)),VLOOKUP($B14,'Allokerad kvv'!$B$2:$AV$468,MATCH(Y$2,'Allokerad kvv'!$B$2:$AV$2,0),FALSE),VLOOKUP($B14,'Justerad allokering'!$B$2:$AG$462,MATCH(Y$2,'Justerad allokering'!$B$2:$AF$2,0),FALSE))</f>
        <v>0</v>
      </c>
      <c r="Z14" s="28">
        <f>IF(ISERROR(1/VLOOKUP($B14,'Justerad allokering'!$B$2:$AG$462,MATCH(Z$2,'Justerad allokering'!$B$2:$AF$2,0),FALSE)),VLOOKUP($B14,'Allokerad kvv'!$B$2:$AV$468,MATCH(Z$2,'Allokerad kvv'!$B$2:$AV$2,0),FALSE),VLOOKUP($B14,'Justerad allokering'!$B$2:$AG$462,MATCH(Z$2,'Justerad allokering'!$B$2:$AF$2,0),FALSE))</f>
        <v>0</v>
      </c>
      <c r="AA14" s="28"/>
      <c r="AB14" s="28"/>
      <c r="AE14">
        <f t="shared" si="0"/>
        <v>0</v>
      </c>
      <c r="AG14">
        <f t="shared" si="1"/>
        <v>0</v>
      </c>
      <c r="AH14">
        <f t="shared" si="2"/>
        <v>0</v>
      </c>
      <c r="AI14" s="55" t="str">
        <f>IF(AH14=0,"",AH14/VLOOKUP(B14,Kraftvärmeprod!$B$1:$BC$480,MATCH("Summa tillförd energi exklusive rökgaskondensering",Kraftvärmeprod!$B$1:$BC$1,0),FALSE))</f>
        <v/>
      </c>
    </row>
    <row r="15" spans="1:35" x14ac:dyDescent="0.35">
      <c r="A15" s="28" t="s">
        <v>29</v>
      </c>
      <c r="B15" s="28" t="s">
        <v>30</v>
      </c>
      <c r="C15" s="28">
        <f>IF(ISERROR(1/VLOOKUP($B15,'Justerad allokering'!$B$2:$AG$462,MATCH(C$2,'Justerad allokering'!$B$2:$AF$2,0),FALSE)),VLOOKUP($B15,'Allokerad kvv'!$B$2:$AV$468,MATCH(C$2,'Allokerad kvv'!$B$2:$AV$2,0),FALSE),VLOOKUP($B15,'Justerad allokering'!$B$2:$AG$462,MATCH(C$2,'Justerad allokering'!$B$2:$AF$2,0),FALSE))</f>
        <v>0</v>
      </c>
      <c r="D15" s="28">
        <f>IF(ISERROR(1/VLOOKUP($B15,'Justerad allokering'!$B$2:$AG$462,MATCH(D$2,'Justerad allokering'!$B$2:$AF$2,0),FALSE)),VLOOKUP($B15,'Allokerad kvv'!$B$2:$AV$468,MATCH(D$2,'Allokerad kvv'!$B$2:$AV$2,0),FALSE),VLOOKUP($B15,'Justerad allokering'!$B$2:$AG$462,MATCH(D$2,'Justerad allokering'!$B$2:$AF$2,0),FALSE))</f>
        <v>0</v>
      </c>
      <c r="E15" s="28">
        <f>IF(ISERROR(1/VLOOKUP($B15,'Justerad allokering'!$B$2:$AG$462,MATCH(E$2,'Justerad allokering'!$B$2:$AF$2,0),FALSE)),VLOOKUP($B15,'Allokerad kvv'!$B$2:$AV$468,MATCH(E$2,'Allokerad kvv'!$B$2:$AV$2,0),FALSE),VLOOKUP($B15,'Justerad allokering'!$B$2:$AG$462,MATCH(E$2,'Justerad allokering'!$B$2:$AF$2,0),FALSE))</f>
        <v>0</v>
      </c>
      <c r="F15" s="28">
        <f>IF(ISERROR(1/VLOOKUP($B15,'Justerad allokering'!$B$2:$AG$462,MATCH(F$2,'Justerad allokering'!$B$2:$AF$2,0),FALSE)),VLOOKUP($B15,'Allokerad kvv'!$B$2:$AV$468,MATCH(F$2,'Allokerad kvv'!$B$2:$AV$2,0),FALSE),VLOOKUP($B15,'Justerad allokering'!$B$2:$AG$462,MATCH(F$2,'Justerad allokering'!$B$2:$AF$2,0),FALSE))</f>
        <v>0</v>
      </c>
      <c r="G15" s="28">
        <f>IF(ISERROR(1/VLOOKUP($B15,'Justerad allokering'!$B$2:$AG$462,MATCH(G$2,'Justerad allokering'!$B$2:$AF$2,0),FALSE)),VLOOKUP($B15,'Allokerad kvv'!$B$2:$AV$468,MATCH(G$2,'Allokerad kvv'!$B$2:$AV$2,0),FALSE),VLOOKUP($B15,'Justerad allokering'!$B$2:$AG$462,MATCH(G$2,'Justerad allokering'!$B$2:$AF$2,0),FALSE))</f>
        <v>0</v>
      </c>
      <c r="H15" s="28">
        <f>IF(ISERROR(1/VLOOKUP($B15,'Justerad allokering'!$B$2:$AG$462,MATCH(H$2,'Justerad allokering'!$B$2:$AF$2,0),FALSE)),VLOOKUP($B15,'Allokerad kvv'!$B$2:$AV$468,MATCH(H$2,'Allokerad kvv'!$B$2:$AV$2,0),FALSE),VLOOKUP($B15,'Justerad allokering'!$B$2:$AG$462,MATCH(H$2,'Justerad allokering'!$B$2:$AF$2,0),FALSE))</f>
        <v>0</v>
      </c>
      <c r="I15" s="28">
        <f>IF(ISERROR(1/VLOOKUP($B15,'Justerad allokering'!$B$2:$AG$462,MATCH(I$2,'Justerad allokering'!$B$2:$AF$2,0),FALSE)),VLOOKUP($B15,'Allokerad kvv'!$B$2:$AV$468,MATCH(I$2,'Allokerad kvv'!$B$2:$AV$2,0),FALSE),VLOOKUP($B15,'Justerad allokering'!$B$2:$AG$462,MATCH(I$2,'Justerad allokering'!$B$2:$AF$2,0),FALSE))</f>
        <v>0</v>
      </c>
      <c r="J15" s="28">
        <f>IF(ISERROR(1/VLOOKUP($B15,'Justerad allokering'!$B$2:$AG$462,MATCH(J$2,'Justerad allokering'!$B$2:$AF$2,0),FALSE)),VLOOKUP($B15,'Allokerad kvv'!$B$2:$AV$468,MATCH(J$2,'Allokerad kvv'!$B$2:$AV$2,0),FALSE),VLOOKUP($B15,'Justerad allokering'!$B$2:$AG$462,MATCH(J$2,'Justerad allokering'!$B$2:$AF$2,0),FALSE))</f>
        <v>0</v>
      </c>
      <c r="K15" s="28">
        <f>IF(ISERROR(1/VLOOKUP($B15,'Justerad allokering'!$B$2:$AG$462,MATCH(K$2,'Justerad allokering'!$B$2:$AF$2,0),FALSE)),VLOOKUP($B15,'Allokerad kvv'!$B$2:$AV$468,MATCH(K$2,'Allokerad kvv'!$B$2:$AV$2,0),FALSE),VLOOKUP($B15,'Justerad allokering'!$B$2:$AG$462,MATCH(K$2,'Justerad allokering'!$B$2:$AF$2,0),FALSE))</f>
        <v>0</v>
      </c>
      <c r="L15" s="28">
        <f>IF(ISERROR(1/VLOOKUP($B15,'Justerad allokering'!$B$2:$AG$462,MATCH(L$2,'Justerad allokering'!$B$2:$AF$2,0),FALSE)),VLOOKUP($B15,'Allokerad kvv'!$B$2:$AV$468,MATCH(L$2,'Allokerad kvv'!$B$2:$AV$2,0),FALSE),VLOOKUP($B15,'Justerad allokering'!$B$2:$AG$462,MATCH(L$2,'Justerad allokering'!$B$2:$AF$2,0),FALSE))</f>
        <v>0</v>
      </c>
      <c r="M15" s="28">
        <f>IF(ISERROR(1/VLOOKUP($B15,'Justerad allokering'!$B$2:$AG$462,MATCH(M$2,'Justerad allokering'!$B$2:$AF$2,0),FALSE)),VLOOKUP($B15,'Allokerad kvv'!$B$2:$AV$468,MATCH(M$2,'Allokerad kvv'!$B$2:$AV$2,0),FALSE),VLOOKUP($B15,'Justerad allokering'!$B$2:$AG$462,MATCH(M$2,'Justerad allokering'!$B$2:$AF$2,0),FALSE))</f>
        <v>0</v>
      </c>
      <c r="N15" s="28">
        <f>IF(ISERROR(1/VLOOKUP($B15,'Justerad allokering'!$B$2:$AG$462,MATCH(N$2,'Justerad allokering'!$B$2:$AF$2,0),FALSE)),VLOOKUP($B15,'Allokerad kvv'!$B$2:$AV$468,MATCH(N$2,'Allokerad kvv'!$B$2:$AV$2,0),FALSE),VLOOKUP($B15,'Justerad allokering'!$B$2:$AG$462,MATCH(N$2,'Justerad allokering'!$B$2:$AF$2,0),FALSE))</f>
        <v>0</v>
      </c>
      <c r="O15" s="28">
        <f>IF(ISERROR(1/VLOOKUP($B15,'Justerad allokering'!$B$2:$AG$462,MATCH(O$2,'Justerad allokering'!$B$2:$AF$2,0),FALSE)),VLOOKUP($B15,'Allokerad kvv'!$B$2:$AV$468,MATCH(O$2,'Allokerad kvv'!$B$2:$AV$2,0),FALSE),VLOOKUP($B15,'Justerad allokering'!$B$2:$AG$462,MATCH(O$2,'Justerad allokering'!$B$2:$AF$2,0),FALSE))</f>
        <v>0</v>
      </c>
      <c r="P15" s="28">
        <f>IF(ISERROR(1/VLOOKUP($B15,'Justerad allokering'!$B$2:$AG$462,MATCH(P$2,'Justerad allokering'!$B$2:$AF$2,0),FALSE)),VLOOKUP($B15,'Allokerad kvv'!$B$2:$AV$468,MATCH(P$2,'Allokerad kvv'!$B$2:$AV$2,0),FALSE),VLOOKUP($B15,'Justerad allokering'!$B$2:$AG$462,MATCH(P$2,'Justerad allokering'!$B$2:$AF$2,0),FALSE))</f>
        <v>0</v>
      </c>
      <c r="Q15" s="28">
        <f>IF(ISERROR(1/VLOOKUP($B15,'Justerad allokering'!$B$2:$AG$462,MATCH(Q$2,'Justerad allokering'!$B$2:$AF$2,0),FALSE)),VLOOKUP($B15,'Allokerad kvv'!$B$2:$AV$468,MATCH(Q$2,'Allokerad kvv'!$B$2:$AV$2,0),FALSE),VLOOKUP($B15,'Justerad allokering'!$B$2:$AG$462,MATCH(Q$2,'Justerad allokering'!$B$2:$AF$2,0),FALSE))</f>
        <v>0</v>
      </c>
      <c r="R15" s="28">
        <f>IF(ISERROR(1/VLOOKUP($B15,'Justerad allokering'!$B$2:$AG$462,MATCH(R$2,'Justerad allokering'!$B$2:$AF$2,0),FALSE)),VLOOKUP($B15,'Allokerad kvv'!$B$2:$AV$468,MATCH(R$2,'Allokerad kvv'!$B$2:$AV$2,0),FALSE),VLOOKUP($B15,'Justerad allokering'!$B$2:$AG$462,MATCH(R$2,'Justerad allokering'!$B$2:$AF$2,0),FALSE))</f>
        <v>0</v>
      </c>
      <c r="S15" s="28">
        <f>IF(ISERROR(1/VLOOKUP($B15,'Justerad allokering'!$B$2:$AG$462,MATCH(S$2,'Justerad allokering'!$B$2:$AF$2,0),FALSE)),VLOOKUP($B15,'Allokerad kvv'!$B$2:$AV$468,MATCH(S$2,'Allokerad kvv'!$B$2:$AV$2,0),FALSE),VLOOKUP($B15,'Justerad allokering'!$B$2:$AG$462,MATCH(S$2,'Justerad allokering'!$B$2:$AF$2,0),FALSE))</f>
        <v>0</v>
      </c>
      <c r="T15" s="28">
        <f>IF(ISERROR(1/VLOOKUP($B15,'Justerad allokering'!$B$2:$AG$462,MATCH(T$2,'Justerad allokering'!$B$2:$AF$2,0),FALSE)),VLOOKUP($B15,'Allokerad kvv'!$B$2:$AV$468,MATCH(T$2,'Allokerad kvv'!$B$2:$AV$2,0),FALSE),VLOOKUP($B15,'Justerad allokering'!$B$2:$AG$462,MATCH(T$2,'Justerad allokering'!$B$2:$AF$2,0),FALSE))</f>
        <v>0</v>
      </c>
      <c r="U15" s="28">
        <f>IF(ISERROR(1/VLOOKUP($B15,'Justerad allokering'!$B$2:$AG$462,MATCH(U$2,'Justerad allokering'!$B$2:$AF$2,0),FALSE)),VLOOKUP($B15,'Allokerad kvv'!$B$2:$AV$468,MATCH(U$2,'Allokerad kvv'!$B$2:$AV$2,0),FALSE),VLOOKUP($B15,'Justerad allokering'!$B$2:$AG$462,MATCH(U$2,'Justerad allokering'!$B$2:$AF$2,0),FALSE))</f>
        <v>0</v>
      </c>
      <c r="V15" s="28">
        <f>IF(ISERROR(1/VLOOKUP($B15,'Justerad allokering'!$B$2:$AG$462,MATCH(V$2,'Justerad allokering'!$B$2:$AF$2,0),FALSE)),VLOOKUP($B15,'Allokerad kvv'!$B$2:$AV$468,MATCH(V$2,'Allokerad kvv'!$B$2:$AV$2,0),FALSE),VLOOKUP($B15,'Justerad allokering'!$B$2:$AG$462,MATCH(V$2,'Justerad allokering'!$B$2:$AF$2,0),FALSE))</f>
        <v>0</v>
      </c>
      <c r="W15" s="28">
        <f>IF(ISERROR(1/VLOOKUP($B15,'Justerad allokering'!$B$2:$AG$462,MATCH(W$2,'Justerad allokering'!$B$2:$AF$2,0),FALSE)),VLOOKUP($B15,'Allokerad kvv'!$B$2:$AV$468,MATCH(W$2,'Allokerad kvv'!$B$2:$AV$2,0),FALSE),VLOOKUP($B15,'Justerad allokering'!$B$2:$AG$462,MATCH(W$2,'Justerad allokering'!$B$2:$AF$2,0),FALSE))</f>
        <v>0</v>
      </c>
      <c r="X15" s="28">
        <f>IF(ISERROR(1/VLOOKUP($B15,'Justerad allokering'!$B$2:$AG$462,MATCH(X$2,'Justerad allokering'!$B$2:$AF$2,0),FALSE)),VLOOKUP($B15,'Allokerad kvv'!$B$2:$AV$468,MATCH(X$2,'Allokerad kvv'!$B$2:$AV$2,0),FALSE),VLOOKUP($B15,'Justerad allokering'!$B$2:$AG$462,MATCH(X$2,'Justerad allokering'!$B$2:$AF$2,0),FALSE))</f>
        <v>0</v>
      </c>
      <c r="Y15" s="28">
        <f>IF(ISERROR(1/VLOOKUP($B15,'Justerad allokering'!$B$2:$AG$462,MATCH(Y$2,'Justerad allokering'!$B$2:$AF$2,0),FALSE)),VLOOKUP($B15,'Allokerad kvv'!$B$2:$AV$468,MATCH(Y$2,'Allokerad kvv'!$B$2:$AV$2,0),FALSE),VLOOKUP($B15,'Justerad allokering'!$B$2:$AG$462,MATCH(Y$2,'Justerad allokering'!$B$2:$AF$2,0),FALSE))</f>
        <v>0</v>
      </c>
      <c r="Z15" s="28">
        <f>IF(ISERROR(1/VLOOKUP($B15,'Justerad allokering'!$B$2:$AG$462,MATCH(Z$2,'Justerad allokering'!$B$2:$AF$2,0),FALSE)),VLOOKUP($B15,'Allokerad kvv'!$B$2:$AV$468,MATCH(Z$2,'Allokerad kvv'!$B$2:$AV$2,0),FALSE),VLOOKUP($B15,'Justerad allokering'!$B$2:$AG$462,MATCH(Z$2,'Justerad allokering'!$B$2:$AF$2,0),FALSE))</f>
        <v>0</v>
      </c>
      <c r="AA15" s="28"/>
      <c r="AB15" s="28"/>
      <c r="AE15">
        <f t="shared" si="0"/>
        <v>0</v>
      </c>
      <c r="AG15">
        <f t="shared" si="1"/>
        <v>0</v>
      </c>
      <c r="AH15">
        <f t="shared" si="2"/>
        <v>0</v>
      </c>
      <c r="AI15" s="55" t="str">
        <f>IF(AH15=0,"",AH15/VLOOKUP(B15,Kraftvärmeprod!$B$1:$BC$480,MATCH("Summa tillförd energi exklusive rökgaskondensering",Kraftvärmeprod!$B$1:$BC$1,0),FALSE))</f>
        <v/>
      </c>
    </row>
    <row r="16" spans="1:35" x14ac:dyDescent="0.35">
      <c r="A16" s="28" t="s">
        <v>31</v>
      </c>
      <c r="B16" s="28" t="s">
        <v>32</v>
      </c>
      <c r="C16" s="28">
        <f>IF(ISERROR(1/VLOOKUP($B16,'Justerad allokering'!$B$2:$AG$462,MATCH(C$2,'Justerad allokering'!$B$2:$AF$2,0),FALSE)),VLOOKUP($B16,'Allokerad kvv'!$B$2:$AV$468,MATCH(C$2,'Allokerad kvv'!$B$2:$AV$2,0),FALSE),VLOOKUP($B16,'Justerad allokering'!$B$2:$AG$462,MATCH(C$2,'Justerad allokering'!$B$2:$AF$2,0),FALSE))</f>
        <v>0</v>
      </c>
      <c r="D16" s="28">
        <f>IF(ISERROR(1/VLOOKUP($B16,'Justerad allokering'!$B$2:$AG$462,MATCH(D$2,'Justerad allokering'!$B$2:$AF$2,0),FALSE)),VLOOKUP($B16,'Allokerad kvv'!$B$2:$AV$468,MATCH(D$2,'Allokerad kvv'!$B$2:$AV$2,0),FALSE),VLOOKUP($B16,'Justerad allokering'!$B$2:$AG$462,MATCH(D$2,'Justerad allokering'!$B$2:$AF$2,0),FALSE))</f>
        <v>0</v>
      </c>
      <c r="E16" s="28">
        <f>IF(ISERROR(1/VLOOKUP($B16,'Justerad allokering'!$B$2:$AG$462,MATCH(E$2,'Justerad allokering'!$B$2:$AF$2,0),FALSE)),VLOOKUP($B16,'Allokerad kvv'!$B$2:$AV$468,MATCH(E$2,'Allokerad kvv'!$B$2:$AV$2,0),FALSE),VLOOKUP($B16,'Justerad allokering'!$B$2:$AG$462,MATCH(E$2,'Justerad allokering'!$B$2:$AF$2,0),FALSE))</f>
        <v>0</v>
      </c>
      <c r="F16" s="28">
        <f>IF(ISERROR(1/VLOOKUP($B16,'Justerad allokering'!$B$2:$AG$462,MATCH(F$2,'Justerad allokering'!$B$2:$AF$2,0),FALSE)),VLOOKUP($B16,'Allokerad kvv'!$B$2:$AV$468,MATCH(F$2,'Allokerad kvv'!$B$2:$AV$2,0),FALSE),VLOOKUP($B16,'Justerad allokering'!$B$2:$AG$462,MATCH(F$2,'Justerad allokering'!$B$2:$AF$2,0),FALSE))</f>
        <v>0</v>
      </c>
      <c r="G16" s="28">
        <f>IF(ISERROR(1/VLOOKUP($B16,'Justerad allokering'!$B$2:$AG$462,MATCH(G$2,'Justerad allokering'!$B$2:$AF$2,0),FALSE)),VLOOKUP($B16,'Allokerad kvv'!$B$2:$AV$468,MATCH(G$2,'Allokerad kvv'!$B$2:$AV$2,0),FALSE),VLOOKUP($B16,'Justerad allokering'!$B$2:$AG$462,MATCH(G$2,'Justerad allokering'!$B$2:$AF$2,0),FALSE))</f>
        <v>0</v>
      </c>
      <c r="H16" s="28">
        <f>IF(ISERROR(1/VLOOKUP($B16,'Justerad allokering'!$B$2:$AG$462,MATCH(H$2,'Justerad allokering'!$B$2:$AF$2,0),FALSE)),VLOOKUP($B16,'Allokerad kvv'!$B$2:$AV$468,MATCH(H$2,'Allokerad kvv'!$B$2:$AV$2,0),FALSE),VLOOKUP($B16,'Justerad allokering'!$B$2:$AG$462,MATCH(H$2,'Justerad allokering'!$B$2:$AF$2,0),FALSE))</f>
        <v>0</v>
      </c>
      <c r="I16" s="28">
        <f>IF(ISERROR(1/VLOOKUP($B16,'Justerad allokering'!$B$2:$AG$462,MATCH(I$2,'Justerad allokering'!$B$2:$AF$2,0),FALSE)),VLOOKUP($B16,'Allokerad kvv'!$B$2:$AV$468,MATCH(I$2,'Allokerad kvv'!$B$2:$AV$2,0),FALSE),VLOOKUP($B16,'Justerad allokering'!$B$2:$AG$462,MATCH(I$2,'Justerad allokering'!$B$2:$AF$2,0),FALSE))</f>
        <v>0</v>
      </c>
      <c r="J16" s="28">
        <f>IF(ISERROR(1/VLOOKUP($B16,'Justerad allokering'!$B$2:$AG$462,MATCH(J$2,'Justerad allokering'!$B$2:$AF$2,0),FALSE)),VLOOKUP($B16,'Allokerad kvv'!$B$2:$AV$468,MATCH(J$2,'Allokerad kvv'!$B$2:$AV$2,0),FALSE),VLOOKUP($B16,'Justerad allokering'!$B$2:$AG$462,MATCH(J$2,'Justerad allokering'!$B$2:$AF$2,0),FALSE))</f>
        <v>0</v>
      </c>
      <c r="K16" s="28">
        <f>IF(ISERROR(1/VLOOKUP($B16,'Justerad allokering'!$B$2:$AG$462,MATCH(K$2,'Justerad allokering'!$B$2:$AF$2,0),FALSE)),VLOOKUP($B16,'Allokerad kvv'!$B$2:$AV$468,MATCH(K$2,'Allokerad kvv'!$B$2:$AV$2,0),FALSE),VLOOKUP($B16,'Justerad allokering'!$B$2:$AG$462,MATCH(K$2,'Justerad allokering'!$B$2:$AF$2,0),FALSE))</f>
        <v>0</v>
      </c>
      <c r="L16" s="28">
        <f>IF(ISERROR(1/VLOOKUP($B16,'Justerad allokering'!$B$2:$AG$462,MATCH(L$2,'Justerad allokering'!$B$2:$AF$2,0),FALSE)),VLOOKUP($B16,'Allokerad kvv'!$B$2:$AV$468,MATCH(L$2,'Allokerad kvv'!$B$2:$AV$2,0),FALSE),VLOOKUP($B16,'Justerad allokering'!$B$2:$AG$462,MATCH(L$2,'Justerad allokering'!$B$2:$AF$2,0),FALSE))</f>
        <v>0</v>
      </c>
      <c r="M16" s="28">
        <f>IF(ISERROR(1/VLOOKUP($B16,'Justerad allokering'!$B$2:$AG$462,MATCH(M$2,'Justerad allokering'!$B$2:$AF$2,0),FALSE)),VLOOKUP($B16,'Allokerad kvv'!$B$2:$AV$468,MATCH(M$2,'Allokerad kvv'!$B$2:$AV$2,0),FALSE),VLOOKUP($B16,'Justerad allokering'!$B$2:$AG$462,MATCH(M$2,'Justerad allokering'!$B$2:$AF$2,0),FALSE))</f>
        <v>0</v>
      </c>
      <c r="N16" s="28">
        <f>IF(ISERROR(1/VLOOKUP($B16,'Justerad allokering'!$B$2:$AG$462,MATCH(N$2,'Justerad allokering'!$B$2:$AF$2,0),FALSE)),VLOOKUP($B16,'Allokerad kvv'!$B$2:$AV$468,MATCH(N$2,'Allokerad kvv'!$B$2:$AV$2,0),FALSE),VLOOKUP($B16,'Justerad allokering'!$B$2:$AG$462,MATCH(N$2,'Justerad allokering'!$B$2:$AF$2,0),FALSE))</f>
        <v>0</v>
      </c>
      <c r="O16" s="28">
        <f>IF(ISERROR(1/VLOOKUP($B16,'Justerad allokering'!$B$2:$AG$462,MATCH(O$2,'Justerad allokering'!$B$2:$AF$2,0),FALSE)),VLOOKUP($B16,'Allokerad kvv'!$B$2:$AV$468,MATCH(O$2,'Allokerad kvv'!$B$2:$AV$2,0),FALSE),VLOOKUP($B16,'Justerad allokering'!$B$2:$AG$462,MATCH(O$2,'Justerad allokering'!$B$2:$AF$2,0),FALSE))</f>
        <v>0</v>
      </c>
      <c r="P16" s="28">
        <f>IF(ISERROR(1/VLOOKUP($B16,'Justerad allokering'!$B$2:$AG$462,MATCH(P$2,'Justerad allokering'!$B$2:$AF$2,0),FALSE)),VLOOKUP($B16,'Allokerad kvv'!$B$2:$AV$468,MATCH(P$2,'Allokerad kvv'!$B$2:$AV$2,0),FALSE),VLOOKUP($B16,'Justerad allokering'!$B$2:$AG$462,MATCH(P$2,'Justerad allokering'!$B$2:$AF$2,0),FALSE))</f>
        <v>0</v>
      </c>
      <c r="Q16" s="28">
        <f>IF(ISERROR(1/VLOOKUP($B16,'Justerad allokering'!$B$2:$AG$462,MATCH(Q$2,'Justerad allokering'!$B$2:$AF$2,0),FALSE)),VLOOKUP($B16,'Allokerad kvv'!$B$2:$AV$468,MATCH(Q$2,'Allokerad kvv'!$B$2:$AV$2,0),FALSE),VLOOKUP($B16,'Justerad allokering'!$B$2:$AG$462,MATCH(Q$2,'Justerad allokering'!$B$2:$AF$2,0),FALSE))</f>
        <v>0</v>
      </c>
      <c r="R16" s="28">
        <f>IF(ISERROR(1/VLOOKUP($B16,'Justerad allokering'!$B$2:$AG$462,MATCH(R$2,'Justerad allokering'!$B$2:$AF$2,0),FALSE)),VLOOKUP($B16,'Allokerad kvv'!$B$2:$AV$468,MATCH(R$2,'Allokerad kvv'!$B$2:$AV$2,0),FALSE),VLOOKUP($B16,'Justerad allokering'!$B$2:$AG$462,MATCH(R$2,'Justerad allokering'!$B$2:$AF$2,0),FALSE))</f>
        <v>0</v>
      </c>
      <c r="S16" s="28">
        <f>IF(ISERROR(1/VLOOKUP($B16,'Justerad allokering'!$B$2:$AG$462,MATCH(S$2,'Justerad allokering'!$B$2:$AF$2,0),FALSE)),VLOOKUP($B16,'Allokerad kvv'!$B$2:$AV$468,MATCH(S$2,'Allokerad kvv'!$B$2:$AV$2,0),FALSE),VLOOKUP($B16,'Justerad allokering'!$B$2:$AG$462,MATCH(S$2,'Justerad allokering'!$B$2:$AF$2,0),FALSE))</f>
        <v>0</v>
      </c>
      <c r="T16" s="28">
        <f>IF(ISERROR(1/VLOOKUP($B16,'Justerad allokering'!$B$2:$AG$462,MATCH(T$2,'Justerad allokering'!$B$2:$AF$2,0),FALSE)),VLOOKUP($B16,'Allokerad kvv'!$B$2:$AV$468,MATCH(T$2,'Allokerad kvv'!$B$2:$AV$2,0),FALSE),VLOOKUP($B16,'Justerad allokering'!$B$2:$AG$462,MATCH(T$2,'Justerad allokering'!$B$2:$AF$2,0),FALSE))</f>
        <v>0</v>
      </c>
      <c r="U16" s="28">
        <f>IF(ISERROR(1/VLOOKUP($B16,'Justerad allokering'!$B$2:$AG$462,MATCH(U$2,'Justerad allokering'!$B$2:$AF$2,0),FALSE)),VLOOKUP($B16,'Allokerad kvv'!$B$2:$AV$468,MATCH(U$2,'Allokerad kvv'!$B$2:$AV$2,0),FALSE),VLOOKUP($B16,'Justerad allokering'!$B$2:$AG$462,MATCH(U$2,'Justerad allokering'!$B$2:$AF$2,0),FALSE))</f>
        <v>0</v>
      </c>
      <c r="V16" s="28">
        <f>IF(ISERROR(1/VLOOKUP($B16,'Justerad allokering'!$B$2:$AG$462,MATCH(V$2,'Justerad allokering'!$B$2:$AF$2,0),FALSE)),VLOOKUP($B16,'Allokerad kvv'!$B$2:$AV$468,MATCH(V$2,'Allokerad kvv'!$B$2:$AV$2,0),FALSE),VLOOKUP($B16,'Justerad allokering'!$B$2:$AG$462,MATCH(V$2,'Justerad allokering'!$B$2:$AF$2,0),FALSE))</f>
        <v>0</v>
      </c>
      <c r="W16" s="28">
        <f>IF(ISERROR(1/VLOOKUP($B16,'Justerad allokering'!$B$2:$AG$462,MATCH(W$2,'Justerad allokering'!$B$2:$AF$2,0),FALSE)),VLOOKUP($B16,'Allokerad kvv'!$B$2:$AV$468,MATCH(W$2,'Allokerad kvv'!$B$2:$AV$2,0),FALSE),VLOOKUP($B16,'Justerad allokering'!$B$2:$AG$462,MATCH(W$2,'Justerad allokering'!$B$2:$AF$2,0),FALSE))</f>
        <v>0</v>
      </c>
      <c r="X16" s="28">
        <f>IF(ISERROR(1/VLOOKUP($B16,'Justerad allokering'!$B$2:$AG$462,MATCH(X$2,'Justerad allokering'!$B$2:$AF$2,0),FALSE)),VLOOKUP($B16,'Allokerad kvv'!$B$2:$AV$468,MATCH(X$2,'Allokerad kvv'!$B$2:$AV$2,0),FALSE),VLOOKUP($B16,'Justerad allokering'!$B$2:$AG$462,MATCH(X$2,'Justerad allokering'!$B$2:$AF$2,0),FALSE))</f>
        <v>0</v>
      </c>
      <c r="Y16" s="28">
        <f>IF(ISERROR(1/VLOOKUP($B16,'Justerad allokering'!$B$2:$AG$462,MATCH(Y$2,'Justerad allokering'!$B$2:$AF$2,0),FALSE)),VLOOKUP($B16,'Allokerad kvv'!$B$2:$AV$468,MATCH(Y$2,'Allokerad kvv'!$B$2:$AV$2,0),FALSE),VLOOKUP($B16,'Justerad allokering'!$B$2:$AG$462,MATCH(Y$2,'Justerad allokering'!$B$2:$AF$2,0),FALSE))</f>
        <v>0</v>
      </c>
      <c r="Z16" s="28">
        <f>IF(ISERROR(1/VLOOKUP($B16,'Justerad allokering'!$B$2:$AG$462,MATCH(Z$2,'Justerad allokering'!$B$2:$AF$2,0),FALSE)),VLOOKUP($B16,'Allokerad kvv'!$B$2:$AV$468,MATCH(Z$2,'Allokerad kvv'!$B$2:$AV$2,0),FALSE),VLOOKUP($B16,'Justerad allokering'!$B$2:$AG$462,MATCH(Z$2,'Justerad allokering'!$B$2:$AF$2,0),FALSE))</f>
        <v>0</v>
      </c>
      <c r="AA16" s="28"/>
      <c r="AB16" s="28"/>
      <c r="AE16">
        <f t="shared" si="0"/>
        <v>0</v>
      </c>
      <c r="AG16">
        <f t="shared" si="1"/>
        <v>0</v>
      </c>
      <c r="AH16">
        <f t="shared" si="2"/>
        <v>0</v>
      </c>
      <c r="AI16" s="55" t="str">
        <f>IF(AH16=0,"",AH16/VLOOKUP(B16,Kraftvärmeprod!$B$1:$BC$480,MATCH("Summa tillförd energi exklusive rökgaskondensering",Kraftvärmeprod!$B$1:$BC$1,0),FALSE))</f>
        <v/>
      </c>
    </row>
    <row r="17" spans="1:35" x14ac:dyDescent="0.35">
      <c r="A17" s="28" t="s">
        <v>31</v>
      </c>
      <c r="B17" s="28" t="s">
        <v>33</v>
      </c>
      <c r="C17" s="28">
        <f>IF(ISERROR(1/VLOOKUP($B17,'Justerad allokering'!$B$2:$AG$462,MATCH(C$2,'Justerad allokering'!$B$2:$AF$2,0),FALSE)),VLOOKUP($B17,'Allokerad kvv'!$B$2:$AV$468,MATCH(C$2,'Allokerad kvv'!$B$2:$AV$2,0),FALSE),VLOOKUP($B17,'Justerad allokering'!$B$2:$AG$462,MATCH(C$2,'Justerad allokering'!$B$2:$AF$2,0),FALSE))</f>
        <v>0</v>
      </c>
      <c r="D17" s="28">
        <f>IF(ISERROR(1/VLOOKUP($B17,'Justerad allokering'!$B$2:$AG$462,MATCH(D$2,'Justerad allokering'!$B$2:$AF$2,0),FALSE)),VLOOKUP($B17,'Allokerad kvv'!$B$2:$AV$468,MATCH(D$2,'Allokerad kvv'!$B$2:$AV$2,0),FALSE),VLOOKUP($B17,'Justerad allokering'!$B$2:$AG$462,MATCH(D$2,'Justerad allokering'!$B$2:$AF$2,0),FALSE))</f>
        <v>0</v>
      </c>
      <c r="E17" s="28">
        <f>IF(ISERROR(1/VLOOKUP($B17,'Justerad allokering'!$B$2:$AG$462,MATCH(E$2,'Justerad allokering'!$B$2:$AF$2,0),FALSE)),VLOOKUP($B17,'Allokerad kvv'!$B$2:$AV$468,MATCH(E$2,'Allokerad kvv'!$B$2:$AV$2,0),FALSE),VLOOKUP($B17,'Justerad allokering'!$B$2:$AG$462,MATCH(E$2,'Justerad allokering'!$B$2:$AF$2,0),FALSE))</f>
        <v>0</v>
      </c>
      <c r="F17" s="28">
        <f>IF(ISERROR(1/VLOOKUP($B17,'Justerad allokering'!$B$2:$AG$462,MATCH(F$2,'Justerad allokering'!$B$2:$AF$2,0),FALSE)),VLOOKUP($B17,'Allokerad kvv'!$B$2:$AV$468,MATCH(F$2,'Allokerad kvv'!$B$2:$AV$2,0),FALSE),VLOOKUP($B17,'Justerad allokering'!$B$2:$AG$462,MATCH(F$2,'Justerad allokering'!$B$2:$AF$2,0),FALSE))</f>
        <v>0</v>
      </c>
      <c r="G17" s="28">
        <f>IF(ISERROR(1/VLOOKUP($B17,'Justerad allokering'!$B$2:$AG$462,MATCH(G$2,'Justerad allokering'!$B$2:$AF$2,0),FALSE)),VLOOKUP($B17,'Allokerad kvv'!$B$2:$AV$468,MATCH(G$2,'Allokerad kvv'!$B$2:$AV$2,0),FALSE),VLOOKUP($B17,'Justerad allokering'!$B$2:$AG$462,MATCH(G$2,'Justerad allokering'!$B$2:$AF$2,0),FALSE))</f>
        <v>0</v>
      </c>
      <c r="H17" s="28">
        <f>IF(ISERROR(1/VLOOKUP($B17,'Justerad allokering'!$B$2:$AG$462,MATCH(H$2,'Justerad allokering'!$B$2:$AF$2,0),FALSE)),VLOOKUP($B17,'Allokerad kvv'!$B$2:$AV$468,MATCH(H$2,'Allokerad kvv'!$B$2:$AV$2,0),FALSE),VLOOKUP($B17,'Justerad allokering'!$B$2:$AG$462,MATCH(H$2,'Justerad allokering'!$B$2:$AF$2,0),FALSE))</f>
        <v>0</v>
      </c>
      <c r="I17" s="28">
        <f>IF(ISERROR(1/VLOOKUP($B17,'Justerad allokering'!$B$2:$AG$462,MATCH(I$2,'Justerad allokering'!$B$2:$AF$2,0),FALSE)),VLOOKUP($B17,'Allokerad kvv'!$B$2:$AV$468,MATCH(I$2,'Allokerad kvv'!$B$2:$AV$2,0),FALSE),VLOOKUP($B17,'Justerad allokering'!$B$2:$AG$462,MATCH(I$2,'Justerad allokering'!$B$2:$AF$2,0),FALSE))</f>
        <v>0</v>
      </c>
      <c r="J17" s="28">
        <f>IF(ISERROR(1/VLOOKUP($B17,'Justerad allokering'!$B$2:$AG$462,MATCH(J$2,'Justerad allokering'!$B$2:$AF$2,0),FALSE)),VLOOKUP($B17,'Allokerad kvv'!$B$2:$AV$468,MATCH(J$2,'Allokerad kvv'!$B$2:$AV$2,0),FALSE),VLOOKUP($B17,'Justerad allokering'!$B$2:$AG$462,MATCH(J$2,'Justerad allokering'!$B$2:$AF$2,0),FALSE))</f>
        <v>0</v>
      </c>
      <c r="K17" s="28">
        <f>IF(ISERROR(1/VLOOKUP($B17,'Justerad allokering'!$B$2:$AG$462,MATCH(K$2,'Justerad allokering'!$B$2:$AF$2,0),FALSE)),VLOOKUP($B17,'Allokerad kvv'!$B$2:$AV$468,MATCH(K$2,'Allokerad kvv'!$B$2:$AV$2,0),FALSE),VLOOKUP($B17,'Justerad allokering'!$B$2:$AG$462,MATCH(K$2,'Justerad allokering'!$B$2:$AF$2,0),FALSE))</f>
        <v>0</v>
      </c>
      <c r="L17" s="28">
        <f>IF(ISERROR(1/VLOOKUP($B17,'Justerad allokering'!$B$2:$AG$462,MATCH(L$2,'Justerad allokering'!$B$2:$AF$2,0),FALSE)),VLOOKUP($B17,'Allokerad kvv'!$B$2:$AV$468,MATCH(L$2,'Allokerad kvv'!$B$2:$AV$2,0),FALSE),VLOOKUP($B17,'Justerad allokering'!$B$2:$AG$462,MATCH(L$2,'Justerad allokering'!$B$2:$AF$2,0),FALSE))</f>
        <v>0</v>
      </c>
      <c r="M17" s="28">
        <f>IF(ISERROR(1/VLOOKUP($B17,'Justerad allokering'!$B$2:$AG$462,MATCH(M$2,'Justerad allokering'!$B$2:$AF$2,0),FALSE)),VLOOKUP($B17,'Allokerad kvv'!$B$2:$AV$468,MATCH(M$2,'Allokerad kvv'!$B$2:$AV$2,0),FALSE),VLOOKUP($B17,'Justerad allokering'!$B$2:$AG$462,MATCH(M$2,'Justerad allokering'!$B$2:$AF$2,0),FALSE))</f>
        <v>0</v>
      </c>
      <c r="N17" s="28">
        <f>IF(ISERROR(1/VLOOKUP($B17,'Justerad allokering'!$B$2:$AG$462,MATCH(N$2,'Justerad allokering'!$B$2:$AF$2,0),FALSE)),VLOOKUP($B17,'Allokerad kvv'!$B$2:$AV$468,MATCH(N$2,'Allokerad kvv'!$B$2:$AV$2,0),FALSE),VLOOKUP($B17,'Justerad allokering'!$B$2:$AG$462,MATCH(N$2,'Justerad allokering'!$B$2:$AF$2,0),FALSE))</f>
        <v>0</v>
      </c>
      <c r="O17" s="28">
        <f>IF(ISERROR(1/VLOOKUP($B17,'Justerad allokering'!$B$2:$AG$462,MATCH(O$2,'Justerad allokering'!$B$2:$AF$2,0),FALSE)),VLOOKUP($B17,'Allokerad kvv'!$B$2:$AV$468,MATCH(O$2,'Allokerad kvv'!$B$2:$AV$2,0),FALSE),VLOOKUP($B17,'Justerad allokering'!$B$2:$AG$462,MATCH(O$2,'Justerad allokering'!$B$2:$AF$2,0),FALSE))</f>
        <v>0</v>
      </c>
      <c r="P17" s="28">
        <f>IF(ISERROR(1/VLOOKUP($B17,'Justerad allokering'!$B$2:$AG$462,MATCH(P$2,'Justerad allokering'!$B$2:$AF$2,0),FALSE)),VLOOKUP($B17,'Allokerad kvv'!$B$2:$AV$468,MATCH(P$2,'Allokerad kvv'!$B$2:$AV$2,0),FALSE),VLOOKUP($B17,'Justerad allokering'!$B$2:$AG$462,MATCH(P$2,'Justerad allokering'!$B$2:$AF$2,0),FALSE))</f>
        <v>0</v>
      </c>
      <c r="Q17" s="28">
        <f>IF(ISERROR(1/VLOOKUP($B17,'Justerad allokering'!$B$2:$AG$462,MATCH(Q$2,'Justerad allokering'!$B$2:$AF$2,0),FALSE)),VLOOKUP($B17,'Allokerad kvv'!$B$2:$AV$468,MATCH(Q$2,'Allokerad kvv'!$B$2:$AV$2,0),FALSE),VLOOKUP($B17,'Justerad allokering'!$B$2:$AG$462,MATCH(Q$2,'Justerad allokering'!$B$2:$AF$2,0),FALSE))</f>
        <v>0</v>
      </c>
      <c r="R17" s="28">
        <f>IF(ISERROR(1/VLOOKUP($B17,'Justerad allokering'!$B$2:$AG$462,MATCH(R$2,'Justerad allokering'!$B$2:$AF$2,0),FALSE)),VLOOKUP($B17,'Allokerad kvv'!$B$2:$AV$468,MATCH(R$2,'Allokerad kvv'!$B$2:$AV$2,0),FALSE),VLOOKUP($B17,'Justerad allokering'!$B$2:$AG$462,MATCH(R$2,'Justerad allokering'!$B$2:$AF$2,0),FALSE))</f>
        <v>0</v>
      </c>
      <c r="S17" s="28">
        <f>IF(ISERROR(1/VLOOKUP($B17,'Justerad allokering'!$B$2:$AG$462,MATCH(S$2,'Justerad allokering'!$B$2:$AF$2,0),FALSE)),VLOOKUP($B17,'Allokerad kvv'!$B$2:$AV$468,MATCH(S$2,'Allokerad kvv'!$B$2:$AV$2,0),FALSE),VLOOKUP($B17,'Justerad allokering'!$B$2:$AG$462,MATCH(S$2,'Justerad allokering'!$B$2:$AF$2,0),FALSE))</f>
        <v>0</v>
      </c>
      <c r="T17" s="28">
        <f>IF(ISERROR(1/VLOOKUP($B17,'Justerad allokering'!$B$2:$AG$462,MATCH(T$2,'Justerad allokering'!$B$2:$AF$2,0),FALSE)),VLOOKUP($B17,'Allokerad kvv'!$B$2:$AV$468,MATCH(T$2,'Allokerad kvv'!$B$2:$AV$2,0),FALSE),VLOOKUP($B17,'Justerad allokering'!$B$2:$AG$462,MATCH(T$2,'Justerad allokering'!$B$2:$AF$2,0),FALSE))</f>
        <v>0</v>
      </c>
      <c r="U17" s="28">
        <f>IF(ISERROR(1/VLOOKUP($B17,'Justerad allokering'!$B$2:$AG$462,MATCH(U$2,'Justerad allokering'!$B$2:$AF$2,0),FALSE)),VLOOKUP($B17,'Allokerad kvv'!$B$2:$AV$468,MATCH(U$2,'Allokerad kvv'!$B$2:$AV$2,0),FALSE),VLOOKUP($B17,'Justerad allokering'!$B$2:$AG$462,MATCH(U$2,'Justerad allokering'!$B$2:$AF$2,0),FALSE))</f>
        <v>0</v>
      </c>
      <c r="V17" s="28">
        <f>IF(ISERROR(1/VLOOKUP($B17,'Justerad allokering'!$B$2:$AG$462,MATCH(V$2,'Justerad allokering'!$B$2:$AF$2,0),FALSE)),VLOOKUP($B17,'Allokerad kvv'!$B$2:$AV$468,MATCH(V$2,'Allokerad kvv'!$B$2:$AV$2,0),FALSE),VLOOKUP($B17,'Justerad allokering'!$B$2:$AG$462,MATCH(V$2,'Justerad allokering'!$B$2:$AF$2,0),FALSE))</f>
        <v>0</v>
      </c>
      <c r="W17" s="28">
        <f>IF(ISERROR(1/VLOOKUP($B17,'Justerad allokering'!$B$2:$AG$462,MATCH(W$2,'Justerad allokering'!$B$2:$AF$2,0),FALSE)),VLOOKUP($B17,'Allokerad kvv'!$B$2:$AV$468,MATCH(W$2,'Allokerad kvv'!$B$2:$AV$2,0),FALSE),VLOOKUP($B17,'Justerad allokering'!$B$2:$AG$462,MATCH(W$2,'Justerad allokering'!$B$2:$AF$2,0),FALSE))</f>
        <v>0</v>
      </c>
      <c r="X17" s="28">
        <f>IF(ISERROR(1/VLOOKUP($B17,'Justerad allokering'!$B$2:$AG$462,MATCH(X$2,'Justerad allokering'!$B$2:$AF$2,0),FALSE)),VLOOKUP($B17,'Allokerad kvv'!$B$2:$AV$468,MATCH(X$2,'Allokerad kvv'!$B$2:$AV$2,0),FALSE),VLOOKUP($B17,'Justerad allokering'!$B$2:$AG$462,MATCH(X$2,'Justerad allokering'!$B$2:$AF$2,0),FALSE))</f>
        <v>0</v>
      </c>
      <c r="Y17" s="28">
        <f>IF(ISERROR(1/VLOOKUP($B17,'Justerad allokering'!$B$2:$AG$462,MATCH(Y$2,'Justerad allokering'!$B$2:$AF$2,0),FALSE)),VLOOKUP($B17,'Allokerad kvv'!$B$2:$AV$468,MATCH(Y$2,'Allokerad kvv'!$B$2:$AV$2,0),FALSE),VLOOKUP($B17,'Justerad allokering'!$B$2:$AG$462,MATCH(Y$2,'Justerad allokering'!$B$2:$AF$2,0),FALSE))</f>
        <v>0</v>
      </c>
      <c r="Z17" s="28">
        <f>IF(ISERROR(1/VLOOKUP($B17,'Justerad allokering'!$B$2:$AG$462,MATCH(Z$2,'Justerad allokering'!$B$2:$AF$2,0),FALSE)),VLOOKUP($B17,'Allokerad kvv'!$B$2:$AV$468,MATCH(Z$2,'Allokerad kvv'!$B$2:$AV$2,0),FALSE),VLOOKUP($B17,'Justerad allokering'!$B$2:$AG$462,MATCH(Z$2,'Justerad allokering'!$B$2:$AF$2,0),FALSE))</f>
        <v>0</v>
      </c>
      <c r="AA17" s="28"/>
      <c r="AB17" s="28"/>
      <c r="AE17">
        <f t="shared" si="0"/>
        <v>0</v>
      </c>
      <c r="AG17">
        <f t="shared" si="1"/>
        <v>0</v>
      </c>
      <c r="AH17">
        <f t="shared" si="2"/>
        <v>0</v>
      </c>
      <c r="AI17" s="55" t="str">
        <f>IF(AH17=0,"",AH17/VLOOKUP(B17,Kraftvärmeprod!$B$1:$BC$480,MATCH("Summa tillförd energi exklusive rökgaskondensering",Kraftvärmeprod!$B$1:$BC$1,0),FALSE))</f>
        <v/>
      </c>
    </row>
    <row r="18" spans="1:35" x14ac:dyDescent="0.35">
      <c r="A18" s="28" t="s">
        <v>31</v>
      </c>
      <c r="B18" s="28" t="s">
        <v>34</v>
      </c>
      <c r="C18" s="28">
        <f>IF(ISERROR(1/VLOOKUP($B18,'Justerad allokering'!$B$2:$AG$462,MATCH(C$2,'Justerad allokering'!$B$2:$AF$2,0),FALSE)),VLOOKUP($B18,'Allokerad kvv'!$B$2:$AV$468,MATCH(C$2,'Allokerad kvv'!$B$2:$AV$2,0),FALSE),VLOOKUP($B18,'Justerad allokering'!$B$2:$AG$462,MATCH(C$2,'Justerad allokering'!$B$2:$AF$2,0),FALSE))</f>
        <v>0</v>
      </c>
      <c r="D18" s="28">
        <f>IF(ISERROR(1/VLOOKUP($B18,'Justerad allokering'!$B$2:$AG$462,MATCH(D$2,'Justerad allokering'!$B$2:$AF$2,0),FALSE)),VLOOKUP($B18,'Allokerad kvv'!$B$2:$AV$468,MATCH(D$2,'Allokerad kvv'!$B$2:$AV$2,0),FALSE),VLOOKUP($B18,'Justerad allokering'!$B$2:$AG$462,MATCH(D$2,'Justerad allokering'!$B$2:$AF$2,0),FALSE))</f>
        <v>0</v>
      </c>
      <c r="E18" s="28">
        <f>IF(ISERROR(1/VLOOKUP($B18,'Justerad allokering'!$B$2:$AG$462,MATCH(E$2,'Justerad allokering'!$B$2:$AF$2,0),FALSE)),VLOOKUP($B18,'Allokerad kvv'!$B$2:$AV$468,MATCH(E$2,'Allokerad kvv'!$B$2:$AV$2,0),FALSE),VLOOKUP($B18,'Justerad allokering'!$B$2:$AG$462,MATCH(E$2,'Justerad allokering'!$B$2:$AF$2,0),FALSE))</f>
        <v>0</v>
      </c>
      <c r="F18" s="28">
        <f>IF(ISERROR(1/VLOOKUP($B18,'Justerad allokering'!$B$2:$AG$462,MATCH(F$2,'Justerad allokering'!$B$2:$AF$2,0),FALSE)),VLOOKUP($B18,'Allokerad kvv'!$B$2:$AV$468,MATCH(F$2,'Allokerad kvv'!$B$2:$AV$2,0),FALSE),VLOOKUP($B18,'Justerad allokering'!$B$2:$AG$462,MATCH(F$2,'Justerad allokering'!$B$2:$AF$2,0),FALSE))</f>
        <v>0</v>
      </c>
      <c r="G18" s="28">
        <f>IF(ISERROR(1/VLOOKUP($B18,'Justerad allokering'!$B$2:$AG$462,MATCH(G$2,'Justerad allokering'!$B$2:$AF$2,0),FALSE)),VLOOKUP($B18,'Allokerad kvv'!$B$2:$AV$468,MATCH(G$2,'Allokerad kvv'!$B$2:$AV$2,0),FALSE),VLOOKUP($B18,'Justerad allokering'!$B$2:$AG$462,MATCH(G$2,'Justerad allokering'!$B$2:$AF$2,0),FALSE))</f>
        <v>0</v>
      </c>
      <c r="H18" s="28">
        <f>IF(ISERROR(1/VLOOKUP($B18,'Justerad allokering'!$B$2:$AG$462,MATCH(H$2,'Justerad allokering'!$B$2:$AF$2,0),FALSE)),VLOOKUP($B18,'Allokerad kvv'!$B$2:$AV$468,MATCH(H$2,'Allokerad kvv'!$B$2:$AV$2,0),FALSE),VLOOKUP($B18,'Justerad allokering'!$B$2:$AG$462,MATCH(H$2,'Justerad allokering'!$B$2:$AF$2,0),FALSE))</f>
        <v>0</v>
      </c>
      <c r="I18" s="28">
        <f>IF(ISERROR(1/VLOOKUP($B18,'Justerad allokering'!$B$2:$AG$462,MATCH(I$2,'Justerad allokering'!$B$2:$AF$2,0),FALSE)),VLOOKUP($B18,'Allokerad kvv'!$B$2:$AV$468,MATCH(I$2,'Allokerad kvv'!$B$2:$AV$2,0),FALSE),VLOOKUP($B18,'Justerad allokering'!$B$2:$AG$462,MATCH(I$2,'Justerad allokering'!$B$2:$AF$2,0),FALSE))</f>
        <v>0</v>
      </c>
      <c r="J18" s="28">
        <f>IF(ISERROR(1/VLOOKUP($B18,'Justerad allokering'!$B$2:$AG$462,MATCH(J$2,'Justerad allokering'!$B$2:$AF$2,0),FALSE)),VLOOKUP($B18,'Allokerad kvv'!$B$2:$AV$468,MATCH(J$2,'Allokerad kvv'!$B$2:$AV$2,0),FALSE),VLOOKUP($B18,'Justerad allokering'!$B$2:$AG$462,MATCH(J$2,'Justerad allokering'!$B$2:$AF$2,0),FALSE))</f>
        <v>0</v>
      </c>
      <c r="K18" s="28">
        <f>IF(ISERROR(1/VLOOKUP($B18,'Justerad allokering'!$B$2:$AG$462,MATCH(K$2,'Justerad allokering'!$B$2:$AF$2,0),FALSE)),VLOOKUP($B18,'Allokerad kvv'!$B$2:$AV$468,MATCH(K$2,'Allokerad kvv'!$B$2:$AV$2,0),FALSE),VLOOKUP($B18,'Justerad allokering'!$B$2:$AG$462,MATCH(K$2,'Justerad allokering'!$B$2:$AF$2,0),FALSE))</f>
        <v>0</v>
      </c>
      <c r="L18" s="28">
        <f>IF(ISERROR(1/VLOOKUP($B18,'Justerad allokering'!$B$2:$AG$462,MATCH(L$2,'Justerad allokering'!$B$2:$AF$2,0),FALSE)),VLOOKUP($B18,'Allokerad kvv'!$B$2:$AV$468,MATCH(L$2,'Allokerad kvv'!$B$2:$AV$2,0),FALSE),VLOOKUP($B18,'Justerad allokering'!$B$2:$AG$462,MATCH(L$2,'Justerad allokering'!$B$2:$AF$2,0),FALSE))</f>
        <v>0</v>
      </c>
      <c r="M18" s="28">
        <f>IF(ISERROR(1/VLOOKUP($B18,'Justerad allokering'!$B$2:$AG$462,MATCH(M$2,'Justerad allokering'!$B$2:$AF$2,0),FALSE)),VLOOKUP($B18,'Allokerad kvv'!$B$2:$AV$468,MATCH(M$2,'Allokerad kvv'!$B$2:$AV$2,0),FALSE),VLOOKUP($B18,'Justerad allokering'!$B$2:$AG$462,MATCH(M$2,'Justerad allokering'!$B$2:$AF$2,0),FALSE))</f>
        <v>0</v>
      </c>
      <c r="N18" s="28">
        <f>IF(ISERROR(1/VLOOKUP($B18,'Justerad allokering'!$B$2:$AG$462,MATCH(N$2,'Justerad allokering'!$B$2:$AF$2,0),FALSE)),VLOOKUP($B18,'Allokerad kvv'!$B$2:$AV$468,MATCH(N$2,'Allokerad kvv'!$B$2:$AV$2,0),FALSE),VLOOKUP($B18,'Justerad allokering'!$B$2:$AG$462,MATCH(N$2,'Justerad allokering'!$B$2:$AF$2,0),FALSE))</f>
        <v>0</v>
      </c>
      <c r="O18" s="28">
        <f>IF(ISERROR(1/VLOOKUP($B18,'Justerad allokering'!$B$2:$AG$462,MATCH(O$2,'Justerad allokering'!$B$2:$AF$2,0),FALSE)),VLOOKUP($B18,'Allokerad kvv'!$B$2:$AV$468,MATCH(O$2,'Allokerad kvv'!$B$2:$AV$2,0),FALSE),VLOOKUP($B18,'Justerad allokering'!$B$2:$AG$462,MATCH(O$2,'Justerad allokering'!$B$2:$AF$2,0),FALSE))</f>
        <v>0</v>
      </c>
      <c r="P18" s="28">
        <f>IF(ISERROR(1/VLOOKUP($B18,'Justerad allokering'!$B$2:$AG$462,MATCH(P$2,'Justerad allokering'!$B$2:$AF$2,0),FALSE)),VLOOKUP($B18,'Allokerad kvv'!$B$2:$AV$468,MATCH(P$2,'Allokerad kvv'!$B$2:$AV$2,0),FALSE),VLOOKUP($B18,'Justerad allokering'!$B$2:$AG$462,MATCH(P$2,'Justerad allokering'!$B$2:$AF$2,0),FALSE))</f>
        <v>0</v>
      </c>
      <c r="Q18" s="28">
        <f>IF(ISERROR(1/VLOOKUP($B18,'Justerad allokering'!$B$2:$AG$462,MATCH(Q$2,'Justerad allokering'!$B$2:$AF$2,0),FALSE)),VLOOKUP($B18,'Allokerad kvv'!$B$2:$AV$468,MATCH(Q$2,'Allokerad kvv'!$B$2:$AV$2,0),FALSE),VLOOKUP($B18,'Justerad allokering'!$B$2:$AG$462,MATCH(Q$2,'Justerad allokering'!$B$2:$AF$2,0),FALSE))</f>
        <v>0</v>
      </c>
      <c r="R18" s="28">
        <f>IF(ISERROR(1/VLOOKUP($B18,'Justerad allokering'!$B$2:$AG$462,MATCH(R$2,'Justerad allokering'!$B$2:$AF$2,0),FALSE)),VLOOKUP($B18,'Allokerad kvv'!$B$2:$AV$468,MATCH(R$2,'Allokerad kvv'!$B$2:$AV$2,0),FALSE),VLOOKUP($B18,'Justerad allokering'!$B$2:$AG$462,MATCH(R$2,'Justerad allokering'!$B$2:$AF$2,0),FALSE))</f>
        <v>0</v>
      </c>
      <c r="S18" s="28">
        <f>IF(ISERROR(1/VLOOKUP($B18,'Justerad allokering'!$B$2:$AG$462,MATCH(S$2,'Justerad allokering'!$B$2:$AF$2,0),FALSE)),VLOOKUP($B18,'Allokerad kvv'!$B$2:$AV$468,MATCH(S$2,'Allokerad kvv'!$B$2:$AV$2,0),FALSE),VLOOKUP($B18,'Justerad allokering'!$B$2:$AG$462,MATCH(S$2,'Justerad allokering'!$B$2:$AF$2,0),FALSE))</f>
        <v>0</v>
      </c>
      <c r="T18" s="28">
        <f>IF(ISERROR(1/VLOOKUP($B18,'Justerad allokering'!$B$2:$AG$462,MATCH(T$2,'Justerad allokering'!$B$2:$AF$2,0),FALSE)),VLOOKUP($B18,'Allokerad kvv'!$B$2:$AV$468,MATCH(T$2,'Allokerad kvv'!$B$2:$AV$2,0),FALSE),VLOOKUP($B18,'Justerad allokering'!$B$2:$AG$462,MATCH(T$2,'Justerad allokering'!$B$2:$AF$2,0),FALSE))</f>
        <v>0</v>
      </c>
      <c r="U18" s="28">
        <f>IF(ISERROR(1/VLOOKUP($B18,'Justerad allokering'!$B$2:$AG$462,MATCH(U$2,'Justerad allokering'!$B$2:$AF$2,0),FALSE)),VLOOKUP($B18,'Allokerad kvv'!$B$2:$AV$468,MATCH(U$2,'Allokerad kvv'!$B$2:$AV$2,0),FALSE),VLOOKUP($B18,'Justerad allokering'!$B$2:$AG$462,MATCH(U$2,'Justerad allokering'!$B$2:$AF$2,0),FALSE))</f>
        <v>0</v>
      </c>
      <c r="V18" s="28">
        <f>IF(ISERROR(1/VLOOKUP($B18,'Justerad allokering'!$B$2:$AG$462,MATCH(V$2,'Justerad allokering'!$B$2:$AF$2,0),FALSE)),VLOOKUP($B18,'Allokerad kvv'!$B$2:$AV$468,MATCH(V$2,'Allokerad kvv'!$B$2:$AV$2,0),FALSE),VLOOKUP($B18,'Justerad allokering'!$B$2:$AG$462,MATCH(V$2,'Justerad allokering'!$B$2:$AF$2,0),FALSE))</f>
        <v>0</v>
      </c>
      <c r="W18" s="28">
        <f>IF(ISERROR(1/VLOOKUP($B18,'Justerad allokering'!$B$2:$AG$462,MATCH(W$2,'Justerad allokering'!$B$2:$AF$2,0),FALSE)),VLOOKUP($B18,'Allokerad kvv'!$B$2:$AV$468,MATCH(W$2,'Allokerad kvv'!$B$2:$AV$2,0),FALSE),VLOOKUP($B18,'Justerad allokering'!$B$2:$AG$462,MATCH(W$2,'Justerad allokering'!$B$2:$AF$2,0),FALSE))</f>
        <v>0</v>
      </c>
      <c r="X18" s="28">
        <f>IF(ISERROR(1/VLOOKUP($B18,'Justerad allokering'!$B$2:$AG$462,MATCH(X$2,'Justerad allokering'!$B$2:$AF$2,0),FALSE)),VLOOKUP($B18,'Allokerad kvv'!$B$2:$AV$468,MATCH(X$2,'Allokerad kvv'!$B$2:$AV$2,0),FALSE),VLOOKUP($B18,'Justerad allokering'!$B$2:$AG$462,MATCH(X$2,'Justerad allokering'!$B$2:$AF$2,0),FALSE))</f>
        <v>0</v>
      </c>
      <c r="Y18" s="28">
        <f>IF(ISERROR(1/VLOOKUP($B18,'Justerad allokering'!$B$2:$AG$462,MATCH(Y$2,'Justerad allokering'!$B$2:$AF$2,0),FALSE)),VLOOKUP($B18,'Allokerad kvv'!$B$2:$AV$468,MATCH(Y$2,'Allokerad kvv'!$B$2:$AV$2,0),FALSE),VLOOKUP($B18,'Justerad allokering'!$B$2:$AG$462,MATCH(Y$2,'Justerad allokering'!$B$2:$AF$2,0),FALSE))</f>
        <v>0</v>
      </c>
      <c r="Z18" s="28">
        <f>IF(ISERROR(1/VLOOKUP($B18,'Justerad allokering'!$B$2:$AG$462,MATCH(Z$2,'Justerad allokering'!$B$2:$AF$2,0),FALSE)),VLOOKUP($B18,'Allokerad kvv'!$B$2:$AV$468,MATCH(Z$2,'Allokerad kvv'!$B$2:$AV$2,0),FALSE),VLOOKUP($B18,'Justerad allokering'!$B$2:$AG$462,MATCH(Z$2,'Justerad allokering'!$B$2:$AF$2,0),FALSE))</f>
        <v>0</v>
      </c>
      <c r="AA18" s="28"/>
      <c r="AB18" s="28"/>
      <c r="AE18">
        <f t="shared" si="0"/>
        <v>0</v>
      </c>
      <c r="AG18">
        <f t="shared" si="1"/>
        <v>0</v>
      </c>
      <c r="AH18">
        <f t="shared" si="2"/>
        <v>0</v>
      </c>
      <c r="AI18" s="55" t="str">
        <f>IF(AH18=0,"",AH18/VLOOKUP(B18,Kraftvärmeprod!$B$1:$BC$480,MATCH("Summa tillförd energi exklusive rökgaskondensering",Kraftvärmeprod!$B$1:$BC$1,0),FALSE))</f>
        <v/>
      </c>
    </row>
    <row r="19" spans="1:35" x14ac:dyDescent="0.35">
      <c r="A19" s="28" t="s">
        <v>31</v>
      </c>
      <c r="B19" s="28" t="s">
        <v>35</v>
      </c>
      <c r="C19" s="28">
        <f>IF(ISERROR(1/VLOOKUP($B19,'Justerad allokering'!$B$2:$AG$462,MATCH(C$2,'Justerad allokering'!$B$2:$AF$2,0),FALSE)),VLOOKUP($B19,'Allokerad kvv'!$B$2:$AV$468,MATCH(C$2,'Allokerad kvv'!$B$2:$AV$2,0),FALSE),VLOOKUP($B19,'Justerad allokering'!$B$2:$AG$462,MATCH(C$2,'Justerad allokering'!$B$2:$AF$2,0),FALSE))</f>
        <v>0</v>
      </c>
      <c r="D19" s="28">
        <f>IF(ISERROR(1/VLOOKUP($B19,'Justerad allokering'!$B$2:$AG$462,MATCH(D$2,'Justerad allokering'!$B$2:$AF$2,0),FALSE)),VLOOKUP($B19,'Allokerad kvv'!$B$2:$AV$468,MATCH(D$2,'Allokerad kvv'!$B$2:$AV$2,0),FALSE),VLOOKUP($B19,'Justerad allokering'!$B$2:$AG$462,MATCH(D$2,'Justerad allokering'!$B$2:$AF$2,0),FALSE))</f>
        <v>0</v>
      </c>
      <c r="E19" s="28">
        <f>IF(ISERROR(1/VLOOKUP($B19,'Justerad allokering'!$B$2:$AG$462,MATCH(E$2,'Justerad allokering'!$B$2:$AF$2,0),FALSE)),VLOOKUP($B19,'Allokerad kvv'!$B$2:$AV$468,MATCH(E$2,'Allokerad kvv'!$B$2:$AV$2,0),FALSE),VLOOKUP($B19,'Justerad allokering'!$B$2:$AG$462,MATCH(E$2,'Justerad allokering'!$B$2:$AF$2,0),FALSE))</f>
        <v>0</v>
      </c>
      <c r="F19" s="28">
        <f>IF(ISERROR(1/VLOOKUP($B19,'Justerad allokering'!$B$2:$AG$462,MATCH(F$2,'Justerad allokering'!$B$2:$AF$2,0),FALSE)),VLOOKUP($B19,'Allokerad kvv'!$B$2:$AV$468,MATCH(F$2,'Allokerad kvv'!$B$2:$AV$2,0),FALSE),VLOOKUP($B19,'Justerad allokering'!$B$2:$AG$462,MATCH(F$2,'Justerad allokering'!$B$2:$AF$2,0),FALSE))</f>
        <v>0</v>
      </c>
      <c r="G19" s="28">
        <f>IF(ISERROR(1/VLOOKUP($B19,'Justerad allokering'!$B$2:$AG$462,MATCH(G$2,'Justerad allokering'!$B$2:$AF$2,0),FALSE)),VLOOKUP($B19,'Allokerad kvv'!$B$2:$AV$468,MATCH(G$2,'Allokerad kvv'!$B$2:$AV$2,0),FALSE),VLOOKUP($B19,'Justerad allokering'!$B$2:$AG$462,MATCH(G$2,'Justerad allokering'!$B$2:$AF$2,0),FALSE))</f>
        <v>0</v>
      </c>
      <c r="H19" s="28">
        <f>IF(ISERROR(1/VLOOKUP($B19,'Justerad allokering'!$B$2:$AG$462,MATCH(H$2,'Justerad allokering'!$B$2:$AF$2,0),FALSE)),VLOOKUP($B19,'Allokerad kvv'!$B$2:$AV$468,MATCH(H$2,'Allokerad kvv'!$B$2:$AV$2,0),FALSE),VLOOKUP($B19,'Justerad allokering'!$B$2:$AG$462,MATCH(H$2,'Justerad allokering'!$B$2:$AF$2,0),FALSE))</f>
        <v>0</v>
      </c>
      <c r="I19" s="28">
        <f>IF(ISERROR(1/VLOOKUP($B19,'Justerad allokering'!$B$2:$AG$462,MATCH(I$2,'Justerad allokering'!$B$2:$AF$2,0),FALSE)),VLOOKUP($B19,'Allokerad kvv'!$B$2:$AV$468,MATCH(I$2,'Allokerad kvv'!$B$2:$AV$2,0),FALSE),VLOOKUP($B19,'Justerad allokering'!$B$2:$AG$462,MATCH(I$2,'Justerad allokering'!$B$2:$AF$2,0),FALSE))</f>
        <v>0</v>
      </c>
      <c r="J19" s="28">
        <f>IF(ISERROR(1/VLOOKUP($B19,'Justerad allokering'!$B$2:$AG$462,MATCH(J$2,'Justerad allokering'!$B$2:$AF$2,0),FALSE)),VLOOKUP($B19,'Allokerad kvv'!$B$2:$AV$468,MATCH(J$2,'Allokerad kvv'!$B$2:$AV$2,0),FALSE),VLOOKUP($B19,'Justerad allokering'!$B$2:$AG$462,MATCH(J$2,'Justerad allokering'!$B$2:$AF$2,0),FALSE))</f>
        <v>0</v>
      </c>
      <c r="K19" s="28">
        <f>IF(ISERROR(1/VLOOKUP($B19,'Justerad allokering'!$B$2:$AG$462,MATCH(K$2,'Justerad allokering'!$B$2:$AF$2,0),FALSE)),VLOOKUP($B19,'Allokerad kvv'!$B$2:$AV$468,MATCH(K$2,'Allokerad kvv'!$B$2:$AV$2,0),FALSE),VLOOKUP($B19,'Justerad allokering'!$B$2:$AG$462,MATCH(K$2,'Justerad allokering'!$B$2:$AF$2,0),FALSE))</f>
        <v>0</v>
      </c>
      <c r="L19" s="28">
        <f>IF(ISERROR(1/VLOOKUP($B19,'Justerad allokering'!$B$2:$AG$462,MATCH(L$2,'Justerad allokering'!$B$2:$AF$2,0),FALSE)),VLOOKUP($B19,'Allokerad kvv'!$B$2:$AV$468,MATCH(L$2,'Allokerad kvv'!$B$2:$AV$2,0),FALSE),VLOOKUP($B19,'Justerad allokering'!$B$2:$AG$462,MATCH(L$2,'Justerad allokering'!$B$2:$AF$2,0),FALSE))</f>
        <v>0</v>
      </c>
      <c r="M19" s="28">
        <f>IF(ISERROR(1/VLOOKUP($B19,'Justerad allokering'!$B$2:$AG$462,MATCH(M$2,'Justerad allokering'!$B$2:$AF$2,0),FALSE)),VLOOKUP($B19,'Allokerad kvv'!$B$2:$AV$468,MATCH(M$2,'Allokerad kvv'!$B$2:$AV$2,0),FALSE),VLOOKUP($B19,'Justerad allokering'!$B$2:$AG$462,MATCH(M$2,'Justerad allokering'!$B$2:$AF$2,0),FALSE))</f>
        <v>0</v>
      </c>
      <c r="N19" s="28">
        <f>IF(ISERROR(1/VLOOKUP($B19,'Justerad allokering'!$B$2:$AG$462,MATCH(N$2,'Justerad allokering'!$B$2:$AF$2,0),FALSE)),VLOOKUP($B19,'Allokerad kvv'!$B$2:$AV$468,MATCH(N$2,'Allokerad kvv'!$B$2:$AV$2,0),FALSE),VLOOKUP($B19,'Justerad allokering'!$B$2:$AG$462,MATCH(N$2,'Justerad allokering'!$B$2:$AF$2,0),FALSE))</f>
        <v>0</v>
      </c>
      <c r="O19" s="28">
        <f>IF(ISERROR(1/VLOOKUP($B19,'Justerad allokering'!$B$2:$AG$462,MATCH(O$2,'Justerad allokering'!$B$2:$AF$2,0),FALSE)),VLOOKUP($B19,'Allokerad kvv'!$B$2:$AV$468,MATCH(O$2,'Allokerad kvv'!$B$2:$AV$2,0),FALSE),VLOOKUP($B19,'Justerad allokering'!$B$2:$AG$462,MATCH(O$2,'Justerad allokering'!$B$2:$AF$2,0),FALSE))</f>
        <v>0</v>
      </c>
      <c r="P19" s="28">
        <f>IF(ISERROR(1/VLOOKUP($B19,'Justerad allokering'!$B$2:$AG$462,MATCH(P$2,'Justerad allokering'!$B$2:$AF$2,0),FALSE)),VLOOKUP($B19,'Allokerad kvv'!$B$2:$AV$468,MATCH(P$2,'Allokerad kvv'!$B$2:$AV$2,0),FALSE),VLOOKUP($B19,'Justerad allokering'!$B$2:$AG$462,MATCH(P$2,'Justerad allokering'!$B$2:$AF$2,0),FALSE))</f>
        <v>0</v>
      </c>
      <c r="Q19" s="28">
        <f>IF(ISERROR(1/VLOOKUP($B19,'Justerad allokering'!$B$2:$AG$462,MATCH(Q$2,'Justerad allokering'!$B$2:$AF$2,0),FALSE)),VLOOKUP($B19,'Allokerad kvv'!$B$2:$AV$468,MATCH(Q$2,'Allokerad kvv'!$B$2:$AV$2,0),FALSE),VLOOKUP($B19,'Justerad allokering'!$B$2:$AG$462,MATCH(Q$2,'Justerad allokering'!$B$2:$AF$2,0),FALSE))</f>
        <v>0</v>
      </c>
      <c r="R19" s="28">
        <f>IF(ISERROR(1/VLOOKUP($B19,'Justerad allokering'!$B$2:$AG$462,MATCH(R$2,'Justerad allokering'!$B$2:$AF$2,0),FALSE)),VLOOKUP($B19,'Allokerad kvv'!$B$2:$AV$468,MATCH(R$2,'Allokerad kvv'!$B$2:$AV$2,0),FALSE),VLOOKUP($B19,'Justerad allokering'!$B$2:$AG$462,MATCH(R$2,'Justerad allokering'!$B$2:$AF$2,0),FALSE))</f>
        <v>0</v>
      </c>
      <c r="S19" s="28">
        <f>IF(ISERROR(1/VLOOKUP($B19,'Justerad allokering'!$B$2:$AG$462,MATCH(S$2,'Justerad allokering'!$B$2:$AF$2,0),FALSE)),VLOOKUP($B19,'Allokerad kvv'!$B$2:$AV$468,MATCH(S$2,'Allokerad kvv'!$B$2:$AV$2,0),FALSE),VLOOKUP($B19,'Justerad allokering'!$B$2:$AG$462,MATCH(S$2,'Justerad allokering'!$B$2:$AF$2,0),FALSE))</f>
        <v>0</v>
      </c>
      <c r="T19" s="28">
        <f>IF(ISERROR(1/VLOOKUP($B19,'Justerad allokering'!$B$2:$AG$462,MATCH(T$2,'Justerad allokering'!$B$2:$AF$2,0),FALSE)),VLOOKUP($B19,'Allokerad kvv'!$B$2:$AV$468,MATCH(T$2,'Allokerad kvv'!$B$2:$AV$2,0),FALSE),VLOOKUP($B19,'Justerad allokering'!$B$2:$AG$462,MATCH(T$2,'Justerad allokering'!$B$2:$AF$2,0),FALSE))</f>
        <v>0</v>
      </c>
      <c r="U19" s="28">
        <f>IF(ISERROR(1/VLOOKUP($B19,'Justerad allokering'!$B$2:$AG$462,MATCH(U$2,'Justerad allokering'!$B$2:$AF$2,0),FALSE)),VLOOKUP($B19,'Allokerad kvv'!$B$2:$AV$468,MATCH(U$2,'Allokerad kvv'!$B$2:$AV$2,0),FALSE),VLOOKUP($B19,'Justerad allokering'!$B$2:$AG$462,MATCH(U$2,'Justerad allokering'!$B$2:$AF$2,0),FALSE))</f>
        <v>0</v>
      </c>
      <c r="V19" s="28">
        <f>IF(ISERROR(1/VLOOKUP($B19,'Justerad allokering'!$B$2:$AG$462,MATCH(V$2,'Justerad allokering'!$B$2:$AF$2,0),FALSE)),VLOOKUP($B19,'Allokerad kvv'!$B$2:$AV$468,MATCH(V$2,'Allokerad kvv'!$B$2:$AV$2,0),FALSE),VLOOKUP($B19,'Justerad allokering'!$B$2:$AG$462,MATCH(V$2,'Justerad allokering'!$B$2:$AF$2,0),FALSE))</f>
        <v>0</v>
      </c>
      <c r="W19" s="28">
        <f>IF(ISERROR(1/VLOOKUP($B19,'Justerad allokering'!$B$2:$AG$462,MATCH(W$2,'Justerad allokering'!$B$2:$AF$2,0),FALSE)),VLOOKUP($B19,'Allokerad kvv'!$B$2:$AV$468,MATCH(W$2,'Allokerad kvv'!$B$2:$AV$2,0),FALSE),VLOOKUP($B19,'Justerad allokering'!$B$2:$AG$462,MATCH(W$2,'Justerad allokering'!$B$2:$AF$2,0),FALSE))</f>
        <v>0</v>
      </c>
      <c r="X19" s="28">
        <f>IF(ISERROR(1/VLOOKUP($B19,'Justerad allokering'!$B$2:$AG$462,MATCH(X$2,'Justerad allokering'!$B$2:$AF$2,0),FALSE)),VLOOKUP($B19,'Allokerad kvv'!$B$2:$AV$468,MATCH(X$2,'Allokerad kvv'!$B$2:$AV$2,0),FALSE),VLOOKUP($B19,'Justerad allokering'!$B$2:$AG$462,MATCH(X$2,'Justerad allokering'!$B$2:$AF$2,0),FALSE))</f>
        <v>0</v>
      </c>
      <c r="Y19" s="28">
        <f>IF(ISERROR(1/VLOOKUP($B19,'Justerad allokering'!$B$2:$AG$462,MATCH(Y$2,'Justerad allokering'!$B$2:$AF$2,0),FALSE)),VLOOKUP($B19,'Allokerad kvv'!$B$2:$AV$468,MATCH(Y$2,'Allokerad kvv'!$B$2:$AV$2,0),FALSE),VLOOKUP($B19,'Justerad allokering'!$B$2:$AG$462,MATCH(Y$2,'Justerad allokering'!$B$2:$AF$2,0),FALSE))</f>
        <v>0</v>
      </c>
      <c r="Z19" s="28">
        <f>IF(ISERROR(1/VLOOKUP($B19,'Justerad allokering'!$B$2:$AG$462,MATCH(Z$2,'Justerad allokering'!$B$2:$AF$2,0),FALSE)),VLOOKUP($B19,'Allokerad kvv'!$B$2:$AV$468,MATCH(Z$2,'Allokerad kvv'!$B$2:$AV$2,0),FALSE),VLOOKUP($B19,'Justerad allokering'!$B$2:$AG$462,MATCH(Z$2,'Justerad allokering'!$B$2:$AF$2,0),FALSE))</f>
        <v>0</v>
      </c>
      <c r="AA19" s="28"/>
      <c r="AB19" s="28"/>
      <c r="AE19">
        <f t="shared" si="0"/>
        <v>0</v>
      </c>
      <c r="AG19">
        <f t="shared" si="1"/>
        <v>0</v>
      </c>
      <c r="AH19">
        <f t="shared" si="2"/>
        <v>0</v>
      </c>
      <c r="AI19" s="55" t="str">
        <f>IF(AH19=0,"",AH19/VLOOKUP(B19,Kraftvärmeprod!$B$1:$BC$480,MATCH("Summa tillförd energi exklusive rökgaskondensering",Kraftvärmeprod!$B$1:$BC$1,0),FALSE))</f>
        <v/>
      </c>
    </row>
    <row r="20" spans="1:35" x14ac:dyDescent="0.35">
      <c r="A20" s="28" t="s">
        <v>31</v>
      </c>
      <c r="B20" s="28" t="s">
        <v>36</v>
      </c>
      <c r="C20" s="28">
        <f>IF(ISERROR(1/VLOOKUP($B20,'Justerad allokering'!$B$2:$AG$462,MATCH(C$2,'Justerad allokering'!$B$2:$AF$2,0),FALSE)),VLOOKUP($B20,'Allokerad kvv'!$B$2:$AV$468,MATCH(C$2,'Allokerad kvv'!$B$2:$AV$2,0),FALSE),VLOOKUP($B20,'Justerad allokering'!$B$2:$AG$462,MATCH(C$2,'Justerad allokering'!$B$2:$AF$2,0),FALSE))</f>
        <v>0</v>
      </c>
      <c r="D20" s="28">
        <f>IF(ISERROR(1/VLOOKUP($B20,'Justerad allokering'!$B$2:$AG$462,MATCH(D$2,'Justerad allokering'!$B$2:$AF$2,0),FALSE)),VLOOKUP($B20,'Allokerad kvv'!$B$2:$AV$468,MATCH(D$2,'Allokerad kvv'!$B$2:$AV$2,0),FALSE),VLOOKUP($B20,'Justerad allokering'!$B$2:$AG$462,MATCH(D$2,'Justerad allokering'!$B$2:$AF$2,0),FALSE))</f>
        <v>0</v>
      </c>
      <c r="E20" s="28">
        <f>IF(ISERROR(1/VLOOKUP($B20,'Justerad allokering'!$B$2:$AG$462,MATCH(E$2,'Justerad allokering'!$B$2:$AF$2,0),FALSE)),VLOOKUP($B20,'Allokerad kvv'!$B$2:$AV$468,MATCH(E$2,'Allokerad kvv'!$B$2:$AV$2,0),FALSE),VLOOKUP($B20,'Justerad allokering'!$B$2:$AG$462,MATCH(E$2,'Justerad allokering'!$B$2:$AF$2,0),FALSE))</f>
        <v>0</v>
      </c>
      <c r="F20" s="28">
        <f>IF(ISERROR(1/VLOOKUP($B20,'Justerad allokering'!$B$2:$AG$462,MATCH(F$2,'Justerad allokering'!$B$2:$AF$2,0),FALSE)),VLOOKUP($B20,'Allokerad kvv'!$B$2:$AV$468,MATCH(F$2,'Allokerad kvv'!$B$2:$AV$2,0),FALSE),VLOOKUP($B20,'Justerad allokering'!$B$2:$AG$462,MATCH(F$2,'Justerad allokering'!$B$2:$AF$2,0),FALSE))</f>
        <v>0</v>
      </c>
      <c r="G20" s="28">
        <f>IF(ISERROR(1/VLOOKUP($B20,'Justerad allokering'!$B$2:$AG$462,MATCH(G$2,'Justerad allokering'!$B$2:$AF$2,0),FALSE)),VLOOKUP($B20,'Allokerad kvv'!$B$2:$AV$468,MATCH(G$2,'Allokerad kvv'!$B$2:$AV$2,0),FALSE),VLOOKUP($B20,'Justerad allokering'!$B$2:$AG$462,MATCH(G$2,'Justerad allokering'!$B$2:$AF$2,0),FALSE))</f>
        <v>0</v>
      </c>
      <c r="H20" s="28">
        <f>IF(ISERROR(1/VLOOKUP($B20,'Justerad allokering'!$B$2:$AG$462,MATCH(H$2,'Justerad allokering'!$B$2:$AF$2,0),FALSE)),VLOOKUP($B20,'Allokerad kvv'!$B$2:$AV$468,MATCH(H$2,'Allokerad kvv'!$B$2:$AV$2,0),FALSE),VLOOKUP($B20,'Justerad allokering'!$B$2:$AG$462,MATCH(H$2,'Justerad allokering'!$B$2:$AF$2,0),FALSE))</f>
        <v>0</v>
      </c>
      <c r="I20" s="28">
        <f>IF(ISERROR(1/VLOOKUP($B20,'Justerad allokering'!$B$2:$AG$462,MATCH(I$2,'Justerad allokering'!$B$2:$AF$2,0),FALSE)),VLOOKUP($B20,'Allokerad kvv'!$B$2:$AV$468,MATCH(I$2,'Allokerad kvv'!$B$2:$AV$2,0),FALSE),VLOOKUP($B20,'Justerad allokering'!$B$2:$AG$462,MATCH(I$2,'Justerad allokering'!$B$2:$AF$2,0),FALSE))</f>
        <v>0</v>
      </c>
      <c r="J20" s="28">
        <f>IF(ISERROR(1/VLOOKUP($B20,'Justerad allokering'!$B$2:$AG$462,MATCH(J$2,'Justerad allokering'!$B$2:$AF$2,0),FALSE)),VLOOKUP($B20,'Allokerad kvv'!$B$2:$AV$468,MATCH(J$2,'Allokerad kvv'!$B$2:$AV$2,0),FALSE),VLOOKUP($B20,'Justerad allokering'!$B$2:$AG$462,MATCH(J$2,'Justerad allokering'!$B$2:$AF$2,0),FALSE))</f>
        <v>0</v>
      </c>
      <c r="K20" s="28">
        <f>IF(ISERROR(1/VLOOKUP($B20,'Justerad allokering'!$B$2:$AG$462,MATCH(K$2,'Justerad allokering'!$B$2:$AF$2,0),FALSE)),VLOOKUP($B20,'Allokerad kvv'!$B$2:$AV$468,MATCH(K$2,'Allokerad kvv'!$B$2:$AV$2,0),FALSE),VLOOKUP($B20,'Justerad allokering'!$B$2:$AG$462,MATCH(K$2,'Justerad allokering'!$B$2:$AF$2,0),FALSE))</f>
        <v>0</v>
      </c>
      <c r="L20" s="28">
        <f>IF(ISERROR(1/VLOOKUP($B20,'Justerad allokering'!$B$2:$AG$462,MATCH(L$2,'Justerad allokering'!$B$2:$AF$2,0),FALSE)),VLOOKUP($B20,'Allokerad kvv'!$B$2:$AV$468,MATCH(L$2,'Allokerad kvv'!$B$2:$AV$2,0),FALSE),VLOOKUP($B20,'Justerad allokering'!$B$2:$AG$462,MATCH(L$2,'Justerad allokering'!$B$2:$AF$2,0),FALSE))</f>
        <v>0</v>
      </c>
      <c r="M20" s="28">
        <f>IF(ISERROR(1/VLOOKUP($B20,'Justerad allokering'!$B$2:$AG$462,MATCH(M$2,'Justerad allokering'!$B$2:$AF$2,0),FALSE)),VLOOKUP($B20,'Allokerad kvv'!$B$2:$AV$468,MATCH(M$2,'Allokerad kvv'!$B$2:$AV$2,0),FALSE),VLOOKUP($B20,'Justerad allokering'!$B$2:$AG$462,MATCH(M$2,'Justerad allokering'!$B$2:$AF$2,0),FALSE))</f>
        <v>0</v>
      </c>
      <c r="N20" s="28">
        <f>IF(ISERROR(1/VLOOKUP($B20,'Justerad allokering'!$B$2:$AG$462,MATCH(N$2,'Justerad allokering'!$B$2:$AF$2,0),FALSE)),VLOOKUP($B20,'Allokerad kvv'!$B$2:$AV$468,MATCH(N$2,'Allokerad kvv'!$B$2:$AV$2,0),FALSE),VLOOKUP($B20,'Justerad allokering'!$B$2:$AG$462,MATCH(N$2,'Justerad allokering'!$B$2:$AF$2,0),FALSE))</f>
        <v>0</v>
      </c>
      <c r="O20" s="28">
        <f>IF(ISERROR(1/VLOOKUP($B20,'Justerad allokering'!$B$2:$AG$462,MATCH(O$2,'Justerad allokering'!$B$2:$AF$2,0),FALSE)),VLOOKUP($B20,'Allokerad kvv'!$B$2:$AV$468,MATCH(O$2,'Allokerad kvv'!$B$2:$AV$2,0),FALSE),VLOOKUP($B20,'Justerad allokering'!$B$2:$AG$462,MATCH(O$2,'Justerad allokering'!$B$2:$AF$2,0),FALSE))</f>
        <v>0</v>
      </c>
      <c r="P20" s="28">
        <f>IF(ISERROR(1/VLOOKUP($B20,'Justerad allokering'!$B$2:$AG$462,MATCH(P$2,'Justerad allokering'!$B$2:$AF$2,0),FALSE)),VLOOKUP($B20,'Allokerad kvv'!$B$2:$AV$468,MATCH(P$2,'Allokerad kvv'!$B$2:$AV$2,0),FALSE),VLOOKUP($B20,'Justerad allokering'!$B$2:$AG$462,MATCH(P$2,'Justerad allokering'!$B$2:$AF$2,0),FALSE))</f>
        <v>0</v>
      </c>
      <c r="Q20" s="28">
        <f>IF(ISERROR(1/VLOOKUP($B20,'Justerad allokering'!$B$2:$AG$462,MATCH(Q$2,'Justerad allokering'!$B$2:$AF$2,0),FALSE)),VLOOKUP($B20,'Allokerad kvv'!$B$2:$AV$468,MATCH(Q$2,'Allokerad kvv'!$B$2:$AV$2,0),FALSE),VLOOKUP($B20,'Justerad allokering'!$B$2:$AG$462,MATCH(Q$2,'Justerad allokering'!$B$2:$AF$2,0),FALSE))</f>
        <v>0</v>
      </c>
      <c r="R20" s="28">
        <f>IF(ISERROR(1/VLOOKUP($B20,'Justerad allokering'!$B$2:$AG$462,MATCH(R$2,'Justerad allokering'!$B$2:$AF$2,0),FALSE)),VLOOKUP($B20,'Allokerad kvv'!$B$2:$AV$468,MATCH(R$2,'Allokerad kvv'!$B$2:$AV$2,0),FALSE),VLOOKUP($B20,'Justerad allokering'!$B$2:$AG$462,MATCH(R$2,'Justerad allokering'!$B$2:$AF$2,0),FALSE))</f>
        <v>0</v>
      </c>
      <c r="S20" s="28">
        <f>IF(ISERROR(1/VLOOKUP($B20,'Justerad allokering'!$B$2:$AG$462,MATCH(S$2,'Justerad allokering'!$B$2:$AF$2,0),FALSE)),VLOOKUP($B20,'Allokerad kvv'!$B$2:$AV$468,MATCH(S$2,'Allokerad kvv'!$B$2:$AV$2,0),FALSE),VLOOKUP($B20,'Justerad allokering'!$B$2:$AG$462,MATCH(S$2,'Justerad allokering'!$B$2:$AF$2,0),FALSE))</f>
        <v>0</v>
      </c>
      <c r="T20" s="28">
        <f>IF(ISERROR(1/VLOOKUP($B20,'Justerad allokering'!$B$2:$AG$462,MATCH(T$2,'Justerad allokering'!$B$2:$AF$2,0),FALSE)),VLOOKUP($B20,'Allokerad kvv'!$B$2:$AV$468,MATCH(T$2,'Allokerad kvv'!$B$2:$AV$2,0),FALSE),VLOOKUP($B20,'Justerad allokering'!$B$2:$AG$462,MATCH(T$2,'Justerad allokering'!$B$2:$AF$2,0),FALSE))</f>
        <v>0</v>
      </c>
      <c r="U20" s="28">
        <f>IF(ISERROR(1/VLOOKUP($B20,'Justerad allokering'!$B$2:$AG$462,MATCH(U$2,'Justerad allokering'!$B$2:$AF$2,0),FALSE)),VLOOKUP($B20,'Allokerad kvv'!$B$2:$AV$468,MATCH(U$2,'Allokerad kvv'!$B$2:$AV$2,0),FALSE),VLOOKUP($B20,'Justerad allokering'!$B$2:$AG$462,MATCH(U$2,'Justerad allokering'!$B$2:$AF$2,0),FALSE))</f>
        <v>0</v>
      </c>
      <c r="V20" s="28">
        <f>IF(ISERROR(1/VLOOKUP($B20,'Justerad allokering'!$B$2:$AG$462,MATCH(V$2,'Justerad allokering'!$B$2:$AF$2,0),FALSE)),VLOOKUP($B20,'Allokerad kvv'!$B$2:$AV$468,MATCH(V$2,'Allokerad kvv'!$B$2:$AV$2,0),FALSE),VLOOKUP($B20,'Justerad allokering'!$B$2:$AG$462,MATCH(V$2,'Justerad allokering'!$B$2:$AF$2,0),FALSE))</f>
        <v>0</v>
      </c>
      <c r="W20" s="28">
        <f>IF(ISERROR(1/VLOOKUP($B20,'Justerad allokering'!$B$2:$AG$462,MATCH(W$2,'Justerad allokering'!$B$2:$AF$2,0),FALSE)),VLOOKUP($B20,'Allokerad kvv'!$B$2:$AV$468,MATCH(W$2,'Allokerad kvv'!$B$2:$AV$2,0),FALSE),VLOOKUP($B20,'Justerad allokering'!$B$2:$AG$462,MATCH(W$2,'Justerad allokering'!$B$2:$AF$2,0),FALSE))</f>
        <v>0</v>
      </c>
      <c r="X20" s="28">
        <f>IF(ISERROR(1/VLOOKUP($B20,'Justerad allokering'!$B$2:$AG$462,MATCH(X$2,'Justerad allokering'!$B$2:$AF$2,0),FALSE)),VLOOKUP($B20,'Allokerad kvv'!$B$2:$AV$468,MATCH(X$2,'Allokerad kvv'!$B$2:$AV$2,0),FALSE),VLOOKUP($B20,'Justerad allokering'!$B$2:$AG$462,MATCH(X$2,'Justerad allokering'!$B$2:$AF$2,0),FALSE))</f>
        <v>0</v>
      </c>
      <c r="Y20" s="28">
        <f>IF(ISERROR(1/VLOOKUP($B20,'Justerad allokering'!$B$2:$AG$462,MATCH(Y$2,'Justerad allokering'!$B$2:$AF$2,0),FALSE)),VLOOKUP($B20,'Allokerad kvv'!$B$2:$AV$468,MATCH(Y$2,'Allokerad kvv'!$B$2:$AV$2,0),FALSE),VLOOKUP($B20,'Justerad allokering'!$B$2:$AG$462,MATCH(Y$2,'Justerad allokering'!$B$2:$AF$2,0),FALSE))</f>
        <v>0</v>
      </c>
      <c r="Z20" s="28">
        <f>IF(ISERROR(1/VLOOKUP($B20,'Justerad allokering'!$B$2:$AG$462,MATCH(Z$2,'Justerad allokering'!$B$2:$AF$2,0),FALSE)),VLOOKUP($B20,'Allokerad kvv'!$B$2:$AV$468,MATCH(Z$2,'Allokerad kvv'!$B$2:$AV$2,0),FALSE),VLOOKUP($B20,'Justerad allokering'!$B$2:$AG$462,MATCH(Z$2,'Justerad allokering'!$B$2:$AF$2,0),FALSE))</f>
        <v>0</v>
      </c>
      <c r="AA20" s="28"/>
      <c r="AB20" s="28"/>
      <c r="AE20">
        <f t="shared" si="0"/>
        <v>0</v>
      </c>
      <c r="AG20">
        <f t="shared" si="1"/>
        <v>0</v>
      </c>
      <c r="AH20">
        <f t="shared" si="2"/>
        <v>0</v>
      </c>
      <c r="AI20" s="55" t="str">
        <f>IF(AH20=0,"",AH20/VLOOKUP(B20,Kraftvärmeprod!$B$1:$BC$480,MATCH("Summa tillförd energi exklusive rökgaskondensering",Kraftvärmeprod!$B$1:$BC$1,0),FALSE))</f>
        <v/>
      </c>
    </row>
    <row r="21" spans="1:35" x14ac:dyDescent="0.35">
      <c r="A21" s="28" t="s">
        <v>31</v>
      </c>
      <c r="B21" s="28" t="s">
        <v>37</v>
      </c>
      <c r="C21" s="28">
        <f>IF(ISERROR(1/VLOOKUP($B21,'Justerad allokering'!$B$2:$AG$462,MATCH(C$2,'Justerad allokering'!$B$2:$AF$2,0),FALSE)),VLOOKUP($B21,'Allokerad kvv'!$B$2:$AV$468,MATCH(C$2,'Allokerad kvv'!$B$2:$AV$2,0),FALSE),VLOOKUP($B21,'Justerad allokering'!$B$2:$AG$462,MATCH(C$2,'Justerad allokering'!$B$2:$AF$2,0),FALSE))</f>
        <v>0</v>
      </c>
      <c r="D21" s="28">
        <f>IF(ISERROR(1/VLOOKUP($B21,'Justerad allokering'!$B$2:$AG$462,MATCH(D$2,'Justerad allokering'!$B$2:$AF$2,0),FALSE)),VLOOKUP($B21,'Allokerad kvv'!$B$2:$AV$468,MATCH(D$2,'Allokerad kvv'!$B$2:$AV$2,0),FALSE),VLOOKUP($B21,'Justerad allokering'!$B$2:$AG$462,MATCH(D$2,'Justerad allokering'!$B$2:$AF$2,0),FALSE))</f>
        <v>0</v>
      </c>
      <c r="E21" s="28">
        <f>IF(ISERROR(1/VLOOKUP($B21,'Justerad allokering'!$B$2:$AG$462,MATCH(E$2,'Justerad allokering'!$B$2:$AF$2,0),FALSE)),VLOOKUP($B21,'Allokerad kvv'!$B$2:$AV$468,MATCH(E$2,'Allokerad kvv'!$B$2:$AV$2,0),FALSE),VLOOKUP($B21,'Justerad allokering'!$B$2:$AG$462,MATCH(E$2,'Justerad allokering'!$B$2:$AF$2,0),FALSE))</f>
        <v>0</v>
      </c>
      <c r="F21" s="28">
        <f>IF(ISERROR(1/VLOOKUP($B21,'Justerad allokering'!$B$2:$AG$462,MATCH(F$2,'Justerad allokering'!$B$2:$AF$2,0),FALSE)),VLOOKUP($B21,'Allokerad kvv'!$B$2:$AV$468,MATCH(F$2,'Allokerad kvv'!$B$2:$AV$2,0),FALSE),VLOOKUP($B21,'Justerad allokering'!$B$2:$AG$462,MATCH(F$2,'Justerad allokering'!$B$2:$AF$2,0),FALSE))</f>
        <v>0</v>
      </c>
      <c r="G21" s="28">
        <f>IF(ISERROR(1/VLOOKUP($B21,'Justerad allokering'!$B$2:$AG$462,MATCH(G$2,'Justerad allokering'!$B$2:$AF$2,0),FALSE)),VLOOKUP($B21,'Allokerad kvv'!$B$2:$AV$468,MATCH(G$2,'Allokerad kvv'!$B$2:$AV$2,0),FALSE),VLOOKUP($B21,'Justerad allokering'!$B$2:$AG$462,MATCH(G$2,'Justerad allokering'!$B$2:$AF$2,0),FALSE))</f>
        <v>0</v>
      </c>
      <c r="H21" s="28">
        <f>IF(ISERROR(1/VLOOKUP($B21,'Justerad allokering'!$B$2:$AG$462,MATCH(H$2,'Justerad allokering'!$B$2:$AF$2,0),FALSE)),VLOOKUP($B21,'Allokerad kvv'!$B$2:$AV$468,MATCH(H$2,'Allokerad kvv'!$B$2:$AV$2,0),FALSE),VLOOKUP($B21,'Justerad allokering'!$B$2:$AG$462,MATCH(H$2,'Justerad allokering'!$B$2:$AF$2,0),FALSE))</f>
        <v>0</v>
      </c>
      <c r="I21" s="28">
        <f>IF(ISERROR(1/VLOOKUP($B21,'Justerad allokering'!$B$2:$AG$462,MATCH(I$2,'Justerad allokering'!$B$2:$AF$2,0),FALSE)),VLOOKUP($B21,'Allokerad kvv'!$B$2:$AV$468,MATCH(I$2,'Allokerad kvv'!$B$2:$AV$2,0),FALSE),VLOOKUP($B21,'Justerad allokering'!$B$2:$AG$462,MATCH(I$2,'Justerad allokering'!$B$2:$AF$2,0),FALSE))</f>
        <v>0</v>
      </c>
      <c r="J21" s="28">
        <f>IF(ISERROR(1/VLOOKUP($B21,'Justerad allokering'!$B$2:$AG$462,MATCH(J$2,'Justerad allokering'!$B$2:$AF$2,0),FALSE)),VLOOKUP($B21,'Allokerad kvv'!$B$2:$AV$468,MATCH(J$2,'Allokerad kvv'!$B$2:$AV$2,0),FALSE),VLOOKUP($B21,'Justerad allokering'!$B$2:$AG$462,MATCH(J$2,'Justerad allokering'!$B$2:$AF$2,0),FALSE))</f>
        <v>0</v>
      </c>
      <c r="K21" s="28">
        <f>IF(ISERROR(1/VLOOKUP($B21,'Justerad allokering'!$B$2:$AG$462,MATCH(K$2,'Justerad allokering'!$B$2:$AF$2,0),FALSE)),VLOOKUP($B21,'Allokerad kvv'!$B$2:$AV$468,MATCH(K$2,'Allokerad kvv'!$B$2:$AV$2,0),FALSE),VLOOKUP($B21,'Justerad allokering'!$B$2:$AG$462,MATCH(K$2,'Justerad allokering'!$B$2:$AF$2,0),FALSE))</f>
        <v>0</v>
      </c>
      <c r="L21" s="28">
        <f>IF(ISERROR(1/VLOOKUP($B21,'Justerad allokering'!$B$2:$AG$462,MATCH(L$2,'Justerad allokering'!$B$2:$AF$2,0),FALSE)),VLOOKUP($B21,'Allokerad kvv'!$B$2:$AV$468,MATCH(L$2,'Allokerad kvv'!$B$2:$AV$2,0),FALSE),VLOOKUP($B21,'Justerad allokering'!$B$2:$AG$462,MATCH(L$2,'Justerad allokering'!$B$2:$AF$2,0),FALSE))</f>
        <v>0</v>
      </c>
      <c r="M21" s="28">
        <f>IF(ISERROR(1/VLOOKUP($B21,'Justerad allokering'!$B$2:$AG$462,MATCH(M$2,'Justerad allokering'!$B$2:$AF$2,0),FALSE)),VLOOKUP($B21,'Allokerad kvv'!$B$2:$AV$468,MATCH(M$2,'Allokerad kvv'!$B$2:$AV$2,0),FALSE),VLOOKUP($B21,'Justerad allokering'!$B$2:$AG$462,MATCH(M$2,'Justerad allokering'!$B$2:$AF$2,0),FALSE))</f>
        <v>0</v>
      </c>
      <c r="N21" s="28">
        <f>IF(ISERROR(1/VLOOKUP($B21,'Justerad allokering'!$B$2:$AG$462,MATCH(N$2,'Justerad allokering'!$B$2:$AF$2,0),FALSE)),VLOOKUP($B21,'Allokerad kvv'!$B$2:$AV$468,MATCH(N$2,'Allokerad kvv'!$B$2:$AV$2,0),FALSE),VLOOKUP($B21,'Justerad allokering'!$B$2:$AG$462,MATCH(N$2,'Justerad allokering'!$B$2:$AF$2,0),FALSE))</f>
        <v>0</v>
      </c>
      <c r="O21" s="28">
        <f>IF(ISERROR(1/VLOOKUP($B21,'Justerad allokering'!$B$2:$AG$462,MATCH(O$2,'Justerad allokering'!$B$2:$AF$2,0),FALSE)),VLOOKUP($B21,'Allokerad kvv'!$B$2:$AV$468,MATCH(O$2,'Allokerad kvv'!$B$2:$AV$2,0),FALSE),VLOOKUP($B21,'Justerad allokering'!$B$2:$AG$462,MATCH(O$2,'Justerad allokering'!$B$2:$AF$2,0),FALSE))</f>
        <v>0</v>
      </c>
      <c r="P21" s="28">
        <f>IF(ISERROR(1/VLOOKUP($B21,'Justerad allokering'!$B$2:$AG$462,MATCH(P$2,'Justerad allokering'!$B$2:$AF$2,0),FALSE)),VLOOKUP($B21,'Allokerad kvv'!$B$2:$AV$468,MATCH(P$2,'Allokerad kvv'!$B$2:$AV$2,0),FALSE),VLOOKUP($B21,'Justerad allokering'!$B$2:$AG$462,MATCH(P$2,'Justerad allokering'!$B$2:$AF$2,0),FALSE))</f>
        <v>0</v>
      </c>
      <c r="Q21" s="28">
        <f>IF(ISERROR(1/VLOOKUP($B21,'Justerad allokering'!$B$2:$AG$462,MATCH(Q$2,'Justerad allokering'!$B$2:$AF$2,0),FALSE)),VLOOKUP($B21,'Allokerad kvv'!$B$2:$AV$468,MATCH(Q$2,'Allokerad kvv'!$B$2:$AV$2,0),FALSE),VLOOKUP($B21,'Justerad allokering'!$B$2:$AG$462,MATCH(Q$2,'Justerad allokering'!$B$2:$AF$2,0),FALSE))</f>
        <v>0</v>
      </c>
      <c r="R21" s="28">
        <f>IF(ISERROR(1/VLOOKUP($B21,'Justerad allokering'!$B$2:$AG$462,MATCH(R$2,'Justerad allokering'!$B$2:$AF$2,0),FALSE)),VLOOKUP($B21,'Allokerad kvv'!$B$2:$AV$468,MATCH(R$2,'Allokerad kvv'!$B$2:$AV$2,0),FALSE),VLOOKUP($B21,'Justerad allokering'!$B$2:$AG$462,MATCH(R$2,'Justerad allokering'!$B$2:$AF$2,0),FALSE))</f>
        <v>0</v>
      </c>
      <c r="S21" s="28">
        <f>IF(ISERROR(1/VLOOKUP($B21,'Justerad allokering'!$B$2:$AG$462,MATCH(S$2,'Justerad allokering'!$B$2:$AF$2,0),FALSE)),VLOOKUP($B21,'Allokerad kvv'!$B$2:$AV$468,MATCH(S$2,'Allokerad kvv'!$B$2:$AV$2,0),FALSE),VLOOKUP($B21,'Justerad allokering'!$B$2:$AG$462,MATCH(S$2,'Justerad allokering'!$B$2:$AF$2,0),FALSE))</f>
        <v>0</v>
      </c>
      <c r="T21" s="28">
        <f>IF(ISERROR(1/VLOOKUP($B21,'Justerad allokering'!$B$2:$AG$462,MATCH(T$2,'Justerad allokering'!$B$2:$AF$2,0),FALSE)),VLOOKUP($B21,'Allokerad kvv'!$B$2:$AV$468,MATCH(T$2,'Allokerad kvv'!$B$2:$AV$2,0),FALSE),VLOOKUP($B21,'Justerad allokering'!$B$2:$AG$462,MATCH(T$2,'Justerad allokering'!$B$2:$AF$2,0),FALSE))</f>
        <v>0</v>
      </c>
      <c r="U21" s="28">
        <f>IF(ISERROR(1/VLOOKUP($B21,'Justerad allokering'!$B$2:$AG$462,MATCH(U$2,'Justerad allokering'!$B$2:$AF$2,0),FALSE)),VLOOKUP($B21,'Allokerad kvv'!$B$2:$AV$468,MATCH(U$2,'Allokerad kvv'!$B$2:$AV$2,0),FALSE),VLOOKUP($B21,'Justerad allokering'!$B$2:$AG$462,MATCH(U$2,'Justerad allokering'!$B$2:$AF$2,0),FALSE))</f>
        <v>0</v>
      </c>
      <c r="V21" s="28">
        <f>IF(ISERROR(1/VLOOKUP($B21,'Justerad allokering'!$B$2:$AG$462,MATCH(V$2,'Justerad allokering'!$B$2:$AF$2,0),FALSE)),VLOOKUP($B21,'Allokerad kvv'!$B$2:$AV$468,MATCH(V$2,'Allokerad kvv'!$B$2:$AV$2,0),FALSE),VLOOKUP($B21,'Justerad allokering'!$B$2:$AG$462,MATCH(V$2,'Justerad allokering'!$B$2:$AF$2,0),FALSE))</f>
        <v>0</v>
      </c>
      <c r="W21" s="28">
        <f>IF(ISERROR(1/VLOOKUP($B21,'Justerad allokering'!$B$2:$AG$462,MATCH(W$2,'Justerad allokering'!$B$2:$AF$2,0),FALSE)),VLOOKUP($B21,'Allokerad kvv'!$B$2:$AV$468,MATCH(W$2,'Allokerad kvv'!$B$2:$AV$2,0),FALSE),VLOOKUP($B21,'Justerad allokering'!$B$2:$AG$462,MATCH(W$2,'Justerad allokering'!$B$2:$AF$2,0),FALSE))</f>
        <v>0</v>
      </c>
      <c r="X21" s="28">
        <f>IF(ISERROR(1/VLOOKUP($B21,'Justerad allokering'!$B$2:$AG$462,MATCH(X$2,'Justerad allokering'!$B$2:$AF$2,0),FALSE)),VLOOKUP($B21,'Allokerad kvv'!$B$2:$AV$468,MATCH(X$2,'Allokerad kvv'!$B$2:$AV$2,0),FALSE),VLOOKUP($B21,'Justerad allokering'!$B$2:$AG$462,MATCH(X$2,'Justerad allokering'!$B$2:$AF$2,0),FALSE))</f>
        <v>0</v>
      </c>
      <c r="Y21" s="28">
        <f>IF(ISERROR(1/VLOOKUP($B21,'Justerad allokering'!$B$2:$AG$462,MATCH(Y$2,'Justerad allokering'!$B$2:$AF$2,0),FALSE)),VLOOKUP($B21,'Allokerad kvv'!$B$2:$AV$468,MATCH(Y$2,'Allokerad kvv'!$B$2:$AV$2,0),FALSE),VLOOKUP($B21,'Justerad allokering'!$B$2:$AG$462,MATCH(Y$2,'Justerad allokering'!$B$2:$AF$2,0),FALSE))</f>
        <v>0</v>
      </c>
      <c r="Z21" s="28">
        <f>IF(ISERROR(1/VLOOKUP($B21,'Justerad allokering'!$B$2:$AG$462,MATCH(Z$2,'Justerad allokering'!$B$2:$AF$2,0),FALSE)),VLOOKUP($B21,'Allokerad kvv'!$B$2:$AV$468,MATCH(Z$2,'Allokerad kvv'!$B$2:$AV$2,0),FALSE),VLOOKUP($B21,'Justerad allokering'!$B$2:$AG$462,MATCH(Z$2,'Justerad allokering'!$B$2:$AF$2,0),FALSE))</f>
        <v>0</v>
      </c>
      <c r="AA21" s="28"/>
      <c r="AB21" s="28"/>
      <c r="AE21">
        <f t="shared" si="0"/>
        <v>0</v>
      </c>
      <c r="AG21">
        <f t="shared" si="1"/>
        <v>0</v>
      </c>
      <c r="AH21">
        <f t="shared" si="2"/>
        <v>0</v>
      </c>
      <c r="AI21" s="55" t="str">
        <f>IF(AH21=0,"",AH21/VLOOKUP(B21,Kraftvärmeprod!$B$1:$BC$480,MATCH("Summa tillförd energi exklusive rökgaskondensering",Kraftvärmeprod!$B$1:$BC$1,0),FALSE))</f>
        <v/>
      </c>
    </row>
    <row r="22" spans="1:35" x14ac:dyDescent="0.35">
      <c r="A22" s="28" t="s">
        <v>31</v>
      </c>
      <c r="B22" s="28" t="s">
        <v>38</v>
      </c>
      <c r="C22" s="28">
        <f>IF(ISERROR(1/VLOOKUP($B22,'Justerad allokering'!$B$2:$AG$462,MATCH(C$2,'Justerad allokering'!$B$2:$AF$2,0),FALSE)),VLOOKUP($B22,'Allokerad kvv'!$B$2:$AV$468,MATCH(C$2,'Allokerad kvv'!$B$2:$AV$2,0),FALSE),VLOOKUP($B22,'Justerad allokering'!$B$2:$AG$462,MATCH(C$2,'Justerad allokering'!$B$2:$AF$2,0),FALSE))</f>
        <v>0</v>
      </c>
      <c r="D22" s="28">
        <f>IF(ISERROR(1/VLOOKUP($B22,'Justerad allokering'!$B$2:$AG$462,MATCH(D$2,'Justerad allokering'!$B$2:$AF$2,0),FALSE)),VLOOKUP($B22,'Allokerad kvv'!$B$2:$AV$468,MATCH(D$2,'Allokerad kvv'!$B$2:$AV$2,0),FALSE),VLOOKUP($B22,'Justerad allokering'!$B$2:$AG$462,MATCH(D$2,'Justerad allokering'!$B$2:$AF$2,0),FALSE))</f>
        <v>0</v>
      </c>
      <c r="E22" s="28">
        <f>IF(ISERROR(1/VLOOKUP($B22,'Justerad allokering'!$B$2:$AG$462,MATCH(E$2,'Justerad allokering'!$B$2:$AF$2,0),FALSE)),VLOOKUP($B22,'Allokerad kvv'!$B$2:$AV$468,MATCH(E$2,'Allokerad kvv'!$B$2:$AV$2,0),FALSE),VLOOKUP($B22,'Justerad allokering'!$B$2:$AG$462,MATCH(E$2,'Justerad allokering'!$B$2:$AF$2,0),FALSE))</f>
        <v>0</v>
      </c>
      <c r="F22" s="28">
        <f>IF(ISERROR(1/VLOOKUP($B22,'Justerad allokering'!$B$2:$AG$462,MATCH(F$2,'Justerad allokering'!$B$2:$AF$2,0),FALSE)),VLOOKUP($B22,'Allokerad kvv'!$B$2:$AV$468,MATCH(F$2,'Allokerad kvv'!$B$2:$AV$2,0),FALSE),VLOOKUP($B22,'Justerad allokering'!$B$2:$AG$462,MATCH(F$2,'Justerad allokering'!$B$2:$AF$2,0),FALSE))</f>
        <v>0</v>
      </c>
      <c r="G22" s="28">
        <f>IF(ISERROR(1/VLOOKUP($B22,'Justerad allokering'!$B$2:$AG$462,MATCH(G$2,'Justerad allokering'!$B$2:$AF$2,0),FALSE)),VLOOKUP($B22,'Allokerad kvv'!$B$2:$AV$468,MATCH(G$2,'Allokerad kvv'!$B$2:$AV$2,0),FALSE),VLOOKUP($B22,'Justerad allokering'!$B$2:$AG$462,MATCH(G$2,'Justerad allokering'!$B$2:$AF$2,0),FALSE))</f>
        <v>0</v>
      </c>
      <c r="H22" s="28">
        <f>IF(ISERROR(1/VLOOKUP($B22,'Justerad allokering'!$B$2:$AG$462,MATCH(H$2,'Justerad allokering'!$B$2:$AF$2,0),FALSE)),VLOOKUP($B22,'Allokerad kvv'!$B$2:$AV$468,MATCH(H$2,'Allokerad kvv'!$B$2:$AV$2,0),FALSE),VLOOKUP($B22,'Justerad allokering'!$B$2:$AG$462,MATCH(H$2,'Justerad allokering'!$B$2:$AF$2,0),FALSE))</f>
        <v>0</v>
      </c>
      <c r="I22" s="28">
        <f>IF(ISERROR(1/VLOOKUP($B22,'Justerad allokering'!$B$2:$AG$462,MATCH(I$2,'Justerad allokering'!$B$2:$AF$2,0),FALSE)),VLOOKUP($B22,'Allokerad kvv'!$B$2:$AV$468,MATCH(I$2,'Allokerad kvv'!$B$2:$AV$2,0),FALSE),VLOOKUP($B22,'Justerad allokering'!$B$2:$AG$462,MATCH(I$2,'Justerad allokering'!$B$2:$AF$2,0),FALSE))</f>
        <v>0</v>
      </c>
      <c r="J22" s="28">
        <f>IF(ISERROR(1/VLOOKUP($B22,'Justerad allokering'!$B$2:$AG$462,MATCH(J$2,'Justerad allokering'!$B$2:$AF$2,0),FALSE)),VLOOKUP($B22,'Allokerad kvv'!$B$2:$AV$468,MATCH(J$2,'Allokerad kvv'!$B$2:$AV$2,0),FALSE),VLOOKUP($B22,'Justerad allokering'!$B$2:$AG$462,MATCH(J$2,'Justerad allokering'!$B$2:$AF$2,0),FALSE))</f>
        <v>0</v>
      </c>
      <c r="K22" s="28">
        <f>IF(ISERROR(1/VLOOKUP($B22,'Justerad allokering'!$B$2:$AG$462,MATCH(K$2,'Justerad allokering'!$B$2:$AF$2,0),FALSE)),VLOOKUP($B22,'Allokerad kvv'!$B$2:$AV$468,MATCH(K$2,'Allokerad kvv'!$B$2:$AV$2,0),FALSE),VLOOKUP($B22,'Justerad allokering'!$B$2:$AG$462,MATCH(K$2,'Justerad allokering'!$B$2:$AF$2,0),FALSE))</f>
        <v>0</v>
      </c>
      <c r="L22" s="28">
        <f>IF(ISERROR(1/VLOOKUP($B22,'Justerad allokering'!$B$2:$AG$462,MATCH(L$2,'Justerad allokering'!$B$2:$AF$2,0),FALSE)),VLOOKUP($B22,'Allokerad kvv'!$B$2:$AV$468,MATCH(L$2,'Allokerad kvv'!$B$2:$AV$2,0),FALSE),VLOOKUP($B22,'Justerad allokering'!$B$2:$AG$462,MATCH(L$2,'Justerad allokering'!$B$2:$AF$2,0),FALSE))</f>
        <v>0</v>
      </c>
      <c r="M22" s="28">
        <f>IF(ISERROR(1/VLOOKUP($B22,'Justerad allokering'!$B$2:$AG$462,MATCH(M$2,'Justerad allokering'!$B$2:$AF$2,0),FALSE)),VLOOKUP($B22,'Allokerad kvv'!$B$2:$AV$468,MATCH(M$2,'Allokerad kvv'!$B$2:$AV$2,0),FALSE),VLOOKUP($B22,'Justerad allokering'!$B$2:$AG$462,MATCH(M$2,'Justerad allokering'!$B$2:$AF$2,0),FALSE))</f>
        <v>0</v>
      </c>
      <c r="N22" s="28">
        <f>IF(ISERROR(1/VLOOKUP($B22,'Justerad allokering'!$B$2:$AG$462,MATCH(N$2,'Justerad allokering'!$B$2:$AF$2,0),FALSE)),VLOOKUP($B22,'Allokerad kvv'!$B$2:$AV$468,MATCH(N$2,'Allokerad kvv'!$B$2:$AV$2,0),FALSE),VLOOKUP($B22,'Justerad allokering'!$B$2:$AG$462,MATCH(N$2,'Justerad allokering'!$B$2:$AF$2,0),FALSE))</f>
        <v>0</v>
      </c>
      <c r="O22" s="28">
        <f>IF(ISERROR(1/VLOOKUP($B22,'Justerad allokering'!$B$2:$AG$462,MATCH(O$2,'Justerad allokering'!$B$2:$AF$2,0),FALSE)),VLOOKUP($B22,'Allokerad kvv'!$B$2:$AV$468,MATCH(O$2,'Allokerad kvv'!$B$2:$AV$2,0),FALSE),VLOOKUP($B22,'Justerad allokering'!$B$2:$AG$462,MATCH(O$2,'Justerad allokering'!$B$2:$AF$2,0),FALSE))</f>
        <v>0</v>
      </c>
      <c r="P22" s="28">
        <f>IF(ISERROR(1/VLOOKUP($B22,'Justerad allokering'!$B$2:$AG$462,MATCH(P$2,'Justerad allokering'!$B$2:$AF$2,0),FALSE)),VLOOKUP($B22,'Allokerad kvv'!$B$2:$AV$468,MATCH(P$2,'Allokerad kvv'!$B$2:$AV$2,0),FALSE),VLOOKUP($B22,'Justerad allokering'!$B$2:$AG$462,MATCH(P$2,'Justerad allokering'!$B$2:$AF$2,0),FALSE))</f>
        <v>0</v>
      </c>
      <c r="Q22" s="28">
        <f>IF(ISERROR(1/VLOOKUP($B22,'Justerad allokering'!$B$2:$AG$462,MATCH(Q$2,'Justerad allokering'!$B$2:$AF$2,0),FALSE)),VLOOKUP($B22,'Allokerad kvv'!$B$2:$AV$468,MATCH(Q$2,'Allokerad kvv'!$B$2:$AV$2,0),FALSE),VLOOKUP($B22,'Justerad allokering'!$B$2:$AG$462,MATCH(Q$2,'Justerad allokering'!$B$2:$AF$2,0),FALSE))</f>
        <v>0</v>
      </c>
      <c r="R22" s="28">
        <f>IF(ISERROR(1/VLOOKUP($B22,'Justerad allokering'!$B$2:$AG$462,MATCH(R$2,'Justerad allokering'!$B$2:$AF$2,0),FALSE)),VLOOKUP($B22,'Allokerad kvv'!$B$2:$AV$468,MATCH(R$2,'Allokerad kvv'!$B$2:$AV$2,0),FALSE),VLOOKUP($B22,'Justerad allokering'!$B$2:$AG$462,MATCH(R$2,'Justerad allokering'!$B$2:$AF$2,0),FALSE))</f>
        <v>0</v>
      </c>
      <c r="S22" s="28">
        <f>IF(ISERROR(1/VLOOKUP($B22,'Justerad allokering'!$B$2:$AG$462,MATCH(S$2,'Justerad allokering'!$B$2:$AF$2,0),FALSE)),VLOOKUP($B22,'Allokerad kvv'!$B$2:$AV$468,MATCH(S$2,'Allokerad kvv'!$B$2:$AV$2,0),FALSE),VLOOKUP($B22,'Justerad allokering'!$B$2:$AG$462,MATCH(S$2,'Justerad allokering'!$B$2:$AF$2,0),FALSE))</f>
        <v>0</v>
      </c>
      <c r="T22" s="28">
        <f>IF(ISERROR(1/VLOOKUP($B22,'Justerad allokering'!$B$2:$AG$462,MATCH(T$2,'Justerad allokering'!$B$2:$AF$2,0),FALSE)),VLOOKUP($B22,'Allokerad kvv'!$B$2:$AV$468,MATCH(T$2,'Allokerad kvv'!$B$2:$AV$2,0),FALSE),VLOOKUP($B22,'Justerad allokering'!$B$2:$AG$462,MATCH(T$2,'Justerad allokering'!$B$2:$AF$2,0),FALSE))</f>
        <v>0</v>
      </c>
      <c r="U22" s="28">
        <f>IF(ISERROR(1/VLOOKUP($B22,'Justerad allokering'!$B$2:$AG$462,MATCH(U$2,'Justerad allokering'!$B$2:$AF$2,0),FALSE)),VLOOKUP($B22,'Allokerad kvv'!$B$2:$AV$468,MATCH(U$2,'Allokerad kvv'!$B$2:$AV$2,0),FALSE),VLOOKUP($B22,'Justerad allokering'!$B$2:$AG$462,MATCH(U$2,'Justerad allokering'!$B$2:$AF$2,0),FALSE))</f>
        <v>0</v>
      </c>
      <c r="V22" s="28">
        <f>IF(ISERROR(1/VLOOKUP($B22,'Justerad allokering'!$B$2:$AG$462,MATCH(V$2,'Justerad allokering'!$B$2:$AF$2,0),FALSE)),VLOOKUP($B22,'Allokerad kvv'!$B$2:$AV$468,MATCH(V$2,'Allokerad kvv'!$B$2:$AV$2,0),FALSE),VLOOKUP($B22,'Justerad allokering'!$B$2:$AG$462,MATCH(V$2,'Justerad allokering'!$B$2:$AF$2,0),FALSE))</f>
        <v>0</v>
      </c>
      <c r="W22" s="28">
        <f>IF(ISERROR(1/VLOOKUP($B22,'Justerad allokering'!$B$2:$AG$462,MATCH(W$2,'Justerad allokering'!$B$2:$AF$2,0),FALSE)),VLOOKUP($B22,'Allokerad kvv'!$B$2:$AV$468,MATCH(W$2,'Allokerad kvv'!$B$2:$AV$2,0),FALSE),VLOOKUP($B22,'Justerad allokering'!$B$2:$AG$462,MATCH(W$2,'Justerad allokering'!$B$2:$AF$2,0),FALSE))</f>
        <v>0</v>
      </c>
      <c r="X22" s="28">
        <f>IF(ISERROR(1/VLOOKUP($B22,'Justerad allokering'!$B$2:$AG$462,MATCH(X$2,'Justerad allokering'!$B$2:$AF$2,0),FALSE)),VLOOKUP($B22,'Allokerad kvv'!$B$2:$AV$468,MATCH(X$2,'Allokerad kvv'!$B$2:$AV$2,0),FALSE),VLOOKUP($B22,'Justerad allokering'!$B$2:$AG$462,MATCH(X$2,'Justerad allokering'!$B$2:$AF$2,0),FALSE))</f>
        <v>0</v>
      </c>
      <c r="Y22" s="28">
        <f>IF(ISERROR(1/VLOOKUP($B22,'Justerad allokering'!$B$2:$AG$462,MATCH(Y$2,'Justerad allokering'!$B$2:$AF$2,0),FALSE)),VLOOKUP($B22,'Allokerad kvv'!$B$2:$AV$468,MATCH(Y$2,'Allokerad kvv'!$B$2:$AV$2,0),FALSE),VLOOKUP($B22,'Justerad allokering'!$B$2:$AG$462,MATCH(Y$2,'Justerad allokering'!$B$2:$AF$2,0),FALSE))</f>
        <v>0</v>
      </c>
      <c r="Z22" s="28">
        <f>IF(ISERROR(1/VLOOKUP($B22,'Justerad allokering'!$B$2:$AG$462,MATCH(Z$2,'Justerad allokering'!$B$2:$AF$2,0),FALSE)),VLOOKUP($B22,'Allokerad kvv'!$B$2:$AV$468,MATCH(Z$2,'Allokerad kvv'!$B$2:$AV$2,0),FALSE),VLOOKUP($B22,'Justerad allokering'!$B$2:$AG$462,MATCH(Z$2,'Justerad allokering'!$B$2:$AF$2,0),FALSE))</f>
        <v>0</v>
      </c>
      <c r="AA22" s="28"/>
      <c r="AB22" s="28"/>
      <c r="AE22">
        <f t="shared" si="0"/>
        <v>0</v>
      </c>
      <c r="AG22">
        <f t="shared" si="1"/>
        <v>0</v>
      </c>
      <c r="AH22">
        <f t="shared" si="2"/>
        <v>0</v>
      </c>
      <c r="AI22" s="55" t="str">
        <f>IF(AH22=0,"",AH22/VLOOKUP(B22,Kraftvärmeprod!$B$1:$BC$480,MATCH("Summa tillförd energi exklusive rökgaskondensering",Kraftvärmeprod!$B$1:$BC$1,0),FALSE))</f>
        <v/>
      </c>
    </row>
    <row r="23" spans="1:35" x14ac:dyDescent="0.35">
      <c r="A23" s="28" t="s">
        <v>31</v>
      </c>
      <c r="B23" s="28" t="s">
        <v>39</v>
      </c>
      <c r="C23" s="28">
        <f>IF(ISERROR(1/VLOOKUP($B23,'Justerad allokering'!$B$2:$AG$462,MATCH(C$2,'Justerad allokering'!$B$2:$AF$2,0),FALSE)),VLOOKUP($B23,'Allokerad kvv'!$B$2:$AV$468,MATCH(C$2,'Allokerad kvv'!$B$2:$AV$2,0),FALSE),VLOOKUP($B23,'Justerad allokering'!$B$2:$AG$462,MATCH(C$2,'Justerad allokering'!$B$2:$AF$2,0),FALSE))</f>
        <v>0</v>
      </c>
      <c r="D23" s="28">
        <f>IF(ISERROR(1/VLOOKUP($B23,'Justerad allokering'!$B$2:$AG$462,MATCH(D$2,'Justerad allokering'!$B$2:$AF$2,0),FALSE)),VLOOKUP($B23,'Allokerad kvv'!$B$2:$AV$468,MATCH(D$2,'Allokerad kvv'!$B$2:$AV$2,0),FALSE),VLOOKUP($B23,'Justerad allokering'!$B$2:$AG$462,MATCH(D$2,'Justerad allokering'!$B$2:$AF$2,0),FALSE))</f>
        <v>0</v>
      </c>
      <c r="E23" s="28">
        <f>IF(ISERROR(1/VLOOKUP($B23,'Justerad allokering'!$B$2:$AG$462,MATCH(E$2,'Justerad allokering'!$B$2:$AF$2,0),FALSE)),VLOOKUP($B23,'Allokerad kvv'!$B$2:$AV$468,MATCH(E$2,'Allokerad kvv'!$B$2:$AV$2,0),FALSE),VLOOKUP($B23,'Justerad allokering'!$B$2:$AG$462,MATCH(E$2,'Justerad allokering'!$B$2:$AF$2,0),FALSE))</f>
        <v>0</v>
      </c>
      <c r="F23" s="28">
        <f>IF(ISERROR(1/VLOOKUP($B23,'Justerad allokering'!$B$2:$AG$462,MATCH(F$2,'Justerad allokering'!$B$2:$AF$2,0),FALSE)),VLOOKUP($B23,'Allokerad kvv'!$B$2:$AV$468,MATCH(F$2,'Allokerad kvv'!$B$2:$AV$2,0),FALSE),VLOOKUP($B23,'Justerad allokering'!$B$2:$AG$462,MATCH(F$2,'Justerad allokering'!$B$2:$AF$2,0),FALSE))</f>
        <v>0</v>
      </c>
      <c r="G23" s="28">
        <f>IF(ISERROR(1/VLOOKUP($B23,'Justerad allokering'!$B$2:$AG$462,MATCH(G$2,'Justerad allokering'!$B$2:$AF$2,0),FALSE)),VLOOKUP($B23,'Allokerad kvv'!$B$2:$AV$468,MATCH(G$2,'Allokerad kvv'!$B$2:$AV$2,0),FALSE),VLOOKUP($B23,'Justerad allokering'!$B$2:$AG$462,MATCH(G$2,'Justerad allokering'!$B$2:$AF$2,0),FALSE))</f>
        <v>0</v>
      </c>
      <c r="H23" s="28">
        <f>IF(ISERROR(1/VLOOKUP($B23,'Justerad allokering'!$B$2:$AG$462,MATCH(H$2,'Justerad allokering'!$B$2:$AF$2,0),FALSE)),VLOOKUP($B23,'Allokerad kvv'!$B$2:$AV$468,MATCH(H$2,'Allokerad kvv'!$B$2:$AV$2,0),FALSE),VLOOKUP($B23,'Justerad allokering'!$B$2:$AG$462,MATCH(H$2,'Justerad allokering'!$B$2:$AF$2,0),FALSE))</f>
        <v>0</v>
      </c>
      <c r="I23" s="28">
        <f>IF(ISERROR(1/VLOOKUP($B23,'Justerad allokering'!$B$2:$AG$462,MATCH(I$2,'Justerad allokering'!$B$2:$AF$2,0),FALSE)),VLOOKUP($B23,'Allokerad kvv'!$B$2:$AV$468,MATCH(I$2,'Allokerad kvv'!$B$2:$AV$2,0),FALSE),VLOOKUP($B23,'Justerad allokering'!$B$2:$AG$462,MATCH(I$2,'Justerad allokering'!$B$2:$AF$2,0),FALSE))</f>
        <v>0</v>
      </c>
      <c r="J23" s="28">
        <f>IF(ISERROR(1/VLOOKUP($B23,'Justerad allokering'!$B$2:$AG$462,MATCH(J$2,'Justerad allokering'!$B$2:$AF$2,0),FALSE)),VLOOKUP($B23,'Allokerad kvv'!$B$2:$AV$468,MATCH(J$2,'Allokerad kvv'!$B$2:$AV$2,0),FALSE),VLOOKUP($B23,'Justerad allokering'!$B$2:$AG$462,MATCH(J$2,'Justerad allokering'!$B$2:$AF$2,0),FALSE))</f>
        <v>0</v>
      </c>
      <c r="K23" s="28">
        <f>IF(ISERROR(1/VLOOKUP($B23,'Justerad allokering'!$B$2:$AG$462,MATCH(K$2,'Justerad allokering'!$B$2:$AF$2,0),FALSE)),VLOOKUP($B23,'Allokerad kvv'!$B$2:$AV$468,MATCH(K$2,'Allokerad kvv'!$B$2:$AV$2,0),FALSE),VLOOKUP($B23,'Justerad allokering'!$B$2:$AG$462,MATCH(K$2,'Justerad allokering'!$B$2:$AF$2,0),FALSE))</f>
        <v>0</v>
      </c>
      <c r="L23" s="28">
        <f>IF(ISERROR(1/VLOOKUP($B23,'Justerad allokering'!$B$2:$AG$462,MATCH(L$2,'Justerad allokering'!$B$2:$AF$2,0),FALSE)),VLOOKUP($B23,'Allokerad kvv'!$B$2:$AV$468,MATCH(L$2,'Allokerad kvv'!$B$2:$AV$2,0),FALSE),VLOOKUP($B23,'Justerad allokering'!$B$2:$AG$462,MATCH(L$2,'Justerad allokering'!$B$2:$AF$2,0),FALSE))</f>
        <v>0</v>
      </c>
      <c r="M23" s="28">
        <f>IF(ISERROR(1/VLOOKUP($B23,'Justerad allokering'!$B$2:$AG$462,MATCH(M$2,'Justerad allokering'!$B$2:$AF$2,0),FALSE)),VLOOKUP($B23,'Allokerad kvv'!$B$2:$AV$468,MATCH(M$2,'Allokerad kvv'!$B$2:$AV$2,0),FALSE),VLOOKUP($B23,'Justerad allokering'!$B$2:$AG$462,MATCH(M$2,'Justerad allokering'!$B$2:$AF$2,0),FALSE))</f>
        <v>0</v>
      </c>
      <c r="N23" s="28">
        <f>IF(ISERROR(1/VLOOKUP($B23,'Justerad allokering'!$B$2:$AG$462,MATCH(N$2,'Justerad allokering'!$B$2:$AF$2,0),FALSE)),VLOOKUP($B23,'Allokerad kvv'!$B$2:$AV$468,MATCH(N$2,'Allokerad kvv'!$B$2:$AV$2,0),FALSE),VLOOKUP($B23,'Justerad allokering'!$B$2:$AG$462,MATCH(N$2,'Justerad allokering'!$B$2:$AF$2,0),FALSE))</f>
        <v>0</v>
      </c>
      <c r="O23" s="28">
        <f>IF(ISERROR(1/VLOOKUP($B23,'Justerad allokering'!$B$2:$AG$462,MATCH(O$2,'Justerad allokering'!$B$2:$AF$2,0),FALSE)),VLOOKUP($B23,'Allokerad kvv'!$B$2:$AV$468,MATCH(O$2,'Allokerad kvv'!$B$2:$AV$2,0),FALSE),VLOOKUP($B23,'Justerad allokering'!$B$2:$AG$462,MATCH(O$2,'Justerad allokering'!$B$2:$AF$2,0),FALSE))</f>
        <v>0</v>
      </c>
      <c r="P23" s="28">
        <f>IF(ISERROR(1/VLOOKUP($B23,'Justerad allokering'!$B$2:$AG$462,MATCH(P$2,'Justerad allokering'!$B$2:$AF$2,0),FALSE)),VLOOKUP($B23,'Allokerad kvv'!$B$2:$AV$468,MATCH(P$2,'Allokerad kvv'!$B$2:$AV$2,0),FALSE),VLOOKUP($B23,'Justerad allokering'!$B$2:$AG$462,MATCH(P$2,'Justerad allokering'!$B$2:$AF$2,0),FALSE))</f>
        <v>0</v>
      </c>
      <c r="Q23" s="28">
        <f>IF(ISERROR(1/VLOOKUP($B23,'Justerad allokering'!$B$2:$AG$462,MATCH(Q$2,'Justerad allokering'!$B$2:$AF$2,0),FALSE)),VLOOKUP($B23,'Allokerad kvv'!$B$2:$AV$468,MATCH(Q$2,'Allokerad kvv'!$B$2:$AV$2,0),FALSE),VLOOKUP($B23,'Justerad allokering'!$B$2:$AG$462,MATCH(Q$2,'Justerad allokering'!$B$2:$AF$2,0),FALSE))</f>
        <v>0</v>
      </c>
      <c r="R23" s="28">
        <f>IF(ISERROR(1/VLOOKUP($B23,'Justerad allokering'!$B$2:$AG$462,MATCH(R$2,'Justerad allokering'!$B$2:$AF$2,0),FALSE)),VLOOKUP($B23,'Allokerad kvv'!$B$2:$AV$468,MATCH(R$2,'Allokerad kvv'!$B$2:$AV$2,0),FALSE),VLOOKUP($B23,'Justerad allokering'!$B$2:$AG$462,MATCH(R$2,'Justerad allokering'!$B$2:$AF$2,0),FALSE))</f>
        <v>0</v>
      </c>
      <c r="S23" s="28">
        <f>IF(ISERROR(1/VLOOKUP($B23,'Justerad allokering'!$B$2:$AG$462,MATCH(S$2,'Justerad allokering'!$B$2:$AF$2,0),FALSE)),VLOOKUP($B23,'Allokerad kvv'!$B$2:$AV$468,MATCH(S$2,'Allokerad kvv'!$B$2:$AV$2,0),FALSE),VLOOKUP($B23,'Justerad allokering'!$B$2:$AG$462,MATCH(S$2,'Justerad allokering'!$B$2:$AF$2,0),FALSE))</f>
        <v>0</v>
      </c>
      <c r="T23" s="28">
        <f>IF(ISERROR(1/VLOOKUP($B23,'Justerad allokering'!$B$2:$AG$462,MATCH(T$2,'Justerad allokering'!$B$2:$AF$2,0),FALSE)),VLOOKUP($B23,'Allokerad kvv'!$B$2:$AV$468,MATCH(T$2,'Allokerad kvv'!$B$2:$AV$2,0),FALSE),VLOOKUP($B23,'Justerad allokering'!$B$2:$AG$462,MATCH(T$2,'Justerad allokering'!$B$2:$AF$2,0),FALSE))</f>
        <v>0</v>
      </c>
      <c r="U23" s="28">
        <f>IF(ISERROR(1/VLOOKUP($B23,'Justerad allokering'!$B$2:$AG$462,MATCH(U$2,'Justerad allokering'!$B$2:$AF$2,0),FALSE)),VLOOKUP($B23,'Allokerad kvv'!$B$2:$AV$468,MATCH(U$2,'Allokerad kvv'!$B$2:$AV$2,0),FALSE),VLOOKUP($B23,'Justerad allokering'!$B$2:$AG$462,MATCH(U$2,'Justerad allokering'!$B$2:$AF$2,0),FALSE))</f>
        <v>0</v>
      </c>
      <c r="V23" s="28">
        <f>IF(ISERROR(1/VLOOKUP($B23,'Justerad allokering'!$B$2:$AG$462,MATCH(V$2,'Justerad allokering'!$B$2:$AF$2,0),FALSE)),VLOOKUP($B23,'Allokerad kvv'!$B$2:$AV$468,MATCH(V$2,'Allokerad kvv'!$B$2:$AV$2,0),FALSE),VLOOKUP($B23,'Justerad allokering'!$B$2:$AG$462,MATCH(V$2,'Justerad allokering'!$B$2:$AF$2,0),FALSE))</f>
        <v>0</v>
      </c>
      <c r="W23" s="28">
        <f>IF(ISERROR(1/VLOOKUP($B23,'Justerad allokering'!$B$2:$AG$462,MATCH(W$2,'Justerad allokering'!$B$2:$AF$2,0),FALSE)),VLOOKUP($B23,'Allokerad kvv'!$B$2:$AV$468,MATCH(W$2,'Allokerad kvv'!$B$2:$AV$2,0),FALSE),VLOOKUP($B23,'Justerad allokering'!$B$2:$AG$462,MATCH(W$2,'Justerad allokering'!$B$2:$AF$2,0),FALSE))</f>
        <v>0</v>
      </c>
      <c r="X23" s="28">
        <f>IF(ISERROR(1/VLOOKUP($B23,'Justerad allokering'!$B$2:$AG$462,MATCH(X$2,'Justerad allokering'!$B$2:$AF$2,0),FALSE)),VLOOKUP($B23,'Allokerad kvv'!$B$2:$AV$468,MATCH(X$2,'Allokerad kvv'!$B$2:$AV$2,0),FALSE),VLOOKUP($B23,'Justerad allokering'!$B$2:$AG$462,MATCH(X$2,'Justerad allokering'!$B$2:$AF$2,0),FALSE))</f>
        <v>0</v>
      </c>
      <c r="Y23" s="28">
        <f>IF(ISERROR(1/VLOOKUP($B23,'Justerad allokering'!$B$2:$AG$462,MATCH(Y$2,'Justerad allokering'!$B$2:$AF$2,0),FALSE)),VLOOKUP($B23,'Allokerad kvv'!$B$2:$AV$468,MATCH(Y$2,'Allokerad kvv'!$B$2:$AV$2,0),FALSE),VLOOKUP($B23,'Justerad allokering'!$B$2:$AG$462,MATCH(Y$2,'Justerad allokering'!$B$2:$AF$2,0),FALSE))</f>
        <v>0</v>
      </c>
      <c r="Z23" s="28">
        <f>IF(ISERROR(1/VLOOKUP($B23,'Justerad allokering'!$B$2:$AG$462,MATCH(Z$2,'Justerad allokering'!$B$2:$AF$2,0),FALSE)),VLOOKUP($B23,'Allokerad kvv'!$B$2:$AV$468,MATCH(Z$2,'Allokerad kvv'!$B$2:$AV$2,0),FALSE),VLOOKUP($B23,'Justerad allokering'!$B$2:$AG$462,MATCH(Z$2,'Justerad allokering'!$B$2:$AF$2,0),FALSE))</f>
        <v>0</v>
      </c>
      <c r="AA23" s="28"/>
      <c r="AB23" s="28"/>
      <c r="AE23">
        <f t="shared" si="0"/>
        <v>0</v>
      </c>
      <c r="AG23">
        <f t="shared" si="1"/>
        <v>0</v>
      </c>
      <c r="AH23">
        <f t="shared" si="2"/>
        <v>0</v>
      </c>
      <c r="AI23" s="55" t="str">
        <f>IF(AH23=0,"",AH23/VLOOKUP(B23,Kraftvärmeprod!$B$1:$BC$480,MATCH("Summa tillförd energi exklusive rökgaskondensering",Kraftvärmeprod!$B$1:$BC$1,0),FALSE))</f>
        <v/>
      </c>
    </row>
    <row r="24" spans="1:35" x14ac:dyDescent="0.35">
      <c r="A24" s="28" t="s">
        <v>31</v>
      </c>
      <c r="B24" s="28" t="s">
        <v>40</v>
      </c>
      <c r="C24" s="28">
        <f>IF(ISERROR(1/VLOOKUP($B24,'Justerad allokering'!$B$2:$AG$462,MATCH(C$2,'Justerad allokering'!$B$2:$AF$2,0),FALSE)),VLOOKUP($B24,'Allokerad kvv'!$B$2:$AV$468,MATCH(C$2,'Allokerad kvv'!$B$2:$AV$2,0),FALSE),VLOOKUP($B24,'Justerad allokering'!$B$2:$AG$462,MATCH(C$2,'Justerad allokering'!$B$2:$AF$2,0),FALSE))</f>
        <v>0</v>
      </c>
      <c r="D24" s="28">
        <f>IF(ISERROR(1/VLOOKUP($B24,'Justerad allokering'!$B$2:$AG$462,MATCH(D$2,'Justerad allokering'!$B$2:$AF$2,0),FALSE)),VLOOKUP($B24,'Allokerad kvv'!$B$2:$AV$468,MATCH(D$2,'Allokerad kvv'!$B$2:$AV$2,0),FALSE),VLOOKUP($B24,'Justerad allokering'!$B$2:$AG$462,MATCH(D$2,'Justerad allokering'!$B$2:$AF$2,0),FALSE))</f>
        <v>0</v>
      </c>
      <c r="E24" s="28">
        <f>IF(ISERROR(1/VLOOKUP($B24,'Justerad allokering'!$B$2:$AG$462,MATCH(E$2,'Justerad allokering'!$B$2:$AF$2,0),FALSE)),VLOOKUP($B24,'Allokerad kvv'!$B$2:$AV$468,MATCH(E$2,'Allokerad kvv'!$B$2:$AV$2,0),FALSE),VLOOKUP($B24,'Justerad allokering'!$B$2:$AG$462,MATCH(E$2,'Justerad allokering'!$B$2:$AF$2,0),FALSE))</f>
        <v>0</v>
      </c>
      <c r="F24" s="28">
        <f>IF(ISERROR(1/VLOOKUP($B24,'Justerad allokering'!$B$2:$AG$462,MATCH(F$2,'Justerad allokering'!$B$2:$AF$2,0),FALSE)),VLOOKUP($B24,'Allokerad kvv'!$B$2:$AV$468,MATCH(F$2,'Allokerad kvv'!$B$2:$AV$2,0),FALSE),VLOOKUP($B24,'Justerad allokering'!$B$2:$AG$462,MATCH(F$2,'Justerad allokering'!$B$2:$AF$2,0),FALSE))</f>
        <v>0</v>
      </c>
      <c r="G24" s="28">
        <f>IF(ISERROR(1/VLOOKUP($B24,'Justerad allokering'!$B$2:$AG$462,MATCH(G$2,'Justerad allokering'!$B$2:$AF$2,0),FALSE)),VLOOKUP($B24,'Allokerad kvv'!$B$2:$AV$468,MATCH(G$2,'Allokerad kvv'!$B$2:$AV$2,0),FALSE),VLOOKUP($B24,'Justerad allokering'!$B$2:$AG$462,MATCH(G$2,'Justerad allokering'!$B$2:$AF$2,0),FALSE))</f>
        <v>0</v>
      </c>
      <c r="H24" s="28">
        <f>IF(ISERROR(1/VLOOKUP($B24,'Justerad allokering'!$B$2:$AG$462,MATCH(H$2,'Justerad allokering'!$B$2:$AF$2,0),FALSE)),VLOOKUP($B24,'Allokerad kvv'!$B$2:$AV$468,MATCH(H$2,'Allokerad kvv'!$B$2:$AV$2,0),FALSE),VLOOKUP($B24,'Justerad allokering'!$B$2:$AG$462,MATCH(H$2,'Justerad allokering'!$B$2:$AF$2,0),FALSE))</f>
        <v>0</v>
      </c>
      <c r="I24" s="28">
        <f>IF(ISERROR(1/VLOOKUP($B24,'Justerad allokering'!$B$2:$AG$462,MATCH(I$2,'Justerad allokering'!$B$2:$AF$2,0),FALSE)),VLOOKUP($B24,'Allokerad kvv'!$B$2:$AV$468,MATCH(I$2,'Allokerad kvv'!$B$2:$AV$2,0),FALSE),VLOOKUP($B24,'Justerad allokering'!$B$2:$AG$462,MATCH(I$2,'Justerad allokering'!$B$2:$AF$2,0),FALSE))</f>
        <v>0</v>
      </c>
      <c r="J24" s="28">
        <f>IF(ISERROR(1/VLOOKUP($B24,'Justerad allokering'!$B$2:$AG$462,MATCH(J$2,'Justerad allokering'!$B$2:$AF$2,0),FALSE)),VLOOKUP($B24,'Allokerad kvv'!$B$2:$AV$468,MATCH(J$2,'Allokerad kvv'!$B$2:$AV$2,0),FALSE),VLOOKUP($B24,'Justerad allokering'!$B$2:$AG$462,MATCH(J$2,'Justerad allokering'!$B$2:$AF$2,0),FALSE))</f>
        <v>0</v>
      </c>
      <c r="K24" s="28">
        <f>IF(ISERROR(1/VLOOKUP($B24,'Justerad allokering'!$B$2:$AG$462,MATCH(K$2,'Justerad allokering'!$B$2:$AF$2,0),FALSE)),VLOOKUP($B24,'Allokerad kvv'!$B$2:$AV$468,MATCH(K$2,'Allokerad kvv'!$B$2:$AV$2,0),FALSE),VLOOKUP($B24,'Justerad allokering'!$B$2:$AG$462,MATCH(K$2,'Justerad allokering'!$B$2:$AF$2,0),FALSE))</f>
        <v>0</v>
      </c>
      <c r="L24" s="28">
        <f>IF(ISERROR(1/VLOOKUP($B24,'Justerad allokering'!$B$2:$AG$462,MATCH(L$2,'Justerad allokering'!$B$2:$AF$2,0),FALSE)),VLOOKUP($B24,'Allokerad kvv'!$B$2:$AV$468,MATCH(L$2,'Allokerad kvv'!$B$2:$AV$2,0),FALSE),VLOOKUP($B24,'Justerad allokering'!$B$2:$AG$462,MATCH(L$2,'Justerad allokering'!$B$2:$AF$2,0),FALSE))</f>
        <v>0</v>
      </c>
      <c r="M24" s="28">
        <f>IF(ISERROR(1/VLOOKUP($B24,'Justerad allokering'!$B$2:$AG$462,MATCH(M$2,'Justerad allokering'!$B$2:$AF$2,0),FALSE)),VLOOKUP($B24,'Allokerad kvv'!$B$2:$AV$468,MATCH(M$2,'Allokerad kvv'!$B$2:$AV$2,0),FALSE),VLOOKUP($B24,'Justerad allokering'!$B$2:$AG$462,MATCH(M$2,'Justerad allokering'!$B$2:$AF$2,0),FALSE))</f>
        <v>0</v>
      </c>
      <c r="N24" s="28">
        <f>IF(ISERROR(1/VLOOKUP($B24,'Justerad allokering'!$B$2:$AG$462,MATCH(N$2,'Justerad allokering'!$B$2:$AF$2,0),FALSE)),VLOOKUP($B24,'Allokerad kvv'!$B$2:$AV$468,MATCH(N$2,'Allokerad kvv'!$B$2:$AV$2,0),FALSE),VLOOKUP($B24,'Justerad allokering'!$B$2:$AG$462,MATCH(N$2,'Justerad allokering'!$B$2:$AF$2,0),FALSE))</f>
        <v>0</v>
      </c>
      <c r="O24" s="28">
        <f>IF(ISERROR(1/VLOOKUP($B24,'Justerad allokering'!$B$2:$AG$462,MATCH(O$2,'Justerad allokering'!$B$2:$AF$2,0),FALSE)),VLOOKUP($B24,'Allokerad kvv'!$B$2:$AV$468,MATCH(O$2,'Allokerad kvv'!$B$2:$AV$2,0),FALSE),VLOOKUP($B24,'Justerad allokering'!$B$2:$AG$462,MATCH(O$2,'Justerad allokering'!$B$2:$AF$2,0),FALSE))</f>
        <v>0</v>
      </c>
      <c r="P24" s="28">
        <f>IF(ISERROR(1/VLOOKUP($B24,'Justerad allokering'!$B$2:$AG$462,MATCH(P$2,'Justerad allokering'!$B$2:$AF$2,0),FALSE)),VLOOKUP($B24,'Allokerad kvv'!$B$2:$AV$468,MATCH(P$2,'Allokerad kvv'!$B$2:$AV$2,0),FALSE),VLOOKUP($B24,'Justerad allokering'!$B$2:$AG$462,MATCH(P$2,'Justerad allokering'!$B$2:$AF$2,0),FALSE))</f>
        <v>0</v>
      </c>
      <c r="Q24" s="28">
        <f>IF(ISERROR(1/VLOOKUP($B24,'Justerad allokering'!$B$2:$AG$462,MATCH(Q$2,'Justerad allokering'!$B$2:$AF$2,0),FALSE)),VLOOKUP($B24,'Allokerad kvv'!$B$2:$AV$468,MATCH(Q$2,'Allokerad kvv'!$B$2:$AV$2,0),FALSE),VLOOKUP($B24,'Justerad allokering'!$B$2:$AG$462,MATCH(Q$2,'Justerad allokering'!$B$2:$AF$2,0),FALSE))</f>
        <v>0</v>
      </c>
      <c r="R24" s="28">
        <f>IF(ISERROR(1/VLOOKUP($B24,'Justerad allokering'!$B$2:$AG$462,MATCH(R$2,'Justerad allokering'!$B$2:$AF$2,0),FALSE)),VLOOKUP($B24,'Allokerad kvv'!$B$2:$AV$468,MATCH(R$2,'Allokerad kvv'!$B$2:$AV$2,0),FALSE),VLOOKUP($B24,'Justerad allokering'!$B$2:$AG$462,MATCH(R$2,'Justerad allokering'!$B$2:$AF$2,0),FALSE))</f>
        <v>0</v>
      </c>
      <c r="S24" s="28">
        <f>IF(ISERROR(1/VLOOKUP($B24,'Justerad allokering'!$B$2:$AG$462,MATCH(S$2,'Justerad allokering'!$B$2:$AF$2,0),FALSE)),VLOOKUP($B24,'Allokerad kvv'!$B$2:$AV$468,MATCH(S$2,'Allokerad kvv'!$B$2:$AV$2,0),FALSE),VLOOKUP($B24,'Justerad allokering'!$B$2:$AG$462,MATCH(S$2,'Justerad allokering'!$B$2:$AF$2,0),FALSE))</f>
        <v>0</v>
      </c>
      <c r="T24" s="28">
        <f>IF(ISERROR(1/VLOOKUP($B24,'Justerad allokering'!$B$2:$AG$462,MATCH(T$2,'Justerad allokering'!$B$2:$AF$2,0),FALSE)),VLOOKUP($B24,'Allokerad kvv'!$B$2:$AV$468,MATCH(T$2,'Allokerad kvv'!$B$2:$AV$2,0),FALSE),VLOOKUP($B24,'Justerad allokering'!$B$2:$AG$462,MATCH(T$2,'Justerad allokering'!$B$2:$AF$2,0),FALSE))</f>
        <v>0</v>
      </c>
      <c r="U24" s="28">
        <f>IF(ISERROR(1/VLOOKUP($B24,'Justerad allokering'!$B$2:$AG$462,MATCH(U$2,'Justerad allokering'!$B$2:$AF$2,0),FALSE)),VLOOKUP($B24,'Allokerad kvv'!$B$2:$AV$468,MATCH(U$2,'Allokerad kvv'!$B$2:$AV$2,0),FALSE),VLOOKUP($B24,'Justerad allokering'!$B$2:$AG$462,MATCH(U$2,'Justerad allokering'!$B$2:$AF$2,0),FALSE))</f>
        <v>0</v>
      </c>
      <c r="V24" s="28">
        <f>IF(ISERROR(1/VLOOKUP($B24,'Justerad allokering'!$B$2:$AG$462,MATCH(V$2,'Justerad allokering'!$B$2:$AF$2,0),FALSE)),VLOOKUP($B24,'Allokerad kvv'!$B$2:$AV$468,MATCH(V$2,'Allokerad kvv'!$B$2:$AV$2,0),FALSE),VLOOKUP($B24,'Justerad allokering'!$B$2:$AG$462,MATCH(V$2,'Justerad allokering'!$B$2:$AF$2,0),FALSE))</f>
        <v>0</v>
      </c>
      <c r="W24" s="28">
        <f>IF(ISERROR(1/VLOOKUP($B24,'Justerad allokering'!$B$2:$AG$462,MATCH(W$2,'Justerad allokering'!$B$2:$AF$2,0),FALSE)),VLOOKUP($B24,'Allokerad kvv'!$B$2:$AV$468,MATCH(W$2,'Allokerad kvv'!$B$2:$AV$2,0),FALSE),VLOOKUP($B24,'Justerad allokering'!$B$2:$AG$462,MATCH(W$2,'Justerad allokering'!$B$2:$AF$2,0),FALSE))</f>
        <v>0</v>
      </c>
      <c r="X24" s="28">
        <f>IF(ISERROR(1/VLOOKUP($B24,'Justerad allokering'!$B$2:$AG$462,MATCH(X$2,'Justerad allokering'!$B$2:$AF$2,0),FALSE)),VLOOKUP($B24,'Allokerad kvv'!$B$2:$AV$468,MATCH(X$2,'Allokerad kvv'!$B$2:$AV$2,0),FALSE),VLOOKUP($B24,'Justerad allokering'!$B$2:$AG$462,MATCH(X$2,'Justerad allokering'!$B$2:$AF$2,0),FALSE))</f>
        <v>0</v>
      </c>
      <c r="Y24" s="28">
        <f>IF(ISERROR(1/VLOOKUP($B24,'Justerad allokering'!$B$2:$AG$462,MATCH(Y$2,'Justerad allokering'!$B$2:$AF$2,0),FALSE)),VLOOKUP($B24,'Allokerad kvv'!$B$2:$AV$468,MATCH(Y$2,'Allokerad kvv'!$B$2:$AV$2,0),FALSE),VLOOKUP($B24,'Justerad allokering'!$B$2:$AG$462,MATCH(Y$2,'Justerad allokering'!$B$2:$AF$2,0),FALSE))</f>
        <v>0</v>
      </c>
      <c r="Z24" s="28">
        <f>IF(ISERROR(1/VLOOKUP($B24,'Justerad allokering'!$B$2:$AG$462,MATCH(Z$2,'Justerad allokering'!$B$2:$AF$2,0),FALSE)),VLOOKUP($B24,'Allokerad kvv'!$B$2:$AV$468,MATCH(Z$2,'Allokerad kvv'!$B$2:$AV$2,0),FALSE),VLOOKUP($B24,'Justerad allokering'!$B$2:$AG$462,MATCH(Z$2,'Justerad allokering'!$B$2:$AF$2,0),FALSE))</f>
        <v>0</v>
      </c>
      <c r="AA24" s="28"/>
      <c r="AB24" s="28"/>
      <c r="AE24">
        <f t="shared" si="0"/>
        <v>0</v>
      </c>
      <c r="AG24">
        <f t="shared" si="1"/>
        <v>0</v>
      </c>
      <c r="AH24">
        <f t="shared" si="2"/>
        <v>0</v>
      </c>
      <c r="AI24" s="55" t="str">
        <f>IF(AH24=0,"",AH24/VLOOKUP(B24,Kraftvärmeprod!$B$1:$BC$480,MATCH("Summa tillförd energi exklusive rökgaskondensering",Kraftvärmeprod!$B$1:$BC$1,0),FALSE))</f>
        <v/>
      </c>
    </row>
    <row r="25" spans="1:35" x14ac:dyDescent="0.35">
      <c r="A25" s="28" t="s">
        <v>31</v>
      </c>
      <c r="B25" s="28" t="s">
        <v>41</v>
      </c>
      <c r="C25" s="28">
        <f>IF(ISERROR(1/VLOOKUP($B25,'Justerad allokering'!$B$2:$AG$462,MATCH(C$2,'Justerad allokering'!$B$2:$AF$2,0),FALSE)),VLOOKUP($B25,'Allokerad kvv'!$B$2:$AV$468,MATCH(C$2,'Allokerad kvv'!$B$2:$AV$2,0),FALSE),VLOOKUP($B25,'Justerad allokering'!$B$2:$AG$462,MATCH(C$2,'Justerad allokering'!$B$2:$AF$2,0),FALSE))</f>
        <v>0</v>
      </c>
      <c r="D25" s="28">
        <f>IF(ISERROR(1/VLOOKUP($B25,'Justerad allokering'!$B$2:$AG$462,MATCH(D$2,'Justerad allokering'!$B$2:$AF$2,0),FALSE)),VLOOKUP($B25,'Allokerad kvv'!$B$2:$AV$468,MATCH(D$2,'Allokerad kvv'!$B$2:$AV$2,0),FALSE),VLOOKUP($B25,'Justerad allokering'!$B$2:$AG$462,MATCH(D$2,'Justerad allokering'!$B$2:$AF$2,0),FALSE))</f>
        <v>0</v>
      </c>
      <c r="E25" s="28">
        <f>IF(ISERROR(1/VLOOKUP($B25,'Justerad allokering'!$B$2:$AG$462,MATCH(E$2,'Justerad allokering'!$B$2:$AF$2,0),FALSE)),VLOOKUP($B25,'Allokerad kvv'!$B$2:$AV$468,MATCH(E$2,'Allokerad kvv'!$B$2:$AV$2,0),FALSE),VLOOKUP($B25,'Justerad allokering'!$B$2:$AG$462,MATCH(E$2,'Justerad allokering'!$B$2:$AF$2,0),FALSE))</f>
        <v>0</v>
      </c>
      <c r="F25" s="28">
        <f>IF(ISERROR(1/VLOOKUP($B25,'Justerad allokering'!$B$2:$AG$462,MATCH(F$2,'Justerad allokering'!$B$2:$AF$2,0),FALSE)),VLOOKUP($B25,'Allokerad kvv'!$B$2:$AV$468,MATCH(F$2,'Allokerad kvv'!$B$2:$AV$2,0),FALSE),VLOOKUP($B25,'Justerad allokering'!$B$2:$AG$462,MATCH(F$2,'Justerad allokering'!$B$2:$AF$2,0),FALSE))</f>
        <v>0</v>
      </c>
      <c r="G25" s="28">
        <f>IF(ISERROR(1/VLOOKUP($B25,'Justerad allokering'!$B$2:$AG$462,MATCH(G$2,'Justerad allokering'!$B$2:$AF$2,0),FALSE)),VLOOKUP($B25,'Allokerad kvv'!$B$2:$AV$468,MATCH(G$2,'Allokerad kvv'!$B$2:$AV$2,0),FALSE),VLOOKUP($B25,'Justerad allokering'!$B$2:$AG$462,MATCH(G$2,'Justerad allokering'!$B$2:$AF$2,0),FALSE))</f>
        <v>0</v>
      </c>
      <c r="H25" s="28">
        <f>IF(ISERROR(1/VLOOKUP($B25,'Justerad allokering'!$B$2:$AG$462,MATCH(H$2,'Justerad allokering'!$B$2:$AF$2,0),FALSE)),VLOOKUP($B25,'Allokerad kvv'!$B$2:$AV$468,MATCH(H$2,'Allokerad kvv'!$B$2:$AV$2,0),FALSE),VLOOKUP($B25,'Justerad allokering'!$B$2:$AG$462,MATCH(H$2,'Justerad allokering'!$B$2:$AF$2,0),FALSE))</f>
        <v>0</v>
      </c>
      <c r="I25" s="28">
        <f>IF(ISERROR(1/VLOOKUP($B25,'Justerad allokering'!$B$2:$AG$462,MATCH(I$2,'Justerad allokering'!$B$2:$AF$2,0),FALSE)),VLOOKUP($B25,'Allokerad kvv'!$B$2:$AV$468,MATCH(I$2,'Allokerad kvv'!$B$2:$AV$2,0),FALSE),VLOOKUP($B25,'Justerad allokering'!$B$2:$AG$462,MATCH(I$2,'Justerad allokering'!$B$2:$AF$2,0),FALSE))</f>
        <v>0</v>
      </c>
      <c r="J25" s="28">
        <f>IF(ISERROR(1/VLOOKUP($B25,'Justerad allokering'!$B$2:$AG$462,MATCH(J$2,'Justerad allokering'!$B$2:$AF$2,0),FALSE)),VLOOKUP($B25,'Allokerad kvv'!$B$2:$AV$468,MATCH(J$2,'Allokerad kvv'!$B$2:$AV$2,0),FALSE),VLOOKUP($B25,'Justerad allokering'!$B$2:$AG$462,MATCH(J$2,'Justerad allokering'!$B$2:$AF$2,0),FALSE))</f>
        <v>0</v>
      </c>
      <c r="K25" s="28">
        <f>IF(ISERROR(1/VLOOKUP($B25,'Justerad allokering'!$B$2:$AG$462,MATCH(K$2,'Justerad allokering'!$B$2:$AF$2,0),FALSE)),VLOOKUP($B25,'Allokerad kvv'!$B$2:$AV$468,MATCH(K$2,'Allokerad kvv'!$B$2:$AV$2,0),FALSE),VLOOKUP($B25,'Justerad allokering'!$B$2:$AG$462,MATCH(K$2,'Justerad allokering'!$B$2:$AF$2,0),FALSE))</f>
        <v>0</v>
      </c>
      <c r="L25" s="28">
        <f>IF(ISERROR(1/VLOOKUP($B25,'Justerad allokering'!$B$2:$AG$462,MATCH(L$2,'Justerad allokering'!$B$2:$AF$2,0),FALSE)),VLOOKUP($B25,'Allokerad kvv'!$B$2:$AV$468,MATCH(L$2,'Allokerad kvv'!$B$2:$AV$2,0),FALSE),VLOOKUP($B25,'Justerad allokering'!$B$2:$AG$462,MATCH(L$2,'Justerad allokering'!$B$2:$AF$2,0),FALSE))</f>
        <v>0</v>
      </c>
      <c r="M25" s="28">
        <f>IF(ISERROR(1/VLOOKUP($B25,'Justerad allokering'!$B$2:$AG$462,MATCH(M$2,'Justerad allokering'!$B$2:$AF$2,0),FALSE)),VLOOKUP($B25,'Allokerad kvv'!$B$2:$AV$468,MATCH(M$2,'Allokerad kvv'!$B$2:$AV$2,0),FALSE),VLOOKUP($B25,'Justerad allokering'!$B$2:$AG$462,MATCH(M$2,'Justerad allokering'!$B$2:$AF$2,0),FALSE))</f>
        <v>0</v>
      </c>
      <c r="N25" s="28">
        <f>IF(ISERROR(1/VLOOKUP($B25,'Justerad allokering'!$B$2:$AG$462,MATCH(N$2,'Justerad allokering'!$B$2:$AF$2,0),FALSE)),VLOOKUP($B25,'Allokerad kvv'!$B$2:$AV$468,MATCH(N$2,'Allokerad kvv'!$B$2:$AV$2,0),FALSE),VLOOKUP($B25,'Justerad allokering'!$B$2:$AG$462,MATCH(N$2,'Justerad allokering'!$B$2:$AF$2,0),FALSE))</f>
        <v>0</v>
      </c>
      <c r="O25" s="28">
        <f>IF(ISERROR(1/VLOOKUP($B25,'Justerad allokering'!$B$2:$AG$462,MATCH(O$2,'Justerad allokering'!$B$2:$AF$2,0),FALSE)),VLOOKUP($B25,'Allokerad kvv'!$B$2:$AV$468,MATCH(O$2,'Allokerad kvv'!$B$2:$AV$2,0),FALSE),VLOOKUP($B25,'Justerad allokering'!$B$2:$AG$462,MATCH(O$2,'Justerad allokering'!$B$2:$AF$2,0),FALSE))</f>
        <v>0</v>
      </c>
      <c r="P25" s="28">
        <f>IF(ISERROR(1/VLOOKUP($B25,'Justerad allokering'!$B$2:$AG$462,MATCH(P$2,'Justerad allokering'!$B$2:$AF$2,0),FALSE)),VLOOKUP($B25,'Allokerad kvv'!$B$2:$AV$468,MATCH(P$2,'Allokerad kvv'!$B$2:$AV$2,0),FALSE),VLOOKUP($B25,'Justerad allokering'!$B$2:$AG$462,MATCH(P$2,'Justerad allokering'!$B$2:$AF$2,0),FALSE))</f>
        <v>0</v>
      </c>
      <c r="Q25" s="28">
        <f>IF(ISERROR(1/VLOOKUP($B25,'Justerad allokering'!$B$2:$AG$462,MATCH(Q$2,'Justerad allokering'!$B$2:$AF$2,0),FALSE)),VLOOKUP($B25,'Allokerad kvv'!$B$2:$AV$468,MATCH(Q$2,'Allokerad kvv'!$B$2:$AV$2,0),FALSE),VLOOKUP($B25,'Justerad allokering'!$B$2:$AG$462,MATCH(Q$2,'Justerad allokering'!$B$2:$AF$2,0),FALSE))</f>
        <v>0</v>
      </c>
      <c r="R25" s="28">
        <f>IF(ISERROR(1/VLOOKUP($B25,'Justerad allokering'!$B$2:$AG$462,MATCH(R$2,'Justerad allokering'!$B$2:$AF$2,0),FALSE)),VLOOKUP($B25,'Allokerad kvv'!$B$2:$AV$468,MATCH(R$2,'Allokerad kvv'!$B$2:$AV$2,0),FALSE),VLOOKUP($B25,'Justerad allokering'!$B$2:$AG$462,MATCH(R$2,'Justerad allokering'!$B$2:$AF$2,0),FALSE))</f>
        <v>0</v>
      </c>
      <c r="S25" s="28">
        <f>IF(ISERROR(1/VLOOKUP($B25,'Justerad allokering'!$B$2:$AG$462,MATCH(S$2,'Justerad allokering'!$B$2:$AF$2,0),FALSE)),VLOOKUP($B25,'Allokerad kvv'!$B$2:$AV$468,MATCH(S$2,'Allokerad kvv'!$B$2:$AV$2,0),FALSE),VLOOKUP($B25,'Justerad allokering'!$B$2:$AG$462,MATCH(S$2,'Justerad allokering'!$B$2:$AF$2,0),FALSE))</f>
        <v>0</v>
      </c>
      <c r="T25" s="28">
        <f>IF(ISERROR(1/VLOOKUP($B25,'Justerad allokering'!$B$2:$AG$462,MATCH(T$2,'Justerad allokering'!$B$2:$AF$2,0),FALSE)),VLOOKUP($B25,'Allokerad kvv'!$B$2:$AV$468,MATCH(T$2,'Allokerad kvv'!$B$2:$AV$2,0),FALSE),VLOOKUP($B25,'Justerad allokering'!$B$2:$AG$462,MATCH(T$2,'Justerad allokering'!$B$2:$AF$2,0),FALSE))</f>
        <v>0</v>
      </c>
      <c r="U25" s="28">
        <f>IF(ISERROR(1/VLOOKUP($B25,'Justerad allokering'!$B$2:$AG$462,MATCH(U$2,'Justerad allokering'!$B$2:$AF$2,0),FALSE)),VLOOKUP($B25,'Allokerad kvv'!$B$2:$AV$468,MATCH(U$2,'Allokerad kvv'!$B$2:$AV$2,0),FALSE),VLOOKUP($B25,'Justerad allokering'!$B$2:$AG$462,MATCH(U$2,'Justerad allokering'!$B$2:$AF$2,0),FALSE))</f>
        <v>0</v>
      </c>
      <c r="V25" s="28">
        <f>IF(ISERROR(1/VLOOKUP($B25,'Justerad allokering'!$B$2:$AG$462,MATCH(V$2,'Justerad allokering'!$B$2:$AF$2,0),FALSE)),VLOOKUP($B25,'Allokerad kvv'!$B$2:$AV$468,MATCH(V$2,'Allokerad kvv'!$B$2:$AV$2,0),FALSE),VLOOKUP($B25,'Justerad allokering'!$B$2:$AG$462,MATCH(V$2,'Justerad allokering'!$B$2:$AF$2,0),FALSE))</f>
        <v>0</v>
      </c>
      <c r="W25" s="28">
        <f>IF(ISERROR(1/VLOOKUP($B25,'Justerad allokering'!$B$2:$AG$462,MATCH(W$2,'Justerad allokering'!$B$2:$AF$2,0),FALSE)),VLOOKUP($B25,'Allokerad kvv'!$B$2:$AV$468,MATCH(W$2,'Allokerad kvv'!$B$2:$AV$2,0),FALSE),VLOOKUP($B25,'Justerad allokering'!$B$2:$AG$462,MATCH(W$2,'Justerad allokering'!$B$2:$AF$2,0),FALSE))</f>
        <v>0</v>
      </c>
      <c r="X25" s="28">
        <f>IF(ISERROR(1/VLOOKUP($B25,'Justerad allokering'!$B$2:$AG$462,MATCH(X$2,'Justerad allokering'!$B$2:$AF$2,0),FALSE)),VLOOKUP($B25,'Allokerad kvv'!$B$2:$AV$468,MATCH(X$2,'Allokerad kvv'!$B$2:$AV$2,0),FALSE),VLOOKUP($B25,'Justerad allokering'!$B$2:$AG$462,MATCH(X$2,'Justerad allokering'!$B$2:$AF$2,0),FALSE))</f>
        <v>0</v>
      </c>
      <c r="Y25" s="28">
        <f>IF(ISERROR(1/VLOOKUP($B25,'Justerad allokering'!$B$2:$AG$462,MATCH(Y$2,'Justerad allokering'!$B$2:$AF$2,0),FALSE)),VLOOKUP($B25,'Allokerad kvv'!$B$2:$AV$468,MATCH(Y$2,'Allokerad kvv'!$B$2:$AV$2,0),FALSE),VLOOKUP($B25,'Justerad allokering'!$B$2:$AG$462,MATCH(Y$2,'Justerad allokering'!$B$2:$AF$2,0),FALSE))</f>
        <v>0</v>
      </c>
      <c r="Z25" s="28">
        <f>IF(ISERROR(1/VLOOKUP($B25,'Justerad allokering'!$B$2:$AG$462,MATCH(Z$2,'Justerad allokering'!$B$2:$AF$2,0),FALSE)),VLOOKUP($B25,'Allokerad kvv'!$B$2:$AV$468,MATCH(Z$2,'Allokerad kvv'!$B$2:$AV$2,0),FALSE),VLOOKUP($B25,'Justerad allokering'!$B$2:$AG$462,MATCH(Z$2,'Justerad allokering'!$B$2:$AF$2,0),FALSE))</f>
        <v>0</v>
      </c>
      <c r="AA25" s="28"/>
      <c r="AB25" s="28"/>
      <c r="AE25">
        <f t="shared" si="0"/>
        <v>0</v>
      </c>
      <c r="AG25">
        <f t="shared" si="1"/>
        <v>0</v>
      </c>
      <c r="AH25">
        <f t="shared" si="2"/>
        <v>0</v>
      </c>
      <c r="AI25" s="55" t="str">
        <f>IF(AH25=0,"",AH25/VLOOKUP(B25,Kraftvärmeprod!$B$1:$BC$480,MATCH("Summa tillförd energi exklusive rökgaskondensering",Kraftvärmeprod!$B$1:$BC$1,0),FALSE))</f>
        <v/>
      </c>
    </row>
    <row r="26" spans="1:35" x14ac:dyDescent="0.35">
      <c r="A26" s="28" t="s">
        <v>31</v>
      </c>
      <c r="B26" s="28" t="s">
        <v>42</v>
      </c>
      <c r="C26" s="28">
        <f>IF(ISERROR(1/VLOOKUP($B26,'Justerad allokering'!$B$2:$AG$462,MATCH(C$2,'Justerad allokering'!$B$2:$AF$2,0),FALSE)),VLOOKUP($B26,'Allokerad kvv'!$B$2:$AV$468,MATCH(C$2,'Allokerad kvv'!$B$2:$AV$2,0),FALSE),VLOOKUP($B26,'Justerad allokering'!$B$2:$AG$462,MATCH(C$2,'Justerad allokering'!$B$2:$AF$2,0),FALSE))</f>
        <v>0</v>
      </c>
      <c r="D26" s="28">
        <f>IF(ISERROR(1/VLOOKUP($B26,'Justerad allokering'!$B$2:$AG$462,MATCH(D$2,'Justerad allokering'!$B$2:$AF$2,0),FALSE)),VLOOKUP($B26,'Allokerad kvv'!$B$2:$AV$468,MATCH(D$2,'Allokerad kvv'!$B$2:$AV$2,0),FALSE),VLOOKUP($B26,'Justerad allokering'!$B$2:$AG$462,MATCH(D$2,'Justerad allokering'!$B$2:$AF$2,0),FALSE))</f>
        <v>0</v>
      </c>
      <c r="E26" s="28">
        <f>IF(ISERROR(1/VLOOKUP($B26,'Justerad allokering'!$B$2:$AG$462,MATCH(E$2,'Justerad allokering'!$B$2:$AF$2,0),FALSE)),VLOOKUP($B26,'Allokerad kvv'!$B$2:$AV$468,MATCH(E$2,'Allokerad kvv'!$B$2:$AV$2,0),FALSE),VLOOKUP($B26,'Justerad allokering'!$B$2:$AG$462,MATCH(E$2,'Justerad allokering'!$B$2:$AF$2,0),FALSE))</f>
        <v>0</v>
      </c>
      <c r="F26" s="28">
        <f>IF(ISERROR(1/VLOOKUP($B26,'Justerad allokering'!$B$2:$AG$462,MATCH(F$2,'Justerad allokering'!$B$2:$AF$2,0),FALSE)),VLOOKUP($B26,'Allokerad kvv'!$B$2:$AV$468,MATCH(F$2,'Allokerad kvv'!$B$2:$AV$2,0),FALSE),VLOOKUP($B26,'Justerad allokering'!$B$2:$AG$462,MATCH(F$2,'Justerad allokering'!$B$2:$AF$2,0),FALSE))</f>
        <v>0</v>
      </c>
      <c r="G26" s="28">
        <f>IF(ISERROR(1/VLOOKUP($B26,'Justerad allokering'!$B$2:$AG$462,MATCH(G$2,'Justerad allokering'!$B$2:$AF$2,0),FALSE)),VLOOKUP($B26,'Allokerad kvv'!$B$2:$AV$468,MATCH(G$2,'Allokerad kvv'!$B$2:$AV$2,0),FALSE),VLOOKUP($B26,'Justerad allokering'!$B$2:$AG$462,MATCH(G$2,'Justerad allokering'!$B$2:$AF$2,0),FALSE))</f>
        <v>0</v>
      </c>
      <c r="H26" s="28">
        <f>IF(ISERROR(1/VLOOKUP($B26,'Justerad allokering'!$B$2:$AG$462,MATCH(H$2,'Justerad allokering'!$B$2:$AF$2,0),FALSE)),VLOOKUP($B26,'Allokerad kvv'!$B$2:$AV$468,MATCH(H$2,'Allokerad kvv'!$B$2:$AV$2,0),FALSE),VLOOKUP($B26,'Justerad allokering'!$B$2:$AG$462,MATCH(H$2,'Justerad allokering'!$B$2:$AF$2,0),FALSE))</f>
        <v>0</v>
      </c>
      <c r="I26" s="28">
        <f>IF(ISERROR(1/VLOOKUP($B26,'Justerad allokering'!$B$2:$AG$462,MATCH(I$2,'Justerad allokering'!$B$2:$AF$2,0),FALSE)),VLOOKUP($B26,'Allokerad kvv'!$B$2:$AV$468,MATCH(I$2,'Allokerad kvv'!$B$2:$AV$2,0),FALSE),VLOOKUP($B26,'Justerad allokering'!$B$2:$AG$462,MATCH(I$2,'Justerad allokering'!$B$2:$AF$2,0),FALSE))</f>
        <v>0</v>
      </c>
      <c r="J26" s="28">
        <f>IF(ISERROR(1/VLOOKUP($B26,'Justerad allokering'!$B$2:$AG$462,MATCH(J$2,'Justerad allokering'!$B$2:$AF$2,0),FALSE)),VLOOKUP($B26,'Allokerad kvv'!$B$2:$AV$468,MATCH(J$2,'Allokerad kvv'!$B$2:$AV$2,0),FALSE),VLOOKUP($B26,'Justerad allokering'!$B$2:$AG$462,MATCH(J$2,'Justerad allokering'!$B$2:$AF$2,0),FALSE))</f>
        <v>0</v>
      </c>
      <c r="K26" s="28">
        <f>IF(ISERROR(1/VLOOKUP($B26,'Justerad allokering'!$B$2:$AG$462,MATCH(K$2,'Justerad allokering'!$B$2:$AF$2,0),FALSE)),VLOOKUP($B26,'Allokerad kvv'!$B$2:$AV$468,MATCH(K$2,'Allokerad kvv'!$B$2:$AV$2,0),FALSE),VLOOKUP($B26,'Justerad allokering'!$B$2:$AG$462,MATCH(K$2,'Justerad allokering'!$B$2:$AF$2,0),FALSE))</f>
        <v>0</v>
      </c>
      <c r="L26" s="28">
        <f>IF(ISERROR(1/VLOOKUP($B26,'Justerad allokering'!$B$2:$AG$462,MATCH(L$2,'Justerad allokering'!$B$2:$AF$2,0),FALSE)),VLOOKUP($B26,'Allokerad kvv'!$B$2:$AV$468,MATCH(L$2,'Allokerad kvv'!$B$2:$AV$2,0),FALSE),VLOOKUP($B26,'Justerad allokering'!$B$2:$AG$462,MATCH(L$2,'Justerad allokering'!$B$2:$AF$2,0),FALSE))</f>
        <v>0</v>
      </c>
      <c r="M26" s="28">
        <f>IF(ISERROR(1/VLOOKUP($B26,'Justerad allokering'!$B$2:$AG$462,MATCH(M$2,'Justerad allokering'!$B$2:$AF$2,0),FALSE)),VLOOKUP($B26,'Allokerad kvv'!$B$2:$AV$468,MATCH(M$2,'Allokerad kvv'!$B$2:$AV$2,0),FALSE),VLOOKUP($B26,'Justerad allokering'!$B$2:$AG$462,MATCH(M$2,'Justerad allokering'!$B$2:$AF$2,0),FALSE))</f>
        <v>0</v>
      </c>
      <c r="N26" s="28">
        <f>IF(ISERROR(1/VLOOKUP($B26,'Justerad allokering'!$B$2:$AG$462,MATCH(N$2,'Justerad allokering'!$B$2:$AF$2,0),FALSE)),VLOOKUP($B26,'Allokerad kvv'!$B$2:$AV$468,MATCH(N$2,'Allokerad kvv'!$B$2:$AV$2,0),FALSE),VLOOKUP($B26,'Justerad allokering'!$B$2:$AG$462,MATCH(N$2,'Justerad allokering'!$B$2:$AF$2,0),FALSE))</f>
        <v>0</v>
      </c>
      <c r="O26" s="28">
        <f>IF(ISERROR(1/VLOOKUP($B26,'Justerad allokering'!$B$2:$AG$462,MATCH(O$2,'Justerad allokering'!$B$2:$AF$2,0),FALSE)),VLOOKUP($B26,'Allokerad kvv'!$B$2:$AV$468,MATCH(O$2,'Allokerad kvv'!$B$2:$AV$2,0),FALSE),VLOOKUP($B26,'Justerad allokering'!$B$2:$AG$462,MATCH(O$2,'Justerad allokering'!$B$2:$AF$2,0),FALSE))</f>
        <v>0</v>
      </c>
      <c r="P26" s="28">
        <f>IF(ISERROR(1/VLOOKUP($B26,'Justerad allokering'!$B$2:$AG$462,MATCH(P$2,'Justerad allokering'!$B$2:$AF$2,0),FALSE)),VLOOKUP($B26,'Allokerad kvv'!$B$2:$AV$468,MATCH(P$2,'Allokerad kvv'!$B$2:$AV$2,0),FALSE),VLOOKUP($B26,'Justerad allokering'!$B$2:$AG$462,MATCH(P$2,'Justerad allokering'!$B$2:$AF$2,0),FALSE))</f>
        <v>0</v>
      </c>
      <c r="Q26" s="28">
        <f>IF(ISERROR(1/VLOOKUP($B26,'Justerad allokering'!$B$2:$AG$462,MATCH(Q$2,'Justerad allokering'!$B$2:$AF$2,0),FALSE)),VLOOKUP($B26,'Allokerad kvv'!$B$2:$AV$468,MATCH(Q$2,'Allokerad kvv'!$B$2:$AV$2,0),FALSE),VLOOKUP($B26,'Justerad allokering'!$B$2:$AG$462,MATCH(Q$2,'Justerad allokering'!$B$2:$AF$2,0),FALSE))</f>
        <v>0</v>
      </c>
      <c r="R26" s="28">
        <f>IF(ISERROR(1/VLOOKUP($B26,'Justerad allokering'!$B$2:$AG$462,MATCH(R$2,'Justerad allokering'!$B$2:$AF$2,0),FALSE)),VLOOKUP($B26,'Allokerad kvv'!$B$2:$AV$468,MATCH(R$2,'Allokerad kvv'!$B$2:$AV$2,0),FALSE),VLOOKUP($B26,'Justerad allokering'!$B$2:$AG$462,MATCH(R$2,'Justerad allokering'!$B$2:$AF$2,0),FALSE))</f>
        <v>0</v>
      </c>
      <c r="S26" s="28">
        <f>IF(ISERROR(1/VLOOKUP($B26,'Justerad allokering'!$B$2:$AG$462,MATCH(S$2,'Justerad allokering'!$B$2:$AF$2,0),FALSE)),VLOOKUP($B26,'Allokerad kvv'!$B$2:$AV$468,MATCH(S$2,'Allokerad kvv'!$B$2:$AV$2,0),FALSE),VLOOKUP($B26,'Justerad allokering'!$B$2:$AG$462,MATCH(S$2,'Justerad allokering'!$B$2:$AF$2,0),FALSE))</f>
        <v>0</v>
      </c>
      <c r="T26" s="28">
        <f>IF(ISERROR(1/VLOOKUP($B26,'Justerad allokering'!$B$2:$AG$462,MATCH(T$2,'Justerad allokering'!$B$2:$AF$2,0),FALSE)),VLOOKUP($B26,'Allokerad kvv'!$B$2:$AV$468,MATCH(T$2,'Allokerad kvv'!$B$2:$AV$2,0),FALSE),VLOOKUP($B26,'Justerad allokering'!$B$2:$AG$462,MATCH(T$2,'Justerad allokering'!$B$2:$AF$2,0),FALSE))</f>
        <v>0</v>
      </c>
      <c r="U26" s="28">
        <f>IF(ISERROR(1/VLOOKUP($B26,'Justerad allokering'!$B$2:$AG$462,MATCH(U$2,'Justerad allokering'!$B$2:$AF$2,0),FALSE)),VLOOKUP($B26,'Allokerad kvv'!$B$2:$AV$468,MATCH(U$2,'Allokerad kvv'!$B$2:$AV$2,0),FALSE),VLOOKUP($B26,'Justerad allokering'!$B$2:$AG$462,MATCH(U$2,'Justerad allokering'!$B$2:$AF$2,0),FALSE))</f>
        <v>0</v>
      </c>
      <c r="V26" s="28">
        <f>IF(ISERROR(1/VLOOKUP($B26,'Justerad allokering'!$B$2:$AG$462,MATCH(V$2,'Justerad allokering'!$B$2:$AF$2,0),FALSE)),VLOOKUP($B26,'Allokerad kvv'!$B$2:$AV$468,MATCH(V$2,'Allokerad kvv'!$B$2:$AV$2,0),FALSE),VLOOKUP($B26,'Justerad allokering'!$B$2:$AG$462,MATCH(V$2,'Justerad allokering'!$B$2:$AF$2,0),FALSE))</f>
        <v>0</v>
      </c>
      <c r="W26" s="28">
        <f>IF(ISERROR(1/VLOOKUP($B26,'Justerad allokering'!$B$2:$AG$462,MATCH(W$2,'Justerad allokering'!$B$2:$AF$2,0),FALSE)),VLOOKUP($B26,'Allokerad kvv'!$B$2:$AV$468,MATCH(W$2,'Allokerad kvv'!$B$2:$AV$2,0),FALSE),VLOOKUP($B26,'Justerad allokering'!$B$2:$AG$462,MATCH(W$2,'Justerad allokering'!$B$2:$AF$2,0),FALSE))</f>
        <v>0</v>
      </c>
      <c r="X26" s="28">
        <f>IF(ISERROR(1/VLOOKUP($B26,'Justerad allokering'!$B$2:$AG$462,MATCH(X$2,'Justerad allokering'!$B$2:$AF$2,0),FALSE)),VLOOKUP($B26,'Allokerad kvv'!$B$2:$AV$468,MATCH(X$2,'Allokerad kvv'!$B$2:$AV$2,0),FALSE),VLOOKUP($B26,'Justerad allokering'!$B$2:$AG$462,MATCH(X$2,'Justerad allokering'!$B$2:$AF$2,0),FALSE))</f>
        <v>0</v>
      </c>
      <c r="Y26" s="28">
        <f>IF(ISERROR(1/VLOOKUP($B26,'Justerad allokering'!$B$2:$AG$462,MATCH(Y$2,'Justerad allokering'!$B$2:$AF$2,0),FALSE)),VLOOKUP($B26,'Allokerad kvv'!$B$2:$AV$468,MATCH(Y$2,'Allokerad kvv'!$B$2:$AV$2,0),FALSE),VLOOKUP($B26,'Justerad allokering'!$B$2:$AG$462,MATCH(Y$2,'Justerad allokering'!$B$2:$AF$2,0),FALSE))</f>
        <v>0</v>
      </c>
      <c r="Z26" s="28">
        <f>IF(ISERROR(1/VLOOKUP($B26,'Justerad allokering'!$B$2:$AG$462,MATCH(Z$2,'Justerad allokering'!$B$2:$AF$2,0),FALSE)),VLOOKUP($B26,'Allokerad kvv'!$B$2:$AV$468,MATCH(Z$2,'Allokerad kvv'!$B$2:$AV$2,0),FALSE),VLOOKUP($B26,'Justerad allokering'!$B$2:$AG$462,MATCH(Z$2,'Justerad allokering'!$B$2:$AF$2,0),FALSE))</f>
        <v>0</v>
      </c>
      <c r="AA26" s="28"/>
      <c r="AB26" s="28"/>
      <c r="AE26">
        <f t="shared" si="0"/>
        <v>0</v>
      </c>
      <c r="AG26">
        <f t="shared" si="1"/>
        <v>0</v>
      </c>
      <c r="AH26">
        <f t="shared" si="2"/>
        <v>0</v>
      </c>
      <c r="AI26" s="55" t="str">
        <f>IF(AH26=0,"",AH26/VLOOKUP(B26,Kraftvärmeprod!$B$1:$BC$480,MATCH("Summa tillförd energi exklusive rökgaskondensering",Kraftvärmeprod!$B$1:$BC$1,0),FALSE))</f>
        <v/>
      </c>
    </row>
    <row r="27" spans="1:35" x14ac:dyDescent="0.35">
      <c r="A27" s="28" t="s">
        <v>31</v>
      </c>
      <c r="B27" s="28" t="s">
        <v>43</v>
      </c>
      <c r="C27" s="28">
        <f>IF(ISERROR(1/VLOOKUP($B27,'Justerad allokering'!$B$2:$AG$462,MATCH(C$2,'Justerad allokering'!$B$2:$AF$2,0),FALSE)),VLOOKUP($B27,'Allokerad kvv'!$B$2:$AV$468,MATCH(C$2,'Allokerad kvv'!$B$2:$AV$2,0),FALSE),VLOOKUP($B27,'Justerad allokering'!$B$2:$AG$462,MATCH(C$2,'Justerad allokering'!$B$2:$AF$2,0),FALSE))</f>
        <v>0</v>
      </c>
      <c r="D27" s="28">
        <f>IF(ISERROR(1/VLOOKUP($B27,'Justerad allokering'!$B$2:$AG$462,MATCH(D$2,'Justerad allokering'!$B$2:$AF$2,0),FALSE)),VLOOKUP($B27,'Allokerad kvv'!$B$2:$AV$468,MATCH(D$2,'Allokerad kvv'!$B$2:$AV$2,0),FALSE),VLOOKUP($B27,'Justerad allokering'!$B$2:$AG$462,MATCH(D$2,'Justerad allokering'!$B$2:$AF$2,0),FALSE))</f>
        <v>0</v>
      </c>
      <c r="E27" s="28">
        <f>IF(ISERROR(1/VLOOKUP($B27,'Justerad allokering'!$B$2:$AG$462,MATCH(E$2,'Justerad allokering'!$B$2:$AF$2,0),FALSE)),VLOOKUP($B27,'Allokerad kvv'!$B$2:$AV$468,MATCH(E$2,'Allokerad kvv'!$B$2:$AV$2,0),FALSE),VLOOKUP($B27,'Justerad allokering'!$B$2:$AG$462,MATCH(E$2,'Justerad allokering'!$B$2:$AF$2,0),FALSE))</f>
        <v>0</v>
      </c>
      <c r="F27" s="28">
        <f>IF(ISERROR(1/VLOOKUP($B27,'Justerad allokering'!$B$2:$AG$462,MATCH(F$2,'Justerad allokering'!$B$2:$AF$2,0),FALSE)),VLOOKUP($B27,'Allokerad kvv'!$B$2:$AV$468,MATCH(F$2,'Allokerad kvv'!$B$2:$AV$2,0),FALSE),VLOOKUP($B27,'Justerad allokering'!$B$2:$AG$462,MATCH(F$2,'Justerad allokering'!$B$2:$AF$2,0),FALSE))</f>
        <v>0</v>
      </c>
      <c r="G27" s="28">
        <f>IF(ISERROR(1/VLOOKUP($B27,'Justerad allokering'!$B$2:$AG$462,MATCH(G$2,'Justerad allokering'!$B$2:$AF$2,0),FALSE)),VLOOKUP($B27,'Allokerad kvv'!$B$2:$AV$468,MATCH(G$2,'Allokerad kvv'!$B$2:$AV$2,0),FALSE),VLOOKUP($B27,'Justerad allokering'!$B$2:$AG$462,MATCH(G$2,'Justerad allokering'!$B$2:$AF$2,0),FALSE))</f>
        <v>0</v>
      </c>
      <c r="H27" s="28">
        <f>IF(ISERROR(1/VLOOKUP($B27,'Justerad allokering'!$B$2:$AG$462,MATCH(H$2,'Justerad allokering'!$B$2:$AF$2,0),FALSE)),VLOOKUP($B27,'Allokerad kvv'!$B$2:$AV$468,MATCH(H$2,'Allokerad kvv'!$B$2:$AV$2,0),FALSE),VLOOKUP($B27,'Justerad allokering'!$B$2:$AG$462,MATCH(H$2,'Justerad allokering'!$B$2:$AF$2,0),FALSE))</f>
        <v>0</v>
      </c>
      <c r="I27" s="28">
        <f>IF(ISERROR(1/VLOOKUP($B27,'Justerad allokering'!$B$2:$AG$462,MATCH(I$2,'Justerad allokering'!$B$2:$AF$2,0),FALSE)),VLOOKUP($B27,'Allokerad kvv'!$B$2:$AV$468,MATCH(I$2,'Allokerad kvv'!$B$2:$AV$2,0),FALSE),VLOOKUP($B27,'Justerad allokering'!$B$2:$AG$462,MATCH(I$2,'Justerad allokering'!$B$2:$AF$2,0),FALSE))</f>
        <v>0</v>
      </c>
      <c r="J27" s="28">
        <f>IF(ISERROR(1/VLOOKUP($B27,'Justerad allokering'!$B$2:$AG$462,MATCH(J$2,'Justerad allokering'!$B$2:$AF$2,0),FALSE)),VLOOKUP($B27,'Allokerad kvv'!$B$2:$AV$468,MATCH(J$2,'Allokerad kvv'!$B$2:$AV$2,0),FALSE),VLOOKUP($B27,'Justerad allokering'!$B$2:$AG$462,MATCH(J$2,'Justerad allokering'!$B$2:$AF$2,0),FALSE))</f>
        <v>0</v>
      </c>
      <c r="K27" s="28">
        <f>IF(ISERROR(1/VLOOKUP($B27,'Justerad allokering'!$B$2:$AG$462,MATCH(K$2,'Justerad allokering'!$B$2:$AF$2,0),FALSE)),VLOOKUP($B27,'Allokerad kvv'!$B$2:$AV$468,MATCH(K$2,'Allokerad kvv'!$B$2:$AV$2,0),FALSE),VLOOKUP($B27,'Justerad allokering'!$B$2:$AG$462,MATCH(K$2,'Justerad allokering'!$B$2:$AF$2,0),FALSE))</f>
        <v>0</v>
      </c>
      <c r="L27" s="28">
        <f>IF(ISERROR(1/VLOOKUP($B27,'Justerad allokering'!$B$2:$AG$462,MATCH(L$2,'Justerad allokering'!$B$2:$AF$2,0),FALSE)),VLOOKUP($B27,'Allokerad kvv'!$B$2:$AV$468,MATCH(L$2,'Allokerad kvv'!$B$2:$AV$2,0),FALSE),VLOOKUP($B27,'Justerad allokering'!$B$2:$AG$462,MATCH(L$2,'Justerad allokering'!$B$2:$AF$2,0),FALSE))</f>
        <v>0</v>
      </c>
      <c r="M27" s="28">
        <f>IF(ISERROR(1/VLOOKUP($B27,'Justerad allokering'!$B$2:$AG$462,MATCH(M$2,'Justerad allokering'!$B$2:$AF$2,0),FALSE)),VLOOKUP($B27,'Allokerad kvv'!$B$2:$AV$468,MATCH(M$2,'Allokerad kvv'!$B$2:$AV$2,0),FALSE),VLOOKUP($B27,'Justerad allokering'!$B$2:$AG$462,MATCH(M$2,'Justerad allokering'!$B$2:$AF$2,0),FALSE))</f>
        <v>0</v>
      </c>
      <c r="N27" s="28">
        <f>IF(ISERROR(1/VLOOKUP($B27,'Justerad allokering'!$B$2:$AG$462,MATCH(N$2,'Justerad allokering'!$B$2:$AF$2,0),FALSE)),VLOOKUP($B27,'Allokerad kvv'!$B$2:$AV$468,MATCH(N$2,'Allokerad kvv'!$B$2:$AV$2,0),FALSE),VLOOKUP($B27,'Justerad allokering'!$B$2:$AG$462,MATCH(N$2,'Justerad allokering'!$B$2:$AF$2,0),FALSE))</f>
        <v>0</v>
      </c>
      <c r="O27" s="28">
        <f>IF(ISERROR(1/VLOOKUP($B27,'Justerad allokering'!$B$2:$AG$462,MATCH(O$2,'Justerad allokering'!$B$2:$AF$2,0),FALSE)),VLOOKUP($B27,'Allokerad kvv'!$B$2:$AV$468,MATCH(O$2,'Allokerad kvv'!$B$2:$AV$2,0),FALSE),VLOOKUP($B27,'Justerad allokering'!$B$2:$AG$462,MATCH(O$2,'Justerad allokering'!$B$2:$AF$2,0),FALSE))</f>
        <v>0</v>
      </c>
      <c r="P27" s="28">
        <f>IF(ISERROR(1/VLOOKUP($B27,'Justerad allokering'!$B$2:$AG$462,MATCH(P$2,'Justerad allokering'!$B$2:$AF$2,0),FALSE)),VLOOKUP($B27,'Allokerad kvv'!$B$2:$AV$468,MATCH(P$2,'Allokerad kvv'!$B$2:$AV$2,0),FALSE),VLOOKUP($B27,'Justerad allokering'!$B$2:$AG$462,MATCH(P$2,'Justerad allokering'!$B$2:$AF$2,0),FALSE))</f>
        <v>0</v>
      </c>
      <c r="Q27" s="28">
        <f>IF(ISERROR(1/VLOOKUP($B27,'Justerad allokering'!$B$2:$AG$462,MATCH(Q$2,'Justerad allokering'!$B$2:$AF$2,0),FALSE)),VLOOKUP($B27,'Allokerad kvv'!$B$2:$AV$468,MATCH(Q$2,'Allokerad kvv'!$B$2:$AV$2,0),FALSE),VLOOKUP($B27,'Justerad allokering'!$B$2:$AG$462,MATCH(Q$2,'Justerad allokering'!$B$2:$AF$2,0),FALSE))</f>
        <v>0</v>
      </c>
      <c r="R27" s="28">
        <f>IF(ISERROR(1/VLOOKUP($B27,'Justerad allokering'!$B$2:$AG$462,MATCH(R$2,'Justerad allokering'!$B$2:$AF$2,0),FALSE)),VLOOKUP($B27,'Allokerad kvv'!$B$2:$AV$468,MATCH(R$2,'Allokerad kvv'!$B$2:$AV$2,0),FALSE),VLOOKUP($B27,'Justerad allokering'!$B$2:$AG$462,MATCH(R$2,'Justerad allokering'!$B$2:$AF$2,0),FALSE))</f>
        <v>0</v>
      </c>
      <c r="S27" s="28">
        <f>IF(ISERROR(1/VLOOKUP($B27,'Justerad allokering'!$B$2:$AG$462,MATCH(S$2,'Justerad allokering'!$B$2:$AF$2,0),FALSE)),VLOOKUP($B27,'Allokerad kvv'!$B$2:$AV$468,MATCH(S$2,'Allokerad kvv'!$B$2:$AV$2,0),FALSE),VLOOKUP($B27,'Justerad allokering'!$B$2:$AG$462,MATCH(S$2,'Justerad allokering'!$B$2:$AF$2,0),FALSE))</f>
        <v>0</v>
      </c>
      <c r="T27" s="28">
        <f>IF(ISERROR(1/VLOOKUP($B27,'Justerad allokering'!$B$2:$AG$462,MATCH(T$2,'Justerad allokering'!$B$2:$AF$2,0),FALSE)),VLOOKUP($B27,'Allokerad kvv'!$B$2:$AV$468,MATCH(T$2,'Allokerad kvv'!$B$2:$AV$2,0),FALSE),VLOOKUP($B27,'Justerad allokering'!$B$2:$AG$462,MATCH(T$2,'Justerad allokering'!$B$2:$AF$2,0),FALSE))</f>
        <v>0</v>
      </c>
      <c r="U27" s="28">
        <f>IF(ISERROR(1/VLOOKUP($B27,'Justerad allokering'!$B$2:$AG$462,MATCH(U$2,'Justerad allokering'!$B$2:$AF$2,0),FALSE)),VLOOKUP($B27,'Allokerad kvv'!$B$2:$AV$468,MATCH(U$2,'Allokerad kvv'!$B$2:$AV$2,0),FALSE),VLOOKUP($B27,'Justerad allokering'!$B$2:$AG$462,MATCH(U$2,'Justerad allokering'!$B$2:$AF$2,0),FALSE))</f>
        <v>0</v>
      </c>
      <c r="V27" s="28">
        <f>IF(ISERROR(1/VLOOKUP($B27,'Justerad allokering'!$B$2:$AG$462,MATCH(V$2,'Justerad allokering'!$B$2:$AF$2,0),FALSE)),VLOOKUP($B27,'Allokerad kvv'!$B$2:$AV$468,MATCH(V$2,'Allokerad kvv'!$B$2:$AV$2,0),FALSE),VLOOKUP($B27,'Justerad allokering'!$B$2:$AG$462,MATCH(V$2,'Justerad allokering'!$B$2:$AF$2,0),FALSE))</f>
        <v>0</v>
      </c>
      <c r="W27" s="28">
        <f>IF(ISERROR(1/VLOOKUP($B27,'Justerad allokering'!$B$2:$AG$462,MATCH(W$2,'Justerad allokering'!$B$2:$AF$2,0),FALSE)),VLOOKUP($B27,'Allokerad kvv'!$B$2:$AV$468,MATCH(W$2,'Allokerad kvv'!$B$2:$AV$2,0),FALSE),VLOOKUP($B27,'Justerad allokering'!$B$2:$AG$462,MATCH(W$2,'Justerad allokering'!$B$2:$AF$2,0),FALSE))</f>
        <v>0</v>
      </c>
      <c r="X27" s="28">
        <f>IF(ISERROR(1/VLOOKUP($B27,'Justerad allokering'!$B$2:$AG$462,MATCH(X$2,'Justerad allokering'!$B$2:$AF$2,0),FALSE)),VLOOKUP($B27,'Allokerad kvv'!$B$2:$AV$468,MATCH(X$2,'Allokerad kvv'!$B$2:$AV$2,0),FALSE),VLOOKUP($B27,'Justerad allokering'!$B$2:$AG$462,MATCH(X$2,'Justerad allokering'!$B$2:$AF$2,0),FALSE))</f>
        <v>0</v>
      </c>
      <c r="Y27" s="28">
        <f>IF(ISERROR(1/VLOOKUP($B27,'Justerad allokering'!$B$2:$AG$462,MATCH(Y$2,'Justerad allokering'!$B$2:$AF$2,0),FALSE)),VLOOKUP($B27,'Allokerad kvv'!$B$2:$AV$468,MATCH(Y$2,'Allokerad kvv'!$B$2:$AV$2,0),FALSE),VLOOKUP($B27,'Justerad allokering'!$B$2:$AG$462,MATCH(Y$2,'Justerad allokering'!$B$2:$AF$2,0),FALSE))</f>
        <v>0</v>
      </c>
      <c r="Z27" s="28">
        <f>IF(ISERROR(1/VLOOKUP($B27,'Justerad allokering'!$B$2:$AG$462,MATCH(Z$2,'Justerad allokering'!$B$2:$AF$2,0),FALSE)),VLOOKUP($B27,'Allokerad kvv'!$B$2:$AV$468,MATCH(Z$2,'Allokerad kvv'!$B$2:$AV$2,0),FALSE),VLOOKUP($B27,'Justerad allokering'!$B$2:$AG$462,MATCH(Z$2,'Justerad allokering'!$B$2:$AF$2,0),FALSE))</f>
        <v>0</v>
      </c>
      <c r="AA27" s="28"/>
      <c r="AB27" s="28"/>
      <c r="AE27">
        <f t="shared" si="0"/>
        <v>0</v>
      </c>
      <c r="AG27">
        <f t="shared" si="1"/>
        <v>0</v>
      </c>
      <c r="AH27">
        <f t="shared" si="2"/>
        <v>0</v>
      </c>
      <c r="AI27" s="55" t="str">
        <f>IF(AH27=0,"",AH27/VLOOKUP(B27,Kraftvärmeprod!$B$1:$BC$480,MATCH("Summa tillförd energi exklusive rökgaskondensering",Kraftvärmeprod!$B$1:$BC$1,0),FALSE))</f>
        <v/>
      </c>
    </row>
    <row r="28" spans="1:35" x14ac:dyDescent="0.35">
      <c r="A28" s="28" t="s">
        <v>31</v>
      </c>
      <c r="B28" s="28" t="s">
        <v>44</v>
      </c>
      <c r="C28" s="28">
        <f>IF(ISERROR(1/VLOOKUP($B28,'Justerad allokering'!$B$2:$AG$462,MATCH(C$2,'Justerad allokering'!$B$2:$AF$2,0),FALSE)),VLOOKUP($B28,'Allokerad kvv'!$B$2:$AV$468,MATCH(C$2,'Allokerad kvv'!$B$2:$AV$2,0),FALSE),VLOOKUP($B28,'Justerad allokering'!$B$2:$AG$462,MATCH(C$2,'Justerad allokering'!$B$2:$AF$2,0),FALSE))</f>
        <v>0</v>
      </c>
      <c r="D28" s="28">
        <f>IF(ISERROR(1/VLOOKUP($B28,'Justerad allokering'!$B$2:$AG$462,MATCH(D$2,'Justerad allokering'!$B$2:$AF$2,0),FALSE)),VLOOKUP($B28,'Allokerad kvv'!$B$2:$AV$468,MATCH(D$2,'Allokerad kvv'!$B$2:$AV$2,0),FALSE),VLOOKUP($B28,'Justerad allokering'!$B$2:$AG$462,MATCH(D$2,'Justerad allokering'!$B$2:$AF$2,0),FALSE))</f>
        <v>0</v>
      </c>
      <c r="E28" s="28">
        <f>IF(ISERROR(1/VLOOKUP($B28,'Justerad allokering'!$B$2:$AG$462,MATCH(E$2,'Justerad allokering'!$B$2:$AF$2,0),FALSE)),VLOOKUP($B28,'Allokerad kvv'!$B$2:$AV$468,MATCH(E$2,'Allokerad kvv'!$B$2:$AV$2,0),FALSE),VLOOKUP($B28,'Justerad allokering'!$B$2:$AG$462,MATCH(E$2,'Justerad allokering'!$B$2:$AF$2,0),FALSE))</f>
        <v>0</v>
      </c>
      <c r="F28" s="28">
        <f>IF(ISERROR(1/VLOOKUP($B28,'Justerad allokering'!$B$2:$AG$462,MATCH(F$2,'Justerad allokering'!$B$2:$AF$2,0),FALSE)),VLOOKUP($B28,'Allokerad kvv'!$B$2:$AV$468,MATCH(F$2,'Allokerad kvv'!$B$2:$AV$2,0),FALSE),VLOOKUP($B28,'Justerad allokering'!$B$2:$AG$462,MATCH(F$2,'Justerad allokering'!$B$2:$AF$2,0),FALSE))</f>
        <v>0</v>
      </c>
      <c r="G28" s="28">
        <f>IF(ISERROR(1/VLOOKUP($B28,'Justerad allokering'!$B$2:$AG$462,MATCH(G$2,'Justerad allokering'!$B$2:$AF$2,0),FALSE)),VLOOKUP($B28,'Allokerad kvv'!$B$2:$AV$468,MATCH(G$2,'Allokerad kvv'!$B$2:$AV$2,0),FALSE),VLOOKUP($B28,'Justerad allokering'!$B$2:$AG$462,MATCH(G$2,'Justerad allokering'!$B$2:$AF$2,0),FALSE))</f>
        <v>0</v>
      </c>
      <c r="H28" s="28">
        <f>IF(ISERROR(1/VLOOKUP($B28,'Justerad allokering'!$B$2:$AG$462,MATCH(H$2,'Justerad allokering'!$B$2:$AF$2,0),FALSE)),VLOOKUP($B28,'Allokerad kvv'!$B$2:$AV$468,MATCH(H$2,'Allokerad kvv'!$B$2:$AV$2,0),FALSE),VLOOKUP($B28,'Justerad allokering'!$B$2:$AG$462,MATCH(H$2,'Justerad allokering'!$B$2:$AF$2,0),FALSE))</f>
        <v>0</v>
      </c>
      <c r="I28" s="28">
        <f>IF(ISERROR(1/VLOOKUP($B28,'Justerad allokering'!$B$2:$AG$462,MATCH(I$2,'Justerad allokering'!$B$2:$AF$2,0),FALSE)),VLOOKUP($B28,'Allokerad kvv'!$B$2:$AV$468,MATCH(I$2,'Allokerad kvv'!$B$2:$AV$2,0),FALSE),VLOOKUP($B28,'Justerad allokering'!$B$2:$AG$462,MATCH(I$2,'Justerad allokering'!$B$2:$AF$2,0),FALSE))</f>
        <v>0</v>
      </c>
      <c r="J28" s="28">
        <f>IF(ISERROR(1/VLOOKUP($B28,'Justerad allokering'!$B$2:$AG$462,MATCH(J$2,'Justerad allokering'!$B$2:$AF$2,0),FALSE)),VLOOKUP($B28,'Allokerad kvv'!$B$2:$AV$468,MATCH(J$2,'Allokerad kvv'!$B$2:$AV$2,0),FALSE),VLOOKUP($B28,'Justerad allokering'!$B$2:$AG$462,MATCH(J$2,'Justerad allokering'!$B$2:$AF$2,0),FALSE))</f>
        <v>0</v>
      </c>
      <c r="K28" s="28">
        <f>IF(ISERROR(1/VLOOKUP($B28,'Justerad allokering'!$B$2:$AG$462,MATCH(K$2,'Justerad allokering'!$B$2:$AF$2,0),FALSE)),VLOOKUP($B28,'Allokerad kvv'!$B$2:$AV$468,MATCH(K$2,'Allokerad kvv'!$B$2:$AV$2,0),FALSE),VLOOKUP($B28,'Justerad allokering'!$B$2:$AG$462,MATCH(K$2,'Justerad allokering'!$B$2:$AF$2,0),FALSE))</f>
        <v>0</v>
      </c>
      <c r="L28" s="28">
        <f>IF(ISERROR(1/VLOOKUP($B28,'Justerad allokering'!$B$2:$AG$462,MATCH(L$2,'Justerad allokering'!$B$2:$AF$2,0),FALSE)),VLOOKUP($B28,'Allokerad kvv'!$B$2:$AV$468,MATCH(L$2,'Allokerad kvv'!$B$2:$AV$2,0),FALSE),VLOOKUP($B28,'Justerad allokering'!$B$2:$AG$462,MATCH(L$2,'Justerad allokering'!$B$2:$AF$2,0),FALSE))</f>
        <v>0</v>
      </c>
      <c r="M28" s="28">
        <f>IF(ISERROR(1/VLOOKUP($B28,'Justerad allokering'!$B$2:$AG$462,MATCH(M$2,'Justerad allokering'!$B$2:$AF$2,0),FALSE)),VLOOKUP($B28,'Allokerad kvv'!$B$2:$AV$468,MATCH(M$2,'Allokerad kvv'!$B$2:$AV$2,0),FALSE),VLOOKUP($B28,'Justerad allokering'!$B$2:$AG$462,MATCH(M$2,'Justerad allokering'!$B$2:$AF$2,0),FALSE))</f>
        <v>0</v>
      </c>
      <c r="N28" s="28">
        <f>IF(ISERROR(1/VLOOKUP($B28,'Justerad allokering'!$B$2:$AG$462,MATCH(N$2,'Justerad allokering'!$B$2:$AF$2,0),FALSE)),VLOOKUP($B28,'Allokerad kvv'!$B$2:$AV$468,MATCH(N$2,'Allokerad kvv'!$B$2:$AV$2,0),FALSE),VLOOKUP($B28,'Justerad allokering'!$B$2:$AG$462,MATCH(N$2,'Justerad allokering'!$B$2:$AF$2,0),FALSE))</f>
        <v>0</v>
      </c>
      <c r="O28" s="28">
        <f>IF(ISERROR(1/VLOOKUP($B28,'Justerad allokering'!$B$2:$AG$462,MATCH(O$2,'Justerad allokering'!$B$2:$AF$2,0),FALSE)),VLOOKUP($B28,'Allokerad kvv'!$B$2:$AV$468,MATCH(O$2,'Allokerad kvv'!$B$2:$AV$2,0),FALSE),VLOOKUP($B28,'Justerad allokering'!$B$2:$AG$462,MATCH(O$2,'Justerad allokering'!$B$2:$AF$2,0),FALSE))</f>
        <v>0</v>
      </c>
      <c r="P28" s="28">
        <f>IF(ISERROR(1/VLOOKUP($B28,'Justerad allokering'!$B$2:$AG$462,MATCH(P$2,'Justerad allokering'!$B$2:$AF$2,0),FALSE)),VLOOKUP($B28,'Allokerad kvv'!$B$2:$AV$468,MATCH(P$2,'Allokerad kvv'!$B$2:$AV$2,0),FALSE),VLOOKUP($B28,'Justerad allokering'!$B$2:$AG$462,MATCH(P$2,'Justerad allokering'!$B$2:$AF$2,0),FALSE))</f>
        <v>0</v>
      </c>
      <c r="Q28" s="28">
        <f>IF(ISERROR(1/VLOOKUP($B28,'Justerad allokering'!$B$2:$AG$462,MATCH(Q$2,'Justerad allokering'!$B$2:$AF$2,0),FALSE)),VLOOKUP($B28,'Allokerad kvv'!$B$2:$AV$468,MATCH(Q$2,'Allokerad kvv'!$B$2:$AV$2,0),FALSE),VLOOKUP($B28,'Justerad allokering'!$B$2:$AG$462,MATCH(Q$2,'Justerad allokering'!$B$2:$AF$2,0),FALSE))</f>
        <v>0</v>
      </c>
      <c r="R28" s="28">
        <f>IF(ISERROR(1/VLOOKUP($B28,'Justerad allokering'!$B$2:$AG$462,MATCH(R$2,'Justerad allokering'!$B$2:$AF$2,0),FALSE)),VLOOKUP($B28,'Allokerad kvv'!$B$2:$AV$468,MATCH(R$2,'Allokerad kvv'!$B$2:$AV$2,0),FALSE),VLOOKUP($B28,'Justerad allokering'!$B$2:$AG$462,MATCH(R$2,'Justerad allokering'!$B$2:$AF$2,0),FALSE))</f>
        <v>0</v>
      </c>
      <c r="S28" s="28">
        <f>IF(ISERROR(1/VLOOKUP($B28,'Justerad allokering'!$B$2:$AG$462,MATCH(S$2,'Justerad allokering'!$B$2:$AF$2,0),FALSE)),VLOOKUP($B28,'Allokerad kvv'!$B$2:$AV$468,MATCH(S$2,'Allokerad kvv'!$B$2:$AV$2,0),FALSE),VLOOKUP($B28,'Justerad allokering'!$B$2:$AG$462,MATCH(S$2,'Justerad allokering'!$B$2:$AF$2,0),FALSE))</f>
        <v>0</v>
      </c>
      <c r="T28" s="28">
        <f>IF(ISERROR(1/VLOOKUP($B28,'Justerad allokering'!$B$2:$AG$462,MATCH(T$2,'Justerad allokering'!$B$2:$AF$2,0),FALSE)),VLOOKUP($B28,'Allokerad kvv'!$B$2:$AV$468,MATCH(T$2,'Allokerad kvv'!$B$2:$AV$2,0),FALSE),VLOOKUP($B28,'Justerad allokering'!$B$2:$AG$462,MATCH(T$2,'Justerad allokering'!$B$2:$AF$2,0),FALSE))</f>
        <v>0</v>
      </c>
      <c r="U28" s="28">
        <f>IF(ISERROR(1/VLOOKUP($B28,'Justerad allokering'!$B$2:$AG$462,MATCH(U$2,'Justerad allokering'!$B$2:$AF$2,0),FALSE)),VLOOKUP($B28,'Allokerad kvv'!$B$2:$AV$468,MATCH(U$2,'Allokerad kvv'!$B$2:$AV$2,0),FALSE),VLOOKUP($B28,'Justerad allokering'!$B$2:$AG$462,MATCH(U$2,'Justerad allokering'!$B$2:$AF$2,0),FALSE))</f>
        <v>0</v>
      </c>
      <c r="V28" s="28">
        <f>IF(ISERROR(1/VLOOKUP($B28,'Justerad allokering'!$B$2:$AG$462,MATCH(V$2,'Justerad allokering'!$B$2:$AF$2,0),FALSE)),VLOOKUP($B28,'Allokerad kvv'!$B$2:$AV$468,MATCH(V$2,'Allokerad kvv'!$B$2:$AV$2,0),FALSE),VLOOKUP($B28,'Justerad allokering'!$B$2:$AG$462,MATCH(V$2,'Justerad allokering'!$B$2:$AF$2,0),FALSE))</f>
        <v>0</v>
      </c>
      <c r="W28" s="28">
        <f>IF(ISERROR(1/VLOOKUP($B28,'Justerad allokering'!$B$2:$AG$462,MATCH(W$2,'Justerad allokering'!$B$2:$AF$2,0),FALSE)),VLOOKUP($B28,'Allokerad kvv'!$B$2:$AV$468,MATCH(W$2,'Allokerad kvv'!$B$2:$AV$2,0),FALSE),VLOOKUP($B28,'Justerad allokering'!$B$2:$AG$462,MATCH(W$2,'Justerad allokering'!$B$2:$AF$2,0),FALSE))</f>
        <v>0</v>
      </c>
      <c r="X28" s="28">
        <f>IF(ISERROR(1/VLOOKUP($B28,'Justerad allokering'!$B$2:$AG$462,MATCH(X$2,'Justerad allokering'!$B$2:$AF$2,0),FALSE)),VLOOKUP($B28,'Allokerad kvv'!$B$2:$AV$468,MATCH(X$2,'Allokerad kvv'!$B$2:$AV$2,0),FALSE),VLOOKUP($B28,'Justerad allokering'!$B$2:$AG$462,MATCH(X$2,'Justerad allokering'!$B$2:$AF$2,0),FALSE))</f>
        <v>0</v>
      </c>
      <c r="Y28" s="28">
        <f>IF(ISERROR(1/VLOOKUP($B28,'Justerad allokering'!$B$2:$AG$462,MATCH(Y$2,'Justerad allokering'!$B$2:$AF$2,0),FALSE)),VLOOKUP($B28,'Allokerad kvv'!$B$2:$AV$468,MATCH(Y$2,'Allokerad kvv'!$B$2:$AV$2,0),FALSE),VLOOKUP($B28,'Justerad allokering'!$B$2:$AG$462,MATCH(Y$2,'Justerad allokering'!$B$2:$AF$2,0),FALSE))</f>
        <v>0</v>
      </c>
      <c r="Z28" s="28">
        <f>IF(ISERROR(1/VLOOKUP($B28,'Justerad allokering'!$B$2:$AG$462,MATCH(Z$2,'Justerad allokering'!$B$2:$AF$2,0),FALSE)),VLOOKUP($B28,'Allokerad kvv'!$B$2:$AV$468,MATCH(Z$2,'Allokerad kvv'!$B$2:$AV$2,0),FALSE),VLOOKUP($B28,'Justerad allokering'!$B$2:$AG$462,MATCH(Z$2,'Justerad allokering'!$B$2:$AF$2,0),FALSE))</f>
        <v>0</v>
      </c>
      <c r="AA28" s="28"/>
      <c r="AB28" s="28"/>
      <c r="AE28">
        <f t="shared" si="0"/>
        <v>0</v>
      </c>
      <c r="AG28">
        <f t="shared" si="1"/>
        <v>0</v>
      </c>
      <c r="AH28">
        <f t="shared" si="2"/>
        <v>0</v>
      </c>
      <c r="AI28" s="55" t="str">
        <f>IF(AH28=0,"",AH28/VLOOKUP(B28,Kraftvärmeprod!$B$1:$BC$480,MATCH("Summa tillförd energi exklusive rökgaskondensering",Kraftvärmeprod!$B$1:$BC$1,0),FALSE))</f>
        <v/>
      </c>
    </row>
    <row r="29" spans="1:35" x14ac:dyDescent="0.35">
      <c r="A29" s="28" t="s">
        <v>31</v>
      </c>
      <c r="B29" s="28" t="s">
        <v>45</v>
      </c>
      <c r="C29" s="28">
        <f>IF(ISERROR(1/VLOOKUP($B29,'Justerad allokering'!$B$2:$AG$462,MATCH(C$2,'Justerad allokering'!$B$2:$AF$2,0),FALSE)),VLOOKUP($B29,'Allokerad kvv'!$B$2:$AV$468,MATCH(C$2,'Allokerad kvv'!$B$2:$AV$2,0),FALSE),VLOOKUP($B29,'Justerad allokering'!$B$2:$AG$462,MATCH(C$2,'Justerad allokering'!$B$2:$AF$2,0),FALSE))</f>
        <v>0</v>
      </c>
      <c r="D29" s="28">
        <f>IF(ISERROR(1/VLOOKUP($B29,'Justerad allokering'!$B$2:$AG$462,MATCH(D$2,'Justerad allokering'!$B$2:$AF$2,0),FALSE)),VLOOKUP($B29,'Allokerad kvv'!$B$2:$AV$468,MATCH(D$2,'Allokerad kvv'!$B$2:$AV$2,0),FALSE),VLOOKUP($B29,'Justerad allokering'!$B$2:$AG$462,MATCH(D$2,'Justerad allokering'!$B$2:$AF$2,0),FALSE))</f>
        <v>0</v>
      </c>
      <c r="E29" s="28">
        <f>IF(ISERROR(1/VLOOKUP($B29,'Justerad allokering'!$B$2:$AG$462,MATCH(E$2,'Justerad allokering'!$B$2:$AF$2,0),FALSE)),VLOOKUP($B29,'Allokerad kvv'!$B$2:$AV$468,MATCH(E$2,'Allokerad kvv'!$B$2:$AV$2,0),FALSE),VLOOKUP($B29,'Justerad allokering'!$B$2:$AG$462,MATCH(E$2,'Justerad allokering'!$B$2:$AF$2,0),FALSE))</f>
        <v>0</v>
      </c>
      <c r="F29" s="28">
        <f>IF(ISERROR(1/VLOOKUP($B29,'Justerad allokering'!$B$2:$AG$462,MATCH(F$2,'Justerad allokering'!$B$2:$AF$2,0),FALSE)),VLOOKUP($B29,'Allokerad kvv'!$B$2:$AV$468,MATCH(F$2,'Allokerad kvv'!$B$2:$AV$2,0),FALSE),VLOOKUP($B29,'Justerad allokering'!$B$2:$AG$462,MATCH(F$2,'Justerad allokering'!$B$2:$AF$2,0),FALSE))</f>
        <v>0</v>
      </c>
      <c r="G29" s="28">
        <f>IF(ISERROR(1/VLOOKUP($B29,'Justerad allokering'!$B$2:$AG$462,MATCH(G$2,'Justerad allokering'!$B$2:$AF$2,0),FALSE)),VLOOKUP($B29,'Allokerad kvv'!$B$2:$AV$468,MATCH(G$2,'Allokerad kvv'!$B$2:$AV$2,0),FALSE),VLOOKUP($B29,'Justerad allokering'!$B$2:$AG$462,MATCH(G$2,'Justerad allokering'!$B$2:$AF$2,0),FALSE))</f>
        <v>0</v>
      </c>
      <c r="H29" s="28">
        <f>IF(ISERROR(1/VLOOKUP($B29,'Justerad allokering'!$B$2:$AG$462,MATCH(H$2,'Justerad allokering'!$B$2:$AF$2,0),FALSE)),VLOOKUP($B29,'Allokerad kvv'!$B$2:$AV$468,MATCH(H$2,'Allokerad kvv'!$B$2:$AV$2,0),FALSE),VLOOKUP($B29,'Justerad allokering'!$B$2:$AG$462,MATCH(H$2,'Justerad allokering'!$B$2:$AF$2,0),FALSE))</f>
        <v>0</v>
      </c>
      <c r="I29" s="28">
        <f>IF(ISERROR(1/VLOOKUP($B29,'Justerad allokering'!$B$2:$AG$462,MATCH(I$2,'Justerad allokering'!$B$2:$AF$2,0),FALSE)),VLOOKUP($B29,'Allokerad kvv'!$B$2:$AV$468,MATCH(I$2,'Allokerad kvv'!$B$2:$AV$2,0),FALSE),VLOOKUP($B29,'Justerad allokering'!$B$2:$AG$462,MATCH(I$2,'Justerad allokering'!$B$2:$AF$2,0),FALSE))</f>
        <v>0</v>
      </c>
      <c r="J29" s="28">
        <f>IF(ISERROR(1/VLOOKUP($B29,'Justerad allokering'!$B$2:$AG$462,MATCH(J$2,'Justerad allokering'!$B$2:$AF$2,0),FALSE)),VLOOKUP($B29,'Allokerad kvv'!$B$2:$AV$468,MATCH(J$2,'Allokerad kvv'!$B$2:$AV$2,0),FALSE),VLOOKUP($B29,'Justerad allokering'!$B$2:$AG$462,MATCH(J$2,'Justerad allokering'!$B$2:$AF$2,0),FALSE))</f>
        <v>0</v>
      </c>
      <c r="K29" s="28">
        <f>IF(ISERROR(1/VLOOKUP($B29,'Justerad allokering'!$B$2:$AG$462,MATCH(K$2,'Justerad allokering'!$B$2:$AF$2,0),FALSE)),VLOOKUP($B29,'Allokerad kvv'!$B$2:$AV$468,MATCH(K$2,'Allokerad kvv'!$B$2:$AV$2,0),FALSE),VLOOKUP($B29,'Justerad allokering'!$B$2:$AG$462,MATCH(K$2,'Justerad allokering'!$B$2:$AF$2,0),FALSE))</f>
        <v>0</v>
      </c>
      <c r="L29" s="28">
        <f>IF(ISERROR(1/VLOOKUP($B29,'Justerad allokering'!$B$2:$AG$462,MATCH(L$2,'Justerad allokering'!$B$2:$AF$2,0),FALSE)),VLOOKUP($B29,'Allokerad kvv'!$B$2:$AV$468,MATCH(L$2,'Allokerad kvv'!$B$2:$AV$2,0),FALSE),VLOOKUP($B29,'Justerad allokering'!$B$2:$AG$462,MATCH(L$2,'Justerad allokering'!$B$2:$AF$2,0),FALSE))</f>
        <v>0</v>
      </c>
      <c r="M29" s="28">
        <f>IF(ISERROR(1/VLOOKUP($B29,'Justerad allokering'!$B$2:$AG$462,MATCH(M$2,'Justerad allokering'!$B$2:$AF$2,0),FALSE)),VLOOKUP($B29,'Allokerad kvv'!$B$2:$AV$468,MATCH(M$2,'Allokerad kvv'!$B$2:$AV$2,0),FALSE),VLOOKUP($B29,'Justerad allokering'!$B$2:$AG$462,MATCH(M$2,'Justerad allokering'!$B$2:$AF$2,0),FALSE))</f>
        <v>0</v>
      </c>
      <c r="N29" s="28">
        <f>IF(ISERROR(1/VLOOKUP($B29,'Justerad allokering'!$B$2:$AG$462,MATCH(N$2,'Justerad allokering'!$B$2:$AF$2,0),FALSE)),VLOOKUP($B29,'Allokerad kvv'!$B$2:$AV$468,MATCH(N$2,'Allokerad kvv'!$B$2:$AV$2,0),FALSE),VLOOKUP($B29,'Justerad allokering'!$B$2:$AG$462,MATCH(N$2,'Justerad allokering'!$B$2:$AF$2,0),FALSE))</f>
        <v>0</v>
      </c>
      <c r="O29" s="28">
        <f>IF(ISERROR(1/VLOOKUP($B29,'Justerad allokering'!$B$2:$AG$462,MATCH(O$2,'Justerad allokering'!$B$2:$AF$2,0),FALSE)),VLOOKUP($B29,'Allokerad kvv'!$B$2:$AV$468,MATCH(O$2,'Allokerad kvv'!$B$2:$AV$2,0),FALSE),VLOOKUP($B29,'Justerad allokering'!$B$2:$AG$462,MATCH(O$2,'Justerad allokering'!$B$2:$AF$2,0),FALSE))</f>
        <v>0</v>
      </c>
      <c r="P29" s="28">
        <f>IF(ISERROR(1/VLOOKUP($B29,'Justerad allokering'!$B$2:$AG$462,MATCH(P$2,'Justerad allokering'!$B$2:$AF$2,0),FALSE)),VLOOKUP($B29,'Allokerad kvv'!$B$2:$AV$468,MATCH(P$2,'Allokerad kvv'!$B$2:$AV$2,0),FALSE),VLOOKUP($B29,'Justerad allokering'!$B$2:$AG$462,MATCH(P$2,'Justerad allokering'!$B$2:$AF$2,0),FALSE))</f>
        <v>0</v>
      </c>
      <c r="Q29" s="28">
        <f>IF(ISERROR(1/VLOOKUP($B29,'Justerad allokering'!$B$2:$AG$462,MATCH(Q$2,'Justerad allokering'!$B$2:$AF$2,0),FALSE)),VLOOKUP($B29,'Allokerad kvv'!$B$2:$AV$468,MATCH(Q$2,'Allokerad kvv'!$B$2:$AV$2,0),FALSE),VLOOKUP($B29,'Justerad allokering'!$B$2:$AG$462,MATCH(Q$2,'Justerad allokering'!$B$2:$AF$2,0),FALSE))</f>
        <v>0</v>
      </c>
      <c r="R29" s="28">
        <f>IF(ISERROR(1/VLOOKUP($B29,'Justerad allokering'!$B$2:$AG$462,MATCH(R$2,'Justerad allokering'!$B$2:$AF$2,0),FALSE)),VLOOKUP($B29,'Allokerad kvv'!$B$2:$AV$468,MATCH(R$2,'Allokerad kvv'!$B$2:$AV$2,0),FALSE),VLOOKUP($B29,'Justerad allokering'!$B$2:$AG$462,MATCH(R$2,'Justerad allokering'!$B$2:$AF$2,0),FALSE))</f>
        <v>0</v>
      </c>
      <c r="S29" s="28">
        <f>IF(ISERROR(1/VLOOKUP($B29,'Justerad allokering'!$B$2:$AG$462,MATCH(S$2,'Justerad allokering'!$B$2:$AF$2,0),FALSE)),VLOOKUP($B29,'Allokerad kvv'!$B$2:$AV$468,MATCH(S$2,'Allokerad kvv'!$B$2:$AV$2,0),FALSE),VLOOKUP($B29,'Justerad allokering'!$B$2:$AG$462,MATCH(S$2,'Justerad allokering'!$B$2:$AF$2,0),FALSE))</f>
        <v>0</v>
      </c>
      <c r="T29" s="28">
        <f>IF(ISERROR(1/VLOOKUP($B29,'Justerad allokering'!$B$2:$AG$462,MATCH(T$2,'Justerad allokering'!$B$2:$AF$2,0),FALSE)),VLOOKUP($B29,'Allokerad kvv'!$B$2:$AV$468,MATCH(T$2,'Allokerad kvv'!$B$2:$AV$2,0),FALSE),VLOOKUP($B29,'Justerad allokering'!$B$2:$AG$462,MATCH(T$2,'Justerad allokering'!$B$2:$AF$2,0),FALSE))</f>
        <v>0</v>
      </c>
      <c r="U29" s="28">
        <f>IF(ISERROR(1/VLOOKUP($B29,'Justerad allokering'!$B$2:$AG$462,MATCH(U$2,'Justerad allokering'!$B$2:$AF$2,0),FALSE)),VLOOKUP($B29,'Allokerad kvv'!$B$2:$AV$468,MATCH(U$2,'Allokerad kvv'!$B$2:$AV$2,0),FALSE),VLOOKUP($B29,'Justerad allokering'!$B$2:$AG$462,MATCH(U$2,'Justerad allokering'!$B$2:$AF$2,0),FALSE))</f>
        <v>0</v>
      </c>
      <c r="V29" s="28">
        <f>IF(ISERROR(1/VLOOKUP($B29,'Justerad allokering'!$B$2:$AG$462,MATCH(V$2,'Justerad allokering'!$B$2:$AF$2,0),FALSE)),VLOOKUP($B29,'Allokerad kvv'!$B$2:$AV$468,MATCH(V$2,'Allokerad kvv'!$B$2:$AV$2,0),FALSE),VLOOKUP($B29,'Justerad allokering'!$B$2:$AG$462,MATCH(V$2,'Justerad allokering'!$B$2:$AF$2,0),FALSE))</f>
        <v>0</v>
      </c>
      <c r="W29" s="28">
        <f>IF(ISERROR(1/VLOOKUP($B29,'Justerad allokering'!$B$2:$AG$462,MATCH(W$2,'Justerad allokering'!$B$2:$AF$2,0),FALSE)),VLOOKUP($B29,'Allokerad kvv'!$B$2:$AV$468,MATCH(W$2,'Allokerad kvv'!$B$2:$AV$2,0),FALSE),VLOOKUP($B29,'Justerad allokering'!$B$2:$AG$462,MATCH(W$2,'Justerad allokering'!$B$2:$AF$2,0),FALSE))</f>
        <v>0</v>
      </c>
      <c r="X29" s="28">
        <f>IF(ISERROR(1/VLOOKUP($B29,'Justerad allokering'!$B$2:$AG$462,MATCH(X$2,'Justerad allokering'!$B$2:$AF$2,0),FALSE)),VLOOKUP($B29,'Allokerad kvv'!$B$2:$AV$468,MATCH(X$2,'Allokerad kvv'!$B$2:$AV$2,0),FALSE),VLOOKUP($B29,'Justerad allokering'!$B$2:$AG$462,MATCH(X$2,'Justerad allokering'!$B$2:$AF$2,0),FALSE))</f>
        <v>0</v>
      </c>
      <c r="Y29" s="28">
        <f>IF(ISERROR(1/VLOOKUP($B29,'Justerad allokering'!$B$2:$AG$462,MATCH(Y$2,'Justerad allokering'!$B$2:$AF$2,0),FALSE)),VLOOKUP($B29,'Allokerad kvv'!$B$2:$AV$468,MATCH(Y$2,'Allokerad kvv'!$B$2:$AV$2,0),FALSE),VLOOKUP($B29,'Justerad allokering'!$B$2:$AG$462,MATCH(Y$2,'Justerad allokering'!$B$2:$AF$2,0),FALSE))</f>
        <v>0</v>
      </c>
      <c r="Z29" s="28">
        <f>IF(ISERROR(1/VLOOKUP($B29,'Justerad allokering'!$B$2:$AG$462,MATCH(Z$2,'Justerad allokering'!$B$2:$AF$2,0),FALSE)),VLOOKUP($B29,'Allokerad kvv'!$B$2:$AV$468,MATCH(Z$2,'Allokerad kvv'!$B$2:$AV$2,0),FALSE),VLOOKUP($B29,'Justerad allokering'!$B$2:$AG$462,MATCH(Z$2,'Justerad allokering'!$B$2:$AF$2,0),FALSE))</f>
        <v>0</v>
      </c>
      <c r="AA29" s="28"/>
      <c r="AB29" s="28"/>
      <c r="AE29">
        <f t="shared" si="0"/>
        <v>0</v>
      </c>
      <c r="AG29">
        <f t="shared" si="1"/>
        <v>0</v>
      </c>
      <c r="AH29">
        <f t="shared" si="2"/>
        <v>0</v>
      </c>
      <c r="AI29" s="55" t="str">
        <f>IF(AH29=0,"",AH29/VLOOKUP(B29,Kraftvärmeprod!$B$1:$BC$480,MATCH("Summa tillförd energi exklusive rökgaskondensering",Kraftvärmeprod!$B$1:$BC$1,0),FALSE))</f>
        <v/>
      </c>
    </row>
    <row r="30" spans="1:35" x14ac:dyDescent="0.35">
      <c r="A30" s="28" t="s">
        <v>46</v>
      </c>
      <c r="B30" s="28" t="s">
        <v>47</v>
      </c>
      <c r="C30" s="28">
        <f>IF(ISERROR(1/VLOOKUP($B30,'Justerad allokering'!$B$2:$AG$462,MATCH(C$2,'Justerad allokering'!$B$2:$AF$2,0),FALSE)),VLOOKUP($B30,'Allokerad kvv'!$B$2:$AV$468,MATCH(C$2,'Allokerad kvv'!$B$2:$AV$2,0),FALSE),VLOOKUP($B30,'Justerad allokering'!$B$2:$AG$462,MATCH(C$2,'Justerad allokering'!$B$2:$AF$2,0),FALSE))</f>
        <v>0</v>
      </c>
      <c r="D30" s="28">
        <f>IF(ISERROR(1/VLOOKUP($B30,'Justerad allokering'!$B$2:$AG$462,MATCH(D$2,'Justerad allokering'!$B$2:$AF$2,0),FALSE)),VLOOKUP($B30,'Allokerad kvv'!$B$2:$AV$468,MATCH(D$2,'Allokerad kvv'!$B$2:$AV$2,0),FALSE),VLOOKUP($B30,'Justerad allokering'!$B$2:$AG$462,MATCH(D$2,'Justerad allokering'!$B$2:$AF$2,0),FALSE))</f>
        <v>0</v>
      </c>
      <c r="E30" s="28">
        <f>IF(ISERROR(1/VLOOKUP($B30,'Justerad allokering'!$B$2:$AG$462,MATCH(E$2,'Justerad allokering'!$B$2:$AF$2,0),FALSE)),VLOOKUP($B30,'Allokerad kvv'!$B$2:$AV$468,MATCH(E$2,'Allokerad kvv'!$B$2:$AV$2,0),FALSE),VLOOKUP($B30,'Justerad allokering'!$B$2:$AG$462,MATCH(E$2,'Justerad allokering'!$B$2:$AF$2,0),FALSE))</f>
        <v>0</v>
      </c>
      <c r="F30" s="28">
        <f>IF(ISERROR(1/VLOOKUP($B30,'Justerad allokering'!$B$2:$AG$462,MATCH(F$2,'Justerad allokering'!$B$2:$AF$2,0),FALSE)),VLOOKUP($B30,'Allokerad kvv'!$B$2:$AV$468,MATCH(F$2,'Allokerad kvv'!$B$2:$AV$2,0),FALSE),VLOOKUP($B30,'Justerad allokering'!$B$2:$AG$462,MATCH(F$2,'Justerad allokering'!$B$2:$AF$2,0),FALSE))</f>
        <v>0</v>
      </c>
      <c r="G30" s="28">
        <f>IF(ISERROR(1/VLOOKUP($B30,'Justerad allokering'!$B$2:$AG$462,MATCH(G$2,'Justerad allokering'!$B$2:$AF$2,0),FALSE)),VLOOKUP($B30,'Allokerad kvv'!$B$2:$AV$468,MATCH(G$2,'Allokerad kvv'!$B$2:$AV$2,0),FALSE),VLOOKUP($B30,'Justerad allokering'!$B$2:$AG$462,MATCH(G$2,'Justerad allokering'!$B$2:$AF$2,0),FALSE))</f>
        <v>0</v>
      </c>
      <c r="H30" s="28">
        <f>IF(ISERROR(1/VLOOKUP($B30,'Justerad allokering'!$B$2:$AG$462,MATCH(H$2,'Justerad allokering'!$B$2:$AF$2,0),FALSE)),VLOOKUP($B30,'Allokerad kvv'!$B$2:$AV$468,MATCH(H$2,'Allokerad kvv'!$B$2:$AV$2,0),FALSE),VLOOKUP($B30,'Justerad allokering'!$B$2:$AG$462,MATCH(H$2,'Justerad allokering'!$B$2:$AF$2,0),FALSE))</f>
        <v>0</v>
      </c>
      <c r="I30" s="28">
        <f>IF(ISERROR(1/VLOOKUP($B30,'Justerad allokering'!$B$2:$AG$462,MATCH(I$2,'Justerad allokering'!$B$2:$AF$2,0),FALSE)),VLOOKUP($B30,'Allokerad kvv'!$B$2:$AV$468,MATCH(I$2,'Allokerad kvv'!$B$2:$AV$2,0),FALSE),VLOOKUP($B30,'Justerad allokering'!$B$2:$AG$462,MATCH(I$2,'Justerad allokering'!$B$2:$AF$2,0),FALSE))</f>
        <v>0</v>
      </c>
      <c r="J30" s="28">
        <f>IF(ISERROR(1/VLOOKUP($B30,'Justerad allokering'!$B$2:$AG$462,MATCH(J$2,'Justerad allokering'!$B$2:$AF$2,0),FALSE)),VLOOKUP($B30,'Allokerad kvv'!$B$2:$AV$468,MATCH(J$2,'Allokerad kvv'!$B$2:$AV$2,0),FALSE),VLOOKUP($B30,'Justerad allokering'!$B$2:$AG$462,MATCH(J$2,'Justerad allokering'!$B$2:$AF$2,0),FALSE))</f>
        <v>0</v>
      </c>
      <c r="K30" s="28">
        <f>IF(ISERROR(1/VLOOKUP($B30,'Justerad allokering'!$B$2:$AG$462,MATCH(K$2,'Justerad allokering'!$B$2:$AF$2,0),FALSE)),VLOOKUP($B30,'Allokerad kvv'!$B$2:$AV$468,MATCH(K$2,'Allokerad kvv'!$B$2:$AV$2,0),FALSE),VLOOKUP($B30,'Justerad allokering'!$B$2:$AG$462,MATCH(K$2,'Justerad allokering'!$B$2:$AF$2,0),FALSE))</f>
        <v>0</v>
      </c>
      <c r="L30" s="28">
        <f>IF(ISERROR(1/VLOOKUP($B30,'Justerad allokering'!$B$2:$AG$462,MATCH(L$2,'Justerad allokering'!$B$2:$AF$2,0),FALSE)),VLOOKUP($B30,'Allokerad kvv'!$B$2:$AV$468,MATCH(L$2,'Allokerad kvv'!$B$2:$AV$2,0),FALSE),VLOOKUP($B30,'Justerad allokering'!$B$2:$AG$462,MATCH(L$2,'Justerad allokering'!$B$2:$AF$2,0),FALSE))</f>
        <v>0</v>
      </c>
      <c r="M30" s="28">
        <f>IF(ISERROR(1/VLOOKUP($B30,'Justerad allokering'!$B$2:$AG$462,MATCH(M$2,'Justerad allokering'!$B$2:$AF$2,0),FALSE)),VLOOKUP($B30,'Allokerad kvv'!$B$2:$AV$468,MATCH(M$2,'Allokerad kvv'!$B$2:$AV$2,0),FALSE),VLOOKUP($B30,'Justerad allokering'!$B$2:$AG$462,MATCH(M$2,'Justerad allokering'!$B$2:$AF$2,0),FALSE))</f>
        <v>0</v>
      </c>
      <c r="N30" s="28">
        <f>IF(ISERROR(1/VLOOKUP($B30,'Justerad allokering'!$B$2:$AG$462,MATCH(N$2,'Justerad allokering'!$B$2:$AF$2,0),FALSE)),VLOOKUP($B30,'Allokerad kvv'!$B$2:$AV$468,MATCH(N$2,'Allokerad kvv'!$B$2:$AV$2,0),FALSE),VLOOKUP($B30,'Justerad allokering'!$B$2:$AG$462,MATCH(N$2,'Justerad allokering'!$B$2:$AF$2,0),FALSE))</f>
        <v>0</v>
      </c>
      <c r="O30" s="28">
        <f>IF(ISERROR(1/VLOOKUP($B30,'Justerad allokering'!$B$2:$AG$462,MATCH(O$2,'Justerad allokering'!$B$2:$AF$2,0),FALSE)),VLOOKUP($B30,'Allokerad kvv'!$B$2:$AV$468,MATCH(O$2,'Allokerad kvv'!$B$2:$AV$2,0),FALSE),VLOOKUP($B30,'Justerad allokering'!$B$2:$AG$462,MATCH(O$2,'Justerad allokering'!$B$2:$AF$2,0),FALSE))</f>
        <v>0</v>
      </c>
      <c r="P30" s="28">
        <f>IF(ISERROR(1/VLOOKUP($B30,'Justerad allokering'!$B$2:$AG$462,MATCH(P$2,'Justerad allokering'!$B$2:$AF$2,0),FALSE)),VLOOKUP($B30,'Allokerad kvv'!$B$2:$AV$468,MATCH(P$2,'Allokerad kvv'!$B$2:$AV$2,0),FALSE),VLOOKUP($B30,'Justerad allokering'!$B$2:$AG$462,MATCH(P$2,'Justerad allokering'!$B$2:$AF$2,0),FALSE))</f>
        <v>0</v>
      </c>
      <c r="Q30" s="28">
        <f>IF(ISERROR(1/VLOOKUP($B30,'Justerad allokering'!$B$2:$AG$462,MATCH(Q$2,'Justerad allokering'!$B$2:$AF$2,0),FALSE)),VLOOKUP($B30,'Allokerad kvv'!$B$2:$AV$468,MATCH(Q$2,'Allokerad kvv'!$B$2:$AV$2,0),FALSE),VLOOKUP($B30,'Justerad allokering'!$B$2:$AG$462,MATCH(Q$2,'Justerad allokering'!$B$2:$AF$2,0),FALSE))</f>
        <v>0</v>
      </c>
      <c r="R30" s="28">
        <f>IF(ISERROR(1/VLOOKUP($B30,'Justerad allokering'!$B$2:$AG$462,MATCH(R$2,'Justerad allokering'!$B$2:$AF$2,0),FALSE)),VLOOKUP($B30,'Allokerad kvv'!$B$2:$AV$468,MATCH(R$2,'Allokerad kvv'!$B$2:$AV$2,0),FALSE),VLOOKUP($B30,'Justerad allokering'!$B$2:$AG$462,MATCH(R$2,'Justerad allokering'!$B$2:$AF$2,0),FALSE))</f>
        <v>0</v>
      </c>
      <c r="S30" s="28">
        <f>IF(ISERROR(1/VLOOKUP($B30,'Justerad allokering'!$B$2:$AG$462,MATCH(S$2,'Justerad allokering'!$B$2:$AF$2,0),FALSE)),VLOOKUP($B30,'Allokerad kvv'!$B$2:$AV$468,MATCH(S$2,'Allokerad kvv'!$B$2:$AV$2,0),FALSE),VLOOKUP($B30,'Justerad allokering'!$B$2:$AG$462,MATCH(S$2,'Justerad allokering'!$B$2:$AF$2,0),FALSE))</f>
        <v>0</v>
      </c>
      <c r="T30" s="28">
        <f>IF(ISERROR(1/VLOOKUP($B30,'Justerad allokering'!$B$2:$AG$462,MATCH(T$2,'Justerad allokering'!$B$2:$AF$2,0),FALSE)),VLOOKUP($B30,'Allokerad kvv'!$B$2:$AV$468,MATCH(T$2,'Allokerad kvv'!$B$2:$AV$2,0),FALSE),VLOOKUP($B30,'Justerad allokering'!$B$2:$AG$462,MATCH(T$2,'Justerad allokering'!$B$2:$AF$2,0),FALSE))</f>
        <v>0</v>
      </c>
      <c r="U30" s="28">
        <f>IF(ISERROR(1/VLOOKUP($B30,'Justerad allokering'!$B$2:$AG$462,MATCH(U$2,'Justerad allokering'!$B$2:$AF$2,0),FALSE)),VLOOKUP($B30,'Allokerad kvv'!$B$2:$AV$468,MATCH(U$2,'Allokerad kvv'!$B$2:$AV$2,0),FALSE),VLOOKUP($B30,'Justerad allokering'!$B$2:$AG$462,MATCH(U$2,'Justerad allokering'!$B$2:$AF$2,0),FALSE))</f>
        <v>0</v>
      </c>
      <c r="V30" s="28">
        <f>IF(ISERROR(1/VLOOKUP($B30,'Justerad allokering'!$B$2:$AG$462,MATCH(V$2,'Justerad allokering'!$B$2:$AF$2,0),FALSE)),VLOOKUP($B30,'Allokerad kvv'!$B$2:$AV$468,MATCH(V$2,'Allokerad kvv'!$B$2:$AV$2,0),FALSE),VLOOKUP($B30,'Justerad allokering'!$B$2:$AG$462,MATCH(V$2,'Justerad allokering'!$B$2:$AF$2,0),FALSE))</f>
        <v>0</v>
      </c>
      <c r="W30" s="28">
        <f>IF(ISERROR(1/VLOOKUP($B30,'Justerad allokering'!$B$2:$AG$462,MATCH(W$2,'Justerad allokering'!$B$2:$AF$2,0),FALSE)),VLOOKUP($B30,'Allokerad kvv'!$B$2:$AV$468,MATCH(W$2,'Allokerad kvv'!$B$2:$AV$2,0),FALSE),VLOOKUP($B30,'Justerad allokering'!$B$2:$AG$462,MATCH(W$2,'Justerad allokering'!$B$2:$AF$2,0),FALSE))</f>
        <v>0</v>
      </c>
      <c r="X30" s="28">
        <f>IF(ISERROR(1/VLOOKUP($B30,'Justerad allokering'!$B$2:$AG$462,MATCH(X$2,'Justerad allokering'!$B$2:$AF$2,0),FALSE)),VLOOKUP($B30,'Allokerad kvv'!$B$2:$AV$468,MATCH(X$2,'Allokerad kvv'!$B$2:$AV$2,0),FALSE),VLOOKUP($B30,'Justerad allokering'!$B$2:$AG$462,MATCH(X$2,'Justerad allokering'!$B$2:$AF$2,0),FALSE))</f>
        <v>0</v>
      </c>
      <c r="Y30" s="28">
        <f>IF(ISERROR(1/VLOOKUP($B30,'Justerad allokering'!$B$2:$AG$462,MATCH(Y$2,'Justerad allokering'!$B$2:$AF$2,0),FALSE)),VLOOKUP($B30,'Allokerad kvv'!$B$2:$AV$468,MATCH(Y$2,'Allokerad kvv'!$B$2:$AV$2,0),FALSE),VLOOKUP($B30,'Justerad allokering'!$B$2:$AG$462,MATCH(Y$2,'Justerad allokering'!$B$2:$AF$2,0),FALSE))</f>
        <v>0</v>
      </c>
      <c r="Z30" s="28">
        <f>IF(ISERROR(1/VLOOKUP($B30,'Justerad allokering'!$B$2:$AG$462,MATCH(Z$2,'Justerad allokering'!$B$2:$AF$2,0),FALSE)),VLOOKUP($B30,'Allokerad kvv'!$B$2:$AV$468,MATCH(Z$2,'Allokerad kvv'!$B$2:$AV$2,0),FALSE),VLOOKUP($B30,'Justerad allokering'!$B$2:$AG$462,MATCH(Z$2,'Justerad allokering'!$B$2:$AF$2,0),FALSE))</f>
        <v>0</v>
      </c>
      <c r="AA30" s="28"/>
      <c r="AB30" s="28"/>
      <c r="AE30">
        <f t="shared" si="0"/>
        <v>0</v>
      </c>
      <c r="AG30">
        <f t="shared" si="1"/>
        <v>0</v>
      </c>
      <c r="AH30">
        <f t="shared" si="2"/>
        <v>0</v>
      </c>
      <c r="AI30" s="55" t="str">
        <f>IF(AH30=0,"",AH30/VLOOKUP(B30,Kraftvärmeprod!$B$1:$BC$480,MATCH("Summa tillförd energi exklusive rökgaskondensering",Kraftvärmeprod!$B$1:$BC$1,0),FALSE))</f>
        <v/>
      </c>
    </row>
    <row r="31" spans="1:35" x14ac:dyDescent="0.35">
      <c r="A31" s="28" t="s">
        <v>46</v>
      </c>
      <c r="B31" s="28" t="s">
        <v>48</v>
      </c>
      <c r="C31" s="28">
        <f>IF(ISERROR(1/VLOOKUP($B31,'Justerad allokering'!$B$2:$AG$462,MATCH(C$2,'Justerad allokering'!$B$2:$AF$2,0),FALSE)),VLOOKUP($B31,'Allokerad kvv'!$B$2:$AV$468,MATCH(C$2,'Allokerad kvv'!$B$2:$AV$2,0),FALSE),VLOOKUP($B31,'Justerad allokering'!$B$2:$AG$462,MATCH(C$2,'Justerad allokering'!$B$2:$AF$2,0),FALSE))</f>
        <v>66.225099999999998</v>
      </c>
      <c r="D31" s="28">
        <f>IF(ISERROR(1/VLOOKUP($B31,'Justerad allokering'!$B$2:$AG$462,MATCH(D$2,'Justerad allokering'!$B$2:$AF$2,0),FALSE)),VLOOKUP($B31,'Allokerad kvv'!$B$2:$AV$468,MATCH(D$2,'Allokerad kvv'!$B$2:$AV$2,0),FALSE),VLOOKUP($B31,'Justerad allokering'!$B$2:$AG$462,MATCH(D$2,'Justerad allokering'!$B$2:$AF$2,0),FALSE))</f>
        <v>0</v>
      </c>
      <c r="E31" s="28">
        <f>IF(ISERROR(1/VLOOKUP($B31,'Justerad allokering'!$B$2:$AG$462,MATCH(E$2,'Justerad allokering'!$B$2:$AF$2,0),FALSE)),VLOOKUP($B31,'Allokerad kvv'!$B$2:$AV$468,MATCH(E$2,'Allokerad kvv'!$B$2:$AV$2,0),FALSE),VLOOKUP($B31,'Justerad allokering'!$B$2:$AG$462,MATCH(E$2,'Justerad allokering'!$B$2:$AF$2,0),FALSE))</f>
        <v>0</v>
      </c>
      <c r="F31" s="28">
        <f>IF(ISERROR(1/VLOOKUP($B31,'Justerad allokering'!$B$2:$AG$462,MATCH(F$2,'Justerad allokering'!$B$2:$AF$2,0),FALSE)),VLOOKUP($B31,'Allokerad kvv'!$B$2:$AV$468,MATCH(F$2,'Allokerad kvv'!$B$2:$AV$2,0),FALSE),VLOOKUP($B31,'Justerad allokering'!$B$2:$AG$462,MATCH(F$2,'Justerad allokering'!$B$2:$AF$2,0),FALSE))</f>
        <v>0</v>
      </c>
      <c r="G31" s="28">
        <f>IF(ISERROR(1/VLOOKUP($B31,'Justerad allokering'!$B$2:$AG$462,MATCH(G$2,'Justerad allokering'!$B$2:$AF$2,0),FALSE)),VLOOKUP($B31,'Allokerad kvv'!$B$2:$AV$468,MATCH(G$2,'Allokerad kvv'!$B$2:$AV$2,0),FALSE),VLOOKUP($B31,'Justerad allokering'!$B$2:$AG$462,MATCH(G$2,'Justerad allokering'!$B$2:$AF$2,0),FALSE))</f>
        <v>0.83620000000000005</v>
      </c>
      <c r="H31" s="28">
        <f>IF(ISERROR(1/VLOOKUP($B31,'Justerad allokering'!$B$2:$AG$462,MATCH(H$2,'Justerad allokering'!$B$2:$AF$2,0),FALSE)),VLOOKUP($B31,'Allokerad kvv'!$B$2:$AV$468,MATCH(H$2,'Allokerad kvv'!$B$2:$AV$2,0),FALSE),VLOOKUP($B31,'Justerad allokering'!$B$2:$AG$462,MATCH(H$2,'Justerad allokering'!$B$2:$AF$2,0),FALSE))</f>
        <v>0</v>
      </c>
      <c r="I31" s="28">
        <f>IF(ISERROR(1/VLOOKUP($B31,'Justerad allokering'!$B$2:$AG$462,MATCH(I$2,'Justerad allokering'!$B$2:$AF$2,0),FALSE)),VLOOKUP($B31,'Allokerad kvv'!$B$2:$AV$468,MATCH(I$2,'Allokerad kvv'!$B$2:$AV$2,0),FALSE),VLOOKUP($B31,'Justerad allokering'!$B$2:$AG$462,MATCH(I$2,'Justerad allokering'!$B$2:$AF$2,0),FALSE))</f>
        <v>0</v>
      </c>
      <c r="J31" s="28">
        <f>IF(ISERROR(1/VLOOKUP($B31,'Justerad allokering'!$B$2:$AG$462,MATCH(J$2,'Justerad allokering'!$B$2:$AF$2,0),FALSE)),VLOOKUP($B31,'Allokerad kvv'!$B$2:$AV$468,MATCH(J$2,'Allokerad kvv'!$B$2:$AV$2,0),FALSE),VLOOKUP($B31,'Justerad allokering'!$B$2:$AG$462,MATCH(J$2,'Justerad allokering'!$B$2:$AF$2,0),FALSE))</f>
        <v>0.29100999999999999</v>
      </c>
      <c r="K31" s="28">
        <f>IF(ISERROR(1/VLOOKUP($B31,'Justerad allokering'!$B$2:$AG$462,MATCH(K$2,'Justerad allokering'!$B$2:$AF$2,0),FALSE)),VLOOKUP($B31,'Allokerad kvv'!$B$2:$AV$468,MATCH(K$2,'Allokerad kvv'!$B$2:$AV$2,0),FALSE),VLOOKUP($B31,'Justerad allokering'!$B$2:$AG$462,MATCH(K$2,'Justerad allokering'!$B$2:$AF$2,0),FALSE))</f>
        <v>3.5540099999999999</v>
      </c>
      <c r="L31" s="28">
        <f>IF(ISERROR(1/VLOOKUP($B31,'Justerad allokering'!$B$2:$AG$462,MATCH(L$2,'Justerad allokering'!$B$2:$AF$2,0),FALSE)),VLOOKUP($B31,'Allokerad kvv'!$B$2:$AV$468,MATCH(L$2,'Allokerad kvv'!$B$2:$AV$2,0),FALSE),VLOOKUP($B31,'Justerad allokering'!$B$2:$AG$462,MATCH(L$2,'Justerad allokering'!$B$2:$AF$2,0),FALSE))</f>
        <v>0</v>
      </c>
      <c r="M31" s="28">
        <f>IF(ISERROR(1/VLOOKUP($B31,'Justerad allokering'!$B$2:$AG$462,MATCH(M$2,'Justerad allokering'!$B$2:$AF$2,0),FALSE)),VLOOKUP($B31,'Allokerad kvv'!$B$2:$AV$468,MATCH(M$2,'Allokerad kvv'!$B$2:$AV$2,0),FALSE),VLOOKUP($B31,'Justerad allokering'!$B$2:$AG$462,MATCH(M$2,'Justerad allokering'!$B$2:$AF$2,0),FALSE))</f>
        <v>8.7837399999999999</v>
      </c>
      <c r="N31" s="28">
        <f>IF(ISERROR(1/VLOOKUP($B31,'Justerad allokering'!$B$2:$AG$462,MATCH(N$2,'Justerad allokering'!$B$2:$AF$2,0),FALSE)),VLOOKUP($B31,'Allokerad kvv'!$B$2:$AV$468,MATCH(N$2,'Allokerad kvv'!$B$2:$AV$2,0),FALSE),VLOOKUP($B31,'Justerad allokering'!$B$2:$AG$462,MATCH(N$2,'Justerad allokering'!$B$2:$AF$2,0),FALSE))</f>
        <v>13.36</v>
      </c>
      <c r="O31" s="28">
        <f>IF(ISERROR(1/VLOOKUP($B31,'Justerad allokering'!$B$2:$AG$462,MATCH(O$2,'Justerad allokering'!$B$2:$AF$2,0),FALSE)),VLOOKUP($B31,'Allokerad kvv'!$B$2:$AV$468,MATCH(O$2,'Allokerad kvv'!$B$2:$AV$2,0),FALSE),VLOOKUP($B31,'Justerad allokering'!$B$2:$AG$462,MATCH(O$2,'Justerad allokering'!$B$2:$AF$2,0),FALSE))</f>
        <v>0</v>
      </c>
      <c r="P31" s="28">
        <f>IF(ISERROR(1/VLOOKUP($B31,'Justerad allokering'!$B$2:$AG$462,MATCH(P$2,'Justerad allokering'!$B$2:$AF$2,0),FALSE)),VLOOKUP($B31,'Allokerad kvv'!$B$2:$AV$468,MATCH(P$2,'Allokerad kvv'!$B$2:$AV$2,0),FALSE),VLOOKUP($B31,'Justerad allokering'!$B$2:$AG$462,MATCH(P$2,'Justerad allokering'!$B$2:$AF$2,0),FALSE))</f>
        <v>0</v>
      </c>
      <c r="Q31" s="28">
        <f>IF(ISERROR(1/VLOOKUP($B31,'Justerad allokering'!$B$2:$AG$462,MATCH(Q$2,'Justerad allokering'!$B$2:$AF$2,0),FALSE)),VLOOKUP($B31,'Allokerad kvv'!$B$2:$AV$468,MATCH(Q$2,'Allokerad kvv'!$B$2:$AV$2,0),FALSE),VLOOKUP($B31,'Justerad allokering'!$B$2:$AG$462,MATCH(Q$2,'Justerad allokering'!$B$2:$AF$2,0),FALSE))</f>
        <v>0</v>
      </c>
      <c r="R31" s="28">
        <f>IF(ISERROR(1/VLOOKUP($B31,'Justerad allokering'!$B$2:$AG$462,MATCH(R$2,'Justerad allokering'!$B$2:$AF$2,0),FALSE)),VLOOKUP($B31,'Allokerad kvv'!$B$2:$AV$468,MATCH(R$2,'Allokerad kvv'!$B$2:$AV$2,0),FALSE),VLOOKUP($B31,'Justerad allokering'!$B$2:$AG$462,MATCH(R$2,'Justerad allokering'!$B$2:$AF$2,0),FALSE))</f>
        <v>0</v>
      </c>
      <c r="S31" s="28">
        <f>IF(ISERROR(1/VLOOKUP($B31,'Justerad allokering'!$B$2:$AG$462,MATCH(S$2,'Justerad allokering'!$B$2:$AF$2,0),FALSE)),VLOOKUP($B31,'Allokerad kvv'!$B$2:$AV$468,MATCH(S$2,'Allokerad kvv'!$B$2:$AV$2,0),FALSE),VLOOKUP($B31,'Justerad allokering'!$B$2:$AG$462,MATCH(S$2,'Justerad allokering'!$B$2:$AF$2,0),FALSE))</f>
        <v>0</v>
      </c>
      <c r="T31" s="28">
        <f>IF(ISERROR(1/VLOOKUP($B31,'Justerad allokering'!$B$2:$AG$462,MATCH(T$2,'Justerad allokering'!$B$2:$AF$2,0),FALSE)),VLOOKUP($B31,'Allokerad kvv'!$B$2:$AV$468,MATCH(T$2,'Allokerad kvv'!$B$2:$AV$2,0),FALSE),VLOOKUP($B31,'Justerad allokering'!$B$2:$AG$462,MATCH(T$2,'Justerad allokering'!$B$2:$AF$2,0),FALSE))</f>
        <v>0</v>
      </c>
      <c r="U31" s="28">
        <f>IF(ISERROR(1/VLOOKUP($B31,'Justerad allokering'!$B$2:$AG$462,MATCH(U$2,'Justerad allokering'!$B$2:$AF$2,0),FALSE)),VLOOKUP($B31,'Allokerad kvv'!$B$2:$AV$468,MATCH(U$2,'Allokerad kvv'!$B$2:$AV$2,0),FALSE),VLOOKUP($B31,'Justerad allokering'!$B$2:$AG$462,MATCH(U$2,'Justerad allokering'!$B$2:$AF$2,0),FALSE))</f>
        <v>0</v>
      </c>
      <c r="V31" s="28">
        <f>IF(ISERROR(1/VLOOKUP($B31,'Justerad allokering'!$B$2:$AG$462,MATCH(V$2,'Justerad allokering'!$B$2:$AF$2,0),FALSE)),VLOOKUP($B31,'Allokerad kvv'!$B$2:$AV$468,MATCH(V$2,'Allokerad kvv'!$B$2:$AV$2,0),FALSE),VLOOKUP($B31,'Justerad allokering'!$B$2:$AG$462,MATCH(V$2,'Justerad allokering'!$B$2:$AF$2,0),FALSE))</f>
        <v>0</v>
      </c>
      <c r="W31" s="28">
        <f>IF(ISERROR(1/VLOOKUP($B31,'Justerad allokering'!$B$2:$AG$462,MATCH(W$2,'Justerad allokering'!$B$2:$AF$2,0),FALSE)),VLOOKUP($B31,'Allokerad kvv'!$B$2:$AV$468,MATCH(W$2,'Allokerad kvv'!$B$2:$AV$2,0),FALSE),VLOOKUP($B31,'Justerad allokering'!$B$2:$AG$462,MATCH(W$2,'Justerad allokering'!$B$2:$AF$2,0),FALSE))</f>
        <v>0</v>
      </c>
      <c r="X31" s="28">
        <f>IF(ISERROR(1/VLOOKUP($B31,'Justerad allokering'!$B$2:$AG$462,MATCH(X$2,'Justerad allokering'!$B$2:$AF$2,0),FALSE)),VLOOKUP($B31,'Allokerad kvv'!$B$2:$AV$468,MATCH(X$2,'Allokerad kvv'!$B$2:$AV$2,0),FALSE),VLOOKUP($B31,'Justerad allokering'!$B$2:$AG$462,MATCH(X$2,'Justerad allokering'!$B$2:$AF$2,0),FALSE))</f>
        <v>0</v>
      </c>
      <c r="Y31" s="28">
        <f>IF(ISERROR(1/VLOOKUP($B31,'Justerad allokering'!$B$2:$AG$462,MATCH(Y$2,'Justerad allokering'!$B$2:$AF$2,0),FALSE)),VLOOKUP($B31,'Allokerad kvv'!$B$2:$AV$468,MATCH(Y$2,'Allokerad kvv'!$B$2:$AV$2,0),FALSE),VLOOKUP($B31,'Justerad allokering'!$B$2:$AG$462,MATCH(Y$2,'Justerad allokering'!$B$2:$AF$2,0),FALSE))</f>
        <v>0</v>
      </c>
      <c r="Z31" s="28">
        <f>IF(ISERROR(1/VLOOKUP($B31,'Justerad allokering'!$B$2:$AG$462,MATCH(Z$2,'Justerad allokering'!$B$2:$AF$2,0),FALSE)),VLOOKUP($B31,'Allokerad kvv'!$B$2:$AV$468,MATCH(Z$2,'Allokerad kvv'!$B$2:$AV$2,0),FALSE),VLOOKUP($B31,'Justerad allokering'!$B$2:$AG$462,MATCH(Z$2,'Justerad allokering'!$B$2:$AF$2,0),FALSE))</f>
        <v>0</v>
      </c>
      <c r="AA31" s="28"/>
      <c r="AB31" s="28"/>
      <c r="AE31">
        <f t="shared" si="0"/>
        <v>93.050060000000002</v>
      </c>
      <c r="AG31">
        <f t="shared" si="1"/>
        <v>89.496049999999997</v>
      </c>
      <c r="AH31">
        <f t="shared" si="2"/>
        <v>76.136049999999997</v>
      </c>
      <c r="AI31" s="55">
        <f>IF(AH31=0,"",AH31/VLOOKUP(B31,Kraftvärmeprod!$B$1:$BC$480,MATCH("Summa tillförd energi exklusive rökgaskondensering",Kraftvärmeprod!$B$1:$BC$1,0),FALSE))</f>
        <v>0.5501557193438833</v>
      </c>
    </row>
    <row r="32" spans="1:35" x14ac:dyDescent="0.35">
      <c r="A32" s="28" t="s">
        <v>46</v>
      </c>
      <c r="B32" s="28" t="s">
        <v>49</v>
      </c>
      <c r="C32" s="28">
        <f>IF(ISERROR(1/VLOOKUP($B32,'Justerad allokering'!$B$2:$AG$462,MATCH(C$2,'Justerad allokering'!$B$2:$AF$2,0),FALSE)),VLOOKUP($B32,'Allokerad kvv'!$B$2:$AV$468,MATCH(C$2,'Allokerad kvv'!$B$2:$AV$2,0),FALSE),VLOOKUP($B32,'Justerad allokering'!$B$2:$AG$462,MATCH(C$2,'Justerad allokering'!$B$2:$AF$2,0),FALSE))</f>
        <v>0</v>
      </c>
      <c r="D32" s="28">
        <f>IF(ISERROR(1/VLOOKUP($B32,'Justerad allokering'!$B$2:$AG$462,MATCH(D$2,'Justerad allokering'!$B$2:$AF$2,0),FALSE)),VLOOKUP($B32,'Allokerad kvv'!$B$2:$AV$468,MATCH(D$2,'Allokerad kvv'!$B$2:$AV$2,0),FALSE),VLOOKUP($B32,'Justerad allokering'!$B$2:$AG$462,MATCH(D$2,'Justerad allokering'!$B$2:$AF$2,0),FALSE))</f>
        <v>0</v>
      </c>
      <c r="E32" s="28">
        <f>IF(ISERROR(1/VLOOKUP($B32,'Justerad allokering'!$B$2:$AG$462,MATCH(E$2,'Justerad allokering'!$B$2:$AF$2,0),FALSE)),VLOOKUP($B32,'Allokerad kvv'!$B$2:$AV$468,MATCH(E$2,'Allokerad kvv'!$B$2:$AV$2,0),FALSE),VLOOKUP($B32,'Justerad allokering'!$B$2:$AG$462,MATCH(E$2,'Justerad allokering'!$B$2:$AF$2,0),FALSE))</f>
        <v>0</v>
      </c>
      <c r="F32" s="28">
        <f>IF(ISERROR(1/VLOOKUP($B32,'Justerad allokering'!$B$2:$AG$462,MATCH(F$2,'Justerad allokering'!$B$2:$AF$2,0),FALSE)),VLOOKUP($B32,'Allokerad kvv'!$B$2:$AV$468,MATCH(F$2,'Allokerad kvv'!$B$2:$AV$2,0),FALSE),VLOOKUP($B32,'Justerad allokering'!$B$2:$AG$462,MATCH(F$2,'Justerad allokering'!$B$2:$AF$2,0),FALSE))</f>
        <v>0</v>
      </c>
      <c r="G32" s="28">
        <f>IF(ISERROR(1/VLOOKUP($B32,'Justerad allokering'!$B$2:$AG$462,MATCH(G$2,'Justerad allokering'!$B$2:$AF$2,0),FALSE)),VLOOKUP($B32,'Allokerad kvv'!$B$2:$AV$468,MATCH(G$2,'Allokerad kvv'!$B$2:$AV$2,0),FALSE),VLOOKUP($B32,'Justerad allokering'!$B$2:$AG$462,MATCH(G$2,'Justerad allokering'!$B$2:$AF$2,0),FALSE))</f>
        <v>0</v>
      </c>
      <c r="H32" s="28">
        <f>IF(ISERROR(1/VLOOKUP($B32,'Justerad allokering'!$B$2:$AG$462,MATCH(H$2,'Justerad allokering'!$B$2:$AF$2,0),FALSE)),VLOOKUP($B32,'Allokerad kvv'!$B$2:$AV$468,MATCH(H$2,'Allokerad kvv'!$B$2:$AV$2,0),FALSE),VLOOKUP($B32,'Justerad allokering'!$B$2:$AG$462,MATCH(H$2,'Justerad allokering'!$B$2:$AF$2,0),FALSE))</f>
        <v>0</v>
      </c>
      <c r="I32" s="28">
        <f>IF(ISERROR(1/VLOOKUP($B32,'Justerad allokering'!$B$2:$AG$462,MATCH(I$2,'Justerad allokering'!$B$2:$AF$2,0),FALSE)),VLOOKUP($B32,'Allokerad kvv'!$B$2:$AV$468,MATCH(I$2,'Allokerad kvv'!$B$2:$AV$2,0),FALSE),VLOOKUP($B32,'Justerad allokering'!$B$2:$AG$462,MATCH(I$2,'Justerad allokering'!$B$2:$AF$2,0),FALSE))</f>
        <v>0</v>
      </c>
      <c r="J32" s="28">
        <f>IF(ISERROR(1/VLOOKUP($B32,'Justerad allokering'!$B$2:$AG$462,MATCH(J$2,'Justerad allokering'!$B$2:$AF$2,0),FALSE)),VLOOKUP($B32,'Allokerad kvv'!$B$2:$AV$468,MATCH(J$2,'Allokerad kvv'!$B$2:$AV$2,0),FALSE),VLOOKUP($B32,'Justerad allokering'!$B$2:$AG$462,MATCH(J$2,'Justerad allokering'!$B$2:$AF$2,0),FALSE))</f>
        <v>0</v>
      </c>
      <c r="K32" s="28">
        <f>IF(ISERROR(1/VLOOKUP($B32,'Justerad allokering'!$B$2:$AG$462,MATCH(K$2,'Justerad allokering'!$B$2:$AF$2,0),FALSE)),VLOOKUP($B32,'Allokerad kvv'!$B$2:$AV$468,MATCH(K$2,'Allokerad kvv'!$B$2:$AV$2,0),FALSE),VLOOKUP($B32,'Justerad allokering'!$B$2:$AG$462,MATCH(K$2,'Justerad allokering'!$B$2:$AF$2,0),FALSE))</f>
        <v>0</v>
      </c>
      <c r="L32" s="28">
        <f>IF(ISERROR(1/VLOOKUP($B32,'Justerad allokering'!$B$2:$AG$462,MATCH(L$2,'Justerad allokering'!$B$2:$AF$2,0),FALSE)),VLOOKUP($B32,'Allokerad kvv'!$B$2:$AV$468,MATCH(L$2,'Allokerad kvv'!$B$2:$AV$2,0),FALSE),VLOOKUP($B32,'Justerad allokering'!$B$2:$AG$462,MATCH(L$2,'Justerad allokering'!$B$2:$AF$2,0),FALSE))</f>
        <v>0</v>
      </c>
      <c r="M32" s="28">
        <f>IF(ISERROR(1/VLOOKUP($B32,'Justerad allokering'!$B$2:$AG$462,MATCH(M$2,'Justerad allokering'!$B$2:$AF$2,0),FALSE)),VLOOKUP($B32,'Allokerad kvv'!$B$2:$AV$468,MATCH(M$2,'Allokerad kvv'!$B$2:$AV$2,0),FALSE),VLOOKUP($B32,'Justerad allokering'!$B$2:$AG$462,MATCH(M$2,'Justerad allokering'!$B$2:$AF$2,0),FALSE))</f>
        <v>0</v>
      </c>
      <c r="N32" s="28">
        <f>IF(ISERROR(1/VLOOKUP($B32,'Justerad allokering'!$B$2:$AG$462,MATCH(N$2,'Justerad allokering'!$B$2:$AF$2,0),FALSE)),VLOOKUP($B32,'Allokerad kvv'!$B$2:$AV$468,MATCH(N$2,'Allokerad kvv'!$B$2:$AV$2,0),FALSE),VLOOKUP($B32,'Justerad allokering'!$B$2:$AG$462,MATCH(N$2,'Justerad allokering'!$B$2:$AF$2,0),FALSE))</f>
        <v>0</v>
      </c>
      <c r="O32" s="28">
        <f>IF(ISERROR(1/VLOOKUP($B32,'Justerad allokering'!$B$2:$AG$462,MATCH(O$2,'Justerad allokering'!$B$2:$AF$2,0),FALSE)),VLOOKUP($B32,'Allokerad kvv'!$B$2:$AV$468,MATCH(O$2,'Allokerad kvv'!$B$2:$AV$2,0),FALSE),VLOOKUP($B32,'Justerad allokering'!$B$2:$AG$462,MATCH(O$2,'Justerad allokering'!$B$2:$AF$2,0),FALSE))</f>
        <v>0</v>
      </c>
      <c r="P32" s="28">
        <f>IF(ISERROR(1/VLOOKUP($B32,'Justerad allokering'!$B$2:$AG$462,MATCH(P$2,'Justerad allokering'!$B$2:$AF$2,0),FALSE)),VLOOKUP($B32,'Allokerad kvv'!$B$2:$AV$468,MATCH(P$2,'Allokerad kvv'!$B$2:$AV$2,0),FALSE),VLOOKUP($B32,'Justerad allokering'!$B$2:$AG$462,MATCH(P$2,'Justerad allokering'!$B$2:$AF$2,0),FALSE))</f>
        <v>0</v>
      </c>
      <c r="Q32" s="28">
        <f>IF(ISERROR(1/VLOOKUP($B32,'Justerad allokering'!$B$2:$AG$462,MATCH(Q$2,'Justerad allokering'!$B$2:$AF$2,0),FALSE)),VLOOKUP($B32,'Allokerad kvv'!$B$2:$AV$468,MATCH(Q$2,'Allokerad kvv'!$B$2:$AV$2,0),FALSE),VLOOKUP($B32,'Justerad allokering'!$B$2:$AG$462,MATCH(Q$2,'Justerad allokering'!$B$2:$AF$2,0),FALSE))</f>
        <v>0</v>
      </c>
      <c r="R32" s="28">
        <f>IF(ISERROR(1/VLOOKUP($B32,'Justerad allokering'!$B$2:$AG$462,MATCH(R$2,'Justerad allokering'!$B$2:$AF$2,0),FALSE)),VLOOKUP($B32,'Allokerad kvv'!$B$2:$AV$468,MATCH(R$2,'Allokerad kvv'!$B$2:$AV$2,0),FALSE),VLOOKUP($B32,'Justerad allokering'!$B$2:$AG$462,MATCH(R$2,'Justerad allokering'!$B$2:$AF$2,0),FALSE))</f>
        <v>0</v>
      </c>
      <c r="S32" s="28">
        <f>IF(ISERROR(1/VLOOKUP($B32,'Justerad allokering'!$B$2:$AG$462,MATCH(S$2,'Justerad allokering'!$B$2:$AF$2,0),FALSE)),VLOOKUP($B32,'Allokerad kvv'!$B$2:$AV$468,MATCH(S$2,'Allokerad kvv'!$B$2:$AV$2,0),FALSE),VLOOKUP($B32,'Justerad allokering'!$B$2:$AG$462,MATCH(S$2,'Justerad allokering'!$B$2:$AF$2,0),FALSE))</f>
        <v>0</v>
      </c>
      <c r="T32" s="28">
        <f>IF(ISERROR(1/VLOOKUP($B32,'Justerad allokering'!$B$2:$AG$462,MATCH(T$2,'Justerad allokering'!$B$2:$AF$2,0),FALSE)),VLOOKUP($B32,'Allokerad kvv'!$B$2:$AV$468,MATCH(T$2,'Allokerad kvv'!$B$2:$AV$2,0),FALSE),VLOOKUP($B32,'Justerad allokering'!$B$2:$AG$462,MATCH(T$2,'Justerad allokering'!$B$2:$AF$2,0),FALSE))</f>
        <v>0</v>
      </c>
      <c r="U32" s="28">
        <f>IF(ISERROR(1/VLOOKUP($B32,'Justerad allokering'!$B$2:$AG$462,MATCH(U$2,'Justerad allokering'!$B$2:$AF$2,0),FALSE)),VLOOKUP($B32,'Allokerad kvv'!$B$2:$AV$468,MATCH(U$2,'Allokerad kvv'!$B$2:$AV$2,0),FALSE),VLOOKUP($B32,'Justerad allokering'!$B$2:$AG$462,MATCH(U$2,'Justerad allokering'!$B$2:$AF$2,0),FALSE))</f>
        <v>0</v>
      </c>
      <c r="V32" s="28">
        <f>IF(ISERROR(1/VLOOKUP($B32,'Justerad allokering'!$B$2:$AG$462,MATCH(V$2,'Justerad allokering'!$B$2:$AF$2,0),FALSE)),VLOOKUP($B32,'Allokerad kvv'!$B$2:$AV$468,MATCH(V$2,'Allokerad kvv'!$B$2:$AV$2,0),FALSE),VLOOKUP($B32,'Justerad allokering'!$B$2:$AG$462,MATCH(V$2,'Justerad allokering'!$B$2:$AF$2,0),FALSE))</f>
        <v>0</v>
      </c>
      <c r="W32" s="28">
        <f>IF(ISERROR(1/VLOOKUP($B32,'Justerad allokering'!$B$2:$AG$462,MATCH(W$2,'Justerad allokering'!$B$2:$AF$2,0),FALSE)),VLOOKUP($B32,'Allokerad kvv'!$B$2:$AV$468,MATCH(W$2,'Allokerad kvv'!$B$2:$AV$2,0),FALSE),VLOOKUP($B32,'Justerad allokering'!$B$2:$AG$462,MATCH(W$2,'Justerad allokering'!$B$2:$AF$2,0),FALSE))</f>
        <v>0</v>
      </c>
      <c r="X32" s="28">
        <f>IF(ISERROR(1/VLOOKUP($B32,'Justerad allokering'!$B$2:$AG$462,MATCH(X$2,'Justerad allokering'!$B$2:$AF$2,0),FALSE)),VLOOKUP($B32,'Allokerad kvv'!$B$2:$AV$468,MATCH(X$2,'Allokerad kvv'!$B$2:$AV$2,0),FALSE),VLOOKUP($B32,'Justerad allokering'!$B$2:$AG$462,MATCH(X$2,'Justerad allokering'!$B$2:$AF$2,0),FALSE))</f>
        <v>0</v>
      </c>
      <c r="Y32" s="28">
        <f>IF(ISERROR(1/VLOOKUP($B32,'Justerad allokering'!$B$2:$AG$462,MATCH(Y$2,'Justerad allokering'!$B$2:$AF$2,0),FALSE)),VLOOKUP($B32,'Allokerad kvv'!$B$2:$AV$468,MATCH(Y$2,'Allokerad kvv'!$B$2:$AV$2,0),FALSE),VLOOKUP($B32,'Justerad allokering'!$B$2:$AG$462,MATCH(Y$2,'Justerad allokering'!$B$2:$AF$2,0),FALSE))</f>
        <v>0</v>
      </c>
      <c r="Z32" s="28">
        <f>IF(ISERROR(1/VLOOKUP($B32,'Justerad allokering'!$B$2:$AG$462,MATCH(Z$2,'Justerad allokering'!$B$2:$AF$2,0),FALSE)),VLOOKUP($B32,'Allokerad kvv'!$B$2:$AV$468,MATCH(Z$2,'Allokerad kvv'!$B$2:$AV$2,0),FALSE),VLOOKUP($B32,'Justerad allokering'!$B$2:$AG$462,MATCH(Z$2,'Justerad allokering'!$B$2:$AF$2,0),FALSE))</f>
        <v>0</v>
      </c>
      <c r="AA32" s="28"/>
      <c r="AB32" s="28"/>
      <c r="AE32">
        <f t="shared" si="0"/>
        <v>0</v>
      </c>
      <c r="AG32">
        <f t="shared" si="1"/>
        <v>0</v>
      </c>
      <c r="AH32">
        <f t="shared" si="2"/>
        <v>0</v>
      </c>
      <c r="AI32" s="55" t="str">
        <f>IF(AH32=0,"",AH32/VLOOKUP(B32,Kraftvärmeprod!$B$1:$BC$480,MATCH("Summa tillförd energi exklusive rökgaskondensering",Kraftvärmeprod!$B$1:$BC$1,0),FALSE))</f>
        <v/>
      </c>
    </row>
    <row r="33" spans="1:35" x14ac:dyDescent="0.35">
      <c r="A33" s="28" t="s">
        <v>50</v>
      </c>
      <c r="B33" s="28" t="s">
        <v>51</v>
      </c>
      <c r="C33" s="28">
        <f>IF(ISERROR(1/VLOOKUP($B33,'Justerad allokering'!$B$2:$AG$462,MATCH(C$2,'Justerad allokering'!$B$2:$AF$2,0),FALSE)),VLOOKUP($B33,'Allokerad kvv'!$B$2:$AV$468,MATCH(C$2,'Allokerad kvv'!$B$2:$AV$2,0),FALSE),VLOOKUP($B33,'Justerad allokering'!$B$2:$AG$462,MATCH(C$2,'Justerad allokering'!$B$2:$AF$2,0),FALSE))</f>
        <v>0</v>
      </c>
      <c r="D33" s="28">
        <f>IF(ISERROR(1/VLOOKUP($B33,'Justerad allokering'!$B$2:$AG$462,MATCH(D$2,'Justerad allokering'!$B$2:$AF$2,0),FALSE)),VLOOKUP($B33,'Allokerad kvv'!$B$2:$AV$468,MATCH(D$2,'Allokerad kvv'!$B$2:$AV$2,0),FALSE),VLOOKUP($B33,'Justerad allokering'!$B$2:$AG$462,MATCH(D$2,'Justerad allokering'!$B$2:$AF$2,0),FALSE))</f>
        <v>0</v>
      </c>
      <c r="E33" s="28">
        <f>IF(ISERROR(1/VLOOKUP($B33,'Justerad allokering'!$B$2:$AG$462,MATCH(E$2,'Justerad allokering'!$B$2:$AF$2,0),FALSE)),VLOOKUP($B33,'Allokerad kvv'!$B$2:$AV$468,MATCH(E$2,'Allokerad kvv'!$B$2:$AV$2,0),FALSE),VLOOKUP($B33,'Justerad allokering'!$B$2:$AG$462,MATCH(E$2,'Justerad allokering'!$B$2:$AF$2,0),FALSE))</f>
        <v>0</v>
      </c>
      <c r="F33" s="28">
        <f>IF(ISERROR(1/VLOOKUP($B33,'Justerad allokering'!$B$2:$AG$462,MATCH(F$2,'Justerad allokering'!$B$2:$AF$2,0),FALSE)),VLOOKUP($B33,'Allokerad kvv'!$B$2:$AV$468,MATCH(F$2,'Allokerad kvv'!$B$2:$AV$2,0),FALSE),VLOOKUP($B33,'Justerad allokering'!$B$2:$AG$462,MATCH(F$2,'Justerad allokering'!$B$2:$AF$2,0),FALSE))</f>
        <v>0</v>
      </c>
      <c r="G33" s="28">
        <f>IF(ISERROR(1/VLOOKUP($B33,'Justerad allokering'!$B$2:$AG$462,MATCH(G$2,'Justerad allokering'!$B$2:$AF$2,0),FALSE)),VLOOKUP($B33,'Allokerad kvv'!$B$2:$AV$468,MATCH(G$2,'Allokerad kvv'!$B$2:$AV$2,0),FALSE),VLOOKUP($B33,'Justerad allokering'!$B$2:$AG$462,MATCH(G$2,'Justerad allokering'!$B$2:$AF$2,0),FALSE))</f>
        <v>0</v>
      </c>
      <c r="H33" s="28">
        <f>IF(ISERROR(1/VLOOKUP($B33,'Justerad allokering'!$B$2:$AG$462,MATCH(H$2,'Justerad allokering'!$B$2:$AF$2,0),FALSE)),VLOOKUP($B33,'Allokerad kvv'!$B$2:$AV$468,MATCH(H$2,'Allokerad kvv'!$B$2:$AV$2,0),FALSE),VLOOKUP($B33,'Justerad allokering'!$B$2:$AG$462,MATCH(H$2,'Justerad allokering'!$B$2:$AF$2,0),FALSE))</f>
        <v>0</v>
      </c>
      <c r="I33" s="28">
        <f>IF(ISERROR(1/VLOOKUP($B33,'Justerad allokering'!$B$2:$AG$462,MATCH(I$2,'Justerad allokering'!$B$2:$AF$2,0),FALSE)),VLOOKUP($B33,'Allokerad kvv'!$B$2:$AV$468,MATCH(I$2,'Allokerad kvv'!$B$2:$AV$2,0),FALSE),VLOOKUP($B33,'Justerad allokering'!$B$2:$AG$462,MATCH(I$2,'Justerad allokering'!$B$2:$AF$2,0),FALSE))</f>
        <v>0</v>
      </c>
      <c r="J33" s="28">
        <f>IF(ISERROR(1/VLOOKUP($B33,'Justerad allokering'!$B$2:$AG$462,MATCH(J$2,'Justerad allokering'!$B$2:$AF$2,0),FALSE)),VLOOKUP($B33,'Allokerad kvv'!$B$2:$AV$468,MATCH(J$2,'Allokerad kvv'!$B$2:$AV$2,0),FALSE),VLOOKUP($B33,'Justerad allokering'!$B$2:$AG$462,MATCH(J$2,'Justerad allokering'!$B$2:$AF$2,0),FALSE))</f>
        <v>0</v>
      </c>
      <c r="K33" s="28">
        <f>IF(ISERROR(1/VLOOKUP($B33,'Justerad allokering'!$B$2:$AG$462,MATCH(K$2,'Justerad allokering'!$B$2:$AF$2,0),FALSE)),VLOOKUP($B33,'Allokerad kvv'!$B$2:$AV$468,MATCH(K$2,'Allokerad kvv'!$B$2:$AV$2,0),FALSE),VLOOKUP($B33,'Justerad allokering'!$B$2:$AG$462,MATCH(K$2,'Justerad allokering'!$B$2:$AF$2,0),FALSE))</f>
        <v>0</v>
      </c>
      <c r="L33" s="28">
        <f>IF(ISERROR(1/VLOOKUP($B33,'Justerad allokering'!$B$2:$AG$462,MATCH(L$2,'Justerad allokering'!$B$2:$AF$2,0),FALSE)),VLOOKUP($B33,'Allokerad kvv'!$B$2:$AV$468,MATCH(L$2,'Allokerad kvv'!$B$2:$AV$2,0),FALSE),VLOOKUP($B33,'Justerad allokering'!$B$2:$AG$462,MATCH(L$2,'Justerad allokering'!$B$2:$AF$2,0),FALSE))</f>
        <v>0</v>
      </c>
      <c r="M33" s="28">
        <f>IF(ISERROR(1/VLOOKUP($B33,'Justerad allokering'!$B$2:$AG$462,MATCH(M$2,'Justerad allokering'!$B$2:$AF$2,0),FALSE)),VLOOKUP($B33,'Allokerad kvv'!$B$2:$AV$468,MATCH(M$2,'Allokerad kvv'!$B$2:$AV$2,0),FALSE),VLOOKUP($B33,'Justerad allokering'!$B$2:$AG$462,MATCH(M$2,'Justerad allokering'!$B$2:$AF$2,0),FALSE))</f>
        <v>0</v>
      </c>
      <c r="N33" s="28">
        <f>IF(ISERROR(1/VLOOKUP($B33,'Justerad allokering'!$B$2:$AG$462,MATCH(N$2,'Justerad allokering'!$B$2:$AF$2,0),FALSE)),VLOOKUP($B33,'Allokerad kvv'!$B$2:$AV$468,MATCH(N$2,'Allokerad kvv'!$B$2:$AV$2,0),FALSE),VLOOKUP($B33,'Justerad allokering'!$B$2:$AG$462,MATCH(N$2,'Justerad allokering'!$B$2:$AF$2,0),FALSE))</f>
        <v>0</v>
      </c>
      <c r="O33" s="28">
        <f>IF(ISERROR(1/VLOOKUP($B33,'Justerad allokering'!$B$2:$AG$462,MATCH(O$2,'Justerad allokering'!$B$2:$AF$2,0),FALSE)),VLOOKUP($B33,'Allokerad kvv'!$B$2:$AV$468,MATCH(O$2,'Allokerad kvv'!$B$2:$AV$2,0),FALSE),VLOOKUP($B33,'Justerad allokering'!$B$2:$AG$462,MATCH(O$2,'Justerad allokering'!$B$2:$AF$2,0),FALSE))</f>
        <v>0</v>
      </c>
      <c r="P33" s="28">
        <f>IF(ISERROR(1/VLOOKUP($B33,'Justerad allokering'!$B$2:$AG$462,MATCH(P$2,'Justerad allokering'!$B$2:$AF$2,0),FALSE)),VLOOKUP($B33,'Allokerad kvv'!$B$2:$AV$468,MATCH(P$2,'Allokerad kvv'!$B$2:$AV$2,0),FALSE),VLOOKUP($B33,'Justerad allokering'!$B$2:$AG$462,MATCH(P$2,'Justerad allokering'!$B$2:$AF$2,0),FALSE))</f>
        <v>0</v>
      </c>
      <c r="Q33" s="28">
        <f>IF(ISERROR(1/VLOOKUP($B33,'Justerad allokering'!$B$2:$AG$462,MATCH(Q$2,'Justerad allokering'!$B$2:$AF$2,0),FALSE)),VLOOKUP($B33,'Allokerad kvv'!$B$2:$AV$468,MATCH(Q$2,'Allokerad kvv'!$B$2:$AV$2,0),FALSE),VLOOKUP($B33,'Justerad allokering'!$B$2:$AG$462,MATCH(Q$2,'Justerad allokering'!$B$2:$AF$2,0),FALSE))</f>
        <v>0</v>
      </c>
      <c r="R33" s="28">
        <f>IF(ISERROR(1/VLOOKUP($B33,'Justerad allokering'!$B$2:$AG$462,MATCH(R$2,'Justerad allokering'!$B$2:$AF$2,0),FALSE)),VLOOKUP($B33,'Allokerad kvv'!$B$2:$AV$468,MATCH(R$2,'Allokerad kvv'!$B$2:$AV$2,0),FALSE),VLOOKUP($B33,'Justerad allokering'!$B$2:$AG$462,MATCH(R$2,'Justerad allokering'!$B$2:$AF$2,0),FALSE))</f>
        <v>0</v>
      </c>
      <c r="S33" s="28">
        <f>IF(ISERROR(1/VLOOKUP($B33,'Justerad allokering'!$B$2:$AG$462,MATCH(S$2,'Justerad allokering'!$B$2:$AF$2,0),FALSE)),VLOOKUP($B33,'Allokerad kvv'!$B$2:$AV$468,MATCH(S$2,'Allokerad kvv'!$B$2:$AV$2,0),FALSE),VLOOKUP($B33,'Justerad allokering'!$B$2:$AG$462,MATCH(S$2,'Justerad allokering'!$B$2:$AF$2,0),FALSE))</f>
        <v>0</v>
      </c>
      <c r="T33" s="28">
        <f>IF(ISERROR(1/VLOOKUP($B33,'Justerad allokering'!$B$2:$AG$462,MATCH(T$2,'Justerad allokering'!$B$2:$AF$2,0),FALSE)),VLOOKUP($B33,'Allokerad kvv'!$B$2:$AV$468,MATCH(T$2,'Allokerad kvv'!$B$2:$AV$2,0),FALSE),VLOOKUP($B33,'Justerad allokering'!$B$2:$AG$462,MATCH(T$2,'Justerad allokering'!$B$2:$AF$2,0),FALSE))</f>
        <v>0</v>
      </c>
      <c r="U33" s="28">
        <f>IF(ISERROR(1/VLOOKUP($B33,'Justerad allokering'!$B$2:$AG$462,MATCH(U$2,'Justerad allokering'!$B$2:$AF$2,0),FALSE)),VLOOKUP($B33,'Allokerad kvv'!$B$2:$AV$468,MATCH(U$2,'Allokerad kvv'!$B$2:$AV$2,0),FALSE),VLOOKUP($B33,'Justerad allokering'!$B$2:$AG$462,MATCH(U$2,'Justerad allokering'!$B$2:$AF$2,0),FALSE))</f>
        <v>0</v>
      </c>
      <c r="V33" s="28">
        <f>IF(ISERROR(1/VLOOKUP($B33,'Justerad allokering'!$B$2:$AG$462,MATCH(V$2,'Justerad allokering'!$B$2:$AF$2,0),FALSE)),VLOOKUP($B33,'Allokerad kvv'!$B$2:$AV$468,MATCH(V$2,'Allokerad kvv'!$B$2:$AV$2,0),FALSE),VLOOKUP($B33,'Justerad allokering'!$B$2:$AG$462,MATCH(V$2,'Justerad allokering'!$B$2:$AF$2,0),FALSE))</f>
        <v>0</v>
      </c>
      <c r="W33" s="28">
        <f>IF(ISERROR(1/VLOOKUP($B33,'Justerad allokering'!$B$2:$AG$462,MATCH(W$2,'Justerad allokering'!$B$2:$AF$2,0),FALSE)),VLOOKUP($B33,'Allokerad kvv'!$B$2:$AV$468,MATCH(W$2,'Allokerad kvv'!$B$2:$AV$2,0),FALSE),VLOOKUP($B33,'Justerad allokering'!$B$2:$AG$462,MATCH(W$2,'Justerad allokering'!$B$2:$AF$2,0),FALSE))</f>
        <v>0</v>
      </c>
      <c r="X33" s="28">
        <f>IF(ISERROR(1/VLOOKUP($B33,'Justerad allokering'!$B$2:$AG$462,MATCH(X$2,'Justerad allokering'!$B$2:$AF$2,0),FALSE)),VLOOKUP($B33,'Allokerad kvv'!$B$2:$AV$468,MATCH(X$2,'Allokerad kvv'!$B$2:$AV$2,0),FALSE),VLOOKUP($B33,'Justerad allokering'!$B$2:$AG$462,MATCH(X$2,'Justerad allokering'!$B$2:$AF$2,0),FALSE))</f>
        <v>0</v>
      </c>
      <c r="Y33" s="28">
        <f>IF(ISERROR(1/VLOOKUP($B33,'Justerad allokering'!$B$2:$AG$462,MATCH(Y$2,'Justerad allokering'!$B$2:$AF$2,0),FALSE)),VLOOKUP($B33,'Allokerad kvv'!$B$2:$AV$468,MATCH(Y$2,'Allokerad kvv'!$B$2:$AV$2,0),FALSE),VLOOKUP($B33,'Justerad allokering'!$B$2:$AG$462,MATCH(Y$2,'Justerad allokering'!$B$2:$AF$2,0),FALSE))</f>
        <v>0</v>
      </c>
      <c r="Z33" s="28">
        <f>IF(ISERROR(1/VLOOKUP($B33,'Justerad allokering'!$B$2:$AG$462,MATCH(Z$2,'Justerad allokering'!$B$2:$AF$2,0),FALSE)),VLOOKUP($B33,'Allokerad kvv'!$B$2:$AV$468,MATCH(Z$2,'Allokerad kvv'!$B$2:$AV$2,0),FALSE),VLOOKUP($B33,'Justerad allokering'!$B$2:$AG$462,MATCH(Z$2,'Justerad allokering'!$B$2:$AF$2,0),FALSE))</f>
        <v>0</v>
      </c>
      <c r="AA33" s="28"/>
      <c r="AB33" s="28"/>
      <c r="AE33">
        <f t="shared" si="0"/>
        <v>0</v>
      </c>
      <c r="AG33">
        <f t="shared" si="1"/>
        <v>0</v>
      </c>
      <c r="AH33">
        <f t="shared" si="2"/>
        <v>0</v>
      </c>
      <c r="AI33" s="55" t="str">
        <f>IF(AH33=0,"",AH33/VLOOKUP(B33,Kraftvärmeprod!$B$1:$BC$480,MATCH("Summa tillförd energi exklusive rökgaskondensering",Kraftvärmeprod!$B$1:$BC$1,0),FALSE))</f>
        <v/>
      </c>
    </row>
    <row r="34" spans="1:35" x14ac:dyDescent="0.35">
      <c r="A34" s="28" t="s">
        <v>50</v>
      </c>
      <c r="B34" s="28" t="s">
        <v>52</v>
      </c>
      <c r="C34" s="28">
        <f>IF(ISERROR(1/VLOOKUP($B34,'Justerad allokering'!$B$2:$AG$462,MATCH(C$2,'Justerad allokering'!$B$2:$AF$2,0),FALSE)),VLOOKUP($B34,'Allokerad kvv'!$B$2:$AV$468,MATCH(C$2,'Allokerad kvv'!$B$2:$AV$2,0),FALSE),VLOOKUP($B34,'Justerad allokering'!$B$2:$AG$462,MATCH(C$2,'Justerad allokering'!$B$2:$AF$2,0),FALSE))</f>
        <v>0</v>
      </c>
      <c r="D34" s="28">
        <f>IF(ISERROR(1/VLOOKUP($B34,'Justerad allokering'!$B$2:$AG$462,MATCH(D$2,'Justerad allokering'!$B$2:$AF$2,0),FALSE)),VLOOKUP($B34,'Allokerad kvv'!$B$2:$AV$468,MATCH(D$2,'Allokerad kvv'!$B$2:$AV$2,0),FALSE),VLOOKUP($B34,'Justerad allokering'!$B$2:$AG$462,MATCH(D$2,'Justerad allokering'!$B$2:$AF$2,0),FALSE))</f>
        <v>0</v>
      </c>
      <c r="E34" s="28">
        <f>IF(ISERROR(1/VLOOKUP($B34,'Justerad allokering'!$B$2:$AG$462,MATCH(E$2,'Justerad allokering'!$B$2:$AF$2,0),FALSE)),VLOOKUP($B34,'Allokerad kvv'!$B$2:$AV$468,MATCH(E$2,'Allokerad kvv'!$B$2:$AV$2,0),FALSE),VLOOKUP($B34,'Justerad allokering'!$B$2:$AG$462,MATCH(E$2,'Justerad allokering'!$B$2:$AF$2,0),FALSE))</f>
        <v>0</v>
      </c>
      <c r="F34" s="28">
        <f>IF(ISERROR(1/VLOOKUP($B34,'Justerad allokering'!$B$2:$AG$462,MATCH(F$2,'Justerad allokering'!$B$2:$AF$2,0),FALSE)),VLOOKUP($B34,'Allokerad kvv'!$B$2:$AV$468,MATCH(F$2,'Allokerad kvv'!$B$2:$AV$2,0),FALSE),VLOOKUP($B34,'Justerad allokering'!$B$2:$AG$462,MATCH(F$2,'Justerad allokering'!$B$2:$AF$2,0),FALSE))</f>
        <v>0</v>
      </c>
      <c r="G34" s="28">
        <f>IF(ISERROR(1/VLOOKUP($B34,'Justerad allokering'!$B$2:$AG$462,MATCH(G$2,'Justerad allokering'!$B$2:$AF$2,0),FALSE)),VLOOKUP($B34,'Allokerad kvv'!$B$2:$AV$468,MATCH(G$2,'Allokerad kvv'!$B$2:$AV$2,0),FALSE),VLOOKUP($B34,'Justerad allokering'!$B$2:$AG$462,MATCH(G$2,'Justerad allokering'!$B$2:$AF$2,0),FALSE))</f>
        <v>0</v>
      </c>
      <c r="H34" s="28">
        <f>IF(ISERROR(1/VLOOKUP($B34,'Justerad allokering'!$B$2:$AG$462,MATCH(H$2,'Justerad allokering'!$B$2:$AF$2,0),FALSE)),VLOOKUP($B34,'Allokerad kvv'!$B$2:$AV$468,MATCH(H$2,'Allokerad kvv'!$B$2:$AV$2,0),FALSE),VLOOKUP($B34,'Justerad allokering'!$B$2:$AG$462,MATCH(H$2,'Justerad allokering'!$B$2:$AF$2,0),FALSE))</f>
        <v>0</v>
      </c>
      <c r="I34" s="28">
        <f>IF(ISERROR(1/VLOOKUP($B34,'Justerad allokering'!$B$2:$AG$462,MATCH(I$2,'Justerad allokering'!$B$2:$AF$2,0),FALSE)),VLOOKUP($B34,'Allokerad kvv'!$B$2:$AV$468,MATCH(I$2,'Allokerad kvv'!$B$2:$AV$2,0),FALSE),VLOOKUP($B34,'Justerad allokering'!$B$2:$AG$462,MATCH(I$2,'Justerad allokering'!$B$2:$AF$2,0),FALSE))</f>
        <v>0</v>
      </c>
      <c r="J34" s="28">
        <f>IF(ISERROR(1/VLOOKUP($B34,'Justerad allokering'!$B$2:$AG$462,MATCH(J$2,'Justerad allokering'!$B$2:$AF$2,0),FALSE)),VLOOKUP($B34,'Allokerad kvv'!$B$2:$AV$468,MATCH(J$2,'Allokerad kvv'!$B$2:$AV$2,0),FALSE),VLOOKUP($B34,'Justerad allokering'!$B$2:$AG$462,MATCH(J$2,'Justerad allokering'!$B$2:$AF$2,0),FALSE))</f>
        <v>0</v>
      </c>
      <c r="K34" s="28">
        <f>IF(ISERROR(1/VLOOKUP($B34,'Justerad allokering'!$B$2:$AG$462,MATCH(K$2,'Justerad allokering'!$B$2:$AF$2,0),FALSE)),VLOOKUP($B34,'Allokerad kvv'!$B$2:$AV$468,MATCH(K$2,'Allokerad kvv'!$B$2:$AV$2,0),FALSE),VLOOKUP($B34,'Justerad allokering'!$B$2:$AG$462,MATCH(K$2,'Justerad allokering'!$B$2:$AF$2,0),FALSE))</f>
        <v>0</v>
      </c>
      <c r="L34" s="28">
        <f>IF(ISERROR(1/VLOOKUP($B34,'Justerad allokering'!$B$2:$AG$462,MATCH(L$2,'Justerad allokering'!$B$2:$AF$2,0),FALSE)),VLOOKUP($B34,'Allokerad kvv'!$B$2:$AV$468,MATCH(L$2,'Allokerad kvv'!$B$2:$AV$2,0),FALSE),VLOOKUP($B34,'Justerad allokering'!$B$2:$AG$462,MATCH(L$2,'Justerad allokering'!$B$2:$AF$2,0),FALSE))</f>
        <v>0</v>
      </c>
      <c r="M34" s="28">
        <f>IF(ISERROR(1/VLOOKUP($B34,'Justerad allokering'!$B$2:$AG$462,MATCH(M$2,'Justerad allokering'!$B$2:$AF$2,0),FALSE)),VLOOKUP($B34,'Allokerad kvv'!$B$2:$AV$468,MATCH(M$2,'Allokerad kvv'!$B$2:$AV$2,0),FALSE),VLOOKUP($B34,'Justerad allokering'!$B$2:$AG$462,MATCH(M$2,'Justerad allokering'!$B$2:$AF$2,0),FALSE))</f>
        <v>0</v>
      </c>
      <c r="N34" s="28">
        <f>IF(ISERROR(1/VLOOKUP($B34,'Justerad allokering'!$B$2:$AG$462,MATCH(N$2,'Justerad allokering'!$B$2:$AF$2,0),FALSE)),VLOOKUP($B34,'Allokerad kvv'!$B$2:$AV$468,MATCH(N$2,'Allokerad kvv'!$B$2:$AV$2,0),FALSE),VLOOKUP($B34,'Justerad allokering'!$B$2:$AG$462,MATCH(N$2,'Justerad allokering'!$B$2:$AF$2,0),FALSE))</f>
        <v>0</v>
      </c>
      <c r="O34" s="28">
        <f>IF(ISERROR(1/VLOOKUP($B34,'Justerad allokering'!$B$2:$AG$462,MATCH(O$2,'Justerad allokering'!$B$2:$AF$2,0),FALSE)),VLOOKUP($B34,'Allokerad kvv'!$B$2:$AV$468,MATCH(O$2,'Allokerad kvv'!$B$2:$AV$2,0),FALSE),VLOOKUP($B34,'Justerad allokering'!$B$2:$AG$462,MATCH(O$2,'Justerad allokering'!$B$2:$AF$2,0),FALSE))</f>
        <v>0</v>
      </c>
      <c r="P34" s="28">
        <f>IF(ISERROR(1/VLOOKUP($B34,'Justerad allokering'!$B$2:$AG$462,MATCH(P$2,'Justerad allokering'!$B$2:$AF$2,0),FALSE)),VLOOKUP($B34,'Allokerad kvv'!$B$2:$AV$468,MATCH(P$2,'Allokerad kvv'!$B$2:$AV$2,0),FALSE),VLOOKUP($B34,'Justerad allokering'!$B$2:$AG$462,MATCH(P$2,'Justerad allokering'!$B$2:$AF$2,0),FALSE))</f>
        <v>0</v>
      </c>
      <c r="Q34" s="28">
        <f>IF(ISERROR(1/VLOOKUP($B34,'Justerad allokering'!$B$2:$AG$462,MATCH(Q$2,'Justerad allokering'!$B$2:$AF$2,0),FALSE)),VLOOKUP($B34,'Allokerad kvv'!$B$2:$AV$468,MATCH(Q$2,'Allokerad kvv'!$B$2:$AV$2,0),FALSE),VLOOKUP($B34,'Justerad allokering'!$B$2:$AG$462,MATCH(Q$2,'Justerad allokering'!$B$2:$AF$2,0),FALSE))</f>
        <v>0</v>
      </c>
      <c r="R34" s="28">
        <f>IF(ISERROR(1/VLOOKUP($B34,'Justerad allokering'!$B$2:$AG$462,MATCH(R$2,'Justerad allokering'!$B$2:$AF$2,0),FALSE)),VLOOKUP($B34,'Allokerad kvv'!$B$2:$AV$468,MATCH(R$2,'Allokerad kvv'!$B$2:$AV$2,0),FALSE),VLOOKUP($B34,'Justerad allokering'!$B$2:$AG$462,MATCH(R$2,'Justerad allokering'!$B$2:$AF$2,0),FALSE))</f>
        <v>0</v>
      </c>
      <c r="S34" s="28">
        <f>IF(ISERROR(1/VLOOKUP($B34,'Justerad allokering'!$B$2:$AG$462,MATCH(S$2,'Justerad allokering'!$B$2:$AF$2,0),FALSE)),VLOOKUP($B34,'Allokerad kvv'!$B$2:$AV$468,MATCH(S$2,'Allokerad kvv'!$B$2:$AV$2,0),FALSE),VLOOKUP($B34,'Justerad allokering'!$B$2:$AG$462,MATCH(S$2,'Justerad allokering'!$B$2:$AF$2,0),FALSE))</f>
        <v>0</v>
      </c>
      <c r="T34" s="28">
        <f>IF(ISERROR(1/VLOOKUP($B34,'Justerad allokering'!$B$2:$AG$462,MATCH(T$2,'Justerad allokering'!$B$2:$AF$2,0),FALSE)),VLOOKUP($B34,'Allokerad kvv'!$B$2:$AV$468,MATCH(T$2,'Allokerad kvv'!$B$2:$AV$2,0),FALSE),VLOOKUP($B34,'Justerad allokering'!$B$2:$AG$462,MATCH(T$2,'Justerad allokering'!$B$2:$AF$2,0),FALSE))</f>
        <v>0</v>
      </c>
      <c r="U34" s="28">
        <f>IF(ISERROR(1/VLOOKUP($B34,'Justerad allokering'!$B$2:$AG$462,MATCH(U$2,'Justerad allokering'!$B$2:$AF$2,0),FALSE)),VLOOKUP($B34,'Allokerad kvv'!$B$2:$AV$468,MATCH(U$2,'Allokerad kvv'!$B$2:$AV$2,0),FALSE),VLOOKUP($B34,'Justerad allokering'!$B$2:$AG$462,MATCH(U$2,'Justerad allokering'!$B$2:$AF$2,0),FALSE))</f>
        <v>0</v>
      </c>
      <c r="V34" s="28">
        <f>IF(ISERROR(1/VLOOKUP($B34,'Justerad allokering'!$B$2:$AG$462,MATCH(V$2,'Justerad allokering'!$B$2:$AF$2,0),FALSE)),VLOOKUP($B34,'Allokerad kvv'!$B$2:$AV$468,MATCH(V$2,'Allokerad kvv'!$B$2:$AV$2,0),FALSE),VLOOKUP($B34,'Justerad allokering'!$B$2:$AG$462,MATCH(V$2,'Justerad allokering'!$B$2:$AF$2,0),FALSE))</f>
        <v>0</v>
      </c>
      <c r="W34" s="28">
        <f>IF(ISERROR(1/VLOOKUP($B34,'Justerad allokering'!$B$2:$AG$462,MATCH(W$2,'Justerad allokering'!$B$2:$AF$2,0),FALSE)),VLOOKUP($B34,'Allokerad kvv'!$B$2:$AV$468,MATCH(W$2,'Allokerad kvv'!$B$2:$AV$2,0),FALSE),VLOOKUP($B34,'Justerad allokering'!$B$2:$AG$462,MATCH(W$2,'Justerad allokering'!$B$2:$AF$2,0),FALSE))</f>
        <v>0</v>
      </c>
      <c r="X34" s="28">
        <f>IF(ISERROR(1/VLOOKUP($B34,'Justerad allokering'!$B$2:$AG$462,MATCH(X$2,'Justerad allokering'!$B$2:$AF$2,0),FALSE)),VLOOKUP($B34,'Allokerad kvv'!$B$2:$AV$468,MATCH(X$2,'Allokerad kvv'!$B$2:$AV$2,0),FALSE),VLOOKUP($B34,'Justerad allokering'!$B$2:$AG$462,MATCH(X$2,'Justerad allokering'!$B$2:$AF$2,0),FALSE))</f>
        <v>0</v>
      </c>
      <c r="Y34" s="28">
        <f>IF(ISERROR(1/VLOOKUP($B34,'Justerad allokering'!$B$2:$AG$462,MATCH(Y$2,'Justerad allokering'!$B$2:$AF$2,0),FALSE)),VLOOKUP($B34,'Allokerad kvv'!$B$2:$AV$468,MATCH(Y$2,'Allokerad kvv'!$B$2:$AV$2,0),FALSE),VLOOKUP($B34,'Justerad allokering'!$B$2:$AG$462,MATCH(Y$2,'Justerad allokering'!$B$2:$AF$2,0),FALSE))</f>
        <v>0</v>
      </c>
      <c r="Z34" s="28">
        <f>IF(ISERROR(1/VLOOKUP($B34,'Justerad allokering'!$B$2:$AG$462,MATCH(Z$2,'Justerad allokering'!$B$2:$AF$2,0),FALSE)),VLOOKUP($B34,'Allokerad kvv'!$B$2:$AV$468,MATCH(Z$2,'Allokerad kvv'!$B$2:$AV$2,0),FALSE),VLOOKUP($B34,'Justerad allokering'!$B$2:$AG$462,MATCH(Z$2,'Justerad allokering'!$B$2:$AF$2,0),FALSE))</f>
        <v>0</v>
      </c>
      <c r="AA34" s="28"/>
      <c r="AB34" s="28"/>
      <c r="AE34">
        <f t="shared" si="0"/>
        <v>0</v>
      </c>
      <c r="AG34">
        <f t="shared" si="1"/>
        <v>0</v>
      </c>
      <c r="AH34">
        <f t="shared" si="2"/>
        <v>0</v>
      </c>
      <c r="AI34" s="55" t="str">
        <f>IF(AH34=0,"",AH34/VLOOKUP(B34,Kraftvärmeprod!$B$1:$BC$480,MATCH("Summa tillförd energi exklusive rökgaskondensering",Kraftvärmeprod!$B$1:$BC$1,0),FALSE))</f>
        <v/>
      </c>
    </row>
    <row r="35" spans="1:35" x14ac:dyDescent="0.35">
      <c r="A35" s="28" t="s">
        <v>53</v>
      </c>
      <c r="B35" s="28" t="s">
        <v>54</v>
      </c>
      <c r="C35" s="28">
        <f>IF(ISERROR(1/VLOOKUP($B35,'Justerad allokering'!$B$2:$AG$462,MATCH(C$2,'Justerad allokering'!$B$2:$AF$2,0),FALSE)),VLOOKUP($B35,'Allokerad kvv'!$B$2:$AV$468,MATCH(C$2,'Allokerad kvv'!$B$2:$AV$2,0),FALSE),VLOOKUP($B35,'Justerad allokering'!$B$2:$AG$462,MATCH(C$2,'Justerad allokering'!$B$2:$AF$2,0),FALSE))</f>
        <v>119.548</v>
      </c>
      <c r="D35" s="28">
        <f>IF(ISERROR(1/VLOOKUP($B35,'Justerad allokering'!$B$2:$AG$462,MATCH(D$2,'Justerad allokering'!$B$2:$AF$2,0),FALSE)),VLOOKUP($B35,'Allokerad kvv'!$B$2:$AV$468,MATCH(D$2,'Allokerad kvv'!$B$2:$AV$2,0),FALSE),VLOOKUP($B35,'Justerad allokering'!$B$2:$AG$462,MATCH(D$2,'Justerad allokering'!$B$2:$AF$2,0),FALSE))</f>
        <v>0</v>
      </c>
      <c r="E35" s="28">
        <f>IF(ISERROR(1/VLOOKUP($B35,'Justerad allokering'!$B$2:$AG$462,MATCH(E$2,'Justerad allokering'!$B$2:$AF$2,0),FALSE)),VLOOKUP($B35,'Allokerad kvv'!$B$2:$AV$468,MATCH(E$2,'Allokerad kvv'!$B$2:$AV$2,0),FALSE),VLOOKUP($B35,'Justerad allokering'!$B$2:$AG$462,MATCH(E$2,'Justerad allokering'!$B$2:$AF$2,0),FALSE))</f>
        <v>0</v>
      </c>
      <c r="F35" s="28">
        <f>IF(ISERROR(1/VLOOKUP($B35,'Justerad allokering'!$B$2:$AG$462,MATCH(F$2,'Justerad allokering'!$B$2:$AF$2,0),FALSE)),VLOOKUP($B35,'Allokerad kvv'!$B$2:$AV$468,MATCH(F$2,'Allokerad kvv'!$B$2:$AV$2,0),FALSE),VLOOKUP($B35,'Justerad allokering'!$B$2:$AG$462,MATCH(F$2,'Justerad allokering'!$B$2:$AF$2,0),FALSE))</f>
        <v>0</v>
      </c>
      <c r="G35" s="28">
        <f>IF(ISERROR(1/VLOOKUP($B35,'Justerad allokering'!$B$2:$AG$462,MATCH(G$2,'Justerad allokering'!$B$2:$AF$2,0),FALSE)),VLOOKUP($B35,'Allokerad kvv'!$B$2:$AV$468,MATCH(G$2,'Allokerad kvv'!$B$2:$AV$2,0),FALSE),VLOOKUP($B35,'Justerad allokering'!$B$2:$AG$462,MATCH(G$2,'Justerad allokering'!$B$2:$AF$2,0),FALSE))</f>
        <v>0.58081700000000003</v>
      </c>
      <c r="H35" s="28">
        <f>IF(ISERROR(1/VLOOKUP($B35,'Justerad allokering'!$B$2:$AG$462,MATCH(H$2,'Justerad allokering'!$B$2:$AF$2,0),FALSE)),VLOOKUP($B35,'Allokerad kvv'!$B$2:$AV$468,MATCH(H$2,'Allokerad kvv'!$B$2:$AV$2,0),FALSE),VLOOKUP($B35,'Justerad allokering'!$B$2:$AG$462,MATCH(H$2,'Justerad allokering'!$B$2:$AF$2,0),FALSE))</f>
        <v>0</v>
      </c>
      <c r="I35" s="28">
        <f>IF(ISERROR(1/VLOOKUP($B35,'Justerad allokering'!$B$2:$AG$462,MATCH(I$2,'Justerad allokering'!$B$2:$AF$2,0),FALSE)),VLOOKUP($B35,'Allokerad kvv'!$B$2:$AV$468,MATCH(I$2,'Allokerad kvv'!$B$2:$AV$2,0),FALSE),VLOOKUP($B35,'Justerad allokering'!$B$2:$AG$462,MATCH(I$2,'Justerad allokering'!$B$2:$AF$2,0),FALSE))</f>
        <v>0</v>
      </c>
      <c r="J35" s="28">
        <f>IF(ISERROR(1/VLOOKUP($B35,'Justerad allokering'!$B$2:$AG$462,MATCH(J$2,'Justerad allokering'!$B$2:$AF$2,0),FALSE)),VLOOKUP($B35,'Allokerad kvv'!$B$2:$AV$468,MATCH(J$2,'Allokerad kvv'!$B$2:$AV$2,0),FALSE),VLOOKUP($B35,'Justerad allokering'!$B$2:$AG$462,MATCH(J$2,'Justerad allokering'!$B$2:$AF$2,0),FALSE))</f>
        <v>0</v>
      </c>
      <c r="K35" s="28">
        <f>IF(ISERROR(1/VLOOKUP($B35,'Justerad allokering'!$B$2:$AG$462,MATCH(K$2,'Justerad allokering'!$B$2:$AF$2,0),FALSE)),VLOOKUP($B35,'Allokerad kvv'!$B$2:$AV$468,MATCH(K$2,'Allokerad kvv'!$B$2:$AV$2,0),FALSE),VLOOKUP($B35,'Justerad allokering'!$B$2:$AG$462,MATCH(K$2,'Justerad allokering'!$B$2:$AF$2,0),FALSE))</f>
        <v>3.5805600000000002</v>
      </c>
      <c r="L35" s="28">
        <f>IF(ISERROR(1/VLOOKUP($B35,'Justerad allokering'!$B$2:$AG$462,MATCH(L$2,'Justerad allokering'!$B$2:$AF$2,0),FALSE)),VLOOKUP($B35,'Allokerad kvv'!$B$2:$AV$468,MATCH(L$2,'Allokerad kvv'!$B$2:$AV$2,0),FALSE),VLOOKUP($B35,'Justerad allokering'!$B$2:$AG$462,MATCH(L$2,'Justerad allokering'!$B$2:$AF$2,0),FALSE))</f>
        <v>0</v>
      </c>
      <c r="M35" s="28">
        <f>IF(ISERROR(1/VLOOKUP($B35,'Justerad allokering'!$B$2:$AG$462,MATCH(M$2,'Justerad allokering'!$B$2:$AF$2,0),FALSE)),VLOOKUP($B35,'Allokerad kvv'!$B$2:$AV$468,MATCH(M$2,'Allokerad kvv'!$B$2:$AV$2,0),FALSE),VLOOKUP($B35,'Justerad allokering'!$B$2:$AG$462,MATCH(M$2,'Justerad allokering'!$B$2:$AF$2,0),FALSE))</f>
        <v>0</v>
      </c>
      <c r="N35" s="28">
        <f>IF(ISERROR(1/VLOOKUP($B35,'Justerad allokering'!$B$2:$AG$462,MATCH(N$2,'Justerad allokering'!$B$2:$AF$2,0),FALSE)),VLOOKUP($B35,'Allokerad kvv'!$B$2:$AV$468,MATCH(N$2,'Allokerad kvv'!$B$2:$AV$2,0),FALSE),VLOOKUP($B35,'Justerad allokering'!$B$2:$AG$462,MATCH(N$2,'Justerad allokering'!$B$2:$AF$2,0),FALSE))</f>
        <v>0</v>
      </c>
      <c r="O35" s="28">
        <f>IF(ISERROR(1/VLOOKUP($B35,'Justerad allokering'!$B$2:$AG$462,MATCH(O$2,'Justerad allokering'!$B$2:$AF$2,0),FALSE)),VLOOKUP($B35,'Allokerad kvv'!$B$2:$AV$468,MATCH(O$2,'Allokerad kvv'!$B$2:$AV$2,0),FALSE),VLOOKUP($B35,'Justerad allokering'!$B$2:$AG$462,MATCH(O$2,'Justerad allokering'!$B$2:$AF$2,0),FALSE))</f>
        <v>0</v>
      </c>
      <c r="P35" s="28">
        <f>IF(ISERROR(1/VLOOKUP($B35,'Justerad allokering'!$B$2:$AG$462,MATCH(P$2,'Justerad allokering'!$B$2:$AF$2,0),FALSE)),VLOOKUP($B35,'Allokerad kvv'!$B$2:$AV$468,MATCH(P$2,'Allokerad kvv'!$B$2:$AV$2,0),FALSE),VLOOKUP($B35,'Justerad allokering'!$B$2:$AG$462,MATCH(P$2,'Justerad allokering'!$B$2:$AF$2,0),FALSE))</f>
        <v>0</v>
      </c>
      <c r="Q35" s="28">
        <f>IF(ISERROR(1/VLOOKUP($B35,'Justerad allokering'!$B$2:$AG$462,MATCH(Q$2,'Justerad allokering'!$B$2:$AF$2,0),FALSE)),VLOOKUP($B35,'Allokerad kvv'!$B$2:$AV$468,MATCH(Q$2,'Allokerad kvv'!$B$2:$AV$2,0),FALSE),VLOOKUP($B35,'Justerad allokering'!$B$2:$AG$462,MATCH(Q$2,'Justerad allokering'!$B$2:$AF$2,0),FALSE))</f>
        <v>0</v>
      </c>
      <c r="R35" s="28">
        <f>IF(ISERROR(1/VLOOKUP($B35,'Justerad allokering'!$B$2:$AG$462,MATCH(R$2,'Justerad allokering'!$B$2:$AF$2,0),FALSE)),VLOOKUP($B35,'Allokerad kvv'!$B$2:$AV$468,MATCH(R$2,'Allokerad kvv'!$B$2:$AV$2,0),FALSE),VLOOKUP($B35,'Justerad allokering'!$B$2:$AG$462,MATCH(R$2,'Justerad allokering'!$B$2:$AF$2,0),FALSE))</f>
        <v>0</v>
      </c>
      <c r="S35" s="28">
        <f>IF(ISERROR(1/VLOOKUP($B35,'Justerad allokering'!$B$2:$AG$462,MATCH(S$2,'Justerad allokering'!$B$2:$AF$2,0),FALSE)),VLOOKUP($B35,'Allokerad kvv'!$B$2:$AV$468,MATCH(S$2,'Allokerad kvv'!$B$2:$AV$2,0),FALSE),VLOOKUP($B35,'Justerad allokering'!$B$2:$AG$462,MATCH(S$2,'Justerad allokering'!$B$2:$AF$2,0),FALSE))</f>
        <v>0</v>
      </c>
      <c r="T35" s="28">
        <f>IF(ISERROR(1/VLOOKUP($B35,'Justerad allokering'!$B$2:$AG$462,MATCH(T$2,'Justerad allokering'!$B$2:$AF$2,0),FALSE)),VLOOKUP($B35,'Allokerad kvv'!$B$2:$AV$468,MATCH(T$2,'Allokerad kvv'!$B$2:$AV$2,0),FALSE),VLOOKUP($B35,'Justerad allokering'!$B$2:$AG$462,MATCH(T$2,'Justerad allokering'!$B$2:$AF$2,0),FALSE))</f>
        <v>0</v>
      </c>
      <c r="U35" s="28">
        <f>IF(ISERROR(1/VLOOKUP($B35,'Justerad allokering'!$B$2:$AG$462,MATCH(U$2,'Justerad allokering'!$B$2:$AF$2,0),FALSE)),VLOOKUP($B35,'Allokerad kvv'!$B$2:$AV$468,MATCH(U$2,'Allokerad kvv'!$B$2:$AV$2,0),FALSE),VLOOKUP($B35,'Justerad allokering'!$B$2:$AG$462,MATCH(U$2,'Justerad allokering'!$B$2:$AF$2,0),FALSE))</f>
        <v>0</v>
      </c>
      <c r="V35" s="28">
        <f>IF(ISERROR(1/VLOOKUP($B35,'Justerad allokering'!$B$2:$AG$462,MATCH(V$2,'Justerad allokering'!$B$2:$AF$2,0),FALSE)),VLOOKUP($B35,'Allokerad kvv'!$B$2:$AV$468,MATCH(V$2,'Allokerad kvv'!$B$2:$AV$2,0),FALSE),VLOOKUP($B35,'Justerad allokering'!$B$2:$AG$462,MATCH(V$2,'Justerad allokering'!$B$2:$AF$2,0),FALSE))</f>
        <v>0</v>
      </c>
      <c r="W35" s="28">
        <f>IF(ISERROR(1/VLOOKUP($B35,'Justerad allokering'!$B$2:$AG$462,MATCH(W$2,'Justerad allokering'!$B$2:$AF$2,0),FALSE)),VLOOKUP($B35,'Allokerad kvv'!$B$2:$AV$468,MATCH(W$2,'Allokerad kvv'!$B$2:$AV$2,0),FALSE),VLOOKUP($B35,'Justerad allokering'!$B$2:$AG$462,MATCH(W$2,'Justerad allokering'!$B$2:$AF$2,0),FALSE))</f>
        <v>0</v>
      </c>
      <c r="X35" s="28">
        <f>IF(ISERROR(1/VLOOKUP($B35,'Justerad allokering'!$B$2:$AG$462,MATCH(X$2,'Justerad allokering'!$B$2:$AF$2,0),FALSE)),VLOOKUP($B35,'Allokerad kvv'!$B$2:$AV$468,MATCH(X$2,'Allokerad kvv'!$B$2:$AV$2,0),FALSE),VLOOKUP($B35,'Justerad allokering'!$B$2:$AG$462,MATCH(X$2,'Justerad allokering'!$B$2:$AF$2,0),FALSE))</f>
        <v>0</v>
      </c>
      <c r="Y35" s="28">
        <f>IF(ISERROR(1/VLOOKUP($B35,'Justerad allokering'!$B$2:$AG$462,MATCH(Y$2,'Justerad allokering'!$B$2:$AF$2,0),FALSE)),VLOOKUP($B35,'Allokerad kvv'!$B$2:$AV$468,MATCH(Y$2,'Allokerad kvv'!$B$2:$AV$2,0),FALSE),VLOOKUP($B35,'Justerad allokering'!$B$2:$AG$462,MATCH(Y$2,'Justerad allokering'!$B$2:$AF$2,0),FALSE))</f>
        <v>0</v>
      </c>
      <c r="Z35" s="28">
        <f>IF(ISERROR(1/VLOOKUP($B35,'Justerad allokering'!$B$2:$AG$462,MATCH(Z$2,'Justerad allokering'!$B$2:$AF$2,0),FALSE)),VLOOKUP($B35,'Allokerad kvv'!$B$2:$AV$468,MATCH(Z$2,'Allokerad kvv'!$B$2:$AV$2,0),FALSE),VLOOKUP($B35,'Justerad allokering'!$B$2:$AG$462,MATCH(Z$2,'Justerad allokering'!$B$2:$AF$2,0),FALSE))</f>
        <v>0</v>
      </c>
      <c r="AA35" s="28"/>
      <c r="AB35" s="28"/>
      <c r="AE35">
        <f t="shared" si="0"/>
        <v>123.709377</v>
      </c>
      <c r="AG35">
        <f t="shared" si="1"/>
        <v>120.128817</v>
      </c>
      <c r="AH35">
        <f t="shared" si="2"/>
        <v>120.128817</v>
      </c>
      <c r="AI35" s="55">
        <f>IF(AH35=0,"",AH35/VLOOKUP(B35,Kraftvärmeprod!$B$1:$BC$480,MATCH("Summa tillförd energi exklusive rökgaskondensering",Kraftvärmeprod!$B$1:$BC$1,0),FALSE))</f>
        <v>0.58381843762757335</v>
      </c>
    </row>
    <row r="36" spans="1:35" x14ac:dyDescent="0.35">
      <c r="A36" s="28" t="s">
        <v>53</v>
      </c>
      <c r="B36" s="28" t="s">
        <v>55</v>
      </c>
      <c r="C36" s="28">
        <f>IF(ISERROR(1/VLOOKUP($B36,'Justerad allokering'!$B$2:$AG$462,MATCH(C$2,'Justerad allokering'!$B$2:$AF$2,0),FALSE)),VLOOKUP($B36,'Allokerad kvv'!$B$2:$AV$468,MATCH(C$2,'Allokerad kvv'!$B$2:$AV$2,0),FALSE),VLOOKUP($B36,'Justerad allokering'!$B$2:$AG$462,MATCH(C$2,'Justerad allokering'!$B$2:$AF$2,0),FALSE))</f>
        <v>0</v>
      </c>
      <c r="D36" s="28">
        <f>IF(ISERROR(1/VLOOKUP($B36,'Justerad allokering'!$B$2:$AG$462,MATCH(D$2,'Justerad allokering'!$B$2:$AF$2,0),FALSE)),VLOOKUP($B36,'Allokerad kvv'!$B$2:$AV$468,MATCH(D$2,'Allokerad kvv'!$B$2:$AV$2,0),FALSE),VLOOKUP($B36,'Justerad allokering'!$B$2:$AG$462,MATCH(D$2,'Justerad allokering'!$B$2:$AF$2,0),FALSE))</f>
        <v>0</v>
      </c>
      <c r="E36" s="28">
        <f>IF(ISERROR(1/VLOOKUP($B36,'Justerad allokering'!$B$2:$AG$462,MATCH(E$2,'Justerad allokering'!$B$2:$AF$2,0),FALSE)),VLOOKUP($B36,'Allokerad kvv'!$B$2:$AV$468,MATCH(E$2,'Allokerad kvv'!$B$2:$AV$2,0),FALSE),VLOOKUP($B36,'Justerad allokering'!$B$2:$AG$462,MATCH(E$2,'Justerad allokering'!$B$2:$AF$2,0),FALSE))</f>
        <v>0</v>
      </c>
      <c r="F36" s="28">
        <f>IF(ISERROR(1/VLOOKUP($B36,'Justerad allokering'!$B$2:$AG$462,MATCH(F$2,'Justerad allokering'!$B$2:$AF$2,0),FALSE)),VLOOKUP($B36,'Allokerad kvv'!$B$2:$AV$468,MATCH(F$2,'Allokerad kvv'!$B$2:$AV$2,0),FALSE),VLOOKUP($B36,'Justerad allokering'!$B$2:$AG$462,MATCH(F$2,'Justerad allokering'!$B$2:$AF$2,0),FALSE))</f>
        <v>0</v>
      </c>
      <c r="G36" s="28">
        <f>IF(ISERROR(1/VLOOKUP($B36,'Justerad allokering'!$B$2:$AG$462,MATCH(G$2,'Justerad allokering'!$B$2:$AF$2,0),FALSE)),VLOOKUP($B36,'Allokerad kvv'!$B$2:$AV$468,MATCH(G$2,'Allokerad kvv'!$B$2:$AV$2,0),FALSE),VLOOKUP($B36,'Justerad allokering'!$B$2:$AG$462,MATCH(G$2,'Justerad allokering'!$B$2:$AF$2,0),FALSE))</f>
        <v>0</v>
      </c>
      <c r="H36" s="28">
        <f>IF(ISERROR(1/VLOOKUP($B36,'Justerad allokering'!$B$2:$AG$462,MATCH(H$2,'Justerad allokering'!$B$2:$AF$2,0),FALSE)),VLOOKUP($B36,'Allokerad kvv'!$B$2:$AV$468,MATCH(H$2,'Allokerad kvv'!$B$2:$AV$2,0),FALSE),VLOOKUP($B36,'Justerad allokering'!$B$2:$AG$462,MATCH(H$2,'Justerad allokering'!$B$2:$AF$2,0),FALSE))</f>
        <v>0</v>
      </c>
      <c r="I36" s="28">
        <f>IF(ISERROR(1/VLOOKUP($B36,'Justerad allokering'!$B$2:$AG$462,MATCH(I$2,'Justerad allokering'!$B$2:$AF$2,0),FALSE)),VLOOKUP($B36,'Allokerad kvv'!$B$2:$AV$468,MATCH(I$2,'Allokerad kvv'!$B$2:$AV$2,0),FALSE),VLOOKUP($B36,'Justerad allokering'!$B$2:$AG$462,MATCH(I$2,'Justerad allokering'!$B$2:$AF$2,0),FALSE))</f>
        <v>0</v>
      </c>
      <c r="J36" s="28">
        <f>IF(ISERROR(1/VLOOKUP($B36,'Justerad allokering'!$B$2:$AG$462,MATCH(J$2,'Justerad allokering'!$B$2:$AF$2,0),FALSE)),VLOOKUP($B36,'Allokerad kvv'!$B$2:$AV$468,MATCH(J$2,'Allokerad kvv'!$B$2:$AV$2,0),FALSE),VLOOKUP($B36,'Justerad allokering'!$B$2:$AG$462,MATCH(J$2,'Justerad allokering'!$B$2:$AF$2,0),FALSE))</f>
        <v>0</v>
      </c>
      <c r="K36" s="28">
        <f>IF(ISERROR(1/VLOOKUP($B36,'Justerad allokering'!$B$2:$AG$462,MATCH(K$2,'Justerad allokering'!$B$2:$AF$2,0),FALSE)),VLOOKUP($B36,'Allokerad kvv'!$B$2:$AV$468,MATCH(K$2,'Allokerad kvv'!$B$2:$AV$2,0),FALSE),VLOOKUP($B36,'Justerad allokering'!$B$2:$AG$462,MATCH(K$2,'Justerad allokering'!$B$2:$AF$2,0),FALSE))</f>
        <v>0</v>
      </c>
      <c r="L36" s="28">
        <f>IF(ISERROR(1/VLOOKUP($B36,'Justerad allokering'!$B$2:$AG$462,MATCH(L$2,'Justerad allokering'!$B$2:$AF$2,0),FALSE)),VLOOKUP($B36,'Allokerad kvv'!$B$2:$AV$468,MATCH(L$2,'Allokerad kvv'!$B$2:$AV$2,0),FALSE),VLOOKUP($B36,'Justerad allokering'!$B$2:$AG$462,MATCH(L$2,'Justerad allokering'!$B$2:$AF$2,0),FALSE))</f>
        <v>0</v>
      </c>
      <c r="M36" s="28">
        <f>IF(ISERROR(1/VLOOKUP($B36,'Justerad allokering'!$B$2:$AG$462,MATCH(M$2,'Justerad allokering'!$B$2:$AF$2,0),FALSE)),VLOOKUP($B36,'Allokerad kvv'!$B$2:$AV$468,MATCH(M$2,'Allokerad kvv'!$B$2:$AV$2,0),FALSE),VLOOKUP($B36,'Justerad allokering'!$B$2:$AG$462,MATCH(M$2,'Justerad allokering'!$B$2:$AF$2,0),FALSE))</f>
        <v>0</v>
      </c>
      <c r="N36" s="28">
        <f>IF(ISERROR(1/VLOOKUP($B36,'Justerad allokering'!$B$2:$AG$462,MATCH(N$2,'Justerad allokering'!$B$2:$AF$2,0),FALSE)),VLOOKUP($B36,'Allokerad kvv'!$B$2:$AV$468,MATCH(N$2,'Allokerad kvv'!$B$2:$AV$2,0),FALSE),VLOOKUP($B36,'Justerad allokering'!$B$2:$AG$462,MATCH(N$2,'Justerad allokering'!$B$2:$AF$2,0),FALSE))</f>
        <v>0</v>
      </c>
      <c r="O36" s="28">
        <f>IF(ISERROR(1/VLOOKUP($B36,'Justerad allokering'!$B$2:$AG$462,MATCH(O$2,'Justerad allokering'!$B$2:$AF$2,0),FALSE)),VLOOKUP($B36,'Allokerad kvv'!$B$2:$AV$468,MATCH(O$2,'Allokerad kvv'!$B$2:$AV$2,0),FALSE),VLOOKUP($B36,'Justerad allokering'!$B$2:$AG$462,MATCH(O$2,'Justerad allokering'!$B$2:$AF$2,0),FALSE))</f>
        <v>0</v>
      </c>
      <c r="P36" s="28">
        <f>IF(ISERROR(1/VLOOKUP($B36,'Justerad allokering'!$B$2:$AG$462,MATCH(P$2,'Justerad allokering'!$B$2:$AF$2,0),FALSE)),VLOOKUP($B36,'Allokerad kvv'!$B$2:$AV$468,MATCH(P$2,'Allokerad kvv'!$B$2:$AV$2,0),FALSE),VLOOKUP($B36,'Justerad allokering'!$B$2:$AG$462,MATCH(P$2,'Justerad allokering'!$B$2:$AF$2,0),FALSE))</f>
        <v>0</v>
      </c>
      <c r="Q36" s="28">
        <f>IF(ISERROR(1/VLOOKUP($B36,'Justerad allokering'!$B$2:$AG$462,MATCH(Q$2,'Justerad allokering'!$B$2:$AF$2,0),FALSE)),VLOOKUP($B36,'Allokerad kvv'!$B$2:$AV$468,MATCH(Q$2,'Allokerad kvv'!$B$2:$AV$2,0),FALSE),VLOOKUP($B36,'Justerad allokering'!$B$2:$AG$462,MATCH(Q$2,'Justerad allokering'!$B$2:$AF$2,0),FALSE))</f>
        <v>0</v>
      </c>
      <c r="R36" s="28">
        <f>IF(ISERROR(1/VLOOKUP($B36,'Justerad allokering'!$B$2:$AG$462,MATCH(R$2,'Justerad allokering'!$B$2:$AF$2,0),FALSE)),VLOOKUP($B36,'Allokerad kvv'!$B$2:$AV$468,MATCH(R$2,'Allokerad kvv'!$B$2:$AV$2,0),FALSE),VLOOKUP($B36,'Justerad allokering'!$B$2:$AG$462,MATCH(R$2,'Justerad allokering'!$B$2:$AF$2,0),FALSE))</f>
        <v>0</v>
      </c>
      <c r="S36" s="28">
        <f>IF(ISERROR(1/VLOOKUP($B36,'Justerad allokering'!$B$2:$AG$462,MATCH(S$2,'Justerad allokering'!$B$2:$AF$2,0),FALSE)),VLOOKUP($B36,'Allokerad kvv'!$B$2:$AV$468,MATCH(S$2,'Allokerad kvv'!$B$2:$AV$2,0),FALSE),VLOOKUP($B36,'Justerad allokering'!$B$2:$AG$462,MATCH(S$2,'Justerad allokering'!$B$2:$AF$2,0),FALSE))</f>
        <v>0</v>
      </c>
      <c r="T36" s="28">
        <f>IF(ISERROR(1/VLOOKUP($B36,'Justerad allokering'!$B$2:$AG$462,MATCH(T$2,'Justerad allokering'!$B$2:$AF$2,0),FALSE)),VLOOKUP($B36,'Allokerad kvv'!$B$2:$AV$468,MATCH(T$2,'Allokerad kvv'!$B$2:$AV$2,0),FALSE),VLOOKUP($B36,'Justerad allokering'!$B$2:$AG$462,MATCH(T$2,'Justerad allokering'!$B$2:$AF$2,0),FALSE))</f>
        <v>0</v>
      </c>
      <c r="U36" s="28">
        <f>IF(ISERROR(1/VLOOKUP($B36,'Justerad allokering'!$B$2:$AG$462,MATCH(U$2,'Justerad allokering'!$B$2:$AF$2,0),FALSE)),VLOOKUP($B36,'Allokerad kvv'!$B$2:$AV$468,MATCH(U$2,'Allokerad kvv'!$B$2:$AV$2,0),FALSE),VLOOKUP($B36,'Justerad allokering'!$B$2:$AG$462,MATCH(U$2,'Justerad allokering'!$B$2:$AF$2,0),FALSE))</f>
        <v>0</v>
      </c>
      <c r="V36" s="28">
        <f>IF(ISERROR(1/VLOOKUP($B36,'Justerad allokering'!$B$2:$AG$462,MATCH(V$2,'Justerad allokering'!$B$2:$AF$2,0),FALSE)),VLOOKUP($B36,'Allokerad kvv'!$B$2:$AV$468,MATCH(V$2,'Allokerad kvv'!$B$2:$AV$2,0),FALSE),VLOOKUP($B36,'Justerad allokering'!$B$2:$AG$462,MATCH(V$2,'Justerad allokering'!$B$2:$AF$2,0),FALSE))</f>
        <v>0</v>
      </c>
      <c r="W36" s="28">
        <f>IF(ISERROR(1/VLOOKUP($B36,'Justerad allokering'!$B$2:$AG$462,MATCH(W$2,'Justerad allokering'!$B$2:$AF$2,0),FALSE)),VLOOKUP($B36,'Allokerad kvv'!$B$2:$AV$468,MATCH(W$2,'Allokerad kvv'!$B$2:$AV$2,0),FALSE),VLOOKUP($B36,'Justerad allokering'!$B$2:$AG$462,MATCH(W$2,'Justerad allokering'!$B$2:$AF$2,0),FALSE))</f>
        <v>0</v>
      </c>
      <c r="X36" s="28">
        <f>IF(ISERROR(1/VLOOKUP($B36,'Justerad allokering'!$B$2:$AG$462,MATCH(X$2,'Justerad allokering'!$B$2:$AF$2,0),FALSE)),VLOOKUP($B36,'Allokerad kvv'!$B$2:$AV$468,MATCH(X$2,'Allokerad kvv'!$B$2:$AV$2,0),FALSE),VLOOKUP($B36,'Justerad allokering'!$B$2:$AG$462,MATCH(X$2,'Justerad allokering'!$B$2:$AF$2,0),FALSE))</f>
        <v>0</v>
      </c>
      <c r="Y36" s="28">
        <f>IF(ISERROR(1/VLOOKUP($B36,'Justerad allokering'!$B$2:$AG$462,MATCH(Y$2,'Justerad allokering'!$B$2:$AF$2,0),FALSE)),VLOOKUP($B36,'Allokerad kvv'!$B$2:$AV$468,MATCH(Y$2,'Allokerad kvv'!$B$2:$AV$2,0),FALSE),VLOOKUP($B36,'Justerad allokering'!$B$2:$AG$462,MATCH(Y$2,'Justerad allokering'!$B$2:$AF$2,0),FALSE))</f>
        <v>0</v>
      </c>
      <c r="Z36" s="28">
        <f>IF(ISERROR(1/VLOOKUP($B36,'Justerad allokering'!$B$2:$AG$462,MATCH(Z$2,'Justerad allokering'!$B$2:$AF$2,0),FALSE)),VLOOKUP($B36,'Allokerad kvv'!$B$2:$AV$468,MATCH(Z$2,'Allokerad kvv'!$B$2:$AV$2,0),FALSE),VLOOKUP($B36,'Justerad allokering'!$B$2:$AG$462,MATCH(Z$2,'Justerad allokering'!$B$2:$AF$2,0),FALSE))</f>
        <v>0</v>
      </c>
      <c r="AA36" s="28"/>
      <c r="AB36" s="28"/>
      <c r="AE36">
        <f t="shared" si="0"/>
        <v>0</v>
      </c>
      <c r="AG36">
        <f t="shared" si="1"/>
        <v>0</v>
      </c>
      <c r="AH36">
        <f t="shared" si="2"/>
        <v>0</v>
      </c>
      <c r="AI36" s="55" t="str">
        <f>IF(AH36=0,"",AH36/VLOOKUP(B36,Kraftvärmeprod!$B$1:$BC$480,MATCH("Summa tillförd energi exklusive rökgaskondensering",Kraftvärmeprod!$B$1:$BC$1,0),FALSE))</f>
        <v/>
      </c>
    </row>
    <row r="37" spans="1:35" x14ac:dyDescent="0.35">
      <c r="A37" s="28" t="s">
        <v>53</v>
      </c>
      <c r="B37" s="28" t="s">
        <v>56</v>
      </c>
      <c r="C37" s="28">
        <f>IF(ISERROR(1/VLOOKUP($B37,'Justerad allokering'!$B$2:$AG$462,MATCH(C$2,'Justerad allokering'!$B$2:$AF$2,0),FALSE)),VLOOKUP($B37,'Allokerad kvv'!$B$2:$AV$468,MATCH(C$2,'Allokerad kvv'!$B$2:$AV$2,0),FALSE),VLOOKUP($B37,'Justerad allokering'!$B$2:$AG$462,MATCH(C$2,'Justerad allokering'!$B$2:$AF$2,0),FALSE))</f>
        <v>0</v>
      </c>
      <c r="D37" s="28">
        <f>IF(ISERROR(1/VLOOKUP($B37,'Justerad allokering'!$B$2:$AG$462,MATCH(D$2,'Justerad allokering'!$B$2:$AF$2,0),FALSE)),VLOOKUP($B37,'Allokerad kvv'!$B$2:$AV$468,MATCH(D$2,'Allokerad kvv'!$B$2:$AV$2,0),FALSE),VLOOKUP($B37,'Justerad allokering'!$B$2:$AG$462,MATCH(D$2,'Justerad allokering'!$B$2:$AF$2,0),FALSE))</f>
        <v>0</v>
      </c>
      <c r="E37" s="28">
        <f>IF(ISERROR(1/VLOOKUP($B37,'Justerad allokering'!$B$2:$AG$462,MATCH(E$2,'Justerad allokering'!$B$2:$AF$2,0),FALSE)),VLOOKUP($B37,'Allokerad kvv'!$B$2:$AV$468,MATCH(E$2,'Allokerad kvv'!$B$2:$AV$2,0),FALSE),VLOOKUP($B37,'Justerad allokering'!$B$2:$AG$462,MATCH(E$2,'Justerad allokering'!$B$2:$AF$2,0),FALSE))</f>
        <v>0</v>
      </c>
      <c r="F37" s="28">
        <f>IF(ISERROR(1/VLOOKUP($B37,'Justerad allokering'!$B$2:$AG$462,MATCH(F$2,'Justerad allokering'!$B$2:$AF$2,0),FALSE)),VLOOKUP($B37,'Allokerad kvv'!$B$2:$AV$468,MATCH(F$2,'Allokerad kvv'!$B$2:$AV$2,0),FALSE),VLOOKUP($B37,'Justerad allokering'!$B$2:$AG$462,MATCH(F$2,'Justerad allokering'!$B$2:$AF$2,0),FALSE))</f>
        <v>0</v>
      </c>
      <c r="G37" s="28">
        <f>IF(ISERROR(1/VLOOKUP($B37,'Justerad allokering'!$B$2:$AG$462,MATCH(G$2,'Justerad allokering'!$B$2:$AF$2,0),FALSE)),VLOOKUP($B37,'Allokerad kvv'!$B$2:$AV$468,MATCH(G$2,'Allokerad kvv'!$B$2:$AV$2,0),FALSE),VLOOKUP($B37,'Justerad allokering'!$B$2:$AG$462,MATCH(G$2,'Justerad allokering'!$B$2:$AF$2,0),FALSE))</f>
        <v>0</v>
      </c>
      <c r="H37" s="28">
        <f>IF(ISERROR(1/VLOOKUP($B37,'Justerad allokering'!$B$2:$AG$462,MATCH(H$2,'Justerad allokering'!$B$2:$AF$2,0),FALSE)),VLOOKUP($B37,'Allokerad kvv'!$B$2:$AV$468,MATCH(H$2,'Allokerad kvv'!$B$2:$AV$2,0),FALSE),VLOOKUP($B37,'Justerad allokering'!$B$2:$AG$462,MATCH(H$2,'Justerad allokering'!$B$2:$AF$2,0),FALSE))</f>
        <v>0</v>
      </c>
      <c r="I37" s="28">
        <f>IF(ISERROR(1/VLOOKUP($B37,'Justerad allokering'!$B$2:$AG$462,MATCH(I$2,'Justerad allokering'!$B$2:$AF$2,0),FALSE)),VLOOKUP($B37,'Allokerad kvv'!$B$2:$AV$468,MATCH(I$2,'Allokerad kvv'!$B$2:$AV$2,0),FALSE),VLOOKUP($B37,'Justerad allokering'!$B$2:$AG$462,MATCH(I$2,'Justerad allokering'!$B$2:$AF$2,0),FALSE))</f>
        <v>0</v>
      </c>
      <c r="J37" s="28">
        <f>IF(ISERROR(1/VLOOKUP($B37,'Justerad allokering'!$B$2:$AG$462,MATCH(J$2,'Justerad allokering'!$B$2:$AF$2,0),FALSE)),VLOOKUP($B37,'Allokerad kvv'!$B$2:$AV$468,MATCH(J$2,'Allokerad kvv'!$B$2:$AV$2,0),FALSE),VLOOKUP($B37,'Justerad allokering'!$B$2:$AG$462,MATCH(J$2,'Justerad allokering'!$B$2:$AF$2,0),FALSE))</f>
        <v>0</v>
      </c>
      <c r="K37" s="28">
        <f>IF(ISERROR(1/VLOOKUP($B37,'Justerad allokering'!$B$2:$AG$462,MATCH(K$2,'Justerad allokering'!$B$2:$AF$2,0),FALSE)),VLOOKUP($B37,'Allokerad kvv'!$B$2:$AV$468,MATCH(K$2,'Allokerad kvv'!$B$2:$AV$2,0),FALSE),VLOOKUP($B37,'Justerad allokering'!$B$2:$AG$462,MATCH(K$2,'Justerad allokering'!$B$2:$AF$2,0),FALSE))</f>
        <v>0</v>
      </c>
      <c r="L37" s="28">
        <f>IF(ISERROR(1/VLOOKUP($B37,'Justerad allokering'!$B$2:$AG$462,MATCH(L$2,'Justerad allokering'!$B$2:$AF$2,0),FALSE)),VLOOKUP($B37,'Allokerad kvv'!$B$2:$AV$468,MATCH(L$2,'Allokerad kvv'!$B$2:$AV$2,0),FALSE),VLOOKUP($B37,'Justerad allokering'!$B$2:$AG$462,MATCH(L$2,'Justerad allokering'!$B$2:$AF$2,0),FALSE))</f>
        <v>0</v>
      </c>
      <c r="M37" s="28">
        <f>IF(ISERROR(1/VLOOKUP($B37,'Justerad allokering'!$B$2:$AG$462,MATCH(M$2,'Justerad allokering'!$B$2:$AF$2,0),FALSE)),VLOOKUP($B37,'Allokerad kvv'!$B$2:$AV$468,MATCH(M$2,'Allokerad kvv'!$B$2:$AV$2,0),FALSE),VLOOKUP($B37,'Justerad allokering'!$B$2:$AG$462,MATCH(M$2,'Justerad allokering'!$B$2:$AF$2,0),FALSE))</f>
        <v>0</v>
      </c>
      <c r="N37" s="28">
        <f>IF(ISERROR(1/VLOOKUP($B37,'Justerad allokering'!$B$2:$AG$462,MATCH(N$2,'Justerad allokering'!$B$2:$AF$2,0),FALSE)),VLOOKUP($B37,'Allokerad kvv'!$B$2:$AV$468,MATCH(N$2,'Allokerad kvv'!$B$2:$AV$2,0),FALSE),VLOOKUP($B37,'Justerad allokering'!$B$2:$AG$462,MATCH(N$2,'Justerad allokering'!$B$2:$AF$2,0),FALSE))</f>
        <v>0</v>
      </c>
      <c r="O37" s="28">
        <f>IF(ISERROR(1/VLOOKUP($B37,'Justerad allokering'!$B$2:$AG$462,MATCH(O$2,'Justerad allokering'!$B$2:$AF$2,0),FALSE)),VLOOKUP($B37,'Allokerad kvv'!$B$2:$AV$468,MATCH(O$2,'Allokerad kvv'!$B$2:$AV$2,0),FALSE),VLOOKUP($B37,'Justerad allokering'!$B$2:$AG$462,MATCH(O$2,'Justerad allokering'!$B$2:$AF$2,0),FALSE))</f>
        <v>0</v>
      </c>
      <c r="P37" s="28">
        <f>IF(ISERROR(1/VLOOKUP($B37,'Justerad allokering'!$B$2:$AG$462,MATCH(P$2,'Justerad allokering'!$B$2:$AF$2,0),FALSE)),VLOOKUP($B37,'Allokerad kvv'!$B$2:$AV$468,MATCH(P$2,'Allokerad kvv'!$B$2:$AV$2,0),FALSE),VLOOKUP($B37,'Justerad allokering'!$B$2:$AG$462,MATCH(P$2,'Justerad allokering'!$B$2:$AF$2,0),FALSE))</f>
        <v>0</v>
      </c>
      <c r="Q37" s="28">
        <f>IF(ISERROR(1/VLOOKUP($B37,'Justerad allokering'!$B$2:$AG$462,MATCH(Q$2,'Justerad allokering'!$B$2:$AF$2,0),FALSE)),VLOOKUP($B37,'Allokerad kvv'!$B$2:$AV$468,MATCH(Q$2,'Allokerad kvv'!$B$2:$AV$2,0),FALSE),VLOOKUP($B37,'Justerad allokering'!$B$2:$AG$462,MATCH(Q$2,'Justerad allokering'!$B$2:$AF$2,0),FALSE))</f>
        <v>0</v>
      </c>
      <c r="R37" s="28">
        <f>IF(ISERROR(1/VLOOKUP($B37,'Justerad allokering'!$B$2:$AG$462,MATCH(R$2,'Justerad allokering'!$B$2:$AF$2,0),FALSE)),VLOOKUP($B37,'Allokerad kvv'!$B$2:$AV$468,MATCH(R$2,'Allokerad kvv'!$B$2:$AV$2,0),FALSE),VLOOKUP($B37,'Justerad allokering'!$B$2:$AG$462,MATCH(R$2,'Justerad allokering'!$B$2:$AF$2,0),FALSE))</f>
        <v>0</v>
      </c>
      <c r="S37" s="28">
        <f>IF(ISERROR(1/VLOOKUP($B37,'Justerad allokering'!$B$2:$AG$462,MATCH(S$2,'Justerad allokering'!$B$2:$AF$2,0),FALSE)),VLOOKUP($B37,'Allokerad kvv'!$B$2:$AV$468,MATCH(S$2,'Allokerad kvv'!$B$2:$AV$2,0),FALSE),VLOOKUP($B37,'Justerad allokering'!$B$2:$AG$462,MATCH(S$2,'Justerad allokering'!$B$2:$AF$2,0),FALSE))</f>
        <v>0</v>
      </c>
      <c r="T37" s="28">
        <f>IF(ISERROR(1/VLOOKUP($B37,'Justerad allokering'!$B$2:$AG$462,MATCH(T$2,'Justerad allokering'!$B$2:$AF$2,0),FALSE)),VLOOKUP($B37,'Allokerad kvv'!$B$2:$AV$468,MATCH(T$2,'Allokerad kvv'!$B$2:$AV$2,0),FALSE),VLOOKUP($B37,'Justerad allokering'!$B$2:$AG$462,MATCH(T$2,'Justerad allokering'!$B$2:$AF$2,0),FALSE))</f>
        <v>0</v>
      </c>
      <c r="U37" s="28">
        <f>IF(ISERROR(1/VLOOKUP($B37,'Justerad allokering'!$B$2:$AG$462,MATCH(U$2,'Justerad allokering'!$B$2:$AF$2,0),FALSE)),VLOOKUP($B37,'Allokerad kvv'!$B$2:$AV$468,MATCH(U$2,'Allokerad kvv'!$B$2:$AV$2,0),FALSE),VLOOKUP($B37,'Justerad allokering'!$B$2:$AG$462,MATCH(U$2,'Justerad allokering'!$B$2:$AF$2,0),FALSE))</f>
        <v>0</v>
      </c>
      <c r="V37" s="28">
        <f>IF(ISERROR(1/VLOOKUP($B37,'Justerad allokering'!$B$2:$AG$462,MATCH(V$2,'Justerad allokering'!$B$2:$AF$2,0),FALSE)),VLOOKUP($B37,'Allokerad kvv'!$B$2:$AV$468,MATCH(V$2,'Allokerad kvv'!$B$2:$AV$2,0),FALSE),VLOOKUP($B37,'Justerad allokering'!$B$2:$AG$462,MATCH(V$2,'Justerad allokering'!$B$2:$AF$2,0),FALSE))</f>
        <v>0</v>
      </c>
      <c r="W37" s="28">
        <f>IF(ISERROR(1/VLOOKUP($B37,'Justerad allokering'!$B$2:$AG$462,MATCH(W$2,'Justerad allokering'!$B$2:$AF$2,0),FALSE)),VLOOKUP($B37,'Allokerad kvv'!$B$2:$AV$468,MATCH(W$2,'Allokerad kvv'!$B$2:$AV$2,0),FALSE),VLOOKUP($B37,'Justerad allokering'!$B$2:$AG$462,MATCH(W$2,'Justerad allokering'!$B$2:$AF$2,0),FALSE))</f>
        <v>0</v>
      </c>
      <c r="X37" s="28">
        <f>IF(ISERROR(1/VLOOKUP($B37,'Justerad allokering'!$B$2:$AG$462,MATCH(X$2,'Justerad allokering'!$B$2:$AF$2,0),FALSE)),VLOOKUP($B37,'Allokerad kvv'!$B$2:$AV$468,MATCH(X$2,'Allokerad kvv'!$B$2:$AV$2,0),FALSE),VLOOKUP($B37,'Justerad allokering'!$B$2:$AG$462,MATCH(X$2,'Justerad allokering'!$B$2:$AF$2,0),FALSE))</f>
        <v>0</v>
      </c>
      <c r="Y37" s="28">
        <f>IF(ISERROR(1/VLOOKUP($B37,'Justerad allokering'!$B$2:$AG$462,MATCH(Y$2,'Justerad allokering'!$B$2:$AF$2,0),FALSE)),VLOOKUP($B37,'Allokerad kvv'!$B$2:$AV$468,MATCH(Y$2,'Allokerad kvv'!$B$2:$AV$2,0),FALSE),VLOOKUP($B37,'Justerad allokering'!$B$2:$AG$462,MATCH(Y$2,'Justerad allokering'!$B$2:$AF$2,0),FALSE))</f>
        <v>0</v>
      </c>
      <c r="Z37" s="28">
        <f>IF(ISERROR(1/VLOOKUP($B37,'Justerad allokering'!$B$2:$AG$462,MATCH(Z$2,'Justerad allokering'!$B$2:$AF$2,0),FALSE)),VLOOKUP($B37,'Allokerad kvv'!$B$2:$AV$468,MATCH(Z$2,'Allokerad kvv'!$B$2:$AV$2,0),FALSE),VLOOKUP($B37,'Justerad allokering'!$B$2:$AG$462,MATCH(Z$2,'Justerad allokering'!$B$2:$AF$2,0),FALSE))</f>
        <v>0</v>
      </c>
      <c r="AA37" s="28"/>
      <c r="AB37" s="28"/>
      <c r="AE37">
        <f t="shared" si="0"/>
        <v>0</v>
      </c>
      <c r="AG37">
        <f t="shared" si="1"/>
        <v>0</v>
      </c>
      <c r="AH37">
        <f t="shared" si="2"/>
        <v>0</v>
      </c>
      <c r="AI37" s="55" t="str">
        <f>IF(AH37=0,"",AH37/VLOOKUP(B37,Kraftvärmeprod!$B$1:$BC$480,MATCH("Summa tillförd energi exklusive rökgaskondensering",Kraftvärmeprod!$B$1:$BC$1,0),FALSE))</f>
        <v/>
      </c>
    </row>
    <row r="38" spans="1:35" x14ac:dyDescent="0.35">
      <c r="A38" s="28" t="s">
        <v>57</v>
      </c>
      <c r="B38" s="28" t="s">
        <v>58</v>
      </c>
      <c r="C38" s="28">
        <f>IF(ISERROR(1/VLOOKUP($B38,'Justerad allokering'!$B$2:$AG$462,MATCH(C$2,'Justerad allokering'!$B$2:$AF$2,0),FALSE)),VLOOKUP($B38,'Allokerad kvv'!$B$2:$AV$468,MATCH(C$2,'Allokerad kvv'!$B$2:$AV$2,0),FALSE),VLOOKUP($B38,'Justerad allokering'!$B$2:$AG$462,MATCH(C$2,'Justerad allokering'!$B$2:$AF$2,0),FALSE))</f>
        <v>204.99199999999999</v>
      </c>
      <c r="D38" s="28">
        <f>IF(ISERROR(1/VLOOKUP($B38,'Justerad allokering'!$B$2:$AG$462,MATCH(D$2,'Justerad allokering'!$B$2:$AF$2,0),FALSE)),VLOOKUP($B38,'Allokerad kvv'!$B$2:$AV$468,MATCH(D$2,'Allokerad kvv'!$B$2:$AV$2,0),FALSE),VLOOKUP($B38,'Justerad allokering'!$B$2:$AG$462,MATCH(D$2,'Justerad allokering'!$B$2:$AF$2,0),FALSE))</f>
        <v>0</v>
      </c>
      <c r="E38" s="28">
        <f>IF(ISERROR(1/VLOOKUP($B38,'Justerad allokering'!$B$2:$AG$462,MATCH(E$2,'Justerad allokering'!$B$2:$AF$2,0),FALSE)),VLOOKUP($B38,'Allokerad kvv'!$B$2:$AV$468,MATCH(E$2,'Allokerad kvv'!$B$2:$AV$2,0),FALSE),VLOOKUP($B38,'Justerad allokering'!$B$2:$AG$462,MATCH(E$2,'Justerad allokering'!$B$2:$AF$2,0),FALSE))</f>
        <v>24.2529</v>
      </c>
      <c r="F38" s="28">
        <f>IF(ISERROR(1/VLOOKUP($B38,'Justerad allokering'!$B$2:$AG$462,MATCH(F$2,'Justerad allokering'!$B$2:$AF$2,0),FALSE)),VLOOKUP($B38,'Allokerad kvv'!$B$2:$AV$468,MATCH(F$2,'Allokerad kvv'!$B$2:$AV$2,0),FALSE),VLOOKUP($B38,'Justerad allokering'!$B$2:$AG$462,MATCH(F$2,'Justerad allokering'!$B$2:$AF$2,0),FALSE))</f>
        <v>0</v>
      </c>
      <c r="G38" s="28">
        <f>IF(ISERROR(1/VLOOKUP($B38,'Justerad allokering'!$B$2:$AG$462,MATCH(G$2,'Justerad allokering'!$B$2:$AF$2,0),FALSE)),VLOOKUP($B38,'Allokerad kvv'!$B$2:$AV$468,MATCH(G$2,'Allokerad kvv'!$B$2:$AV$2,0),FALSE),VLOOKUP($B38,'Justerad allokering'!$B$2:$AG$462,MATCH(G$2,'Justerad allokering'!$B$2:$AF$2,0),FALSE))</f>
        <v>0</v>
      </c>
      <c r="H38" s="28">
        <f>IF(ISERROR(1/VLOOKUP($B38,'Justerad allokering'!$B$2:$AG$462,MATCH(H$2,'Justerad allokering'!$B$2:$AF$2,0),FALSE)),VLOOKUP($B38,'Allokerad kvv'!$B$2:$AV$468,MATCH(H$2,'Allokerad kvv'!$B$2:$AV$2,0),FALSE),VLOOKUP($B38,'Justerad allokering'!$B$2:$AG$462,MATCH(H$2,'Justerad allokering'!$B$2:$AF$2,0),FALSE))</f>
        <v>5.5873799999999996</v>
      </c>
      <c r="I38" s="28">
        <f>IF(ISERROR(1/VLOOKUP($B38,'Justerad allokering'!$B$2:$AG$462,MATCH(I$2,'Justerad allokering'!$B$2:$AF$2,0),FALSE)),VLOOKUP($B38,'Allokerad kvv'!$B$2:$AV$468,MATCH(I$2,'Allokerad kvv'!$B$2:$AV$2,0),FALSE),VLOOKUP($B38,'Justerad allokering'!$B$2:$AG$462,MATCH(I$2,'Justerad allokering'!$B$2:$AF$2,0),FALSE))</f>
        <v>0</v>
      </c>
      <c r="J38" s="28">
        <f>IF(ISERROR(1/VLOOKUP($B38,'Justerad allokering'!$B$2:$AG$462,MATCH(J$2,'Justerad allokering'!$B$2:$AF$2,0),FALSE)),VLOOKUP($B38,'Allokerad kvv'!$B$2:$AV$468,MATCH(J$2,'Allokerad kvv'!$B$2:$AV$2,0),FALSE),VLOOKUP($B38,'Justerad allokering'!$B$2:$AG$462,MATCH(J$2,'Justerad allokering'!$B$2:$AF$2,0),FALSE))</f>
        <v>274.07100000000003</v>
      </c>
      <c r="K38" s="28">
        <f>IF(ISERROR(1/VLOOKUP($B38,'Justerad allokering'!$B$2:$AG$462,MATCH(K$2,'Justerad allokering'!$B$2:$AF$2,0),FALSE)),VLOOKUP($B38,'Allokerad kvv'!$B$2:$AV$468,MATCH(K$2,'Allokerad kvv'!$B$2:$AV$2,0),FALSE),VLOOKUP($B38,'Justerad allokering'!$B$2:$AG$462,MATCH(K$2,'Justerad allokering'!$B$2:$AF$2,0),FALSE))</f>
        <v>20.3017</v>
      </c>
      <c r="L38" s="28">
        <f>IF(ISERROR(1/VLOOKUP($B38,'Justerad allokering'!$B$2:$AG$462,MATCH(L$2,'Justerad allokering'!$B$2:$AF$2,0),FALSE)),VLOOKUP($B38,'Allokerad kvv'!$B$2:$AV$468,MATCH(L$2,'Allokerad kvv'!$B$2:$AV$2,0),FALSE),VLOOKUP($B38,'Justerad allokering'!$B$2:$AG$462,MATCH(L$2,'Justerad allokering'!$B$2:$AF$2,0),FALSE))</f>
        <v>0</v>
      </c>
      <c r="M38" s="28">
        <f>IF(ISERROR(1/VLOOKUP($B38,'Justerad allokering'!$B$2:$AG$462,MATCH(M$2,'Justerad allokering'!$B$2:$AF$2,0),FALSE)),VLOOKUP($B38,'Allokerad kvv'!$B$2:$AV$468,MATCH(M$2,'Allokerad kvv'!$B$2:$AV$2,0),FALSE),VLOOKUP($B38,'Justerad allokering'!$B$2:$AG$462,MATCH(M$2,'Justerad allokering'!$B$2:$AF$2,0),FALSE))</f>
        <v>0</v>
      </c>
      <c r="N38" s="28">
        <f>IF(ISERROR(1/VLOOKUP($B38,'Justerad allokering'!$B$2:$AG$462,MATCH(N$2,'Justerad allokering'!$B$2:$AF$2,0),FALSE)),VLOOKUP($B38,'Allokerad kvv'!$B$2:$AV$468,MATCH(N$2,'Allokerad kvv'!$B$2:$AV$2,0),FALSE),VLOOKUP($B38,'Justerad allokering'!$B$2:$AG$462,MATCH(N$2,'Justerad allokering'!$B$2:$AF$2,0),FALSE))</f>
        <v>0</v>
      </c>
      <c r="O38" s="28">
        <f>IF(ISERROR(1/VLOOKUP($B38,'Justerad allokering'!$B$2:$AG$462,MATCH(O$2,'Justerad allokering'!$B$2:$AF$2,0),FALSE)),VLOOKUP($B38,'Allokerad kvv'!$B$2:$AV$468,MATCH(O$2,'Allokerad kvv'!$B$2:$AV$2,0),FALSE),VLOOKUP($B38,'Justerad allokering'!$B$2:$AG$462,MATCH(O$2,'Justerad allokering'!$B$2:$AF$2,0),FALSE))</f>
        <v>0</v>
      </c>
      <c r="P38" s="28">
        <f>IF(ISERROR(1/VLOOKUP($B38,'Justerad allokering'!$B$2:$AG$462,MATCH(P$2,'Justerad allokering'!$B$2:$AF$2,0),FALSE)),VLOOKUP($B38,'Allokerad kvv'!$B$2:$AV$468,MATCH(P$2,'Allokerad kvv'!$B$2:$AV$2,0),FALSE),VLOOKUP($B38,'Justerad allokering'!$B$2:$AG$462,MATCH(P$2,'Justerad allokering'!$B$2:$AF$2,0),FALSE))</f>
        <v>39.862499999999997</v>
      </c>
      <c r="Q38" s="28">
        <f>IF(ISERROR(1/VLOOKUP($B38,'Justerad allokering'!$B$2:$AG$462,MATCH(Q$2,'Justerad allokering'!$B$2:$AF$2,0),FALSE)),VLOOKUP($B38,'Allokerad kvv'!$B$2:$AV$468,MATCH(Q$2,'Allokerad kvv'!$B$2:$AV$2,0),FALSE),VLOOKUP($B38,'Justerad allokering'!$B$2:$AG$462,MATCH(Q$2,'Justerad allokering'!$B$2:$AF$2,0),FALSE))</f>
        <v>0</v>
      </c>
      <c r="R38" s="28">
        <f>IF(ISERROR(1/VLOOKUP($B38,'Justerad allokering'!$B$2:$AG$462,MATCH(R$2,'Justerad allokering'!$B$2:$AF$2,0),FALSE)),VLOOKUP($B38,'Allokerad kvv'!$B$2:$AV$468,MATCH(R$2,'Allokerad kvv'!$B$2:$AV$2,0),FALSE),VLOOKUP($B38,'Justerad allokering'!$B$2:$AG$462,MATCH(R$2,'Justerad allokering'!$B$2:$AF$2,0),FALSE))</f>
        <v>0</v>
      </c>
      <c r="S38" s="28">
        <f>IF(ISERROR(1/VLOOKUP($B38,'Justerad allokering'!$B$2:$AG$462,MATCH(S$2,'Justerad allokering'!$B$2:$AF$2,0),FALSE)),VLOOKUP($B38,'Allokerad kvv'!$B$2:$AV$468,MATCH(S$2,'Allokerad kvv'!$B$2:$AV$2,0),FALSE),VLOOKUP($B38,'Justerad allokering'!$B$2:$AG$462,MATCH(S$2,'Justerad allokering'!$B$2:$AF$2,0),FALSE))</f>
        <v>0</v>
      </c>
      <c r="T38" s="28">
        <f>IF(ISERROR(1/VLOOKUP($B38,'Justerad allokering'!$B$2:$AG$462,MATCH(T$2,'Justerad allokering'!$B$2:$AF$2,0),FALSE)),VLOOKUP($B38,'Allokerad kvv'!$B$2:$AV$468,MATCH(T$2,'Allokerad kvv'!$B$2:$AV$2,0),FALSE),VLOOKUP($B38,'Justerad allokering'!$B$2:$AG$462,MATCH(T$2,'Justerad allokering'!$B$2:$AF$2,0),FALSE))</f>
        <v>0</v>
      </c>
      <c r="U38" s="28">
        <f>IF(ISERROR(1/VLOOKUP($B38,'Justerad allokering'!$B$2:$AG$462,MATCH(U$2,'Justerad allokering'!$B$2:$AF$2,0),FALSE)),VLOOKUP($B38,'Allokerad kvv'!$B$2:$AV$468,MATCH(U$2,'Allokerad kvv'!$B$2:$AV$2,0),FALSE),VLOOKUP($B38,'Justerad allokering'!$B$2:$AG$462,MATCH(U$2,'Justerad allokering'!$B$2:$AF$2,0),FALSE))</f>
        <v>0</v>
      </c>
      <c r="V38" s="28">
        <f>IF(ISERROR(1/VLOOKUP($B38,'Justerad allokering'!$B$2:$AG$462,MATCH(V$2,'Justerad allokering'!$B$2:$AF$2,0),FALSE)),VLOOKUP($B38,'Allokerad kvv'!$B$2:$AV$468,MATCH(V$2,'Allokerad kvv'!$B$2:$AV$2,0),FALSE),VLOOKUP($B38,'Justerad allokering'!$B$2:$AG$462,MATCH(V$2,'Justerad allokering'!$B$2:$AF$2,0),FALSE))</f>
        <v>0</v>
      </c>
      <c r="W38" s="28">
        <f>IF(ISERROR(1/VLOOKUP($B38,'Justerad allokering'!$B$2:$AG$462,MATCH(W$2,'Justerad allokering'!$B$2:$AF$2,0),FALSE)),VLOOKUP($B38,'Allokerad kvv'!$B$2:$AV$468,MATCH(W$2,'Allokerad kvv'!$B$2:$AV$2,0),FALSE),VLOOKUP($B38,'Justerad allokering'!$B$2:$AG$462,MATCH(W$2,'Justerad allokering'!$B$2:$AF$2,0),FALSE))</f>
        <v>0</v>
      </c>
      <c r="X38" s="28">
        <f>IF(ISERROR(1/VLOOKUP($B38,'Justerad allokering'!$B$2:$AG$462,MATCH(X$2,'Justerad allokering'!$B$2:$AF$2,0),FALSE)),VLOOKUP($B38,'Allokerad kvv'!$B$2:$AV$468,MATCH(X$2,'Allokerad kvv'!$B$2:$AV$2,0),FALSE),VLOOKUP($B38,'Justerad allokering'!$B$2:$AG$462,MATCH(X$2,'Justerad allokering'!$B$2:$AF$2,0),FALSE))</f>
        <v>0</v>
      </c>
      <c r="Y38" s="28">
        <f>IF(ISERROR(1/VLOOKUP($B38,'Justerad allokering'!$B$2:$AG$462,MATCH(Y$2,'Justerad allokering'!$B$2:$AF$2,0),FALSE)),VLOOKUP($B38,'Allokerad kvv'!$B$2:$AV$468,MATCH(Y$2,'Allokerad kvv'!$B$2:$AV$2,0),FALSE),VLOOKUP($B38,'Justerad allokering'!$B$2:$AG$462,MATCH(Y$2,'Justerad allokering'!$B$2:$AF$2,0),FALSE))</f>
        <v>0</v>
      </c>
      <c r="Z38" s="28">
        <f>IF(ISERROR(1/VLOOKUP($B38,'Justerad allokering'!$B$2:$AG$462,MATCH(Z$2,'Justerad allokering'!$B$2:$AF$2,0),FALSE)),VLOOKUP($B38,'Allokerad kvv'!$B$2:$AV$468,MATCH(Z$2,'Allokerad kvv'!$B$2:$AV$2,0),FALSE),VLOOKUP($B38,'Justerad allokering'!$B$2:$AG$462,MATCH(Z$2,'Justerad allokering'!$B$2:$AF$2,0),FALSE))</f>
        <v>0</v>
      </c>
      <c r="AA38" s="28"/>
      <c r="AB38" s="28"/>
      <c r="AE38">
        <f t="shared" si="0"/>
        <v>569.06747999999993</v>
      </c>
      <c r="AG38">
        <f t="shared" si="1"/>
        <v>548.76577999999995</v>
      </c>
      <c r="AH38">
        <f t="shared" si="2"/>
        <v>548.76577999999995</v>
      </c>
      <c r="AI38" s="55">
        <f>IF(AH38=0,"",AH38/VLOOKUP(B38,Kraftvärmeprod!$B$1:$BC$480,MATCH("Summa tillförd energi exklusive rökgaskondensering",Kraftvärmeprod!$B$1:$BC$1,0),FALSE))</f>
        <v>0.62659516550771299</v>
      </c>
    </row>
    <row r="39" spans="1:35" x14ac:dyDescent="0.35">
      <c r="A39" s="28" t="s">
        <v>57</v>
      </c>
      <c r="B39" s="28" t="s">
        <v>59</v>
      </c>
      <c r="C39" s="28">
        <f>IF(ISERROR(1/VLOOKUP($B39,'Justerad allokering'!$B$2:$AG$462,MATCH(C$2,'Justerad allokering'!$B$2:$AF$2,0),FALSE)),VLOOKUP($B39,'Allokerad kvv'!$B$2:$AV$468,MATCH(C$2,'Allokerad kvv'!$B$2:$AV$2,0),FALSE),VLOOKUP($B39,'Justerad allokering'!$B$2:$AG$462,MATCH(C$2,'Justerad allokering'!$B$2:$AF$2,0),FALSE))</f>
        <v>0</v>
      </c>
      <c r="D39" s="28">
        <f>IF(ISERROR(1/VLOOKUP($B39,'Justerad allokering'!$B$2:$AG$462,MATCH(D$2,'Justerad allokering'!$B$2:$AF$2,0),FALSE)),VLOOKUP($B39,'Allokerad kvv'!$B$2:$AV$468,MATCH(D$2,'Allokerad kvv'!$B$2:$AV$2,0),FALSE),VLOOKUP($B39,'Justerad allokering'!$B$2:$AG$462,MATCH(D$2,'Justerad allokering'!$B$2:$AF$2,0),FALSE))</f>
        <v>0</v>
      </c>
      <c r="E39" s="28">
        <f>IF(ISERROR(1/VLOOKUP($B39,'Justerad allokering'!$B$2:$AG$462,MATCH(E$2,'Justerad allokering'!$B$2:$AF$2,0),FALSE)),VLOOKUP($B39,'Allokerad kvv'!$B$2:$AV$468,MATCH(E$2,'Allokerad kvv'!$B$2:$AV$2,0),FALSE),VLOOKUP($B39,'Justerad allokering'!$B$2:$AG$462,MATCH(E$2,'Justerad allokering'!$B$2:$AF$2,0),FALSE))</f>
        <v>0</v>
      </c>
      <c r="F39" s="28">
        <f>IF(ISERROR(1/VLOOKUP($B39,'Justerad allokering'!$B$2:$AG$462,MATCH(F$2,'Justerad allokering'!$B$2:$AF$2,0),FALSE)),VLOOKUP($B39,'Allokerad kvv'!$B$2:$AV$468,MATCH(F$2,'Allokerad kvv'!$B$2:$AV$2,0),FALSE),VLOOKUP($B39,'Justerad allokering'!$B$2:$AG$462,MATCH(F$2,'Justerad allokering'!$B$2:$AF$2,0),FALSE))</f>
        <v>0</v>
      </c>
      <c r="G39" s="28">
        <f>IF(ISERROR(1/VLOOKUP($B39,'Justerad allokering'!$B$2:$AG$462,MATCH(G$2,'Justerad allokering'!$B$2:$AF$2,0),FALSE)),VLOOKUP($B39,'Allokerad kvv'!$B$2:$AV$468,MATCH(G$2,'Allokerad kvv'!$B$2:$AV$2,0),FALSE),VLOOKUP($B39,'Justerad allokering'!$B$2:$AG$462,MATCH(G$2,'Justerad allokering'!$B$2:$AF$2,0),FALSE))</f>
        <v>0</v>
      </c>
      <c r="H39" s="28">
        <f>IF(ISERROR(1/VLOOKUP($B39,'Justerad allokering'!$B$2:$AG$462,MATCH(H$2,'Justerad allokering'!$B$2:$AF$2,0),FALSE)),VLOOKUP($B39,'Allokerad kvv'!$B$2:$AV$468,MATCH(H$2,'Allokerad kvv'!$B$2:$AV$2,0),FALSE),VLOOKUP($B39,'Justerad allokering'!$B$2:$AG$462,MATCH(H$2,'Justerad allokering'!$B$2:$AF$2,0),FALSE))</f>
        <v>0</v>
      </c>
      <c r="I39" s="28">
        <f>IF(ISERROR(1/VLOOKUP($B39,'Justerad allokering'!$B$2:$AG$462,MATCH(I$2,'Justerad allokering'!$B$2:$AF$2,0),FALSE)),VLOOKUP($B39,'Allokerad kvv'!$B$2:$AV$468,MATCH(I$2,'Allokerad kvv'!$B$2:$AV$2,0),FALSE),VLOOKUP($B39,'Justerad allokering'!$B$2:$AG$462,MATCH(I$2,'Justerad allokering'!$B$2:$AF$2,0),FALSE))</f>
        <v>0</v>
      </c>
      <c r="J39" s="28">
        <f>IF(ISERROR(1/VLOOKUP($B39,'Justerad allokering'!$B$2:$AG$462,MATCH(J$2,'Justerad allokering'!$B$2:$AF$2,0),FALSE)),VLOOKUP($B39,'Allokerad kvv'!$B$2:$AV$468,MATCH(J$2,'Allokerad kvv'!$B$2:$AV$2,0),FALSE),VLOOKUP($B39,'Justerad allokering'!$B$2:$AG$462,MATCH(J$2,'Justerad allokering'!$B$2:$AF$2,0),FALSE))</f>
        <v>0</v>
      </c>
      <c r="K39" s="28">
        <f>IF(ISERROR(1/VLOOKUP($B39,'Justerad allokering'!$B$2:$AG$462,MATCH(K$2,'Justerad allokering'!$B$2:$AF$2,0),FALSE)),VLOOKUP($B39,'Allokerad kvv'!$B$2:$AV$468,MATCH(K$2,'Allokerad kvv'!$B$2:$AV$2,0),FALSE),VLOOKUP($B39,'Justerad allokering'!$B$2:$AG$462,MATCH(K$2,'Justerad allokering'!$B$2:$AF$2,0),FALSE))</f>
        <v>0</v>
      </c>
      <c r="L39" s="28">
        <f>IF(ISERROR(1/VLOOKUP($B39,'Justerad allokering'!$B$2:$AG$462,MATCH(L$2,'Justerad allokering'!$B$2:$AF$2,0),FALSE)),VLOOKUP($B39,'Allokerad kvv'!$B$2:$AV$468,MATCH(L$2,'Allokerad kvv'!$B$2:$AV$2,0),FALSE),VLOOKUP($B39,'Justerad allokering'!$B$2:$AG$462,MATCH(L$2,'Justerad allokering'!$B$2:$AF$2,0),FALSE))</f>
        <v>0</v>
      </c>
      <c r="M39" s="28">
        <f>IF(ISERROR(1/VLOOKUP($B39,'Justerad allokering'!$B$2:$AG$462,MATCH(M$2,'Justerad allokering'!$B$2:$AF$2,0),FALSE)),VLOOKUP($B39,'Allokerad kvv'!$B$2:$AV$468,MATCH(M$2,'Allokerad kvv'!$B$2:$AV$2,0),FALSE),VLOOKUP($B39,'Justerad allokering'!$B$2:$AG$462,MATCH(M$2,'Justerad allokering'!$B$2:$AF$2,0),FALSE))</f>
        <v>0</v>
      </c>
      <c r="N39" s="28">
        <f>IF(ISERROR(1/VLOOKUP($B39,'Justerad allokering'!$B$2:$AG$462,MATCH(N$2,'Justerad allokering'!$B$2:$AF$2,0),FALSE)),VLOOKUP($B39,'Allokerad kvv'!$B$2:$AV$468,MATCH(N$2,'Allokerad kvv'!$B$2:$AV$2,0),FALSE),VLOOKUP($B39,'Justerad allokering'!$B$2:$AG$462,MATCH(N$2,'Justerad allokering'!$B$2:$AF$2,0),FALSE))</f>
        <v>0</v>
      </c>
      <c r="O39" s="28">
        <f>IF(ISERROR(1/VLOOKUP($B39,'Justerad allokering'!$B$2:$AG$462,MATCH(O$2,'Justerad allokering'!$B$2:$AF$2,0),FALSE)),VLOOKUP($B39,'Allokerad kvv'!$B$2:$AV$468,MATCH(O$2,'Allokerad kvv'!$B$2:$AV$2,0),FALSE),VLOOKUP($B39,'Justerad allokering'!$B$2:$AG$462,MATCH(O$2,'Justerad allokering'!$B$2:$AF$2,0),FALSE))</f>
        <v>0</v>
      </c>
      <c r="P39" s="28">
        <f>IF(ISERROR(1/VLOOKUP($B39,'Justerad allokering'!$B$2:$AG$462,MATCH(P$2,'Justerad allokering'!$B$2:$AF$2,0),FALSE)),VLOOKUP($B39,'Allokerad kvv'!$B$2:$AV$468,MATCH(P$2,'Allokerad kvv'!$B$2:$AV$2,0),FALSE),VLOOKUP($B39,'Justerad allokering'!$B$2:$AG$462,MATCH(P$2,'Justerad allokering'!$B$2:$AF$2,0),FALSE))</f>
        <v>0</v>
      </c>
      <c r="Q39" s="28">
        <f>IF(ISERROR(1/VLOOKUP($B39,'Justerad allokering'!$B$2:$AG$462,MATCH(Q$2,'Justerad allokering'!$B$2:$AF$2,0),FALSE)),VLOOKUP($B39,'Allokerad kvv'!$B$2:$AV$468,MATCH(Q$2,'Allokerad kvv'!$B$2:$AV$2,0),FALSE),VLOOKUP($B39,'Justerad allokering'!$B$2:$AG$462,MATCH(Q$2,'Justerad allokering'!$B$2:$AF$2,0),FALSE))</f>
        <v>0</v>
      </c>
      <c r="R39" s="28">
        <f>IF(ISERROR(1/VLOOKUP($B39,'Justerad allokering'!$B$2:$AG$462,MATCH(R$2,'Justerad allokering'!$B$2:$AF$2,0),FALSE)),VLOOKUP($B39,'Allokerad kvv'!$B$2:$AV$468,MATCH(R$2,'Allokerad kvv'!$B$2:$AV$2,0),FALSE),VLOOKUP($B39,'Justerad allokering'!$B$2:$AG$462,MATCH(R$2,'Justerad allokering'!$B$2:$AF$2,0),FALSE))</f>
        <v>0</v>
      </c>
      <c r="S39" s="28">
        <f>IF(ISERROR(1/VLOOKUP($B39,'Justerad allokering'!$B$2:$AG$462,MATCH(S$2,'Justerad allokering'!$B$2:$AF$2,0),FALSE)),VLOOKUP($B39,'Allokerad kvv'!$B$2:$AV$468,MATCH(S$2,'Allokerad kvv'!$B$2:$AV$2,0),FALSE),VLOOKUP($B39,'Justerad allokering'!$B$2:$AG$462,MATCH(S$2,'Justerad allokering'!$B$2:$AF$2,0),FALSE))</f>
        <v>0</v>
      </c>
      <c r="T39" s="28">
        <f>IF(ISERROR(1/VLOOKUP($B39,'Justerad allokering'!$B$2:$AG$462,MATCH(T$2,'Justerad allokering'!$B$2:$AF$2,0),FALSE)),VLOOKUP($B39,'Allokerad kvv'!$B$2:$AV$468,MATCH(T$2,'Allokerad kvv'!$B$2:$AV$2,0),FALSE),VLOOKUP($B39,'Justerad allokering'!$B$2:$AG$462,MATCH(T$2,'Justerad allokering'!$B$2:$AF$2,0),FALSE))</f>
        <v>0</v>
      </c>
      <c r="U39" s="28">
        <f>IF(ISERROR(1/VLOOKUP($B39,'Justerad allokering'!$B$2:$AG$462,MATCH(U$2,'Justerad allokering'!$B$2:$AF$2,0),FALSE)),VLOOKUP($B39,'Allokerad kvv'!$B$2:$AV$468,MATCH(U$2,'Allokerad kvv'!$B$2:$AV$2,0),FALSE),VLOOKUP($B39,'Justerad allokering'!$B$2:$AG$462,MATCH(U$2,'Justerad allokering'!$B$2:$AF$2,0),FALSE))</f>
        <v>0</v>
      </c>
      <c r="V39" s="28">
        <f>IF(ISERROR(1/VLOOKUP($B39,'Justerad allokering'!$B$2:$AG$462,MATCH(V$2,'Justerad allokering'!$B$2:$AF$2,0),FALSE)),VLOOKUP($B39,'Allokerad kvv'!$B$2:$AV$468,MATCH(V$2,'Allokerad kvv'!$B$2:$AV$2,0),FALSE),VLOOKUP($B39,'Justerad allokering'!$B$2:$AG$462,MATCH(V$2,'Justerad allokering'!$B$2:$AF$2,0),FALSE))</f>
        <v>0</v>
      </c>
      <c r="W39" s="28">
        <f>IF(ISERROR(1/VLOOKUP($B39,'Justerad allokering'!$B$2:$AG$462,MATCH(W$2,'Justerad allokering'!$B$2:$AF$2,0),FALSE)),VLOOKUP($B39,'Allokerad kvv'!$B$2:$AV$468,MATCH(W$2,'Allokerad kvv'!$B$2:$AV$2,0),FALSE),VLOOKUP($B39,'Justerad allokering'!$B$2:$AG$462,MATCH(W$2,'Justerad allokering'!$B$2:$AF$2,0),FALSE))</f>
        <v>0</v>
      </c>
      <c r="X39" s="28">
        <f>IF(ISERROR(1/VLOOKUP($B39,'Justerad allokering'!$B$2:$AG$462,MATCH(X$2,'Justerad allokering'!$B$2:$AF$2,0),FALSE)),VLOOKUP($B39,'Allokerad kvv'!$B$2:$AV$468,MATCH(X$2,'Allokerad kvv'!$B$2:$AV$2,0),FALSE),VLOOKUP($B39,'Justerad allokering'!$B$2:$AG$462,MATCH(X$2,'Justerad allokering'!$B$2:$AF$2,0),FALSE))</f>
        <v>0</v>
      </c>
      <c r="Y39" s="28">
        <f>IF(ISERROR(1/VLOOKUP($B39,'Justerad allokering'!$B$2:$AG$462,MATCH(Y$2,'Justerad allokering'!$B$2:$AF$2,0),FALSE)),VLOOKUP($B39,'Allokerad kvv'!$B$2:$AV$468,MATCH(Y$2,'Allokerad kvv'!$B$2:$AV$2,0),FALSE),VLOOKUP($B39,'Justerad allokering'!$B$2:$AG$462,MATCH(Y$2,'Justerad allokering'!$B$2:$AF$2,0),FALSE))</f>
        <v>0</v>
      </c>
      <c r="Z39" s="28">
        <f>IF(ISERROR(1/VLOOKUP($B39,'Justerad allokering'!$B$2:$AG$462,MATCH(Z$2,'Justerad allokering'!$B$2:$AF$2,0),FALSE)),VLOOKUP($B39,'Allokerad kvv'!$B$2:$AV$468,MATCH(Z$2,'Allokerad kvv'!$B$2:$AV$2,0),FALSE),VLOOKUP($B39,'Justerad allokering'!$B$2:$AG$462,MATCH(Z$2,'Justerad allokering'!$B$2:$AF$2,0),FALSE))</f>
        <v>0</v>
      </c>
      <c r="AA39" s="28"/>
      <c r="AB39" s="28"/>
      <c r="AE39">
        <f t="shared" si="0"/>
        <v>0</v>
      </c>
      <c r="AG39">
        <f t="shared" si="1"/>
        <v>0</v>
      </c>
      <c r="AH39">
        <f t="shared" si="2"/>
        <v>0</v>
      </c>
      <c r="AI39" s="55" t="str">
        <f>IF(AH39=0,"",AH39/VLOOKUP(B39,Kraftvärmeprod!$B$1:$BC$480,MATCH("Summa tillförd energi exklusive rökgaskondensering",Kraftvärmeprod!$B$1:$BC$1,0),FALSE))</f>
        <v/>
      </c>
    </row>
    <row r="40" spans="1:35" x14ac:dyDescent="0.35">
      <c r="A40" s="28" t="s">
        <v>60</v>
      </c>
      <c r="B40" s="28" t="s">
        <v>61</v>
      </c>
      <c r="C40" s="28">
        <f>IF(ISERROR(1/VLOOKUP($B40,'Justerad allokering'!$B$2:$AG$462,MATCH(C$2,'Justerad allokering'!$B$2:$AF$2,0),FALSE)),VLOOKUP($B40,'Allokerad kvv'!$B$2:$AV$468,MATCH(C$2,'Allokerad kvv'!$B$2:$AV$2,0),FALSE),VLOOKUP($B40,'Justerad allokering'!$B$2:$AG$462,MATCH(C$2,'Justerad allokering'!$B$2:$AF$2,0),FALSE))</f>
        <v>0</v>
      </c>
      <c r="D40" s="28">
        <f>IF(ISERROR(1/VLOOKUP($B40,'Justerad allokering'!$B$2:$AG$462,MATCH(D$2,'Justerad allokering'!$B$2:$AF$2,0),FALSE)),VLOOKUP($B40,'Allokerad kvv'!$B$2:$AV$468,MATCH(D$2,'Allokerad kvv'!$B$2:$AV$2,0),FALSE),VLOOKUP($B40,'Justerad allokering'!$B$2:$AG$462,MATCH(D$2,'Justerad allokering'!$B$2:$AF$2,0),FALSE))</f>
        <v>0</v>
      </c>
      <c r="E40" s="28">
        <f>IF(ISERROR(1/VLOOKUP($B40,'Justerad allokering'!$B$2:$AG$462,MATCH(E$2,'Justerad allokering'!$B$2:$AF$2,0),FALSE)),VLOOKUP($B40,'Allokerad kvv'!$B$2:$AV$468,MATCH(E$2,'Allokerad kvv'!$B$2:$AV$2,0),FALSE),VLOOKUP($B40,'Justerad allokering'!$B$2:$AG$462,MATCH(E$2,'Justerad allokering'!$B$2:$AF$2,0),FALSE))</f>
        <v>0</v>
      </c>
      <c r="F40" s="28">
        <f>IF(ISERROR(1/VLOOKUP($B40,'Justerad allokering'!$B$2:$AG$462,MATCH(F$2,'Justerad allokering'!$B$2:$AF$2,0),FALSE)),VLOOKUP($B40,'Allokerad kvv'!$B$2:$AV$468,MATCH(F$2,'Allokerad kvv'!$B$2:$AV$2,0),FALSE),VLOOKUP($B40,'Justerad allokering'!$B$2:$AG$462,MATCH(F$2,'Justerad allokering'!$B$2:$AF$2,0),FALSE))</f>
        <v>0</v>
      </c>
      <c r="G40" s="28">
        <f>IF(ISERROR(1/VLOOKUP($B40,'Justerad allokering'!$B$2:$AG$462,MATCH(G$2,'Justerad allokering'!$B$2:$AF$2,0),FALSE)),VLOOKUP($B40,'Allokerad kvv'!$B$2:$AV$468,MATCH(G$2,'Allokerad kvv'!$B$2:$AV$2,0),FALSE),VLOOKUP($B40,'Justerad allokering'!$B$2:$AG$462,MATCH(G$2,'Justerad allokering'!$B$2:$AF$2,0),FALSE))</f>
        <v>0</v>
      </c>
      <c r="H40" s="28">
        <f>IF(ISERROR(1/VLOOKUP($B40,'Justerad allokering'!$B$2:$AG$462,MATCH(H$2,'Justerad allokering'!$B$2:$AF$2,0),FALSE)),VLOOKUP($B40,'Allokerad kvv'!$B$2:$AV$468,MATCH(H$2,'Allokerad kvv'!$B$2:$AV$2,0),FALSE),VLOOKUP($B40,'Justerad allokering'!$B$2:$AG$462,MATCH(H$2,'Justerad allokering'!$B$2:$AF$2,0),FALSE))</f>
        <v>0</v>
      </c>
      <c r="I40" s="28">
        <f>IF(ISERROR(1/VLOOKUP($B40,'Justerad allokering'!$B$2:$AG$462,MATCH(I$2,'Justerad allokering'!$B$2:$AF$2,0),FALSE)),VLOOKUP($B40,'Allokerad kvv'!$B$2:$AV$468,MATCH(I$2,'Allokerad kvv'!$B$2:$AV$2,0),FALSE),VLOOKUP($B40,'Justerad allokering'!$B$2:$AG$462,MATCH(I$2,'Justerad allokering'!$B$2:$AF$2,0),FALSE))</f>
        <v>0</v>
      </c>
      <c r="J40" s="28">
        <f>IF(ISERROR(1/VLOOKUP($B40,'Justerad allokering'!$B$2:$AG$462,MATCH(J$2,'Justerad allokering'!$B$2:$AF$2,0),FALSE)),VLOOKUP($B40,'Allokerad kvv'!$B$2:$AV$468,MATCH(J$2,'Allokerad kvv'!$B$2:$AV$2,0),FALSE),VLOOKUP($B40,'Justerad allokering'!$B$2:$AG$462,MATCH(J$2,'Justerad allokering'!$B$2:$AF$2,0),FALSE))</f>
        <v>0</v>
      </c>
      <c r="K40" s="28">
        <f>IF(ISERROR(1/VLOOKUP($B40,'Justerad allokering'!$B$2:$AG$462,MATCH(K$2,'Justerad allokering'!$B$2:$AF$2,0),FALSE)),VLOOKUP($B40,'Allokerad kvv'!$B$2:$AV$468,MATCH(K$2,'Allokerad kvv'!$B$2:$AV$2,0),FALSE),VLOOKUP($B40,'Justerad allokering'!$B$2:$AG$462,MATCH(K$2,'Justerad allokering'!$B$2:$AF$2,0),FALSE))</f>
        <v>0</v>
      </c>
      <c r="L40" s="28">
        <f>IF(ISERROR(1/VLOOKUP($B40,'Justerad allokering'!$B$2:$AG$462,MATCH(L$2,'Justerad allokering'!$B$2:$AF$2,0),FALSE)),VLOOKUP($B40,'Allokerad kvv'!$B$2:$AV$468,MATCH(L$2,'Allokerad kvv'!$B$2:$AV$2,0),FALSE),VLOOKUP($B40,'Justerad allokering'!$B$2:$AG$462,MATCH(L$2,'Justerad allokering'!$B$2:$AF$2,0),FALSE))</f>
        <v>0</v>
      </c>
      <c r="M40" s="28">
        <f>IF(ISERROR(1/VLOOKUP($B40,'Justerad allokering'!$B$2:$AG$462,MATCH(M$2,'Justerad allokering'!$B$2:$AF$2,0),FALSE)),VLOOKUP($B40,'Allokerad kvv'!$B$2:$AV$468,MATCH(M$2,'Allokerad kvv'!$B$2:$AV$2,0),FALSE),VLOOKUP($B40,'Justerad allokering'!$B$2:$AG$462,MATCH(M$2,'Justerad allokering'!$B$2:$AF$2,0),FALSE))</f>
        <v>0</v>
      </c>
      <c r="N40" s="28">
        <f>IF(ISERROR(1/VLOOKUP($B40,'Justerad allokering'!$B$2:$AG$462,MATCH(N$2,'Justerad allokering'!$B$2:$AF$2,0),FALSE)),VLOOKUP($B40,'Allokerad kvv'!$B$2:$AV$468,MATCH(N$2,'Allokerad kvv'!$B$2:$AV$2,0),FALSE),VLOOKUP($B40,'Justerad allokering'!$B$2:$AG$462,MATCH(N$2,'Justerad allokering'!$B$2:$AF$2,0),FALSE))</f>
        <v>0</v>
      </c>
      <c r="O40" s="28">
        <f>IF(ISERROR(1/VLOOKUP($B40,'Justerad allokering'!$B$2:$AG$462,MATCH(O$2,'Justerad allokering'!$B$2:$AF$2,0),FALSE)),VLOOKUP($B40,'Allokerad kvv'!$B$2:$AV$468,MATCH(O$2,'Allokerad kvv'!$B$2:$AV$2,0),FALSE),VLOOKUP($B40,'Justerad allokering'!$B$2:$AG$462,MATCH(O$2,'Justerad allokering'!$B$2:$AF$2,0),FALSE))</f>
        <v>0</v>
      </c>
      <c r="P40" s="28">
        <f>IF(ISERROR(1/VLOOKUP($B40,'Justerad allokering'!$B$2:$AG$462,MATCH(P$2,'Justerad allokering'!$B$2:$AF$2,0),FALSE)),VLOOKUP($B40,'Allokerad kvv'!$B$2:$AV$468,MATCH(P$2,'Allokerad kvv'!$B$2:$AV$2,0),FALSE),VLOOKUP($B40,'Justerad allokering'!$B$2:$AG$462,MATCH(P$2,'Justerad allokering'!$B$2:$AF$2,0),FALSE))</f>
        <v>0</v>
      </c>
      <c r="Q40" s="28">
        <f>IF(ISERROR(1/VLOOKUP($B40,'Justerad allokering'!$B$2:$AG$462,MATCH(Q$2,'Justerad allokering'!$B$2:$AF$2,0),FALSE)),VLOOKUP($B40,'Allokerad kvv'!$B$2:$AV$468,MATCH(Q$2,'Allokerad kvv'!$B$2:$AV$2,0),FALSE),VLOOKUP($B40,'Justerad allokering'!$B$2:$AG$462,MATCH(Q$2,'Justerad allokering'!$B$2:$AF$2,0),FALSE))</f>
        <v>0</v>
      </c>
      <c r="R40" s="28">
        <f>IF(ISERROR(1/VLOOKUP($B40,'Justerad allokering'!$B$2:$AG$462,MATCH(R$2,'Justerad allokering'!$B$2:$AF$2,0),FALSE)),VLOOKUP($B40,'Allokerad kvv'!$B$2:$AV$468,MATCH(R$2,'Allokerad kvv'!$B$2:$AV$2,0),FALSE),VLOOKUP($B40,'Justerad allokering'!$B$2:$AG$462,MATCH(R$2,'Justerad allokering'!$B$2:$AF$2,0),FALSE))</f>
        <v>0</v>
      </c>
      <c r="S40" s="28">
        <f>IF(ISERROR(1/VLOOKUP($B40,'Justerad allokering'!$B$2:$AG$462,MATCH(S$2,'Justerad allokering'!$B$2:$AF$2,0),FALSE)),VLOOKUP($B40,'Allokerad kvv'!$B$2:$AV$468,MATCH(S$2,'Allokerad kvv'!$B$2:$AV$2,0),FALSE),VLOOKUP($B40,'Justerad allokering'!$B$2:$AG$462,MATCH(S$2,'Justerad allokering'!$B$2:$AF$2,0),FALSE))</f>
        <v>0</v>
      </c>
      <c r="T40" s="28">
        <f>IF(ISERROR(1/VLOOKUP($B40,'Justerad allokering'!$B$2:$AG$462,MATCH(T$2,'Justerad allokering'!$B$2:$AF$2,0),FALSE)),VLOOKUP($B40,'Allokerad kvv'!$B$2:$AV$468,MATCH(T$2,'Allokerad kvv'!$B$2:$AV$2,0),FALSE),VLOOKUP($B40,'Justerad allokering'!$B$2:$AG$462,MATCH(T$2,'Justerad allokering'!$B$2:$AF$2,0),FALSE))</f>
        <v>0</v>
      </c>
      <c r="U40" s="28">
        <f>IF(ISERROR(1/VLOOKUP($B40,'Justerad allokering'!$B$2:$AG$462,MATCH(U$2,'Justerad allokering'!$B$2:$AF$2,0),FALSE)),VLOOKUP($B40,'Allokerad kvv'!$B$2:$AV$468,MATCH(U$2,'Allokerad kvv'!$B$2:$AV$2,0),FALSE),VLOOKUP($B40,'Justerad allokering'!$B$2:$AG$462,MATCH(U$2,'Justerad allokering'!$B$2:$AF$2,0),FALSE))</f>
        <v>0</v>
      </c>
      <c r="V40" s="28">
        <f>IF(ISERROR(1/VLOOKUP($B40,'Justerad allokering'!$B$2:$AG$462,MATCH(V$2,'Justerad allokering'!$B$2:$AF$2,0),FALSE)),VLOOKUP($B40,'Allokerad kvv'!$B$2:$AV$468,MATCH(V$2,'Allokerad kvv'!$B$2:$AV$2,0),FALSE),VLOOKUP($B40,'Justerad allokering'!$B$2:$AG$462,MATCH(V$2,'Justerad allokering'!$B$2:$AF$2,0),FALSE))</f>
        <v>0</v>
      </c>
      <c r="W40" s="28">
        <f>IF(ISERROR(1/VLOOKUP($B40,'Justerad allokering'!$B$2:$AG$462,MATCH(W$2,'Justerad allokering'!$B$2:$AF$2,0),FALSE)),VLOOKUP($B40,'Allokerad kvv'!$B$2:$AV$468,MATCH(W$2,'Allokerad kvv'!$B$2:$AV$2,0),FALSE),VLOOKUP($B40,'Justerad allokering'!$B$2:$AG$462,MATCH(W$2,'Justerad allokering'!$B$2:$AF$2,0),FALSE))</f>
        <v>0</v>
      </c>
      <c r="X40" s="28">
        <f>IF(ISERROR(1/VLOOKUP($B40,'Justerad allokering'!$B$2:$AG$462,MATCH(X$2,'Justerad allokering'!$B$2:$AF$2,0),FALSE)),VLOOKUP($B40,'Allokerad kvv'!$B$2:$AV$468,MATCH(X$2,'Allokerad kvv'!$B$2:$AV$2,0),FALSE),VLOOKUP($B40,'Justerad allokering'!$B$2:$AG$462,MATCH(X$2,'Justerad allokering'!$B$2:$AF$2,0),FALSE))</f>
        <v>0</v>
      </c>
      <c r="Y40" s="28">
        <f>IF(ISERROR(1/VLOOKUP($B40,'Justerad allokering'!$B$2:$AG$462,MATCH(Y$2,'Justerad allokering'!$B$2:$AF$2,0),FALSE)),VLOOKUP($B40,'Allokerad kvv'!$B$2:$AV$468,MATCH(Y$2,'Allokerad kvv'!$B$2:$AV$2,0),FALSE),VLOOKUP($B40,'Justerad allokering'!$B$2:$AG$462,MATCH(Y$2,'Justerad allokering'!$B$2:$AF$2,0),FALSE))</f>
        <v>0</v>
      </c>
      <c r="Z40" s="28">
        <f>IF(ISERROR(1/VLOOKUP($B40,'Justerad allokering'!$B$2:$AG$462,MATCH(Z$2,'Justerad allokering'!$B$2:$AF$2,0),FALSE)),VLOOKUP($B40,'Allokerad kvv'!$B$2:$AV$468,MATCH(Z$2,'Allokerad kvv'!$B$2:$AV$2,0),FALSE),VLOOKUP($B40,'Justerad allokering'!$B$2:$AG$462,MATCH(Z$2,'Justerad allokering'!$B$2:$AF$2,0),FALSE))</f>
        <v>0</v>
      </c>
      <c r="AA40" s="28"/>
      <c r="AB40" s="28"/>
      <c r="AE40">
        <f t="shared" si="0"/>
        <v>0</v>
      </c>
      <c r="AG40">
        <f t="shared" si="1"/>
        <v>0</v>
      </c>
      <c r="AH40">
        <f t="shared" si="2"/>
        <v>0</v>
      </c>
      <c r="AI40" s="55" t="str">
        <f>IF(AH40=0,"",AH40/VLOOKUP(B40,Kraftvärmeprod!$B$1:$BC$480,MATCH("Summa tillförd energi exklusive rökgaskondensering",Kraftvärmeprod!$B$1:$BC$1,0),FALSE))</f>
        <v/>
      </c>
    </row>
    <row r="41" spans="1:35" x14ac:dyDescent="0.35">
      <c r="A41" s="28" t="s">
        <v>62</v>
      </c>
      <c r="B41" s="28" t="s">
        <v>63</v>
      </c>
      <c r="C41" s="28">
        <f>IF(ISERROR(1/VLOOKUP($B41,'Justerad allokering'!$B$2:$AG$462,MATCH(C$2,'Justerad allokering'!$B$2:$AF$2,0),FALSE)),VLOOKUP($B41,'Allokerad kvv'!$B$2:$AV$468,MATCH(C$2,'Allokerad kvv'!$B$2:$AV$2,0),FALSE),VLOOKUP($B41,'Justerad allokering'!$B$2:$AG$462,MATCH(C$2,'Justerad allokering'!$B$2:$AF$2,0),FALSE))</f>
        <v>0</v>
      </c>
      <c r="D41" s="28">
        <f>IF(ISERROR(1/VLOOKUP($B41,'Justerad allokering'!$B$2:$AG$462,MATCH(D$2,'Justerad allokering'!$B$2:$AF$2,0),FALSE)),VLOOKUP($B41,'Allokerad kvv'!$B$2:$AV$468,MATCH(D$2,'Allokerad kvv'!$B$2:$AV$2,0),FALSE),VLOOKUP($B41,'Justerad allokering'!$B$2:$AG$462,MATCH(D$2,'Justerad allokering'!$B$2:$AF$2,0),FALSE))</f>
        <v>0</v>
      </c>
      <c r="E41" s="28">
        <f>IF(ISERROR(1/VLOOKUP($B41,'Justerad allokering'!$B$2:$AG$462,MATCH(E$2,'Justerad allokering'!$B$2:$AF$2,0),FALSE)),VLOOKUP($B41,'Allokerad kvv'!$B$2:$AV$468,MATCH(E$2,'Allokerad kvv'!$B$2:$AV$2,0),FALSE),VLOOKUP($B41,'Justerad allokering'!$B$2:$AG$462,MATCH(E$2,'Justerad allokering'!$B$2:$AF$2,0),FALSE))</f>
        <v>0</v>
      </c>
      <c r="F41" s="28">
        <f>IF(ISERROR(1/VLOOKUP($B41,'Justerad allokering'!$B$2:$AG$462,MATCH(F$2,'Justerad allokering'!$B$2:$AF$2,0),FALSE)),VLOOKUP($B41,'Allokerad kvv'!$B$2:$AV$468,MATCH(F$2,'Allokerad kvv'!$B$2:$AV$2,0),FALSE),VLOOKUP($B41,'Justerad allokering'!$B$2:$AG$462,MATCH(F$2,'Justerad allokering'!$B$2:$AF$2,0),FALSE))</f>
        <v>0</v>
      </c>
      <c r="G41" s="28">
        <f>IF(ISERROR(1/VLOOKUP($B41,'Justerad allokering'!$B$2:$AG$462,MATCH(G$2,'Justerad allokering'!$B$2:$AF$2,0),FALSE)),VLOOKUP($B41,'Allokerad kvv'!$B$2:$AV$468,MATCH(G$2,'Allokerad kvv'!$B$2:$AV$2,0),FALSE),VLOOKUP($B41,'Justerad allokering'!$B$2:$AG$462,MATCH(G$2,'Justerad allokering'!$B$2:$AF$2,0),FALSE))</f>
        <v>0</v>
      </c>
      <c r="H41" s="28">
        <f>IF(ISERROR(1/VLOOKUP($B41,'Justerad allokering'!$B$2:$AG$462,MATCH(H$2,'Justerad allokering'!$B$2:$AF$2,0),FALSE)),VLOOKUP($B41,'Allokerad kvv'!$B$2:$AV$468,MATCH(H$2,'Allokerad kvv'!$B$2:$AV$2,0),FALSE),VLOOKUP($B41,'Justerad allokering'!$B$2:$AG$462,MATCH(H$2,'Justerad allokering'!$B$2:$AF$2,0),FALSE))</f>
        <v>0</v>
      </c>
      <c r="I41" s="28">
        <f>IF(ISERROR(1/VLOOKUP($B41,'Justerad allokering'!$B$2:$AG$462,MATCH(I$2,'Justerad allokering'!$B$2:$AF$2,0),FALSE)),VLOOKUP($B41,'Allokerad kvv'!$B$2:$AV$468,MATCH(I$2,'Allokerad kvv'!$B$2:$AV$2,0),FALSE),VLOOKUP($B41,'Justerad allokering'!$B$2:$AG$462,MATCH(I$2,'Justerad allokering'!$B$2:$AF$2,0),FALSE))</f>
        <v>0</v>
      </c>
      <c r="J41" s="28">
        <f>IF(ISERROR(1/VLOOKUP($B41,'Justerad allokering'!$B$2:$AG$462,MATCH(J$2,'Justerad allokering'!$B$2:$AF$2,0),FALSE)),VLOOKUP($B41,'Allokerad kvv'!$B$2:$AV$468,MATCH(J$2,'Allokerad kvv'!$B$2:$AV$2,0),FALSE),VLOOKUP($B41,'Justerad allokering'!$B$2:$AG$462,MATCH(J$2,'Justerad allokering'!$B$2:$AF$2,0),FALSE))</f>
        <v>0</v>
      </c>
      <c r="K41" s="28">
        <f>IF(ISERROR(1/VLOOKUP($B41,'Justerad allokering'!$B$2:$AG$462,MATCH(K$2,'Justerad allokering'!$B$2:$AF$2,0),FALSE)),VLOOKUP($B41,'Allokerad kvv'!$B$2:$AV$468,MATCH(K$2,'Allokerad kvv'!$B$2:$AV$2,0),FALSE),VLOOKUP($B41,'Justerad allokering'!$B$2:$AG$462,MATCH(K$2,'Justerad allokering'!$B$2:$AF$2,0),FALSE))</f>
        <v>0</v>
      </c>
      <c r="L41" s="28">
        <f>IF(ISERROR(1/VLOOKUP($B41,'Justerad allokering'!$B$2:$AG$462,MATCH(L$2,'Justerad allokering'!$B$2:$AF$2,0),FALSE)),VLOOKUP($B41,'Allokerad kvv'!$B$2:$AV$468,MATCH(L$2,'Allokerad kvv'!$B$2:$AV$2,0),FALSE),VLOOKUP($B41,'Justerad allokering'!$B$2:$AG$462,MATCH(L$2,'Justerad allokering'!$B$2:$AF$2,0),FALSE))</f>
        <v>0</v>
      </c>
      <c r="M41" s="28">
        <f>IF(ISERROR(1/VLOOKUP($B41,'Justerad allokering'!$B$2:$AG$462,MATCH(M$2,'Justerad allokering'!$B$2:$AF$2,0),FALSE)),VLOOKUP($B41,'Allokerad kvv'!$B$2:$AV$468,MATCH(M$2,'Allokerad kvv'!$B$2:$AV$2,0),FALSE),VLOOKUP($B41,'Justerad allokering'!$B$2:$AG$462,MATCH(M$2,'Justerad allokering'!$B$2:$AF$2,0),FALSE))</f>
        <v>0</v>
      </c>
      <c r="N41" s="28">
        <f>IF(ISERROR(1/VLOOKUP($B41,'Justerad allokering'!$B$2:$AG$462,MATCH(N$2,'Justerad allokering'!$B$2:$AF$2,0),FALSE)),VLOOKUP($B41,'Allokerad kvv'!$B$2:$AV$468,MATCH(N$2,'Allokerad kvv'!$B$2:$AV$2,0),FALSE),VLOOKUP($B41,'Justerad allokering'!$B$2:$AG$462,MATCH(N$2,'Justerad allokering'!$B$2:$AF$2,0),FALSE))</f>
        <v>0</v>
      </c>
      <c r="O41" s="28">
        <f>IF(ISERROR(1/VLOOKUP($B41,'Justerad allokering'!$B$2:$AG$462,MATCH(O$2,'Justerad allokering'!$B$2:$AF$2,0),FALSE)),VLOOKUP($B41,'Allokerad kvv'!$B$2:$AV$468,MATCH(O$2,'Allokerad kvv'!$B$2:$AV$2,0),FALSE),VLOOKUP($B41,'Justerad allokering'!$B$2:$AG$462,MATCH(O$2,'Justerad allokering'!$B$2:$AF$2,0),FALSE))</f>
        <v>0</v>
      </c>
      <c r="P41" s="28">
        <f>IF(ISERROR(1/VLOOKUP($B41,'Justerad allokering'!$B$2:$AG$462,MATCH(P$2,'Justerad allokering'!$B$2:$AF$2,0),FALSE)),VLOOKUP($B41,'Allokerad kvv'!$B$2:$AV$468,MATCH(P$2,'Allokerad kvv'!$B$2:$AV$2,0),FALSE),VLOOKUP($B41,'Justerad allokering'!$B$2:$AG$462,MATCH(P$2,'Justerad allokering'!$B$2:$AF$2,0),FALSE))</f>
        <v>0</v>
      </c>
      <c r="Q41" s="28">
        <f>IF(ISERROR(1/VLOOKUP($B41,'Justerad allokering'!$B$2:$AG$462,MATCH(Q$2,'Justerad allokering'!$B$2:$AF$2,0),FALSE)),VLOOKUP($B41,'Allokerad kvv'!$B$2:$AV$468,MATCH(Q$2,'Allokerad kvv'!$B$2:$AV$2,0),FALSE),VLOOKUP($B41,'Justerad allokering'!$B$2:$AG$462,MATCH(Q$2,'Justerad allokering'!$B$2:$AF$2,0),FALSE))</f>
        <v>0</v>
      </c>
      <c r="R41" s="28">
        <f>IF(ISERROR(1/VLOOKUP($B41,'Justerad allokering'!$B$2:$AG$462,MATCH(R$2,'Justerad allokering'!$B$2:$AF$2,0),FALSE)),VLOOKUP($B41,'Allokerad kvv'!$B$2:$AV$468,MATCH(R$2,'Allokerad kvv'!$B$2:$AV$2,0),FALSE),VLOOKUP($B41,'Justerad allokering'!$B$2:$AG$462,MATCH(R$2,'Justerad allokering'!$B$2:$AF$2,0),FALSE))</f>
        <v>0</v>
      </c>
      <c r="S41" s="28">
        <f>IF(ISERROR(1/VLOOKUP($B41,'Justerad allokering'!$B$2:$AG$462,MATCH(S$2,'Justerad allokering'!$B$2:$AF$2,0),FALSE)),VLOOKUP($B41,'Allokerad kvv'!$B$2:$AV$468,MATCH(S$2,'Allokerad kvv'!$B$2:$AV$2,0),FALSE),VLOOKUP($B41,'Justerad allokering'!$B$2:$AG$462,MATCH(S$2,'Justerad allokering'!$B$2:$AF$2,0),FALSE))</f>
        <v>0</v>
      </c>
      <c r="T41" s="28">
        <f>IF(ISERROR(1/VLOOKUP($B41,'Justerad allokering'!$B$2:$AG$462,MATCH(T$2,'Justerad allokering'!$B$2:$AF$2,0),FALSE)),VLOOKUP($B41,'Allokerad kvv'!$B$2:$AV$468,MATCH(T$2,'Allokerad kvv'!$B$2:$AV$2,0),FALSE),VLOOKUP($B41,'Justerad allokering'!$B$2:$AG$462,MATCH(T$2,'Justerad allokering'!$B$2:$AF$2,0),FALSE))</f>
        <v>0</v>
      </c>
      <c r="U41" s="28">
        <f>IF(ISERROR(1/VLOOKUP($B41,'Justerad allokering'!$B$2:$AG$462,MATCH(U$2,'Justerad allokering'!$B$2:$AF$2,0),FALSE)),VLOOKUP($B41,'Allokerad kvv'!$B$2:$AV$468,MATCH(U$2,'Allokerad kvv'!$B$2:$AV$2,0),FALSE),VLOOKUP($B41,'Justerad allokering'!$B$2:$AG$462,MATCH(U$2,'Justerad allokering'!$B$2:$AF$2,0),FALSE))</f>
        <v>0</v>
      </c>
      <c r="V41" s="28">
        <f>IF(ISERROR(1/VLOOKUP($B41,'Justerad allokering'!$B$2:$AG$462,MATCH(V$2,'Justerad allokering'!$B$2:$AF$2,0),FALSE)),VLOOKUP($B41,'Allokerad kvv'!$B$2:$AV$468,MATCH(V$2,'Allokerad kvv'!$B$2:$AV$2,0),FALSE),VLOOKUP($B41,'Justerad allokering'!$B$2:$AG$462,MATCH(V$2,'Justerad allokering'!$B$2:$AF$2,0),FALSE))</f>
        <v>0</v>
      </c>
      <c r="W41" s="28">
        <f>IF(ISERROR(1/VLOOKUP($B41,'Justerad allokering'!$B$2:$AG$462,MATCH(W$2,'Justerad allokering'!$B$2:$AF$2,0),FALSE)),VLOOKUP($B41,'Allokerad kvv'!$B$2:$AV$468,MATCH(W$2,'Allokerad kvv'!$B$2:$AV$2,0),FALSE),VLOOKUP($B41,'Justerad allokering'!$B$2:$AG$462,MATCH(W$2,'Justerad allokering'!$B$2:$AF$2,0),FALSE))</f>
        <v>0</v>
      </c>
      <c r="X41" s="28">
        <f>IF(ISERROR(1/VLOOKUP($B41,'Justerad allokering'!$B$2:$AG$462,MATCH(X$2,'Justerad allokering'!$B$2:$AF$2,0),FALSE)),VLOOKUP($B41,'Allokerad kvv'!$B$2:$AV$468,MATCH(X$2,'Allokerad kvv'!$B$2:$AV$2,0),FALSE),VLOOKUP($B41,'Justerad allokering'!$B$2:$AG$462,MATCH(X$2,'Justerad allokering'!$B$2:$AF$2,0),FALSE))</f>
        <v>0</v>
      </c>
      <c r="Y41" s="28">
        <f>IF(ISERROR(1/VLOOKUP($B41,'Justerad allokering'!$B$2:$AG$462,MATCH(Y$2,'Justerad allokering'!$B$2:$AF$2,0),FALSE)),VLOOKUP($B41,'Allokerad kvv'!$B$2:$AV$468,MATCH(Y$2,'Allokerad kvv'!$B$2:$AV$2,0),FALSE),VLOOKUP($B41,'Justerad allokering'!$B$2:$AG$462,MATCH(Y$2,'Justerad allokering'!$B$2:$AF$2,0),FALSE))</f>
        <v>0</v>
      </c>
      <c r="Z41" s="28">
        <f>IF(ISERROR(1/VLOOKUP($B41,'Justerad allokering'!$B$2:$AG$462,MATCH(Z$2,'Justerad allokering'!$B$2:$AF$2,0),FALSE)),VLOOKUP($B41,'Allokerad kvv'!$B$2:$AV$468,MATCH(Z$2,'Allokerad kvv'!$B$2:$AV$2,0),FALSE),VLOOKUP($B41,'Justerad allokering'!$B$2:$AG$462,MATCH(Z$2,'Justerad allokering'!$B$2:$AF$2,0),FALSE))</f>
        <v>0</v>
      </c>
      <c r="AA41" s="28"/>
      <c r="AB41" s="28"/>
      <c r="AE41">
        <f t="shared" si="0"/>
        <v>0</v>
      </c>
      <c r="AG41">
        <f t="shared" si="1"/>
        <v>0</v>
      </c>
      <c r="AH41">
        <f t="shared" si="2"/>
        <v>0</v>
      </c>
      <c r="AI41" s="55" t="str">
        <f>IF(AH41=0,"",AH41/VLOOKUP(B41,Kraftvärmeprod!$B$1:$BC$480,MATCH("Summa tillförd energi exklusive rökgaskondensering",Kraftvärmeprod!$B$1:$BC$1,0),FALSE))</f>
        <v/>
      </c>
    </row>
    <row r="42" spans="1:35" x14ac:dyDescent="0.35">
      <c r="A42" s="28" t="s">
        <v>62</v>
      </c>
      <c r="B42" s="28" t="s">
        <v>64</v>
      </c>
      <c r="C42" s="28">
        <f>IF(ISERROR(1/VLOOKUP($B42,'Justerad allokering'!$B$2:$AG$462,MATCH(C$2,'Justerad allokering'!$B$2:$AF$2,0),FALSE)),VLOOKUP($B42,'Allokerad kvv'!$B$2:$AV$468,MATCH(C$2,'Allokerad kvv'!$B$2:$AV$2,0),FALSE),VLOOKUP($B42,'Justerad allokering'!$B$2:$AG$462,MATCH(C$2,'Justerad allokering'!$B$2:$AF$2,0),FALSE))</f>
        <v>0</v>
      </c>
      <c r="D42" s="28">
        <f>IF(ISERROR(1/VLOOKUP($B42,'Justerad allokering'!$B$2:$AG$462,MATCH(D$2,'Justerad allokering'!$B$2:$AF$2,0),FALSE)),VLOOKUP($B42,'Allokerad kvv'!$B$2:$AV$468,MATCH(D$2,'Allokerad kvv'!$B$2:$AV$2,0),FALSE),VLOOKUP($B42,'Justerad allokering'!$B$2:$AG$462,MATCH(D$2,'Justerad allokering'!$B$2:$AF$2,0),FALSE))</f>
        <v>0</v>
      </c>
      <c r="E42" s="28">
        <f>IF(ISERROR(1/VLOOKUP($B42,'Justerad allokering'!$B$2:$AG$462,MATCH(E$2,'Justerad allokering'!$B$2:$AF$2,0),FALSE)),VLOOKUP($B42,'Allokerad kvv'!$B$2:$AV$468,MATCH(E$2,'Allokerad kvv'!$B$2:$AV$2,0),FALSE),VLOOKUP($B42,'Justerad allokering'!$B$2:$AG$462,MATCH(E$2,'Justerad allokering'!$B$2:$AF$2,0),FALSE))</f>
        <v>0</v>
      </c>
      <c r="F42" s="28">
        <f>IF(ISERROR(1/VLOOKUP($B42,'Justerad allokering'!$B$2:$AG$462,MATCH(F$2,'Justerad allokering'!$B$2:$AF$2,0),FALSE)),VLOOKUP($B42,'Allokerad kvv'!$B$2:$AV$468,MATCH(F$2,'Allokerad kvv'!$B$2:$AV$2,0),FALSE),VLOOKUP($B42,'Justerad allokering'!$B$2:$AG$462,MATCH(F$2,'Justerad allokering'!$B$2:$AF$2,0),FALSE))</f>
        <v>0</v>
      </c>
      <c r="G42" s="28">
        <f>IF(ISERROR(1/VLOOKUP($B42,'Justerad allokering'!$B$2:$AG$462,MATCH(G$2,'Justerad allokering'!$B$2:$AF$2,0),FALSE)),VLOOKUP($B42,'Allokerad kvv'!$B$2:$AV$468,MATCH(G$2,'Allokerad kvv'!$B$2:$AV$2,0),FALSE),VLOOKUP($B42,'Justerad allokering'!$B$2:$AG$462,MATCH(G$2,'Justerad allokering'!$B$2:$AF$2,0),FALSE))</f>
        <v>0</v>
      </c>
      <c r="H42" s="28">
        <f>IF(ISERROR(1/VLOOKUP($B42,'Justerad allokering'!$B$2:$AG$462,MATCH(H$2,'Justerad allokering'!$B$2:$AF$2,0),FALSE)),VLOOKUP($B42,'Allokerad kvv'!$B$2:$AV$468,MATCH(H$2,'Allokerad kvv'!$B$2:$AV$2,0),FALSE),VLOOKUP($B42,'Justerad allokering'!$B$2:$AG$462,MATCH(H$2,'Justerad allokering'!$B$2:$AF$2,0),FALSE))</f>
        <v>0</v>
      </c>
      <c r="I42" s="28">
        <f>IF(ISERROR(1/VLOOKUP($B42,'Justerad allokering'!$B$2:$AG$462,MATCH(I$2,'Justerad allokering'!$B$2:$AF$2,0),FALSE)),VLOOKUP($B42,'Allokerad kvv'!$B$2:$AV$468,MATCH(I$2,'Allokerad kvv'!$B$2:$AV$2,0),FALSE),VLOOKUP($B42,'Justerad allokering'!$B$2:$AG$462,MATCH(I$2,'Justerad allokering'!$B$2:$AF$2,0),FALSE))</f>
        <v>0</v>
      </c>
      <c r="J42" s="28">
        <f>IF(ISERROR(1/VLOOKUP($B42,'Justerad allokering'!$B$2:$AG$462,MATCH(J$2,'Justerad allokering'!$B$2:$AF$2,0),FALSE)),VLOOKUP($B42,'Allokerad kvv'!$B$2:$AV$468,MATCH(J$2,'Allokerad kvv'!$B$2:$AV$2,0),FALSE),VLOOKUP($B42,'Justerad allokering'!$B$2:$AG$462,MATCH(J$2,'Justerad allokering'!$B$2:$AF$2,0),FALSE))</f>
        <v>0</v>
      </c>
      <c r="K42" s="28">
        <f>IF(ISERROR(1/VLOOKUP($B42,'Justerad allokering'!$B$2:$AG$462,MATCH(K$2,'Justerad allokering'!$B$2:$AF$2,0),FALSE)),VLOOKUP($B42,'Allokerad kvv'!$B$2:$AV$468,MATCH(K$2,'Allokerad kvv'!$B$2:$AV$2,0),FALSE),VLOOKUP($B42,'Justerad allokering'!$B$2:$AG$462,MATCH(K$2,'Justerad allokering'!$B$2:$AF$2,0),FALSE))</f>
        <v>0</v>
      </c>
      <c r="L42" s="28">
        <f>IF(ISERROR(1/VLOOKUP($B42,'Justerad allokering'!$B$2:$AG$462,MATCH(L$2,'Justerad allokering'!$B$2:$AF$2,0),FALSE)),VLOOKUP($B42,'Allokerad kvv'!$B$2:$AV$468,MATCH(L$2,'Allokerad kvv'!$B$2:$AV$2,0),FALSE),VLOOKUP($B42,'Justerad allokering'!$B$2:$AG$462,MATCH(L$2,'Justerad allokering'!$B$2:$AF$2,0),FALSE))</f>
        <v>0</v>
      </c>
      <c r="M42" s="28">
        <f>IF(ISERROR(1/VLOOKUP($B42,'Justerad allokering'!$B$2:$AG$462,MATCH(M$2,'Justerad allokering'!$B$2:$AF$2,0),FALSE)),VLOOKUP($B42,'Allokerad kvv'!$B$2:$AV$468,MATCH(M$2,'Allokerad kvv'!$B$2:$AV$2,0),FALSE),VLOOKUP($B42,'Justerad allokering'!$B$2:$AG$462,MATCH(M$2,'Justerad allokering'!$B$2:$AF$2,0),FALSE))</f>
        <v>0</v>
      </c>
      <c r="N42" s="28">
        <f>IF(ISERROR(1/VLOOKUP($B42,'Justerad allokering'!$B$2:$AG$462,MATCH(N$2,'Justerad allokering'!$B$2:$AF$2,0),FALSE)),VLOOKUP($B42,'Allokerad kvv'!$B$2:$AV$468,MATCH(N$2,'Allokerad kvv'!$B$2:$AV$2,0),FALSE),VLOOKUP($B42,'Justerad allokering'!$B$2:$AG$462,MATCH(N$2,'Justerad allokering'!$B$2:$AF$2,0),FALSE))</f>
        <v>0</v>
      </c>
      <c r="O42" s="28">
        <f>IF(ISERROR(1/VLOOKUP($B42,'Justerad allokering'!$B$2:$AG$462,MATCH(O$2,'Justerad allokering'!$B$2:$AF$2,0),FALSE)),VLOOKUP($B42,'Allokerad kvv'!$B$2:$AV$468,MATCH(O$2,'Allokerad kvv'!$B$2:$AV$2,0),FALSE),VLOOKUP($B42,'Justerad allokering'!$B$2:$AG$462,MATCH(O$2,'Justerad allokering'!$B$2:$AF$2,0),FALSE))</f>
        <v>0</v>
      </c>
      <c r="P42" s="28">
        <f>IF(ISERROR(1/VLOOKUP($B42,'Justerad allokering'!$B$2:$AG$462,MATCH(P$2,'Justerad allokering'!$B$2:$AF$2,0),FALSE)),VLOOKUP($B42,'Allokerad kvv'!$B$2:$AV$468,MATCH(P$2,'Allokerad kvv'!$B$2:$AV$2,0),FALSE),VLOOKUP($B42,'Justerad allokering'!$B$2:$AG$462,MATCH(P$2,'Justerad allokering'!$B$2:$AF$2,0),FALSE))</f>
        <v>0</v>
      </c>
      <c r="Q42" s="28">
        <f>IF(ISERROR(1/VLOOKUP($B42,'Justerad allokering'!$B$2:$AG$462,MATCH(Q$2,'Justerad allokering'!$B$2:$AF$2,0),FALSE)),VLOOKUP($B42,'Allokerad kvv'!$B$2:$AV$468,MATCH(Q$2,'Allokerad kvv'!$B$2:$AV$2,0),FALSE),VLOOKUP($B42,'Justerad allokering'!$B$2:$AG$462,MATCH(Q$2,'Justerad allokering'!$B$2:$AF$2,0),FALSE))</f>
        <v>0</v>
      </c>
      <c r="R42" s="28">
        <f>IF(ISERROR(1/VLOOKUP($B42,'Justerad allokering'!$B$2:$AG$462,MATCH(R$2,'Justerad allokering'!$B$2:$AF$2,0),FALSE)),VLOOKUP($B42,'Allokerad kvv'!$B$2:$AV$468,MATCH(R$2,'Allokerad kvv'!$B$2:$AV$2,0),FALSE),VLOOKUP($B42,'Justerad allokering'!$B$2:$AG$462,MATCH(R$2,'Justerad allokering'!$B$2:$AF$2,0),FALSE))</f>
        <v>0</v>
      </c>
      <c r="S42" s="28">
        <f>IF(ISERROR(1/VLOOKUP($B42,'Justerad allokering'!$B$2:$AG$462,MATCH(S$2,'Justerad allokering'!$B$2:$AF$2,0),FALSE)),VLOOKUP($B42,'Allokerad kvv'!$B$2:$AV$468,MATCH(S$2,'Allokerad kvv'!$B$2:$AV$2,0),FALSE),VLOOKUP($B42,'Justerad allokering'!$B$2:$AG$462,MATCH(S$2,'Justerad allokering'!$B$2:$AF$2,0),FALSE))</f>
        <v>0</v>
      </c>
      <c r="T42" s="28">
        <f>IF(ISERROR(1/VLOOKUP($B42,'Justerad allokering'!$B$2:$AG$462,MATCH(T$2,'Justerad allokering'!$B$2:$AF$2,0),FALSE)),VLOOKUP($B42,'Allokerad kvv'!$B$2:$AV$468,MATCH(T$2,'Allokerad kvv'!$B$2:$AV$2,0),FALSE),VLOOKUP($B42,'Justerad allokering'!$B$2:$AG$462,MATCH(T$2,'Justerad allokering'!$B$2:$AF$2,0),FALSE))</f>
        <v>0</v>
      </c>
      <c r="U42" s="28">
        <f>IF(ISERROR(1/VLOOKUP($B42,'Justerad allokering'!$B$2:$AG$462,MATCH(U$2,'Justerad allokering'!$B$2:$AF$2,0),FALSE)),VLOOKUP($B42,'Allokerad kvv'!$B$2:$AV$468,MATCH(U$2,'Allokerad kvv'!$B$2:$AV$2,0),FALSE),VLOOKUP($B42,'Justerad allokering'!$B$2:$AG$462,MATCH(U$2,'Justerad allokering'!$B$2:$AF$2,0),FALSE))</f>
        <v>0</v>
      </c>
      <c r="V42" s="28">
        <f>IF(ISERROR(1/VLOOKUP($B42,'Justerad allokering'!$B$2:$AG$462,MATCH(V$2,'Justerad allokering'!$B$2:$AF$2,0),FALSE)),VLOOKUP($B42,'Allokerad kvv'!$B$2:$AV$468,MATCH(V$2,'Allokerad kvv'!$B$2:$AV$2,0),FALSE),VLOOKUP($B42,'Justerad allokering'!$B$2:$AG$462,MATCH(V$2,'Justerad allokering'!$B$2:$AF$2,0),FALSE))</f>
        <v>0</v>
      </c>
      <c r="W42" s="28">
        <f>IF(ISERROR(1/VLOOKUP($B42,'Justerad allokering'!$B$2:$AG$462,MATCH(W$2,'Justerad allokering'!$B$2:$AF$2,0),FALSE)),VLOOKUP($B42,'Allokerad kvv'!$B$2:$AV$468,MATCH(W$2,'Allokerad kvv'!$B$2:$AV$2,0),FALSE),VLOOKUP($B42,'Justerad allokering'!$B$2:$AG$462,MATCH(W$2,'Justerad allokering'!$B$2:$AF$2,0),FALSE))</f>
        <v>0</v>
      </c>
      <c r="X42" s="28">
        <f>IF(ISERROR(1/VLOOKUP($B42,'Justerad allokering'!$B$2:$AG$462,MATCH(X$2,'Justerad allokering'!$B$2:$AF$2,0),FALSE)),VLOOKUP($B42,'Allokerad kvv'!$B$2:$AV$468,MATCH(X$2,'Allokerad kvv'!$B$2:$AV$2,0),FALSE),VLOOKUP($B42,'Justerad allokering'!$B$2:$AG$462,MATCH(X$2,'Justerad allokering'!$B$2:$AF$2,0),FALSE))</f>
        <v>0</v>
      </c>
      <c r="Y42" s="28">
        <f>IF(ISERROR(1/VLOOKUP($B42,'Justerad allokering'!$B$2:$AG$462,MATCH(Y$2,'Justerad allokering'!$B$2:$AF$2,0),FALSE)),VLOOKUP($B42,'Allokerad kvv'!$B$2:$AV$468,MATCH(Y$2,'Allokerad kvv'!$B$2:$AV$2,0),FALSE),VLOOKUP($B42,'Justerad allokering'!$B$2:$AG$462,MATCH(Y$2,'Justerad allokering'!$B$2:$AF$2,0),FALSE))</f>
        <v>0</v>
      </c>
      <c r="Z42" s="28">
        <f>IF(ISERROR(1/VLOOKUP($B42,'Justerad allokering'!$B$2:$AG$462,MATCH(Z$2,'Justerad allokering'!$B$2:$AF$2,0),FALSE)),VLOOKUP($B42,'Allokerad kvv'!$B$2:$AV$468,MATCH(Z$2,'Allokerad kvv'!$B$2:$AV$2,0),FALSE),VLOOKUP($B42,'Justerad allokering'!$B$2:$AG$462,MATCH(Z$2,'Justerad allokering'!$B$2:$AF$2,0),FALSE))</f>
        <v>0</v>
      </c>
      <c r="AA42" s="28"/>
      <c r="AB42" s="28"/>
      <c r="AE42">
        <f t="shared" si="0"/>
        <v>0</v>
      </c>
      <c r="AG42">
        <f t="shared" si="1"/>
        <v>0</v>
      </c>
      <c r="AH42">
        <f t="shared" si="2"/>
        <v>0</v>
      </c>
      <c r="AI42" s="55" t="str">
        <f>IF(AH42=0,"",AH42/VLOOKUP(B42,Kraftvärmeprod!$B$1:$BC$480,MATCH("Summa tillförd energi exklusive rökgaskondensering",Kraftvärmeprod!$B$1:$BC$1,0),FALSE))</f>
        <v/>
      </c>
    </row>
    <row r="43" spans="1:35" x14ac:dyDescent="0.35">
      <c r="A43" s="28" t="s">
        <v>65</v>
      </c>
      <c r="B43" s="28" t="s">
        <v>66</v>
      </c>
      <c r="C43" s="28">
        <f>IF(ISERROR(1/VLOOKUP($B43,'Justerad allokering'!$B$2:$AG$462,MATCH(C$2,'Justerad allokering'!$B$2:$AF$2,0),FALSE)),VLOOKUP($B43,'Allokerad kvv'!$B$2:$AV$468,MATCH(C$2,'Allokerad kvv'!$B$2:$AV$2,0),FALSE),VLOOKUP($B43,'Justerad allokering'!$B$2:$AG$462,MATCH(C$2,'Justerad allokering'!$B$2:$AF$2,0),FALSE))</f>
        <v>0</v>
      </c>
      <c r="D43" s="28">
        <f>IF(ISERROR(1/VLOOKUP($B43,'Justerad allokering'!$B$2:$AG$462,MATCH(D$2,'Justerad allokering'!$B$2:$AF$2,0),FALSE)),VLOOKUP($B43,'Allokerad kvv'!$B$2:$AV$468,MATCH(D$2,'Allokerad kvv'!$B$2:$AV$2,0),FALSE),VLOOKUP($B43,'Justerad allokering'!$B$2:$AG$462,MATCH(D$2,'Justerad allokering'!$B$2:$AF$2,0),FALSE))</f>
        <v>0</v>
      </c>
      <c r="E43" s="28">
        <f>IF(ISERROR(1/VLOOKUP($B43,'Justerad allokering'!$B$2:$AG$462,MATCH(E$2,'Justerad allokering'!$B$2:$AF$2,0),FALSE)),VLOOKUP($B43,'Allokerad kvv'!$B$2:$AV$468,MATCH(E$2,'Allokerad kvv'!$B$2:$AV$2,0),FALSE),VLOOKUP($B43,'Justerad allokering'!$B$2:$AG$462,MATCH(E$2,'Justerad allokering'!$B$2:$AF$2,0),FALSE))</f>
        <v>0</v>
      </c>
      <c r="F43" s="28">
        <f>IF(ISERROR(1/VLOOKUP($B43,'Justerad allokering'!$B$2:$AG$462,MATCH(F$2,'Justerad allokering'!$B$2:$AF$2,0),FALSE)),VLOOKUP($B43,'Allokerad kvv'!$B$2:$AV$468,MATCH(F$2,'Allokerad kvv'!$B$2:$AV$2,0),FALSE),VLOOKUP($B43,'Justerad allokering'!$B$2:$AG$462,MATCH(F$2,'Justerad allokering'!$B$2:$AF$2,0),FALSE))</f>
        <v>0</v>
      </c>
      <c r="G43" s="28">
        <f>IF(ISERROR(1/VLOOKUP($B43,'Justerad allokering'!$B$2:$AG$462,MATCH(G$2,'Justerad allokering'!$B$2:$AF$2,0),FALSE)),VLOOKUP($B43,'Allokerad kvv'!$B$2:$AV$468,MATCH(G$2,'Allokerad kvv'!$B$2:$AV$2,0),FALSE),VLOOKUP($B43,'Justerad allokering'!$B$2:$AG$462,MATCH(G$2,'Justerad allokering'!$B$2:$AF$2,0),FALSE))</f>
        <v>0</v>
      </c>
      <c r="H43" s="28">
        <f>IF(ISERROR(1/VLOOKUP($B43,'Justerad allokering'!$B$2:$AG$462,MATCH(H$2,'Justerad allokering'!$B$2:$AF$2,0),FALSE)),VLOOKUP($B43,'Allokerad kvv'!$B$2:$AV$468,MATCH(H$2,'Allokerad kvv'!$B$2:$AV$2,0),FALSE),VLOOKUP($B43,'Justerad allokering'!$B$2:$AG$462,MATCH(H$2,'Justerad allokering'!$B$2:$AF$2,0),FALSE))</f>
        <v>0</v>
      </c>
      <c r="I43" s="28">
        <f>IF(ISERROR(1/VLOOKUP($B43,'Justerad allokering'!$B$2:$AG$462,MATCH(I$2,'Justerad allokering'!$B$2:$AF$2,0),FALSE)),VLOOKUP($B43,'Allokerad kvv'!$B$2:$AV$468,MATCH(I$2,'Allokerad kvv'!$B$2:$AV$2,0),FALSE),VLOOKUP($B43,'Justerad allokering'!$B$2:$AG$462,MATCH(I$2,'Justerad allokering'!$B$2:$AF$2,0),FALSE))</f>
        <v>0</v>
      </c>
      <c r="J43" s="28">
        <f>IF(ISERROR(1/VLOOKUP($B43,'Justerad allokering'!$B$2:$AG$462,MATCH(J$2,'Justerad allokering'!$B$2:$AF$2,0),FALSE)),VLOOKUP($B43,'Allokerad kvv'!$B$2:$AV$468,MATCH(J$2,'Allokerad kvv'!$B$2:$AV$2,0),FALSE),VLOOKUP($B43,'Justerad allokering'!$B$2:$AG$462,MATCH(J$2,'Justerad allokering'!$B$2:$AF$2,0),FALSE))</f>
        <v>0</v>
      </c>
      <c r="K43" s="28">
        <f>IF(ISERROR(1/VLOOKUP($B43,'Justerad allokering'!$B$2:$AG$462,MATCH(K$2,'Justerad allokering'!$B$2:$AF$2,0),FALSE)),VLOOKUP($B43,'Allokerad kvv'!$B$2:$AV$468,MATCH(K$2,'Allokerad kvv'!$B$2:$AV$2,0),FALSE),VLOOKUP($B43,'Justerad allokering'!$B$2:$AG$462,MATCH(K$2,'Justerad allokering'!$B$2:$AF$2,0),FALSE))</f>
        <v>0</v>
      </c>
      <c r="L43" s="28">
        <f>IF(ISERROR(1/VLOOKUP($B43,'Justerad allokering'!$B$2:$AG$462,MATCH(L$2,'Justerad allokering'!$B$2:$AF$2,0),FALSE)),VLOOKUP($B43,'Allokerad kvv'!$B$2:$AV$468,MATCH(L$2,'Allokerad kvv'!$B$2:$AV$2,0),FALSE),VLOOKUP($B43,'Justerad allokering'!$B$2:$AG$462,MATCH(L$2,'Justerad allokering'!$B$2:$AF$2,0),FALSE))</f>
        <v>0</v>
      </c>
      <c r="M43" s="28">
        <f>IF(ISERROR(1/VLOOKUP($B43,'Justerad allokering'!$B$2:$AG$462,MATCH(M$2,'Justerad allokering'!$B$2:$AF$2,0),FALSE)),VLOOKUP($B43,'Allokerad kvv'!$B$2:$AV$468,MATCH(M$2,'Allokerad kvv'!$B$2:$AV$2,0),FALSE),VLOOKUP($B43,'Justerad allokering'!$B$2:$AG$462,MATCH(M$2,'Justerad allokering'!$B$2:$AF$2,0),FALSE))</f>
        <v>0</v>
      </c>
      <c r="N43" s="28">
        <f>IF(ISERROR(1/VLOOKUP($B43,'Justerad allokering'!$B$2:$AG$462,MATCH(N$2,'Justerad allokering'!$B$2:$AF$2,0),FALSE)),VLOOKUP($B43,'Allokerad kvv'!$B$2:$AV$468,MATCH(N$2,'Allokerad kvv'!$B$2:$AV$2,0),FALSE),VLOOKUP($B43,'Justerad allokering'!$B$2:$AG$462,MATCH(N$2,'Justerad allokering'!$B$2:$AF$2,0),FALSE))</f>
        <v>0</v>
      </c>
      <c r="O43" s="28">
        <f>IF(ISERROR(1/VLOOKUP($B43,'Justerad allokering'!$B$2:$AG$462,MATCH(O$2,'Justerad allokering'!$B$2:$AF$2,0),FALSE)),VLOOKUP($B43,'Allokerad kvv'!$B$2:$AV$468,MATCH(O$2,'Allokerad kvv'!$B$2:$AV$2,0),FALSE),VLOOKUP($B43,'Justerad allokering'!$B$2:$AG$462,MATCH(O$2,'Justerad allokering'!$B$2:$AF$2,0),FALSE))</f>
        <v>0</v>
      </c>
      <c r="P43" s="28">
        <f>IF(ISERROR(1/VLOOKUP($B43,'Justerad allokering'!$B$2:$AG$462,MATCH(P$2,'Justerad allokering'!$B$2:$AF$2,0),FALSE)),VLOOKUP($B43,'Allokerad kvv'!$B$2:$AV$468,MATCH(P$2,'Allokerad kvv'!$B$2:$AV$2,0),FALSE),VLOOKUP($B43,'Justerad allokering'!$B$2:$AG$462,MATCH(P$2,'Justerad allokering'!$B$2:$AF$2,0),FALSE))</f>
        <v>0</v>
      </c>
      <c r="Q43" s="28">
        <f>IF(ISERROR(1/VLOOKUP($B43,'Justerad allokering'!$B$2:$AG$462,MATCH(Q$2,'Justerad allokering'!$B$2:$AF$2,0),FALSE)),VLOOKUP($B43,'Allokerad kvv'!$B$2:$AV$468,MATCH(Q$2,'Allokerad kvv'!$B$2:$AV$2,0),FALSE),VLOOKUP($B43,'Justerad allokering'!$B$2:$AG$462,MATCH(Q$2,'Justerad allokering'!$B$2:$AF$2,0),FALSE))</f>
        <v>0</v>
      </c>
      <c r="R43" s="28">
        <f>IF(ISERROR(1/VLOOKUP($B43,'Justerad allokering'!$B$2:$AG$462,MATCH(R$2,'Justerad allokering'!$B$2:$AF$2,0),FALSE)),VLOOKUP($B43,'Allokerad kvv'!$B$2:$AV$468,MATCH(R$2,'Allokerad kvv'!$B$2:$AV$2,0),FALSE),VLOOKUP($B43,'Justerad allokering'!$B$2:$AG$462,MATCH(R$2,'Justerad allokering'!$B$2:$AF$2,0),FALSE))</f>
        <v>0</v>
      </c>
      <c r="S43" s="28">
        <f>IF(ISERROR(1/VLOOKUP($B43,'Justerad allokering'!$B$2:$AG$462,MATCH(S$2,'Justerad allokering'!$B$2:$AF$2,0),FALSE)),VLOOKUP($B43,'Allokerad kvv'!$B$2:$AV$468,MATCH(S$2,'Allokerad kvv'!$B$2:$AV$2,0),FALSE),VLOOKUP($B43,'Justerad allokering'!$B$2:$AG$462,MATCH(S$2,'Justerad allokering'!$B$2:$AF$2,0),FALSE))</f>
        <v>0</v>
      </c>
      <c r="T43" s="28">
        <f>IF(ISERROR(1/VLOOKUP($B43,'Justerad allokering'!$B$2:$AG$462,MATCH(T$2,'Justerad allokering'!$B$2:$AF$2,0),FALSE)),VLOOKUP($B43,'Allokerad kvv'!$B$2:$AV$468,MATCH(T$2,'Allokerad kvv'!$B$2:$AV$2,0),FALSE),VLOOKUP($B43,'Justerad allokering'!$B$2:$AG$462,MATCH(T$2,'Justerad allokering'!$B$2:$AF$2,0),FALSE))</f>
        <v>0</v>
      </c>
      <c r="U43" s="28">
        <f>IF(ISERROR(1/VLOOKUP($B43,'Justerad allokering'!$B$2:$AG$462,MATCH(U$2,'Justerad allokering'!$B$2:$AF$2,0),FALSE)),VLOOKUP($B43,'Allokerad kvv'!$B$2:$AV$468,MATCH(U$2,'Allokerad kvv'!$B$2:$AV$2,0),FALSE),VLOOKUP($B43,'Justerad allokering'!$B$2:$AG$462,MATCH(U$2,'Justerad allokering'!$B$2:$AF$2,0),FALSE))</f>
        <v>0</v>
      </c>
      <c r="V43" s="28">
        <f>IF(ISERROR(1/VLOOKUP($B43,'Justerad allokering'!$B$2:$AG$462,MATCH(V$2,'Justerad allokering'!$B$2:$AF$2,0),FALSE)),VLOOKUP($B43,'Allokerad kvv'!$B$2:$AV$468,MATCH(V$2,'Allokerad kvv'!$B$2:$AV$2,0),FALSE),VLOOKUP($B43,'Justerad allokering'!$B$2:$AG$462,MATCH(V$2,'Justerad allokering'!$B$2:$AF$2,0),FALSE))</f>
        <v>0</v>
      </c>
      <c r="W43" s="28">
        <f>IF(ISERROR(1/VLOOKUP($B43,'Justerad allokering'!$B$2:$AG$462,MATCH(W$2,'Justerad allokering'!$B$2:$AF$2,0),FALSE)),VLOOKUP($B43,'Allokerad kvv'!$B$2:$AV$468,MATCH(W$2,'Allokerad kvv'!$B$2:$AV$2,0),FALSE),VLOOKUP($B43,'Justerad allokering'!$B$2:$AG$462,MATCH(W$2,'Justerad allokering'!$B$2:$AF$2,0),FALSE))</f>
        <v>0</v>
      </c>
      <c r="X43" s="28">
        <f>IF(ISERROR(1/VLOOKUP($B43,'Justerad allokering'!$B$2:$AG$462,MATCH(X$2,'Justerad allokering'!$B$2:$AF$2,0),FALSE)),VLOOKUP($B43,'Allokerad kvv'!$B$2:$AV$468,MATCH(X$2,'Allokerad kvv'!$B$2:$AV$2,0),FALSE),VLOOKUP($B43,'Justerad allokering'!$B$2:$AG$462,MATCH(X$2,'Justerad allokering'!$B$2:$AF$2,0),FALSE))</f>
        <v>0</v>
      </c>
      <c r="Y43" s="28">
        <f>IF(ISERROR(1/VLOOKUP($B43,'Justerad allokering'!$B$2:$AG$462,MATCH(Y$2,'Justerad allokering'!$B$2:$AF$2,0),FALSE)),VLOOKUP($B43,'Allokerad kvv'!$B$2:$AV$468,MATCH(Y$2,'Allokerad kvv'!$B$2:$AV$2,0),FALSE),VLOOKUP($B43,'Justerad allokering'!$B$2:$AG$462,MATCH(Y$2,'Justerad allokering'!$B$2:$AF$2,0),FALSE))</f>
        <v>0</v>
      </c>
      <c r="Z43" s="28">
        <f>IF(ISERROR(1/VLOOKUP($B43,'Justerad allokering'!$B$2:$AG$462,MATCH(Z$2,'Justerad allokering'!$B$2:$AF$2,0),FALSE)),VLOOKUP($B43,'Allokerad kvv'!$B$2:$AV$468,MATCH(Z$2,'Allokerad kvv'!$B$2:$AV$2,0),FALSE),VLOOKUP($B43,'Justerad allokering'!$B$2:$AG$462,MATCH(Z$2,'Justerad allokering'!$B$2:$AF$2,0),FALSE))</f>
        <v>0</v>
      </c>
      <c r="AA43" s="28"/>
      <c r="AB43" s="28"/>
      <c r="AE43">
        <f t="shared" si="0"/>
        <v>0</v>
      </c>
      <c r="AG43">
        <f t="shared" si="1"/>
        <v>0</v>
      </c>
      <c r="AH43">
        <f t="shared" si="2"/>
        <v>0</v>
      </c>
      <c r="AI43" s="55" t="str">
        <f>IF(AH43=0,"",AH43/VLOOKUP(B43,Kraftvärmeprod!$B$1:$BC$480,MATCH("Summa tillförd energi exklusive rökgaskondensering",Kraftvärmeprod!$B$1:$BC$1,0),FALSE))</f>
        <v/>
      </c>
    </row>
    <row r="44" spans="1:35" x14ac:dyDescent="0.35">
      <c r="A44" s="28" t="s">
        <v>67</v>
      </c>
      <c r="B44" s="28" t="s">
        <v>68</v>
      </c>
      <c r="C44" s="28">
        <f>IF(ISERROR(1/VLOOKUP($B44,'Justerad allokering'!$B$2:$AG$462,MATCH(C$2,'Justerad allokering'!$B$2:$AF$2,0),FALSE)),VLOOKUP($B44,'Allokerad kvv'!$B$2:$AV$468,MATCH(C$2,'Allokerad kvv'!$B$2:$AV$2,0),FALSE),VLOOKUP($B44,'Justerad allokering'!$B$2:$AG$462,MATCH(C$2,'Justerad allokering'!$B$2:$AF$2,0),FALSE))</f>
        <v>0</v>
      </c>
      <c r="D44" s="28">
        <f>IF(ISERROR(1/VLOOKUP($B44,'Justerad allokering'!$B$2:$AG$462,MATCH(D$2,'Justerad allokering'!$B$2:$AF$2,0),FALSE)),VLOOKUP($B44,'Allokerad kvv'!$B$2:$AV$468,MATCH(D$2,'Allokerad kvv'!$B$2:$AV$2,0),FALSE),VLOOKUP($B44,'Justerad allokering'!$B$2:$AG$462,MATCH(D$2,'Justerad allokering'!$B$2:$AF$2,0),FALSE))</f>
        <v>0</v>
      </c>
      <c r="E44" s="28">
        <f>IF(ISERROR(1/VLOOKUP($B44,'Justerad allokering'!$B$2:$AG$462,MATCH(E$2,'Justerad allokering'!$B$2:$AF$2,0),FALSE)),VLOOKUP($B44,'Allokerad kvv'!$B$2:$AV$468,MATCH(E$2,'Allokerad kvv'!$B$2:$AV$2,0),FALSE),VLOOKUP($B44,'Justerad allokering'!$B$2:$AG$462,MATCH(E$2,'Justerad allokering'!$B$2:$AF$2,0),FALSE))</f>
        <v>0</v>
      </c>
      <c r="F44" s="28">
        <f>IF(ISERROR(1/VLOOKUP($B44,'Justerad allokering'!$B$2:$AG$462,MATCH(F$2,'Justerad allokering'!$B$2:$AF$2,0),FALSE)),VLOOKUP($B44,'Allokerad kvv'!$B$2:$AV$468,MATCH(F$2,'Allokerad kvv'!$B$2:$AV$2,0),FALSE),VLOOKUP($B44,'Justerad allokering'!$B$2:$AG$462,MATCH(F$2,'Justerad allokering'!$B$2:$AF$2,0),FALSE))</f>
        <v>0</v>
      </c>
      <c r="G44" s="28">
        <f>IF(ISERROR(1/VLOOKUP($B44,'Justerad allokering'!$B$2:$AG$462,MATCH(G$2,'Justerad allokering'!$B$2:$AF$2,0),FALSE)),VLOOKUP($B44,'Allokerad kvv'!$B$2:$AV$468,MATCH(G$2,'Allokerad kvv'!$B$2:$AV$2,0),FALSE),VLOOKUP($B44,'Justerad allokering'!$B$2:$AG$462,MATCH(G$2,'Justerad allokering'!$B$2:$AF$2,0),FALSE))</f>
        <v>0</v>
      </c>
      <c r="H44" s="28">
        <f>IF(ISERROR(1/VLOOKUP($B44,'Justerad allokering'!$B$2:$AG$462,MATCH(H$2,'Justerad allokering'!$B$2:$AF$2,0),FALSE)),VLOOKUP($B44,'Allokerad kvv'!$B$2:$AV$468,MATCH(H$2,'Allokerad kvv'!$B$2:$AV$2,0),FALSE),VLOOKUP($B44,'Justerad allokering'!$B$2:$AG$462,MATCH(H$2,'Justerad allokering'!$B$2:$AF$2,0),FALSE))</f>
        <v>0</v>
      </c>
      <c r="I44" s="28">
        <f>IF(ISERROR(1/VLOOKUP($B44,'Justerad allokering'!$B$2:$AG$462,MATCH(I$2,'Justerad allokering'!$B$2:$AF$2,0),FALSE)),VLOOKUP($B44,'Allokerad kvv'!$B$2:$AV$468,MATCH(I$2,'Allokerad kvv'!$B$2:$AV$2,0),FALSE),VLOOKUP($B44,'Justerad allokering'!$B$2:$AG$462,MATCH(I$2,'Justerad allokering'!$B$2:$AF$2,0),FALSE))</f>
        <v>0</v>
      </c>
      <c r="J44" s="28">
        <f>IF(ISERROR(1/VLOOKUP($B44,'Justerad allokering'!$B$2:$AG$462,MATCH(J$2,'Justerad allokering'!$B$2:$AF$2,0),FALSE)),VLOOKUP($B44,'Allokerad kvv'!$B$2:$AV$468,MATCH(J$2,'Allokerad kvv'!$B$2:$AV$2,0),FALSE),VLOOKUP($B44,'Justerad allokering'!$B$2:$AG$462,MATCH(J$2,'Justerad allokering'!$B$2:$AF$2,0),FALSE))</f>
        <v>0</v>
      </c>
      <c r="K44" s="28">
        <f>IF(ISERROR(1/VLOOKUP($B44,'Justerad allokering'!$B$2:$AG$462,MATCH(K$2,'Justerad allokering'!$B$2:$AF$2,0),FALSE)),VLOOKUP($B44,'Allokerad kvv'!$B$2:$AV$468,MATCH(K$2,'Allokerad kvv'!$B$2:$AV$2,0),FALSE),VLOOKUP($B44,'Justerad allokering'!$B$2:$AG$462,MATCH(K$2,'Justerad allokering'!$B$2:$AF$2,0),FALSE))</f>
        <v>0</v>
      </c>
      <c r="L44" s="28">
        <f>IF(ISERROR(1/VLOOKUP($B44,'Justerad allokering'!$B$2:$AG$462,MATCH(L$2,'Justerad allokering'!$B$2:$AF$2,0),FALSE)),VLOOKUP($B44,'Allokerad kvv'!$B$2:$AV$468,MATCH(L$2,'Allokerad kvv'!$B$2:$AV$2,0),FALSE),VLOOKUP($B44,'Justerad allokering'!$B$2:$AG$462,MATCH(L$2,'Justerad allokering'!$B$2:$AF$2,0),FALSE))</f>
        <v>0</v>
      </c>
      <c r="M44" s="28">
        <f>IF(ISERROR(1/VLOOKUP($B44,'Justerad allokering'!$B$2:$AG$462,MATCH(M$2,'Justerad allokering'!$B$2:$AF$2,0),FALSE)),VLOOKUP($B44,'Allokerad kvv'!$B$2:$AV$468,MATCH(M$2,'Allokerad kvv'!$B$2:$AV$2,0),FALSE),VLOOKUP($B44,'Justerad allokering'!$B$2:$AG$462,MATCH(M$2,'Justerad allokering'!$B$2:$AF$2,0),FALSE))</f>
        <v>0</v>
      </c>
      <c r="N44" s="28">
        <f>IF(ISERROR(1/VLOOKUP($B44,'Justerad allokering'!$B$2:$AG$462,MATCH(N$2,'Justerad allokering'!$B$2:$AF$2,0),FALSE)),VLOOKUP($B44,'Allokerad kvv'!$B$2:$AV$468,MATCH(N$2,'Allokerad kvv'!$B$2:$AV$2,0),FALSE),VLOOKUP($B44,'Justerad allokering'!$B$2:$AG$462,MATCH(N$2,'Justerad allokering'!$B$2:$AF$2,0),FALSE))</f>
        <v>0</v>
      </c>
      <c r="O44" s="28">
        <f>IF(ISERROR(1/VLOOKUP($B44,'Justerad allokering'!$B$2:$AG$462,MATCH(O$2,'Justerad allokering'!$B$2:$AF$2,0),FALSE)),VLOOKUP($B44,'Allokerad kvv'!$B$2:$AV$468,MATCH(O$2,'Allokerad kvv'!$B$2:$AV$2,0),FALSE),VLOOKUP($B44,'Justerad allokering'!$B$2:$AG$462,MATCH(O$2,'Justerad allokering'!$B$2:$AF$2,0),FALSE))</f>
        <v>0</v>
      </c>
      <c r="P44" s="28">
        <f>IF(ISERROR(1/VLOOKUP($B44,'Justerad allokering'!$B$2:$AG$462,MATCH(P$2,'Justerad allokering'!$B$2:$AF$2,0),FALSE)),VLOOKUP($B44,'Allokerad kvv'!$B$2:$AV$468,MATCH(P$2,'Allokerad kvv'!$B$2:$AV$2,0),FALSE),VLOOKUP($B44,'Justerad allokering'!$B$2:$AG$462,MATCH(P$2,'Justerad allokering'!$B$2:$AF$2,0),FALSE))</f>
        <v>0</v>
      </c>
      <c r="Q44" s="28">
        <f>IF(ISERROR(1/VLOOKUP($B44,'Justerad allokering'!$B$2:$AG$462,MATCH(Q$2,'Justerad allokering'!$B$2:$AF$2,0),FALSE)),VLOOKUP($B44,'Allokerad kvv'!$B$2:$AV$468,MATCH(Q$2,'Allokerad kvv'!$B$2:$AV$2,0),FALSE),VLOOKUP($B44,'Justerad allokering'!$B$2:$AG$462,MATCH(Q$2,'Justerad allokering'!$B$2:$AF$2,0),FALSE))</f>
        <v>0</v>
      </c>
      <c r="R44" s="28">
        <f>IF(ISERROR(1/VLOOKUP($B44,'Justerad allokering'!$B$2:$AG$462,MATCH(R$2,'Justerad allokering'!$B$2:$AF$2,0),FALSE)),VLOOKUP($B44,'Allokerad kvv'!$B$2:$AV$468,MATCH(R$2,'Allokerad kvv'!$B$2:$AV$2,0),FALSE),VLOOKUP($B44,'Justerad allokering'!$B$2:$AG$462,MATCH(R$2,'Justerad allokering'!$B$2:$AF$2,0),FALSE))</f>
        <v>0</v>
      </c>
      <c r="S44" s="28">
        <f>IF(ISERROR(1/VLOOKUP($B44,'Justerad allokering'!$B$2:$AG$462,MATCH(S$2,'Justerad allokering'!$B$2:$AF$2,0),FALSE)),VLOOKUP($B44,'Allokerad kvv'!$B$2:$AV$468,MATCH(S$2,'Allokerad kvv'!$B$2:$AV$2,0),FALSE),VLOOKUP($B44,'Justerad allokering'!$B$2:$AG$462,MATCH(S$2,'Justerad allokering'!$B$2:$AF$2,0),FALSE))</f>
        <v>0</v>
      </c>
      <c r="T44" s="28">
        <f>IF(ISERROR(1/VLOOKUP($B44,'Justerad allokering'!$B$2:$AG$462,MATCH(T$2,'Justerad allokering'!$B$2:$AF$2,0),FALSE)),VLOOKUP($B44,'Allokerad kvv'!$B$2:$AV$468,MATCH(T$2,'Allokerad kvv'!$B$2:$AV$2,0),FALSE),VLOOKUP($B44,'Justerad allokering'!$B$2:$AG$462,MATCH(T$2,'Justerad allokering'!$B$2:$AF$2,0),FALSE))</f>
        <v>0</v>
      </c>
      <c r="U44" s="28">
        <f>IF(ISERROR(1/VLOOKUP($B44,'Justerad allokering'!$B$2:$AG$462,MATCH(U$2,'Justerad allokering'!$B$2:$AF$2,0),FALSE)),VLOOKUP($B44,'Allokerad kvv'!$B$2:$AV$468,MATCH(U$2,'Allokerad kvv'!$B$2:$AV$2,0),FALSE),VLOOKUP($B44,'Justerad allokering'!$B$2:$AG$462,MATCH(U$2,'Justerad allokering'!$B$2:$AF$2,0),FALSE))</f>
        <v>0</v>
      </c>
      <c r="V44" s="28">
        <f>IF(ISERROR(1/VLOOKUP($B44,'Justerad allokering'!$B$2:$AG$462,MATCH(V$2,'Justerad allokering'!$B$2:$AF$2,0),FALSE)),VLOOKUP($B44,'Allokerad kvv'!$B$2:$AV$468,MATCH(V$2,'Allokerad kvv'!$B$2:$AV$2,0),FALSE),VLOOKUP($B44,'Justerad allokering'!$B$2:$AG$462,MATCH(V$2,'Justerad allokering'!$B$2:$AF$2,0),FALSE))</f>
        <v>0</v>
      </c>
      <c r="W44" s="28">
        <f>IF(ISERROR(1/VLOOKUP($B44,'Justerad allokering'!$B$2:$AG$462,MATCH(W$2,'Justerad allokering'!$B$2:$AF$2,0),FALSE)),VLOOKUP($B44,'Allokerad kvv'!$B$2:$AV$468,MATCH(W$2,'Allokerad kvv'!$B$2:$AV$2,0),FALSE),VLOOKUP($B44,'Justerad allokering'!$B$2:$AG$462,MATCH(W$2,'Justerad allokering'!$B$2:$AF$2,0),FALSE))</f>
        <v>0</v>
      </c>
      <c r="X44" s="28">
        <f>IF(ISERROR(1/VLOOKUP($B44,'Justerad allokering'!$B$2:$AG$462,MATCH(X$2,'Justerad allokering'!$B$2:$AF$2,0),FALSE)),VLOOKUP($B44,'Allokerad kvv'!$B$2:$AV$468,MATCH(X$2,'Allokerad kvv'!$B$2:$AV$2,0),FALSE),VLOOKUP($B44,'Justerad allokering'!$B$2:$AG$462,MATCH(X$2,'Justerad allokering'!$B$2:$AF$2,0),FALSE))</f>
        <v>0</v>
      </c>
      <c r="Y44" s="28">
        <f>IF(ISERROR(1/VLOOKUP($B44,'Justerad allokering'!$B$2:$AG$462,MATCH(Y$2,'Justerad allokering'!$B$2:$AF$2,0),FALSE)),VLOOKUP($B44,'Allokerad kvv'!$B$2:$AV$468,MATCH(Y$2,'Allokerad kvv'!$B$2:$AV$2,0),FALSE),VLOOKUP($B44,'Justerad allokering'!$B$2:$AG$462,MATCH(Y$2,'Justerad allokering'!$B$2:$AF$2,0),FALSE))</f>
        <v>0</v>
      </c>
      <c r="Z44" s="28">
        <f>IF(ISERROR(1/VLOOKUP($B44,'Justerad allokering'!$B$2:$AG$462,MATCH(Z$2,'Justerad allokering'!$B$2:$AF$2,0),FALSE)),VLOOKUP($B44,'Allokerad kvv'!$B$2:$AV$468,MATCH(Z$2,'Allokerad kvv'!$B$2:$AV$2,0),FALSE),VLOOKUP($B44,'Justerad allokering'!$B$2:$AG$462,MATCH(Z$2,'Justerad allokering'!$B$2:$AF$2,0),FALSE))</f>
        <v>0</v>
      </c>
      <c r="AA44" s="28"/>
      <c r="AB44" s="28"/>
      <c r="AE44">
        <f t="shared" si="0"/>
        <v>0</v>
      </c>
      <c r="AG44">
        <f t="shared" si="1"/>
        <v>0</v>
      </c>
      <c r="AH44">
        <f t="shared" si="2"/>
        <v>0</v>
      </c>
      <c r="AI44" s="55" t="str">
        <f>IF(AH44=0,"",AH44/VLOOKUP(B44,Kraftvärmeprod!$B$1:$BC$480,MATCH("Summa tillförd energi exklusive rökgaskondensering",Kraftvärmeprod!$B$1:$BC$1,0),FALSE))</f>
        <v/>
      </c>
    </row>
    <row r="45" spans="1:35" x14ac:dyDescent="0.35">
      <c r="A45" s="28" t="s">
        <v>67</v>
      </c>
      <c r="B45" s="28" t="s">
        <v>69</v>
      </c>
      <c r="C45" s="28">
        <f>IF(ISERROR(1/VLOOKUP($B45,'Justerad allokering'!$B$2:$AG$462,MATCH(C$2,'Justerad allokering'!$B$2:$AF$2,0),FALSE)),VLOOKUP($B45,'Allokerad kvv'!$B$2:$AV$468,MATCH(C$2,'Allokerad kvv'!$B$2:$AV$2,0),FALSE),VLOOKUP($B45,'Justerad allokering'!$B$2:$AG$462,MATCH(C$2,'Justerad allokering'!$B$2:$AF$2,0),FALSE))</f>
        <v>0</v>
      </c>
      <c r="D45" s="28">
        <f>IF(ISERROR(1/VLOOKUP($B45,'Justerad allokering'!$B$2:$AG$462,MATCH(D$2,'Justerad allokering'!$B$2:$AF$2,0),FALSE)),VLOOKUP($B45,'Allokerad kvv'!$B$2:$AV$468,MATCH(D$2,'Allokerad kvv'!$B$2:$AV$2,0),FALSE),VLOOKUP($B45,'Justerad allokering'!$B$2:$AG$462,MATCH(D$2,'Justerad allokering'!$B$2:$AF$2,0),FALSE))</f>
        <v>0</v>
      </c>
      <c r="E45" s="28">
        <f>IF(ISERROR(1/VLOOKUP($B45,'Justerad allokering'!$B$2:$AG$462,MATCH(E$2,'Justerad allokering'!$B$2:$AF$2,0),FALSE)),VLOOKUP($B45,'Allokerad kvv'!$B$2:$AV$468,MATCH(E$2,'Allokerad kvv'!$B$2:$AV$2,0),FALSE),VLOOKUP($B45,'Justerad allokering'!$B$2:$AG$462,MATCH(E$2,'Justerad allokering'!$B$2:$AF$2,0),FALSE))</f>
        <v>1.2727900000000001</v>
      </c>
      <c r="F45" s="28">
        <f>IF(ISERROR(1/VLOOKUP($B45,'Justerad allokering'!$B$2:$AG$462,MATCH(F$2,'Justerad allokering'!$B$2:$AF$2,0),FALSE)),VLOOKUP($B45,'Allokerad kvv'!$B$2:$AV$468,MATCH(F$2,'Allokerad kvv'!$B$2:$AV$2,0),FALSE),VLOOKUP($B45,'Justerad allokering'!$B$2:$AG$462,MATCH(F$2,'Justerad allokering'!$B$2:$AF$2,0),FALSE))</f>
        <v>0</v>
      </c>
      <c r="G45" s="28">
        <f>IF(ISERROR(1/VLOOKUP($B45,'Justerad allokering'!$B$2:$AG$462,MATCH(G$2,'Justerad allokering'!$B$2:$AF$2,0),FALSE)),VLOOKUP($B45,'Allokerad kvv'!$B$2:$AV$468,MATCH(G$2,'Allokerad kvv'!$B$2:$AV$2,0),FALSE),VLOOKUP($B45,'Justerad allokering'!$B$2:$AG$462,MATCH(G$2,'Justerad allokering'!$B$2:$AF$2,0),FALSE))</f>
        <v>0.26001200000000002</v>
      </c>
      <c r="H45" s="28">
        <f>IF(ISERROR(1/VLOOKUP($B45,'Justerad allokering'!$B$2:$AG$462,MATCH(H$2,'Justerad allokering'!$B$2:$AF$2,0),FALSE)),VLOOKUP($B45,'Allokerad kvv'!$B$2:$AV$468,MATCH(H$2,'Allokerad kvv'!$B$2:$AV$2,0),FALSE),VLOOKUP($B45,'Justerad allokering'!$B$2:$AG$462,MATCH(H$2,'Justerad allokering'!$B$2:$AF$2,0),FALSE))</f>
        <v>0</v>
      </c>
      <c r="I45" s="28">
        <f>IF(ISERROR(1/VLOOKUP($B45,'Justerad allokering'!$B$2:$AG$462,MATCH(I$2,'Justerad allokering'!$B$2:$AF$2,0),FALSE)),VLOOKUP($B45,'Allokerad kvv'!$B$2:$AV$468,MATCH(I$2,'Allokerad kvv'!$B$2:$AV$2,0),FALSE),VLOOKUP($B45,'Justerad allokering'!$B$2:$AG$462,MATCH(I$2,'Justerad allokering'!$B$2:$AF$2,0),FALSE))</f>
        <v>0</v>
      </c>
      <c r="J45" s="28">
        <f>IF(ISERROR(1/VLOOKUP($B45,'Justerad allokering'!$B$2:$AG$462,MATCH(J$2,'Justerad allokering'!$B$2:$AF$2,0),FALSE)),VLOOKUP($B45,'Allokerad kvv'!$B$2:$AV$468,MATCH(J$2,'Allokerad kvv'!$B$2:$AV$2,0),FALSE),VLOOKUP($B45,'Justerad allokering'!$B$2:$AG$462,MATCH(J$2,'Justerad allokering'!$B$2:$AF$2,0),FALSE))</f>
        <v>73.864400000000003</v>
      </c>
      <c r="K45" s="28">
        <f>IF(ISERROR(1/VLOOKUP($B45,'Justerad allokering'!$B$2:$AG$462,MATCH(K$2,'Justerad allokering'!$B$2:$AF$2,0),FALSE)),VLOOKUP($B45,'Allokerad kvv'!$B$2:$AV$468,MATCH(K$2,'Allokerad kvv'!$B$2:$AV$2,0),FALSE),VLOOKUP($B45,'Justerad allokering'!$B$2:$AG$462,MATCH(K$2,'Justerad allokering'!$B$2:$AF$2,0),FALSE))</f>
        <v>1.83606</v>
      </c>
      <c r="L45" s="28">
        <f>IF(ISERROR(1/VLOOKUP($B45,'Justerad allokering'!$B$2:$AG$462,MATCH(L$2,'Justerad allokering'!$B$2:$AF$2,0),FALSE)),VLOOKUP($B45,'Allokerad kvv'!$B$2:$AV$468,MATCH(L$2,'Allokerad kvv'!$B$2:$AV$2,0),FALSE),VLOOKUP($B45,'Justerad allokering'!$B$2:$AG$462,MATCH(L$2,'Justerad allokering'!$B$2:$AF$2,0),FALSE))</f>
        <v>0</v>
      </c>
      <c r="M45" s="28">
        <f>IF(ISERROR(1/VLOOKUP($B45,'Justerad allokering'!$B$2:$AG$462,MATCH(M$2,'Justerad allokering'!$B$2:$AF$2,0),FALSE)),VLOOKUP($B45,'Allokerad kvv'!$B$2:$AV$468,MATCH(M$2,'Allokerad kvv'!$B$2:$AV$2,0),FALSE),VLOOKUP($B45,'Justerad allokering'!$B$2:$AG$462,MATCH(M$2,'Justerad allokering'!$B$2:$AF$2,0),FALSE))</f>
        <v>0</v>
      </c>
      <c r="N45" s="28">
        <f>IF(ISERROR(1/VLOOKUP($B45,'Justerad allokering'!$B$2:$AG$462,MATCH(N$2,'Justerad allokering'!$B$2:$AF$2,0),FALSE)),VLOOKUP($B45,'Allokerad kvv'!$B$2:$AV$468,MATCH(N$2,'Allokerad kvv'!$B$2:$AV$2,0),FALSE),VLOOKUP($B45,'Justerad allokering'!$B$2:$AG$462,MATCH(N$2,'Justerad allokering'!$B$2:$AF$2,0),FALSE))</f>
        <v>57.957999999999998</v>
      </c>
      <c r="O45" s="28">
        <f>IF(ISERROR(1/VLOOKUP($B45,'Justerad allokering'!$B$2:$AG$462,MATCH(O$2,'Justerad allokering'!$B$2:$AF$2,0),FALSE)),VLOOKUP($B45,'Allokerad kvv'!$B$2:$AV$468,MATCH(O$2,'Allokerad kvv'!$B$2:$AV$2,0),FALSE),VLOOKUP($B45,'Justerad allokering'!$B$2:$AG$462,MATCH(O$2,'Justerad allokering'!$B$2:$AF$2,0),FALSE))</f>
        <v>0</v>
      </c>
      <c r="P45" s="28">
        <f>IF(ISERROR(1/VLOOKUP($B45,'Justerad allokering'!$B$2:$AG$462,MATCH(P$2,'Justerad allokering'!$B$2:$AF$2,0),FALSE)),VLOOKUP($B45,'Allokerad kvv'!$B$2:$AV$468,MATCH(P$2,'Allokerad kvv'!$B$2:$AV$2,0),FALSE),VLOOKUP($B45,'Justerad allokering'!$B$2:$AG$462,MATCH(P$2,'Justerad allokering'!$B$2:$AF$2,0),FALSE))</f>
        <v>162.971</v>
      </c>
      <c r="Q45" s="28">
        <f>IF(ISERROR(1/VLOOKUP($B45,'Justerad allokering'!$B$2:$AG$462,MATCH(Q$2,'Justerad allokering'!$B$2:$AF$2,0),FALSE)),VLOOKUP($B45,'Allokerad kvv'!$B$2:$AV$468,MATCH(Q$2,'Allokerad kvv'!$B$2:$AV$2,0),FALSE),VLOOKUP($B45,'Justerad allokering'!$B$2:$AG$462,MATCH(Q$2,'Justerad allokering'!$B$2:$AF$2,0),FALSE))</f>
        <v>0</v>
      </c>
      <c r="R45" s="28">
        <f>IF(ISERROR(1/VLOOKUP($B45,'Justerad allokering'!$B$2:$AG$462,MATCH(R$2,'Justerad allokering'!$B$2:$AF$2,0),FALSE)),VLOOKUP($B45,'Allokerad kvv'!$B$2:$AV$468,MATCH(R$2,'Allokerad kvv'!$B$2:$AV$2,0),FALSE),VLOOKUP($B45,'Justerad allokering'!$B$2:$AG$462,MATCH(R$2,'Justerad allokering'!$B$2:$AF$2,0),FALSE))</f>
        <v>0</v>
      </c>
      <c r="S45" s="28">
        <f>IF(ISERROR(1/VLOOKUP($B45,'Justerad allokering'!$B$2:$AG$462,MATCH(S$2,'Justerad allokering'!$B$2:$AF$2,0),FALSE)),VLOOKUP($B45,'Allokerad kvv'!$B$2:$AV$468,MATCH(S$2,'Allokerad kvv'!$B$2:$AV$2,0),FALSE),VLOOKUP($B45,'Justerad allokering'!$B$2:$AG$462,MATCH(S$2,'Justerad allokering'!$B$2:$AF$2,0),FALSE))</f>
        <v>0</v>
      </c>
      <c r="T45" s="28">
        <f>IF(ISERROR(1/VLOOKUP($B45,'Justerad allokering'!$B$2:$AG$462,MATCH(T$2,'Justerad allokering'!$B$2:$AF$2,0),FALSE)),VLOOKUP($B45,'Allokerad kvv'!$B$2:$AV$468,MATCH(T$2,'Allokerad kvv'!$B$2:$AV$2,0),FALSE),VLOOKUP($B45,'Justerad allokering'!$B$2:$AG$462,MATCH(T$2,'Justerad allokering'!$B$2:$AF$2,0),FALSE))</f>
        <v>0</v>
      </c>
      <c r="U45" s="28">
        <f>IF(ISERROR(1/VLOOKUP($B45,'Justerad allokering'!$B$2:$AG$462,MATCH(U$2,'Justerad allokering'!$B$2:$AF$2,0),FALSE)),VLOOKUP($B45,'Allokerad kvv'!$B$2:$AV$468,MATCH(U$2,'Allokerad kvv'!$B$2:$AV$2,0),FALSE),VLOOKUP($B45,'Justerad allokering'!$B$2:$AG$462,MATCH(U$2,'Justerad allokering'!$B$2:$AF$2,0),FALSE))</f>
        <v>0</v>
      </c>
      <c r="V45" s="28">
        <f>IF(ISERROR(1/VLOOKUP($B45,'Justerad allokering'!$B$2:$AG$462,MATCH(V$2,'Justerad allokering'!$B$2:$AF$2,0),FALSE)),VLOOKUP($B45,'Allokerad kvv'!$B$2:$AV$468,MATCH(V$2,'Allokerad kvv'!$B$2:$AV$2,0),FALSE),VLOOKUP($B45,'Justerad allokering'!$B$2:$AG$462,MATCH(V$2,'Justerad allokering'!$B$2:$AF$2,0),FALSE))</f>
        <v>0</v>
      </c>
      <c r="W45" s="28">
        <f>IF(ISERROR(1/VLOOKUP($B45,'Justerad allokering'!$B$2:$AG$462,MATCH(W$2,'Justerad allokering'!$B$2:$AF$2,0),FALSE)),VLOOKUP($B45,'Allokerad kvv'!$B$2:$AV$468,MATCH(W$2,'Allokerad kvv'!$B$2:$AV$2,0),FALSE),VLOOKUP($B45,'Justerad allokering'!$B$2:$AG$462,MATCH(W$2,'Justerad allokering'!$B$2:$AF$2,0),FALSE))</f>
        <v>0</v>
      </c>
      <c r="X45" s="28">
        <f>IF(ISERROR(1/VLOOKUP($B45,'Justerad allokering'!$B$2:$AG$462,MATCH(X$2,'Justerad allokering'!$B$2:$AF$2,0),FALSE)),VLOOKUP($B45,'Allokerad kvv'!$B$2:$AV$468,MATCH(X$2,'Allokerad kvv'!$B$2:$AV$2,0),FALSE),VLOOKUP($B45,'Justerad allokering'!$B$2:$AG$462,MATCH(X$2,'Justerad allokering'!$B$2:$AF$2,0),FALSE))</f>
        <v>0</v>
      </c>
      <c r="Y45" s="28">
        <f>IF(ISERROR(1/VLOOKUP($B45,'Justerad allokering'!$B$2:$AG$462,MATCH(Y$2,'Justerad allokering'!$B$2:$AF$2,0),FALSE)),VLOOKUP($B45,'Allokerad kvv'!$B$2:$AV$468,MATCH(Y$2,'Allokerad kvv'!$B$2:$AV$2,0),FALSE),VLOOKUP($B45,'Justerad allokering'!$B$2:$AG$462,MATCH(Y$2,'Justerad allokering'!$B$2:$AF$2,0),FALSE))</f>
        <v>0</v>
      </c>
      <c r="Z45" s="28">
        <f>IF(ISERROR(1/VLOOKUP($B45,'Justerad allokering'!$B$2:$AG$462,MATCH(Z$2,'Justerad allokering'!$B$2:$AF$2,0),FALSE)),VLOOKUP($B45,'Allokerad kvv'!$B$2:$AV$468,MATCH(Z$2,'Allokerad kvv'!$B$2:$AV$2,0),FALSE),VLOOKUP($B45,'Justerad allokering'!$B$2:$AG$462,MATCH(Z$2,'Justerad allokering'!$B$2:$AF$2,0),FALSE))</f>
        <v>51.405900000000003</v>
      </c>
      <c r="AA45" s="28"/>
      <c r="AB45" s="28"/>
      <c r="AE45">
        <f t="shared" si="0"/>
        <v>349.56816200000003</v>
      </c>
      <c r="AG45">
        <f t="shared" si="1"/>
        <v>347.73210200000005</v>
      </c>
      <c r="AH45">
        <f t="shared" si="2"/>
        <v>289.77410200000008</v>
      </c>
      <c r="AI45" s="55">
        <f>IF(AH45=0,"",AH45/VLOOKUP(B45,Kraftvärmeprod!$B$1:$BC$480,MATCH("Summa tillförd energi exklusive rökgaskondensering",Kraftvärmeprod!$B$1:$BC$1,0),FALSE))</f>
        <v>0.63707758398941194</v>
      </c>
    </row>
    <row r="46" spans="1:35" x14ac:dyDescent="0.35">
      <c r="A46" s="28" t="s">
        <v>67</v>
      </c>
      <c r="B46" s="28" t="s">
        <v>70</v>
      </c>
      <c r="C46" s="28">
        <f>IF(ISERROR(1/VLOOKUP($B46,'Justerad allokering'!$B$2:$AG$462,MATCH(C$2,'Justerad allokering'!$B$2:$AF$2,0),FALSE)),VLOOKUP($B46,'Allokerad kvv'!$B$2:$AV$468,MATCH(C$2,'Allokerad kvv'!$B$2:$AV$2,0),FALSE),VLOOKUP($B46,'Justerad allokering'!$B$2:$AG$462,MATCH(C$2,'Justerad allokering'!$B$2:$AF$2,0),FALSE))</f>
        <v>0</v>
      </c>
      <c r="D46" s="28">
        <f>IF(ISERROR(1/VLOOKUP($B46,'Justerad allokering'!$B$2:$AG$462,MATCH(D$2,'Justerad allokering'!$B$2:$AF$2,0),FALSE)),VLOOKUP($B46,'Allokerad kvv'!$B$2:$AV$468,MATCH(D$2,'Allokerad kvv'!$B$2:$AV$2,0),FALSE),VLOOKUP($B46,'Justerad allokering'!$B$2:$AG$462,MATCH(D$2,'Justerad allokering'!$B$2:$AF$2,0),FALSE))</f>
        <v>0</v>
      </c>
      <c r="E46" s="28">
        <f>IF(ISERROR(1/VLOOKUP($B46,'Justerad allokering'!$B$2:$AG$462,MATCH(E$2,'Justerad allokering'!$B$2:$AF$2,0),FALSE)),VLOOKUP($B46,'Allokerad kvv'!$B$2:$AV$468,MATCH(E$2,'Allokerad kvv'!$B$2:$AV$2,0),FALSE),VLOOKUP($B46,'Justerad allokering'!$B$2:$AG$462,MATCH(E$2,'Justerad allokering'!$B$2:$AF$2,0),FALSE))</f>
        <v>0</v>
      </c>
      <c r="F46" s="28">
        <f>IF(ISERROR(1/VLOOKUP($B46,'Justerad allokering'!$B$2:$AG$462,MATCH(F$2,'Justerad allokering'!$B$2:$AF$2,0),FALSE)),VLOOKUP($B46,'Allokerad kvv'!$B$2:$AV$468,MATCH(F$2,'Allokerad kvv'!$B$2:$AV$2,0),FALSE),VLOOKUP($B46,'Justerad allokering'!$B$2:$AG$462,MATCH(F$2,'Justerad allokering'!$B$2:$AF$2,0),FALSE))</f>
        <v>0</v>
      </c>
      <c r="G46" s="28">
        <f>IF(ISERROR(1/VLOOKUP($B46,'Justerad allokering'!$B$2:$AG$462,MATCH(G$2,'Justerad allokering'!$B$2:$AF$2,0),FALSE)),VLOOKUP($B46,'Allokerad kvv'!$B$2:$AV$468,MATCH(G$2,'Allokerad kvv'!$B$2:$AV$2,0),FALSE),VLOOKUP($B46,'Justerad allokering'!$B$2:$AG$462,MATCH(G$2,'Justerad allokering'!$B$2:$AF$2,0),FALSE))</f>
        <v>0</v>
      </c>
      <c r="H46" s="28">
        <f>IF(ISERROR(1/VLOOKUP($B46,'Justerad allokering'!$B$2:$AG$462,MATCH(H$2,'Justerad allokering'!$B$2:$AF$2,0),FALSE)),VLOOKUP($B46,'Allokerad kvv'!$B$2:$AV$468,MATCH(H$2,'Allokerad kvv'!$B$2:$AV$2,0),FALSE),VLOOKUP($B46,'Justerad allokering'!$B$2:$AG$462,MATCH(H$2,'Justerad allokering'!$B$2:$AF$2,0),FALSE))</f>
        <v>0</v>
      </c>
      <c r="I46" s="28">
        <f>IF(ISERROR(1/VLOOKUP($B46,'Justerad allokering'!$B$2:$AG$462,MATCH(I$2,'Justerad allokering'!$B$2:$AF$2,0),FALSE)),VLOOKUP($B46,'Allokerad kvv'!$B$2:$AV$468,MATCH(I$2,'Allokerad kvv'!$B$2:$AV$2,0),FALSE),VLOOKUP($B46,'Justerad allokering'!$B$2:$AG$462,MATCH(I$2,'Justerad allokering'!$B$2:$AF$2,0),FALSE))</f>
        <v>0</v>
      </c>
      <c r="J46" s="28">
        <f>IF(ISERROR(1/VLOOKUP($B46,'Justerad allokering'!$B$2:$AG$462,MATCH(J$2,'Justerad allokering'!$B$2:$AF$2,0),FALSE)),VLOOKUP($B46,'Allokerad kvv'!$B$2:$AV$468,MATCH(J$2,'Allokerad kvv'!$B$2:$AV$2,0),FALSE),VLOOKUP($B46,'Justerad allokering'!$B$2:$AG$462,MATCH(J$2,'Justerad allokering'!$B$2:$AF$2,0),FALSE))</f>
        <v>0</v>
      </c>
      <c r="K46" s="28">
        <f>IF(ISERROR(1/VLOOKUP($B46,'Justerad allokering'!$B$2:$AG$462,MATCH(K$2,'Justerad allokering'!$B$2:$AF$2,0),FALSE)),VLOOKUP($B46,'Allokerad kvv'!$B$2:$AV$468,MATCH(K$2,'Allokerad kvv'!$B$2:$AV$2,0),FALSE),VLOOKUP($B46,'Justerad allokering'!$B$2:$AG$462,MATCH(K$2,'Justerad allokering'!$B$2:$AF$2,0),FALSE))</f>
        <v>0</v>
      </c>
      <c r="L46" s="28">
        <f>IF(ISERROR(1/VLOOKUP($B46,'Justerad allokering'!$B$2:$AG$462,MATCH(L$2,'Justerad allokering'!$B$2:$AF$2,0),FALSE)),VLOOKUP($B46,'Allokerad kvv'!$B$2:$AV$468,MATCH(L$2,'Allokerad kvv'!$B$2:$AV$2,0),FALSE),VLOOKUP($B46,'Justerad allokering'!$B$2:$AG$462,MATCH(L$2,'Justerad allokering'!$B$2:$AF$2,0),FALSE))</f>
        <v>0</v>
      </c>
      <c r="M46" s="28">
        <f>IF(ISERROR(1/VLOOKUP($B46,'Justerad allokering'!$B$2:$AG$462,MATCH(M$2,'Justerad allokering'!$B$2:$AF$2,0),FALSE)),VLOOKUP($B46,'Allokerad kvv'!$B$2:$AV$468,MATCH(M$2,'Allokerad kvv'!$B$2:$AV$2,0),FALSE),VLOOKUP($B46,'Justerad allokering'!$B$2:$AG$462,MATCH(M$2,'Justerad allokering'!$B$2:$AF$2,0),FALSE))</f>
        <v>0</v>
      </c>
      <c r="N46" s="28">
        <f>IF(ISERROR(1/VLOOKUP($B46,'Justerad allokering'!$B$2:$AG$462,MATCH(N$2,'Justerad allokering'!$B$2:$AF$2,0),FALSE)),VLOOKUP($B46,'Allokerad kvv'!$B$2:$AV$468,MATCH(N$2,'Allokerad kvv'!$B$2:$AV$2,0),FALSE),VLOOKUP($B46,'Justerad allokering'!$B$2:$AG$462,MATCH(N$2,'Justerad allokering'!$B$2:$AF$2,0),FALSE))</f>
        <v>0</v>
      </c>
      <c r="O46" s="28">
        <f>IF(ISERROR(1/VLOOKUP($B46,'Justerad allokering'!$B$2:$AG$462,MATCH(O$2,'Justerad allokering'!$B$2:$AF$2,0),FALSE)),VLOOKUP($B46,'Allokerad kvv'!$B$2:$AV$468,MATCH(O$2,'Allokerad kvv'!$B$2:$AV$2,0),FALSE),VLOOKUP($B46,'Justerad allokering'!$B$2:$AG$462,MATCH(O$2,'Justerad allokering'!$B$2:$AF$2,0),FALSE))</f>
        <v>0</v>
      </c>
      <c r="P46" s="28">
        <f>IF(ISERROR(1/VLOOKUP($B46,'Justerad allokering'!$B$2:$AG$462,MATCH(P$2,'Justerad allokering'!$B$2:$AF$2,0),FALSE)),VLOOKUP($B46,'Allokerad kvv'!$B$2:$AV$468,MATCH(P$2,'Allokerad kvv'!$B$2:$AV$2,0),FALSE),VLOOKUP($B46,'Justerad allokering'!$B$2:$AG$462,MATCH(P$2,'Justerad allokering'!$B$2:$AF$2,0),FALSE))</f>
        <v>0</v>
      </c>
      <c r="Q46" s="28">
        <f>IF(ISERROR(1/VLOOKUP($B46,'Justerad allokering'!$B$2:$AG$462,MATCH(Q$2,'Justerad allokering'!$B$2:$AF$2,0),FALSE)),VLOOKUP($B46,'Allokerad kvv'!$B$2:$AV$468,MATCH(Q$2,'Allokerad kvv'!$B$2:$AV$2,0),FALSE),VLOOKUP($B46,'Justerad allokering'!$B$2:$AG$462,MATCH(Q$2,'Justerad allokering'!$B$2:$AF$2,0),FALSE))</f>
        <v>0</v>
      </c>
      <c r="R46" s="28">
        <f>IF(ISERROR(1/VLOOKUP($B46,'Justerad allokering'!$B$2:$AG$462,MATCH(R$2,'Justerad allokering'!$B$2:$AF$2,0),FALSE)),VLOOKUP($B46,'Allokerad kvv'!$B$2:$AV$468,MATCH(R$2,'Allokerad kvv'!$B$2:$AV$2,0),FALSE),VLOOKUP($B46,'Justerad allokering'!$B$2:$AG$462,MATCH(R$2,'Justerad allokering'!$B$2:$AF$2,0),FALSE))</f>
        <v>0</v>
      </c>
      <c r="S46" s="28">
        <f>IF(ISERROR(1/VLOOKUP($B46,'Justerad allokering'!$B$2:$AG$462,MATCH(S$2,'Justerad allokering'!$B$2:$AF$2,0),FALSE)),VLOOKUP($B46,'Allokerad kvv'!$B$2:$AV$468,MATCH(S$2,'Allokerad kvv'!$B$2:$AV$2,0),FALSE),VLOOKUP($B46,'Justerad allokering'!$B$2:$AG$462,MATCH(S$2,'Justerad allokering'!$B$2:$AF$2,0),FALSE))</f>
        <v>0</v>
      </c>
      <c r="T46" s="28">
        <f>IF(ISERROR(1/VLOOKUP($B46,'Justerad allokering'!$B$2:$AG$462,MATCH(T$2,'Justerad allokering'!$B$2:$AF$2,0),FALSE)),VLOOKUP($B46,'Allokerad kvv'!$B$2:$AV$468,MATCH(T$2,'Allokerad kvv'!$B$2:$AV$2,0),FALSE),VLOOKUP($B46,'Justerad allokering'!$B$2:$AG$462,MATCH(T$2,'Justerad allokering'!$B$2:$AF$2,0),FALSE))</f>
        <v>0</v>
      </c>
      <c r="U46" s="28">
        <f>IF(ISERROR(1/VLOOKUP($B46,'Justerad allokering'!$B$2:$AG$462,MATCH(U$2,'Justerad allokering'!$B$2:$AF$2,0),FALSE)),VLOOKUP($B46,'Allokerad kvv'!$B$2:$AV$468,MATCH(U$2,'Allokerad kvv'!$B$2:$AV$2,0),FALSE),VLOOKUP($B46,'Justerad allokering'!$B$2:$AG$462,MATCH(U$2,'Justerad allokering'!$B$2:$AF$2,0),FALSE))</f>
        <v>0</v>
      </c>
      <c r="V46" s="28">
        <f>IF(ISERROR(1/VLOOKUP($B46,'Justerad allokering'!$B$2:$AG$462,MATCH(V$2,'Justerad allokering'!$B$2:$AF$2,0),FALSE)),VLOOKUP($B46,'Allokerad kvv'!$B$2:$AV$468,MATCH(V$2,'Allokerad kvv'!$B$2:$AV$2,0),FALSE),VLOOKUP($B46,'Justerad allokering'!$B$2:$AG$462,MATCH(V$2,'Justerad allokering'!$B$2:$AF$2,0),FALSE))</f>
        <v>0</v>
      </c>
      <c r="W46" s="28">
        <f>IF(ISERROR(1/VLOOKUP($B46,'Justerad allokering'!$B$2:$AG$462,MATCH(W$2,'Justerad allokering'!$B$2:$AF$2,0),FALSE)),VLOOKUP($B46,'Allokerad kvv'!$B$2:$AV$468,MATCH(W$2,'Allokerad kvv'!$B$2:$AV$2,0),FALSE),VLOOKUP($B46,'Justerad allokering'!$B$2:$AG$462,MATCH(W$2,'Justerad allokering'!$B$2:$AF$2,0),FALSE))</f>
        <v>0</v>
      </c>
      <c r="X46" s="28">
        <f>IF(ISERROR(1/VLOOKUP($B46,'Justerad allokering'!$B$2:$AG$462,MATCH(X$2,'Justerad allokering'!$B$2:$AF$2,0),FALSE)),VLOOKUP($B46,'Allokerad kvv'!$B$2:$AV$468,MATCH(X$2,'Allokerad kvv'!$B$2:$AV$2,0),FALSE),VLOOKUP($B46,'Justerad allokering'!$B$2:$AG$462,MATCH(X$2,'Justerad allokering'!$B$2:$AF$2,0),FALSE))</f>
        <v>0</v>
      </c>
      <c r="Y46" s="28">
        <f>IF(ISERROR(1/VLOOKUP($B46,'Justerad allokering'!$B$2:$AG$462,MATCH(Y$2,'Justerad allokering'!$B$2:$AF$2,0),FALSE)),VLOOKUP($B46,'Allokerad kvv'!$B$2:$AV$468,MATCH(Y$2,'Allokerad kvv'!$B$2:$AV$2,0),FALSE),VLOOKUP($B46,'Justerad allokering'!$B$2:$AG$462,MATCH(Y$2,'Justerad allokering'!$B$2:$AF$2,0),FALSE))</f>
        <v>0</v>
      </c>
      <c r="Z46" s="28">
        <f>IF(ISERROR(1/VLOOKUP($B46,'Justerad allokering'!$B$2:$AG$462,MATCH(Z$2,'Justerad allokering'!$B$2:$AF$2,0),FALSE)),VLOOKUP($B46,'Allokerad kvv'!$B$2:$AV$468,MATCH(Z$2,'Allokerad kvv'!$B$2:$AV$2,0),FALSE),VLOOKUP($B46,'Justerad allokering'!$B$2:$AG$462,MATCH(Z$2,'Justerad allokering'!$B$2:$AF$2,0),FALSE))</f>
        <v>0</v>
      </c>
      <c r="AA46" s="28"/>
      <c r="AB46" s="28"/>
      <c r="AE46">
        <f t="shared" si="0"/>
        <v>0</v>
      </c>
      <c r="AG46">
        <f t="shared" si="1"/>
        <v>0</v>
      </c>
      <c r="AH46">
        <f t="shared" si="2"/>
        <v>0</v>
      </c>
      <c r="AI46" s="55" t="str">
        <f>IF(AH46=0,"",AH46/VLOOKUP(B46,Kraftvärmeprod!$B$1:$BC$480,MATCH("Summa tillförd energi exklusive rökgaskondensering",Kraftvärmeprod!$B$1:$BC$1,0),FALSE))</f>
        <v/>
      </c>
    </row>
    <row r="47" spans="1:35" x14ac:dyDescent="0.35">
      <c r="A47" s="28" t="s">
        <v>67</v>
      </c>
      <c r="B47" s="28" t="s">
        <v>71</v>
      </c>
      <c r="C47" s="28">
        <f>IF(ISERROR(1/VLOOKUP($B47,'Justerad allokering'!$B$2:$AG$462,MATCH(C$2,'Justerad allokering'!$B$2:$AF$2,0),FALSE)),VLOOKUP($B47,'Allokerad kvv'!$B$2:$AV$468,MATCH(C$2,'Allokerad kvv'!$B$2:$AV$2,0),FALSE),VLOOKUP($B47,'Justerad allokering'!$B$2:$AG$462,MATCH(C$2,'Justerad allokering'!$B$2:$AF$2,0),FALSE))</f>
        <v>0</v>
      </c>
      <c r="D47" s="28">
        <f>IF(ISERROR(1/VLOOKUP($B47,'Justerad allokering'!$B$2:$AG$462,MATCH(D$2,'Justerad allokering'!$B$2:$AF$2,0),FALSE)),VLOOKUP($B47,'Allokerad kvv'!$B$2:$AV$468,MATCH(D$2,'Allokerad kvv'!$B$2:$AV$2,0),FALSE),VLOOKUP($B47,'Justerad allokering'!$B$2:$AG$462,MATCH(D$2,'Justerad allokering'!$B$2:$AF$2,0),FALSE))</f>
        <v>0</v>
      </c>
      <c r="E47" s="28">
        <f>IF(ISERROR(1/VLOOKUP($B47,'Justerad allokering'!$B$2:$AG$462,MATCH(E$2,'Justerad allokering'!$B$2:$AF$2,0),FALSE)),VLOOKUP($B47,'Allokerad kvv'!$B$2:$AV$468,MATCH(E$2,'Allokerad kvv'!$B$2:$AV$2,0),FALSE),VLOOKUP($B47,'Justerad allokering'!$B$2:$AG$462,MATCH(E$2,'Justerad allokering'!$B$2:$AF$2,0),FALSE))</f>
        <v>0</v>
      </c>
      <c r="F47" s="28">
        <f>IF(ISERROR(1/VLOOKUP($B47,'Justerad allokering'!$B$2:$AG$462,MATCH(F$2,'Justerad allokering'!$B$2:$AF$2,0),FALSE)),VLOOKUP($B47,'Allokerad kvv'!$B$2:$AV$468,MATCH(F$2,'Allokerad kvv'!$B$2:$AV$2,0),FALSE),VLOOKUP($B47,'Justerad allokering'!$B$2:$AG$462,MATCH(F$2,'Justerad allokering'!$B$2:$AF$2,0),FALSE))</f>
        <v>0</v>
      </c>
      <c r="G47" s="28">
        <f>IF(ISERROR(1/VLOOKUP($B47,'Justerad allokering'!$B$2:$AG$462,MATCH(G$2,'Justerad allokering'!$B$2:$AF$2,0),FALSE)),VLOOKUP($B47,'Allokerad kvv'!$B$2:$AV$468,MATCH(G$2,'Allokerad kvv'!$B$2:$AV$2,0),FALSE),VLOOKUP($B47,'Justerad allokering'!$B$2:$AG$462,MATCH(G$2,'Justerad allokering'!$B$2:$AF$2,0),FALSE))</f>
        <v>0</v>
      </c>
      <c r="H47" s="28">
        <f>IF(ISERROR(1/VLOOKUP($B47,'Justerad allokering'!$B$2:$AG$462,MATCH(H$2,'Justerad allokering'!$B$2:$AF$2,0),FALSE)),VLOOKUP($B47,'Allokerad kvv'!$B$2:$AV$468,MATCH(H$2,'Allokerad kvv'!$B$2:$AV$2,0),FALSE),VLOOKUP($B47,'Justerad allokering'!$B$2:$AG$462,MATCH(H$2,'Justerad allokering'!$B$2:$AF$2,0),FALSE))</f>
        <v>0</v>
      </c>
      <c r="I47" s="28">
        <f>IF(ISERROR(1/VLOOKUP($B47,'Justerad allokering'!$B$2:$AG$462,MATCH(I$2,'Justerad allokering'!$B$2:$AF$2,0),FALSE)),VLOOKUP($B47,'Allokerad kvv'!$B$2:$AV$468,MATCH(I$2,'Allokerad kvv'!$B$2:$AV$2,0),FALSE),VLOOKUP($B47,'Justerad allokering'!$B$2:$AG$462,MATCH(I$2,'Justerad allokering'!$B$2:$AF$2,0),FALSE))</f>
        <v>0</v>
      </c>
      <c r="J47" s="28">
        <f>IF(ISERROR(1/VLOOKUP($B47,'Justerad allokering'!$B$2:$AG$462,MATCH(J$2,'Justerad allokering'!$B$2:$AF$2,0),FALSE)),VLOOKUP($B47,'Allokerad kvv'!$B$2:$AV$468,MATCH(J$2,'Allokerad kvv'!$B$2:$AV$2,0),FALSE),VLOOKUP($B47,'Justerad allokering'!$B$2:$AG$462,MATCH(J$2,'Justerad allokering'!$B$2:$AF$2,0),FALSE))</f>
        <v>0</v>
      </c>
      <c r="K47" s="28">
        <f>IF(ISERROR(1/VLOOKUP($B47,'Justerad allokering'!$B$2:$AG$462,MATCH(K$2,'Justerad allokering'!$B$2:$AF$2,0),FALSE)),VLOOKUP($B47,'Allokerad kvv'!$B$2:$AV$468,MATCH(K$2,'Allokerad kvv'!$B$2:$AV$2,0),FALSE),VLOOKUP($B47,'Justerad allokering'!$B$2:$AG$462,MATCH(K$2,'Justerad allokering'!$B$2:$AF$2,0),FALSE))</f>
        <v>0</v>
      </c>
      <c r="L47" s="28">
        <f>IF(ISERROR(1/VLOOKUP($B47,'Justerad allokering'!$B$2:$AG$462,MATCH(L$2,'Justerad allokering'!$B$2:$AF$2,0),FALSE)),VLOOKUP($B47,'Allokerad kvv'!$B$2:$AV$468,MATCH(L$2,'Allokerad kvv'!$B$2:$AV$2,0),FALSE),VLOOKUP($B47,'Justerad allokering'!$B$2:$AG$462,MATCH(L$2,'Justerad allokering'!$B$2:$AF$2,0),FALSE))</f>
        <v>0</v>
      </c>
      <c r="M47" s="28">
        <f>IF(ISERROR(1/VLOOKUP($B47,'Justerad allokering'!$B$2:$AG$462,MATCH(M$2,'Justerad allokering'!$B$2:$AF$2,0),FALSE)),VLOOKUP($B47,'Allokerad kvv'!$B$2:$AV$468,MATCH(M$2,'Allokerad kvv'!$B$2:$AV$2,0),FALSE),VLOOKUP($B47,'Justerad allokering'!$B$2:$AG$462,MATCH(M$2,'Justerad allokering'!$B$2:$AF$2,0),FALSE))</f>
        <v>0</v>
      </c>
      <c r="N47" s="28">
        <f>IF(ISERROR(1/VLOOKUP($B47,'Justerad allokering'!$B$2:$AG$462,MATCH(N$2,'Justerad allokering'!$B$2:$AF$2,0),FALSE)),VLOOKUP($B47,'Allokerad kvv'!$B$2:$AV$468,MATCH(N$2,'Allokerad kvv'!$B$2:$AV$2,0),FALSE),VLOOKUP($B47,'Justerad allokering'!$B$2:$AG$462,MATCH(N$2,'Justerad allokering'!$B$2:$AF$2,0),FALSE))</f>
        <v>0</v>
      </c>
      <c r="O47" s="28">
        <f>IF(ISERROR(1/VLOOKUP($B47,'Justerad allokering'!$B$2:$AG$462,MATCH(O$2,'Justerad allokering'!$B$2:$AF$2,0),FALSE)),VLOOKUP($B47,'Allokerad kvv'!$B$2:$AV$468,MATCH(O$2,'Allokerad kvv'!$B$2:$AV$2,0),FALSE),VLOOKUP($B47,'Justerad allokering'!$B$2:$AG$462,MATCH(O$2,'Justerad allokering'!$B$2:$AF$2,0),FALSE))</f>
        <v>0</v>
      </c>
      <c r="P47" s="28">
        <f>IF(ISERROR(1/VLOOKUP($B47,'Justerad allokering'!$B$2:$AG$462,MATCH(P$2,'Justerad allokering'!$B$2:$AF$2,0),FALSE)),VLOOKUP($B47,'Allokerad kvv'!$B$2:$AV$468,MATCH(P$2,'Allokerad kvv'!$B$2:$AV$2,0),FALSE),VLOOKUP($B47,'Justerad allokering'!$B$2:$AG$462,MATCH(P$2,'Justerad allokering'!$B$2:$AF$2,0),FALSE))</f>
        <v>0</v>
      </c>
      <c r="Q47" s="28">
        <f>IF(ISERROR(1/VLOOKUP($B47,'Justerad allokering'!$B$2:$AG$462,MATCH(Q$2,'Justerad allokering'!$B$2:$AF$2,0),FALSE)),VLOOKUP($B47,'Allokerad kvv'!$B$2:$AV$468,MATCH(Q$2,'Allokerad kvv'!$B$2:$AV$2,0),FALSE),VLOOKUP($B47,'Justerad allokering'!$B$2:$AG$462,MATCH(Q$2,'Justerad allokering'!$B$2:$AF$2,0),FALSE))</f>
        <v>0</v>
      </c>
      <c r="R47" s="28">
        <f>IF(ISERROR(1/VLOOKUP($B47,'Justerad allokering'!$B$2:$AG$462,MATCH(R$2,'Justerad allokering'!$B$2:$AF$2,0),FALSE)),VLOOKUP($B47,'Allokerad kvv'!$B$2:$AV$468,MATCH(R$2,'Allokerad kvv'!$B$2:$AV$2,0),FALSE),VLOOKUP($B47,'Justerad allokering'!$B$2:$AG$462,MATCH(R$2,'Justerad allokering'!$B$2:$AF$2,0),FALSE))</f>
        <v>0</v>
      </c>
      <c r="S47" s="28">
        <f>IF(ISERROR(1/VLOOKUP($B47,'Justerad allokering'!$B$2:$AG$462,MATCH(S$2,'Justerad allokering'!$B$2:$AF$2,0),FALSE)),VLOOKUP($B47,'Allokerad kvv'!$B$2:$AV$468,MATCH(S$2,'Allokerad kvv'!$B$2:$AV$2,0),FALSE),VLOOKUP($B47,'Justerad allokering'!$B$2:$AG$462,MATCH(S$2,'Justerad allokering'!$B$2:$AF$2,0),FALSE))</f>
        <v>0</v>
      </c>
      <c r="T47" s="28">
        <f>IF(ISERROR(1/VLOOKUP($B47,'Justerad allokering'!$B$2:$AG$462,MATCH(T$2,'Justerad allokering'!$B$2:$AF$2,0),FALSE)),VLOOKUP($B47,'Allokerad kvv'!$B$2:$AV$468,MATCH(T$2,'Allokerad kvv'!$B$2:$AV$2,0),FALSE),VLOOKUP($B47,'Justerad allokering'!$B$2:$AG$462,MATCH(T$2,'Justerad allokering'!$B$2:$AF$2,0),FALSE))</f>
        <v>0</v>
      </c>
      <c r="U47" s="28">
        <f>IF(ISERROR(1/VLOOKUP($B47,'Justerad allokering'!$B$2:$AG$462,MATCH(U$2,'Justerad allokering'!$B$2:$AF$2,0),FALSE)),VLOOKUP($B47,'Allokerad kvv'!$B$2:$AV$468,MATCH(U$2,'Allokerad kvv'!$B$2:$AV$2,0),FALSE),VLOOKUP($B47,'Justerad allokering'!$B$2:$AG$462,MATCH(U$2,'Justerad allokering'!$B$2:$AF$2,0),FALSE))</f>
        <v>0</v>
      </c>
      <c r="V47" s="28">
        <f>IF(ISERROR(1/VLOOKUP($B47,'Justerad allokering'!$B$2:$AG$462,MATCH(V$2,'Justerad allokering'!$B$2:$AF$2,0),FALSE)),VLOOKUP($B47,'Allokerad kvv'!$B$2:$AV$468,MATCH(V$2,'Allokerad kvv'!$B$2:$AV$2,0),FALSE),VLOOKUP($B47,'Justerad allokering'!$B$2:$AG$462,MATCH(V$2,'Justerad allokering'!$B$2:$AF$2,0),FALSE))</f>
        <v>0</v>
      </c>
      <c r="W47" s="28">
        <f>IF(ISERROR(1/VLOOKUP($B47,'Justerad allokering'!$B$2:$AG$462,MATCH(W$2,'Justerad allokering'!$B$2:$AF$2,0),FALSE)),VLOOKUP($B47,'Allokerad kvv'!$B$2:$AV$468,MATCH(W$2,'Allokerad kvv'!$B$2:$AV$2,0),FALSE),VLOOKUP($B47,'Justerad allokering'!$B$2:$AG$462,MATCH(W$2,'Justerad allokering'!$B$2:$AF$2,0),FALSE))</f>
        <v>0</v>
      </c>
      <c r="X47" s="28">
        <f>IF(ISERROR(1/VLOOKUP($B47,'Justerad allokering'!$B$2:$AG$462,MATCH(X$2,'Justerad allokering'!$B$2:$AF$2,0),FALSE)),VLOOKUP($B47,'Allokerad kvv'!$B$2:$AV$468,MATCH(X$2,'Allokerad kvv'!$B$2:$AV$2,0),FALSE),VLOOKUP($B47,'Justerad allokering'!$B$2:$AG$462,MATCH(X$2,'Justerad allokering'!$B$2:$AF$2,0),FALSE))</f>
        <v>0</v>
      </c>
      <c r="Y47" s="28">
        <f>IF(ISERROR(1/VLOOKUP($B47,'Justerad allokering'!$B$2:$AG$462,MATCH(Y$2,'Justerad allokering'!$B$2:$AF$2,0),FALSE)),VLOOKUP($B47,'Allokerad kvv'!$B$2:$AV$468,MATCH(Y$2,'Allokerad kvv'!$B$2:$AV$2,0),FALSE),VLOOKUP($B47,'Justerad allokering'!$B$2:$AG$462,MATCH(Y$2,'Justerad allokering'!$B$2:$AF$2,0),FALSE))</f>
        <v>0</v>
      </c>
      <c r="Z47" s="28">
        <f>IF(ISERROR(1/VLOOKUP($B47,'Justerad allokering'!$B$2:$AG$462,MATCH(Z$2,'Justerad allokering'!$B$2:$AF$2,0),FALSE)),VLOOKUP($B47,'Allokerad kvv'!$B$2:$AV$468,MATCH(Z$2,'Allokerad kvv'!$B$2:$AV$2,0),FALSE),VLOOKUP($B47,'Justerad allokering'!$B$2:$AG$462,MATCH(Z$2,'Justerad allokering'!$B$2:$AF$2,0),FALSE))</f>
        <v>0</v>
      </c>
      <c r="AA47" s="28"/>
      <c r="AB47" s="28"/>
      <c r="AE47">
        <f t="shared" si="0"/>
        <v>0</v>
      </c>
      <c r="AG47">
        <f t="shared" si="1"/>
        <v>0</v>
      </c>
      <c r="AH47">
        <f t="shared" si="2"/>
        <v>0</v>
      </c>
      <c r="AI47" s="55" t="str">
        <f>IF(AH47=0,"",AH47/VLOOKUP(B47,Kraftvärmeprod!$B$1:$BC$480,MATCH("Summa tillförd energi exklusive rökgaskondensering",Kraftvärmeprod!$B$1:$BC$1,0),FALSE))</f>
        <v/>
      </c>
    </row>
    <row r="48" spans="1:35" x14ac:dyDescent="0.35">
      <c r="A48" s="28" t="s">
        <v>72</v>
      </c>
      <c r="B48" s="28" t="s">
        <v>73</v>
      </c>
      <c r="C48" s="28">
        <f>IF(ISERROR(1/VLOOKUP($B48,'Justerad allokering'!$B$2:$AG$462,MATCH(C$2,'Justerad allokering'!$B$2:$AF$2,0),FALSE)),VLOOKUP($B48,'Allokerad kvv'!$B$2:$AV$468,MATCH(C$2,'Allokerad kvv'!$B$2:$AV$2,0),FALSE),VLOOKUP($B48,'Justerad allokering'!$B$2:$AG$462,MATCH(C$2,'Justerad allokering'!$B$2:$AF$2,0),FALSE))</f>
        <v>0</v>
      </c>
      <c r="D48" s="28">
        <f>IF(ISERROR(1/VLOOKUP($B48,'Justerad allokering'!$B$2:$AG$462,MATCH(D$2,'Justerad allokering'!$B$2:$AF$2,0),FALSE)),VLOOKUP($B48,'Allokerad kvv'!$B$2:$AV$468,MATCH(D$2,'Allokerad kvv'!$B$2:$AV$2,0),FALSE),VLOOKUP($B48,'Justerad allokering'!$B$2:$AG$462,MATCH(D$2,'Justerad allokering'!$B$2:$AF$2,0),FALSE))</f>
        <v>0</v>
      </c>
      <c r="E48" s="28">
        <f>IF(ISERROR(1/VLOOKUP($B48,'Justerad allokering'!$B$2:$AG$462,MATCH(E$2,'Justerad allokering'!$B$2:$AF$2,0),FALSE)),VLOOKUP($B48,'Allokerad kvv'!$B$2:$AV$468,MATCH(E$2,'Allokerad kvv'!$B$2:$AV$2,0),FALSE),VLOOKUP($B48,'Justerad allokering'!$B$2:$AG$462,MATCH(E$2,'Justerad allokering'!$B$2:$AF$2,0),FALSE))</f>
        <v>0</v>
      </c>
      <c r="F48" s="28">
        <f>IF(ISERROR(1/VLOOKUP($B48,'Justerad allokering'!$B$2:$AG$462,MATCH(F$2,'Justerad allokering'!$B$2:$AF$2,0),FALSE)),VLOOKUP($B48,'Allokerad kvv'!$B$2:$AV$468,MATCH(F$2,'Allokerad kvv'!$B$2:$AV$2,0),FALSE),VLOOKUP($B48,'Justerad allokering'!$B$2:$AG$462,MATCH(F$2,'Justerad allokering'!$B$2:$AF$2,0),FALSE))</f>
        <v>0</v>
      </c>
      <c r="G48" s="28">
        <f>IF(ISERROR(1/VLOOKUP($B48,'Justerad allokering'!$B$2:$AG$462,MATCH(G$2,'Justerad allokering'!$B$2:$AF$2,0),FALSE)),VLOOKUP($B48,'Allokerad kvv'!$B$2:$AV$468,MATCH(G$2,'Allokerad kvv'!$B$2:$AV$2,0),FALSE),VLOOKUP($B48,'Justerad allokering'!$B$2:$AG$462,MATCH(G$2,'Justerad allokering'!$B$2:$AF$2,0),FALSE))</f>
        <v>0</v>
      </c>
      <c r="H48" s="28">
        <f>IF(ISERROR(1/VLOOKUP($B48,'Justerad allokering'!$B$2:$AG$462,MATCH(H$2,'Justerad allokering'!$B$2:$AF$2,0),FALSE)),VLOOKUP($B48,'Allokerad kvv'!$B$2:$AV$468,MATCH(H$2,'Allokerad kvv'!$B$2:$AV$2,0),FALSE),VLOOKUP($B48,'Justerad allokering'!$B$2:$AG$462,MATCH(H$2,'Justerad allokering'!$B$2:$AF$2,0),FALSE))</f>
        <v>0</v>
      </c>
      <c r="I48" s="28">
        <f>IF(ISERROR(1/VLOOKUP($B48,'Justerad allokering'!$B$2:$AG$462,MATCH(I$2,'Justerad allokering'!$B$2:$AF$2,0),FALSE)),VLOOKUP($B48,'Allokerad kvv'!$B$2:$AV$468,MATCH(I$2,'Allokerad kvv'!$B$2:$AV$2,0),FALSE),VLOOKUP($B48,'Justerad allokering'!$B$2:$AG$462,MATCH(I$2,'Justerad allokering'!$B$2:$AF$2,0),FALSE))</f>
        <v>0</v>
      </c>
      <c r="J48" s="28">
        <f>IF(ISERROR(1/VLOOKUP($B48,'Justerad allokering'!$B$2:$AG$462,MATCH(J$2,'Justerad allokering'!$B$2:$AF$2,0),FALSE)),VLOOKUP($B48,'Allokerad kvv'!$B$2:$AV$468,MATCH(J$2,'Allokerad kvv'!$B$2:$AV$2,0),FALSE),VLOOKUP($B48,'Justerad allokering'!$B$2:$AG$462,MATCH(J$2,'Justerad allokering'!$B$2:$AF$2,0),FALSE))</f>
        <v>0</v>
      </c>
      <c r="K48" s="28">
        <f>IF(ISERROR(1/VLOOKUP($B48,'Justerad allokering'!$B$2:$AG$462,MATCH(K$2,'Justerad allokering'!$B$2:$AF$2,0),FALSE)),VLOOKUP($B48,'Allokerad kvv'!$B$2:$AV$468,MATCH(K$2,'Allokerad kvv'!$B$2:$AV$2,0),FALSE),VLOOKUP($B48,'Justerad allokering'!$B$2:$AG$462,MATCH(K$2,'Justerad allokering'!$B$2:$AF$2,0),FALSE))</f>
        <v>0</v>
      </c>
      <c r="L48" s="28">
        <f>IF(ISERROR(1/VLOOKUP($B48,'Justerad allokering'!$B$2:$AG$462,MATCH(L$2,'Justerad allokering'!$B$2:$AF$2,0),FALSE)),VLOOKUP($B48,'Allokerad kvv'!$B$2:$AV$468,MATCH(L$2,'Allokerad kvv'!$B$2:$AV$2,0),FALSE),VLOOKUP($B48,'Justerad allokering'!$B$2:$AG$462,MATCH(L$2,'Justerad allokering'!$B$2:$AF$2,0),FALSE))</f>
        <v>0</v>
      </c>
      <c r="M48" s="28">
        <f>IF(ISERROR(1/VLOOKUP($B48,'Justerad allokering'!$B$2:$AG$462,MATCH(M$2,'Justerad allokering'!$B$2:$AF$2,0),FALSE)),VLOOKUP($B48,'Allokerad kvv'!$B$2:$AV$468,MATCH(M$2,'Allokerad kvv'!$B$2:$AV$2,0),FALSE),VLOOKUP($B48,'Justerad allokering'!$B$2:$AG$462,MATCH(M$2,'Justerad allokering'!$B$2:$AF$2,0),FALSE))</f>
        <v>0</v>
      </c>
      <c r="N48" s="28">
        <f>IF(ISERROR(1/VLOOKUP($B48,'Justerad allokering'!$B$2:$AG$462,MATCH(N$2,'Justerad allokering'!$B$2:$AF$2,0),FALSE)),VLOOKUP($B48,'Allokerad kvv'!$B$2:$AV$468,MATCH(N$2,'Allokerad kvv'!$B$2:$AV$2,0),FALSE),VLOOKUP($B48,'Justerad allokering'!$B$2:$AG$462,MATCH(N$2,'Justerad allokering'!$B$2:$AF$2,0),FALSE))</f>
        <v>0</v>
      </c>
      <c r="O48" s="28">
        <f>IF(ISERROR(1/VLOOKUP($B48,'Justerad allokering'!$B$2:$AG$462,MATCH(O$2,'Justerad allokering'!$B$2:$AF$2,0),FALSE)),VLOOKUP($B48,'Allokerad kvv'!$B$2:$AV$468,MATCH(O$2,'Allokerad kvv'!$B$2:$AV$2,0),FALSE),VLOOKUP($B48,'Justerad allokering'!$B$2:$AG$462,MATCH(O$2,'Justerad allokering'!$B$2:$AF$2,0),FALSE))</f>
        <v>0</v>
      </c>
      <c r="P48" s="28">
        <f>IF(ISERROR(1/VLOOKUP($B48,'Justerad allokering'!$B$2:$AG$462,MATCH(P$2,'Justerad allokering'!$B$2:$AF$2,0),FALSE)),VLOOKUP($B48,'Allokerad kvv'!$B$2:$AV$468,MATCH(P$2,'Allokerad kvv'!$B$2:$AV$2,0),FALSE),VLOOKUP($B48,'Justerad allokering'!$B$2:$AG$462,MATCH(P$2,'Justerad allokering'!$B$2:$AF$2,0),FALSE))</f>
        <v>0</v>
      </c>
      <c r="Q48" s="28">
        <f>IF(ISERROR(1/VLOOKUP($B48,'Justerad allokering'!$B$2:$AG$462,MATCH(Q$2,'Justerad allokering'!$B$2:$AF$2,0),FALSE)),VLOOKUP($B48,'Allokerad kvv'!$B$2:$AV$468,MATCH(Q$2,'Allokerad kvv'!$B$2:$AV$2,0),FALSE),VLOOKUP($B48,'Justerad allokering'!$B$2:$AG$462,MATCH(Q$2,'Justerad allokering'!$B$2:$AF$2,0),FALSE))</f>
        <v>0</v>
      </c>
      <c r="R48" s="28">
        <f>IF(ISERROR(1/VLOOKUP($B48,'Justerad allokering'!$B$2:$AG$462,MATCH(R$2,'Justerad allokering'!$B$2:$AF$2,0),FALSE)),VLOOKUP($B48,'Allokerad kvv'!$B$2:$AV$468,MATCH(R$2,'Allokerad kvv'!$B$2:$AV$2,0),FALSE),VLOOKUP($B48,'Justerad allokering'!$B$2:$AG$462,MATCH(R$2,'Justerad allokering'!$B$2:$AF$2,0),FALSE))</f>
        <v>0</v>
      </c>
      <c r="S48" s="28">
        <f>IF(ISERROR(1/VLOOKUP($B48,'Justerad allokering'!$B$2:$AG$462,MATCH(S$2,'Justerad allokering'!$B$2:$AF$2,0),FALSE)),VLOOKUP($B48,'Allokerad kvv'!$B$2:$AV$468,MATCH(S$2,'Allokerad kvv'!$B$2:$AV$2,0),FALSE),VLOOKUP($B48,'Justerad allokering'!$B$2:$AG$462,MATCH(S$2,'Justerad allokering'!$B$2:$AF$2,0),FALSE))</f>
        <v>0</v>
      </c>
      <c r="T48" s="28">
        <f>IF(ISERROR(1/VLOOKUP($B48,'Justerad allokering'!$B$2:$AG$462,MATCH(T$2,'Justerad allokering'!$B$2:$AF$2,0),FALSE)),VLOOKUP($B48,'Allokerad kvv'!$B$2:$AV$468,MATCH(T$2,'Allokerad kvv'!$B$2:$AV$2,0),FALSE),VLOOKUP($B48,'Justerad allokering'!$B$2:$AG$462,MATCH(T$2,'Justerad allokering'!$B$2:$AF$2,0),FALSE))</f>
        <v>0</v>
      </c>
      <c r="U48" s="28">
        <f>IF(ISERROR(1/VLOOKUP($B48,'Justerad allokering'!$B$2:$AG$462,MATCH(U$2,'Justerad allokering'!$B$2:$AF$2,0),FALSE)),VLOOKUP($B48,'Allokerad kvv'!$B$2:$AV$468,MATCH(U$2,'Allokerad kvv'!$B$2:$AV$2,0),FALSE),VLOOKUP($B48,'Justerad allokering'!$B$2:$AG$462,MATCH(U$2,'Justerad allokering'!$B$2:$AF$2,0),FALSE))</f>
        <v>0</v>
      </c>
      <c r="V48" s="28">
        <f>IF(ISERROR(1/VLOOKUP($B48,'Justerad allokering'!$B$2:$AG$462,MATCH(V$2,'Justerad allokering'!$B$2:$AF$2,0),FALSE)),VLOOKUP($B48,'Allokerad kvv'!$B$2:$AV$468,MATCH(V$2,'Allokerad kvv'!$B$2:$AV$2,0),FALSE),VLOOKUP($B48,'Justerad allokering'!$B$2:$AG$462,MATCH(V$2,'Justerad allokering'!$B$2:$AF$2,0),FALSE))</f>
        <v>0</v>
      </c>
      <c r="W48" s="28">
        <f>IF(ISERROR(1/VLOOKUP($B48,'Justerad allokering'!$B$2:$AG$462,MATCH(W$2,'Justerad allokering'!$B$2:$AF$2,0),FALSE)),VLOOKUP($B48,'Allokerad kvv'!$B$2:$AV$468,MATCH(W$2,'Allokerad kvv'!$B$2:$AV$2,0),FALSE),VLOOKUP($B48,'Justerad allokering'!$B$2:$AG$462,MATCH(W$2,'Justerad allokering'!$B$2:$AF$2,0),FALSE))</f>
        <v>0</v>
      </c>
      <c r="X48" s="28">
        <f>IF(ISERROR(1/VLOOKUP($B48,'Justerad allokering'!$B$2:$AG$462,MATCH(X$2,'Justerad allokering'!$B$2:$AF$2,0),FALSE)),VLOOKUP($B48,'Allokerad kvv'!$B$2:$AV$468,MATCH(X$2,'Allokerad kvv'!$B$2:$AV$2,0),FALSE),VLOOKUP($B48,'Justerad allokering'!$B$2:$AG$462,MATCH(X$2,'Justerad allokering'!$B$2:$AF$2,0),FALSE))</f>
        <v>0</v>
      </c>
      <c r="Y48" s="28">
        <f>IF(ISERROR(1/VLOOKUP($B48,'Justerad allokering'!$B$2:$AG$462,MATCH(Y$2,'Justerad allokering'!$B$2:$AF$2,0),FALSE)),VLOOKUP($B48,'Allokerad kvv'!$B$2:$AV$468,MATCH(Y$2,'Allokerad kvv'!$B$2:$AV$2,0),FALSE),VLOOKUP($B48,'Justerad allokering'!$B$2:$AG$462,MATCH(Y$2,'Justerad allokering'!$B$2:$AF$2,0),FALSE))</f>
        <v>0</v>
      </c>
      <c r="Z48" s="28">
        <f>IF(ISERROR(1/VLOOKUP($B48,'Justerad allokering'!$B$2:$AG$462,MATCH(Z$2,'Justerad allokering'!$B$2:$AF$2,0),FALSE)),VLOOKUP($B48,'Allokerad kvv'!$B$2:$AV$468,MATCH(Z$2,'Allokerad kvv'!$B$2:$AV$2,0),FALSE),VLOOKUP($B48,'Justerad allokering'!$B$2:$AG$462,MATCH(Z$2,'Justerad allokering'!$B$2:$AF$2,0),FALSE))</f>
        <v>0</v>
      </c>
      <c r="AA48" s="28"/>
      <c r="AB48" s="28"/>
      <c r="AE48">
        <f t="shared" si="0"/>
        <v>0</v>
      </c>
      <c r="AG48">
        <f t="shared" si="1"/>
        <v>0</v>
      </c>
      <c r="AH48">
        <f t="shared" si="2"/>
        <v>0</v>
      </c>
      <c r="AI48" s="55" t="str">
        <f>IF(AH48=0,"",AH48/VLOOKUP(B48,Kraftvärmeprod!$B$1:$BC$480,MATCH("Summa tillförd energi exklusive rökgaskondensering",Kraftvärmeprod!$B$1:$BC$1,0),FALSE))</f>
        <v/>
      </c>
    </row>
    <row r="49" spans="1:35" x14ac:dyDescent="0.35">
      <c r="A49" s="28" t="s">
        <v>72</v>
      </c>
      <c r="B49" s="28" t="s">
        <v>74</v>
      </c>
      <c r="C49" s="28">
        <f>IF(ISERROR(1/VLOOKUP($B49,'Justerad allokering'!$B$2:$AG$462,MATCH(C$2,'Justerad allokering'!$B$2:$AF$2,0),FALSE)),VLOOKUP($B49,'Allokerad kvv'!$B$2:$AV$468,MATCH(C$2,'Allokerad kvv'!$B$2:$AV$2,0),FALSE),VLOOKUP($B49,'Justerad allokering'!$B$2:$AG$462,MATCH(C$2,'Justerad allokering'!$B$2:$AF$2,0),FALSE))</f>
        <v>0</v>
      </c>
      <c r="D49" s="28">
        <f>IF(ISERROR(1/VLOOKUP($B49,'Justerad allokering'!$B$2:$AG$462,MATCH(D$2,'Justerad allokering'!$B$2:$AF$2,0),FALSE)),VLOOKUP($B49,'Allokerad kvv'!$B$2:$AV$468,MATCH(D$2,'Allokerad kvv'!$B$2:$AV$2,0),FALSE),VLOOKUP($B49,'Justerad allokering'!$B$2:$AG$462,MATCH(D$2,'Justerad allokering'!$B$2:$AF$2,0),FALSE))</f>
        <v>0</v>
      </c>
      <c r="E49" s="28">
        <f>IF(ISERROR(1/VLOOKUP($B49,'Justerad allokering'!$B$2:$AG$462,MATCH(E$2,'Justerad allokering'!$B$2:$AF$2,0),FALSE)),VLOOKUP($B49,'Allokerad kvv'!$B$2:$AV$468,MATCH(E$2,'Allokerad kvv'!$B$2:$AV$2,0),FALSE),VLOOKUP($B49,'Justerad allokering'!$B$2:$AG$462,MATCH(E$2,'Justerad allokering'!$B$2:$AF$2,0),FALSE))</f>
        <v>0</v>
      </c>
      <c r="F49" s="28">
        <f>IF(ISERROR(1/VLOOKUP($B49,'Justerad allokering'!$B$2:$AG$462,MATCH(F$2,'Justerad allokering'!$B$2:$AF$2,0),FALSE)),VLOOKUP($B49,'Allokerad kvv'!$B$2:$AV$468,MATCH(F$2,'Allokerad kvv'!$B$2:$AV$2,0),FALSE),VLOOKUP($B49,'Justerad allokering'!$B$2:$AG$462,MATCH(F$2,'Justerad allokering'!$B$2:$AF$2,0),FALSE))</f>
        <v>0</v>
      </c>
      <c r="G49" s="28">
        <f>IF(ISERROR(1/VLOOKUP($B49,'Justerad allokering'!$B$2:$AG$462,MATCH(G$2,'Justerad allokering'!$B$2:$AF$2,0),FALSE)),VLOOKUP($B49,'Allokerad kvv'!$B$2:$AV$468,MATCH(G$2,'Allokerad kvv'!$B$2:$AV$2,0),FALSE),VLOOKUP($B49,'Justerad allokering'!$B$2:$AG$462,MATCH(G$2,'Justerad allokering'!$B$2:$AF$2,0),FALSE))</f>
        <v>0</v>
      </c>
      <c r="H49" s="28">
        <f>IF(ISERROR(1/VLOOKUP($B49,'Justerad allokering'!$B$2:$AG$462,MATCH(H$2,'Justerad allokering'!$B$2:$AF$2,0),FALSE)),VLOOKUP($B49,'Allokerad kvv'!$B$2:$AV$468,MATCH(H$2,'Allokerad kvv'!$B$2:$AV$2,0),FALSE),VLOOKUP($B49,'Justerad allokering'!$B$2:$AG$462,MATCH(H$2,'Justerad allokering'!$B$2:$AF$2,0),FALSE))</f>
        <v>0</v>
      </c>
      <c r="I49" s="28">
        <f>IF(ISERROR(1/VLOOKUP($B49,'Justerad allokering'!$B$2:$AG$462,MATCH(I$2,'Justerad allokering'!$B$2:$AF$2,0),FALSE)),VLOOKUP($B49,'Allokerad kvv'!$B$2:$AV$468,MATCH(I$2,'Allokerad kvv'!$B$2:$AV$2,0),FALSE),VLOOKUP($B49,'Justerad allokering'!$B$2:$AG$462,MATCH(I$2,'Justerad allokering'!$B$2:$AF$2,0),FALSE))</f>
        <v>0</v>
      </c>
      <c r="J49" s="28">
        <f>IF(ISERROR(1/VLOOKUP($B49,'Justerad allokering'!$B$2:$AG$462,MATCH(J$2,'Justerad allokering'!$B$2:$AF$2,0),FALSE)),VLOOKUP($B49,'Allokerad kvv'!$B$2:$AV$468,MATCH(J$2,'Allokerad kvv'!$B$2:$AV$2,0),FALSE),VLOOKUP($B49,'Justerad allokering'!$B$2:$AG$462,MATCH(J$2,'Justerad allokering'!$B$2:$AF$2,0),FALSE))</f>
        <v>0</v>
      </c>
      <c r="K49" s="28">
        <f>IF(ISERROR(1/VLOOKUP($B49,'Justerad allokering'!$B$2:$AG$462,MATCH(K$2,'Justerad allokering'!$B$2:$AF$2,0),FALSE)),VLOOKUP($B49,'Allokerad kvv'!$B$2:$AV$468,MATCH(K$2,'Allokerad kvv'!$B$2:$AV$2,0),FALSE),VLOOKUP($B49,'Justerad allokering'!$B$2:$AG$462,MATCH(K$2,'Justerad allokering'!$B$2:$AF$2,0),FALSE))</f>
        <v>0</v>
      </c>
      <c r="L49" s="28">
        <f>IF(ISERROR(1/VLOOKUP($B49,'Justerad allokering'!$B$2:$AG$462,MATCH(L$2,'Justerad allokering'!$B$2:$AF$2,0),FALSE)),VLOOKUP($B49,'Allokerad kvv'!$B$2:$AV$468,MATCH(L$2,'Allokerad kvv'!$B$2:$AV$2,0),FALSE),VLOOKUP($B49,'Justerad allokering'!$B$2:$AG$462,MATCH(L$2,'Justerad allokering'!$B$2:$AF$2,0),FALSE))</f>
        <v>0</v>
      </c>
      <c r="M49" s="28">
        <f>IF(ISERROR(1/VLOOKUP($B49,'Justerad allokering'!$B$2:$AG$462,MATCH(M$2,'Justerad allokering'!$B$2:$AF$2,0),FALSE)),VLOOKUP($B49,'Allokerad kvv'!$B$2:$AV$468,MATCH(M$2,'Allokerad kvv'!$B$2:$AV$2,0),FALSE),VLOOKUP($B49,'Justerad allokering'!$B$2:$AG$462,MATCH(M$2,'Justerad allokering'!$B$2:$AF$2,0),FALSE))</f>
        <v>0</v>
      </c>
      <c r="N49" s="28">
        <f>IF(ISERROR(1/VLOOKUP($B49,'Justerad allokering'!$B$2:$AG$462,MATCH(N$2,'Justerad allokering'!$B$2:$AF$2,0),FALSE)),VLOOKUP($B49,'Allokerad kvv'!$B$2:$AV$468,MATCH(N$2,'Allokerad kvv'!$B$2:$AV$2,0),FALSE),VLOOKUP($B49,'Justerad allokering'!$B$2:$AG$462,MATCH(N$2,'Justerad allokering'!$B$2:$AF$2,0),FALSE))</f>
        <v>0</v>
      </c>
      <c r="O49" s="28">
        <f>IF(ISERROR(1/VLOOKUP($B49,'Justerad allokering'!$B$2:$AG$462,MATCH(O$2,'Justerad allokering'!$B$2:$AF$2,0),FALSE)),VLOOKUP($B49,'Allokerad kvv'!$B$2:$AV$468,MATCH(O$2,'Allokerad kvv'!$B$2:$AV$2,0),FALSE),VLOOKUP($B49,'Justerad allokering'!$B$2:$AG$462,MATCH(O$2,'Justerad allokering'!$B$2:$AF$2,0),FALSE))</f>
        <v>0</v>
      </c>
      <c r="P49" s="28">
        <f>IF(ISERROR(1/VLOOKUP($B49,'Justerad allokering'!$B$2:$AG$462,MATCH(P$2,'Justerad allokering'!$B$2:$AF$2,0),FALSE)),VLOOKUP($B49,'Allokerad kvv'!$B$2:$AV$468,MATCH(P$2,'Allokerad kvv'!$B$2:$AV$2,0),FALSE),VLOOKUP($B49,'Justerad allokering'!$B$2:$AG$462,MATCH(P$2,'Justerad allokering'!$B$2:$AF$2,0),FALSE))</f>
        <v>0</v>
      </c>
      <c r="Q49" s="28">
        <f>IF(ISERROR(1/VLOOKUP($B49,'Justerad allokering'!$B$2:$AG$462,MATCH(Q$2,'Justerad allokering'!$B$2:$AF$2,0),FALSE)),VLOOKUP($B49,'Allokerad kvv'!$B$2:$AV$468,MATCH(Q$2,'Allokerad kvv'!$B$2:$AV$2,0),FALSE),VLOOKUP($B49,'Justerad allokering'!$B$2:$AG$462,MATCH(Q$2,'Justerad allokering'!$B$2:$AF$2,0),FALSE))</f>
        <v>0</v>
      </c>
      <c r="R49" s="28">
        <f>IF(ISERROR(1/VLOOKUP($B49,'Justerad allokering'!$B$2:$AG$462,MATCH(R$2,'Justerad allokering'!$B$2:$AF$2,0),FALSE)),VLOOKUP($B49,'Allokerad kvv'!$B$2:$AV$468,MATCH(R$2,'Allokerad kvv'!$B$2:$AV$2,0),FALSE),VLOOKUP($B49,'Justerad allokering'!$B$2:$AG$462,MATCH(R$2,'Justerad allokering'!$B$2:$AF$2,0),FALSE))</f>
        <v>0</v>
      </c>
      <c r="S49" s="28">
        <f>IF(ISERROR(1/VLOOKUP($B49,'Justerad allokering'!$B$2:$AG$462,MATCH(S$2,'Justerad allokering'!$B$2:$AF$2,0),FALSE)),VLOOKUP($B49,'Allokerad kvv'!$B$2:$AV$468,MATCH(S$2,'Allokerad kvv'!$B$2:$AV$2,0),FALSE),VLOOKUP($B49,'Justerad allokering'!$B$2:$AG$462,MATCH(S$2,'Justerad allokering'!$B$2:$AF$2,0),FALSE))</f>
        <v>0</v>
      </c>
      <c r="T49" s="28">
        <f>IF(ISERROR(1/VLOOKUP($B49,'Justerad allokering'!$B$2:$AG$462,MATCH(T$2,'Justerad allokering'!$B$2:$AF$2,0),FALSE)),VLOOKUP($B49,'Allokerad kvv'!$B$2:$AV$468,MATCH(T$2,'Allokerad kvv'!$B$2:$AV$2,0),FALSE),VLOOKUP($B49,'Justerad allokering'!$B$2:$AG$462,MATCH(T$2,'Justerad allokering'!$B$2:$AF$2,0),FALSE))</f>
        <v>0</v>
      </c>
      <c r="U49" s="28">
        <f>IF(ISERROR(1/VLOOKUP($B49,'Justerad allokering'!$B$2:$AG$462,MATCH(U$2,'Justerad allokering'!$B$2:$AF$2,0),FALSE)),VLOOKUP($B49,'Allokerad kvv'!$B$2:$AV$468,MATCH(U$2,'Allokerad kvv'!$B$2:$AV$2,0),FALSE),VLOOKUP($B49,'Justerad allokering'!$B$2:$AG$462,MATCH(U$2,'Justerad allokering'!$B$2:$AF$2,0),FALSE))</f>
        <v>0</v>
      </c>
      <c r="V49" s="28">
        <f>IF(ISERROR(1/VLOOKUP($B49,'Justerad allokering'!$B$2:$AG$462,MATCH(V$2,'Justerad allokering'!$B$2:$AF$2,0),FALSE)),VLOOKUP($B49,'Allokerad kvv'!$B$2:$AV$468,MATCH(V$2,'Allokerad kvv'!$B$2:$AV$2,0),FALSE),VLOOKUP($B49,'Justerad allokering'!$B$2:$AG$462,MATCH(V$2,'Justerad allokering'!$B$2:$AF$2,0),FALSE))</f>
        <v>0</v>
      </c>
      <c r="W49" s="28">
        <f>IF(ISERROR(1/VLOOKUP($B49,'Justerad allokering'!$B$2:$AG$462,MATCH(W$2,'Justerad allokering'!$B$2:$AF$2,0),FALSE)),VLOOKUP($B49,'Allokerad kvv'!$B$2:$AV$468,MATCH(W$2,'Allokerad kvv'!$B$2:$AV$2,0),FALSE),VLOOKUP($B49,'Justerad allokering'!$B$2:$AG$462,MATCH(W$2,'Justerad allokering'!$B$2:$AF$2,0),FALSE))</f>
        <v>0</v>
      </c>
      <c r="X49" s="28">
        <f>IF(ISERROR(1/VLOOKUP($B49,'Justerad allokering'!$B$2:$AG$462,MATCH(X$2,'Justerad allokering'!$B$2:$AF$2,0),FALSE)),VLOOKUP($B49,'Allokerad kvv'!$B$2:$AV$468,MATCH(X$2,'Allokerad kvv'!$B$2:$AV$2,0),FALSE),VLOOKUP($B49,'Justerad allokering'!$B$2:$AG$462,MATCH(X$2,'Justerad allokering'!$B$2:$AF$2,0),FALSE))</f>
        <v>0</v>
      </c>
      <c r="Y49" s="28">
        <f>IF(ISERROR(1/VLOOKUP($B49,'Justerad allokering'!$B$2:$AG$462,MATCH(Y$2,'Justerad allokering'!$B$2:$AF$2,0),FALSE)),VLOOKUP($B49,'Allokerad kvv'!$B$2:$AV$468,MATCH(Y$2,'Allokerad kvv'!$B$2:$AV$2,0),FALSE),VLOOKUP($B49,'Justerad allokering'!$B$2:$AG$462,MATCH(Y$2,'Justerad allokering'!$B$2:$AF$2,0),FALSE))</f>
        <v>0</v>
      </c>
      <c r="Z49" s="28">
        <f>IF(ISERROR(1/VLOOKUP($B49,'Justerad allokering'!$B$2:$AG$462,MATCH(Z$2,'Justerad allokering'!$B$2:$AF$2,0),FALSE)),VLOOKUP($B49,'Allokerad kvv'!$B$2:$AV$468,MATCH(Z$2,'Allokerad kvv'!$B$2:$AV$2,0),FALSE),VLOOKUP($B49,'Justerad allokering'!$B$2:$AG$462,MATCH(Z$2,'Justerad allokering'!$B$2:$AF$2,0),FALSE))</f>
        <v>0</v>
      </c>
      <c r="AA49" s="28"/>
      <c r="AB49" s="28"/>
      <c r="AE49">
        <f t="shared" si="0"/>
        <v>0</v>
      </c>
      <c r="AG49">
        <f t="shared" si="1"/>
        <v>0</v>
      </c>
      <c r="AH49">
        <f t="shared" si="2"/>
        <v>0</v>
      </c>
      <c r="AI49" s="55" t="str">
        <f>IF(AH49=0,"",AH49/VLOOKUP(B49,Kraftvärmeprod!$B$1:$BC$480,MATCH("Summa tillförd energi exklusive rökgaskondensering",Kraftvärmeprod!$B$1:$BC$1,0),FALSE))</f>
        <v/>
      </c>
    </row>
    <row r="50" spans="1:35" x14ac:dyDescent="0.35">
      <c r="A50" s="28" t="s">
        <v>75</v>
      </c>
      <c r="B50" s="28" t="s">
        <v>76</v>
      </c>
      <c r="C50" s="28">
        <f>IF(ISERROR(1/VLOOKUP($B50,'Justerad allokering'!$B$2:$AG$462,MATCH(C$2,'Justerad allokering'!$B$2:$AF$2,0),FALSE)),VLOOKUP($B50,'Allokerad kvv'!$B$2:$AV$468,MATCH(C$2,'Allokerad kvv'!$B$2:$AV$2,0),FALSE),VLOOKUP($B50,'Justerad allokering'!$B$2:$AG$462,MATCH(C$2,'Justerad allokering'!$B$2:$AF$2,0),FALSE))</f>
        <v>0</v>
      </c>
      <c r="D50" s="28">
        <f>IF(ISERROR(1/VLOOKUP($B50,'Justerad allokering'!$B$2:$AG$462,MATCH(D$2,'Justerad allokering'!$B$2:$AF$2,0),FALSE)),VLOOKUP($B50,'Allokerad kvv'!$B$2:$AV$468,MATCH(D$2,'Allokerad kvv'!$B$2:$AV$2,0),FALSE),VLOOKUP($B50,'Justerad allokering'!$B$2:$AG$462,MATCH(D$2,'Justerad allokering'!$B$2:$AF$2,0),FALSE))</f>
        <v>0</v>
      </c>
      <c r="E50" s="28">
        <f>IF(ISERROR(1/VLOOKUP($B50,'Justerad allokering'!$B$2:$AG$462,MATCH(E$2,'Justerad allokering'!$B$2:$AF$2,0),FALSE)),VLOOKUP($B50,'Allokerad kvv'!$B$2:$AV$468,MATCH(E$2,'Allokerad kvv'!$B$2:$AV$2,0),FALSE),VLOOKUP($B50,'Justerad allokering'!$B$2:$AG$462,MATCH(E$2,'Justerad allokering'!$B$2:$AF$2,0),FALSE))</f>
        <v>0</v>
      </c>
      <c r="F50" s="28">
        <f>IF(ISERROR(1/VLOOKUP($B50,'Justerad allokering'!$B$2:$AG$462,MATCH(F$2,'Justerad allokering'!$B$2:$AF$2,0),FALSE)),VLOOKUP($B50,'Allokerad kvv'!$B$2:$AV$468,MATCH(F$2,'Allokerad kvv'!$B$2:$AV$2,0),FALSE),VLOOKUP($B50,'Justerad allokering'!$B$2:$AG$462,MATCH(F$2,'Justerad allokering'!$B$2:$AF$2,0),FALSE))</f>
        <v>0</v>
      </c>
      <c r="G50" s="28">
        <f>IF(ISERROR(1/VLOOKUP($B50,'Justerad allokering'!$B$2:$AG$462,MATCH(G$2,'Justerad allokering'!$B$2:$AF$2,0),FALSE)),VLOOKUP($B50,'Allokerad kvv'!$B$2:$AV$468,MATCH(G$2,'Allokerad kvv'!$B$2:$AV$2,0),FALSE),VLOOKUP($B50,'Justerad allokering'!$B$2:$AG$462,MATCH(G$2,'Justerad allokering'!$B$2:$AF$2,0),FALSE))</f>
        <v>0</v>
      </c>
      <c r="H50" s="28">
        <f>IF(ISERROR(1/VLOOKUP($B50,'Justerad allokering'!$B$2:$AG$462,MATCH(H$2,'Justerad allokering'!$B$2:$AF$2,0),FALSE)),VLOOKUP($B50,'Allokerad kvv'!$B$2:$AV$468,MATCH(H$2,'Allokerad kvv'!$B$2:$AV$2,0),FALSE),VLOOKUP($B50,'Justerad allokering'!$B$2:$AG$462,MATCH(H$2,'Justerad allokering'!$B$2:$AF$2,0),FALSE))</f>
        <v>0</v>
      </c>
      <c r="I50" s="28">
        <f>IF(ISERROR(1/VLOOKUP($B50,'Justerad allokering'!$B$2:$AG$462,MATCH(I$2,'Justerad allokering'!$B$2:$AF$2,0),FALSE)),VLOOKUP($B50,'Allokerad kvv'!$B$2:$AV$468,MATCH(I$2,'Allokerad kvv'!$B$2:$AV$2,0),FALSE),VLOOKUP($B50,'Justerad allokering'!$B$2:$AG$462,MATCH(I$2,'Justerad allokering'!$B$2:$AF$2,0),FALSE))</f>
        <v>0</v>
      </c>
      <c r="J50" s="28">
        <f>IF(ISERROR(1/VLOOKUP($B50,'Justerad allokering'!$B$2:$AG$462,MATCH(J$2,'Justerad allokering'!$B$2:$AF$2,0),FALSE)),VLOOKUP($B50,'Allokerad kvv'!$B$2:$AV$468,MATCH(J$2,'Allokerad kvv'!$B$2:$AV$2,0),FALSE),VLOOKUP($B50,'Justerad allokering'!$B$2:$AG$462,MATCH(J$2,'Justerad allokering'!$B$2:$AF$2,0),FALSE))</f>
        <v>0</v>
      </c>
      <c r="K50" s="28">
        <f>IF(ISERROR(1/VLOOKUP($B50,'Justerad allokering'!$B$2:$AG$462,MATCH(K$2,'Justerad allokering'!$B$2:$AF$2,0),FALSE)),VLOOKUP($B50,'Allokerad kvv'!$B$2:$AV$468,MATCH(K$2,'Allokerad kvv'!$B$2:$AV$2,0),FALSE),VLOOKUP($B50,'Justerad allokering'!$B$2:$AG$462,MATCH(K$2,'Justerad allokering'!$B$2:$AF$2,0),FALSE))</f>
        <v>0</v>
      </c>
      <c r="L50" s="28">
        <f>IF(ISERROR(1/VLOOKUP($B50,'Justerad allokering'!$B$2:$AG$462,MATCH(L$2,'Justerad allokering'!$B$2:$AF$2,0),FALSE)),VLOOKUP($B50,'Allokerad kvv'!$B$2:$AV$468,MATCH(L$2,'Allokerad kvv'!$B$2:$AV$2,0),FALSE),VLOOKUP($B50,'Justerad allokering'!$B$2:$AG$462,MATCH(L$2,'Justerad allokering'!$B$2:$AF$2,0),FALSE))</f>
        <v>0</v>
      </c>
      <c r="M50" s="28">
        <f>IF(ISERROR(1/VLOOKUP($B50,'Justerad allokering'!$B$2:$AG$462,MATCH(M$2,'Justerad allokering'!$B$2:$AF$2,0),FALSE)),VLOOKUP($B50,'Allokerad kvv'!$B$2:$AV$468,MATCH(M$2,'Allokerad kvv'!$B$2:$AV$2,0),FALSE),VLOOKUP($B50,'Justerad allokering'!$B$2:$AG$462,MATCH(M$2,'Justerad allokering'!$B$2:$AF$2,0),FALSE))</f>
        <v>0</v>
      </c>
      <c r="N50" s="28">
        <f>IF(ISERROR(1/VLOOKUP($B50,'Justerad allokering'!$B$2:$AG$462,MATCH(N$2,'Justerad allokering'!$B$2:$AF$2,0),FALSE)),VLOOKUP($B50,'Allokerad kvv'!$B$2:$AV$468,MATCH(N$2,'Allokerad kvv'!$B$2:$AV$2,0),FALSE),VLOOKUP($B50,'Justerad allokering'!$B$2:$AG$462,MATCH(N$2,'Justerad allokering'!$B$2:$AF$2,0),FALSE))</f>
        <v>0</v>
      </c>
      <c r="O50" s="28">
        <f>IF(ISERROR(1/VLOOKUP($B50,'Justerad allokering'!$B$2:$AG$462,MATCH(O$2,'Justerad allokering'!$B$2:$AF$2,0),FALSE)),VLOOKUP($B50,'Allokerad kvv'!$B$2:$AV$468,MATCH(O$2,'Allokerad kvv'!$B$2:$AV$2,0),FALSE),VLOOKUP($B50,'Justerad allokering'!$B$2:$AG$462,MATCH(O$2,'Justerad allokering'!$B$2:$AF$2,0),FALSE))</f>
        <v>0</v>
      </c>
      <c r="P50" s="28">
        <f>IF(ISERROR(1/VLOOKUP($B50,'Justerad allokering'!$B$2:$AG$462,MATCH(P$2,'Justerad allokering'!$B$2:$AF$2,0),FALSE)),VLOOKUP($B50,'Allokerad kvv'!$B$2:$AV$468,MATCH(P$2,'Allokerad kvv'!$B$2:$AV$2,0),FALSE),VLOOKUP($B50,'Justerad allokering'!$B$2:$AG$462,MATCH(P$2,'Justerad allokering'!$B$2:$AF$2,0),FALSE))</f>
        <v>0</v>
      </c>
      <c r="Q50" s="28">
        <f>IF(ISERROR(1/VLOOKUP($B50,'Justerad allokering'!$B$2:$AG$462,MATCH(Q$2,'Justerad allokering'!$B$2:$AF$2,0),FALSE)),VLOOKUP($B50,'Allokerad kvv'!$B$2:$AV$468,MATCH(Q$2,'Allokerad kvv'!$B$2:$AV$2,0),FALSE),VLOOKUP($B50,'Justerad allokering'!$B$2:$AG$462,MATCH(Q$2,'Justerad allokering'!$B$2:$AF$2,0),FALSE))</f>
        <v>0</v>
      </c>
      <c r="R50" s="28">
        <f>IF(ISERROR(1/VLOOKUP($B50,'Justerad allokering'!$B$2:$AG$462,MATCH(R$2,'Justerad allokering'!$B$2:$AF$2,0),FALSE)),VLOOKUP($B50,'Allokerad kvv'!$B$2:$AV$468,MATCH(R$2,'Allokerad kvv'!$B$2:$AV$2,0),FALSE),VLOOKUP($B50,'Justerad allokering'!$B$2:$AG$462,MATCH(R$2,'Justerad allokering'!$B$2:$AF$2,0),FALSE))</f>
        <v>0</v>
      </c>
      <c r="S50" s="28">
        <f>IF(ISERROR(1/VLOOKUP($B50,'Justerad allokering'!$B$2:$AG$462,MATCH(S$2,'Justerad allokering'!$B$2:$AF$2,0),FALSE)),VLOOKUP($B50,'Allokerad kvv'!$B$2:$AV$468,MATCH(S$2,'Allokerad kvv'!$B$2:$AV$2,0),FALSE),VLOOKUP($B50,'Justerad allokering'!$B$2:$AG$462,MATCH(S$2,'Justerad allokering'!$B$2:$AF$2,0),FALSE))</f>
        <v>0</v>
      </c>
      <c r="T50" s="28">
        <f>IF(ISERROR(1/VLOOKUP($B50,'Justerad allokering'!$B$2:$AG$462,MATCH(T$2,'Justerad allokering'!$B$2:$AF$2,0),FALSE)),VLOOKUP($B50,'Allokerad kvv'!$B$2:$AV$468,MATCH(T$2,'Allokerad kvv'!$B$2:$AV$2,0),FALSE),VLOOKUP($B50,'Justerad allokering'!$B$2:$AG$462,MATCH(T$2,'Justerad allokering'!$B$2:$AF$2,0),FALSE))</f>
        <v>0</v>
      </c>
      <c r="U50" s="28">
        <f>IF(ISERROR(1/VLOOKUP($B50,'Justerad allokering'!$B$2:$AG$462,MATCH(U$2,'Justerad allokering'!$B$2:$AF$2,0),FALSE)),VLOOKUP($B50,'Allokerad kvv'!$B$2:$AV$468,MATCH(U$2,'Allokerad kvv'!$B$2:$AV$2,0),FALSE),VLOOKUP($B50,'Justerad allokering'!$B$2:$AG$462,MATCH(U$2,'Justerad allokering'!$B$2:$AF$2,0),FALSE))</f>
        <v>0</v>
      </c>
      <c r="V50" s="28">
        <f>IF(ISERROR(1/VLOOKUP($B50,'Justerad allokering'!$B$2:$AG$462,MATCH(V$2,'Justerad allokering'!$B$2:$AF$2,0),FALSE)),VLOOKUP($B50,'Allokerad kvv'!$B$2:$AV$468,MATCH(V$2,'Allokerad kvv'!$B$2:$AV$2,0),FALSE),VLOOKUP($B50,'Justerad allokering'!$B$2:$AG$462,MATCH(V$2,'Justerad allokering'!$B$2:$AF$2,0),FALSE))</f>
        <v>0</v>
      </c>
      <c r="W50" s="28">
        <f>IF(ISERROR(1/VLOOKUP($B50,'Justerad allokering'!$B$2:$AG$462,MATCH(W$2,'Justerad allokering'!$B$2:$AF$2,0),FALSE)),VLOOKUP($B50,'Allokerad kvv'!$B$2:$AV$468,MATCH(W$2,'Allokerad kvv'!$B$2:$AV$2,0),FALSE),VLOOKUP($B50,'Justerad allokering'!$B$2:$AG$462,MATCH(W$2,'Justerad allokering'!$B$2:$AF$2,0),FALSE))</f>
        <v>0</v>
      </c>
      <c r="X50" s="28">
        <f>IF(ISERROR(1/VLOOKUP($B50,'Justerad allokering'!$B$2:$AG$462,MATCH(X$2,'Justerad allokering'!$B$2:$AF$2,0),FALSE)),VLOOKUP($B50,'Allokerad kvv'!$B$2:$AV$468,MATCH(X$2,'Allokerad kvv'!$B$2:$AV$2,0),FALSE),VLOOKUP($B50,'Justerad allokering'!$B$2:$AG$462,MATCH(X$2,'Justerad allokering'!$B$2:$AF$2,0),FALSE))</f>
        <v>0</v>
      </c>
      <c r="Y50" s="28">
        <f>IF(ISERROR(1/VLOOKUP($B50,'Justerad allokering'!$B$2:$AG$462,MATCH(Y$2,'Justerad allokering'!$B$2:$AF$2,0),FALSE)),VLOOKUP($B50,'Allokerad kvv'!$B$2:$AV$468,MATCH(Y$2,'Allokerad kvv'!$B$2:$AV$2,0),FALSE),VLOOKUP($B50,'Justerad allokering'!$B$2:$AG$462,MATCH(Y$2,'Justerad allokering'!$B$2:$AF$2,0),FALSE))</f>
        <v>0</v>
      </c>
      <c r="Z50" s="28">
        <f>IF(ISERROR(1/VLOOKUP($B50,'Justerad allokering'!$B$2:$AG$462,MATCH(Z$2,'Justerad allokering'!$B$2:$AF$2,0),FALSE)),VLOOKUP($B50,'Allokerad kvv'!$B$2:$AV$468,MATCH(Z$2,'Allokerad kvv'!$B$2:$AV$2,0),FALSE),VLOOKUP($B50,'Justerad allokering'!$B$2:$AG$462,MATCH(Z$2,'Justerad allokering'!$B$2:$AF$2,0),FALSE))</f>
        <v>0</v>
      </c>
      <c r="AA50" s="28"/>
      <c r="AB50" s="28"/>
      <c r="AE50">
        <f t="shared" si="0"/>
        <v>0</v>
      </c>
      <c r="AG50">
        <f t="shared" si="1"/>
        <v>0</v>
      </c>
      <c r="AH50">
        <f t="shared" si="2"/>
        <v>0</v>
      </c>
      <c r="AI50" s="55" t="str">
        <f>IF(AH50=0,"",AH50/VLOOKUP(B50,Kraftvärmeprod!$B$1:$BC$480,MATCH("Summa tillförd energi exklusive rökgaskondensering",Kraftvärmeprod!$B$1:$BC$1,0),FALSE))</f>
        <v/>
      </c>
    </row>
    <row r="51" spans="1:35" x14ac:dyDescent="0.35">
      <c r="A51" s="28" t="s">
        <v>75</v>
      </c>
      <c r="B51" s="28" t="s">
        <v>77</v>
      </c>
      <c r="C51" s="28">
        <f>IF(ISERROR(1/VLOOKUP($B51,'Justerad allokering'!$B$2:$AG$462,MATCH(C$2,'Justerad allokering'!$B$2:$AF$2,0),FALSE)),VLOOKUP($B51,'Allokerad kvv'!$B$2:$AV$468,MATCH(C$2,'Allokerad kvv'!$B$2:$AV$2,0),FALSE),VLOOKUP($B51,'Justerad allokering'!$B$2:$AG$462,MATCH(C$2,'Justerad allokering'!$B$2:$AF$2,0),FALSE))</f>
        <v>0</v>
      </c>
      <c r="D51" s="28">
        <f>IF(ISERROR(1/VLOOKUP($B51,'Justerad allokering'!$B$2:$AG$462,MATCH(D$2,'Justerad allokering'!$B$2:$AF$2,0),FALSE)),VLOOKUP($B51,'Allokerad kvv'!$B$2:$AV$468,MATCH(D$2,'Allokerad kvv'!$B$2:$AV$2,0),FALSE),VLOOKUP($B51,'Justerad allokering'!$B$2:$AG$462,MATCH(D$2,'Justerad allokering'!$B$2:$AF$2,0),FALSE))</f>
        <v>0</v>
      </c>
      <c r="E51" s="28">
        <f>IF(ISERROR(1/VLOOKUP($B51,'Justerad allokering'!$B$2:$AG$462,MATCH(E$2,'Justerad allokering'!$B$2:$AF$2,0),FALSE)),VLOOKUP($B51,'Allokerad kvv'!$B$2:$AV$468,MATCH(E$2,'Allokerad kvv'!$B$2:$AV$2,0),FALSE),VLOOKUP($B51,'Justerad allokering'!$B$2:$AG$462,MATCH(E$2,'Justerad allokering'!$B$2:$AF$2,0),FALSE))</f>
        <v>0</v>
      </c>
      <c r="F51" s="28">
        <f>IF(ISERROR(1/VLOOKUP($B51,'Justerad allokering'!$B$2:$AG$462,MATCH(F$2,'Justerad allokering'!$B$2:$AF$2,0),FALSE)),VLOOKUP($B51,'Allokerad kvv'!$B$2:$AV$468,MATCH(F$2,'Allokerad kvv'!$B$2:$AV$2,0),FALSE),VLOOKUP($B51,'Justerad allokering'!$B$2:$AG$462,MATCH(F$2,'Justerad allokering'!$B$2:$AF$2,0),FALSE))</f>
        <v>0</v>
      </c>
      <c r="G51" s="28">
        <f>IF(ISERROR(1/VLOOKUP($B51,'Justerad allokering'!$B$2:$AG$462,MATCH(G$2,'Justerad allokering'!$B$2:$AF$2,0),FALSE)),VLOOKUP($B51,'Allokerad kvv'!$B$2:$AV$468,MATCH(G$2,'Allokerad kvv'!$B$2:$AV$2,0),FALSE),VLOOKUP($B51,'Justerad allokering'!$B$2:$AG$462,MATCH(G$2,'Justerad allokering'!$B$2:$AF$2,0),FALSE))</f>
        <v>0</v>
      </c>
      <c r="H51" s="28">
        <f>IF(ISERROR(1/VLOOKUP($B51,'Justerad allokering'!$B$2:$AG$462,MATCH(H$2,'Justerad allokering'!$B$2:$AF$2,0),FALSE)),VLOOKUP($B51,'Allokerad kvv'!$B$2:$AV$468,MATCH(H$2,'Allokerad kvv'!$B$2:$AV$2,0),FALSE),VLOOKUP($B51,'Justerad allokering'!$B$2:$AG$462,MATCH(H$2,'Justerad allokering'!$B$2:$AF$2,0),FALSE))</f>
        <v>0</v>
      </c>
      <c r="I51" s="28">
        <f>IF(ISERROR(1/VLOOKUP($B51,'Justerad allokering'!$B$2:$AG$462,MATCH(I$2,'Justerad allokering'!$B$2:$AF$2,0),FALSE)),VLOOKUP($B51,'Allokerad kvv'!$B$2:$AV$468,MATCH(I$2,'Allokerad kvv'!$B$2:$AV$2,0),FALSE),VLOOKUP($B51,'Justerad allokering'!$B$2:$AG$462,MATCH(I$2,'Justerad allokering'!$B$2:$AF$2,0),FALSE))</f>
        <v>0</v>
      </c>
      <c r="J51" s="28">
        <f>IF(ISERROR(1/VLOOKUP($B51,'Justerad allokering'!$B$2:$AG$462,MATCH(J$2,'Justerad allokering'!$B$2:$AF$2,0),FALSE)),VLOOKUP($B51,'Allokerad kvv'!$B$2:$AV$468,MATCH(J$2,'Allokerad kvv'!$B$2:$AV$2,0),FALSE),VLOOKUP($B51,'Justerad allokering'!$B$2:$AG$462,MATCH(J$2,'Justerad allokering'!$B$2:$AF$2,0),FALSE))</f>
        <v>0</v>
      </c>
      <c r="K51" s="28">
        <f>IF(ISERROR(1/VLOOKUP($B51,'Justerad allokering'!$B$2:$AG$462,MATCH(K$2,'Justerad allokering'!$B$2:$AF$2,0),FALSE)),VLOOKUP($B51,'Allokerad kvv'!$B$2:$AV$468,MATCH(K$2,'Allokerad kvv'!$B$2:$AV$2,0),FALSE),VLOOKUP($B51,'Justerad allokering'!$B$2:$AG$462,MATCH(K$2,'Justerad allokering'!$B$2:$AF$2,0),FALSE))</f>
        <v>0</v>
      </c>
      <c r="L51" s="28">
        <f>IF(ISERROR(1/VLOOKUP($B51,'Justerad allokering'!$B$2:$AG$462,MATCH(L$2,'Justerad allokering'!$B$2:$AF$2,0),FALSE)),VLOOKUP($B51,'Allokerad kvv'!$B$2:$AV$468,MATCH(L$2,'Allokerad kvv'!$B$2:$AV$2,0),FALSE),VLOOKUP($B51,'Justerad allokering'!$B$2:$AG$462,MATCH(L$2,'Justerad allokering'!$B$2:$AF$2,0),FALSE))</f>
        <v>0</v>
      </c>
      <c r="M51" s="28">
        <f>IF(ISERROR(1/VLOOKUP($B51,'Justerad allokering'!$B$2:$AG$462,MATCH(M$2,'Justerad allokering'!$B$2:$AF$2,0),FALSE)),VLOOKUP($B51,'Allokerad kvv'!$B$2:$AV$468,MATCH(M$2,'Allokerad kvv'!$B$2:$AV$2,0),FALSE),VLOOKUP($B51,'Justerad allokering'!$B$2:$AG$462,MATCH(M$2,'Justerad allokering'!$B$2:$AF$2,0),FALSE))</f>
        <v>0</v>
      </c>
      <c r="N51" s="28">
        <f>IF(ISERROR(1/VLOOKUP($B51,'Justerad allokering'!$B$2:$AG$462,MATCH(N$2,'Justerad allokering'!$B$2:$AF$2,0),FALSE)),VLOOKUP($B51,'Allokerad kvv'!$B$2:$AV$468,MATCH(N$2,'Allokerad kvv'!$B$2:$AV$2,0),FALSE),VLOOKUP($B51,'Justerad allokering'!$B$2:$AG$462,MATCH(N$2,'Justerad allokering'!$B$2:$AF$2,0),FALSE))</f>
        <v>0</v>
      </c>
      <c r="O51" s="28">
        <f>IF(ISERROR(1/VLOOKUP($B51,'Justerad allokering'!$B$2:$AG$462,MATCH(O$2,'Justerad allokering'!$B$2:$AF$2,0),FALSE)),VLOOKUP($B51,'Allokerad kvv'!$B$2:$AV$468,MATCH(O$2,'Allokerad kvv'!$B$2:$AV$2,0),FALSE),VLOOKUP($B51,'Justerad allokering'!$B$2:$AG$462,MATCH(O$2,'Justerad allokering'!$B$2:$AF$2,0),FALSE))</f>
        <v>0</v>
      </c>
      <c r="P51" s="28">
        <f>IF(ISERROR(1/VLOOKUP($B51,'Justerad allokering'!$B$2:$AG$462,MATCH(P$2,'Justerad allokering'!$B$2:$AF$2,0),FALSE)),VLOOKUP($B51,'Allokerad kvv'!$B$2:$AV$468,MATCH(P$2,'Allokerad kvv'!$B$2:$AV$2,0),FALSE),VLOOKUP($B51,'Justerad allokering'!$B$2:$AG$462,MATCH(P$2,'Justerad allokering'!$B$2:$AF$2,0),FALSE))</f>
        <v>0</v>
      </c>
      <c r="Q51" s="28">
        <f>IF(ISERROR(1/VLOOKUP($B51,'Justerad allokering'!$B$2:$AG$462,MATCH(Q$2,'Justerad allokering'!$B$2:$AF$2,0),FALSE)),VLOOKUP($B51,'Allokerad kvv'!$B$2:$AV$468,MATCH(Q$2,'Allokerad kvv'!$B$2:$AV$2,0),FALSE),VLOOKUP($B51,'Justerad allokering'!$B$2:$AG$462,MATCH(Q$2,'Justerad allokering'!$B$2:$AF$2,0),FALSE))</f>
        <v>0</v>
      </c>
      <c r="R51" s="28">
        <f>IF(ISERROR(1/VLOOKUP($B51,'Justerad allokering'!$B$2:$AG$462,MATCH(R$2,'Justerad allokering'!$B$2:$AF$2,0),FALSE)),VLOOKUP($B51,'Allokerad kvv'!$B$2:$AV$468,MATCH(R$2,'Allokerad kvv'!$B$2:$AV$2,0),FALSE),VLOOKUP($B51,'Justerad allokering'!$B$2:$AG$462,MATCH(R$2,'Justerad allokering'!$B$2:$AF$2,0),FALSE))</f>
        <v>0</v>
      </c>
      <c r="S51" s="28">
        <f>IF(ISERROR(1/VLOOKUP($B51,'Justerad allokering'!$B$2:$AG$462,MATCH(S$2,'Justerad allokering'!$B$2:$AF$2,0),FALSE)),VLOOKUP($B51,'Allokerad kvv'!$B$2:$AV$468,MATCH(S$2,'Allokerad kvv'!$B$2:$AV$2,0),FALSE),VLOOKUP($B51,'Justerad allokering'!$B$2:$AG$462,MATCH(S$2,'Justerad allokering'!$B$2:$AF$2,0),FALSE))</f>
        <v>0</v>
      </c>
      <c r="T51" s="28">
        <f>IF(ISERROR(1/VLOOKUP($B51,'Justerad allokering'!$B$2:$AG$462,MATCH(T$2,'Justerad allokering'!$B$2:$AF$2,0),FALSE)),VLOOKUP($B51,'Allokerad kvv'!$B$2:$AV$468,MATCH(T$2,'Allokerad kvv'!$B$2:$AV$2,0),FALSE),VLOOKUP($B51,'Justerad allokering'!$B$2:$AG$462,MATCH(T$2,'Justerad allokering'!$B$2:$AF$2,0),FALSE))</f>
        <v>0</v>
      </c>
      <c r="U51" s="28">
        <f>IF(ISERROR(1/VLOOKUP($B51,'Justerad allokering'!$B$2:$AG$462,MATCH(U$2,'Justerad allokering'!$B$2:$AF$2,0),FALSE)),VLOOKUP($B51,'Allokerad kvv'!$B$2:$AV$468,MATCH(U$2,'Allokerad kvv'!$B$2:$AV$2,0),FALSE),VLOOKUP($B51,'Justerad allokering'!$B$2:$AG$462,MATCH(U$2,'Justerad allokering'!$B$2:$AF$2,0),FALSE))</f>
        <v>0</v>
      </c>
      <c r="V51" s="28">
        <f>IF(ISERROR(1/VLOOKUP($B51,'Justerad allokering'!$B$2:$AG$462,MATCH(V$2,'Justerad allokering'!$B$2:$AF$2,0),FALSE)),VLOOKUP($B51,'Allokerad kvv'!$B$2:$AV$468,MATCH(V$2,'Allokerad kvv'!$B$2:$AV$2,0),FALSE),VLOOKUP($B51,'Justerad allokering'!$B$2:$AG$462,MATCH(V$2,'Justerad allokering'!$B$2:$AF$2,0),FALSE))</f>
        <v>0</v>
      </c>
      <c r="W51" s="28">
        <f>IF(ISERROR(1/VLOOKUP($B51,'Justerad allokering'!$B$2:$AG$462,MATCH(W$2,'Justerad allokering'!$B$2:$AF$2,0),FALSE)),VLOOKUP($B51,'Allokerad kvv'!$B$2:$AV$468,MATCH(W$2,'Allokerad kvv'!$B$2:$AV$2,0),FALSE),VLOOKUP($B51,'Justerad allokering'!$B$2:$AG$462,MATCH(W$2,'Justerad allokering'!$B$2:$AF$2,0),FALSE))</f>
        <v>0</v>
      </c>
      <c r="X51" s="28">
        <f>IF(ISERROR(1/VLOOKUP($B51,'Justerad allokering'!$B$2:$AG$462,MATCH(X$2,'Justerad allokering'!$B$2:$AF$2,0),FALSE)),VLOOKUP($B51,'Allokerad kvv'!$B$2:$AV$468,MATCH(X$2,'Allokerad kvv'!$B$2:$AV$2,0),FALSE),VLOOKUP($B51,'Justerad allokering'!$B$2:$AG$462,MATCH(X$2,'Justerad allokering'!$B$2:$AF$2,0),FALSE))</f>
        <v>0</v>
      </c>
      <c r="Y51" s="28">
        <f>IF(ISERROR(1/VLOOKUP($B51,'Justerad allokering'!$B$2:$AG$462,MATCH(Y$2,'Justerad allokering'!$B$2:$AF$2,0),FALSE)),VLOOKUP($B51,'Allokerad kvv'!$B$2:$AV$468,MATCH(Y$2,'Allokerad kvv'!$B$2:$AV$2,0),FALSE),VLOOKUP($B51,'Justerad allokering'!$B$2:$AG$462,MATCH(Y$2,'Justerad allokering'!$B$2:$AF$2,0),FALSE))</f>
        <v>0</v>
      </c>
      <c r="Z51" s="28">
        <f>IF(ISERROR(1/VLOOKUP($B51,'Justerad allokering'!$B$2:$AG$462,MATCH(Z$2,'Justerad allokering'!$B$2:$AF$2,0),FALSE)),VLOOKUP($B51,'Allokerad kvv'!$B$2:$AV$468,MATCH(Z$2,'Allokerad kvv'!$B$2:$AV$2,0),FALSE),VLOOKUP($B51,'Justerad allokering'!$B$2:$AG$462,MATCH(Z$2,'Justerad allokering'!$B$2:$AF$2,0),FALSE))</f>
        <v>0</v>
      </c>
      <c r="AA51" s="28"/>
      <c r="AB51" s="28"/>
      <c r="AE51">
        <f t="shared" si="0"/>
        <v>0</v>
      </c>
      <c r="AG51">
        <f t="shared" si="1"/>
        <v>0</v>
      </c>
      <c r="AH51">
        <f t="shared" si="2"/>
        <v>0</v>
      </c>
      <c r="AI51" s="55" t="str">
        <f>IF(AH51=0,"",AH51/VLOOKUP(B51,Kraftvärmeprod!$B$1:$BC$480,MATCH("Summa tillförd energi exklusive rökgaskondensering",Kraftvärmeprod!$B$1:$BC$1,0),FALSE))</f>
        <v/>
      </c>
    </row>
    <row r="52" spans="1:35" x14ac:dyDescent="0.35">
      <c r="A52" s="28" t="s">
        <v>75</v>
      </c>
      <c r="B52" s="28" t="s">
        <v>78</v>
      </c>
      <c r="C52" s="28">
        <f>IF(ISERROR(1/VLOOKUP($B52,'Justerad allokering'!$B$2:$AG$462,MATCH(C$2,'Justerad allokering'!$B$2:$AF$2,0),FALSE)),VLOOKUP($B52,'Allokerad kvv'!$B$2:$AV$468,MATCH(C$2,'Allokerad kvv'!$B$2:$AV$2,0),FALSE),VLOOKUP($B52,'Justerad allokering'!$B$2:$AG$462,MATCH(C$2,'Justerad allokering'!$B$2:$AF$2,0),FALSE))</f>
        <v>0</v>
      </c>
      <c r="D52" s="28">
        <f>IF(ISERROR(1/VLOOKUP($B52,'Justerad allokering'!$B$2:$AG$462,MATCH(D$2,'Justerad allokering'!$B$2:$AF$2,0),FALSE)),VLOOKUP($B52,'Allokerad kvv'!$B$2:$AV$468,MATCH(D$2,'Allokerad kvv'!$B$2:$AV$2,0),FALSE),VLOOKUP($B52,'Justerad allokering'!$B$2:$AG$462,MATCH(D$2,'Justerad allokering'!$B$2:$AF$2,0),FALSE))</f>
        <v>0</v>
      </c>
      <c r="E52" s="28">
        <f>IF(ISERROR(1/VLOOKUP($B52,'Justerad allokering'!$B$2:$AG$462,MATCH(E$2,'Justerad allokering'!$B$2:$AF$2,0),FALSE)),VLOOKUP($B52,'Allokerad kvv'!$B$2:$AV$468,MATCH(E$2,'Allokerad kvv'!$B$2:$AV$2,0),FALSE),VLOOKUP($B52,'Justerad allokering'!$B$2:$AG$462,MATCH(E$2,'Justerad allokering'!$B$2:$AF$2,0),FALSE))</f>
        <v>0</v>
      </c>
      <c r="F52" s="28">
        <f>IF(ISERROR(1/VLOOKUP($B52,'Justerad allokering'!$B$2:$AG$462,MATCH(F$2,'Justerad allokering'!$B$2:$AF$2,0),FALSE)),VLOOKUP($B52,'Allokerad kvv'!$B$2:$AV$468,MATCH(F$2,'Allokerad kvv'!$B$2:$AV$2,0),FALSE),VLOOKUP($B52,'Justerad allokering'!$B$2:$AG$462,MATCH(F$2,'Justerad allokering'!$B$2:$AF$2,0),FALSE))</f>
        <v>0</v>
      </c>
      <c r="G52" s="28">
        <f>IF(ISERROR(1/VLOOKUP($B52,'Justerad allokering'!$B$2:$AG$462,MATCH(G$2,'Justerad allokering'!$B$2:$AF$2,0),FALSE)),VLOOKUP($B52,'Allokerad kvv'!$B$2:$AV$468,MATCH(G$2,'Allokerad kvv'!$B$2:$AV$2,0),FALSE),VLOOKUP($B52,'Justerad allokering'!$B$2:$AG$462,MATCH(G$2,'Justerad allokering'!$B$2:$AF$2,0),FALSE))</f>
        <v>0</v>
      </c>
      <c r="H52" s="28">
        <f>IF(ISERROR(1/VLOOKUP($B52,'Justerad allokering'!$B$2:$AG$462,MATCH(H$2,'Justerad allokering'!$B$2:$AF$2,0),FALSE)),VLOOKUP($B52,'Allokerad kvv'!$B$2:$AV$468,MATCH(H$2,'Allokerad kvv'!$B$2:$AV$2,0),FALSE),VLOOKUP($B52,'Justerad allokering'!$B$2:$AG$462,MATCH(H$2,'Justerad allokering'!$B$2:$AF$2,0),FALSE))</f>
        <v>0</v>
      </c>
      <c r="I52" s="28">
        <f>IF(ISERROR(1/VLOOKUP($B52,'Justerad allokering'!$B$2:$AG$462,MATCH(I$2,'Justerad allokering'!$B$2:$AF$2,0),FALSE)),VLOOKUP($B52,'Allokerad kvv'!$B$2:$AV$468,MATCH(I$2,'Allokerad kvv'!$B$2:$AV$2,0),FALSE),VLOOKUP($B52,'Justerad allokering'!$B$2:$AG$462,MATCH(I$2,'Justerad allokering'!$B$2:$AF$2,0),FALSE))</f>
        <v>0</v>
      </c>
      <c r="J52" s="28">
        <f>IF(ISERROR(1/VLOOKUP($B52,'Justerad allokering'!$B$2:$AG$462,MATCH(J$2,'Justerad allokering'!$B$2:$AF$2,0),FALSE)),VLOOKUP($B52,'Allokerad kvv'!$B$2:$AV$468,MATCH(J$2,'Allokerad kvv'!$B$2:$AV$2,0),FALSE),VLOOKUP($B52,'Justerad allokering'!$B$2:$AG$462,MATCH(J$2,'Justerad allokering'!$B$2:$AF$2,0),FALSE))</f>
        <v>0</v>
      </c>
      <c r="K52" s="28">
        <f>IF(ISERROR(1/VLOOKUP($B52,'Justerad allokering'!$B$2:$AG$462,MATCH(K$2,'Justerad allokering'!$B$2:$AF$2,0),FALSE)),VLOOKUP($B52,'Allokerad kvv'!$B$2:$AV$468,MATCH(K$2,'Allokerad kvv'!$B$2:$AV$2,0),FALSE),VLOOKUP($B52,'Justerad allokering'!$B$2:$AG$462,MATCH(K$2,'Justerad allokering'!$B$2:$AF$2,0),FALSE))</f>
        <v>0</v>
      </c>
      <c r="L52" s="28">
        <f>IF(ISERROR(1/VLOOKUP($B52,'Justerad allokering'!$B$2:$AG$462,MATCH(L$2,'Justerad allokering'!$B$2:$AF$2,0),FALSE)),VLOOKUP($B52,'Allokerad kvv'!$B$2:$AV$468,MATCH(L$2,'Allokerad kvv'!$B$2:$AV$2,0),FALSE),VLOOKUP($B52,'Justerad allokering'!$B$2:$AG$462,MATCH(L$2,'Justerad allokering'!$B$2:$AF$2,0),FALSE))</f>
        <v>0</v>
      </c>
      <c r="M52" s="28">
        <f>IF(ISERROR(1/VLOOKUP($B52,'Justerad allokering'!$B$2:$AG$462,MATCH(M$2,'Justerad allokering'!$B$2:$AF$2,0),FALSE)),VLOOKUP($B52,'Allokerad kvv'!$B$2:$AV$468,MATCH(M$2,'Allokerad kvv'!$B$2:$AV$2,0),FALSE),VLOOKUP($B52,'Justerad allokering'!$B$2:$AG$462,MATCH(M$2,'Justerad allokering'!$B$2:$AF$2,0),FALSE))</f>
        <v>0</v>
      </c>
      <c r="N52" s="28">
        <f>IF(ISERROR(1/VLOOKUP($B52,'Justerad allokering'!$B$2:$AG$462,MATCH(N$2,'Justerad allokering'!$B$2:$AF$2,0),FALSE)),VLOOKUP($B52,'Allokerad kvv'!$B$2:$AV$468,MATCH(N$2,'Allokerad kvv'!$B$2:$AV$2,0),FALSE),VLOOKUP($B52,'Justerad allokering'!$B$2:$AG$462,MATCH(N$2,'Justerad allokering'!$B$2:$AF$2,0),FALSE))</f>
        <v>0</v>
      </c>
      <c r="O52" s="28">
        <f>IF(ISERROR(1/VLOOKUP($B52,'Justerad allokering'!$B$2:$AG$462,MATCH(O$2,'Justerad allokering'!$B$2:$AF$2,0),FALSE)),VLOOKUP($B52,'Allokerad kvv'!$B$2:$AV$468,MATCH(O$2,'Allokerad kvv'!$B$2:$AV$2,0),FALSE),VLOOKUP($B52,'Justerad allokering'!$B$2:$AG$462,MATCH(O$2,'Justerad allokering'!$B$2:$AF$2,0),FALSE))</f>
        <v>0</v>
      </c>
      <c r="P52" s="28">
        <f>IF(ISERROR(1/VLOOKUP($B52,'Justerad allokering'!$B$2:$AG$462,MATCH(P$2,'Justerad allokering'!$B$2:$AF$2,0),FALSE)),VLOOKUP($B52,'Allokerad kvv'!$B$2:$AV$468,MATCH(P$2,'Allokerad kvv'!$B$2:$AV$2,0),FALSE),VLOOKUP($B52,'Justerad allokering'!$B$2:$AG$462,MATCH(P$2,'Justerad allokering'!$B$2:$AF$2,0),FALSE))</f>
        <v>0</v>
      </c>
      <c r="Q52" s="28">
        <f>IF(ISERROR(1/VLOOKUP($B52,'Justerad allokering'!$B$2:$AG$462,MATCH(Q$2,'Justerad allokering'!$B$2:$AF$2,0),FALSE)),VLOOKUP($B52,'Allokerad kvv'!$B$2:$AV$468,MATCH(Q$2,'Allokerad kvv'!$B$2:$AV$2,0),FALSE),VLOOKUP($B52,'Justerad allokering'!$B$2:$AG$462,MATCH(Q$2,'Justerad allokering'!$B$2:$AF$2,0),FALSE))</f>
        <v>0</v>
      </c>
      <c r="R52" s="28">
        <f>IF(ISERROR(1/VLOOKUP($B52,'Justerad allokering'!$B$2:$AG$462,MATCH(R$2,'Justerad allokering'!$B$2:$AF$2,0),FALSE)),VLOOKUP($B52,'Allokerad kvv'!$B$2:$AV$468,MATCH(R$2,'Allokerad kvv'!$B$2:$AV$2,0),FALSE),VLOOKUP($B52,'Justerad allokering'!$B$2:$AG$462,MATCH(R$2,'Justerad allokering'!$B$2:$AF$2,0),FALSE))</f>
        <v>0</v>
      </c>
      <c r="S52" s="28">
        <f>IF(ISERROR(1/VLOOKUP($B52,'Justerad allokering'!$B$2:$AG$462,MATCH(S$2,'Justerad allokering'!$B$2:$AF$2,0),FALSE)),VLOOKUP($B52,'Allokerad kvv'!$B$2:$AV$468,MATCH(S$2,'Allokerad kvv'!$B$2:$AV$2,0),FALSE),VLOOKUP($B52,'Justerad allokering'!$B$2:$AG$462,MATCH(S$2,'Justerad allokering'!$B$2:$AF$2,0),FALSE))</f>
        <v>0</v>
      </c>
      <c r="T52" s="28">
        <f>IF(ISERROR(1/VLOOKUP($B52,'Justerad allokering'!$B$2:$AG$462,MATCH(T$2,'Justerad allokering'!$B$2:$AF$2,0),FALSE)),VLOOKUP($B52,'Allokerad kvv'!$B$2:$AV$468,MATCH(T$2,'Allokerad kvv'!$B$2:$AV$2,0),FALSE),VLOOKUP($B52,'Justerad allokering'!$B$2:$AG$462,MATCH(T$2,'Justerad allokering'!$B$2:$AF$2,0),FALSE))</f>
        <v>0</v>
      </c>
      <c r="U52" s="28">
        <f>IF(ISERROR(1/VLOOKUP($B52,'Justerad allokering'!$B$2:$AG$462,MATCH(U$2,'Justerad allokering'!$B$2:$AF$2,0),FALSE)),VLOOKUP($B52,'Allokerad kvv'!$B$2:$AV$468,MATCH(U$2,'Allokerad kvv'!$B$2:$AV$2,0),FALSE),VLOOKUP($B52,'Justerad allokering'!$B$2:$AG$462,MATCH(U$2,'Justerad allokering'!$B$2:$AF$2,0),FALSE))</f>
        <v>0</v>
      </c>
      <c r="V52" s="28">
        <f>IF(ISERROR(1/VLOOKUP($B52,'Justerad allokering'!$B$2:$AG$462,MATCH(V$2,'Justerad allokering'!$B$2:$AF$2,0),FALSE)),VLOOKUP($B52,'Allokerad kvv'!$B$2:$AV$468,MATCH(V$2,'Allokerad kvv'!$B$2:$AV$2,0),FALSE),VLOOKUP($B52,'Justerad allokering'!$B$2:$AG$462,MATCH(V$2,'Justerad allokering'!$B$2:$AF$2,0),FALSE))</f>
        <v>0</v>
      </c>
      <c r="W52" s="28">
        <f>IF(ISERROR(1/VLOOKUP($B52,'Justerad allokering'!$B$2:$AG$462,MATCH(W$2,'Justerad allokering'!$B$2:$AF$2,0),FALSE)),VLOOKUP($B52,'Allokerad kvv'!$B$2:$AV$468,MATCH(W$2,'Allokerad kvv'!$B$2:$AV$2,0),FALSE),VLOOKUP($B52,'Justerad allokering'!$B$2:$AG$462,MATCH(W$2,'Justerad allokering'!$B$2:$AF$2,0),FALSE))</f>
        <v>0</v>
      </c>
      <c r="X52" s="28">
        <f>IF(ISERROR(1/VLOOKUP($B52,'Justerad allokering'!$B$2:$AG$462,MATCH(X$2,'Justerad allokering'!$B$2:$AF$2,0),FALSE)),VLOOKUP($B52,'Allokerad kvv'!$B$2:$AV$468,MATCH(X$2,'Allokerad kvv'!$B$2:$AV$2,0),FALSE),VLOOKUP($B52,'Justerad allokering'!$B$2:$AG$462,MATCH(X$2,'Justerad allokering'!$B$2:$AF$2,0),FALSE))</f>
        <v>0</v>
      </c>
      <c r="Y52" s="28">
        <f>IF(ISERROR(1/VLOOKUP($B52,'Justerad allokering'!$B$2:$AG$462,MATCH(Y$2,'Justerad allokering'!$B$2:$AF$2,0),FALSE)),VLOOKUP($B52,'Allokerad kvv'!$B$2:$AV$468,MATCH(Y$2,'Allokerad kvv'!$B$2:$AV$2,0),FALSE),VLOOKUP($B52,'Justerad allokering'!$B$2:$AG$462,MATCH(Y$2,'Justerad allokering'!$B$2:$AF$2,0),FALSE))</f>
        <v>0</v>
      </c>
      <c r="Z52" s="28">
        <f>IF(ISERROR(1/VLOOKUP($B52,'Justerad allokering'!$B$2:$AG$462,MATCH(Z$2,'Justerad allokering'!$B$2:$AF$2,0),FALSE)),VLOOKUP($B52,'Allokerad kvv'!$B$2:$AV$468,MATCH(Z$2,'Allokerad kvv'!$B$2:$AV$2,0),FALSE),VLOOKUP($B52,'Justerad allokering'!$B$2:$AG$462,MATCH(Z$2,'Justerad allokering'!$B$2:$AF$2,0),FALSE))</f>
        <v>0</v>
      </c>
      <c r="AA52" s="28"/>
      <c r="AB52" s="28"/>
      <c r="AE52">
        <f t="shared" si="0"/>
        <v>0</v>
      </c>
      <c r="AG52">
        <f t="shared" si="1"/>
        <v>0</v>
      </c>
      <c r="AH52">
        <f t="shared" si="2"/>
        <v>0</v>
      </c>
      <c r="AI52" s="55" t="str">
        <f>IF(AH52=0,"",AH52/VLOOKUP(B52,Kraftvärmeprod!$B$1:$BC$480,MATCH("Summa tillförd energi exklusive rökgaskondensering",Kraftvärmeprod!$B$1:$BC$1,0),FALSE))</f>
        <v/>
      </c>
    </row>
    <row r="53" spans="1:35" x14ac:dyDescent="0.35">
      <c r="A53" s="28" t="s">
        <v>75</v>
      </c>
      <c r="B53" s="28" t="s">
        <v>79</v>
      </c>
      <c r="C53" s="28">
        <f>IF(ISERROR(1/VLOOKUP($B53,'Justerad allokering'!$B$2:$AG$462,MATCH(C$2,'Justerad allokering'!$B$2:$AF$2,0),FALSE)),VLOOKUP($B53,'Allokerad kvv'!$B$2:$AV$468,MATCH(C$2,'Allokerad kvv'!$B$2:$AV$2,0),FALSE),VLOOKUP($B53,'Justerad allokering'!$B$2:$AG$462,MATCH(C$2,'Justerad allokering'!$B$2:$AF$2,0),FALSE))</f>
        <v>0</v>
      </c>
      <c r="D53" s="28">
        <f>IF(ISERROR(1/VLOOKUP($B53,'Justerad allokering'!$B$2:$AG$462,MATCH(D$2,'Justerad allokering'!$B$2:$AF$2,0),FALSE)),VLOOKUP($B53,'Allokerad kvv'!$B$2:$AV$468,MATCH(D$2,'Allokerad kvv'!$B$2:$AV$2,0),FALSE),VLOOKUP($B53,'Justerad allokering'!$B$2:$AG$462,MATCH(D$2,'Justerad allokering'!$B$2:$AF$2,0),FALSE))</f>
        <v>0</v>
      </c>
      <c r="E53" s="28">
        <f>IF(ISERROR(1/VLOOKUP($B53,'Justerad allokering'!$B$2:$AG$462,MATCH(E$2,'Justerad allokering'!$B$2:$AF$2,0),FALSE)),VLOOKUP($B53,'Allokerad kvv'!$B$2:$AV$468,MATCH(E$2,'Allokerad kvv'!$B$2:$AV$2,0),FALSE),VLOOKUP($B53,'Justerad allokering'!$B$2:$AG$462,MATCH(E$2,'Justerad allokering'!$B$2:$AF$2,0),FALSE))</f>
        <v>0</v>
      </c>
      <c r="F53" s="28">
        <f>IF(ISERROR(1/VLOOKUP($B53,'Justerad allokering'!$B$2:$AG$462,MATCH(F$2,'Justerad allokering'!$B$2:$AF$2,0),FALSE)),VLOOKUP($B53,'Allokerad kvv'!$B$2:$AV$468,MATCH(F$2,'Allokerad kvv'!$B$2:$AV$2,0),FALSE),VLOOKUP($B53,'Justerad allokering'!$B$2:$AG$462,MATCH(F$2,'Justerad allokering'!$B$2:$AF$2,0),FALSE))</f>
        <v>0</v>
      </c>
      <c r="G53" s="28">
        <f>IF(ISERROR(1/VLOOKUP($B53,'Justerad allokering'!$B$2:$AG$462,MATCH(G$2,'Justerad allokering'!$B$2:$AF$2,0),FALSE)),VLOOKUP($B53,'Allokerad kvv'!$B$2:$AV$468,MATCH(G$2,'Allokerad kvv'!$B$2:$AV$2,0),FALSE),VLOOKUP($B53,'Justerad allokering'!$B$2:$AG$462,MATCH(G$2,'Justerad allokering'!$B$2:$AF$2,0),FALSE))</f>
        <v>0</v>
      </c>
      <c r="H53" s="28">
        <f>IF(ISERROR(1/VLOOKUP($B53,'Justerad allokering'!$B$2:$AG$462,MATCH(H$2,'Justerad allokering'!$B$2:$AF$2,0),FALSE)),VLOOKUP($B53,'Allokerad kvv'!$B$2:$AV$468,MATCH(H$2,'Allokerad kvv'!$B$2:$AV$2,0),FALSE),VLOOKUP($B53,'Justerad allokering'!$B$2:$AG$462,MATCH(H$2,'Justerad allokering'!$B$2:$AF$2,0),FALSE))</f>
        <v>0</v>
      </c>
      <c r="I53" s="28">
        <f>IF(ISERROR(1/VLOOKUP($B53,'Justerad allokering'!$B$2:$AG$462,MATCH(I$2,'Justerad allokering'!$B$2:$AF$2,0),FALSE)),VLOOKUP($B53,'Allokerad kvv'!$B$2:$AV$468,MATCH(I$2,'Allokerad kvv'!$B$2:$AV$2,0),FALSE),VLOOKUP($B53,'Justerad allokering'!$B$2:$AG$462,MATCH(I$2,'Justerad allokering'!$B$2:$AF$2,0),FALSE))</f>
        <v>0</v>
      </c>
      <c r="J53" s="28">
        <f>IF(ISERROR(1/VLOOKUP($B53,'Justerad allokering'!$B$2:$AG$462,MATCH(J$2,'Justerad allokering'!$B$2:$AF$2,0),FALSE)),VLOOKUP($B53,'Allokerad kvv'!$B$2:$AV$468,MATCH(J$2,'Allokerad kvv'!$B$2:$AV$2,0),FALSE),VLOOKUP($B53,'Justerad allokering'!$B$2:$AG$462,MATCH(J$2,'Justerad allokering'!$B$2:$AF$2,0),FALSE))</f>
        <v>0</v>
      </c>
      <c r="K53" s="28">
        <f>IF(ISERROR(1/VLOOKUP($B53,'Justerad allokering'!$B$2:$AG$462,MATCH(K$2,'Justerad allokering'!$B$2:$AF$2,0),FALSE)),VLOOKUP($B53,'Allokerad kvv'!$B$2:$AV$468,MATCH(K$2,'Allokerad kvv'!$B$2:$AV$2,0),FALSE),VLOOKUP($B53,'Justerad allokering'!$B$2:$AG$462,MATCH(K$2,'Justerad allokering'!$B$2:$AF$2,0),FALSE))</f>
        <v>0</v>
      </c>
      <c r="L53" s="28">
        <f>IF(ISERROR(1/VLOOKUP($B53,'Justerad allokering'!$B$2:$AG$462,MATCH(L$2,'Justerad allokering'!$B$2:$AF$2,0),FALSE)),VLOOKUP($B53,'Allokerad kvv'!$B$2:$AV$468,MATCH(L$2,'Allokerad kvv'!$B$2:$AV$2,0),FALSE),VLOOKUP($B53,'Justerad allokering'!$B$2:$AG$462,MATCH(L$2,'Justerad allokering'!$B$2:$AF$2,0),FALSE))</f>
        <v>0</v>
      </c>
      <c r="M53" s="28">
        <f>IF(ISERROR(1/VLOOKUP($B53,'Justerad allokering'!$B$2:$AG$462,MATCH(M$2,'Justerad allokering'!$B$2:$AF$2,0),FALSE)),VLOOKUP($B53,'Allokerad kvv'!$B$2:$AV$468,MATCH(M$2,'Allokerad kvv'!$B$2:$AV$2,0),FALSE),VLOOKUP($B53,'Justerad allokering'!$B$2:$AG$462,MATCH(M$2,'Justerad allokering'!$B$2:$AF$2,0),FALSE))</f>
        <v>0</v>
      </c>
      <c r="N53" s="28">
        <f>IF(ISERROR(1/VLOOKUP($B53,'Justerad allokering'!$B$2:$AG$462,MATCH(N$2,'Justerad allokering'!$B$2:$AF$2,0),FALSE)),VLOOKUP($B53,'Allokerad kvv'!$B$2:$AV$468,MATCH(N$2,'Allokerad kvv'!$B$2:$AV$2,0),FALSE),VLOOKUP($B53,'Justerad allokering'!$B$2:$AG$462,MATCH(N$2,'Justerad allokering'!$B$2:$AF$2,0),FALSE))</f>
        <v>0</v>
      </c>
      <c r="O53" s="28">
        <f>IF(ISERROR(1/VLOOKUP($B53,'Justerad allokering'!$B$2:$AG$462,MATCH(O$2,'Justerad allokering'!$B$2:$AF$2,0),FALSE)),VLOOKUP($B53,'Allokerad kvv'!$B$2:$AV$468,MATCH(O$2,'Allokerad kvv'!$B$2:$AV$2,0),FALSE),VLOOKUP($B53,'Justerad allokering'!$B$2:$AG$462,MATCH(O$2,'Justerad allokering'!$B$2:$AF$2,0),FALSE))</f>
        <v>0</v>
      </c>
      <c r="P53" s="28">
        <f>IF(ISERROR(1/VLOOKUP($B53,'Justerad allokering'!$B$2:$AG$462,MATCH(P$2,'Justerad allokering'!$B$2:$AF$2,0),FALSE)),VLOOKUP($B53,'Allokerad kvv'!$B$2:$AV$468,MATCH(P$2,'Allokerad kvv'!$B$2:$AV$2,0),FALSE),VLOOKUP($B53,'Justerad allokering'!$B$2:$AG$462,MATCH(P$2,'Justerad allokering'!$B$2:$AF$2,0),FALSE))</f>
        <v>0</v>
      </c>
      <c r="Q53" s="28">
        <f>IF(ISERROR(1/VLOOKUP($B53,'Justerad allokering'!$B$2:$AG$462,MATCH(Q$2,'Justerad allokering'!$B$2:$AF$2,0),FALSE)),VLOOKUP($B53,'Allokerad kvv'!$B$2:$AV$468,MATCH(Q$2,'Allokerad kvv'!$B$2:$AV$2,0),FALSE),VLOOKUP($B53,'Justerad allokering'!$B$2:$AG$462,MATCH(Q$2,'Justerad allokering'!$B$2:$AF$2,0),FALSE))</f>
        <v>0</v>
      </c>
      <c r="R53" s="28">
        <f>IF(ISERROR(1/VLOOKUP($B53,'Justerad allokering'!$B$2:$AG$462,MATCH(R$2,'Justerad allokering'!$B$2:$AF$2,0),FALSE)),VLOOKUP($B53,'Allokerad kvv'!$B$2:$AV$468,MATCH(R$2,'Allokerad kvv'!$B$2:$AV$2,0),FALSE),VLOOKUP($B53,'Justerad allokering'!$B$2:$AG$462,MATCH(R$2,'Justerad allokering'!$B$2:$AF$2,0),FALSE))</f>
        <v>0</v>
      </c>
      <c r="S53" s="28">
        <f>IF(ISERROR(1/VLOOKUP($B53,'Justerad allokering'!$B$2:$AG$462,MATCH(S$2,'Justerad allokering'!$B$2:$AF$2,0),FALSE)),VLOOKUP($B53,'Allokerad kvv'!$B$2:$AV$468,MATCH(S$2,'Allokerad kvv'!$B$2:$AV$2,0),FALSE),VLOOKUP($B53,'Justerad allokering'!$B$2:$AG$462,MATCH(S$2,'Justerad allokering'!$B$2:$AF$2,0),FALSE))</f>
        <v>0</v>
      </c>
      <c r="T53" s="28">
        <f>IF(ISERROR(1/VLOOKUP($B53,'Justerad allokering'!$B$2:$AG$462,MATCH(T$2,'Justerad allokering'!$B$2:$AF$2,0),FALSE)),VLOOKUP($B53,'Allokerad kvv'!$B$2:$AV$468,MATCH(T$2,'Allokerad kvv'!$B$2:$AV$2,0),FALSE),VLOOKUP($B53,'Justerad allokering'!$B$2:$AG$462,MATCH(T$2,'Justerad allokering'!$B$2:$AF$2,0),FALSE))</f>
        <v>0</v>
      </c>
      <c r="U53" s="28">
        <f>IF(ISERROR(1/VLOOKUP($B53,'Justerad allokering'!$B$2:$AG$462,MATCH(U$2,'Justerad allokering'!$B$2:$AF$2,0),FALSE)),VLOOKUP($B53,'Allokerad kvv'!$B$2:$AV$468,MATCH(U$2,'Allokerad kvv'!$B$2:$AV$2,0),FALSE),VLOOKUP($B53,'Justerad allokering'!$B$2:$AG$462,MATCH(U$2,'Justerad allokering'!$B$2:$AF$2,0),FALSE))</f>
        <v>0</v>
      </c>
      <c r="V53" s="28">
        <f>IF(ISERROR(1/VLOOKUP($B53,'Justerad allokering'!$B$2:$AG$462,MATCH(V$2,'Justerad allokering'!$B$2:$AF$2,0),FALSE)),VLOOKUP($B53,'Allokerad kvv'!$B$2:$AV$468,MATCH(V$2,'Allokerad kvv'!$B$2:$AV$2,0),FALSE),VLOOKUP($B53,'Justerad allokering'!$B$2:$AG$462,MATCH(V$2,'Justerad allokering'!$B$2:$AF$2,0),FALSE))</f>
        <v>0</v>
      </c>
      <c r="W53" s="28">
        <f>IF(ISERROR(1/VLOOKUP($B53,'Justerad allokering'!$B$2:$AG$462,MATCH(W$2,'Justerad allokering'!$B$2:$AF$2,0),FALSE)),VLOOKUP($B53,'Allokerad kvv'!$B$2:$AV$468,MATCH(W$2,'Allokerad kvv'!$B$2:$AV$2,0),FALSE),VLOOKUP($B53,'Justerad allokering'!$B$2:$AG$462,MATCH(W$2,'Justerad allokering'!$B$2:$AF$2,0),FALSE))</f>
        <v>0</v>
      </c>
      <c r="X53" s="28">
        <f>IF(ISERROR(1/VLOOKUP($B53,'Justerad allokering'!$B$2:$AG$462,MATCH(X$2,'Justerad allokering'!$B$2:$AF$2,0),FALSE)),VLOOKUP($B53,'Allokerad kvv'!$B$2:$AV$468,MATCH(X$2,'Allokerad kvv'!$B$2:$AV$2,0),FALSE),VLOOKUP($B53,'Justerad allokering'!$B$2:$AG$462,MATCH(X$2,'Justerad allokering'!$B$2:$AF$2,0),FALSE))</f>
        <v>0</v>
      </c>
      <c r="Y53" s="28">
        <f>IF(ISERROR(1/VLOOKUP($B53,'Justerad allokering'!$B$2:$AG$462,MATCH(Y$2,'Justerad allokering'!$B$2:$AF$2,0),FALSE)),VLOOKUP($B53,'Allokerad kvv'!$B$2:$AV$468,MATCH(Y$2,'Allokerad kvv'!$B$2:$AV$2,0),FALSE),VLOOKUP($B53,'Justerad allokering'!$B$2:$AG$462,MATCH(Y$2,'Justerad allokering'!$B$2:$AF$2,0),FALSE))</f>
        <v>0</v>
      </c>
      <c r="Z53" s="28">
        <f>IF(ISERROR(1/VLOOKUP($B53,'Justerad allokering'!$B$2:$AG$462,MATCH(Z$2,'Justerad allokering'!$B$2:$AF$2,0),FALSE)),VLOOKUP($B53,'Allokerad kvv'!$B$2:$AV$468,MATCH(Z$2,'Allokerad kvv'!$B$2:$AV$2,0),FALSE),VLOOKUP($B53,'Justerad allokering'!$B$2:$AG$462,MATCH(Z$2,'Justerad allokering'!$B$2:$AF$2,0),FALSE))</f>
        <v>0</v>
      </c>
      <c r="AA53" s="28"/>
      <c r="AB53" s="28"/>
      <c r="AE53">
        <f t="shared" si="0"/>
        <v>0</v>
      </c>
      <c r="AG53">
        <f t="shared" si="1"/>
        <v>0</v>
      </c>
      <c r="AH53">
        <f t="shared" si="2"/>
        <v>0</v>
      </c>
      <c r="AI53" s="55" t="str">
        <f>IF(AH53=0,"",AH53/VLOOKUP(B53,Kraftvärmeprod!$B$1:$BC$480,MATCH("Summa tillförd energi exklusive rökgaskondensering",Kraftvärmeprod!$B$1:$BC$1,0),FALSE))</f>
        <v/>
      </c>
    </row>
    <row r="54" spans="1:35" x14ac:dyDescent="0.35">
      <c r="A54" s="28" t="s">
        <v>80</v>
      </c>
      <c r="B54" s="28" t="s">
        <v>81</v>
      </c>
      <c r="C54" s="28">
        <f>IF(ISERROR(1/VLOOKUP($B54,'Justerad allokering'!$B$2:$AG$462,MATCH(C$2,'Justerad allokering'!$B$2:$AF$2,0),FALSE)),VLOOKUP($B54,'Allokerad kvv'!$B$2:$AV$468,MATCH(C$2,'Allokerad kvv'!$B$2:$AV$2,0),FALSE),VLOOKUP($B54,'Justerad allokering'!$B$2:$AG$462,MATCH(C$2,'Justerad allokering'!$B$2:$AF$2,0),FALSE))</f>
        <v>0</v>
      </c>
      <c r="D54" s="28">
        <f>IF(ISERROR(1/VLOOKUP($B54,'Justerad allokering'!$B$2:$AG$462,MATCH(D$2,'Justerad allokering'!$B$2:$AF$2,0),FALSE)),VLOOKUP($B54,'Allokerad kvv'!$B$2:$AV$468,MATCH(D$2,'Allokerad kvv'!$B$2:$AV$2,0),FALSE),VLOOKUP($B54,'Justerad allokering'!$B$2:$AG$462,MATCH(D$2,'Justerad allokering'!$B$2:$AF$2,0),FALSE))</f>
        <v>0</v>
      </c>
      <c r="E54" s="28">
        <f>IF(ISERROR(1/VLOOKUP($B54,'Justerad allokering'!$B$2:$AG$462,MATCH(E$2,'Justerad allokering'!$B$2:$AF$2,0),FALSE)),VLOOKUP($B54,'Allokerad kvv'!$B$2:$AV$468,MATCH(E$2,'Allokerad kvv'!$B$2:$AV$2,0),FALSE),VLOOKUP($B54,'Justerad allokering'!$B$2:$AG$462,MATCH(E$2,'Justerad allokering'!$B$2:$AF$2,0),FALSE))</f>
        <v>0</v>
      </c>
      <c r="F54" s="28">
        <f>IF(ISERROR(1/VLOOKUP($B54,'Justerad allokering'!$B$2:$AG$462,MATCH(F$2,'Justerad allokering'!$B$2:$AF$2,0),FALSE)),VLOOKUP($B54,'Allokerad kvv'!$B$2:$AV$468,MATCH(F$2,'Allokerad kvv'!$B$2:$AV$2,0),FALSE),VLOOKUP($B54,'Justerad allokering'!$B$2:$AG$462,MATCH(F$2,'Justerad allokering'!$B$2:$AF$2,0),FALSE))</f>
        <v>0</v>
      </c>
      <c r="G54" s="28">
        <f>IF(ISERROR(1/VLOOKUP($B54,'Justerad allokering'!$B$2:$AG$462,MATCH(G$2,'Justerad allokering'!$B$2:$AF$2,0),FALSE)),VLOOKUP($B54,'Allokerad kvv'!$B$2:$AV$468,MATCH(G$2,'Allokerad kvv'!$B$2:$AV$2,0),FALSE),VLOOKUP($B54,'Justerad allokering'!$B$2:$AG$462,MATCH(G$2,'Justerad allokering'!$B$2:$AF$2,0),FALSE))</f>
        <v>0</v>
      </c>
      <c r="H54" s="28">
        <f>IF(ISERROR(1/VLOOKUP($B54,'Justerad allokering'!$B$2:$AG$462,MATCH(H$2,'Justerad allokering'!$B$2:$AF$2,0),FALSE)),VLOOKUP($B54,'Allokerad kvv'!$B$2:$AV$468,MATCH(H$2,'Allokerad kvv'!$B$2:$AV$2,0),FALSE),VLOOKUP($B54,'Justerad allokering'!$B$2:$AG$462,MATCH(H$2,'Justerad allokering'!$B$2:$AF$2,0),FALSE))</f>
        <v>0</v>
      </c>
      <c r="I54" s="28">
        <f>IF(ISERROR(1/VLOOKUP($B54,'Justerad allokering'!$B$2:$AG$462,MATCH(I$2,'Justerad allokering'!$B$2:$AF$2,0),FALSE)),VLOOKUP($B54,'Allokerad kvv'!$B$2:$AV$468,MATCH(I$2,'Allokerad kvv'!$B$2:$AV$2,0),FALSE),VLOOKUP($B54,'Justerad allokering'!$B$2:$AG$462,MATCH(I$2,'Justerad allokering'!$B$2:$AF$2,0),FALSE))</f>
        <v>0</v>
      </c>
      <c r="J54" s="28">
        <f>IF(ISERROR(1/VLOOKUP($B54,'Justerad allokering'!$B$2:$AG$462,MATCH(J$2,'Justerad allokering'!$B$2:$AF$2,0),FALSE)),VLOOKUP($B54,'Allokerad kvv'!$B$2:$AV$468,MATCH(J$2,'Allokerad kvv'!$B$2:$AV$2,0),FALSE),VLOOKUP($B54,'Justerad allokering'!$B$2:$AG$462,MATCH(J$2,'Justerad allokering'!$B$2:$AF$2,0),FALSE))</f>
        <v>0</v>
      </c>
      <c r="K54" s="28">
        <f>IF(ISERROR(1/VLOOKUP($B54,'Justerad allokering'!$B$2:$AG$462,MATCH(K$2,'Justerad allokering'!$B$2:$AF$2,0),FALSE)),VLOOKUP($B54,'Allokerad kvv'!$B$2:$AV$468,MATCH(K$2,'Allokerad kvv'!$B$2:$AV$2,0),FALSE),VLOOKUP($B54,'Justerad allokering'!$B$2:$AG$462,MATCH(K$2,'Justerad allokering'!$B$2:$AF$2,0),FALSE))</f>
        <v>0</v>
      </c>
      <c r="L54" s="28">
        <f>IF(ISERROR(1/VLOOKUP($B54,'Justerad allokering'!$B$2:$AG$462,MATCH(L$2,'Justerad allokering'!$B$2:$AF$2,0),FALSE)),VLOOKUP($B54,'Allokerad kvv'!$B$2:$AV$468,MATCH(L$2,'Allokerad kvv'!$B$2:$AV$2,0),FALSE),VLOOKUP($B54,'Justerad allokering'!$B$2:$AG$462,MATCH(L$2,'Justerad allokering'!$B$2:$AF$2,0),FALSE))</f>
        <v>0</v>
      </c>
      <c r="M54" s="28">
        <f>IF(ISERROR(1/VLOOKUP($B54,'Justerad allokering'!$B$2:$AG$462,MATCH(M$2,'Justerad allokering'!$B$2:$AF$2,0),FALSE)),VLOOKUP($B54,'Allokerad kvv'!$B$2:$AV$468,MATCH(M$2,'Allokerad kvv'!$B$2:$AV$2,0),FALSE),VLOOKUP($B54,'Justerad allokering'!$B$2:$AG$462,MATCH(M$2,'Justerad allokering'!$B$2:$AF$2,0),FALSE))</f>
        <v>0</v>
      </c>
      <c r="N54" s="28">
        <f>IF(ISERROR(1/VLOOKUP($B54,'Justerad allokering'!$B$2:$AG$462,MATCH(N$2,'Justerad allokering'!$B$2:$AF$2,0),FALSE)),VLOOKUP($B54,'Allokerad kvv'!$B$2:$AV$468,MATCH(N$2,'Allokerad kvv'!$B$2:$AV$2,0),FALSE),VLOOKUP($B54,'Justerad allokering'!$B$2:$AG$462,MATCH(N$2,'Justerad allokering'!$B$2:$AF$2,0),FALSE))</f>
        <v>0</v>
      </c>
      <c r="O54" s="28">
        <f>IF(ISERROR(1/VLOOKUP($B54,'Justerad allokering'!$B$2:$AG$462,MATCH(O$2,'Justerad allokering'!$B$2:$AF$2,0),FALSE)),VLOOKUP($B54,'Allokerad kvv'!$B$2:$AV$468,MATCH(O$2,'Allokerad kvv'!$B$2:$AV$2,0),FALSE),VLOOKUP($B54,'Justerad allokering'!$B$2:$AG$462,MATCH(O$2,'Justerad allokering'!$B$2:$AF$2,0),FALSE))</f>
        <v>0</v>
      </c>
      <c r="P54" s="28">
        <f>IF(ISERROR(1/VLOOKUP($B54,'Justerad allokering'!$B$2:$AG$462,MATCH(P$2,'Justerad allokering'!$B$2:$AF$2,0),FALSE)),VLOOKUP($B54,'Allokerad kvv'!$B$2:$AV$468,MATCH(P$2,'Allokerad kvv'!$B$2:$AV$2,0),FALSE),VLOOKUP($B54,'Justerad allokering'!$B$2:$AG$462,MATCH(P$2,'Justerad allokering'!$B$2:$AF$2,0),FALSE))</f>
        <v>0</v>
      </c>
      <c r="Q54" s="28">
        <f>IF(ISERROR(1/VLOOKUP($B54,'Justerad allokering'!$B$2:$AG$462,MATCH(Q$2,'Justerad allokering'!$B$2:$AF$2,0),FALSE)),VLOOKUP($B54,'Allokerad kvv'!$B$2:$AV$468,MATCH(Q$2,'Allokerad kvv'!$B$2:$AV$2,0),FALSE),VLOOKUP($B54,'Justerad allokering'!$B$2:$AG$462,MATCH(Q$2,'Justerad allokering'!$B$2:$AF$2,0),FALSE))</f>
        <v>0</v>
      </c>
      <c r="R54" s="28">
        <f>IF(ISERROR(1/VLOOKUP($B54,'Justerad allokering'!$B$2:$AG$462,MATCH(R$2,'Justerad allokering'!$B$2:$AF$2,0),FALSE)),VLOOKUP($B54,'Allokerad kvv'!$B$2:$AV$468,MATCH(R$2,'Allokerad kvv'!$B$2:$AV$2,0),FALSE),VLOOKUP($B54,'Justerad allokering'!$B$2:$AG$462,MATCH(R$2,'Justerad allokering'!$B$2:$AF$2,0),FALSE))</f>
        <v>0</v>
      </c>
      <c r="S54" s="28">
        <f>IF(ISERROR(1/VLOOKUP($B54,'Justerad allokering'!$B$2:$AG$462,MATCH(S$2,'Justerad allokering'!$B$2:$AF$2,0),FALSE)),VLOOKUP($B54,'Allokerad kvv'!$B$2:$AV$468,MATCH(S$2,'Allokerad kvv'!$B$2:$AV$2,0),FALSE),VLOOKUP($B54,'Justerad allokering'!$B$2:$AG$462,MATCH(S$2,'Justerad allokering'!$B$2:$AF$2,0),FALSE))</f>
        <v>0</v>
      </c>
      <c r="T54" s="28">
        <f>IF(ISERROR(1/VLOOKUP($B54,'Justerad allokering'!$B$2:$AG$462,MATCH(T$2,'Justerad allokering'!$B$2:$AF$2,0),FALSE)),VLOOKUP($B54,'Allokerad kvv'!$B$2:$AV$468,MATCH(T$2,'Allokerad kvv'!$B$2:$AV$2,0),FALSE),VLOOKUP($B54,'Justerad allokering'!$B$2:$AG$462,MATCH(T$2,'Justerad allokering'!$B$2:$AF$2,0),FALSE))</f>
        <v>0</v>
      </c>
      <c r="U54" s="28">
        <f>IF(ISERROR(1/VLOOKUP($B54,'Justerad allokering'!$B$2:$AG$462,MATCH(U$2,'Justerad allokering'!$B$2:$AF$2,0),FALSE)),VLOOKUP($B54,'Allokerad kvv'!$B$2:$AV$468,MATCH(U$2,'Allokerad kvv'!$B$2:$AV$2,0),FALSE),VLOOKUP($B54,'Justerad allokering'!$B$2:$AG$462,MATCH(U$2,'Justerad allokering'!$B$2:$AF$2,0),FALSE))</f>
        <v>0</v>
      </c>
      <c r="V54" s="28">
        <f>IF(ISERROR(1/VLOOKUP($B54,'Justerad allokering'!$B$2:$AG$462,MATCH(V$2,'Justerad allokering'!$B$2:$AF$2,0),FALSE)),VLOOKUP($B54,'Allokerad kvv'!$B$2:$AV$468,MATCH(V$2,'Allokerad kvv'!$B$2:$AV$2,0),FALSE),VLOOKUP($B54,'Justerad allokering'!$B$2:$AG$462,MATCH(V$2,'Justerad allokering'!$B$2:$AF$2,0),FALSE))</f>
        <v>0</v>
      </c>
      <c r="W54" s="28">
        <f>IF(ISERROR(1/VLOOKUP($B54,'Justerad allokering'!$B$2:$AG$462,MATCH(W$2,'Justerad allokering'!$B$2:$AF$2,0),FALSE)),VLOOKUP($B54,'Allokerad kvv'!$B$2:$AV$468,MATCH(W$2,'Allokerad kvv'!$B$2:$AV$2,0),FALSE),VLOOKUP($B54,'Justerad allokering'!$B$2:$AG$462,MATCH(W$2,'Justerad allokering'!$B$2:$AF$2,0),FALSE))</f>
        <v>0</v>
      </c>
      <c r="X54" s="28">
        <f>IF(ISERROR(1/VLOOKUP($B54,'Justerad allokering'!$B$2:$AG$462,MATCH(X$2,'Justerad allokering'!$B$2:$AF$2,0),FALSE)),VLOOKUP($B54,'Allokerad kvv'!$B$2:$AV$468,MATCH(X$2,'Allokerad kvv'!$B$2:$AV$2,0),FALSE),VLOOKUP($B54,'Justerad allokering'!$B$2:$AG$462,MATCH(X$2,'Justerad allokering'!$B$2:$AF$2,0),FALSE))</f>
        <v>0</v>
      </c>
      <c r="Y54" s="28">
        <f>IF(ISERROR(1/VLOOKUP($B54,'Justerad allokering'!$B$2:$AG$462,MATCH(Y$2,'Justerad allokering'!$B$2:$AF$2,0),FALSE)),VLOOKUP($B54,'Allokerad kvv'!$B$2:$AV$468,MATCH(Y$2,'Allokerad kvv'!$B$2:$AV$2,0),FALSE),VLOOKUP($B54,'Justerad allokering'!$B$2:$AG$462,MATCH(Y$2,'Justerad allokering'!$B$2:$AF$2,0),FALSE))</f>
        <v>0</v>
      </c>
      <c r="Z54" s="28">
        <f>IF(ISERROR(1/VLOOKUP($B54,'Justerad allokering'!$B$2:$AG$462,MATCH(Z$2,'Justerad allokering'!$B$2:$AF$2,0),FALSE)),VLOOKUP($B54,'Allokerad kvv'!$B$2:$AV$468,MATCH(Z$2,'Allokerad kvv'!$B$2:$AV$2,0),FALSE),VLOOKUP($B54,'Justerad allokering'!$B$2:$AG$462,MATCH(Z$2,'Justerad allokering'!$B$2:$AF$2,0),FALSE))</f>
        <v>0</v>
      </c>
      <c r="AA54" s="28"/>
      <c r="AB54" s="28"/>
      <c r="AE54">
        <f t="shared" si="0"/>
        <v>0</v>
      </c>
      <c r="AG54">
        <f t="shared" si="1"/>
        <v>0</v>
      </c>
      <c r="AH54">
        <f t="shared" si="2"/>
        <v>0</v>
      </c>
      <c r="AI54" s="55" t="str">
        <f>IF(AH54=0,"",AH54/VLOOKUP(B54,Kraftvärmeprod!$B$1:$BC$480,MATCH("Summa tillförd energi exklusive rökgaskondensering",Kraftvärmeprod!$B$1:$BC$1,0),FALSE))</f>
        <v/>
      </c>
    </row>
    <row r="55" spans="1:35" x14ac:dyDescent="0.35">
      <c r="A55" s="28" t="s">
        <v>80</v>
      </c>
      <c r="B55" s="28" t="s">
        <v>82</v>
      </c>
      <c r="C55" s="28">
        <f>IF(ISERROR(1/VLOOKUP($B55,'Justerad allokering'!$B$2:$AG$462,MATCH(C$2,'Justerad allokering'!$B$2:$AF$2,0),FALSE)),VLOOKUP($B55,'Allokerad kvv'!$B$2:$AV$468,MATCH(C$2,'Allokerad kvv'!$B$2:$AV$2,0),FALSE),VLOOKUP($B55,'Justerad allokering'!$B$2:$AG$462,MATCH(C$2,'Justerad allokering'!$B$2:$AF$2,0),FALSE))</f>
        <v>0</v>
      </c>
      <c r="D55" s="28">
        <f>IF(ISERROR(1/VLOOKUP($B55,'Justerad allokering'!$B$2:$AG$462,MATCH(D$2,'Justerad allokering'!$B$2:$AF$2,0),FALSE)),VLOOKUP($B55,'Allokerad kvv'!$B$2:$AV$468,MATCH(D$2,'Allokerad kvv'!$B$2:$AV$2,0),FALSE),VLOOKUP($B55,'Justerad allokering'!$B$2:$AG$462,MATCH(D$2,'Justerad allokering'!$B$2:$AF$2,0),FALSE))</f>
        <v>0</v>
      </c>
      <c r="E55" s="28">
        <f>IF(ISERROR(1/VLOOKUP($B55,'Justerad allokering'!$B$2:$AG$462,MATCH(E$2,'Justerad allokering'!$B$2:$AF$2,0),FALSE)),VLOOKUP($B55,'Allokerad kvv'!$B$2:$AV$468,MATCH(E$2,'Allokerad kvv'!$B$2:$AV$2,0),FALSE),VLOOKUP($B55,'Justerad allokering'!$B$2:$AG$462,MATCH(E$2,'Justerad allokering'!$B$2:$AF$2,0),FALSE))</f>
        <v>0</v>
      </c>
      <c r="F55" s="28">
        <f>IF(ISERROR(1/VLOOKUP($B55,'Justerad allokering'!$B$2:$AG$462,MATCH(F$2,'Justerad allokering'!$B$2:$AF$2,0),FALSE)),VLOOKUP($B55,'Allokerad kvv'!$B$2:$AV$468,MATCH(F$2,'Allokerad kvv'!$B$2:$AV$2,0),FALSE),VLOOKUP($B55,'Justerad allokering'!$B$2:$AG$462,MATCH(F$2,'Justerad allokering'!$B$2:$AF$2,0),FALSE))</f>
        <v>0</v>
      </c>
      <c r="G55" s="28">
        <f>IF(ISERROR(1/VLOOKUP($B55,'Justerad allokering'!$B$2:$AG$462,MATCH(G$2,'Justerad allokering'!$B$2:$AF$2,0),FALSE)),VLOOKUP($B55,'Allokerad kvv'!$B$2:$AV$468,MATCH(G$2,'Allokerad kvv'!$B$2:$AV$2,0),FALSE),VLOOKUP($B55,'Justerad allokering'!$B$2:$AG$462,MATCH(G$2,'Justerad allokering'!$B$2:$AF$2,0),FALSE))</f>
        <v>0</v>
      </c>
      <c r="H55" s="28">
        <f>IF(ISERROR(1/VLOOKUP($B55,'Justerad allokering'!$B$2:$AG$462,MATCH(H$2,'Justerad allokering'!$B$2:$AF$2,0),FALSE)),VLOOKUP($B55,'Allokerad kvv'!$B$2:$AV$468,MATCH(H$2,'Allokerad kvv'!$B$2:$AV$2,0),FALSE),VLOOKUP($B55,'Justerad allokering'!$B$2:$AG$462,MATCH(H$2,'Justerad allokering'!$B$2:$AF$2,0),FALSE))</f>
        <v>0</v>
      </c>
      <c r="I55" s="28">
        <f>IF(ISERROR(1/VLOOKUP($B55,'Justerad allokering'!$B$2:$AG$462,MATCH(I$2,'Justerad allokering'!$B$2:$AF$2,0),FALSE)),VLOOKUP($B55,'Allokerad kvv'!$B$2:$AV$468,MATCH(I$2,'Allokerad kvv'!$B$2:$AV$2,0),FALSE),VLOOKUP($B55,'Justerad allokering'!$B$2:$AG$462,MATCH(I$2,'Justerad allokering'!$B$2:$AF$2,0),FALSE))</f>
        <v>0</v>
      </c>
      <c r="J55" s="28">
        <f>IF(ISERROR(1/VLOOKUP($B55,'Justerad allokering'!$B$2:$AG$462,MATCH(J$2,'Justerad allokering'!$B$2:$AF$2,0),FALSE)),VLOOKUP($B55,'Allokerad kvv'!$B$2:$AV$468,MATCH(J$2,'Allokerad kvv'!$B$2:$AV$2,0),FALSE),VLOOKUP($B55,'Justerad allokering'!$B$2:$AG$462,MATCH(J$2,'Justerad allokering'!$B$2:$AF$2,0),FALSE))</f>
        <v>0</v>
      </c>
      <c r="K55" s="28">
        <f>IF(ISERROR(1/VLOOKUP($B55,'Justerad allokering'!$B$2:$AG$462,MATCH(K$2,'Justerad allokering'!$B$2:$AF$2,0),FALSE)),VLOOKUP($B55,'Allokerad kvv'!$B$2:$AV$468,MATCH(K$2,'Allokerad kvv'!$B$2:$AV$2,0),FALSE),VLOOKUP($B55,'Justerad allokering'!$B$2:$AG$462,MATCH(K$2,'Justerad allokering'!$B$2:$AF$2,0),FALSE))</f>
        <v>0</v>
      </c>
      <c r="L55" s="28">
        <f>IF(ISERROR(1/VLOOKUP($B55,'Justerad allokering'!$B$2:$AG$462,MATCH(L$2,'Justerad allokering'!$B$2:$AF$2,0),FALSE)),VLOOKUP($B55,'Allokerad kvv'!$B$2:$AV$468,MATCH(L$2,'Allokerad kvv'!$B$2:$AV$2,0),FALSE),VLOOKUP($B55,'Justerad allokering'!$B$2:$AG$462,MATCH(L$2,'Justerad allokering'!$B$2:$AF$2,0),FALSE))</f>
        <v>0</v>
      </c>
      <c r="M55" s="28">
        <f>IF(ISERROR(1/VLOOKUP($B55,'Justerad allokering'!$B$2:$AG$462,MATCH(M$2,'Justerad allokering'!$B$2:$AF$2,0),FALSE)),VLOOKUP($B55,'Allokerad kvv'!$B$2:$AV$468,MATCH(M$2,'Allokerad kvv'!$B$2:$AV$2,0),FALSE),VLOOKUP($B55,'Justerad allokering'!$B$2:$AG$462,MATCH(M$2,'Justerad allokering'!$B$2:$AF$2,0),FALSE))</f>
        <v>0</v>
      </c>
      <c r="N55" s="28">
        <f>IF(ISERROR(1/VLOOKUP($B55,'Justerad allokering'!$B$2:$AG$462,MATCH(N$2,'Justerad allokering'!$B$2:$AF$2,0),FALSE)),VLOOKUP($B55,'Allokerad kvv'!$B$2:$AV$468,MATCH(N$2,'Allokerad kvv'!$B$2:$AV$2,0),FALSE),VLOOKUP($B55,'Justerad allokering'!$B$2:$AG$462,MATCH(N$2,'Justerad allokering'!$B$2:$AF$2,0),FALSE))</f>
        <v>0</v>
      </c>
      <c r="O55" s="28">
        <f>IF(ISERROR(1/VLOOKUP($B55,'Justerad allokering'!$B$2:$AG$462,MATCH(O$2,'Justerad allokering'!$B$2:$AF$2,0),FALSE)),VLOOKUP($B55,'Allokerad kvv'!$B$2:$AV$468,MATCH(O$2,'Allokerad kvv'!$B$2:$AV$2,0),FALSE),VLOOKUP($B55,'Justerad allokering'!$B$2:$AG$462,MATCH(O$2,'Justerad allokering'!$B$2:$AF$2,0),FALSE))</f>
        <v>0</v>
      </c>
      <c r="P55" s="28">
        <f>IF(ISERROR(1/VLOOKUP($B55,'Justerad allokering'!$B$2:$AG$462,MATCH(P$2,'Justerad allokering'!$B$2:$AF$2,0),FALSE)),VLOOKUP($B55,'Allokerad kvv'!$B$2:$AV$468,MATCH(P$2,'Allokerad kvv'!$B$2:$AV$2,0),FALSE),VLOOKUP($B55,'Justerad allokering'!$B$2:$AG$462,MATCH(P$2,'Justerad allokering'!$B$2:$AF$2,0),FALSE))</f>
        <v>0</v>
      </c>
      <c r="Q55" s="28">
        <f>IF(ISERROR(1/VLOOKUP($B55,'Justerad allokering'!$B$2:$AG$462,MATCH(Q$2,'Justerad allokering'!$B$2:$AF$2,0),FALSE)),VLOOKUP($B55,'Allokerad kvv'!$B$2:$AV$468,MATCH(Q$2,'Allokerad kvv'!$B$2:$AV$2,0),FALSE),VLOOKUP($B55,'Justerad allokering'!$B$2:$AG$462,MATCH(Q$2,'Justerad allokering'!$B$2:$AF$2,0),FALSE))</f>
        <v>0</v>
      </c>
      <c r="R55" s="28">
        <f>IF(ISERROR(1/VLOOKUP($B55,'Justerad allokering'!$B$2:$AG$462,MATCH(R$2,'Justerad allokering'!$B$2:$AF$2,0),FALSE)),VLOOKUP($B55,'Allokerad kvv'!$B$2:$AV$468,MATCH(R$2,'Allokerad kvv'!$B$2:$AV$2,0),FALSE),VLOOKUP($B55,'Justerad allokering'!$B$2:$AG$462,MATCH(R$2,'Justerad allokering'!$B$2:$AF$2,0),FALSE))</f>
        <v>0</v>
      </c>
      <c r="S55" s="28">
        <f>IF(ISERROR(1/VLOOKUP($B55,'Justerad allokering'!$B$2:$AG$462,MATCH(S$2,'Justerad allokering'!$B$2:$AF$2,0),FALSE)),VLOOKUP($B55,'Allokerad kvv'!$B$2:$AV$468,MATCH(S$2,'Allokerad kvv'!$B$2:$AV$2,0),FALSE),VLOOKUP($B55,'Justerad allokering'!$B$2:$AG$462,MATCH(S$2,'Justerad allokering'!$B$2:$AF$2,0),FALSE))</f>
        <v>0</v>
      </c>
      <c r="T55" s="28">
        <f>IF(ISERROR(1/VLOOKUP($B55,'Justerad allokering'!$B$2:$AG$462,MATCH(T$2,'Justerad allokering'!$B$2:$AF$2,0),FALSE)),VLOOKUP($B55,'Allokerad kvv'!$B$2:$AV$468,MATCH(T$2,'Allokerad kvv'!$B$2:$AV$2,0),FALSE),VLOOKUP($B55,'Justerad allokering'!$B$2:$AG$462,MATCH(T$2,'Justerad allokering'!$B$2:$AF$2,0),FALSE))</f>
        <v>0</v>
      </c>
      <c r="U55" s="28">
        <f>IF(ISERROR(1/VLOOKUP($B55,'Justerad allokering'!$B$2:$AG$462,MATCH(U$2,'Justerad allokering'!$B$2:$AF$2,0),FALSE)),VLOOKUP($B55,'Allokerad kvv'!$B$2:$AV$468,MATCH(U$2,'Allokerad kvv'!$B$2:$AV$2,0),FALSE),VLOOKUP($B55,'Justerad allokering'!$B$2:$AG$462,MATCH(U$2,'Justerad allokering'!$B$2:$AF$2,0),FALSE))</f>
        <v>0</v>
      </c>
      <c r="V55" s="28">
        <f>IF(ISERROR(1/VLOOKUP($B55,'Justerad allokering'!$B$2:$AG$462,MATCH(V$2,'Justerad allokering'!$B$2:$AF$2,0),FALSE)),VLOOKUP($B55,'Allokerad kvv'!$B$2:$AV$468,MATCH(V$2,'Allokerad kvv'!$B$2:$AV$2,0),FALSE),VLOOKUP($B55,'Justerad allokering'!$B$2:$AG$462,MATCH(V$2,'Justerad allokering'!$B$2:$AF$2,0),FALSE))</f>
        <v>0</v>
      </c>
      <c r="W55" s="28">
        <f>IF(ISERROR(1/VLOOKUP($B55,'Justerad allokering'!$B$2:$AG$462,MATCH(W$2,'Justerad allokering'!$B$2:$AF$2,0),FALSE)),VLOOKUP($B55,'Allokerad kvv'!$B$2:$AV$468,MATCH(W$2,'Allokerad kvv'!$B$2:$AV$2,0),FALSE),VLOOKUP($B55,'Justerad allokering'!$B$2:$AG$462,MATCH(W$2,'Justerad allokering'!$B$2:$AF$2,0),FALSE))</f>
        <v>0</v>
      </c>
      <c r="X55" s="28">
        <f>IF(ISERROR(1/VLOOKUP($B55,'Justerad allokering'!$B$2:$AG$462,MATCH(X$2,'Justerad allokering'!$B$2:$AF$2,0),FALSE)),VLOOKUP($B55,'Allokerad kvv'!$B$2:$AV$468,MATCH(X$2,'Allokerad kvv'!$B$2:$AV$2,0),FALSE),VLOOKUP($B55,'Justerad allokering'!$B$2:$AG$462,MATCH(X$2,'Justerad allokering'!$B$2:$AF$2,0),FALSE))</f>
        <v>0</v>
      </c>
      <c r="Y55" s="28">
        <f>IF(ISERROR(1/VLOOKUP($B55,'Justerad allokering'!$B$2:$AG$462,MATCH(Y$2,'Justerad allokering'!$B$2:$AF$2,0),FALSE)),VLOOKUP($B55,'Allokerad kvv'!$B$2:$AV$468,MATCH(Y$2,'Allokerad kvv'!$B$2:$AV$2,0),FALSE),VLOOKUP($B55,'Justerad allokering'!$B$2:$AG$462,MATCH(Y$2,'Justerad allokering'!$B$2:$AF$2,0),FALSE))</f>
        <v>0</v>
      </c>
      <c r="Z55" s="28">
        <f>IF(ISERROR(1/VLOOKUP($B55,'Justerad allokering'!$B$2:$AG$462,MATCH(Z$2,'Justerad allokering'!$B$2:$AF$2,0),FALSE)),VLOOKUP($B55,'Allokerad kvv'!$B$2:$AV$468,MATCH(Z$2,'Allokerad kvv'!$B$2:$AV$2,0),FALSE),VLOOKUP($B55,'Justerad allokering'!$B$2:$AG$462,MATCH(Z$2,'Justerad allokering'!$B$2:$AF$2,0),FALSE))</f>
        <v>0</v>
      </c>
      <c r="AA55" s="28"/>
      <c r="AB55" s="28"/>
      <c r="AE55">
        <f t="shared" si="0"/>
        <v>0</v>
      </c>
      <c r="AG55">
        <f t="shared" si="1"/>
        <v>0</v>
      </c>
      <c r="AH55">
        <f t="shared" si="2"/>
        <v>0</v>
      </c>
      <c r="AI55" s="55" t="str">
        <f>IF(AH55=0,"",AH55/VLOOKUP(B55,Kraftvärmeprod!$B$1:$BC$480,MATCH("Summa tillförd energi exklusive rökgaskondensering",Kraftvärmeprod!$B$1:$BC$1,0),FALSE))</f>
        <v/>
      </c>
    </row>
    <row r="56" spans="1:35" x14ac:dyDescent="0.35">
      <c r="A56" s="28" t="s">
        <v>80</v>
      </c>
      <c r="B56" s="28" t="s">
        <v>83</v>
      </c>
      <c r="C56" s="28">
        <f>IF(ISERROR(1/VLOOKUP($B56,'Justerad allokering'!$B$2:$AG$462,MATCH(C$2,'Justerad allokering'!$B$2:$AF$2,0),FALSE)),VLOOKUP($B56,'Allokerad kvv'!$B$2:$AV$468,MATCH(C$2,'Allokerad kvv'!$B$2:$AV$2,0),FALSE),VLOOKUP($B56,'Justerad allokering'!$B$2:$AG$462,MATCH(C$2,'Justerad allokering'!$B$2:$AF$2,0),FALSE))</f>
        <v>0</v>
      </c>
      <c r="D56" s="28">
        <f>IF(ISERROR(1/VLOOKUP($B56,'Justerad allokering'!$B$2:$AG$462,MATCH(D$2,'Justerad allokering'!$B$2:$AF$2,0),FALSE)),VLOOKUP($B56,'Allokerad kvv'!$B$2:$AV$468,MATCH(D$2,'Allokerad kvv'!$B$2:$AV$2,0),FALSE),VLOOKUP($B56,'Justerad allokering'!$B$2:$AG$462,MATCH(D$2,'Justerad allokering'!$B$2:$AF$2,0),FALSE))</f>
        <v>0</v>
      </c>
      <c r="E56" s="28">
        <f>IF(ISERROR(1/VLOOKUP($B56,'Justerad allokering'!$B$2:$AG$462,MATCH(E$2,'Justerad allokering'!$B$2:$AF$2,0),FALSE)),VLOOKUP($B56,'Allokerad kvv'!$B$2:$AV$468,MATCH(E$2,'Allokerad kvv'!$B$2:$AV$2,0),FALSE),VLOOKUP($B56,'Justerad allokering'!$B$2:$AG$462,MATCH(E$2,'Justerad allokering'!$B$2:$AF$2,0),FALSE))</f>
        <v>0</v>
      </c>
      <c r="F56" s="28">
        <f>IF(ISERROR(1/VLOOKUP($B56,'Justerad allokering'!$B$2:$AG$462,MATCH(F$2,'Justerad allokering'!$B$2:$AF$2,0),FALSE)),VLOOKUP($B56,'Allokerad kvv'!$B$2:$AV$468,MATCH(F$2,'Allokerad kvv'!$B$2:$AV$2,0),FALSE),VLOOKUP($B56,'Justerad allokering'!$B$2:$AG$462,MATCH(F$2,'Justerad allokering'!$B$2:$AF$2,0),FALSE))</f>
        <v>0</v>
      </c>
      <c r="G56" s="28">
        <f>IF(ISERROR(1/VLOOKUP($B56,'Justerad allokering'!$B$2:$AG$462,MATCH(G$2,'Justerad allokering'!$B$2:$AF$2,0),FALSE)),VLOOKUP($B56,'Allokerad kvv'!$B$2:$AV$468,MATCH(G$2,'Allokerad kvv'!$B$2:$AV$2,0),FALSE),VLOOKUP($B56,'Justerad allokering'!$B$2:$AG$462,MATCH(G$2,'Justerad allokering'!$B$2:$AF$2,0),FALSE))</f>
        <v>0</v>
      </c>
      <c r="H56" s="28">
        <f>IF(ISERROR(1/VLOOKUP($B56,'Justerad allokering'!$B$2:$AG$462,MATCH(H$2,'Justerad allokering'!$B$2:$AF$2,0),FALSE)),VLOOKUP($B56,'Allokerad kvv'!$B$2:$AV$468,MATCH(H$2,'Allokerad kvv'!$B$2:$AV$2,0),FALSE),VLOOKUP($B56,'Justerad allokering'!$B$2:$AG$462,MATCH(H$2,'Justerad allokering'!$B$2:$AF$2,0),FALSE))</f>
        <v>0</v>
      </c>
      <c r="I56" s="28">
        <f>IF(ISERROR(1/VLOOKUP($B56,'Justerad allokering'!$B$2:$AG$462,MATCH(I$2,'Justerad allokering'!$B$2:$AF$2,0),FALSE)),VLOOKUP($B56,'Allokerad kvv'!$B$2:$AV$468,MATCH(I$2,'Allokerad kvv'!$B$2:$AV$2,0),FALSE),VLOOKUP($B56,'Justerad allokering'!$B$2:$AG$462,MATCH(I$2,'Justerad allokering'!$B$2:$AF$2,0),FALSE))</f>
        <v>0</v>
      </c>
      <c r="J56" s="28">
        <f>IF(ISERROR(1/VLOOKUP($B56,'Justerad allokering'!$B$2:$AG$462,MATCH(J$2,'Justerad allokering'!$B$2:$AF$2,0),FALSE)),VLOOKUP($B56,'Allokerad kvv'!$B$2:$AV$468,MATCH(J$2,'Allokerad kvv'!$B$2:$AV$2,0),FALSE),VLOOKUP($B56,'Justerad allokering'!$B$2:$AG$462,MATCH(J$2,'Justerad allokering'!$B$2:$AF$2,0),FALSE))</f>
        <v>0</v>
      </c>
      <c r="K56" s="28">
        <f>IF(ISERROR(1/VLOOKUP($B56,'Justerad allokering'!$B$2:$AG$462,MATCH(K$2,'Justerad allokering'!$B$2:$AF$2,0),FALSE)),VLOOKUP($B56,'Allokerad kvv'!$B$2:$AV$468,MATCH(K$2,'Allokerad kvv'!$B$2:$AV$2,0),FALSE),VLOOKUP($B56,'Justerad allokering'!$B$2:$AG$462,MATCH(K$2,'Justerad allokering'!$B$2:$AF$2,0),FALSE))</f>
        <v>0</v>
      </c>
      <c r="L56" s="28">
        <f>IF(ISERROR(1/VLOOKUP($B56,'Justerad allokering'!$B$2:$AG$462,MATCH(L$2,'Justerad allokering'!$B$2:$AF$2,0),FALSE)),VLOOKUP($B56,'Allokerad kvv'!$B$2:$AV$468,MATCH(L$2,'Allokerad kvv'!$B$2:$AV$2,0),FALSE),VLOOKUP($B56,'Justerad allokering'!$B$2:$AG$462,MATCH(L$2,'Justerad allokering'!$B$2:$AF$2,0),FALSE))</f>
        <v>0</v>
      </c>
      <c r="M56" s="28">
        <f>IF(ISERROR(1/VLOOKUP($B56,'Justerad allokering'!$B$2:$AG$462,MATCH(M$2,'Justerad allokering'!$B$2:$AF$2,0),FALSE)),VLOOKUP($B56,'Allokerad kvv'!$B$2:$AV$468,MATCH(M$2,'Allokerad kvv'!$B$2:$AV$2,0),FALSE),VLOOKUP($B56,'Justerad allokering'!$B$2:$AG$462,MATCH(M$2,'Justerad allokering'!$B$2:$AF$2,0),FALSE))</f>
        <v>0</v>
      </c>
      <c r="N56" s="28">
        <f>IF(ISERROR(1/VLOOKUP($B56,'Justerad allokering'!$B$2:$AG$462,MATCH(N$2,'Justerad allokering'!$B$2:$AF$2,0),FALSE)),VLOOKUP($B56,'Allokerad kvv'!$B$2:$AV$468,MATCH(N$2,'Allokerad kvv'!$B$2:$AV$2,0),FALSE),VLOOKUP($B56,'Justerad allokering'!$B$2:$AG$462,MATCH(N$2,'Justerad allokering'!$B$2:$AF$2,0),FALSE))</f>
        <v>0</v>
      </c>
      <c r="O56" s="28">
        <f>IF(ISERROR(1/VLOOKUP($B56,'Justerad allokering'!$B$2:$AG$462,MATCH(O$2,'Justerad allokering'!$B$2:$AF$2,0),FALSE)),VLOOKUP($B56,'Allokerad kvv'!$B$2:$AV$468,MATCH(O$2,'Allokerad kvv'!$B$2:$AV$2,0),FALSE),VLOOKUP($B56,'Justerad allokering'!$B$2:$AG$462,MATCH(O$2,'Justerad allokering'!$B$2:$AF$2,0),FALSE))</f>
        <v>0</v>
      </c>
      <c r="P56" s="28">
        <f>IF(ISERROR(1/VLOOKUP($B56,'Justerad allokering'!$B$2:$AG$462,MATCH(P$2,'Justerad allokering'!$B$2:$AF$2,0),FALSE)),VLOOKUP($B56,'Allokerad kvv'!$B$2:$AV$468,MATCH(P$2,'Allokerad kvv'!$B$2:$AV$2,0),FALSE),VLOOKUP($B56,'Justerad allokering'!$B$2:$AG$462,MATCH(P$2,'Justerad allokering'!$B$2:$AF$2,0),FALSE))</f>
        <v>0</v>
      </c>
      <c r="Q56" s="28">
        <f>IF(ISERROR(1/VLOOKUP($B56,'Justerad allokering'!$B$2:$AG$462,MATCH(Q$2,'Justerad allokering'!$B$2:$AF$2,0),FALSE)),VLOOKUP($B56,'Allokerad kvv'!$B$2:$AV$468,MATCH(Q$2,'Allokerad kvv'!$B$2:$AV$2,0),FALSE),VLOOKUP($B56,'Justerad allokering'!$B$2:$AG$462,MATCH(Q$2,'Justerad allokering'!$B$2:$AF$2,0),FALSE))</f>
        <v>0</v>
      </c>
      <c r="R56" s="28">
        <f>IF(ISERROR(1/VLOOKUP($B56,'Justerad allokering'!$B$2:$AG$462,MATCH(R$2,'Justerad allokering'!$B$2:$AF$2,0),FALSE)),VLOOKUP($B56,'Allokerad kvv'!$B$2:$AV$468,MATCH(R$2,'Allokerad kvv'!$B$2:$AV$2,0),FALSE),VLOOKUP($B56,'Justerad allokering'!$B$2:$AG$462,MATCH(R$2,'Justerad allokering'!$B$2:$AF$2,0),FALSE))</f>
        <v>0</v>
      </c>
      <c r="S56" s="28">
        <f>IF(ISERROR(1/VLOOKUP($B56,'Justerad allokering'!$B$2:$AG$462,MATCH(S$2,'Justerad allokering'!$B$2:$AF$2,0),FALSE)),VLOOKUP($B56,'Allokerad kvv'!$B$2:$AV$468,MATCH(S$2,'Allokerad kvv'!$B$2:$AV$2,0),FALSE),VLOOKUP($B56,'Justerad allokering'!$B$2:$AG$462,MATCH(S$2,'Justerad allokering'!$B$2:$AF$2,0),FALSE))</f>
        <v>0</v>
      </c>
      <c r="T56" s="28">
        <f>IF(ISERROR(1/VLOOKUP($B56,'Justerad allokering'!$B$2:$AG$462,MATCH(T$2,'Justerad allokering'!$B$2:$AF$2,0),FALSE)),VLOOKUP($B56,'Allokerad kvv'!$B$2:$AV$468,MATCH(T$2,'Allokerad kvv'!$B$2:$AV$2,0),FALSE),VLOOKUP($B56,'Justerad allokering'!$B$2:$AG$462,MATCH(T$2,'Justerad allokering'!$B$2:$AF$2,0),FALSE))</f>
        <v>0</v>
      </c>
      <c r="U56" s="28">
        <f>IF(ISERROR(1/VLOOKUP($B56,'Justerad allokering'!$B$2:$AG$462,MATCH(U$2,'Justerad allokering'!$B$2:$AF$2,0),FALSE)),VLOOKUP($B56,'Allokerad kvv'!$B$2:$AV$468,MATCH(U$2,'Allokerad kvv'!$B$2:$AV$2,0),FALSE),VLOOKUP($B56,'Justerad allokering'!$B$2:$AG$462,MATCH(U$2,'Justerad allokering'!$B$2:$AF$2,0),FALSE))</f>
        <v>0</v>
      </c>
      <c r="V56" s="28">
        <f>IF(ISERROR(1/VLOOKUP($B56,'Justerad allokering'!$B$2:$AG$462,MATCH(V$2,'Justerad allokering'!$B$2:$AF$2,0),FALSE)),VLOOKUP($B56,'Allokerad kvv'!$B$2:$AV$468,MATCH(V$2,'Allokerad kvv'!$B$2:$AV$2,0),FALSE),VLOOKUP($B56,'Justerad allokering'!$B$2:$AG$462,MATCH(V$2,'Justerad allokering'!$B$2:$AF$2,0),FALSE))</f>
        <v>0</v>
      </c>
      <c r="W56" s="28">
        <f>IF(ISERROR(1/VLOOKUP($B56,'Justerad allokering'!$B$2:$AG$462,MATCH(W$2,'Justerad allokering'!$B$2:$AF$2,0),FALSE)),VLOOKUP($B56,'Allokerad kvv'!$B$2:$AV$468,MATCH(W$2,'Allokerad kvv'!$B$2:$AV$2,0),FALSE),VLOOKUP($B56,'Justerad allokering'!$B$2:$AG$462,MATCH(W$2,'Justerad allokering'!$B$2:$AF$2,0),FALSE))</f>
        <v>0</v>
      </c>
      <c r="X56" s="28">
        <f>IF(ISERROR(1/VLOOKUP($B56,'Justerad allokering'!$B$2:$AG$462,MATCH(X$2,'Justerad allokering'!$B$2:$AF$2,0),FALSE)),VLOOKUP($B56,'Allokerad kvv'!$B$2:$AV$468,MATCH(X$2,'Allokerad kvv'!$B$2:$AV$2,0),FALSE),VLOOKUP($B56,'Justerad allokering'!$B$2:$AG$462,MATCH(X$2,'Justerad allokering'!$B$2:$AF$2,0),FALSE))</f>
        <v>0</v>
      </c>
      <c r="Y56" s="28">
        <f>IF(ISERROR(1/VLOOKUP($B56,'Justerad allokering'!$B$2:$AG$462,MATCH(Y$2,'Justerad allokering'!$B$2:$AF$2,0),FALSE)),VLOOKUP($B56,'Allokerad kvv'!$B$2:$AV$468,MATCH(Y$2,'Allokerad kvv'!$B$2:$AV$2,0),FALSE),VLOOKUP($B56,'Justerad allokering'!$B$2:$AG$462,MATCH(Y$2,'Justerad allokering'!$B$2:$AF$2,0),FALSE))</f>
        <v>0</v>
      </c>
      <c r="Z56" s="28">
        <f>IF(ISERROR(1/VLOOKUP($B56,'Justerad allokering'!$B$2:$AG$462,MATCH(Z$2,'Justerad allokering'!$B$2:$AF$2,0),FALSE)),VLOOKUP($B56,'Allokerad kvv'!$B$2:$AV$468,MATCH(Z$2,'Allokerad kvv'!$B$2:$AV$2,0),FALSE),VLOOKUP($B56,'Justerad allokering'!$B$2:$AG$462,MATCH(Z$2,'Justerad allokering'!$B$2:$AF$2,0),FALSE))</f>
        <v>0</v>
      </c>
      <c r="AA56" s="28"/>
      <c r="AB56" s="28"/>
      <c r="AE56">
        <f t="shared" si="0"/>
        <v>0</v>
      </c>
      <c r="AG56">
        <f t="shared" si="1"/>
        <v>0</v>
      </c>
      <c r="AH56">
        <f t="shared" si="2"/>
        <v>0</v>
      </c>
      <c r="AI56" s="55" t="str">
        <f>IF(AH56=0,"",AH56/VLOOKUP(B56,Kraftvärmeprod!$B$1:$BC$480,MATCH("Summa tillförd energi exklusive rökgaskondensering",Kraftvärmeprod!$B$1:$BC$1,0),FALSE))</f>
        <v/>
      </c>
    </row>
    <row r="57" spans="1:35" x14ac:dyDescent="0.35">
      <c r="A57" s="28" t="s">
        <v>80</v>
      </c>
      <c r="B57" s="28" t="s">
        <v>84</v>
      </c>
      <c r="C57" s="28">
        <f>IF(ISERROR(1/VLOOKUP($B57,'Justerad allokering'!$B$2:$AG$462,MATCH(C$2,'Justerad allokering'!$B$2:$AF$2,0),FALSE)),VLOOKUP($B57,'Allokerad kvv'!$B$2:$AV$468,MATCH(C$2,'Allokerad kvv'!$B$2:$AV$2,0),FALSE),VLOOKUP($B57,'Justerad allokering'!$B$2:$AG$462,MATCH(C$2,'Justerad allokering'!$B$2:$AF$2,0),FALSE))</f>
        <v>0</v>
      </c>
      <c r="D57" s="28">
        <f>IF(ISERROR(1/VLOOKUP($B57,'Justerad allokering'!$B$2:$AG$462,MATCH(D$2,'Justerad allokering'!$B$2:$AF$2,0),FALSE)),VLOOKUP($B57,'Allokerad kvv'!$B$2:$AV$468,MATCH(D$2,'Allokerad kvv'!$B$2:$AV$2,0),FALSE),VLOOKUP($B57,'Justerad allokering'!$B$2:$AG$462,MATCH(D$2,'Justerad allokering'!$B$2:$AF$2,0),FALSE))</f>
        <v>0</v>
      </c>
      <c r="E57" s="28">
        <f>IF(ISERROR(1/VLOOKUP($B57,'Justerad allokering'!$B$2:$AG$462,MATCH(E$2,'Justerad allokering'!$B$2:$AF$2,0),FALSE)),VLOOKUP($B57,'Allokerad kvv'!$B$2:$AV$468,MATCH(E$2,'Allokerad kvv'!$B$2:$AV$2,0),FALSE),VLOOKUP($B57,'Justerad allokering'!$B$2:$AG$462,MATCH(E$2,'Justerad allokering'!$B$2:$AF$2,0),FALSE))</f>
        <v>0</v>
      </c>
      <c r="F57" s="28">
        <f>IF(ISERROR(1/VLOOKUP($B57,'Justerad allokering'!$B$2:$AG$462,MATCH(F$2,'Justerad allokering'!$B$2:$AF$2,0),FALSE)),VLOOKUP($B57,'Allokerad kvv'!$B$2:$AV$468,MATCH(F$2,'Allokerad kvv'!$B$2:$AV$2,0),FALSE),VLOOKUP($B57,'Justerad allokering'!$B$2:$AG$462,MATCH(F$2,'Justerad allokering'!$B$2:$AF$2,0),FALSE))</f>
        <v>0</v>
      </c>
      <c r="G57" s="28">
        <f>IF(ISERROR(1/VLOOKUP($B57,'Justerad allokering'!$B$2:$AG$462,MATCH(G$2,'Justerad allokering'!$B$2:$AF$2,0),FALSE)),VLOOKUP($B57,'Allokerad kvv'!$B$2:$AV$468,MATCH(G$2,'Allokerad kvv'!$B$2:$AV$2,0),FALSE),VLOOKUP($B57,'Justerad allokering'!$B$2:$AG$462,MATCH(G$2,'Justerad allokering'!$B$2:$AF$2,0),FALSE))</f>
        <v>0</v>
      </c>
      <c r="H57" s="28">
        <f>IF(ISERROR(1/VLOOKUP($B57,'Justerad allokering'!$B$2:$AG$462,MATCH(H$2,'Justerad allokering'!$B$2:$AF$2,0),FALSE)),VLOOKUP($B57,'Allokerad kvv'!$B$2:$AV$468,MATCH(H$2,'Allokerad kvv'!$B$2:$AV$2,0),FALSE),VLOOKUP($B57,'Justerad allokering'!$B$2:$AG$462,MATCH(H$2,'Justerad allokering'!$B$2:$AF$2,0),FALSE))</f>
        <v>0</v>
      </c>
      <c r="I57" s="28">
        <f>IF(ISERROR(1/VLOOKUP($B57,'Justerad allokering'!$B$2:$AG$462,MATCH(I$2,'Justerad allokering'!$B$2:$AF$2,0),FALSE)),VLOOKUP($B57,'Allokerad kvv'!$B$2:$AV$468,MATCH(I$2,'Allokerad kvv'!$B$2:$AV$2,0),FALSE),VLOOKUP($B57,'Justerad allokering'!$B$2:$AG$462,MATCH(I$2,'Justerad allokering'!$B$2:$AF$2,0),FALSE))</f>
        <v>0</v>
      </c>
      <c r="J57" s="28">
        <f>IF(ISERROR(1/VLOOKUP($B57,'Justerad allokering'!$B$2:$AG$462,MATCH(J$2,'Justerad allokering'!$B$2:$AF$2,0),FALSE)),VLOOKUP($B57,'Allokerad kvv'!$B$2:$AV$468,MATCH(J$2,'Allokerad kvv'!$B$2:$AV$2,0),FALSE),VLOOKUP($B57,'Justerad allokering'!$B$2:$AG$462,MATCH(J$2,'Justerad allokering'!$B$2:$AF$2,0),FALSE))</f>
        <v>0</v>
      </c>
      <c r="K57" s="28">
        <f>IF(ISERROR(1/VLOOKUP($B57,'Justerad allokering'!$B$2:$AG$462,MATCH(K$2,'Justerad allokering'!$B$2:$AF$2,0),FALSE)),VLOOKUP($B57,'Allokerad kvv'!$B$2:$AV$468,MATCH(K$2,'Allokerad kvv'!$B$2:$AV$2,0),FALSE),VLOOKUP($B57,'Justerad allokering'!$B$2:$AG$462,MATCH(K$2,'Justerad allokering'!$B$2:$AF$2,0),FALSE))</f>
        <v>0</v>
      </c>
      <c r="L57" s="28">
        <f>IF(ISERROR(1/VLOOKUP($B57,'Justerad allokering'!$B$2:$AG$462,MATCH(L$2,'Justerad allokering'!$B$2:$AF$2,0),FALSE)),VLOOKUP($B57,'Allokerad kvv'!$B$2:$AV$468,MATCH(L$2,'Allokerad kvv'!$B$2:$AV$2,0),FALSE),VLOOKUP($B57,'Justerad allokering'!$B$2:$AG$462,MATCH(L$2,'Justerad allokering'!$B$2:$AF$2,0),FALSE))</f>
        <v>0</v>
      </c>
      <c r="M57" s="28">
        <f>IF(ISERROR(1/VLOOKUP($B57,'Justerad allokering'!$B$2:$AG$462,MATCH(M$2,'Justerad allokering'!$B$2:$AF$2,0),FALSE)),VLOOKUP($B57,'Allokerad kvv'!$B$2:$AV$468,MATCH(M$2,'Allokerad kvv'!$B$2:$AV$2,0),FALSE),VLOOKUP($B57,'Justerad allokering'!$B$2:$AG$462,MATCH(M$2,'Justerad allokering'!$B$2:$AF$2,0),FALSE))</f>
        <v>0</v>
      </c>
      <c r="N57" s="28">
        <f>IF(ISERROR(1/VLOOKUP($B57,'Justerad allokering'!$B$2:$AG$462,MATCH(N$2,'Justerad allokering'!$B$2:$AF$2,0),FALSE)),VLOOKUP($B57,'Allokerad kvv'!$B$2:$AV$468,MATCH(N$2,'Allokerad kvv'!$B$2:$AV$2,0),FALSE),VLOOKUP($B57,'Justerad allokering'!$B$2:$AG$462,MATCH(N$2,'Justerad allokering'!$B$2:$AF$2,0),FALSE))</f>
        <v>0</v>
      </c>
      <c r="O57" s="28">
        <f>IF(ISERROR(1/VLOOKUP($B57,'Justerad allokering'!$B$2:$AG$462,MATCH(O$2,'Justerad allokering'!$B$2:$AF$2,0),FALSE)),VLOOKUP($B57,'Allokerad kvv'!$B$2:$AV$468,MATCH(O$2,'Allokerad kvv'!$B$2:$AV$2,0),FALSE),VLOOKUP($B57,'Justerad allokering'!$B$2:$AG$462,MATCH(O$2,'Justerad allokering'!$B$2:$AF$2,0),FALSE))</f>
        <v>0</v>
      </c>
      <c r="P57" s="28">
        <f>IF(ISERROR(1/VLOOKUP($B57,'Justerad allokering'!$B$2:$AG$462,MATCH(P$2,'Justerad allokering'!$B$2:$AF$2,0),FALSE)),VLOOKUP($B57,'Allokerad kvv'!$B$2:$AV$468,MATCH(P$2,'Allokerad kvv'!$B$2:$AV$2,0),FALSE),VLOOKUP($B57,'Justerad allokering'!$B$2:$AG$462,MATCH(P$2,'Justerad allokering'!$B$2:$AF$2,0),FALSE))</f>
        <v>0</v>
      </c>
      <c r="Q57" s="28">
        <f>IF(ISERROR(1/VLOOKUP($B57,'Justerad allokering'!$B$2:$AG$462,MATCH(Q$2,'Justerad allokering'!$B$2:$AF$2,0),FALSE)),VLOOKUP($B57,'Allokerad kvv'!$B$2:$AV$468,MATCH(Q$2,'Allokerad kvv'!$B$2:$AV$2,0),FALSE),VLOOKUP($B57,'Justerad allokering'!$B$2:$AG$462,MATCH(Q$2,'Justerad allokering'!$B$2:$AF$2,0),FALSE))</f>
        <v>0</v>
      </c>
      <c r="R57" s="28">
        <f>IF(ISERROR(1/VLOOKUP($B57,'Justerad allokering'!$B$2:$AG$462,MATCH(R$2,'Justerad allokering'!$B$2:$AF$2,0),FALSE)),VLOOKUP($B57,'Allokerad kvv'!$B$2:$AV$468,MATCH(R$2,'Allokerad kvv'!$B$2:$AV$2,0),FALSE),VLOOKUP($B57,'Justerad allokering'!$B$2:$AG$462,MATCH(R$2,'Justerad allokering'!$B$2:$AF$2,0),FALSE))</f>
        <v>0</v>
      </c>
      <c r="S57" s="28">
        <f>IF(ISERROR(1/VLOOKUP($B57,'Justerad allokering'!$B$2:$AG$462,MATCH(S$2,'Justerad allokering'!$B$2:$AF$2,0),FALSE)),VLOOKUP($B57,'Allokerad kvv'!$B$2:$AV$468,MATCH(S$2,'Allokerad kvv'!$B$2:$AV$2,0),FALSE),VLOOKUP($B57,'Justerad allokering'!$B$2:$AG$462,MATCH(S$2,'Justerad allokering'!$B$2:$AF$2,0),FALSE))</f>
        <v>0</v>
      </c>
      <c r="T57" s="28">
        <f>IF(ISERROR(1/VLOOKUP($B57,'Justerad allokering'!$B$2:$AG$462,MATCH(T$2,'Justerad allokering'!$B$2:$AF$2,0),FALSE)),VLOOKUP($B57,'Allokerad kvv'!$B$2:$AV$468,MATCH(T$2,'Allokerad kvv'!$B$2:$AV$2,0),FALSE),VLOOKUP($B57,'Justerad allokering'!$B$2:$AG$462,MATCH(T$2,'Justerad allokering'!$B$2:$AF$2,0),FALSE))</f>
        <v>0</v>
      </c>
      <c r="U57" s="28">
        <f>IF(ISERROR(1/VLOOKUP($B57,'Justerad allokering'!$B$2:$AG$462,MATCH(U$2,'Justerad allokering'!$B$2:$AF$2,0),FALSE)),VLOOKUP($B57,'Allokerad kvv'!$B$2:$AV$468,MATCH(U$2,'Allokerad kvv'!$B$2:$AV$2,0),FALSE),VLOOKUP($B57,'Justerad allokering'!$B$2:$AG$462,MATCH(U$2,'Justerad allokering'!$B$2:$AF$2,0),FALSE))</f>
        <v>0</v>
      </c>
      <c r="V57" s="28">
        <f>IF(ISERROR(1/VLOOKUP($B57,'Justerad allokering'!$B$2:$AG$462,MATCH(V$2,'Justerad allokering'!$B$2:$AF$2,0),FALSE)),VLOOKUP($B57,'Allokerad kvv'!$B$2:$AV$468,MATCH(V$2,'Allokerad kvv'!$B$2:$AV$2,0),FALSE),VLOOKUP($B57,'Justerad allokering'!$B$2:$AG$462,MATCH(V$2,'Justerad allokering'!$B$2:$AF$2,0),FALSE))</f>
        <v>0</v>
      </c>
      <c r="W57" s="28">
        <f>IF(ISERROR(1/VLOOKUP($B57,'Justerad allokering'!$B$2:$AG$462,MATCH(W$2,'Justerad allokering'!$B$2:$AF$2,0),FALSE)),VLOOKUP($B57,'Allokerad kvv'!$B$2:$AV$468,MATCH(W$2,'Allokerad kvv'!$B$2:$AV$2,0),FALSE),VLOOKUP($B57,'Justerad allokering'!$B$2:$AG$462,MATCH(W$2,'Justerad allokering'!$B$2:$AF$2,0),FALSE))</f>
        <v>0</v>
      </c>
      <c r="X57" s="28">
        <f>IF(ISERROR(1/VLOOKUP($B57,'Justerad allokering'!$B$2:$AG$462,MATCH(X$2,'Justerad allokering'!$B$2:$AF$2,0),FALSE)),VLOOKUP($B57,'Allokerad kvv'!$B$2:$AV$468,MATCH(X$2,'Allokerad kvv'!$B$2:$AV$2,0),FALSE),VLOOKUP($B57,'Justerad allokering'!$B$2:$AG$462,MATCH(X$2,'Justerad allokering'!$B$2:$AF$2,0),FALSE))</f>
        <v>0</v>
      </c>
      <c r="Y57" s="28">
        <f>IF(ISERROR(1/VLOOKUP($B57,'Justerad allokering'!$B$2:$AG$462,MATCH(Y$2,'Justerad allokering'!$B$2:$AF$2,0),FALSE)),VLOOKUP($B57,'Allokerad kvv'!$B$2:$AV$468,MATCH(Y$2,'Allokerad kvv'!$B$2:$AV$2,0),FALSE),VLOOKUP($B57,'Justerad allokering'!$B$2:$AG$462,MATCH(Y$2,'Justerad allokering'!$B$2:$AF$2,0),FALSE))</f>
        <v>0</v>
      </c>
      <c r="Z57" s="28">
        <f>IF(ISERROR(1/VLOOKUP($B57,'Justerad allokering'!$B$2:$AG$462,MATCH(Z$2,'Justerad allokering'!$B$2:$AF$2,0),FALSE)),VLOOKUP($B57,'Allokerad kvv'!$B$2:$AV$468,MATCH(Z$2,'Allokerad kvv'!$B$2:$AV$2,0),FALSE),VLOOKUP($B57,'Justerad allokering'!$B$2:$AG$462,MATCH(Z$2,'Justerad allokering'!$B$2:$AF$2,0),FALSE))</f>
        <v>0</v>
      </c>
      <c r="AA57" s="28"/>
      <c r="AB57" s="28"/>
      <c r="AE57">
        <f t="shared" si="0"/>
        <v>0</v>
      </c>
      <c r="AG57">
        <f t="shared" si="1"/>
        <v>0</v>
      </c>
      <c r="AH57">
        <f t="shared" si="2"/>
        <v>0</v>
      </c>
      <c r="AI57" s="55" t="str">
        <f>IF(AH57=0,"",AH57/VLOOKUP(B57,Kraftvärmeprod!$B$1:$BC$480,MATCH("Summa tillförd energi exklusive rökgaskondensering",Kraftvärmeprod!$B$1:$BC$1,0),FALSE))</f>
        <v/>
      </c>
    </row>
    <row r="58" spans="1:35" x14ac:dyDescent="0.35">
      <c r="A58" s="28" t="s">
        <v>80</v>
      </c>
      <c r="B58" s="28" t="s">
        <v>85</v>
      </c>
      <c r="C58" s="28">
        <f>IF(ISERROR(1/VLOOKUP($B58,'Justerad allokering'!$B$2:$AG$462,MATCH(C$2,'Justerad allokering'!$B$2:$AF$2,0),FALSE)),VLOOKUP($B58,'Allokerad kvv'!$B$2:$AV$468,MATCH(C$2,'Allokerad kvv'!$B$2:$AV$2,0),FALSE),VLOOKUP($B58,'Justerad allokering'!$B$2:$AG$462,MATCH(C$2,'Justerad allokering'!$B$2:$AF$2,0),FALSE))</f>
        <v>0</v>
      </c>
      <c r="D58" s="28">
        <f>IF(ISERROR(1/VLOOKUP($B58,'Justerad allokering'!$B$2:$AG$462,MATCH(D$2,'Justerad allokering'!$B$2:$AF$2,0),FALSE)),VLOOKUP($B58,'Allokerad kvv'!$B$2:$AV$468,MATCH(D$2,'Allokerad kvv'!$B$2:$AV$2,0),FALSE),VLOOKUP($B58,'Justerad allokering'!$B$2:$AG$462,MATCH(D$2,'Justerad allokering'!$B$2:$AF$2,0),FALSE))</f>
        <v>0</v>
      </c>
      <c r="E58" s="28">
        <f>IF(ISERROR(1/VLOOKUP($B58,'Justerad allokering'!$B$2:$AG$462,MATCH(E$2,'Justerad allokering'!$B$2:$AF$2,0),FALSE)),VLOOKUP($B58,'Allokerad kvv'!$B$2:$AV$468,MATCH(E$2,'Allokerad kvv'!$B$2:$AV$2,0),FALSE),VLOOKUP($B58,'Justerad allokering'!$B$2:$AG$462,MATCH(E$2,'Justerad allokering'!$B$2:$AF$2,0),FALSE))</f>
        <v>0</v>
      </c>
      <c r="F58" s="28">
        <f>IF(ISERROR(1/VLOOKUP($B58,'Justerad allokering'!$B$2:$AG$462,MATCH(F$2,'Justerad allokering'!$B$2:$AF$2,0),FALSE)),VLOOKUP($B58,'Allokerad kvv'!$B$2:$AV$468,MATCH(F$2,'Allokerad kvv'!$B$2:$AV$2,0),FALSE),VLOOKUP($B58,'Justerad allokering'!$B$2:$AG$462,MATCH(F$2,'Justerad allokering'!$B$2:$AF$2,0),FALSE))</f>
        <v>0</v>
      </c>
      <c r="G58" s="28">
        <f>IF(ISERROR(1/VLOOKUP($B58,'Justerad allokering'!$B$2:$AG$462,MATCH(G$2,'Justerad allokering'!$B$2:$AF$2,0),FALSE)),VLOOKUP($B58,'Allokerad kvv'!$B$2:$AV$468,MATCH(G$2,'Allokerad kvv'!$B$2:$AV$2,0),FALSE),VLOOKUP($B58,'Justerad allokering'!$B$2:$AG$462,MATCH(G$2,'Justerad allokering'!$B$2:$AF$2,0),FALSE))</f>
        <v>0</v>
      </c>
      <c r="H58" s="28">
        <f>IF(ISERROR(1/VLOOKUP($B58,'Justerad allokering'!$B$2:$AG$462,MATCH(H$2,'Justerad allokering'!$B$2:$AF$2,0),FALSE)),VLOOKUP($B58,'Allokerad kvv'!$B$2:$AV$468,MATCH(H$2,'Allokerad kvv'!$B$2:$AV$2,0),FALSE),VLOOKUP($B58,'Justerad allokering'!$B$2:$AG$462,MATCH(H$2,'Justerad allokering'!$B$2:$AF$2,0),FALSE))</f>
        <v>0</v>
      </c>
      <c r="I58" s="28">
        <f>IF(ISERROR(1/VLOOKUP($B58,'Justerad allokering'!$B$2:$AG$462,MATCH(I$2,'Justerad allokering'!$B$2:$AF$2,0),FALSE)),VLOOKUP($B58,'Allokerad kvv'!$B$2:$AV$468,MATCH(I$2,'Allokerad kvv'!$B$2:$AV$2,0),FALSE),VLOOKUP($B58,'Justerad allokering'!$B$2:$AG$462,MATCH(I$2,'Justerad allokering'!$B$2:$AF$2,0),FALSE))</f>
        <v>0</v>
      </c>
      <c r="J58" s="28">
        <f>IF(ISERROR(1/VLOOKUP($B58,'Justerad allokering'!$B$2:$AG$462,MATCH(J$2,'Justerad allokering'!$B$2:$AF$2,0),FALSE)),VLOOKUP($B58,'Allokerad kvv'!$B$2:$AV$468,MATCH(J$2,'Allokerad kvv'!$B$2:$AV$2,0),FALSE),VLOOKUP($B58,'Justerad allokering'!$B$2:$AG$462,MATCH(J$2,'Justerad allokering'!$B$2:$AF$2,0),FALSE))</f>
        <v>0</v>
      </c>
      <c r="K58" s="28">
        <f>IF(ISERROR(1/VLOOKUP($B58,'Justerad allokering'!$B$2:$AG$462,MATCH(K$2,'Justerad allokering'!$B$2:$AF$2,0),FALSE)),VLOOKUP($B58,'Allokerad kvv'!$B$2:$AV$468,MATCH(K$2,'Allokerad kvv'!$B$2:$AV$2,0),FALSE),VLOOKUP($B58,'Justerad allokering'!$B$2:$AG$462,MATCH(K$2,'Justerad allokering'!$B$2:$AF$2,0),FALSE))</f>
        <v>0</v>
      </c>
      <c r="L58" s="28">
        <f>IF(ISERROR(1/VLOOKUP($B58,'Justerad allokering'!$B$2:$AG$462,MATCH(L$2,'Justerad allokering'!$B$2:$AF$2,0),FALSE)),VLOOKUP($B58,'Allokerad kvv'!$B$2:$AV$468,MATCH(L$2,'Allokerad kvv'!$B$2:$AV$2,0),FALSE),VLOOKUP($B58,'Justerad allokering'!$B$2:$AG$462,MATCH(L$2,'Justerad allokering'!$B$2:$AF$2,0),FALSE))</f>
        <v>0</v>
      </c>
      <c r="M58" s="28">
        <f>IF(ISERROR(1/VLOOKUP($B58,'Justerad allokering'!$B$2:$AG$462,MATCH(M$2,'Justerad allokering'!$B$2:$AF$2,0),FALSE)),VLOOKUP($B58,'Allokerad kvv'!$B$2:$AV$468,MATCH(M$2,'Allokerad kvv'!$B$2:$AV$2,0),FALSE),VLOOKUP($B58,'Justerad allokering'!$B$2:$AG$462,MATCH(M$2,'Justerad allokering'!$B$2:$AF$2,0),FALSE))</f>
        <v>0</v>
      </c>
      <c r="N58" s="28">
        <f>IF(ISERROR(1/VLOOKUP($B58,'Justerad allokering'!$B$2:$AG$462,MATCH(N$2,'Justerad allokering'!$B$2:$AF$2,0),FALSE)),VLOOKUP($B58,'Allokerad kvv'!$B$2:$AV$468,MATCH(N$2,'Allokerad kvv'!$B$2:$AV$2,0),FALSE),VLOOKUP($B58,'Justerad allokering'!$B$2:$AG$462,MATCH(N$2,'Justerad allokering'!$B$2:$AF$2,0),FALSE))</f>
        <v>0</v>
      </c>
      <c r="O58" s="28">
        <f>IF(ISERROR(1/VLOOKUP($B58,'Justerad allokering'!$B$2:$AG$462,MATCH(O$2,'Justerad allokering'!$B$2:$AF$2,0),FALSE)),VLOOKUP($B58,'Allokerad kvv'!$B$2:$AV$468,MATCH(O$2,'Allokerad kvv'!$B$2:$AV$2,0),FALSE),VLOOKUP($B58,'Justerad allokering'!$B$2:$AG$462,MATCH(O$2,'Justerad allokering'!$B$2:$AF$2,0),FALSE))</f>
        <v>0</v>
      </c>
      <c r="P58" s="28">
        <f>IF(ISERROR(1/VLOOKUP($B58,'Justerad allokering'!$B$2:$AG$462,MATCH(P$2,'Justerad allokering'!$B$2:$AF$2,0),FALSE)),VLOOKUP($B58,'Allokerad kvv'!$B$2:$AV$468,MATCH(P$2,'Allokerad kvv'!$B$2:$AV$2,0),FALSE),VLOOKUP($B58,'Justerad allokering'!$B$2:$AG$462,MATCH(P$2,'Justerad allokering'!$B$2:$AF$2,0),FALSE))</f>
        <v>0</v>
      </c>
      <c r="Q58" s="28">
        <f>IF(ISERROR(1/VLOOKUP($B58,'Justerad allokering'!$B$2:$AG$462,MATCH(Q$2,'Justerad allokering'!$B$2:$AF$2,0),FALSE)),VLOOKUP($B58,'Allokerad kvv'!$B$2:$AV$468,MATCH(Q$2,'Allokerad kvv'!$B$2:$AV$2,0),FALSE),VLOOKUP($B58,'Justerad allokering'!$B$2:$AG$462,MATCH(Q$2,'Justerad allokering'!$B$2:$AF$2,0),FALSE))</f>
        <v>0</v>
      </c>
      <c r="R58" s="28">
        <f>IF(ISERROR(1/VLOOKUP($B58,'Justerad allokering'!$B$2:$AG$462,MATCH(R$2,'Justerad allokering'!$B$2:$AF$2,0),FALSE)),VLOOKUP($B58,'Allokerad kvv'!$B$2:$AV$468,MATCH(R$2,'Allokerad kvv'!$B$2:$AV$2,0),FALSE),VLOOKUP($B58,'Justerad allokering'!$B$2:$AG$462,MATCH(R$2,'Justerad allokering'!$B$2:$AF$2,0),FALSE))</f>
        <v>0</v>
      </c>
      <c r="S58" s="28">
        <f>IF(ISERROR(1/VLOOKUP($B58,'Justerad allokering'!$B$2:$AG$462,MATCH(S$2,'Justerad allokering'!$B$2:$AF$2,0),FALSE)),VLOOKUP($B58,'Allokerad kvv'!$B$2:$AV$468,MATCH(S$2,'Allokerad kvv'!$B$2:$AV$2,0),FALSE),VLOOKUP($B58,'Justerad allokering'!$B$2:$AG$462,MATCH(S$2,'Justerad allokering'!$B$2:$AF$2,0),FALSE))</f>
        <v>0</v>
      </c>
      <c r="T58" s="28">
        <f>IF(ISERROR(1/VLOOKUP($B58,'Justerad allokering'!$B$2:$AG$462,MATCH(T$2,'Justerad allokering'!$B$2:$AF$2,0),FALSE)),VLOOKUP($B58,'Allokerad kvv'!$B$2:$AV$468,MATCH(T$2,'Allokerad kvv'!$B$2:$AV$2,0),FALSE),VLOOKUP($B58,'Justerad allokering'!$B$2:$AG$462,MATCH(T$2,'Justerad allokering'!$B$2:$AF$2,0),FALSE))</f>
        <v>0</v>
      </c>
      <c r="U58" s="28">
        <f>IF(ISERROR(1/VLOOKUP($B58,'Justerad allokering'!$B$2:$AG$462,MATCH(U$2,'Justerad allokering'!$B$2:$AF$2,0),FALSE)),VLOOKUP($B58,'Allokerad kvv'!$B$2:$AV$468,MATCH(U$2,'Allokerad kvv'!$B$2:$AV$2,0),FALSE),VLOOKUP($B58,'Justerad allokering'!$B$2:$AG$462,MATCH(U$2,'Justerad allokering'!$B$2:$AF$2,0),FALSE))</f>
        <v>0</v>
      </c>
      <c r="V58" s="28">
        <f>IF(ISERROR(1/VLOOKUP($B58,'Justerad allokering'!$B$2:$AG$462,MATCH(V$2,'Justerad allokering'!$B$2:$AF$2,0),FALSE)),VLOOKUP($B58,'Allokerad kvv'!$B$2:$AV$468,MATCH(V$2,'Allokerad kvv'!$B$2:$AV$2,0),FALSE),VLOOKUP($B58,'Justerad allokering'!$B$2:$AG$462,MATCH(V$2,'Justerad allokering'!$B$2:$AF$2,0),FALSE))</f>
        <v>0</v>
      </c>
      <c r="W58" s="28">
        <f>IF(ISERROR(1/VLOOKUP($B58,'Justerad allokering'!$B$2:$AG$462,MATCH(W$2,'Justerad allokering'!$B$2:$AF$2,0),FALSE)),VLOOKUP($B58,'Allokerad kvv'!$B$2:$AV$468,MATCH(W$2,'Allokerad kvv'!$B$2:$AV$2,0),FALSE),VLOOKUP($B58,'Justerad allokering'!$B$2:$AG$462,MATCH(W$2,'Justerad allokering'!$B$2:$AF$2,0),FALSE))</f>
        <v>0</v>
      </c>
      <c r="X58" s="28">
        <f>IF(ISERROR(1/VLOOKUP($B58,'Justerad allokering'!$B$2:$AG$462,MATCH(X$2,'Justerad allokering'!$B$2:$AF$2,0),FALSE)),VLOOKUP($B58,'Allokerad kvv'!$B$2:$AV$468,MATCH(X$2,'Allokerad kvv'!$B$2:$AV$2,0),FALSE),VLOOKUP($B58,'Justerad allokering'!$B$2:$AG$462,MATCH(X$2,'Justerad allokering'!$B$2:$AF$2,0),FALSE))</f>
        <v>0</v>
      </c>
      <c r="Y58" s="28">
        <f>IF(ISERROR(1/VLOOKUP($B58,'Justerad allokering'!$B$2:$AG$462,MATCH(Y$2,'Justerad allokering'!$B$2:$AF$2,0),FALSE)),VLOOKUP($B58,'Allokerad kvv'!$B$2:$AV$468,MATCH(Y$2,'Allokerad kvv'!$B$2:$AV$2,0),FALSE),VLOOKUP($B58,'Justerad allokering'!$B$2:$AG$462,MATCH(Y$2,'Justerad allokering'!$B$2:$AF$2,0),FALSE))</f>
        <v>0</v>
      </c>
      <c r="Z58" s="28">
        <f>IF(ISERROR(1/VLOOKUP($B58,'Justerad allokering'!$B$2:$AG$462,MATCH(Z$2,'Justerad allokering'!$B$2:$AF$2,0),FALSE)),VLOOKUP($B58,'Allokerad kvv'!$B$2:$AV$468,MATCH(Z$2,'Allokerad kvv'!$B$2:$AV$2,0),FALSE),VLOOKUP($B58,'Justerad allokering'!$B$2:$AG$462,MATCH(Z$2,'Justerad allokering'!$B$2:$AF$2,0),FALSE))</f>
        <v>0</v>
      </c>
      <c r="AA58" s="28"/>
      <c r="AB58" s="28"/>
      <c r="AE58">
        <f t="shared" si="0"/>
        <v>0</v>
      </c>
      <c r="AG58">
        <f t="shared" si="1"/>
        <v>0</v>
      </c>
      <c r="AH58">
        <f t="shared" si="2"/>
        <v>0</v>
      </c>
      <c r="AI58" s="55" t="str">
        <f>IF(AH58=0,"",AH58/VLOOKUP(B58,Kraftvärmeprod!$B$1:$BC$480,MATCH("Summa tillförd energi exklusive rökgaskondensering",Kraftvärmeprod!$B$1:$BC$1,0),FALSE))</f>
        <v/>
      </c>
    </row>
    <row r="59" spans="1:35" x14ac:dyDescent="0.35">
      <c r="A59" s="28" t="s">
        <v>80</v>
      </c>
      <c r="B59" s="28" t="s">
        <v>86</v>
      </c>
      <c r="C59" s="28">
        <f>IF(ISERROR(1/VLOOKUP($B59,'Justerad allokering'!$B$2:$AG$462,MATCH(C$2,'Justerad allokering'!$B$2:$AF$2,0),FALSE)),VLOOKUP($B59,'Allokerad kvv'!$B$2:$AV$468,MATCH(C$2,'Allokerad kvv'!$B$2:$AV$2,0),FALSE),VLOOKUP($B59,'Justerad allokering'!$B$2:$AG$462,MATCH(C$2,'Justerad allokering'!$B$2:$AF$2,0),FALSE))</f>
        <v>0</v>
      </c>
      <c r="D59" s="28">
        <f>IF(ISERROR(1/VLOOKUP($B59,'Justerad allokering'!$B$2:$AG$462,MATCH(D$2,'Justerad allokering'!$B$2:$AF$2,0),FALSE)),VLOOKUP($B59,'Allokerad kvv'!$B$2:$AV$468,MATCH(D$2,'Allokerad kvv'!$B$2:$AV$2,0),FALSE),VLOOKUP($B59,'Justerad allokering'!$B$2:$AG$462,MATCH(D$2,'Justerad allokering'!$B$2:$AF$2,0),FALSE))</f>
        <v>0</v>
      </c>
      <c r="E59" s="28">
        <f>IF(ISERROR(1/VLOOKUP($B59,'Justerad allokering'!$B$2:$AG$462,MATCH(E$2,'Justerad allokering'!$B$2:$AF$2,0),FALSE)),VLOOKUP($B59,'Allokerad kvv'!$B$2:$AV$468,MATCH(E$2,'Allokerad kvv'!$B$2:$AV$2,0),FALSE),VLOOKUP($B59,'Justerad allokering'!$B$2:$AG$462,MATCH(E$2,'Justerad allokering'!$B$2:$AF$2,0),FALSE))</f>
        <v>0</v>
      </c>
      <c r="F59" s="28">
        <f>IF(ISERROR(1/VLOOKUP($B59,'Justerad allokering'!$B$2:$AG$462,MATCH(F$2,'Justerad allokering'!$B$2:$AF$2,0),FALSE)),VLOOKUP($B59,'Allokerad kvv'!$B$2:$AV$468,MATCH(F$2,'Allokerad kvv'!$B$2:$AV$2,0),FALSE),VLOOKUP($B59,'Justerad allokering'!$B$2:$AG$462,MATCH(F$2,'Justerad allokering'!$B$2:$AF$2,0),FALSE))</f>
        <v>0</v>
      </c>
      <c r="G59" s="28">
        <f>IF(ISERROR(1/VLOOKUP($B59,'Justerad allokering'!$B$2:$AG$462,MATCH(G$2,'Justerad allokering'!$B$2:$AF$2,0),FALSE)),VLOOKUP($B59,'Allokerad kvv'!$B$2:$AV$468,MATCH(G$2,'Allokerad kvv'!$B$2:$AV$2,0),FALSE),VLOOKUP($B59,'Justerad allokering'!$B$2:$AG$462,MATCH(G$2,'Justerad allokering'!$B$2:$AF$2,0),FALSE))</f>
        <v>0</v>
      </c>
      <c r="H59" s="28">
        <f>IF(ISERROR(1/VLOOKUP($B59,'Justerad allokering'!$B$2:$AG$462,MATCH(H$2,'Justerad allokering'!$B$2:$AF$2,0),FALSE)),VLOOKUP($B59,'Allokerad kvv'!$B$2:$AV$468,MATCH(H$2,'Allokerad kvv'!$B$2:$AV$2,0),FALSE),VLOOKUP($B59,'Justerad allokering'!$B$2:$AG$462,MATCH(H$2,'Justerad allokering'!$B$2:$AF$2,0),FALSE))</f>
        <v>0</v>
      </c>
      <c r="I59" s="28">
        <f>IF(ISERROR(1/VLOOKUP($B59,'Justerad allokering'!$B$2:$AG$462,MATCH(I$2,'Justerad allokering'!$B$2:$AF$2,0),FALSE)),VLOOKUP($B59,'Allokerad kvv'!$B$2:$AV$468,MATCH(I$2,'Allokerad kvv'!$B$2:$AV$2,0),FALSE),VLOOKUP($B59,'Justerad allokering'!$B$2:$AG$462,MATCH(I$2,'Justerad allokering'!$B$2:$AF$2,0),FALSE))</f>
        <v>0</v>
      </c>
      <c r="J59" s="28">
        <f>IF(ISERROR(1/VLOOKUP($B59,'Justerad allokering'!$B$2:$AG$462,MATCH(J$2,'Justerad allokering'!$B$2:$AF$2,0),FALSE)),VLOOKUP($B59,'Allokerad kvv'!$B$2:$AV$468,MATCH(J$2,'Allokerad kvv'!$B$2:$AV$2,0),FALSE),VLOOKUP($B59,'Justerad allokering'!$B$2:$AG$462,MATCH(J$2,'Justerad allokering'!$B$2:$AF$2,0),FALSE))</f>
        <v>0</v>
      </c>
      <c r="K59" s="28">
        <f>IF(ISERROR(1/VLOOKUP($B59,'Justerad allokering'!$B$2:$AG$462,MATCH(K$2,'Justerad allokering'!$B$2:$AF$2,0),FALSE)),VLOOKUP($B59,'Allokerad kvv'!$B$2:$AV$468,MATCH(K$2,'Allokerad kvv'!$B$2:$AV$2,0),FALSE),VLOOKUP($B59,'Justerad allokering'!$B$2:$AG$462,MATCH(K$2,'Justerad allokering'!$B$2:$AF$2,0),FALSE))</f>
        <v>0</v>
      </c>
      <c r="L59" s="28">
        <f>IF(ISERROR(1/VLOOKUP($B59,'Justerad allokering'!$B$2:$AG$462,MATCH(L$2,'Justerad allokering'!$B$2:$AF$2,0),FALSE)),VLOOKUP($B59,'Allokerad kvv'!$B$2:$AV$468,MATCH(L$2,'Allokerad kvv'!$B$2:$AV$2,0),FALSE),VLOOKUP($B59,'Justerad allokering'!$B$2:$AG$462,MATCH(L$2,'Justerad allokering'!$B$2:$AF$2,0),FALSE))</f>
        <v>0</v>
      </c>
      <c r="M59" s="28">
        <f>IF(ISERROR(1/VLOOKUP($B59,'Justerad allokering'!$B$2:$AG$462,MATCH(M$2,'Justerad allokering'!$B$2:$AF$2,0),FALSE)),VLOOKUP($B59,'Allokerad kvv'!$B$2:$AV$468,MATCH(M$2,'Allokerad kvv'!$B$2:$AV$2,0),FALSE),VLOOKUP($B59,'Justerad allokering'!$B$2:$AG$462,MATCH(M$2,'Justerad allokering'!$B$2:$AF$2,0),FALSE))</f>
        <v>0</v>
      </c>
      <c r="N59" s="28">
        <f>IF(ISERROR(1/VLOOKUP($B59,'Justerad allokering'!$B$2:$AG$462,MATCH(N$2,'Justerad allokering'!$B$2:$AF$2,0),FALSE)),VLOOKUP($B59,'Allokerad kvv'!$B$2:$AV$468,MATCH(N$2,'Allokerad kvv'!$B$2:$AV$2,0),FALSE),VLOOKUP($B59,'Justerad allokering'!$B$2:$AG$462,MATCH(N$2,'Justerad allokering'!$B$2:$AF$2,0),FALSE))</f>
        <v>0</v>
      </c>
      <c r="O59" s="28">
        <f>IF(ISERROR(1/VLOOKUP($B59,'Justerad allokering'!$B$2:$AG$462,MATCH(O$2,'Justerad allokering'!$B$2:$AF$2,0),FALSE)),VLOOKUP($B59,'Allokerad kvv'!$B$2:$AV$468,MATCH(O$2,'Allokerad kvv'!$B$2:$AV$2,0),FALSE),VLOOKUP($B59,'Justerad allokering'!$B$2:$AG$462,MATCH(O$2,'Justerad allokering'!$B$2:$AF$2,0),FALSE))</f>
        <v>0</v>
      </c>
      <c r="P59" s="28">
        <f>IF(ISERROR(1/VLOOKUP($B59,'Justerad allokering'!$B$2:$AG$462,MATCH(P$2,'Justerad allokering'!$B$2:$AF$2,0),FALSE)),VLOOKUP($B59,'Allokerad kvv'!$B$2:$AV$468,MATCH(P$2,'Allokerad kvv'!$B$2:$AV$2,0),FALSE),VLOOKUP($B59,'Justerad allokering'!$B$2:$AG$462,MATCH(P$2,'Justerad allokering'!$B$2:$AF$2,0),FALSE))</f>
        <v>0</v>
      </c>
      <c r="Q59" s="28">
        <f>IF(ISERROR(1/VLOOKUP($B59,'Justerad allokering'!$B$2:$AG$462,MATCH(Q$2,'Justerad allokering'!$B$2:$AF$2,0),FALSE)),VLOOKUP($B59,'Allokerad kvv'!$B$2:$AV$468,MATCH(Q$2,'Allokerad kvv'!$B$2:$AV$2,0),FALSE),VLOOKUP($B59,'Justerad allokering'!$B$2:$AG$462,MATCH(Q$2,'Justerad allokering'!$B$2:$AF$2,0),FALSE))</f>
        <v>0</v>
      </c>
      <c r="R59" s="28">
        <f>IF(ISERROR(1/VLOOKUP($B59,'Justerad allokering'!$B$2:$AG$462,MATCH(R$2,'Justerad allokering'!$B$2:$AF$2,0),FALSE)),VLOOKUP($B59,'Allokerad kvv'!$B$2:$AV$468,MATCH(R$2,'Allokerad kvv'!$B$2:$AV$2,0),FALSE),VLOOKUP($B59,'Justerad allokering'!$B$2:$AG$462,MATCH(R$2,'Justerad allokering'!$B$2:$AF$2,0),FALSE))</f>
        <v>0</v>
      </c>
      <c r="S59" s="28">
        <f>IF(ISERROR(1/VLOOKUP($B59,'Justerad allokering'!$B$2:$AG$462,MATCH(S$2,'Justerad allokering'!$B$2:$AF$2,0),FALSE)),VLOOKUP($B59,'Allokerad kvv'!$B$2:$AV$468,MATCH(S$2,'Allokerad kvv'!$B$2:$AV$2,0),FALSE),VLOOKUP($B59,'Justerad allokering'!$B$2:$AG$462,MATCH(S$2,'Justerad allokering'!$B$2:$AF$2,0),FALSE))</f>
        <v>0</v>
      </c>
      <c r="T59" s="28">
        <f>IF(ISERROR(1/VLOOKUP($B59,'Justerad allokering'!$B$2:$AG$462,MATCH(T$2,'Justerad allokering'!$B$2:$AF$2,0),FALSE)),VLOOKUP($B59,'Allokerad kvv'!$B$2:$AV$468,MATCH(T$2,'Allokerad kvv'!$B$2:$AV$2,0),FALSE),VLOOKUP($B59,'Justerad allokering'!$B$2:$AG$462,MATCH(T$2,'Justerad allokering'!$B$2:$AF$2,0),FALSE))</f>
        <v>0</v>
      </c>
      <c r="U59" s="28">
        <f>IF(ISERROR(1/VLOOKUP($B59,'Justerad allokering'!$B$2:$AG$462,MATCH(U$2,'Justerad allokering'!$B$2:$AF$2,0),FALSE)),VLOOKUP($B59,'Allokerad kvv'!$B$2:$AV$468,MATCH(U$2,'Allokerad kvv'!$B$2:$AV$2,0),FALSE),VLOOKUP($B59,'Justerad allokering'!$B$2:$AG$462,MATCH(U$2,'Justerad allokering'!$B$2:$AF$2,0),FALSE))</f>
        <v>0</v>
      </c>
      <c r="V59" s="28">
        <f>IF(ISERROR(1/VLOOKUP($B59,'Justerad allokering'!$B$2:$AG$462,MATCH(V$2,'Justerad allokering'!$B$2:$AF$2,0),FALSE)),VLOOKUP($B59,'Allokerad kvv'!$B$2:$AV$468,MATCH(V$2,'Allokerad kvv'!$B$2:$AV$2,0),FALSE),VLOOKUP($B59,'Justerad allokering'!$B$2:$AG$462,MATCH(V$2,'Justerad allokering'!$B$2:$AF$2,0),FALSE))</f>
        <v>0</v>
      </c>
      <c r="W59" s="28">
        <f>IF(ISERROR(1/VLOOKUP($B59,'Justerad allokering'!$B$2:$AG$462,MATCH(W$2,'Justerad allokering'!$B$2:$AF$2,0),FALSE)),VLOOKUP($B59,'Allokerad kvv'!$B$2:$AV$468,MATCH(W$2,'Allokerad kvv'!$B$2:$AV$2,0),FALSE),VLOOKUP($B59,'Justerad allokering'!$B$2:$AG$462,MATCH(W$2,'Justerad allokering'!$B$2:$AF$2,0),FALSE))</f>
        <v>0</v>
      </c>
      <c r="X59" s="28">
        <f>IF(ISERROR(1/VLOOKUP($B59,'Justerad allokering'!$B$2:$AG$462,MATCH(X$2,'Justerad allokering'!$B$2:$AF$2,0),FALSE)),VLOOKUP($B59,'Allokerad kvv'!$B$2:$AV$468,MATCH(X$2,'Allokerad kvv'!$B$2:$AV$2,0),FALSE),VLOOKUP($B59,'Justerad allokering'!$B$2:$AG$462,MATCH(X$2,'Justerad allokering'!$B$2:$AF$2,0),FALSE))</f>
        <v>0</v>
      </c>
      <c r="Y59" s="28">
        <f>IF(ISERROR(1/VLOOKUP($B59,'Justerad allokering'!$B$2:$AG$462,MATCH(Y$2,'Justerad allokering'!$B$2:$AF$2,0),FALSE)),VLOOKUP($B59,'Allokerad kvv'!$B$2:$AV$468,MATCH(Y$2,'Allokerad kvv'!$B$2:$AV$2,0),FALSE),VLOOKUP($B59,'Justerad allokering'!$B$2:$AG$462,MATCH(Y$2,'Justerad allokering'!$B$2:$AF$2,0),FALSE))</f>
        <v>0</v>
      </c>
      <c r="Z59" s="28">
        <f>IF(ISERROR(1/VLOOKUP($B59,'Justerad allokering'!$B$2:$AG$462,MATCH(Z$2,'Justerad allokering'!$B$2:$AF$2,0),FALSE)),VLOOKUP($B59,'Allokerad kvv'!$B$2:$AV$468,MATCH(Z$2,'Allokerad kvv'!$B$2:$AV$2,0),FALSE),VLOOKUP($B59,'Justerad allokering'!$B$2:$AG$462,MATCH(Z$2,'Justerad allokering'!$B$2:$AF$2,0),FALSE))</f>
        <v>0</v>
      </c>
      <c r="AA59" s="28"/>
      <c r="AB59" s="28"/>
      <c r="AE59">
        <f t="shared" si="0"/>
        <v>0</v>
      </c>
      <c r="AG59">
        <f t="shared" si="1"/>
        <v>0</v>
      </c>
      <c r="AH59">
        <f t="shared" si="2"/>
        <v>0</v>
      </c>
      <c r="AI59" s="55" t="str">
        <f>IF(AH59=0,"",AH59/VLOOKUP(B59,Kraftvärmeprod!$B$1:$BC$480,MATCH("Summa tillförd energi exklusive rökgaskondensering",Kraftvärmeprod!$B$1:$BC$1,0),FALSE))</f>
        <v/>
      </c>
    </row>
    <row r="60" spans="1:35" x14ac:dyDescent="0.35">
      <c r="A60" s="28" t="s">
        <v>80</v>
      </c>
      <c r="B60" s="28" t="s">
        <v>87</v>
      </c>
      <c r="C60" s="28">
        <f>IF(ISERROR(1/VLOOKUP($B60,'Justerad allokering'!$B$2:$AG$462,MATCH(C$2,'Justerad allokering'!$B$2:$AF$2,0),FALSE)),VLOOKUP($B60,'Allokerad kvv'!$B$2:$AV$468,MATCH(C$2,'Allokerad kvv'!$B$2:$AV$2,0),FALSE),VLOOKUP($B60,'Justerad allokering'!$B$2:$AG$462,MATCH(C$2,'Justerad allokering'!$B$2:$AF$2,0),FALSE))</f>
        <v>0</v>
      </c>
      <c r="D60" s="28">
        <f>IF(ISERROR(1/VLOOKUP($B60,'Justerad allokering'!$B$2:$AG$462,MATCH(D$2,'Justerad allokering'!$B$2:$AF$2,0),FALSE)),VLOOKUP($B60,'Allokerad kvv'!$B$2:$AV$468,MATCH(D$2,'Allokerad kvv'!$B$2:$AV$2,0),FALSE),VLOOKUP($B60,'Justerad allokering'!$B$2:$AG$462,MATCH(D$2,'Justerad allokering'!$B$2:$AF$2,0),FALSE))</f>
        <v>0</v>
      </c>
      <c r="E60" s="28">
        <f>IF(ISERROR(1/VLOOKUP($B60,'Justerad allokering'!$B$2:$AG$462,MATCH(E$2,'Justerad allokering'!$B$2:$AF$2,0),FALSE)),VLOOKUP($B60,'Allokerad kvv'!$B$2:$AV$468,MATCH(E$2,'Allokerad kvv'!$B$2:$AV$2,0),FALSE),VLOOKUP($B60,'Justerad allokering'!$B$2:$AG$462,MATCH(E$2,'Justerad allokering'!$B$2:$AF$2,0),FALSE))</f>
        <v>0</v>
      </c>
      <c r="F60" s="28">
        <f>IF(ISERROR(1/VLOOKUP($B60,'Justerad allokering'!$B$2:$AG$462,MATCH(F$2,'Justerad allokering'!$B$2:$AF$2,0),FALSE)),VLOOKUP($B60,'Allokerad kvv'!$B$2:$AV$468,MATCH(F$2,'Allokerad kvv'!$B$2:$AV$2,0),FALSE),VLOOKUP($B60,'Justerad allokering'!$B$2:$AG$462,MATCH(F$2,'Justerad allokering'!$B$2:$AF$2,0),FALSE))</f>
        <v>0</v>
      </c>
      <c r="G60" s="28">
        <f>IF(ISERROR(1/VLOOKUP($B60,'Justerad allokering'!$B$2:$AG$462,MATCH(G$2,'Justerad allokering'!$B$2:$AF$2,0),FALSE)),VLOOKUP($B60,'Allokerad kvv'!$B$2:$AV$468,MATCH(G$2,'Allokerad kvv'!$B$2:$AV$2,0),FALSE),VLOOKUP($B60,'Justerad allokering'!$B$2:$AG$462,MATCH(G$2,'Justerad allokering'!$B$2:$AF$2,0),FALSE))</f>
        <v>0</v>
      </c>
      <c r="H60" s="28">
        <f>IF(ISERROR(1/VLOOKUP($B60,'Justerad allokering'!$B$2:$AG$462,MATCH(H$2,'Justerad allokering'!$B$2:$AF$2,0),FALSE)),VLOOKUP($B60,'Allokerad kvv'!$B$2:$AV$468,MATCH(H$2,'Allokerad kvv'!$B$2:$AV$2,0),FALSE),VLOOKUP($B60,'Justerad allokering'!$B$2:$AG$462,MATCH(H$2,'Justerad allokering'!$B$2:$AF$2,0),FALSE))</f>
        <v>0</v>
      </c>
      <c r="I60" s="28">
        <f>IF(ISERROR(1/VLOOKUP($B60,'Justerad allokering'!$B$2:$AG$462,MATCH(I$2,'Justerad allokering'!$B$2:$AF$2,0),FALSE)),VLOOKUP($B60,'Allokerad kvv'!$B$2:$AV$468,MATCH(I$2,'Allokerad kvv'!$B$2:$AV$2,0),FALSE),VLOOKUP($B60,'Justerad allokering'!$B$2:$AG$462,MATCH(I$2,'Justerad allokering'!$B$2:$AF$2,0),FALSE))</f>
        <v>0</v>
      </c>
      <c r="J60" s="28">
        <f>IF(ISERROR(1/VLOOKUP($B60,'Justerad allokering'!$B$2:$AG$462,MATCH(J$2,'Justerad allokering'!$B$2:$AF$2,0),FALSE)),VLOOKUP($B60,'Allokerad kvv'!$B$2:$AV$468,MATCH(J$2,'Allokerad kvv'!$B$2:$AV$2,0),FALSE),VLOOKUP($B60,'Justerad allokering'!$B$2:$AG$462,MATCH(J$2,'Justerad allokering'!$B$2:$AF$2,0),FALSE))</f>
        <v>0</v>
      </c>
      <c r="K60" s="28">
        <f>IF(ISERROR(1/VLOOKUP($B60,'Justerad allokering'!$B$2:$AG$462,MATCH(K$2,'Justerad allokering'!$B$2:$AF$2,0),FALSE)),VLOOKUP($B60,'Allokerad kvv'!$B$2:$AV$468,MATCH(K$2,'Allokerad kvv'!$B$2:$AV$2,0),FALSE),VLOOKUP($B60,'Justerad allokering'!$B$2:$AG$462,MATCH(K$2,'Justerad allokering'!$B$2:$AF$2,0),FALSE))</f>
        <v>0</v>
      </c>
      <c r="L60" s="28">
        <f>IF(ISERROR(1/VLOOKUP($B60,'Justerad allokering'!$B$2:$AG$462,MATCH(L$2,'Justerad allokering'!$B$2:$AF$2,0),FALSE)),VLOOKUP($B60,'Allokerad kvv'!$B$2:$AV$468,MATCH(L$2,'Allokerad kvv'!$B$2:$AV$2,0),FALSE),VLOOKUP($B60,'Justerad allokering'!$B$2:$AG$462,MATCH(L$2,'Justerad allokering'!$B$2:$AF$2,0),FALSE))</f>
        <v>0</v>
      </c>
      <c r="M60" s="28">
        <f>IF(ISERROR(1/VLOOKUP($B60,'Justerad allokering'!$B$2:$AG$462,MATCH(M$2,'Justerad allokering'!$B$2:$AF$2,0),FALSE)),VLOOKUP($B60,'Allokerad kvv'!$B$2:$AV$468,MATCH(M$2,'Allokerad kvv'!$B$2:$AV$2,0),FALSE),VLOOKUP($B60,'Justerad allokering'!$B$2:$AG$462,MATCH(M$2,'Justerad allokering'!$B$2:$AF$2,0),FALSE))</f>
        <v>0</v>
      </c>
      <c r="N60" s="28">
        <f>IF(ISERROR(1/VLOOKUP($B60,'Justerad allokering'!$B$2:$AG$462,MATCH(N$2,'Justerad allokering'!$B$2:$AF$2,0),FALSE)),VLOOKUP($B60,'Allokerad kvv'!$B$2:$AV$468,MATCH(N$2,'Allokerad kvv'!$B$2:$AV$2,0),FALSE),VLOOKUP($B60,'Justerad allokering'!$B$2:$AG$462,MATCH(N$2,'Justerad allokering'!$B$2:$AF$2,0),FALSE))</f>
        <v>0</v>
      </c>
      <c r="O60" s="28">
        <f>IF(ISERROR(1/VLOOKUP($B60,'Justerad allokering'!$B$2:$AG$462,MATCH(O$2,'Justerad allokering'!$B$2:$AF$2,0),FALSE)),VLOOKUP($B60,'Allokerad kvv'!$B$2:$AV$468,MATCH(O$2,'Allokerad kvv'!$B$2:$AV$2,0),FALSE),VLOOKUP($B60,'Justerad allokering'!$B$2:$AG$462,MATCH(O$2,'Justerad allokering'!$B$2:$AF$2,0),FALSE))</f>
        <v>0</v>
      </c>
      <c r="P60" s="28">
        <f>IF(ISERROR(1/VLOOKUP($B60,'Justerad allokering'!$B$2:$AG$462,MATCH(P$2,'Justerad allokering'!$B$2:$AF$2,0),FALSE)),VLOOKUP($B60,'Allokerad kvv'!$B$2:$AV$468,MATCH(P$2,'Allokerad kvv'!$B$2:$AV$2,0),FALSE),VLOOKUP($B60,'Justerad allokering'!$B$2:$AG$462,MATCH(P$2,'Justerad allokering'!$B$2:$AF$2,0),FALSE))</f>
        <v>0</v>
      </c>
      <c r="Q60" s="28">
        <f>IF(ISERROR(1/VLOOKUP($B60,'Justerad allokering'!$B$2:$AG$462,MATCH(Q$2,'Justerad allokering'!$B$2:$AF$2,0),FALSE)),VLOOKUP($B60,'Allokerad kvv'!$B$2:$AV$468,MATCH(Q$2,'Allokerad kvv'!$B$2:$AV$2,0),FALSE),VLOOKUP($B60,'Justerad allokering'!$B$2:$AG$462,MATCH(Q$2,'Justerad allokering'!$B$2:$AF$2,0),FALSE))</f>
        <v>0</v>
      </c>
      <c r="R60" s="28">
        <f>IF(ISERROR(1/VLOOKUP($B60,'Justerad allokering'!$B$2:$AG$462,MATCH(R$2,'Justerad allokering'!$B$2:$AF$2,0),FALSE)),VLOOKUP($B60,'Allokerad kvv'!$B$2:$AV$468,MATCH(R$2,'Allokerad kvv'!$B$2:$AV$2,0),FALSE),VLOOKUP($B60,'Justerad allokering'!$B$2:$AG$462,MATCH(R$2,'Justerad allokering'!$B$2:$AF$2,0),FALSE))</f>
        <v>0</v>
      </c>
      <c r="S60" s="28">
        <f>IF(ISERROR(1/VLOOKUP($B60,'Justerad allokering'!$B$2:$AG$462,MATCH(S$2,'Justerad allokering'!$B$2:$AF$2,0),FALSE)),VLOOKUP($B60,'Allokerad kvv'!$B$2:$AV$468,MATCH(S$2,'Allokerad kvv'!$B$2:$AV$2,0),FALSE),VLOOKUP($B60,'Justerad allokering'!$B$2:$AG$462,MATCH(S$2,'Justerad allokering'!$B$2:$AF$2,0),FALSE))</f>
        <v>0</v>
      </c>
      <c r="T60" s="28">
        <f>IF(ISERROR(1/VLOOKUP($B60,'Justerad allokering'!$B$2:$AG$462,MATCH(T$2,'Justerad allokering'!$B$2:$AF$2,0),FALSE)),VLOOKUP($B60,'Allokerad kvv'!$B$2:$AV$468,MATCH(T$2,'Allokerad kvv'!$B$2:$AV$2,0),FALSE),VLOOKUP($B60,'Justerad allokering'!$B$2:$AG$462,MATCH(T$2,'Justerad allokering'!$B$2:$AF$2,0),FALSE))</f>
        <v>0</v>
      </c>
      <c r="U60" s="28">
        <f>IF(ISERROR(1/VLOOKUP($B60,'Justerad allokering'!$B$2:$AG$462,MATCH(U$2,'Justerad allokering'!$B$2:$AF$2,0),FALSE)),VLOOKUP($B60,'Allokerad kvv'!$B$2:$AV$468,MATCH(U$2,'Allokerad kvv'!$B$2:$AV$2,0),FALSE),VLOOKUP($B60,'Justerad allokering'!$B$2:$AG$462,MATCH(U$2,'Justerad allokering'!$B$2:$AF$2,0),FALSE))</f>
        <v>0</v>
      </c>
      <c r="V60" s="28">
        <f>IF(ISERROR(1/VLOOKUP($B60,'Justerad allokering'!$B$2:$AG$462,MATCH(V$2,'Justerad allokering'!$B$2:$AF$2,0),FALSE)),VLOOKUP($B60,'Allokerad kvv'!$B$2:$AV$468,MATCH(V$2,'Allokerad kvv'!$B$2:$AV$2,0),FALSE),VLOOKUP($B60,'Justerad allokering'!$B$2:$AG$462,MATCH(V$2,'Justerad allokering'!$B$2:$AF$2,0),FALSE))</f>
        <v>0</v>
      </c>
      <c r="W60" s="28">
        <f>IF(ISERROR(1/VLOOKUP($B60,'Justerad allokering'!$B$2:$AG$462,MATCH(W$2,'Justerad allokering'!$B$2:$AF$2,0),FALSE)),VLOOKUP($B60,'Allokerad kvv'!$B$2:$AV$468,MATCH(W$2,'Allokerad kvv'!$B$2:$AV$2,0),FALSE),VLOOKUP($B60,'Justerad allokering'!$B$2:$AG$462,MATCH(W$2,'Justerad allokering'!$B$2:$AF$2,0),FALSE))</f>
        <v>0</v>
      </c>
      <c r="X60" s="28">
        <f>IF(ISERROR(1/VLOOKUP($B60,'Justerad allokering'!$B$2:$AG$462,MATCH(X$2,'Justerad allokering'!$B$2:$AF$2,0),FALSE)),VLOOKUP($B60,'Allokerad kvv'!$B$2:$AV$468,MATCH(X$2,'Allokerad kvv'!$B$2:$AV$2,0),FALSE),VLOOKUP($B60,'Justerad allokering'!$B$2:$AG$462,MATCH(X$2,'Justerad allokering'!$B$2:$AF$2,0),FALSE))</f>
        <v>0</v>
      </c>
      <c r="Y60" s="28">
        <f>IF(ISERROR(1/VLOOKUP($B60,'Justerad allokering'!$B$2:$AG$462,MATCH(Y$2,'Justerad allokering'!$B$2:$AF$2,0),FALSE)),VLOOKUP($B60,'Allokerad kvv'!$B$2:$AV$468,MATCH(Y$2,'Allokerad kvv'!$B$2:$AV$2,0),FALSE),VLOOKUP($B60,'Justerad allokering'!$B$2:$AG$462,MATCH(Y$2,'Justerad allokering'!$B$2:$AF$2,0),FALSE))</f>
        <v>0</v>
      </c>
      <c r="Z60" s="28">
        <f>IF(ISERROR(1/VLOOKUP($B60,'Justerad allokering'!$B$2:$AG$462,MATCH(Z$2,'Justerad allokering'!$B$2:$AF$2,0),FALSE)),VLOOKUP($B60,'Allokerad kvv'!$B$2:$AV$468,MATCH(Z$2,'Allokerad kvv'!$B$2:$AV$2,0),FALSE),VLOOKUP($B60,'Justerad allokering'!$B$2:$AG$462,MATCH(Z$2,'Justerad allokering'!$B$2:$AF$2,0),FALSE))</f>
        <v>0</v>
      </c>
      <c r="AA60" s="28"/>
      <c r="AB60" s="28"/>
      <c r="AE60">
        <f t="shared" si="0"/>
        <v>0</v>
      </c>
      <c r="AG60">
        <f t="shared" si="1"/>
        <v>0</v>
      </c>
      <c r="AH60">
        <f t="shared" si="2"/>
        <v>0</v>
      </c>
      <c r="AI60" s="55" t="str">
        <f>IF(AH60=0,"",AH60/VLOOKUP(B60,Kraftvärmeprod!$B$1:$BC$480,MATCH("Summa tillförd energi exklusive rökgaskondensering",Kraftvärmeprod!$B$1:$BC$1,0),FALSE))</f>
        <v/>
      </c>
    </row>
    <row r="61" spans="1:35" x14ac:dyDescent="0.35">
      <c r="A61" s="28" t="s">
        <v>80</v>
      </c>
      <c r="B61" s="28" t="s">
        <v>88</v>
      </c>
      <c r="C61" s="28">
        <f>IF(ISERROR(1/VLOOKUP($B61,'Justerad allokering'!$B$2:$AG$462,MATCH(C$2,'Justerad allokering'!$B$2:$AF$2,0),FALSE)),VLOOKUP($B61,'Allokerad kvv'!$B$2:$AV$468,MATCH(C$2,'Allokerad kvv'!$B$2:$AV$2,0),FALSE),VLOOKUP($B61,'Justerad allokering'!$B$2:$AG$462,MATCH(C$2,'Justerad allokering'!$B$2:$AF$2,0),FALSE))</f>
        <v>0</v>
      </c>
      <c r="D61" s="28">
        <f>IF(ISERROR(1/VLOOKUP($B61,'Justerad allokering'!$B$2:$AG$462,MATCH(D$2,'Justerad allokering'!$B$2:$AF$2,0),FALSE)),VLOOKUP($B61,'Allokerad kvv'!$B$2:$AV$468,MATCH(D$2,'Allokerad kvv'!$B$2:$AV$2,0),FALSE),VLOOKUP($B61,'Justerad allokering'!$B$2:$AG$462,MATCH(D$2,'Justerad allokering'!$B$2:$AF$2,0),FALSE))</f>
        <v>0</v>
      </c>
      <c r="E61" s="28">
        <f>IF(ISERROR(1/VLOOKUP($B61,'Justerad allokering'!$B$2:$AG$462,MATCH(E$2,'Justerad allokering'!$B$2:$AF$2,0),FALSE)),VLOOKUP($B61,'Allokerad kvv'!$B$2:$AV$468,MATCH(E$2,'Allokerad kvv'!$B$2:$AV$2,0),FALSE),VLOOKUP($B61,'Justerad allokering'!$B$2:$AG$462,MATCH(E$2,'Justerad allokering'!$B$2:$AF$2,0),FALSE))</f>
        <v>0</v>
      </c>
      <c r="F61" s="28">
        <f>IF(ISERROR(1/VLOOKUP($B61,'Justerad allokering'!$B$2:$AG$462,MATCH(F$2,'Justerad allokering'!$B$2:$AF$2,0),FALSE)),VLOOKUP($B61,'Allokerad kvv'!$B$2:$AV$468,MATCH(F$2,'Allokerad kvv'!$B$2:$AV$2,0),FALSE),VLOOKUP($B61,'Justerad allokering'!$B$2:$AG$462,MATCH(F$2,'Justerad allokering'!$B$2:$AF$2,0),FALSE))</f>
        <v>0</v>
      </c>
      <c r="G61" s="28">
        <f>IF(ISERROR(1/VLOOKUP($B61,'Justerad allokering'!$B$2:$AG$462,MATCH(G$2,'Justerad allokering'!$B$2:$AF$2,0),FALSE)),VLOOKUP($B61,'Allokerad kvv'!$B$2:$AV$468,MATCH(G$2,'Allokerad kvv'!$B$2:$AV$2,0),FALSE),VLOOKUP($B61,'Justerad allokering'!$B$2:$AG$462,MATCH(G$2,'Justerad allokering'!$B$2:$AF$2,0),FALSE))</f>
        <v>0</v>
      </c>
      <c r="H61" s="28">
        <f>IF(ISERROR(1/VLOOKUP($B61,'Justerad allokering'!$B$2:$AG$462,MATCH(H$2,'Justerad allokering'!$B$2:$AF$2,0),FALSE)),VLOOKUP($B61,'Allokerad kvv'!$B$2:$AV$468,MATCH(H$2,'Allokerad kvv'!$B$2:$AV$2,0),FALSE),VLOOKUP($B61,'Justerad allokering'!$B$2:$AG$462,MATCH(H$2,'Justerad allokering'!$B$2:$AF$2,0),FALSE))</f>
        <v>0</v>
      </c>
      <c r="I61" s="28">
        <f>IF(ISERROR(1/VLOOKUP($B61,'Justerad allokering'!$B$2:$AG$462,MATCH(I$2,'Justerad allokering'!$B$2:$AF$2,0),FALSE)),VLOOKUP($B61,'Allokerad kvv'!$B$2:$AV$468,MATCH(I$2,'Allokerad kvv'!$B$2:$AV$2,0),FALSE),VLOOKUP($B61,'Justerad allokering'!$B$2:$AG$462,MATCH(I$2,'Justerad allokering'!$B$2:$AF$2,0),FALSE))</f>
        <v>0</v>
      </c>
      <c r="J61" s="28">
        <f>IF(ISERROR(1/VLOOKUP($B61,'Justerad allokering'!$B$2:$AG$462,MATCH(J$2,'Justerad allokering'!$B$2:$AF$2,0),FALSE)),VLOOKUP($B61,'Allokerad kvv'!$B$2:$AV$468,MATCH(J$2,'Allokerad kvv'!$B$2:$AV$2,0),FALSE),VLOOKUP($B61,'Justerad allokering'!$B$2:$AG$462,MATCH(J$2,'Justerad allokering'!$B$2:$AF$2,0),FALSE))</f>
        <v>0</v>
      </c>
      <c r="K61" s="28">
        <f>IF(ISERROR(1/VLOOKUP($B61,'Justerad allokering'!$B$2:$AG$462,MATCH(K$2,'Justerad allokering'!$B$2:$AF$2,0),FALSE)),VLOOKUP($B61,'Allokerad kvv'!$B$2:$AV$468,MATCH(K$2,'Allokerad kvv'!$B$2:$AV$2,0),FALSE),VLOOKUP($B61,'Justerad allokering'!$B$2:$AG$462,MATCH(K$2,'Justerad allokering'!$B$2:$AF$2,0),FALSE))</f>
        <v>0</v>
      </c>
      <c r="L61" s="28">
        <f>IF(ISERROR(1/VLOOKUP($B61,'Justerad allokering'!$B$2:$AG$462,MATCH(L$2,'Justerad allokering'!$B$2:$AF$2,0),FALSE)),VLOOKUP($B61,'Allokerad kvv'!$B$2:$AV$468,MATCH(L$2,'Allokerad kvv'!$B$2:$AV$2,0),FALSE),VLOOKUP($B61,'Justerad allokering'!$B$2:$AG$462,MATCH(L$2,'Justerad allokering'!$B$2:$AF$2,0),FALSE))</f>
        <v>0</v>
      </c>
      <c r="M61" s="28">
        <f>IF(ISERROR(1/VLOOKUP($B61,'Justerad allokering'!$B$2:$AG$462,MATCH(M$2,'Justerad allokering'!$B$2:$AF$2,0),FALSE)),VLOOKUP($B61,'Allokerad kvv'!$B$2:$AV$468,MATCH(M$2,'Allokerad kvv'!$B$2:$AV$2,0),FALSE),VLOOKUP($B61,'Justerad allokering'!$B$2:$AG$462,MATCH(M$2,'Justerad allokering'!$B$2:$AF$2,0),FALSE))</f>
        <v>0</v>
      </c>
      <c r="N61" s="28">
        <f>IF(ISERROR(1/VLOOKUP($B61,'Justerad allokering'!$B$2:$AG$462,MATCH(N$2,'Justerad allokering'!$B$2:$AF$2,0),FALSE)),VLOOKUP($B61,'Allokerad kvv'!$B$2:$AV$468,MATCH(N$2,'Allokerad kvv'!$B$2:$AV$2,0),FALSE),VLOOKUP($B61,'Justerad allokering'!$B$2:$AG$462,MATCH(N$2,'Justerad allokering'!$B$2:$AF$2,0),FALSE))</f>
        <v>0</v>
      </c>
      <c r="O61" s="28">
        <f>IF(ISERROR(1/VLOOKUP($B61,'Justerad allokering'!$B$2:$AG$462,MATCH(O$2,'Justerad allokering'!$B$2:$AF$2,0),FALSE)),VLOOKUP($B61,'Allokerad kvv'!$B$2:$AV$468,MATCH(O$2,'Allokerad kvv'!$B$2:$AV$2,0),FALSE),VLOOKUP($B61,'Justerad allokering'!$B$2:$AG$462,MATCH(O$2,'Justerad allokering'!$B$2:$AF$2,0),FALSE))</f>
        <v>0</v>
      </c>
      <c r="P61" s="28">
        <f>IF(ISERROR(1/VLOOKUP($B61,'Justerad allokering'!$B$2:$AG$462,MATCH(P$2,'Justerad allokering'!$B$2:$AF$2,0),FALSE)),VLOOKUP($B61,'Allokerad kvv'!$B$2:$AV$468,MATCH(P$2,'Allokerad kvv'!$B$2:$AV$2,0),FALSE),VLOOKUP($B61,'Justerad allokering'!$B$2:$AG$462,MATCH(P$2,'Justerad allokering'!$B$2:$AF$2,0),FALSE))</f>
        <v>0</v>
      </c>
      <c r="Q61" s="28">
        <f>IF(ISERROR(1/VLOOKUP($B61,'Justerad allokering'!$B$2:$AG$462,MATCH(Q$2,'Justerad allokering'!$B$2:$AF$2,0),FALSE)),VLOOKUP($B61,'Allokerad kvv'!$B$2:$AV$468,MATCH(Q$2,'Allokerad kvv'!$B$2:$AV$2,0),FALSE),VLOOKUP($B61,'Justerad allokering'!$B$2:$AG$462,MATCH(Q$2,'Justerad allokering'!$B$2:$AF$2,0),FALSE))</f>
        <v>0</v>
      </c>
      <c r="R61" s="28">
        <f>IF(ISERROR(1/VLOOKUP($B61,'Justerad allokering'!$B$2:$AG$462,MATCH(R$2,'Justerad allokering'!$B$2:$AF$2,0),FALSE)),VLOOKUP($B61,'Allokerad kvv'!$B$2:$AV$468,MATCH(R$2,'Allokerad kvv'!$B$2:$AV$2,0),FALSE),VLOOKUP($B61,'Justerad allokering'!$B$2:$AG$462,MATCH(R$2,'Justerad allokering'!$B$2:$AF$2,0),FALSE))</f>
        <v>0</v>
      </c>
      <c r="S61" s="28">
        <f>IF(ISERROR(1/VLOOKUP($B61,'Justerad allokering'!$B$2:$AG$462,MATCH(S$2,'Justerad allokering'!$B$2:$AF$2,0),FALSE)),VLOOKUP($B61,'Allokerad kvv'!$B$2:$AV$468,MATCH(S$2,'Allokerad kvv'!$B$2:$AV$2,0),FALSE),VLOOKUP($B61,'Justerad allokering'!$B$2:$AG$462,MATCH(S$2,'Justerad allokering'!$B$2:$AF$2,0),FALSE))</f>
        <v>0</v>
      </c>
      <c r="T61" s="28">
        <f>IF(ISERROR(1/VLOOKUP($B61,'Justerad allokering'!$B$2:$AG$462,MATCH(T$2,'Justerad allokering'!$B$2:$AF$2,0),FALSE)),VLOOKUP($B61,'Allokerad kvv'!$B$2:$AV$468,MATCH(T$2,'Allokerad kvv'!$B$2:$AV$2,0),FALSE),VLOOKUP($B61,'Justerad allokering'!$B$2:$AG$462,MATCH(T$2,'Justerad allokering'!$B$2:$AF$2,0),FALSE))</f>
        <v>0</v>
      </c>
      <c r="U61" s="28">
        <f>IF(ISERROR(1/VLOOKUP($B61,'Justerad allokering'!$B$2:$AG$462,MATCH(U$2,'Justerad allokering'!$B$2:$AF$2,0),FALSE)),VLOOKUP($B61,'Allokerad kvv'!$B$2:$AV$468,MATCH(U$2,'Allokerad kvv'!$B$2:$AV$2,0),FALSE),VLOOKUP($B61,'Justerad allokering'!$B$2:$AG$462,MATCH(U$2,'Justerad allokering'!$B$2:$AF$2,0),FALSE))</f>
        <v>0</v>
      </c>
      <c r="V61" s="28">
        <f>IF(ISERROR(1/VLOOKUP($B61,'Justerad allokering'!$B$2:$AG$462,MATCH(V$2,'Justerad allokering'!$B$2:$AF$2,0),FALSE)),VLOOKUP($B61,'Allokerad kvv'!$B$2:$AV$468,MATCH(V$2,'Allokerad kvv'!$B$2:$AV$2,0),FALSE),VLOOKUP($B61,'Justerad allokering'!$B$2:$AG$462,MATCH(V$2,'Justerad allokering'!$B$2:$AF$2,0),FALSE))</f>
        <v>0</v>
      </c>
      <c r="W61" s="28">
        <f>IF(ISERROR(1/VLOOKUP($B61,'Justerad allokering'!$B$2:$AG$462,MATCH(W$2,'Justerad allokering'!$B$2:$AF$2,0),FALSE)),VLOOKUP($B61,'Allokerad kvv'!$B$2:$AV$468,MATCH(W$2,'Allokerad kvv'!$B$2:$AV$2,0),FALSE),VLOOKUP($B61,'Justerad allokering'!$B$2:$AG$462,MATCH(W$2,'Justerad allokering'!$B$2:$AF$2,0),FALSE))</f>
        <v>0</v>
      </c>
      <c r="X61" s="28">
        <f>IF(ISERROR(1/VLOOKUP($B61,'Justerad allokering'!$B$2:$AG$462,MATCH(X$2,'Justerad allokering'!$B$2:$AF$2,0),FALSE)),VLOOKUP($B61,'Allokerad kvv'!$B$2:$AV$468,MATCH(X$2,'Allokerad kvv'!$B$2:$AV$2,0),FALSE),VLOOKUP($B61,'Justerad allokering'!$B$2:$AG$462,MATCH(X$2,'Justerad allokering'!$B$2:$AF$2,0),FALSE))</f>
        <v>0</v>
      </c>
      <c r="Y61" s="28">
        <f>IF(ISERROR(1/VLOOKUP($B61,'Justerad allokering'!$B$2:$AG$462,MATCH(Y$2,'Justerad allokering'!$B$2:$AF$2,0),FALSE)),VLOOKUP($B61,'Allokerad kvv'!$B$2:$AV$468,MATCH(Y$2,'Allokerad kvv'!$B$2:$AV$2,0),FALSE),VLOOKUP($B61,'Justerad allokering'!$B$2:$AG$462,MATCH(Y$2,'Justerad allokering'!$B$2:$AF$2,0),FALSE))</f>
        <v>0</v>
      </c>
      <c r="Z61" s="28">
        <f>IF(ISERROR(1/VLOOKUP($B61,'Justerad allokering'!$B$2:$AG$462,MATCH(Z$2,'Justerad allokering'!$B$2:$AF$2,0),FALSE)),VLOOKUP($B61,'Allokerad kvv'!$B$2:$AV$468,MATCH(Z$2,'Allokerad kvv'!$B$2:$AV$2,0),FALSE),VLOOKUP($B61,'Justerad allokering'!$B$2:$AG$462,MATCH(Z$2,'Justerad allokering'!$B$2:$AF$2,0),FALSE))</f>
        <v>0</v>
      </c>
      <c r="AA61" s="28"/>
      <c r="AB61" s="28"/>
      <c r="AE61">
        <f t="shared" si="0"/>
        <v>0</v>
      </c>
      <c r="AG61">
        <f t="shared" si="1"/>
        <v>0</v>
      </c>
      <c r="AH61">
        <f t="shared" si="2"/>
        <v>0</v>
      </c>
      <c r="AI61" s="55" t="str">
        <f>IF(AH61=0,"",AH61/VLOOKUP(B61,Kraftvärmeprod!$B$1:$BC$480,MATCH("Summa tillförd energi exklusive rökgaskondensering",Kraftvärmeprod!$B$1:$BC$1,0),FALSE))</f>
        <v/>
      </c>
    </row>
    <row r="62" spans="1:35" x14ac:dyDescent="0.35">
      <c r="A62" s="28" t="s">
        <v>80</v>
      </c>
      <c r="B62" s="28" t="s">
        <v>89</v>
      </c>
      <c r="C62" s="28">
        <f>IF(ISERROR(1/VLOOKUP($B62,'Justerad allokering'!$B$2:$AG$462,MATCH(C$2,'Justerad allokering'!$B$2:$AF$2,0),FALSE)),VLOOKUP($B62,'Allokerad kvv'!$B$2:$AV$468,MATCH(C$2,'Allokerad kvv'!$B$2:$AV$2,0),FALSE),VLOOKUP($B62,'Justerad allokering'!$B$2:$AG$462,MATCH(C$2,'Justerad allokering'!$B$2:$AF$2,0),FALSE))</f>
        <v>0</v>
      </c>
      <c r="D62" s="28">
        <f>IF(ISERROR(1/VLOOKUP($B62,'Justerad allokering'!$B$2:$AG$462,MATCH(D$2,'Justerad allokering'!$B$2:$AF$2,0),FALSE)),VLOOKUP($B62,'Allokerad kvv'!$B$2:$AV$468,MATCH(D$2,'Allokerad kvv'!$B$2:$AV$2,0),FALSE),VLOOKUP($B62,'Justerad allokering'!$B$2:$AG$462,MATCH(D$2,'Justerad allokering'!$B$2:$AF$2,0),FALSE))</f>
        <v>0</v>
      </c>
      <c r="E62" s="28">
        <f>IF(ISERROR(1/VLOOKUP($B62,'Justerad allokering'!$B$2:$AG$462,MATCH(E$2,'Justerad allokering'!$B$2:$AF$2,0),FALSE)),VLOOKUP($B62,'Allokerad kvv'!$B$2:$AV$468,MATCH(E$2,'Allokerad kvv'!$B$2:$AV$2,0),FALSE),VLOOKUP($B62,'Justerad allokering'!$B$2:$AG$462,MATCH(E$2,'Justerad allokering'!$B$2:$AF$2,0),FALSE))</f>
        <v>0</v>
      </c>
      <c r="F62" s="28">
        <f>IF(ISERROR(1/VLOOKUP($B62,'Justerad allokering'!$B$2:$AG$462,MATCH(F$2,'Justerad allokering'!$B$2:$AF$2,0),FALSE)),VLOOKUP($B62,'Allokerad kvv'!$B$2:$AV$468,MATCH(F$2,'Allokerad kvv'!$B$2:$AV$2,0),FALSE),VLOOKUP($B62,'Justerad allokering'!$B$2:$AG$462,MATCH(F$2,'Justerad allokering'!$B$2:$AF$2,0),FALSE))</f>
        <v>0</v>
      </c>
      <c r="G62" s="28">
        <f>IF(ISERROR(1/VLOOKUP($B62,'Justerad allokering'!$B$2:$AG$462,MATCH(G$2,'Justerad allokering'!$B$2:$AF$2,0),FALSE)),VLOOKUP($B62,'Allokerad kvv'!$B$2:$AV$468,MATCH(G$2,'Allokerad kvv'!$B$2:$AV$2,0),FALSE),VLOOKUP($B62,'Justerad allokering'!$B$2:$AG$462,MATCH(G$2,'Justerad allokering'!$B$2:$AF$2,0),FALSE))</f>
        <v>0</v>
      </c>
      <c r="H62" s="28">
        <f>IF(ISERROR(1/VLOOKUP($B62,'Justerad allokering'!$B$2:$AG$462,MATCH(H$2,'Justerad allokering'!$B$2:$AF$2,0),FALSE)),VLOOKUP($B62,'Allokerad kvv'!$B$2:$AV$468,MATCH(H$2,'Allokerad kvv'!$B$2:$AV$2,0),FALSE),VLOOKUP($B62,'Justerad allokering'!$B$2:$AG$462,MATCH(H$2,'Justerad allokering'!$B$2:$AF$2,0),FALSE))</f>
        <v>0</v>
      </c>
      <c r="I62" s="28">
        <f>IF(ISERROR(1/VLOOKUP($B62,'Justerad allokering'!$B$2:$AG$462,MATCH(I$2,'Justerad allokering'!$B$2:$AF$2,0),FALSE)),VLOOKUP($B62,'Allokerad kvv'!$B$2:$AV$468,MATCH(I$2,'Allokerad kvv'!$B$2:$AV$2,0),FALSE),VLOOKUP($B62,'Justerad allokering'!$B$2:$AG$462,MATCH(I$2,'Justerad allokering'!$B$2:$AF$2,0),FALSE))</f>
        <v>0</v>
      </c>
      <c r="J62" s="28">
        <f>IF(ISERROR(1/VLOOKUP($B62,'Justerad allokering'!$B$2:$AG$462,MATCH(J$2,'Justerad allokering'!$B$2:$AF$2,0),FALSE)),VLOOKUP($B62,'Allokerad kvv'!$B$2:$AV$468,MATCH(J$2,'Allokerad kvv'!$B$2:$AV$2,0),FALSE),VLOOKUP($B62,'Justerad allokering'!$B$2:$AG$462,MATCH(J$2,'Justerad allokering'!$B$2:$AF$2,0),FALSE))</f>
        <v>0</v>
      </c>
      <c r="K62" s="28">
        <f>IF(ISERROR(1/VLOOKUP($B62,'Justerad allokering'!$B$2:$AG$462,MATCH(K$2,'Justerad allokering'!$B$2:$AF$2,0),FALSE)),VLOOKUP($B62,'Allokerad kvv'!$B$2:$AV$468,MATCH(K$2,'Allokerad kvv'!$B$2:$AV$2,0),FALSE),VLOOKUP($B62,'Justerad allokering'!$B$2:$AG$462,MATCH(K$2,'Justerad allokering'!$B$2:$AF$2,0),FALSE))</f>
        <v>0</v>
      </c>
      <c r="L62" s="28">
        <f>IF(ISERROR(1/VLOOKUP($B62,'Justerad allokering'!$B$2:$AG$462,MATCH(L$2,'Justerad allokering'!$B$2:$AF$2,0),FALSE)),VLOOKUP($B62,'Allokerad kvv'!$B$2:$AV$468,MATCH(L$2,'Allokerad kvv'!$B$2:$AV$2,0),FALSE),VLOOKUP($B62,'Justerad allokering'!$B$2:$AG$462,MATCH(L$2,'Justerad allokering'!$B$2:$AF$2,0),FALSE))</f>
        <v>0</v>
      </c>
      <c r="M62" s="28">
        <f>IF(ISERROR(1/VLOOKUP($B62,'Justerad allokering'!$B$2:$AG$462,MATCH(M$2,'Justerad allokering'!$B$2:$AF$2,0),FALSE)),VLOOKUP($B62,'Allokerad kvv'!$B$2:$AV$468,MATCH(M$2,'Allokerad kvv'!$B$2:$AV$2,0),FALSE),VLOOKUP($B62,'Justerad allokering'!$B$2:$AG$462,MATCH(M$2,'Justerad allokering'!$B$2:$AF$2,0),FALSE))</f>
        <v>0</v>
      </c>
      <c r="N62" s="28">
        <f>IF(ISERROR(1/VLOOKUP($B62,'Justerad allokering'!$B$2:$AG$462,MATCH(N$2,'Justerad allokering'!$B$2:$AF$2,0),FALSE)),VLOOKUP($B62,'Allokerad kvv'!$B$2:$AV$468,MATCH(N$2,'Allokerad kvv'!$B$2:$AV$2,0),FALSE),VLOOKUP($B62,'Justerad allokering'!$B$2:$AG$462,MATCH(N$2,'Justerad allokering'!$B$2:$AF$2,0),FALSE))</f>
        <v>0</v>
      </c>
      <c r="O62" s="28">
        <f>IF(ISERROR(1/VLOOKUP($B62,'Justerad allokering'!$B$2:$AG$462,MATCH(O$2,'Justerad allokering'!$B$2:$AF$2,0),FALSE)),VLOOKUP($B62,'Allokerad kvv'!$B$2:$AV$468,MATCH(O$2,'Allokerad kvv'!$B$2:$AV$2,0),FALSE),VLOOKUP($B62,'Justerad allokering'!$B$2:$AG$462,MATCH(O$2,'Justerad allokering'!$B$2:$AF$2,0),FALSE))</f>
        <v>0</v>
      </c>
      <c r="P62" s="28">
        <f>IF(ISERROR(1/VLOOKUP($B62,'Justerad allokering'!$B$2:$AG$462,MATCH(P$2,'Justerad allokering'!$B$2:$AF$2,0),FALSE)),VLOOKUP($B62,'Allokerad kvv'!$B$2:$AV$468,MATCH(P$2,'Allokerad kvv'!$B$2:$AV$2,0),FALSE),VLOOKUP($B62,'Justerad allokering'!$B$2:$AG$462,MATCH(P$2,'Justerad allokering'!$B$2:$AF$2,0),FALSE))</f>
        <v>0</v>
      </c>
      <c r="Q62" s="28">
        <f>IF(ISERROR(1/VLOOKUP($B62,'Justerad allokering'!$B$2:$AG$462,MATCH(Q$2,'Justerad allokering'!$B$2:$AF$2,0),FALSE)),VLOOKUP($B62,'Allokerad kvv'!$B$2:$AV$468,MATCH(Q$2,'Allokerad kvv'!$B$2:$AV$2,0),FALSE),VLOOKUP($B62,'Justerad allokering'!$B$2:$AG$462,MATCH(Q$2,'Justerad allokering'!$B$2:$AF$2,0),FALSE))</f>
        <v>0</v>
      </c>
      <c r="R62" s="28">
        <f>IF(ISERROR(1/VLOOKUP($B62,'Justerad allokering'!$B$2:$AG$462,MATCH(R$2,'Justerad allokering'!$B$2:$AF$2,0),FALSE)),VLOOKUP($B62,'Allokerad kvv'!$B$2:$AV$468,MATCH(R$2,'Allokerad kvv'!$B$2:$AV$2,0),FALSE),VLOOKUP($B62,'Justerad allokering'!$B$2:$AG$462,MATCH(R$2,'Justerad allokering'!$B$2:$AF$2,0),FALSE))</f>
        <v>0</v>
      </c>
      <c r="S62" s="28">
        <f>IF(ISERROR(1/VLOOKUP($B62,'Justerad allokering'!$B$2:$AG$462,MATCH(S$2,'Justerad allokering'!$B$2:$AF$2,0),FALSE)),VLOOKUP($B62,'Allokerad kvv'!$B$2:$AV$468,MATCH(S$2,'Allokerad kvv'!$B$2:$AV$2,0),FALSE),VLOOKUP($B62,'Justerad allokering'!$B$2:$AG$462,MATCH(S$2,'Justerad allokering'!$B$2:$AF$2,0),FALSE))</f>
        <v>0</v>
      </c>
      <c r="T62" s="28">
        <f>IF(ISERROR(1/VLOOKUP($B62,'Justerad allokering'!$B$2:$AG$462,MATCH(T$2,'Justerad allokering'!$B$2:$AF$2,0),FALSE)),VLOOKUP($B62,'Allokerad kvv'!$B$2:$AV$468,MATCH(T$2,'Allokerad kvv'!$B$2:$AV$2,0),FALSE),VLOOKUP($B62,'Justerad allokering'!$B$2:$AG$462,MATCH(T$2,'Justerad allokering'!$B$2:$AF$2,0),FALSE))</f>
        <v>0</v>
      </c>
      <c r="U62" s="28">
        <f>IF(ISERROR(1/VLOOKUP($B62,'Justerad allokering'!$B$2:$AG$462,MATCH(U$2,'Justerad allokering'!$B$2:$AF$2,0),FALSE)),VLOOKUP($B62,'Allokerad kvv'!$B$2:$AV$468,MATCH(U$2,'Allokerad kvv'!$B$2:$AV$2,0),FALSE),VLOOKUP($B62,'Justerad allokering'!$B$2:$AG$462,MATCH(U$2,'Justerad allokering'!$B$2:$AF$2,0),FALSE))</f>
        <v>0</v>
      </c>
      <c r="V62" s="28">
        <f>IF(ISERROR(1/VLOOKUP($B62,'Justerad allokering'!$B$2:$AG$462,MATCH(V$2,'Justerad allokering'!$B$2:$AF$2,0),FALSE)),VLOOKUP($B62,'Allokerad kvv'!$B$2:$AV$468,MATCH(V$2,'Allokerad kvv'!$B$2:$AV$2,0),FALSE),VLOOKUP($B62,'Justerad allokering'!$B$2:$AG$462,MATCH(V$2,'Justerad allokering'!$B$2:$AF$2,0),FALSE))</f>
        <v>0</v>
      </c>
      <c r="W62" s="28">
        <f>IF(ISERROR(1/VLOOKUP($B62,'Justerad allokering'!$B$2:$AG$462,MATCH(W$2,'Justerad allokering'!$B$2:$AF$2,0),FALSE)),VLOOKUP($B62,'Allokerad kvv'!$B$2:$AV$468,MATCH(W$2,'Allokerad kvv'!$B$2:$AV$2,0),FALSE),VLOOKUP($B62,'Justerad allokering'!$B$2:$AG$462,MATCH(W$2,'Justerad allokering'!$B$2:$AF$2,0),FALSE))</f>
        <v>0</v>
      </c>
      <c r="X62" s="28">
        <f>IF(ISERROR(1/VLOOKUP($B62,'Justerad allokering'!$B$2:$AG$462,MATCH(X$2,'Justerad allokering'!$B$2:$AF$2,0),FALSE)),VLOOKUP($B62,'Allokerad kvv'!$B$2:$AV$468,MATCH(X$2,'Allokerad kvv'!$B$2:$AV$2,0),FALSE),VLOOKUP($B62,'Justerad allokering'!$B$2:$AG$462,MATCH(X$2,'Justerad allokering'!$B$2:$AF$2,0),FALSE))</f>
        <v>0</v>
      </c>
      <c r="Y62" s="28">
        <f>IF(ISERROR(1/VLOOKUP($B62,'Justerad allokering'!$B$2:$AG$462,MATCH(Y$2,'Justerad allokering'!$B$2:$AF$2,0),FALSE)),VLOOKUP($B62,'Allokerad kvv'!$B$2:$AV$468,MATCH(Y$2,'Allokerad kvv'!$B$2:$AV$2,0),FALSE),VLOOKUP($B62,'Justerad allokering'!$B$2:$AG$462,MATCH(Y$2,'Justerad allokering'!$B$2:$AF$2,0),FALSE))</f>
        <v>0</v>
      </c>
      <c r="Z62" s="28">
        <f>IF(ISERROR(1/VLOOKUP($B62,'Justerad allokering'!$B$2:$AG$462,MATCH(Z$2,'Justerad allokering'!$B$2:$AF$2,0),FALSE)),VLOOKUP($B62,'Allokerad kvv'!$B$2:$AV$468,MATCH(Z$2,'Allokerad kvv'!$B$2:$AV$2,0),FALSE),VLOOKUP($B62,'Justerad allokering'!$B$2:$AG$462,MATCH(Z$2,'Justerad allokering'!$B$2:$AF$2,0),FALSE))</f>
        <v>0</v>
      </c>
      <c r="AA62" s="28"/>
      <c r="AB62" s="28"/>
      <c r="AE62">
        <f t="shared" si="0"/>
        <v>0</v>
      </c>
      <c r="AG62">
        <f t="shared" si="1"/>
        <v>0</v>
      </c>
      <c r="AH62">
        <f t="shared" si="2"/>
        <v>0</v>
      </c>
      <c r="AI62" s="55" t="str">
        <f>IF(AH62=0,"",AH62/VLOOKUP(B62,Kraftvärmeprod!$B$1:$BC$480,MATCH("Summa tillförd energi exklusive rökgaskondensering",Kraftvärmeprod!$B$1:$BC$1,0),FALSE))</f>
        <v/>
      </c>
    </row>
    <row r="63" spans="1:35" x14ac:dyDescent="0.35">
      <c r="A63" s="28" t="s">
        <v>80</v>
      </c>
      <c r="B63" s="28" t="s">
        <v>90</v>
      </c>
      <c r="C63" s="28">
        <f>IF(ISERROR(1/VLOOKUP($B63,'Justerad allokering'!$B$2:$AG$462,MATCH(C$2,'Justerad allokering'!$B$2:$AF$2,0),FALSE)),VLOOKUP($B63,'Allokerad kvv'!$B$2:$AV$468,MATCH(C$2,'Allokerad kvv'!$B$2:$AV$2,0),FALSE),VLOOKUP($B63,'Justerad allokering'!$B$2:$AG$462,MATCH(C$2,'Justerad allokering'!$B$2:$AF$2,0),FALSE))</f>
        <v>0</v>
      </c>
      <c r="D63" s="28">
        <f>IF(ISERROR(1/VLOOKUP($B63,'Justerad allokering'!$B$2:$AG$462,MATCH(D$2,'Justerad allokering'!$B$2:$AF$2,0),FALSE)),VLOOKUP($B63,'Allokerad kvv'!$B$2:$AV$468,MATCH(D$2,'Allokerad kvv'!$B$2:$AV$2,0),FALSE),VLOOKUP($B63,'Justerad allokering'!$B$2:$AG$462,MATCH(D$2,'Justerad allokering'!$B$2:$AF$2,0),FALSE))</f>
        <v>0</v>
      </c>
      <c r="E63" s="28">
        <f>IF(ISERROR(1/VLOOKUP($B63,'Justerad allokering'!$B$2:$AG$462,MATCH(E$2,'Justerad allokering'!$B$2:$AF$2,0),FALSE)),VLOOKUP($B63,'Allokerad kvv'!$B$2:$AV$468,MATCH(E$2,'Allokerad kvv'!$B$2:$AV$2,0),FALSE),VLOOKUP($B63,'Justerad allokering'!$B$2:$AG$462,MATCH(E$2,'Justerad allokering'!$B$2:$AF$2,0),FALSE))</f>
        <v>0</v>
      </c>
      <c r="F63" s="28">
        <f>IF(ISERROR(1/VLOOKUP($B63,'Justerad allokering'!$B$2:$AG$462,MATCH(F$2,'Justerad allokering'!$B$2:$AF$2,0),FALSE)),VLOOKUP($B63,'Allokerad kvv'!$B$2:$AV$468,MATCH(F$2,'Allokerad kvv'!$B$2:$AV$2,0),FALSE),VLOOKUP($B63,'Justerad allokering'!$B$2:$AG$462,MATCH(F$2,'Justerad allokering'!$B$2:$AF$2,0),FALSE))</f>
        <v>0</v>
      </c>
      <c r="G63" s="28">
        <f>IF(ISERROR(1/VLOOKUP($B63,'Justerad allokering'!$B$2:$AG$462,MATCH(G$2,'Justerad allokering'!$B$2:$AF$2,0),FALSE)),VLOOKUP($B63,'Allokerad kvv'!$B$2:$AV$468,MATCH(G$2,'Allokerad kvv'!$B$2:$AV$2,0),FALSE),VLOOKUP($B63,'Justerad allokering'!$B$2:$AG$462,MATCH(G$2,'Justerad allokering'!$B$2:$AF$2,0),FALSE))</f>
        <v>0</v>
      </c>
      <c r="H63" s="28">
        <f>IF(ISERROR(1/VLOOKUP($B63,'Justerad allokering'!$B$2:$AG$462,MATCH(H$2,'Justerad allokering'!$B$2:$AF$2,0),FALSE)),VLOOKUP($B63,'Allokerad kvv'!$B$2:$AV$468,MATCH(H$2,'Allokerad kvv'!$B$2:$AV$2,0),FALSE),VLOOKUP($B63,'Justerad allokering'!$B$2:$AG$462,MATCH(H$2,'Justerad allokering'!$B$2:$AF$2,0),FALSE))</f>
        <v>0</v>
      </c>
      <c r="I63" s="28">
        <f>IF(ISERROR(1/VLOOKUP($B63,'Justerad allokering'!$B$2:$AG$462,MATCH(I$2,'Justerad allokering'!$B$2:$AF$2,0),FALSE)),VLOOKUP($B63,'Allokerad kvv'!$B$2:$AV$468,MATCH(I$2,'Allokerad kvv'!$B$2:$AV$2,0),FALSE),VLOOKUP($B63,'Justerad allokering'!$B$2:$AG$462,MATCH(I$2,'Justerad allokering'!$B$2:$AF$2,0),FALSE))</f>
        <v>0</v>
      </c>
      <c r="J63" s="28">
        <f>IF(ISERROR(1/VLOOKUP($B63,'Justerad allokering'!$B$2:$AG$462,MATCH(J$2,'Justerad allokering'!$B$2:$AF$2,0),FALSE)),VLOOKUP($B63,'Allokerad kvv'!$B$2:$AV$468,MATCH(J$2,'Allokerad kvv'!$B$2:$AV$2,0),FALSE),VLOOKUP($B63,'Justerad allokering'!$B$2:$AG$462,MATCH(J$2,'Justerad allokering'!$B$2:$AF$2,0),FALSE))</f>
        <v>0</v>
      </c>
      <c r="K63" s="28">
        <f>IF(ISERROR(1/VLOOKUP($B63,'Justerad allokering'!$B$2:$AG$462,MATCH(K$2,'Justerad allokering'!$B$2:$AF$2,0),FALSE)),VLOOKUP($B63,'Allokerad kvv'!$B$2:$AV$468,MATCH(K$2,'Allokerad kvv'!$B$2:$AV$2,0),FALSE),VLOOKUP($B63,'Justerad allokering'!$B$2:$AG$462,MATCH(K$2,'Justerad allokering'!$B$2:$AF$2,0),FALSE))</f>
        <v>0</v>
      </c>
      <c r="L63" s="28">
        <f>IF(ISERROR(1/VLOOKUP($B63,'Justerad allokering'!$B$2:$AG$462,MATCH(L$2,'Justerad allokering'!$B$2:$AF$2,0),FALSE)),VLOOKUP($B63,'Allokerad kvv'!$B$2:$AV$468,MATCH(L$2,'Allokerad kvv'!$B$2:$AV$2,0),FALSE),VLOOKUP($B63,'Justerad allokering'!$B$2:$AG$462,MATCH(L$2,'Justerad allokering'!$B$2:$AF$2,0),FALSE))</f>
        <v>0</v>
      </c>
      <c r="M63" s="28">
        <f>IF(ISERROR(1/VLOOKUP($B63,'Justerad allokering'!$B$2:$AG$462,MATCH(M$2,'Justerad allokering'!$B$2:$AF$2,0),FALSE)),VLOOKUP($B63,'Allokerad kvv'!$B$2:$AV$468,MATCH(M$2,'Allokerad kvv'!$B$2:$AV$2,0),FALSE),VLOOKUP($B63,'Justerad allokering'!$B$2:$AG$462,MATCH(M$2,'Justerad allokering'!$B$2:$AF$2,0),FALSE))</f>
        <v>0</v>
      </c>
      <c r="N63" s="28">
        <f>IF(ISERROR(1/VLOOKUP($B63,'Justerad allokering'!$B$2:$AG$462,MATCH(N$2,'Justerad allokering'!$B$2:$AF$2,0),FALSE)),VLOOKUP($B63,'Allokerad kvv'!$B$2:$AV$468,MATCH(N$2,'Allokerad kvv'!$B$2:$AV$2,0),FALSE),VLOOKUP($B63,'Justerad allokering'!$B$2:$AG$462,MATCH(N$2,'Justerad allokering'!$B$2:$AF$2,0),FALSE))</f>
        <v>0</v>
      </c>
      <c r="O63" s="28">
        <f>IF(ISERROR(1/VLOOKUP($B63,'Justerad allokering'!$B$2:$AG$462,MATCH(O$2,'Justerad allokering'!$B$2:$AF$2,0),FALSE)),VLOOKUP($B63,'Allokerad kvv'!$B$2:$AV$468,MATCH(O$2,'Allokerad kvv'!$B$2:$AV$2,0),FALSE),VLOOKUP($B63,'Justerad allokering'!$B$2:$AG$462,MATCH(O$2,'Justerad allokering'!$B$2:$AF$2,0),FALSE))</f>
        <v>0</v>
      </c>
      <c r="P63" s="28">
        <f>IF(ISERROR(1/VLOOKUP($B63,'Justerad allokering'!$B$2:$AG$462,MATCH(P$2,'Justerad allokering'!$B$2:$AF$2,0),FALSE)),VLOOKUP($B63,'Allokerad kvv'!$B$2:$AV$468,MATCH(P$2,'Allokerad kvv'!$B$2:$AV$2,0),FALSE),VLOOKUP($B63,'Justerad allokering'!$B$2:$AG$462,MATCH(P$2,'Justerad allokering'!$B$2:$AF$2,0),FALSE))</f>
        <v>0</v>
      </c>
      <c r="Q63" s="28">
        <f>IF(ISERROR(1/VLOOKUP($B63,'Justerad allokering'!$B$2:$AG$462,MATCH(Q$2,'Justerad allokering'!$B$2:$AF$2,0),FALSE)),VLOOKUP($B63,'Allokerad kvv'!$B$2:$AV$468,MATCH(Q$2,'Allokerad kvv'!$B$2:$AV$2,0),FALSE),VLOOKUP($B63,'Justerad allokering'!$B$2:$AG$462,MATCH(Q$2,'Justerad allokering'!$B$2:$AF$2,0),FALSE))</f>
        <v>0</v>
      </c>
      <c r="R63" s="28">
        <f>IF(ISERROR(1/VLOOKUP($B63,'Justerad allokering'!$B$2:$AG$462,MATCH(R$2,'Justerad allokering'!$B$2:$AF$2,0),FALSE)),VLOOKUP($B63,'Allokerad kvv'!$B$2:$AV$468,MATCH(R$2,'Allokerad kvv'!$B$2:$AV$2,0),FALSE),VLOOKUP($B63,'Justerad allokering'!$B$2:$AG$462,MATCH(R$2,'Justerad allokering'!$B$2:$AF$2,0),FALSE))</f>
        <v>0</v>
      </c>
      <c r="S63" s="28">
        <f>IF(ISERROR(1/VLOOKUP($B63,'Justerad allokering'!$B$2:$AG$462,MATCH(S$2,'Justerad allokering'!$B$2:$AF$2,0),FALSE)),VLOOKUP($B63,'Allokerad kvv'!$B$2:$AV$468,MATCH(S$2,'Allokerad kvv'!$B$2:$AV$2,0),FALSE),VLOOKUP($B63,'Justerad allokering'!$B$2:$AG$462,MATCH(S$2,'Justerad allokering'!$B$2:$AF$2,0),FALSE))</f>
        <v>0</v>
      </c>
      <c r="T63" s="28">
        <f>IF(ISERROR(1/VLOOKUP($B63,'Justerad allokering'!$B$2:$AG$462,MATCH(T$2,'Justerad allokering'!$B$2:$AF$2,0),FALSE)),VLOOKUP($B63,'Allokerad kvv'!$B$2:$AV$468,MATCH(T$2,'Allokerad kvv'!$B$2:$AV$2,0),FALSE),VLOOKUP($B63,'Justerad allokering'!$B$2:$AG$462,MATCH(T$2,'Justerad allokering'!$B$2:$AF$2,0),FALSE))</f>
        <v>0</v>
      </c>
      <c r="U63" s="28">
        <f>IF(ISERROR(1/VLOOKUP($B63,'Justerad allokering'!$B$2:$AG$462,MATCH(U$2,'Justerad allokering'!$B$2:$AF$2,0),FALSE)),VLOOKUP($B63,'Allokerad kvv'!$B$2:$AV$468,MATCH(U$2,'Allokerad kvv'!$B$2:$AV$2,0),FALSE),VLOOKUP($B63,'Justerad allokering'!$B$2:$AG$462,MATCH(U$2,'Justerad allokering'!$B$2:$AF$2,0),FALSE))</f>
        <v>0</v>
      </c>
      <c r="V63" s="28">
        <f>IF(ISERROR(1/VLOOKUP($B63,'Justerad allokering'!$B$2:$AG$462,MATCH(V$2,'Justerad allokering'!$B$2:$AF$2,0),FALSE)),VLOOKUP($B63,'Allokerad kvv'!$B$2:$AV$468,MATCH(V$2,'Allokerad kvv'!$B$2:$AV$2,0),FALSE),VLOOKUP($B63,'Justerad allokering'!$B$2:$AG$462,MATCH(V$2,'Justerad allokering'!$B$2:$AF$2,0),FALSE))</f>
        <v>0</v>
      </c>
      <c r="W63" s="28">
        <f>IF(ISERROR(1/VLOOKUP($B63,'Justerad allokering'!$B$2:$AG$462,MATCH(W$2,'Justerad allokering'!$B$2:$AF$2,0),FALSE)),VLOOKUP($B63,'Allokerad kvv'!$B$2:$AV$468,MATCH(W$2,'Allokerad kvv'!$B$2:$AV$2,0),FALSE),VLOOKUP($B63,'Justerad allokering'!$B$2:$AG$462,MATCH(W$2,'Justerad allokering'!$B$2:$AF$2,0),FALSE))</f>
        <v>0</v>
      </c>
      <c r="X63" s="28">
        <f>IF(ISERROR(1/VLOOKUP($B63,'Justerad allokering'!$B$2:$AG$462,MATCH(X$2,'Justerad allokering'!$B$2:$AF$2,0),FALSE)),VLOOKUP($B63,'Allokerad kvv'!$B$2:$AV$468,MATCH(X$2,'Allokerad kvv'!$B$2:$AV$2,0),FALSE),VLOOKUP($B63,'Justerad allokering'!$B$2:$AG$462,MATCH(X$2,'Justerad allokering'!$B$2:$AF$2,0),FALSE))</f>
        <v>0</v>
      </c>
      <c r="Y63" s="28">
        <f>IF(ISERROR(1/VLOOKUP($B63,'Justerad allokering'!$B$2:$AG$462,MATCH(Y$2,'Justerad allokering'!$B$2:$AF$2,0),FALSE)),VLOOKUP($B63,'Allokerad kvv'!$B$2:$AV$468,MATCH(Y$2,'Allokerad kvv'!$B$2:$AV$2,0),FALSE),VLOOKUP($B63,'Justerad allokering'!$B$2:$AG$462,MATCH(Y$2,'Justerad allokering'!$B$2:$AF$2,0),FALSE))</f>
        <v>0</v>
      </c>
      <c r="Z63" s="28">
        <f>IF(ISERROR(1/VLOOKUP($B63,'Justerad allokering'!$B$2:$AG$462,MATCH(Z$2,'Justerad allokering'!$B$2:$AF$2,0),FALSE)),VLOOKUP($B63,'Allokerad kvv'!$B$2:$AV$468,MATCH(Z$2,'Allokerad kvv'!$B$2:$AV$2,0),FALSE),VLOOKUP($B63,'Justerad allokering'!$B$2:$AG$462,MATCH(Z$2,'Justerad allokering'!$B$2:$AF$2,0),FALSE))</f>
        <v>0</v>
      </c>
      <c r="AA63" s="28"/>
      <c r="AB63" s="28"/>
      <c r="AE63">
        <f t="shared" si="0"/>
        <v>0</v>
      </c>
      <c r="AG63">
        <f t="shared" si="1"/>
        <v>0</v>
      </c>
      <c r="AH63">
        <f t="shared" si="2"/>
        <v>0</v>
      </c>
      <c r="AI63" s="55" t="str">
        <f>IF(AH63=0,"",AH63/VLOOKUP(B63,Kraftvärmeprod!$B$1:$BC$480,MATCH("Summa tillförd energi exklusive rökgaskondensering",Kraftvärmeprod!$B$1:$BC$1,0),FALSE))</f>
        <v/>
      </c>
    </row>
    <row r="64" spans="1:35" x14ac:dyDescent="0.35">
      <c r="A64" s="28" t="s">
        <v>80</v>
      </c>
      <c r="B64" s="28" t="s">
        <v>91</v>
      </c>
      <c r="C64" s="28">
        <f>IF(ISERROR(1/VLOOKUP($B64,'Justerad allokering'!$B$2:$AG$462,MATCH(C$2,'Justerad allokering'!$B$2:$AF$2,0),FALSE)),VLOOKUP($B64,'Allokerad kvv'!$B$2:$AV$468,MATCH(C$2,'Allokerad kvv'!$B$2:$AV$2,0),FALSE),VLOOKUP($B64,'Justerad allokering'!$B$2:$AG$462,MATCH(C$2,'Justerad allokering'!$B$2:$AF$2,0),FALSE))</f>
        <v>0</v>
      </c>
      <c r="D64" s="28">
        <f>IF(ISERROR(1/VLOOKUP($B64,'Justerad allokering'!$B$2:$AG$462,MATCH(D$2,'Justerad allokering'!$B$2:$AF$2,0),FALSE)),VLOOKUP($B64,'Allokerad kvv'!$B$2:$AV$468,MATCH(D$2,'Allokerad kvv'!$B$2:$AV$2,0),FALSE),VLOOKUP($B64,'Justerad allokering'!$B$2:$AG$462,MATCH(D$2,'Justerad allokering'!$B$2:$AF$2,0),FALSE))</f>
        <v>0</v>
      </c>
      <c r="E64" s="28">
        <f>IF(ISERROR(1/VLOOKUP($B64,'Justerad allokering'!$B$2:$AG$462,MATCH(E$2,'Justerad allokering'!$B$2:$AF$2,0),FALSE)),VLOOKUP($B64,'Allokerad kvv'!$B$2:$AV$468,MATCH(E$2,'Allokerad kvv'!$B$2:$AV$2,0),FALSE),VLOOKUP($B64,'Justerad allokering'!$B$2:$AG$462,MATCH(E$2,'Justerad allokering'!$B$2:$AF$2,0),FALSE))</f>
        <v>0</v>
      </c>
      <c r="F64" s="28">
        <f>IF(ISERROR(1/VLOOKUP($B64,'Justerad allokering'!$B$2:$AG$462,MATCH(F$2,'Justerad allokering'!$B$2:$AF$2,0),FALSE)),VLOOKUP($B64,'Allokerad kvv'!$B$2:$AV$468,MATCH(F$2,'Allokerad kvv'!$B$2:$AV$2,0),FALSE),VLOOKUP($B64,'Justerad allokering'!$B$2:$AG$462,MATCH(F$2,'Justerad allokering'!$B$2:$AF$2,0),FALSE))</f>
        <v>0</v>
      </c>
      <c r="G64" s="28">
        <f>IF(ISERROR(1/VLOOKUP($B64,'Justerad allokering'!$B$2:$AG$462,MATCH(G$2,'Justerad allokering'!$B$2:$AF$2,0),FALSE)),VLOOKUP($B64,'Allokerad kvv'!$B$2:$AV$468,MATCH(G$2,'Allokerad kvv'!$B$2:$AV$2,0),FALSE),VLOOKUP($B64,'Justerad allokering'!$B$2:$AG$462,MATCH(G$2,'Justerad allokering'!$B$2:$AF$2,0),FALSE))</f>
        <v>0</v>
      </c>
      <c r="H64" s="28">
        <f>IF(ISERROR(1/VLOOKUP($B64,'Justerad allokering'!$B$2:$AG$462,MATCH(H$2,'Justerad allokering'!$B$2:$AF$2,0),FALSE)),VLOOKUP($B64,'Allokerad kvv'!$B$2:$AV$468,MATCH(H$2,'Allokerad kvv'!$B$2:$AV$2,0),FALSE),VLOOKUP($B64,'Justerad allokering'!$B$2:$AG$462,MATCH(H$2,'Justerad allokering'!$B$2:$AF$2,0),FALSE))</f>
        <v>0</v>
      </c>
      <c r="I64" s="28">
        <f>IF(ISERROR(1/VLOOKUP($B64,'Justerad allokering'!$B$2:$AG$462,MATCH(I$2,'Justerad allokering'!$B$2:$AF$2,0),FALSE)),VLOOKUP($B64,'Allokerad kvv'!$B$2:$AV$468,MATCH(I$2,'Allokerad kvv'!$B$2:$AV$2,0),FALSE),VLOOKUP($B64,'Justerad allokering'!$B$2:$AG$462,MATCH(I$2,'Justerad allokering'!$B$2:$AF$2,0),FALSE))</f>
        <v>0</v>
      </c>
      <c r="J64" s="28">
        <f>IF(ISERROR(1/VLOOKUP($B64,'Justerad allokering'!$B$2:$AG$462,MATCH(J$2,'Justerad allokering'!$B$2:$AF$2,0),FALSE)),VLOOKUP($B64,'Allokerad kvv'!$B$2:$AV$468,MATCH(J$2,'Allokerad kvv'!$B$2:$AV$2,0),FALSE),VLOOKUP($B64,'Justerad allokering'!$B$2:$AG$462,MATCH(J$2,'Justerad allokering'!$B$2:$AF$2,0),FALSE))</f>
        <v>0</v>
      </c>
      <c r="K64" s="28">
        <f>IF(ISERROR(1/VLOOKUP($B64,'Justerad allokering'!$B$2:$AG$462,MATCH(K$2,'Justerad allokering'!$B$2:$AF$2,0),FALSE)),VLOOKUP($B64,'Allokerad kvv'!$B$2:$AV$468,MATCH(K$2,'Allokerad kvv'!$B$2:$AV$2,0),FALSE),VLOOKUP($B64,'Justerad allokering'!$B$2:$AG$462,MATCH(K$2,'Justerad allokering'!$B$2:$AF$2,0),FALSE))</f>
        <v>0</v>
      </c>
      <c r="L64" s="28">
        <f>IF(ISERROR(1/VLOOKUP($B64,'Justerad allokering'!$B$2:$AG$462,MATCH(L$2,'Justerad allokering'!$B$2:$AF$2,0),FALSE)),VLOOKUP($B64,'Allokerad kvv'!$B$2:$AV$468,MATCH(L$2,'Allokerad kvv'!$B$2:$AV$2,0),FALSE),VLOOKUP($B64,'Justerad allokering'!$B$2:$AG$462,MATCH(L$2,'Justerad allokering'!$B$2:$AF$2,0),FALSE))</f>
        <v>0</v>
      </c>
      <c r="M64" s="28">
        <f>IF(ISERROR(1/VLOOKUP($B64,'Justerad allokering'!$B$2:$AG$462,MATCH(M$2,'Justerad allokering'!$B$2:$AF$2,0),FALSE)),VLOOKUP($B64,'Allokerad kvv'!$B$2:$AV$468,MATCH(M$2,'Allokerad kvv'!$B$2:$AV$2,0),FALSE),VLOOKUP($B64,'Justerad allokering'!$B$2:$AG$462,MATCH(M$2,'Justerad allokering'!$B$2:$AF$2,0),FALSE))</f>
        <v>0</v>
      </c>
      <c r="N64" s="28">
        <f>IF(ISERROR(1/VLOOKUP($B64,'Justerad allokering'!$B$2:$AG$462,MATCH(N$2,'Justerad allokering'!$B$2:$AF$2,0),FALSE)),VLOOKUP($B64,'Allokerad kvv'!$B$2:$AV$468,MATCH(N$2,'Allokerad kvv'!$B$2:$AV$2,0),FALSE),VLOOKUP($B64,'Justerad allokering'!$B$2:$AG$462,MATCH(N$2,'Justerad allokering'!$B$2:$AF$2,0),FALSE))</f>
        <v>0</v>
      </c>
      <c r="O64" s="28">
        <f>IF(ISERROR(1/VLOOKUP($B64,'Justerad allokering'!$B$2:$AG$462,MATCH(O$2,'Justerad allokering'!$B$2:$AF$2,0),FALSE)),VLOOKUP($B64,'Allokerad kvv'!$B$2:$AV$468,MATCH(O$2,'Allokerad kvv'!$B$2:$AV$2,0),FALSE),VLOOKUP($B64,'Justerad allokering'!$B$2:$AG$462,MATCH(O$2,'Justerad allokering'!$B$2:$AF$2,0),FALSE))</f>
        <v>0</v>
      </c>
      <c r="P64" s="28">
        <f>IF(ISERROR(1/VLOOKUP($B64,'Justerad allokering'!$B$2:$AG$462,MATCH(P$2,'Justerad allokering'!$B$2:$AF$2,0),FALSE)),VLOOKUP($B64,'Allokerad kvv'!$B$2:$AV$468,MATCH(P$2,'Allokerad kvv'!$B$2:$AV$2,0),FALSE),VLOOKUP($B64,'Justerad allokering'!$B$2:$AG$462,MATCH(P$2,'Justerad allokering'!$B$2:$AF$2,0),FALSE))</f>
        <v>0</v>
      </c>
      <c r="Q64" s="28">
        <f>IF(ISERROR(1/VLOOKUP($B64,'Justerad allokering'!$B$2:$AG$462,MATCH(Q$2,'Justerad allokering'!$B$2:$AF$2,0),FALSE)),VLOOKUP($B64,'Allokerad kvv'!$B$2:$AV$468,MATCH(Q$2,'Allokerad kvv'!$B$2:$AV$2,0),FALSE),VLOOKUP($B64,'Justerad allokering'!$B$2:$AG$462,MATCH(Q$2,'Justerad allokering'!$B$2:$AF$2,0),FALSE))</f>
        <v>0</v>
      </c>
      <c r="R64" s="28">
        <f>IF(ISERROR(1/VLOOKUP($B64,'Justerad allokering'!$B$2:$AG$462,MATCH(R$2,'Justerad allokering'!$B$2:$AF$2,0),FALSE)),VLOOKUP($B64,'Allokerad kvv'!$B$2:$AV$468,MATCH(R$2,'Allokerad kvv'!$B$2:$AV$2,0),FALSE),VLOOKUP($B64,'Justerad allokering'!$B$2:$AG$462,MATCH(R$2,'Justerad allokering'!$B$2:$AF$2,0),FALSE))</f>
        <v>0</v>
      </c>
      <c r="S64" s="28">
        <f>IF(ISERROR(1/VLOOKUP($B64,'Justerad allokering'!$B$2:$AG$462,MATCH(S$2,'Justerad allokering'!$B$2:$AF$2,0),FALSE)),VLOOKUP($B64,'Allokerad kvv'!$B$2:$AV$468,MATCH(S$2,'Allokerad kvv'!$B$2:$AV$2,0),FALSE),VLOOKUP($B64,'Justerad allokering'!$B$2:$AG$462,MATCH(S$2,'Justerad allokering'!$B$2:$AF$2,0),FALSE))</f>
        <v>0</v>
      </c>
      <c r="T64" s="28">
        <f>IF(ISERROR(1/VLOOKUP($B64,'Justerad allokering'!$B$2:$AG$462,MATCH(T$2,'Justerad allokering'!$B$2:$AF$2,0),FALSE)),VLOOKUP($B64,'Allokerad kvv'!$B$2:$AV$468,MATCH(T$2,'Allokerad kvv'!$B$2:$AV$2,0),FALSE),VLOOKUP($B64,'Justerad allokering'!$B$2:$AG$462,MATCH(T$2,'Justerad allokering'!$B$2:$AF$2,0),FALSE))</f>
        <v>0</v>
      </c>
      <c r="U64" s="28">
        <f>IF(ISERROR(1/VLOOKUP($B64,'Justerad allokering'!$B$2:$AG$462,MATCH(U$2,'Justerad allokering'!$B$2:$AF$2,0),FALSE)),VLOOKUP($B64,'Allokerad kvv'!$B$2:$AV$468,MATCH(U$2,'Allokerad kvv'!$B$2:$AV$2,0),FALSE),VLOOKUP($B64,'Justerad allokering'!$B$2:$AG$462,MATCH(U$2,'Justerad allokering'!$B$2:$AF$2,0),FALSE))</f>
        <v>0</v>
      </c>
      <c r="V64" s="28">
        <f>IF(ISERROR(1/VLOOKUP($B64,'Justerad allokering'!$B$2:$AG$462,MATCH(V$2,'Justerad allokering'!$B$2:$AF$2,0),FALSE)),VLOOKUP($B64,'Allokerad kvv'!$B$2:$AV$468,MATCH(V$2,'Allokerad kvv'!$B$2:$AV$2,0),FALSE),VLOOKUP($B64,'Justerad allokering'!$B$2:$AG$462,MATCH(V$2,'Justerad allokering'!$B$2:$AF$2,0),FALSE))</f>
        <v>0</v>
      </c>
      <c r="W64" s="28">
        <f>IF(ISERROR(1/VLOOKUP($B64,'Justerad allokering'!$B$2:$AG$462,MATCH(W$2,'Justerad allokering'!$B$2:$AF$2,0),FALSE)),VLOOKUP($B64,'Allokerad kvv'!$B$2:$AV$468,MATCH(W$2,'Allokerad kvv'!$B$2:$AV$2,0),FALSE),VLOOKUP($B64,'Justerad allokering'!$B$2:$AG$462,MATCH(W$2,'Justerad allokering'!$B$2:$AF$2,0),FALSE))</f>
        <v>0</v>
      </c>
      <c r="X64" s="28">
        <f>IF(ISERROR(1/VLOOKUP($B64,'Justerad allokering'!$B$2:$AG$462,MATCH(X$2,'Justerad allokering'!$B$2:$AF$2,0),FALSE)),VLOOKUP($B64,'Allokerad kvv'!$B$2:$AV$468,MATCH(X$2,'Allokerad kvv'!$B$2:$AV$2,0),FALSE),VLOOKUP($B64,'Justerad allokering'!$B$2:$AG$462,MATCH(X$2,'Justerad allokering'!$B$2:$AF$2,0),FALSE))</f>
        <v>0</v>
      </c>
      <c r="Y64" s="28">
        <f>IF(ISERROR(1/VLOOKUP($B64,'Justerad allokering'!$B$2:$AG$462,MATCH(Y$2,'Justerad allokering'!$B$2:$AF$2,0),FALSE)),VLOOKUP($B64,'Allokerad kvv'!$B$2:$AV$468,MATCH(Y$2,'Allokerad kvv'!$B$2:$AV$2,0),FALSE),VLOOKUP($B64,'Justerad allokering'!$B$2:$AG$462,MATCH(Y$2,'Justerad allokering'!$B$2:$AF$2,0),FALSE))</f>
        <v>0</v>
      </c>
      <c r="Z64" s="28">
        <f>IF(ISERROR(1/VLOOKUP($B64,'Justerad allokering'!$B$2:$AG$462,MATCH(Z$2,'Justerad allokering'!$B$2:$AF$2,0),FALSE)),VLOOKUP($B64,'Allokerad kvv'!$B$2:$AV$468,MATCH(Z$2,'Allokerad kvv'!$B$2:$AV$2,0),FALSE),VLOOKUP($B64,'Justerad allokering'!$B$2:$AG$462,MATCH(Z$2,'Justerad allokering'!$B$2:$AF$2,0),FALSE))</f>
        <v>0</v>
      </c>
      <c r="AA64" s="28"/>
      <c r="AB64" s="28"/>
      <c r="AE64">
        <f t="shared" si="0"/>
        <v>0</v>
      </c>
      <c r="AG64">
        <f t="shared" si="1"/>
        <v>0</v>
      </c>
      <c r="AH64">
        <f t="shared" si="2"/>
        <v>0</v>
      </c>
      <c r="AI64" s="55" t="str">
        <f>IF(AH64=0,"",AH64/VLOOKUP(B64,Kraftvärmeprod!$B$1:$BC$480,MATCH("Summa tillförd energi exklusive rökgaskondensering",Kraftvärmeprod!$B$1:$BC$1,0),FALSE))</f>
        <v/>
      </c>
    </row>
    <row r="65" spans="1:35" x14ac:dyDescent="0.35">
      <c r="A65" s="28" t="s">
        <v>80</v>
      </c>
      <c r="B65" s="28" t="s">
        <v>92</v>
      </c>
      <c r="C65" s="28">
        <f>IF(ISERROR(1/VLOOKUP($B65,'Justerad allokering'!$B$2:$AG$462,MATCH(C$2,'Justerad allokering'!$B$2:$AF$2,0),FALSE)),VLOOKUP($B65,'Allokerad kvv'!$B$2:$AV$468,MATCH(C$2,'Allokerad kvv'!$B$2:$AV$2,0),FALSE),VLOOKUP($B65,'Justerad allokering'!$B$2:$AG$462,MATCH(C$2,'Justerad allokering'!$B$2:$AF$2,0),FALSE))</f>
        <v>0</v>
      </c>
      <c r="D65" s="28">
        <f>IF(ISERROR(1/VLOOKUP($B65,'Justerad allokering'!$B$2:$AG$462,MATCH(D$2,'Justerad allokering'!$B$2:$AF$2,0),FALSE)),VLOOKUP($B65,'Allokerad kvv'!$B$2:$AV$468,MATCH(D$2,'Allokerad kvv'!$B$2:$AV$2,0),FALSE),VLOOKUP($B65,'Justerad allokering'!$B$2:$AG$462,MATCH(D$2,'Justerad allokering'!$B$2:$AF$2,0),FALSE))</f>
        <v>0</v>
      </c>
      <c r="E65" s="28">
        <f>IF(ISERROR(1/VLOOKUP($B65,'Justerad allokering'!$B$2:$AG$462,MATCH(E$2,'Justerad allokering'!$B$2:$AF$2,0),FALSE)),VLOOKUP($B65,'Allokerad kvv'!$B$2:$AV$468,MATCH(E$2,'Allokerad kvv'!$B$2:$AV$2,0),FALSE),VLOOKUP($B65,'Justerad allokering'!$B$2:$AG$462,MATCH(E$2,'Justerad allokering'!$B$2:$AF$2,0),FALSE))</f>
        <v>0</v>
      </c>
      <c r="F65" s="28">
        <f>IF(ISERROR(1/VLOOKUP($B65,'Justerad allokering'!$B$2:$AG$462,MATCH(F$2,'Justerad allokering'!$B$2:$AF$2,0),FALSE)),VLOOKUP($B65,'Allokerad kvv'!$B$2:$AV$468,MATCH(F$2,'Allokerad kvv'!$B$2:$AV$2,0),FALSE),VLOOKUP($B65,'Justerad allokering'!$B$2:$AG$462,MATCH(F$2,'Justerad allokering'!$B$2:$AF$2,0),FALSE))</f>
        <v>0</v>
      </c>
      <c r="G65" s="28">
        <f>IF(ISERROR(1/VLOOKUP($B65,'Justerad allokering'!$B$2:$AG$462,MATCH(G$2,'Justerad allokering'!$B$2:$AF$2,0),FALSE)),VLOOKUP($B65,'Allokerad kvv'!$B$2:$AV$468,MATCH(G$2,'Allokerad kvv'!$B$2:$AV$2,0),FALSE),VLOOKUP($B65,'Justerad allokering'!$B$2:$AG$462,MATCH(G$2,'Justerad allokering'!$B$2:$AF$2,0),FALSE))</f>
        <v>0</v>
      </c>
      <c r="H65" s="28">
        <f>IF(ISERROR(1/VLOOKUP($B65,'Justerad allokering'!$B$2:$AG$462,MATCH(H$2,'Justerad allokering'!$B$2:$AF$2,0),FALSE)),VLOOKUP($B65,'Allokerad kvv'!$B$2:$AV$468,MATCH(H$2,'Allokerad kvv'!$B$2:$AV$2,0),FALSE),VLOOKUP($B65,'Justerad allokering'!$B$2:$AG$462,MATCH(H$2,'Justerad allokering'!$B$2:$AF$2,0),FALSE))</f>
        <v>0</v>
      </c>
      <c r="I65" s="28">
        <f>IF(ISERROR(1/VLOOKUP($B65,'Justerad allokering'!$B$2:$AG$462,MATCH(I$2,'Justerad allokering'!$B$2:$AF$2,0),FALSE)),VLOOKUP($B65,'Allokerad kvv'!$B$2:$AV$468,MATCH(I$2,'Allokerad kvv'!$B$2:$AV$2,0),FALSE),VLOOKUP($B65,'Justerad allokering'!$B$2:$AG$462,MATCH(I$2,'Justerad allokering'!$B$2:$AF$2,0),FALSE))</f>
        <v>0</v>
      </c>
      <c r="J65" s="28">
        <f>IF(ISERROR(1/VLOOKUP($B65,'Justerad allokering'!$B$2:$AG$462,MATCH(J$2,'Justerad allokering'!$B$2:$AF$2,0),FALSE)),VLOOKUP($B65,'Allokerad kvv'!$B$2:$AV$468,MATCH(J$2,'Allokerad kvv'!$B$2:$AV$2,0),FALSE),VLOOKUP($B65,'Justerad allokering'!$B$2:$AG$462,MATCH(J$2,'Justerad allokering'!$B$2:$AF$2,0),FALSE))</f>
        <v>0</v>
      </c>
      <c r="K65" s="28">
        <f>IF(ISERROR(1/VLOOKUP($B65,'Justerad allokering'!$B$2:$AG$462,MATCH(K$2,'Justerad allokering'!$B$2:$AF$2,0),FALSE)),VLOOKUP($B65,'Allokerad kvv'!$B$2:$AV$468,MATCH(K$2,'Allokerad kvv'!$B$2:$AV$2,0),FALSE),VLOOKUP($B65,'Justerad allokering'!$B$2:$AG$462,MATCH(K$2,'Justerad allokering'!$B$2:$AF$2,0),FALSE))</f>
        <v>0</v>
      </c>
      <c r="L65" s="28">
        <f>IF(ISERROR(1/VLOOKUP($B65,'Justerad allokering'!$B$2:$AG$462,MATCH(L$2,'Justerad allokering'!$B$2:$AF$2,0),FALSE)),VLOOKUP($B65,'Allokerad kvv'!$B$2:$AV$468,MATCH(L$2,'Allokerad kvv'!$B$2:$AV$2,0),FALSE),VLOOKUP($B65,'Justerad allokering'!$B$2:$AG$462,MATCH(L$2,'Justerad allokering'!$B$2:$AF$2,0),FALSE))</f>
        <v>0</v>
      </c>
      <c r="M65" s="28">
        <f>IF(ISERROR(1/VLOOKUP($B65,'Justerad allokering'!$B$2:$AG$462,MATCH(M$2,'Justerad allokering'!$B$2:$AF$2,0),FALSE)),VLOOKUP($B65,'Allokerad kvv'!$B$2:$AV$468,MATCH(M$2,'Allokerad kvv'!$B$2:$AV$2,0),FALSE),VLOOKUP($B65,'Justerad allokering'!$B$2:$AG$462,MATCH(M$2,'Justerad allokering'!$B$2:$AF$2,0),FALSE))</f>
        <v>0</v>
      </c>
      <c r="N65" s="28">
        <f>IF(ISERROR(1/VLOOKUP($B65,'Justerad allokering'!$B$2:$AG$462,MATCH(N$2,'Justerad allokering'!$B$2:$AF$2,0),FALSE)),VLOOKUP($B65,'Allokerad kvv'!$B$2:$AV$468,MATCH(N$2,'Allokerad kvv'!$B$2:$AV$2,0),FALSE),VLOOKUP($B65,'Justerad allokering'!$B$2:$AG$462,MATCH(N$2,'Justerad allokering'!$B$2:$AF$2,0),FALSE))</f>
        <v>0</v>
      </c>
      <c r="O65" s="28">
        <f>IF(ISERROR(1/VLOOKUP($B65,'Justerad allokering'!$B$2:$AG$462,MATCH(O$2,'Justerad allokering'!$B$2:$AF$2,0),FALSE)),VLOOKUP($B65,'Allokerad kvv'!$B$2:$AV$468,MATCH(O$2,'Allokerad kvv'!$B$2:$AV$2,0),FALSE),VLOOKUP($B65,'Justerad allokering'!$B$2:$AG$462,MATCH(O$2,'Justerad allokering'!$B$2:$AF$2,0),FALSE))</f>
        <v>0</v>
      </c>
      <c r="P65" s="28">
        <f>IF(ISERROR(1/VLOOKUP($B65,'Justerad allokering'!$B$2:$AG$462,MATCH(P$2,'Justerad allokering'!$B$2:$AF$2,0),FALSE)),VLOOKUP($B65,'Allokerad kvv'!$B$2:$AV$468,MATCH(P$2,'Allokerad kvv'!$B$2:$AV$2,0),FALSE),VLOOKUP($B65,'Justerad allokering'!$B$2:$AG$462,MATCH(P$2,'Justerad allokering'!$B$2:$AF$2,0),FALSE))</f>
        <v>0</v>
      </c>
      <c r="Q65" s="28">
        <f>IF(ISERROR(1/VLOOKUP($B65,'Justerad allokering'!$B$2:$AG$462,MATCH(Q$2,'Justerad allokering'!$B$2:$AF$2,0),FALSE)),VLOOKUP($B65,'Allokerad kvv'!$B$2:$AV$468,MATCH(Q$2,'Allokerad kvv'!$B$2:$AV$2,0),FALSE),VLOOKUP($B65,'Justerad allokering'!$B$2:$AG$462,MATCH(Q$2,'Justerad allokering'!$B$2:$AF$2,0),FALSE))</f>
        <v>0</v>
      </c>
      <c r="R65" s="28">
        <f>IF(ISERROR(1/VLOOKUP($B65,'Justerad allokering'!$B$2:$AG$462,MATCH(R$2,'Justerad allokering'!$B$2:$AF$2,0),FALSE)),VLOOKUP($B65,'Allokerad kvv'!$B$2:$AV$468,MATCH(R$2,'Allokerad kvv'!$B$2:$AV$2,0),FALSE),VLOOKUP($B65,'Justerad allokering'!$B$2:$AG$462,MATCH(R$2,'Justerad allokering'!$B$2:$AF$2,0),FALSE))</f>
        <v>0</v>
      </c>
      <c r="S65" s="28">
        <f>IF(ISERROR(1/VLOOKUP($B65,'Justerad allokering'!$B$2:$AG$462,MATCH(S$2,'Justerad allokering'!$B$2:$AF$2,0),FALSE)),VLOOKUP($B65,'Allokerad kvv'!$B$2:$AV$468,MATCH(S$2,'Allokerad kvv'!$B$2:$AV$2,0),FALSE),VLOOKUP($B65,'Justerad allokering'!$B$2:$AG$462,MATCH(S$2,'Justerad allokering'!$B$2:$AF$2,0),FALSE))</f>
        <v>0</v>
      </c>
      <c r="T65" s="28">
        <f>IF(ISERROR(1/VLOOKUP($B65,'Justerad allokering'!$B$2:$AG$462,MATCH(T$2,'Justerad allokering'!$B$2:$AF$2,0),FALSE)),VLOOKUP($B65,'Allokerad kvv'!$B$2:$AV$468,MATCH(T$2,'Allokerad kvv'!$B$2:$AV$2,0),FALSE),VLOOKUP($B65,'Justerad allokering'!$B$2:$AG$462,MATCH(T$2,'Justerad allokering'!$B$2:$AF$2,0),FALSE))</f>
        <v>0</v>
      </c>
      <c r="U65" s="28">
        <f>IF(ISERROR(1/VLOOKUP($B65,'Justerad allokering'!$B$2:$AG$462,MATCH(U$2,'Justerad allokering'!$B$2:$AF$2,0),FALSE)),VLOOKUP($B65,'Allokerad kvv'!$B$2:$AV$468,MATCH(U$2,'Allokerad kvv'!$B$2:$AV$2,0),FALSE),VLOOKUP($B65,'Justerad allokering'!$B$2:$AG$462,MATCH(U$2,'Justerad allokering'!$B$2:$AF$2,0),FALSE))</f>
        <v>0</v>
      </c>
      <c r="V65" s="28">
        <f>IF(ISERROR(1/VLOOKUP($B65,'Justerad allokering'!$B$2:$AG$462,MATCH(V$2,'Justerad allokering'!$B$2:$AF$2,0),FALSE)),VLOOKUP($B65,'Allokerad kvv'!$B$2:$AV$468,MATCH(V$2,'Allokerad kvv'!$B$2:$AV$2,0),FALSE),VLOOKUP($B65,'Justerad allokering'!$B$2:$AG$462,MATCH(V$2,'Justerad allokering'!$B$2:$AF$2,0),FALSE))</f>
        <v>0</v>
      </c>
      <c r="W65" s="28">
        <f>IF(ISERROR(1/VLOOKUP($B65,'Justerad allokering'!$B$2:$AG$462,MATCH(W$2,'Justerad allokering'!$B$2:$AF$2,0),FALSE)),VLOOKUP($B65,'Allokerad kvv'!$B$2:$AV$468,MATCH(W$2,'Allokerad kvv'!$B$2:$AV$2,0),FALSE),VLOOKUP($B65,'Justerad allokering'!$B$2:$AG$462,MATCH(W$2,'Justerad allokering'!$B$2:$AF$2,0),FALSE))</f>
        <v>0</v>
      </c>
      <c r="X65" s="28">
        <f>IF(ISERROR(1/VLOOKUP($B65,'Justerad allokering'!$B$2:$AG$462,MATCH(X$2,'Justerad allokering'!$B$2:$AF$2,0),FALSE)),VLOOKUP($B65,'Allokerad kvv'!$B$2:$AV$468,MATCH(X$2,'Allokerad kvv'!$B$2:$AV$2,0),FALSE),VLOOKUP($B65,'Justerad allokering'!$B$2:$AG$462,MATCH(X$2,'Justerad allokering'!$B$2:$AF$2,0),FALSE))</f>
        <v>0</v>
      </c>
      <c r="Y65" s="28">
        <f>IF(ISERROR(1/VLOOKUP($B65,'Justerad allokering'!$B$2:$AG$462,MATCH(Y$2,'Justerad allokering'!$B$2:$AF$2,0),FALSE)),VLOOKUP($B65,'Allokerad kvv'!$B$2:$AV$468,MATCH(Y$2,'Allokerad kvv'!$B$2:$AV$2,0),FALSE),VLOOKUP($B65,'Justerad allokering'!$B$2:$AG$462,MATCH(Y$2,'Justerad allokering'!$B$2:$AF$2,0),FALSE))</f>
        <v>0</v>
      </c>
      <c r="Z65" s="28">
        <f>IF(ISERROR(1/VLOOKUP($B65,'Justerad allokering'!$B$2:$AG$462,MATCH(Z$2,'Justerad allokering'!$B$2:$AF$2,0),FALSE)),VLOOKUP($B65,'Allokerad kvv'!$B$2:$AV$468,MATCH(Z$2,'Allokerad kvv'!$B$2:$AV$2,0),FALSE),VLOOKUP($B65,'Justerad allokering'!$B$2:$AG$462,MATCH(Z$2,'Justerad allokering'!$B$2:$AF$2,0),FALSE))</f>
        <v>0</v>
      </c>
      <c r="AA65" s="28"/>
      <c r="AB65" s="28"/>
      <c r="AE65">
        <f t="shared" si="0"/>
        <v>0</v>
      </c>
      <c r="AG65">
        <f t="shared" si="1"/>
        <v>0</v>
      </c>
      <c r="AH65">
        <f t="shared" si="2"/>
        <v>0</v>
      </c>
      <c r="AI65" s="55" t="str">
        <f>IF(AH65=0,"",AH65/VLOOKUP(B65,Kraftvärmeprod!$B$1:$BC$480,MATCH("Summa tillförd energi exklusive rökgaskondensering",Kraftvärmeprod!$B$1:$BC$1,0),FALSE))</f>
        <v/>
      </c>
    </row>
    <row r="66" spans="1:35" x14ac:dyDescent="0.35">
      <c r="A66" s="28" t="s">
        <v>80</v>
      </c>
      <c r="B66" s="28" t="s">
        <v>93</v>
      </c>
      <c r="C66" s="28">
        <f>IF(ISERROR(1/VLOOKUP($B66,'Justerad allokering'!$B$2:$AG$462,MATCH(C$2,'Justerad allokering'!$B$2:$AF$2,0),FALSE)),VLOOKUP($B66,'Allokerad kvv'!$B$2:$AV$468,MATCH(C$2,'Allokerad kvv'!$B$2:$AV$2,0),FALSE),VLOOKUP($B66,'Justerad allokering'!$B$2:$AG$462,MATCH(C$2,'Justerad allokering'!$B$2:$AF$2,0),FALSE))</f>
        <v>0</v>
      </c>
      <c r="D66" s="28">
        <f>IF(ISERROR(1/VLOOKUP($B66,'Justerad allokering'!$B$2:$AG$462,MATCH(D$2,'Justerad allokering'!$B$2:$AF$2,0),FALSE)),VLOOKUP($B66,'Allokerad kvv'!$B$2:$AV$468,MATCH(D$2,'Allokerad kvv'!$B$2:$AV$2,0),FALSE),VLOOKUP($B66,'Justerad allokering'!$B$2:$AG$462,MATCH(D$2,'Justerad allokering'!$B$2:$AF$2,0),FALSE))</f>
        <v>0</v>
      </c>
      <c r="E66" s="28">
        <f>IF(ISERROR(1/VLOOKUP($B66,'Justerad allokering'!$B$2:$AG$462,MATCH(E$2,'Justerad allokering'!$B$2:$AF$2,0),FALSE)),VLOOKUP($B66,'Allokerad kvv'!$B$2:$AV$468,MATCH(E$2,'Allokerad kvv'!$B$2:$AV$2,0),FALSE),VLOOKUP($B66,'Justerad allokering'!$B$2:$AG$462,MATCH(E$2,'Justerad allokering'!$B$2:$AF$2,0),FALSE))</f>
        <v>70.073599999999999</v>
      </c>
      <c r="F66" s="28">
        <f>IF(ISERROR(1/VLOOKUP($B66,'Justerad allokering'!$B$2:$AG$462,MATCH(F$2,'Justerad allokering'!$B$2:$AF$2,0),FALSE)),VLOOKUP($B66,'Allokerad kvv'!$B$2:$AV$468,MATCH(F$2,'Allokerad kvv'!$B$2:$AV$2,0),FALSE),VLOOKUP($B66,'Justerad allokering'!$B$2:$AG$462,MATCH(F$2,'Justerad allokering'!$B$2:$AF$2,0),FALSE))</f>
        <v>0</v>
      </c>
      <c r="G66" s="28">
        <f>IF(ISERROR(1/VLOOKUP($B66,'Justerad allokering'!$B$2:$AG$462,MATCH(G$2,'Justerad allokering'!$B$2:$AF$2,0),FALSE)),VLOOKUP($B66,'Allokerad kvv'!$B$2:$AV$468,MATCH(G$2,'Allokerad kvv'!$B$2:$AV$2,0),FALSE),VLOOKUP($B66,'Justerad allokering'!$B$2:$AG$462,MATCH(G$2,'Justerad allokering'!$B$2:$AF$2,0),FALSE))</f>
        <v>0.68169400000000002</v>
      </c>
      <c r="H66" s="28">
        <f>IF(ISERROR(1/VLOOKUP($B66,'Justerad allokering'!$B$2:$AG$462,MATCH(H$2,'Justerad allokering'!$B$2:$AF$2,0),FALSE)),VLOOKUP($B66,'Allokerad kvv'!$B$2:$AV$468,MATCH(H$2,'Allokerad kvv'!$B$2:$AV$2,0),FALSE),VLOOKUP($B66,'Justerad allokering'!$B$2:$AG$462,MATCH(H$2,'Justerad allokering'!$B$2:$AF$2,0),FALSE))</f>
        <v>0</v>
      </c>
      <c r="I66" s="28">
        <f>IF(ISERROR(1/VLOOKUP($B66,'Justerad allokering'!$B$2:$AG$462,MATCH(I$2,'Justerad allokering'!$B$2:$AF$2,0),FALSE)),VLOOKUP($B66,'Allokerad kvv'!$B$2:$AV$468,MATCH(I$2,'Allokerad kvv'!$B$2:$AV$2,0),FALSE),VLOOKUP($B66,'Justerad allokering'!$B$2:$AG$462,MATCH(I$2,'Justerad allokering'!$B$2:$AF$2,0),FALSE))</f>
        <v>36.433700000000002</v>
      </c>
      <c r="J66" s="28">
        <f>IF(ISERROR(1/VLOOKUP($B66,'Justerad allokering'!$B$2:$AG$462,MATCH(J$2,'Justerad allokering'!$B$2:$AF$2,0),FALSE)),VLOOKUP($B66,'Allokerad kvv'!$B$2:$AV$468,MATCH(J$2,'Allokerad kvv'!$B$2:$AV$2,0),FALSE),VLOOKUP($B66,'Justerad allokering'!$B$2:$AG$462,MATCH(J$2,'Justerad allokering'!$B$2:$AF$2,0),FALSE))</f>
        <v>116.273</v>
      </c>
      <c r="K66" s="28">
        <f>IF(ISERROR(1/VLOOKUP($B66,'Justerad allokering'!$B$2:$AG$462,MATCH(K$2,'Justerad allokering'!$B$2:$AF$2,0),FALSE)),VLOOKUP($B66,'Allokerad kvv'!$B$2:$AV$468,MATCH(K$2,'Allokerad kvv'!$B$2:$AV$2,0),FALSE),VLOOKUP($B66,'Justerad allokering'!$B$2:$AG$462,MATCH(K$2,'Justerad allokering'!$B$2:$AF$2,0),FALSE))</f>
        <v>20.634499999999999</v>
      </c>
      <c r="L66" s="28">
        <f>IF(ISERROR(1/VLOOKUP($B66,'Justerad allokering'!$B$2:$AG$462,MATCH(L$2,'Justerad allokering'!$B$2:$AF$2,0),FALSE)),VLOOKUP($B66,'Allokerad kvv'!$B$2:$AV$468,MATCH(L$2,'Allokerad kvv'!$B$2:$AV$2,0),FALSE),VLOOKUP($B66,'Justerad allokering'!$B$2:$AG$462,MATCH(L$2,'Justerad allokering'!$B$2:$AF$2,0),FALSE))</f>
        <v>0</v>
      </c>
      <c r="M66" s="28">
        <f>IF(ISERROR(1/VLOOKUP($B66,'Justerad allokering'!$B$2:$AG$462,MATCH(M$2,'Justerad allokering'!$B$2:$AF$2,0),FALSE)),VLOOKUP($B66,'Allokerad kvv'!$B$2:$AV$468,MATCH(M$2,'Allokerad kvv'!$B$2:$AV$2,0),FALSE),VLOOKUP($B66,'Justerad allokering'!$B$2:$AG$462,MATCH(M$2,'Justerad allokering'!$B$2:$AF$2,0),FALSE))</f>
        <v>83.472899999999996</v>
      </c>
      <c r="N66" s="28">
        <f>IF(ISERROR(1/VLOOKUP($B66,'Justerad allokering'!$B$2:$AG$462,MATCH(N$2,'Justerad allokering'!$B$2:$AF$2,0),FALSE)),VLOOKUP($B66,'Allokerad kvv'!$B$2:$AV$468,MATCH(N$2,'Allokerad kvv'!$B$2:$AV$2,0),FALSE),VLOOKUP($B66,'Justerad allokering'!$B$2:$AG$462,MATCH(N$2,'Justerad allokering'!$B$2:$AF$2,0),FALSE))</f>
        <v>143.12100000000001</v>
      </c>
      <c r="O66" s="28">
        <f>IF(ISERROR(1/VLOOKUP($B66,'Justerad allokering'!$B$2:$AG$462,MATCH(O$2,'Justerad allokering'!$B$2:$AF$2,0),FALSE)),VLOOKUP($B66,'Allokerad kvv'!$B$2:$AV$468,MATCH(O$2,'Allokerad kvv'!$B$2:$AV$2,0),FALSE),VLOOKUP($B66,'Justerad allokering'!$B$2:$AG$462,MATCH(O$2,'Justerad allokering'!$B$2:$AF$2,0),FALSE))</f>
        <v>76.617800000000003</v>
      </c>
      <c r="P66" s="28">
        <f>IF(ISERROR(1/VLOOKUP($B66,'Justerad allokering'!$B$2:$AG$462,MATCH(P$2,'Justerad allokering'!$B$2:$AF$2,0),FALSE)),VLOOKUP($B66,'Allokerad kvv'!$B$2:$AV$468,MATCH(P$2,'Allokerad kvv'!$B$2:$AV$2,0),FALSE),VLOOKUP($B66,'Justerad allokering'!$B$2:$AG$462,MATCH(P$2,'Justerad allokering'!$B$2:$AF$2,0),FALSE))</f>
        <v>33.062600000000003</v>
      </c>
      <c r="Q66" s="28">
        <f>IF(ISERROR(1/VLOOKUP($B66,'Justerad allokering'!$B$2:$AG$462,MATCH(Q$2,'Justerad allokering'!$B$2:$AF$2,0),FALSE)),VLOOKUP($B66,'Allokerad kvv'!$B$2:$AV$468,MATCH(Q$2,'Allokerad kvv'!$B$2:$AV$2,0),FALSE),VLOOKUP($B66,'Justerad allokering'!$B$2:$AG$462,MATCH(Q$2,'Justerad allokering'!$B$2:$AF$2,0),FALSE))</f>
        <v>4.4050099999999999</v>
      </c>
      <c r="R66" s="28">
        <f>IF(ISERROR(1/VLOOKUP($B66,'Justerad allokering'!$B$2:$AG$462,MATCH(R$2,'Justerad allokering'!$B$2:$AF$2,0),FALSE)),VLOOKUP($B66,'Allokerad kvv'!$B$2:$AV$468,MATCH(R$2,'Allokerad kvv'!$B$2:$AV$2,0),FALSE),VLOOKUP($B66,'Justerad allokering'!$B$2:$AG$462,MATCH(R$2,'Justerad allokering'!$B$2:$AF$2,0),FALSE))</f>
        <v>0</v>
      </c>
      <c r="S66" s="28">
        <f>IF(ISERROR(1/VLOOKUP($B66,'Justerad allokering'!$B$2:$AG$462,MATCH(S$2,'Justerad allokering'!$B$2:$AF$2,0),FALSE)),VLOOKUP($B66,'Allokerad kvv'!$B$2:$AV$468,MATCH(S$2,'Allokerad kvv'!$B$2:$AV$2,0),FALSE),VLOOKUP($B66,'Justerad allokering'!$B$2:$AG$462,MATCH(S$2,'Justerad allokering'!$B$2:$AF$2,0),FALSE))</f>
        <v>82.3857</v>
      </c>
      <c r="T66" s="28">
        <f>IF(ISERROR(1/VLOOKUP($B66,'Justerad allokering'!$B$2:$AG$462,MATCH(T$2,'Justerad allokering'!$B$2:$AF$2,0),FALSE)),VLOOKUP($B66,'Allokerad kvv'!$B$2:$AV$468,MATCH(T$2,'Allokerad kvv'!$B$2:$AV$2,0),FALSE),VLOOKUP($B66,'Justerad allokering'!$B$2:$AG$462,MATCH(T$2,'Justerad allokering'!$B$2:$AF$2,0),FALSE))</f>
        <v>0</v>
      </c>
      <c r="U66" s="28">
        <f>IF(ISERROR(1/VLOOKUP($B66,'Justerad allokering'!$B$2:$AG$462,MATCH(U$2,'Justerad allokering'!$B$2:$AF$2,0),FALSE)),VLOOKUP($B66,'Allokerad kvv'!$B$2:$AV$468,MATCH(U$2,'Allokerad kvv'!$B$2:$AV$2,0),FALSE),VLOOKUP($B66,'Justerad allokering'!$B$2:$AG$462,MATCH(U$2,'Justerad allokering'!$B$2:$AF$2,0),FALSE))</f>
        <v>0</v>
      </c>
      <c r="V66" s="28">
        <f>IF(ISERROR(1/VLOOKUP($B66,'Justerad allokering'!$B$2:$AG$462,MATCH(V$2,'Justerad allokering'!$B$2:$AF$2,0),FALSE)),VLOOKUP($B66,'Allokerad kvv'!$B$2:$AV$468,MATCH(V$2,'Allokerad kvv'!$B$2:$AV$2,0),FALSE),VLOOKUP($B66,'Justerad allokering'!$B$2:$AG$462,MATCH(V$2,'Justerad allokering'!$B$2:$AF$2,0),FALSE))</f>
        <v>0</v>
      </c>
      <c r="W66" s="28">
        <f>IF(ISERROR(1/VLOOKUP($B66,'Justerad allokering'!$B$2:$AG$462,MATCH(W$2,'Justerad allokering'!$B$2:$AF$2,0),FALSE)),VLOOKUP($B66,'Allokerad kvv'!$B$2:$AV$468,MATCH(W$2,'Allokerad kvv'!$B$2:$AV$2,0),FALSE),VLOOKUP($B66,'Justerad allokering'!$B$2:$AG$462,MATCH(W$2,'Justerad allokering'!$B$2:$AF$2,0),FALSE))</f>
        <v>0</v>
      </c>
      <c r="X66" s="28">
        <f>IF(ISERROR(1/VLOOKUP($B66,'Justerad allokering'!$B$2:$AG$462,MATCH(X$2,'Justerad allokering'!$B$2:$AF$2,0),FALSE)),VLOOKUP($B66,'Allokerad kvv'!$B$2:$AV$468,MATCH(X$2,'Allokerad kvv'!$B$2:$AV$2,0),FALSE),VLOOKUP($B66,'Justerad allokering'!$B$2:$AG$462,MATCH(X$2,'Justerad allokering'!$B$2:$AF$2,0),FALSE))</f>
        <v>0</v>
      </c>
      <c r="Y66" s="28">
        <f>IF(ISERROR(1/VLOOKUP($B66,'Justerad allokering'!$B$2:$AG$462,MATCH(Y$2,'Justerad allokering'!$B$2:$AF$2,0),FALSE)),VLOOKUP($B66,'Allokerad kvv'!$B$2:$AV$468,MATCH(Y$2,'Allokerad kvv'!$B$2:$AV$2,0),FALSE),VLOOKUP($B66,'Justerad allokering'!$B$2:$AG$462,MATCH(Y$2,'Justerad allokering'!$B$2:$AF$2,0),FALSE))</f>
        <v>0</v>
      </c>
      <c r="Z66" s="28">
        <f>IF(ISERROR(1/VLOOKUP($B66,'Justerad allokering'!$B$2:$AG$462,MATCH(Z$2,'Justerad allokering'!$B$2:$AF$2,0),FALSE)),VLOOKUP($B66,'Allokerad kvv'!$B$2:$AV$468,MATCH(Z$2,'Allokerad kvv'!$B$2:$AV$2,0),FALSE),VLOOKUP($B66,'Justerad allokering'!$B$2:$AG$462,MATCH(Z$2,'Justerad allokering'!$B$2:$AF$2,0),FALSE))</f>
        <v>0</v>
      </c>
      <c r="AA66" s="28"/>
      <c r="AB66" s="28"/>
      <c r="AE66">
        <f t="shared" si="0"/>
        <v>667.16150399999992</v>
      </c>
      <c r="AG66">
        <f t="shared" si="1"/>
        <v>646.52700399999992</v>
      </c>
      <c r="AH66">
        <f t="shared" si="2"/>
        <v>503.40600399999994</v>
      </c>
      <c r="AI66" s="55">
        <f>IF(AH66=0,"",AH66/VLOOKUP(B66,Kraftvärmeprod!$B$1:$BC$480,MATCH("Summa tillförd energi exklusive rökgaskondensering",Kraftvärmeprod!$B$1:$BC$1,0),FALSE))</f>
        <v>0.58760991757917869</v>
      </c>
    </row>
    <row r="67" spans="1:35" x14ac:dyDescent="0.35">
      <c r="A67" s="28" t="s">
        <v>80</v>
      </c>
      <c r="B67" s="28" t="s">
        <v>94</v>
      </c>
      <c r="C67" s="28">
        <f>IF(ISERROR(1/VLOOKUP($B67,'Justerad allokering'!$B$2:$AG$462,MATCH(C$2,'Justerad allokering'!$B$2:$AF$2,0),FALSE)),VLOOKUP($B67,'Allokerad kvv'!$B$2:$AV$468,MATCH(C$2,'Allokerad kvv'!$B$2:$AV$2,0),FALSE),VLOOKUP($B67,'Justerad allokering'!$B$2:$AG$462,MATCH(C$2,'Justerad allokering'!$B$2:$AF$2,0),FALSE))</f>
        <v>0</v>
      </c>
      <c r="D67" s="28">
        <f>IF(ISERROR(1/VLOOKUP($B67,'Justerad allokering'!$B$2:$AG$462,MATCH(D$2,'Justerad allokering'!$B$2:$AF$2,0),FALSE)),VLOOKUP($B67,'Allokerad kvv'!$B$2:$AV$468,MATCH(D$2,'Allokerad kvv'!$B$2:$AV$2,0),FALSE),VLOOKUP($B67,'Justerad allokering'!$B$2:$AG$462,MATCH(D$2,'Justerad allokering'!$B$2:$AF$2,0),FALSE))</f>
        <v>0</v>
      </c>
      <c r="E67" s="28">
        <f>IF(ISERROR(1/VLOOKUP($B67,'Justerad allokering'!$B$2:$AG$462,MATCH(E$2,'Justerad allokering'!$B$2:$AF$2,0),FALSE)),VLOOKUP($B67,'Allokerad kvv'!$B$2:$AV$468,MATCH(E$2,'Allokerad kvv'!$B$2:$AV$2,0),FALSE),VLOOKUP($B67,'Justerad allokering'!$B$2:$AG$462,MATCH(E$2,'Justerad allokering'!$B$2:$AF$2,0),FALSE))</f>
        <v>0</v>
      </c>
      <c r="F67" s="28">
        <f>IF(ISERROR(1/VLOOKUP($B67,'Justerad allokering'!$B$2:$AG$462,MATCH(F$2,'Justerad allokering'!$B$2:$AF$2,0),FALSE)),VLOOKUP($B67,'Allokerad kvv'!$B$2:$AV$468,MATCH(F$2,'Allokerad kvv'!$B$2:$AV$2,0),FALSE),VLOOKUP($B67,'Justerad allokering'!$B$2:$AG$462,MATCH(F$2,'Justerad allokering'!$B$2:$AF$2,0),FALSE))</f>
        <v>0</v>
      </c>
      <c r="G67" s="28">
        <f>IF(ISERROR(1/VLOOKUP($B67,'Justerad allokering'!$B$2:$AG$462,MATCH(G$2,'Justerad allokering'!$B$2:$AF$2,0),FALSE)),VLOOKUP($B67,'Allokerad kvv'!$B$2:$AV$468,MATCH(G$2,'Allokerad kvv'!$B$2:$AV$2,0),FALSE),VLOOKUP($B67,'Justerad allokering'!$B$2:$AG$462,MATCH(G$2,'Justerad allokering'!$B$2:$AF$2,0),FALSE))</f>
        <v>0</v>
      </c>
      <c r="H67" s="28">
        <f>IF(ISERROR(1/VLOOKUP($B67,'Justerad allokering'!$B$2:$AG$462,MATCH(H$2,'Justerad allokering'!$B$2:$AF$2,0),FALSE)),VLOOKUP($B67,'Allokerad kvv'!$B$2:$AV$468,MATCH(H$2,'Allokerad kvv'!$B$2:$AV$2,0),FALSE),VLOOKUP($B67,'Justerad allokering'!$B$2:$AG$462,MATCH(H$2,'Justerad allokering'!$B$2:$AF$2,0),FALSE))</f>
        <v>0</v>
      </c>
      <c r="I67" s="28">
        <f>IF(ISERROR(1/VLOOKUP($B67,'Justerad allokering'!$B$2:$AG$462,MATCH(I$2,'Justerad allokering'!$B$2:$AF$2,0),FALSE)),VLOOKUP($B67,'Allokerad kvv'!$B$2:$AV$468,MATCH(I$2,'Allokerad kvv'!$B$2:$AV$2,0),FALSE),VLOOKUP($B67,'Justerad allokering'!$B$2:$AG$462,MATCH(I$2,'Justerad allokering'!$B$2:$AF$2,0),FALSE))</f>
        <v>0</v>
      </c>
      <c r="J67" s="28">
        <f>IF(ISERROR(1/VLOOKUP($B67,'Justerad allokering'!$B$2:$AG$462,MATCH(J$2,'Justerad allokering'!$B$2:$AF$2,0),FALSE)),VLOOKUP($B67,'Allokerad kvv'!$B$2:$AV$468,MATCH(J$2,'Allokerad kvv'!$B$2:$AV$2,0),FALSE),VLOOKUP($B67,'Justerad allokering'!$B$2:$AG$462,MATCH(J$2,'Justerad allokering'!$B$2:$AF$2,0),FALSE))</f>
        <v>0</v>
      </c>
      <c r="K67" s="28">
        <f>IF(ISERROR(1/VLOOKUP($B67,'Justerad allokering'!$B$2:$AG$462,MATCH(K$2,'Justerad allokering'!$B$2:$AF$2,0),FALSE)),VLOOKUP($B67,'Allokerad kvv'!$B$2:$AV$468,MATCH(K$2,'Allokerad kvv'!$B$2:$AV$2,0),FALSE),VLOOKUP($B67,'Justerad allokering'!$B$2:$AG$462,MATCH(K$2,'Justerad allokering'!$B$2:$AF$2,0),FALSE))</f>
        <v>0</v>
      </c>
      <c r="L67" s="28">
        <f>IF(ISERROR(1/VLOOKUP($B67,'Justerad allokering'!$B$2:$AG$462,MATCH(L$2,'Justerad allokering'!$B$2:$AF$2,0),FALSE)),VLOOKUP($B67,'Allokerad kvv'!$B$2:$AV$468,MATCH(L$2,'Allokerad kvv'!$B$2:$AV$2,0),FALSE),VLOOKUP($B67,'Justerad allokering'!$B$2:$AG$462,MATCH(L$2,'Justerad allokering'!$B$2:$AF$2,0),FALSE))</f>
        <v>0</v>
      </c>
      <c r="M67" s="28">
        <f>IF(ISERROR(1/VLOOKUP($B67,'Justerad allokering'!$B$2:$AG$462,MATCH(M$2,'Justerad allokering'!$B$2:$AF$2,0),FALSE)),VLOOKUP($B67,'Allokerad kvv'!$B$2:$AV$468,MATCH(M$2,'Allokerad kvv'!$B$2:$AV$2,0),FALSE),VLOOKUP($B67,'Justerad allokering'!$B$2:$AG$462,MATCH(M$2,'Justerad allokering'!$B$2:$AF$2,0),FALSE))</f>
        <v>0</v>
      </c>
      <c r="N67" s="28">
        <f>IF(ISERROR(1/VLOOKUP($B67,'Justerad allokering'!$B$2:$AG$462,MATCH(N$2,'Justerad allokering'!$B$2:$AF$2,0),FALSE)),VLOOKUP($B67,'Allokerad kvv'!$B$2:$AV$468,MATCH(N$2,'Allokerad kvv'!$B$2:$AV$2,0),FALSE),VLOOKUP($B67,'Justerad allokering'!$B$2:$AG$462,MATCH(N$2,'Justerad allokering'!$B$2:$AF$2,0),FALSE))</f>
        <v>0</v>
      </c>
      <c r="O67" s="28">
        <f>IF(ISERROR(1/VLOOKUP($B67,'Justerad allokering'!$B$2:$AG$462,MATCH(O$2,'Justerad allokering'!$B$2:$AF$2,0),FALSE)),VLOOKUP($B67,'Allokerad kvv'!$B$2:$AV$468,MATCH(O$2,'Allokerad kvv'!$B$2:$AV$2,0),FALSE),VLOOKUP($B67,'Justerad allokering'!$B$2:$AG$462,MATCH(O$2,'Justerad allokering'!$B$2:$AF$2,0),FALSE))</f>
        <v>0</v>
      </c>
      <c r="P67" s="28">
        <f>IF(ISERROR(1/VLOOKUP($B67,'Justerad allokering'!$B$2:$AG$462,MATCH(P$2,'Justerad allokering'!$B$2:$AF$2,0),FALSE)),VLOOKUP($B67,'Allokerad kvv'!$B$2:$AV$468,MATCH(P$2,'Allokerad kvv'!$B$2:$AV$2,0),FALSE),VLOOKUP($B67,'Justerad allokering'!$B$2:$AG$462,MATCH(P$2,'Justerad allokering'!$B$2:$AF$2,0),FALSE))</f>
        <v>0</v>
      </c>
      <c r="Q67" s="28">
        <f>IF(ISERROR(1/VLOOKUP($B67,'Justerad allokering'!$B$2:$AG$462,MATCH(Q$2,'Justerad allokering'!$B$2:$AF$2,0),FALSE)),VLOOKUP($B67,'Allokerad kvv'!$B$2:$AV$468,MATCH(Q$2,'Allokerad kvv'!$B$2:$AV$2,0),FALSE),VLOOKUP($B67,'Justerad allokering'!$B$2:$AG$462,MATCH(Q$2,'Justerad allokering'!$B$2:$AF$2,0),FALSE))</f>
        <v>0</v>
      </c>
      <c r="R67" s="28">
        <f>IF(ISERROR(1/VLOOKUP($B67,'Justerad allokering'!$B$2:$AG$462,MATCH(R$2,'Justerad allokering'!$B$2:$AF$2,0),FALSE)),VLOOKUP($B67,'Allokerad kvv'!$B$2:$AV$468,MATCH(R$2,'Allokerad kvv'!$B$2:$AV$2,0),FALSE),VLOOKUP($B67,'Justerad allokering'!$B$2:$AG$462,MATCH(R$2,'Justerad allokering'!$B$2:$AF$2,0),FALSE))</f>
        <v>0</v>
      </c>
      <c r="S67" s="28">
        <f>IF(ISERROR(1/VLOOKUP($B67,'Justerad allokering'!$B$2:$AG$462,MATCH(S$2,'Justerad allokering'!$B$2:$AF$2,0),FALSE)),VLOOKUP($B67,'Allokerad kvv'!$B$2:$AV$468,MATCH(S$2,'Allokerad kvv'!$B$2:$AV$2,0),FALSE),VLOOKUP($B67,'Justerad allokering'!$B$2:$AG$462,MATCH(S$2,'Justerad allokering'!$B$2:$AF$2,0),FALSE))</f>
        <v>0</v>
      </c>
      <c r="T67" s="28">
        <f>IF(ISERROR(1/VLOOKUP($B67,'Justerad allokering'!$B$2:$AG$462,MATCH(T$2,'Justerad allokering'!$B$2:$AF$2,0),FALSE)),VLOOKUP($B67,'Allokerad kvv'!$B$2:$AV$468,MATCH(T$2,'Allokerad kvv'!$B$2:$AV$2,0),FALSE),VLOOKUP($B67,'Justerad allokering'!$B$2:$AG$462,MATCH(T$2,'Justerad allokering'!$B$2:$AF$2,0),FALSE))</f>
        <v>0</v>
      </c>
      <c r="U67" s="28">
        <f>IF(ISERROR(1/VLOOKUP($B67,'Justerad allokering'!$B$2:$AG$462,MATCH(U$2,'Justerad allokering'!$B$2:$AF$2,0),FALSE)),VLOOKUP($B67,'Allokerad kvv'!$B$2:$AV$468,MATCH(U$2,'Allokerad kvv'!$B$2:$AV$2,0),FALSE),VLOOKUP($B67,'Justerad allokering'!$B$2:$AG$462,MATCH(U$2,'Justerad allokering'!$B$2:$AF$2,0),FALSE))</f>
        <v>0</v>
      </c>
      <c r="V67" s="28">
        <f>IF(ISERROR(1/VLOOKUP($B67,'Justerad allokering'!$B$2:$AG$462,MATCH(V$2,'Justerad allokering'!$B$2:$AF$2,0),FALSE)),VLOOKUP($B67,'Allokerad kvv'!$B$2:$AV$468,MATCH(V$2,'Allokerad kvv'!$B$2:$AV$2,0),FALSE),VLOOKUP($B67,'Justerad allokering'!$B$2:$AG$462,MATCH(V$2,'Justerad allokering'!$B$2:$AF$2,0),FALSE))</f>
        <v>0</v>
      </c>
      <c r="W67" s="28">
        <f>IF(ISERROR(1/VLOOKUP($B67,'Justerad allokering'!$B$2:$AG$462,MATCH(W$2,'Justerad allokering'!$B$2:$AF$2,0),FALSE)),VLOOKUP($B67,'Allokerad kvv'!$B$2:$AV$468,MATCH(W$2,'Allokerad kvv'!$B$2:$AV$2,0),FALSE),VLOOKUP($B67,'Justerad allokering'!$B$2:$AG$462,MATCH(W$2,'Justerad allokering'!$B$2:$AF$2,0),FALSE))</f>
        <v>0</v>
      </c>
      <c r="X67" s="28">
        <f>IF(ISERROR(1/VLOOKUP($B67,'Justerad allokering'!$B$2:$AG$462,MATCH(X$2,'Justerad allokering'!$B$2:$AF$2,0),FALSE)),VLOOKUP($B67,'Allokerad kvv'!$B$2:$AV$468,MATCH(X$2,'Allokerad kvv'!$B$2:$AV$2,0),FALSE),VLOOKUP($B67,'Justerad allokering'!$B$2:$AG$462,MATCH(X$2,'Justerad allokering'!$B$2:$AF$2,0),FALSE))</f>
        <v>0</v>
      </c>
      <c r="Y67" s="28">
        <f>IF(ISERROR(1/VLOOKUP($B67,'Justerad allokering'!$B$2:$AG$462,MATCH(Y$2,'Justerad allokering'!$B$2:$AF$2,0),FALSE)),VLOOKUP($B67,'Allokerad kvv'!$B$2:$AV$468,MATCH(Y$2,'Allokerad kvv'!$B$2:$AV$2,0),FALSE),VLOOKUP($B67,'Justerad allokering'!$B$2:$AG$462,MATCH(Y$2,'Justerad allokering'!$B$2:$AF$2,0),FALSE))</f>
        <v>0</v>
      </c>
      <c r="Z67" s="28">
        <f>IF(ISERROR(1/VLOOKUP($B67,'Justerad allokering'!$B$2:$AG$462,MATCH(Z$2,'Justerad allokering'!$B$2:$AF$2,0),FALSE)),VLOOKUP($B67,'Allokerad kvv'!$B$2:$AV$468,MATCH(Z$2,'Allokerad kvv'!$B$2:$AV$2,0),FALSE),VLOOKUP($B67,'Justerad allokering'!$B$2:$AG$462,MATCH(Z$2,'Justerad allokering'!$B$2:$AF$2,0),FALSE))</f>
        <v>0</v>
      </c>
      <c r="AA67" s="28"/>
      <c r="AB67" s="28"/>
      <c r="AE67">
        <f t="shared" si="0"/>
        <v>0</v>
      </c>
      <c r="AG67">
        <f t="shared" si="1"/>
        <v>0</v>
      </c>
      <c r="AH67">
        <f t="shared" si="2"/>
        <v>0</v>
      </c>
      <c r="AI67" s="55" t="str">
        <f>IF(AH67=0,"",AH67/VLOOKUP(B67,Kraftvärmeprod!$B$1:$BC$480,MATCH("Summa tillförd energi exklusive rökgaskondensering",Kraftvärmeprod!$B$1:$BC$1,0),FALSE))</f>
        <v/>
      </c>
    </row>
    <row r="68" spans="1:35" x14ac:dyDescent="0.35">
      <c r="A68" s="28" t="s">
        <v>80</v>
      </c>
      <c r="B68" s="28" t="s">
        <v>95</v>
      </c>
      <c r="C68" s="28">
        <f>IF(ISERROR(1/VLOOKUP($B68,'Justerad allokering'!$B$2:$AG$462,MATCH(C$2,'Justerad allokering'!$B$2:$AF$2,0),FALSE)),VLOOKUP($B68,'Allokerad kvv'!$B$2:$AV$468,MATCH(C$2,'Allokerad kvv'!$B$2:$AV$2,0),FALSE),VLOOKUP($B68,'Justerad allokering'!$B$2:$AG$462,MATCH(C$2,'Justerad allokering'!$B$2:$AF$2,0),FALSE))</f>
        <v>0</v>
      </c>
      <c r="D68" s="28">
        <f>IF(ISERROR(1/VLOOKUP($B68,'Justerad allokering'!$B$2:$AG$462,MATCH(D$2,'Justerad allokering'!$B$2:$AF$2,0),FALSE)),VLOOKUP($B68,'Allokerad kvv'!$B$2:$AV$468,MATCH(D$2,'Allokerad kvv'!$B$2:$AV$2,0),FALSE),VLOOKUP($B68,'Justerad allokering'!$B$2:$AG$462,MATCH(D$2,'Justerad allokering'!$B$2:$AF$2,0),FALSE))</f>
        <v>0</v>
      </c>
      <c r="E68" s="28">
        <f>IF(ISERROR(1/VLOOKUP($B68,'Justerad allokering'!$B$2:$AG$462,MATCH(E$2,'Justerad allokering'!$B$2:$AF$2,0),FALSE)),VLOOKUP($B68,'Allokerad kvv'!$B$2:$AV$468,MATCH(E$2,'Allokerad kvv'!$B$2:$AV$2,0),FALSE),VLOOKUP($B68,'Justerad allokering'!$B$2:$AG$462,MATCH(E$2,'Justerad allokering'!$B$2:$AF$2,0),FALSE))</f>
        <v>0</v>
      </c>
      <c r="F68" s="28">
        <f>IF(ISERROR(1/VLOOKUP($B68,'Justerad allokering'!$B$2:$AG$462,MATCH(F$2,'Justerad allokering'!$B$2:$AF$2,0),FALSE)),VLOOKUP($B68,'Allokerad kvv'!$B$2:$AV$468,MATCH(F$2,'Allokerad kvv'!$B$2:$AV$2,0),FALSE),VLOOKUP($B68,'Justerad allokering'!$B$2:$AG$462,MATCH(F$2,'Justerad allokering'!$B$2:$AF$2,0),FALSE))</f>
        <v>0</v>
      </c>
      <c r="G68" s="28">
        <f>IF(ISERROR(1/VLOOKUP($B68,'Justerad allokering'!$B$2:$AG$462,MATCH(G$2,'Justerad allokering'!$B$2:$AF$2,0),FALSE)),VLOOKUP($B68,'Allokerad kvv'!$B$2:$AV$468,MATCH(G$2,'Allokerad kvv'!$B$2:$AV$2,0),FALSE),VLOOKUP($B68,'Justerad allokering'!$B$2:$AG$462,MATCH(G$2,'Justerad allokering'!$B$2:$AF$2,0),FALSE))</f>
        <v>0</v>
      </c>
      <c r="H68" s="28">
        <f>IF(ISERROR(1/VLOOKUP($B68,'Justerad allokering'!$B$2:$AG$462,MATCH(H$2,'Justerad allokering'!$B$2:$AF$2,0),FALSE)),VLOOKUP($B68,'Allokerad kvv'!$B$2:$AV$468,MATCH(H$2,'Allokerad kvv'!$B$2:$AV$2,0),FALSE),VLOOKUP($B68,'Justerad allokering'!$B$2:$AG$462,MATCH(H$2,'Justerad allokering'!$B$2:$AF$2,0),FALSE))</f>
        <v>0</v>
      </c>
      <c r="I68" s="28">
        <f>IF(ISERROR(1/VLOOKUP($B68,'Justerad allokering'!$B$2:$AG$462,MATCH(I$2,'Justerad allokering'!$B$2:$AF$2,0),FALSE)),VLOOKUP($B68,'Allokerad kvv'!$B$2:$AV$468,MATCH(I$2,'Allokerad kvv'!$B$2:$AV$2,0),FALSE),VLOOKUP($B68,'Justerad allokering'!$B$2:$AG$462,MATCH(I$2,'Justerad allokering'!$B$2:$AF$2,0),FALSE))</f>
        <v>0</v>
      </c>
      <c r="J68" s="28">
        <f>IF(ISERROR(1/VLOOKUP($B68,'Justerad allokering'!$B$2:$AG$462,MATCH(J$2,'Justerad allokering'!$B$2:$AF$2,0),FALSE)),VLOOKUP($B68,'Allokerad kvv'!$B$2:$AV$468,MATCH(J$2,'Allokerad kvv'!$B$2:$AV$2,0),FALSE),VLOOKUP($B68,'Justerad allokering'!$B$2:$AG$462,MATCH(J$2,'Justerad allokering'!$B$2:$AF$2,0),FALSE))</f>
        <v>0</v>
      </c>
      <c r="K68" s="28">
        <f>IF(ISERROR(1/VLOOKUP($B68,'Justerad allokering'!$B$2:$AG$462,MATCH(K$2,'Justerad allokering'!$B$2:$AF$2,0),FALSE)),VLOOKUP($B68,'Allokerad kvv'!$B$2:$AV$468,MATCH(K$2,'Allokerad kvv'!$B$2:$AV$2,0),FALSE),VLOOKUP($B68,'Justerad allokering'!$B$2:$AG$462,MATCH(K$2,'Justerad allokering'!$B$2:$AF$2,0),FALSE))</f>
        <v>0</v>
      </c>
      <c r="L68" s="28">
        <f>IF(ISERROR(1/VLOOKUP($B68,'Justerad allokering'!$B$2:$AG$462,MATCH(L$2,'Justerad allokering'!$B$2:$AF$2,0),FALSE)),VLOOKUP($B68,'Allokerad kvv'!$B$2:$AV$468,MATCH(L$2,'Allokerad kvv'!$B$2:$AV$2,0),FALSE),VLOOKUP($B68,'Justerad allokering'!$B$2:$AG$462,MATCH(L$2,'Justerad allokering'!$B$2:$AF$2,0),FALSE))</f>
        <v>0</v>
      </c>
      <c r="M68" s="28">
        <f>IF(ISERROR(1/VLOOKUP($B68,'Justerad allokering'!$B$2:$AG$462,MATCH(M$2,'Justerad allokering'!$B$2:$AF$2,0),FALSE)),VLOOKUP($B68,'Allokerad kvv'!$B$2:$AV$468,MATCH(M$2,'Allokerad kvv'!$B$2:$AV$2,0),FALSE),VLOOKUP($B68,'Justerad allokering'!$B$2:$AG$462,MATCH(M$2,'Justerad allokering'!$B$2:$AF$2,0),FALSE))</f>
        <v>0</v>
      </c>
      <c r="N68" s="28">
        <f>IF(ISERROR(1/VLOOKUP($B68,'Justerad allokering'!$B$2:$AG$462,MATCH(N$2,'Justerad allokering'!$B$2:$AF$2,0),FALSE)),VLOOKUP($B68,'Allokerad kvv'!$B$2:$AV$468,MATCH(N$2,'Allokerad kvv'!$B$2:$AV$2,0),FALSE),VLOOKUP($B68,'Justerad allokering'!$B$2:$AG$462,MATCH(N$2,'Justerad allokering'!$B$2:$AF$2,0),FALSE))</f>
        <v>0</v>
      </c>
      <c r="O68" s="28">
        <f>IF(ISERROR(1/VLOOKUP($B68,'Justerad allokering'!$B$2:$AG$462,MATCH(O$2,'Justerad allokering'!$B$2:$AF$2,0),FALSE)),VLOOKUP($B68,'Allokerad kvv'!$B$2:$AV$468,MATCH(O$2,'Allokerad kvv'!$B$2:$AV$2,0),FALSE),VLOOKUP($B68,'Justerad allokering'!$B$2:$AG$462,MATCH(O$2,'Justerad allokering'!$B$2:$AF$2,0),FALSE))</f>
        <v>0</v>
      </c>
      <c r="P68" s="28">
        <f>IF(ISERROR(1/VLOOKUP($B68,'Justerad allokering'!$B$2:$AG$462,MATCH(P$2,'Justerad allokering'!$B$2:$AF$2,0),FALSE)),VLOOKUP($B68,'Allokerad kvv'!$B$2:$AV$468,MATCH(P$2,'Allokerad kvv'!$B$2:$AV$2,0),FALSE),VLOOKUP($B68,'Justerad allokering'!$B$2:$AG$462,MATCH(P$2,'Justerad allokering'!$B$2:$AF$2,0),FALSE))</f>
        <v>0</v>
      </c>
      <c r="Q68" s="28">
        <f>IF(ISERROR(1/VLOOKUP($B68,'Justerad allokering'!$B$2:$AG$462,MATCH(Q$2,'Justerad allokering'!$B$2:$AF$2,0),FALSE)),VLOOKUP($B68,'Allokerad kvv'!$B$2:$AV$468,MATCH(Q$2,'Allokerad kvv'!$B$2:$AV$2,0),FALSE),VLOOKUP($B68,'Justerad allokering'!$B$2:$AG$462,MATCH(Q$2,'Justerad allokering'!$B$2:$AF$2,0),FALSE))</f>
        <v>0</v>
      </c>
      <c r="R68" s="28">
        <f>IF(ISERROR(1/VLOOKUP($B68,'Justerad allokering'!$B$2:$AG$462,MATCH(R$2,'Justerad allokering'!$B$2:$AF$2,0),FALSE)),VLOOKUP($B68,'Allokerad kvv'!$B$2:$AV$468,MATCH(R$2,'Allokerad kvv'!$B$2:$AV$2,0),FALSE),VLOOKUP($B68,'Justerad allokering'!$B$2:$AG$462,MATCH(R$2,'Justerad allokering'!$B$2:$AF$2,0),FALSE))</f>
        <v>0</v>
      </c>
      <c r="S68" s="28">
        <f>IF(ISERROR(1/VLOOKUP($B68,'Justerad allokering'!$B$2:$AG$462,MATCH(S$2,'Justerad allokering'!$B$2:$AF$2,0),FALSE)),VLOOKUP($B68,'Allokerad kvv'!$B$2:$AV$468,MATCH(S$2,'Allokerad kvv'!$B$2:$AV$2,0),FALSE),VLOOKUP($B68,'Justerad allokering'!$B$2:$AG$462,MATCH(S$2,'Justerad allokering'!$B$2:$AF$2,0),FALSE))</f>
        <v>0</v>
      </c>
      <c r="T68" s="28">
        <f>IF(ISERROR(1/VLOOKUP($B68,'Justerad allokering'!$B$2:$AG$462,MATCH(T$2,'Justerad allokering'!$B$2:$AF$2,0),FALSE)),VLOOKUP($B68,'Allokerad kvv'!$B$2:$AV$468,MATCH(T$2,'Allokerad kvv'!$B$2:$AV$2,0),FALSE),VLOOKUP($B68,'Justerad allokering'!$B$2:$AG$462,MATCH(T$2,'Justerad allokering'!$B$2:$AF$2,0),FALSE))</f>
        <v>0</v>
      </c>
      <c r="U68" s="28">
        <f>IF(ISERROR(1/VLOOKUP($B68,'Justerad allokering'!$B$2:$AG$462,MATCH(U$2,'Justerad allokering'!$B$2:$AF$2,0),FALSE)),VLOOKUP($B68,'Allokerad kvv'!$B$2:$AV$468,MATCH(U$2,'Allokerad kvv'!$B$2:$AV$2,0),FALSE),VLOOKUP($B68,'Justerad allokering'!$B$2:$AG$462,MATCH(U$2,'Justerad allokering'!$B$2:$AF$2,0),FALSE))</f>
        <v>0</v>
      </c>
      <c r="V68" s="28">
        <f>IF(ISERROR(1/VLOOKUP($B68,'Justerad allokering'!$B$2:$AG$462,MATCH(V$2,'Justerad allokering'!$B$2:$AF$2,0),FALSE)),VLOOKUP($B68,'Allokerad kvv'!$B$2:$AV$468,MATCH(V$2,'Allokerad kvv'!$B$2:$AV$2,0),FALSE),VLOOKUP($B68,'Justerad allokering'!$B$2:$AG$462,MATCH(V$2,'Justerad allokering'!$B$2:$AF$2,0),FALSE))</f>
        <v>0</v>
      </c>
      <c r="W68" s="28">
        <f>IF(ISERROR(1/VLOOKUP($B68,'Justerad allokering'!$B$2:$AG$462,MATCH(W$2,'Justerad allokering'!$B$2:$AF$2,0),FALSE)),VLOOKUP($B68,'Allokerad kvv'!$B$2:$AV$468,MATCH(W$2,'Allokerad kvv'!$B$2:$AV$2,0),FALSE),VLOOKUP($B68,'Justerad allokering'!$B$2:$AG$462,MATCH(W$2,'Justerad allokering'!$B$2:$AF$2,0),FALSE))</f>
        <v>0</v>
      </c>
      <c r="X68" s="28">
        <f>IF(ISERROR(1/VLOOKUP($B68,'Justerad allokering'!$B$2:$AG$462,MATCH(X$2,'Justerad allokering'!$B$2:$AF$2,0),FALSE)),VLOOKUP($B68,'Allokerad kvv'!$B$2:$AV$468,MATCH(X$2,'Allokerad kvv'!$B$2:$AV$2,0),FALSE),VLOOKUP($B68,'Justerad allokering'!$B$2:$AG$462,MATCH(X$2,'Justerad allokering'!$B$2:$AF$2,0),FALSE))</f>
        <v>0</v>
      </c>
      <c r="Y68" s="28">
        <f>IF(ISERROR(1/VLOOKUP($B68,'Justerad allokering'!$B$2:$AG$462,MATCH(Y$2,'Justerad allokering'!$B$2:$AF$2,0),FALSE)),VLOOKUP($B68,'Allokerad kvv'!$B$2:$AV$468,MATCH(Y$2,'Allokerad kvv'!$B$2:$AV$2,0),FALSE),VLOOKUP($B68,'Justerad allokering'!$B$2:$AG$462,MATCH(Y$2,'Justerad allokering'!$B$2:$AF$2,0),FALSE))</f>
        <v>0</v>
      </c>
      <c r="Z68" s="28">
        <f>IF(ISERROR(1/VLOOKUP($B68,'Justerad allokering'!$B$2:$AG$462,MATCH(Z$2,'Justerad allokering'!$B$2:$AF$2,0),FALSE)),VLOOKUP($B68,'Allokerad kvv'!$B$2:$AV$468,MATCH(Z$2,'Allokerad kvv'!$B$2:$AV$2,0),FALSE),VLOOKUP($B68,'Justerad allokering'!$B$2:$AG$462,MATCH(Z$2,'Justerad allokering'!$B$2:$AF$2,0),FALSE))</f>
        <v>0</v>
      </c>
      <c r="AA68" s="28"/>
      <c r="AB68" s="28"/>
      <c r="AE68">
        <f t="shared" ref="AE68:AE131" si="3">SUM(C68:Z68)</f>
        <v>0</v>
      </c>
      <c r="AG68">
        <f t="shared" ref="AG68:AG131" si="4">AE68-K68</f>
        <v>0</v>
      </c>
      <c r="AH68">
        <f t="shared" ref="AH68:AH131" si="5">AG68-N68</f>
        <v>0</v>
      </c>
      <c r="AI68" s="55" t="str">
        <f>IF(AH68=0,"",AH68/VLOOKUP(B68,Kraftvärmeprod!$B$1:$BC$480,MATCH("Summa tillförd energi exklusive rökgaskondensering",Kraftvärmeprod!$B$1:$BC$1,0),FALSE))</f>
        <v/>
      </c>
    </row>
    <row r="69" spans="1:35" x14ac:dyDescent="0.35">
      <c r="A69" s="28" t="s">
        <v>80</v>
      </c>
      <c r="B69" s="28" t="s">
        <v>96</v>
      </c>
      <c r="C69" s="28">
        <f>IF(ISERROR(1/VLOOKUP($B69,'Justerad allokering'!$B$2:$AG$462,MATCH(C$2,'Justerad allokering'!$B$2:$AF$2,0),FALSE)),VLOOKUP($B69,'Allokerad kvv'!$B$2:$AV$468,MATCH(C$2,'Allokerad kvv'!$B$2:$AV$2,0),FALSE),VLOOKUP($B69,'Justerad allokering'!$B$2:$AG$462,MATCH(C$2,'Justerad allokering'!$B$2:$AF$2,0),FALSE))</f>
        <v>0</v>
      </c>
      <c r="D69" s="28">
        <f>IF(ISERROR(1/VLOOKUP($B69,'Justerad allokering'!$B$2:$AG$462,MATCH(D$2,'Justerad allokering'!$B$2:$AF$2,0),FALSE)),VLOOKUP($B69,'Allokerad kvv'!$B$2:$AV$468,MATCH(D$2,'Allokerad kvv'!$B$2:$AV$2,0),FALSE),VLOOKUP($B69,'Justerad allokering'!$B$2:$AG$462,MATCH(D$2,'Justerad allokering'!$B$2:$AF$2,0),FALSE))</f>
        <v>0</v>
      </c>
      <c r="E69" s="28">
        <f>IF(ISERROR(1/VLOOKUP($B69,'Justerad allokering'!$B$2:$AG$462,MATCH(E$2,'Justerad allokering'!$B$2:$AF$2,0),FALSE)),VLOOKUP($B69,'Allokerad kvv'!$B$2:$AV$468,MATCH(E$2,'Allokerad kvv'!$B$2:$AV$2,0),FALSE),VLOOKUP($B69,'Justerad allokering'!$B$2:$AG$462,MATCH(E$2,'Justerad allokering'!$B$2:$AF$2,0),FALSE))</f>
        <v>0</v>
      </c>
      <c r="F69" s="28">
        <f>IF(ISERROR(1/VLOOKUP($B69,'Justerad allokering'!$B$2:$AG$462,MATCH(F$2,'Justerad allokering'!$B$2:$AF$2,0),FALSE)),VLOOKUP($B69,'Allokerad kvv'!$B$2:$AV$468,MATCH(F$2,'Allokerad kvv'!$B$2:$AV$2,0),FALSE),VLOOKUP($B69,'Justerad allokering'!$B$2:$AG$462,MATCH(F$2,'Justerad allokering'!$B$2:$AF$2,0),FALSE))</f>
        <v>0</v>
      </c>
      <c r="G69" s="28">
        <f>IF(ISERROR(1/VLOOKUP($B69,'Justerad allokering'!$B$2:$AG$462,MATCH(G$2,'Justerad allokering'!$B$2:$AF$2,0),FALSE)),VLOOKUP($B69,'Allokerad kvv'!$B$2:$AV$468,MATCH(G$2,'Allokerad kvv'!$B$2:$AV$2,0),FALSE),VLOOKUP($B69,'Justerad allokering'!$B$2:$AG$462,MATCH(G$2,'Justerad allokering'!$B$2:$AF$2,0),FALSE))</f>
        <v>0</v>
      </c>
      <c r="H69" s="28">
        <f>IF(ISERROR(1/VLOOKUP($B69,'Justerad allokering'!$B$2:$AG$462,MATCH(H$2,'Justerad allokering'!$B$2:$AF$2,0),FALSE)),VLOOKUP($B69,'Allokerad kvv'!$B$2:$AV$468,MATCH(H$2,'Allokerad kvv'!$B$2:$AV$2,0),FALSE),VLOOKUP($B69,'Justerad allokering'!$B$2:$AG$462,MATCH(H$2,'Justerad allokering'!$B$2:$AF$2,0),FALSE))</f>
        <v>0</v>
      </c>
      <c r="I69" s="28">
        <f>IF(ISERROR(1/VLOOKUP($B69,'Justerad allokering'!$B$2:$AG$462,MATCH(I$2,'Justerad allokering'!$B$2:$AF$2,0),FALSE)),VLOOKUP($B69,'Allokerad kvv'!$B$2:$AV$468,MATCH(I$2,'Allokerad kvv'!$B$2:$AV$2,0),FALSE),VLOOKUP($B69,'Justerad allokering'!$B$2:$AG$462,MATCH(I$2,'Justerad allokering'!$B$2:$AF$2,0),FALSE))</f>
        <v>0</v>
      </c>
      <c r="J69" s="28">
        <f>IF(ISERROR(1/VLOOKUP($B69,'Justerad allokering'!$B$2:$AG$462,MATCH(J$2,'Justerad allokering'!$B$2:$AF$2,0),FALSE)),VLOOKUP($B69,'Allokerad kvv'!$B$2:$AV$468,MATCH(J$2,'Allokerad kvv'!$B$2:$AV$2,0),FALSE),VLOOKUP($B69,'Justerad allokering'!$B$2:$AG$462,MATCH(J$2,'Justerad allokering'!$B$2:$AF$2,0),FALSE))</f>
        <v>0</v>
      </c>
      <c r="K69" s="28">
        <f>IF(ISERROR(1/VLOOKUP($B69,'Justerad allokering'!$B$2:$AG$462,MATCH(K$2,'Justerad allokering'!$B$2:$AF$2,0),FALSE)),VLOOKUP($B69,'Allokerad kvv'!$B$2:$AV$468,MATCH(K$2,'Allokerad kvv'!$B$2:$AV$2,0),FALSE),VLOOKUP($B69,'Justerad allokering'!$B$2:$AG$462,MATCH(K$2,'Justerad allokering'!$B$2:$AF$2,0),FALSE))</f>
        <v>0</v>
      </c>
      <c r="L69" s="28">
        <f>IF(ISERROR(1/VLOOKUP($B69,'Justerad allokering'!$B$2:$AG$462,MATCH(L$2,'Justerad allokering'!$B$2:$AF$2,0),FALSE)),VLOOKUP($B69,'Allokerad kvv'!$B$2:$AV$468,MATCH(L$2,'Allokerad kvv'!$B$2:$AV$2,0),FALSE),VLOOKUP($B69,'Justerad allokering'!$B$2:$AG$462,MATCH(L$2,'Justerad allokering'!$B$2:$AF$2,0),FALSE))</f>
        <v>0</v>
      </c>
      <c r="M69" s="28">
        <f>IF(ISERROR(1/VLOOKUP($B69,'Justerad allokering'!$B$2:$AG$462,MATCH(M$2,'Justerad allokering'!$B$2:$AF$2,0),FALSE)),VLOOKUP($B69,'Allokerad kvv'!$B$2:$AV$468,MATCH(M$2,'Allokerad kvv'!$B$2:$AV$2,0),FALSE),VLOOKUP($B69,'Justerad allokering'!$B$2:$AG$462,MATCH(M$2,'Justerad allokering'!$B$2:$AF$2,0),FALSE))</f>
        <v>0</v>
      </c>
      <c r="N69" s="28">
        <f>IF(ISERROR(1/VLOOKUP($B69,'Justerad allokering'!$B$2:$AG$462,MATCH(N$2,'Justerad allokering'!$B$2:$AF$2,0),FALSE)),VLOOKUP($B69,'Allokerad kvv'!$B$2:$AV$468,MATCH(N$2,'Allokerad kvv'!$B$2:$AV$2,0),FALSE),VLOOKUP($B69,'Justerad allokering'!$B$2:$AG$462,MATCH(N$2,'Justerad allokering'!$B$2:$AF$2,0),FALSE))</f>
        <v>0</v>
      </c>
      <c r="O69" s="28">
        <f>IF(ISERROR(1/VLOOKUP($B69,'Justerad allokering'!$B$2:$AG$462,MATCH(O$2,'Justerad allokering'!$B$2:$AF$2,0),FALSE)),VLOOKUP($B69,'Allokerad kvv'!$B$2:$AV$468,MATCH(O$2,'Allokerad kvv'!$B$2:$AV$2,0),FALSE),VLOOKUP($B69,'Justerad allokering'!$B$2:$AG$462,MATCH(O$2,'Justerad allokering'!$B$2:$AF$2,0),FALSE))</f>
        <v>0</v>
      </c>
      <c r="P69" s="28">
        <f>IF(ISERROR(1/VLOOKUP($B69,'Justerad allokering'!$B$2:$AG$462,MATCH(P$2,'Justerad allokering'!$B$2:$AF$2,0),FALSE)),VLOOKUP($B69,'Allokerad kvv'!$B$2:$AV$468,MATCH(P$2,'Allokerad kvv'!$B$2:$AV$2,0),FALSE),VLOOKUP($B69,'Justerad allokering'!$B$2:$AG$462,MATCH(P$2,'Justerad allokering'!$B$2:$AF$2,0),FALSE))</f>
        <v>0</v>
      </c>
      <c r="Q69" s="28">
        <f>IF(ISERROR(1/VLOOKUP($B69,'Justerad allokering'!$B$2:$AG$462,MATCH(Q$2,'Justerad allokering'!$B$2:$AF$2,0),FALSE)),VLOOKUP($B69,'Allokerad kvv'!$B$2:$AV$468,MATCH(Q$2,'Allokerad kvv'!$B$2:$AV$2,0),FALSE),VLOOKUP($B69,'Justerad allokering'!$B$2:$AG$462,MATCH(Q$2,'Justerad allokering'!$B$2:$AF$2,0),FALSE))</f>
        <v>0</v>
      </c>
      <c r="R69" s="28">
        <f>IF(ISERROR(1/VLOOKUP($B69,'Justerad allokering'!$B$2:$AG$462,MATCH(R$2,'Justerad allokering'!$B$2:$AF$2,0),FALSE)),VLOOKUP($B69,'Allokerad kvv'!$B$2:$AV$468,MATCH(R$2,'Allokerad kvv'!$B$2:$AV$2,0),FALSE),VLOOKUP($B69,'Justerad allokering'!$B$2:$AG$462,MATCH(R$2,'Justerad allokering'!$B$2:$AF$2,0),FALSE))</f>
        <v>0</v>
      </c>
      <c r="S69" s="28">
        <f>IF(ISERROR(1/VLOOKUP($B69,'Justerad allokering'!$B$2:$AG$462,MATCH(S$2,'Justerad allokering'!$B$2:$AF$2,0),FALSE)),VLOOKUP($B69,'Allokerad kvv'!$B$2:$AV$468,MATCH(S$2,'Allokerad kvv'!$B$2:$AV$2,0),FALSE),VLOOKUP($B69,'Justerad allokering'!$B$2:$AG$462,MATCH(S$2,'Justerad allokering'!$B$2:$AF$2,0),FALSE))</f>
        <v>0</v>
      </c>
      <c r="T69" s="28">
        <f>IF(ISERROR(1/VLOOKUP($B69,'Justerad allokering'!$B$2:$AG$462,MATCH(T$2,'Justerad allokering'!$B$2:$AF$2,0),FALSE)),VLOOKUP($B69,'Allokerad kvv'!$B$2:$AV$468,MATCH(T$2,'Allokerad kvv'!$B$2:$AV$2,0),FALSE),VLOOKUP($B69,'Justerad allokering'!$B$2:$AG$462,MATCH(T$2,'Justerad allokering'!$B$2:$AF$2,0),FALSE))</f>
        <v>0</v>
      </c>
      <c r="U69" s="28">
        <f>IF(ISERROR(1/VLOOKUP($B69,'Justerad allokering'!$B$2:$AG$462,MATCH(U$2,'Justerad allokering'!$B$2:$AF$2,0),FALSE)),VLOOKUP($B69,'Allokerad kvv'!$B$2:$AV$468,MATCH(U$2,'Allokerad kvv'!$B$2:$AV$2,0),FALSE),VLOOKUP($B69,'Justerad allokering'!$B$2:$AG$462,MATCH(U$2,'Justerad allokering'!$B$2:$AF$2,0),FALSE))</f>
        <v>0</v>
      </c>
      <c r="V69" s="28">
        <f>IF(ISERROR(1/VLOOKUP($B69,'Justerad allokering'!$B$2:$AG$462,MATCH(V$2,'Justerad allokering'!$B$2:$AF$2,0),FALSE)),VLOOKUP($B69,'Allokerad kvv'!$B$2:$AV$468,MATCH(V$2,'Allokerad kvv'!$B$2:$AV$2,0),FALSE),VLOOKUP($B69,'Justerad allokering'!$B$2:$AG$462,MATCH(V$2,'Justerad allokering'!$B$2:$AF$2,0),FALSE))</f>
        <v>0</v>
      </c>
      <c r="W69" s="28">
        <f>IF(ISERROR(1/VLOOKUP($B69,'Justerad allokering'!$B$2:$AG$462,MATCH(W$2,'Justerad allokering'!$B$2:$AF$2,0),FALSE)),VLOOKUP($B69,'Allokerad kvv'!$B$2:$AV$468,MATCH(W$2,'Allokerad kvv'!$B$2:$AV$2,0),FALSE),VLOOKUP($B69,'Justerad allokering'!$B$2:$AG$462,MATCH(W$2,'Justerad allokering'!$B$2:$AF$2,0),FALSE))</f>
        <v>0</v>
      </c>
      <c r="X69" s="28">
        <f>IF(ISERROR(1/VLOOKUP($B69,'Justerad allokering'!$B$2:$AG$462,MATCH(X$2,'Justerad allokering'!$B$2:$AF$2,0),FALSE)),VLOOKUP($B69,'Allokerad kvv'!$B$2:$AV$468,MATCH(X$2,'Allokerad kvv'!$B$2:$AV$2,0),FALSE),VLOOKUP($B69,'Justerad allokering'!$B$2:$AG$462,MATCH(X$2,'Justerad allokering'!$B$2:$AF$2,0),FALSE))</f>
        <v>0</v>
      </c>
      <c r="Y69" s="28">
        <f>IF(ISERROR(1/VLOOKUP($B69,'Justerad allokering'!$B$2:$AG$462,MATCH(Y$2,'Justerad allokering'!$B$2:$AF$2,0),FALSE)),VLOOKUP($B69,'Allokerad kvv'!$B$2:$AV$468,MATCH(Y$2,'Allokerad kvv'!$B$2:$AV$2,0),FALSE),VLOOKUP($B69,'Justerad allokering'!$B$2:$AG$462,MATCH(Y$2,'Justerad allokering'!$B$2:$AF$2,0),FALSE))</f>
        <v>0</v>
      </c>
      <c r="Z69" s="28">
        <f>IF(ISERROR(1/VLOOKUP($B69,'Justerad allokering'!$B$2:$AG$462,MATCH(Z$2,'Justerad allokering'!$B$2:$AF$2,0),FALSE)),VLOOKUP($B69,'Allokerad kvv'!$B$2:$AV$468,MATCH(Z$2,'Allokerad kvv'!$B$2:$AV$2,0),FALSE),VLOOKUP($B69,'Justerad allokering'!$B$2:$AG$462,MATCH(Z$2,'Justerad allokering'!$B$2:$AF$2,0),FALSE))</f>
        <v>0</v>
      </c>
      <c r="AA69" s="28"/>
      <c r="AB69" s="28"/>
      <c r="AE69">
        <f t="shared" si="3"/>
        <v>0</v>
      </c>
      <c r="AG69">
        <f t="shared" si="4"/>
        <v>0</v>
      </c>
      <c r="AH69">
        <f t="shared" si="5"/>
        <v>0</v>
      </c>
      <c r="AI69" s="55" t="str">
        <f>IF(AH69=0,"",AH69/VLOOKUP(B69,Kraftvärmeprod!$B$1:$BC$480,MATCH("Summa tillförd energi exklusive rökgaskondensering",Kraftvärmeprod!$B$1:$BC$1,0),FALSE))</f>
        <v/>
      </c>
    </row>
    <row r="70" spans="1:35" x14ac:dyDescent="0.35">
      <c r="A70" s="28" t="s">
        <v>80</v>
      </c>
      <c r="B70" s="28" t="s">
        <v>97</v>
      </c>
      <c r="C70" s="28">
        <f>IF(ISERROR(1/VLOOKUP($B70,'Justerad allokering'!$B$2:$AG$462,MATCH(C$2,'Justerad allokering'!$B$2:$AF$2,0),FALSE)),VLOOKUP($B70,'Allokerad kvv'!$B$2:$AV$468,MATCH(C$2,'Allokerad kvv'!$B$2:$AV$2,0),FALSE),VLOOKUP($B70,'Justerad allokering'!$B$2:$AG$462,MATCH(C$2,'Justerad allokering'!$B$2:$AF$2,0),FALSE))</f>
        <v>0</v>
      </c>
      <c r="D70" s="28">
        <f>IF(ISERROR(1/VLOOKUP($B70,'Justerad allokering'!$B$2:$AG$462,MATCH(D$2,'Justerad allokering'!$B$2:$AF$2,0),FALSE)),VLOOKUP($B70,'Allokerad kvv'!$B$2:$AV$468,MATCH(D$2,'Allokerad kvv'!$B$2:$AV$2,0),FALSE),VLOOKUP($B70,'Justerad allokering'!$B$2:$AG$462,MATCH(D$2,'Justerad allokering'!$B$2:$AF$2,0),FALSE))</f>
        <v>0</v>
      </c>
      <c r="E70" s="28">
        <f>IF(ISERROR(1/VLOOKUP($B70,'Justerad allokering'!$B$2:$AG$462,MATCH(E$2,'Justerad allokering'!$B$2:$AF$2,0),FALSE)),VLOOKUP($B70,'Allokerad kvv'!$B$2:$AV$468,MATCH(E$2,'Allokerad kvv'!$B$2:$AV$2,0),FALSE),VLOOKUP($B70,'Justerad allokering'!$B$2:$AG$462,MATCH(E$2,'Justerad allokering'!$B$2:$AF$2,0),FALSE))</f>
        <v>0</v>
      </c>
      <c r="F70" s="28">
        <f>IF(ISERROR(1/VLOOKUP($B70,'Justerad allokering'!$B$2:$AG$462,MATCH(F$2,'Justerad allokering'!$B$2:$AF$2,0),FALSE)),VLOOKUP($B70,'Allokerad kvv'!$B$2:$AV$468,MATCH(F$2,'Allokerad kvv'!$B$2:$AV$2,0),FALSE),VLOOKUP($B70,'Justerad allokering'!$B$2:$AG$462,MATCH(F$2,'Justerad allokering'!$B$2:$AF$2,0),FALSE))</f>
        <v>0</v>
      </c>
      <c r="G70" s="28">
        <f>IF(ISERROR(1/VLOOKUP($B70,'Justerad allokering'!$B$2:$AG$462,MATCH(G$2,'Justerad allokering'!$B$2:$AF$2,0),FALSE)),VLOOKUP($B70,'Allokerad kvv'!$B$2:$AV$468,MATCH(G$2,'Allokerad kvv'!$B$2:$AV$2,0),FALSE),VLOOKUP($B70,'Justerad allokering'!$B$2:$AG$462,MATCH(G$2,'Justerad allokering'!$B$2:$AF$2,0),FALSE))</f>
        <v>0</v>
      </c>
      <c r="H70" s="28">
        <f>IF(ISERROR(1/VLOOKUP($B70,'Justerad allokering'!$B$2:$AG$462,MATCH(H$2,'Justerad allokering'!$B$2:$AF$2,0),FALSE)),VLOOKUP($B70,'Allokerad kvv'!$B$2:$AV$468,MATCH(H$2,'Allokerad kvv'!$B$2:$AV$2,0),FALSE),VLOOKUP($B70,'Justerad allokering'!$B$2:$AG$462,MATCH(H$2,'Justerad allokering'!$B$2:$AF$2,0),FALSE))</f>
        <v>0</v>
      </c>
      <c r="I70" s="28">
        <f>IF(ISERROR(1/VLOOKUP($B70,'Justerad allokering'!$B$2:$AG$462,MATCH(I$2,'Justerad allokering'!$B$2:$AF$2,0),FALSE)),VLOOKUP($B70,'Allokerad kvv'!$B$2:$AV$468,MATCH(I$2,'Allokerad kvv'!$B$2:$AV$2,0),FALSE),VLOOKUP($B70,'Justerad allokering'!$B$2:$AG$462,MATCH(I$2,'Justerad allokering'!$B$2:$AF$2,0),FALSE))</f>
        <v>0</v>
      </c>
      <c r="J70" s="28">
        <f>IF(ISERROR(1/VLOOKUP($B70,'Justerad allokering'!$B$2:$AG$462,MATCH(J$2,'Justerad allokering'!$B$2:$AF$2,0),FALSE)),VLOOKUP($B70,'Allokerad kvv'!$B$2:$AV$468,MATCH(J$2,'Allokerad kvv'!$B$2:$AV$2,0),FALSE),VLOOKUP($B70,'Justerad allokering'!$B$2:$AG$462,MATCH(J$2,'Justerad allokering'!$B$2:$AF$2,0),FALSE))</f>
        <v>0</v>
      </c>
      <c r="K70" s="28">
        <f>IF(ISERROR(1/VLOOKUP($B70,'Justerad allokering'!$B$2:$AG$462,MATCH(K$2,'Justerad allokering'!$B$2:$AF$2,0),FALSE)),VLOOKUP($B70,'Allokerad kvv'!$B$2:$AV$468,MATCH(K$2,'Allokerad kvv'!$B$2:$AV$2,0),FALSE),VLOOKUP($B70,'Justerad allokering'!$B$2:$AG$462,MATCH(K$2,'Justerad allokering'!$B$2:$AF$2,0),FALSE))</f>
        <v>0</v>
      </c>
      <c r="L70" s="28">
        <f>IF(ISERROR(1/VLOOKUP($B70,'Justerad allokering'!$B$2:$AG$462,MATCH(L$2,'Justerad allokering'!$B$2:$AF$2,0),FALSE)),VLOOKUP($B70,'Allokerad kvv'!$B$2:$AV$468,MATCH(L$2,'Allokerad kvv'!$B$2:$AV$2,0),FALSE),VLOOKUP($B70,'Justerad allokering'!$B$2:$AG$462,MATCH(L$2,'Justerad allokering'!$B$2:$AF$2,0),FALSE))</f>
        <v>0</v>
      </c>
      <c r="M70" s="28">
        <f>IF(ISERROR(1/VLOOKUP($B70,'Justerad allokering'!$B$2:$AG$462,MATCH(M$2,'Justerad allokering'!$B$2:$AF$2,0),FALSE)),VLOOKUP($B70,'Allokerad kvv'!$B$2:$AV$468,MATCH(M$2,'Allokerad kvv'!$B$2:$AV$2,0),FALSE),VLOOKUP($B70,'Justerad allokering'!$B$2:$AG$462,MATCH(M$2,'Justerad allokering'!$B$2:$AF$2,0),FALSE))</f>
        <v>0</v>
      </c>
      <c r="N70" s="28">
        <f>IF(ISERROR(1/VLOOKUP($B70,'Justerad allokering'!$B$2:$AG$462,MATCH(N$2,'Justerad allokering'!$B$2:$AF$2,0),FALSE)),VLOOKUP($B70,'Allokerad kvv'!$B$2:$AV$468,MATCH(N$2,'Allokerad kvv'!$B$2:$AV$2,0),FALSE),VLOOKUP($B70,'Justerad allokering'!$B$2:$AG$462,MATCH(N$2,'Justerad allokering'!$B$2:$AF$2,0),FALSE))</f>
        <v>0</v>
      </c>
      <c r="O70" s="28">
        <f>IF(ISERROR(1/VLOOKUP($B70,'Justerad allokering'!$B$2:$AG$462,MATCH(O$2,'Justerad allokering'!$B$2:$AF$2,0),FALSE)),VLOOKUP($B70,'Allokerad kvv'!$B$2:$AV$468,MATCH(O$2,'Allokerad kvv'!$B$2:$AV$2,0),FALSE),VLOOKUP($B70,'Justerad allokering'!$B$2:$AG$462,MATCH(O$2,'Justerad allokering'!$B$2:$AF$2,0),FALSE))</f>
        <v>0</v>
      </c>
      <c r="P70" s="28">
        <f>IF(ISERROR(1/VLOOKUP($B70,'Justerad allokering'!$B$2:$AG$462,MATCH(P$2,'Justerad allokering'!$B$2:$AF$2,0),FALSE)),VLOOKUP($B70,'Allokerad kvv'!$B$2:$AV$468,MATCH(P$2,'Allokerad kvv'!$B$2:$AV$2,0),FALSE),VLOOKUP($B70,'Justerad allokering'!$B$2:$AG$462,MATCH(P$2,'Justerad allokering'!$B$2:$AF$2,0),FALSE))</f>
        <v>0</v>
      </c>
      <c r="Q70" s="28">
        <f>IF(ISERROR(1/VLOOKUP($B70,'Justerad allokering'!$B$2:$AG$462,MATCH(Q$2,'Justerad allokering'!$B$2:$AF$2,0),FALSE)),VLOOKUP($B70,'Allokerad kvv'!$B$2:$AV$468,MATCH(Q$2,'Allokerad kvv'!$B$2:$AV$2,0),FALSE),VLOOKUP($B70,'Justerad allokering'!$B$2:$AG$462,MATCH(Q$2,'Justerad allokering'!$B$2:$AF$2,0),FALSE))</f>
        <v>0</v>
      </c>
      <c r="R70" s="28">
        <f>IF(ISERROR(1/VLOOKUP($B70,'Justerad allokering'!$B$2:$AG$462,MATCH(R$2,'Justerad allokering'!$B$2:$AF$2,0),FALSE)),VLOOKUP($B70,'Allokerad kvv'!$B$2:$AV$468,MATCH(R$2,'Allokerad kvv'!$B$2:$AV$2,0),FALSE),VLOOKUP($B70,'Justerad allokering'!$B$2:$AG$462,MATCH(R$2,'Justerad allokering'!$B$2:$AF$2,0),FALSE))</f>
        <v>0</v>
      </c>
      <c r="S70" s="28">
        <f>IF(ISERROR(1/VLOOKUP($B70,'Justerad allokering'!$B$2:$AG$462,MATCH(S$2,'Justerad allokering'!$B$2:$AF$2,0),FALSE)),VLOOKUP($B70,'Allokerad kvv'!$B$2:$AV$468,MATCH(S$2,'Allokerad kvv'!$B$2:$AV$2,0),FALSE),VLOOKUP($B70,'Justerad allokering'!$B$2:$AG$462,MATCH(S$2,'Justerad allokering'!$B$2:$AF$2,0),FALSE))</f>
        <v>0</v>
      </c>
      <c r="T70" s="28">
        <f>IF(ISERROR(1/VLOOKUP($B70,'Justerad allokering'!$B$2:$AG$462,MATCH(T$2,'Justerad allokering'!$B$2:$AF$2,0),FALSE)),VLOOKUP($B70,'Allokerad kvv'!$B$2:$AV$468,MATCH(T$2,'Allokerad kvv'!$B$2:$AV$2,0),FALSE),VLOOKUP($B70,'Justerad allokering'!$B$2:$AG$462,MATCH(T$2,'Justerad allokering'!$B$2:$AF$2,0),FALSE))</f>
        <v>0</v>
      </c>
      <c r="U70" s="28">
        <f>IF(ISERROR(1/VLOOKUP($B70,'Justerad allokering'!$B$2:$AG$462,MATCH(U$2,'Justerad allokering'!$B$2:$AF$2,0),FALSE)),VLOOKUP($B70,'Allokerad kvv'!$B$2:$AV$468,MATCH(U$2,'Allokerad kvv'!$B$2:$AV$2,0),FALSE),VLOOKUP($B70,'Justerad allokering'!$B$2:$AG$462,MATCH(U$2,'Justerad allokering'!$B$2:$AF$2,0),FALSE))</f>
        <v>0</v>
      </c>
      <c r="V70" s="28">
        <f>IF(ISERROR(1/VLOOKUP($B70,'Justerad allokering'!$B$2:$AG$462,MATCH(V$2,'Justerad allokering'!$B$2:$AF$2,0),FALSE)),VLOOKUP($B70,'Allokerad kvv'!$B$2:$AV$468,MATCH(V$2,'Allokerad kvv'!$B$2:$AV$2,0),FALSE),VLOOKUP($B70,'Justerad allokering'!$B$2:$AG$462,MATCH(V$2,'Justerad allokering'!$B$2:$AF$2,0),FALSE))</f>
        <v>0</v>
      </c>
      <c r="W70" s="28">
        <f>IF(ISERROR(1/VLOOKUP($B70,'Justerad allokering'!$B$2:$AG$462,MATCH(W$2,'Justerad allokering'!$B$2:$AF$2,0),FALSE)),VLOOKUP($B70,'Allokerad kvv'!$B$2:$AV$468,MATCH(W$2,'Allokerad kvv'!$B$2:$AV$2,0),FALSE),VLOOKUP($B70,'Justerad allokering'!$B$2:$AG$462,MATCH(W$2,'Justerad allokering'!$B$2:$AF$2,0),FALSE))</f>
        <v>0</v>
      </c>
      <c r="X70" s="28">
        <f>IF(ISERROR(1/VLOOKUP($B70,'Justerad allokering'!$B$2:$AG$462,MATCH(X$2,'Justerad allokering'!$B$2:$AF$2,0),FALSE)),VLOOKUP($B70,'Allokerad kvv'!$B$2:$AV$468,MATCH(X$2,'Allokerad kvv'!$B$2:$AV$2,0),FALSE),VLOOKUP($B70,'Justerad allokering'!$B$2:$AG$462,MATCH(X$2,'Justerad allokering'!$B$2:$AF$2,0),FALSE))</f>
        <v>0</v>
      </c>
      <c r="Y70" s="28">
        <f>IF(ISERROR(1/VLOOKUP($B70,'Justerad allokering'!$B$2:$AG$462,MATCH(Y$2,'Justerad allokering'!$B$2:$AF$2,0),FALSE)),VLOOKUP($B70,'Allokerad kvv'!$B$2:$AV$468,MATCH(Y$2,'Allokerad kvv'!$B$2:$AV$2,0),FALSE),VLOOKUP($B70,'Justerad allokering'!$B$2:$AG$462,MATCH(Y$2,'Justerad allokering'!$B$2:$AF$2,0),FALSE))</f>
        <v>0</v>
      </c>
      <c r="Z70" s="28">
        <f>IF(ISERROR(1/VLOOKUP($B70,'Justerad allokering'!$B$2:$AG$462,MATCH(Z$2,'Justerad allokering'!$B$2:$AF$2,0),FALSE)),VLOOKUP($B70,'Allokerad kvv'!$B$2:$AV$468,MATCH(Z$2,'Allokerad kvv'!$B$2:$AV$2,0),FALSE),VLOOKUP($B70,'Justerad allokering'!$B$2:$AG$462,MATCH(Z$2,'Justerad allokering'!$B$2:$AF$2,0),FALSE))</f>
        <v>0</v>
      </c>
      <c r="AA70" s="28"/>
      <c r="AB70" s="28"/>
      <c r="AE70">
        <f t="shared" si="3"/>
        <v>0</v>
      </c>
      <c r="AG70">
        <f t="shared" si="4"/>
        <v>0</v>
      </c>
      <c r="AH70">
        <f t="shared" si="5"/>
        <v>0</v>
      </c>
      <c r="AI70" s="55" t="str">
        <f>IF(AH70=0,"",AH70/VLOOKUP(B70,Kraftvärmeprod!$B$1:$BC$480,MATCH("Summa tillförd energi exklusive rökgaskondensering",Kraftvärmeprod!$B$1:$BC$1,0),FALSE))</f>
        <v/>
      </c>
    </row>
    <row r="71" spans="1:35" x14ac:dyDescent="0.35">
      <c r="A71" s="28" t="s">
        <v>80</v>
      </c>
      <c r="B71" s="28" t="s">
        <v>98</v>
      </c>
      <c r="C71" s="28">
        <f>IF(ISERROR(1/VLOOKUP($B71,'Justerad allokering'!$B$2:$AG$462,MATCH(C$2,'Justerad allokering'!$B$2:$AF$2,0),FALSE)),VLOOKUP($B71,'Allokerad kvv'!$B$2:$AV$468,MATCH(C$2,'Allokerad kvv'!$B$2:$AV$2,0),FALSE),VLOOKUP($B71,'Justerad allokering'!$B$2:$AG$462,MATCH(C$2,'Justerad allokering'!$B$2:$AF$2,0),FALSE))</f>
        <v>0</v>
      </c>
      <c r="D71" s="28">
        <f>IF(ISERROR(1/VLOOKUP($B71,'Justerad allokering'!$B$2:$AG$462,MATCH(D$2,'Justerad allokering'!$B$2:$AF$2,0),FALSE)),VLOOKUP($B71,'Allokerad kvv'!$B$2:$AV$468,MATCH(D$2,'Allokerad kvv'!$B$2:$AV$2,0),FALSE),VLOOKUP($B71,'Justerad allokering'!$B$2:$AG$462,MATCH(D$2,'Justerad allokering'!$B$2:$AF$2,0),FALSE))</f>
        <v>0</v>
      </c>
      <c r="E71" s="28">
        <f>IF(ISERROR(1/VLOOKUP($B71,'Justerad allokering'!$B$2:$AG$462,MATCH(E$2,'Justerad allokering'!$B$2:$AF$2,0),FALSE)),VLOOKUP($B71,'Allokerad kvv'!$B$2:$AV$468,MATCH(E$2,'Allokerad kvv'!$B$2:$AV$2,0),FALSE),VLOOKUP($B71,'Justerad allokering'!$B$2:$AG$462,MATCH(E$2,'Justerad allokering'!$B$2:$AF$2,0),FALSE))</f>
        <v>0</v>
      </c>
      <c r="F71" s="28">
        <f>IF(ISERROR(1/VLOOKUP($B71,'Justerad allokering'!$B$2:$AG$462,MATCH(F$2,'Justerad allokering'!$B$2:$AF$2,0),FALSE)),VLOOKUP($B71,'Allokerad kvv'!$B$2:$AV$468,MATCH(F$2,'Allokerad kvv'!$B$2:$AV$2,0),FALSE),VLOOKUP($B71,'Justerad allokering'!$B$2:$AG$462,MATCH(F$2,'Justerad allokering'!$B$2:$AF$2,0),FALSE))</f>
        <v>0</v>
      </c>
      <c r="G71" s="28">
        <f>IF(ISERROR(1/VLOOKUP($B71,'Justerad allokering'!$B$2:$AG$462,MATCH(G$2,'Justerad allokering'!$B$2:$AF$2,0),FALSE)),VLOOKUP($B71,'Allokerad kvv'!$B$2:$AV$468,MATCH(G$2,'Allokerad kvv'!$B$2:$AV$2,0),FALSE),VLOOKUP($B71,'Justerad allokering'!$B$2:$AG$462,MATCH(G$2,'Justerad allokering'!$B$2:$AF$2,0),FALSE))</f>
        <v>0</v>
      </c>
      <c r="H71" s="28">
        <f>IF(ISERROR(1/VLOOKUP($B71,'Justerad allokering'!$B$2:$AG$462,MATCH(H$2,'Justerad allokering'!$B$2:$AF$2,0),FALSE)),VLOOKUP($B71,'Allokerad kvv'!$B$2:$AV$468,MATCH(H$2,'Allokerad kvv'!$B$2:$AV$2,0),FALSE),VLOOKUP($B71,'Justerad allokering'!$B$2:$AG$462,MATCH(H$2,'Justerad allokering'!$B$2:$AF$2,0),FALSE))</f>
        <v>0</v>
      </c>
      <c r="I71" s="28">
        <f>IF(ISERROR(1/VLOOKUP($B71,'Justerad allokering'!$B$2:$AG$462,MATCH(I$2,'Justerad allokering'!$B$2:$AF$2,0),FALSE)),VLOOKUP($B71,'Allokerad kvv'!$B$2:$AV$468,MATCH(I$2,'Allokerad kvv'!$B$2:$AV$2,0),FALSE),VLOOKUP($B71,'Justerad allokering'!$B$2:$AG$462,MATCH(I$2,'Justerad allokering'!$B$2:$AF$2,0),FALSE))</f>
        <v>0</v>
      </c>
      <c r="J71" s="28">
        <f>IF(ISERROR(1/VLOOKUP($B71,'Justerad allokering'!$B$2:$AG$462,MATCH(J$2,'Justerad allokering'!$B$2:$AF$2,0),FALSE)),VLOOKUP($B71,'Allokerad kvv'!$B$2:$AV$468,MATCH(J$2,'Allokerad kvv'!$B$2:$AV$2,0),FALSE),VLOOKUP($B71,'Justerad allokering'!$B$2:$AG$462,MATCH(J$2,'Justerad allokering'!$B$2:$AF$2,0),FALSE))</f>
        <v>0</v>
      </c>
      <c r="K71" s="28">
        <f>IF(ISERROR(1/VLOOKUP($B71,'Justerad allokering'!$B$2:$AG$462,MATCH(K$2,'Justerad allokering'!$B$2:$AF$2,0),FALSE)),VLOOKUP($B71,'Allokerad kvv'!$B$2:$AV$468,MATCH(K$2,'Allokerad kvv'!$B$2:$AV$2,0),FALSE),VLOOKUP($B71,'Justerad allokering'!$B$2:$AG$462,MATCH(K$2,'Justerad allokering'!$B$2:$AF$2,0),FALSE))</f>
        <v>0</v>
      </c>
      <c r="L71" s="28">
        <f>IF(ISERROR(1/VLOOKUP($B71,'Justerad allokering'!$B$2:$AG$462,MATCH(L$2,'Justerad allokering'!$B$2:$AF$2,0),FALSE)),VLOOKUP($B71,'Allokerad kvv'!$B$2:$AV$468,MATCH(L$2,'Allokerad kvv'!$B$2:$AV$2,0),FALSE),VLOOKUP($B71,'Justerad allokering'!$B$2:$AG$462,MATCH(L$2,'Justerad allokering'!$B$2:$AF$2,0),FALSE))</f>
        <v>0</v>
      </c>
      <c r="M71" s="28">
        <f>IF(ISERROR(1/VLOOKUP($B71,'Justerad allokering'!$B$2:$AG$462,MATCH(M$2,'Justerad allokering'!$B$2:$AF$2,0),FALSE)),VLOOKUP($B71,'Allokerad kvv'!$B$2:$AV$468,MATCH(M$2,'Allokerad kvv'!$B$2:$AV$2,0),FALSE),VLOOKUP($B71,'Justerad allokering'!$B$2:$AG$462,MATCH(M$2,'Justerad allokering'!$B$2:$AF$2,0),FALSE))</f>
        <v>0</v>
      </c>
      <c r="N71" s="28">
        <f>IF(ISERROR(1/VLOOKUP($B71,'Justerad allokering'!$B$2:$AG$462,MATCH(N$2,'Justerad allokering'!$B$2:$AF$2,0),FALSE)),VLOOKUP($B71,'Allokerad kvv'!$B$2:$AV$468,MATCH(N$2,'Allokerad kvv'!$B$2:$AV$2,0),FALSE),VLOOKUP($B71,'Justerad allokering'!$B$2:$AG$462,MATCH(N$2,'Justerad allokering'!$B$2:$AF$2,0),FALSE))</f>
        <v>0</v>
      </c>
      <c r="O71" s="28">
        <f>IF(ISERROR(1/VLOOKUP($B71,'Justerad allokering'!$B$2:$AG$462,MATCH(O$2,'Justerad allokering'!$B$2:$AF$2,0),FALSE)),VLOOKUP($B71,'Allokerad kvv'!$B$2:$AV$468,MATCH(O$2,'Allokerad kvv'!$B$2:$AV$2,0),FALSE),VLOOKUP($B71,'Justerad allokering'!$B$2:$AG$462,MATCH(O$2,'Justerad allokering'!$B$2:$AF$2,0),FALSE))</f>
        <v>0</v>
      </c>
      <c r="P71" s="28">
        <f>IF(ISERROR(1/VLOOKUP($B71,'Justerad allokering'!$B$2:$AG$462,MATCH(P$2,'Justerad allokering'!$B$2:$AF$2,0),FALSE)),VLOOKUP($B71,'Allokerad kvv'!$B$2:$AV$468,MATCH(P$2,'Allokerad kvv'!$B$2:$AV$2,0),FALSE),VLOOKUP($B71,'Justerad allokering'!$B$2:$AG$462,MATCH(P$2,'Justerad allokering'!$B$2:$AF$2,0),FALSE))</f>
        <v>0</v>
      </c>
      <c r="Q71" s="28">
        <f>IF(ISERROR(1/VLOOKUP($B71,'Justerad allokering'!$B$2:$AG$462,MATCH(Q$2,'Justerad allokering'!$B$2:$AF$2,0),FALSE)),VLOOKUP($B71,'Allokerad kvv'!$B$2:$AV$468,MATCH(Q$2,'Allokerad kvv'!$B$2:$AV$2,0),FALSE),VLOOKUP($B71,'Justerad allokering'!$B$2:$AG$462,MATCH(Q$2,'Justerad allokering'!$B$2:$AF$2,0),FALSE))</f>
        <v>0</v>
      </c>
      <c r="R71" s="28">
        <f>IF(ISERROR(1/VLOOKUP($B71,'Justerad allokering'!$B$2:$AG$462,MATCH(R$2,'Justerad allokering'!$B$2:$AF$2,0),FALSE)),VLOOKUP($B71,'Allokerad kvv'!$B$2:$AV$468,MATCH(R$2,'Allokerad kvv'!$B$2:$AV$2,0),FALSE),VLOOKUP($B71,'Justerad allokering'!$B$2:$AG$462,MATCH(R$2,'Justerad allokering'!$B$2:$AF$2,0),FALSE))</f>
        <v>0</v>
      </c>
      <c r="S71" s="28">
        <f>IF(ISERROR(1/VLOOKUP($B71,'Justerad allokering'!$B$2:$AG$462,MATCH(S$2,'Justerad allokering'!$B$2:$AF$2,0),FALSE)),VLOOKUP($B71,'Allokerad kvv'!$B$2:$AV$468,MATCH(S$2,'Allokerad kvv'!$B$2:$AV$2,0),FALSE),VLOOKUP($B71,'Justerad allokering'!$B$2:$AG$462,MATCH(S$2,'Justerad allokering'!$B$2:$AF$2,0),FALSE))</f>
        <v>0</v>
      </c>
      <c r="T71" s="28">
        <f>IF(ISERROR(1/VLOOKUP($B71,'Justerad allokering'!$B$2:$AG$462,MATCH(T$2,'Justerad allokering'!$B$2:$AF$2,0),FALSE)),VLOOKUP($B71,'Allokerad kvv'!$B$2:$AV$468,MATCH(T$2,'Allokerad kvv'!$B$2:$AV$2,0),FALSE),VLOOKUP($B71,'Justerad allokering'!$B$2:$AG$462,MATCH(T$2,'Justerad allokering'!$B$2:$AF$2,0),FALSE))</f>
        <v>0</v>
      </c>
      <c r="U71" s="28">
        <f>IF(ISERROR(1/VLOOKUP($B71,'Justerad allokering'!$B$2:$AG$462,MATCH(U$2,'Justerad allokering'!$B$2:$AF$2,0),FALSE)),VLOOKUP($B71,'Allokerad kvv'!$B$2:$AV$468,MATCH(U$2,'Allokerad kvv'!$B$2:$AV$2,0),FALSE),VLOOKUP($B71,'Justerad allokering'!$B$2:$AG$462,MATCH(U$2,'Justerad allokering'!$B$2:$AF$2,0),FALSE))</f>
        <v>0</v>
      </c>
      <c r="V71" s="28">
        <f>IF(ISERROR(1/VLOOKUP($B71,'Justerad allokering'!$B$2:$AG$462,MATCH(V$2,'Justerad allokering'!$B$2:$AF$2,0),FALSE)),VLOOKUP($B71,'Allokerad kvv'!$B$2:$AV$468,MATCH(V$2,'Allokerad kvv'!$B$2:$AV$2,0),FALSE),VLOOKUP($B71,'Justerad allokering'!$B$2:$AG$462,MATCH(V$2,'Justerad allokering'!$B$2:$AF$2,0),FALSE))</f>
        <v>0</v>
      </c>
      <c r="W71" s="28">
        <f>IF(ISERROR(1/VLOOKUP($B71,'Justerad allokering'!$B$2:$AG$462,MATCH(W$2,'Justerad allokering'!$B$2:$AF$2,0),FALSE)),VLOOKUP($B71,'Allokerad kvv'!$B$2:$AV$468,MATCH(W$2,'Allokerad kvv'!$B$2:$AV$2,0),FALSE),VLOOKUP($B71,'Justerad allokering'!$B$2:$AG$462,MATCH(W$2,'Justerad allokering'!$B$2:$AF$2,0),FALSE))</f>
        <v>0</v>
      </c>
      <c r="X71" s="28">
        <f>IF(ISERROR(1/VLOOKUP($B71,'Justerad allokering'!$B$2:$AG$462,MATCH(X$2,'Justerad allokering'!$B$2:$AF$2,0),FALSE)),VLOOKUP($B71,'Allokerad kvv'!$B$2:$AV$468,MATCH(X$2,'Allokerad kvv'!$B$2:$AV$2,0),FALSE),VLOOKUP($B71,'Justerad allokering'!$B$2:$AG$462,MATCH(X$2,'Justerad allokering'!$B$2:$AF$2,0),FALSE))</f>
        <v>0</v>
      </c>
      <c r="Y71" s="28">
        <f>IF(ISERROR(1/VLOOKUP($B71,'Justerad allokering'!$B$2:$AG$462,MATCH(Y$2,'Justerad allokering'!$B$2:$AF$2,0),FALSE)),VLOOKUP($B71,'Allokerad kvv'!$B$2:$AV$468,MATCH(Y$2,'Allokerad kvv'!$B$2:$AV$2,0),FALSE),VLOOKUP($B71,'Justerad allokering'!$B$2:$AG$462,MATCH(Y$2,'Justerad allokering'!$B$2:$AF$2,0),FALSE))</f>
        <v>0</v>
      </c>
      <c r="Z71" s="28">
        <f>IF(ISERROR(1/VLOOKUP($B71,'Justerad allokering'!$B$2:$AG$462,MATCH(Z$2,'Justerad allokering'!$B$2:$AF$2,0),FALSE)),VLOOKUP($B71,'Allokerad kvv'!$B$2:$AV$468,MATCH(Z$2,'Allokerad kvv'!$B$2:$AV$2,0),FALSE),VLOOKUP($B71,'Justerad allokering'!$B$2:$AG$462,MATCH(Z$2,'Justerad allokering'!$B$2:$AF$2,0),FALSE))</f>
        <v>0</v>
      </c>
      <c r="AA71" s="28"/>
      <c r="AB71" s="28"/>
      <c r="AE71">
        <f t="shared" si="3"/>
        <v>0</v>
      </c>
      <c r="AG71">
        <f t="shared" si="4"/>
        <v>0</v>
      </c>
      <c r="AH71">
        <f t="shared" si="5"/>
        <v>0</v>
      </c>
      <c r="AI71" s="55" t="str">
        <f>IF(AH71=0,"",AH71/VLOOKUP(B71,Kraftvärmeprod!$B$1:$BC$480,MATCH("Summa tillförd energi exklusive rökgaskondensering",Kraftvärmeprod!$B$1:$BC$1,0),FALSE))</f>
        <v/>
      </c>
    </row>
    <row r="72" spans="1:35" x14ac:dyDescent="0.35">
      <c r="A72" s="28" t="s">
        <v>80</v>
      </c>
      <c r="B72" s="28" t="s">
        <v>99</v>
      </c>
      <c r="C72" s="28">
        <f>IF(ISERROR(1/VLOOKUP($B72,'Justerad allokering'!$B$2:$AG$462,MATCH(C$2,'Justerad allokering'!$B$2:$AF$2,0),FALSE)),VLOOKUP($B72,'Allokerad kvv'!$B$2:$AV$468,MATCH(C$2,'Allokerad kvv'!$B$2:$AV$2,0),FALSE),VLOOKUP($B72,'Justerad allokering'!$B$2:$AG$462,MATCH(C$2,'Justerad allokering'!$B$2:$AF$2,0),FALSE))</f>
        <v>0</v>
      </c>
      <c r="D72" s="28">
        <f>IF(ISERROR(1/VLOOKUP($B72,'Justerad allokering'!$B$2:$AG$462,MATCH(D$2,'Justerad allokering'!$B$2:$AF$2,0),FALSE)),VLOOKUP($B72,'Allokerad kvv'!$B$2:$AV$468,MATCH(D$2,'Allokerad kvv'!$B$2:$AV$2,0),FALSE),VLOOKUP($B72,'Justerad allokering'!$B$2:$AG$462,MATCH(D$2,'Justerad allokering'!$B$2:$AF$2,0),FALSE))</f>
        <v>0</v>
      </c>
      <c r="E72" s="28">
        <f>IF(ISERROR(1/VLOOKUP($B72,'Justerad allokering'!$B$2:$AG$462,MATCH(E$2,'Justerad allokering'!$B$2:$AF$2,0),FALSE)),VLOOKUP($B72,'Allokerad kvv'!$B$2:$AV$468,MATCH(E$2,'Allokerad kvv'!$B$2:$AV$2,0),FALSE),VLOOKUP($B72,'Justerad allokering'!$B$2:$AG$462,MATCH(E$2,'Justerad allokering'!$B$2:$AF$2,0),FALSE))</f>
        <v>0</v>
      </c>
      <c r="F72" s="28">
        <f>IF(ISERROR(1/VLOOKUP($B72,'Justerad allokering'!$B$2:$AG$462,MATCH(F$2,'Justerad allokering'!$B$2:$AF$2,0),FALSE)),VLOOKUP($B72,'Allokerad kvv'!$B$2:$AV$468,MATCH(F$2,'Allokerad kvv'!$B$2:$AV$2,0),FALSE),VLOOKUP($B72,'Justerad allokering'!$B$2:$AG$462,MATCH(F$2,'Justerad allokering'!$B$2:$AF$2,0),FALSE))</f>
        <v>0</v>
      </c>
      <c r="G72" s="28">
        <f>IF(ISERROR(1/VLOOKUP($B72,'Justerad allokering'!$B$2:$AG$462,MATCH(G$2,'Justerad allokering'!$B$2:$AF$2,0),FALSE)),VLOOKUP($B72,'Allokerad kvv'!$B$2:$AV$468,MATCH(G$2,'Allokerad kvv'!$B$2:$AV$2,0),FALSE),VLOOKUP($B72,'Justerad allokering'!$B$2:$AG$462,MATCH(G$2,'Justerad allokering'!$B$2:$AF$2,0),FALSE))</f>
        <v>0</v>
      </c>
      <c r="H72" s="28">
        <f>IF(ISERROR(1/VLOOKUP($B72,'Justerad allokering'!$B$2:$AG$462,MATCH(H$2,'Justerad allokering'!$B$2:$AF$2,0),FALSE)),VLOOKUP($B72,'Allokerad kvv'!$B$2:$AV$468,MATCH(H$2,'Allokerad kvv'!$B$2:$AV$2,0),FALSE),VLOOKUP($B72,'Justerad allokering'!$B$2:$AG$462,MATCH(H$2,'Justerad allokering'!$B$2:$AF$2,0),FALSE))</f>
        <v>0</v>
      </c>
      <c r="I72" s="28">
        <f>IF(ISERROR(1/VLOOKUP($B72,'Justerad allokering'!$B$2:$AG$462,MATCH(I$2,'Justerad allokering'!$B$2:$AF$2,0),FALSE)),VLOOKUP($B72,'Allokerad kvv'!$B$2:$AV$468,MATCH(I$2,'Allokerad kvv'!$B$2:$AV$2,0),FALSE),VLOOKUP($B72,'Justerad allokering'!$B$2:$AG$462,MATCH(I$2,'Justerad allokering'!$B$2:$AF$2,0),FALSE))</f>
        <v>0</v>
      </c>
      <c r="J72" s="28">
        <f>IF(ISERROR(1/VLOOKUP($B72,'Justerad allokering'!$B$2:$AG$462,MATCH(J$2,'Justerad allokering'!$B$2:$AF$2,0),FALSE)),VLOOKUP($B72,'Allokerad kvv'!$B$2:$AV$468,MATCH(J$2,'Allokerad kvv'!$B$2:$AV$2,0),FALSE),VLOOKUP($B72,'Justerad allokering'!$B$2:$AG$462,MATCH(J$2,'Justerad allokering'!$B$2:$AF$2,0),FALSE))</f>
        <v>0</v>
      </c>
      <c r="K72" s="28">
        <f>IF(ISERROR(1/VLOOKUP($B72,'Justerad allokering'!$B$2:$AG$462,MATCH(K$2,'Justerad allokering'!$B$2:$AF$2,0),FALSE)),VLOOKUP($B72,'Allokerad kvv'!$B$2:$AV$468,MATCH(K$2,'Allokerad kvv'!$B$2:$AV$2,0),FALSE),VLOOKUP($B72,'Justerad allokering'!$B$2:$AG$462,MATCH(K$2,'Justerad allokering'!$B$2:$AF$2,0),FALSE))</f>
        <v>0</v>
      </c>
      <c r="L72" s="28">
        <f>IF(ISERROR(1/VLOOKUP($B72,'Justerad allokering'!$B$2:$AG$462,MATCH(L$2,'Justerad allokering'!$B$2:$AF$2,0),FALSE)),VLOOKUP($B72,'Allokerad kvv'!$B$2:$AV$468,MATCH(L$2,'Allokerad kvv'!$B$2:$AV$2,0),FALSE),VLOOKUP($B72,'Justerad allokering'!$B$2:$AG$462,MATCH(L$2,'Justerad allokering'!$B$2:$AF$2,0),FALSE))</f>
        <v>0</v>
      </c>
      <c r="M72" s="28">
        <f>IF(ISERROR(1/VLOOKUP($B72,'Justerad allokering'!$B$2:$AG$462,MATCH(M$2,'Justerad allokering'!$B$2:$AF$2,0),FALSE)),VLOOKUP($B72,'Allokerad kvv'!$B$2:$AV$468,MATCH(M$2,'Allokerad kvv'!$B$2:$AV$2,0),FALSE),VLOOKUP($B72,'Justerad allokering'!$B$2:$AG$462,MATCH(M$2,'Justerad allokering'!$B$2:$AF$2,0),FALSE))</f>
        <v>0</v>
      </c>
      <c r="N72" s="28">
        <f>IF(ISERROR(1/VLOOKUP($B72,'Justerad allokering'!$B$2:$AG$462,MATCH(N$2,'Justerad allokering'!$B$2:$AF$2,0),FALSE)),VLOOKUP($B72,'Allokerad kvv'!$B$2:$AV$468,MATCH(N$2,'Allokerad kvv'!$B$2:$AV$2,0),FALSE),VLOOKUP($B72,'Justerad allokering'!$B$2:$AG$462,MATCH(N$2,'Justerad allokering'!$B$2:$AF$2,0),FALSE))</f>
        <v>0</v>
      </c>
      <c r="O72" s="28">
        <f>IF(ISERROR(1/VLOOKUP($B72,'Justerad allokering'!$B$2:$AG$462,MATCH(O$2,'Justerad allokering'!$B$2:$AF$2,0),FALSE)),VLOOKUP($B72,'Allokerad kvv'!$B$2:$AV$468,MATCH(O$2,'Allokerad kvv'!$B$2:$AV$2,0),FALSE),VLOOKUP($B72,'Justerad allokering'!$B$2:$AG$462,MATCH(O$2,'Justerad allokering'!$B$2:$AF$2,0),FALSE))</f>
        <v>0</v>
      </c>
      <c r="P72" s="28">
        <f>IF(ISERROR(1/VLOOKUP($B72,'Justerad allokering'!$B$2:$AG$462,MATCH(P$2,'Justerad allokering'!$B$2:$AF$2,0),FALSE)),VLOOKUP($B72,'Allokerad kvv'!$B$2:$AV$468,MATCH(P$2,'Allokerad kvv'!$B$2:$AV$2,0),FALSE),VLOOKUP($B72,'Justerad allokering'!$B$2:$AG$462,MATCH(P$2,'Justerad allokering'!$B$2:$AF$2,0),FALSE))</f>
        <v>0</v>
      </c>
      <c r="Q72" s="28">
        <f>IF(ISERROR(1/VLOOKUP($B72,'Justerad allokering'!$B$2:$AG$462,MATCH(Q$2,'Justerad allokering'!$B$2:$AF$2,0),FALSE)),VLOOKUP($B72,'Allokerad kvv'!$B$2:$AV$468,MATCH(Q$2,'Allokerad kvv'!$B$2:$AV$2,0),FALSE),VLOOKUP($B72,'Justerad allokering'!$B$2:$AG$462,MATCH(Q$2,'Justerad allokering'!$B$2:$AF$2,0),FALSE))</f>
        <v>0</v>
      </c>
      <c r="R72" s="28">
        <f>IF(ISERROR(1/VLOOKUP($B72,'Justerad allokering'!$B$2:$AG$462,MATCH(R$2,'Justerad allokering'!$B$2:$AF$2,0),FALSE)),VLOOKUP($B72,'Allokerad kvv'!$B$2:$AV$468,MATCH(R$2,'Allokerad kvv'!$B$2:$AV$2,0),FALSE),VLOOKUP($B72,'Justerad allokering'!$B$2:$AG$462,MATCH(R$2,'Justerad allokering'!$B$2:$AF$2,0),FALSE))</f>
        <v>0</v>
      </c>
      <c r="S72" s="28">
        <f>IF(ISERROR(1/VLOOKUP($B72,'Justerad allokering'!$B$2:$AG$462,MATCH(S$2,'Justerad allokering'!$B$2:$AF$2,0),FALSE)),VLOOKUP($B72,'Allokerad kvv'!$B$2:$AV$468,MATCH(S$2,'Allokerad kvv'!$B$2:$AV$2,0),FALSE),VLOOKUP($B72,'Justerad allokering'!$B$2:$AG$462,MATCH(S$2,'Justerad allokering'!$B$2:$AF$2,0),FALSE))</f>
        <v>0</v>
      </c>
      <c r="T72" s="28">
        <f>IF(ISERROR(1/VLOOKUP($B72,'Justerad allokering'!$B$2:$AG$462,MATCH(T$2,'Justerad allokering'!$B$2:$AF$2,0),FALSE)),VLOOKUP($B72,'Allokerad kvv'!$B$2:$AV$468,MATCH(T$2,'Allokerad kvv'!$B$2:$AV$2,0),FALSE),VLOOKUP($B72,'Justerad allokering'!$B$2:$AG$462,MATCH(T$2,'Justerad allokering'!$B$2:$AF$2,0),FALSE))</f>
        <v>0</v>
      </c>
      <c r="U72" s="28">
        <f>IF(ISERROR(1/VLOOKUP($B72,'Justerad allokering'!$B$2:$AG$462,MATCH(U$2,'Justerad allokering'!$B$2:$AF$2,0),FALSE)),VLOOKUP($B72,'Allokerad kvv'!$B$2:$AV$468,MATCH(U$2,'Allokerad kvv'!$B$2:$AV$2,0),FALSE),VLOOKUP($B72,'Justerad allokering'!$B$2:$AG$462,MATCH(U$2,'Justerad allokering'!$B$2:$AF$2,0),FALSE))</f>
        <v>0</v>
      </c>
      <c r="V72" s="28">
        <f>IF(ISERROR(1/VLOOKUP($B72,'Justerad allokering'!$B$2:$AG$462,MATCH(V$2,'Justerad allokering'!$B$2:$AF$2,0),FALSE)),VLOOKUP($B72,'Allokerad kvv'!$B$2:$AV$468,MATCH(V$2,'Allokerad kvv'!$B$2:$AV$2,0),FALSE),VLOOKUP($B72,'Justerad allokering'!$B$2:$AG$462,MATCH(V$2,'Justerad allokering'!$B$2:$AF$2,0),FALSE))</f>
        <v>0</v>
      </c>
      <c r="W72" s="28">
        <f>IF(ISERROR(1/VLOOKUP($B72,'Justerad allokering'!$B$2:$AG$462,MATCH(W$2,'Justerad allokering'!$B$2:$AF$2,0),FALSE)),VLOOKUP($B72,'Allokerad kvv'!$B$2:$AV$468,MATCH(W$2,'Allokerad kvv'!$B$2:$AV$2,0),FALSE),VLOOKUP($B72,'Justerad allokering'!$B$2:$AG$462,MATCH(W$2,'Justerad allokering'!$B$2:$AF$2,0),FALSE))</f>
        <v>0</v>
      </c>
      <c r="X72" s="28">
        <f>IF(ISERROR(1/VLOOKUP($B72,'Justerad allokering'!$B$2:$AG$462,MATCH(X$2,'Justerad allokering'!$B$2:$AF$2,0),FALSE)),VLOOKUP($B72,'Allokerad kvv'!$B$2:$AV$468,MATCH(X$2,'Allokerad kvv'!$B$2:$AV$2,0),FALSE),VLOOKUP($B72,'Justerad allokering'!$B$2:$AG$462,MATCH(X$2,'Justerad allokering'!$B$2:$AF$2,0),FALSE))</f>
        <v>0</v>
      </c>
      <c r="Y72" s="28">
        <f>IF(ISERROR(1/VLOOKUP($B72,'Justerad allokering'!$B$2:$AG$462,MATCH(Y$2,'Justerad allokering'!$B$2:$AF$2,0),FALSE)),VLOOKUP($B72,'Allokerad kvv'!$B$2:$AV$468,MATCH(Y$2,'Allokerad kvv'!$B$2:$AV$2,0),FALSE),VLOOKUP($B72,'Justerad allokering'!$B$2:$AG$462,MATCH(Y$2,'Justerad allokering'!$B$2:$AF$2,0),FALSE))</f>
        <v>0</v>
      </c>
      <c r="Z72" s="28">
        <f>IF(ISERROR(1/VLOOKUP($B72,'Justerad allokering'!$B$2:$AG$462,MATCH(Z$2,'Justerad allokering'!$B$2:$AF$2,0),FALSE)),VLOOKUP($B72,'Allokerad kvv'!$B$2:$AV$468,MATCH(Z$2,'Allokerad kvv'!$B$2:$AV$2,0),FALSE),VLOOKUP($B72,'Justerad allokering'!$B$2:$AG$462,MATCH(Z$2,'Justerad allokering'!$B$2:$AF$2,0),FALSE))</f>
        <v>0</v>
      </c>
      <c r="AA72" s="28"/>
      <c r="AB72" s="28"/>
      <c r="AE72">
        <f t="shared" si="3"/>
        <v>0</v>
      </c>
      <c r="AG72">
        <f t="shared" si="4"/>
        <v>0</v>
      </c>
      <c r="AH72">
        <f t="shared" si="5"/>
        <v>0</v>
      </c>
      <c r="AI72" s="55" t="str">
        <f>IF(AH72=0,"",AH72/VLOOKUP(B72,Kraftvärmeprod!$B$1:$BC$480,MATCH("Summa tillförd energi exklusive rökgaskondensering",Kraftvärmeprod!$B$1:$BC$1,0),FALSE))</f>
        <v/>
      </c>
    </row>
    <row r="73" spans="1:35" x14ac:dyDescent="0.35">
      <c r="A73" s="28" t="s">
        <v>80</v>
      </c>
      <c r="B73" s="28" t="s">
        <v>100</v>
      </c>
      <c r="C73" s="28">
        <f>IF(ISERROR(1/VLOOKUP($B73,'Justerad allokering'!$B$2:$AG$462,MATCH(C$2,'Justerad allokering'!$B$2:$AF$2,0),FALSE)),VLOOKUP($B73,'Allokerad kvv'!$B$2:$AV$468,MATCH(C$2,'Allokerad kvv'!$B$2:$AV$2,0),FALSE),VLOOKUP($B73,'Justerad allokering'!$B$2:$AG$462,MATCH(C$2,'Justerad allokering'!$B$2:$AF$2,0),FALSE))</f>
        <v>0</v>
      </c>
      <c r="D73" s="28">
        <f>IF(ISERROR(1/VLOOKUP($B73,'Justerad allokering'!$B$2:$AG$462,MATCH(D$2,'Justerad allokering'!$B$2:$AF$2,0),FALSE)),VLOOKUP($B73,'Allokerad kvv'!$B$2:$AV$468,MATCH(D$2,'Allokerad kvv'!$B$2:$AV$2,0),FALSE),VLOOKUP($B73,'Justerad allokering'!$B$2:$AG$462,MATCH(D$2,'Justerad allokering'!$B$2:$AF$2,0),FALSE))</f>
        <v>0</v>
      </c>
      <c r="E73" s="28">
        <f>IF(ISERROR(1/VLOOKUP($B73,'Justerad allokering'!$B$2:$AG$462,MATCH(E$2,'Justerad allokering'!$B$2:$AF$2,0),FALSE)),VLOOKUP($B73,'Allokerad kvv'!$B$2:$AV$468,MATCH(E$2,'Allokerad kvv'!$B$2:$AV$2,0),FALSE),VLOOKUP($B73,'Justerad allokering'!$B$2:$AG$462,MATCH(E$2,'Justerad allokering'!$B$2:$AF$2,0),FALSE))</f>
        <v>0</v>
      </c>
      <c r="F73" s="28">
        <f>IF(ISERROR(1/VLOOKUP($B73,'Justerad allokering'!$B$2:$AG$462,MATCH(F$2,'Justerad allokering'!$B$2:$AF$2,0),FALSE)),VLOOKUP($B73,'Allokerad kvv'!$B$2:$AV$468,MATCH(F$2,'Allokerad kvv'!$B$2:$AV$2,0),FALSE),VLOOKUP($B73,'Justerad allokering'!$B$2:$AG$462,MATCH(F$2,'Justerad allokering'!$B$2:$AF$2,0),FALSE))</f>
        <v>0</v>
      </c>
      <c r="G73" s="28">
        <f>IF(ISERROR(1/VLOOKUP($B73,'Justerad allokering'!$B$2:$AG$462,MATCH(G$2,'Justerad allokering'!$B$2:$AF$2,0),FALSE)),VLOOKUP($B73,'Allokerad kvv'!$B$2:$AV$468,MATCH(G$2,'Allokerad kvv'!$B$2:$AV$2,0),FALSE),VLOOKUP($B73,'Justerad allokering'!$B$2:$AG$462,MATCH(G$2,'Justerad allokering'!$B$2:$AF$2,0),FALSE))</f>
        <v>0</v>
      </c>
      <c r="H73" s="28">
        <f>IF(ISERROR(1/VLOOKUP($B73,'Justerad allokering'!$B$2:$AG$462,MATCH(H$2,'Justerad allokering'!$B$2:$AF$2,0),FALSE)),VLOOKUP($B73,'Allokerad kvv'!$B$2:$AV$468,MATCH(H$2,'Allokerad kvv'!$B$2:$AV$2,0),FALSE),VLOOKUP($B73,'Justerad allokering'!$B$2:$AG$462,MATCH(H$2,'Justerad allokering'!$B$2:$AF$2,0),FALSE))</f>
        <v>0</v>
      </c>
      <c r="I73" s="28">
        <f>IF(ISERROR(1/VLOOKUP($B73,'Justerad allokering'!$B$2:$AG$462,MATCH(I$2,'Justerad allokering'!$B$2:$AF$2,0),FALSE)),VLOOKUP($B73,'Allokerad kvv'!$B$2:$AV$468,MATCH(I$2,'Allokerad kvv'!$B$2:$AV$2,0),FALSE),VLOOKUP($B73,'Justerad allokering'!$B$2:$AG$462,MATCH(I$2,'Justerad allokering'!$B$2:$AF$2,0),FALSE))</f>
        <v>0</v>
      </c>
      <c r="J73" s="28">
        <f>IF(ISERROR(1/VLOOKUP($B73,'Justerad allokering'!$B$2:$AG$462,MATCH(J$2,'Justerad allokering'!$B$2:$AF$2,0),FALSE)),VLOOKUP($B73,'Allokerad kvv'!$B$2:$AV$468,MATCH(J$2,'Allokerad kvv'!$B$2:$AV$2,0),FALSE),VLOOKUP($B73,'Justerad allokering'!$B$2:$AG$462,MATCH(J$2,'Justerad allokering'!$B$2:$AF$2,0),FALSE))</f>
        <v>0</v>
      </c>
      <c r="K73" s="28">
        <f>IF(ISERROR(1/VLOOKUP($B73,'Justerad allokering'!$B$2:$AG$462,MATCH(K$2,'Justerad allokering'!$B$2:$AF$2,0),FALSE)),VLOOKUP($B73,'Allokerad kvv'!$B$2:$AV$468,MATCH(K$2,'Allokerad kvv'!$B$2:$AV$2,0),FALSE),VLOOKUP($B73,'Justerad allokering'!$B$2:$AG$462,MATCH(K$2,'Justerad allokering'!$B$2:$AF$2,0),FALSE))</f>
        <v>0</v>
      </c>
      <c r="L73" s="28">
        <f>IF(ISERROR(1/VLOOKUP($B73,'Justerad allokering'!$B$2:$AG$462,MATCH(L$2,'Justerad allokering'!$B$2:$AF$2,0),FALSE)),VLOOKUP($B73,'Allokerad kvv'!$B$2:$AV$468,MATCH(L$2,'Allokerad kvv'!$B$2:$AV$2,0),FALSE),VLOOKUP($B73,'Justerad allokering'!$B$2:$AG$462,MATCH(L$2,'Justerad allokering'!$B$2:$AF$2,0),FALSE))</f>
        <v>0</v>
      </c>
      <c r="M73" s="28">
        <f>IF(ISERROR(1/VLOOKUP($B73,'Justerad allokering'!$B$2:$AG$462,MATCH(M$2,'Justerad allokering'!$B$2:$AF$2,0),FALSE)),VLOOKUP($B73,'Allokerad kvv'!$B$2:$AV$468,MATCH(M$2,'Allokerad kvv'!$B$2:$AV$2,0),FALSE),VLOOKUP($B73,'Justerad allokering'!$B$2:$AG$462,MATCH(M$2,'Justerad allokering'!$B$2:$AF$2,0),FALSE))</f>
        <v>0</v>
      </c>
      <c r="N73" s="28">
        <f>IF(ISERROR(1/VLOOKUP($B73,'Justerad allokering'!$B$2:$AG$462,MATCH(N$2,'Justerad allokering'!$B$2:$AF$2,0),FALSE)),VLOOKUP($B73,'Allokerad kvv'!$B$2:$AV$468,MATCH(N$2,'Allokerad kvv'!$B$2:$AV$2,0),FALSE),VLOOKUP($B73,'Justerad allokering'!$B$2:$AG$462,MATCH(N$2,'Justerad allokering'!$B$2:$AF$2,0),FALSE))</f>
        <v>0</v>
      </c>
      <c r="O73" s="28">
        <f>IF(ISERROR(1/VLOOKUP($B73,'Justerad allokering'!$B$2:$AG$462,MATCH(O$2,'Justerad allokering'!$B$2:$AF$2,0),FALSE)),VLOOKUP($B73,'Allokerad kvv'!$B$2:$AV$468,MATCH(O$2,'Allokerad kvv'!$B$2:$AV$2,0),FALSE),VLOOKUP($B73,'Justerad allokering'!$B$2:$AG$462,MATCH(O$2,'Justerad allokering'!$B$2:$AF$2,0),FALSE))</f>
        <v>0</v>
      </c>
      <c r="P73" s="28">
        <f>IF(ISERROR(1/VLOOKUP($B73,'Justerad allokering'!$B$2:$AG$462,MATCH(P$2,'Justerad allokering'!$B$2:$AF$2,0),FALSE)),VLOOKUP($B73,'Allokerad kvv'!$B$2:$AV$468,MATCH(P$2,'Allokerad kvv'!$B$2:$AV$2,0),FALSE),VLOOKUP($B73,'Justerad allokering'!$B$2:$AG$462,MATCH(P$2,'Justerad allokering'!$B$2:$AF$2,0),FALSE))</f>
        <v>0</v>
      </c>
      <c r="Q73" s="28">
        <f>IF(ISERROR(1/VLOOKUP($B73,'Justerad allokering'!$B$2:$AG$462,MATCH(Q$2,'Justerad allokering'!$B$2:$AF$2,0),FALSE)),VLOOKUP($B73,'Allokerad kvv'!$B$2:$AV$468,MATCH(Q$2,'Allokerad kvv'!$B$2:$AV$2,0),FALSE),VLOOKUP($B73,'Justerad allokering'!$B$2:$AG$462,MATCH(Q$2,'Justerad allokering'!$B$2:$AF$2,0),FALSE))</f>
        <v>0</v>
      </c>
      <c r="R73" s="28">
        <f>IF(ISERROR(1/VLOOKUP($B73,'Justerad allokering'!$B$2:$AG$462,MATCH(R$2,'Justerad allokering'!$B$2:$AF$2,0),FALSE)),VLOOKUP($B73,'Allokerad kvv'!$B$2:$AV$468,MATCH(R$2,'Allokerad kvv'!$B$2:$AV$2,0),FALSE),VLOOKUP($B73,'Justerad allokering'!$B$2:$AG$462,MATCH(R$2,'Justerad allokering'!$B$2:$AF$2,0),FALSE))</f>
        <v>0</v>
      </c>
      <c r="S73" s="28">
        <f>IF(ISERROR(1/VLOOKUP($B73,'Justerad allokering'!$B$2:$AG$462,MATCH(S$2,'Justerad allokering'!$B$2:$AF$2,0),FALSE)),VLOOKUP($B73,'Allokerad kvv'!$B$2:$AV$468,MATCH(S$2,'Allokerad kvv'!$B$2:$AV$2,0),FALSE),VLOOKUP($B73,'Justerad allokering'!$B$2:$AG$462,MATCH(S$2,'Justerad allokering'!$B$2:$AF$2,0),FALSE))</f>
        <v>0</v>
      </c>
      <c r="T73" s="28">
        <f>IF(ISERROR(1/VLOOKUP($B73,'Justerad allokering'!$B$2:$AG$462,MATCH(T$2,'Justerad allokering'!$B$2:$AF$2,0),FALSE)),VLOOKUP($B73,'Allokerad kvv'!$B$2:$AV$468,MATCH(T$2,'Allokerad kvv'!$B$2:$AV$2,0),FALSE),VLOOKUP($B73,'Justerad allokering'!$B$2:$AG$462,MATCH(T$2,'Justerad allokering'!$B$2:$AF$2,0),FALSE))</f>
        <v>0</v>
      </c>
      <c r="U73" s="28">
        <f>IF(ISERROR(1/VLOOKUP($B73,'Justerad allokering'!$B$2:$AG$462,MATCH(U$2,'Justerad allokering'!$B$2:$AF$2,0),FALSE)),VLOOKUP($B73,'Allokerad kvv'!$B$2:$AV$468,MATCH(U$2,'Allokerad kvv'!$B$2:$AV$2,0),FALSE),VLOOKUP($B73,'Justerad allokering'!$B$2:$AG$462,MATCH(U$2,'Justerad allokering'!$B$2:$AF$2,0),FALSE))</f>
        <v>0</v>
      </c>
      <c r="V73" s="28">
        <f>IF(ISERROR(1/VLOOKUP($B73,'Justerad allokering'!$B$2:$AG$462,MATCH(V$2,'Justerad allokering'!$B$2:$AF$2,0),FALSE)),VLOOKUP($B73,'Allokerad kvv'!$B$2:$AV$468,MATCH(V$2,'Allokerad kvv'!$B$2:$AV$2,0),FALSE),VLOOKUP($B73,'Justerad allokering'!$B$2:$AG$462,MATCH(V$2,'Justerad allokering'!$B$2:$AF$2,0),FALSE))</f>
        <v>0</v>
      </c>
      <c r="W73" s="28">
        <f>IF(ISERROR(1/VLOOKUP($B73,'Justerad allokering'!$B$2:$AG$462,MATCH(W$2,'Justerad allokering'!$B$2:$AF$2,0),FALSE)),VLOOKUP($B73,'Allokerad kvv'!$B$2:$AV$468,MATCH(W$2,'Allokerad kvv'!$B$2:$AV$2,0),FALSE),VLOOKUP($B73,'Justerad allokering'!$B$2:$AG$462,MATCH(W$2,'Justerad allokering'!$B$2:$AF$2,0),FALSE))</f>
        <v>0</v>
      </c>
      <c r="X73" s="28">
        <f>IF(ISERROR(1/VLOOKUP($B73,'Justerad allokering'!$B$2:$AG$462,MATCH(X$2,'Justerad allokering'!$B$2:$AF$2,0),FALSE)),VLOOKUP($B73,'Allokerad kvv'!$B$2:$AV$468,MATCH(X$2,'Allokerad kvv'!$B$2:$AV$2,0),FALSE),VLOOKUP($B73,'Justerad allokering'!$B$2:$AG$462,MATCH(X$2,'Justerad allokering'!$B$2:$AF$2,0),FALSE))</f>
        <v>0</v>
      </c>
      <c r="Y73" s="28">
        <f>IF(ISERROR(1/VLOOKUP($B73,'Justerad allokering'!$B$2:$AG$462,MATCH(Y$2,'Justerad allokering'!$B$2:$AF$2,0),FALSE)),VLOOKUP($B73,'Allokerad kvv'!$B$2:$AV$468,MATCH(Y$2,'Allokerad kvv'!$B$2:$AV$2,0),FALSE),VLOOKUP($B73,'Justerad allokering'!$B$2:$AG$462,MATCH(Y$2,'Justerad allokering'!$B$2:$AF$2,0),FALSE))</f>
        <v>0</v>
      </c>
      <c r="Z73" s="28">
        <f>IF(ISERROR(1/VLOOKUP($B73,'Justerad allokering'!$B$2:$AG$462,MATCH(Z$2,'Justerad allokering'!$B$2:$AF$2,0),FALSE)),VLOOKUP($B73,'Allokerad kvv'!$B$2:$AV$468,MATCH(Z$2,'Allokerad kvv'!$B$2:$AV$2,0),FALSE),VLOOKUP($B73,'Justerad allokering'!$B$2:$AG$462,MATCH(Z$2,'Justerad allokering'!$B$2:$AF$2,0),FALSE))</f>
        <v>0</v>
      </c>
      <c r="AA73" s="28"/>
      <c r="AB73" s="28"/>
      <c r="AE73">
        <f t="shared" si="3"/>
        <v>0</v>
      </c>
      <c r="AG73">
        <f t="shared" si="4"/>
        <v>0</v>
      </c>
      <c r="AH73">
        <f t="shared" si="5"/>
        <v>0</v>
      </c>
      <c r="AI73" s="55" t="str">
        <f>IF(AH73=0,"",AH73/VLOOKUP(B73,Kraftvärmeprod!$B$1:$BC$480,MATCH("Summa tillförd energi exklusive rökgaskondensering",Kraftvärmeprod!$B$1:$BC$1,0),FALSE))</f>
        <v/>
      </c>
    </row>
    <row r="74" spans="1:35" x14ac:dyDescent="0.35">
      <c r="A74" s="28" t="s">
        <v>80</v>
      </c>
      <c r="B74" s="28" t="s">
        <v>101</v>
      </c>
      <c r="C74" s="28">
        <f>IF(ISERROR(1/VLOOKUP($B74,'Justerad allokering'!$B$2:$AG$462,MATCH(C$2,'Justerad allokering'!$B$2:$AF$2,0),FALSE)),VLOOKUP($B74,'Allokerad kvv'!$B$2:$AV$468,MATCH(C$2,'Allokerad kvv'!$B$2:$AV$2,0),FALSE),VLOOKUP($B74,'Justerad allokering'!$B$2:$AG$462,MATCH(C$2,'Justerad allokering'!$B$2:$AF$2,0),FALSE))</f>
        <v>0</v>
      </c>
      <c r="D74" s="28">
        <f>IF(ISERROR(1/VLOOKUP($B74,'Justerad allokering'!$B$2:$AG$462,MATCH(D$2,'Justerad allokering'!$B$2:$AF$2,0),FALSE)),VLOOKUP($B74,'Allokerad kvv'!$B$2:$AV$468,MATCH(D$2,'Allokerad kvv'!$B$2:$AV$2,0),FALSE),VLOOKUP($B74,'Justerad allokering'!$B$2:$AG$462,MATCH(D$2,'Justerad allokering'!$B$2:$AF$2,0),FALSE))</f>
        <v>0</v>
      </c>
      <c r="E74" s="28">
        <f>IF(ISERROR(1/VLOOKUP($B74,'Justerad allokering'!$B$2:$AG$462,MATCH(E$2,'Justerad allokering'!$B$2:$AF$2,0),FALSE)),VLOOKUP($B74,'Allokerad kvv'!$B$2:$AV$468,MATCH(E$2,'Allokerad kvv'!$B$2:$AV$2,0),FALSE),VLOOKUP($B74,'Justerad allokering'!$B$2:$AG$462,MATCH(E$2,'Justerad allokering'!$B$2:$AF$2,0),FALSE))</f>
        <v>0</v>
      </c>
      <c r="F74" s="28">
        <f>IF(ISERROR(1/VLOOKUP($B74,'Justerad allokering'!$B$2:$AG$462,MATCH(F$2,'Justerad allokering'!$B$2:$AF$2,0),FALSE)),VLOOKUP($B74,'Allokerad kvv'!$B$2:$AV$468,MATCH(F$2,'Allokerad kvv'!$B$2:$AV$2,0),FALSE),VLOOKUP($B74,'Justerad allokering'!$B$2:$AG$462,MATCH(F$2,'Justerad allokering'!$B$2:$AF$2,0),FALSE))</f>
        <v>0</v>
      </c>
      <c r="G74" s="28">
        <f>IF(ISERROR(1/VLOOKUP($B74,'Justerad allokering'!$B$2:$AG$462,MATCH(G$2,'Justerad allokering'!$B$2:$AF$2,0),FALSE)),VLOOKUP($B74,'Allokerad kvv'!$B$2:$AV$468,MATCH(G$2,'Allokerad kvv'!$B$2:$AV$2,0),FALSE),VLOOKUP($B74,'Justerad allokering'!$B$2:$AG$462,MATCH(G$2,'Justerad allokering'!$B$2:$AF$2,0),FALSE))</f>
        <v>0</v>
      </c>
      <c r="H74" s="28">
        <f>IF(ISERROR(1/VLOOKUP($B74,'Justerad allokering'!$B$2:$AG$462,MATCH(H$2,'Justerad allokering'!$B$2:$AF$2,0),FALSE)),VLOOKUP($B74,'Allokerad kvv'!$B$2:$AV$468,MATCH(H$2,'Allokerad kvv'!$B$2:$AV$2,0),FALSE),VLOOKUP($B74,'Justerad allokering'!$B$2:$AG$462,MATCH(H$2,'Justerad allokering'!$B$2:$AF$2,0),FALSE))</f>
        <v>0</v>
      </c>
      <c r="I74" s="28">
        <f>IF(ISERROR(1/VLOOKUP($B74,'Justerad allokering'!$B$2:$AG$462,MATCH(I$2,'Justerad allokering'!$B$2:$AF$2,0),FALSE)),VLOOKUP($B74,'Allokerad kvv'!$B$2:$AV$468,MATCH(I$2,'Allokerad kvv'!$B$2:$AV$2,0),FALSE),VLOOKUP($B74,'Justerad allokering'!$B$2:$AG$462,MATCH(I$2,'Justerad allokering'!$B$2:$AF$2,0),FALSE))</f>
        <v>0</v>
      </c>
      <c r="J74" s="28">
        <f>IF(ISERROR(1/VLOOKUP($B74,'Justerad allokering'!$B$2:$AG$462,MATCH(J$2,'Justerad allokering'!$B$2:$AF$2,0),FALSE)),VLOOKUP($B74,'Allokerad kvv'!$B$2:$AV$468,MATCH(J$2,'Allokerad kvv'!$B$2:$AV$2,0),FALSE),VLOOKUP($B74,'Justerad allokering'!$B$2:$AG$462,MATCH(J$2,'Justerad allokering'!$B$2:$AF$2,0),FALSE))</f>
        <v>0</v>
      </c>
      <c r="K74" s="28">
        <f>IF(ISERROR(1/VLOOKUP($B74,'Justerad allokering'!$B$2:$AG$462,MATCH(K$2,'Justerad allokering'!$B$2:$AF$2,0),FALSE)),VLOOKUP($B74,'Allokerad kvv'!$B$2:$AV$468,MATCH(K$2,'Allokerad kvv'!$B$2:$AV$2,0),FALSE),VLOOKUP($B74,'Justerad allokering'!$B$2:$AG$462,MATCH(K$2,'Justerad allokering'!$B$2:$AF$2,0),FALSE))</f>
        <v>0</v>
      </c>
      <c r="L74" s="28">
        <f>IF(ISERROR(1/VLOOKUP($B74,'Justerad allokering'!$B$2:$AG$462,MATCH(L$2,'Justerad allokering'!$B$2:$AF$2,0),FALSE)),VLOOKUP($B74,'Allokerad kvv'!$B$2:$AV$468,MATCH(L$2,'Allokerad kvv'!$B$2:$AV$2,0),FALSE),VLOOKUP($B74,'Justerad allokering'!$B$2:$AG$462,MATCH(L$2,'Justerad allokering'!$B$2:$AF$2,0),FALSE))</f>
        <v>0</v>
      </c>
      <c r="M74" s="28">
        <f>IF(ISERROR(1/VLOOKUP($B74,'Justerad allokering'!$B$2:$AG$462,MATCH(M$2,'Justerad allokering'!$B$2:$AF$2,0),FALSE)),VLOOKUP($B74,'Allokerad kvv'!$B$2:$AV$468,MATCH(M$2,'Allokerad kvv'!$B$2:$AV$2,0),FALSE),VLOOKUP($B74,'Justerad allokering'!$B$2:$AG$462,MATCH(M$2,'Justerad allokering'!$B$2:$AF$2,0),FALSE))</f>
        <v>0</v>
      </c>
      <c r="N74" s="28">
        <f>IF(ISERROR(1/VLOOKUP($B74,'Justerad allokering'!$B$2:$AG$462,MATCH(N$2,'Justerad allokering'!$B$2:$AF$2,0),FALSE)),VLOOKUP($B74,'Allokerad kvv'!$B$2:$AV$468,MATCH(N$2,'Allokerad kvv'!$B$2:$AV$2,0),FALSE),VLOOKUP($B74,'Justerad allokering'!$B$2:$AG$462,MATCH(N$2,'Justerad allokering'!$B$2:$AF$2,0),FALSE))</f>
        <v>0</v>
      </c>
      <c r="O74" s="28">
        <f>IF(ISERROR(1/VLOOKUP($B74,'Justerad allokering'!$B$2:$AG$462,MATCH(O$2,'Justerad allokering'!$B$2:$AF$2,0),FALSE)),VLOOKUP($B74,'Allokerad kvv'!$B$2:$AV$468,MATCH(O$2,'Allokerad kvv'!$B$2:$AV$2,0),FALSE),VLOOKUP($B74,'Justerad allokering'!$B$2:$AG$462,MATCH(O$2,'Justerad allokering'!$B$2:$AF$2,0),FALSE))</f>
        <v>0</v>
      </c>
      <c r="P74" s="28">
        <f>IF(ISERROR(1/VLOOKUP($B74,'Justerad allokering'!$B$2:$AG$462,MATCH(P$2,'Justerad allokering'!$B$2:$AF$2,0),FALSE)),VLOOKUP($B74,'Allokerad kvv'!$B$2:$AV$468,MATCH(P$2,'Allokerad kvv'!$B$2:$AV$2,0),FALSE),VLOOKUP($B74,'Justerad allokering'!$B$2:$AG$462,MATCH(P$2,'Justerad allokering'!$B$2:$AF$2,0),FALSE))</f>
        <v>0</v>
      </c>
      <c r="Q74" s="28">
        <f>IF(ISERROR(1/VLOOKUP($B74,'Justerad allokering'!$B$2:$AG$462,MATCH(Q$2,'Justerad allokering'!$B$2:$AF$2,0),FALSE)),VLOOKUP($B74,'Allokerad kvv'!$B$2:$AV$468,MATCH(Q$2,'Allokerad kvv'!$B$2:$AV$2,0),FALSE),VLOOKUP($B74,'Justerad allokering'!$B$2:$AG$462,MATCH(Q$2,'Justerad allokering'!$B$2:$AF$2,0),FALSE))</f>
        <v>0</v>
      </c>
      <c r="R74" s="28">
        <f>IF(ISERROR(1/VLOOKUP($B74,'Justerad allokering'!$B$2:$AG$462,MATCH(R$2,'Justerad allokering'!$B$2:$AF$2,0),FALSE)),VLOOKUP($B74,'Allokerad kvv'!$B$2:$AV$468,MATCH(R$2,'Allokerad kvv'!$B$2:$AV$2,0),FALSE),VLOOKUP($B74,'Justerad allokering'!$B$2:$AG$462,MATCH(R$2,'Justerad allokering'!$B$2:$AF$2,0),FALSE))</f>
        <v>0</v>
      </c>
      <c r="S74" s="28">
        <f>IF(ISERROR(1/VLOOKUP($B74,'Justerad allokering'!$B$2:$AG$462,MATCH(S$2,'Justerad allokering'!$B$2:$AF$2,0),FALSE)),VLOOKUP($B74,'Allokerad kvv'!$B$2:$AV$468,MATCH(S$2,'Allokerad kvv'!$B$2:$AV$2,0),FALSE),VLOOKUP($B74,'Justerad allokering'!$B$2:$AG$462,MATCH(S$2,'Justerad allokering'!$B$2:$AF$2,0),FALSE))</f>
        <v>0</v>
      </c>
      <c r="T74" s="28">
        <f>IF(ISERROR(1/VLOOKUP($B74,'Justerad allokering'!$B$2:$AG$462,MATCH(T$2,'Justerad allokering'!$B$2:$AF$2,0),FALSE)),VLOOKUP($B74,'Allokerad kvv'!$B$2:$AV$468,MATCH(T$2,'Allokerad kvv'!$B$2:$AV$2,0),FALSE),VLOOKUP($B74,'Justerad allokering'!$B$2:$AG$462,MATCH(T$2,'Justerad allokering'!$B$2:$AF$2,0),FALSE))</f>
        <v>0</v>
      </c>
      <c r="U74" s="28">
        <f>IF(ISERROR(1/VLOOKUP($B74,'Justerad allokering'!$B$2:$AG$462,MATCH(U$2,'Justerad allokering'!$B$2:$AF$2,0),FALSE)),VLOOKUP($B74,'Allokerad kvv'!$B$2:$AV$468,MATCH(U$2,'Allokerad kvv'!$B$2:$AV$2,0),FALSE),VLOOKUP($B74,'Justerad allokering'!$B$2:$AG$462,MATCH(U$2,'Justerad allokering'!$B$2:$AF$2,0),FALSE))</f>
        <v>0</v>
      </c>
      <c r="V74" s="28">
        <f>IF(ISERROR(1/VLOOKUP($B74,'Justerad allokering'!$B$2:$AG$462,MATCH(V$2,'Justerad allokering'!$B$2:$AF$2,0),FALSE)),VLOOKUP($B74,'Allokerad kvv'!$B$2:$AV$468,MATCH(V$2,'Allokerad kvv'!$B$2:$AV$2,0),FALSE),VLOOKUP($B74,'Justerad allokering'!$B$2:$AG$462,MATCH(V$2,'Justerad allokering'!$B$2:$AF$2,0),FALSE))</f>
        <v>0</v>
      </c>
      <c r="W74" s="28">
        <f>IF(ISERROR(1/VLOOKUP($B74,'Justerad allokering'!$B$2:$AG$462,MATCH(W$2,'Justerad allokering'!$B$2:$AF$2,0),FALSE)),VLOOKUP($B74,'Allokerad kvv'!$B$2:$AV$468,MATCH(W$2,'Allokerad kvv'!$B$2:$AV$2,0),FALSE),VLOOKUP($B74,'Justerad allokering'!$B$2:$AG$462,MATCH(W$2,'Justerad allokering'!$B$2:$AF$2,0),FALSE))</f>
        <v>0</v>
      </c>
      <c r="X74" s="28">
        <f>IF(ISERROR(1/VLOOKUP($B74,'Justerad allokering'!$B$2:$AG$462,MATCH(X$2,'Justerad allokering'!$B$2:$AF$2,0),FALSE)),VLOOKUP($B74,'Allokerad kvv'!$B$2:$AV$468,MATCH(X$2,'Allokerad kvv'!$B$2:$AV$2,0),FALSE),VLOOKUP($B74,'Justerad allokering'!$B$2:$AG$462,MATCH(X$2,'Justerad allokering'!$B$2:$AF$2,0),FALSE))</f>
        <v>0</v>
      </c>
      <c r="Y74" s="28">
        <f>IF(ISERROR(1/VLOOKUP($B74,'Justerad allokering'!$B$2:$AG$462,MATCH(Y$2,'Justerad allokering'!$B$2:$AF$2,0),FALSE)),VLOOKUP($B74,'Allokerad kvv'!$B$2:$AV$468,MATCH(Y$2,'Allokerad kvv'!$B$2:$AV$2,0),FALSE),VLOOKUP($B74,'Justerad allokering'!$B$2:$AG$462,MATCH(Y$2,'Justerad allokering'!$B$2:$AF$2,0),FALSE))</f>
        <v>0</v>
      </c>
      <c r="Z74" s="28">
        <f>IF(ISERROR(1/VLOOKUP($B74,'Justerad allokering'!$B$2:$AG$462,MATCH(Z$2,'Justerad allokering'!$B$2:$AF$2,0),FALSE)),VLOOKUP($B74,'Allokerad kvv'!$B$2:$AV$468,MATCH(Z$2,'Allokerad kvv'!$B$2:$AV$2,0),FALSE),VLOOKUP($B74,'Justerad allokering'!$B$2:$AG$462,MATCH(Z$2,'Justerad allokering'!$B$2:$AF$2,0),FALSE))</f>
        <v>0</v>
      </c>
      <c r="AA74" s="28"/>
      <c r="AB74" s="28"/>
      <c r="AE74">
        <f t="shared" si="3"/>
        <v>0</v>
      </c>
      <c r="AG74">
        <f t="shared" si="4"/>
        <v>0</v>
      </c>
      <c r="AH74">
        <f t="shared" si="5"/>
        <v>0</v>
      </c>
      <c r="AI74" s="55" t="str">
        <f>IF(AH74=0,"",AH74/VLOOKUP(B74,Kraftvärmeprod!$B$1:$BC$480,MATCH("Summa tillförd energi exklusive rökgaskondensering",Kraftvärmeprod!$B$1:$BC$1,0),FALSE))</f>
        <v/>
      </c>
    </row>
    <row r="75" spans="1:35" x14ac:dyDescent="0.35">
      <c r="A75" s="28" t="s">
        <v>80</v>
      </c>
      <c r="B75" s="28" t="s">
        <v>102</v>
      </c>
      <c r="C75" s="28">
        <f>IF(ISERROR(1/VLOOKUP($B75,'Justerad allokering'!$B$2:$AG$462,MATCH(C$2,'Justerad allokering'!$B$2:$AF$2,0),FALSE)),VLOOKUP($B75,'Allokerad kvv'!$B$2:$AV$468,MATCH(C$2,'Allokerad kvv'!$B$2:$AV$2,0),FALSE),VLOOKUP($B75,'Justerad allokering'!$B$2:$AG$462,MATCH(C$2,'Justerad allokering'!$B$2:$AF$2,0),FALSE))</f>
        <v>0</v>
      </c>
      <c r="D75" s="28">
        <f>IF(ISERROR(1/VLOOKUP($B75,'Justerad allokering'!$B$2:$AG$462,MATCH(D$2,'Justerad allokering'!$B$2:$AF$2,0),FALSE)),VLOOKUP($B75,'Allokerad kvv'!$B$2:$AV$468,MATCH(D$2,'Allokerad kvv'!$B$2:$AV$2,0),FALSE),VLOOKUP($B75,'Justerad allokering'!$B$2:$AG$462,MATCH(D$2,'Justerad allokering'!$B$2:$AF$2,0),FALSE))</f>
        <v>0</v>
      </c>
      <c r="E75" s="28">
        <f>IF(ISERROR(1/VLOOKUP($B75,'Justerad allokering'!$B$2:$AG$462,MATCH(E$2,'Justerad allokering'!$B$2:$AF$2,0),FALSE)),VLOOKUP($B75,'Allokerad kvv'!$B$2:$AV$468,MATCH(E$2,'Allokerad kvv'!$B$2:$AV$2,0),FALSE),VLOOKUP($B75,'Justerad allokering'!$B$2:$AG$462,MATCH(E$2,'Justerad allokering'!$B$2:$AF$2,0),FALSE))</f>
        <v>0</v>
      </c>
      <c r="F75" s="28">
        <f>IF(ISERROR(1/VLOOKUP($B75,'Justerad allokering'!$B$2:$AG$462,MATCH(F$2,'Justerad allokering'!$B$2:$AF$2,0),FALSE)),VLOOKUP($B75,'Allokerad kvv'!$B$2:$AV$468,MATCH(F$2,'Allokerad kvv'!$B$2:$AV$2,0),FALSE),VLOOKUP($B75,'Justerad allokering'!$B$2:$AG$462,MATCH(F$2,'Justerad allokering'!$B$2:$AF$2,0),FALSE))</f>
        <v>0</v>
      </c>
      <c r="G75" s="28">
        <f>IF(ISERROR(1/VLOOKUP($B75,'Justerad allokering'!$B$2:$AG$462,MATCH(G$2,'Justerad allokering'!$B$2:$AF$2,0),FALSE)),VLOOKUP($B75,'Allokerad kvv'!$B$2:$AV$468,MATCH(G$2,'Allokerad kvv'!$B$2:$AV$2,0),FALSE),VLOOKUP($B75,'Justerad allokering'!$B$2:$AG$462,MATCH(G$2,'Justerad allokering'!$B$2:$AF$2,0),FALSE))</f>
        <v>0</v>
      </c>
      <c r="H75" s="28">
        <f>IF(ISERROR(1/VLOOKUP($B75,'Justerad allokering'!$B$2:$AG$462,MATCH(H$2,'Justerad allokering'!$B$2:$AF$2,0),FALSE)),VLOOKUP($B75,'Allokerad kvv'!$B$2:$AV$468,MATCH(H$2,'Allokerad kvv'!$B$2:$AV$2,0),FALSE),VLOOKUP($B75,'Justerad allokering'!$B$2:$AG$462,MATCH(H$2,'Justerad allokering'!$B$2:$AF$2,0),FALSE))</f>
        <v>0</v>
      </c>
      <c r="I75" s="28">
        <f>IF(ISERROR(1/VLOOKUP($B75,'Justerad allokering'!$B$2:$AG$462,MATCH(I$2,'Justerad allokering'!$B$2:$AF$2,0),FALSE)),VLOOKUP($B75,'Allokerad kvv'!$B$2:$AV$468,MATCH(I$2,'Allokerad kvv'!$B$2:$AV$2,0),FALSE),VLOOKUP($B75,'Justerad allokering'!$B$2:$AG$462,MATCH(I$2,'Justerad allokering'!$B$2:$AF$2,0),FALSE))</f>
        <v>0</v>
      </c>
      <c r="J75" s="28">
        <f>IF(ISERROR(1/VLOOKUP($B75,'Justerad allokering'!$B$2:$AG$462,MATCH(J$2,'Justerad allokering'!$B$2:$AF$2,0),FALSE)),VLOOKUP($B75,'Allokerad kvv'!$B$2:$AV$468,MATCH(J$2,'Allokerad kvv'!$B$2:$AV$2,0),FALSE),VLOOKUP($B75,'Justerad allokering'!$B$2:$AG$462,MATCH(J$2,'Justerad allokering'!$B$2:$AF$2,0),FALSE))</f>
        <v>0</v>
      </c>
      <c r="K75" s="28">
        <f>IF(ISERROR(1/VLOOKUP($B75,'Justerad allokering'!$B$2:$AG$462,MATCH(K$2,'Justerad allokering'!$B$2:$AF$2,0),FALSE)),VLOOKUP($B75,'Allokerad kvv'!$B$2:$AV$468,MATCH(K$2,'Allokerad kvv'!$B$2:$AV$2,0),FALSE),VLOOKUP($B75,'Justerad allokering'!$B$2:$AG$462,MATCH(K$2,'Justerad allokering'!$B$2:$AF$2,0),FALSE))</f>
        <v>0</v>
      </c>
      <c r="L75" s="28">
        <f>IF(ISERROR(1/VLOOKUP($B75,'Justerad allokering'!$B$2:$AG$462,MATCH(L$2,'Justerad allokering'!$B$2:$AF$2,0),FALSE)),VLOOKUP($B75,'Allokerad kvv'!$B$2:$AV$468,MATCH(L$2,'Allokerad kvv'!$B$2:$AV$2,0),FALSE),VLOOKUP($B75,'Justerad allokering'!$B$2:$AG$462,MATCH(L$2,'Justerad allokering'!$B$2:$AF$2,0),FALSE))</f>
        <v>0</v>
      </c>
      <c r="M75" s="28">
        <f>IF(ISERROR(1/VLOOKUP($B75,'Justerad allokering'!$B$2:$AG$462,MATCH(M$2,'Justerad allokering'!$B$2:$AF$2,0),FALSE)),VLOOKUP($B75,'Allokerad kvv'!$B$2:$AV$468,MATCH(M$2,'Allokerad kvv'!$B$2:$AV$2,0),FALSE),VLOOKUP($B75,'Justerad allokering'!$B$2:$AG$462,MATCH(M$2,'Justerad allokering'!$B$2:$AF$2,0),FALSE))</f>
        <v>0</v>
      </c>
      <c r="N75" s="28">
        <f>IF(ISERROR(1/VLOOKUP($B75,'Justerad allokering'!$B$2:$AG$462,MATCH(N$2,'Justerad allokering'!$B$2:$AF$2,0),FALSE)),VLOOKUP($B75,'Allokerad kvv'!$B$2:$AV$468,MATCH(N$2,'Allokerad kvv'!$B$2:$AV$2,0),FALSE),VLOOKUP($B75,'Justerad allokering'!$B$2:$AG$462,MATCH(N$2,'Justerad allokering'!$B$2:$AF$2,0),FALSE))</f>
        <v>0</v>
      </c>
      <c r="O75" s="28">
        <f>IF(ISERROR(1/VLOOKUP($B75,'Justerad allokering'!$B$2:$AG$462,MATCH(O$2,'Justerad allokering'!$B$2:$AF$2,0),FALSE)),VLOOKUP($B75,'Allokerad kvv'!$B$2:$AV$468,MATCH(O$2,'Allokerad kvv'!$B$2:$AV$2,0),FALSE),VLOOKUP($B75,'Justerad allokering'!$B$2:$AG$462,MATCH(O$2,'Justerad allokering'!$B$2:$AF$2,0),FALSE))</f>
        <v>0</v>
      </c>
      <c r="P75" s="28">
        <f>IF(ISERROR(1/VLOOKUP($B75,'Justerad allokering'!$B$2:$AG$462,MATCH(P$2,'Justerad allokering'!$B$2:$AF$2,0),FALSE)),VLOOKUP($B75,'Allokerad kvv'!$B$2:$AV$468,MATCH(P$2,'Allokerad kvv'!$B$2:$AV$2,0),FALSE),VLOOKUP($B75,'Justerad allokering'!$B$2:$AG$462,MATCH(P$2,'Justerad allokering'!$B$2:$AF$2,0),FALSE))</f>
        <v>0</v>
      </c>
      <c r="Q75" s="28">
        <f>IF(ISERROR(1/VLOOKUP($B75,'Justerad allokering'!$B$2:$AG$462,MATCH(Q$2,'Justerad allokering'!$B$2:$AF$2,0),FALSE)),VLOOKUP($B75,'Allokerad kvv'!$B$2:$AV$468,MATCH(Q$2,'Allokerad kvv'!$B$2:$AV$2,0),FALSE),VLOOKUP($B75,'Justerad allokering'!$B$2:$AG$462,MATCH(Q$2,'Justerad allokering'!$B$2:$AF$2,0),FALSE))</f>
        <v>0</v>
      </c>
      <c r="R75" s="28">
        <f>IF(ISERROR(1/VLOOKUP($B75,'Justerad allokering'!$B$2:$AG$462,MATCH(R$2,'Justerad allokering'!$B$2:$AF$2,0),FALSE)),VLOOKUP($B75,'Allokerad kvv'!$B$2:$AV$468,MATCH(R$2,'Allokerad kvv'!$B$2:$AV$2,0),FALSE),VLOOKUP($B75,'Justerad allokering'!$B$2:$AG$462,MATCH(R$2,'Justerad allokering'!$B$2:$AF$2,0),FALSE))</f>
        <v>0</v>
      </c>
      <c r="S75" s="28">
        <f>IF(ISERROR(1/VLOOKUP($B75,'Justerad allokering'!$B$2:$AG$462,MATCH(S$2,'Justerad allokering'!$B$2:$AF$2,0),FALSE)),VLOOKUP($B75,'Allokerad kvv'!$B$2:$AV$468,MATCH(S$2,'Allokerad kvv'!$B$2:$AV$2,0),FALSE),VLOOKUP($B75,'Justerad allokering'!$B$2:$AG$462,MATCH(S$2,'Justerad allokering'!$B$2:$AF$2,0),FALSE))</f>
        <v>0</v>
      </c>
      <c r="T75" s="28">
        <f>IF(ISERROR(1/VLOOKUP($B75,'Justerad allokering'!$B$2:$AG$462,MATCH(T$2,'Justerad allokering'!$B$2:$AF$2,0),FALSE)),VLOOKUP($B75,'Allokerad kvv'!$B$2:$AV$468,MATCH(T$2,'Allokerad kvv'!$B$2:$AV$2,0),FALSE),VLOOKUP($B75,'Justerad allokering'!$B$2:$AG$462,MATCH(T$2,'Justerad allokering'!$B$2:$AF$2,0),FALSE))</f>
        <v>0</v>
      </c>
      <c r="U75" s="28">
        <f>IF(ISERROR(1/VLOOKUP($B75,'Justerad allokering'!$B$2:$AG$462,MATCH(U$2,'Justerad allokering'!$B$2:$AF$2,0),FALSE)),VLOOKUP($B75,'Allokerad kvv'!$B$2:$AV$468,MATCH(U$2,'Allokerad kvv'!$B$2:$AV$2,0),FALSE),VLOOKUP($B75,'Justerad allokering'!$B$2:$AG$462,MATCH(U$2,'Justerad allokering'!$B$2:$AF$2,0),FALSE))</f>
        <v>0</v>
      </c>
      <c r="V75" s="28">
        <f>IF(ISERROR(1/VLOOKUP($B75,'Justerad allokering'!$B$2:$AG$462,MATCH(V$2,'Justerad allokering'!$B$2:$AF$2,0),FALSE)),VLOOKUP($B75,'Allokerad kvv'!$B$2:$AV$468,MATCH(V$2,'Allokerad kvv'!$B$2:$AV$2,0),FALSE),VLOOKUP($B75,'Justerad allokering'!$B$2:$AG$462,MATCH(V$2,'Justerad allokering'!$B$2:$AF$2,0),FALSE))</f>
        <v>0</v>
      </c>
      <c r="W75" s="28">
        <f>IF(ISERROR(1/VLOOKUP($B75,'Justerad allokering'!$B$2:$AG$462,MATCH(W$2,'Justerad allokering'!$B$2:$AF$2,0),FALSE)),VLOOKUP($B75,'Allokerad kvv'!$B$2:$AV$468,MATCH(W$2,'Allokerad kvv'!$B$2:$AV$2,0),FALSE),VLOOKUP($B75,'Justerad allokering'!$B$2:$AG$462,MATCH(W$2,'Justerad allokering'!$B$2:$AF$2,0),FALSE))</f>
        <v>0</v>
      </c>
      <c r="X75" s="28">
        <f>IF(ISERROR(1/VLOOKUP($B75,'Justerad allokering'!$B$2:$AG$462,MATCH(X$2,'Justerad allokering'!$B$2:$AF$2,0),FALSE)),VLOOKUP($B75,'Allokerad kvv'!$B$2:$AV$468,MATCH(X$2,'Allokerad kvv'!$B$2:$AV$2,0),FALSE),VLOOKUP($B75,'Justerad allokering'!$B$2:$AG$462,MATCH(X$2,'Justerad allokering'!$B$2:$AF$2,0),FALSE))</f>
        <v>0</v>
      </c>
      <c r="Y75" s="28">
        <f>IF(ISERROR(1/VLOOKUP($B75,'Justerad allokering'!$B$2:$AG$462,MATCH(Y$2,'Justerad allokering'!$B$2:$AF$2,0),FALSE)),VLOOKUP($B75,'Allokerad kvv'!$B$2:$AV$468,MATCH(Y$2,'Allokerad kvv'!$B$2:$AV$2,0),FALSE),VLOOKUP($B75,'Justerad allokering'!$B$2:$AG$462,MATCH(Y$2,'Justerad allokering'!$B$2:$AF$2,0),FALSE))</f>
        <v>0</v>
      </c>
      <c r="Z75" s="28">
        <f>IF(ISERROR(1/VLOOKUP($B75,'Justerad allokering'!$B$2:$AG$462,MATCH(Z$2,'Justerad allokering'!$B$2:$AF$2,0),FALSE)),VLOOKUP($B75,'Allokerad kvv'!$B$2:$AV$468,MATCH(Z$2,'Allokerad kvv'!$B$2:$AV$2,0),FALSE),VLOOKUP($B75,'Justerad allokering'!$B$2:$AG$462,MATCH(Z$2,'Justerad allokering'!$B$2:$AF$2,0),FALSE))</f>
        <v>0</v>
      </c>
      <c r="AA75" s="28"/>
      <c r="AB75" s="28"/>
      <c r="AE75">
        <f t="shared" si="3"/>
        <v>0</v>
      </c>
      <c r="AG75">
        <f t="shared" si="4"/>
        <v>0</v>
      </c>
      <c r="AH75">
        <f t="shared" si="5"/>
        <v>0</v>
      </c>
      <c r="AI75" s="55" t="str">
        <f>IF(AH75=0,"",AH75/VLOOKUP(B75,Kraftvärmeprod!$B$1:$BC$480,MATCH("Summa tillförd energi exklusive rökgaskondensering",Kraftvärmeprod!$B$1:$BC$1,0),FALSE))</f>
        <v/>
      </c>
    </row>
    <row r="76" spans="1:35" x14ac:dyDescent="0.35">
      <c r="A76" s="28" t="s">
        <v>80</v>
      </c>
      <c r="B76" s="28" t="s">
        <v>103</v>
      </c>
      <c r="C76" s="28">
        <f>IF(ISERROR(1/VLOOKUP($B76,'Justerad allokering'!$B$2:$AG$462,MATCH(C$2,'Justerad allokering'!$B$2:$AF$2,0),FALSE)),VLOOKUP($B76,'Allokerad kvv'!$B$2:$AV$468,MATCH(C$2,'Allokerad kvv'!$B$2:$AV$2,0),FALSE),VLOOKUP($B76,'Justerad allokering'!$B$2:$AG$462,MATCH(C$2,'Justerad allokering'!$B$2:$AF$2,0),FALSE))</f>
        <v>1112</v>
      </c>
      <c r="D76" s="28">
        <f>IF(ISERROR(1/VLOOKUP($B76,'Justerad allokering'!$B$2:$AG$462,MATCH(D$2,'Justerad allokering'!$B$2:$AF$2,0),FALSE)),VLOOKUP($B76,'Allokerad kvv'!$B$2:$AV$468,MATCH(D$2,'Allokerad kvv'!$B$2:$AV$2,0),FALSE),VLOOKUP($B76,'Justerad allokering'!$B$2:$AG$462,MATCH(D$2,'Justerad allokering'!$B$2:$AF$2,0),FALSE))</f>
        <v>0</v>
      </c>
      <c r="E76" s="28">
        <f>IF(ISERROR(1/VLOOKUP($B76,'Justerad allokering'!$B$2:$AG$462,MATCH(E$2,'Justerad allokering'!$B$2:$AF$2,0),FALSE)),VLOOKUP($B76,'Allokerad kvv'!$B$2:$AV$468,MATCH(E$2,'Allokerad kvv'!$B$2:$AV$2,0),FALSE),VLOOKUP($B76,'Justerad allokering'!$B$2:$AG$462,MATCH(E$2,'Justerad allokering'!$B$2:$AF$2,0),FALSE))</f>
        <v>0</v>
      </c>
      <c r="F76" s="28">
        <f>IF(ISERROR(1/VLOOKUP($B76,'Justerad allokering'!$B$2:$AG$462,MATCH(F$2,'Justerad allokering'!$B$2:$AF$2,0),FALSE)),VLOOKUP($B76,'Allokerad kvv'!$B$2:$AV$468,MATCH(F$2,'Allokerad kvv'!$B$2:$AV$2,0),FALSE),VLOOKUP($B76,'Justerad allokering'!$B$2:$AG$462,MATCH(F$2,'Justerad allokering'!$B$2:$AF$2,0),FALSE))</f>
        <v>0</v>
      </c>
      <c r="G76" s="28">
        <f>IF(ISERROR(1/VLOOKUP($B76,'Justerad allokering'!$B$2:$AG$462,MATCH(G$2,'Justerad allokering'!$B$2:$AF$2,0),FALSE)),VLOOKUP($B76,'Allokerad kvv'!$B$2:$AV$468,MATCH(G$2,'Allokerad kvv'!$B$2:$AV$2,0),FALSE),VLOOKUP($B76,'Justerad allokering'!$B$2:$AG$462,MATCH(G$2,'Justerad allokering'!$B$2:$AF$2,0),FALSE))</f>
        <v>0.133858</v>
      </c>
      <c r="H76" s="28">
        <f>IF(ISERROR(1/VLOOKUP($B76,'Justerad allokering'!$B$2:$AG$462,MATCH(H$2,'Justerad allokering'!$B$2:$AF$2,0),FALSE)),VLOOKUP($B76,'Allokerad kvv'!$B$2:$AV$468,MATCH(H$2,'Allokerad kvv'!$B$2:$AV$2,0),FALSE),VLOOKUP($B76,'Justerad allokering'!$B$2:$AG$462,MATCH(H$2,'Justerad allokering'!$B$2:$AF$2,0),FALSE))</f>
        <v>0</v>
      </c>
      <c r="I76" s="28">
        <f>IF(ISERROR(1/VLOOKUP($B76,'Justerad allokering'!$B$2:$AG$462,MATCH(I$2,'Justerad allokering'!$B$2:$AF$2,0),FALSE)),VLOOKUP($B76,'Allokerad kvv'!$B$2:$AV$468,MATCH(I$2,'Allokerad kvv'!$B$2:$AV$2,0),FALSE),VLOOKUP($B76,'Justerad allokering'!$B$2:$AG$462,MATCH(I$2,'Justerad allokering'!$B$2:$AF$2,0),FALSE))</f>
        <v>0.35599399999999998</v>
      </c>
      <c r="J76" s="28">
        <f>IF(ISERROR(1/VLOOKUP($B76,'Justerad allokering'!$B$2:$AG$462,MATCH(J$2,'Justerad allokering'!$B$2:$AF$2,0),FALSE)),VLOOKUP($B76,'Allokerad kvv'!$B$2:$AV$468,MATCH(J$2,'Allokerad kvv'!$B$2:$AV$2,0),FALSE),VLOOKUP($B76,'Justerad allokering'!$B$2:$AG$462,MATCH(J$2,'Justerad allokering'!$B$2:$AF$2,0),FALSE))</f>
        <v>0</v>
      </c>
      <c r="K76" s="28">
        <f>IF(ISERROR(1/VLOOKUP($B76,'Justerad allokering'!$B$2:$AG$462,MATCH(K$2,'Justerad allokering'!$B$2:$AF$2,0),FALSE)),VLOOKUP($B76,'Allokerad kvv'!$B$2:$AV$468,MATCH(K$2,'Allokerad kvv'!$B$2:$AV$2,0),FALSE),VLOOKUP($B76,'Justerad allokering'!$B$2:$AG$462,MATCH(K$2,'Justerad allokering'!$B$2:$AF$2,0),FALSE))</f>
        <v>10.9878</v>
      </c>
      <c r="L76" s="28">
        <f>IF(ISERROR(1/VLOOKUP($B76,'Justerad allokering'!$B$2:$AG$462,MATCH(L$2,'Justerad allokering'!$B$2:$AF$2,0),FALSE)),VLOOKUP($B76,'Allokerad kvv'!$B$2:$AV$468,MATCH(L$2,'Allokerad kvv'!$B$2:$AV$2,0),FALSE),VLOOKUP($B76,'Justerad allokering'!$B$2:$AG$462,MATCH(L$2,'Justerad allokering'!$B$2:$AF$2,0),FALSE))</f>
        <v>689</v>
      </c>
      <c r="M76" s="28">
        <f>IF(ISERROR(1/VLOOKUP($B76,'Justerad allokering'!$B$2:$AG$462,MATCH(M$2,'Justerad allokering'!$B$2:$AF$2,0),FALSE)),VLOOKUP($B76,'Allokerad kvv'!$B$2:$AV$468,MATCH(M$2,'Allokerad kvv'!$B$2:$AV$2,0),FALSE),VLOOKUP($B76,'Justerad allokering'!$B$2:$AG$462,MATCH(M$2,'Justerad allokering'!$B$2:$AF$2,0),FALSE))</f>
        <v>0</v>
      </c>
      <c r="N76" s="28">
        <f>IF(ISERROR(1/VLOOKUP($B76,'Justerad allokering'!$B$2:$AG$462,MATCH(N$2,'Justerad allokering'!$B$2:$AF$2,0),FALSE)),VLOOKUP($B76,'Allokerad kvv'!$B$2:$AV$468,MATCH(N$2,'Allokerad kvv'!$B$2:$AV$2,0),FALSE),VLOOKUP($B76,'Justerad allokering'!$B$2:$AG$462,MATCH(N$2,'Justerad allokering'!$B$2:$AF$2,0),FALSE))</f>
        <v>27.263999999999999</v>
      </c>
      <c r="O76" s="28">
        <f>IF(ISERROR(1/VLOOKUP($B76,'Justerad allokering'!$B$2:$AG$462,MATCH(O$2,'Justerad allokering'!$B$2:$AF$2,0),FALSE)),VLOOKUP($B76,'Allokerad kvv'!$B$2:$AV$468,MATCH(O$2,'Allokerad kvv'!$B$2:$AV$2,0),FALSE),VLOOKUP($B76,'Justerad allokering'!$B$2:$AG$462,MATCH(O$2,'Justerad allokering'!$B$2:$AF$2,0),FALSE))</f>
        <v>0</v>
      </c>
      <c r="P76" s="28">
        <f>IF(ISERROR(1/VLOOKUP($B76,'Justerad allokering'!$B$2:$AG$462,MATCH(P$2,'Justerad allokering'!$B$2:$AF$2,0),FALSE)),VLOOKUP($B76,'Allokerad kvv'!$B$2:$AV$468,MATCH(P$2,'Allokerad kvv'!$B$2:$AV$2,0),FALSE),VLOOKUP($B76,'Justerad allokering'!$B$2:$AG$462,MATCH(P$2,'Justerad allokering'!$B$2:$AF$2,0),FALSE))</f>
        <v>0</v>
      </c>
      <c r="Q76" s="28">
        <f>IF(ISERROR(1/VLOOKUP($B76,'Justerad allokering'!$B$2:$AG$462,MATCH(Q$2,'Justerad allokering'!$B$2:$AF$2,0),FALSE)),VLOOKUP($B76,'Allokerad kvv'!$B$2:$AV$468,MATCH(Q$2,'Allokerad kvv'!$B$2:$AV$2,0),FALSE),VLOOKUP($B76,'Justerad allokering'!$B$2:$AG$462,MATCH(Q$2,'Justerad allokering'!$B$2:$AF$2,0),FALSE))</f>
        <v>0</v>
      </c>
      <c r="R76" s="28">
        <f>IF(ISERROR(1/VLOOKUP($B76,'Justerad allokering'!$B$2:$AG$462,MATCH(R$2,'Justerad allokering'!$B$2:$AF$2,0),FALSE)),VLOOKUP($B76,'Allokerad kvv'!$B$2:$AV$468,MATCH(R$2,'Allokerad kvv'!$B$2:$AV$2,0),FALSE),VLOOKUP($B76,'Justerad allokering'!$B$2:$AG$462,MATCH(R$2,'Justerad allokering'!$B$2:$AF$2,0),FALSE))</f>
        <v>0</v>
      </c>
      <c r="S76" s="28">
        <f>IF(ISERROR(1/VLOOKUP($B76,'Justerad allokering'!$B$2:$AG$462,MATCH(S$2,'Justerad allokering'!$B$2:$AF$2,0),FALSE)),VLOOKUP($B76,'Allokerad kvv'!$B$2:$AV$468,MATCH(S$2,'Allokerad kvv'!$B$2:$AV$2,0),FALSE),VLOOKUP($B76,'Justerad allokering'!$B$2:$AG$462,MATCH(S$2,'Justerad allokering'!$B$2:$AF$2,0),FALSE))</f>
        <v>0</v>
      </c>
      <c r="T76" s="28">
        <f>IF(ISERROR(1/VLOOKUP($B76,'Justerad allokering'!$B$2:$AG$462,MATCH(T$2,'Justerad allokering'!$B$2:$AF$2,0),FALSE)),VLOOKUP($B76,'Allokerad kvv'!$B$2:$AV$468,MATCH(T$2,'Allokerad kvv'!$B$2:$AV$2,0),FALSE),VLOOKUP($B76,'Justerad allokering'!$B$2:$AG$462,MATCH(T$2,'Justerad allokering'!$B$2:$AF$2,0),FALSE))</f>
        <v>0</v>
      </c>
      <c r="U76" s="28">
        <f>IF(ISERROR(1/VLOOKUP($B76,'Justerad allokering'!$B$2:$AG$462,MATCH(U$2,'Justerad allokering'!$B$2:$AF$2,0),FALSE)),VLOOKUP($B76,'Allokerad kvv'!$B$2:$AV$468,MATCH(U$2,'Allokerad kvv'!$B$2:$AV$2,0),FALSE),VLOOKUP($B76,'Justerad allokering'!$B$2:$AG$462,MATCH(U$2,'Justerad allokering'!$B$2:$AF$2,0),FALSE))</f>
        <v>0</v>
      </c>
      <c r="V76" s="28">
        <f>IF(ISERROR(1/VLOOKUP($B76,'Justerad allokering'!$B$2:$AG$462,MATCH(V$2,'Justerad allokering'!$B$2:$AF$2,0),FALSE)),VLOOKUP($B76,'Allokerad kvv'!$B$2:$AV$468,MATCH(V$2,'Allokerad kvv'!$B$2:$AV$2,0),FALSE),VLOOKUP($B76,'Justerad allokering'!$B$2:$AG$462,MATCH(V$2,'Justerad allokering'!$B$2:$AF$2,0),FALSE))</f>
        <v>0</v>
      </c>
      <c r="W76" s="28">
        <f>IF(ISERROR(1/VLOOKUP($B76,'Justerad allokering'!$B$2:$AG$462,MATCH(W$2,'Justerad allokering'!$B$2:$AF$2,0),FALSE)),VLOOKUP($B76,'Allokerad kvv'!$B$2:$AV$468,MATCH(W$2,'Allokerad kvv'!$B$2:$AV$2,0),FALSE),VLOOKUP($B76,'Justerad allokering'!$B$2:$AG$462,MATCH(W$2,'Justerad allokering'!$B$2:$AF$2,0),FALSE))</f>
        <v>0</v>
      </c>
      <c r="X76" s="28">
        <f>IF(ISERROR(1/VLOOKUP($B76,'Justerad allokering'!$B$2:$AG$462,MATCH(X$2,'Justerad allokering'!$B$2:$AF$2,0),FALSE)),VLOOKUP($B76,'Allokerad kvv'!$B$2:$AV$468,MATCH(X$2,'Allokerad kvv'!$B$2:$AV$2,0),FALSE),VLOOKUP($B76,'Justerad allokering'!$B$2:$AG$462,MATCH(X$2,'Justerad allokering'!$B$2:$AF$2,0),FALSE))</f>
        <v>0</v>
      </c>
      <c r="Y76" s="28">
        <f>IF(ISERROR(1/VLOOKUP($B76,'Justerad allokering'!$B$2:$AG$462,MATCH(Y$2,'Justerad allokering'!$B$2:$AF$2,0),FALSE)),VLOOKUP($B76,'Allokerad kvv'!$B$2:$AV$468,MATCH(Y$2,'Allokerad kvv'!$B$2:$AV$2,0),FALSE),VLOOKUP($B76,'Justerad allokering'!$B$2:$AG$462,MATCH(Y$2,'Justerad allokering'!$B$2:$AF$2,0),FALSE))</f>
        <v>0</v>
      </c>
      <c r="Z76" s="28">
        <f>IF(ISERROR(1/VLOOKUP($B76,'Justerad allokering'!$B$2:$AG$462,MATCH(Z$2,'Justerad allokering'!$B$2:$AF$2,0),FALSE)),VLOOKUP($B76,'Allokerad kvv'!$B$2:$AV$468,MATCH(Z$2,'Allokerad kvv'!$B$2:$AV$2,0),FALSE),VLOOKUP($B76,'Justerad allokering'!$B$2:$AG$462,MATCH(Z$2,'Justerad allokering'!$B$2:$AF$2,0),FALSE))</f>
        <v>0</v>
      </c>
      <c r="AA76" s="28"/>
      <c r="AB76" s="28"/>
      <c r="AE76">
        <f t="shared" si="3"/>
        <v>1839.7416519999999</v>
      </c>
      <c r="AG76">
        <f t="shared" si="4"/>
        <v>1828.7538519999998</v>
      </c>
      <c r="AH76">
        <f t="shared" si="5"/>
        <v>1801.4898519999999</v>
      </c>
      <c r="AI76" s="55">
        <f>IF(AH76=0,"",AH76/VLOOKUP(B76,Kraftvärmeprod!$B$1:$BC$480,MATCH("Summa tillförd energi exklusive rökgaskondensering",Kraftvärmeprod!$B$1:$BC$1,0),FALSE))</f>
        <v>0.49195522431263783</v>
      </c>
    </row>
    <row r="77" spans="1:35" x14ac:dyDescent="0.35">
      <c r="A77" s="28" t="s">
        <v>80</v>
      </c>
      <c r="B77" s="28" t="s">
        <v>104</v>
      </c>
      <c r="C77" s="28">
        <f>IF(ISERROR(1/VLOOKUP($B77,'Justerad allokering'!$B$2:$AG$462,MATCH(C$2,'Justerad allokering'!$B$2:$AF$2,0),FALSE)),VLOOKUP($B77,'Allokerad kvv'!$B$2:$AV$468,MATCH(C$2,'Allokerad kvv'!$B$2:$AV$2,0),FALSE),VLOOKUP($B77,'Justerad allokering'!$B$2:$AG$462,MATCH(C$2,'Justerad allokering'!$B$2:$AF$2,0),FALSE))</f>
        <v>0</v>
      </c>
      <c r="D77" s="28">
        <f>IF(ISERROR(1/VLOOKUP($B77,'Justerad allokering'!$B$2:$AG$462,MATCH(D$2,'Justerad allokering'!$B$2:$AF$2,0),FALSE)),VLOOKUP($B77,'Allokerad kvv'!$B$2:$AV$468,MATCH(D$2,'Allokerad kvv'!$B$2:$AV$2,0),FALSE),VLOOKUP($B77,'Justerad allokering'!$B$2:$AG$462,MATCH(D$2,'Justerad allokering'!$B$2:$AF$2,0),FALSE))</f>
        <v>0</v>
      </c>
      <c r="E77" s="28">
        <f>IF(ISERROR(1/VLOOKUP($B77,'Justerad allokering'!$B$2:$AG$462,MATCH(E$2,'Justerad allokering'!$B$2:$AF$2,0),FALSE)),VLOOKUP($B77,'Allokerad kvv'!$B$2:$AV$468,MATCH(E$2,'Allokerad kvv'!$B$2:$AV$2,0),FALSE),VLOOKUP($B77,'Justerad allokering'!$B$2:$AG$462,MATCH(E$2,'Justerad allokering'!$B$2:$AF$2,0),FALSE))</f>
        <v>0</v>
      </c>
      <c r="F77" s="28">
        <f>IF(ISERROR(1/VLOOKUP($B77,'Justerad allokering'!$B$2:$AG$462,MATCH(F$2,'Justerad allokering'!$B$2:$AF$2,0),FALSE)),VLOOKUP($B77,'Allokerad kvv'!$B$2:$AV$468,MATCH(F$2,'Allokerad kvv'!$B$2:$AV$2,0),FALSE),VLOOKUP($B77,'Justerad allokering'!$B$2:$AG$462,MATCH(F$2,'Justerad allokering'!$B$2:$AF$2,0),FALSE))</f>
        <v>0</v>
      </c>
      <c r="G77" s="28">
        <f>IF(ISERROR(1/VLOOKUP($B77,'Justerad allokering'!$B$2:$AG$462,MATCH(G$2,'Justerad allokering'!$B$2:$AF$2,0),FALSE)),VLOOKUP($B77,'Allokerad kvv'!$B$2:$AV$468,MATCH(G$2,'Allokerad kvv'!$B$2:$AV$2,0),FALSE),VLOOKUP($B77,'Justerad allokering'!$B$2:$AG$462,MATCH(G$2,'Justerad allokering'!$B$2:$AF$2,0),FALSE))</f>
        <v>0</v>
      </c>
      <c r="H77" s="28">
        <f>IF(ISERROR(1/VLOOKUP($B77,'Justerad allokering'!$B$2:$AG$462,MATCH(H$2,'Justerad allokering'!$B$2:$AF$2,0),FALSE)),VLOOKUP($B77,'Allokerad kvv'!$B$2:$AV$468,MATCH(H$2,'Allokerad kvv'!$B$2:$AV$2,0),FALSE),VLOOKUP($B77,'Justerad allokering'!$B$2:$AG$462,MATCH(H$2,'Justerad allokering'!$B$2:$AF$2,0),FALSE))</f>
        <v>0</v>
      </c>
      <c r="I77" s="28">
        <f>IF(ISERROR(1/VLOOKUP($B77,'Justerad allokering'!$B$2:$AG$462,MATCH(I$2,'Justerad allokering'!$B$2:$AF$2,0),FALSE)),VLOOKUP($B77,'Allokerad kvv'!$B$2:$AV$468,MATCH(I$2,'Allokerad kvv'!$B$2:$AV$2,0),FALSE),VLOOKUP($B77,'Justerad allokering'!$B$2:$AG$462,MATCH(I$2,'Justerad allokering'!$B$2:$AF$2,0),FALSE))</f>
        <v>0</v>
      </c>
      <c r="J77" s="28">
        <f>IF(ISERROR(1/VLOOKUP($B77,'Justerad allokering'!$B$2:$AG$462,MATCH(J$2,'Justerad allokering'!$B$2:$AF$2,0),FALSE)),VLOOKUP($B77,'Allokerad kvv'!$B$2:$AV$468,MATCH(J$2,'Allokerad kvv'!$B$2:$AV$2,0),FALSE),VLOOKUP($B77,'Justerad allokering'!$B$2:$AG$462,MATCH(J$2,'Justerad allokering'!$B$2:$AF$2,0),FALSE))</f>
        <v>0</v>
      </c>
      <c r="K77" s="28">
        <f>IF(ISERROR(1/VLOOKUP($B77,'Justerad allokering'!$B$2:$AG$462,MATCH(K$2,'Justerad allokering'!$B$2:$AF$2,0),FALSE)),VLOOKUP($B77,'Allokerad kvv'!$B$2:$AV$468,MATCH(K$2,'Allokerad kvv'!$B$2:$AV$2,0),FALSE),VLOOKUP($B77,'Justerad allokering'!$B$2:$AG$462,MATCH(K$2,'Justerad allokering'!$B$2:$AF$2,0),FALSE))</f>
        <v>0</v>
      </c>
      <c r="L77" s="28">
        <f>IF(ISERROR(1/VLOOKUP($B77,'Justerad allokering'!$B$2:$AG$462,MATCH(L$2,'Justerad allokering'!$B$2:$AF$2,0),FALSE)),VLOOKUP($B77,'Allokerad kvv'!$B$2:$AV$468,MATCH(L$2,'Allokerad kvv'!$B$2:$AV$2,0),FALSE),VLOOKUP($B77,'Justerad allokering'!$B$2:$AG$462,MATCH(L$2,'Justerad allokering'!$B$2:$AF$2,0),FALSE))</f>
        <v>0</v>
      </c>
      <c r="M77" s="28">
        <f>IF(ISERROR(1/VLOOKUP($B77,'Justerad allokering'!$B$2:$AG$462,MATCH(M$2,'Justerad allokering'!$B$2:$AF$2,0),FALSE)),VLOOKUP($B77,'Allokerad kvv'!$B$2:$AV$468,MATCH(M$2,'Allokerad kvv'!$B$2:$AV$2,0),FALSE),VLOOKUP($B77,'Justerad allokering'!$B$2:$AG$462,MATCH(M$2,'Justerad allokering'!$B$2:$AF$2,0),FALSE))</f>
        <v>0</v>
      </c>
      <c r="N77" s="28">
        <f>IF(ISERROR(1/VLOOKUP($B77,'Justerad allokering'!$B$2:$AG$462,MATCH(N$2,'Justerad allokering'!$B$2:$AF$2,0),FALSE)),VLOOKUP($B77,'Allokerad kvv'!$B$2:$AV$468,MATCH(N$2,'Allokerad kvv'!$B$2:$AV$2,0),FALSE),VLOOKUP($B77,'Justerad allokering'!$B$2:$AG$462,MATCH(N$2,'Justerad allokering'!$B$2:$AF$2,0),FALSE))</f>
        <v>0</v>
      </c>
      <c r="O77" s="28">
        <f>IF(ISERROR(1/VLOOKUP($B77,'Justerad allokering'!$B$2:$AG$462,MATCH(O$2,'Justerad allokering'!$B$2:$AF$2,0),FALSE)),VLOOKUP($B77,'Allokerad kvv'!$B$2:$AV$468,MATCH(O$2,'Allokerad kvv'!$B$2:$AV$2,0),FALSE),VLOOKUP($B77,'Justerad allokering'!$B$2:$AG$462,MATCH(O$2,'Justerad allokering'!$B$2:$AF$2,0),FALSE))</f>
        <v>0</v>
      </c>
      <c r="P77" s="28">
        <f>IF(ISERROR(1/VLOOKUP($B77,'Justerad allokering'!$B$2:$AG$462,MATCH(P$2,'Justerad allokering'!$B$2:$AF$2,0),FALSE)),VLOOKUP($B77,'Allokerad kvv'!$B$2:$AV$468,MATCH(P$2,'Allokerad kvv'!$B$2:$AV$2,0),FALSE),VLOOKUP($B77,'Justerad allokering'!$B$2:$AG$462,MATCH(P$2,'Justerad allokering'!$B$2:$AF$2,0),FALSE))</f>
        <v>0</v>
      </c>
      <c r="Q77" s="28">
        <f>IF(ISERROR(1/VLOOKUP($B77,'Justerad allokering'!$B$2:$AG$462,MATCH(Q$2,'Justerad allokering'!$B$2:$AF$2,0),FALSE)),VLOOKUP($B77,'Allokerad kvv'!$B$2:$AV$468,MATCH(Q$2,'Allokerad kvv'!$B$2:$AV$2,0),FALSE),VLOOKUP($B77,'Justerad allokering'!$B$2:$AG$462,MATCH(Q$2,'Justerad allokering'!$B$2:$AF$2,0),FALSE))</f>
        <v>0</v>
      </c>
      <c r="R77" s="28">
        <f>IF(ISERROR(1/VLOOKUP($B77,'Justerad allokering'!$B$2:$AG$462,MATCH(R$2,'Justerad allokering'!$B$2:$AF$2,0),FALSE)),VLOOKUP($B77,'Allokerad kvv'!$B$2:$AV$468,MATCH(R$2,'Allokerad kvv'!$B$2:$AV$2,0),FALSE),VLOOKUP($B77,'Justerad allokering'!$B$2:$AG$462,MATCH(R$2,'Justerad allokering'!$B$2:$AF$2,0),FALSE))</f>
        <v>0</v>
      </c>
      <c r="S77" s="28">
        <f>IF(ISERROR(1/VLOOKUP($B77,'Justerad allokering'!$B$2:$AG$462,MATCH(S$2,'Justerad allokering'!$B$2:$AF$2,0),FALSE)),VLOOKUP($B77,'Allokerad kvv'!$B$2:$AV$468,MATCH(S$2,'Allokerad kvv'!$B$2:$AV$2,0),FALSE),VLOOKUP($B77,'Justerad allokering'!$B$2:$AG$462,MATCH(S$2,'Justerad allokering'!$B$2:$AF$2,0),FALSE))</f>
        <v>0</v>
      </c>
      <c r="T77" s="28">
        <f>IF(ISERROR(1/VLOOKUP($B77,'Justerad allokering'!$B$2:$AG$462,MATCH(T$2,'Justerad allokering'!$B$2:$AF$2,0),FALSE)),VLOOKUP($B77,'Allokerad kvv'!$B$2:$AV$468,MATCH(T$2,'Allokerad kvv'!$B$2:$AV$2,0),FALSE),VLOOKUP($B77,'Justerad allokering'!$B$2:$AG$462,MATCH(T$2,'Justerad allokering'!$B$2:$AF$2,0),FALSE))</f>
        <v>0</v>
      </c>
      <c r="U77" s="28">
        <f>IF(ISERROR(1/VLOOKUP($B77,'Justerad allokering'!$B$2:$AG$462,MATCH(U$2,'Justerad allokering'!$B$2:$AF$2,0),FALSE)),VLOOKUP($B77,'Allokerad kvv'!$B$2:$AV$468,MATCH(U$2,'Allokerad kvv'!$B$2:$AV$2,0),FALSE),VLOOKUP($B77,'Justerad allokering'!$B$2:$AG$462,MATCH(U$2,'Justerad allokering'!$B$2:$AF$2,0),FALSE))</f>
        <v>0</v>
      </c>
      <c r="V77" s="28">
        <f>IF(ISERROR(1/VLOOKUP($B77,'Justerad allokering'!$B$2:$AG$462,MATCH(V$2,'Justerad allokering'!$B$2:$AF$2,0),FALSE)),VLOOKUP($B77,'Allokerad kvv'!$B$2:$AV$468,MATCH(V$2,'Allokerad kvv'!$B$2:$AV$2,0),FALSE),VLOOKUP($B77,'Justerad allokering'!$B$2:$AG$462,MATCH(V$2,'Justerad allokering'!$B$2:$AF$2,0),FALSE))</f>
        <v>0</v>
      </c>
      <c r="W77" s="28">
        <f>IF(ISERROR(1/VLOOKUP($B77,'Justerad allokering'!$B$2:$AG$462,MATCH(W$2,'Justerad allokering'!$B$2:$AF$2,0),FALSE)),VLOOKUP($B77,'Allokerad kvv'!$B$2:$AV$468,MATCH(W$2,'Allokerad kvv'!$B$2:$AV$2,0),FALSE),VLOOKUP($B77,'Justerad allokering'!$B$2:$AG$462,MATCH(W$2,'Justerad allokering'!$B$2:$AF$2,0),FALSE))</f>
        <v>0</v>
      </c>
      <c r="X77" s="28">
        <f>IF(ISERROR(1/VLOOKUP($B77,'Justerad allokering'!$B$2:$AG$462,MATCH(X$2,'Justerad allokering'!$B$2:$AF$2,0),FALSE)),VLOOKUP($B77,'Allokerad kvv'!$B$2:$AV$468,MATCH(X$2,'Allokerad kvv'!$B$2:$AV$2,0),FALSE),VLOOKUP($B77,'Justerad allokering'!$B$2:$AG$462,MATCH(X$2,'Justerad allokering'!$B$2:$AF$2,0),FALSE))</f>
        <v>0</v>
      </c>
      <c r="Y77" s="28">
        <f>IF(ISERROR(1/VLOOKUP($B77,'Justerad allokering'!$B$2:$AG$462,MATCH(Y$2,'Justerad allokering'!$B$2:$AF$2,0),FALSE)),VLOOKUP($B77,'Allokerad kvv'!$B$2:$AV$468,MATCH(Y$2,'Allokerad kvv'!$B$2:$AV$2,0),FALSE),VLOOKUP($B77,'Justerad allokering'!$B$2:$AG$462,MATCH(Y$2,'Justerad allokering'!$B$2:$AF$2,0),FALSE))</f>
        <v>0</v>
      </c>
      <c r="Z77" s="28">
        <f>IF(ISERROR(1/VLOOKUP($B77,'Justerad allokering'!$B$2:$AG$462,MATCH(Z$2,'Justerad allokering'!$B$2:$AF$2,0),FALSE)),VLOOKUP($B77,'Allokerad kvv'!$B$2:$AV$468,MATCH(Z$2,'Allokerad kvv'!$B$2:$AV$2,0),FALSE),VLOOKUP($B77,'Justerad allokering'!$B$2:$AG$462,MATCH(Z$2,'Justerad allokering'!$B$2:$AF$2,0),FALSE))</f>
        <v>0</v>
      </c>
      <c r="AA77" s="28"/>
      <c r="AB77" s="28"/>
      <c r="AE77">
        <f t="shared" si="3"/>
        <v>0</v>
      </c>
      <c r="AG77">
        <f t="shared" si="4"/>
        <v>0</v>
      </c>
      <c r="AH77">
        <f t="shared" si="5"/>
        <v>0</v>
      </c>
      <c r="AI77" s="55" t="str">
        <f>IF(AH77=0,"",AH77/VLOOKUP(B77,Kraftvärmeprod!$B$1:$BC$480,MATCH("Summa tillförd energi exklusive rökgaskondensering",Kraftvärmeprod!$B$1:$BC$1,0),FALSE))</f>
        <v/>
      </c>
    </row>
    <row r="78" spans="1:35" x14ac:dyDescent="0.35">
      <c r="A78" s="28" t="s">
        <v>80</v>
      </c>
      <c r="B78" s="28" t="s">
        <v>105</v>
      </c>
      <c r="C78" s="28">
        <f>IF(ISERROR(1/VLOOKUP($B78,'Justerad allokering'!$B$2:$AG$462,MATCH(C$2,'Justerad allokering'!$B$2:$AF$2,0),FALSE)),VLOOKUP($B78,'Allokerad kvv'!$B$2:$AV$468,MATCH(C$2,'Allokerad kvv'!$B$2:$AV$2,0),FALSE),VLOOKUP($B78,'Justerad allokering'!$B$2:$AG$462,MATCH(C$2,'Justerad allokering'!$B$2:$AF$2,0),FALSE))</f>
        <v>0</v>
      </c>
      <c r="D78" s="28">
        <f>IF(ISERROR(1/VLOOKUP($B78,'Justerad allokering'!$B$2:$AG$462,MATCH(D$2,'Justerad allokering'!$B$2:$AF$2,0),FALSE)),VLOOKUP($B78,'Allokerad kvv'!$B$2:$AV$468,MATCH(D$2,'Allokerad kvv'!$B$2:$AV$2,0),FALSE),VLOOKUP($B78,'Justerad allokering'!$B$2:$AG$462,MATCH(D$2,'Justerad allokering'!$B$2:$AF$2,0),FALSE))</f>
        <v>0</v>
      </c>
      <c r="E78" s="28">
        <f>IF(ISERROR(1/VLOOKUP($B78,'Justerad allokering'!$B$2:$AG$462,MATCH(E$2,'Justerad allokering'!$B$2:$AF$2,0),FALSE)),VLOOKUP($B78,'Allokerad kvv'!$B$2:$AV$468,MATCH(E$2,'Allokerad kvv'!$B$2:$AV$2,0),FALSE),VLOOKUP($B78,'Justerad allokering'!$B$2:$AG$462,MATCH(E$2,'Justerad allokering'!$B$2:$AF$2,0),FALSE))</f>
        <v>0</v>
      </c>
      <c r="F78" s="28">
        <f>IF(ISERROR(1/VLOOKUP($B78,'Justerad allokering'!$B$2:$AG$462,MATCH(F$2,'Justerad allokering'!$B$2:$AF$2,0),FALSE)),VLOOKUP($B78,'Allokerad kvv'!$B$2:$AV$468,MATCH(F$2,'Allokerad kvv'!$B$2:$AV$2,0),FALSE),VLOOKUP($B78,'Justerad allokering'!$B$2:$AG$462,MATCH(F$2,'Justerad allokering'!$B$2:$AF$2,0),FALSE))</f>
        <v>0</v>
      </c>
      <c r="G78" s="28">
        <f>IF(ISERROR(1/VLOOKUP($B78,'Justerad allokering'!$B$2:$AG$462,MATCH(G$2,'Justerad allokering'!$B$2:$AF$2,0),FALSE)),VLOOKUP($B78,'Allokerad kvv'!$B$2:$AV$468,MATCH(G$2,'Allokerad kvv'!$B$2:$AV$2,0),FALSE),VLOOKUP($B78,'Justerad allokering'!$B$2:$AG$462,MATCH(G$2,'Justerad allokering'!$B$2:$AF$2,0),FALSE))</f>
        <v>0</v>
      </c>
      <c r="H78" s="28">
        <f>IF(ISERROR(1/VLOOKUP($B78,'Justerad allokering'!$B$2:$AG$462,MATCH(H$2,'Justerad allokering'!$B$2:$AF$2,0),FALSE)),VLOOKUP($B78,'Allokerad kvv'!$B$2:$AV$468,MATCH(H$2,'Allokerad kvv'!$B$2:$AV$2,0),FALSE),VLOOKUP($B78,'Justerad allokering'!$B$2:$AG$462,MATCH(H$2,'Justerad allokering'!$B$2:$AF$2,0),FALSE))</f>
        <v>0</v>
      </c>
      <c r="I78" s="28">
        <f>IF(ISERROR(1/VLOOKUP($B78,'Justerad allokering'!$B$2:$AG$462,MATCH(I$2,'Justerad allokering'!$B$2:$AF$2,0),FALSE)),VLOOKUP($B78,'Allokerad kvv'!$B$2:$AV$468,MATCH(I$2,'Allokerad kvv'!$B$2:$AV$2,0),FALSE),VLOOKUP($B78,'Justerad allokering'!$B$2:$AG$462,MATCH(I$2,'Justerad allokering'!$B$2:$AF$2,0),FALSE))</f>
        <v>0</v>
      </c>
      <c r="J78" s="28">
        <f>IF(ISERROR(1/VLOOKUP($B78,'Justerad allokering'!$B$2:$AG$462,MATCH(J$2,'Justerad allokering'!$B$2:$AF$2,0),FALSE)),VLOOKUP($B78,'Allokerad kvv'!$B$2:$AV$468,MATCH(J$2,'Allokerad kvv'!$B$2:$AV$2,0),FALSE),VLOOKUP($B78,'Justerad allokering'!$B$2:$AG$462,MATCH(J$2,'Justerad allokering'!$B$2:$AF$2,0),FALSE))</f>
        <v>0</v>
      </c>
      <c r="K78" s="28">
        <f>IF(ISERROR(1/VLOOKUP($B78,'Justerad allokering'!$B$2:$AG$462,MATCH(K$2,'Justerad allokering'!$B$2:$AF$2,0),FALSE)),VLOOKUP($B78,'Allokerad kvv'!$B$2:$AV$468,MATCH(K$2,'Allokerad kvv'!$B$2:$AV$2,0),FALSE),VLOOKUP($B78,'Justerad allokering'!$B$2:$AG$462,MATCH(K$2,'Justerad allokering'!$B$2:$AF$2,0),FALSE))</f>
        <v>0</v>
      </c>
      <c r="L78" s="28">
        <f>IF(ISERROR(1/VLOOKUP($B78,'Justerad allokering'!$B$2:$AG$462,MATCH(L$2,'Justerad allokering'!$B$2:$AF$2,0),FALSE)),VLOOKUP($B78,'Allokerad kvv'!$B$2:$AV$468,MATCH(L$2,'Allokerad kvv'!$B$2:$AV$2,0),FALSE),VLOOKUP($B78,'Justerad allokering'!$B$2:$AG$462,MATCH(L$2,'Justerad allokering'!$B$2:$AF$2,0),FALSE))</f>
        <v>0</v>
      </c>
      <c r="M78" s="28">
        <f>IF(ISERROR(1/VLOOKUP($B78,'Justerad allokering'!$B$2:$AG$462,MATCH(M$2,'Justerad allokering'!$B$2:$AF$2,0),FALSE)),VLOOKUP($B78,'Allokerad kvv'!$B$2:$AV$468,MATCH(M$2,'Allokerad kvv'!$B$2:$AV$2,0),FALSE),VLOOKUP($B78,'Justerad allokering'!$B$2:$AG$462,MATCH(M$2,'Justerad allokering'!$B$2:$AF$2,0),FALSE))</f>
        <v>0</v>
      </c>
      <c r="N78" s="28">
        <f>IF(ISERROR(1/VLOOKUP($B78,'Justerad allokering'!$B$2:$AG$462,MATCH(N$2,'Justerad allokering'!$B$2:$AF$2,0),FALSE)),VLOOKUP($B78,'Allokerad kvv'!$B$2:$AV$468,MATCH(N$2,'Allokerad kvv'!$B$2:$AV$2,0),FALSE),VLOOKUP($B78,'Justerad allokering'!$B$2:$AG$462,MATCH(N$2,'Justerad allokering'!$B$2:$AF$2,0),FALSE))</f>
        <v>0</v>
      </c>
      <c r="O78" s="28">
        <f>IF(ISERROR(1/VLOOKUP($B78,'Justerad allokering'!$B$2:$AG$462,MATCH(O$2,'Justerad allokering'!$B$2:$AF$2,0),FALSE)),VLOOKUP($B78,'Allokerad kvv'!$B$2:$AV$468,MATCH(O$2,'Allokerad kvv'!$B$2:$AV$2,0),FALSE),VLOOKUP($B78,'Justerad allokering'!$B$2:$AG$462,MATCH(O$2,'Justerad allokering'!$B$2:$AF$2,0),FALSE))</f>
        <v>0</v>
      </c>
      <c r="P78" s="28">
        <f>IF(ISERROR(1/VLOOKUP($B78,'Justerad allokering'!$B$2:$AG$462,MATCH(P$2,'Justerad allokering'!$B$2:$AF$2,0),FALSE)),VLOOKUP($B78,'Allokerad kvv'!$B$2:$AV$468,MATCH(P$2,'Allokerad kvv'!$B$2:$AV$2,0),FALSE),VLOOKUP($B78,'Justerad allokering'!$B$2:$AG$462,MATCH(P$2,'Justerad allokering'!$B$2:$AF$2,0),FALSE))</f>
        <v>0</v>
      </c>
      <c r="Q78" s="28">
        <f>IF(ISERROR(1/VLOOKUP($B78,'Justerad allokering'!$B$2:$AG$462,MATCH(Q$2,'Justerad allokering'!$B$2:$AF$2,0),FALSE)),VLOOKUP($B78,'Allokerad kvv'!$B$2:$AV$468,MATCH(Q$2,'Allokerad kvv'!$B$2:$AV$2,0),FALSE),VLOOKUP($B78,'Justerad allokering'!$B$2:$AG$462,MATCH(Q$2,'Justerad allokering'!$B$2:$AF$2,0),FALSE))</f>
        <v>0</v>
      </c>
      <c r="R78" s="28">
        <f>IF(ISERROR(1/VLOOKUP($B78,'Justerad allokering'!$B$2:$AG$462,MATCH(R$2,'Justerad allokering'!$B$2:$AF$2,0),FALSE)),VLOOKUP($B78,'Allokerad kvv'!$B$2:$AV$468,MATCH(R$2,'Allokerad kvv'!$B$2:$AV$2,0),FALSE),VLOOKUP($B78,'Justerad allokering'!$B$2:$AG$462,MATCH(R$2,'Justerad allokering'!$B$2:$AF$2,0),FALSE))</f>
        <v>0</v>
      </c>
      <c r="S78" s="28">
        <f>IF(ISERROR(1/VLOOKUP($B78,'Justerad allokering'!$B$2:$AG$462,MATCH(S$2,'Justerad allokering'!$B$2:$AF$2,0),FALSE)),VLOOKUP($B78,'Allokerad kvv'!$B$2:$AV$468,MATCH(S$2,'Allokerad kvv'!$B$2:$AV$2,0),FALSE),VLOOKUP($B78,'Justerad allokering'!$B$2:$AG$462,MATCH(S$2,'Justerad allokering'!$B$2:$AF$2,0),FALSE))</f>
        <v>0</v>
      </c>
      <c r="T78" s="28">
        <f>IF(ISERROR(1/VLOOKUP($B78,'Justerad allokering'!$B$2:$AG$462,MATCH(T$2,'Justerad allokering'!$B$2:$AF$2,0),FALSE)),VLOOKUP($B78,'Allokerad kvv'!$B$2:$AV$468,MATCH(T$2,'Allokerad kvv'!$B$2:$AV$2,0),FALSE),VLOOKUP($B78,'Justerad allokering'!$B$2:$AG$462,MATCH(T$2,'Justerad allokering'!$B$2:$AF$2,0),FALSE))</f>
        <v>0</v>
      </c>
      <c r="U78" s="28">
        <f>IF(ISERROR(1/VLOOKUP($B78,'Justerad allokering'!$B$2:$AG$462,MATCH(U$2,'Justerad allokering'!$B$2:$AF$2,0),FALSE)),VLOOKUP($B78,'Allokerad kvv'!$B$2:$AV$468,MATCH(U$2,'Allokerad kvv'!$B$2:$AV$2,0),FALSE),VLOOKUP($B78,'Justerad allokering'!$B$2:$AG$462,MATCH(U$2,'Justerad allokering'!$B$2:$AF$2,0),FALSE))</f>
        <v>0</v>
      </c>
      <c r="V78" s="28">
        <f>IF(ISERROR(1/VLOOKUP($B78,'Justerad allokering'!$B$2:$AG$462,MATCH(V$2,'Justerad allokering'!$B$2:$AF$2,0),FALSE)),VLOOKUP($B78,'Allokerad kvv'!$B$2:$AV$468,MATCH(V$2,'Allokerad kvv'!$B$2:$AV$2,0),FALSE),VLOOKUP($B78,'Justerad allokering'!$B$2:$AG$462,MATCH(V$2,'Justerad allokering'!$B$2:$AF$2,0),FALSE))</f>
        <v>0</v>
      </c>
      <c r="W78" s="28">
        <f>IF(ISERROR(1/VLOOKUP($B78,'Justerad allokering'!$B$2:$AG$462,MATCH(W$2,'Justerad allokering'!$B$2:$AF$2,0),FALSE)),VLOOKUP($B78,'Allokerad kvv'!$B$2:$AV$468,MATCH(W$2,'Allokerad kvv'!$B$2:$AV$2,0),FALSE),VLOOKUP($B78,'Justerad allokering'!$B$2:$AG$462,MATCH(W$2,'Justerad allokering'!$B$2:$AF$2,0),FALSE))</f>
        <v>0</v>
      </c>
      <c r="X78" s="28">
        <f>IF(ISERROR(1/VLOOKUP($B78,'Justerad allokering'!$B$2:$AG$462,MATCH(X$2,'Justerad allokering'!$B$2:$AF$2,0),FALSE)),VLOOKUP($B78,'Allokerad kvv'!$B$2:$AV$468,MATCH(X$2,'Allokerad kvv'!$B$2:$AV$2,0),FALSE),VLOOKUP($B78,'Justerad allokering'!$B$2:$AG$462,MATCH(X$2,'Justerad allokering'!$B$2:$AF$2,0),FALSE))</f>
        <v>0</v>
      </c>
      <c r="Y78" s="28">
        <f>IF(ISERROR(1/VLOOKUP($B78,'Justerad allokering'!$B$2:$AG$462,MATCH(Y$2,'Justerad allokering'!$B$2:$AF$2,0),FALSE)),VLOOKUP($B78,'Allokerad kvv'!$B$2:$AV$468,MATCH(Y$2,'Allokerad kvv'!$B$2:$AV$2,0),FALSE),VLOOKUP($B78,'Justerad allokering'!$B$2:$AG$462,MATCH(Y$2,'Justerad allokering'!$B$2:$AF$2,0),FALSE))</f>
        <v>0</v>
      </c>
      <c r="Z78" s="28">
        <f>IF(ISERROR(1/VLOOKUP($B78,'Justerad allokering'!$B$2:$AG$462,MATCH(Z$2,'Justerad allokering'!$B$2:$AF$2,0),FALSE)),VLOOKUP($B78,'Allokerad kvv'!$B$2:$AV$468,MATCH(Z$2,'Allokerad kvv'!$B$2:$AV$2,0),FALSE),VLOOKUP($B78,'Justerad allokering'!$B$2:$AG$462,MATCH(Z$2,'Justerad allokering'!$B$2:$AF$2,0),FALSE))</f>
        <v>0</v>
      </c>
      <c r="AA78" s="28"/>
      <c r="AB78" s="28"/>
      <c r="AE78">
        <f t="shared" si="3"/>
        <v>0</v>
      </c>
      <c r="AG78">
        <f t="shared" si="4"/>
        <v>0</v>
      </c>
      <c r="AH78">
        <f t="shared" si="5"/>
        <v>0</v>
      </c>
      <c r="AI78" s="55" t="str">
        <f>IF(AH78=0,"",AH78/VLOOKUP(B78,Kraftvärmeprod!$B$1:$BC$480,MATCH("Summa tillförd energi exklusive rökgaskondensering",Kraftvärmeprod!$B$1:$BC$1,0),FALSE))</f>
        <v/>
      </c>
    </row>
    <row r="79" spans="1:35" x14ac:dyDescent="0.35">
      <c r="A79" s="28" t="s">
        <v>80</v>
      </c>
      <c r="B79" s="28" t="s">
        <v>106</v>
      </c>
      <c r="C79" s="28">
        <f>IF(ISERROR(1/VLOOKUP($B79,'Justerad allokering'!$B$2:$AG$462,MATCH(C$2,'Justerad allokering'!$B$2:$AF$2,0),FALSE)),VLOOKUP($B79,'Allokerad kvv'!$B$2:$AV$468,MATCH(C$2,'Allokerad kvv'!$B$2:$AV$2,0),FALSE),VLOOKUP($B79,'Justerad allokering'!$B$2:$AG$462,MATCH(C$2,'Justerad allokering'!$B$2:$AF$2,0),FALSE))</f>
        <v>0</v>
      </c>
      <c r="D79" s="28">
        <f>IF(ISERROR(1/VLOOKUP($B79,'Justerad allokering'!$B$2:$AG$462,MATCH(D$2,'Justerad allokering'!$B$2:$AF$2,0),FALSE)),VLOOKUP($B79,'Allokerad kvv'!$B$2:$AV$468,MATCH(D$2,'Allokerad kvv'!$B$2:$AV$2,0),FALSE),VLOOKUP($B79,'Justerad allokering'!$B$2:$AG$462,MATCH(D$2,'Justerad allokering'!$B$2:$AF$2,0),FALSE))</f>
        <v>0</v>
      </c>
      <c r="E79" s="28">
        <f>IF(ISERROR(1/VLOOKUP($B79,'Justerad allokering'!$B$2:$AG$462,MATCH(E$2,'Justerad allokering'!$B$2:$AF$2,0),FALSE)),VLOOKUP($B79,'Allokerad kvv'!$B$2:$AV$468,MATCH(E$2,'Allokerad kvv'!$B$2:$AV$2,0),FALSE),VLOOKUP($B79,'Justerad allokering'!$B$2:$AG$462,MATCH(E$2,'Justerad allokering'!$B$2:$AF$2,0),FALSE))</f>
        <v>0</v>
      </c>
      <c r="F79" s="28">
        <f>IF(ISERROR(1/VLOOKUP($B79,'Justerad allokering'!$B$2:$AG$462,MATCH(F$2,'Justerad allokering'!$B$2:$AF$2,0),FALSE)),VLOOKUP($B79,'Allokerad kvv'!$B$2:$AV$468,MATCH(F$2,'Allokerad kvv'!$B$2:$AV$2,0),FALSE),VLOOKUP($B79,'Justerad allokering'!$B$2:$AG$462,MATCH(F$2,'Justerad allokering'!$B$2:$AF$2,0),FALSE))</f>
        <v>0</v>
      </c>
      <c r="G79" s="28">
        <f>IF(ISERROR(1/VLOOKUP($B79,'Justerad allokering'!$B$2:$AG$462,MATCH(G$2,'Justerad allokering'!$B$2:$AF$2,0),FALSE)),VLOOKUP($B79,'Allokerad kvv'!$B$2:$AV$468,MATCH(G$2,'Allokerad kvv'!$B$2:$AV$2,0),FALSE),VLOOKUP($B79,'Justerad allokering'!$B$2:$AG$462,MATCH(G$2,'Justerad allokering'!$B$2:$AF$2,0),FALSE))</f>
        <v>0</v>
      </c>
      <c r="H79" s="28">
        <f>IF(ISERROR(1/VLOOKUP($B79,'Justerad allokering'!$B$2:$AG$462,MATCH(H$2,'Justerad allokering'!$B$2:$AF$2,0),FALSE)),VLOOKUP($B79,'Allokerad kvv'!$B$2:$AV$468,MATCH(H$2,'Allokerad kvv'!$B$2:$AV$2,0),FALSE),VLOOKUP($B79,'Justerad allokering'!$B$2:$AG$462,MATCH(H$2,'Justerad allokering'!$B$2:$AF$2,0),FALSE))</f>
        <v>0</v>
      </c>
      <c r="I79" s="28">
        <f>IF(ISERROR(1/VLOOKUP($B79,'Justerad allokering'!$B$2:$AG$462,MATCH(I$2,'Justerad allokering'!$B$2:$AF$2,0),FALSE)),VLOOKUP($B79,'Allokerad kvv'!$B$2:$AV$468,MATCH(I$2,'Allokerad kvv'!$B$2:$AV$2,0),FALSE),VLOOKUP($B79,'Justerad allokering'!$B$2:$AG$462,MATCH(I$2,'Justerad allokering'!$B$2:$AF$2,0),FALSE))</f>
        <v>0</v>
      </c>
      <c r="J79" s="28">
        <f>IF(ISERROR(1/VLOOKUP($B79,'Justerad allokering'!$B$2:$AG$462,MATCH(J$2,'Justerad allokering'!$B$2:$AF$2,0),FALSE)),VLOOKUP($B79,'Allokerad kvv'!$B$2:$AV$468,MATCH(J$2,'Allokerad kvv'!$B$2:$AV$2,0),FALSE),VLOOKUP($B79,'Justerad allokering'!$B$2:$AG$462,MATCH(J$2,'Justerad allokering'!$B$2:$AF$2,0),FALSE))</f>
        <v>0</v>
      </c>
      <c r="K79" s="28">
        <f>IF(ISERROR(1/VLOOKUP($B79,'Justerad allokering'!$B$2:$AG$462,MATCH(K$2,'Justerad allokering'!$B$2:$AF$2,0),FALSE)),VLOOKUP($B79,'Allokerad kvv'!$B$2:$AV$468,MATCH(K$2,'Allokerad kvv'!$B$2:$AV$2,0),FALSE),VLOOKUP($B79,'Justerad allokering'!$B$2:$AG$462,MATCH(K$2,'Justerad allokering'!$B$2:$AF$2,0),FALSE))</f>
        <v>0</v>
      </c>
      <c r="L79" s="28">
        <f>IF(ISERROR(1/VLOOKUP($B79,'Justerad allokering'!$B$2:$AG$462,MATCH(L$2,'Justerad allokering'!$B$2:$AF$2,0),FALSE)),VLOOKUP($B79,'Allokerad kvv'!$B$2:$AV$468,MATCH(L$2,'Allokerad kvv'!$B$2:$AV$2,0),FALSE),VLOOKUP($B79,'Justerad allokering'!$B$2:$AG$462,MATCH(L$2,'Justerad allokering'!$B$2:$AF$2,0),FALSE))</f>
        <v>0</v>
      </c>
      <c r="M79" s="28">
        <f>IF(ISERROR(1/VLOOKUP($B79,'Justerad allokering'!$B$2:$AG$462,MATCH(M$2,'Justerad allokering'!$B$2:$AF$2,0),FALSE)),VLOOKUP($B79,'Allokerad kvv'!$B$2:$AV$468,MATCH(M$2,'Allokerad kvv'!$B$2:$AV$2,0),FALSE),VLOOKUP($B79,'Justerad allokering'!$B$2:$AG$462,MATCH(M$2,'Justerad allokering'!$B$2:$AF$2,0),FALSE))</f>
        <v>0</v>
      </c>
      <c r="N79" s="28">
        <f>IF(ISERROR(1/VLOOKUP($B79,'Justerad allokering'!$B$2:$AG$462,MATCH(N$2,'Justerad allokering'!$B$2:$AF$2,0),FALSE)),VLOOKUP($B79,'Allokerad kvv'!$B$2:$AV$468,MATCH(N$2,'Allokerad kvv'!$B$2:$AV$2,0),FALSE),VLOOKUP($B79,'Justerad allokering'!$B$2:$AG$462,MATCH(N$2,'Justerad allokering'!$B$2:$AF$2,0),FALSE))</f>
        <v>0</v>
      </c>
      <c r="O79" s="28">
        <f>IF(ISERROR(1/VLOOKUP($B79,'Justerad allokering'!$B$2:$AG$462,MATCH(O$2,'Justerad allokering'!$B$2:$AF$2,0),FALSE)),VLOOKUP($B79,'Allokerad kvv'!$B$2:$AV$468,MATCH(O$2,'Allokerad kvv'!$B$2:$AV$2,0),FALSE),VLOOKUP($B79,'Justerad allokering'!$B$2:$AG$462,MATCH(O$2,'Justerad allokering'!$B$2:$AF$2,0),FALSE))</f>
        <v>0</v>
      </c>
      <c r="P79" s="28">
        <f>IF(ISERROR(1/VLOOKUP($B79,'Justerad allokering'!$B$2:$AG$462,MATCH(P$2,'Justerad allokering'!$B$2:$AF$2,0),FALSE)),VLOOKUP($B79,'Allokerad kvv'!$B$2:$AV$468,MATCH(P$2,'Allokerad kvv'!$B$2:$AV$2,0),FALSE),VLOOKUP($B79,'Justerad allokering'!$B$2:$AG$462,MATCH(P$2,'Justerad allokering'!$B$2:$AF$2,0),FALSE))</f>
        <v>0</v>
      </c>
      <c r="Q79" s="28">
        <f>IF(ISERROR(1/VLOOKUP($B79,'Justerad allokering'!$B$2:$AG$462,MATCH(Q$2,'Justerad allokering'!$B$2:$AF$2,0),FALSE)),VLOOKUP($B79,'Allokerad kvv'!$B$2:$AV$468,MATCH(Q$2,'Allokerad kvv'!$B$2:$AV$2,0),FALSE),VLOOKUP($B79,'Justerad allokering'!$B$2:$AG$462,MATCH(Q$2,'Justerad allokering'!$B$2:$AF$2,0),FALSE))</f>
        <v>0</v>
      </c>
      <c r="R79" s="28">
        <f>IF(ISERROR(1/VLOOKUP($B79,'Justerad allokering'!$B$2:$AG$462,MATCH(R$2,'Justerad allokering'!$B$2:$AF$2,0),FALSE)),VLOOKUP($B79,'Allokerad kvv'!$B$2:$AV$468,MATCH(R$2,'Allokerad kvv'!$B$2:$AV$2,0),FALSE),VLOOKUP($B79,'Justerad allokering'!$B$2:$AG$462,MATCH(R$2,'Justerad allokering'!$B$2:$AF$2,0),FALSE))</f>
        <v>0</v>
      </c>
      <c r="S79" s="28">
        <f>IF(ISERROR(1/VLOOKUP($B79,'Justerad allokering'!$B$2:$AG$462,MATCH(S$2,'Justerad allokering'!$B$2:$AF$2,0),FALSE)),VLOOKUP($B79,'Allokerad kvv'!$B$2:$AV$468,MATCH(S$2,'Allokerad kvv'!$B$2:$AV$2,0),FALSE),VLOOKUP($B79,'Justerad allokering'!$B$2:$AG$462,MATCH(S$2,'Justerad allokering'!$B$2:$AF$2,0),FALSE))</f>
        <v>0</v>
      </c>
      <c r="T79" s="28">
        <f>IF(ISERROR(1/VLOOKUP($B79,'Justerad allokering'!$B$2:$AG$462,MATCH(T$2,'Justerad allokering'!$B$2:$AF$2,0),FALSE)),VLOOKUP($B79,'Allokerad kvv'!$B$2:$AV$468,MATCH(T$2,'Allokerad kvv'!$B$2:$AV$2,0),FALSE),VLOOKUP($B79,'Justerad allokering'!$B$2:$AG$462,MATCH(T$2,'Justerad allokering'!$B$2:$AF$2,0),FALSE))</f>
        <v>0</v>
      </c>
      <c r="U79" s="28">
        <f>IF(ISERROR(1/VLOOKUP($B79,'Justerad allokering'!$B$2:$AG$462,MATCH(U$2,'Justerad allokering'!$B$2:$AF$2,0),FALSE)),VLOOKUP($B79,'Allokerad kvv'!$B$2:$AV$468,MATCH(U$2,'Allokerad kvv'!$B$2:$AV$2,0),FALSE),VLOOKUP($B79,'Justerad allokering'!$B$2:$AG$462,MATCH(U$2,'Justerad allokering'!$B$2:$AF$2,0),FALSE))</f>
        <v>0</v>
      </c>
      <c r="V79" s="28">
        <f>IF(ISERROR(1/VLOOKUP($B79,'Justerad allokering'!$B$2:$AG$462,MATCH(V$2,'Justerad allokering'!$B$2:$AF$2,0),FALSE)),VLOOKUP($B79,'Allokerad kvv'!$B$2:$AV$468,MATCH(V$2,'Allokerad kvv'!$B$2:$AV$2,0),FALSE),VLOOKUP($B79,'Justerad allokering'!$B$2:$AG$462,MATCH(V$2,'Justerad allokering'!$B$2:$AF$2,0),FALSE))</f>
        <v>0</v>
      </c>
      <c r="W79" s="28">
        <f>IF(ISERROR(1/VLOOKUP($B79,'Justerad allokering'!$B$2:$AG$462,MATCH(W$2,'Justerad allokering'!$B$2:$AF$2,0),FALSE)),VLOOKUP($B79,'Allokerad kvv'!$B$2:$AV$468,MATCH(W$2,'Allokerad kvv'!$B$2:$AV$2,0),FALSE),VLOOKUP($B79,'Justerad allokering'!$B$2:$AG$462,MATCH(W$2,'Justerad allokering'!$B$2:$AF$2,0),FALSE))</f>
        <v>0</v>
      </c>
      <c r="X79" s="28">
        <f>IF(ISERROR(1/VLOOKUP($B79,'Justerad allokering'!$B$2:$AG$462,MATCH(X$2,'Justerad allokering'!$B$2:$AF$2,0),FALSE)),VLOOKUP($B79,'Allokerad kvv'!$B$2:$AV$468,MATCH(X$2,'Allokerad kvv'!$B$2:$AV$2,0),FALSE),VLOOKUP($B79,'Justerad allokering'!$B$2:$AG$462,MATCH(X$2,'Justerad allokering'!$B$2:$AF$2,0),FALSE))</f>
        <v>0</v>
      </c>
      <c r="Y79" s="28">
        <f>IF(ISERROR(1/VLOOKUP($B79,'Justerad allokering'!$B$2:$AG$462,MATCH(Y$2,'Justerad allokering'!$B$2:$AF$2,0),FALSE)),VLOOKUP($B79,'Allokerad kvv'!$B$2:$AV$468,MATCH(Y$2,'Allokerad kvv'!$B$2:$AV$2,0),FALSE),VLOOKUP($B79,'Justerad allokering'!$B$2:$AG$462,MATCH(Y$2,'Justerad allokering'!$B$2:$AF$2,0),FALSE))</f>
        <v>0</v>
      </c>
      <c r="Z79" s="28">
        <f>IF(ISERROR(1/VLOOKUP($B79,'Justerad allokering'!$B$2:$AG$462,MATCH(Z$2,'Justerad allokering'!$B$2:$AF$2,0),FALSE)),VLOOKUP($B79,'Allokerad kvv'!$B$2:$AV$468,MATCH(Z$2,'Allokerad kvv'!$B$2:$AV$2,0),FALSE),VLOOKUP($B79,'Justerad allokering'!$B$2:$AG$462,MATCH(Z$2,'Justerad allokering'!$B$2:$AF$2,0),FALSE))</f>
        <v>0</v>
      </c>
      <c r="AA79" s="28"/>
      <c r="AB79" s="28"/>
      <c r="AE79">
        <f t="shared" si="3"/>
        <v>0</v>
      </c>
      <c r="AG79">
        <f t="shared" si="4"/>
        <v>0</v>
      </c>
      <c r="AH79">
        <f t="shared" si="5"/>
        <v>0</v>
      </c>
      <c r="AI79" s="55" t="str">
        <f>IF(AH79=0,"",AH79/VLOOKUP(B79,Kraftvärmeprod!$B$1:$BC$480,MATCH("Summa tillförd energi exklusive rökgaskondensering",Kraftvärmeprod!$B$1:$BC$1,0),FALSE))</f>
        <v/>
      </c>
    </row>
    <row r="80" spans="1:35" x14ac:dyDescent="0.35">
      <c r="A80" s="28" t="s">
        <v>80</v>
      </c>
      <c r="B80" s="28" t="s">
        <v>107</v>
      </c>
      <c r="C80" s="28">
        <f>IF(ISERROR(1/VLOOKUP($B80,'Justerad allokering'!$B$2:$AG$462,MATCH(C$2,'Justerad allokering'!$B$2:$AF$2,0),FALSE)),VLOOKUP($B80,'Allokerad kvv'!$B$2:$AV$468,MATCH(C$2,'Allokerad kvv'!$B$2:$AV$2,0),FALSE),VLOOKUP($B80,'Justerad allokering'!$B$2:$AG$462,MATCH(C$2,'Justerad allokering'!$B$2:$AF$2,0),FALSE))</f>
        <v>0</v>
      </c>
      <c r="D80" s="28">
        <f>IF(ISERROR(1/VLOOKUP($B80,'Justerad allokering'!$B$2:$AG$462,MATCH(D$2,'Justerad allokering'!$B$2:$AF$2,0),FALSE)),VLOOKUP($B80,'Allokerad kvv'!$B$2:$AV$468,MATCH(D$2,'Allokerad kvv'!$B$2:$AV$2,0),FALSE),VLOOKUP($B80,'Justerad allokering'!$B$2:$AG$462,MATCH(D$2,'Justerad allokering'!$B$2:$AF$2,0),FALSE))</f>
        <v>0</v>
      </c>
      <c r="E80" s="28">
        <f>IF(ISERROR(1/VLOOKUP($B80,'Justerad allokering'!$B$2:$AG$462,MATCH(E$2,'Justerad allokering'!$B$2:$AF$2,0),FALSE)),VLOOKUP($B80,'Allokerad kvv'!$B$2:$AV$468,MATCH(E$2,'Allokerad kvv'!$B$2:$AV$2,0),FALSE),VLOOKUP($B80,'Justerad allokering'!$B$2:$AG$462,MATCH(E$2,'Justerad allokering'!$B$2:$AF$2,0),FALSE))</f>
        <v>0</v>
      </c>
      <c r="F80" s="28">
        <f>IF(ISERROR(1/VLOOKUP($B80,'Justerad allokering'!$B$2:$AG$462,MATCH(F$2,'Justerad allokering'!$B$2:$AF$2,0),FALSE)),VLOOKUP($B80,'Allokerad kvv'!$B$2:$AV$468,MATCH(F$2,'Allokerad kvv'!$B$2:$AV$2,0),FALSE),VLOOKUP($B80,'Justerad allokering'!$B$2:$AG$462,MATCH(F$2,'Justerad allokering'!$B$2:$AF$2,0),FALSE))</f>
        <v>0</v>
      </c>
      <c r="G80" s="28">
        <f>IF(ISERROR(1/VLOOKUP($B80,'Justerad allokering'!$B$2:$AG$462,MATCH(G$2,'Justerad allokering'!$B$2:$AF$2,0),FALSE)),VLOOKUP($B80,'Allokerad kvv'!$B$2:$AV$468,MATCH(G$2,'Allokerad kvv'!$B$2:$AV$2,0),FALSE),VLOOKUP($B80,'Justerad allokering'!$B$2:$AG$462,MATCH(G$2,'Justerad allokering'!$B$2:$AF$2,0),FALSE))</f>
        <v>0</v>
      </c>
      <c r="H80" s="28">
        <f>IF(ISERROR(1/VLOOKUP($B80,'Justerad allokering'!$B$2:$AG$462,MATCH(H$2,'Justerad allokering'!$B$2:$AF$2,0),FALSE)),VLOOKUP($B80,'Allokerad kvv'!$B$2:$AV$468,MATCH(H$2,'Allokerad kvv'!$B$2:$AV$2,0),FALSE),VLOOKUP($B80,'Justerad allokering'!$B$2:$AG$462,MATCH(H$2,'Justerad allokering'!$B$2:$AF$2,0),FALSE))</f>
        <v>0</v>
      </c>
      <c r="I80" s="28">
        <f>IF(ISERROR(1/VLOOKUP($B80,'Justerad allokering'!$B$2:$AG$462,MATCH(I$2,'Justerad allokering'!$B$2:$AF$2,0),FALSE)),VLOOKUP($B80,'Allokerad kvv'!$B$2:$AV$468,MATCH(I$2,'Allokerad kvv'!$B$2:$AV$2,0),FALSE),VLOOKUP($B80,'Justerad allokering'!$B$2:$AG$462,MATCH(I$2,'Justerad allokering'!$B$2:$AF$2,0),FALSE))</f>
        <v>0</v>
      </c>
      <c r="J80" s="28">
        <f>IF(ISERROR(1/VLOOKUP($B80,'Justerad allokering'!$B$2:$AG$462,MATCH(J$2,'Justerad allokering'!$B$2:$AF$2,0),FALSE)),VLOOKUP($B80,'Allokerad kvv'!$B$2:$AV$468,MATCH(J$2,'Allokerad kvv'!$B$2:$AV$2,0),FALSE),VLOOKUP($B80,'Justerad allokering'!$B$2:$AG$462,MATCH(J$2,'Justerad allokering'!$B$2:$AF$2,0),FALSE))</f>
        <v>0</v>
      </c>
      <c r="K80" s="28">
        <f>IF(ISERROR(1/VLOOKUP($B80,'Justerad allokering'!$B$2:$AG$462,MATCH(K$2,'Justerad allokering'!$B$2:$AF$2,0),FALSE)),VLOOKUP($B80,'Allokerad kvv'!$B$2:$AV$468,MATCH(K$2,'Allokerad kvv'!$B$2:$AV$2,0),FALSE),VLOOKUP($B80,'Justerad allokering'!$B$2:$AG$462,MATCH(K$2,'Justerad allokering'!$B$2:$AF$2,0),FALSE))</f>
        <v>0</v>
      </c>
      <c r="L80" s="28">
        <f>IF(ISERROR(1/VLOOKUP($B80,'Justerad allokering'!$B$2:$AG$462,MATCH(L$2,'Justerad allokering'!$B$2:$AF$2,0),FALSE)),VLOOKUP($B80,'Allokerad kvv'!$B$2:$AV$468,MATCH(L$2,'Allokerad kvv'!$B$2:$AV$2,0),FALSE),VLOOKUP($B80,'Justerad allokering'!$B$2:$AG$462,MATCH(L$2,'Justerad allokering'!$B$2:$AF$2,0),FALSE))</f>
        <v>0</v>
      </c>
      <c r="M80" s="28">
        <f>IF(ISERROR(1/VLOOKUP($B80,'Justerad allokering'!$B$2:$AG$462,MATCH(M$2,'Justerad allokering'!$B$2:$AF$2,0),FALSE)),VLOOKUP($B80,'Allokerad kvv'!$B$2:$AV$468,MATCH(M$2,'Allokerad kvv'!$B$2:$AV$2,0),FALSE),VLOOKUP($B80,'Justerad allokering'!$B$2:$AG$462,MATCH(M$2,'Justerad allokering'!$B$2:$AF$2,0),FALSE))</f>
        <v>0</v>
      </c>
      <c r="N80" s="28">
        <f>IF(ISERROR(1/VLOOKUP($B80,'Justerad allokering'!$B$2:$AG$462,MATCH(N$2,'Justerad allokering'!$B$2:$AF$2,0),FALSE)),VLOOKUP($B80,'Allokerad kvv'!$B$2:$AV$468,MATCH(N$2,'Allokerad kvv'!$B$2:$AV$2,0),FALSE),VLOOKUP($B80,'Justerad allokering'!$B$2:$AG$462,MATCH(N$2,'Justerad allokering'!$B$2:$AF$2,0),FALSE))</f>
        <v>0</v>
      </c>
      <c r="O80" s="28">
        <f>IF(ISERROR(1/VLOOKUP($B80,'Justerad allokering'!$B$2:$AG$462,MATCH(O$2,'Justerad allokering'!$B$2:$AF$2,0),FALSE)),VLOOKUP($B80,'Allokerad kvv'!$B$2:$AV$468,MATCH(O$2,'Allokerad kvv'!$B$2:$AV$2,0),FALSE),VLOOKUP($B80,'Justerad allokering'!$B$2:$AG$462,MATCH(O$2,'Justerad allokering'!$B$2:$AF$2,0),FALSE))</f>
        <v>0</v>
      </c>
      <c r="P80" s="28">
        <f>IF(ISERROR(1/VLOOKUP($B80,'Justerad allokering'!$B$2:$AG$462,MATCH(P$2,'Justerad allokering'!$B$2:$AF$2,0),FALSE)),VLOOKUP($B80,'Allokerad kvv'!$B$2:$AV$468,MATCH(P$2,'Allokerad kvv'!$B$2:$AV$2,0),FALSE),VLOOKUP($B80,'Justerad allokering'!$B$2:$AG$462,MATCH(P$2,'Justerad allokering'!$B$2:$AF$2,0),FALSE))</f>
        <v>0</v>
      </c>
      <c r="Q80" s="28">
        <f>IF(ISERROR(1/VLOOKUP($B80,'Justerad allokering'!$B$2:$AG$462,MATCH(Q$2,'Justerad allokering'!$B$2:$AF$2,0),FALSE)),VLOOKUP($B80,'Allokerad kvv'!$B$2:$AV$468,MATCH(Q$2,'Allokerad kvv'!$B$2:$AV$2,0),FALSE),VLOOKUP($B80,'Justerad allokering'!$B$2:$AG$462,MATCH(Q$2,'Justerad allokering'!$B$2:$AF$2,0),FALSE))</f>
        <v>0</v>
      </c>
      <c r="R80" s="28">
        <f>IF(ISERROR(1/VLOOKUP($B80,'Justerad allokering'!$B$2:$AG$462,MATCH(R$2,'Justerad allokering'!$B$2:$AF$2,0),FALSE)),VLOOKUP($B80,'Allokerad kvv'!$B$2:$AV$468,MATCH(R$2,'Allokerad kvv'!$B$2:$AV$2,0),FALSE),VLOOKUP($B80,'Justerad allokering'!$B$2:$AG$462,MATCH(R$2,'Justerad allokering'!$B$2:$AF$2,0),FALSE))</f>
        <v>0</v>
      </c>
      <c r="S80" s="28">
        <f>IF(ISERROR(1/VLOOKUP($B80,'Justerad allokering'!$B$2:$AG$462,MATCH(S$2,'Justerad allokering'!$B$2:$AF$2,0),FALSE)),VLOOKUP($B80,'Allokerad kvv'!$B$2:$AV$468,MATCH(S$2,'Allokerad kvv'!$B$2:$AV$2,0),FALSE),VLOOKUP($B80,'Justerad allokering'!$B$2:$AG$462,MATCH(S$2,'Justerad allokering'!$B$2:$AF$2,0),FALSE))</f>
        <v>0</v>
      </c>
      <c r="T80" s="28">
        <f>IF(ISERROR(1/VLOOKUP($B80,'Justerad allokering'!$B$2:$AG$462,MATCH(T$2,'Justerad allokering'!$B$2:$AF$2,0),FALSE)),VLOOKUP($B80,'Allokerad kvv'!$B$2:$AV$468,MATCH(T$2,'Allokerad kvv'!$B$2:$AV$2,0),FALSE),VLOOKUP($B80,'Justerad allokering'!$B$2:$AG$462,MATCH(T$2,'Justerad allokering'!$B$2:$AF$2,0),FALSE))</f>
        <v>0</v>
      </c>
      <c r="U80" s="28">
        <f>IF(ISERROR(1/VLOOKUP($B80,'Justerad allokering'!$B$2:$AG$462,MATCH(U$2,'Justerad allokering'!$B$2:$AF$2,0),FALSE)),VLOOKUP($B80,'Allokerad kvv'!$B$2:$AV$468,MATCH(U$2,'Allokerad kvv'!$B$2:$AV$2,0),FALSE),VLOOKUP($B80,'Justerad allokering'!$B$2:$AG$462,MATCH(U$2,'Justerad allokering'!$B$2:$AF$2,0),FALSE))</f>
        <v>0</v>
      </c>
      <c r="V80" s="28">
        <f>IF(ISERROR(1/VLOOKUP($B80,'Justerad allokering'!$B$2:$AG$462,MATCH(V$2,'Justerad allokering'!$B$2:$AF$2,0),FALSE)),VLOOKUP($B80,'Allokerad kvv'!$B$2:$AV$468,MATCH(V$2,'Allokerad kvv'!$B$2:$AV$2,0),FALSE),VLOOKUP($B80,'Justerad allokering'!$B$2:$AG$462,MATCH(V$2,'Justerad allokering'!$B$2:$AF$2,0),FALSE))</f>
        <v>0</v>
      </c>
      <c r="W80" s="28">
        <f>IF(ISERROR(1/VLOOKUP($B80,'Justerad allokering'!$B$2:$AG$462,MATCH(W$2,'Justerad allokering'!$B$2:$AF$2,0),FALSE)),VLOOKUP($B80,'Allokerad kvv'!$B$2:$AV$468,MATCH(W$2,'Allokerad kvv'!$B$2:$AV$2,0),FALSE),VLOOKUP($B80,'Justerad allokering'!$B$2:$AG$462,MATCH(W$2,'Justerad allokering'!$B$2:$AF$2,0),FALSE))</f>
        <v>0</v>
      </c>
      <c r="X80" s="28">
        <f>IF(ISERROR(1/VLOOKUP($B80,'Justerad allokering'!$B$2:$AG$462,MATCH(X$2,'Justerad allokering'!$B$2:$AF$2,0),FALSE)),VLOOKUP($B80,'Allokerad kvv'!$B$2:$AV$468,MATCH(X$2,'Allokerad kvv'!$B$2:$AV$2,0),FALSE),VLOOKUP($B80,'Justerad allokering'!$B$2:$AG$462,MATCH(X$2,'Justerad allokering'!$B$2:$AF$2,0),FALSE))</f>
        <v>0</v>
      </c>
      <c r="Y80" s="28">
        <f>IF(ISERROR(1/VLOOKUP($B80,'Justerad allokering'!$B$2:$AG$462,MATCH(Y$2,'Justerad allokering'!$B$2:$AF$2,0),FALSE)),VLOOKUP($B80,'Allokerad kvv'!$B$2:$AV$468,MATCH(Y$2,'Allokerad kvv'!$B$2:$AV$2,0),FALSE),VLOOKUP($B80,'Justerad allokering'!$B$2:$AG$462,MATCH(Y$2,'Justerad allokering'!$B$2:$AF$2,0),FALSE))</f>
        <v>0</v>
      </c>
      <c r="Z80" s="28">
        <f>IF(ISERROR(1/VLOOKUP($B80,'Justerad allokering'!$B$2:$AG$462,MATCH(Z$2,'Justerad allokering'!$B$2:$AF$2,0),FALSE)),VLOOKUP($B80,'Allokerad kvv'!$B$2:$AV$468,MATCH(Z$2,'Allokerad kvv'!$B$2:$AV$2,0),FALSE),VLOOKUP($B80,'Justerad allokering'!$B$2:$AG$462,MATCH(Z$2,'Justerad allokering'!$B$2:$AF$2,0),FALSE))</f>
        <v>0</v>
      </c>
      <c r="AA80" s="28"/>
      <c r="AB80" s="28"/>
      <c r="AE80">
        <f t="shared" si="3"/>
        <v>0</v>
      </c>
      <c r="AG80">
        <f t="shared" si="4"/>
        <v>0</v>
      </c>
      <c r="AH80">
        <f t="shared" si="5"/>
        <v>0</v>
      </c>
      <c r="AI80" s="55" t="str">
        <f>IF(AH80=0,"",AH80/VLOOKUP(B80,Kraftvärmeprod!$B$1:$BC$480,MATCH("Summa tillförd energi exklusive rökgaskondensering",Kraftvärmeprod!$B$1:$BC$1,0),FALSE))</f>
        <v/>
      </c>
    </row>
    <row r="81" spans="1:35" x14ac:dyDescent="0.35">
      <c r="A81" s="28" t="s">
        <v>80</v>
      </c>
      <c r="B81" s="28" t="s">
        <v>108</v>
      </c>
      <c r="C81" s="28">
        <f>IF(ISERROR(1/VLOOKUP($B81,'Justerad allokering'!$B$2:$AG$462,MATCH(C$2,'Justerad allokering'!$B$2:$AF$2,0),FALSE)),VLOOKUP($B81,'Allokerad kvv'!$B$2:$AV$468,MATCH(C$2,'Allokerad kvv'!$B$2:$AV$2,0),FALSE),VLOOKUP($B81,'Justerad allokering'!$B$2:$AG$462,MATCH(C$2,'Justerad allokering'!$B$2:$AF$2,0),FALSE))</f>
        <v>0</v>
      </c>
      <c r="D81" s="28">
        <f>IF(ISERROR(1/VLOOKUP($B81,'Justerad allokering'!$B$2:$AG$462,MATCH(D$2,'Justerad allokering'!$B$2:$AF$2,0),FALSE)),VLOOKUP($B81,'Allokerad kvv'!$B$2:$AV$468,MATCH(D$2,'Allokerad kvv'!$B$2:$AV$2,0),FALSE),VLOOKUP($B81,'Justerad allokering'!$B$2:$AG$462,MATCH(D$2,'Justerad allokering'!$B$2:$AF$2,0),FALSE))</f>
        <v>0</v>
      </c>
      <c r="E81" s="28">
        <f>IF(ISERROR(1/VLOOKUP($B81,'Justerad allokering'!$B$2:$AG$462,MATCH(E$2,'Justerad allokering'!$B$2:$AF$2,0),FALSE)),VLOOKUP($B81,'Allokerad kvv'!$B$2:$AV$468,MATCH(E$2,'Allokerad kvv'!$B$2:$AV$2,0),FALSE),VLOOKUP($B81,'Justerad allokering'!$B$2:$AG$462,MATCH(E$2,'Justerad allokering'!$B$2:$AF$2,0),FALSE))</f>
        <v>0</v>
      </c>
      <c r="F81" s="28">
        <f>IF(ISERROR(1/VLOOKUP($B81,'Justerad allokering'!$B$2:$AG$462,MATCH(F$2,'Justerad allokering'!$B$2:$AF$2,0),FALSE)),VLOOKUP($B81,'Allokerad kvv'!$B$2:$AV$468,MATCH(F$2,'Allokerad kvv'!$B$2:$AV$2,0),FALSE),VLOOKUP($B81,'Justerad allokering'!$B$2:$AG$462,MATCH(F$2,'Justerad allokering'!$B$2:$AF$2,0),FALSE))</f>
        <v>0</v>
      </c>
      <c r="G81" s="28">
        <f>IF(ISERROR(1/VLOOKUP($B81,'Justerad allokering'!$B$2:$AG$462,MATCH(G$2,'Justerad allokering'!$B$2:$AF$2,0),FALSE)),VLOOKUP($B81,'Allokerad kvv'!$B$2:$AV$468,MATCH(G$2,'Allokerad kvv'!$B$2:$AV$2,0),FALSE),VLOOKUP($B81,'Justerad allokering'!$B$2:$AG$462,MATCH(G$2,'Justerad allokering'!$B$2:$AF$2,0),FALSE))</f>
        <v>0</v>
      </c>
      <c r="H81" s="28">
        <f>IF(ISERROR(1/VLOOKUP($B81,'Justerad allokering'!$B$2:$AG$462,MATCH(H$2,'Justerad allokering'!$B$2:$AF$2,0),FALSE)),VLOOKUP($B81,'Allokerad kvv'!$B$2:$AV$468,MATCH(H$2,'Allokerad kvv'!$B$2:$AV$2,0),FALSE),VLOOKUP($B81,'Justerad allokering'!$B$2:$AG$462,MATCH(H$2,'Justerad allokering'!$B$2:$AF$2,0),FALSE))</f>
        <v>0</v>
      </c>
      <c r="I81" s="28">
        <f>IF(ISERROR(1/VLOOKUP($B81,'Justerad allokering'!$B$2:$AG$462,MATCH(I$2,'Justerad allokering'!$B$2:$AF$2,0),FALSE)),VLOOKUP($B81,'Allokerad kvv'!$B$2:$AV$468,MATCH(I$2,'Allokerad kvv'!$B$2:$AV$2,0),FALSE),VLOOKUP($B81,'Justerad allokering'!$B$2:$AG$462,MATCH(I$2,'Justerad allokering'!$B$2:$AF$2,0),FALSE))</f>
        <v>0</v>
      </c>
      <c r="J81" s="28">
        <f>IF(ISERROR(1/VLOOKUP($B81,'Justerad allokering'!$B$2:$AG$462,MATCH(J$2,'Justerad allokering'!$B$2:$AF$2,0),FALSE)),VLOOKUP($B81,'Allokerad kvv'!$B$2:$AV$468,MATCH(J$2,'Allokerad kvv'!$B$2:$AV$2,0),FALSE),VLOOKUP($B81,'Justerad allokering'!$B$2:$AG$462,MATCH(J$2,'Justerad allokering'!$B$2:$AF$2,0),FALSE))</f>
        <v>0</v>
      </c>
      <c r="K81" s="28">
        <f>IF(ISERROR(1/VLOOKUP($B81,'Justerad allokering'!$B$2:$AG$462,MATCH(K$2,'Justerad allokering'!$B$2:$AF$2,0),FALSE)),VLOOKUP($B81,'Allokerad kvv'!$B$2:$AV$468,MATCH(K$2,'Allokerad kvv'!$B$2:$AV$2,0),FALSE),VLOOKUP($B81,'Justerad allokering'!$B$2:$AG$462,MATCH(K$2,'Justerad allokering'!$B$2:$AF$2,0),FALSE))</f>
        <v>0</v>
      </c>
      <c r="L81" s="28">
        <f>IF(ISERROR(1/VLOOKUP($B81,'Justerad allokering'!$B$2:$AG$462,MATCH(L$2,'Justerad allokering'!$B$2:$AF$2,0),FALSE)),VLOOKUP($B81,'Allokerad kvv'!$B$2:$AV$468,MATCH(L$2,'Allokerad kvv'!$B$2:$AV$2,0),FALSE),VLOOKUP($B81,'Justerad allokering'!$B$2:$AG$462,MATCH(L$2,'Justerad allokering'!$B$2:$AF$2,0),FALSE))</f>
        <v>0</v>
      </c>
      <c r="M81" s="28">
        <f>IF(ISERROR(1/VLOOKUP($B81,'Justerad allokering'!$B$2:$AG$462,MATCH(M$2,'Justerad allokering'!$B$2:$AF$2,0),FALSE)),VLOOKUP($B81,'Allokerad kvv'!$B$2:$AV$468,MATCH(M$2,'Allokerad kvv'!$B$2:$AV$2,0),FALSE),VLOOKUP($B81,'Justerad allokering'!$B$2:$AG$462,MATCH(M$2,'Justerad allokering'!$B$2:$AF$2,0),FALSE))</f>
        <v>0</v>
      </c>
      <c r="N81" s="28">
        <f>IF(ISERROR(1/VLOOKUP($B81,'Justerad allokering'!$B$2:$AG$462,MATCH(N$2,'Justerad allokering'!$B$2:$AF$2,0),FALSE)),VLOOKUP($B81,'Allokerad kvv'!$B$2:$AV$468,MATCH(N$2,'Allokerad kvv'!$B$2:$AV$2,0),FALSE),VLOOKUP($B81,'Justerad allokering'!$B$2:$AG$462,MATCH(N$2,'Justerad allokering'!$B$2:$AF$2,0),FALSE))</f>
        <v>0</v>
      </c>
      <c r="O81" s="28">
        <f>IF(ISERROR(1/VLOOKUP($B81,'Justerad allokering'!$B$2:$AG$462,MATCH(O$2,'Justerad allokering'!$B$2:$AF$2,0),FALSE)),VLOOKUP($B81,'Allokerad kvv'!$B$2:$AV$468,MATCH(O$2,'Allokerad kvv'!$B$2:$AV$2,0),FALSE),VLOOKUP($B81,'Justerad allokering'!$B$2:$AG$462,MATCH(O$2,'Justerad allokering'!$B$2:$AF$2,0),FALSE))</f>
        <v>0</v>
      </c>
      <c r="P81" s="28">
        <f>IF(ISERROR(1/VLOOKUP($B81,'Justerad allokering'!$B$2:$AG$462,MATCH(P$2,'Justerad allokering'!$B$2:$AF$2,0),FALSE)),VLOOKUP($B81,'Allokerad kvv'!$B$2:$AV$468,MATCH(P$2,'Allokerad kvv'!$B$2:$AV$2,0),FALSE),VLOOKUP($B81,'Justerad allokering'!$B$2:$AG$462,MATCH(P$2,'Justerad allokering'!$B$2:$AF$2,0),FALSE))</f>
        <v>0</v>
      </c>
      <c r="Q81" s="28">
        <f>IF(ISERROR(1/VLOOKUP($B81,'Justerad allokering'!$B$2:$AG$462,MATCH(Q$2,'Justerad allokering'!$B$2:$AF$2,0),FALSE)),VLOOKUP($B81,'Allokerad kvv'!$B$2:$AV$468,MATCH(Q$2,'Allokerad kvv'!$B$2:$AV$2,0),FALSE),VLOOKUP($B81,'Justerad allokering'!$B$2:$AG$462,MATCH(Q$2,'Justerad allokering'!$B$2:$AF$2,0),FALSE))</f>
        <v>0</v>
      </c>
      <c r="R81" s="28">
        <f>IF(ISERROR(1/VLOOKUP($B81,'Justerad allokering'!$B$2:$AG$462,MATCH(R$2,'Justerad allokering'!$B$2:$AF$2,0),FALSE)),VLOOKUP($B81,'Allokerad kvv'!$B$2:$AV$468,MATCH(R$2,'Allokerad kvv'!$B$2:$AV$2,0),FALSE),VLOOKUP($B81,'Justerad allokering'!$B$2:$AG$462,MATCH(R$2,'Justerad allokering'!$B$2:$AF$2,0),FALSE))</f>
        <v>0</v>
      </c>
      <c r="S81" s="28">
        <f>IF(ISERROR(1/VLOOKUP($B81,'Justerad allokering'!$B$2:$AG$462,MATCH(S$2,'Justerad allokering'!$B$2:$AF$2,0),FALSE)),VLOOKUP($B81,'Allokerad kvv'!$B$2:$AV$468,MATCH(S$2,'Allokerad kvv'!$B$2:$AV$2,0),FALSE),VLOOKUP($B81,'Justerad allokering'!$B$2:$AG$462,MATCH(S$2,'Justerad allokering'!$B$2:$AF$2,0),FALSE))</f>
        <v>0</v>
      </c>
      <c r="T81" s="28">
        <f>IF(ISERROR(1/VLOOKUP($B81,'Justerad allokering'!$B$2:$AG$462,MATCH(T$2,'Justerad allokering'!$B$2:$AF$2,0),FALSE)),VLOOKUP($B81,'Allokerad kvv'!$B$2:$AV$468,MATCH(T$2,'Allokerad kvv'!$B$2:$AV$2,0),FALSE),VLOOKUP($B81,'Justerad allokering'!$B$2:$AG$462,MATCH(T$2,'Justerad allokering'!$B$2:$AF$2,0),FALSE))</f>
        <v>0</v>
      </c>
      <c r="U81" s="28">
        <f>IF(ISERROR(1/VLOOKUP($B81,'Justerad allokering'!$B$2:$AG$462,MATCH(U$2,'Justerad allokering'!$B$2:$AF$2,0),FALSE)),VLOOKUP($B81,'Allokerad kvv'!$B$2:$AV$468,MATCH(U$2,'Allokerad kvv'!$B$2:$AV$2,0),FALSE),VLOOKUP($B81,'Justerad allokering'!$B$2:$AG$462,MATCH(U$2,'Justerad allokering'!$B$2:$AF$2,0),FALSE))</f>
        <v>0</v>
      </c>
      <c r="V81" s="28">
        <f>IF(ISERROR(1/VLOOKUP($B81,'Justerad allokering'!$B$2:$AG$462,MATCH(V$2,'Justerad allokering'!$B$2:$AF$2,0),FALSE)),VLOOKUP($B81,'Allokerad kvv'!$B$2:$AV$468,MATCH(V$2,'Allokerad kvv'!$B$2:$AV$2,0),FALSE),VLOOKUP($B81,'Justerad allokering'!$B$2:$AG$462,MATCH(V$2,'Justerad allokering'!$B$2:$AF$2,0),FALSE))</f>
        <v>0</v>
      </c>
      <c r="W81" s="28">
        <f>IF(ISERROR(1/VLOOKUP($B81,'Justerad allokering'!$B$2:$AG$462,MATCH(W$2,'Justerad allokering'!$B$2:$AF$2,0),FALSE)),VLOOKUP($B81,'Allokerad kvv'!$B$2:$AV$468,MATCH(W$2,'Allokerad kvv'!$B$2:$AV$2,0),FALSE),VLOOKUP($B81,'Justerad allokering'!$B$2:$AG$462,MATCH(W$2,'Justerad allokering'!$B$2:$AF$2,0),FALSE))</f>
        <v>0</v>
      </c>
      <c r="X81" s="28">
        <f>IF(ISERROR(1/VLOOKUP($B81,'Justerad allokering'!$B$2:$AG$462,MATCH(X$2,'Justerad allokering'!$B$2:$AF$2,0),FALSE)),VLOOKUP($B81,'Allokerad kvv'!$B$2:$AV$468,MATCH(X$2,'Allokerad kvv'!$B$2:$AV$2,0),FALSE),VLOOKUP($B81,'Justerad allokering'!$B$2:$AG$462,MATCH(X$2,'Justerad allokering'!$B$2:$AF$2,0),FALSE))</f>
        <v>0</v>
      </c>
      <c r="Y81" s="28">
        <f>IF(ISERROR(1/VLOOKUP($B81,'Justerad allokering'!$B$2:$AG$462,MATCH(Y$2,'Justerad allokering'!$B$2:$AF$2,0),FALSE)),VLOOKUP($B81,'Allokerad kvv'!$B$2:$AV$468,MATCH(Y$2,'Allokerad kvv'!$B$2:$AV$2,0),FALSE),VLOOKUP($B81,'Justerad allokering'!$B$2:$AG$462,MATCH(Y$2,'Justerad allokering'!$B$2:$AF$2,0),FALSE))</f>
        <v>0</v>
      </c>
      <c r="Z81" s="28">
        <f>IF(ISERROR(1/VLOOKUP($B81,'Justerad allokering'!$B$2:$AG$462,MATCH(Z$2,'Justerad allokering'!$B$2:$AF$2,0),FALSE)),VLOOKUP($B81,'Allokerad kvv'!$B$2:$AV$468,MATCH(Z$2,'Allokerad kvv'!$B$2:$AV$2,0),FALSE),VLOOKUP($B81,'Justerad allokering'!$B$2:$AG$462,MATCH(Z$2,'Justerad allokering'!$B$2:$AF$2,0),FALSE))</f>
        <v>0</v>
      </c>
      <c r="AA81" s="28"/>
      <c r="AB81" s="28"/>
      <c r="AE81">
        <f t="shared" si="3"/>
        <v>0</v>
      </c>
      <c r="AG81">
        <f t="shared" si="4"/>
        <v>0</v>
      </c>
      <c r="AH81">
        <f t="shared" si="5"/>
        <v>0</v>
      </c>
      <c r="AI81" s="55" t="str">
        <f>IF(AH81=0,"",AH81/VLOOKUP(B81,Kraftvärmeprod!$B$1:$BC$480,MATCH("Summa tillförd energi exklusive rökgaskondensering",Kraftvärmeprod!$B$1:$BC$1,0),FALSE))</f>
        <v/>
      </c>
    </row>
    <row r="82" spans="1:35" x14ac:dyDescent="0.35">
      <c r="A82" s="28" t="s">
        <v>80</v>
      </c>
      <c r="B82" s="28" t="s">
        <v>109</v>
      </c>
      <c r="C82" s="28">
        <f>IF(ISERROR(1/VLOOKUP($B82,'Justerad allokering'!$B$2:$AG$462,MATCH(C$2,'Justerad allokering'!$B$2:$AF$2,0),FALSE)),VLOOKUP($B82,'Allokerad kvv'!$B$2:$AV$468,MATCH(C$2,'Allokerad kvv'!$B$2:$AV$2,0),FALSE),VLOOKUP($B82,'Justerad allokering'!$B$2:$AG$462,MATCH(C$2,'Justerad allokering'!$B$2:$AF$2,0),FALSE))</f>
        <v>0</v>
      </c>
      <c r="D82" s="28">
        <f>IF(ISERROR(1/VLOOKUP($B82,'Justerad allokering'!$B$2:$AG$462,MATCH(D$2,'Justerad allokering'!$B$2:$AF$2,0),FALSE)),VLOOKUP($B82,'Allokerad kvv'!$B$2:$AV$468,MATCH(D$2,'Allokerad kvv'!$B$2:$AV$2,0),FALSE),VLOOKUP($B82,'Justerad allokering'!$B$2:$AG$462,MATCH(D$2,'Justerad allokering'!$B$2:$AF$2,0),FALSE))</f>
        <v>0</v>
      </c>
      <c r="E82" s="28">
        <f>IF(ISERROR(1/VLOOKUP($B82,'Justerad allokering'!$B$2:$AG$462,MATCH(E$2,'Justerad allokering'!$B$2:$AF$2,0),FALSE)),VLOOKUP($B82,'Allokerad kvv'!$B$2:$AV$468,MATCH(E$2,'Allokerad kvv'!$B$2:$AV$2,0),FALSE),VLOOKUP($B82,'Justerad allokering'!$B$2:$AG$462,MATCH(E$2,'Justerad allokering'!$B$2:$AF$2,0),FALSE))</f>
        <v>0</v>
      </c>
      <c r="F82" s="28">
        <f>IF(ISERROR(1/VLOOKUP($B82,'Justerad allokering'!$B$2:$AG$462,MATCH(F$2,'Justerad allokering'!$B$2:$AF$2,0),FALSE)),VLOOKUP($B82,'Allokerad kvv'!$B$2:$AV$468,MATCH(F$2,'Allokerad kvv'!$B$2:$AV$2,0),FALSE),VLOOKUP($B82,'Justerad allokering'!$B$2:$AG$462,MATCH(F$2,'Justerad allokering'!$B$2:$AF$2,0),FALSE))</f>
        <v>0</v>
      </c>
      <c r="G82" s="28">
        <f>IF(ISERROR(1/VLOOKUP($B82,'Justerad allokering'!$B$2:$AG$462,MATCH(G$2,'Justerad allokering'!$B$2:$AF$2,0),FALSE)),VLOOKUP($B82,'Allokerad kvv'!$B$2:$AV$468,MATCH(G$2,'Allokerad kvv'!$B$2:$AV$2,0),FALSE),VLOOKUP($B82,'Justerad allokering'!$B$2:$AG$462,MATCH(G$2,'Justerad allokering'!$B$2:$AF$2,0),FALSE))</f>
        <v>0</v>
      </c>
      <c r="H82" s="28">
        <f>IF(ISERROR(1/VLOOKUP($B82,'Justerad allokering'!$B$2:$AG$462,MATCH(H$2,'Justerad allokering'!$B$2:$AF$2,0),FALSE)),VLOOKUP($B82,'Allokerad kvv'!$B$2:$AV$468,MATCH(H$2,'Allokerad kvv'!$B$2:$AV$2,0),FALSE),VLOOKUP($B82,'Justerad allokering'!$B$2:$AG$462,MATCH(H$2,'Justerad allokering'!$B$2:$AF$2,0),FALSE))</f>
        <v>0</v>
      </c>
      <c r="I82" s="28">
        <f>IF(ISERROR(1/VLOOKUP($B82,'Justerad allokering'!$B$2:$AG$462,MATCH(I$2,'Justerad allokering'!$B$2:$AF$2,0),FALSE)),VLOOKUP($B82,'Allokerad kvv'!$B$2:$AV$468,MATCH(I$2,'Allokerad kvv'!$B$2:$AV$2,0),FALSE),VLOOKUP($B82,'Justerad allokering'!$B$2:$AG$462,MATCH(I$2,'Justerad allokering'!$B$2:$AF$2,0),FALSE))</f>
        <v>0</v>
      </c>
      <c r="J82" s="28">
        <f>IF(ISERROR(1/VLOOKUP($B82,'Justerad allokering'!$B$2:$AG$462,MATCH(J$2,'Justerad allokering'!$B$2:$AF$2,0),FALSE)),VLOOKUP($B82,'Allokerad kvv'!$B$2:$AV$468,MATCH(J$2,'Allokerad kvv'!$B$2:$AV$2,0),FALSE),VLOOKUP($B82,'Justerad allokering'!$B$2:$AG$462,MATCH(J$2,'Justerad allokering'!$B$2:$AF$2,0),FALSE))</f>
        <v>0</v>
      </c>
      <c r="K82" s="28">
        <f>IF(ISERROR(1/VLOOKUP($B82,'Justerad allokering'!$B$2:$AG$462,MATCH(K$2,'Justerad allokering'!$B$2:$AF$2,0),FALSE)),VLOOKUP($B82,'Allokerad kvv'!$B$2:$AV$468,MATCH(K$2,'Allokerad kvv'!$B$2:$AV$2,0),FALSE),VLOOKUP($B82,'Justerad allokering'!$B$2:$AG$462,MATCH(K$2,'Justerad allokering'!$B$2:$AF$2,0),FALSE))</f>
        <v>0</v>
      </c>
      <c r="L82" s="28">
        <f>IF(ISERROR(1/VLOOKUP($B82,'Justerad allokering'!$B$2:$AG$462,MATCH(L$2,'Justerad allokering'!$B$2:$AF$2,0),FALSE)),VLOOKUP($B82,'Allokerad kvv'!$B$2:$AV$468,MATCH(L$2,'Allokerad kvv'!$B$2:$AV$2,0),FALSE),VLOOKUP($B82,'Justerad allokering'!$B$2:$AG$462,MATCH(L$2,'Justerad allokering'!$B$2:$AF$2,0),FALSE))</f>
        <v>0</v>
      </c>
      <c r="M82" s="28">
        <f>IF(ISERROR(1/VLOOKUP($B82,'Justerad allokering'!$B$2:$AG$462,MATCH(M$2,'Justerad allokering'!$B$2:$AF$2,0),FALSE)),VLOOKUP($B82,'Allokerad kvv'!$B$2:$AV$468,MATCH(M$2,'Allokerad kvv'!$B$2:$AV$2,0),FALSE),VLOOKUP($B82,'Justerad allokering'!$B$2:$AG$462,MATCH(M$2,'Justerad allokering'!$B$2:$AF$2,0),FALSE))</f>
        <v>0</v>
      </c>
      <c r="N82" s="28">
        <f>IF(ISERROR(1/VLOOKUP($B82,'Justerad allokering'!$B$2:$AG$462,MATCH(N$2,'Justerad allokering'!$B$2:$AF$2,0),FALSE)),VLOOKUP($B82,'Allokerad kvv'!$B$2:$AV$468,MATCH(N$2,'Allokerad kvv'!$B$2:$AV$2,0),FALSE),VLOOKUP($B82,'Justerad allokering'!$B$2:$AG$462,MATCH(N$2,'Justerad allokering'!$B$2:$AF$2,0),FALSE))</f>
        <v>0</v>
      </c>
      <c r="O82" s="28">
        <f>IF(ISERROR(1/VLOOKUP($B82,'Justerad allokering'!$B$2:$AG$462,MATCH(O$2,'Justerad allokering'!$B$2:$AF$2,0),FALSE)),VLOOKUP($B82,'Allokerad kvv'!$B$2:$AV$468,MATCH(O$2,'Allokerad kvv'!$B$2:$AV$2,0),FALSE),VLOOKUP($B82,'Justerad allokering'!$B$2:$AG$462,MATCH(O$2,'Justerad allokering'!$B$2:$AF$2,0),FALSE))</f>
        <v>0</v>
      </c>
      <c r="P82" s="28">
        <f>IF(ISERROR(1/VLOOKUP($B82,'Justerad allokering'!$B$2:$AG$462,MATCH(P$2,'Justerad allokering'!$B$2:$AF$2,0),FALSE)),VLOOKUP($B82,'Allokerad kvv'!$B$2:$AV$468,MATCH(P$2,'Allokerad kvv'!$B$2:$AV$2,0),FALSE),VLOOKUP($B82,'Justerad allokering'!$B$2:$AG$462,MATCH(P$2,'Justerad allokering'!$B$2:$AF$2,0),FALSE))</f>
        <v>0</v>
      </c>
      <c r="Q82" s="28">
        <f>IF(ISERROR(1/VLOOKUP($B82,'Justerad allokering'!$B$2:$AG$462,MATCH(Q$2,'Justerad allokering'!$B$2:$AF$2,0),FALSE)),VLOOKUP($B82,'Allokerad kvv'!$B$2:$AV$468,MATCH(Q$2,'Allokerad kvv'!$B$2:$AV$2,0),FALSE),VLOOKUP($B82,'Justerad allokering'!$B$2:$AG$462,MATCH(Q$2,'Justerad allokering'!$B$2:$AF$2,0),FALSE))</f>
        <v>0</v>
      </c>
      <c r="R82" s="28">
        <f>IF(ISERROR(1/VLOOKUP($B82,'Justerad allokering'!$B$2:$AG$462,MATCH(R$2,'Justerad allokering'!$B$2:$AF$2,0),FALSE)),VLOOKUP($B82,'Allokerad kvv'!$B$2:$AV$468,MATCH(R$2,'Allokerad kvv'!$B$2:$AV$2,0),FALSE),VLOOKUP($B82,'Justerad allokering'!$B$2:$AG$462,MATCH(R$2,'Justerad allokering'!$B$2:$AF$2,0),FALSE))</f>
        <v>0</v>
      </c>
      <c r="S82" s="28">
        <f>IF(ISERROR(1/VLOOKUP($B82,'Justerad allokering'!$B$2:$AG$462,MATCH(S$2,'Justerad allokering'!$B$2:$AF$2,0),FALSE)),VLOOKUP($B82,'Allokerad kvv'!$B$2:$AV$468,MATCH(S$2,'Allokerad kvv'!$B$2:$AV$2,0),FALSE),VLOOKUP($B82,'Justerad allokering'!$B$2:$AG$462,MATCH(S$2,'Justerad allokering'!$B$2:$AF$2,0),FALSE))</f>
        <v>0</v>
      </c>
      <c r="T82" s="28">
        <f>IF(ISERROR(1/VLOOKUP($B82,'Justerad allokering'!$B$2:$AG$462,MATCH(T$2,'Justerad allokering'!$B$2:$AF$2,0),FALSE)),VLOOKUP($B82,'Allokerad kvv'!$B$2:$AV$468,MATCH(T$2,'Allokerad kvv'!$B$2:$AV$2,0),FALSE),VLOOKUP($B82,'Justerad allokering'!$B$2:$AG$462,MATCH(T$2,'Justerad allokering'!$B$2:$AF$2,0),FALSE))</f>
        <v>0</v>
      </c>
      <c r="U82" s="28">
        <f>IF(ISERROR(1/VLOOKUP($B82,'Justerad allokering'!$B$2:$AG$462,MATCH(U$2,'Justerad allokering'!$B$2:$AF$2,0),FALSE)),VLOOKUP($B82,'Allokerad kvv'!$B$2:$AV$468,MATCH(U$2,'Allokerad kvv'!$B$2:$AV$2,0),FALSE),VLOOKUP($B82,'Justerad allokering'!$B$2:$AG$462,MATCH(U$2,'Justerad allokering'!$B$2:$AF$2,0),FALSE))</f>
        <v>0</v>
      </c>
      <c r="V82" s="28">
        <f>IF(ISERROR(1/VLOOKUP($B82,'Justerad allokering'!$B$2:$AG$462,MATCH(V$2,'Justerad allokering'!$B$2:$AF$2,0),FALSE)),VLOOKUP($B82,'Allokerad kvv'!$B$2:$AV$468,MATCH(V$2,'Allokerad kvv'!$B$2:$AV$2,0),FALSE),VLOOKUP($B82,'Justerad allokering'!$B$2:$AG$462,MATCH(V$2,'Justerad allokering'!$B$2:$AF$2,0),FALSE))</f>
        <v>0</v>
      </c>
      <c r="W82" s="28">
        <f>IF(ISERROR(1/VLOOKUP($B82,'Justerad allokering'!$B$2:$AG$462,MATCH(W$2,'Justerad allokering'!$B$2:$AF$2,0),FALSE)),VLOOKUP($B82,'Allokerad kvv'!$B$2:$AV$468,MATCH(W$2,'Allokerad kvv'!$B$2:$AV$2,0),FALSE),VLOOKUP($B82,'Justerad allokering'!$B$2:$AG$462,MATCH(W$2,'Justerad allokering'!$B$2:$AF$2,0),FALSE))</f>
        <v>0</v>
      </c>
      <c r="X82" s="28">
        <f>IF(ISERROR(1/VLOOKUP($B82,'Justerad allokering'!$B$2:$AG$462,MATCH(X$2,'Justerad allokering'!$B$2:$AF$2,0),FALSE)),VLOOKUP($B82,'Allokerad kvv'!$B$2:$AV$468,MATCH(X$2,'Allokerad kvv'!$B$2:$AV$2,0),FALSE),VLOOKUP($B82,'Justerad allokering'!$B$2:$AG$462,MATCH(X$2,'Justerad allokering'!$B$2:$AF$2,0),FALSE))</f>
        <v>0</v>
      </c>
      <c r="Y82" s="28">
        <f>IF(ISERROR(1/VLOOKUP($B82,'Justerad allokering'!$B$2:$AG$462,MATCH(Y$2,'Justerad allokering'!$B$2:$AF$2,0),FALSE)),VLOOKUP($B82,'Allokerad kvv'!$B$2:$AV$468,MATCH(Y$2,'Allokerad kvv'!$B$2:$AV$2,0),FALSE),VLOOKUP($B82,'Justerad allokering'!$B$2:$AG$462,MATCH(Y$2,'Justerad allokering'!$B$2:$AF$2,0),FALSE))</f>
        <v>0</v>
      </c>
      <c r="Z82" s="28">
        <f>IF(ISERROR(1/VLOOKUP($B82,'Justerad allokering'!$B$2:$AG$462,MATCH(Z$2,'Justerad allokering'!$B$2:$AF$2,0),FALSE)),VLOOKUP($B82,'Allokerad kvv'!$B$2:$AV$468,MATCH(Z$2,'Allokerad kvv'!$B$2:$AV$2,0),FALSE),VLOOKUP($B82,'Justerad allokering'!$B$2:$AG$462,MATCH(Z$2,'Justerad allokering'!$B$2:$AF$2,0),FALSE))</f>
        <v>0</v>
      </c>
      <c r="AA82" s="28"/>
      <c r="AB82" s="28"/>
      <c r="AE82">
        <f t="shared" si="3"/>
        <v>0</v>
      </c>
      <c r="AG82">
        <f t="shared" si="4"/>
        <v>0</v>
      </c>
      <c r="AH82">
        <f t="shared" si="5"/>
        <v>0</v>
      </c>
      <c r="AI82" s="55" t="str">
        <f>IF(AH82=0,"",AH82/VLOOKUP(B82,Kraftvärmeprod!$B$1:$BC$480,MATCH("Summa tillförd energi exklusive rökgaskondensering",Kraftvärmeprod!$B$1:$BC$1,0),FALSE))</f>
        <v/>
      </c>
    </row>
    <row r="83" spans="1:35" x14ac:dyDescent="0.35">
      <c r="A83" s="28" t="s">
        <v>80</v>
      </c>
      <c r="B83" s="28" t="s">
        <v>110</v>
      </c>
      <c r="C83" s="28">
        <f>IF(ISERROR(1/VLOOKUP($B83,'Justerad allokering'!$B$2:$AG$462,MATCH(C$2,'Justerad allokering'!$B$2:$AF$2,0),FALSE)),VLOOKUP($B83,'Allokerad kvv'!$B$2:$AV$468,MATCH(C$2,'Allokerad kvv'!$B$2:$AV$2,0),FALSE),VLOOKUP($B83,'Justerad allokering'!$B$2:$AG$462,MATCH(C$2,'Justerad allokering'!$B$2:$AF$2,0),FALSE))</f>
        <v>570.71699999999998</v>
      </c>
      <c r="D83" s="28">
        <f>IF(ISERROR(1/VLOOKUP($B83,'Justerad allokering'!$B$2:$AG$462,MATCH(D$2,'Justerad allokering'!$B$2:$AF$2,0),FALSE)),VLOOKUP($B83,'Allokerad kvv'!$B$2:$AV$468,MATCH(D$2,'Allokerad kvv'!$B$2:$AV$2,0),FALSE),VLOOKUP($B83,'Justerad allokering'!$B$2:$AG$462,MATCH(D$2,'Justerad allokering'!$B$2:$AF$2,0),FALSE))</f>
        <v>0</v>
      </c>
      <c r="E83" s="28">
        <f>IF(ISERROR(1/VLOOKUP($B83,'Justerad allokering'!$B$2:$AG$462,MATCH(E$2,'Justerad allokering'!$B$2:$AF$2,0),FALSE)),VLOOKUP($B83,'Allokerad kvv'!$B$2:$AV$468,MATCH(E$2,'Allokerad kvv'!$B$2:$AV$2,0),FALSE),VLOOKUP($B83,'Justerad allokering'!$B$2:$AG$462,MATCH(E$2,'Justerad allokering'!$B$2:$AF$2,0),FALSE))</f>
        <v>0</v>
      </c>
      <c r="F83" s="28">
        <f>IF(ISERROR(1/VLOOKUP($B83,'Justerad allokering'!$B$2:$AG$462,MATCH(F$2,'Justerad allokering'!$B$2:$AF$2,0),FALSE)),VLOOKUP($B83,'Allokerad kvv'!$B$2:$AV$468,MATCH(F$2,'Allokerad kvv'!$B$2:$AV$2,0),FALSE),VLOOKUP($B83,'Justerad allokering'!$B$2:$AG$462,MATCH(F$2,'Justerad allokering'!$B$2:$AF$2,0),FALSE))</f>
        <v>0</v>
      </c>
      <c r="G83" s="28">
        <f>IF(ISERROR(1/VLOOKUP($B83,'Justerad allokering'!$B$2:$AG$462,MATCH(G$2,'Justerad allokering'!$B$2:$AF$2,0),FALSE)),VLOOKUP($B83,'Allokerad kvv'!$B$2:$AV$468,MATCH(G$2,'Allokerad kvv'!$B$2:$AV$2,0),FALSE),VLOOKUP($B83,'Justerad allokering'!$B$2:$AG$462,MATCH(G$2,'Justerad allokering'!$B$2:$AF$2,0),FALSE))</f>
        <v>14.230600000000001</v>
      </c>
      <c r="H83" s="28">
        <f>IF(ISERROR(1/VLOOKUP($B83,'Justerad allokering'!$B$2:$AG$462,MATCH(H$2,'Justerad allokering'!$B$2:$AF$2,0),FALSE)),VLOOKUP($B83,'Allokerad kvv'!$B$2:$AV$468,MATCH(H$2,'Allokerad kvv'!$B$2:$AV$2,0),FALSE),VLOOKUP($B83,'Justerad allokering'!$B$2:$AG$462,MATCH(H$2,'Justerad allokering'!$B$2:$AF$2,0),FALSE))</f>
        <v>0</v>
      </c>
      <c r="I83" s="28">
        <f>IF(ISERROR(1/VLOOKUP($B83,'Justerad allokering'!$B$2:$AG$462,MATCH(I$2,'Justerad allokering'!$B$2:$AF$2,0),FALSE)),VLOOKUP($B83,'Allokerad kvv'!$B$2:$AV$468,MATCH(I$2,'Allokerad kvv'!$B$2:$AV$2,0),FALSE),VLOOKUP($B83,'Justerad allokering'!$B$2:$AG$462,MATCH(I$2,'Justerad allokering'!$B$2:$AF$2,0),FALSE))</f>
        <v>0</v>
      </c>
      <c r="J83" s="28">
        <f>IF(ISERROR(1/VLOOKUP($B83,'Justerad allokering'!$B$2:$AG$462,MATCH(J$2,'Justerad allokering'!$B$2:$AF$2,0),FALSE)),VLOOKUP($B83,'Allokerad kvv'!$B$2:$AV$468,MATCH(J$2,'Allokerad kvv'!$B$2:$AV$2,0),FALSE),VLOOKUP($B83,'Justerad allokering'!$B$2:$AG$462,MATCH(J$2,'Justerad allokering'!$B$2:$AF$2,0),FALSE))</f>
        <v>52.151299999999999</v>
      </c>
      <c r="K83" s="28">
        <f>IF(ISERROR(1/VLOOKUP($B83,'Justerad allokering'!$B$2:$AG$462,MATCH(K$2,'Justerad allokering'!$B$2:$AF$2,0),FALSE)),VLOOKUP($B83,'Allokerad kvv'!$B$2:$AV$468,MATCH(K$2,'Allokerad kvv'!$B$2:$AV$2,0),FALSE),VLOOKUP($B83,'Justerad allokering'!$B$2:$AG$462,MATCH(K$2,'Justerad allokering'!$B$2:$AF$2,0),FALSE))</f>
        <v>37.357999999999997</v>
      </c>
      <c r="L83" s="28">
        <f>IF(ISERROR(1/VLOOKUP($B83,'Justerad allokering'!$B$2:$AG$462,MATCH(L$2,'Justerad allokering'!$B$2:$AF$2,0),FALSE)),VLOOKUP($B83,'Allokerad kvv'!$B$2:$AV$468,MATCH(L$2,'Allokerad kvv'!$B$2:$AV$2,0),FALSE),VLOOKUP($B83,'Justerad allokering'!$B$2:$AG$462,MATCH(L$2,'Justerad allokering'!$B$2:$AF$2,0),FALSE))</f>
        <v>0</v>
      </c>
      <c r="M83" s="28">
        <f>IF(ISERROR(1/VLOOKUP($B83,'Justerad allokering'!$B$2:$AG$462,MATCH(M$2,'Justerad allokering'!$B$2:$AF$2,0),FALSE)),VLOOKUP($B83,'Allokerad kvv'!$B$2:$AV$468,MATCH(M$2,'Allokerad kvv'!$B$2:$AV$2,0),FALSE),VLOOKUP($B83,'Justerad allokering'!$B$2:$AG$462,MATCH(M$2,'Justerad allokering'!$B$2:$AF$2,0),FALSE))</f>
        <v>56.708199999999998</v>
      </c>
      <c r="N83" s="28">
        <f>IF(ISERROR(1/VLOOKUP($B83,'Justerad allokering'!$B$2:$AG$462,MATCH(N$2,'Justerad allokering'!$B$2:$AF$2,0),FALSE)),VLOOKUP($B83,'Allokerad kvv'!$B$2:$AV$468,MATCH(N$2,'Allokerad kvv'!$B$2:$AV$2,0),FALSE),VLOOKUP($B83,'Justerad allokering'!$B$2:$AG$462,MATCH(N$2,'Justerad allokering'!$B$2:$AF$2,0),FALSE))</f>
        <v>0</v>
      </c>
      <c r="O83" s="28">
        <f>IF(ISERROR(1/VLOOKUP($B83,'Justerad allokering'!$B$2:$AG$462,MATCH(O$2,'Justerad allokering'!$B$2:$AF$2,0),FALSE)),VLOOKUP($B83,'Allokerad kvv'!$B$2:$AV$468,MATCH(O$2,'Allokerad kvv'!$B$2:$AV$2,0),FALSE),VLOOKUP($B83,'Justerad allokering'!$B$2:$AG$462,MATCH(O$2,'Justerad allokering'!$B$2:$AF$2,0),FALSE))</f>
        <v>0</v>
      </c>
      <c r="P83" s="28">
        <f>IF(ISERROR(1/VLOOKUP($B83,'Justerad allokering'!$B$2:$AG$462,MATCH(P$2,'Justerad allokering'!$B$2:$AF$2,0),FALSE)),VLOOKUP($B83,'Allokerad kvv'!$B$2:$AV$468,MATCH(P$2,'Allokerad kvv'!$B$2:$AV$2,0),FALSE),VLOOKUP($B83,'Justerad allokering'!$B$2:$AG$462,MATCH(P$2,'Justerad allokering'!$B$2:$AF$2,0),FALSE))</f>
        <v>0</v>
      </c>
      <c r="Q83" s="28">
        <f>IF(ISERROR(1/VLOOKUP($B83,'Justerad allokering'!$B$2:$AG$462,MATCH(Q$2,'Justerad allokering'!$B$2:$AF$2,0),FALSE)),VLOOKUP($B83,'Allokerad kvv'!$B$2:$AV$468,MATCH(Q$2,'Allokerad kvv'!$B$2:$AV$2,0),FALSE),VLOOKUP($B83,'Justerad allokering'!$B$2:$AG$462,MATCH(Q$2,'Justerad allokering'!$B$2:$AF$2,0),FALSE))</f>
        <v>73.215100000000007</v>
      </c>
      <c r="R83" s="28">
        <f>IF(ISERROR(1/VLOOKUP($B83,'Justerad allokering'!$B$2:$AG$462,MATCH(R$2,'Justerad allokering'!$B$2:$AF$2,0),FALSE)),VLOOKUP($B83,'Allokerad kvv'!$B$2:$AV$468,MATCH(R$2,'Allokerad kvv'!$B$2:$AV$2,0),FALSE),VLOOKUP($B83,'Justerad allokering'!$B$2:$AG$462,MATCH(R$2,'Justerad allokering'!$B$2:$AF$2,0),FALSE))</f>
        <v>0</v>
      </c>
      <c r="S83" s="28">
        <f>IF(ISERROR(1/VLOOKUP($B83,'Justerad allokering'!$B$2:$AG$462,MATCH(S$2,'Justerad allokering'!$B$2:$AF$2,0),FALSE)),VLOOKUP($B83,'Allokerad kvv'!$B$2:$AV$468,MATCH(S$2,'Allokerad kvv'!$B$2:$AV$2,0),FALSE),VLOOKUP($B83,'Justerad allokering'!$B$2:$AG$462,MATCH(S$2,'Justerad allokering'!$B$2:$AF$2,0),FALSE))</f>
        <v>0</v>
      </c>
      <c r="T83" s="28">
        <f>IF(ISERROR(1/VLOOKUP($B83,'Justerad allokering'!$B$2:$AG$462,MATCH(T$2,'Justerad allokering'!$B$2:$AF$2,0),FALSE)),VLOOKUP($B83,'Allokerad kvv'!$B$2:$AV$468,MATCH(T$2,'Allokerad kvv'!$B$2:$AV$2,0),FALSE),VLOOKUP($B83,'Justerad allokering'!$B$2:$AG$462,MATCH(T$2,'Justerad allokering'!$B$2:$AF$2,0),FALSE))</f>
        <v>0</v>
      </c>
      <c r="U83" s="28">
        <f>IF(ISERROR(1/VLOOKUP($B83,'Justerad allokering'!$B$2:$AG$462,MATCH(U$2,'Justerad allokering'!$B$2:$AF$2,0),FALSE)),VLOOKUP($B83,'Allokerad kvv'!$B$2:$AV$468,MATCH(U$2,'Allokerad kvv'!$B$2:$AV$2,0),FALSE),VLOOKUP($B83,'Justerad allokering'!$B$2:$AG$462,MATCH(U$2,'Justerad allokering'!$B$2:$AF$2,0),FALSE))</f>
        <v>0</v>
      </c>
      <c r="V83" s="28">
        <f>IF(ISERROR(1/VLOOKUP($B83,'Justerad allokering'!$B$2:$AG$462,MATCH(V$2,'Justerad allokering'!$B$2:$AF$2,0),FALSE)),VLOOKUP($B83,'Allokerad kvv'!$B$2:$AV$468,MATCH(V$2,'Allokerad kvv'!$B$2:$AV$2,0),FALSE),VLOOKUP($B83,'Justerad allokering'!$B$2:$AG$462,MATCH(V$2,'Justerad allokering'!$B$2:$AF$2,0),FALSE))</f>
        <v>0</v>
      </c>
      <c r="W83" s="28">
        <f>IF(ISERROR(1/VLOOKUP($B83,'Justerad allokering'!$B$2:$AG$462,MATCH(W$2,'Justerad allokering'!$B$2:$AF$2,0),FALSE)),VLOOKUP($B83,'Allokerad kvv'!$B$2:$AV$468,MATCH(W$2,'Allokerad kvv'!$B$2:$AV$2,0),FALSE),VLOOKUP($B83,'Justerad allokering'!$B$2:$AG$462,MATCH(W$2,'Justerad allokering'!$B$2:$AF$2,0),FALSE))</f>
        <v>0</v>
      </c>
      <c r="X83" s="28">
        <f>IF(ISERROR(1/VLOOKUP($B83,'Justerad allokering'!$B$2:$AG$462,MATCH(X$2,'Justerad allokering'!$B$2:$AF$2,0),FALSE)),VLOOKUP($B83,'Allokerad kvv'!$B$2:$AV$468,MATCH(X$2,'Allokerad kvv'!$B$2:$AV$2,0),FALSE),VLOOKUP($B83,'Justerad allokering'!$B$2:$AG$462,MATCH(X$2,'Justerad allokering'!$B$2:$AF$2,0),FALSE))</f>
        <v>0</v>
      </c>
      <c r="Y83" s="28">
        <f>IF(ISERROR(1/VLOOKUP($B83,'Justerad allokering'!$B$2:$AG$462,MATCH(Y$2,'Justerad allokering'!$B$2:$AF$2,0),FALSE)),VLOOKUP($B83,'Allokerad kvv'!$B$2:$AV$468,MATCH(Y$2,'Allokerad kvv'!$B$2:$AV$2,0),FALSE),VLOOKUP($B83,'Justerad allokering'!$B$2:$AG$462,MATCH(Y$2,'Justerad allokering'!$B$2:$AF$2,0),FALSE))</f>
        <v>0</v>
      </c>
      <c r="Z83" s="28">
        <f>IF(ISERROR(1/VLOOKUP($B83,'Justerad allokering'!$B$2:$AG$462,MATCH(Z$2,'Justerad allokering'!$B$2:$AF$2,0),FALSE)),VLOOKUP($B83,'Allokerad kvv'!$B$2:$AV$468,MATCH(Z$2,'Allokerad kvv'!$B$2:$AV$2,0),FALSE),VLOOKUP($B83,'Justerad allokering'!$B$2:$AG$462,MATCH(Z$2,'Justerad allokering'!$B$2:$AF$2,0),FALSE))</f>
        <v>0</v>
      </c>
      <c r="AA83" s="28"/>
      <c r="AB83" s="28"/>
      <c r="AE83">
        <f t="shared" si="3"/>
        <v>804.38019999999995</v>
      </c>
      <c r="AG83">
        <f t="shared" si="4"/>
        <v>767.0222</v>
      </c>
      <c r="AH83">
        <f t="shared" si="5"/>
        <v>767.0222</v>
      </c>
      <c r="AI83" s="55">
        <f>IF(AH83=0,"",AH83/VLOOKUP(B83,Kraftvärmeprod!$B$1:$BC$480,MATCH("Summa tillförd energi exklusive rökgaskondensering",Kraftvärmeprod!$B$1:$BC$1,0),FALSE))</f>
        <v>0.47288668310727494</v>
      </c>
    </row>
    <row r="84" spans="1:35" x14ac:dyDescent="0.35">
      <c r="A84" s="28" t="s">
        <v>80</v>
      </c>
      <c r="B84" s="28" t="s">
        <v>111</v>
      </c>
      <c r="C84" s="28">
        <f>IF(ISERROR(1/VLOOKUP($B84,'Justerad allokering'!$B$2:$AG$462,MATCH(C$2,'Justerad allokering'!$B$2:$AF$2,0),FALSE)),VLOOKUP($B84,'Allokerad kvv'!$B$2:$AV$468,MATCH(C$2,'Allokerad kvv'!$B$2:$AV$2,0),FALSE),VLOOKUP($B84,'Justerad allokering'!$B$2:$AG$462,MATCH(C$2,'Justerad allokering'!$B$2:$AF$2,0),FALSE))</f>
        <v>0</v>
      </c>
      <c r="D84" s="28">
        <f>IF(ISERROR(1/VLOOKUP($B84,'Justerad allokering'!$B$2:$AG$462,MATCH(D$2,'Justerad allokering'!$B$2:$AF$2,0),FALSE)),VLOOKUP($B84,'Allokerad kvv'!$B$2:$AV$468,MATCH(D$2,'Allokerad kvv'!$B$2:$AV$2,0),FALSE),VLOOKUP($B84,'Justerad allokering'!$B$2:$AG$462,MATCH(D$2,'Justerad allokering'!$B$2:$AF$2,0),FALSE))</f>
        <v>0</v>
      </c>
      <c r="E84" s="28">
        <f>IF(ISERROR(1/VLOOKUP($B84,'Justerad allokering'!$B$2:$AG$462,MATCH(E$2,'Justerad allokering'!$B$2:$AF$2,0),FALSE)),VLOOKUP($B84,'Allokerad kvv'!$B$2:$AV$468,MATCH(E$2,'Allokerad kvv'!$B$2:$AV$2,0),FALSE),VLOOKUP($B84,'Justerad allokering'!$B$2:$AG$462,MATCH(E$2,'Justerad allokering'!$B$2:$AF$2,0),FALSE))</f>
        <v>0</v>
      </c>
      <c r="F84" s="28">
        <f>IF(ISERROR(1/VLOOKUP($B84,'Justerad allokering'!$B$2:$AG$462,MATCH(F$2,'Justerad allokering'!$B$2:$AF$2,0),FALSE)),VLOOKUP($B84,'Allokerad kvv'!$B$2:$AV$468,MATCH(F$2,'Allokerad kvv'!$B$2:$AV$2,0),FALSE),VLOOKUP($B84,'Justerad allokering'!$B$2:$AG$462,MATCH(F$2,'Justerad allokering'!$B$2:$AF$2,0),FALSE))</f>
        <v>0</v>
      </c>
      <c r="G84" s="28">
        <f>IF(ISERROR(1/VLOOKUP($B84,'Justerad allokering'!$B$2:$AG$462,MATCH(G$2,'Justerad allokering'!$B$2:$AF$2,0),FALSE)),VLOOKUP($B84,'Allokerad kvv'!$B$2:$AV$468,MATCH(G$2,'Allokerad kvv'!$B$2:$AV$2,0),FALSE),VLOOKUP($B84,'Justerad allokering'!$B$2:$AG$462,MATCH(G$2,'Justerad allokering'!$B$2:$AF$2,0),FALSE))</f>
        <v>0</v>
      </c>
      <c r="H84" s="28">
        <f>IF(ISERROR(1/VLOOKUP($B84,'Justerad allokering'!$B$2:$AG$462,MATCH(H$2,'Justerad allokering'!$B$2:$AF$2,0),FALSE)),VLOOKUP($B84,'Allokerad kvv'!$B$2:$AV$468,MATCH(H$2,'Allokerad kvv'!$B$2:$AV$2,0),FALSE),VLOOKUP($B84,'Justerad allokering'!$B$2:$AG$462,MATCH(H$2,'Justerad allokering'!$B$2:$AF$2,0),FALSE))</f>
        <v>0</v>
      </c>
      <c r="I84" s="28">
        <f>IF(ISERROR(1/VLOOKUP($B84,'Justerad allokering'!$B$2:$AG$462,MATCH(I$2,'Justerad allokering'!$B$2:$AF$2,0),FALSE)),VLOOKUP($B84,'Allokerad kvv'!$B$2:$AV$468,MATCH(I$2,'Allokerad kvv'!$B$2:$AV$2,0),FALSE),VLOOKUP($B84,'Justerad allokering'!$B$2:$AG$462,MATCH(I$2,'Justerad allokering'!$B$2:$AF$2,0),FALSE))</f>
        <v>0</v>
      </c>
      <c r="J84" s="28">
        <f>IF(ISERROR(1/VLOOKUP($B84,'Justerad allokering'!$B$2:$AG$462,MATCH(J$2,'Justerad allokering'!$B$2:$AF$2,0),FALSE)),VLOOKUP($B84,'Allokerad kvv'!$B$2:$AV$468,MATCH(J$2,'Allokerad kvv'!$B$2:$AV$2,0),FALSE),VLOOKUP($B84,'Justerad allokering'!$B$2:$AG$462,MATCH(J$2,'Justerad allokering'!$B$2:$AF$2,0),FALSE))</f>
        <v>0</v>
      </c>
      <c r="K84" s="28">
        <f>IF(ISERROR(1/VLOOKUP($B84,'Justerad allokering'!$B$2:$AG$462,MATCH(K$2,'Justerad allokering'!$B$2:$AF$2,0),FALSE)),VLOOKUP($B84,'Allokerad kvv'!$B$2:$AV$468,MATCH(K$2,'Allokerad kvv'!$B$2:$AV$2,0),FALSE),VLOOKUP($B84,'Justerad allokering'!$B$2:$AG$462,MATCH(K$2,'Justerad allokering'!$B$2:$AF$2,0),FALSE))</f>
        <v>0</v>
      </c>
      <c r="L84" s="28">
        <f>IF(ISERROR(1/VLOOKUP($B84,'Justerad allokering'!$B$2:$AG$462,MATCH(L$2,'Justerad allokering'!$B$2:$AF$2,0),FALSE)),VLOOKUP($B84,'Allokerad kvv'!$B$2:$AV$468,MATCH(L$2,'Allokerad kvv'!$B$2:$AV$2,0),FALSE),VLOOKUP($B84,'Justerad allokering'!$B$2:$AG$462,MATCH(L$2,'Justerad allokering'!$B$2:$AF$2,0),FALSE))</f>
        <v>0</v>
      </c>
      <c r="M84" s="28">
        <f>IF(ISERROR(1/VLOOKUP($B84,'Justerad allokering'!$B$2:$AG$462,MATCH(M$2,'Justerad allokering'!$B$2:$AF$2,0),FALSE)),VLOOKUP($B84,'Allokerad kvv'!$B$2:$AV$468,MATCH(M$2,'Allokerad kvv'!$B$2:$AV$2,0),FALSE),VLOOKUP($B84,'Justerad allokering'!$B$2:$AG$462,MATCH(M$2,'Justerad allokering'!$B$2:$AF$2,0),FALSE))</f>
        <v>0</v>
      </c>
      <c r="N84" s="28">
        <f>IF(ISERROR(1/VLOOKUP($B84,'Justerad allokering'!$B$2:$AG$462,MATCH(N$2,'Justerad allokering'!$B$2:$AF$2,0),FALSE)),VLOOKUP($B84,'Allokerad kvv'!$B$2:$AV$468,MATCH(N$2,'Allokerad kvv'!$B$2:$AV$2,0),FALSE),VLOOKUP($B84,'Justerad allokering'!$B$2:$AG$462,MATCH(N$2,'Justerad allokering'!$B$2:$AF$2,0),FALSE))</f>
        <v>0</v>
      </c>
      <c r="O84" s="28">
        <f>IF(ISERROR(1/VLOOKUP($B84,'Justerad allokering'!$B$2:$AG$462,MATCH(O$2,'Justerad allokering'!$B$2:$AF$2,0),FALSE)),VLOOKUP($B84,'Allokerad kvv'!$B$2:$AV$468,MATCH(O$2,'Allokerad kvv'!$B$2:$AV$2,0),FALSE),VLOOKUP($B84,'Justerad allokering'!$B$2:$AG$462,MATCH(O$2,'Justerad allokering'!$B$2:$AF$2,0),FALSE))</f>
        <v>0</v>
      </c>
      <c r="P84" s="28">
        <f>IF(ISERROR(1/VLOOKUP($B84,'Justerad allokering'!$B$2:$AG$462,MATCH(P$2,'Justerad allokering'!$B$2:$AF$2,0),FALSE)),VLOOKUP($B84,'Allokerad kvv'!$B$2:$AV$468,MATCH(P$2,'Allokerad kvv'!$B$2:$AV$2,0),FALSE),VLOOKUP($B84,'Justerad allokering'!$B$2:$AG$462,MATCH(P$2,'Justerad allokering'!$B$2:$AF$2,0),FALSE))</f>
        <v>0</v>
      </c>
      <c r="Q84" s="28">
        <f>IF(ISERROR(1/VLOOKUP($B84,'Justerad allokering'!$B$2:$AG$462,MATCH(Q$2,'Justerad allokering'!$B$2:$AF$2,0),FALSE)),VLOOKUP($B84,'Allokerad kvv'!$B$2:$AV$468,MATCH(Q$2,'Allokerad kvv'!$B$2:$AV$2,0),FALSE),VLOOKUP($B84,'Justerad allokering'!$B$2:$AG$462,MATCH(Q$2,'Justerad allokering'!$B$2:$AF$2,0),FALSE))</f>
        <v>0</v>
      </c>
      <c r="R84" s="28">
        <f>IF(ISERROR(1/VLOOKUP($B84,'Justerad allokering'!$B$2:$AG$462,MATCH(R$2,'Justerad allokering'!$B$2:$AF$2,0),FALSE)),VLOOKUP($B84,'Allokerad kvv'!$B$2:$AV$468,MATCH(R$2,'Allokerad kvv'!$B$2:$AV$2,0),FALSE),VLOOKUP($B84,'Justerad allokering'!$B$2:$AG$462,MATCH(R$2,'Justerad allokering'!$B$2:$AF$2,0),FALSE))</f>
        <v>0</v>
      </c>
      <c r="S84" s="28">
        <f>IF(ISERROR(1/VLOOKUP($B84,'Justerad allokering'!$B$2:$AG$462,MATCH(S$2,'Justerad allokering'!$B$2:$AF$2,0),FALSE)),VLOOKUP($B84,'Allokerad kvv'!$B$2:$AV$468,MATCH(S$2,'Allokerad kvv'!$B$2:$AV$2,0),FALSE),VLOOKUP($B84,'Justerad allokering'!$B$2:$AG$462,MATCH(S$2,'Justerad allokering'!$B$2:$AF$2,0),FALSE))</f>
        <v>0</v>
      </c>
      <c r="T84" s="28">
        <f>IF(ISERROR(1/VLOOKUP($B84,'Justerad allokering'!$B$2:$AG$462,MATCH(T$2,'Justerad allokering'!$B$2:$AF$2,0),FALSE)),VLOOKUP($B84,'Allokerad kvv'!$B$2:$AV$468,MATCH(T$2,'Allokerad kvv'!$B$2:$AV$2,0),FALSE),VLOOKUP($B84,'Justerad allokering'!$B$2:$AG$462,MATCH(T$2,'Justerad allokering'!$B$2:$AF$2,0),FALSE))</f>
        <v>0</v>
      </c>
      <c r="U84" s="28">
        <f>IF(ISERROR(1/VLOOKUP($B84,'Justerad allokering'!$B$2:$AG$462,MATCH(U$2,'Justerad allokering'!$B$2:$AF$2,0),FALSE)),VLOOKUP($B84,'Allokerad kvv'!$B$2:$AV$468,MATCH(U$2,'Allokerad kvv'!$B$2:$AV$2,0),FALSE),VLOOKUP($B84,'Justerad allokering'!$B$2:$AG$462,MATCH(U$2,'Justerad allokering'!$B$2:$AF$2,0),FALSE))</f>
        <v>0</v>
      </c>
      <c r="V84" s="28">
        <f>IF(ISERROR(1/VLOOKUP($B84,'Justerad allokering'!$B$2:$AG$462,MATCH(V$2,'Justerad allokering'!$B$2:$AF$2,0),FALSE)),VLOOKUP($B84,'Allokerad kvv'!$B$2:$AV$468,MATCH(V$2,'Allokerad kvv'!$B$2:$AV$2,0),FALSE),VLOOKUP($B84,'Justerad allokering'!$B$2:$AG$462,MATCH(V$2,'Justerad allokering'!$B$2:$AF$2,0),FALSE))</f>
        <v>0</v>
      </c>
      <c r="W84" s="28">
        <f>IF(ISERROR(1/VLOOKUP($B84,'Justerad allokering'!$B$2:$AG$462,MATCH(W$2,'Justerad allokering'!$B$2:$AF$2,0),FALSE)),VLOOKUP($B84,'Allokerad kvv'!$B$2:$AV$468,MATCH(W$2,'Allokerad kvv'!$B$2:$AV$2,0),FALSE),VLOOKUP($B84,'Justerad allokering'!$B$2:$AG$462,MATCH(W$2,'Justerad allokering'!$B$2:$AF$2,0),FALSE))</f>
        <v>0</v>
      </c>
      <c r="X84" s="28">
        <f>IF(ISERROR(1/VLOOKUP($B84,'Justerad allokering'!$B$2:$AG$462,MATCH(X$2,'Justerad allokering'!$B$2:$AF$2,0),FALSE)),VLOOKUP($B84,'Allokerad kvv'!$B$2:$AV$468,MATCH(X$2,'Allokerad kvv'!$B$2:$AV$2,0),FALSE),VLOOKUP($B84,'Justerad allokering'!$B$2:$AG$462,MATCH(X$2,'Justerad allokering'!$B$2:$AF$2,0),FALSE))</f>
        <v>0</v>
      </c>
      <c r="Y84" s="28">
        <f>IF(ISERROR(1/VLOOKUP($B84,'Justerad allokering'!$B$2:$AG$462,MATCH(Y$2,'Justerad allokering'!$B$2:$AF$2,0),FALSE)),VLOOKUP($B84,'Allokerad kvv'!$B$2:$AV$468,MATCH(Y$2,'Allokerad kvv'!$B$2:$AV$2,0),FALSE),VLOOKUP($B84,'Justerad allokering'!$B$2:$AG$462,MATCH(Y$2,'Justerad allokering'!$B$2:$AF$2,0),FALSE))</f>
        <v>0</v>
      </c>
      <c r="Z84" s="28">
        <f>IF(ISERROR(1/VLOOKUP($B84,'Justerad allokering'!$B$2:$AG$462,MATCH(Z$2,'Justerad allokering'!$B$2:$AF$2,0),FALSE)),VLOOKUP($B84,'Allokerad kvv'!$B$2:$AV$468,MATCH(Z$2,'Allokerad kvv'!$B$2:$AV$2,0),FALSE),VLOOKUP($B84,'Justerad allokering'!$B$2:$AG$462,MATCH(Z$2,'Justerad allokering'!$B$2:$AF$2,0),FALSE))</f>
        <v>0</v>
      </c>
      <c r="AA84" s="28"/>
      <c r="AB84" s="28"/>
      <c r="AE84">
        <f t="shared" si="3"/>
        <v>0</v>
      </c>
      <c r="AG84">
        <f t="shared" si="4"/>
        <v>0</v>
      </c>
      <c r="AH84">
        <f t="shared" si="5"/>
        <v>0</v>
      </c>
      <c r="AI84" s="55" t="str">
        <f>IF(AH84=0,"",AH84/VLOOKUP(B84,Kraftvärmeprod!$B$1:$BC$480,MATCH("Summa tillförd energi exklusive rökgaskondensering",Kraftvärmeprod!$B$1:$BC$1,0),FALSE))</f>
        <v/>
      </c>
    </row>
    <row r="85" spans="1:35" x14ac:dyDescent="0.35">
      <c r="A85" s="28" t="s">
        <v>80</v>
      </c>
      <c r="B85" s="28" t="s">
        <v>112</v>
      </c>
      <c r="C85" s="28">
        <f>IF(ISERROR(1/VLOOKUP($B85,'Justerad allokering'!$B$2:$AG$462,MATCH(C$2,'Justerad allokering'!$B$2:$AF$2,0),FALSE)),VLOOKUP($B85,'Allokerad kvv'!$B$2:$AV$468,MATCH(C$2,'Allokerad kvv'!$B$2:$AV$2,0),FALSE),VLOOKUP($B85,'Justerad allokering'!$B$2:$AG$462,MATCH(C$2,'Justerad allokering'!$B$2:$AF$2,0),FALSE))</f>
        <v>0</v>
      </c>
      <c r="D85" s="28">
        <f>IF(ISERROR(1/VLOOKUP($B85,'Justerad allokering'!$B$2:$AG$462,MATCH(D$2,'Justerad allokering'!$B$2:$AF$2,0),FALSE)),VLOOKUP($B85,'Allokerad kvv'!$B$2:$AV$468,MATCH(D$2,'Allokerad kvv'!$B$2:$AV$2,0),FALSE),VLOOKUP($B85,'Justerad allokering'!$B$2:$AG$462,MATCH(D$2,'Justerad allokering'!$B$2:$AF$2,0),FALSE))</f>
        <v>0</v>
      </c>
      <c r="E85" s="28">
        <f>IF(ISERROR(1/VLOOKUP($B85,'Justerad allokering'!$B$2:$AG$462,MATCH(E$2,'Justerad allokering'!$B$2:$AF$2,0),FALSE)),VLOOKUP($B85,'Allokerad kvv'!$B$2:$AV$468,MATCH(E$2,'Allokerad kvv'!$B$2:$AV$2,0),FALSE),VLOOKUP($B85,'Justerad allokering'!$B$2:$AG$462,MATCH(E$2,'Justerad allokering'!$B$2:$AF$2,0),FALSE))</f>
        <v>0</v>
      </c>
      <c r="F85" s="28">
        <f>IF(ISERROR(1/VLOOKUP($B85,'Justerad allokering'!$B$2:$AG$462,MATCH(F$2,'Justerad allokering'!$B$2:$AF$2,0),FALSE)),VLOOKUP($B85,'Allokerad kvv'!$B$2:$AV$468,MATCH(F$2,'Allokerad kvv'!$B$2:$AV$2,0),FALSE),VLOOKUP($B85,'Justerad allokering'!$B$2:$AG$462,MATCH(F$2,'Justerad allokering'!$B$2:$AF$2,0),FALSE))</f>
        <v>0</v>
      </c>
      <c r="G85" s="28">
        <f>IF(ISERROR(1/VLOOKUP($B85,'Justerad allokering'!$B$2:$AG$462,MATCH(G$2,'Justerad allokering'!$B$2:$AF$2,0),FALSE)),VLOOKUP($B85,'Allokerad kvv'!$B$2:$AV$468,MATCH(G$2,'Allokerad kvv'!$B$2:$AV$2,0),FALSE),VLOOKUP($B85,'Justerad allokering'!$B$2:$AG$462,MATCH(G$2,'Justerad allokering'!$B$2:$AF$2,0),FALSE))</f>
        <v>0</v>
      </c>
      <c r="H85" s="28">
        <f>IF(ISERROR(1/VLOOKUP($B85,'Justerad allokering'!$B$2:$AG$462,MATCH(H$2,'Justerad allokering'!$B$2:$AF$2,0),FALSE)),VLOOKUP($B85,'Allokerad kvv'!$B$2:$AV$468,MATCH(H$2,'Allokerad kvv'!$B$2:$AV$2,0),FALSE),VLOOKUP($B85,'Justerad allokering'!$B$2:$AG$462,MATCH(H$2,'Justerad allokering'!$B$2:$AF$2,0),FALSE))</f>
        <v>0</v>
      </c>
      <c r="I85" s="28">
        <f>IF(ISERROR(1/VLOOKUP($B85,'Justerad allokering'!$B$2:$AG$462,MATCH(I$2,'Justerad allokering'!$B$2:$AF$2,0),FALSE)),VLOOKUP($B85,'Allokerad kvv'!$B$2:$AV$468,MATCH(I$2,'Allokerad kvv'!$B$2:$AV$2,0),FALSE),VLOOKUP($B85,'Justerad allokering'!$B$2:$AG$462,MATCH(I$2,'Justerad allokering'!$B$2:$AF$2,0),FALSE))</f>
        <v>0</v>
      </c>
      <c r="J85" s="28">
        <f>IF(ISERROR(1/VLOOKUP($B85,'Justerad allokering'!$B$2:$AG$462,MATCH(J$2,'Justerad allokering'!$B$2:$AF$2,0),FALSE)),VLOOKUP($B85,'Allokerad kvv'!$B$2:$AV$468,MATCH(J$2,'Allokerad kvv'!$B$2:$AV$2,0),FALSE),VLOOKUP($B85,'Justerad allokering'!$B$2:$AG$462,MATCH(J$2,'Justerad allokering'!$B$2:$AF$2,0),FALSE))</f>
        <v>0</v>
      </c>
      <c r="K85" s="28">
        <f>IF(ISERROR(1/VLOOKUP($B85,'Justerad allokering'!$B$2:$AG$462,MATCH(K$2,'Justerad allokering'!$B$2:$AF$2,0),FALSE)),VLOOKUP($B85,'Allokerad kvv'!$B$2:$AV$468,MATCH(K$2,'Allokerad kvv'!$B$2:$AV$2,0),FALSE),VLOOKUP($B85,'Justerad allokering'!$B$2:$AG$462,MATCH(K$2,'Justerad allokering'!$B$2:$AF$2,0),FALSE))</f>
        <v>0</v>
      </c>
      <c r="L85" s="28">
        <f>IF(ISERROR(1/VLOOKUP($B85,'Justerad allokering'!$B$2:$AG$462,MATCH(L$2,'Justerad allokering'!$B$2:$AF$2,0),FALSE)),VLOOKUP($B85,'Allokerad kvv'!$B$2:$AV$468,MATCH(L$2,'Allokerad kvv'!$B$2:$AV$2,0),FALSE),VLOOKUP($B85,'Justerad allokering'!$B$2:$AG$462,MATCH(L$2,'Justerad allokering'!$B$2:$AF$2,0),FALSE))</f>
        <v>0</v>
      </c>
      <c r="M85" s="28">
        <f>IF(ISERROR(1/VLOOKUP($B85,'Justerad allokering'!$B$2:$AG$462,MATCH(M$2,'Justerad allokering'!$B$2:$AF$2,0),FALSE)),VLOOKUP($B85,'Allokerad kvv'!$B$2:$AV$468,MATCH(M$2,'Allokerad kvv'!$B$2:$AV$2,0),FALSE),VLOOKUP($B85,'Justerad allokering'!$B$2:$AG$462,MATCH(M$2,'Justerad allokering'!$B$2:$AF$2,0),FALSE))</f>
        <v>0</v>
      </c>
      <c r="N85" s="28">
        <f>IF(ISERROR(1/VLOOKUP($B85,'Justerad allokering'!$B$2:$AG$462,MATCH(N$2,'Justerad allokering'!$B$2:$AF$2,0),FALSE)),VLOOKUP($B85,'Allokerad kvv'!$B$2:$AV$468,MATCH(N$2,'Allokerad kvv'!$B$2:$AV$2,0),FALSE),VLOOKUP($B85,'Justerad allokering'!$B$2:$AG$462,MATCH(N$2,'Justerad allokering'!$B$2:$AF$2,0),FALSE))</f>
        <v>0</v>
      </c>
      <c r="O85" s="28">
        <f>IF(ISERROR(1/VLOOKUP($B85,'Justerad allokering'!$B$2:$AG$462,MATCH(O$2,'Justerad allokering'!$B$2:$AF$2,0),FALSE)),VLOOKUP($B85,'Allokerad kvv'!$B$2:$AV$468,MATCH(O$2,'Allokerad kvv'!$B$2:$AV$2,0),FALSE),VLOOKUP($B85,'Justerad allokering'!$B$2:$AG$462,MATCH(O$2,'Justerad allokering'!$B$2:$AF$2,0),FALSE))</f>
        <v>0</v>
      </c>
      <c r="P85" s="28">
        <f>IF(ISERROR(1/VLOOKUP($B85,'Justerad allokering'!$B$2:$AG$462,MATCH(P$2,'Justerad allokering'!$B$2:$AF$2,0),FALSE)),VLOOKUP($B85,'Allokerad kvv'!$B$2:$AV$468,MATCH(P$2,'Allokerad kvv'!$B$2:$AV$2,0),FALSE),VLOOKUP($B85,'Justerad allokering'!$B$2:$AG$462,MATCH(P$2,'Justerad allokering'!$B$2:$AF$2,0),FALSE))</f>
        <v>0</v>
      </c>
      <c r="Q85" s="28">
        <f>IF(ISERROR(1/VLOOKUP($B85,'Justerad allokering'!$B$2:$AG$462,MATCH(Q$2,'Justerad allokering'!$B$2:$AF$2,0),FALSE)),VLOOKUP($B85,'Allokerad kvv'!$B$2:$AV$468,MATCH(Q$2,'Allokerad kvv'!$B$2:$AV$2,0),FALSE),VLOOKUP($B85,'Justerad allokering'!$B$2:$AG$462,MATCH(Q$2,'Justerad allokering'!$B$2:$AF$2,0),FALSE))</f>
        <v>0</v>
      </c>
      <c r="R85" s="28">
        <f>IF(ISERROR(1/VLOOKUP($B85,'Justerad allokering'!$B$2:$AG$462,MATCH(R$2,'Justerad allokering'!$B$2:$AF$2,0),FALSE)),VLOOKUP($B85,'Allokerad kvv'!$B$2:$AV$468,MATCH(R$2,'Allokerad kvv'!$B$2:$AV$2,0),FALSE),VLOOKUP($B85,'Justerad allokering'!$B$2:$AG$462,MATCH(R$2,'Justerad allokering'!$B$2:$AF$2,0),FALSE))</f>
        <v>0</v>
      </c>
      <c r="S85" s="28">
        <f>IF(ISERROR(1/VLOOKUP($B85,'Justerad allokering'!$B$2:$AG$462,MATCH(S$2,'Justerad allokering'!$B$2:$AF$2,0),FALSE)),VLOOKUP($B85,'Allokerad kvv'!$B$2:$AV$468,MATCH(S$2,'Allokerad kvv'!$B$2:$AV$2,0),FALSE),VLOOKUP($B85,'Justerad allokering'!$B$2:$AG$462,MATCH(S$2,'Justerad allokering'!$B$2:$AF$2,0),FALSE))</f>
        <v>0</v>
      </c>
      <c r="T85" s="28">
        <f>IF(ISERROR(1/VLOOKUP($B85,'Justerad allokering'!$B$2:$AG$462,MATCH(T$2,'Justerad allokering'!$B$2:$AF$2,0),FALSE)),VLOOKUP($B85,'Allokerad kvv'!$B$2:$AV$468,MATCH(T$2,'Allokerad kvv'!$B$2:$AV$2,0),FALSE),VLOOKUP($B85,'Justerad allokering'!$B$2:$AG$462,MATCH(T$2,'Justerad allokering'!$B$2:$AF$2,0),FALSE))</f>
        <v>0</v>
      </c>
      <c r="U85" s="28">
        <f>IF(ISERROR(1/VLOOKUP($B85,'Justerad allokering'!$B$2:$AG$462,MATCH(U$2,'Justerad allokering'!$B$2:$AF$2,0),FALSE)),VLOOKUP($B85,'Allokerad kvv'!$B$2:$AV$468,MATCH(U$2,'Allokerad kvv'!$B$2:$AV$2,0),FALSE),VLOOKUP($B85,'Justerad allokering'!$B$2:$AG$462,MATCH(U$2,'Justerad allokering'!$B$2:$AF$2,0),FALSE))</f>
        <v>0</v>
      </c>
      <c r="V85" s="28">
        <f>IF(ISERROR(1/VLOOKUP($B85,'Justerad allokering'!$B$2:$AG$462,MATCH(V$2,'Justerad allokering'!$B$2:$AF$2,0),FALSE)),VLOOKUP($B85,'Allokerad kvv'!$B$2:$AV$468,MATCH(V$2,'Allokerad kvv'!$B$2:$AV$2,0),FALSE),VLOOKUP($B85,'Justerad allokering'!$B$2:$AG$462,MATCH(V$2,'Justerad allokering'!$B$2:$AF$2,0),FALSE))</f>
        <v>0</v>
      </c>
      <c r="W85" s="28">
        <f>IF(ISERROR(1/VLOOKUP($B85,'Justerad allokering'!$B$2:$AG$462,MATCH(W$2,'Justerad allokering'!$B$2:$AF$2,0),FALSE)),VLOOKUP($B85,'Allokerad kvv'!$B$2:$AV$468,MATCH(W$2,'Allokerad kvv'!$B$2:$AV$2,0),FALSE),VLOOKUP($B85,'Justerad allokering'!$B$2:$AG$462,MATCH(W$2,'Justerad allokering'!$B$2:$AF$2,0),FALSE))</f>
        <v>0</v>
      </c>
      <c r="X85" s="28">
        <f>IF(ISERROR(1/VLOOKUP($B85,'Justerad allokering'!$B$2:$AG$462,MATCH(X$2,'Justerad allokering'!$B$2:$AF$2,0),FALSE)),VLOOKUP($B85,'Allokerad kvv'!$B$2:$AV$468,MATCH(X$2,'Allokerad kvv'!$B$2:$AV$2,0),FALSE),VLOOKUP($B85,'Justerad allokering'!$B$2:$AG$462,MATCH(X$2,'Justerad allokering'!$B$2:$AF$2,0),FALSE))</f>
        <v>0</v>
      </c>
      <c r="Y85" s="28">
        <f>IF(ISERROR(1/VLOOKUP($B85,'Justerad allokering'!$B$2:$AG$462,MATCH(Y$2,'Justerad allokering'!$B$2:$AF$2,0),FALSE)),VLOOKUP($B85,'Allokerad kvv'!$B$2:$AV$468,MATCH(Y$2,'Allokerad kvv'!$B$2:$AV$2,0),FALSE),VLOOKUP($B85,'Justerad allokering'!$B$2:$AG$462,MATCH(Y$2,'Justerad allokering'!$B$2:$AF$2,0),FALSE))</f>
        <v>0</v>
      </c>
      <c r="Z85" s="28">
        <f>IF(ISERROR(1/VLOOKUP($B85,'Justerad allokering'!$B$2:$AG$462,MATCH(Z$2,'Justerad allokering'!$B$2:$AF$2,0),FALSE)),VLOOKUP($B85,'Allokerad kvv'!$B$2:$AV$468,MATCH(Z$2,'Allokerad kvv'!$B$2:$AV$2,0),FALSE),VLOOKUP($B85,'Justerad allokering'!$B$2:$AG$462,MATCH(Z$2,'Justerad allokering'!$B$2:$AF$2,0),FALSE))</f>
        <v>0</v>
      </c>
      <c r="AA85" s="28"/>
      <c r="AB85" s="28"/>
      <c r="AE85">
        <f t="shared" si="3"/>
        <v>0</v>
      </c>
      <c r="AG85">
        <f t="shared" si="4"/>
        <v>0</v>
      </c>
      <c r="AH85">
        <f t="shared" si="5"/>
        <v>0</v>
      </c>
      <c r="AI85" s="55" t="str">
        <f>IF(AH85=0,"",AH85/VLOOKUP(B85,Kraftvärmeprod!$B$1:$BC$480,MATCH("Summa tillförd energi exklusive rökgaskondensering",Kraftvärmeprod!$B$1:$BC$1,0),FALSE))</f>
        <v/>
      </c>
    </row>
    <row r="86" spans="1:35" x14ac:dyDescent="0.35">
      <c r="A86" s="28" t="s">
        <v>80</v>
      </c>
      <c r="B86" s="28" t="s">
        <v>113</v>
      </c>
      <c r="C86" s="28">
        <f>IF(ISERROR(1/VLOOKUP($B86,'Justerad allokering'!$B$2:$AG$462,MATCH(C$2,'Justerad allokering'!$B$2:$AF$2,0),FALSE)),VLOOKUP($B86,'Allokerad kvv'!$B$2:$AV$468,MATCH(C$2,'Allokerad kvv'!$B$2:$AV$2,0),FALSE),VLOOKUP($B86,'Justerad allokering'!$B$2:$AG$462,MATCH(C$2,'Justerad allokering'!$B$2:$AF$2,0),FALSE))</f>
        <v>0</v>
      </c>
      <c r="D86" s="28">
        <f>IF(ISERROR(1/VLOOKUP($B86,'Justerad allokering'!$B$2:$AG$462,MATCH(D$2,'Justerad allokering'!$B$2:$AF$2,0),FALSE)),VLOOKUP($B86,'Allokerad kvv'!$B$2:$AV$468,MATCH(D$2,'Allokerad kvv'!$B$2:$AV$2,0),FALSE),VLOOKUP($B86,'Justerad allokering'!$B$2:$AG$462,MATCH(D$2,'Justerad allokering'!$B$2:$AF$2,0),FALSE))</f>
        <v>0</v>
      </c>
      <c r="E86" s="28">
        <f>IF(ISERROR(1/VLOOKUP($B86,'Justerad allokering'!$B$2:$AG$462,MATCH(E$2,'Justerad allokering'!$B$2:$AF$2,0),FALSE)),VLOOKUP($B86,'Allokerad kvv'!$B$2:$AV$468,MATCH(E$2,'Allokerad kvv'!$B$2:$AV$2,0),FALSE),VLOOKUP($B86,'Justerad allokering'!$B$2:$AG$462,MATCH(E$2,'Justerad allokering'!$B$2:$AF$2,0),FALSE))</f>
        <v>0</v>
      </c>
      <c r="F86" s="28">
        <f>IF(ISERROR(1/VLOOKUP($B86,'Justerad allokering'!$B$2:$AG$462,MATCH(F$2,'Justerad allokering'!$B$2:$AF$2,0),FALSE)),VLOOKUP($B86,'Allokerad kvv'!$B$2:$AV$468,MATCH(F$2,'Allokerad kvv'!$B$2:$AV$2,0),FALSE),VLOOKUP($B86,'Justerad allokering'!$B$2:$AG$462,MATCH(F$2,'Justerad allokering'!$B$2:$AF$2,0),FALSE))</f>
        <v>0</v>
      </c>
      <c r="G86" s="28">
        <f>IF(ISERROR(1/VLOOKUP($B86,'Justerad allokering'!$B$2:$AG$462,MATCH(G$2,'Justerad allokering'!$B$2:$AF$2,0),FALSE)),VLOOKUP($B86,'Allokerad kvv'!$B$2:$AV$468,MATCH(G$2,'Allokerad kvv'!$B$2:$AV$2,0),FALSE),VLOOKUP($B86,'Justerad allokering'!$B$2:$AG$462,MATCH(G$2,'Justerad allokering'!$B$2:$AF$2,0),FALSE))</f>
        <v>0</v>
      </c>
      <c r="H86" s="28">
        <f>IF(ISERROR(1/VLOOKUP($B86,'Justerad allokering'!$B$2:$AG$462,MATCH(H$2,'Justerad allokering'!$B$2:$AF$2,0),FALSE)),VLOOKUP($B86,'Allokerad kvv'!$B$2:$AV$468,MATCH(H$2,'Allokerad kvv'!$B$2:$AV$2,0),FALSE),VLOOKUP($B86,'Justerad allokering'!$B$2:$AG$462,MATCH(H$2,'Justerad allokering'!$B$2:$AF$2,0),FALSE))</f>
        <v>0</v>
      </c>
      <c r="I86" s="28">
        <f>IF(ISERROR(1/VLOOKUP($B86,'Justerad allokering'!$B$2:$AG$462,MATCH(I$2,'Justerad allokering'!$B$2:$AF$2,0),FALSE)),VLOOKUP($B86,'Allokerad kvv'!$B$2:$AV$468,MATCH(I$2,'Allokerad kvv'!$B$2:$AV$2,0),FALSE),VLOOKUP($B86,'Justerad allokering'!$B$2:$AG$462,MATCH(I$2,'Justerad allokering'!$B$2:$AF$2,0),FALSE))</f>
        <v>0</v>
      </c>
      <c r="J86" s="28">
        <f>IF(ISERROR(1/VLOOKUP($B86,'Justerad allokering'!$B$2:$AG$462,MATCH(J$2,'Justerad allokering'!$B$2:$AF$2,0),FALSE)),VLOOKUP($B86,'Allokerad kvv'!$B$2:$AV$468,MATCH(J$2,'Allokerad kvv'!$B$2:$AV$2,0),FALSE),VLOOKUP($B86,'Justerad allokering'!$B$2:$AG$462,MATCH(J$2,'Justerad allokering'!$B$2:$AF$2,0),FALSE))</f>
        <v>0</v>
      </c>
      <c r="K86" s="28">
        <f>IF(ISERROR(1/VLOOKUP($B86,'Justerad allokering'!$B$2:$AG$462,MATCH(K$2,'Justerad allokering'!$B$2:$AF$2,0),FALSE)),VLOOKUP($B86,'Allokerad kvv'!$B$2:$AV$468,MATCH(K$2,'Allokerad kvv'!$B$2:$AV$2,0),FALSE),VLOOKUP($B86,'Justerad allokering'!$B$2:$AG$462,MATCH(K$2,'Justerad allokering'!$B$2:$AF$2,0),FALSE))</f>
        <v>0</v>
      </c>
      <c r="L86" s="28">
        <f>IF(ISERROR(1/VLOOKUP($B86,'Justerad allokering'!$B$2:$AG$462,MATCH(L$2,'Justerad allokering'!$B$2:$AF$2,0),FALSE)),VLOOKUP($B86,'Allokerad kvv'!$B$2:$AV$468,MATCH(L$2,'Allokerad kvv'!$B$2:$AV$2,0),FALSE),VLOOKUP($B86,'Justerad allokering'!$B$2:$AG$462,MATCH(L$2,'Justerad allokering'!$B$2:$AF$2,0),FALSE))</f>
        <v>0</v>
      </c>
      <c r="M86" s="28">
        <f>IF(ISERROR(1/VLOOKUP($B86,'Justerad allokering'!$B$2:$AG$462,MATCH(M$2,'Justerad allokering'!$B$2:$AF$2,0),FALSE)),VLOOKUP($B86,'Allokerad kvv'!$B$2:$AV$468,MATCH(M$2,'Allokerad kvv'!$B$2:$AV$2,0),FALSE),VLOOKUP($B86,'Justerad allokering'!$B$2:$AG$462,MATCH(M$2,'Justerad allokering'!$B$2:$AF$2,0),FALSE))</f>
        <v>0</v>
      </c>
      <c r="N86" s="28">
        <f>IF(ISERROR(1/VLOOKUP($B86,'Justerad allokering'!$B$2:$AG$462,MATCH(N$2,'Justerad allokering'!$B$2:$AF$2,0),FALSE)),VLOOKUP($B86,'Allokerad kvv'!$B$2:$AV$468,MATCH(N$2,'Allokerad kvv'!$B$2:$AV$2,0),FALSE),VLOOKUP($B86,'Justerad allokering'!$B$2:$AG$462,MATCH(N$2,'Justerad allokering'!$B$2:$AF$2,0),FALSE))</f>
        <v>0</v>
      </c>
      <c r="O86" s="28">
        <f>IF(ISERROR(1/VLOOKUP($B86,'Justerad allokering'!$B$2:$AG$462,MATCH(O$2,'Justerad allokering'!$B$2:$AF$2,0),FALSE)),VLOOKUP($B86,'Allokerad kvv'!$B$2:$AV$468,MATCH(O$2,'Allokerad kvv'!$B$2:$AV$2,0),FALSE),VLOOKUP($B86,'Justerad allokering'!$B$2:$AG$462,MATCH(O$2,'Justerad allokering'!$B$2:$AF$2,0),FALSE))</f>
        <v>0</v>
      </c>
      <c r="P86" s="28">
        <f>IF(ISERROR(1/VLOOKUP($B86,'Justerad allokering'!$B$2:$AG$462,MATCH(P$2,'Justerad allokering'!$B$2:$AF$2,0),FALSE)),VLOOKUP($B86,'Allokerad kvv'!$B$2:$AV$468,MATCH(P$2,'Allokerad kvv'!$B$2:$AV$2,0),FALSE),VLOOKUP($B86,'Justerad allokering'!$B$2:$AG$462,MATCH(P$2,'Justerad allokering'!$B$2:$AF$2,0),FALSE))</f>
        <v>0</v>
      </c>
      <c r="Q86" s="28">
        <f>IF(ISERROR(1/VLOOKUP($B86,'Justerad allokering'!$B$2:$AG$462,MATCH(Q$2,'Justerad allokering'!$B$2:$AF$2,0),FALSE)),VLOOKUP($B86,'Allokerad kvv'!$B$2:$AV$468,MATCH(Q$2,'Allokerad kvv'!$B$2:$AV$2,0),FALSE),VLOOKUP($B86,'Justerad allokering'!$B$2:$AG$462,MATCH(Q$2,'Justerad allokering'!$B$2:$AF$2,0),FALSE))</f>
        <v>0</v>
      </c>
      <c r="R86" s="28">
        <f>IF(ISERROR(1/VLOOKUP($B86,'Justerad allokering'!$B$2:$AG$462,MATCH(R$2,'Justerad allokering'!$B$2:$AF$2,0),FALSE)),VLOOKUP($B86,'Allokerad kvv'!$B$2:$AV$468,MATCH(R$2,'Allokerad kvv'!$B$2:$AV$2,0),FALSE),VLOOKUP($B86,'Justerad allokering'!$B$2:$AG$462,MATCH(R$2,'Justerad allokering'!$B$2:$AF$2,0),FALSE))</f>
        <v>0</v>
      </c>
      <c r="S86" s="28">
        <f>IF(ISERROR(1/VLOOKUP($B86,'Justerad allokering'!$B$2:$AG$462,MATCH(S$2,'Justerad allokering'!$B$2:$AF$2,0),FALSE)),VLOOKUP($B86,'Allokerad kvv'!$B$2:$AV$468,MATCH(S$2,'Allokerad kvv'!$B$2:$AV$2,0),FALSE),VLOOKUP($B86,'Justerad allokering'!$B$2:$AG$462,MATCH(S$2,'Justerad allokering'!$B$2:$AF$2,0),FALSE))</f>
        <v>0</v>
      </c>
      <c r="T86" s="28">
        <f>IF(ISERROR(1/VLOOKUP($B86,'Justerad allokering'!$B$2:$AG$462,MATCH(T$2,'Justerad allokering'!$B$2:$AF$2,0),FALSE)),VLOOKUP($B86,'Allokerad kvv'!$B$2:$AV$468,MATCH(T$2,'Allokerad kvv'!$B$2:$AV$2,0),FALSE),VLOOKUP($B86,'Justerad allokering'!$B$2:$AG$462,MATCH(T$2,'Justerad allokering'!$B$2:$AF$2,0),FALSE))</f>
        <v>0</v>
      </c>
      <c r="U86" s="28">
        <f>IF(ISERROR(1/VLOOKUP($B86,'Justerad allokering'!$B$2:$AG$462,MATCH(U$2,'Justerad allokering'!$B$2:$AF$2,0),FALSE)),VLOOKUP($B86,'Allokerad kvv'!$B$2:$AV$468,MATCH(U$2,'Allokerad kvv'!$B$2:$AV$2,0),FALSE),VLOOKUP($B86,'Justerad allokering'!$B$2:$AG$462,MATCH(U$2,'Justerad allokering'!$B$2:$AF$2,0),FALSE))</f>
        <v>0</v>
      </c>
      <c r="V86" s="28">
        <f>IF(ISERROR(1/VLOOKUP($B86,'Justerad allokering'!$B$2:$AG$462,MATCH(V$2,'Justerad allokering'!$B$2:$AF$2,0),FALSE)),VLOOKUP($B86,'Allokerad kvv'!$B$2:$AV$468,MATCH(V$2,'Allokerad kvv'!$B$2:$AV$2,0),FALSE),VLOOKUP($B86,'Justerad allokering'!$B$2:$AG$462,MATCH(V$2,'Justerad allokering'!$B$2:$AF$2,0),FALSE))</f>
        <v>0</v>
      </c>
      <c r="W86" s="28">
        <f>IF(ISERROR(1/VLOOKUP($B86,'Justerad allokering'!$B$2:$AG$462,MATCH(W$2,'Justerad allokering'!$B$2:$AF$2,0),FALSE)),VLOOKUP($B86,'Allokerad kvv'!$B$2:$AV$468,MATCH(W$2,'Allokerad kvv'!$B$2:$AV$2,0),FALSE),VLOOKUP($B86,'Justerad allokering'!$B$2:$AG$462,MATCH(W$2,'Justerad allokering'!$B$2:$AF$2,0),FALSE))</f>
        <v>0</v>
      </c>
      <c r="X86" s="28">
        <f>IF(ISERROR(1/VLOOKUP($B86,'Justerad allokering'!$B$2:$AG$462,MATCH(X$2,'Justerad allokering'!$B$2:$AF$2,0),FALSE)),VLOOKUP($B86,'Allokerad kvv'!$B$2:$AV$468,MATCH(X$2,'Allokerad kvv'!$B$2:$AV$2,0),FALSE),VLOOKUP($B86,'Justerad allokering'!$B$2:$AG$462,MATCH(X$2,'Justerad allokering'!$B$2:$AF$2,0),FALSE))</f>
        <v>0</v>
      </c>
      <c r="Y86" s="28">
        <f>IF(ISERROR(1/VLOOKUP($B86,'Justerad allokering'!$B$2:$AG$462,MATCH(Y$2,'Justerad allokering'!$B$2:$AF$2,0),FALSE)),VLOOKUP($B86,'Allokerad kvv'!$B$2:$AV$468,MATCH(Y$2,'Allokerad kvv'!$B$2:$AV$2,0),FALSE),VLOOKUP($B86,'Justerad allokering'!$B$2:$AG$462,MATCH(Y$2,'Justerad allokering'!$B$2:$AF$2,0),FALSE))</f>
        <v>0</v>
      </c>
      <c r="Z86" s="28">
        <f>IF(ISERROR(1/VLOOKUP($B86,'Justerad allokering'!$B$2:$AG$462,MATCH(Z$2,'Justerad allokering'!$B$2:$AF$2,0),FALSE)),VLOOKUP($B86,'Allokerad kvv'!$B$2:$AV$468,MATCH(Z$2,'Allokerad kvv'!$B$2:$AV$2,0),FALSE),VLOOKUP($B86,'Justerad allokering'!$B$2:$AG$462,MATCH(Z$2,'Justerad allokering'!$B$2:$AF$2,0),FALSE))</f>
        <v>0</v>
      </c>
      <c r="AA86" s="28"/>
      <c r="AB86" s="28"/>
      <c r="AE86">
        <f t="shared" si="3"/>
        <v>0</v>
      </c>
      <c r="AG86">
        <f t="shared" si="4"/>
        <v>0</v>
      </c>
      <c r="AH86">
        <f t="shared" si="5"/>
        <v>0</v>
      </c>
      <c r="AI86" s="55" t="str">
        <f>IF(AH86=0,"",AH86/VLOOKUP(B86,Kraftvärmeprod!$B$1:$BC$480,MATCH("Summa tillförd energi exklusive rökgaskondensering",Kraftvärmeprod!$B$1:$BC$1,0),FALSE))</f>
        <v/>
      </c>
    </row>
    <row r="87" spans="1:35" x14ac:dyDescent="0.35">
      <c r="A87" s="28" t="s">
        <v>80</v>
      </c>
      <c r="B87" s="28" t="s">
        <v>114</v>
      </c>
      <c r="C87" s="28">
        <f>IF(ISERROR(1/VLOOKUP($B87,'Justerad allokering'!$B$2:$AG$462,MATCH(C$2,'Justerad allokering'!$B$2:$AF$2,0),FALSE)),VLOOKUP($B87,'Allokerad kvv'!$B$2:$AV$468,MATCH(C$2,'Allokerad kvv'!$B$2:$AV$2,0),FALSE),VLOOKUP($B87,'Justerad allokering'!$B$2:$AG$462,MATCH(C$2,'Justerad allokering'!$B$2:$AF$2,0),FALSE))</f>
        <v>0</v>
      </c>
      <c r="D87" s="28">
        <f>IF(ISERROR(1/VLOOKUP($B87,'Justerad allokering'!$B$2:$AG$462,MATCH(D$2,'Justerad allokering'!$B$2:$AF$2,0),FALSE)),VLOOKUP($B87,'Allokerad kvv'!$B$2:$AV$468,MATCH(D$2,'Allokerad kvv'!$B$2:$AV$2,0),FALSE),VLOOKUP($B87,'Justerad allokering'!$B$2:$AG$462,MATCH(D$2,'Justerad allokering'!$B$2:$AF$2,0),FALSE))</f>
        <v>0</v>
      </c>
      <c r="E87" s="28">
        <f>IF(ISERROR(1/VLOOKUP($B87,'Justerad allokering'!$B$2:$AG$462,MATCH(E$2,'Justerad allokering'!$B$2:$AF$2,0),FALSE)),VLOOKUP($B87,'Allokerad kvv'!$B$2:$AV$468,MATCH(E$2,'Allokerad kvv'!$B$2:$AV$2,0),FALSE),VLOOKUP($B87,'Justerad allokering'!$B$2:$AG$462,MATCH(E$2,'Justerad allokering'!$B$2:$AF$2,0),FALSE))</f>
        <v>0</v>
      </c>
      <c r="F87" s="28">
        <f>IF(ISERROR(1/VLOOKUP($B87,'Justerad allokering'!$B$2:$AG$462,MATCH(F$2,'Justerad allokering'!$B$2:$AF$2,0),FALSE)),VLOOKUP($B87,'Allokerad kvv'!$B$2:$AV$468,MATCH(F$2,'Allokerad kvv'!$B$2:$AV$2,0),FALSE),VLOOKUP($B87,'Justerad allokering'!$B$2:$AG$462,MATCH(F$2,'Justerad allokering'!$B$2:$AF$2,0),FALSE))</f>
        <v>0</v>
      </c>
      <c r="G87" s="28">
        <f>IF(ISERROR(1/VLOOKUP($B87,'Justerad allokering'!$B$2:$AG$462,MATCH(G$2,'Justerad allokering'!$B$2:$AF$2,0),FALSE)),VLOOKUP($B87,'Allokerad kvv'!$B$2:$AV$468,MATCH(G$2,'Allokerad kvv'!$B$2:$AV$2,0),FALSE),VLOOKUP($B87,'Justerad allokering'!$B$2:$AG$462,MATCH(G$2,'Justerad allokering'!$B$2:$AF$2,0),FALSE))</f>
        <v>0</v>
      </c>
      <c r="H87" s="28">
        <f>IF(ISERROR(1/VLOOKUP($B87,'Justerad allokering'!$B$2:$AG$462,MATCH(H$2,'Justerad allokering'!$B$2:$AF$2,0),FALSE)),VLOOKUP($B87,'Allokerad kvv'!$B$2:$AV$468,MATCH(H$2,'Allokerad kvv'!$B$2:$AV$2,0),FALSE),VLOOKUP($B87,'Justerad allokering'!$B$2:$AG$462,MATCH(H$2,'Justerad allokering'!$B$2:$AF$2,0),FALSE))</f>
        <v>0</v>
      </c>
      <c r="I87" s="28">
        <f>IF(ISERROR(1/VLOOKUP($B87,'Justerad allokering'!$B$2:$AG$462,MATCH(I$2,'Justerad allokering'!$B$2:$AF$2,0),FALSE)),VLOOKUP($B87,'Allokerad kvv'!$B$2:$AV$468,MATCH(I$2,'Allokerad kvv'!$B$2:$AV$2,0),FALSE),VLOOKUP($B87,'Justerad allokering'!$B$2:$AG$462,MATCH(I$2,'Justerad allokering'!$B$2:$AF$2,0),FALSE))</f>
        <v>0</v>
      </c>
      <c r="J87" s="28">
        <f>IF(ISERROR(1/VLOOKUP($B87,'Justerad allokering'!$B$2:$AG$462,MATCH(J$2,'Justerad allokering'!$B$2:$AF$2,0),FALSE)),VLOOKUP($B87,'Allokerad kvv'!$B$2:$AV$468,MATCH(J$2,'Allokerad kvv'!$B$2:$AV$2,0),FALSE),VLOOKUP($B87,'Justerad allokering'!$B$2:$AG$462,MATCH(J$2,'Justerad allokering'!$B$2:$AF$2,0),FALSE))</f>
        <v>0</v>
      </c>
      <c r="K87" s="28">
        <f>IF(ISERROR(1/VLOOKUP($B87,'Justerad allokering'!$B$2:$AG$462,MATCH(K$2,'Justerad allokering'!$B$2:$AF$2,0),FALSE)),VLOOKUP($B87,'Allokerad kvv'!$B$2:$AV$468,MATCH(K$2,'Allokerad kvv'!$B$2:$AV$2,0),FALSE),VLOOKUP($B87,'Justerad allokering'!$B$2:$AG$462,MATCH(K$2,'Justerad allokering'!$B$2:$AF$2,0),FALSE))</f>
        <v>0</v>
      </c>
      <c r="L87" s="28">
        <f>IF(ISERROR(1/VLOOKUP($B87,'Justerad allokering'!$B$2:$AG$462,MATCH(L$2,'Justerad allokering'!$B$2:$AF$2,0),FALSE)),VLOOKUP($B87,'Allokerad kvv'!$B$2:$AV$468,MATCH(L$2,'Allokerad kvv'!$B$2:$AV$2,0),FALSE),VLOOKUP($B87,'Justerad allokering'!$B$2:$AG$462,MATCH(L$2,'Justerad allokering'!$B$2:$AF$2,0),FALSE))</f>
        <v>0</v>
      </c>
      <c r="M87" s="28">
        <f>IF(ISERROR(1/VLOOKUP($B87,'Justerad allokering'!$B$2:$AG$462,MATCH(M$2,'Justerad allokering'!$B$2:$AF$2,0),FALSE)),VLOOKUP($B87,'Allokerad kvv'!$B$2:$AV$468,MATCH(M$2,'Allokerad kvv'!$B$2:$AV$2,0),FALSE),VLOOKUP($B87,'Justerad allokering'!$B$2:$AG$462,MATCH(M$2,'Justerad allokering'!$B$2:$AF$2,0),FALSE))</f>
        <v>0</v>
      </c>
      <c r="N87" s="28">
        <f>IF(ISERROR(1/VLOOKUP($B87,'Justerad allokering'!$B$2:$AG$462,MATCH(N$2,'Justerad allokering'!$B$2:$AF$2,0),FALSE)),VLOOKUP($B87,'Allokerad kvv'!$B$2:$AV$468,MATCH(N$2,'Allokerad kvv'!$B$2:$AV$2,0),FALSE),VLOOKUP($B87,'Justerad allokering'!$B$2:$AG$462,MATCH(N$2,'Justerad allokering'!$B$2:$AF$2,0),FALSE))</f>
        <v>0</v>
      </c>
      <c r="O87" s="28">
        <f>IF(ISERROR(1/VLOOKUP($B87,'Justerad allokering'!$B$2:$AG$462,MATCH(O$2,'Justerad allokering'!$B$2:$AF$2,0),FALSE)),VLOOKUP($B87,'Allokerad kvv'!$B$2:$AV$468,MATCH(O$2,'Allokerad kvv'!$B$2:$AV$2,0),FALSE),VLOOKUP($B87,'Justerad allokering'!$B$2:$AG$462,MATCH(O$2,'Justerad allokering'!$B$2:$AF$2,0),FALSE))</f>
        <v>0</v>
      </c>
      <c r="P87" s="28">
        <f>IF(ISERROR(1/VLOOKUP($B87,'Justerad allokering'!$B$2:$AG$462,MATCH(P$2,'Justerad allokering'!$B$2:$AF$2,0),FALSE)),VLOOKUP($B87,'Allokerad kvv'!$B$2:$AV$468,MATCH(P$2,'Allokerad kvv'!$B$2:$AV$2,0),FALSE),VLOOKUP($B87,'Justerad allokering'!$B$2:$AG$462,MATCH(P$2,'Justerad allokering'!$B$2:$AF$2,0),FALSE))</f>
        <v>0</v>
      </c>
      <c r="Q87" s="28">
        <f>IF(ISERROR(1/VLOOKUP($B87,'Justerad allokering'!$B$2:$AG$462,MATCH(Q$2,'Justerad allokering'!$B$2:$AF$2,0),FALSE)),VLOOKUP($B87,'Allokerad kvv'!$B$2:$AV$468,MATCH(Q$2,'Allokerad kvv'!$B$2:$AV$2,0),FALSE),VLOOKUP($B87,'Justerad allokering'!$B$2:$AG$462,MATCH(Q$2,'Justerad allokering'!$B$2:$AF$2,0),FALSE))</f>
        <v>0</v>
      </c>
      <c r="R87" s="28">
        <f>IF(ISERROR(1/VLOOKUP($B87,'Justerad allokering'!$B$2:$AG$462,MATCH(R$2,'Justerad allokering'!$B$2:$AF$2,0),FALSE)),VLOOKUP($B87,'Allokerad kvv'!$B$2:$AV$468,MATCH(R$2,'Allokerad kvv'!$B$2:$AV$2,0),FALSE),VLOOKUP($B87,'Justerad allokering'!$B$2:$AG$462,MATCH(R$2,'Justerad allokering'!$B$2:$AF$2,0),FALSE))</f>
        <v>0</v>
      </c>
      <c r="S87" s="28">
        <f>IF(ISERROR(1/VLOOKUP($B87,'Justerad allokering'!$B$2:$AG$462,MATCH(S$2,'Justerad allokering'!$B$2:$AF$2,0),FALSE)),VLOOKUP($B87,'Allokerad kvv'!$B$2:$AV$468,MATCH(S$2,'Allokerad kvv'!$B$2:$AV$2,0),FALSE),VLOOKUP($B87,'Justerad allokering'!$B$2:$AG$462,MATCH(S$2,'Justerad allokering'!$B$2:$AF$2,0),FALSE))</f>
        <v>0</v>
      </c>
      <c r="T87" s="28">
        <f>IF(ISERROR(1/VLOOKUP($B87,'Justerad allokering'!$B$2:$AG$462,MATCH(T$2,'Justerad allokering'!$B$2:$AF$2,0),FALSE)),VLOOKUP($B87,'Allokerad kvv'!$B$2:$AV$468,MATCH(T$2,'Allokerad kvv'!$B$2:$AV$2,0),FALSE),VLOOKUP($B87,'Justerad allokering'!$B$2:$AG$462,MATCH(T$2,'Justerad allokering'!$B$2:$AF$2,0),FALSE))</f>
        <v>0</v>
      </c>
      <c r="U87" s="28">
        <f>IF(ISERROR(1/VLOOKUP($B87,'Justerad allokering'!$B$2:$AG$462,MATCH(U$2,'Justerad allokering'!$B$2:$AF$2,0),FALSE)),VLOOKUP($B87,'Allokerad kvv'!$B$2:$AV$468,MATCH(U$2,'Allokerad kvv'!$B$2:$AV$2,0),FALSE),VLOOKUP($B87,'Justerad allokering'!$B$2:$AG$462,MATCH(U$2,'Justerad allokering'!$B$2:$AF$2,0),FALSE))</f>
        <v>0</v>
      </c>
      <c r="V87" s="28">
        <f>IF(ISERROR(1/VLOOKUP($B87,'Justerad allokering'!$B$2:$AG$462,MATCH(V$2,'Justerad allokering'!$B$2:$AF$2,0),FALSE)),VLOOKUP($B87,'Allokerad kvv'!$B$2:$AV$468,MATCH(V$2,'Allokerad kvv'!$B$2:$AV$2,0),FALSE),VLOOKUP($B87,'Justerad allokering'!$B$2:$AG$462,MATCH(V$2,'Justerad allokering'!$B$2:$AF$2,0),FALSE))</f>
        <v>0</v>
      </c>
      <c r="W87" s="28">
        <f>IF(ISERROR(1/VLOOKUP($B87,'Justerad allokering'!$B$2:$AG$462,MATCH(W$2,'Justerad allokering'!$B$2:$AF$2,0),FALSE)),VLOOKUP($B87,'Allokerad kvv'!$B$2:$AV$468,MATCH(W$2,'Allokerad kvv'!$B$2:$AV$2,0),FALSE),VLOOKUP($B87,'Justerad allokering'!$B$2:$AG$462,MATCH(W$2,'Justerad allokering'!$B$2:$AF$2,0),FALSE))</f>
        <v>0</v>
      </c>
      <c r="X87" s="28">
        <f>IF(ISERROR(1/VLOOKUP($B87,'Justerad allokering'!$B$2:$AG$462,MATCH(X$2,'Justerad allokering'!$B$2:$AF$2,0),FALSE)),VLOOKUP($B87,'Allokerad kvv'!$B$2:$AV$468,MATCH(X$2,'Allokerad kvv'!$B$2:$AV$2,0),FALSE),VLOOKUP($B87,'Justerad allokering'!$B$2:$AG$462,MATCH(X$2,'Justerad allokering'!$B$2:$AF$2,0),FALSE))</f>
        <v>0</v>
      </c>
      <c r="Y87" s="28">
        <f>IF(ISERROR(1/VLOOKUP($B87,'Justerad allokering'!$B$2:$AG$462,MATCH(Y$2,'Justerad allokering'!$B$2:$AF$2,0),FALSE)),VLOOKUP($B87,'Allokerad kvv'!$B$2:$AV$468,MATCH(Y$2,'Allokerad kvv'!$B$2:$AV$2,0),FALSE),VLOOKUP($B87,'Justerad allokering'!$B$2:$AG$462,MATCH(Y$2,'Justerad allokering'!$B$2:$AF$2,0),FALSE))</f>
        <v>0</v>
      </c>
      <c r="Z87" s="28">
        <f>IF(ISERROR(1/VLOOKUP($B87,'Justerad allokering'!$B$2:$AG$462,MATCH(Z$2,'Justerad allokering'!$B$2:$AF$2,0),FALSE)),VLOOKUP($B87,'Allokerad kvv'!$B$2:$AV$468,MATCH(Z$2,'Allokerad kvv'!$B$2:$AV$2,0),FALSE),VLOOKUP($B87,'Justerad allokering'!$B$2:$AG$462,MATCH(Z$2,'Justerad allokering'!$B$2:$AF$2,0),FALSE))</f>
        <v>0</v>
      </c>
      <c r="AA87" s="28"/>
      <c r="AB87" s="28"/>
      <c r="AE87">
        <f t="shared" si="3"/>
        <v>0</v>
      </c>
      <c r="AG87">
        <f t="shared" si="4"/>
        <v>0</v>
      </c>
      <c r="AH87">
        <f t="shared" si="5"/>
        <v>0</v>
      </c>
      <c r="AI87" s="55" t="str">
        <f>IF(AH87=0,"",AH87/VLOOKUP(B87,Kraftvärmeprod!$B$1:$BC$480,MATCH("Summa tillförd energi exklusive rökgaskondensering",Kraftvärmeprod!$B$1:$BC$1,0),FALSE))</f>
        <v/>
      </c>
    </row>
    <row r="88" spans="1:35" x14ac:dyDescent="0.35">
      <c r="A88" s="28" t="s">
        <v>80</v>
      </c>
      <c r="B88" s="28" t="s">
        <v>115</v>
      </c>
      <c r="C88" s="28">
        <f>IF(ISERROR(1/VLOOKUP($B88,'Justerad allokering'!$B$2:$AG$462,MATCH(C$2,'Justerad allokering'!$B$2:$AF$2,0),FALSE)),VLOOKUP($B88,'Allokerad kvv'!$B$2:$AV$468,MATCH(C$2,'Allokerad kvv'!$B$2:$AV$2,0),FALSE),VLOOKUP($B88,'Justerad allokering'!$B$2:$AG$462,MATCH(C$2,'Justerad allokering'!$B$2:$AF$2,0),FALSE))</f>
        <v>0</v>
      </c>
      <c r="D88" s="28">
        <f>IF(ISERROR(1/VLOOKUP($B88,'Justerad allokering'!$B$2:$AG$462,MATCH(D$2,'Justerad allokering'!$B$2:$AF$2,0),FALSE)),VLOOKUP($B88,'Allokerad kvv'!$B$2:$AV$468,MATCH(D$2,'Allokerad kvv'!$B$2:$AV$2,0),FALSE),VLOOKUP($B88,'Justerad allokering'!$B$2:$AG$462,MATCH(D$2,'Justerad allokering'!$B$2:$AF$2,0),FALSE))</f>
        <v>0</v>
      </c>
      <c r="E88" s="28">
        <f>IF(ISERROR(1/VLOOKUP($B88,'Justerad allokering'!$B$2:$AG$462,MATCH(E$2,'Justerad allokering'!$B$2:$AF$2,0),FALSE)),VLOOKUP($B88,'Allokerad kvv'!$B$2:$AV$468,MATCH(E$2,'Allokerad kvv'!$B$2:$AV$2,0),FALSE),VLOOKUP($B88,'Justerad allokering'!$B$2:$AG$462,MATCH(E$2,'Justerad allokering'!$B$2:$AF$2,0),FALSE))</f>
        <v>0</v>
      </c>
      <c r="F88" s="28">
        <f>IF(ISERROR(1/VLOOKUP($B88,'Justerad allokering'!$B$2:$AG$462,MATCH(F$2,'Justerad allokering'!$B$2:$AF$2,0),FALSE)),VLOOKUP($B88,'Allokerad kvv'!$B$2:$AV$468,MATCH(F$2,'Allokerad kvv'!$B$2:$AV$2,0),FALSE),VLOOKUP($B88,'Justerad allokering'!$B$2:$AG$462,MATCH(F$2,'Justerad allokering'!$B$2:$AF$2,0),FALSE))</f>
        <v>0</v>
      </c>
      <c r="G88" s="28">
        <f>IF(ISERROR(1/VLOOKUP($B88,'Justerad allokering'!$B$2:$AG$462,MATCH(G$2,'Justerad allokering'!$B$2:$AF$2,0),FALSE)),VLOOKUP($B88,'Allokerad kvv'!$B$2:$AV$468,MATCH(G$2,'Allokerad kvv'!$B$2:$AV$2,0),FALSE),VLOOKUP($B88,'Justerad allokering'!$B$2:$AG$462,MATCH(G$2,'Justerad allokering'!$B$2:$AF$2,0),FALSE))</f>
        <v>0</v>
      </c>
      <c r="H88" s="28">
        <f>IF(ISERROR(1/VLOOKUP($B88,'Justerad allokering'!$B$2:$AG$462,MATCH(H$2,'Justerad allokering'!$B$2:$AF$2,0),FALSE)),VLOOKUP($B88,'Allokerad kvv'!$B$2:$AV$468,MATCH(H$2,'Allokerad kvv'!$B$2:$AV$2,0),FALSE),VLOOKUP($B88,'Justerad allokering'!$B$2:$AG$462,MATCH(H$2,'Justerad allokering'!$B$2:$AF$2,0),FALSE))</f>
        <v>0</v>
      </c>
      <c r="I88" s="28">
        <f>IF(ISERROR(1/VLOOKUP($B88,'Justerad allokering'!$B$2:$AG$462,MATCH(I$2,'Justerad allokering'!$B$2:$AF$2,0),FALSE)),VLOOKUP($B88,'Allokerad kvv'!$B$2:$AV$468,MATCH(I$2,'Allokerad kvv'!$B$2:$AV$2,0),FALSE),VLOOKUP($B88,'Justerad allokering'!$B$2:$AG$462,MATCH(I$2,'Justerad allokering'!$B$2:$AF$2,0),FALSE))</f>
        <v>0</v>
      </c>
      <c r="J88" s="28">
        <f>IF(ISERROR(1/VLOOKUP($B88,'Justerad allokering'!$B$2:$AG$462,MATCH(J$2,'Justerad allokering'!$B$2:$AF$2,0),FALSE)),VLOOKUP($B88,'Allokerad kvv'!$B$2:$AV$468,MATCH(J$2,'Allokerad kvv'!$B$2:$AV$2,0),FALSE),VLOOKUP($B88,'Justerad allokering'!$B$2:$AG$462,MATCH(J$2,'Justerad allokering'!$B$2:$AF$2,0),FALSE))</f>
        <v>0</v>
      </c>
      <c r="K88" s="28">
        <f>IF(ISERROR(1/VLOOKUP($B88,'Justerad allokering'!$B$2:$AG$462,MATCH(K$2,'Justerad allokering'!$B$2:$AF$2,0),FALSE)),VLOOKUP($B88,'Allokerad kvv'!$B$2:$AV$468,MATCH(K$2,'Allokerad kvv'!$B$2:$AV$2,0),FALSE),VLOOKUP($B88,'Justerad allokering'!$B$2:$AG$462,MATCH(K$2,'Justerad allokering'!$B$2:$AF$2,0),FALSE))</f>
        <v>0</v>
      </c>
      <c r="L88" s="28">
        <f>IF(ISERROR(1/VLOOKUP($B88,'Justerad allokering'!$B$2:$AG$462,MATCH(L$2,'Justerad allokering'!$B$2:$AF$2,0),FALSE)),VLOOKUP($B88,'Allokerad kvv'!$B$2:$AV$468,MATCH(L$2,'Allokerad kvv'!$B$2:$AV$2,0),FALSE),VLOOKUP($B88,'Justerad allokering'!$B$2:$AG$462,MATCH(L$2,'Justerad allokering'!$B$2:$AF$2,0),FALSE))</f>
        <v>0</v>
      </c>
      <c r="M88" s="28">
        <f>IF(ISERROR(1/VLOOKUP($B88,'Justerad allokering'!$B$2:$AG$462,MATCH(M$2,'Justerad allokering'!$B$2:$AF$2,0),FALSE)),VLOOKUP($B88,'Allokerad kvv'!$B$2:$AV$468,MATCH(M$2,'Allokerad kvv'!$B$2:$AV$2,0),FALSE),VLOOKUP($B88,'Justerad allokering'!$B$2:$AG$462,MATCH(M$2,'Justerad allokering'!$B$2:$AF$2,0),FALSE))</f>
        <v>0</v>
      </c>
      <c r="N88" s="28">
        <f>IF(ISERROR(1/VLOOKUP($B88,'Justerad allokering'!$B$2:$AG$462,MATCH(N$2,'Justerad allokering'!$B$2:$AF$2,0),FALSE)),VLOOKUP($B88,'Allokerad kvv'!$B$2:$AV$468,MATCH(N$2,'Allokerad kvv'!$B$2:$AV$2,0),FALSE),VLOOKUP($B88,'Justerad allokering'!$B$2:$AG$462,MATCH(N$2,'Justerad allokering'!$B$2:$AF$2,0),FALSE))</f>
        <v>0</v>
      </c>
      <c r="O88" s="28">
        <f>IF(ISERROR(1/VLOOKUP($B88,'Justerad allokering'!$B$2:$AG$462,MATCH(O$2,'Justerad allokering'!$B$2:$AF$2,0),FALSE)),VLOOKUP($B88,'Allokerad kvv'!$B$2:$AV$468,MATCH(O$2,'Allokerad kvv'!$B$2:$AV$2,0),FALSE),VLOOKUP($B88,'Justerad allokering'!$B$2:$AG$462,MATCH(O$2,'Justerad allokering'!$B$2:$AF$2,0),FALSE))</f>
        <v>0</v>
      </c>
      <c r="P88" s="28">
        <f>IF(ISERROR(1/VLOOKUP($B88,'Justerad allokering'!$B$2:$AG$462,MATCH(P$2,'Justerad allokering'!$B$2:$AF$2,0),FALSE)),VLOOKUP($B88,'Allokerad kvv'!$B$2:$AV$468,MATCH(P$2,'Allokerad kvv'!$B$2:$AV$2,0),FALSE),VLOOKUP($B88,'Justerad allokering'!$B$2:$AG$462,MATCH(P$2,'Justerad allokering'!$B$2:$AF$2,0),FALSE))</f>
        <v>0</v>
      </c>
      <c r="Q88" s="28">
        <f>IF(ISERROR(1/VLOOKUP($B88,'Justerad allokering'!$B$2:$AG$462,MATCH(Q$2,'Justerad allokering'!$B$2:$AF$2,0),FALSE)),VLOOKUP($B88,'Allokerad kvv'!$B$2:$AV$468,MATCH(Q$2,'Allokerad kvv'!$B$2:$AV$2,0),FALSE),VLOOKUP($B88,'Justerad allokering'!$B$2:$AG$462,MATCH(Q$2,'Justerad allokering'!$B$2:$AF$2,0),FALSE))</f>
        <v>0</v>
      </c>
      <c r="R88" s="28">
        <f>IF(ISERROR(1/VLOOKUP($B88,'Justerad allokering'!$B$2:$AG$462,MATCH(R$2,'Justerad allokering'!$B$2:$AF$2,0),FALSE)),VLOOKUP($B88,'Allokerad kvv'!$B$2:$AV$468,MATCH(R$2,'Allokerad kvv'!$B$2:$AV$2,0),FALSE),VLOOKUP($B88,'Justerad allokering'!$B$2:$AG$462,MATCH(R$2,'Justerad allokering'!$B$2:$AF$2,0),FALSE))</f>
        <v>0</v>
      </c>
      <c r="S88" s="28">
        <f>IF(ISERROR(1/VLOOKUP($B88,'Justerad allokering'!$B$2:$AG$462,MATCH(S$2,'Justerad allokering'!$B$2:$AF$2,0),FALSE)),VLOOKUP($B88,'Allokerad kvv'!$B$2:$AV$468,MATCH(S$2,'Allokerad kvv'!$B$2:$AV$2,0),FALSE),VLOOKUP($B88,'Justerad allokering'!$B$2:$AG$462,MATCH(S$2,'Justerad allokering'!$B$2:$AF$2,0),FALSE))</f>
        <v>0</v>
      </c>
      <c r="T88" s="28">
        <f>IF(ISERROR(1/VLOOKUP($B88,'Justerad allokering'!$B$2:$AG$462,MATCH(T$2,'Justerad allokering'!$B$2:$AF$2,0),FALSE)),VLOOKUP($B88,'Allokerad kvv'!$B$2:$AV$468,MATCH(T$2,'Allokerad kvv'!$B$2:$AV$2,0),FALSE),VLOOKUP($B88,'Justerad allokering'!$B$2:$AG$462,MATCH(T$2,'Justerad allokering'!$B$2:$AF$2,0),FALSE))</f>
        <v>0</v>
      </c>
      <c r="U88" s="28">
        <f>IF(ISERROR(1/VLOOKUP($B88,'Justerad allokering'!$B$2:$AG$462,MATCH(U$2,'Justerad allokering'!$B$2:$AF$2,0),FALSE)),VLOOKUP($B88,'Allokerad kvv'!$B$2:$AV$468,MATCH(U$2,'Allokerad kvv'!$B$2:$AV$2,0),FALSE),VLOOKUP($B88,'Justerad allokering'!$B$2:$AG$462,MATCH(U$2,'Justerad allokering'!$B$2:$AF$2,0),FALSE))</f>
        <v>0</v>
      </c>
      <c r="V88" s="28">
        <f>IF(ISERROR(1/VLOOKUP($B88,'Justerad allokering'!$B$2:$AG$462,MATCH(V$2,'Justerad allokering'!$B$2:$AF$2,0),FALSE)),VLOOKUP($B88,'Allokerad kvv'!$B$2:$AV$468,MATCH(V$2,'Allokerad kvv'!$B$2:$AV$2,0),FALSE),VLOOKUP($B88,'Justerad allokering'!$B$2:$AG$462,MATCH(V$2,'Justerad allokering'!$B$2:$AF$2,0),FALSE))</f>
        <v>0</v>
      </c>
      <c r="W88" s="28">
        <f>IF(ISERROR(1/VLOOKUP($B88,'Justerad allokering'!$B$2:$AG$462,MATCH(W$2,'Justerad allokering'!$B$2:$AF$2,0),FALSE)),VLOOKUP($B88,'Allokerad kvv'!$B$2:$AV$468,MATCH(W$2,'Allokerad kvv'!$B$2:$AV$2,0),FALSE),VLOOKUP($B88,'Justerad allokering'!$B$2:$AG$462,MATCH(W$2,'Justerad allokering'!$B$2:$AF$2,0),FALSE))</f>
        <v>0</v>
      </c>
      <c r="X88" s="28">
        <f>IF(ISERROR(1/VLOOKUP($B88,'Justerad allokering'!$B$2:$AG$462,MATCH(X$2,'Justerad allokering'!$B$2:$AF$2,0),FALSE)),VLOOKUP($B88,'Allokerad kvv'!$B$2:$AV$468,MATCH(X$2,'Allokerad kvv'!$B$2:$AV$2,0),FALSE),VLOOKUP($B88,'Justerad allokering'!$B$2:$AG$462,MATCH(X$2,'Justerad allokering'!$B$2:$AF$2,0),FALSE))</f>
        <v>0</v>
      </c>
      <c r="Y88" s="28">
        <f>IF(ISERROR(1/VLOOKUP($B88,'Justerad allokering'!$B$2:$AG$462,MATCH(Y$2,'Justerad allokering'!$B$2:$AF$2,0),FALSE)),VLOOKUP($B88,'Allokerad kvv'!$B$2:$AV$468,MATCH(Y$2,'Allokerad kvv'!$B$2:$AV$2,0),FALSE),VLOOKUP($B88,'Justerad allokering'!$B$2:$AG$462,MATCH(Y$2,'Justerad allokering'!$B$2:$AF$2,0),FALSE))</f>
        <v>0</v>
      </c>
      <c r="Z88" s="28">
        <f>IF(ISERROR(1/VLOOKUP($B88,'Justerad allokering'!$B$2:$AG$462,MATCH(Z$2,'Justerad allokering'!$B$2:$AF$2,0),FALSE)),VLOOKUP($B88,'Allokerad kvv'!$B$2:$AV$468,MATCH(Z$2,'Allokerad kvv'!$B$2:$AV$2,0),FALSE),VLOOKUP($B88,'Justerad allokering'!$B$2:$AG$462,MATCH(Z$2,'Justerad allokering'!$B$2:$AF$2,0),FALSE))</f>
        <v>0</v>
      </c>
      <c r="AA88" s="28"/>
      <c r="AB88" s="28"/>
      <c r="AE88">
        <f t="shared" si="3"/>
        <v>0</v>
      </c>
      <c r="AG88">
        <f t="shared" si="4"/>
        <v>0</v>
      </c>
      <c r="AH88">
        <f t="shared" si="5"/>
        <v>0</v>
      </c>
      <c r="AI88" s="55" t="str">
        <f>IF(AH88=0,"",AH88/VLOOKUP(B88,Kraftvärmeprod!$B$1:$BC$480,MATCH("Summa tillförd energi exklusive rökgaskondensering",Kraftvärmeprod!$B$1:$BC$1,0),FALSE))</f>
        <v/>
      </c>
    </row>
    <row r="89" spans="1:35" x14ac:dyDescent="0.35">
      <c r="A89" s="28" t="s">
        <v>80</v>
      </c>
      <c r="B89" s="28" t="s">
        <v>116</v>
      </c>
      <c r="C89" s="28">
        <f>IF(ISERROR(1/VLOOKUP($B89,'Justerad allokering'!$B$2:$AG$462,MATCH(C$2,'Justerad allokering'!$B$2:$AF$2,0),FALSE)),VLOOKUP($B89,'Allokerad kvv'!$B$2:$AV$468,MATCH(C$2,'Allokerad kvv'!$B$2:$AV$2,0),FALSE),VLOOKUP($B89,'Justerad allokering'!$B$2:$AG$462,MATCH(C$2,'Justerad allokering'!$B$2:$AF$2,0),FALSE))</f>
        <v>0</v>
      </c>
      <c r="D89" s="28">
        <f>IF(ISERROR(1/VLOOKUP($B89,'Justerad allokering'!$B$2:$AG$462,MATCH(D$2,'Justerad allokering'!$B$2:$AF$2,0),FALSE)),VLOOKUP($B89,'Allokerad kvv'!$B$2:$AV$468,MATCH(D$2,'Allokerad kvv'!$B$2:$AV$2,0),FALSE),VLOOKUP($B89,'Justerad allokering'!$B$2:$AG$462,MATCH(D$2,'Justerad allokering'!$B$2:$AF$2,0),FALSE))</f>
        <v>0</v>
      </c>
      <c r="E89" s="28">
        <f>IF(ISERROR(1/VLOOKUP($B89,'Justerad allokering'!$B$2:$AG$462,MATCH(E$2,'Justerad allokering'!$B$2:$AF$2,0),FALSE)),VLOOKUP($B89,'Allokerad kvv'!$B$2:$AV$468,MATCH(E$2,'Allokerad kvv'!$B$2:$AV$2,0),FALSE),VLOOKUP($B89,'Justerad allokering'!$B$2:$AG$462,MATCH(E$2,'Justerad allokering'!$B$2:$AF$2,0),FALSE))</f>
        <v>0</v>
      </c>
      <c r="F89" s="28">
        <f>IF(ISERROR(1/VLOOKUP($B89,'Justerad allokering'!$B$2:$AG$462,MATCH(F$2,'Justerad allokering'!$B$2:$AF$2,0),FALSE)),VLOOKUP($B89,'Allokerad kvv'!$B$2:$AV$468,MATCH(F$2,'Allokerad kvv'!$B$2:$AV$2,0),FALSE),VLOOKUP($B89,'Justerad allokering'!$B$2:$AG$462,MATCH(F$2,'Justerad allokering'!$B$2:$AF$2,0),FALSE))</f>
        <v>0</v>
      </c>
      <c r="G89" s="28">
        <f>IF(ISERROR(1/VLOOKUP($B89,'Justerad allokering'!$B$2:$AG$462,MATCH(G$2,'Justerad allokering'!$B$2:$AF$2,0),FALSE)),VLOOKUP($B89,'Allokerad kvv'!$B$2:$AV$468,MATCH(G$2,'Allokerad kvv'!$B$2:$AV$2,0),FALSE),VLOOKUP($B89,'Justerad allokering'!$B$2:$AG$462,MATCH(G$2,'Justerad allokering'!$B$2:$AF$2,0),FALSE))</f>
        <v>0</v>
      </c>
      <c r="H89" s="28">
        <f>IF(ISERROR(1/VLOOKUP($B89,'Justerad allokering'!$B$2:$AG$462,MATCH(H$2,'Justerad allokering'!$B$2:$AF$2,0),FALSE)),VLOOKUP($B89,'Allokerad kvv'!$B$2:$AV$468,MATCH(H$2,'Allokerad kvv'!$B$2:$AV$2,0),FALSE),VLOOKUP($B89,'Justerad allokering'!$B$2:$AG$462,MATCH(H$2,'Justerad allokering'!$B$2:$AF$2,0),FALSE))</f>
        <v>0</v>
      </c>
      <c r="I89" s="28">
        <f>IF(ISERROR(1/VLOOKUP($B89,'Justerad allokering'!$B$2:$AG$462,MATCH(I$2,'Justerad allokering'!$B$2:$AF$2,0),FALSE)),VLOOKUP($B89,'Allokerad kvv'!$B$2:$AV$468,MATCH(I$2,'Allokerad kvv'!$B$2:$AV$2,0),FALSE),VLOOKUP($B89,'Justerad allokering'!$B$2:$AG$462,MATCH(I$2,'Justerad allokering'!$B$2:$AF$2,0),FALSE))</f>
        <v>0</v>
      </c>
      <c r="J89" s="28">
        <f>IF(ISERROR(1/VLOOKUP($B89,'Justerad allokering'!$B$2:$AG$462,MATCH(J$2,'Justerad allokering'!$B$2:$AF$2,0),FALSE)),VLOOKUP($B89,'Allokerad kvv'!$B$2:$AV$468,MATCH(J$2,'Allokerad kvv'!$B$2:$AV$2,0),FALSE),VLOOKUP($B89,'Justerad allokering'!$B$2:$AG$462,MATCH(J$2,'Justerad allokering'!$B$2:$AF$2,0),FALSE))</f>
        <v>0</v>
      </c>
      <c r="K89" s="28">
        <f>IF(ISERROR(1/VLOOKUP($B89,'Justerad allokering'!$B$2:$AG$462,MATCH(K$2,'Justerad allokering'!$B$2:$AF$2,0),FALSE)),VLOOKUP($B89,'Allokerad kvv'!$B$2:$AV$468,MATCH(K$2,'Allokerad kvv'!$B$2:$AV$2,0),FALSE),VLOOKUP($B89,'Justerad allokering'!$B$2:$AG$462,MATCH(K$2,'Justerad allokering'!$B$2:$AF$2,0),FALSE))</f>
        <v>0</v>
      </c>
      <c r="L89" s="28">
        <f>IF(ISERROR(1/VLOOKUP($B89,'Justerad allokering'!$B$2:$AG$462,MATCH(L$2,'Justerad allokering'!$B$2:$AF$2,0),FALSE)),VLOOKUP($B89,'Allokerad kvv'!$B$2:$AV$468,MATCH(L$2,'Allokerad kvv'!$B$2:$AV$2,0),FALSE),VLOOKUP($B89,'Justerad allokering'!$B$2:$AG$462,MATCH(L$2,'Justerad allokering'!$B$2:$AF$2,0),FALSE))</f>
        <v>0</v>
      </c>
      <c r="M89" s="28">
        <f>IF(ISERROR(1/VLOOKUP($B89,'Justerad allokering'!$B$2:$AG$462,MATCH(M$2,'Justerad allokering'!$B$2:$AF$2,0),FALSE)),VLOOKUP($B89,'Allokerad kvv'!$B$2:$AV$468,MATCH(M$2,'Allokerad kvv'!$B$2:$AV$2,0),FALSE),VLOOKUP($B89,'Justerad allokering'!$B$2:$AG$462,MATCH(M$2,'Justerad allokering'!$B$2:$AF$2,0),FALSE))</f>
        <v>0</v>
      </c>
      <c r="N89" s="28">
        <f>IF(ISERROR(1/VLOOKUP($B89,'Justerad allokering'!$B$2:$AG$462,MATCH(N$2,'Justerad allokering'!$B$2:$AF$2,0),FALSE)),VLOOKUP($B89,'Allokerad kvv'!$B$2:$AV$468,MATCH(N$2,'Allokerad kvv'!$B$2:$AV$2,0),FALSE),VLOOKUP($B89,'Justerad allokering'!$B$2:$AG$462,MATCH(N$2,'Justerad allokering'!$B$2:$AF$2,0),FALSE))</f>
        <v>0</v>
      </c>
      <c r="O89" s="28">
        <f>IF(ISERROR(1/VLOOKUP($B89,'Justerad allokering'!$B$2:$AG$462,MATCH(O$2,'Justerad allokering'!$B$2:$AF$2,0),FALSE)),VLOOKUP($B89,'Allokerad kvv'!$B$2:$AV$468,MATCH(O$2,'Allokerad kvv'!$B$2:$AV$2,0),FALSE),VLOOKUP($B89,'Justerad allokering'!$B$2:$AG$462,MATCH(O$2,'Justerad allokering'!$B$2:$AF$2,0),FALSE))</f>
        <v>0</v>
      </c>
      <c r="P89" s="28">
        <f>IF(ISERROR(1/VLOOKUP($B89,'Justerad allokering'!$B$2:$AG$462,MATCH(P$2,'Justerad allokering'!$B$2:$AF$2,0),FALSE)),VLOOKUP($B89,'Allokerad kvv'!$B$2:$AV$468,MATCH(P$2,'Allokerad kvv'!$B$2:$AV$2,0),FALSE),VLOOKUP($B89,'Justerad allokering'!$B$2:$AG$462,MATCH(P$2,'Justerad allokering'!$B$2:$AF$2,0),FALSE))</f>
        <v>0</v>
      </c>
      <c r="Q89" s="28">
        <f>IF(ISERROR(1/VLOOKUP($B89,'Justerad allokering'!$B$2:$AG$462,MATCH(Q$2,'Justerad allokering'!$B$2:$AF$2,0),FALSE)),VLOOKUP($B89,'Allokerad kvv'!$B$2:$AV$468,MATCH(Q$2,'Allokerad kvv'!$B$2:$AV$2,0),FALSE),VLOOKUP($B89,'Justerad allokering'!$B$2:$AG$462,MATCH(Q$2,'Justerad allokering'!$B$2:$AF$2,0),FALSE))</f>
        <v>0</v>
      </c>
      <c r="R89" s="28">
        <f>IF(ISERROR(1/VLOOKUP($B89,'Justerad allokering'!$B$2:$AG$462,MATCH(R$2,'Justerad allokering'!$B$2:$AF$2,0),FALSE)),VLOOKUP($B89,'Allokerad kvv'!$B$2:$AV$468,MATCH(R$2,'Allokerad kvv'!$B$2:$AV$2,0),FALSE),VLOOKUP($B89,'Justerad allokering'!$B$2:$AG$462,MATCH(R$2,'Justerad allokering'!$B$2:$AF$2,0),FALSE))</f>
        <v>0</v>
      </c>
      <c r="S89" s="28">
        <f>IF(ISERROR(1/VLOOKUP($B89,'Justerad allokering'!$B$2:$AG$462,MATCH(S$2,'Justerad allokering'!$B$2:$AF$2,0),FALSE)),VLOOKUP($B89,'Allokerad kvv'!$B$2:$AV$468,MATCH(S$2,'Allokerad kvv'!$B$2:$AV$2,0),FALSE),VLOOKUP($B89,'Justerad allokering'!$B$2:$AG$462,MATCH(S$2,'Justerad allokering'!$B$2:$AF$2,0),FALSE))</f>
        <v>0</v>
      </c>
      <c r="T89" s="28">
        <f>IF(ISERROR(1/VLOOKUP($B89,'Justerad allokering'!$B$2:$AG$462,MATCH(T$2,'Justerad allokering'!$B$2:$AF$2,0),FALSE)),VLOOKUP($B89,'Allokerad kvv'!$B$2:$AV$468,MATCH(T$2,'Allokerad kvv'!$B$2:$AV$2,0),FALSE),VLOOKUP($B89,'Justerad allokering'!$B$2:$AG$462,MATCH(T$2,'Justerad allokering'!$B$2:$AF$2,0),FALSE))</f>
        <v>0</v>
      </c>
      <c r="U89" s="28">
        <f>IF(ISERROR(1/VLOOKUP($B89,'Justerad allokering'!$B$2:$AG$462,MATCH(U$2,'Justerad allokering'!$B$2:$AF$2,0),FALSE)),VLOOKUP($B89,'Allokerad kvv'!$B$2:$AV$468,MATCH(U$2,'Allokerad kvv'!$B$2:$AV$2,0),FALSE),VLOOKUP($B89,'Justerad allokering'!$B$2:$AG$462,MATCH(U$2,'Justerad allokering'!$B$2:$AF$2,0),FALSE))</f>
        <v>0</v>
      </c>
      <c r="V89" s="28">
        <f>IF(ISERROR(1/VLOOKUP($B89,'Justerad allokering'!$B$2:$AG$462,MATCH(V$2,'Justerad allokering'!$B$2:$AF$2,0),FALSE)),VLOOKUP($B89,'Allokerad kvv'!$B$2:$AV$468,MATCH(V$2,'Allokerad kvv'!$B$2:$AV$2,0),FALSE),VLOOKUP($B89,'Justerad allokering'!$B$2:$AG$462,MATCH(V$2,'Justerad allokering'!$B$2:$AF$2,0),FALSE))</f>
        <v>0</v>
      </c>
      <c r="W89" s="28">
        <f>IF(ISERROR(1/VLOOKUP($B89,'Justerad allokering'!$B$2:$AG$462,MATCH(W$2,'Justerad allokering'!$B$2:$AF$2,0),FALSE)),VLOOKUP($B89,'Allokerad kvv'!$B$2:$AV$468,MATCH(W$2,'Allokerad kvv'!$B$2:$AV$2,0),FALSE),VLOOKUP($B89,'Justerad allokering'!$B$2:$AG$462,MATCH(W$2,'Justerad allokering'!$B$2:$AF$2,0),FALSE))</f>
        <v>0</v>
      </c>
      <c r="X89" s="28">
        <f>IF(ISERROR(1/VLOOKUP($B89,'Justerad allokering'!$B$2:$AG$462,MATCH(X$2,'Justerad allokering'!$B$2:$AF$2,0),FALSE)),VLOOKUP($B89,'Allokerad kvv'!$B$2:$AV$468,MATCH(X$2,'Allokerad kvv'!$B$2:$AV$2,0),FALSE),VLOOKUP($B89,'Justerad allokering'!$B$2:$AG$462,MATCH(X$2,'Justerad allokering'!$B$2:$AF$2,0),FALSE))</f>
        <v>0</v>
      </c>
      <c r="Y89" s="28">
        <f>IF(ISERROR(1/VLOOKUP($B89,'Justerad allokering'!$B$2:$AG$462,MATCH(Y$2,'Justerad allokering'!$B$2:$AF$2,0),FALSE)),VLOOKUP($B89,'Allokerad kvv'!$B$2:$AV$468,MATCH(Y$2,'Allokerad kvv'!$B$2:$AV$2,0),FALSE),VLOOKUP($B89,'Justerad allokering'!$B$2:$AG$462,MATCH(Y$2,'Justerad allokering'!$B$2:$AF$2,0),FALSE))</f>
        <v>0</v>
      </c>
      <c r="Z89" s="28">
        <f>IF(ISERROR(1/VLOOKUP($B89,'Justerad allokering'!$B$2:$AG$462,MATCH(Z$2,'Justerad allokering'!$B$2:$AF$2,0),FALSE)),VLOOKUP($B89,'Allokerad kvv'!$B$2:$AV$468,MATCH(Z$2,'Allokerad kvv'!$B$2:$AV$2,0),FALSE),VLOOKUP($B89,'Justerad allokering'!$B$2:$AG$462,MATCH(Z$2,'Justerad allokering'!$B$2:$AF$2,0),FALSE))</f>
        <v>0</v>
      </c>
      <c r="AA89" s="28"/>
      <c r="AB89" s="28"/>
      <c r="AE89">
        <f t="shared" si="3"/>
        <v>0</v>
      </c>
      <c r="AG89">
        <f t="shared" si="4"/>
        <v>0</v>
      </c>
      <c r="AH89">
        <f t="shared" si="5"/>
        <v>0</v>
      </c>
      <c r="AI89" s="55" t="str">
        <f>IF(AH89=0,"",AH89/VLOOKUP(B89,Kraftvärmeprod!$B$1:$BC$480,MATCH("Summa tillförd energi exklusive rökgaskondensering",Kraftvärmeprod!$B$1:$BC$1,0),FALSE))</f>
        <v/>
      </c>
    </row>
    <row r="90" spans="1:35" x14ac:dyDescent="0.35">
      <c r="A90" s="28" t="s">
        <v>80</v>
      </c>
      <c r="B90" s="28" t="s">
        <v>117</v>
      </c>
      <c r="C90" s="28">
        <f>IF(ISERROR(1/VLOOKUP($B90,'Justerad allokering'!$B$2:$AG$462,MATCH(C$2,'Justerad allokering'!$B$2:$AF$2,0),FALSE)),VLOOKUP($B90,'Allokerad kvv'!$B$2:$AV$468,MATCH(C$2,'Allokerad kvv'!$B$2:$AV$2,0),FALSE),VLOOKUP($B90,'Justerad allokering'!$B$2:$AG$462,MATCH(C$2,'Justerad allokering'!$B$2:$AF$2,0),FALSE))</f>
        <v>0</v>
      </c>
      <c r="D90" s="28">
        <f>IF(ISERROR(1/VLOOKUP($B90,'Justerad allokering'!$B$2:$AG$462,MATCH(D$2,'Justerad allokering'!$B$2:$AF$2,0),FALSE)),VLOOKUP($B90,'Allokerad kvv'!$B$2:$AV$468,MATCH(D$2,'Allokerad kvv'!$B$2:$AV$2,0),FALSE),VLOOKUP($B90,'Justerad allokering'!$B$2:$AG$462,MATCH(D$2,'Justerad allokering'!$B$2:$AF$2,0),FALSE))</f>
        <v>0</v>
      </c>
      <c r="E90" s="28">
        <f>IF(ISERROR(1/VLOOKUP($B90,'Justerad allokering'!$B$2:$AG$462,MATCH(E$2,'Justerad allokering'!$B$2:$AF$2,0),FALSE)),VLOOKUP($B90,'Allokerad kvv'!$B$2:$AV$468,MATCH(E$2,'Allokerad kvv'!$B$2:$AV$2,0),FALSE),VLOOKUP($B90,'Justerad allokering'!$B$2:$AG$462,MATCH(E$2,'Justerad allokering'!$B$2:$AF$2,0),FALSE))</f>
        <v>0</v>
      </c>
      <c r="F90" s="28">
        <f>IF(ISERROR(1/VLOOKUP($B90,'Justerad allokering'!$B$2:$AG$462,MATCH(F$2,'Justerad allokering'!$B$2:$AF$2,0),FALSE)),VLOOKUP($B90,'Allokerad kvv'!$B$2:$AV$468,MATCH(F$2,'Allokerad kvv'!$B$2:$AV$2,0),FALSE),VLOOKUP($B90,'Justerad allokering'!$B$2:$AG$462,MATCH(F$2,'Justerad allokering'!$B$2:$AF$2,0),FALSE))</f>
        <v>0</v>
      </c>
      <c r="G90" s="28">
        <f>IF(ISERROR(1/VLOOKUP($B90,'Justerad allokering'!$B$2:$AG$462,MATCH(G$2,'Justerad allokering'!$B$2:$AF$2,0),FALSE)),VLOOKUP($B90,'Allokerad kvv'!$B$2:$AV$468,MATCH(G$2,'Allokerad kvv'!$B$2:$AV$2,0),FALSE),VLOOKUP($B90,'Justerad allokering'!$B$2:$AG$462,MATCH(G$2,'Justerad allokering'!$B$2:$AF$2,0),FALSE))</f>
        <v>0</v>
      </c>
      <c r="H90" s="28">
        <f>IF(ISERROR(1/VLOOKUP($B90,'Justerad allokering'!$B$2:$AG$462,MATCH(H$2,'Justerad allokering'!$B$2:$AF$2,0),FALSE)),VLOOKUP($B90,'Allokerad kvv'!$B$2:$AV$468,MATCH(H$2,'Allokerad kvv'!$B$2:$AV$2,0),FALSE),VLOOKUP($B90,'Justerad allokering'!$B$2:$AG$462,MATCH(H$2,'Justerad allokering'!$B$2:$AF$2,0),FALSE))</f>
        <v>0</v>
      </c>
      <c r="I90" s="28">
        <f>IF(ISERROR(1/VLOOKUP($B90,'Justerad allokering'!$B$2:$AG$462,MATCH(I$2,'Justerad allokering'!$B$2:$AF$2,0),FALSE)),VLOOKUP($B90,'Allokerad kvv'!$B$2:$AV$468,MATCH(I$2,'Allokerad kvv'!$B$2:$AV$2,0),FALSE),VLOOKUP($B90,'Justerad allokering'!$B$2:$AG$462,MATCH(I$2,'Justerad allokering'!$B$2:$AF$2,0),FALSE))</f>
        <v>0</v>
      </c>
      <c r="J90" s="28">
        <f>IF(ISERROR(1/VLOOKUP($B90,'Justerad allokering'!$B$2:$AG$462,MATCH(J$2,'Justerad allokering'!$B$2:$AF$2,0),FALSE)),VLOOKUP($B90,'Allokerad kvv'!$B$2:$AV$468,MATCH(J$2,'Allokerad kvv'!$B$2:$AV$2,0),FALSE),VLOOKUP($B90,'Justerad allokering'!$B$2:$AG$462,MATCH(J$2,'Justerad allokering'!$B$2:$AF$2,0),FALSE))</f>
        <v>0</v>
      </c>
      <c r="K90" s="28">
        <f>IF(ISERROR(1/VLOOKUP($B90,'Justerad allokering'!$B$2:$AG$462,MATCH(K$2,'Justerad allokering'!$B$2:$AF$2,0),FALSE)),VLOOKUP($B90,'Allokerad kvv'!$B$2:$AV$468,MATCH(K$2,'Allokerad kvv'!$B$2:$AV$2,0),FALSE),VLOOKUP($B90,'Justerad allokering'!$B$2:$AG$462,MATCH(K$2,'Justerad allokering'!$B$2:$AF$2,0),FALSE))</f>
        <v>0</v>
      </c>
      <c r="L90" s="28">
        <f>IF(ISERROR(1/VLOOKUP($B90,'Justerad allokering'!$B$2:$AG$462,MATCH(L$2,'Justerad allokering'!$B$2:$AF$2,0),FALSE)),VLOOKUP($B90,'Allokerad kvv'!$B$2:$AV$468,MATCH(L$2,'Allokerad kvv'!$B$2:$AV$2,0),FALSE),VLOOKUP($B90,'Justerad allokering'!$B$2:$AG$462,MATCH(L$2,'Justerad allokering'!$B$2:$AF$2,0),FALSE))</f>
        <v>0</v>
      </c>
      <c r="M90" s="28">
        <f>IF(ISERROR(1/VLOOKUP($B90,'Justerad allokering'!$B$2:$AG$462,MATCH(M$2,'Justerad allokering'!$B$2:$AF$2,0),FALSE)),VLOOKUP($B90,'Allokerad kvv'!$B$2:$AV$468,MATCH(M$2,'Allokerad kvv'!$B$2:$AV$2,0),FALSE),VLOOKUP($B90,'Justerad allokering'!$B$2:$AG$462,MATCH(M$2,'Justerad allokering'!$B$2:$AF$2,0),FALSE))</f>
        <v>0</v>
      </c>
      <c r="N90" s="28">
        <f>IF(ISERROR(1/VLOOKUP($B90,'Justerad allokering'!$B$2:$AG$462,MATCH(N$2,'Justerad allokering'!$B$2:$AF$2,0),FALSE)),VLOOKUP($B90,'Allokerad kvv'!$B$2:$AV$468,MATCH(N$2,'Allokerad kvv'!$B$2:$AV$2,0),FALSE),VLOOKUP($B90,'Justerad allokering'!$B$2:$AG$462,MATCH(N$2,'Justerad allokering'!$B$2:$AF$2,0),FALSE))</f>
        <v>0</v>
      </c>
      <c r="O90" s="28">
        <f>IF(ISERROR(1/VLOOKUP($B90,'Justerad allokering'!$B$2:$AG$462,MATCH(O$2,'Justerad allokering'!$B$2:$AF$2,0),FALSE)),VLOOKUP($B90,'Allokerad kvv'!$B$2:$AV$468,MATCH(O$2,'Allokerad kvv'!$B$2:$AV$2,0),FALSE),VLOOKUP($B90,'Justerad allokering'!$B$2:$AG$462,MATCH(O$2,'Justerad allokering'!$B$2:$AF$2,0),FALSE))</f>
        <v>0</v>
      </c>
      <c r="P90" s="28">
        <f>IF(ISERROR(1/VLOOKUP($B90,'Justerad allokering'!$B$2:$AG$462,MATCH(P$2,'Justerad allokering'!$B$2:$AF$2,0),FALSE)),VLOOKUP($B90,'Allokerad kvv'!$B$2:$AV$468,MATCH(P$2,'Allokerad kvv'!$B$2:$AV$2,0),FALSE),VLOOKUP($B90,'Justerad allokering'!$B$2:$AG$462,MATCH(P$2,'Justerad allokering'!$B$2:$AF$2,0),FALSE))</f>
        <v>0</v>
      </c>
      <c r="Q90" s="28">
        <f>IF(ISERROR(1/VLOOKUP($B90,'Justerad allokering'!$B$2:$AG$462,MATCH(Q$2,'Justerad allokering'!$B$2:$AF$2,0),FALSE)),VLOOKUP($B90,'Allokerad kvv'!$B$2:$AV$468,MATCH(Q$2,'Allokerad kvv'!$B$2:$AV$2,0),FALSE),VLOOKUP($B90,'Justerad allokering'!$B$2:$AG$462,MATCH(Q$2,'Justerad allokering'!$B$2:$AF$2,0),FALSE))</f>
        <v>0</v>
      </c>
      <c r="R90" s="28">
        <f>IF(ISERROR(1/VLOOKUP($B90,'Justerad allokering'!$B$2:$AG$462,MATCH(R$2,'Justerad allokering'!$B$2:$AF$2,0),FALSE)),VLOOKUP($B90,'Allokerad kvv'!$B$2:$AV$468,MATCH(R$2,'Allokerad kvv'!$B$2:$AV$2,0),FALSE),VLOOKUP($B90,'Justerad allokering'!$B$2:$AG$462,MATCH(R$2,'Justerad allokering'!$B$2:$AF$2,0),FALSE))</f>
        <v>0</v>
      </c>
      <c r="S90" s="28">
        <f>IF(ISERROR(1/VLOOKUP($B90,'Justerad allokering'!$B$2:$AG$462,MATCH(S$2,'Justerad allokering'!$B$2:$AF$2,0),FALSE)),VLOOKUP($B90,'Allokerad kvv'!$B$2:$AV$468,MATCH(S$2,'Allokerad kvv'!$B$2:$AV$2,0),FALSE),VLOOKUP($B90,'Justerad allokering'!$B$2:$AG$462,MATCH(S$2,'Justerad allokering'!$B$2:$AF$2,0),FALSE))</f>
        <v>0</v>
      </c>
      <c r="T90" s="28">
        <f>IF(ISERROR(1/VLOOKUP($B90,'Justerad allokering'!$B$2:$AG$462,MATCH(T$2,'Justerad allokering'!$B$2:$AF$2,0),FALSE)),VLOOKUP($B90,'Allokerad kvv'!$B$2:$AV$468,MATCH(T$2,'Allokerad kvv'!$B$2:$AV$2,0),FALSE),VLOOKUP($B90,'Justerad allokering'!$B$2:$AG$462,MATCH(T$2,'Justerad allokering'!$B$2:$AF$2,0),FALSE))</f>
        <v>0</v>
      </c>
      <c r="U90" s="28">
        <f>IF(ISERROR(1/VLOOKUP($B90,'Justerad allokering'!$B$2:$AG$462,MATCH(U$2,'Justerad allokering'!$B$2:$AF$2,0),FALSE)),VLOOKUP($B90,'Allokerad kvv'!$B$2:$AV$468,MATCH(U$2,'Allokerad kvv'!$B$2:$AV$2,0),FALSE),VLOOKUP($B90,'Justerad allokering'!$B$2:$AG$462,MATCH(U$2,'Justerad allokering'!$B$2:$AF$2,0),FALSE))</f>
        <v>0</v>
      </c>
      <c r="V90" s="28">
        <f>IF(ISERROR(1/VLOOKUP($B90,'Justerad allokering'!$B$2:$AG$462,MATCH(V$2,'Justerad allokering'!$B$2:$AF$2,0),FALSE)),VLOOKUP($B90,'Allokerad kvv'!$B$2:$AV$468,MATCH(V$2,'Allokerad kvv'!$B$2:$AV$2,0),FALSE),VLOOKUP($B90,'Justerad allokering'!$B$2:$AG$462,MATCH(V$2,'Justerad allokering'!$B$2:$AF$2,0),FALSE))</f>
        <v>0</v>
      </c>
      <c r="W90" s="28">
        <f>IF(ISERROR(1/VLOOKUP($B90,'Justerad allokering'!$B$2:$AG$462,MATCH(W$2,'Justerad allokering'!$B$2:$AF$2,0),FALSE)),VLOOKUP($B90,'Allokerad kvv'!$B$2:$AV$468,MATCH(W$2,'Allokerad kvv'!$B$2:$AV$2,0),FALSE),VLOOKUP($B90,'Justerad allokering'!$B$2:$AG$462,MATCH(W$2,'Justerad allokering'!$B$2:$AF$2,0),FALSE))</f>
        <v>0</v>
      </c>
      <c r="X90" s="28">
        <f>IF(ISERROR(1/VLOOKUP($B90,'Justerad allokering'!$B$2:$AG$462,MATCH(X$2,'Justerad allokering'!$B$2:$AF$2,0),FALSE)),VLOOKUP($B90,'Allokerad kvv'!$B$2:$AV$468,MATCH(X$2,'Allokerad kvv'!$B$2:$AV$2,0),FALSE),VLOOKUP($B90,'Justerad allokering'!$B$2:$AG$462,MATCH(X$2,'Justerad allokering'!$B$2:$AF$2,0),FALSE))</f>
        <v>0</v>
      </c>
      <c r="Y90" s="28">
        <f>IF(ISERROR(1/VLOOKUP($B90,'Justerad allokering'!$B$2:$AG$462,MATCH(Y$2,'Justerad allokering'!$B$2:$AF$2,0),FALSE)),VLOOKUP($B90,'Allokerad kvv'!$B$2:$AV$468,MATCH(Y$2,'Allokerad kvv'!$B$2:$AV$2,0),FALSE),VLOOKUP($B90,'Justerad allokering'!$B$2:$AG$462,MATCH(Y$2,'Justerad allokering'!$B$2:$AF$2,0),FALSE))</f>
        <v>0</v>
      </c>
      <c r="Z90" s="28">
        <f>IF(ISERROR(1/VLOOKUP($B90,'Justerad allokering'!$B$2:$AG$462,MATCH(Z$2,'Justerad allokering'!$B$2:$AF$2,0),FALSE)),VLOOKUP($B90,'Allokerad kvv'!$B$2:$AV$468,MATCH(Z$2,'Allokerad kvv'!$B$2:$AV$2,0),FALSE),VLOOKUP($B90,'Justerad allokering'!$B$2:$AG$462,MATCH(Z$2,'Justerad allokering'!$B$2:$AF$2,0),FALSE))</f>
        <v>0</v>
      </c>
      <c r="AA90" s="28"/>
      <c r="AB90" s="28"/>
      <c r="AE90">
        <f t="shared" si="3"/>
        <v>0</v>
      </c>
      <c r="AG90">
        <f t="shared" si="4"/>
        <v>0</v>
      </c>
      <c r="AH90">
        <f t="shared" si="5"/>
        <v>0</v>
      </c>
      <c r="AI90" s="55" t="str">
        <f>IF(AH90=0,"",AH90/VLOOKUP(B90,Kraftvärmeprod!$B$1:$BC$480,MATCH("Summa tillförd energi exklusive rökgaskondensering",Kraftvärmeprod!$B$1:$BC$1,0),FALSE))</f>
        <v/>
      </c>
    </row>
    <row r="91" spans="1:35" x14ac:dyDescent="0.35">
      <c r="A91" s="28" t="s">
        <v>80</v>
      </c>
      <c r="B91" s="28" t="s">
        <v>118</v>
      </c>
      <c r="C91" s="28">
        <f>IF(ISERROR(1/VLOOKUP($B91,'Justerad allokering'!$B$2:$AG$462,MATCH(C$2,'Justerad allokering'!$B$2:$AF$2,0),FALSE)),VLOOKUP($B91,'Allokerad kvv'!$B$2:$AV$468,MATCH(C$2,'Allokerad kvv'!$B$2:$AV$2,0),FALSE),VLOOKUP($B91,'Justerad allokering'!$B$2:$AG$462,MATCH(C$2,'Justerad allokering'!$B$2:$AF$2,0),FALSE))</f>
        <v>0</v>
      </c>
      <c r="D91" s="28">
        <f>IF(ISERROR(1/VLOOKUP($B91,'Justerad allokering'!$B$2:$AG$462,MATCH(D$2,'Justerad allokering'!$B$2:$AF$2,0),FALSE)),VLOOKUP($B91,'Allokerad kvv'!$B$2:$AV$468,MATCH(D$2,'Allokerad kvv'!$B$2:$AV$2,0),FALSE),VLOOKUP($B91,'Justerad allokering'!$B$2:$AG$462,MATCH(D$2,'Justerad allokering'!$B$2:$AF$2,0),FALSE))</f>
        <v>0</v>
      </c>
      <c r="E91" s="28">
        <f>IF(ISERROR(1/VLOOKUP($B91,'Justerad allokering'!$B$2:$AG$462,MATCH(E$2,'Justerad allokering'!$B$2:$AF$2,0),FALSE)),VLOOKUP($B91,'Allokerad kvv'!$B$2:$AV$468,MATCH(E$2,'Allokerad kvv'!$B$2:$AV$2,0),FALSE),VLOOKUP($B91,'Justerad allokering'!$B$2:$AG$462,MATCH(E$2,'Justerad allokering'!$B$2:$AF$2,0),FALSE))</f>
        <v>0</v>
      </c>
      <c r="F91" s="28">
        <f>IF(ISERROR(1/VLOOKUP($B91,'Justerad allokering'!$B$2:$AG$462,MATCH(F$2,'Justerad allokering'!$B$2:$AF$2,0),FALSE)),VLOOKUP($B91,'Allokerad kvv'!$B$2:$AV$468,MATCH(F$2,'Allokerad kvv'!$B$2:$AV$2,0),FALSE),VLOOKUP($B91,'Justerad allokering'!$B$2:$AG$462,MATCH(F$2,'Justerad allokering'!$B$2:$AF$2,0),FALSE))</f>
        <v>0</v>
      </c>
      <c r="G91" s="28">
        <f>IF(ISERROR(1/VLOOKUP($B91,'Justerad allokering'!$B$2:$AG$462,MATCH(G$2,'Justerad allokering'!$B$2:$AF$2,0),FALSE)),VLOOKUP($B91,'Allokerad kvv'!$B$2:$AV$468,MATCH(G$2,'Allokerad kvv'!$B$2:$AV$2,0),FALSE),VLOOKUP($B91,'Justerad allokering'!$B$2:$AG$462,MATCH(G$2,'Justerad allokering'!$B$2:$AF$2,0),FALSE))</f>
        <v>0</v>
      </c>
      <c r="H91" s="28">
        <f>IF(ISERROR(1/VLOOKUP($B91,'Justerad allokering'!$B$2:$AG$462,MATCH(H$2,'Justerad allokering'!$B$2:$AF$2,0),FALSE)),VLOOKUP($B91,'Allokerad kvv'!$B$2:$AV$468,MATCH(H$2,'Allokerad kvv'!$B$2:$AV$2,0),FALSE),VLOOKUP($B91,'Justerad allokering'!$B$2:$AG$462,MATCH(H$2,'Justerad allokering'!$B$2:$AF$2,0),FALSE))</f>
        <v>0</v>
      </c>
      <c r="I91" s="28">
        <f>IF(ISERROR(1/VLOOKUP($B91,'Justerad allokering'!$B$2:$AG$462,MATCH(I$2,'Justerad allokering'!$B$2:$AF$2,0),FALSE)),VLOOKUP($B91,'Allokerad kvv'!$B$2:$AV$468,MATCH(I$2,'Allokerad kvv'!$B$2:$AV$2,0),FALSE),VLOOKUP($B91,'Justerad allokering'!$B$2:$AG$462,MATCH(I$2,'Justerad allokering'!$B$2:$AF$2,0),FALSE))</f>
        <v>0</v>
      </c>
      <c r="J91" s="28">
        <f>IF(ISERROR(1/VLOOKUP($B91,'Justerad allokering'!$B$2:$AG$462,MATCH(J$2,'Justerad allokering'!$B$2:$AF$2,0),FALSE)),VLOOKUP($B91,'Allokerad kvv'!$B$2:$AV$468,MATCH(J$2,'Allokerad kvv'!$B$2:$AV$2,0),FALSE),VLOOKUP($B91,'Justerad allokering'!$B$2:$AG$462,MATCH(J$2,'Justerad allokering'!$B$2:$AF$2,0),FALSE))</f>
        <v>0</v>
      </c>
      <c r="K91" s="28">
        <f>IF(ISERROR(1/VLOOKUP($B91,'Justerad allokering'!$B$2:$AG$462,MATCH(K$2,'Justerad allokering'!$B$2:$AF$2,0),FALSE)),VLOOKUP($B91,'Allokerad kvv'!$B$2:$AV$468,MATCH(K$2,'Allokerad kvv'!$B$2:$AV$2,0),FALSE),VLOOKUP($B91,'Justerad allokering'!$B$2:$AG$462,MATCH(K$2,'Justerad allokering'!$B$2:$AF$2,0),FALSE))</f>
        <v>0</v>
      </c>
      <c r="L91" s="28">
        <f>IF(ISERROR(1/VLOOKUP($B91,'Justerad allokering'!$B$2:$AG$462,MATCH(L$2,'Justerad allokering'!$B$2:$AF$2,0),FALSE)),VLOOKUP($B91,'Allokerad kvv'!$B$2:$AV$468,MATCH(L$2,'Allokerad kvv'!$B$2:$AV$2,0),FALSE),VLOOKUP($B91,'Justerad allokering'!$B$2:$AG$462,MATCH(L$2,'Justerad allokering'!$B$2:$AF$2,0),FALSE))</f>
        <v>0</v>
      </c>
      <c r="M91" s="28">
        <f>IF(ISERROR(1/VLOOKUP($B91,'Justerad allokering'!$B$2:$AG$462,MATCH(M$2,'Justerad allokering'!$B$2:$AF$2,0),FALSE)),VLOOKUP($B91,'Allokerad kvv'!$B$2:$AV$468,MATCH(M$2,'Allokerad kvv'!$B$2:$AV$2,0),FALSE),VLOOKUP($B91,'Justerad allokering'!$B$2:$AG$462,MATCH(M$2,'Justerad allokering'!$B$2:$AF$2,0),FALSE))</f>
        <v>0</v>
      </c>
      <c r="N91" s="28">
        <f>IF(ISERROR(1/VLOOKUP($B91,'Justerad allokering'!$B$2:$AG$462,MATCH(N$2,'Justerad allokering'!$B$2:$AF$2,0),FALSE)),VLOOKUP($B91,'Allokerad kvv'!$B$2:$AV$468,MATCH(N$2,'Allokerad kvv'!$B$2:$AV$2,0),FALSE),VLOOKUP($B91,'Justerad allokering'!$B$2:$AG$462,MATCH(N$2,'Justerad allokering'!$B$2:$AF$2,0),FALSE))</f>
        <v>0</v>
      </c>
      <c r="O91" s="28">
        <f>IF(ISERROR(1/VLOOKUP($B91,'Justerad allokering'!$B$2:$AG$462,MATCH(O$2,'Justerad allokering'!$B$2:$AF$2,0),FALSE)),VLOOKUP($B91,'Allokerad kvv'!$B$2:$AV$468,MATCH(O$2,'Allokerad kvv'!$B$2:$AV$2,0),FALSE),VLOOKUP($B91,'Justerad allokering'!$B$2:$AG$462,MATCH(O$2,'Justerad allokering'!$B$2:$AF$2,0),FALSE))</f>
        <v>0</v>
      </c>
      <c r="P91" s="28">
        <f>IF(ISERROR(1/VLOOKUP($B91,'Justerad allokering'!$B$2:$AG$462,MATCH(P$2,'Justerad allokering'!$B$2:$AF$2,0),FALSE)),VLOOKUP($B91,'Allokerad kvv'!$B$2:$AV$468,MATCH(P$2,'Allokerad kvv'!$B$2:$AV$2,0),FALSE),VLOOKUP($B91,'Justerad allokering'!$B$2:$AG$462,MATCH(P$2,'Justerad allokering'!$B$2:$AF$2,0),FALSE))</f>
        <v>0</v>
      </c>
      <c r="Q91" s="28">
        <f>IF(ISERROR(1/VLOOKUP($B91,'Justerad allokering'!$B$2:$AG$462,MATCH(Q$2,'Justerad allokering'!$B$2:$AF$2,0),FALSE)),VLOOKUP($B91,'Allokerad kvv'!$B$2:$AV$468,MATCH(Q$2,'Allokerad kvv'!$B$2:$AV$2,0),FALSE),VLOOKUP($B91,'Justerad allokering'!$B$2:$AG$462,MATCH(Q$2,'Justerad allokering'!$B$2:$AF$2,0),FALSE))</f>
        <v>0</v>
      </c>
      <c r="R91" s="28">
        <f>IF(ISERROR(1/VLOOKUP($B91,'Justerad allokering'!$B$2:$AG$462,MATCH(R$2,'Justerad allokering'!$B$2:$AF$2,0),FALSE)),VLOOKUP($B91,'Allokerad kvv'!$B$2:$AV$468,MATCH(R$2,'Allokerad kvv'!$B$2:$AV$2,0),FALSE),VLOOKUP($B91,'Justerad allokering'!$B$2:$AG$462,MATCH(R$2,'Justerad allokering'!$B$2:$AF$2,0),FALSE))</f>
        <v>0</v>
      </c>
      <c r="S91" s="28">
        <f>IF(ISERROR(1/VLOOKUP($B91,'Justerad allokering'!$B$2:$AG$462,MATCH(S$2,'Justerad allokering'!$B$2:$AF$2,0),FALSE)),VLOOKUP($B91,'Allokerad kvv'!$B$2:$AV$468,MATCH(S$2,'Allokerad kvv'!$B$2:$AV$2,0),FALSE),VLOOKUP($B91,'Justerad allokering'!$B$2:$AG$462,MATCH(S$2,'Justerad allokering'!$B$2:$AF$2,0),FALSE))</f>
        <v>0</v>
      </c>
      <c r="T91" s="28">
        <f>IF(ISERROR(1/VLOOKUP($B91,'Justerad allokering'!$B$2:$AG$462,MATCH(T$2,'Justerad allokering'!$B$2:$AF$2,0),FALSE)),VLOOKUP($B91,'Allokerad kvv'!$B$2:$AV$468,MATCH(T$2,'Allokerad kvv'!$B$2:$AV$2,0),FALSE),VLOOKUP($B91,'Justerad allokering'!$B$2:$AG$462,MATCH(T$2,'Justerad allokering'!$B$2:$AF$2,0),FALSE))</f>
        <v>0</v>
      </c>
      <c r="U91" s="28">
        <f>IF(ISERROR(1/VLOOKUP($B91,'Justerad allokering'!$B$2:$AG$462,MATCH(U$2,'Justerad allokering'!$B$2:$AF$2,0),FALSE)),VLOOKUP($B91,'Allokerad kvv'!$B$2:$AV$468,MATCH(U$2,'Allokerad kvv'!$B$2:$AV$2,0),FALSE),VLOOKUP($B91,'Justerad allokering'!$B$2:$AG$462,MATCH(U$2,'Justerad allokering'!$B$2:$AF$2,0),FALSE))</f>
        <v>0</v>
      </c>
      <c r="V91" s="28">
        <f>IF(ISERROR(1/VLOOKUP($B91,'Justerad allokering'!$B$2:$AG$462,MATCH(V$2,'Justerad allokering'!$B$2:$AF$2,0),FALSE)),VLOOKUP($B91,'Allokerad kvv'!$B$2:$AV$468,MATCH(V$2,'Allokerad kvv'!$B$2:$AV$2,0),FALSE),VLOOKUP($B91,'Justerad allokering'!$B$2:$AG$462,MATCH(V$2,'Justerad allokering'!$B$2:$AF$2,0),FALSE))</f>
        <v>0</v>
      </c>
      <c r="W91" s="28">
        <f>IF(ISERROR(1/VLOOKUP($B91,'Justerad allokering'!$B$2:$AG$462,MATCH(W$2,'Justerad allokering'!$B$2:$AF$2,0),FALSE)),VLOOKUP($B91,'Allokerad kvv'!$B$2:$AV$468,MATCH(W$2,'Allokerad kvv'!$B$2:$AV$2,0),FALSE),VLOOKUP($B91,'Justerad allokering'!$B$2:$AG$462,MATCH(W$2,'Justerad allokering'!$B$2:$AF$2,0),FALSE))</f>
        <v>0</v>
      </c>
      <c r="X91" s="28">
        <f>IF(ISERROR(1/VLOOKUP($B91,'Justerad allokering'!$B$2:$AG$462,MATCH(X$2,'Justerad allokering'!$B$2:$AF$2,0),FALSE)),VLOOKUP($B91,'Allokerad kvv'!$B$2:$AV$468,MATCH(X$2,'Allokerad kvv'!$B$2:$AV$2,0),FALSE),VLOOKUP($B91,'Justerad allokering'!$B$2:$AG$462,MATCH(X$2,'Justerad allokering'!$B$2:$AF$2,0),FALSE))</f>
        <v>0</v>
      </c>
      <c r="Y91" s="28">
        <f>IF(ISERROR(1/VLOOKUP($B91,'Justerad allokering'!$B$2:$AG$462,MATCH(Y$2,'Justerad allokering'!$B$2:$AF$2,0),FALSE)),VLOOKUP($B91,'Allokerad kvv'!$B$2:$AV$468,MATCH(Y$2,'Allokerad kvv'!$B$2:$AV$2,0),FALSE),VLOOKUP($B91,'Justerad allokering'!$B$2:$AG$462,MATCH(Y$2,'Justerad allokering'!$B$2:$AF$2,0),FALSE))</f>
        <v>0</v>
      </c>
      <c r="Z91" s="28">
        <f>IF(ISERROR(1/VLOOKUP($B91,'Justerad allokering'!$B$2:$AG$462,MATCH(Z$2,'Justerad allokering'!$B$2:$AF$2,0),FALSE)),VLOOKUP($B91,'Allokerad kvv'!$B$2:$AV$468,MATCH(Z$2,'Allokerad kvv'!$B$2:$AV$2,0),FALSE),VLOOKUP($B91,'Justerad allokering'!$B$2:$AG$462,MATCH(Z$2,'Justerad allokering'!$B$2:$AF$2,0),FALSE))</f>
        <v>0</v>
      </c>
      <c r="AA91" s="28"/>
      <c r="AB91" s="28"/>
      <c r="AE91">
        <f t="shared" si="3"/>
        <v>0</v>
      </c>
      <c r="AG91">
        <f t="shared" si="4"/>
        <v>0</v>
      </c>
      <c r="AH91">
        <f t="shared" si="5"/>
        <v>0</v>
      </c>
      <c r="AI91" s="55" t="str">
        <f>IF(AH91=0,"",AH91/VLOOKUP(B91,Kraftvärmeprod!$B$1:$BC$480,MATCH("Summa tillförd energi exklusive rökgaskondensering",Kraftvärmeprod!$B$1:$BC$1,0),FALSE))</f>
        <v/>
      </c>
    </row>
    <row r="92" spans="1:35" x14ac:dyDescent="0.35">
      <c r="A92" s="28" t="s">
        <v>80</v>
      </c>
      <c r="B92" s="28" t="s">
        <v>119</v>
      </c>
      <c r="C92" s="28">
        <f>IF(ISERROR(1/VLOOKUP($B92,'Justerad allokering'!$B$2:$AG$462,MATCH(C$2,'Justerad allokering'!$B$2:$AF$2,0),FALSE)),VLOOKUP($B92,'Allokerad kvv'!$B$2:$AV$468,MATCH(C$2,'Allokerad kvv'!$B$2:$AV$2,0),FALSE),VLOOKUP($B92,'Justerad allokering'!$B$2:$AG$462,MATCH(C$2,'Justerad allokering'!$B$2:$AF$2,0),FALSE))</f>
        <v>0</v>
      </c>
      <c r="D92" s="28">
        <f>IF(ISERROR(1/VLOOKUP($B92,'Justerad allokering'!$B$2:$AG$462,MATCH(D$2,'Justerad allokering'!$B$2:$AF$2,0),FALSE)),VLOOKUP($B92,'Allokerad kvv'!$B$2:$AV$468,MATCH(D$2,'Allokerad kvv'!$B$2:$AV$2,0),FALSE),VLOOKUP($B92,'Justerad allokering'!$B$2:$AG$462,MATCH(D$2,'Justerad allokering'!$B$2:$AF$2,0),FALSE))</f>
        <v>0</v>
      </c>
      <c r="E92" s="28">
        <f>IF(ISERROR(1/VLOOKUP($B92,'Justerad allokering'!$B$2:$AG$462,MATCH(E$2,'Justerad allokering'!$B$2:$AF$2,0),FALSE)),VLOOKUP($B92,'Allokerad kvv'!$B$2:$AV$468,MATCH(E$2,'Allokerad kvv'!$B$2:$AV$2,0),FALSE),VLOOKUP($B92,'Justerad allokering'!$B$2:$AG$462,MATCH(E$2,'Justerad allokering'!$B$2:$AF$2,0),FALSE))</f>
        <v>0</v>
      </c>
      <c r="F92" s="28">
        <f>IF(ISERROR(1/VLOOKUP($B92,'Justerad allokering'!$B$2:$AG$462,MATCH(F$2,'Justerad allokering'!$B$2:$AF$2,0),FALSE)),VLOOKUP($B92,'Allokerad kvv'!$B$2:$AV$468,MATCH(F$2,'Allokerad kvv'!$B$2:$AV$2,0),FALSE),VLOOKUP($B92,'Justerad allokering'!$B$2:$AG$462,MATCH(F$2,'Justerad allokering'!$B$2:$AF$2,0),FALSE))</f>
        <v>0</v>
      </c>
      <c r="G92" s="28">
        <f>IF(ISERROR(1/VLOOKUP($B92,'Justerad allokering'!$B$2:$AG$462,MATCH(G$2,'Justerad allokering'!$B$2:$AF$2,0),FALSE)),VLOOKUP($B92,'Allokerad kvv'!$B$2:$AV$468,MATCH(G$2,'Allokerad kvv'!$B$2:$AV$2,0),FALSE),VLOOKUP($B92,'Justerad allokering'!$B$2:$AG$462,MATCH(G$2,'Justerad allokering'!$B$2:$AF$2,0),FALSE))</f>
        <v>0</v>
      </c>
      <c r="H92" s="28">
        <f>IF(ISERROR(1/VLOOKUP($B92,'Justerad allokering'!$B$2:$AG$462,MATCH(H$2,'Justerad allokering'!$B$2:$AF$2,0),FALSE)),VLOOKUP($B92,'Allokerad kvv'!$B$2:$AV$468,MATCH(H$2,'Allokerad kvv'!$B$2:$AV$2,0),FALSE),VLOOKUP($B92,'Justerad allokering'!$B$2:$AG$462,MATCH(H$2,'Justerad allokering'!$B$2:$AF$2,0),FALSE))</f>
        <v>0</v>
      </c>
      <c r="I92" s="28">
        <f>IF(ISERROR(1/VLOOKUP($B92,'Justerad allokering'!$B$2:$AG$462,MATCH(I$2,'Justerad allokering'!$B$2:$AF$2,0),FALSE)),VLOOKUP($B92,'Allokerad kvv'!$B$2:$AV$468,MATCH(I$2,'Allokerad kvv'!$B$2:$AV$2,0),FALSE),VLOOKUP($B92,'Justerad allokering'!$B$2:$AG$462,MATCH(I$2,'Justerad allokering'!$B$2:$AF$2,0),FALSE))</f>
        <v>0</v>
      </c>
      <c r="J92" s="28">
        <f>IF(ISERROR(1/VLOOKUP($B92,'Justerad allokering'!$B$2:$AG$462,MATCH(J$2,'Justerad allokering'!$B$2:$AF$2,0),FALSE)),VLOOKUP($B92,'Allokerad kvv'!$B$2:$AV$468,MATCH(J$2,'Allokerad kvv'!$B$2:$AV$2,0),FALSE),VLOOKUP($B92,'Justerad allokering'!$B$2:$AG$462,MATCH(J$2,'Justerad allokering'!$B$2:$AF$2,0),FALSE))</f>
        <v>0</v>
      </c>
      <c r="K92" s="28">
        <f>IF(ISERROR(1/VLOOKUP($B92,'Justerad allokering'!$B$2:$AG$462,MATCH(K$2,'Justerad allokering'!$B$2:$AF$2,0),FALSE)),VLOOKUP($B92,'Allokerad kvv'!$B$2:$AV$468,MATCH(K$2,'Allokerad kvv'!$B$2:$AV$2,0),FALSE),VLOOKUP($B92,'Justerad allokering'!$B$2:$AG$462,MATCH(K$2,'Justerad allokering'!$B$2:$AF$2,0),FALSE))</f>
        <v>0</v>
      </c>
      <c r="L92" s="28">
        <f>IF(ISERROR(1/VLOOKUP($B92,'Justerad allokering'!$B$2:$AG$462,MATCH(L$2,'Justerad allokering'!$B$2:$AF$2,0),FALSE)),VLOOKUP($B92,'Allokerad kvv'!$B$2:$AV$468,MATCH(L$2,'Allokerad kvv'!$B$2:$AV$2,0),FALSE),VLOOKUP($B92,'Justerad allokering'!$B$2:$AG$462,MATCH(L$2,'Justerad allokering'!$B$2:$AF$2,0),FALSE))</f>
        <v>0</v>
      </c>
      <c r="M92" s="28">
        <f>IF(ISERROR(1/VLOOKUP($B92,'Justerad allokering'!$B$2:$AG$462,MATCH(M$2,'Justerad allokering'!$B$2:$AF$2,0),FALSE)),VLOOKUP($B92,'Allokerad kvv'!$B$2:$AV$468,MATCH(M$2,'Allokerad kvv'!$B$2:$AV$2,0),FALSE),VLOOKUP($B92,'Justerad allokering'!$B$2:$AG$462,MATCH(M$2,'Justerad allokering'!$B$2:$AF$2,0),FALSE))</f>
        <v>0</v>
      </c>
      <c r="N92" s="28">
        <f>IF(ISERROR(1/VLOOKUP($B92,'Justerad allokering'!$B$2:$AG$462,MATCH(N$2,'Justerad allokering'!$B$2:$AF$2,0),FALSE)),VLOOKUP($B92,'Allokerad kvv'!$B$2:$AV$468,MATCH(N$2,'Allokerad kvv'!$B$2:$AV$2,0),FALSE),VLOOKUP($B92,'Justerad allokering'!$B$2:$AG$462,MATCH(N$2,'Justerad allokering'!$B$2:$AF$2,0),FALSE))</f>
        <v>0</v>
      </c>
      <c r="O92" s="28">
        <f>IF(ISERROR(1/VLOOKUP($B92,'Justerad allokering'!$B$2:$AG$462,MATCH(O$2,'Justerad allokering'!$B$2:$AF$2,0),FALSE)),VLOOKUP($B92,'Allokerad kvv'!$B$2:$AV$468,MATCH(O$2,'Allokerad kvv'!$B$2:$AV$2,0),FALSE),VLOOKUP($B92,'Justerad allokering'!$B$2:$AG$462,MATCH(O$2,'Justerad allokering'!$B$2:$AF$2,0),FALSE))</f>
        <v>0</v>
      </c>
      <c r="P92" s="28">
        <f>IF(ISERROR(1/VLOOKUP($B92,'Justerad allokering'!$B$2:$AG$462,MATCH(P$2,'Justerad allokering'!$B$2:$AF$2,0),FALSE)),VLOOKUP($B92,'Allokerad kvv'!$B$2:$AV$468,MATCH(P$2,'Allokerad kvv'!$B$2:$AV$2,0),FALSE),VLOOKUP($B92,'Justerad allokering'!$B$2:$AG$462,MATCH(P$2,'Justerad allokering'!$B$2:$AF$2,0),FALSE))</f>
        <v>0</v>
      </c>
      <c r="Q92" s="28">
        <f>IF(ISERROR(1/VLOOKUP($B92,'Justerad allokering'!$B$2:$AG$462,MATCH(Q$2,'Justerad allokering'!$B$2:$AF$2,0),FALSE)),VLOOKUP($B92,'Allokerad kvv'!$B$2:$AV$468,MATCH(Q$2,'Allokerad kvv'!$B$2:$AV$2,0),FALSE),VLOOKUP($B92,'Justerad allokering'!$B$2:$AG$462,MATCH(Q$2,'Justerad allokering'!$B$2:$AF$2,0),FALSE))</f>
        <v>0</v>
      </c>
      <c r="R92" s="28">
        <f>IF(ISERROR(1/VLOOKUP($B92,'Justerad allokering'!$B$2:$AG$462,MATCH(R$2,'Justerad allokering'!$B$2:$AF$2,0),FALSE)),VLOOKUP($B92,'Allokerad kvv'!$B$2:$AV$468,MATCH(R$2,'Allokerad kvv'!$B$2:$AV$2,0),FALSE),VLOOKUP($B92,'Justerad allokering'!$B$2:$AG$462,MATCH(R$2,'Justerad allokering'!$B$2:$AF$2,0),FALSE))</f>
        <v>0</v>
      </c>
      <c r="S92" s="28">
        <f>IF(ISERROR(1/VLOOKUP($B92,'Justerad allokering'!$B$2:$AG$462,MATCH(S$2,'Justerad allokering'!$B$2:$AF$2,0),FALSE)),VLOOKUP($B92,'Allokerad kvv'!$B$2:$AV$468,MATCH(S$2,'Allokerad kvv'!$B$2:$AV$2,0),FALSE),VLOOKUP($B92,'Justerad allokering'!$B$2:$AG$462,MATCH(S$2,'Justerad allokering'!$B$2:$AF$2,0),FALSE))</f>
        <v>0</v>
      </c>
      <c r="T92" s="28">
        <f>IF(ISERROR(1/VLOOKUP($B92,'Justerad allokering'!$B$2:$AG$462,MATCH(T$2,'Justerad allokering'!$B$2:$AF$2,0),FALSE)),VLOOKUP($B92,'Allokerad kvv'!$B$2:$AV$468,MATCH(T$2,'Allokerad kvv'!$B$2:$AV$2,0),FALSE),VLOOKUP($B92,'Justerad allokering'!$B$2:$AG$462,MATCH(T$2,'Justerad allokering'!$B$2:$AF$2,0),FALSE))</f>
        <v>0</v>
      </c>
      <c r="U92" s="28">
        <f>IF(ISERROR(1/VLOOKUP($B92,'Justerad allokering'!$B$2:$AG$462,MATCH(U$2,'Justerad allokering'!$B$2:$AF$2,0),FALSE)),VLOOKUP($B92,'Allokerad kvv'!$B$2:$AV$468,MATCH(U$2,'Allokerad kvv'!$B$2:$AV$2,0),FALSE),VLOOKUP($B92,'Justerad allokering'!$B$2:$AG$462,MATCH(U$2,'Justerad allokering'!$B$2:$AF$2,0),FALSE))</f>
        <v>0</v>
      </c>
      <c r="V92" s="28">
        <f>IF(ISERROR(1/VLOOKUP($B92,'Justerad allokering'!$B$2:$AG$462,MATCH(V$2,'Justerad allokering'!$B$2:$AF$2,0),FALSE)),VLOOKUP($B92,'Allokerad kvv'!$B$2:$AV$468,MATCH(V$2,'Allokerad kvv'!$B$2:$AV$2,0),FALSE),VLOOKUP($B92,'Justerad allokering'!$B$2:$AG$462,MATCH(V$2,'Justerad allokering'!$B$2:$AF$2,0),FALSE))</f>
        <v>0</v>
      </c>
      <c r="W92" s="28">
        <f>IF(ISERROR(1/VLOOKUP($B92,'Justerad allokering'!$B$2:$AG$462,MATCH(W$2,'Justerad allokering'!$B$2:$AF$2,0),FALSE)),VLOOKUP($B92,'Allokerad kvv'!$B$2:$AV$468,MATCH(W$2,'Allokerad kvv'!$B$2:$AV$2,0),FALSE),VLOOKUP($B92,'Justerad allokering'!$B$2:$AG$462,MATCH(W$2,'Justerad allokering'!$B$2:$AF$2,0),FALSE))</f>
        <v>0</v>
      </c>
      <c r="X92" s="28">
        <f>IF(ISERROR(1/VLOOKUP($B92,'Justerad allokering'!$B$2:$AG$462,MATCH(X$2,'Justerad allokering'!$B$2:$AF$2,0),FALSE)),VLOOKUP($B92,'Allokerad kvv'!$B$2:$AV$468,MATCH(X$2,'Allokerad kvv'!$B$2:$AV$2,0),FALSE),VLOOKUP($B92,'Justerad allokering'!$B$2:$AG$462,MATCH(X$2,'Justerad allokering'!$B$2:$AF$2,0),FALSE))</f>
        <v>0</v>
      </c>
      <c r="Y92" s="28">
        <f>IF(ISERROR(1/VLOOKUP($B92,'Justerad allokering'!$B$2:$AG$462,MATCH(Y$2,'Justerad allokering'!$B$2:$AF$2,0),FALSE)),VLOOKUP($B92,'Allokerad kvv'!$B$2:$AV$468,MATCH(Y$2,'Allokerad kvv'!$B$2:$AV$2,0),FALSE),VLOOKUP($B92,'Justerad allokering'!$B$2:$AG$462,MATCH(Y$2,'Justerad allokering'!$B$2:$AF$2,0),FALSE))</f>
        <v>0</v>
      </c>
      <c r="Z92" s="28">
        <f>IF(ISERROR(1/VLOOKUP($B92,'Justerad allokering'!$B$2:$AG$462,MATCH(Z$2,'Justerad allokering'!$B$2:$AF$2,0),FALSE)),VLOOKUP($B92,'Allokerad kvv'!$B$2:$AV$468,MATCH(Z$2,'Allokerad kvv'!$B$2:$AV$2,0),FALSE),VLOOKUP($B92,'Justerad allokering'!$B$2:$AG$462,MATCH(Z$2,'Justerad allokering'!$B$2:$AF$2,0),FALSE))</f>
        <v>0</v>
      </c>
      <c r="AA92" s="28"/>
      <c r="AB92" s="28"/>
      <c r="AE92">
        <f t="shared" si="3"/>
        <v>0</v>
      </c>
      <c r="AG92">
        <f t="shared" si="4"/>
        <v>0</v>
      </c>
      <c r="AH92">
        <f t="shared" si="5"/>
        <v>0</v>
      </c>
      <c r="AI92" s="55" t="str">
        <f>IF(AH92=0,"",AH92/VLOOKUP(B92,Kraftvärmeprod!$B$1:$BC$480,MATCH("Summa tillförd energi exklusive rökgaskondensering",Kraftvärmeprod!$B$1:$BC$1,0),FALSE))</f>
        <v/>
      </c>
    </row>
    <row r="93" spans="1:35" x14ac:dyDescent="0.35">
      <c r="A93" s="28" t="s">
        <v>80</v>
      </c>
      <c r="B93" s="28" t="s">
        <v>120</v>
      </c>
      <c r="C93" s="28">
        <f>IF(ISERROR(1/VLOOKUP($B93,'Justerad allokering'!$B$2:$AG$462,MATCH(C$2,'Justerad allokering'!$B$2:$AF$2,0),FALSE)),VLOOKUP($B93,'Allokerad kvv'!$B$2:$AV$468,MATCH(C$2,'Allokerad kvv'!$B$2:$AV$2,0),FALSE),VLOOKUP($B93,'Justerad allokering'!$B$2:$AG$462,MATCH(C$2,'Justerad allokering'!$B$2:$AF$2,0),FALSE))</f>
        <v>0</v>
      </c>
      <c r="D93" s="28">
        <f>IF(ISERROR(1/VLOOKUP($B93,'Justerad allokering'!$B$2:$AG$462,MATCH(D$2,'Justerad allokering'!$B$2:$AF$2,0),FALSE)),VLOOKUP($B93,'Allokerad kvv'!$B$2:$AV$468,MATCH(D$2,'Allokerad kvv'!$B$2:$AV$2,0),FALSE),VLOOKUP($B93,'Justerad allokering'!$B$2:$AG$462,MATCH(D$2,'Justerad allokering'!$B$2:$AF$2,0),FALSE))</f>
        <v>0</v>
      </c>
      <c r="E93" s="28">
        <f>IF(ISERROR(1/VLOOKUP($B93,'Justerad allokering'!$B$2:$AG$462,MATCH(E$2,'Justerad allokering'!$B$2:$AF$2,0),FALSE)),VLOOKUP($B93,'Allokerad kvv'!$B$2:$AV$468,MATCH(E$2,'Allokerad kvv'!$B$2:$AV$2,0),FALSE),VLOOKUP($B93,'Justerad allokering'!$B$2:$AG$462,MATCH(E$2,'Justerad allokering'!$B$2:$AF$2,0),FALSE))</f>
        <v>0</v>
      </c>
      <c r="F93" s="28">
        <f>IF(ISERROR(1/VLOOKUP($B93,'Justerad allokering'!$B$2:$AG$462,MATCH(F$2,'Justerad allokering'!$B$2:$AF$2,0),FALSE)),VLOOKUP($B93,'Allokerad kvv'!$B$2:$AV$468,MATCH(F$2,'Allokerad kvv'!$B$2:$AV$2,0),FALSE),VLOOKUP($B93,'Justerad allokering'!$B$2:$AG$462,MATCH(F$2,'Justerad allokering'!$B$2:$AF$2,0),FALSE))</f>
        <v>0</v>
      </c>
      <c r="G93" s="28">
        <f>IF(ISERROR(1/VLOOKUP($B93,'Justerad allokering'!$B$2:$AG$462,MATCH(G$2,'Justerad allokering'!$B$2:$AF$2,0),FALSE)),VLOOKUP($B93,'Allokerad kvv'!$B$2:$AV$468,MATCH(G$2,'Allokerad kvv'!$B$2:$AV$2,0),FALSE),VLOOKUP($B93,'Justerad allokering'!$B$2:$AG$462,MATCH(G$2,'Justerad allokering'!$B$2:$AF$2,0),FALSE))</f>
        <v>0</v>
      </c>
      <c r="H93" s="28">
        <f>IF(ISERROR(1/VLOOKUP($B93,'Justerad allokering'!$B$2:$AG$462,MATCH(H$2,'Justerad allokering'!$B$2:$AF$2,0),FALSE)),VLOOKUP($B93,'Allokerad kvv'!$B$2:$AV$468,MATCH(H$2,'Allokerad kvv'!$B$2:$AV$2,0),FALSE),VLOOKUP($B93,'Justerad allokering'!$B$2:$AG$462,MATCH(H$2,'Justerad allokering'!$B$2:$AF$2,0),FALSE))</f>
        <v>0</v>
      </c>
      <c r="I93" s="28">
        <f>IF(ISERROR(1/VLOOKUP($B93,'Justerad allokering'!$B$2:$AG$462,MATCH(I$2,'Justerad allokering'!$B$2:$AF$2,0),FALSE)),VLOOKUP($B93,'Allokerad kvv'!$B$2:$AV$468,MATCH(I$2,'Allokerad kvv'!$B$2:$AV$2,0),FALSE),VLOOKUP($B93,'Justerad allokering'!$B$2:$AG$462,MATCH(I$2,'Justerad allokering'!$B$2:$AF$2,0),FALSE))</f>
        <v>0</v>
      </c>
      <c r="J93" s="28">
        <f>IF(ISERROR(1/VLOOKUP($B93,'Justerad allokering'!$B$2:$AG$462,MATCH(J$2,'Justerad allokering'!$B$2:$AF$2,0),FALSE)),VLOOKUP($B93,'Allokerad kvv'!$B$2:$AV$468,MATCH(J$2,'Allokerad kvv'!$B$2:$AV$2,0),FALSE),VLOOKUP($B93,'Justerad allokering'!$B$2:$AG$462,MATCH(J$2,'Justerad allokering'!$B$2:$AF$2,0),FALSE))</f>
        <v>0</v>
      </c>
      <c r="K93" s="28">
        <f>IF(ISERROR(1/VLOOKUP($B93,'Justerad allokering'!$B$2:$AG$462,MATCH(K$2,'Justerad allokering'!$B$2:$AF$2,0),FALSE)),VLOOKUP($B93,'Allokerad kvv'!$B$2:$AV$468,MATCH(K$2,'Allokerad kvv'!$B$2:$AV$2,0),FALSE),VLOOKUP($B93,'Justerad allokering'!$B$2:$AG$462,MATCH(K$2,'Justerad allokering'!$B$2:$AF$2,0),FALSE))</f>
        <v>0</v>
      </c>
      <c r="L93" s="28">
        <f>IF(ISERROR(1/VLOOKUP($B93,'Justerad allokering'!$B$2:$AG$462,MATCH(L$2,'Justerad allokering'!$B$2:$AF$2,0),FALSE)),VLOOKUP($B93,'Allokerad kvv'!$B$2:$AV$468,MATCH(L$2,'Allokerad kvv'!$B$2:$AV$2,0),FALSE),VLOOKUP($B93,'Justerad allokering'!$B$2:$AG$462,MATCH(L$2,'Justerad allokering'!$B$2:$AF$2,0),FALSE))</f>
        <v>0</v>
      </c>
      <c r="M93" s="28">
        <f>IF(ISERROR(1/VLOOKUP($B93,'Justerad allokering'!$B$2:$AG$462,MATCH(M$2,'Justerad allokering'!$B$2:$AF$2,0),FALSE)),VLOOKUP($B93,'Allokerad kvv'!$B$2:$AV$468,MATCH(M$2,'Allokerad kvv'!$B$2:$AV$2,0),FALSE),VLOOKUP($B93,'Justerad allokering'!$B$2:$AG$462,MATCH(M$2,'Justerad allokering'!$B$2:$AF$2,0),FALSE))</f>
        <v>0</v>
      </c>
      <c r="N93" s="28">
        <f>IF(ISERROR(1/VLOOKUP($B93,'Justerad allokering'!$B$2:$AG$462,MATCH(N$2,'Justerad allokering'!$B$2:$AF$2,0),FALSE)),VLOOKUP($B93,'Allokerad kvv'!$B$2:$AV$468,MATCH(N$2,'Allokerad kvv'!$B$2:$AV$2,0),FALSE),VLOOKUP($B93,'Justerad allokering'!$B$2:$AG$462,MATCH(N$2,'Justerad allokering'!$B$2:$AF$2,0),FALSE))</f>
        <v>0</v>
      </c>
      <c r="O93" s="28">
        <f>IF(ISERROR(1/VLOOKUP($B93,'Justerad allokering'!$B$2:$AG$462,MATCH(O$2,'Justerad allokering'!$B$2:$AF$2,0),FALSE)),VLOOKUP($B93,'Allokerad kvv'!$B$2:$AV$468,MATCH(O$2,'Allokerad kvv'!$B$2:$AV$2,0),FALSE),VLOOKUP($B93,'Justerad allokering'!$B$2:$AG$462,MATCH(O$2,'Justerad allokering'!$B$2:$AF$2,0),FALSE))</f>
        <v>0</v>
      </c>
      <c r="P93" s="28">
        <f>IF(ISERROR(1/VLOOKUP($B93,'Justerad allokering'!$B$2:$AG$462,MATCH(P$2,'Justerad allokering'!$B$2:$AF$2,0),FALSE)),VLOOKUP($B93,'Allokerad kvv'!$B$2:$AV$468,MATCH(P$2,'Allokerad kvv'!$B$2:$AV$2,0),FALSE),VLOOKUP($B93,'Justerad allokering'!$B$2:$AG$462,MATCH(P$2,'Justerad allokering'!$B$2:$AF$2,0),FALSE))</f>
        <v>0</v>
      </c>
      <c r="Q93" s="28">
        <f>IF(ISERROR(1/VLOOKUP($B93,'Justerad allokering'!$B$2:$AG$462,MATCH(Q$2,'Justerad allokering'!$B$2:$AF$2,0),FALSE)),VLOOKUP($B93,'Allokerad kvv'!$B$2:$AV$468,MATCH(Q$2,'Allokerad kvv'!$B$2:$AV$2,0),FALSE),VLOOKUP($B93,'Justerad allokering'!$B$2:$AG$462,MATCH(Q$2,'Justerad allokering'!$B$2:$AF$2,0),FALSE))</f>
        <v>0</v>
      </c>
      <c r="R93" s="28">
        <f>IF(ISERROR(1/VLOOKUP($B93,'Justerad allokering'!$B$2:$AG$462,MATCH(R$2,'Justerad allokering'!$B$2:$AF$2,0),FALSE)),VLOOKUP($B93,'Allokerad kvv'!$B$2:$AV$468,MATCH(R$2,'Allokerad kvv'!$B$2:$AV$2,0),FALSE),VLOOKUP($B93,'Justerad allokering'!$B$2:$AG$462,MATCH(R$2,'Justerad allokering'!$B$2:$AF$2,0),FALSE))</f>
        <v>0</v>
      </c>
      <c r="S93" s="28">
        <f>IF(ISERROR(1/VLOOKUP($B93,'Justerad allokering'!$B$2:$AG$462,MATCH(S$2,'Justerad allokering'!$B$2:$AF$2,0),FALSE)),VLOOKUP($B93,'Allokerad kvv'!$B$2:$AV$468,MATCH(S$2,'Allokerad kvv'!$B$2:$AV$2,0),FALSE),VLOOKUP($B93,'Justerad allokering'!$B$2:$AG$462,MATCH(S$2,'Justerad allokering'!$B$2:$AF$2,0),FALSE))</f>
        <v>0</v>
      </c>
      <c r="T93" s="28">
        <f>IF(ISERROR(1/VLOOKUP($B93,'Justerad allokering'!$B$2:$AG$462,MATCH(T$2,'Justerad allokering'!$B$2:$AF$2,0),FALSE)),VLOOKUP($B93,'Allokerad kvv'!$B$2:$AV$468,MATCH(T$2,'Allokerad kvv'!$B$2:$AV$2,0),FALSE),VLOOKUP($B93,'Justerad allokering'!$B$2:$AG$462,MATCH(T$2,'Justerad allokering'!$B$2:$AF$2,0),FALSE))</f>
        <v>0</v>
      </c>
      <c r="U93" s="28">
        <f>IF(ISERROR(1/VLOOKUP($B93,'Justerad allokering'!$B$2:$AG$462,MATCH(U$2,'Justerad allokering'!$B$2:$AF$2,0),FALSE)),VLOOKUP($B93,'Allokerad kvv'!$B$2:$AV$468,MATCH(U$2,'Allokerad kvv'!$B$2:$AV$2,0),FALSE),VLOOKUP($B93,'Justerad allokering'!$B$2:$AG$462,MATCH(U$2,'Justerad allokering'!$B$2:$AF$2,0),FALSE))</f>
        <v>0</v>
      </c>
      <c r="V93" s="28">
        <f>IF(ISERROR(1/VLOOKUP($B93,'Justerad allokering'!$B$2:$AG$462,MATCH(V$2,'Justerad allokering'!$B$2:$AF$2,0),FALSE)),VLOOKUP($B93,'Allokerad kvv'!$B$2:$AV$468,MATCH(V$2,'Allokerad kvv'!$B$2:$AV$2,0),FALSE),VLOOKUP($B93,'Justerad allokering'!$B$2:$AG$462,MATCH(V$2,'Justerad allokering'!$B$2:$AF$2,0),FALSE))</f>
        <v>0</v>
      </c>
      <c r="W93" s="28">
        <f>IF(ISERROR(1/VLOOKUP($B93,'Justerad allokering'!$B$2:$AG$462,MATCH(W$2,'Justerad allokering'!$B$2:$AF$2,0),FALSE)),VLOOKUP($B93,'Allokerad kvv'!$B$2:$AV$468,MATCH(W$2,'Allokerad kvv'!$B$2:$AV$2,0),FALSE),VLOOKUP($B93,'Justerad allokering'!$B$2:$AG$462,MATCH(W$2,'Justerad allokering'!$B$2:$AF$2,0),FALSE))</f>
        <v>0</v>
      </c>
      <c r="X93" s="28">
        <f>IF(ISERROR(1/VLOOKUP($B93,'Justerad allokering'!$B$2:$AG$462,MATCH(X$2,'Justerad allokering'!$B$2:$AF$2,0),FALSE)),VLOOKUP($B93,'Allokerad kvv'!$B$2:$AV$468,MATCH(X$2,'Allokerad kvv'!$B$2:$AV$2,0),FALSE),VLOOKUP($B93,'Justerad allokering'!$B$2:$AG$462,MATCH(X$2,'Justerad allokering'!$B$2:$AF$2,0),FALSE))</f>
        <v>0</v>
      </c>
      <c r="Y93" s="28">
        <f>IF(ISERROR(1/VLOOKUP($B93,'Justerad allokering'!$B$2:$AG$462,MATCH(Y$2,'Justerad allokering'!$B$2:$AF$2,0),FALSE)),VLOOKUP($B93,'Allokerad kvv'!$B$2:$AV$468,MATCH(Y$2,'Allokerad kvv'!$B$2:$AV$2,0),FALSE),VLOOKUP($B93,'Justerad allokering'!$B$2:$AG$462,MATCH(Y$2,'Justerad allokering'!$B$2:$AF$2,0),FALSE))</f>
        <v>0</v>
      </c>
      <c r="Z93" s="28">
        <f>IF(ISERROR(1/VLOOKUP($B93,'Justerad allokering'!$B$2:$AG$462,MATCH(Z$2,'Justerad allokering'!$B$2:$AF$2,0),FALSE)),VLOOKUP($B93,'Allokerad kvv'!$B$2:$AV$468,MATCH(Z$2,'Allokerad kvv'!$B$2:$AV$2,0),FALSE),VLOOKUP($B93,'Justerad allokering'!$B$2:$AG$462,MATCH(Z$2,'Justerad allokering'!$B$2:$AF$2,0),FALSE))</f>
        <v>0</v>
      </c>
      <c r="AA93" s="28"/>
      <c r="AB93" s="28"/>
      <c r="AE93">
        <f t="shared" si="3"/>
        <v>0</v>
      </c>
      <c r="AG93">
        <f t="shared" si="4"/>
        <v>0</v>
      </c>
      <c r="AH93">
        <f t="shared" si="5"/>
        <v>0</v>
      </c>
      <c r="AI93" s="55" t="str">
        <f>IF(AH93=0,"",AH93/VLOOKUP(B93,Kraftvärmeprod!$B$1:$BC$480,MATCH("Summa tillförd energi exklusive rökgaskondensering",Kraftvärmeprod!$B$1:$BC$1,0),FALSE))</f>
        <v/>
      </c>
    </row>
    <row r="94" spans="1:35" x14ac:dyDescent="0.35">
      <c r="A94" s="28" t="s">
        <v>80</v>
      </c>
      <c r="B94" s="28" t="s">
        <v>121</v>
      </c>
      <c r="C94" s="28">
        <f>IF(ISERROR(1/VLOOKUP($B94,'Justerad allokering'!$B$2:$AG$462,MATCH(C$2,'Justerad allokering'!$B$2:$AF$2,0),FALSE)),VLOOKUP($B94,'Allokerad kvv'!$B$2:$AV$468,MATCH(C$2,'Allokerad kvv'!$B$2:$AV$2,0),FALSE),VLOOKUP($B94,'Justerad allokering'!$B$2:$AG$462,MATCH(C$2,'Justerad allokering'!$B$2:$AF$2,0),FALSE))</f>
        <v>0</v>
      </c>
      <c r="D94" s="28">
        <f>IF(ISERROR(1/VLOOKUP($B94,'Justerad allokering'!$B$2:$AG$462,MATCH(D$2,'Justerad allokering'!$B$2:$AF$2,0),FALSE)),VLOOKUP($B94,'Allokerad kvv'!$B$2:$AV$468,MATCH(D$2,'Allokerad kvv'!$B$2:$AV$2,0),FALSE),VLOOKUP($B94,'Justerad allokering'!$B$2:$AG$462,MATCH(D$2,'Justerad allokering'!$B$2:$AF$2,0),FALSE))</f>
        <v>0</v>
      </c>
      <c r="E94" s="28">
        <f>IF(ISERROR(1/VLOOKUP($B94,'Justerad allokering'!$B$2:$AG$462,MATCH(E$2,'Justerad allokering'!$B$2:$AF$2,0),FALSE)),VLOOKUP($B94,'Allokerad kvv'!$B$2:$AV$468,MATCH(E$2,'Allokerad kvv'!$B$2:$AV$2,0),FALSE),VLOOKUP($B94,'Justerad allokering'!$B$2:$AG$462,MATCH(E$2,'Justerad allokering'!$B$2:$AF$2,0),FALSE))</f>
        <v>0</v>
      </c>
      <c r="F94" s="28">
        <f>IF(ISERROR(1/VLOOKUP($B94,'Justerad allokering'!$B$2:$AG$462,MATCH(F$2,'Justerad allokering'!$B$2:$AF$2,0),FALSE)),VLOOKUP($B94,'Allokerad kvv'!$B$2:$AV$468,MATCH(F$2,'Allokerad kvv'!$B$2:$AV$2,0),FALSE),VLOOKUP($B94,'Justerad allokering'!$B$2:$AG$462,MATCH(F$2,'Justerad allokering'!$B$2:$AF$2,0),FALSE))</f>
        <v>0</v>
      </c>
      <c r="G94" s="28">
        <f>IF(ISERROR(1/VLOOKUP($B94,'Justerad allokering'!$B$2:$AG$462,MATCH(G$2,'Justerad allokering'!$B$2:$AF$2,0),FALSE)),VLOOKUP($B94,'Allokerad kvv'!$B$2:$AV$468,MATCH(G$2,'Allokerad kvv'!$B$2:$AV$2,0),FALSE),VLOOKUP($B94,'Justerad allokering'!$B$2:$AG$462,MATCH(G$2,'Justerad allokering'!$B$2:$AF$2,0),FALSE))</f>
        <v>0</v>
      </c>
      <c r="H94" s="28">
        <f>IF(ISERROR(1/VLOOKUP($B94,'Justerad allokering'!$B$2:$AG$462,MATCH(H$2,'Justerad allokering'!$B$2:$AF$2,0),FALSE)),VLOOKUP($B94,'Allokerad kvv'!$B$2:$AV$468,MATCH(H$2,'Allokerad kvv'!$B$2:$AV$2,0),FALSE),VLOOKUP($B94,'Justerad allokering'!$B$2:$AG$462,MATCH(H$2,'Justerad allokering'!$B$2:$AF$2,0),FALSE))</f>
        <v>0</v>
      </c>
      <c r="I94" s="28">
        <f>IF(ISERROR(1/VLOOKUP($B94,'Justerad allokering'!$B$2:$AG$462,MATCH(I$2,'Justerad allokering'!$B$2:$AF$2,0),FALSE)),VLOOKUP($B94,'Allokerad kvv'!$B$2:$AV$468,MATCH(I$2,'Allokerad kvv'!$B$2:$AV$2,0),FALSE),VLOOKUP($B94,'Justerad allokering'!$B$2:$AG$462,MATCH(I$2,'Justerad allokering'!$B$2:$AF$2,0),FALSE))</f>
        <v>0</v>
      </c>
      <c r="J94" s="28">
        <f>IF(ISERROR(1/VLOOKUP($B94,'Justerad allokering'!$B$2:$AG$462,MATCH(J$2,'Justerad allokering'!$B$2:$AF$2,0),FALSE)),VLOOKUP($B94,'Allokerad kvv'!$B$2:$AV$468,MATCH(J$2,'Allokerad kvv'!$B$2:$AV$2,0),FALSE),VLOOKUP($B94,'Justerad allokering'!$B$2:$AG$462,MATCH(J$2,'Justerad allokering'!$B$2:$AF$2,0),FALSE))</f>
        <v>0</v>
      </c>
      <c r="K94" s="28">
        <f>IF(ISERROR(1/VLOOKUP($B94,'Justerad allokering'!$B$2:$AG$462,MATCH(K$2,'Justerad allokering'!$B$2:$AF$2,0),FALSE)),VLOOKUP($B94,'Allokerad kvv'!$B$2:$AV$468,MATCH(K$2,'Allokerad kvv'!$B$2:$AV$2,0),FALSE),VLOOKUP($B94,'Justerad allokering'!$B$2:$AG$462,MATCH(K$2,'Justerad allokering'!$B$2:$AF$2,0),FALSE))</f>
        <v>0</v>
      </c>
      <c r="L94" s="28">
        <f>IF(ISERROR(1/VLOOKUP($B94,'Justerad allokering'!$B$2:$AG$462,MATCH(L$2,'Justerad allokering'!$B$2:$AF$2,0),FALSE)),VLOOKUP($B94,'Allokerad kvv'!$B$2:$AV$468,MATCH(L$2,'Allokerad kvv'!$B$2:$AV$2,0),FALSE),VLOOKUP($B94,'Justerad allokering'!$B$2:$AG$462,MATCH(L$2,'Justerad allokering'!$B$2:$AF$2,0),FALSE))</f>
        <v>0</v>
      </c>
      <c r="M94" s="28">
        <f>IF(ISERROR(1/VLOOKUP($B94,'Justerad allokering'!$B$2:$AG$462,MATCH(M$2,'Justerad allokering'!$B$2:$AF$2,0),FALSE)),VLOOKUP($B94,'Allokerad kvv'!$B$2:$AV$468,MATCH(M$2,'Allokerad kvv'!$B$2:$AV$2,0),FALSE),VLOOKUP($B94,'Justerad allokering'!$B$2:$AG$462,MATCH(M$2,'Justerad allokering'!$B$2:$AF$2,0),FALSE))</f>
        <v>0</v>
      </c>
      <c r="N94" s="28">
        <f>IF(ISERROR(1/VLOOKUP($B94,'Justerad allokering'!$B$2:$AG$462,MATCH(N$2,'Justerad allokering'!$B$2:$AF$2,0),FALSE)),VLOOKUP($B94,'Allokerad kvv'!$B$2:$AV$468,MATCH(N$2,'Allokerad kvv'!$B$2:$AV$2,0),FALSE),VLOOKUP($B94,'Justerad allokering'!$B$2:$AG$462,MATCH(N$2,'Justerad allokering'!$B$2:$AF$2,0),FALSE))</f>
        <v>0</v>
      </c>
      <c r="O94" s="28">
        <f>IF(ISERROR(1/VLOOKUP($B94,'Justerad allokering'!$B$2:$AG$462,MATCH(O$2,'Justerad allokering'!$B$2:$AF$2,0),FALSE)),VLOOKUP($B94,'Allokerad kvv'!$B$2:$AV$468,MATCH(O$2,'Allokerad kvv'!$B$2:$AV$2,0),FALSE),VLOOKUP($B94,'Justerad allokering'!$B$2:$AG$462,MATCH(O$2,'Justerad allokering'!$B$2:$AF$2,0),FALSE))</f>
        <v>0</v>
      </c>
      <c r="P94" s="28">
        <f>IF(ISERROR(1/VLOOKUP($B94,'Justerad allokering'!$B$2:$AG$462,MATCH(P$2,'Justerad allokering'!$B$2:$AF$2,0),FALSE)),VLOOKUP($B94,'Allokerad kvv'!$B$2:$AV$468,MATCH(P$2,'Allokerad kvv'!$B$2:$AV$2,0),FALSE),VLOOKUP($B94,'Justerad allokering'!$B$2:$AG$462,MATCH(P$2,'Justerad allokering'!$B$2:$AF$2,0),FALSE))</f>
        <v>0</v>
      </c>
      <c r="Q94" s="28">
        <f>IF(ISERROR(1/VLOOKUP($B94,'Justerad allokering'!$B$2:$AG$462,MATCH(Q$2,'Justerad allokering'!$B$2:$AF$2,0),FALSE)),VLOOKUP($B94,'Allokerad kvv'!$B$2:$AV$468,MATCH(Q$2,'Allokerad kvv'!$B$2:$AV$2,0),FALSE),VLOOKUP($B94,'Justerad allokering'!$B$2:$AG$462,MATCH(Q$2,'Justerad allokering'!$B$2:$AF$2,0),FALSE))</f>
        <v>0</v>
      </c>
      <c r="R94" s="28">
        <f>IF(ISERROR(1/VLOOKUP($B94,'Justerad allokering'!$B$2:$AG$462,MATCH(R$2,'Justerad allokering'!$B$2:$AF$2,0),FALSE)),VLOOKUP($B94,'Allokerad kvv'!$B$2:$AV$468,MATCH(R$2,'Allokerad kvv'!$B$2:$AV$2,0),FALSE),VLOOKUP($B94,'Justerad allokering'!$B$2:$AG$462,MATCH(R$2,'Justerad allokering'!$B$2:$AF$2,0),FALSE))</f>
        <v>0</v>
      </c>
      <c r="S94" s="28">
        <f>IF(ISERROR(1/VLOOKUP($B94,'Justerad allokering'!$B$2:$AG$462,MATCH(S$2,'Justerad allokering'!$B$2:$AF$2,0),FALSE)),VLOOKUP($B94,'Allokerad kvv'!$B$2:$AV$468,MATCH(S$2,'Allokerad kvv'!$B$2:$AV$2,0),FALSE),VLOOKUP($B94,'Justerad allokering'!$B$2:$AG$462,MATCH(S$2,'Justerad allokering'!$B$2:$AF$2,0),FALSE))</f>
        <v>0</v>
      </c>
      <c r="T94" s="28">
        <f>IF(ISERROR(1/VLOOKUP($B94,'Justerad allokering'!$B$2:$AG$462,MATCH(T$2,'Justerad allokering'!$B$2:$AF$2,0),FALSE)),VLOOKUP($B94,'Allokerad kvv'!$B$2:$AV$468,MATCH(T$2,'Allokerad kvv'!$B$2:$AV$2,0),FALSE),VLOOKUP($B94,'Justerad allokering'!$B$2:$AG$462,MATCH(T$2,'Justerad allokering'!$B$2:$AF$2,0),FALSE))</f>
        <v>0</v>
      </c>
      <c r="U94" s="28">
        <f>IF(ISERROR(1/VLOOKUP($B94,'Justerad allokering'!$B$2:$AG$462,MATCH(U$2,'Justerad allokering'!$B$2:$AF$2,0),FALSE)),VLOOKUP($B94,'Allokerad kvv'!$B$2:$AV$468,MATCH(U$2,'Allokerad kvv'!$B$2:$AV$2,0),FALSE),VLOOKUP($B94,'Justerad allokering'!$B$2:$AG$462,MATCH(U$2,'Justerad allokering'!$B$2:$AF$2,0),FALSE))</f>
        <v>0</v>
      </c>
      <c r="V94" s="28">
        <f>IF(ISERROR(1/VLOOKUP($B94,'Justerad allokering'!$B$2:$AG$462,MATCH(V$2,'Justerad allokering'!$B$2:$AF$2,0),FALSE)),VLOOKUP($B94,'Allokerad kvv'!$B$2:$AV$468,MATCH(V$2,'Allokerad kvv'!$B$2:$AV$2,0),FALSE),VLOOKUP($B94,'Justerad allokering'!$B$2:$AG$462,MATCH(V$2,'Justerad allokering'!$B$2:$AF$2,0),FALSE))</f>
        <v>0</v>
      </c>
      <c r="W94" s="28">
        <f>IF(ISERROR(1/VLOOKUP($B94,'Justerad allokering'!$B$2:$AG$462,MATCH(W$2,'Justerad allokering'!$B$2:$AF$2,0),FALSE)),VLOOKUP($B94,'Allokerad kvv'!$B$2:$AV$468,MATCH(W$2,'Allokerad kvv'!$B$2:$AV$2,0),FALSE),VLOOKUP($B94,'Justerad allokering'!$B$2:$AG$462,MATCH(W$2,'Justerad allokering'!$B$2:$AF$2,0),FALSE))</f>
        <v>0</v>
      </c>
      <c r="X94" s="28">
        <f>IF(ISERROR(1/VLOOKUP($B94,'Justerad allokering'!$B$2:$AG$462,MATCH(X$2,'Justerad allokering'!$B$2:$AF$2,0),FALSE)),VLOOKUP($B94,'Allokerad kvv'!$B$2:$AV$468,MATCH(X$2,'Allokerad kvv'!$B$2:$AV$2,0),FALSE),VLOOKUP($B94,'Justerad allokering'!$B$2:$AG$462,MATCH(X$2,'Justerad allokering'!$B$2:$AF$2,0),FALSE))</f>
        <v>0</v>
      </c>
      <c r="Y94" s="28">
        <f>IF(ISERROR(1/VLOOKUP($B94,'Justerad allokering'!$B$2:$AG$462,MATCH(Y$2,'Justerad allokering'!$B$2:$AF$2,0),FALSE)),VLOOKUP($B94,'Allokerad kvv'!$B$2:$AV$468,MATCH(Y$2,'Allokerad kvv'!$B$2:$AV$2,0),FALSE),VLOOKUP($B94,'Justerad allokering'!$B$2:$AG$462,MATCH(Y$2,'Justerad allokering'!$B$2:$AF$2,0),FALSE))</f>
        <v>0</v>
      </c>
      <c r="Z94" s="28">
        <f>IF(ISERROR(1/VLOOKUP($B94,'Justerad allokering'!$B$2:$AG$462,MATCH(Z$2,'Justerad allokering'!$B$2:$AF$2,0),FALSE)),VLOOKUP($B94,'Allokerad kvv'!$B$2:$AV$468,MATCH(Z$2,'Allokerad kvv'!$B$2:$AV$2,0),FALSE),VLOOKUP($B94,'Justerad allokering'!$B$2:$AG$462,MATCH(Z$2,'Justerad allokering'!$B$2:$AF$2,0),FALSE))</f>
        <v>0</v>
      </c>
      <c r="AA94" s="28"/>
      <c r="AB94" s="28"/>
      <c r="AE94">
        <f t="shared" si="3"/>
        <v>0</v>
      </c>
      <c r="AG94">
        <f t="shared" si="4"/>
        <v>0</v>
      </c>
      <c r="AH94">
        <f t="shared" si="5"/>
        <v>0</v>
      </c>
      <c r="AI94" s="55" t="str">
        <f>IF(AH94=0,"",AH94/VLOOKUP(B94,Kraftvärmeprod!$B$1:$BC$480,MATCH("Summa tillförd energi exklusive rökgaskondensering",Kraftvärmeprod!$B$1:$BC$1,0),FALSE))</f>
        <v/>
      </c>
    </row>
    <row r="95" spans="1:35" x14ac:dyDescent="0.35">
      <c r="A95" s="28" t="s">
        <v>80</v>
      </c>
      <c r="B95" s="28" t="s">
        <v>122</v>
      </c>
      <c r="C95" s="28">
        <f>IF(ISERROR(1/VLOOKUP($B95,'Justerad allokering'!$B$2:$AG$462,MATCH(C$2,'Justerad allokering'!$B$2:$AF$2,0),FALSE)),VLOOKUP($B95,'Allokerad kvv'!$B$2:$AV$468,MATCH(C$2,'Allokerad kvv'!$B$2:$AV$2,0),FALSE),VLOOKUP($B95,'Justerad allokering'!$B$2:$AG$462,MATCH(C$2,'Justerad allokering'!$B$2:$AF$2,0),FALSE))</f>
        <v>0</v>
      </c>
      <c r="D95" s="28">
        <f>IF(ISERROR(1/VLOOKUP($B95,'Justerad allokering'!$B$2:$AG$462,MATCH(D$2,'Justerad allokering'!$B$2:$AF$2,0),FALSE)),VLOOKUP($B95,'Allokerad kvv'!$B$2:$AV$468,MATCH(D$2,'Allokerad kvv'!$B$2:$AV$2,0),FALSE),VLOOKUP($B95,'Justerad allokering'!$B$2:$AG$462,MATCH(D$2,'Justerad allokering'!$B$2:$AF$2,0),FALSE))</f>
        <v>0</v>
      </c>
      <c r="E95" s="28">
        <f>IF(ISERROR(1/VLOOKUP($B95,'Justerad allokering'!$B$2:$AG$462,MATCH(E$2,'Justerad allokering'!$B$2:$AF$2,0),FALSE)),VLOOKUP($B95,'Allokerad kvv'!$B$2:$AV$468,MATCH(E$2,'Allokerad kvv'!$B$2:$AV$2,0),FALSE),VLOOKUP($B95,'Justerad allokering'!$B$2:$AG$462,MATCH(E$2,'Justerad allokering'!$B$2:$AF$2,0),FALSE))</f>
        <v>0</v>
      </c>
      <c r="F95" s="28">
        <f>IF(ISERROR(1/VLOOKUP($B95,'Justerad allokering'!$B$2:$AG$462,MATCH(F$2,'Justerad allokering'!$B$2:$AF$2,0),FALSE)),VLOOKUP($B95,'Allokerad kvv'!$B$2:$AV$468,MATCH(F$2,'Allokerad kvv'!$B$2:$AV$2,0),FALSE),VLOOKUP($B95,'Justerad allokering'!$B$2:$AG$462,MATCH(F$2,'Justerad allokering'!$B$2:$AF$2,0),FALSE))</f>
        <v>0</v>
      </c>
      <c r="G95" s="28">
        <f>IF(ISERROR(1/VLOOKUP($B95,'Justerad allokering'!$B$2:$AG$462,MATCH(G$2,'Justerad allokering'!$B$2:$AF$2,0),FALSE)),VLOOKUP($B95,'Allokerad kvv'!$B$2:$AV$468,MATCH(G$2,'Allokerad kvv'!$B$2:$AV$2,0),FALSE),VLOOKUP($B95,'Justerad allokering'!$B$2:$AG$462,MATCH(G$2,'Justerad allokering'!$B$2:$AF$2,0),FALSE))</f>
        <v>0</v>
      </c>
      <c r="H95" s="28">
        <f>IF(ISERROR(1/VLOOKUP($B95,'Justerad allokering'!$B$2:$AG$462,MATCH(H$2,'Justerad allokering'!$B$2:$AF$2,0),FALSE)),VLOOKUP($B95,'Allokerad kvv'!$B$2:$AV$468,MATCH(H$2,'Allokerad kvv'!$B$2:$AV$2,0),FALSE),VLOOKUP($B95,'Justerad allokering'!$B$2:$AG$462,MATCH(H$2,'Justerad allokering'!$B$2:$AF$2,0),FALSE))</f>
        <v>0</v>
      </c>
      <c r="I95" s="28">
        <f>IF(ISERROR(1/VLOOKUP($B95,'Justerad allokering'!$B$2:$AG$462,MATCH(I$2,'Justerad allokering'!$B$2:$AF$2,0),FALSE)),VLOOKUP($B95,'Allokerad kvv'!$B$2:$AV$468,MATCH(I$2,'Allokerad kvv'!$B$2:$AV$2,0),FALSE),VLOOKUP($B95,'Justerad allokering'!$B$2:$AG$462,MATCH(I$2,'Justerad allokering'!$B$2:$AF$2,0),FALSE))</f>
        <v>0</v>
      </c>
      <c r="J95" s="28">
        <f>IF(ISERROR(1/VLOOKUP($B95,'Justerad allokering'!$B$2:$AG$462,MATCH(J$2,'Justerad allokering'!$B$2:$AF$2,0),FALSE)),VLOOKUP($B95,'Allokerad kvv'!$B$2:$AV$468,MATCH(J$2,'Allokerad kvv'!$B$2:$AV$2,0),FALSE),VLOOKUP($B95,'Justerad allokering'!$B$2:$AG$462,MATCH(J$2,'Justerad allokering'!$B$2:$AF$2,0),FALSE))</f>
        <v>0</v>
      </c>
      <c r="K95" s="28">
        <f>IF(ISERROR(1/VLOOKUP($B95,'Justerad allokering'!$B$2:$AG$462,MATCH(K$2,'Justerad allokering'!$B$2:$AF$2,0),FALSE)),VLOOKUP($B95,'Allokerad kvv'!$B$2:$AV$468,MATCH(K$2,'Allokerad kvv'!$B$2:$AV$2,0),FALSE),VLOOKUP($B95,'Justerad allokering'!$B$2:$AG$462,MATCH(K$2,'Justerad allokering'!$B$2:$AF$2,0),FALSE))</f>
        <v>0</v>
      </c>
      <c r="L95" s="28">
        <f>IF(ISERROR(1/VLOOKUP($B95,'Justerad allokering'!$B$2:$AG$462,MATCH(L$2,'Justerad allokering'!$B$2:$AF$2,0),FALSE)),VLOOKUP($B95,'Allokerad kvv'!$B$2:$AV$468,MATCH(L$2,'Allokerad kvv'!$B$2:$AV$2,0),FALSE),VLOOKUP($B95,'Justerad allokering'!$B$2:$AG$462,MATCH(L$2,'Justerad allokering'!$B$2:$AF$2,0),FALSE))</f>
        <v>0</v>
      </c>
      <c r="M95" s="28">
        <f>IF(ISERROR(1/VLOOKUP($B95,'Justerad allokering'!$B$2:$AG$462,MATCH(M$2,'Justerad allokering'!$B$2:$AF$2,0),FALSE)),VLOOKUP($B95,'Allokerad kvv'!$B$2:$AV$468,MATCH(M$2,'Allokerad kvv'!$B$2:$AV$2,0),FALSE),VLOOKUP($B95,'Justerad allokering'!$B$2:$AG$462,MATCH(M$2,'Justerad allokering'!$B$2:$AF$2,0),FALSE))</f>
        <v>0</v>
      </c>
      <c r="N95" s="28">
        <f>IF(ISERROR(1/VLOOKUP($B95,'Justerad allokering'!$B$2:$AG$462,MATCH(N$2,'Justerad allokering'!$B$2:$AF$2,0),FALSE)),VLOOKUP($B95,'Allokerad kvv'!$B$2:$AV$468,MATCH(N$2,'Allokerad kvv'!$B$2:$AV$2,0),FALSE),VLOOKUP($B95,'Justerad allokering'!$B$2:$AG$462,MATCH(N$2,'Justerad allokering'!$B$2:$AF$2,0),FALSE))</f>
        <v>0</v>
      </c>
      <c r="O95" s="28">
        <f>IF(ISERROR(1/VLOOKUP($B95,'Justerad allokering'!$B$2:$AG$462,MATCH(O$2,'Justerad allokering'!$B$2:$AF$2,0),FALSE)),VLOOKUP($B95,'Allokerad kvv'!$B$2:$AV$468,MATCH(O$2,'Allokerad kvv'!$B$2:$AV$2,0),FALSE),VLOOKUP($B95,'Justerad allokering'!$B$2:$AG$462,MATCH(O$2,'Justerad allokering'!$B$2:$AF$2,0),FALSE))</f>
        <v>0</v>
      </c>
      <c r="P95" s="28">
        <f>IF(ISERROR(1/VLOOKUP($B95,'Justerad allokering'!$B$2:$AG$462,MATCH(P$2,'Justerad allokering'!$B$2:$AF$2,0),FALSE)),VLOOKUP($B95,'Allokerad kvv'!$B$2:$AV$468,MATCH(P$2,'Allokerad kvv'!$B$2:$AV$2,0),FALSE),VLOOKUP($B95,'Justerad allokering'!$B$2:$AG$462,MATCH(P$2,'Justerad allokering'!$B$2:$AF$2,0),FALSE))</f>
        <v>0</v>
      </c>
      <c r="Q95" s="28">
        <f>IF(ISERROR(1/VLOOKUP($B95,'Justerad allokering'!$B$2:$AG$462,MATCH(Q$2,'Justerad allokering'!$B$2:$AF$2,0),FALSE)),VLOOKUP($B95,'Allokerad kvv'!$B$2:$AV$468,MATCH(Q$2,'Allokerad kvv'!$B$2:$AV$2,0),FALSE),VLOOKUP($B95,'Justerad allokering'!$B$2:$AG$462,MATCH(Q$2,'Justerad allokering'!$B$2:$AF$2,0),FALSE))</f>
        <v>0</v>
      </c>
      <c r="R95" s="28">
        <f>IF(ISERROR(1/VLOOKUP($B95,'Justerad allokering'!$B$2:$AG$462,MATCH(R$2,'Justerad allokering'!$B$2:$AF$2,0),FALSE)),VLOOKUP($B95,'Allokerad kvv'!$B$2:$AV$468,MATCH(R$2,'Allokerad kvv'!$B$2:$AV$2,0),FALSE),VLOOKUP($B95,'Justerad allokering'!$B$2:$AG$462,MATCH(R$2,'Justerad allokering'!$B$2:$AF$2,0),FALSE))</f>
        <v>0</v>
      </c>
      <c r="S95" s="28">
        <f>IF(ISERROR(1/VLOOKUP($B95,'Justerad allokering'!$B$2:$AG$462,MATCH(S$2,'Justerad allokering'!$B$2:$AF$2,0),FALSE)),VLOOKUP($B95,'Allokerad kvv'!$B$2:$AV$468,MATCH(S$2,'Allokerad kvv'!$B$2:$AV$2,0),FALSE),VLOOKUP($B95,'Justerad allokering'!$B$2:$AG$462,MATCH(S$2,'Justerad allokering'!$B$2:$AF$2,0),FALSE))</f>
        <v>0</v>
      </c>
      <c r="T95" s="28">
        <f>IF(ISERROR(1/VLOOKUP($B95,'Justerad allokering'!$B$2:$AG$462,MATCH(T$2,'Justerad allokering'!$B$2:$AF$2,0),FALSE)),VLOOKUP($B95,'Allokerad kvv'!$B$2:$AV$468,MATCH(T$2,'Allokerad kvv'!$B$2:$AV$2,0),FALSE),VLOOKUP($B95,'Justerad allokering'!$B$2:$AG$462,MATCH(T$2,'Justerad allokering'!$B$2:$AF$2,0),FALSE))</f>
        <v>0</v>
      </c>
      <c r="U95" s="28">
        <f>IF(ISERROR(1/VLOOKUP($B95,'Justerad allokering'!$B$2:$AG$462,MATCH(U$2,'Justerad allokering'!$B$2:$AF$2,0),FALSE)),VLOOKUP($B95,'Allokerad kvv'!$B$2:$AV$468,MATCH(U$2,'Allokerad kvv'!$B$2:$AV$2,0),FALSE),VLOOKUP($B95,'Justerad allokering'!$B$2:$AG$462,MATCH(U$2,'Justerad allokering'!$B$2:$AF$2,0),FALSE))</f>
        <v>0</v>
      </c>
      <c r="V95" s="28">
        <f>IF(ISERROR(1/VLOOKUP($B95,'Justerad allokering'!$B$2:$AG$462,MATCH(V$2,'Justerad allokering'!$B$2:$AF$2,0),FALSE)),VLOOKUP($B95,'Allokerad kvv'!$B$2:$AV$468,MATCH(V$2,'Allokerad kvv'!$B$2:$AV$2,0),FALSE),VLOOKUP($B95,'Justerad allokering'!$B$2:$AG$462,MATCH(V$2,'Justerad allokering'!$B$2:$AF$2,0),FALSE))</f>
        <v>0</v>
      </c>
      <c r="W95" s="28">
        <f>IF(ISERROR(1/VLOOKUP($B95,'Justerad allokering'!$B$2:$AG$462,MATCH(W$2,'Justerad allokering'!$B$2:$AF$2,0),FALSE)),VLOOKUP($B95,'Allokerad kvv'!$B$2:$AV$468,MATCH(W$2,'Allokerad kvv'!$B$2:$AV$2,0),FALSE),VLOOKUP($B95,'Justerad allokering'!$B$2:$AG$462,MATCH(W$2,'Justerad allokering'!$B$2:$AF$2,0),FALSE))</f>
        <v>0</v>
      </c>
      <c r="X95" s="28">
        <f>IF(ISERROR(1/VLOOKUP($B95,'Justerad allokering'!$B$2:$AG$462,MATCH(X$2,'Justerad allokering'!$B$2:$AF$2,0),FALSE)),VLOOKUP($B95,'Allokerad kvv'!$B$2:$AV$468,MATCH(X$2,'Allokerad kvv'!$B$2:$AV$2,0),FALSE),VLOOKUP($B95,'Justerad allokering'!$B$2:$AG$462,MATCH(X$2,'Justerad allokering'!$B$2:$AF$2,0),FALSE))</f>
        <v>0</v>
      </c>
      <c r="Y95" s="28">
        <f>IF(ISERROR(1/VLOOKUP($B95,'Justerad allokering'!$B$2:$AG$462,MATCH(Y$2,'Justerad allokering'!$B$2:$AF$2,0),FALSE)),VLOOKUP($B95,'Allokerad kvv'!$B$2:$AV$468,MATCH(Y$2,'Allokerad kvv'!$B$2:$AV$2,0),FALSE),VLOOKUP($B95,'Justerad allokering'!$B$2:$AG$462,MATCH(Y$2,'Justerad allokering'!$B$2:$AF$2,0),FALSE))</f>
        <v>0</v>
      </c>
      <c r="Z95" s="28">
        <f>IF(ISERROR(1/VLOOKUP($B95,'Justerad allokering'!$B$2:$AG$462,MATCH(Z$2,'Justerad allokering'!$B$2:$AF$2,0),FALSE)),VLOOKUP($B95,'Allokerad kvv'!$B$2:$AV$468,MATCH(Z$2,'Allokerad kvv'!$B$2:$AV$2,0),FALSE),VLOOKUP($B95,'Justerad allokering'!$B$2:$AG$462,MATCH(Z$2,'Justerad allokering'!$B$2:$AF$2,0),FALSE))</f>
        <v>0</v>
      </c>
      <c r="AA95" s="28"/>
      <c r="AB95" s="28"/>
      <c r="AE95">
        <f t="shared" si="3"/>
        <v>0</v>
      </c>
      <c r="AG95">
        <f t="shared" si="4"/>
        <v>0</v>
      </c>
      <c r="AH95">
        <f t="shared" si="5"/>
        <v>0</v>
      </c>
      <c r="AI95" s="55" t="str">
        <f>IF(AH95=0,"",AH95/VLOOKUP(B95,Kraftvärmeprod!$B$1:$BC$480,MATCH("Summa tillförd energi exklusive rökgaskondensering",Kraftvärmeprod!$B$1:$BC$1,0),FALSE))</f>
        <v/>
      </c>
    </row>
    <row r="96" spans="1:35" x14ac:dyDescent="0.35">
      <c r="A96" s="28" t="s">
        <v>80</v>
      </c>
      <c r="B96" s="28" t="s">
        <v>123</v>
      </c>
      <c r="C96" s="28">
        <f>IF(ISERROR(1/VLOOKUP($B96,'Justerad allokering'!$B$2:$AG$462,MATCH(C$2,'Justerad allokering'!$B$2:$AF$2,0),FALSE)),VLOOKUP($B96,'Allokerad kvv'!$B$2:$AV$468,MATCH(C$2,'Allokerad kvv'!$B$2:$AV$2,0),FALSE),VLOOKUP($B96,'Justerad allokering'!$B$2:$AG$462,MATCH(C$2,'Justerad allokering'!$B$2:$AF$2,0),FALSE))</f>
        <v>0</v>
      </c>
      <c r="D96" s="28">
        <f>IF(ISERROR(1/VLOOKUP($B96,'Justerad allokering'!$B$2:$AG$462,MATCH(D$2,'Justerad allokering'!$B$2:$AF$2,0),FALSE)),VLOOKUP($B96,'Allokerad kvv'!$B$2:$AV$468,MATCH(D$2,'Allokerad kvv'!$B$2:$AV$2,0),FALSE),VLOOKUP($B96,'Justerad allokering'!$B$2:$AG$462,MATCH(D$2,'Justerad allokering'!$B$2:$AF$2,0),FALSE))</f>
        <v>0</v>
      </c>
      <c r="E96" s="28">
        <f>IF(ISERROR(1/VLOOKUP($B96,'Justerad allokering'!$B$2:$AG$462,MATCH(E$2,'Justerad allokering'!$B$2:$AF$2,0),FALSE)),VLOOKUP($B96,'Allokerad kvv'!$B$2:$AV$468,MATCH(E$2,'Allokerad kvv'!$B$2:$AV$2,0),FALSE),VLOOKUP($B96,'Justerad allokering'!$B$2:$AG$462,MATCH(E$2,'Justerad allokering'!$B$2:$AF$2,0),FALSE))</f>
        <v>0</v>
      </c>
      <c r="F96" s="28">
        <f>IF(ISERROR(1/VLOOKUP($B96,'Justerad allokering'!$B$2:$AG$462,MATCH(F$2,'Justerad allokering'!$B$2:$AF$2,0),FALSE)),VLOOKUP($B96,'Allokerad kvv'!$B$2:$AV$468,MATCH(F$2,'Allokerad kvv'!$B$2:$AV$2,0),FALSE),VLOOKUP($B96,'Justerad allokering'!$B$2:$AG$462,MATCH(F$2,'Justerad allokering'!$B$2:$AF$2,0),FALSE))</f>
        <v>0</v>
      </c>
      <c r="G96" s="28">
        <f>IF(ISERROR(1/VLOOKUP($B96,'Justerad allokering'!$B$2:$AG$462,MATCH(G$2,'Justerad allokering'!$B$2:$AF$2,0),FALSE)),VLOOKUP($B96,'Allokerad kvv'!$B$2:$AV$468,MATCH(G$2,'Allokerad kvv'!$B$2:$AV$2,0),FALSE),VLOOKUP($B96,'Justerad allokering'!$B$2:$AG$462,MATCH(G$2,'Justerad allokering'!$B$2:$AF$2,0),FALSE))</f>
        <v>0</v>
      </c>
      <c r="H96" s="28">
        <f>IF(ISERROR(1/VLOOKUP($B96,'Justerad allokering'!$B$2:$AG$462,MATCH(H$2,'Justerad allokering'!$B$2:$AF$2,0),FALSE)),VLOOKUP($B96,'Allokerad kvv'!$B$2:$AV$468,MATCH(H$2,'Allokerad kvv'!$B$2:$AV$2,0),FALSE),VLOOKUP($B96,'Justerad allokering'!$B$2:$AG$462,MATCH(H$2,'Justerad allokering'!$B$2:$AF$2,0),FALSE))</f>
        <v>0</v>
      </c>
      <c r="I96" s="28">
        <f>IF(ISERROR(1/VLOOKUP($B96,'Justerad allokering'!$B$2:$AG$462,MATCH(I$2,'Justerad allokering'!$B$2:$AF$2,0),FALSE)),VLOOKUP($B96,'Allokerad kvv'!$B$2:$AV$468,MATCH(I$2,'Allokerad kvv'!$B$2:$AV$2,0),FALSE),VLOOKUP($B96,'Justerad allokering'!$B$2:$AG$462,MATCH(I$2,'Justerad allokering'!$B$2:$AF$2,0),FALSE))</f>
        <v>0</v>
      </c>
      <c r="J96" s="28">
        <f>IF(ISERROR(1/VLOOKUP($B96,'Justerad allokering'!$B$2:$AG$462,MATCH(J$2,'Justerad allokering'!$B$2:$AF$2,0),FALSE)),VLOOKUP($B96,'Allokerad kvv'!$B$2:$AV$468,MATCH(J$2,'Allokerad kvv'!$B$2:$AV$2,0),FALSE),VLOOKUP($B96,'Justerad allokering'!$B$2:$AG$462,MATCH(J$2,'Justerad allokering'!$B$2:$AF$2,0),FALSE))</f>
        <v>0</v>
      </c>
      <c r="K96" s="28">
        <f>IF(ISERROR(1/VLOOKUP($B96,'Justerad allokering'!$B$2:$AG$462,MATCH(K$2,'Justerad allokering'!$B$2:$AF$2,0),FALSE)),VLOOKUP($B96,'Allokerad kvv'!$B$2:$AV$468,MATCH(K$2,'Allokerad kvv'!$B$2:$AV$2,0),FALSE),VLOOKUP($B96,'Justerad allokering'!$B$2:$AG$462,MATCH(K$2,'Justerad allokering'!$B$2:$AF$2,0),FALSE))</f>
        <v>0</v>
      </c>
      <c r="L96" s="28">
        <f>IF(ISERROR(1/VLOOKUP($B96,'Justerad allokering'!$B$2:$AG$462,MATCH(L$2,'Justerad allokering'!$B$2:$AF$2,0),FALSE)),VLOOKUP($B96,'Allokerad kvv'!$B$2:$AV$468,MATCH(L$2,'Allokerad kvv'!$B$2:$AV$2,0),FALSE),VLOOKUP($B96,'Justerad allokering'!$B$2:$AG$462,MATCH(L$2,'Justerad allokering'!$B$2:$AF$2,0),FALSE))</f>
        <v>0</v>
      </c>
      <c r="M96" s="28">
        <f>IF(ISERROR(1/VLOOKUP($B96,'Justerad allokering'!$B$2:$AG$462,MATCH(M$2,'Justerad allokering'!$B$2:$AF$2,0),FALSE)),VLOOKUP($B96,'Allokerad kvv'!$B$2:$AV$468,MATCH(M$2,'Allokerad kvv'!$B$2:$AV$2,0),FALSE),VLOOKUP($B96,'Justerad allokering'!$B$2:$AG$462,MATCH(M$2,'Justerad allokering'!$B$2:$AF$2,0),FALSE))</f>
        <v>0</v>
      </c>
      <c r="N96" s="28">
        <f>IF(ISERROR(1/VLOOKUP($B96,'Justerad allokering'!$B$2:$AG$462,MATCH(N$2,'Justerad allokering'!$B$2:$AF$2,0),FALSE)),VLOOKUP($B96,'Allokerad kvv'!$B$2:$AV$468,MATCH(N$2,'Allokerad kvv'!$B$2:$AV$2,0),FALSE),VLOOKUP($B96,'Justerad allokering'!$B$2:$AG$462,MATCH(N$2,'Justerad allokering'!$B$2:$AF$2,0),FALSE))</f>
        <v>0</v>
      </c>
      <c r="O96" s="28">
        <f>IF(ISERROR(1/VLOOKUP($B96,'Justerad allokering'!$B$2:$AG$462,MATCH(O$2,'Justerad allokering'!$B$2:$AF$2,0),FALSE)),VLOOKUP($B96,'Allokerad kvv'!$B$2:$AV$468,MATCH(O$2,'Allokerad kvv'!$B$2:$AV$2,0),FALSE),VLOOKUP($B96,'Justerad allokering'!$B$2:$AG$462,MATCH(O$2,'Justerad allokering'!$B$2:$AF$2,0),FALSE))</f>
        <v>0</v>
      </c>
      <c r="P96" s="28">
        <f>IF(ISERROR(1/VLOOKUP($B96,'Justerad allokering'!$B$2:$AG$462,MATCH(P$2,'Justerad allokering'!$B$2:$AF$2,0),FALSE)),VLOOKUP($B96,'Allokerad kvv'!$B$2:$AV$468,MATCH(P$2,'Allokerad kvv'!$B$2:$AV$2,0),FALSE),VLOOKUP($B96,'Justerad allokering'!$B$2:$AG$462,MATCH(P$2,'Justerad allokering'!$B$2:$AF$2,0),FALSE))</f>
        <v>0</v>
      </c>
      <c r="Q96" s="28">
        <f>IF(ISERROR(1/VLOOKUP($B96,'Justerad allokering'!$B$2:$AG$462,MATCH(Q$2,'Justerad allokering'!$B$2:$AF$2,0),FALSE)),VLOOKUP($B96,'Allokerad kvv'!$B$2:$AV$468,MATCH(Q$2,'Allokerad kvv'!$B$2:$AV$2,0),FALSE),VLOOKUP($B96,'Justerad allokering'!$B$2:$AG$462,MATCH(Q$2,'Justerad allokering'!$B$2:$AF$2,0),FALSE))</f>
        <v>0</v>
      </c>
      <c r="R96" s="28">
        <f>IF(ISERROR(1/VLOOKUP($B96,'Justerad allokering'!$B$2:$AG$462,MATCH(R$2,'Justerad allokering'!$B$2:$AF$2,0),FALSE)),VLOOKUP($B96,'Allokerad kvv'!$B$2:$AV$468,MATCH(R$2,'Allokerad kvv'!$B$2:$AV$2,0),FALSE),VLOOKUP($B96,'Justerad allokering'!$B$2:$AG$462,MATCH(R$2,'Justerad allokering'!$B$2:$AF$2,0),FALSE))</f>
        <v>0</v>
      </c>
      <c r="S96" s="28">
        <f>IF(ISERROR(1/VLOOKUP($B96,'Justerad allokering'!$B$2:$AG$462,MATCH(S$2,'Justerad allokering'!$B$2:$AF$2,0),FALSE)),VLOOKUP($B96,'Allokerad kvv'!$B$2:$AV$468,MATCH(S$2,'Allokerad kvv'!$B$2:$AV$2,0),FALSE),VLOOKUP($B96,'Justerad allokering'!$B$2:$AG$462,MATCH(S$2,'Justerad allokering'!$B$2:$AF$2,0),FALSE))</f>
        <v>0</v>
      </c>
      <c r="T96" s="28">
        <f>IF(ISERROR(1/VLOOKUP($B96,'Justerad allokering'!$B$2:$AG$462,MATCH(T$2,'Justerad allokering'!$B$2:$AF$2,0),FALSE)),VLOOKUP($B96,'Allokerad kvv'!$B$2:$AV$468,MATCH(T$2,'Allokerad kvv'!$B$2:$AV$2,0),FALSE),VLOOKUP($B96,'Justerad allokering'!$B$2:$AG$462,MATCH(T$2,'Justerad allokering'!$B$2:$AF$2,0),FALSE))</f>
        <v>0</v>
      </c>
      <c r="U96" s="28">
        <f>IF(ISERROR(1/VLOOKUP($B96,'Justerad allokering'!$B$2:$AG$462,MATCH(U$2,'Justerad allokering'!$B$2:$AF$2,0),FALSE)),VLOOKUP($B96,'Allokerad kvv'!$B$2:$AV$468,MATCH(U$2,'Allokerad kvv'!$B$2:$AV$2,0),FALSE),VLOOKUP($B96,'Justerad allokering'!$B$2:$AG$462,MATCH(U$2,'Justerad allokering'!$B$2:$AF$2,0),FALSE))</f>
        <v>0</v>
      </c>
      <c r="V96" s="28">
        <f>IF(ISERROR(1/VLOOKUP($B96,'Justerad allokering'!$B$2:$AG$462,MATCH(V$2,'Justerad allokering'!$B$2:$AF$2,0),FALSE)),VLOOKUP($B96,'Allokerad kvv'!$B$2:$AV$468,MATCH(V$2,'Allokerad kvv'!$B$2:$AV$2,0),FALSE),VLOOKUP($B96,'Justerad allokering'!$B$2:$AG$462,MATCH(V$2,'Justerad allokering'!$B$2:$AF$2,0),FALSE))</f>
        <v>0</v>
      </c>
      <c r="W96" s="28">
        <f>IF(ISERROR(1/VLOOKUP($B96,'Justerad allokering'!$B$2:$AG$462,MATCH(W$2,'Justerad allokering'!$B$2:$AF$2,0),FALSE)),VLOOKUP($B96,'Allokerad kvv'!$B$2:$AV$468,MATCH(W$2,'Allokerad kvv'!$B$2:$AV$2,0),FALSE),VLOOKUP($B96,'Justerad allokering'!$B$2:$AG$462,MATCH(W$2,'Justerad allokering'!$B$2:$AF$2,0),FALSE))</f>
        <v>0</v>
      </c>
      <c r="X96" s="28">
        <f>IF(ISERROR(1/VLOOKUP($B96,'Justerad allokering'!$B$2:$AG$462,MATCH(X$2,'Justerad allokering'!$B$2:$AF$2,0),FALSE)),VLOOKUP($B96,'Allokerad kvv'!$B$2:$AV$468,MATCH(X$2,'Allokerad kvv'!$B$2:$AV$2,0),FALSE),VLOOKUP($B96,'Justerad allokering'!$B$2:$AG$462,MATCH(X$2,'Justerad allokering'!$B$2:$AF$2,0),FALSE))</f>
        <v>0</v>
      </c>
      <c r="Y96" s="28">
        <f>IF(ISERROR(1/VLOOKUP($B96,'Justerad allokering'!$B$2:$AG$462,MATCH(Y$2,'Justerad allokering'!$B$2:$AF$2,0),FALSE)),VLOOKUP($B96,'Allokerad kvv'!$B$2:$AV$468,MATCH(Y$2,'Allokerad kvv'!$B$2:$AV$2,0),FALSE),VLOOKUP($B96,'Justerad allokering'!$B$2:$AG$462,MATCH(Y$2,'Justerad allokering'!$B$2:$AF$2,0),FALSE))</f>
        <v>0</v>
      </c>
      <c r="Z96" s="28">
        <f>IF(ISERROR(1/VLOOKUP($B96,'Justerad allokering'!$B$2:$AG$462,MATCH(Z$2,'Justerad allokering'!$B$2:$AF$2,0),FALSE)),VLOOKUP($B96,'Allokerad kvv'!$B$2:$AV$468,MATCH(Z$2,'Allokerad kvv'!$B$2:$AV$2,0),FALSE),VLOOKUP($B96,'Justerad allokering'!$B$2:$AG$462,MATCH(Z$2,'Justerad allokering'!$B$2:$AF$2,0),FALSE))</f>
        <v>0</v>
      </c>
      <c r="AA96" s="28"/>
      <c r="AB96" s="28"/>
      <c r="AE96">
        <f t="shared" si="3"/>
        <v>0</v>
      </c>
      <c r="AG96">
        <f t="shared" si="4"/>
        <v>0</v>
      </c>
      <c r="AH96">
        <f t="shared" si="5"/>
        <v>0</v>
      </c>
      <c r="AI96" s="55" t="str">
        <f>IF(AH96=0,"",AH96/VLOOKUP(B96,Kraftvärmeprod!$B$1:$BC$480,MATCH("Summa tillförd energi exklusive rökgaskondensering",Kraftvärmeprod!$B$1:$BC$1,0),FALSE))</f>
        <v/>
      </c>
    </row>
    <row r="97" spans="1:35" x14ac:dyDescent="0.35">
      <c r="A97" s="28" t="s">
        <v>80</v>
      </c>
      <c r="B97" s="28" t="s">
        <v>124</v>
      </c>
      <c r="C97" s="28">
        <f>IF(ISERROR(1/VLOOKUP($B97,'Justerad allokering'!$B$2:$AG$462,MATCH(C$2,'Justerad allokering'!$B$2:$AF$2,0),FALSE)),VLOOKUP($B97,'Allokerad kvv'!$B$2:$AV$468,MATCH(C$2,'Allokerad kvv'!$B$2:$AV$2,0),FALSE),VLOOKUP($B97,'Justerad allokering'!$B$2:$AG$462,MATCH(C$2,'Justerad allokering'!$B$2:$AF$2,0),FALSE))</f>
        <v>0</v>
      </c>
      <c r="D97" s="28">
        <f>IF(ISERROR(1/VLOOKUP($B97,'Justerad allokering'!$B$2:$AG$462,MATCH(D$2,'Justerad allokering'!$B$2:$AF$2,0),FALSE)),VLOOKUP($B97,'Allokerad kvv'!$B$2:$AV$468,MATCH(D$2,'Allokerad kvv'!$B$2:$AV$2,0),FALSE),VLOOKUP($B97,'Justerad allokering'!$B$2:$AG$462,MATCH(D$2,'Justerad allokering'!$B$2:$AF$2,0),FALSE))</f>
        <v>0</v>
      </c>
      <c r="E97" s="28">
        <f>IF(ISERROR(1/VLOOKUP($B97,'Justerad allokering'!$B$2:$AG$462,MATCH(E$2,'Justerad allokering'!$B$2:$AF$2,0),FALSE)),VLOOKUP($B97,'Allokerad kvv'!$B$2:$AV$468,MATCH(E$2,'Allokerad kvv'!$B$2:$AV$2,0),FALSE),VLOOKUP($B97,'Justerad allokering'!$B$2:$AG$462,MATCH(E$2,'Justerad allokering'!$B$2:$AF$2,0),FALSE))</f>
        <v>0</v>
      </c>
      <c r="F97" s="28">
        <f>IF(ISERROR(1/VLOOKUP($B97,'Justerad allokering'!$B$2:$AG$462,MATCH(F$2,'Justerad allokering'!$B$2:$AF$2,0),FALSE)),VLOOKUP($B97,'Allokerad kvv'!$B$2:$AV$468,MATCH(F$2,'Allokerad kvv'!$B$2:$AV$2,0),FALSE),VLOOKUP($B97,'Justerad allokering'!$B$2:$AG$462,MATCH(F$2,'Justerad allokering'!$B$2:$AF$2,0),FALSE))</f>
        <v>0</v>
      </c>
      <c r="G97" s="28">
        <f>IF(ISERROR(1/VLOOKUP($B97,'Justerad allokering'!$B$2:$AG$462,MATCH(G$2,'Justerad allokering'!$B$2:$AF$2,0),FALSE)),VLOOKUP($B97,'Allokerad kvv'!$B$2:$AV$468,MATCH(G$2,'Allokerad kvv'!$B$2:$AV$2,0),FALSE),VLOOKUP($B97,'Justerad allokering'!$B$2:$AG$462,MATCH(G$2,'Justerad allokering'!$B$2:$AF$2,0),FALSE))</f>
        <v>0</v>
      </c>
      <c r="H97" s="28">
        <f>IF(ISERROR(1/VLOOKUP($B97,'Justerad allokering'!$B$2:$AG$462,MATCH(H$2,'Justerad allokering'!$B$2:$AF$2,0),FALSE)),VLOOKUP($B97,'Allokerad kvv'!$B$2:$AV$468,MATCH(H$2,'Allokerad kvv'!$B$2:$AV$2,0),FALSE),VLOOKUP($B97,'Justerad allokering'!$B$2:$AG$462,MATCH(H$2,'Justerad allokering'!$B$2:$AF$2,0),FALSE))</f>
        <v>0</v>
      </c>
      <c r="I97" s="28">
        <f>IF(ISERROR(1/VLOOKUP($B97,'Justerad allokering'!$B$2:$AG$462,MATCH(I$2,'Justerad allokering'!$B$2:$AF$2,0),FALSE)),VLOOKUP($B97,'Allokerad kvv'!$B$2:$AV$468,MATCH(I$2,'Allokerad kvv'!$B$2:$AV$2,0),FALSE),VLOOKUP($B97,'Justerad allokering'!$B$2:$AG$462,MATCH(I$2,'Justerad allokering'!$B$2:$AF$2,0),FALSE))</f>
        <v>0</v>
      </c>
      <c r="J97" s="28">
        <f>IF(ISERROR(1/VLOOKUP($B97,'Justerad allokering'!$B$2:$AG$462,MATCH(J$2,'Justerad allokering'!$B$2:$AF$2,0),FALSE)),VLOOKUP($B97,'Allokerad kvv'!$B$2:$AV$468,MATCH(J$2,'Allokerad kvv'!$B$2:$AV$2,0),FALSE),VLOOKUP($B97,'Justerad allokering'!$B$2:$AG$462,MATCH(J$2,'Justerad allokering'!$B$2:$AF$2,0),FALSE))</f>
        <v>0</v>
      </c>
      <c r="K97" s="28">
        <f>IF(ISERROR(1/VLOOKUP($B97,'Justerad allokering'!$B$2:$AG$462,MATCH(K$2,'Justerad allokering'!$B$2:$AF$2,0),FALSE)),VLOOKUP($B97,'Allokerad kvv'!$B$2:$AV$468,MATCH(K$2,'Allokerad kvv'!$B$2:$AV$2,0),FALSE),VLOOKUP($B97,'Justerad allokering'!$B$2:$AG$462,MATCH(K$2,'Justerad allokering'!$B$2:$AF$2,0),FALSE))</f>
        <v>0</v>
      </c>
      <c r="L97" s="28">
        <f>IF(ISERROR(1/VLOOKUP($B97,'Justerad allokering'!$B$2:$AG$462,MATCH(L$2,'Justerad allokering'!$B$2:$AF$2,0),FALSE)),VLOOKUP($B97,'Allokerad kvv'!$B$2:$AV$468,MATCH(L$2,'Allokerad kvv'!$B$2:$AV$2,0),FALSE),VLOOKUP($B97,'Justerad allokering'!$B$2:$AG$462,MATCH(L$2,'Justerad allokering'!$B$2:$AF$2,0),FALSE))</f>
        <v>0</v>
      </c>
      <c r="M97" s="28">
        <f>IF(ISERROR(1/VLOOKUP($B97,'Justerad allokering'!$B$2:$AG$462,MATCH(M$2,'Justerad allokering'!$B$2:$AF$2,0),FALSE)),VLOOKUP($B97,'Allokerad kvv'!$B$2:$AV$468,MATCH(M$2,'Allokerad kvv'!$B$2:$AV$2,0),FALSE),VLOOKUP($B97,'Justerad allokering'!$B$2:$AG$462,MATCH(M$2,'Justerad allokering'!$B$2:$AF$2,0),FALSE))</f>
        <v>0</v>
      </c>
      <c r="N97" s="28">
        <f>IF(ISERROR(1/VLOOKUP($B97,'Justerad allokering'!$B$2:$AG$462,MATCH(N$2,'Justerad allokering'!$B$2:$AF$2,0),FALSE)),VLOOKUP($B97,'Allokerad kvv'!$B$2:$AV$468,MATCH(N$2,'Allokerad kvv'!$B$2:$AV$2,0),FALSE),VLOOKUP($B97,'Justerad allokering'!$B$2:$AG$462,MATCH(N$2,'Justerad allokering'!$B$2:$AF$2,0),FALSE))</f>
        <v>0</v>
      </c>
      <c r="O97" s="28">
        <f>IF(ISERROR(1/VLOOKUP($B97,'Justerad allokering'!$B$2:$AG$462,MATCH(O$2,'Justerad allokering'!$B$2:$AF$2,0),FALSE)),VLOOKUP($B97,'Allokerad kvv'!$B$2:$AV$468,MATCH(O$2,'Allokerad kvv'!$B$2:$AV$2,0),FALSE),VLOOKUP($B97,'Justerad allokering'!$B$2:$AG$462,MATCH(O$2,'Justerad allokering'!$B$2:$AF$2,0),FALSE))</f>
        <v>0</v>
      </c>
      <c r="P97" s="28">
        <f>IF(ISERROR(1/VLOOKUP($B97,'Justerad allokering'!$B$2:$AG$462,MATCH(P$2,'Justerad allokering'!$B$2:$AF$2,0),FALSE)),VLOOKUP($B97,'Allokerad kvv'!$B$2:$AV$468,MATCH(P$2,'Allokerad kvv'!$B$2:$AV$2,0),FALSE),VLOOKUP($B97,'Justerad allokering'!$B$2:$AG$462,MATCH(P$2,'Justerad allokering'!$B$2:$AF$2,0),FALSE))</f>
        <v>0</v>
      </c>
      <c r="Q97" s="28">
        <f>IF(ISERROR(1/VLOOKUP($B97,'Justerad allokering'!$B$2:$AG$462,MATCH(Q$2,'Justerad allokering'!$B$2:$AF$2,0),FALSE)),VLOOKUP($B97,'Allokerad kvv'!$B$2:$AV$468,MATCH(Q$2,'Allokerad kvv'!$B$2:$AV$2,0),FALSE),VLOOKUP($B97,'Justerad allokering'!$B$2:$AG$462,MATCH(Q$2,'Justerad allokering'!$B$2:$AF$2,0),FALSE))</f>
        <v>0</v>
      </c>
      <c r="R97" s="28">
        <f>IF(ISERROR(1/VLOOKUP($B97,'Justerad allokering'!$B$2:$AG$462,MATCH(R$2,'Justerad allokering'!$B$2:$AF$2,0),FALSE)),VLOOKUP($B97,'Allokerad kvv'!$B$2:$AV$468,MATCH(R$2,'Allokerad kvv'!$B$2:$AV$2,0),FALSE),VLOOKUP($B97,'Justerad allokering'!$B$2:$AG$462,MATCH(R$2,'Justerad allokering'!$B$2:$AF$2,0),FALSE))</f>
        <v>0</v>
      </c>
      <c r="S97" s="28">
        <f>IF(ISERROR(1/VLOOKUP($B97,'Justerad allokering'!$B$2:$AG$462,MATCH(S$2,'Justerad allokering'!$B$2:$AF$2,0),FALSE)),VLOOKUP($B97,'Allokerad kvv'!$B$2:$AV$468,MATCH(S$2,'Allokerad kvv'!$B$2:$AV$2,0),FALSE),VLOOKUP($B97,'Justerad allokering'!$B$2:$AG$462,MATCH(S$2,'Justerad allokering'!$B$2:$AF$2,0),FALSE))</f>
        <v>0</v>
      </c>
      <c r="T97" s="28">
        <f>IF(ISERROR(1/VLOOKUP($B97,'Justerad allokering'!$B$2:$AG$462,MATCH(T$2,'Justerad allokering'!$B$2:$AF$2,0),FALSE)),VLOOKUP($B97,'Allokerad kvv'!$B$2:$AV$468,MATCH(T$2,'Allokerad kvv'!$B$2:$AV$2,0),FALSE),VLOOKUP($B97,'Justerad allokering'!$B$2:$AG$462,MATCH(T$2,'Justerad allokering'!$B$2:$AF$2,0),FALSE))</f>
        <v>0</v>
      </c>
      <c r="U97" s="28">
        <f>IF(ISERROR(1/VLOOKUP($B97,'Justerad allokering'!$B$2:$AG$462,MATCH(U$2,'Justerad allokering'!$B$2:$AF$2,0),FALSE)),VLOOKUP($B97,'Allokerad kvv'!$B$2:$AV$468,MATCH(U$2,'Allokerad kvv'!$B$2:$AV$2,0),FALSE),VLOOKUP($B97,'Justerad allokering'!$B$2:$AG$462,MATCH(U$2,'Justerad allokering'!$B$2:$AF$2,0),FALSE))</f>
        <v>0</v>
      </c>
      <c r="V97" s="28">
        <f>IF(ISERROR(1/VLOOKUP($B97,'Justerad allokering'!$B$2:$AG$462,MATCH(V$2,'Justerad allokering'!$B$2:$AF$2,0),FALSE)),VLOOKUP($B97,'Allokerad kvv'!$B$2:$AV$468,MATCH(V$2,'Allokerad kvv'!$B$2:$AV$2,0),FALSE),VLOOKUP($B97,'Justerad allokering'!$B$2:$AG$462,MATCH(V$2,'Justerad allokering'!$B$2:$AF$2,0),FALSE))</f>
        <v>0</v>
      </c>
      <c r="W97" s="28">
        <f>IF(ISERROR(1/VLOOKUP($B97,'Justerad allokering'!$B$2:$AG$462,MATCH(W$2,'Justerad allokering'!$B$2:$AF$2,0),FALSE)),VLOOKUP($B97,'Allokerad kvv'!$B$2:$AV$468,MATCH(W$2,'Allokerad kvv'!$B$2:$AV$2,0),FALSE),VLOOKUP($B97,'Justerad allokering'!$B$2:$AG$462,MATCH(W$2,'Justerad allokering'!$B$2:$AF$2,0),FALSE))</f>
        <v>0</v>
      </c>
      <c r="X97" s="28">
        <f>IF(ISERROR(1/VLOOKUP($B97,'Justerad allokering'!$B$2:$AG$462,MATCH(X$2,'Justerad allokering'!$B$2:$AF$2,0),FALSE)),VLOOKUP($B97,'Allokerad kvv'!$B$2:$AV$468,MATCH(X$2,'Allokerad kvv'!$B$2:$AV$2,0),FALSE),VLOOKUP($B97,'Justerad allokering'!$B$2:$AG$462,MATCH(X$2,'Justerad allokering'!$B$2:$AF$2,0),FALSE))</f>
        <v>0</v>
      </c>
      <c r="Y97" s="28">
        <f>IF(ISERROR(1/VLOOKUP($B97,'Justerad allokering'!$B$2:$AG$462,MATCH(Y$2,'Justerad allokering'!$B$2:$AF$2,0),FALSE)),VLOOKUP($B97,'Allokerad kvv'!$B$2:$AV$468,MATCH(Y$2,'Allokerad kvv'!$B$2:$AV$2,0),FALSE),VLOOKUP($B97,'Justerad allokering'!$B$2:$AG$462,MATCH(Y$2,'Justerad allokering'!$B$2:$AF$2,0),FALSE))</f>
        <v>0</v>
      </c>
      <c r="Z97" s="28">
        <f>IF(ISERROR(1/VLOOKUP($B97,'Justerad allokering'!$B$2:$AG$462,MATCH(Z$2,'Justerad allokering'!$B$2:$AF$2,0),FALSE)),VLOOKUP($B97,'Allokerad kvv'!$B$2:$AV$468,MATCH(Z$2,'Allokerad kvv'!$B$2:$AV$2,0),FALSE),VLOOKUP($B97,'Justerad allokering'!$B$2:$AG$462,MATCH(Z$2,'Justerad allokering'!$B$2:$AF$2,0),FALSE))</f>
        <v>0</v>
      </c>
      <c r="AA97" s="28"/>
      <c r="AB97" s="28"/>
      <c r="AE97">
        <f t="shared" si="3"/>
        <v>0</v>
      </c>
      <c r="AG97">
        <f t="shared" si="4"/>
        <v>0</v>
      </c>
      <c r="AH97">
        <f t="shared" si="5"/>
        <v>0</v>
      </c>
      <c r="AI97" s="55" t="str">
        <f>IF(AH97=0,"",AH97/VLOOKUP(B97,Kraftvärmeprod!$B$1:$BC$480,MATCH("Summa tillförd energi exklusive rökgaskondensering",Kraftvärmeprod!$B$1:$BC$1,0),FALSE))</f>
        <v/>
      </c>
    </row>
    <row r="98" spans="1:35" x14ac:dyDescent="0.35">
      <c r="A98" s="28" t="s">
        <v>80</v>
      </c>
      <c r="B98" s="28" t="s">
        <v>125</v>
      </c>
      <c r="C98" s="28">
        <f>IF(ISERROR(1/VLOOKUP($B98,'Justerad allokering'!$B$2:$AG$462,MATCH(C$2,'Justerad allokering'!$B$2:$AF$2,0),FALSE)),VLOOKUP($B98,'Allokerad kvv'!$B$2:$AV$468,MATCH(C$2,'Allokerad kvv'!$B$2:$AV$2,0),FALSE),VLOOKUP($B98,'Justerad allokering'!$B$2:$AG$462,MATCH(C$2,'Justerad allokering'!$B$2:$AF$2,0),FALSE))</f>
        <v>0</v>
      </c>
      <c r="D98" s="28">
        <f>IF(ISERROR(1/VLOOKUP($B98,'Justerad allokering'!$B$2:$AG$462,MATCH(D$2,'Justerad allokering'!$B$2:$AF$2,0),FALSE)),VLOOKUP($B98,'Allokerad kvv'!$B$2:$AV$468,MATCH(D$2,'Allokerad kvv'!$B$2:$AV$2,0),FALSE),VLOOKUP($B98,'Justerad allokering'!$B$2:$AG$462,MATCH(D$2,'Justerad allokering'!$B$2:$AF$2,0),FALSE))</f>
        <v>0</v>
      </c>
      <c r="E98" s="28">
        <f>IF(ISERROR(1/VLOOKUP($B98,'Justerad allokering'!$B$2:$AG$462,MATCH(E$2,'Justerad allokering'!$B$2:$AF$2,0),FALSE)),VLOOKUP($B98,'Allokerad kvv'!$B$2:$AV$468,MATCH(E$2,'Allokerad kvv'!$B$2:$AV$2,0),FALSE),VLOOKUP($B98,'Justerad allokering'!$B$2:$AG$462,MATCH(E$2,'Justerad allokering'!$B$2:$AF$2,0),FALSE))</f>
        <v>0</v>
      </c>
      <c r="F98" s="28">
        <f>IF(ISERROR(1/VLOOKUP($B98,'Justerad allokering'!$B$2:$AG$462,MATCH(F$2,'Justerad allokering'!$B$2:$AF$2,0),FALSE)),VLOOKUP($B98,'Allokerad kvv'!$B$2:$AV$468,MATCH(F$2,'Allokerad kvv'!$B$2:$AV$2,0),FALSE),VLOOKUP($B98,'Justerad allokering'!$B$2:$AG$462,MATCH(F$2,'Justerad allokering'!$B$2:$AF$2,0),FALSE))</f>
        <v>0</v>
      </c>
      <c r="G98" s="28">
        <f>IF(ISERROR(1/VLOOKUP($B98,'Justerad allokering'!$B$2:$AG$462,MATCH(G$2,'Justerad allokering'!$B$2:$AF$2,0),FALSE)),VLOOKUP($B98,'Allokerad kvv'!$B$2:$AV$468,MATCH(G$2,'Allokerad kvv'!$B$2:$AV$2,0),FALSE),VLOOKUP($B98,'Justerad allokering'!$B$2:$AG$462,MATCH(G$2,'Justerad allokering'!$B$2:$AF$2,0),FALSE))</f>
        <v>0</v>
      </c>
      <c r="H98" s="28">
        <f>IF(ISERROR(1/VLOOKUP($B98,'Justerad allokering'!$B$2:$AG$462,MATCH(H$2,'Justerad allokering'!$B$2:$AF$2,0),FALSE)),VLOOKUP($B98,'Allokerad kvv'!$B$2:$AV$468,MATCH(H$2,'Allokerad kvv'!$B$2:$AV$2,0),FALSE),VLOOKUP($B98,'Justerad allokering'!$B$2:$AG$462,MATCH(H$2,'Justerad allokering'!$B$2:$AF$2,0),FALSE))</f>
        <v>0</v>
      </c>
      <c r="I98" s="28">
        <f>IF(ISERROR(1/VLOOKUP($B98,'Justerad allokering'!$B$2:$AG$462,MATCH(I$2,'Justerad allokering'!$B$2:$AF$2,0),FALSE)),VLOOKUP($B98,'Allokerad kvv'!$B$2:$AV$468,MATCH(I$2,'Allokerad kvv'!$B$2:$AV$2,0),FALSE),VLOOKUP($B98,'Justerad allokering'!$B$2:$AG$462,MATCH(I$2,'Justerad allokering'!$B$2:$AF$2,0),FALSE))</f>
        <v>0</v>
      </c>
      <c r="J98" s="28">
        <f>IF(ISERROR(1/VLOOKUP($B98,'Justerad allokering'!$B$2:$AG$462,MATCH(J$2,'Justerad allokering'!$B$2:$AF$2,0),FALSE)),VLOOKUP($B98,'Allokerad kvv'!$B$2:$AV$468,MATCH(J$2,'Allokerad kvv'!$B$2:$AV$2,0),FALSE),VLOOKUP($B98,'Justerad allokering'!$B$2:$AG$462,MATCH(J$2,'Justerad allokering'!$B$2:$AF$2,0),FALSE))</f>
        <v>0</v>
      </c>
      <c r="K98" s="28">
        <f>IF(ISERROR(1/VLOOKUP($B98,'Justerad allokering'!$B$2:$AG$462,MATCH(K$2,'Justerad allokering'!$B$2:$AF$2,0),FALSE)),VLOOKUP($B98,'Allokerad kvv'!$B$2:$AV$468,MATCH(K$2,'Allokerad kvv'!$B$2:$AV$2,0),FALSE),VLOOKUP($B98,'Justerad allokering'!$B$2:$AG$462,MATCH(K$2,'Justerad allokering'!$B$2:$AF$2,0),FALSE))</f>
        <v>0</v>
      </c>
      <c r="L98" s="28">
        <f>IF(ISERROR(1/VLOOKUP($B98,'Justerad allokering'!$B$2:$AG$462,MATCH(L$2,'Justerad allokering'!$B$2:$AF$2,0),FALSE)),VLOOKUP($B98,'Allokerad kvv'!$B$2:$AV$468,MATCH(L$2,'Allokerad kvv'!$B$2:$AV$2,0),FALSE),VLOOKUP($B98,'Justerad allokering'!$B$2:$AG$462,MATCH(L$2,'Justerad allokering'!$B$2:$AF$2,0),FALSE))</f>
        <v>0</v>
      </c>
      <c r="M98" s="28">
        <f>IF(ISERROR(1/VLOOKUP($B98,'Justerad allokering'!$B$2:$AG$462,MATCH(M$2,'Justerad allokering'!$B$2:$AF$2,0),FALSE)),VLOOKUP($B98,'Allokerad kvv'!$B$2:$AV$468,MATCH(M$2,'Allokerad kvv'!$B$2:$AV$2,0),FALSE),VLOOKUP($B98,'Justerad allokering'!$B$2:$AG$462,MATCH(M$2,'Justerad allokering'!$B$2:$AF$2,0),FALSE))</f>
        <v>0</v>
      </c>
      <c r="N98" s="28">
        <f>IF(ISERROR(1/VLOOKUP($B98,'Justerad allokering'!$B$2:$AG$462,MATCH(N$2,'Justerad allokering'!$B$2:$AF$2,0),FALSE)),VLOOKUP($B98,'Allokerad kvv'!$B$2:$AV$468,MATCH(N$2,'Allokerad kvv'!$B$2:$AV$2,0),FALSE),VLOOKUP($B98,'Justerad allokering'!$B$2:$AG$462,MATCH(N$2,'Justerad allokering'!$B$2:$AF$2,0),FALSE))</f>
        <v>0</v>
      </c>
      <c r="O98" s="28">
        <f>IF(ISERROR(1/VLOOKUP($B98,'Justerad allokering'!$B$2:$AG$462,MATCH(O$2,'Justerad allokering'!$B$2:$AF$2,0),FALSE)),VLOOKUP($B98,'Allokerad kvv'!$B$2:$AV$468,MATCH(O$2,'Allokerad kvv'!$B$2:$AV$2,0),FALSE),VLOOKUP($B98,'Justerad allokering'!$B$2:$AG$462,MATCH(O$2,'Justerad allokering'!$B$2:$AF$2,0),FALSE))</f>
        <v>0</v>
      </c>
      <c r="P98" s="28">
        <f>IF(ISERROR(1/VLOOKUP($B98,'Justerad allokering'!$B$2:$AG$462,MATCH(P$2,'Justerad allokering'!$B$2:$AF$2,0),FALSE)),VLOOKUP($B98,'Allokerad kvv'!$B$2:$AV$468,MATCH(P$2,'Allokerad kvv'!$B$2:$AV$2,0),FALSE),VLOOKUP($B98,'Justerad allokering'!$B$2:$AG$462,MATCH(P$2,'Justerad allokering'!$B$2:$AF$2,0),FALSE))</f>
        <v>0</v>
      </c>
      <c r="Q98" s="28">
        <f>IF(ISERROR(1/VLOOKUP($B98,'Justerad allokering'!$B$2:$AG$462,MATCH(Q$2,'Justerad allokering'!$B$2:$AF$2,0),FALSE)),VLOOKUP($B98,'Allokerad kvv'!$B$2:$AV$468,MATCH(Q$2,'Allokerad kvv'!$B$2:$AV$2,0),FALSE),VLOOKUP($B98,'Justerad allokering'!$B$2:$AG$462,MATCH(Q$2,'Justerad allokering'!$B$2:$AF$2,0),FALSE))</f>
        <v>0</v>
      </c>
      <c r="R98" s="28">
        <f>IF(ISERROR(1/VLOOKUP($B98,'Justerad allokering'!$B$2:$AG$462,MATCH(R$2,'Justerad allokering'!$B$2:$AF$2,0),FALSE)),VLOOKUP($B98,'Allokerad kvv'!$B$2:$AV$468,MATCH(R$2,'Allokerad kvv'!$B$2:$AV$2,0),FALSE),VLOOKUP($B98,'Justerad allokering'!$B$2:$AG$462,MATCH(R$2,'Justerad allokering'!$B$2:$AF$2,0),FALSE))</f>
        <v>0</v>
      </c>
      <c r="S98" s="28">
        <f>IF(ISERROR(1/VLOOKUP($B98,'Justerad allokering'!$B$2:$AG$462,MATCH(S$2,'Justerad allokering'!$B$2:$AF$2,0),FALSE)),VLOOKUP($B98,'Allokerad kvv'!$B$2:$AV$468,MATCH(S$2,'Allokerad kvv'!$B$2:$AV$2,0),FALSE),VLOOKUP($B98,'Justerad allokering'!$B$2:$AG$462,MATCH(S$2,'Justerad allokering'!$B$2:$AF$2,0),FALSE))</f>
        <v>0</v>
      </c>
      <c r="T98" s="28">
        <f>IF(ISERROR(1/VLOOKUP($B98,'Justerad allokering'!$B$2:$AG$462,MATCH(T$2,'Justerad allokering'!$B$2:$AF$2,0),FALSE)),VLOOKUP($B98,'Allokerad kvv'!$B$2:$AV$468,MATCH(T$2,'Allokerad kvv'!$B$2:$AV$2,0),FALSE),VLOOKUP($B98,'Justerad allokering'!$B$2:$AG$462,MATCH(T$2,'Justerad allokering'!$B$2:$AF$2,0),FALSE))</f>
        <v>0</v>
      </c>
      <c r="U98" s="28">
        <f>IF(ISERROR(1/VLOOKUP($B98,'Justerad allokering'!$B$2:$AG$462,MATCH(U$2,'Justerad allokering'!$B$2:$AF$2,0),FALSE)),VLOOKUP($B98,'Allokerad kvv'!$B$2:$AV$468,MATCH(U$2,'Allokerad kvv'!$B$2:$AV$2,0),FALSE),VLOOKUP($B98,'Justerad allokering'!$B$2:$AG$462,MATCH(U$2,'Justerad allokering'!$B$2:$AF$2,0),FALSE))</f>
        <v>0</v>
      </c>
      <c r="V98" s="28">
        <f>IF(ISERROR(1/VLOOKUP($B98,'Justerad allokering'!$B$2:$AG$462,MATCH(V$2,'Justerad allokering'!$B$2:$AF$2,0),FALSE)),VLOOKUP($B98,'Allokerad kvv'!$B$2:$AV$468,MATCH(V$2,'Allokerad kvv'!$B$2:$AV$2,0),FALSE),VLOOKUP($B98,'Justerad allokering'!$B$2:$AG$462,MATCH(V$2,'Justerad allokering'!$B$2:$AF$2,0),FALSE))</f>
        <v>0</v>
      </c>
      <c r="W98" s="28">
        <f>IF(ISERROR(1/VLOOKUP($B98,'Justerad allokering'!$B$2:$AG$462,MATCH(W$2,'Justerad allokering'!$B$2:$AF$2,0),FALSE)),VLOOKUP($B98,'Allokerad kvv'!$B$2:$AV$468,MATCH(W$2,'Allokerad kvv'!$B$2:$AV$2,0),FALSE),VLOOKUP($B98,'Justerad allokering'!$B$2:$AG$462,MATCH(W$2,'Justerad allokering'!$B$2:$AF$2,0),FALSE))</f>
        <v>0</v>
      </c>
      <c r="X98" s="28">
        <f>IF(ISERROR(1/VLOOKUP($B98,'Justerad allokering'!$B$2:$AG$462,MATCH(X$2,'Justerad allokering'!$B$2:$AF$2,0),FALSE)),VLOOKUP($B98,'Allokerad kvv'!$B$2:$AV$468,MATCH(X$2,'Allokerad kvv'!$B$2:$AV$2,0),FALSE),VLOOKUP($B98,'Justerad allokering'!$B$2:$AG$462,MATCH(X$2,'Justerad allokering'!$B$2:$AF$2,0),FALSE))</f>
        <v>0</v>
      </c>
      <c r="Y98" s="28">
        <f>IF(ISERROR(1/VLOOKUP($B98,'Justerad allokering'!$B$2:$AG$462,MATCH(Y$2,'Justerad allokering'!$B$2:$AF$2,0),FALSE)),VLOOKUP($B98,'Allokerad kvv'!$B$2:$AV$468,MATCH(Y$2,'Allokerad kvv'!$B$2:$AV$2,0),FALSE),VLOOKUP($B98,'Justerad allokering'!$B$2:$AG$462,MATCH(Y$2,'Justerad allokering'!$B$2:$AF$2,0),FALSE))</f>
        <v>0</v>
      </c>
      <c r="Z98" s="28">
        <f>IF(ISERROR(1/VLOOKUP($B98,'Justerad allokering'!$B$2:$AG$462,MATCH(Z$2,'Justerad allokering'!$B$2:$AF$2,0),FALSE)),VLOOKUP($B98,'Allokerad kvv'!$B$2:$AV$468,MATCH(Z$2,'Allokerad kvv'!$B$2:$AV$2,0),FALSE),VLOOKUP($B98,'Justerad allokering'!$B$2:$AG$462,MATCH(Z$2,'Justerad allokering'!$B$2:$AF$2,0),FALSE))</f>
        <v>0</v>
      </c>
      <c r="AA98" s="28"/>
      <c r="AB98" s="28"/>
      <c r="AE98">
        <f t="shared" si="3"/>
        <v>0</v>
      </c>
      <c r="AG98">
        <f t="shared" si="4"/>
        <v>0</v>
      </c>
      <c r="AH98">
        <f t="shared" si="5"/>
        <v>0</v>
      </c>
      <c r="AI98" s="55" t="str">
        <f>IF(AH98=0,"",AH98/VLOOKUP(B98,Kraftvärmeprod!$B$1:$BC$480,MATCH("Summa tillförd energi exklusive rökgaskondensering",Kraftvärmeprod!$B$1:$BC$1,0),FALSE))</f>
        <v/>
      </c>
    </row>
    <row r="99" spans="1:35" x14ac:dyDescent="0.35">
      <c r="A99" s="28" t="s">
        <v>80</v>
      </c>
      <c r="B99" s="28" t="s">
        <v>126</v>
      </c>
      <c r="C99" s="28">
        <f>IF(ISERROR(1/VLOOKUP($B99,'Justerad allokering'!$B$2:$AG$462,MATCH(C$2,'Justerad allokering'!$B$2:$AF$2,0),FALSE)),VLOOKUP($B99,'Allokerad kvv'!$B$2:$AV$468,MATCH(C$2,'Allokerad kvv'!$B$2:$AV$2,0),FALSE),VLOOKUP($B99,'Justerad allokering'!$B$2:$AG$462,MATCH(C$2,'Justerad allokering'!$B$2:$AF$2,0),FALSE))</f>
        <v>0</v>
      </c>
      <c r="D99" s="28">
        <f>IF(ISERROR(1/VLOOKUP($B99,'Justerad allokering'!$B$2:$AG$462,MATCH(D$2,'Justerad allokering'!$B$2:$AF$2,0),FALSE)),VLOOKUP($B99,'Allokerad kvv'!$B$2:$AV$468,MATCH(D$2,'Allokerad kvv'!$B$2:$AV$2,0),FALSE),VLOOKUP($B99,'Justerad allokering'!$B$2:$AG$462,MATCH(D$2,'Justerad allokering'!$B$2:$AF$2,0),FALSE))</f>
        <v>0</v>
      </c>
      <c r="E99" s="28">
        <f>IF(ISERROR(1/VLOOKUP($B99,'Justerad allokering'!$B$2:$AG$462,MATCH(E$2,'Justerad allokering'!$B$2:$AF$2,0),FALSE)),VLOOKUP($B99,'Allokerad kvv'!$B$2:$AV$468,MATCH(E$2,'Allokerad kvv'!$B$2:$AV$2,0),FALSE),VLOOKUP($B99,'Justerad allokering'!$B$2:$AG$462,MATCH(E$2,'Justerad allokering'!$B$2:$AF$2,0),FALSE))</f>
        <v>0</v>
      </c>
      <c r="F99" s="28">
        <f>IF(ISERROR(1/VLOOKUP($B99,'Justerad allokering'!$B$2:$AG$462,MATCH(F$2,'Justerad allokering'!$B$2:$AF$2,0),FALSE)),VLOOKUP($B99,'Allokerad kvv'!$B$2:$AV$468,MATCH(F$2,'Allokerad kvv'!$B$2:$AV$2,0),FALSE),VLOOKUP($B99,'Justerad allokering'!$B$2:$AG$462,MATCH(F$2,'Justerad allokering'!$B$2:$AF$2,0),FALSE))</f>
        <v>0</v>
      </c>
      <c r="G99" s="28">
        <f>IF(ISERROR(1/VLOOKUP($B99,'Justerad allokering'!$B$2:$AG$462,MATCH(G$2,'Justerad allokering'!$B$2:$AF$2,0),FALSE)),VLOOKUP($B99,'Allokerad kvv'!$B$2:$AV$468,MATCH(G$2,'Allokerad kvv'!$B$2:$AV$2,0),FALSE),VLOOKUP($B99,'Justerad allokering'!$B$2:$AG$462,MATCH(G$2,'Justerad allokering'!$B$2:$AF$2,0),FALSE))</f>
        <v>0</v>
      </c>
      <c r="H99" s="28">
        <f>IF(ISERROR(1/VLOOKUP($B99,'Justerad allokering'!$B$2:$AG$462,MATCH(H$2,'Justerad allokering'!$B$2:$AF$2,0),FALSE)),VLOOKUP($B99,'Allokerad kvv'!$B$2:$AV$468,MATCH(H$2,'Allokerad kvv'!$B$2:$AV$2,0),FALSE),VLOOKUP($B99,'Justerad allokering'!$B$2:$AG$462,MATCH(H$2,'Justerad allokering'!$B$2:$AF$2,0),FALSE))</f>
        <v>0</v>
      </c>
      <c r="I99" s="28">
        <f>IF(ISERROR(1/VLOOKUP($B99,'Justerad allokering'!$B$2:$AG$462,MATCH(I$2,'Justerad allokering'!$B$2:$AF$2,0),FALSE)),VLOOKUP($B99,'Allokerad kvv'!$B$2:$AV$468,MATCH(I$2,'Allokerad kvv'!$B$2:$AV$2,0),FALSE),VLOOKUP($B99,'Justerad allokering'!$B$2:$AG$462,MATCH(I$2,'Justerad allokering'!$B$2:$AF$2,0),FALSE))</f>
        <v>0</v>
      </c>
      <c r="J99" s="28">
        <f>IF(ISERROR(1/VLOOKUP($B99,'Justerad allokering'!$B$2:$AG$462,MATCH(J$2,'Justerad allokering'!$B$2:$AF$2,0),FALSE)),VLOOKUP($B99,'Allokerad kvv'!$B$2:$AV$468,MATCH(J$2,'Allokerad kvv'!$B$2:$AV$2,0),FALSE),VLOOKUP($B99,'Justerad allokering'!$B$2:$AG$462,MATCH(J$2,'Justerad allokering'!$B$2:$AF$2,0),FALSE))</f>
        <v>0</v>
      </c>
      <c r="K99" s="28">
        <f>IF(ISERROR(1/VLOOKUP($B99,'Justerad allokering'!$B$2:$AG$462,MATCH(K$2,'Justerad allokering'!$B$2:$AF$2,0),FALSE)),VLOOKUP($B99,'Allokerad kvv'!$B$2:$AV$468,MATCH(K$2,'Allokerad kvv'!$B$2:$AV$2,0),FALSE),VLOOKUP($B99,'Justerad allokering'!$B$2:$AG$462,MATCH(K$2,'Justerad allokering'!$B$2:$AF$2,0),FALSE))</f>
        <v>0</v>
      </c>
      <c r="L99" s="28">
        <f>IF(ISERROR(1/VLOOKUP($B99,'Justerad allokering'!$B$2:$AG$462,MATCH(L$2,'Justerad allokering'!$B$2:$AF$2,0),FALSE)),VLOOKUP($B99,'Allokerad kvv'!$B$2:$AV$468,MATCH(L$2,'Allokerad kvv'!$B$2:$AV$2,0),FALSE),VLOOKUP($B99,'Justerad allokering'!$B$2:$AG$462,MATCH(L$2,'Justerad allokering'!$B$2:$AF$2,0),FALSE))</f>
        <v>0</v>
      </c>
      <c r="M99" s="28">
        <f>IF(ISERROR(1/VLOOKUP($B99,'Justerad allokering'!$B$2:$AG$462,MATCH(M$2,'Justerad allokering'!$B$2:$AF$2,0),FALSE)),VLOOKUP($B99,'Allokerad kvv'!$B$2:$AV$468,MATCH(M$2,'Allokerad kvv'!$B$2:$AV$2,0),FALSE),VLOOKUP($B99,'Justerad allokering'!$B$2:$AG$462,MATCH(M$2,'Justerad allokering'!$B$2:$AF$2,0),FALSE))</f>
        <v>0</v>
      </c>
      <c r="N99" s="28">
        <f>IF(ISERROR(1/VLOOKUP($B99,'Justerad allokering'!$B$2:$AG$462,MATCH(N$2,'Justerad allokering'!$B$2:$AF$2,0),FALSE)),VLOOKUP($B99,'Allokerad kvv'!$B$2:$AV$468,MATCH(N$2,'Allokerad kvv'!$B$2:$AV$2,0),FALSE),VLOOKUP($B99,'Justerad allokering'!$B$2:$AG$462,MATCH(N$2,'Justerad allokering'!$B$2:$AF$2,0),FALSE))</f>
        <v>0</v>
      </c>
      <c r="O99" s="28">
        <f>IF(ISERROR(1/VLOOKUP($B99,'Justerad allokering'!$B$2:$AG$462,MATCH(O$2,'Justerad allokering'!$B$2:$AF$2,0),FALSE)),VLOOKUP($B99,'Allokerad kvv'!$B$2:$AV$468,MATCH(O$2,'Allokerad kvv'!$B$2:$AV$2,0),FALSE),VLOOKUP($B99,'Justerad allokering'!$B$2:$AG$462,MATCH(O$2,'Justerad allokering'!$B$2:$AF$2,0),FALSE))</f>
        <v>0</v>
      </c>
      <c r="P99" s="28">
        <f>IF(ISERROR(1/VLOOKUP($B99,'Justerad allokering'!$B$2:$AG$462,MATCH(P$2,'Justerad allokering'!$B$2:$AF$2,0),FALSE)),VLOOKUP($B99,'Allokerad kvv'!$B$2:$AV$468,MATCH(P$2,'Allokerad kvv'!$B$2:$AV$2,0),FALSE),VLOOKUP($B99,'Justerad allokering'!$B$2:$AG$462,MATCH(P$2,'Justerad allokering'!$B$2:$AF$2,0),FALSE))</f>
        <v>0</v>
      </c>
      <c r="Q99" s="28">
        <f>IF(ISERROR(1/VLOOKUP($B99,'Justerad allokering'!$B$2:$AG$462,MATCH(Q$2,'Justerad allokering'!$B$2:$AF$2,0),FALSE)),VLOOKUP($B99,'Allokerad kvv'!$B$2:$AV$468,MATCH(Q$2,'Allokerad kvv'!$B$2:$AV$2,0),FALSE),VLOOKUP($B99,'Justerad allokering'!$B$2:$AG$462,MATCH(Q$2,'Justerad allokering'!$B$2:$AF$2,0),FALSE))</f>
        <v>0</v>
      </c>
      <c r="R99" s="28">
        <f>IF(ISERROR(1/VLOOKUP($B99,'Justerad allokering'!$B$2:$AG$462,MATCH(R$2,'Justerad allokering'!$B$2:$AF$2,0),FALSE)),VLOOKUP($B99,'Allokerad kvv'!$B$2:$AV$468,MATCH(R$2,'Allokerad kvv'!$B$2:$AV$2,0),FALSE),VLOOKUP($B99,'Justerad allokering'!$B$2:$AG$462,MATCH(R$2,'Justerad allokering'!$B$2:$AF$2,0),FALSE))</f>
        <v>0</v>
      </c>
      <c r="S99" s="28">
        <f>IF(ISERROR(1/VLOOKUP($B99,'Justerad allokering'!$B$2:$AG$462,MATCH(S$2,'Justerad allokering'!$B$2:$AF$2,0),FALSE)),VLOOKUP($B99,'Allokerad kvv'!$B$2:$AV$468,MATCH(S$2,'Allokerad kvv'!$B$2:$AV$2,0),FALSE),VLOOKUP($B99,'Justerad allokering'!$B$2:$AG$462,MATCH(S$2,'Justerad allokering'!$B$2:$AF$2,0),FALSE))</f>
        <v>0</v>
      </c>
      <c r="T99" s="28">
        <f>IF(ISERROR(1/VLOOKUP($B99,'Justerad allokering'!$B$2:$AG$462,MATCH(T$2,'Justerad allokering'!$B$2:$AF$2,0),FALSE)),VLOOKUP($B99,'Allokerad kvv'!$B$2:$AV$468,MATCH(T$2,'Allokerad kvv'!$B$2:$AV$2,0),FALSE),VLOOKUP($B99,'Justerad allokering'!$B$2:$AG$462,MATCH(T$2,'Justerad allokering'!$B$2:$AF$2,0),FALSE))</f>
        <v>0</v>
      </c>
      <c r="U99" s="28">
        <f>IF(ISERROR(1/VLOOKUP($B99,'Justerad allokering'!$B$2:$AG$462,MATCH(U$2,'Justerad allokering'!$B$2:$AF$2,0),FALSE)),VLOOKUP($B99,'Allokerad kvv'!$B$2:$AV$468,MATCH(U$2,'Allokerad kvv'!$B$2:$AV$2,0),FALSE),VLOOKUP($B99,'Justerad allokering'!$B$2:$AG$462,MATCH(U$2,'Justerad allokering'!$B$2:$AF$2,0),FALSE))</f>
        <v>0</v>
      </c>
      <c r="V99" s="28">
        <f>IF(ISERROR(1/VLOOKUP($B99,'Justerad allokering'!$B$2:$AG$462,MATCH(V$2,'Justerad allokering'!$B$2:$AF$2,0),FALSE)),VLOOKUP($B99,'Allokerad kvv'!$B$2:$AV$468,MATCH(V$2,'Allokerad kvv'!$B$2:$AV$2,0),FALSE),VLOOKUP($B99,'Justerad allokering'!$B$2:$AG$462,MATCH(V$2,'Justerad allokering'!$B$2:$AF$2,0),FALSE))</f>
        <v>0</v>
      </c>
      <c r="W99" s="28">
        <f>IF(ISERROR(1/VLOOKUP($B99,'Justerad allokering'!$B$2:$AG$462,MATCH(W$2,'Justerad allokering'!$B$2:$AF$2,0),FALSE)),VLOOKUP($B99,'Allokerad kvv'!$B$2:$AV$468,MATCH(W$2,'Allokerad kvv'!$B$2:$AV$2,0),FALSE),VLOOKUP($B99,'Justerad allokering'!$B$2:$AG$462,MATCH(W$2,'Justerad allokering'!$B$2:$AF$2,0),FALSE))</f>
        <v>0</v>
      </c>
      <c r="X99" s="28">
        <f>IF(ISERROR(1/VLOOKUP($B99,'Justerad allokering'!$B$2:$AG$462,MATCH(X$2,'Justerad allokering'!$B$2:$AF$2,0),FALSE)),VLOOKUP($B99,'Allokerad kvv'!$B$2:$AV$468,MATCH(X$2,'Allokerad kvv'!$B$2:$AV$2,0),FALSE),VLOOKUP($B99,'Justerad allokering'!$B$2:$AG$462,MATCH(X$2,'Justerad allokering'!$B$2:$AF$2,0),FALSE))</f>
        <v>0</v>
      </c>
      <c r="Y99" s="28">
        <f>IF(ISERROR(1/VLOOKUP($B99,'Justerad allokering'!$B$2:$AG$462,MATCH(Y$2,'Justerad allokering'!$B$2:$AF$2,0),FALSE)),VLOOKUP($B99,'Allokerad kvv'!$B$2:$AV$468,MATCH(Y$2,'Allokerad kvv'!$B$2:$AV$2,0),FALSE),VLOOKUP($B99,'Justerad allokering'!$B$2:$AG$462,MATCH(Y$2,'Justerad allokering'!$B$2:$AF$2,0),FALSE))</f>
        <v>0</v>
      </c>
      <c r="Z99" s="28">
        <f>IF(ISERROR(1/VLOOKUP($B99,'Justerad allokering'!$B$2:$AG$462,MATCH(Z$2,'Justerad allokering'!$B$2:$AF$2,0),FALSE)),VLOOKUP($B99,'Allokerad kvv'!$B$2:$AV$468,MATCH(Z$2,'Allokerad kvv'!$B$2:$AV$2,0),FALSE),VLOOKUP($B99,'Justerad allokering'!$B$2:$AG$462,MATCH(Z$2,'Justerad allokering'!$B$2:$AF$2,0),FALSE))</f>
        <v>0</v>
      </c>
      <c r="AA99" s="28"/>
      <c r="AB99" s="28"/>
      <c r="AE99">
        <f t="shared" si="3"/>
        <v>0</v>
      </c>
      <c r="AG99">
        <f t="shared" si="4"/>
        <v>0</v>
      </c>
      <c r="AH99">
        <f t="shared" si="5"/>
        <v>0</v>
      </c>
      <c r="AI99" s="55" t="str">
        <f>IF(AH99=0,"",AH99/VLOOKUP(B99,Kraftvärmeprod!$B$1:$BC$480,MATCH("Summa tillförd energi exklusive rökgaskondensering",Kraftvärmeprod!$B$1:$BC$1,0),FALSE))</f>
        <v/>
      </c>
    </row>
    <row r="100" spans="1:35" x14ac:dyDescent="0.35">
      <c r="A100" s="28" t="s">
        <v>80</v>
      </c>
      <c r="B100" s="28" t="s">
        <v>127</v>
      </c>
      <c r="C100" s="28">
        <f>IF(ISERROR(1/VLOOKUP($B100,'Justerad allokering'!$B$2:$AG$462,MATCH(C$2,'Justerad allokering'!$B$2:$AF$2,0),FALSE)),VLOOKUP($B100,'Allokerad kvv'!$B$2:$AV$468,MATCH(C$2,'Allokerad kvv'!$B$2:$AV$2,0),FALSE),VLOOKUP($B100,'Justerad allokering'!$B$2:$AG$462,MATCH(C$2,'Justerad allokering'!$B$2:$AF$2,0),FALSE))</f>
        <v>0</v>
      </c>
      <c r="D100" s="28">
        <f>IF(ISERROR(1/VLOOKUP($B100,'Justerad allokering'!$B$2:$AG$462,MATCH(D$2,'Justerad allokering'!$B$2:$AF$2,0),FALSE)),VLOOKUP($B100,'Allokerad kvv'!$B$2:$AV$468,MATCH(D$2,'Allokerad kvv'!$B$2:$AV$2,0),FALSE),VLOOKUP($B100,'Justerad allokering'!$B$2:$AG$462,MATCH(D$2,'Justerad allokering'!$B$2:$AF$2,0),FALSE))</f>
        <v>0</v>
      </c>
      <c r="E100" s="28">
        <f>IF(ISERROR(1/VLOOKUP($B100,'Justerad allokering'!$B$2:$AG$462,MATCH(E$2,'Justerad allokering'!$B$2:$AF$2,0),FALSE)),VLOOKUP($B100,'Allokerad kvv'!$B$2:$AV$468,MATCH(E$2,'Allokerad kvv'!$B$2:$AV$2,0),FALSE),VLOOKUP($B100,'Justerad allokering'!$B$2:$AG$462,MATCH(E$2,'Justerad allokering'!$B$2:$AF$2,0),FALSE))</f>
        <v>0</v>
      </c>
      <c r="F100" s="28">
        <f>IF(ISERROR(1/VLOOKUP($B100,'Justerad allokering'!$B$2:$AG$462,MATCH(F$2,'Justerad allokering'!$B$2:$AF$2,0),FALSE)),VLOOKUP($B100,'Allokerad kvv'!$B$2:$AV$468,MATCH(F$2,'Allokerad kvv'!$B$2:$AV$2,0),FALSE),VLOOKUP($B100,'Justerad allokering'!$B$2:$AG$462,MATCH(F$2,'Justerad allokering'!$B$2:$AF$2,0),FALSE))</f>
        <v>0</v>
      </c>
      <c r="G100" s="28">
        <f>IF(ISERROR(1/VLOOKUP($B100,'Justerad allokering'!$B$2:$AG$462,MATCH(G$2,'Justerad allokering'!$B$2:$AF$2,0),FALSE)),VLOOKUP($B100,'Allokerad kvv'!$B$2:$AV$468,MATCH(G$2,'Allokerad kvv'!$B$2:$AV$2,0),FALSE),VLOOKUP($B100,'Justerad allokering'!$B$2:$AG$462,MATCH(G$2,'Justerad allokering'!$B$2:$AF$2,0),FALSE))</f>
        <v>0</v>
      </c>
      <c r="H100" s="28">
        <f>IF(ISERROR(1/VLOOKUP($B100,'Justerad allokering'!$B$2:$AG$462,MATCH(H$2,'Justerad allokering'!$B$2:$AF$2,0),FALSE)),VLOOKUP($B100,'Allokerad kvv'!$B$2:$AV$468,MATCH(H$2,'Allokerad kvv'!$B$2:$AV$2,0),FALSE),VLOOKUP($B100,'Justerad allokering'!$B$2:$AG$462,MATCH(H$2,'Justerad allokering'!$B$2:$AF$2,0),FALSE))</f>
        <v>0</v>
      </c>
      <c r="I100" s="28">
        <f>IF(ISERROR(1/VLOOKUP($B100,'Justerad allokering'!$B$2:$AG$462,MATCH(I$2,'Justerad allokering'!$B$2:$AF$2,0),FALSE)),VLOOKUP($B100,'Allokerad kvv'!$B$2:$AV$468,MATCH(I$2,'Allokerad kvv'!$B$2:$AV$2,0),FALSE),VLOOKUP($B100,'Justerad allokering'!$B$2:$AG$462,MATCH(I$2,'Justerad allokering'!$B$2:$AF$2,0),FALSE))</f>
        <v>0</v>
      </c>
      <c r="J100" s="28">
        <f>IF(ISERROR(1/VLOOKUP($B100,'Justerad allokering'!$B$2:$AG$462,MATCH(J$2,'Justerad allokering'!$B$2:$AF$2,0),FALSE)),VLOOKUP($B100,'Allokerad kvv'!$B$2:$AV$468,MATCH(J$2,'Allokerad kvv'!$B$2:$AV$2,0),FALSE),VLOOKUP($B100,'Justerad allokering'!$B$2:$AG$462,MATCH(J$2,'Justerad allokering'!$B$2:$AF$2,0),FALSE))</f>
        <v>0</v>
      </c>
      <c r="K100" s="28">
        <f>IF(ISERROR(1/VLOOKUP($B100,'Justerad allokering'!$B$2:$AG$462,MATCH(K$2,'Justerad allokering'!$B$2:$AF$2,0),FALSE)),VLOOKUP($B100,'Allokerad kvv'!$B$2:$AV$468,MATCH(K$2,'Allokerad kvv'!$B$2:$AV$2,0),FALSE),VLOOKUP($B100,'Justerad allokering'!$B$2:$AG$462,MATCH(K$2,'Justerad allokering'!$B$2:$AF$2,0),FALSE))</f>
        <v>0</v>
      </c>
      <c r="L100" s="28">
        <f>IF(ISERROR(1/VLOOKUP($B100,'Justerad allokering'!$B$2:$AG$462,MATCH(L$2,'Justerad allokering'!$B$2:$AF$2,0),FALSE)),VLOOKUP($B100,'Allokerad kvv'!$B$2:$AV$468,MATCH(L$2,'Allokerad kvv'!$B$2:$AV$2,0),FALSE),VLOOKUP($B100,'Justerad allokering'!$B$2:$AG$462,MATCH(L$2,'Justerad allokering'!$B$2:$AF$2,0),FALSE))</f>
        <v>0</v>
      </c>
      <c r="M100" s="28">
        <f>IF(ISERROR(1/VLOOKUP($B100,'Justerad allokering'!$B$2:$AG$462,MATCH(M$2,'Justerad allokering'!$B$2:$AF$2,0),FALSE)),VLOOKUP($B100,'Allokerad kvv'!$B$2:$AV$468,MATCH(M$2,'Allokerad kvv'!$B$2:$AV$2,0),FALSE),VLOOKUP($B100,'Justerad allokering'!$B$2:$AG$462,MATCH(M$2,'Justerad allokering'!$B$2:$AF$2,0),FALSE))</f>
        <v>0</v>
      </c>
      <c r="N100" s="28">
        <f>IF(ISERROR(1/VLOOKUP($B100,'Justerad allokering'!$B$2:$AG$462,MATCH(N$2,'Justerad allokering'!$B$2:$AF$2,0),FALSE)),VLOOKUP($B100,'Allokerad kvv'!$B$2:$AV$468,MATCH(N$2,'Allokerad kvv'!$B$2:$AV$2,0),FALSE),VLOOKUP($B100,'Justerad allokering'!$B$2:$AG$462,MATCH(N$2,'Justerad allokering'!$B$2:$AF$2,0),FALSE))</f>
        <v>0</v>
      </c>
      <c r="O100" s="28">
        <f>IF(ISERROR(1/VLOOKUP($B100,'Justerad allokering'!$B$2:$AG$462,MATCH(O$2,'Justerad allokering'!$B$2:$AF$2,0),FALSE)),VLOOKUP($B100,'Allokerad kvv'!$B$2:$AV$468,MATCH(O$2,'Allokerad kvv'!$B$2:$AV$2,0),FALSE),VLOOKUP($B100,'Justerad allokering'!$B$2:$AG$462,MATCH(O$2,'Justerad allokering'!$B$2:$AF$2,0),FALSE))</f>
        <v>0</v>
      </c>
      <c r="P100" s="28">
        <f>IF(ISERROR(1/VLOOKUP($B100,'Justerad allokering'!$B$2:$AG$462,MATCH(P$2,'Justerad allokering'!$B$2:$AF$2,0),FALSE)),VLOOKUP($B100,'Allokerad kvv'!$B$2:$AV$468,MATCH(P$2,'Allokerad kvv'!$B$2:$AV$2,0),FALSE),VLOOKUP($B100,'Justerad allokering'!$B$2:$AG$462,MATCH(P$2,'Justerad allokering'!$B$2:$AF$2,0),FALSE))</f>
        <v>0</v>
      </c>
      <c r="Q100" s="28">
        <f>IF(ISERROR(1/VLOOKUP($B100,'Justerad allokering'!$B$2:$AG$462,MATCH(Q$2,'Justerad allokering'!$B$2:$AF$2,0),FALSE)),VLOOKUP($B100,'Allokerad kvv'!$B$2:$AV$468,MATCH(Q$2,'Allokerad kvv'!$B$2:$AV$2,0),FALSE),VLOOKUP($B100,'Justerad allokering'!$B$2:$AG$462,MATCH(Q$2,'Justerad allokering'!$B$2:$AF$2,0),FALSE))</f>
        <v>0</v>
      </c>
      <c r="R100" s="28">
        <f>IF(ISERROR(1/VLOOKUP($B100,'Justerad allokering'!$B$2:$AG$462,MATCH(R$2,'Justerad allokering'!$B$2:$AF$2,0),FALSE)),VLOOKUP($B100,'Allokerad kvv'!$B$2:$AV$468,MATCH(R$2,'Allokerad kvv'!$B$2:$AV$2,0),FALSE),VLOOKUP($B100,'Justerad allokering'!$B$2:$AG$462,MATCH(R$2,'Justerad allokering'!$B$2:$AF$2,0),FALSE))</f>
        <v>0</v>
      </c>
      <c r="S100" s="28">
        <f>IF(ISERROR(1/VLOOKUP($B100,'Justerad allokering'!$B$2:$AG$462,MATCH(S$2,'Justerad allokering'!$B$2:$AF$2,0),FALSE)),VLOOKUP($B100,'Allokerad kvv'!$B$2:$AV$468,MATCH(S$2,'Allokerad kvv'!$B$2:$AV$2,0),FALSE),VLOOKUP($B100,'Justerad allokering'!$B$2:$AG$462,MATCH(S$2,'Justerad allokering'!$B$2:$AF$2,0),FALSE))</f>
        <v>0</v>
      </c>
      <c r="T100" s="28">
        <f>IF(ISERROR(1/VLOOKUP($B100,'Justerad allokering'!$B$2:$AG$462,MATCH(T$2,'Justerad allokering'!$B$2:$AF$2,0),FALSE)),VLOOKUP($B100,'Allokerad kvv'!$B$2:$AV$468,MATCH(T$2,'Allokerad kvv'!$B$2:$AV$2,0),FALSE),VLOOKUP($B100,'Justerad allokering'!$B$2:$AG$462,MATCH(T$2,'Justerad allokering'!$B$2:$AF$2,0),FALSE))</f>
        <v>0</v>
      </c>
      <c r="U100" s="28">
        <f>IF(ISERROR(1/VLOOKUP($B100,'Justerad allokering'!$B$2:$AG$462,MATCH(U$2,'Justerad allokering'!$B$2:$AF$2,0),FALSE)),VLOOKUP($B100,'Allokerad kvv'!$B$2:$AV$468,MATCH(U$2,'Allokerad kvv'!$B$2:$AV$2,0),FALSE),VLOOKUP($B100,'Justerad allokering'!$B$2:$AG$462,MATCH(U$2,'Justerad allokering'!$B$2:$AF$2,0),FALSE))</f>
        <v>0</v>
      </c>
      <c r="V100" s="28">
        <f>IF(ISERROR(1/VLOOKUP($B100,'Justerad allokering'!$B$2:$AG$462,MATCH(V$2,'Justerad allokering'!$B$2:$AF$2,0),FALSE)),VLOOKUP($B100,'Allokerad kvv'!$B$2:$AV$468,MATCH(V$2,'Allokerad kvv'!$B$2:$AV$2,0),FALSE),VLOOKUP($B100,'Justerad allokering'!$B$2:$AG$462,MATCH(V$2,'Justerad allokering'!$B$2:$AF$2,0),FALSE))</f>
        <v>0</v>
      </c>
      <c r="W100" s="28">
        <f>IF(ISERROR(1/VLOOKUP($B100,'Justerad allokering'!$B$2:$AG$462,MATCH(W$2,'Justerad allokering'!$B$2:$AF$2,0),FALSE)),VLOOKUP($B100,'Allokerad kvv'!$B$2:$AV$468,MATCH(W$2,'Allokerad kvv'!$B$2:$AV$2,0),FALSE),VLOOKUP($B100,'Justerad allokering'!$B$2:$AG$462,MATCH(W$2,'Justerad allokering'!$B$2:$AF$2,0),FALSE))</f>
        <v>0</v>
      </c>
      <c r="X100" s="28">
        <f>IF(ISERROR(1/VLOOKUP($B100,'Justerad allokering'!$B$2:$AG$462,MATCH(X$2,'Justerad allokering'!$B$2:$AF$2,0),FALSE)),VLOOKUP($B100,'Allokerad kvv'!$B$2:$AV$468,MATCH(X$2,'Allokerad kvv'!$B$2:$AV$2,0),FALSE),VLOOKUP($B100,'Justerad allokering'!$B$2:$AG$462,MATCH(X$2,'Justerad allokering'!$B$2:$AF$2,0),FALSE))</f>
        <v>0</v>
      </c>
      <c r="Y100" s="28">
        <f>IF(ISERROR(1/VLOOKUP($B100,'Justerad allokering'!$B$2:$AG$462,MATCH(Y$2,'Justerad allokering'!$B$2:$AF$2,0),FALSE)),VLOOKUP($B100,'Allokerad kvv'!$B$2:$AV$468,MATCH(Y$2,'Allokerad kvv'!$B$2:$AV$2,0),FALSE),VLOOKUP($B100,'Justerad allokering'!$B$2:$AG$462,MATCH(Y$2,'Justerad allokering'!$B$2:$AF$2,0),FALSE))</f>
        <v>0</v>
      </c>
      <c r="Z100" s="28">
        <f>IF(ISERROR(1/VLOOKUP($B100,'Justerad allokering'!$B$2:$AG$462,MATCH(Z$2,'Justerad allokering'!$B$2:$AF$2,0),FALSE)),VLOOKUP($B100,'Allokerad kvv'!$B$2:$AV$468,MATCH(Z$2,'Allokerad kvv'!$B$2:$AV$2,0),FALSE),VLOOKUP($B100,'Justerad allokering'!$B$2:$AG$462,MATCH(Z$2,'Justerad allokering'!$B$2:$AF$2,0),FALSE))</f>
        <v>0</v>
      </c>
      <c r="AA100" s="28"/>
      <c r="AB100" s="28"/>
      <c r="AE100">
        <f t="shared" si="3"/>
        <v>0</v>
      </c>
      <c r="AG100">
        <f t="shared" si="4"/>
        <v>0</v>
      </c>
      <c r="AH100">
        <f t="shared" si="5"/>
        <v>0</v>
      </c>
      <c r="AI100" s="55" t="str">
        <f>IF(AH100=0,"",AH100/VLOOKUP(B100,Kraftvärmeprod!$B$1:$BC$480,MATCH("Summa tillförd energi exklusive rökgaskondensering",Kraftvärmeprod!$B$1:$BC$1,0),FALSE))</f>
        <v/>
      </c>
    </row>
    <row r="101" spans="1:35" x14ac:dyDescent="0.35">
      <c r="A101" s="28" t="s">
        <v>80</v>
      </c>
      <c r="B101" s="28" t="s">
        <v>128</v>
      </c>
      <c r="C101" s="28">
        <f>IF(ISERROR(1/VLOOKUP($B101,'Justerad allokering'!$B$2:$AG$462,MATCH(C$2,'Justerad allokering'!$B$2:$AF$2,0),FALSE)),VLOOKUP($B101,'Allokerad kvv'!$B$2:$AV$468,MATCH(C$2,'Allokerad kvv'!$B$2:$AV$2,0),FALSE),VLOOKUP($B101,'Justerad allokering'!$B$2:$AG$462,MATCH(C$2,'Justerad allokering'!$B$2:$AF$2,0),FALSE))</f>
        <v>0</v>
      </c>
      <c r="D101" s="28">
        <f>IF(ISERROR(1/VLOOKUP($B101,'Justerad allokering'!$B$2:$AG$462,MATCH(D$2,'Justerad allokering'!$B$2:$AF$2,0),FALSE)),VLOOKUP($B101,'Allokerad kvv'!$B$2:$AV$468,MATCH(D$2,'Allokerad kvv'!$B$2:$AV$2,0),FALSE),VLOOKUP($B101,'Justerad allokering'!$B$2:$AG$462,MATCH(D$2,'Justerad allokering'!$B$2:$AF$2,0),FALSE))</f>
        <v>0</v>
      </c>
      <c r="E101" s="28">
        <f>IF(ISERROR(1/VLOOKUP($B101,'Justerad allokering'!$B$2:$AG$462,MATCH(E$2,'Justerad allokering'!$B$2:$AF$2,0),FALSE)),VLOOKUP($B101,'Allokerad kvv'!$B$2:$AV$468,MATCH(E$2,'Allokerad kvv'!$B$2:$AV$2,0),FALSE),VLOOKUP($B101,'Justerad allokering'!$B$2:$AG$462,MATCH(E$2,'Justerad allokering'!$B$2:$AF$2,0),FALSE))</f>
        <v>0</v>
      </c>
      <c r="F101" s="28">
        <f>IF(ISERROR(1/VLOOKUP($B101,'Justerad allokering'!$B$2:$AG$462,MATCH(F$2,'Justerad allokering'!$B$2:$AF$2,0),FALSE)),VLOOKUP($B101,'Allokerad kvv'!$B$2:$AV$468,MATCH(F$2,'Allokerad kvv'!$B$2:$AV$2,0),FALSE),VLOOKUP($B101,'Justerad allokering'!$B$2:$AG$462,MATCH(F$2,'Justerad allokering'!$B$2:$AF$2,0),FALSE))</f>
        <v>0</v>
      </c>
      <c r="G101" s="28">
        <f>IF(ISERROR(1/VLOOKUP($B101,'Justerad allokering'!$B$2:$AG$462,MATCH(G$2,'Justerad allokering'!$B$2:$AF$2,0),FALSE)),VLOOKUP($B101,'Allokerad kvv'!$B$2:$AV$468,MATCH(G$2,'Allokerad kvv'!$B$2:$AV$2,0),FALSE),VLOOKUP($B101,'Justerad allokering'!$B$2:$AG$462,MATCH(G$2,'Justerad allokering'!$B$2:$AF$2,0),FALSE))</f>
        <v>0</v>
      </c>
      <c r="H101" s="28">
        <f>IF(ISERROR(1/VLOOKUP($B101,'Justerad allokering'!$B$2:$AG$462,MATCH(H$2,'Justerad allokering'!$B$2:$AF$2,0),FALSE)),VLOOKUP($B101,'Allokerad kvv'!$B$2:$AV$468,MATCH(H$2,'Allokerad kvv'!$B$2:$AV$2,0),FALSE),VLOOKUP($B101,'Justerad allokering'!$B$2:$AG$462,MATCH(H$2,'Justerad allokering'!$B$2:$AF$2,0),FALSE))</f>
        <v>0</v>
      </c>
      <c r="I101" s="28">
        <f>IF(ISERROR(1/VLOOKUP($B101,'Justerad allokering'!$B$2:$AG$462,MATCH(I$2,'Justerad allokering'!$B$2:$AF$2,0),FALSE)),VLOOKUP($B101,'Allokerad kvv'!$B$2:$AV$468,MATCH(I$2,'Allokerad kvv'!$B$2:$AV$2,0),FALSE),VLOOKUP($B101,'Justerad allokering'!$B$2:$AG$462,MATCH(I$2,'Justerad allokering'!$B$2:$AF$2,0),FALSE))</f>
        <v>0</v>
      </c>
      <c r="J101" s="28">
        <f>IF(ISERROR(1/VLOOKUP($B101,'Justerad allokering'!$B$2:$AG$462,MATCH(J$2,'Justerad allokering'!$B$2:$AF$2,0),FALSE)),VLOOKUP($B101,'Allokerad kvv'!$B$2:$AV$468,MATCH(J$2,'Allokerad kvv'!$B$2:$AV$2,0),FALSE),VLOOKUP($B101,'Justerad allokering'!$B$2:$AG$462,MATCH(J$2,'Justerad allokering'!$B$2:$AF$2,0),FALSE))</f>
        <v>0</v>
      </c>
      <c r="K101" s="28">
        <f>IF(ISERROR(1/VLOOKUP($B101,'Justerad allokering'!$B$2:$AG$462,MATCH(K$2,'Justerad allokering'!$B$2:$AF$2,0),FALSE)),VLOOKUP($B101,'Allokerad kvv'!$B$2:$AV$468,MATCH(K$2,'Allokerad kvv'!$B$2:$AV$2,0),FALSE),VLOOKUP($B101,'Justerad allokering'!$B$2:$AG$462,MATCH(K$2,'Justerad allokering'!$B$2:$AF$2,0),FALSE))</f>
        <v>0</v>
      </c>
      <c r="L101" s="28">
        <f>IF(ISERROR(1/VLOOKUP($B101,'Justerad allokering'!$B$2:$AG$462,MATCH(L$2,'Justerad allokering'!$B$2:$AF$2,0),FALSE)),VLOOKUP($B101,'Allokerad kvv'!$B$2:$AV$468,MATCH(L$2,'Allokerad kvv'!$B$2:$AV$2,0),FALSE),VLOOKUP($B101,'Justerad allokering'!$B$2:$AG$462,MATCH(L$2,'Justerad allokering'!$B$2:$AF$2,0),FALSE))</f>
        <v>0</v>
      </c>
      <c r="M101" s="28">
        <f>IF(ISERROR(1/VLOOKUP($B101,'Justerad allokering'!$B$2:$AG$462,MATCH(M$2,'Justerad allokering'!$B$2:$AF$2,0),FALSE)),VLOOKUP($B101,'Allokerad kvv'!$B$2:$AV$468,MATCH(M$2,'Allokerad kvv'!$B$2:$AV$2,0),FALSE),VLOOKUP($B101,'Justerad allokering'!$B$2:$AG$462,MATCH(M$2,'Justerad allokering'!$B$2:$AF$2,0),FALSE))</f>
        <v>0</v>
      </c>
      <c r="N101" s="28">
        <f>IF(ISERROR(1/VLOOKUP($B101,'Justerad allokering'!$B$2:$AG$462,MATCH(N$2,'Justerad allokering'!$B$2:$AF$2,0),FALSE)),VLOOKUP($B101,'Allokerad kvv'!$B$2:$AV$468,MATCH(N$2,'Allokerad kvv'!$B$2:$AV$2,0),FALSE),VLOOKUP($B101,'Justerad allokering'!$B$2:$AG$462,MATCH(N$2,'Justerad allokering'!$B$2:$AF$2,0),FALSE))</f>
        <v>0</v>
      </c>
      <c r="O101" s="28">
        <f>IF(ISERROR(1/VLOOKUP($B101,'Justerad allokering'!$B$2:$AG$462,MATCH(O$2,'Justerad allokering'!$B$2:$AF$2,0),FALSE)),VLOOKUP($B101,'Allokerad kvv'!$B$2:$AV$468,MATCH(O$2,'Allokerad kvv'!$B$2:$AV$2,0),FALSE),VLOOKUP($B101,'Justerad allokering'!$B$2:$AG$462,MATCH(O$2,'Justerad allokering'!$B$2:$AF$2,0),FALSE))</f>
        <v>0</v>
      </c>
      <c r="P101" s="28">
        <f>IF(ISERROR(1/VLOOKUP($B101,'Justerad allokering'!$B$2:$AG$462,MATCH(P$2,'Justerad allokering'!$B$2:$AF$2,0),FALSE)),VLOOKUP($B101,'Allokerad kvv'!$B$2:$AV$468,MATCH(P$2,'Allokerad kvv'!$B$2:$AV$2,0),FALSE),VLOOKUP($B101,'Justerad allokering'!$B$2:$AG$462,MATCH(P$2,'Justerad allokering'!$B$2:$AF$2,0),FALSE))</f>
        <v>0</v>
      </c>
      <c r="Q101" s="28">
        <f>IF(ISERROR(1/VLOOKUP($B101,'Justerad allokering'!$B$2:$AG$462,MATCH(Q$2,'Justerad allokering'!$B$2:$AF$2,0),FALSE)),VLOOKUP($B101,'Allokerad kvv'!$B$2:$AV$468,MATCH(Q$2,'Allokerad kvv'!$B$2:$AV$2,0),FALSE),VLOOKUP($B101,'Justerad allokering'!$B$2:$AG$462,MATCH(Q$2,'Justerad allokering'!$B$2:$AF$2,0),FALSE))</f>
        <v>0</v>
      </c>
      <c r="R101" s="28">
        <f>IF(ISERROR(1/VLOOKUP($B101,'Justerad allokering'!$B$2:$AG$462,MATCH(R$2,'Justerad allokering'!$B$2:$AF$2,0),FALSE)),VLOOKUP($B101,'Allokerad kvv'!$B$2:$AV$468,MATCH(R$2,'Allokerad kvv'!$B$2:$AV$2,0),FALSE),VLOOKUP($B101,'Justerad allokering'!$B$2:$AG$462,MATCH(R$2,'Justerad allokering'!$B$2:$AF$2,0),FALSE))</f>
        <v>0</v>
      </c>
      <c r="S101" s="28">
        <f>IF(ISERROR(1/VLOOKUP($B101,'Justerad allokering'!$B$2:$AG$462,MATCH(S$2,'Justerad allokering'!$B$2:$AF$2,0),FALSE)),VLOOKUP($B101,'Allokerad kvv'!$B$2:$AV$468,MATCH(S$2,'Allokerad kvv'!$B$2:$AV$2,0),FALSE),VLOOKUP($B101,'Justerad allokering'!$B$2:$AG$462,MATCH(S$2,'Justerad allokering'!$B$2:$AF$2,0),FALSE))</f>
        <v>0</v>
      </c>
      <c r="T101" s="28">
        <f>IF(ISERROR(1/VLOOKUP($B101,'Justerad allokering'!$B$2:$AG$462,MATCH(T$2,'Justerad allokering'!$B$2:$AF$2,0),FALSE)),VLOOKUP($B101,'Allokerad kvv'!$B$2:$AV$468,MATCH(T$2,'Allokerad kvv'!$B$2:$AV$2,0),FALSE),VLOOKUP($B101,'Justerad allokering'!$B$2:$AG$462,MATCH(T$2,'Justerad allokering'!$B$2:$AF$2,0),FALSE))</f>
        <v>0</v>
      </c>
      <c r="U101" s="28">
        <f>IF(ISERROR(1/VLOOKUP($B101,'Justerad allokering'!$B$2:$AG$462,MATCH(U$2,'Justerad allokering'!$B$2:$AF$2,0),FALSE)),VLOOKUP($B101,'Allokerad kvv'!$B$2:$AV$468,MATCH(U$2,'Allokerad kvv'!$B$2:$AV$2,0),FALSE),VLOOKUP($B101,'Justerad allokering'!$B$2:$AG$462,MATCH(U$2,'Justerad allokering'!$B$2:$AF$2,0),FALSE))</f>
        <v>0</v>
      </c>
      <c r="V101" s="28">
        <f>IF(ISERROR(1/VLOOKUP($B101,'Justerad allokering'!$B$2:$AG$462,MATCH(V$2,'Justerad allokering'!$B$2:$AF$2,0),FALSE)),VLOOKUP($B101,'Allokerad kvv'!$B$2:$AV$468,MATCH(V$2,'Allokerad kvv'!$B$2:$AV$2,0),FALSE),VLOOKUP($B101,'Justerad allokering'!$B$2:$AG$462,MATCH(V$2,'Justerad allokering'!$B$2:$AF$2,0),FALSE))</f>
        <v>0</v>
      </c>
      <c r="W101" s="28">
        <f>IF(ISERROR(1/VLOOKUP($B101,'Justerad allokering'!$B$2:$AG$462,MATCH(W$2,'Justerad allokering'!$B$2:$AF$2,0),FALSE)),VLOOKUP($B101,'Allokerad kvv'!$B$2:$AV$468,MATCH(W$2,'Allokerad kvv'!$B$2:$AV$2,0),FALSE),VLOOKUP($B101,'Justerad allokering'!$B$2:$AG$462,MATCH(W$2,'Justerad allokering'!$B$2:$AF$2,0),FALSE))</f>
        <v>0</v>
      </c>
      <c r="X101" s="28">
        <f>IF(ISERROR(1/VLOOKUP($B101,'Justerad allokering'!$B$2:$AG$462,MATCH(X$2,'Justerad allokering'!$B$2:$AF$2,0),FALSE)),VLOOKUP($B101,'Allokerad kvv'!$B$2:$AV$468,MATCH(X$2,'Allokerad kvv'!$B$2:$AV$2,0),FALSE),VLOOKUP($B101,'Justerad allokering'!$B$2:$AG$462,MATCH(X$2,'Justerad allokering'!$B$2:$AF$2,0),FALSE))</f>
        <v>0</v>
      </c>
      <c r="Y101" s="28">
        <f>IF(ISERROR(1/VLOOKUP($B101,'Justerad allokering'!$B$2:$AG$462,MATCH(Y$2,'Justerad allokering'!$B$2:$AF$2,0),FALSE)),VLOOKUP($B101,'Allokerad kvv'!$B$2:$AV$468,MATCH(Y$2,'Allokerad kvv'!$B$2:$AV$2,0),FALSE),VLOOKUP($B101,'Justerad allokering'!$B$2:$AG$462,MATCH(Y$2,'Justerad allokering'!$B$2:$AF$2,0),FALSE))</f>
        <v>0</v>
      </c>
      <c r="Z101" s="28">
        <f>IF(ISERROR(1/VLOOKUP($B101,'Justerad allokering'!$B$2:$AG$462,MATCH(Z$2,'Justerad allokering'!$B$2:$AF$2,0),FALSE)),VLOOKUP($B101,'Allokerad kvv'!$B$2:$AV$468,MATCH(Z$2,'Allokerad kvv'!$B$2:$AV$2,0),FALSE),VLOOKUP($B101,'Justerad allokering'!$B$2:$AG$462,MATCH(Z$2,'Justerad allokering'!$B$2:$AF$2,0),FALSE))</f>
        <v>0</v>
      </c>
      <c r="AA101" s="28"/>
      <c r="AB101" s="28"/>
      <c r="AE101">
        <f t="shared" si="3"/>
        <v>0</v>
      </c>
      <c r="AG101">
        <f t="shared" si="4"/>
        <v>0</v>
      </c>
      <c r="AH101">
        <f t="shared" si="5"/>
        <v>0</v>
      </c>
      <c r="AI101" s="55" t="str">
        <f>IF(AH101=0,"",AH101/VLOOKUP(B101,Kraftvärmeprod!$B$1:$BC$480,MATCH("Summa tillförd energi exklusive rökgaskondensering",Kraftvärmeprod!$B$1:$BC$1,0),FALSE))</f>
        <v/>
      </c>
    </row>
    <row r="102" spans="1:35" x14ac:dyDescent="0.35">
      <c r="A102" s="28" t="s">
        <v>80</v>
      </c>
      <c r="B102" s="28" t="s">
        <v>129</v>
      </c>
      <c r="C102" s="28">
        <f>IF(ISERROR(1/VLOOKUP($B102,'Justerad allokering'!$B$2:$AG$462,MATCH(C$2,'Justerad allokering'!$B$2:$AF$2,0),FALSE)),VLOOKUP($B102,'Allokerad kvv'!$B$2:$AV$468,MATCH(C$2,'Allokerad kvv'!$B$2:$AV$2,0),FALSE),VLOOKUP($B102,'Justerad allokering'!$B$2:$AG$462,MATCH(C$2,'Justerad allokering'!$B$2:$AF$2,0),FALSE))</f>
        <v>0</v>
      </c>
      <c r="D102" s="28">
        <f>IF(ISERROR(1/VLOOKUP($B102,'Justerad allokering'!$B$2:$AG$462,MATCH(D$2,'Justerad allokering'!$B$2:$AF$2,0),FALSE)),VLOOKUP($B102,'Allokerad kvv'!$B$2:$AV$468,MATCH(D$2,'Allokerad kvv'!$B$2:$AV$2,0),FALSE),VLOOKUP($B102,'Justerad allokering'!$B$2:$AG$462,MATCH(D$2,'Justerad allokering'!$B$2:$AF$2,0),FALSE))</f>
        <v>0</v>
      </c>
      <c r="E102" s="28">
        <f>IF(ISERROR(1/VLOOKUP($B102,'Justerad allokering'!$B$2:$AG$462,MATCH(E$2,'Justerad allokering'!$B$2:$AF$2,0),FALSE)),VLOOKUP($B102,'Allokerad kvv'!$B$2:$AV$468,MATCH(E$2,'Allokerad kvv'!$B$2:$AV$2,0),FALSE),VLOOKUP($B102,'Justerad allokering'!$B$2:$AG$462,MATCH(E$2,'Justerad allokering'!$B$2:$AF$2,0),FALSE))</f>
        <v>0</v>
      </c>
      <c r="F102" s="28">
        <f>IF(ISERROR(1/VLOOKUP($B102,'Justerad allokering'!$B$2:$AG$462,MATCH(F$2,'Justerad allokering'!$B$2:$AF$2,0),FALSE)),VLOOKUP($B102,'Allokerad kvv'!$B$2:$AV$468,MATCH(F$2,'Allokerad kvv'!$B$2:$AV$2,0),FALSE),VLOOKUP($B102,'Justerad allokering'!$B$2:$AG$462,MATCH(F$2,'Justerad allokering'!$B$2:$AF$2,0),FALSE))</f>
        <v>0</v>
      </c>
      <c r="G102" s="28">
        <f>IF(ISERROR(1/VLOOKUP($B102,'Justerad allokering'!$B$2:$AG$462,MATCH(G$2,'Justerad allokering'!$B$2:$AF$2,0),FALSE)),VLOOKUP($B102,'Allokerad kvv'!$B$2:$AV$468,MATCH(G$2,'Allokerad kvv'!$B$2:$AV$2,0),FALSE),VLOOKUP($B102,'Justerad allokering'!$B$2:$AG$462,MATCH(G$2,'Justerad allokering'!$B$2:$AF$2,0),FALSE))</f>
        <v>0</v>
      </c>
      <c r="H102" s="28">
        <f>IF(ISERROR(1/VLOOKUP($B102,'Justerad allokering'!$B$2:$AG$462,MATCH(H$2,'Justerad allokering'!$B$2:$AF$2,0),FALSE)),VLOOKUP($B102,'Allokerad kvv'!$B$2:$AV$468,MATCH(H$2,'Allokerad kvv'!$B$2:$AV$2,0),FALSE),VLOOKUP($B102,'Justerad allokering'!$B$2:$AG$462,MATCH(H$2,'Justerad allokering'!$B$2:$AF$2,0),FALSE))</f>
        <v>0</v>
      </c>
      <c r="I102" s="28">
        <f>IF(ISERROR(1/VLOOKUP($B102,'Justerad allokering'!$B$2:$AG$462,MATCH(I$2,'Justerad allokering'!$B$2:$AF$2,0),FALSE)),VLOOKUP($B102,'Allokerad kvv'!$B$2:$AV$468,MATCH(I$2,'Allokerad kvv'!$B$2:$AV$2,0),FALSE),VLOOKUP($B102,'Justerad allokering'!$B$2:$AG$462,MATCH(I$2,'Justerad allokering'!$B$2:$AF$2,0),FALSE))</f>
        <v>0</v>
      </c>
      <c r="J102" s="28">
        <f>IF(ISERROR(1/VLOOKUP($B102,'Justerad allokering'!$B$2:$AG$462,MATCH(J$2,'Justerad allokering'!$B$2:$AF$2,0),FALSE)),VLOOKUP($B102,'Allokerad kvv'!$B$2:$AV$468,MATCH(J$2,'Allokerad kvv'!$B$2:$AV$2,0),FALSE),VLOOKUP($B102,'Justerad allokering'!$B$2:$AG$462,MATCH(J$2,'Justerad allokering'!$B$2:$AF$2,0),FALSE))</f>
        <v>0</v>
      </c>
      <c r="K102" s="28">
        <f>IF(ISERROR(1/VLOOKUP($B102,'Justerad allokering'!$B$2:$AG$462,MATCH(K$2,'Justerad allokering'!$B$2:$AF$2,0),FALSE)),VLOOKUP($B102,'Allokerad kvv'!$B$2:$AV$468,MATCH(K$2,'Allokerad kvv'!$B$2:$AV$2,0),FALSE),VLOOKUP($B102,'Justerad allokering'!$B$2:$AG$462,MATCH(K$2,'Justerad allokering'!$B$2:$AF$2,0),FALSE))</f>
        <v>0</v>
      </c>
      <c r="L102" s="28">
        <f>IF(ISERROR(1/VLOOKUP($B102,'Justerad allokering'!$B$2:$AG$462,MATCH(L$2,'Justerad allokering'!$B$2:$AF$2,0),FALSE)),VLOOKUP($B102,'Allokerad kvv'!$B$2:$AV$468,MATCH(L$2,'Allokerad kvv'!$B$2:$AV$2,0),FALSE),VLOOKUP($B102,'Justerad allokering'!$B$2:$AG$462,MATCH(L$2,'Justerad allokering'!$B$2:$AF$2,0),FALSE))</f>
        <v>0</v>
      </c>
      <c r="M102" s="28">
        <f>IF(ISERROR(1/VLOOKUP($B102,'Justerad allokering'!$B$2:$AG$462,MATCH(M$2,'Justerad allokering'!$B$2:$AF$2,0),FALSE)),VLOOKUP($B102,'Allokerad kvv'!$B$2:$AV$468,MATCH(M$2,'Allokerad kvv'!$B$2:$AV$2,0),FALSE),VLOOKUP($B102,'Justerad allokering'!$B$2:$AG$462,MATCH(M$2,'Justerad allokering'!$B$2:$AF$2,0),FALSE))</f>
        <v>0</v>
      </c>
      <c r="N102" s="28">
        <f>IF(ISERROR(1/VLOOKUP($B102,'Justerad allokering'!$B$2:$AG$462,MATCH(N$2,'Justerad allokering'!$B$2:$AF$2,0),FALSE)),VLOOKUP($B102,'Allokerad kvv'!$B$2:$AV$468,MATCH(N$2,'Allokerad kvv'!$B$2:$AV$2,0),FALSE),VLOOKUP($B102,'Justerad allokering'!$B$2:$AG$462,MATCH(N$2,'Justerad allokering'!$B$2:$AF$2,0),FALSE))</f>
        <v>0</v>
      </c>
      <c r="O102" s="28">
        <f>IF(ISERROR(1/VLOOKUP($B102,'Justerad allokering'!$B$2:$AG$462,MATCH(O$2,'Justerad allokering'!$B$2:$AF$2,0),FALSE)),VLOOKUP($B102,'Allokerad kvv'!$B$2:$AV$468,MATCH(O$2,'Allokerad kvv'!$B$2:$AV$2,0),FALSE),VLOOKUP($B102,'Justerad allokering'!$B$2:$AG$462,MATCH(O$2,'Justerad allokering'!$B$2:$AF$2,0),FALSE))</f>
        <v>0</v>
      </c>
      <c r="P102" s="28">
        <f>IF(ISERROR(1/VLOOKUP($B102,'Justerad allokering'!$B$2:$AG$462,MATCH(P$2,'Justerad allokering'!$B$2:$AF$2,0),FALSE)),VLOOKUP($B102,'Allokerad kvv'!$B$2:$AV$468,MATCH(P$2,'Allokerad kvv'!$B$2:$AV$2,0),FALSE),VLOOKUP($B102,'Justerad allokering'!$B$2:$AG$462,MATCH(P$2,'Justerad allokering'!$B$2:$AF$2,0),FALSE))</f>
        <v>0</v>
      </c>
      <c r="Q102" s="28">
        <f>IF(ISERROR(1/VLOOKUP($B102,'Justerad allokering'!$B$2:$AG$462,MATCH(Q$2,'Justerad allokering'!$B$2:$AF$2,0),FALSE)),VLOOKUP($B102,'Allokerad kvv'!$B$2:$AV$468,MATCH(Q$2,'Allokerad kvv'!$B$2:$AV$2,0),FALSE),VLOOKUP($B102,'Justerad allokering'!$B$2:$AG$462,MATCH(Q$2,'Justerad allokering'!$B$2:$AF$2,0),FALSE))</f>
        <v>0</v>
      </c>
      <c r="R102" s="28">
        <f>IF(ISERROR(1/VLOOKUP($B102,'Justerad allokering'!$B$2:$AG$462,MATCH(R$2,'Justerad allokering'!$B$2:$AF$2,0),FALSE)),VLOOKUP($B102,'Allokerad kvv'!$B$2:$AV$468,MATCH(R$2,'Allokerad kvv'!$B$2:$AV$2,0),FALSE),VLOOKUP($B102,'Justerad allokering'!$B$2:$AG$462,MATCH(R$2,'Justerad allokering'!$B$2:$AF$2,0),FALSE))</f>
        <v>0</v>
      </c>
      <c r="S102" s="28">
        <f>IF(ISERROR(1/VLOOKUP($B102,'Justerad allokering'!$B$2:$AG$462,MATCH(S$2,'Justerad allokering'!$B$2:$AF$2,0),FALSE)),VLOOKUP($B102,'Allokerad kvv'!$B$2:$AV$468,MATCH(S$2,'Allokerad kvv'!$B$2:$AV$2,0),FALSE),VLOOKUP($B102,'Justerad allokering'!$B$2:$AG$462,MATCH(S$2,'Justerad allokering'!$B$2:$AF$2,0),FALSE))</f>
        <v>0</v>
      </c>
      <c r="T102" s="28">
        <f>IF(ISERROR(1/VLOOKUP($B102,'Justerad allokering'!$B$2:$AG$462,MATCH(T$2,'Justerad allokering'!$B$2:$AF$2,0),FALSE)),VLOOKUP($B102,'Allokerad kvv'!$B$2:$AV$468,MATCH(T$2,'Allokerad kvv'!$B$2:$AV$2,0),FALSE),VLOOKUP($B102,'Justerad allokering'!$B$2:$AG$462,MATCH(T$2,'Justerad allokering'!$B$2:$AF$2,0),FALSE))</f>
        <v>0</v>
      </c>
      <c r="U102" s="28">
        <f>IF(ISERROR(1/VLOOKUP($B102,'Justerad allokering'!$B$2:$AG$462,MATCH(U$2,'Justerad allokering'!$B$2:$AF$2,0),FALSE)),VLOOKUP($B102,'Allokerad kvv'!$B$2:$AV$468,MATCH(U$2,'Allokerad kvv'!$B$2:$AV$2,0),FALSE),VLOOKUP($B102,'Justerad allokering'!$B$2:$AG$462,MATCH(U$2,'Justerad allokering'!$B$2:$AF$2,0),FALSE))</f>
        <v>0</v>
      </c>
      <c r="V102" s="28">
        <f>IF(ISERROR(1/VLOOKUP($B102,'Justerad allokering'!$B$2:$AG$462,MATCH(V$2,'Justerad allokering'!$B$2:$AF$2,0),FALSE)),VLOOKUP($B102,'Allokerad kvv'!$B$2:$AV$468,MATCH(V$2,'Allokerad kvv'!$B$2:$AV$2,0),FALSE),VLOOKUP($B102,'Justerad allokering'!$B$2:$AG$462,MATCH(V$2,'Justerad allokering'!$B$2:$AF$2,0),FALSE))</f>
        <v>0</v>
      </c>
      <c r="W102" s="28">
        <f>IF(ISERROR(1/VLOOKUP($B102,'Justerad allokering'!$B$2:$AG$462,MATCH(W$2,'Justerad allokering'!$B$2:$AF$2,0),FALSE)),VLOOKUP($B102,'Allokerad kvv'!$B$2:$AV$468,MATCH(W$2,'Allokerad kvv'!$B$2:$AV$2,0),FALSE),VLOOKUP($B102,'Justerad allokering'!$B$2:$AG$462,MATCH(W$2,'Justerad allokering'!$B$2:$AF$2,0),FALSE))</f>
        <v>0</v>
      </c>
      <c r="X102" s="28">
        <f>IF(ISERROR(1/VLOOKUP($B102,'Justerad allokering'!$B$2:$AG$462,MATCH(X$2,'Justerad allokering'!$B$2:$AF$2,0),FALSE)),VLOOKUP($B102,'Allokerad kvv'!$B$2:$AV$468,MATCH(X$2,'Allokerad kvv'!$B$2:$AV$2,0),FALSE),VLOOKUP($B102,'Justerad allokering'!$B$2:$AG$462,MATCH(X$2,'Justerad allokering'!$B$2:$AF$2,0),FALSE))</f>
        <v>0</v>
      </c>
      <c r="Y102" s="28">
        <f>IF(ISERROR(1/VLOOKUP($B102,'Justerad allokering'!$B$2:$AG$462,MATCH(Y$2,'Justerad allokering'!$B$2:$AF$2,0),FALSE)),VLOOKUP($B102,'Allokerad kvv'!$B$2:$AV$468,MATCH(Y$2,'Allokerad kvv'!$B$2:$AV$2,0),FALSE),VLOOKUP($B102,'Justerad allokering'!$B$2:$AG$462,MATCH(Y$2,'Justerad allokering'!$B$2:$AF$2,0),FALSE))</f>
        <v>0</v>
      </c>
      <c r="Z102" s="28">
        <f>IF(ISERROR(1/VLOOKUP($B102,'Justerad allokering'!$B$2:$AG$462,MATCH(Z$2,'Justerad allokering'!$B$2:$AF$2,0),FALSE)),VLOOKUP($B102,'Allokerad kvv'!$B$2:$AV$468,MATCH(Z$2,'Allokerad kvv'!$B$2:$AV$2,0),FALSE),VLOOKUP($B102,'Justerad allokering'!$B$2:$AG$462,MATCH(Z$2,'Justerad allokering'!$B$2:$AF$2,0),FALSE))</f>
        <v>0</v>
      </c>
      <c r="AA102" s="28"/>
      <c r="AB102" s="28"/>
      <c r="AE102">
        <f t="shared" si="3"/>
        <v>0</v>
      </c>
      <c r="AG102">
        <f t="shared" si="4"/>
        <v>0</v>
      </c>
      <c r="AH102">
        <f t="shared" si="5"/>
        <v>0</v>
      </c>
      <c r="AI102" s="55" t="str">
        <f>IF(AH102=0,"",AH102/VLOOKUP(B102,Kraftvärmeprod!$B$1:$BC$480,MATCH("Summa tillförd energi exklusive rökgaskondensering",Kraftvärmeprod!$B$1:$BC$1,0),FALSE))</f>
        <v/>
      </c>
    </row>
    <row r="103" spans="1:35" x14ac:dyDescent="0.35">
      <c r="A103" s="28" t="s">
        <v>80</v>
      </c>
      <c r="B103" s="28" t="s">
        <v>130</v>
      </c>
      <c r="C103" s="28">
        <f>IF(ISERROR(1/VLOOKUP($B103,'Justerad allokering'!$B$2:$AG$462,MATCH(C$2,'Justerad allokering'!$B$2:$AF$2,0),FALSE)),VLOOKUP($B103,'Allokerad kvv'!$B$2:$AV$468,MATCH(C$2,'Allokerad kvv'!$B$2:$AV$2,0),FALSE),VLOOKUP($B103,'Justerad allokering'!$B$2:$AG$462,MATCH(C$2,'Justerad allokering'!$B$2:$AF$2,0),FALSE))</f>
        <v>0</v>
      </c>
      <c r="D103" s="28">
        <f>IF(ISERROR(1/VLOOKUP($B103,'Justerad allokering'!$B$2:$AG$462,MATCH(D$2,'Justerad allokering'!$B$2:$AF$2,0),FALSE)),VLOOKUP($B103,'Allokerad kvv'!$B$2:$AV$468,MATCH(D$2,'Allokerad kvv'!$B$2:$AV$2,0),FALSE),VLOOKUP($B103,'Justerad allokering'!$B$2:$AG$462,MATCH(D$2,'Justerad allokering'!$B$2:$AF$2,0),FALSE))</f>
        <v>0</v>
      </c>
      <c r="E103" s="28">
        <f>IF(ISERROR(1/VLOOKUP($B103,'Justerad allokering'!$B$2:$AG$462,MATCH(E$2,'Justerad allokering'!$B$2:$AF$2,0),FALSE)),VLOOKUP($B103,'Allokerad kvv'!$B$2:$AV$468,MATCH(E$2,'Allokerad kvv'!$B$2:$AV$2,0),FALSE),VLOOKUP($B103,'Justerad allokering'!$B$2:$AG$462,MATCH(E$2,'Justerad allokering'!$B$2:$AF$2,0),FALSE))</f>
        <v>0</v>
      </c>
      <c r="F103" s="28">
        <f>IF(ISERROR(1/VLOOKUP($B103,'Justerad allokering'!$B$2:$AG$462,MATCH(F$2,'Justerad allokering'!$B$2:$AF$2,0),FALSE)),VLOOKUP($B103,'Allokerad kvv'!$B$2:$AV$468,MATCH(F$2,'Allokerad kvv'!$B$2:$AV$2,0),FALSE),VLOOKUP($B103,'Justerad allokering'!$B$2:$AG$462,MATCH(F$2,'Justerad allokering'!$B$2:$AF$2,0),FALSE))</f>
        <v>0</v>
      </c>
      <c r="G103" s="28">
        <f>IF(ISERROR(1/VLOOKUP($B103,'Justerad allokering'!$B$2:$AG$462,MATCH(G$2,'Justerad allokering'!$B$2:$AF$2,0),FALSE)),VLOOKUP($B103,'Allokerad kvv'!$B$2:$AV$468,MATCH(G$2,'Allokerad kvv'!$B$2:$AV$2,0),FALSE),VLOOKUP($B103,'Justerad allokering'!$B$2:$AG$462,MATCH(G$2,'Justerad allokering'!$B$2:$AF$2,0),FALSE))</f>
        <v>0</v>
      </c>
      <c r="H103" s="28">
        <f>IF(ISERROR(1/VLOOKUP($B103,'Justerad allokering'!$B$2:$AG$462,MATCH(H$2,'Justerad allokering'!$B$2:$AF$2,0),FALSE)),VLOOKUP($B103,'Allokerad kvv'!$B$2:$AV$468,MATCH(H$2,'Allokerad kvv'!$B$2:$AV$2,0),FALSE),VLOOKUP($B103,'Justerad allokering'!$B$2:$AG$462,MATCH(H$2,'Justerad allokering'!$B$2:$AF$2,0),FALSE))</f>
        <v>0</v>
      </c>
      <c r="I103" s="28">
        <f>IF(ISERROR(1/VLOOKUP($B103,'Justerad allokering'!$B$2:$AG$462,MATCH(I$2,'Justerad allokering'!$B$2:$AF$2,0),FALSE)),VLOOKUP($B103,'Allokerad kvv'!$B$2:$AV$468,MATCH(I$2,'Allokerad kvv'!$B$2:$AV$2,0),FALSE),VLOOKUP($B103,'Justerad allokering'!$B$2:$AG$462,MATCH(I$2,'Justerad allokering'!$B$2:$AF$2,0),FALSE))</f>
        <v>0</v>
      </c>
      <c r="J103" s="28">
        <f>IF(ISERROR(1/VLOOKUP($B103,'Justerad allokering'!$B$2:$AG$462,MATCH(J$2,'Justerad allokering'!$B$2:$AF$2,0),FALSE)),VLOOKUP($B103,'Allokerad kvv'!$B$2:$AV$468,MATCH(J$2,'Allokerad kvv'!$B$2:$AV$2,0),FALSE),VLOOKUP($B103,'Justerad allokering'!$B$2:$AG$462,MATCH(J$2,'Justerad allokering'!$B$2:$AF$2,0),FALSE))</f>
        <v>0</v>
      </c>
      <c r="K103" s="28">
        <f>IF(ISERROR(1/VLOOKUP($B103,'Justerad allokering'!$B$2:$AG$462,MATCH(K$2,'Justerad allokering'!$B$2:$AF$2,0),FALSE)),VLOOKUP($B103,'Allokerad kvv'!$B$2:$AV$468,MATCH(K$2,'Allokerad kvv'!$B$2:$AV$2,0),FALSE),VLOOKUP($B103,'Justerad allokering'!$B$2:$AG$462,MATCH(K$2,'Justerad allokering'!$B$2:$AF$2,0),FALSE))</f>
        <v>0</v>
      </c>
      <c r="L103" s="28">
        <f>IF(ISERROR(1/VLOOKUP($B103,'Justerad allokering'!$B$2:$AG$462,MATCH(L$2,'Justerad allokering'!$B$2:$AF$2,0),FALSE)),VLOOKUP($B103,'Allokerad kvv'!$B$2:$AV$468,MATCH(L$2,'Allokerad kvv'!$B$2:$AV$2,0),FALSE),VLOOKUP($B103,'Justerad allokering'!$B$2:$AG$462,MATCH(L$2,'Justerad allokering'!$B$2:$AF$2,0),FALSE))</f>
        <v>0</v>
      </c>
      <c r="M103" s="28">
        <f>IF(ISERROR(1/VLOOKUP($B103,'Justerad allokering'!$B$2:$AG$462,MATCH(M$2,'Justerad allokering'!$B$2:$AF$2,0),FALSE)),VLOOKUP($B103,'Allokerad kvv'!$B$2:$AV$468,MATCH(M$2,'Allokerad kvv'!$B$2:$AV$2,0),FALSE),VLOOKUP($B103,'Justerad allokering'!$B$2:$AG$462,MATCH(M$2,'Justerad allokering'!$B$2:$AF$2,0),FALSE))</f>
        <v>0</v>
      </c>
      <c r="N103" s="28">
        <f>IF(ISERROR(1/VLOOKUP($B103,'Justerad allokering'!$B$2:$AG$462,MATCH(N$2,'Justerad allokering'!$B$2:$AF$2,0),FALSE)),VLOOKUP($B103,'Allokerad kvv'!$B$2:$AV$468,MATCH(N$2,'Allokerad kvv'!$B$2:$AV$2,0),FALSE),VLOOKUP($B103,'Justerad allokering'!$B$2:$AG$462,MATCH(N$2,'Justerad allokering'!$B$2:$AF$2,0),FALSE))</f>
        <v>0</v>
      </c>
      <c r="O103" s="28">
        <f>IF(ISERROR(1/VLOOKUP($B103,'Justerad allokering'!$B$2:$AG$462,MATCH(O$2,'Justerad allokering'!$B$2:$AF$2,0),FALSE)),VLOOKUP($B103,'Allokerad kvv'!$B$2:$AV$468,MATCH(O$2,'Allokerad kvv'!$B$2:$AV$2,0),FALSE),VLOOKUP($B103,'Justerad allokering'!$B$2:$AG$462,MATCH(O$2,'Justerad allokering'!$B$2:$AF$2,0),FALSE))</f>
        <v>0</v>
      </c>
      <c r="P103" s="28">
        <f>IF(ISERROR(1/VLOOKUP($B103,'Justerad allokering'!$B$2:$AG$462,MATCH(P$2,'Justerad allokering'!$B$2:$AF$2,0),FALSE)),VLOOKUP($B103,'Allokerad kvv'!$B$2:$AV$468,MATCH(P$2,'Allokerad kvv'!$B$2:$AV$2,0),FALSE),VLOOKUP($B103,'Justerad allokering'!$B$2:$AG$462,MATCH(P$2,'Justerad allokering'!$B$2:$AF$2,0),FALSE))</f>
        <v>0</v>
      </c>
      <c r="Q103" s="28">
        <f>IF(ISERROR(1/VLOOKUP($B103,'Justerad allokering'!$B$2:$AG$462,MATCH(Q$2,'Justerad allokering'!$B$2:$AF$2,0),FALSE)),VLOOKUP($B103,'Allokerad kvv'!$B$2:$AV$468,MATCH(Q$2,'Allokerad kvv'!$B$2:$AV$2,0),FALSE),VLOOKUP($B103,'Justerad allokering'!$B$2:$AG$462,MATCH(Q$2,'Justerad allokering'!$B$2:$AF$2,0),FALSE))</f>
        <v>0</v>
      </c>
      <c r="R103" s="28">
        <f>IF(ISERROR(1/VLOOKUP($B103,'Justerad allokering'!$B$2:$AG$462,MATCH(R$2,'Justerad allokering'!$B$2:$AF$2,0),FALSE)),VLOOKUP($B103,'Allokerad kvv'!$B$2:$AV$468,MATCH(R$2,'Allokerad kvv'!$B$2:$AV$2,0),FALSE),VLOOKUP($B103,'Justerad allokering'!$B$2:$AG$462,MATCH(R$2,'Justerad allokering'!$B$2:$AF$2,0),FALSE))</f>
        <v>0</v>
      </c>
      <c r="S103" s="28">
        <f>IF(ISERROR(1/VLOOKUP($B103,'Justerad allokering'!$B$2:$AG$462,MATCH(S$2,'Justerad allokering'!$B$2:$AF$2,0),FALSE)),VLOOKUP($B103,'Allokerad kvv'!$B$2:$AV$468,MATCH(S$2,'Allokerad kvv'!$B$2:$AV$2,0),FALSE),VLOOKUP($B103,'Justerad allokering'!$B$2:$AG$462,MATCH(S$2,'Justerad allokering'!$B$2:$AF$2,0),FALSE))</f>
        <v>0</v>
      </c>
      <c r="T103" s="28">
        <f>IF(ISERROR(1/VLOOKUP($B103,'Justerad allokering'!$B$2:$AG$462,MATCH(T$2,'Justerad allokering'!$B$2:$AF$2,0),FALSE)),VLOOKUP($B103,'Allokerad kvv'!$B$2:$AV$468,MATCH(T$2,'Allokerad kvv'!$B$2:$AV$2,0),FALSE),VLOOKUP($B103,'Justerad allokering'!$B$2:$AG$462,MATCH(T$2,'Justerad allokering'!$B$2:$AF$2,0),FALSE))</f>
        <v>0</v>
      </c>
      <c r="U103" s="28">
        <f>IF(ISERROR(1/VLOOKUP($B103,'Justerad allokering'!$B$2:$AG$462,MATCH(U$2,'Justerad allokering'!$B$2:$AF$2,0),FALSE)),VLOOKUP($B103,'Allokerad kvv'!$B$2:$AV$468,MATCH(U$2,'Allokerad kvv'!$B$2:$AV$2,0),FALSE),VLOOKUP($B103,'Justerad allokering'!$B$2:$AG$462,MATCH(U$2,'Justerad allokering'!$B$2:$AF$2,0),FALSE))</f>
        <v>0</v>
      </c>
      <c r="V103" s="28">
        <f>IF(ISERROR(1/VLOOKUP($B103,'Justerad allokering'!$B$2:$AG$462,MATCH(V$2,'Justerad allokering'!$B$2:$AF$2,0),FALSE)),VLOOKUP($B103,'Allokerad kvv'!$B$2:$AV$468,MATCH(V$2,'Allokerad kvv'!$B$2:$AV$2,0),FALSE),VLOOKUP($B103,'Justerad allokering'!$B$2:$AG$462,MATCH(V$2,'Justerad allokering'!$B$2:$AF$2,0),FALSE))</f>
        <v>0</v>
      </c>
      <c r="W103" s="28">
        <f>IF(ISERROR(1/VLOOKUP($B103,'Justerad allokering'!$B$2:$AG$462,MATCH(W$2,'Justerad allokering'!$B$2:$AF$2,0),FALSE)),VLOOKUP($B103,'Allokerad kvv'!$B$2:$AV$468,MATCH(W$2,'Allokerad kvv'!$B$2:$AV$2,0),FALSE),VLOOKUP($B103,'Justerad allokering'!$B$2:$AG$462,MATCH(W$2,'Justerad allokering'!$B$2:$AF$2,0),FALSE))</f>
        <v>0</v>
      </c>
      <c r="X103" s="28">
        <f>IF(ISERROR(1/VLOOKUP($B103,'Justerad allokering'!$B$2:$AG$462,MATCH(X$2,'Justerad allokering'!$B$2:$AF$2,0),FALSE)),VLOOKUP($B103,'Allokerad kvv'!$B$2:$AV$468,MATCH(X$2,'Allokerad kvv'!$B$2:$AV$2,0),FALSE),VLOOKUP($B103,'Justerad allokering'!$B$2:$AG$462,MATCH(X$2,'Justerad allokering'!$B$2:$AF$2,0),FALSE))</f>
        <v>0</v>
      </c>
      <c r="Y103" s="28">
        <f>IF(ISERROR(1/VLOOKUP($B103,'Justerad allokering'!$B$2:$AG$462,MATCH(Y$2,'Justerad allokering'!$B$2:$AF$2,0),FALSE)),VLOOKUP($B103,'Allokerad kvv'!$B$2:$AV$468,MATCH(Y$2,'Allokerad kvv'!$B$2:$AV$2,0),FALSE),VLOOKUP($B103,'Justerad allokering'!$B$2:$AG$462,MATCH(Y$2,'Justerad allokering'!$B$2:$AF$2,0),FALSE))</f>
        <v>0</v>
      </c>
      <c r="Z103" s="28">
        <f>IF(ISERROR(1/VLOOKUP($B103,'Justerad allokering'!$B$2:$AG$462,MATCH(Z$2,'Justerad allokering'!$B$2:$AF$2,0),FALSE)),VLOOKUP($B103,'Allokerad kvv'!$B$2:$AV$468,MATCH(Z$2,'Allokerad kvv'!$B$2:$AV$2,0),FALSE),VLOOKUP($B103,'Justerad allokering'!$B$2:$AG$462,MATCH(Z$2,'Justerad allokering'!$B$2:$AF$2,0),FALSE))</f>
        <v>0</v>
      </c>
      <c r="AA103" s="28"/>
      <c r="AB103" s="28"/>
      <c r="AE103">
        <f t="shared" si="3"/>
        <v>0</v>
      </c>
      <c r="AG103">
        <f t="shared" si="4"/>
        <v>0</v>
      </c>
      <c r="AH103">
        <f t="shared" si="5"/>
        <v>0</v>
      </c>
      <c r="AI103" s="55" t="str">
        <f>IF(AH103=0,"",AH103/VLOOKUP(B103,Kraftvärmeprod!$B$1:$BC$480,MATCH("Summa tillförd energi exklusive rökgaskondensering",Kraftvärmeprod!$B$1:$BC$1,0),FALSE))</f>
        <v/>
      </c>
    </row>
    <row r="104" spans="1:35" x14ac:dyDescent="0.35">
      <c r="A104" s="28" t="s">
        <v>80</v>
      </c>
      <c r="B104" s="28" t="s">
        <v>131</v>
      </c>
      <c r="C104" s="28">
        <f>IF(ISERROR(1/VLOOKUP($B104,'Justerad allokering'!$B$2:$AG$462,MATCH(C$2,'Justerad allokering'!$B$2:$AF$2,0),FALSE)),VLOOKUP($B104,'Allokerad kvv'!$B$2:$AV$468,MATCH(C$2,'Allokerad kvv'!$B$2:$AV$2,0),FALSE),VLOOKUP($B104,'Justerad allokering'!$B$2:$AG$462,MATCH(C$2,'Justerad allokering'!$B$2:$AF$2,0),FALSE))</f>
        <v>0</v>
      </c>
      <c r="D104" s="28">
        <f>IF(ISERROR(1/VLOOKUP($B104,'Justerad allokering'!$B$2:$AG$462,MATCH(D$2,'Justerad allokering'!$B$2:$AF$2,0),FALSE)),VLOOKUP($B104,'Allokerad kvv'!$B$2:$AV$468,MATCH(D$2,'Allokerad kvv'!$B$2:$AV$2,0),FALSE),VLOOKUP($B104,'Justerad allokering'!$B$2:$AG$462,MATCH(D$2,'Justerad allokering'!$B$2:$AF$2,0),FALSE))</f>
        <v>0</v>
      </c>
      <c r="E104" s="28">
        <f>IF(ISERROR(1/VLOOKUP($B104,'Justerad allokering'!$B$2:$AG$462,MATCH(E$2,'Justerad allokering'!$B$2:$AF$2,0),FALSE)),VLOOKUP($B104,'Allokerad kvv'!$B$2:$AV$468,MATCH(E$2,'Allokerad kvv'!$B$2:$AV$2,0),FALSE),VLOOKUP($B104,'Justerad allokering'!$B$2:$AG$462,MATCH(E$2,'Justerad allokering'!$B$2:$AF$2,0),FALSE))</f>
        <v>0</v>
      </c>
      <c r="F104" s="28">
        <f>IF(ISERROR(1/VLOOKUP($B104,'Justerad allokering'!$B$2:$AG$462,MATCH(F$2,'Justerad allokering'!$B$2:$AF$2,0),FALSE)),VLOOKUP($B104,'Allokerad kvv'!$B$2:$AV$468,MATCH(F$2,'Allokerad kvv'!$B$2:$AV$2,0),FALSE),VLOOKUP($B104,'Justerad allokering'!$B$2:$AG$462,MATCH(F$2,'Justerad allokering'!$B$2:$AF$2,0),FALSE))</f>
        <v>0</v>
      </c>
      <c r="G104" s="28">
        <f>IF(ISERROR(1/VLOOKUP($B104,'Justerad allokering'!$B$2:$AG$462,MATCH(G$2,'Justerad allokering'!$B$2:$AF$2,0),FALSE)),VLOOKUP($B104,'Allokerad kvv'!$B$2:$AV$468,MATCH(G$2,'Allokerad kvv'!$B$2:$AV$2,0),FALSE),VLOOKUP($B104,'Justerad allokering'!$B$2:$AG$462,MATCH(G$2,'Justerad allokering'!$B$2:$AF$2,0),FALSE))</f>
        <v>0</v>
      </c>
      <c r="H104" s="28">
        <f>IF(ISERROR(1/VLOOKUP($B104,'Justerad allokering'!$B$2:$AG$462,MATCH(H$2,'Justerad allokering'!$B$2:$AF$2,0),FALSE)),VLOOKUP($B104,'Allokerad kvv'!$B$2:$AV$468,MATCH(H$2,'Allokerad kvv'!$B$2:$AV$2,0),FALSE),VLOOKUP($B104,'Justerad allokering'!$B$2:$AG$462,MATCH(H$2,'Justerad allokering'!$B$2:$AF$2,0),FALSE))</f>
        <v>0</v>
      </c>
      <c r="I104" s="28">
        <f>IF(ISERROR(1/VLOOKUP($B104,'Justerad allokering'!$B$2:$AG$462,MATCH(I$2,'Justerad allokering'!$B$2:$AF$2,0),FALSE)),VLOOKUP($B104,'Allokerad kvv'!$B$2:$AV$468,MATCH(I$2,'Allokerad kvv'!$B$2:$AV$2,0),FALSE),VLOOKUP($B104,'Justerad allokering'!$B$2:$AG$462,MATCH(I$2,'Justerad allokering'!$B$2:$AF$2,0),FALSE))</f>
        <v>0</v>
      </c>
      <c r="J104" s="28">
        <f>IF(ISERROR(1/VLOOKUP($B104,'Justerad allokering'!$B$2:$AG$462,MATCH(J$2,'Justerad allokering'!$B$2:$AF$2,0),FALSE)),VLOOKUP($B104,'Allokerad kvv'!$B$2:$AV$468,MATCH(J$2,'Allokerad kvv'!$B$2:$AV$2,0),FALSE),VLOOKUP($B104,'Justerad allokering'!$B$2:$AG$462,MATCH(J$2,'Justerad allokering'!$B$2:$AF$2,0),FALSE))</f>
        <v>0</v>
      </c>
      <c r="K104" s="28">
        <f>IF(ISERROR(1/VLOOKUP($B104,'Justerad allokering'!$B$2:$AG$462,MATCH(K$2,'Justerad allokering'!$B$2:$AF$2,0),FALSE)),VLOOKUP($B104,'Allokerad kvv'!$B$2:$AV$468,MATCH(K$2,'Allokerad kvv'!$B$2:$AV$2,0),FALSE),VLOOKUP($B104,'Justerad allokering'!$B$2:$AG$462,MATCH(K$2,'Justerad allokering'!$B$2:$AF$2,0),FALSE))</f>
        <v>0</v>
      </c>
      <c r="L104" s="28">
        <f>IF(ISERROR(1/VLOOKUP($B104,'Justerad allokering'!$B$2:$AG$462,MATCH(L$2,'Justerad allokering'!$B$2:$AF$2,0),FALSE)),VLOOKUP($B104,'Allokerad kvv'!$B$2:$AV$468,MATCH(L$2,'Allokerad kvv'!$B$2:$AV$2,0),FALSE),VLOOKUP($B104,'Justerad allokering'!$B$2:$AG$462,MATCH(L$2,'Justerad allokering'!$B$2:$AF$2,0),FALSE))</f>
        <v>0</v>
      </c>
      <c r="M104" s="28">
        <f>IF(ISERROR(1/VLOOKUP($B104,'Justerad allokering'!$B$2:$AG$462,MATCH(M$2,'Justerad allokering'!$B$2:$AF$2,0),FALSE)),VLOOKUP($B104,'Allokerad kvv'!$B$2:$AV$468,MATCH(M$2,'Allokerad kvv'!$B$2:$AV$2,0),FALSE),VLOOKUP($B104,'Justerad allokering'!$B$2:$AG$462,MATCH(M$2,'Justerad allokering'!$B$2:$AF$2,0),FALSE))</f>
        <v>0</v>
      </c>
      <c r="N104" s="28">
        <f>IF(ISERROR(1/VLOOKUP($B104,'Justerad allokering'!$B$2:$AG$462,MATCH(N$2,'Justerad allokering'!$B$2:$AF$2,0),FALSE)),VLOOKUP($B104,'Allokerad kvv'!$B$2:$AV$468,MATCH(N$2,'Allokerad kvv'!$B$2:$AV$2,0),FALSE),VLOOKUP($B104,'Justerad allokering'!$B$2:$AG$462,MATCH(N$2,'Justerad allokering'!$B$2:$AF$2,0),FALSE))</f>
        <v>0</v>
      </c>
      <c r="O104" s="28">
        <f>IF(ISERROR(1/VLOOKUP($B104,'Justerad allokering'!$B$2:$AG$462,MATCH(O$2,'Justerad allokering'!$B$2:$AF$2,0),FALSE)),VLOOKUP($B104,'Allokerad kvv'!$B$2:$AV$468,MATCH(O$2,'Allokerad kvv'!$B$2:$AV$2,0),FALSE),VLOOKUP($B104,'Justerad allokering'!$B$2:$AG$462,MATCH(O$2,'Justerad allokering'!$B$2:$AF$2,0),FALSE))</f>
        <v>0</v>
      </c>
      <c r="P104" s="28">
        <f>IF(ISERROR(1/VLOOKUP($B104,'Justerad allokering'!$B$2:$AG$462,MATCH(P$2,'Justerad allokering'!$B$2:$AF$2,0),FALSE)),VLOOKUP($B104,'Allokerad kvv'!$B$2:$AV$468,MATCH(P$2,'Allokerad kvv'!$B$2:$AV$2,0),FALSE),VLOOKUP($B104,'Justerad allokering'!$B$2:$AG$462,MATCH(P$2,'Justerad allokering'!$B$2:$AF$2,0),FALSE))</f>
        <v>0</v>
      </c>
      <c r="Q104" s="28">
        <f>IF(ISERROR(1/VLOOKUP($B104,'Justerad allokering'!$B$2:$AG$462,MATCH(Q$2,'Justerad allokering'!$B$2:$AF$2,0),FALSE)),VLOOKUP($B104,'Allokerad kvv'!$B$2:$AV$468,MATCH(Q$2,'Allokerad kvv'!$B$2:$AV$2,0),FALSE),VLOOKUP($B104,'Justerad allokering'!$B$2:$AG$462,MATCH(Q$2,'Justerad allokering'!$B$2:$AF$2,0),FALSE))</f>
        <v>0</v>
      </c>
      <c r="R104" s="28">
        <f>IF(ISERROR(1/VLOOKUP($B104,'Justerad allokering'!$B$2:$AG$462,MATCH(R$2,'Justerad allokering'!$B$2:$AF$2,0),FALSE)),VLOOKUP($B104,'Allokerad kvv'!$B$2:$AV$468,MATCH(R$2,'Allokerad kvv'!$B$2:$AV$2,0),FALSE),VLOOKUP($B104,'Justerad allokering'!$B$2:$AG$462,MATCH(R$2,'Justerad allokering'!$B$2:$AF$2,0),FALSE))</f>
        <v>0</v>
      </c>
      <c r="S104" s="28">
        <f>IF(ISERROR(1/VLOOKUP($B104,'Justerad allokering'!$B$2:$AG$462,MATCH(S$2,'Justerad allokering'!$B$2:$AF$2,0),FALSE)),VLOOKUP($B104,'Allokerad kvv'!$B$2:$AV$468,MATCH(S$2,'Allokerad kvv'!$B$2:$AV$2,0),FALSE),VLOOKUP($B104,'Justerad allokering'!$B$2:$AG$462,MATCH(S$2,'Justerad allokering'!$B$2:$AF$2,0),FALSE))</f>
        <v>0</v>
      </c>
      <c r="T104" s="28">
        <f>IF(ISERROR(1/VLOOKUP($B104,'Justerad allokering'!$B$2:$AG$462,MATCH(T$2,'Justerad allokering'!$B$2:$AF$2,0),FALSE)),VLOOKUP($B104,'Allokerad kvv'!$B$2:$AV$468,MATCH(T$2,'Allokerad kvv'!$B$2:$AV$2,0),FALSE),VLOOKUP($B104,'Justerad allokering'!$B$2:$AG$462,MATCH(T$2,'Justerad allokering'!$B$2:$AF$2,0),FALSE))</f>
        <v>0</v>
      </c>
      <c r="U104" s="28">
        <f>IF(ISERROR(1/VLOOKUP($B104,'Justerad allokering'!$B$2:$AG$462,MATCH(U$2,'Justerad allokering'!$B$2:$AF$2,0),FALSE)),VLOOKUP($B104,'Allokerad kvv'!$B$2:$AV$468,MATCH(U$2,'Allokerad kvv'!$B$2:$AV$2,0),FALSE),VLOOKUP($B104,'Justerad allokering'!$B$2:$AG$462,MATCH(U$2,'Justerad allokering'!$B$2:$AF$2,0),FALSE))</f>
        <v>0</v>
      </c>
      <c r="V104" s="28">
        <f>IF(ISERROR(1/VLOOKUP($B104,'Justerad allokering'!$B$2:$AG$462,MATCH(V$2,'Justerad allokering'!$B$2:$AF$2,0),FALSE)),VLOOKUP($B104,'Allokerad kvv'!$B$2:$AV$468,MATCH(V$2,'Allokerad kvv'!$B$2:$AV$2,0),FALSE),VLOOKUP($B104,'Justerad allokering'!$B$2:$AG$462,MATCH(V$2,'Justerad allokering'!$B$2:$AF$2,0),FALSE))</f>
        <v>0</v>
      </c>
      <c r="W104" s="28">
        <f>IF(ISERROR(1/VLOOKUP($B104,'Justerad allokering'!$B$2:$AG$462,MATCH(W$2,'Justerad allokering'!$B$2:$AF$2,0),FALSE)),VLOOKUP($B104,'Allokerad kvv'!$B$2:$AV$468,MATCH(W$2,'Allokerad kvv'!$B$2:$AV$2,0),FALSE),VLOOKUP($B104,'Justerad allokering'!$B$2:$AG$462,MATCH(W$2,'Justerad allokering'!$B$2:$AF$2,0),FALSE))</f>
        <v>0</v>
      </c>
      <c r="X104" s="28">
        <f>IF(ISERROR(1/VLOOKUP($B104,'Justerad allokering'!$B$2:$AG$462,MATCH(X$2,'Justerad allokering'!$B$2:$AF$2,0),FALSE)),VLOOKUP($B104,'Allokerad kvv'!$B$2:$AV$468,MATCH(X$2,'Allokerad kvv'!$B$2:$AV$2,0),FALSE),VLOOKUP($B104,'Justerad allokering'!$B$2:$AG$462,MATCH(X$2,'Justerad allokering'!$B$2:$AF$2,0),FALSE))</f>
        <v>0</v>
      </c>
      <c r="Y104" s="28">
        <f>IF(ISERROR(1/VLOOKUP($B104,'Justerad allokering'!$B$2:$AG$462,MATCH(Y$2,'Justerad allokering'!$B$2:$AF$2,0),FALSE)),VLOOKUP($B104,'Allokerad kvv'!$B$2:$AV$468,MATCH(Y$2,'Allokerad kvv'!$B$2:$AV$2,0),FALSE),VLOOKUP($B104,'Justerad allokering'!$B$2:$AG$462,MATCH(Y$2,'Justerad allokering'!$B$2:$AF$2,0),FALSE))</f>
        <v>0</v>
      </c>
      <c r="Z104" s="28">
        <f>IF(ISERROR(1/VLOOKUP($B104,'Justerad allokering'!$B$2:$AG$462,MATCH(Z$2,'Justerad allokering'!$B$2:$AF$2,0),FALSE)),VLOOKUP($B104,'Allokerad kvv'!$B$2:$AV$468,MATCH(Z$2,'Allokerad kvv'!$B$2:$AV$2,0),FALSE),VLOOKUP($B104,'Justerad allokering'!$B$2:$AG$462,MATCH(Z$2,'Justerad allokering'!$B$2:$AF$2,0),FALSE))</f>
        <v>0</v>
      </c>
      <c r="AA104" s="28"/>
      <c r="AB104" s="28"/>
      <c r="AE104">
        <f t="shared" si="3"/>
        <v>0</v>
      </c>
      <c r="AG104">
        <f t="shared" si="4"/>
        <v>0</v>
      </c>
      <c r="AH104">
        <f t="shared" si="5"/>
        <v>0</v>
      </c>
      <c r="AI104" s="55" t="str">
        <f>IF(AH104=0,"",AH104/VLOOKUP(B104,Kraftvärmeprod!$B$1:$BC$480,MATCH("Summa tillförd energi exklusive rökgaskondensering",Kraftvärmeprod!$B$1:$BC$1,0),FALSE))</f>
        <v/>
      </c>
    </row>
    <row r="105" spans="1:35" x14ac:dyDescent="0.35">
      <c r="A105" s="28" t="s">
        <v>80</v>
      </c>
      <c r="B105" s="28" t="s">
        <v>132</v>
      </c>
      <c r="C105" s="28">
        <f>IF(ISERROR(1/VLOOKUP($B105,'Justerad allokering'!$B$2:$AG$462,MATCH(C$2,'Justerad allokering'!$B$2:$AF$2,0),FALSE)),VLOOKUP($B105,'Allokerad kvv'!$B$2:$AV$468,MATCH(C$2,'Allokerad kvv'!$B$2:$AV$2,0),FALSE),VLOOKUP($B105,'Justerad allokering'!$B$2:$AG$462,MATCH(C$2,'Justerad allokering'!$B$2:$AF$2,0),FALSE))</f>
        <v>0</v>
      </c>
      <c r="D105" s="28">
        <f>IF(ISERROR(1/VLOOKUP($B105,'Justerad allokering'!$B$2:$AG$462,MATCH(D$2,'Justerad allokering'!$B$2:$AF$2,0),FALSE)),VLOOKUP($B105,'Allokerad kvv'!$B$2:$AV$468,MATCH(D$2,'Allokerad kvv'!$B$2:$AV$2,0),FALSE),VLOOKUP($B105,'Justerad allokering'!$B$2:$AG$462,MATCH(D$2,'Justerad allokering'!$B$2:$AF$2,0),FALSE))</f>
        <v>0</v>
      </c>
      <c r="E105" s="28">
        <f>IF(ISERROR(1/VLOOKUP($B105,'Justerad allokering'!$B$2:$AG$462,MATCH(E$2,'Justerad allokering'!$B$2:$AF$2,0),FALSE)),VLOOKUP($B105,'Allokerad kvv'!$B$2:$AV$468,MATCH(E$2,'Allokerad kvv'!$B$2:$AV$2,0),FALSE),VLOOKUP($B105,'Justerad allokering'!$B$2:$AG$462,MATCH(E$2,'Justerad allokering'!$B$2:$AF$2,0),FALSE))</f>
        <v>0</v>
      </c>
      <c r="F105" s="28">
        <f>IF(ISERROR(1/VLOOKUP($B105,'Justerad allokering'!$B$2:$AG$462,MATCH(F$2,'Justerad allokering'!$B$2:$AF$2,0),FALSE)),VLOOKUP($B105,'Allokerad kvv'!$B$2:$AV$468,MATCH(F$2,'Allokerad kvv'!$B$2:$AV$2,0),FALSE),VLOOKUP($B105,'Justerad allokering'!$B$2:$AG$462,MATCH(F$2,'Justerad allokering'!$B$2:$AF$2,0),FALSE))</f>
        <v>0</v>
      </c>
      <c r="G105" s="28">
        <f>IF(ISERROR(1/VLOOKUP($B105,'Justerad allokering'!$B$2:$AG$462,MATCH(G$2,'Justerad allokering'!$B$2:$AF$2,0),FALSE)),VLOOKUP($B105,'Allokerad kvv'!$B$2:$AV$468,MATCH(G$2,'Allokerad kvv'!$B$2:$AV$2,0),FALSE),VLOOKUP($B105,'Justerad allokering'!$B$2:$AG$462,MATCH(G$2,'Justerad allokering'!$B$2:$AF$2,0),FALSE))</f>
        <v>0</v>
      </c>
      <c r="H105" s="28">
        <f>IF(ISERROR(1/VLOOKUP($B105,'Justerad allokering'!$B$2:$AG$462,MATCH(H$2,'Justerad allokering'!$B$2:$AF$2,0),FALSE)),VLOOKUP($B105,'Allokerad kvv'!$B$2:$AV$468,MATCH(H$2,'Allokerad kvv'!$B$2:$AV$2,0),FALSE),VLOOKUP($B105,'Justerad allokering'!$B$2:$AG$462,MATCH(H$2,'Justerad allokering'!$B$2:$AF$2,0),FALSE))</f>
        <v>0</v>
      </c>
      <c r="I105" s="28">
        <f>IF(ISERROR(1/VLOOKUP($B105,'Justerad allokering'!$B$2:$AG$462,MATCH(I$2,'Justerad allokering'!$B$2:$AF$2,0),FALSE)),VLOOKUP($B105,'Allokerad kvv'!$B$2:$AV$468,MATCH(I$2,'Allokerad kvv'!$B$2:$AV$2,0),FALSE),VLOOKUP($B105,'Justerad allokering'!$B$2:$AG$462,MATCH(I$2,'Justerad allokering'!$B$2:$AF$2,0),FALSE))</f>
        <v>0</v>
      </c>
      <c r="J105" s="28">
        <f>IF(ISERROR(1/VLOOKUP($B105,'Justerad allokering'!$B$2:$AG$462,MATCH(J$2,'Justerad allokering'!$B$2:$AF$2,0),FALSE)),VLOOKUP($B105,'Allokerad kvv'!$B$2:$AV$468,MATCH(J$2,'Allokerad kvv'!$B$2:$AV$2,0),FALSE),VLOOKUP($B105,'Justerad allokering'!$B$2:$AG$462,MATCH(J$2,'Justerad allokering'!$B$2:$AF$2,0),FALSE))</f>
        <v>0</v>
      </c>
      <c r="K105" s="28">
        <f>IF(ISERROR(1/VLOOKUP($B105,'Justerad allokering'!$B$2:$AG$462,MATCH(K$2,'Justerad allokering'!$B$2:$AF$2,0),FALSE)),VLOOKUP($B105,'Allokerad kvv'!$B$2:$AV$468,MATCH(K$2,'Allokerad kvv'!$B$2:$AV$2,0),FALSE),VLOOKUP($B105,'Justerad allokering'!$B$2:$AG$462,MATCH(K$2,'Justerad allokering'!$B$2:$AF$2,0),FALSE))</f>
        <v>0</v>
      </c>
      <c r="L105" s="28">
        <f>IF(ISERROR(1/VLOOKUP($B105,'Justerad allokering'!$B$2:$AG$462,MATCH(L$2,'Justerad allokering'!$B$2:$AF$2,0),FALSE)),VLOOKUP($B105,'Allokerad kvv'!$B$2:$AV$468,MATCH(L$2,'Allokerad kvv'!$B$2:$AV$2,0),FALSE),VLOOKUP($B105,'Justerad allokering'!$B$2:$AG$462,MATCH(L$2,'Justerad allokering'!$B$2:$AF$2,0),FALSE))</f>
        <v>0</v>
      </c>
      <c r="M105" s="28">
        <f>IF(ISERROR(1/VLOOKUP($B105,'Justerad allokering'!$B$2:$AG$462,MATCH(M$2,'Justerad allokering'!$B$2:$AF$2,0),FALSE)),VLOOKUP($B105,'Allokerad kvv'!$B$2:$AV$468,MATCH(M$2,'Allokerad kvv'!$B$2:$AV$2,0),FALSE),VLOOKUP($B105,'Justerad allokering'!$B$2:$AG$462,MATCH(M$2,'Justerad allokering'!$B$2:$AF$2,0),FALSE))</f>
        <v>0</v>
      </c>
      <c r="N105" s="28">
        <f>IF(ISERROR(1/VLOOKUP($B105,'Justerad allokering'!$B$2:$AG$462,MATCH(N$2,'Justerad allokering'!$B$2:$AF$2,0),FALSE)),VLOOKUP($B105,'Allokerad kvv'!$B$2:$AV$468,MATCH(N$2,'Allokerad kvv'!$B$2:$AV$2,0),FALSE),VLOOKUP($B105,'Justerad allokering'!$B$2:$AG$462,MATCH(N$2,'Justerad allokering'!$B$2:$AF$2,0),FALSE))</f>
        <v>0</v>
      </c>
      <c r="O105" s="28">
        <f>IF(ISERROR(1/VLOOKUP($B105,'Justerad allokering'!$B$2:$AG$462,MATCH(O$2,'Justerad allokering'!$B$2:$AF$2,0),FALSE)),VLOOKUP($B105,'Allokerad kvv'!$B$2:$AV$468,MATCH(O$2,'Allokerad kvv'!$B$2:$AV$2,0),FALSE),VLOOKUP($B105,'Justerad allokering'!$B$2:$AG$462,MATCH(O$2,'Justerad allokering'!$B$2:$AF$2,0),FALSE))</f>
        <v>0</v>
      </c>
      <c r="P105" s="28">
        <f>IF(ISERROR(1/VLOOKUP($B105,'Justerad allokering'!$B$2:$AG$462,MATCH(P$2,'Justerad allokering'!$B$2:$AF$2,0),FALSE)),VLOOKUP($B105,'Allokerad kvv'!$B$2:$AV$468,MATCH(P$2,'Allokerad kvv'!$B$2:$AV$2,0),FALSE),VLOOKUP($B105,'Justerad allokering'!$B$2:$AG$462,MATCH(P$2,'Justerad allokering'!$B$2:$AF$2,0),FALSE))</f>
        <v>0</v>
      </c>
      <c r="Q105" s="28">
        <f>IF(ISERROR(1/VLOOKUP($B105,'Justerad allokering'!$B$2:$AG$462,MATCH(Q$2,'Justerad allokering'!$B$2:$AF$2,0),FALSE)),VLOOKUP($B105,'Allokerad kvv'!$B$2:$AV$468,MATCH(Q$2,'Allokerad kvv'!$B$2:$AV$2,0),FALSE),VLOOKUP($B105,'Justerad allokering'!$B$2:$AG$462,MATCH(Q$2,'Justerad allokering'!$B$2:$AF$2,0),FALSE))</f>
        <v>0</v>
      </c>
      <c r="R105" s="28">
        <f>IF(ISERROR(1/VLOOKUP($B105,'Justerad allokering'!$B$2:$AG$462,MATCH(R$2,'Justerad allokering'!$B$2:$AF$2,0),FALSE)),VLOOKUP($B105,'Allokerad kvv'!$B$2:$AV$468,MATCH(R$2,'Allokerad kvv'!$B$2:$AV$2,0),FALSE),VLOOKUP($B105,'Justerad allokering'!$B$2:$AG$462,MATCH(R$2,'Justerad allokering'!$B$2:$AF$2,0),FALSE))</f>
        <v>0</v>
      </c>
      <c r="S105" s="28">
        <f>IF(ISERROR(1/VLOOKUP($B105,'Justerad allokering'!$B$2:$AG$462,MATCH(S$2,'Justerad allokering'!$B$2:$AF$2,0),FALSE)),VLOOKUP($B105,'Allokerad kvv'!$B$2:$AV$468,MATCH(S$2,'Allokerad kvv'!$B$2:$AV$2,0),FALSE),VLOOKUP($B105,'Justerad allokering'!$B$2:$AG$462,MATCH(S$2,'Justerad allokering'!$B$2:$AF$2,0),FALSE))</f>
        <v>0</v>
      </c>
      <c r="T105" s="28">
        <f>IF(ISERROR(1/VLOOKUP($B105,'Justerad allokering'!$B$2:$AG$462,MATCH(T$2,'Justerad allokering'!$B$2:$AF$2,0),FALSE)),VLOOKUP($B105,'Allokerad kvv'!$B$2:$AV$468,MATCH(T$2,'Allokerad kvv'!$B$2:$AV$2,0),FALSE),VLOOKUP($B105,'Justerad allokering'!$B$2:$AG$462,MATCH(T$2,'Justerad allokering'!$B$2:$AF$2,0),FALSE))</f>
        <v>0</v>
      </c>
      <c r="U105" s="28">
        <f>IF(ISERROR(1/VLOOKUP($B105,'Justerad allokering'!$B$2:$AG$462,MATCH(U$2,'Justerad allokering'!$B$2:$AF$2,0),FALSE)),VLOOKUP($B105,'Allokerad kvv'!$B$2:$AV$468,MATCH(U$2,'Allokerad kvv'!$B$2:$AV$2,0),FALSE),VLOOKUP($B105,'Justerad allokering'!$B$2:$AG$462,MATCH(U$2,'Justerad allokering'!$B$2:$AF$2,0),FALSE))</f>
        <v>0</v>
      </c>
      <c r="V105" s="28">
        <f>IF(ISERROR(1/VLOOKUP($B105,'Justerad allokering'!$B$2:$AG$462,MATCH(V$2,'Justerad allokering'!$B$2:$AF$2,0),FALSE)),VLOOKUP($B105,'Allokerad kvv'!$B$2:$AV$468,MATCH(V$2,'Allokerad kvv'!$B$2:$AV$2,0),FALSE),VLOOKUP($B105,'Justerad allokering'!$B$2:$AG$462,MATCH(V$2,'Justerad allokering'!$B$2:$AF$2,0),FALSE))</f>
        <v>0</v>
      </c>
      <c r="W105" s="28">
        <f>IF(ISERROR(1/VLOOKUP($B105,'Justerad allokering'!$B$2:$AG$462,MATCH(W$2,'Justerad allokering'!$B$2:$AF$2,0),FALSE)),VLOOKUP($B105,'Allokerad kvv'!$B$2:$AV$468,MATCH(W$2,'Allokerad kvv'!$B$2:$AV$2,0),FALSE),VLOOKUP($B105,'Justerad allokering'!$B$2:$AG$462,MATCH(W$2,'Justerad allokering'!$B$2:$AF$2,0),FALSE))</f>
        <v>0</v>
      </c>
      <c r="X105" s="28">
        <f>IF(ISERROR(1/VLOOKUP($B105,'Justerad allokering'!$B$2:$AG$462,MATCH(X$2,'Justerad allokering'!$B$2:$AF$2,0),FALSE)),VLOOKUP($B105,'Allokerad kvv'!$B$2:$AV$468,MATCH(X$2,'Allokerad kvv'!$B$2:$AV$2,0),FALSE),VLOOKUP($B105,'Justerad allokering'!$B$2:$AG$462,MATCH(X$2,'Justerad allokering'!$B$2:$AF$2,0),FALSE))</f>
        <v>0</v>
      </c>
      <c r="Y105" s="28">
        <f>IF(ISERROR(1/VLOOKUP($B105,'Justerad allokering'!$B$2:$AG$462,MATCH(Y$2,'Justerad allokering'!$B$2:$AF$2,0),FALSE)),VLOOKUP($B105,'Allokerad kvv'!$B$2:$AV$468,MATCH(Y$2,'Allokerad kvv'!$B$2:$AV$2,0),FALSE),VLOOKUP($B105,'Justerad allokering'!$B$2:$AG$462,MATCH(Y$2,'Justerad allokering'!$B$2:$AF$2,0),FALSE))</f>
        <v>0</v>
      </c>
      <c r="Z105" s="28">
        <f>IF(ISERROR(1/VLOOKUP($B105,'Justerad allokering'!$B$2:$AG$462,MATCH(Z$2,'Justerad allokering'!$B$2:$AF$2,0),FALSE)),VLOOKUP($B105,'Allokerad kvv'!$B$2:$AV$468,MATCH(Z$2,'Allokerad kvv'!$B$2:$AV$2,0),FALSE),VLOOKUP($B105,'Justerad allokering'!$B$2:$AG$462,MATCH(Z$2,'Justerad allokering'!$B$2:$AF$2,0),FALSE))</f>
        <v>0</v>
      </c>
      <c r="AA105" s="28"/>
      <c r="AB105" s="28"/>
      <c r="AE105">
        <f t="shared" si="3"/>
        <v>0</v>
      </c>
      <c r="AG105">
        <f t="shared" si="4"/>
        <v>0</v>
      </c>
      <c r="AH105">
        <f t="shared" si="5"/>
        <v>0</v>
      </c>
      <c r="AI105" s="55" t="str">
        <f>IF(AH105=0,"",AH105/VLOOKUP(B105,Kraftvärmeprod!$B$1:$BC$480,MATCH("Summa tillförd energi exklusive rökgaskondensering",Kraftvärmeprod!$B$1:$BC$1,0),FALSE))</f>
        <v/>
      </c>
    </row>
    <row r="106" spans="1:35" x14ac:dyDescent="0.35">
      <c r="A106" s="28" t="s">
        <v>80</v>
      </c>
      <c r="B106" s="28" t="s">
        <v>133</v>
      </c>
      <c r="C106" s="28">
        <f>IF(ISERROR(1/VLOOKUP($B106,'Justerad allokering'!$B$2:$AG$462,MATCH(C$2,'Justerad allokering'!$B$2:$AF$2,0),FALSE)),VLOOKUP($B106,'Allokerad kvv'!$B$2:$AV$468,MATCH(C$2,'Allokerad kvv'!$B$2:$AV$2,0),FALSE),VLOOKUP($B106,'Justerad allokering'!$B$2:$AG$462,MATCH(C$2,'Justerad allokering'!$B$2:$AF$2,0),FALSE))</f>
        <v>0</v>
      </c>
      <c r="D106" s="28">
        <f>IF(ISERROR(1/VLOOKUP($B106,'Justerad allokering'!$B$2:$AG$462,MATCH(D$2,'Justerad allokering'!$B$2:$AF$2,0),FALSE)),VLOOKUP($B106,'Allokerad kvv'!$B$2:$AV$468,MATCH(D$2,'Allokerad kvv'!$B$2:$AV$2,0),FALSE),VLOOKUP($B106,'Justerad allokering'!$B$2:$AG$462,MATCH(D$2,'Justerad allokering'!$B$2:$AF$2,0),FALSE))</f>
        <v>0</v>
      </c>
      <c r="E106" s="28">
        <f>IF(ISERROR(1/VLOOKUP($B106,'Justerad allokering'!$B$2:$AG$462,MATCH(E$2,'Justerad allokering'!$B$2:$AF$2,0),FALSE)),VLOOKUP($B106,'Allokerad kvv'!$B$2:$AV$468,MATCH(E$2,'Allokerad kvv'!$B$2:$AV$2,0),FALSE),VLOOKUP($B106,'Justerad allokering'!$B$2:$AG$462,MATCH(E$2,'Justerad allokering'!$B$2:$AF$2,0),FALSE))</f>
        <v>0</v>
      </c>
      <c r="F106" s="28">
        <f>IF(ISERROR(1/VLOOKUP($B106,'Justerad allokering'!$B$2:$AG$462,MATCH(F$2,'Justerad allokering'!$B$2:$AF$2,0),FALSE)),VLOOKUP($B106,'Allokerad kvv'!$B$2:$AV$468,MATCH(F$2,'Allokerad kvv'!$B$2:$AV$2,0),FALSE),VLOOKUP($B106,'Justerad allokering'!$B$2:$AG$462,MATCH(F$2,'Justerad allokering'!$B$2:$AF$2,0),FALSE))</f>
        <v>0</v>
      </c>
      <c r="G106" s="28">
        <f>IF(ISERROR(1/VLOOKUP($B106,'Justerad allokering'!$B$2:$AG$462,MATCH(G$2,'Justerad allokering'!$B$2:$AF$2,0),FALSE)),VLOOKUP($B106,'Allokerad kvv'!$B$2:$AV$468,MATCH(G$2,'Allokerad kvv'!$B$2:$AV$2,0),FALSE),VLOOKUP($B106,'Justerad allokering'!$B$2:$AG$462,MATCH(G$2,'Justerad allokering'!$B$2:$AF$2,0),FALSE))</f>
        <v>0</v>
      </c>
      <c r="H106" s="28">
        <f>IF(ISERROR(1/VLOOKUP($B106,'Justerad allokering'!$B$2:$AG$462,MATCH(H$2,'Justerad allokering'!$B$2:$AF$2,0),FALSE)),VLOOKUP($B106,'Allokerad kvv'!$B$2:$AV$468,MATCH(H$2,'Allokerad kvv'!$B$2:$AV$2,0),FALSE),VLOOKUP($B106,'Justerad allokering'!$B$2:$AG$462,MATCH(H$2,'Justerad allokering'!$B$2:$AF$2,0),FALSE))</f>
        <v>0</v>
      </c>
      <c r="I106" s="28">
        <f>IF(ISERROR(1/VLOOKUP($B106,'Justerad allokering'!$B$2:$AG$462,MATCH(I$2,'Justerad allokering'!$B$2:$AF$2,0),FALSE)),VLOOKUP($B106,'Allokerad kvv'!$B$2:$AV$468,MATCH(I$2,'Allokerad kvv'!$B$2:$AV$2,0),FALSE),VLOOKUP($B106,'Justerad allokering'!$B$2:$AG$462,MATCH(I$2,'Justerad allokering'!$B$2:$AF$2,0),FALSE))</f>
        <v>0</v>
      </c>
      <c r="J106" s="28">
        <f>IF(ISERROR(1/VLOOKUP($B106,'Justerad allokering'!$B$2:$AG$462,MATCH(J$2,'Justerad allokering'!$B$2:$AF$2,0),FALSE)),VLOOKUP($B106,'Allokerad kvv'!$B$2:$AV$468,MATCH(J$2,'Allokerad kvv'!$B$2:$AV$2,0),FALSE),VLOOKUP($B106,'Justerad allokering'!$B$2:$AG$462,MATCH(J$2,'Justerad allokering'!$B$2:$AF$2,0),FALSE))</f>
        <v>0</v>
      </c>
      <c r="K106" s="28">
        <f>IF(ISERROR(1/VLOOKUP($B106,'Justerad allokering'!$B$2:$AG$462,MATCH(K$2,'Justerad allokering'!$B$2:$AF$2,0),FALSE)),VLOOKUP($B106,'Allokerad kvv'!$B$2:$AV$468,MATCH(K$2,'Allokerad kvv'!$B$2:$AV$2,0),FALSE),VLOOKUP($B106,'Justerad allokering'!$B$2:$AG$462,MATCH(K$2,'Justerad allokering'!$B$2:$AF$2,0),FALSE))</f>
        <v>0</v>
      </c>
      <c r="L106" s="28">
        <f>IF(ISERROR(1/VLOOKUP($B106,'Justerad allokering'!$B$2:$AG$462,MATCH(L$2,'Justerad allokering'!$B$2:$AF$2,0),FALSE)),VLOOKUP($B106,'Allokerad kvv'!$B$2:$AV$468,MATCH(L$2,'Allokerad kvv'!$B$2:$AV$2,0),FALSE),VLOOKUP($B106,'Justerad allokering'!$B$2:$AG$462,MATCH(L$2,'Justerad allokering'!$B$2:$AF$2,0),FALSE))</f>
        <v>0</v>
      </c>
      <c r="M106" s="28">
        <f>IF(ISERROR(1/VLOOKUP($B106,'Justerad allokering'!$B$2:$AG$462,MATCH(M$2,'Justerad allokering'!$B$2:$AF$2,0),FALSE)),VLOOKUP($B106,'Allokerad kvv'!$B$2:$AV$468,MATCH(M$2,'Allokerad kvv'!$B$2:$AV$2,0),FALSE),VLOOKUP($B106,'Justerad allokering'!$B$2:$AG$462,MATCH(M$2,'Justerad allokering'!$B$2:$AF$2,0),FALSE))</f>
        <v>0</v>
      </c>
      <c r="N106" s="28">
        <f>IF(ISERROR(1/VLOOKUP($B106,'Justerad allokering'!$B$2:$AG$462,MATCH(N$2,'Justerad allokering'!$B$2:$AF$2,0),FALSE)),VLOOKUP($B106,'Allokerad kvv'!$B$2:$AV$468,MATCH(N$2,'Allokerad kvv'!$B$2:$AV$2,0),FALSE),VLOOKUP($B106,'Justerad allokering'!$B$2:$AG$462,MATCH(N$2,'Justerad allokering'!$B$2:$AF$2,0),FALSE))</f>
        <v>0</v>
      </c>
      <c r="O106" s="28">
        <f>IF(ISERROR(1/VLOOKUP($B106,'Justerad allokering'!$B$2:$AG$462,MATCH(O$2,'Justerad allokering'!$B$2:$AF$2,0),FALSE)),VLOOKUP($B106,'Allokerad kvv'!$B$2:$AV$468,MATCH(O$2,'Allokerad kvv'!$B$2:$AV$2,0),FALSE),VLOOKUP($B106,'Justerad allokering'!$B$2:$AG$462,MATCH(O$2,'Justerad allokering'!$B$2:$AF$2,0),FALSE))</f>
        <v>0</v>
      </c>
      <c r="P106" s="28">
        <f>IF(ISERROR(1/VLOOKUP($B106,'Justerad allokering'!$B$2:$AG$462,MATCH(P$2,'Justerad allokering'!$B$2:$AF$2,0),FALSE)),VLOOKUP($B106,'Allokerad kvv'!$B$2:$AV$468,MATCH(P$2,'Allokerad kvv'!$B$2:$AV$2,0),FALSE),VLOOKUP($B106,'Justerad allokering'!$B$2:$AG$462,MATCH(P$2,'Justerad allokering'!$B$2:$AF$2,0),FALSE))</f>
        <v>0</v>
      </c>
      <c r="Q106" s="28">
        <f>IF(ISERROR(1/VLOOKUP($B106,'Justerad allokering'!$B$2:$AG$462,MATCH(Q$2,'Justerad allokering'!$B$2:$AF$2,0),FALSE)),VLOOKUP($B106,'Allokerad kvv'!$B$2:$AV$468,MATCH(Q$2,'Allokerad kvv'!$B$2:$AV$2,0),FALSE),VLOOKUP($B106,'Justerad allokering'!$B$2:$AG$462,MATCH(Q$2,'Justerad allokering'!$B$2:$AF$2,0),FALSE))</f>
        <v>0</v>
      </c>
      <c r="R106" s="28">
        <f>IF(ISERROR(1/VLOOKUP($B106,'Justerad allokering'!$B$2:$AG$462,MATCH(R$2,'Justerad allokering'!$B$2:$AF$2,0),FALSE)),VLOOKUP($B106,'Allokerad kvv'!$B$2:$AV$468,MATCH(R$2,'Allokerad kvv'!$B$2:$AV$2,0),FALSE),VLOOKUP($B106,'Justerad allokering'!$B$2:$AG$462,MATCH(R$2,'Justerad allokering'!$B$2:$AF$2,0),FALSE))</f>
        <v>0</v>
      </c>
      <c r="S106" s="28">
        <f>IF(ISERROR(1/VLOOKUP($B106,'Justerad allokering'!$B$2:$AG$462,MATCH(S$2,'Justerad allokering'!$B$2:$AF$2,0),FALSE)),VLOOKUP($B106,'Allokerad kvv'!$B$2:$AV$468,MATCH(S$2,'Allokerad kvv'!$B$2:$AV$2,0),FALSE),VLOOKUP($B106,'Justerad allokering'!$B$2:$AG$462,MATCH(S$2,'Justerad allokering'!$B$2:$AF$2,0),FALSE))</f>
        <v>0</v>
      </c>
      <c r="T106" s="28">
        <f>IF(ISERROR(1/VLOOKUP($B106,'Justerad allokering'!$B$2:$AG$462,MATCH(T$2,'Justerad allokering'!$B$2:$AF$2,0),FALSE)),VLOOKUP($B106,'Allokerad kvv'!$B$2:$AV$468,MATCH(T$2,'Allokerad kvv'!$B$2:$AV$2,0),FALSE),VLOOKUP($B106,'Justerad allokering'!$B$2:$AG$462,MATCH(T$2,'Justerad allokering'!$B$2:$AF$2,0),FALSE))</f>
        <v>0</v>
      </c>
      <c r="U106" s="28">
        <f>IF(ISERROR(1/VLOOKUP($B106,'Justerad allokering'!$B$2:$AG$462,MATCH(U$2,'Justerad allokering'!$B$2:$AF$2,0),FALSE)),VLOOKUP($B106,'Allokerad kvv'!$B$2:$AV$468,MATCH(U$2,'Allokerad kvv'!$B$2:$AV$2,0),FALSE),VLOOKUP($B106,'Justerad allokering'!$B$2:$AG$462,MATCH(U$2,'Justerad allokering'!$B$2:$AF$2,0),FALSE))</f>
        <v>0</v>
      </c>
      <c r="V106" s="28">
        <f>IF(ISERROR(1/VLOOKUP($B106,'Justerad allokering'!$B$2:$AG$462,MATCH(V$2,'Justerad allokering'!$B$2:$AF$2,0),FALSE)),VLOOKUP($B106,'Allokerad kvv'!$B$2:$AV$468,MATCH(V$2,'Allokerad kvv'!$B$2:$AV$2,0),FALSE),VLOOKUP($B106,'Justerad allokering'!$B$2:$AG$462,MATCH(V$2,'Justerad allokering'!$B$2:$AF$2,0),FALSE))</f>
        <v>0</v>
      </c>
      <c r="W106" s="28">
        <f>IF(ISERROR(1/VLOOKUP($B106,'Justerad allokering'!$B$2:$AG$462,MATCH(W$2,'Justerad allokering'!$B$2:$AF$2,0),FALSE)),VLOOKUP($B106,'Allokerad kvv'!$B$2:$AV$468,MATCH(W$2,'Allokerad kvv'!$B$2:$AV$2,0),FALSE),VLOOKUP($B106,'Justerad allokering'!$B$2:$AG$462,MATCH(W$2,'Justerad allokering'!$B$2:$AF$2,0),FALSE))</f>
        <v>0</v>
      </c>
      <c r="X106" s="28">
        <f>IF(ISERROR(1/VLOOKUP($B106,'Justerad allokering'!$B$2:$AG$462,MATCH(X$2,'Justerad allokering'!$B$2:$AF$2,0),FALSE)),VLOOKUP($B106,'Allokerad kvv'!$B$2:$AV$468,MATCH(X$2,'Allokerad kvv'!$B$2:$AV$2,0),FALSE),VLOOKUP($B106,'Justerad allokering'!$B$2:$AG$462,MATCH(X$2,'Justerad allokering'!$B$2:$AF$2,0),FALSE))</f>
        <v>0</v>
      </c>
      <c r="Y106" s="28">
        <f>IF(ISERROR(1/VLOOKUP($B106,'Justerad allokering'!$B$2:$AG$462,MATCH(Y$2,'Justerad allokering'!$B$2:$AF$2,0),FALSE)),VLOOKUP($B106,'Allokerad kvv'!$B$2:$AV$468,MATCH(Y$2,'Allokerad kvv'!$B$2:$AV$2,0),FALSE),VLOOKUP($B106,'Justerad allokering'!$B$2:$AG$462,MATCH(Y$2,'Justerad allokering'!$B$2:$AF$2,0),FALSE))</f>
        <v>0</v>
      </c>
      <c r="Z106" s="28">
        <f>IF(ISERROR(1/VLOOKUP($B106,'Justerad allokering'!$B$2:$AG$462,MATCH(Z$2,'Justerad allokering'!$B$2:$AF$2,0),FALSE)),VLOOKUP($B106,'Allokerad kvv'!$B$2:$AV$468,MATCH(Z$2,'Allokerad kvv'!$B$2:$AV$2,0),FALSE),VLOOKUP($B106,'Justerad allokering'!$B$2:$AG$462,MATCH(Z$2,'Justerad allokering'!$B$2:$AF$2,0),FALSE))</f>
        <v>0</v>
      </c>
      <c r="AA106" s="28"/>
      <c r="AB106" s="28"/>
      <c r="AE106">
        <f t="shared" si="3"/>
        <v>0</v>
      </c>
      <c r="AG106">
        <f t="shared" si="4"/>
        <v>0</v>
      </c>
      <c r="AH106">
        <f t="shared" si="5"/>
        <v>0</v>
      </c>
      <c r="AI106" s="55" t="str">
        <f>IF(AH106=0,"",AH106/VLOOKUP(B106,Kraftvärmeprod!$B$1:$BC$480,MATCH("Summa tillförd energi exklusive rökgaskondensering",Kraftvärmeprod!$B$1:$BC$1,0),FALSE))</f>
        <v/>
      </c>
    </row>
    <row r="107" spans="1:35" x14ac:dyDescent="0.35">
      <c r="A107" s="28" t="s">
        <v>80</v>
      </c>
      <c r="B107" s="28" t="s">
        <v>134</v>
      </c>
      <c r="C107" s="28">
        <f>IF(ISERROR(1/VLOOKUP($B107,'Justerad allokering'!$B$2:$AG$462,MATCH(C$2,'Justerad allokering'!$B$2:$AF$2,0),FALSE)),VLOOKUP($B107,'Allokerad kvv'!$B$2:$AV$468,MATCH(C$2,'Allokerad kvv'!$B$2:$AV$2,0),FALSE),VLOOKUP($B107,'Justerad allokering'!$B$2:$AG$462,MATCH(C$2,'Justerad allokering'!$B$2:$AF$2,0),FALSE))</f>
        <v>0</v>
      </c>
      <c r="D107" s="28">
        <f>IF(ISERROR(1/VLOOKUP($B107,'Justerad allokering'!$B$2:$AG$462,MATCH(D$2,'Justerad allokering'!$B$2:$AF$2,0),FALSE)),VLOOKUP($B107,'Allokerad kvv'!$B$2:$AV$468,MATCH(D$2,'Allokerad kvv'!$B$2:$AV$2,0),FALSE),VLOOKUP($B107,'Justerad allokering'!$B$2:$AG$462,MATCH(D$2,'Justerad allokering'!$B$2:$AF$2,0),FALSE))</f>
        <v>0</v>
      </c>
      <c r="E107" s="28">
        <f>IF(ISERROR(1/VLOOKUP($B107,'Justerad allokering'!$B$2:$AG$462,MATCH(E$2,'Justerad allokering'!$B$2:$AF$2,0),FALSE)),VLOOKUP($B107,'Allokerad kvv'!$B$2:$AV$468,MATCH(E$2,'Allokerad kvv'!$B$2:$AV$2,0),FALSE),VLOOKUP($B107,'Justerad allokering'!$B$2:$AG$462,MATCH(E$2,'Justerad allokering'!$B$2:$AF$2,0),FALSE))</f>
        <v>0</v>
      </c>
      <c r="F107" s="28">
        <f>IF(ISERROR(1/VLOOKUP($B107,'Justerad allokering'!$B$2:$AG$462,MATCH(F$2,'Justerad allokering'!$B$2:$AF$2,0),FALSE)),VLOOKUP($B107,'Allokerad kvv'!$B$2:$AV$468,MATCH(F$2,'Allokerad kvv'!$B$2:$AV$2,0),FALSE),VLOOKUP($B107,'Justerad allokering'!$B$2:$AG$462,MATCH(F$2,'Justerad allokering'!$B$2:$AF$2,0),FALSE))</f>
        <v>0</v>
      </c>
      <c r="G107" s="28">
        <f>IF(ISERROR(1/VLOOKUP($B107,'Justerad allokering'!$B$2:$AG$462,MATCH(G$2,'Justerad allokering'!$B$2:$AF$2,0),FALSE)),VLOOKUP($B107,'Allokerad kvv'!$B$2:$AV$468,MATCH(G$2,'Allokerad kvv'!$B$2:$AV$2,0),FALSE),VLOOKUP($B107,'Justerad allokering'!$B$2:$AG$462,MATCH(G$2,'Justerad allokering'!$B$2:$AF$2,0),FALSE))</f>
        <v>0</v>
      </c>
      <c r="H107" s="28">
        <f>IF(ISERROR(1/VLOOKUP($B107,'Justerad allokering'!$B$2:$AG$462,MATCH(H$2,'Justerad allokering'!$B$2:$AF$2,0),FALSE)),VLOOKUP($B107,'Allokerad kvv'!$B$2:$AV$468,MATCH(H$2,'Allokerad kvv'!$B$2:$AV$2,0),FALSE),VLOOKUP($B107,'Justerad allokering'!$B$2:$AG$462,MATCH(H$2,'Justerad allokering'!$B$2:$AF$2,0),FALSE))</f>
        <v>0</v>
      </c>
      <c r="I107" s="28">
        <f>IF(ISERROR(1/VLOOKUP($B107,'Justerad allokering'!$B$2:$AG$462,MATCH(I$2,'Justerad allokering'!$B$2:$AF$2,0),FALSE)),VLOOKUP($B107,'Allokerad kvv'!$B$2:$AV$468,MATCH(I$2,'Allokerad kvv'!$B$2:$AV$2,0),FALSE),VLOOKUP($B107,'Justerad allokering'!$B$2:$AG$462,MATCH(I$2,'Justerad allokering'!$B$2:$AF$2,0),FALSE))</f>
        <v>0</v>
      </c>
      <c r="J107" s="28">
        <f>IF(ISERROR(1/VLOOKUP($B107,'Justerad allokering'!$B$2:$AG$462,MATCH(J$2,'Justerad allokering'!$B$2:$AF$2,0),FALSE)),VLOOKUP($B107,'Allokerad kvv'!$B$2:$AV$468,MATCH(J$2,'Allokerad kvv'!$B$2:$AV$2,0),FALSE),VLOOKUP($B107,'Justerad allokering'!$B$2:$AG$462,MATCH(J$2,'Justerad allokering'!$B$2:$AF$2,0),FALSE))</f>
        <v>0</v>
      </c>
      <c r="K107" s="28">
        <f>IF(ISERROR(1/VLOOKUP($B107,'Justerad allokering'!$B$2:$AG$462,MATCH(K$2,'Justerad allokering'!$B$2:$AF$2,0),FALSE)),VLOOKUP($B107,'Allokerad kvv'!$B$2:$AV$468,MATCH(K$2,'Allokerad kvv'!$B$2:$AV$2,0),FALSE),VLOOKUP($B107,'Justerad allokering'!$B$2:$AG$462,MATCH(K$2,'Justerad allokering'!$B$2:$AF$2,0),FALSE))</f>
        <v>0</v>
      </c>
      <c r="L107" s="28">
        <f>IF(ISERROR(1/VLOOKUP($B107,'Justerad allokering'!$B$2:$AG$462,MATCH(L$2,'Justerad allokering'!$B$2:$AF$2,0),FALSE)),VLOOKUP($B107,'Allokerad kvv'!$B$2:$AV$468,MATCH(L$2,'Allokerad kvv'!$B$2:$AV$2,0),FALSE),VLOOKUP($B107,'Justerad allokering'!$B$2:$AG$462,MATCH(L$2,'Justerad allokering'!$B$2:$AF$2,0),FALSE))</f>
        <v>0</v>
      </c>
      <c r="M107" s="28">
        <f>IF(ISERROR(1/VLOOKUP($B107,'Justerad allokering'!$B$2:$AG$462,MATCH(M$2,'Justerad allokering'!$B$2:$AF$2,0),FALSE)),VLOOKUP($B107,'Allokerad kvv'!$B$2:$AV$468,MATCH(M$2,'Allokerad kvv'!$B$2:$AV$2,0),FALSE),VLOOKUP($B107,'Justerad allokering'!$B$2:$AG$462,MATCH(M$2,'Justerad allokering'!$B$2:$AF$2,0),FALSE))</f>
        <v>0</v>
      </c>
      <c r="N107" s="28">
        <f>IF(ISERROR(1/VLOOKUP($B107,'Justerad allokering'!$B$2:$AG$462,MATCH(N$2,'Justerad allokering'!$B$2:$AF$2,0),FALSE)),VLOOKUP($B107,'Allokerad kvv'!$B$2:$AV$468,MATCH(N$2,'Allokerad kvv'!$B$2:$AV$2,0),FALSE),VLOOKUP($B107,'Justerad allokering'!$B$2:$AG$462,MATCH(N$2,'Justerad allokering'!$B$2:$AF$2,0),FALSE))</f>
        <v>0</v>
      </c>
      <c r="O107" s="28">
        <f>IF(ISERROR(1/VLOOKUP($B107,'Justerad allokering'!$B$2:$AG$462,MATCH(O$2,'Justerad allokering'!$B$2:$AF$2,0),FALSE)),VLOOKUP($B107,'Allokerad kvv'!$B$2:$AV$468,MATCH(O$2,'Allokerad kvv'!$B$2:$AV$2,0),FALSE),VLOOKUP($B107,'Justerad allokering'!$B$2:$AG$462,MATCH(O$2,'Justerad allokering'!$B$2:$AF$2,0),FALSE))</f>
        <v>0</v>
      </c>
      <c r="P107" s="28">
        <f>IF(ISERROR(1/VLOOKUP($B107,'Justerad allokering'!$B$2:$AG$462,MATCH(P$2,'Justerad allokering'!$B$2:$AF$2,0),FALSE)),VLOOKUP($B107,'Allokerad kvv'!$B$2:$AV$468,MATCH(P$2,'Allokerad kvv'!$B$2:$AV$2,0),FALSE),VLOOKUP($B107,'Justerad allokering'!$B$2:$AG$462,MATCH(P$2,'Justerad allokering'!$B$2:$AF$2,0),FALSE))</f>
        <v>0</v>
      </c>
      <c r="Q107" s="28">
        <f>IF(ISERROR(1/VLOOKUP($B107,'Justerad allokering'!$B$2:$AG$462,MATCH(Q$2,'Justerad allokering'!$B$2:$AF$2,0),FALSE)),VLOOKUP($B107,'Allokerad kvv'!$B$2:$AV$468,MATCH(Q$2,'Allokerad kvv'!$B$2:$AV$2,0),FALSE),VLOOKUP($B107,'Justerad allokering'!$B$2:$AG$462,MATCH(Q$2,'Justerad allokering'!$B$2:$AF$2,0),FALSE))</f>
        <v>0</v>
      </c>
      <c r="R107" s="28">
        <f>IF(ISERROR(1/VLOOKUP($B107,'Justerad allokering'!$B$2:$AG$462,MATCH(R$2,'Justerad allokering'!$B$2:$AF$2,0),FALSE)),VLOOKUP($B107,'Allokerad kvv'!$B$2:$AV$468,MATCH(R$2,'Allokerad kvv'!$B$2:$AV$2,0),FALSE),VLOOKUP($B107,'Justerad allokering'!$B$2:$AG$462,MATCH(R$2,'Justerad allokering'!$B$2:$AF$2,0),FALSE))</f>
        <v>0</v>
      </c>
      <c r="S107" s="28">
        <f>IF(ISERROR(1/VLOOKUP($B107,'Justerad allokering'!$B$2:$AG$462,MATCH(S$2,'Justerad allokering'!$B$2:$AF$2,0),FALSE)),VLOOKUP($B107,'Allokerad kvv'!$B$2:$AV$468,MATCH(S$2,'Allokerad kvv'!$B$2:$AV$2,0),FALSE),VLOOKUP($B107,'Justerad allokering'!$B$2:$AG$462,MATCH(S$2,'Justerad allokering'!$B$2:$AF$2,0),FALSE))</f>
        <v>0</v>
      </c>
      <c r="T107" s="28">
        <f>IF(ISERROR(1/VLOOKUP($B107,'Justerad allokering'!$B$2:$AG$462,MATCH(T$2,'Justerad allokering'!$B$2:$AF$2,0),FALSE)),VLOOKUP($B107,'Allokerad kvv'!$B$2:$AV$468,MATCH(T$2,'Allokerad kvv'!$B$2:$AV$2,0),FALSE),VLOOKUP($B107,'Justerad allokering'!$B$2:$AG$462,MATCH(T$2,'Justerad allokering'!$B$2:$AF$2,0),FALSE))</f>
        <v>0</v>
      </c>
      <c r="U107" s="28">
        <f>IF(ISERROR(1/VLOOKUP($B107,'Justerad allokering'!$B$2:$AG$462,MATCH(U$2,'Justerad allokering'!$B$2:$AF$2,0),FALSE)),VLOOKUP($B107,'Allokerad kvv'!$B$2:$AV$468,MATCH(U$2,'Allokerad kvv'!$B$2:$AV$2,0),FALSE),VLOOKUP($B107,'Justerad allokering'!$B$2:$AG$462,MATCH(U$2,'Justerad allokering'!$B$2:$AF$2,0),FALSE))</f>
        <v>0</v>
      </c>
      <c r="V107" s="28">
        <f>IF(ISERROR(1/VLOOKUP($B107,'Justerad allokering'!$B$2:$AG$462,MATCH(V$2,'Justerad allokering'!$B$2:$AF$2,0),FALSE)),VLOOKUP($B107,'Allokerad kvv'!$B$2:$AV$468,MATCH(V$2,'Allokerad kvv'!$B$2:$AV$2,0),FALSE),VLOOKUP($B107,'Justerad allokering'!$B$2:$AG$462,MATCH(V$2,'Justerad allokering'!$B$2:$AF$2,0),FALSE))</f>
        <v>0</v>
      </c>
      <c r="W107" s="28">
        <f>IF(ISERROR(1/VLOOKUP($B107,'Justerad allokering'!$B$2:$AG$462,MATCH(W$2,'Justerad allokering'!$B$2:$AF$2,0),FALSE)),VLOOKUP($B107,'Allokerad kvv'!$B$2:$AV$468,MATCH(W$2,'Allokerad kvv'!$B$2:$AV$2,0),FALSE),VLOOKUP($B107,'Justerad allokering'!$B$2:$AG$462,MATCH(W$2,'Justerad allokering'!$B$2:$AF$2,0),FALSE))</f>
        <v>0</v>
      </c>
      <c r="X107" s="28">
        <f>IF(ISERROR(1/VLOOKUP($B107,'Justerad allokering'!$B$2:$AG$462,MATCH(X$2,'Justerad allokering'!$B$2:$AF$2,0),FALSE)),VLOOKUP($B107,'Allokerad kvv'!$B$2:$AV$468,MATCH(X$2,'Allokerad kvv'!$B$2:$AV$2,0),FALSE),VLOOKUP($B107,'Justerad allokering'!$B$2:$AG$462,MATCH(X$2,'Justerad allokering'!$B$2:$AF$2,0),FALSE))</f>
        <v>0</v>
      </c>
      <c r="Y107" s="28">
        <f>IF(ISERROR(1/VLOOKUP($B107,'Justerad allokering'!$B$2:$AG$462,MATCH(Y$2,'Justerad allokering'!$B$2:$AF$2,0),FALSE)),VLOOKUP($B107,'Allokerad kvv'!$B$2:$AV$468,MATCH(Y$2,'Allokerad kvv'!$B$2:$AV$2,0),FALSE),VLOOKUP($B107,'Justerad allokering'!$B$2:$AG$462,MATCH(Y$2,'Justerad allokering'!$B$2:$AF$2,0),FALSE))</f>
        <v>0</v>
      </c>
      <c r="Z107" s="28">
        <f>IF(ISERROR(1/VLOOKUP($B107,'Justerad allokering'!$B$2:$AG$462,MATCH(Z$2,'Justerad allokering'!$B$2:$AF$2,0),FALSE)),VLOOKUP($B107,'Allokerad kvv'!$B$2:$AV$468,MATCH(Z$2,'Allokerad kvv'!$B$2:$AV$2,0),FALSE),VLOOKUP($B107,'Justerad allokering'!$B$2:$AG$462,MATCH(Z$2,'Justerad allokering'!$B$2:$AF$2,0),FALSE))</f>
        <v>0</v>
      </c>
      <c r="AA107" s="28"/>
      <c r="AB107" s="28"/>
      <c r="AE107">
        <f t="shared" si="3"/>
        <v>0</v>
      </c>
      <c r="AG107">
        <f t="shared" si="4"/>
        <v>0</v>
      </c>
      <c r="AH107">
        <f t="shared" si="5"/>
        <v>0</v>
      </c>
      <c r="AI107" s="55" t="str">
        <f>IF(AH107=0,"",AH107/VLOOKUP(B107,Kraftvärmeprod!$B$1:$BC$480,MATCH("Summa tillförd energi exklusive rökgaskondensering",Kraftvärmeprod!$B$1:$BC$1,0),FALSE))</f>
        <v/>
      </c>
    </row>
    <row r="108" spans="1:35" x14ac:dyDescent="0.35">
      <c r="A108" s="28" t="s">
        <v>135</v>
      </c>
      <c r="B108" s="28" t="s">
        <v>136</v>
      </c>
      <c r="C108" s="28">
        <f>IF(ISERROR(1/VLOOKUP($B108,'Justerad allokering'!$B$2:$AG$462,MATCH(C$2,'Justerad allokering'!$B$2:$AF$2,0),FALSE)),VLOOKUP($B108,'Allokerad kvv'!$B$2:$AV$468,MATCH(C$2,'Allokerad kvv'!$B$2:$AV$2,0),FALSE),VLOOKUP($B108,'Justerad allokering'!$B$2:$AG$462,MATCH(C$2,'Justerad allokering'!$B$2:$AF$2,0),FALSE))</f>
        <v>0</v>
      </c>
      <c r="D108" s="28">
        <f>IF(ISERROR(1/VLOOKUP($B108,'Justerad allokering'!$B$2:$AG$462,MATCH(D$2,'Justerad allokering'!$B$2:$AF$2,0),FALSE)),VLOOKUP($B108,'Allokerad kvv'!$B$2:$AV$468,MATCH(D$2,'Allokerad kvv'!$B$2:$AV$2,0),FALSE),VLOOKUP($B108,'Justerad allokering'!$B$2:$AG$462,MATCH(D$2,'Justerad allokering'!$B$2:$AF$2,0),FALSE))</f>
        <v>0</v>
      </c>
      <c r="E108" s="28">
        <f>IF(ISERROR(1/VLOOKUP($B108,'Justerad allokering'!$B$2:$AG$462,MATCH(E$2,'Justerad allokering'!$B$2:$AF$2,0),FALSE)),VLOOKUP($B108,'Allokerad kvv'!$B$2:$AV$468,MATCH(E$2,'Allokerad kvv'!$B$2:$AV$2,0),FALSE),VLOOKUP($B108,'Justerad allokering'!$B$2:$AG$462,MATCH(E$2,'Justerad allokering'!$B$2:$AF$2,0),FALSE))</f>
        <v>0</v>
      </c>
      <c r="F108" s="28">
        <f>IF(ISERROR(1/VLOOKUP($B108,'Justerad allokering'!$B$2:$AG$462,MATCH(F$2,'Justerad allokering'!$B$2:$AF$2,0),FALSE)),VLOOKUP($B108,'Allokerad kvv'!$B$2:$AV$468,MATCH(F$2,'Allokerad kvv'!$B$2:$AV$2,0),FALSE),VLOOKUP($B108,'Justerad allokering'!$B$2:$AG$462,MATCH(F$2,'Justerad allokering'!$B$2:$AF$2,0),FALSE))</f>
        <v>0</v>
      </c>
      <c r="G108" s="28">
        <f>IF(ISERROR(1/VLOOKUP($B108,'Justerad allokering'!$B$2:$AG$462,MATCH(G$2,'Justerad allokering'!$B$2:$AF$2,0),FALSE)),VLOOKUP($B108,'Allokerad kvv'!$B$2:$AV$468,MATCH(G$2,'Allokerad kvv'!$B$2:$AV$2,0),FALSE),VLOOKUP($B108,'Justerad allokering'!$B$2:$AG$462,MATCH(G$2,'Justerad allokering'!$B$2:$AF$2,0),FALSE))</f>
        <v>0</v>
      </c>
      <c r="H108" s="28">
        <f>IF(ISERROR(1/VLOOKUP($B108,'Justerad allokering'!$B$2:$AG$462,MATCH(H$2,'Justerad allokering'!$B$2:$AF$2,0),FALSE)),VLOOKUP($B108,'Allokerad kvv'!$B$2:$AV$468,MATCH(H$2,'Allokerad kvv'!$B$2:$AV$2,0),FALSE),VLOOKUP($B108,'Justerad allokering'!$B$2:$AG$462,MATCH(H$2,'Justerad allokering'!$B$2:$AF$2,0),FALSE))</f>
        <v>0</v>
      </c>
      <c r="I108" s="28">
        <f>IF(ISERROR(1/VLOOKUP($B108,'Justerad allokering'!$B$2:$AG$462,MATCH(I$2,'Justerad allokering'!$B$2:$AF$2,0),FALSE)),VLOOKUP($B108,'Allokerad kvv'!$B$2:$AV$468,MATCH(I$2,'Allokerad kvv'!$B$2:$AV$2,0),FALSE),VLOOKUP($B108,'Justerad allokering'!$B$2:$AG$462,MATCH(I$2,'Justerad allokering'!$B$2:$AF$2,0),FALSE))</f>
        <v>0</v>
      </c>
      <c r="J108" s="28">
        <f>IF(ISERROR(1/VLOOKUP($B108,'Justerad allokering'!$B$2:$AG$462,MATCH(J$2,'Justerad allokering'!$B$2:$AF$2,0),FALSE)),VLOOKUP($B108,'Allokerad kvv'!$B$2:$AV$468,MATCH(J$2,'Allokerad kvv'!$B$2:$AV$2,0),FALSE),VLOOKUP($B108,'Justerad allokering'!$B$2:$AG$462,MATCH(J$2,'Justerad allokering'!$B$2:$AF$2,0),FALSE))</f>
        <v>0</v>
      </c>
      <c r="K108" s="28">
        <f>IF(ISERROR(1/VLOOKUP($B108,'Justerad allokering'!$B$2:$AG$462,MATCH(K$2,'Justerad allokering'!$B$2:$AF$2,0),FALSE)),VLOOKUP($B108,'Allokerad kvv'!$B$2:$AV$468,MATCH(K$2,'Allokerad kvv'!$B$2:$AV$2,0),FALSE),VLOOKUP($B108,'Justerad allokering'!$B$2:$AG$462,MATCH(K$2,'Justerad allokering'!$B$2:$AF$2,0),FALSE))</f>
        <v>0</v>
      </c>
      <c r="L108" s="28">
        <f>IF(ISERROR(1/VLOOKUP($B108,'Justerad allokering'!$B$2:$AG$462,MATCH(L$2,'Justerad allokering'!$B$2:$AF$2,0),FALSE)),VLOOKUP($B108,'Allokerad kvv'!$B$2:$AV$468,MATCH(L$2,'Allokerad kvv'!$B$2:$AV$2,0),FALSE),VLOOKUP($B108,'Justerad allokering'!$B$2:$AG$462,MATCH(L$2,'Justerad allokering'!$B$2:$AF$2,0),FALSE))</f>
        <v>0</v>
      </c>
      <c r="M108" s="28">
        <f>IF(ISERROR(1/VLOOKUP($B108,'Justerad allokering'!$B$2:$AG$462,MATCH(M$2,'Justerad allokering'!$B$2:$AF$2,0),FALSE)),VLOOKUP($B108,'Allokerad kvv'!$B$2:$AV$468,MATCH(M$2,'Allokerad kvv'!$B$2:$AV$2,0),FALSE),VLOOKUP($B108,'Justerad allokering'!$B$2:$AG$462,MATCH(M$2,'Justerad allokering'!$B$2:$AF$2,0),FALSE))</f>
        <v>0</v>
      </c>
      <c r="N108" s="28">
        <f>IF(ISERROR(1/VLOOKUP($B108,'Justerad allokering'!$B$2:$AG$462,MATCH(N$2,'Justerad allokering'!$B$2:$AF$2,0),FALSE)),VLOOKUP($B108,'Allokerad kvv'!$B$2:$AV$468,MATCH(N$2,'Allokerad kvv'!$B$2:$AV$2,0),FALSE),VLOOKUP($B108,'Justerad allokering'!$B$2:$AG$462,MATCH(N$2,'Justerad allokering'!$B$2:$AF$2,0),FALSE))</f>
        <v>0</v>
      </c>
      <c r="O108" s="28">
        <f>IF(ISERROR(1/VLOOKUP($B108,'Justerad allokering'!$B$2:$AG$462,MATCH(O$2,'Justerad allokering'!$B$2:$AF$2,0),FALSE)),VLOOKUP($B108,'Allokerad kvv'!$B$2:$AV$468,MATCH(O$2,'Allokerad kvv'!$B$2:$AV$2,0),FALSE),VLOOKUP($B108,'Justerad allokering'!$B$2:$AG$462,MATCH(O$2,'Justerad allokering'!$B$2:$AF$2,0),FALSE))</f>
        <v>0</v>
      </c>
      <c r="P108" s="28">
        <f>IF(ISERROR(1/VLOOKUP($B108,'Justerad allokering'!$B$2:$AG$462,MATCH(P$2,'Justerad allokering'!$B$2:$AF$2,0),FALSE)),VLOOKUP($B108,'Allokerad kvv'!$B$2:$AV$468,MATCH(P$2,'Allokerad kvv'!$B$2:$AV$2,0),FALSE),VLOOKUP($B108,'Justerad allokering'!$B$2:$AG$462,MATCH(P$2,'Justerad allokering'!$B$2:$AF$2,0),FALSE))</f>
        <v>0</v>
      </c>
      <c r="Q108" s="28">
        <f>IF(ISERROR(1/VLOOKUP($B108,'Justerad allokering'!$B$2:$AG$462,MATCH(Q$2,'Justerad allokering'!$B$2:$AF$2,0),FALSE)),VLOOKUP($B108,'Allokerad kvv'!$B$2:$AV$468,MATCH(Q$2,'Allokerad kvv'!$B$2:$AV$2,0),FALSE),VLOOKUP($B108,'Justerad allokering'!$B$2:$AG$462,MATCH(Q$2,'Justerad allokering'!$B$2:$AF$2,0),FALSE))</f>
        <v>0</v>
      </c>
      <c r="R108" s="28">
        <f>IF(ISERROR(1/VLOOKUP($B108,'Justerad allokering'!$B$2:$AG$462,MATCH(R$2,'Justerad allokering'!$B$2:$AF$2,0),FALSE)),VLOOKUP($B108,'Allokerad kvv'!$B$2:$AV$468,MATCH(R$2,'Allokerad kvv'!$B$2:$AV$2,0),FALSE),VLOOKUP($B108,'Justerad allokering'!$B$2:$AG$462,MATCH(R$2,'Justerad allokering'!$B$2:$AF$2,0),FALSE))</f>
        <v>0</v>
      </c>
      <c r="S108" s="28">
        <f>IF(ISERROR(1/VLOOKUP($B108,'Justerad allokering'!$B$2:$AG$462,MATCH(S$2,'Justerad allokering'!$B$2:$AF$2,0),FALSE)),VLOOKUP($B108,'Allokerad kvv'!$B$2:$AV$468,MATCH(S$2,'Allokerad kvv'!$B$2:$AV$2,0),FALSE),VLOOKUP($B108,'Justerad allokering'!$B$2:$AG$462,MATCH(S$2,'Justerad allokering'!$B$2:$AF$2,0),FALSE))</f>
        <v>0</v>
      </c>
      <c r="T108" s="28">
        <f>IF(ISERROR(1/VLOOKUP($B108,'Justerad allokering'!$B$2:$AG$462,MATCH(T$2,'Justerad allokering'!$B$2:$AF$2,0),FALSE)),VLOOKUP($B108,'Allokerad kvv'!$B$2:$AV$468,MATCH(T$2,'Allokerad kvv'!$B$2:$AV$2,0),FALSE),VLOOKUP($B108,'Justerad allokering'!$B$2:$AG$462,MATCH(T$2,'Justerad allokering'!$B$2:$AF$2,0),FALSE))</f>
        <v>0</v>
      </c>
      <c r="U108" s="28">
        <f>IF(ISERROR(1/VLOOKUP($B108,'Justerad allokering'!$B$2:$AG$462,MATCH(U$2,'Justerad allokering'!$B$2:$AF$2,0),FALSE)),VLOOKUP($B108,'Allokerad kvv'!$B$2:$AV$468,MATCH(U$2,'Allokerad kvv'!$B$2:$AV$2,0),FALSE),VLOOKUP($B108,'Justerad allokering'!$B$2:$AG$462,MATCH(U$2,'Justerad allokering'!$B$2:$AF$2,0),FALSE))</f>
        <v>0</v>
      </c>
      <c r="V108" s="28">
        <f>IF(ISERROR(1/VLOOKUP($B108,'Justerad allokering'!$B$2:$AG$462,MATCH(V$2,'Justerad allokering'!$B$2:$AF$2,0),FALSE)),VLOOKUP($B108,'Allokerad kvv'!$B$2:$AV$468,MATCH(V$2,'Allokerad kvv'!$B$2:$AV$2,0),FALSE),VLOOKUP($B108,'Justerad allokering'!$B$2:$AG$462,MATCH(V$2,'Justerad allokering'!$B$2:$AF$2,0),FALSE))</f>
        <v>0</v>
      </c>
      <c r="W108" s="28">
        <f>IF(ISERROR(1/VLOOKUP($B108,'Justerad allokering'!$B$2:$AG$462,MATCH(W$2,'Justerad allokering'!$B$2:$AF$2,0),FALSE)),VLOOKUP($B108,'Allokerad kvv'!$B$2:$AV$468,MATCH(W$2,'Allokerad kvv'!$B$2:$AV$2,0),FALSE),VLOOKUP($B108,'Justerad allokering'!$B$2:$AG$462,MATCH(W$2,'Justerad allokering'!$B$2:$AF$2,0),FALSE))</f>
        <v>0</v>
      </c>
      <c r="X108" s="28">
        <f>IF(ISERROR(1/VLOOKUP($B108,'Justerad allokering'!$B$2:$AG$462,MATCH(X$2,'Justerad allokering'!$B$2:$AF$2,0),FALSE)),VLOOKUP($B108,'Allokerad kvv'!$B$2:$AV$468,MATCH(X$2,'Allokerad kvv'!$B$2:$AV$2,0),FALSE),VLOOKUP($B108,'Justerad allokering'!$B$2:$AG$462,MATCH(X$2,'Justerad allokering'!$B$2:$AF$2,0),FALSE))</f>
        <v>0</v>
      </c>
      <c r="Y108" s="28">
        <f>IF(ISERROR(1/VLOOKUP($B108,'Justerad allokering'!$B$2:$AG$462,MATCH(Y$2,'Justerad allokering'!$B$2:$AF$2,0),FALSE)),VLOOKUP($B108,'Allokerad kvv'!$B$2:$AV$468,MATCH(Y$2,'Allokerad kvv'!$B$2:$AV$2,0),FALSE),VLOOKUP($B108,'Justerad allokering'!$B$2:$AG$462,MATCH(Y$2,'Justerad allokering'!$B$2:$AF$2,0),FALSE))</f>
        <v>0</v>
      </c>
      <c r="Z108" s="28">
        <f>IF(ISERROR(1/VLOOKUP($B108,'Justerad allokering'!$B$2:$AG$462,MATCH(Z$2,'Justerad allokering'!$B$2:$AF$2,0),FALSE)),VLOOKUP($B108,'Allokerad kvv'!$B$2:$AV$468,MATCH(Z$2,'Allokerad kvv'!$B$2:$AV$2,0),FALSE),VLOOKUP($B108,'Justerad allokering'!$B$2:$AG$462,MATCH(Z$2,'Justerad allokering'!$B$2:$AF$2,0),FALSE))</f>
        <v>0</v>
      </c>
      <c r="AA108" s="28"/>
      <c r="AB108" s="28"/>
      <c r="AE108">
        <f t="shared" si="3"/>
        <v>0</v>
      </c>
      <c r="AG108">
        <f t="shared" si="4"/>
        <v>0</v>
      </c>
      <c r="AH108">
        <f t="shared" si="5"/>
        <v>0</v>
      </c>
      <c r="AI108" s="55" t="str">
        <f>IF(AH108=0,"",AH108/VLOOKUP(B108,Kraftvärmeprod!$B$1:$BC$480,MATCH("Summa tillförd energi exklusive rökgaskondensering",Kraftvärmeprod!$B$1:$BC$1,0),FALSE))</f>
        <v/>
      </c>
    </row>
    <row r="109" spans="1:35" x14ac:dyDescent="0.35">
      <c r="A109" s="28" t="s">
        <v>137</v>
      </c>
      <c r="B109" s="28" t="s">
        <v>138</v>
      </c>
      <c r="C109" s="28">
        <f>IF(ISERROR(1/VLOOKUP($B109,'Justerad allokering'!$B$2:$AG$462,MATCH(C$2,'Justerad allokering'!$B$2:$AF$2,0),FALSE)),VLOOKUP($B109,'Allokerad kvv'!$B$2:$AV$468,MATCH(C$2,'Allokerad kvv'!$B$2:$AV$2,0),FALSE),VLOOKUP($B109,'Justerad allokering'!$B$2:$AG$462,MATCH(C$2,'Justerad allokering'!$B$2:$AF$2,0),FALSE))</f>
        <v>82.342500000000001</v>
      </c>
      <c r="D109" s="28">
        <f>IF(ISERROR(1/VLOOKUP($B109,'Justerad allokering'!$B$2:$AG$462,MATCH(D$2,'Justerad allokering'!$B$2:$AF$2,0),FALSE)),VLOOKUP($B109,'Allokerad kvv'!$B$2:$AV$468,MATCH(D$2,'Allokerad kvv'!$B$2:$AV$2,0),FALSE),VLOOKUP($B109,'Justerad allokering'!$B$2:$AG$462,MATCH(D$2,'Justerad allokering'!$B$2:$AF$2,0),FALSE))</f>
        <v>0</v>
      </c>
      <c r="E109" s="28">
        <f>IF(ISERROR(1/VLOOKUP($B109,'Justerad allokering'!$B$2:$AG$462,MATCH(E$2,'Justerad allokering'!$B$2:$AF$2,0),FALSE)),VLOOKUP($B109,'Allokerad kvv'!$B$2:$AV$468,MATCH(E$2,'Allokerad kvv'!$B$2:$AV$2,0),FALSE),VLOOKUP($B109,'Justerad allokering'!$B$2:$AG$462,MATCH(E$2,'Justerad allokering'!$B$2:$AF$2,0),FALSE))</f>
        <v>0</v>
      </c>
      <c r="F109" s="28">
        <f>IF(ISERROR(1/VLOOKUP($B109,'Justerad allokering'!$B$2:$AG$462,MATCH(F$2,'Justerad allokering'!$B$2:$AF$2,0),FALSE)),VLOOKUP($B109,'Allokerad kvv'!$B$2:$AV$468,MATCH(F$2,'Allokerad kvv'!$B$2:$AV$2,0),FALSE),VLOOKUP($B109,'Justerad allokering'!$B$2:$AG$462,MATCH(F$2,'Justerad allokering'!$B$2:$AF$2,0),FALSE))</f>
        <v>0</v>
      </c>
      <c r="G109" s="28">
        <f>IF(ISERROR(1/VLOOKUP($B109,'Justerad allokering'!$B$2:$AG$462,MATCH(G$2,'Justerad allokering'!$B$2:$AF$2,0),FALSE)),VLOOKUP($B109,'Allokerad kvv'!$B$2:$AV$468,MATCH(G$2,'Allokerad kvv'!$B$2:$AV$2,0),FALSE),VLOOKUP($B109,'Justerad allokering'!$B$2:$AG$462,MATCH(G$2,'Justerad allokering'!$B$2:$AF$2,0),FALSE))</f>
        <v>0</v>
      </c>
      <c r="H109" s="28">
        <f>IF(ISERROR(1/VLOOKUP($B109,'Justerad allokering'!$B$2:$AG$462,MATCH(H$2,'Justerad allokering'!$B$2:$AF$2,0),FALSE)),VLOOKUP($B109,'Allokerad kvv'!$B$2:$AV$468,MATCH(H$2,'Allokerad kvv'!$B$2:$AV$2,0),FALSE),VLOOKUP($B109,'Justerad allokering'!$B$2:$AG$462,MATCH(H$2,'Justerad allokering'!$B$2:$AF$2,0),FALSE))</f>
        <v>0</v>
      </c>
      <c r="I109" s="28">
        <f>IF(ISERROR(1/VLOOKUP($B109,'Justerad allokering'!$B$2:$AG$462,MATCH(I$2,'Justerad allokering'!$B$2:$AF$2,0),FALSE)),VLOOKUP($B109,'Allokerad kvv'!$B$2:$AV$468,MATCH(I$2,'Allokerad kvv'!$B$2:$AV$2,0),FALSE),VLOOKUP($B109,'Justerad allokering'!$B$2:$AG$462,MATCH(I$2,'Justerad allokering'!$B$2:$AF$2,0),FALSE))</f>
        <v>0</v>
      </c>
      <c r="J109" s="28">
        <f>IF(ISERROR(1/VLOOKUP($B109,'Justerad allokering'!$B$2:$AG$462,MATCH(J$2,'Justerad allokering'!$B$2:$AF$2,0),FALSE)),VLOOKUP($B109,'Allokerad kvv'!$B$2:$AV$468,MATCH(J$2,'Allokerad kvv'!$B$2:$AV$2,0),FALSE),VLOOKUP($B109,'Justerad allokering'!$B$2:$AG$462,MATCH(J$2,'Justerad allokering'!$B$2:$AF$2,0),FALSE))</f>
        <v>0</v>
      </c>
      <c r="K109" s="28">
        <f>IF(ISERROR(1/VLOOKUP($B109,'Justerad allokering'!$B$2:$AG$462,MATCH(K$2,'Justerad allokering'!$B$2:$AF$2,0),FALSE)),VLOOKUP($B109,'Allokerad kvv'!$B$2:$AV$468,MATCH(K$2,'Allokerad kvv'!$B$2:$AV$2,0),FALSE),VLOOKUP($B109,'Justerad allokering'!$B$2:$AG$462,MATCH(K$2,'Justerad allokering'!$B$2:$AF$2,0),FALSE))</f>
        <v>0</v>
      </c>
      <c r="L109" s="28">
        <f>IF(ISERROR(1/VLOOKUP($B109,'Justerad allokering'!$B$2:$AG$462,MATCH(L$2,'Justerad allokering'!$B$2:$AF$2,0),FALSE)),VLOOKUP($B109,'Allokerad kvv'!$B$2:$AV$468,MATCH(L$2,'Allokerad kvv'!$B$2:$AV$2,0),FALSE),VLOOKUP($B109,'Justerad allokering'!$B$2:$AG$462,MATCH(L$2,'Justerad allokering'!$B$2:$AF$2,0),FALSE))</f>
        <v>0</v>
      </c>
      <c r="M109" s="28">
        <f>IF(ISERROR(1/VLOOKUP($B109,'Justerad allokering'!$B$2:$AG$462,MATCH(M$2,'Justerad allokering'!$B$2:$AF$2,0),FALSE)),VLOOKUP($B109,'Allokerad kvv'!$B$2:$AV$468,MATCH(M$2,'Allokerad kvv'!$B$2:$AV$2,0),FALSE),VLOOKUP($B109,'Justerad allokering'!$B$2:$AG$462,MATCH(M$2,'Justerad allokering'!$B$2:$AF$2,0),FALSE))</f>
        <v>0</v>
      </c>
      <c r="N109" s="28">
        <f>IF(ISERROR(1/VLOOKUP($B109,'Justerad allokering'!$B$2:$AG$462,MATCH(N$2,'Justerad allokering'!$B$2:$AF$2,0),FALSE)),VLOOKUP($B109,'Allokerad kvv'!$B$2:$AV$468,MATCH(N$2,'Allokerad kvv'!$B$2:$AV$2,0),FALSE),VLOOKUP($B109,'Justerad allokering'!$B$2:$AG$462,MATCH(N$2,'Justerad allokering'!$B$2:$AF$2,0),FALSE))</f>
        <v>0</v>
      </c>
      <c r="O109" s="28">
        <f>IF(ISERROR(1/VLOOKUP($B109,'Justerad allokering'!$B$2:$AG$462,MATCH(O$2,'Justerad allokering'!$B$2:$AF$2,0),FALSE)),VLOOKUP($B109,'Allokerad kvv'!$B$2:$AV$468,MATCH(O$2,'Allokerad kvv'!$B$2:$AV$2,0),FALSE),VLOOKUP($B109,'Justerad allokering'!$B$2:$AG$462,MATCH(O$2,'Justerad allokering'!$B$2:$AF$2,0),FALSE))</f>
        <v>0</v>
      </c>
      <c r="P109" s="28">
        <f>IF(ISERROR(1/VLOOKUP($B109,'Justerad allokering'!$B$2:$AG$462,MATCH(P$2,'Justerad allokering'!$B$2:$AF$2,0),FALSE)),VLOOKUP($B109,'Allokerad kvv'!$B$2:$AV$468,MATCH(P$2,'Allokerad kvv'!$B$2:$AV$2,0),FALSE),VLOOKUP($B109,'Justerad allokering'!$B$2:$AG$462,MATCH(P$2,'Justerad allokering'!$B$2:$AF$2,0),FALSE))</f>
        <v>0</v>
      </c>
      <c r="Q109" s="28">
        <f>IF(ISERROR(1/VLOOKUP($B109,'Justerad allokering'!$B$2:$AG$462,MATCH(Q$2,'Justerad allokering'!$B$2:$AF$2,0),FALSE)),VLOOKUP($B109,'Allokerad kvv'!$B$2:$AV$468,MATCH(Q$2,'Allokerad kvv'!$B$2:$AV$2,0),FALSE),VLOOKUP($B109,'Justerad allokering'!$B$2:$AG$462,MATCH(Q$2,'Justerad allokering'!$B$2:$AF$2,0),FALSE))</f>
        <v>0</v>
      </c>
      <c r="R109" s="28">
        <f>IF(ISERROR(1/VLOOKUP($B109,'Justerad allokering'!$B$2:$AG$462,MATCH(R$2,'Justerad allokering'!$B$2:$AF$2,0),FALSE)),VLOOKUP($B109,'Allokerad kvv'!$B$2:$AV$468,MATCH(R$2,'Allokerad kvv'!$B$2:$AV$2,0),FALSE),VLOOKUP($B109,'Justerad allokering'!$B$2:$AG$462,MATCH(R$2,'Justerad allokering'!$B$2:$AF$2,0),FALSE))</f>
        <v>0</v>
      </c>
      <c r="S109" s="28">
        <f>IF(ISERROR(1/VLOOKUP($B109,'Justerad allokering'!$B$2:$AG$462,MATCH(S$2,'Justerad allokering'!$B$2:$AF$2,0),FALSE)),VLOOKUP($B109,'Allokerad kvv'!$B$2:$AV$468,MATCH(S$2,'Allokerad kvv'!$B$2:$AV$2,0),FALSE),VLOOKUP($B109,'Justerad allokering'!$B$2:$AG$462,MATCH(S$2,'Justerad allokering'!$B$2:$AF$2,0),FALSE))</f>
        <v>0</v>
      </c>
      <c r="T109" s="28">
        <f>IF(ISERROR(1/VLOOKUP($B109,'Justerad allokering'!$B$2:$AG$462,MATCH(T$2,'Justerad allokering'!$B$2:$AF$2,0),FALSE)),VLOOKUP($B109,'Allokerad kvv'!$B$2:$AV$468,MATCH(T$2,'Allokerad kvv'!$B$2:$AV$2,0),FALSE),VLOOKUP($B109,'Justerad allokering'!$B$2:$AG$462,MATCH(T$2,'Justerad allokering'!$B$2:$AF$2,0),FALSE))</f>
        <v>0</v>
      </c>
      <c r="U109" s="28">
        <f>IF(ISERROR(1/VLOOKUP($B109,'Justerad allokering'!$B$2:$AG$462,MATCH(U$2,'Justerad allokering'!$B$2:$AF$2,0),FALSE)),VLOOKUP($B109,'Allokerad kvv'!$B$2:$AV$468,MATCH(U$2,'Allokerad kvv'!$B$2:$AV$2,0),FALSE),VLOOKUP($B109,'Justerad allokering'!$B$2:$AG$462,MATCH(U$2,'Justerad allokering'!$B$2:$AF$2,0),FALSE))</f>
        <v>0</v>
      </c>
      <c r="V109" s="28">
        <f>IF(ISERROR(1/VLOOKUP($B109,'Justerad allokering'!$B$2:$AG$462,MATCH(V$2,'Justerad allokering'!$B$2:$AF$2,0),FALSE)),VLOOKUP($B109,'Allokerad kvv'!$B$2:$AV$468,MATCH(V$2,'Allokerad kvv'!$B$2:$AV$2,0),FALSE),VLOOKUP($B109,'Justerad allokering'!$B$2:$AG$462,MATCH(V$2,'Justerad allokering'!$B$2:$AF$2,0),FALSE))</f>
        <v>0</v>
      </c>
      <c r="W109" s="28">
        <f>IF(ISERROR(1/VLOOKUP($B109,'Justerad allokering'!$B$2:$AG$462,MATCH(W$2,'Justerad allokering'!$B$2:$AF$2,0),FALSE)),VLOOKUP($B109,'Allokerad kvv'!$B$2:$AV$468,MATCH(W$2,'Allokerad kvv'!$B$2:$AV$2,0),FALSE),VLOOKUP($B109,'Justerad allokering'!$B$2:$AG$462,MATCH(W$2,'Justerad allokering'!$B$2:$AF$2,0),FALSE))</f>
        <v>0</v>
      </c>
      <c r="X109" s="28">
        <f>IF(ISERROR(1/VLOOKUP($B109,'Justerad allokering'!$B$2:$AG$462,MATCH(X$2,'Justerad allokering'!$B$2:$AF$2,0),FALSE)),VLOOKUP($B109,'Allokerad kvv'!$B$2:$AV$468,MATCH(X$2,'Allokerad kvv'!$B$2:$AV$2,0),FALSE),VLOOKUP($B109,'Justerad allokering'!$B$2:$AG$462,MATCH(X$2,'Justerad allokering'!$B$2:$AF$2,0),FALSE))</f>
        <v>0</v>
      </c>
      <c r="Y109" s="28">
        <f>IF(ISERROR(1/VLOOKUP($B109,'Justerad allokering'!$B$2:$AG$462,MATCH(Y$2,'Justerad allokering'!$B$2:$AF$2,0),FALSE)),VLOOKUP($B109,'Allokerad kvv'!$B$2:$AV$468,MATCH(Y$2,'Allokerad kvv'!$B$2:$AV$2,0),FALSE),VLOOKUP($B109,'Justerad allokering'!$B$2:$AG$462,MATCH(Y$2,'Justerad allokering'!$B$2:$AF$2,0),FALSE))</f>
        <v>0</v>
      </c>
      <c r="Z109" s="28">
        <f>IF(ISERROR(1/VLOOKUP($B109,'Justerad allokering'!$B$2:$AG$462,MATCH(Z$2,'Justerad allokering'!$B$2:$AF$2,0),FALSE)),VLOOKUP($B109,'Allokerad kvv'!$B$2:$AV$468,MATCH(Z$2,'Allokerad kvv'!$B$2:$AV$2,0),FALSE),VLOOKUP($B109,'Justerad allokering'!$B$2:$AG$462,MATCH(Z$2,'Justerad allokering'!$B$2:$AF$2,0),FALSE))</f>
        <v>0</v>
      </c>
      <c r="AA109" s="28"/>
      <c r="AB109" s="28"/>
      <c r="AE109">
        <f t="shared" si="3"/>
        <v>82.342500000000001</v>
      </c>
      <c r="AG109">
        <f t="shared" si="4"/>
        <v>82.342500000000001</v>
      </c>
      <c r="AH109">
        <f t="shared" si="5"/>
        <v>82.342500000000001</v>
      </c>
      <c r="AI109" s="55">
        <f>IF(AH109=0,"",AH109/VLOOKUP(B109,Kraftvärmeprod!$B$1:$BC$480,MATCH("Summa tillförd energi exklusive rökgaskondensering",Kraftvärmeprod!$B$1:$BC$1,0),FALSE))</f>
        <v>0.65528533571013614</v>
      </c>
    </row>
    <row r="110" spans="1:35" x14ac:dyDescent="0.35">
      <c r="A110" s="28" t="s">
        <v>137</v>
      </c>
      <c r="B110" s="28" t="s">
        <v>139</v>
      </c>
      <c r="C110" s="28">
        <f>IF(ISERROR(1/VLOOKUP($B110,'Justerad allokering'!$B$2:$AG$462,MATCH(C$2,'Justerad allokering'!$B$2:$AF$2,0),FALSE)),VLOOKUP($B110,'Allokerad kvv'!$B$2:$AV$468,MATCH(C$2,'Allokerad kvv'!$B$2:$AV$2,0),FALSE),VLOOKUP($B110,'Justerad allokering'!$B$2:$AG$462,MATCH(C$2,'Justerad allokering'!$B$2:$AF$2,0),FALSE))</f>
        <v>0</v>
      </c>
      <c r="D110" s="28">
        <f>IF(ISERROR(1/VLOOKUP($B110,'Justerad allokering'!$B$2:$AG$462,MATCH(D$2,'Justerad allokering'!$B$2:$AF$2,0),FALSE)),VLOOKUP($B110,'Allokerad kvv'!$B$2:$AV$468,MATCH(D$2,'Allokerad kvv'!$B$2:$AV$2,0),FALSE),VLOOKUP($B110,'Justerad allokering'!$B$2:$AG$462,MATCH(D$2,'Justerad allokering'!$B$2:$AF$2,0),FALSE))</f>
        <v>0</v>
      </c>
      <c r="E110" s="28">
        <f>IF(ISERROR(1/VLOOKUP($B110,'Justerad allokering'!$B$2:$AG$462,MATCH(E$2,'Justerad allokering'!$B$2:$AF$2,0),FALSE)),VLOOKUP($B110,'Allokerad kvv'!$B$2:$AV$468,MATCH(E$2,'Allokerad kvv'!$B$2:$AV$2,0),FALSE),VLOOKUP($B110,'Justerad allokering'!$B$2:$AG$462,MATCH(E$2,'Justerad allokering'!$B$2:$AF$2,0),FALSE))</f>
        <v>0</v>
      </c>
      <c r="F110" s="28">
        <f>IF(ISERROR(1/VLOOKUP($B110,'Justerad allokering'!$B$2:$AG$462,MATCH(F$2,'Justerad allokering'!$B$2:$AF$2,0),FALSE)),VLOOKUP($B110,'Allokerad kvv'!$B$2:$AV$468,MATCH(F$2,'Allokerad kvv'!$B$2:$AV$2,0),FALSE),VLOOKUP($B110,'Justerad allokering'!$B$2:$AG$462,MATCH(F$2,'Justerad allokering'!$B$2:$AF$2,0),FALSE))</f>
        <v>0</v>
      </c>
      <c r="G110" s="28">
        <f>IF(ISERROR(1/VLOOKUP($B110,'Justerad allokering'!$B$2:$AG$462,MATCH(G$2,'Justerad allokering'!$B$2:$AF$2,0),FALSE)),VLOOKUP($B110,'Allokerad kvv'!$B$2:$AV$468,MATCH(G$2,'Allokerad kvv'!$B$2:$AV$2,0),FALSE),VLOOKUP($B110,'Justerad allokering'!$B$2:$AG$462,MATCH(G$2,'Justerad allokering'!$B$2:$AF$2,0),FALSE))</f>
        <v>0</v>
      </c>
      <c r="H110" s="28">
        <f>IF(ISERROR(1/VLOOKUP($B110,'Justerad allokering'!$B$2:$AG$462,MATCH(H$2,'Justerad allokering'!$B$2:$AF$2,0),FALSE)),VLOOKUP($B110,'Allokerad kvv'!$B$2:$AV$468,MATCH(H$2,'Allokerad kvv'!$B$2:$AV$2,0),FALSE),VLOOKUP($B110,'Justerad allokering'!$B$2:$AG$462,MATCH(H$2,'Justerad allokering'!$B$2:$AF$2,0),FALSE))</f>
        <v>0</v>
      </c>
      <c r="I110" s="28">
        <f>IF(ISERROR(1/VLOOKUP($B110,'Justerad allokering'!$B$2:$AG$462,MATCH(I$2,'Justerad allokering'!$B$2:$AF$2,0),FALSE)),VLOOKUP($B110,'Allokerad kvv'!$B$2:$AV$468,MATCH(I$2,'Allokerad kvv'!$B$2:$AV$2,0),FALSE),VLOOKUP($B110,'Justerad allokering'!$B$2:$AG$462,MATCH(I$2,'Justerad allokering'!$B$2:$AF$2,0),FALSE))</f>
        <v>0</v>
      </c>
      <c r="J110" s="28">
        <f>IF(ISERROR(1/VLOOKUP($B110,'Justerad allokering'!$B$2:$AG$462,MATCH(J$2,'Justerad allokering'!$B$2:$AF$2,0),FALSE)),VLOOKUP($B110,'Allokerad kvv'!$B$2:$AV$468,MATCH(J$2,'Allokerad kvv'!$B$2:$AV$2,0),FALSE),VLOOKUP($B110,'Justerad allokering'!$B$2:$AG$462,MATCH(J$2,'Justerad allokering'!$B$2:$AF$2,0),FALSE))</f>
        <v>0</v>
      </c>
      <c r="K110" s="28">
        <f>IF(ISERROR(1/VLOOKUP($B110,'Justerad allokering'!$B$2:$AG$462,MATCH(K$2,'Justerad allokering'!$B$2:$AF$2,0),FALSE)),VLOOKUP($B110,'Allokerad kvv'!$B$2:$AV$468,MATCH(K$2,'Allokerad kvv'!$B$2:$AV$2,0),FALSE),VLOOKUP($B110,'Justerad allokering'!$B$2:$AG$462,MATCH(K$2,'Justerad allokering'!$B$2:$AF$2,0),FALSE))</f>
        <v>0</v>
      </c>
      <c r="L110" s="28">
        <f>IF(ISERROR(1/VLOOKUP($B110,'Justerad allokering'!$B$2:$AG$462,MATCH(L$2,'Justerad allokering'!$B$2:$AF$2,0),FALSE)),VLOOKUP($B110,'Allokerad kvv'!$B$2:$AV$468,MATCH(L$2,'Allokerad kvv'!$B$2:$AV$2,0),FALSE),VLOOKUP($B110,'Justerad allokering'!$B$2:$AG$462,MATCH(L$2,'Justerad allokering'!$B$2:$AF$2,0),FALSE))</f>
        <v>0</v>
      </c>
      <c r="M110" s="28">
        <f>IF(ISERROR(1/VLOOKUP($B110,'Justerad allokering'!$B$2:$AG$462,MATCH(M$2,'Justerad allokering'!$B$2:$AF$2,0),FALSE)),VLOOKUP($B110,'Allokerad kvv'!$B$2:$AV$468,MATCH(M$2,'Allokerad kvv'!$B$2:$AV$2,0),FALSE),VLOOKUP($B110,'Justerad allokering'!$B$2:$AG$462,MATCH(M$2,'Justerad allokering'!$B$2:$AF$2,0),FALSE))</f>
        <v>0</v>
      </c>
      <c r="N110" s="28">
        <f>IF(ISERROR(1/VLOOKUP($B110,'Justerad allokering'!$B$2:$AG$462,MATCH(N$2,'Justerad allokering'!$B$2:$AF$2,0),FALSE)),VLOOKUP($B110,'Allokerad kvv'!$B$2:$AV$468,MATCH(N$2,'Allokerad kvv'!$B$2:$AV$2,0),FALSE),VLOOKUP($B110,'Justerad allokering'!$B$2:$AG$462,MATCH(N$2,'Justerad allokering'!$B$2:$AF$2,0),FALSE))</f>
        <v>0</v>
      </c>
      <c r="O110" s="28">
        <f>IF(ISERROR(1/VLOOKUP($B110,'Justerad allokering'!$B$2:$AG$462,MATCH(O$2,'Justerad allokering'!$B$2:$AF$2,0),FALSE)),VLOOKUP($B110,'Allokerad kvv'!$B$2:$AV$468,MATCH(O$2,'Allokerad kvv'!$B$2:$AV$2,0),FALSE),VLOOKUP($B110,'Justerad allokering'!$B$2:$AG$462,MATCH(O$2,'Justerad allokering'!$B$2:$AF$2,0),FALSE))</f>
        <v>0</v>
      </c>
      <c r="P110" s="28">
        <f>IF(ISERROR(1/VLOOKUP($B110,'Justerad allokering'!$B$2:$AG$462,MATCH(P$2,'Justerad allokering'!$B$2:$AF$2,0),FALSE)),VLOOKUP($B110,'Allokerad kvv'!$B$2:$AV$468,MATCH(P$2,'Allokerad kvv'!$B$2:$AV$2,0),FALSE),VLOOKUP($B110,'Justerad allokering'!$B$2:$AG$462,MATCH(P$2,'Justerad allokering'!$B$2:$AF$2,0),FALSE))</f>
        <v>0</v>
      </c>
      <c r="Q110" s="28">
        <f>IF(ISERROR(1/VLOOKUP($B110,'Justerad allokering'!$B$2:$AG$462,MATCH(Q$2,'Justerad allokering'!$B$2:$AF$2,0),FALSE)),VLOOKUP($B110,'Allokerad kvv'!$B$2:$AV$468,MATCH(Q$2,'Allokerad kvv'!$B$2:$AV$2,0),FALSE),VLOOKUP($B110,'Justerad allokering'!$B$2:$AG$462,MATCH(Q$2,'Justerad allokering'!$B$2:$AF$2,0),FALSE))</f>
        <v>0</v>
      </c>
      <c r="R110" s="28">
        <f>IF(ISERROR(1/VLOOKUP($B110,'Justerad allokering'!$B$2:$AG$462,MATCH(R$2,'Justerad allokering'!$B$2:$AF$2,0),FALSE)),VLOOKUP($B110,'Allokerad kvv'!$B$2:$AV$468,MATCH(R$2,'Allokerad kvv'!$B$2:$AV$2,0),FALSE),VLOOKUP($B110,'Justerad allokering'!$B$2:$AG$462,MATCH(R$2,'Justerad allokering'!$B$2:$AF$2,0),FALSE))</f>
        <v>0</v>
      </c>
      <c r="S110" s="28">
        <f>IF(ISERROR(1/VLOOKUP($B110,'Justerad allokering'!$B$2:$AG$462,MATCH(S$2,'Justerad allokering'!$B$2:$AF$2,0),FALSE)),VLOOKUP($B110,'Allokerad kvv'!$B$2:$AV$468,MATCH(S$2,'Allokerad kvv'!$B$2:$AV$2,0),FALSE),VLOOKUP($B110,'Justerad allokering'!$B$2:$AG$462,MATCH(S$2,'Justerad allokering'!$B$2:$AF$2,0),FALSE))</f>
        <v>0</v>
      </c>
      <c r="T110" s="28">
        <f>IF(ISERROR(1/VLOOKUP($B110,'Justerad allokering'!$B$2:$AG$462,MATCH(T$2,'Justerad allokering'!$B$2:$AF$2,0),FALSE)),VLOOKUP($B110,'Allokerad kvv'!$B$2:$AV$468,MATCH(T$2,'Allokerad kvv'!$B$2:$AV$2,0),FALSE),VLOOKUP($B110,'Justerad allokering'!$B$2:$AG$462,MATCH(T$2,'Justerad allokering'!$B$2:$AF$2,0),FALSE))</f>
        <v>0</v>
      </c>
      <c r="U110" s="28">
        <f>IF(ISERROR(1/VLOOKUP($B110,'Justerad allokering'!$B$2:$AG$462,MATCH(U$2,'Justerad allokering'!$B$2:$AF$2,0),FALSE)),VLOOKUP($B110,'Allokerad kvv'!$B$2:$AV$468,MATCH(U$2,'Allokerad kvv'!$B$2:$AV$2,0),FALSE),VLOOKUP($B110,'Justerad allokering'!$B$2:$AG$462,MATCH(U$2,'Justerad allokering'!$B$2:$AF$2,0),FALSE))</f>
        <v>0</v>
      </c>
      <c r="V110" s="28">
        <f>IF(ISERROR(1/VLOOKUP($B110,'Justerad allokering'!$B$2:$AG$462,MATCH(V$2,'Justerad allokering'!$B$2:$AF$2,0),FALSE)),VLOOKUP($B110,'Allokerad kvv'!$B$2:$AV$468,MATCH(V$2,'Allokerad kvv'!$B$2:$AV$2,0),FALSE),VLOOKUP($B110,'Justerad allokering'!$B$2:$AG$462,MATCH(V$2,'Justerad allokering'!$B$2:$AF$2,0),FALSE))</f>
        <v>0</v>
      </c>
      <c r="W110" s="28">
        <f>IF(ISERROR(1/VLOOKUP($B110,'Justerad allokering'!$B$2:$AG$462,MATCH(W$2,'Justerad allokering'!$B$2:$AF$2,0),FALSE)),VLOOKUP($B110,'Allokerad kvv'!$B$2:$AV$468,MATCH(W$2,'Allokerad kvv'!$B$2:$AV$2,0),FALSE),VLOOKUP($B110,'Justerad allokering'!$B$2:$AG$462,MATCH(W$2,'Justerad allokering'!$B$2:$AF$2,0),FALSE))</f>
        <v>0</v>
      </c>
      <c r="X110" s="28">
        <f>IF(ISERROR(1/VLOOKUP($B110,'Justerad allokering'!$B$2:$AG$462,MATCH(X$2,'Justerad allokering'!$B$2:$AF$2,0),FALSE)),VLOOKUP($B110,'Allokerad kvv'!$B$2:$AV$468,MATCH(X$2,'Allokerad kvv'!$B$2:$AV$2,0),FALSE),VLOOKUP($B110,'Justerad allokering'!$B$2:$AG$462,MATCH(X$2,'Justerad allokering'!$B$2:$AF$2,0),FALSE))</f>
        <v>0</v>
      </c>
      <c r="Y110" s="28">
        <f>IF(ISERROR(1/VLOOKUP($B110,'Justerad allokering'!$B$2:$AG$462,MATCH(Y$2,'Justerad allokering'!$B$2:$AF$2,0),FALSE)),VLOOKUP($B110,'Allokerad kvv'!$B$2:$AV$468,MATCH(Y$2,'Allokerad kvv'!$B$2:$AV$2,0),FALSE),VLOOKUP($B110,'Justerad allokering'!$B$2:$AG$462,MATCH(Y$2,'Justerad allokering'!$B$2:$AF$2,0),FALSE))</f>
        <v>0</v>
      </c>
      <c r="Z110" s="28">
        <f>IF(ISERROR(1/VLOOKUP($B110,'Justerad allokering'!$B$2:$AG$462,MATCH(Z$2,'Justerad allokering'!$B$2:$AF$2,0),FALSE)),VLOOKUP($B110,'Allokerad kvv'!$B$2:$AV$468,MATCH(Z$2,'Allokerad kvv'!$B$2:$AV$2,0),FALSE),VLOOKUP($B110,'Justerad allokering'!$B$2:$AG$462,MATCH(Z$2,'Justerad allokering'!$B$2:$AF$2,0),FALSE))</f>
        <v>0</v>
      </c>
      <c r="AA110" s="28"/>
      <c r="AB110" s="28"/>
      <c r="AE110">
        <f t="shared" si="3"/>
        <v>0</v>
      </c>
      <c r="AG110">
        <f t="shared" si="4"/>
        <v>0</v>
      </c>
      <c r="AH110">
        <f t="shared" si="5"/>
        <v>0</v>
      </c>
      <c r="AI110" s="55" t="str">
        <f>IF(AH110=0,"",AH110/VLOOKUP(B110,Kraftvärmeprod!$B$1:$BC$480,MATCH("Summa tillförd energi exklusive rökgaskondensering",Kraftvärmeprod!$B$1:$BC$1,0),FALSE))</f>
        <v/>
      </c>
    </row>
    <row r="111" spans="1:35" x14ac:dyDescent="0.35">
      <c r="A111" s="28" t="s">
        <v>137</v>
      </c>
      <c r="B111" s="28" t="s">
        <v>140</v>
      </c>
      <c r="C111" s="28">
        <f>IF(ISERROR(1/VLOOKUP($B111,'Justerad allokering'!$B$2:$AG$462,MATCH(C$2,'Justerad allokering'!$B$2:$AF$2,0),FALSE)),VLOOKUP($B111,'Allokerad kvv'!$B$2:$AV$468,MATCH(C$2,'Allokerad kvv'!$B$2:$AV$2,0),FALSE),VLOOKUP($B111,'Justerad allokering'!$B$2:$AG$462,MATCH(C$2,'Justerad allokering'!$B$2:$AF$2,0),FALSE))</f>
        <v>0</v>
      </c>
      <c r="D111" s="28">
        <f>IF(ISERROR(1/VLOOKUP($B111,'Justerad allokering'!$B$2:$AG$462,MATCH(D$2,'Justerad allokering'!$B$2:$AF$2,0),FALSE)),VLOOKUP($B111,'Allokerad kvv'!$B$2:$AV$468,MATCH(D$2,'Allokerad kvv'!$B$2:$AV$2,0),FALSE),VLOOKUP($B111,'Justerad allokering'!$B$2:$AG$462,MATCH(D$2,'Justerad allokering'!$B$2:$AF$2,0),FALSE))</f>
        <v>0</v>
      </c>
      <c r="E111" s="28">
        <f>IF(ISERROR(1/VLOOKUP($B111,'Justerad allokering'!$B$2:$AG$462,MATCH(E$2,'Justerad allokering'!$B$2:$AF$2,0),FALSE)),VLOOKUP($B111,'Allokerad kvv'!$B$2:$AV$468,MATCH(E$2,'Allokerad kvv'!$B$2:$AV$2,0),FALSE),VLOOKUP($B111,'Justerad allokering'!$B$2:$AG$462,MATCH(E$2,'Justerad allokering'!$B$2:$AF$2,0),FALSE))</f>
        <v>0</v>
      </c>
      <c r="F111" s="28">
        <f>IF(ISERROR(1/VLOOKUP($B111,'Justerad allokering'!$B$2:$AG$462,MATCH(F$2,'Justerad allokering'!$B$2:$AF$2,0),FALSE)),VLOOKUP($B111,'Allokerad kvv'!$B$2:$AV$468,MATCH(F$2,'Allokerad kvv'!$B$2:$AV$2,0),FALSE),VLOOKUP($B111,'Justerad allokering'!$B$2:$AG$462,MATCH(F$2,'Justerad allokering'!$B$2:$AF$2,0),FALSE))</f>
        <v>0</v>
      </c>
      <c r="G111" s="28">
        <f>IF(ISERROR(1/VLOOKUP($B111,'Justerad allokering'!$B$2:$AG$462,MATCH(G$2,'Justerad allokering'!$B$2:$AF$2,0),FALSE)),VLOOKUP($B111,'Allokerad kvv'!$B$2:$AV$468,MATCH(G$2,'Allokerad kvv'!$B$2:$AV$2,0),FALSE),VLOOKUP($B111,'Justerad allokering'!$B$2:$AG$462,MATCH(G$2,'Justerad allokering'!$B$2:$AF$2,0),FALSE))</f>
        <v>0</v>
      </c>
      <c r="H111" s="28">
        <f>IF(ISERROR(1/VLOOKUP($B111,'Justerad allokering'!$B$2:$AG$462,MATCH(H$2,'Justerad allokering'!$B$2:$AF$2,0),FALSE)),VLOOKUP($B111,'Allokerad kvv'!$B$2:$AV$468,MATCH(H$2,'Allokerad kvv'!$B$2:$AV$2,0),FALSE),VLOOKUP($B111,'Justerad allokering'!$B$2:$AG$462,MATCH(H$2,'Justerad allokering'!$B$2:$AF$2,0),FALSE))</f>
        <v>0</v>
      </c>
      <c r="I111" s="28">
        <f>IF(ISERROR(1/VLOOKUP($B111,'Justerad allokering'!$B$2:$AG$462,MATCH(I$2,'Justerad allokering'!$B$2:$AF$2,0),FALSE)),VLOOKUP($B111,'Allokerad kvv'!$B$2:$AV$468,MATCH(I$2,'Allokerad kvv'!$B$2:$AV$2,0),FALSE),VLOOKUP($B111,'Justerad allokering'!$B$2:$AG$462,MATCH(I$2,'Justerad allokering'!$B$2:$AF$2,0),FALSE))</f>
        <v>0</v>
      </c>
      <c r="J111" s="28">
        <f>IF(ISERROR(1/VLOOKUP($B111,'Justerad allokering'!$B$2:$AG$462,MATCH(J$2,'Justerad allokering'!$B$2:$AF$2,0),FALSE)),VLOOKUP($B111,'Allokerad kvv'!$B$2:$AV$468,MATCH(J$2,'Allokerad kvv'!$B$2:$AV$2,0),FALSE),VLOOKUP($B111,'Justerad allokering'!$B$2:$AG$462,MATCH(J$2,'Justerad allokering'!$B$2:$AF$2,0),FALSE))</f>
        <v>0</v>
      </c>
      <c r="K111" s="28">
        <f>IF(ISERROR(1/VLOOKUP($B111,'Justerad allokering'!$B$2:$AG$462,MATCH(K$2,'Justerad allokering'!$B$2:$AF$2,0),FALSE)),VLOOKUP($B111,'Allokerad kvv'!$B$2:$AV$468,MATCH(K$2,'Allokerad kvv'!$B$2:$AV$2,0),FALSE),VLOOKUP($B111,'Justerad allokering'!$B$2:$AG$462,MATCH(K$2,'Justerad allokering'!$B$2:$AF$2,0),FALSE))</f>
        <v>0</v>
      </c>
      <c r="L111" s="28">
        <f>IF(ISERROR(1/VLOOKUP($B111,'Justerad allokering'!$B$2:$AG$462,MATCH(L$2,'Justerad allokering'!$B$2:$AF$2,0),FALSE)),VLOOKUP($B111,'Allokerad kvv'!$B$2:$AV$468,MATCH(L$2,'Allokerad kvv'!$B$2:$AV$2,0),FALSE),VLOOKUP($B111,'Justerad allokering'!$B$2:$AG$462,MATCH(L$2,'Justerad allokering'!$B$2:$AF$2,0),FALSE))</f>
        <v>0</v>
      </c>
      <c r="M111" s="28">
        <f>IF(ISERROR(1/VLOOKUP($B111,'Justerad allokering'!$B$2:$AG$462,MATCH(M$2,'Justerad allokering'!$B$2:$AF$2,0),FALSE)),VLOOKUP($B111,'Allokerad kvv'!$B$2:$AV$468,MATCH(M$2,'Allokerad kvv'!$B$2:$AV$2,0),FALSE),VLOOKUP($B111,'Justerad allokering'!$B$2:$AG$462,MATCH(M$2,'Justerad allokering'!$B$2:$AF$2,0),FALSE))</f>
        <v>0</v>
      </c>
      <c r="N111" s="28">
        <f>IF(ISERROR(1/VLOOKUP($B111,'Justerad allokering'!$B$2:$AG$462,MATCH(N$2,'Justerad allokering'!$B$2:$AF$2,0),FALSE)),VLOOKUP($B111,'Allokerad kvv'!$B$2:$AV$468,MATCH(N$2,'Allokerad kvv'!$B$2:$AV$2,0),FALSE),VLOOKUP($B111,'Justerad allokering'!$B$2:$AG$462,MATCH(N$2,'Justerad allokering'!$B$2:$AF$2,0),FALSE))</f>
        <v>0</v>
      </c>
      <c r="O111" s="28">
        <f>IF(ISERROR(1/VLOOKUP($B111,'Justerad allokering'!$B$2:$AG$462,MATCH(O$2,'Justerad allokering'!$B$2:$AF$2,0),FALSE)),VLOOKUP($B111,'Allokerad kvv'!$B$2:$AV$468,MATCH(O$2,'Allokerad kvv'!$B$2:$AV$2,0),FALSE),VLOOKUP($B111,'Justerad allokering'!$B$2:$AG$462,MATCH(O$2,'Justerad allokering'!$B$2:$AF$2,0),FALSE))</f>
        <v>0</v>
      </c>
      <c r="P111" s="28">
        <f>IF(ISERROR(1/VLOOKUP($B111,'Justerad allokering'!$B$2:$AG$462,MATCH(P$2,'Justerad allokering'!$B$2:$AF$2,0),FALSE)),VLOOKUP($B111,'Allokerad kvv'!$B$2:$AV$468,MATCH(P$2,'Allokerad kvv'!$B$2:$AV$2,0),FALSE),VLOOKUP($B111,'Justerad allokering'!$B$2:$AG$462,MATCH(P$2,'Justerad allokering'!$B$2:$AF$2,0),FALSE))</f>
        <v>0</v>
      </c>
      <c r="Q111" s="28">
        <f>IF(ISERROR(1/VLOOKUP($B111,'Justerad allokering'!$B$2:$AG$462,MATCH(Q$2,'Justerad allokering'!$B$2:$AF$2,0),FALSE)),VLOOKUP($B111,'Allokerad kvv'!$B$2:$AV$468,MATCH(Q$2,'Allokerad kvv'!$B$2:$AV$2,0),FALSE),VLOOKUP($B111,'Justerad allokering'!$B$2:$AG$462,MATCH(Q$2,'Justerad allokering'!$B$2:$AF$2,0),FALSE))</f>
        <v>0</v>
      </c>
      <c r="R111" s="28">
        <f>IF(ISERROR(1/VLOOKUP($B111,'Justerad allokering'!$B$2:$AG$462,MATCH(R$2,'Justerad allokering'!$B$2:$AF$2,0),FALSE)),VLOOKUP($B111,'Allokerad kvv'!$B$2:$AV$468,MATCH(R$2,'Allokerad kvv'!$B$2:$AV$2,0),FALSE),VLOOKUP($B111,'Justerad allokering'!$B$2:$AG$462,MATCH(R$2,'Justerad allokering'!$B$2:$AF$2,0),FALSE))</f>
        <v>0</v>
      </c>
      <c r="S111" s="28">
        <f>IF(ISERROR(1/VLOOKUP($B111,'Justerad allokering'!$B$2:$AG$462,MATCH(S$2,'Justerad allokering'!$B$2:$AF$2,0),FALSE)),VLOOKUP($B111,'Allokerad kvv'!$B$2:$AV$468,MATCH(S$2,'Allokerad kvv'!$B$2:$AV$2,0),FALSE),VLOOKUP($B111,'Justerad allokering'!$B$2:$AG$462,MATCH(S$2,'Justerad allokering'!$B$2:$AF$2,0),FALSE))</f>
        <v>0</v>
      </c>
      <c r="T111" s="28">
        <f>IF(ISERROR(1/VLOOKUP($B111,'Justerad allokering'!$B$2:$AG$462,MATCH(T$2,'Justerad allokering'!$B$2:$AF$2,0),FALSE)),VLOOKUP($B111,'Allokerad kvv'!$B$2:$AV$468,MATCH(T$2,'Allokerad kvv'!$B$2:$AV$2,0),FALSE),VLOOKUP($B111,'Justerad allokering'!$B$2:$AG$462,MATCH(T$2,'Justerad allokering'!$B$2:$AF$2,0),FALSE))</f>
        <v>0</v>
      </c>
      <c r="U111" s="28">
        <f>IF(ISERROR(1/VLOOKUP($B111,'Justerad allokering'!$B$2:$AG$462,MATCH(U$2,'Justerad allokering'!$B$2:$AF$2,0),FALSE)),VLOOKUP($B111,'Allokerad kvv'!$B$2:$AV$468,MATCH(U$2,'Allokerad kvv'!$B$2:$AV$2,0),FALSE),VLOOKUP($B111,'Justerad allokering'!$B$2:$AG$462,MATCH(U$2,'Justerad allokering'!$B$2:$AF$2,0),FALSE))</f>
        <v>0</v>
      </c>
      <c r="V111" s="28">
        <f>IF(ISERROR(1/VLOOKUP($B111,'Justerad allokering'!$B$2:$AG$462,MATCH(V$2,'Justerad allokering'!$B$2:$AF$2,0),FALSE)),VLOOKUP($B111,'Allokerad kvv'!$B$2:$AV$468,MATCH(V$2,'Allokerad kvv'!$B$2:$AV$2,0),FALSE),VLOOKUP($B111,'Justerad allokering'!$B$2:$AG$462,MATCH(V$2,'Justerad allokering'!$B$2:$AF$2,0),FALSE))</f>
        <v>0</v>
      </c>
      <c r="W111" s="28">
        <f>IF(ISERROR(1/VLOOKUP($B111,'Justerad allokering'!$B$2:$AG$462,MATCH(W$2,'Justerad allokering'!$B$2:$AF$2,0),FALSE)),VLOOKUP($B111,'Allokerad kvv'!$B$2:$AV$468,MATCH(W$2,'Allokerad kvv'!$B$2:$AV$2,0),FALSE),VLOOKUP($B111,'Justerad allokering'!$B$2:$AG$462,MATCH(W$2,'Justerad allokering'!$B$2:$AF$2,0),FALSE))</f>
        <v>0</v>
      </c>
      <c r="X111" s="28">
        <f>IF(ISERROR(1/VLOOKUP($B111,'Justerad allokering'!$B$2:$AG$462,MATCH(X$2,'Justerad allokering'!$B$2:$AF$2,0),FALSE)),VLOOKUP($B111,'Allokerad kvv'!$B$2:$AV$468,MATCH(X$2,'Allokerad kvv'!$B$2:$AV$2,0),FALSE),VLOOKUP($B111,'Justerad allokering'!$B$2:$AG$462,MATCH(X$2,'Justerad allokering'!$B$2:$AF$2,0),FALSE))</f>
        <v>0</v>
      </c>
      <c r="Y111" s="28">
        <f>IF(ISERROR(1/VLOOKUP($B111,'Justerad allokering'!$B$2:$AG$462,MATCH(Y$2,'Justerad allokering'!$B$2:$AF$2,0),FALSE)),VLOOKUP($B111,'Allokerad kvv'!$B$2:$AV$468,MATCH(Y$2,'Allokerad kvv'!$B$2:$AV$2,0),FALSE),VLOOKUP($B111,'Justerad allokering'!$B$2:$AG$462,MATCH(Y$2,'Justerad allokering'!$B$2:$AF$2,0),FALSE))</f>
        <v>0</v>
      </c>
      <c r="Z111" s="28">
        <f>IF(ISERROR(1/VLOOKUP($B111,'Justerad allokering'!$B$2:$AG$462,MATCH(Z$2,'Justerad allokering'!$B$2:$AF$2,0),FALSE)),VLOOKUP($B111,'Allokerad kvv'!$B$2:$AV$468,MATCH(Z$2,'Allokerad kvv'!$B$2:$AV$2,0),FALSE),VLOOKUP($B111,'Justerad allokering'!$B$2:$AG$462,MATCH(Z$2,'Justerad allokering'!$B$2:$AF$2,0),FALSE))</f>
        <v>0</v>
      </c>
      <c r="AA111" s="28"/>
      <c r="AB111" s="28"/>
      <c r="AE111">
        <f t="shared" si="3"/>
        <v>0</v>
      </c>
      <c r="AG111">
        <f t="shared" si="4"/>
        <v>0</v>
      </c>
      <c r="AH111">
        <f t="shared" si="5"/>
        <v>0</v>
      </c>
      <c r="AI111" s="55" t="str">
        <f>IF(AH111=0,"",AH111/VLOOKUP(B111,Kraftvärmeprod!$B$1:$BC$480,MATCH("Summa tillförd energi exklusive rökgaskondensering",Kraftvärmeprod!$B$1:$BC$1,0),FALSE))</f>
        <v/>
      </c>
    </row>
    <row r="112" spans="1:35" x14ac:dyDescent="0.35">
      <c r="A112" s="28" t="s">
        <v>141</v>
      </c>
      <c r="B112" s="28" t="s">
        <v>142</v>
      </c>
      <c r="C112" s="28">
        <f>IF(ISERROR(1/VLOOKUP($B112,'Justerad allokering'!$B$2:$AG$462,MATCH(C$2,'Justerad allokering'!$B$2:$AF$2,0),FALSE)),VLOOKUP($B112,'Allokerad kvv'!$B$2:$AV$468,MATCH(C$2,'Allokerad kvv'!$B$2:$AV$2,0),FALSE),VLOOKUP($B112,'Justerad allokering'!$B$2:$AG$462,MATCH(C$2,'Justerad allokering'!$B$2:$AF$2,0),FALSE))</f>
        <v>0</v>
      </c>
      <c r="D112" s="28">
        <f>IF(ISERROR(1/VLOOKUP($B112,'Justerad allokering'!$B$2:$AG$462,MATCH(D$2,'Justerad allokering'!$B$2:$AF$2,0),FALSE)),VLOOKUP($B112,'Allokerad kvv'!$B$2:$AV$468,MATCH(D$2,'Allokerad kvv'!$B$2:$AV$2,0),FALSE),VLOOKUP($B112,'Justerad allokering'!$B$2:$AG$462,MATCH(D$2,'Justerad allokering'!$B$2:$AF$2,0),FALSE))</f>
        <v>0</v>
      </c>
      <c r="E112" s="28">
        <f>IF(ISERROR(1/VLOOKUP($B112,'Justerad allokering'!$B$2:$AG$462,MATCH(E$2,'Justerad allokering'!$B$2:$AF$2,0),FALSE)),VLOOKUP($B112,'Allokerad kvv'!$B$2:$AV$468,MATCH(E$2,'Allokerad kvv'!$B$2:$AV$2,0),FALSE),VLOOKUP($B112,'Justerad allokering'!$B$2:$AG$462,MATCH(E$2,'Justerad allokering'!$B$2:$AF$2,0),FALSE))</f>
        <v>0</v>
      </c>
      <c r="F112" s="28">
        <f>IF(ISERROR(1/VLOOKUP($B112,'Justerad allokering'!$B$2:$AG$462,MATCH(F$2,'Justerad allokering'!$B$2:$AF$2,0),FALSE)),VLOOKUP($B112,'Allokerad kvv'!$B$2:$AV$468,MATCH(F$2,'Allokerad kvv'!$B$2:$AV$2,0),FALSE),VLOOKUP($B112,'Justerad allokering'!$B$2:$AG$462,MATCH(F$2,'Justerad allokering'!$B$2:$AF$2,0),FALSE))</f>
        <v>0</v>
      </c>
      <c r="G112" s="28">
        <f>IF(ISERROR(1/VLOOKUP($B112,'Justerad allokering'!$B$2:$AG$462,MATCH(G$2,'Justerad allokering'!$B$2:$AF$2,0),FALSE)),VLOOKUP($B112,'Allokerad kvv'!$B$2:$AV$468,MATCH(G$2,'Allokerad kvv'!$B$2:$AV$2,0),FALSE),VLOOKUP($B112,'Justerad allokering'!$B$2:$AG$462,MATCH(G$2,'Justerad allokering'!$B$2:$AF$2,0),FALSE))</f>
        <v>0</v>
      </c>
      <c r="H112" s="28">
        <f>IF(ISERROR(1/VLOOKUP($B112,'Justerad allokering'!$B$2:$AG$462,MATCH(H$2,'Justerad allokering'!$B$2:$AF$2,0),FALSE)),VLOOKUP($B112,'Allokerad kvv'!$B$2:$AV$468,MATCH(H$2,'Allokerad kvv'!$B$2:$AV$2,0),FALSE),VLOOKUP($B112,'Justerad allokering'!$B$2:$AG$462,MATCH(H$2,'Justerad allokering'!$B$2:$AF$2,0),FALSE))</f>
        <v>0</v>
      </c>
      <c r="I112" s="28">
        <f>IF(ISERROR(1/VLOOKUP($B112,'Justerad allokering'!$B$2:$AG$462,MATCH(I$2,'Justerad allokering'!$B$2:$AF$2,0),FALSE)),VLOOKUP($B112,'Allokerad kvv'!$B$2:$AV$468,MATCH(I$2,'Allokerad kvv'!$B$2:$AV$2,0),FALSE),VLOOKUP($B112,'Justerad allokering'!$B$2:$AG$462,MATCH(I$2,'Justerad allokering'!$B$2:$AF$2,0),FALSE))</f>
        <v>0</v>
      </c>
      <c r="J112" s="28">
        <f>IF(ISERROR(1/VLOOKUP($B112,'Justerad allokering'!$B$2:$AG$462,MATCH(J$2,'Justerad allokering'!$B$2:$AF$2,0),FALSE)),VLOOKUP($B112,'Allokerad kvv'!$B$2:$AV$468,MATCH(J$2,'Allokerad kvv'!$B$2:$AV$2,0),FALSE),VLOOKUP($B112,'Justerad allokering'!$B$2:$AG$462,MATCH(J$2,'Justerad allokering'!$B$2:$AF$2,0),FALSE))</f>
        <v>0</v>
      </c>
      <c r="K112" s="28">
        <f>IF(ISERROR(1/VLOOKUP($B112,'Justerad allokering'!$B$2:$AG$462,MATCH(K$2,'Justerad allokering'!$B$2:$AF$2,0),FALSE)),VLOOKUP($B112,'Allokerad kvv'!$B$2:$AV$468,MATCH(K$2,'Allokerad kvv'!$B$2:$AV$2,0),FALSE),VLOOKUP($B112,'Justerad allokering'!$B$2:$AG$462,MATCH(K$2,'Justerad allokering'!$B$2:$AF$2,0),FALSE))</f>
        <v>0</v>
      </c>
      <c r="L112" s="28">
        <f>IF(ISERROR(1/VLOOKUP($B112,'Justerad allokering'!$B$2:$AG$462,MATCH(L$2,'Justerad allokering'!$B$2:$AF$2,0),FALSE)),VLOOKUP($B112,'Allokerad kvv'!$B$2:$AV$468,MATCH(L$2,'Allokerad kvv'!$B$2:$AV$2,0),FALSE),VLOOKUP($B112,'Justerad allokering'!$B$2:$AG$462,MATCH(L$2,'Justerad allokering'!$B$2:$AF$2,0),FALSE))</f>
        <v>0</v>
      </c>
      <c r="M112" s="28">
        <f>IF(ISERROR(1/VLOOKUP($B112,'Justerad allokering'!$B$2:$AG$462,MATCH(M$2,'Justerad allokering'!$B$2:$AF$2,0),FALSE)),VLOOKUP($B112,'Allokerad kvv'!$B$2:$AV$468,MATCH(M$2,'Allokerad kvv'!$B$2:$AV$2,0),FALSE),VLOOKUP($B112,'Justerad allokering'!$B$2:$AG$462,MATCH(M$2,'Justerad allokering'!$B$2:$AF$2,0),FALSE))</f>
        <v>0</v>
      </c>
      <c r="N112" s="28">
        <f>IF(ISERROR(1/VLOOKUP($B112,'Justerad allokering'!$B$2:$AG$462,MATCH(N$2,'Justerad allokering'!$B$2:$AF$2,0),FALSE)),VLOOKUP($B112,'Allokerad kvv'!$B$2:$AV$468,MATCH(N$2,'Allokerad kvv'!$B$2:$AV$2,0),FALSE),VLOOKUP($B112,'Justerad allokering'!$B$2:$AG$462,MATCH(N$2,'Justerad allokering'!$B$2:$AF$2,0),FALSE))</f>
        <v>0</v>
      </c>
      <c r="O112" s="28">
        <f>IF(ISERROR(1/VLOOKUP($B112,'Justerad allokering'!$B$2:$AG$462,MATCH(O$2,'Justerad allokering'!$B$2:$AF$2,0),FALSE)),VLOOKUP($B112,'Allokerad kvv'!$B$2:$AV$468,MATCH(O$2,'Allokerad kvv'!$B$2:$AV$2,0),FALSE),VLOOKUP($B112,'Justerad allokering'!$B$2:$AG$462,MATCH(O$2,'Justerad allokering'!$B$2:$AF$2,0),FALSE))</f>
        <v>0</v>
      </c>
      <c r="P112" s="28">
        <f>IF(ISERROR(1/VLOOKUP($B112,'Justerad allokering'!$B$2:$AG$462,MATCH(P$2,'Justerad allokering'!$B$2:$AF$2,0),FALSE)),VLOOKUP($B112,'Allokerad kvv'!$B$2:$AV$468,MATCH(P$2,'Allokerad kvv'!$B$2:$AV$2,0),FALSE),VLOOKUP($B112,'Justerad allokering'!$B$2:$AG$462,MATCH(P$2,'Justerad allokering'!$B$2:$AF$2,0),FALSE))</f>
        <v>0</v>
      </c>
      <c r="Q112" s="28">
        <f>IF(ISERROR(1/VLOOKUP($B112,'Justerad allokering'!$B$2:$AG$462,MATCH(Q$2,'Justerad allokering'!$B$2:$AF$2,0),FALSE)),VLOOKUP($B112,'Allokerad kvv'!$B$2:$AV$468,MATCH(Q$2,'Allokerad kvv'!$B$2:$AV$2,0),FALSE),VLOOKUP($B112,'Justerad allokering'!$B$2:$AG$462,MATCH(Q$2,'Justerad allokering'!$B$2:$AF$2,0),FALSE))</f>
        <v>0</v>
      </c>
      <c r="R112" s="28">
        <f>IF(ISERROR(1/VLOOKUP($B112,'Justerad allokering'!$B$2:$AG$462,MATCH(R$2,'Justerad allokering'!$B$2:$AF$2,0),FALSE)),VLOOKUP($B112,'Allokerad kvv'!$B$2:$AV$468,MATCH(R$2,'Allokerad kvv'!$B$2:$AV$2,0),FALSE),VLOOKUP($B112,'Justerad allokering'!$B$2:$AG$462,MATCH(R$2,'Justerad allokering'!$B$2:$AF$2,0),FALSE))</f>
        <v>0</v>
      </c>
      <c r="S112" s="28">
        <f>IF(ISERROR(1/VLOOKUP($B112,'Justerad allokering'!$B$2:$AG$462,MATCH(S$2,'Justerad allokering'!$B$2:$AF$2,0),FALSE)),VLOOKUP($B112,'Allokerad kvv'!$B$2:$AV$468,MATCH(S$2,'Allokerad kvv'!$B$2:$AV$2,0),FALSE),VLOOKUP($B112,'Justerad allokering'!$B$2:$AG$462,MATCH(S$2,'Justerad allokering'!$B$2:$AF$2,0),FALSE))</f>
        <v>0</v>
      </c>
      <c r="T112" s="28">
        <f>IF(ISERROR(1/VLOOKUP($B112,'Justerad allokering'!$B$2:$AG$462,MATCH(T$2,'Justerad allokering'!$B$2:$AF$2,0),FALSE)),VLOOKUP($B112,'Allokerad kvv'!$B$2:$AV$468,MATCH(T$2,'Allokerad kvv'!$B$2:$AV$2,0),FALSE),VLOOKUP($B112,'Justerad allokering'!$B$2:$AG$462,MATCH(T$2,'Justerad allokering'!$B$2:$AF$2,0),FALSE))</f>
        <v>0</v>
      </c>
      <c r="U112" s="28">
        <f>IF(ISERROR(1/VLOOKUP($B112,'Justerad allokering'!$B$2:$AG$462,MATCH(U$2,'Justerad allokering'!$B$2:$AF$2,0),FALSE)),VLOOKUP($B112,'Allokerad kvv'!$B$2:$AV$468,MATCH(U$2,'Allokerad kvv'!$B$2:$AV$2,0),FALSE),VLOOKUP($B112,'Justerad allokering'!$B$2:$AG$462,MATCH(U$2,'Justerad allokering'!$B$2:$AF$2,0),FALSE))</f>
        <v>0</v>
      </c>
      <c r="V112" s="28">
        <f>IF(ISERROR(1/VLOOKUP($B112,'Justerad allokering'!$B$2:$AG$462,MATCH(V$2,'Justerad allokering'!$B$2:$AF$2,0),FALSE)),VLOOKUP($B112,'Allokerad kvv'!$B$2:$AV$468,MATCH(V$2,'Allokerad kvv'!$B$2:$AV$2,0),FALSE),VLOOKUP($B112,'Justerad allokering'!$B$2:$AG$462,MATCH(V$2,'Justerad allokering'!$B$2:$AF$2,0),FALSE))</f>
        <v>0</v>
      </c>
      <c r="W112" s="28">
        <f>IF(ISERROR(1/VLOOKUP($B112,'Justerad allokering'!$B$2:$AG$462,MATCH(W$2,'Justerad allokering'!$B$2:$AF$2,0),FALSE)),VLOOKUP($B112,'Allokerad kvv'!$B$2:$AV$468,MATCH(W$2,'Allokerad kvv'!$B$2:$AV$2,0),FALSE),VLOOKUP($B112,'Justerad allokering'!$B$2:$AG$462,MATCH(W$2,'Justerad allokering'!$B$2:$AF$2,0),FALSE))</f>
        <v>0</v>
      </c>
      <c r="X112" s="28">
        <f>IF(ISERROR(1/VLOOKUP($B112,'Justerad allokering'!$B$2:$AG$462,MATCH(X$2,'Justerad allokering'!$B$2:$AF$2,0),FALSE)),VLOOKUP($B112,'Allokerad kvv'!$B$2:$AV$468,MATCH(X$2,'Allokerad kvv'!$B$2:$AV$2,0),FALSE),VLOOKUP($B112,'Justerad allokering'!$B$2:$AG$462,MATCH(X$2,'Justerad allokering'!$B$2:$AF$2,0),FALSE))</f>
        <v>0</v>
      </c>
      <c r="Y112" s="28">
        <f>IF(ISERROR(1/VLOOKUP($B112,'Justerad allokering'!$B$2:$AG$462,MATCH(Y$2,'Justerad allokering'!$B$2:$AF$2,0),FALSE)),VLOOKUP($B112,'Allokerad kvv'!$B$2:$AV$468,MATCH(Y$2,'Allokerad kvv'!$B$2:$AV$2,0),FALSE),VLOOKUP($B112,'Justerad allokering'!$B$2:$AG$462,MATCH(Y$2,'Justerad allokering'!$B$2:$AF$2,0),FALSE))</f>
        <v>0</v>
      </c>
      <c r="Z112" s="28">
        <f>IF(ISERROR(1/VLOOKUP($B112,'Justerad allokering'!$B$2:$AG$462,MATCH(Z$2,'Justerad allokering'!$B$2:$AF$2,0),FALSE)),VLOOKUP($B112,'Allokerad kvv'!$B$2:$AV$468,MATCH(Z$2,'Allokerad kvv'!$B$2:$AV$2,0),FALSE),VLOOKUP($B112,'Justerad allokering'!$B$2:$AG$462,MATCH(Z$2,'Justerad allokering'!$B$2:$AF$2,0),FALSE))</f>
        <v>0</v>
      </c>
      <c r="AA112" s="28"/>
      <c r="AB112" s="28"/>
      <c r="AE112">
        <f t="shared" si="3"/>
        <v>0</v>
      </c>
      <c r="AG112">
        <f t="shared" si="4"/>
        <v>0</v>
      </c>
      <c r="AH112">
        <f t="shared" si="5"/>
        <v>0</v>
      </c>
      <c r="AI112" s="55" t="str">
        <f>IF(AH112=0,"",AH112/VLOOKUP(B112,Kraftvärmeprod!$B$1:$BC$480,MATCH("Summa tillförd energi exklusive rökgaskondensering",Kraftvärmeprod!$B$1:$BC$1,0),FALSE))</f>
        <v/>
      </c>
    </row>
    <row r="113" spans="1:35" x14ac:dyDescent="0.35">
      <c r="A113" s="28" t="s">
        <v>143</v>
      </c>
      <c r="B113" s="28" t="s">
        <v>144</v>
      </c>
      <c r="C113" s="28">
        <f>IF(ISERROR(1/VLOOKUP($B113,'Justerad allokering'!$B$2:$AG$462,MATCH(C$2,'Justerad allokering'!$B$2:$AF$2,0),FALSE)),VLOOKUP($B113,'Allokerad kvv'!$B$2:$AV$468,MATCH(C$2,'Allokerad kvv'!$B$2:$AV$2,0),FALSE),VLOOKUP($B113,'Justerad allokering'!$B$2:$AG$462,MATCH(C$2,'Justerad allokering'!$B$2:$AF$2,0),FALSE))</f>
        <v>0</v>
      </c>
      <c r="D113" s="28">
        <f>IF(ISERROR(1/VLOOKUP($B113,'Justerad allokering'!$B$2:$AG$462,MATCH(D$2,'Justerad allokering'!$B$2:$AF$2,0),FALSE)),VLOOKUP($B113,'Allokerad kvv'!$B$2:$AV$468,MATCH(D$2,'Allokerad kvv'!$B$2:$AV$2,0),FALSE),VLOOKUP($B113,'Justerad allokering'!$B$2:$AG$462,MATCH(D$2,'Justerad allokering'!$B$2:$AF$2,0),FALSE))</f>
        <v>0</v>
      </c>
      <c r="E113" s="28">
        <f>IF(ISERROR(1/VLOOKUP($B113,'Justerad allokering'!$B$2:$AG$462,MATCH(E$2,'Justerad allokering'!$B$2:$AF$2,0),FALSE)),VLOOKUP($B113,'Allokerad kvv'!$B$2:$AV$468,MATCH(E$2,'Allokerad kvv'!$B$2:$AV$2,0),FALSE),VLOOKUP($B113,'Justerad allokering'!$B$2:$AG$462,MATCH(E$2,'Justerad allokering'!$B$2:$AF$2,0),FALSE))</f>
        <v>0</v>
      </c>
      <c r="F113" s="28">
        <f>IF(ISERROR(1/VLOOKUP($B113,'Justerad allokering'!$B$2:$AG$462,MATCH(F$2,'Justerad allokering'!$B$2:$AF$2,0),FALSE)),VLOOKUP($B113,'Allokerad kvv'!$B$2:$AV$468,MATCH(F$2,'Allokerad kvv'!$B$2:$AV$2,0),FALSE),VLOOKUP($B113,'Justerad allokering'!$B$2:$AG$462,MATCH(F$2,'Justerad allokering'!$B$2:$AF$2,0),FALSE))</f>
        <v>0</v>
      </c>
      <c r="G113" s="28">
        <f>IF(ISERROR(1/VLOOKUP($B113,'Justerad allokering'!$B$2:$AG$462,MATCH(G$2,'Justerad allokering'!$B$2:$AF$2,0),FALSE)),VLOOKUP($B113,'Allokerad kvv'!$B$2:$AV$468,MATCH(G$2,'Allokerad kvv'!$B$2:$AV$2,0),FALSE),VLOOKUP($B113,'Justerad allokering'!$B$2:$AG$462,MATCH(G$2,'Justerad allokering'!$B$2:$AF$2,0),FALSE))</f>
        <v>0</v>
      </c>
      <c r="H113" s="28">
        <f>IF(ISERROR(1/VLOOKUP($B113,'Justerad allokering'!$B$2:$AG$462,MATCH(H$2,'Justerad allokering'!$B$2:$AF$2,0),FALSE)),VLOOKUP($B113,'Allokerad kvv'!$B$2:$AV$468,MATCH(H$2,'Allokerad kvv'!$B$2:$AV$2,0),FALSE),VLOOKUP($B113,'Justerad allokering'!$B$2:$AG$462,MATCH(H$2,'Justerad allokering'!$B$2:$AF$2,0),FALSE))</f>
        <v>0</v>
      </c>
      <c r="I113" s="28">
        <f>IF(ISERROR(1/VLOOKUP($B113,'Justerad allokering'!$B$2:$AG$462,MATCH(I$2,'Justerad allokering'!$B$2:$AF$2,0),FALSE)),VLOOKUP($B113,'Allokerad kvv'!$B$2:$AV$468,MATCH(I$2,'Allokerad kvv'!$B$2:$AV$2,0),FALSE),VLOOKUP($B113,'Justerad allokering'!$B$2:$AG$462,MATCH(I$2,'Justerad allokering'!$B$2:$AF$2,0),FALSE))</f>
        <v>0</v>
      </c>
      <c r="J113" s="28">
        <f>IF(ISERROR(1/VLOOKUP($B113,'Justerad allokering'!$B$2:$AG$462,MATCH(J$2,'Justerad allokering'!$B$2:$AF$2,0),FALSE)),VLOOKUP($B113,'Allokerad kvv'!$B$2:$AV$468,MATCH(J$2,'Allokerad kvv'!$B$2:$AV$2,0),FALSE),VLOOKUP($B113,'Justerad allokering'!$B$2:$AG$462,MATCH(J$2,'Justerad allokering'!$B$2:$AF$2,0),FALSE))</f>
        <v>0</v>
      </c>
      <c r="K113" s="28">
        <f>IF(ISERROR(1/VLOOKUP($B113,'Justerad allokering'!$B$2:$AG$462,MATCH(K$2,'Justerad allokering'!$B$2:$AF$2,0),FALSE)),VLOOKUP($B113,'Allokerad kvv'!$B$2:$AV$468,MATCH(K$2,'Allokerad kvv'!$B$2:$AV$2,0),FALSE),VLOOKUP($B113,'Justerad allokering'!$B$2:$AG$462,MATCH(K$2,'Justerad allokering'!$B$2:$AF$2,0),FALSE))</f>
        <v>0</v>
      </c>
      <c r="L113" s="28">
        <f>IF(ISERROR(1/VLOOKUP($B113,'Justerad allokering'!$B$2:$AG$462,MATCH(L$2,'Justerad allokering'!$B$2:$AF$2,0),FALSE)),VLOOKUP($B113,'Allokerad kvv'!$B$2:$AV$468,MATCH(L$2,'Allokerad kvv'!$B$2:$AV$2,0),FALSE),VLOOKUP($B113,'Justerad allokering'!$B$2:$AG$462,MATCH(L$2,'Justerad allokering'!$B$2:$AF$2,0),FALSE))</f>
        <v>0</v>
      </c>
      <c r="M113" s="28">
        <f>IF(ISERROR(1/VLOOKUP($B113,'Justerad allokering'!$B$2:$AG$462,MATCH(M$2,'Justerad allokering'!$B$2:$AF$2,0),FALSE)),VLOOKUP($B113,'Allokerad kvv'!$B$2:$AV$468,MATCH(M$2,'Allokerad kvv'!$B$2:$AV$2,0),FALSE),VLOOKUP($B113,'Justerad allokering'!$B$2:$AG$462,MATCH(M$2,'Justerad allokering'!$B$2:$AF$2,0),FALSE))</f>
        <v>0</v>
      </c>
      <c r="N113" s="28">
        <f>IF(ISERROR(1/VLOOKUP($B113,'Justerad allokering'!$B$2:$AG$462,MATCH(N$2,'Justerad allokering'!$B$2:$AF$2,0),FALSE)),VLOOKUP($B113,'Allokerad kvv'!$B$2:$AV$468,MATCH(N$2,'Allokerad kvv'!$B$2:$AV$2,0),FALSE),VLOOKUP($B113,'Justerad allokering'!$B$2:$AG$462,MATCH(N$2,'Justerad allokering'!$B$2:$AF$2,0),FALSE))</f>
        <v>0</v>
      </c>
      <c r="O113" s="28">
        <f>IF(ISERROR(1/VLOOKUP($B113,'Justerad allokering'!$B$2:$AG$462,MATCH(O$2,'Justerad allokering'!$B$2:$AF$2,0),FALSE)),VLOOKUP($B113,'Allokerad kvv'!$B$2:$AV$468,MATCH(O$2,'Allokerad kvv'!$B$2:$AV$2,0),FALSE),VLOOKUP($B113,'Justerad allokering'!$B$2:$AG$462,MATCH(O$2,'Justerad allokering'!$B$2:$AF$2,0),FALSE))</f>
        <v>0</v>
      </c>
      <c r="P113" s="28">
        <f>IF(ISERROR(1/VLOOKUP($B113,'Justerad allokering'!$B$2:$AG$462,MATCH(P$2,'Justerad allokering'!$B$2:$AF$2,0),FALSE)),VLOOKUP($B113,'Allokerad kvv'!$B$2:$AV$468,MATCH(P$2,'Allokerad kvv'!$B$2:$AV$2,0),FALSE),VLOOKUP($B113,'Justerad allokering'!$B$2:$AG$462,MATCH(P$2,'Justerad allokering'!$B$2:$AF$2,0),FALSE))</f>
        <v>0</v>
      </c>
      <c r="Q113" s="28">
        <f>IF(ISERROR(1/VLOOKUP($B113,'Justerad allokering'!$B$2:$AG$462,MATCH(Q$2,'Justerad allokering'!$B$2:$AF$2,0),FALSE)),VLOOKUP($B113,'Allokerad kvv'!$B$2:$AV$468,MATCH(Q$2,'Allokerad kvv'!$B$2:$AV$2,0),FALSE),VLOOKUP($B113,'Justerad allokering'!$B$2:$AG$462,MATCH(Q$2,'Justerad allokering'!$B$2:$AF$2,0),FALSE))</f>
        <v>0</v>
      </c>
      <c r="R113" s="28">
        <f>IF(ISERROR(1/VLOOKUP($B113,'Justerad allokering'!$B$2:$AG$462,MATCH(R$2,'Justerad allokering'!$B$2:$AF$2,0),FALSE)),VLOOKUP($B113,'Allokerad kvv'!$B$2:$AV$468,MATCH(R$2,'Allokerad kvv'!$B$2:$AV$2,0),FALSE),VLOOKUP($B113,'Justerad allokering'!$B$2:$AG$462,MATCH(R$2,'Justerad allokering'!$B$2:$AF$2,0),FALSE))</f>
        <v>0</v>
      </c>
      <c r="S113" s="28">
        <f>IF(ISERROR(1/VLOOKUP($B113,'Justerad allokering'!$B$2:$AG$462,MATCH(S$2,'Justerad allokering'!$B$2:$AF$2,0),FALSE)),VLOOKUP($B113,'Allokerad kvv'!$B$2:$AV$468,MATCH(S$2,'Allokerad kvv'!$B$2:$AV$2,0),FALSE),VLOOKUP($B113,'Justerad allokering'!$B$2:$AG$462,MATCH(S$2,'Justerad allokering'!$B$2:$AF$2,0),FALSE))</f>
        <v>0</v>
      </c>
      <c r="T113" s="28">
        <f>IF(ISERROR(1/VLOOKUP($B113,'Justerad allokering'!$B$2:$AG$462,MATCH(T$2,'Justerad allokering'!$B$2:$AF$2,0),FALSE)),VLOOKUP($B113,'Allokerad kvv'!$B$2:$AV$468,MATCH(T$2,'Allokerad kvv'!$B$2:$AV$2,0),FALSE),VLOOKUP($B113,'Justerad allokering'!$B$2:$AG$462,MATCH(T$2,'Justerad allokering'!$B$2:$AF$2,0),FALSE))</f>
        <v>0</v>
      </c>
      <c r="U113" s="28">
        <f>IF(ISERROR(1/VLOOKUP($B113,'Justerad allokering'!$B$2:$AG$462,MATCH(U$2,'Justerad allokering'!$B$2:$AF$2,0),FALSE)),VLOOKUP($B113,'Allokerad kvv'!$B$2:$AV$468,MATCH(U$2,'Allokerad kvv'!$B$2:$AV$2,0),FALSE),VLOOKUP($B113,'Justerad allokering'!$B$2:$AG$462,MATCH(U$2,'Justerad allokering'!$B$2:$AF$2,0),FALSE))</f>
        <v>0</v>
      </c>
      <c r="V113" s="28">
        <f>IF(ISERROR(1/VLOOKUP($B113,'Justerad allokering'!$B$2:$AG$462,MATCH(V$2,'Justerad allokering'!$B$2:$AF$2,0),FALSE)),VLOOKUP($B113,'Allokerad kvv'!$B$2:$AV$468,MATCH(V$2,'Allokerad kvv'!$B$2:$AV$2,0),FALSE),VLOOKUP($B113,'Justerad allokering'!$B$2:$AG$462,MATCH(V$2,'Justerad allokering'!$B$2:$AF$2,0),FALSE))</f>
        <v>0</v>
      </c>
      <c r="W113" s="28">
        <f>IF(ISERROR(1/VLOOKUP($B113,'Justerad allokering'!$B$2:$AG$462,MATCH(W$2,'Justerad allokering'!$B$2:$AF$2,0),FALSE)),VLOOKUP($B113,'Allokerad kvv'!$B$2:$AV$468,MATCH(W$2,'Allokerad kvv'!$B$2:$AV$2,0),FALSE),VLOOKUP($B113,'Justerad allokering'!$B$2:$AG$462,MATCH(W$2,'Justerad allokering'!$B$2:$AF$2,0),FALSE))</f>
        <v>0</v>
      </c>
      <c r="X113" s="28">
        <f>IF(ISERROR(1/VLOOKUP($B113,'Justerad allokering'!$B$2:$AG$462,MATCH(X$2,'Justerad allokering'!$B$2:$AF$2,0),FALSE)),VLOOKUP($B113,'Allokerad kvv'!$B$2:$AV$468,MATCH(X$2,'Allokerad kvv'!$B$2:$AV$2,0),FALSE),VLOOKUP($B113,'Justerad allokering'!$B$2:$AG$462,MATCH(X$2,'Justerad allokering'!$B$2:$AF$2,0),FALSE))</f>
        <v>0</v>
      </c>
      <c r="Y113" s="28">
        <f>IF(ISERROR(1/VLOOKUP($B113,'Justerad allokering'!$B$2:$AG$462,MATCH(Y$2,'Justerad allokering'!$B$2:$AF$2,0),FALSE)),VLOOKUP($B113,'Allokerad kvv'!$B$2:$AV$468,MATCH(Y$2,'Allokerad kvv'!$B$2:$AV$2,0),FALSE),VLOOKUP($B113,'Justerad allokering'!$B$2:$AG$462,MATCH(Y$2,'Justerad allokering'!$B$2:$AF$2,0),FALSE))</f>
        <v>0</v>
      </c>
      <c r="Z113" s="28">
        <f>IF(ISERROR(1/VLOOKUP($B113,'Justerad allokering'!$B$2:$AG$462,MATCH(Z$2,'Justerad allokering'!$B$2:$AF$2,0),FALSE)),VLOOKUP($B113,'Allokerad kvv'!$B$2:$AV$468,MATCH(Z$2,'Allokerad kvv'!$B$2:$AV$2,0),FALSE),VLOOKUP($B113,'Justerad allokering'!$B$2:$AG$462,MATCH(Z$2,'Justerad allokering'!$B$2:$AF$2,0),FALSE))</f>
        <v>0</v>
      </c>
      <c r="AA113" s="28"/>
      <c r="AB113" s="28"/>
      <c r="AE113">
        <f t="shared" si="3"/>
        <v>0</v>
      </c>
      <c r="AG113">
        <f t="shared" si="4"/>
        <v>0</v>
      </c>
      <c r="AH113">
        <f t="shared" si="5"/>
        <v>0</v>
      </c>
      <c r="AI113" s="55" t="str">
        <f>IF(AH113=0,"",AH113/VLOOKUP(B113,Kraftvärmeprod!$B$1:$BC$480,MATCH("Summa tillförd energi exklusive rökgaskondensering",Kraftvärmeprod!$B$1:$BC$1,0),FALSE))</f>
        <v/>
      </c>
    </row>
    <row r="114" spans="1:35" x14ac:dyDescent="0.35">
      <c r="A114" s="28" t="s">
        <v>143</v>
      </c>
      <c r="B114" s="28" t="s">
        <v>145</v>
      </c>
      <c r="C114" s="28">
        <f>IF(ISERROR(1/VLOOKUP($B114,'Justerad allokering'!$B$2:$AG$462,MATCH(C$2,'Justerad allokering'!$B$2:$AF$2,0),FALSE)),VLOOKUP($B114,'Allokerad kvv'!$B$2:$AV$468,MATCH(C$2,'Allokerad kvv'!$B$2:$AV$2,0),FALSE),VLOOKUP($B114,'Justerad allokering'!$B$2:$AG$462,MATCH(C$2,'Justerad allokering'!$B$2:$AF$2,0),FALSE))</f>
        <v>0</v>
      </c>
      <c r="D114" s="28">
        <f>IF(ISERROR(1/VLOOKUP($B114,'Justerad allokering'!$B$2:$AG$462,MATCH(D$2,'Justerad allokering'!$B$2:$AF$2,0),FALSE)),VLOOKUP($B114,'Allokerad kvv'!$B$2:$AV$468,MATCH(D$2,'Allokerad kvv'!$B$2:$AV$2,0),FALSE),VLOOKUP($B114,'Justerad allokering'!$B$2:$AG$462,MATCH(D$2,'Justerad allokering'!$B$2:$AF$2,0),FALSE))</f>
        <v>0</v>
      </c>
      <c r="E114" s="28">
        <f>IF(ISERROR(1/VLOOKUP($B114,'Justerad allokering'!$B$2:$AG$462,MATCH(E$2,'Justerad allokering'!$B$2:$AF$2,0),FALSE)),VLOOKUP($B114,'Allokerad kvv'!$B$2:$AV$468,MATCH(E$2,'Allokerad kvv'!$B$2:$AV$2,0),FALSE),VLOOKUP($B114,'Justerad allokering'!$B$2:$AG$462,MATCH(E$2,'Justerad allokering'!$B$2:$AF$2,0),FALSE))</f>
        <v>0</v>
      </c>
      <c r="F114" s="28">
        <f>IF(ISERROR(1/VLOOKUP($B114,'Justerad allokering'!$B$2:$AG$462,MATCH(F$2,'Justerad allokering'!$B$2:$AF$2,0),FALSE)),VLOOKUP($B114,'Allokerad kvv'!$B$2:$AV$468,MATCH(F$2,'Allokerad kvv'!$B$2:$AV$2,0),FALSE),VLOOKUP($B114,'Justerad allokering'!$B$2:$AG$462,MATCH(F$2,'Justerad allokering'!$B$2:$AF$2,0),FALSE))</f>
        <v>0</v>
      </c>
      <c r="G114" s="28">
        <f>IF(ISERROR(1/VLOOKUP($B114,'Justerad allokering'!$B$2:$AG$462,MATCH(G$2,'Justerad allokering'!$B$2:$AF$2,0),FALSE)),VLOOKUP($B114,'Allokerad kvv'!$B$2:$AV$468,MATCH(G$2,'Allokerad kvv'!$B$2:$AV$2,0),FALSE),VLOOKUP($B114,'Justerad allokering'!$B$2:$AG$462,MATCH(G$2,'Justerad allokering'!$B$2:$AF$2,0),FALSE))</f>
        <v>0</v>
      </c>
      <c r="H114" s="28">
        <f>IF(ISERROR(1/VLOOKUP($B114,'Justerad allokering'!$B$2:$AG$462,MATCH(H$2,'Justerad allokering'!$B$2:$AF$2,0),FALSE)),VLOOKUP($B114,'Allokerad kvv'!$B$2:$AV$468,MATCH(H$2,'Allokerad kvv'!$B$2:$AV$2,0),FALSE),VLOOKUP($B114,'Justerad allokering'!$B$2:$AG$462,MATCH(H$2,'Justerad allokering'!$B$2:$AF$2,0),FALSE))</f>
        <v>0</v>
      </c>
      <c r="I114" s="28">
        <f>IF(ISERROR(1/VLOOKUP($B114,'Justerad allokering'!$B$2:$AG$462,MATCH(I$2,'Justerad allokering'!$B$2:$AF$2,0),FALSE)),VLOOKUP($B114,'Allokerad kvv'!$B$2:$AV$468,MATCH(I$2,'Allokerad kvv'!$B$2:$AV$2,0),FALSE),VLOOKUP($B114,'Justerad allokering'!$B$2:$AG$462,MATCH(I$2,'Justerad allokering'!$B$2:$AF$2,0),FALSE))</f>
        <v>0</v>
      </c>
      <c r="J114" s="28">
        <f>IF(ISERROR(1/VLOOKUP($B114,'Justerad allokering'!$B$2:$AG$462,MATCH(J$2,'Justerad allokering'!$B$2:$AF$2,0),FALSE)),VLOOKUP($B114,'Allokerad kvv'!$B$2:$AV$468,MATCH(J$2,'Allokerad kvv'!$B$2:$AV$2,0),FALSE),VLOOKUP($B114,'Justerad allokering'!$B$2:$AG$462,MATCH(J$2,'Justerad allokering'!$B$2:$AF$2,0),FALSE))</f>
        <v>0</v>
      </c>
      <c r="K114" s="28">
        <f>IF(ISERROR(1/VLOOKUP($B114,'Justerad allokering'!$B$2:$AG$462,MATCH(K$2,'Justerad allokering'!$B$2:$AF$2,0),FALSE)),VLOOKUP($B114,'Allokerad kvv'!$B$2:$AV$468,MATCH(K$2,'Allokerad kvv'!$B$2:$AV$2,0),FALSE),VLOOKUP($B114,'Justerad allokering'!$B$2:$AG$462,MATCH(K$2,'Justerad allokering'!$B$2:$AF$2,0),FALSE))</f>
        <v>0</v>
      </c>
      <c r="L114" s="28">
        <f>IF(ISERROR(1/VLOOKUP($B114,'Justerad allokering'!$B$2:$AG$462,MATCH(L$2,'Justerad allokering'!$B$2:$AF$2,0),FALSE)),VLOOKUP($B114,'Allokerad kvv'!$B$2:$AV$468,MATCH(L$2,'Allokerad kvv'!$B$2:$AV$2,0),FALSE),VLOOKUP($B114,'Justerad allokering'!$B$2:$AG$462,MATCH(L$2,'Justerad allokering'!$B$2:$AF$2,0),FALSE))</f>
        <v>0</v>
      </c>
      <c r="M114" s="28">
        <f>IF(ISERROR(1/VLOOKUP($B114,'Justerad allokering'!$B$2:$AG$462,MATCH(M$2,'Justerad allokering'!$B$2:$AF$2,0),FALSE)),VLOOKUP($B114,'Allokerad kvv'!$B$2:$AV$468,MATCH(M$2,'Allokerad kvv'!$B$2:$AV$2,0),FALSE),VLOOKUP($B114,'Justerad allokering'!$B$2:$AG$462,MATCH(M$2,'Justerad allokering'!$B$2:$AF$2,0),FALSE))</f>
        <v>0</v>
      </c>
      <c r="N114" s="28">
        <f>IF(ISERROR(1/VLOOKUP($B114,'Justerad allokering'!$B$2:$AG$462,MATCH(N$2,'Justerad allokering'!$B$2:$AF$2,0),FALSE)),VLOOKUP($B114,'Allokerad kvv'!$B$2:$AV$468,MATCH(N$2,'Allokerad kvv'!$B$2:$AV$2,0),FALSE),VLOOKUP($B114,'Justerad allokering'!$B$2:$AG$462,MATCH(N$2,'Justerad allokering'!$B$2:$AF$2,0),FALSE))</f>
        <v>0</v>
      </c>
      <c r="O114" s="28">
        <f>IF(ISERROR(1/VLOOKUP($B114,'Justerad allokering'!$B$2:$AG$462,MATCH(O$2,'Justerad allokering'!$B$2:$AF$2,0),FALSE)),VLOOKUP($B114,'Allokerad kvv'!$B$2:$AV$468,MATCH(O$2,'Allokerad kvv'!$B$2:$AV$2,0),FALSE),VLOOKUP($B114,'Justerad allokering'!$B$2:$AG$462,MATCH(O$2,'Justerad allokering'!$B$2:$AF$2,0),FALSE))</f>
        <v>0</v>
      </c>
      <c r="P114" s="28">
        <f>IF(ISERROR(1/VLOOKUP($B114,'Justerad allokering'!$B$2:$AG$462,MATCH(P$2,'Justerad allokering'!$B$2:$AF$2,0),FALSE)),VLOOKUP($B114,'Allokerad kvv'!$B$2:$AV$468,MATCH(P$2,'Allokerad kvv'!$B$2:$AV$2,0),FALSE),VLOOKUP($B114,'Justerad allokering'!$B$2:$AG$462,MATCH(P$2,'Justerad allokering'!$B$2:$AF$2,0),FALSE))</f>
        <v>0</v>
      </c>
      <c r="Q114" s="28">
        <f>IF(ISERROR(1/VLOOKUP($B114,'Justerad allokering'!$B$2:$AG$462,MATCH(Q$2,'Justerad allokering'!$B$2:$AF$2,0),FALSE)),VLOOKUP($B114,'Allokerad kvv'!$B$2:$AV$468,MATCH(Q$2,'Allokerad kvv'!$B$2:$AV$2,0),FALSE),VLOOKUP($B114,'Justerad allokering'!$B$2:$AG$462,MATCH(Q$2,'Justerad allokering'!$B$2:$AF$2,0),FALSE))</f>
        <v>0</v>
      </c>
      <c r="R114" s="28">
        <f>IF(ISERROR(1/VLOOKUP($B114,'Justerad allokering'!$B$2:$AG$462,MATCH(R$2,'Justerad allokering'!$B$2:$AF$2,0),FALSE)),VLOOKUP($B114,'Allokerad kvv'!$B$2:$AV$468,MATCH(R$2,'Allokerad kvv'!$B$2:$AV$2,0),FALSE),VLOOKUP($B114,'Justerad allokering'!$B$2:$AG$462,MATCH(R$2,'Justerad allokering'!$B$2:$AF$2,0),FALSE))</f>
        <v>0</v>
      </c>
      <c r="S114" s="28">
        <f>IF(ISERROR(1/VLOOKUP($B114,'Justerad allokering'!$B$2:$AG$462,MATCH(S$2,'Justerad allokering'!$B$2:$AF$2,0),FALSE)),VLOOKUP($B114,'Allokerad kvv'!$B$2:$AV$468,MATCH(S$2,'Allokerad kvv'!$B$2:$AV$2,0),FALSE),VLOOKUP($B114,'Justerad allokering'!$B$2:$AG$462,MATCH(S$2,'Justerad allokering'!$B$2:$AF$2,0),FALSE))</f>
        <v>0</v>
      </c>
      <c r="T114" s="28">
        <f>IF(ISERROR(1/VLOOKUP($B114,'Justerad allokering'!$B$2:$AG$462,MATCH(T$2,'Justerad allokering'!$B$2:$AF$2,0),FALSE)),VLOOKUP($B114,'Allokerad kvv'!$B$2:$AV$468,MATCH(T$2,'Allokerad kvv'!$B$2:$AV$2,0),FALSE),VLOOKUP($B114,'Justerad allokering'!$B$2:$AG$462,MATCH(T$2,'Justerad allokering'!$B$2:$AF$2,0),FALSE))</f>
        <v>0</v>
      </c>
      <c r="U114" s="28">
        <f>IF(ISERROR(1/VLOOKUP($B114,'Justerad allokering'!$B$2:$AG$462,MATCH(U$2,'Justerad allokering'!$B$2:$AF$2,0),FALSE)),VLOOKUP($B114,'Allokerad kvv'!$B$2:$AV$468,MATCH(U$2,'Allokerad kvv'!$B$2:$AV$2,0),FALSE),VLOOKUP($B114,'Justerad allokering'!$B$2:$AG$462,MATCH(U$2,'Justerad allokering'!$B$2:$AF$2,0),FALSE))</f>
        <v>0</v>
      </c>
      <c r="V114" s="28">
        <f>IF(ISERROR(1/VLOOKUP($B114,'Justerad allokering'!$B$2:$AG$462,MATCH(V$2,'Justerad allokering'!$B$2:$AF$2,0),FALSE)),VLOOKUP($B114,'Allokerad kvv'!$B$2:$AV$468,MATCH(V$2,'Allokerad kvv'!$B$2:$AV$2,0),FALSE),VLOOKUP($B114,'Justerad allokering'!$B$2:$AG$462,MATCH(V$2,'Justerad allokering'!$B$2:$AF$2,0),FALSE))</f>
        <v>0</v>
      </c>
      <c r="W114" s="28">
        <f>IF(ISERROR(1/VLOOKUP($B114,'Justerad allokering'!$B$2:$AG$462,MATCH(W$2,'Justerad allokering'!$B$2:$AF$2,0),FALSE)),VLOOKUP($B114,'Allokerad kvv'!$B$2:$AV$468,MATCH(W$2,'Allokerad kvv'!$B$2:$AV$2,0),FALSE),VLOOKUP($B114,'Justerad allokering'!$B$2:$AG$462,MATCH(W$2,'Justerad allokering'!$B$2:$AF$2,0),FALSE))</f>
        <v>0</v>
      </c>
      <c r="X114" s="28">
        <f>IF(ISERROR(1/VLOOKUP($B114,'Justerad allokering'!$B$2:$AG$462,MATCH(X$2,'Justerad allokering'!$B$2:$AF$2,0),FALSE)),VLOOKUP($B114,'Allokerad kvv'!$B$2:$AV$468,MATCH(X$2,'Allokerad kvv'!$B$2:$AV$2,0),FALSE),VLOOKUP($B114,'Justerad allokering'!$B$2:$AG$462,MATCH(X$2,'Justerad allokering'!$B$2:$AF$2,0),FALSE))</f>
        <v>0</v>
      </c>
      <c r="Y114" s="28">
        <f>IF(ISERROR(1/VLOOKUP($B114,'Justerad allokering'!$B$2:$AG$462,MATCH(Y$2,'Justerad allokering'!$B$2:$AF$2,0),FALSE)),VLOOKUP($B114,'Allokerad kvv'!$B$2:$AV$468,MATCH(Y$2,'Allokerad kvv'!$B$2:$AV$2,0),FALSE),VLOOKUP($B114,'Justerad allokering'!$B$2:$AG$462,MATCH(Y$2,'Justerad allokering'!$B$2:$AF$2,0),FALSE))</f>
        <v>0</v>
      </c>
      <c r="Z114" s="28">
        <f>IF(ISERROR(1/VLOOKUP($B114,'Justerad allokering'!$B$2:$AG$462,MATCH(Z$2,'Justerad allokering'!$B$2:$AF$2,0),FALSE)),VLOOKUP($B114,'Allokerad kvv'!$B$2:$AV$468,MATCH(Z$2,'Allokerad kvv'!$B$2:$AV$2,0),FALSE),VLOOKUP($B114,'Justerad allokering'!$B$2:$AG$462,MATCH(Z$2,'Justerad allokering'!$B$2:$AF$2,0),FALSE))</f>
        <v>0</v>
      </c>
      <c r="AA114" s="28"/>
      <c r="AB114" s="28"/>
      <c r="AE114">
        <f t="shared" si="3"/>
        <v>0</v>
      </c>
      <c r="AG114">
        <f t="shared" si="4"/>
        <v>0</v>
      </c>
      <c r="AH114">
        <f t="shared" si="5"/>
        <v>0</v>
      </c>
      <c r="AI114" s="55" t="str">
        <f>IF(AH114=0,"",AH114/VLOOKUP(B114,Kraftvärmeprod!$B$1:$BC$480,MATCH("Summa tillförd energi exklusive rökgaskondensering",Kraftvärmeprod!$B$1:$BC$1,0),FALSE))</f>
        <v/>
      </c>
    </row>
    <row r="115" spans="1:35" x14ac:dyDescent="0.35">
      <c r="A115" s="28" t="s">
        <v>146</v>
      </c>
      <c r="B115" s="28" t="s">
        <v>147</v>
      </c>
      <c r="C115" s="28">
        <f>IF(ISERROR(1/VLOOKUP($B115,'Justerad allokering'!$B$2:$AG$462,MATCH(C$2,'Justerad allokering'!$B$2:$AF$2,0),FALSE)),VLOOKUP($B115,'Allokerad kvv'!$B$2:$AV$468,MATCH(C$2,'Allokerad kvv'!$B$2:$AV$2,0),FALSE),VLOOKUP($B115,'Justerad allokering'!$B$2:$AG$462,MATCH(C$2,'Justerad allokering'!$B$2:$AF$2,0),FALSE))</f>
        <v>0</v>
      </c>
      <c r="D115" s="28">
        <f>IF(ISERROR(1/VLOOKUP($B115,'Justerad allokering'!$B$2:$AG$462,MATCH(D$2,'Justerad allokering'!$B$2:$AF$2,0),FALSE)),VLOOKUP($B115,'Allokerad kvv'!$B$2:$AV$468,MATCH(D$2,'Allokerad kvv'!$B$2:$AV$2,0),FALSE),VLOOKUP($B115,'Justerad allokering'!$B$2:$AG$462,MATCH(D$2,'Justerad allokering'!$B$2:$AF$2,0),FALSE))</f>
        <v>0</v>
      </c>
      <c r="E115" s="28">
        <f>IF(ISERROR(1/VLOOKUP($B115,'Justerad allokering'!$B$2:$AG$462,MATCH(E$2,'Justerad allokering'!$B$2:$AF$2,0),FALSE)),VLOOKUP($B115,'Allokerad kvv'!$B$2:$AV$468,MATCH(E$2,'Allokerad kvv'!$B$2:$AV$2,0),FALSE),VLOOKUP($B115,'Justerad allokering'!$B$2:$AG$462,MATCH(E$2,'Justerad allokering'!$B$2:$AF$2,0),FALSE))</f>
        <v>0</v>
      </c>
      <c r="F115" s="28">
        <f>IF(ISERROR(1/VLOOKUP($B115,'Justerad allokering'!$B$2:$AG$462,MATCH(F$2,'Justerad allokering'!$B$2:$AF$2,0),FALSE)),VLOOKUP($B115,'Allokerad kvv'!$B$2:$AV$468,MATCH(F$2,'Allokerad kvv'!$B$2:$AV$2,0),FALSE),VLOOKUP($B115,'Justerad allokering'!$B$2:$AG$462,MATCH(F$2,'Justerad allokering'!$B$2:$AF$2,0),FALSE))</f>
        <v>0</v>
      </c>
      <c r="G115" s="28">
        <f>IF(ISERROR(1/VLOOKUP($B115,'Justerad allokering'!$B$2:$AG$462,MATCH(G$2,'Justerad allokering'!$B$2:$AF$2,0),FALSE)),VLOOKUP($B115,'Allokerad kvv'!$B$2:$AV$468,MATCH(G$2,'Allokerad kvv'!$B$2:$AV$2,0),FALSE),VLOOKUP($B115,'Justerad allokering'!$B$2:$AG$462,MATCH(G$2,'Justerad allokering'!$B$2:$AF$2,0),FALSE))</f>
        <v>0</v>
      </c>
      <c r="H115" s="28">
        <f>IF(ISERROR(1/VLOOKUP($B115,'Justerad allokering'!$B$2:$AG$462,MATCH(H$2,'Justerad allokering'!$B$2:$AF$2,0),FALSE)),VLOOKUP($B115,'Allokerad kvv'!$B$2:$AV$468,MATCH(H$2,'Allokerad kvv'!$B$2:$AV$2,0),FALSE),VLOOKUP($B115,'Justerad allokering'!$B$2:$AG$462,MATCH(H$2,'Justerad allokering'!$B$2:$AF$2,0),FALSE))</f>
        <v>0</v>
      </c>
      <c r="I115" s="28">
        <f>IF(ISERROR(1/VLOOKUP($B115,'Justerad allokering'!$B$2:$AG$462,MATCH(I$2,'Justerad allokering'!$B$2:$AF$2,0),FALSE)),VLOOKUP($B115,'Allokerad kvv'!$B$2:$AV$468,MATCH(I$2,'Allokerad kvv'!$B$2:$AV$2,0),FALSE),VLOOKUP($B115,'Justerad allokering'!$B$2:$AG$462,MATCH(I$2,'Justerad allokering'!$B$2:$AF$2,0),FALSE))</f>
        <v>0</v>
      </c>
      <c r="J115" s="28">
        <f>IF(ISERROR(1/VLOOKUP($B115,'Justerad allokering'!$B$2:$AG$462,MATCH(J$2,'Justerad allokering'!$B$2:$AF$2,0),FALSE)),VLOOKUP($B115,'Allokerad kvv'!$B$2:$AV$468,MATCH(J$2,'Allokerad kvv'!$B$2:$AV$2,0),FALSE),VLOOKUP($B115,'Justerad allokering'!$B$2:$AG$462,MATCH(J$2,'Justerad allokering'!$B$2:$AF$2,0),FALSE))</f>
        <v>0</v>
      </c>
      <c r="K115" s="28">
        <f>IF(ISERROR(1/VLOOKUP($B115,'Justerad allokering'!$B$2:$AG$462,MATCH(K$2,'Justerad allokering'!$B$2:$AF$2,0),FALSE)),VLOOKUP($B115,'Allokerad kvv'!$B$2:$AV$468,MATCH(K$2,'Allokerad kvv'!$B$2:$AV$2,0),FALSE),VLOOKUP($B115,'Justerad allokering'!$B$2:$AG$462,MATCH(K$2,'Justerad allokering'!$B$2:$AF$2,0),FALSE))</f>
        <v>0</v>
      </c>
      <c r="L115" s="28">
        <f>IF(ISERROR(1/VLOOKUP($B115,'Justerad allokering'!$B$2:$AG$462,MATCH(L$2,'Justerad allokering'!$B$2:$AF$2,0),FALSE)),VLOOKUP($B115,'Allokerad kvv'!$B$2:$AV$468,MATCH(L$2,'Allokerad kvv'!$B$2:$AV$2,0),FALSE),VLOOKUP($B115,'Justerad allokering'!$B$2:$AG$462,MATCH(L$2,'Justerad allokering'!$B$2:$AF$2,0),FALSE))</f>
        <v>0</v>
      </c>
      <c r="M115" s="28">
        <f>IF(ISERROR(1/VLOOKUP($B115,'Justerad allokering'!$B$2:$AG$462,MATCH(M$2,'Justerad allokering'!$B$2:$AF$2,0),FALSE)),VLOOKUP($B115,'Allokerad kvv'!$B$2:$AV$468,MATCH(M$2,'Allokerad kvv'!$B$2:$AV$2,0),FALSE),VLOOKUP($B115,'Justerad allokering'!$B$2:$AG$462,MATCH(M$2,'Justerad allokering'!$B$2:$AF$2,0),FALSE))</f>
        <v>0</v>
      </c>
      <c r="N115" s="28">
        <f>IF(ISERROR(1/VLOOKUP($B115,'Justerad allokering'!$B$2:$AG$462,MATCH(N$2,'Justerad allokering'!$B$2:$AF$2,0),FALSE)),VLOOKUP($B115,'Allokerad kvv'!$B$2:$AV$468,MATCH(N$2,'Allokerad kvv'!$B$2:$AV$2,0),FALSE),VLOOKUP($B115,'Justerad allokering'!$B$2:$AG$462,MATCH(N$2,'Justerad allokering'!$B$2:$AF$2,0),FALSE))</f>
        <v>0</v>
      </c>
      <c r="O115" s="28">
        <f>IF(ISERROR(1/VLOOKUP($B115,'Justerad allokering'!$B$2:$AG$462,MATCH(O$2,'Justerad allokering'!$B$2:$AF$2,0),FALSE)),VLOOKUP($B115,'Allokerad kvv'!$B$2:$AV$468,MATCH(O$2,'Allokerad kvv'!$B$2:$AV$2,0),FALSE),VLOOKUP($B115,'Justerad allokering'!$B$2:$AG$462,MATCH(O$2,'Justerad allokering'!$B$2:$AF$2,0),FALSE))</f>
        <v>0</v>
      </c>
      <c r="P115" s="28">
        <f>IF(ISERROR(1/VLOOKUP($B115,'Justerad allokering'!$B$2:$AG$462,MATCH(P$2,'Justerad allokering'!$B$2:$AF$2,0),FALSE)),VLOOKUP($B115,'Allokerad kvv'!$B$2:$AV$468,MATCH(P$2,'Allokerad kvv'!$B$2:$AV$2,0),FALSE),VLOOKUP($B115,'Justerad allokering'!$B$2:$AG$462,MATCH(P$2,'Justerad allokering'!$B$2:$AF$2,0),FALSE))</f>
        <v>0</v>
      </c>
      <c r="Q115" s="28">
        <f>IF(ISERROR(1/VLOOKUP($B115,'Justerad allokering'!$B$2:$AG$462,MATCH(Q$2,'Justerad allokering'!$B$2:$AF$2,0),FALSE)),VLOOKUP($B115,'Allokerad kvv'!$B$2:$AV$468,MATCH(Q$2,'Allokerad kvv'!$B$2:$AV$2,0),FALSE),VLOOKUP($B115,'Justerad allokering'!$B$2:$AG$462,MATCH(Q$2,'Justerad allokering'!$B$2:$AF$2,0),FALSE))</f>
        <v>0</v>
      </c>
      <c r="R115" s="28">
        <f>IF(ISERROR(1/VLOOKUP($B115,'Justerad allokering'!$B$2:$AG$462,MATCH(R$2,'Justerad allokering'!$B$2:$AF$2,0),FALSE)),VLOOKUP($B115,'Allokerad kvv'!$B$2:$AV$468,MATCH(R$2,'Allokerad kvv'!$B$2:$AV$2,0),FALSE),VLOOKUP($B115,'Justerad allokering'!$B$2:$AG$462,MATCH(R$2,'Justerad allokering'!$B$2:$AF$2,0),FALSE))</f>
        <v>0</v>
      </c>
      <c r="S115" s="28">
        <f>IF(ISERROR(1/VLOOKUP($B115,'Justerad allokering'!$B$2:$AG$462,MATCH(S$2,'Justerad allokering'!$B$2:$AF$2,0),FALSE)),VLOOKUP($B115,'Allokerad kvv'!$B$2:$AV$468,MATCH(S$2,'Allokerad kvv'!$B$2:$AV$2,0),FALSE),VLOOKUP($B115,'Justerad allokering'!$B$2:$AG$462,MATCH(S$2,'Justerad allokering'!$B$2:$AF$2,0),FALSE))</f>
        <v>0</v>
      </c>
      <c r="T115" s="28">
        <f>IF(ISERROR(1/VLOOKUP($B115,'Justerad allokering'!$B$2:$AG$462,MATCH(T$2,'Justerad allokering'!$B$2:$AF$2,0),FALSE)),VLOOKUP($B115,'Allokerad kvv'!$B$2:$AV$468,MATCH(T$2,'Allokerad kvv'!$B$2:$AV$2,0),FALSE),VLOOKUP($B115,'Justerad allokering'!$B$2:$AG$462,MATCH(T$2,'Justerad allokering'!$B$2:$AF$2,0),FALSE))</f>
        <v>0</v>
      </c>
      <c r="U115" s="28">
        <f>IF(ISERROR(1/VLOOKUP($B115,'Justerad allokering'!$B$2:$AG$462,MATCH(U$2,'Justerad allokering'!$B$2:$AF$2,0),FALSE)),VLOOKUP($B115,'Allokerad kvv'!$B$2:$AV$468,MATCH(U$2,'Allokerad kvv'!$B$2:$AV$2,0),FALSE),VLOOKUP($B115,'Justerad allokering'!$B$2:$AG$462,MATCH(U$2,'Justerad allokering'!$B$2:$AF$2,0),FALSE))</f>
        <v>0</v>
      </c>
      <c r="V115" s="28">
        <f>IF(ISERROR(1/VLOOKUP($B115,'Justerad allokering'!$B$2:$AG$462,MATCH(V$2,'Justerad allokering'!$B$2:$AF$2,0),FALSE)),VLOOKUP($B115,'Allokerad kvv'!$B$2:$AV$468,MATCH(V$2,'Allokerad kvv'!$B$2:$AV$2,0),FALSE),VLOOKUP($B115,'Justerad allokering'!$B$2:$AG$462,MATCH(V$2,'Justerad allokering'!$B$2:$AF$2,0),FALSE))</f>
        <v>0</v>
      </c>
      <c r="W115" s="28">
        <f>IF(ISERROR(1/VLOOKUP($B115,'Justerad allokering'!$B$2:$AG$462,MATCH(W$2,'Justerad allokering'!$B$2:$AF$2,0),FALSE)),VLOOKUP($B115,'Allokerad kvv'!$B$2:$AV$468,MATCH(W$2,'Allokerad kvv'!$B$2:$AV$2,0),FALSE),VLOOKUP($B115,'Justerad allokering'!$B$2:$AG$462,MATCH(W$2,'Justerad allokering'!$B$2:$AF$2,0),FALSE))</f>
        <v>0</v>
      </c>
      <c r="X115" s="28">
        <f>IF(ISERROR(1/VLOOKUP($B115,'Justerad allokering'!$B$2:$AG$462,MATCH(X$2,'Justerad allokering'!$B$2:$AF$2,0),FALSE)),VLOOKUP($B115,'Allokerad kvv'!$B$2:$AV$468,MATCH(X$2,'Allokerad kvv'!$B$2:$AV$2,0),FALSE),VLOOKUP($B115,'Justerad allokering'!$B$2:$AG$462,MATCH(X$2,'Justerad allokering'!$B$2:$AF$2,0),FALSE))</f>
        <v>0</v>
      </c>
      <c r="Y115" s="28">
        <f>IF(ISERROR(1/VLOOKUP($B115,'Justerad allokering'!$B$2:$AG$462,MATCH(Y$2,'Justerad allokering'!$B$2:$AF$2,0),FALSE)),VLOOKUP($B115,'Allokerad kvv'!$B$2:$AV$468,MATCH(Y$2,'Allokerad kvv'!$B$2:$AV$2,0),FALSE),VLOOKUP($B115,'Justerad allokering'!$B$2:$AG$462,MATCH(Y$2,'Justerad allokering'!$B$2:$AF$2,0),FALSE))</f>
        <v>0</v>
      </c>
      <c r="Z115" s="28">
        <f>IF(ISERROR(1/VLOOKUP($B115,'Justerad allokering'!$B$2:$AG$462,MATCH(Z$2,'Justerad allokering'!$B$2:$AF$2,0),FALSE)),VLOOKUP($B115,'Allokerad kvv'!$B$2:$AV$468,MATCH(Z$2,'Allokerad kvv'!$B$2:$AV$2,0),FALSE),VLOOKUP($B115,'Justerad allokering'!$B$2:$AG$462,MATCH(Z$2,'Justerad allokering'!$B$2:$AF$2,0),FALSE))</f>
        <v>0</v>
      </c>
      <c r="AA115" s="28"/>
      <c r="AB115" s="28"/>
      <c r="AE115">
        <f t="shared" si="3"/>
        <v>0</v>
      </c>
      <c r="AG115">
        <f t="shared" si="4"/>
        <v>0</v>
      </c>
      <c r="AH115">
        <f t="shared" si="5"/>
        <v>0</v>
      </c>
      <c r="AI115" s="55" t="str">
        <f>IF(AH115=0,"",AH115/VLOOKUP(B115,Kraftvärmeprod!$B$1:$BC$480,MATCH("Summa tillförd energi exklusive rökgaskondensering",Kraftvärmeprod!$B$1:$BC$1,0),FALSE))</f>
        <v/>
      </c>
    </row>
    <row r="116" spans="1:35" x14ac:dyDescent="0.35">
      <c r="A116" s="28" t="s">
        <v>146</v>
      </c>
      <c r="B116" s="28" t="s">
        <v>148</v>
      </c>
      <c r="C116" s="28">
        <f>IF(ISERROR(1/VLOOKUP($B116,'Justerad allokering'!$B$2:$AG$462,MATCH(C$2,'Justerad allokering'!$B$2:$AF$2,0),FALSE)),VLOOKUP($B116,'Allokerad kvv'!$B$2:$AV$468,MATCH(C$2,'Allokerad kvv'!$B$2:$AV$2,0),FALSE),VLOOKUP($B116,'Justerad allokering'!$B$2:$AG$462,MATCH(C$2,'Justerad allokering'!$B$2:$AF$2,0),FALSE))</f>
        <v>0</v>
      </c>
      <c r="D116" s="28">
        <f>IF(ISERROR(1/VLOOKUP($B116,'Justerad allokering'!$B$2:$AG$462,MATCH(D$2,'Justerad allokering'!$B$2:$AF$2,0),FALSE)),VLOOKUP($B116,'Allokerad kvv'!$B$2:$AV$468,MATCH(D$2,'Allokerad kvv'!$B$2:$AV$2,0),FALSE),VLOOKUP($B116,'Justerad allokering'!$B$2:$AG$462,MATCH(D$2,'Justerad allokering'!$B$2:$AF$2,0),FALSE))</f>
        <v>0</v>
      </c>
      <c r="E116" s="28">
        <f>IF(ISERROR(1/VLOOKUP($B116,'Justerad allokering'!$B$2:$AG$462,MATCH(E$2,'Justerad allokering'!$B$2:$AF$2,0),FALSE)),VLOOKUP($B116,'Allokerad kvv'!$B$2:$AV$468,MATCH(E$2,'Allokerad kvv'!$B$2:$AV$2,0),FALSE),VLOOKUP($B116,'Justerad allokering'!$B$2:$AG$462,MATCH(E$2,'Justerad allokering'!$B$2:$AF$2,0),FALSE))</f>
        <v>0</v>
      </c>
      <c r="F116" s="28">
        <f>IF(ISERROR(1/VLOOKUP($B116,'Justerad allokering'!$B$2:$AG$462,MATCH(F$2,'Justerad allokering'!$B$2:$AF$2,0),FALSE)),VLOOKUP($B116,'Allokerad kvv'!$B$2:$AV$468,MATCH(F$2,'Allokerad kvv'!$B$2:$AV$2,0),FALSE),VLOOKUP($B116,'Justerad allokering'!$B$2:$AG$462,MATCH(F$2,'Justerad allokering'!$B$2:$AF$2,0),FALSE))</f>
        <v>0</v>
      </c>
      <c r="G116" s="28">
        <f>IF(ISERROR(1/VLOOKUP($B116,'Justerad allokering'!$B$2:$AG$462,MATCH(G$2,'Justerad allokering'!$B$2:$AF$2,0),FALSE)),VLOOKUP($B116,'Allokerad kvv'!$B$2:$AV$468,MATCH(G$2,'Allokerad kvv'!$B$2:$AV$2,0),FALSE),VLOOKUP($B116,'Justerad allokering'!$B$2:$AG$462,MATCH(G$2,'Justerad allokering'!$B$2:$AF$2,0),FALSE))</f>
        <v>0</v>
      </c>
      <c r="H116" s="28">
        <f>IF(ISERROR(1/VLOOKUP($B116,'Justerad allokering'!$B$2:$AG$462,MATCH(H$2,'Justerad allokering'!$B$2:$AF$2,0),FALSE)),VLOOKUP($B116,'Allokerad kvv'!$B$2:$AV$468,MATCH(H$2,'Allokerad kvv'!$B$2:$AV$2,0),FALSE),VLOOKUP($B116,'Justerad allokering'!$B$2:$AG$462,MATCH(H$2,'Justerad allokering'!$B$2:$AF$2,0),FALSE))</f>
        <v>0</v>
      </c>
      <c r="I116" s="28">
        <f>IF(ISERROR(1/VLOOKUP($B116,'Justerad allokering'!$B$2:$AG$462,MATCH(I$2,'Justerad allokering'!$B$2:$AF$2,0),FALSE)),VLOOKUP($B116,'Allokerad kvv'!$B$2:$AV$468,MATCH(I$2,'Allokerad kvv'!$B$2:$AV$2,0),FALSE),VLOOKUP($B116,'Justerad allokering'!$B$2:$AG$462,MATCH(I$2,'Justerad allokering'!$B$2:$AF$2,0),FALSE))</f>
        <v>0</v>
      </c>
      <c r="J116" s="28">
        <f>IF(ISERROR(1/VLOOKUP($B116,'Justerad allokering'!$B$2:$AG$462,MATCH(J$2,'Justerad allokering'!$B$2:$AF$2,0),FALSE)),VLOOKUP($B116,'Allokerad kvv'!$B$2:$AV$468,MATCH(J$2,'Allokerad kvv'!$B$2:$AV$2,0),FALSE),VLOOKUP($B116,'Justerad allokering'!$B$2:$AG$462,MATCH(J$2,'Justerad allokering'!$B$2:$AF$2,0),FALSE))</f>
        <v>0</v>
      </c>
      <c r="K116" s="28">
        <f>IF(ISERROR(1/VLOOKUP($B116,'Justerad allokering'!$B$2:$AG$462,MATCH(K$2,'Justerad allokering'!$B$2:$AF$2,0),FALSE)),VLOOKUP($B116,'Allokerad kvv'!$B$2:$AV$468,MATCH(K$2,'Allokerad kvv'!$B$2:$AV$2,0),FALSE),VLOOKUP($B116,'Justerad allokering'!$B$2:$AG$462,MATCH(K$2,'Justerad allokering'!$B$2:$AF$2,0),FALSE))</f>
        <v>0</v>
      </c>
      <c r="L116" s="28">
        <f>IF(ISERROR(1/VLOOKUP($B116,'Justerad allokering'!$B$2:$AG$462,MATCH(L$2,'Justerad allokering'!$B$2:$AF$2,0),FALSE)),VLOOKUP($B116,'Allokerad kvv'!$B$2:$AV$468,MATCH(L$2,'Allokerad kvv'!$B$2:$AV$2,0),FALSE),VLOOKUP($B116,'Justerad allokering'!$B$2:$AG$462,MATCH(L$2,'Justerad allokering'!$B$2:$AF$2,0),FALSE))</f>
        <v>0</v>
      </c>
      <c r="M116" s="28">
        <f>IF(ISERROR(1/VLOOKUP($B116,'Justerad allokering'!$B$2:$AG$462,MATCH(M$2,'Justerad allokering'!$B$2:$AF$2,0),FALSE)),VLOOKUP($B116,'Allokerad kvv'!$B$2:$AV$468,MATCH(M$2,'Allokerad kvv'!$B$2:$AV$2,0),FALSE),VLOOKUP($B116,'Justerad allokering'!$B$2:$AG$462,MATCH(M$2,'Justerad allokering'!$B$2:$AF$2,0),FALSE))</f>
        <v>0</v>
      </c>
      <c r="N116" s="28">
        <f>IF(ISERROR(1/VLOOKUP($B116,'Justerad allokering'!$B$2:$AG$462,MATCH(N$2,'Justerad allokering'!$B$2:$AF$2,0),FALSE)),VLOOKUP($B116,'Allokerad kvv'!$B$2:$AV$468,MATCH(N$2,'Allokerad kvv'!$B$2:$AV$2,0),FALSE),VLOOKUP($B116,'Justerad allokering'!$B$2:$AG$462,MATCH(N$2,'Justerad allokering'!$B$2:$AF$2,0),FALSE))</f>
        <v>0</v>
      </c>
      <c r="O116" s="28">
        <f>IF(ISERROR(1/VLOOKUP($B116,'Justerad allokering'!$B$2:$AG$462,MATCH(O$2,'Justerad allokering'!$B$2:$AF$2,0),FALSE)),VLOOKUP($B116,'Allokerad kvv'!$B$2:$AV$468,MATCH(O$2,'Allokerad kvv'!$B$2:$AV$2,0),FALSE),VLOOKUP($B116,'Justerad allokering'!$B$2:$AG$462,MATCH(O$2,'Justerad allokering'!$B$2:$AF$2,0),FALSE))</f>
        <v>0</v>
      </c>
      <c r="P116" s="28">
        <f>IF(ISERROR(1/VLOOKUP($B116,'Justerad allokering'!$B$2:$AG$462,MATCH(P$2,'Justerad allokering'!$B$2:$AF$2,0),FALSE)),VLOOKUP($B116,'Allokerad kvv'!$B$2:$AV$468,MATCH(P$2,'Allokerad kvv'!$B$2:$AV$2,0),FALSE),VLOOKUP($B116,'Justerad allokering'!$B$2:$AG$462,MATCH(P$2,'Justerad allokering'!$B$2:$AF$2,0),FALSE))</f>
        <v>0</v>
      </c>
      <c r="Q116" s="28">
        <f>IF(ISERROR(1/VLOOKUP($B116,'Justerad allokering'!$B$2:$AG$462,MATCH(Q$2,'Justerad allokering'!$B$2:$AF$2,0),FALSE)),VLOOKUP($B116,'Allokerad kvv'!$B$2:$AV$468,MATCH(Q$2,'Allokerad kvv'!$B$2:$AV$2,0),FALSE),VLOOKUP($B116,'Justerad allokering'!$B$2:$AG$462,MATCH(Q$2,'Justerad allokering'!$B$2:$AF$2,0),FALSE))</f>
        <v>0</v>
      </c>
      <c r="R116" s="28">
        <f>IF(ISERROR(1/VLOOKUP($B116,'Justerad allokering'!$B$2:$AG$462,MATCH(R$2,'Justerad allokering'!$B$2:$AF$2,0),FALSE)),VLOOKUP($B116,'Allokerad kvv'!$B$2:$AV$468,MATCH(R$2,'Allokerad kvv'!$B$2:$AV$2,0),FALSE),VLOOKUP($B116,'Justerad allokering'!$B$2:$AG$462,MATCH(R$2,'Justerad allokering'!$B$2:$AF$2,0),FALSE))</f>
        <v>0</v>
      </c>
      <c r="S116" s="28">
        <f>IF(ISERROR(1/VLOOKUP($B116,'Justerad allokering'!$B$2:$AG$462,MATCH(S$2,'Justerad allokering'!$B$2:$AF$2,0),FALSE)),VLOOKUP($B116,'Allokerad kvv'!$B$2:$AV$468,MATCH(S$2,'Allokerad kvv'!$B$2:$AV$2,0),FALSE),VLOOKUP($B116,'Justerad allokering'!$B$2:$AG$462,MATCH(S$2,'Justerad allokering'!$B$2:$AF$2,0),FALSE))</f>
        <v>0</v>
      </c>
      <c r="T116" s="28">
        <f>IF(ISERROR(1/VLOOKUP($B116,'Justerad allokering'!$B$2:$AG$462,MATCH(T$2,'Justerad allokering'!$B$2:$AF$2,0),FALSE)),VLOOKUP($B116,'Allokerad kvv'!$B$2:$AV$468,MATCH(T$2,'Allokerad kvv'!$B$2:$AV$2,0),FALSE),VLOOKUP($B116,'Justerad allokering'!$B$2:$AG$462,MATCH(T$2,'Justerad allokering'!$B$2:$AF$2,0),FALSE))</f>
        <v>0</v>
      </c>
      <c r="U116" s="28">
        <f>IF(ISERROR(1/VLOOKUP($B116,'Justerad allokering'!$B$2:$AG$462,MATCH(U$2,'Justerad allokering'!$B$2:$AF$2,0),FALSE)),VLOOKUP($B116,'Allokerad kvv'!$B$2:$AV$468,MATCH(U$2,'Allokerad kvv'!$B$2:$AV$2,0),FALSE),VLOOKUP($B116,'Justerad allokering'!$B$2:$AG$462,MATCH(U$2,'Justerad allokering'!$B$2:$AF$2,0),FALSE))</f>
        <v>0</v>
      </c>
      <c r="V116" s="28">
        <f>IF(ISERROR(1/VLOOKUP($B116,'Justerad allokering'!$B$2:$AG$462,MATCH(V$2,'Justerad allokering'!$B$2:$AF$2,0),FALSE)),VLOOKUP($B116,'Allokerad kvv'!$B$2:$AV$468,MATCH(V$2,'Allokerad kvv'!$B$2:$AV$2,0),FALSE),VLOOKUP($B116,'Justerad allokering'!$B$2:$AG$462,MATCH(V$2,'Justerad allokering'!$B$2:$AF$2,0),FALSE))</f>
        <v>0</v>
      </c>
      <c r="W116" s="28">
        <f>IF(ISERROR(1/VLOOKUP($B116,'Justerad allokering'!$B$2:$AG$462,MATCH(W$2,'Justerad allokering'!$B$2:$AF$2,0),FALSE)),VLOOKUP($B116,'Allokerad kvv'!$B$2:$AV$468,MATCH(W$2,'Allokerad kvv'!$B$2:$AV$2,0),FALSE),VLOOKUP($B116,'Justerad allokering'!$B$2:$AG$462,MATCH(W$2,'Justerad allokering'!$B$2:$AF$2,0),FALSE))</f>
        <v>0</v>
      </c>
      <c r="X116" s="28">
        <f>IF(ISERROR(1/VLOOKUP($B116,'Justerad allokering'!$B$2:$AG$462,MATCH(X$2,'Justerad allokering'!$B$2:$AF$2,0),FALSE)),VLOOKUP($B116,'Allokerad kvv'!$B$2:$AV$468,MATCH(X$2,'Allokerad kvv'!$B$2:$AV$2,0),FALSE),VLOOKUP($B116,'Justerad allokering'!$B$2:$AG$462,MATCH(X$2,'Justerad allokering'!$B$2:$AF$2,0),FALSE))</f>
        <v>0</v>
      </c>
      <c r="Y116" s="28">
        <f>IF(ISERROR(1/VLOOKUP($B116,'Justerad allokering'!$B$2:$AG$462,MATCH(Y$2,'Justerad allokering'!$B$2:$AF$2,0),FALSE)),VLOOKUP($B116,'Allokerad kvv'!$B$2:$AV$468,MATCH(Y$2,'Allokerad kvv'!$B$2:$AV$2,0),FALSE),VLOOKUP($B116,'Justerad allokering'!$B$2:$AG$462,MATCH(Y$2,'Justerad allokering'!$B$2:$AF$2,0),FALSE))</f>
        <v>0</v>
      </c>
      <c r="Z116" s="28">
        <f>IF(ISERROR(1/VLOOKUP($B116,'Justerad allokering'!$B$2:$AG$462,MATCH(Z$2,'Justerad allokering'!$B$2:$AF$2,0),FALSE)),VLOOKUP($B116,'Allokerad kvv'!$B$2:$AV$468,MATCH(Z$2,'Allokerad kvv'!$B$2:$AV$2,0),FALSE),VLOOKUP($B116,'Justerad allokering'!$B$2:$AG$462,MATCH(Z$2,'Justerad allokering'!$B$2:$AF$2,0),FALSE))</f>
        <v>0</v>
      </c>
      <c r="AA116" s="28"/>
      <c r="AB116" s="28"/>
      <c r="AE116">
        <f t="shared" si="3"/>
        <v>0</v>
      </c>
      <c r="AG116">
        <f t="shared" si="4"/>
        <v>0</v>
      </c>
      <c r="AH116">
        <f t="shared" si="5"/>
        <v>0</v>
      </c>
      <c r="AI116" s="55" t="str">
        <f>IF(AH116=0,"",AH116/VLOOKUP(B116,Kraftvärmeprod!$B$1:$BC$480,MATCH("Summa tillförd energi exklusive rökgaskondensering",Kraftvärmeprod!$B$1:$BC$1,0),FALSE))</f>
        <v/>
      </c>
    </row>
    <row r="117" spans="1:35" x14ac:dyDescent="0.35">
      <c r="A117" s="28" t="s">
        <v>146</v>
      </c>
      <c r="B117" s="28" t="s">
        <v>149</v>
      </c>
      <c r="C117" s="28">
        <f>IF(ISERROR(1/VLOOKUP($B117,'Justerad allokering'!$B$2:$AG$462,MATCH(C$2,'Justerad allokering'!$B$2:$AF$2,0),FALSE)),VLOOKUP($B117,'Allokerad kvv'!$B$2:$AV$468,MATCH(C$2,'Allokerad kvv'!$B$2:$AV$2,0),FALSE),VLOOKUP($B117,'Justerad allokering'!$B$2:$AG$462,MATCH(C$2,'Justerad allokering'!$B$2:$AF$2,0),FALSE))</f>
        <v>0</v>
      </c>
      <c r="D117" s="28">
        <f>IF(ISERROR(1/VLOOKUP($B117,'Justerad allokering'!$B$2:$AG$462,MATCH(D$2,'Justerad allokering'!$B$2:$AF$2,0),FALSE)),VLOOKUP($B117,'Allokerad kvv'!$B$2:$AV$468,MATCH(D$2,'Allokerad kvv'!$B$2:$AV$2,0),FALSE),VLOOKUP($B117,'Justerad allokering'!$B$2:$AG$462,MATCH(D$2,'Justerad allokering'!$B$2:$AF$2,0),FALSE))</f>
        <v>0</v>
      </c>
      <c r="E117" s="28">
        <f>IF(ISERROR(1/VLOOKUP($B117,'Justerad allokering'!$B$2:$AG$462,MATCH(E$2,'Justerad allokering'!$B$2:$AF$2,0),FALSE)),VLOOKUP($B117,'Allokerad kvv'!$B$2:$AV$468,MATCH(E$2,'Allokerad kvv'!$B$2:$AV$2,0),FALSE),VLOOKUP($B117,'Justerad allokering'!$B$2:$AG$462,MATCH(E$2,'Justerad allokering'!$B$2:$AF$2,0),FALSE))</f>
        <v>0</v>
      </c>
      <c r="F117" s="28">
        <f>IF(ISERROR(1/VLOOKUP($B117,'Justerad allokering'!$B$2:$AG$462,MATCH(F$2,'Justerad allokering'!$B$2:$AF$2,0),FALSE)),VLOOKUP($B117,'Allokerad kvv'!$B$2:$AV$468,MATCH(F$2,'Allokerad kvv'!$B$2:$AV$2,0),FALSE),VLOOKUP($B117,'Justerad allokering'!$B$2:$AG$462,MATCH(F$2,'Justerad allokering'!$B$2:$AF$2,0),FALSE))</f>
        <v>0</v>
      </c>
      <c r="G117" s="28">
        <f>IF(ISERROR(1/VLOOKUP($B117,'Justerad allokering'!$B$2:$AG$462,MATCH(G$2,'Justerad allokering'!$B$2:$AF$2,0),FALSE)),VLOOKUP($B117,'Allokerad kvv'!$B$2:$AV$468,MATCH(G$2,'Allokerad kvv'!$B$2:$AV$2,0),FALSE),VLOOKUP($B117,'Justerad allokering'!$B$2:$AG$462,MATCH(G$2,'Justerad allokering'!$B$2:$AF$2,0),FALSE))</f>
        <v>0</v>
      </c>
      <c r="H117" s="28">
        <f>IF(ISERROR(1/VLOOKUP($B117,'Justerad allokering'!$B$2:$AG$462,MATCH(H$2,'Justerad allokering'!$B$2:$AF$2,0),FALSE)),VLOOKUP($B117,'Allokerad kvv'!$B$2:$AV$468,MATCH(H$2,'Allokerad kvv'!$B$2:$AV$2,0),FALSE),VLOOKUP($B117,'Justerad allokering'!$B$2:$AG$462,MATCH(H$2,'Justerad allokering'!$B$2:$AF$2,0),FALSE))</f>
        <v>0</v>
      </c>
      <c r="I117" s="28">
        <f>IF(ISERROR(1/VLOOKUP($B117,'Justerad allokering'!$B$2:$AG$462,MATCH(I$2,'Justerad allokering'!$B$2:$AF$2,0),FALSE)),VLOOKUP($B117,'Allokerad kvv'!$B$2:$AV$468,MATCH(I$2,'Allokerad kvv'!$B$2:$AV$2,0),FALSE),VLOOKUP($B117,'Justerad allokering'!$B$2:$AG$462,MATCH(I$2,'Justerad allokering'!$B$2:$AF$2,0),FALSE))</f>
        <v>0</v>
      </c>
      <c r="J117" s="28">
        <f>IF(ISERROR(1/VLOOKUP($B117,'Justerad allokering'!$B$2:$AG$462,MATCH(J$2,'Justerad allokering'!$B$2:$AF$2,0),FALSE)),VLOOKUP($B117,'Allokerad kvv'!$B$2:$AV$468,MATCH(J$2,'Allokerad kvv'!$B$2:$AV$2,0),FALSE),VLOOKUP($B117,'Justerad allokering'!$B$2:$AG$462,MATCH(J$2,'Justerad allokering'!$B$2:$AF$2,0),FALSE))</f>
        <v>0</v>
      </c>
      <c r="K117" s="28">
        <f>IF(ISERROR(1/VLOOKUP($B117,'Justerad allokering'!$B$2:$AG$462,MATCH(K$2,'Justerad allokering'!$B$2:$AF$2,0),FALSE)),VLOOKUP($B117,'Allokerad kvv'!$B$2:$AV$468,MATCH(K$2,'Allokerad kvv'!$B$2:$AV$2,0),FALSE),VLOOKUP($B117,'Justerad allokering'!$B$2:$AG$462,MATCH(K$2,'Justerad allokering'!$B$2:$AF$2,0),FALSE))</f>
        <v>0</v>
      </c>
      <c r="L117" s="28">
        <f>IF(ISERROR(1/VLOOKUP($B117,'Justerad allokering'!$B$2:$AG$462,MATCH(L$2,'Justerad allokering'!$B$2:$AF$2,0),FALSE)),VLOOKUP($B117,'Allokerad kvv'!$B$2:$AV$468,MATCH(L$2,'Allokerad kvv'!$B$2:$AV$2,0),FALSE),VLOOKUP($B117,'Justerad allokering'!$B$2:$AG$462,MATCH(L$2,'Justerad allokering'!$B$2:$AF$2,0),FALSE))</f>
        <v>0</v>
      </c>
      <c r="M117" s="28">
        <f>IF(ISERROR(1/VLOOKUP($B117,'Justerad allokering'!$B$2:$AG$462,MATCH(M$2,'Justerad allokering'!$B$2:$AF$2,0),FALSE)),VLOOKUP($B117,'Allokerad kvv'!$B$2:$AV$468,MATCH(M$2,'Allokerad kvv'!$B$2:$AV$2,0),FALSE),VLOOKUP($B117,'Justerad allokering'!$B$2:$AG$462,MATCH(M$2,'Justerad allokering'!$B$2:$AF$2,0),FALSE))</f>
        <v>0</v>
      </c>
      <c r="N117" s="28">
        <f>IF(ISERROR(1/VLOOKUP($B117,'Justerad allokering'!$B$2:$AG$462,MATCH(N$2,'Justerad allokering'!$B$2:$AF$2,0),FALSE)),VLOOKUP($B117,'Allokerad kvv'!$B$2:$AV$468,MATCH(N$2,'Allokerad kvv'!$B$2:$AV$2,0),FALSE),VLOOKUP($B117,'Justerad allokering'!$B$2:$AG$462,MATCH(N$2,'Justerad allokering'!$B$2:$AF$2,0),FALSE))</f>
        <v>0</v>
      </c>
      <c r="O117" s="28">
        <f>IF(ISERROR(1/VLOOKUP($B117,'Justerad allokering'!$B$2:$AG$462,MATCH(O$2,'Justerad allokering'!$B$2:$AF$2,0),FALSE)),VLOOKUP($B117,'Allokerad kvv'!$B$2:$AV$468,MATCH(O$2,'Allokerad kvv'!$B$2:$AV$2,0),FALSE),VLOOKUP($B117,'Justerad allokering'!$B$2:$AG$462,MATCH(O$2,'Justerad allokering'!$B$2:$AF$2,0),FALSE))</f>
        <v>0</v>
      </c>
      <c r="P117" s="28">
        <f>IF(ISERROR(1/VLOOKUP($B117,'Justerad allokering'!$B$2:$AG$462,MATCH(P$2,'Justerad allokering'!$B$2:$AF$2,0),FALSE)),VLOOKUP($B117,'Allokerad kvv'!$B$2:$AV$468,MATCH(P$2,'Allokerad kvv'!$B$2:$AV$2,0),FALSE),VLOOKUP($B117,'Justerad allokering'!$B$2:$AG$462,MATCH(P$2,'Justerad allokering'!$B$2:$AF$2,0),FALSE))</f>
        <v>0</v>
      </c>
      <c r="Q117" s="28">
        <f>IF(ISERROR(1/VLOOKUP($B117,'Justerad allokering'!$B$2:$AG$462,MATCH(Q$2,'Justerad allokering'!$B$2:$AF$2,0),FALSE)),VLOOKUP($B117,'Allokerad kvv'!$B$2:$AV$468,MATCH(Q$2,'Allokerad kvv'!$B$2:$AV$2,0),FALSE),VLOOKUP($B117,'Justerad allokering'!$B$2:$AG$462,MATCH(Q$2,'Justerad allokering'!$B$2:$AF$2,0),FALSE))</f>
        <v>0</v>
      </c>
      <c r="R117" s="28">
        <f>IF(ISERROR(1/VLOOKUP($B117,'Justerad allokering'!$B$2:$AG$462,MATCH(R$2,'Justerad allokering'!$B$2:$AF$2,0),FALSE)),VLOOKUP($B117,'Allokerad kvv'!$B$2:$AV$468,MATCH(R$2,'Allokerad kvv'!$B$2:$AV$2,0),FALSE),VLOOKUP($B117,'Justerad allokering'!$B$2:$AG$462,MATCH(R$2,'Justerad allokering'!$B$2:$AF$2,0),FALSE))</f>
        <v>0</v>
      </c>
      <c r="S117" s="28">
        <f>IF(ISERROR(1/VLOOKUP($B117,'Justerad allokering'!$B$2:$AG$462,MATCH(S$2,'Justerad allokering'!$B$2:$AF$2,0),FALSE)),VLOOKUP($B117,'Allokerad kvv'!$B$2:$AV$468,MATCH(S$2,'Allokerad kvv'!$B$2:$AV$2,0),FALSE),VLOOKUP($B117,'Justerad allokering'!$B$2:$AG$462,MATCH(S$2,'Justerad allokering'!$B$2:$AF$2,0),FALSE))</f>
        <v>0</v>
      </c>
      <c r="T117" s="28">
        <f>IF(ISERROR(1/VLOOKUP($B117,'Justerad allokering'!$B$2:$AG$462,MATCH(T$2,'Justerad allokering'!$B$2:$AF$2,0),FALSE)),VLOOKUP($B117,'Allokerad kvv'!$B$2:$AV$468,MATCH(T$2,'Allokerad kvv'!$B$2:$AV$2,0),FALSE),VLOOKUP($B117,'Justerad allokering'!$B$2:$AG$462,MATCH(T$2,'Justerad allokering'!$B$2:$AF$2,0),FALSE))</f>
        <v>0</v>
      </c>
      <c r="U117" s="28">
        <f>IF(ISERROR(1/VLOOKUP($B117,'Justerad allokering'!$B$2:$AG$462,MATCH(U$2,'Justerad allokering'!$B$2:$AF$2,0),FALSE)),VLOOKUP($B117,'Allokerad kvv'!$B$2:$AV$468,MATCH(U$2,'Allokerad kvv'!$B$2:$AV$2,0),FALSE),VLOOKUP($B117,'Justerad allokering'!$B$2:$AG$462,MATCH(U$2,'Justerad allokering'!$B$2:$AF$2,0),FALSE))</f>
        <v>0</v>
      </c>
      <c r="V117" s="28">
        <f>IF(ISERROR(1/VLOOKUP($B117,'Justerad allokering'!$B$2:$AG$462,MATCH(V$2,'Justerad allokering'!$B$2:$AF$2,0),FALSE)),VLOOKUP($B117,'Allokerad kvv'!$B$2:$AV$468,MATCH(V$2,'Allokerad kvv'!$B$2:$AV$2,0),FALSE),VLOOKUP($B117,'Justerad allokering'!$B$2:$AG$462,MATCH(V$2,'Justerad allokering'!$B$2:$AF$2,0),FALSE))</f>
        <v>0</v>
      </c>
      <c r="W117" s="28">
        <f>IF(ISERROR(1/VLOOKUP($B117,'Justerad allokering'!$B$2:$AG$462,MATCH(W$2,'Justerad allokering'!$B$2:$AF$2,0),FALSE)),VLOOKUP($B117,'Allokerad kvv'!$B$2:$AV$468,MATCH(W$2,'Allokerad kvv'!$B$2:$AV$2,0),FALSE),VLOOKUP($B117,'Justerad allokering'!$B$2:$AG$462,MATCH(W$2,'Justerad allokering'!$B$2:$AF$2,0),FALSE))</f>
        <v>0</v>
      </c>
      <c r="X117" s="28">
        <f>IF(ISERROR(1/VLOOKUP($B117,'Justerad allokering'!$B$2:$AG$462,MATCH(X$2,'Justerad allokering'!$B$2:$AF$2,0),FALSE)),VLOOKUP($B117,'Allokerad kvv'!$B$2:$AV$468,MATCH(X$2,'Allokerad kvv'!$B$2:$AV$2,0),FALSE),VLOOKUP($B117,'Justerad allokering'!$B$2:$AG$462,MATCH(X$2,'Justerad allokering'!$B$2:$AF$2,0),FALSE))</f>
        <v>0</v>
      </c>
      <c r="Y117" s="28">
        <f>IF(ISERROR(1/VLOOKUP($B117,'Justerad allokering'!$B$2:$AG$462,MATCH(Y$2,'Justerad allokering'!$B$2:$AF$2,0),FALSE)),VLOOKUP($B117,'Allokerad kvv'!$B$2:$AV$468,MATCH(Y$2,'Allokerad kvv'!$B$2:$AV$2,0),FALSE),VLOOKUP($B117,'Justerad allokering'!$B$2:$AG$462,MATCH(Y$2,'Justerad allokering'!$B$2:$AF$2,0),FALSE))</f>
        <v>0</v>
      </c>
      <c r="Z117" s="28">
        <f>IF(ISERROR(1/VLOOKUP($B117,'Justerad allokering'!$B$2:$AG$462,MATCH(Z$2,'Justerad allokering'!$B$2:$AF$2,0),FALSE)),VLOOKUP($B117,'Allokerad kvv'!$B$2:$AV$468,MATCH(Z$2,'Allokerad kvv'!$B$2:$AV$2,0),FALSE),VLOOKUP($B117,'Justerad allokering'!$B$2:$AG$462,MATCH(Z$2,'Justerad allokering'!$B$2:$AF$2,0),FALSE))</f>
        <v>0</v>
      </c>
      <c r="AA117" s="28"/>
      <c r="AB117" s="28"/>
      <c r="AE117">
        <f t="shared" si="3"/>
        <v>0</v>
      </c>
      <c r="AG117">
        <f t="shared" si="4"/>
        <v>0</v>
      </c>
      <c r="AH117">
        <f t="shared" si="5"/>
        <v>0</v>
      </c>
      <c r="AI117" s="55" t="str">
        <f>IF(AH117=0,"",AH117/VLOOKUP(B117,Kraftvärmeprod!$B$1:$BC$480,MATCH("Summa tillförd energi exklusive rökgaskondensering",Kraftvärmeprod!$B$1:$BC$1,0),FALSE))</f>
        <v/>
      </c>
    </row>
    <row r="118" spans="1:35" x14ac:dyDescent="0.35">
      <c r="A118" s="28" t="s">
        <v>146</v>
      </c>
      <c r="B118" s="28" t="s">
        <v>150</v>
      </c>
      <c r="C118" s="28">
        <f>IF(ISERROR(1/VLOOKUP($B118,'Justerad allokering'!$B$2:$AG$462,MATCH(C$2,'Justerad allokering'!$B$2:$AF$2,0),FALSE)),VLOOKUP($B118,'Allokerad kvv'!$B$2:$AV$468,MATCH(C$2,'Allokerad kvv'!$B$2:$AV$2,0),FALSE),VLOOKUP($B118,'Justerad allokering'!$B$2:$AG$462,MATCH(C$2,'Justerad allokering'!$B$2:$AF$2,0),FALSE))</f>
        <v>0</v>
      </c>
      <c r="D118" s="28">
        <f>IF(ISERROR(1/VLOOKUP($B118,'Justerad allokering'!$B$2:$AG$462,MATCH(D$2,'Justerad allokering'!$B$2:$AF$2,0),FALSE)),VLOOKUP($B118,'Allokerad kvv'!$B$2:$AV$468,MATCH(D$2,'Allokerad kvv'!$B$2:$AV$2,0),FALSE),VLOOKUP($B118,'Justerad allokering'!$B$2:$AG$462,MATCH(D$2,'Justerad allokering'!$B$2:$AF$2,0),FALSE))</f>
        <v>0</v>
      </c>
      <c r="E118" s="28">
        <f>IF(ISERROR(1/VLOOKUP($B118,'Justerad allokering'!$B$2:$AG$462,MATCH(E$2,'Justerad allokering'!$B$2:$AF$2,0),FALSE)),VLOOKUP($B118,'Allokerad kvv'!$B$2:$AV$468,MATCH(E$2,'Allokerad kvv'!$B$2:$AV$2,0),FALSE),VLOOKUP($B118,'Justerad allokering'!$B$2:$AG$462,MATCH(E$2,'Justerad allokering'!$B$2:$AF$2,0),FALSE))</f>
        <v>0</v>
      </c>
      <c r="F118" s="28">
        <f>IF(ISERROR(1/VLOOKUP($B118,'Justerad allokering'!$B$2:$AG$462,MATCH(F$2,'Justerad allokering'!$B$2:$AF$2,0),FALSE)),VLOOKUP($B118,'Allokerad kvv'!$B$2:$AV$468,MATCH(F$2,'Allokerad kvv'!$B$2:$AV$2,0),FALSE),VLOOKUP($B118,'Justerad allokering'!$B$2:$AG$462,MATCH(F$2,'Justerad allokering'!$B$2:$AF$2,0),FALSE))</f>
        <v>0</v>
      </c>
      <c r="G118" s="28">
        <f>IF(ISERROR(1/VLOOKUP($B118,'Justerad allokering'!$B$2:$AG$462,MATCH(G$2,'Justerad allokering'!$B$2:$AF$2,0),FALSE)),VLOOKUP($B118,'Allokerad kvv'!$B$2:$AV$468,MATCH(G$2,'Allokerad kvv'!$B$2:$AV$2,0),FALSE),VLOOKUP($B118,'Justerad allokering'!$B$2:$AG$462,MATCH(G$2,'Justerad allokering'!$B$2:$AF$2,0),FALSE))</f>
        <v>0</v>
      </c>
      <c r="H118" s="28">
        <f>IF(ISERROR(1/VLOOKUP($B118,'Justerad allokering'!$B$2:$AG$462,MATCH(H$2,'Justerad allokering'!$B$2:$AF$2,0),FALSE)),VLOOKUP($B118,'Allokerad kvv'!$B$2:$AV$468,MATCH(H$2,'Allokerad kvv'!$B$2:$AV$2,0),FALSE),VLOOKUP($B118,'Justerad allokering'!$B$2:$AG$462,MATCH(H$2,'Justerad allokering'!$B$2:$AF$2,0),FALSE))</f>
        <v>0</v>
      </c>
      <c r="I118" s="28">
        <f>IF(ISERROR(1/VLOOKUP($B118,'Justerad allokering'!$B$2:$AG$462,MATCH(I$2,'Justerad allokering'!$B$2:$AF$2,0),FALSE)),VLOOKUP($B118,'Allokerad kvv'!$B$2:$AV$468,MATCH(I$2,'Allokerad kvv'!$B$2:$AV$2,0),FALSE),VLOOKUP($B118,'Justerad allokering'!$B$2:$AG$462,MATCH(I$2,'Justerad allokering'!$B$2:$AF$2,0),FALSE))</f>
        <v>0</v>
      </c>
      <c r="J118" s="28">
        <f>IF(ISERROR(1/VLOOKUP($B118,'Justerad allokering'!$B$2:$AG$462,MATCH(J$2,'Justerad allokering'!$B$2:$AF$2,0),FALSE)),VLOOKUP($B118,'Allokerad kvv'!$B$2:$AV$468,MATCH(J$2,'Allokerad kvv'!$B$2:$AV$2,0),FALSE),VLOOKUP($B118,'Justerad allokering'!$B$2:$AG$462,MATCH(J$2,'Justerad allokering'!$B$2:$AF$2,0),FALSE))</f>
        <v>0</v>
      </c>
      <c r="K118" s="28">
        <f>IF(ISERROR(1/VLOOKUP($B118,'Justerad allokering'!$B$2:$AG$462,MATCH(K$2,'Justerad allokering'!$B$2:$AF$2,0),FALSE)),VLOOKUP($B118,'Allokerad kvv'!$B$2:$AV$468,MATCH(K$2,'Allokerad kvv'!$B$2:$AV$2,0),FALSE),VLOOKUP($B118,'Justerad allokering'!$B$2:$AG$462,MATCH(K$2,'Justerad allokering'!$B$2:$AF$2,0),FALSE))</f>
        <v>0</v>
      </c>
      <c r="L118" s="28">
        <f>IF(ISERROR(1/VLOOKUP($B118,'Justerad allokering'!$B$2:$AG$462,MATCH(L$2,'Justerad allokering'!$B$2:$AF$2,0),FALSE)),VLOOKUP($B118,'Allokerad kvv'!$B$2:$AV$468,MATCH(L$2,'Allokerad kvv'!$B$2:$AV$2,0),FALSE),VLOOKUP($B118,'Justerad allokering'!$B$2:$AG$462,MATCH(L$2,'Justerad allokering'!$B$2:$AF$2,0),FALSE))</f>
        <v>0</v>
      </c>
      <c r="M118" s="28">
        <f>IF(ISERROR(1/VLOOKUP($B118,'Justerad allokering'!$B$2:$AG$462,MATCH(M$2,'Justerad allokering'!$B$2:$AF$2,0),FALSE)),VLOOKUP($B118,'Allokerad kvv'!$B$2:$AV$468,MATCH(M$2,'Allokerad kvv'!$B$2:$AV$2,0),FALSE),VLOOKUP($B118,'Justerad allokering'!$B$2:$AG$462,MATCH(M$2,'Justerad allokering'!$B$2:$AF$2,0),FALSE))</f>
        <v>0</v>
      </c>
      <c r="N118" s="28">
        <f>IF(ISERROR(1/VLOOKUP($B118,'Justerad allokering'!$B$2:$AG$462,MATCH(N$2,'Justerad allokering'!$B$2:$AF$2,0),FALSE)),VLOOKUP($B118,'Allokerad kvv'!$B$2:$AV$468,MATCH(N$2,'Allokerad kvv'!$B$2:$AV$2,0),FALSE),VLOOKUP($B118,'Justerad allokering'!$B$2:$AG$462,MATCH(N$2,'Justerad allokering'!$B$2:$AF$2,0),FALSE))</f>
        <v>0</v>
      </c>
      <c r="O118" s="28">
        <f>IF(ISERROR(1/VLOOKUP($B118,'Justerad allokering'!$B$2:$AG$462,MATCH(O$2,'Justerad allokering'!$B$2:$AF$2,0),FALSE)),VLOOKUP($B118,'Allokerad kvv'!$B$2:$AV$468,MATCH(O$2,'Allokerad kvv'!$B$2:$AV$2,0),FALSE),VLOOKUP($B118,'Justerad allokering'!$B$2:$AG$462,MATCH(O$2,'Justerad allokering'!$B$2:$AF$2,0),FALSE))</f>
        <v>0</v>
      </c>
      <c r="P118" s="28">
        <f>IF(ISERROR(1/VLOOKUP($B118,'Justerad allokering'!$B$2:$AG$462,MATCH(P$2,'Justerad allokering'!$B$2:$AF$2,0),FALSE)),VLOOKUP($B118,'Allokerad kvv'!$B$2:$AV$468,MATCH(P$2,'Allokerad kvv'!$B$2:$AV$2,0),FALSE),VLOOKUP($B118,'Justerad allokering'!$B$2:$AG$462,MATCH(P$2,'Justerad allokering'!$B$2:$AF$2,0),FALSE))</f>
        <v>0</v>
      </c>
      <c r="Q118" s="28">
        <f>IF(ISERROR(1/VLOOKUP($B118,'Justerad allokering'!$B$2:$AG$462,MATCH(Q$2,'Justerad allokering'!$B$2:$AF$2,0),FALSE)),VLOOKUP($B118,'Allokerad kvv'!$B$2:$AV$468,MATCH(Q$2,'Allokerad kvv'!$B$2:$AV$2,0),FALSE),VLOOKUP($B118,'Justerad allokering'!$B$2:$AG$462,MATCH(Q$2,'Justerad allokering'!$B$2:$AF$2,0),FALSE))</f>
        <v>0</v>
      </c>
      <c r="R118" s="28">
        <f>IF(ISERROR(1/VLOOKUP($B118,'Justerad allokering'!$B$2:$AG$462,MATCH(R$2,'Justerad allokering'!$B$2:$AF$2,0),FALSE)),VLOOKUP($B118,'Allokerad kvv'!$B$2:$AV$468,MATCH(R$2,'Allokerad kvv'!$B$2:$AV$2,0),FALSE),VLOOKUP($B118,'Justerad allokering'!$B$2:$AG$462,MATCH(R$2,'Justerad allokering'!$B$2:$AF$2,0),FALSE))</f>
        <v>0</v>
      </c>
      <c r="S118" s="28">
        <f>IF(ISERROR(1/VLOOKUP($B118,'Justerad allokering'!$B$2:$AG$462,MATCH(S$2,'Justerad allokering'!$B$2:$AF$2,0),FALSE)),VLOOKUP($B118,'Allokerad kvv'!$B$2:$AV$468,MATCH(S$2,'Allokerad kvv'!$B$2:$AV$2,0),FALSE),VLOOKUP($B118,'Justerad allokering'!$B$2:$AG$462,MATCH(S$2,'Justerad allokering'!$B$2:$AF$2,0),FALSE))</f>
        <v>0</v>
      </c>
      <c r="T118" s="28">
        <f>IF(ISERROR(1/VLOOKUP($B118,'Justerad allokering'!$B$2:$AG$462,MATCH(T$2,'Justerad allokering'!$B$2:$AF$2,0),FALSE)),VLOOKUP($B118,'Allokerad kvv'!$B$2:$AV$468,MATCH(T$2,'Allokerad kvv'!$B$2:$AV$2,0),FALSE),VLOOKUP($B118,'Justerad allokering'!$B$2:$AG$462,MATCH(T$2,'Justerad allokering'!$B$2:$AF$2,0),FALSE))</f>
        <v>0</v>
      </c>
      <c r="U118" s="28">
        <f>IF(ISERROR(1/VLOOKUP($B118,'Justerad allokering'!$B$2:$AG$462,MATCH(U$2,'Justerad allokering'!$B$2:$AF$2,0),FALSE)),VLOOKUP($B118,'Allokerad kvv'!$B$2:$AV$468,MATCH(U$2,'Allokerad kvv'!$B$2:$AV$2,0),FALSE),VLOOKUP($B118,'Justerad allokering'!$B$2:$AG$462,MATCH(U$2,'Justerad allokering'!$B$2:$AF$2,0),FALSE))</f>
        <v>0</v>
      </c>
      <c r="V118" s="28">
        <f>IF(ISERROR(1/VLOOKUP($B118,'Justerad allokering'!$B$2:$AG$462,MATCH(V$2,'Justerad allokering'!$B$2:$AF$2,0),FALSE)),VLOOKUP($B118,'Allokerad kvv'!$B$2:$AV$468,MATCH(V$2,'Allokerad kvv'!$B$2:$AV$2,0),FALSE),VLOOKUP($B118,'Justerad allokering'!$B$2:$AG$462,MATCH(V$2,'Justerad allokering'!$B$2:$AF$2,0),FALSE))</f>
        <v>0</v>
      </c>
      <c r="W118" s="28">
        <f>IF(ISERROR(1/VLOOKUP($B118,'Justerad allokering'!$B$2:$AG$462,MATCH(W$2,'Justerad allokering'!$B$2:$AF$2,0),FALSE)),VLOOKUP($B118,'Allokerad kvv'!$B$2:$AV$468,MATCH(W$2,'Allokerad kvv'!$B$2:$AV$2,0),FALSE),VLOOKUP($B118,'Justerad allokering'!$B$2:$AG$462,MATCH(W$2,'Justerad allokering'!$B$2:$AF$2,0),FALSE))</f>
        <v>0</v>
      </c>
      <c r="X118" s="28">
        <f>IF(ISERROR(1/VLOOKUP($B118,'Justerad allokering'!$B$2:$AG$462,MATCH(X$2,'Justerad allokering'!$B$2:$AF$2,0),FALSE)),VLOOKUP($B118,'Allokerad kvv'!$B$2:$AV$468,MATCH(X$2,'Allokerad kvv'!$B$2:$AV$2,0),FALSE),VLOOKUP($B118,'Justerad allokering'!$B$2:$AG$462,MATCH(X$2,'Justerad allokering'!$B$2:$AF$2,0),FALSE))</f>
        <v>0</v>
      </c>
      <c r="Y118" s="28">
        <f>IF(ISERROR(1/VLOOKUP($B118,'Justerad allokering'!$B$2:$AG$462,MATCH(Y$2,'Justerad allokering'!$B$2:$AF$2,0),FALSE)),VLOOKUP($B118,'Allokerad kvv'!$B$2:$AV$468,MATCH(Y$2,'Allokerad kvv'!$B$2:$AV$2,0),FALSE),VLOOKUP($B118,'Justerad allokering'!$B$2:$AG$462,MATCH(Y$2,'Justerad allokering'!$B$2:$AF$2,0),FALSE))</f>
        <v>0</v>
      </c>
      <c r="Z118" s="28">
        <f>IF(ISERROR(1/VLOOKUP($B118,'Justerad allokering'!$B$2:$AG$462,MATCH(Z$2,'Justerad allokering'!$B$2:$AF$2,0),FALSE)),VLOOKUP($B118,'Allokerad kvv'!$B$2:$AV$468,MATCH(Z$2,'Allokerad kvv'!$B$2:$AV$2,0),FALSE),VLOOKUP($B118,'Justerad allokering'!$B$2:$AG$462,MATCH(Z$2,'Justerad allokering'!$B$2:$AF$2,0),FALSE))</f>
        <v>0</v>
      </c>
      <c r="AA118" s="28"/>
      <c r="AB118" s="28"/>
      <c r="AE118">
        <f t="shared" si="3"/>
        <v>0</v>
      </c>
      <c r="AG118">
        <f t="shared" si="4"/>
        <v>0</v>
      </c>
      <c r="AH118">
        <f t="shared" si="5"/>
        <v>0</v>
      </c>
      <c r="AI118" s="55" t="str">
        <f>IF(AH118=0,"",AH118/VLOOKUP(B118,Kraftvärmeprod!$B$1:$BC$480,MATCH("Summa tillförd energi exklusive rökgaskondensering",Kraftvärmeprod!$B$1:$BC$1,0),FALSE))</f>
        <v/>
      </c>
    </row>
    <row r="119" spans="1:35" x14ac:dyDescent="0.35">
      <c r="A119" s="28" t="s">
        <v>146</v>
      </c>
      <c r="B119" s="28" t="s">
        <v>151</v>
      </c>
      <c r="C119" s="28">
        <f>IF(ISERROR(1/VLOOKUP($B119,'Justerad allokering'!$B$2:$AG$462,MATCH(C$2,'Justerad allokering'!$B$2:$AF$2,0),FALSE)),VLOOKUP($B119,'Allokerad kvv'!$B$2:$AV$468,MATCH(C$2,'Allokerad kvv'!$B$2:$AV$2,0),FALSE),VLOOKUP($B119,'Justerad allokering'!$B$2:$AG$462,MATCH(C$2,'Justerad allokering'!$B$2:$AF$2,0),FALSE))</f>
        <v>0</v>
      </c>
      <c r="D119" s="28">
        <f>IF(ISERROR(1/VLOOKUP($B119,'Justerad allokering'!$B$2:$AG$462,MATCH(D$2,'Justerad allokering'!$B$2:$AF$2,0),FALSE)),VLOOKUP($B119,'Allokerad kvv'!$B$2:$AV$468,MATCH(D$2,'Allokerad kvv'!$B$2:$AV$2,0),FALSE),VLOOKUP($B119,'Justerad allokering'!$B$2:$AG$462,MATCH(D$2,'Justerad allokering'!$B$2:$AF$2,0),FALSE))</f>
        <v>0</v>
      </c>
      <c r="E119" s="28">
        <f>IF(ISERROR(1/VLOOKUP($B119,'Justerad allokering'!$B$2:$AG$462,MATCH(E$2,'Justerad allokering'!$B$2:$AF$2,0),FALSE)),VLOOKUP($B119,'Allokerad kvv'!$B$2:$AV$468,MATCH(E$2,'Allokerad kvv'!$B$2:$AV$2,0),FALSE),VLOOKUP($B119,'Justerad allokering'!$B$2:$AG$462,MATCH(E$2,'Justerad allokering'!$B$2:$AF$2,0),FALSE))</f>
        <v>0</v>
      </c>
      <c r="F119" s="28">
        <f>IF(ISERROR(1/VLOOKUP($B119,'Justerad allokering'!$B$2:$AG$462,MATCH(F$2,'Justerad allokering'!$B$2:$AF$2,0),FALSE)),VLOOKUP($B119,'Allokerad kvv'!$B$2:$AV$468,MATCH(F$2,'Allokerad kvv'!$B$2:$AV$2,0),FALSE),VLOOKUP($B119,'Justerad allokering'!$B$2:$AG$462,MATCH(F$2,'Justerad allokering'!$B$2:$AF$2,0),FALSE))</f>
        <v>0</v>
      </c>
      <c r="G119" s="28">
        <f>IF(ISERROR(1/VLOOKUP($B119,'Justerad allokering'!$B$2:$AG$462,MATCH(G$2,'Justerad allokering'!$B$2:$AF$2,0),FALSE)),VLOOKUP($B119,'Allokerad kvv'!$B$2:$AV$468,MATCH(G$2,'Allokerad kvv'!$B$2:$AV$2,0),FALSE),VLOOKUP($B119,'Justerad allokering'!$B$2:$AG$462,MATCH(G$2,'Justerad allokering'!$B$2:$AF$2,0),FALSE))</f>
        <v>0</v>
      </c>
      <c r="H119" s="28">
        <f>IF(ISERROR(1/VLOOKUP($B119,'Justerad allokering'!$B$2:$AG$462,MATCH(H$2,'Justerad allokering'!$B$2:$AF$2,0),FALSE)),VLOOKUP($B119,'Allokerad kvv'!$B$2:$AV$468,MATCH(H$2,'Allokerad kvv'!$B$2:$AV$2,0),FALSE),VLOOKUP($B119,'Justerad allokering'!$B$2:$AG$462,MATCH(H$2,'Justerad allokering'!$B$2:$AF$2,0),FALSE))</f>
        <v>0</v>
      </c>
      <c r="I119" s="28">
        <f>IF(ISERROR(1/VLOOKUP($B119,'Justerad allokering'!$B$2:$AG$462,MATCH(I$2,'Justerad allokering'!$B$2:$AF$2,0),FALSE)),VLOOKUP($B119,'Allokerad kvv'!$B$2:$AV$468,MATCH(I$2,'Allokerad kvv'!$B$2:$AV$2,0),FALSE),VLOOKUP($B119,'Justerad allokering'!$B$2:$AG$462,MATCH(I$2,'Justerad allokering'!$B$2:$AF$2,0),FALSE))</f>
        <v>0</v>
      </c>
      <c r="J119" s="28">
        <f>IF(ISERROR(1/VLOOKUP($B119,'Justerad allokering'!$B$2:$AG$462,MATCH(J$2,'Justerad allokering'!$B$2:$AF$2,0),FALSE)),VLOOKUP($B119,'Allokerad kvv'!$B$2:$AV$468,MATCH(J$2,'Allokerad kvv'!$B$2:$AV$2,0),FALSE),VLOOKUP($B119,'Justerad allokering'!$B$2:$AG$462,MATCH(J$2,'Justerad allokering'!$B$2:$AF$2,0),FALSE))</f>
        <v>0</v>
      </c>
      <c r="K119" s="28">
        <f>IF(ISERROR(1/VLOOKUP($B119,'Justerad allokering'!$B$2:$AG$462,MATCH(K$2,'Justerad allokering'!$B$2:$AF$2,0),FALSE)),VLOOKUP($B119,'Allokerad kvv'!$B$2:$AV$468,MATCH(K$2,'Allokerad kvv'!$B$2:$AV$2,0),FALSE),VLOOKUP($B119,'Justerad allokering'!$B$2:$AG$462,MATCH(K$2,'Justerad allokering'!$B$2:$AF$2,0),FALSE))</f>
        <v>0</v>
      </c>
      <c r="L119" s="28">
        <f>IF(ISERROR(1/VLOOKUP($B119,'Justerad allokering'!$B$2:$AG$462,MATCH(L$2,'Justerad allokering'!$B$2:$AF$2,0),FALSE)),VLOOKUP($B119,'Allokerad kvv'!$B$2:$AV$468,MATCH(L$2,'Allokerad kvv'!$B$2:$AV$2,0),FALSE),VLOOKUP($B119,'Justerad allokering'!$B$2:$AG$462,MATCH(L$2,'Justerad allokering'!$B$2:$AF$2,0),FALSE))</f>
        <v>0</v>
      </c>
      <c r="M119" s="28">
        <f>IF(ISERROR(1/VLOOKUP($B119,'Justerad allokering'!$B$2:$AG$462,MATCH(M$2,'Justerad allokering'!$B$2:$AF$2,0),FALSE)),VLOOKUP($B119,'Allokerad kvv'!$B$2:$AV$468,MATCH(M$2,'Allokerad kvv'!$B$2:$AV$2,0),FALSE),VLOOKUP($B119,'Justerad allokering'!$B$2:$AG$462,MATCH(M$2,'Justerad allokering'!$B$2:$AF$2,0),FALSE))</f>
        <v>0</v>
      </c>
      <c r="N119" s="28">
        <f>IF(ISERROR(1/VLOOKUP($B119,'Justerad allokering'!$B$2:$AG$462,MATCH(N$2,'Justerad allokering'!$B$2:$AF$2,0),FALSE)),VLOOKUP($B119,'Allokerad kvv'!$B$2:$AV$468,MATCH(N$2,'Allokerad kvv'!$B$2:$AV$2,0),FALSE),VLOOKUP($B119,'Justerad allokering'!$B$2:$AG$462,MATCH(N$2,'Justerad allokering'!$B$2:$AF$2,0),FALSE))</f>
        <v>0</v>
      </c>
      <c r="O119" s="28">
        <f>IF(ISERROR(1/VLOOKUP($B119,'Justerad allokering'!$B$2:$AG$462,MATCH(O$2,'Justerad allokering'!$B$2:$AF$2,0),FALSE)),VLOOKUP($B119,'Allokerad kvv'!$B$2:$AV$468,MATCH(O$2,'Allokerad kvv'!$B$2:$AV$2,0),FALSE),VLOOKUP($B119,'Justerad allokering'!$B$2:$AG$462,MATCH(O$2,'Justerad allokering'!$B$2:$AF$2,0),FALSE))</f>
        <v>0</v>
      </c>
      <c r="P119" s="28">
        <f>IF(ISERROR(1/VLOOKUP($B119,'Justerad allokering'!$B$2:$AG$462,MATCH(P$2,'Justerad allokering'!$B$2:$AF$2,0),FALSE)),VLOOKUP($B119,'Allokerad kvv'!$B$2:$AV$468,MATCH(P$2,'Allokerad kvv'!$B$2:$AV$2,0),FALSE),VLOOKUP($B119,'Justerad allokering'!$B$2:$AG$462,MATCH(P$2,'Justerad allokering'!$B$2:$AF$2,0),FALSE))</f>
        <v>0</v>
      </c>
      <c r="Q119" s="28">
        <f>IF(ISERROR(1/VLOOKUP($B119,'Justerad allokering'!$B$2:$AG$462,MATCH(Q$2,'Justerad allokering'!$B$2:$AF$2,0),FALSE)),VLOOKUP($B119,'Allokerad kvv'!$B$2:$AV$468,MATCH(Q$2,'Allokerad kvv'!$B$2:$AV$2,0),FALSE),VLOOKUP($B119,'Justerad allokering'!$B$2:$AG$462,MATCH(Q$2,'Justerad allokering'!$B$2:$AF$2,0),FALSE))</f>
        <v>0</v>
      </c>
      <c r="R119" s="28">
        <f>IF(ISERROR(1/VLOOKUP($B119,'Justerad allokering'!$B$2:$AG$462,MATCH(R$2,'Justerad allokering'!$B$2:$AF$2,0),FALSE)),VLOOKUP($B119,'Allokerad kvv'!$B$2:$AV$468,MATCH(R$2,'Allokerad kvv'!$B$2:$AV$2,0),FALSE),VLOOKUP($B119,'Justerad allokering'!$B$2:$AG$462,MATCH(R$2,'Justerad allokering'!$B$2:$AF$2,0),FALSE))</f>
        <v>0</v>
      </c>
      <c r="S119" s="28">
        <f>IF(ISERROR(1/VLOOKUP($B119,'Justerad allokering'!$B$2:$AG$462,MATCH(S$2,'Justerad allokering'!$B$2:$AF$2,0),FALSE)),VLOOKUP($B119,'Allokerad kvv'!$B$2:$AV$468,MATCH(S$2,'Allokerad kvv'!$B$2:$AV$2,0),FALSE),VLOOKUP($B119,'Justerad allokering'!$B$2:$AG$462,MATCH(S$2,'Justerad allokering'!$B$2:$AF$2,0),FALSE))</f>
        <v>0</v>
      </c>
      <c r="T119" s="28">
        <f>IF(ISERROR(1/VLOOKUP($B119,'Justerad allokering'!$B$2:$AG$462,MATCH(T$2,'Justerad allokering'!$B$2:$AF$2,0),FALSE)),VLOOKUP($B119,'Allokerad kvv'!$B$2:$AV$468,MATCH(T$2,'Allokerad kvv'!$B$2:$AV$2,0),FALSE),VLOOKUP($B119,'Justerad allokering'!$B$2:$AG$462,MATCH(T$2,'Justerad allokering'!$B$2:$AF$2,0),FALSE))</f>
        <v>0</v>
      </c>
      <c r="U119" s="28">
        <f>IF(ISERROR(1/VLOOKUP($B119,'Justerad allokering'!$B$2:$AG$462,MATCH(U$2,'Justerad allokering'!$B$2:$AF$2,0),FALSE)),VLOOKUP($B119,'Allokerad kvv'!$B$2:$AV$468,MATCH(U$2,'Allokerad kvv'!$B$2:$AV$2,0),FALSE),VLOOKUP($B119,'Justerad allokering'!$B$2:$AG$462,MATCH(U$2,'Justerad allokering'!$B$2:$AF$2,0),FALSE))</f>
        <v>0</v>
      </c>
      <c r="V119" s="28">
        <f>IF(ISERROR(1/VLOOKUP($B119,'Justerad allokering'!$B$2:$AG$462,MATCH(V$2,'Justerad allokering'!$B$2:$AF$2,0),FALSE)),VLOOKUP($B119,'Allokerad kvv'!$B$2:$AV$468,MATCH(V$2,'Allokerad kvv'!$B$2:$AV$2,0),FALSE),VLOOKUP($B119,'Justerad allokering'!$B$2:$AG$462,MATCH(V$2,'Justerad allokering'!$B$2:$AF$2,0),FALSE))</f>
        <v>0</v>
      </c>
      <c r="W119" s="28">
        <f>IF(ISERROR(1/VLOOKUP($B119,'Justerad allokering'!$B$2:$AG$462,MATCH(W$2,'Justerad allokering'!$B$2:$AF$2,0),FALSE)),VLOOKUP($B119,'Allokerad kvv'!$B$2:$AV$468,MATCH(W$2,'Allokerad kvv'!$B$2:$AV$2,0),FALSE),VLOOKUP($B119,'Justerad allokering'!$B$2:$AG$462,MATCH(W$2,'Justerad allokering'!$B$2:$AF$2,0),FALSE))</f>
        <v>0</v>
      </c>
      <c r="X119" s="28">
        <f>IF(ISERROR(1/VLOOKUP($B119,'Justerad allokering'!$B$2:$AG$462,MATCH(X$2,'Justerad allokering'!$B$2:$AF$2,0),FALSE)),VLOOKUP($B119,'Allokerad kvv'!$B$2:$AV$468,MATCH(X$2,'Allokerad kvv'!$B$2:$AV$2,0),FALSE),VLOOKUP($B119,'Justerad allokering'!$B$2:$AG$462,MATCH(X$2,'Justerad allokering'!$B$2:$AF$2,0),FALSE))</f>
        <v>0</v>
      </c>
      <c r="Y119" s="28">
        <f>IF(ISERROR(1/VLOOKUP($B119,'Justerad allokering'!$B$2:$AG$462,MATCH(Y$2,'Justerad allokering'!$B$2:$AF$2,0),FALSE)),VLOOKUP($B119,'Allokerad kvv'!$B$2:$AV$468,MATCH(Y$2,'Allokerad kvv'!$B$2:$AV$2,0),FALSE),VLOOKUP($B119,'Justerad allokering'!$B$2:$AG$462,MATCH(Y$2,'Justerad allokering'!$B$2:$AF$2,0),FALSE))</f>
        <v>0</v>
      </c>
      <c r="Z119" s="28">
        <f>IF(ISERROR(1/VLOOKUP($B119,'Justerad allokering'!$B$2:$AG$462,MATCH(Z$2,'Justerad allokering'!$B$2:$AF$2,0),FALSE)),VLOOKUP($B119,'Allokerad kvv'!$B$2:$AV$468,MATCH(Z$2,'Allokerad kvv'!$B$2:$AV$2,0),FALSE),VLOOKUP($B119,'Justerad allokering'!$B$2:$AG$462,MATCH(Z$2,'Justerad allokering'!$B$2:$AF$2,0),FALSE))</f>
        <v>0</v>
      </c>
      <c r="AA119" s="28"/>
      <c r="AB119" s="28"/>
      <c r="AE119">
        <f t="shared" si="3"/>
        <v>0</v>
      </c>
      <c r="AG119">
        <f t="shared" si="4"/>
        <v>0</v>
      </c>
      <c r="AH119">
        <f t="shared" si="5"/>
        <v>0</v>
      </c>
      <c r="AI119" s="55" t="str">
        <f>IF(AH119=0,"",AH119/VLOOKUP(B119,Kraftvärmeprod!$B$1:$BC$480,MATCH("Summa tillförd energi exklusive rökgaskondensering",Kraftvärmeprod!$B$1:$BC$1,0),FALSE))</f>
        <v/>
      </c>
    </row>
    <row r="120" spans="1:35" x14ac:dyDescent="0.35">
      <c r="A120" s="28" t="s">
        <v>152</v>
      </c>
      <c r="B120" s="28" t="s">
        <v>153</v>
      </c>
      <c r="C120" s="28">
        <f>IF(ISERROR(1/VLOOKUP($B120,'Justerad allokering'!$B$2:$AG$462,MATCH(C$2,'Justerad allokering'!$B$2:$AF$2,0),FALSE)),VLOOKUP($B120,'Allokerad kvv'!$B$2:$AV$468,MATCH(C$2,'Allokerad kvv'!$B$2:$AV$2,0),FALSE),VLOOKUP($B120,'Justerad allokering'!$B$2:$AG$462,MATCH(C$2,'Justerad allokering'!$B$2:$AF$2,0),FALSE))</f>
        <v>0</v>
      </c>
      <c r="D120" s="28">
        <f>IF(ISERROR(1/VLOOKUP($B120,'Justerad allokering'!$B$2:$AG$462,MATCH(D$2,'Justerad allokering'!$B$2:$AF$2,0),FALSE)),VLOOKUP($B120,'Allokerad kvv'!$B$2:$AV$468,MATCH(D$2,'Allokerad kvv'!$B$2:$AV$2,0),FALSE),VLOOKUP($B120,'Justerad allokering'!$B$2:$AG$462,MATCH(D$2,'Justerad allokering'!$B$2:$AF$2,0),FALSE))</f>
        <v>0</v>
      </c>
      <c r="E120" s="28">
        <f>IF(ISERROR(1/VLOOKUP($B120,'Justerad allokering'!$B$2:$AG$462,MATCH(E$2,'Justerad allokering'!$B$2:$AF$2,0),FALSE)),VLOOKUP($B120,'Allokerad kvv'!$B$2:$AV$468,MATCH(E$2,'Allokerad kvv'!$B$2:$AV$2,0),FALSE),VLOOKUP($B120,'Justerad allokering'!$B$2:$AG$462,MATCH(E$2,'Justerad allokering'!$B$2:$AF$2,0),FALSE))</f>
        <v>1.0235399999999999</v>
      </c>
      <c r="F120" s="28">
        <f>IF(ISERROR(1/VLOOKUP($B120,'Justerad allokering'!$B$2:$AG$462,MATCH(F$2,'Justerad allokering'!$B$2:$AF$2,0),FALSE)),VLOOKUP($B120,'Allokerad kvv'!$B$2:$AV$468,MATCH(F$2,'Allokerad kvv'!$B$2:$AV$2,0),FALSE),VLOOKUP($B120,'Justerad allokering'!$B$2:$AG$462,MATCH(F$2,'Justerad allokering'!$B$2:$AF$2,0),FALSE))</f>
        <v>0</v>
      </c>
      <c r="G120" s="28">
        <f>IF(ISERROR(1/VLOOKUP($B120,'Justerad allokering'!$B$2:$AG$462,MATCH(G$2,'Justerad allokering'!$B$2:$AF$2,0),FALSE)),VLOOKUP($B120,'Allokerad kvv'!$B$2:$AV$468,MATCH(G$2,'Allokerad kvv'!$B$2:$AV$2,0),FALSE),VLOOKUP($B120,'Justerad allokering'!$B$2:$AG$462,MATCH(G$2,'Justerad allokering'!$B$2:$AF$2,0),FALSE))</f>
        <v>1.0916600000000001</v>
      </c>
      <c r="H120" s="28">
        <f>IF(ISERROR(1/VLOOKUP($B120,'Justerad allokering'!$B$2:$AG$462,MATCH(H$2,'Justerad allokering'!$B$2:$AF$2,0),FALSE)),VLOOKUP($B120,'Allokerad kvv'!$B$2:$AV$468,MATCH(H$2,'Allokerad kvv'!$B$2:$AV$2,0),FALSE),VLOOKUP($B120,'Justerad allokering'!$B$2:$AG$462,MATCH(H$2,'Justerad allokering'!$B$2:$AF$2,0),FALSE))</f>
        <v>0</v>
      </c>
      <c r="I120" s="28">
        <f>IF(ISERROR(1/VLOOKUP($B120,'Justerad allokering'!$B$2:$AG$462,MATCH(I$2,'Justerad allokering'!$B$2:$AF$2,0),FALSE)),VLOOKUP($B120,'Allokerad kvv'!$B$2:$AV$468,MATCH(I$2,'Allokerad kvv'!$B$2:$AV$2,0),FALSE),VLOOKUP($B120,'Justerad allokering'!$B$2:$AG$462,MATCH(I$2,'Justerad allokering'!$B$2:$AF$2,0),FALSE))</f>
        <v>0</v>
      </c>
      <c r="J120" s="28">
        <f>IF(ISERROR(1/VLOOKUP($B120,'Justerad allokering'!$B$2:$AG$462,MATCH(J$2,'Justerad allokering'!$B$2:$AF$2,0),FALSE)),VLOOKUP($B120,'Allokerad kvv'!$B$2:$AV$468,MATCH(J$2,'Allokerad kvv'!$B$2:$AV$2,0),FALSE),VLOOKUP($B120,'Justerad allokering'!$B$2:$AG$462,MATCH(J$2,'Justerad allokering'!$B$2:$AF$2,0),FALSE))</f>
        <v>67.297700000000006</v>
      </c>
      <c r="K120" s="28">
        <f>IF(ISERROR(1/VLOOKUP($B120,'Justerad allokering'!$B$2:$AG$462,MATCH(K$2,'Justerad allokering'!$B$2:$AF$2,0),FALSE)),VLOOKUP($B120,'Allokerad kvv'!$B$2:$AV$468,MATCH(K$2,'Allokerad kvv'!$B$2:$AV$2,0),FALSE),VLOOKUP($B120,'Justerad allokering'!$B$2:$AG$462,MATCH(K$2,'Justerad allokering'!$B$2:$AF$2,0),FALSE))</f>
        <v>5.5992600000000001</v>
      </c>
      <c r="L120" s="28">
        <f>IF(ISERROR(1/VLOOKUP($B120,'Justerad allokering'!$B$2:$AG$462,MATCH(L$2,'Justerad allokering'!$B$2:$AF$2,0),FALSE)),VLOOKUP($B120,'Allokerad kvv'!$B$2:$AV$468,MATCH(L$2,'Allokerad kvv'!$B$2:$AV$2,0),FALSE),VLOOKUP($B120,'Justerad allokering'!$B$2:$AG$462,MATCH(L$2,'Justerad allokering'!$B$2:$AF$2,0),FALSE))</f>
        <v>0</v>
      </c>
      <c r="M120" s="28">
        <f>IF(ISERROR(1/VLOOKUP($B120,'Justerad allokering'!$B$2:$AG$462,MATCH(M$2,'Justerad allokering'!$B$2:$AF$2,0),FALSE)),VLOOKUP($B120,'Allokerad kvv'!$B$2:$AV$468,MATCH(M$2,'Allokerad kvv'!$B$2:$AV$2,0),FALSE),VLOOKUP($B120,'Justerad allokering'!$B$2:$AG$462,MATCH(M$2,'Justerad allokering'!$B$2:$AF$2,0),FALSE))</f>
        <v>75.741900000000001</v>
      </c>
      <c r="N120" s="28">
        <f>IF(ISERROR(1/VLOOKUP($B120,'Justerad allokering'!$B$2:$AG$462,MATCH(N$2,'Justerad allokering'!$B$2:$AF$2,0),FALSE)),VLOOKUP($B120,'Allokerad kvv'!$B$2:$AV$468,MATCH(N$2,'Allokerad kvv'!$B$2:$AV$2,0),FALSE),VLOOKUP($B120,'Justerad allokering'!$B$2:$AG$462,MATCH(N$2,'Justerad allokering'!$B$2:$AF$2,0),FALSE))</f>
        <v>0</v>
      </c>
      <c r="O120" s="28">
        <f>IF(ISERROR(1/VLOOKUP($B120,'Justerad allokering'!$B$2:$AG$462,MATCH(O$2,'Justerad allokering'!$B$2:$AF$2,0),FALSE)),VLOOKUP($B120,'Allokerad kvv'!$B$2:$AV$468,MATCH(O$2,'Allokerad kvv'!$B$2:$AV$2,0),FALSE),VLOOKUP($B120,'Justerad allokering'!$B$2:$AG$462,MATCH(O$2,'Justerad allokering'!$B$2:$AF$2,0),FALSE))</f>
        <v>0.51176999999999995</v>
      </c>
      <c r="P120" s="28">
        <f>IF(ISERROR(1/VLOOKUP($B120,'Justerad allokering'!$B$2:$AG$462,MATCH(P$2,'Justerad allokering'!$B$2:$AF$2,0),FALSE)),VLOOKUP($B120,'Allokerad kvv'!$B$2:$AV$468,MATCH(P$2,'Allokerad kvv'!$B$2:$AV$2,0),FALSE),VLOOKUP($B120,'Justerad allokering'!$B$2:$AG$462,MATCH(P$2,'Justerad allokering'!$B$2:$AF$2,0),FALSE))</f>
        <v>22.0061</v>
      </c>
      <c r="Q120" s="28">
        <f>IF(ISERROR(1/VLOOKUP($B120,'Justerad allokering'!$B$2:$AG$462,MATCH(Q$2,'Justerad allokering'!$B$2:$AF$2,0),FALSE)),VLOOKUP($B120,'Allokerad kvv'!$B$2:$AV$468,MATCH(Q$2,'Allokerad kvv'!$B$2:$AV$2,0),FALSE),VLOOKUP($B120,'Justerad allokering'!$B$2:$AG$462,MATCH(Q$2,'Justerad allokering'!$B$2:$AF$2,0),FALSE))</f>
        <v>0</v>
      </c>
      <c r="R120" s="28">
        <f>IF(ISERROR(1/VLOOKUP($B120,'Justerad allokering'!$B$2:$AG$462,MATCH(R$2,'Justerad allokering'!$B$2:$AF$2,0),FALSE)),VLOOKUP($B120,'Allokerad kvv'!$B$2:$AV$468,MATCH(R$2,'Allokerad kvv'!$B$2:$AV$2,0),FALSE),VLOOKUP($B120,'Justerad allokering'!$B$2:$AG$462,MATCH(R$2,'Justerad allokering'!$B$2:$AF$2,0),FALSE))</f>
        <v>0</v>
      </c>
      <c r="S120" s="28">
        <f>IF(ISERROR(1/VLOOKUP($B120,'Justerad allokering'!$B$2:$AG$462,MATCH(S$2,'Justerad allokering'!$B$2:$AF$2,0),FALSE)),VLOOKUP($B120,'Allokerad kvv'!$B$2:$AV$468,MATCH(S$2,'Allokerad kvv'!$B$2:$AV$2,0),FALSE),VLOOKUP($B120,'Justerad allokering'!$B$2:$AG$462,MATCH(S$2,'Justerad allokering'!$B$2:$AF$2,0),FALSE))</f>
        <v>0</v>
      </c>
      <c r="T120" s="28">
        <f>IF(ISERROR(1/VLOOKUP($B120,'Justerad allokering'!$B$2:$AG$462,MATCH(T$2,'Justerad allokering'!$B$2:$AF$2,0),FALSE)),VLOOKUP($B120,'Allokerad kvv'!$B$2:$AV$468,MATCH(T$2,'Allokerad kvv'!$B$2:$AV$2,0),FALSE),VLOOKUP($B120,'Justerad allokering'!$B$2:$AG$462,MATCH(T$2,'Justerad allokering'!$B$2:$AF$2,0),FALSE))</f>
        <v>0</v>
      </c>
      <c r="U120" s="28">
        <f>IF(ISERROR(1/VLOOKUP($B120,'Justerad allokering'!$B$2:$AG$462,MATCH(U$2,'Justerad allokering'!$B$2:$AF$2,0),FALSE)),VLOOKUP($B120,'Allokerad kvv'!$B$2:$AV$468,MATCH(U$2,'Allokerad kvv'!$B$2:$AV$2,0),FALSE),VLOOKUP($B120,'Justerad allokering'!$B$2:$AG$462,MATCH(U$2,'Justerad allokering'!$B$2:$AF$2,0),FALSE))</f>
        <v>0</v>
      </c>
      <c r="V120" s="28">
        <f>IF(ISERROR(1/VLOOKUP($B120,'Justerad allokering'!$B$2:$AG$462,MATCH(V$2,'Justerad allokering'!$B$2:$AF$2,0),FALSE)),VLOOKUP($B120,'Allokerad kvv'!$B$2:$AV$468,MATCH(V$2,'Allokerad kvv'!$B$2:$AV$2,0),FALSE),VLOOKUP($B120,'Justerad allokering'!$B$2:$AG$462,MATCH(V$2,'Justerad allokering'!$B$2:$AF$2,0),FALSE))</f>
        <v>0</v>
      </c>
      <c r="W120" s="28">
        <f>IF(ISERROR(1/VLOOKUP($B120,'Justerad allokering'!$B$2:$AG$462,MATCH(W$2,'Justerad allokering'!$B$2:$AF$2,0),FALSE)),VLOOKUP($B120,'Allokerad kvv'!$B$2:$AV$468,MATCH(W$2,'Allokerad kvv'!$B$2:$AV$2,0),FALSE),VLOOKUP($B120,'Justerad allokering'!$B$2:$AG$462,MATCH(W$2,'Justerad allokering'!$B$2:$AF$2,0),FALSE))</f>
        <v>9.6710499999999993</v>
      </c>
      <c r="X120" s="28">
        <f>IF(ISERROR(1/VLOOKUP($B120,'Justerad allokering'!$B$2:$AG$462,MATCH(X$2,'Justerad allokering'!$B$2:$AF$2,0),FALSE)),VLOOKUP($B120,'Allokerad kvv'!$B$2:$AV$468,MATCH(X$2,'Allokerad kvv'!$B$2:$AV$2,0),FALSE),VLOOKUP($B120,'Justerad allokering'!$B$2:$AG$462,MATCH(X$2,'Justerad allokering'!$B$2:$AF$2,0),FALSE))</f>
        <v>0</v>
      </c>
      <c r="Y120" s="28">
        <f>IF(ISERROR(1/VLOOKUP($B120,'Justerad allokering'!$B$2:$AG$462,MATCH(Y$2,'Justerad allokering'!$B$2:$AF$2,0),FALSE)),VLOOKUP($B120,'Allokerad kvv'!$B$2:$AV$468,MATCH(Y$2,'Allokerad kvv'!$B$2:$AV$2,0),FALSE),VLOOKUP($B120,'Justerad allokering'!$B$2:$AG$462,MATCH(Y$2,'Justerad allokering'!$B$2:$AF$2,0),FALSE))</f>
        <v>0</v>
      </c>
      <c r="Z120" s="28">
        <f>IF(ISERROR(1/VLOOKUP($B120,'Justerad allokering'!$B$2:$AG$462,MATCH(Z$2,'Justerad allokering'!$B$2:$AF$2,0),FALSE)),VLOOKUP($B120,'Allokerad kvv'!$B$2:$AV$468,MATCH(Z$2,'Allokerad kvv'!$B$2:$AV$2,0),FALSE),VLOOKUP($B120,'Justerad allokering'!$B$2:$AG$462,MATCH(Z$2,'Justerad allokering'!$B$2:$AF$2,0),FALSE))</f>
        <v>0</v>
      </c>
      <c r="AA120" s="28"/>
      <c r="AB120" s="28"/>
      <c r="AE120">
        <f t="shared" si="3"/>
        <v>182.94298000000003</v>
      </c>
      <c r="AG120">
        <f t="shared" si="4"/>
        <v>177.34372000000005</v>
      </c>
      <c r="AH120">
        <f t="shared" si="5"/>
        <v>177.34372000000005</v>
      </c>
      <c r="AI120" s="55">
        <f>IF(AH120=0,"",AH120/VLOOKUP(B120,Kraftvärmeprod!$B$1:$BC$480,MATCH("Summa tillförd energi exklusive rökgaskondensering",Kraftvärmeprod!$B$1:$BC$1,0),FALSE))</f>
        <v>0.50902330654420225</v>
      </c>
    </row>
    <row r="121" spans="1:35" x14ac:dyDescent="0.35">
      <c r="A121" s="28" t="s">
        <v>154</v>
      </c>
      <c r="B121" s="28" t="s">
        <v>155</v>
      </c>
      <c r="C121" s="28">
        <f>IF(ISERROR(1/VLOOKUP($B121,'Justerad allokering'!$B$2:$AG$462,MATCH(C$2,'Justerad allokering'!$B$2:$AF$2,0),FALSE)),VLOOKUP($B121,'Allokerad kvv'!$B$2:$AV$468,MATCH(C$2,'Allokerad kvv'!$B$2:$AV$2,0),FALSE),VLOOKUP($B121,'Justerad allokering'!$B$2:$AG$462,MATCH(C$2,'Justerad allokering'!$B$2:$AF$2,0),FALSE))</f>
        <v>0</v>
      </c>
      <c r="D121" s="28">
        <f>IF(ISERROR(1/VLOOKUP($B121,'Justerad allokering'!$B$2:$AG$462,MATCH(D$2,'Justerad allokering'!$B$2:$AF$2,0),FALSE)),VLOOKUP($B121,'Allokerad kvv'!$B$2:$AV$468,MATCH(D$2,'Allokerad kvv'!$B$2:$AV$2,0),FALSE),VLOOKUP($B121,'Justerad allokering'!$B$2:$AG$462,MATCH(D$2,'Justerad allokering'!$B$2:$AF$2,0),FALSE))</f>
        <v>0</v>
      </c>
      <c r="E121" s="28">
        <f>IF(ISERROR(1/VLOOKUP($B121,'Justerad allokering'!$B$2:$AG$462,MATCH(E$2,'Justerad allokering'!$B$2:$AF$2,0),FALSE)),VLOOKUP($B121,'Allokerad kvv'!$B$2:$AV$468,MATCH(E$2,'Allokerad kvv'!$B$2:$AV$2,0),FALSE),VLOOKUP($B121,'Justerad allokering'!$B$2:$AG$462,MATCH(E$2,'Justerad allokering'!$B$2:$AF$2,0),FALSE))</f>
        <v>0</v>
      </c>
      <c r="F121" s="28">
        <f>IF(ISERROR(1/VLOOKUP($B121,'Justerad allokering'!$B$2:$AG$462,MATCH(F$2,'Justerad allokering'!$B$2:$AF$2,0),FALSE)),VLOOKUP($B121,'Allokerad kvv'!$B$2:$AV$468,MATCH(F$2,'Allokerad kvv'!$B$2:$AV$2,0),FALSE),VLOOKUP($B121,'Justerad allokering'!$B$2:$AG$462,MATCH(F$2,'Justerad allokering'!$B$2:$AF$2,0),FALSE))</f>
        <v>0</v>
      </c>
      <c r="G121" s="28">
        <f>IF(ISERROR(1/VLOOKUP($B121,'Justerad allokering'!$B$2:$AG$462,MATCH(G$2,'Justerad allokering'!$B$2:$AF$2,0),FALSE)),VLOOKUP($B121,'Allokerad kvv'!$B$2:$AV$468,MATCH(G$2,'Allokerad kvv'!$B$2:$AV$2,0),FALSE),VLOOKUP($B121,'Justerad allokering'!$B$2:$AG$462,MATCH(G$2,'Justerad allokering'!$B$2:$AF$2,0),FALSE))</f>
        <v>0</v>
      </c>
      <c r="H121" s="28">
        <f>IF(ISERROR(1/VLOOKUP($B121,'Justerad allokering'!$B$2:$AG$462,MATCH(H$2,'Justerad allokering'!$B$2:$AF$2,0),FALSE)),VLOOKUP($B121,'Allokerad kvv'!$B$2:$AV$468,MATCH(H$2,'Allokerad kvv'!$B$2:$AV$2,0),FALSE),VLOOKUP($B121,'Justerad allokering'!$B$2:$AG$462,MATCH(H$2,'Justerad allokering'!$B$2:$AF$2,0),FALSE))</f>
        <v>0</v>
      </c>
      <c r="I121" s="28">
        <f>IF(ISERROR(1/VLOOKUP($B121,'Justerad allokering'!$B$2:$AG$462,MATCH(I$2,'Justerad allokering'!$B$2:$AF$2,0),FALSE)),VLOOKUP($B121,'Allokerad kvv'!$B$2:$AV$468,MATCH(I$2,'Allokerad kvv'!$B$2:$AV$2,0),FALSE),VLOOKUP($B121,'Justerad allokering'!$B$2:$AG$462,MATCH(I$2,'Justerad allokering'!$B$2:$AF$2,0),FALSE))</f>
        <v>0</v>
      </c>
      <c r="J121" s="28">
        <f>IF(ISERROR(1/VLOOKUP($B121,'Justerad allokering'!$B$2:$AG$462,MATCH(J$2,'Justerad allokering'!$B$2:$AF$2,0),FALSE)),VLOOKUP($B121,'Allokerad kvv'!$B$2:$AV$468,MATCH(J$2,'Allokerad kvv'!$B$2:$AV$2,0),FALSE),VLOOKUP($B121,'Justerad allokering'!$B$2:$AG$462,MATCH(J$2,'Justerad allokering'!$B$2:$AF$2,0),FALSE))</f>
        <v>0</v>
      </c>
      <c r="K121" s="28">
        <f>IF(ISERROR(1/VLOOKUP($B121,'Justerad allokering'!$B$2:$AG$462,MATCH(K$2,'Justerad allokering'!$B$2:$AF$2,0),FALSE)),VLOOKUP($B121,'Allokerad kvv'!$B$2:$AV$468,MATCH(K$2,'Allokerad kvv'!$B$2:$AV$2,0),FALSE),VLOOKUP($B121,'Justerad allokering'!$B$2:$AG$462,MATCH(K$2,'Justerad allokering'!$B$2:$AF$2,0),FALSE))</f>
        <v>0</v>
      </c>
      <c r="L121" s="28">
        <f>IF(ISERROR(1/VLOOKUP($B121,'Justerad allokering'!$B$2:$AG$462,MATCH(L$2,'Justerad allokering'!$B$2:$AF$2,0),FALSE)),VLOOKUP($B121,'Allokerad kvv'!$B$2:$AV$468,MATCH(L$2,'Allokerad kvv'!$B$2:$AV$2,0),FALSE),VLOOKUP($B121,'Justerad allokering'!$B$2:$AG$462,MATCH(L$2,'Justerad allokering'!$B$2:$AF$2,0),FALSE))</f>
        <v>0</v>
      </c>
      <c r="M121" s="28">
        <f>IF(ISERROR(1/VLOOKUP($B121,'Justerad allokering'!$B$2:$AG$462,MATCH(M$2,'Justerad allokering'!$B$2:$AF$2,0),FALSE)),VLOOKUP($B121,'Allokerad kvv'!$B$2:$AV$468,MATCH(M$2,'Allokerad kvv'!$B$2:$AV$2,0),FALSE),VLOOKUP($B121,'Justerad allokering'!$B$2:$AG$462,MATCH(M$2,'Justerad allokering'!$B$2:$AF$2,0),FALSE))</f>
        <v>0</v>
      </c>
      <c r="N121" s="28">
        <f>IF(ISERROR(1/VLOOKUP($B121,'Justerad allokering'!$B$2:$AG$462,MATCH(N$2,'Justerad allokering'!$B$2:$AF$2,0),FALSE)),VLOOKUP($B121,'Allokerad kvv'!$B$2:$AV$468,MATCH(N$2,'Allokerad kvv'!$B$2:$AV$2,0),FALSE),VLOOKUP($B121,'Justerad allokering'!$B$2:$AG$462,MATCH(N$2,'Justerad allokering'!$B$2:$AF$2,0),FALSE))</f>
        <v>0</v>
      </c>
      <c r="O121" s="28">
        <f>IF(ISERROR(1/VLOOKUP($B121,'Justerad allokering'!$B$2:$AG$462,MATCH(O$2,'Justerad allokering'!$B$2:$AF$2,0),FALSE)),VLOOKUP($B121,'Allokerad kvv'!$B$2:$AV$468,MATCH(O$2,'Allokerad kvv'!$B$2:$AV$2,0),FALSE),VLOOKUP($B121,'Justerad allokering'!$B$2:$AG$462,MATCH(O$2,'Justerad allokering'!$B$2:$AF$2,0),FALSE))</f>
        <v>0</v>
      </c>
      <c r="P121" s="28">
        <f>IF(ISERROR(1/VLOOKUP($B121,'Justerad allokering'!$B$2:$AG$462,MATCH(P$2,'Justerad allokering'!$B$2:$AF$2,0),FALSE)),VLOOKUP($B121,'Allokerad kvv'!$B$2:$AV$468,MATCH(P$2,'Allokerad kvv'!$B$2:$AV$2,0),FALSE),VLOOKUP($B121,'Justerad allokering'!$B$2:$AG$462,MATCH(P$2,'Justerad allokering'!$B$2:$AF$2,0),FALSE))</f>
        <v>0</v>
      </c>
      <c r="Q121" s="28">
        <f>IF(ISERROR(1/VLOOKUP($B121,'Justerad allokering'!$B$2:$AG$462,MATCH(Q$2,'Justerad allokering'!$B$2:$AF$2,0),FALSE)),VLOOKUP($B121,'Allokerad kvv'!$B$2:$AV$468,MATCH(Q$2,'Allokerad kvv'!$B$2:$AV$2,0),FALSE),VLOOKUP($B121,'Justerad allokering'!$B$2:$AG$462,MATCH(Q$2,'Justerad allokering'!$B$2:$AF$2,0),FALSE))</f>
        <v>0</v>
      </c>
      <c r="R121" s="28">
        <f>IF(ISERROR(1/VLOOKUP($B121,'Justerad allokering'!$B$2:$AG$462,MATCH(R$2,'Justerad allokering'!$B$2:$AF$2,0),FALSE)),VLOOKUP($B121,'Allokerad kvv'!$B$2:$AV$468,MATCH(R$2,'Allokerad kvv'!$B$2:$AV$2,0),FALSE),VLOOKUP($B121,'Justerad allokering'!$B$2:$AG$462,MATCH(R$2,'Justerad allokering'!$B$2:$AF$2,0),FALSE))</f>
        <v>0</v>
      </c>
      <c r="S121" s="28">
        <f>IF(ISERROR(1/VLOOKUP($B121,'Justerad allokering'!$B$2:$AG$462,MATCH(S$2,'Justerad allokering'!$B$2:$AF$2,0),FALSE)),VLOOKUP($B121,'Allokerad kvv'!$B$2:$AV$468,MATCH(S$2,'Allokerad kvv'!$B$2:$AV$2,0),FALSE),VLOOKUP($B121,'Justerad allokering'!$B$2:$AG$462,MATCH(S$2,'Justerad allokering'!$B$2:$AF$2,0),FALSE))</f>
        <v>0</v>
      </c>
      <c r="T121" s="28">
        <f>IF(ISERROR(1/VLOOKUP($B121,'Justerad allokering'!$B$2:$AG$462,MATCH(T$2,'Justerad allokering'!$B$2:$AF$2,0),FALSE)),VLOOKUP($B121,'Allokerad kvv'!$B$2:$AV$468,MATCH(T$2,'Allokerad kvv'!$B$2:$AV$2,0),FALSE),VLOOKUP($B121,'Justerad allokering'!$B$2:$AG$462,MATCH(T$2,'Justerad allokering'!$B$2:$AF$2,0),FALSE))</f>
        <v>0</v>
      </c>
      <c r="U121" s="28">
        <f>IF(ISERROR(1/VLOOKUP($B121,'Justerad allokering'!$B$2:$AG$462,MATCH(U$2,'Justerad allokering'!$B$2:$AF$2,0),FALSE)),VLOOKUP($B121,'Allokerad kvv'!$B$2:$AV$468,MATCH(U$2,'Allokerad kvv'!$B$2:$AV$2,0),FALSE),VLOOKUP($B121,'Justerad allokering'!$B$2:$AG$462,MATCH(U$2,'Justerad allokering'!$B$2:$AF$2,0),FALSE))</f>
        <v>0</v>
      </c>
      <c r="V121" s="28">
        <f>IF(ISERROR(1/VLOOKUP($B121,'Justerad allokering'!$B$2:$AG$462,MATCH(V$2,'Justerad allokering'!$B$2:$AF$2,0),FALSE)),VLOOKUP($B121,'Allokerad kvv'!$B$2:$AV$468,MATCH(V$2,'Allokerad kvv'!$B$2:$AV$2,0),FALSE),VLOOKUP($B121,'Justerad allokering'!$B$2:$AG$462,MATCH(V$2,'Justerad allokering'!$B$2:$AF$2,0),FALSE))</f>
        <v>0</v>
      </c>
      <c r="W121" s="28">
        <f>IF(ISERROR(1/VLOOKUP($B121,'Justerad allokering'!$B$2:$AG$462,MATCH(W$2,'Justerad allokering'!$B$2:$AF$2,0),FALSE)),VLOOKUP($B121,'Allokerad kvv'!$B$2:$AV$468,MATCH(W$2,'Allokerad kvv'!$B$2:$AV$2,0),FALSE),VLOOKUP($B121,'Justerad allokering'!$B$2:$AG$462,MATCH(W$2,'Justerad allokering'!$B$2:$AF$2,0),FALSE))</f>
        <v>0</v>
      </c>
      <c r="X121" s="28">
        <f>IF(ISERROR(1/VLOOKUP($B121,'Justerad allokering'!$B$2:$AG$462,MATCH(X$2,'Justerad allokering'!$B$2:$AF$2,0),FALSE)),VLOOKUP($B121,'Allokerad kvv'!$B$2:$AV$468,MATCH(X$2,'Allokerad kvv'!$B$2:$AV$2,0),FALSE),VLOOKUP($B121,'Justerad allokering'!$B$2:$AG$462,MATCH(X$2,'Justerad allokering'!$B$2:$AF$2,0),FALSE))</f>
        <v>0</v>
      </c>
      <c r="Y121" s="28">
        <f>IF(ISERROR(1/VLOOKUP($B121,'Justerad allokering'!$B$2:$AG$462,MATCH(Y$2,'Justerad allokering'!$B$2:$AF$2,0),FALSE)),VLOOKUP($B121,'Allokerad kvv'!$B$2:$AV$468,MATCH(Y$2,'Allokerad kvv'!$B$2:$AV$2,0),FALSE),VLOOKUP($B121,'Justerad allokering'!$B$2:$AG$462,MATCH(Y$2,'Justerad allokering'!$B$2:$AF$2,0),FALSE))</f>
        <v>0</v>
      </c>
      <c r="Z121" s="28">
        <f>IF(ISERROR(1/VLOOKUP($B121,'Justerad allokering'!$B$2:$AG$462,MATCH(Z$2,'Justerad allokering'!$B$2:$AF$2,0),FALSE)),VLOOKUP($B121,'Allokerad kvv'!$B$2:$AV$468,MATCH(Z$2,'Allokerad kvv'!$B$2:$AV$2,0),FALSE),VLOOKUP($B121,'Justerad allokering'!$B$2:$AG$462,MATCH(Z$2,'Justerad allokering'!$B$2:$AF$2,0),FALSE))</f>
        <v>0</v>
      </c>
      <c r="AA121" s="28"/>
      <c r="AB121" s="28"/>
      <c r="AE121">
        <f t="shared" si="3"/>
        <v>0</v>
      </c>
      <c r="AG121">
        <f t="shared" si="4"/>
        <v>0</v>
      </c>
      <c r="AH121">
        <f t="shared" si="5"/>
        <v>0</v>
      </c>
      <c r="AI121" s="55" t="str">
        <f>IF(AH121=0,"",AH121/VLOOKUP(B121,Kraftvärmeprod!$B$1:$BC$480,MATCH("Summa tillförd energi exklusive rökgaskondensering",Kraftvärmeprod!$B$1:$BC$1,0),FALSE))</f>
        <v/>
      </c>
    </row>
    <row r="122" spans="1:35" x14ac:dyDescent="0.35">
      <c r="A122" s="28" t="s">
        <v>154</v>
      </c>
      <c r="B122" s="28" t="s">
        <v>156</v>
      </c>
      <c r="C122" s="28">
        <f>IF(ISERROR(1/VLOOKUP($B122,'Justerad allokering'!$B$2:$AG$462,MATCH(C$2,'Justerad allokering'!$B$2:$AF$2,0),FALSE)),VLOOKUP($B122,'Allokerad kvv'!$B$2:$AV$468,MATCH(C$2,'Allokerad kvv'!$B$2:$AV$2,0),FALSE),VLOOKUP($B122,'Justerad allokering'!$B$2:$AG$462,MATCH(C$2,'Justerad allokering'!$B$2:$AF$2,0),FALSE))</f>
        <v>0</v>
      </c>
      <c r="D122" s="28">
        <f>IF(ISERROR(1/VLOOKUP($B122,'Justerad allokering'!$B$2:$AG$462,MATCH(D$2,'Justerad allokering'!$B$2:$AF$2,0),FALSE)),VLOOKUP($B122,'Allokerad kvv'!$B$2:$AV$468,MATCH(D$2,'Allokerad kvv'!$B$2:$AV$2,0),FALSE),VLOOKUP($B122,'Justerad allokering'!$B$2:$AG$462,MATCH(D$2,'Justerad allokering'!$B$2:$AF$2,0),FALSE))</f>
        <v>0</v>
      </c>
      <c r="E122" s="28">
        <f>IF(ISERROR(1/VLOOKUP($B122,'Justerad allokering'!$B$2:$AG$462,MATCH(E$2,'Justerad allokering'!$B$2:$AF$2,0),FALSE)),VLOOKUP($B122,'Allokerad kvv'!$B$2:$AV$468,MATCH(E$2,'Allokerad kvv'!$B$2:$AV$2,0),FALSE),VLOOKUP($B122,'Justerad allokering'!$B$2:$AG$462,MATCH(E$2,'Justerad allokering'!$B$2:$AF$2,0),FALSE))</f>
        <v>0</v>
      </c>
      <c r="F122" s="28">
        <f>IF(ISERROR(1/VLOOKUP($B122,'Justerad allokering'!$B$2:$AG$462,MATCH(F$2,'Justerad allokering'!$B$2:$AF$2,0),FALSE)),VLOOKUP($B122,'Allokerad kvv'!$B$2:$AV$468,MATCH(F$2,'Allokerad kvv'!$B$2:$AV$2,0),FALSE),VLOOKUP($B122,'Justerad allokering'!$B$2:$AG$462,MATCH(F$2,'Justerad allokering'!$B$2:$AF$2,0),FALSE))</f>
        <v>0</v>
      </c>
      <c r="G122" s="28">
        <f>IF(ISERROR(1/VLOOKUP($B122,'Justerad allokering'!$B$2:$AG$462,MATCH(G$2,'Justerad allokering'!$B$2:$AF$2,0),FALSE)),VLOOKUP($B122,'Allokerad kvv'!$B$2:$AV$468,MATCH(G$2,'Allokerad kvv'!$B$2:$AV$2,0),FALSE),VLOOKUP($B122,'Justerad allokering'!$B$2:$AG$462,MATCH(G$2,'Justerad allokering'!$B$2:$AF$2,0),FALSE))</f>
        <v>0</v>
      </c>
      <c r="H122" s="28">
        <f>IF(ISERROR(1/VLOOKUP($B122,'Justerad allokering'!$B$2:$AG$462,MATCH(H$2,'Justerad allokering'!$B$2:$AF$2,0),FALSE)),VLOOKUP($B122,'Allokerad kvv'!$B$2:$AV$468,MATCH(H$2,'Allokerad kvv'!$B$2:$AV$2,0),FALSE),VLOOKUP($B122,'Justerad allokering'!$B$2:$AG$462,MATCH(H$2,'Justerad allokering'!$B$2:$AF$2,0),FALSE))</f>
        <v>0</v>
      </c>
      <c r="I122" s="28">
        <f>IF(ISERROR(1/VLOOKUP($B122,'Justerad allokering'!$B$2:$AG$462,MATCH(I$2,'Justerad allokering'!$B$2:$AF$2,0),FALSE)),VLOOKUP($B122,'Allokerad kvv'!$B$2:$AV$468,MATCH(I$2,'Allokerad kvv'!$B$2:$AV$2,0),FALSE),VLOOKUP($B122,'Justerad allokering'!$B$2:$AG$462,MATCH(I$2,'Justerad allokering'!$B$2:$AF$2,0),FALSE))</f>
        <v>0</v>
      </c>
      <c r="J122" s="28">
        <f>IF(ISERROR(1/VLOOKUP($B122,'Justerad allokering'!$B$2:$AG$462,MATCH(J$2,'Justerad allokering'!$B$2:$AF$2,0),FALSE)),VLOOKUP($B122,'Allokerad kvv'!$B$2:$AV$468,MATCH(J$2,'Allokerad kvv'!$B$2:$AV$2,0),FALSE),VLOOKUP($B122,'Justerad allokering'!$B$2:$AG$462,MATCH(J$2,'Justerad allokering'!$B$2:$AF$2,0),FALSE))</f>
        <v>0</v>
      </c>
      <c r="K122" s="28">
        <f>IF(ISERROR(1/VLOOKUP($B122,'Justerad allokering'!$B$2:$AG$462,MATCH(K$2,'Justerad allokering'!$B$2:$AF$2,0),FALSE)),VLOOKUP($B122,'Allokerad kvv'!$B$2:$AV$468,MATCH(K$2,'Allokerad kvv'!$B$2:$AV$2,0),FALSE),VLOOKUP($B122,'Justerad allokering'!$B$2:$AG$462,MATCH(K$2,'Justerad allokering'!$B$2:$AF$2,0),FALSE))</f>
        <v>0</v>
      </c>
      <c r="L122" s="28">
        <f>IF(ISERROR(1/VLOOKUP($B122,'Justerad allokering'!$B$2:$AG$462,MATCH(L$2,'Justerad allokering'!$B$2:$AF$2,0),FALSE)),VLOOKUP($B122,'Allokerad kvv'!$B$2:$AV$468,MATCH(L$2,'Allokerad kvv'!$B$2:$AV$2,0),FALSE),VLOOKUP($B122,'Justerad allokering'!$B$2:$AG$462,MATCH(L$2,'Justerad allokering'!$B$2:$AF$2,0),FALSE))</f>
        <v>0</v>
      </c>
      <c r="M122" s="28">
        <f>IF(ISERROR(1/VLOOKUP($B122,'Justerad allokering'!$B$2:$AG$462,MATCH(M$2,'Justerad allokering'!$B$2:$AF$2,0),FALSE)),VLOOKUP($B122,'Allokerad kvv'!$B$2:$AV$468,MATCH(M$2,'Allokerad kvv'!$B$2:$AV$2,0),FALSE),VLOOKUP($B122,'Justerad allokering'!$B$2:$AG$462,MATCH(M$2,'Justerad allokering'!$B$2:$AF$2,0),FALSE))</f>
        <v>0</v>
      </c>
      <c r="N122" s="28">
        <f>IF(ISERROR(1/VLOOKUP($B122,'Justerad allokering'!$B$2:$AG$462,MATCH(N$2,'Justerad allokering'!$B$2:$AF$2,0),FALSE)),VLOOKUP($B122,'Allokerad kvv'!$B$2:$AV$468,MATCH(N$2,'Allokerad kvv'!$B$2:$AV$2,0),FALSE),VLOOKUP($B122,'Justerad allokering'!$B$2:$AG$462,MATCH(N$2,'Justerad allokering'!$B$2:$AF$2,0),FALSE))</f>
        <v>0</v>
      </c>
      <c r="O122" s="28">
        <f>IF(ISERROR(1/VLOOKUP($B122,'Justerad allokering'!$B$2:$AG$462,MATCH(O$2,'Justerad allokering'!$B$2:$AF$2,0),FALSE)),VLOOKUP($B122,'Allokerad kvv'!$B$2:$AV$468,MATCH(O$2,'Allokerad kvv'!$B$2:$AV$2,0),FALSE),VLOOKUP($B122,'Justerad allokering'!$B$2:$AG$462,MATCH(O$2,'Justerad allokering'!$B$2:$AF$2,0),FALSE))</f>
        <v>0</v>
      </c>
      <c r="P122" s="28">
        <f>IF(ISERROR(1/VLOOKUP($B122,'Justerad allokering'!$B$2:$AG$462,MATCH(P$2,'Justerad allokering'!$B$2:$AF$2,0),FALSE)),VLOOKUP($B122,'Allokerad kvv'!$B$2:$AV$468,MATCH(P$2,'Allokerad kvv'!$B$2:$AV$2,0),FALSE),VLOOKUP($B122,'Justerad allokering'!$B$2:$AG$462,MATCH(P$2,'Justerad allokering'!$B$2:$AF$2,0),FALSE))</f>
        <v>0</v>
      </c>
      <c r="Q122" s="28">
        <f>IF(ISERROR(1/VLOOKUP($B122,'Justerad allokering'!$B$2:$AG$462,MATCH(Q$2,'Justerad allokering'!$B$2:$AF$2,0),FALSE)),VLOOKUP($B122,'Allokerad kvv'!$B$2:$AV$468,MATCH(Q$2,'Allokerad kvv'!$B$2:$AV$2,0),FALSE),VLOOKUP($B122,'Justerad allokering'!$B$2:$AG$462,MATCH(Q$2,'Justerad allokering'!$B$2:$AF$2,0),FALSE))</f>
        <v>0</v>
      </c>
      <c r="R122" s="28">
        <f>IF(ISERROR(1/VLOOKUP($B122,'Justerad allokering'!$B$2:$AG$462,MATCH(R$2,'Justerad allokering'!$B$2:$AF$2,0),FALSE)),VLOOKUP($B122,'Allokerad kvv'!$B$2:$AV$468,MATCH(R$2,'Allokerad kvv'!$B$2:$AV$2,0),FALSE),VLOOKUP($B122,'Justerad allokering'!$B$2:$AG$462,MATCH(R$2,'Justerad allokering'!$B$2:$AF$2,0),FALSE))</f>
        <v>0</v>
      </c>
      <c r="S122" s="28">
        <f>IF(ISERROR(1/VLOOKUP($B122,'Justerad allokering'!$B$2:$AG$462,MATCH(S$2,'Justerad allokering'!$B$2:$AF$2,0),FALSE)),VLOOKUP($B122,'Allokerad kvv'!$B$2:$AV$468,MATCH(S$2,'Allokerad kvv'!$B$2:$AV$2,0),FALSE),VLOOKUP($B122,'Justerad allokering'!$B$2:$AG$462,MATCH(S$2,'Justerad allokering'!$B$2:$AF$2,0),FALSE))</f>
        <v>0</v>
      </c>
      <c r="T122" s="28">
        <f>IF(ISERROR(1/VLOOKUP($B122,'Justerad allokering'!$B$2:$AG$462,MATCH(T$2,'Justerad allokering'!$B$2:$AF$2,0),FALSE)),VLOOKUP($B122,'Allokerad kvv'!$B$2:$AV$468,MATCH(T$2,'Allokerad kvv'!$B$2:$AV$2,0),FALSE),VLOOKUP($B122,'Justerad allokering'!$B$2:$AG$462,MATCH(T$2,'Justerad allokering'!$B$2:$AF$2,0),FALSE))</f>
        <v>0</v>
      </c>
      <c r="U122" s="28">
        <f>IF(ISERROR(1/VLOOKUP($B122,'Justerad allokering'!$B$2:$AG$462,MATCH(U$2,'Justerad allokering'!$B$2:$AF$2,0),FALSE)),VLOOKUP($B122,'Allokerad kvv'!$B$2:$AV$468,MATCH(U$2,'Allokerad kvv'!$B$2:$AV$2,0),FALSE),VLOOKUP($B122,'Justerad allokering'!$B$2:$AG$462,MATCH(U$2,'Justerad allokering'!$B$2:$AF$2,0),FALSE))</f>
        <v>0</v>
      </c>
      <c r="V122" s="28">
        <f>IF(ISERROR(1/VLOOKUP($B122,'Justerad allokering'!$B$2:$AG$462,MATCH(V$2,'Justerad allokering'!$B$2:$AF$2,0),FALSE)),VLOOKUP($B122,'Allokerad kvv'!$B$2:$AV$468,MATCH(V$2,'Allokerad kvv'!$B$2:$AV$2,0),FALSE),VLOOKUP($B122,'Justerad allokering'!$B$2:$AG$462,MATCH(V$2,'Justerad allokering'!$B$2:$AF$2,0),FALSE))</f>
        <v>0</v>
      </c>
      <c r="W122" s="28">
        <f>IF(ISERROR(1/VLOOKUP($B122,'Justerad allokering'!$B$2:$AG$462,MATCH(W$2,'Justerad allokering'!$B$2:$AF$2,0),FALSE)),VLOOKUP($B122,'Allokerad kvv'!$B$2:$AV$468,MATCH(W$2,'Allokerad kvv'!$B$2:$AV$2,0),FALSE),VLOOKUP($B122,'Justerad allokering'!$B$2:$AG$462,MATCH(W$2,'Justerad allokering'!$B$2:$AF$2,0),FALSE))</f>
        <v>0</v>
      </c>
      <c r="X122" s="28">
        <f>IF(ISERROR(1/VLOOKUP($B122,'Justerad allokering'!$B$2:$AG$462,MATCH(X$2,'Justerad allokering'!$B$2:$AF$2,0),FALSE)),VLOOKUP($B122,'Allokerad kvv'!$B$2:$AV$468,MATCH(X$2,'Allokerad kvv'!$B$2:$AV$2,0),FALSE),VLOOKUP($B122,'Justerad allokering'!$B$2:$AG$462,MATCH(X$2,'Justerad allokering'!$B$2:$AF$2,0),FALSE))</f>
        <v>0</v>
      </c>
      <c r="Y122" s="28">
        <f>IF(ISERROR(1/VLOOKUP($B122,'Justerad allokering'!$B$2:$AG$462,MATCH(Y$2,'Justerad allokering'!$B$2:$AF$2,0),FALSE)),VLOOKUP($B122,'Allokerad kvv'!$B$2:$AV$468,MATCH(Y$2,'Allokerad kvv'!$B$2:$AV$2,0),FALSE),VLOOKUP($B122,'Justerad allokering'!$B$2:$AG$462,MATCH(Y$2,'Justerad allokering'!$B$2:$AF$2,0),FALSE))</f>
        <v>0</v>
      </c>
      <c r="Z122" s="28">
        <f>IF(ISERROR(1/VLOOKUP($B122,'Justerad allokering'!$B$2:$AG$462,MATCH(Z$2,'Justerad allokering'!$B$2:$AF$2,0),FALSE)),VLOOKUP($B122,'Allokerad kvv'!$B$2:$AV$468,MATCH(Z$2,'Allokerad kvv'!$B$2:$AV$2,0),FALSE),VLOOKUP($B122,'Justerad allokering'!$B$2:$AG$462,MATCH(Z$2,'Justerad allokering'!$B$2:$AF$2,0),FALSE))</f>
        <v>0</v>
      </c>
      <c r="AA122" s="28"/>
      <c r="AB122" s="28"/>
      <c r="AE122">
        <f t="shared" si="3"/>
        <v>0</v>
      </c>
      <c r="AG122">
        <f t="shared" si="4"/>
        <v>0</v>
      </c>
      <c r="AH122">
        <f t="shared" si="5"/>
        <v>0</v>
      </c>
      <c r="AI122" s="55" t="str">
        <f>IF(AH122=0,"",AH122/VLOOKUP(B122,Kraftvärmeprod!$B$1:$BC$480,MATCH("Summa tillförd energi exklusive rökgaskondensering",Kraftvärmeprod!$B$1:$BC$1,0),FALSE))</f>
        <v/>
      </c>
    </row>
    <row r="123" spans="1:35" x14ac:dyDescent="0.35">
      <c r="A123" s="28" t="s">
        <v>154</v>
      </c>
      <c r="B123" s="28" t="s">
        <v>157</v>
      </c>
      <c r="C123" s="28">
        <f>IF(ISERROR(1/VLOOKUP($B123,'Justerad allokering'!$B$2:$AG$462,MATCH(C$2,'Justerad allokering'!$B$2:$AF$2,0),FALSE)),VLOOKUP($B123,'Allokerad kvv'!$B$2:$AV$468,MATCH(C$2,'Allokerad kvv'!$B$2:$AV$2,0),FALSE),VLOOKUP($B123,'Justerad allokering'!$B$2:$AG$462,MATCH(C$2,'Justerad allokering'!$B$2:$AF$2,0),FALSE))</f>
        <v>0</v>
      </c>
      <c r="D123" s="28">
        <f>IF(ISERROR(1/VLOOKUP($B123,'Justerad allokering'!$B$2:$AG$462,MATCH(D$2,'Justerad allokering'!$B$2:$AF$2,0),FALSE)),VLOOKUP($B123,'Allokerad kvv'!$B$2:$AV$468,MATCH(D$2,'Allokerad kvv'!$B$2:$AV$2,0),FALSE),VLOOKUP($B123,'Justerad allokering'!$B$2:$AG$462,MATCH(D$2,'Justerad allokering'!$B$2:$AF$2,0),FALSE))</f>
        <v>0</v>
      </c>
      <c r="E123" s="28">
        <f>IF(ISERROR(1/VLOOKUP($B123,'Justerad allokering'!$B$2:$AG$462,MATCH(E$2,'Justerad allokering'!$B$2:$AF$2,0),FALSE)),VLOOKUP($B123,'Allokerad kvv'!$B$2:$AV$468,MATCH(E$2,'Allokerad kvv'!$B$2:$AV$2,0),FALSE),VLOOKUP($B123,'Justerad allokering'!$B$2:$AG$462,MATCH(E$2,'Justerad allokering'!$B$2:$AF$2,0),FALSE))</f>
        <v>0</v>
      </c>
      <c r="F123" s="28">
        <f>IF(ISERROR(1/VLOOKUP($B123,'Justerad allokering'!$B$2:$AG$462,MATCH(F$2,'Justerad allokering'!$B$2:$AF$2,0),FALSE)),VLOOKUP($B123,'Allokerad kvv'!$B$2:$AV$468,MATCH(F$2,'Allokerad kvv'!$B$2:$AV$2,0),FALSE),VLOOKUP($B123,'Justerad allokering'!$B$2:$AG$462,MATCH(F$2,'Justerad allokering'!$B$2:$AF$2,0),FALSE))</f>
        <v>0</v>
      </c>
      <c r="G123" s="28">
        <f>IF(ISERROR(1/VLOOKUP($B123,'Justerad allokering'!$B$2:$AG$462,MATCH(G$2,'Justerad allokering'!$B$2:$AF$2,0),FALSE)),VLOOKUP($B123,'Allokerad kvv'!$B$2:$AV$468,MATCH(G$2,'Allokerad kvv'!$B$2:$AV$2,0),FALSE),VLOOKUP($B123,'Justerad allokering'!$B$2:$AG$462,MATCH(G$2,'Justerad allokering'!$B$2:$AF$2,0),FALSE))</f>
        <v>0</v>
      </c>
      <c r="H123" s="28">
        <f>IF(ISERROR(1/VLOOKUP($B123,'Justerad allokering'!$B$2:$AG$462,MATCH(H$2,'Justerad allokering'!$B$2:$AF$2,0),FALSE)),VLOOKUP($B123,'Allokerad kvv'!$B$2:$AV$468,MATCH(H$2,'Allokerad kvv'!$B$2:$AV$2,0),FALSE),VLOOKUP($B123,'Justerad allokering'!$B$2:$AG$462,MATCH(H$2,'Justerad allokering'!$B$2:$AF$2,0),FALSE))</f>
        <v>0</v>
      </c>
      <c r="I123" s="28">
        <f>IF(ISERROR(1/VLOOKUP($B123,'Justerad allokering'!$B$2:$AG$462,MATCH(I$2,'Justerad allokering'!$B$2:$AF$2,0),FALSE)),VLOOKUP($B123,'Allokerad kvv'!$B$2:$AV$468,MATCH(I$2,'Allokerad kvv'!$B$2:$AV$2,0),FALSE),VLOOKUP($B123,'Justerad allokering'!$B$2:$AG$462,MATCH(I$2,'Justerad allokering'!$B$2:$AF$2,0),FALSE))</f>
        <v>0</v>
      </c>
      <c r="J123" s="28">
        <f>IF(ISERROR(1/VLOOKUP($B123,'Justerad allokering'!$B$2:$AG$462,MATCH(J$2,'Justerad allokering'!$B$2:$AF$2,0),FALSE)),VLOOKUP($B123,'Allokerad kvv'!$B$2:$AV$468,MATCH(J$2,'Allokerad kvv'!$B$2:$AV$2,0),FALSE),VLOOKUP($B123,'Justerad allokering'!$B$2:$AG$462,MATCH(J$2,'Justerad allokering'!$B$2:$AF$2,0),FALSE))</f>
        <v>0</v>
      </c>
      <c r="K123" s="28">
        <f>IF(ISERROR(1/VLOOKUP($B123,'Justerad allokering'!$B$2:$AG$462,MATCH(K$2,'Justerad allokering'!$B$2:$AF$2,0),FALSE)),VLOOKUP($B123,'Allokerad kvv'!$B$2:$AV$468,MATCH(K$2,'Allokerad kvv'!$B$2:$AV$2,0),FALSE),VLOOKUP($B123,'Justerad allokering'!$B$2:$AG$462,MATCH(K$2,'Justerad allokering'!$B$2:$AF$2,0),FALSE))</f>
        <v>0</v>
      </c>
      <c r="L123" s="28">
        <f>IF(ISERROR(1/VLOOKUP($B123,'Justerad allokering'!$B$2:$AG$462,MATCH(L$2,'Justerad allokering'!$B$2:$AF$2,0),FALSE)),VLOOKUP($B123,'Allokerad kvv'!$B$2:$AV$468,MATCH(L$2,'Allokerad kvv'!$B$2:$AV$2,0),FALSE),VLOOKUP($B123,'Justerad allokering'!$B$2:$AG$462,MATCH(L$2,'Justerad allokering'!$B$2:$AF$2,0),FALSE))</f>
        <v>0</v>
      </c>
      <c r="M123" s="28">
        <f>IF(ISERROR(1/VLOOKUP($B123,'Justerad allokering'!$B$2:$AG$462,MATCH(M$2,'Justerad allokering'!$B$2:$AF$2,0),FALSE)),VLOOKUP($B123,'Allokerad kvv'!$B$2:$AV$468,MATCH(M$2,'Allokerad kvv'!$B$2:$AV$2,0),FALSE),VLOOKUP($B123,'Justerad allokering'!$B$2:$AG$462,MATCH(M$2,'Justerad allokering'!$B$2:$AF$2,0),FALSE))</f>
        <v>0</v>
      </c>
      <c r="N123" s="28">
        <f>IF(ISERROR(1/VLOOKUP($B123,'Justerad allokering'!$B$2:$AG$462,MATCH(N$2,'Justerad allokering'!$B$2:$AF$2,0),FALSE)),VLOOKUP($B123,'Allokerad kvv'!$B$2:$AV$468,MATCH(N$2,'Allokerad kvv'!$B$2:$AV$2,0),FALSE),VLOOKUP($B123,'Justerad allokering'!$B$2:$AG$462,MATCH(N$2,'Justerad allokering'!$B$2:$AF$2,0),FALSE))</f>
        <v>0</v>
      </c>
      <c r="O123" s="28">
        <f>IF(ISERROR(1/VLOOKUP($B123,'Justerad allokering'!$B$2:$AG$462,MATCH(O$2,'Justerad allokering'!$B$2:$AF$2,0),FALSE)),VLOOKUP($B123,'Allokerad kvv'!$B$2:$AV$468,MATCH(O$2,'Allokerad kvv'!$B$2:$AV$2,0),FALSE),VLOOKUP($B123,'Justerad allokering'!$B$2:$AG$462,MATCH(O$2,'Justerad allokering'!$B$2:$AF$2,0),FALSE))</f>
        <v>0</v>
      </c>
      <c r="P123" s="28">
        <f>IF(ISERROR(1/VLOOKUP($B123,'Justerad allokering'!$B$2:$AG$462,MATCH(P$2,'Justerad allokering'!$B$2:$AF$2,0),FALSE)),VLOOKUP($B123,'Allokerad kvv'!$B$2:$AV$468,MATCH(P$2,'Allokerad kvv'!$B$2:$AV$2,0),FALSE),VLOOKUP($B123,'Justerad allokering'!$B$2:$AG$462,MATCH(P$2,'Justerad allokering'!$B$2:$AF$2,0),FALSE))</f>
        <v>0</v>
      </c>
      <c r="Q123" s="28">
        <f>IF(ISERROR(1/VLOOKUP($B123,'Justerad allokering'!$B$2:$AG$462,MATCH(Q$2,'Justerad allokering'!$B$2:$AF$2,0),FALSE)),VLOOKUP($B123,'Allokerad kvv'!$B$2:$AV$468,MATCH(Q$2,'Allokerad kvv'!$B$2:$AV$2,0),FALSE),VLOOKUP($B123,'Justerad allokering'!$B$2:$AG$462,MATCH(Q$2,'Justerad allokering'!$B$2:$AF$2,0),FALSE))</f>
        <v>0</v>
      </c>
      <c r="R123" s="28">
        <f>IF(ISERROR(1/VLOOKUP($B123,'Justerad allokering'!$B$2:$AG$462,MATCH(R$2,'Justerad allokering'!$B$2:$AF$2,0),FALSE)),VLOOKUP($B123,'Allokerad kvv'!$B$2:$AV$468,MATCH(R$2,'Allokerad kvv'!$B$2:$AV$2,0),FALSE),VLOOKUP($B123,'Justerad allokering'!$B$2:$AG$462,MATCH(R$2,'Justerad allokering'!$B$2:$AF$2,0),FALSE))</f>
        <v>0</v>
      </c>
      <c r="S123" s="28">
        <f>IF(ISERROR(1/VLOOKUP($B123,'Justerad allokering'!$B$2:$AG$462,MATCH(S$2,'Justerad allokering'!$B$2:$AF$2,0),FALSE)),VLOOKUP($B123,'Allokerad kvv'!$B$2:$AV$468,MATCH(S$2,'Allokerad kvv'!$B$2:$AV$2,0),FALSE),VLOOKUP($B123,'Justerad allokering'!$B$2:$AG$462,MATCH(S$2,'Justerad allokering'!$B$2:$AF$2,0),FALSE))</f>
        <v>0</v>
      </c>
      <c r="T123" s="28">
        <f>IF(ISERROR(1/VLOOKUP($B123,'Justerad allokering'!$B$2:$AG$462,MATCH(T$2,'Justerad allokering'!$B$2:$AF$2,0),FALSE)),VLOOKUP($B123,'Allokerad kvv'!$B$2:$AV$468,MATCH(T$2,'Allokerad kvv'!$B$2:$AV$2,0),FALSE),VLOOKUP($B123,'Justerad allokering'!$B$2:$AG$462,MATCH(T$2,'Justerad allokering'!$B$2:$AF$2,0),FALSE))</f>
        <v>0</v>
      </c>
      <c r="U123" s="28">
        <f>IF(ISERROR(1/VLOOKUP($B123,'Justerad allokering'!$B$2:$AG$462,MATCH(U$2,'Justerad allokering'!$B$2:$AF$2,0),FALSE)),VLOOKUP($B123,'Allokerad kvv'!$B$2:$AV$468,MATCH(U$2,'Allokerad kvv'!$B$2:$AV$2,0),FALSE),VLOOKUP($B123,'Justerad allokering'!$B$2:$AG$462,MATCH(U$2,'Justerad allokering'!$B$2:$AF$2,0),FALSE))</f>
        <v>0</v>
      </c>
      <c r="V123" s="28">
        <f>IF(ISERROR(1/VLOOKUP($B123,'Justerad allokering'!$B$2:$AG$462,MATCH(V$2,'Justerad allokering'!$B$2:$AF$2,0),FALSE)),VLOOKUP($B123,'Allokerad kvv'!$B$2:$AV$468,MATCH(V$2,'Allokerad kvv'!$B$2:$AV$2,0),FALSE),VLOOKUP($B123,'Justerad allokering'!$B$2:$AG$462,MATCH(V$2,'Justerad allokering'!$B$2:$AF$2,0),FALSE))</f>
        <v>0</v>
      </c>
      <c r="W123" s="28">
        <f>IF(ISERROR(1/VLOOKUP($B123,'Justerad allokering'!$B$2:$AG$462,MATCH(W$2,'Justerad allokering'!$B$2:$AF$2,0),FALSE)),VLOOKUP($B123,'Allokerad kvv'!$B$2:$AV$468,MATCH(W$2,'Allokerad kvv'!$B$2:$AV$2,0),FALSE),VLOOKUP($B123,'Justerad allokering'!$B$2:$AG$462,MATCH(W$2,'Justerad allokering'!$B$2:$AF$2,0),FALSE))</f>
        <v>0</v>
      </c>
      <c r="X123" s="28">
        <f>IF(ISERROR(1/VLOOKUP($B123,'Justerad allokering'!$B$2:$AG$462,MATCH(X$2,'Justerad allokering'!$B$2:$AF$2,0),FALSE)),VLOOKUP($B123,'Allokerad kvv'!$B$2:$AV$468,MATCH(X$2,'Allokerad kvv'!$B$2:$AV$2,0),FALSE),VLOOKUP($B123,'Justerad allokering'!$B$2:$AG$462,MATCH(X$2,'Justerad allokering'!$B$2:$AF$2,0),FALSE))</f>
        <v>0</v>
      </c>
      <c r="Y123" s="28">
        <f>IF(ISERROR(1/VLOOKUP($B123,'Justerad allokering'!$B$2:$AG$462,MATCH(Y$2,'Justerad allokering'!$B$2:$AF$2,0),FALSE)),VLOOKUP($B123,'Allokerad kvv'!$B$2:$AV$468,MATCH(Y$2,'Allokerad kvv'!$B$2:$AV$2,0),FALSE),VLOOKUP($B123,'Justerad allokering'!$B$2:$AG$462,MATCH(Y$2,'Justerad allokering'!$B$2:$AF$2,0),FALSE))</f>
        <v>0</v>
      </c>
      <c r="Z123" s="28">
        <f>IF(ISERROR(1/VLOOKUP($B123,'Justerad allokering'!$B$2:$AG$462,MATCH(Z$2,'Justerad allokering'!$B$2:$AF$2,0),FALSE)),VLOOKUP($B123,'Allokerad kvv'!$B$2:$AV$468,MATCH(Z$2,'Allokerad kvv'!$B$2:$AV$2,0),FALSE),VLOOKUP($B123,'Justerad allokering'!$B$2:$AG$462,MATCH(Z$2,'Justerad allokering'!$B$2:$AF$2,0),FALSE))</f>
        <v>0</v>
      </c>
      <c r="AA123" s="28"/>
      <c r="AB123" s="28"/>
      <c r="AE123">
        <f t="shared" si="3"/>
        <v>0</v>
      </c>
      <c r="AG123">
        <f t="shared" si="4"/>
        <v>0</v>
      </c>
      <c r="AH123">
        <f t="shared" si="5"/>
        <v>0</v>
      </c>
      <c r="AI123" s="55" t="str">
        <f>IF(AH123=0,"",AH123/VLOOKUP(B123,Kraftvärmeprod!$B$1:$BC$480,MATCH("Summa tillförd energi exklusive rökgaskondensering",Kraftvärmeprod!$B$1:$BC$1,0),FALSE))</f>
        <v/>
      </c>
    </row>
    <row r="124" spans="1:35" x14ac:dyDescent="0.35">
      <c r="A124" s="28" t="s">
        <v>154</v>
      </c>
      <c r="B124" s="28" t="s">
        <v>158</v>
      </c>
      <c r="C124" s="28">
        <f>IF(ISERROR(1/VLOOKUP($B124,'Justerad allokering'!$B$2:$AG$462,MATCH(C$2,'Justerad allokering'!$B$2:$AF$2,0),FALSE)),VLOOKUP($B124,'Allokerad kvv'!$B$2:$AV$468,MATCH(C$2,'Allokerad kvv'!$B$2:$AV$2,0),FALSE),VLOOKUP($B124,'Justerad allokering'!$B$2:$AG$462,MATCH(C$2,'Justerad allokering'!$B$2:$AF$2,0),FALSE))</f>
        <v>0</v>
      </c>
      <c r="D124" s="28">
        <f>IF(ISERROR(1/VLOOKUP($B124,'Justerad allokering'!$B$2:$AG$462,MATCH(D$2,'Justerad allokering'!$B$2:$AF$2,0),FALSE)),VLOOKUP($B124,'Allokerad kvv'!$B$2:$AV$468,MATCH(D$2,'Allokerad kvv'!$B$2:$AV$2,0),FALSE),VLOOKUP($B124,'Justerad allokering'!$B$2:$AG$462,MATCH(D$2,'Justerad allokering'!$B$2:$AF$2,0),FALSE))</f>
        <v>0</v>
      </c>
      <c r="E124" s="28">
        <f>IF(ISERROR(1/VLOOKUP($B124,'Justerad allokering'!$B$2:$AG$462,MATCH(E$2,'Justerad allokering'!$B$2:$AF$2,0),FALSE)),VLOOKUP($B124,'Allokerad kvv'!$B$2:$AV$468,MATCH(E$2,'Allokerad kvv'!$B$2:$AV$2,0),FALSE),VLOOKUP($B124,'Justerad allokering'!$B$2:$AG$462,MATCH(E$2,'Justerad allokering'!$B$2:$AF$2,0),FALSE))</f>
        <v>0</v>
      </c>
      <c r="F124" s="28">
        <f>IF(ISERROR(1/VLOOKUP($B124,'Justerad allokering'!$B$2:$AG$462,MATCH(F$2,'Justerad allokering'!$B$2:$AF$2,0),FALSE)),VLOOKUP($B124,'Allokerad kvv'!$B$2:$AV$468,MATCH(F$2,'Allokerad kvv'!$B$2:$AV$2,0),FALSE),VLOOKUP($B124,'Justerad allokering'!$B$2:$AG$462,MATCH(F$2,'Justerad allokering'!$B$2:$AF$2,0),FALSE))</f>
        <v>0</v>
      </c>
      <c r="G124" s="28">
        <f>IF(ISERROR(1/VLOOKUP($B124,'Justerad allokering'!$B$2:$AG$462,MATCH(G$2,'Justerad allokering'!$B$2:$AF$2,0),FALSE)),VLOOKUP($B124,'Allokerad kvv'!$B$2:$AV$468,MATCH(G$2,'Allokerad kvv'!$B$2:$AV$2,0),FALSE),VLOOKUP($B124,'Justerad allokering'!$B$2:$AG$462,MATCH(G$2,'Justerad allokering'!$B$2:$AF$2,0),FALSE))</f>
        <v>0</v>
      </c>
      <c r="H124" s="28">
        <f>IF(ISERROR(1/VLOOKUP($B124,'Justerad allokering'!$B$2:$AG$462,MATCH(H$2,'Justerad allokering'!$B$2:$AF$2,0),FALSE)),VLOOKUP($B124,'Allokerad kvv'!$B$2:$AV$468,MATCH(H$2,'Allokerad kvv'!$B$2:$AV$2,0),FALSE),VLOOKUP($B124,'Justerad allokering'!$B$2:$AG$462,MATCH(H$2,'Justerad allokering'!$B$2:$AF$2,0),FALSE))</f>
        <v>0</v>
      </c>
      <c r="I124" s="28">
        <f>IF(ISERROR(1/VLOOKUP($B124,'Justerad allokering'!$B$2:$AG$462,MATCH(I$2,'Justerad allokering'!$B$2:$AF$2,0),FALSE)),VLOOKUP($B124,'Allokerad kvv'!$B$2:$AV$468,MATCH(I$2,'Allokerad kvv'!$B$2:$AV$2,0),FALSE),VLOOKUP($B124,'Justerad allokering'!$B$2:$AG$462,MATCH(I$2,'Justerad allokering'!$B$2:$AF$2,0),FALSE))</f>
        <v>0</v>
      </c>
      <c r="J124" s="28">
        <f>IF(ISERROR(1/VLOOKUP($B124,'Justerad allokering'!$B$2:$AG$462,MATCH(J$2,'Justerad allokering'!$B$2:$AF$2,0),FALSE)),VLOOKUP($B124,'Allokerad kvv'!$B$2:$AV$468,MATCH(J$2,'Allokerad kvv'!$B$2:$AV$2,0),FALSE),VLOOKUP($B124,'Justerad allokering'!$B$2:$AG$462,MATCH(J$2,'Justerad allokering'!$B$2:$AF$2,0),FALSE))</f>
        <v>0</v>
      </c>
      <c r="K124" s="28">
        <f>IF(ISERROR(1/VLOOKUP($B124,'Justerad allokering'!$B$2:$AG$462,MATCH(K$2,'Justerad allokering'!$B$2:$AF$2,0),FALSE)),VLOOKUP($B124,'Allokerad kvv'!$B$2:$AV$468,MATCH(K$2,'Allokerad kvv'!$B$2:$AV$2,0),FALSE),VLOOKUP($B124,'Justerad allokering'!$B$2:$AG$462,MATCH(K$2,'Justerad allokering'!$B$2:$AF$2,0),FALSE))</f>
        <v>0</v>
      </c>
      <c r="L124" s="28">
        <f>IF(ISERROR(1/VLOOKUP($B124,'Justerad allokering'!$B$2:$AG$462,MATCH(L$2,'Justerad allokering'!$B$2:$AF$2,0),FALSE)),VLOOKUP($B124,'Allokerad kvv'!$B$2:$AV$468,MATCH(L$2,'Allokerad kvv'!$B$2:$AV$2,0),FALSE),VLOOKUP($B124,'Justerad allokering'!$B$2:$AG$462,MATCH(L$2,'Justerad allokering'!$B$2:$AF$2,0),FALSE))</f>
        <v>0</v>
      </c>
      <c r="M124" s="28">
        <f>IF(ISERROR(1/VLOOKUP($B124,'Justerad allokering'!$B$2:$AG$462,MATCH(M$2,'Justerad allokering'!$B$2:$AF$2,0),FALSE)),VLOOKUP($B124,'Allokerad kvv'!$B$2:$AV$468,MATCH(M$2,'Allokerad kvv'!$B$2:$AV$2,0),FALSE),VLOOKUP($B124,'Justerad allokering'!$B$2:$AG$462,MATCH(M$2,'Justerad allokering'!$B$2:$AF$2,0),FALSE))</f>
        <v>0</v>
      </c>
      <c r="N124" s="28">
        <f>IF(ISERROR(1/VLOOKUP($B124,'Justerad allokering'!$B$2:$AG$462,MATCH(N$2,'Justerad allokering'!$B$2:$AF$2,0),FALSE)),VLOOKUP($B124,'Allokerad kvv'!$B$2:$AV$468,MATCH(N$2,'Allokerad kvv'!$B$2:$AV$2,0),FALSE),VLOOKUP($B124,'Justerad allokering'!$B$2:$AG$462,MATCH(N$2,'Justerad allokering'!$B$2:$AF$2,0),FALSE))</f>
        <v>0</v>
      </c>
      <c r="O124" s="28">
        <f>IF(ISERROR(1/VLOOKUP($B124,'Justerad allokering'!$B$2:$AG$462,MATCH(O$2,'Justerad allokering'!$B$2:$AF$2,0),FALSE)),VLOOKUP($B124,'Allokerad kvv'!$B$2:$AV$468,MATCH(O$2,'Allokerad kvv'!$B$2:$AV$2,0),FALSE),VLOOKUP($B124,'Justerad allokering'!$B$2:$AG$462,MATCH(O$2,'Justerad allokering'!$B$2:$AF$2,0),FALSE))</f>
        <v>0</v>
      </c>
      <c r="P124" s="28">
        <f>IF(ISERROR(1/VLOOKUP($B124,'Justerad allokering'!$B$2:$AG$462,MATCH(P$2,'Justerad allokering'!$B$2:$AF$2,0),FALSE)),VLOOKUP($B124,'Allokerad kvv'!$B$2:$AV$468,MATCH(P$2,'Allokerad kvv'!$B$2:$AV$2,0),FALSE),VLOOKUP($B124,'Justerad allokering'!$B$2:$AG$462,MATCH(P$2,'Justerad allokering'!$B$2:$AF$2,0),FALSE))</f>
        <v>0</v>
      </c>
      <c r="Q124" s="28">
        <f>IF(ISERROR(1/VLOOKUP($B124,'Justerad allokering'!$B$2:$AG$462,MATCH(Q$2,'Justerad allokering'!$B$2:$AF$2,0),FALSE)),VLOOKUP($B124,'Allokerad kvv'!$B$2:$AV$468,MATCH(Q$2,'Allokerad kvv'!$B$2:$AV$2,0),FALSE),VLOOKUP($B124,'Justerad allokering'!$B$2:$AG$462,MATCH(Q$2,'Justerad allokering'!$B$2:$AF$2,0),FALSE))</f>
        <v>0</v>
      </c>
      <c r="R124" s="28">
        <f>IF(ISERROR(1/VLOOKUP($B124,'Justerad allokering'!$B$2:$AG$462,MATCH(R$2,'Justerad allokering'!$B$2:$AF$2,0),FALSE)),VLOOKUP($B124,'Allokerad kvv'!$B$2:$AV$468,MATCH(R$2,'Allokerad kvv'!$B$2:$AV$2,0),FALSE),VLOOKUP($B124,'Justerad allokering'!$B$2:$AG$462,MATCH(R$2,'Justerad allokering'!$B$2:$AF$2,0),FALSE))</f>
        <v>0</v>
      </c>
      <c r="S124" s="28">
        <f>IF(ISERROR(1/VLOOKUP($B124,'Justerad allokering'!$B$2:$AG$462,MATCH(S$2,'Justerad allokering'!$B$2:$AF$2,0),FALSE)),VLOOKUP($B124,'Allokerad kvv'!$B$2:$AV$468,MATCH(S$2,'Allokerad kvv'!$B$2:$AV$2,0),FALSE),VLOOKUP($B124,'Justerad allokering'!$B$2:$AG$462,MATCH(S$2,'Justerad allokering'!$B$2:$AF$2,0),FALSE))</f>
        <v>0</v>
      </c>
      <c r="T124" s="28">
        <f>IF(ISERROR(1/VLOOKUP($B124,'Justerad allokering'!$B$2:$AG$462,MATCH(T$2,'Justerad allokering'!$B$2:$AF$2,0),FALSE)),VLOOKUP($B124,'Allokerad kvv'!$B$2:$AV$468,MATCH(T$2,'Allokerad kvv'!$B$2:$AV$2,0),FALSE),VLOOKUP($B124,'Justerad allokering'!$B$2:$AG$462,MATCH(T$2,'Justerad allokering'!$B$2:$AF$2,0),FALSE))</f>
        <v>0</v>
      </c>
      <c r="U124" s="28">
        <f>IF(ISERROR(1/VLOOKUP($B124,'Justerad allokering'!$B$2:$AG$462,MATCH(U$2,'Justerad allokering'!$B$2:$AF$2,0),FALSE)),VLOOKUP($B124,'Allokerad kvv'!$B$2:$AV$468,MATCH(U$2,'Allokerad kvv'!$B$2:$AV$2,0),FALSE),VLOOKUP($B124,'Justerad allokering'!$B$2:$AG$462,MATCH(U$2,'Justerad allokering'!$B$2:$AF$2,0),FALSE))</f>
        <v>0</v>
      </c>
      <c r="V124" s="28">
        <f>IF(ISERROR(1/VLOOKUP($B124,'Justerad allokering'!$B$2:$AG$462,MATCH(V$2,'Justerad allokering'!$B$2:$AF$2,0),FALSE)),VLOOKUP($B124,'Allokerad kvv'!$B$2:$AV$468,MATCH(V$2,'Allokerad kvv'!$B$2:$AV$2,0),FALSE),VLOOKUP($B124,'Justerad allokering'!$B$2:$AG$462,MATCH(V$2,'Justerad allokering'!$B$2:$AF$2,0),FALSE))</f>
        <v>0</v>
      </c>
      <c r="W124" s="28">
        <f>IF(ISERROR(1/VLOOKUP($B124,'Justerad allokering'!$B$2:$AG$462,MATCH(W$2,'Justerad allokering'!$B$2:$AF$2,0),FALSE)),VLOOKUP($B124,'Allokerad kvv'!$B$2:$AV$468,MATCH(W$2,'Allokerad kvv'!$B$2:$AV$2,0),FALSE),VLOOKUP($B124,'Justerad allokering'!$B$2:$AG$462,MATCH(W$2,'Justerad allokering'!$B$2:$AF$2,0),FALSE))</f>
        <v>0</v>
      </c>
      <c r="X124" s="28">
        <f>IF(ISERROR(1/VLOOKUP($B124,'Justerad allokering'!$B$2:$AG$462,MATCH(X$2,'Justerad allokering'!$B$2:$AF$2,0),FALSE)),VLOOKUP($B124,'Allokerad kvv'!$B$2:$AV$468,MATCH(X$2,'Allokerad kvv'!$B$2:$AV$2,0),FALSE),VLOOKUP($B124,'Justerad allokering'!$B$2:$AG$462,MATCH(X$2,'Justerad allokering'!$B$2:$AF$2,0),FALSE))</f>
        <v>0</v>
      </c>
      <c r="Y124" s="28">
        <f>IF(ISERROR(1/VLOOKUP($B124,'Justerad allokering'!$B$2:$AG$462,MATCH(Y$2,'Justerad allokering'!$B$2:$AF$2,0),FALSE)),VLOOKUP($B124,'Allokerad kvv'!$B$2:$AV$468,MATCH(Y$2,'Allokerad kvv'!$B$2:$AV$2,0),FALSE),VLOOKUP($B124,'Justerad allokering'!$B$2:$AG$462,MATCH(Y$2,'Justerad allokering'!$B$2:$AF$2,0),FALSE))</f>
        <v>0</v>
      </c>
      <c r="Z124" s="28">
        <f>IF(ISERROR(1/VLOOKUP($B124,'Justerad allokering'!$B$2:$AG$462,MATCH(Z$2,'Justerad allokering'!$B$2:$AF$2,0),FALSE)),VLOOKUP($B124,'Allokerad kvv'!$B$2:$AV$468,MATCH(Z$2,'Allokerad kvv'!$B$2:$AV$2,0),FALSE),VLOOKUP($B124,'Justerad allokering'!$B$2:$AG$462,MATCH(Z$2,'Justerad allokering'!$B$2:$AF$2,0),FALSE))</f>
        <v>0</v>
      </c>
      <c r="AA124" s="28"/>
      <c r="AB124" s="28"/>
      <c r="AE124">
        <f t="shared" si="3"/>
        <v>0</v>
      </c>
      <c r="AG124">
        <f t="shared" si="4"/>
        <v>0</v>
      </c>
      <c r="AH124">
        <f t="shared" si="5"/>
        <v>0</v>
      </c>
      <c r="AI124" s="55" t="str">
        <f>IF(AH124=0,"",AH124/VLOOKUP(B124,Kraftvärmeprod!$B$1:$BC$480,MATCH("Summa tillförd energi exklusive rökgaskondensering",Kraftvärmeprod!$B$1:$BC$1,0),FALSE))</f>
        <v/>
      </c>
    </row>
    <row r="125" spans="1:35" x14ac:dyDescent="0.35">
      <c r="A125" s="28" t="s">
        <v>154</v>
      </c>
      <c r="B125" s="28" t="s">
        <v>159</v>
      </c>
      <c r="C125" s="28">
        <f>IF(ISERROR(1/VLOOKUP($B125,'Justerad allokering'!$B$2:$AG$462,MATCH(C$2,'Justerad allokering'!$B$2:$AF$2,0),FALSE)),VLOOKUP($B125,'Allokerad kvv'!$B$2:$AV$468,MATCH(C$2,'Allokerad kvv'!$B$2:$AV$2,0),FALSE),VLOOKUP($B125,'Justerad allokering'!$B$2:$AG$462,MATCH(C$2,'Justerad allokering'!$B$2:$AF$2,0),FALSE))</f>
        <v>0</v>
      </c>
      <c r="D125" s="28">
        <f>IF(ISERROR(1/VLOOKUP($B125,'Justerad allokering'!$B$2:$AG$462,MATCH(D$2,'Justerad allokering'!$B$2:$AF$2,0),FALSE)),VLOOKUP($B125,'Allokerad kvv'!$B$2:$AV$468,MATCH(D$2,'Allokerad kvv'!$B$2:$AV$2,0),FALSE),VLOOKUP($B125,'Justerad allokering'!$B$2:$AG$462,MATCH(D$2,'Justerad allokering'!$B$2:$AF$2,0),FALSE))</f>
        <v>0</v>
      </c>
      <c r="E125" s="28">
        <f>IF(ISERROR(1/VLOOKUP($B125,'Justerad allokering'!$B$2:$AG$462,MATCH(E$2,'Justerad allokering'!$B$2:$AF$2,0),FALSE)),VLOOKUP($B125,'Allokerad kvv'!$B$2:$AV$468,MATCH(E$2,'Allokerad kvv'!$B$2:$AV$2,0),FALSE),VLOOKUP($B125,'Justerad allokering'!$B$2:$AG$462,MATCH(E$2,'Justerad allokering'!$B$2:$AF$2,0),FALSE))</f>
        <v>0</v>
      </c>
      <c r="F125" s="28">
        <f>IF(ISERROR(1/VLOOKUP($B125,'Justerad allokering'!$B$2:$AG$462,MATCH(F$2,'Justerad allokering'!$B$2:$AF$2,0),FALSE)),VLOOKUP($B125,'Allokerad kvv'!$B$2:$AV$468,MATCH(F$2,'Allokerad kvv'!$B$2:$AV$2,0),FALSE),VLOOKUP($B125,'Justerad allokering'!$B$2:$AG$462,MATCH(F$2,'Justerad allokering'!$B$2:$AF$2,0),FALSE))</f>
        <v>0</v>
      </c>
      <c r="G125" s="28">
        <f>IF(ISERROR(1/VLOOKUP($B125,'Justerad allokering'!$B$2:$AG$462,MATCH(G$2,'Justerad allokering'!$B$2:$AF$2,0),FALSE)),VLOOKUP($B125,'Allokerad kvv'!$B$2:$AV$468,MATCH(G$2,'Allokerad kvv'!$B$2:$AV$2,0),FALSE),VLOOKUP($B125,'Justerad allokering'!$B$2:$AG$462,MATCH(G$2,'Justerad allokering'!$B$2:$AF$2,0),FALSE))</f>
        <v>0</v>
      </c>
      <c r="H125" s="28">
        <f>IF(ISERROR(1/VLOOKUP($B125,'Justerad allokering'!$B$2:$AG$462,MATCH(H$2,'Justerad allokering'!$B$2:$AF$2,0),FALSE)),VLOOKUP($B125,'Allokerad kvv'!$B$2:$AV$468,MATCH(H$2,'Allokerad kvv'!$B$2:$AV$2,0),FALSE),VLOOKUP($B125,'Justerad allokering'!$B$2:$AG$462,MATCH(H$2,'Justerad allokering'!$B$2:$AF$2,0),FALSE))</f>
        <v>0</v>
      </c>
      <c r="I125" s="28">
        <f>IF(ISERROR(1/VLOOKUP($B125,'Justerad allokering'!$B$2:$AG$462,MATCH(I$2,'Justerad allokering'!$B$2:$AF$2,0),FALSE)),VLOOKUP($B125,'Allokerad kvv'!$B$2:$AV$468,MATCH(I$2,'Allokerad kvv'!$B$2:$AV$2,0),FALSE),VLOOKUP($B125,'Justerad allokering'!$B$2:$AG$462,MATCH(I$2,'Justerad allokering'!$B$2:$AF$2,0),FALSE))</f>
        <v>0</v>
      </c>
      <c r="J125" s="28">
        <f>IF(ISERROR(1/VLOOKUP($B125,'Justerad allokering'!$B$2:$AG$462,MATCH(J$2,'Justerad allokering'!$B$2:$AF$2,0),FALSE)),VLOOKUP($B125,'Allokerad kvv'!$B$2:$AV$468,MATCH(J$2,'Allokerad kvv'!$B$2:$AV$2,0),FALSE),VLOOKUP($B125,'Justerad allokering'!$B$2:$AG$462,MATCH(J$2,'Justerad allokering'!$B$2:$AF$2,0),FALSE))</f>
        <v>0</v>
      </c>
      <c r="K125" s="28">
        <f>IF(ISERROR(1/VLOOKUP($B125,'Justerad allokering'!$B$2:$AG$462,MATCH(K$2,'Justerad allokering'!$B$2:$AF$2,0),FALSE)),VLOOKUP($B125,'Allokerad kvv'!$B$2:$AV$468,MATCH(K$2,'Allokerad kvv'!$B$2:$AV$2,0),FALSE),VLOOKUP($B125,'Justerad allokering'!$B$2:$AG$462,MATCH(K$2,'Justerad allokering'!$B$2:$AF$2,0),FALSE))</f>
        <v>0</v>
      </c>
      <c r="L125" s="28">
        <f>IF(ISERROR(1/VLOOKUP($B125,'Justerad allokering'!$B$2:$AG$462,MATCH(L$2,'Justerad allokering'!$B$2:$AF$2,0),FALSE)),VLOOKUP($B125,'Allokerad kvv'!$B$2:$AV$468,MATCH(L$2,'Allokerad kvv'!$B$2:$AV$2,0),FALSE),VLOOKUP($B125,'Justerad allokering'!$B$2:$AG$462,MATCH(L$2,'Justerad allokering'!$B$2:$AF$2,0),FALSE))</f>
        <v>0</v>
      </c>
      <c r="M125" s="28">
        <f>IF(ISERROR(1/VLOOKUP($B125,'Justerad allokering'!$B$2:$AG$462,MATCH(M$2,'Justerad allokering'!$B$2:$AF$2,0),FALSE)),VLOOKUP($B125,'Allokerad kvv'!$B$2:$AV$468,MATCH(M$2,'Allokerad kvv'!$B$2:$AV$2,0),FALSE),VLOOKUP($B125,'Justerad allokering'!$B$2:$AG$462,MATCH(M$2,'Justerad allokering'!$B$2:$AF$2,0),FALSE))</f>
        <v>0</v>
      </c>
      <c r="N125" s="28">
        <f>IF(ISERROR(1/VLOOKUP($B125,'Justerad allokering'!$B$2:$AG$462,MATCH(N$2,'Justerad allokering'!$B$2:$AF$2,0),FALSE)),VLOOKUP($B125,'Allokerad kvv'!$B$2:$AV$468,MATCH(N$2,'Allokerad kvv'!$B$2:$AV$2,0),FALSE),VLOOKUP($B125,'Justerad allokering'!$B$2:$AG$462,MATCH(N$2,'Justerad allokering'!$B$2:$AF$2,0),FALSE))</f>
        <v>0</v>
      </c>
      <c r="O125" s="28">
        <f>IF(ISERROR(1/VLOOKUP($B125,'Justerad allokering'!$B$2:$AG$462,MATCH(O$2,'Justerad allokering'!$B$2:$AF$2,0),FALSE)),VLOOKUP($B125,'Allokerad kvv'!$B$2:$AV$468,MATCH(O$2,'Allokerad kvv'!$B$2:$AV$2,0),FALSE),VLOOKUP($B125,'Justerad allokering'!$B$2:$AG$462,MATCH(O$2,'Justerad allokering'!$B$2:$AF$2,0),FALSE))</f>
        <v>0</v>
      </c>
      <c r="P125" s="28">
        <f>IF(ISERROR(1/VLOOKUP($B125,'Justerad allokering'!$B$2:$AG$462,MATCH(P$2,'Justerad allokering'!$B$2:$AF$2,0),FALSE)),VLOOKUP($B125,'Allokerad kvv'!$B$2:$AV$468,MATCH(P$2,'Allokerad kvv'!$B$2:$AV$2,0),FALSE),VLOOKUP($B125,'Justerad allokering'!$B$2:$AG$462,MATCH(P$2,'Justerad allokering'!$B$2:$AF$2,0),FALSE))</f>
        <v>0</v>
      </c>
      <c r="Q125" s="28">
        <f>IF(ISERROR(1/VLOOKUP($B125,'Justerad allokering'!$B$2:$AG$462,MATCH(Q$2,'Justerad allokering'!$B$2:$AF$2,0),FALSE)),VLOOKUP($B125,'Allokerad kvv'!$B$2:$AV$468,MATCH(Q$2,'Allokerad kvv'!$B$2:$AV$2,0),FALSE),VLOOKUP($B125,'Justerad allokering'!$B$2:$AG$462,MATCH(Q$2,'Justerad allokering'!$B$2:$AF$2,0),FALSE))</f>
        <v>0</v>
      </c>
      <c r="R125" s="28">
        <f>IF(ISERROR(1/VLOOKUP($B125,'Justerad allokering'!$B$2:$AG$462,MATCH(R$2,'Justerad allokering'!$B$2:$AF$2,0),FALSE)),VLOOKUP($B125,'Allokerad kvv'!$B$2:$AV$468,MATCH(R$2,'Allokerad kvv'!$B$2:$AV$2,0),FALSE),VLOOKUP($B125,'Justerad allokering'!$B$2:$AG$462,MATCH(R$2,'Justerad allokering'!$B$2:$AF$2,0),FALSE))</f>
        <v>0</v>
      </c>
      <c r="S125" s="28">
        <f>IF(ISERROR(1/VLOOKUP($B125,'Justerad allokering'!$B$2:$AG$462,MATCH(S$2,'Justerad allokering'!$B$2:$AF$2,0),FALSE)),VLOOKUP($B125,'Allokerad kvv'!$B$2:$AV$468,MATCH(S$2,'Allokerad kvv'!$B$2:$AV$2,0),FALSE),VLOOKUP($B125,'Justerad allokering'!$B$2:$AG$462,MATCH(S$2,'Justerad allokering'!$B$2:$AF$2,0),FALSE))</f>
        <v>0</v>
      </c>
      <c r="T125" s="28">
        <f>IF(ISERROR(1/VLOOKUP($B125,'Justerad allokering'!$B$2:$AG$462,MATCH(T$2,'Justerad allokering'!$B$2:$AF$2,0),FALSE)),VLOOKUP($B125,'Allokerad kvv'!$B$2:$AV$468,MATCH(T$2,'Allokerad kvv'!$B$2:$AV$2,0),FALSE),VLOOKUP($B125,'Justerad allokering'!$B$2:$AG$462,MATCH(T$2,'Justerad allokering'!$B$2:$AF$2,0),FALSE))</f>
        <v>0</v>
      </c>
      <c r="U125" s="28">
        <f>IF(ISERROR(1/VLOOKUP($B125,'Justerad allokering'!$B$2:$AG$462,MATCH(U$2,'Justerad allokering'!$B$2:$AF$2,0),FALSE)),VLOOKUP($B125,'Allokerad kvv'!$B$2:$AV$468,MATCH(U$2,'Allokerad kvv'!$B$2:$AV$2,0),FALSE),VLOOKUP($B125,'Justerad allokering'!$B$2:$AG$462,MATCH(U$2,'Justerad allokering'!$B$2:$AF$2,0),FALSE))</f>
        <v>0</v>
      </c>
      <c r="V125" s="28">
        <f>IF(ISERROR(1/VLOOKUP($B125,'Justerad allokering'!$B$2:$AG$462,MATCH(V$2,'Justerad allokering'!$B$2:$AF$2,0),FALSE)),VLOOKUP($B125,'Allokerad kvv'!$B$2:$AV$468,MATCH(V$2,'Allokerad kvv'!$B$2:$AV$2,0),FALSE),VLOOKUP($B125,'Justerad allokering'!$B$2:$AG$462,MATCH(V$2,'Justerad allokering'!$B$2:$AF$2,0),FALSE))</f>
        <v>0</v>
      </c>
      <c r="W125" s="28">
        <f>IF(ISERROR(1/VLOOKUP($B125,'Justerad allokering'!$B$2:$AG$462,MATCH(W$2,'Justerad allokering'!$B$2:$AF$2,0),FALSE)),VLOOKUP($B125,'Allokerad kvv'!$B$2:$AV$468,MATCH(W$2,'Allokerad kvv'!$B$2:$AV$2,0),FALSE),VLOOKUP($B125,'Justerad allokering'!$B$2:$AG$462,MATCH(W$2,'Justerad allokering'!$B$2:$AF$2,0),FALSE))</f>
        <v>0</v>
      </c>
      <c r="X125" s="28">
        <f>IF(ISERROR(1/VLOOKUP($B125,'Justerad allokering'!$B$2:$AG$462,MATCH(X$2,'Justerad allokering'!$B$2:$AF$2,0),FALSE)),VLOOKUP($B125,'Allokerad kvv'!$B$2:$AV$468,MATCH(X$2,'Allokerad kvv'!$B$2:$AV$2,0),FALSE),VLOOKUP($B125,'Justerad allokering'!$B$2:$AG$462,MATCH(X$2,'Justerad allokering'!$B$2:$AF$2,0),FALSE))</f>
        <v>0</v>
      </c>
      <c r="Y125" s="28">
        <f>IF(ISERROR(1/VLOOKUP($B125,'Justerad allokering'!$B$2:$AG$462,MATCH(Y$2,'Justerad allokering'!$B$2:$AF$2,0),FALSE)),VLOOKUP($B125,'Allokerad kvv'!$B$2:$AV$468,MATCH(Y$2,'Allokerad kvv'!$B$2:$AV$2,0),FALSE),VLOOKUP($B125,'Justerad allokering'!$B$2:$AG$462,MATCH(Y$2,'Justerad allokering'!$B$2:$AF$2,0),FALSE))</f>
        <v>0</v>
      </c>
      <c r="Z125" s="28">
        <f>IF(ISERROR(1/VLOOKUP($B125,'Justerad allokering'!$B$2:$AG$462,MATCH(Z$2,'Justerad allokering'!$B$2:$AF$2,0),FALSE)),VLOOKUP($B125,'Allokerad kvv'!$B$2:$AV$468,MATCH(Z$2,'Allokerad kvv'!$B$2:$AV$2,0),FALSE),VLOOKUP($B125,'Justerad allokering'!$B$2:$AG$462,MATCH(Z$2,'Justerad allokering'!$B$2:$AF$2,0),FALSE))</f>
        <v>0</v>
      </c>
      <c r="AA125" s="28"/>
      <c r="AB125" s="28"/>
      <c r="AE125">
        <f t="shared" si="3"/>
        <v>0</v>
      </c>
      <c r="AG125">
        <f t="shared" si="4"/>
        <v>0</v>
      </c>
      <c r="AH125">
        <f t="shared" si="5"/>
        <v>0</v>
      </c>
      <c r="AI125" s="55" t="str">
        <f>IF(AH125=0,"",AH125/VLOOKUP(B125,Kraftvärmeprod!$B$1:$BC$480,MATCH("Summa tillförd energi exklusive rökgaskondensering",Kraftvärmeprod!$B$1:$BC$1,0),FALSE))</f>
        <v/>
      </c>
    </row>
    <row r="126" spans="1:35" x14ac:dyDescent="0.35">
      <c r="A126" s="28" t="s">
        <v>154</v>
      </c>
      <c r="B126" s="28" t="s">
        <v>160</v>
      </c>
      <c r="C126" s="28">
        <f>IF(ISERROR(1/VLOOKUP($B126,'Justerad allokering'!$B$2:$AG$462,MATCH(C$2,'Justerad allokering'!$B$2:$AF$2,0),FALSE)),VLOOKUP($B126,'Allokerad kvv'!$B$2:$AV$468,MATCH(C$2,'Allokerad kvv'!$B$2:$AV$2,0),FALSE),VLOOKUP($B126,'Justerad allokering'!$B$2:$AG$462,MATCH(C$2,'Justerad allokering'!$B$2:$AF$2,0),FALSE))</f>
        <v>0</v>
      </c>
      <c r="D126" s="28">
        <f>IF(ISERROR(1/VLOOKUP($B126,'Justerad allokering'!$B$2:$AG$462,MATCH(D$2,'Justerad allokering'!$B$2:$AF$2,0),FALSE)),VLOOKUP($B126,'Allokerad kvv'!$B$2:$AV$468,MATCH(D$2,'Allokerad kvv'!$B$2:$AV$2,0),FALSE),VLOOKUP($B126,'Justerad allokering'!$B$2:$AG$462,MATCH(D$2,'Justerad allokering'!$B$2:$AF$2,0),FALSE))</f>
        <v>0</v>
      </c>
      <c r="E126" s="28">
        <f>IF(ISERROR(1/VLOOKUP($B126,'Justerad allokering'!$B$2:$AG$462,MATCH(E$2,'Justerad allokering'!$B$2:$AF$2,0),FALSE)),VLOOKUP($B126,'Allokerad kvv'!$B$2:$AV$468,MATCH(E$2,'Allokerad kvv'!$B$2:$AV$2,0),FALSE),VLOOKUP($B126,'Justerad allokering'!$B$2:$AG$462,MATCH(E$2,'Justerad allokering'!$B$2:$AF$2,0),FALSE))</f>
        <v>0</v>
      </c>
      <c r="F126" s="28">
        <f>IF(ISERROR(1/VLOOKUP($B126,'Justerad allokering'!$B$2:$AG$462,MATCH(F$2,'Justerad allokering'!$B$2:$AF$2,0),FALSE)),VLOOKUP($B126,'Allokerad kvv'!$B$2:$AV$468,MATCH(F$2,'Allokerad kvv'!$B$2:$AV$2,0),FALSE),VLOOKUP($B126,'Justerad allokering'!$B$2:$AG$462,MATCH(F$2,'Justerad allokering'!$B$2:$AF$2,0),FALSE))</f>
        <v>0</v>
      </c>
      <c r="G126" s="28">
        <f>IF(ISERROR(1/VLOOKUP($B126,'Justerad allokering'!$B$2:$AG$462,MATCH(G$2,'Justerad allokering'!$B$2:$AF$2,0),FALSE)),VLOOKUP($B126,'Allokerad kvv'!$B$2:$AV$468,MATCH(G$2,'Allokerad kvv'!$B$2:$AV$2,0),FALSE),VLOOKUP($B126,'Justerad allokering'!$B$2:$AG$462,MATCH(G$2,'Justerad allokering'!$B$2:$AF$2,0),FALSE))</f>
        <v>0</v>
      </c>
      <c r="H126" s="28">
        <f>IF(ISERROR(1/VLOOKUP($B126,'Justerad allokering'!$B$2:$AG$462,MATCH(H$2,'Justerad allokering'!$B$2:$AF$2,0),FALSE)),VLOOKUP($B126,'Allokerad kvv'!$B$2:$AV$468,MATCH(H$2,'Allokerad kvv'!$B$2:$AV$2,0),FALSE),VLOOKUP($B126,'Justerad allokering'!$B$2:$AG$462,MATCH(H$2,'Justerad allokering'!$B$2:$AF$2,0),FALSE))</f>
        <v>0</v>
      </c>
      <c r="I126" s="28">
        <f>IF(ISERROR(1/VLOOKUP($B126,'Justerad allokering'!$B$2:$AG$462,MATCH(I$2,'Justerad allokering'!$B$2:$AF$2,0),FALSE)),VLOOKUP($B126,'Allokerad kvv'!$B$2:$AV$468,MATCH(I$2,'Allokerad kvv'!$B$2:$AV$2,0),FALSE),VLOOKUP($B126,'Justerad allokering'!$B$2:$AG$462,MATCH(I$2,'Justerad allokering'!$B$2:$AF$2,0),FALSE))</f>
        <v>0</v>
      </c>
      <c r="J126" s="28">
        <f>IF(ISERROR(1/VLOOKUP($B126,'Justerad allokering'!$B$2:$AG$462,MATCH(J$2,'Justerad allokering'!$B$2:$AF$2,0),FALSE)),VLOOKUP($B126,'Allokerad kvv'!$B$2:$AV$468,MATCH(J$2,'Allokerad kvv'!$B$2:$AV$2,0),FALSE),VLOOKUP($B126,'Justerad allokering'!$B$2:$AG$462,MATCH(J$2,'Justerad allokering'!$B$2:$AF$2,0),FALSE))</f>
        <v>0</v>
      </c>
      <c r="K126" s="28">
        <f>IF(ISERROR(1/VLOOKUP($B126,'Justerad allokering'!$B$2:$AG$462,MATCH(K$2,'Justerad allokering'!$B$2:$AF$2,0),FALSE)),VLOOKUP($B126,'Allokerad kvv'!$B$2:$AV$468,MATCH(K$2,'Allokerad kvv'!$B$2:$AV$2,0),FALSE),VLOOKUP($B126,'Justerad allokering'!$B$2:$AG$462,MATCH(K$2,'Justerad allokering'!$B$2:$AF$2,0),FALSE))</f>
        <v>0</v>
      </c>
      <c r="L126" s="28">
        <f>IF(ISERROR(1/VLOOKUP($B126,'Justerad allokering'!$B$2:$AG$462,MATCH(L$2,'Justerad allokering'!$B$2:$AF$2,0),FALSE)),VLOOKUP($B126,'Allokerad kvv'!$B$2:$AV$468,MATCH(L$2,'Allokerad kvv'!$B$2:$AV$2,0),FALSE),VLOOKUP($B126,'Justerad allokering'!$B$2:$AG$462,MATCH(L$2,'Justerad allokering'!$B$2:$AF$2,0),FALSE))</f>
        <v>0</v>
      </c>
      <c r="M126" s="28">
        <f>IF(ISERROR(1/VLOOKUP($B126,'Justerad allokering'!$B$2:$AG$462,MATCH(M$2,'Justerad allokering'!$B$2:$AF$2,0),FALSE)),VLOOKUP($B126,'Allokerad kvv'!$B$2:$AV$468,MATCH(M$2,'Allokerad kvv'!$B$2:$AV$2,0),FALSE),VLOOKUP($B126,'Justerad allokering'!$B$2:$AG$462,MATCH(M$2,'Justerad allokering'!$B$2:$AF$2,0),FALSE))</f>
        <v>0</v>
      </c>
      <c r="N126" s="28">
        <f>IF(ISERROR(1/VLOOKUP($B126,'Justerad allokering'!$B$2:$AG$462,MATCH(N$2,'Justerad allokering'!$B$2:$AF$2,0),FALSE)),VLOOKUP($B126,'Allokerad kvv'!$B$2:$AV$468,MATCH(N$2,'Allokerad kvv'!$B$2:$AV$2,0),FALSE),VLOOKUP($B126,'Justerad allokering'!$B$2:$AG$462,MATCH(N$2,'Justerad allokering'!$B$2:$AF$2,0),FALSE))</f>
        <v>0</v>
      </c>
      <c r="O126" s="28">
        <f>IF(ISERROR(1/VLOOKUP($B126,'Justerad allokering'!$B$2:$AG$462,MATCH(O$2,'Justerad allokering'!$B$2:$AF$2,0),FALSE)),VLOOKUP($B126,'Allokerad kvv'!$B$2:$AV$468,MATCH(O$2,'Allokerad kvv'!$B$2:$AV$2,0),FALSE),VLOOKUP($B126,'Justerad allokering'!$B$2:$AG$462,MATCH(O$2,'Justerad allokering'!$B$2:$AF$2,0),FALSE))</f>
        <v>0</v>
      </c>
      <c r="P126" s="28">
        <f>IF(ISERROR(1/VLOOKUP($B126,'Justerad allokering'!$B$2:$AG$462,MATCH(P$2,'Justerad allokering'!$B$2:$AF$2,0),FALSE)),VLOOKUP($B126,'Allokerad kvv'!$B$2:$AV$468,MATCH(P$2,'Allokerad kvv'!$B$2:$AV$2,0),FALSE),VLOOKUP($B126,'Justerad allokering'!$B$2:$AG$462,MATCH(P$2,'Justerad allokering'!$B$2:$AF$2,0),FALSE))</f>
        <v>0</v>
      </c>
      <c r="Q126" s="28">
        <f>IF(ISERROR(1/VLOOKUP($B126,'Justerad allokering'!$B$2:$AG$462,MATCH(Q$2,'Justerad allokering'!$B$2:$AF$2,0),FALSE)),VLOOKUP($B126,'Allokerad kvv'!$B$2:$AV$468,MATCH(Q$2,'Allokerad kvv'!$B$2:$AV$2,0),FALSE),VLOOKUP($B126,'Justerad allokering'!$B$2:$AG$462,MATCH(Q$2,'Justerad allokering'!$B$2:$AF$2,0),FALSE))</f>
        <v>0</v>
      </c>
      <c r="R126" s="28">
        <f>IF(ISERROR(1/VLOOKUP($B126,'Justerad allokering'!$B$2:$AG$462,MATCH(R$2,'Justerad allokering'!$B$2:$AF$2,0),FALSE)),VLOOKUP($B126,'Allokerad kvv'!$B$2:$AV$468,MATCH(R$2,'Allokerad kvv'!$B$2:$AV$2,0),FALSE),VLOOKUP($B126,'Justerad allokering'!$B$2:$AG$462,MATCH(R$2,'Justerad allokering'!$B$2:$AF$2,0),FALSE))</f>
        <v>0</v>
      </c>
      <c r="S126" s="28">
        <f>IF(ISERROR(1/VLOOKUP($B126,'Justerad allokering'!$B$2:$AG$462,MATCH(S$2,'Justerad allokering'!$B$2:$AF$2,0),FALSE)),VLOOKUP($B126,'Allokerad kvv'!$B$2:$AV$468,MATCH(S$2,'Allokerad kvv'!$B$2:$AV$2,0),FALSE),VLOOKUP($B126,'Justerad allokering'!$B$2:$AG$462,MATCH(S$2,'Justerad allokering'!$B$2:$AF$2,0),FALSE))</f>
        <v>0</v>
      </c>
      <c r="T126" s="28">
        <f>IF(ISERROR(1/VLOOKUP($B126,'Justerad allokering'!$B$2:$AG$462,MATCH(T$2,'Justerad allokering'!$B$2:$AF$2,0),FALSE)),VLOOKUP($B126,'Allokerad kvv'!$B$2:$AV$468,MATCH(T$2,'Allokerad kvv'!$B$2:$AV$2,0),FALSE),VLOOKUP($B126,'Justerad allokering'!$B$2:$AG$462,MATCH(T$2,'Justerad allokering'!$B$2:$AF$2,0),FALSE))</f>
        <v>0</v>
      </c>
      <c r="U126" s="28">
        <f>IF(ISERROR(1/VLOOKUP($B126,'Justerad allokering'!$B$2:$AG$462,MATCH(U$2,'Justerad allokering'!$B$2:$AF$2,0),FALSE)),VLOOKUP($B126,'Allokerad kvv'!$B$2:$AV$468,MATCH(U$2,'Allokerad kvv'!$B$2:$AV$2,0),FALSE),VLOOKUP($B126,'Justerad allokering'!$B$2:$AG$462,MATCH(U$2,'Justerad allokering'!$B$2:$AF$2,0),FALSE))</f>
        <v>0</v>
      </c>
      <c r="V126" s="28">
        <f>IF(ISERROR(1/VLOOKUP($B126,'Justerad allokering'!$B$2:$AG$462,MATCH(V$2,'Justerad allokering'!$B$2:$AF$2,0),FALSE)),VLOOKUP($B126,'Allokerad kvv'!$B$2:$AV$468,MATCH(V$2,'Allokerad kvv'!$B$2:$AV$2,0),FALSE),VLOOKUP($B126,'Justerad allokering'!$B$2:$AG$462,MATCH(V$2,'Justerad allokering'!$B$2:$AF$2,0),FALSE))</f>
        <v>0</v>
      </c>
      <c r="W126" s="28">
        <f>IF(ISERROR(1/VLOOKUP($B126,'Justerad allokering'!$B$2:$AG$462,MATCH(W$2,'Justerad allokering'!$B$2:$AF$2,0),FALSE)),VLOOKUP($B126,'Allokerad kvv'!$B$2:$AV$468,MATCH(W$2,'Allokerad kvv'!$B$2:$AV$2,0),FALSE),VLOOKUP($B126,'Justerad allokering'!$B$2:$AG$462,MATCH(W$2,'Justerad allokering'!$B$2:$AF$2,0),FALSE))</f>
        <v>0</v>
      </c>
      <c r="X126" s="28">
        <f>IF(ISERROR(1/VLOOKUP($B126,'Justerad allokering'!$B$2:$AG$462,MATCH(X$2,'Justerad allokering'!$B$2:$AF$2,0),FALSE)),VLOOKUP($B126,'Allokerad kvv'!$B$2:$AV$468,MATCH(X$2,'Allokerad kvv'!$B$2:$AV$2,0),FALSE),VLOOKUP($B126,'Justerad allokering'!$B$2:$AG$462,MATCH(X$2,'Justerad allokering'!$B$2:$AF$2,0),FALSE))</f>
        <v>0</v>
      </c>
      <c r="Y126" s="28">
        <f>IF(ISERROR(1/VLOOKUP($B126,'Justerad allokering'!$B$2:$AG$462,MATCH(Y$2,'Justerad allokering'!$B$2:$AF$2,0),FALSE)),VLOOKUP($B126,'Allokerad kvv'!$B$2:$AV$468,MATCH(Y$2,'Allokerad kvv'!$B$2:$AV$2,0),FALSE),VLOOKUP($B126,'Justerad allokering'!$B$2:$AG$462,MATCH(Y$2,'Justerad allokering'!$B$2:$AF$2,0),FALSE))</f>
        <v>0</v>
      </c>
      <c r="Z126" s="28">
        <f>IF(ISERROR(1/VLOOKUP($B126,'Justerad allokering'!$B$2:$AG$462,MATCH(Z$2,'Justerad allokering'!$B$2:$AF$2,0),FALSE)),VLOOKUP($B126,'Allokerad kvv'!$B$2:$AV$468,MATCH(Z$2,'Allokerad kvv'!$B$2:$AV$2,0),FALSE),VLOOKUP($B126,'Justerad allokering'!$B$2:$AG$462,MATCH(Z$2,'Justerad allokering'!$B$2:$AF$2,0),FALSE))</f>
        <v>0</v>
      </c>
      <c r="AA126" s="28"/>
      <c r="AB126" s="28"/>
      <c r="AE126">
        <f t="shared" si="3"/>
        <v>0</v>
      </c>
      <c r="AG126">
        <f t="shared" si="4"/>
        <v>0</v>
      </c>
      <c r="AH126">
        <f t="shared" si="5"/>
        <v>0</v>
      </c>
      <c r="AI126" s="55" t="str">
        <f>IF(AH126=0,"",AH126/VLOOKUP(B126,Kraftvärmeprod!$B$1:$BC$480,MATCH("Summa tillförd energi exklusive rökgaskondensering",Kraftvärmeprod!$B$1:$BC$1,0),FALSE))</f>
        <v/>
      </c>
    </row>
    <row r="127" spans="1:35" x14ac:dyDescent="0.35">
      <c r="A127" s="28" t="s">
        <v>154</v>
      </c>
      <c r="B127" s="28" t="s">
        <v>161</v>
      </c>
      <c r="C127" s="28">
        <f>IF(ISERROR(1/VLOOKUP($B127,'Justerad allokering'!$B$2:$AG$462,MATCH(C$2,'Justerad allokering'!$B$2:$AF$2,0),FALSE)),VLOOKUP($B127,'Allokerad kvv'!$B$2:$AV$468,MATCH(C$2,'Allokerad kvv'!$B$2:$AV$2,0),FALSE),VLOOKUP($B127,'Justerad allokering'!$B$2:$AG$462,MATCH(C$2,'Justerad allokering'!$B$2:$AF$2,0),FALSE))</f>
        <v>0</v>
      </c>
      <c r="D127" s="28">
        <f>IF(ISERROR(1/VLOOKUP($B127,'Justerad allokering'!$B$2:$AG$462,MATCH(D$2,'Justerad allokering'!$B$2:$AF$2,0),FALSE)),VLOOKUP($B127,'Allokerad kvv'!$B$2:$AV$468,MATCH(D$2,'Allokerad kvv'!$B$2:$AV$2,0),FALSE),VLOOKUP($B127,'Justerad allokering'!$B$2:$AG$462,MATCH(D$2,'Justerad allokering'!$B$2:$AF$2,0),FALSE))</f>
        <v>0</v>
      </c>
      <c r="E127" s="28">
        <f>IF(ISERROR(1/VLOOKUP($B127,'Justerad allokering'!$B$2:$AG$462,MATCH(E$2,'Justerad allokering'!$B$2:$AF$2,0),FALSE)),VLOOKUP($B127,'Allokerad kvv'!$B$2:$AV$468,MATCH(E$2,'Allokerad kvv'!$B$2:$AV$2,0),FALSE),VLOOKUP($B127,'Justerad allokering'!$B$2:$AG$462,MATCH(E$2,'Justerad allokering'!$B$2:$AF$2,0),FALSE))</f>
        <v>0</v>
      </c>
      <c r="F127" s="28">
        <f>IF(ISERROR(1/VLOOKUP($B127,'Justerad allokering'!$B$2:$AG$462,MATCH(F$2,'Justerad allokering'!$B$2:$AF$2,0),FALSE)),VLOOKUP($B127,'Allokerad kvv'!$B$2:$AV$468,MATCH(F$2,'Allokerad kvv'!$B$2:$AV$2,0),FALSE),VLOOKUP($B127,'Justerad allokering'!$B$2:$AG$462,MATCH(F$2,'Justerad allokering'!$B$2:$AF$2,0),FALSE))</f>
        <v>0</v>
      </c>
      <c r="G127" s="28">
        <f>IF(ISERROR(1/VLOOKUP($B127,'Justerad allokering'!$B$2:$AG$462,MATCH(G$2,'Justerad allokering'!$B$2:$AF$2,0),FALSE)),VLOOKUP($B127,'Allokerad kvv'!$B$2:$AV$468,MATCH(G$2,'Allokerad kvv'!$B$2:$AV$2,0),FALSE),VLOOKUP($B127,'Justerad allokering'!$B$2:$AG$462,MATCH(G$2,'Justerad allokering'!$B$2:$AF$2,0),FALSE))</f>
        <v>0</v>
      </c>
      <c r="H127" s="28">
        <f>IF(ISERROR(1/VLOOKUP($B127,'Justerad allokering'!$B$2:$AG$462,MATCH(H$2,'Justerad allokering'!$B$2:$AF$2,0),FALSE)),VLOOKUP($B127,'Allokerad kvv'!$B$2:$AV$468,MATCH(H$2,'Allokerad kvv'!$B$2:$AV$2,0),FALSE),VLOOKUP($B127,'Justerad allokering'!$B$2:$AG$462,MATCH(H$2,'Justerad allokering'!$B$2:$AF$2,0),FALSE))</f>
        <v>0</v>
      </c>
      <c r="I127" s="28">
        <f>IF(ISERROR(1/VLOOKUP($B127,'Justerad allokering'!$B$2:$AG$462,MATCH(I$2,'Justerad allokering'!$B$2:$AF$2,0),FALSE)),VLOOKUP($B127,'Allokerad kvv'!$B$2:$AV$468,MATCH(I$2,'Allokerad kvv'!$B$2:$AV$2,0),FALSE),VLOOKUP($B127,'Justerad allokering'!$B$2:$AG$462,MATCH(I$2,'Justerad allokering'!$B$2:$AF$2,0),FALSE))</f>
        <v>0</v>
      </c>
      <c r="J127" s="28">
        <f>IF(ISERROR(1/VLOOKUP($B127,'Justerad allokering'!$B$2:$AG$462,MATCH(J$2,'Justerad allokering'!$B$2:$AF$2,0),FALSE)),VLOOKUP($B127,'Allokerad kvv'!$B$2:$AV$468,MATCH(J$2,'Allokerad kvv'!$B$2:$AV$2,0),FALSE),VLOOKUP($B127,'Justerad allokering'!$B$2:$AG$462,MATCH(J$2,'Justerad allokering'!$B$2:$AF$2,0),FALSE))</f>
        <v>0</v>
      </c>
      <c r="K127" s="28">
        <f>IF(ISERROR(1/VLOOKUP($B127,'Justerad allokering'!$B$2:$AG$462,MATCH(K$2,'Justerad allokering'!$B$2:$AF$2,0),FALSE)),VLOOKUP($B127,'Allokerad kvv'!$B$2:$AV$468,MATCH(K$2,'Allokerad kvv'!$B$2:$AV$2,0),FALSE),VLOOKUP($B127,'Justerad allokering'!$B$2:$AG$462,MATCH(K$2,'Justerad allokering'!$B$2:$AF$2,0),FALSE))</f>
        <v>0</v>
      </c>
      <c r="L127" s="28">
        <f>IF(ISERROR(1/VLOOKUP($B127,'Justerad allokering'!$B$2:$AG$462,MATCH(L$2,'Justerad allokering'!$B$2:$AF$2,0),FALSE)),VLOOKUP($B127,'Allokerad kvv'!$B$2:$AV$468,MATCH(L$2,'Allokerad kvv'!$B$2:$AV$2,0),FALSE),VLOOKUP($B127,'Justerad allokering'!$B$2:$AG$462,MATCH(L$2,'Justerad allokering'!$B$2:$AF$2,0),FALSE))</f>
        <v>0</v>
      </c>
      <c r="M127" s="28">
        <f>IF(ISERROR(1/VLOOKUP($B127,'Justerad allokering'!$B$2:$AG$462,MATCH(M$2,'Justerad allokering'!$B$2:$AF$2,0),FALSE)),VLOOKUP($B127,'Allokerad kvv'!$B$2:$AV$468,MATCH(M$2,'Allokerad kvv'!$B$2:$AV$2,0),FALSE),VLOOKUP($B127,'Justerad allokering'!$B$2:$AG$462,MATCH(M$2,'Justerad allokering'!$B$2:$AF$2,0),FALSE))</f>
        <v>0</v>
      </c>
      <c r="N127" s="28">
        <f>IF(ISERROR(1/VLOOKUP($B127,'Justerad allokering'!$B$2:$AG$462,MATCH(N$2,'Justerad allokering'!$B$2:$AF$2,0),FALSE)),VLOOKUP($B127,'Allokerad kvv'!$B$2:$AV$468,MATCH(N$2,'Allokerad kvv'!$B$2:$AV$2,0),FALSE),VLOOKUP($B127,'Justerad allokering'!$B$2:$AG$462,MATCH(N$2,'Justerad allokering'!$B$2:$AF$2,0),FALSE))</f>
        <v>0</v>
      </c>
      <c r="O127" s="28">
        <f>IF(ISERROR(1/VLOOKUP($B127,'Justerad allokering'!$B$2:$AG$462,MATCH(O$2,'Justerad allokering'!$B$2:$AF$2,0),FALSE)),VLOOKUP($B127,'Allokerad kvv'!$B$2:$AV$468,MATCH(O$2,'Allokerad kvv'!$B$2:$AV$2,0),FALSE),VLOOKUP($B127,'Justerad allokering'!$B$2:$AG$462,MATCH(O$2,'Justerad allokering'!$B$2:$AF$2,0),FALSE))</f>
        <v>0</v>
      </c>
      <c r="P127" s="28">
        <f>IF(ISERROR(1/VLOOKUP($B127,'Justerad allokering'!$B$2:$AG$462,MATCH(P$2,'Justerad allokering'!$B$2:$AF$2,0),FALSE)),VLOOKUP($B127,'Allokerad kvv'!$B$2:$AV$468,MATCH(P$2,'Allokerad kvv'!$B$2:$AV$2,0),FALSE),VLOOKUP($B127,'Justerad allokering'!$B$2:$AG$462,MATCH(P$2,'Justerad allokering'!$B$2:$AF$2,0),FALSE))</f>
        <v>0</v>
      </c>
      <c r="Q127" s="28">
        <f>IF(ISERROR(1/VLOOKUP($B127,'Justerad allokering'!$B$2:$AG$462,MATCH(Q$2,'Justerad allokering'!$B$2:$AF$2,0),FALSE)),VLOOKUP($B127,'Allokerad kvv'!$B$2:$AV$468,MATCH(Q$2,'Allokerad kvv'!$B$2:$AV$2,0),FALSE),VLOOKUP($B127,'Justerad allokering'!$B$2:$AG$462,MATCH(Q$2,'Justerad allokering'!$B$2:$AF$2,0),FALSE))</f>
        <v>0</v>
      </c>
      <c r="R127" s="28">
        <f>IF(ISERROR(1/VLOOKUP($B127,'Justerad allokering'!$B$2:$AG$462,MATCH(R$2,'Justerad allokering'!$B$2:$AF$2,0),FALSE)),VLOOKUP($B127,'Allokerad kvv'!$B$2:$AV$468,MATCH(R$2,'Allokerad kvv'!$B$2:$AV$2,0),FALSE),VLOOKUP($B127,'Justerad allokering'!$B$2:$AG$462,MATCH(R$2,'Justerad allokering'!$B$2:$AF$2,0),FALSE))</f>
        <v>0</v>
      </c>
      <c r="S127" s="28">
        <f>IF(ISERROR(1/VLOOKUP($B127,'Justerad allokering'!$B$2:$AG$462,MATCH(S$2,'Justerad allokering'!$B$2:$AF$2,0),FALSE)),VLOOKUP($B127,'Allokerad kvv'!$B$2:$AV$468,MATCH(S$2,'Allokerad kvv'!$B$2:$AV$2,0),FALSE),VLOOKUP($B127,'Justerad allokering'!$B$2:$AG$462,MATCH(S$2,'Justerad allokering'!$B$2:$AF$2,0),FALSE))</f>
        <v>0</v>
      </c>
      <c r="T127" s="28">
        <f>IF(ISERROR(1/VLOOKUP($B127,'Justerad allokering'!$B$2:$AG$462,MATCH(T$2,'Justerad allokering'!$B$2:$AF$2,0),FALSE)),VLOOKUP($B127,'Allokerad kvv'!$B$2:$AV$468,MATCH(T$2,'Allokerad kvv'!$B$2:$AV$2,0),FALSE),VLOOKUP($B127,'Justerad allokering'!$B$2:$AG$462,MATCH(T$2,'Justerad allokering'!$B$2:$AF$2,0),FALSE))</f>
        <v>0</v>
      </c>
      <c r="U127" s="28">
        <f>IF(ISERROR(1/VLOOKUP($B127,'Justerad allokering'!$B$2:$AG$462,MATCH(U$2,'Justerad allokering'!$B$2:$AF$2,0),FALSE)),VLOOKUP($B127,'Allokerad kvv'!$B$2:$AV$468,MATCH(U$2,'Allokerad kvv'!$B$2:$AV$2,0),FALSE),VLOOKUP($B127,'Justerad allokering'!$B$2:$AG$462,MATCH(U$2,'Justerad allokering'!$B$2:$AF$2,0),FALSE))</f>
        <v>0</v>
      </c>
      <c r="V127" s="28">
        <f>IF(ISERROR(1/VLOOKUP($B127,'Justerad allokering'!$B$2:$AG$462,MATCH(V$2,'Justerad allokering'!$B$2:$AF$2,0),FALSE)),VLOOKUP($B127,'Allokerad kvv'!$B$2:$AV$468,MATCH(V$2,'Allokerad kvv'!$B$2:$AV$2,0),FALSE),VLOOKUP($B127,'Justerad allokering'!$B$2:$AG$462,MATCH(V$2,'Justerad allokering'!$B$2:$AF$2,0),FALSE))</f>
        <v>0</v>
      </c>
      <c r="W127" s="28">
        <f>IF(ISERROR(1/VLOOKUP($B127,'Justerad allokering'!$B$2:$AG$462,MATCH(W$2,'Justerad allokering'!$B$2:$AF$2,0),FALSE)),VLOOKUP($B127,'Allokerad kvv'!$B$2:$AV$468,MATCH(W$2,'Allokerad kvv'!$B$2:$AV$2,0),FALSE),VLOOKUP($B127,'Justerad allokering'!$B$2:$AG$462,MATCH(W$2,'Justerad allokering'!$B$2:$AF$2,0),FALSE))</f>
        <v>0</v>
      </c>
      <c r="X127" s="28">
        <f>IF(ISERROR(1/VLOOKUP($B127,'Justerad allokering'!$B$2:$AG$462,MATCH(X$2,'Justerad allokering'!$B$2:$AF$2,0),FALSE)),VLOOKUP($B127,'Allokerad kvv'!$B$2:$AV$468,MATCH(X$2,'Allokerad kvv'!$B$2:$AV$2,0),FALSE),VLOOKUP($B127,'Justerad allokering'!$B$2:$AG$462,MATCH(X$2,'Justerad allokering'!$B$2:$AF$2,0),FALSE))</f>
        <v>0</v>
      </c>
      <c r="Y127" s="28">
        <f>IF(ISERROR(1/VLOOKUP($B127,'Justerad allokering'!$B$2:$AG$462,MATCH(Y$2,'Justerad allokering'!$B$2:$AF$2,0),FALSE)),VLOOKUP($B127,'Allokerad kvv'!$B$2:$AV$468,MATCH(Y$2,'Allokerad kvv'!$B$2:$AV$2,0),FALSE),VLOOKUP($B127,'Justerad allokering'!$B$2:$AG$462,MATCH(Y$2,'Justerad allokering'!$B$2:$AF$2,0),FALSE))</f>
        <v>0</v>
      </c>
      <c r="Z127" s="28">
        <f>IF(ISERROR(1/VLOOKUP($B127,'Justerad allokering'!$B$2:$AG$462,MATCH(Z$2,'Justerad allokering'!$B$2:$AF$2,0),FALSE)),VLOOKUP($B127,'Allokerad kvv'!$B$2:$AV$468,MATCH(Z$2,'Allokerad kvv'!$B$2:$AV$2,0),FALSE),VLOOKUP($B127,'Justerad allokering'!$B$2:$AG$462,MATCH(Z$2,'Justerad allokering'!$B$2:$AF$2,0),FALSE))</f>
        <v>0</v>
      </c>
      <c r="AA127" s="28"/>
      <c r="AB127" s="28"/>
      <c r="AE127">
        <f t="shared" si="3"/>
        <v>0</v>
      </c>
      <c r="AG127">
        <f t="shared" si="4"/>
        <v>0</v>
      </c>
      <c r="AH127">
        <f t="shared" si="5"/>
        <v>0</v>
      </c>
      <c r="AI127" s="55" t="str">
        <f>IF(AH127=0,"",AH127/VLOOKUP(B127,Kraftvärmeprod!$B$1:$BC$480,MATCH("Summa tillförd energi exklusive rökgaskondensering",Kraftvärmeprod!$B$1:$BC$1,0),FALSE))</f>
        <v/>
      </c>
    </row>
    <row r="128" spans="1:35" x14ac:dyDescent="0.35">
      <c r="A128" s="28" t="s">
        <v>162</v>
      </c>
      <c r="B128" s="28" t="s">
        <v>163</v>
      </c>
      <c r="C128" s="28">
        <f>IF(ISERROR(1/VLOOKUP($B128,'Justerad allokering'!$B$2:$AG$462,MATCH(C$2,'Justerad allokering'!$B$2:$AF$2,0),FALSE)),VLOOKUP($B128,'Allokerad kvv'!$B$2:$AV$468,MATCH(C$2,'Allokerad kvv'!$B$2:$AV$2,0),FALSE),VLOOKUP($B128,'Justerad allokering'!$B$2:$AG$462,MATCH(C$2,'Justerad allokering'!$B$2:$AF$2,0),FALSE))</f>
        <v>0</v>
      </c>
      <c r="D128" s="28">
        <f>IF(ISERROR(1/VLOOKUP($B128,'Justerad allokering'!$B$2:$AG$462,MATCH(D$2,'Justerad allokering'!$B$2:$AF$2,0),FALSE)),VLOOKUP($B128,'Allokerad kvv'!$B$2:$AV$468,MATCH(D$2,'Allokerad kvv'!$B$2:$AV$2,0),FALSE),VLOOKUP($B128,'Justerad allokering'!$B$2:$AG$462,MATCH(D$2,'Justerad allokering'!$B$2:$AF$2,0),FALSE))</f>
        <v>3.1914199999999999</v>
      </c>
      <c r="E128" s="28">
        <f>IF(ISERROR(1/VLOOKUP($B128,'Justerad allokering'!$B$2:$AG$462,MATCH(E$2,'Justerad allokering'!$B$2:$AF$2,0),FALSE)),VLOOKUP($B128,'Allokerad kvv'!$B$2:$AV$468,MATCH(E$2,'Allokerad kvv'!$B$2:$AV$2,0),FALSE),VLOOKUP($B128,'Justerad allokering'!$B$2:$AG$462,MATCH(E$2,'Justerad allokering'!$B$2:$AF$2,0),FALSE))</f>
        <v>32.913400000000003</v>
      </c>
      <c r="F128" s="28">
        <f>IF(ISERROR(1/VLOOKUP($B128,'Justerad allokering'!$B$2:$AG$462,MATCH(F$2,'Justerad allokering'!$B$2:$AF$2,0),FALSE)),VLOOKUP($B128,'Allokerad kvv'!$B$2:$AV$468,MATCH(F$2,'Allokerad kvv'!$B$2:$AV$2,0),FALSE),VLOOKUP($B128,'Justerad allokering'!$B$2:$AG$462,MATCH(F$2,'Justerad allokering'!$B$2:$AF$2,0),FALSE))</f>
        <v>0</v>
      </c>
      <c r="G128" s="28">
        <f>IF(ISERROR(1/VLOOKUP($B128,'Justerad allokering'!$B$2:$AG$462,MATCH(G$2,'Justerad allokering'!$B$2:$AF$2,0),FALSE)),VLOOKUP($B128,'Allokerad kvv'!$B$2:$AV$468,MATCH(G$2,'Allokerad kvv'!$B$2:$AV$2,0),FALSE),VLOOKUP($B128,'Justerad allokering'!$B$2:$AG$462,MATCH(G$2,'Justerad allokering'!$B$2:$AF$2,0),FALSE))</f>
        <v>0.48634500000000003</v>
      </c>
      <c r="H128" s="28">
        <f>IF(ISERROR(1/VLOOKUP($B128,'Justerad allokering'!$B$2:$AG$462,MATCH(H$2,'Justerad allokering'!$B$2:$AF$2,0),FALSE)),VLOOKUP($B128,'Allokerad kvv'!$B$2:$AV$468,MATCH(H$2,'Allokerad kvv'!$B$2:$AV$2,0),FALSE),VLOOKUP($B128,'Justerad allokering'!$B$2:$AG$462,MATCH(H$2,'Justerad allokering'!$B$2:$AF$2,0),FALSE))</f>
        <v>0</v>
      </c>
      <c r="I128" s="28">
        <f>IF(ISERROR(1/VLOOKUP($B128,'Justerad allokering'!$B$2:$AG$462,MATCH(I$2,'Justerad allokering'!$B$2:$AF$2,0),FALSE)),VLOOKUP($B128,'Allokerad kvv'!$B$2:$AV$468,MATCH(I$2,'Allokerad kvv'!$B$2:$AV$2,0),FALSE),VLOOKUP($B128,'Justerad allokering'!$B$2:$AG$462,MATCH(I$2,'Justerad allokering'!$B$2:$AF$2,0),FALSE))</f>
        <v>0</v>
      </c>
      <c r="J128" s="28">
        <f>IF(ISERROR(1/VLOOKUP($B128,'Justerad allokering'!$B$2:$AG$462,MATCH(J$2,'Justerad allokering'!$B$2:$AF$2,0),FALSE)),VLOOKUP($B128,'Allokerad kvv'!$B$2:$AV$468,MATCH(J$2,'Allokerad kvv'!$B$2:$AV$2,0),FALSE),VLOOKUP($B128,'Justerad allokering'!$B$2:$AG$462,MATCH(J$2,'Justerad allokering'!$B$2:$AF$2,0),FALSE))</f>
        <v>343.39600000000002</v>
      </c>
      <c r="K128" s="28">
        <f>IF(ISERROR(1/VLOOKUP($B128,'Justerad allokering'!$B$2:$AG$462,MATCH(K$2,'Justerad allokering'!$B$2:$AF$2,0),FALSE)),VLOOKUP($B128,'Allokerad kvv'!$B$2:$AV$468,MATCH(K$2,'Allokerad kvv'!$B$2:$AV$2,0),FALSE),VLOOKUP($B128,'Justerad allokering'!$B$2:$AG$462,MATCH(K$2,'Justerad allokering'!$B$2:$AF$2,0),FALSE))</f>
        <v>11.219099999999999</v>
      </c>
      <c r="L128" s="28">
        <f>IF(ISERROR(1/VLOOKUP($B128,'Justerad allokering'!$B$2:$AG$462,MATCH(L$2,'Justerad allokering'!$B$2:$AF$2,0),FALSE)),VLOOKUP($B128,'Allokerad kvv'!$B$2:$AV$468,MATCH(L$2,'Allokerad kvv'!$B$2:$AV$2,0),FALSE),VLOOKUP($B128,'Justerad allokering'!$B$2:$AG$462,MATCH(L$2,'Justerad allokering'!$B$2:$AF$2,0),FALSE))</f>
        <v>0</v>
      </c>
      <c r="M128" s="28">
        <f>IF(ISERROR(1/VLOOKUP($B128,'Justerad allokering'!$B$2:$AG$462,MATCH(M$2,'Justerad allokering'!$B$2:$AF$2,0),FALSE)),VLOOKUP($B128,'Allokerad kvv'!$B$2:$AV$468,MATCH(M$2,'Allokerad kvv'!$B$2:$AV$2,0),FALSE),VLOOKUP($B128,'Justerad allokering'!$B$2:$AG$462,MATCH(M$2,'Justerad allokering'!$B$2:$AF$2,0),FALSE))</f>
        <v>0</v>
      </c>
      <c r="N128" s="28">
        <f>IF(ISERROR(1/VLOOKUP($B128,'Justerad allokering'!$B$2:$AG$462,MATCH(N$2,'Justerad allokering'!$B$2:$AF$2,0),FALSE)),VLOOKUP($B128,'Allokerad kvv'!$B$2:$AV$468,MATCH(N$2,'Allokerad kvv'!$B$2:$AV$2,0),FALSE),VLOOKUP($B128,'Justerad allokering'!$B$2:$AG$462,MATCH(N$2,'Justerad allokering'!$B$2:$AF$2,0),FALSE))</f>
        <v>134</v>
      </c>
      <c r="O128" s="28">
        <f>IF(ISERROR(1/VLOOKUP($B128,'Justerad allokering'!$B$2:$AG$462,MATCH(O$2,'Justerad allokering'!$B$2:$AF$2,0),FALSE)),VLOOKUP($B128,'Allokerad kvv'!$B$2:$AV$468,MATCH(O$2,'Allokerad kvv'!$B$2:$AV$2,0),FALSE),VLOOKUP($B128,'Justerad allokering'!$B$2:$AG$462,MATCH(O$2,'Justerad allokering'!$B$2:$AF$2,0),FALSE))</f>
        <v>1.64567</v>
      </c>
      <c r="P128" s="28">
        <f>IF(ISERROR(1/VLOOKUP($B128,'Justerad allokering'!$B$2:$AG$462,MATCH(P$2,'Justerad allokering'!$B$2:$AF$2,0),FALSE)),VLOOKUP($B128,'Allokerad kvv'!$B$2:$AV$468,MATCH(P$2,'Allokerad kvv'!$B$2:$AV$2,0),FALSE),VLOOKUP($B128,'Justerad allokering'!$B$2:$AG$462,MATCH(P$2,'Justerad allokering'!$B$2:$AF$2,0),FALSE))</f>
        <v>0</v>
      </c>
      <c r="Q128" s="28">
        <f>IF(ISERROR(1/VLOOKUP($B128,'Justerad allokering'!$B$2:$AG$462,MATCH(Q$2,'Justerad allokering'!$B$2:$AF$2,0),FALSE)),VLOOKUP($B128,'Allokerad kvv'!$B$2:$AV$468,MATCH(Q$2,'Allokerad kvv'!$B$2:$AV$2,0),FALSE),VLOOKUP($B128,'Justerad allokering'!$B$2:$AG$462,MATCH(Q$2,'Justerad allokering'!$B$2:$AF$2,0),FALSE))</f>
        <v>0</v>
      </c>
      <c r="R128" s="28">
        <f>IF(ISERROR(1/VLOOKUP($B128,'Justerad allokering'!$B$2:$AG$462,MATCH(R$2,'Justerad allokering'!$B$2:$AF$2,0),FALSE)),VLOOKUP($B128,'Allokerad kvv'!$B$2:$AV$468,MATCH(R$2,'Allokerad kvv'!$B$2:$AV$2,0),FALSE),VLOOKUP($B128,'Justerad allokering'!$B$2:$AG$462,MATCH(R$2,'Justerad allokering'!$B$2:$AF$2,0),FALSE))</f>
        <v>0</v>
      </c>
      <c r="S128" s="28">
        <f>IF(ISERROR(1/VLOOKUP($B128,'Justerad allokering'!$B$2:$AG$462,MATCH(S$2,'Justerad allokering'!$B$2:$AF$2,0),FALSE)),VLOOKUP($B128,'Allokerad kvv'!$B$2:$AV$468,MATCH(S$2,'Allokerad kvv'!$B$2:$AV$2,0),FALSE),VLOOKUP($B128,'Justerad allokering'!$B$2:$AG$462,MATCH(S$2,'Justerad allokering'!$B$2:$AF$2,0),FALSE))</f>
        <v>0</v>
      </c>
      <c r="T128" s="28">
        <f>IF(ISERROR(1/VLOOKUP($B128,'Justerad allokering'!$B$2:$AG$462,MATCH(T$2,'Justerad allokering'!$B$2:$AF$2,0),FALSE)),VLOOKUP($B128,'Allokerad kvv'!$B$2:$AV$468,MATCH(T$2,'Allokerad kvv'!$B$2:$AV$2,0),FALSE),VLOOKUP($B128,'Justerad allokering'!$B$2:$AG$462,MATCH(T$2,'Justerad allokering'!$B$2:$AF$2,0),FALSE))</f>
        <v>0</v>
      </c>
      <c r="U128" s="28">
        <f>IF(ISERROR(1/VLOOKUP($B128,'Justerad allokering'!$B$2:$AG$462,MATCH(U$2,'Justerad allokering'!$B$2:$AF$2,0),FALSE)),VLOOKUP($B128,'Allokerad kvv'!$B$2:$AV$468,MATCH(U$2,'Allokerad kvv'!$B$2:$AV$2,0),FALSE),VLOOKUP($B128,'Justerad allokering'!$B$2:$AG$462,MATCH(U$2,'Justerad allokering'!$B$2:$AF$2,0),FALSE))</f>
        <v>0</v>
      </c>
      <c r="V128" s="28">
        <f>IF(ISERROR(1/VLOOKUP($B128,'Justerad allokering'!$B$2:$AG$462,MATCH(V$2,'Justerad allokering'!$B$2:$AF$2,0),FALSE)),VLOOKUP($B128,'Allokerad kvv'!$B$2:$AV$468,MATCH(V$2,'Allokerad kvv'!$B$2:$AV$2,0),FALSE),VLOOKUP($B128,'Justerad allokering'!$B$2:$AG$462,MATCH(V$2,'Justerad allokering'!$B$2:$AF$2,0),FALSE))</f>
        <v>0</v>
      </c>
      <c r="W128" s="28">
        <f>IF(ISERROR(1/VLOOKUP($B128,'Justerad allokering'!$B$2:$AG$462,MATCH(W$2,'Justerad allokering'!$B$2:$AF$2,0),FALSE)),VLOOKUP($B128,'Allokerad kvv'!$B$2:$AV$468,MATCH(W$2,'Allokerad kvv'!$B$2:$AV$2,0),FALSE),VLOOKUP($B128,'Justerad allokering'!$B$2:$AG$462,MATCH(W$2,'Justerad allokering'!$B$2:$AF$2,0),FALSE))</f>
        <v>0</v>
      </c>
      <c r="X128" s="28">
        <f>IF(ISERROR(1/VLOOKUP($B128,'Justerad allokering'!$B$2:$AG$462,MATCH(X$2,'Justerad allokering'!$B$2:$AF$2,0),FALSE)),VLOOKUP($B128,'Allokerad kvv'!$B$2:$AV$468,MATCH(X$2,'Allokerad kvv'!$B$2:$AV$2,0),FALSE),VLOOKUP($B128,'Justerad allokering'!$B$2:$AG$462,MATCH(X$2,'Justerad allokering'!$B$2:$AF$2,0),FALSE))</f>
        <v>0</v>
      </c>
      <c r="Y128" s="28">
        <f>IF(ISERROR(1/VLOOKUP($B128,'Justerad allokering'!$B$2:$AG$462,MATCH(Y$2,'Justerad allokering'!$B$2:$AF$2,0),FALSE)),VLOOKUP($B128,'Allokerad kvv'!$B$2:$AV$468,MATCH(Y$2,'Allokerad kvv'!$B$2:$AV$2,0),FALSE),VLOOKUP($B128,'Justerad allokering'!$B$2:$AG$462,MATCH(Y$2,'Justerad allokering'!$B$2:$AF$2,0),FALSE))</f>
        <v>0</v>
      </c>
      <c r="Z128" s="28">
        <f>IF(ISERROR(1/VLOOKUP($B128,'Justerad allokering'!$B$2:$AG$462,MATCH(Z$2,'Justerad allokering'!$B$2:$AF$2,0),FALSE)),VLOOKUP($B128,'Allokerad kvv'!$B$2:$AV$468,MATCH(Z$2,'Allokerad kvv'!$B$2:$AV$2,0),FALSE),VLOOKUP($B128,'Justerad allokering'!$B$2:$AG$462,MATCH(Z$2,'Justerad allokering'!$B$2:$AF$2,0),FALSE))</f>
        <v>0</v>
      </c>
      <c r="AA128" s="28"/>
      <c r="AB128" s="28"/>
      <c r="AE128">
        <f t="shared" si="3"/>
        <v>526.85193500000003</v>
      </c>
      <c r="AG128">
        <f t="shared" si="4"/>
        <v>515.632835</v>
      </c>
      <c r="AH128">
        <f t="shared" si="5"/>
        <v>381.632835</v>
      </c>
      <c r="AI128" s="55">
        <f>IF(AH128=0,"",AH128/VLOOKUP(B128,Kraftvärmeprod!$B$1:$BC$480,MATCH("Summa tillförd energi exklusive rökgaskondensering",Kraftvärmeprod!$B$1:$BC$1,0),FALSE))</f>
        <v>0.54888138364888417</v>
      </c>
    </row>
    <row r="129" spans="1:35" x14ac:dyDescent="0.35">
      <c r="A129" s="28" t="s">
        <v>162</v>
      </c>
      <c r="B129" s="28" t="s">
        <v>164</v>
      </c>
      <c r="C129" s="28">
        <f>IF(ISERROR(1/VLOOKUP($B129,'Justerad allokering'!$B$2:$AG$462,MATCH(C$2,'Justerad allokering'!$B$2:$AF$2,0),FALSE)),VLOOKUP($B129,'Allokerad kvv'!$B$2:$AV$468,MATCH(C$2,'Allokerad kvv'!$B$2:$AV$2,0),FALSE),VLOOKUP($B129,'Justerad allokering'!$B$2:$AG$462,MATCH(C$2,'Justerad allokering'!$B$2:$AF$2,0),FALSE))</f>
        <v>0</v>
      </c>
      <c r="D129" s="28">
        <f>IF(ISERROR(1/VLOOKUP($B129,'Justerad allokering'!$B$2:$AG$462,MATCH(D$2,'Justerad allokering'!$B$2:$AF$2,0),FALSE)),VLOOKUP($B129,'Allokerad kvv'!$B$2:$AV$468,MATCH(D$2,'Allokerad kvv'!$B$2:$AV$2,0),FALSE),VLOOKUP($B129,'Justerad allokering'!$B$2:$AG$462,MATCH(D$2,'Justerad allokering'!$B$2:$AF$2,0),FALSE))</f>
        <v>0</v>
      </c>
      <c r="E129" s="28">
        <f>IF(ISERROR(1/VLOOKUP($B129,'Justerad allokering'!$B$2:$AG$462,MATCH(E$2,'Justerad allokering'!$B$2:$AF$2,0),FALSE)),VLOOKUP($B129,'Allokerad kvv'!$B$2:$AV$468,MATCH(E$2,'Allokerad kvv'!$B$2:$AV$2,0),FALSE),VLOOKUP($B129,'Justerad allokering'!$B$2:$AG$462,MATCH(E$2,'Justerad allokering'!$B$2:$AF$2,0),FALSE))</f>
        <v>0</v>
      </c>
      <c r="F129" s="28">
        <f>IF(ISERROR(1/VLOOKUP($B129,'Justerad allokering'!$B$2:$AG$462,MATCH(F$2,'Justerad allokering'!$B$2:$AF$2,0),FALSE)),VLOOKUP($B129,'Allokerad kvv'!$B$2:$AV$468,MATCH(F$2,'Allokerad kvv'!$B$2:$AV$2,0),FALSE),VLOOKUP($B129,'Justerad allokering'!$B$2:$AG$462,MATCH(F$2,'Justerad allokering'!$B$2:$AF$2,0),FALSE))</f>
        <v>0</v>
      </c>
      <c r="G129" s="28">
        <f>IF(ISERROR(1/VLOOKUP($B129,'Justerad allokering'!$B$2:$AG$462,MATCH(G$2,'Justerad allokering'!$B$2:$AF$2,0),FALSE)),VLOOKUP($B129,'Allokerad kvv'!$B$2:$AV$468,MATCH(G$2,'Allokerad kvv'!$B$2:$AV$2,0),FALSE),VLOOKUP($B129,'Justerad allokering'!$B$2:$AG$462,MATCH(G$2,'Justerad allokering'!$B$2:$AF$2,0),FALSE))</f>
        <v>0</v>
      </c>
      <c r="H129" s="28">
        <f>IF(ISERROR(1/VLOOKUP($B129,'Justerad allokering'!$B$2:$AG$462,MATCH(H$2,'Justerad allokering'!$B$2:$AF$2,0),FALSE)),VLOOKUP($B129,'Allokerad kvv'!$B$2:$AV$468,MATCH(H$2,'Allokerad kvv'!$B$2:$AV$2,0),FALSE),VLOOKUP($B129,'Justerad allokering'!$B$2:$AG$462,MATCH(H$2,'Justerad allokering'!$B$2:$AF$2,0),FALSE))</f>
        <v>0</v>
      </c>
      <c r="I129" s="28">
        <f>IF(ISERROR(1/VLOOKUP($B129,'Justerad allokering'!$B$2:$AG$462,MATCH(I$2,'Justerad allokering'!$B$2:$AF$2,0),FALSE)),VLOOKUP($B129,'Allokerad kvv'!$B$2:$AV$468,MATCH(I$2,'Allokerad kvv'!$B$2:$AV$2,0),FALSE),VLOOKUP($B129,'Justerad allokering'!$B$2:$AG$462,MATCH(I$2,'Justerad allokering'!$B$2:$AF$2,0),FALSE))</f>
        <v>0</v>
      </c>
      <c r="J129" s="28">
        <f>IF(ISERROR(1/VLOOKUP($B129,'Justerad allokering'!$B$2:$AG$462,MATCH(J$2,'Justerad allokering'!$B$2:$AF$2,0),FALSE)),VLOOKUP($B129,'Allokerad kvv'!$B$2:$AV$468,MATCH(J$2,'Allokerad kvv'!$B$2:$AV$2,0),FALSE),VLOOKUP($B129,'Justerad allokering'!$B$2:$AG$462,MATCH(J$2,'Justerad allokering'!$B$2:$AF$2,0),FALSE))</f>
        <v>0</v>
      </c>
      <c r="K129" s="28">
        <f>IF(ISERROR(1/VLOOKUP($B129,'Justerad allokering'!$B$2:$AG$462,MATCH(K$2,'Justerad allokering'!$B$2:$AF$2,0),FALSE)),VLOOKUP($B129,'Allokerad kvv'!$B$2:$AV$468,MATCH(K$2,'Allokerad kvv'!$B$2:$AV$2,0),FALSE),VLOOKUP($B129,'Justerad allokering'!$B$2:$AG$462,MATCH(K$2,'Justerad allokering'!$B$2:$AF$2,0),FALSE))</f>
        <v>0</v>
      </c>
      <c r="L129" s="28">
        <f>IF(ISERROR(1/VLOOKUP($B129,'Justerad allokering'!$B$2:$AG$462,MATCH(L$2,'Justerad allokering'!$B$2:$AF$2,0),FALSE)),VLOOKUP($B129,'Allokerad kvv'!$B$2:$AV$468,MATCH(L$2,'Allokerad kvv'!$B$2:$AV$2,0),FALSE),VLOOKUP($B129,'Justerad allokering'!$B$2:$AG$462,MATCH(L$2,'Justerad allokering'!$B$2:$AF$2,0),FALSE))</f>
        <v>0</v>
      </c>
      <c r="M129" s="28">
        <f>IF(ISERROR(1/VLOOKUP($B129,'Justerad allokering'!$B$2:$AG$462,MATCH(M$2,'Justerad allokering'!$B$2:$AF$2,0),FALSE)),VLOOKUP($B129,'Allokerad kvv'!$B$2:$AV$468,MATCH(M$2,'Allokerad kvv'!$B$2:$AV$2,0),FALSE),VLOOKUP($B129,'Justerad allokering'!$B$2:$AG$462,MATCH(M$2,'Justerad allokering'!$B$2:$AF$2,0),FALSE))</f>
        <v>0</v>
      </c>
      <c r="N129" s="28">
        <f>IF(ISERROR(1/VLOOKUP($B129,'Justerad allokering'!$B$2:$AG$462,MATCH(N$2,'Justerad allokering'!$B$2:$AF$2,0),FALSE)),VLOOKUP($B129,'Allokerad kvv'!$B$2:$AV$468,MATCH(N$2,'Allokerad kvv'!$B$2:$AV$2,0),FALSE),VLOOKUP($B129,'Justerad allokering'!$B$2:$AG$462,MATCH(N$2,'Justerad allokering'!$B$2:$AF$2,0),FALSE))</f>
        <v>0</v>
      </c>
      <c r="O129" s="28">
        <f>IF(ISERROR(1/VLOOKUP($B129,'Justerad allokering'!$B$2:$AG$462,MATCH(O$2,'Justerad allokering'!$B$2:$AF$2,0),FALSE)),VLOOKUP($B129,'Allokerad kvv'!$B$2:$AV$468,MATCH(O$2,'Allokerad kvv'!$B$2:$AV$2,0),FALSE),VLOOKUP($B129,'Justerad allokering'!$B$2:$AG$462,MATCH(O$2,'Justerad allokering'!$B$2:$AF$2,0),FALSE))</f>
        <v>0</v>
      </c>
      <c r="P129" s="28">
        <f>IF(ISERROR(1/VLOOKUP($B129,'Justerad allokering'!$B$2:$AG$462,MATCH(P$2,'Justerad allokering'!$B$2:$AF$2,0),FALSE)),VLOOKUP($B129,'Allokerad kvv'!$B$2:$AV$468,MATCH(P$2,'Allokerad kvv'!$B$2:$AV$2,0),FALSE),VLOOKUP($B129,'Justerad allokering'!$B$2:$AG$462,MATCH(P$2,'Justerad allokering'!$B$2:$AF$2,0),FALSE))</f>
        <v>0</v>
      </c>
      <c r="Q129" s="28">
        <f>IF(ISERROR(1/VLOOKUP($B129,'Justerad allokering'!$B$2:$AG$462,MATCH(Q$2,'Justerad allokering'!$B$2:$AF$2,0),FALSE)),VLOOKUP($B129,'Allokerad kvv'!$B$2:$AV$468,MATCH(Q$2,'Allokerad kvv'!$B$2:$AV$2,0),FALSE),VLOOKUP($B129,'Justerad allokering'!$B$2:$AG$462,MATCH(Q$2,'Justerad allokering'!$B$2:$AF$2,0),FALSE))</f>
        <v>0</v>
      </c>
      <c r="R129" s="28">
        <f>IF(ISERROR(1/VLOOKUP($B129,'Justerad allokering'!$B$2:$AG$462,MATCH(R$2,'Justerad allokering'!$B$2:$AF$2,0),FALSE)),VLOOKUP($B129,'Allokerad kvv'!$B$2:$AV$468,MATCH(R$2,'Allokerad kvv'!$B$2:$AV$2,0),FALSE),VLOOKUP($B129,'Justerad allokering'!$B$2:$AG$462,MATCH(R$2,'Justerad allokering'!$B$2:$AF$2,0),FALSE))</f>
        <v>0</v>
      </c>
      <c r="S129" s="28">
        <f>IF(ISERROR(1/VLOOKUP($B129,'Justerad allokering'!$B$2:$AG$462,MATCH(S$2,'Justerad allokering'!$B$2:$AF$2,0),FALSE)),VLOOKUP($B129,'Allokerad kvv'!$B$2:$AV$468,MATCH(S$2,'Allokerad kvv'!$B$2:$AV$2,0),FALSE),VLOOKUP($B129,'Justerad allokering'!$B$2:$AG$462,MATCH(S$2,'Justerad allokering'!$B$2:$AF$2,0),FALSE))</f>
        <v>0</v>
      </c>
      <c r="T129" s="28">
        <f>IF(ISERROR(1/VLOOKUP($B129,'Justerad allokering'!$B$2:$AG$462,MATCH(T$2,'Justerad allokering'!$B$2:$AF$2,0),FALSE)),VLOOKUP($B129,'Allokerad kvv'!$B$2:$AV$468,MATCH(T$2,'Allokerad kvv'!$B$2:$AV$2,0),FALSE),VLOOKUP($B129,'Justerad allokering'!$B$2:$AG$462,MATCH(T$2,'Justerad allokering'!$B$2:$AF$2,0),FALSE))</f>
        <v>0</v>
      </c>
      <c r="U129" s="28">
        <f>IF(ISERROR(1/VLOOKUP($B129,'Justerad allokering'!$B$2:$AG$462,MATCH(U$2,'Justerad allokering'!$B$2:$AF$2,0),FALSE)),VLOOKUP($B129,'Allokerad kvv'!$B$2:$AV$468,MATCH(U$2,'Allokerad kvv'!$B$2:$AV$2,0),FALSE),VLOOKUP($B129,'Justerad allokering'!$B$2:$AG$462,MATCH(U$2,'Justerad allokering'!$B$2:$AF$2,0),FALSE))</f>
        <v>0</v>
      </c>
      <c r="V129" s="28">
        <f>IF(ISERROR(1/VLOOKUP($B129,'Justerad allokering'!$B$2:$AG$462,MATCH(V$2,'Justerad allokering'!$B$2:$AF$2,0),FALSE)),VLOOKUP($B129,'Allokerad kvv'!$B$2:$AV$468,MATCH(V$2,'Allokerad kvv'!$B$2:$AV$2,0),FALSE),VLOOKUP($B129,'Justerad allokering'!$B$2:$AG$462,MATCH(V$2,'Justerad allokering'!$B$2:$AF$2,0),FALSE))</f>
        <v>0</v>
      </c>
      <c r="W129" s="28">
        <f>IF(ISERROR(1/VLOOKUP($B129,'Justerad allokering'!$B$2:$AG$462,MATCH(W$2,'Justerad allokering'!$B$2:$AF$2,0),FALSE)),VLOOKUP($B129,'Allokerad kvv'!$B$2:$AV$468,MATCH(W$2,'Allokerad kvv'!$B$2:$AV$2,0),FALSE),VLOOKUP($B129,'Justerad allokering'!$B$2:$AG$462,MATCH(W$2,'Justerad allokering'!$B$2:$AF$2,0),FALSE))</f>
        <v>0</v>
      </c>
      <c r="X129" s="28">
        <f>IF(ISERROR(1/VLOOKUP($B129,'Justerad allokering'!$B$2:$AG$462,MATCH(X$2,'Justerad allokering'!$B$2:$AF$2,0),FALSE)),VLOOKUP($B129,'Allokerad kvv'!$B$2:$AV$468,MATCH(X$2,'Allokerad kvv'!$B$2:$AV$2,0),FALSE),VLOOKUP($B129,'Justerad allokering'!$B$2:$AG$462,MATCH(X$2,'Justerad allokering'!$B$2:$AF$2,0),FALSE))</f>
        <v>0</v>
      </c>
      <c r="Y129" s="28">
        <f>IF(ISERROR(1/VLOOKUP($B129,'Justerad allokering'!$B$2:$AG$462,MATCH(Y$2,'Justerad allokering'!$B$2:$AF$2,0),FALSE)),VLOOKUP($B129,'Allokerad kvv'!$B$2:$AV$468,MATCH(Y$2,'Allokerad kvv'!$B$2:$AV$2,0),FALSE),VLOOKUP($B129,'Justerad allokering'!$B$2:$AG$462,MATCH(Y$2,'Justerad allokering'!$B$2:$AF$2,0),FALSE))</f>
        <v>0</v>
      </c>
      <c r="Z129" s="28">
        <f>IF(ISERROR(1/VLOOKUP($B129,'Justerad allokering'!$B$2:$AG$462,MATCH(Z$2,'Justerad allokering'!$B$2:$AF$2,0),FALSE)),VLOOKUP($B129,'Allokerad kvv'!$B$2:$AV$468,MATCH(Z$2,'Allokerad kvv'!$B$2:$AV$2,0),FALSE),VLOOKUP($B129,'Justerad allokering'!$B$2:$AG$462,MATCH(Z$2,'Justerad allokering'!$B$2:$AF$2,0),FALSE))</f>
        <v>0</v>
      </c>
      <c r="AA129" s="28"/>
      <c r="AB129" s="28"/>
      <c r="AE129">
        <f t="shared" si="3"/>
        <v>0</v>
      </c>
      <c r="AG129">
        <f t="shared" si="4"/>
        <v>0</v>
      </c>
      <c r="AH129">
        <f t="shared" si="5"/>
        <v>0</v>
      </c>
      <c r="AI129" s="55" t="str">
        <f>IF(AH129=0,"",AH129/VLOOKUP(B129,Kraftvärmeprod!$B$1:$BC$480,MATCH("Summa tillförd energi exklusive rökgaskondensering",Kraftvärmeprod!$B$1:$BC$1,0),FALSE))</f>
        <v/>
      </c>
    </row>
    <row r="130" spans="1:35" x14ac:dyDescent="0.35">
      <c r="A130" s="28" t="s">
        <v>162</v>
      </c>
      <c r="B130" s="28" t="s">
        <v>165</v>
      </c>
      <c r="C130" s="28">
        <f>IF(ISERROR(1/VLOOKUP($B130,'Justerad allokering'!$B$2:$AG$462,MATCH(C$2,'Justerad allokering'!$B$2:$AF$2,0),FALSE)),VLOOKUP($B130,'Allokerad kvv'!$B$2:$AV$468,MATCH(C$2,'Allokerad kvv'!$B$2:$AV$2,0),FALSE),VLOOKUP($B130,'Justerad allokering'!$B$2:$AG$462,MATCH(C$2,'Justerad allokering'!$B$2:$AF$2,0),FALSE))</f>
        <v>0</v>
      </c>
      <c r="D130" s="28">
        <f>IF(ISERROR(1/VLOOKUP($B130,'Justerad allokering'!$B$2:$AG$462,MATCH(D$2,'Justerad allokering'!$B$2:$AF$2,0),FALSE)),VLOOKUP($B130,'Allokerad kvv'!$B$2:$AV$468,MATCH(D$2,'Allokerad kvv'!$B$2:$AV$2,0),FALSE),VLOOKUP($B130,'Justerad allokering'!$B$2:$AG$462,MATCH(D$2,'Justerad allokering'!$B$2:$AF$2,0),FALSE))</f>
        <v>0</v>
      </c>
      <c r="E130" s="28">
        <f>IF(ISERROR(1/VLOOKUP($B130,'Justerad allokering'!$B$2:$AG$462,MATCH(E$2,'Justerad allokering'!$B$2:$AF$2,0),FALSE)),VLOOKUP($B130,'Allokerad kvv'!$B$2:$AV$468,MATCH(E$2,'Allokerad kvv'!$B$2:$AV$2,0),FALSE),VLOOKUP($B130,'Justerad allokering'!$B$2:$AG$462,MATCH(E$2,'Justerad allokering'!$B$2:$AF$2,0),FALSE))</f>
        <v>0</v>
      </c>
      <c r="F130" s="28">
        <f>IF(ISERROR(1/VLOOKUP($B130,'Justerad allokering'!$B$2:$AG$462,MATCH(F$2,'Justerad allokering'!$B$2:$AF$2,0),FALSE)),VLOOKUP($B130,'Allokerad kvv'!$B$2:$AV$468,MATCH(F$2,'Allokerad kvv'!$B$2:$AV$2,0),FALSE),VLOOKUP($B130,'Justerad allokering'!$B$2:$AG$462,MATCH(F$2,'Justerad allokering'!$B$2:$AF$2,0),FALSE))</f>
        <v>0</v>
      </c>
      <c r="G130" s="28">
        <f>IF(ISERROR(1/VLOOKUP($B130,'Justerad allokering'!$B$2:$AG$462,MATCH(G$2,'Justerad allokering'!$B$2:$AF$2,0),FALSE)),VLOOKUP($B130,'Allokerad kvv'!$B$2:$AV$468,MATCH(G$2,'Allokerad kvv'!$B$2:$AV$2,0),FALSE),VLOOKUP($B130,'Justerad allokering'!$B$2:$AG$462,MATCH(G$2,'Justerad allokering'!$B$2:$AF$2,0),FALSE))</f>
        <v>0</v>
      </c>
      <c r="H130" s="28">
        <f>IF(ISERROR(1/VLOOKUP($B130,'Justerad allokering'!$B$2:$AG$462,MATCH(H$2,'Justerad allokering'!$B$2:$AF$2,0),FALSE)),VLOOKUP($B130,'Allokerad kvv'!$B$2:$AV$468,MATCH(H$2,'Allokerad kvv'!$B$2:$AV$2,0),FALSE),VLOOKUP($B130,'Justerad allokering'!$B$2:$AG$462,MATCH(H$2,'Justerad allokering'!$B$2:$AF$2,0),FALSE))</f>
        <v>0</v>
      </c>
      <c r="I130" s="28">
        <f>IF(ISERROR(1/VLOOKUP($B130,'Justerad allokering'!$B$2:$AG$462,MATCH(I$2,'Justerad allokering'!$B$2:$AF$2,0),FALSE)),VLOOKUP($B130,'Allokerad kvv'!$B$2:$AV$468,MATCH(I$2,'Allokerad kvv'!$B$2:$AV$2,0),FALSE),VLOOKUP($B130,'Justerad allokering'!$B$2:$AG$462,MATCH(I$2,'Justerad allokering'!$B$2:$AF$2,0),FALSE))</f>
        <v>0</v>
      </c>
      <c r="J130" s="28">
        <f>IF(ISERROR(1/VLOOKUP($B130,'Justerad allokering'!$B$2:$AG$462,MATCH(J$2,'Justerad allokering'!$B$2:$AF$2,0),FALSE)),VLOOKUP($B130,'Allokerad kvv'!$B$2:$AV$468,MATCH(J$2,'Allokerad kvv'!$B$2:$AV$2,0),FALSE),VLOOKUP($B130,'Justerad allokering'!$B$2:$AG$462,MATCH(J$2,'Justerad allokering'!$B$2:$AF$2,0),FALSE))</f>
        <v>0</v>
      </c>
      <c r="K130" s="28">
        <f>IF(ISERROR(1/VLOOKUP($B130,'Justerad allokering'!$B$2:$AG$462,MATCH(K$2,'Justerad allokering'!$B$2:$AF$2,0),FALSE)),VLOOKUP($B130,'Allokerad kvv'!$B$2:$AV$468,MATCH(K$2,'Allokerad kvv'!$B$2:$AV$2,0),FALSE),VLOOKUP($B130,'Justerad allokering'!$B$2:$AG$462,MATCH(K$2,'Justerad allokering'!$B$2:$AF$2,0),FALSE))</f>
        <v>0</v>
      </c>
      <c r="L130" s="28">
        <f>IF(ISERROR(1/VLOOKUP($B130,'Justerad allokering'!$B$2:$AG$462,MATCH(L$2,'Justerad allokering'!$B$2:$AF$2,0),FALSE)),VLOOKUP($B130,'Allokerad kvv'!$B$2:$AV$468,MATCH(L$2,'Allokerad kvv'!$B$2:$AV$2,0),FALSE),VLOOKUP($B130,'Justerad allokering'!$B$2:$AG$462,MATCH(L$2,'Justerad allokering'!$B$2:$AF$2,0),FALSE))</f>
        <v>0</v>
      </c>
      <c r="M130" s="28">
        <f>IF(ISERROR(1/VLOOKUP($B130,'Justerad allokering'!$B$2:$AG$462,MATCH(M$2,'Justerad allokering'!$B$2:$AF$2,0),FALSE)),VLOOKUP($B130,'Allokerad kvv'!$B$2:$AV$468,MATCH(M$2,'Allokerad kvv'!$B$2:$AV$2,0),FALSE),VLOOKUP($B130,'Justerad allokering'!$B$2:$AG$462,MATCH(M$2,'Justerad allokering'!$B$2:$AF$2,0),FALSE))</f>
        <v>0</v>
      </c>
      <c r="N130" s="28">
        <f>IF(ISERROR(1/VLOOKUP($B130,'Justerad allokering'!$B$2:$AG$462,MATCH(N$2,'Justerad allokering'!$B$2:$AF$2,0),FALSE)),VLOOKUP($B130,'Allokerad kvv'!$B$2:$AV$468,MATCH(N$2,'Allokerad kvv'!$B$2:$AV$2,0),FALSE),VLOOKUP($B130,'Justerad allokering'!$B$2:$AG$462,MATCH(N$2,'Justerad allokering'!$B$2:$AF$2,0),FALSE))</f>
        <v>0</v>
      </c>
      <c r="O130" s="28">
        <f>IF(ISERROR(1/VLOOKUP($B130,'Justerad allokering'!$B$2:$AG$462,MATCH(O$2,'Justerad allokering'!$B$2:$AF$2,0),FALSE)),VLOOKUP($B130,'Allokerad kvv'!$B$2:$AV$468,MATCH(O$2,'Allokerad kvv'!$B$2:$AV$2,0),FALSE),VLOOKUP($B130,'Justerad allokering'!$B$2:$AG$462,MATCH(O$2,'Justerad allokering'!$B$2:$AF$2,0),FALSE))</f>
        <v>0</v>
      </c>
      <c r="P130" s="28">
        <f>IF(ISERROR(1/VLOOKUP($B130,'Justerad allokering'!$B$2:$AG$462,MATCH(P$2,'Justerad allokering'!$B$2:$AF$2,0),FALSE)),VLOOKUP($B130,'Allokerad kvv'!$B$2:$AV$468,MATCH(P$2,'Allokerad kvv'!$B$2:$AV$2,0),FALSE),VLOOKUP($B130,'Justerad allokering'!$B$2:$AG$462,MATCH(P$2,'Justerad allokering'!$B$2:$AF$2,0),FALSE))</f>
        <v>0</v>
      </c>
      <c r="Q130" s="28">
        <f>IF(ISERROR(1/VLOOKUP($B130,'Justerad allokering'!$B$2:$AG$462,MATCH(Q$2,'Justerad allokering'!$B$2:$AF$2,0),FALSE)),VLOOKUP($B130,'Allokerad kvv'!$B$2:$AV$468,MATCH(Q$2,'Allokerad kvv'!$B$2:$AV$2,0),FALSE),VLOOKUP($B130,'Justerad allokering'!$B$2:$AG$462,MATCH(Q$2,'Justerad allokering'!$B$2:$AF$2,0),FALSE))</f>
        <v>0</v>
      </c>
      <c r="R130" s="28">
        <f>IF(ISERROR(1/VLOOKUP($B130,'Justerad allokering'!$B$2:$AG$462,MATCH(R$2,'Justerad allokering'!$B$2:$AF$2,0),FALSE)),VLOOKUP($B130,'Allokerad kvv'!$B$2:$AV$468,MATCH(R$2,'Allokerad kvv'!$B$2:$AV$2,0),FALSE),VLOOKUP($B130,'Justerad allokering'!$B$2:$AG$462,MATCH(R$2,'Justerad allokering'!$B$2:$AF$2,0),FALSE))</f>
        <v>0</v>
      </c>
      <c r="S130" s="28">
        <f>IF(ISERROR(1/VLOOKUP($B130,'Justerad allokering'!$B$2:$AG$462,MATCH(S$2,'Justerad allokering'!$B$2:$AF$2,0),FALSE)),VLOOKUP($B130,'Allokerad kvv'!$B$2:$AV$468,MATCH(S$2,'Allokerad kvv'!$B$2:$AV$2,0),FALSE),VLOOKUP($B130,'Justerad allokering'!$B$2:$AG$462,MATCH(S$2,'Justerad allokering'!$B$2:$AF$2,0),FALSE))</f>
        <v>0</v>
      </c>
      <c r="T130" s="28">
        <f>IF(ISERROR(1/VLOOKUP($B130,'Justerad allokering'!$B$2:$AG$462,MATCH(T$2,'Justerad allokering'!$B$2:$AF$2,0),FALSE)),VLOOKUP($B130,'Allokerad kvv'!$B$2:$AV$468,MATCH(T$2,'Allokerad kvv'!$B$2:$AV$2,0),FALSE),VLOOKUP($B130,'Justerad allokering'!$B$2:$AG$462,MATCH(T$2,'Justerad allokering'!$B$2:$AF$2,0),FALSE))</f>
        <v>0</v>
      </c>
      <c r="U130" s="28">
        <f>IF(ISERROR(1/VLOOKUP($B130,'Justerad allokering'!$B$2:$AG$462,MATCH(U$2,'Justerad allokering'!$B$2:$AF$2,0),FALSE)),VLOOKUP($B130,'Allokerad kvv'!$B$2:$AV$468,MATCH(U$2,'Allokerad kvv'!$B$2:$AV$2,0),FALSE),VLOOKUP($B130,'Justerad allokering'!$B$2:$AG$462,MATCH(U$2,'Justerad allokering'!$B$2:$AF$2,0),FALSE))</f>
        <v>0</v>
      </c>
      <c r="V130" s="28">
        <f>IF(ISERROR(1/VLOOKUP($B130,'Justerad allokering'!$B$2:$AG$462,MATCH(V$2,'Justerad allokering'!$B$2:$AF$2,0),FALSE)),VLOOKUP($B130,'Allokerad kvv'!$B$2:$AV$468,MATCH(V$2,'Allokerad kvv'!$B$2:$AV$2,0),FALSE),VLOOKUP($B130,'Justerad allokering'!$B$2:$AG$462,MATCH(V$2,'Justerad allokering'!$B$2:$AF$2,0),FALSE))</f>
        <v>0</v>
      </c>
      <c r="W130" s="28">
        <f>IF(ISERROR(1/VLOOKUP($B130,'Justerad allokering'!$B$2:$AG$462,MATCH(W$2,'Justerad allokering'!$B$2:$AF$2,0),FALSE)),VLOOKUP($B130,'Allokerad kvv'!$B$2:$AV$468,MATCH(W$2,'Allokerad kvv'!$B$2:$AV$2,0),FALSE),VLOOKUP($B130,'Justerad allokering'!$B$2:$AG$462,MATCH(W$2,'Justerad allokering'!$B$2:$AF$2,0),FALSE))</f>
        <v>0</v>
      </c>
      <c r="X130" s="28">
        <f>IF(ISERROR(1/VLOOKUP($B130,'Justerad allokering'!$B$2:$AG$462,MATCH(X$2,'Justerad allokering'!$B$2:$AF$2,0),FALSE)),VLOOKUP($B130,'Allokerad kvv'!$B$2:$AV$468,MATCH(X$2,'Allokerad kvv'!$B$2:$AV$2,0),FALSE),VLOOKUP($B130,'Justerad allokering'!$B$2:$AG$462,MATCH(X$2,'Justerad allokering'!$B$2:$AF$2,0),FALSE))</f>
        <v>0</v>
      </c>
      <c r="Y130" s="28">
        <f>IF(ISERROR(1/VLOOKUP($B130,'Justerad allokering'!$B$2:$AG$462,MATCH(Y$2,'Justerad allokering'!$B$2:$AF$2,0),FALSE)),VLOOKUP($B130,'Allokerad kvv'!$B$2:$AV$468,MATCH(Y$2,'Allokerad kvv'!$B$2:$AV$2,0),FALSE),VLOOKUP($B130,'Justerad allokering'!$B$2:$AG$462,MATCH(Y$2,'Justerad allokering'!$B$2:$AF$2,0),FALSE))</f>
        <v>0</v>
      </c>
      <c r="Z130" s="28">
        <f>IF(ISERROR(1/VLOOKUP($B130,'Justerad allokering'!$B$2:$AG$462,MATCH(Z$2,'Justerad allokering'!$B$2:$AF$2,0),FALSE)),VLOOKUP($B130,'Allokerad kvv'!$B$2:$AV$468,MATCH(Z$2,'Allokerad kvv'!$B$2:$AV$2,0),FALSE),VLOOKUP($B130,'Justerad allokering'!$B$2:$AG$462,MATCH(Z$2,'Justerad allokering'!$B$2:$AF$2,0),FALSE))</f>
        <v>0</v>
      </c>
      <c r="AA130" s="28"/>
      <c r="AB130" s="28"/>
      <c r="AE130">
        <f t="shared" si="3"/>
        <v>0</v>
      </c>
      <c r="AG130">
        <f t="shared" si="4"/>
        <v>0</v>
      </c>
      <c r="AH130">
        <f t="shared" si="5"/>
        <v>0</v>
      </c>
      <c r="AI130" s="55" t="str">
        <f>IF(AH130=0,"",AH130/VLOOKUP(B130,Kraftvärmeprod!$B$1:$BC$480,MATCH("Summa tillförd energi exklusive rökgaskondensering",Kraftvärmeprod!$B$1:$BC$1,0),FALSE))</f>
        <v/>
      </c>
    </row>
    <row r="131" spans="1:35" x14ac:dyDescent="0.35">
      <c r="A131" s="28" t="s">
        <v>162</v>
      </c>
      <c r="B131" s="28" t="s">
        <v>166</v>
      </c>
      <c r="C131" s="28">
        <f>IF(ISERROR(1/VLOOKUP($B131,'Justerad allokering'!$B$2:$AG$462,MATCH(C$2,'Justerad allokering'!$B$2:$AF$2,0),FALSE)),VLOOKUP($B131,'Allokerad kvv'!$B$2:$AV$468,MATCH(C$2,'Allokerad kvv'!$B$2:$AV$2,0),FALSE),VLOOKUP($B131,'Justerad allokering'!$B$2:$AG$462,MATCH(C$2,'Justerad allokering'!$B$2:$AF$2,0),FALSE))</f>
        <v>0</v>
      </c>
      <c r="D131" s="28">
        <f>IF(ISERROR(1/VLOOKUP($B131,'Justerad allokering'!$B$2:$AG$462,MATCH(D$2,'Justerad allokering'!$B$2:$AF$2,0),FALSE)),VLOOKUP($B131,'Allokerad kvv'!$B$2:$AV$468,MATCH(D$2,'Allokerad kvv'!$B$2:$AV$2,0),FALSE),VLOOKUP($B131,'Justerad allokering'!$B$2:$AG$462,MATCH(D$2,'Justerad allokering'!$B$2:$AF$2,0),FALSE))</f>
        <v>0</v>
      </c>
      <c r="E131" s="28">
        <f>IF(ISERROR(1/VLOOKUP($B131,'Justerad allokering'!$B$2:$AG$462,MATCH(E$2,'Justerad allokering'!$B$2:$AF$2,0),FALSE)),VLOOKUP($B131,'Allokerad kvv'!$B$2:$AV$468,MATCH(E$2,'Allokerad kvv'!$B$2:$AV$2,0),FALSE),VLOOKUP($B131,'Justerad allokering'!$B$2:$AG$462,MATCH(E$2,'Justerad allokering'!$B$2:$AF$2,0),FALSE))</f>
        <v>0</v>
      </c>
      <c r="F131" s="28">
        <f>IF(ISERROR(1/VLOOKUP($B131,'Justerad allokering'!$B$2:$AG$462,MATCH(F$2,'Justerad allokering'!$B$2:$AF$2,0),FALSE)),VLOOKUP($B131,'Allokerad kvv'!$B$2:$AV$468,MATCH(F$2,'Allokerad kvv'!$B$2:$AV$2,0),FALSE),VLOOKUP($B131,'Justerad allokering'!$B$2:$AG$462,MATCH(F$2,'Justerad allokering'!$B$2:$AF$2,0),FALSE))</f>
        <v>0</v>
      </c>
      <c r="G131" s="28">
        <f>IF(ISERROR(1/VLOOKUP($B131,'Justerad allokering'!$B$2:$AG$462,MATCH(G$2,'Justerad allokering'!$B$2:$AF$2,0),FALSE)),VLOOKUP($B131,'Allokerad kvv'!$B$2:$AV$468,MATCH(G$2,'Allokerad kvv'!$B$2:$AV$2,0),FALSE),VLOOKUP($B131,'Justerad allokering'!$B$2:$AG$462,MATCH(G$2,'Justerad allokering'!$B$2:$AF$2,0),FALSE))</f>
        <v>0</v>
      </c>
      <c r="H131" s="28">
        <f>IF(ISERROR(1/VLOOKUP($B131,'Justerad allokering'!$B$2:$AG$462,MATCH(H$2,'Justerad allokering'!$B$2:$AF$2,0),FALSE)),VLOOKUP($B131,'Allokerad kvv'!$B$2:$AV$468,MATCH(H$2,'Allokerad kvv'!$B$2:$AV$2,0),FALSE),VLOOKUP($B131,'Justerad allokering'!$B$2:$AG$462,MATCH(H$2,'Justerad allokering'!$B$2:$AF$2,0),FALSE))</f>
        <v>0</v>
      </c>
      <c r="I131" s="28">
        <f>IF(ISERROR(1/VLOOKUP($B131,'Justerad allokering'!$B$2:$AG$462,MATCH(I$2,'Justerad allokering'!$B$2:$AF$2,0),FALSE)),VLOOKUP($B131,'Allokerad kvv'!$B$2:$AV$468,MATCH(I$2,'Allokerad kvv'!$B$2:$AV$2,0),FALSE),VLOOKUP($B131,'Justerad allokering'!$B$2:$AG$462,MATCH(I$2,'Justerad allokering'!$B$2:$AF$2,0),FALSE))</f>
        <v>0</v>
      </c>
      <c r="J131" s="28">
        <f>IF(ISERROR(1/VLOOKUP($B131,'Justerad allokering'!$B$2:$AG$462,MATCH(J$2,'Justerad allokering'!$B$2:$AF$2,0),FALSE)),VLOOKUP($B131,'Allokerad kvv'!$B$2:$AV$468,MATCH(J$2,'Allokerad kvv'!$B$2:$AV$2,0),FALSE),VLOOKUP($B131,'Justerad allokering'!$B$2:$AG$462,MATCH(J$2,'Justerad allokering'!$B$2:$AF$2,0),FALSE))</f>
        <v>0</v>
      </c>
      <c r="K131" s="28">
        <f>IF(ISERROR(1/VLOOKUP($B131,'Justerad allokering'!$B$2:$AG$462,MATCH(K$2,'Justerad allokering'!$B$2:$AF$2,0),FALSE)),VLOOKUP($B131,'Allokerad kvv'!$B$2:$AV$468,MATCH(K$2,'Allokerad kvv'!$B$2:$AV$2,0),FALSE),VLOOKUP($B131,'Justerad allokering'!$B$2:$AG$462,MATCH(K$2,'Justerad allokering'!$B$2:$AF$2,0),FALSE))</f>
        <v>0</v>
      </c>
      <c r="L131" s="28">
        <f>IF(ISERROR(1/VLOOKUP($B131,'Justerad allokering'!$B$2:$AG$462,MATCH(L$2,'Justerad allokering'!$B$2:$AF$2,0),FALSE)),VLOOKUP($B131,'Allokerad kvv'!$B$2:$AV$468,MATCH(L$2,'Allokerad kvv'!$B$2:$AV$2,0),FALSE),VLOOKUP($B131,'Justerad allokering'!$B$2:$AG$462,MATCH(L$2,'Justerad allokering'!$B$2:$AF$2,0),FALSE))</f>
        <v>0</v>
      </c>
      <c r="M131" s="28">
        <f>IF(ISERROR(1/VLOOKUP($B131,'Justerad allokering'!$B$2:$AG$462,MATCH(M$2,'Justerad allokering'!$B$2:$AF$2,0),FALSE)),VLOOKUP($B131,'Allokerad kvv'!$B$2:$AV$468,MATCH(M$2,'Allokerad kvv'!$B$2:$AV$2,0),FALSE),VLOOKUP($B131,'Justerad allokering'!$B$2:$AG$462,MATCH(M$2,'Justerad allokering'!$B$2:$AF$2,0),FALSE))</f>
        <v>0</v>
      </c>
      <c r="N131" s="28">
        <f>IF(ISERROR(1/VLOOKUP($B131,'Justerad allokering'!$B$2:$AG$462,MATCH(N$2,'Justerad allokering'!$B$2:$AF$2,0),FALSE)),VLOOKUP($B131,'Allokerad kvv'!$B$2:$AV$468,MATCH(N$2,'Allokerad kvv'!$B$2:$AV$2,0),FALSE),VLOOKUP($B131,'Justerad allokering'!$B$2:$AG$462,MATCH(N$2,'Justerad allokering'!$B$2:$AF$2,0),FALSE))</f>
        <v>0</v>
      </c>
      <c r="O131" s="28">
        <f>IF(ISERROR(1/VLOOKUP($B131,'Justerad allokering'!$B$2:$AG$462,MATCH(O$2,'Justerad allokering'!$B$2:$AF$2,0),FALSE)),VLOOKUP($B131,'Allokerad kvv'!$B$2:$AV$468,MATCH(O$2,'Allokerad kvv'!$B$2:$AV$2,0),FALSE),VLOOKUP($B131,'Justerad allokering'!$B$2:$AG$462,MATCH(O$2,'Justerad allokering'!$B$2:$AF$2,0),FALSE))</f>
        <v>0</v>
      </c>
      <c r="P131" s="28">
        <f>IF(ISERROR(1/VLOOKUP($B131,'Justerad allokering'!$B$2:$AG$462,MATCH(P$2,'Justerad allokering'!$B$2:$AF$2,0),FALSE)),VLOOKUP($B131,'Allokerad kvv'!$B$2:$AV$468,MATCH(P$2,'Allokerad kvv'!$B$2:$AV$2,0),FALSE),VLOOKUP($B131,'Justerad allokering'!$B$2:$AG$462,MATCH(P$2,'Justerad allokering'!$B$2:$AF$2,0),FALSE))</f>
        <v>0</v>
      </c>
      <c r="Q131" s="28">
        <f>IF(ISERROR(1/VLOOKUP($B131,'Justerad allokering'!$B$2:$AG$462,MATCH(Q$2,'Justerad allokering'!$B$2:$AF$2,0),FALSE)),VLOOKUP($B131,'Allokerad kvv'!$B$2:$AV$468,MATCH(Q$2,'Allokerad kvv'!$B$2:$AV$2,0),FALSE),VLOOKUP($B131,'Justerad allokering'!$B$2:$AG$462,MATCH(Q$2,'Justerad allokering'!$B$2:$AF$2,0),FALSE))</f>
        <v>0</v>
      </c>
      <c r="R131" s="28">
        <f>IF(ISERROR(1/VLOOKUP($B131,'Justerad allokering'!$B$2:$AG$462,MATCH(R$2,'Justerad allokering'!$B$2:$AF$2,0),FALSE)),VLOOKUP($B131,'Allokerad kvv'!$B$2:$AV$468,MATCH(R$2,'Allokerad kvv'!$B$2:$AV$2,0),FALSE),VLOOKUP($B131,'Justerad allokering'!$B$2:$AG$462,MATCH(R$2,'Justerad allokering'!$B$2:$AF$2,0),FALSE))</f>
        <v>0</v>
      </c>
      <c r="S131" s="28">
        <f>IF(ISERROR(1/VLOOKUP($B131,'Justerad allokering'!$B$2:$AG$462,MATCH(S$2,'Justerad allokering'!$B$2:$AF$2,0),FALSE)),VLOOKUP($B131,'Allokerad kvv'!$B$2:$AV$468,MATCH(S$2,'Allokerad kvv'!$B$2:$AV$2,0),FALSE),VLOOKUP($B131,'Justerad allokering'!$B$2:$AG$462,MATCH(S$2,'Justerad allokering'!$B$2:$AF$2,0),FALSE))</f>
        <v>0</v>
      </c>
      <c r="T131" s="28">
        <f>IF(ISERROR(1/VLOOKUP($B131,'Justerad allokering'!$B$2:$AG$462,MATCH(T$2,'Justerad allokering'!$B$2:$AF$2,0),FALSE)),VLOOKUP($B131,'Allokerad kvv'!$B$2:$AV$468,MATCH(T$2,'Allokerad kvv'!$B$2:$AV$2,0),FALSE),VLOOKUP($B131,'Justerad allokering'!$B$2:$AG$462,MATCH(T$2,'Justerad allokering'!$B$2:$AF$2,0),FALSE))</f>
        <v>0</v>
      </c>
      <c r="U131" s="28">
        <f>IF(ISERROR(1/VLOOKUP($B131,'Justerad allokering'!$B$2:$AG$462,MATCH(U$2,'Justerad allokering'!$B$2:$AF$2,0),FALSE)),VLOOKUP($B131,'Allokerad kvv'!$B$2:$AV$468,MATCH(U$2,'Allokerad kvv'!$B$2:$AV$2,0),FALSE),VLOOKUP($B131,'Justerad allokering'!$B$2:$AG$462,MATCH(U$2,'Justerad allokering'!$B$2:$AF$2,0),FALSE))</f>
        <v>0</v>
      </c>
      <c r="V131" s="28">
        <f>IF(ISERROR(1/VLOOKUP($B131,'Justerad allokering'!$B$2:$AG$462,MATCH(V$2,'Justerad allokering'!$B$2:$AF$2,0),FALSE)),VLOOKUP($B131,'Allokerad kvv'!$B$2:$AV$468,MATCH(V$2,'Allokerad kvv'!$B$2:$AV$2,0),FALSE),VLOOKUP($B131,'Justerad allokering'!$B$2:$AG$462,MATCH(V$2,'Justerad allokering'!$B$2:$AF$2,0),FALSE))</f>
        <v>0</v>
      </c>
      <c r="W131" s="28">
        <f>IF(ISERROR(1/VLOOKUP($B131,'Justerad allokering'!$B$2:$AG$462,MATCH(W$2,'Justerad allokering'!$B$2:$AF$2,0),FALSE)),VLOOKUP($B131,'Allokerad kvv'!$B$2:$AV$468,MATCH(W$2,'Allokerad kvv'!$B$2:$AV$2,0),FALSE),VLOOKUP($B131,'Justerad allokering'!$B$2:$AG$462,MATCH(W$2,'Justerad allokering'!$B$2:$AF$2,0),FALSE))</f>
        <v>0</v>
      </c>
      <c r="X131" s="28">
        <f>IF(ISERROR(1/VLOOKUP($B131,'Justerad allokering'!$B$2:$AG$462,MATCH(X$2,'Justerad allokering'!$B$2:$AF$2,0),FALSE)),VLOOKUP($B131,'Allokerad kvv'!$B$2:$AV$468,MATCH(X$2,'Allokerad kvv'!$B$2:$AV$2,0),FALSE),VLOOKUP($B131,'Justerad allokering'!$B$2:$AG$462,MATCH(X$2,'Justerad allokering'!$B$2:$AF$2,0),FALSE))</f>
        <v>0</v>
      </c>
      <c r="Y131" s="28">
        <f>IF(ISERROR(1/VLOOKUP($B131,'Justerad allokering'!$B$2:$AG$462,MATCH(Y$2,'Justerad allokering'!$B$2:$AF$2,0),FALSE)),VLOOKUP($B131,'Allokerad kvv'!$B$2:$AV$468,MATCH(Y$2,'Allokerad kvv'!$B$2:$AV$2,0),FALSE),VLOOKUP($B131,'Justerad allokering'!$B$2:$AG$462,MATCH(Y$2,'Justerad allokering'!$B$2:$AF$2,0),FALSE))</f>
        <v>0</v>
      </c>
      <c r="Z131" s="28">
        <f>IF(ISERROR(1/VLOOKUP($B131,'Justerad allokering'!$B$2:$AG$462,MATCH(Z$2,'Justerad allokering'!$B$2:$AF$2,0),FALSE)),VLOOKUP($B131,'Allokerad kvv'!$B$2:$AV$468,MATCH(Z$2,'Allokerad kvv'!$B$2:$AV$2,0),FALSE),VLOOKUP($B131,'Justerad allokering'!$B$2:$AG$462,MATCH(Z$2,'Justerad allokering'!$B$2:$AF$2,0),FALSE))</f>
        <v>0</v>
      </c>
      <c r="AA131" s="28"/>
      <c r="AB131" s="28"/>
      <c r="AE131">
        <f t="shared" si="3"/>
        <v>0</v>
      </c>
      <c r="AG131">
        <f t="shared" si="4"/>
        <v>0</v>
      </c>
      <c r="AH131">
        <f t="shared" si="5"/>
        <v>0</v>
      </c>
      <c r="AI131" s="55" t="str">
        <f>IF(AH131=0,"",AH131/VLOOKUP(B131,Kraftvärmeprod!$B$1:$BC$480,MATCH("Summa tillförd energi exklusive rökgaskondensering",Kraftvärmeprod!$B$1:$BC$1,0),FALSE))</f>
        <v/>
      </c>
    </row>
    <row r="132" spans="1:35" x14ac:dyDescent="0.35">
      <c r="A132" s="28" t="s">
        <v>167</v>
      </c>
      <c r="B132" s="28" t="s">
        <v>168</v>
      </c>
      <c r="C132" s="28">
        <f>IF(ISERROR(1/VLOOKUP($B132,'Justerad allokering'!$B$2:$AG$462,MATCH(C$2,'Justerad allokering'!$B$2:$AF$2,0),FALSE)),VLOOKUP($B132,'Allokerad kvv'!$B$2:$AV$468,MATCH(C$2,'Allokerad kvv'!$B$2:$AV$2,0),FALSE),VLOOKUP($B132,'Justerad allokering'!$B$2:$AG$462,MATCH(C$2,'Justerad allokering'!$B$2:$AF$2,0),FALSE))</f>
        <v>0</v>
      </c>
      <c r="D132" s="28">
        <f>IF(ISERROR(1/VLOOKUP($B132,'Justerad allokering'!$B$2:$AG$462,MATCH(D$2,'Justerad allokering'!$B$2:$AF$2,0),FALSE)),VLOOKUP($B132,'Allokerad kvv'!$B$2:$AV$468,MATCH(D$2,'Allokerad kvv'!$B$2:$AV$2,0),FALSE),VLOOKUP($B132,'Justerad allokering'!$B$2:$AG$462,MATCH(D$2,'Justerad allokering'!$B$2:$AF$2,0),FALSE))</f>
        <v>0</v>
      </c>
      <c r="E132" s="28">
        <f>IF(ISERROR(1/VLOOKUP($B132,'Justerad allokering'!$B$2:$AG$462,MATCH(E$2,'Justerad allokering'!$B$2:$AF$2,0),FALSE)),VLOOKUP($B132,'Allokerad kvv'!$B$2:$AV$468,MATCH(E$2,'Allokerad kvv'!$B$2:$AV$2,0),FALSE),VLOOKUP($B132,'Justerad allokering'!$B$2:$AG$462,MATCH(E$2,'Justerad allokering'!$B$2:$AF$2,0),FALSE))</f>
        <v>4.48529</v>
      </c>
      <c r="F132" s="28">
        <f>IF(ISERROR(1/VLOOKUP($B132,'Justerad allokering'!$B$2:$AG$462,MATCH(F$2,'Justerad allokering'!$B$2:$AF$2,0),FALSE)),VLOOKUP($B132,'Allokerad kvv'!$B$2:$AV$468,MATCH(F$2,'Allokerad kvv'!$B$2:$AV$2,0),FALSE),VLOOKUP($B132,'Justerad allokering'!$B$2:$AG$462,MATCH(F$2,'Justerad allokering'!$B$2:$AF$2,0),FALSE))</f>
        <v>0</v>
      </c>
      <c r="G132" s="28">
        <f>IF(ISERROR(1/VLOOKUP($B132,'Justerad allokering'!$B$2:$AG$462,MATCH(G$2,'Justerad allokering'!$B$2:$AF$2,0),FALSE)),VLOOKUP($B132,'Allokerad kvv'!$B$2:$AV$468,MATCH(G$2,'Allokerad kvv'!$B$2:$AV$2,0),FALSE),VLOOKUP($B132,'Justerad allokering'!$B$2:$AG$462,MATCH(G$2,'Justerad allokering'!$B$2:$AF$2,0),FALSE))</f>
        <v>0</v>
      </c>
      <c r="H132" s="28">
        <f>IF(ISERROR(1/VLOOKUP($B132,'Justerad allokering'!$B$2:$AG$462,MATCH(H$2,'Justerad allokering'!$B$2:$AF$2,0),FALSE)),VLOOKUP($B132,'Allokerad kvv'!$B$2:$AV$468,MATCH(H$2,'Allokerad kvv'!$B$2:$AV$2,0),FALSE),VLOOKUP($B132,'Justerad allokering'!$B$2:$AG$462,MATCH(H$2,'Justerad allokering'!$B$2:$AF$2,0),FALSE))</f>
        <v>0</v>
      </c>
      <c r="I132" s="28">
        <f>IF(ISERROR(1/VLOOKUP($B132,'Justerad allokering'!$B$2:$AG$462,MATCH(I$2,'Justerad allokering'!$B$2:$AF$2,0),FALSE)),VLOOKUP($B132,'Allokerad kvv'!$B$2:$AV$468,MATCH(I$2,'Allokerad kvv'!$B$2:$AV$2,0),FALSE),VLOOKUP($B132,'Justerad allokering'!$B$2:$AG$462,MATCH(I$2,'Justerad allokering'!$B$2:$AF$2,0),FALSE))</f>
        <v>0</v>
      </c>
      <c r="J132" s="28">
        <f>IF(ISERROR(1/VLOOKUP($B132,'Justerad allokering'!$B$2:$AG$462,MATCH(J$2,'Justerad allokering'!$B$2:$AF$2,0),FALSE)),VLOOKUP($B132,'Allokerad kvv'!$B$2:$AV$468,MATCH(J$2,'Allokerad kvv'!$B$2:$AV$2,0),FALSE),VLOOKUP($B132,'Justerad allokering'!$B$2:$AG$462,MATCH(J$2,'Justerad allokering'!$B$2:$AF$2,0),FALSE))</f>
        <v>22.4251</v>
      </c>
      <c r="K132" s="28">
        <f>IF(ISERROR(1/VLOOKUP($B132,'Justerad allokering'!$B$2:$AG$462,MATCH(K$2,'Justerad allokering'!$B$2:$AF$2,0),FALSE)),VLOOKUP($B132,'Allokerad kvv'!$B$2:$AV$468,MATCH(K$2,'Allokerad kvv'!$B$2:$AV$2,0),FALSE),VLOOKUP($B132,'Justerad allokering'!$B$2:$AG$462,MATCH(K$2,'Justerad allokering'!$B$2:$AF$2,0),FALSE))</f>
        <v>0</v>
      </c>
      <c r="L132" s="28">
        <f>IF(ISERROR(1/VLOOKUP($B132,'Justerad allokering'!$B$2:$AG$462,MATCH(L$2,'Justerad allokering'!$B$2:$AF$2,0),FALSE)),VLOOKUP($B132,'Allokerad kvv'!$B$2:$AV$468,MATCH(L$2,'Allokerad kvv'!$B$2:$AV$2,0),FALSE),VLOOKUP($B132,'Justerad allokering'!$B$2:$AG$462,MATCH(L$2,'Justerad allokering'!$B$2:$AF$2,0),FALSE))</f>
        <v>0</v>
      </c>
      <c r="M132" s="28">
        <f>IF(ISERROR(1/VLOOKUP($B132,'Justerad allokering'!$B$2:$AG$462,MATCH(M$2,'Justerad allokering'!$B$2:$AF$2,0),FALSE)),VLOOKUP($B132,'Allokerad kvv'!$B$2:$AV$468,MATCH(M$2,'Allokerad kvv'!$B$2:$AV$2,0),FALSE),VLOOKUP($B132,'Justerad allokering'!$B$2:$AG$462,MATCH(M$2,'Justerad allokering'!$B$2:$AF$2,0),FALSE))</f>
        <v>0</v>
      </c>
      <c r="N132" s="28">
        <f>IF(ISERROR(1/VLOOKUP($B132,'Justerad allokering'!$B$2:$AG$462,MATCH(N$2,'Justerad allokering'!$B$2:$AF$2,0),FALSE)),VLOOKUP($B132,'Allokerad kvv'!$B$2:$AV$468,MATCH(N$2,'Allokerad kvv'!$B$2:$AV$2,0),FALSE),VLOOKUP($B132,'Justerad allokering'!$B$2:$AG$462,MATCH(N$2,'Justerad allokering'!$B$2:$AF$2,0),FALSE))</f>
        <v>0</v>
      </c>
      <c r="O132" s="28">
        <f>IF(ISERROR(1/VLOOKUP($B132,'Justerad allokering'!$B$2:$AG$462,MATCH(O$2,'Justerad allokering'!$B$2:$AF$2,0),FALSE)),VLOOKUP($B132,'Allokerad kvv'!$B$2:$AV$468,MATCH(O$2,'Allokerad kvv'!$B$2:$AV$2,0),FALSE),VLOOKUP($B132,'Justerad allokering'!$B$2:$AG$462,MATCH(O$2,'Justerad allokering'!$B$2:$AF$2,0),FALSE))</f>
        <v>0</v>
      </c>
      <c r="P132" s="28">
        <f>IF(ISERROR(1/VLOOKUP($B132,'Justerad allokering'!$B$2:$AG$462,MATCH(P$2,'Justerad allokering'!$B$2:$AF$2,0),FALSE)),VLOOKUP($B132,'Allokerad kvv'!$B$2:$AV$468,MATCH(P$2,'Allokerad kvv'!$B$2:$AV$2,0),FALSE),VLOOKUP($B132,'Justerad allokering'!$B$2:$AG$462,MATCH(P$2,'Justerad allokering'!$B$2:$AF$2,0),FALSE))</f>
        <v>17.939800000000002</v>
      </c>
      <c r="Q132" s="28">
        <f>IF(ISERROR(1/VLOOKUP($B132,'Justerad allokering'!$B$2:$AG$462,MATCH(Q$2,'Justerad allokering'!$B$2:$AF$2,0),FALSE)),VLOOKUP($B132,'Allokerad kvv'!$B$2:$AV$468,MATCH(Q$2,'Allokerad kvv'!$B$2:$AV$2,0),FALSE),VLOOKUP($B132,'Justerad allokering'!$B$2:$AG$462,MATCH(Q$2,'Justerad allokering'!$B$2:$AF$2,0),FALSE))</f>
        <v>0</v>
      </c>
      <c r="R132" s="28">
        <f>IF(ISERROR(1/VLOOKUP($B132,'Justerad allokering'!$B$2:$AG$462,MATCH(R$2,'Justerad allokering'!$B$2:$AF$2,0),FALSE)),VLOOKUP($B132,'Allokerad kvv'!$B$2:$AV$468,MATCH(R$2,'Allokerad kvv'!$B$2:$AV$2,0),FALSE),VLOOKUP($B132,'Justerad allokering'!$B$2:$AG$462,MATCH(R$2,'Justerad allokering'!$B$2:$AF$2,0),FALSE))</f>
        <v>0</v>
      </c>
      <c r="S132" s="28">
        <f>IF(ISERROR(1/VLOOKUP($B132,'Justerad allokering'!$B$2:$AG$462,MATCH(S$2,'Justerad allokering'!$B$2:$AF$2,0),FALSE)),VLOOKUP($B132,'Allokerad kvv'!$B$2:$AV$468,MATCH(S$2,'Allokerad kvv'!$B$2:$AV$2,0),FALSE),VLOOKUP($B132,'Justerad allokering'!$B$2:$AG$462,MATCH(S$2,'Justerad allokering'!$B$2:$AF$2,0),FALSE))</f>
        <v>0</v>
      </c>
      <c r="T132" s="28">
        <f>IF(ISERROR(1/VLOOKUP($B132,'Justerad allokering'!$B$2:$AG$462,MATCH(T$2,'Justerad allokering'!$B$2:$AF$2,0),FALSE)),VLOOKUP($B132,'Allokerad kvv'!$B$2:$AV$468,MATCH(T$2,'Allokerad kvv'!$B$2:$AV$2,0),FALSE),VLOOKUP($B132,'Justerad allokering'!$B$2:$AG$462,MATCH(T$2,'Justerad allokering'!$B$2:$AF$2,0),FALSE))</f>
        <v>0</v>
      </c>
      <c r="U132" s="28">
        <f>IF(ISERROR(1/VLOOKUP($B132,'Justerad allokering'!$B$2:$AG$462,MATCH(U$2,'Justerad allokering'!$B$2:$AF$2,0),FALSE)),VLOOKUP($B132,'Allokerad kvv'!$B$2:$AV$468,MATCH(U$2,'Allokerad kvv'!$B$2:$AV$2,0),FALSE),VLOOKUP($B132,'Justerad allokering'!$B$2:$AG$462,MATCH(U$2,'Justerad allokering'!$B$2:$AF$2,0),FALSE))</f>
        <v>0</v>
      </c>
      <c r="V132" s="28">
        <f>IF(ISERROR(1/VLOOKUP($B132,'Justerad allokering'!$B$2:$AG$462,MATCH(V$2,'Justerad allokering'!$B$2:$AF$2,0),FALSE)),VLOOKUP($B132,'Allokerad kvv'!$B$2:$AV$468,MATCH(V$2,'Allokerad kvv'!$B$2:$AV$2,0),FALSE),VLOOKUP($B132,'Justerad allokering'!$B$2:$AG$462,MATCH(V$2,'Justerad allokering'!$B$2:$AF$2,0),FALSE))</f>
        <v>0</v>
      </c>
      <c r="W132" s="28">
        <f>IF(ISERROR(1/VLOOKUP($B132,'Justerad allokering'!$B$2:$AG$462,MATCH(W$2,'Justerad allokering'!$B$2:$AF$2,0),FALSE)),VLOOKUP($B132,'Allokerad kvv'!$B$2:$AV$468,MATCH(W$2,'Allokerad kvv'!$B$2:$AV$2,0),FALSE),VLOOKUP($B132,'Justerad allokering'!$B$2:$AG$462,MATCH(W$2,'Justerad allokering'!$B$2:$AF$2,0),FALSE))</f>
        <v>0</v>
      </c>
      <c r="X132" s="28">
        <f>IF(ISERROR(1/VLOOKUP($B132,'Justerad allokering'!$B$2:$AG$462,MATCH(X$2,'Justerad allokering'!$B$2:$AF$2,0),FALSE)),VLOOKUP($B132,'Allokerad kvv'!$B$2:$AV$468,MATCH(X$2,'Allokerad kvv'!$B$2:$AV$2,0),FALSE),VLOOKUP($B132,'Justerad allokering'!$B$2:$AG$462,MATCH(X$2,'Justerad allokering'!$B$2:$AF$2,0),FALSE))</f>
        <v>0</v>
      </c>
      <c r="Y132" s="28">
        <f>IF(ISERROR(1/VLOOKUP($B132,'Justerad allokering'!$B$2:$AG$462,MATCH(Y$2,'Justerad allokering'!$B$2:$AF$2,0),FALSE)),VLOOKUP($B132,'Allokerad kvv'!$B$2:$AV$468,MATCH(Y$2,'Allokerad kvv'!$B$2:$AV$2,0),FALSE),VLOOKUP($B132,'Justerad allokering'!$B$2:$AG$462,MATCH(Y$2,'Justerad allokering'!$B$2:$AF$2,0),FALSE))</f>
        <v>0</v>
      </c>
      <c r="Z132" s="28">
        <f>IF(ISERROR(1/VLOOKUP($B132,'Justerad allokering'!$B$2:$AG$462,MATCH(Z$2,'Justerad allokering'!$B$2:$AF$2,0),FALSE)),VLOOKUP($B132,'Allokerad kvv'!$B$2:$AV$468,MATCH(Z$2,'Allokerad kvv'!$B$2:$AV$2,0),FALSE),VLOOKUP($B132,'Justerad allokering'!$B$2:$AG$462,MATCH(Z$2,'Justerad allokering'!$B$2:$AF$2,0),FALSE))</f>
        <v>0</v>
      </c>
      <c r="AA132" s="28"/>
      <c r="AB132" s="28"/>
      <c r="AE132">
        <f t="shared" ref="AE132:AE195" si="6">SUM(C132:Z132)</f>
        <v>44.850189999999998</v>
      </c>
      <c r="AG132">
        <f t="shared" ref="AG132:AG195" si="7">AE132-K132</f>
        <v>44.850189999999998</v>
      </c>
      <c r="AH132">
        <f t="shared" ref="AH132:AH195" si="8">AG132-N132</f>
        <v>44.850189999999998</v>
      </c>
      <c r="AI132" s="55">
        <f>IF(AH132=0,"",AH132/VLOOKUP(B132,Kraftvärmeprod!$B$1:$BC$480,MATCH("Summa tillförd energi exklusive rökgaskondensering",Kraftvärmeprod!$B$1:$BC$1,0),FALSE))</f>
        <v>0.68877372688740091</v>
      </c>
    </row>
    <row r="133" spans="1:35" x14ac:dyDescent="0.35">
      <c r="A133" s="28" t="s">
        <v>167</v>
      </c>
      <c r="B133" s="28" t="s">
        <v>169</v>
      </c>
      <c r="C133" s="28">
        <f>IF(ISERROR(1/VLOOKUP($B133,'Justerad allokering'!$B$2:$AG$462,MATCH(C$2,'Justerad allokering'!$B$2:$AF$2,0),FALSE)),VLOOKUP($B133,'Allokerad kvv'!$B$2:$AV$468,MATCH(C$2,'Allokerad kvv'!$B$2:$AV$2,0),FALSE),VLOOKUP($B133,'Justerad allokering'!$B$2:$AG$462,MATCH(C$2,'Justerad allokering'!$B$2:$AF$2,0),FALSE))</f>
        <v>0</v>
      </c>
      <c r="D133" s="28">
        <f>IF(ISERROR(1/VLOOKUP($B133,'Justerad allokering'!$B$2:$AG$462,MATCH(D$2,'Justerad allokering'!$B$2:$AF$2,0),FALSE)),VLOOKUP($B133,'Allokerad kvv'!$B$2:$AV$468,MATCH(D$2,'Allokerad kvv'!$B$2:$AV$2,0),FALSE),VLOOKUP($B133,'Justerad allokering'!$B$2:$AG$462,MATCH(D$2,'Justerad allokering'!$B$2:$AF$2,0),FALSE))</f>
        <v>0</v>
      </c>
      <c r="E133" s="28">
        <f>IF(ISERROR(1/VLOOKUP($B133,'Justerad allokering'!$B$2:$AG$462,MATCH(E$2,'Justerad allokering'!$B$2:$AF$2,0),FALSE)),VLOOKUP($B133,'Allokerad kvv'!$B$2:$AV$468,MATCH(E$2,'Allokerad kvv'!$B$2:$AV$2,0),FALSE),VLOOKUP($B133,'Justerad allokering'!$B$2:$AG$462,MATCH(E$2,'Justerad allokering'!$B$2:$AF$2,0),FALSE))</f>
        <v>0</v>
      </c>
      <c r="F133" s="28">
        <f>IF(ISERROR(1/VLOOKUP($B133,'Justerad allokering'!$B$2:$AG$462,MATCH(F$2,'Justerad allokering'!$B$2:$AF$2,0),FALSE)),VLOOKUP($B133,'Allokerad kvv'!$B$2:$AV$468,MATCH(F$2,'Allokerad kvv'!$B$2:$AV$2,0),FALSE),VLOOKUP($B133,'Justerad allokering'!$B$2:$AG$462,MATCH(F$2,'Justerad allokering'!$B$2:$AF$2,0),FALSE))</f>
        <v>0</v>
      </c>
      <c r="G133" s="28">
        <f>IF(ISERROR(1/VLOOKUP($B133,'Justerad allokering'!$B$2:$AG$462,MATCH(G$2,'Justerad allokering'!$B$2:$AF$2,0),FALSE)),VLOOKUP($B133,'Allokerad kvv'!$B$2:$AV$468,MATCH(G$2,'Allokerad kvv'!$B$2:$AV$2,0),FALSE),VLOOKUP($B133,'Justerad allokering'!$B$2:$AG$462,MATCH(G$2,'Justerad allokering'!$B$2:$AF$2,0),FALSE))</f>
        <v>0</v>
      </c>
      <c r="H133" s="28">
        <f>IF(ISERROR(1/VLOOKUP($B133,'Justerad allokering'!$B$2:$AG$462,MATCH(H$2,'Justerad allokering'!$B$2:$AF$2,0),FALSE)),VLOOKUP($B133,'Allokerad kvv'!$B$2:$AV$468,MATCH(H$2,'Allokerad kvv'!$B$2:$AV$2,0),FALSE),VLOOKUP($B133,'Justerad allokering'!$B$2:$AG$462,MATCH(H$2,'Justerad allokering'!$B$2:$AF$2,0),FALSE))</f>
        <v>0</v>
      </c>
      <c r="I133" s="28">
        <f>IF(ISERROR(1/VLOOKUP($B133,'Justerad allokering'!$B$2:$AG$462,MATCH(I$2,'Justerad allokering'!$B$2:$AF$2,0),FALSE)),VLOOKUP($B133,'Allokerad kvv'!$B$2:$AV$468,MATCH(I$2,'Allokerad kvv'!$B$2:$AV$2,0),FALSE),VLOOKUP($B133,'Justerad allokering'!$B$2:$AG$462,MATCH(I$2,'Justerad allokering'!$B$2:$AF$2,0),FALSE))</f>
        <v>0</v>
      </c>
      <c r="J133" s="28">
        <f>IF(ISERROR(1/VLOOKUP($B133,'Justerad allokering'!$B$2:$AG$462,MATCH(J$2,'Justerad allokering'!$B$2:$AF$2,0),FALSE)),VLOOKUP($B133,'Allokerad kvv'!$B$2:$AV$468,MATCH(J$2,'Allokerad kvv'!$B$2:$AV$2,0),FALSE),VLOOKUP($B133,'Justerad allokering'!$B$2:$AG$462,MATCH(J$2,'Justerad allokering'!$B$2:$AF$2,0),FALSE))</f>
        <v>0</v>
      </c>
      <c r="K133" s="28">
        <f>IF(ISERROR(1/VLOOKUP($B133,'Justerad allokering'!$B$2:$AG$462,MATCH(K$2,'Justerad allokering'!$B$2:$AF$2,0),FALSE)),VLOOKUP($B133,'Allokerad kvv'!$B$2:$AV$468,MATCH(K$2,'Allokerad kvv'!$B$2:$AV$2,0),FALSE),VLOOKUP($B133,'Justerad allokering'!$B$2:$AG$462,MATCH(K$2,'Justerad allokering'!$B$2:$AF$2,0),FALSE))</f>
        <v>0</v>
      </c>
      <c r="L133" s="28">
        <f>IF(ISERROR(1/VLOOKUP($B133,'Justerad allokering'!$B$2:$AG$462,MATCH(L$2,'Justerad allokering'!$B$2:$AF$2,0),FALSE)),VLOOKUP($B133,'Allokerad kvv'!$B$2:$AV$468,MATCH(L$2,'Allokerad kvv'!$B$2:$AV$2,0),FALSE),VLOOKUP($B133,'Justerad allokering'!$B$2:$AG$462,MATCH(L$2,'Justerad allokering'!$B$2:$AF$2,0),FALSE))</f>
        <v>0</v>
      </c>
      <c r="M133" s="28">
        <f>IF(ISERROR(1/VLOOKUP($B133,'Justerad allokering'!$B$2:$AG$462,MATCH(M$2,'Justerad allokering'!$B$2:$AF$2,0),FALSE)),VLOOKUP($B133,'Allokerad kvv'!$B$2:$AV$468,MATCH(M$2,'Allokerad kvv'!$B$2:$AV$2,0),FALSE),VLOOKUP($B133,'Justerad allokering'!$B$2:$AG$462,MATCH(M$2,'Justerad allokering'!$B$2:$AF$2,0),FALSE))</f>
        <v>0</v>
      </c>
      <c r="N133" s="28">
        <f>IF(ISERROR(1/VLOOKUP($B133,'Justerad allokering'!$B$2:$AG$462,MATCH(N$2,'Justerad allokering'!$B$2:$AF$2,0),FALSE)),VLOOKUP($B133,'Allokerad kvv'!$B$2:$AV$468,MATCH(N$2,'Allokerad kvv'!$B$2:$AV$2,0),FALSE),VLOOKUP($B133,'Justerad allokering'!$B$2:$AG$462,MATCH(N$2,'Justerad allokering'!$B$2:$AF$2,0),FALSE))</f>
        <v>0</v>
      </c>
      <c r="O133" s="28">
        <f>IF(ISERROR(1/VLOOKUP($B133,'Justerad allokering'!$B$2:$AG$462,MATCH(O$2,'Justerad allokering'!$B$2:$AF$2,0),FALSE)),VLOOKUP($B133,'Allokerad kvv'!$B$2:$AV$468,MATCH(O$2,'Allokerad kvv'!$B$2:$AV$2,0),FALSE),VLOOKUP($B133,'Justerad allokering'!$B$2:$AG$462,MATCH(O$2,'Justerad allokering'!$B$2:$AF$2,0),FALSE))</f>
        <v>0</v>
      </c>
      <c r="P133" s="28">
        <f>IF(ISERROR(1/VLOOKUP($B133,'Justerad allokering'!$B$2:$AG$462,MATCH(P$2,'Justerad allokering'!$B$2:$AF$2,0),FALSE)),VLOOKUP($B133,'Allokerad kvv'!$B$2:$AV$468,MATCH(P$2,'Allokerad kvv'!$B$2:$AV$2,0),FALSE),VLOOKUP($B133,'Justerad allokering'!$B$2:$AG$462,MATCH(P$2,'Justerad allokering'!$B$2:$AF$2,0),FALSE))</f>
        <v>0</v>
      </c>
      <c r="Q133" s="28">
        <f>IF(ISERROR(1/VLOOKUP($B133,'Justerad allokering'!$B$2:$AG$462,MATCH(Q$2,'Justerad allokering'!$B$2:$AF$2,0),FALSE)),VLOOKUP($B133,'Allokerad kvv'!$B$2:$AV$468,MATCH(Q$2,'Allokerad kvv'!$B$2:$AV$2,0),FALSE),VLOOKUP($B133,'Justerad allokering'!$B$2:$AG$462,MATCH(Q$2,'Justerad allokering'!$B$2:$AF$2,0),FALSE))</f>
        <v>0</v>
      </c>
      <c r="R133" s="28">
        <f>IF(ISERROR(1/VLOOKUP($B133,'Justerad allokering'!$B$2:$AG$462,MATCH(R$2,'Justerad allokering'!$B$2:$AF$2,0),FALSE)),VLOOKUP($B133,'Allokerad kvv'!$B$2:$AV$468,MATCH(R$2,'Allokerad kvv'!$B$2:$AV$2,0),FALSE),VLOOKUP($B133,'Justerad allokering'!$B$2:$AG$462,MATCH(R$2,'Justerad allokering'!$B$2:$AF$2,0),FALSE))</f>
        <v>0</v>
      </c>
      <c r="S133" s="28">
        <f>IF(ISERROR(1/VLOOKUP($B133,'Justerad allokering'!$B$2:$AG$462,MATCH(S$2,'Justerad allokering'!$B$2:$AF$2,0),FALSE)),VLOOKUP($B133,'Allokerad kvv'!$B$2:$AV$468,MATCH(S$2,'Allokerad kvv'!$B$2:$AV$2,0),FALSE),VLOOKUP($B133,'Justerad allokering'!$B$2:$AG$462,MATCH(S$2,'Justerad allokering'!$B$2:$AF$2,0),FALSE))</f>
        <v>0</v>
      </c>
      <c r="T133" s="28">
        <f>IF(ISERROR(1/VLOOKUP($B133,'Justerad allokering'!$B$2:$AG$462,MATCH(T$2,'Justerad allokering'!$B$2:$AF$2,0),FALSE)),VLOOKUP($B133,'Allokerad kvv'!$B$2:$AV$468,MATCH(T$2,'Allokerad kvv'!$B$2:$AV$2,0),FALSE),VLOOKUP($B133,'Justerad allokering'!$B$2:$AG$462,MATCH(T$2,'Justerad allokering'!$B$2:$AF$2,0),FALSE))</f>
        <v>0</v>
      </c>
      <c r="U133" s="28">
        <f>IF(ISERROR(1/VLOOKUP($B133,'Justerad allokering'!$B$2:$AG$462,MATCH(U$2,'Justerad allokering'!$B$2:$AF$2,0),FALSE)),VLOOKUP($B133,'Allokerad kvv'!$B$2:$AV$468,MATCH(U$2,'Allokerad kvv'!$B$2:$AV$2,0),FALSE),VLOOKUP($B133,'Justerad allokering'!$B$2:$AG$462,MATCH(U$2,'Justerad allokering'!$B$2:$AF$2,0),FALSE))</f>
        <v>0</v>
      </c>
      <c r="V133" s="28">
        <f>IF(ISERROR(1/VLOOKUP($B133,'Justerad allokering'!$B$2:$AG$462,MATCH(V$2,'Justerad allokering'!$B$2:$AF$2,0),FALSE)),VLOOKUP($B133,'Allokerad kvv'!$B$2:$AV$468,MATCH(V$2,'Allokerad kvv'!$B$2:$AV$2,0),FALSE),VLOOKUP($B133,'Justerad allokering'!$B$2:$AG$462,MATCH(V$2,'Justerad allokering'!$B$2:$AF$2,0),FALSE))</f>
        <v>0</v>
      </c>
      <c r="W133" s="28">
        <f>IF(ISERROR(1/VLOOKUP($B133,'Justerad allokering'!$B$2:$AG$462,MATCH(W$2,'Justerad allokering'!$B$2:$AF$2,0),FALSE)),VLOOKUP($B133,'Allokerad kvv'!$B$2:$AV$468,MATCH(W$2,'Allokerad kvv'!$B$2:$AV$2,0),FALSE),VLOOKUP($B133,'Justerad allokering'!$B$2:$AG$462,MATCH(W$2,'Justerad allokering'!$B$2:$AF$2,0),FALSE))</f>
        <v>0</v>
      </c>
      <c r="X133" s="28">
        <f>IF(ISERROR(1/VLOOKUP($B133,'Justerad allokering'!$B$2:$AG$462,MATCH(X$2,'Justerad allokering'!$B$2:$AF$2,0),FALSE)),VLOOKUP($B133,'Allokerad kvv'!$B$2:$AV$468,MATCH(X$2,'Allokerad kvv'!$B$2:$AV$2,0),FALSE),VLOOKUP($B133,'Justerad allokering'!$B$2:$AG$462,MATCH(X$2,'Justerad allokering'!$B$2:$AF$2,0),FALSE))</f>
        <v>0</v>
      </c>
      <c r="Y133" s="28">
        <f>IF(ISERROR(1/VLOOKUP($B133,'Justerad allokering'!$B$2:$AG$462,MATCH(Y$2,'Justerad allokering'!$B$2:$AF$2,0),FALSE)),VLOOKUP($B133,'Allokerad kvv'!$B$2:$AV$468,MATCH(Y$2,'Allokerad kvv'!$B$2:$AV$2,0),FALSE),VLOOKUP($B133,'Justerad allokering'!$B$2:$AG$462,MATCH(Y$2,'Justerad allokering'!$B$2:$AF$2,0),FALSE))</f>
        <v>0</v>
      </c>
      <c r="Z133" s="28">
        <f>IF(ISERROR(1/VLOOKUP($B133,'Justerad allokering'!$B$2:$AG$462,MATCH(Z$2,'Justerad allokering'!$B$2:$AF$2,0),FALSE)),VLOOKUP($B133,'Allokerad kvv'!$B$2:$AV$468,MATCH(Z$2,'Allokerad kvv'!$B$2:$AV$2,0),FALSE),VLOOKUP($B133,'Justerad allokering'!$B$2:$AG$462,MATCH(Z$2,'Justerad allokering'!$B$2:$AF$2,0),FALSE))</f>
        <v>0</v>
      </c>
      <c r="AA133" s="28"/>
      <c r="AB133" s="28"/>
      <c r="AE133">
        <f t="shared" si="6"/>
        <v>0</v>
      </c>
      <c r="AG133">
        <f t="shared" si="7"/>
        <v>0</v>
      </c>
      <c r="AH133">
        <f t="shared" si="8"/>
        <v>0</v>
      </c>
      <c r="AI133" s="55" t="str">
        <f>IF(AH133=0,"",AH133/VLOOKUP(B133,Kraftvärmeprod!$B$1:$BC$480,MATCH("Summa tillförd energi exklusive rökgaskondensering",Kraftvärmeprod!$B$1:$BC$1,0),FALSE))</f>
        <v/>
      </c>
    </row>
    <row r="134" spans="1:35" x14ac:dyDescent="0.35">
      <c r="A134" s="28" t="s">
        <v>167</v>
      </c>
      <c r="B134" s="28" t="s">
        <v>170</v>
      </c>
      <c r="C134" s="28">
        <f>IF(ISERROR(1/VLOOKUP($B134,'Justerad allokering'!$B$2:$AG$462,MATCH(C$2,'Justerad allokering'!$B$2:$AF$2,0),FALSE)),VLOOKUP($B134,'Allokerad kvv'!$B$2:$AV$468,MATCH(C$2,'Allokerad kvv'!$B$2:$AV$2,0),FALSE),VLOOKUP($B134,'Justerad allokering'!$B$2:$AG$462,MATCH(C$2,'Justerad allokering'!$B$2:$AF$2,0),FALSE))</f>
        <v>0</v>
      </c>
      <c r="D134" s="28">
        <f>IF(ISERROR(1/VLOOKUP($B134,'Justerad allokering'!$B$2:$AG$462,MATCH(D$2,'Justerad allokering'!$B$2:$AF$2,0),FALSE)),VLOOKUP($B134,'Allokerad kvv'!$B$2:$AV$468,MATCH(D$2,'Allokerad kvv'!$B$2:$AV$2,0),FALSE),VLOOKUP($B134,'Justerad allokering'!$B$2:$AG$462,MATCH(D$2,'Justerad allokering'!$B$2:$AF$2,0),FALSE))</f>
        <v>0</v>
      </c>
      <c r="E134" s="28">
        <f>IF(ISERROR(1/VLOOKUP($B134,'Justerad allokering'!$B$2:$AG$462,MATCH(E$2,'Justerad allokering'!$B$2:$AF$2,0),FALSE)),VLOOKUP($B134,'Allokerad kvv'!$B$2:$AV$468,MATCH(E$2,'Allokerad kvv'!$B$2:$AV$2,0),FALSE),VLOOKUP($B134,'Justerad allokering'!$B$2:$AG$462,MATCH(E$2,'Justerad allokering'!$B$2:$AF$2,0),FALSE))</f>
        <v>0</v>
      </c>
      <c r="F134" s="28">
        <f>IF(ISERROR(1/VLOOKUP($B134,'Justerad allokering'!$B$2:$AG$462,MATCH(F$2,'Justerad allokering'!$B$2:$AF$2,0),FALSE)),VLOOKUP($B134,'Allokerad kvv'!$B$2:$AV$468,MATCH(F$2,'Allokerad kvv'!$B$2:$AV$2,0),FALSE),VLOOKUP($B134,'Justerad allokering'!$B$2:$AG$462,MATCH(F$2,'Justerad allokering'!$B$2:$AF$2,0),FALSE))</f>
        <v>0</v>
      </c>
      <c r="G134" s="28">
        <f>IF(ISERROR(1/VLOOKUP($B134,'Justerad allokering'!$B$2:$AG$462,MATCH(G$2,'Justerad allokering'!$B$2:$AF$2,0),FALSE)),VLOOKUP($B134,'Allokerad kvv'!$B$2:$AV$468,MATCH(G$2,'Allokerad kvv'!$B$2:$AV$2,0),FALSE),VLOOKUP($B134,'Justerad allokering'!$B$2:$AG$462,MATCH(G$2,'Justerad allokering'!$B$2:$AF$2,0),FALSE))</f>
        <v>0</v>
      </c>
      <c r="H134" s="28">
        <f>IF(ISERROR(1/VLOOKUP($B134,'Justerad allokering'!$B$2:$AG$462,MATCH(H$2,'Justerad allokering'!$B$2:$AF$2,0),FALSE)),VLOOKUP($B134,'Allokerad kvv'!$B$2:$AV$468,MATCH(H$2,'Allokerad kvv'!$B$2:$AV$2,0),FALSE),VLOOKUP($B134,'Justerad allokering'!$B$2:$AG$462,MATCH(H$2,'Justerad allokering'!$B$2:$AF$2,0),FALSE))</f>
        <v>0</v>
      </c>
      <c r="I134" s="28">
        <f>IF(ISERROR(1/VLOOKUP($B134,'Justerad allokering'!$B$2:$AG$462,MATCH(I$2,'Justerad allokering'!$B$2:$AF$2,0),FALSE)),VLOOKUP($B134,'Allokerad kvv'!$B$2:$AV$468,MATCH(I$2,'Allokerad kvv'!$B$2:$AV$2,0),FALSE),VLOOKUP($B134,'Justerad allokering'!$B$2:$AG$462,MATCH(I$2,'Justerad allokering'!$B$2:$AF$2,0),FALSE))</f>
        <v>0</v>
      </c>
      <c r="J134" s="28">
        <f>IF(ISERROR(1/VLOOKUP($B134,'Justerad allokering'!$B$2:$AG$462,MATCH(J$2,'Justerad allokering'!$B$2:$AF$2,0),FALSE)),VLOOKUP($B134,'Allokerad kvv'!$B$2:$AV$468,MATCH(J$2,'Allokerad kvv'!$B$2:$AV$2,0),FALSE),VLOOKUP($B134,'Justerad allokering'!$B$2:$AG$462,MATCH(J$2,'Justerad allokering'!$B$2:$AF$2,0),FALSE))</f>
        <v>0</v>
      </c>
      <c r="K134" s="28">
        <f>IF(ISERROR(1/VLOOKUP($B134,'Justerad allokering'!$B$2:$AG$462,MATCH(K$2,'Justerad allokering'!$B$2:$AF$2,0),FALSE)),VLOOKUP($B134,'Allokerad kvv'!$B$2:$AV$468,MATCH(K$2,'Allokerad kvv'!$B$2:$AV$2,0),FALSE),VLOOKUP($B134,'Justerad allokering'!$B$2:$AG$462,MATCH(K$2,'Justerad allokering'!$B$2:$AF$2,0),FALSE))</f>
        <v>0</v>
      </c>
      <c r="L134" s="28">
        <f>IF(ISERROR(1/VLOOKUP($B134,'Justerad allokering'!$B$2:$AG$462,MATCH(L$2,'Justerad allokering'!$B$2:$AF$2,0),FALSE)),VLOOKUP($B134,'Allokerad kvv'!$B$2:$AV$468,MATCH(L$2,'Allokerad kvv'!$B$2:$AV$2,0),FALSE),VLOOKUP($B134,'Justerad allokering'!$B$2:$AG$462,MATCH(L$2,'Justerad allokering'!$B$2:$AF$2,0),FALSE))</f>
        <v>0</v>
      </c>
      <c r="M134" s="28">
        <f>IF(ISERROR(1/VLOOKUP($B134,'Justerad allokering'!$B$2:$AG$462,MATCH(M$2,'Justerad allokering'!$B$2:$AF$2,0),FALSE)),VLOOKUP($B134,'Allokerad kvv'!$B$2:$AV$468,MATCH(M$2,'Allokerad kvv'!$B$2:$AV$2,0),FALSE),VLOOKUP($B134,'Justerad allokering'!$B$2:$AG$462,MATCH(M$2,'Justerad allokering'!$B$2:$AF$2,0),FALSE))</f>
        <v>0</v>
      </c>
      <c r="N134" s="28">
        <f>IF(ISERROR(1/VLOOKUP($B134,'Justerad allokering'!$B$2:$AG$462,MATCH(N$2,'Justerad allokering'!$B$2:$AF$2,0),FALSE)),VLOOKUP($B134,'Allokerad kvv'!$B$2:$AV$468,MATCH(N$2,'Allokerad kvv'!$B$2:$AV$2,0),FALSE),VLOOKUP($B134,'Justerad allokering'!$B$2:$AG$462,MATCH(N$2,'Justerad allokering'!$B$2:$AF$2,0),FALSE))</f>
        <v>0</v>
      </c>
      <c r="O134" s="28">
        <f>IF(ISERROR(1/VLOOKUP($B134,'Justerad allokering'!$B$2:$AG$462,MATCH(O$2,'Justerad allokering'!$B$2:$AF$2,0),FALSE)),VLOOKUP($B134,'Allokerad kvv'!$B$2:$AV$468,MATCH(O$2,'Allokerad kvv'!$B$2:$AV$2,0),FALSE),VLOOKUP($B134,'Justerad allokering'!$B$2:$AG$462,MATCH(O$2,'Justerad allokering'!$B$2:$AF$2,0),FALSE))</f>
        <v>0</v>
      </c>
      <c r="P134" s="28">
        <f>IF(ISERROR(1/VLOOKUP($B134,'Justerad allokering'!$B$2:$AG$462,MATCH(P$2,'Justerad allokering'!$B$2:$AF$2,0),FALSE)),VLOOKUP($B134,'Allokerad kvv'!$B$2:$AV$468,MATCH(P$2,'Allokerad kvv'!$B$2:$AV$2,0),FALSE),VLOOKUP($B134,'Justerad allokering'!$B$2:$AG$462,MATCH(P$2,'Justerad allokering'!$B$2:$AF$2,0),FALSE))</f>
        <v>0</v>
      </c>
      <c r="Q134" s="28">
        <f>IF(ISERROR(1/VLOOKUP($B134,'Justerad allokering'!$B$2:$AG$462,MATCH(Q$2,'Justerad allokering'!$B$2:$AF$2,0),FALSE)),VLOOKUP($B134,'Allokerad kvv'!$B$2:$AV$468,MATCH(Q$2,'Allokerad kvv'!$B$2:$AV$2,0),FALSE),VLOOKUP($B134,'Justerad allokering'!$B$2:$AG$462,MATCH(Q$2,'Justerad allokering'!$B$2:$AF$2,0),FALSE))</f>
        <v>0</v>
      </c>
      <c r="R134" s="28">
        <f>IF(ISERROR(1/VLOOKUP($B134,'Justerad allokering'!$B$2:$AG$462,MATCH(R$2,'Justerad allokering'!$B$2:$AF$2,0),FALSE)),VLOOKUP($B134,'Allokerad kvv'!$B$2:$AV$468,MATCH(R$2,'Allokerad kvv'!$B$2:$AV$2,0),FALSE),VLOOKUP($B134,'Justerad allokering'!$B$2:$AG$462,MATCH(R$2,'Justerad allokering'!$B$2:$AF$2,0),FALSE))</f>
        <v>0</v>
      </c>
      <c r="S134" s="28">
        <f>IF(ISERROR(1/VLOOKUP($B134,'Justerad allokering'!$B$2:$AG$462,MATCH(S$2,'Justerad allokering'!$B$2:$AF$2,0),FALSE)),VLOOKUP($B134,'Allokerad kvv'!$B$2:$AV$468,MATCH(S$2,'Allokerad kvv'!$B$2:$AV$2,0),FALSE),VLOOKUP($B134,'Justerad allokering'!$B$2:$AG$462,MATCH(S$2,'Justerad allokering'!$B$2:$AF$2,0),FALSE))</f>
        <v>0</v>
      </c>
      <c r="T134" s="28">
        <f>IF(ISERROR(1/VLOOKUP($B134,'Justerad allokering'!$B$2:$AG$462,MATCH(T$2,'Justerad allokering'!$B$2:$AF$2,0),FALSE)),VLOOKUP($B134,'Allokerad kvv'!$B$2:$AV$468,MATCH(T$2,'Allokerad kvv'!$B$2:$AV$2,0),FALSE),VLOOKUP($B134,'Justerad allokering'!$B$2:$AG$462,MATCH(T$2,'Justerad allokering'!$B$2:$AF$2,0),FALSE))</f>
        <v>0</v>
      </c>
      <c r="U134" s="28">
        <f>IF(ISERROR(1/VLOOKUP($B134,'Justerad allokering'!$B$2:$AG$462,MATCH(U$2,'Justerad allokering'!$B$2:$AF$2,0),FALSE)),VLOOKUP($B134,'Allokerad kvv'!$B$2:$AV$468,MATCH(U$2,'Allokerad kvv'!$B$2:$AV$2,0),FALSE),VLOOKUP($B134,'Justerad allokering'!$B$2:$AG$462,MATCH(U$2,'Justerad allokering'!$B$2:$AF$2,0),FALSE))</f>
        <v>0</v>
      </c>
      <c r="V134" s="28">
        <f>IF(ISERROR(1/VLOOKUP($B134,'Justerad allokering'!$B$2:$AG$462,MATCH(V$2,'Justerad allokering'!$B$2:$AF$2,0),FALSE)),VLOOKUP($B134,'Allokerad kvv'!$B$2:$AV$468,MATCH(V$2,'Allokerad kvv'!$B$2:$AV$2,0),FALSE),VLOOKUP($B134,'Justerad allokering'!$B$2:$AG$462,MATCH(V$2,'Justerad allokering'!$B$2:$AF$2,0),FALSE))</f>
        <v>0</v>
      </c>
      <c r="W134" s="28">
        <f>IF(ISERROR(1/VLOOKUP($B134,'Justerad allokering'!$B$2:$AG$462,MATCH(W$2,'Justerad allokering'!$B$2:$AF$2,0),FALSE)),VLOOKUP($B134,'Allokerad kvv'!$B$2:$AV$468,MATCH(W$2,'Allokerad kvv'!$B$2:$AV$2,0),FALSE),VLOOKUP($B134,'Justerad allokering'!$B$2:$AG$462,MATCH(W$2,'Justerad allokering'!$B$2:$AF$2,0),FALSE))</f>
        <v>0</v>
      </c>
      <c r="X134" s="28">
        <f>IF(ISERROR(1/VLOOKUP($B134,'Justerad allokering'!$B$2:$AG$462,MATCH(X$2,'Justerad allokering'!$B$2:$AF$2,0),FALSE)),VLOOKUP($B134,'Allokerad kvv'!$B$2:$AV$468,MATCH(X$2,'Allokerad kvv'!$B$2:$AV$2,0),FALSE),VLOOKUP($B134,'Justerad allokering'!$B$2:$AG$462,MATCH(X$2,'Justerad allokering'!$B$2:$AF$2,0),FALSE))</f>
        <v>0</v>
      </c>
      <c r="Y134" s="28">
        <f>IF(ISERROR(1/VLOOKUP($B134,'Justerad allokering'!$B$2:$AG$462,MATCH(Y$2,'Justerad allokering'!$B$2:$AF$2,0),FALSE)),VLOOKUP($B134,'Allokerad kvv'!$B$2:$AV$468,MATCH(Y$2,'Allokerad kvv'!$B$2:$AV$2,0),FALSE),VLOOKUP($B134,'Justerad allokering'!$B$2:$AG$462,MATCH(Y$2,'Justerad allokering'!$B$2:$AF$2,0),FALSE))</f>
        <v>0</v>
      </c>
      <c r="Z134" s="28">
        <f>IF(ISERROR(1/VLOOKUP($B134,'Justerad allokering'!$B$2:$AG$462,MATCH(Z$2,'Justerad allokering'!$B$2:$AF$2,0),FALSE)),VLOOKUP($B134,'Allokerad kvv'!$B$2:$AV$468,MATCH(Z$2,'Allokerad kvv'!$B$2:$AV$2,0),FALSE),VLOOKUP($B134,'Justerad allokering'!$B$2:$AG$462,MATCH(Z$2,'Justerad allokering'!$B$2:$AF$2,0),FALSE))</f>
        <v>0</v>
      </c>
      <c r="AA134" s="28"/>
      <c r="AB134" s="28"/>
      <c r="AE134">
        <f t="shared" si="6"/>
        <v>0</v>
      </c>
      <c r="AG134">
        <f t="shared" si="7"/>
        <v>0</v>
      </c>
      <c r="AH134">
        <f t="shared" si="8"/>
        <v>0</v>
      </c>
      <c r="AI134" s="55" t="str">
        <f>IF(AH134=0,"",AH134/VLOOKUP(B134,Kraftvärmeprod!$B$1:$BC$480,MATCH("Summa tillförd energi exklusive rökgaskondensering",Kraftvärmeprod!$B$1:$BC$1,0),FALSE))</f>
        <v/>
      </c>
    </row>
    <row r="135" spans="1:35" x14ac:dyDescent="0.35">
      <c r="A135" s="28" t="s">
        <v>171</v>
      </c>
      <c r="B135" s="28" t="s">
        <v>172</v>
      </c>
      <c r="C135" s="28">
        <f>IF(ISERROR(1/VLOOKUP($B135,'Justerad allokering'!$B$2:$AG$462,MATCH(C$2,'Justerad allokering'!$B$2:$AF$2,0),FALSE)),VLOOKUP($B135,'Allokerad kvv'!$B$2:$AV$468,MATCH(C$2,'Allokerad kvv'!$B$2:$AV$2,0),FALSE),VLOOKUP($B135,'Justerad allokering'!$B$2:$AG$462,MATCH(C$2,'Justerad allokering'!$B$2:$AF$2,0),FALSE))</f>
        <v>0</v>
      </c>
      <c r="D135" s="28">
        <f>IF(ISERROR(1/VLOOKUP($B135,'Justerad allokering'!$B$2:$AG$462,MATCH(D$2,'Justerad allokering'!$B$2:$AF$2,0),FALSE)),VLOOKUP($B135,'Allokerad kvv'!$B$2:$AV$468,MATCH(D$2,'Allokerad kvv'!$B$2:$AV$2,0),FALSE),VLOOKUP($B135,'Justerad allokering'!$B$2:$AG$462,MATCH(D$2,'Justerad allokering'!$B$2:$AF$2,0),FALSE))</f>
        <v>0</v>
      </c>
      <c r="E135" s="28">
        <f>IF(ISERROR(1/VLOOKUP($B135,'Justerad allokering'!$B$2:$AG$462,MATCH(E$2,'Justerad allokering'!$B$2:$AF$2,0),FALSE)),VLOOKUP($B135,'Allokerad kvv'!$B$2:$AV$468,MATCH(E$2,'Allokerad kvv'!$B$2:$AV$2,0),FALSE),VLOOKUP($B135,'Justerad allokering'!$B$2:$AG$462,MATCH(E$2,'Justerad allokering'!$B$2:$AF$2,0),FALSE))</f>
        <v>0</v>
      </c>
      <c r="F135" s="28">
        <f>IF(ISERROR(1/VLOOKUP($B135,'Justerad allokering'!$B$2:$AG$462,MATCH(F$2,'Justerad allokering'!$B$2:$AF$2,0),FALSE)),VLOOKUP($B135,'Allokerad kvv'!$B$2:$AV$468,MATCH(F$2,'Allokerad kvv'!$B$2:$AV$2,0),FALSE),VLOOKUP($B135,'Justerad allokering'!$B$2:$AG$462,MATCH(F$2,'Justerad allokering'!$B$2:$AF$2,0),FALSE))</f>
        <v>0</v>
      </c>
      <c r="G135" s="28">
        <f>IF(ISERROR(1/VLOOKUP($B135,'Justerad allokering'!$B$2:$AG$462,MATCH(G$2,'Justerad allokering'!$B$2:$AF$2,0),FALSE)),VLOOKUP($B135,'Allokerad kvv'!$B$2:$AV$468,MATCH(G$2,'Allokerad kvv'!$B$2:$AV$2,0),FALSE),VLOOKUP($B135,'Justerad allokering'!$B$2:$AG$462,MATCH(G$2,'Justerad allokering'!$B$2:$AF$2,0),FALSE))</f>
        <v>0</v>
      </c>
      <c r="H135" s="28">
        <f>IF(ISERROR(1/VLOOKUP($B135,'Justerad allokering'!$B$2:$AG$462,MATCH(H$2,'Justerad allokering'!$B$2:$AF$2,0),FALSE)),VLOOKUP($B135,'Allokerad kvv'!$B$2:$AV$468,MATCH(H$2,'Allokerad kvv'!$B$2:$AV$2,0),FALSE),VLOOKUP($B135,'Justerad allokering'!$B$2:$AG$462,MATCH(H$2,'Justerad allokering'!$B$2:$AF$2,0),FALSE))</f>
        <v>0</v>
      </c>
      <c r="I135" s="28">
        <f>IF(ISERROR(1/VLOOKUP($B135,'Justerad allokering'!$B$2:$AG$462,MATCH(I$2,'Justerad allokering'!$B$2:$AF$2,0),FALSE)),VLOOKUP($B135,'Allokerad kvv'!$B$2:$AV$468,MATCH(I$2,'Allokerad kvv'!$B$2:$AV$2,0),FALSE),VLOOKUP($B135,'Justerad allokering'!$B$2:$AG$462,MATCH(I$2,'Justerad allokering'!$B$2:$AF$2,0),FALSE))</f>
        <v>0</v>
      </c>
      <c r="J135" s="28">
        <f>IF(ISERROR(1/VLOOKUP($B135,'Justerad allokering'!$B$2:$AG$462,MATCH(J$2,'Justerad allokering'!$B$2:$AF$2,0),FALSE)),VLOOKUP($B135,'Allokerad kvv'!$B$2:$AV$468,MATCH(J$2,'Allokerad kvv'!$B$2:$AV$2,0),FALSE),VLOOKUP($B135,'Justerad allokering'!$B$2:$AG$462,MATCH(J$2,'Justerad allokering'!$B$2:$AF$2,0),FALSE))</f>
        <v>0</v>
      </c>
      <c r="K135" s="28">
        <f>IF(ISERROR(1/VLOOKUP($B135,'Justerad allokering'!$B$2:$AG$462,MATCH(K$2,'Justerad allokering'!$B$2:$AF$2,0),FALSE)),VLOOKUP($B135,'Allokerad kvv'!$B$2:$AV$468,MATCH(K$2,'Allokerad kvv'!$B$2:$AV$2,0),FALSE),VLOOKUP($B135,'Justerad allokering'!$B$2:$AG$462,MATCH(K$2,'Justerad allokering'!$B$2:$AF$2,0),FALSE))</f>
        <v>0</v>
      </c>
      <c r="L135" s="28">
        <f>IF(ISERROR(1/VLOOKUP($B135,'Justerad allokering'!$B$2:$AG$462,MATCH(L$2,'Justerad allokering'!$B$2:$AF$2,0),FALSE)),VLOOKUP($B135,'Allokerad kvv'!$B$2:$AV$468,MATCH(L$2,'Allokerad kvv'!$B$2:$AV$2,0),FALSE),VLOOKUP($B135,'Justerad allokering'!$B$2:$AG$462,MATCH(L$2,'Justerad allokering'!$B$2:$AF$2,0),FALSE))</f>
        <v>0</v>
      </c>
      <c r="M135" s="28">
        <f>IF(ISERROR(1/VLOOKUP($B135,'Justerad allokering'!$B$2:$AG$462,MATCH(M$2,'Justerad allokering'!$B$2:$AF$2,0),FALSE)),VLOOKUP($B135,'Allokerad kvv'!$B$2:$AV$468,MATCH(M$2,'Allokerad kvv'!$B$2:$AV$2,0),FALSE),VLOOKUP($B135,'Justerad allokering'!$B$2:$AG$462,MATCH(M$2,'Justerad allokering'!$B$2:$AF$2,0),FALSE))</f>
        <v>0</v>
      </c>
      <c r="N135" s="28">
        <f>IF(ISERROR(1/VLOOKUP($B135,'Justerad allokering'!$B$2:$AG$462,MATCH(N$2,'Justerad allokering'!$B$2:$AF$2,0),FALSE)),VLOOKUP($B135,'Allokerad kvv'!$B$2:$AV$468,MATCH(N$2,'Allokerad kvv'!$B$2:$AV$2,0),FALSE),VLOOKUP($B135,'Justerad allokering'!$B$2:$AG$462,MATCH(N$2,'Justerad allokering'!$B$2:$AF$2,0),FALSE))</f>
        <v>0</v>
      </c>
      <c r="O135" s="28">
        <f>IF(ISERROR(1/VLOOKUP($B135,'Justerad allokering'!$B$2:$AG$462,MATCH(O$2,'Justerad allokering'!$B$2:$AF$2,0),FALSE)),VLOOKUP($B135,'Allokerad kvv'!$B$2:$AV$468,MATCH(O$2,'Allokerad kvv'!$B$2:$AV$2,0),FALSE),VLOOKUP($B135,'Justerad allokering'!$B$2:$AG$462,MATCH(O$2,'Justerad allokering'!$B$2:$AF$2,0),FALSE))</f>
        <v>0</v>
      </c>
      <c r="P135" s="28">
        <f>IF(ISERROR(1/VLOOKUP($B135,'Justerad allokering'!$B$2:$AG$462,MATCH(P$2,'Justerad allokering'!$B$2:$AF$2,0),FALSE)),VLOOKUP($B135,'Allokerad kvv'!$B$2:$AV$468,MATCH(P$2,'Allokerad kvv'!$B$2:$AV$2,0),FALSE),VLOOKUP($B135,'Justerad allokering'!$B$2:$AG$462,MATCH(P$2,'Justerad allokering'!$B$2:$AF$2,0),FALSE))</f>
        <v>0</v>
      </c>
      <c r="Q135" s="28">
        <f>IF(ISERROR(1/VLOOKUP($B135,'Justerad allokering'!$B$2:$AG$462,MATCH(Q$2,'Justerad allokering'!$B$2:$AF$2,0),FALSE)),VLOOKUP($B135,'Allokerad kvv'!$B$2:$AV$468,MATCH(Q$2,'Allokerad kvv'!$B$2:$AV$2,0),FALSE),VLOOKUP($B135,'Justerad allokering'!$B$2:$AG$462,MATCH(Q$2,'Justerad allokering'!$B$2:$AF$2,0),FALSE))</f>
        <v>0</v>
      </c>
      <c r="R135" s="28">
        <f>IF(ISERROR(1/VLOOKUP($B135,'Justerad allokering'!$B$2:$AG$462,MATCH(R$2,'Justerad allokering'!$B$2:$AF$2,0),FALSE)),VLOOKUP($B135,'Allokerad kvv'!$B$2:$AV$468,MATCH(R$2,'Allokerad kvv'!$B$2:$AV$2,0),FALSE),VLOOKUP($B135,'Justerad allokering'!$B$2:$AG$462,MATCH(R$2,'Justerad allokering'!$B$2:$AF$2,0),FALSE))</f>
        <v>0</v>
      </c>
      <c r="S135" s="28">
        <f>IF(ISERROR(1/VLOOKUP($B135,'Justerad allokering'!$B$2:$AG$462,MATCH(S$2,'Justerad allokering'!$B$2:$AF$2,0),FALSE)),VLOOKUP($B135,'Allokerad kvv'!$B$2:$AV$468,MATCH(S$2,'Allokerad kvv'!$B$2:$AV$2,0),FALSE),VLOOKUP($B135,'Justerad allokering'!$B$2:$AG$462,MATCH(S$2,'Justerad allokering'!$B$2:$AF$2,0),FALSE))</f>
        <v>0</v>
      </c>
      <c r="T135" s="28">
        <f>IF(ISERROR(1/VLOOKUP($B135,'Justerad allokering'!$B$2:$AG$462,MATCH(T$2,'Justerad allokering'!$B$2:$AF$2,0),FALSE)),VLOOKUP($B135,'Allokerad kvv'!$B$2:$AV$468,MATCH(T$2,'Allokerad kvv'!$B$2:$AV$2,0),FALSE),VLOOKUP($B135,'Justerad allokering'!$B$2:$AG$462,MATCH(T$2,'Justerad allokering'!$B$2:$AF$2,0),FALSE))</f>
        <v>0</v>
      </c>
      <c r="U135" s="28">
        <f>IF(ISERROR(1/VLOOKUP($B135,'Justerad allokering'!$B$2:$AG$462,MATCH(U$2,'Justerad allokering'!$B$2:$AF$2,0),FALSE)),VLOOKUP($B135,'Allokerad kvv'!$B$2:$AV$468,MATCH(U$2,'Allokerad kvv'!$B$2:$AV$2,0),FALSE),VLOOKUP($B135,'Justerad allokering'!$B$2:$AG$462,MATCH(U$2,'Justerad allokering'!$B$2:$AF$2,0),FALSE))</f>
        <v>0</v>
      </c>
      <c r="V135" s="28">
        <f>IF(ISERROR(1/VLOOKUP($B135,'Justerad allokering'!$B$2:$AG$462,MATCH(V$2,'Justerad allokering'!$B$2:$AF$2,0),FALSE)),VLOOKUP($B135,'Allokerad kvv'!$B$2:$AV$468,MATCH(V$2,'Allokerad kvv'!$B$2:$AV$2,0),FALSE),VLOOKUP($B135,'Justerad allokering'!$B$2:$AG$462,MATCH(V$2,'Justerad allokering'!$B$2:$AF$2,0),FALSE))</f>
        <v>0</v>
      </c>
      <c r="W135" s="28">
        <f>IF(ISERROR(1/VLOOKUP($B135,'Justerad allokering'!$B$2:$AG$462,MATCH(W$2,'Justerad allokering'!$B$2:$AF$2,0),FALSE)),VLOOKUP($B135,'Allokerad kvv'!$B$2:$AV$468,MATCH(W$2,'Allokerad kvv'!$B$2:$AV$2,0),FALSE),VLOOKUP($B135,'Justerad allokering'!$B$2:$AG$462,MATCH(W$2,'Justerad allokering'!$B$2:$AF$2,0),FALSE))</f>
        <v>0</v>
      </c>
      <c r="X135" s="28">
        <f>IF(ISERROR(1/VLOOKUP($B135,'Justerad allokering'!$B$2:$AG$462,MATCH(X$2,'Justerad allokering'!$B$2:$AF$2,0),FALSE)),VLOOKUP($B135,'Allokerad kvv'!$B$2:$AV$468,MATCH(X$2,'Allokerad kvv'!$B$2:$AV$2,0),FALSE),VLOOKUP($B135,'Justerad allokering'!$B$2:$AG$462,MATCH(X$2,'Justerad allokering'!$B$2:$AF$2,0),FALSE))</f>
        <v>0</v>
      </c>
      <c r="Y135" s="28">
        <f>IF(ISERROR(1/VLOOKUP($B135,'Justerad allokering'!$B$2:$AG$462,MATCH(Y$2,'Justerad allokering'!$B$2:$AF$2,0),FALSE)),VLOOKUP($B135,'Allokerad kvv'!$B$2:$AV$468,MATCH(Y$2,'Allokerad kvv'!$B$2:$AV$2,0),FALSE),VLOOKUP($B135,'Justerad allokering'!$B$2:$AG$462,MATCH(Y$2,'Justerad allokering'!$B$2:$AF$2,0),FALSE))</f>
        <v>0</v>
      </c>
      <c r="Z135" s="28">
        <f>IF(ISERROR(1/VLOOKUP($B135,'Justerad allokering'!$B$2:$AG$462,MATCH(Z$2,'Justerad allokering'!$B$2:$AF$2,0),FALSE)),VLOOKUP($B135,'Allokerad kvv'!$B$2:$AV$468,MATCH(Z$2,'Allokerad kvv'!$B$2:$AV$2,0),FALSE),VLOOKUP($B135,'Justerad allokering'!$B$2:$AG$462,MATCH(Z$2,'Justerad allokering'!$B$2:$AF$2,0),FALSE))</f>
        <v>0</v>
      </c>
      <c r="AA135" s="28"/>
      <c r="AB135" s="28"/>
      <c r="AE135">
        <f t="shared" si="6"/>
        <v>0</v>
      </c>
      <c r="AG135">
        <f t="shared" si="7"/>
        <v>0</v>
      </c>
      <c r="AH135">
        <f t="shared" si="8"/>
        <v>0</v>
      </c>
      <c r="AI135" s="55" t="str">
        <f>IF(AH135=0,"",AH135/VLOOKUP(B135,Kraftvärmeprod!$B$1:$BC$480,MATCH("Summa tillförd energi exklusive rökgaskondensering",Kraftvärmeprod!$B$1:$BC$1,0),FALSE))</f>
        <v/>
      </c>
    </row>
    <row r="136" spans="1:35" x14ac:dyDescent="0.35">
      <c r="A136" s="28" t="s">
        <v>171</v>
      </c>
      <c r="B136" s="28" t="s">
        <v>173</v>
      </c>
      <c r="C136" s="28">
        <f>IF(ISERROR(1/VLOOKUP($B136,'Justerad allokering'!$B$2:$AG$462,MATCH(C$2,'Justerad allokering'!$B$2:$AF$2,0),FALSE)),VLOOKUP($B136,'Allokerad kvv'!$B$2:$AV$468,MATCH(C$2,'Allokerad kvv'!$B$2:$AV$2,0),FALSE),VLOOKUP($B136,'Justerad allokering'!$B$2:$AG$462,MATCH(C$2,'Justerad allokering'!$B$2:$AF$2,0),FALSE))</f>
        <v>0</v>
      </c>
      <c r="D136" s="28">
        <f>IF(ISERROR(1/VLOOKUP($B136,'Justerad allokering'!$B$2:$AG$462,MATCH(D$2,'Justerad allokering'!$B$2:$AF$2,0),FALSE)),VLOOKUP($B136,'Allokerad kvv'!$B$2:$AV$468,MATCH(D$2,'Allokerad kvv'!$B$2:$AV$2,0),FALSE),VLOOKUP($B136,'Justerad allokering'!$B$2:$AG$462,MATCH(D$2,'Justerad allokering'!$B$2:$AF$2,0),FALSE))</f>
        <v>0</v>
      </c>
      <c r="E136" s="28">
        <f>IF(ISERROR(1/VLOOKUP($B136,'Justerad allokering'!$B$2:$AG$462,MATCH(E$2,'Justerad allokering'!$B$2:$AF$2,0),FALSE)),VLOOKUP($B136,'Allokerad kvv'!$B$2:$AV$468,MATCH(E$2,'Allokerad kvv'!$B$2:$AV$2,0),FALSE),VLOOKUP($B136,'Justerad allokering'!$B$2:$AG$462,MATCH(E$2,'Justerad allokering'!$B$2:$AF$2,0),FALSE))</f>
        <v>0</v>
      </c>
      <c r="F136" s="28">
        <f>IF(ISERROR(1/VLOOKUP($B136,'Justerad allokering'!$B$2:$AG$462,MATCH(F$2,'Justerad allokering'!$B$2:$AF$2,0),FALSE)),VLOOKUP($B136,'Allokerad kvv'!$B$2:$AV$468,MATCH(F$2,'Allokerad kvv'!$B$2:$AV$2,0),FALSE),VLOOKUP($B136,'Justerad allokering'!$B$2:$AG$462,MATCH(F$2,'Justerad allokering'!$B$2:$AF$2,0),FALSE))</f>
        <v>0</v>
      </c>
      <c r="G136" s="28">
        <f>IF(ISERROR(1/VLOOKUP($B136,'Justerad allokering'!$B$2:$AG$462,MATCH(G$2,'Justerad allokering'!$B$2:$AF$2,0),FALSE)),VLOOKUP($B136,'Allokerad kvv'!$B$2:$AV$468,MATCH(G$2,'Allokerad kvv'!$B$2:$AV$2,0),FALSE),VLOOKUP($B136,'Justerad allokering'!$B$2:$AG$462,MATCH(G$2,'Justerad allokering'!$B$2:$AF$2,0),FALSE))</f>
        <v>0</v>
      </c>
      <c r="H136" s="28">
        <f>IF(ISERROR(1/VLOOKUP($B136,'Justerad allokering'!$B$2:$AG$462,MATCH(H$2,'Justerad allokering'!$B$2:$AF$2,0),FALSE)),VLOOKUP($B136,'Allokerad kvv'!$B$2:$AV$468,MATCH(H$2,'Allokerad kvv'!$B$2:$AV$2,0),FALSE),VLOOKUP($B136,'Justerad allokering'!$B$2:$AG$462,MATCH(H$2,'Justerad allokering'!$B$2:$AF$2,0),FALSE))</f>
        <v>0</v>
      </c>
      <c r="I136" s="28">
        <f>IF(ISERROR(1/VLOOKUP($B136,'Justerad allokering'!$B$2:$AG$462,MATCH(I$2,'Justerad allokering'!$B$2:$AF$2,0),FALSE)),VLOOKUP($B136,'Allokerad kvv'!$B$2:$AV$468,MATCH(I$2,'Allokerad kvv'!$B$2:$AV$2,0),FALSE),VLOOKUP($B136,'Justerad allokering'!$B$2:$AG$462,MATCH(I$2,'Justerad allokering'!$B$2:$AF$2,0),FALSE))</f>
        <v>0</v>
      </c>
      <c r="J136" s="28">
        <f>IF(ISERROR(1/VLOOKUP($B136,'Justerad allokering'!$B$2:$AG$462,MATCH(J$2,'Justerad allokering'!$B$2:$AF$2,0),FALSE)),VLOOKUP($B136,'Allokerad kvv'!$B$2:$AV$468,MATCH(J$2,'Allokerad kvv'!$B$2:$AV$2,0),FALSE),VLOOKUP($B136,'Justerad allokering'!$B$2:$AG$462,MATCH(J$2,'Justerad allokering'!$B$2:$AF$2,0),FALSE))</f>
        <v>0</v>
      </c>
      <c r="K136" s="28">
        <f>IF(ISERROR(1/VLOOKUP($B136,'Justerad allokering'!$B$2:$AG$462,MATCH(K$2,'Justerad allokering'!$B$2:$AF$2,0),FALSE)),VLOOKUP($B136,'Allokerad kvv'!$B$2:$AV$468,MATCH(K$2,'Allokerad kvv'!$B$2:$AV$2,0),FALSE),VLOOKUP($B136,'Justerad allokering'!$B$2:$AG$462,MATCH(K$2,'Justerad allokering'!$B$2:$AF$2,0),FALSE))</f>
        <v>0</v>
      </c>
      <c r="L136" s="28">
        <f>IF(ISERROR(1/VLOOKUP($B136,'Justerad allokering'!$B$2:$AG$462,MATCH(L$2,'Justerad allokering'!$B$2:$AF$2,0),FALSE)),VLOOKUP($B136,'Allokerad kvv'!$B$2:$AV$468,MATCH(L$2,'Allokerad kvv'!$B$2:$AV$2,0),FALSE),VLOOKUP($B136,'Justerad allokering'!$B$2:$AG$462,MATCH(L$2,'Justerad allokering'!$B$2:$AF$2,0),FALSE))</f>
        <v>0</v>
      </c>
      <c r="M136" s="28">
        <f>IF(ISERROR(1/VLOOKUP($B136,'Justerad allokering'!$B$2:$AG$462,MATCH(M$2,'Justerad allokering'!$B$2:$AF$2,0),FALSE)),VLOOKUP($B136,'Allokerad kvv'!$B$2:$AV$468,MATCH(M$2,'Allokerad kvv'!$B$2:$AV$2,0),FALSE),VLOOKUP($B136,'Justerad allokering'!$B$2:$AG$462,MATCH(M$2,'Justerad allokering'!$B$2:$AF$2,0),FALSE))</f>
        <v>0</v>
      </c>
      <c r="N136" s="28">
        <f>IF(ISERROR(1/VLOOKUP($B136,'Justerad allokering'!$B$2:$AG$462,MATCH(N$2,'Justerad allokering'!$B$2:$AF$2,0),FALSE)),VLOOKUP($B136,'Allokerad kvv'!$B$2:$AV$468,MATCH(N$2,'Allokerad kvv'!$B$2:$AV$2,0),FALSE),VLOOKUP($B136,'Justerad allokering'!$B$2:$AG$462,MATCH(N$2,'Justerad allokering'!$B$2:$AF$2,0),FALSE))</f>
        <v>0</v>
      </c>
      <c r="O136" s="28">
        <f>IF(ISERROR(1/VLOOKUP($B136,'Justerad allokering'!$B$2:$AG$462,MATCH(O$2,'Justerad allokering'!$B$2:$AF$2,0),FALSE)),VLOOKUP($B136,'Allokerad kvv'!$B$2:$AV$468,MATCH(O$2,'Allokerad kvv'!$B$2:$AV$2,0),FALSE),VLOOKUP($B136,'Justerad allokering'!$B$2:$AG$462,MATCH(O$2,'Justerad allokering'!$B$2:$AF$2,0),FALSE))</f>
        <v>0</v>
      </c>
      <c r="P136" s="28">
        <f>IF(ISERROR(1/VLOOKUP($B136,'Justerad allokering'!$B$2:$AG$462,MATCH(P$2,'Justerad allokering'!$B$2:$AF$2,0),FALSE)),VLOOKUP($B136,'Allokerad kvv'!$B$2:$AV$468,MATCH(P$2,'Allokerad kvv'!$B$2:$AV$2,0),FALSE),VLOOKUP($B136,'Justerad allokering'!$B$2:$AG$462,MATCH(P$2,'Justerad allokering'!$B$2:$AF$2,0),FALSE))</f>
        <v>0</v>
      </c>
      <c r="Q136" s="28">
        <f>IF(ISERROR(1/VLOOKUP($B136,'Justerad allokering'!$B$2:$AG$462,MATCH(Q$2,'Justerad allokering'!$B$2:$AF$2,0),FALSE)),VLOOKUP($B136,'Allokerad kvv'!$B$2:$AV$468,MATCH(Q$2,'Allokerad kvv'!$B$2:$AV$2,0),FALSE),VLOOKUP($B136,'Justerad allokering'!$B$2:$AG$462,MATCH(Q$2,'Justerad allokering'!$B$2:$AF$2,0),FALSE))</f>
        <v>0</v>
      </c>
      <c r="R136" s="28">
        <f>IF(ISERROR(1/VLOOKUP($B136,'Justerad allokering'!$B$2:$AG$462,MATCH(R$2,'Justerad allokering'!$B$2:$AF$2,0),FALSE)),VLOOKUP($B136,'Allokerad kvv'!$B$2:$AV$468,MATCH(R$2,'Allokerad kvv'!$B$2:$AV$2,0),FALSE),VLOOKUP($B136,'Justerad allokering'!$B$2:$AG$462,MATCH(R$2,'Justerad allokering'!$B$2:$AF$2,0),FALSE))</f>
        <v>0</v>
      </c>
      <c r="S136" s="28">
        <f>IF(ISERROR(1/VLOOKUP($B136,'Justerad allokering'!$B$2:$AG$462,MATCH(S$2,'Justerad allokering'!$B$2:$AF$2,0),FALSE)),VLOOKUP($B136,'Allokerad kvv'!$B$2:$AV$468,MATCH(S$2,'Allokerad kvv'!$B$2:$AV$2,0),FALSE),VLOOKUP($B136,'Justerad allokering'!$B$2:$AG$462,MATCH(S$2,'Justerad allokering'!$B$2:$AF$2,0),FALSE))</f>
        <v>0</v>
      </c>
      <c r="T136" s="28">
        <f>IF(ISERROR(1/VLOOKUP($B136,'Justerad allokering'!$B$2:$AG$462,MATCH(T$2,'Justerad allokering'!$B$2:$AF$2,0),FALSE)),VLOOKUP($B136,'Allokerad kvv'!$B$2:$AV$468,MATCH(T$2,'Allokerad kvv'!$B$2:$AV$2,0),FALSE),VLOOKUP($B136,'Justerad allokering'!$B$2:$AG$462,MATCH(T$2,'Justerad allokering'!$B$2:$AF$2,0),FALSE))</f>
        <v>0</v>
      </c>
      <c r="U136" s="28">
        <f>IF(ISERROR(1/VLOOKUP($B136,'Justerad allokering'!$B$2:$AG$462,MATCH(U$2,'Justerad allokering'!$B$2:$AF$2,0),FALSE)),VLOOKUP($B136,'Allokerad kvv'!$B$2:$AV$468,MATCH(U$2,'Allokerad kvv'!$B$2:$AV$2,0),FALSE),VLOOKUP($B136,'Justerad allokering'!$B$2:$AG$462,MATCH(U$2,'Justerad allokering'!$B$2:$AF$2,0),FALSE))</f>
        <v>0</v>
      </c>
      <c r="V136" s="28">
        <f>IF(ISERROR(1/VLOOKUP($B136,'Justerad allokering'!$B$2:$AG$462,MATCH(V$2,'Justerad allokering'!$B$2:$AF$2,0),FALSE)),VLOOKUP($B136,'Allokerad kvv'!$B$2:$AV$468,MATCH(V$2,'Allokerad kvv'!$B$2:$AV$2,0),FALSE),VLOOKUP($B136,'Justerad allokering'!$B$2:$AG$462,MATCH(V$2,'Justerad allokering'!$B$2:$AF$2,0),FALSE))</f>
        <v>0</v>
      </c>
      <c r="W136" s="28">
        <f>IF(ISERROR(1/VLOOKUP($B136,'Justerad allokering'!$B$2:$AG$462,MATCH(W$2,'Justerad allokering'!$B$2:$AF$2,0),FALSE)),VLOOKUP($B136,'Allokerad kvv'!$B$2:$AV$468,MATCH(W$2,'Allokerad kvv'!$B$2:$AV$2,0),FALSE),VLOOKUP($B136,'Justerad allokering'!$B$2:$AG$462,MATCH(W$2,'Justerad allokering'!$B$2:$AF$2,0),FALSE))</f>
        <v>0</v>
      </c>
      <c r="X136" s="28">
        <f>IF(ISERROR(1/VLOOKUP($B136,'Justerad allokering'!$B$2:$AG$462,MATCH(X$2,'Justerad allokering'!$B$2:$AF$2,0),FALSE)),VLOOKUP($B136,'Allokerad kvv'!$B$2:$AV$468,MATCH(X$2,'Allokerad kvv'!$B$2:$AV$2,0),FALSE),VLOOKUP($B136,'Justerad allokering'!$B$2:$AG$462,MATCH(X$2,'Justerad allokering'!$B$2:$AF$2,0),FALSE))</f>
        <v>0</v>
      </c>
      <c r="Y136" s="28">
        <f>IF(ISERROR(1/VLOOKUP($B136,'Justerad allokering'!$B$2:$AG$462,MATCH(Y$2,'Justerad allokering'!$B$2:$AF$2,0),FALSE)),VLOOKUP($B136,'Allokerad kvv'!$B$2:$AV$468,MATCH(Y$2,'Allokerad kvv'!$B$2:$AV$2,0),FALSE),VLOOKUP($B136,'Justerad allokering'!$B$2:$AG$462,MATCH(Y$2,'Justerad allokering'!$B$2:$AF$2,0),FALSE))</f>
        <v>0</v>
      </c>
      <c r="Z136" s="28">
        <f>IF(ISERROR(1/VLOOKUP($B136,'Justerad allokering'!$B$2:$AG$462,MATCH(Z$2,'Justerad allokering'!$B$2:$AF$2,0),FALSE)),VLOOKUP($B136,'Allokerad kvv'!$B$2:$AV$468,MATCH(Z$2,'Allokerad kvv'!$B$2:$AV$2,0),FALSE),VLOOKUP($B136,'Justerad allokering'!$B$2:$AG$462,MATCH(Z$2,'Justerad allokering'!$B$2:$AF$2,0),FALSE))</f>
        <v>0</v>
      </c>
      <c r="AA136" s="28"/>
      <c r="AB136" s="28"/>
      <c r="AE136">
        <f t="shared" si="6"/>
        <v>0</v>
      </c>
      <c r="AG136">
        <f t="shared" si="7"/>
        <v>0</v>
      </c>
      <c r="AH136">
        <f t="shared" si="8"/>
        <v>0</v>
      </c>
      <c r="AI136" s="55" t="str">
        <f>IF(AH136=0,"",AH136/VLOOKUP(B136,Kraftvärmeprod!$B$1:$BC$480,MATCH("Summa tillförd energi exklusive rökgaskondensering",Kraftvärmeprod!$B$1:$BC$1,0),FALSE))</f>
        <v/>
      </c>
    </row>
    <row r="137" spans="1:35" x14ac:dyDescent="0.35">
      <c r="A137" s="28" t="s">
        <v>171</v>
      </c>
      <c r="B137" s="28" t="s">
        <v>174</v>
      </c>
      <c r="C137" s="28">
        <f>IF(ISERROR(1/VLOOKUP($B137,'Justerad allokering'!$B$2:$AG$462,MATCH(C$2,'Justerad allokering'!$B$2:$AF$2,0),FALSE)),VLOOKUP($B137,'Allokerad kvv'!$B$2:$AV$468,MATCH(C$2,'Allokerad kvv'!$B$2:$AV$2,0),FALSE),VLOOKUP($B137,'Justerad allokering'!$B$2:$AG$462,MATCH(C$2,'Justerad allokering'!$B$2:$AF$2,0),FALSE))</f>
        <v>0</v>
      </c>
      <c r="D137" s="28">
        <f>IF(ISERROR(1/VLOOKUP($B137,'Justerad allokering'!$B$2:$AG$462,MATCH(D$2,'Justerad allokering'!$B$2:$AF$2,0),FALSE)),VLOOKUP($B137,'Allokerad kvv'!$B$2:$AV$468,MATCH(D$2,'Allokerad kvv'!$B$2:$AV$2,0),FALSE),VLOOKUP($B137,'Justerad allokering'!$B$2:$AG$462,MATCH(D$2,'Justerad allokering'!$B$2:$AF$2,0),FALSE))</f>
        <v>0</v>
      </c>
      <c r="E137" s="28">
        <f>IF(ISERROR(1/VLOOKUP($B137,'Justerad allokering'!$B$2:$AG$462,MATCH(E$2,'Justerad allokering'!$B$2:$AF$2,0),FALSE)),VLOOKUP($B137,'Allokerad kvv'!$B$2:$AV$468,MATCH(E$2,'Allokerad kvv'!$B$2:$AV$2,0),FALSE),VLOOKUP($B137,'Justerad allokering'!$B$2:$AG$462,MATCH(E$2,'Justerad allokering'!$B$2:$AF$2,0),FALSE))</f>
        <v>0</v>
      </c>
      <c r="F137" s="28">
        <f>IF(ISERROR(1/VLOOKUP($B137,'Justerad allokering'!$B$2:$AG$462,MATCH(F$2,'Justerad allokering'!$B$2:$AF$2,0),FALSE)),VLOOKUP($B137,'Allokerad kvv'!$B$2:$AV$468,MATCH(F$2,'Allokerad kvv'!$B$2:$AV$2,0),FALSE),VLOOKUP($B137,'Justerad allokering'!$B$2:$AG$462,MATCH(F$2,'Justerad allokering'!$B$2:$AF$2,0),FALSE))</f>
        <v>0</v>
      </c>
      <c r="G137" s="28">
        <f>IF(ISERROR(1/VLOOKUP($B137,'Justerad allokering'!$B$2:$AG$462,MATCH(G$2,'Justerad allokering'!$B$2:$AF$2,0),FALSE)),VLOOKUP($B137,'Allokerad kvv'!$B$2:$AV$468,MATCH(G$2,'Allokerad kvv'!$B$2:$AV$2,0),FALSE),VLOOKUP($B137,'Justerad allokering'!$B$2:$AG$462,MATCH(G$2,'Justerad allokering'!$B$2:$AF$2,0),FALSE))</f>
        <v>0</v>
      </c>
      <c r="H137" s="28">
        <f>IF(ISERROR(1/VLOOKUP($B137,'Justerad allokering'!$B$2:$AG$462,MATCH(H$2,'Justerad allokering'!$B$2:$AF$2,0),FALSE)),VLOOKUP($B137,'Allokerad kvv'!$B$2:$AV$468,MATCH(H$2,'Allokerad kvv'!$B$2:$AV$2,0),FALSE),VLOOKUP($B137,'Justerad allokering'!$B$2:$AG$462,MATCH(H$2,'Justerad allokering'!$B$2:$AF$2,0),FALSE))</f>
        <v>0</v>
      </c>
      <c r="I137" s="28">
        <f>IF(ISERROR(1/VLOOKUP($B137,'Justerad allokering'!$B$2:$AG$462,MATCH(I$2,'Justerad allokering'!$B$2:$AF$2,0),FALSE)),VLOOKUP($B137,'Allokerad kvv'!$B$2:$AV$468,MATCH(I$2,'Allokerad kvv'!$B$2:$AV$2,0),FALSE),VLOOKUP($B137,'Justerad allokering'!$B$2:$AG$462,MATCH(I$2,'Justerad allokering'!$B$2:$AF$2,0),FALSE))</f>
        <v>0</v>
      </c>
      <c r="J137" s="28">
        <f>IF(ISERROR(1/VLOOKUP($B137,'Justerad allokering'!$B$2:$AG$462,MATCH(J$2,'Justerad allokering'!$B$2:$AF$2,0),FALSE)),VLOOKUP($B137,'Allokerad kvv'!$B$2:$AV$468,MATCH(J$2,'Allokerad kvv'!$B$2:$AV$2,0),FALSE),VLOOKUP($B137,'Justerad allokering'!$B$2:$AG$462,MATCH(J$2,'Justerad allokering'!$B$2:$AF$2,0),FALSE))</f>
        <v>0</v>
      </c>
      <c r="K137" s="28">
        <f>IF(ISERROR(1/VLOOKUP($B137,'Justerad allokering'!$B$2:$AG$462,MATCH(K$2,'Justerad allokering'!$B$2:$AF$2,0),FALSE)),VLOOKUP($B137,'Allokerad kvv'!$B$2:$AV$468,MATCH(K$2,'Allokerad kvv'!$B$2:$AV$2,0),FALSE),VLOOKUP($B137,'Justerad allokering'!$B$2:$AG$462,MATCH(K$2,'Justerad allokering'!$B$2:$AF$2,0),FALSE))</f>
        <v>0</v>
      </c>
      <c r="L137" s="28">
        <f>IF(ISERROR(1/VLOOKUP($B137,'Justerad allokering'!$B$2:$AG$462,MATCH(L$2,'Justerad allokering'!$B$2:$AF$2,0),FALSE)),VLOOKUP($B137,'Allokerad kvv'!$B$2:$AV$468,MATCH(L$2,'Allokerad kvv'!$B$2:$AV$2,0),FALSE),VLOOKUP($B137,'Justerad allokering'!$B$2:$AG$462,MATCH(L$2,'Justerad allokering'!$B$2:$AF$2,0),FALSE))</f>
        <v>0</v>
      </c>
      <c r="M137" s="28">
        <f>IF(ISERROR(1/VLOOKUP($B137,'Justerad allokering'!$B$2:$AG$462,MATCH(M$2,'Justerad allokering'!$B$2:$AF$2,0),FALSE)),VLOOKUP($B137,'Allokerad kvv'!$B$2:$AV$468,MATCH(M$2,'Allokerad kvv'!$B$2:$AV$2,0),FALSE),VLOOKUP($B137,'Justerad allokering'!$B$2:$AG$462,MATCH(M$2,'Justerad allokering'!$B$2:$AF$2,0),FALSE))</f>
        <v>0</v>
      </c>
      <c r="N137" s="28">
        <f>IF(ISERROR(1/VLOOKUP($B137,'Justerad allokering'!$B$2:$AG$462,MATCH(N$2,'Justerad allokering'!$B$2:$AF$2,0),FALSE)),VLOOKUP($B137,'Allokerad kvv'!$B$2:$AV$468,MATCH(N$2,'Allokerad kvv'!$B$2:$AV$2,0),FALSE),VLOOKUP($B137,'Justerad allokering'!$B$2:$AG$462,MATCH(N$2,'Justerad allokering'!$B$2:$AF$2,0),FALSE))</f>
        <v>0</v>
      </c>
      <c r="O137" s="28">
        <f>IF(ISERROR(1/VLOOKUP($B137,'Justerad allokering'!$B$2:$AG$462,MATCH(O$2,'Justerad allokering'!$B$2:$AF$2,0),FALSE)),VLOOKUP($B137,'Allokerad kvv'!$B$2:$AV$468,MATCH(O$2,'Allokerad kvv'!$B$2:$AV$2,0),FALSE),VLOOKUP($B137,'Justerad allokering'!$B$2:$AG$462,MATCH(O$2,'Justerad allokering'!$B$2:$AF$2,0),FALSE))</f>
        <v>0</v>
      </c>
      <c r="P137" s="28">
        <f>IF(ISERROR(1/VLOOKUP($B137,'Justerad allokering'!$B$2:$AG$462,MATCH(P$2,'Justerad allokering'!$B$2:$AF$2,0),FALSE)),VLOOKUP($B137,'Allokerad kvv'!$B$2:$AV$468,MATCH(P$2,'Allokerad kvv'!$B$2:$AV$2,0),FALSE),VLOOKUP($B137,'Justerad allokering'!$B$2:$AG$462,MATCH(P$2,'Justerad allokering'!$B$2:$AF$2,0),FALSE))</f>
        <v>0</v>
      </c>
      <c r="Q137" s="28">
        <f>IF(ISERROR(1/VLOOKUP($B137,'Justerad allokering'!$B$2:$AG$462,MATCH(Q$2,'Justerad allokering'!$B$2:$AF$2,0),FALSE)),VLOOKUP($B137,'Allokerad kvv'!$B$2:$AV$468,MATCH(Q$2,'Allokerad kvv'!$B$2:$AV$2,0),FALSE),VLOOKUP($B137,'Justerad allokering'!$B$2:$AG$462,MATCH(Q$2,'Justerad allokering'!$B$2:$AF$2,0),FALSE))</f>
        <v>0</v>
      </c>
      <c r="R137" s="28">
        <f>IF(ISERROR(1/VLOOKUP($B137,'Justerad allokering'!$B$2:$AG$462,MATCH(R$2,'Justerad allokering'!$B$2:$AF$2,0),FALSE)),VLOOKUP($B137,'Allokerad kvv'!$B$2:$AV$468,MATCH(R$2,'Allokerad kvv'!$B$2:$AV$2,0),FALSE),VLOOKUP($B137,'Justerad allokering'!$B$2:$AG$462,MATCH(R$2,'Justerad allokering'!$B$2:$AF$2,0),FALSE))</f>
        <v>0</v>
      </c>
      <c r="S137" s="28">
        <f>IF(ISERROR(1/VLOOKUP($B137,'Justerad allokering'!$B$2:$AG$462,MATCH(S$2,'Justerad allokering'!$B$2:$AF$2,0),FALSE)),VLOOKUP($B137,'Allokerad kvv'!$B$2:$AV$468,MATCH(S$2,'Allokerad kvv'!$B$2:$AV$2,0),FALSE),VLOOKUP($B137,'Justerad allokering'!$B$2:$AG$462,MATCH(S$2,'Justerad allokering'!$B$2:$AF$2,0),FALSE))</f>
        <v>0</v>
      </c>
      <c r="T137" s="28">
        <f>IF(ISERROR(1/VLOOKUP($B137,'Justerad allokering'!$B$2:$AG$462,MATCH(T$2,'Justerad allokering'!$B$2:$AF$2,0),FALSE)),VLOOKUP($B137,'Allokerad kvv'!$B$2:$AV$468,MATCH(T$2,'Allokerad kvv'!$B$2:$AV$2,0),FALSE),VLOOKUP($B137,'Justerad allokering'!$B$2:$AG$462,MATCH(T$2,'Justerad allokering'!$B$2:$AF$2,0),FALSE))</f>
        <v>0</v>
      </c>
      <c r="U137" s="28">
        <f>IF(ISERROR(1/VLOOKUP($B137,'Justerad allokering'!$B$2:$AG$462,MATCH(U$2,'Justerad allokering'!$B$2:$AF$2,0),FALSE)),VLOOKUP($B137,'Allokerad kvv'!$B$2:$AV$468,MATCH(U$2,'Allokerad kvv'!$B$2:$AV$2,0),FALSE),VLOOKUP($B137,'Justerad allokering'!$B$2:$AG$462,MATCH(U$2,'Justerad allokering'!$B$2:$AF$2,0),FALSE))</f>
        <v>0</v>
      </c>
      <c r="V137" s="28">
        <f>IF(ISERROR(1/VLOOKUP($B137,'Justerad allokering'!$B$2:$AG$462,MATCH(V$2,'Justerad allokering'!$B$2:$AF$2,0),FALSE)),VLOOKUP($B137,'Allokerad kvv'!$B$2:$AV$468,MATCH(V$2,'Allokerad kvv'!$B$2:$AV$2,0),FALSE),VLOOKUP($B137,'Justerad allokering'!$B$2:$AG$462,MATCH(V$2,'Justerad allokering'!$B$2:$AF$2,0),FALSE))</f>
        <v>0</v>
      </c>
      <c r="W137" s="28">
        <f>IF(ISERROR(1/VLOOKUP($B137,'Justerad allokering'!$B$2:$AG$462,MATCH(W$2,'Justerad allokering'!$B$2:$AF$2,0),FALSE)),VLOOKUP($B137,'Allokerad kvv'!$B$2:$AV$468,MATCH(W$2,'Allokerad kvv'!$B$2:$AV$2,0),FALSE),VLOOKUP($B137,'Justerad allokering'!$B$2:$AG$462,MATCH(W$2,'Justerad allokering'!$B$2:$AF$2,0),FALSE))</f>
        <v>0</v>
      </c>
      <c r="X137" s="28">
        <f>IF(ISERROR(1/VLOOKUP($B137,'Justerad allokering'!$B$2:$AG$462,MATCH(X$2,'Justerad allokering'!$B$2:$AF$2,0),FALSE)),VLOOKUP($B137,'Allokerad kvv'!$B$2:$AV$468,MATCH(X$2,'Allokerad kvv'!$B$2:$AV$2,0),FALSE),VLOOKUP($B137,'Justerad allokering'!$B$2:$AG$462,MATCH(X$2,'Justerad allokering'!$B$2:$AF$2,0),FALSE))</f>
        <v>0</v>
      </c>
      <c r="Y137" s="28">
        <f>IF(ISERROR(1/VLOOKUP($B137,'Justerad allokering'!$B$2:$AG$462,MATCH(Y$2,'Justerad allokering'!$B$2:$AF$2,0),FALSE)),VLOOKUP($B137,'Allokerad kvv'!$B$2:$AV$468,MATCH(Y$2,'Allokerad kvv'!$B$2:$AV$2,0),FALSE),VLOOKUP($B137,'Justerad allokering'!$B$2:$AG$462,MATCH(Y$2,'Justerad allokering'!$B$2:$AF$2,0),FALSE))</f>
        <v>0</v>
      </c>
      <c r="Z137" s="28">
        <f>IF(ISERROR(1/VLOOKUP($B137,'Justerad allokering'!$B$2:$AG$462,MATCH(Z$2,'Justerad allokering'!$B$2:$AF$2,0),FALSE)),VLOOKUP($B137,'Allokerad kvv'!$B$2:$AV$468,MATCH(Z$2,'Allokerad kvv'!$B$2:$AV$2,0),FALSE),VLOOKUP($B137,'Justerad allokering'!$B$2:$AG$462,MATCH(Z$2,'Justerad allokering'!$B$2:$AF$2,0),FALSE))</f>
        <v>0</v>
      </c>
      <c r="AA137" s="28"/>
      <c r="AB137" s="28"/>
      <c r="AE137">
        <f t="shared" si="6"/>
        <v>0</v>
      </c>
      <c r="AG137">
        <f t="shared" si="7"/>
        <v>0</v>
      </c>
      <c r="AH137">
        <f t="shared" si="8"/>
        <v>0</v>
      </c>
      <c r="AI137" s="55" t="str">
        <f>IF(AH137=0,"",AH137/VLOOKUP(B137,Kraftvärmeprod!$B$1:$BC$480,MATCH("Summa tillförd energi exklusive rökgaskondensering",Kraftvärmeprod!$B$1:$BC$1,0),FALSE))</f>
        <v/>
      </c>
    </row>
    <row r="138" spans="1:35" x14ac:dyDescent="0.35">
      <c r="A138" s="28" t="s">
        <v>175</v>
      </c>
      <c r="B138" s="28" t="s">
        <v>176</v>
      </c>
      <c r="C138" s="28">
        <f>IF(ISERROR(1/VLOOKUP($B138,'Justerad allokering'!$B$2:$AG$462,MATCH(C$2,'Justerad allokering'!$B$2:$AF$2,0),FALSE)),VLOOKUP($B138,'Allokerad kvv'!$B$2:$AV$468,MATCH(C$2,'Allokerad kvv'!$B$2:$AV$2,0),FALSE),VLOOKUP($B138,'Justerad allokering'!$B$2:$AG$462,MATCH(C$2,'Justerad allokering'!$B$2:$AF$2,0),FALSE))</f>
        <v>0</v>
      </c>
      <c r="D138" s="28">
        <f>IF(ISERROR(1/VLOOKUP($B138,'Justerad allokering'!$B$2:$AG$462,MATCH(D$2,'Justerad allokering'!$B$2:$AF$2,0),FALSE)),VLOOKUP($B138,'Allokerad kvv'!$B$2:$AV$468,MATCH(D$2,'Allokerad kvv'!$B$2:$AV$2,0),FALSE),VLOOKUP($B138,'Justerad allokering'!$B$2:$AG$462,MATCH(D$2,'Justerad allokering'!$B$2:$AF$2,0),FALSE))</f>
        <v>0</v>
      </c>
      <c r="E138" s="28">
        <f>IF(ISERROR(1/VLOOKUP($B138,'Justerad allokering'!$B$2:$AG$462,MATCH(E$2,'Justerad allokering'!$B$2:$AF$2,0),FALSE)),VLOOKUP($B138,'Allokerad kvv'!$B$2:$AV$468,MATCH(E$2,'Allokerad kvv'!$B$2:$AV$2,0),FALSE),VLOOKUP($B138,'Justerad allokering'!$B$2:$AG$462,MATCH(E$2,'Justerad allokering'!$B$2:$AF$2,0),FALSE))</f>
        <v>0</v>
      </c>
      <c r="F138" s="28">
        <f>IF(ISERROR(1/VLOOKUP($B138,'Justerad allokering'!$B$2:$AG$462,MATCH(F$2,'Justerad allokering'!$B$2:$AF$2,0),FALSE)),VLOOKUP($B138,'Allokerad kvv'!$B$2:$AV$468,MATCH(F$2,'Allokerad kvv'!$B$2:$AV$2,0),FALSE),VLOOKUP($B138,'Justerad allokering'!$B$2:$AG$462,MATCH(F$2,'Justerad allokering'!$B$2:$AF$2,0),FALSE))</f>
        <v>0</v>
      </c>
      <c r="G138" s="28">
        <f>IF(ISERROR(1/VLOOKUP($B138,'Justerad allokering'!$B$2:$AG$462,MATCH(G$2,'Justerad allokering'!$B$2:$AF$2,0),FALSE)),VLOOKUP($B138,'Allokerad kvv'!$B$2:$AV$468,MATCH(G$2,'Allokerad kvv'!$B$2:$AV$2,0),FALSE),VLOOKUP($B138,'Justerad allokering'!$B$2:$AG$462,MATCH(G$2,'Justerad allokering'!$B$2:$AF$2,0),FALSE))</f>
        <v>0</v>
      </c>
      <c r="H138" s="28">
        <f>IF(ISERROR(1/VLOOKUP($B138,'Justerad allokering'!$B$2:$AG$462,MATCH(H$2,'Justerad allokering'!$B$2:$AF$2,0),FALSE)),VLOOKUP($B138,'Allokerad kvv'!$B$2:$AV$468,MATCH(H$2,'Allokerad kvv'!$B$2:$AV$2,0),FALSE),VLOOKUP($B138,'Justerad allokering'!$B$2:$AG$462,MATCH(H$2,'Justerad allokering'!$B$2:$AF$2,0),FALSE))</f>
        <v>0</v>
      </c>
      <c r="I138" s="28">
        <f>IF(ISERROR(1/VLOOKUP($B138,'Justerad allokering'!$B$2:$AG$462,MATCH(I$2,'Justerad allokering'!$B$2:$AF$2,0),FALSE)),VLOOKUP($B138,'Allokerad kvv'!$B$2:$AV$468,MATCH(I$2,'Allokerad kvv'!$B$2:$AV$2,0),FALSE),VLOOKUP($B138,'Justerad allokering'!$B$2:$AG$462,MATCH(I$2,'Justerad allokering'!$B$2:$AF$2,0),FALSE))</f>
        <v>0</v>
      </c>
      <c r="J138" s="28">
        <f>IF(ISERROR(1/VLOOKUP($B138,'Justerad allokering'!$B$2:$AG$462,MATCH(J$2,'Justerad allokering'!$B$2:$AF$2,0),FALSE)),VLOOKUP($B138,'Allokerad kvv'!$B$2:$AV$468,MATCH(J$2,'Allokerad kvv'!$B$2:$AV$2,0),FALSE),VLOOKUP($B138,'Justerad allokering'!$B$2:$AG$462,MATCH(J$2,'Justerad allokering'!$B$2:$AF$2,0),FALSE))</f>
        <v>0</v>
      </c>
      <c r="K138" s="28">
        <f>IF(ISERROR(1/VLOOKUP($B138,'Justerad allokering'!$B$2:$AG$462,MATCH(K$2,'Justerad allokering'!$B$2:$AF$2,0),FALSE)),VLOOKUP($B138,'Allokerad kvv'!$B$2:$AV$468,MATCH(K$2,'Allokerad kvv'!$B$2:$AV$2,0),FALSE),VLOOKUP($B138,'Justerad allokering'!$B$2:$AG$462,MATCH(K$2,'Justerad allokering'!$B$2:$AF$2,0),FALSE))</f>
        <v>0</v>
      </c>
      <c r="L138" s="28">
        <f>IF(ISERROR(1/VLOOKUP($B138,'Justerad allokering'!$B$2:$AG$462,MATCH(L$2,'Justerad allokering'!$B$2:$AF$2,0),FALSE)),VLOOKUP($B138,'Allokerad kvv'!$B$2:$AV$468,MATCH(L$2,'Allokerad kvv'!$B$2:$AV$2,0),FALSE),VLOOKUP($B138,'Justerad allokering'!$B$2:$AG$462,MATCH(L$2,'Justerad allokering'!$B$2:$AF$2,0),FALSE))</f>
        <v>0</v>
      </c>
      <c r="M138" s="28">
        <f>IF(ISERROR(1/VLOOKUP($B138,'Justerad allokering'!$B$2:$AG$462,MATCH(M$2,'Justerad allokering'!$B$2:$AF$2,0),FALSE)),VLOOKUP($B138,'Allokerad kvv'!$B$2:$AV$468,MATCH(M$2,'Allokerad kvv'!$B$2:$AV$2,0),FALSE),VLOOKUP($B138,'Justerad allokering'!$B$2:$AG$462,MATCH(M$2,'Justerad allokering'!$B$2:$AF$2,0),FALSE))</f>
        <v>0</v>
      </c>
      <c r="N138" s="28">
        <f>IF(ISERROR(1/VLOOKUP($B138,'Justerad allokering'!$B$2:$AG$462,MATCH(N$2,'Justerad allokering'!$B$2:$AF$2,0),FALSE)),VLOOKUP($B138,'Allokerad kvv'!$B$2:$AV$468,MATCH(N$2,'Allokerad kvv'!$B$2:$AV$2,0),FALSE),VLOOKUP($B138,'Justerad allokering'!$B$2:$AG$462,MATCH(N$2,'Justerad allokering'!$B$2:$AF$2,0),FALSE))</f>
        <v>0</v>
      </c>
      <c r="O138" s="28">
        <f>IF(ISERROR(1/VLOOKUP($B138,'Justerad allokering'!$B$2:$AG$462,MATCH(O$2,'Justerad allokering'!$B$2:$AF$2,0),FALSE)),VLOOKUP($B138,'Allokerad kvv'!$B$2:$AV$468,MATCH(O$2,'Allokerad kvv'!$B$2:$AV$2,0),FALSE),VLOOKUP($B138,'Justerad allokering'!$B$2:$AG$462,MATCH(O$2,'Justerad allokering'!$B$2:$AF$2,0),FALSE))</f>
        <v>0</v>
      </c>
      <c r="P138" s="28">
        <f>IF(ISERROR(1/VLOOKUP($B138,'Justerad allokering'!$B$2:$AG$462,MATCH(P$2,'Justerad allokering'!$B$2:$AF$2,0),FALSE)),VLOOKUP($B138,'Allokerad kvv'!$B$2:$AV$468,MATCH(P$2,'Allokerad kvv'!$B$2:$AV$2,0),FALSE),VLOOKUP($B138,'Justerad allokering'!$B$2:$AG$462,MATCH(P$2,'Justerad allokering'!$B$2:$AF$2,0),FALSE))</f>
        <v>0</v>
      </c>
      <c r="Q138" s="28">
        <f>IF(ISERROR(1/VLOOKUP($B138,'Justerad allokering'!$B$2:$AG$462,MATCH(Q$2,'Justerad allokering'!$B$2:$AF$2,0),FALSE)),VLOOKUP($B138,'Allokerad kvv'!$B$2:$AV$468,MATCH(Q$2,'Allokerad kvv'!$B$2:$AV$2,0),FALSE),VLOOKUP($B138,'Justerad allokering'!$B$2:$AG$462,MATCH(Q$2,'Justerad allokering'!$B$2:$AF$2,0),FALSE))</f>
        <v>0</v>
      </c>
      <c r="R138" s="28">
        <f>IF(ISERROR(1/VLOOKUP($B138,'Justerad allokering'!$B$2:$AG$462,MATCH(R$2,'Justerad allokering'!$B$2:$AF$2,0),FALSE)),VLOOKUP($B138,'Allokerad kvv'!$B$2:$AV$468,MATCH(R$2,'Allokerad kvv'!$B$2:$AV$2,0),FALSE),VLOOKUP($B138,'Justerad allokering'!$B$2:$AG$462,MATCH(R$2,'Justerad allokering'!$B$2:$AF$2,0),FALSE))</f>
        <v>0</v>
      </c>
      <c r="S138" s="28">
        <f>IF(ISERROR(1/VLOOKUP($B138,'Justerad allokering'!$B$2:$AG$462,MATCH(S$2,'Justerad allokering'!$B$2:$AF$2,0),FALSE)),VLOOKUP($B138,'Allokerad kvv'!$B$2:$AV$468,MATCH(S$2,'Allokerad kvv'!$B$2:$AV$2,0),FALSE),VLOOKUP($B138,'Justerad allokering'!$B$2:$AG$462,MATCH(S$2,'Justerad allokering'!$B$2:$AF$2,0),FALSE))</f>
        <v>0</v>
      </c>
      <c r="T138" s="28">
        <f>IF(ISERROR(1/VLOOKUP($B138,'Justerad allokering'!$B$2:$AG$462,MATCH(T$2,'Justerad allokering'!$B$2:$AF$2,0),FALSE)),VLOOKUP($B138,'Allokerad kvv'!$B$2:$AV$468,MATCH(T$2,'Allokerad kvv'!$B$2:$AV$2,0),FALSE),VLOOKUP($B138,'Justerad allokering'!$B$2:$AG$462,MATCH(T$2,'Justerad allokering'!$B$2:$AF$2,0),FALSE))</f>
        <v>0</v>
      </c>
      <c r="U138" s="28">
        <f>IF(ISERROR(1/VLOOKUP($B138,'Justerad allokering'!$B$2:$AG$462,MATCH(U$2,'Justerad allokering'!$B$2:$AF$2,0),FALSE)),VLOOKUP($B138,'Allokerad kvv'!$B$2:$AV$468,MATCH(U$2,'Allokerad kvv'!$B$2:$AV$2,0),FALSE),VLOOKUP($B138,'Justerad allokering'!$B$2:$AG$462,MATCH(U$2,'Justerad allokering'!$B$2:$AF$2,0),FALSE))</f>
        <v>0</v>
      </c>
      <c r="V138" s="28">
        <f>IF(ISERROR(1/VLOOKUP($B138,'Justerad allokering'!$B$2:$AG$462,MATCH(V$2,'Justerad allokering'!$B$2:$AF$2,0),FALSE)),VLOOKUP($B138,'Allokerad kvv'!$B$2:$AV$468,MATCH(V$2,'Allokerad kvv'!$B$2:$AV$2,0),FALSE),VLOOKUP($B138,'Justerad allokering'!$B$2:$AG$462,MATCH(V$2,'Justerad allokering'!$B$2:$AF$2,0),FALSE))</f>
        <v>0</v>
      </c>
      <c r="W138" s="28">
        <f>IF(ISERROR(1/VLOOKUP($B138,'Justerad allokering'!$B$2:$AG$462,MATCH(W$2,'Justerad allokering'!$B$2:$AF$2,0),FALSE)),VLOOKUP($B138,'Allokerad kvv'!$B$2:$AV$468,MATCH(W$2,'Allokerad kvv'!$B$2:$AV$2,0),FALSE),VLOOKUP($B138,'Justerad allokering'!$B$2:$AG$462,MATCH(W$2,'Justerad allokering'!$B$2:$AF$2,0),FALSE))</f>
        <v>0</v>
      </c>
      <c r="X138" s="28">
        <f>IF(ISERROR(1/VLOOKUP($B138,'Justerad allokering'!$B$2:$AG$462,MATCH(X$2,'Justerad allokering'!$B$2:$AF$2,0),FALSE)),VLOOKUP($B138,'Allokerad kvv'!$B$2:$AV$468,MATCH(X$2,'Allokerad kvv'!$B$2:$AV$2,0),FALSE),VLOOKUP($B138,'Justerad allokering'!$B$2:$AG$462,MATCH(X$2,'Justerad allokering'!$B$2:$AF$2,0),FALSE))</f>
        <v>0</v>
      </c>
      <c r="Y138" s="28">
        <f>IF(ISERROR(1/VLOOKUP($B138,'Justerad allokering'!$B$2:$AG$462,MATCH(Y$2,'Justerad allokering'!$B$2:$AF$2,0),FALSE)),VLOOKUP($B138,'Allokerad kvv'!$B$2:$AV$468,MATCH(Y$2,'Allokerad kvv'!$B$2:$AV$2,0),FALSE),VLOOKUP($B138,'Justerad allokering'!$B$2:$AG$462,MATCH(Y$2,'Justerad allokering'!$B$2:$AF$2,0),FALSE))</f>
        <v>0</v>
      </c>
      <c r="Z138" s="28">
        <f>IF(ISERROR(1/VLOOKUP($B138,'Justerad allokering'!$B$2:$AG$462,MATCH(Z$2,'Justerad allokering'!$B$2:$AF$2,0),FALSE)),VLOOKUP($B138,'Allokerad kvv'!$B$2:$AV$468,MATCH(Z$2,'Allokerad kvv'!$B$2:$AV$2,0),FALSE),VLOOKUP($B138,'Justerad allokering'!$B$2:$AG$462,MATCH(Z$2,'Justerad allokering'!$B$2:$AF$2,0),FALSE))</f>
        <v>0</v>
      </c>
      <c r="AA138" s="28"/>
      <c r="AB138" s="28"/>
      <c r="AE138">
        <f t="shared" si="6"/>
        <v>0</v>
      </c>
      <c r="AG138">
        <f t="shared" si="7"/>
        <v>0</v>
      </c>
      <c r="AH138">
        <f t="shared" si="8"/>
        <v>0</v>
      </c>
      <c r="AI138" s="55" t="str">
        <f>IF(AH138=0,"",AH138/VLOOKUP(B138,Kraftvärmeprod!$B$1:$BC$480,MATCH("Summa tillförd energi exklusive rökgaskondensering",Kraftvärmeprod!$B$1:$BC$1,0),FALSE))</f>
        <v/>
      </c>
    </row>
    <row r="139" spans="1:35" x14ac:dyDescent="0.35">
      <c r="A139" s="28" t="s">
        <v>175</v>
      </c>
      <c r="B139" s="28" t="s">
        <v>177</v>
      </c>
      <c r="C139" s="28">
        <f>IF(ISERROR(1/VLOOKUP($B139,'Justerad allokering'!$B$2:$AG$462,MATCH(C$2,'Justerad allokering'!$B$2:$AF$2,0),FALSE)),VLOOKUP($B139,'Allokerad kvv'!$B$2:$AV$468,MATCH(C$2,'Allokerad kvv'!$B$2:$AV$2,0),FALSE),VLOOKUP($B139,'Justerad allokering'!$B$2:$AG$462,MATCH(C$2,'Justerad allokering'!$B$2:$AF$2,0),FALSE))</f>
        <v>0</v>
      </c>
      <c r="D139" s="28">
        <f>IF(ISERROR(1/VLOOKUP($B139,'Justerad allokering'!$B$2:$AG$462,MATCH(D$2,'Justerad allokering'!$B$2:$AF$2,0),FALSE)),VLOOKUP($B139,'Allokerad kvv'!$B$2:$AV$468,MATCH(D$2,'Allokerad kvv'!$B$2:$AV$2,0),FALSE),VLOOKUP($B139,'Justerad allokering'!$B$2:$AG$462,MATCH(D$2,'Justerad allokering'!$B$2:$AF$2,0),FALSE))</f>
        <v>0</v>
      </c>
      <c r="E139" s="28">
        <f>IF(ISERROR(1/VLOOKUP($B139,'Justerad allokering'!$B$2:$AG$462,MATCH(E$2,'Justerad allokering'!$B$2:$AF$2,0),FALSE)),VLOOKUP($B139,'Allokerad kvv'!$B$2:$AV$468,MATCH(E$2,'Allokerad kvv'!$B$2:$AV$2,0),FALSE),VLOOKUP($B139,'Justerad allokering'!$B$2:$AG$462,MATCH(E$2,'Justerad allokering'!$B$2:$AF$2,0),FALSE))</f>
        <v>23.1555</v>
      </c>
      <c r="F139" s="28">
        <f>IF(ISERROR(1/VLOOKUP($B139,'Justerad allokering'!$B$2:$AG$462,MATCH(F$2,'Justerad allokering'!$B$2:$AF$2,0),FALSE)),VLOOKUP($B139,'Allokerad kvv'!$B$2:$AV$468,MATCH(F$2,'Allokerad kvv'!$B$2:$AV$2,0),FALSE),VLOOKUP($B139,'Justerad allokering'!$B$2:$AG$462,MATCH(F$2,'Justerad allokering'!$B$2:$AF$2,0),FALSE))</f>
        <v>0</v>
      </c>
      <c r="G139" s="28">
        <f>IF(ISERROR(1/VLOOKUP($B139,'Justerad allokering'!$B$2:$AG$462,MATCH(G$2,'Justerad allokering'!$B$2:$AF$2,0),FALSE)),VLOOKUP($B139,'Allokerad kvv'!$B$2:$AV$468,MATCH(G$2,'Allokerad kvv'!$B$2:$AV$2,0),FALSE),VLOOKUP($B139,'Justerad allokering'!$B$2:$AG$462,MATCH(G$2,'Justerad allokering'!$B$2:$AF$2,0),FALSE))</f>
        <v>0.74444200000000005</v>
      </c>
      <c r="H139" s="28">
        <f>IF(ISERROR(1/VLOOKUP($B139,'Justerad allokering'!$B$2:$AG$462,MATCH(H$2,'Justerad allokering'!$B$2:$AF$2,0),FALSE)),VLOOKUP($B139,'Allokerad kvv'!$B$2:$AV$468,MATCH(H$2,'Allokerad kvv'!$B$2:$AV$2,0),FALSE),VLOOKUP($B139,'Justerad allokering'!$B$2:$AG$462,MATCH(H$2,'Justerad allokering'!$B$2:$AF$2,0),FALSE))</f>
        <v>0</v>
      </c>
      <c r="I139" s="28">
        <f>IF(ISERROR(1/VLOOKUP($B139,'Justerad allokering'!$B$2:$AG$462,MATCH(I$2,'Justerad allokering'!$B$2:$AF$2,0),FALSE)),VLOOKUP($B139,'Allokerad kvv'!$B$2:$AV$468,MATCH(I$2,'Allokerad kvv'!$B$2:$AV$2,0),FALSE),VLOOKUP($B139,'Justerad allokering'!$B$2:$AG$462,MATCH(I$2,'Justerad allokering'!$B$2:$AF$2,0),FALSE))</f>
        <v>0</v>
      </c>
      <c r="J139" s="28">
        <f>IF(ISERROR(1/VLOOKUP($B139,'Justerad allokering'!$B$2:$AG$462,MATCH(J$2,'Justerad allokering'!$B$2:$AF$2,0),FALSE)),VLOOKUP($B139,'Allokerad kvv'!$B$2:$AV$468,MATCH(J$2,'Allokerad kvv'!$B$2:$AV$2,0),FALSE),VLOOKUP($B139,'Justerad allokering'!$B$2:$AG$462,MATCH(J$2,'Justerad allokering'!$B$2:$AF$2,0),FALSE))</f>
        <v>60.607399999999998</v>
      </c>
      <c r="K139" s="28">
        <f>IF(ISERROR(1/VLOOKUP($B139,'Justerad allokering'!$B$2:$AG$462,MATCH(K$2,'Justerad allokering'!$B$2:$AF$2,0),FALSE)),VLOOKUP($B139,'Allokerad kvv'!$B$2:$AV$468,MATCH(K$2,'Allokerad kvv'!$B$2:$AV$2,0),FALSE),VLOOKUP($B139,'Justerad allokering'!$B$2:$AG$462,MATCH(K$2,'Justerad allokering'!$B$2:$AF$2,0),FALSE))</f>
        <v>9.8722399999999997</v>
      </c>
      <c r="L139" s="28">
        <f>IF(ISERROR(1/VLOOKUP($B139,'Justerad allokering'!$B$2:$AG$462,MATCH(L$2,'Justerad allokering'!$B$2:$AF$2,0),FALSE)),VLOOKUP($B139,'Allokerad kvv'!$B$2:$AV$468,MATCH(L$2,'Allokerad kvv'!$B$2:$AV$2,0),FALSE),VLOOKUP($B139,'Justerad allokering'!$B$2:$AG$462,MATCH(L$2,'Justerad allokering'!$B$2:$AF$2,0),FALSE))</f>
        <v>0</v>
      </c>
      <c r="M139" s="28">
        <f>IF(ISERROR(1/VLOOKUP($B139,'Justerad allokering'!$B$2:$AG$462,MATCH(M$2,'Justerad allokering'!$B$2:$AF$2,0),FALSE)),VLOOKUP($B139,'Allokerad kvv'!$B$2:$AV$468,MATCH(M$2,'Allokerad kvv'!$B$2:$AV$2,0),FALSE),VLOOKUP($B139,'Justerad allokering'!$B$2:$AG$462,MATCH(M$2,'Justerad allokering'!$B$2:$AF$2,0),FALSE))</f>
        <v>35.669199999999996</v>
      </c>
      <c r="N139" s="28">
        <f>IF(ISERROR(1/VLOOKUP($B139,'Justerad allokering'!$B$2:$AG$462,MATCH(N$2,'Justerad allokering'!$B$2:$AF$2,0),FALSE)),VLOOKUP($B139,'Allokerad kvv'!$B$2:$AV$468,MATCH(N$2,'Allokerad kvv'!$B$2:$AV$2,0),FALSE),VLOOKUP($B139,'Justerad allokering'!$B$2:$AG$462,MATCH(N$2,'Justerad allokering'!$B$2:$AF$2,0),FALSE))</f>
        <v>80.292000000000002</v>
      </c>
      <c r="O139" s="28">
        <f>IF(ISERROR(1/VLOOKUP($B139,'Justerad allokering'!$B$2:$AG$462,MATCH(O$2,'Justerad allokering'!$B$2:$AF$2,0),FALSE)),VLOOKUP($B139,'Allokerad kvv'!$B$2:$AV$468,MATCH(O$2,'Allokerad kvv'!$B$2:$AV$2,0),FALSE),VLOOKUP($B139,'Justerad allokering'!$B$2:$AG$462,MATCH(O$2,'Justerad allokering'!$B$2:$AF$2,0),FALSE))</f>
        <v>3.89622</v>
      </c>
      <c r="P139" s="28">
        <f>IF(ISERROR(1/VLOOKUP($B139,'Justerad allokering'!$B$2:$AG$462,MATCH(P$2,'Justerad allokering'!$B$2:$AF$2,0),FALSE)),VLOOKUP($B139,'Allokerad kvv'!$B$2:$AV$468,MATCH(P$2,'Allokerad kvv'!$B$2:$AV$2,0),FALSE),VLOOKUP($B139,'Justerad allokering'!$B$2:$AG$462,MATCH(P$2,'Justerad allokering'!$B$2:$AF$2,0),FALSE))</f>
        <v>81.107799999999997</v>
      </c>
      <c r="Q139" s="28">
        <f>IF(ISERROR(1/VLOOKUP($B139,'Justerad allokering'!$B$2:$AG$462,MATCH(Q$2,'Justerad allokering'!$B$2:$AF$2,0),FALSE)),VLOOKUP($B139,'Allokerad kvv'!$B$2:$AV$468,MATCH(Q$2,'Allokerad kvv'!$B$2:$AV$2,0),FALSE),VLOOKUP($B139,'Justerad allokering'!$B$2:$AG$462,MATCH(Q$2,'Justerad allokering'!$B$2:$AF$2,0),FALSE))</f>
        <v>0</v>
      </c>
      <c r="R139" s="28">
        <f>IF(ISERROR(1/VLOOKUP($B139,'Justerad allokering'!$B$2:$AG$462,MATCH(R$2,'Justerad allokering'!$B$2:$AF$2,0),FALSE)),VLOOKUP($B139,'Allokerad kvv'!$B$2:$AV$468,MATCH(R$2,'Allokerad kvv'!$B$2:$AV$2,0),FALSE),VLOOKUP($B139,'Justerad allokering'!$B$2:$AG$462,MATCH(R$2,'Justerad allokering'!$B$2:$AF$2,0),FALSE))</f>
        <v>0</v>
      </c>
      <c r="S139" s="28">
        <f>IF(ISERROR(1/VLOOKUP($B139,'Justerad allokering'!$B$2:$AG$462,MATCH(S$2,'Justerad allokering'!$B$2:$AF$2,0),FALSE)),VLOOKUP($B139,'Allokerad kvv'!$B$2:$AV$468,MATCH(S$2,'Allokerad kvv'!$B$2:$AV$2,0),FALSE),VLOOKUP($B139,'Justerad allokering'!$B$2:$AG$462,MATCH(S$2,'Justerad allokering'!$B$2:$AF$2,0),FALSE))</f>
        <v>0</v>
      </c>
      <c r="T139" s="28">
        <f>IF(ISERROR(1/VLOOKUP($B139,'Justerad allokering'!$B$2:$AG$462,MATCH(T$2,'Justerad allokering'!$B$2:$AF$2,0),FALSE)),VLOOKUP($B139,'Allokerad kvv'!$B$2:$AV$468,MATCH(T$2,'Allokerad kvv'!$B$2:$AV$2,0),FALSE),VLOOKUP($B139,'Justerad allokering'!$B$2:$AG$462,MATCH(T$2,'Justerad allokering'!$B$2:$AF$2,0),FALSE))</f>
        <v>0</v>
      </c>
      <c r="U139" s="28">
        <f>IF(ISERROR(1/VLOOKUP($B139,'Justerad allokering'!$B$2:$AG$462,MATCH(U$2,'Justerad allokering'!$B$2:$AF$2,0),FALSE)),VLOOKUP($B139,'Allokerad kvv'!$B$2:$AV$468,MATCH(U$2,'Allokerad kvv'!$B$2:$AV$2,0),FALSE),VLOOKUP($B139,'Justerad allokering'!$B$2:$AG$462,MATCH(U$2,'Justerad allokering'!$B$2:$AF$2,0),FALSE))</f>
        <v>0</v>
      </c>
      <c r="V139" s="28">
        <f>IF(ISERROR(1/VLOOKUP($B139,'Justerad allokering'!$B$2:$AG$462,MATCH(V$2,'Justerad allokering'!$B$2:$AF$2,0),FALSE)),VLOOKUP($B139,'Allokerad kvv'!$B$2:$AV$468,MATCH(V$2,'Allokerad kvv'!$B$2:$AV$2,0),FALSE),VLOOKUP($B139,'Justerad allokering'!$B$2:$AG$462,MATCH(V$2,'Justerad allokering'!$B$2:$AF$2,0),FALSE))</f>
        <v>0</v>
      </c>
      <c r="W139" s="28">
        <f>IF(ISERROR(1/VLOOKUP($B139,'Justerad allokering'!$B$2:$AG$462,MATCH(W$2,'Justerad allokering'!$B$2:$AF$2,0),FALSE)),VLOOKUP($B139,'Allokerad kvv'!$B$2:$AV$468,MATCH(W$2,'Allokerad kvv'!$B$2:$AV$2,0),FALSE),VLOOKUP($B139,'Justerad allokering'!$B$2:$AG$462,MATCH(W$2,'Justerad allokering'!$B$2:$AF$2,0),FALSE))</f>
        <v>0</v>
      </c>
      <c r="X139" s="28">
        <f>IF(ISERROR(1/VLOOKUP($B139,'Justerad allokering'!$B$2:$AG$462,MATCH(X$2,'Justerad allokering'!$B$2:$AF$2,0),FALSE)),VLOOKUP($B139,'Allokerad kvv'!$B$2:$AV$468,MATCH(X$2,'Allokerad kvv'!$B$2:$AV$2,0),FALSE),VLOOKUP($B139,'Justerad allokering'!$B$2:$AG$462,MATCH(X$2,'Justerad allokering'!$B$2:$AF$2,0),FALSE))</f>
        <v>0</v>
      </c>
      <c r="Y139" s="28">
        <f>IF(ISERROR(1/VLOOKUP($B139,'Justerad allokering'!$B$2:$AG$462,MATCH(Y$2,'Justerad allokering'!$B$2:$AF$2,0),FALSE)),VLOOKUP($B139,'Allokerad kvv'!$B$2:$AV$468,MATCH(Y$2,'Allokerad kvv'!$B$2:$AV$2,0),FALSE),VLOOKUP($B139,'Justerad allokering'!$B$2:$AG$462,MATCH(Y$2,'Justerad allokering'!$B$2:$AF$2,0),FALSE))</f>
        <v>0</v>
      </c>
      <c r="Z139" s="28">
        <f>IF(ISERROR(1/VLOOKUP($B139,'Justerad allokering'!$B$2:$AG$462,MATCH(Z$2,'Justerad allokering'!$B$2:$AF$2,0),FALSE)),VLOOKUP($B139,'Allokerad kvv'!$B$2:$AV$468,MATCH(Z$2,'Allokerad kvv'!$B$2:$AV$2,0),FALSE),VLOOKUP($B139,'Justerad allokering'!$B$2:$AG$462,MATCH(Z$2,'Justerad allokering'!$B$2:$AF$2,0),FALSE))</f>
        <v>63.5075</v>
      </c>
      <c r="AA139" s="28"/>
      <c r="AB139" s="28"/>
      <c r="AE139">
        <f t="shared" si="6"/>
        <v>358.85230199999995</v>
      </c>
      <c r="AG139">
        <f t="shared" si="7"/>
        <v>348.98006199999998</v>
      </c>
      <c r="AH139">
        <f t="shared" si="8"/>
        <v>268.68806199999995</v>
      </c>
      <c r="AI139" s="55">
        <f>IF(AH139=0,"",AH139/VLOOKUP(B139,Kraftvärmeprod!$B$1:$BC$480,MATCH("Summa tillförd energi exklusive rökgaskondensering",Kraftvärmeprod!$B$1:$BC$1,0),FALSE))</f>
        <v>0.64117918735816226</v>
      </c>
    </row>
    <row r="140" spans="1:35" x14ac:dyDescent="0.35">
      <c r="A140" s="28" t="s">
        <v>175</v>
      </c>
      <c r="B140" s="28" t="s">
        <v>178</v>
      </c>
      <c r="C140" s="28">
        <f>IF(ISERROR(1/VLOOKUP($B140,'Justerad allokering'!$B$2:$AG$462,MATCH(C$2,'Justerad allokering'!$B$2:$AF$2,0),FALSE)),VLOOKUP($B140,'Allokerad kvv'!$B$2:$AV$468,MATCH(C$2,'Allokerad kvv'!$B$2:$AV$2,0),FALSE),VLOOKUP($B140,'Justerad allokering'!$B$2:$AG$462,MATCH(C$2,'Justerad allokering'!$B$2:$AF$2,0),FALSE))</f>
        <v>0</v>
      </c>
      <c r="D140" s="28">
        <f>IF(ISERROR(1/VLOOKUP($B140,'Justerad allokering'!$B$2:$AG$462,MATCH(D$2,'Justerad allokering'!$B$2:$AF$2,0),FALSE)),VLOOKUP($B140,'Allokerad kvv'!$B$2:$AV$468,MATCH(D$2,'Allokerad kvv'!$B$2:$AV$2,0),FALSE),VLOOKUP($B140,'Justerad allokering'!$B$2:$AG$462,MATCH(D$2,'Justerad allokering'!$B$2:$AF$2,0),FALSE))</f>
        <v>0</v>
      </c>
      <c r="E140" s="28">
        <f>IF(ISERROR(1/VLOOKUP($B140,'Justerad allokering'!$B$2:$AG$462,MATCH(E$2,'Justerad allokering'!$B$2:$AF$2,0),FALSE)),VLOOKUP($B140,'Allokerad kvv'!$B$2:$AV$468,MATCH(E$2,'Allokerad kvv'!$B$2:$AV$2,0),FALSE),VLOOKUP($B140,'Justerad allokering'!$B$2:$AG$462,MATCH(E$2,'Justerad allokering'!$B$2:$AF$2,0),FALSE))</f>
        <v>0</v>
      </c>
      <c r="F140" s="28">
        <f>IF(ISERROR(1/VLOOKUP($B140,'Justerad allokering'!$B$2:$AG$462,MATCH(F$2,'Justerad allokering'!$B$2:$AF$2,0),FALSE)),VLOOKUP($B140,'Allokerad kvv'!$B$2:$AV$468,MATCH(F$2,'Allokerad kvv'!$B$2:$AV$2,0),FALSE),VLOOKUP($B140,'Justerad allokering'!$B$2:$AG$462,MATCH(F$2,'Justerad allokering'!$B$2:$AF$2,0),FALSE))</f>
        <v>0</v>
      </c>
      <c r="G140" s="28">
        <f>IF(ISERROR(1/VLOOKUP($B140,'Justerad allokering'!$B$2:$AG$462,MATCH(G$2,'Justerad allokering'!$B$2:$AF$2,0),FALSE)),VLOOKUP($B140,'Allokerad kvv'!$B$2:$AV$468,MATCH(G$2,'Allokerad kvv'!$B$2:$AV$2,0),FALSE),VLOOKUP($B140,'Justerad allokering'!$B$2:$AG$462,MATCH(G$2,'Justerad allokering'!$B$2:$AF$2,0),FALSE))</f>
        <v>0</v>
      </c>
      <c r="H140" s="28">
        <f>IF(ISERROR(1/VLOOKUP($B140,'Justerad allokering'!$B$2:$AG$462,MATCH(H$2,'Justerad allokering'!$B$2:$AF$2,0),FALSE)),VLOOKUP($B140,'Allokerad kvv'!$B$2:$AV$468,MATCH(H$2,'Allokerad kvv'!$B$2:$AV$2,0),FALSE),VLOOKUP($B140,'Justerad allokering'!$B$2:$AG$462,MATCH(H$2,'Justerad allokering'!$B$2:$AF$2,0),FALSE))</f>
        <v>0</v>
      </c>
      <c r="I140" s="28">
        <f>IF(ISERROR(1/VLOOKUP($B140,'Justerad allokering'!$B$2:$AG$462,MATCH(I$2,'Justerad allokering'!$B$2:$AF$2,0),FALSE)),VLOOKUP($B140,'Allokerad kvv'!$B$2:$AV$468,MATCH(I$2,'Allokerad kvv'!$B$2:$AV$2,0),FALSE),VLOOKUP($B140,'Justerad allokering'!$B$2:$AG$462,MATCH(I$2,'Justerad allokering'!$B$2:$AF$2,0),FALSE))</f>
        <v>0</v>
      </c>
      <c r="J140" s="28">
        <f>IF(ISERROR(1/VLOOKUP($B140,'Justerad allokering'!$B$2:$AG$462,MATCH(J$2,'Justerad allokering'!$B$2:$AF$2,0),FALSE)),VLOOKUP($B140,'Allokerad kvv'!$B$2:$AV$468,MATCH(J$2,'Allokerad kvv'!$B$2:$AV$2,0),FALSE),VLOOKUP($B140,'Justerad allokering'!$B$2:$AG$462,MATCH(J$2,'Justerad allokering'!$B$2:$AF$2,0),FALSE))</f>
        <v>0</v>
      </c>
      <c r="K140" s="28">
        <f>IF(ISERROR(1/VLOOKUP($B140,'Justerad allokering'!$B$2:$AG$462,MATCH(K$2,'Justerad allokering'!$B$2:$AF$2,0),FALSE)),VLOOKUP($B140,'Allokerad kvv'!$B$2:$AV$468,MATCH(K$2,'Allokerad kvv'!$B$2:$AV$2,0),FALSE),VLOOKUP($B140,'Justerad allokering'!$B$2:$AG$462,MATCH(K$2,'Justerad allokering'!$B$2:$AF$2,0),FALSE))</f>
        <v>0</v>
      </c>
      <c r="L140" s="28">
        <f>IF(ISERROR(1/VLOOKUP($B140,'Justerad allokering'!$B$2:$AG$462,MATCH(L$2,'Justerad allokering'!$B$2:$AF$2,0),FALSE)),VLOOKUP($B140,'Allokerad kvv'!$B$2:$AV$468,MATCH(L$2,'Allokerad kvv'!$B$2:$AV$2,0),FALSE),VLOOKUP($B140,'Justerad allokering'!$B$2:$AG$462,MATCH(L$2,'Justerad allokering'!$B$2:$AF$2,0),FALSE))</f>
        <v>0</v>
      </c>
      <c r="M140" s="28">
        <f>IF(ISERROR(1/VLOOKUP($B140,'Justerad allokering'!$B$2:$AG$462,MATCH(M$2,'Justerad allokering'!$B$2:$AF$2,0),FALSE)),VLOOKUP($B140,'Allokerad kvv'!$B$2:$AV$468,MATCH(M$2,'Allokerad kvv'!$B$2:$AV$2,0),FALSE),VLOOKUP($B140,'Justerad allokering'!$B$2:$AG$462,MATCH(M$2,'Justerad allokering'!$B$2:$AF$2,0),FALSE))</f>
        <v>0</v>
      </c>
      <c r="N140" s="28">
        <f>IF(ISERROR(1/VLOOKUP($B140,'Justerad allokering'!$B$2:$AG$462,MATCH(N$2,'Justerad allokering'!$B$2:$AF$2,0),FALSE)),VLOOKUP($B140,'Allokerad kvv'!$B$2:$AV$468,MATCH(N$2,'Allokerad kvv'!$B$2:$AV$2,0),FALSE),VLOOKUP($B140,'Justerad allokering'!$B$2:$AG$462,MATCH(N$2,'Justerad allokering'!$B$2:$AF$2,0),FALSE))</f>
        <v>0</v>
      </c>
      <c r="O140" s="28">
        <f>IF(ISERROR(1/VLOOKUP($B140,'Justerad allokering'!$B$2:$AG$462,MATCH(O$2,'Justerad allokering'!$B$2:$AF$2,0),FALSE)),VLOOKUP($B140,'Allokerad kvv'!$B$2:$AV$468,MATCH(O$2,'Allokerad kvv'!$B$2:$AV$2,0),FALSE),VLOOKUP($B140,'Justerad allokering'!$B$2:$AG$462,MATCH(O$2,'Justerad allokering'!$B$2:$AF$2,0),FALSE))</f>
        <v>0</v>
      </c>
      <c r="P140" s="28">
        <f>IF(ISERROR(1/VLOOKUP($B140,'Justerad allokering'!$B$2:$AG$462,MATCH(P$2,'Justerad allokering'!$B$2:$AF$2,0),FALSE)),VLOOKUP($B140,'Allokerad kvv'!$B$2:$AV$468,MATCH(P$2,'Allokerad kvv'!$B$2:$AV$2,0),FALSE),VLOOKUP($B140,'Justerad allokering'!$B$2:$AG$462,MATCH(P$2,'Justerad allokering'!$B$2:$AF$2,0),FALSE))</f>
        <v>0</v>
      </c>
      <c r="Q140" s="28">
        <f>IF(ISERROR(1/VLOOKUP($B140,'Justerad allokering'!$B$2:$AG$462,MATCH(Q$2,'Justerad allokering'!$B$2:$AF$2,0),FALSE)),VLOOKUP($B140,'Allokerad kvv'!$B$2:$AV$468,MATCH(Q$2,'Allokerad kvv'!$B$2:$AV$2,0),FALSE),VLOOKUP($B140,'Justerad allokering'!$B$2:$AG$462,MATCH(Q$2,'Justerad allokering'!$B$2:$AF$2,0),FALSE))</f>
        <v>0</v>
      </c>
      <c r="R140" s="28">
        <f>IF(ISERROR(1/VLOOKUP($B140,'Justerad allokering'!$B$2:$AG$462,MATCH(R$2,'Justerad allokering'!$B$2:$AF$2,0),FALSE)),VLOOKUP($B140,'Allokerad kvv'!$B$2:$AV$468,MATCH(R$2,'Allokerad kvv'!$B$2:$AV$2,0),FALSE),VLOOKUP($B140,'Justerad allokering'!$B$2:$AG$462,MATCH(R$2,'Justerad allokering'!$B$2:$AF$2,0),FALSE))</f>
        <v>0</v>
      </c>
      <c r="S140" s="28">
        <f>IF(ISERROR(1/VLOOKUP($B140,'Justerad allokering'!$B$2:$AG$462,MATCH(S$2,'Justerad allokering'!$B$2:$AF$2,0),FALSE)),VLOOKUP($B140,'Allokerad kvv'!$B$2:$AV$468,MATCH(S$2,'Allokerad kvv'!$B$2:$AV$2,0),FALSE),VLOOKUP($B140,'Justerad allokering'!$B$2:$AG$462,MATCH(S$2,'Justerad allokering'!$B$2:$AF$2,0),FALSE))</f>
        <v>0</v>
      </c>
      <c r="T140" s="28">
        <f>IF(ISERROR(1/VLOOKUP($B140,'Justerad allokering'!$B$2:$AG$462,MATCH(T$2,'Justerad allokering'!$B$2:$AF$2,0),FALSE)),VLOOKUP($B140,'Allokerad kvv'!$B$2:$AV$468,MATCH(T$2,'Allokerad kvv'!$B$2:$AV$2,0),FALSE),VLOOKUP($B140,'Justerad allokering'!$B$2:$AG$462,MATCH(T$2,'Justerad allokering'!$B$2:$AF$2,0),FALSE))</f>
        <v>0</v>
      </c>
      <c r="U140" s="28">
        <f>IF(ISERROR(1/VLOOKUP($B140,'Justerad allokering'!$B$2:$AG$462,MATCH(U$2,'Justerad allokering'!$B$2:$AF$2,0),FALSE)),VLOOKUP($B140,'Allokerad kvv'!$B$2:$AV$468,MATCH(U$2,'Allokerad kvv'!$B$2:$AV$2,0),FALSE),VLOOKUP($B140,'Justerad allokering'!$B$2:$AG$462,MATCH(U$2,'Justerad allokering'!$B$2:$AF$2,0),FALSE))</f>
        <v>0</v>
      </c>
      <c r="V140" s="28">
        <f>IF(ISERROR(1/VLOOKUP($B140,'Justerad allokering'!$B$2:$AG$462,MATCH(V$2,'Justerad allokering'!$B$2:$AF$2,0),FALSE)),VLOOKUP($B140,'Allokerad kvv'!$B$2:$AV$468,MATCH(V$2,'Allokerad kvv'!$B$2:$AV$2,0),FALSE),VLOOKUP($B140,'Justerad allokering'!$B$2:$AG$462,MATCH(V$2,'Justerad allokering'!$B$2:$AF$2,0),FALSE))</f>
        <v>0</v>
      </c>
      <c r="W140" s="28">
        <f>IF(ISERROR(1/VLOOKUP($B140,'Justerad allokering'!$B$2:$AG$462,MATCH(W$2,'Justerad allokering'!$B$2:$AF$2,0),FALSE)),VLOOKUP($B140,'Allokerad kvv'!$B$2:$AV$468,MATCH(W$2,'Allokerad kvv'!$B$2:$AV$2,0),FALSE),VLOOKUP($B140,'Justerad allokering'!$B$2:$AG$462,MATCH(W$2,'Justerad allokering'!$B$2:$AF$2,0),FALSE))</f>
        <v>0</v>
      </c>
      <c r="X140" s="28">
        <f>IF(ISERROR(1/VLOOKUP($B140,'Justerad allokering'!$B$2:$AG$462,MATCH(X$2,'Justerad allokering'!$B$2:$AF$2,0),FALSE)),VLOOKUP($B140,'Allokerad kvv'!$B$2:$AV$468,MATCH(X$2,'Allokerad kvv'!$B$2:$AV$2,0),FALSE),VLOOKUP($B140,'Justerad allokering'!$B$2:$AG$462,MATCH(X$2,'Justerad allokering'!$B$2:$AF$2,0),FALSE))</f>
        <v>0</v>
      </c>
      <c r="Y140" s="28">
        <f>IF(ISERROR(1/VLOOKUP($B140,'Justerad allokering'!$B$2:$AG$462,MATCH(Y$2,'Justerad allokering'!$B$2:$AF$2,0),FALSE)),VLOOKUP($B140,'Allokerad kvv'!$B$2:$AV$468,MATCH(Y$2,'Allokerad kvv'!$B$2:$AV$2,0),FALSE),VLOOKUP($B140,'Justerad allokering'!$B$2:$AG$462,MATCH(Y$2,'Justerad allokering'!$B$2:$AF$2,0),FALSE))</f>
        <v>0</v>
      </c>
      <c r="Z140" s="28">
        <f>IF(ISERROR(1/VLOOKUP($B140,'Justerad allokering'!$B$2:$AG$462,MATCH(Z$2,'Justerad allokering'!$B$2:$AF$2,0),FALSE)),VLOOKUP($B140,'Allokerad kvv'!$B$2:$AV$468,MATCH(Z$2,'Allokerad kvv'!$B$2:$AV$2,0),FALSE),VLOOKUP($B140,'Justerad allokering'!$B$2:$AG$462,MATCH(Z$2,'Justerad allokering'!$B$2:$AF$2,0),FALSE))</f>
        <v>0</v>
      </c>
      <c r="AA140" s="28"/>
      <c r="AB140" s="28"/>
      <c r="AE140">
        <f t="shared" si="6"/>
        <v>0</v>
      </c>
      <c r="AG140">
        <f t="shared" si="7"/>
        <v>0</v>
      </c>
      <c r="AH140">
        <f t="shared" si="8"/>
        <v>0</v>
      </c>
      <c r="AI140" s="55" t="str">
        <f>IF(AH140=0,"",AH140/VLOOKUP(B140,Kraftvärmeprod!$B$1:$BC$480,MATCH("Summa tillförd energi exklusive rökgaskondensering",Kraftvärmeprod!$B$1:$BC$1,0),FALSE))</f>
        <v/>
      </c>
    </row>
    <row r="141" spans="1:35" x14ac:dyDescent="0.35">
      <c r="A141" s="28" t="s">
        <v>175</v>
      </c>
      <c r="B141" s="28" t="s">
        <v>179</v>
      </c>
      <c r="C141" s="28">
        <f>IF(ISERROR(1/VLOOKUP($B141,'Justerad allokering'!$B$2:$AG$462,MATCH(C$2,'Justerad allokering'!$B$2:$AF$2,0),FALSE)),VLOOKUP($B141,'Allokerad kvv'!$B$2:$AV$468,MATCH(C$2,'Allokerad kvv'!$B$2:$AV$2,0),FALSE),VLOOKUP($B141,'Justerad allokering'!$B$2:$AG$462,MATCH(C$2,'Justerad allokering'!$B$2:$AF$2,0),FALSE))</f>
        <v>0</v>
      </c>
      <c r="D141" s="28">
        <f>IF(ISERROR(1/VLOOKUP($B141,'Justerad allokering'!$B$2:$AG$462,MATCH(D$2,'Justerad allokering'!$B$2:$AF$2,0),FALSE)),VLOOKUP($B141,'Allokerad kvv'!$B$2:$AV$468,MATCH(D$2,'Allokerad kvv'!$B$2:$AV$2,0),FALSE),VLOOKUP($B141,'Justerad allokering'!$B$2:$AG$462,MATCH(D$2,'Justerad allokering'!$B$2:$AF$2,0),FALSE))</f>
        <v>0</v>
      </c>
      <c r="E141" s="28">
        <f>IF(ISERROR(1/VLOOKUP($B141,'Justerad allokering'!$B$2:$AG$462,MATCH(E$2,'Justerad allokering'!$B$2:$AF$2,0),FALSE)),VLOOKUP($B141,'Allokerad kvv'!$B$2:$AV$468,MATCH(E$2,'Allokerad kvv'!$B$2:$AV$2,0),FALSE),VLOOKUP($B141,'Justerad allokering'!$B$2:$AG$462,MATCH(E$2,'Justerad allokering'!$B$2:$AF$2,0),FALSE))</f>
        <v>0</v>
      </c>
      <c r="F141" s="28">
        <f>IF(ISERROR(1/VLOOKUP($B141,'Justerad allokering'!$B$2:$AG$462,MATCH(F$2,'Justerad allokering'!$B$2:$AF$2,0),FALSE)),VLOOKUP($B141,'Allokerad kvv'!$B$2:$AV$468,MATCH(F$2,'Allokerad kvv'!$B$2:$AV$2,0),FALSE),VLOOKUP($B141,'Justerad allokering'!$B$2:$AG$462,MATCH(F$2,'Justerad allokering'!$B$2:$AF$2,0),FALSE))</f>
        <v>0</v>
      </c>
      <c r="G141" s="28">
        <f>IF(ISERROR(1/VLOOKUP($B141,'Justerad allokering'!$B$2:$AG$462,MATCH(G$2,'Justerad allokering'!$B$2:$AF$2,0),FALSE)),VLOOKUP($B141,'Allokerad kvv'!$B$2:$AV$468,MATCH(G$2,'Allokerad kvv'!$B$2:$AV$2,0),FALSE),VLOOKUP($B141,'Justerad allokering'!$B$2:$AG$462,MATCH(G$2,'Justerad allokering'!$B$2:$AF$2,0),FALSE))</f>
        <v>0</v>
      </c>
      <c r="H141" s="28">
        <f>IF(ISERROR(1/VLOOKUP($B141,'Justerad allokering'!$B$2:$AG$462,MATCH(H$2,'Justerad allokering'!$B$2:$AF$2,0),FALSE)),VLOOKUP($B141,'Allokerad kvv'!$B$2:$AV$468,MATCH(H$2,'Allokerad kvv'!$B$2:$AV$2,0),FALSE),VLOOKUP($B141,'Justerad allokering'!$B$2:$AG$462,MATCH(H$2,'Justerad allokering'!$B$2:$AF$2,0),FALSE))</f>
        <v>0</v>
      </c>
      <c r="I141" s="28">
        <f>IF(ISERROR(1/VLOOKUP($B141,'Justerad allokering'!$B$2:$AG$462,MATCH(I$2,'Justerad allokering'!$B$2:$AF$2,0),FALSE)),VLOOKUP($B141,'Allokerad kvv'!$B$2:$AV$468,MATCH(I$2,'Allokerad kvv'!$B$2:$AV$2,0),FALSE),VLOOKUP($B141,'Justerad allokering'!$B$2:$AG$462,MATCH(I$2,'Justerad allokering'!$B$2:$AF$2,0),FALSE))</f>
        <v>0</v>
      </c>
      <c r="J141" s="28">
        <f>IF(ISERROR(1/VLOOKUP($B141,'Justerad allokering'!$B$2:$AG$462,MATCH(J$2,'Justerad allokering'!$B$2:$AF$2,0),FALSE)),VLOOKUP($B141,'Allokerad kvv'!$B$2:$AV$468,MATCH(J$2,'Allokerad kvv'!$B$2:$AV$2,0),FALSE),VLOOKUP($B141,'Justerad allokering'!$B$2:$AG$462,MATCH(J$2,'Justerad allokering'!$B$2:$AF$2,0),FALSE))</f>
        <v>0</v>
      </c>
      <c r="K141" s="28">
        <f>IF(ISERROR(1/VLOOKUP($B141,'Justerad allokering'!$B$2:$AG$462,MATCH(K$2,'Justerad allokering'!$B$2:$AF$2,0),FALSE)),VLOOKUP($B141,'Allokerad kvv'!$B$2:$AV$468,MATCH(K$2,'Allokerad kvv'!$B$2:$AV$2,0),FALSE),VLOOKUP($B141,'Justerad allokering'!$B$2:$AG$462,MATCH(K$2,'Justerad allokering'!$B$2:$AF$2,0),FALSE))</f>
        <v>0</v>
      </c>
      <c r="L141" s="28">
        <f>IF(ISERROR(1/VLOOKUP($B141,'Justerad allokering'!$B$2:$AG$462,MATCH(L$2,'Justerad allokering'!$B$2:$AF$2,0),FALSE)),VLOOKUP($B141,'Allokerad kvv'!$B$2:$AV$468,MATCH(L$2,'Allokerad kvv'!$B$2:$AV$2,0),FALSE),VLOOKUP($B141,'Justerad allokering'!$B$2:$AG$462,MATCH(L$2,'Justerad allokering'!$B$2:$AF$2,0),FALSE))</f>
        <v>0</v>
      </c>
      <c r="M141" s="28">
        <f>IF(ISERROR(1/VLOOKUP($B141,'Justerad allokering'!$B$2:$AG$462,MATCH(M$2,'Justerad allokering'!$B$2:$AF$2,0),FALSE)),VLOOKUP($B141,'Allokerad kvv'!$B$2:$AV$468,MATCH(M$2,'Allokerad kvv'!$B$2:$AV$2,0),FALSE),VLOOKUP($B141,'Justerad allokering'!$B$2:$AG$462,MATCH(M$2,'Justerad allokering'!$B$2:$AF$2,0),FALSE))</f>
        <v>0</v>
      </c>
      <c r="N141" s="28">
        <f>IF(ISERROR(1/VLOOKUP($B141,'Justerad allokering'!$B$2:$AG$462,MATCH(N$2,'Justerad allokering'!$B$2:$AF$2,0),FALSE)),VLOOKUP($B141,'Allokerad kvv'!$B$2:$AV$468,MATCH(N$2,'Allokerad kvv'!$B$2:$AV$2,0),FALSE),VLOOKUP($B141,'Justerad allokering'!$B$2:$AG$462,MATCH(N$2,'Justerad allokering'!$B$2:$AF$2,0),FALSE))</f>
        <v>0</v>
      </c>
      <c r="O141" s="28">
        <f>IF(ISERROR(1/VLOOKUP($B141,'Justerad allokering'!$B$2:$AG$462,MATCH(O$2,'Justerad allokering'!$B$2:$AF$2,0),FALSE)),VLOOKUP($B141,'Allokerad kvv'!$B$2:$AV$468,MATCH(O$2,'Allokerad kvv'!$B$2:$AV$2,0),FALSE),VLOOKUP($B141,'Justerad allokering'!$B$2:$AG$462,MATCH(O$2,'Justerad allokering'!$B$2:$AF$2,0),FALSE))</f>
        <v>0</v>
      </c>
      <c r="P141" s="28">
        <f>IF(ISERROR(1/VLOOKUP($B141,'Justerad allokering'!$B$2:$AG$462,MATCH(P$2,'Justerad allokering'!$B$2:$AF$2,0),FALSE)),VLOOKUP($B141,'Allokerad kvv'!$B$2:$AV$468,MATCH(P$2,'Allokerad kvv'!$B$2:$AV$2,0),FALSE),VLOOKUP($B141,'Justerad allokering'!$B$2:$AG$462,MATCH(P$2,'Justerad allokering'!$B$2:$AF$2,0),FALSE))</f>
        <v>0</v>
      </c>
      <c r="Q141" s="28">
        <f>IF(ISERROR(1/VLOOKUP($B141,'Justerad allokering'!$B$2:$AG$462,MATCH(Q$2,'Justerad allokering'!$B$2:$AF$2,0),FALSE)),VLOOKUP($B141,'Allokerad kvv'!$B$2:$AV$468,MATCH(Q$2,'Allokerad kvv'!$B$2:$AV$2,0),FALSE),VLOOKUP($B141,'Justerad allokering'!$B$2:$AG$462,MATCH(Q$2,'Justerad allokering'!$B$2:$AF$2,0),FALSE))</f>
        <v>0</v>
      </c>
      <c r="R141" s="28">
        <f>IF(ISERROR(1/VLOOKUP($B141,'Justerad allokering'!$B$2:$AG$462,MATCH(R$2,'Justerad allokering'!$B$2:$AF$2,0),FALSE)),VLOOKUP($B141,'Allokerad kvv'!$B$2:$AV$468,MATCH(R$2,'Allokerad kvv'!$B$2:$AV$2,0),FALSE),VLOOKUP($B141,'Justerad allokering'!$B$2:$AG$462,MATCH(R$2,'Justerad allokering'!$B$2:$AF$2,0),FALSE))</f>
        <v>0</v>
      </c>
      <c r="S141" s="28">
        <f>IF(ISERROR(1/VLOOKUP($B141,'Justerad allokering'!$B$2:$AG$462,MATCH(S$2,'Justerad allokering'!$B$2:$AF$2,0),FALSE)),VLOOKUP($B141,'Allokerad kvv'!$B$2:$AV$468,MATCH(S$2,'Allokerad kvv'!$B$2:$AV$2,0),FALSE),VLOOKUP($B141,'Justerad allokering'!$B$2:$AG$462,MATCH(S$2,'Justerad allokering'!$B$2:$AF$2,0),FALSE))</f>
        <v>0</v>
      </c>
      <c r="T141" s="28">
        <f>IF(ISERROR(1/VLOOKUP($B141,'Justerad allokering'!$B$2:$AG$462,MATCH(T$2,'Justerad allokering'!$B$2:$AF$2,0),FALSE)),VLOOKUP($B141,'Allokerad kvv'!$B$2:$AV$468,MATCH(T$2,'Allokerad kvv'!$B$2:$AV$2,0),FALSE),VLOOKUP($B141,'Justerad allokering'!$B$2:$AG$462,MATCH(T$2,'Justerad allokering'!$B$2:$AF$2,0),FALSE))</f>
        <v>0</v>
      </c>
      <c r="U141" s="28">
        <f>IF(ISERROR(1/VLOOKUP($B141,'Justerad allokering'!$B$2:$AG$462,MATCH(U$2,'Justerad allokering'!$B$2:$AF$2,0),FALSE)),VLOOKUP($B141,'Allokerad kvv'!$B$2:$AV$468,MATCH(U$2,'Allokerad kvv'!$B$2:$AV$2,0),FALSE),VLOOKUP($B141,'Justerad allokering'!$B$2:$AG$462,MATCH(U$2,'Justerad allokering'!$B$2:$AF$2,0),FALSE))</f>
        <v>0</v>
      </c>
      <c r="V141" s="28">
        <f>IF(ISERROR(1/VLOOKUP($B141,'Justerad allokering'!$B$2:$AG$462,MATCH(V$2,'Justerad allokering'!$B$2:$AF$2,0),FALSE)),VLOOKUP($B141,'Allokerad kvv'!$B$2:$AV$468,MATCH(V$2,'Allokerad kvv'!$B$2:$AV$2,0),FALSE),VLOOKUP($B141,'Justerad allokering'!$B$2:$AG$462,MATCH(V$2,'Justerad allokering'!$B$2:$AF$2,0),FALSE))</f>
        <v>0</v>
      </c>
      <c r="W141" s="28">
        <f>IF(ISERROR(1/VLOOKUP($B141,'Justerad allokering'!$B$2:$AG$462,MATCH(W$2,'Justerad allokering'!$B$2:$AF$2,0),FALSE)),VLOOKUP($B141,'Allokerad kvv'!$B$2:$AV$468,MATCH(W$2,'Allokerad kvv'!$B$2:$AV$2,0),FALSE),VLOOKUP($B141,'Justerad allokering'!$B$2:$AG$462,MATCH(W$2,'Justerad allokering'!$B$2:$AF$2,0),FALSE))</f>
        <v>0</v>
      </c>
      <c r="X141" s="28">
        <f>IF(ISERROR(1/VLOOKUP($B141,'Justerad allokering'!$B$2:$AG$462,MATCH(X$2,'Justerad allokering'!$B$2:$AF$2,0),FALSE)),VLOOKUP($B141,'Allokerad kvv'!$B$2:$AV$468,MATCH(X$2,'Allokerad kvv'!$B$2:$AV$2,0),FALSE),VLOOKUP($B141,'Justerad allokering'!$B$2:$AG$462,MATCH(X$2,'Justerad allokering'!$B$2:$AF$2,0),FALSE))</f>
        <v>0</v>
      </c>
      <c r="Y141" s="28">
        <f>IF(ISERROR(1/VLOOKUP($B141,'Justerad allokering'!$B$2:$AG$462,MATCH(Y$2,'Justerad allokering'!$B$2:$AF$2,0),FALSE)),VLOOKUP($B141,'Allokerad kvv'!$B$2:$AV$468,MATCH(Y$2,'Allokerad kvv'!$B$2:$AV$2,0),FALSE),VLOOKUP($B141,'Justerad allokering'!$B$2:$AG$462,MATCH(Y$2,'Justerad allokering'!$B$2:$AF$2,0),FALSE))</f>
        <v>0</v>
      </c>
      <c r="Z141" s="28">
        <f>IF(ISERROR(1/VLOOKUP($B141,'Justerad allokering'!$B$2:$AG$462,MATCH(Z$2,'Justerad allokering'!$B$2:$AF$2,0),FALSE)),VLOOKUP($B141,'Allokerad kvv'!$B$2:$AV$468,MATCH(Z$2,'Allokerad kvv'!$B$2:$AV$2,0),FALSE),VLOOKUP($B141,'Justerad allokering'!$B$2:$AG$462,MATCH(Z$2,'Justerad allokering'!$B$2:$AF$2,0),FALSE))</f>
        <v>0</v>
      </c>
      <c r="AA141" s="28"/>
      <c r="AB141" s="28"/>
      <c r="AE141">
        <f t="shared" si="6"/>
        <v>0</v>
      </c>
      <c r="AG141">
        <f t="shared" si="7"/>
        <v>0</v>
      </c>
      <c r="AH141">
        <f t="shared" si="8"/>
        <v>0</v>
      </c>
      <c r="AI141" s="55" t="str">
        <f>IF(AH141=0,"",AH141/VLOOKUP(B141,Kraftvärmeprod!$B$1:$BC$480,MATCH("Summa tillförd energi exklusive rökgaskondensering",Kraftvärmeprod!$B$1:$BC$1,0),FALSE))</f>
        <v/>
      </c>
    </row>
    <row r="142" spans="1:35" x14ac:dyDescent="0.35">
      <c r="A142" s="28" t="s">
        <v>180</v>
      </c>
      <c r="B142" s="28" t="s">
        <v>181</v>
      </c>
      <c r="C142" s="28">
        <f>IF(ISERROR(1/VLOOKUP($B142,'Justerad allokering'!$B$2:$AG$462,MATCH(C$2,'Justerad allokering'!$B$2:$AF$2,0),FALSE)),VLOOKUP($B142,'Allokerad kvv'!$B$2:$AV$468,MATCH(C$2,'Allokerad kvv'!$B$2:$AV$2,0),FALSE),VLOOKUP($B142,'Justerad allokering'!$B$2:$AG$462,MATCH(C$2,'Justerad allokering'!$B$2:$AF$2,0),FALSE))</f>
        <v>0</v>
      </c>
      <c r="D142" s="28">
        <f>IF(ISERROR(1/VLOOKUP($B142,'Justerad allokering'!$B$2:$AG$462,MATCH(D$2,'Justerad allokering'!$B$2:$AF$2,0),FALSE)),VLOOKUP($B142,'Allokerad kvv'!$B$2:$AV$468,MATCH(D$2,'Allokerad kvv'!$B$2:$AV$2,0),FALSE),VLOOKUP($B142,'Justerad allokering'!$B$2:$AG$462,MATCH(D$2,'Justerad allokering'!$B$2:$AF$2,0),FALSE))</f>
        <v>0</v>
      </c>
      <c r="E142" s="28">
        <f>IF(ISERROR(1/VLOOKUP($B142,'Justerad allokering'!$B$2:$AG$462,MATCH(E$2,'Justerad allokering'!$B$2:$AF$2,0),FALSE)),VLOOKUP($B142,'Allokerad kvv'!$B$2:$AV$468,MATCH(E$2,'Allokerad kvv'!$B$2:$AV$2,0),FALSE),VLOOKUP($B142,'Justerad allokering'!$B$2:$AG$462,MATCH(E$2,'Justerad allokering'!$B$2:$AF$2,0),FALSE))</f>
        <v>0</v>
      </c>
      <c r="F142" s="28">
        <f>IF(ISERROR(1/VLOOKUP($B142,'Justerad allokering'!$B$2:$AG$462,MATCH(F$2,'Justerad allokering'!$B$2:$AF$2,0),FALSE)),VLOOKUP($B142,'Allokerad kvv'!$B$2:$AV$468,MATCH(F$2,'Allokerad kvv'!$B$2:$AV$2,0),FALSE),VLOOKUP($B142,'Justerad allokering'!$B$2:$AG$462,MATCH(F$2,'Justerad allokering'!$B$2:$AF$2,0),FALSE))</f>
        <v>0</v>
      </c>
      <c r="G142" s="28">
        <f>IF(ISERROR(1/VLOOKUP($B142,'Justerad allokering'!$B$2:$AG$462,MATCH(G$2,'Justerad allokering'!$B$2:$AF$2,0),FALSE)),VLOOKUP($B142,'Allokerad kvv'!$B$2:$AV$468,MATCH(G$2,'Allokerad kvv'!$B$2:$AV$2,0),FALSE),VLOOKUP($B142,'Justerad allokering'!$B$2:$AG$462,MATCH(G$2,'Justerad allokering'!$B$2:$AF$2,0),FALSE))</f>
        <v>0</v>
      </c>
      <c r="H142" s="28">
        <f>IF(ISERROR(1/VLOOKUP($B142,'Justerad allokering'!$B$2:$AG$462,MATCH(H$2,'Justerad allokering'!$B$2:$AF$2,0),FALSE)),VLOOKUP($B142,'Allokerad kvv'!$B$2:$AV$468,MATCH(H$2,'Allokerad kvv'!$B$2:$AV$2,0),FALSE),VLOOKUP($B142,'Justerad allokering'!$B$2:$AG$462,MATCH(H$2,'Justerad allokering'!$B$2:$AF$2,0),FALSE))</f>
        <v>0</v>
      </c>
      <c r="I142" s="28">
        <f>IF(ISERROR(1/VLOOKUP($B142,'Justerad allokering'!$B$2:$AG$462,MATCH(I$2,'Justerad allokering'!$B$2:$AF$2,0),FALSE)),VLOOKUP($B142,'Allokerad kvv'!$B$2:$AV$468,MATCH(I$2,'Allokerad kvv'!$B$2:$AV$2,0),FALSE),VLOOKUP($B142,'Justerad allokering'!$B$2:$AG$462,MATCH(I$2,'Justerad allokering'!$B$2:$AF$2,0),FALSE))</f>
        <v>0</v>
      </c>
      <c r="J142" s="28">
        <f>IF(ISERROR(1/VLOOKUP($B142,'Justerad allokering'!$B$2:$AG$462,MATCH(J$2,'Justerad allokering'!$B$2:$AF$2,0),FALSE)),VLOOKUP($B142,'Allokerad kvv'!$B$2:$AV$468,MATCH(J$2,'Allokerad kvv'!$B$2:$AV$2,0),FALSE),VLOOKUP($B142,'Justerad allokering'!$B$2:$AG$462,MATCH(J$2,'Justerad allokering'!$B$2:$AF$2,0),FALSE))</f>
        <v>0</v>
      </c>
      <c r="K142" s="28">
        <f>IF(ISERROR(1/VLOOKUP($B142,'Justerad allokering'!$B$2:$AG$462,MATCH(K$2,'Justerad allokering'!$B$2:$AF$2,0),FALSE)),VLOOKUP($B142,'Allokerad kvv'!$B$2:$AV$468,MATCH(K$2,'Allokerad kvv'!$B$2:$AV$2,0),FALSE),VLOOKUP($B142,'Justerad allokering'!$B$2:$AG$462,MATCH(K$2,'Justerad allokering'!$B$2:$AF$2,0),FALSE))</f>
        <v>0</v>
      </c>
      <c r="L142" s="28">
        <f>IF(ISERROR(1/VLOOKUP($B142,'Justerad allokering'!$B$2:$AG$462,MATCH(L$2,'Justerad allokering'!$B$2:$AF$2,0),FALSE)),VLOOKUP($B142,'Allokerad kvv'!$B$2:$AV$468,MATCH(L$2,'Allokerad kvv'!$B$2:$AV$2,0),FALSE),VLOOKUP($B142,'Justerad allokering'!$B$2:$AG$462,MATCH(L$2,'Justerad allokering'!$B$2:$AF$2,0),FALSE))</f>
        <v>0</v>
      </c>
      <c r="M142" s="28">
        <f>IF(ISERROR(1/VLOOKUP($B142,'Justerad allokering'!$B$2:$AG$462,MATCH(M$2,'Justerad allokering'!$B$2:$AF$2,0),FALSE)),VLOOKUP($B142,'Allokerad kvv'!$B$2:$AV$468,MATCH(M$2,'Allokerad kvv'!$B$2:$AV$2,0),FALSE),VLOOKUP($B142,'Justerad allokering'!$B$2:$AG$462,MATCH(M$2,'Justerad allokering'!$B$2:$AF$2,0),FALSE))</f>
        <v>0</v>
      </c>
      <c r="N142" s="28">
        <f>IF(ISERROR(1/VLOOKUP($B142,'Justerad allokering'!$B$2:$AG$462,MATCH(N$2,'Justerad allokering'!$B$2:$AF$2,0),FALSE)),VLOOKUP($B142,'Allokerad kvv'!$B$2:$AV$468,MATCH(N$2,'Allokerad kvv'!$B$2:$AV$2,0),FALSE),VLOOKUP($B142,'Justerad allokering'!$B$2:$AG$462,MATCH(N$2,'Justerad allokering'!$B$2:$AF$2,0),FALSE))</f>
        <v>0</v>
      </c>
      <c r="O142" s="28">
        <f>IF(ISERROR(1/VLOOKUP($B142,'Justerad allokering'!$B$2:$AG$462,MATCH(O$2,'Justerad allokering'!$B$2:$AF$2,0),FALSE)),VLOOKUP($B142,'Allokerad kvv'!$B$2:$AV$468,MATCH(O$2,'Allokerad kvv'!$B$2:$AV$2,0),FALSE),VLOOKUP($B142,'Justerad allokering'!$B$2:$AG$462,MATCH(O$2,'Justerad allokering'!$B$2:$AF$2,0),FALSE))</f>
        <v>0</v>
      </c>
      <c r="P142" s="28">
        <f>IF(ISERROR(1/VLOOKUP($B142,'Justerad allokering'!$B$2:$AG$462,MATCH(P$2,'Justerad allokering'!$B$2:$AF$2,0),FALSE)),VLOOKUP($B142,'Allokerad kvv'!$B$2:$AV$468,MATCH(P$2,'Allokerad kvv'!$B$2:$AV$2,0),FALSE),VLOOKUP($B142,'Justerad allokering'!$B$2:$AG$462,MATCH(P$2,'Justerad allokering'!$B$2:$AF$2,0),FALSE))</f>
        <v>0</v>
      </c>
      <c r="Q142" s="28">
        <f>IF(ISERROR(1/VLOOKUP($B142,'Justerad allokering'!$B$2:$AG$462,MATCH(Q$2,'Justerad allokering'!$B$2:$AF$2,0),FALSE)),VLOOKUP($B142,'Allokerad kvv'!$B$2:$AV$468,MATCH(Q$2,'Allokerad kvv'!$B$2:$AV$2,0),FALSE),VLOOKUP($B142,'Justerad allokering'!$B$2:$AG$462,MATCH(Q$2,'Justerad allokering'!$B$2:$AF$2,0),FALSE))</f>
        <v>0</v>
      </c>
      <c r="R142" s="28">
        <f>IF(ISERROR(1/VLOOKUP($B142,'Justerad allokering'!$B$2:$AG$462,MATCH(R$2,'Justerad allokering'!$B$2:$AF$2,0),FALSE)),VLOOKUP($B142,'Allokerad kvv'!$B$2:$AV$468,MATCH(R$2,'Allokerad kvv'!$B$2:$AV$2,0),FALSE),VLOOKUP($B142,'Justerad allokering'!$B$2:$AG$462,MATCH(R$2,'Justerad allokering'!$B$2:$AF$2,0),FALSE))</f>
        <v>0</v>
      </c>
      <c r="S142" s="28">
        <f>IF(ISERROR(1/VLOOKUP($B142,'Justerad allokering'!$B$2:$AG$462,MATCH(S$2,'Justerad allokering'!$B$2:$AF$2,0),FALSE)),VLOOKUP($B142,'Allokerad kvv'!$B$2:$AV$468,MATCH(S$2,'Allokerad kvv'!$B$2:$AV$2,0),FALSE),VLOOKUP($B142,'Justerad allokering'!$B$2:$AG$462,MATCH(S$2,'Justerad allokering'!$B$2:$AF$2,0),FALSE))</f>
        <v>0</v>
      </c>
      <c r="T142" s="28">
        <f>IF(ISERROR(1/VLOOKUP($B142,'Justerad allokering'!$B$2:$AG$462,MATCH(T$2,'Justerad allokering'!$B$2:$AF$2,0),FALSE)),VLOOKUP($B142,'Allokerad kvv'!$B$2:$AV$468,MATCH(T$2,'Allokerad kvv'!$B$2:$AV$2,0),FALSE),VLOOKUP($B142,'Justerad allokering'!$B$2:$AG$462,MATCH(T$2,'Justerad allokering'!$B$2:$AF$2,0),FALSE))</f>
        <v>0</v>
      </c>
      <c r="U142" s="28">
        <f>IF(ISERROR(1/VLOOKUP($B142,'Justerad allokering'!$B$2:$AG$462,MATCH(U$2,'Justerad allokering'!$B$2:$AF$2,0),FALSE)),VLOOKUP($B142,'Allokerad kvv'!$B$2:$AV$468,MATCH(U$2,'Allokerad kvv'!$B$2:$AV$2,0),FALSE),VLOOKUP($B142,'Justerad allokering'!$B$2:$AG$462,MATCH(U$2,'Justerad allokering'!$B$2:$AF$2,0),FALSE))</f>
        <v>0</v>
      </c>
      <c r="V142" s="28">
        <f>IF(ISERROR(1/VLOOKUP($B142,'Justerad allokering'!$B$2:$AG$462,MATCH(V$2,'Justerad allokering'!$B$2:$AF$2,0),FALSE)),VLOOKUP($B142,'Allokerad kvv'!$B$2:$AV$468,MATCH(V$2,'Allokerad kvv'!$B$2:$AV$2,0),FALSE),VLOOKUP($B142,'Justerad allokering'!$B$2:$AG$462,MATCH(V$2,'Justerad allokering'!$B$2:$AF$2,0),FALSE))</f>
        <v>0</v>
      </c>
      <c r="W142" s="28">
        <f>IF(ISERROR(1/VLOOKUP($B142,'Justerad allokering'!$B$2:$AG$462,MATCH(W$2,'Justerad allokering'!$B$2:$AF$2,0),FALSE)),VLOOKUP($B142,'Allokerad kvv'!$B$2:$AV$468,MATCH(W$2,'Allokerad kvv'!$B$2:$AV$2,0),FALSE),VLOOKUP($B142,'Justerad allokering'!$B$2:$AG$462,MATCH(W$2,'Justerad allokering'!$B$2:$AF$2,0),FALSE))</f>
        <v>0</v>
      </c>
      <c r="X142" s="28">
        <f>IF(ISERROR(1/VLOOKUP($B142,'Justerad allokering'!$B$2:$AG$462,MATCH(X$2,'Justerad allokering'!$B$2:$AF$2,0),FALSE)),VLOOKUP($B142,'Allokerad kvv'!$B$2:$AV$468,MATCH(X$2,'Allokerad kvv'!$B$2:$AV$2,0),FALSE),VLOOKUP($B142,'Justerad allokering'!$B$2:$AG$462,MATCH(X$2,'Justerad allokering'!$B$2:$AF$2,0),FALSE))</f>
        <v>0</v>
      </c>
      <c r="Y142" s="28">
        <f>IF(ISERROR(1/VLOOKUP($B142,'Justerad allokering'!$B$2:$AG$462,MATCH(Y$2,'Justerad allokering'!$B$2:$AF$2,0),FALSE)),VLOOKUP($B142,'Allokerad kvv'!$B$2:$AV$468,MATCH(Y$2,'Allokerad kvv'!$B$2:$AV$2,0),FALSE),VLOOKUP($B142,'Justerad allokering'!$B$2:$AG$462,MATCH(Y$2,'Justerad allokering'!$B$2:$AF$2,0),FALSE))</f>
        <v>0</v>
      </c>
      <c r="Z142" s="28">
        <f>IF(ISERROR(1/VLOOKUP($B142,'Justerad allokering'!$B$2:$AG$462,MATCH(Z$2,'Justerad allokering'!$B$2:$AF$2,0),FALSE)),VLOOKUP($B142,'Allokerad kvv'!$B$2:$AV$468,MATCH(Z$2,'Allokerad kvv'!$B$2:$AV$2,0),FALSE),VLOOKUP($B142,'Justerad allokering'!$B$2:$AG$462,MATCH(Z$2,'Justerad allokering'!$B$2:$AF$2,0),FALSE))</f>
        <v>0</v>
      </c>
      <c r="AA142" s="28"/>
      <c r="AB142" s="28"/>
      <c r="AE142">
        <f t="shared" si="6"/>
        <v>0</v>
      </c>
      <c r="AG142">
        <f t="shared" si="7"/>
        <v>0</v>
      </c>
      <c r="AH142">
        <f t="shared" si="8"/>
        <v>0</v>
      </c>
      <c r="AI142" s="55" t="str">
        <f>IF(AH142=0,"",AH142/VLOOKUP(B142,Kraftvärmeprod!$B$1:$BC$480,MATCH("Summa tillförd energi exklusive rökgaskondensering",Kraftvärmeprod!$B$1:$BC$1,0),FALSE))</f>
        <v/>
      </c>
    </row>
    <row r="143" spans="1:35" x14ac:dyDescent="0.35">
      <c r="A143" s="28" t="s">
        <v>182</v>
      </c>
      <c r="B143" s="28" t="s">
        <v>183</v>
      </c>
      <c r="C143" s="28">
        <f>IF(ISERROR(1/VLOOKUP($B143,'Justerad allokering'!$B$2:$AG$462,MATCH(C$2,'Justerad allokering'!$B$2:$AF$2,0),FALSE)),VLOOKUP($B143,'Allokerad kvv'!$B$2:$AV$468,MATCH(C$2,'Allokerad kvv'!$B$2:$AV$2,0),FALSE),VLOOKUP($B143,'Justerad allokering'!$B$2:$AG$462,MATCH(C$2,'Justerad allokering'!$B$2:$AF$2,0),FALSE))</f>
        <v>0</v>
      </c>
      <c r="D143" s="28">
        <f>IF(ISERROR(1/VLOOKUP($B143,'Justerad allokering'!$B$2:$AG$462,MATCH(D$2,'Justerad allokering'!$B$2:$AF$2,0),FALSE)),VLOOKUP($B143,'Allokerad kvv'!$B$2:$AV$468,MATCH(D$2,'Allokerad kvv'!$B$2:$AV$2,0),FALSE),VLOOKUP($B143,'Justerad allokering'!$B$2:$AG$462,MATCH(D$2,'Justerad allokering'!$B$2:$AF$2,0),FALSE))</f>
        <v>0</v>
      </c>
      <c r="E143" s="28">
        <f>IF(ISERROR(1/VLOOKUP($B143,'Justerad allokering'!$B$2:$AG$462,MATCH(E$2,'Justerad allokering'!$B$2:$AF$2,0),FALSE)),VLOOKUP($B143,'Allokerad kvv'!$B$2:$AV$468,MATCH(E$2,'Allokerad kvv'!$B$2:$AV$2,0),FALSE),VLOOKUP($B143,'Justerad allokering'!$B$2:$AG$462,MATCH(E$2,'Justerad allokering'!$B$2:$AF$2,0),FALSE))</f>
        <v>0</v>
      </c>
      <c r="F143" s="28">
        <f>IF(ISERROR(1/VLOOKUP($B143,'Justerad allokering'!$B$2:$AG$462,MATCH(F$2,'Justerad allokering'!$B$2:$AF$2,0),FALSE)),VLOOKUP($B143,'Allokerad kvv'!$B$2:$AV$468,MATCH(F$2,'Allokerad kvv'!$B$2:$AV$2,0),FALSE),VLOOKUP($B143,'Justerad allokering'!$B$2:$AG$462,MATCH(F$2,'Justerad allokering'!$B$2:$AF$2,0),FALSE))</f>
        <v>0</v>
      </c>
      <c r="G143" s="28">
        <f>IF(ISERROR(1/VLOOKUP($B143,'Justerad allokering'!$B$2:$AG$462,MATCH(G$2,'Justerad allokering'!$B$2:$AF$2,0),FALSE)),VLOOKUP($B143,'Allokerad kvv'!$B$2:$AV$468,MATCH(G$2,'Allokerad kvv'!$B$2:$AV$2,0),FALSE),VLOOKUP($B143,'Justerad allokering'!$B$2:$AG$462,MATCH(G$2,'Justerad allokering'!$B$2:$AF$2,0),FALSE))</f>
        <v>0</v>
      </c>
      <c r="H143" s="28">
        <f>IF(ISERROR(1/VLOOKUP($B143,'Justerad allokering'!$B$2:$AG$462,MATCH(H$2,'Justerad allokering'!$B$2:$AF$2,0),FALSE)),VLOOKUP($B143,'Allokerad kvv'!$B$2:$AV$468,MATCH(H$2,'Allokerad kvv'!$B$2:$AV$2,0),FALSE),VLOOKUP($B143,'Justerad allokering'!$B$2:$AG$462,MATCH(H$2,'Justerad allokering'!$B$2:$AF$2,0),FALSE))</f>
        <v>0</v>
      </c>
      <c r="I143" s="28">
        <f>IF(ISERROR(1/VLOOKUP($B143,'Justerad allokering'!$B$2:$AG$462,MATCH(I$2,'Justerad allokering'!$B$2:$AF$2,0),FALSE)),VLOOKUP($B143,'Allokerad kvv'!$B$2:$AV$468,MATCH(I$2,'Allokerad kvv'!$B$2:$AV$2,0),FALSE),VLOOKUP($B143,'Justerad allokering'!$B$2:$AG$462,MATCH(I$2,'Justerad allokering'!$B$2:$AF$2,0),FALSE))</f>
        <v>0</v>
      </c>
      <c r="J143" s="28">
        <f>IF(ISERROR(1/VLOOKUP($B143,'Justerad allokering'!$B$2:$AG$462,MATCH(J$2,'Justerad allokering'!$B$2:$AF$2,0),FALSE)),VLOOKUP($B143,'Allokerad kvv'!$B$2:$AV$468,MATCH(J$2,'Allokerad kvv'!$B$2:$AV$2,0),FALSE),VLOOKUP($B143,'Justerad allokering'!$B$2:$AG$462,MATCH(J$2,'Justerad allokering'!$B$2:$AF$2,0),FALSE))</f>
        <v>0</v>
      </c>
      <c r="K143" s="28">
        <f>IF(ISERROR(1/VLOOKUP($B143,'Justerad allokering'!$B$2:$AG$462,MATCH(K$2,'Justerad allokering'!$B$2:$AF$2,0),FALSE)),VLOOKUP($B143,'Allokerad kvv'!$B$2:$AV$468,MATCH(K$2,'Allokerad kvv'!$B$2:$AV$2,0),FALSE),VLOOKUP($B143,'Justerad allokering'!$B$2:$AG$462,MATCH(K$2,'Justerad allokering'!$B$2:$AF$2,0),FALSE))</f>
        <v>0</v>
      </c>
      <c r="L143" s="28">
        <f>IF(ISERROR(1/VLOOKUP($B143,'Justerad allokering'!$B$2:$AG$462,MATCH(L$2,'Justerad allokering'!$B$2:$AF$2,0),FALSE)),VLOOKUP($B143,'Allokerad kvv'!$B$2:$AV$468,MATCH(L$2,'Allokerad kvv'!$B$2:$AV$2,0),FALSE),VLOOKUP($B143,'Justerad allokering'!$B$2:$AG$462,MATCH(L$2,'Justerad allokering'!$B$2:$AF$2,0),FALSE))</f>
        <v>0</v>
      </c>
      <c r="M143" s="28">
        <f>IF(ISERROR(1/VLOOKUP($B143,'Justerad allokering'!$B$2:$AG$462,MATCH(M$2,'Justerad allokering'!$B$2:$AF$2,0),FALSE)),VLOOKUP($B143,'Allokerad kvv'!$B$2:$AV$468,MATCH(M$2,'Allokerad kvv'!$B$2:$AV$2,0),FALSE),VLOOKUP($B143,'Justerad allokering'!$B$2:$AG$462,MATCH(M$2,'Justerad allokering'!$B$2:$AF$2,0),FALSE))</f>
        <v>0</v>
      </c>
      <c r="N143" s="28">
        <f>IF(ISERROR(1/VLOOKUP($B143,'Justerad allokering'!$B$2:$AG$462,MATCH(N$2,'Justerad allokering'!$B$2:$AF$2,0),FALSE)),VLOOKUP($B143,'Allokerad kvv'!$B$2:$AV$468,MATCH(N$2,'Allokerad kvv'!$B$2:$AV$2,0),FALSE),VLOOKUP($B143,'Justerad allokering'!$B$2:$AG$462,MATCH(N$2,'Justerad allokering'!$B$2:$AF$2,0),FALSE))</f>
        <v>0</v>
      </c>
      <c r="O143" s="28">
        <f>IF(ISERROR(1/VLOOKUP($B143,'Justerad allokering'!$B$2:$AG$462,MATCH(O$2,'Justerad allokering'!$B$2:$AF$2,0),FALSE)),VLOOKUP($B143,'Allokerad kvv'!$B$2:$AV$468,MATCH(O$2,'Allokerad kvv'!$B$2:$AV$2,0),FALSE),VLOOKUP($B143,'Justerad allokering'!$B$2:$AG$462,MATCH(O$2,'Justerad allokering'!$B$2:$AF$2,0),FALSE))</f>
        <v>0</v>
      </c>
      <c r="P143" s="28">
        <f>IF(ISERROR(1/VLOOKUP($B143,'Justerad allokering'!$B$2:$AG$462,MATCH(P$2,'Justerad allokering'!$B$2:$AF$2,0),FALSE)),VLOOKUP($B143,'Allokerad kvv'!$B$2:$AV$468,MATCH(P$2,'Allokerad kvv'!$B$2:$AV$2,0),FALSE),VLOOKUP($B143,'Justerad allokering'!$B$2:$AG$462,MATCH(P$2,'Justerad allokering'!$B$2:$AF$2,0),FALSE))</f>
        <v>0</v>
      </c>
      <c r="Q143" s="28">
        <f>IF(ISERROR(1/VLOOKUP($B143,'Justerad allokering'!$B$2:$AG$462,MATCH(Q$2,'Justerad allokering'!$B$2:$AF$2,0),FALSE)),VLOOKUP($B143,'Allokerad kvv'!$B$2:$AV$468,MATCH(Q$2,'Allokerad kvv'!$B$2:$AV$2,0),FALSE),VLOOKUP($B143,'Justerad allokering'!$B$2:$AG$462,MATCH(Q$2,'Justerad allokering'!$B$2:$AF$2,0),FALSE))</f>
        <v>0</v>
      </c>
      <c r="R143" s="28">
        <f>IF(ISERROR(1/VLOOKUP($B143,'Justerad allokering'!$B$2:$AG$462,MATCH(R$2,'Justerad allokering'!$B$2:$AF$2,0),FALSE)),VLOOKUP($B143,'Allokerad kvv'!$B$2:$AV$468,MATCH(R$2,'Allokerad kvv'!$B$2:$AV$2,0),FALSE),VLOOKUP($B143,'Justerad allokering'!$B$2:$AG$462,MATCH(R$2,'Justerad allokering'!$B$2:$AF$2,0),FALSE))</f>
        <v>0</v>
      </c>
      <c r="S143" s="28">
        <f>IF(ISERROR(1/VLOOKUP($B143,'Justerad allokering'!$B$2:$AG$462,MATCH(S$2,'Justerad allokering'!$B$2:$AF$2,0),FALSE)),VLOOKUP($B143,'Allokerad kvv'!$B$2:$AV$468,MATCH(S$2,'Allokerad kvv'!$B$2:$AV$2,0),FALSE),VLOOKUP($B143,'Justerad allokering'!$B$2:$AG$462,MATCH(S$2,'Justerad allokering'!$B$2:$AF$2,0),FALSE))</f>
        <v>0</v>
      </c>
      <c r="T143" s="28">
        <f>IF(ISERROR(1/VLOOKUP($B143,'Justerad allokering'!$B$2:$AG$462,MATCH(T$2,'Justerad allokering'!$B$2:$AF$2,0),FALSE)),VLOOKUP($B143,'Allokerad kvv'!$B$2:$AV$468,MATCH(T$2,'Allokerad kvv'!$B$2:$AV$2,0),FALSE),VLOOKUP($B143,'Justerad allokering'!$B$2:$AG$462,MATCH(T$2,'Justerad allokering'!$B$2:$AF$2,0),FALSE))</f>
        <v>0</v>
      </c>
      <c r="U143" s="28">
        <f>IF(ISERROR(1/VLOOKUP($B143,'Justerad allokering'!$B$2:$AG$462,MATCH(U$2,'Justerad allokering'!$B$2:$AF$2,0),FALSE)),VLOOKUP($B143,'Allokerad kvv'!$B$2:$AV$468,MATCH(U$2,'Allokerad kvv'!$B$2:$AV$2,0),FALSE),VLOOKUP($B143,'Justerad allokering'!$B$2:$AG$462,MATCH(U$2,'Justerad allokering'!$B$2:$AF$2,0),FALSE))</f>
        <v>0</v>
      </c>
      <c r="V143" s="28">
        <f>IF(ISERROR(1/VLOOKUP($B143,'Justerad allokering'!$B$2:$AG$462,MATCH(V$2,'Justerad allokering'!$B$2:$AF$2,0),FALSE)),VLOOKUP($B143,'Allokerad kvv'!$B$2:$AV$468,MATCH(V$2,'Allokerad kvv'!$B$2:$AV$2,0),FALSE),VLOOKUP($B143,'Justerad allokering'!$B$2:$AG$462,MATCH(V$2,'Justerad allokering'!$B$2:$AF$2,0),FALSE))</f>
        <v>0</v>
      </c>
      <c r="W143" s="28">
        <f>IF(ISERROR(1/VLOOKUP($B143,'Justerad allokering'!$B$2:$AG$462,MATCH(W$2,'Justerad allokering'!$B$2:$AF$2,0),FALSE)),VLOOKUP($B143,'Allokerad kvv'!$B$2:$AV$468,MATCH(W$2,'Allokerad kvv'!$B$2:$AV$2,0),FALSE),VLOOKUP($B143,'Justerad allokering'!$B$2:$AG$462,MATCH(W$2,'Justerad allokering'!$B$2:$AF$2,0),FALSE))</f>
        <v>0</v>
      </c>
      <c r="X143" s="28">
        <f>IF(ISERROR(1/VLOOKUP($B143,'Justerad allokering'!$B$2:$AG$462,MATCH(X$2,'Justerad allokering'!$B$2:$AF$2,0),FALSE)),VLOOKUP($B143,'Allokerad kvv'!$B$2:$AV$468,MATCH(X$2,'Allokerad kvv'!$B$2:$AV$2,0),FALSE),VLOOKUP($B143,'Justerad allokering'!$B$2:$AG$462,MATCH(X$2,'Justerad allokering'!$B$2:$AF$2,0),FALSE))</f>
        <v>0</v>
      </c>
      <c r="Y143" s="28">
        <f>IF(ISERROR(1/VLOOKUP($B143,'Justerad allokering'!$B$2:$AG$462,MATCH(Y$2,'Justerad allokering'!$B$2:$AF$2,0),FALSE)),VLOOKUP($B143,'Allokerad kvv'!$B$2:$AV$468,MATCH(Y$2,'Allokerad kvv'!$B$2:$AV$2,0),FALSE),VLOOKUP($B143,'Justerad allokering'!$B$2:$AG$462,MATCH(Y$2,'Justerad allokering'!$B$2:$AF$2,0),FALSE))</f>
        <v>0</v>
      </c>
      <c r="Z143" s="28">
        <f>IF(ISERROR(1/VLOOKUP($B143,'Justerad allokering'!$B$2:$AG$462,MATCH(Z$2,'Justerad allokering'!$B$2:$AF$2,0),FALSE)),VLOOKUP($B143,'Allokerad kvv'!$B$2:$AV$468,MATCH(Z$2,'Allokerad kvv'!$B$2:$AV$2,0),FALSE),VLOOKUP($B143,'Justerad allokering'!$B$2:$AG$462,MATCH(Z$2,'Justerad allokering'!$B$2:$AF$2,0),FALSE))</f>
        <v>0</v>
      </c>
      <c r="AA143" s="28"/>
      <c r="AB143" s="28"/>
      <c r="AE143">
        <f t="shared" si="6"/>
        <v>0</v>
      </c>
      <c r="AG143">
        <f t="shared" si="7"/>
        <v>0</v>
      </c>
      <c r="AH143">
        <f t="shared" si="8"/>
        <v>0</v>
      </c>
      <c r="AI143" s="55" t="str">
        <f>IF(AH143=0,"",AH143/VLOOKUP(B143,Kraftvärmeprod!$B$1:$BC$480,MATCH("Summa tillförd energi exklusive rökgaskondensering",Kraftvärmeprod!$B$1:$BC$1,0),FALSE))</f>
        <v/>
      </c>
    </row>
    <row r="144" spans="1:35" x14ac:dyDescent="0.35">
      <c r="A144" s="28" t="s">
        <v>1047</v>
      </c>
      <c r="B144" s="28" t="s">
        <v>185</v>
      </c>
      <c r="C144" s="28">
        <f>IF(ISERROR(1/VLOOKUP($B144,'Justerad allokering'!$B$2:$AG$462,MATCH(C$2,'Justerad allokering'!$B$2:$AF$2,0),FALSE)),VLOOKUP($B144,'Allokerad kvv'!$B$2:$AV$468,MATCH(C$2,'Allokerad kvv'!$B$2:$AV$2,0),FALSE),VLOOKUP($B144,'Justerad allokering'!$B$2:$AG$462,MATCH(C$2,'Justerad allokering'!$B$2:$AF$2,0),FALSE))</f>
        <v>442.995</v>
      </c>
      <c r="D144" s="28">
        <f>IF(ISERROR(1/VLOOKUP($B144,'Justerad allokering'!$B$2:$AG$462,MATCH(D$2,'Justerad allokering'!$B$2:$AF$2,0),FALSE)),VLOOKUP($B144,'Allokerad kvv'!$B$2:$AV$468,MATCH(D$2,'Allokerad kvv'!$B$2:$AV$2,0),FALSE),VLOOKUP($B144,'Justerad allokering'!$B$2:$AG$462,MATCH(D$2,'Justerad allokering'!$B$2:$AF$2,0),FALSE))</f>
        <v>0</v>
      </c>
      <c r="E144" s="28">
        <f>IF(ISERROR(1/VLOOKUP($B144,'Justerad allokering'!$B$2:$AG$462,MATCH(E$2,'Justerad allokering'!$B$2:$AF$2,0),FALSE)),VLOOKUP($B144,'Allokerad kvv'!$B$2:$AV$468,MATCH(E$2,'Allokerad kvv'!$B$2:$AV$2,0),FALSE),VLOOKUP($B144,'Justerad allokering'!$B$2:$AG$462,MATCH(E$2,'Justerad allokering'!$B$2:$AF$2,0),FALSE))</f>
        <v>0</v>
      </c>
      <c r="F144" s="28">
        <f>IF(ISERROR(1/VLOOKUP($B144,'Justerad allokering'!$B$2:$AG$462,MATCH(F$2,'Justerad allokering'!$B$2:$AF$2,0),FALSE)),VLOOKUP($B144,'Allokerad kvv'!$B$2:$AV$468,MATCH(F$2,'Allokerad kvv'!$B$2:$AV$2,0),FALSE),VLOOKUP($B144,'Justerad allokering'!$B$2:$AG$462,MATCH(F$2,'Justerad allokering'!$B$2:$AF$2,0),FALSE))</f>
        <v>43.920699999999997</v>
      </c>
      <c r="G144" s="28">
        <f>IF(ISERROR(1/VLOOKUP($B144,'Justerad allokering'!$B$2:$AG$462,MATCH(G$2,'Justerad allokering'!$B$2:$AF$2,0),FALSE)),VLOOKUP($B144,'Allokerad kvv'!$B$2:$AV$468,MATCH(G$2,'Allokerad kvv'!$B$2:$AV$2,0),FALSE),VLOOKUP($B144,'Justerad allokering'!$B$2:$AG$462,MATCH(G$2,'Justerad allokering'!$B$2:$AF$2,0),FALSE))</f>
        <v>11.344200000000001</v>
      </c>
      <c r="H144" s="28">
        <f>IF(ISERROR(1/VLOOKUP($B144,'Justerad allokering'!$B$2:$AG$462,MATCH(H$2,'Justerad allokering'!$B$2:$AF$2,0),FALSE)),VLOOKUP($B144,'Allokerad kvv'!$B$2:$AV$468,MATCH(H$2,'Allokerad kvv'!$B$2:$AV$2,0),FALSE),VLOOKUP($B144,'Justerad allokering'!$B$2:$AG$462,MATCH(H$2,'Justerad allokering'!$B$2:$AF$2,0),FALSE))</f>
        <v>0</v>
      </c>
      <c r="I144" s="28">
        <f>IF(ISERROR(1/VLOOKUP($B144,'Justerad allokering'!$B$2:$AG$462,MATCH(I$2,'Justerad allokering'!$B$2:$AF$2,0),FALSE)),VLOOKUP($B144,'Allokerad kvv'!$B$2:$AV$468,MATCH(I$2,'Allokerad kvv'!$B$2:$AV$2,0),FALSE),VLOOKUP($B144,'Justerad allokering'!$B$2:$AG$462,MATCH(I$2,'Justerad allokering'!$B$2:$AF$2,0),FALSE))</f>
        <v>17.977900000000002</v>
      </c>
      <c r="J144" s="28">
        <f>IF(ISERROR(1/VLOOKUP($B144,'Justerad allokering'!$B$2:$AG$462,MATCH(J$2,'Justerad allokering'!$B$2:$AF$2,0),FALSE)),VLOOKUP($B144,'Allokerad kvv'!$B$2:$AV$468,MATCH(J$2,'Allokerad kvv'!$B$2:$AV$2,0),FALSE),VLOOKUP($B144,'Justerad allokering'!$B$2:$AG$462,MATCH(J$2,'Justerad allokering'!$B$2:$AF$2,0),FALSE))</f>
        <v>217.82</v>
      </c>
      <c r="K144" s="28">
        <f>IF(ISERROR(1/VLOOKUP($B144,'Justerad allokering'!$B$2:$AG$462,MATCH(K$2,'Justerad allokering'!$B$2:$AF$2,0),FALSE)),VLOOKUP($B144,'Allokerad kvv'!$B$2:$AV$468,MATCH(K$2,'Allokerad kvv'!$B$2:$AV$2,0),FALSE),VLOOKUP($B144,'Justerad allokering'!$B$2:$AG$462,MATCH(K$2,'Justerad allokering'!$B$2:$AF$2,0),FALSE))</f>
        <v>146.91399999999999</v>
      </c>
      <c r="L144" s="28">
        <f>IF(ISERROR(1/VLOOKUP($B144,'Justerad allokering'!$B$2:$AG$462,MATCH(L$2,'Justerad allokering'!$B$2:$AF$2,0),FALSE)),VLOOKUP($B144,'Allokerad kvv'!$B$2:$AV$468,MATCH(L$2,'Allokerad kvv'!$B$2:$AV$2,0),FALSE),VLOOKUP($B144,'Justerad allokering'!$B$2:$AG$462,MATCH(L$2,'Justerad allokering'!$B$2:$AF$2,0),FALSE))</f>
        <v>0</v>
      </c>
      <c r="M144" s="28">
        <f>IF(ISERROR(1/VLOOKUP($B144,'Justerad allokering'!$B$2:$AG$462,MATCH(M$2,'Justerad allokering'!$B$2:$AF$2,0),FALSE)),VLOOKUP($B144,'Allokerad kvv'!$B$2:$AV$468,MATCH(M$2,'Allokerad kvv'!$B$2:$AV$2,0),FALSE),VLOOKUP($B144,'Justerad allokering'!$B$2:$AG$462,MATCH(M$2,'Justerad allokering'!$B$2:$AF$2,0),FALSE))</f>
        <v>0</v>
      </c>
      <c r="N144" s="28">
        <f>IF(ISERROR(1/VLOOKUP($B144,'Justerad allokering'!$B$2:$AG$462,MATCH(N$2,'Justerad allokering'!$B$2:$AF$2,0),FALSE)),VLOOKUP($B144,'Allokerad kvv'!$B$2:$AV$468,MATCH(N$2,'Allokerad kvv'!$B$2:$AV$2,0),FALSE),VLOOKUP($B144,'Justerad allokering'!$B$2:$AG$462,MATCH(N$2,'Justerad allokering'!$B$2:$AF$2,0),FALSE))</f>
        <v>657.754819</v>
      </c>
      <c r="O144" s="28">
        <f>IF(ISERROR(1/VLOOKUP($B144,'Justerad allokering'!$B$2:$AG$462,MATCH(O$2,'Justerad allokering'!$B$2:$AF$2,0),FALSE)),VLOOKUP($B144,'Allokerad kvv'!$B$2:$AV$468,MATCH(O$2,'Allokerad kvv'!$B$2:$AV$2,0),FALSE),VLOOKUP($B144,'Justerad allokering'!$B$2:$AG$462,MATCH(O$2,'Justerad allokering'!$B$2:$AF$2,0),FALSE))</f>
        <v>0</v>
      </c>
      <c r="P144" s="28">
        <f>IF(ISERROR(1/VLOOKUP($B144,'Justerad allokering'!$B$2:$AG$462,MATCH(P$2,'Justerad allokering'!$B$2:$AF$2,0),FALSE)),VLOOKUP($B144,'Allokerad kvv'!$B$2:$AV$468,MATCH(P$2,'Allokerad kvv'!$B$2:$AV$2,0),FALSE),VLOOKUP($B144,'Justerad allokering'!$B$2:$AG$462,MATCH(P$2,'Justerad allokering'!$B$2:$AF$2,0),FALSE))</f>
        <v>0</v>
      </c>
      <c r="Q144" s="28">
        <f>IF(ISERROR(1/VLOOKUP($B144,'Justerad allokering'!$B$2:$AG$462,MATCH(Q$2,'Justerad allokering'!$B$2:$AF$2,0),FALSE)),VLOOKUP($B144,'Allokerad kvv'!$B$2:$AV$468,MATCH(Q$2,'Allokerad kvv'!$B$2:$AV$2,0),FALSE),VLOOKUP($B144,'Justerad allokering'!$B$2:$AG$462,MATCH(Q$2,'Justerad allokering'!$B$2:$AF$2,0),FALSE))</f>
        <v>873.99900000000002</v>
      </c>
      <c r="R144" s="28">
        <f>IF(ISERROR(1/VLOOKUP($B144,'Justerad allokering'!$B$2:$AG$462,MATCH(R$2,'Justerad allokering'!$B$2:$AF$2,0),FALSE)),VLOOKUP($B144,'Allokerad kvv'!$B$2:$AV$468,MATCH(R$2,'Allokerad kvv'!$B$2:$AV$2,0),FALSE),VLOOKUP($B144,'Justerad allokering'!$B$2:$AG$462,MATCH(R$2,'Justerad allokering'!$B$2:$AF$2,0),FALSE))</f>
        <v>0</v>
      </c>
      <c r="S144" s="28">
        <f>IF(ISERROR(1/VLOOKUP($B144,'Justerad allokering'!$B$2:$AG$462,MATCH(S$2,'Justerad allokering'!$B$2:$AF$2,0),FALSE)),VLOOKUP($B144,'Allokerad kvv'!$B$2:$AV$468,MATCH(S$2,'Allokerad kvv'!$B$2:$AV$2,0),FALSE),VLOOKUP($B144,'Justerad allokering'!$B$2:$AG$462,MATCH(S$2,'Justerad allokering'!$B$2:$AF$2,0),FALSE))</f>
        <v>0</v>
      </c>
      <c r="T144" s="28">
        <f>IF(ISERROR(1/VLOOKUP($B144,'Justerad allokering'!$B$2:$AG$462,MATCH(T$2,'Justerad allokering'!$B$2:$AF$2,0),FALSE)),VLOOKUP($B144,'Allokerad kvv'!$B$2:$AV$468,MATCH(T$2,'Allokerad kvv'!$B$2:$AV$2,0),FALSE),VLOOKUP($B144,'Justerad allokering'!$B$2:$AG$462,MATCH(T$2,'Justerad allokering'!$B$2:$AF$2,0),FALSE))</f>
        <v>0</v>
      </c>
      <c r="U144" s="28">
        <f>IF(ISERROR(1/VLOOKUP($B144,'Justerad allokering'!$B$2:$AG$462,MATCH(U$2,'Justerad allokering'!$B$2:$AF$2,0),FALSE)),VLOOKUP($B144,'Allokerad kvv'!$B$2:$AV$468,MATCH(U$2,'Allokerad kvv'!$B$2:$AV$2,0),FALSE),VLOOKUP($B144,'Justerad allokering'!$B$2:$AG$462,MATCH(U$2,'Justerad allokering'!$B$2:$AF$2,0),FALSE))</f>
        <v>653.62800000000004</v>
      </c>
      <c r="V144" s="28">
        <f>IF(ISERROR(1/VLOOKUP($B144,'Justerad allokering'!$B$2:$AG$462,MATCH(V$2,'Justerad allokering'!$B$2:$AF$2,0),FALSE)),VLOOKUP($B144,'Allokerad kvv'!$B$2:$AV$468,MATCH(V$2,'Allokerad kvv'!$B$2:$AV$2,0),FALSE),VLOOKUP($B144,'Justerad allokering'!$B$2:$AG$462,MATCH(V$2,'Justerad allokering'!$B$2:$AF$2,0),FALSE))</f>
        <v>0</v>
      </c>
      <c r="W144" s="28">
        <f>IF(ISERROR(1/VLOOKUP($B144,'Justerad allokering'!$B$2:$AG$462,MATCH(W$2,'Justerad allokering'!$B$2:$AF$2,0),FALSE)),VLOOKUP($B144,'Allokerad kvv'!$B$2:$AV$468,MATCH(W$2,'Allokerad kvv'!$B$2:$AV$2,0),FALSE),VLOOKUP($B144,'Justerad allokering'!$B$2:$AG$462,MATCH(W$2,'Justerad allokering'!$B$2:$AF$2,0),FALSE))</f>
        <v>0</v>
      </c>
      <c r="X144" s="28">
        <f>IF(ISERROR(1/VLOOKUP($B144,'Justerad allokering'!$B$2:$AG$462,MATCH(X$2,'Justerad allokering'!$B$2:$AF$2,0),FALSE)),VLOOKUP($B144,'Allokerad kvv'!$B$2:$AV$468,MATCH(X$2,'Allokerad kvv'!$B$2:$AV$2,0),FALSE),VLOOKUP($B144,'Justerad allokering'!$B$2:$AG$462,MATCH(X$2,'Justerad allokering'!$B$2:$AF$2,0),FALSE))</f>
        <v>0</v>
      </c>
      <c r="Y144" s="28">
        <f>IF(ISERROR(1/VLOOKUP($B144,'Justerad allokering'!$B$2:$AG$462,MATCH(Y$2,'Justerad allokering'!$B$2:$AF$2,0),FALSE)),VLOOKUP($B144,'Allokerad kvv'!$B$2:$AV$468,MATCH(Y$2,'Allokerad kvv'!$B$2:$AV$2,0),FALSE),VLOOKUP($B144,'Justerad allokering'!$B$2:$AG$462,MATCH(Y$2,'Justerad allokering'!$B$2:$AF$2,0),FALSE))</f>
        <v>0</v>
      </c>
      <c r="Z144" s="28">
        <f>IF(ISERROR(1/VLOOKUP($B144,'Justerad allokering'!$B$2:$AG$462,MATCH(Z$2,'Justerad allokering'!$B$2:$AF$2,0),FALSE)),VLOOKUP($B144,'Allokerad kvv'!$B$2:$AV$468,MATCH(Z$2,'Allokerad kvv'!$B$2:$AV$2,0),FALSE),VLOOKUP($B144,'Justerad allokering'!$B$2:$AG$462,MATCH(Z$2,'Justerad allokering'!$B$2:$AF$2,0),FALSE))</f>
        <v>19.621500000000001</v>
      </c>
      <c r="AA144" s="28"/>
      <c r="AB144" s="28"/>
      <c r="AE144">
        <f t="shared" si="6"/>
        <v>3085.9751190000002</v>
      </c>
      <c r="AG144">
        <f t="shared" si="7"/>
        <v>2939.061119</v>
      </c>
      <c r="AH144">
        <f t="shared" si="8"/>
        <v>2281.3063000000002</v>
      </c>
      <c r="AI144" s="55">
        <f>IF(AH144=0,"",AH144/VLOOKUP(B144,Kraftvärmeprod!$B$1:$BC$480,MATCH("Summa tillförd energi exklusive rökgaskondensering",Kraftvärmeprod!$B$1:$BC$1,0),FALSE))</f>
        <v>0.49107955512257345</v>
      </c>
    </row>
    <row r="145" spans="1:35" x14ac:dyDescent="0.35">
      <c r="A145" s="28" t="s">
        <v>1047</v>
      </c>
      <c r="B145" s="28" t="s">
        <v>186</v>
      </c>
      <c r="C145" s="28">
        <f>IF(ISERROR(1/VLOOKUP($B145,'Justerad allokering'!$B$2:$AG$462,MATCH(C$2,'Justerad allokering'!$B$2:$AF$2,0),FALSE)),VLOOKUP($B145,'Allokerad kvv'!$B$2:$AV$468,MATCH(C$2,'Allokerad kvv'!$B$2:$AV$2,0),FALSE),VLOOKUP($B145,'Justerad allokering'!$B$2:$AG$462,MATCH(C$2,'Justerad allokering'!$B$2:$AF$2,0),FALSE))</f>
        <v>0</v>
      </c>
      <c r="D145" s="28">
        <f>IF(ISERROR(1/VLOOKUP($B145,'Justerad allokering'!$B$2:$AG$462,MATCH(D$2,'Justerad allokering'!$B$2:$AF$2,0),FALSE)),VLOOKUP($B145,'Allokerad kvv'!$B$2:$AV$468,MATCH(D$2,'Allokerad kvv'!$B$2:$AV$2,0),FALSE),VLOOKUP($B145,'Justerad allokering'!$B$2:$AG$462,MATCH(D$2,'Justerad allokering'!$B$2:$AF$2,0),FALSE))</f>
        <v>0</v>
      </c>
      <c r="E145" s="28">
        <f>IF(ISERROR(1/VLOOKUP($B145,'Justerad allokering'!$B$2:$AG$462,MATCH(E$2,'Justerad allokering'!$B$2:$AF$2,0),FALSE)),VLOOKUP($B145,'Allokerad kvv'!$B$2:$AV$468,MATCH(E$2,'Allokerad kvv'!$B$2:$AV$2,0),FALSE),VLOOKUP($B145,'Justerad allokering'!$B$2:$AG$462,MATCH(E$2,'Justerad allokering'!$B$2:$AF$2,0),FALSE))</f>
        <v>0</v>
      </c>
      <c r="F145" s="28">
        <f>IF(ISERROR(1/VLOOKUP($B145,'Justerad allokering'!$B$2:$AG$462,MATCH(F$2,'Justerad allokering'!$B$2:$AF$2,0),FALSE)),VLOOKUP($B145,'Allokerad kvv'!$B$2:$AV$468,MATCH(F$2,'Allokerad kvv'!$B$2:$AV$2,0),FALSE),VLOOKUP($B145,'Justerad allokering'!$B$2:$AG$462,MATCH(F$2,'Justerad allokering'!$B$2:$AF$2,0),FALSE))</f>
        <v>0</v>
      </c>
      <c r="G145" s="28">
        <f>IF(ISERROR(1/VLOOKUP($B145,'Justerad allokering'!$B$2:$AG$462,MATCH(G$2,'Justerad allokering'!$B$2:$AF$2,0),FALSE)),VLOOKUP($B145,'Allokerad kvv'!$B$2:$AV$468,MATCH(G$2,'Allokerad kvv'!$B$2:$AV$2,0),FALSE),VLOOKUP($B145,'Justerad allokering'!$B$2:$AG$462,MATCH(G$2,'Justerad allokering'!$B$2:$AF$2,0),FALSE))</f>
        <v>0</v>
      </c>
      <c r="H145" s="28">
        <f>IF(ISERROR(1/VLOOKUP($B145,'Justerad allokering'!$B$2:$AG$462,MATCH(H$2,'Justerad allokering'!$B$2:$AF$2,0),FALSE)),VLOOKUP($B145,'Allokerad kvv'!$B$2:$AV$468,MATCH(H$2,'Allokerad kvv'!$B$2:$AV$2,0),FALSE),VLOOKUP($B145,'Justerad allokering'!$B$2:$AG$462,MATCH(H$2,'Justerad allokering'!$B$2:$AF$2,0),FALSE))</f>
        <v>0</v>
      </c>
      <c r="I145" s="28">
        <f>IF(ISERROR(1/VLOOKUP($B145,'Justerad allokering'!$B$2:$AG$462,MATCH(I$2,'Justerad allokering'!$B$2:$AF$2,0),FALSE)),VLOOKUP($B145,'Allokerad kvv'!$B$2:$AV$468,MATCH(I$2,'Allokerad kvv'!$B$2:$AV$2,0),FALSE),VLOOKUP($B145,'Justerad allokering'!$B$2:$AG$462,MATCH(I$2,'Justerad allokering'!$B$2:$AF$2,0),FALSE))</f>
        <v>0</v>
      </c>
      <c r="J145" s="28">
        <f>IF(ISERROR(1/VLOOKUP($B145,'Justerad allokering'!$B$2:$AG$462,MATCH(J$2,'Justerad allokering'!$B$2:$AF$2,0),FALSE)),VLOOKUP($B145,'Allokerad kvv'!$B$2:$AV$468,MATCH(J$2,'Allokerad kvv'!$B$2:$AV$2,0),FALSE),VLOOKUP($B145,'Justerad allokering'!$B$2:$AG$462,MATCH(J$2,'Justerad allokering'!$B$2:$AF$2,0),FALSE))</f>
        <v>0</v>
      </c>
      <c r="K145" s="28">
        <f>IF(ISERROR(1/VLOOKUP($B145,'Justerad allokering'!$B$2:$AG$462,MATCH(K$2,'Justerad allokering'!$B$2:$AF$2,0),FALSE)),VLOOKUP($B145,'Allokerad kvv'!$B$2:$AV$468,MATCH(K$2,'Allokerad kvv'!$B$2:$AV$2,0),FALSE),VLOOKUP($B145,'Justerad allokering'!$B$2:$AG$462,MATCH(K$2,'Justerad allokering'!$B$2:$AF$2,0),FALSE))</f>
        <v>0</v>
      </c>
      <c r="L145" s="28">
        <f>IF(ISERROR(1/VLOOKUP($B145,'Justerad allokering'!$B$2:$AG$462,MATCH(L$2,'Justerad allokering'!$B$2:$AF$2,0),FALSE)),VLOOKUP($B145,'Allokerad kvv'!$B$2:$AV$468,MATCH(L$2,'Allokerad kvv'!$B$2:$AV$2,0),FALSE),VLOOKUP($B145,'Justerad allokering'!$B$2:$AG$462,MATCH(L$2,'Justerad allokering'!$B$2:$AF$2,0),FALSE))</f>
        <v>0</v>
      </c>
      <c r="M145" s="28">
        <f>IF(ISERROR(1/VLOOKUP($B145,'Justerad allokering'!$B$2:$AG$462,MATCH(M$2,'Justerad allokering'!$B$2:$AF$2,0),FALSE)),VLOOKUP($B145,'Allokerad kvv'!$B$2:$AV$468,MATCH(M$2,'Allokerad kvv'!$B$2:$AV$2,0),FALSE),VLOOKUP($B145,'Justerad allokering'!$B$2:$AG$462,MATCH(M$2,'Justerad allokering'!$B$2:$AF$2,0),FALSE))</f>
        <v>0</v>
      </c>
      <c r="N145" s="28">
        <f>IF(ISERROR(1/VLOOKUP($B145,'Justerad allokering'!$B$2:$AG$462,MATCH(N$2,'Justerad allokering'!$B$2:$AF$2,0),FALSE)),VLOOKUP($B145,'Allokerad kvv'!$B$2:$AV$468,MATCH(N$2,'Allokerad kvv'!$B$2:$AV$2,0),FALSE),VLOOKUP($B145,'Justerad allokering'!$B$2:$AG$462,MATCH(N$2,'Justerad allokering'!$B$2:$AF$2,0),FALSE))</f>
        <v>0</v>
      </c>
      <c r="O145" s="28">
        <f>IF(ISERROR(1/VLOOKUP($B145,'Justerad allokering'!$B$2:$AG$462,MATCH(O$2,'Justerad allokering'!$B$2:$AF$2,0),FALSE)),VLOOKUP($B145,'Allokerad kvv'!$B$2:$AV$468,MATCH(O$2,'Allokerad kvv'!$B$2:$AV$2,0),FALSE),VLOOKUP($B145,'Justerad allokering'!$B$2:$AG$462,MATCH(O$2,'Justerad allokering'!$B$2:$AF$2,0),FALSE))</f>
        <v>0</v>
      </c>
      <c r="P145" s="28">
        <f>IF(ISERROR(1/VLOOKUP($B145,'Justerad allokering'!$B$2:$AG$462,MATCH(P$2,'Justerad allokering'!$B$2:$AF$2,0),FALSE)),VLOOKUP($B145,'Allokerad kvv'!$B$2:$AV$468,MATCH(P$2,'Allokerad kvv'!$B$2:$AV$2,0),FALSE),VLOOKUP($B145,'Justerad allokering'!$B$2:$AG$462,MATCH(P$2,'Justerad allokering'!$B$2:$AF$2,0),FALSE))</f>
        <v>0</v>
      </c>
      <c r="Q145" s="28">
        <f>IF(ISERROR(1/VLOOKUP($B145,'Justerad allokering'!$B$2:$AG$462,MATCH(Q$2,'Justerad allokering'!$B$2:$AF$2,0),FALSE)),VLOOKUP($B145,'Allokerad kvv'!$B$2:$AV$468,MATCH(Q$2,'Allokerad kvv'!$B$2:$AV$2,0),FALSE),VLOOKUP($B145,'Justerad allokering'!$B$2:$AG$462,MATCH(Q$2,'Justerad allokering'!$B$2:$AF$2,0),FALSE))</f>
        <v>0</v>
      </c>
      <c r="R145" s="28">
        <f>IF(ISERROR(1/VLOOKUP($B145,'Justerad allokering'!$B$2:$AG$462,MATCH(R$2,'Justerad allokering'!$B$2:$AF$2,0),FALSE)),VLOOKUP($B145,'Allokerad kvv'!$B$2:$AV$468,MATCH(R$2,'Allokerad kvv'!$B$2:$AV$2,0),FALSE),VLOOKUP($B145,'Justerad allokering'!$B$2:$AG$462,MATCH(R$2,'Justerad allokering'!$B$2:$AF$2,0),FALSE))</f>
        <v>0</v>
      </c>
      <c r="S145" s="28">
        <f>IF(ISERROR(1/VLOOKUP($B145,'Justerad allokering'!$B$2:$AG$462,MATCH(S$2,'Justerad allokering'!$B$2:$AF$2,0),FALSE)),VLOOKUP($B145,'Allokerad kvv'!$B$2:$AV$468,MATCH(S$2,'Allokerad kvv'!$B$2:$AV$2,0),FALSE),VLOOKUP($B145,'Justerad allokering'!$B$2:$AG$462,MATCH(S$2,'Justerad allokering'!$B$2:$AF$2,0),FALSE))</f>
        <v>0</v>
      </c>
      <c r="T145" s="28">
        <f>IF(ISERROR(1/VLOOKUP($B145,'Justerad allokering'!$B$2:$AG$462,MATCH(T$2,'Justerad allokering'!$B$2:$AF$2,0),FALSE)),VLOOKUP($B145,'Allokerad kvv'!$B$2:$AV$468,MATCH(T$2,'Allokerad kvv'!$B$2:$AV$2,0),FALSE),VLOOKUP($B145,'Justerad allokering'!$B$2:$AG$462,MATCH(T$2,'Justerad allokering'!$B$2:$AF$2,0),FALSE))</f>
        <v>0</v>
      </c>
      <c r="U145" s="28">
        <f>IF(ISERROR(1/VLOOKUP($B145,'Justerad allokering'!$B$2:$AG$462,MATCH(U$2,'Justerad allokering'!$B$2:$AF$2,0),FALSE)),VLOOKUP($B145,'Allokerad kvv'!$B$2:$AV$468,MATCH(U$2,'Allokerad kvv'!$B$2:$AV$2,0),FALSE),VLOOKUP($B145,'Justerad allokering'!$B$2:$AG$462,MATCH(U$2,'Justerad allokering'!$B$2:$AF$2,0),FALSE))</f>
        <v>0</v>
      </c>
      <c r="V145" s="28">
        <f>IF(ISERROR(1/VLOOKUP($B145,'Justerad allokering'!$B$2:$AG$462,MATCH(V$2,'Justerad allokering'!$B$2:$AF$2,0),FALSE)),VLOOKUP($B145,'Allokerad kvv'!$B$2:$AV$468,MATCH(V$2,'Allokerad kvv'!$B$2:$AV$2,0),FALSE),VLOOKUP($B145,'Justerad allokering'!$B$2:$AG$462,MATCH(V$2,'Justerad allokering'!$B$2:$AF$2,0),FALSE))</f>
        <v>0</v>
      </c>
      <c r="W145" s="28">
        <f>IF(ISERROR(1/VLOOKUP($B145,'Justerad allokering'!$B$2:$AG$462,MATCH(W$2,'Justerad allokering'!$B$2:$AF$2,0),FALSE)),VLOOKUP($B145,'Allokerad kvv'!$B$2:$AV$468,MATCH(W$2,'Allokerad kvv'!$B$2:$AV$2,0),FALSE),VLOOKUP($B145,'Justerad allokering'!$B$2:$AG$462,MATCH(W$2,'Justerad allokering'!$B$2:$AF$2,0),FALSE))</f>
        <v>0</v>
      </c>
      <c r="X145" s="28">
        <f>IF(ISERROR(1/VLOOKUP($B145,'Justerad allokering'!$B$2:$AG$462,MATCH(X$2,'Justerad allokering'!$B$2:$AF$2,0),FALSE)),VLOOKUP($B145,'Allokerad kvv'!$B$2:$AV$468,MATCH(X$2,'Allokerad kvv'!$B$2:$AV$2,0),FALSE),VLOOKUP($B145,'Justerad allokering'!$B$2:$AG$462,MATCH(X$2,'Justerad allokering'!$B$2:$AF$2,0),FALSE))</f>
        <v>0</v>
      </c>
      <c r="Y145" s="28">
        <f>IF(ISERROR(1/VLOOKUP($B145,'Justerad allokering'!$B$2:$AG$462,MATCH(Y$2,'Justerad allokering'!$B$2:$AF$2,0),FALSE)),VLOOKUP($B145,'Allokerad kvv'!$B$2:$AV$468,MATCH(Y$2,'Allokerad kvv'!$B$2:$AV$2,0),FALSE),VLOOKUP($B145,'Justerad allokering'!$B$2:$AG$462,MATCH(Y$2,'Justerad allokering'!$B$2:$AF$2,0),FALSE))</f>
        <v>0</v>
      </c>
      <c r="Z145" s="28">
        <f>IF(ISERROR(1/VLOOKUP($B145,'Justerad allokering'!$B$2:$AG$462,MATCH(Z$2,'Justerad allokering'!$B$2:$AF$2,0),FALSE)),VLOOKUP($B145,'Allokerad kvv'!$B$2:$AV$468,MATCH(Z$2,'Allokerad kvv'!$B$2:$AV$2,0),FALSE),VLOOKUP($B145,'Justerad allokering'!$B$2:$AG$462,MATCH(Z$2,'Justerad allokering'!$B$2:$AF$2,0),FALSE))</f>
        <v>0</v>
      </c>
      <c r="AA145" s="28"/>
      <c r="AB145" s="28"/>
      <c r="AE145">
        <f t="shared" si="6"/>
        <v>0</v>
      </c>
      <c r="AG145">
        <f t="shared" si="7"/>
        <v>0</v>
      </c>
      <c r="AH145">
        <f t="shared" si="8"/>
        <v>0</v>
      </c>
      <c r="AI145" s="55" t="str">
        <f>IF(AH145=0,"",AH145/VLOOKUP(B145,Kraftvärmeprod!$B$1:$BC$480,MATCH("Summa tillförd energi exklusive rökgaskondensering",Kraftvärmeprod!$B$1:$BC$1,0),FALSE))</f>
        <v/>
      </c>
    </row>
    <row r="146" spans="1:35" x14ac:dyDescent="0.35">
      <c r="A146" s="28" t="s">
        <v>187</v>
      </c>
      <c r="B146" s="28" t="s">
        <v>188</v>
      </c>
      <c r="C146" s="28">
        <f>IF(ISERROR(1/VLOOKUP($B146,'Justerad allokering'!$B$2:$AG$462,MATCH(C$2,'Justerad allokering'!$B$2:$AF$2,0),FALSE)),VLOOKUP($B146,'Allokerad kvv'!$B$2:$AV$468,MATCH(C$2,'Allokerad kvv'!$B$2:$AV$2,0),FALSE),VLOOKUP($B146,'Justerad allokering'!$B$2:$AG$462,MATCH(C$2,'Justerad allokering'!$B$2:$AF$2,0),FALSE))</f>
        <v>0</v>
      </c>
      <c r="D146" s="28">
        <f>IF(ISERROR(1/VLOOKUP($B146,'Justerad allokering'!$B$2:$AG$462,MATCH(D$2,'Justerad allokering'!$B$2:$AF$2,0),FALSE)),VLOOKUP($B146,'Allokerad kvv'!$B$2:$AV$468,MATCH(D$2,'Allokerad kvv'!$B$2:$AV$2,0),FALSE),VLOOKUP($B146,'Justerad allokering'!$B$2:$AG$462,MATCH(D$2,'Justerad allokering'!$B$2:$AF$2,0),FALSE))</f>
        <v>0</v>
      </c>
      <c r="E146" s="28">
        <f>IF(ISERROR(1/VLOOKUP($B146,'Justerad allokering'!$B$2:$AG$462,MATCH(E$2,'Justerad allokering'!$B$2:$AF$2,0),FALSE)),VLOOKUP($B146,'Allokerad kvv'!$B$2:$AV$468,MATCH(E$2,'Allokerad kvv'!$B$2:$AV$2,0),FALSE),VLOOKUP($B146,'Justerad allokering'!$B$2:$AG$462,MATCH(E$2,'Justerad allokering'!$B$2:$AF$2,0),FALSE))</f>
        <v>0</v>
      </c>
      <c r="F146" s="28">
        <f>IF(ISERROR(1/VLOOKUP($B146,'Justerad allokering'!$B$2:$AG$462,MATCH(F$2,'Justerad allokering'!$B$2:$AF$2,0),FALSE)),VLOOKUP($B146,'Allokerad kvv'!$B$2:$AV$468,MATCH(F$2,'Allokerad kvv'!$B$2:$AV$2,0),FALSE),VLOOKUP($B146,'Justerad allokering'!$B$2:$AG$462,MATCH(F$2,'Justerad allokering'!$B$2:$AF$2,0),FALSE))</f>
        <v>0</v>
      </c>
      <c r="G146" s="28">
        <f>IF(ISERROR(1/VLOOKUP($B146,'Justerad allokering'!$B$2:$AG$462,MATCH(G$2,'Justerad allokering'!$B$2:$AF$2,0),FALSE)),VLOOKUP($B146,'Allokerad kvv'!$B$2:$AV$468,MATCH(G$2,'Allokerad kvv'!$B$2:$AV$2,0),FALSE),VLOOKUP($B146,'Justerad allokering'!$B$2:$AG$462,MATCH(G$2,'Justerad allokering'!$B$2:$AF$2,0),FALSE))</f>
        <v>0</v>
      </c>
      <c r="H146" s="28">
        <f>IF(ISERROR(1/VLOOKUP($B146,'Justerad allokering'!$B$2:$AG$462,MATCH(H$2,'Justerad allokering'!$B$2:$AF$2,0),FALSE)),VLOOKUP($B146,'Allokerad kvv'!$B$2:$AV$468,MATCH(H$2,'Allokerad kvv'!$B$2:$AV$2,0),FALSE),VLOOKUP($B146,'Justerad allokering'!$B$2:$AG$462,MATCH(H$2,'Justerad allokering'!$B$2:$AF$2,0),FALSE))</f>
        <v>0</v>
      </c>
      <c r="I146" s="28">
        <f>IF(ISERROR(1/VLOOKUP($B146,'Justerad allokering'!$B$2:$AG$462,MATCH(I$2,'Justerad allokering'!$B$2:$AF$2,0),FALSE)),VLOOKUP($B146,'Allokerad kvv'!$B$2:$AV$468,MATCH(I$2,'Allokerad kvv'!$B$2:$AV$2,0),FALSE),VLOOKUP($B146,'Justerad allokering'!$B$2:$AG$462,MATCH(I$2,'Justerad allokering'!$B$2:$AF$2,0),FALSE))</f>
        <v>0</v>
      </c>
      <c r="J146" s="28">
        <f>IF(ISERROR(1/VLOOKUP($B146,'Justerad allokering'!$B$2:$AG$462,MATCH(J$2,'Justerad allokering'!$B$2:$AF$2,0),FALSE)),VLOOKUP($B146,'Allokerad kvv'!$B$2:$AV$468,MATCH(J$2,'Allokerad kvv'!$B$2:$AV$2,0),FALSE),VLOOKUP($B146,'Justerad allokering'!$B$2:$AG$462,MATCH(J$2,'Justerad allokering'!$B$2:$AF$2,0),FALSE))</f>
        <v>0</v>
      </c>
      <c r="K146" s="28">
        <f>IF(ISERROR(1/VLOOKUP($B146,'Justerad allokering'!$B$2:$AG$462,MATCH(K$2,'Justerad allokering'!$B$2:$AF$2,0),FALSE)),VLOOKUP($B146,'Allokerad kvv'!$B$2:$AV$468,MATCH(K$2,'Allokerad kvv'!$B$2:$AV$2,0),FALSE),VLOOKUP($B146,'Justerad allokering'!$B$2:$AG$462,MATCH(K$2,'Justerad allokering'!$B$2:$AF$2,0),FALSE))</f>
        <v>0</v>
      </c>
      <c r="L146" s="28">
        <f>IF(ISERROR(1/VLOOKUP($B146,'Justerad allokering'!$B$2:$AG$462,MATCH(L$2,'Justerad allokering'!$B$2:$AF$2,0),FALSE)),VLOOKUP($B146,'Allokerad kvv'!$B$2:$AV$468,MATCH(L$2,'Allokerad kvv'!$B$2:$AV$2,0),FALSE),VLOOKUP($B146,'Justerad allokering'!$B$2:$AG$462,MATCH(L$2,'Justerad allokering'!$B$2:$AF$2,0),FALSE))</f>
        <v>0</v>
      </c>
      <c r="M146" s="28">
        <f>IF(ISERROR(1/VLOOKUP($B146,'Justerad allokering'!$B$2:$AG$462,MATCH(M$2,'Justerad allokering'!$B$2:$AF$2,0),FALSE)),VLOOKUP($B146,'Allokerad kvv'!$B$2:$AV$468,MATCH(M$2,'Allokerad kvv'!$B$2:$AV$2,0),FALSE),VLOOKUP($B146,'Justerad allokering'!$B$2:$AG$462,MATCH(M$2,'Justerad allokering'!$B$2:$AF$2,0),FALSE))</f>
        <v>0</v>
      </c>
      <c r="N146" s="28">
        <f>IF(ISERROR(1/VLOOKUP($B146,'Justerad allokering'!$B$2:$AG$462,MATCH(N$2,'Justerad allokering'!$B$2:$AF$2,0),FALSE)),VLOOKUP($B146,'Allokerad kvv'!$B$2:$AV$468,MATCH(N$2,'Allokerad kvv'!$B$2:$AV$2,0),FALSE),VLOOKUP($B146,'Justerad allokering'!$B$2:$AG$462,MATCH(N$2,'Justerad allokering'!$B$2:$AF$2,0),FALSE))</f>
        <v>0</v>
      </c>
      <c r="O146" s="28">
        <f>IF(ISERROR(1/VLOOKUP($B146,'Justerad allokering'!$B$2:$AG$462,MATCH(O$2,'Justerad allokering'!$B$2:$AF$2,0),FALSE)),VLOOKUP($B146,'Allokerad kvv'!$B$2:$AV$468,MATCH(O$2,'Allokerad kvv'!$B$2:$AV$2,0),FALSE),VLOOKUP($B146,'Justerad allokering'!$B$2:$AG$462,MATCH(O$2,'Justerad allokering'!$B$2:$AF$2,0),FALSE))</f>
        <v>0</v>
      </c>
      <c r="P146" s="28">
        <f>IF(ISERROR(1/VLOOKUP($B146,'Justerad allokering'!$B$2:$AG$462,MATCH(P$2,'Justerad allokering'!$B$2:$AF$2,0),FALSE)),VLOOKUP($B146,'Allokerad kvv'!$B$2:$AV$468,MATCH(P$2,'Allokerad kvv'!$B$2:$AV$2,0),FALSE),VLOOKUP($B146,'Justerad allokering'!$B$2:$AG$462,MATCH(P$2,'Justerad allokering'!$B$2:$AF$2,0),FALSE))</f>
        <v>0</v>
      </c>
      <c r="Q146" s="28">
        <f>IF(ISERROR(1/VLOOKUP($B146,'Justerad allokering'!$B$2:$AG$462,MATCH(Q$2,'Justerad allokering'!$B$2:$AF$2,0),FALSE)),VLOOKUP($B146,'Allokerad kvv'!$B$2:$AV$468,MATCH(Q$2,'Allokerad kvv'!$B$2:$AV$2,0),FALSE),VLOOKUP($B146,'Justerad allokering'!$B$2:$AG$462,MATCH(Q$2,'Justerad allokering'!$B$2:$AF$2,0),FALSE))</f>
        <v>0</v>
      </c>
      <c r="R146" s="28">
        <f>IF(ISERROR(1/VLOOKUP($B146,'Justerad allokering'!$B$2:$AG$462,MATCH(R$2,'Justerad allokering'!$B$2:$AF$2,0),FALSE)),VLOOKUP($B146,'Allokerad kvv'!$B$2:$AV$468,MATCH(R$2,'Allokerad kvv'!$B$2:$AV$2,0),FALSE),VLOOKUP($B146,'Justerad allokering'!$B$2:$AG$462,MATCH(R$2,'Justerad allokering'!$B$2:$AF$2,0),FALSE))</f>
        <v>0</v>
      </c>
      <c r="S146" s="28">
        <f>IF(ISERROR(1/VLOOKUP($B146,'Justerad allokering'!$B$2:$AG$462,MATCH(S$2,'Justerad allokering'!$B$2:$AF$2,0),FALSE)),VLOOKUP($B146,'Allokerad kvv'!$B$2:$AV$468,MATCH(S$2,'Allokerad kvv'!$B$2:$AV$2,0),FALSE),VLOOKUP($B146,'Justerad allokering'!$B$2:$AG$462,MATCH(S$2,'Justerad allokering'!$B$2:$AF$2,0),FALSE))</f>
        <v>0</v>
      </c>
      <c r="T146" s="28">
        <f>IF(ISERROR(1/VLOOKUP($B146,'Justerad allokering'!$B$2:$AG$462,MATCH(T$2,'Justerad allokering'!$B$2:$AF$2,0),FALSE)),VLOOKUP($B146,'Allokerad kvv'!$B$2:$AV$468,MATCH(T$2,'Allokerad kvv'!$B$2:$AV$2,0),FALSE),VLOOKUP($B146,'Justerad allokering'!$B$2:$AG$462,MATCH(T$2,'Justerad allokering'!$B$2:$AF$2,0),FALSE))</f>
        <v>0</v>
      </c>
      <c r="U146" s="28">
        <f>IF(ISERROR(1/VLOOKUP($B146,'Justerad allokering'!$B$2:$AG$462,MATCH(U$2,'Justerad allokering'!$B$2:$AF$2,0),FALSE)),VLOOKUP($B146,'Allokerad kvv'!$B$2:$AV$468,MATCH(U$2,'Allokerad kvv'!$B$2:$AV$2,0),FALSE),VLOOKUP($B146,'Justerad allokering'!$B$2:$AG$462,MATCH(U$2,'Justerad allokering'!$B$2:$AF$2,0),FALSE))</f>
        <v>0</v>
      </c>
      <c r="V146" s="28">
        <f>IF(ISERROR(1/VLOOKUP($B146,'Justerad allokering'!$B$2:$AG$462,MATCH(V$2,'Justerad allokering'!$B$2:$AF$2,0),FALSE)),VLOOKUP($B146,'Allokerad kvv'!$B$2:$AV$468,MATCH(V$2,'Allokerad kvv'!$B$2:$AV$2,0),FALSE),VLOOKUP($B146,'Justerad allokering'!$B$2:$AG$462,MATCH(V$2,'Justerad allokering'!$B$2:$AF$2,0),FALSE))</f>
        <v>0</v>
      </c>
      <c r="W146" s="28">
        <f>IF(ISERROR(1/VLOOKUP($B146,'Justerad allokering'!$B$2:$AG$462,MATCH(W$2,'Justerad allokering'!$B$2:$AF$2,0),FALSE)),VLOOKUP($B146,'Allokerad kvv'!$B$2:$AV$468,MATCH(W$2,'Allokerad kvv'!$B$2:$AV$2,0),FALSE),VLOOKUP($B146,'Justerad allokering'!$B$2:$AG$462,MATCH(W$2,'Justerad allokering'!$B$2:$AF$2,0),FALSE))</f>
        <v>0</v>
      </c>
      <c r="X146" s="28">
        <f>IF(ISERROR(1/VLOOKUP($B146,'Justerad allokering'!$B$2:$AG$462,MATCH(X$2,'Justerad allokering'!$B$2:$AF$2,0),FALSE)),VLOOKUP($B146,'Allokerad kvv'!$B$2:$AV$468,MATCH(X$2,'Allokerad kvv'!$B$2:$AV$2,0),FALSE),VLOOKUP($B146,'Justerad allokering'!$B$2:$AG$462,MATCH(X$2,'Justerad allokering'!$B$2:$AF$2,0),FALSE))</f>
        <v>0</v>
      </c>
      <c r="Y146" s="28">
        <f>IF(ISERROR(1/VLOOKUP($B146,'Justerad allokering'!$B$2:$AG$462,MATCH(Y$2,'Justerad allokering'!$B$2:$AF$2,0),FALSE)),VLOOKUP($B146,'Allokerad kvv'!$B$2:$AV$468,MATCH(Y$2,'Allokerad kvv'!$B$2:$AV$2,0),FALSE),VLOOKUP($B146,'Justerad allokering'!$B$2:$AG$462,MATCH(Y$2,'Justerad allokering'!$B$2:$AF$2,0),FALSE))</f>
        <v>0</v>
      </c>
      <c r="Z146" s="28">
        <f>IF(ISERROR(1/VLOOKUP($B146,'Justerad allokering'!$B$2:$AG$462,MATCH(Z$2,'Justerad allokering'!$B$2:$AF$2,0),FALSE)),VLOOKUP($B146,'Allokerad kvv'!$B$2:$AV$468,MATCH(Z$2,'Allokerad kvv'!$B$2:$AV$2,0),FALSE),VLOOKUP($B146,'Justerad allokering'!$B$2:$AG$462,MATCH(Z$2,'Justerad allokering'!$B$2:$AF$2,0),FALSE))</f>
        <v>0</v>
      </c>
      <c r="AA146" s="28"/>
      <c r="AB146" s="28"/>
      <c r="AE146">
        <f t="shared" si="6"/>
        <v>0</v>
      </c>
      <c r="AG146">
        <f t="shared" si="7"/>
        <v>0</v>
      </c>
      <c r="AH146">
        <f t="shared" si="8"/>
        <v>0</v>
      </c>
      <c r="AI146" s="55" t="str">
        <f>IF(AH146=0,"",AH146/VLOOKUP(B146,Kraftvärmeprod!$B$1:$BC$480,MATCH("Summa tillförd energi exklusive rökgaskondensering",Kraftvärmeprod!$B$1:$BC$1,0),FALSE))</f>
        <v/>
      </c>
    </row>
    <row r="147" spans="1:35" x14ac:dyDescent="0.35">
      <c r="A147" s="28" t="s">
        <v>187</v>
      </c>
      <c r="B147" s="28" t="s">
        <v>189</v>
      </c>
      <c r="C147" s="28">
        <f>IF(ISERROR(1/VLOOKUP($B147,'Justerad allokering'!$B$2:$AG$462,MATCH(C$2,'Justerad allokering'!$B$2:$AF$2,0),FALSE)),VLOOKUP($B147,'Allokerad kvv'!$B$2:$AV$468,MATCH(C$2,'Allokerad kvv'!$B$2:$AV$2,0),FALSE),VLOOKUP($B147,'Justerad allokering'!$B$2:$AG$462,MATCH(C$2,'Justerad allokering'!$B$2:$AF$2,0),FALSE))</f>
        <v>0</v>
      </c>
      <c r="D147" s="28">
        <f>IF(ISERROR(1/VLOOKUP($B147,'Justerad allokering'!$B$2:$AG$462,MATCH(D$2,'Justerad allokering'!$B$2:$AF$2,0),FALSE)),VLOOKUP($B147,'Allokerad kvv'!$B$2:$AV$468,MATCH(D$2,'Allokerad kvv'!$B$2:$AV$2,0),FALSE),VLOOKUP($B147,'Justerad allokering'!$B$2:$AG$462,MATCH(D$2,'Justerad allokering'!$B$2:$AF$2,0),FALSE))</f>
        <v>0</v>
      </c>
      <c r="E147" s="28">
        <f>IF(ISERROR(1/VLOOKUP($B147,'Justerad allokering'!$B$2:$AG$462,MATCH(E$2,'Justerad allokering'!$B$2:$AF$2,0),FALSE)),VLOOKUP($B147,'Allokerad kvv'!$B$2:$AV$468,MATCH(E$2,'Allokerad kvv'!$B$2:$AV$2,0),FALSE),VLOOKUP($B147,'Justerad allokering'!$B$2:$AG$462,MATCH(E$2,'Justerad allokering'!$B$2:$AF$2,0),FALSE))</f>
        <v>0</v>
      </c>
      <c r="F147" s="28">
        <f>IF(ISERROR(1/VLOOKUP($B147,'Justerad allokering'!$B$2:$AG$462,MATCH(F$2,'Justerad allokering'!$B$2:$AF$2,0),FALSE)),VLOOKUP($B147,'Allokerad kvv'!$B$2:$AV$468,MATCH(F$2,'Allokerad kvv'!$B$2:$AV$2,0),FALSE),VLOOKUP($B147,'Justerad allokering'!$B$2:$AG$462,MATCH(F$2,'Justerad allokering'!$B$2:$AF$2,0),FALSE))</f>
        <v>0</v>
      </c>
      <c r="G147" s="28">
        <f>IF(ISERROR(1/VLOOKUP($B147,'Justerad allokering'!$B$2:$AG$462,MATCH(G$2,'Justerad allokering'!$B$2:$AF$2,0),FALSE)),VLOOKUP($B147,'Allokerad kvv'!$B$2:$AV$468,MATCH(G$2,'Allokerad kvv'!$B$2:$AV$2,0),FALSE),VLOOKUP($B147,'Justerad allokering'!$B$2:$AG$462,MATCH(G$2,'Justerad allokering'!$B$2:$AF$2,0),FALSE))</f>
        <v>0</v>
      </c>
      <c r="H147" s="28">
        <f>IF(ISERROR(1/VLOOKUP($B147,'Justerad allokering'!$B$2:$AG$462,MATCH(H$2,'Justerad allokering'!$B$2:$AF$2,0),FALSE)),VLOOKUP($B147,'Allokerad kvv'!$B$2:$AV$468,MATCH(H$2,'Allokerad kvv'!$B$2:$AV$2,0),FALSE),VLOOKUP($B147,'Justerad allokering'!$B$2:$AG$462,MATCH(H$2,'Justerad allokering'!$B$2:$AF$2,0),FALSE))</f>
        <v>0</v>
      </c>
      <c r="I147" s="28">
        <f>IF(ISERROR(1/VLOOKUP($B147,'Justerad allokering'!$B$2:$AG$462,MATCH(I$2,'Justerad allokering'!$B$2:$AF$2,0),FALSE)),VLOOKUP($B147,'Allokerad kvv'!$B$2:$AV$468,MATCH(I$2,'Allokerad kvv'!$B$2:$AV$2,0),FALSE),VLOOKUP($B147,'Justerad allokering'!$B$2:$AG$462,MATCH(I$2,'Justerad allokering'!$B$2:$AF$2,0),FALSE))</f>
        <v>0</v>
      </c>
      <c r="J147" s="28">
        <f>IF(ISERROR(1/VLOOKUP($B147,'Justerad allokering'!$B$2:$AG$462,MATCH(J$2,'Justerad allokering'!$B$2:$AF$2,0),FALSE)),VLOOKUP($B147,'Allokerad kvv'!$B$2:$AV$468,MATCH(J$2,'Allokerad kvv'!$B$2:$AV$2,0),FALSE),VLOOKUP($B147,'Justerad allokering'!$B$2:$AG$462,MATCH(J$2,'Justerad allokering'!$B$2:$AF$2,0),FALSE))</f>
        <v>0</v>
      </c>
      <c r="K147" s="28">
        <f>IF(ISERROR(1/VLOOKUP($B147,'Justerad allokering'!$B$2:$AG$462,MATCH(K$2,'Justerad allokering'!$B$2:$AF$2,0),FALSE)),VLOOKUP($B147,'Allokerad kvv'!$B$2:$AV$468,MATCH(K$2,'Allokerad kvv'!$B$2:$AV$2,0),FALSE),VLOOKUP($B147,'Justerad allokering'!$B$2:$AG$462,MATCH(K$2,'Justerad allokering'!$B$2:$AF$2,0),FALSE))</f>
        <v>0</v>
      </c>
      <c r="L147" s="28">
        <f>IF(ISERROR(1/VLOOKUP($B147,'Justerad allokering'!$B$2:$AG$462,MATCH(L$2,'Justerad allokering'!$B$2:$AF$2,0),FALSE)),VLOOKUP($B147,'Allokerad kvv'!$B$2:$AV$468,MATCH(L$2,'Allokerad kvv'!$B$2:$AV$2,0),FALSE),VLOOKUP($B147,'Justerad allokering'!$B$2:$AG$462,MATCH(L$2,'Justerad allokering'!$B$2:$AF$2,0),FALSE))</f>
        <v>0</v>
      </c>
      <c r="M147" s="28">
        <f>IF(ISERROR(1/VLOOKUP($B147,'Justerad allokering'!$B$2:$AG$462,MATCH(M$2,'Justerad allokering'!$B$2:$AF$2,0),FALSE)),VLOOKUP($B147,'Allokerad kvv'!$B$2:$AV$468,MATCH(M$2,'Allokerad kvv'!$B$2:$AV$2,0),FALSE),VLOOKUP($B147,'Justerad allokering'!$B$2:$AG$462,MATCH(M$2,'Justerad allokering'!$B$2:$AF$2,0),FALSE))</f>
        <v>0</v>
      </c>
      <c r="N147" s="28">
        <f>IF(ISERROR(1/VLOOKUP($B147,'Justerad allokering'!$B$2:$AG$462,MATCH(N$2,'Justerad allokering'!$B$2:$AF$2,0),FALSE)),VLOOKUP($B147,'Allokerad kvv'!$B$2:$AV$468,MATCH(N$2,'Allokerad kvv'!$B$2:$AV$2,0),FALSE),VLOOKUP($B147,'Justerad allokering'!$B$2:$AG$462,MATCH(N$2,'Justerad allokering'!$B$2:$AF$2,0),FALSE))</f>
        <v>0</v>
      </c>
      <c r="O147" s="28">
        <f>IF(ISERROR(1/VLOOKUP($B147,'Justerad allokering'!$B$2:$AG$462,MATCH(O$2,'Justerad allokering'!$B$2:$AF$2,0),FALSE)),VLOOKUP($B147,'Allokerad kvv'!$B$2:$AV$468,MATCH(O$2,'Allokerad kvv'!$B$2:$AV$2,0),FALSE),VLOOKUP($B147,'Justerad allokering'!$B$2:$AG$462,MATCH(O$2,'Justerad allokering'!$B$2:$AF$2,0),FALSE))</f>
        <v>0</v>
      </c>
      <c r="P147" s="28">
        <f>IF(ISERROR(1/VLOOKUP($B147,'Justerad allokering'!$B$2:$AG$462,MATCH(P$2,'Justerad allokering'!$B$2:$AF$2,0),FALSE)),VLOOKUP($B147,'Allokerad kvv'!$B$2:$AV$468,MATCH(P$2,'Allokerad kvv'!$B$2:$AV$2,0),FALSE),VLOOKUP($B147,'Justerad allokering'!$B$2:$AG$462,MATCH(P$2,'Justerad allokering'!$B$2:$AF$2,0),FALSE))</f>
        <v>0</v>
      </c>
      <c r="Q147" s="28">
        <f>IF(ISERROR(1/VLOOKUP($B147,'Justerad allokering'!$B$2:$AG$462,MATCH(Q$2,'Justerad allokering'!$B$2:$AF$2,0),FALSE)),VLOOKUP($B147,'Allokerad kvv'!$B$2:$AV$468,MATCH(Q$2,'Allokerad kvv'!$B$2:$AV$2,0),FALSE),VLOOKUP($B147,'Justerad allokering'!$B$2:$AG$462,MATCH(Q$2,'Justerad allokering'!$B$2:$AF$2,0),FALSE))</f>
        <v>0</v>
      </c>
      <c r="R147" s="28">
        <f>IF(ISERROR(1/VLOOKUP($B147,'Justerad allokering'!$B$2:$AG$462,MATCH(R$2,'Justerad allokering'!$B$2:$AF$2,0),FALSE)),VLOOKUP($B147,'Allokerad kvv'!$B$2:$AV$468,MATCH(R$2,'Allokerad kvv'!$B$2:$AV$2,0),FALSE),VLOOKUP($B147,'Justerad allokering'!$B$2:$AG$462,MATCH(R$2,'Justerad allokering'!$B$2:$AF$2,0),FALSE))</f>
        <v>0</v>
      </c>
      <c r="S147" s="28">
        <f>IF(ISERROR(1/VLOOKUP($B147,'Justerad allokering'!$B$2:$AG$462,MATCH(S$2,'Justerad allokering'!$B$2:$AF$2,0),FALSE)),VLOOKUP($B147,'Allokerad kvv'!$B$2:$AV$468,MATCH(S$2,'Allokerad kvv'!$B$2:$AV$2,0),FALSE),VLOOKUP($B147,'Justerad allokering'!$B$2:$AG$462,MATCH(S$2,'Justerad allokering'!$B$2:$AF$2,0),FALSE))</f>
        <v>0</v>
      </c>
      <c r="T147" s="28">
        <f>IF(ISERROR(1/VLOOKUP($B147,'Justerad allokering'!$B$2:$AG$462,MATCH(T$2,'Justerad allokering'!$B$2:$AF$2,0),FALSE)),VLOOKUP($B147,'Allokerad kvv'!$B$2:$AV$468,MATCH(T$2,'Allokerad kvv'!$B$2:$AV$2,0),FALSE),VLOOKUP($B147,'Justerad allokering'!$B$2:$AG$462,MATCH(T$2,'Justerad allokering'!$B$2:$AF$2,0),FALSE))</f>
        <v>0</v>
      </c>
      <c r="U147" s="28">
        <f>IF(ISERROR(1/VLOOKUP($B147,'Justerad allokering'!$B$2:$AG$462,MATCH(U$2,'Justerad allokering'!$B$2:$AF$2,0),FALSE)),VLOOKUP($B147,'Allokerad kvv'!$B$2:$AV$468,MATCH(U$2,'Allokerad kvv'!$B$2:$AV$2,0),FALSE),VLOOKUP($B147,'Justerad allokering'!$B$2:$AG$462,MATCH(U$2,'Justerad allokering'!$B$2:$AF$2,0),FALSE))</f>
        <v>0</v>
      </c>
      <c r="V147" s="28">
        <f>IF(ISERROR(1/VLOOKUP($B147,'Justerad allokering'!$B$2:$AG$462,MATCH(V$2,'Justerad allokering'!$B$2:$AF$2,0),FALSE)),VLOOKUP($B147,'Allokerad kvv'!$B$2:$AV$468,MATCH(V$2,'Allokerad kvv'!$B$2:$AV$2,0),FALSE),VLOOKUP($B147,'Justerad allokering'!$B$2:$AG$462,MATCH(V$2,'Justerad allokering'!$B$2:$AF$2,0),FALSE))</f>
        <v>0</v>
      </c>
      <c r="W147" s="28">
        <f>IF(ISERROR(1/VLOOKUP($B147,'Justerad allokering'!$B$2:$AG$462,MATCH(W$2,'Justerad allokering'!$B$2:$AF$2,0),FALSE)),VLOOKUP($B147,'Allokerad kvv'!$B$2:$AV$468,MATCH(W$2,'Allokerad kvv'!$B$2:$AV$2,0),FALSE),VLOOKUP($B147,'Justerad allokering'!$B$2:$AG$462,MATCH(W$2,'Justerad allokering'!$B$2:$AF$2,0),FALSE))</f>
        <v>0</v>
      </c>
      <c r="X147" s="28">
        <f>IF(ISERROR(1/VLOOKUP($B147,'Justerad allokering'!$B$2:$AG$462,MATCH(X$2,'Justerad allokering'!$B$2:$AF$2,0),FALSE)),VLOOKUP($B147,'Allokerad kvv'!$B$2:$AV$468,MATCH(X$2,'Allokerad kvv'!$B$2:$AV$2,0),FALSE),VLOOKUP($B147,'Justerad allokering'!$B$2:$AG$462,MATCH(X$2,'Justerad allokering'!$B$2:$AF$2,0),FALSE))</f>
        <v>0</v>
      </c>
      <c r="Y147" s="28">
        <f>IF(ISERROR(1/VLOOKUP($B147,'Justerad allokering'!$B$2:$AG$462,MATCH(Y$2,'Justerad allokering'!$B$2:$AF$2,0),FALSE)),VLOOKUP($B147,'Allokerad kvv'!$B$2:$AV$468,MATCH(Y$2,'Allokerad kvv'!$B$2:$AV$2,0),FALSE),VLOOKUP($B147,'Justerad allokering'!$B$2:$AG$462,MATCH(Y$2,'Justerad allokering'!$B$2:$AF$2,0),FALSE))</f>
        <v>0</v>
      </c>
      <c r="Z147" s="28">
        <f>IF(ISERROR(1/VLOOKUP($B147,'Justerad allokering'!$B$2:$AG$462,MATCH(Z$2,'Justerad allokering'!$B$2:$AF$2,0),FALSE)),VLOOKUP($B147,'Allokerad kvv'!$B$2:$AV$468,MATCH(Z$2,'Allokerad kvv'!$B$2:$AV$2,0),FALSE),VLOOKUP($B147,'Justerad allokering'!$B$2:$AG$462,MATCH(Z$2,'Justerad allokering'!$B$2:$AF$2,0),FALSE))</f>
        <v>0</v>
      </c>
      <c r="AA147" s="28"/>
      <c r="AB147" s="28"/>
      <c r="AE147">
        <f t="shared" si="6"/>
        <v>0</v>
      </c>
      <c r="AG147">
        <f t="shared" si="7"/>
        <v>0</v>
      </c>
      <c r="AH147">
        <f t="shared" si="8"/>
        <v>0</v>
      </c>
      <c r="AI147" s="55" t="str">
        <f>IF(AH147=0,"",AH147/VLOOKUP(B147,Kraftvärmeprod!$B$1:$BC$480,MATCH("Summa tillförd energi exklusive rökgaskondensering",Kraftvärmeprod!$B$1:$BC$1,0),FALSE))</f>
        <v/>
      </c>
    </row>
    <row r="148" spans="1:35" x14ac:dyDescent="0.35">
      <c r="A148" s="28" t="s">
        <v>187</v>
      </c>
      <c r="B148" s="36" t="s">
        <v>1071</v>
      </c>
      <c r="C148" s="28">
        <f>IF(ISERROR(1/VLOOKUP($B148,'Justerad allokering'!$B$2:$AG$462,MATCH(C$2,'Justerad allokering'!$B$2:$AF$2,0),FALSE)),VLOOKUP($B148,'Allokerad kvv'!$B$2:$AV$468,MATCH(C$2,'Allokerad kvv'!$B$2:$AV$2,0),FALSE),VLOOKUP($B148,'Justerad allokering'!$B$2:$AG$462,MATCH(C$2,'Justerad allokering'!$B$2:$AF$2,0),FALSE))</f>
        <v>0</v>
      </c>
      <c r="D148" s="28">
        <f>IF(ISERROR(1/VLOOKUP($B148,'Justerad allokering'!$B$2:$AG$462,MATCH(D$2,'Justerad allokering'!$B$2:$AF$2,0),FALSE)),VLOOKUP($B148,'Allokerad kvv'!$B$2:$AV$468,MATCH(D$2,'Allokerad kvv'!$B$2:$AV$2,0),FALSE),VLOOKUP($B148,'Justerad allokering'!$B$2:$AG$462,MATCH(D$2,'Justerad allokering'!$B$2:$AF$2,0),FALSE))</f>
        <v>0</v>
      </c>
      <c r="E148" s="28">
        <f>IF(ISERROR(1/VLOOKUP($B148,'Justerad allokering'!$B$2:$AG$462,MATCH(E$2,'Justerad allokering'!$B$2:$AF$2,0),FALSE)),VLOOKUP($B148,'Allokerad kvv'!$B$2:$AV$468,MATCH(E$2,'Allokerad kvv'!$B$2:$AV$2,0),FALSE),VLOOKUP($B148,'Justerad allokering'!$B$2:$AG$462,MATCH(E$2,'Justerad allokering'!$B$2:$AF$2,0),FALSE))</f>
        <v>0</v>
      </c>
      <c r="F148" s="28">
        <f>IF(ISERROR(1/VLOOKUP($B148,'Justerad allokering'!$B$2:$AG$462,MATCH(F$2,'Justerad allokering'!$B$2:$AF$2,0),FALSE)),VLOOKUP($B148,'Allokerad kvv'!$B$2:$AV$468,MATCH(F$2,'Allokerad kvv'!$B$2:$AV$2,0),FALSE),VLOOKUP($B148,'Justerad allokering'!$B$2:$AG$462,MATCH(F$2,'Justerad allokering'!$B$2:$AF$2,0),FALSE))</f>
        <v>0</v>
      </c>
      <c r="G148" s="28">
        <f>IF(ISERROR(1/VLOOKUP($B148,'Justerad allokering'!$B$2:$AG$462,MATCH(G$2,'Justerad allokering'!$B$2:$AF$2,0),FALSE)),VLOOKUP($B148,'Allokerad kvv'!$B$2:$AV$468,MATCH(G$2,'Allokerad kvv'!$B$2:$AV$2,0),FALSE),VLOOKUP($B148,'Justerad allokering'!$B$2:$AG$462,MATCH(G$2,'Justerad allokering'!$B$2:$AF$2,0),FALSE))</f>
        <v>0</v>
      </c>
      <c r="H148" s="28">
        <f>IF(ISERROR(1/VLOOKUP($B148,'Justerad allokering'!$B$2:$AG$462,MATCH(H$2,'Justerad allokering'!$B$2:$AF$2,0),FALSE)),VLOOKUP($B148,'Allokerad kvv'!$B$2:$AV$468,MATCH(H$2,'Allokerad kvv'!$B$2:$AV$2,0),FALSE),VLOOKUP($B148,'Justerad allokering'!$B$2:$AG$462,MATCH(H$2,'Justerad allokering'!$B$2:$AF$2,0),FALSE))</f>
        <v>0</v>
      </c>
      <c r="I148" s="28">
        <f>IF(ISERROR(1/VLOOKUP($B148,'Justerad allokering'!$B$2:$AG$462,MATCH(I$2,'Justerad allokering'!$B$2:$AF$2,0),FALSE)),VLOOKUP($B148,'Allokerad kvv'!$B$2:$AV$468,MATCH(I$2,'Allokerad kvv'!$B$2:$AV$2,0),FALSE),VLOOKUP($B148,'Justerad allokering'!$B$2:$AG$462,MATCH(I$2,'Justerad allokering'!$B$2:$AF$2,0),FALSE))</f>
        <v>0</v>
      </c>
      <c r="J148" s="28">
        <f>IF(ISERROR(1/VLOOKUP($B148,'Justerad allokering'!$B$2:$AG$462,MATCH(J$2,'Justerad allokering'!$B$2:$AF$2,0),FALSE)),VLOOKUP($B148,'Allokerad kvv'!$B$2:$AV$468,MATCH(J$2,'Allokerad kvv'!$B$2:$AV$2,0),FALSE),VLOOKUP($B148,'Justerad allokering'!$B$2:$AG$462,MATCH(J$2,'Justerad allokering'!$B$2:$AF$2,0),FALSE))</f>
        <v>0</v>
      </c>
      <c r="K148" s="28">
        <f>IF(ISERROR(1/VLOOKUP($B148,'Justerad allokering'!$B$2:$AG$462,MATCH(K$2,'Justerad allokering'!$B$2:$AF$2,0),FALSE)),VLOOKUP($B148,'Allokerad kvv'!$B$2:$AV$468,MATCH(K$2,'Allokerad kvv'!$B$2:$AV$2,0),FALSE),VLOOKUP($B148,'Justerad allokering'!$B$2:$AG$462,MATCH(K$2,'Justerad allokering'!$B$2:$AF$2,0),FALSE))</f>
        <v>0</v>
      </c>
      <c r="L148" s="28">
        <f>IF(ISERROR(1/VLOOKUP($B148,'Justerad allokering'!$B$2:$AG$462,MATCH(L$2,'Justerad allokering'!$B$2:$AF$2,0),FALSE)),VLOOKUP($B148,'Allokerad kvv'!$B$2:$AV$468,MATCH(L$2,'Allokerad kvv'!$B$2:$AV$2,0),FALSE),VLOOKUP($B148,'Justerad allokering'!$B$2:$AG$462,MATCH(L$2,'Justerad allokering'!$B$2:$AF$2,0),FALSE))</f>
        <v>0</v>
      </c>
      <c r="M148" s="28">
        <f>IF(ISERROR(1/VLOOKUP($B148,'Justerad allokering'!$B$2:$AG$462,MATCH(M$2,'Justerad allokering'!$B$2:$AF$2,0),FALSE)),VLOOKUP($B148,'Allokerad kvv'!$B$2:$AV$468,MATCH(M$2,'Allokerad kvv'!$B$2:$AV$2,0),FALSE),VLOOKUP($B148,'Justerad allokering'!$B$2:$AG$462,MATCH(M$2,'Justerad allokering'!$B$2:$AF$2,0),FALSE))</f>
        <v>0</v>
      </c>
      <c r="N148" s="28">
        <f>IF(ISERROR(1/VLOOKUP($B148,'Justerad allokering'!$B$2:$AG$462,MATCH(N$2,'Justerad allokering'!$B$2:$AF$2,0),FALSE)),VLOOKUP($B148,'Allokerad kvv'!$B$2:$AV$468,MATCH(N$2,'Allokerad kvv'!$B$2:$AV$2,0),FALSE),VLOOKUP($B148,'Justerad allokering'!$B$2:$AG$462,MATCH(N$2,'Justerad allokering'!$B$2:$AF$2,0),FALSE))</f>
        <v>0</v>
      </c>
      <c r="O148" s="28">
        <f>IF(ISERROR(1/VLOOKUP($B148,'Justerad allokering'!$B$2:$AG$462,MATCH(O$2,'Justerad allokering'!$B$2:$AF$2,0),FALSE)),VLOOKUP($B148,'Allokerad kvv'!$B$2:$AV$468,MATCH(O$2,'Allokerad kvv'!$B$2:$AV$2,0),FALSE),VLOOKUP($B148,'Justerad allokering'!$B$2:$AG$462,MATCH(O$2,'Justerad allokering'!$B$2:$AF$2,0),FALSE))</f>
        <v>0</v>
      </c>
      <c r="P148" s="28">
        <f>IF(ISERROR(1/VLOOKUP($B148,'Justerad allokering'!$B$2:$AG$462,MATCH(P$2,'Justerad allokering'!$B$2:$AF$2,0),FALSE)),VLOOKUP($B148,'Allokerad kvv'!$B$2:$AV$468,MATCH(P$2,'Allokerad kvv'!$B$2:$AV$2,0),FALSE),VLOOKUP($B148,'Justerad allokering'!$B$2:$AG$462,MATCH(P$2,'Justerad allokering'!$B$2:$AF$2,0),FALSE))</f>
        <v>0</v>
      </c>
      <c r="Q148" s="28">
        <f>IF(ISERROR(1/VLOOKUP($B148,'Justerad allokering'!$B$2:$AG$462,MATCH(Q$2,'Justerad allokering'!$B$2:$AF$2,0),FALSE)),VLOOKUP($B148,'Allokerad kvv'!$B$2:$AV$468,MATCH(Q$2,'Allokerad kvv'!$B$2:$AV$2,0),FALSE),VLOOKUP($B148,'Justerad allokering'!$B$2:$AG$462,MATCH(Q$2,'Justerad allokering'!$B$2:$AF$2,0),FALSE))</f>
        <v>0</v>
      </c>
      <c r="R148" s="28">
        <f>IF(ISERROR(1/VLOOKUP($B148,'Justerad allokering'!$B$2:$AG$462,MATCH(R$2,'Justerad allokering'!$B$2:$AF$2,0),FALSE)),VLOOKUP($B148,'Allokerad kvv'!$B$2:$AV$468,MATCH(R$2,'Allokerad kvv'!$B$2:$AV$2,0),FALSE),VLOOKUP($B148,'Justerad allokering'!$B$2:$AG$462,MATCH(R$2,'Justerad allokering'!$B$2:$AF$2,0),FALSE))</f>
        <v>0</v>
      </c>
      <c r="S148" s="28">
        <f>IF(ISERROR(1/VLOOKUP($B148,'Justerad allokering'!$B$2:$AG$462,MATCH(S$2,'Justerad allokering'!$B$2:$AF$2,0),FALSE)),VLOOKUP($B148,'Allokerad kvv'!$B$2:$AV$468,MATCH(S$2,'Allokerad kvv'!$B$2:$AV$2,0),FALSE),VLOOKUP($B148,'Justerad allokering'!$B$2:$AG$462,MATCH(S$2,'Justerad allokering'!$B$2:$AF$2,0),FALSE))</f>
        <v>0</v>
      </c>
      <c r="T148" s="28">
        <f>IF(ISERROR(1/VLOOKUP($B148,'Justerad allokering'!$B$2:$AG$462,MATCH(T$2,'Justerad allokering'!$B$2:$AF$2,0),FALSE)),VLOOKUP($B148,'Allokerad kvv'!$B$2:$AV$468,MATCH(T$2,'Allokerad kvv'!$B$2:$AV$2,0),FALSE),VLOOKUP($B148,'Justerad allokering'!$B$2:$AG$462,MATCH(T$2,'Justerad allokering'!$B$2:$AF$2,0),FALSE))</f>
        <v>0</v>
      </c>
      <c r="U148" s="28">
        <f>IF(ISERROR(1/VLOOKUP($B148,'Justerad allokering'!$B$2:$AG$462,MATCH(U$2,'Justerad allokering'!$B$2:$AF$2,0),FALSE)),VLOOKUP($B148,'Allokerad kvv'!$B$2:$AV$468,MATCH(U$2,'Allokerad kvv'!$B$2:$AV$2,0),FALSE),VLOOKUP($B148,'Justerad allokering'!$B$2:$AG$462,MATCH(U$2,'Justerad allokering'!$B$2:$AF$2,0),FALSE))</f>
        <v>0</v>
      </c>
      <c r="V148" s="28">
        <f>IF(ISERROR(1/VLOOKUP($B148,'Justerad allokering'!$B$2:$AG$462,MATCH(V$2,'Justerad allokering'!$B$2:$AF$2,0),FALSE)),VLOOKUP($B148,'Allokerad kvv'!$B$2:$AV$468,MATCH(V$2,'Allokerad kvv'!$B$2:$AV$2,0),FALSE),VLOOKUP($B148,'Justerad allokering'!$B$2:$AG$462,MATCH(V$2,'Justerad allokering'!$B$2:$AF$2,0),FALSE))</f>
        <v>0</v>
      </c>
      <c r="W148" s="28">
        <f>IF(ISERROR(1/VLOOKUP($B148,'Justerad allokering'!$B$2:$AG$462,MATCH(W$2,'Justerad allokering'!$B$2:$AF$2,0),FALSE)),VLOOKUP($B148,'Allokerad kvv'!$B$2:$AV$468,MATCH(W$2,'Allokerad kvv'!$B$2:$AV$2,0),FALSE),VLOOKUP($B148,'Justerad allokering'!$B$2:$AG$462,MATCH(W$2,'Justerad allokering'!$B$2:$AF$2,0),FALSE))</f>
        <v>0</v>
      </c>
      <c r="X148" s="28">
        <f>IF(ISERROR(1/VLOOKUP($B148,'Justerad allokering'!$B$2:$AG$462,MATCH(X$2,'Justerad allokering'!$B$2:$AF$2,0),FALSE)),VLOOKUP($B148,'Allokerad kvv'!$B$2:$AV$468,MATCH(X$2,'Allokerad kvv'!$B$2:$AV$2,0),FALSE),VLOOKUP($B148,'Justerad allokering'!$B$2:$AG$462,MATCH(X$2,'Justerad allokering'!$B$2:$AF$2,0),FALSE))</f>
        <v>0</v>
      </c>
      <c r="Y148" s="28">
        <f>IF(ISERROR(1/VLOOKUP($B148,'Justerad allokering'!$B$2:$AG$462,MATCH(Y$2,'Justerad allokering'!$B$2:$AF$2,0),FALSE)),VLOOKUP($B148,'Allokerad kvv'!$B$2:$AV$468,MATCH(Y$2,'Allokerad kvv'!$B$2:$AV$2,0),FALSE),VLOOKUP($B148,'Justerad allokering'!$B$2:$AG$462,MATCH(Y$2,'Justerad allokering'!$B$2:$AF$2,0),FALSE))</f>
        <v>0</v>
      </c>
      <c r="Z148" s="28">
        <f>IF(ISERROR(1/VLOOKUP($B148,'Justerad allokering'!$B$2:$AG$462,MATCH(Z$2,'Justerad allokering'!$B$2:$AF$2,0),FALSE)),VLOOKUP($B148,'Allokerad kvv'!$B$2:$AV$468,MATCH(Z$2,'Allokerad kvv'!$B$2:$AV$2,0),FALSE),VLOOKUP($B148,'Justerad allokering'!$B$2:$AG$462,MATCH(Z$2,'Justerad allokering'!$B$2:$AF$2,0),FALSE))</f>
        <v>0</v>
      </c>
      <c r="AA148" s="28"/>
      <c r="AB148" s="28"/>
      <c r="AE148">
        <f t="shared" si="6"/>
        <v>0</v>
      </c>
      <c r="AG148">
        <f t="shared" si="7"/>
        <v>0</v>
      </c>
      <c r="AH148">
        <f t="shared" si="8"/>
        <v>0</v>
      </c>
      <c r="AI148" s="55" t="str">
        <f>IF(AH148=0,"",AH148/VLOOKUP(B148,Kraftvärmeprod!$B$1:$BC$480,MATCH("Summa tillförd energi exklusive rökgaskondensering",Kraftvärmeprod!$B$1:$BC$1,0),FALSE))</f>
        <v/>
      </c>
    </row>
    <row r="149" spans="1:35" x14ac:dyDescent="0.35">
      <c r="A149" s="28" t="s">
        <v>187</v>
      </c>
      <c r="B149" s="28" t="s">
        <v>191</v>
      </c>
      <c r="C149" s="28">
        <f>IF(ISERROR(1/VLOOKUP($B149,'Justerad allokering'!$B$2:$AG$462,MATCH(C$2,'Justerad allokering'!$B$2:$AF$2,0),FALSE)),VLOOKUP($B149,'Allokerad kvv'!$B$2:$AV$468,MATCH(C$2,'Allokerad kvv'!$B$2:$AV$2,0),FALSE),VLOOKUP($B149,'Justerad allokering'!$B$2:$AG$462,MATCH(C$2,'Justerad allokering'!$B$2:$AF$2,0),FALSE))</f>
        <v>0</v>
      </c>
      <c r="D149" s="28">
        <f>IF(ISERROR(1/VLOOKUP($B149,'Justerad allokering'!$B$2:$AG$462,MATCH(D$2,'Justerad allokering'!$B$2:$AF$2,0),FALSE)),VLOOKUP($B149,'Allokerad kvv'!$B$2:$AV$468,MATCH(D$2,'Allokerad kvv'!$B$2:$AV$2,0),FALSE),VLOOKUP($B149,'Justerad allokering'!$B$2:$AG$462,MATCH(D$2,'Justerad allokering'!$B$2:$AF$2,0),FALSE))</f>
        <v>0</v>
      </c>
      <c r="E149" s="28">
        <f>IF(ISERROR(1/VLOOKUP($B149,'Justerad allokering'!$B$2:$AG$462,MATCH(E$2,'Justerad allokering'!$B$2:$AF$2,0),FALSE)),VLOOKUP($B149,'Allokerad kvv'!$B$2:$AV$468,MATCH(E$2,'Allokerad kvv'!$B$2:$AV$2,0),FALSE),VLOOKUP($B149,'Justerad allokering'!$B$2:$AG$462,MATCH(E$2,'Justerad allokering'!$B$2:$AF$2,0),FALSE))</f>
        <v>0</v>
      </c>
      <c r="F149" s="28">
        <f>IF(ISERROR(1/VLOOKUP($B149,'Justerad allokering'!$B$2:$AG$462,MATCH(F$2,'Justerad allokering'!$B$2:$AF$2,0),FALSE)),VLOOKUP($B149,'Allokerad kvv'!$B$2:$AV$468,MATCH(F$2,'Allokerad kvv'!$B$2:$AV$2,0),FALSE),VLOOKUP($B149,'Justerad allokering'!$B$2:$AG$462,MATCH(F$2,'Justerad allokering'!$B$2:$AF$2,0),FALSE))</f>
        <v>0</v>
      </c>
      <c r="G149" s="28">
        <f>IF(ISERROR(1/VLOOKUP($B149,'Justerad allokering'!$B$2:$AG$462,MATCH(G$2,'Justerad allokering'!$B$2:$AF$2,0),FALSE)),VLOOKUP($B149,'Allokerad kvv'!$B$2:$AV$468,MATCH(G$2,'Allokerad kvv'!$B$2:$AV$2,0),FALSE),VLOOKUP($B149,'Justerad allokering'!$B$2:$AG$462,MATCH(G$2,'Justerad allokering'!$B$2:$AF$2,0),FALSE))</f>
        <v>0</v>
      </c>
      <c r="H149" s="28">
        <f>IF(ISERROR(1/VLOOKUP($B149,'Justerad allokering'!$B$2:$AG$462,MATCH(H$2,'Justerad allokering'!$B$2:$AF$2,0),FALSE)),VLOOKUP($B149,'Allokerad kvv'!$B$2:$AV$468,MATCH(H$2,'Allokerad kvv'!$B$2:$AV$2,0),FALSE),VLOOKUP($B149,'Justerad allokering'!$B$2:$AG$462,MATCH(H$2,'Justerad allokering'!$B$2:$AF$2,0),FALSE))</f>
        <v>0</v>
      </c>
      <c r="I149" s="28">
        <f>IF(ISERROR(1/VLOOKUP($B149,'Justerad allokering'!$B$2:$AG$462,MATCH(I$2,'Justerad allokering'!$B$2:$AF$2,0),FALSE)),VLOOKUP($B149,'Allokerad kvv'!$B$2:$AV$468,MATCH(I$2,'Allokerad kvv'!$B$2:$AV$2,0),FALSE),VLOOKUP($B149,'Justerad allokering'!$B$2:$AG$462,MATCH(I$2,'Justerad allokering'!$B$2:$AF$2,0),FALSE))</f>
        <v>0</v>
      </c>
      <c r="J149" s="28">
        <f>IF(ISERROR(1/VLOOKUP($B149,'Justerad allokering'!$B$2:$AG$462,MATCH(J$2,'Justerad allokering'!$B$2:$AF$2,0),FALSE)),VLOOKUP($B149,'Allokerad kvv'!$B$2:$AV$468,MATCH(J$2,'Allokerad kvv'!$B$2:$AV$2,0),FALSE),VLOOKUP($B149,'Justerad allokering'!$B$2:$AG$462,MATCH(J$2,'Justerad allokering'!$B$2:$AF$2,0),FALSE))</f>
        <v>0</v>
      </c>
      <c r="K149" s="28">
        <f>IF(ISERROR(1/VLOOKUP($B149,'Justerad allokering'!$B$2:$AG$462,MATCH(K$2,'Justerad allokering'!$B$2:$AF$2,0),FALSE)),VLOOKUP($B149,'Allokerad kvv'!$B$2:$AV$468,MATCH(K$2,'Allokerad kvv'!$B$2:$AV$2,0),FALSE),VLOOKUP($B149,'Justerad allokering'!$B$2:$AG$462,MATCH(K$2,'Justerad allokering'!$B$2:$AF$2,0),FALSE))</f>
        <v>0</v>
      </c>
      <c r="L149" s="28">
        <f>IF(ISERROR(1/VLOOKUP($B149,'Justerad allokering'!$B$2:$AG$462,MATCH(L$2,'Justerad allokering'!$B$2:$AF$2,0),FALSE)),VLOOKUP($B149,'Allokerad kvv'!$B$2:$AV$468,MATCH(L$2,'Allokerad kvv'!$B$2:$AV$2,0),FALSE),VLOOKUP($B149,'Justerad allokering'!$B$2:$AG$462,MATCH(L$2,'Justerad allokering'!$B$2:$AF$2,0),FALSE))</f>
        <v>0</v>
      </c>
      <c r="M149" s="28">
        <f>IF(ISERROR(1/VLOOKUP($B149,'Justerad allokering'!$B$2:$AG$462,MATCH(M$2,'Justerad allokering'!$B$2:$AF$2,0),FALSE)),VLOOKUP($B149,'Allokerad kvv'!$B$2:$AV$468,MATCH(M$2,'Allokerad kvv'!$B$2:$AV$2,0),FALSE),VLOOKUP($B149,'Justerad allokering'!$B$2:$AG$462,MATCH(M$2,'Justerad allokering'!$B$2:$AF$2,0),FALSE))</f>
        <v>0</v>
      </c>
      <c r="N149" s="28">
        <f>IF(ISERROR(1/VLOOKUP($B149,'Justerad allokering'!$B$2:$AG$462,MATCH(N$2,'Justerad allokering'!$B$2:$AF$2,0),FALSE)),VLOOKUP($B149,'Allokerad kvv'!$B$2:$AV$468,MATCH(N$2,'Allokerad kvv'!$B$2:$AV$2,0),FALSE),VLOOKUP($B149,'Justerad allokering'!$B$2:$AG$462,MATCH(N$2,'Justerad allokering'!$B$2:$AF$2,0),FALSE))</f>
        <v>0</v>
      </c>
      <c r="O149" s="28">
        <f>IF(ISERROR(1/VLOOKUP($B149,'Justerad allokering'!$B$2:$AG$462,MATCH(O$2,'Justerad allokering'!$B$2:$AF$2,0),FALSE)),VLOOKUP($B149,'Allokerad kvv'!$B$2:$AV$468,MATCH(O$2,'Allokerad kvv'!$B$2:$AV$2,0),FALSE),VLOOKUP($B149,'Justerad allokering'!$B$2:$AG$462,MATCH(O$2,'Justerad allokering'!$B$2:$AF$2,0),FALSE))</f>
        <v>0</v>
      </c>
      <c r="P149" s="28">
        <f>IF(ISERROR(1/VLOOKUP($B149,'Justerad allokering'!$B$2:$AG$462,MATCH(P$2,'Justerad allokering'!$B$2:$AF$2,0),FALSE)),VLOOKUP($B149,'Allokerad kvv'!$B$2:$AV$468,MATCH(P$2,'Allokerad kvv'!$B$2:$AV$2,0),FALSE),VLOOKUP($B149,'Justerad allokering'!$B$2:$AG$462,MATCH(P$2,'Justerad allokering'!$B$2:$AF$2,0),FALSE))</f>
        <v>0</v>
      </c>
      <c r="Q149" s="28">
        <f>IF(ISERROR(1/VLOOKUP($B149,'Justerad allokering'!$B$2:$AG$462,MATCH(Q$2,'Justerad allokering'!$B$2:$AF$2,0),FALSE)),VLOOKUP($B149,'Allokerad kvv'!$B$2:$AV$468,MATCH(Q$2,'Allokerad kvv'!$B$2:$AV$2,0),FALSE),VLOOKUP($B149,'Justerad allokering'!$B$2:$AG$462,MATCH(Q$2,'Justerad allokering'!$B$2:$AF$2,0),FALSE))</f>
        <v>0</v>
      </c>
      <c r="R149" s="28">
        <f>IF(ISERROR(1/VLOOKUP($B149,'Justerad allokering'!$B$2:$AG$462,MATCH(R$2,'Justerad allokering'!$B$2:$AF$2,0),FALSE)),VLOOKUP($B149,'Allokerad kvv'!$B$2:$AV$468,MATCH(R$2,'Allokerad kvv'!$B$2:$AV$2,0),FALSE),VLOOKUP($B149,'Justerad allokering'!$B$2:$AG$462,MATCH(R$2,'Justerad allokering'!$B$2:$AF$2,0),FALSE))</f>
        <v>0</v>
      </c>
      <c r="S149" s="28">
        <f>IF(ISERROR(1/VLOOKUP($B149,'Justerad allokering'!$B$2:$AG$462,MATCH(S$2,'Justerad allokering'!$B$2:$AF$2,0),FALSE)),VLOOKUP($B149,'Allokerad kvv'!$B$2:$AV$468,MATCH(S$2,'Allokerad kvv'!$B$2:$AV$2,0),FALSE),VLOOKUP($B149,'Justerad allokering'!$B$2:$AG$462,MATCH(S$2,'Justerad allokering'!$B$2:$AF$2,0),FALSE))</f>
        <v>0</v>
      </c>
      <c r="T149" s="28">
        <f>IF(ISERROR(1/VLOOKUP($B149,'Justerad allokering'!$B$2:$AG$462,MATCH(T$2,'Justerad allokering'!$B$2:$AF$2,0),FALSE)),VLOOKUP($B149,'Allokerad kvv'!$B$2:$AV$468,MATCH(T$2,'Allokerad kvv'!$B$2:$AV$2,0),FALSE),VLOOKUP($B149,'Justerad allokering'!$B$2:$AG$462,MATCH(T$2,'Justerad allokering'!$B$2:$AF$2,0),FALSE))</f>
        <v>0</v>
      </c>
      <c r="U149" s="28">
        <f>IF(ISERROR(1/VLOOKUP($B149,'Justerad allokering'!$B$2:$AG$462,MATCH(U$2,'Justerad allokering'!$B$2:$AF$2,0),FALSE)),VLOOKUP($B149,'Allokerad kvv'!$B$2:$AV$468,MATCH(U$2,'Allokerad kvv'!$B$2:$AV$2,0),FALSE),VLOOKUP($B149,'Justerad allokering'!$B$2:$AG$462,MATCH(U$2,'Justerad allokering'!$B$2:$AF$2,0),FALSE))</f>
        <v>0</v>
      </c>
      <c r="V149" s="28">
        <f>IF(ISERROR(1/VLOOKUP($B149,'Justerad allokering'!$B$2:$AG$462,MATCH(V$2,'Justerad allokering'!$B$2:$AF$2,0),FALSE)),VLOOKUP($B149,'Allokerad kvv'!$B$2:$AV$468,MATCH(V$2,'Allokerad kvv'!$B$2:$AV$2,0),FALSE),VLOOKUP($B149,'Justerad allokering'!$B$2:$AG$462,MATCH(V$2,'Justerad allokering'!$B$2:$AF$2,0),FALSE))</f>
        <v>0</v>
      </c>
      <c r="W149" s="28">
        <f>IF(ISERROR(1/VLOOKUP($B149,'Justerad allokering'!$B$2:$AG$462,MATCH(W$2,'Justerad allokering'!$B$2:$AF$2,0),FALSE)),VLOOKUP($B149,'Allokerad kvv'!$B$2:$AV$468,MATCH(W$2,'Allokerad kvv'!$B$2:$AV$2,0),FALSE),VLOOKUP($B149,'Justerad allokering'!$B$2:$AG$462,MATCH(W$2,'Justerad allokering'!$B$2:$AF$2,0),FALSE))</f>
        <v>0</v>
      </c>
      <c r="X149" s="28">
        <f>IF(ISERROR(1/VLOOKUP($B149,'Justerad allokering'!$B$2:$AG$462,MATCH(X$2,'Justerad allokering'!$B$2:$AF$2,0),FALSE)),VLOOKUP($B149,'Allokerad kvv'!$B$2:$AV$468,MATCH(X$2,'Allokerad kvv'!$B$2:$AV$2,0),FALSE),VLOOKUP($B149,'Justerad allokering'!$B$2:$AG$462,MATCH(X$2,'Justerad allokering'!$B$2:$AF$2,0),FALSE))</f>
        <v>0</v>
      </c>
      <c r="Y149" s="28">
        <f>IF(ISERROR(1/VLOOKUP($B149,'Justerad allokering'!$B$2:$AG$462,MATCH(Y$2,'Justerad allokering'!$B$2:$AF$2,0),FALSE)),VLOOKUP($B149,'Allokerad kvv'!$B$2:$AV$468,MATCH(Y$2,'Allokerad kvv'!$B$2:$AV$2,0),FALSE),VLOOKUP($B149,'Justerad allokering'!$B$2:$AG$462,MATCH(Y$2,'Justerad allokering'!$B$2:$AF$2,0),FALSE))</f>
        <v>0</v>
      </c>
      <c r="Z149" s="28">
        <f>IF(ISERROR(1/VLOOKUP($B149,'Justerad allokering'!$B$2:$AG$462,MATCH(Z$2,'Justerad allokering'!$B$2:$AF$2,0),FALSE)),VLOOKUP($B149,'Allokerad kvv'!$B$2:$AV$468,MATCH(Z$2,'Allokerad kvv'!$B$2:$AV$2,0),FALSE),VLOOKUP($B149,'Justerad allokering'!$B$2:$AG$462,MATCH(Z$2,'Justerad allokering'!$B$2:$AF$2,0),FALSE))</f>
        <v>0</v>
      </c>
      <c r="AA149" s="28"/>
      <c r="AB149" s="28"/>
      <c r="AE149">
        <f t="shared" si="6"/>
        <v>0</v>
      </c>
      <c r="AG149">
        <f t="shared" si="7"/>
        <v>0</v>
      </c>
      <c r="AH149">
        <f t="shared" si="8"/>
        <v>0</v>
      </c>
      <c r="AI149" s="55" t="str">
        <f>IF(AH149=0,"",AH149/VLOOKUP(B149,Kraftvärmeprod!$B$1:$BC$480,MATCH("Summa tillförd energi exklusive rökgaskondensering",Kraftvärmeprod!$B$1:$BC$1,0),FALSE))</f>
        <v/>
      </c>
    </row>
    <row r="150" spans="1:35" x14ac:dyDescent="0.35">
      <c r="A150" s="28" t="s">
        <v>187</v>
      </c>
      <c r="B150" s="28" t="s">
        <v>192</v>
      </c>
      <c r="C150" s="28">
        <f>IF(ISERROR(1/VLOOKUP($B150,'Justerad allokering'!$B$2:$AG$462,MATCH(C$2,'Justerad allokering'!$B$2:$AF$2,0),FALSE)),VLOOKUP($B150,'Allokerad kvv'!$B$2:$AV$468,MATCH(C$2,'Allokerad kvv'!$B$2:$AV$2,0),FALSE),VLOOKUP($B150,'Justerad allokering'!$B$2:$AG$462,MATCH(C$2,'Justerad allokering'!$B$2:$AF$2,0),FALSE))</f>
        <v>0</v>
      </c>
      <c r="D150" s="28">
        <f>IF(ISERROR(1/VLOOKUP($B150,'Justerad allokering'!$B$2:$AG$462,MATCH(D$2,'Justerad allokering'!$B$2:$AF$2,0),FALSE)),VLOOKUP($B150,'Allokerad kvv'!$B$2:$AV$468,MATCH(D$2,'Allokerad kvv'!$B$2:$AV$2,0),FALSE),VLOOKUP($B150,'Justerad allokering'!$B$2:$AG$462,MATCH(D$2,'Justerad allokering'!$B$2:$AF$2,0),FALSE))</f>
        <v>0</v>
      </c>
      <c r="E150" s="28">
        <f>IF(ISERROR(1/VLOOKUP($B150,'Justerad allokering'!$B$2:$AG$462,MATCH(E$2,'Justerad allokering'!$B$2:$AF$2,0),FALSE)),VLOOKUP($B150,'Allokerad kvv'!$B$2:$AV$468,MATCH(E$2,'Allokerad kvv'!$B$2:$AV$2,0),FALSE),VLOOKUP($B150,'Justerad allokering'!$B$2:$AG$462,MATCH(E$2,'Justerad allokering'!$B$2:$AF$2,0),FALSE))</f>
        <v>0</v>
      </c>
      <c r="F150" s="28">
        <f>IF(ISERROR(1/VLOOKUP($B150,'Justerad allokering'!$B$2:$AG$462,MATCH(F$2,'Justerad allokering'!$B$2:$AF$2,0),FALSE)),VLOOKUP($B150,'Allokerad kvv'!$B$2:$AV$468,MATCH(F$2,'Allokerad kvv'!$B$2:$AV$2,0),FALSE),VLOOKUP($B150,'Justerad allokering'!$B$2:$AG$462,MATCH(F$2,'Justerad allokering'!$B$2:$AF$2,0),FALSE))</f>
        <v>0</v>
      </c>
      <c r="G150" s="28">
        <f>IF(ISERROR(1/VLOOKUP($B150,'Justerad allokering'!$B$2:$AG$462,MATCH(G$2,'Justerad allokering'!$B$2:$AF$2,0),FALSE)),VLOOKUP($B150,'Allokerad kvv'!$B$2:$AV$468,MATCH(G$2,'Allokerad kvv'!$B$2:$AV$2,0),FALSE),VLOOKUP($B150,'Justerad allokering'!$B$2:$AG$462,MATCH(G$2,'Justerad allokering'!$B$2:$AF$2,0),FALSE))</f>
        <v>0</v>
      </c>
      <c r="H150" s="28">
        <f>IF(ISERROR(1/VLOOKUP($B150,'Justerad allokering'!$B$2:$AG$462,MATCH(H$2,'Justerad allokering'!$B$2:$AF$2,0),FALSE)),VLOOKUP($B150,'Allokerad kvv'!$B$2:$AV$468,MATCH(H$2,'Allokerad kvv'!$B$2:$AV$2,0),FALSE),VLOOKUP($B150,'Justerad allokering'!$B$2:$AG$462,MATCH(H$2,'Justerad allokering'!$B$2:$AF$2,0),FALSE))</f>
        <v>0</v>
      </c>
      <c r="I150" s="28">
        <f>IF(ISERROR(1/VLOOKUP($B150,'Justerad allokering'!$B$2:$AG$462,MATCH(I$2,'Justerad allokering'!$B$2:$AF$2,0),FALSE)),VLOOKUP($B150,'Allokerad kvv'!$B$2:$AV$468,MATCH(I$2,'Allokerad kvv'!$B$2:$AV$2,0),FALSE),VLOOKUP($B150,'Justerad allokering'!$B$2:$AG$462,MATCH(I$2,'Justerad allokering'!$B$2:$AF$2,0),FALSE))</f>
        <v>0</v>
      </c>
      <c r="J150" s="28">
        <f>IF(ISERROR(1/VLOOKUP($B150,'Justerad allokering'!$B$2:$AG$462,MATCH(J$2,'Justerad allokering'!$B$2:$AF$2,0),FALSE)),VLOOKUP($B150,'Allokerad kvv'!$B$2:$AV$468,MATCH(J$2,'Allokerad kvv'!$B$2:$AV$2,0),FALSE),VLOOKUP($B150,'Justerad allokering'!$B$2:$AG$462,MATCH(J$2,'Justerad allokering'!$B$2:$AF$2,0),FALSE))</f>
        <v>0</v>
      </c>
      <c r="K150" s="28">
        <f>IF(ISERROR(1/VLOOKUP($B150,'Justerad allokering'!$B$2:$AG$462,MATCH(K$2,'Justerad allokering'!$B$2:$AF$2,0),FALSE)),VLOOKUP($B150,'Allokerad kvv'!$B$2:$AV$468,MATCH(K$2,'Allokerad kvv'!$B$2:$AV$2,0),FALSE),VLOOKUP($B150,'Justerad allokering'!$B$2:$AG$462,MATCH(K$2,'Justerad allokering'!$B$2:$AF$2,0),FALSE))</f>
        <v>0</v>
      </c>
      <c r="L150" s="28">
        <f>IF(ISERROR(1/VLOOKUP($B150,'Justerad allokering'!$B$2:$AG$462,MATCH(L$2,'Justerad allokering'!$B$2:$AF$2,0),FALSE)),VLOOKUP($B150,'Allokerad kvv'!$B$2:$AV$468,MATCH(L$2,'Allokerad kvv'!$B$2:$AV$2,0),FALSE),VLOOKUP($B150,'Justerad allokering'!$B$2:$AG$462,MATCH(L$2,'Justerad allokering'!$B$2:$AF$2,0),FALSE))</f>
        <v>0</v>
      </c>
      <c r="M150" s="28">
        <f>IF(ISERROR(1/VLOOKUP($B150,'Justerad allokering'!$B$2:$AG$462,MATCH(M$2,'Justerad allokering'!$B$2:$AF$2,0),FALSE)),VLOOKUP($B150,'Allokerad kvv'!$B$2:$AV$468,MATCH(M$2,'Allokerad kvv'!$B$2:$AV$2,0),FALSE),VLOOKUP($B150,'Justerad allokering'!$B$2:$AG$462,MATCH(M$2,'Justerad allokering'!$B$2:$AF$2,0),FALSE))</f>
        <v>0</v>
      </c>
      <c r="N150" s="28">
        <f>IF(ISERROR(1/VLOOKUP($B150,'Justerad allokering'!$B$2:$AG$462,MATCH(N$2,'Justerad allokering'!$B$2:$AF$2,0),FALSE)),VLOOKUP($B150,'Allokerad kvv'!$B$2:$AV$468,MATCH(N$2,'Allokerad kvv'!$B$2:$AV$2,0),FALSE),VLOOKUP($B150,'Justerad allokering'!$B$2:$AG$462,MATCH(N$2,'Justerad allokering'!$B$2:$AF$2,0),FALSE))</f>
        <v>0</v>
      </c>
      <c r="O150" s="28">
        <f>IF(ISERROR(1/VLOOKUP($B150,'Justerad allokering'!$B$2:$AG$462,MATCH(O$2,'Justerad allokering'!$B$2:$AF$2,0),FALSE)),VLOOKUP($B150,'Allokerad kvv'!$B$2:$AV$468,MATCH(O$2,'Allokerad kvv'!$B$2:$AV$2,0),FALSE),VLOOKUP($B150,'Justerad allokering'!$B$2:$AG$462,MATCH(O$2,'Justerad allokering'!$B$2:$AF$2,0),FALSE))</f>
        <v>0</v>
      </c>
      <c r="P150" s="28">
        <f>IF(ISERROR(1/VLOOKUP($B150,'Justerad allokering'!$B$2:$AG$462,MATCH(P$2,'Justerad allokering'!$B$2:$AF$2,0),FALSE)),VLOOKUP($B150,'Allokerad kvv'!$B$2:$AV$468,MATCH(P$2,'Allokerad kvv'!$B$2:$AV$2,0),FALSE),VLOOKUP($B150,'Justerad allokering'!$B$2:$AG$462,MATCH(P$2,'Justerad allokering'!$B$2:$AF$2,0),FALSE))</f>
        <v>0</v>
      </c>
      <c r="Q150" s="28">
        <f>IF(ISERROR(1/VLOOKUP($B150,'Justerad allokering'!$B$2:$AG$462,MATCH(Q$2,'Justerad allokering'!$B$2:$AF$2,0),FALSE)),VLOOKUP($B150,'Allokerad kvv'!$B$2:$AV$468,MATCH(Q$2,'Allokerad kvv'!$B$2:$AV$2,0),FALSE),VLOOKUP($B150,'Justerad allokering'!$B$2:$AG$462,MATCH(Q$2,'Justerad allokering'!$B$2:$AF$2,0),FALSE))</f>
        <v>0</v>
      </c>
      <c r="R150" s="28">
        <f>IF(ISERROR(1/VLOOKUP($B150,'Justerad allokering'!$B$2:$AG$462,MATCH(R$2,'Justerad allokering'!$B$2:$AF$2,0),FALSE)),VLOOKUP($B150,'Allokerad kvv'!$B$2:$AV$468,MATCH(R$2,'Allokerad kvv'!$B$2:$AV$2,0),FALSE),VLOOKUP($B150,'Justerad allokering'!$B$2:$AG$462,MATCH(R$2,'Justerad allokering'!$B$2:$AF$2,0),FALSE))</f>
        <v>0</v>
      </c>
      <c r="S150" s="28">
        <f>IF(ISERROR(1/VLOOKUP($B150,'Justerad allokering'!$B$2:$AG$462,MATCH(S$2,'Justerad allokering'!$B$2:$AF$2,0),FALSE)),VLOOKUP($B150,'Allokerad kvv'!$B$2:$AV$468,MATCH(S$2,'Allokerad kvv'!$B$2:$AV$2,0),FALSE),VLOOKUP($B150,'Justerad allokering'!$B$2:$AG$462,MATCH(S$2,'Justerad allokering'!$B$2:$AF$2,0),FALSE))</f>
        <v>0</v>
      </c>
      <c r="T150" s="28">
        <f>IF(ISERROR(1/VLOOKUP($B150,'Justerad allokering'!$B$2:$AG$462,MATCH(T$2,'Justerad allokering'!$B$2:$AF$2,0),FALSE)),VLOOKUP($B150,'Allokerad kvv'!$B$2:$AV$468,MATCH(T$2,'Allokerad kvv'!$B$2:$AV$2,0),FALSE),VLOOKUP($B150,'Justerad allokering'!$B$2:$AG$462,MATCH(T$2,'Justerad allokering'!$B$2:$AF$2,0),FALSE))</f>
        <v>0</v>
      </c>
      <c r="U150" s="28">
        <f>IF(ISERROR(1/VLOOKUP($B150,'Justerad allokering'!$B$2:$AG$462,MATCH(U$2,'Justerad allokering'!$B$2:$AF$2,0),FALSE)),VLOOKUP($B150,'Allokerad kvv'!$B$2:$AV$468,MATCH(U$2,'Allokerad kvv'!$B$2:$AV$2,0),FALSE),VLOOKUP($B150,'Justerad allokering'!$B$2:$AG$462,MATCH(U$2,'Justerad allokering'!$B$2:$AF$2,0),FALSE))</f>
        <v>0</v>
      </c>
      <c r="V150" s="28">
        <f>IF(ISERROR(1/VLOOKUP($B150,'Justerad allokering'!$B$2:$AG$462,MATCH(V$2,'Justerad allokering'!$B$2:$AF$2,0),FALSE)),VLOOKUP($B150,'Allokerad kvv'!$B$2:$AV$468,MATCH(V$2,'Allokerad kvv'!$B$2:$AV$2,0),FALSE),VLOOKUP($B150,'Justerad allokering'!$B$2:$AG$462,MATCH(V$2,'Justerad allokering'!$B$2:$AF$2,0),FALSE))</f>
        <v>0</v>
      </c>
      <c r="W150" s="28">
        <f>IF(ISERROR(1/VLOOKUP($B150,'Justerad allokering'!$B$2:$AG$462,MATCH(W$2,'Justerad allokering'!$B$2:$AF$2,0),FALSE)),VLOOKUP($B150,'Allokerad kvv'!$B$2:$AV$468,MATCH(W$2,'Allokerad kvv'!$B$2:$AV$2,0),FALSE),VLOOKUP($B150,'Justerad allokering'!$B$2:$AG$462,MATCH(W$2,'Justerad allokering'!$B$2:$AF$2,0),FALSE))</f>
        <v>0</v>
      </c>
      <c r="X150" s="28">
        <f>IF(ISERROR(1/VLOOKUP($B150,'Justerad allokering'!$B$2:$AG$462,MATCH(X$2,'Justerad allokering'!$B$2:$AF$2,0),FALSE)),VLOOKUP($B150,'Allokerad kvv'!$B$2:$AV$468,MATCH(X$2,'Allokerad kvv'!$B$2:$AV$2,0),FALSE),VLOOKUP($B150,'Justerad allokering'!$B$2:$AG$462,MATCH(X$2,'Justerad allokering'!$B$2:$AF$2,0),FALSE))</f>
        <v>0</v>
      </c>
      <c r="Y150" s="28">
        <f>IF(ISERROR(1/VLOOKUP($B150,'Justerad allokering'!$B$2:$AG$462,MATCH(Y$2,'Justerad allokering'!$B$2:$AF$2,0),FALSE)),VLOOKUP($B150,'Allokerad kvv'!$B$2:$AV$468,MATCH(Y$2,'Allokerad kvv'!$B$2:$AV$2,0),FALSE),VLOOKUP($B150,'Justerad allokering'!$B$2:$AG$462,MATCH(Y$2,'Justerad allokering'!$B$2:$AF$2,0),FALSE))</f>
        <v>0</v>
      </c>
      <c r="Z150" s="28">
        <f>IF(ISERROR(1/VLOOKUP($B150,'Justerad allokering'!$B$2:$AG$462,MATCH(Z$2,'Justerad allokering'!$B$2:$AF$2,0),FALSE)),VLOOKUP($B150,'Allokerad kvv'!$B$2:$AV$468,MATCH(Z$2,'Allokerad kvv'!$B$2:$AV$2,0),FALSE),VLOOKUP($B150,'Justerad allokering'!$B$2:$AG$462,MATCH(Z$2,'Justerad allokering'!$B$2:$AF$2,0),FALSE))</f>
        <v>0</v>
      </c>
      <c r="AA150" s="28"/>
      <c r="AB150" s="28"/>
      <c r="AE150">
        <f t="shared" si="6"/>
        <v>0</v>
      </c>
      <c r="AG150">
        <f t="shared" si="7"/>
        <v>0</v>
      </c>
      <c r="AH150">
        <f t="shared" si="8"/>
        <v>0</v>
      </c>
      <c r="AI150" s="55" t="str">
        <f>IF(AH150=0,"",AH150/VLOOKUP(B150,Kraftvärmeprod!$B$1:$BC$480,MATCH("Summa tillförd energi exklusive rökgaskondensering",Kraftvärmeprod!$B$1:$BC$1,0),FALSE))</f>
        <v/>
      </c>
    </row>
    <row r="151" spans="1:35" x14ac:dyDescent="0.35">
      <c r="A151" s="28" t="s">
        <v>187</v>
      </c>
      <c r="B151" s="28" t="s">
        <v>193</v>
      </c>
      <c r="C151" s="28">
        <f>IF(ISERROR(1/VLOOKUP($B151,'Justerad allokering'!$B$2:$AG$462,MATCH(C$2,'Justerad allokering'!$B$2:$AF$2,0),FALSE)),VLOOKUP($B151,'Allokerad kvv'!$B$2:$AV$468,MATCH(C$2,'Allokerad kvv'!$B$2:$AV$2,0),FALSE),VLOOKUP($B151,'Justerad allokering'!$B$2:$AG$462,MATCH(C$2,'Justerad allokering'!$B$2:$AF$2,0),FALSE))</f>
        <v>0</v>
      </c>
      <c r="D151" s="28">
        <f>IF(ISERROR(1/VLOOKUP($B151,'Justerad allokering'!$B$2:$AG$462,MATCH(D$2,'Justerad allokering'!$B$2:$AF$2,0),FALSE)),VLOOKUP($B151,'Allokerad kvv'!$B$2:$AV$468,MATCH(D$2,'Allokerad kvv'!$B$2:$AV$2,0),FALSE),VLOOKUP($B151,'Justerad allokering'!$B$2:$AG$462,MATCH(D$2,'Justerad allokering'!$B$2:$AF$2,0),FALSE))</f>
        <v>0</v>
      </c>
      <c r="E151" s="28">
        <f>IF(ISERROR(1/VLOOKUP($B151,'Justerad allokering'!$B$2:$AG$462,MATCH(E$2,'Justerad allokering'!$B$2:$AF$2,0),FALSE)),VLOOKUP($B151,'Allokerad kvv'!$B$2:$AV$468,MATCH(E$2,'Allokerad kvv'!$B$2:$AV$2,0),FALSE),VLOOKUP($B151,'Justerad allokering'!$B$2:$AG$462,MATCH(E$2,'Justerad allokering'!$B$2:$AF$2,0),FALSE))</f>
        <v>0</v>
      </c>
      <c r="F151" s="28">
        <f>IF(ISERROR(1/VLOOKUP($B151,'Justerad allokering'!$B$2:$AG$462,MATCH(F$2,'Justerad allokering'!$B$2:$AF$2,0),FALSE)),VLOOKUP($B151,'Allokerad kvv'!$B$2:$AV$468,MATCH(F$2,'Allokerad kvv'!$B$2:$AV$2,0),FALSE),VLOOKUP($B151,'Justerad allokering'!$B$2:$AG$462,MATCH(F$2,'Justerad allokering'!$B$2:$AF$2,0),FALSE))</f>
        <v>0</v>
      </c>
      <c r="G151" s="28">
        <f>IF(ISERROR(1/VLOOKUP($B151,'Justerad allokering'!$B$2:$AG$462,MATCH(G$2,'Justerad allokering'!$B$2:$AF$2,0),FALSE)),VLOOKUP($B151,'Allokerad kvv'!$B$2:$AV$468,MATCH(G$2,'Allokerad kvv'!$B$2:$AV$2,0),FALSE),VLOOKUP($B151,'Justerad allokering'!$B$2:$AG$462,MATCH(G$2,'Justerad allokering'!$B$2:$AF$2,0),FALSE))</f>
        <v>0</v>
      </c>
      <c r="H151" s="28">
        <f>IF(ISERROR(1/VLOOKUP($B151,'Justerad allokering'!$B$2:$AG$462,MATCH(H$2,'Justerad allokering'!$B$2:$AF$2,0),FALSE)),VLOOKUP($B151,'Allokerad kvv'!$B$2:$AV$468,MATCH(H$2,'Allokerad kvv'!$B$2:$AV$2,0),FALSE),VLOOKUP($B151,'Justerad allokering'!$B$2:$AG$462,MATCH(H$2,'Justerad allokering'!$B$2:$AF$2,0),FALSE))</f>
        <v>0</v>
      </c>
      <c r="I151" s="28">
        <f>IF(ISERROR(1/VLOOKUP($B151,'Justerad allokering'!$B$2:$AG$462,MATCH(I$2,'Justerad allokering'!$B$2:$AF$2,0),FALSE)),VLOOKUP($B151,'Allokerad kvv'!$B$2:$AV$468,MATCH(I$2,'Allokerad kvv'!$B$2:$AV$2,0),FALSE),VLOOKUP($B151,'Justerad allokering'!$B$2:$AG$462,MATCH(I$2,'Justerad allokering'!$B$2:$AF$2,0),FALSE))</f>
        <v>0</v>
      </c>
      <c r="J151" s="28">
        <f>IF(ISERROR(1/VLOOKUP($B151,'Justerad allokering'!$B$2:$AG$462,MATCH(J$2,'Justerad allokering'!$B$2:$AF$2,0),FALSE)),VLOOKUP($B151,'Allokerad kvv'!$B$2:$AV$468,MATCH(J$2,'Allokerad kvv'!$B$2:$AV$2,0),FALSE),VLOOKUP($B151,'Justerad allokering'!$B$2:$AG$462,MATCH(J$2,'Justerad allokering'!$B$2:$AF$2,0),FALSE))</f>
        <v>0</v>
      </c>
      <c r="K151" s="28">
        <f>IF(ISERROR(1/VLOOKUP($B151,'Justerad allokering'!$B$2:$AG$462,MATCH(K$2,'Justerad allokering'!$B$2:$AF$2,0),FALSE)),VLOOKUP($B151,'Allokerad kvv'!$B$2:$AV$468,MATCH(K$2,'Allokerad kvv'!$B$2:$AV$2,0),FALSE),VLOOKUP($B151,'Justerad allokering'!$B$2:$AG$462,MATCH(K$2,'Justerad allokering'!$B$2:$AF$2,0),FALSE))</f>
        <v>0</v>
      </c>
      <c r="L151" s="28">
        <f>IF(ISERROR(1/VLOOKUP($B151,'Justerad allokering'!$B$2:$AG$462,MATCH(L$2,'Justerad allokering'!$B$2:$AF$2,0),FALSE)),VLOOKUP($B151,'Allokerad kvv'!$B$2:$AV$468,MATCH(L$2,'Allokerad kvv'!$B$2:$AV$2,0),FALSE),VLOOKUP($B151,'Justerad allokering'!$B$2:$AG$462,MATCH(L$2,'Justerad allokering'!$B$2:$AF$2,0),FALSE))</f>
        <v>0</v>
      </c>
      <c r="M151" s="28">
        <f>IF(ISERROR(1/VLOOKUP($B151,'Justerad allokering'!$B$2:$AG$462,MATCH(M$2,'Justerad allokering'!$B$2:$AF$2,0),FALSE)),VLOOKUP($B151,'Allokerad kvv'!$B$2:$AV$468,MATCH(M$2,'Allokerad kvv'!$B$2:$AV$2,0),FALSE),VLOOKUP($B151,'Justerad allokering'!$B$2:$AG$462,MATCH(M$2,'Justerad allokering'!$B$2:$AF$2,0),FALSE))</f>
        <v>0</v>
      </c>
      <c r="N151" s="28">
        <f>IF(ISERROR(1/VLOOKUP($B151,'Justerad allokering'!$B$2:$AG$462,MATCH(N$2,'Justerad allokering'!$B$2:$AF$2,0),FALSE)),VLOOKUP($B151,'Allokerad kvv'!$B$2:$AV$468,MATCH(N$2,'Allokerad kvv'!$B$2:$AV$2,0),FALSE),VLOOKUP($B151,'Justerad allokering'!$B$2:$AG$462,MATCH(N$2,'Justerad allokering'!$B$2:$AF$2,0),FALSE))</f>
        <v>0</v>
      </c>
      <c r="O151" s="28">
        <f>IF(ISERROR(1/VLOOKUP($B151,'Justerad allokering'!$B$2:$AG$462,MATCH(O$2,'Justerad allokering'!$B$2:$AF$2,0),FALSE)),VLOOKUP($B151,'Allokerad kvv'!$B$2:$AV$468,MATCH(O$2,'Allokerad kvv'!$B$2:$AV$2,0),FALSE),VLOOKUP($B151,'Justerad allokering'!$B$2:$AG$462,MATCH(O$2,'Justerad allokering'!$B$2:$AF$2,0),FALSE))</f>
        <v>0</v>
      </c>
      <c r="P151" s="28">
        <f>IF(ISERROR(1/VLOOKUP($B151,'Justerad allokering'!$B$2:$AG$462,MATCH(P$2,'Justerad allokering'!$B$2:$AF$2,0),FALSE)),VLOOKUP($B151,'Allokerad kvv'!$B$2:$AV$468,MATCH(P$2,'Allokerad kvv'!$B$2:$AV$2,0),FALSE),VLOOKUP($B151,'Justerad allokering'!$B$2:$AG$462,MATCH(P$2,'Justerad allokering'!$B$2:$AF$2,0),FALSE))</f>
        <v>0</v>
      </c>
      <c r="Q151" s="28">
        <f>IF(ISERROR(1/VLOOKUP($B151,'Justerad allokering'!$B$2:$AG$462,MATCH(Q$2,'Justerad allokering'!$B$2:$AF$2,0),FALSE)),VLOOKUP($B151,'Allokerad kvv'!$B$2:$AV$468,MATCH(Q$2,'Allokerad kvv'!$B$2:$AV$2,0),FALSE),VLOOKUP($B151,'Justerad allokering'!$B$2:$AG$462,MATCH(Q$2,'Justerad allokering'!$B$2:$AF$2,0),FALSE))</f>
        <v>0</v>
      </c>
      <c r="R151" s="28">
        <f>IF(ISERROR(1/VLOOKUP($B151,'Justerad allokering'!$B$2:$AG$462,MATCH(R$2,'Justerad allokering'!$B$2:$AF$2,0),FALSE)),VLOOKUP($B151,'Allokerad kvv'!$B$2:$AV$468,MATCH(R$2,'Allokerad kvv'!$B$2:$AV$2,0),FALSE),VLOOKUP($B151,'Justerad allokering'!$B$2:$AG$462,MATCH(R$2,'Justerad allokering'!$B$2:$AF$2,0),FALSE))</f>
        <v>0</v>
      </c>
      <c r="S151" s="28">
        <f>IF(ISERROR(1/VLOOKUP($B151,'Justerad allokering'!$B$2:$AG$462,MATCH(S$2,'Justerad allokering'!$B$2:$AF$2,0),FALSE)),VLOOKUP($B151,'Allokerad kvv'!$B$2:$AV$468,MATCH(S$2,'Allokerad kvv'!$B$2:$AV$2,0),FALSE),VLOOKUP($B151,'Justerad allokering'!$B$2:$AG$462,MATCH(S$2,'Justerad allokering'!$B$2:$AF$2,0),FALSE))</f>
        <v>0</v>
      </c>
      <c r="T151" s="28">
        <f>IF(ISERROR(1/VLOOKUP($B151,'Justerad allokering'!$B$2:$AG$462,MATCH(T$2,'Justerad allokering'!$B$2:$AF$2,0),FALSE)),VLOOKUP($B151,'Allokerad kvv'!$B$2:$AV$468,MATCH(T$2,'Allokerad kvv'!$B$2:$AV$2,0),FALSE),VLOOKUP($B151,'Justerad allokering'!$B$2:$AG$462,MATCH(T$2,'Justerad allokering'!$B$2:$AF$2,0),FALSE))</f>
        <v>0</v>
      </c>
      <c r="U151" s="28">
        <f>IF(ISERROR(1/VLOOKUP($B151,'Justerad allokering'!$B$2:$AG$462,MATCH(U$2,'Justerad allokering'!$B$2:$AF$2,0),FALSE)),VLOOKUP($B151,'Allokerad kvv'!$B$2:$AV$468,MATCH(U$2,'Allokerad kvv'!$B$2:$AV$2,0),FALSE),VLOOKUP($B151,'Justerad allokering'!$B$2:$AG$462,MATCH(U$2,'Justerad allokering'!$B$2:$AF$2,0),FALSE))</f>
        <v>0</v>
      </c>
      <c r="V151" s="28">
        <f>IF(ISERROR(1/VLOOKUP($B151,'Justerad allokering'!$B$2:$AG$462,MATCH(V$2,'Justerad allokering'!$B$2:$AF$2,0),FALSE)),VLOOKUP($B151,'Allokerad kvv'!$B$2:$AV$468,MATCH(V$2,'Allokerad kvv'!$B$2:$AV$2,0),FALSE),VLOOKUP($B151,'Justerad allokering'!$B$2:$AG$462,MATCH(V$2,'Justerad allokering'!$B$2:$AF$2,0),FALSE))</f>
        <v>0</v>
      </c>
      <c r="W151" s="28">
        <f>IF(ISERROR(1/VLOOKUP($B151,'Justerad allokering'!$B$2:$AG$462,MATCH(W$2,'Justerad allokering'!$B$2:$AF$2,0),FALSE)),VLOOKUP($B151,'Allokerad kvv'!$B$2:$AV$468,MATCH(W$2,'Allokerad kvv'!$B$2:$AV$2,0),FALSE),VLOOKUP($B151,'Justerad allokering'!$B$2:$AG$462,MATCH(W$2,'Justerad allokering'!$B$2:$AF$2,0),FALSE))</f>
        <v>0</v>
      </c>
      <c r="X151" s="28">
        <f>IF(ISERROR(1/VLOOKUP($B151,'Justerad allokering'!$B$2:$AG$462,MATCH(X$2,'Justerad allokering'!$B$2:$AF$2,0),FALSE)),VLOOKUP($B151,'Allokerad kvv'!$B$2:$AV$468,MATCH(X$2,'Allokerad kvv'!$B$2:$AV$2,0),FALSE),VLOOKUP($B151,'Justerad allokering'!$B$2:$AG$462,MATCH(X$2,'Justerad allokering'!$B$2:$AF$2,0),FALSE))</f>
        <v>0</v>
      </c>
      <c r="Y151" s="28">
        <f>IF(ISERROR(1/VLOOKUP($B151,'Justerad allokering'!$B$2:$AG$462,MATCH(Y$2,'Justerad allokering'!$B$2:$AF$2,0),FALSE)),VLOOKUP($B151,'Allokerad kvv'!$B$2:$AV$468,MATCH(Y$2,'Allokerad kvv'!$B$2:$AV$2,0),FALSE),VLOOKUP($B151,'Justerad allokering'!$B$2:$AG$462,MATCH(Y$2,'Justerad allokering'!$B$2:$AF$2,0),FALSE))</f>
        <v>0</v>
      </c>
      <c r="Z151" s="28">
        <f>IF(ISERROR(1/VLOOKUP($B151,'Justerad allokering'!$B$2:$AG$462,MATCH(Z$2,'Justerad allokering'!$B$2:$AF$2,0),FALSE)),VLOOKUP($B151,'Allokerad kvv'!$B$2:$AV$468,MATCH(Z$2,'Allokerad kvv'!$B$2:$AV$2,0),FALSE),VLOOKUP($B151,'Justerad allokering'!$B$2:$AG$462,MATCH(Z$2,'Justerad allokering'!$B$2:$AF$2,0),FALSE))</f>
        <v>0</v>
      </c>
      <c r="AA151" s="28"/>
      <c r="AB151" s="28"/>
      <c r="AE151">
        <f t="shared" si="6"/>
        <v>0</v>
      </c>
      <c r="AG151">
        <f t="shared" si="7"/>
        <v>0</v>
      </c>
      <c r="AH151">
        <f t="shared" si="8"/>
        <v>0</v>
      </c>
      <c r="AI151" s="55" t="str">
        <f>IF(AH151=0,"",AH151/VLOOKUP(B151,Kraftvärmeprod!$B$1:$BC$480,MATCH("Summa tillförd energi exklusive rökgaskondensering",Kraftvärmeprod!$B$1:$BC$1,0),FALSE))</f>
        <v/>
      </c>
    </row>
    <row r="152" spans="1:35" x14ac:dyDescent="0.35">
      <c r="A152" s="28" t="s">
        <v>187</v>
      </c>
      <c r="B152" s="28" t="s">
        <v>194</v>
      </c>
      <c r="C152" s="28">
        <f>IF(ISERROR(1/VLOOKUP($B152,'Justerad allokering'!$B$2:$AG$462,MATCH(C$2,'Justerad allokering'!$B$2:$AF$2,0),FALSE)),VLOOKUP($B152,'Allokerad kvv'!$B$2:$AV$468,MATCH(C$2,'Allokerad kvv'!$B$2:$AV$2,0),FALSE),VLOOKUP($B152,'Justerad allokering'!$B$2:$AG$462,MATCH(C$2,'Justerad allokering'!$B$2:$AF$2,0),FALSE))</f>
        <v>0</v>
      </c>
      <c r="D152" s="28">
        <f>IF(ISERROR(1/VLOOKUP($B152,'Justerad allokering'!$B$2:$AG$462,MATCH(D$2,'Justerad allokering'!$B$2:$AF$2,0),FALSE)),VLOOKUP($B152,'Allokerad kvv'!$B$2:$AV$468,MATCH(D$2,'Allokerad kvv'!$B$2:$AV$2,0),FALSE),VLOOKUP($B152,'Justerad allokering'!$B$2:$AG$462,MATCH(D$2,'Justerad allokering'!$B$2:$AF$2,0),FALSE))</f>
        <v>0</v>
      </c>
      <c r="E152" s="28">
        <f>IF(ISERROR(1/VLOOKUP($B152,'Justerad allokering'!$B$2:$AG$462,MATCH(E$2,'Justerad allokering'!$B$2:$AF$2,0),FALSE)),VLOOKUP($B152,'Allokerad kvv'!$B$2:$AV$468,MATCH(E$2,'Allokerad kvv'!$B$2:$AV$2,0),FALSE),VLOOKUP($B152,'Justerad allokering'!$B$2:$AG$462,MATCH(E$2,'Justerad allokering'!$B$2:$AF$2,0),FALSE))</f>
        <v>0</v>
      </c>
      <c r="F152" s="28">
        <f>IF(ISERROR(1/VLOOKUP($B152,'Justerad allokering'!$B$2:$AG$462,MATCH(F$2,'Justerad allokering'!$B$2:$AF$2,0),FALSE)),VLOOKUP($B152,'Allokerad kvv'!$B$2:$AV$468,MATCH(F$2,'Allokerad kvv'!$B$2:$AV$2,0),FALSE),VLOOKUP($B152,'Justerad allokering'!$B$2:$AG$462,MATCH(F$2,'Justerad allokering'!$B$2:$AF$2,0),FALSE))</f>
        <v>0</v>
      </c>
      <c r="G152" s="28">
        <f>IF(ISERROR(1/VLOOKUP($B152,'Justerad allokering'!$B$2:$AG$462,MATCH(G$2,'Justerad allokering'!$B$2:$AF$2,0),FALSE)),VLOOKUP($B152,'Allokerad kvv'!$B$2:$AV$468,MATCH(G$2,'Allokerad kvv'!$B$2:$AV$2,0),FALSE),VLOOKUP($B152,'Justerad allokering'!$B$2:$AG$462,MATCH(G$2,'Justerad allokering'!$B$2:$AF$2,0),FALSE))</f>
        <v>0</v>
      </c>
      <c r="H152" s="28">
        <f>IF(ISERROR(1/VLOOKUP($B152,'Justerad allokering'!$B$2:$AG$462,MATCH(H$2,'Justerad allokering'!$B$2:$AF$2,0),FALSE)),VLOOKUP($B152,'Allokerad kvv'!$B$2:$AV$468,MATCH(H$2,'Allokerad kvv'!$B$2:$AV$2,0),FALSE),VLOOKUP($B152,'Justerad allokering'!$B$2:$AG$462,MATCH(H$2,'Justerad allokering'!$B$2:$AF$2,0),FALSE))</f>
        <v>0</v>
      </c>
      <c r="I152" s="28">
        <f>IF(ISERROR(1/VLOOKUP($B152,'Justerad allokering'!$B$2:$AG$462,MATCH(I$2,'Justerad allokering'!$B$2:$AF$2,0),FALSE)),VLOOKUP($B152,'Allokerad kvv'!$B$2:$AV$468,MATCH(I$2,'Allokerad kvv'!$B$2:$AV$2,0),FALSE),VLOOKUP($B152,'Justerad allokering'!$B$2:$AG$462,MATCH(I$2,'Justerad allokering'!$B$2:$AF$2,0),FALSE))</f>
        <v>0</v>
      </c>
      <c r="J152" s="28">
        <f>IF(ISERROR(1/VLOOKUP($B152,'Justerad allokering'!$B$2:$AG$462,MATCH(J$2,'Justerad allokering'!$B$2:$AF$2,0),FALSE)),VLOOKUP($B152,'Allokerad kvv'!$B$2:$AV$468,MATCH(J$2,'Allokerad kvv'!$B$2:$AV$2,0),FALSE),VLOOKUP($B152,'Justerad allokering'!$B$2:$AG$462,MATCH(J$2,'Justerad allokering'!$B$2:$AF$2,0),FALSE))</f>
        <v>0</v>
      </c>
      <c r="K152" s="28">
        <f>IF(ISERROR(1/VLOOKUP($B152,'Justerad allokering'!$B$2:$AG$462,MATCH(K$2,'Justerad allokering'!$B$2:$AF$2,0),FALSE)),VLOOKUP($B152,'Allokerad kvv'!$B$2:$AV$468,MATCH(K$2,'Allokerad kvv'!$B$2:$AV$2,0),FALSE),VLOOKUP($B152,'Justerad allokering'!$B$2:$AG$462,MATCH(K$2,'Justerad allokering'!$B$2:$AF$2,0),FALSE))</f>
        <v>0</v>
      </c>
      <c r="L152" s="28">
        <f>IF(ISERROR(1/VLOOKUP($B152,'Justerad allokering'!$B$2:$AG$462,MATCH(L$2,'Justerad allokering'!$B$2:$AF$2,0),FALSE)),VLOOKUP($B152,'Allokerad kvv'!$B$2:$AV$468,MATCH(L$2,'Allokerad kvv'!$B$2:$AV$2,0),FALSE),VLOOKUP($B152,'Justerad allokering'!$B$2:$AG$462,MATCH(L$2,'Justerad allokering'!$B$2:$AF$2,0),FALSE))</f>
        <v>0</v>
      </c>
      <c r="M152" s="28">
        <f>IF(ISERROR(1/VLOOKUP($B152,'Justerad allokering'!$B$2:$AG$462,MATCH(M$2,'Justerad allokering'!$B$2:$AF$2,0),FALSE)),VLOOKUP($B152,'Allokerad kvv'!$B$2:$AV$468,MATCH(M$2,'Allokerad kvv'!$B$2:$AV$2,0),FALSE),VLOOKUP($B152,'Justerad allokering'!$B$2:$AG$462,MATCH(M$2,'Justerad allokering'!$B$2:$AF$2,0),FALSE))</f>
        <v>0</v>
      </c>
      <c r="N152" s="28">
        <f>IF(ISERROR(1/VLOOKUP($B152,'Justerad allokering'!$B$2:$AG$462,MATCH(N$2,'Justerad allokering'!$B$2:$AF$2,0),FALSE)),VLOOKUP($B152,'Allokerad kvv'!$B$2:$AV$468,MATCH(N$2,'Allokerad kvv'!$B$2:$AV$2,0),FALSE),VLOOKUP($B152,'Justerad allokering'!$B$2:$AG$462,MATCH(N$2,'Justerad allokering'!$B$2:$AF$2,0),FALSE))</f>
        <v>0</v>
      </c>
      <c r="O152" s="28">
        <f>IF(ISERROR(1/VLOOKUP($B152,'Justerad allokering'!$B$2:$AG$462,MATCH(O$2,'Justerad allokering'!$B$2:$AF$2,0),FALSE)),VLOOKUP($B152,'Allokerad kvv'!$B$2:$AV$468,MATCH(O$2,'Allokerad kvv'!$B$2:$AV$2,0),FALSE),VLOOKUP($B152,'Justerad allokering'!$B$2:$AG$462,MATCH(O$2,'Justerad allokering'!$B$2:$AF$2,0),FALSE))</f>
        <v>0</v>
      </c>
      <c r="P152" s="28">
        <f>IF(ISERROR(1/VLOOKUP($B152,'Justerad allokering'!$B$2:$AG$462,MATCH(P$2,'Justerad allokering'!$B$2:$AF$2,0),FALSE)),VLOOKUP($B152,'Allokerad kvv'!$B$2:$AV$468,MATCH(P$2,'Allokerad kvv'!$B$2:$AV$2,0),FALSE),VLOOKUP($B152,'Justerad allokering'!$B$2:$AG$462,MATCH(P$2,'Justerad allokering'!$B$2:$AF$2,0),FALSE))</f>
        <v>0</v>
      </c>
      <c r="Q152" s="28">
        <f>IF(ISERROR(1/VLOOKUP($B152,'Justerad allokering'!$B$2:$AG$462,MATCH(Q$2,'Justerad allokering'!$B$2:$AF$2,0),FALSE)),VLOOKUP($B152,'Allokerad kvv'!$B$2:$AV$468,MATCH(Q$2,'Allokerad kvv'!$B$2:$AV$2,0),FALSE),VLOOKUP($B152,'Justerad allokering'!$B$2:$AG$462,MATCH(Q$2,'Justerad allokering'!$B$2:$AF$2,0),FALSE))</f>
        <v>0</v>
      </c>
      <c r="R152" s="28">
        <f>IF(ISERROR(1/VLOOKUP($B152,'Justerad allokering'!$B$2:$AG$462,MATCH(R$2,'Justerad allokering'!$B$2:$AF$2,0),FALSE)),VLOOKUP($B152,'Allokerad kvv'!$B$2:$AV$468,MATCH(R$2,'Allokerad kvv'!$B$2:$AV$2,0),FALSE),VLOOKUP($B152,'Justerad allokering'!$B$2:$AG$462,MATCH(R$2,'Justerad allokering'!$B$2:$AF$2,0),FALSE))</f>
        <v>0</v>
      </c>
      <c r="S152" s="28">
        <f>IF(ISERROR(1/VLOOKUP($B152,'Justerad allokering'!$B$2:$AG$462,MATCH(S$2,'Justerad allokering'!$B$2:$AF$2,0),FALSE)),VLOOKUP($B152,'Allokerad kvv'!$B$2:$AV$468,MATCH(S$2,'Allokerad kvv'!$B$2:$AV$2,0),FALSE),VLOOKUP($B152,'Justerad allokering'!$B$2:$AG$462,MATCH(S$2,'Justerad allokering'!$B$2:$AF$2,0),FALSE))</f>
        <v>0</v>
      </c>
      <c r="T152" s="28">
        <f>IF(ISERROR(1/VLOOKUP($B152,'Justerad allokering'!$B$2:$AG$462,MATCH(T$2,'Justerad allokering'!$B$2:$AF$2,0),FALSE)),VLOOKUP($B152,'Allokerad kvv'!$B$2:$AV$468,MATCH(T$2,'Allokerad kvv'!$B$2:$AV$2,0),FALSE),VLOOKUP($B152,'Justerad allokering'!$B$2:$AG$462,MATCH(T$2,'Justerad allokering'!$B$2:$AF$2,0),FALSE))</f>
        <v>0</v>
      </c>
      <c r="U152" s="28">
        <f>IF(ISERROR(1/VLOOKUP($B152,'Justerad allokering'!$B$2:$AG$462,MATCH(U$2,'Justerad allokering'!$B$2:$AF$2,0),FALSE)),VLOOKUP($B152,'Allokerad kvv'!$B$2:$AV$468,MATCH(U$2,'Allokerad kvv'!$B$2:$AV$2,0),FALSE),VLOOKUP($B152,'Justerad allokering'!$B$2:$AG$462,MATCH(U$2,'Justerad allokering'!$B$2:$AF$2,0),FALSE))</f>
        <v>0</v>
      </c>
      <c r="V152" s="28">
        <f>IF(ISERROR(1/VLOOKUP($B152,'Justerad allokering'!$B$2:$AG$462,MATCH(V$2,'Justerad allokering'!$B$2:$AF$2,0),FALSE)),VLOOKUP($B152,'Allokerad kvv'!$B$2:$AV$468,MATCH(V$2,'Allokerad kvv'!$B$2:$AV$2,0),FALSE),VLOOKUP($B152,'Justerad allokering'!$B$2:$AG$462,MATCH(V$2,'Justerad allokering'!$B$2:$AF$2,0),FALSE))</f>
        <v>0</v>
      </c>
      <c r="W152" s="28">
        <f>IF(ISERROR(1/VLOOKUP($B152,'Justerad allokering'!$B$2:$AG$462,MATCH(W$2,'Justerad allokering'!$B$2:$AF$2,0),FALSE)),VLOOKUP($B152,'Allokerad kvv'!$B$2:$AV$468,MATCH(W$2,'Allokerad kvv'!$B$2:$AV$2,0),FALSE),VLOOKUP($B152,'Justerad allokering'!$B$2:$AG$462,MATCH(W$2,'Justerad allokering'!$B$2:$AF$2,0),FALSE))</f>
        <v>0</v>
      </c>
      <c r="X152" s="28">
        <f>IF(ISERROR(1/VLOOKUP($B152,'Justerad allokering'!$B$2:$AG$462,MATCH(X$2,'Justerad allokering'!$B$2:$AF$2,0),FALSE)),VLOOKUP($B152,'Allokerad kvv'!$B$2:$AV$468,MATCH(X$2,'Allokerad kvv'!$B$2:$AV$2,0),FALSE),VLOOKUP($B152,'Justerad allokering'!$B$2:$AG$462,MATCH(X$2,'Justerad allokering'!$B$2:$AF$2,0),FALSE))</f>
        <v>0</v>
      </c>
      <c r="Y152" s="28">
        <f>IF(ISERROR(1/VLOOKUP($B152,'Justerad allokering'!$B$2:$AG$462,MATCH(Y$2,'Justerad allokering'!$B$2:$AF$2,0),FALSE)),VLOOKUP($B152,'Allokerad kvv'!$B$2:$AV$468,MATCH(Y$2,'Allokerad kvv'!$B$2:$AV$2,0),FALSE),VLOOKUP($B152,'Justerad allokering'!$B$2:$AG$462,MATCH(Y$2,'Justerad allokering'!$B$2:$AF$2,0),FALSE))</f>
        <v>0</v>
      </c>
      <c r="Z152" s="28">
        <f>IF(ISERROR(1/VLOOKUP($B152,'Justerad allokering'!$B$2:$AG$462,MATCH(Z$2,'Justerad allokering'!$B$2:$AF$2,0),FALSE)),VLOOKUP($B152,'Allokerad kvv'!$B$2:$AV$468,MATCH(Z$2,'Allokerad kvv'!$B$2:$AV$2,0),FALSE),VLOOKUP($B152,'Justerad allokering'!$B$2:$AG$462,MATCH(Z$2,'Justerad allokering'!$B$2:$AF$2,0),FALSE))</f>
        <v>0</v>
      </c>
      <c r="AA152" s="28"/>
      <c r="AB152" s="28"/>
      <c r="AE152">
        <f t="shared" si="6"/>
        <v>0</v>
      </c>
      <c r="AG152">
        <f t="shared" si="7"/>
        <v>0</v>
      </c>
      <c r="AH152">
        <f t="shared" si="8"/>
        <v>0</v>
      </c>
      <c r="AI152" s="55" t="str">
        <f>IF(AH152=0,"",AH152/VLOOKUP(B152,Kraftvärmeprod!$B$1:$BC$480,MATCH("Summa tillförd energi exklusive rökgaskondensering",Kraftvärmeprod!$B$1:$BC$1,0),FALSE))</f>
        <v/>
      </c>
    </row>
    <row r="153" spans="1:35" x14ac:dyDescent="0.35">
      <c r="A153" s="28" t="s">
        <v>187</v>
      </c>
      <c r="B153" s="28" t="s">
        <v>195</v>
      </c>
      <c r="C153" s="28">
        <f>IF(ISERROR(1/VLOOKUP($B153,'Justerad allokering'!$B$2:$AG$462,MATCH(C$2,'Justerad allokering'!$B$2:$AF$2,0),FALSE)),VLOOKUP($B153,'Allokerad kvv'!$B$2:$AV$468,MATCH(C$2,'Allokerad kvv'!$B$2:$AV$2,0),FALSE),VLOOKUP($B153,'Justerad allokering'!$B$2:$AG$462,MATCH(C$2,'Justerad allokering'!$B$2:$AF$2,0),FALSE))</f>
        <v>0</v>
      </c>
      <c r="D153" s="28">
        <f>IF(ISERROR(1/VLOOKUP($B153,'Justerad allokering'!$B$2:$AG$462,MATCH(D$2,'Justerad allokering'!$B$2:$AF$2,0),FALSE)),VLOOKUP($B153,'Allokerad kvv'!$B$2:$AV$468,MATCH(D$2,'Allokerad kvv'!$B$2:$AV$2,0),FALSE),VLOOKUP($B153,'Justerad allokering'!$B$2:$AG$462,MATCH(D$2,'Justerad allokering'!$B$2:$AF$2,0),FALSE))</f>
        <v>0</v>
      </c>
      <c r="E153" s="28">
        <f>IF(ISERROR(1/VLOOKUP($B153,'Justerad allokering'!$B$2:$AG$462,MATCH(E$2,'Justerad allokering'!$B$2:$AF$2,0),FALSE)),VLOOKUP($B153,'Allokerad kvv'!$B$2:$AV$468,MATCH(E$2,'Allokerad kvv'!$B$2:$AV$2,0),FALSE),VLOOKUP($B153,'Justerad allokering'!$B$2:$AG$462,MATCH(E$2,'Justerad allokering'!$B$2:$AF$2,0),FALSE))</f>
        <v>0</v>
      </c>
      <c r="F153" s="28">
        <f>IF(ISERROR(1/VLOOKUP($B153,'Justerad allokering'!$B$2:$AG$462,MATCH(F$2,'Justerad allokering'!$B$2:$AF$2,0),FALSE)),VLOOKUP($B153,'Allokerad kvv'!$B$2:$AV$468,MATCH(F$2,'Allokerad kvv'!$B$2:$AV$2,0),FALSE),VLOOKUP($B153,'Justerad allokering'!$B$2:$AG$462,MATCH(F$2,'Justerad allokering'!$B$2:$AF$2,0),FALSE))</f>
        <v>0</v>
      </c>
      <c r="G153" s="28">
        <f>IF(ISERROR(1/VLOOKUP($B153,'Justerad allokering'!$B$2:$AG$462,MATCH(G$2,'Justerad allokering'!$B$2:$AF$2,0),FALSE)),VLOOKUP($B153,'Allokerad kvv'!$B$2:$AV$468,MATCH(G$2,'Allokerad kvv'!$B$2:$AV$2,0),FALSE),VLOOKUP($B153,'Justerad allokering'!$B$2:$AG$462,MATCH(G$2,'Justerad allokering'!$B$2:$AF$2,0),FALSE))</f>
        <v>0</v>
      </c>
      <c r="H153" s="28">
        <f>IF(ISERROR(1/VLOOKUP($B153,'Justerad allokering'!$B$2:$AG$462,MATCH(H$2,'Justerad allokering'!$B$2:$AF$2,0),FALSE)),VLOOKUP($B153,'Allokerad kvv'!$B$2:$AV$468,MATCH(H$2,'Allokerad kvv'!$B$2:$AV$2,0),FALSE),VLOOKUP($B153,'Justerad allokering'!$B$2:$AG$462,MATCH(H$2,'Justerad allokering'!$B$2:$AF$2,0),FALSE))</f>
        <v>0</v>
      </c>
      <c r="I153" s="28">
        <f>IF(ISERROR(1/VLOOKUP($B153,'Justerad allokering'!$B$2:$AG$462,MATCH(I$2,'Justerad allokering'!$B$2:$AF$2,0),FALSE)),VLOOKUP($B153,'Allokerad kvv'!$B$2:$AV$468,MATCH(I$2,'Allokerad kvv'!$B$2:$AV$2,0),FALSE),VLOOKUP($B153,'Justerad allokering'!$B$2:$AG$462,MATCH(I$2,'Justerad allokering'!$B$2:$AF$2,0),FALSE))</f>
        <v>0</v>
      </c>
      <c r="J153" s="28">
        <f>IF(ISERROR(1/VLOOKUP($B153,'Justerad allokering'!$B$2:$AG$462,MATCH(J$2,'Justerad allokering'!$B$2:$AF$2,0),FALSE)),VLOOKUP($B153,'Allokerad kvv'!$B$2:$AV$468,MATCH(J$2,'Allokerad kvv'!$B$2:$AV$2,0),FALSE),VLOOKUP($B153,'Justerad allokering'!$B$2:$AG$462,MATCH(J$2,'Justerad allokering'!$B$2:$AF$2,0),FALSE))</f>
        <v>0</v>
      </c>
      <c r="K153" s="28">
        <f>IF(ISERROR(1/VLOOKUP($B153,'Justerad allokering'!$B$2:$AG$462,MATCH(K$2,'Justerad allokering'!$B$2:$AF$2,0),FALSE)),VLOOKUP($B153,'Allokerad kvv'!$B$2:$AV$468,MATCH(K$2,'Allokerad kvv'!$B$2:$AV$2,0),FALSE),VLOOKUP($B153,'Justerad allokering'!$B$2:$AG$462,MATCH(K$2,'Justerad allokering'!$B$2:$AF$2,0),FALSE))</f>
        <v>0</v>
      </c>
      <c r="L153" s="28">
        <f>IF(ISERROR(1/VLOOKUP($B153,'Justerad allokering'!$B$2:$AG$462,MATCH(L$2,'Justerad allokering'!$B$2:$AF$2,0),FALSE)),VLOOKUP($B153,'Allokerad kvv'!$B$2:$AV$468,MATCH(L$2,'Allokerad kvv'!$B$2:$AV$2,0),FALSE),VLOOKUP($B153,'Justerad allokering'!$B$2:$AG$462,MATCH(L$2,'Justerad allokering'!$B$2:$AF$2,0),FALSE))</f>
        <v>0</v>
      </c>
      <c r="M153" s="28">
        <f>IF(ISERROR(1/VLOOKUP($B153,'Justerad allokering'!$B$2:$AG$462,MATCH(M$2,'Justerad allokering'!$B$2:$AF$2,0),FALSE)),VLOOKUP($B153,'Allokerad kvv'!$B$2:$AV$468,MATCH(M$2,'Allokerad kvv'!$B$2:$AV$2,0),FALSE),VLOOKUP($B153,'Justerad allokering'!$B$2:$AG$462,MATCH(M$2,'Justerad allokering'!$B$2:$AF$2,0),FALSE))</f>
        <v>0</v>
      </c>
      <c r="N153" s="28">
        <f>IF(ISERROR(1/VLOOKUP($B153,'Justerad allokering'!$B$2:$AG$462,MATCH(N$2,'Justerad allokering'!$B$2:$AF$2,0),FALSE)),VLOOKUP($B153,'Allokerad kvv'!$B$2:$AV$468,MATCH(N$2,'Allokerad kvv'!$B$2:$AV$2,0),FALSE),VLOOKUP($B153,'Justerad allokering'!$B$2:$AG$462,MATCH(N$2,'Justerad allokering'!$B$2:$AF$2,0),FALSE))</f>
        <v>0</v>
      </c>
      <c r="O153" s="28">
        <f>IF(ISERROR(1/VLOOKUP($B153,'Justerad allokering'!$B$2:$AG$462,MATCH(O$2,'Justerad allokering'!$B$2:$AF$2,0),FALSE)),VLOOKUP($B153,'Allokerad kvv'!$B$2:$AV$468,MATCH(O$2,'Allokerad kvv'!$B$2:$AV$2,0),FALSE),VLOOKUP($B153,'Justerad allokering'!$B$2:$AG$462,MATCH(O$2,'Justerad allokering'!$B$2:$AF$2,0),FALSE))</f>
        <v>0</v>
      </c>
      <c r="P153" s="28">
        <f>IF(ISERROR(1/VLOOKUP($B153,'Justerad allokering'!$B$2:$AG$462,MATCH(P$2,'Justerad allokering'!$B$2:$AF$2,0),FALSE)),VLOOKUP($B153,'Allokerad kvv'!$B$2:$AV$468,MATCH(P$2,'Allokerad kvv'!$B$2:$AV$2,0),FALSE),VLOOKUP($B153,'Justerad allokering'!$B$2:$AG$462,MATCH(P$2,'Justerad allokering'!$B$2:$AF$2,0),FALSE))</f>
        <v>0</v>
      </c>
      <c r="Q153" s="28">
        <f>IF(ISERROR(1/VLOOKUP($B153,'Justerad allokering'!$B$2:$AG$462,MATCH(Q$2,'Justerad allokering'!$B$2:$AF$2,0),FALSE)),VLOOKUP($B153,'Allokerad kvv'!$B$2:$AV$468,MATCH(Q$2,'Allokerad kvv'!$B$2:$AV$2,0),FALSE),VLOOKUP($B153,'Justerad allokering'!$B$2:$AG$462,MATCH(Q$2,'Justerad allokering'!$B$2:$AF$2,0),FALSE))</f>
        <v>0</v>
      </c>
      <c r="R153" s="28">
        <f>IF(ISERROR(1/VLOOKUP($B153,'Justerad allokering'!$B$2:$AG$462,MATCH(R$2,'Justerad allokering'!$B$2:$AF$2,0),FALSE)),VLOOKUP($B153,'Allokerad kvv'!$B$2:$AV$468,MATCH(R$2,'Allokerad kvv'!$B$2:$AV$2,0),FALSE),VLOOKUP($B153,'Justerad allokering'!$B$2:$AG$462,MATCH(R$2,'Justerad allokering'!$B$2:$AF$2,0),FALSE))</f>
        <v>0</v>
      </c>
      <c r="S153" s="28">
        <f>IF(ISERROR(1/VLOOKUP($B153,'Justerad allokering'!$B$2:$AG$462,MATCH(S$2,'Justerad allokering'!$B$2:$AF$2,0),FALSE)),VLOOKUP($B153,'Allokerad kvv'!$B$2:$AV$468,MATCH(S$2,'Allokerad kvv'!$B$2:$AV$2,0),FALSE),VLOOKUP($B153,'Justerad allokering'!$B$2:$AG$462,MATCH(S$2,'Justerad allokering'!$B$2:$AF$2,0),FALSE))</f>
        <v>0</v>
      </c>
      <c r="T153" s="28">
        <f>IF(ISERROR(1/VLOOKUP($B153,'Justerad allokering'!$B$2:$AG$462,MATCH(T$2,'Justerad allokering'!$B$2:$AF$2,0),FALSE)),VLOOKUP($B153,'Allokerad kvv'!$B$2:$AV$468,MATCH(T$2,'Allokerad kvv'!$B$2:$AV$2,0),FALSE),VLOOKUP($B153,'Justerad allokering'!$B$2:$AG$462,MATCH(T$2,'Justerad allokering'!$B$2:$AF$2,0),FALSE))</f>
        <v>0</v>
      </c>
      <c r="U153" s="28">
        <f>IF(ISERROR(1/VLOOKUP($B153,'Justerad allokering'!$B$2:$AG$462,MATCH(U$2,'Justerad allokering'!$B$2:$AF$2,0),FALSE)),VLOOKUP($B153,'Allokerad kvv'!$B$2:$AV$468,MATCH(U$2,'Allokerad kvv'!$B$2:$AV$2,0),FALSE),VLOOKUP($B153,'Justerad allokering'!$B$2:$AG$462,MATCH(U$2,'Justerad allokering'!$B$2:$AF$2,0),FALSE))</f>
        <v>0</v>
      </c>
      <c r="V153" s="28">
        <f>IF(ISERROR(1/VLOOKUP($B153,'Justerad allokering'!$B$2:$AG$462,MATCH(V$2,'Justerad allokering'!$B$2:$AF$2,0),FALSE)),VLOOKUP($B153,'Allokerad kvv'!$B$2:$AV$468,MATCH(V$2,'Allokerad kvv'!$B$2:$AV$2,0),FALSE),VLOOKUP($B153,'Justerad allokering'!$B$2:$AG$462,MATCH(V$2,'Justerad allokering'!$B$2:$AF$2,0),FALSE))</f>
        <v>0</v>
      </c>
      <c r="W153" s="28">
        <f>IF(ISERROR(1/VLOOKUP($B153,'Justerad allokering'!$B$2:$AG$462,MATCH(W$2,'Justerad allokering'!$B$2:$AF$2,0),FALSE)),VLOOKUP($B153,'Allokerad kvv'!$B$2:$AV$468,MATCH(W$2,'Allokerad kvv'!$B$2:$AV$2,0),FALSE),VLOOKUP($B153,'Justerad allokering'!$B$2:$AG$462,MATCH(W$2,'Justerad allokering'!$B$2:$AF$2,0),FALSE))</f>
        <v>0</v>
      </c>
      <c r="X153" s="28">
        <f>IF(ISERROR(1/VLOOKUP($B153,'Justerad allokering'!$B$2:$AG$462,MATCH(X$2,'Justerad allokering'!$B$2:$AF$2,0),FALSE)),VLOOKUP($B153,'Allokerad kvv'!$B$2:$AV$468,MATCH(X$2,'Allokerad kvv'!$B$2:$AV$2,0),FALSE),VLOOKUP($B153,'Justerad allokering'!$B$2:$AG$462,MATCH(X$2,'Justerad allokering'!$B$2:$AF$2,0),FALSE))</f>
        <v>0</v>
      </c>
      <c r="Y153" s="28">
        <f>IF(ISERROR(1/VLOOKUP($B153,'Justerad allokering'!$B$2:$AG$462,MATCH(Y$2,'Justerad allokering'!$B$2:$AF$2,0),FALSE)),VLOOKUP($B153,'Allokerad kvv'!$B$2:$AV$468,MATCH(Y$2,'Allokerad kvv'!$B$2:$AV$2,0),FALSE),VLOOKUP($B153,'Justerad allokering'!$B$2:$AG$462,MATCH(Y$2,'Justerad allokering'!$B$2:$AF$2,0),FALSE))</f>
        <v>0</v>
      </c>
      <c r="Z153" s="28">
        <f>IF(ISERROR(1/VLOOKUP($B153,'Justerad allokering'!$B$2:$AG$462,MATCH(Z$2,'Justerad allokering'!$B$2:$AF$2,0),FALSE)),VLOOKUP($B153,'Allokerad kvv'!$B$2:$AV$468,MATCH(Z$2,'Allokerad kvv'!$B$2:$AV$2,0),FALSE),VLOOKUP($B153,'Justerad allokering'!$B$2:$AG$462,MATCH(Z$2,'Justerad allokering'!$B$2:$AF$2,0),FALSE))</f>
        <v>0</v>
      </c>
      <c r="AA153" s="28"/>
      <c r="AB153" s="28"/>
      <c r="AE153">
        <f t="shared" si="6"/>
        <v>0</v>
      </c>
      <c r="AG153">
        <f t="shared" si="7"/>
        <v>0</v>
      </c>
      <c r="AH153">
        <f t="shared" si="8"/>
        <v>0</v>
      </c>
      <c r="AI153" s="55" t="str">
        <f>IF(AH153=0,"",AH153/VLOOKUP(B153,Kraftvärmeprod!$B$1:$BC$480,MATCH("Summa tillförd energi exklusive rökgaskondensering",Kraftvärmeprod!$B$1:$BC$1,0),FALSE))</f>
        <v/>
      </c>
    </row>
    <row r="154" spans="1:35" x14ac:dyDescent="0.35">
      <c r="A154" s="28" t="s">
        <v>196</v>
      </c>
      <c r="B154" s="28" t="s">
        <v>197</v>
      </c>
      <c r="C154" s="28">
        <f>IF(ISERROR(1/VLOOKUP($B154,'Justerad allokering'!$B$2:$AG$462,MATCH(C$2,'Justerad allokering'!$B$2:$AF$2,0),FALSE)),VLOOKUP($B154,'Allokerad kvv'!$B$2:$AV$468,MATCH(C$2,'Allokerad kvv'!$B$2:$AV$2,0),FALSE),VLOOKUP($B154,'Justerad allokering'!$B$2:$AG$462,MATCH(C$2,'Justerad allokering'!$B$2:$AF$2,0),FALSE))</f>
        <v>0</v>
      </c>
      <c r="D154" s="28">
        <f>IF(ISERROR(1/VLOOKUP($B154,'Justerad allokering'!$B$2:$AG$462,MATCH(D$2,'Justerad allokering'!$B$2:$AF$2,0),FALSE)),VLOOKUP($B154,'Allokerad kvv'!$B$2:$AV$468,MATCH(D$2,'Allokerad kvv'!$B$2:$AV$2,0),FALSE),VLOOKUP($B154,'Justerad allokering'!$B$2:$AG$462,MATCH(D$2,'Justerad allokering'!$B$2:$AF$2,0),FALSE))</f>
        <v>0</v>
      </c>
      <c r="E154" s="28">
        <f>IF(ISERROR(1/VLOOKUP($B154,'Justerad allokering'!$B$2:$AG$462,MATCH(E$2,'Justerad allokering'!$B$2:$AF$2,0),FALSE)),VLOOKUP($B154,'Allokerad kvv'!$B$2:$AV$468,MATCH(E$2,'Allokerad kvv'!$B$2:$AV$2,0),FALSE),VLOOKUP($B154,'Justerad allokering'!$B$2:$AG$462,MATCH(E$2,'Justerad allokering'!$B$2:$AF$2,0),FALSE))</f>
        <v>0</v>
      </c>
      <c r="F154" s="28">
        <f>IF(ISERROR(1/VLOOKUP($B154,'Justerad allokering'!$B$2:$AG$462,MATCH(F$2,'Justerad allokering'!$B$2:$AF$2,0),FALSE)),VLOOKUP($B154,'Allokerad kvv'!$B$2:$AV$468,MATCH(F$2,'Allokerad kvv'!$B$2:$AV$2,0),FALSE),VLOOKUP($B154,'Justerad allokering'!$B$2:$AG$462,MATCH(F$2,'Justerad allokering'!$B$2:$AF$2,0),FALSE))</f>
        <v>0</v>
      </c>
      <c r="G154" s="28">
        <f>IF(ISERROR(1/VLOOKUP($B154,'Justerad allokering'!$B$2:$AG$462,MATCH(G$2,'Justerad allokering'!$B$2:$AF$2,0),FALSE)),VLOOKUP($B154,'Allokerad kvv'!$B$2:$AV$468,MATCH(G$2,'Allokerad kvv'!$B$2:$AV$2,0),FALSE),VLOOKUP($B154,'Justerad allokering'!$B$2:$AG$462,MATCH(G$2,'Justerad allokering'!$B$2:$AF$2,0),FALSE))</f>
        <v>0</v>
      </c>
      <c r="H154" s="28">
        <f>IF(ISERROR(1/VLOOKUP($B154,'Justerad allokering'!$B$2:$AG$462,MATCH(H$2,'Justerad allokering'!$B$2:$AF$2,0),FALSE)),VLOOKUP($B154,'Allokerad kvv'!$B$2:$AV$468,MATCH(H$2,'Allokerad kvv'!$B$2:$AV$2,0),FALSE),VLOOKUP($B154,'Justerad allokering'!$B$2:$AG$462,MATCH(H$2,'Justerad allokering'!$B$2:$AF$2,0),FALSE))</f>
        <v>0</v>
      </c>
      <c r="I154" s="28">
        <f>IF(ISERROR(1/VLOOKUP($B154,'Justerad allokering'!$B$2:$AG$462,MATCH(I$2,'Justerad allokering'!$B$2:$AF$2,0),FALSE)),VLOOKUP($B154,'Allokerad kvv'!$B$2:$AV$468,MATCH(I$2,'Allokerad kvv'!$B$2:$AV$2,0),FALSE),VLOOKUP($B154,'Justerad allokering'!$B$2:$AG$462,MATCH(I$2,'Justerad allokering'!$B$2:$AF$2,0),FALSE))</f>
        <v>0</v>
      </c>
      <c r="J154" s="28">
        <f>IF(ISERROR(1/VLOOKUP($B154,'Justerad allokering'!$B$2:$AG$462,MATCH(J$2,'Justerad allokering'!$B$2:$AF$2,0),FALSE)),VLOOKUP($B154,'Allokerad kvv'!$B$2:$AV$468,MATCH(J$2,'Allokerad kvv'!$B$2:$AV$2,0),FALSE),VLOOKUP($B154,'Justerad allokering'!$B$2:$AG$462,MATCH(J$2,'Justerad allokering'!$B$2:$AF$2,0),FALSE))</f>
        <v>0</v>
      </c>
      <c r="K154" s="28">
        <f>IF(ISERROR(1/VLOOKUP($B154,'Justerad allokering'!$B$2:$AG$462,MATCH(K$2,'Justerad allokering'!$B$2:$AF$2,0),FALSE)),VLOOKUP($B154,'Allokerad kvv'!$B$2:$AV$468,MATCH(K$2,'Allokerad kvv'!$B$2:$AV$2,0),FALSE),VLOOKUP($B154,'Justerad allokering'!$B$2:$AG$462,MATCH(K$2,'Justerad allokering'!$B$2:$AF$2,0),FALSE))</f>
        <v>0</v>
      </c>
      <c r="L154" s="28">
        <f>IF(ISERROR(1/VLOOKUP($B154,'Justerad allokering'!$B$2:$AG$462,MATCH(L$2,'Justerad allokering'!$B$2:$AF$2,0),FALSE)),VLOOKUP($B154,'Allokerad kvv'!$B$2:$AV$468,MATCH(L$2,'Allokerad kvv'!$B$2:$AV$2,0),FALSE),VLOOKUP($B154,'Justerad allokering'!$B$2:$AG$462,MATCH(L$2,'Justerad allokering'!$B$2:$AF$2,0),FALSE))</f>
        <v>0</v>
      </c>
      <c r="M154" s="28">
        <f>IF(ISERROR(1/VLOOKUP($B154,'Justerad allokering'!$B$2:$AG$462,MATCH(M$2,'Justerad allokering'!$B$2:$AF$2,0),FALSE)),VLOOKUP($B154,'Allokerad kvv'!$B$2:$AV$468,MATCH(M$2,'Allokerad kvv'!$B$2:$AV$2,0),FALSE),VLOOKUP($B154,'Justerad allokering'!$B$2:$AG$462,MATCH(M$2,'Justerad allokering'!$B$2:$AF$2,0),FALSE))</f>
        <v>0</v>
      </c>
      <c r="N154" s="28">
        <f>IF(ISERROR(1/VLOOKUP($B154,'Justerad allokering'!$B$2:$AG$462,MATCH(N$2,'Justerad allokering'!$B$2:$AF$2,0),FALSE)),VLOOKUP($B154,'Allokerad kvv'!$B$2:$AV$468,MATCH(N$2,'Allokerad kvv'!$B$2:$AV$2,0),FALSE),VLOOKUP($B154,'Justerad allokering'!$B$2:$AG$462,MATCH(N$2,'Justerad allokering'!$B$2:$AF$2,0),FALSE))</f>
        <v>0</v>
      </c>
      <c r="O154" s="28">
        <f>IF(ISERROR(1/VLOOKUP($B154,'Justerad allokering'!$B$2:$AG$462,MATCH(O$2,'Justerad allokering'!$B$2:$AF$2,0),FALSE)),VLOOKUP($B154,'Allokerad kvv'!$B$2:$AV$468,MATCH(O$2,'Allokerad kvv'!$B$2:$AV$2,0),FALSE),VLOOKUP($B154,'Justerad allokering'!$B$2:$AG$462,MATCH(O$2,'Justerad allokering'!$B$2:$AF$2,0),FALSE))</f>
        <v>0</v>
      </c>
      <c r="P154" s="28">
        <f>IF(ISERROR(1/VLOOKUP($B154,'Justerad allokering'!$B$2:$AG$462,MATCH(P$2,'Justerad allokering'!$B$2:$AF$2,0),FALSE)),VLOOKUP($B154,'Allokerad kvv'!$B$2:$AV$468,MATCH(P$2,'Allokerad kvv'!$B$2:$AV$2,0),FALSE),VLOOKUP($B154,'Justerad allokering'!$B$2:$AG$462,MATCH(P$2,'Justerad allokering'!$B$2:$AF$2,0),FALSE))</f>
        <v>0</v>
      </c>
      <c r="Q154" s="28">
        <f>IF(ISERROR(1/VLOOKUP($B154,'Justerad allokering'!$B$2:$AG$462,MATCH(Q$2,'Justerad allokering'!$B$2:$AF$2,0),FALSE)),VLOOKUP($B154,'Allokerad kvv'!$B$2:$AV$468,MATCH(Q$2,'Allokerad kvv'!$B$2:$AV$2,0),FALSE),VLOOKUP($B154,'Justerad allokering'!$B$2:$AG$462,MATCH(Q$2,'Justerad allokering'!$B$2:$AF$2,0),FALSE))</f>
        <v>0</v>
      </c>
      <c r="R154" s="28">
        <f>IF(ISERROR(1/VLOOKUP($B154,'Justerad allokering'!$B$2:$AG$462,MATCH(R$2,'Justerad allokering'!$B$2:$AF$2,0),FALSE)),VLOOKUP($B154,'Allokerad kvv'!$B$2:$AV$468,MATCH(R$2,'Allokerad kvv'!$B$2:$AV$2,0),FALSE),VLOOKUP($B154,'Justerad allokering'!$B$2:$AG$462,MATCH(R$2,'Justerad allokering'!$B$2:$AF$2,0),FALSE))</f>
        <v>0</v>
      </c>
      <c r="S154" s="28">
        <f>IF(ISERROR(1/VLOOKUP($B154,'Justerad allokering'!$B$2:$AG$462,MATCH(S$2,'Justerad allokering'!$B$2:$AF$2,0),FALSE)),VLOOKUP($B154,'Allokerad kvv'!$B$2:$AV$468,MATCH(S$2,'Allokerad kvv'!$B$2:$AV$2,0),FALSE),VLOOKUP($B154,'Justerad allokering'!$B$2:$AG$462,MATCH(S$2,'Justerad allokering'!$B$2:$AF$2,0),FALSE))</f>
        <v>0</v>
      </c>
      <c r="T154" s="28">
        <f>IF(ISERROR(1/VLOOKUP($B154,'Justerad allokering'!$B$2:$AG$462,MATCH(T$2,'Justerad allokering'!$B$2:$AF$2,0),FALSE)),VLOOKUP($B154,'Allokerad kvv'!$B$2:$AV$468,MATCH(T$2,'Allokerad kvv'!$B$2:$AV$2,0),FALSE),VLOOKUP($B154,'Justerad allokering'!$B$2:$AG$462,MATCH(T$2,'Justerad allokering'!$B$2:$AF$2,0),FALSE))</f>
        <v>0</v>
      </c>
      <c r="U154" s="28">
        <f>IF(ISERROR(1/VLOOKUP($B154,'Justerad allokering'!$B$2:$AG$462,MATCH(U$2,'Justerad allokering'!$B$2:$AF$2,0),FALSE)),VLOOKUP($B154,'Allokerad kvv'!$B$2:$AV$468,MATCH(U$2,'Allokerad kvv'!$B$2:$AV$2,0),FALSE),VLOOKUP($B154,'Justerad allokering'!$B$2:$AG$462,MATCH(U$2,'Justerad allokering'!$B$2:$AF$2,0),FALSE))</f>
        <v>0</v>
      </c>
      <c r="V154" s="28">
        <f>IF(ISERROR(1/VLOOKUP($B154,'Justerad allokering'!$B$2:$AG$462,MATCH(V$2,'Justerad allokering'!$B$2:$AF$2,0),FALSE)),VLOOKUP($B154,'Allokerad kvv'!$B$2:$AV$468,MATCH(V$2,'Allokerad kvv'!$B$2:$AV$2,0),FALSE),VLOOKUP($B154,'Justerad allokering'!$B$2:$AG$462,MATCH(V$2,'Justerad allokering'!$B$2:$AF$2,0),FALSE))</f>
        <v>0</v>
      </c>
      <c r="W154" s="28">
        <f>IF(ISERROR(1/VLOOKUP($B154,'Justerad allokering'!$B$2:$AG$462,MATCH(W$2,'Justerad allokering'!$B$2:$AF$2,0),FALSE)),VLOOKUP($B154,'Allokerad kvv'!$B$2:$AV$468,MATCH(W$2,'Allokerad kvv'!$B$2:$AV$2,0),FALSE),VLOOKUP($B154,'Justerad allokering'!$B$2:$AG$462,MATCH(W$2,'Justerad allokering'!$B$2:$AF$2,0),FALSE))</f>
        <v>0</v>
      </c>
      <c r="X154" s="28">
        <f>IF(ISERROR(1/VLOOKUP($B154,'Justerad allokering'!$B$2:$AG$462,MATCH(X$2,'Justerad allokering'!$B$2:$AF$2,0),FALSE)),VLOOKUP($B154,'Allokerad kvv'!$B$2:$AV$468,MATCH(X$2,'Allokerad kvv'!$B$2:$AV$2,0),FALSE),VLOOKUP($B154,'Justerad allokering'!$B$2:$AG$462,MATCH(X$2,'Justerad allokering'!$B$2:$AF$2,0),FALSE))</f>
        <v>0</v>
      </c>
      <c r="Y154" s="28">
        <f>IF(ISERROR(1/VLOOKUP($B154,'Justerad allokering'!$B$2:$AG$462,MATCH(Y$2,'Justerad allokering'!$B$2:$AF$2,0),FALSE)),VLOOKUP($B154,'Allokerad kvv'!$B$2:$AV$468,MATCH(Y$2,'Allokerad kvv'!$B$2:$AV$2,0),FALSE),VLOOKUP($B154,'Justerad allokering'!$B$2:$AG$462,MATCH(Y$2,'Justerad allokering'!$B$2:$AF$2,0),FALSE))</f>
        <v>0</v>
      </c>
      <c r="Z154" s="28">
        <f>IF(ISERROR(1/VLOOKUP($B154,'Justerad allokering'!$B$2:$AG$462,MATCH(Z$2,'Justerad allokering'!$B$2:$AF$2,0),FALSE)),VLOOKUP($B154,'Allokerad kvv'!$B$2:$AV$468,MATCH(Z$2,'Allokerad kvv'!$B$2:$AV$2,0),FALSE),VLOOKUP($B154,'Justerad allokering'!$B$2:$AG$462,MATCH(Z$2,'Justerad allokering'!$B$2:$AF$2,0),FALSE))</f>
        <v>0</v>
      </c>
      <c r="AA154" s="28"/>
      <c r="AB154" s="28"/>
      <c r="AE154">
        <f t="shared" si="6"/>
        <v>0</v>
      </c>
      <c r="AG154">
        <f t="shared" si="7"/>
        <v>0</v>
      </c>
      <c r="AH154">
        <f t="shared" si="8"/>
        <v>0</v>
      </c>
      <c r="AI154" s="55" t="str">
        <f>IF(AH154=0,"",AH154/VLOOKUP(B154,Kraftvärmeprod!$B$1:$BC$480,MATCH("Summa tillförd energi exklusive rökgaskondensering",Kraftvärmeprod!$B$1:$BC$1,0),FALSE))</f>
        <v/>
      </c>
    </row>
    <row r="155" spans="1:35" x14ac:dyDescent="0.35">
      <c r="A155" s="28" t="s">
        <v>196</v>
      </c>
      <c r="B155" s="28" t="s">
        <v>198</v>
      </c>
      <c r="C155" s="28">
        <f>IF(ISERROR(1/VLOOKUP($B155,'Justerad allokering'!$B$2:$AG$462,MATCH(C$2,'Justerad allokering'!$B$2:$AF$2,0),FALSE)),VLOOKUP($B155,'Allokerad kvv'!$B$2:$AV$468,MATCH(C$2,'Allokerad kvv'!$B$2:$AV$2,0),FALSE),VLOOKUP($B155,'Justerad allokering'!$B$2:$AG$462,MATCH(C$2,'Justerad allokering'!$B$2:$AF$2,0),FALSE))</f>
        <v>0</v>
      </c>
      <c r="D155" s="28">
        <f>IF(ISERROR(1/VLOOKUP($B155,'Justerad allokering'!$B$2:$AG$462,MATCH(D$2,'Justerad allokering'!$B$2:$AF$2,0),FALSE)),VLOOKUP($B155,'Allokerad kvv'!$B$2:$AV$468,MATCH(D$2,'Allokerad kvv'!$B$2:$AV$2,0),FALSE),VLOOKUP($B155,'Justerad allokering'!$B$2:$AG$462,MATCH(D$2,'Justerad allokering'!$B$2:$AF$2,0),FALSE))</f>
        <v>0</v>
      </c>
      <c r="E155" s="28">
        <f>IF(ISERROR(1/VLOOKUP($B155,'Justerad allokering'!$B$2:$AG$462,MATCH(E$2,'Justerad allokering'!$B$2:$AF$2,0),FALSE)),VLOOKUP($B155,'Allokerad kvv'!$B$2:$AV$468,MATCH(E$2,'Allokerad kvv'!$B$2:$AV$2,0),FALSE),VLOOKUP($B155,'Justerad allokering'!$B$2:$AG$462,MATCH(E$2,'Justerad allokering'!$B$2:$AF$2,0),FALSE))</f>
        <v>0</v>
      </c>
      <c r="F155" s="28">
        <f>IF(ISERROR(1/VLOOKUP($B155,'Justerad allokering'!$B$2:$AG$462,MATCH(F$2,'Justerad allokering'!$B$2:$AF$2,0),FALSE)),VLOOKUP($B155,'Allokerad kvv'!$B$2:$AV$468,MATCH(F$2,'Allokerad kvv'!$B$2:$AV$2,0),FALSE),VLOOKUP($B155,'Justerad allokering'!$B$2:$AG$462,MATCH(F$2,'Justerad allokering'!$B$2:$AF$2,0),FALSE))</f>
        <v>0</v>
      </c>
      <c r="G155" s="28">
        <f>IF(ISERROR(1/VLOOKUP($B155,'Justerad allokering'!$B$2:$AG$462,MATCH(G$2,'Justerad allokering'!$B$2:$AF$2,0),FALSE)),VLOOKUP($B155,'Allokerad kvv'!$B$2:$AV$468,MATCH(G$2,'Allokerad kvv'!$B$2:$AV$2,0),FALSE),VLOOKUP($B155,'Justerad allokering'!$B$2:$AG$462,MATCH(G$2,'Justerad allokering'!$B$2:$AF$2,0),FALSE))</f>
        <v>0</v>
      </c>
      <c r="H155" s="28">
        <f>IF(ISERROR(1/VLOOKUP($B155,'Justerad allokering'!$B$2:$AG$462,MATCH(H$2,'Justerad allokering'!$B$2:$AF$2,0),FALSE)),VLOOKUP($B155,'Allokerad kvv'!$B$2:$AV$468,MATCH(H$2,'Allokerad kvv'!$B$2:$AV$2,0),FALSE),VLOOKUP($B155,'Justerad allokering'!$B$2:$AG$462,MATCH(H$2,'Justerad allokering'!$B$2:$AF$2,0),FALSE))</f>
        <v>0</v>
      </c>
      <c r="I155" s="28">
        <f>IF(ISERROR(1/VLOOKUP($B155,'Justerad allokering'!$B$2:$AG$462,MATCH(I$2,'Justerad allokering'!$B$2:$AF$2,0),FALSE)),VLOOKUP($B155,'Allokerad kvv'!$B$2:$AV$468,MATCH(I$2,'Allokerad kvv'!$B$2:$AV$2,0),FALSE),VLOOKUP($B155,'Justerad allokering'!$B$2:$AG$462,MATCH(I$2,'Justerad allokering'!$B$2:$AF$2,0),FALSE))</f>
        <v>0</v>
      </c>
      <c r="J155" s="28">
        <f>IF(ISERROR(1/VLOOKUP($B155,'Justerad allokering'!$B$2:$AG$462,MATCH(J$2,'Justerad allokering'!$B$2:$AF$2,0),FALSE)),VLOOKUP($B155,'Allokerad kvv'!$B$2:$AV$468,MATCH(J$2,'Allokerad kvv'!$B$2:$AV$2,0),FALSE),VLOOKUP($B155,'Justerad allokering'!$B$2:$AG$462,MATCH(J$2,'Justerad allokering'!$B$2:$AF$2,0),FALSE))</f>
        <v>0</v>
      </c>
      <c r="K155" s="28">
        <f>IF(ISERROR(1/VLOOKUP($B155,'Justerad allokering'!$B$2:$AG$462,MATCH(K$2,'Justerad allokering'!$B$2:$AF$2,0),FALSE)),VLOOKUP($B155,'Allokerad kvv'!$B$2:$AV$468,MATCH(K$2,'Allokerad kvv'!$B$2:$AV$2,0),FALSE),VLOOKUP($B155,'Justerad allokering'!$B$2:$AG$462,MATCH(K$2,'Justerad allokering'!$B$2:$AF$2,0),FALSE))</f>
        <v>0</v>
      </c>
      <c r="L155" s="28">
        <f>IF(ISERROR(1/VLOOKUP($B155,'Justerad allokering'!$B$2:$AG$462,MATCH(L$2,'Justerad allokering'!$B$2:$AF$2,0),FALSE)),VLOOKUP($B155,'Allokerad kvv'!$B$2:$AV$468,MATCH(L$2,'Allokerad kvv'!$B$2:$AV$2,0),FALSE),VLOOKUP($B155,'Justerad allokering'!$B$2:$AG$462,MATCH(L$2,'Justerad allokering'!$B$2:$AF$2,0),FALSE))</f>
        <v>0</v>
      </c>
      <c r="M155" s="28">
        <f>IF(ISERROR(1/VLOOKUP($B155,'Justerad allokering'!$B$2:$AG$462,MATCH(M$2,'Justerad allokering'!$B$2:$AF$2,0),FALSE)),VLOOKUP($B155,'Allokerad kvv'!$B$2:$AV$468,MATCH(M$2,'Allokerad kvv'!$B$2:$AV$2,0),FALSE),VLOOKUP($B155,'Justerad allokering'!$B$2:$AG$462,MATCH(M$2,'Justerad allokering'!$B$2:$AF$2,0),FALSE))</f>
        <v>0</v>
      </c>
      <c r="N155" s="28">
        <f>IF(ISERROR(1/VLOOKUP($B155,'Justerad allokering'!$B$2:$AG$462,MATCH(N$2,'Justerad allokering'!$B$2:$AF$2,0),FALSE)),VLOOKUP($B155,'Allokerad kvv'!$B$2:$AV$468,MATCH(N$2,'Allokerad kvv'!$B$2:$AV$2,0),FALSE),VLOOKUP($B155,'Justerad allokering'!$B$2:$AG$462,MATCH(N$2,'Justerad allokering'!$B$2:$AF$2,0),FALSE))</f>
        <v>0</v>
      </c>
      <c r="O155" s="28">
        <f>IF(ISERROR(1/VLOOKUP($B155,'Justerad allokering'!$B$2:$AG$462,MATCH(O$2,'Justerad allokering'!$B$2:$AF$2,0),FALSE)),VLOOKUP($B155,'Allokerad kvv'!$B$2:$AV$468,MATCH(O$2,'Allokerad kvv'!$B$2:$AV$2,0),FALSE),VLOOKUP($B155,'Justerad allokering'!$B$2:$AG$462,MATCH(O$2,'Justerad allokering'!$B$2:$AF$2,0),FALSE))</f>
        <v>0</v>
      </c>
      <c r="P155" s="28">
        <f>IF(ISERROR(1/VLOOKUP($B155,'Justerad allokering'!$B$2:$AG$462,MATCH(P$2,'Justerad allokering'!$B$2:$AF$2,0),FALSE)),VLOOKUP($B155,'Allokerad kvv'!$B$2:$AV$468,MATCH(P$2,'Allokerad kvv'!$B$2:$AV$2,0),FALSE),VLOOKUP($B155,'Justerad allokering'!$B$2:$AG$462,MATCH(P$2,'Justerad allokering'!$B$2:$AF$2,0),FALSE))</f>
        <v>0</v>
      </c>
      <c r="Q155" s="28">
        <f>IF(ISERROR(1/VLOOKUP($B155,'Justerad allokering'!$B$2:$AG$462,MATCH(Q$2,'Justerad allokering'!$B$2:$AF$2,0),FALSE)),VLOOKUP($B155,'Allokerad kvv'!$B$2:$AV$468,MATCH(Q$2,'Allokerad kvv'!$B$2:$AV$2,0),FALSE),VLOOKUP($B155,'Justerad allokering'!$B$2:$AG$462,MATCH(Q$2,'Justerad allokering'!$B$2:$AF$2,0),FALSE))</f>
        <v>0</v>
      </c>
      <c r="R155" s="28">
        <f>IF(ISERROR(1/VLOOKUP($B155,'Justerad allokering'!$B$2:$AG$462,MATCH(R$2,'Justerad allokering'!$B$2:$AF$2,0),FALSE)),VLOOKUP($B155,'Allokerad kvv'!$B$2:$AV$468,MATCH(R$2,'Allokerad kvv'!$B$2:$AV$2,0),FALSE),VLOOKUP($B155,'Justerad allokering'!$B$2:$AG$462,MATCH(R$2,'Justerad allokering'!$B$2:$AF$2,0),FALSE))</f>
        <v>0</v>
      </c>
      <c r="S155" s="28">
        <f>IF(ISERROR(1/VLOOKUP($B155,'Justerad allokering'!$B$2:$AG$462,MATCH(S$2,'Justerad allokering'!$B$2:$AF$2,0),FALSE)),VLOOKUP($B155,'Allokerad kvv'!$B$2:$AV$468,MATCH(S$2,'Allokerad kvv'!$B$2:$AV$2,0),FALSE),VLOOKUP($B155,'Justerad allokering'!$B$2:$AG$462,MATCH(S$2,'Justerad allokering'!$B$2:$AF$2,0),FALSE))</f>
        <v>0</v>
      </c>
      <c r="T155" s="28">
        <f>IF(ISERROR(1/VLOOKUP($B155,'Justerad allokering'!$B$2:$AG$462,MATCH(T$2,'Justerad allokering'!$B$2:$AF$2,0),FALSE)),VLOOKUP($B155,'Allokerad kvv'!$B$2:$AV$468,MATCH(T$2,'Allokerad kvv'!$B$2:$AV$2,0),FALSE),VLOOKUP($B155,'Justerad allokering'!$B$2:$AG$462,MATCH(T$2,'Justerad allokering'!$B$2:$AF$2,0),FALSE))</f>
        <v>0</v>
      </c>
      <c r="U155" s="28">
        <f>IF(ISERROR(1/VLOOKUP($B155,'Justerad allokering'!$B$2:$AG$462,MATCH(U$2,'Justerad allokering'!$B$2:$AF$2,0),FALSE)),VLOOKUP($B155,'Allokerad kvv'!$B$2:$AV$468,MATCH(U$2,'Allokerad kvv'!$B$2:$AV$2,0),FALSE),VLOOKUP($B155,'Justerad allokering'!$B$2:$AG$462,MATCH(U$2,'Justerad allokering'!$B$2:$AF$2,0),FALSE))</f>
        <v>0</v>
      </c>
      <c r="V155" s="28">
        <f>IF(ISERROR(1/VLOOKUP($B155,'Justerad allokering'!$B$2:$AG$462,MATCH(V$2,'Justerad allokering'!$B$2:$AF$2,0),FALSE)),VLOOKUP($B155,'Allokerad kvv'!$B$2:$AV$468,MATCH(V$2,'Allokerad kvv'!$B$2:$AV$2,0),FALSE),VLOOKUP($B155,'Justerad allokering'!$B$2:$AG$462,MATCH(V$2,'Justerad allokering'!$B$2:$AF$2,0),FALSE))</f>
        <v>0</v>
      </c>
      <c r="W155" s="28">
        <f>IF(ISERROR(1/VLOOKUP($B155,'Justerad allokering'!$B$2:$AG$462,MATCH(W$2,'Justerad allokering'!$B$2:$AF$2,0),FALSE)),VLOOKUP($B155,'Allokerad kvv'!$B$2:$AV$468,MATCH(W$2,'Allokerad kvv'!$B$2:$AV$2,0),FALSE),VLOOKUP($B155,'Justerad allokering'!$B$2:$AG$462,MATCH(W$2,'Justerad allokering'!$B$2:$AF$2,0),FALSE))</f>
        <v>0</v>
      </c>
      <c r="X155" s="28">
        <f>IF(ISERROR(1/VLOOKUP($B155,'Justerad allokering'!$B$2:$AG$462,MATCH(X$2,'Justerad allokering'!$B$2:$AF$2,0),FALSE)),VLOOKUP($B155,'Allokerad kvv'!$B$2:$AV$468,MATCH(X$2,'Allokerad kvv'!$B$2:$AV$2,0),FALSE),VLOOKUP($B155,'Justerad allokering'!$B$2:$AG$462,MATCH(X$2,'Justerad allokering'!$B$2:$AF$2,0),FALSE))</f>
        <v>0</v>
      </c>
      <c r="Y155" s="28">
        <f>IF(ISERROR(1/VLOOKUP($B155,'Justerad allokering'!$B$2:$AG$462,MATCH(Y$2,'Justerad allokering'!$B$2:$AF$2,0),FALSE)),VLOOKUP($B155,'Allokerad kvv'!$B$2:$AV$468,MATCH(Y$2,'Allokerad kvv'!$B$2:$AV$2,0),FALSE),VLOOKUP($B155,'Justerad allokering'!$B$2:$AG$462,MATCH(Y$2,'Justerad allokering'!$B$2:$AF$2,0),FALSE))</f>
        <v>0</v>
      </c>
      <c r="Z155" s="28">
        <f>IF(ISERROR(1/VLOOKUP($B155,'Justerad allokering'!$B$2:$AG$462,MATCH(Z$2,'Justerad allokering'!$B$2:$AF$2,0),FALSE)),VLOOKUP($B155,'Allokerad kvv'!$B$2:$AV$468,MATCH(Z$2,'Allokerad kvv'!$B$2:$AV$2,0),FALSE),VLOOKUP($B155,'Justerad allokering'!$B$2:$AG$462,MATCH(Z$2,'Justerad allokering'!$B$2:$AF$2,0),FALSE))</f>
        <v>0</v>
      </c>
      <c r="AA155" s="28"/>
      <c r="AB155" s="28"/>
      <c r="AE155">
        <f t="shared" si="6"/>
        <v>0</v>
      </c>
      <c r="AG155">
        <f t="shared" si="7"/>
        <v>0</v>
      </c>
      <c r="AH155">
        <f t="shared" si="8"/>
        <v>0</v>
      </c>
      <c r="AI155" s="55" t="str">
        <f>IF(AH155=0,"",AH155/VLOOKUP(B155,Kraftvärmeprod!$B$1:$BC$480,MATCH("Summa tillförd energi exklusive rökgaskondensering",Kraftvärmeprod!$B$1:$BC$1,0),FALSE))</f>
        <v/>
      </c>
    </row>
    <row r="156" spans="1:35" x14ac:dyDescent="0.35">
      <c r="A156" s="28" t="s">
        <v>196</v>
      </c>
      <c r="B156" s="28" t="s">
        <v>199</v>
      </c>
      <c r="C156" s="28">
        <f>IF(ISERROR(1/VLOOKUP($B156,'Justerad allokering'!$B$2:$AG$462,MATCH(C$2,'Justerad allokering'!$B$2:$AF$2,0),FALSE)),VLOOKUP($B156,'Allokerad kvv'!$B$2:$AV$468,MATCH(C$2,'Allokerad kvv'!$B$2:$AV$2,0),FALSE),VLOOKUP($B156,'Justerad allokering'!$B$2:$AG$462,MATCH(C$2,'Justerad allokering'!$B$2:$AF$2,0),FALSE))</f>
        <v>0</v>
      </c>
      <c r="D156" s="28">
        <f>IF(ISERROR(1/VLOOKUP($B156,'Justerad allokering'!$B$2:$AG$462,MATCH(D$2,'Justerad allokering'!$B$2:$AF$2,0),FALSE)),VLOOKUP($B156,'Allokerad kvv'!$B$2:$AV$468,MATCH(D$2,'Allokerad kvv'!$B$2:$AV$2,0),FALSE),VLOOKUP($B156,'Justerad allokering'!$B$2:$AG$462,MATCH(D$2,'Justerad allokering'!$B$2:$AF$2,0),FALSE))</f>
        <v>0</v>
      </c>
      <c r="E156" s="28">
        <f>IF(ISERROR(1/VLOOKUP($B156,'Justerad allokering'!$B$2:$AG$462,MATCH(E$2,'Justerad allokering'!$B$2:$AF$2,0),FALSE)),VLOOKUP($B156,'Allokerad kvv'!$B$2:$AV$468,MATCH(E$2,'Allokerad kvv'!$B$2:$AV$2,0),FALSE),VLOOKUP($B156,'Justerad allokering'!$B$2:$AG$462,MATCH(E$2,'Justerad allokering'!$B$2:$AF$2,0),FALSE))</f>
        <v>0</v>
      </c>
      <c r="F156" s="28">
        <f>IF(ISERROR(1/VLOOKUP($B156,'Justerad allokering'!$B$2:$AG$462,MATCH(F$2,'Justerad allokering'!$B$2:$AF$2,0),FALSE)),VLOOKUP($B156,'Allokerad kvv'!$B$2:$AV$468,MATCH(F$2,'Allokerad kvv'!$B$2:$AV$2,0),FALSE),VLOOKUP($B156,'Justerad allokering'!$B$2:$AG$462,MATCH(F$2,'Justerad allokering'!$B$2:$AF$2,0),FALSE))</f>
        <v>0</v>
      </c>
      <c r="G156" s="28">
        <f>IF(ISERROR(1/VLOOKUP($B156,'Justerad allokering'!$B$2:$AG$462,MATCH(G$2,'Justerad allokering'!$B$2:$AF$2,0),FALSE)),VLOOKUP($B156,'Allokerad kvv'!$B$2:$AV$468,MATCH(G$2,'Allokerad kvv'!$B$2:$AV$2,0),FALSE),VLOOKUP($B156,'Justerad allokering'!$B$2:$AG$462,MATCH(G$2,'Justerad allokering'!$B$2:$AF$2,0),FALSE))</f>
        <v>0</v>
      </c>
      <c r="H156" s="28">
        <f>IF(ISERROR(1/VLOOKUP($B156,'Justerad allokering'!$B$2:$AG$462,MATCH(H$2,'Justerad allokering'!$B$2:$AF$2,0),FALSE)),VLOOKUP($B156,'Allokerad kvv'!$B$2:$AV$468,MATCH(H$2,'Allokerad kvv'!$B$2:$AV$2,0),FALSE),VLOOKUP($B156,'Justerad allokering'!$B$2:$AG$462,MATCH(H$2,'Justerad allokering'!$B$2:$AF$2,0),FALSE))</f>
        <v>0</v>
      </c>
      <c r="I156" s="28">
        <f>IF(ISERROR(1/VLOOKUP($B156,'Justerad allokering'!$B$2:$AG$462,MATCH(I$2,'Justerad allokering'!$B$2:$AF$2,0),FALSE)),VLOOKUP($B156,'Allokerad kvv'!$B$2:$AV$468,MATCH(I$2,'Allokerad kvv'!$B$2:$AV$2,0),FALSE),VLOOKUP($B156,'Justerad allokering'!$B$2:$AG$462,MATCH(I$2,'Justerad allokering'!$B$2:$AF$2,0),FALSE))</f>
        <v>0</v>
      </c>
      <c r="J156" s="28">
        <f>IF(ISERROR(1/VLOOKUP($B156,'Justerad allokering'!$B$2:$AG$462,MATCH(J$2,'Justerad allokering'!$B$2:$AF$2,0),FALSE)),VLOOKUP($B156,'Allokerad kvv'!$B$2:$AV$468,MATCH(J$2,'Allokerad kvv'!$B$2:$AV$2,0),FALSE),VLOOKUP($B156,'Justerad allokering'!$B$2:$AG$462,MATCH(J$2,'Justerad allokering'!$B$2:$AF$2,0),FALSE))</f>
        <v>0</v>
      </c>
      <c r="K156" s="28">
        <f>IF(ISERROR(1/VLOOKUP($B156,'Justerad allokering'!$B$2:$AG$462,MATCH(K$2,'Justerad allokering'!$B$2:$AF$2,0),FALSE)),VLOOKUP($B156,'Allokerad kvv'!$B$2:$AV$468,MATCH(K$2,'Allokerad kvv'!$B$2:$AV$2,0),FALSE),VLOOKUP($B156,'Justerad allokering'!$B$2:$AG$462,MATCH(K$2,'Justerad allokering'!$B$2:$AF$2,0),FALSE))</f>
        <v>0</v>
      </c>
      <c r="L156" s="28">
        <f>IF(ISERROR(1/VLOOKUP($B156,'Justerad allokering'!$B$2:$AG$462,MATCH(L$2,'Justerad allokering'!$B$2:$AF$2,0),FALSE)),VLOOKUP($B156,'Allokerad kvv'!$B$2:$AV$468,MATCH(L$2,'Allokerad kvv'!$B$2:$AV$2,0),FALSE),VLOOKUP($B156,'Justerad allokering'!$B$2:$AG$462,MATCH(L$2,'Justerad allokering'!$B$2:$AF$2,0),FALSE))</f>
        <v>0</v>
      </c>
      <c r="M156" s="28">
        <f>IF(ISERROR(1/VLOOKUP($B156,'Justerad allokering'!$B$2:$AG$462,MATCH(M$2,'Justerad allokering'!$B$2:$AF$2,0),FALSE)),VLOOKUP($B156,'Allokerad kvv'!$B$2:$AV$468,MATCH(M$2,'Allokerad kvv'!$B$2:$AV$2,0),FALSE),VLOOKUP($B156,'Justerad allokering'!$B$2:$AG$462,MATCH(M$2,'Justerad allokering'!$B$2:$AF$2,0),FALSE))</f>
        <v>0</v>
      </c>
      <c r="N156" s="28">
        <f>IF(ISERROR(1/VLOOKUP($B156,'Justerad allokering'!$B$2:$AG$462,MATCH(N$2,'Justerad allokering'!$B$2:$AF$2,0),FALSE)),VLOOKUP($B156,'Allokerad kvv'!$B$2:$AV$468,MATCH(N$2,'Allokerad kvv'!$B$2:$AV$2,0),FALSE),VLOOKUP($B156,'Justerad allokering'!$B$2:$AG$462,MATCH(N$2,'Justerad allokering'!$B$2:$AF$2,0),FALSE))</f>
        <v>0</v>
      </c>
      <c r="O156" s="28">
        <f>IF(ISERROR(1/VLOOKUP($B156,'Justerad allokering'!$B$2:$AG$462,MATCH(O$2,'Justerad allokering'!$B$2:$AF$2,0),FALSE)),VLOOKUP($B156,'Allokerad kvv'!$B$2:$AV$468,MATCH(O$2,'Allokerad kvv'!$B$2:$AV$2,0),FALSE),VLOOKUP($B156,'Justerad allokering'!$B$2:$AG$462,MATCH(O$2,'Justerad allokering'!$B$2:$AF$2,0),FALSE))</f>
        <v>0</v>
      </c>
      <c r="P156" s="28">
        <f>IF(ISERROR(1/VLOOKUP($B156,'Justerad allokering'!$B$2:$AG$462,MATCH(P$2,'Justerad allokering'!$B$2:$AF$2,0),FALSE)),VLOOKUP($B156,'Allokerad kvv'!$B$2:$AV$468,MATCH(P$2,'Allokerad kvv'!$B$2:$AV$2,0),FALSE),VLOOKUP($B156,'Justerad allokering'!$B$2:$AG$462,MATCH(P$2,'Justerad allokering'!$B$2:$AF$2,0),FALSE))</f>
        <v>0</v>
      </c>
      <c r="Q156" s="28">
        <f>IF(ISERROR(1/VLOOKUP($B156,'Justerad allokering'!$B$2:$AG$462,MATCH(Q$2,'Justerad allokering'!$B$2:$AF$2,0),FALSE)),VLOOKUP($B156,'Allokerad kvv'!$B$2:$AV$468,MATCH(Q$2,'Allokerad kvv'!$B$2:$AV$2,0),FALSE),VLOOKUP($B156,'Justerad allokering'!$B$2:$AG$462,MATCH(Q$2,'Justerad allokering'!$B$2:$AF$2,0),FALSE))</f>
        <v>0</v>
      </c>
      <c r="R156" s="28">
        <f>IF(ISERROR(1/VLOOKUP($B156,'Justerad allokering'!$B$2:$AG$462,MATCH(R$2,'Justerad allokering'!$B$2:$AF$2,0),FALSE)),VLOOKUP($B156,'Allokerad kvv'!$B$2:$AV$468,MATCH(R$2,'Allokerad kvv'!$B$2:$AV$2,0),FALSE),VLOOKUP($B156,'Justerad allokering'!$B$2:$AG$462,MATCH(R$2,'Justerad allokering'!$B$2:$AF$2,0),FALSE))</f>
        <v>0</v>
      </c>
      <c r="S156" s="28">
        <f>IF(ISERROR(1/VLOOKUP($B156,'Justerad allokering'!$B$2:$AG$462,MATCH(S$2,'Justerad allokering'!$B$2:$AF$2,0),FALSE)),VLOOKUP($B156,'Allokerad kvv'!$B$2:$AV$468,MATCH(S$2,'Allokerad kvv'!$B$2:$AV$2,0),FALSE),VLOOKUP($B156,'Justerad allokering'!$B$2:$AG$462,MATCH(S$2,'Justerad allokering'!$B$2:$AF$2,0),FALSE))</f>
        <v>0</v>
      </c>
      <c r="T156" s="28">
        <f>IF(ISERROR(1/VLOOKUP($B156,'Justerad allokering'!$B$2:$AG$462,MATCH(T$2,'Justerad allokering'!$B$2:$AF$2,0),FALSE)),VLOOKUP($B156,'Allokerad kvv'!$B$2:$AV$468,MATCH(T$2,'Allokerad kvv'!$B$2:$AV$2,0),FALSE),VLOOKUP($B156,'Justerad allokering'!$B$2:$AG$462,MATCH(T$2,'Justerad allokering'!$B$2:$AF$2,0),FALSE))</f>
        <v>0</v>
      </c>
      <c r="U156" s="28">
        <f>IF(ISERROR(1/VLOOKUP($B156,'Justerad allokering'!$B$2:$AG$462,MATCH(U$2,'Justerad allokering'!$B$2:$AF$2,0),FALSE)),VLOOKUP($B156,'Allokerad kvv'!$B$2:$AV$468,MATCH(U$2,'Allokerad kvv'!$B$2:$AV$2,0),FALSE),VLOOKUP($B156,'Justerad allokering'!$B$2:$AG$462,MATCH(U$2,'Justerad allokering'!$B$2:$AF$2,0),FALSE))</f>
        <v>0</v>
      </c>
      <c r="V156" s="28">
        <f>IF(ISERROR(1/VLOOKUP($B156,'Justerad allokering'!$B$2:$AG$462,MATCH(V$2,'Justerad allokering'!$B$2:$AF$2,0),FALSE)),VLOOKUP($B156,'Allokerad kvv'!$B$2:$AV$468,MATCH(V$2,'Allokerad kvv'!$B$2:$AV$2,0),FALSE),VLOOKUP($B156,'Justerad allokering'!$B$2:$AG$462,MATCH(V$2,'Justerad allokering'!$B$2:$AF$2,0),FALSE))</f>
        <v>0</v>
      </c>
      <c r="W156" s="28">
        <f>IF(ISERROR(1/VLOOKUP($B156,'Justerad allokering'!$B$2:$AG$462,MATCH(W$2,'Justerad allokering'!$B$2:$AF$2,0),FALSE)),VLOOKUP($B156,'Allokerad kvv'!$B$2:$AV$468,MATCH(W$2,'Allokerad kvv'!$B$2:$AV$2,0),FALSE),VLOOKUP($B156,'Justerad allokering'!$B$2:$AG$462,MATCH(W$2,'Justerad allokering'!$B$2:$AF$2,0),FALSE))</f>
        <v>0</v>
      </c>
      <c r="X156" s="28">
        <f>IF(ISERROR(1/VLOOKUP($B156,'Justerad allokering'!$B$2:$AG$462,MATCH(X$2,'Justerad allokering'!$B$2:$AF$2,0),FALSE)),VLOOKUP($B156,'Allokerad kvv'!$B$2:$AV$468,MATCH(X$2,'Allokerad kvv'!$B$2:$AV$2,0),FALSE),VLOOKUP($B156,'Justerad allokering'!$B$2:$AG$462,MATCH(X$2,'Justerad allokering'!$B$2:$AF$2,0),FALSE))</f>
        <v>0</v>
      </c>
      <c r="Y156" s="28">
        <f>IF(ISERROR(1/VLOOKUP($B156,'Justerad allokering'!$B$2:$AG$462,MATCH(Y$2,'Justerad allokering'!$B$2:$AF$2,0),FALSE)),VLOOKUP($B156,'Allokerad kvv'!$B$2:$AV$468,MATCH(Y$2,'Allokerad kvv'!$B$2:$AV$2,0),FALSE),VLOOKUP($B156,'Justerad allokering'!$B$2:$AG$462,MATCH(Y$2,'Justerad allokering'!$B$2:$AF$2,0),FALSE))</f>
        <v>0</v>
      </c>
      <c r="Z156" s="28">
        <f>IF(ISERROR(1/VLOOKUP($B156,'Justerad allokering'!$B$2:$AG$462,MATCH(Z$2,'Justerad allokering'!$B$2:$AF$2,0),FALSE)),VLOOKUP($B156,'Allokerad kvv'!$B$2:$AV$468,MATCH(Z$2,'Allokerad kvv'!$B$2:$AV$2,0),FALSE),VLOOKUP($B156,'Justerad allokering'!$B$2:$AG$462,MATCH(Z$2,'Justerad allokering'!$B$2:$AF$2,0),FALSE))</f>
        <v>0</v>
      </c>
      <c r="AA156" s="28"/>
      <c r="AB156" s="28"/>
      <c r="AE156">
        <f t="shared" si="6"/>
        <v>0</v>
      </c>
      <c r="AG156">
        <f t="shared" si="7"/>
        <v>0</v>
      </c>
      <c r="AH156">
        <f t="shared" si="8"/>
        <v>0</v>
      </c>
      <c r="AI156" s="55" t="str">
        <f>IF(AH156=0,"",AH156/VLOOKUP(B156,Kraftvärmeprod!$B$1:$BC$480,MATCH("Summa tillförd energi exklusive rökgaskondensering",Kraftvärmeprod!$B$1:$BC$1,0),FALSE))</f>
        <v/>
      </c>
    </row>
    <row r="157" spans="1:35" x14ac:dyDescent="0.35">
      <c r="A157" s="28" t="s">
        <v>196</v>
      </c>
      <c r="B157" s="28" t="s">
        <v>200</v>
      </c>
      <c r="C157" s="28">
        <f>IF(ISERROR(1/VLOOKUP($B157,'Justerad allokering'!$B$2:$AG$462,MATCH(C$2,'Justerad allokering'!$B$2:$AF$2,0),FALSE)),VLOOKUP($B157,'Allokerad kvv'!$B$2:$AV$468,MATCH(C$2,'Allokerad kvv'!$B$2:$AV$2,0),FALSE),VLOOKUP($B157,'Justerad allokering'!$B$2:$AG$462,MATCH(C$2,'Justerad allokering'!$B$2:$AF$2,0),FALSE))</f>
        <v>0</v>
      </c>
      <c r="D157" s="28">
        <f>IF(ISERROR(1/VLOOKUP($B157,'Justerad allokering'!$B$2:$AG$462,MATCH(D$2,'Justerad allokering'!$B$2:$AF$2,0),FALSE)),VLOOKUP($B157,'Allokerad kvv'!$B$2:$AV$468,MATCH(D$2,'Allokerad kvv'!$B$2:$AV$2,0),FALSE),VLOOKUP($B157,'Justerad allokering'!$B$2:$AG$462,MATCH(D$2,'Justerad allokering'!$B$2:$AF$2,0),FALSE))</f>
        <v>0</v>
      </c>
      <c r="E157" s="28">
        <f>IF(ISERROR(1/VLOOKUP($B157,'Justerad allokering'!$B$2:$AG$462,MATCH(E$2,'Justerad allokering'!$B$2:$AF$2,0),FALSE)),VLOOKUP($B157,'Allokerad kvv'!$B$2:$AV$468,MATCH(E$2,'Allokerad kvv'!$B$2:$AV$2,0),FALSE),VLOOKUP($B157,'Justerad allokering'!$B$2:$AG$462,MATCH(E$2,'Justerad allokering'!$B$2:$AF$2,0),FALSE))</f>
        <v>0</v>
      </c>
      <c r="F157" s="28">
        <f>IF(ISERROR(1/VLOOKUP($B157,'Justerad allokering'!$B$2:$AG$462,MATCH(F$2,'Justerad allokering'!$B$2:$AF$2,0),FALSE)),VLOOKUP($B157,'Allokerad kvv'!$B$2:$AV$468,MATCH(F$2,'Allokerad kvv'!$B$2:$AV$2,0),FALSE),VLOOKUP($B157,'Justerad allokering'!$B$2:$AG$462,MATCH(F$2,'Justerad allokering'!$B$2:$AF$2,0),FALSE))</f>
        <v>0</v>
      </c>
      <c r="G157" s="28">
        <f>IF(ISERROR(1/VLOOKUP($B157,'Justerad allokering'!$B$2:$AG$462,MATCH(G$2,'Justerad allokering'!$B$2:$AF$2,0),FALSE)),VLOOKUP($B157,'Allokerad kvv'!$B$2:$AV$468,MATCH(G$2,'Allokerad kvv'!$B$2:$AV$2,0),FALSE),VLOOKUP($B157,'Justerad allokering'!$B$2:$AG$462,MATCH(G$2,'Justerad allokering'!$B$2:$AF$2,0),FALSE))</f>
        <v>0</v>
      </c>
      <c r="H157" s="28">
        <f>IF(ISERROR(1/VLOOKUP($B157,'Justerad allokering'!$B$2:$AG$462,MATCH(H$2,'Justerad allokering'!$B$2:$AF$2,0),FALSE)),VLOOKUP($B157,'Allokerad kvv'!$B$2:$AV$468,MATCH(H$2,'Allokerad kvv'!$B$2:$AV$2,0),FALSE),VLOOKUP($B157,'Justerad allokering'!$B$2:$AG$462,MATCH(H$2,'Justerad allokering'!$B$2:$AF$2,0),FALSE))</f>
        <v>0</v>
      </c>
      <c r="I157" s="28">
        <f>IF(ISERROR(1/VLOOKUP($B157,'Justerad allokering'!$B$2:$AG$462,MATCH(I$2,'Justerad allokering'!$B$2:$AF$2,0),FALSE)),VLOOKUP($B157,'Allokerad kvv'!$B$2:$AV$468,MATCH(I$2,'Allokerad kvv'!$B$2:$AV$2,0),FALSE),VLOOKUP($B157,'Justerad allokering'!$B$2:$AG$462,MATCH(I$2,'Justerad allokering'!$B$2:$AF$2,0),FALSE))</f>
        <v>0</v>
      </c>
      <c r="J157" s="28">
        <f>IF(ISERROR(1/VLOOKUP($B157,'Justerad allokering'!$B$2:$AG$462,MATCH(J$2,'Justerad allokering'!$B$2:$AF$2,0),FALSE)),VLOOKUP($B157,'Allokerad kvv'!$B$2:$AV$468,MATCH(J$2,'Allokerad kvv'!$B$2:$AV$2,0),FALSE),VLOOKUP($B157,'Justerad allokering'!$B$2:$AG$462,MATCH(J$2,'Justerad allokering'!$B$2:$AF$2,0),FALSE))</f>
        <v>0</v>
      </c>
      <c r="K157" s="28">
        <f>IF(ISERROR(1/VLOOKUP($B157,'Justerad allokering'!$B$2:$AG$462,MATCH(K$2,'Justerad allokering'!$B$2:$AF$2,0),FALSE)),VLOOKUP($B157,'Allokerad kvv'!$B$2:$AV$468,MATCH(K$2,'Allokerad kvv'!$B$2:$AV$2,0),FALSE),VLOOKUP($B157,'Justerad allokering'!$B$2:$AG$462,MATCH(K$2,'Justerad allokering'!$B$2:$AF$2,0),FALSE))</f>
        <v>0</v>
      </c>
      <c r="L157" s="28">
        <f>IF(ISERROR(1/VLOOKUP($B157,'Justerad allokering'!$B$2:$AG$462,MATCH(L$2,'Justerad allokering'!$B$2:$AF$2,0),FALSE)),VLOOKUP($B157,'Allokerad kvv'!$B$2:$AV$468,MATCH(L$2,'Allokerad kvv'!$B$2:$AV$2,0),FALSE),VLOOKUP($B157,'Justerad allokering'!$B$2:$AG$462,MATCH(L$2,'Justerad allokering'!$B$2:$AF$2,0),FALSE))</f>
        <v>0</v>
      </c>
      <c r="M157" s="28">
        <f>IF(ISERROR(1/VLOOKUP($B157,'Justerad allokering'!$B$2:$AG$462,MATCH(M$2,'Justerad allokering'!$B$2:$AF$2,0),FALSE)),VLOOKUP($B157,'Allokerad kvv'!$B$2:$AV$468,MATCH(M$2,'Allokerad kvv'!$B$2:$AV$2,0),FALSE),VLOOKUP($B157,'Justerad allokering'!$B$2:$AG$462,MATCH(M$2,'Justerad allokering'!$B$2:$AF$2,0),FALSE))</f>
        <v>0</v>
      </c>
      <c r="N157" s="28">
        <f>IF(ISERROR(1/VLOOKUP($B157,'Justerad allokering'!$B$2:$AG$462,MATCH(N$2,'Justerad allokering'!$B$2:$AF$2,0),FALSE)),VLOOKUP($B157,'Allokerad kvv'!$B$2:$AV$468,MATCH(N$2,'Allokerad kvv'!$B$2:$AV$2,0),FALSE),VLOOKUP($B157,'Justerad allokering'!$B$2:$AG$462,MATCH(N$2,'Justerad allokering'!$B$2:$AF$2,0),FALSE))</f>
        <v>0</v>
      </c>
      <c r="O157" s="28">
        <f>IF(ISERROR(1/VLOOKUP($B157,'Justerad allokering'!$B$2:$AG$462,MATCH(O$2,'Justerad allokering'!$B$2:$AF$2,0),FALSE)),VLOOKUP($B157,'Allokerad kvv'!$B$2:$AV$468,MATCH(O$2,'Allokerad kvv'!$B$2:$AV$2,0),FALSE),VLOOKUP($B157,'Justerad allokering'!$B$2:$AG$462,MATCH(O$2,'Justerad allokering'!$B$2:$AF$2,0),FALSE))</f>
        <v>0</v>
      </c>
      <c r="P157" s="28">
        <f>IF(ISERROR(1/VLOOKUP($B157,'Justerad allokering'!$B$2:$AG$462,MATCH(P$2,'Justerad allokering'!$B$2:$AF$2,0),FALSE)),VLOOKUP($B157,'Allokerad kvv'!$B$2:$AV$468,MATCH(P$2,'Allokerad kvv'!$B$2:$AV$2,0),FALSE),VLOOKUP($B157,'Justerad allokering'!$B$2:$AG$462,MATCH(P$2,'Justerad allokering'!$B$2:$AF$2,0),FALSE))</f>
        <v>0</v>
      </c>
      <c r="Q157" s="28">
        <f>IF(ISERROR(1/VLOOKUP($B157,'Justerad allokering'!$B$2:$AG$462,MATCH(Q$2,'Justerad allokering'!$B$2:$AF$2,0),FALSE)),VLOOKUP($B157,'Allokerad kvv'!$B$2:$AV$468,MATCH(Q$2,'Allokerad kvv'!$B$2:$AV$2,0),FALSE),VLOOKUP($B157,'Justerad allokering'!$B$2:$AG$462,MATCH(Q$2,'Justerad allokering'!$B$2:$AF$2,0),FALSE))</f>
        <v>0</v>
      </c>
      <c r="R157" s="28">
        <f>IF(ISERROR(1/VLOOKUP($B157,'Justerad allokering'!$B$2:$AG$462,MATCH(R$2,'Justerad allokering'!$B$2:$AF$2,0),FALSE)),VLOOKUP($B157,'Allokerad kvv'!$B$2:$AV$468,MATCH(R$2,'Allokerad kvv'!$B$2:$AV$2,0),FALSE),VLOOKUP($B157,'Justerad allokering'!$B$2:$AG$462,MATCH(R$2,'Justerad allokering'!$B$2:$AF$2,0),FALSE))</f>
        <v>0</v>
      </c>
      <c r="S157" s="28">
        <f>IF(ISERROR(1/VLOOKUP($B157,'Justerad allokering'!$B$2:$AG$462,MATCH(S$2,'Justerad allokering'!$B$2:$AF$2,0),FALSE)),VLOOKUP($B157,'Allokerad kvv'!$B$2:$AV$468,MATCH(S$2,'Allokerad kvv'!$B$2:$AV$2,0),FALSE),VLOOKUP($B157,'Justerad allokering'!$B$2:$AG$462,MATCH(S$2,'Justerad allokering'!$B$2:$AF$2,0),FALSE))</f>
        <v>0</v>
      </c>
      <c r="T157" s="28">
        <f>IF(ISERROR(1/VLOOKUP($B157,'Justerad allokering'!$B$2:$AG$462,MATCH(T$2,'Justerad allokering'!$B$2:$AF$2,0),FALSE)),VLOOKUP($B157,'Allokerad kvv'!$B$2:$AV$468,MATCH(T$2,'Allokerad kvv'!$B$2:$AV$2,0),FALSE),VLOOKUP($B157,'Justerad allokering'!$B$2:$AG$462,MATCH(T$2,'Justerad allokering'!$B$2:$AF$2,0),FALSE))</f>
        <v>0</v>
      </c>
      <c r="U157" s="28">
        <f>IF(ISERROR(1/VLOOKUP($B157,'Justerad allokering'!$B$2:$AG$462,MATCH(U$2,'Justerad allokering'!$B$2:$AF$2,0),FALSE)),VLOOKUP($B157,'Allokerad kvv'!$B$2:$AV$468,MATCH(U$2,'Allokerad kvv'!$B$2:$AV$2,0),FALSE),VLOOKUP($B157,'Justerad allokering'!$B$2:$AG$462,MATCH(U$2,'Justerad allokering'!$B$2:$AF$2,0),FALSE))</f>
        <v>0</v>
      </c>
      <c r="V157" s="28">
        <f>IF(ISERROR(1/VLOOKUP($B157,'Justerad allokering'!$B$2:$AG$462,MATCH(V$2,'Justerad allokering'!$B$2:$AF$2,0),FALSE)),VLOOKUP($B157,'Allokerad kvv'!$B$2:$AV$468,MATCH(V$2,'Allokerad kvv'!$B$2:$AV$2,0),FALSE),VLOOKUP($B157,'Justerad allokering'!$B$2:$AG$462,MATCH(V$2,'Justerad allokering'!$B$2:$AF$2,0),FALSE))</f>
        <v>0</v>
      </c>
      <c r="W157" s="28">
        <f>IF(ISERROR(1/VLOOKUP($B157,'Justerad allokering'!$B$2:$AG$462,MATCH(W$2,'Justerad allokering'!$B$2:$AF$2,0),FALSE)),VLOOKUP($B157,'Allokerad kvv'!$B$2:$AV$468,MATCH(W$2,'Allokerad kvv'!$B$2:$AV$2,0),FALSE),VLOOKUP($B157,'Justerad allokering'!$B$2:$AG$462,MATCH(W$2,'Justerad allokering'!$B$2:$AF$2,0),FALSE))</f>
        <v>0</v>
      </c>
      <c r="X157" s="28">
        <f>IF(ISERROR(1/VLOOKUP($B157,'Justerad allokering'!$B$2:$AG$462,MATCH(X$2,'Justerad allokering'!$B$2:$AF$2,0),FALSE)),VLOOKUP($B157,'Allokerad kvv'!$B$2:$AV$468,MATCH(X$2,'Allokerad kvv'!$B$2:$AV$2,0),FALSE),VLOOKUP($B157,'Justerad allokering'!$B$2:$AG$462,MATCH(X$2,'Justerad allokering'!$B$2:$AF$2,0),FALSE))</f>
        <v>0</v>
      </c>
      <c r="Y157" s="28">
        <f>IF(ISERROR(1/VLOOKUP($B157,'Justerad allokering'!$B$2:$AG$462,MATCH(Y$2,'Justerad allokering'!$B$2:$AF$2,0),FALSE)),VLOOKUP($B157,'Allokerad kvv'!$B$2:$AV$468,MATCH(Y$2,'Allokerad kvv'!$B$2:$AV$2,0),FALSE),VLOOKUP($B157,'Justerad allokering'!$B$2:$AG$462,MATCH(Y$2,'Justerad allokering'!$B$2:$AF$2,0),FALSE))</f>
        <v>0</v>
      </c>
      <c r="Z157" s="28">
        <f>IF(ISERROR(1/VLOOKUP($B157,'Justerad allokering'!$B$2:$AG$462,MATCH(Z$2,'Justerad allokering'!$B$2:$AF$2,0),FALSE)),VLOOKUP($B157,'Allokerad kvv'!$B$2:$AV$468,MATCH(Z$2,'Allokerad kvv'!$B$2:$AV$2,0),FALSE),VLOOKUP($B157,'Justerad allokering'!$B$2:$AG$462,MATCH(Z$2,'Justerad allokering'!$B$2:$AF$2,0),FALSE))</f>
        <v>0</v>
      </c>
      <c r="AA157" s="28"/>
      <c r="AB157" s="28"/>
      <c r="AE157">
        <f t="shared" si="6"/>
        <v>0</v>
      </c>
      <c r="AG157">
        <f t="shared" si="7"/>
        <v>0</v>
      </c>
      <c r="AH157">
        <f t="shared" si="8"/>
        <v>0</v>
      </c>
      <c r="AI157" s="55" t="str">
        <f>IF(AH157=0,"",AH157/VLOOKUP(B157,Kraftvärmeprod!$B$1:$BC$480,MATCH("Summa tillförd energi exklusive rökgaskondensering",Kraftvärmeprod!$B$1:$BC$1,0),FALSE))</f>
        <v/>
      </c>
    </row>
    <row r="158" spans="1:35" x14ac:dyDescent="0.35">
      <c r="A158" s="28" t="s">
        <v>201</v>
      </c>
      <c r="B158" s="28" t="s">
        <v>202</v>
      </c>
      <c r="C158" s="28">
        <f>IF(ISERROR(1/VLOOKUP($B158,'Justerad allokering'!$B$2:$AG$462,MATCH(C$2,'Justerad allokering'!$B$2:$AF$2,0),FALSE)),VLOOKUP($B158,'Allokerad kvv'!$B$2:$AV$468,MATCH(C$2,'Allokerad kvv'!$B$2:$AV$2,0),FALSE),VLOOKUP($B158,'Justerad allokering'!$B$2:$AG$462,MATCH(C$2,'Justerad allokering'!$B$2:$AF$2,0),FALSE))</f>
        <v>0</v>
      </c>
      <c r="D158" s="28">
        <f>IF(ISERROR(1/VLOOKUP($B158,'Justerad allokering'!$B$2:$AG$462,MATCH(D$2,'Justerad allokering'!$B$2:$AF$2,0),FALSE)),VLOOKUP($B158,'Allokerad kvv'!$B$2:$AV$468,MATCH(D$2,'Allokerad kvv'!$B$2:$AV$2,0),FALSE),VLOOKUP($B158,'Justerad allokering'!$B$2:$AG$462,MATCH(D$2,'Justerad allokering'!$B$2:$AF$2,0),FALSE))</f>
        <v>0</v>
      </c>
      <c r="E158" s="28">
        <f>IF(ISERROR(1/VLOOKUP($B158,'Justerad allokering'!$B$2:$AG$462,MATCH(E$2,'Justerad allokering'!$B$2:$AF$2,0),FALSE)),VLOOKUP($B158,'Allokerad kvv'!$B$2:$AV$468,MATCH(E$2,'Allokerad kvv'!$B$2:$AV$2,0),FALSE),VLOOKUP($B158,'Justerad allokering'!$B$2:$AG$462,MATCH(E$2,'Justerad allokering'!$B$2:$AF$2,0),FALSE))</f>
        <v>0</v>
      </c>
      <c r="F158" s="28">
        <f>IF(ISERROR(1/VLOOKUP($B158,'Justerad allokering'!$B$2:$AG$462,MATCH(F$2,'Justerad allokering'!$B$2:$AF$2,0),FALSE)),VLOOKUP($B158,'Allokerad kvv'!$B$2:$AV$468,MATCH(F$2,'Allokerad kvv'!$B$2:$AV$2,0),FALSE),VLOOKUP($B158,'Justerad allokering'!$B$2:$AG$462,MATCH(F$2,'Justerad allokering'!$B$2:$AF$2,0),FALSE))</f>
        <v>0</v>
      </c>
      <c r="G158" s="28">
        <f>IF(ISERROR(1/VLOOKUP($B158,'Justerad allokering'!$B$2:$AG$462,MATCH(G$2,'Justerad allokering'!$B$2:$AF$2,0),FALSE)),VLOOKUP($B158,'Allokerad kvv'!$B$2:$AV$468,MATCH(G$2,'Allokerad kvv'!$B$2:$AV$2,0),FALSE),VLOOKUP($B158,'Justerad allokering'!$B$2:$AG$462,MATCH(G$2,'Justerad allokering'!$B$2:$AF$2,0),FALSE))</f>
        <v>0</v>
      </c>
      <c r="H158" s="28">
        <f>IF(ISERROR(1/VLOOKUP($B158,'Justerad allokering'!$B$2:$AG$462,MATCH(H$2,'Justerad allokering'!$B$2:$AF$2,0),FALSE)),VLOOKUP($B158,'Allokerad kvv'!$B$2:$AV$468,MATCH(H$2,'Allokerad kvv'!$B$2:$AV$2,0),FALSE),VLOOKUP($B158,'Justerad allokering'!$B$2:$AG$462,MATCH(H$2,'Justerad allokering'!$B$2:$AF$2,0),FALSE))</f>
        <v>0</v>
      </c>
      <c r="I158" s="28">
        <f>IF(ISERROR(1/VLOOKUP($B158,'Justerad allokering'!$B$2:$AG$462,MATCH(I$2,'Justerad allokering'!$B$2:$AF$2,0),FALSE)),VLOOKUP($B158,'Allokerad kvv'!$B$2:$AV$468,MATCH(I$2,'Allokerad kvv'!$B$2:$AV$2,0),FALSE),VLOOKUP($B158,'Justerad allokering'!$B$2:$AG$462,MATCH(I$2,'Justerad allokering'!$B$2:$AF$2,0),FALSE))</f>
        <v>0</v>
      </c>
      <c r="J158" s="28">
        <f>IF(ISERROR(1/VLOOKUP($B158,'Justerad allokering'!$B$2:$AG$462,MATCH(J$2,'Justerad allokering'!$B$2:$AF$2,0),FALSE)),VLOOKUP($B158,'Allokerad kvv'!$B$2:$AV$468,MATCH(J$2,'Allokerad kvv'!$B$2:$AV$2,0),FALSE),VLOOKUP($B158,'Justerad allokering'!$B$2:$AG$462,MATCH(J$2,'Justerad allokering'!$B$2:$AF$2,0),FALSE))</f>
        <v>0</v>
      </c>
      <c r="K158" s="28">
        <f>IF(ISERROR(1/VLOOKUP($B158,'Justerad allokering'!$B$2:$AG$462,MATCH(K$2,'Justerad allokering'!$B$2:$AF$2,0),FALSE)),VLOOKUP($B158,'Allokerad kvv'!$B$2:$AV$468,MATCH(K$2,'Allokerad kvv'!$B$2:$AV$2,0),FALSE),VLOOKUP($B158,'Justerad allokering'!$B$2:$AG$462,MATCH(K$2,'Justerad allokering'!$B$2:$AF$2,0),FALSE))</f>
        <v>0</v>
      </c>
      <c r="L158" s="28">
        <f>IF(ISERROR(1/VLOOKUP($B158,'Justerad allokering'!$B$2:$AG$462,MATCH(L$2,'Justerad allokering'!$B$2:$AF$2,0),FALSE)),VLOOKUP($B158,'Allokerad kvv'!$B$2:$AV$468,MATCH(L$2,'Allokerad kvv'!$B$2:$AV$2,0),FALSE),VLOOKUP($B158,'Justerad allokering'!$B$2:$AG$462,MATCH(L$2,'Justerad allokering'!$B$2:$AF$2,0),FALSE))</f>
        <v>0</v>
      </c>
      <c r="M158" s="28">
        <f>IF(ISERROR(1/VLOOKUP($B158,'Justerad allokering'!$B$2:$AG$462,MATCH(M$2,'Justerad allokering'!$B$2:$AF$2,0),FALSE)),VLOOKUP($B158,'Allokerad kvv'!$B$2:$AV$468,MATCH(M$2,'Allokerad kvv'!$B$2:$AV$2,0),FALSE),VLOOKUP($B158,'Justerad allokering'!$B$2:$AG$462,MATCH(M$2,'Justerad allokering'!$B$2:$AF$2,0),FALSE))</f>
        <v>0</v>
      </c>
      <c r="N158" s="28">
        <f>IF(ISERROR(1/VLOOKUP($B158,'Justerad allokering'!$B$2:$AG$462,MATCH(N$2,'Justerad allokering'!$B$2:$AF$2,0),FALSE)),VLOOKUP($B158,'Allokerad kvv'!$B$2:$AV$468,MATCH(N$2,'Allokerad kvv'!$B$2:$AV$2,0),FALSE),VLOOKUP($B158,'Justerad allokering'!$B$2:$AG$462,MATCH(N$2,'Justerad allokering'!$B$2:$AF$2,0),FALSE))</f>
        <v>0</v>
      </c>
      <c r="O158" s="28">
        <f>IF(ISERROR(1/VLOOKUP($B158,'Justerad allokering'!$B$2:$AG$462,MATCH(O$2,'Justerad allokering'!$B$2:$AF$2,0),FALSE)),VLOOKUP($B158,'Allokerad kvv'!$B$2:$AV$468,MATCH(O$2,'Allokerad kvv'!$B$2:$AV$2,0),FALSE),VLOOKUP($B158,'Justerad allokering'!$B$2:$AG$462,MATCH(O$2,'Justerad allokering'!$B$2:$AF$2,0),FALSE))</f>
        <v>0</v>
      </c>
      <c r="P158" s="28">
        <f>IF(ISERROR(1/VLOOKUP($B158,'Justerad allokering'!$B$2:$AG$462,MATCH(P$2,'Justerad allokering'!$B$2:$AF$2,0),FALSE)),VLOOKUP($B158,'Allokerad kvv'!$B$2:$AV$468,MATCH(P$2,'Allokerad kvv'!$B$2:$AV$2,0),FALSE),VLOOKUP($B158,'Justerad allokering'!$B$2:$AG$462,MATCH(P$2,'Justerad allokering'!$B$2:$AF$2,0),FALSE))</f>
        <v>0</v>
      </c>
      <c r="Q158" s="28">
        <f>IF(ISERROR(1/VLOOKUP($B158,'Justerad allokering'!$B$2:$AG$462,MATCH(Q$2,'Justerad allokering'!$B$2:$AF$2,0),FALSE)),VLOOKUP($B158,'Allokerad kvv'!$B$2:$AV$468,MATCH(Q$2,'Allokerad kvv'!$B$2:$AV$2,0),FALSE),VLOOKUP($B158,'Justerad allokering'!$B$2:$AG$462,MATCH(Q$2,'Justerad allokering'!$B$2:$AF$2,0),FALSE))</f>
        <v>0</v>
      </c>
      <c r="R158" s="28">
        <f>IF(ISERROR(1/VLOOKUP($B158,'Justerad allokering'!$B$2:$AG$462,MATCH(R$2,'Justerad allokering'!$B$2:$AF$2,0),FALSE)),VLOOKUP($B158,'Allokerad kvv'!$B$2:$AV$468,MATCH(R$2,'Allokerad kvv'!$B$2:$AV$2,0),FALSE),VLOOKUP($B158,'Justerad allokering'!$B$2:$AG$462,MATCH(R$2,'Justerad allokering'!$B$2:$AF$2,0),FALSE))</f>
        <v>0</v>
      </c>
      <c r="S158" s="28">
        <f>IF(ISERROR(1/VLOOKUP($B158,'Justerad allokering'!$B$2:$AG$462,MATCH(S$2,'Justerad allokering'!$B$2:$AF$2,0),FALSE)),VLOOKUP($B158,'Allokerad kvv'!$B$2:$AV$468,MATCH(S$2,'Allokerad kvv'!$B$2:$AV$2,0),FALSE),VLOOKUP($B158,'Justerad allokering'!$B$2:$AG$462,MATCH(S$2,'Justerad allokering'!$B$2:$AF$2,0),FALSE))</f>
        <v>0</v>
      </c>
      <c r="T158" s="28">
        <f>IF(ISERROR(1/VLOOKUP($B158,'Justerad allokering'!$B$2:$AG$462,MATCH(T$2,'Justerad allokering'!$B$2:$AF$2,0),FALSE)),VLOOKUP($B158,'Allokerad kvv'!$B$2:$AV$468,MATCH(T$2,'Allokerad kvv'!$B$2:$AV$2,0),FALSE),VLOOKUP($B158,'Justerad allokering'!$B$2:$AG$462,MATCH(T$2,'Justerad allokering'!$B$2:$AF$2,0),FALSE))</f>
        <v>0</v>
      </c>
      <c r="U158" s="28">
        <f>IF(ISERROR(1/VLOOKUP($B158,'Justerad allokering'!$B$2:$AG$462,MATCH(U$2,'Justerad allokering'!$B$2:$AF$2,0),FALSE)),VLOOKUP($B158,'Allokerad kvv'!$B$2:$AV$468,MATCH(U$2,'Allokerad kvv'!$B$2:$AV$2,0),FALSE),VLOOKUP($B158,'Justerad allokering'!$B$2:$AG$462,MATCH(U$2,'Justerad allokering'!$B$2:$AF$2,0),FALSE))</f>
        <v>0</v>
      </c>
      <c r="V158" s="28">
        <f>IF(ISERROR(1/VLOOKUP($B158,'Justerad allokering'!$B$2:$AG$462,MATCH(V$2,'Justerad allokering'!$B$2:$AF$2,0),FALSE)),VLOOKUP($B158,'Allokerad kvv'!$B$2:$AV$468,MATCH(V$2,'Allokerad kvv'!$B$2:$AV$2,0),FALSE),VLOOKUP($B158,'Justerad allokering'!$B$2:$AG$462,MATCH(V$2,'Justerad allokering'!$B$2:$AF$2,0),FALSE))</f>
        <v>0</v>
      </c>
      <c r="W158" s="28">
        <f>IF(ISERROR(1/VLOOKUP($B158,'Justerad allokering'!$B$2:$AG$462,MATCH(W$2,'Justerad allokering'!$B$2:$AF$2,0),FALSE)),VLOOKUP($B158,'Allokerad kvv'!$B$2:$AV$468,MATCH(W$2,'Allokerad kvv'!$B$2:$AV$2,0),FALSE),VLOOKUP($B158,'Justerad allokering'!$B$2:$AG$462,MATCH(W$2,'Justerad allokering'!$B$2:$AF$2,0),FALSE))</f>
        <v>0</v>
      </c>
      <c r="X158" s="28">
        <f>IF(ISERROR(1/VLOOKUP($B158,'Justerad allokering'!$B$2:$AG$462,MATCH(X$2,'Justerad allokering'!$B$2:$AF$2,0),FALSE)),VLOOKUP($B158,'Allokerad kvv'!$B$2:$AV$468,MATCH(X$2,'Allokerad kvv'!$B$2:$AV$2,0),FALSE),VLOOKUP($B158,'Justerad allokering'!$B$2:$AG$462,MATCH(X$2,'Justerad allokering'!$B$2:$AF$2,0),FALSE))</f>
        <v>0</v>
      </c>
      <c r="Y158" s="28">
        <f>IF(ISERROR(1/VLOOKUP($B158,'Justerad allokering'!$B$2:$AG$462,MATCH(Y$2,'Justerad allokering'!$B$2:$AF$2,0),FALSE)),VLOOKUP($B158,'Allokerad kvv'!$B$2:$AV$468,MATCH(Y$2,'Allokerad kvv'!$B$2:$AV$2,0),FALSE),VLOOKUP($B158,'Justerad allokering'!$B$2:$AG$462,MATCH(Y$2,'Justerad allokering'!$B$2:$AF$2,0),FALSE))</f>
        <v>0</v>
      </c>
      <c r="Z158" s="28">
        <f>IF(ISERROR(1/VLOOKUP($B158,'Justerad allokering'!$B$2:$AG$462,MATCH(Z$2,'Justerad allokering'!$B$2:$AF$2,0),FALSE)),VLOOKUP($B158,'Allokerad kvv'!$B$2:$AV$468,MATCH(Z$2,'Allokerad kvv'!$B$2:$AV$2,0),FALSE),VLOOKUP($B158,'Justerad allokering'!$B$2:$AG$462,MATCH(Z$2,'Justerad allokering'!$B$2:$AF$2,0),FALSE))</f>
        <v>0</v>
      </c>
      <c r="AA158" s="28"/>
      <c r="AB158" s="28"/>
      <c r="AE158">
        <f t="shared" si="6"/>
        <v>0</v>
      </c>
      <c r="AG158">
        <f t="shared" si="7"/>
        <v>0</v>
      </c>
      <c r="AH158">
        <f t="shared" si="8"/>
        <v>0</v>
      </c>
      <c r="AI158" s="55" t="str">
        <f>IF(AH158=0,"",AH158/VLOOKUP(B158,Kraftvärmeprod!$B$1:$BC$480,MATCH("Summa tillförd energi exklusive rökgaskondensering",Kraftvärmeprod!$B$1:$BC$1,0),FALSE))</f>
        <v/>
      </c>
    </row>
    <row r="159" spans="1:35" x14ac:dyDescent="0.35">
      <c r="A159" s="28" t="s">
        <v>201</v>
      </c>
      <c r="B159" s="28" t="s">
        <v>203</v>
      </c>
      <c r="C159" s="28">
        <f>IF(ISERROR(1/VLOOKUP($B159,'Justerad allokering'!$B$2:$AG$462,MATCH(C$2,'Justerad allokering'!$B$2:$AF$2,0),FALSE)),VLOOKUP($B159,'Allokerad kvv'!$B$2:$AV$468,MATCH(C$2,'Allokerad kvv'!$B$2:$AV$2,0),FALSE),VLOOKUP($B159,'Justerad allokering'!$B$2:$AG$462,MATCH(C$2,'Justerad allokering'!$B$2:$AF$2,0),FALSE))</f>
        <v>0</v>
      </c>
      <c r="D159" s="28">
        <f>IF(ISERROR(1/VLOOKUP($B159,'Justerad allokering'!$B$2:$AG$462,MATCH(D$2,'Justerad allokering'!$B$2:$AF$2,0),FALSE)),VLOOKUP($B159,'Allokerad kvv'!$B$2:$AV$468,MATCH(D$2,'Allokerad kvv'!$B$2:$AV$2,0),FALSE),VLOOKUP($B159,'Justerad allokering'!$B$2:$AG$462,MATCH(D$2,'Justerad allokering'!$B$2:$AF$2,0),FALSE))</f>
        <v>0</v>
      </c>
      <c r="E159" s="28">
        <f>IF(ISERROR(1/VLOOKUP($B159,'Justerad allokering'!$B$2:$AG$462,MATCH(E$2,'Justerad allokering'!$B$2:$AF$2,0),FALSE)),VLOOKUP($B159,'Allokerad kvv'!$B$2:$AV$468,MATCH(E$2,'Allokerad kvv'!$B$2:$AV$2,0),FALSE),VLOOKUP($B159,'Justerad allokering'!$B$2:$AG$462,MATCH(E$2,'Justerad allokering'!$B$2:$AF$2,0),FALSE))</f>
        <v>0</v>
      </c>
      <c r="F159" s="28">
        <f>IF(ISERROR(1/VLOOKUP($B159,'Justerad allokering'!$B$2:$AG$462,MATCH(F$2,'Justerad allokering'!$B$2:$AF$2,0),FALSE)),VLOOKUP($B159,'Allokerad kvv'!$B$2:$AV$468,MATCH(F$2,'Allokerad kvv'!$B$2:$AV$2,0),FALSE),VLOOKUP($B159,'Justerad allokering'!$B$2:$AG$462,MATCH(F$2,'Justerad allokering'!$B$2:$AF$2,0),FALSE))</f>
        <v>0</v>
      </c>
      <c r="G159" s="28">
        <f>IF(ISERROR(1/VLOOKUP($B159,'Justerad allokering'!$B$2:$AG$462,MATCH(G$2,'Justerad allokering'!$B$2:$AF$2,0),FALSE)),VLOOKUP($B159,'Allokerad kvv'!$B$2:$AV$468,MATCH(G$2,'Allokerad kvv'!$B$2:$AV$2,0),FALSE),VLOOKUP($B159,'Justerad allokering'!$B$2:$AG$462,MATCH(G$2,'Justerad allokering'!$B$2:$AF$2,0),FALSE))</f>
        <v>0</v>
      </c>
      <c r="H159" s="28">
        <f>IF(ISERROR(1/VLOOKUP($B159,'Justerad allokering'!$B$2:$AG$462,MATCH(H$2,'Justerad allokering'!$B$2:$AF$2,0),FALSE)),VLOOKUP($B159,'Allokerad kvv'!$B$2:$AV$468,MATCH(H$2,'Allokerad kvv'!$B$2:$AV$2,0),FALSE),VLOOKUP($B159,'Justerad allokering'!$B$2:$AG$462,MATCH(H$2,'Justerad allokering'!$B$2:$AF$2,0),FALSE))</f>
        <v>0</v>
      </c>
      <c r="I159" s="28">
        <f>IF(ISERROR(1/VLOOKUP($B159,'Justerad allokering'!$B$2:$AG$462,MATCH(I$2,'Justerad allokering'!$B$2:$AF$2,0),FALSE)),VLOOKUP($B159,'Allokerad kvv'!$B$2:$AV$468,MATCH(I$2,'Allokerad kvv'!$B$2:$AV$2,0),FALSE),VLOOKUP($B159,'Justerad allokering'!$B$2:$AG$462,MATCH(I$2,'Justerad allokering'!$B$2:$AF$2,0),FALSE))</f>
        <v>0</v>
      </c>
      <c r="J159" s="28">
        <f>IF(ISERROR(1/VLOOKUP($B159,'Justerad allokering'!$B$2:$AG$462,MATCH(J$2,'Justerad allokering'!$B$2:$AF$2,0),FALSE)),VLOOKUP($B159,'Allokerad kvv'!$B$2:$AV$468,MATCH(J$2,'Allokerad kvv'!$B$2:$AV$2,0),FALSE),VLOOKUP($B159,'Justerad allokering'!$B$2:$AG$462,MATCH(J$2,'Justerad allokering'!$B$2:$AF$2,0),FALSE))</f>
        <v>0</v>
      </c>
      <c r="K159" s="28">
        <f>IF(ISERROR(1/VLOOKUP($B159,'Justerad allokering'!$B$2:$AG$462,MATCH(K$2,'Justerad allokering'!$B$2:$AF$2,0),FALSE)),VLOOKUP($B159,'Allokerad kvv'!$B$2:$AV$468,MATCH(K$2,'Allokerad kvv'!$B$2:$AV$2,0),FALSE),VLOOKUP($B159,'Justerad allokering'!$B$2:$AG$462,MATCH(K$2,'Justerad allokering'!$B$2:$AF$2,0),FALSE))</f>
        <v>0</v>
      </c>
      <c r="L159" s="28">
        <f>IF(ISERROR(1/VLOOKUP($B159,'Justerad allokering'!$B$2:$AG$462,MATCH(L$2,'Justerad allokering'!$B$2:$AF$2,0),FALSE)),VLOOKUP($B159,'Allokerad kvv'!$B$2:$AV$468,MATCH(L$2,'Allokerad kvv'!$B$2:$AV$2,0),FALSE),VLOOKUP($B159,'Justerad allokering'!$B$2:$AG$462,MATCH(L$2,'Justerad allokering'!$B$2:$AF$2,0),FALSE))</f>
        <v>0</v>
      </c>
      <c r="M159" s="28">
        <f>IF(ISERROR(1/VLOOKUP($B159,'Justerad allokering'!$B$2:$AG$462,MATCH(M$2,'Justerad allokering'!$B$2:$AF$2,0),FALSE)),VLOOKUP($B159,'Allokerad kvv'!$B$2:$AV$468,MATCH(M$2,'Allokerad kvv'!$B$2:$AV$2,0),FALSE),VLOOKUP($B159,'Justerad allokering'!$B$2:$AG$462,MATCH(M$2,'Justerad allokering'!$B$2:$AF$2,0),FALSE))</f>
        <v>0</v>
      </c>
      <c r="N159" s="28">
        <f>IF(ISERROR(1/VLOOKUP($B159,'Justerad allokering'!$B$2:$AG$462,MATCH(N$2,'Justerad allokering'!$B$2:$AF$2,0),FALSE)),VLOOKUP($B159,'Allokerad kvv'!$B$2:$AV$468,MATCH(N$2,'Allokerad kvv'!$B$2:$AV$2,0),FALSE),VLOOKUP($B159,'Justerad allokering'!$B$2:$AG$462,MATCH(N$2,'Justerad allokering'!$B$2:$AF$2,0),FALSE))</f>
        <v>0</v>
      </c>
      <c r="O159" s="28">
        <f>IF(ISERROR(1/VLOOKUP($B159,'Justerad allokering'!$B$2:$AG$462,MATCH(O$2,'Justerad allokering'!$B$2:$AF$2,0),FALSE)),VLOOKUP($B159,'Allokerad kvv'!$B$2:$AV$468,MATCH(O$2,'Allokerad kvv'!$B$2:$AV$2,0),FALSE),VLOOKUP($B159,'Justerad allokering'!$B$2:$AG$462,MATCH(O$2,'Justerad allokering'!$B$2:$AF$2,0),FALSE))</f>
        <v>0</v>
      </c>
      <c r="P159" s="28">
        <f>IF(ISERROR(1/VLOOKUP($B159,'Justerad allokering'!$B$2:$AG$462,MATCH(P$2,'Justerad allokering'!$B$2:$AF$2,0),FALSE)),VLOOKUP($B159,'Allokerad kvv'!$B$2:$AV$468,MATCH(P$2,'Allokerad kvv'!$B$2:$AV$2,0),FALSE),VLOOKUP($B159,'Justerad allokering'!$B$2:$AG$462,MATCH(P$2,'Justerad allokering'!$B$2:$AF$2,0),FALSE))</f>
        <v>0</v>
      </c>
      <c r="Q159" s="28">
        <f>IF(ISERROR(1/VLOOKUP($B159,'Justerad allokering'!$B$2:$AG$462,MATCH(Q$2,'Justerad allokering'!$B$2:$AF$2,0),FALSE)),VLOOKUP($B159,'Allokerad kvv'!$B$2:$AV$468,MATCH(Q$2,'Allokerad kvv'!$B$2:$AV$2,0),FALSE),VLOOKUP($B159,'Justerad allokering'!$B$2:$AG$462,MATCH(Q$2,'Justerad allokering'!$B$2:$AF$2,0),FALSE))</f>
        <v>0</v>
      </c>
      <c r="R159" s="28">
        <f>IF(ISERROR(1/VLOOKUP($B159,'Justerad allokering'!$B$2:$AG$462,MATCH(R$2,'Justerad allokering'!$B$2:$AF$2,0),FALSE)),VLOOKUP($B159,'Allokerad kvv'!$B$2:$AV$468,MATCH(R$2,'Allokerad kvv'!$B$2:$AV$2,0),FALSE),VLOOKUP($B159,'Justerad allokering'!$B$2:$AG$462,MATCH(R$2,'Justerad allokering'!$B$2:$AF$2,0),FALSE))</f>
        <v>0</v>
      </c>
      <c r="S159" s="28">
        <f>IF(ISERROR(1/VLOOKUP($B159,'Justerad allokering'!$B$2:$AG$462,MATCH(S$2,'Justerad allokering'!$B$2:$AF$2,0),FALSE)),VLOOKUP($B159,'Allokerad kvv'!$B$2:$AV$468,MATCH(S$2,'Allokerad kvv'!$B$2:$AV$2,0),FALSE),VLOOKUP($B159,'Justerad allokering'!$B$2:$AG$462,MATCH(S$2,'Justerad allokering'!$B$2:$AF$2,0),FALSE))</f>
        <v>0</v>
      </c>
      <c r="T159" s="28">
        <f>IF(ISERROR(1/VLOOKUP($B159,'Justerad allokering'!$B$2:$AG$462,MATCH(T$2,'Justerad allokering'!$B$2:$AF$2,0),FALSE)),VLOOKUP($B159,'Allokerad kvv'!$B$2:$AV$468,MATCH(T$2,'Allokerad kvv'!$B$2:$AV$2,0),FALSE),VLOOKUP($B159,'Justerad allokering'!$B$2:$AG$462,MATCH(T$2,'Justerad allokering'!$B$2:$AF$2,0),FALSE))</f>
        <v>0</v>
      </c>
      <c r="U159" s="28">
        <f>IF(ISERROR(1/VLOOKUP($B159,'Justerad allokering'!$B$2:$AG$462,MATCH(U$2,'Justerad allokering'!$B$2:$AF$2,0),FALSE)),VLOOKUP($B159,'Allokerad kvv'!$B$2:$AV$468,MATCH(U$2,'Allokerad kvv'!$B$2:$AV$2,0),FALSE),VLOOKUP($B159,'Justerad allokering'!$B$2:$AG$462,MATCH(U$2,'Justerad allokering'!$B$2:$AF$2,0),FALSE))</f>
        <v>0</v>
      </c>
      <c r="V159" s="28">
        <f>IF(ISERROR(1/VLOOKUP($B159,'Justerad allokering'!$B$2:$AG$462,MATCH(V$2,'Justerad allokering'!$B$2:$AF$2,0),FALSE)),VLOOKUP($B159,'Allokerad kvv'!$B$2:$AV$468,MATCH(V$2,'Allokerad kvv'!$B$2:$AV$2,0),FALSE),VLOOKUP($B159,'Justerad allokering'!$B$2:$AG$462,MATCH(V$2,'Justerad allokering'!$B$2:$AF$2,0),FALSE))</f>
        <v>0</v>
      </c>
      <c r="W159" s="28">
        <f>IF(ISERROR(1/VLOOKUP($B159,'Justerad allokering'!$B$2:$AG$462,MATCH(W$2,'Justerad allokering'!$B$2:$AF$2,0),FALSE)),VLOOKUP($B159,'Allokerad kvv'!$B$2:$AV$468,MATCH(W$2,'Allokerad kvv'!$B$2:$AV$2,0),FALSE),VLOOKUP($B159,'Justerad allokering'!$B$2:$AG$462,MATCH(W$2,'Justerad allokering'!$B$2:$AF$2,0),FALSE))</f>
        <v>0</v>
      </c>
      <c r="X159" s="28">
        <f>IF(ISERROR(1/VLOOKUP($B159,'Justerad allokering'!$B$2:$AG$462,MATCH(X$2,'Justerad allokering'!$B$2:$AF$2,0),FALSE)),VLOOKUP($B159,'Allokerad kvv'!$B$2:$AV$468,MATCH(X$2,'Allokerad kvv'!$B$2:$AV$2,0),FALSE),VLOOKUP($B159,'Justerad allokering'!$B$2:$AG$462,MATCH(X$2,'Justerad allokering'!$B$2:$AF$2,0),FALSE))</f>
        <v>0</v>
      </c>
      <c r="Y159" s="28">
        <f>IF(ISERROR(1/VLOOKUP($B159,'Justerad allokering'!$B$2:$AG$462,MATCH(Y$2,'Justerad allokering'!$B$2:$AF$2,0),FALSE)),VLOOKUP($B159,'Allokerad kvv'!$B$2:$AV$468,MATCH(Y$2,'Allokerad kvv'!$B$2:$AV$2,0),FALSE),VLOOKUP($B159,'Justerad allokering'!$B$2:$AG$462,MATCH(Y$2,'Justerad allokering'!$B$2:$AF$2,0),FALSE))</f>
        <v>0</v>
      </c>
      <c r="Z159" s="28">
        <f>IF(ISERROR(1/VLOOKUP($B159,'Justerad allokering'!$B$2:$AG$462,MATCH(Z$2,'Justerad allokering'!$B$2:$AF$2,0),FALSE)),VLOOKUP($B159,'Allokerad kvv'!$B$2:$AV$468,MATCH(Z$2,'Allokerad kvv'!$B$2:$AV$2,0),FALSE),VLOOKUP($B159,'Justerad allokering'!$B$2:$AG$462,MATCH(Z$2,'Justerad allokering'!$B$2:$AF$2,0),FALSE))</f>
        <v>0</v>
      </c>
      <c r="AA159" s="28"/>
      <c r="AB159" s="28"/>
      <c r="AE159">
        <f t="shared" si="6"/>
        <v>0</v>
      </c>
      <c r="AG159">
        <f t="shared" si="7"/>
        <v>0</v>
      </c>
      <c r="AH159">
        <f t="shared" si="8"/>
        <v>0</v>
      </c>
      <c r="AI159" s="55" t="str">
        <f>IF(AH159=0,"",AH159/VLOOKUP(B159,Kraftvärmeprod!$B$1:$BC$480,MATCH("Summa tillförd energi exklusive rökgaskondensering",Kraftvärmeprod!$B$1:$BC$1,0),FALSE))</f>
        <v/>
      </c>
    </row>
    <row r="160" spans="1:35" x14ac:dyDescent="0.35">
      <c r="A160" s="28" t="s">
        <v>201</v>
      </c>
      <c r="B160" s="28" t="s">
        <v>204</v>
      </c>
      <c r="C160" s="28">
        <f>IF(ISERROR(1/VLOOKUP($B160,'Justerad allokering'!$B$2:$AG$462,MATCH(C$2,'Justerad allokering'!$B$2:$AF$2,0),FALSE)),VLOOKUP($B160,'Allokerad kvv'!$B$2:$AV$468,MATCH(C$2,'Allokerad kvv'!$B$2:$AV$2,0),FALSE),VLOOKUP($B160,'Justerad allokering'!$B$2:$AG$462,MATCH(C$2,'Justerad allokering'!$B$2:$AF$2,0),FALSE))</f>
        <v>0</v>
      </c>
      <c r="D160" s="28">
        <f>IF(ISERROR(1/VLOOKUP($B160,'Justerad allokering'!$B$2:$AG$462,MATCH(D$2,'Justerad allokering'!$B$2:$AF$2,0),FALSE)),VLOOKUP($B160,'Allokerad kvv'!$B$2:$AV$468,MATCH(D$2,'Allokerad kvv'!$B$2:$AV$2,0),FALSE),VLOOKUP($B160,'Justerad allokering'!$B$2:$AG$462,MATCH(D$2,'Justerad allokering'!$B$2:$AF$2,0),FALSE))</f>
        <v>0</v>
      </c>
      <c r="E160" s="28">
        <f>IF(ISERROR(1/VLOOKUP($B160,'Justerad allokering'!$B$2:$AG$462,MATCH(E$2,'Justerad allokering'!$B$2:$AF$2,0),FALSE)),VLOOKUP($B160,'Allokerad kvv'!$B$2:$AV$468,MATCH(E$2,'Allokerad kvv'!$B$2:$AV$2,0),FALSE),VLOOKUP($B160,'Justerad allokering'!$B$2:$AG$462,MATCH(E$2,'Justerad allokering'!$B$2:$AF$2,0),FALSE))</f>
        <v>0</v>
      </c>
      <c r="F160" s="28">
        <f>IF(ISERROR(1/VLOOKUP($B160,'Justerad allokering'!$B$2:$AG$462,MATCH(F$2,'Justerad allokering'!$B$2:$AF$2,0),FALSE)),VLOOKUP($B160,'Allokerad kvv'!$B$2:$AV$468,MATCH(F$2,'Allokerad kvv'!$B$2:$AV$2,0),FALSE),VLOOKUP($B160,'Justerad allokering'!$B$2:$AG$462,MATCH(F$2,'Justerad allokering'!$B$2:$AF$2,0),FALSE))</f>
        <v>0</v>
      </c>
      <c r="G160" s="28">
        <f>IF(ISERROR(1/VLOOKUP($B160,'Justerad allokering'!$B$2:$AG$462,MATCH(G$2,'Justerad allokering'!$B$2:$AF$2,0),FALSE)),VLOOKUP($B160,'Allokerad kvv'!$B$2:$AV$468,MATCH(G$2,'Allokerad kvv'!$B$2:$AV$2,0),FALSE),VLOOKUP($B160,'Justerad allokering'!$B$2:$AG$462,MATCH(G$2,'Justerad allokering'!$B$2:$AF$2,0),FALSE))</f>
        <v>0</v>
      </c>
      <c r="H160" s="28">
        <f>IF(ISERROR(1/VLOOKUP($B160,'Justerad allokering'!$B$2:$AG$462,MATCH(H$2,'Justerad allokering'!$B$2:$AF$2,0),FALSE)),VLOOKUP($B160,'Allokerad kvv'!$B$2:$AV$468,MATCH(H$2,'Allokerad kvv'!$B$2:$AV$2,0),FALSE),VLOOKUP($B160,'Justerad allokering'!$B$2:$AG$462,MATCH(H$2,'Justerad allokering'!$B$2:$AF$2,0),FALSE))</f>
        <v>0</v>
      </c>
      <c r="I160" s="28">
        <f>IF(ISERROR(1/VLOOKUP($B160,'Justerad allokering'!$B$2:$AG$462,MATCH(I$2,'Justerad allokering'!$B$2:$AF$2,0),FALSE)),VLOOKUP($B160,'Allokerad kvv'!$B$2:$AV$468,MATCH(I$2,'Allokerad kvv'!$B$2:$AV$2,0),FALSE),VLOOKUP($B160,'Justerad allokering'!$B$2:$AG$462,MATCH(I$2,'Justerad allokering'!$B$2:$AF$2,0),FALSE))</f>
        <v>0</v>
      </c>
      <c r="J160" s="28">
        <f>IF(ISERROR(1/VLOOKUP($B160,'Justerad allokering'!$B$2:$AG$462,MATCH(J$2,'Justerad allokering'!$B$2:$AF$2,0),FALSE)),VLOOKUP($B160,'Allokerad kvv'!$B$2:$AV$468,MATCH(J$2,'Allokerad kvv'!$B$2:$AV$2,0),FALSE),VLOOKUP($B160,'Justerad allokering'!$B$2:$AG$462,MATCH(J$2,'Justerad allokering'!$B$2:$AF$2,0),FALSE))</f>
        <v>0</v>
      </c>
      <c r="K160" s="28">
        <f>IF(ISERROR(1/VLOOKUP($B160,'Justerad allokering'!$B$2:$AG$462,MATCH(K$2,'Justerad allokering'!$B$2:$AF$2,0),FALSE)),VLOOKUP($B160,'Allokerad kvv'!$B$2:$AV$468,MATCH(K$2,'Allokerad kvv'!$B$2:$AV$2,0),FALSE),VLOOKUP($B160,'Justerad allokering'!$B$2:$AG$462,MATCH(K$2,'Justerad allokering'!$B$2:$AF$2,0),FALSE))</f>
        <v>0</v>
      </c>
      <c r="L160" s="28">
        <f>IF(ISERROR(1/VLOOKUP($B160,'Justerad allokering'!$B$2:$AG$462,MATCH(L$2,'Justerad allokering'!$B$2:$AF$2,0),FALSE)),VLOOKUP($B160,'Allokerad kvv'!$B$2:$AV$468,MATCH(L$2,'Allokerad kvv'!$B$2:$AV$2,0),FALSE),VLOOKUP($B160,'Justerad allokering'!$B$2:$AG$462,MATCH(L$2,'Justerad allokering'!$B$2:$AF$2,0),FALSE))</f>
        <v>0</v>
      </c>
      <c r="M160" s="28">
        <f>IF(ISERROR(1/VLOOKUP($B160,'Justerad allokering'!$B$2:$AG$462,MATCH(M$2,'Justerad allokering'!$B$2:$AF$2,0),FALSE)),VLOOKUP($B160,'Allokerad kvv'!$B$2:$AV$468,MATCH(M$2,'Allokerad kvv'!$B$2:$AV$2,0),FALSE),VLOOKUP($B160,'Justerad allokering'!$B$2:$AG$462,MATCH(M$2,'Justerad allokering'!$B$2:$AF$2,0),FALSE))</f>
        <v>0</v>
      </c>
      <c r="N160" s="28">
        <f>IF(ISERROR(1/VLOOKUP($B160,'Justerad allokering'!$B$2:$AG$462,MATCH(N$2,'Justerad allokering'!$B$2:$AF$2,0),FALSE)),VLOOKUP($B160,'Allokerad kvv'!$B$2:$AV$468,MATCH(N$2,'Allokerad kvv'!$B$2:$AV$2,0),FALSE),VLOOKUP($B160,'Justerad allokering'!$B$2:$AG$462,MATCH(N$2,'Justerad allokering'!$B$2:$AF$2,0),FALSE))</f>
        <v>0</v>
      </c>
      <c r="O160" s="28">
        <f>IF(ISERROR(1/VLOOKUP($B160,'Justerad allokering'!$B$2:$AG$462,MATCH(O$2,'Justerad allokering'!$B$2:$AF$2,0),FALSE)),VLOOKUP($B160,'Allokerad kvv'!$B$2:$AV$468,MATCH(O$2,'Allokerad kvv'!$B$2:$AV$2,0),FALSE),VLOOKUP($B160,'Justerad allokering'!$B$2:$AG$462,MATCH(O$2,'Justerad allokering'!$B$2:$AF$2,0),FALSE))</f>
        <v>0</v>
      </c>
      <c r="P160" s="28">
        <f>IF(ISERROR(1/VLOOKUP($B160,'Justerad allokering'!$B$2:$AG$462,MATCH(P$2,'Justerad allokering'!$B$2:$AF$2,0),FALSE)),VLOOKUP($B160,'Allokerad kvv'!$B$2:$AV$468,MATCH(P$2,'Allokerad kvv'!$B$2:$AV$2,0),FALSE),VLOOKUP($B160,'Justerad allokering'!$B$2:$AG$462,MATCH(P$2,'Justerad allokering'!$B$2:$AF$2,0),FALSE))</f>
        <v>0</v>
      </c>
      <c r="Q160" s="28">
        <f>IF(ISERROR(1/VLOOKUP($B160,'Justerad allokering'!$B$2:$AG$462,MATCH(Q$2,'Justerad allokering'!$B$2:$AF$2,0),FALSE)),VLOOKUP($B160,'Allokerad kvv'!$B$2:$AV$468,MATCH(Q$2,'Allokerad kvv'!$B$2:$AV$2,0),FALSE),VLOOKUP($B160,'Justerad allokering'!$B$2:$AG$462,MATCH(Q$2,'Justerad allokering'!$B$2:$AF$2,0),FALSE))</f>
        <v>0</v>
      </c>
      <c r="R160" s="28">
        <f>IF(ISERROR(1/VLOOKUP($B160,'Justerad allokering'!$B$2:$AG$462,MATCH(R$2,'Justerad allokering'!$B$2:$AF$2,0),FALSE)),VLOOKUP($B160,'Allokerad kvv'!$B$2:$AV$468,MATCH(R$2,'Allokerad kvv'!$B$2:$AV$2,0),FALSE),VLOOKUP($B160,'Justerad allokering'!$B$2:$AG$462,MATCH(R$2,'Justerad allokering'!$B$2:$AF$2,0),FALSE))</f>
        <v>0</v>
      </c>
      <c r="S160" s="28">
        <f>IF(ISERROR(1/VLOOKUP($B160,'Justerad allokering'!$B$2:$AG$462,MATCH(S$2,'Justerad allokering'!$B$2:$AF$2,0),FALSE)),VLOOKUP($B160,'Allokerad kvv'!$B$2:$AV$468,MATCH(S$2,'Allokerad kvv'!$B$2:$AV$2,0),FALSE),VLOOKUP($B160,'Justerad allokering'!$B$2:$AG$462,MATCH(S$2,'Justerad allokering'!$B$2:$AF$2,0),FALSE))</f>
        <v>0</v>
      </c>
      <c r="T160" s="28">
        <f>IF(ISERROR(1/VLOOKUP($B160,'Justerad allokering'!$B$2:$AG$462,MATCH(T$2,'Justerad allokering'!$B$2:$AF$2,0),FALSE)),VLOOKUP($B160,'Allokerad kvv'!$B$2:$AV$468,MATCH(T$2,'Allokerad kvv'!$B$2:$AV$2,0),FALSE),VLOOKUP($B160,'Justerad allokering'!$B$2:$AG$462,MATCH(T$2,'Justerad allokering'!$B$2:$AF$2,0),FALSE))</f>
        <v>0</v>
      </c>
      <c r="U160" s="28">
        <f>IF(ISERROR(1/VLOOKUP($B160,'Justerad allokering'!$B$2:$AG$462,MATCH(U$2,'Justerad allokering'!$B$2:$AF$2,0),FALSE)),VLOOKUP($B160,'Allokerad kvv'!$B$2:$AV$468,MATCH(U$2,'Allokerad kvv'!$B$2:$AV$2,0),FALSE),VLOOKUP($B160,'Justerad allokering'!$B$2:$AG$462,MATCH(U$2,'Justerad allokering'!$B$2:$AF$2,0),FALSE))</f>
        <v>0</v>
      </c>
      <c r="V160" s="28">
        <f>IF(ISERROR(1/VLOOKUP($B160,'Justerad allokering'!$B$2:$AG$462,MATCH(V$2,'Justerad allokering'!$B$2:$AF$2,0),FALSE)),VLOOKUP($B160,'Allokerad kvv'!$B$2:$AV$468,MATCH(V$2,'Allokerad kvv'!$B$2:$AV$2,0),FALSE),VLOOKUP($B160,'Justerad allokering'!$B$2:$AG$462,MATCH(V$2,'Justerad allokering'!$B$2:$AF$2,0),FALSE))</f>
        <v>0</v>
      </c>
      <c r="W160" s="28">
        <f>IF(ISERROR(1/VLOOKUP($B160,'Justerad allokering'!$B$2:$AG$462,MATCH(W$2,'Justerad allokering'!$B$2:$AF$2,0),FALSE)),VLOOKUP($B160,'Allokerad kvv'!$B$2:$AV$468,MATCH(W$2,'Allokerad kvv'!$B$2:$AV$2,0),FALSE),VLOOKUP($B160,'Justerad allokering'!$B$2:$AG$462,MATCH(W$2,'Justerad allokering'!$B$2:$AF$2,0),FALSE))</f>
        <v>0</v>
      </c>
      <c r="X160" s="28">
        <f>IF(ISERROR(1/VLOOKUP($B160,'Justerad allokering'!$B$2:$AG$462,MATCH(X$2,'Justerad allokering'!$B$2:$AF$2,0),FALSE)),VLOOKUP($B160,'Allokerad kvv'!$B$2:$AV$468,MATCH(X$2,'Allokerad kvv'!$B$2:$AV$2,0),FALSE),VLOOKUP($B160,'Justerad allokering'!$B$2:$AG$462,MATCH(X$2,'Justerad allokering'!$B$2:$AF$2,0),FALSE))</f>
        <v>0</v>
      </c>
      <c r="Y160" s="28">
        <f>IF(ISERROR(1/VLOOKUP($B160,'Justerad allokering'!$B$2:$AG$462,MATCH(Y$2,'Justerad allokering'!$B$2:$AF$2,0),FALSE)),VLOOKUP($B160,'Allokerad kvv'!$B$2:$AV$468,MATCH(Y$2,'Allokerad kvv'!$B$2:$AV$2,0),FALSE),VLOOKUP($B160,'Justerad allokering'!$B$2:$AG$462,MATCH(Y$2,'Justerad allokering'!$B$2:$AF$2,0),FALSE))</f>
        <v>0</v>
      </c>
      <c r="Z160" s="28">
        <f>IF(ISERROR(1/VLOOKUP($B160,'Justerad allokering'!$B$2:$AG$462,MATCH(Z$2,'Justerad allokering'!$B$2:$AF$2,0),FALSE)),VLOOKUP($B160,'Allokerad kvv'!$B$2:$AV$468,MATCH(Z$2,'Allokerad kvv'!$B$2:$AV$2,0),FALSE),VLOOKUP($B160,'Justerad allokering'!$B$2:$AG$462,MATCH(Z$2,'Justerad allokering'!$B$2:$AF$2,0),FALSE))</f>
        <v>0</v>
      </c>
      <c r="AA160" s="28"/>
      <c r="AB160" s="28"/>
      <c r="AE160">
        <f t="shared" si="6"/>
        <v>0</v>
      </c>
      <c r="AG160">
        <f t="shared" si="7"/>
        <v>0</v>
      </c>
      <c r="AH160">
        <f t="shared" si="8"/>
        <v>0</v>
      </c>
      <c r="AI160" s="55" t="str">
        <f>IF(AH160=0,"",AH160/VLOOKUP(B160,Kraftvärmeprod!$B$1:$BC$480,MATCH("Summa tillförd energi exklusive rökgaskondensering",Kraftvärmeprod!$B$1:$BC$1,0),FALSE))</f>
        <v/>
      </c>
    </row>
    <row r="161" spans="1:35" x14ac:dyDescent="0.35">
      <c r="A161" s="28" t="s">
        <v>201</v>
      </c>
      <c r="B161" s="28" t="s">
        <v>205</v>
      </c>
      <c r="C161" s="28">
        <f>IF(ISERROR(1/VLOOKUP($B161,'Justerad allokering'!$B$2:$AG$462,MATCH(C$2,'Justerad allokering'!$B$2:$AF$2,0),FALSE)),VLOOKUP($B161,'Allokerad kvv'!$B$2:$AV$468,MATCH(C$2,'Allokerad kvv'!$B$2:$AV$2,0),FALSE),VLOOKUP($B161,'Justerad allokering'!$B$2:$AG$462,MATCH(C$2,'Justerad allokering'!$B$2:$AF$2,0),FALSE))</f>
        <v>0</v>
      </c>
      <c r="D161" s="28">
        <f>IF(ISERROR(1/VLOOKUP($B161,'Justerad allokering'!$B$2:$AG$462,MATCH(D$2,'Justerad allokering'!$B$2:$AF$2,0),FALSE)),VLOOKUP($B161,'Allokerad kvv'!$B$2:$AV$468,MATCH(D$2,'Allokerad kvv'!$B$2:$AV$2,0),FALSE),VLOOKUP($B161,'Justerad allokering'!$B$2:$AG$462,MATCH(D$2,'Justerad allokering'!$B$2:$AF$2,0),FALSE))</f>
        <v>0</v>
      </c>
      <c r="E161" s="28">
        <f>IF(ISERROR(1/VLOOKUP($B161,'Justerad allokering'!$B$2:$AG$462,MATCH(E$2,'Justerad allokering'!$B$2:$AF$2,0),FALSE)),VLOOKUP($B161,'Allokerad kvv'!$B$2:$AV$468,MATCH(E$2,'Allokerad kvv'!$B$2:$AV$2,0),FALSE),VLOOKUP($B161,'Justerad allokering'!$B$2:$AG$462,MATCH(E$2,'Justerad allokering'!$B$2:$AF$2,0),FALSE))</f>
        <v>0</v>
      </c>
      <c r="F161" s="28">
        <f>IF(ISERROR(1/VLOOKUP($B161,'Justerad allokering'!$B$2:$AG$462,MATCH(F$2,'Justerad allokering'!$B$2:$AF$2,0),FALSE)),VLOOKUP($B161,'Allokerad kvv'!$B$2:$AV$468,MATCH(F$2,'Allokerad kvv'!$B$2:$AV$2,0),FALSE),VLOOKUP($B161,'Justerad allokering'!$B$2:$AG$462,MATCH(F$2,'Justerad allokering'!$B$2:$AF$2,0),FALSE))</f>
        <v>0</v>
      </c>
      <c r="G161" s="28">
        <f>IF(ISERROR(1/VLOOKUP($B161,'Justerad allokering'!$B$2:$AG$462,MATCH(G$2,'Justerad allokering'!$B$2:$AF$2,0),FALSE)),VLOOKUP($B161,'Allokerad kvv'!$B$2:$AV$468,MATCH(G$2,'Allokerad kvv'!$B$2:$AV$2,0),FALSE),VLOOKUP($B161,'Justerad allokering'!$B$2:$AG$462,MATCH(G$2,'Justerad allokering'!$B$2:$AF$2,0),FALSE))</f>
        <v>0</v>
      </c>
      <c r="H161" s="28">
        <f>IF(ISERROR(1/VLOOKUP($B161,'Justerad allokering'!$B$2:$AG$462,MATCH(H$2,'Justerad allokering'!$B$2:$AF$2,0),FALSE)),VLOOKUP($B161,'Allokerad kvv'!$B$2:$AV$468,MATCH(H$2,'Allokerad kvv'!$B$2:$AV$2,0),FALSE),VLOOKUP($B161,'Justerad allokering'!$B$2:$AG$462,MATCH(H$2,'Justerad allokering'!$B$2:$AF$2,0),FALSE))</f>
        <v>0</v>
      </c>
      <c r="I161" s="28">
        <f>IF(ISERROR(1/VLOOKUP($B161,'Justerad allokering'!$B$2:$AG$462,MATCH(I$2,'Justerad allokering'!$B$2:$AF$2,0),FALSE)),VLOOKUP($B161,'Allokerad kvv'!$B$2:$AV$468,MATCH(I$2,'Allokerad kvv'!$B$2:$AV$2,0),FALSE),VLOOKUP($B161,'Justerad allokering'!$B$2:$AG$462,MATCH(I$2,'Justerad allokering'!$B$2:$AF$2,0),FALSE))</f>
        <v>0</v>
      </c>
      <c r="J161" s="28">
        <f>IF(ISERROR(1/VLOOKUP($B161,'Justerad allokering'!$B$2:$AG$462,MATCH(J$2,'Justerad allokering'!$B$2:$AF$2,0),FALSE)),VLOOKUP($B161,'Allokerad kvv'!$B$2:$AV$468,MATCH(J$2,'Allokerad kvv'!$B$2:$AV$2,0),FALSE),VLOOKUP($B161,'Justerad allokering'!$B$2:$AG$462,MATCH(J$2,'Justerad allokering'!$B$2:$AF$2,0),FALSE))</f>
        <v>0</v>
      </c>
      <c r="K161" s="28">
        <f>IF(ISERROR(1/VLOOKUP($B161,'Justerad allokering'!$B$2:$AG$462,MATCH(K$2,'Justerad allokering'!$B$2:$AF$2,0),FALSE)),VLOOKUP($B161,'Allokerad kvv'!$B$2:$AV$468,MATCH(K$2,'Allokerad kvv'!$B$2:$AV$2,0),FALSE),VLOOKUP($B161,'Justerad allokering'!$B$2:$AG$462,MATCH(K$2,'Justerad allokering'!$B$2:$AF$2,0),FALSE))</f>
        <v>0</v>
      </c>
      <c r="L161" s="28">
        <f>IF(ISERROR(1/VLOOKUP($B161,'Justerad allokering'!$B$2:$AG$462,MATCH(L$2,'Justerad allokering'!$B$2:$AF$2,0),FALSE)),VLOOKUP($B161,'Allokerad kvv'!$B$2:$AV$468,MATCH(L$2,'Allokerad kvv'!$B$2:$AV$2,0),FALSE),VLOOKUP($B161,'Justerad allokering'!$B$2:$AG$462,MATCH(L$2,'Justerad allokering'!$B$2:$AF$2,0),FALSE))</f>
        <v>0</v>
      </c>
      <c r="M161" s="28">
        <f>IF(ISERROR(1/VLOOKUP($B161,'Justerad allokering'!$B$2:$AG$462,MATCH(M$2,'Justerad allokering'!$B$2:$AF$2,0),FALSE)),VLOOKUP($B161,'Allokerad kvv'!$B$2:$AV$468,MATCH(M$2,'Allokerad kvv'!$B$2:$AV$2,0),FALSE),VLOOKUP($B161,'Justerad allokering'!$B$2:$AG$462,MATCH(M$2,'Justerad allokering'!$B$2:$AF$2,0),FALSE))</f>
        <v>0</v>
      </c>
      <c r="N161" s="28">
        <f>IF(ISERROR(1/VLOOKUP($B161,'Justerad allokering'!$B$2:$AG$462,MATCH(N$2,'Justerad allokering'!$B$2:$AF$2,0),FALSE)),VLOOKUP($B161,'Allokerad kvv'!$B$2:$AV$468,MATCH(N$2,'Allokerad kvv'!$B$2:$AV$2,0),FALSE),VLOOKUP($B161,'Justerad allokering'!$B$2:$AG$462,MATCH(N$2,'Justerad allokering'!$B$2:$AF$2,0),FALSE))</f>
        <v>0</v>
      </c>
      <c r="O161" s="28">
        <f>IF(ISERROR(1/VLOOKUP($B161,'Justerad allokering'!$B$2:$AG$462,MATCH(O$2,'Justerad allokering'!$B$2:$AF$2,0),FALSE)),VLOOKUP($B161,'Allokerad kvv'!$B$2:$AV$468,MATCH(O$2,'Allokerad kvv'!$B$2:$AV$2,0),FALSE),VLOOKUP($B161,'Justerad allokering'!$B$2:$AG$462,MATCH(O$2,'Justerad allokering'!$B$2:$AF$2,0),FALSE))</f>
        <v>0</v>
      </c>
      <c r="P161" s="28">
        <f>IF(ISERROR(1/VLOOKUP($B161,'Justerad allokering'!$B$2:$AG$462,MATCH(P$2,'Justerad allokering'!$B$2:$AF$2,0),FALSE)),VLOOKUP($B161,'Allokerad kvv'!$B$2:$AV$468,MATCH(P$2,'Allokerad kvv'!$B$2:$AV$2,0),FALSE),VLOOKUP($B161,'Justerad allokering'!$B$2:$AG$462,MATCH(P$2,'Justerad allokering'!$B$2:$AF$2,0),FALSE))</f>
        <v>0</v>
      </c>
      <c r="Q161" s="28">
        <f>IF(ISERROR(1/VLOOKUP($B161,'Justerad allokering'!$B$2:$AG$462,MATCH(Q$2,'Justerad allokering'!$B$2:$AF$2,0),FALSE)),VLOOKUP($B161,'Allokerad kvv'!$B$2:$AV$468,MATCH(Q$2,'Allokerad kvv'!$B$2:$AV$2,0),FALSE),VLOOKUP($B161,'Justerad allokering'!$B$2:$AG$462,MATCH(Q$2,'Justerad allokering'!$B$2:$AF$2,0),FALSE))</f>
        <v>0</v>
      </c>
      <c r="R161" s="28">
        <f>IF(ISERROR(1/VLOOKUP($B161,'Justerad allokering'!$B$2:$AG$462,MATCH(R$2,'Justerad allokering'!$B$2:$AF$2,0),FALSE)),VLOOKUP($B161,'Allokerad kvv'!$B$2:$AV$468,MATCH(R$2,'Allokerad kvv'!$B$2:$AV$2,0),FALSE),VLOOKUP($B161,'Justerad allokering'!$B$2:$AG$462,MATCH(R$2,'Justerad allokering'!$B$2:$AF$2,0),FALSE))</f>
        <v>0</v>
      </c>
      <c r="S161" s="28">
        <f>IF(ISERROR(1/VLOOKUP($B161,'Justerad allokering'!$B$2:$AG$462,MATCH(S$2,'Justerad allokering'!$B$2:$AF$2,0),FALSE)),VLOOKUP($B161,'Allokerad kvv'!$B$2:$AV$468,MATCH(S$2,'Allokerad kvv'!$B$2:$AV$2,0),FALSE),VLOOKUP($B161,'Justerad allokering'!$B$2:$AG$462,MATCH(S$2,'Justerad allokering'!$B$2:$AF$2,0),FALSE))</f>
        <v>0</v>
      </c>
      <c r="T161" s="28">
        <f>IF(ISERROR(1/VLOOKUP($B161,'Justerad allokering'!$B$2:$AG$462,MATCH(T$2,'Justerad allokering'!$B$2:$AF$2,0),FALSE)),VLOOKUP($B161,'Allokerad kvv'!$B$2:$AV$468,MATCH(T$2,'Allokerad kvv'!$B$2:$AV$2,0),FALSE),VLOOKUP($B161,'Justerad allokering'!$B$2:$AG$462,MATCH(T$2,'Justerad allokering'!$B$2:$AF$2,0),FALSE))</f>
        <v>0</v>
      </c>
      <c r="U161" s="28">
        <f>IF(ISERROR(1/VLOOKUP($B161,'Justerad allokering'!$B$2:$AG$462,MATCH(U$2,'Justerad allokering'!$B$2:$AF$2,0),FALSE)),VLOOKUP($B161,'Allokerad kvv'!$B$2:$AV$468,MATCH(U$2,'Allokerad kvv'!$B$2:$AV$2,0),FALSE),VLOOKUP($B161,'Justerad allokering'!$B$2:$AG$462,MATCH(U$2,'Justerad allokering'!$B$2:$AF$2,0),FALSE))</f>
        <v>0</v>
      </c>
      <c r="V161" s="28">
        <f>IF(ISERROR(1/VLOOKUP($B161,'Justerad allokering'!$B$2:$AG$462,MATCH(V$2,'Justerad allokering'!$B$2:$AF$2,0),FALSE)),VLOOKUP($B161,'Allokerad kvv'!$B$2:$AV$468,MATCH(V$2,'Allokerad kvv'!$B$2:$AV$2,0),FALSE),VLOOKUP($B161,'Justerad allokering'!$B$2:$AG$462,MATCH(V$2,'Justerad allokering'!$B$2:$AF$2,0),FALSE))</f>
        <v>0</v>
      </c>
      <c r="W161" s="28">
        <f>IF(ISERROR(1/VLOOKUP($B161,'Justerad allokering'!$B$2:$AG$462,MATCH(W$2,'Justerad allokering'!$B$2:$AF$2,0),FALSE)),VLOOKUP($B161,'Allokerad kvv'!$B$2:$AV$468,MATCH(W$2,'Allokerad kvv'!$B$2:$AV$2,0),FALSE),VLOOKUP($B161,'Justerad allokering'!$B$2:$AG$462,MATCH(W$2,'Justerad allokering'!$B$2:$AF$2,0),FALSE))</f>
        <v>0</v>
      </c>
      <c r="X161" s="28">
        <f>IF(ISERROR(1/VLOOKUP($B161,'Justerad allokering'!$B$2:$AG$462,MATCH(X$2,'Justerad allokering'!$B$2:$AF$2,0),FALSE)),VLOOKUP($B161,'Allokerad kvv'!$B$2:$AV$468,MATCH(X$2,'Allokerad kvv'!$B$2:$AV$2,0),FALSE),VLOOKUP($B161,'Justerad allokering'!$B$2:$AG$462,MATCH(X$2,'Justerad allokering'!$B$2:$AF$2,0),FALSE))</f>
        <v>0</v>
      </c>
      <c r="Y161" s="28">
        <f>IF(ISERROR(1/VLOOKUP($B161,'Justerad allokering'!$B$2:$AG$462,MATCH(Y$2,'Justerad allokering'!$B$2:$AF$2,0),FALSE)),VLOOKUP($B161,'Allokerad kvv'!$B$2:$AV$468,MATCH(Y$2,'Allokerad kvv'!$B$2:$AV$2,0),FALSE),VLOOKUP($B161,'Justerad allokering'!$B$2:$AG$462,MATCH(Y$2,'Justerad allokering'!$B$2:$AF$2,0),FALSE))</f>
        <v>0</v>
      </c>
      <c r="Z161" s="28">
        <f>IF(ISERROR(1/VLOOKUP($B161,'Justerad allokering'!$B$2:$AG$462,MATCH(Z$2,'Justerad allokering'!$B$2:$AF$2,0),FALSE)),VLOOKUP($B161,'Allokerad kvv'!$B$2:$AV$468,MATCH(Z$2,'Allokerad kvv'!$B$2:$AV$2,0),FALSE),VLOOKUP($B161,'Justerad allokering'!$B$2:$AG$462,MATCH(Z$2,'Justerad allokering'!$B$2:$AF$2,0),FALSE))</f>
        <v>0</v>
      </c>
      <c r="AA161" s="28"/>
      <c r="AB161" s="28"/>
      <c r="AE161">
        <f t="shared" si="6"/>
        <v>0</v>
      </c>
      <c r="AG161">
        <f t="shared" si="7"/>
        <v>0</v>
      </c>
      <c r="AH161">
        <f t="shared" si="8"/>
        <v>0</v>
      </c>
      <c r="AI161" s="55" t="str">
        <f>IF(AH161=0,"",AH161/VLOOKUP(B161,Kraftvärmeprod!$B$1:$BC$480,MATCH("Summa tillförd energi exklusive rökgaskondensering",Kraftvärmeprod!$B$1:$BC$1,0),FALSE))</f>
        <v/>
      </c>
    </row>
    <row r="162" spans="1:35" x14ac:dyDescent="0.35">
      <c r="A162" s="28" t="s">
        <v>206</v>
      </c>
      <c r="B162" s="28" t="s">
        <v>207</v>
      </c>
      <c r="C162" s="28">
        <f>IF(ISERROR(1/VLOOKUP($B162,'Justerad allokering'!$B$2:$AG$462,MATCH(C$2,'Justerad allokering'!$B$2:$AF$2,0),FALSE)),VLOOKUP($B162,'Allokerad kvv'!$B$2:$AV$468,MATCH(C$2,'Allokerad kvv'!$B$2:$AV$2,0),FALSE),VLOOKUP($B162,'Justerad allokering'!$B$2:$AG$462,MATCH(C$2,'Justerad allokering'!$B$2:$AF$2,0),FALSE))</f>
        <v>0</v>
      </c>
      <c r="D162" s="28">
        <f>IF(ISERROR(1/VLOOKUP($B162,'Justerad allokering'!$B$2:$AG$462,MATCH(D$2,'Justerad allokering'!$B$2:$AF$2,0),FALSE)),VLOOKUP($B162,'Allokerad kvv'!$B$2:$AV$468,MATCH(D$2,'Allokerad kvv'!$B$2:$AV$2,0),FALSE),VLOOKUP($B162,'Justerad allokering'!$B$2:$AG$462,MATCH(D$2,'Justerad allokering'!$B$2:$AF$2,0),FALSE))</f>
        <v>0</v>
      </c>
      <c r="E162" s="28">
        <f>IF(ISERROR(1/VLOOKUP($B162,'Justerad allokering'!$B$2:$AG$462,MATCH(E$2,'Justerad allokering'!$B$2:$AF$2,0),FALSE)),VLOOKUP($B162,'Allokerad kvv'!$B$2:$AV$468,MATCH(E$2,'Allokerad kvv'!$B$2:$AV$2,0),FALSE),VLOOKUP($B162,'Justerad allokering'!$B$2:$AG$462,MATCH(E$2,'Justerad allokering'!$B$2:$AF$2,0),FALSE))</f>
        <v>0</v>
      </c>
      <c r="F162" s="28">
        <f>IF(ISERROR(1/VLOOKUP($B162,'Justerad allokering'!$B$2:$AG$462,MATCH(F$2,'Justerad allokering'!$B$2:$AF$2,0),FALSE)),VLOOKUP($B162,'Allokerad kvv'!$B$2:$AV$468,MATCH(F$2,'Allokerad kvv'!$B$2:$AV$2,0),FALSE),VLOOKUP($B162,'Justerad allokering'!$B$2:$AG$462,MATCH(F$2,'Justerad allokering'!$B$2:$AF$2,0),FALSE))</f>
        <v>0</v>
      </c>
      <c r="G162" s="28">
        <f>IF(ISERROR(1/VLOOKUP($B162,'Justerad allokering'!$B$2:$AG$462,MATCH(G$2,'Justerad allokering'!$B$2:$AF$2,0),FALSE)),VLOOKUP($B162,'Allokerad kvv'!$B$2:$AV$468,MATCH(G$2,'Allokerad kvv'!$B$2:$AV$2,0),FALSE),VLOOKUP($B162,'Justerad allokering'!$B$2:$AG$462,MATCH(G$2,'Justerad allokering'!$B$2:$AF$2,0),FALSE))</f>
        <v>0</v>
      </c>
      <c r="H162" s="28">
        <f>IF(ISERROR(1/VLOOKUP($B162,'Justerad allokering'!$B$2:$AG$462,MATCH(H$2,'Justerad allokering'!$B$2:$AF$2,0),FALSE)),VLOOKUP($B162,'Allokerad kvv'!$B$2:$AV$468,MATCH(H$2,'Allokerad kvv'!$B$2:$AV$2,0),FALSE),VLOOKUP($B162,'Justerad allokering'!$B$2:$AG$462,MATCH(H$2,'Justerad allokering'!$B$2:$AF$2,0),FALSE))</f>
        <v>0</v>
      </c>
      <c r="I162" s="28">
        <f>IF(ISERROR(1/VLOOKUP($B162,'Justerad allokering'!$B$2:$AG$462,MATCH(I$2,'Justerad allokering'!$B$2:$AF$2,0),FALSE)),VLOOKUP($B162,'Allokerad kvv'!$B$2:$AV$468,MATCH(I$2,'Allokerad kvv'!$B$2:$AV$2,0),FALSE),VLOOKUP($B162,'Justerad allokering'!$B$2:$AG$462,MATCH(I$2,'Justerad allokering'!$B$2:$AF$2,0),FALSE))</f>
        <v>0</v>
      </c>
      <c r="J162" s="28">
        <f>IF(ISERROR(1/VLOOKUP($B162,'Justerad allokering'!$B$2:$AG$462,MATCH(J$2,'Justerad allokering'!$B$2:$AF$2,0),FALSE)),VLOOKUP($B162,'Allokerad kvv'!$B$2:$AV$468,MATCH(J$2,'Allokerad kvv'!$B$2:$AV$2,0),FALSE),VLOOKUP($B162,'Justerad allokering'!$B$2:$AG$462,MATCH(J$2,'Justerad allokering'!$B$2:$AF$2,0),FALSE))</f>
        <v>0</v>
      </c>
      <c r="K162" s="28">
        <f>IF(ISERROR(1/VLOOKUP($B162,'Justerad allokering'!$B$2:$AG$462,MATCH(K$2,'Justerad allokering'!$B$2:$AF$2,0),FALSE)),VLOOKUP($B162,'Allokerad kvv'!$B$2:$AV$468,MATCH(K$2,'Allokerad kvv'!$B$2:$AV$2,0),FALSE),VLOOKUP($B162,'Justerad allokering'!$B$2:$AG$462,MATCH(K$2,'Justerad allokering'!$B$2:$AF$2,0),FALSE))</f>
        <v>0.40910400000000002</v>
      </c>
      <c r="L162" s="28">
        <f>IF(ISERROR(1/VLOOKUP($B162,'Justerad allokering'!$B$2:$AG$462,MATCH(L$2,'Justerad allokering'!$B$2:$AF$2,0),FALSE)),VLOOKUP($B162,'Allokerad kvv'!$B$2:$AV$468,MATCH(L$2,'Allokerad kvv'!$B$2:$AV$2,0),FALSE),VLOOKUP($B162,'Justerad allokering'!$B$2:$AG$462,MATCH(L$2,'Justerad allokering'!$B$2:$AF$2,0),FALSE))</f>
        <v>0</v>
      </c>
      <c r="M162" s="28">
        <f>IF(ISERROR(1/VLOOKUP($B162,'Justerad allokering'!$B$2:$AG$462,MATCH(M$2,'Justerad allokering'!$B$2:$AF$2,0),FALSE)),VLOOKUP($B162,'Allokerad kvv'!$B$2:$AV$468,MATCH(M$2,'Allokerad kvv'!$B$2:$AV$2,0),FALSE),VLOOKUP($B162,'Justerad allokering'!$B$2:$AG$462,MATCH(M$2,'Justerad allokering'!$B$2:$AF$2,0),FALSE))</f>
        <v>0</v>
      </c>
      <c r="N162" s="28">
        <f>IF(ISERROR(1/VLOOKUP($B162,'Justerad allokering'!$B$2:$AG$462,MATCH(N$2,'Justerad allokering'!$B$2:$AF$2,0),FALSE)),VLOOKUP($B162,'Allokerad kvv'!$B$2:$AV$468,MATCH(N$2,'Allokerad kvv'!$B$2:$AV$2,0),FALSE),VLOOKUP($B162,'Justerad allokering'!$B$2:$AG$462,MATCH(N$2,'Justerad allokering'!$B$2:$AF$2,0),FALSE))</f>
        <v>0</v>
      </c>
      <c r="O162" s="28">
        <f>IF(ISERROR(1/VLOOKUP($B162,'Justerad allokering'!$B$2:$AG$462,MATCH(O$2,'Justerad allokering'!$B$2:$AF$2,0),FALSE)),VLOOKUP($B162,'Allokerad kvv'!$B$2:$AV$468,MATCH(O$2,'Allokerad kvv'!$B$2:$AV$2,0),FALSE),VLOOKUP($B162,'Justerad allokering'!$B$2:$AG$462,MATCH(O$2,'Justerad allokering'!$B$2:$AF$2,0),FALSE))</f>
        <v>0</v>
      </c>
      <c r="P162" s="28">
        <f>IF(ISERROR(1/VLOOKUP($B162,'Justerad allokering'!$B$2:$AG$462,MATCH(P$2,'Justerad allokering'!$B$2:$AF$2,0),FALSE)),VLOOKUP($B162,'Allokerad kvv'!$B$2:$AV$468,MATCH(P$2,'Allokerad kvv'!$B$2:$AV$2,0),FALSE),VLOOKUP($B162,'Justerad allokering'!$B$2:$AG$462,MATCH(P$2,'Justerad allokering'!$B$2:$AF$2,0),FALSE))</f>
        <v>63.110500000000002</v>
      </c>
      <c r="Q162" s="28">
        <f>IF(ISERROR(1/VLOOKUP($B162,'Justerad allokering'!$B$2:$AG$462,MATCH(Q$2,'Justerad allokering'!$B$2:$AF$2,0),FALSE)),VLOOKUP($B162,'Allokerad kvv'!$B$2:$AV$468,MATCH(Q$2,'Allokerad kvv'!$B$2:$AV$2,0),FALSE),VLOOKUP($B162,'Justerad allokering'!$B$2:$AG$462,MATCH(Q$2,'Justerad allokering'!$B$2:$AF$2,0),FALSE))</f>
        <v>0</v>
      </c>
      <c r="R162" s="28">
        <f>IF(ISERROR(1/VLOOKUP($B162,'Justerad allokering'!$B$2:$AG$462,MATCH(R$2,'Justerad allokering'!$B$2:$AF$2,0),FALSE)),VLOOKUP($B162,'Allokerad kvv'!$B$2:$AV$468,MATCH(R$2,'Allokerad kvv'!$B$2:$AV$2,0),FALSE),VLOOKUP($B162,'Justerad allokering'!$B$2:$AG$462,MATCH(R$2,'Justerad allokering'!$B$2:$AF$2,0),FALSE))</f>
        <v>0</v>
      </c>
      <c r="S162" s="28">
        <f>IF(ISERROR(1/VLOOKUP($B162,'Justerad allokering'!$B$2:$AG$462,MATCH(S$2,'Justerad allokering'!$B$2:$AF$2,0),FALSE)),VLOOKUP($B162,'Allokerad kvv'!$B$2:$AV$468,MATCH(S$2,'Allokerad kvv'!$B$2:$AV$2,0),FALSE),VLOOKUP($B162,'Justerad allokering'!$B$2:$AG$462,MATCH(S$2,'Justerad allokering'!$B$2:$AF$2,0),FALSE))</f>
        <v>77.371499999999997</v>
      </c>
      <c r="T162" s="28">
        <f>IF(ISERROR(1/VLOOKUP($B162,'Justerad allokering'!$B$2:$AG$462,MATCH(T$2,'Justerad allokering'!$B$2:$AF$2,0),FALSE)),VLOOKUP($B162,'Allokerad kvv'!$B$2:$AV$468,MATCH(T$2,'Allokerad kvv'!$B$2:$AV$2,0),FALSE),VLOOKUP($B162,'Justerad allokering'!$B$2:$AG$462,MATCH(T$2,'Justerad allokering'!$B$2:$AF$2,0),FALSE))</f>
        <v>0</v>
      </c>
      <c r="U162" s="28">
        <f>IF(ISERROR(1/VLOOKUP($B162,'Justerad allokering'!$B$2:$AG$462,MATCH(U$2,'Justerad allokering'!$B$2:$AF$2,0),FALSE)),VLOOKUP($B162,'Allokerad kvv'!$B$2:$AV$468,MATCH(U$2,'Allokerad kvv'!$B$2:$AV$2,0),FALSE),VLOOKUP($B162,'Justerad allokering'!$B$2:$AG$462,MATCH(U$2,'Justerad allokering'!$B$2:$AF$2,0),FALSE))</f>
        <v>0</v>
      </c>
      <c r="V162" s="28">
        <f>IF(ISERROR(1/VLOOKUP($B162,'Justerad allokering'!$B$2:$AG$462,MATCH(V$2,'Justerad allokering'!$B$2:$AF$2,0),FALSE)),VLOOKUP($B162,'Allokerad kvv'!$B$2:$AV$468,MATCH(V$2,'Allokerad kvv'!$B$2:$AV$2,0),FALSE),VLOOKUP($B162,'Justerad allokering'!$B$2:$AG$462,MATCH(V$2,'Justerad allokering'!$B$2:$AF$2,0),FALSE))</f>
        <v>0</v>
      </c>
      <c r="W162" s="28">
        <f>IF(ISERROR(1/VLOOKUP($B162,'Justerad allokering'!$B$2:$AG$462,MATCH(W$2,'Justerad allokering'!$B$2:$AF$2,0),FALSE)),VLOOKUP($B162,'Allokerad kvv'!$B$2:$AV$468,MATCH(W$2,'Allokerad kvv'!$B$2:$AV$2,0),FALSE),VLOOKUP($B162,'Justerad allokering'!$B$2:$AG$462,MATCH(W$2,'Justerad allokering'!$B$2:$AF$2,0),FALSE))</f>
        <v>0</v>
      </c>
      <c r="X162" s="28">
        <f>IF(ISERROR(1/VLOOKUP($B162,'Justerad allokering'!$B$2:$AG$462,MATCH(X$2,'Justerad allokering'!$B$2:$AF$2,0),FALSE)),VLOOKUP($B162,'Allokerad kvv'!$B$2:$AV$468,MATCH(X$2,'Allokerad kvv'!$B$2:$AV$2,0),FALSE),VLOOKUP($B162,'Justerad allokering'!$B$2:$AG$462,MATCH(X$2,'Justerad allokering'!$B$2:$AF$2,0),FALSE))</f>
        <v>0</v>
      </c>
      <c r="Y162" s="28">
        <f>IF(ISERROR(1/VLOOKUP($B162,'Justerad allokering'!$B$2:$AG$462,MATCH(Y$2,'Justerad allokering'!$B$2:$AF$2,0),FALSE)),VLOOKUP($B162,'Allokerad kvv'!$B$2:$AV$468,MATCH(Y$2,'Allokerad kvv'!$B$2:$AV$2,0),FALSE),VLOOKUP($B162,'Justerad allokering'!$B$2:$AG$462,MATCH(Y$2,'Justerad allokering'!$B$2:$AF$2,0),FALSE))</f>
        <v>0</v>
      </c>
      <c r="Z162" s="28">
        <f>IF(ISERROR(1/VLOOKUP($B162,'Justerad allokering'!$B$2:$AG$462,MATCH(Z$2,'Justerad allokering'!$B$2:$AF$2,0),FALSE)),VLOOKUP($B162,'Allokerad kvv'!$B$2:$AV$468,MATCH(Z$2,'Allokerad kvv'!$B$2:$AV$2,0),FALSE),VLOOKUP($B162,'Justerad allokering'!$B$2:$AG$462,MATCH(Z$2,'Justerad allokering'!$B$2:$AF$2,0),FALSE))</f>
        <v>0</v>
      </c>
      <c r="AA162" s="28"/>
      <c r="AB162" s="28"/>
      <c r="AE162">
        <f t="shared" si="6"/>
        <v>140.89110399999998</v>
      </c>
      <c r="AG162">
        <f t="shared" si="7"/>
        <v>140.48199999999997</v>
      </c>
      <c r="AH162">
        <f t="shared" si="8"/>
        <v>140.48199999999997</v>
      </c>
      <c r="AI162" s="55">
        <f>IF(AH162=0,"",AH162/VLOOKUP(B162,Kraftvärmeprod!$B$1:$BC$480,MATCH("Summa tillförd energi exklusive rökgaskondensering",Kraftvärmeprod!$B$1:$BC$1,0),FALSE))</f>
        <v>0.69339585389930891</v>
      </c>
    </row>
    <row r="163" spans="1:35" x14ac:dyDescent="0.35">
      <c r="A163" s="28" t="s">
        <v>208</v>
      </c>
      <c r="B163" s="28" t="s">
        <v>209</v>
      </c>
      <c r="C163" s="28">
        <f>IF(ISERROR(1/VLOOKUP($B163,'Justerad allokering'!$B$2:$AG$462,MATCH(C$2,'Justerad allokering'!$B$2:$AF$2,0),FALSE)),VLOOKUP($B163,'Allokerad kvv'!$B$2:$AV$468,MATCH(C$2,'Allokerad kvv'!$B$2:$AV$2,0),FALSE),VLOOKUP($B163,'Justerad allokering'!$B$2:$AG$462,MATCH(C$2,'Justerad allokering'!$B$2:$AF$2,0),FALSE))</f>
        <v>0</v>
      </c>
      <c r="D163" s="28">
        <f>IF(ISERROR(1/VLOOKUP($B163,'Justerad allokering'!$B$2:$AG$462,MATCH(D$2,'Justerad allokering'!$B$2:$AF$2,0),FALSE)),VLOOKUP($B163,'Allokerad kvv'!$B$2:$AV$468,MATCH(D$2,'Allokerad kvv'!$B$2:$AV$2,0),FALSE),VLOOKUP($B163,'Justerad allokering'!$B$2:$AG$462,MATCH(D$2,'Justerad allokering'!$B$2:$AF$2,0),FALSE))</f>
        <v>0</v>
      </c>
      <c r="E163" s="28">
        <f>IF(ISERROR(1/VLOOKUP($B163,'Justerad allokering'!$B$2:$AG$462,MATCH(E$2,'Justerad allokering'!$B$2:$AF$2,0),FALSE)),VLOOKUP($B163,'Allokerad kvv'!$B$2:$AV$468,MATCH(E$2,'Allokerad kvv'!$B$2:$AV$2,0),FALSE),VLOOKUP($B163,'Justerad allokering'!$B$2:$AG$462,MATCH(E$2,'Justerad allokering'!$B$2:$AF$2,0),FALSE))</f>
        <v>106.9</v>
      </c>
      <c r="F163" s="28">
        <f>IF(ISERROR(1/VLOOKUP($B163,'Justerad allokering'!$B$2:$AG$462,MATCH(F$2,'Justerad allokering'!$B$2:$AF$2,0),FALSE)),VLOOKUP($B163,'Allokerad kvv'!$B$2:$AV$468,MATCH(F$2,'Allokerad kvv'!$B$2:$AV$2,0),FALSE),VLOOKUP($B163,'Justerad allokering'!$B$2:$AG$462,MATCH(F$2,'Justerad allokering'!$B$2:$AF$2,0),FALSE))</f>
        <v>0</v>
      </c>
      <c r="G163" s="28">
        <f>IF(ISERROR(1/VLOOKUP($B163,'Justerad allokering'!$B$2:$AG$462,MATCH(G$2,'Justerad allokering'!$B$2:$AF$2,0),FALSE)),VLOOKUP($B163,'Allokerad kvv'!$B$2:$AV$468,MATCH(G$2,'Allokerad kvv'!$B$2:$AV$2,0),FALSE),VLOOKUP($B163,'Justerad allokering'!$B$2:$AG$462,MATCH(G$2,'Justerad allokering'!$B$2:$AF$2,0),FALSE))</f>
        <v>0</v>
      </c>
      <c r="H163" s="28">
        <f>IF(ISERROR(1/VLOOKUP($B163,'Justerad allokering'!$B$2:$AG$462,MATCH(H$2,'Justerad allokering'!$B$2:$AF$2,0),FALSE)),VLOOKUP($B163,'Allokerad kvv'!$B$2:$AV$468,MATCH(H$2,'Allokerad kvv'!$B$2:$AV$2,0),FALSE),VLOOKUP($B163,'Justerad allokering'!$B$2:$AG$462,MATCH(H$2,'Justerad allokering'!$B$2:$AF$2,0),FALSE))</f>
        <v>0</v>
      </c>
      <c r="I163" s="28">
        <f>IF(ISERROR(1/VLOOKUP($B163,'Justerad allokering'!$B$2:$AG$462,MATCH(I$2,'Justerad allokering'!$B$2:$AF$2,0),FALSE)),VLOOKUP($B163,'Allokerad kvv'!$B$2:$AV$468,MATCH(I$2,'Allokerad kvv'!$B$2:$AV$2,0),FALSE),VLOOKUP($B163,'Justerad allokering'!$B$2:$AG$462,MATCH(I$2,'Justerad allokering'!$B$2:$AF$2,0),FALSE))</f>
        <v>0</v>
      </c>
      <c r="J163" s="28">
        <f>IF(ISERROR(1/VLOOKUP($B163,'Justerad allokering'!$B$2:$AG$462,MATCH(J$2,'Justerad allokering'!$B$2:$AF$2,0),FALSE)),VLOOKUP($B163,'Allokerad kvv'!$B$2:$AV$468,MATCH(J$2,'Allokerad kvv'!$B$2:$AV$2,0),FALSE),VLOOKUP($B163,'Justerad allokering'!$B$2:$AG$462,MATCH(J$2,'Justerad allokering'!$B$2:$AF$2,0),FALSE))</f>
        <v>43.9</v>
      </c>
      <c r="K163" s="28">
        <f>IF(ISERROR(1/VLOOKUP($B163,'Justerad allokering'!$B$2:$AG$462,MATCH(K$2,'Justerad allokering'!$B$2:$AF$2,0),FALSE)),VLOOKUP($B163,'Allokerad kvv'!$B$2:$AV$468,MATCH(K$2,'Allokerad kvv'!$B$2:$AV$2,0),FALSE),VLOOKUP($B163,'Justerad allokering'!$B$2:$AG$462,MATCH(K$2,'Justerad allokering'!$B$2:$AF$2,0),FALSE))</f>
        <v>12.274100000000001</v>
      </c>
      <c r="L163" s="28">
        <f>IF(ISERROR(1/VLOOKUP($B163,'Justerad allokering'!$B$2:$AG$462,MATCH(L$2,'Justerad allokering'!$B$2:$AF$2,0),FALSE)),VLOOKUP($B163,'Allokerad kvv'!$B$2:$AV$468,MATCH(L$2,'Allokerad kvv'!$B$2:$AV$2,0),FALSE),VLOOKUP($B163,'Justerad allokering'!$B$2:$AG$462,MATCH(L$2,'Justerad allokering'!$B$2:$AF$2,0),FALSE))</f>
        <v>0</v>
      </c>
      <c r="M163" s="28">
        <f>IF(ISERROR(1/VLOOKUP($B163,'Justerad allokering'!$B$2:$AG$462,MATCH(M$2,'Justerad allokering'!$B$2:$AF$2,0),FALSE)),VLOOKUP($B163,'Allokerad kvv'!$B$2:$AV$468,MATCH(M$2,'Allokerad kvv'!$B$2:$AV$2,0),FALSE),VLOOKUP($B163,'Justerad allokering'!$B$2:$AG$462,MATCH(M$2,'Justerad allokering'!$B$2:$AF$2,0),FALSE))</f>
        <v>84.2</v>
      </c>
      <c r="N163" s="28">
        <f>IF(ISERROR(1/VLOOKUP($B163,'Justerad allokering'!$B$2:$AG$462,MATCH(N$2,'Justerad allokering'!$B$2:$AF$2,0),FALSE)),VLOOKUP($B163,'Allokerad kvv'!$B$2:$AV$468,MATCH(N$2,'Allokerad kvv'!$B$2:$AV$2,0),FALSE),VLOOKUP($B163,'Justerad allokering'!$B$2:$AG$462,MATCH(N$2,'Justerad allokering'!$B$2:$AF$2,0),FALSE))</f>
        <v>191.2</v>
      </c>
      <c r="O163" s="28">
        <f>IF(ISERROR(1/VLOOKUP($B163,'Justerad allokering'!$B$2:$AG$462,MATCH(O$2,'Justerad allokering'!$B$2:$AF$2,0),FALSE)),VLOOKUP($B163,'Allokerad kvv'!$B$2:$AV$468,MATCH(O$2,'Allokerad kvv'!$B$2:$AV$2,0),FALSE),VLOOKUP($B163,'Justerad allokering'!$B$2:$AG$462,MATCH(O$2,'Justerad allokering'!$B$2:$AF$2,0),FALSE))</f>
        <v>0</v>
      </c>
      <c r="P163" s="28">
        <f>IF(ISERROR(1/VLOOKUP($B163,'Justerad allokering'!$B$2:$AG$462,MATCH(P$2,'Justerad allokering'!$B$2:$AF$2,0),FALSE)),VLOOKUP($B163,'Allokerad kvv'!$B$2:$AV$468,MATCH(P$2,'Allokerad kvv'!$B$2:$AV$2,0),FALSE),VLOOKUP($B163,'Justerad allokering'!$B$2:$AG$462,MATCH(P$2,'Justerad allokering'!$B$2:$AF$2,0),FALSE))</f>
        <v>7.4</v>
      </c>
      <c r="Q163" s="28">
        <f>IF(ISERROR(1/VLOOKUP($B163,'Justerad allokering'!$B$2:$AG$462,MATCH(Q$2,'Justerad allokering'!$B$2:$AF$2,0),FALSE)),VLOOKUP($B163,'Allokerad kvv'!$B$2:$AV$468,MATCH(Q$2,'Allokerad kvv'!$B$2:$AV$2,0),FALSE),VLOOKUP($B163,'Justerad allokering'!$B$2:$AG$462,MATCH(Q$2,'Justerad allokering'!$B$2:$AF$2,0),FALSE))</f>
        <v>0</v>
      </c>
      <c r="R163" s="28">
        <f>IF(ISERROR(1/VLOOKUP($B163,'Justerad allokering'!$B$2:$AG$462,MATCH(R$2,'Justerad allokering'!$B$2:$AF$2,0),FALSE)),VLOOKUP($B163,'Allokerad kvv'!$B$2:$AV$468,MATCH(R$2,'Allokerad kvv'!$B$2:$AV$2,0),FALSE),VLOOKUP($B163,'Justerad allokering'!$B$2:$AG$462,MATCH(R$2,'Justerad allokering'!$B$2:$AF$2,0),FALSE))</f>
        <v>0</v>
      </c>
      <c r="S163" s="28">
        <f>IF(ISERROR(1/VLOOKUP($B163,'Justerad allokering'!$B$2:$AG$462,MATCH(S$2,'Justerad allokering'!$B$2:$AF$2,0),FALSE)),VLOOKUP($B163,'Allokerad kvv'!$B$2:$AV$468,MATCH(S$2,'Allokerad kvv'!$B$2:$AV$2,0),FALSE),VLOOKUP($B163,'Justerad allokering'!$B$2:$AG$462,MATCH(S$2,'Justerad allokering'!$B$2:$AF$2,0),FALSE))</f>
        <v>0</v>
      </c>
      <c r="T163" s="28">
        <f>IF(ISERROR(1/VLOOKUP($B163,'Justerad allokering'!$B$2:$AG$462,MATCH(T$2,'Justerad allokering'!$B$2:$AF$2,0),FALSE)),VLOOKUP($B163,'Allokerad kvv'!$B$2:$AV$468,MATCH(T$2,'Allokerad kvv'!$B$2:$AV$2,0),FALSE),VLOOKUP($B163,'Justerad allokering'!$B$2:$AG$462,MATCH(T$2,'Justerad allokering'!$B$2:$AF$2,0),FALSE))</f>
        <v>0</v>
      </c>
      <c r="U163" s="28">
        <f>IF(ISERROR(1/VLOOKUP($B163,'Justerad allokering'!$B$2:$AG$462,MATCH(U$2,'Justerad allokering'!$B$2:$AF$2,0),FALSE)),VLOOKUP($B163,'Allokerad kvv'!$B$2:$AV$468,MATCH(U$2,'Allokerad kvv'!$B$2:$AV$2,0),FALSE),VLOOKUP($B163,'Justerad allokering'!$B$2:$AG$462,MATCH(U$2,'Justerad allokering'!$B$2:$AF$2,0),FALSE))</f>
        <v>0</v>
      </c>
      <c r="V163" s="28">
        <f>IF(ISERROR(1/VLOOKUP($B163,'Justerad allokering'!$B$2:$AG$462,MATCH(V$2,'Justerad allokering'!$B$2:$AF$2,0),FALSE)),VLOOKUP($B163,'Allokerad kvv'!$B$2:$AV$468,MATCH(V$2,'Allokerad kvv'!$B$2:$AV$2,0),FALSE),VLOOKUP($B163,'Justerad allokering'!$B$2:$AG$462,MATCH(V$2,'Justerad allokering'!$B$2:$AF$2,0),FALSE))</f>
        <v>0</v>
      </c>
      <c r="W163" s="28">
        <f>IF(ISERROR(1/VLOOKUP($B163,'Justerad allokering'!$B$2:$AG$462,MATCH(W$2,'Justerad allokering'!$B$2:$AF$2,0),FALSE)),VLOOKUP($B163,'Allokerad kvv'!$B$2:$AV$468,MATCH(W$2,'Allokerad kvv'!$B$2:$AV$2,0),FALSE),VLOOKUP($B163,'Justerad allokering'!$B$2:$AG$462,MATCH(W$2,'Justerad allokering'!$B$2:$AF$2,0),FALSE))</f>
        <v>0</v>
      </c>
      <c r="X163" s="28">
        <f>IF(ISERROR(1/VLOOKUP($B163,'Justerad allokering'!$B$2:$AG$462,MATCH(X$2,'Justerad allokering'!$B$2:$AF$2,0),FALSE)),VLOOKUP($B163,'Allokerad kvv'!$B$2:$AV$468,MATCH(X$2,'Allokerad kvv'!$B$2:$AV$2,0),FALSE),VLOOKUP($B163,'Justerad allokering'!$B$2:$AG$462,MATCH(X$2,'Justerad allokering'!$B$2:$AF$2,0),FALSE))</f>
        <v>0</v>
      </c>
      <c r="Y163" s="28">
        <f>IF(ISERROR(1/VLOOKUP($B163,'Justerad allokering'!$B$2:$AG$462,MATCH(Y$2,'Justerad allokering'!$B$2:$AF$2,0),FALSE)),VLOOKUP($B163,'Allokerad kvv'!$B$2:$AV$468,MATCH(Y$2,'Allokerad kvv'!$B$2:$AV$2,0),FALSE),VLOOKUP($B163,'Justerad allokering'!$B$2:$AG$462,MATCH(Y$2,'Justerad allokering'!$B$2:$AF$2,0),FALSE))</f>
        <v>0</v>
      </c>
      <c r="Z163" s="28">
        <f>IF(ISERROR(1/VLOOKUP($B163,'Justerad allokering'!$B$2:$AG$462,MATCH(Z$2,'Justerad allokering'!$B$2:$AF$2,0),FALSE)),VLOOKUP($B163,'Allokerad kvv'!$B$2:$AV$468,MATCH(Z$2,'Allokerad kvv'!$B$2:$AV$2,0),FALSE),VLOOKUP($B163,'Justerad allokering'!$B$2:$AG$462,MATCH(Z$2,'Justerad allokering'!$B$2:$AF$2,0),FALSE))</f>
        <v>1.8</v>
      </c>
      <c r="AA163" s="28"/>
      <c r="AB163" s="28"/>
      <c r="AE163">
        <f t="shared" si="6"/>
        <v>447.67410000000001</v>
      </c>
      <c r="AG163">
        <f t="shared" si="7"/>
        <v>435.40000000000003</v>
      </c>
      <c r="AH163">
        <f t="shared" si="8"/>
        <v>244.20000000000005</v>
      </c>
      <c r="AI163" s="55">
        <f>IF(AH163=0,"",AH163/VLOOKUP(B163,Kraftvärmeprod!$B$1:$BC$480,MATCH("Summa tillförd energi exklusive rökgaskondensering",Kraftvärmeprod!$B$1:$BC$1,0),FALSE))</f>
        <v>0.67439933719966882</v>
      </c>
    </row>
    <row r="164" spans="1:35" x14ac:dyDescent="0.35">
      <c r="A164" s="28" t="s">
        <v>210</v>
      </c>
      <c r="B164" s="28" t="s">
        <v>211</v>
      </c>
      <c r="C164" s="28">
        <f>IF(ISERROR(1/VLOOKUP($B164,'Justerad allokering'!$B$2:$AG$462,MATCH(C$2,'Justerad allokering'!$B$2:$AF$2,0),FALSE)),VLOOKUP($B164,'Allokerad kvv'!$B$2:$AV$468,MATCH(C$2,'Allokerad kvv'!$B$2:$AV$2,0),FALSE),VLOOKUP($B164,'Justerad allokering'!$B$2:$AG$462,MATCH(C$2,'Justerad allokering'!$B$2:$AF$2,0),FALSE))</f>
        <v>0</v>
      </c>
      <c r="D164" s="28">
        <f>IF(ISERROR(1/VLOOKUP($B164,'Justerad allokering'!$B$2:$AG$462,MATCH(D$2,'Justerad allokering'!$B$2:$AF$2,0),FALSE)),VLOOKUP($B164,'Allokerad kvv'!$B$2:$AV$468,MATCH(D$2,'Allokerad kvv'!$B$2:$AV$2,0),FALSE),VLOOKUP($B164,'Justerad allokering'!$B$2:$AG$462,MATCH(D$2,'Justerad allokering'!$B$2:$AF$2,0),FALSE))</f>
        <v>0</v>
      </c>
      <c r="E164" s="28">
        <f>IF(ISERROR(1/VLOOKUP($B164,'Justerad allokering'!$B$2:$AG$462,MATCH(E$2,'Justerad allokering'!$B$2:$AF$2,0),FALSE)),VLOOKUP($B164,'Allokerad kvv'!$B$2:$AV$468,MATCH(E$2,'Allokerad kvv'!$B$2:$AV$2,0),FALSE),VLOOKUP($B164,'Justerad allokering'!$B$2:$AG$462,MATCH(E$2,'Justerad allokering'!$B$2:$AF$2,0),FALSE))</f>
        <v>0</v>
      </c>
      <c r="F164" s="28">
        <f>IF(ISERROR(1/VLOOKUP($B164,'Justerad allokering'!$B$2:$AG$462,MATCH(F$2,'Justerad allokering'!$B$2:$AF$2,0),FALSE)),VLOOKUP($B164,'Allokerad kvv'!$B$2:$AV$468,MATCH(F$2,'Allokerad kvv'!$B$2:$AV$2,0),FALSE),VLOOKUP($B164,'Justerad allokering'!$B$2:$AG$462,MATCH(F$2,'Justerad allokering'!$B$2:$AF$2,0),FALSE))</f>
        <v>1.05</v>
      </c>
      <c r="G164" s="28">
        <f>IF(ISERROR(1/VLOOKUP($B164,'Justerad allokering'!$B$2:$AG$462,MATCH(G$2,'Justerad allokering'!$B$2:$AF$2,0),FALSE)),VLOOKUP($B164,'Allokerad kvv'!$B$2:$AV$468,MATCH(G$2,'Allokerad kvv'!$B$2:$AV$2,0),FALSE),VLOOKUP($B164,'Justerad allokering'!$B$2:$AG$462,MATCH(G$2,'Justerad allokering'!$B$2:$AF$2,0),FALSE))</f>
        <v>0</v>
      </c>
      <c r="H164" s="28">
        <f>IF(ISERROR(1/VLOOKUP($B164,'Justerad allokering'!$B$2:$AG$462,MATCH(H$2,'Justerad allokering'!$B$2:$AF$2,0),FALSE)),VLOOKUP($B164,'Allokerad kvv'!$B$2:$AV$468,MATCH(H$2,'Allokerad kvv'!$B$2:$AV$2,0),FALSE),VLOOKUP($B164,'Justerad allokering'!$B$2:$AG$462,MATCH(H$2,'Justerad allokering'!$B$2:$AF$2,0),FALSE))</f>
        <v>0</v>
      </c>
      <c r="I164" s="28">
        <f>IF(ISERROR(1/VLOOKUP($B164,'Justerad allokering'!$B$2:$AG$462,MATCH(I$2,'Justerad allokering'!$B$2:$AF$2,0),FALSE)),VLOOKUP($B164,'Allokerad kvv'!$B$2:$AV$468,MATCH(I$2,'Allokerad kvv'!$B$2:$AV$2,0),FALSE),VLOOKUP($B164,'Justerad allokering'!$B$2:$AG$462,MATCH(I$2,'Justerad allokering'!$B$2:$AF$2,0),FALSE))</f>
        <v>0</v>
      </c>
      <c r="J164" s="28">
        <f>IF(ISERROR(1/VLOOKUP($B164,'Justerad allokering'!$B$2:$AG$462,MATCH(J$2,'Justerad allokering'!$B$2:$AF$2,0),FALSE)),VLOOKUP($B164,'Allokerad kvv'!$B$2:$AV$468,MATCH(J$2,'Allokerad kvv'!$B$2:$AV$2,0),FALSE),VLOOKUP($B164,'Justerad allokering'!$B$2:$AG$462,MATCH(J$2,'Justerad allokering'!$B$2:$AF$2,0),FALSE))</f>
        <v>211.2</v>
      </c>
      <c r="K164" s="28">
        <f>IF(ISERROR(1/VLOOKUP($B164,'Justerad allokering'!$B$2:$AG$462,MATCH(K$2,'Justerad allokering'!$B$2:$AF$2,0),FALSE)),VLOOKUP($B164,'Allokerad kvv'!$B$2:$AV$468,MATCH(K$2,'Allokerad kvv'!$B$2:$AV$2,0),FALSE),VLOOKUP($B164,'Justerad allokering'!$B$2:$AG$462,MATCH(K$2,'Justerad allokering'!$B$2:$AF$2,0),FALSE))</f>
        <v>9.7100000000000009</v>
      </c>
      <c r="L164" s="28">
        <f>IF(ISERROR(1/VLOOKUP($B164,'Justerad allokering'!$B$2:$AG$462,MATCH(L$2,'Justerad allokering'!$B$2:$AF$2,0),FALSE)),VLOOKUP($B164,'Allokerad kvv'!$B$2:$AV$468,MATCH(L$2,'Allokerad kvv'!$B$2:$AV$2,0),FALSE),VLOOKUP($B164,'Justerad allokering'!$B$2:$AG$462,MATCH(L$2,'Justerad allokering'!$B$2:$AF$2,0),FALSE))</f>
        <v>607.38</v>
      </c>
      <c r="M164" s="28">
        <f>IF(ISERROR(1/VLOOKUP($B164,'Justerad allokering'!$B$2:$AG$462,MATCH(M$2,'Justerad allokering'!$B$2:$AF$2,0),FALSE)),VLOOKUP($B164,'Allokerad kvv'!$B$2:$AV$468,MATCH(M$2,'Allokerad kvv'!$B$2:$AV$2,0),FALSE),VLOOKUP($B164,'Justerad allokering'!$B$2:$AG$462,MATCH(M$2,'Justerad allokering'!$B$2:$AF$2,0),FALSE))</f>
        <v>0</v>
      </c>
      <c r="N164" s="28">
        <f>IF(ISERROR(1/VLOOKUP($B164,'Justerad allokering'!$B$2:$AG$462,MATCH(N$2,'Justerad allokering'!$B$2:$AF$2,0),FALSE)),VLOOKUP($B164,'Allokerad kvv'!$B$2:$AV$468,MATCH(N$2,'Allokerad kvv'!$B$2:$AV$2,0),FALSE),VLOOKUP($B164,'Justerad allokering'!$B$2:$AG$462,MATCH(N$2,'Justerad allokering'!$B$2:$AF$2,0),FALSE))</f>
        <v>60.71</v>
      </c>
      <c r="O164" s="28">
        <f>IF(ISERROR(1/VLOOKUP($B164,'Justerad allokering'!$B$2:$AG$462,MATCH(O$2,'Justerad allokering'!$B$2:$AF$2,0),FALSE)),VLOOKUP($B164,'Allokerad kvv'!$B$2:$AV$468,MATCH(O$2,'Allokerad kvv'!$B$2:$AV$2,0),FALSE),VLOOKUP($B164,'Justerad allokering'!$B$2:$AG$462,MATCH(O$2,'Justerad allokering'!$B$2:$AF$2,0),FALSE))</f>
        <v>0</v>
      </c>
      <c r="P164" s="28">
        <f>IF(ISERROR(1/VLOOKUP($B164,'Justerad allokering'!$B$2:$AG$462,MATCH(P$2,'Justerad allokering'!$B$2:$AF$2,0),FALSE)),VLOOKUP($B164,'Allokerad kvv'!$B$2:$AV$468,MATCH(P$2,'Allokerad kvv'!$B$2:$AV$2,0),FALSE),VLOOKUP($B164,'Justerad allokering'!$B$2:$AG$462,MATCH(P$2,'Justerad allokering'!$B$2:$AF$2,0),FALSE))</f>
        <v>0</v>
      </c>
      <c r="Q164" s="28">
        <f>IF(ISERROR(1/VLOOKUP($B164,'Justerad allokering'!$B$2:$AG$462,MATCH(Q$2,'Justerad allokering'!$B$2:$AF$2,0),FALSE)),VLOOKUP($B164,'Allokerad kvv'!$B$2:$AV$468,MATCH(Q$2,'Allokerad kvv'!$B$2:$AV$2,0),FALSE),VLOOKUP($B164,'Justerad allokering'!$B$2:$AG$462,MATCH(Q$2,'Justerad allokering'!$B$2:$AF$2,0),FALSE))</f>
        <v>0</v>
      </c>
      <c r="R164" s="28">
        <f>IF(ISERROR(1/VLOOKUP($B164,'Justerad allokering'!$B$2:$AG$462,MATCH(R$2,'Justerad allokering'!$B$2:$AF$2,0),FALSE)),VLOOKUP($B164,'Allokerad kvv'!$B$2:$AV$468,MATCH(R$2,'Allokerad kvv'!$B$2:$AV$2,0),FALSE),VLOOKUP($B164,'Justerad allokering'!$B$2:$AG$462,MATCH(R$2,'Justerad allokering'!$B$2:$AF$2,0),FALSE))</f>
        <v>0</v>
      </c>
      <c r="S164" s="28">
        <f>IF(ISERROR(1/VLOOKUP($B164,'Justerad allokering'!$B$2:$AG$462,MATCH(S$2,'Justerad allokering'!$B$2:$AF$2,0),FALSE)),VLOOKUP($B164,'Allokerad kvv'!$B$2:$AV$468,MATCH(S$2,'Allokerad kvv'!$B$2:$AV$2,0),FALSE),VLOOKUP($B164,'Justerad allokering'!$B$2:$AG$462,MATCH(S$2,'Justerad allokering'!$B$2:$AF$2,0),FALSE))</f>
        <v>0</v>
      </c>
      <c r="T164" s="28">
        <f>IF(ISERROR(1/VLOOKUP($B164,'Justerad allokering'!$B$2:$AG$462,MATCH(T$2,'Justerad allokering'!$B$2:$AF$2,0),FALSE)),VLOOKUP($B164,'Allokerad kvv'!$B$2:$AV$468,MATCH(T$2,'Allokerad kvv'!$B$2:$AV$2,0),FALSE),VLOOKUP($B164,'Justerad allokering'!$B$2:$AG$462,MATCH(T$2,'Justerad allokering'!$B$2:$AF$2,0),FALSE))</f>
        <v>0</v>
      </c>
      <c r="U164" s="28">
        <f>IF(ISERROR(1/VLOOKUP($B164,'Justerad allokering'!$B$2:$AG$462,MATCH(U$2,'Justerad allokering'!$B$2:$AF$2,0),FALSE)),VLOOKUP($B164,'Allokerad kvv'!$B$2:$AV$468,MATCH(U$2,'Allokerad kvv'!$B$2:$AV$2,0),FALSE),VLOOKUP($B164,'Justerad allokering'!$B$2:$AG$462,MATCH(U$2,'Justerad allokering'!$B$2:$AF$2,0),FALSE))</f>
        <v>0</v>
      </c>
      <c r="V164" s="28">
        <f>IF(ISERROR(1/VLOOKUP($B164,'Justerad allokering'!$B$2:$AG$462,MATCH(V$2,'Justerad allokering'!$B$2:$AF$2,0),FALSE)),VLOOKUP($B164,'Allokerad kvv'!$B$2:$AV$468,MATCH(V$2,'Allokerad kvv'!$B$2:$AV$2,0),FALSE),VLOOKUP($B164,'Justerad allokering'!$B$2:$AG$462,MATCH(V$2,'Justerad allokering'!$B$2:$AF$2,0),FALSE))</f>
        <v>0</v>
      </c>
      <c r="W164" s="28">
        <f>IF(ISERROR(1/VLOOKUP($B164,'Justerad allokering'!$B$2:$AG$462,MATCH(W$2,'Justerad allokering'!$B$2:$AF$2,0),FALSE)),VLOOKUP($B164,'Allokerad kvv'!$B$2:$AV$468,MATCH(W$2,'Allokerad kvv'!$B$2:$AV$2,0),FALSE),VLOOKUP($B164,'Justerad allokering'!$B$2:$AG$462,MATCH(W$2,'Justerad allokering'!$B$2:$AF$2,0),FALSE))</f>
        <v>0</v>
      </c>
      <c r="X164" s="28">
        <f>IF(ISERROR(1/VLOOKUP($B164,'Justerad allokering'!$B$2:$AG$462,MATCH(X$2,'Justerad allokering'!$B$2:$AF$2,0),FALSE)),VLOOKUP($B164,'Allokerad kvv'!$B$2:$AV$468,MATCH(X$2,'Allokerad kvv'!$B$2:$AV$2,0),FALSE),VLOOKUP($B164,'Justerad allokering'!$B$2:$AG$462,MATCH(X$2,'Justerad allokering'!$B$2:$AF$2,0),FALSE))</f>
        <v>0</v>
      </c>
      <c r="Y164" s="28">
        <f>IF(ISERROR(1/VLOOKUP($B164,'Justerad allokering'!$B$2:$AG$462,MATCH(Y$2,'Justerad allokering'!$B$2:$AF$2,0),FALSE)),VLOOKUP($B164,'Allokerad kvv'!$B$2:$AV$468,MATCH(Y$2,'Allokerad kvv'!$B$2:$AV$2,0),FALSE),VLOOKUP($B164,'Justerad allokering'!$B$2:$AG$462,MATCH(Y$2,'Justerad allokering'!$B$2:$AF$2,0),FALSE))</f>
        <v>0</v>
      </c>
      <c r="Z164" s="28">
        <f>IF(ISERROR(1/VLOOKUP($B164,'Justerad allokering'!$B$2:$AG$462,MATCH(Z$2,'Justerad allokering'!$B$2:$AF$2,0),FALSE)),VLOOKUP($B164,'Allokerad kvv'!$B$2:$AV$468,MATCH(Z$2,'Allokerad kvv'!$B$2:$AV$2,0),FALSE),VLOOKUP($B164,'Justerad allokering'!$B$2:$AG$462,MATCH(Z$2,'Justerad allokering'!$B$2:$AF$2,0),FALSE))</f>
        <v>0</v>
      </c>
      <c r="AA164" s="28"/>
      <c r="AB164" s="28"/>
      <c r="AE164">
        <f t="shared" si="6"/>
        <v>890.05000000000007</v>
      </c>
      <c r="AG164">
        <f t="shared" si="7"/>
        <v>880.34</v>
      </c>
      <c r="AH164">
        <f t="shared" si="8"/>
        <v>819.63</v>
      </c>
      <c r="AI164" s="55">
        <f>IF(AH164=0,"",AH164/VLOOKUP(B164,Kraftvärmeprod!$B$1:$BC$480,MATCH("Summa tillförd energi exklusive rökgaskondensering",Kraftvärmeprod!$B$1:$BC$1,0),FALSE))</f>
        <v>0.47973099524734858</v>
      </c>
    </row>
    <row r="165" spans="1:35" x14ac:dyDescent="0.35">
      <c r="A165" s="28" t="s">
        <v>210</v>
      </c>
      <c r="B165" s="28" t="s">
        <v>212</v>
      </c>
      <c r="C165" s="28">
        <f>IF(ISERROR(1/VLOOKUP($B165,'Justerad allokering'!$B$2:$AG$462,MATCH(C$2,'Justerad allokering'!$B$2:$AF$2,0),FALSE)),VLOOKUP($B165,'Allokerad kvv'!$B$2:$AV$468,MATCH(C$2,'Allokerad kvv'!$B$2:$AV$2,0),FALSE),VLOOKUP($B165,'Justerad allokering'!$B$2:$AG$462,MATCH(C$2,'Justerad allokering'!$B$2:$AF$2,0),FALSE))</f>
        <v>0</v>
      </c>
      <c r="D165" s="28">
        <f>IF(ISERROR(1/VLOOKUP($B165,'Justerad allokering'!$B$2:$AG$462,MATCH(D$2,'Justerad allokering'!$B$2:$AF$2,0),FALSE)),VLOOKUP($B165,'Allokerad kvv'!$B$2:$AV$468,MATCH(D$2,'Allokerad kvv'!$B$2:$AV$2,0),FALSE),VLOOKUP($B165,'Justerad allokering'!$B$2:$AG$462,MATCH(D$2,'Justerad allokering'!$B$2:$AF$2,0),FALSE))</f>
        <v>0</v>
      </c>
      <c r="E165" s="28">
        <f>IF(ISERROR(1/VLOOKUP($B165,'Justerad allokering'!$B$2:$AG$462,MATCH(E$2,'Justerad allokering'!$B$2:$AF$2,0),FALSE)),VLOOKUP($B165,'Allokerad kvv'!$B$2:$AV$468,MATCH(E$2,'Allokerad kvv'!$B$2:$AV$2,0),FALSE),VLOOKUP($B165,'Justerad allokering'!$B$2:$AG$462,MATCH(E$2,'Justerad allokering'!$B$2:$AF$2,0),FALSE))</f>
        <v>0</v>
      </c>
      <c r="F165" s="28">
        <f>IF(ISERROR(1/VLOOKUP($B165,'Justerad allokering'!$B$2:$AG$462,MATCH(F$2,'Justerad allokering'!$B$2:$AF$2,0),FALSE)),VLOOKUP($B165,'Allokerad kvv'!$B$2:$AV$468,MATCH(F$2,'Allokerad kvv'!$B$2:$AV$2,0),FALSE),VLOOKUP($B165,'Justerad allokering'!$B$2:$AG$462,MATCH(F$2,'Justerad allokering'!$B$2:$AF$2,0),FALSE))</f>
        <v>0</v>
      </c>
      <c r="G165" s="28">
        <f>IF(ISERROR(1/VLOOKUP($B165,'Justerad allokering'!$B$2:$AG$462,MATCH(G$2,'Justerad allokering'!$B$2:$AF$2,0),FALSE)),VLOOKUP($B165,'Allokerad kvv'!$B$2:$AV$468,MATCH(G$2,'Allokerad kvv'!$B$2:$AV$2,0),FALSE),VLOOKUP($B165,'Justerad allokering'!$B$2:$AG$462,MATCH(G$2,'Justerad allokering'!$B$2:$AF$2,0),FALSE))</f>
        <v>0</v>
      </c>
      <c r="H165" s="28">
        <f>IF(ISERROR(1/VLOOKUP($B165,'Justerad allokering'!$B$2:$AG$462,MATCH(H$2,'Justerad allokering'!$B$2:$AF$2,0),FALSE)),VLOOKUP($B165,'Allokerad kvv'!$B$2:$AV$468,MATCH(H$2,'Allokerad kvv'!$B$2:$AV$2,0),FALSE),VLOOKUP($B165,'Justerad allokering'!$B$2:$AG$462,MATCH(H$2,'Justerad allokering'!$B$2:$AF$2,0),FALSE))</f>
        <v>0</v>
      </c>
      <c r="I165" s="28">
        <f>IF(ISERROR(1/VLOOKUP($B165,'Justerad allokering'!$B$2:$AG$462,MATCH(I$2,'Justerad allokering'!$B$2:$AF$2,0),FALSE)),VLOOKUP($B165,'Allokerad kvv'!$B$2:$AV$468,MATCH(I$2,'Allokerad kvv'!$B$2:$AV$2,0),FALSE),VLOOKUP($B165,'Justerad allokering'!$B$2:$AG$462,MATCH(I$2,'Justerad allokering'!$B$2:$AF$2,0),FALSE))</f>
        <v>0</v>
      </c>
      <c r="J165" s="28">
        <f>IF(ISERROR(1/VLOOKUP($B165,'Justerad allokering'!$B$2:$AG$462,MATCH(J$2,'Justerad allokering'!$B$2:$AF$2,0),FALSE)),VLOOKUP($B165,'Allokerad kvv'!$B$2:$AV$468,MATCH(J$2,'Allokerad kvv'!$B$2:$AV$2,0),FALSE),VLOOKUP($B165,'Justerad allokering'!$B$2:$AG$462,MATCH(J$2,'Justerad allokering'!$B$2:$AF$2,0),FALSE))</f>
        <v>110.57</v>
      </c>
      <c r="K165" s="28">
        <f>IF(ISERROR(1/VLOOKUP($B165,'Justerad allokering'!$B$2:$AG$462,MATCH(K$2,'Justerad allokering'!$B$2:$AF$2,0),FALSE)),VLOOKUP($B165,'Allokerad kvv'!$B$2:$AV$468,MATCH(K$2,'Allokerad kvv'!$B$2:$AV$2,0),FALSE),VLOOKUP($B165,'Justerad allokering'!$B$2:$AG$462,MATCH(K$2,'Justerad allokering'!$B$2:$AF$2,0),FALSE))</f>
        <v>0</v>
      </c>
      <c r="L165" s="28">
        <f>IF(ISERROR(1/VLOOKUP($B165,'Justerad allokering'!$B$2:$AG$462,MATCH(L$2,'Justerad allokering'!$B$2:$AF$2,0),FALSE)),VLOOKUP($B165,'Allokerad kvv'!$B$2:$AV$468,MATCH(L$2,'Allokerad kvv'!$B$2:$AV$2,0),FALSE),VLOOKUP($B165,'Justerad allokering'!$B$2:$AG$462,MATCH(L$2,'Justerad allokering'!$B$2:$AF$2,0),FALSE))</f>
        <v>0</v>
      </c>
      <c r="M165" s="28">
        <f>IF(ISERROR(1/VLOOKUP($B165,'Justerad allokering'!$B$2:$AG$462,MATCH(M$2,'Justerad allokering'!$B$2:$AF$2,0),FALSE)),VLOOKUP($B165,'Allokerad kvv'!$B$2:$AV$468,MATCH(M$2,'Allokerad kvv'!$B$2:$AV$2,0),FALSE),VLOOKUP($B165,'Justerad allokering'!$B$2:$AG$462,MATCH(M$2,'Justerad allokering'!$B$2:$AF$2,0),FALSE))</f>
        <v>0</v>
      </c>
      <c r="N165" s="28">
        <f>IF(ISERROR(1/VLOOKUP($B165,'Justerad allokering'!$B$2:$AG$462,MATCH(N$2,'Justerad allokering'!$B$2:$AF$2,0),FALSE)),VLOOKUP($B165,'Allokerad kvv'!$B$2:$AV$468,MATCH(N$2,'Allokerad kvv'!$B$2:$AV$2,0),FALSE),VLOOKUP($B165,'Justerad allokering'!$B$2:$AG$462,MATCH(N$2,'Justerad allokering'!$B$2:$AF$2,0),FALSE))</f>
        <v>31.78</v>
      </c>
      <c r="O165" s="28">
        <f>IF(ISERROR(1/VLOOKUP($B165,'Justerad allokering'!$B$2:$AG$462,MATCH(O$2,'Justerad allokering'!$B$2:$AF$2,0),FALSE)),VLOOKUP($B165,'Allokerad kvv'!$B$2:$AV$468,MATCH(O$2,'Allokerad kvv'!$B$2:$AV$2,0),FALSE),VLOOKUP($B165,'Justerad allokering'!$B$2:$AG$462,MATCH(O$2,'Justerad allokering'!$B$2:$AF$2,0),FALSE))</f>
        <v>0</v>
      </c>
      <c r="P165" s="28">
        <f>IF(ISERROR(1/VLOOKUP($B165,'Justerad allokering'!$B$2:$AG$462,MATCH(P$2,'Justerad allokering'!$B$2:$AF$2,0),FALSE)),VLOOKUP($B165,'Allokerad kvv'!$B$2:$AV$468,MATCH(P$2,'Allokerad kvv'!$B$2:$AV$2,0),FALSE),VLOOKUP($B165,'Justerad allokering'!$B$2:$AG$462,MATCH(P$2,'Justerad allokering'!$B$2:$AF$2,0),FALSE))</f>
        <v>0</v>
      </c>
      <c r="Q165" s="28">
        <f>IF(ISERROR(1/VLOOKUP($B165,'Justerad allokering'!$B$2:$AG$462,MATCH(Q$2,'Justerad allokering'!$B$2:$AF$2,0),FALSE)),VLOOKUP($B165,'Allokerad kvv'!$B$2:$AV$468,MATCH(Q$2,'Allokerad kvv'!$B$2:$AV$2,0),FALSE),VLOOKUP($B165,'Justerad allokering'!$B$2:$AG$462,MATCH(Q$2,'Justerad allokering'!$B$2:$AF$2,0),FALSE))</f>
        <v>0</v>
      </c>
      <c r="R165" s="28">
        <f>IF(ISERROR(1/VLOOKUP($B165,'Justerad allokering'!$B$2:$AG$462,MATCH(R$2,'Justerad allokering'!$B$2:$AF$2,0),FALSE)),VLOOKUP($B165,'Allokerad kvv'!$B$2:$AV$468,MATCH(R$2,'Allokerad kvv'!$B$2:$AV$2,0),FALSE),VLOOKUP($B165,'Justerad allokering'!$B$2:$AG$462,MATCH(R$2,'Justerad allokering'!$B$2:$AF$2,0),FALSE))</f>
        <v>0</v>
      </c>
      <c r="S165" s="28">
        <f>IF(ISERROR(1/VLOOKUP($B165,'Justerad allokering'!$B$2:$AG$462,MATCH(S$2,'Justerad allokering'!$B$2:$AF$2,0),FALSE)),VLOOKUP($B165,'Allokerad kvv'!$B$2:$AV$468,MATCH(S$2,'Allokerad kvv'!$B$2:$AV$2,0),FALSE),VLOOKUP($B165,'Justerad allokering'!$B$2:$AG$462,MATCH(S$2,'Justerad allokering'!$B$2:$AF$2,0),FALSE))</f>
        <v>0</v>
      </c>
      <c r="T165" s="28">
        <f>IF(ISERROR(1/VLOOKUP($B165,'Justerad allokering'!$B$2:$AG$462,MATCH(T$2,'Justerad allokering'!$B$2:$AF$2,0),FALSE)),VLOOKUP($B165,'Allokerad kvv'!$B$2:$AV$468,MATCH(T$2,'Allokerad kvv'!$B$2:$AV$2,0),FALSE),VLOOKUP($B165,'Justerad allokering'!$B$2:$AG$462,MATCH(T$2,'Justerad allokering'!$B$2:$AF$2,0),FALSE))</f>
        <v>0</v>
      </c>
      <c r="U165" s="28">
        <f>IF(ISERROR(1/VLOOKUP($B165,'Justerad allokering'!$B$2:$AG$462,MATCH(U$2,'Justerad allokering'!$B$2:$AF$2,0),FALSE)),VLOOKUP($B165,'Allokerad kvv'!$B$2:$AV$468,MATCH(U$2,'Allokerad kvv'!$B$2:$AV$2,0),FALSE),VLOOKUP($B165,'Justerad allokering'!$B$2:$AG$462,MATCH(U$2,'Justerad allokering'!$B$2:$AF$2,0),FALSE))</f>
        <v>0</v>
      </c>
      <c r="V165" s="28">
        <f>IF(ISERROR(1/VLOOKUP($B165,'Justerad allokering'!$B$2:$AG$462,MATCH(V$2,'Justerad allokering'!$B$2:$AF$2,0),FALSE)),VLOOKUP($B165,'Allokerad kvv'!$B$2:$AV$468,MATCH(V$2,'Allokerad kvv'!$B$2:$AV$2,0),FALSE),VLOOKUP($B165,'Justerad allokering'!$B$2:$AG$462,MATCH(V$2,'Justerad allokering'!$B$2:$AF$2,0),FALSE))</f>
        <v>0</v>
      </c>
      <c r="W165" s="28">
        <f>IF(ISERROR(1/VLOOKUP($B165,'Justerad allokering'!$B$2:$AG$462,MATCH(W$2,'Justerad allokering'!$B$2:$AF$2,0),FALSE)),VLOOKUP($B165,'Allokerad kvv'!$B$2:$AV$468,MATCH(W$2,'Allokerad kvv'!$B$2:$AV$2,0),FALSE),VLOOKUP($B165,'Justerad allokering'!$B$2:$AG$462,MATCH(W$2,'Justerad allokering'!$B$2:$AF$2,0),FALSE))</f>
        <v>0</v>
      </c>
      <c r="X165" s="28">
        <f>IF(ISERROR(1/VLOOKUP($B165,'Justerad allokering'!$B$2:$AG$462,MATCH(X$2,'Justerad allokering'!$B$2:$AF$2,0),FALSE)),VLOOKUP($B165,'Allokerad kvv'!$B$2:$AV$468,MATCH(X$2,'Allokerad kvv'!$B$2:$AV$2,0),FALSE),VLOOKUP($B165,'Justerad allokering'!$B$2:$AG$462,MATCH(X$2,'Justerad allokering'!$B$2:$AF$2,0),FALSE))</f>
        <v>0</v>
      </c>
      <c r="Y165" s="28">
        <f>IF(ISERROR(1/VLOOKUP($B165,'Justerad allokering'!$B$2:$AG$462,MATCH(Y$2,'Justerad allokering'!$B$2:$AF$2,0),FALSE)),VLOOKUP($B165,'Allokerad kvv'!$B$2:$AV$468,MATCH(Y$2,'Allokerad kvv'!$B$2:$AV$2,0),FALSE),VLOOKUP($B165,'Justerad allokering'!$B$2:$AG$462,MATCH(Y$2,'Justerad allokering'!$B$2:$AF$2,0),FALSE))</f>
        <v>0</v>
      </c>
      <c r="Z165" s="28">
        <f>IF(ISERROR(1/VLOOKUP($B165,'Justerad allokering'!$B$2:$AG$462,MATCH(Z$2,'Justerad allokering'!$B$2:$AF$2,0),FALSE)),VLOOKUP($B165,'Allokerad kvv'!$B$2:$AV$468,MATCH(Z$2,'Allokerad kvv'!$B$2:$AV$2,0),FALSE),VLOOKUP($B165,'Justerad allokering'!$B$2:$AG$462,MATCH(Z$2,'Justerad allokering'!$B$2:$AF$2,0),FALSE))</f>
        <v>0</v>
      </c>
      <c r="AA165" s="28"/>
      <c r="AB165" s="28"/>
      <c r="AE165">
        <f t="shared" si="6"/>
        <v>142.35</v>
      </c>
      <c r="AG165">
        <f t="shared" si="7"/>
        <v>142.35</v>
      </c>
      <c r="AH165">
        <f t="shared" si="8"/>
        <v>110.57</v>
      </c>
      <c r="AI165" s="55">
        <f>IF(AH165=0,"",AH165/VLOOKUP(B165,Kraftvärmeprod!$B$1:$BC$480,MATCH("Summa tillförd energi exklusive rökgaskondensering",Kraftvärmeprod!$B$1:$BC$1,0),FALSE))</f>
        <v>0.76939670169090524</v>
      </c>
    </row>
    <row r="166" spans="1:35" x14ac:dyDescent="0.35">
      <c r="A166" s="28" t="s">
        <v>213</v>
      </c>
      <c r="B166" s="28" t="s">
        <v>214</v>
      </c>
      <c r="C166" s="28">
        <f>IF(ISERROR(1/VLOOKUP($B166,'Justerad allokering'!$B$2:$AG$462,MATCH(C$2,'Justerad allokering'!$B$2:$AF$2,0),FALSE)),VLOOKUP($B166,'Allokerad kvv'!$B$2:$AV$468,MATCH(C$2,'Allokerad kvv'!$B$2:$AV$2,0),FALSE),VLOOKUP($B166,'Justerad allokering'!$B$2:$AG$462,MATCH(C$2,'Justerad allokering'!$B$2:$AF$2,0),FALSE))</f>
        <v>0</v>
      </c>
      <c r="D166" s="28">
        <f>IF(ISERROR(1/VLOOKUP($B166,'Justerad allokering'!$B$2:$AG$462,MATCH(D$2,'Justerad allokering'!$B$2:$AF$2,0),FALSE)),VLOOKUP($B166,'Allokerad kvv'!$B$2:$AV$468,MATCH(D$2,'Allokerad kvv'!$B$2:$AV$2,0),FALSE),VLOOKUP($B166,'Justerad allokering'!$B$2:$AG$462,MATCH(D$2,'Justerad allokering'!$B$2:$AF$2,0),FALSE))</f>
        <v>0</v>
      </c>
      <c r="E166" s="28">
        <f>IF(ISERROR(1/VLOOKUP($B166,'Justerad allokering'!$B$2:$AG$462,MATCH(E$2,'Justerad allokering'!$B$2:$AF$2,0),FALSE)),VLOOKUP($B166,'Allokerad kvv'!$B$2:$AV$468,MATCH(E$2,'Allokerad kvv'!$B$2:$AV$2,0),FALSE),VLOOKUP($B166,'Justerad allokering'!$B$2:$AG$462,MATCH(E$2,'Justerad allokering'!$B$2:$AF$2,0),FALSE))</f>
        <v>0</v>
      </c>
      <c r="F166" s="28">
        <f>IF(ISERROR(1/VLOOKUP($B166,'Justerad allokering'!$B$2:$AG$462,MATCH(F$2,'Justerad allokering'!$B$2:$AF$2,0),FALSE)),VLOOKUP($B166,'Allokerad kvv'!$B$2:$AV$468,MATCH(F$2,'Allokerad kvv'!$B$2:$AV$2,0),FALSE),VLOOKUP($B166,'Justerad allokering'!$B$2:$AG$462,MATCH(F$2,'Justerad allokering'!$B$2:$AF$2,0),FALSE))</f>
        <v>0</v>
      </c>
      <c r="G166" s="28">
        <f>IF(ISERROR(1/VLOOKUP($B166,'Justerad allokering'!$B$2:$AG$462,MATCH(G$2,'Justerad allokering'!$B$2:$AF$2,0),FALSE)),VLOOKUP($B166,'Allokerad kvv'!$B$2:$AV$468,MATCH(G$2,'Allokerad kvv'!$B$2:$AV$2,0),FALSE),VLOOKUP($B166,'Justerad allokering'!$B$2:$AG$462,MATCH(G$2,'Justerad allokering'!$B$2:$AF$2,0),FALSE))</f>
        <v>0</v>
      </c>
      <c r="H166" s="28">
        <f>IF(ISERROR(1/VLOOKUP($B166,'Justerad allokering'!$B$2:$AG$462,MATCH(H$2,'Justerad allokering'!$B$2:$AF$2,0),FALSE)),VLOOKUP($B166,'Allokerad kvv'!$B$2:$AV$468,MATCH(H$2,'Allokerad kvv'!$B$2:$AV$2,0),FALSE),VLOOKUP($B166,'Justerad allokering'!$B$2:$AG$462,MATCH(H$2,'Justerad allokering'!$B$2:$AF$2,0),FALSE))</f>
        <v>0</v>
      </c>
      <c r="I166" s="28">
        <f>IF(ISERROR(1/VLOOKUP($B166,'Justerad allokering'!$B$2:$AG$462,MATCH(I$2,'Justerad allokering'!$B$2:$AF$2,0),FALSE)),VLOOKUP($B166,'Allokerad kvv'!$B$2:$AV$468,MATCH(I$2,'Allokerad kvv'!$B$2:$AV$2,0),FALSE),VLOOKUP($B166,'Justerad allokering'!$B$2:$AG$462,MATCH(I$2,'Justerad allokering'!$B$2:$AF$2,0),FALSE))</f>
        <v>0</v>
      </c>
      <c r="J166" s="28">
        <f>IF(ISERROR(1/VLOOKUP($B166,'Justerad allokering'!$B$2:$AG$462,MATCH(J$2,'Justerad allokering'!$B$2:$AF$2,0),FALSE)),VLOOKUP($B166,'Allokerad kvv'!$B$2:$AV$468,MATCH(J$2,'Allokerad kvv'!$B$2:$AV$2,0),FALSE),VLOOKUP($B166,'Justerad allokering'!$B$2:$AG$462,MATCH(J$2,'Justerad allokering'!$B$2:$AF$2,0),FALSE))</f>
        <v>0</v>
      </c>
      <c r="K166" s="28">
        <f>IF(ISERROR(1/VLOOKUP($B166,'Justerad allokering'!$B$2:$AG$462,MATCH(K$2,'Justerad allokering'!$B$2:$AF$2,0),FALSE)),VLOOKUP($B166,'Allokerad kvv'!$B$2:$AV$468,MATCH(K$2,'Allokerad kvv'!$B$2:$AV$2,0),FALSE),VLOOKUP($B166,'Justerad allokering'!$B$2:$AG$462,MATCH(K$2,'Justerad allokering'!$B$2:$AF$2,0),FALSE))</f>
        <v>0</v>
      </c>
      <c r="L166" s="28">
        <f>IF(ISERROR(1/VLOOKUP($B166,'Justerad allokering'!$B$2:$AG$462,MATCH(L$2,'Justerad allokering'!$B$2:$AF$2,0),FALSE)),VLOOKUP($B166,'Allokerad kvv'!$B$2:$AV$468,MATCH(L$2,'Allokerad kvv'!$B$2:$AV$2,0),FALSE),VLOOKUP($B166,'Justerad allokering'!$B$2:$AG$462,MATCH(L$2,'Justerad allokering'!$B$2:$AF$2,0),FALSE))</f>
        <v>0</v>
      </c>
      <c r="M166" s="28">
        <f>IF(ISERROR(1/VLOOKUP($B166,'Justerad allokering'!$B$2:$AG$462,MATCH(M$2,'Justerad allokering'!$B$2:$AF$2,0),FALSE)),VLOOKUP($B166,'Allokerad kvv'!$B$2:$AV$468,MATCH(M$2,'Allokerad kvv'!$B$2:$AV$2,0),FALSE),VLOOKUP($B166,'Justerad allokering'!$B$2:$AG$462,MATCH(M$2,'Justerad allokering'!$B$2:$AF$2,0),FALSE))</f>
        <v>0</v>
      </c>
      <c r="N166" s="28">
        <f>IF(ISERROR(1/VLOOKUP($B166,'Justerad allokering'!$B$2:$AG$462,MATCH(N$2,'Justerad allokering'!$B$2:$AF$2,0),FALSE)),VLOOKUP($B166,'Allokerad kvv'!$B$2:$AV$468,MATCH(N$2,'Allokerad kvv'!$B$2:$AV$2,0),FALSE),VLOOKUP($B166,'Justerad allokering'!$B$2:$AG$462,MATCH(N$2,'Justerad allokering'!$B$2:$AF$2,0),FALSE))</f>
        <v>0</v>
      </c>
      <c r="O166" s="28">
        <f>IF(ISERROR(1/VLOOKUP($B166,'Justerad allokering'!$B$2:$AG$462,MATCH(O$2,'Justerad allokering'!$B$2:$AF$2,0),FALSE)),VLOOKUP($B166,'Allokerad kvv'!$B$2:$AV$468,MATCH(O$2,'Allokerad kvv'!$B$2:$AV$2,0),FALSE),VLOOKUP($B166,'Justerad allokering'!$B$2:$AG$462,MATCH(O$2,'Justerad allokering'!$B$2:$AF$2,0),FALSE))</f>
        <v>0</v>
      </c>
      <c r="P166" s="28">
        <f>IF(ISERROR(1/VLOOKUP($B166,'Justerad allokering'!$B$2:$AG$462,MATCH(P$2,'Justerad allokering'!$B$2:$AF$2,0),FALSE)),VLOOKUP($B166,'Allokerad kvv'!$B$2:$AV$468,MATCH(P$2,'Allokerad kvv'!$B$2:$AV$2,0),FALSE),VLOOKUP($B166,'Justerad allokering'!$B$2:$AG$462,MATCH(P$2,'Justerad allokering'!$B$2:$AF$2,0),FALSE))</f>
        <v>0</v>
      </c>
      <c r="Q166" s="28">
        <f>IF(ISERROR(1/VLOOKUP($B166,'Justerad allokering'!$B$2:$AG$462,MATCH(Q$2,'Justerad allokering'!$B$2:$AF$2,0),FALSE)),VLOOKUP($B166,'Allokerad kvv'!$B$2:$AV$468,MATCH(Q$2,'Allokerad kvv'!$B$2:$AV$2,0),FALSE),VLOOKUP($B166,'Justerad allokering'!$B$2:$AG$462,MATCH(Q$2,'Justerad allokering'!$B$2:$AF$2,0),FALSE))</f>
        <v>0</v>
      </c>
      <c r="R166" s="28">
        <f>IF(ISERROR(1/VLOOKUP($B166,'Justerad allokering'!$B$2:$AG$462,MATCH(R$2,'Justerad allokering'!$B$2:$AF$2,0),FALSE)),VLOOKUP($B166,'Allokerad kvv'!$B$2:$AV$468,MATCH(R$2,'Allokerad kvv'!$B$2:$AV$2,0),FALSE),VLOOKUP($B166,'Justerad allokering'!$B$2:$AG$462,MATCH(R$2,'Justerad allokering'!$B$2:$AF$2,0),FALSE))</f>
        <v>0</v>
      </c>
      <c r="S166" s="28">
        <f>IF(ISERROR(1/VLOOKUP($B166,'Justerad allokering'!$B$2:$AG$462,MATCH(S$2,'Justerad allokering'!$B$2:$AF$2,0),FALSE)),VLOOKUP($B166,'Allokerad kvv'!$B$2:$AV$468,MATCH(S$2,'Allokerad kvv'!$B$2:$AV$2,0),FALSE),VLOOKUP($B166,'Justerad allokering'!$B$2:$AG$462,MATCH(S$2,'Justerad allokering'!$B$2:$AF$2,0),FALSE))</f>
        <v>0</v>
      </c>
      <c r="T166" s="28">
        <f>IF(ISERROR(1/VLOOKUP($B166,'Justerad allokering'!$B$2:$AG$462,MATCH(T$2,'Justerad allokering'!$B$2:$AF$2,0),FALSE)),VLOOKUP($B166,'Allokerad kvv'!$B$2:$AV$468,MATCH(T$2,'Allokerad kvv'!$B$2:$AV$2,0),FALSE),VLOOKUP($B166,'Justerad allokering'!$B$2:$AG$462,MATCH(T$2,'Justerad allokering'!$B$2:$AF$2,0),FALSE))</f>
        <v>0</v>
      </c>
      <c r="U166" s="28">
        <f>IF(ISERROR(1/VLOOKUP($B166,'Justerad allokering'!$B$2:$AG$462,MATCH(U$2,'Justerad allokering'!$B$2:$AF$2,0),FALSE)),VLOOKUP($B166,'Allokerad kvv'!$B$2:$AV$468,MATCH(U$2,'Allokerad kvv'!$B$2:$AV$2,0),FALSE),VLOOKUP($B166,'Justerad allokering'!$B$2:$AG$462,MATCH(U$2,'Justerad allokering'!$B$2:$AF$2,0),FALSE))</f>
        <v>0</v>
      </c>
      <c r="V166" s="28">
        <f>IF(ISERROR(1/VLOOKUP($B166,'Justerad allokering'!$B$2:$AG$462,MATCH(V$2,'Justerad allokering'!$B$2:$AF$2,0),FALSE)),VLOOKUP($B166,'Allokerad kvv'!$B$2:$AV$468,MATCH(V$2,'Allokerad kvv'!$B$2:$AV$2,0),FALSE),VLOOKUP($B166,'Justerad allokering'!$B$2:$AG$462,MATCH(V$2,'Justerad allokering'!$B$2:$AF$2,0),FALSE))</f>
        <v>0</v>
      </c>
      <c r="W166" s="28">
        <f>IF(ISERROR(1/VLOOKUP($B166,'Justerad allokering'!$B$2:$AG$462,MATCH(W$2,'Justerad allokering'!$B$2:$AF$2,0),FALSE)),VLOOKUP($B166,'Allokerad kvv'!$B$2:$AV$468,MATCH(W$2,'Allokerad kvv'!$B$2:$AV$2,0),FALSE),VLOOKUP($B166,'Justerad allokering'!$B$2:$AG$462,MATCH(W$2,'Justerad allokering'!$B$2:$AF$2,0),FALSE))</f>
        <v>0</v>
      </c>
      <c r="X166" s="28">
        <f>IF(ISERROR(1/VLOOKUP($B166,'Justerad allokering'!$B$2:$AG$462,MATCH(X$2,'Justerad allokering'!$B$2:$AF$2,0),FALSE)),VLOOKUP($B166,'Allokerad kvv'!$B$2:$AV$468,MATCH(X$2,'Allokerad kvv'!$B$2:$AV$2,0),FALSE),VLOOKUP($B166,'Justerad allokering'!$B$2:$AG$462,MATCH(X$2,'Justerad allokering'!$B$2:$AF$2,0),FALSE))</f>
        <v>0</v>
      </c>
      <c r="Y166" s="28">
        <f>IF(ISERROR(1/VLOOKUP($B166,'Justerad allokering'!$B$2:$AG$462,MATCH(Y$2,'Justerad allokering'!$B$2:$AF$2,0),FALSE)),VLOOKUP($B166,'Allokerad kvv'!$B$2:$AV$468,MATCH(Y$2,'Allokerad kvv'!$B$2:$AV$2,0),FALSE),VLOOKUP($B166,'Justerad allokering'!$B$2:$AG$462,MATCH(Y$2,'Justerad allokering'!$B$2:$AF$2,0),FALSE))</f>
        <v>0</v>
      </c>
      <c r="Z166" s="28">
        <f>IF(ISERROR(1/VLOOKUP($B166,'Justerad allokering'!$B$2:$AG$462,MATCH(Z$2,'Justerad allokering'!$B$2:$AF$2,0),FALSE)),VLOOKUP($B166,'Allokerad kvv'!$B$2:$AV$468,MATCH(Z$2,'Allokerad kvv'!$B$2:$AV$2,0),FALSE),VLOOKUP($B166,'Justerad allokering'!$B$2:$AG$462,MATCH(Z$2,'Justerad allokering'!$B$2:$AF$2,0),FALSE))</f>
        <v>0</v>
      </c>
      <c r="AA166" s="28"/>
      <c r="AB166" s="28"/>
      <c r="AE166">
        <f t="shared" si="6"/>
        <v>0</v>
      </c>
      <c r="AG166">
        <f t="shared" si="7"/>
        <v>0</v>
      </c>
      <c r="AH166">
        <f t="shared" si="8"/>
        <v>0</v>
      </c>
      <c r="AI166" s="55" t="str">
        <f>IF(AH166=0,"",AH166/VLOOKUP(B166,Kraftvärmeprod!$B$1:$BC$480,MATCH("Summa tillförd energi exklusive rökgaskondensering",Kraftvärmeprod!$B$1:$BC$1,0),FALSE))</f>
        <v/>
      </c>
    </row>
    <row r="167" spans="1:35" x14ac:dyDescent="0.35">
      <c r="A167" s="28" t="s">
        <v>213</v>
      </c>
      <c r="B167" s="28" t="s">
        <v>215</v>
      </c>
      <c r="C167" s="28">
        <f>IF(ISERROR(1/VLOOKUP($B167,'Justerad allokering'!$B$2:$AG$462,MATCH(C$2,'Justerad allokering'!$B$2:$AF$2,0),FALSE)),VLOOKUP($B167,'Allokerad kvv'!$B$2:$AV$468,MATCH(C$2,'Allokerad kvv'!$B$2:$AV$2,0),FALSE),VLOOKUP($B167,'Justerad allokering'!$B$2:$AG$462,MATCH(C$2,'Justerad allokering'!$B$2:$AF$2,0),FALSE))</f>
        <v>0</v>
      </c>
      <c r="D167" s="28">
        <f>IF(ISERROR(1/VLOOKUP($B167,'Justerad allokering'!$B$2:$AG$462,MATCH(D$2,'Justerad allokering'!$B$2:$AF$2,0),FALSE)),VLOOKUP($B167,'Allokerad kvv'!$B$2:$AV$468,MATCH(D$2,'Allokerad kvv'!$B$2:$AV$2,0),FALSE),VLOOKUP($B167,'Justerad allokering'!$B$2:$AG$462,MATCH(D$2,'Justerad allokering'!$B$2:$AF$2,0),FALSE))</f>
        <v>0</v>
      </c>
      <c r="E167" s="28">
        <f>IF(ISERROR(1/VLOOKUP($B167,'Justerad allokering'!$B$2:$AG$462,MATCH(E$2,'Justerad allokering'!$B$2:$AF$2,0),FALSE)),VLOOKUP($B167,'Allokerad kvv'!$B$2:$AV$468,MATCH(E$2,'Allokerad kvv'!$B$2:$AV$2,0),FALSE),VLOOKUP($B167,'Justerad allokering'!$B$2:$AG$462,MATCH(E$2,'Justerad allokering'!$B$2:$AF$2,0),FALSE))</f>
        <v>0</v>
      </c>
      <c r="F167" s="28">
        <f>IF(ISERROR(1/VLOOKUP($B167,'Justerad allokering'!$B$2:$AG$462,MATCH(F$2,'Justerad allokering'!$B$2:$AF$2,0),FALSE)),VLOOKUP($B167,'Allokerad kvv'!$B$2:$AV$468,MATCH(F$2,'Allokerad kvv'!$B$2:$AV$2,0),FALSE),VLOOKUP($B167,'Justerad allokering'!$B$2:$AG$462,MATCH(F$2,'Justerad allokering'!$B$2:$AF$2,0),FALSE))</f>
        <v>0</v>
      </c>
      <c r="G167" s="28">
        <f>IF(ISERROR(1/VLOOKUP($B167,'Justerad allokering'!$B$2:$AG$462,MATCH(G$2,'Justerad allokering'!$B$2:$AF$2,0),FALSE)),VLOOKUP($B167,'Allokerad kvv'!$B$2:$AV$468,MATCH(G$2,'Allokerad kvv'!$B$2:$AV$2,0),FALSE),VLOOKUP($B167,'Justerad allokering'!$B$2:$AG$462,MATCH(G$2,'Justerad allokering'!$B$2:$AF$2,0),FALSE))</f>
        <v>0</v>
      </c>
      <c r="H167" s="28">
        <f>IF(ISERROR(1/VLOOKUP($B167,'Justerad allokering'!$B$2:$AG$462,MATCH(H$2,'Justerad allokering'!$B$2:$AF$2,0),FALSE)),VLOOKUP($B167,'Allokerad kvv'!$B$2:$AV$468,MATCH(H$2,'Allokerad kvv'!$B$2:$AV$2,0),FALSE),VLOOKUP($B167,'Justerad allokering'!$B$2:$AG$462,MATCH(H$2,'Justerad allokering'!$B$2:$AF$2,0),FALSE))</f>
        <v>0</v>
      </c>
      <c r="I167" s="28">
        <f>IF(ISERROR(1/VLOOKUP($B167,'Justerad allokering'!$B$2:$AG$462,MATCH(I$2,'Justerad allokering'!$B$2:$AF$2,0),FALSE)),VLOOKUP($B167,'Allokerad kvv'!$B$2:$AV$468,MATCH(I$2,'Allokerad kvv'!$B$2:$AV$2,0),FALSE),VLOOKUP($B167,'Justerad allokering'!$B$2:$AG$462,MATCH(I$2,'Justerad allokering'!$B$2:$AF$2,0),FALSE))</f>
        <v>0</v>
      </c>
      <c r="J167" s="28">
        <f>IF(ISERROR(1/VLOOKUP($B167,'Justerad allokering'!$B$2:$AG$462,MATCH(J$2,'Justerad allokering'!$B$2:$AF$2,0),FALSE)),VLOOKUP($B167,'Allokerad kvv'!$B$2:$AV$468,MATCH(J$2,'Allokerad kvv'!$B$2:$AV$2,0),FALSE),VLOOKUP($B167,'Justerad allokering'!$B$2:$AG$462,MATCH(J$2,'Justerad allokering'!$B$2:$AF$2,0),FALSE))</f>
        <v>0</v>
      </c>
      <c r="K167" s="28">
        <f>IF(ISERROR(1/VLOOKUP($B167,'Justerad allokering'!$B$2:$AG$462,MATCH(K$2,'Justerad allokering'!$B$2:$AF$2,0),FALSE)),VLOOKUP($B167,'Allokerad kvv'!$B$2:$AV$468,MATCH(K$2,'Allokerad kvv'!$B$2:$AV$2,0),FALSE),VLOOKUP($B167,'Justerad allokering'!$B$2:$AG$462,MATCH(K$2,'Justerad allokering'!$B$2:$AF$2,0),FALSE))</f>
        <v>0</v>
      </c>
      <c r="L167" s="28">
        <f>IF(ISERROR(1/VLOOKUP($B167,'Justerad allokering'!$B$2:$AG$462,MATCH(L$2,'Justerad allokering'!$B$2:$AF$2,0),FALSE)),VLOOKUP($B167,'Allokerad kvv'!$B$2:$AV$468,MATCH(L$2,'Allokerad kvv'!$B$2:$AV$2,0),FALSE),VLOOKUP($B167,'Justerad allokering'!$B$2:$AG$462,MATCH(L$2,'Justerad allokering'!$B$2:$AF$2,0),FALSE))</f>
        <v>0</v>
      </c>
      <c r="M167" s="28">
        <f>IF(ISERROR(1/VLOOKUP($B167,'Justerad allokering'!$B$2:$AG$462,MATCH(M$2,'Justerad allokering'!$B$2:$AF$2,0),FALSE)),VLOOKUP($B167,'Allokerad kvv'!$B$2:$AV$468,MATCH(M$2,'Allokerad kvv'!$B$2:$AV$2,0),FALSE),VLOOKUP($B167,'Justerad allokering'!$B$2:$AG$462,MATCH(M$2,'Justerad allokering'!$B$2:$AF$2,0),FALSE))</f>
        <v>0</v>
      </c>
      <c r="N167" s="28">
        <f>IF(ISERROR(1/VLOOKUP($B167,'Justerad allokering'!$B$2:$AG$462,MATCH(N$2,'Justerad allokering'!$B$2:$AF$2,0),FALSE)),VLOOKUP($B167,'Allokerad kvv'!$B$2:$AV$468,MATCH(N$2,'Allokerad kvv'!$B$2:$AV$2,0),FALSE),VLOOKUP($B167,'Justerad allokering'!$B$2:$AG$462,MATCH(N$2,'Justerad allokering'!$B$2:$AF$2,0),FALSE))</f>
        <v>0</v>
      </c>
      <c r="O167" s="28">
        <f>IF(ISERROR(1/VLOOKUP($B167,'Justerad allokering'!$B$2:$AG$462,MATCH(O$2,'Justerad allokering'!$B$2:$AF$2,0),FALSE)),VLOOKUP($B167,'Allokerad kvv'!$B$2:$AV$468,MATCH(O$2,'Allokerad kvv'!$B$2:$AV$2,0),FALSE),VLOOKUP($B167,'Justerad allokering'!$B$2:$AG$462,MATCH(O$2,'Justerad allokering'!$B$2:$AF$2,0),FALSE))</f>
        <v>0</v>
      </c>
      <c r="P167" s="28">
        <f>IF(ISERROR(1/VLOOKUP($B167,'Justerad allokering'!$B$2:$AG$462,MATCH(P$2,'Justerad allokering'!$B$2:$AF$2,0),FALSE)),VLOOKUP($B167,'Allokerad kvv'!$B$2:$AV$468,MATCH(P$2,'Allokerad kvv'!$B$2:$AV$2,0),FALSE),VLOOKUP($B167,'Justerad allokering'!$B$2:$AG$462,MATCH(P$2,'Justerad allokering'!$B$2:$AF$2,0),FALSE))</f>
        <v>0</v>
      </c>
      <c r="Q167" s="28">
        <f>IF(ISERROR(1/VLOOKUP($B167,'Justerad allokering'!$B$2:$AG$462,MATCH(Q$2,'Justerad allokering'!$B$2:$AF$2,0),FALSE)),VLOOKUP($B167,'Allokerad kvv'!$B$2:$AV$468,MATCH(Q$2,'Allokerad kvv'!$B$2:$AV$2,0),FALSE),VLOOKUP($B167,'Justerad allokering'!$B$2:$AG$462,MATCH(Q$2,'Justerad allokering'!$B$2:$AF$2,0),FALSE))</f>
        <v>0</v>
      </c>
      <c r="R167" s="28">
        <f>IF(ISERROR(1/VLOOKUP($B167,'Justerad allokering'!$B$2:$AG$462,MATCH(R$2,'Justerad allokering'!$B$2:$AF$2,0),FALSE)),VLOOKUP($B167,'Allokerad kvv'!$B$2:$AV$468,MATCH(R$2,'Allokerad kvv'!$B$2:$AV$2,0),FALSE),VLOOKUP($B167,'Justerad allokering'!$B$2:$AG$462,MATCH(R$2,'Justerad allokering'!$B$2:$AF$2,0),FALSE))</f>
        <v>0</v>
      </c>
      <c r="S167" s="28">
        <f>IF(ISERROR(1/VLOOKUP($B167,'Justerad allokering'!$B$2:$AG$462,MATCH(S$2,'Justerad allokering'!$B$2:$AF$2,0),FALSE)),VLOOKUP($B167,'Allokerad kvv'!$B$2:$AV$468,MATCH(S$2,'Allokerad kvv'!$B$2:$AV$2,0),FALSE),VLOOKUP($B167,'Justerad allokering'!$B$2:$AG$462,MATCH(S$2,'Justerad allokering'!$B$2:$AF$2,0),FALSE))</f>
        <v>0</v>
      </c>
      <c r="T167" s="28">
        <f>IF(ISERROR(1/VLOOKUP($B167,'Justerad allokering'!$B$2:$AG$462,MATCH(T$2,'Justerad allokering'!$B$2:$AF$2,0),FALSE)),VLOOKUP($B167,'Allokerad kvv'!$B$2:$AV$468,MATCH(T$2,'Allokerad kvv'!$B$2:$AV$2,0),FALSE),VLOOKUP($B167,'Justerad allokering'!$B$2:$AG$462,MATCH(T$2,'Justerad allokering'!$B$2:$AF$2,0),FALSE))</f>
        <v>0</v>
      </c>
      <c r="U167" s="28">
        <f>IF(ISERROR(1/VLOOKUP($B167,'Justerad allokering'!$B$2:$AG$462,MATCH(U$2,'Justerad allokering'!$B$2:$AF$2,0),FALSE)),VLOOKUP($B167,'Allokerad kvv'!$B$2:$AV$468,MATCH(U$2,'Allokerad kvv'!$B$2:$AV$2,0),FALSE),VLOOKUP($B167,'Justerad allokering'!$B$2:$AG$462,MATCH(U$2,'Justerad allokering'!$B$2:$AF$2,0),FALSE))</f>
        <v>0</v>
      </c>
      <c r="V167" s="28">
        <f>IF(ISERROR(1/VLOOKUP($B167,'Justerad allokering'!$B$2:$AG$462,MATCH(V$2,'Justerad allokering'!$B$2:$AF$2,0),FALSE)),VLOOKUP($B167,'Allokerad kvv'!$B$2:$AV$468,MATCH(V$2,'Allokerad kvv'!$B$2:$AV$2,0),FALSE),VLOOKUP($B167,'Justerad allokering'!$B$2:$AG$462,MATCH(V$2,'Justerad allokering'!$B$2:$AF$2,0),FALSE))</f>
        <v>0</v>
      </c>
      <c r="W167" s="28">
        <f>IF(ISERROR(1/VLOOKUP($B167,'Justerad allokering'!$B$2:$AG$462,MATCH(W$2,'Justerad allokering'!$B$2:$AF$2,0),FALSE)),VLOOKUP($B167,'Allokerad kvv'!$B$2:$AV$468,MATCH(W$2,'Allokerad kvv'!$B$2:$AV$2,0),FALSE),VLOOKUP($B167,'Justerad allokering'!$B$2:$AG$462,MATCH(W$2,'Justerad allokering'!$B$2:$AF$2,0),FALSE))</f>
        <v>0</v>
      </c>
      <c r="X167" s="28">
        <f>IF(ISERROR(1/VLOOKUP($B167,'Justerad allokering'!$B$2:$AG$462,MATCH(X$2,'Justerad allokering'!$B$2:$AF$2,0),FALSE)),VLOOKUP($B167,'Allokerad kvv'!$B$2:$AV$468,MATCH(X$2,'Allokerad kvv'!$B$2:$AV$2,0),FALSE),VLOOKUP($B167,'Justerad allokering'!$B$2:$AG$462,MATCH(X$2,'Justerad allokering'!$B$2:$AF$2,0),FALSE))</f>
        <v>0</v>
      </c>
      <c r="Y167" s="28">
        <f>IF(ISERROR(1/VLOOKUP($B167,'Justerad allokering'!$B$2:$AG$462,MATCH(Y$2,'Justerad allokering'!$B$2:$AF$2,0),FALSE)),VLOOKUP($B167,'Allokerad kvv'!$B$2:$AV$468,MATCH(Y$2,'Allokerad kvv'!$B$2:$AV$2,0),FALSE),VLOOKUP($B167,'Justerad allokering'!$B$2:$AG$462,MATCH(Y$2,'Justerad allokering'!$B$2:$AF$2,0),FALSE))</f>
        <v>0</v>
      </c>
      <c r="Z167" s="28">
        <f>IF(ISERROR(1/VLOOKUP($B167,'Justerad allokering'!$B$2:$AG$462,MATCH(Z$2,'Justerad allokering'!$B$2:$AF$2,0),FALSE)),VLOOKUP($B167,'Allokerad kvv'!$B$2:$AV$468,MATCH(Z$2,'Allokerad kvv'!$B$2:$AV$2,0),FALSE),VLOOKUP($B167,'Justerad allokering'!$B$2:$AG$462,MATCH(Z$2,'Justerad allokering'!$B$2:$AF$2,0),FALSE))</f>
        <v>0</v>
      </c>
      <c r="AA167" s="28"/>
      <c r="AB167" s="28"/>
      <c r="AE167">
        <f t="shared" si="6"/>
        <v>0</v>
      </c>
      <c r="AG167">
        <f t="shared" si="7"/>
        <v>0</v>
      </c>
      <c r="AH167">
        <f t="shared" si="8"/>
        <v>0</v>
      </c>
      <c r="AI167" s="55" t="str">
        <f>IF(AH167=0,"",AH167/VLOOKUP(B167,Kraftvärmeprod!$B$1:$BC$480,MATCH("Summa tillförd energi exklusive rökgaskondensering",Kraftvärmeprod!$B$1:$BC$1,0),FALSE))</f>
        <v/>
      </c>
    </row>
    <row r="168" spans="1:35" x14ac:dyDescent="0.35">
      <c r="A168" s="28" t="s">
        <v>216</v>
      </c>
      <c r="B168" s="28" t="s">
        <v>217</v>
      </c>
      <c r="C168" s="28">
        <f>IF(ISERROR(1/VLOOKUP($B168,'Justerad allokering'!$B$2:$AG$462,MATCH(C$2,'Justerad allokering'!$B$2:$AF$2,0),FALSE)),VLOOKUP($B168,'Allokerad kvv'!$B$2:$AV$468,MATCH(C$2,'Allokerad kvv'!$B$2:$AV$2,0),FALSE),VLOOKUP($B168,'Justerad allokering'!$B$2:$AG$462,MATCH(C$2,'Justerad allokering'!$B$2:$AF$2,0),FALSE))</f>
        <v>0</v>
      </c>
      <c r="D168" s="28">
        <f>IF(ISERROR(1/VLOOKUP($B168,'Justerad allokering'!$B$2:$AG$462,MATCH(D$2,'Justerad allokering'!$B$2:$AF$2,0),FALSE)),VLOOKUP($B168,'Allokerad kvv'!$B$2:$AV$468,MATCH(D$2,'Allokerad kvv'!$B$2:$AV$2,0),FALSE),VLOOKUP($B168,'Justerad allokering'!$B$2:$AG$462,MATCH(D$2,'Justerad allokering'!$B$2:$AF$2,0),FALSE))</f>
        <v>0</v>
      </c>
      <c r="E168" s="28">
        <f>IF(ISERROR(1/VLOOKUP($B168,'Justerad allokering'!$B$2:$AG$462,MATCH(E$2,'Justerad allokering'!$B$2:$AF$2,0),FALSE)),VLOOKUP($B168,'Allokerad kvv'!$B$2:$AV$468,MATCH(E$2,'Allokerad kvv'!$B$2:$AV$2,0),FALSE),VLOOKUP($B168,'Justerad allokering'!$B$2:$AG$462,MATCH(E$2,'Justerad allokering'!$B$2:$AF$2,0),FALSE))</f>
        <v>0</v>
      </c>
      <c r="F168" s="28">
        <f>IF(ISERROR(1/VLOOKUP($B168,'Justerad allokering'!$B$2:$AG$462,MATCH(F$2,'Justerad allokering'!$B$2:$AF$2,0),FALSE)),VLOOKUP($B168,'Allokerad kvv'!$B$2:$AV$468,MATCH(F$2,'Allokerad kvv'!$B$2:$AV$2,0),FALSE),VLOOKUP($B168,'Justerad allokering'!$B$2:$AG$462,MATCH(F$2,'Justerad allokering'!$B$2:$AF$2,0),FALSE))</f>
        <v>0</v>
      </c>
      <c r="G168" s="28">
        <f>IF(ISERROR(1/VLOOKUP($B168,'Justerad allokering'!$B$2:$AG$462,MATCH(G$2,'Justerad allokering'!$B$2:$AF$2,0),FALSE)),VLOOKUP($B168,'Allokerad kvv'!$B$2:$AV$468,MATCH(G$2,'Allokerad kvv'!$B$2:$AV$2,0),FALSE),VLOOKUP($B168,'Justerad allokering'!$B$2:$AG$462,MATCH(G$2,'Justerad allokering'!$B$2:$AF$2,0),FALSE))</f>
        <v>0</v>
      </c>
      <c r="H168" s="28">
        <f>IF(ISERROR(1/VLOOKUP($B168,'Justerad allokering'!$B$2:$AG$462,MATCH(H$2,'Justerad allokering'!$B$2:$AF$2,0),FALSE)),VLOOKUP($B168,'Allokerad kvv'!$B$2:$AV$468,MATCH(H$2,'Allokerad kvv'!$B$2:$AV$2,0),FALSE),VLOOKUP($B168,'Justerad allokering'!$B$2:$AG$462,MATCH(H$2,'Justerad allokering'!$B$2:$AF$2,0),FALSE))</f>
        <v>0</v>
      </c>
      <c r="I168" s="28">
        <f>IF(ISERROR(1/VLOOKUP($B168,'Justerad allokering'!$B$2:$AG$462,MATCH(I$2,'Justerad allokering'!$B$2:$AF$2,0),FALSE)),VLOOKUP($B168,'Allokerad kvv'!$B$2:$AV$468,MATCH(I$2,'Allokerad kvv'!$B$2:$AV$2,0),FALSE),VLOOKUP($B168,'Justerad allokering'!$B$2:$AG$462,MATCH(I$2,'Justerad allokering'!$B$2:$AF$2,0),FALSE))</f>
        <v>0</v>
      </c>
      <c r="J168" s="28">
        <f>IF(ISERROR(1/VLOOKUP($B168,'Justerad allokering'!$B$2:$AG$462,MATCH(J$2,'Justerad allokering'!$B$2:$AF$2,0),FALSE)),VLOOKUP($B168,'Allokerad kvv'!$B$2:$AV$468,MATCH(J$2,'Allokerad kvv'!$B$2:$AV$2,0),FALSE),VLOOKUP($B168,'Justerad allokering'!$B$2:$AG$462,MATCH(J$2,'Justerad allokering'!$B$2:$AF$2,0),FALSE))</f>
        <v>0</v>
      </c>
      <c r="K168" s="28">
        <f>IF(ISERROR(1/VLOOKUP($B168,'Justerad allokering'!$B$2:$AG$462,MATCH(K$2,'Justerad allokering'!$B$2:$AF$2,0),FALSE)),VLOOKUP($B168,'Allokerad kvv'!$B$2:$AV$468,MATCH(K$2,'Allokerad kvv'!$B$2:$AV$2,0),FALSE),VLOOKUP($B168,'Justerad allokering'!$B$2:$AG$462,MATCH(K$2,'Justerad allokering'!$B$2:$AF$2,0),FALSE))</f>
        <v>0</v>
      </c>
      <c r="L168" s="28">
        <f>IF(ISERROR(1/VLOOKUP($B168,'Justerad allokering'!$B$2:$AG$462,MATCH(L$2,'Justerad allokering'!$B$2:$AF$2,0),FALSE)),VLOOKUP($B168,'Allokerad kvv'!$B$2:$AV$468,MATCH(L$2,'Allokerad kvv'!$B$2:$AV$2,0),FALSE),VLOOKUP($B168,'Justerad allokering'!$B$2:$AG$462,MATCH(L$2,'Justerad allokering'!$B$2:$AF$2,0),FALSE))</f>
        <v>0</v>
      </c>
      <c r="M168" s="28">
        <f>IF(ISERROR(1/VLOOKUP($B168,'Justerad allokering'!$B$2:$AG$462,MATCH(M$2,'Justerad allokering'!$B$2:$AF$2,0),FALSE)),VLOOKUP($B168,'Allokerad kvv'!$B$2:$AV$468,MATCH(M$2,'Allokerad kvv'!$B$2:$AV$2,0),FALSE),VLOOKUP($B168,'Justerad allokering'!$B$2:$AG$462,MATCH(M$2,'Justerad allokering'!$B$2:$AF$2,0),FALSE))</f>
        <v>0</v>
      </c>
      <c r="N168" s="28">
        <f>IF(ISERROR(1/VLOOKUP($B168,'Justerad allokering'!$B$2:$AG$462,MATCH(N$2,'Justerad allokering'!$B$2:$AF$2,0),FALSE)),VLOOKUP($B168,'Allokerad kvv'!$B$2:$AV$468,MATCH(N$2,'Allokerad kvv'!$B$2:$AV$2,0),FALSE),VLOOKUP($B168,'Justerad allokering'!$B$2:$AG$462,MATCH(N$2,'Justerad allokering'!$B$2:$AF$2,0),FALSE))</f>
        <v>0</v>
      </c>
      <c r="O168" s="28">
        <f>IF(ISERROR(1/VLOOKUP($B168,'Justerad allokering'!$B$2:$AG$462,MATCH(O$2,'Justerad allokering'!$B$2:$AF$2,0),FALSE)),VLOOKUP($B168,'Allokerad kvv'!$B$2:$AV$468,MATCH(O$2,'Allokerad kvv'!$B$2:$AV$2,0),FALSE),VLOOKUP($B168,'Justerad allokering'!$B$2:$AG$462,MATCH(O$2,'Justerad allokering'!$B$2:$AF$2,0),FALSE))</f>
        <v>0</v>
      </c>
      <c r="P168" s="28">
        <f>IF(ISERROR(1/VLOOKUP($B168,'Justerad allokering'!$B$2:$AG$462,MATCH(P$2,'Justerad allokering'!$B$2:$AF$2,0),FALSE)),VLOOKUP($B168,'Allokerad kvv'!$B$2:$AV$468,MATCH(P$2,'Allokerad kvv'!$B$2:$AV$2,0),FALSE),VLOOKUP($B168,'Justerad allokering'!$B$2:$AG$462,MATCH(P$2,'Justerad allokering'!$B$2:$AF$2,0),FALSE))</f>
        <v>0</v>
      </c>
      <c r="Q168" s="28">
        <f>IF(ISERROR(1/VLOOKUP($B168,'Justerad allokering'!$B$2:$AG$462,MATCH(Q$2,'Justerad allokering'!$B$2:$AF$2,0),FALSE)),VLOOKUP($B168,'Allokerad kvv'!$B$2:$AV$468,MATCH(Q$2,'Allokerad kvv'!$B$2:$AV$2,0),FALSE),VLOOKUP($B168,'Justerad allokering'!$B$2:$AG$462,MATCH(Q$2,'Justerad allokering'!$B$2:$AF$2,0),FALSE))</f>
        <v>0</v>
      </c>
      <c r="R168" s="28">
        <f>IF(ISERROR(1/VLOOKUP($B168,'Justerad allokering'!$B$2:$AG$462,MATCH(R$2,'Justerad allokering'!$B$2:$AF$2,0),FALSE)),VLOOKUP($B168,'Allokerad kvv'!$B$2:$AV$468,MATCH(R$2,'Allokerad kvv'!$B$2:$AV$2,0),FALSE),VLOOKUP($B168,'Justerad allokering'!$B$2:$AG$462,MATCH(R$2,'Justerad allokering'!$B$2:$AF$2,0),FALSE))</f>
        <v>0</v>
      </c>
      <c r="S168" s="28">
        <f>IF(ISERROR(1/VLOOKUP($B168,'Justerad allokering'!$B$2:$AG$462,MATCH(S$2,'Justerad allokering'!$B$2:$AF$2,0),FALSE)),VLOOKUP($B168,'Allokerad kvv'!$B$2:$AV$468,MATCH(S$2,'Allokerad kvv'!$B$2:$AV$2,0),FALSE),VLOOKUP($B168,'Justerad allokering'!$B$2:$AG$462,MATCH(S$2,'Justerad allokering'!$B$2:$AF$2,0),FALSE))</f>
        <v>0</v>
      </c>
      <c r="T168" s="28">
        <f>IF(ISERROR(1/VLOOKUP($B168,'Justerad allokering'!$B$2:$AG$462,MATCH(T$2,'Justerad allokering'!$B$2:$AF$2,0),FALSE)),VLOOKUP($B168,'Allokerad kvv'!$B$2:$AV$468,MATCH(T$2,'Allokerad kvv'!$B$2:$AV$2,0),FALSE),VLOOKUP($B168,'Justerad allokering'!$B$2:$AG$462,MATCH(T$2,'Justerad allokering'!$B$2:$AF$2,0),FALSE))</f>
        <v>0</v>
      </c>
      <c r="U168" s="28">
        <f>IF(ISERROR(1/VLOOKUP($B168,'Justerad allokering'!$B$2:$AG$462,MATCH(U$2,'Justerad allokering'!$B$2:$AF$2,0),FALSE)),VLOOKUP($B168,'Allokerad kvv'!$B$2:$AV$468,MATCH(U$2,'Allokerad kvv'!$B$2:$AV$2,0),FALSE),VLOOKUP($B168,'Justerad allokering'!$B$2:$AG$462,MATCH(U$2,'Justerad allokering'!$B$2:$AF$2,0),FALSE))</f>
        <v>0</v>
      </c>
      <c r="V168" s="28">
        <f>IF(ISERROR(1/VLOOKUP($B168,'Justerad allokering'!$B$2:$AG$462,MATCH(V$2,'Justerad allokering'!$B$2:$AF$2,0),FALSE)),VLOOKUP($B168,'Allokerad kvv'!$B$2:$AV$468,MATCH(V$2,'Allokerad kvv'!$B$2:$AV$2,0),FALSE),VLOOKUP($B168,'Justerad allokering'!$B$2:$AG$462,MATCH(V$2,'Justerad allokering'!$B$2:$AF$2,0),FALSE))</f>
        <v>0</v>
      </c>
      <c r="W168" s="28">
        <f>IF(ISERROR(1/VLOOKUP($B168,'Justerad allokering'!$B$2:$AG$462,MATCH(W$2,'Justerad allokering'!$B$2:$AF$2,0),FALSE)),VLOOKUP($B168,'Allokerad kvv'!$B$2:$AV$468,MATCH(W$2,'Allokerad kvv'!$B$2:$AV$2,0),FALSE),VLOOKUP($B168,'Justerad allokering'!$B$2:$AG$462,MATCH(W$2,'Justerad allokering'!$B$2:$AF$2,0),FALSE))</f>
        <v>0</v>
      </c>
      <c r="X168" s="28">
        <f>IF(ISERROR(1/VLOOKUP($B168,'Justerad allokering'!$B$2:$AG$462,MATCH(X$2,'Justerad allokering'!$B$2:$AF$2,0),FALSE)),VLOOKUP($B168,'Allokerad kvv'!$B$2:$AV$468,MATCH(X$2,'Allokerad kvv'!$B$2:$AV$2,0),FALSE),VLOOKUP($B168,'Justerad allokering'!$B$2:$AG$462,MATCH(X$2,'Justerad allokering'!$B$2:$AF$2,0),FALSE))</f>
        <v>0</v>
      </c>
      <c r="Y168" s="28">
        <f>IF(ISERROR(1/VLOOKUP($B168,'Justerad allokering'!$B$2:$AG$462,MATCH(Y$2,'Justerad allokering'!$B$2:$AF$2,0),FALSE)),VLOOKUP($B168,'Allokerad kvv'!$B$2:$AV$468,MATCH(Y$2,'Allokerad kvv'!$B$2:$AV$2,0),FALSE),VLOOKUP($B168,'Justerad allokering'!$B$2:$AG$462,MATCH(Y$2,'Justerad allokering'!$B$2:$AF$2,0),FALSE))</f>
        <v>0</v>
      </c>
      <c r="Z168" s="28">
        <f>IF(ISERROR(1/VLOOKUP($B168,'Justerad allokering'!$B$2:$AG$462,MATCH(Z$2,'Justerad allokering'!$B$2:$AF$2,0),FALSE)),VLOOKUP($B168,'Allokerad kvv'!$B$2:$AV$468,MATCH(Z$2,'Allokerad kvv'!$B$2:$AV$2,0),FALSE),VLOOKUP($B168,'Justerad allokering'!$B$2:$AG$462,MATCH(Z$2,'Justerad allokering'!$B$2:$AF$2,0),FALSE))</f>
        <v>0</v>
      </c>
      <c r="AA168" s="28"/>
      <c r="AB168" s="28"/>
      <c r="AE168">
        <f t="shared" si="6"/>
        <v>0</v>
      </c>
      <c r="AG168">
        <f t="shared" si="7"/>
        <v>0</v>
      </c>
      <c r="AH168">
        <f t="shared" si="8"/>
        <v>0</v>
      </c>
      <c r="AI168" s="55" t="str">
        <f>IF(AH168=0,"",AH168/VLOOKUP(B168,Kraftvärmeprod!$B$1:$BC$480,MATCH("Summa tillförd energi exklusive rökgaskondensering",Kraftvärmeprod!$B$1:$BC$1,0),FALSE))</f>
        <v/>
      </c>
    </row>
    <row r="169" spans="1:35" x14ac:dyDescent="0.35">
      <c r="A169" s="28" t="s">
        <v>218</v>
      </c>
      <c r="B169" s="28" t="s">
        <v>219</v>
      </c>
      <c r="C169" s="28">
        <f>IF(ISERROR(1/VLOOKUP($B169,'Justerad allokering'!$B$2:$AG$462,MATCH(C$2,'Justerad allokering'!$B$2:$AF$2,0),FALSE)),VLOOKUP($B169,'Allokerad kvv'!$B$2:$AV$468,MATCH(C$2,'Allokerad kvv'!$B$2:$AV$2,0),FALSE),VLOOKUP($B169,'Justerad allokering'!$B$2:$AG$462,MATCH(C$2,'Justerad allokering'!$B$2:$AF$2,0),FALSE))</f>
        <v>0</v>
      </c>
      <c r="D169" s="28">
        <f>IF(ISERROR(1/VLOOKUP($B169,'Justerad allokering'!$B$2:$AG$462,MATCH(D$2,'Justerad allokering'!$B$2:$AF$2,0),FALSE)),VLOOKUP($B169,'Allokerad kvv'!$B$2:$AV$468,MATCH(D$2,'Allokerad kvv'!$B$2:$AV$2,0),FALSE),VLOOKUP($B169,'Justerad allokering'!$B$2:$AG$462,MATCH(D$2,'Justerad allokering'!$B$2:$AF$2,0),FALSE))</f>
        <v>0</v>
      </c>
      <c r="E169" s="28">
        <f>IF(ISERROR(1/VLOOKUP($B169,'Justerad allokering'!$B$2:$AG$462,MATCH(E$2,'Justerad allokering'!$B$2:$AF$2,0),FALSE)),VLOOKUP($B169,'Allokerad kvv'!$B$2:$AV$468,MATCH(E$2,'Allokerad kvv'!$B$2:$AV$2,0),FALSE),VLOOKUP($B169,'Justerad allokering'!$B$2:$AG$462,MATCH(E$2,'Justerad allokering'!$B$2:$AF$2,0),FALSE))</f>
        <v>0</v>
      </c>
      <c r="F169" s="28">
        <f>IF(ISERROR(1/VLOOKUP($B169,'Justerad allokering'!$B$2:$AG$462,MATCH(F$2,'Justerad allokering'!$B$2:$AF$2,0),FALSE)),VLOOKUP($B169,'Allokerad kvv'!$B$2:$AV$468,MATCH(F$2,'Allokerad kvv'!$B$2:$AV$2,0),FALSE),VLOOKUP($B169,'Justerad allokering'!$B$2:$AG$462,MATCH(F$2,'Justerad allokering'!$B$2:$AF$2,0),FALSE))</f>
        <v>0</v>
      </c>
      <c r="G169" s="28">
        <f>IF(ISERROR(1/VLOOKUP($B169,'Justerad allokering'!$B$2:$AG$462,MATCH(G$2,'Justerad allokering'!$B$2:$AF$2,0),FALSE)),VLOOKUP($B169,'Allokerad kvv'!$B$2:$AV$468,MATCH(G$2,'Allokerad kvv'!$B$2:$AV$2,0),FALSE),VLOOKUP($B169,'Justerad allokering'!$B$2:$AG$462,MATCH(G$2,'Justerad allokering'!$B$2:$AF$2,0),FALSE))</f>
        <v>0</v>
      </c>
      <c r="H169" s="28">
        <f>IF(ISERROR(1/VLOOKUP($B169,'Justerad allokering'!$B$2:$AG$462,MATCH(H$2,'Justerad allokering'!$B$2:$AF$2,0),FALSE)),VLOOKUP($B169,'Allokerad kvv'!$B$2:$AV$468,MATCH(H$2,'Allokerad kvv'!$B$2:$AV$2,0),FALSE),VLOOKUP($B169,'Justerad allokering'!$B$2:$AG$462,MATCH(H$2,'Justerad allokering'!$B$2:$AF$2,0),FALSE))</f>
        <v>0</v>
      </c>
      <c r="I169" s="28">
        <f>IF(ISERROR(1/VLOOKUP($B169,'Justerad allokering'!$B$2:$AG$462,MATCH(I$2,'Justerad allokering'!$B$2:$AF$2,0),FALSE)),VLOOKUP($B169,'Allokerad kvv'!$B$2:$AV$468,MATCH(I$2,'Allokerad kvv'!$B$2:$AV$2,0),FALSE),VLOOKUP($B169,'Justerad allokering'!$B$2:$AG$462,MATCH(I$2,'Justerad allokering'!$B$2:$AF$2,0),FALSE))</f>
        <v>0</v>
      </c>
      <c r="J169" s="28">
        <f>IF(ISERROR(1/VLOOKUP($B169,'Justerad allokering'!$B$2:$AG$462,MATCH(J$2,'Justerad allokering'!$B$2:$AF$2,0),FALSE)),VLOOKUP($B169,'Allokerad kvv'!$B$2:$AV$468,MATCH(J$2,'Allokerad kvv'!$B$2:$AV$2,0),FALSE),VLOOKUP($B169,'Justerad allokering'!$B$2:$AG$462,MATCH(J$2,'Justerad allokering'!$B$2:$AF$2,0),FALSE))</f>
        <v>0</v>
      </c>
      <c r="K169" s="28">
        <f>IF(ISERROR(1/VLOOKUP($B169,'Justerad allokering'!$B$2:$AG$462,MATCH(K$2,'Justerad allokering'!$B$2:$AF$2,0),FALSE)),VLOOKUP($B169,'Allokerad kvv'!$B$2:$AV$468,MATCH(K$2,'Allokerad kvv'!$B$2:$AV$2,0),FALSE),VLOOKUP($B169,'Justerad allokering'!$B$2:$AG$462,MATCH(K$2,'Justerad allokering'!$B$2:$AF$2,0),FALSE))</f>
        <v>0</v>
      </c>
      <c r="L169" s="28">
        <f>IF(ISERROR(1/VLOOKUP($B169,'Justerad allokering'!$B$2:$AG$462,MATCH(L$2,'Justerad allokering'!$B$2:$AF$2,0),FALSE)),VLOOKUP($B169,'Allokerad kvv'!$B$2:$AV$468,MATCH(L$2,'Allokerad kvv'!$B$2:$AV$2,0),FALSE),VLOOKUP($B169,'Justerad allokering'!$B$2:$AG$462,MATCH(L$2,'Justerad allokering'!$B$2:$AF$2,0),FALSE))</f>
        <v>0</v>
      </c>
      <c r="M169" s="28">
        <f>IF(ISERROR(1/VLOOKUP($B169,'Justerad allokering'!$B$2:$AG$462,MATCH(M$2,'Justerad allokering'!$B$2:$AF$2,0),FALSE)),VLOOKUP($B169,'Allokerad kvv'!$B$2:$AV$468,MATCH(M$2,'Allokerad kvv'!$B$2:$AV$2,0),FALSE),VLOOKUP($B169,'Justerad allokering'!$B$2:$AG$462,MATCH(M$2,'Justerad allokering'!$B$2:$AF$2,0),FALSE))</f>
        <v>0</v>
      </c>
      <c r="N169" s="28">
        <f>IF(ISERROR(1/VLOOKUP($B169,'Justerad allokering'!$B$2:$AG$462,MATCH(N$2,'Justerad allokering'!$B$2:$AF$2,0),FALSE)),VLOOKUP($B169,'Allokerad kvv'!$B$2:$AV$468,MATCH(N$2,'Allokerad kvv'!$B$2:$AV$2,0),FALSE),VLOOKUP($B169,'Justerad allokering'!$B$2:$AG$462,MATCH(N$2,'Justerad allokering'!$B$2:$AF$2,0),FALSE))</f>
        <v>0</v>
      </c>
      <c r="O169" s="28">
        <f>IF(ISERROR(1/VLOOKUP($B169,'Justerad allokering'!$B$2:$AG$462,MATCH(O$2,'Justerad allokering'!$B$2:$AF$2,0),FALSE)),VLOOKUP($B169,'Allokerad kvv'!$B$2:$AV$468,MATCH(O$2,'Allokerad kvv'!$B$2:$AV$2,0),FALSE),VLOOKUP($B169,'Justerad allokering'!$B$2:$AG$462,MATCH(O$2,'Justerad allokering'!$B$2:$AF$2,0),FALSE))</f>
        <v>0</v>
      </c>
      <c r="P169" s="28">
        <f>IF(ISERROR(1/VLOOKUP($B169,'Justerad allokering'!$B$2:$AG$462,MATCH(P$2,'Justerad allokering'!$B$2:$AF$2,0),FALSE)),VLOOKUP($B169,'Allokerad kvv'!$B$2:$AV$468,MATCH(P$2,'Allokerad kvv'!$B$2:$AV$2,0),FALSE),VLOOKUP($B169,'Justerad allokering'!$B$2:$AG$462,MATCH(P$2,'Justerad allokering'!$B$2:$AF$2,0),FALSE))</f>
        <v>0</v>
      </c>
      <c r="Q169" s="28">
        <f>IF(ISERROR(1/VLOOKUP($B169,'Justerad allokering'!$B$2:$AG$462,MATCH(Q$2,'Justerad allokering'!$B$2:$AF$2,0),FALSE)),VLOOKUP($B169,'Allokerad kvv'!$B$2:$AV$468,MATCH(Q$2,'Allokerad kvv'!$B$2:$AV$2,0),FALSE),VLOOKUP($B169,'Justerad allokering'!$B$2:$AG$462,MATCH(Q$2,'Justerad allokering'!$B$2:$AF$2,0),FALSE))</f>
        <v>0</v>
      </c>
      <c r="R169" s="28">
        <f>IF(ISERROR(1/VLOOKUP($B169,'Justerad allokering'!$B$2:$AG$462,MATCH(R$2,'Justerad allokering'!$B$2:$AF$2,0),FALSE)),VLOOKUP($B169,'Allokerad kvv'!$B$2:$AV$468,MATCH(R$2,'Allokerad kvv'!$B$2:$AV$2,0),FALSE),VLOOKUP($B169,'Justerad allokering'!$B$2:$AG$462,MATCH(R$2,'Justerad allokering'!$B$2:$AF$2,0),FALSE))</f>
        <v>0</v>
      </c>
      <c r="S169" s="28">
        <f>IF(ISERROR(1/VLOOKUP($B169,'Justerad allokering'!$B$2:$AG$462,MATCH(S$2,'Justerad allokering'!$B$2:$AF$2,0),FALSE)),VLOOKUP($B169,'Allokerad kvv'!$B$2:$AV$468,MATCH(S$2,'Allokerad kvv'!$B$2:$AV$2,0),FALSE),VLOOKUP($B169,'Justerad allokering'!$B$2:$AG$462,MATCH(S$2,'Justerad allokering'!$B$2:$AF$2,0),FALSE))</f>
        <v>0</v>
      </c>
      <c r="T169" s="28">
        <f>IF(ISERROR(1/VLOOKUP($B169,'Justerad allokering'!$B$2:$AG$462,MATCH(T$2,'Justerad allokering'!$B$2:$AF$2,0),FALSE)),VLOOKUP($B169,'Allokerad kvv'!$B$2:$AV$468,MATCH(T$2,'Allokerad kvv'!$B$2:$AV$2,0),FALSE),VLOOKUP($B169,'Justerad allokering'!$B$2:$AG$462,MATCH(T$2,'Justerad allokering'!$B$2:$AF$2,0),FALSE))</f>
        <v>0</v>
      </c>
      <c r="U169" s="28">
        <f>IF(ISERROR(1/VLOOKUP($B169,'Justerad allokering'!$B$2:$AG$462,MATCH(U$2,'Justerad allokering'!$B$2:$AF$2,0),FALSE)),VLOOKUP($B169,'Allokerad kvv'!$B$2:$AV$468,MATCH(U$2,'Allokerad kvv'!$B$2:$AV$2,0),FALSE),VLOOKUP($B169,'Justerad allokering'!$B$2:$AG$462,MATCH(U$2,'Justerad allokering'!$B$2:$AF$2,0),FALSE))</f>
        <v>0</v>
      </c>
      <c r="V169" s="28">
        <f>IF(ISERROR(1/VLOOKUP($B169,'Justerad allokering'!$B$2:$AG$462,MATCH(V$2,'Justerad allokering'!$B$2:$AF$2,0),FALSE)),VLOOKUP($B169,'Allokerad kvv'!$B$2:$AV$468,MATCH(V$2,'Allokerad kvv'!$B$2:$AV$2,0),FALSE),VLOOKUP($B169,'Justerad allokering'!$B$2:$AG$462,MATCH(V$2,'Justerad allokering'!$B$2:$AF$2,0),FALSE))</f>
        <v>0</v>
      </c>
      <c r="W169" s="28">
        <f>IF(ISERROR(1/VLOOKUP($B169,'Justerad allokering'!$B$2:$AG$462,MATCH(W$2,'Justerad allokering'!$B$2:$AF$2,0),FALSE)),VLOOKUP($B169,'Allokerad kvv'!$B$2:$AV$468,MATCH(W$2,'Allokerad kvv'!$B$2:$AV$2,0),FALSE),VLOOKUP($B169,'Justerad allokering'!$B$2:$AG$462,MATCH(W$2,'Justerad allokering'!$B$2:$AF$2,0),FALSE))</f>
        <v>0</v>
      </c>
      <c r="X169" s="28">
        <f>IF(ISERROR(1/VLOOKUP($B169,'Justerad allokering'!$B$2:$AG$462,MATCH(X$2,'Justerad allokering'!$B$2:$AF$2,0),FALSE)),VLOOKUP($B169,'Allokerad kvv'!$B$2:$AV$468,MATCH(X$2,'Allokerad kvv'!$B$2:$AV$2,0),FALSE),VLOOKUP($B169,'Justerad allokering'!$B$2:$AG$462,MATCH(X$2,'Justerad allokering'!$B$2:$AF$2,0),FALSE))</f>
        <v>0</v>
      </c>
      <c r="Y169" s="28">
        <f>IF(ISERROR(1/VLOOKUP($B169,'Justerad allokering'!$B$2:$AG$462,MATCH(Y$2,'Justerad allokering'!$B$2:$AF$2,0),FALSE)),VLOOKUP($B169,'Allokerad kvv'!$B$2:$AV$468,MATCH(Y$2,'Allokerad kvv'!$B$2:$AV$2,0),FALSE),VLOOKUP($B169,'Justerad allokering'!$B$2:$AG$462,MATCH(Y$2,'Justerad allokering'!$B$2:$AF$2,0),FALSE))</f>
        <v>0</v>
      </c>
      <c r="Z169" s="28">
        <f>IF(ISERROR(1/VLOOKUP($B169,'Justerad allokering'!$B$2:$AG$462,MATCH(Z$2,'Justerad allokering'!$B$2:$AF$2,0),FALSE)),VLOOKUP($B169,'Allokerad kvv'!$B$2:$AV$468,MATCH(Z$2,'Allokerad kvv'!$B$2:$AV$2,0),FALSE),VLOOKUP($B169,'Justerad allokering'!$B$2:$AG$462,MATCH(Z$2,'Justerad allokering'!$B$2:$AF$2,0),FALSE))</f>
        <v>0</v>
      </c>
      <c r="AA169" s="28"/>
      <c r="AB169" s="28"/>
      <c r="AE169">
        <f t="shared" si="6"/>
        <v>0</v>
      </c>
      <c r="AG169">
        <f t="shared" si="7"/>
        <v>0</v>
      </c>
      <c r="AH169">
        <f t="shared" si="8"/>
        <v>0</v>
      </c>
      <c r="AI169" s="55" t="str">
        <f>IF(AH169=0,"",AH169/VLOOKUP(B169,Kraftvärmeprod!$B$1:$BC$480,MATCH("Summa tillförd energi exklusive rökgaskondensering",Kraftvärmeprod!$B$1:$BC$1,0),FALSE))</f>
        <v/>
      </c>
    </row>
    <row r="170" spans="1:35" x14ac:dyDescent="0.35">
      <c r="A170" s="28" t="s">
        <v>218</v>
      </c>
      <c r="B170" s="28" t="s">
        <v>220</v>
      </c>
      <c r="C170" s="28">
        <f>IF(ISERROR(1/VLOOKUP($B170,'Justerad allokering'!$B$2:$AG$462,MATCH(C$2,'Justerad allokering'!$B$2:$AF$2,0),FALSE)),VLOOKUP($B170,'Allokerad kvv'!$B$2:$AV$468,MATCH(C$2,'Allokerad kvv'!$B$2:$AV$2,0),FALSE),VLOOKUP($B170,'Justerad allokering'!$B$2:$AG$462,MATCH(C$2,'Justerad allokering'!$B$2:$AF$2,0),FALSE))</f>
        <v>0</v>
      </c>
      <c r="D170" s="28">
        <f>IF(ISERROR(1/VLOOKUP($B170,'Justerad allokering'!$B$2:$AG$462,MATCH(D$2,'Justerad allokering'!$B$2:$AF$2,0),FALSE)),VLOOKUP($B170,'Allokerad kvv'!$B$2:$AV$468,MATCH(D$2,'Allokerad kvv'!$B$2:$AV$2,0),FALSE),VLOOKUP($B170,'Justerad allokering'!$B$2:$AG$462,MATCH(D$2,'Justerad allokering'!$B$2:$AF$2,0),FALSE))</f>
        <v>0</v>
      </c>
      <c r="E170" s="28">
        <f>IF(ISERROR(1/VLOOKUP($B170,'Justerad allokering'!$B$2:$AG$462,MATCH(E$2,'Justerad allokering'!$B$2:$AF$2,0),FALSE)),VLOOKUP($B170,'Allokerad kvv'!$B$2:$AV$468,MATCH(E$2,'Allokerad kvv'!$B$2:$AV$2,0),FALSE),VLOOKUP($B170,'Justerad allokering'!$B$2:$AG$462,MATCH(E$2,'Justerad allokering'!$B$2:$AF$2,0),FALSE))</f>
        <v>0</v>
      </c>
      <c r="F170" s="28">
        <f>IF(ISERROR(1/VLOOKUP($B170,'Justerad allokering'!$B$2:$AG$462,MATCH(F$2,'Justerad allokering'!$B$2:$AF$2,0),FALSE)),VLOOKUP($B170,'Allokerad kvv'!$B$2:$AV$468,MATCH(F$2,'Allokerad kvv'!$B$2:$AV$2,0),FALSE),VLOOKUP($B170,'Justerad allokering'!$B$2:$AG$462,MATCH(F$2,'Justerad allokering'!$B$2:$AF$2,0),FALSE))</f>
        <v>0</v>
      </c>
      <c r="G170" s="28">
        <f>IF(ISERROR(1/VLOOKUP($B170,'Justerad allokering'!$B$2:$AG$462,MATCH(G$2,'Justerad allokering'!$B$2:$AF$2,0),FALSE)),VLOOKUP($B170,'Allokerad kvv'!$B$2:$AV$468,MATCH(G$2,'Allokerad kvv'!$B$2:$AV$2,0),FALSE),VLOOKUP($B170,'Justerad allokering'!$B$2:$AG$462,MATCH(G$2,'Justerad allokering'!$B$2:$AF$2,0),FALSE))</f>
        <v>0</v>
      </c>
      <c r="H170" s="28">
        <f>IF(ISERROR(1/VLOOKUP($B170,'Justerad allokering'!$B$2:$AG$462,MATCH(H$2,'Justerad allokering'!$B$2:$AF$2,0),FALSE)),VLOOKUP($B170,'Allokerad kvv'!$B$2:$AV$468,MATCH(H$2,'Allokerad kvv'!$B$2:$AV$2,0),FALSE),VLOOKUP($B170,'Justerad allokering'!$B$2:$AG$462,MATCH(H$2,'Justerad allokering'!$B$2:$AF$2,0),FALSE))</f>
        <v>0</v>
      </c>
      <c r="I170" s="28">
        <f>IF(ISERROR(1/VLOOKUP($B170,'Justerad allokering'!$B$2:$AG$462,MATCH(I$2,'Justerad allokering'!$B$2:$AF$2,0),FALSE)),VLOOKUP($B170,'Allokerad kvv'!$B$2:$AV$468,MATCH(I$2,'Allokerad kvv'!$B$2:$AV$2,0),FALSE),VLOOKUP($B170,'Justerad allokering'!$B$2:$AG$462,MATCH(I$2,'Justerad allokering'!$B$2:$AF$2,0),FALSE))</f>
        <v>0</v>
      </c>
      <c r="J170" s="28">
        <f>IF(ISERROR(1/VLOOKUP($B170,'Justerad allokering'!$B$2:$AG$462,MATCH(J$2,'Justerad allokering'!$B$2:$AF$2,0),FALSE)),VLOOKUP($B170,'Allokerad kvv'!$B$2:$AV$468,MATCH(J$2,'Allokerad kvv'!$B$2:$AV$2,0),FALSE),VLOOKUP($B170,'Justerad allokering'!$B$2:$AG$462,MATCH(J$2,'Justerad allokering'!$B$2:$AF$2,0),FALSE))</f>
        <v>0</v>
      </c>
      <c r="K170" s="28">
        <f>IF(ISERROR(1/VLOOKUP($B170,'Justerad allokering'!$B$2:$AG$462,MATCH(K$2,'Justerad allokering'!$B$2:$AF$2,0),FALSE)),VLOOKUP($B170,'Allokerad kvv'!$B$2:$AV$468,MATCH(K$2,'Allokerad kvv'!$B$2:$AV$2,0),FALSE),VLOOKUP($B170,'Justerad allokering'!$B$2:$AG$462,MATCH(K$2,'Justerad allokering'!$B$2:$AF$2,0),FALSE))</f>
        <v>0</v>
      </c>
      <c r="L170" s="28">
        <f>IF(ISERROR(1/VLOOKUP($B170,'Justerad allokering'!$B$2:$AG$462,MATCH(L$2,'Justerad allokering'!$B$2:$AF$2,0),FALSE)),VLOOKUP($B170,'Allokerad kvv'!$B$2:$AV$468,MATCH(L$2,'Allokerad kvv'!$B$2:$AV$2,0),FALSE),VLOOKUP($B170,'Justerad allokering'!$B$2:$AG$462,MATCH(L$2,'Justerad allokering'!$B$2:$AF$2,0),FALSE))</f>
        <v>0</v>
      </c>
      <c r="M170" s="28">
        <f>IF(ISERROR(1/VLOOKUP($B170,'Justerad allokering'!$B$2:$AG$462,MATCH(M$2,'Justerad allokering'!$B$2:$AF$2,0),FALSE)),VLOOKUP($B170,'Allokerad kvv'!$B$2:$AV$468,MATCH(M$2,'Allokerad kvv'!$B$2:$AV$2,0),FALSE),VLOOKUP($B170,'Justerad allokering'!$B$2:$AG$462,MATCH(M$2,'Justerad allokering'!$B$2:$AF$2,0),FALSE))</f>
        <v>0</v>
      </c>
      <c r="N170" s="28">
        <f>IF(ISERROR(1/VLOOKUP($B170,'Justerad allokering'!$B$2:$AG$462,MATCH(N$2,'Justerad allokering'!$B$2:$AF$2,0),FALSE)),VLOOKUP($B170,'Allokerad kvv'!$B$2:$AV$468,MATCH(N$2,'Allokerad kvv'!$B$2:$AV$2,0),FALSE),VLOOKUP($B170,'Justerad allokering'!$B$2:$AG$462,MATCH(N$2,'Justerad allokering'!$B$2:$AF$2,0),FALSE))</f>
        <v>0</v>
      </c>
      <c r="O170" s="28">
        <f>IF(ISERROR(1/VLOOKUP($B170,'Justerad allokering'!$B$2:$AG$462,MATCH(O$2,'Justerad allokering'!$B$2:$AF$2,0),FALSE)),VLOOKUP($B170,'Allokerad kvv'!$B$2:$AV$468,MATCH(O$2,'Allokerad kvv'!$B$2:$AV$2,0),FALSE),VLOOKUP($B170,'Justerad allokering'!$B$2:$AG$462,MATCH(O$2,'Justerad allokering'!$B$2:$AF$2,0),FALSE))</f>
        <v>0</v>
      </c>
      <c r="P170" s="28">
        <f>IF(ISERROR(1/VLOOKUP($B170,'Justerad allokering'!$B$2:$AG$462,MATCH(P$2,'Justerad allokering'!$B$2:$AF$2,0),FALSE)),VLOOKUP($B170,'Allokerad kvv'!$B$2:$AV$468,MATCH(P$2,'Allokerad kvv'!$B$2:$AV$2,0),FALSE),VLOOKUP($B170,'Justerad allokering'!$B$2:$AG$462,MATCH(P$2,'Justerad allokering'!$B$2:$AF$2,0),FALSE))</f>
        <v>0</v>
      </c>
      <c r="Q170" s="28">
        <f>IF(ISERROR(1/VLOOKUP($B170,'Justerad allokering'!$B$2:$AG$462,MATCH(Q$2,'Justerad allokering'!$B$2:$AF$2,0),FALSE)),VLOOKUP($B170,'Allokerad kvv'!$B$2:$AV$468,MATCH(Q$2,'Allokerad kvv'!$B$2:$AV$2,0),FALSE),VLOOKUP($B170,'Justerad allokering'!$B$2:$AG$462,MATCH(Q$2,'Justerad allokering'!$B$2:$AF$2,0),FALSE))</f>
        <v>0</v>
      </c>
      <c r="R170" s="28">
        <f>IF(ISERROR(1/VLOOKUP($B170,'Justerad allokering'!$B$2:$AG$462,MATCH(R$2,'Justerad allokering'!$B$2:$AF$2,0),FALSE)),VLOOKUP($B170,'Allokerad kvv'!$B$2:$AV$468,MATCH(R$2,'Allokerad kvv'!$B$2:$AV$2,0),FALSE),VLOOKUP($B170,'Justerad allokering'!$B$2:$AG$462,MATCH(R$2,'Justerad allokering'!$B$2:$AF$2,0),FALSE))</f>
        <v>0</v>
      </c>
      <c r="S170" s="28">
        <f>IF(ISERROR(1/VLOOKUP($B170,'Justerad allokering'!$B$2:$AG$462,MATCH(S$2,'Justerad allokering'!$B$2:$AF$2,0),FALSE)),VLOOKUP($B170,'Allokerad kvv'!$B$2:$AV$468,MATCH(S$2,'Allokerad kvv'!$B$2:$AV$2,0),FALSE),VLOOKUP($B170,'Justerad allokering'!$B$2:$AG$462,MATCH(S$2,'Justerad allokering'!$B$2:$AF$2,0),FALSE))</f>
        <v>0</v>
      </c>
      <c r="T170" s="28">
        <f>IF(ISERROR(1/VLOOKUP($B170,'Justerad allokering'!$B$2:$AG$462,MATCH(T$2,'Justerad allokering'!$B$2:$AF$2,0),FALSE)),VLOOKUP($B170,'Allokerad kvv'!$B$2:$AV$468,MATCH(T$2,'Allokerad kvv'!$B$2:$AV$2,0),FALSE),VLOOKUP($B170,'Justerad allokering'!$B$2:$AG$462,MATCH(T$2,'Justerad allokering'!$B$2:$AF$2,0),FALSE))</f>
        <v>0</v>
      </c>
      <c r="U170" s="28">
        <f>IF(ISERROR(1/VLOOKUP($B170,'Justerad allokering'!$B$2:$AG$462,MATCH(U$2,'Justerad allokering'!$B$2:$AF$2,0),FALSE)),VLOOKUP($B170,'Allokerad kvv'!$B$2:$AV$468,MATCH(U$2,'Allokerad kvv'!$B$2:$AV$2,0),FALSE),VLOOKUP($B170,'Justerad allokering'!$B$2:$AG$462,MATCH(U$2,'Justerad allokering'!$B$2:$AF$2,0),FALSE))</f>
        <v>0</v>
      </c>
      <c r="V170" s="28">
        <f>IF(ISERROR(1/VLOOKUP($B170,'Justerad allokering'!$B$2:$AG$462,MATCH(V$2,'Justerad allokering'!$B$2:$AF$2,0),FALSE)),VLOOKUP($B170,'Allokerad kvv'!$B$2:$AV$468,MATCH(V$2,'Allokerad kvv'!$B$2:$AV$2,0),FALSE),VLOOKUP($B170,'Justerad allokering'!$B$2:$AG$462,MATCH(V$2,'Justerad allokering'!$B$2:$AF$2,0),FALSE))</f>
        <v>0</v>
      </c>
      <c r="W170" s="28">
        <f>IF(ISERROR(1/VLOOKUP($B170,'Justerad allokering'!$B$2:$AG$462,MATCH(W$2,'Justerad allokering'!$B$2:$AF$2,0),FALSE)),VLOOKUP($B170,'Allokerad kvv'!$B$2:$AV$468,MATCH(W$2,'Allokerad kvv'!$B$2:$AV$2,0),FALSE),VLOOKUP($B170,'Justerad allokering'!$B$2:$AG$462,MATCH(W$2,'Justerad allokering'!$B$2:$AF$2,0),FALSE))</f>
        <v>0</v>
      </c>
      <c r="X170" s="28">
        <f>IF(ISERROR(1/VLOOKUP($B170,'Justerad allokering'!$B$2:$AG$462,MATCH(X$2,'Justerad allokering'!$B$2:$AF$2,0),FALSE)),VLOOKUP($B170,'Allokerad kvv'!$B$2:$AV$468,MATCH(X$2,'Allokerad kvv'!$B$2:$AV$2,0),FALSE),VLOOKUP($B170,'Justerad allokering'!$B$2:$AG$462,MATCH(X$2,'Justerad allokering'!$B$2:$AF$2,0),FALSE))</f>
        <v>0</v>
      </c>
      <c r="Y170" s="28">
        <f>IF(ISERROR(1/VLOOKUP($B170,'Justerad allokering'!$B$2:$AG$462,MATCH(Y$2,'Justerad allokering'!$B$2:$AF$2,0),FALSE)),VLOOKUP($B170,'Allokerad kvv'!$B$2:$AV$468,MATCH(Y$2,'Allokerad kvv'!$B$2:$AV$2,0),FALSE),VLOOKUP($B170,'Justerad allokering'!$B$2:$AG$462,MATCH(Y$2,'Justerad allokering'!$B$2:$AF$2,0),FALSE))</f>
        <v>0</v>
      </c>
      <c r="Z170" s="28">
        <f>IF(ISERROR(1/VLOOKUP($B170,'Justerad allokering'!$B$2:$AG$462,MATCH(Z$2,'Justerad allokering'!$B$2:$AF$2,0),FALSE)),VLOOKUP($B170,'Allokerad kvv'!$B$2:$AV$468,MATCH(Z$2,'Allokerad kvv'!$B$2:$AV$2,0),FALSE),VLOOKUP($B170,'Justerad allokering'!$B$2:$AG$462,MATCH(Z$2,'Justerad allokering'!$B$2:$AF$2,0),FALSE))</f>
        <v>0</v>
      </c>
      <c r="AA170" s="28"/>
      <c r="AB170" s="28"/>
      <c r="AE170">
        <f t="shared" si="6"/>
        <v>0</v>
      </c>
      <c r="AG170">
        <f t="shared" si="7"/>
        <v>0</v>
      </c>
      <c r="AH170">
        <f t="shared" si="8"/>
        <v>0</v>
      </c>
      <c r="AI170" s="55" t="str">
        <f>IF(AH170=0,"",AH170/VLOOKUP(B170,Kraftvärmeprod!$B$1:$BC$480,MATCH("Summa tillförd energi exklusive rökgaskondensering",Kraftvärmeprod!$B$1:$BC$1,0),FALSE))</f>
        <v/>
      </c>
    </row>
    <row r="171" spans="1:35" x14ac:dyDescent="0.35">
      <c r="A171" s="28" t="s">
        <v>218</v>
      </c>
      <c r="B171" s="28" t="s">
        <v>221</v>
      </c>
      <c r="C171" s="28">
        <f>IF(ISERROR(1/VLOOKUP($B171,'Justerad allokering'!$B$2:$AG$462,MATCH(C$2,'Justerad allokering'!$B$2:$AF$2,0),FALSE)),VLOOKUP($B171,'Allokerad kvv'!$B$2:$AV$468,MATCH(C$2,'Allokerad kvv'!$B$2:$AV$2,0),FALSE),VLOOKUP($B171,'Justerad allokering'!$B$2:$AG$462,MATCH(C$2,'Justerad allokering'!$B$2:$AF$2,0),FALSE))</f>
        <v>0</v>
      </c>
      <c r="D171" s="28">
        <f>IF(ISERROR(1/VLOOKUP($B171,'Justerad allokering'!$B$2:$AG$462,MATCH(D$2,'Justerad allokering'!$B$2:$AF$2,0),FALSE)),VLOOKUP($B171,'Allokerad kvv'!$B$2:$AV$468,MATCH(D$2,'Allokerad kvv'!$B$2:$AV$2,0),FALSE),VLOOKUP($B171,'Justerad allokering'!$B$2:$AG$462,MATCH(D$2,'Justerad allokering'!$B$2:$AF$2,0),FALSE))</f>
        <v>0</v>
      </c>
      <c r="E171" s="28">
        <f>IF(ISERROR(1/VLOOKUP($B171,'Justerad allokering'!$B$2:$AG$462,MATCH(E$2,'Justerad allokering'!$B$2:$AF$2,0),FALSE)),VLOOKUP($B171,'Allokerad kvv'!$B$2:$AV$468,MATCH(E$2,'Allokerad kvv'!$B$2:$AV$2,0),FALSE),VLOOKUP($B171,'Justerad allokering'!$B$2:$AG$462,MATCH(E$2,'Justerad allokering'!$B$2:$AF$2,0),FALSE))</f>
        <v>0</v>
      </c>
      <c r="F171" s="28">
        <f>IF(ISERROR(1/VLOOKUP($B171,'Justerad allokering'!$B$2:$AG$462,MATCH(F$2,'Justerad allokering'!$B$2:$AF$2,0),FALSE)),VLOOKUP($B171,'Allokerad kvv'!$B$2:$AV$468,MATCH(F$2,'Allokerad kvv'!$B$2:$AV$2,0),FALSE),VLOOKUP($B171,'Justerad allokering'!$B$2:$AG$462,MATCH(F$2,'Justerad allokering'!$B$2:$AF$2,0),FALSE))</f>
        <v>0</v>
      </c>
      <c r="G171" s="28">
        <f>IF(ISERROR(1/VLOOKUP($B171,'Justerad allokering'!$B$2:$AG$462,MATCH(G$2,'Justerad allokering'!$B$2:$AF$2,0),FALSE)),VLOOKUP($B171,'Allokerad kvv'!$B$2:$AV$468,MATCH(G$2,'Allokerad kvv'!$B$2:$AV$2,0),FALSE),VLOOKUP($B171,'Justerad allokering'!$B$2:$AG$462,MATCH(G$2,'Justerad allokering'!$B$2:$AF$2,0),FALSE))</f>
        <v>0</v>
      </c>
      <c r="H171" s="28">
        <f>IF(ISERROR(1/VLOOKUP($B171,'Justerad allokering'!$B$2:$AG$462,MATCH(H$2,'Justerad allokering'!$B$2:$AF$2,0),FALSE)),VLOOKUP($B171,'Allokerad kvv'!$B$2:$AV$468,MATCH(H$2,'Allokerad kvv'!$B$2:$AV$2,0),FALSE),VLOOKUP($B171,'Justerad allokering'!$B$2:$AG$462,MATCH(H$2,'Justerad allokering'!$B$2:$AF$2,0),FALSE))</f>
        <v>0</v>
      </c>
      <c r="I171" s="28">
        <f>IF(ISERROR(1/VLOOKUP($B171,'Justerad allokering'!$B$2:$AG$462,MATCH(I$2,'Justerad allokering'!$B$2:$AF$2,0),FALSE)),VLOOKUP($B171,'Allokerad kvv'!$B$2:$AV$468,MATCH(I$2,'Allokerad kvv'!$B$2:$AV$2,0),FALSE),VLOOKUP($B171,'Justerad allokering'!$B$2:$AG$462,MATCH(I$2,'Justerad allokering'!$B$2:$AF$2,0),FALSE))</f>
        <v>0</v>
      </c>
      <c r="J171" s="28">
        <f>IF(ISERROR(1/VLOOKUP($B171,'Justerad allokering'!$B$2:$AG$462,MATCH(J$2,'Justerad allokering'!$B$2:$AF$2,0),FALSE)),VLOOKUP($B171,'Allokerad kvv'!$B$2:$AV$468,MATCH(J$2,'Allokerad kvv'!$B$2:$AV$2,0),FALSE),VLOOKUP($B171,'Justerad allokering'!$B$2:$AG$462,MATCH(J$2,'Justerad allokering'!$B$2:$AF$2,0),FALSE))</f>
        <v>0</v>
      </c>
      <c r="K171" s="28">
        <f>IF(ISERROR(1/VLOOKUP($B171,'Justerad allokering'!$B$2:$AG$462,MATCH(K$2,'Justerad allokering'!$B$2:$AF$2,0),FALSE)),VLOOKUP($B171,'Allokerad kvv'!$B$2:$AV$468,MATCH(K$2,'Allokerad kvv'!$B$2:$AV$2,0),FALSE),VLOOKUP($B171,'Justerad allokering'!$B$2:$AG$462,MATCH(K$2,'Justerad allokering'!$B$2:$AF$2,0),FALSE))</f>
        <v>0</v>
      </c>
      <c r="L171" s="28">
        <f>IF(ISERROR(1/VLOOKUP($B171,'Justerad allokering'!$B$2:$AG$462,MATCH(L$2,'Justerad allokering'!$B$2:$AF$2,0),FALSE)),VLOOKUP($B171,'Allokerad kvv'!$B$2:$AV$468,MATCH(L$2,'Allokerad kvv'!$B$2:$AV$2,0),FALSE),VLOOKUP($B171,'Justerad allokering'!$B$2:$AG$462,MATCH(L$2,'Justerad allokering'!$B$2:$AF$2,0),FALSE))</f>
        <v>0</v>
      </c>
      <c r="M171" s="28">
        <f>IF(ISERROR(1/VLOOKUP($B171,'Justerad allokering'!$B$2:$AG$462,MATCH(M$2,'Justerad allokering'!$B$2:$AF$2,0),FALSE)),VLOOKUP($B171,'Allokerad kvv'!$B$2:$AV$468,MATCH(M$2,'Allokerad kvv'!$B$2:$AV$2,0),FALSE),VLOOKUP($B171,'Justerad allokering'!$B$2:$AG$462,MATCH(M$2,'Justerad allokering'!$B$2:$AF$2,0),FALSE))</f>
        <v>0</v>
      </c>
      <c r="N171" s="28">
        <f>IF(ISERROR(1/VLOOKUP($B171,'Justerad allokering'!$B$2:$AG$462,MATCH(N$2,'Justerad allokering'!$B$2:$AF$2,0),FALSE)),VLOOKUP($B171,'Allokerad kvv'!$B$2:$AV$468,MATCH(N$2,'Allokerad kvv'!$B$2:$AV$2,0),FALSE),VLOOKUP($B171,'Justerad allokering'!$B$2:$AG$462,MATCH(N$2,'Justerad allokering'!$B$2:$AF$2,0),FALSE))</f>
        <v>0</v>
      </c>
      <c r="O171" s="28">
        <f>IF(ISERROR(1/VLOOKUP($B171,'Justerad allokering'!$B$2:$AG$462,MATCH(O$2,'Justerad allokering'!$B$2:$AF$2,0),FALSE)),VLOOKUP($B171,'Allokerad kvv'!$B$2:$AV$468,MATCH(O$2,'Allokerad kvv'!$B$2:$AV$2,0),FALSE),VLOOKUP($B171,'Justerad allokering'!$B$2:$AG$462,MATCH(O$2,'Justerad allokering'!$B$2:$AF$2,0),FALSE))</f>
        <v>0</v>
      </c>
      <c r="P171" s="28">
        <f>IF(ISERROR(1/VLOOKUP($B171,'Justerad allokering'!$B$2:$AG$462,MATCH(P$2,'Justerad allokering'!$B$2:$AF$2,0),FALSE)),VLOOKUP($B171,'Allokerad kvv'!$B$2:$AV$468,MATCH(P$2,'Allokerad kvv'!$B$2:$AV$2,0),FALSE),VLOOKUP($B171,'Justerad allokering'!$B$2:$AG$462,MATCH(P$2,'Justerad allokering'!$B$2:$AF$2,0),FALSE))</f>
        <v>0</v>
      </c>
      <c r="Q171" s="28">
        <f>IF(ISERROR(1/VLOOKUP($B171,'Justerad allokering'!$B$2:$AG$462,MATCH(Q$2,'Justerad allokering'!$B$2:$AF$2,0),FALSE)),VLOOKUP($B171,'Allokerad kvv'!$B$2:$AV$468,MATCH(Q$2,'Allokerad kvv'!$B$2:$AV$2,0),FALSE),VLOOKUP($B171,'Justerad allokering'!$B$2:$AG$462,MATCH(Q$2,'Justerad allokering'!$B$2:$AF$2,0),FALSE))</f>
        <v>0</v>
      </c>
      <c r="R171" s="28">
        <f>IF(ISERROR(1/VLOOKUP($B171,'Justerad allokering'!$B$2:$AG$462,MATCH(R$2,'Justerad allokering'!$B$2:$AF$2,0),FALSE)),VLOOKUP($B171,'Allokerad kvv'!$B$2:$AV$468,MATCH(R$2,'Allokerad kvv'!$B$2:$AV$2,0),FALSE),VLOOKUP($B171,'Justerad allokering'!$B$2:$AG$462,MATCH(R$2,'Justerad allokering'!$B$2:$AF$2,0),FALSE))</f>
        <v>0</v>
      </c>
      <c r="S171" s="28">
        <f>IF(ISERROR(1/VLOOKUP($B171,'Justerad allokering'!$B$2:$AG$462,MATCH(S$2,'Justerad allokering'!$B$2:$AF$2,0),FALSE)),VLOOKUP($B171,'Allokerad kvv'!$B$2:$AV$468,MATCH(S$2,'Allokerad kvv'!$B$2:$AV$2,0),FALSE),VLOOKUP($B171,'Justerad allokering'!$B$2:$AG$462,MATCH(S$2,'Justerad allokering'!$B$2:$AF$2,0),FALSE))</f>
        <v>0</v>
      </c>
      <c r="T171" s="28">
        <f>IF(ISERROR(1/VLOOKUP($B171,'Justerad allokering'!$B$2:$AG$462,MATCH(T$2,'Justerad allokering'!$B$2:$AF$2,0),FALSE)),VLOOKUP($B171,'Allokerad kvv'!$B$2:$AV$468,MATCH(T$2,'Allokerad kvv'!$B$2:$AV$2,0),FALSE),VLOOKUP($B171,'Justerad allokering'!$B$2:$AG$462,MATCH(T$2,'Justerad allokering'!$B$2:$AF$2,0),FALSE))</f>
        <v>0</v>
      </c>
      <c r="U171" s="28">
        <f>IF(ISERROR(1/VLOOKUP($B171,'Justerad allokering'!$B$2:$AG$462,MATCH(U$2,'Justerad allokering'!$B$2:$AF$2,0),FALSE)),VLOOKUP($B171,'Allokerad kvv'!$B$2:$AV$468,MATCH(U$2,'Allokerad kvv'!$B$2:$AV$2,0),FALSE),VLOOKUP($B171,'Justerad allokering'!$B$2:$AG$462,MATCH(U$2,'Justerad allokering'!$B$2:$AF$2,0),FALSE))</f>
        <v>0</v>
      </c>
      <c r="V171" s="28">
        <f>IF(ISERROR(1/VLOOKUP($B171,'Justerad allokering'!$B$2:$AG$462,MATCH(V$2,'Justerad allokering'!$B$2:$AF$2,0),FALSE)),VLOOKUP($B171,'Allokerad kvv'!$B$2:$AV$468,MATCH(V$2,'Allokerad kvv'!$B$2:$AV$2,0),FALSE),VLOOKUP($B171,'Justerad allokering'!$B$2:$AG$462,MATCH(V$2,'Justerad allokering'!$B$2:$AF$2,0),FALSE))</f>
        <v>0</v>
      </c>
      <c r="W171" s="28">
        <f>IF(ISERROR(1/VLOOKUP($B171,'Justerad allokering'!$B$2:$AG$462,MATCH(W$2,'Justerad allokering'!$B$2:$AF$2,0),FALSE)),VLOOKUP($B171,'Allokerad kvv'!$B$2:$AV$468,MATCH(W$2,'Allokerad kvv'!$B$2:$AV$2,0),FALSE),VLOOKUP($B171,'Justerad allokering'!$B$2:$AG$462,MATCH(W$2,'Justerad allokering'!$B$2:$AF$2,0),FALSE))</f>
        <v>0</v>
      </c>
      <c r="X171" s="28">
        <f>IF(ISERROR(1/VLOOKUP($B171,'Justerad allokering'!$B$2:$AG$462,MATCH(X$2,'Justerad allokering'!$B$2:$AF$2,0),FALSE)),VLOOKUP($B171,'Allokerad kvv'!$B$2:$AV$468,MATCH(X$2,'Allokerad kvv'!$B$2:$AV$2,0),FALSE),VLOOKUP($B171,'Justerad allokering'!$B$2:$AG$462,MATCH(X$2,'Justerad allokering'!$B$2:$AF$2,0),FALSE))</f>
        <v>0</v>
      </c>
      <c r="Y171" s="28">
        <f>IF(ISERROR(1/VLOOKUP($B171,'Justerad allokering'!$B$2:$AG$462,MATCH(Y$2,'Justerad allokering'!$B$2:$AF$2,0),FALSE)),VLOOKUP($B171,'Allokerad kvv'!$B$2:$AV$468,MATCH(Y$2,'Allokerad kvv'!$B$2:$AV$2,0),FALSE),VLOOKUP($B171,'Justerad allokering'!$B$2:$AG$462,MATCH(Y$2,'Justerad allokering'!$B$2:$AF$2,0),FALSE))</f>
        <v>0</v>
      </c>
      <c r="Z171" s="28">
        <f>IF(ISERROR(1/VLOOKUP($B171,'Justerad allokering'!$B$2:$AG$462,MATCH(Z$2,'Justerad allokering'!$B$2:$AF$2,0),FALSE)),VLOOKUP($B171,'Allokerad kvv'!$B$2:$AV$468,MATCH(Z$2,'Allokerad kvv'!$B$2:$AV$2,0),FALSE),VLOOKUP($B171,'Justerad allokering'!$B$2:$AG$462,MATCH(Z$2,'Justerad allokering'!$B$2:$AF$2,0),FALSE))</f>
        <v>0</v>
      </c>
      <c r="AA171" s="28"/>
      <c r="AB171" s="28"/>
      <c r="AE171">
        <f t="shared" si="6"/>
        <v>0</v>
      </c>
      <c r="AG171">
        <f t="shared" si="7"/>
        <v>0</v>
      </c>
      <c r="AH171">
        <f t="shared" si="8"/>
        <v>0</v>
      </c>
      <c r="AI171" s="55" t="str">
        <f>IF(AH171=0,"",AH171/VLOOKUP(B171,Kraftvärmeprod!$B$1:$BC$480,MATCH("Summa tillförd energi exklusive rökgaskondensering",Kraftvärmeprod!$B$1:$BC$1,0),FALSE))</f>
        <v/>
      </c>
    </row>
    <row r="172" spans="1:35" x14ac:dyDescent="0.35">
      <c r="A172" s="28" t="s">
        <v>222</v>
      </c>
      <c r="B172" s="28" t="s">
        <v>223</v>
      </c>
      <c r="C172" s="28">
        <f>IF(ISERROR(1/VLOOKUP($B172,'Justerad allokering'!$B$2:$AG$462,MATCH(C$2,'Justerad allokering'!$B$2:$AF$2,0),FALSE)),VLOOKUP($B172,'Allokerad kvv'!$B$2:$AV$468,MATCH(C$2,'Allokerad kvv'!$B$2:$AV$2,0),FALSE),VLOOKUP($B172,'Justerad allokering'!$B$2:$AG$462,MATCH(C$2,'Justerad allokering'!$B$2:$AF$2,0),FALSE))</f>
        <v>199.65799999999999</v>
      </c>
      <c r="D172" s="28">
        <f>IF(ISERROR(1/VLOOKUP($B172,'Justerad allokering'!$B$2:$AG$462,MATCH(D$2,'Justerad allokering'!$B$2:$AF$2,0),FALSE)),VLOOKUP($B172,'Allokerad kvv'!$B$2:$AV$468,MATCH(D$2,'Allokerad kvv'!$B$2:$AV$2,0),FALSE),VLOOKUP($B172,'Justerad allokering'!$B$2:$AG$462,MATCH(D$2,'Justerad allokering'!$B$2:$AF$2,0),FALSE))</f>
        <v>0</v>
      </c>
      <c r="E172" s="28">
        <f>IF(ISERROR(1/VLOOKUP($B172,'Justerad allokering'!$B$2:$AG$462,MATCH(E$2,'Justerad allokering'!$B$2:$AF$2,0),FALSE)),VLOOKUP($B172,'Allokerad kvv'!$B$2:$AV$468,MATCH(E$2,'Allokerad kvv'!$B$2:$AV$2,0),FALSE),VLOOKUP($B172,'Justerad allokering'!$B$2:$AG$462,MATCH(E$2,'Justerad allokering'!$B$2:$AF$2,0),FALSE))</f>
        <v>0</v>
      </c>
      <c r="F172" s="28">
        <f>IF(ISERROR(1/VLOOKUP($B172,'Justerad allokering'!$B$2:$AG$462,MATCH(F$2,'Justerad allokering'!$B$2:$AF$2,0),FALSE)),VLOOKUP($B172,'Allokerad kvv'!$B$2:$AV$468,MATCH(F$2,'Allokerad kvv'!$B$2:$AV$2,0),FALSE),VLOOKUP($B172,'Justerad allokering'!$B$2:$AG$462,MATCH(F$2,'Justerad allokering'!$B$2:$AF$2,0),FALSE))</f>
        <v>0</v>
      </c>
      <c r="G172" s="28">
        <f>IF(ISERROR(1/VLOOKUP($B172,'Justerad allokering'!$B$2:$AG$462,MATCH(G$2,'Justerad allokering'!$B$2:$AF$2,0),FALSE)),VLOOKUP($B172,'Allokerad kvv'!$B$2:$AV$468,MATCH(G$2,'Allokerad kvv'!$B$2:$AV$2,0),FALSE),VLOOKUP($B172,'Justerad allokering'!$B$2:$AG$462,MATCH(G$2,'Justerad allokering'!$B$2:$AF$2,0),FALSE))</f>
        <v>1.84124</v>
      </c>
      <c r="H172" s="28">
        <f>IF(ISERROR(1/VLOOKUP($B172,'Justerad allokering'!$B$2:$AG$462,MATCH(H$2,'Justerad allokering'!$B$2:$AF$2,0),FALSE)),VLOOKUP($B172,'Allokerad kvv'!$B$2:$AV$468,MATCH(H$2,'Allokerad kvv'!$B$2:$AV$2,0),FALSE),VLOOKUP($B172,'Justerad allokering'!$B$2:$AG$462,MATCH(H$2,'Justerad allokering'!$B$2:$AF$2,0),FALSE))</f>
        <v>0</v>
      </c>
      <c r="I172" s="28">
        <f>IF(ISERROR(1/VLOOKUP($B172,'Justerad allokering'!$B$2:$AG$462,MATCH(I$2,'Justerad allokering'!$B$2:$AF$2,0),FALSE)),VLOOKUP($B172,'Allokerad kvv'!$B$2:$AV$468,MATCH(I$2,'Allokerad kvv'!$B$2:$AV$2,0),FALSE),VLOOKUP($B172,'Justerad allokering'!$B$2:$AG$462,MATCH(I$2,'Justerad allokering'!$B$2:$AF$2,0),FALSE))</f>
        <v>0</v>
      </c>
      <c r="J172" s="28">
        <f>IF(ISERROR(1/VLOOKUP($B172,'Justerad allokering'!$B$2:$AG$462,MATCH(J$2,'Justerad allokering'!$B$2:$AF$2,0),FALSE)),VLOOKUP($B172,'Allokerad kvv'!$B$2:$AV$468,MATCH(J$2,'Allokerad kvv'!$B$2:$AV$2,0),FALSE),VLOOKUP($B172,'Justerad allokering'!$B$2:$AG$462,MATCH(J$2,'Justerad allokering'!$B$2:$AF$2,0),FALSE))</f>
        <v>73.932400000000001</v>
      </c>
      <c r="K172" s="28">
        <f>IF(ISERROR(1/VLOOKUP($B172,'Justerad allokering'!$B$2:$AG$462,MATCH(K$2,'Justerad allokering'!$B$2:$AF$2,0),FALSE)),VLOOKUP($B172,'Allokerad kvv'!$B$2:$AV$468,MATCH(K$2,'Allokerad kvv'!$B$2:$AV$2,0),FALSE),VLOOKUP($B172,'Justerad allokering'!$B$2:$AG$462,MATCH(K$2,'Justerad allokering'!$B$2:$AF$2,0),FALSE))</f>
        <v>12.188499999999999</v>
      </c>
      <c r="L172" s="28">
        <f>IF(ISERROR(1/VLOOKUP($B172,'Justerad allokering'!$B$2:$AG$462,MATCH(L$2,'Justerad allokering'!$B$2:$AF$2,0),FALSE)),VLOOKUP($B172,'Allokerad kvv'!$B$2:$AV$468,MATCH(L$2,'Allokerad kvv'!$B$2:$AV$2,0),FALSE),VLOOKUP($B172,'Justerad allokering'!$B$2:$AG$462,MATCH(L$2,'Justerad allokering'!$B$2:$AF$2,0),FALSE))</f>
        <v>0</v>
      </c>
      <c r="M172" s="28">
        <f>IF(ISERROR(1/VLOOKUP($B172,'Justerad allokering'!$B$2:$AG$462,MATCH(M$2,'Justerad allokering'!$B$2:$AF$2,0),FALSE)),VLOOKUP($B172,'Allokerad kvv'!$B$2:$AV$468,MATCH(M$2,'Allokerad kvv'!$B$2:$AV$2,0),FALSE),VLOOKUP($B172,'Justerad allokering'!$B$2:$AG$462,MATCH(M$2,'Justerad allokering'!$B$2:$AF$2,0),FALSE))</f>
        <v>0</v>
      </c>
      <c r="N172" s="28">
        <f>IF(ISERROR(1/VLOOKUP($B172,'Justerad allokering'!$B$2:$AG$462,MATCH(N$2,'Justerad allokering'!$B$2:$AF$2,0),FALSE)),VLOOKUP($B172,'Allokerad kvv'!$B$2:$AV$468,MATCH(N$2,'Allokerad kvv'!$B$2:$AV$2,0),FALSE),VLOOKUP($B172,'Justerad allokering'!$B$2:$AG$462,MATCH(N$2,'Justerad allokering'!$B$2:$AF$2,0),FALSE))</f>
        <v>64.813999999999993</v>
      </c>
      <c r="O172" s="28">
        <f>IF(ISERROR(1/VLOOKUP($B172,'Justerad allokering'!$B$2:$AG$462,MATCH(O$2,'Justerad allokering'!$B$2:$AF$2,0),FALSE)),VLOOKUP($B172,'Allokerad kvv'!$B$2:$AV$468,MATCH(O$2,'Allokerad kvv'!$B$2:$AV$2,0),FALSE),VLOOKUP($B172,'Justerad allokering'!$B$2:$AG$462,MATCH(O$2,'Justerad allokering'!$B$2:$AF$2,0),FALSE))</f>
        <v>0</v>
      </c>
      <c r="P172" s="28">
        <f>IF(ISERROR(1/VLOOKUP($B172,'Justerad allokering'!$B$2:$AG$462,MATCH(P$2,'Justerad allokering'!$B$2:$AF$2,0),FALSE)),VLOOKUP($B172,'Allokerad kvv'!$B$2:$AV$468,MATCH(P$2,'Allokerad kvv'!$B$2:$AV$2,0),FALSE),VLOOKUP($B172,'Justerad allokering'!$B$2:$AG$462,MATCH(P$2,'Justerad allokering'!$B$2:$AF$2,0),FALSE))</f>
        <v>0</v>
      </c>
      <c r="Q172" s="28">
        <f>IF(ISERROR(1/VLOOKUP($B172,'Justerad allokering'!$B$2:$AG$462,MATCH(Q$2,'Justerad allokering'!$B$2:$AF$2,0),FALSE)),VLOOKUP($B172,'Allokerad kvv'!$B$2:$AV$468,MATCH(Q$2,'Allokerad kvv'!$B$2:$AV$2,0),FALSE),VLOOKUP($B172,'Justerad allokering'!$B$2:$AG$462,MATCH(Q$2,'Justerad allokering'!$B$2:$AF$2,0),FALSE))</f>
        <v>0</v>
      </c>
      <c r="R172" s="28">
        <f>IF(ISERROR(1/VLOOKUP($B172,'Justerad allokering'!$B$2:$AG$462,MATCH(R$2,'Justerad allokering'!$B$2:$AF$2,0),FALSE)),VLOOKUP($B172,'Allokerad kvv'!$B$2:$AV$468,MATCH(R$2,'Allokerad kvv'!$B$2:$AV$2,0),FALSE),VLOOKUP($B172,'Justerad allokering'!$B$2:$AG$462,MATCH(R$2,'Justerad allokering'!$B$2:$AF$2,0),FALSE))</f>
        <v>0</v>
      </c>
      <c r="S172" s="28">
        <f>IF(ISERROR(1/VLOOKUP($B172,'Justerad allokering'!$B$2:$AG$462,MATCH(S$2,'Justerad allokering'!$B$2:$AF$2,0),FALSE)),VLOOKUP($B172,'Allokerad kvv'!$B$2:$AV$468,MATCH(S$2,'Allokerad kvv'!$B$2:$AV$2,0),FALSE),VLOOKUP($B172,'Justerad allokering'!$B$2:$AG$462,MATCH(S$2,'Justerad allokering'!$B$2:$AF$2,0),FALSE))</f>
        <v>0</v>
      </c>
      <c r="T172" s="28">
        <f>IF(ISERROR(1/VLOOKUP($B172,'Justerad allokering'!$B$2:$AG$462,MATCH(T$2,'Justerad allokering'!$B$2:$AF$2,0),FALSE)),VLOOKUP($B172,'Allokerad kvv'!$B$2:$AV$468,MATCH(T$2,'Allokerad kvv'!$B$2:$AV$2,0),FALSE),VLOOKUP($B172,'Justerad allokering'!$B$2:$AG$462,MATCH(T$2,'Justerad allokering'!$B$2:$AF$2,0),FALSE))</f>
        <v>0</v>
      </c>
      <c r="U172" s="28">
        <f>IF(ISERROR(1/VLOOKUP($B172,'Justerad allokering'!$B$2:$AG$462,MATCH(U$2,'Justerad allokering'!$B$2:$AF$2,0),FALSE)),VLOOKUP($B172,'Allokerad kvv'!$B$2:$AV$468,MATCH(U$2,'Allokerad kvv'!$B$2:$AV$2,0),FALSE),VLOOKUP($B172,'Justerad allokering'!$B$2:$AG$462,MATCH(U$2,'Justerad allokering'!$B$2:$AF$2,0),FALSE))</f>
        <v>0</v>
      </c>
      <c r="V172" s="28">
        <f>IF(ISERROR(1/VLOOKUP($B172,'Justerad allokering'!$B$2:$AG$462,MATCH(V$2,'Justerad allokering'!$B$2:$AF$2,0),FALSE)),VLOOKUP($B172,'Allokerad kvv'!$B$2:$AV$468,MATCH(V$2,'Allokerad kvv'!$B$2:$AV$2,0),FALSE),VLOOKUP($B172,'Justerad allokering'!$B$2:$AG$462,MATCH(V$2,'Justerad allokering'!$B$2:$AF$2,0),FALSE))</f>
        <v>0</v>
      </c>
      <c r="W172" s="28">
        <f>IF(ISERROR(1/VLOOKUP($B172,'Justerad allokering'!$B$2:$AG$462,MATCH(W$2,'Justerad allokering'!$B$2:$AF$2,0),FALSE)),VLOOKUP($B172,'Allokerad kvv'!$B$2:$AV$468,MATCH(W$2,'Allokerad kvv'!$B$2:$AV$2,0),FALSE),VLOOKUP($B172,'Justerad allokering'!$B$2:$AG$462,MATCH(W$2,'Justerad allokering'!$B$2:$AF$2,0),FALSE))</f>
        <v>0</v>
      </c>
      <c r="X172" s="28">
        <f>IF(ISERROR(1/VLOOKUP($B172,'Justerad allokering'!$B$2:$AG$462,MATCH(X$2,'Justerad allokering'!$B$2:$AF$2,0),FALSE)),VLOOKUP($B172,'Allokerad kvv'!$B$2:$AV$468,MATCH(X$2,'Allokerad kvv'!$B$2:$AV$2,0),FALSE),VLOOKUP($B172,'Justerad allokering'!$B$2:$AG$462,MATCH(X$2,'Justerad allokering'!$B$2:$AF$2,0),FALSE))</f>
        <v>0</v>
      </c>
      <c r="Y172" s="28">
        <f>IF(ISERROR(1/VLOOKUP($B172,'Justerad allokering'!$B$2:$AG$462,MATCH(Y$2,'Justerad allokering'!$B$2:$AF$2,0),FALSE)),VLOOKUP($B172,'Allokerad kvv'!$B$2:$AV$468,MATCH(Y$2,'Allokerad kvv'!$B$2:$AV$2,0),FALSE),VLOOKUP($B172,'Justerad allokering'!$B$2:$AG$462,MATCH(Y$2,'Justerad allokering'!$B$2:$AF$2,0),FALSE))</f>
        <v>0</v>
      </c>
      <c r="Z172" s="28">
        <f>IF(ISERROR(1/VLOOKUP($B172,'Justerad allokering'!$B$2:$AG$462,MATCH(Z$2,'Justerad allokering'!$B$2:$AF$2,0),FALSE)),VLOOKUP($B172,'Allokerad kvv'!$B$2:$AV$468,MATCH(Z$2,'Allokerad kvv'!$B$2:$AV$2,0),FALSE),VLOOKUP($B172,'Justerad allokering'!$B$2:$AG$462,MATCH(Z$2,'Justerad allokering'!$B$2:$AF$2,0),FALSE))</f>
        <v>0</v>
      </c>
      <c r="AA172" s="28"/>
      <c r="AB172" s="28"/>
      <c r="AE172">
        <f t="shared" si="6"/>
        <v>352.43413999999996</v>
      </c>
      <c r="AG172">
        <f t="shared" si="7"/>
        <v>340.24563999999998</v>
      </c>
      <c r="AH172">
        <f t="shared" si="8"/>
        <v>275.43164000000002</v>
      </c>
      <c r="AI172" s="55">
        <f>IF(AH172=0,"",AH172/VLOOKUP(B172,Kraftvärmeprod!$B$1:$BC$480,MATCH("Summa tillförd energi exklusive rökgaskondensering",Kraftvärmeprod!$B$1:$BC$1,0),FALSE))</f>
        <v>0.63405949437607334</v>
      </c>
    </row>
    <row r="173" spans="1:35" x14ac:dyDescent="0.35">
      <c r="A173" s="28" t="s">
        <v>224</v>
      </c>
      <c r="B173" s="28" t="s">
        <v>225</v>
      </c>
      <c r="C173" s="28">
        <f>IF(ISERROR(1/VLOOKUP($B173,'Justerad allokering'!$B$2:$AG$462,MATCH(C$2,'Justerad allokering'!$B$2:$AF$2,0),FALSE)),VLOOKUP($B173,'Allokerad kvv'!$B$2:$AV$468,MATCH(C$2,'Allokerad kvv'!$B$2:$AV$2,0),FALSE),VLOOKUP($B173,'Justerad allokering'!$B$2:$AG$462,MATCH(C$2,'Justerad allokering'!$B$2:$AF$2,0),FALSE))</f>
        <v>0</v>
      </c>
      <c r="D173" s="28">
        <f>IF(ISERROR(1/VLOOKUP($B173,'Justerad allokering'!$B$2:$AG$462,MATCH(D$2,'Justerad allokering'!$B$2:$AF$2,0),FALSE)),VLOOKUP($B173,'Allokerad kvv'!$B$2:$AV$468,MATCH(D$2,'Allokerad kvv'!$B$2:$AV$2,0),FALSE),VLOOKUP($B173,'Justerad allokering'!$B$2:$AG$462,MATCH(D$2,'Justerad allokering'!$B$2:$AF$2,0),FALSE))</f>
        <v>0</v>
      </c>
      <c r="E173" s="28">
        <f>IF(ISERROR(1/VLOOKUP($B173,'Justerad allokering'!$B$2:$AG$462,MATCH(E$2,'Justerad allokering'!$B$2:$AF$2,0),FALSE)),VLOOKUP($B173,'Allokerad kvv'!$B$2:$AV$468,MATCH(E$2,'Allokerad kvv'!$B$2:$AV$2,0),FALSE),VLOOKUP($B173,'Justerad allokering'!$B$2:$AG$462,MATCH(E$2,'Justerad allokering'!$B$2:$AF$2,0),FALSE))</f>
        <v>0</v>
      </c>
      <c r="F173" s="28">
        <f>IF(ISERROR(1/VLOOKUP($B173,'Justerad allokering'!$B$2:$AG$462,MATCH(F$2,'Justerad allokering'!$B$2:$AF$2,0),FALSE)),VLOOKUP($B173,'Allokerad kvv'!$B$2:$AV$468,MATCH(F$2,'Allokerad kvv'!$B$2:$AV$2,0),FALSE),VLOOKUP($B173,'Justerad allokering'!$B$2:$AG$462,MATCH(F$2,'Justerad allokering'!$B$2:$AF$2,0),FALSE))</f>
        <v>0</v>
      </c>
      <c r="G173" s="28">
        <f>IF(ISERROR(1/VLOOKUP($B173,'Justerad allokering'!$B$2:$AG$462,MATCH(G$2,'Justerad allokering'!$B$2:$AF$2,0),FALSE)),VLOOKUP($B173,'Allokerad kvv'!$B$2:$AV$468,MATCH(G$2,'Allokerad kvv'!$B$2:$AV$2,0),FALSE),VLOOKUP($B173,'Justerad allokering'!$B$2:$AG$462,MATCH(G$2,'Justerad allokering'!$B$2:$AF$2,0),FALSE))</f>
        <v>0</v>
      </c>
      <c r="H173" s="28">
        <f>IF(ISERROR(1/VLOOKUP($B173,'Justerad allokering'!$B$2:$AG$462,MATCH(H$2,'Justerad allokering'!$B$2:$AF$2,0),FALSE)),VLOOKUP($B173,'Allokerad kvv'!$B$2:$AV$468,MATCH(H$2,'Allokerad kvv'!$B$2:$AV$2,0),FALSE),VLOOKUP($B173,'Justerad allokering'!$B$2:$AG$462,MATCH(H$2,'Justerad allokering'!$B$2:$AF$2,0),FALSE))</f>
        <v>0</v>
      </c>
      <c r="I173" s="28">
        <f>IF(ISERROR(1/VLOOKUP($B173,'Justerad allokering'!$B$2:$AG$462,MATCH(I$2,'Justerad allokering'!$B$2:$AF$2,0),FALSE)),VLOOKUP($B173,'Allokerad kvv'!$B$2:$AV$468,MATCH(I$2,'Allokerad kvv'!$B$2:$AV$2,0),FALSE),VLOOKUP($B173,'Justerad allokering'!$B$2:$AG$462,MATCH(I$2,'Justerad allokering'!$B$2:$AF$2,0),FALSE))</f>
        <v>0</v>
      </c>
      <c r="J173" s="28">
        <f>IF(ISERROR(1/VLOOKUP($B173,'Justerad allokering'!$B$2:$AG$462,MATCH(J$2,'Justerad allokering'!$B$2:$AF$2,0),FALSE)),VLOOKUP($B173,'Allokerad kvv'!$B$2:$AV$468,MATCH(J$2,'Allokerad kvv'!$B$2:$AV$2,0),FALSE),VLOOKUP($B173,'Justerad allokering'!$B$2:$AG$462,MATCH(J$2,'Justerad allokering'!$B$2:$AF$2,0),FALSE))</f>
        <v>0</v>
      </c>
      <c r="K173" s="28">
        <f>IF(ISERROR(1/VLOOKUP($B173,'Justerad allokering'!$B$2:$AG$462,MATCH(K$2,'Justerad allokering'!$B$2:$AF$2,0),FALSE)),VLOOKUP($B173,'Allokerad kvv'!$B$2:$AV$468,MATCH(K$2,'Allokerad kvv'!$B$2:$AV$2,0),FALSE),VLOOKUP($B173,'Justerad allokering'!$B$2:$AG$462,MATCH(K$2,'Justerad allokering'!$B$2:$AF$2,0),FALSE))</f>
        <v>0</v>
      </c>
      <c r="L173" s="28">
        <f>IF(ISERROR(1/VLOOKUP($B173,'Justerad allokering'!$B$2:$AG$462,MATCH(L$2,'Justerad allokering'!$B$2:$AF$2,0),FALSE)),VLOOKUP($B173,'Allokerad kvv'!$B$2:$AV$468,MATCH(L$2,'Allokerad kvv'!$B$2:$AV$2,0),FALSE),VLOOKUP($B173,'Justerad allokering'!$B$2:$AG$462,MATCH(L$2,'Justerad allokering'!$B$2:$AF$2,0),FALSE))</f>
        <v>0</v>
      </c>
      <c r="M173" s="28">
        <f>IF(ISERROR(1/VLOOKUP($B173,'Justerad allokering'!$B$2:$AG$462,MATCH(M$2,'Justerad allokering'!$B$2:$AF$2,0),FALSE)),VLOOKUP($B173,'Allokerad kvv'!$B$2:$AV$468,MATCH(M$2,'Allokerad kvv'!$B$2:$AV$2,0),FALSE),VLOOKUP($B173,'Justerad allokering'!$B$2:$AG$462,MATCH(M$2,'Justerad allokering'!$B$2:$AF$2,0),FALSE))</f>
        <v>0</v>
      </c>
      <c r="N173" s="28">
        <f>IF(ISERROR(1/VLOOKUP($B173,'Justerad allokering'!$B$2:$AG$462,MATCH(N$2,'Justerad allokering'!$B$2:$AF$2,0),FALSE)),VLOOKUP($B173,'Allokerad kvv'!$B$2:$AV$468,MATCH(N$2,'Allokerad kvv'!$B$2:$AV$2,0),FALSE),VLOOKUP($B173,'Justerad allokering'!$B$2:$AG$462,MATCH(N$2,'Justerad allokering'!$B$2:$AF$2,0),FALSE))</f>
        <v>0</v>
      </c>
      <c r="O173" s="28">
        <f>IF(ISERROR(1/VLOOKUP($B173,'Justerad allokering'!$B$2:$AG$462,MATCH(O$2,'Justerad allokering'!$B$2:$AF$2,0),FALSE)),VLOOKUP($B173,'Allokerad kvv'!$B$2:$AV$468,MATCH(O$2,'Allokerad kvv'!$B$2:$AV$2,0),FALSE),VLOOKUP($B173,'Justerad allokering'!$B$2:$AG$462,MATCH(O$2,'Justerad allokering'!$B$2:$AF$2,0),FALSE))</f>
        <v>0</v>
      </c>
      <c r="P173" s="28">
        <f>IF(ISERROR(1/VLOOKUP($B173,'Justerad allokering'!$B$2:$AG$462,MATCH(P$2,'Justerad allokering'!$B$2:$AF$2,0),FALSE)),VLOOKUP($B173,'Allokerad kvv'!$B$2:$AV$468,MATCH(P$2,'Allokerad kvv'!$B$2:$AV$2,0),FALSE),VLOOKUP($B173,'Justerad allokering'!$B$2:$AG$462,MATCH(P$2,'Justerad allokering'!$B$2:$AF$2,0),FALSE))</f>
        <v>0</v>
      </c>
      <c r="Q173" s="28">
        <f>IF(ISERROR(1/VLOOKUP($B173,'Justerad allokering'!$B$2:$AG$462,MATCH(Q$2,'Justerad allokering'!$B$2:$AF$2,0),FALSE)),VLOOKUP($B173,'Allokerad kvv'!$B$2:$AV$468,MATCH(Q$2,'Allokerad kvv'!$B$2:$AV$2,0),FALSE),VLOOKUP($B173,'Justerad allokering'!$B$2:$AG$462,MATCH(Q$2,'Justerad allokering'!$B$2:$AF$2,0),FALSE))</f>
        <v>0</v>
      </c>
      <c r="R173" s="28">
        <f>IF(ISERROR(1/VLOOKUP($B173,'Justerad allokering'!$B$2:$AG$462,MATCH(R$2,'Justerad allokering'!$B$2:$AF$2,0),FALSE)),VLOOKUP($B173,'Allokerad kvv'!$B$2:$AV$468,MATCH(R$2,'Allokerad kvv'!$B$2:$AV$2,0),FALSE),VLOOKUP($B173,'Justerad allokering'!$B$2:$AG$462,MATCH(R$2,'Justerad allokering'!$B$2:$AF$2,0),FALSE))</f>
        <v>0</v>
      </c>
      <c r="S173" s="28">
        <f>IF(ISERROR(1/VLOOKUP($B173,'Justerad allokering'!$B$2:$AG$462,MATCH(S$2,'Justerad allokering'!$B$2:$AF$2,0),FALSE)),VLOOKUP($B173,'Allokerad kvv'!$B$2:$AV$468,MATCH(S$2,'Allokerad kvv'!$B$2:$AV$2,0),FALSE),VLOOKUP($B173,'Justerad allokering'!$B$2:$AG$462,MATCH(S$2,'Justerad allokering'!$B$2:$AF$2,0),FALSE))</f>
        <v>0</v>
      </c>
      <c r="T173" s="28">
        <f>IF(ISERROR(1/VLOOKUP($B173,'Justerad allokering'!$B$2:$AG$462,MATCH(T$2,'Justerad allokering'!$B$2:$AF$2,0),FALSE)),VLOOKUP($B173,'Allokerad kvv'!$B$2:$AV$468,MATCH(T$2,'Allokerad kvv'!$B$2:$AV$2,0),FALSE),VLOOKUP($B173,'Justerad allokering'!$B$2:$AG$462,MATCH(T$2,'Justerad allokering'!$B$2:$AF$2,0),FALSE))</f>
        <v>0</v>
      </c>
      <c r="U173" s="28">
        <f>IF(ISERROR(1/VLOOKUP($B173,'Justerad allokering'!$B$2:$AG$462,MATCH(U$2,'Justerad allokering'!$B$2:$AF$2,0),FALSE)),VLOOKUP($B173,'Allokerad kvv'!$B$2:$AV$468,MATCH(U$2,'Allokerad kvv'!$B$2:$AV$2,0),FALSE),VLOOKUP($B173,'Justerad allokering'!$B$2:$AG$462,MATCH(U$2,'Justerad allokering'!$B$2:$AF$2,0),FALSE))</f>
        <v>0</v>
      </c>
      <c r="V173" s="28">
        <f>IF(ISERROR(1/VLOOKUP($B173,'Justerad allokering'!$B$2:$AG$462,MATCH(V$2,'Justerad allokering'!$B$2:$AF$2,0),FALSE)),VLOOKUP($B173,'Allokerad kvv'!$B$2:$AV$468,MATCH(V$2,'Allokerad kvv'!$B$2:$AV$2,0),FALSE),VLOOKUP($B173,'Justerad allokering'!$B$2:$AG$462,MATCH(V$2,'Justerad allokering'!$B$2:$AF$2,0),FALSE))</f>
        <v>0</v>
      </c>
      <c r="W173" s="28">
        <f>IF(ISERROR(1/VLOOKUP($B173,'Justerad allokering'!$B$2:$AG$462,MATCH(W$2,'Justerad allokering'!$B$2:$AF$2,0),FALSE)),VLOOKUP($B173,'Allokerad kvv'!$B$2:$AV$468,MATCH(W$2,'Allokerad kvv'!$B$2:$AV$2,0),FALSE),VLOOKUP($B173,'Justerad allokering'!$B$2:$AG$462,MATCH(W$2,'Justerad allokering'!$B$2:$AF$2,0),FALSE))</f>
        <v>0</v>
      </c>
      <c r="X173" s="28">
        <f>IF(ISERROR(1/VLOOKUP($B173,'Justerad allokering'!$B$2:$AG$462,MATCH(X$2,'Justerad allokering'!$B$2:$AF$2,0),FALSE)),VLOOKUP($B173,'Allokerad kvv'!$B$2:$AV$468,MATCH(X$2,'Allokerad kvv'!$B$2:$AV$2,0),FALSE),VLOOKUP($B173,'Justerad allokering'!$B$2:$AG$462,MATCH(X$2,'Justerad allokering'!$B$2:$AF$2,0),FALSE))</f>
        <v>0</v>
      </c>
      <c r="Y173" s="28">
        <f>IF(ISERROR(1/VLOOKUP($B173,'Justerad allokering'!$B$2:$AG$462,MATCH(Y$2,'Justerad allokering'!$B$2:$AF$2,0),FALSE)),VLOOKUP($B173,'Allokerad kvv'!$B$2:$AV$468,MATCH(Y$2,'Allokerad kvv'!$B$2:$AV$2,0),FALSE),VLOOKUP($B173,'Justerad allokering'!$B$2:$AG$462,MATCH(Y$2,'Justerad allokering'!$B$2:$AF$2,0),FALSE))</f>
        <v>0</v>
      </c>
      <c r="Z173" s="28">
        <f>IF(ISERROR(1/VLOOKUP($B173,'Justerad allokering'!$B$2:$AG$462,MATCH(Z$2,'Justerad allokering'!$B$2:$AF$2,0),FALSE)),VLOOKUP($B173,'Allokerad kvv'!$B$2:$AV$468,MATCH(Z$2,'Allokerad kvv'!$B$2:$AV$2,0),FALSE),VLOOKUP($B173,'Justerad allokering'!$B$2:$AG$462,MATCH(Z$2,'Justerad allokering'!$B$2:$AF$2,0),FALSE))</f>
        <v>0</v>
      </c>
      <c r="AA173" s="28"/>
      <c r="AB173" s="28"/>
      <c r="AE173">
        <f t="shared" si="6"/>
        <v>0</v>
      </c>
      <c r="AG173">
        <f t="shared" si="7"/>
        <v>0</v>
      </c>
      <c r="AH173">
        <f t="shared" si="8"/>
        <v>0</v>
      </c>
      <c r="AI173" s="55" t="str">
        <f>IF(AH173=0,"",AH173/VLOOKUP(B173,Kraftvärmeprod!$B$1:$BC$480,MATCH("Summa tillförd energi exklusive rökgaskondensering",Kraftvärmeprod!$B$1:$BC$1,0),FALSE))</f>
        <v/>
      </c>
    </row>
    <row r="174" spans="1:35" x14ac:dyDescent="0.35">
      <c r="A174" s="28" t="s">
        <v>226</v>
      </c>
      <c r="B174" s="28" t="s">
        <v>227</v>
      </c>
      <c r="C174" s="28">
        <f>IF(ISERROR(1/VLOOKUP($B174,'Justerad allokering'!$B$2:$AG$462,MATCH(C$2,'Justerad allokering'!$B$2:$AF$2,0),FALSE)),VLOOKUP($B174,'Allokerad kvv'!$B$2:$AV$468,MATCH(C$2,'Allokerad kvv'!$B$2:$AV$2,0),FALSE),VLOOKUP($B174,'Justerad allokering'!$B$2:$AG$462,MATCH(C$2,'Justerad allokering'!$B$2:$AF$2,0),FALSE))</f>
        <v>0</v>
      </c>
      <c r="D174" s="28">
        <f>IF(ISERROR(1/VLOOKUP($B174,'Justerad allokering'!$B$2:$AG$462,MATCH(D$2,'Justerad allokering'!$B$2:$AF$2,0),FALSE)),VLOOKUP($B174,'Allokerad kvv'!$B$2:$AV$468,MATCH(D$2,'Allokerad kvv'!$B$2:$AV$2,0),FALSE),VLOOKUP($B174,'Justerad allokering'!$B$2:$AG$462,MATCH(D$2,'Justerad allokering'!$B$2:$AF$2,0),FALSE))</f>
        <v>0</v>
      </c>
      <c r="E174" s="28">
        <f>IF(ISERROR(1/VLOOKUP($B174,'Justerad allokering'!$B$2:$AG$462,MATCH(E$2,'Justerad allokering'!$B$2:$AF$2,0),FALSE)),VLOOKUP($B174,'Allokerad kvv'!$B$2:$AV$468,MATCH(E$2,'Allokerad kvv'!$B$2:$AV$2,0),FALSE),VLOOKUP($B174,'Justerad allokering'!$B$2:$AG$462,MATCH(E$2,'Justerad allokering'!$B$2:$AF$2,0),FALSE))</f>
        <v>0</v>
      </c>
      <c r="F174" s="28">
        <f>IF(ISERROR(1/VLOOKUP($B174,'Justerad allokering'!$B$2:$AG$462,MATCH(F$2,'Justerad allokering'!$B$2:$AF$2,0),FALSE)),VLOOKUP($B174,'Allokerad kvv'!$B$2:$AV$468,MATCH(F$2,'Allokerad kvv'!$B$2:$AV$2,0),FALSE),VLOOKUP($B174,'Justerad allokering'!$B$2:$AG$462,MATCH(F$2,'Justerad allokering'!$B$2:$AF$2,0),FALSE))</f>
        <v>0</v>
      </c>
      <c r="G174" s="28">
        <f>IF(ISERROR(1/VLOOKUP($B174,'Justerad allokering'!$B$2:$AG$462,MATCH(G$2,'Justerad allokering'!$B$2:$AF$2,0),FALSE)),VLOOKUP($B174,'Allokerad kvv'!$B$2:$AV$468,MATCH(G$2,'Allokerad kvv'!$B$2:$AV$2,0),FALSE),VLOOKUP($B174,'Justerad allokering'!$B$2:$AG$462,MATCH(G$2,'Justerad allokering'!$B$2:$AF$2,0),FALSE))</f>
        <v>0</v>
      </c>
      <c r="H174" s="28">
        <f>IF(ISERROR(1/VLOOKUP($B174,'Justerad allokering'!$B$2:$AG$462,MATCH(H$2,'Justerad allokering'!$B$2:$AF$2,0),FALSE)),VLOOKUP($B174,'Allokerad kvv'!$B$2:$AV$468,MATCH(H$2,'Allokerad kvv'!$B$2:$AV$2,0),FALSE),VLOOKUP($B174,'Justerad allokering'!$B$2:$AG$462,MATCH(H$2,'Justerad allokering'!$B$2:$AF$2,0),FALSE))</f>
        <v>0</v>
      </c>
      <c r="I174" s="28">
        <f>IF(ISERROR(1/VLOOKUP($B174,'Justerad allokering'!$B$2:$AG$462,MATCH(I$2,'Justerad allokering'!$B$2:$AF$2,0),FALSE)),VLOOKUP($B174,'Allokerad kvv'!$B$2:$AV$468,MATCH(I$2,'Allokerad kvv'!$B$2:$AV$2,0),FALSE),VLOOKUP($B174,'Justerad allokering'!$B$2:$AG$462,MATCH(I$2,'Justerad allokering'!$B$2:$AF$2,0),FALSE))</f>
        <v>0</v>
      </c>
      <c r="J174" s="28">
        <f>IF(ISERROR(1/VLOOKUP($B174,'Justerad allokering'!$B$2:$AG$462,MATCH(J$2,'Justerad allokering'!$B$2:$AF$2,0),FALSE)),VLOOKUP($B174,'Allokerad kvv'!$B$2:$AV$468,MATCH(J$2,'Allokerad kvv'!$B$2:$AV$2,0),FALSE),VLOOKUP($B174,'Justerad allokering'!$B$2:$AG$462,MATCH(J$2,'Justerad allokering'!$B$2:$AF$2,0),FALSE))</f>
        <v>0</v>
      </c>
      <c r="K174" s="28">
        <f>IF(ISERROR(1/VLOOKUP($B174,'Justerad allokering'!$B$2:$AG$462,MATCH(K$2,'Justerad allokering'!$B$2:$AF$2,0),FALSE)),VLOOKUP($B174,'Allokerad kvv'!$B$2:$AV$468,MATCH(K$2,'Allokerad kvv'!$B$2:$AV$2,0),FALSE),VLOOKUP($B174,'Justerad allokering'!$B$2:$AG$462,MATCH(K$2,'Justerad allokering'!$B$2:$AF$2,0),FALSE))</f>
        <v>0</v>
      </c>
      <c r="L174" s="28">
        <f>IF(ISERROR(1/VLOOKUP($B174,'Justerad allokering'!$B$2:$AG$462,MATCH(L$2,'Justerad allokering'!$B$2:$AF$2,0),FALSE)),VLOOKUP($B174,'Allokerad kvv'!$B$2:$AV$468,MATCH(L$2,'Allokerad kvv'!$B$2:$AV$2,0),FALSE),VLOOKUP($B174,'Justerad allokering'!$B$2:$AG$462,MATCH(L$2,'Justerad allokering'!$B$2:$AF$2,0),FALSE))</f>
        <v>0</v>
      </c>
      <c r="M174" s="28">
        <f>IF(ISERROR(1/VLOOKUP($B174,'Justerad allokering'!$B$2:$AG$462,MATCH(M$2,'Justerad allokering'!$B$2:$AF$2,0),FALSE)),VLOOKUP($B174,'Allokerad kvv'!$B$2:$AV$468,MATCH(M$2,'Allokerad kvv'!$B$2:$AV$2,0),FALSE),VLOOKUP($B174,'Justerad allokering'!$B$2:$AG$462,MATCH(M$2,'Justerad allokering'!$B$2:$AF$2,0),FALSE))</f>
        <v>0</v>
      </c>
      <c r="N174" s="28">
        <f>IF(ISERROR(1/VLOOKUP($B174,'Justerad allokering'!$B$2:$AG$462,MATCH(N$2,'Justerad allokering'!$B$2:$AF$2,0),FALSE)),VLOOKUP($B174,'Allokerad kvv'!$B$2:$AV$468,MATCH(N$2,'Allokerad kvv'!$B$2:$AV$2,0),FALSE),VLOOKUP($B174,'Justerad allokering'!$B$2:$AG$462,MATCH(N$2,'Justerad allokering'!$B$2:$AF$2,0),FALSE))</f>
        <v>0</v>
      </c>
      <c r="O174" s="28">
        <f>IF(ISERROR(1/VLOOKUP($B174,'Justerad allokering'!$B$2:$AG$462,MATCH(O$2,'Justerad allokering'!$B$2:$AF$2,0),FALSE)),VLOOKUP($B174,'Allokerad kvv'!$B$2:$AV$468,MATCH(O$2,'Allokerad kvv'!$B$2:$AV$2,0),FALSE),VLOOKUP($B174,'Justerad allokering'!$B$2:$AG$462,MATCH(O$2,'Justerad allokering'!$B$2:$AF$2,0),FALSE))</f>
        <v>0</v>
      </c>
      <c r="P174" s="28">
        <f>IF(ISERROR(1/VLOOKUP($B174,'Justerad allokering'!$B$2:$AG$462,MATCH(P$2,'Justerad allokering'!$B$2:$AF$2,0),FALSE)),VLOOKUP($B174,'Allokerad kvv'!$B$2:$AV$468,MATCH(P$2,'Allokerad kvv'!$B$2:$AV$2,0),FALSE),VLOOKUP($B174,'Justerad allokering'!$B$2:$AG$462,MATCH(P$2,'Justerad allokering'!$B$2:$AF$2,0),FALSE))</f>
        <v>0</v>
      </c>
      <c r="Q174" s="28">
        <f>IF(ISERROR(1/VLOOKUP($B174,'Justerad allokering'!$B$2:$AG$462,MATCH(Q$2,'Justerad allokering'!$B$2:$AF$2,0),FALSE)),VLOOKUP($B174,'Allokerad kvv'!$B$2:$AV$468,MATCH(Q$2,'Allokerad kvv'!$B$2:$AV$2,0),FALSE),VLOOKUP($B174,'Justerad allokering'!$B$2:$AG$462,MATCH(Q$2,'Justerad allokering'!$B$2:$AF$2,0),FALSE))</f>
        <v>0</v>
      </c>
      <c r="R174" s="28">
        <f>IF(ISERROR(1/VLOOKUP($B174,'Justerad allokering'!$B$2:$AG$462,MATCH(R$2,'Justerad allokering'!$B$2:$AF$2,0),FALSE)),VLOOKUP($B174,'Allokerad kvv'!$B$2:$AV$468,MATCH(R$2,'Allokerad kvv'!$B$2:$AV$2,0),FALSE),VLOOKUP($B174,'Justerad allokering'!$B$2:$AG$462,MATCH(R$2,'Justerad allokering'!$B$2:$AF$2,0),FALSE))</f>
        <v>0</v>
      </c>
      <c r="S174" s="28">
        <f>IF(ISERROR(1/VLOOKUP($B174,'Justerad allokering'!$B$2:$AG$462,MATCH(S$2,'Justerad allokering'!$B$2:$AF$2,0),FALSE)),VLOOKUP($B174,'Allokerad kvv'!$B$2:$AV$468,MATCH(S$2,'Allokerad kvv'!$B$2:$AV$2,0),FALSE),VLOOKUP($B174,'Justerad allokering'!$B$2:$AG$462,MATCH(S$2,'Justerad allokering'!$B$2:$AF$2,0),FALSE))</f>
        <v>0</v>
      </c>
      <c r="T174" s="28">
        <f>IF(ISERROR(1/VLOOKUP($B174,'Justerad allokering'!$B$2:$AG$462,MATCH(T$2,'Justerad allokering'!$B$2:$AF$2,0),FALSE)),VLOOKUP($B174,'Allokerad kvv'!$B$2:$AV$468,MATCH(T$2,'Allokerad kvv'!$B$2:$AV$2,0),FALSE),VLOOKUP($B174,'Justerad allokering'!$B$2:$AG$462,MATCH(T$2,'Justerad allokering'!$B$2:$AF$2,0),FALSE))</f>
        <v>0</v>
      </c>
      <c r="U174" s="28">
        <f>IF(ISERROR(1/VLOOKUP($B174,'Justerad allokering'!$B$2:$AG$462,MATCH(U$2,'Justerad allokering'!$B$2:$AF$2,0),FALSE)),VLOOKUP($B174,'Allokerad kvv'!$B$2:$AV$468,MATCH(U$2,'Allokerad kvv'!$B$2:$AV$2,0),FALSE),VLOOKUP($B174,'Justerad allokering'!$B$2:$AG$462,MATCH(U$2,'Justerad allokering'!$B$2:$AF$2,0),FALSE))</f>
        <v>0</v>
      </c>
      <c r="V174" s="28">
        <f>IF(ISERROR(1/VLOOKUP($B174,'Justerad allokering'!$B$2:$AG$462,MATCH(V$2,'Justerad allokering'!$B$2:$AF$2,0),FALSE)),VLOOKUP($B174,'Allokerad kvv'!$B$2:$AV$468,MATCH(V$2,'Allokerad kvv'!$B$2:$AV$2,0),FALSE),VLOOKUP($B174,'Justerad allokering'!$B$2:$AG$462,MATCH(V$2,'Justerad allokering'!$B$2:$AF$2,0),FALSE))</f>
        <v>0</v>
      </c>
      <c r="W174" s="28">
        <f>IF(ISERROR(1/VLOOKUP($B174,'Justerad allokering'!$B$2:$AG$462,MATCH(W$2,'Justerad allokering'!$B$2:$AF$2,0),FALSE)),VLOOKUP($B174,'Allokerad kvv'!$B$2:$AV$468,MATCH(W$2,'Allokerad kvv'!$B$2:$AV$2,0),FALSE),VLOOKUP($B174,'Justerad allokering'!$B$2:$AG$462,MATCH(W$2,'Justerad allokering'!$B$2:$AF$2,0),FALSE))</f>
        <v>0</v>
      </c>
      <c r="X174" s="28">
        <f>IF(ISERROR(1/VLOOKUP($B174,'Justerad allokering'!$B$2:$AG$462,MATCH(X$2,'Justerad allokering'!$B$2:$AF$2,0),FALSE)),VLOOKUP($B174,'Allokerad kvv'!$B$2:$AV$468,MATCH(X$2,'Allokerad kvv'!$B$2:$AV$2,0),FALSE),VLOOKUP($B174,'Justerad allokering'!$B$2:$AG$462,MATCH(X$2,'Justerad allokering'!$B$2:$AF$2,0),FALSE))</f>
        <v>0</v>
      </c>
      <c r="Y174" s="28">
        <f>IF(ISERROR(1/VLOOKUP($B174,'Justerad allokering'!$B$2:$AG$462,MATCH(Y$2,'Justerad allokering'!$B$2:$AF$2,0),FALSE)),VLOOKUP($B174,'Allokerad kvv'!$B$2:$AV$468,MATCH(Y$2,'Allokerad kvv'!$B$2:$AV$2,0),FALSE),VLOOKUP($B174,'Justerad allokering'!$B$2:$AG$462,MATCH(Y$2,'Justerad allokering'!$B$2:$AF$2,0),FALSE))</f>
        <v>0</v>
      </c>
      <c r="Z174" s="28">
        <f>IF(ISERROR(1/VLOOKUP($B174,'Justerad allokering'!$B$2:$AG$462,MATCH(Z$2,'Justerad allokering'!$B$2:$AF$2,0),FALSE)),VLOOKUP($B174,'Allokerad kvv'!$B$2:$AV$468,MATCH(Z$2,'Allokerad kvv'!$B$2:$AV$2,0),FALSE),VLOOKUP($B174,'Justerad allokering'!$B$2:$AG$462,MATCH(Z$2,'Justerad allokering'!$B$2:$AF$2,0),FALSE))</f>
        <v>0</v>
      </c>
      <c r="AA174" s="28"/>
      <c r="AB174" s="28"/>
      <c r="AE174">
        <f t="shared" si="6"/>
        <v>0</v>
      </c>
      <c r="AG174">
        <f t="shared" si="7"/>
        <v>0</v>
      </c>
      <c r="AH174">
        <f t="shared" si="8"/>
        <v>0</v>
      </c>
      <c r="AI174" s="55" t="str">
        <f>IF(AH174=0,"",AH174/VLOOKUP(B174,Kraftvärmeprod!$B$1:$BC$480,MATCH("Summa tillförd energi exklusive rökgaskondensering",Kraftvärmeprod!$B$1:$BC$1,0),FALSE))</f>
        <v/>
      </c>
    </row>
    <row r="175" spans="1:35" x14ac:dyDescent="0.35">
      <c r="A175" s="28" t="s">
        <v>226</v>
      </c>
      <c r="B175" s="28" t="s">
        <v>228</v>
      </c>
      <c r="C175" s="28">
        <f>IF(ISERROR(1/VLOOKUP($B175,'Justerad allokering'!$B$2:$AG$462,MATCH(C$2,'Justerad allokering'!$B$2:$AF$2,0),FALSE)),VLOOKUP($B175,'Allokerad kvv'!$B$2:$AV$468,MATCH(C$2,'Allokerad kvv'!$B$2:$AV$2,0),FALSE),VLOOKUP($B175,'Justerad allokering'!$B$2:$AG$462,MATCH(C$2,'Justerad allokering'!$B$2:$AF$2,0),FALSE))</f>
        <v>0</v>
      </c>
      <c r="D175" s="28">
        <f>IF(ISERROR(1/VLOOKUP($B175,'Justerad allokering'!$B$2:$AG$462,MATCH(D$2,'Justerad allokering'!$B$2:$AF$2,0),FALSE)),VLOOKUP($B175,'Allokerad kvv'!$B$2:$AV$468,MATCH(D$2,'Allokerad kvv'!$B$2:$AV$2,0),FALSE),VLOOKUP($B175,'Justerad allokering'!$B$2:$AG$462,MATCH(D$2,'Justerad allokering'!$B$2:$AF$2,0),FALSE))</f>
        <v>0</v>
      </c>
      <c r="E175" s="28">
        <f>IF(ISERROR(1/VLOOKUP($B175,'Justerad allokering'!$B$2:$AG$462,MATCH(E$2,'Justerad allokering'!$B$2:$AF$2,0),FALSE)),VLOOKUP($B175,'Allokerad kvv'!$B$2:$AV$468,MATCH(E$2,'Allokerad kvv'!$B$2:$AV$2,0),FALSE),VLOOKUP($B175,'Justerad allokering'!$B$2:$AG$462,MATCH(E$2,'Justerad allokering'!$B$2:$AF$2,0),FALSE))</f>
        <v>8.2038100000000007</v>
      </c>
      <c r="F175" s="28">
        <f>IF(ISERROR(1/VLOOKUP($B175,'Justerad allokering'!$B$2:$AG$462,MATCH(F$2,'Justerad allokering'!$B$2:$AF$2,0),FALSE)),VLOOKUP($B175,'Allokerad kvv'!$B$2:$AV$468,MATCH(F$2,'Allokerad kvv'!$B$2:$AV$2,0),FALSE),VLOOKUP($B175,'Justerad allokering'!$B$2:$AG$462,MATCH(F$2,'Justerad allokering'!$B$2:$AF$2,0),FALSE))</f>
        <v>0</v>
      </c>
      <c r="G175" s="28">
        <f>IF(ISERROR(1/VLOOKUP($B175,'Justerad allokering'!$B$2:$AG$462,MATCH(G$2,'Justerad allokering'!$B$2:$AF$2,0),FALSE)),VLOOKUP($B175,'Allokerad kvv'!$B$2:$AV$468,MATCH(G$2,'Allokerad kvv'!$B$2:$AV$2,0),FALSE),VLOOKUP($B175,'Justerad allokering'!$B$2:$AG$462,MATCH(G$2,'Justerad allokering'!$B$2:$AF$2,0),FALSE))</f>
        <v>0</v>
      </c>
      <c r="H175" s="28">
        <f>IF(ISERROR(1/VLOOKUP($B175,'Justerad allokering'!$B$2:$AG$462,MATCH(H$2,'Justerad allokering'!$B$2:$AF$2,0),FALSE)),VLOOKUP($B175,'Allokerad kvv'!$B$2:$AV$468,MATCH(H$2,'Allokerad kvv'!$B$2:$AV$2,0),FALSE),VLOOKUP($B175,'Justerad allokering'!$B$2:$AG$462,MATCH(H$2,'Justerad allokering'!$B$2:$AF$2,0),FALSE))</f>
        <v>0</v>
      </c>
      <c r="I175" s="28">
        <f>IF(ISERROR(1/VLOOKUP($B175,'Justerad allokering'!$B$2:$AG$462,MATCH(I$2,'Justerad allokering'!$B$2:$AF$2,0),FALSE)),VLOOKUP($B175,'Allokerad kvv'!$B$2:$AV$468,MATCH(I$2,'Allokerad kvv'!$B$2:$AV$2,0),FALSE),VLOOKUP($B175,'Justerad allokering'!$B$2:$AG$462,MATCH(I$2,'Justerad allokering'!$B$2:$AF$2,0),FALSE))</f>
        <v>0</v>
      </c>
      <c r="J175" s="28">
        <f>IF(ISERROR(1/VLOOKUP($B175,'Justerad allokering'!$B$2:$AG$462,MATCH(J$2,'Justerad allokering'!$B$2:$AF$2,0),FALSE)),VLOOKUP($B175,'Allokerad kvv'!$B$2:$AV$468,MATCH(J$2,'Allokerad kvv'!$B$2:$AV$2,0),FALSE),VLOOKUP($B175,'Justerad allokering'!$B$2:$AG$462,MATCH(J$2,'Justerad allokering'!$B$2:$AF$2,0),FALSE))</f>
        <v>8.2038100000000007</v>
      </c>
      <c r="K175" s="28">
        <f>IF(ISERROR(1/VLOOKUP($B175,'Justerad allokering'!$B$2:$AG$462,MATCH(K$2,'Justerad allokering'!$B$2:$AF$2,0),FALSE)),VLOOKUP($B175,'Allokerad kvv'!$B$2:$AV$468,MATCH(K$2,'Allokerad kvv'!$B$2:$AV$2,0),FALSE),VLOOKUP($B175,'Justerad allokering'!$B$2:$AG$462,MATCH(K$2,'Justerad allokering'!$B$2:$AF$2,0),FALSE))</f>
        <v>1.6811100000000001</v>
      </c>
      <c r="L175" s="28">
        <f>IF(ISERROR(1/VLOOKUP($B175,'Justerad allokering'!$B$2:$AG$462,MATCH(L$2,'Justerad allokering'!$B$2:$AF$2,0),FALSE)),VLOOKUP($B175,'Allokerad kvv'!$B$2:$AV$468,MATCH(L$2,'Allokerad kvv'!$B$2:$AV$2,0),FALSE),VLOOKUP($B175,'Justerad allokering'!$B$2:$AG$462,MATCH(L$2,'Justerad allokering'!$B$2:$AF$2,0),FALSE))</f>
        <v>0</v>
      </c>
      <c r="M175" s="28">
        <f>IF(ISERROR(1/VLOOKUP($B175,'Justerad allokering'!$B$2:$AG$462,MATCH(M$2,'Justerad allokering'!$B$2:$AF$2,0),FALSE)),VLOOKUP($B175,'Allokerad kvv'!$B$2:$AV$468,MATCH(M$2,'Allokerad kvv'!$B$2:$AV$2,0),FALSE),VLOOKUP($B175,'Justerad allokering'!$B$2:$AG$462,MATCH(M$2,'Justerad allokering'!$B$2:$AF$2,0),FALSE))</f>
        <v>0</v>
      </c>
      <c r="N175" s="28">
        <f>IF(ISERROR(1/VLOOKUP($B175,'Justerad allokering'!$B$2:$AG$462,MATCH(N$2,'Justerad allokering'!$B$2:$AF$2,0),FALSE)),VLOOKUP($B175,'Allokerad kvv'!$B$2:$AV$468,MATCH(N$2,'Allokerad kvv'!$B$2:$AV$2,0),FALSE),VLOOKUP($B175,'Justerad allokering'!$B$2:$AG$462,MATCH(N$2,'Justerad allokering'!$B$2:$AF$2,0),FALSE))</f>
        <v>7.8</v>
      </c>
      <c r="O175" s="28">
        <f>IF(ISERROR(1/VLOOKUP($B175,'Justerad allokering'!$B$2:$AG$462,MATCH(O$2,'Justerad allokering'!$B$2:$AF$2,0),FALSE)),VLOOKUP($B175,'Allokerad kvv'!$B$2:$AV$468,MATCH(O$2,'Allokerad kvv'!$B$2:$AV$2,0),FALSE),VLOOKUP($B175,'Justerad allokering'!$B$2:$AG$462,MATCH(O$2,'Justerad allokering'!$B$2:$AF$2,0),FALSE))</f>
        <v>8.2038100000000007</v>
      </c>
      <c r="P175" s="28">
        <f>IF(ISERROR(1/VLOOKUP($B175,'Justerad allokering'!$B$2:$AG$462,MATCH(P$2,'Justerad allokering'!$B$2:$AF$2,0),FALSE)),VLOOKUP($B175,'Allokerad kvv'!$B$2:$AV$468,MATCH(P$2,'Allokerad kvv'!$B$2:$AV$2,0),FALSE),VLOOKUP($B175,'Justerad allokering'!$B$2:$AG$462,MATCH(P$2,'Justerad allokering'!$B$2:$AF$2,0),FALSE))</f>
        <v>16.474900000000002</v>
      </c>
      <c r="Q175" s="28">
        <f>IF(ISERROR(1/VLOOKUP($B175,'Justerad allokering'!$B$2:$AG$462,MATCH(Q$2,'Justerad allokering'!$B$2:$AF$2,0),FALSE)),VLOOKUP($B175,'Allokerad kvv'!$B$2:$AV$468,MATCH(Q$2,'Allokerad kvv'!$B$2:$AV$2,0),FALSE),VLOOKUP($B175,'Justerad allokering'!$B$2:$AG$462,MATCH(Q$2,'Justerad allokering'!$B$2:$AF$2,0),FALSE))</f>
        <v>0</v>
      </c>
      <c r="R175" s="28">
        <f>IF(ISERROR(1/VLOOKUP($B175,'Justerad allokering'!$B$2:$AG$462,MATCH(R$2,'Justerad allokering'!$B$2:$AF$2,0),FALSE)),VLOOKUP($B175,'Allokerad kvv'!$B$2:$AV$468,MATCH(R$2,'Allokerad kvv'!$B$2:$AV$2,0),FALSE),VLOOKUP($B175,'Justerad allokering'!$B$2:$AG$462,MATCH(R$2,'Justerad allokering'!$B$2:$AF$2,0),FALSE))</f>
        <v>0</v>
      </c>
      <c r="S175" s="28">
        <f>IF(ISERROR(1/VLOOKUP($B175,'Justerad allokering'!$B$2:$AG$462,MATCH(S$2,'Justerad allokering'!$B$2:$AF$2,0),FALSE)),VLOOKUP($B175,'Allokerad kvv'!$B$2:$AV$468,MATCH(S$2,'Allokerad kvv'!$B$2:$AV$2,0),FALSE),VLOOKUP($B175,'Justerad allokering'!$B$2:$AG$462,MATCH(S$2,'Justerad allokering'!$B$2:$AF$2,0),FALSE))</f>
        <v>0</v>
      </c>
      <c r="T175" s="28">
        <f>IF(ISERROR(1/VLOOKUP($B175,'Justerad allokering'!$B$2:$AG$462,MATCH(T$2,'Justerad allokering'!$B$2:$AF$2,0),FALSE)),VLOOKUP($B175,'Allokerad kvv'!$B$2:$AV$468,MATCH(T$2,'Allokerad kvv'!$B$2:$AV$2,0),FALSE),VLOOKUP($B175,'Justerad allokering'!$B$2:$AG$462,MATCH(T$2,'Justerad allokering'!$B$2:$AF$2,0),FALSE))</f>
        <v>0</v>
      </c>
      <c r="U175" s="28">
        <f>IF(ISERROR(1/VLOOKUP($B175,'Justerad allokering'!$B$2:$AG$462,MATCH(U$2,'Justerad allokering'!$B$2:$AF$2,0),FALSE)),VLOOKUP($B175,'Allokerad kvv'!$B$2:$AV$468,MATCH(U$2,'Allokerad kvv'!$B$2:$AV$2,0),FALSE),VLOOKUP($B175,'Justerad allokering'!$B$2:$AG$462,MATCH(U$2,'Justerad allokering'!$B$2:$AF$2,0),FALSE))</f>
        <v>0</v>
      </c>
      <c r="V175" s="28">
        <f>IF(ISERROR(1/VLOOKUP($B175,'Justerad allokering'!$B$2:$AG$462,MATCH(V$2,'Justerad allokering'!$B$2:$AF$2,0),FALSE)),VLOOKUP($B175,'Allokerad kvv'!$B$2:$AV$468,MATCH(V$2,'Allokerad kvv'!$B$2:$AV$2,0),FALSE),VLOOKUP($B175,'Justerad allokering'!$B$2:$AG$462,MATCH(V$2,'Justerad allokering'!$B$2:$AF$2,0),FALSE))</f>
        <v>0</v>
      </c>
      <c r="W175" s="28">
        <f>IF(ISERROR(1/VLOOKUP($B175,'Justerad allokering'!$B$2:$AG$462,MATCH(W$2,'Justerad allokering'!$B$2:$AF$2,0),FALSE)),VLOOKUP($B175,'Allokerad kvv'!$B$2:$AV$468,MATCH(W$2,'Allokerad kvv'!$B$2:$AV$2,0),FALSE),VLOOKUP($B175,'Justerad allokering'!$B$2:$AG$462,MATCH(W$2,'Justerad allokering'!$B$2:$AF$2,0),FALSE))</f>
        <v>0</v>
      </c>
      <c r="X175" s="28">
        <f>IF(ISERROR(1/VLOOKUP($B175,'Justerad allokering'!$B$2:$AG$462,MATCH(X$2,'Justerad allokering'!$B$2:$AF$2,0),FALSE)),VLOOKUP($B175,'Allokerad kvv'!$B$2:$AV$468,MATCH(X$2,'Allokerad kvv'!$B$2:$AV$2,0),FALSE),VLOOKUP($B175,'Justerad allokering'!$B$2:$AG$462,MATCH(X$2,'Justerad allokering'!$B$2:$AF$2,0),FALSE))</f>
        <v>0</v>
      </c>
      <c r="Y175" s="28">
        <f>IF(ISERROR(1/VLOOKUP($B175,'Justerad allokering'!$B$2:$AG$462,MATCH(Y$2,'Justerad allokering'!$B$2:$AF$2,0),FALSE)),VLOOKUP($B175,'Allokerad kvv'!$B$2:$AV$468,MATCH(Y$2,'Allokerad kvv'!$B$2:$AV$2,0),FALSE),VLOOKUP($B175,'Justerad allokering'!$B$2:$AG$462,MATCH(Y$2,'Justerad allokering'!$B$2:$AF$2,0),FALSE))</f>
        <v>0</v>
      </c>
      <c r="Z175" s="28">
        <f>IF(ISERROR(1/VLOOKUP($B175,'Justerad allokering'!$B$2:$AG$462,MATCH(Z$2,'Justerad allokering'!$B$2:$AF$2,0),FALSE)),VLOOKUP($B175,'Allokerad kvv'!$B$2:$AV$468,MATCH(Z$2,'Allokerad kvv'!$B$2:$AV$2,0),FALSE),VLOOKUP($B175,'Justerad allokering'!$B$2:$AG$462,MATCH(Z$2,'Justerad allokering'!$B$2:$AF$2,0),FALSE))</f>
        <v>0</v>
      </c>
      <c r="AA175" s="28"/>
      <c r="AB175" s="28"/>
      <c r="AE175">
        <f t="shared" si="6"/>
        <v>50.567440000000005</v>
      </c>
      <c r="AG175">
        <f t="shared" si="7"/>
        <v>48.886330000000008</v>
      </c>
      <c r="AH175">
        <f t="shared" si="8"/>
        <v>41.086330000000011</v>
      </c>
      <c r="AI175" s="55">
        <f>IF(AH175=0,"",AH175/VLOOKUP(B175,Kraftvärmeprod!$B$1:$BC$480,MATCH("Summa tillförd energi exklusive rökgaskondensering",Kraftvärmeprod!$B$1:$BC$1,0),FALSE))</f>
        <v>0.67244402618657961</v>
      </c>
    </row>
    <row r="176" spans="1:35" x14ac:dyDescent="0.35">
      <c r="A176" s="28" t="s">
        <v>226</v>
      </c>
      <c r="B176" s="28" t="s">
        <v>229</v>
      </c>
      <c r="C176" s="28">
        <f>IF(ISERROR(1/VLOOKUP($B176,'Justerad allokering'!$B$2:$AG$462,MATCH(C$2,'Justerad allokering'!$B$2:$AF$2,0),FALSE)),VLOOKUP($B176,'Allokerad kvv'!$B$2:$AV$468,MATCH(C$2,'Allokerad kvv'!$B$2:$AV$2,0),FALSE),VLOOKUP($B176,'Justerad allokering'!$B$2:$AG$462,MATCH(C$2,'Justerad allokering'!$B$2:$AF$2,0),FALSE))</f>
        <v>0</v>
      </c>
      <c r="D176" s="28">
        <f>IF(ISERROR(1/VLOOKUP($B176,'Justerad allokering'!$B$2:$AG$462,MATCH(D$2,'Justerad allokering'!$B$2:$AF$2,0),FALSE)),VLOOKUP($B176,'Allokerad kvv'!$B$2:$AV$468,MATCH(D$2,'Allokerad kvv'!$B$2:$AV$2,0),FALSE),VLOOKUP($B176,'Justerad allokering'!$B$2:$AG$462,MATCH(D$2,'Justerad allokering'!$B$2:$AF$2,0),FALSE))</f>
        <v>0</v>
      </c>
      <c r="E176" s="28">
        <f>IF(ISERROR(1/VLOOKUP($B176,'Justerad allokering'!$B$2:$AG$462,MATCH(E$2,'Justerad allokering'!$B$2:$AF$2,0),FALSE)),VLOOKUP($B176,'Allokerad kvv'!$B$2:$AV$468,MATCH(E$2,'Allokerad kvv'!$B$2:$AV$2,0),FALSE),VLOOKUP($B176,'Justerad allokering'!$B$2:$AG$462,MATCH(E$2,'Justerad allokering'!$B$2:$AF$2,0),FALSE))</f>
        <v>0</v>
      </c>
      <c r="F176" s="28">
        <f>IF(ISERROR(1/VLOOKUP($B176,'Justerad allokering'!$B$2:$AG$462,MATCH(F$2,'Justerad allokering'!$B$2:$AF$2,0),FALSE)),VLOOKUP($B176,'Allokerad kvv'!$B$2:$AV$468,MATCH(F$2,'Allokerad kvv'!$B$2:$AV$2,0),FALSE),VLOOKUP($B176,'Justerad allokering'!$B$2:$AG$462,MATCH(F$2,'Justerad allokering'!$B$2:$AF$2,0),FALSE))</f>
        <v>0</v>
      </c>
      <c r="G176" s="28">
        <f>IF(ISERROR(1/VLOOKUP($B176,'Justerad allokering'!$B$2:$AG$462,MATCH(G$2,'Justerad allokering'!$B$2:$AF$2,0),FALSE)),VLOOKUP($B176,'Allokerad kvv'!$B$2:$AV$468,MATCH(G$2,'Allokerad kvv'!$B$2:$AV$2,0),FALSE),VLOOKUP($B176,'Justerad allokering'!$B$2:$AG$462,MATCH(G$2,'Justerad allokering'!$B$2:$AF$2,0),FALSE))</f>
        <v>0</v>
      </c>
      <c r="H176" s="28">
        <f>IF(ISERROR(1/VLOOKUP($B176,'Justerad allokering'!$B$2:$AG$462,MATCH(H$2,'Justerad allokering'!$B$2:$AF$2,0),FALSE)),VLOOKUP($B176,'Allokerad kvv'!$B$2:$AV$468,MATCH(H$2,'Allokerad kvv'!$B$2:$AV$2,0),FALSE),VLOOKUP($B176,'Justerad allokering'!$B$2:$AG$462,MATCH(H$2,'Justerad allokering'!$B$2:$AF$2,0),FALSE))</f>
        <v>0</v>
      </c>
      <c r="I176" s="28">
        <f>IF(ISERROR(1/VLOOKUP($B176,'Justerad allokering'!$B$2:$AG$462,MATCH(I$2,'Justerad allokering'!$B$2:$AF$2,0),FALSE)),VLOOKUP($B176,'Allokerad kvv'!$B$2:$AV$468,MATCH(I$2,'Allokerad kvv'!$B$2:$AV$2,0),FALSE),VLOOKUP($B176,'Justerad allokering'!$B$2:$AG$462,MATCH(I$2,'Justerad allokering'!$B$2:$AF$2,0),FALSE))</f>
        <v>0</v>
      </c>
      <c r="J176" s="28">
        <f>IF(ISERROR(1/VLOOKUP($B176,'Justerad allokering'!$B$2:$AG$462,MATCH(J$2,'Justerad allokering'!$B$2:$AF$2,0),FALSE)),VLOOKUP($B176,'Allokerad kvv'!$B$2:$AV$468,MATCH(J$2,'Allokerad kvv'!$B$2:$AV$2,0),FALSE),VLOOKUP($B176,'Justerad allokering'!$B$2:$AG$462,MATCH(J$2,'Justerad allokering'!$B$2:$AF$2,0),FALSE))</f>
        <v>0</v>
      </c>
      <c r="K176" s="28">
        <f>IF(ISERROR(1/VLOOKUP($B176,'Justerad allokering'!$B$2:$AG$462,MATCH(K$2,'Justerad allokering'!$B$2:$AF$2,0),FALSE)),VLOOKUP($B176,'Allokerad kvv'!$B$2:$AV$468,MATCH(K$2,'Allokerad kvv'!$B$2:$AV$2,0),FALSE),VLOOKUP($B176,'Justerad allokering'!$B$2:$AG$462,MATCH(K$2,'Justerad allokering'!$B$2:$AF$2,0),FALSE))</f>
        <v>0</v>
      </c>
      <c r="L176" s="28">
        <f>IF(ISERROR(1/VLOOKUP($B176,'Justerad allokering'!$B$2:$AG$462,MATCH(L$2,'Justerad allokering'!$B$2:$AF$2,0),FALSE)),VLOOKUP($B176,'Allokerad kvv'!$B$2:$AV$468,MATCH(L$2,'Allokerad kvv'!$B$2:$AV$2,0),FALSE),VLOOKUP($B176,'Justerad allokering'!$B$2:$AG$462,MATCH(L$2,'Justerad allokering'!$B$2:$AF$2,0),FALSE))</f>
        <v>0</v>
      </c>
      <c r="M176" s="28">
        <f>IF(ISERROR(1/VLOOKUP($B176,'Justerad allokering'!$B$2:$AG$462,MATCH(M$2,'Justerad allokering'!$B$2:$AF$2,0),FALSE)),VLOOKUP($B176,'Allokerad kvv'!$B$2:$AV$468,MATCH(M$2,'Allokerad kvv'!$B$2:$AV$2,0),FALSE),VLOOKUP($B176,'Justerad allokering'!$B$2:$AG$462,MATCH(M$2,'Justerad allokering'!$B$2:$AF$2,0),FALSE))</f>
        <v>0</v>
      </c>
      <c r="N176" s="28">
        <f>IF(ISERROR(1/VLOOKUP($B176,'Justerad allokering'!$B$2:$AG$462,MATCH(N$2,'Justerad allokering'!$B$2:$AF$2,0),FALSE)),VLOOKUP($B176,'Allokerad kvv'!$B$2:$AV$468,MATCH(N$2,'Allokerad kvv'!$B$2:$AV$2,0),FALSE),VLOOKUP($B176,'Justerad allokering'!$B$2:$AG$462,MATCH(N$2,'Justerad allokering'!$B$2:$AF$2,0),FALSE))</f>
        <v>0</v>
      </c>
      <c r="O176" s="28">
        <f>IF(ISERROR(1/VLOOKUP($B176,'Justerad allokering'!$B$2:$AG$462,MATCH(O$2,'Justerad allokering'!$B$2:$AF$2,0),FALSE)),VLOOKUP($B176,'Allokerad kvv'!$B$2:$AV$468,MATCH(O$2,'Allokerad kvv'!$B$2:$AV$2,0),FALSE),VLOOKUP($B176,'Justerad allokering'!$B$2:$AG$462,MATCH(O$2,'Justerad allokering'!$B$2:$AF$2,0),FALSE))</f>
        <v>0</v>
      </c>
      <c r="P176" s="28">
        <f>IF(ISERROR(1/VLOOKUP($B176,'Justerad allokering'!$B$2:$AG$462,MATCH(P$2,'Justerad allokering'!$B$2:$AF$2,0),FALSE)),VLOOKUP($B176,'Allokerad kvv'!$B$2:$AV$468,MATCH(P$2,'Allokerad kvv'!$B$2:$AV$2,0),FALSE),VLOOKUP($B176,'Justerad allokering'!$B$2:$AG$462,MATCH(P$2,'Justerad allokering'!$B$2:$AF$2,0),FALSE))</f>
        <v>0</v>
      </c>
      <c r="Q176" s="28">
        <f>IF(ISERROR(1/VLOOKUP($B176,'Justerad allokering'!$B$2:$AG$462,MATCH(Q$2,'Justerad allokering'!$B$2:$AF$2,0),FALSE)),VLOOKUP($B176,'Allokerad kvv'!$B$2:$AV$468,MATCH(Q$2,'Allokerad kvv'!$B$2:$AV$2,0),FALSE),VLOOKUP($B176,'Justerad allokering'!$B$2:$AG$462,MATCH(Q$2,'Justerad allokering'!$B$2:$AF$2,0),FALSE))</f>
        <v>0</v>
      </c>
      <c r="R176" s="28">
        <f>IF(ISERROR(1/VLOOKUP($B176,'Justerad allokering'!$B$2:$AG$462,MATCH(R$2,'Justerad allokering'!$B$2:$AF$2,0),FALSE)),VLOOKUP($B176,'Allokerad kvv'!$B$2:$AV$468,MATCH(R$2,'Allokerad kvv'!$B$2:$AV$2,0),FALSE),VLOOKUP($B176,'Justerad allokering'!$B$2:$AG$462,MATCH(R$2,'Justerad allokering'!$B$2:$AF$2,0),FALSE))</f>
        <v>0</v>
      </c>
      <c r="S176" s="28">
        <f>IF(ISERROR(1/VLOOKUP($B176,'Justerad allokering'!$B$2:$AG$462,MATCH(S$2,'Justerad allokering'!$B$2:$AF$2,0),FALSE)),VLOOKUP($B176,'Allokerad kvv'!$B$2:$AV$468,MATCH(S$2,'Allokerad kvv'!$B$2:$AV$2,0),FALSE),VLOOKUP($B176,'Justerad allokering'!$B$2:$AG$462,MATCH(S$2,'Justerad allokering'!$B$2:$AF$2,0),FALSE))</f>
        <v>0</v>
      </c>
      <c r="T176" s="28">
        <f>IF(ISERROR(1/VLOOKUP($B176,'Justerad allokering'!$B$2:$AG$462,MATCH(T$2,'Justerad allokering'!$B$2:$AF$2,0),FALSE)),VLOOKUP($B176,'Allokerad kvv'!$B$2:$AV$468,MATCH(T$2,'Allokerad kvv'!$B$2:$AV$2,0),FALSE),VLOOKUP($B176,'Justerad allokering'!$B$2:$AG$462,MATCH(T$2,'Justerad allokering'!$B$2:$AF$2,0),FALSE))</f>
        <v>0</v>
      </c>
      <c r="U176" s="28">
        <f>IF(ISERROR(1/VLOOKUP($B176,'Justerad allokering'!$B$2:$AG$462,MATCH(U$2,'Justerad allokering'!$B$2:$AF$2,0),FALSE)),VLOOKUP($B176,'Allokerad kvv'!$B$2:$AV$468,MATCH(U$2,'Allokerad kvv'!$B$2:$AV$2,0),FALSE),VLOOKUP($B176,'Justerad allokering'!$B$2:$AG$462,MATCH(U$2,'Justerad allokering'!$B$2:$AF$2,0),FALSE))</f>
        <v>0</v>
      </c>
      <c r="V176" s="28">
        <f>IF(ISERROR(1/VLOOKUP($B176,'Justerad allokering'!$B$2:$AG$462,MATCH(V$2,'Justerad allokering'!$B$2:$AF$2,0),FALSE)),VLOOKUP($B176,'Allokerad kvv'!$B$2:$AV$468,MATCH(V$2,'Allokerad kvv'!$B$2:$AV$2,0),FALSE),VLOOKUP($B176,'Justerad allokering'!$B$2:$AG$462,MATCH(V$2,'Justerad allokering'!$B$2:$AF$2,0),FALSE))</f>
        <v>0</v>
      </c>
      <c r="W176" s="28">
        <f>IF(ISERROR(1/VLOOKUP($B176,'Justerad allokering'!$B$2:$AG$462,MATCH(W$2,'Justerad allokering'!$B$2:$AF$2,0),FALSE)),VLOOKUP($B176,'Allokerad kvv'!$B$2:$AV$468,MATCH(W$2,'Allokerad kvv'!$B$2:$AV$2,0),FALSE),VLOOKUP($B176,'Justerad allokering'!$B$2:$AG$462,MATCH(W$2,'Justerad allokering'!$B$2:$AF$2,0),FALSE))</f>
        <v>0</v>
      </c>
      <c r="X176" s="28">
        <f>IF(ISERROR(1/VLOOKUP($B176,'Justerad allokering'!$B$2:$AG$462,MATCH(X$2,'Justerad allokering'!$B$2:$AF$2,0),FALSE)),VLOOKUP($B176,'Allokerad kvv'!$B$2:$AV$468,MATCH(X$2,'Allokerad kvv'!$B$2:$AV$2,0),FALSE),VLOOKUP($B176,'Justerad allokering'!$B$2:$AG$462,MATCH(X$2,'Justerad allokering'!$B$2:$AF$2,0),FALSE))</f>
        <v>0</v>
      </c>
      <c r="Y176" s="28">
        <f>IF(ISERROR(1/VLOOKUP($B176,'Justerad allokering'!$B$2:$AG$462,MATCH(Y$2,'Justerad allokering'!$B$2:$AF$2,0),FALSE)),VLOOKUP($B176,'Allokerad kvv'!$B$2:$AV$468,MATCH(Y$2,'Allokerad kvv'!$B$2:$AV$2,0),FALSE),VLOOKUP($B176,'Justerad allokering'!$B$2:$AG$462,MATCH(Y$2,'Justerad allokering'!$B$2:$AF$2,0),FALSE))</f>
        <v>0</v>
      </c>
      <c r="Z176" s="28">
        <f>IF(ISERROR(1/VLOOKUP($B176,'Justerad allokering'!$B$2:$AG$462,MATCH(Z$2,'Justerad allokering'!$B$2:$AF$2,0),FALSE)),VLOOKUP($B176,'Allokerad kvv'!$B$2:$AV$468,MATCH(Z$2,'Allokerad kvv'!$B$2:$AV$2,0),FALSE),VLOOKUP($B176,'Justerad allokering'!$B$2:$AG$462,MATCH(Z$2,'Justerad allokering'!$B$2:$AF$2,0),FALSE))</f>
        <v>0</v>
      </c>
      <c r="AA176" s="28"/>
      <c r="AB176" s="28"/>
      <c r="AE176">
        <f t="shared" si="6"/>
        <v>0</v>
      </c>
      <c r="AG176">
        <f t="shared" si="7"/>
        <v>0</v>
      </c>
      <c r="AH176">
        <f t="shared" si="8"/>
        <v>0</v>
      </c>
      <c r="AI176" s="55" t="str">
        <f>IF(AH176=0,"",AH176/VLOOKUP(B176,Kraftvärmeprod!$B$1:$BC$480,MATCH("Summa tillförd energi exklusive rökgaskondensering",Kraftvärmeprod!$B$1:$BC$1,0),FALSE))</f>
        <v/>
      </c>
    </row>
    <row r="177" spans="1:35" x14ac:dyDescent="0.35">
      <c r="A177" s="28" t="s">
        <v>226</v>
      </c>
      <c r="B177" s="28" t="s">
        <v>230</v>
      </c>
      <c r="C177" s="28">
        <f>IF(ISERROR(1/VLOOKUP($B177,'Justerad allokering'!$B$2:$AG$462,MATCH(C$2,'Justerad allokering'!$B$2:$AF$2,0),FALSE)),VLOOKUP($B177,'Allokerad kvv'!$B$2:$AV$468,MATCH(C$2,'Allokerad kvv'!$B$2:$AV$2,0),FALSE),VLOOKUP($B177,'Justerad allokering'!$B$2:$AG$462,MATCH(C$2,'Justerad allokering'!$B$2:$AF$2,0),FALSE))</f>
        <v>0</v>
      </c>
      <c r="D177" s="28">
        <f>IF(ISERROR(1/VLOOKUP($B177,'Justerad allokering'!$B$2:$AG$462,MATCH(D$2,'Justerad allokering'!$B$2:$AF$2,0),FALSE)),VLOOKUP($B177,'Allokerad kvv'!$B$2:$AV$468,MATCH(D$2,'Allokerad kvv'!$B$2:$AV$2,0),FALSE),VLOOKUP($B177,'Justerad allokering'!$B$2:$AG$462,MATCH(D$2,'Justerad allokering'!$B$2:$AF$2,0),FALSE))</f>
        <v>0</v>
      </c>
      <c r="E177" s="28">
        <f>IF(ISERROR(1/VLOOKUP($B177,'Justerad allokering'!$B$2:$AG$462,MATCH(E$2,'Justerad allokering'!$B$2:$AF$2,0),FALSE)),VLOOKUP($B177,'Allokerad kvv'!$B$2:$AV$468,MATCH(E$2,'Allokerad kvv'!$B$2:$AV$2,0),FALSE),VLOOKUP($B177,'Justerad allokering'!$B$2:$AG$462,MATCH(E$2,'Justerad allokering'!$B$2:$AF$2,0),FALSE))</f>
        <v>0</v>
      </c>
      <c r="F177" s="28">
        <f>IF(ISERROR(1/VLOOKUP($B177,'Justerad allokering'!$B$2:$AG$462,MATCH(F$2,'Justerad allokering'!$B$2:$AF$2,0),FALSE)),VLOOKUP($B177,'Allokerad kvv'!$B$2:$AV$468,MATCH(F$2,'Allokerad kvv'!$B$2:$AV$2,0),FALSE),VLOOKUP($B177,'Justerad allokering'!$B$2:$AG$462,MATCH(F$2,'Justerad allokering'!$B$2:$AF$2,0),FALSE))</f>
        <v>0</v>
      </c>
      <c r="G177" s="28">
        <f>IF(ISERROR(1/VLOOKUP($B177,'Justerad allokering'!$B$2:$AG$462,MATCH(G$2,'Justerad allokering'!$B$2:$AF$2,0),FALSE)),VLOOKUP($B177,'Allokerad kvv'!$B$2:$AV$468,MATCH(G$2,'Allokerad kvv'!$B$2:$AV$2,0),FALSE),VLOOKUP($B177,'Justerad allokering'!$B$2:$AG$462,MATCH(G$2,'Justerad allokering'!$B$2:$AF$2,0),FALSE))</f>
        <v>0</v>
      </c>
      <c r="H177" s="28">
        <f>IF(ISERROR(1/VLOOKUP($B177,'Justerad allokering'!$B$2:$AG$462,MATCH(H$2,'Justerad allokering'!$B$2:$AF$2,0),FALSE)),VLOOKUP($B177,'Allokerad kvv'!$B$2:$AV$468,MATCH(H$2,'Allokerad kvv'!$B$2:$AV$2,0),FALSE),VLOOKUP($B177,'Justerad allokering'!$B$2:$AG$462,MATCH(H$2,'Justerad allokering'!$B$2:$AF$2,0),FALSE))</f>
        <v>0</v>
      </c>
      <c r="I177" s="28">
        <f>IF(ISERROR(1/VLOOKUP($B177,'Justerad allokering'!$B$2:$AG$462,MATCH(I$2,'Justerad allokering'!$B$2:$AF$2,0),FALSE)),VLOOKUP($B177,'Allokerad kvv'!$B$2:$AV$468,MATCH(I$2,'Allokerad kvv'!$B$2:$AV$2,0),FALSE),VLOOKUP($B177,'Justerad allokering'!$B$2:$AG$462,MATCH(I$2,'Justerad allokering'!$B$2:$AF$2,0),FALSE))</f>
        <v>0</v>
      </c>
      <c r="J177" s="28">
        <f>IF(ISERROR(1/VLOOKUP($B177,'Justerad allokering'!$B$2:$AG$462,MATCH(J$2,'Justerad allokering'!$B$2:$AF$2,0),FALSE)),VLOOKUP($B177,'Allokerad kvv'!$B$2:$AV$468,MATCH(J$2,'Allokerad kvv'!$B$2:$AV$2,0),FALSE),VLOOKUP($B177,'Justerad allokering'!$B$2:$AG$462,MATCH(J$2,'Justerad allokering'!$B$2:$AF$2,0),FALSE))</f>
        <v>0</v>
      </c>
      <c r="K177" s="28">
        <f>IF(ISERROR(1/VLOOKUP($B177,'Justerad allokering'!$B$2:$AG$462,MATCH(K$2,'Justerad allokering'!$B$2:$AF$2,0),FALSE)),VLOOKUP($B177,'Allokerad kvv'!$B$2:$AV$468,MATCH(K$2,'Allokerad kvv'!$B$2:$AV$2,0),FALSE),VLOOKUP($B177,'Justerad allokering'!$B$2:$AG$462,MATCH(K$2,'Justerad allokering'!$B$2:$AF$2,0),FALSE))</f>
        <v>0</v>
      </c>
      <c r="L177" s="28">
        <f>IF(ISERROR(1/VLOOKUP($B177,'Justerad allokering'!$B$2:$AG$462,MATCH(L$2,'Justerad allokering'!$B$2:$AF$2,0),FALSE)),VLOOKUP($B177,'Allokerad kvv'!$B$2:$AV$468,MATCH(L$2,'Allokerad kvv'!$B$2:$AV$2,0),FALSE),VLOOKUP($B177,'Justerad allokering'!$B$2:$AG$462,MATCH(L$2,'Justerad allokering'!$B$2:$AF$2,0),FALSE))</f>
        <v>0</v>
      </c>
      <c r="M177" s="28">
        <f>IF(ISERROR(1/VLOOKUP($B177,'Justerad allokering'!$B$2:$AG$462,MATCH(M$2,'Justerad allokering'!$B$2:$AF$2,0),FALSE)),VLOOKUP($B177,'Allokerad kvv'!$B$2:$AV$468,MATCH(M$2,'Allokerad kvv'!$B$2:$AV$2,0),FALSE),VLOOKUP($B177,'Justerad allokering'!$B$2:$AG$462,MATCH(M$2,'Justerad allokering'!$B$2:$AF$2,0),FALSE))</f>
        <v>0</v>
      </c>
      <c r="N177" s="28">
        <f>IF(ISERROR(1/VLOOKUP($B177,'Justerad allokering'!$B$2:$AG$462,MATCH(N$2,'Justerad allokering'!$B$2:$AF$2,0),FALSE)),VLOOKUP($B177,'Allokerad kvv'!$B$2:$AV$468,MATCH(N$2,'Allokerad kvv'!$B$2:$AV$2,0),FALSE),VLOOKUP($B177,'Justerad allokering'!$B$2:$AG$462,MATCH(N$2,'Justerad allokering'!$B$2:$AF$2,0),FALSE))</f>
        <v>0</v>
      </c>
      <c r="O177" s="28">
        <f>IF(ISERROR(1/VLOOKUP($B177,'Justerad allokering'!$B$2:$AG$462,MATCH(O$2,'Justerad allokering'!$B$2:$AF$2,0),FALSE)),VLOOKUP($B177,'Allokerad kvv'!$B$2:$AV$468,MATCH(O$2,'Allokerad kvv'!$B$2:$AV$2,0),FALSE),VLOOKUP($B177,'Justerad allokering'!$B$2:$AG$462,MATCH(O$2,'Justerad allokering'!$B$2:$AF$2,0),FALSE))</f>
        <v>0</v>
      </c>
      <c r="P177" s="28">
        <f>IF(ISERROR(1/VLOOKUP($B177,'Justerad allokering'!$B$2:$AG$462,MATCH(P$2,'Justerad allokering'!$B$2:$AF$2,0),FALSE)),VLOOKUP($B177,'Allokerad kvv'!$B$2:$AV$468,MATCH(P$2,'Allokerad kvv'!$B$2:$AV$2,0),FALSE),VLOOKUP($B177,'Justerad allokering'!$B$2:$AG$462,MATCH(P$2,'Justerad allokering'!$B$2:$AF$2,0),FALSE))</f>
        <v>0</v>
      </c>
      <c r="Q177" s="28">
        <f>IF(ISERROR(1/VLOOKUP($B177,'Justerad allokering'!$B$2:$AG$462,MATCH(Q$2,'Justerad allokering'!$B$2:$AF$2,0),FALSE)),VLOOKUP($B177,'Allokerad kvv'!$B$2:$AV$468,MATCH(Q$2,'Allokerad kvv'!$B$2:$AV$2,0),FALSE),VLOOKUP($B177,'Justerad allokering'!$B$2:$AG$462,MATCH(Q$2,'Justerad allokering'!$B$2:$AF$2,0),FALSE))</f>
        <v>0</v>
      </c>
      <c r="R177" s="28">
        <f>IF(ISERROR(1/VLOOKUP($B177,'Justerad allokering'!$B$2:$AG$462,MATCH(R$2,'Justerad allokering'!$B$2:$AF$2,0),FALSE)),VLOOKUP($B177,'Allokerad kvv'!$B$2:$AV$468,MATCH(R$2,'Allokerad kvv'!$B$2:$AV$2,0),FALSE),VLOOKUP($B177,'Justerad allokering'!$B$2:$AG$462,MATCH(R$2,'Justerad allokering'!$B$2:$AF$2,0),FALSE))</f>
        <v>0</v>
      </c>
      <c r="S177" s="28">
        <f>IF(ISERROR(1/VLOOKUP($B177,'Justerad allokering'!$B$2:$AG$462,MATCH(S$2,'Justerad allokering'!$B$2:$AF$2,0),FALSE)),VLOOKUP($B177,'Allokerad kvv'!$B$2:$AV$468,MATCH(S$2,'Allokerad kvv'!$B$2:$AV$2,0),FALSE),VLOOKUP($B177,'Justerad allokering'!$B$2:$AG$462,MATCH(S$2,'Justerad allokering'!$B$2:$AF$2,0),FALSE))</f>
        <v>0</v>
      </c>
      <c r="T177" s="28">
        <f>IF(ISERROR(1/VLOOKUP($B177,'Justerad allokering'!$B$2:$AG$462,MATCH(T$2,'Justerad allokering'!$B$2:$AF$2,0),FALSE)),VLOOKUP($B177,'Allokerad kvv'!$B$2:$AV$468,MATCH(T$2,'Allokerad kvv'!$B$2:$AV$2,0),FALSE),VLOOKUP($B177,'Justerad allokering'!$B$2:$AG$462,MATCH(T$2,'Justerad allokering'!$B$2:$AF$2,0),FALSE))</f>
        <v>0</v>
      </c>
      <c r="U177" s="28">
        <f>IF(ISERROR(1/VLOOKUP($B177,'Justerad allokering'!$B$2:$AG$462,MATCH(U$2,'Justerad allokering'!$B$2:$AF$2,0),FALSE)),VLOOKUP($B177,'Allokerad kvv'!$B$2:$AV$468,MATCH(U$2,'Allokerad kvv'!$B$2:$AV$2,0),FALSE),VLOOKUP($B177,'Justerad allokering'!$B$2:$AG$462,MATCH(U$2,'Justerad allokering'!$B$2:$AF$2,0),FALSE))</f>
        <v>0</v>
      </c>
      <c r="V177" s="28">
        <f>IF(ISERROR(1/VLOOKUP($B177,'Justerad allokering'!$B$2:$AG$462,MATCH(V$2,'Justerad allokering'!$B$2:$AF$2,0),FALSE)),VLOOKUP($B177,'Allokerad kvv'!$B$2:$AV$468,MATCH(V$2,'Allokerad kvv'!$B$2:$AV$2,0),FALSE),VLOOKUP($B177,'Justerad allokering'!$B$2:$AG$462,MATCH(V$2,'Justerad allokering'!$B$2:$AF$2,0),FALSE))</f>
        <v>0</v>
      </c>
      <c r="W177" s="28">
        <f>IF(ISERROR(1/VLOOKUP($B177,'Justerad allokering'!$B$2:$AG$462,MATCH(W$2,'Justerad allokering'!$B$2:$AF$2,0),FALSE)),VLOOKUP($B177,'Allokerad kvv'!$B$2:$AV$468,MATCH(W$2,'Allokerad kvv'!$B$2:$AV$2,0),FALSE),VLOOKUP($B177,'Justerad allokering'!$B$2:$AG$462,MATCH(W$2,'Justerad allokering'!$B$2:$AF$2,0),FALSE))</f>
        <v>0</v>
      </c>
      <c r="X177" s="28">
        <f>IF(ISERROR(1/VLOOKUP($B177,'Justerad allokering'!$B$2:$AG$462,MATCH(X$2,'Justerad allokering'!$B$2:$AF$2,0),FALSE)),VLOOKUP($B177,'Allokerad kvv'!$B$2:$AV$468,MATCH(X$2,'Allokerad kvv'!$B$2:$AV$2,0),FALSE),VLOOKUP($B177,'Justerad allokering'!$B$2:$AG$462,MATCH(X$2,'Justerad allokering'!$B$2:$AF$2,0),FALSE))</f>
        <v>0</v>
      </c>
      <c r="Y177" s="28">
        <f>IF(ISERROR(1/VLOOKUP($B177,'Justerad allokering'!$B$2:$AG$462,MATCH(Y$2,'Justerad allokering'!$B$2:$AF$2,0),FALSE)),VLOOKUP($B177,'Allokerad kvv'!$B$2:$AV$468,MATCH(Y$2,'Allokerad kvv'!$B$2:$AV$2,0),FALSE),VLOOKUP($B177,'Justerad allokering'!$B$2:$AG$462,MATCH(Y$2,'Justerad allokering'!$B$2:$AF$2,0),FALSE))</f>
        <v>0</v>
      </c>
      <c r="Z177" s="28">
        <f>IF(ISERROR(1/VLOOKUP($B177,'Justerad allokering'!$B$2:$AG$462,MATCH(Z$2,'Justerad allokering'!$B$2:$AF$2,0),FALSE)),VLOOKUP($B177,'Allokerad kvv'!$B$2:$AV$468,MATCH(Z$2,'Allokerad kvv'!$B$2:$AV$2,0),FALSE),VLOOKUP($B177,'Justerad allokering'!$B$2:$AG$462,MATCH(Z$2,'Justerad allokering'!$B$2:$AF$2,0),FALSE))</f>
        <v>0</v>
      </c>
      <c r="AA177" s="28"/>
      <c r="AB177" s="28"/>
      <c r="AE177">
        <f t="shared" si="6"/>
        <v>0</v>
      </c>
      <c r="AG177">
        <f t="shared" si="7"/>
        <v>0</v>
      </c>
      <c r="AH177">
        <f t="shared" si="8"/>
        <v>0</v>
      </c>
      <c r="AI177" s="55" t="str">
        <f>IF(AH177=0,"",AH177/VLOOKUP(B177,Kraftvärmeprod!$B$1:$BC$480,MATCH("Summa tillförd energi exklusive rökgaskondensering",Kraftvärmeprod!$B$1:$BC$1,0),FALSE))</f>
        <v/>
      </c>
    </row>
    <row r="178" spans="1:35" x14ac:dyDescent="0.35">
      <c r="A178" s="28" t="s">
        <v>226</v>
      </c>
      <c r="B178" s="28" t="s">
        <v>231</v>
      </c>
      <c r="C178" s="28">
        <f>IF(ISERROR(1/VLOOKUP($B178,'Justerad allokering'!$B$2:$AG$462,MATCH(C$2,'Justerad allokering'!$B$2:$AF$2,0),FALSE)),VLOOKUP($B178,'Allokerad kvv'!$B$2:$AV$468,MATCH(C$2,'Allokerad kvv'!$B$2:$AV$2,0),FALSE),VLOOKUP($B178,'Justerad allokering'!$B$2:$AG$462,MATCH(C$2,'Justerad allokering'!$B$2:$AF$2,0),FALSE))</f>
        <v>0</v>
      </c>
      <c r="D178" s="28">
        <f>IF(ISERROR(1/VLOOKUP($B178,'Justerad allokering'!$B$2:$AG$462,MATCH(D$2,'Justerad allokering'!$B$2:$AF$2,0),FALSE)),VLOOKUP($B178,'Allokerad kvv'!$B$2:$AV$468,MATCH(D$2,'Allokerad kvv'!$B$2:$AV$2,0),FALSE),VLOOKUP($B178,'Justerad allokering'!$B$2:$AG$462,MATCH(D$2,'Justerad allokering'!$B$2:$AF$2,0),FALSE))</f>
        <v>0</v>
      </c>
      <c r="E178" s="28">
        <f>IF(ISERROR(1/VLOOKUP($B178,'Justerad allokering'!$B$2:$AG$462,MATCH(E$2,'Justerad allokering'!$B$2:$AF$2,0),FALSE)),VLOOKUP($B178,'Allokerad kvv'!$B$2:$AV$468,MATCH(E$2,'Allokerad kvv'!$B$2:$AV$2,0),FALSE),VLOOKUP($B178,'Justerad allokering'!$B$2:$AG$462,MATCH(E$2,'Justerad allokering'!$B$2:$AF$2,0),FALSE))</f>
        <v>7.1441100000000004</v>
      </c>
      <c r="F178" s="28">
        <f>IF(ISERROR(1/VLOOKUP($B178,'Justerad allokering'!$B$2:$AG$462,MATCH(F$2,'Justerad allokering'!$B$2:$AF$2,0),FALSE)),VLOOKUP($B178,'Allokerad kvv'!$B$2:$AV$468,MATCH(F$2,'Allokerad kvv'!$B$2:$AV$2,0),FALSE),VLOOKUP($B178,'Justerad allokering'!$B$2:$AG$462,MATCH(F$2,'Justerad allokering'!$B$2:$AF$2,0),FALSE))</f>
        <v>0</v>
      </c>
      <c r="G178" s="28">
        <f>IF(ISERROR(1/VLOOKUP($B178,'Justerad allokering'!$B$2:$AG$462,MATCH(G$2,'Justerad allokering'!$B$2:$AF$2,0),FALSE)),VLOOKUP($B178,'Allokerad kvv'!$B$2:$AV$468,MATCH(G$2,'Allokerad kvv'!$B$2:$AV$2,0),FALSE),VLOOKUP($B178,'Justerad allokering'!$B$2:$AG$462,MATCH(G$2,'Justerad allokering'!$B$2:$AF$2,0),FALSE))</f>
        <v>0</v>
      </c>
      <c r="H178" s="28">
        <f>IF(ISERROR(1/VLOOKUP($B178,'Justerad allokering'!$B$2:$AG$462,MATCH(H$2,'Justerad allokering'!$B$2:$AF$2,0),FALSE)),VLOOKUP($B178,'Allokerad kvv'!$B$2:$AV$468,MATCH(H$2,'Allokerad kvv'!$B$2:$AV$2,0),FALSE),VLOOKUP($B178,'Justerad allokering'!$B$2:$AG$462,MATCH(H$2,'Justerad allokering'!$B$2:$AF$2,0),FALSE))</f>
        <v>0</v>
      </c>
      <c r="I178" s="28">
        <f>IF(ISERROR(1/VLOOKUP($B178,'Justerad allokering'!$B$2:$AG$462,MATCH(I$2,'Justerad allokering'!$B$2:$AF$2,0),FALSE)),VLOOKUP($B178,'Allokerad kvv'!$B$2:$AV$468,MATCH(I$2,'Allokerad kvv'!$B$2:$AV$2,0),FALSE),VLOOKUP($B178,'Justerad allokering'!$B$2:$AG$462,MATCH(I$2,'Justerad allokering'!$B$2:$AF$2,0),FALSE))</f>
        <v>0</v>
      </c>
      <c r="J178" s="28">
        <f>IF(ISERROR(1/VLOOKUP($B178,'Justerad allokering'!$B$2:$AG$462,MATCH(J$2,'Justerad allokering'!$B$2:$AF$2,0),FALSE)),VLOOKUP($B178,'Allokerad kvv'!$B$2:$AV$468,MATCH(J$2,'Allokerad kvv'!$B$2:$AV$2,0),FALSE),VLOOKUP($B178,'Justerad allokering'!$B$2:$AG$462,MATCH(J$2,'Justerad allokering'!$B$2:$AF$2,0),FALSE))</f>
        <v>8.9962800000000005</v>
      </c>
      <c r="K178" s="28">
        <f>IF(ISERROR(1/VLOOKUP($B178,'Justerad allokering'!$B$2:$AG$462,MATCH(K$2,'Justerad allokering'!$B$2:$AF$2,0),FALSE)),VLOOKUP($B178,'Allokerad kvv'!$B$2:$AV$468,MATCH(K$2,'Allokerad kvv'!$B$2:$AV$2,0),FALSE),VLOOKUP($B178,'Justerad allokering'!$B$2:$AG$462,MATCH(K$2,'Justerad allokering'!$B$2:$AF$2,0),FALSE))</f>
        <v>0</v>
      </c>
      <c r="L178" s="28">
        <f>IF(ISERROR(1/VLOOKUP($B178,'Justerad allokering'!$B$2:$AG$462,MATCH(L$2,'Justerad allokering'!$B$2:$AF$2,0),FALSE)),VLOOKUP($B178,'Allokerad kvv'!$B$2:$AV$468,MATCH(L$2,'Allokerad kvv'!$B$2:$AV$2,0),FALSE),VLOOKUP($B178,'Justerad allokering'!$B$2:$AG$462,MATCH(L$2,'Justerad allokering'!$B$2:$AF$2,0),FALSE))</f>
        <v>0</v>
      </c>
      <c r="M178" s="28">
        <f>IF(ISERROR(1/VLOOKUP($B178,'Justerad allokering'!$B$2:$AG$462,MATCH(M$2,'Justerad allokering'!$B$2:$AF$2,0),FALSE)),VLOOKUP($B178,'Allokerad kvv'!$B$2:$AV$468,MATCH(M$2,'Allokerad kvv'!$B$2:$AV$2,0),FALSE),VLOOKUP($B178,'Justerad allokering'!$B$2:$AG$462,MATCH(M$2,'Justerad allokering'!$B$2:$AF$2,0),FALSE))</f>
        <v>0</v>
      </c>
      <c r="N178" s="28">
        <f>IF(ISERROR(1/VLOOKUP($B178,'Justerad allokering'!$B$2:$AG$462,MATCH(N$2,'Justerad allokering'!$B$2:$AF$2,0),FALSE)),VLOOKUP($B178,'Allokerad kvv'!$B$2:$AV$468,MATCH(N$2,'Allokerad kvv'!$B$2:$AV$2,0),FALSE),VLOOKUP($B178,'Justerad allokering'!$B$2:$AG$462,MATCH(N$2,'Justerad allokering'!$B$2:$AF$2,0),FALSE))</f>
        <v>4.7</v>
      </c>
      <c r="O178" s="28">
        <f>IF(ISERROR(1/VLOOKUP($B178,'Justerad allokering'!$B$2:$AG$462,MATCH(O$2,'Justerad allokering'!$B$2:$AF$2,0),FALSE)),VLOOKUP($B178,'Allokerad kvv'!$B$2:$AV$468,MATCH(O$2,'Allokerad kvv'!$B$2:$AV$2,0),FALSE),VLOOKUP($B178,'Justerad allokering'!$B$2:$AG$462,MATCH(O$2,'Justerad allokering'!$B$2:$AF$2,0),FALSE))</f>
        <v>7.1441100000000004</v>
      </c>
      <c r="P178" s="28">
        <f>IF(ISERROR(1/VLOOKUP($B178,'Justerad allokering'!$B$2:$AG$462,MATCH(P$2,'Justerad allokering'!$B$2:$AF$2,0),FALSE)),VLOOKUP($B178,'Allokerad kvv'!$B$2:$AV$468,MATCH(P$2,'Allokerad kvv'!$B$2:$AV$2,0),FALSE),VLOOKUP($B178,'Justerad allokering'!$B$2:$AG$462,MATCH(P$2,'Justerad allokering'!$B$2:$AF$2,0),FALSE))</f>
        <v>12.568300000000001</v>
      </c>
      <c r="Q178" s="28">
        <f>IF(ISERROR(1/VLOOKUP($B178,'Justerad allokering'!$B$2:$AG$462,MATCH(Q$2,'Justerad allokering'!$B$2:$AF$2,0),FALSE)),VLOOKUP($B178,'Allokerad kvv'!$B$2:$AV$468,MATCH(Q$2,'Allokerad kvv'!$B$2:$AV$2,0),FALSE),VLOOKUP($B178,'Justerad allokering'!$B$2:$AG$462,MATCH(Q$2,'Justerad allokering'!$B$2:$AF$2,0),FALSE))</f>
        <v>0</v>
      </c>
      <c r="R178" s="28">
        <f>IF(ISERROR(1/VLOOKUP($B178,'Justerad allokering'!$B$2:$AG$462,MATCH(R$2,'Justerad allokering'!$B$2:$AF$2,0),FALSE)),VLOOKUP($B178,'Allokerad kvv'!$B$2:$AV$468,MATCH(R$2,'Allokerad kvv'!$B$2:$AV$2,0),FALSE),VLOOKUP($B178,'Justerad allokering'!$B$2:$AG$462,MATCH(R$2,'Justerad allokering'!$B$2:$AF$2,0),FALSE))</f>
        <v>0</v>
      </c>
      <c r="S178" s="28">
        <f>IF(ISERROR(1/VLOOKUP($B178,'Justerad allokering'!$B$2:$AG$462,MATCH(S$2,'Justerad allokering'!$B$2:$AF$2,0),FALSE)),VLOOKUP($B178,'Allokerad kvv'!$B$2:$AV$468,MATCH(S$2,'Allokerad kvv'!$B$2:$AV$2,0),FALSE),VLOOKUP($B178,'Justerad allokering'!$B$2:$AG$462,MATCH(S$2,'Justerad allokering'!$B$2:$AF$2,0),FALSE))</f>
        <v>0</v>
      </c>
      <c r="T178" s="28">
        <f>IF(ISERROR(1/VLOOKUP($B178,'Justerad allokering'!$B$2:$AG$462,MATCH(T$2,'Justerad allokering'!$B$2:$AF$2,0),FALSE)),VLOOKUP($B178,'Allokerad kvv'!$B$2:$AV$468,MATCH(T$2,'Allokerad kvv'!$B$2:$AV$2,0),FALSE),VLOOKUP($B178,'Justerad allokering'!$B$2:$AG$462,MATCH(T$2,'Justerad allokering'!$B$2:$AF$2,0),FALSE))</f>
        <v>0</v>
      </c>
      <c r="U178" s="28">
        <f>IF(ISERROR(1/VLOOKUP($B178,'Justerad allokering'!$B$2:$AG$462,MATCH(U$2,'Justerad allokering'!$B$2:$AF$2,0),FALSE)),VLOOKUP($B178,'Allokerad kvv'!$B$2:$AV$468,MATCH(U$2,'Allokerad kvv'!$B$2:$AV$2,0),FALSE),VLOOKUP($B178,'Justerad allokering'!$B$2:$AG$462,MATCH(U$2,'Justerad allokering'!$B$2:$AF$2,0),FALSE))</f>
        <v>0</v>
      </c>
      <c r="V178" s="28">
        <f>IF(ISERROR(1/VLOOKUP($B178,'Justerad allokering'!$B$2:$AG$462,MATCH(V$2,'Justerad allokering'!$B$2:$AF$2,0),FALSE)),VLOOKUP($B178,'Allokerad kvv'!$B$2:$AV$468,MATCH(V$2,'Allokerad kvv'!$B$2:$AV$2,0),FALSE),VLOOKUP($B178,'Justerad allokering'!$B$2:$AG$462,MATCH(V$2,'Justerad allokering'!$B$2:$AF$2,0),FALSE))</f>
        <v>0</v>
      </c>
      <c r="W178" s="28">
        <f>IF(ISERROR(1/VLOOKUP($B178,'Justerad allokering'!$B$2:$AG$462,MATCH(W$2,'Justerad allokering'!$B$2:$AF$2,0),FALSE)),VLOOKUP($B178,'Allokerad kvv'!$B$2:$AV$468,MATCH(W$2,'Allokerad kvv'!$B$2:$AV$2,0),FALSE),VLOOKUP($B178,'Justerad allokering'!$B$2:$AG$462,MATCH(W$2,'Justerad allokering'!$B$2:$AF$2,0),FALSE))</f>
        <v>0</v>
      </c>
      <c r="X178" s="28">
        <f>IF(ISERROR(1/VLOOKUP($B178,'Justerad allokering'!$B$2:$AG$462,MATCH(X$2,'Justerad allokering'!$B$2:$AF$2,0),FALSE)),VLOOKUP($B178,'Allokerad kvv'!$B$2:$AV$468,MATCH(X$2,'Allokerad kvv'!$B$2:$AV$2,0),FALSE),VLOOKUP($B178,'Justerad allokering'!$B$2:$AG$462,MATCH(X$2,'Justerad allokering'!$B$2:$AF$2,0),FALSE))</f>
        <v>0</v>
      </c>
      <c r="Y178" s="28">
        <f>IF(ISERROR(1/VLOOKUP($B178,'Justerad allokering'!$B$2:$AG$462,MATCH(Y$2,'Justerad allokering'!$B$2:$AF$2,0),FALSE)),VLOOKUP($B178,'Allokerad kvv'!$B$2:$AV$468,MATCH(Y$2,'Allokerad kvv'!$B$2:$AV$2,0),FALSE),VLOOKUP($B178,'Justerad allokering'!$B$2:$AG$462,MATCH(Y$2,'Justerad allokering'!$B$2:$AF$2,0),FALSE))</f>
        <v>0</v>
      </c>
      <c r="Z178" s="28">
        <f>IF(ISERROR(1/VLOOKUP($B178,'Justerad allokering'!$B$2:$AG$462,MATCH(Z$2,'Justerad allokering'!$B$2:$AF$2,0),FALSE)),VLOOKUP($B178,'Allokerad kvv'!$B$2:$AV$468,MATCH(Z$2,'Allokerad kvv'!$B$2:$AV$2,0),FALSE),VLOOKUP($B178,'Justerad allokering'!$B$2:$AG$462,MATCH(Z$2,'Justerad allokering'!$B$2:$AF$2,0),FALSE))</f>
        <v>0</v>
      </c>
      <c r="AA178" s="28"/>
      <c r="AB178" s="28"/>
      <c r="AE178">
        <f t="shared" si="6"/>
        <v>40.552800000000005</v>
      </c>
      <c r="AG178">
        <f t="shared" si="7"/>
        <v>40.552800000000005</v>
      </c>
      <c r="AH178">
        <f t="shared" si="8"/>
        <v>35.852800000000002</v>
      </c>
      <c r="AI178" s="55">
        <f>IF(AH178=0,"",AH178/VLOOKUP(B178,Kraftvärmeprod!$B$1:$BC$480,MATCH("Summa tillförd energi exklusive rökgaskondensering",Kraftvärmeprod!$B$1:$BC$1,0),FALSE))</f>
        <v>0.6614907749077491</v>
      </c>
    </row>
    <row r="179" spans="1:35" x14ac:dyDescent="0.35">
      <c r="A179" s="28" t="s">
        <v>232</v>
      </c>
      <c r="B179" s="28" t="s">
        <v>233</v>
      </c>
      <c r="C179" s="28">
        <f>IF(ISERROR(1/VLOOKUP($B179,'Justerad allokering'!$B$2:$AG$462,MATCH(C$2,'Justerad allokering'!$B$2:$AF$2,0),FALSE)),VLOOKUP($B179,'Allokerad kvv'!$B$2:$AV$468,MATCH(C$2,'Allokerad kvv'!$B$2:$AV$2,0),FALSE),VLOOKUP($B179,'Justerad allokering'!$B$2:$AG$462,MATCH(C$2,'Justerad allokering'!$B$2:$AF$2,0),FALSE))</f>
        <v>0</v>
      </c>
      <c r="D179" s="28">
        <f>IF(ISERROR(1/VLOOKUP($B179,'Justerad allokering'!$B$2:$AG$462,MATCH(D$2,'Justerad allokering'!$B$2:$AF$2,0),FALSE)),VLOOKUP($B179,'Allokerad kvv'!$B$2:$AV$468,MATCH(D$2,'Allokerad kvv'!$B$2:$AV$2,0),FALSE),VLOOKUP($B179,'Justerad allokering'!$B$2:$AG$462,MATCH(D$2,'Justerad allokering'!$B$2:$AF$2,0),FALSE))</f>
        <v>0</v>
      </c>
      <c r="E179" s="28">
        <f>IF(ISERROR(1/VLOOKUP($B179,'Justerad allokering'!$B$2:$AG$462,MATCH(E$2,'Justerad allokering'!$B$2:$AF$2,0),FALSE)),VLOOKUP($B179,'Allokerad kvv'!$B$2:$AV$468,MATCH(E$2,'Allokerad kvv'!$B$2:$AV$2,0),FALSE),VLOOKUP($B179,'Justerad allokering'!$B$2:$AG$462,MATCH(E$2,'Justerad allokering'!$B$2:$AF$2,0),FALSE))</f>
        <v>0</v>
      </c>
      <c r="F179" s="28">
        <f>IF(ISERROR(1/VLOOKUP($B179,'Justerad allokering'!$B$2:$AG$462,MATCH(F$2,'Justerad allokering'!$B$2:$AF$2,0),FALSE)),VLOOKUP($B179,'Allokerad kvv'!$B$2:$AV$468,MATCH(F$2,'Allokerad kvv'!$B$2:$AV$2,0),FALSE),VLOOKUP($B179,'Justerad allokering'!$B$2:$AG$462,MATCH(F$2,'Justerad allokering'!$B$2:$AF$2,0),FALSE))</f>
        <v>0</v>
      </c>
      <c r="G179" s="28">
        <f>IF(ISERROR(1/VLOOKUP($B179,'Justerad allokering'!$B$2:$AG$462,MATCH(G$2,'Justerad allokering'!$B$2:$AF$2,0),FALSE)),VLOOKUP($B179,'Allokerad kvv'!$B$2:$AV$468,MATCH(G$2,'Allokerad kvv'!$B$2:$AV$2,0),FALSE),VLOOKUP($B179,'Justerad allokering'!$B$2:$AG$462,MATCH(G$2,'Justerad allokering'!$B$2:$AF$2,0),FALSE))</f>
        <v>0</v>
      </c>
      <c r="H179" s="28">
        <f>IF(ISERROR(1/VLOOKUP($B179,'Justerad allokering'!$B$2:$AG$462,MATCH(H$2,'Justerad allokering'!$B$2:$AF$2,0),FALSE)),VLOOKUP($B179,'Allokerad kvv'!$B$2:$AV$468,MATCH(H$2,'Allokerad kvv'!$B$2:$AV$2,0),FALSE),VLOOKUP($B179,'Justerad allokering'!$B$2:$AG$462,MATCH(H$2,'Justerad allokering'!$B$2:$AF$2,0),FALSE))</f>
        <v>0</v>
      </c>
      <c r="I179" s="28">
        <f>IF(ISERROR(1/VLOOKUP($B179,'Justerad allokering'!$B$2:$AG$462,MATCH(I$2,'Justerad allokering'!$B$2:$AF$2,0),FALSE)),VLOOKUP($B179,'Allokerad kvv'!$B$2:$AV$468,MATCH(I$2,'Allokerad kvv'!$B$2:$AV$2,0),FALSE),VLOOKUP($B179,'Justerad allokering'!$B$2:$AG$462,MATCH(I$2,'Justerad allokering'!$B$2:$AF$2,0),FALSE))</f>
        <v>0</v>
      </c>
      <c r="J179" s="28">
        <f>IF(ISERROR(1/VLOOKUP($B179,'Justerad allokering'!$B$2:$AG$462,MATCH(J$2,'Justerad allokering'!$B$2:$AF$2,0),FALSE)),VLOOKUP($B179,'Allokerad kvv'!$B$2:$AV$468,MATCH(J$2,'Allokerad kvv'!$B$2:$AV$2,0),FALSE),VLOOKUP($B179,'Justerad allokering'!$B$2:$AG$462,MATCH(J$2,'Justerad allokering'!$B$2:$AF$2,0),FALSE))</f>
        <v>0</v>
      </c>
      <c r="K179" s="28">
        <f>IF(ISERROR(1/VLOOKUP($B179,'Justerad allokering'!$B$2:$AG$462,MATCH(K$2,'Justerad allokering'!$B$2:$AF$2,0),FALSE)),VLOOKUP($B179,'Allokerad kvv'!$B$2:$AV$468,MATCH(K$2,'Allokerad kvv'!$B$2:$AV$2,0),FALSE),VLOOKUP($B179,'Justerad allokering'!$B$2:$AG$462,MATCH(K$2,'Justerad allokering'!$B$2:$AF$2,0),FALSE))</f>
        <v>0</v>
      </c>
      <c r="L179" s="28">
        <f>IF(ISERROR(1/VLOOKUP($B179,'Justerad allokering'!$B$2:$AG$462,MATCH(L$2,'Justerad allokering'!$B$2:$AF$2,0),FALSE)),VLOOKUP($B179,'Allokerad kvv'!$B$2:$AV$468,MATCH(L$2,'Allokerad kvv'!$B$2:$AV$2,0),FALSE),VLOOKUP($B179,'Justerad allokering'!$B$2:$AG$462,MATCH(L$2,'Justerad allokering'!$B$2:$AF$2,0),FALSE))</f>
        <v>0</v>
      </c>
      <c r="M179" s="28">
        <f>IF(ISERROR(1/VLOOKUP($B179,'Justerad allokering'!$B$2:$AG$462,MATCH(M$2,'Justerad allokering'!$B$2:$AF$2,0),FALSE)),VLOOKUP($B179,'Allokerad kvv'!$B$2:$AV$468,MATCH(M$2,'Allokerad kvv'!$B$2:$AV$2,0),FALSE),VLOOKUP($B179,'Justerad allokering'!$B$2:$AG$462,MATCH(M$2,'Justerad allokering'!$B$2:$AF$2,0),FALSE))</f>
        <v>0</v>
      </c>
      <c r="N179" s="28">
        <f>IF(ISERROR(1/VLOOKUP($B179,'Justerad allokering'!$B$2:$AG$462,MATCH(N$2,'Justerad allokering'!$B$2:$AF$2,0),FALSE)),VLOOKUP($B179,'Allokerad kvv'!$B$2:$AV$468,MATCH(N$2,'Allokerad kvv'!$B$2:$AV$2,0),FALSE),VLOOKUP($B179,'Justerad allokering'!$B$2:$AG$462,MATCH(N$2,'Justerad allokering'!$B$2:$AF$2,0),FALSE))</f>
        <v>0</v>
      </c>
      <c r="O179" s="28">
        <f>IF(ISERROR(1/VLOOKUP($B179,'Justerad allokering'!$B$2:$AG$462,MATCH(O$2,'Justerad allokering'!$B$2:$AF$2,0),FALSE)),VLOOKUP($B179,'Allokerad kvv'!$B$2:$AV$468,MATCH(O$2,'Allokerad kvv'!$B$2:$AV$2,0),FALSE),VLOOKUP($B179,'Justerad allokering'!$B$2:$AG$462,MATCH(O$2,'Justerad allokering'!$B$2:$AF$2,0),FALSE))</f>
        <v>0</v>
      </c>
      <c r="P179" s="28">
        <f>IF(ISERROR(1/VLOOKUP($B179,'Justerad allokering'!$B$2:$AG$462,MATCH(P$2,'Justerad allokering'!$B$2:$AF$2,0),FALSE)),VLOOKUP($B179,'Allokerad kvv'!$B$2:$AV$468,MATCH(P$2,'Allokerad kvv'!$B$2:$AV$2,0),FALSE),VLOOKUP($B179,'Justerad allokering'!$B$2:$AG$462,MATCH(P$2,'Justerad allokering'!$B$2:$AF$2,0),FALSE))</f>
        <v>0</v>
      </c>
      <c r="Q179" s="28">
        <f>IF(ISERROR(1/VLOOKUP($B179,'Justerad allokering'!$B$2:$AG$462,MATCH(Q$2,'Justerad allokering'!$B$2:$AF$2,0),FALSE)),VLOOKUP($B179,'Allokerad kvv'!$B$2:$AV$468,MATCH(Q$2,'Allokerad kvv'!$B$2:$AV$2,0),FALSE),VLOOKUP($B179,'Justerad allokering'!$B$2:$AG$462,MATCH(Q$2,'Justerad allokering'!$B$2:$AF$2,0),FALSE))</f>
        <v>0</v>
      </c>
      <c r="R179" s="28">
        <f>IF(ISERROR(1/VLOOKUP($B179,'Justerad allokering'!$B$2:$AG$462,MATCH(R$2,'Justerad allokering'!$B$2:$AF$2,0),FALSE)),VLOOKUP($B179,'Allokerad kvv'!$B$2:$AV$468,MATCH(R$2,'Allokerad kvv'!$B$2:$AV$2,0),FALSE),VLOOKUP($B179,'Justerad allokering'!$B$2:$AG$462,MATCH(R$2,'Justerad allokering'!$B$2:$AF$2,0),FALSE))</f>
        <v>0</v>
      </c>
      <c r="S179" s="28">
        <f>IF(ISERROR(1/VLOOKUP($B179,'Justerad allokering'!$B$2:$AG$462,MATCH(S$2,'Justerad allokering'!$B$2:$AF$2,0),FALSE)),VLOOKUP($B179,'Allokerad kvv'!$B$2:$AV$468,MATCH(S$2,'Allokerad kvv'!$B$2:$AV$2,0),FALSE),VLOOKUP($B179,'Justerad allokering'!$B$2:$AG$462,MATCH(S$2,'Justerad allokering'!$B$2:$AF$2,0),FALSE))</f>
        <v>0</v>
      </c>
      <c r="T179" s="28">
        <f>IF(ISERROR(1/VLOOKUP($B179,'Justerad allokering'!$B$2:$AG$462,MATCH(T$2,'Justerad allokering'!$B$2:$AF$2,0),FALSE)),VLOOKUP($B179,'Allokerad kvv'!$B$2:$AV$468,MATCH(T$2,'Allokerad kvv'!$B$2:$AV$2,0),FALSE),VLOOKUP($B179,'Justerad allokering'!$B$2:$AG$462,MATCH(T$2,'Justerad allokering'!$B$2:$AF$2,0),FALSE))</f>
        <v>0</v>
      </c>
      <c r="U179" s="28">
        <f>IF(ISERROR(1/VLOOKUP($B179,'Justerad allokering'!$B$2:$AG$462,MATCH(U$2,'Justerad allokering'!$B$2:$AF$2,0),FALSE)),VLOOKUP($B179,'Allokerad kvv'!$B$2:$AV$468,MATCH(U$2,'Allokerad kvv'!$B$2:$AV$2,0),FALSE),VLOOKUP($B179,'Justerad allokering'!$B$2:$AG$462,MATCH(U$2,'Justerad allokering'!$B$2:$AF$2,0),FALSE))</f>
        <v>0</v>
      </c>
      <c r="V179" s="28">
        <f>IF(ISERROR(1/VLOOKUP($B179,'Justerad allokering'!$B$2:$AG$462,MATCH(V$2,'Justerad allokering'!$B$2:$AF$2,0),FALSE)),VLOOKUP($B179,'Allokerad kvv'!$B$2:$AV$468,MATCH(V$2,'Allokerad kvv'!$B$2:$AV$2,0),FALSE),VLOOKUP($B179,'Justerad allokering'!$B$2:$AG$462,MATCH(V$2,'Justerad allokering'!$B$2:$AF$2,0),FALSE))</f>
        <v>0</v>
      </c>
      <c r="W179" s="28">
        <f>IF(ISERROR(1/VLOOKUP($B179,'Justerad allokering'!$B$2:$AG$462,MATCH(W$2,'Justerad allokering'!$B$2:$AF$2,0),FALSE)),VLOOKUP($B179,'Allokerad kvv'!$B$2:$AV$468,MATCH(W$2,'Allokerad kvv'!$B$2:$AV$2,0),FALSE),VLOOKUP($B179,'Justerad allokering'!$B$2:$AG$462,MATCH(W$2,'Justerad allokering'!$B$2:$AF$2,0),FALSE))</f>
        <v>0</v>
      </c>
      <c r="X179" s="28">
        <f>IF(ISERROR(1/VLOOKUP($B179,'Justerad allokering'!$B$2:$AG$462,MATCH(X$2,'Justerad allokering'!$B$2:$AF$2,0),FALSE)),VLOOKUP($B179,'Allokerad kvv'!$B$2:$AV$468,MATCH(X$2,'Allokerad kvv'!$B$2:$AV$2,0),FALSE),VLOOKUP($B179,'Justerad allokering'!$B$2:$AG$462,MATCH(X$2,'Justerad allokering'!$B$2:$AF$2,0),FALSE))</f>
        <v>0</v>
      </c>
      <c r="Y179" s="28">
        <f>IF(ISERROR(1/VLOOKUP($B179,'Justerad allokering'!$B$2:$AG$462,MATCH(Y$2,'Justerad allokering'!$B$2:$AF$2,0),FALSE)),VLOOKUP($B179,'Allokerad kvv'!$B$2:$AV$468,MATCH(Y$2,'Allokerad kvv'!$B$2:$AV$2,0),FALSE),VLOOKUP($B179,'Justerad allokering'!$B$2:$AG$462,MATCH(Y$2,'Justerad allokering'!$B$2:$AF$2,0),FALSE))</f>
        <v>0</v>
      </c>
      <c r="Z179" s="28">
        <f>IF(ISERROR(1/VLOOKUP($B179,'Justerad allokering'!$B$2:$AG$462,MATCH(Z$2,'Justerad allokering'!$B$2:$AF$2,0),FALSE)),VLOOKUP($B179,'Allokerad kvv'!$B$2:$AV$468,MATCH(Z$2,'Allokerad kvv'!$B$2:$AV$2,0),FALSE),VLOOKUP($B179,'Justerad allokering'!$B$2:$AG$462,MATCH(Z$2,'Justerad allokering'!$B$2:$AF$2,0),FALSE))</f>
        <v>0</v>
      </c>
      <c r="AA179" s="28"/>
      <c r="AB179" s="28"/>
      <c r="AE179">
        <f t="shared" si="6"/>
        <v>0</v>
      </c>
      <c r="AG179">
        <f t="shared" si="7"/>
        <v>0</v>
      </c>
      <c r="AH179">
        <f t="shared" si="8"/>
        <v>0</v>
      </c>
      <c r="AI179" s="55" t="str">
        <f>IF(AH179=0,"",AH179/VLOOKUP(B179,Kraftvärmeprod!$B$1:$BC$480,MATCH("Summa tillförd energi exklusive rökgaskondensering",Kraftvärmeprod!$B$1:$BC$1,0),FALSE))</f>
        <v/>
      </c>
    </row>
    <row r="180" spans="1:35" x14ac:dyDescent="0.35">
      <c r="A180" s="28" t="s">
        <v>234</v>
      </c>
      <c r="B180" s="28" t="s">
        <v>235</v>
      </c>
      <c r="C180" s="28">
        <f>IF(ISERROR(1/VLOOKUP($B180,'Justerad allokering'!$B$2:$AG$462,MATCH(C$2,'Justerad allokering'!$B$2:$AF$2,0),FALSE)),VLOOKUP($B180,'Allokerad kvv'!$B$2:$AV$468,MATCH(C$2,'Allokerad kvv'!$B$2:$AV$2,0),FALSE),VLOOKUP($B180,'Justerad allokering'!$B$2:$AG$462,MATCH(C$2,'Justerad allokering'!$B$2:$AF$2,0),FALSE))</f>
        <v>0</v>
      </c>
      <c r="D180" s="28">
        <f>IF(ISERROR(1/VLOOKUP($B180,'Justerad allokering'!$B$2:$AG$462,MATCH(D$2,'Justerad allokering'!$B$2:$AF$2,0),FALSE)),VLOOKUP($B180,'Allokerad kvv'!$B$2:$AV$468,MATCH(D$2,'Allokerad kvv'!$B$2:$AV$2,0),FALSE),VLOOKUP($B180,'Justerad allokering'!$B$2:$AG$462,MATCH(D$2,'Justerad allokering'!$B$2:$AF$2,0),FALSE))</f>
        <v>0</v>
      </c>
      <c r="E180" s="28">
        <f>IF(ISERROR(1/VLOOKUP($B180,'Justerad allokering'!$B$2:$AG$462,MATCH(E$2,'Justerad allokering'!$B$2:$AF$2,0),FALSE)),VLOOKUP($B180,'Allokerad kvv'!$B$2:$AV$468,MATCH(E$2,'Allokerad kvv'!$B$2:$AV$2,0),FALSE),VLOOKUP($B180,'Justerad allokering'!$B$2:$AG$462,MATCH(E$2,'Justerad allokering'!$B$2:$AF$2,0),FALSE))</f>
        <v>32.626100000000001</v>
      </c>
      <c r="F180" s="28">
        <f>IF(ISERROR(1/VLOOKUP($B180,'Justerad allokering'!$B$2:$AG$462,MATCH(F$2,'Justerad allokering'!$B$2:$AF$2,0),FALSE)),VLOOKUP($B180,'Allokerad kvv'!$B$2:$AV$468,MATCH(F$2,'Allokerad kvv'!$B$2:$AV$2,0),FALSE),VLOOKUP($B180,'Justerad allokering'!$B$2:$AG$462,MATCH(F$2,'Justerad allokering'!$B$2:$AF$2,0),FALSE))</f>
        <v>0</v>
      </c>
      <c r="G180" s="28">
        <f>IF(ISERROR(1/VLOOKUP($B180,'Justerad allokering'!$B$2:$AG$462,MATCH(G$2,'Justerad allokering'!$B$2:$AF$2,0),FALSE)),VLOOKUP($B180,'Allokerad kvv'!$B$2:$AV$468,MATCH(G$2,'Allokerad kvv'!$B$2:$AV$2,0),FALSE),VLOOKUP($B180,'Justerad allokering'!$B$2:$AG$462,MATCH(G$2,'Justerad allokering'!$B$2:$AF$2,0),FALSE))</f>
        <v>0</v>
      </c>
      <c r="H180" s="28">
        <f>IF(ISERROR(1/VLOOKUP($B180,'Justerad allokering'!$B$2:$AG$462,MATCH(H$2,'Justerad allokering'!$B$2:$AF$2,0),FALSE)),VLOOKUP($B180,'Allokerad kvv'!$B$2:$AV$468,MATCH(H$2,'Allokerad kvv'!$B$2:$AV$2,0),FALSE),VLOOKUP($B180,'Justerad allokering'!$B$2:$AG$462,MATCH(H$2,'Justerad allokering'!$B$2:$AF$2,0),FALSE))</f>
        <v>0</v>
      </c>
      <c r="I180" s="28">
        <f>IF(ISERROR(1/VLOOKUP($B180,'Justerad allokering'!$B$2:$AG$462,MATCH(I$2,'Justerad allokering'!$B$2:$AF$2,0),FALSE)),VLOOKUP($B180,'Allokerad kvv'!$B$2:$AV$468,MATCH(I$2,'Allokerad kvv'!$B$2:$AV$2,0),FALSE),VLOOKUP($B180,'Justerad allokering'!$B$2:$AG$462,MATCH(I$2,'Justerad allokering'!$B$2:$AF$2,0),FALSE))</f>
        <v>0</v>
      </c>
      <c r="J180" s="28">
        <f>IF(ISERROR(1/VLOOKUP($B180,'Justerad allokering'!$B$2:$AG$462,MATCH(J$2,'Justerad allokering'!$B$2:$AF$2,0),FALSE)),VLOOKUP($B180,'Allokerad kvv'!$B$2:$AV$468,MATCH(J$2,'Allokerad kvv'!$B$2:$AV$2,0),FALSE),VLOOKUP($B180,'Justerad allokering'!$B$2:$AG$462,MATCH(J$2,'Justerad allokering'!$B$2:$AF$2,0),FALSE))</f>
        <v>18.688199999999998</v>
      </c>
      <c r="K180" s="28">
        <f>IF(ISERROR(1/VLOOKUP($B180,'Justerad allokering'!$B$2:$AG$462,MATCH(K$2,'Justerad allokering'!$B$2:$AF$2,0),FALSE)),VLOOKUP($B180,'Allokerad kvv'!$B$2:$AV$468,MATCH(K$2,'Allokerad kvv'!$B$2:$AV$2,0),FALSE),VLOOKUP($B180,'Justerad allokering'!$B$2:$AG$462,MATCH(K$2,'Justerad allokering'!$B$2:$AF$2,0),FALSE))</f>
        <v>3.3164500000000001</v>
      </c>
      <c r="L180" s="28">
        <f>IF(ISERROR(1/VLOOKUP($B180,'Justerad allokering'!$B$2:$AG$462,MATCH(L$2,'Justerad allokering'!$B$2:$AF$2,0),FALSE)),VLOOKUP($B180,'Allokerad kvv'!$B$2:$AV$468,MATCH(L$2,'Allokerad kvv'!$B$2:$AV$2,0),FALSE),VLOOKUP($B180,'Justerad allokering'!$B$2:$AG$462,MATCH(L$2,'Justerad allokering'!$B$2:$AF$2,0),FALSE))</f>
        <v>0</v>
      </c>
      <c r="M180" s="28">
        <f>IF(ISERROR(1/VLOOKUP($B180,'Justerad allokering'!$B$2:$AG$462,MATCH(M$2,'Justerad allokering'!$B$2:$AF$2,0),FALSE)),VLOOKUP($B180,'Allokerad kvv'!$B$2:$AV$468,MATCH(M$2,'Allokerad kvv'!$B$2:$AV$2,0),FALSE),VLOOKUP($B180,'Justerad allokering'!$B$2:$AG$462,MATCH(M$2,'Justerad allokering'!$B$2:$AF$2,0),FALSE))</f>
        <v>0</v>
      </c>
      <c r="N180" s="28">
        <f>IF(ISERROR(1/VLOOKUP($B180,'Justerad allokering'!$B$2:$AG$462,MATCH(N$2,'Justerad allokering'!$B$2:$AF$2,0),FALSE)),VLOOKUP($B180,'Allokerad kvv'!$B$2:$AV$468,MATCH(N$2,'Allokerad kvv'!$B$2:$AV$2,0),FALSE),VLOOKUP($B180,'Justerad allokering'!$B$2:$AG$462,MATCH(N$2,'Justerad allokering'!$B$2:$AF$2,0),FALSE))</f>
        <v>35</v>
      </c>
      <c r="O180" s="28">
        <f>IF(ISERROR(1/VLOOKUP($B180,'Justerad allokering'!$B$2:$AG$462,MATCH(O$2,'Justerad allokering'!$B$2:$AF$2,0),FALSE)),VLOOKUP($B180,'Allokerad kvv'!$B$2:$AV$468,MATCH(O$2,'Allokerad kvv'!$B$2:$AV$2,0),FALSE),VLOOKUP($B180,'Justerad allokering'!$B$2:$AG$462,MATCH(O$2,'Justerad allokering'!$B$2:$AF$2,0),FALSE))</f>
        <v>14.6165</v>
      </c>
      <c r="P180" s="28">
        <f>IF(ISERROR(1/VLOOKUP($B180,'Justerad allokering'!$B$2:$AG$462,MATCH(P$2,'Justerad allokering'!$B$2:$AF$2,0),FALSE)),VLOOKUP($B180,'Allokerad kvv'!$B$2:$AV$468,MATCH(P$2,'Allokerad kvv'!$B$2:$AV$2,0),FALSE),VLOOKUP($B180,'Justerad allokering'!$B$2:$AG$462,MATCH(P$2,'Justerad allokering'!$B$2:$AF$2,0),FALSE))</f>
        <v>24.326000000000001</v>
      </c>
      <c r="Q180" s="28">
        <f>IF(ISERROR(1/VLOOKUP($B180,'Justerad allokering'!$B$2:$AG$462,MATCH(Q$2,'Justerad allokering'!$B$2:$AF$2,0),FALSE)),VLOOKUP($B180,'Allokerad kvv'!$B$2:$AV$468,MATCH(Q$2,'Allokerad kvv'!$B$2:$AV$2,0),FALSE),VLOOKUP($B180,'Justerad allokering'!$B$2:$AG$462,MATCH(Q$2,'Justerad allokering'!$B$2:$AF$2,0),FALSE))</f>
        <v>0</v>
      </c>
      <c r="R180" s="28">
        <f>IF(ISERROR(1/VLOOKUP($B180,'Justerad allokering'!$B$2:$AG$462,MATCH(R$2,'Justerad allokering'!$B$2:$AF$2,0),FALSE)),VLOOKUP($B180,'Allokerad kvv'!$B$2:$AV$468,MATCH(R$2,'Allokerad kvv'!$B$2:$AV$2,0),FALSE),VLOOKUP($B180,'Justerad allokering'!$B$2:$AG$462,MATCH(R$2,'Justerad allokering'!$B$2:$AF$2,0),FALSE))</f>
        <v>0</v>
      </c>
      <c r="S180" s="28">
        <f>IF(ISERROR(1/VLOOKUP($B180,'Justerad allokering'!$B$2:$AG$462,MATCH(S$2,'Justerad allokering'!$B$2:$AF$2,0),FALSE)),VLOOKUP($B180,'Allokerad kvv'!$B$2:$AV$468,MATCH(S$2,'Allokerad kvv'!$B$2:$AV$2,0),FALSE),VLOOKUP($B180,'Justerad allokering'!$B$2:$AG$462,MATCH(S$2,'Justerad allokering'!$B$2:$AF$2,0),FALSE))</f>
        <v>11.8325</v>
      </c>
      <c r="T180" s="28">
        <f>IF(ISERROR(1/VLOOKUP($B180,'Justerad allokering'!$B$2:$AG$462,MATCH(T$2,'Justerad allokering'!$B$2:$AF$2,0),FALSE)),VLOOKUP($B180,'Allokerad kvv'!$B$2:$AV$468,MATCH(T$2,'Allokerad kvv'!$B$2:$AV$2,0),FALSE),VLOOKUP($B180,'Justerad allokering'!$B$2:$AG$462,MATCH(T$2,'Justerad allokering'!$B$2:$AF$2,0),FALSE))</f>
        <v>0</v>
      </c>
      <c r="U180" s="28">
        <f>IF(ISERROR(1/VLOOKUP($B180,'Justerad allokering'!$B$2:$AG$462,MATCH(U$2,'Justerad allokering'!$B$2:$AF$2,0),FALSE)),VLOOKUP($B180,'Allokerad kvv'!$B$2:$AV$468,MATCH(U$2,'Allokerad kvv'!$B$2:$AV$2,0),FALSE),VLOOKUP($B180,'Justerad allokering'!$B$2:$AG$462,MATCH(U$2,'Justerad allokering'!$B$2:$AF$2,0),FALSE))</f>
        <v>0</v>
      </c>
      <c r="V180" s="28">
        <f>IF(ISERROR(1/VLOOKUP($B180,'Justerad allokering'!$B$2:$AG$462,MATCH(V$2,'Justerad allokering'!$B$2:$AF$2,0),FALSE)),VLOOKUP($B180,'Allokerad kvv'!$B$2:$AV$468,MATCH(V$2,'Allokerad kvv'!$B$2:$AV$2,0),FALSE),VLOOKUP($B180,'Justerad allokering'!$B$2:$AG$462,MATCH(V$2,'Justerad allokering'!$B$2:$AF$2,0),FALSE))</f>
        <v>0</v>
      </c>
      <c r="W180" s="28">
        <f>IF(ISERROR(1/VLOOKUP($B180,'Justerad allokering'!$B$2:$AG$462,MATCH(W$2,'Justerad allokering'!$B$2:$AF$2,0),FALSE)),VLOOKUP($B180,'Allokerad kvv'!$B$2:$AV$468,MATCH(W$2,'Allokerad kvv'!$B$2:$AV$2,0),FALSE),VLOOKUP($B180,'Justerad allokering'!$B$2:$AG$462,MATCH(W$2,'Justerad allokering'!$B$2:$AF$2,0),FALSE))</f>
        <v>0</v>
      </c>
      <c r="X180" s="28">
        <f>IF(ISERROR(1/VLOOKUP($B180,'Justerad allokering'!$B$2:$AG$462,MATCH(X$2,'Justerad allokering'!$B$2:$AF$2,0),FALSE)),VLOOKUP($B180,'Allokerad kvv'!$B$2:$AV$468,MATCH(X$2,'Allokerad kvv'!$B$2:$AV$2,0),FALSE),VLOOKUP($B180,'Justerad allokering'!$B$2:$AG$462,MATCH(X$2,'Justerad allokering'!$B$2:$AF$2,0),FALSE))</f>
        <v>0</v>
      </c>
      <c r="Y180" s="28">
        <f>IF(ISERROR(1/VLOOKUP($B180,'Justerad allokering'!$B$2:$AG$462,MATCH(Y$2,'Justerad allokering'!$B$2:$AF$2,0),FALSE)),VLOOKUP($B180,'Allokerad kvv'!$B$2:$AV$468,MATCH(Y$2,'Allokerad kvv'!$B$2:$AV$2,0),FALSE),VLOOKUP($B180,'Justerad allokering'!$B$2:$AG$462,MATCH(Y$2,'Justerad allokering'!$B$2:$AF$2,0),FALSE))</f>
        <v>0</v>
      </c>
      <c r="Z180" s="28">
        <f>IF(ISERROR(1/VLOOKUP($B180,'Justerad allokering'!$B$2:$AG$462,MATCH(Z$2,'Justerad allokering'!$B$2:$AF$2,0),FALSE)),VLOOKUP($B180,'Allokerad kvv'!$B$2:$AV$468,MATCH(Z$2,'Allokerad kvv'!$B$2:$AV$2,0),FALSE),VLOOKUP($B180,'Justerad allokering'!$B$2:$AG$462,MATCH(Z$2,'Justerad allokering'!$B$2:$AF$2,0),FALSE))</f>
        <v>1.93147</v>
      </c>
      <c r="AA180" s="28"/>
      <c r="AB180" s="28"/>
      <c r="AE180">
        <f t="shared" si="6"/>
        <v>142.33722</v>
      </c>
      <c r="AG180">
        <f t="shared" si="7"/>
        <v>139.02077</v>
      </c>
      <c r="AH180">
        <f t="shared" si="8"/>
        <v>104.02077</v>
      </c>
      <c r="AI180" s="55">
        <f>IF(AH180=0,"",AH180/VLOOKUP(B180,Kraftvärmeprod!$B$1:$BC$480,MATCH("Summa tillförd energi exklusive rökgaskondensering",Kraftvärmeprod!$B$1:$BC$1,0),FALSE))</f>
        <v>0.5264209008097166</v>
      </c>
    </row>
    <row r="181" spans="1:35" x14ac:dyDescent="0.35">
      <c r="A181" s="28" t="s">
        <v>236</v>
      </c>
      <c r="B181" s="28" t="s">
        <v>237</v>
      </c>
      <c r="C181" s="28">
        <f>IF(ISERROR(1/VLOOKUP($B181,'Justerad allokering'!$B$2:$AG$462,MATCH(C$2,'Justerad allokering'!$B$2:$AF$2,0),FALSE)),VLOOKUP($B181,'Allokerad kvv'!$B$2:$AV$468,MATCH(C$2,'Allokerad kvv'!$B$2:$AV$2,0),FALSE),VLOOKUP($B181,'Justerad allokering'!$B$2:$AG$462,MATCH(C$2,'Justerad allokering'!$B$2:$AF$2,0),FALSE))</f>
        <v>117.22</v>
      </c>
      <c r="D181" s="28">
        <f>IF(ISERROR(1/VLOOKUP($B181,'Justerad allokering'!$B$2:$AG$462,MATCH(D$2,'Justerad allokering'!$B$2:$AF$2,0),FALSE)),VLOOKUP($B181,'Allokerad kvv'!$B$2:$AV$468,MATCH(D$2,'Allokerad kvv'!$B$2:$AV$2,0),FALSE),VLOOKUP($B181,'Justerad allokering'!$B$2:$AG$462,MATCH(D$2,'Justerad allokering'!$B$2:$AF$2,0),FALSE))</f>
        <v>0</v>
      </c>
      <c r="E181" s="28">
        <f>IF(ISERROR(1/VLOOKUP($B181,'Justerad allokering'!$B$2:$AG$462,MATCH(E$2,'Justerad allokering'!$B$2:$AF$2,0),FALSE)),VLOOKUP($B181,'Allokerad kvv'!$B$2:$AV$468,MATCH(E$2,'Allokerad kvv'!$B$2:$AV$2,0),FALSE),VLOOKUP($B181,'Justerad allokering'!$B$2:$AG$462,MATCH(E$2,'Justerad allokering'!$B$2:$AF$2,0),FALSE))</f>
        <v>0</v>
      </c>
      <c r="F181" s="28">
        <f>IF(ISERROR(1/VLOOKUP($B181,'Justerad allokering'!$B$2:$AG$462,MATCH(F$2,'Justerad allokering'!$B$2:$AF$2,0),FALSE)),VLOOKUP($B181,'Allokerad kvv'!$B$2:$AV$468,MATCH(F$2,'Allokerad kvv'!$B$2:$AV$2,0),FALSE),VLOOKUP($B181,'Justerad allokering'!$B$2:$AG$462,MATCH(F$2,'Justerad allokering'!$B$2:$AF$2,0),FALSE))</f>
        <v>0</v>
      </c>
      <c r="G181" s="28">
        <f>IF(ISERROR(1/VLOOKUP($B181,'Justerad allokering'!$B$2:$AG$462,MATCH(G$2,'Justerad allokering'!$B$2:$AF$2,0),FALSE)),VLOOKUP($B181,'Allokerad kvv'!$B$2:$AV$468,MATCH(G$2,'Allokerad kvv'!$B$2:$AV$2,0),FALSE),VLOOKUP($B181,'Justerad allokering'!$B$2:$AG$462,MATCH(G$2,'Justerad allokering'!$B$2:$AF$2,0),FALSE))</f>
        <v>0.26452500000000001</v>
      </c>
      <c r="H181" s="28">
        <f>IF(ISERROR(1/VLOOKUP($B181,'Justerad allokering'!$B$2:$AG$462,MATCH(H$2,'Justerad allokering'!$B$2:$AF$2,0),FALSE)),VLOOKUP($B181,'Allokerad kvv'!$B$2:$AV$468,MATCH(H$2,'Allokerad kvv'!$B$2:$AV$2,0),FALSE),VLOOKUP($B181,'Justerad allokering'!$B$2:$AG$462,MATCH(H$2,'Justerad allokering'!$B$2:$AF$2,0),FALSE))</f>
        <v>0</v>
      </c>
      <c r="I181" s="28">
        <f>IF(ISERROR(1/VLOOKUP($B181,'Justerad allokering'!$B$2:$AG$462,MATCH(I$2,'Justerad allokering'!$B$2:$AF$2,0),FALSE)),VLOOKUP($B181,'Allokerad kvv'!$B$2:$AV$468,MATCH(I$2,'Allokerad kvv'!$B$2:$AV$2,0),FALSE),VLOOKUP($B181,'Justerad allokering'!$B$2:$AG$462,MATCH(I$2,'Justerad allokering'!$B$2:$AF$2,0),FALSE))</f>
        <v>0</v>
      </c>
      <c r="J181" s="28">
        <f>IF(ISERROR(1/VLOOKUP($B181,'Justerad allokering'!$B$2:$AG$462,MATCH(J$2,'Justerad allokering'!$B$2:$AF$2,0),FALSE)),VLOOKUP($B181,'Allokerad kvv'!$B$2:$AV$468,MATCH(J$2,'Allokerad kvv'!$B$2:$AV$2,0),FALSE),VLOOKUP($B181,'Justerad allokering'!$B$2:$AG$462,MATCH(J$2,'Justerad allokering'!$B$2:$AF$2,0),FALSE))</f>
        <v>0</v>
      </c>
      <c r="K181" s="28">
        <f>IF(ISERROR(1/VLOOKUP($B181,'Justerad allokering'!$B$2:$AG$462,MATCH(K$2,'Justerad allokering'!$B$2:$AF$2,0),FALSE)),VLOOKUP($B181,'Allokerad kvv'!$B$2:$AV$468,MATCH(K$2,'Allokerad kvv'!$B$2:$AV$2,0),FALSE),VLOOKUP($B181,'Justerad allokering'!$B$2:$AG$462,MATCH(K$2,'Justerad allokering'!$B$2:$AF$2,0),FALSE))</f>
        <v>0</v>
      </c>
      <c r="L181" s="28">
        <f>IF(ISERROR(1/VLOOKUP($B181,'Justerad allokering'!$B$2:$AG$462,MATCH(L$2,'Justerad allokering'!$B$2:$AF$2,0),FALSE)),VLOOKUP($B181,'Allokerad kvv'!$B$2:$AV$468,MATCH(L$2,'Allokerad kvv'!$B$2:$AV$2,0),FALSE),VLOOKUP($B181,'Justerad allokering'!$B$2:$AG$462,MATCH(L$2,'Justerad allokering'!$B$2:$AF$2,0),FALSE))</f>
        <v>0</v>
      </c>
      <c r="M181" s="28">
        <f>IF(ISERROR(1/VLOOKUP($B181,'Justerad allokering'!$B$2:$AG$462,MATCH(M$2,'Justerad allokering'!$B$2:$AF$2,0),FALSE)),VLOOKUP($B181,'Allokerad kvv'!$B$2:$AV$468,MATCH(M$2,'Allokerad kvv'!$B$2:$AV$2,0),FALSE),VLOOKUP($B181,'Justerad allokering'!$B$2:$AG$462,MATCH(M$2,'Justerad allokering'!$B$2:$AF$2,0),FALSE))</f>
        <v>0</v>
      </c>
      <c r="N181" s="28">
        <f>IF(ISERROR(1/VLOOKUP($B181,'Justerad allokering'!$B$2:$AG$462,MATCH(N$2,'Justerad allokering'!$B$2:$AF$2,0),FALSE)),VLOOKUP($B181,'Allokerad kvv'!$B$2:$AV$468,MATCH(N$2,'Allokerad kvv'!$B$2:$AV$2,0),FALSE),VLOOKUP($B181,'Justerad allokering'!$B$2:$AG$462,MATCH(N$2,'Justerad allokering'!$B$2:$AF$2,0),FALSE))</f>
        <v>0</v>
      </c>
      <c r="O181" s="28">
        <f>IF(ISERROR(1/VLOOKUP($B181,'Justerad allokering'!$B$2:$AG$462,MATCH(O$2,'Justerad allokering'!$B$2:$AF$2,0),FALSE)),VLOOKUP($B181,'Allokerad kvv'!$B$2:$AV$468,MATCH(O$2,'Allokerad kvv'!$B$2:$AV$2,0),FALSE),VLOOKUP($B181,'Justerad allokering'!$B$2:$AG$462,MATCH(O$2,'Justerad allokering'!$B$2:$AF$2,0),FALSE))</f>
        <v>0</v>
      </c>
      <c r="P181" s="28">
        <f>IF(ISERROR(1/VLOOKUP($B181,'Justerad allokering'!$B$2:$AG$462,MATCH(P$2,'Justerad allokering'!$B$2:$AF$2,0),FALSE)),VLOOKUP($B181,'Allokerad kvv'!$B$2:$AV$468,MATCH(P$2,'Allokerad kvv'!$B$2:$AV$2,0),FALSE),VLOOKUP($B181,'Justerad allokering'!$B$2:$AG$462,MATCH(P$2,'Justerad allokering'!$B$2:$AF$2,0),FALSE))</f>
        <v>0</v>
      </c>
      <c r="Q181" s="28">
        <f>IF(ISERROR(1/VLOOKUP($B181,'Justerad allokering'!$B$2:$AG$462,MATCH(Q$2,'Justerad allokering'!$B$2:$AF$2,0),FALSE)),VLOOKUP($B181,'Allokerad kvv'!$B$2:$AV$468,MATCH(Q$2,'Allokerad kvv'!$B$2:$AV$2,0),FALSE),VLOOKUP($B181,'Justerad allokering'!$B$2:$AG$462,MATCH(Q$2,'Justerad allokering'!$B$2:$AF$2,0),FALSE))</f>
        <v>0</v>
      </c>
      <c r="R181" s="28">
        <f>IF(ISERROR(1/VLOOKUP($B181,'Justerad allokering'!$B$2:$AG$462,MATCH(R$2,'Justerad allokering'!$B$2:$AF$2,0),FALSE)),VLOOKUP($B181,'Allokerad kvv'!$B$2:$AV$468,MATCH(R$2,'Allokerad kvv'!$B$2:$AV$2,0),FALSE),VLOOKUP($B181,'Justerad allokering'!$B$2:$AG$462,MATCH(R$2,'Justerad allokering'!$B$2:$AF$2,0),FALSE))</f>
        <v>0</v>
      </c>
      <c r="S181" s="28">
        <f>IF(ISERROR(1/VLOOKUP($B181,'Justerad allokering'!$B$2:$AG$462,MATCH(S$2,'Justerad allokering'!$B$2:$AF$2,0),FALSE)),VLOOKUP($B181,'Allokerad kvv'!$B$2:$AV$468,MATCH(S$2,'Allokerad kvv'!$B$2:$AV$2,0),FALSE),VLOOKUP($B181,'Justerad allokering'!$B$2:$AG$462,MATCH(S$2,'Justerad allokering'!$B$2:$AF$2,0),FALSE))</f>
        <v>0</v>
      </c>
      <c r="T181" s="28">
        <f>IF(ISERROR(1/VLOOKUP($B181,'Justerad allokering'!$B$2:$AG$462,MATCH(T$2,'Justerad allokering'!$B$2:$AF$2,0),FALSE)),VLOOKUP($B181,'Allokerad kvv'!$B$2:$AV$468,MATCH(T$2,'Allokerad kvv'!$B$2:$AV$2,0),FALSE),VLOOKUP($B181,'Justerad allokering'!$B$2:$AG$462,MATCH(T$2,'Justerad allokering'!$B$2:$AF$2,0),FALSE))</f>
        <v>0</v>
      </c>
      <c r="U181" s="28">
        <f>IF(ISERROR(1/VLOOKUP($B181,'Justerad allokering'!$B$2:$AG$462,MATCH(U$2,'Justerad allokering'!$B$2:$AF$2,0),FALSE)),VLOOKUP($B181,'Allokerad kvv'!$B$2:$AV$468,MATCH(U$2,'Allokerad kvv'!$B$2:$AV$2,0),FALSE),VLOOKUP($B181,'Justerad allokering'!$B$2:$AG$462,MATCH(U$2,'Justerad allokering'!$B$2:$AF$2,0),FALSE))</f>
        <v>0</v>
      </c>
      <c r="V181" s="28">
        <f>IF(ISERROR(1/VLOOKUP($B181,'Justerad allokering'!$B$2:$AG$462,MATCH(V$2,'Justerad allokering'!$B$2:$AF$2,0),FALSE)),VLOOKUP($B181,'Allokerad kvv'!$B$2:$AV$468,MATCH(V$2,'Allokerad kvv'!$B$2:$AV$2,0),FALSE),VLOOKUP($B181,'Justerad allokering'!$B$2:$AG$462,MATCH(V$2,'Justerad allokering'!$B$2:$AF$2,0),FALSE))</f>
        <v>0</v>
      </c>
      <c r="W181" s="28">
        <f>IF(ISERROR(1/VLOOKUP($B181,'Justerad allokering'!$B$2:$AG$462,MATCH(W$2,'Justerad allokering'!$B$2:$AF$2,0),FALSE)),VLOOKUP($B181,'Allokerad kvv'!$B$2:$AV$468,MATCH(W$2,'Allokerad kvv'!$B$2:$AV$2,0),FALSE),VLOOKUP($B181,'Justerad allokering'!$B$2:$AG$462,MATCH(W$2,'Justerad allokering'!$B$2:$AF$2,0),FALSE))</f>
        <v>0</v>
      </c>
      <c r="X181" s="28">
        <f>IF(ISERROR(1/VLOOKUP($B181,'Justerad allokering'!$B$2:$AG$462,MATCH(X$2,'Justerad allokering'!$B$2:$AF$2,0),FALSE)),VLOOKUP($B181,'Allokerad kvv'!$B$2:$AV$468,MATCH(X$2,'Allokerad kvv'!$B$2:$AV$2,0),FALSE),VLOOKUP($B181,'Justerad allokering'!$B$2:$AG$462,MATCH(X$2,'Justerad allokering'!$B$2:$AF$2,0),FALSE))</f>
        <v>0</v>
      </c>
      <c r="Y181" s="28">
        <f>IF(ISERROR(1/VLOOKUP($B181,'Justerad allokering'!$B$2:$AG$462,MATCH(Y$2,'Justerad allokering'!$B$2:$AF$2,0),FALSE)),VLOOKUP($B181,'Allokerad kvv'!$B$2:$AV$468,MATCH(Y$2,'Allokerad kvv'!$B$2:$AV$2,0),FALSE),VLOOKUP($B181,'Justerad allokering'!$B$2:$AG$462,MATCH(Y$2,'Justerad allokering'!$B$2:$AF$2,0),FALSE))</f>
        <v>0</v>
      </c>
      <c r="Z181" s="28">
        <f>IF(ISERROR(1/VLOOKUP($B181,'Justerad allokering'!$B$2:$AG$462,MATCH(Z$2,'Justerad allokering'!$B$2:$AF$2,0),FALSE)),VLOOKUP($B181,'Allokerad kvv'!$B$2:$AV$468,MATCH(Z$2,'Allokerad kvv'!$B$2:$AV$2,0),FALSE),VLOOKUP($B181,'Justerad allokering'!$B$2:$AG$462,MATCH(Z$2,'Justerad allokering'!$B$2:$AF$2,0),FALSE))</f>
        <v>0</v>
      </c>
      <c r="AA181" s="28"/>
      <c r="AB181" s="28"/>
      <c r="AE181">
        <f t="shared" si="6"/>
        <v>117.484525</v>
      </c>
      <c r="AG181">
        <f t="shared" si="7"/>
        <v>117.484525</v>
      </c>
      <c r="AH181">
        <f t="shared" si="8"/>
        <v>117.484525</v>
      </c>
      <c r="AI181" s="55">
        <f>IF(AH181=0,"",AH181/VLOOKUP(B181,Kraftvärmeprod!$B$1:$BC$480,MATCH("Summa tillförd energi exklusive rökgaskondensering",Kraftvärmeprod!$B$1:$BC$1,0),FALSE))</f>
        <v>0.78632303727996788</v>
      </c>
    </row>
    <row r="182" spans="1:35" x14ac:dyDescent="0.35">
      <c r="A182" s="28" t="s">
        <v>236</v>
      </c>
      <c r="B182" s="28" t="s">
        <v>238</v>
      </c>
      <c r="C182" s="28">
        <f>IF(ISERROR(1/VLOOKUP($B182,'Justerad allokering'!$B$2:$AG$462,MATCH(C$2,'Justerad allokering'!$B$2:$AF$2,0),FALSE)),VLOOKUP($B182,'Allokerad kvv'!$B$2:$AV$468,MATCH(C$2,'Allokerad kvv'!$B$2:$AV$2,0),FALSE),VLOOKUP($B182,'Justerad allokering'!$B$2:$AG$462,MATCH(C$2,'Justerad allokering'!$B$2:$AF$2,0),FALSE))</f>
        <v>0</v>
      </c>
      <c r="D182" s="28">
        <f>IF(ISERROR(1/VLOOKUP($B182,'Justerad allokering'!$B$2:$AG$462,MATCH(D$2,'Justerad allokering'!$B$2:$AF$2,0),FALSE)),VLOOKUP($B182,'Allokerad kvv'!$B$2:$AV$468,MATCH(D$2,'Allokerad kvv'!$B$2:$AV$2,0),FALSE),VLOOKUP($B182,'Justerad allokering'!$B$2:$AG$462,MATCH(D$2,'Justerad allokering'!$B$2:$AF$2,0),FALSE))</f>
        <v>0</v>
      </c>
      <c r="E182" s="28">
        <f>IF(ISERROR(1/VLOOKUP($B182,'Justerad allokering'!$B$2:$AG$462,MATCH(E$2,'Justerad allokering'!$B$2:$AF$2,0),FALSE)),VLOOKUP($B182,'Allokerad kvv'!$B$2:$AV$468,MATCH(E$2,'Allokerad kvv'!$B$2:$AV$2,0),FALSE),VLOOKUP($B182,'Justerad allokering'!$B$2:$AG$462,MATCH(E$2,'Justerad allokering'!$B$2:$AF$2,0),FALSE))</f>
        <v>0</v>
      </c>
      <c r="F182" s="28">
        <f>IF(ISERROR(1/VLOOKUP($B182,'Justerad allokering'!$B$2:$AG$462,MATCH(F$2,'Justerad allokering'!$B$2:$AF$2,0),FALSE)),VLOOKUP($B182,'Allokerad kvv'!$B$2:$AV$468,MATCH(F$2,'Allokerad kvv'!$B$2:$AV$2,0),FALSE),VLOOKUP($B182,'Justerad allokering'!$B$2:$AG$462,MATCH(F$2,'Justerad allokering'!$B$2:$AF$2,0),FALSE))</f>
        <v>0</v>
      </c>
      <c r="G182" s="28">
        <f>IF(ISERROR(1/VLOOKUP($B182,'Justerad allokering'!$B$2:$AG$462,MATCH(G$2,'Justerad allokering'!$B$2:$AF$2,0),FALSE)),VLOOKUP($B182,'Allokerad kvv'!$B$2:$AV$468,MATCH(G$2,'Allokerad kvv'!$B$2:$AV$2,0),FALSE),VLOOKUP($B182,'Justerad allokering'!$B$2:$AG$462,MATCH(G$2,'Justerad allokering'!$B$2:$AF$2,0),FALSE))</f>
        <v>0</v>
      </c>
      <c r="H182" s="28">
        <f>IF(ISERROR(1/VLOOKUP($B182,'Justerad allokering'!$B$2:$AG$462,MATCH(H$2,'Justerad allokering'!$B$2:$AF$2,0),FALSE)),VLOOKUP($B182,'Allokerad kvv'!$B$2:$AV$468,MATCH(H$2,'Allokerad kvv'!$B$2:$AV$2,0),FALSE),VLOOKUP($B182,'Justerad allokering'!$B$2:$AG$462,MATCH(H$2,'Justerad allokering'!$B$2:$AF$2,0),FALSE))</f>
        <v>0</v>
      </c>
      <c r="I182" s="28">
        <f>IF(ISERROR(1/VLOOKUP($B182,'Justerad allokering'!$B$2:$AG$462,MATCH(I$2,'Justerad allokering'!$B$2:$AF$2,0),FALSE)),VLOOKUP($B182,'Allokerad kvv'!$B$2:$AV$468,MATCH(I$2,'Allokerad kvv'!$B$2:$AV$2,0),FALSE),VLOOKUP($B182,'Justerad allokering'!$B$2:$AG$462,MATCH(I$2,'Justerad allokering'!$B$2:$AF$2,0),FALSE))</f>
        <v>0</v>
      </c>
      <c r="J182" s="28">
        <f>IF(ISERROR(1/VLOOKUP($B182,'Justerad allokering'!$B$2:$AG$462,MATCH(J$2,'Justerad allokering'!$B$2:$AF$2,0),FALSE)),VLOOKUP($B182,'Allokerad kvv'!$B$2:$AV$468,MATCH(J$2,'Allokerad kvv'!$B$2:$AV$2,0),FALSE),VLOOKUP($B182,'Justerad allokering'!$B$2:$AG$462,MATCH(J$2,'Justerad allokering'!$B$2:$AF$2,0),FALSE))</f>
        <v>0</v>
      </c>
      <c r="K182" s="28">
        <f>IF(ISERROR(1/VLOOKUP($B182,'Justerad allokering'!$B$2:$AG$462,MATCH(K$2,'Justerad allokering'!$B$2:$AF$2,0),FALSE)),VLOOKUP($B182,'Allokerad kvv'!$B$2:$AV$468,MATCH(K$2,'Allokerad kvv'!$B$2:$AV$2,0),FALSE),VLOOKUP($B182,'Justerad allokering'!$B$2:$AG$462,MATCH(K$2,'Justerad allokering'!$B$2:$AF$2,0),FALSE))</f>
        <v>0</v>
      </c>
      <c r="L182" s="28">
        <f>IF(ISERROR(1/VLOOKUP($B182,'Justerad allokering'!$B$2:$AG$462,MATCH(L$2,'Justerad allokering'!$B$2:$AF$2,0),FALSE)),VLOOKUP($B182,'Allokerad kvv'!$B$2:$AV$468,MATCH(L$2,'Allokerad kvv'!$B$2:$AV$2,0),FALSE),VLOOKUP($B182,'Justerad allokering'!$B$2:$AG$462,MATCH(L$2,'Justerad allokering'!$B$2:$AF$2,0),FALSE))</f>
        <v>0</v>
      </c>
      <c r="M182" s="28">
        <f>IF(ISERROR(1/VLOOKUP($B182,'Justerad allokering'!$B$2:$AG$462,MATCH(M$2,'Justerad allokering'!$B$2:$AF$2,0),FALSE)),VLOOKUP($B182,'Allokerad kvv'!$B$2:$AV$468,MATCH(M$2,'Allokerad kvv'!$B$2:$AV$2,0),FALSE),VLOOKUP($B182,'Justerad allokering'!$B$2:$AG$462,MATCH(M$2,'Justerad allokering'!$B$2:$AF$2,0),FALSE))</f>
        <v>0</v>
      </c>
      <c r="N182" s="28">
        <f>IF(ISERROR(1/VLOOKUP($B182,'Justerad allokering'!$B$2:$AG$462,MATCH(N$2,'Justerad allokering'!$B$2:$AF$2,0),FALSE)),VLOOKUP($B182,'Allokerad kvv'!$B$2:$AV$468,MATCH(N$2,'Allokerad kvv'!$B$2:$AV$2,0),FALSE),VLOOKUP($B182,'Justerad allokering'!$B$2:$AG$462,MATCH(N$2,'Justerad allokering'!$B$2:$AF$2,0),FALSE))</f>
        <v>0</v>
      </c>
      <c r="O182" s="28">
        <f>IF(ISERROR(1/VLOOKUP($B182,'Justerad allokering'!$B$2:$AG$462,MATCH(O$2,'Justerad allokering'!$B$2:$AF$2,0),FALSE)),VLOOKUP($B182,'Allokerad kvv'!$B$2:$AV$468,MATCH(O$2,'Allokerad kvv'!$B$2:$AV$2,0),FALSE),VLOOKUP($B182,'Justerad allokering'!$B$2:$AG$462,MATCH(O$2,'Justerad allokering'!$B$2:$AF$2,0),FALSE))</f>
        <v>0</v>
      </c>
      <c r="P182" s="28">
        <f>IF(ISERROR(1/VLOOKUP($B182,'Justerad allokering'!$B$2:$AG$462,MATCH(P$2,'Justerad allokering'!$B$2:$AF$2,0),FALSE)),VLOOKUP($B182,'Allokerad kvv'!$B$2:$AV$468,MATCH(P$2,'Allokerad kvv'!$B$2:$AV$2,0),FALSE),VLOOKUP($B182,'Justerad allokering'!$B$2:$AG$462,MATCH(P$2,'Justerad allokering'!$B$2:$AF$2,0),FALSE))</f>
        <v>0</v>
      </c>
      <c r="Q182" s="28">
        <f>IF(ISERROR(1/VLOOKUP($B182,'Justerad allokering'!$B$2:$AG$462,MATCH(Q$2,'Justerad allokering'!$B$2:$AF$2,0),FALSE)),VLOOKUP($B182,'Allokerad kvv'!$B$2:$AV$468,MATCH(Q$2,'Allokerad kvv'!$B$2:$AV$2,0),FALSE),VLOOKUP($B182,'Justerad allokering'!$B$2:$AG$462,MATCH(Q$2,'Justerad allokering'!$B$2:$AF$2,0),FALSE))</f>
        <v>0</v>
      </c>
      <c r="R182" s="28">
        <f>IF(ISERROR(1/VLOOKUP($B182,'Justerad allokering'!$B$2:$AG$462,MATCH(R$2,'Justerad allokering'!$B$2:$AF$2,0),FALSE)),VLOOKUP($B182,'Allokerad kvv'!$B$2:$AV$468,MATCH(R$2,'Allokerad kvv'!$B$2:$AV$2,0),FALSE),VLOOKUP($B182,'Justerad allokering'!$B$2:$AG$462,MATCH(R$2,'Justerad allokering'!$B$2:$AF$2,0),FALSE))</f>
        <v>0</v>
      </c>
      <c r="S182" s="28">
        <f>IF(ISERROR(1/VLOOKUP($B182,'Justerad allokering'!$B$2:$AG$462,MATCH(S$2,'Justerad allokering'!$B$2:$AF$2,0),FALSE)),VLOOKUP($B182,'Allokerad kvv'!$B$2:$AV$468,MATCH(S$2,'Allokerad kvv'!$B$2:$AV$2,0),FALSE),VLOOKUP($B182,'Justerad allokering'!$B$2:$AG$462,MATCH(S$2,'Justerad allokering'!$B$2:$AF$2,0),FALSE))</f>
        <v>0</v>
      </c>
      <c r="T182" s="28">
        <f>IF(ISERROR(1/VLOOKUP($B182,'Justerad allokering'!$B$2:$AG$462,MATCH(T$2,'Justerad allokering'!$B$2:$AF$2,0),FALSE)),VLOOKUP($B182,'Allokerad kvv'!$B$2:$AV$468,MATCH(T$2,'Allokerad kvv'!$B$2:$AV$2,0),FALSE),VLOOKUP($B182,'Justerad allokering'!$B$2:$AG$462,MATCH(T$2,'Justerad allokering'!$B$2:$AF$2,0),FALSE))</f>
        <v>0</v>
      </c>
      <c r="U182" s="28">
        <f>IF(ISERROR(1/VLOOKUP($B182,'Justerad allokering'!$B$2:$AG$462,MATCH(U$2,'Justerad allokering'!$B$2:$AF$2,0),FALSE)),VLOOKUP($B182,'Allokerad kvv'!$B$2:$AV$468,MATCH(U$2,'Allokerad kvv'!$B$2:$AV$2,0),FALSE),VLOOKUP($B182,'Justerad allokering'!$B$2:$AG$462,MATCH(U$2,'Justerad allokering'!$B$2:$AF$2,0),FALSE))</f>
        <v>0</v>
      </c>
      <c r="V182" s="28">
        <f>IF(ISERROR(1/VLOOKUP($B182,'Justerad allokering'!$B$2:$AG$462,MATCH(V$2,'Justerad allokering'!$B$2:$AF$2,0),FALSE)),VLOOKUP($B182,'Allokerad kvv'!$B$2:$AV$468,MATCH(V$2,'Allokerad kvv'!$B$2:$AV$2,0),FALSE),VLOOKUP($B182,'Justerad allokering'!$B$2:$AG$462,MATCH(V$2,'Justerad allokering'!$B$2:$AF$2,0),FALSE))</f>
        <v>0</v>
      </c>
      <c r="W182" s="28">
        <f>IF(ISERROR(1/VLOOKUP($B182,'Justerad allokering'!$B$2:$AG$462,MATCH(W$2,'Justerad allokering'!$B$2:$AF$2,0),FALSE)),VLOOKUP($B182,'Allokerad kvv'!$B$2:$AV$468,MATCH(W$2,'Allokerad kvv'!$B$2:$AV$2,0),FALSE),VLOOKUP($B182,'Justerad allokering'!$B$2:$AG$462,MATCH(W$2,'Justerad allokering'!$B$2:$AF$2,0),FALSE))</f>
        <v>0</v>
      </c>
      <c r="X182" s="28">
        <f>IF(ISERROR(1/VLOOKUP($B182,'Justerad allokering'!$B$2:$AG$462,MATCH(X$2,'Justerad allokering'!$B$2:$AF$2,0),FALSE)),VLOOKUP($B182,'Allokerad kvv'!$B$2:$AV$468,MATCH(X$2,'Allokerad kvv'!$B$2:$AV$2,0),FALSE),VLOOKUP($B182,'Justerad allokering'!$B$2:$AG$462,MATCH(X$2,'Justerad allokering'!$B$2:$AF$2,0),FALSE))</f>
        <v>0</v>
      </c>
      <c r="Y182" s="28">
        <f>IF(ISERROR(1/VLOOKUP($B182,'Justerad allokering'!$B$2:$AG$462,MATCH(Y$2,'Justerad allokering'!$B$2:$AF$2,0),FALSE)),VLOOKUP($B182,'Allokerad kvv'!$B$2:$AV$468,MATCH(Y$2,'Allokerad kvv'!$B$2:$AV$2,0),FALSE),VLOOKUP($B182,'Justerad allokering'!$B$2:$AG$462,MATCH(Y$2,'Justerad allokering'!$B$2:$AF$2,0),FALSE))</f>
        <v>0</v>
      </c>
      <c r="Z182" s="28">
        <f>IF(ISERROR(1/VLOOKUP($B182,'Justerad allokering'!$B$2:$AG$462,MATCH(Z$2,'Justerad allokering'!$B$2:$AF$2,0),FALSE)),VLOOKUP($B182,'Allokerad kvv'!$B$2:$AV$468,MATCH(Z$2,'Allokerad kvv'!$B$2:$AV$2,0),FALSE),VLOOKUP($B182,'Justerad allokering'!$B$2:$AG$462,MATCH(Z$2,'Justerad allokering'!$B$2:$AF$2,0),FALSE))</f>
        <v>0</v>
      </c>
      <c r="AA182" s="28"/>
      <c r="AB182" s="28"/>
      <c r="AE182">
        <f t="shared" si="6"/>
        <v>0</v>
      </c>
      <c r="AG182">
        <f t="shared" si="7"/>
        <v>0</v>
      </c>
      <c r="AH182">
        <f t="shared" si="8"/>
        <v>0</v>
      </c>
      <c r="AI182" s="55" t="str">
        <f>IF(AH182=0,"",AH182/VLOOKUP(B182,Kraftvärmeprod!$B$1:$BC$480,MATCH("Summa tillförd energi exklusive rökgaskondensering",Kraftvärmeprod!$B$1:$BC$1,0),FALSE))</f>
        <v/>
      </c>
    </row>
    <row r="183" spans="1:35" x14ac:dyDescent="0.35">
      <c r="A183" s="28" t="s">
        <v>239</v>
      </c>
      <c r="B183" s="28" t="s">
        <v>240</v>
      </c>
      <c r="C183" s="28">
        <f>IF(ISERROR(1/VLOOKUP($B183,'Justerad allokering'!$B$2:$AG$462,MATCH(C$2,'Justerad allokering'!$B$2:$AF$2,0),FALSE)),VLOOKUP($B183,'Allokerad kvv'!$B$2:$AV$468,MATCH(C$2,'Allokerad kvv'!$B$2:$AV$2,0),FALSE),VLOOKUP($B183,'Justerad allokering'!$B$2:$AG$462,MATCH(C$2,'Justerad allokering'!$B$2:$AF$2,0),FALSE))</f>
        <v>0</v>
      </c>
      <c r="D183" s="28">
        <f>IF(ISERROR(1/VLOOKUP($B183,'Justerad allokering'!$B$2:$AG$462,MATCH(D$2,'Justerad allokering'!$B$2:$AF$2,0),FALSE)),VLOOKUP($B183,'Allokerad kvv'!$B$2:$AV$468,MATCH(D$2,'Allokerad kvv'!$B$2:$AV$2,0),FALSE),VLOOKUP($B183,'Justerad allokering'!$B$2:$AG$462,MATCH(D$2,'Justerad allokering'!$B$2:$AF$2,0),FALSE))</f>
        <v>0</v>
      </c>
      <c r="E183" s="28">
        <f>IF(ISERROR(1/VLOOKUP($B183,'Justerad allokering'!$B$2:$AG$462,MATCH(E$2,'Justerad allokering'!$B$2:$AF$2,0),FALSE)),VLOOKUP($B183,'Allokerad kvv'!$B$2:$AV$468,MATCH(E$2,'Allokerad kvv'!$B$2:$AV$2,0),FALSE),VLOOKUP($B183,'Justerad allokering'!$B$2:$AG$462,MATCH(E$2,'Justerad allokering'!$B$2:$AF$2,0),FALSE))</f>
        <v>0</v>
      </c>
      <c r="F183" s="28">
        <f>IF(ISERROR(1/VLOOKUP($B183,'Justerad allokering'!$B$2:$AG$462,MATCH(F$2,'Justerad allokering'!$B$2:$AF$2,0),FALSE)),VLOOKUP($B183,'Allokerad kvv'!$B$2:$AV$468,MATCH(F$2,'Allokerad kvv'!$B$2:$AV$2,0),FALSE),VLOOKUP($B183,'Justerad allokering'!$B$2:$AG$462,MATCH(F$2,'Justerad allokering'!$B$2:$AF$2,0),FALSE))</f>
        <v>0</v>
      </c>
      <c r="G183" s="28">
        <f>IF(ISERROR(1/VLOOKUP($B183,'Justerad allokering'!$B$2:$AG$462,MATCH(G$2,'Justerad allokering'!$B$2:$AF$2,0),FALSE)),VLOOKUP($B183,'Allokerad kvv'!$B$2:$AV$468,MATCH(G$2,'Allokerad kvv'!$B$2:$AV$2,0),FALSE),VLOOKUP($B183,'Justerad allokering'!$B$2:$AG$462,MATCH(G$2,'Justerad allokering'!$B$2:$AF$2,0),FALSE))</f>
        <v>0</v>
      </c>
      <c r="H183" s="28">
        <f>IF(ISERROR(1/VLOOKUP($B183,'Justerad allokering'!$B$2:$AG$462,MATCH(H$2,'Justerad allokering'!$B$2:$AF$2,0),FALSE)),VLOOKUP($B183,'Allokerad kvv'!$B$2:$AV$468,MATCH(H$2,'Allokerad kvv'!$B$2:$AV$2,0),FALSE),VLOOKUP($B183,'Justerad allokering'!$B$2:$AG$462,MATCH(H$2,'Justerad allokering'!$B$2:$AF$2,0),FALSE))</f>
        <v>0</v>
      </c>
      <c r="I183" s="28">
        <f>IF(ISERROR(1/VLOOKUP($B183,'Justerad allokering'!$B$2:$AG$462,MATCH(I$2,'Justerad allokering'!$B$2:$AF$2,0),FALSE)),VLOOKUP($B183,'Allokerad kvv'!$B$2:$AV$468,MATCH(I$2,'Allokerad kvv'!$B$2:$AV$2,0),FALSE),VLOOKUP($B183,'Justerad allokering'!$B$2:$AG$462,MATCH(I$2,'Justerad allokering'!$B$2:$AF$2,0),FALSE))</f>
        <v>0</v>
      </c>
      <c r="J183" s="28">
        <f>IF(ISERROR(1/VLOOKUP($B183,'Justerad allokering'!$B$2:$AG$462,MATCH(J$2,'Justerad allokering'!$B$2:$AF$2,0),FALSE)),VLOOKUP($B183,'Allokerad kvv'!$B$2:$AV$468,MATCH(J$2,'Allokerad kvv'!$B$2:$AV$2,0),FALSE),VLOOKUP($B183,'Justerad allokering'!$B$2:$AG$462,MATCH(J$2,'Justerad allokering'!$B$2:$AF$2,0),FALSE))</f>
        <v>0</v>
      </c>
      <c r="K183" s="28">
        <f>IF(ISERROR(1/VLOOKUP($B183,'Justerad allokering'!$B$2:$AG$462,MATCH(K$2,'Justerad allokering'!$B$2:$AF$2,0),FALSE)),VLOOKUP($B183,'Allokerad kvv'!$B$2:$AV$468,MATCH(K$2,'Allokerad kvv'!$B$2:$AV$2,0),FALSE),VLOOKUP($B183,'Justerad allokering'!$B$2:$AG$462,MATCH(K$2,'Justerad allokering'!$B$2:$AF$2,0),FALSE))</f>
        <v>0</v>
      </c>
      <c r="L183" s="28">
        <f>IF(ISERROR(1/VLOOKUP($B183,'Justerad allokering'!$B$2:$AG$462,MATCH(L$2,'Justerad allokering'!$B$2:$AF$2,0),FALSE)),VLOOKUP($B183,'Allokerad kvv'!$B$2:$AV$468,MATCH(L$2,'Allokerad kvv'!$B$2:$AV$2,0),FALSE),VLOOKUP($B183,'Justerad allokering'!$B$2:$AG$462,MATCH(L$2,'Justerad allokering'!$B$2:$AF$2,0),FALSE))</f>
        <v>0</v>
      </c>
      <c r="M183" s="28">
        <f>IF(ISERROR(1/VLOOKUP($B183,'Justerad allokering'!$B$2:$AG$462,MATCH(M$2,'Justerad allokering'!$B$2:$AF$2,0),FALSE)),VLOOKUP($B183,'Allokerad kvv'!$B$2:$AV$468,MATCH(M$2,'Allokerad kvv'!$B$2:$AV$2,0),FALSE),VLOOKUP($B183,'Justerad allokering'!$B$2:$AG$462,MATCH(M$2,'Justerad allokering'!$B$2:$AF$2,0),FALSE))</f>
        <v>0</v>
      </c>
      <c r="N183" s="28">
        <f>IF(ISERROR(1/VLOOKUP($B183,'Justerad allokering'!$B$2:$AG$462,MATCH(N$2,'Justerad allokering'!$B$2:$AF$2,0),FALSE)),VLOOKUP($B183,'Allokerad kvv'!$B$2:$AV$468,MATCH(N$2,'Allokerad kvv'!$B$2:$AV$2,0),FALSE),VLOOKUP($B183,'Justerad allokering'!$B$2:$AG$462,MATCH(N$2,'Justerad allokering'!$B$2:$AF$2,0),FALSE))</f>
        <v>0</v>
      </c>
      <c r="O183" s="28">
        <f>IF(ISERROR(1/VLOOKUP($B183,'Justerad allokering'!$B$2:$AG$462,MATCH(O$2,'Justerad allokering'!$B$2:$AF$2,0),FALSE)),VLOOKUP($B183,'Allokerad kvv'!$B$2:$AV$468,MATCH(O$2,'Allokerad kvv'!$B$2:$AV$2,0),FALSE),VLOOKUP($B183,'Justerad allokering'!$B$2:$AG$462,MATCH(O$2,'Justerad allokering'!$B$2:$AF$2,0),FALSE))</f>
        <v>0</v>
      </c>
      <c r="P183" s="28">
        <f>IF(ISERROR(1/VLOOKUP($B183,'Justerad allokering'!$B$2:$AG$462,MATCH(P$2,'Justerad allokering'!$B$2:$AF$2,0),FALSE)),VLOOKUP($B183,'Allokerad kvv'!$B$2:$AV$468,MATCH(P$2,'Allokerad kvv'!$B$2:$AV$2,0),FALSE),VLOOKUP($B183,'Justerad allokering'!$B$2:$AG$462,MATCH(P$2,'Justerad allokering'!$B$2:$AF$2,0),FALSE))</f>
        <v>0</v>
      </c>
      <c r="Q183" s="28">
        <f>IF(ISERROR(1/VLOOKUP($B183,'Justerad allokering'!$B$2:$AG$462,MATCH(Q$2,'Justerad allokering'!$B$2:$AF$2,0),FALSE)),VLOOKUP($B183,'Allokerad kvv'!$B$2:$AV$468,MATCH(Q$2,'Allokerad kvv'!$B$2:$AV$2,0),FALSE),VLOOKUP($B183,'Justerad allokering'!$B$2:$AG$462,MATCH(Q$2,'Justerad allokering'!$B$2:$AF$2,0),FALSE))</f>
        <v>0</v>
      </c>
      <c r="R183" s="28">
        <f>IF(ISERROR(1/VLOOKUP($B183,'Justerad allokering'!$B$2:$AG$462,MATCH(R$2,'Justerad allokering'!$B$2:$AF$2,0),FALSE)),VLOOKUP($B183,'Allokerad kvv'!$B$2:$AV$468,MATCH(R$2,'Allokerad kvv'!$B$2:$AV$2,0),FALSE),VLOOKUP($B183,'Justerad allokering'!$B$2:$AG$462,MATCH(R$2,'Justerad allokering'!$B$2:$AF$2,0),FALSE))</f>
        <v>0</v>
      </c>
      <c r="S183" s="28">
        <f>IF(ISERROR(1/VLOOKUP($B183,'Justerad allokering'!$B$2:$AG$462,MATCH(S$2,'Justerad allokering'!$B$2:$AF$2,0),FALSE)),VLOOKUP($B183,'Allokerad kvv'!$B$2:$AV$468,MATCH(S$2,'Allokerad kvv'!$B$2:$AV$2,0),FALSE),VLOOKUP($B183,'Justerad allokering'!$B$2:$AG$462,MATCH(S$2,'Justerad allokering'!$B$2:$AF$2,0),FALSE))</f>
        <v>0</v>
      </c>
      <c r="T183" s="28">
        <f>IF(ISERROR(1/VLOOKUP($B183,'Justerad allokering'!$B$2:$AG$462,MATCH(T$2,'Justerad allokering'!$B$2:$AF$2,0),FALSE)),VLOOKUP($B183,'Allokerad kvv'!$B$2:$AV$468,MATCH(T$2,'Allokerad kvv'!$B$2:$AV$2,0),FALSE),VLOOKUP($B183,'Justerad allokering'!$B$2:$AG$462,MATCH(T$2,'Justerad allokering'!$B$2:$AF$2,0),FALSE))</f>
        <v>0</v>
      </c>
      <c r="U183" s="28">
        <f>IF(ISERROR(1/VLOOKUP($B183,'Justerad allokering'!$B$2:$AG$462,MATCH(U$2,'Justerad allokering'!$B$2:$AF$2,0),FALSE)),VLOOKUP($B183,'Allokerad kvv'!$B$2:$AV$468,MATCH(U$2,'Allokerad kvv'!$B$2:$AV$2,0),FALSE),VLOOKUP($B183,'Justerad allokering'!$B$2:$AG$462,MATCH(U$2,'Justerad allokering'!$B$2:$AF$2,0),FALSE))</f>
        <v>0</v>
      </c>
      <c r="V183" s="28">
        <f>IF(ISERROR(1/VLOOKUP($B183,'Justerad allokering'!$B$2:$AG$462,MATCH(V$2,'Justerad allokering'!$B$2:$AF$2,0),FALSE)),VLOOKUP($B183,'Allokerad kvv'!$B$2:$AV$468,MATCH(V$2,'Allokerad kvv'!$B$2:$AV$2,0),FALSE),VLOOKUP($B183,'Justerad allokering'!$B$2:$AG$462,MATCH(V$2,'Justerad allokering'!$B$2:$AF$2,0),FALSE))</f>
        <v>0</v>
      </c>
      <c r="W183" s="28">
        <f>IF(ISERROR(1/VLOOKUP($B183,'Justerad allokering'!$B$2:$AG$462,MATCH(W$2,'Justerad allokering'!$B$2:$AF$2,0),FALSE)),VLOOKUP($B183,'Allokerad kvv'!$B$2:$AV$468,MATCH(W$2,'Allokerad kvv'!$B$2:$AV$2,0),FALSE),VLOOKUP($B183,'Justerad allokering'!$B$2:$AG$462,MATCH(W$2,'Justerad allokering'!$B$2:$AF$2,0),FALSE))</f>
        <v>0</v>
      </c>
      <c r="X183" s="28">
        <f>IF(ISERROR(1/VLOOKUP($B183,'Justerad allokering'!$B$2:$AG$462,MATCH(X$2,'Justerad allokering'!$B$2:$AF$2,0),FALSE)),VLOOKUP($B183,'Allokerad kvv'!$B$2:$AV$468,MATCH(X$2,'Allokerad kvv'!$B$2:$AV$2,0),FALSE),VLOOKUP($B183,'Justerad allokering'!$B$2:$AG$462,MATCH(X$2,'Justerad allokering'!$B$2:$AF$2,0),FALSE))</f>
        <v>0</v>
      </c>
      <c r="Y183" s="28">
        <f>IF(ISERROR(1/VLOOKUP($B183,'Justerad allokering'!$B$2:$AG$462,MATCH(Y$2,'Justerad allokering'!$B$2:$AF$2,0),FALSE)),VLOOKUP($B183,'Allokerad kvv'!$B$2:$AV$468,MATCH(Y$2,'Allokerad kvv'!$B$2:$AV$2,0),FALSE),VLOOKUP($B183,'Justerad allokering'!$B$2:$AG$462,MATCH(Y$2,'Justerad allokering'!$B$2:$AF$2,0),FALSE))</f>
        <v>0</v>
      </c>
      <c r="Z183" s="28">
        <f>IF(ISERROR(1/VLOOKUP($B183,'Justerad allokering'!$B$2:$AG$462,MATCH(Z$2,'Justerad allokering'!$B$2:$AF$2,0),FALSE)),VLOOKUP($B183,'Allokerad kvv'!$B$2:$AV$468,MATCH(Z$2,'Allokerad kvv'!$B$2:$AV$2,0),FALSE),VLOOKUP($B183,'Justerad allokering'!$B$2:$AG$462,MATCH(Z$2,'Justerad allokering'!$B$2:$AF$2,0),FALSE))</f>
        <v>0</v>
      </c>
      <c r="AA183" s="28"/>
      <c r="AB183" s="28"/>
      <c r="AE183">
        <f t="shared" si="6"/>
        <v>0</v>
      </c>
      <c r="AG183">
        <f t="shared" si="7"/>
        <v>0</v>
      </c>
      <c r="AH183">
        <f t="shared" si="8"/>
        <v>0</v>
      </c>
      <c r="AI183" s="55" t="str">
        <f>IF(AH183=0,"",AH183/VLOOKUP(B183,Kraftvärmeprod!$B$1:$BC$480,MATCH("Summa tillförd energi exklusive rökgaskondensering",Kraftvärmeprod!$B$1:$BC$1,0),FALSE))</f>
        <v/>
      </c>
    </row>
    <row r="184" spans="1:35" x14ac:dyDescent="0.35">
      <c r="A184" s="28" t="s">
        <v>241</v>
      </c>
      <c r="B184" s="28" t="s">
        <v>242</v>
      </c>
      <c r="C184" s="28">
        <f>IF(ISERROR(1/VLOOKUP($B184,'Justerad allokering'!$B$2:$AG$462,MATCH(C$2,'Justerad allokering'!$B$2:$AF$2,0),FALSE)),VLOOKUP($B184,'Allokerad kvv'!$B$2:$AV$468,MATCH(C$2,'Allokerad kvv'!$B$2:$AV$2,0),FALSE),VLOOKUP($B184,'Justerad allokering'!$B$2:$AG$462,MATCH(C$2,'Justerad allokering'!$B$2:$AF$2,0),FALSE))</f>
        <v>0</v>
      </c>
      <c r="D184" s="28">
        <f>IF(ISERROR(1/VLOOKUP($B184,'Justerad allokering'!$B$2:$AG$462,MATCH(D$2,'Justerad allokering'!$B$2:$AF$2,0),FALSE)),VLOOKUP($B184,'Allokerad kvv'!$B$2:$AV$468,MATCH(D$2,'Allokerad kvv'!$B$2:$AV$2,0),FALSE),VLOOKUP($B184,'Justerad allokering'!$B$2:$AG$462,MATCH(D$2,'Justerad allokering'!$B$2:$AF$2,0),FALSE))</f>
        <v>0</v>
      </c>
      <c r="E184" s="28">
        <f>IF(ISERROR(1/VLOOKUP($B184,'Justerad allokering'!$B$2:$AG$462,MATCH(E$2,'Justerad allokering'!$B$2:$AF$2,0),FALSE)),VLOOKUP($B184,'Allokerad kvv'!$B$2:$AV$468,MATCH(E$2,'Allokerad kvv'!$B$2:$AV$2,0),FALSE),VLOOKUP($B184,'Justerad allokering'!$B$2:$AG$462,MATCH(E$2,'Justerad allokering'!$B$2:$AF$2,0),FALSE))</f>
        <v>0</v>
      </c>
      <c r="F184" s="28">
        <f>IF(ISERROR(1/VLOOKUP($B184,'Justerad allokering'!$B$2:$AG$462,MATCH(F$2,'Justerad allokering'!$B$2:$AF$2,0),FALSE)),VLOOKUP($B184,'Allokerad kvv'!$B$2:$AV$468,MATCH(F$2,'Allokerad kvv'!$B$2:$AV$2,0),FALSE),VLOOKUP($B184,'Justerad allokering'!$B$2:$AG$462,MATCH(F$2,'Justerad allokering'!$B$2:$AF$2,0),FALSE))</f>
        <v>0</v>
      </c>
      <c r="G184" s="28">
        <f>IF(ISERROR(1/VLOOKUP($B184,'Justerad allokering'!$B$2:$AG$462,MATCH(G$2,'Justerad allokering'!$B$2:$AF$2,0),FALSE)),VLOOKUP($B184,'Allokerad kvv'!$B$2:$AV$468,MATCH(G$2,'Allokerad kvv'!$B$2:$AV$2,0),FALSE),VLOOKUP($B184,'Justerad allokering'!$B$2:$AG$462,MATCH(G$2,'Justerad allokering'!$B$2:$AF$2,0),FALSE))</f>
        <v>0</v>
      </c>
      <c r="H184" s="28">
        <f>IF(ISERROR(1/VLOOKUP($B184,'Justerad allokering'!$B$2:$AG$462,MATCH(H$2,'Justerad allokering'!$B$2:$AF$2,0),FALSE)),VLOOKUP($B184,'Allokerad kvv'!$B$2:$AV$468,MATCH(H$2,'Allokerad kvv'!$B$2:$AV$2,0),FALSE),VLOOKUP($B184,'Justerad allokering'!$B$2:$AG$462,MATCH(H$2,'Justerad allokering'!$B$2:$AF$2,0),FALSE))</f>
        <v>0</v>
      </c>
      <c r="I184" s="28">
        <f>IF(ISERROR(1/VLOOKUP($B184,'Justerad allokering'!$B$2:$AG$462,MATCH(I$2,'Justerad allokering'!$B$2:$AF$2,0),FALSE)),VLOOKUP($B184,'Allokerad kvv'!$B$2:$AV$468,MATCH(I$2,'Allokerad kvv'!$B$2:$AV$2,0),FALSE),VLOOKUP($B184,'Justerad allokering'!$B$2:$AG$462,MATCH(I$2,'Justerad allokering'!$B$2:$AF$2,0),FALSE))</f>
        <v>0</v>
      </c>
      <c r="J184" s="28">
        <f>IF(ISERROR(1/VLOOKUP($B184,'Justerad allokering'!$B$2:$AG$462,MATCH(J$2,'Justerad allokering'!$B$2:$AF$2,0),FALSE)),VLOOKUP($B184,'Allokerad kvv'!$B$2:$AV$468,MATCH(J$2,'Allokerad kvv'!$B$2:$AV$2,0),FALSE),VLOOKUP($B184,'Justerad allokering'!$B$2:$AG$462,MATCH(J$2,'Justerad allokering'!$B$2:$AF$2,0),FALSE))</f>
        <v>0</v>
      </c>
      <c r="K184" s="28">
        <f>IF(ISERROR(1/VLOOKUP($B184,'Justerad allokering'!$B$2:$AG$462,MATCH(K$2,'Justerad allokering'!$B$2:$AF$2,0),FALSE)),VLOOKUP($B184,'Allokerad kvv'!$B$2:$AV$468,MATCH(K$2,'Allokerad kvv'!$B$2:$AV$2,0),FALSE),VLOOKUP($B184,'Justerad allokering'!$B$2:$AG$462,MATCH(K$2,'Justerad allokering'!$B$2:$AF$2,0),FALSE))</f>
        <v>0</v>
      </c>
      <c r="L184" s="28">
        <f>IF(ISERROR(1/VLOOKUP($B184,'Justerad allokering'!$B$2:$AG$462,MATCH(L$2,'Justerad allokering'!$B$2:$AF$2,0),FALSE)),VLOOKUP($B184,'Allokerad kvv'!$B$2:$AV$468,MATCH(L$2,'Allokerad kvv'!$B$2:$AV$2,0),FALSE),VLOOKUP($B184,'Justerad allokering'!$B$2:$AG$462,MATCH(L$2,'Justerad allokering'!$B$2:$AF$2,0),FALSE))</f>
        <v>0</v>
      </c>
      <c r="M184" s="28">
        <f>IF(ISERROR(1/VLOOKUP($B184,'Justerad allokering'!$B$2:$AG$462,MATCH(M$2,'Justerad allokering'!$B$2:$AF$2,0),FALSE)),VLOOKUP($B184,'Allokerad kvv'!$B$2:$AV$468,MATCH(M$2,'Allokerad kvv'!$B$2:$AV$2,0),FALSE),VLOOKUP($B184,'Justerad allokering'!$B$2:$AG$462,MATCH(M$2,'Justerad allokering'!$B$2:$AF$2,0),FALSE))</f>
        <v>0</v>
      </c>
      <c r="N184" s="28">
        <f>IF(ISERROR(1/VLOOKUP($B184,'Justerad allokering'!$B$2:$AG$462,MATCH(N$2,'Justerad allokering'!$B$2:$AF$2,0),FALSE)),VLOOKUP($B184,'Allokerad kvv'!$B$2:$AV$468,MATCH(N$2,'Allokerad kvv'!$B$2:$AV$2,0),FALSE),VLOOKUP($B184,'Justerad allokering'!$B$2:$AG$462,MATCH(N$2,'Justerad allokering'!$B$2:$AF$2,0),FALSE))</f>
        <v>0</v>
      </c>
      <c r="O184" s="28">
        <f>IF(ISERROR(1/VLOOKUP($B184,'Justerad allokering'!$B$2:$AG$462,MATCH(O$2,'Justerad allokering'!$B$2:$AF$2,0),FALSE)),VLOOKUP($B184,'Allokerad kvv'!$B$2:$AV$468,MATCH(O$2,'Allokerad kvv'!$B$2:$AV$2,0),FALSE),VLOOKUP($B184,'Justerad allokering'!$B$2:$AG$462,MATCH(O$2,'Justerad allokering'!$B$2:$AF$2,0),FALSE))</f>
        <v>0</v>
      </c>
      <c r="P184" s="28">
        <f>IF(ISERROR(1/VLOOKUP($B184,'Justerad allokering'!$B$2:$AG$462,MATCH(P$2,'Justerad allokering'!$B$2:$AF$2,0),FALSE)),VLOOKUP($B184,'Allokerad kvv'!$B$2:$AV$468,MATCH(P$2,'Allokerad kvv'!$B$2:$AV$2,0),FALSE),VLOOKUP($B184,'Justerad allokering'!$B$2:$AG$462,MATCH(P$2,'Justerad allokering'!$B$2:$AF$2,0),FALSE))</f>
        <v>0</v>
      </c>
      <c r="Q184" s="28">
        <f>IF(ISERROR(1/VLOOKUP($B184,'Justerad allokering'!$B$2:$AG$462,MATCH(Q$2,'Justerad allokering'!$B$2:$AF$2,0),FALSE)),VLOOKUP($B184,'Allokerad kvv'!$B$2:$AV$468,MATCH(Q$2,'Allokerad kvv'!$B$2:$AV$2,0),FALSE),VLOOKUP($B184,'Justerad allokering'!$B$2:$AG$462,MATCH(Q$2,'Justerad allokering'!$B$2:$AF$2,0),FALSE))</f>
        <v>0</v>
      </c>
      <c r="R184" s="28">
        <f>IF(ISERROR(1/VLOOKUP($B184,'Justerad allokering'!$B$2:$AG$462,MATCH(R$2,'Justerad allokering'!$B$2:$AF$2,0),FALSE)),VLOOKUP($B184,'Allokerad kvv'!$B$2:$AV$468,MATCH(R$2,'Allokerad kvv'!$B$2:$AV$2,0),FALSE),VLOOKUP($B184,'Justerad allokering'!$B$2:$AG$462,MATCH(R$2,'Justerad allokering'!$B$2:$AF$2,0),FALSE))</f>
        <v>0</v>
      </c>
      <c r="S184" s="28">
        <f>IF(ISERROR(1/VLOOKUP($B184,'Justerad allokering'!$B$2:$AG$462,MATCH(S$2,'Justerad allokering'!$B$2:$AF$2,0),FALSE)),VLOOKUP($B184,'Allokerad kvv'!$B$2:$AV$468,MATCH(S$2,'Allokerad kvv'!$B$2:$AV$2,0),FALSE),VLOOKUP($B184,'Justerad allokering'!$B$2:$AG$462,MATCH(S$2,'Justerad allokering'!$B$2:$AF$2,0),FALSE))</f>
        <v>0</v>
      </c>
      <c r="T184" s="28">
        <f>IF(ISERROR(1/VLOOKUP($B184,'Justerad allokering'!$B$2:$AG$462,MATCH(T$2,'Justerad allokering'!$B$2:$AF$2,0),FALSE)),VLOOKUP($B184,'Allokerad kvv'!$B$2:$AV$468,MATCH(T$2,'Allokerad kvv'!$B$2:$AV$2,0),FALSE),VLOOKUP($B184,'Justerad allokering'!$B$2:$AG$462,MATCH(T$2,'Justerad allokering'!$B$2:$AF$2,0),FALSE))</f>
        <v>0</v>
      </c>
      <c r="U184" s="28">
        <f>IF(ISERROR(1/VLOOKUP($B184,'Justerad allokering'!$B$2:$AG$462,MATCH(U$2,'Justerad allokering'!$B$2:$AF$2,0),FALSE)),VLOOKUP($B184,'Allokerad kvv'!$B$2:$AV$468,MATCH(U$2,'Allokerad kvv'!$B$2:$AV$2,0),FALSE),VLOOKUP($B184,'Justerad allokering'!$B$2:$AG$462,MATCH(U$2,'Justerad allokering'!$B$2:$AF$2,0),FALSE))</f>
        <v>0</v>
      </c>
      <c r="V184" s="28">
        <f>IF(ISERROR(1/VLOOKUP($B184,'Justerad allokering'!$B$2:$AG$462,MATCH(V$2,'Justerad allokering'!$B$2:$AF$2,0),FALSE)),VLOOKUP($B184,'Allokerad kvv'!$B$2:$AV$468,MATCH(V$2,'Allokerad kvv'!$B$2:$AV$2,0),FALSE),VLOOKUP($B184,'Justerad allokering'!$B$2:$AG$462,MATCH(V$2,'Justerad allokering'!$B$2:$AF$2,0),FALSE))</f>
        <v>0</v>
      </c>
      <c r="W184" s="28">
        <f>IF(ISERROR(1/VLOOKUP($B184,'Justerad allokering'!$B$2:$AG$462,MATCH(W$2,'Justerad allokering'!$B$2:$AF$2,0),FALSE)),VLOOKUP($B184,'Allokerad kvv'!$B$2:$AV$468,MATCH(W$2,'Allokerad kvv'!$B$2:$AV$2,0),FALSE),VLOOKUP($B184,'Justerad allokering'!$B$2:$AG$462,MATCH(W$2,'Justerad allokering'!$B$2:$AF$2,0),FALSE))</f>
        <v>0</v>
      </c>
      <c r="X184" s="28">
        <f>IF(ISERROR(1/VLOOKUP($B184,'Justerad allokering'!$B$2:$AG$462,MATCH(X$2,'Justerad allokering'!$B$2:$AF$2,0),FALSE)),VLOOKUP($B184,'Allokerad kvv'!$B$2:$AV$468,MATCH(X$2,'Allokerad kvv'!$B$2:$AV$2,0),FALSE),VLOOKUP($B184,'Justerad allokering'!$B$2:$AG$462,MATCH(X$2,'Justerad allokering'!$B$2:$AF$2,0),FALSE))</f>
        <v>0</v>
      </c>
      <c r="Y184" s="28">
        <f>IF(ISERROR(1/VLOOKUP($B184,'Justerad allokering'!$B$2:$AG$462,MATCH(Y$2,'Justerad allokering'!$B$2:$AF$2,0),FALSE)),VLOOKUP($B184,'Allokerad kvv'!$B$2:$AV$468,MATCH(Y$2,'Allokerad kvv'!$B$2:$AV$2,0),FALSE),VLOOKUP($B184,'Justerad allokering'!$B$2:$AG$462,MATCH(Y$2,'Justerad allokering'!$B$2:$AF$2,0),FALSE))</f>
        <v>0</v>
      </c>
      <c r="Z184" s="28">
        <f>IF(ISERROR(1/VLOOKUP($B184,'Justerad allokering'!$B$2:$AG$462,MATCH(Z$2,'Justerad allokering'!$B$2:$AF$2,0),FALSE)),VLOOKUP($B184,'Allokerad kvv'!$B$2:$AV$468,MATCH(Z$2,'Allokerad kvv'!$B$2:$AV$2,0),FALSE),VLOOKUP($B184,'Justerad allokering'!$B$2:$AG$462,MATCH(Z$2,'Justerad allokering'!$B$2:$AF$2,0),FALSE))</f>
        <v>0</v>
      </c>
      <c r="AA184" s="28"/>
      <c r="AB184" s="28"/>
      <c r="AE184">
        <f t="shared" si="6"/>
        <v>0</v>
      </c>
      <c r="AG184">
        <f t="shared" si="7"/>
        <v>0</v>
      </c>
      <c r="AH184">
        <f t="shared" si="8"/>
        <v>0</v>
      </c>
      <c r="AI184" s="55" t="str">
        <f>IF(AH184=0,"",AH184/VLOOKUP(B184,Kraftvärmeprod!$B$1:$BC$480,MATCH("Summa tillförd energi exklusive rökgaskondensering",Kraftvärmeprod!$B$1:$BC$1,0),FALSE))</f>
        <v/>
      </c>
    </row>
    <row r="185" spans="1:35" x14ac:dyDescent="0.35">
      <c r="A185" s="28" t="s">
        <v>243</v>
      </c>
      <c r="B185" s="28" t="s">
        <v>244</v>
      </c>
      <c r="C185" s="28">
        <f>IF(ISERROR(1/VLOOKUP($B185,'Justerad allokering'!$B$2:$AG$462,MATCH(C$2,'Justerad allokering'!$B$2:$AF$2,0),FALSE)),VLOOKUP($B185,'Allokerad kvv'!$B$2:$AV$468,MATCH(C$2,'Allokerad kvv'!$B$2:$AV$2,0),FALSE),VLOOKUP($B185,'Justerad allokering'!$B$2:$AG$462,MATCH(C$2,'Justerad allokering'!$B$2:$AF$2,0),FALSE))</f>
        <v>0</v>
      </c>
      <c r="D185" s="28">
        <f>IF(ISERROR(1/VLOOKUP($B185,'Justerad allokering'!$B$2:$AG$462,MATCH(D$2,'Justerad allokering'!$B$2:$AF$2,0),FALSE)),VLOOKUP($B185,'Allokerad kvv'!$B$2:$AV$468,MATCH(D$2,'Allokerad kvv'!$B$2:$AV$2,0),FALSE),VLOOKUP($B185,'Justerad allokering'!$B$2:$AG$462,MATCH(D$2,'Justerad allokering'!$B$2:$AF$2,0),FALSE))</f>
        <v>0</v>
      </c>
      <c r="E185" s="28">
        <f>IF(ISERROR(1/VLOOKUP($B185,'Justerad allokering'!$B$2:$AG$462,MATCH(E$2,'Justerad allokering'!$B$2:$AF$2,0),FALSE)),VLOOKUP($B185,'Allokerad kvv'!$B$2:$AV$468,MATCH(E$2,'Allokerad kvv'!$B$2:$AV$2,0),FALSE),VLOOKUP($B185,'Justerad allokering'!$B$2:$AG$462,MATCH(E$2,'Justerad allokering'!$B$2:$AF$2,0),FALSE))</f>
        <v>0</v>
      </c>
      <c r="F185" s="28">
        <f>IF(ISERROR(1/VLOOKUP($B185,'Justerad allokering'!$B$2:$AG$462,MATCH(F$2,'Justerad allokering'!$B$2:$AF$2,0),FALSE)),VLOOKUP($B185,'Allokerad kvv'!$B$2:$AV$468,MATCH(F$2,'Allokerad kvv'!$B$2:$AV$2,0),FALSE),VLOOKUP($B185,'Justerad allokering'!$B$2:$AG$462,MATCH(F$2,'Justerad allokering'!$B$2:$AF$2,0),FALSE))</f>
        <v>0</v>
      </c>
      <c r="G185" s="28">
        <f>IF(ISERROR(1/VLOOKUP($B185,'Justerad allokering'!$B$2:$AG$462,MATCH(G$2,'Justerad allokering'!$B$2:$AF$2,0),FALSE)),VLOOKUP($B185,'Allokerad kvv'!$B$2:$AV$468,MATCH(G$2,'Allokerad kvv'!$B$2:$AV$2,0),FALSE),VLOOKUP($B185,'Justerad allokering'!$B$2:$AG$462,MATCH(G$2,'Justerad allokering'!$B$2:$AF$2,0),FALSE))</f>
        <v>0</v>
      </c>
      <c r="H185" s="28">
        <f>IF(ISERROR(1/VLOOKUP($B185,'Justerad allokering'!$B$2:$AG$462,MATCH(H$2,'Justerad allokering'!$B$2:$AF$2,0),FALSE)),VLOOKUP($B185,'Allokerad kvv'!$B$2:$AV$468,MATCH(H$2,'Allokerad kvv'!$B$2:$AV$2,0),FALSE),VLOOKUP($B185,'Justerad allokering'!$B$2:$AG$462,MATCH(H$2,'Justerad allokering'!$B$2:$AF$2,0),FALSE))</f>
        <v>0</v>
      </c>
      <c r="I185" s="28">
        <f>IF(ISERROR(1/VLOOKUP($B185,'Justerad allokering'!$B$2:$AG$462,MATCH(I$2,'Justerad allokering'!$B$2:$AF$2,0),FALSE)),VLOOKUP($B185,'Allokerad kvv'!$B$2:$AV$468,MATCH(I$2,'Allokerad kvv'!$B$2:$AV$2,0),FALSE),VLOOKUP($B185,'Justerad allokering'!$B$2:$AG$462,MATCH(I$2,'Justerad allokering'!$B$2:$AF$2,0),FALSE))</f>
        <v>0</v>
      </c>
      <c r="J185" s="28">
        <f>IF(ISERROR(1/VLOOKUP($B185,'Justerad allokering'!$B$2:$AG$462,MATCH(J$2,'Justerad allokering'!$B$2:$AF$2,0),FALSE)),VLOOKUP($B185,'Allokerad kvv'!$B$2:$AV$468,MATCH(J$2,'Allokerad kvv'!$B$2:$AV$2,0),FALSE),VLOOKUP($B185,'Justerad allokering'!$B$2:$AG$462,MATCH(J$2,'Justerad allokering'!$B$2:$AF$2,0),FALSE))</f>
        <v>0</v>
      </c>
      <c r="K185" s="28">
        <f>IF(ISERROR(1/VLOOKUP($B185,'Justerad allokering'!$B$2:$AG$462,MATCH(K$2,'Justerad allokering'!$B$2:$AF$2,0),FALSE)),VLOOKUP($B185,'Allokerad kvv'!$B$2:$AV$468,MATCH(K$2,'Allokerad kvv'!$B$2:$AV$2,0),FALSE),VLOOKUP($B185,'Justerad allokering'!$B$2:$AG$462,MATCH(K$2,'Justerad allokering'!$B$2:$AF$2,0),FALSE))</f>
        <v>0</v>
      </c>
      <c r="L185" s="28">
        <f>IF(ISERROR(1/VLOOKUP($B185,'Justerad allokering'!$B$2:$AG$462,MATCH(L$2,'Justerad allokering'!$B$2:$AF$2,0),FALSE)),VLOOKUP($B185,'Allokerad kvv'!$B$2:$AV$468,MATCH(L$2,'Allokerad kvv'!$B$2:$AV$2,0),FALSE),VLOOKUP($B185,'Justerad allokering'!$B$2:$AG$462,MATCH(L$2,'Justerad allokering'!$B$2:$AF$2,0),FALSE))</f>
        <v>0</v>
      </c>
      <c r="M185" s="28">
        <f>IF(ISERROR(1/VLOOKUP($B185,'Justerad allokering'!$B$2:$AG$462,MATCH(M$2,'Justerad allokering'!$B$2:$AF$2,0),FALSE)),VLOOKUP($B185,'Allokerad kvv'!$B$2:$AV$468,MATCH(M$2,'Allokerad kvv'!$B$2:$AV$2,0),FALSE),VLOOKUP($B185,'Justerad allokering'!$B$2:$AG$462,MATCH(M$2,'Justerad allokering'!$B$2:$AF$2,0),FALSE))</f>
        <v>0</v>
      </c>
      <c r="N185" s="28">
        <f>IF(ISERROR(1/VLOOKUP($B185,'Justerad allokering'!$B$2:$AG$462,MATCH(N$2,'Justerad allokering'!$B$2:$AF$2,0),FALSE)),VLOOKUP($B185,'Allokerad kvv'!$B$2:$AV$468,MATCH(N$2,'Allokerad kvv'!$B$2:$AV$2,0),FALSE),VLOOKUP($B185,'Justerad allokering'!$B$2:$AG$462,MATCH(N$2,'Justerad allokering'!$B$2:$AF$2,0),FALSE))</f>
        <v>0</v>
      </c>
      <c r="O185" s="28">
        <f>IF(ISERROR(1/VLOOKUP($B185,'Justerad allokering'!$B$2:$AG$462,MATCH(O$2,'Justerad allokering'!$B$2:$AF$2,0),FALSE)),VLOOKUP($B185,'Allokerad kvv'!$B$2:$AV$468,MATCH(O$2,'Allokerad kvv'!$B$2:$AV$2,0),FALSE),VLOOKUP($B185,'Justerad allokering'!$B$2:$AG$462,MATCH(O$2,'Justerad allokering'!$B$2:$AF$2,0),FALSE))</f>
        <v>0</v>
      </c>
      <c r="P185" s="28">
        <f>IF(ISERROR(1/VLOOKUP($B185,'Justerad allokering'!$B$2:$AG$462,MATCH(P$2,'Justerad allokering'!$B$2:$AF$2,0),FALSE)),VLOOKUP($B185,'Allokerad kvv'!$B$2:$AV$468,MATCH(P$2,'Allokerad kvv'!$B$2:$AV$2,0),FALSE),VLOOKUP($B185,'Justerad allokering'!$B$2:$AG$462,MATCH(P$2,'Justerad allokering'!$B$2:$AF$2,0),FALSE))</f>
        <v>0</v>
      </c>
      <c r="Q185" s="28">
        <f>IF(ISERROR(1/VLOOKUP($B185,'Justerad allokering'!$B$2:$AG$462,MATCH(Q$2,'Justerad allokering'!$B$2:$AF$2,0),FALSE)),VLOOKUP($B185,'Allokerad kvv'!$B$2:$AV$468,MATCH(Q$2,'Allokerad kvv'!$B$2:$AV$2,0),FALSE),VLOOKUP($B185,'Justerad allokering'!$B$2:$AG$462,MATCH(Q$2,'Justerad allokering'!$B$2:$AF$2,0),FALSE))</f>
        <v>0</v>
      </c>
      <c r="R185" s="28">
        <f>IF(ISERROR(1/VLOOKUP($B185,'Justerad allokering'!$B$2:$AG$462,MATCH(R$2,'Justerad allokering'!$B$2:$AF$2,0),FALSE)),VLOOKUP($B185,'Allokerad kvv'!$B$2:$AV$468,MATCH(R$2,'Allokerad kvv'!$B$2:$AV$2,0),FALSE),VLOOKUP($B185,'Justerad allokering'!$B$2:$AG$462,MATCH(R$2,'Justerad allokering'!$B$2:$AF$2,0),FALSE))</f>
        <v>0</v>
      </c>
      <c r="S185" s="28">
        <f>IF(ISERROR(1/VLOOKUP($B185,'Justerad allokering'!$B$2:$AG$462,MATCH(S$2,'Justerad allokering'!$B$2:$AF$2,0),FALSE)),VLOOKUP($B185,'Allokerad kvv'!$B$2:$AV$468,MATCH(S$2,'Allokerad kvv'!$B$2:$AV$2,0),FALSE),VLOOKUP($B185,'Justerad allokering'!$B$2:$AG$462,MATCH(S$2,'Justerad allokering'!$B$2:$AF$2,0),FALSE))</f>
        <v>0</v>
      </c>
      <c r="T185" s="28">
        <f>IF(ISERROR(1/VLOOKUP($B185,'Justerad allokering'!$B$2:$AG$462,MATCH(T$2,'Justerad allokering'!$B$2:$AF$2,0),FALSE)),VLOOKUP($B185,'Allokerad kvv'!$B$2:$AV$468,MATCH(T$2,'Allokerad kvv'!$B$2:$AV$2,0),FALSE),VLOOKUP($B185,'Justerad allokering'!$B$2:$AG$462,MATCH(T$2,'Justerad allokering'!$B$2:$AF$2,0),FALSE))</f>
        <v>0</v>
      </c>
      <c r="U185" s="28">
        <f>IF(ISERROR(1/VLOOKUP($B185,'Justerad allokering'!$B$2:$AG$462,MATCH(U$2,'Justerad allokering'!$B$2:$AF$2,0),FALSE)),VLOOKUP($B185,'Allokerad kvv'!$B$2:$AV$468,MATCH(U$2,'Allokerad kvv'!$B$2:$AV$2,0),FALSE),VLOOKUP($B185,'Justerad allokering'!$B$2:$AG$462,MATCH(U$2,'Justerad allokering'!$B$2:$AF$2,0),FALSE))</f>
        <v>0</v>
      </c>
      <c r="V185" s="28">
        <f>IF(ISERROR(1/VLOOKUP($B185,'Justerad allokering'!$B$2:$AG$462,MATCH(V$2,'Justerad allokering'!$B$2:$AF$2,0),FALSE)),VLOOKUP($B185,'Allokerad kvv'!$B$2:$AV$468,MATCH(V$2,'Allokerad kvv'!$B$2:$AV$2,0),FALSE),VLOOKUP($B185,'Justerad allokering'!$B$2:$AG$462,MATCH(V$2,'Justerad allokering'!$B$2:$AF$2,0),FALSE))</f>
        <v>0</v>
      </c>
      <c r="W185" s="28">
        <f>IF(ISERROR(1/VLOOKUP($B185,'Justerad allokering'!$B$2:$AG$462,MATCH(W$2,'Justerad allokering'!$B$2:$AF$2,0),FALSE)),VLOOKUP($B185,'Allokerad kvv'!$B$2:$AV$468,MATCH(W$2,'Allokerad kvv'!$B$2:$AV$2,0),FALSE),VLOOKUP($B185,'Justerad allokering'!$B$2:$AG$462,MATCH(W$2,'Justerad allokering'!$B$2:$AF$2,0),FALSE))</f>
        <v>0</v>
      </c>
      <c r="X185" s="28">
        <f>IF(ISERROR(1/VLOOKUP($B185,'Justerad allokering'!$B$2:$AG$462,MATCH(X$2,'Justerad allokering'!$B$2:$AF$2,0),FALSE)),VLOOKUP($B185,'Allokerad kvv'!$B$2:$AV$468,MATCH(X$2,'Allokerad kvv'!$B$2:$AV$2,0),FALSE),VLOOKUP($B185,'Justerad allokering'!$B$2:$AG$462,MATCH(X$2,'Justerad allokering'!$B$2:$AF$2,0),FALSE))</f>
        <v>0</v>
      </c>
      <c r="Y185" s="28">
        <f>IF(ISERROR(1/VLOOKUP($B185,'Justerad allokering'!$B$2:$AG$462,MATCH(Y$2,'Justerad allokering'!$B$2:$AF$2,0),FALSE)),VLOOKUP($B185,'Allokerad kvv'!$B$2:$AV$468,MATCH(Y$2,'Allokerad kvv'!$B$2:$AV$2,0),FALSE),VLOOKUP($B185,'Justerad allokering'!$B$2:$AG$462,MATCH(Y$2,'Justerad allokering'!$B$2:$AF$2,0),FALSE))</f>
        <v>0</v>
      </c>
      <c r="Z185" s="28">
        <f>IF(ISERROR(1/VLOOKUP($B185,'Justerad allokering'!$B$2:$AG$462,MATCH(Z$2,'Justerad allokering'!$B$2:$AF$2,0),FALSE)),VLOOKUP($B185,'Allokerad kvv'!$B$2:$AV$468,MATCH(Z$2,'Allokerad kvv'!$B$2:$AV$2,0),FALSE),VLOOKUP($B185,'Justerad allokering'!$B$2:$AG$462,MATCH(Z$2,'Justerad allokering'!$B$2:$AF$2,0),FALSE))</f>
        <v>0</v>
      </c>
      <c r="AA185" s="28"/>
      <c r="AB185" s="28"/>
      <c r="AE185">
        <f t="shared" si="6"/>
        <v>0</v>
      </c>
      <c r="AG185">
        <f t="shared" si="7"/>
        <v>0</v>
      </c>
      <c r="AH185">
        <f t="shared" si="8"/>
        <v>0</v>
      </c>
      <c r="AI185" s="55" t="str">
        <f>IF(AH185=0,"",AH185/VLOOKUP(B185,Kraftvärmeprod!$B$1:$BC$480,MATCH("Summa tillförd energi exklusive rökgaskondensering",Kraftvärmeprod!$B$1:$BC$1,0),FALSE))</f>
        <v/>
      </c>
    </row>
    <row r="186" spans="1:35" x14ac:dyDescent="0.35">
      <c r="A186" s="28" t="s">
        <v>243</v>
      </c>
      <c r="B186" s="28" t="s">
        <v>245</v>
      </c>
      <c r="C186" s="28">
        <f>IF(ISERROR(1/VLOOKUP($B186,'Justerad allokering'!$B$2:$AG$462,MATCH(C$2,'Justerad allokering'!$B$2:$AF$2,0),FALSE)),VLOOKUP($B186,'Allokerad kvv'!$B$2:$AV$468,MATCH(C$2,'Allokerad kvv'!$B$2:$AV$2,0),FALSE),VLOOKUP($B186,'Justerad allokering'!$B$2:$AG$462,MATCH(C$2,'Justerad allokering'!$B$2:$AF$2,0),FALSE))</f>
        <v>0</v>
      </c>
      <c r="D186" s="28">
        <f>IF(ISERROR(1/VLOOKUP($B186,'Justerad allokering'!$B$2:$AG$462,MATCH(D$2,'Justerad allokering'!$B$2:$AF$2,0),FALSE)),VLOOKUP($B186,'Allokerad kvv'!$B$2:$AV$468,MATCH(D$2,'Allokerad kvv'!$B$2:$AV$2,0),FALSE),VLOOKUP($B186,'Justerad allokering'!$B$2:$AG$462,MATCH(D$2,'Justerad allokering'!$B$2:$AF$2,0),FALSE))</f>
        <v>0</v>
      </c>
      <c r="E186" s="28">
        <f>IF(ISERROR(1/VLOOKUP($B186,'Justerad allokering'!$B$2:$AG$462,MATCH(E$2,'Justerad allokering'!$B$2:$AF$2,0),FALSE)),VLOOKUP($B186,'Allokerad kvv'!$B$2:$AV$468,MATCH(E$2,'Allokerad kvv'!$B$2:$AV$2,0),FALSE),VLOOKUP($B186,'Justerad allokering'!$B$2:$AG$462,MATCH(E$2,'Justerad allokering'!$B$2:$AF$2,0),FALSE))</f>
        <v>0</v>
      </c>
      <c r="F186" s="28">
        <f>IF(ISERROR(1/VLOOKUP($B186,'Justerad allokering'!$B$2:$AG$462,MATCH(F$2,'Justerad allokering'!$B$2:$AF$2,0),FALSE)),VLOOKUP($B186,'Allokerad kvv'!$B$2:$AV$468,MATCH(F$2,'Allokerad kvv'!$B$2:$AV$2,0),FALSE),VLOOKUP($B186,'Justerad allokering'!$B$2:$AG$462,MATCH(F$2,'Justerad allokering'!$B$2:$AF$2,0),FALSE))</f>
        <v>0</v>
      </c>
      <c r="G186" s="28">
        <f>IF(ISERROR(1/VLOOKUP($B186,'Justerad allokering'!$B$2:$AG$462,MATCH(G$2,'Justerad allokering'!$B$2:$AF$2,0),FALSE)),VLOOKUP($B186,'Allokerad kvv'!$B$2:$AV$468,MATCH(G$2,'Allokerad kvv'!$B$2:$AV$2,0),FALSE),VLOOKUP($B186,'Justerad allokering'!$B$2:$AG$462,MATCH(G$2,'Justerad allokering'!$B$2:$AF$2,0),FALSE))</f>
        <v>0</v>
      </c>
      <c r="H186" s="28">
        <f>IF(ISERROR(1/VLOOKUP($B186,'Justerad allokering'!$B$2:$AG$462,MATCH(H$2,'Justerad allokering'!$B$2:$AF$2,0),FALSE)),VLOOKUP($B186,'Allokerad kvv'!$B$2:$AV$468,MATCH(H$2,'Allokerad kvv'!$B$2:$AV$2,0),FALSE),VLOOKUP($B186,'Justerad allokering'!$B$2:$AG$462,MATCH(H$2,'Justerad allokering'!$B$2:$AF$2,0),FALSE))</f>
        <v>0</v>
      </c>
      <c r="I186" s="28">
        <f>IF(ISERROR(1/VLOOKUP($B186,'Justerad allokering'!$B$2:$AG$462,MATCH(I$2,'Justerad allokering'!$B$2:$AF$2,0),FALSE)),VLOOKUP($B186,'Allokerad kvv'!$B$2:$AV$468,MATCH(I$2,'Allokerad kvv'!$B$2:$AV$2,0),FALSE),VLOOKUP($B186,'Justerad allokering'!$B$2:$AG$462,MATCH(I$2,'Justerad allokering'!$B$2:$AF$2,0),FALSE))</f>
        <v>0</v>
      </c>
      <c r="J186" s="28">
        <f>IF(ISERROR(1/VLOOKUP($B186,'Justerad allokering'!$B$2:$AG$462,MATCH(J$2,'Justerad allokering'!$B$2:$AF$2,0),FALSE)),VLOOKUP($B186,'Allokerad kvv'!$B$2:$AV$468,MATCH(J$2,'Allokerad kvv'!$B$2:$AV$2,0),FALSE),VLOOKUP($B186,'Justerad allokering'!$B$2:$AG$462,MATCH(J$2,'Justerad allokering'!$B$2:$AF$2,0),FALSE))</f>
        <v>0</v>
      </c>
      <c r="K186" s="28">
        <f>IF(ISERROR(1/VLOOKUP($B186,'Justerad allokering'!$B$2:$AG$462,MATCH(K$2,'Justerad allokering'!$B$2:$AF$2,0),FALSE)),VLOOKUP($B186,'Allokerad kvv'!$B$2:$AV$468,MATCH(K$2,'Allokerad kvv'!$B$2:$AV$2,0),FALSE),VLOOKUP($B186,'Justerad allokering'!$B$2:$AG$462,MATCH(K$2,'Justerad allokering'!$B$2:$AF$2,0),FALSE))</f>
        <v>0</v>
      </c>
      <c r="L186" s="28">
        <f>IF(ISERROR(1/VLOOKUP($B186,'Justerad allokering'!$B$2:$AG$462,MATCH(L$2,'Justerad allokering'!$B$2:$AF$2,0),FALSE)),VLOOKUP($B186,'Allokerad kvv'!$B$2:$AV$468,MATCH(L$2,'Allokerad kvv'!$B$2:$AV$2,0),FALSE),VLOOKUP($B186,'Justerad allokering'!$B$2:$AG$462,MATCH(L$2,'Justerad allokering'!$B$2:$AF$2,0),FALSE))</f>
        <v>0</v>
      </c>
      <c r="M186" s="28">
        <f>IF(ISERROR(1/VLOOKUP($B186,'Justerad allokering'!$B$2:$AG$462,MATCH(M$2,'Justerad allokering'!$B$2:$AF$2,0),FALSE)),VLOOKUP($B186,'Allokerad kvv'!$B$2:$AV$468,MATCH(M$2,'Allokerad kvv'!$B$2:$AV$2,0),FALSE),VLOOKUP($B186,'Justerad allokering'!$B$2:$AG$462,MATCH(M$2,'Justerad allokering'!$B$2:$AF$2,0),FALSE))</f>
        <v>0</v>
      </c>
      <c r="N186" s="28">
        <f>IF(ISERROR(1/VLOOKUP($B186,'Justerad allokering'!$B$2:$AG$462,MATCH(N$2,'Justerad allokering'!$B$2:$AF$2,0),FALSE)),VLOOKUP($B186,'Allokerad kvv'!$B$2:$AV$468,MATCH(N$2,'Allokerad kvv'!$B$2:$AV$2,0),FALSE),VLOOKUP($B186,'Justerad allokering'!$B$2:$AG$462,MATCH(N$2,'Justerad allokering'!$B$2:$AF$2,0),FALSE))</f>
        <v>0</v>
      </c>
      <c r="O186" s="28">
        <f>IF(ISERROR(1/VLOOKUP($B186,'Justerad allokering'!$B$2:$AG$462,MATCH(O$2,'Justerad allokering'!$B$2:$AF$2,0),FALSE)),VLOOKUP($B186,'Allokerad kvv'!$B$2:$AV$468,MATCH(O$2,'Allokerad kvv'!$B$2:$AV$2,0),FALSE),VLOOKUP($B186,'Justerad allokering'!$B$2:$AG$462,MATCH(O$2,'Justerad allokering'!$B$2:$AF$2,0),FALSE))</f>
        <v>0</v>
      </c>
      <c r="P186" s="28">
        <f>IF(ISERROR(1/VLOOKUP($B186,'Justerad allokering'!$B$2:$AG$462,MATCH(P$2,'Justerad allokering'!$B$2:$AF$2,0),FALSE)),VLOOKUP($B186,'Allokerad kvv'!$B$2:$AV$468,MATCH(P$2,'Allokerad kvv'!$B$2:$AV$2,0),FALSE),VLOOKUP($B186,'Justerad allokering'!$B$2:$AG$462,MATCH(P$2,'Justerad allokering'!$B$2:$AF$2,0),FALSE))</f>
        <v>0</v>
      </c>
      <c r="Q186" s="28">
        <f>IF(ISERROR(1/VLOOKUP($B186,'Justerad allokering'!$B$2:$AG$462,MATCH(Q$2,'Justerad allokering'!$B$2:$AF$2,0),FALSE)),VLOOKUP($B186,'Allokerad kvv'!$B$2:$AV$468,MATCH(Q$2,'Allokerad kvv'!$B$2:$AV$2,0),FALSE),VLOOKUP($B186,'Justerad allokering'!$B$2:$AG$462,MATCH(Q$2,'Justerad allokering'!$B$2:$AF$2,0),FALSE))</f>
        <v>0</v>
      </c>
      <c r="R186" s="28">
        <f>IF(ISERROR(1/VLOOKUP($B186,'Justerad allokering'!$B$2:$AG$462,MATCH(R$2,'Justerad allokering'!$B$2:$AF$2,0),FALSE)),VLOOKUP($B186,'Allokerad kvv'!$B$2:$AV$468,MATCH(R$2,'Allokerad kvv'!$B$2:$AV$2,0),FALSE),VLOOKUP($B186,'Justerad allokering'!$B$2:$AG$462,MATCH(R$2,'Justerad allokering'!$B$2:$AF$2,0),FALSE))</f>
        <v>0</v>
      </c>
      <c r="S186" s="28">
        <f>IF(ISERROR(1/VLOOKUP($B186,'Justerad allokering'!$B$2:$AG$462,MATCH(S$2,'Justerad allokering'!$B$2:$AF$2,0),FALSE)),VLOOKUP($B186,'Allokerad kvv'!$B$2:$AV$468,MATCH(S$2,'Allokerad kvv'!$B$2:$AV$2,0),FALSE),VLOOKUP($B186,'Justerad allokering'!$B$2:$AG$462,MATCH(S$2,'Justerad allokering'!$B$2:$AF$2,0),FALSE))</f>
        <v>0</v>
      </c>
      <c r="T186" s="28">
        <f>IF(ISERROR(1/VLOOKUP($B186,'Justerad allokering'!$B$2:$AG$462,MATCH(T$2,'Justerad allokering'!$B$2:$AF$2,0),FALSE)),VLOOKUP($B186,'Allokerad kvv'!$B$2:$AV$468,MATCH(T$2,'Allokerad kvv'!$B$2:$AV$2,0),FALSE),VLOOKUP($B186,'Justerad allokering'!$B$2:$AG$462,MATCH(T$2,'Justerad allokering'!$B$2:$AF$2,0),FALSE))</f>
        <v>0</v>
      </c>
      <c r="U186" s="28">
        <f>IF(ISERROR(1/VLOOKUP($B186,'Justerad allokering'!$B$2:$AG$462,MATCH(U$2,'Justerad allokering'!$B$2:$AF$2,0),FALSE)),VLOOKUP($B186,'Allokerad kvv'!$B$2:$AV$468,MATCH(U$2,'Allokerad kvv'!$B$2:$AV$2,0),FALSE),VLOOKUP($B186,'Justerad allokering'!$B$2:$AG$462,MATCH(U$2,'Justerad allokering'!$B$2:$AF$2,0),FALSE))</f>
        <v>0</v>
      </c>
      <c r="V186" s="28">
        <f>IF(ISERROR(1/VLOOKUP($B186,'Justerad allokering'!$B$2:$AG$462,MATCH(V$2,'Justerad allokering'!$B$2:$AF$2,0),FALSE)),VLOOKUP($B186,'Allokerad kvv'!$B$2:$AV$468,MATCH(V$2,'Allokerad kvv'!$B$2:$AV$2,0),FALSE),VLOOKUP($B186,'Justerad allokering'!$B$2:$AG$462,MATCH(V$2,'Justerad allokering'!$B$2:$AF$2,0),FALSE))</f>
        <v>0</v>
      </c>
      <c r="W186" s="28">
        <f>IF(ISERROR(1/VLOOKUP($B186,'Justerad allokering'!$B$2:$AG$462,MATCH(W$2,'Justerad allokering'!$B$2:$AF$2,0),FALSE)),VLOOKUP($B186,'Allokerad kvv'!$B$2:$AV$468,MATCH(W$2,'Allokerad kvv'!$B$2:$AV$2,0),FALSE),VLOOKUP($B186,'Justerad allokering'!$B$2:$AG$462,MATCH(W$2,'Justerad allokering'!$B$2:$AF$2,0),FALSE))</f>
        <v>0</v>
      </c>
      <c r="X186" s="28">
        <f>IF(ISERROR(1/VLOOKUP($B186,'Justerad allokering'!$B$2:$AG$462,MATCH(X$2,'Justerad allokering'!$B$2:$AF$2,0),FALSE)),VLOOKUP($B186,'Allokerad kvv'!$B$2:$AV$468,MATCH(X$2,'Allokerad kvv'!$B$2:$AV$2,0),FALSE),VLOOKUP($B186,'Justerad allokering'!$B$2:$AG$462,MATCH(X$2,'Justerad allokering'!$B$2:$AF$2,0),FALSE))</f>
        <v>0</v>
      </c>
      <c r="Y186" s="28">
        <f>IF(ISERROR(1/VLOOKUP($B186,'Justerad allokering'!$B$2:$AG$462,MATCH(Y$2,'Justerad allokering'!$B$2:$AF$2,0),FALSE)),VLOOKUP($B186,'Allokerad kvv'!$B$2:$AV$468,MATCH(Y$2,'Allokerad kvv'!$B$2:$AV$2,0),FALSE),VLOOKUP($B186,'Justerad allokering'!$B$2:$AG$462,MATCH(Y$2,'Justerad allokering'!$B$2:$AF$2,0),FALSE))</f>
        <v>0</v>
      </c>
      <c r="Z186" s="28">
        <f>IF(ISERROR(1/VLOOKUP($B186,'Justerad allokering'!$B$2:$AG$462,MATCH(Z$2,'Justerad allokering'!$B$2:$AF$2,0),FALSE)),VLOOKUP($B186,'Allokerad kvv'!$B$2:$AV$468,MATCH(Z$2,'Allokerad kvv'!$B$2:$AV$2,0),FALSE),VLOOKUP($B186,'Justerad allokering'!$B$2:$AG$462,MATCH(Z$2,'Justerad allokering'!$B$2:$AF$2,0),FALSE))</f>
        <v>0</v>
      </c>
      <c r="AA186" s="28"/>
      <c r="AB186" s="28"/>
      <c r="AE186">
        <f t="shared" si="6"/>
        <v>0</v>
      </c>
      <c r="AG186">
        <f t="shared" si="7"/>
        <v>0</v>
      </c>
      <c r="AH186">
        <f t="shared" si="8"/>
        <v>0</v>
      </c>
      <c r="AI186" s="55" t="str">
        <f>IF(AH186=0,"",AH186/VLOOKUP(B186,Kraftvärmeprod!$B$1:$BC$480,MATCH("Summa tillförd energi exklusive rökgaskondensering",Kraftvärmeprod!$B$1:$BC$1,0),FALSE))</f>
        <v/>
      </c>
    </row>
    <row r="187" spans="1:35" x14ac:dyDescent="0.35">
      <c r="A187" s="28" t="s">
        <v>243</v>
      </c>
      <c r="B187" s="28" t="s">
        <v>246</v>
      </c>
      <c r="C187" s="28">
        <f>IF(ISERROR(1/VLOOKUP($B187,'Justerad allokering'!$B$2:$AG$462,MATCH(C$2,'Justerad allokering'!$B$2:$AF$2,0),FALSE)),VLOOKUP($B187,'Allokerad kvv'!$B$2:$AV$468,MATCH(C$2,'Allokerad kvv'!$B$2:$AV$2,0),FALSE),VLOOKUP($B187,'Justerad allokering'!$B$2:$AG$462,MATCH(C$2,'Justerad allokering'!$B$2:$AF$2,0),FALSE))</f>
        <v>0</v>
      </c>
      <c r="D187" s="28">
        <f>IF(ISERROR(1/VLOOKUP($B187,'Justerad allokering'!$B$2:$AG$462,MATCH(D$2,'Justerad allokering'!$B$2:$AF$2,0),FALSE)),VLOOKUP($B187,'Allokerad kvv'!$B$2:$AV$468,MATCH(D$2,'Allokerad kvv'!$B$2:$AV$2,0),FALSE),VLOOKUP($B187,'Justerad allokering'!$B$2:$AG$462,MATCH(D$2,'Justerad allokering'!$B$2:$AF$2,0),FALSE))</f>
        <v>0</v>
      </c>
      <c r="E187" s="28">
        <f>IF(ISERROR(1/VLOOKUP($B187,'Justerad allokering'!$B$2:$AG$462,MATCH(E$2,'Justerad allokering'!$B$2:$AF$2,0),FALSE)),VLOOKUP($B187,'Allokerad kvv'!$B$2:$AV$468,MATCH(E$2,'Allokerad kvv'!$B$2:$AV$2,0),FALSE),VLOOKUP($B187,'Justerad allokering'!$B$2:$AG$462,MATCH(E$2,'Justerad allokering'!$B$2:$AF$2,0),FALSE))</f>
        <v>0</v>
      </c>
      <c r="F187" s="28">
        <f>IF(ISERROR(1/VLOOKUP($B187,'Justerad allokering'!$B$2:$AG$462,MATCH(F$2,'Justerad allokering'!$B$2:$AF$2,0),FALSE)),VLOOKUP($B187,'Allokerad kvv'!$B$2:$AV$468,MATCH(F$2,'Allokerad kvv'!$B$2:$AV$2,0),FALSE),VLOOKUP($B187,'Justerad allokering'!$B$2:$AG$462,MATCH(F$2,'Justerad allokering'!$B$2:$AF$2,0),FALSE))</f>
        <v>0</v>
      </c>
      <c r="G187" s="28">
        <f>IF(ISERROR(1/VLOOKUP($B187,'Justerad allokering'!$B$2:$AG$462,MATCH(G$2,'Justerad allokering'!$B$2:$AF$2,0),FALSE)),VLOOKUP($B187,'Allokerad kvv'!$B$2:$AV$468,MATCH(G$2,'Allokerad kvv'!$B$2:$AV$2,0),FALSE),VLOOKUP($B187,'Justerad allokering'!$B$2:$AG$462,MATCH(G$2,'Justerad allokering'!$B$2:$AF$2,0),FALSE))</f>
        <v>0</v>
      </c>
      <c r="H187" s="28">
        <f>IF(ISERROR(1/VLOOKUP($B187,'Justerad allokering'!$B$2:$AG$462,MATCH(H$2,'Justerad allokering'!$B$2:$AF$2,0),FALSE)),VLOOKUP($B187,'Allokerad kvv'!$B$2:$AV$468,MATCH(H$2,'Allokerad kvv'!$B$2:$AV$2,0),FALSE),VLOOKUP($B187,'Justerad allokering'!$B$2:$AG$462,MATCH(H$2,'Justerad allokering'!$B$2:$AF$2,0),FALSE))</f>
        <v>0</v>
      </c>
      <c r="I187" s="28">
        <f>IF(ISERROR(1/VLOOKUP($B187,'Justerad allokering'!$B$2:$AG$462,MATCH(I$2,'Justerad allokering'!$B$2:$AF$2,0),FALSE)),VLOOKUP($B187,'Allokerad kvv'!$B$2:$AV$468,MATCH(I$2,'Allokerad kvv'!$B$2:$AV$2,0),FALSE),VLOOKUP($B187,'Justerad allokering'!$B$2:$AG$462,MATCH(I$2,'Justerad allokering'!$B$2:$AF$2,0),FALSE))</f>
        <v>0</v>
      </c>
      <c r="J187" s="28">
        <f>IF(ISERROR(1/VLOOKUP($B187,'Justerad allokering'!$B$2:$AG$462,MATCH(J$2,'Justerad allokering'!$B$2:$AF$2,0),FALSE)),VLOOKUP($B187,'Allokerad kvv'!$B$2:$AV$468,MATCH(J$2,'Allokerad kvv'!$B$2:$AV$2,0),FALSE),VLOOKUP($B187,'Justerad allokering'!$B$2:$AG$462,MATCH(J$2,'Justerad allokering'!$B$2:$AF$2,0),FALSE))</f>
        <v>0</v>
      </c>
      <c r="K187" s="28">
        <f>IF(ISERROR(1/VLOOKUP($B187,'Justerad allokering'!$B$2:$AG$462,MATCH(K$2,'Justerad allokering'!$B$2:$AF$2,0),FALSE)),VLOOKUP($B187,'Allokerad kvv'!$B$2:$AV$468,MATCH(K$2,'Allokerad kvv'!$B$2:$AV$2,0),FALSE),VLOOKUP($B187,'Justerad allokering'!$B$2:$AG$462,MATCH(K$2,'Justerad allokering'!$B$2:$AF$2,0),FALSE))</f>
        <v>0</v>
      </c>
      <c r="L187" s="28">
        <f>IF(ISERROR(1/VLOOKUP($B187,'Justerad allokering'!$B$2:$AG$462,MATCH(L$2,'Justerad allokering'!$B$2:$AF$2,0),FALSE)),VLOOKUP($B187,'Allokerad kvv'!$B$2:$AV$468,MATCH(L$2,'Allokerad kvv'!$B$2:$AV$2,0),FALSE),VLOOKUP($B187,'Justerad allokering'!$B$2:$AG$462,MATCH(L$2,'Justerad allokering'!$B$2:$AF$2,0),FALSE))</f>
        <v>0</v>
      </c>
      <c r="M187" s="28">
        <f>IF(ISERROR(1/VLOOKUP($B187,'Justerad allokering'!$B$2:$AG$462,MATCH(M$2,'Justerad allokering'!$B$2:$AF$2,0),FALSE)),VLOOKUP($B187,'Allokerad kvv'!$B$2:$AV$468,MATCH(M$2,'Allokerad kvv'!$B$2:$AV$2,0),FALSE),VLOOKUP($B187,'Justerad allokering'!$B$2:$AG$462,MATCH(M$2,'Justerad allokering'!$B$2:$AF$2,0),FALSE))</f>
        <v>0</v>
      </c>
      <c r="N187" s="28">
        <f>IF(ISERROR(1/VLOOKUP($B187,'Justerad allokering'!$B$2:$AG$462,MATCH(N$2,'Justerad allokering'!$B$2:$AF$2,0),FALSE)),VLOOKUP($B187,'Allokerad kvv'!$B$2:$AV$468,MATCH(N$2,'Allokerad kvv'!$B$2:$AV$2,0),FALSE),VLOOKUP($B187,'Justerad allokering'!$B$2:$AG$462,MATCH(N$2,'Justerad allokering'!$B$2:$AF$2,0),FALSE))</f>
        <v>0</v>
      </c>
      <c r="O187" s="28">
        <f>IF(ISERROR(1/VLOOKUP($B187,'Justerad allokering'!$B$2:$AG$462,MATCH(O$2,'Justerad allokering'!$B$2:$AF$2,0),FALSE)),VLOOKUP($B187,'Allokerad kvv'!$B$2:$AV$468,MATCH(O$2,'Allokerad kvv'!$B$2:$AV$2,0),FALSE),VLOOKUP($B187,'Justerad allokering'!$B$2:$AG$462,MATCH(O$2,'Justerad allokering'!$B$2:$AF$2,0),FALSE))</f>
        <v>0</v>
      </c>
      <c r="P187" s="28">
        <f>IF(ISERROR(1/VLOOKUP($B187,'Justerad allokering'!$B$2:$AG$462,MATCH(P$2,'Justerad allokering'!$B$2:$AF$2,0),FALSE)),VLOOKUP($B187,'Allokerad kvv'!$B$2:$AV$468,MATCH(P$2,'Allokerad kvv'!$B$2:$AV$2,0),FALSE),VLOOKUP($B187,'Justerad allokering'!$B$2:$AG$462,MATCH(P$2,'Justerad allokering'!$B$2:$AF$2,0),FALSE))</f>
        <v>0</v>
      </c>
      <c r="Q187" s="28">
        <f>IF(ISERROR(1/VLOOKUP($B187,'Justerad allokering'!$B$2:$AG$462,MATCH(Q$2,'Justerad allokering'!$B$2:$AF$2,0),FALSE)),VLOOKUP($B187,'Allokerad kvv'!$B$2:$AV$468,MATCH(Q$2,'Allokerad kvv'!$B$2:$AV$2,0),FALSE),VLOOKUP($B187,'Justerad allokering'!$B$2:$AG$462,MATCH(Q$2,'Justerad allokering'!$B$2:$AF$2,0),FALSE))</f>
        <v>0</v>
      </c>
      <c r="R187" s="28">
        <f>IF(ISERROR(1/VLOOKUP($B187,'Justerad allokering'!$B$2:$AG$462,MATCH(R$2,'Justerad allokering'!$B$2:$AF$2,0),FALSE)),VLOOKUP($B187,'Allokerad kvv'!$B$2:$AV$468,MATCH(R$2,'Allokerad kvv'!$B$2:$AV$2,0),FALSE),VLOOKUP($B187,'Justerad allokering'!$B$2:$AG$462,MATCH(R$2,'Justerad allokering'!$B$2:$AF$2,0),FALSE))</f>
        <v>0</v>
      </c>
      <c r="S187" s="28">
        <f>IF(ISERROR(1/VLOOKUP($B187,'Justerad allokering'!$B$2:$AG$462,MATCH(S$2,'Justerad allokering'!$B$2:$AF$2,0),FALSE)),VLOOKUP($B187,'Allokerad kvv'!$B$2:$AV$468,MATCH(S$2,'Allokerad kvv'!$B$2:$AV$2,0),FALSE),VLOOKUP($B187,'Justerad allokering'!$B$2:$AG$462,MATCH(S$2,'Justerad allokering'!$B$2:$AF$2,0),FALSE))</f>
        <v>0</v>
      </c>
      <c r="T187" s="28">
        <f>IF(ISERROR(1/VLOOKUP($B187,'Justerad allokering'!$B$2:$AG$462,MATCH(T$2,'Justerad allokering'!$B$2:$AF$2,0),FALSE)),VLOOKUP($B187,'Allokerad kvv'!$B$2:$AV$468,MATCH(T$2,'Allokerad kvv'!$B$2:$AV$2,0),FALSE),VLOOKUP($B187,'Justerad allokering'!$B$2:$AG$462,MATCH(T$2,'Justerad allokering'!$B$2:$AF$2,0),FALSE))</f>
        <v>0</v>
      </c>
      <c r="U187" s="28">
        <f>IF(ISERROR(1/VLOOKUP($B187,'Justerad allokering'!$B$2:$AG$462,MATCH(U$2,'Justerad allokering'!$B$2:$AF$2,0),FALSE)),VLOOKUP($B187,'Allokerad kvv'!$B$2:$AV$468,MATCH(U$2,'Allokerad kvv'!$B$2:$AV$2,0),FALSE),VLOOKUP($B187,'Justerad allokering'!$B$2:$AG$462,MATCH(U$2,'Justerad allokering'!$B$2:$AF$2,0),FALSE))</f>
        <v>0</v>
      </c>
      <c r="V187" s="28">
        <f>IF(ISERROR(1/VLOOKUP($B187,'Justerad allokering'!$B$2:$AG$462,MATCH(V$2,'Justerad allokering'!$B$2:$AF$2,0),FALSE)),VLOOKUP($B187,'Allokerad kvv'!$B$2:$AV$468,MATCH(V$2,'Allokerad kvv'!$B$2:$AV$2,0),FALSE),VLOOKUP($B187,'Justerad allokering'!$B$2:$AG$462,MATCH(V$2,'Justerad allokering'!$B$2:$AF$2,0),FALSE))</f>
        <v>0</v>
      </c>
      <c r="W187" s="28">
        <f>IF(ISERROR(1/VLOOKUP($B187,'Justerad allokering'!$B$2:$AG$462,MATCH(W$2,'Justerad allokering'!$B$2:$AF$2,0),FALSE)),VLOOKUP($B187,'Allokerad kvv'!$B$2:$AV$468,MATCH(W$2,'Allokerad kvv'!$B$2:$AV$2,0),FALSE),VLOOKUP($B187,'Justerad allokering'!$B$2:$AG$462,MATCH(W$2,'Justerad allokering'!$B$2:$AF$2,0),FALSE))</f>
        <v>0</v>
      </c>
      <c r="X187" s="28">
        <f>IF(ISERROR(1/VLOOKUP($B187,'Justerad allokering'!$B$2:$AG$462,MATCH(X$2,'Justerad allokering'!$B$2:$AF$2,0),FALSE)),VLOOKUP($B187,'Allokerad kvv'!$B$2:$AV$468,MATCH(X$2,'Allokerad kvv'!$B$2:$AV$2,0),FALSE),VLOOKUP($B187,'Justerad allokering'!$B$2:$AG$462,MATCH(X$2,'Justerad allokering'!$B$2:$AF$2,0),FALSE))</f>
        <v>0</v>
      </c>
      <c r="Y187" s="28">
        <f>IF(ISERROR(1/VLOOKUP($B187,'Justerad allokering'!$B$2:$AG$462,MATCH(Y$2,'Justerad allokering'!$B$2:$AF$2,0),FALSE)),VLOOKUP($B187,'Allokerad kvv'!$B$2:$AV$468,MATCH(Y$2,'Allokerad kvv'!$B$2:$AV$2,0),FALSE),VLOOKUP($B187,'Justerad allokering'!$B$2:$AG$462,MATCH(Y$2,'Justerad allokering'!$B$2:$AF$2,0),FALSE))</f>
        <v>0</v>
      </c>
      <c r="Z187" s="28">
        <f>IF(ISERROR(1/VLOOKUP($B187,'Justerad allokering'!$B$2:$AG$462,MATCH(Z$2,'Justerad allokering'!$B$2:$AF$2,0),FALSE)),VLOOKUP($B187,'Allokerad kvv'!$B$2:$AV$468,MATCH(Z$2,'Allokerad kvv'!$B$2:$AV$2,0),FALSE),VLOOKUP($B187,'Justerad allokering'!$B$2:$AG$462,MATCH(Z$2,'Justerad allokering'!$B$2:$AF$2,0),FALSE))</f>
        <v>0</v>
      </c>
      <c r="AA187" s="28"/>
      <c r="AB187" s="28"/>
      <c r="AE187">
        <f t="shared" si="6"/>
        <v>0</v>
      </c>
      <c r="AG187">
        <f t="shared" si="7"/>
        <v>0</v>
      </c>
      <c r="AH187">
        <f t="shared" si="8"/>
        <v>0</v>
      </c>
      <c r="AI187" s="55" t="str">
        <f>IF(AH187=0,"",AH187/VLOOKUP(B187,Kraftvärmeprod!$B$1:$BC$480,MATCH("Summa tillförd energi exklusive rökgaskondensering",Kraftvärmeprod!$B$1:$BC$1,0),FALSE))</f>
        <v/>
      </c>
    </row>
    <row r="188" spans="1:35" x14ac:dyDescent="0.35">
      <c r="A188" s="28" t="s">
        <v>243</v>
      </c>
      <c r="B188" s="28" t="s">
        <v>247</v>
      </c>
      <c r="C188" s="28">
        <f>IF(ISERROR(1/VLOOKUP($B188,'Justerad allokering'!$B$2:$AG$462,MATCH(C$2,'Justerad allokering'!$B$2:$AF$2,0),FALSE)),VLOOKUP($B188,'Allokerad kvv'!$B$2:$AV$468,MATCH(C$2,'Allokerad kvv'!$B$2:$AV$2,0),FALSE),VLOOKUP($B188,'Justerad allokering'!$B$2:$AG$462,MATCH(C$2,'Justerad allokering'!$B$2:$AF$2,0),FALSE))</f>
        <v>0</v>
      </c>
      <c r="D188" s="28">
        <f>IF(ISERROR(1/VLOOKUP($B188,'Justerad allokering'!$B$2:$AG$462,MATCH(D$2,'Justerad allokering'!$B$2:$AF$2,0),FALSE)),VLOOKUP($B188,'Allokerad kvv'!$B$2:$AV$468,MATCH(D$2,'Allokerad kvv'!$B$2:$AV$2,0),FALSE),VLOOKUP($B188,'Justerad allokering'!$B$2:$AG$462,MATCH(D$2,'Justerad allokering'!$B$2:$AF$2,0),FALSE))</f>
        <v>0</v>
      </c>
      <c r="E188" s="28">
        <f>IF(ISERROR(1/VLOOKUP($B188,'Justerad allokering'!$B$2:$AG$462,MATCH(E$2,'Justerad allokering'!$B$2:$AF$2,0),FALSE)),VLOOKUP($B188,'Allokerad kvv'!$B$2:$AV$468,MATCH(E$2,'Allokerad kvv'!$B$2:$AV$2,0),FALSE),VLOOKUP($B188,'Justerad allokering'!$B$2:$AG$462,MATCH(E$2,'Justerad allokering'!$B$2:$AF$2,0),FALSE))</f>
        <v>38.142899999999997</v>
      </c>
      <c r="F188" s="28">
        <f>IF(ISERROR(1/VLOOKUP($B188,'Justerad allokering'!$B$2:$AG$462,MATCH(F$2,'Justerad allokering'!$B$2:$AF$2,0),FALSE)),VLOOKUP($B188,'Allokerad kvv'!$B$2:$AV$468,MATCH(F$2,'Allokerad kvv'!$B$2:$AV$2,0),FALSE),VLOOKUP($B188,'Justerad allokering'!$B$2:$AG$462,MATCH(F$2,'Justerad allokering'!$B$2:$AF$2,0),FALSE))</f>
        <v>0</v>
      </c>
      <c r="G188" s="28">
        <f>IF(ISERROR(1/VLOOKUP($B188,'Justerad allokering'!$B$2:$AG$462,MATCH(G$2,'Justerad allokering'!$B$2:$AF$2,0),FALSE)),VLOOKUP($B188,'Allokerad kvv'!$B$2:$AV$468,MATCH(G$2,'Allokerad kvv'!$B$2:$AV$2,0),FALSE),VLOOKUP($B188,'Justerad allokering'!$B$2:$AG$462,MATCH(G$2,'Justerad allokering'!$B$2:$AF$2,0),FALSE))</f>
        <v>0</v>
      </c>
      <c r="H188" s="28">
        <f>IF(ISERROR(1/VLOOKUP($B188,'Justerad allokering'!$B$2:$AG$462,MATCH(H$2,'Justerad allokering'!$B$2:$AF$2,0),FALSE)),VLOOKUP($B188,'Allokerad kvv'!$B$2:$AV$468,MATCH(H$2,'Allokerad kvv'!$B$2:$AV$2,0),FALSE),VLOOKUP($B188,'Justerad allokering'!$B$2:$AG$462,MATCH(H$2,'Justerad allokering'!$B$2:$AF$2,0),FALSE))</f>
        <v>0</v>
      </c>
      <c r="I188" s="28">
        <f>IF(ISERROR(1/VLOOKUP($B188,'Justerad allokering'!$B$2:$AG$462,MATCH(I$2,'Justerad allokering'!$B$2:$AF$2,0),FALSE)),VLOOKUP($B188,'Allokerad kvv'!$B$2:$AV$468,MATCH(I$2,'Allokerad kvv'!$B$2:$AV$2,0),FALSE),VLOOKUP($B188,'Justerad allokering'!$B$2:$AG$462,MATCH(I$2,'Justerad allokering'!$B$2:$AF$2,0),FALSE))</f>
        <v>0</v>
      </c>
      <c r="J188" s="28">
        <f>IF(ISERROR(1/VLOOKUP($B188,'Justerad allokering'!$B$2:$AG$462,MATCH(J$2,'Justerad allokering'!$B$2:$AF$2,0),FALSE)),VLOOKUP($B188,'Allokerad kvv'!$B$2:$AV$468,MATCH(J$2,'Allokerad kvv'!$B$2:$AV$2,0),FALSE),VLOOKUP($B188,'Justerad allokering'!$B$2:$AG$462,MATCH(J$2,'Justerad allokering'!$B$2:$AF$2,0),FALSE))</f>
        <v>58.994300000000003</v>
      </c>
      <c r="K188" s="28">
        <f>IF(ISERROR(1/VLOOKUP($B188,'Justerad allokering'!$B$2:$AG$462,MATCH(K$2,'Justerad allokering'!$B$2:$AF$2,0),FALSE)),VLOOKUP($B188,'Allokerad kvv'!$B$2:$AV$468,MATCH(K$2,'Allokerad kvv'!$B$2:$AV$2,0),FALSE),VLOOKUP($B188,'Justerad allokering'!$B$2:$AG$462,MATCH(K$2,'Justerad allokering'!$B$2:$AF$2,0),FALSE))</f>
        <v>0</v>
      </c>
      <c r="L188" s="28">
        <f>IF(ISERROR(1/VLOOKUP($B188,'Justerad allokering'!$B$2:$AG$462,MATCH(L$2,'Justerad allokering'!$B$2:$AF$2,0),FALSE)),VLOOKUP($B188,'Allokerad kvv'!$B$2:$AV$468,MATCH(L$2,'Allokerad kvv'!$B$2:$AV$2,0),FALSE),VLOOKUP($B188,'Justerad allokering'!$B$2:$AG$462,MATCH(L$2,'Justerad allokering'!$B$2:$AF$2,0),FALSE))</f>
        <v>0</v>
      </c>
      <c r="M188" s="28">
        <f>IF(ISERROR(1/VLOOKUP($B188,'Justerad allokering'!$B$2:$AG$462,MATCH(M$2,'Justerad allokering'!$B$2:$AF$2,0),FALSE)),VLOOKUP($B188,'Allokerad kvv'!$B$2:$AV$468,MATCH(M$2,'Allokerad kvv'!$B$2:$AV$2,0),FALSE),VLOOKUP($B188,'Justerad allokering'!$B$2:$AG$462,MATCH(M$2,'Justerad allokering'!$B$2:$AF$2,0),FALSE))</f>
        <v>61.028599999999997</v>
      </c>
      <c r="N188" s="28">
        <f>IF(ISERROR(1/VLOOKUP($B188,'Justerad allokering'!$B$2:$AG$462,MATCH(N$2,'Justerad allokering'!$B$2:$AF$2,0),FALSE)),VLOOKUP($B188,'Allokerad kvv'!$B$2:$AV$468,MATCH(N$2,'Allokerad kvv'!$B$2:$AV$2,0),FALSE),VLOOKUP($B188,'Justerad allokering'!$B$2:$AG$462,MATCH(N$2,'Justerad allokering'!$B$2:$AF$2,0),FALSE))</f>
        <v>122</v>
      </c>
      <c r="O188" s="28">
        <f>IF(ISERROR(1/VLOOKUP($B188,'Justerad allokering'!$B$2:$AG$462,MATCH(O$2,'Justerad allokering'!$B$2:$AF$2,0),FALSE)),VLOOKUP($B188,'Allokerad kvv'!$B$2:$AV$468,MATCH(O$2,'Allokerad kvv'!$B$2:$AV$2,0),FALSE),VLOOKUP($B188,'Justerad allokering'!$B$2:$AG$462,MATCH(O$2,'Justerad allokering'!$B$2:$AF$2,0),FALSE))</f>
        <v>64.08</v>
      </c>
      <c r="P188" s="28">
        <f>IF(ISERROR(1/VLOOKUP($B188,'Justerad allokering'!$B$2:$AG$462,MATCH(P$2,'Justerad allokering'!$B$2:$AF$2,0),FALSE)),VLOOKUP($B188,'Allokerad kvv'!$B$2:$AV$468,MATCH(P$2,'Allokerad kvv'!$B$2:$AV$2,0),FALSE),VLOOKUP($B188,'Justerad allokering'!$B$2:$AG$462,MATCH(P$2,'Justerad allokering'!$B$2:$AF$2,0),FALSE))</f>
        <v>86.965699999999998</v>
      </c>
      <c r="Q188" s="28">
        <f>IF(ISERROR(1/VLOOKUP($B188,'Justerad allokering'!$B$2:$AG$462,MATCH(Q$2,'Justerad allokering'!$B$2:$AF$2,0),FALSE)),VLOOKUP($B188,'Allokerad kvv'!$B$2:$AV$468,MATCH(Q$2,'Allokerad kvv'!$B$2:$AV$2,0),FALSE),VLOOKUP($B188,'Justerad allokering'!$B$2:$AG$462,MATCH(Q$2,'Justerad allokering'!$B$2:$AF$2,0),FALSE))</f>
        <v>0</v>
      </c>
      <c r="R188" s="28">
        <f>IF(ISERROR(1/VLOOKUP($B188,'Justerad allokering'!$B$2:$AG$462,MATCH(R$2,'Justerad allokering'!$B$2:$AF$2,0),FALSE)),VLOOKUP($B188,'Allokerad kvv'!$B$2:$AV$468,MATCH(R$2,'Allokerad kvv'!$B$2:$AV$2,0),FALSE),VLOOKUP($B188,'Justerad allokering'!$B$2:$AG$462,MATCH(R$2,'Justerad allokering'!$B$2:$AF$2,0),FALSE))</f>
        <v>0</v>
      </c>
      <c r="S188" s="28">
        <f>IF(ISERROR(1/VLOOKUP($B188,'Justerad allokering'!$B$2:$AG$462,MATCH(S$2,'Justerad allokering'!$B$2:$AF$2,0),FALSE)),VLOOKUP($B188,'Allokerad kvv'!$B$2:$AV$468,MATCH(S$2,'Allokerad kvv'!$B$2:$AV$2,0),FALSE),VLOOKUP($B188,'Justerad allokering'!$B$2:$AG$462,MATCH(S$2,'Justerad allokering'!$B$2:$AF$2,0),FALSE))</f>
        <v>31.359500000000001</v>
      </c>
      <c r="T188" s="28">
        <f>IF(ISERROR(1/VLOOKUP($B188,'Justerad allokering'!$B$2:$AG$462,MATCH(T$2,'Justerad allokering'!$B$2:$AF$2,0),FALSE)),VLOOKUP($B188,'Allokerad kvv'!$B$2:$AV$468,MATCH(T$2,'Allokerad kvv'!$B$2:$AV$2,0),FALSE),VLOOKUP($B188,'Justerad allokering'!$B$2:$AG$462,MATCH(T$2,'Justerad allokering'!$B$2:$AF$2,0),FALSE))</f>
        <v>0</v>
      </c>
      <c r="U188" s="28">
        <f>IF(ISERROR(1/VLOOKUP($B188,'Justerad allokering'!$B$2:$AG$462,MATCH(U$2,'Justerad allokering'!$B$2:$AF$2,0),FALSE)),VLOOKUP($B188,'Allokerad kvv'!$B$2:$AV$468,MATCH(U$2,'Allokerad kvv'!$B$2:$AV$2,0),FALSE),VLOOKUP($B188,'Justerad allokering'!$B$2:$AG$462,MATCH(U$2,'Justerad allokering'!$B$2:$AF$2,0),FALSE))</f>
        <v>0</v>
      </c>
      <c r="V188" s="28">
        <f>IF(ISERROR(1/VLOOKUP($B188,'Justerad allokering'!$B$2:$AG$462,MATCH(V$2,'Justerad allokering'!$B$2:$AF$2,0),FALSE)),VLOOKUP($B188,'Allokerad kvv'!$B$2:$AV$468,MATCH(V$2,'Allokerad kvv'!$B$2:$AV$2,0),FALSE),VLOOKUP($B188,'Justerad allokering'!$B$2:$AG$462,MATCH(V$2,'Justerad allokering'!$B$2:$AF$2,0),FALSE))</f>
        <v>0</v>
      </c>
      <c r="W188" s="28">
        <f>IF(ISERROR(1/VLOOKUP($B188,'Justerad allokering'!$B$2:$AG$462,MATCH(W$2,'Justerad allokering'!$B$2:$AF$2,0),FALSE)),VLOOKUP($B188,'Allokerad kvv'!$B$2:$AV$468,MATCH(W$2,'Allokerad kvv'!$B$2:$AV$2,0),FALSE),VLOOKUP($B188,'Justerad allokering'!$B$2:$AG$462,MATCH(W$2,'Justerad allokering'!$B$2:$AF$2,0),FALSE))</f>
        <v>0</v>
      </c>
      <c r="X188" s="28">
        <f>IF(ISERROR(1/VLOOKUP($B188,'Justerad allokering'!$B$2:$AG$462,MATCH(X$2,'Justerad allokering'!$B$2:$AF$2,0),FALSE)),VLOOKUP($B188,'Allokerad kvv'!$B$2:$AV$468,MATCH(X$2,'Allokerad kvv'!$B$2:$AV$2,0),FALSE),VLOOKUP($B188,'Justerad allokering'!$B$2:$AG$462,MATCH(X$2,'Justerad allokering'!$B$2:$AF$2,0),FALSE))</f>
        <v>0</v>
      </c>
      <c r="Y188" s="28">
        <f>IF(ISERROR(1/VLOOKUP($B188,'Justerad allokering'!$B$2:$AG$462,MATCH(Y$2,'Justerad allokering'!$B$2:$AF$2,0),FALSE)),VLOOKUP($B188,'Allokerad kvv'!$B$2:$AV$468,MATCH(Y$2,'Allokerad kvv'!$B$2:$AV$2,0),FALSE),VLOOKUP($B188,'Justerad allokering'!$B$2:$AG$462,MATCH(Y$2,'Justerad allokering'!$B$2:$AF$2,0),FALSE))</f>
        <v>0</v>
      </c>
      <c r="Z188" s="28">
        <f>IF(ISERROR(1/VLOOKUP($B188,'Justerad allokering'!$B$2:$AG$462,MATCH(Z$2,'Justerad allokering'!$B$2:$AF$2,0),FALSE)),VLOOKUP($B188,'Allokerad kvv'!$B$2:$AV$468,MATCH(Z$2,'Allokerad kvv'!$B$2:$AV$2,0),FALSE),VLOOKUP($B188,'Justerad allokering'!$B$2:$AG$462,MATCH(Z$2,'Justerad allokering'!$B$2:$AF$2,0),FALSE))</f>
        <v>0</v>
      </c>
      <c r="AA188" s="28"/>
      <c r="AB188" s="28"/>
      <c r="AE188">
        <f t="shared" si="6"/>
        <v>462.57100000000003</v>
      </c>
      <c r="AG188">
        <f t="shared" si="7"/>
        <v>462.57100000000003</v>
      </c>
      <c r="AH188">
        <f t="shared" si="8"/>
        <v>340.57100000000003</v>
      </c>
      <c r="AI188" s="55">
        <f>IF(AH188=0,"",AH188/VLOOKUP(B188,Kraftvärmeprod!$B$1:$BC$480,MATCH("Summa tillförd energi exklusive rökgaskondensering",Kraftvärmeprod!$B$1:$BC$1,0),FALSE))</f>
        <v>0.51213684210526322</v>
      </c>
    </row>
    <row r="189" spans="1:35" x14ac:dyDescent="0.35">
      <c r="A189" s="28" t="s">
        <v>248</v>
      </c>
      <c r="B189" s="28" t="s">
        <v>249</v>
      </c>
      <c r="C189" s="28">
        <f>IF(ISERROR(1/VLOOKUP($B189,'Justerad allokering'!$B$2:$AG$462,MATCH(C$2,'Justerad allokering'!$B$2:$AF$2,0),FALSE)),VLOOKUP($B189,'Allokerad kvv'!$B$2:$AV$468,MATCH(C$2,'Allokerad kvv'!$B$2:$AV$2,0),FALSE),VLOOKUP($B189,'Justerad allokering'!$B$2:$AG$462,MATCH(C$2,'Justerad allokering'!$B$2:$AF$2,0),FALSE))</f>
        <v>0</v>
      </c>
      <c r="D189" s="28">
        <f>IF(ISERROR(1/VLOOKUP($B189,'Justerad allokering'!$B$2:$AG$462,MATCH(D$2,'Justerad allokering'!$B$2:$AF$2,0),FALSE)),VLOOKUP($B189,'Allokerad kvv'!$B$2:$AV$468,MATCH(D$2,'Allokerad kvv'!$B$2:$AV$2,0),FALSE),VLOOKUP($B189,'Justerad allokering'!$B$2:$AG$462,MATCH(D$2,'Justerad allokering'!$B$2:$AF$2,0),FALSE))</f>
        <v>0</v>
      </c>
      <c r="E189" s="28">
        <f>IF(ISERROR(1/VLOOKUP($B189,'Justerad allokering'!$B$2:$AG$462,MATCH(E$2,'Justerad allokering'!$B$2:$AF$2,0),FALSE)),VLOOKUP($B189,'Allokerad kvv'!$B$2:$AV$468,MATCH(E$2,'Allokerad kvv'!$B$2:$AV$2,0),FALSE),VLOOKUP($B189,'Justerad allokering'!$B$2:$AG$462,MATCH(E$2,'Justerad allokering'!$B$2:$AF$2,0),FALSE))</f>
        <v>0</v>
      </c>
      <c r="F189" s="28">
        <f>IF(ISERROR(1/VLOOKUP($B189,'Justerad allokering'!$B$2:$AG$462,MATCH(F$2,'Justerad allokering'!$B$2:$AF$2,0),FALSE)),VLOOKUP($B189,'Allokerad kvv'!$B$2:$AV$468,MATCH(F$2,'Allokerad kvv'!$B$2:$AV$2,0),FALSE),VLOOKUP($B189,'Justerad allokering'!$B$2:$AG$462,MATCH(F$2,'Justerad allokering'!$B$2:$AF$2,0),FALSE))</f>
        <v>0</v>
      </c>
      <c r="G189" s="28">
        <f>IF(ISERROR(1/VLOOKUP($B189,'Justerad allokering'!$B$2:$AG$462,MATCH(G$2,'Justerad allokering'!$B$2:$AF$2,0),FALSE)),VLOOKUP($B189,'Allokerad kvv'!$B$2:$AV$468,MATCH(G$2,'Allokerad kvv'!$B$2:$AV$2,0),FALSE),VLOOKUP($B189,'Justerad allokering'!$B$2:$AG$462,MATCH(G$2,'Justerad allokering'!$B$2:$AF$2,0),FALSE))</f>
        <v>0</v>
      </c>
      <c r="H189" s="28">
        <f>IF(ISERROR(1/VLOOKUP($B189,'Justerad allokering'!$B$2:$AG$462,MATCH(H$2,'Justerad allokering'!$B$2:$AF$2,0),FALSE)),VLOOKUP($B189,'Allokerad kvv'!$B$2:$AV$468,MATCH(H$2,'Allokerad kvv'!$B$2:$AV$2,0),FALSE),VLOOKUP($B189,'Justerad allokering'!$B$2:$AG$462,MATCH(H$2,'Justerad allokering'!$B$2:$AF$2,0),FALSE))</f>
        <v>0</v>
      </c>
      <c r="I189" s="28">
        <f>IF(ISERROR(1/VLOOKUP($B189,'Justerad allokering'!$B$2:$AG$462,MATCH(I$2,'Justerad allokering'!$B$2:$AF$2,0),FALSE)),VLOOKUP($B189,'Allokerad kvv'!$B$2:$AV$468,MATCH(I$2,'Allokerad kvv'!$B$2:$AV$2,0),FALSE),VLOOKUP($B189,'Justerad allokering'!$B$2:$AG$462,MATCH(I$2,'Justerad allokering'!$B$2:$AF$2,0),FALSE))</f>
        <v>0</v>
      </c>
      <c r="J189" s="28">
        <f>IF(ISERROR(1/VLOOKUP($B189,'Justerad allokering'!$B$2:$AG$462,MATCH(J$2,'Justerad allokering'!$B$2:$AF$2,0),FALSE)),VLOOKUP($B189,'Allokerad kvv'!$B$2:$AV$468,MATCH(J$2,'Allokerad kvv'!$B$2:$AV$2,0),FALSE),VLOOKUP($B189,'Justerad allokering'!$B$2:$AG$462,MATCH(J$2,'Justerad allokering'!$B$2:$AF$2,0),FALSE))</f>
        <v>0</v>
      </c>
      <c r="K189" s="28">
        <f>IF(ISERROR(1/VLOOKUP($B189,'Justerad allokering'!$B$2:$AG$462,MATCH(K$2,'Justerad allokering'!$B$2:$AF$2,0),FALSE)),VLOOKUP($B189,'Allokerad kvv'!$B$2:$AV$468,MATCH(K$2,'Allokerad kvv'!$B$2:$AV$2,0),FALSE),VLOOKUP($B189,'Justerad allokering'!$B$2:$AG$462,MATCH(K$2,'Justerad allokering'!$B$2:$AF$2,0),FALSE))</f>
        <v>0</v>
      </c>
      <c r="L189" s="28">
        <f>IF(ISERROR(1/VLOOKUP($B189,'Justerad allokering'!$B$2:$AG$462,MATCH(L$2,'Justerad allokering'!$B$2:$AF$2,0),FALSE)),VLOOKUP($B189,'Allokerad kvv'!$B$2:$AV$468,MATCH(L$2,'Allokerad kvv'!$B$2:$AV$2,0),FALSE),VLOOKUP($B189,'Justerad allokering'!$B$2:$AG$462,MATCH(L$2,'Justerad allokering'!$B$2:$AF$2,0),FALSE))</f>
        <v>0</v>
      </c>
      <c r="M189" s="28">
        <f>IF(ISERROR(1/VLOOKUP($B189,'Justerad allokering'!$B$2:$AG$462,MATCH(M$2,'Justerad allokering'!$B$2:$AF$2,0),FALSE)),VLOOKUP($B189,'Allokerad kvv'!$B$2:$AV$468,MATCH(M$2,'Allokerad kvv'!$B$2:$AV$2,0),FALSE),VLOOKUP($B189,'Justerad allokering'!$B$2:$AG$462,MATCH(M$2,'Justerad allokering'!$B$2:$AF$2,0),FALSE))</f>
        <v>0</v>
      </c>
      <c r="N189" s="28">
        <f>IF(ISERROR(1/VLOOKUP($B189,'Justerad allokering'!$B$2:$AG$462,MATCH(N$2,'Justerad allokering'!$B$2:$AF$2,0),FALSE)),VLOOKUP($B189,'Allokerad kvv'!$B$2:$AV$468,MATCH(N$2,'Allokerad kvv'!$B$2:$AV$2,0),FALSE),VLOOKUP($B189,'Justerad allokering'!$B$2:$AG$462,MATCH(N$2,'Justerad allokering'!$B$2:$AF$2,0),FALSE))</f>
        <v>0</v>
      </c>
      <c r="O189" s="28">
        <f>IF(ISERROR(1/VLOOKUP($B189,'Justerad allokering'!$B$2:$AG$462,MATCH(O$2,'Justerad allokering'!$B$2:$AF$2,0),FALSE)),VLOOKUP($B189,'Allokerad kvv'!$B$2:$AV$468,MATCH(O$2,'Allokerad kvv'!$B$2:$AV$2,0),FALSE),VLOOKUP($B189,'Justerad allokering'!$B$2:$AG$462,MATCH(O$2,'Justerad allokering'!$B$2:$AF$2,0),FALSE))</f>
        <v>0</v>
      </c>
      <c r="P189" s="28">
        <f>IF(ISERROR(1/VLOOKUP($B189,'Justerad allokering'!$B$2:$AG$462,MATCH(P$2,'Justerad allokering'!$B$2:$AF$2,0),FALSE)),VLOOKUP($B189,'Allokerad kvv'!$B$2:$AV$468,MATCH(P$2,'Allokerad kvv'!$B$2:$AV$2,0),FALSE),VLOOKUP($B189,'Justerad allokering'!$B$2:$AG$462,MATCH(P$2,'Justerad allokering'!$B$2:$AF$2,0),FALSE))</f>
        <v>0</v>
      </c>
      <c r="Q189" s="28">
        <f>IF(ISERROR(1/VLOOKUP($B189,'Justerad allokering'!$B$2:$AG$462,MATCH(Q$2,'Justerad allokering'!$B$2:$AF$2,0),FALSE)),VLOOKUP($B189,'Allokerad kvv'!$B$2:$AV$468,MATCH(Q$2,'Allokerad kvv'!$B$2:$AV$2,0),FALSE),VLOOKUP($B189,'Justerad allokering'!$B$2:$AG$462,MATCH(Q$2,'Justerad allokering'!$B$2:$AF$2,0),FALSE))</f>
        <v>0</v>
      </c>
      <c r="R189" s="28">
        <f>IF(ISERROR(1/VLOOKUP($B189,'Justerad allokering'!$B$2:$AG$462,MATCH(R$2,'Justerad allokering'!$B$2:$AF$2,0),FALSE)),VLOOKUP($B189,'Allokerad kvv'!$B$2:$AV$468,MATCH(R$2,'Allokerad kvv'!$B$2:$AV$2,0),FALSE),VLOOKUP($B189,'Justerad allokering'!$B$2:$AG$462,MATCH(R$2,'Justerad allokering'!$B$2:$AF$2,0),FALSE))</f>
        <v>0</v>
      </c>
      <c r="S189" s="28">
        <f>IF(ISERROR(1/VLOOKUP($B189,'Justerad allokering'!$B$2:$AG$462,MATCH(S$2,'Justerad allokering'!$B$2:$AF$2,0),FALSE)),VLOOKUP($B189,'Allokerad kvv'!$B$2:$AV$468,MATCH(S$2,'Allokerad kvv'!$B$2:$AV$2,0),FALSE),VLOOKUP($B189,'Justerad allokering'!$B$2:$AG$462,MATCH(S$2,'Justerad allokering'!$B$2:$AF$2,0),FALSE))</f>
        <v>0</v>
      </c>
      <c r="T189" s="28">
        <f>IF(ISERROR(1/VLOOKUP($B189,'Justerad allokering'!$B$2:$AG$462,MATCH(T$2,'Justerad allokering'!$B$2:$AF$2,0),FALSE)),VLOOKUP($B189,'Allokerad kvv'!$B$2:$AV$468,MATCH(T$2,'Allokerad kvv'!$B$2:$AV$2,0),FALSE),VLOOKUP($B189,'Justerad allokering'!$B$2:$AG$462,MATCH(T$2,'Justerad allokering'!$B$2:$AF$2,0),FALSE))</f>
        <v>0</v>
      </c>
      <c r="U189" s="28">
        <f>IF(ISERROR(1/VLOOKUP($B189,'Justerad allokering'!$B$2:$AG$462,MATCH(U$2,'Justerad allokering'!$B$2:$AF$2,0),FALSE)),VLOOKUP($B189,'Allokerad kvv'!$B$2:$AV$468,MATCH(U$2,'Allokerad kvv'!$B$2:$AV$2,0),FALSE),VLOOKUP($B189,'Justerad allokering'!$B$2:$AG$462,MATCH(U$2,'Justerad allokering'!$B$2:$AF$2,0),FALSE))</f>
        <v>0</v>
      </c>
      <c r="V189" s="28">
        <f>IF(ISERROR(1/VLOOKUP($B189,'Justerad allokering'!$B$2:$AG$462,MATCH(V$2,'Justerad allokering'!$B$2:$AF$2,0),FALSE)),VLOOKUP($B189,'Allokerad kvv'!$B$2:$AV$468,MATCH(V$2,'Allokerad kvv'!$B$2:$AV$2,0),FALSE),VLOOKUP($B189,'Justerad allokering'!$B$2:$AG$462,MATCH(V$2,'Justerad allokering'!$B$2:$AF$2,0),FALSE))</f>
        <v>0</v>
      </c>
      <c r="W189" s="28">
        <f>IF(ISERROR(1/VLOOKUP($B189,'Justerad allokering'!$B$2:$AG$462,MATCH(W$2,'Justerad allokering'!$B$2:$AF$2,0),FALSE)),VLOOKUP($B189,'Allokerad kvv'!$B$2:$AV$468,MATCH(W$2,'Allokerad kvv'!$B$2:$AV$2,0),FALSE),VLOOKUP($B189,'Justerad allokering'!$B$2:$AG$462,MATCH(W$2,'Justerad allokering'!$B$2:$AF$2,0),FALSE))</f>
        <v>0</v>
      </c>
      <c r="X189" s="28">
        <f>IF(ISERROR(1/VLOOKUP($B189,'Justerad allokering'!$B$2:$AG$462,MATCH(X$2,'Justerad allokering'!$B$2:$AF$2,0),FALSE)),VLOOKUP($B189,'Allokerad kvv'!$B$2:$AV$468,MATCH(X$2,'Allokerad kvv'!$B$2:$AV$2,0),FALSE),VLOOKUP($B189,'Justerad allokering'!$B$2:$AG$462,MATCH(X$2,'Justerad allokering'!$B$2:$AF$2,0),FALSE))</f>
        <v>0</v>
      </c>
      <c r="Y189" s="28">
        <f>IF(ISERROR(1/VLOOKUP($B189,'Justerad allokering'!$B$2:$AG$462,MATCH(Y$2,'Justerad allokering'!$B$2:$AF$2,0),FALSE)),VLOOKUP($B189,'Allokerad kvv'!$B$2:$AV$468,MATCH(Y$2,'Allokerad kvv'!$B$2:$AV$2,0),FALSE),VLOOKUP($B189,'Justerad allokering'!$B$2:$AG$462,MATCH(Y$2,'Justerad allokering'!$B$2:$AF$2,0),FALSE))</f>
        <v>0</v>
      </c>
      <c r="Z189" s="28">
        <f>IF(ISERROR(1/VLOOKUP($B189,'Justerad allokering'!$B$2:$AG$462,MATCH(Z$2,'Justerad allokering'!$B$2:$AF$2,0),FALSE)),VLOOKUP($B189,'Allokerad kvv'!$B$2:$AV$468,MATCH(Z$2,'Allokerad kvv'!$B$2:$AV$2,0),FALSE),VLOOKUP($B189,'Justerad allokering'!$B$2:$AG$462,MATCH(Z$2,'Justerad allokering'!$B$2:$AF$2,0),FALSE))</f>
        <v>0</v>
      </c>
      <c r="AA189" s="28"/>
      <c r="AB189" s="28"/>
      <c r="AE189">
        <f t="shared" si="6"/>
        <v>0</v>
      </c>
      <c r="AG189">
        <f t="shared" si="7"/>
        <v>0</v>
      </c>
      <c r="AH189">
        <f t="shared" si="8"/>
        <v>0</v>
      </c>
      <c r="AI189" s="55" t="str">
        <f>IF(AH189=0,"",AH189/VLOOKUP(B189,Kraftvärmeprod!$B$1:$BC$480,MATCH("Summa tillförd energi exklusive rökgaskondensering",Kraftvärmeprod!$B$1:$BC$1,0),FALSE))</f>
        <v/>
      </c>
    </row>
    <row r="190" spans="1:35" x14ac:dyDescent="0.35">
      <c r="A190" s="28" t="s">
        <v>248</v>
      </c>
      <c r="B190" s="28" t="s">
        <v>250</v>
      </c>
      <c r="C190" s="28">
        <f>IF(ISERROR(1/VLOOKUP($B190,'Justerad allokering'!$B$2:$AG$462,MATCH(C$2,'Justerad allokering'!$B$2:$AF$2,0),FALSE)),VLOOKUP($B190,'Allokerad kvv'!$B$2:$AV$468,MATCH(C$2,'Allokerad kvv'!$B$2:$AV$2,0),FALSE),VLOOKUP($B190,'Justerad allokering'!$B$2:$AG$462,MATCH(C$2,'Justerad allokering'!$B$2:$AF$2,0),FALSE))</f>
        <v>0</v>
      </c>
      <c r="D190" s="28">
        <f>IF(ISERROR(1/VLOOKUP($B190,'Justerad allokering'!$B$2:$AG$462,MATCH(D$2,'Justerad allokering'!$B$2:$AF$2,0),FALSE)),VLOOKUP($B190,'Allokerad kvv'!$B$2:$AV$468,MATCH(D$2,'Allokerad kvv'!$B$2:$AV$2,0),FALSE),VLOOKUP($B190,'Justerad allokering'!$B$2:$AG$462,MATCH(D$2,'Justerad allokering'!$B$2:$AF$2,0),FALSE))</f>
        <v>0</v>
      </c>
      <c r="E190" s="28">
        <f>IF(ISERROR(1/VLOOKUP($B190,'Justerad allokering'!$B$2:$AG$462,MATCH(E$2,'Justerad allokering'!$B$2:$AF$2,0),FALSE)),VLOOKUP($B190,'Allokerad kvv'!$B$2:$AV$468,MATCH(E$2,'Allokerad kvv'!$B$2:$AV$2,0),FALSE),VLOOKUP($B190,'Justerad allokering'!$B$2:$AG$462,MATCH(E$2,'Justerad allokering'!$B$2:$AF$2,0),FALSE))</f>
        <v>0</v>
      </c>
      <c r="F190" s="28">
        <f>IF(ISERROR(1/VLOOKUP($B190,'Justerad allokering'!$B$2:$AG$462,MATCH(F$2,'Justerad allokering'!$B$2:$AF$2,0),FALSE)),VLOOKUP($B190,'Allokerad kvv'!$B$2:$AV$468,MATCH(F$2,'Allokerad kvv'!$B$2:$AV$2,0),FALSE),VLOOKUP($B190,'Justerad allokering'!$B$2:$AG$462,MATCH(F$2,'Justerad allokering'!$B$2:$AF$2,0),FALSE))</f>
        <v>0</v>
      </c>
      <c r="G190" s="28">
        <f>IF(ISERROR(1/VLOOKUP($B190,'Justerad allokering'!$B$2:$AG$462,MATCH(G$2,'Justerad allokering'!$B$2:$AF$2,0),FALSE)),VLOOKUP($B190,'Allokerad kvv'!$B$2:$AV$468,MATCH(G$2,'Allokerad kvv'!$B$2:$AV$2,0),FALSE),VLOOKUP($B190,'Justerad allokering'!$B$2:$AG$462,MATCH(G$2,'Justerad allokering'!$B$2:$AF$2,0),FALSE))</f>
        <v>0</v>
      </c>
      <c r="H190" s="28">
        <f>IF(ISERROR(1/VLOOKUP($B190,'Justerad allokering'!$B$2:$AG$462,MATCH(H$2,'Justerad allokering'!$B$2:$AF$2,0),FALSE)),VLOOKUP($B190,'Allokerad kvv'!$B$2:$AV$468,MATCH(H$2,'Allokerad kvv'!$B$2:$AV$2,0),FALSE),VLOOKUP($B190,'Justerad allokering'!$B$2:$AG$462,MATCH(H$2,'Justerad allokering'!$B$2:$AF$2,0),FALSE))</f>
        <v>0</v>
      </c>
      <c r="I190" s="28">
        <f>IF(ISERROR(1/VLOOKUP($B190,'Justerad allokering'!$B$2:$AG$462,MATCH(I$2,'Justerad allokering'!$B$2:$AF$2,0),FALSE)),VLOOKUP($B190,'Allokerad kvv'!$B$2:$AV$468,MATCH(I$2,'Allokerad kvv'!$B$2:$AV$2,0),FALSE),VLOOKUP($B190,'Justerad allokering'!$B$2:$AG$462,MATCH(I$2,'Justerad allokering'!$B$2:$AF$2,0),FALSE))</f>
        <v>0</v>
      </c>
      <c r="J190" s="28">
        <f>IF(ISERROR(1/VLOOKUP($B190,'Justerad allokering'!$B$2:$AG$462,MATCH(J$2,'Justerad allokering'!$B$2:$AF$2,0),FALSE)),VLOOKUP($B190,'Allokerad kvv'!$B$2:$AV$468,MATCH(J$2,'Allokerad kvv'!$B$2:$AV$2,0),FALSE),VLOOKUP($B190,'Justerad allokering'!$B$2:$AG$462,MATCH(J$2,'Justerad allokering'!$B$2:$AF$2,0),FALSE))</f>
        <v>0</v>
      </c>
      <c r="K190" s="28">
        <f>IF(ISERROR(1/VLOOKUP($B190,'Justerad allokering'!$B$2:$AG$462,MATCH(K$2,'Justerad allokering'!$B$2:$AF$2,0),FALSE)),VLOOKUP($B190,'Allokerad kvv'!$B$2:$AV$468,MATCH(K$2,'Allokerad kvv'!$B$2:$AV$2,0),FALSE),VLOOKUP($B190,'Justerad allokering'!$B$2:$AG$462,MATCH(K$2,'Justerad allokering'!$B$2:$AF$2,0),FALSE))</f>
        <v>0</v>
      </c>
      <c r="L190" s="28">
        <f>IF(ISERROR(1/VLOOKUP($B190,'Justerad allokering'!$B$2:$AG$462,MATCH(L$2,'Justerad allokering'!$B$2:$AF$2,0),FALSE)),VLOOKUP($B190,'Allokerad kvv'!$B$2:$AV$468,MATCH(L$2,'Allokerad kvv'!$B$2:$AV$2,0),FALSE),VLOOKUP($B190,'Justerad allokering'!$B$2:$AG$462,MATCH(L$2,'Justerad allokering'!$B$2:$AF$2,0),FALSE))</f>
        <v>0</v>
      </c>
      <c r="M190" s="28">
        <f>IF(ISERROR(1/VLOOKUP($B190,'Justerad allokering'!$B$2:$AG$462,MATCH(M$2,'Justerad allokering'!$B$2:$AF$2,0),FALSE)),VLOOKUP($B190,'Allokerad kvv'!$B$2:$AV$468,MATCH(M$2,'Allokerad kvv'!$B$2:$AV$2,0),FALSE),VLOOKUP($B190,'Justerad allokering'!$B$2:$AG$462,MATCH(M$2,'Justerad allokering'!$B$2:$AF$2,0),FALSE))</f>
        <v>0</v>
      </c>
      <c r="N190" s="28">
        <f>IF(ISERROR(1/VLOOKUP($B190,'Justerad allokering'!$B$2:$AG$462,MATCH(N$2,'Justerad allokering'!$B$2:$AF$2,0),FALSE)),VLOOKUP($B190,'Allokerad kvv'!$B$2:$AV$468,MATCH(N$2,'Allokerad kvv'!$B$2:$AV$2,0),FALSE),VLOOKUP($B190,'Justerad allokering'!$B$2:$AG$462,MATCH(N$2,'Justerad allokering'!$B$2:$AF$2,0),FALSE))</f>
        <v>0</v>
      </c>
      <c r="O190" s="28">
        <f>IF(ISERROR(1/VLOOKUP($B190,'Justerad allokering'!$B$2:$AG$462,MATCH(O$2,'Justerad allokering'!$B$2:$AF$2,0),FALSE)),VLOOKUP($B190,'Allokerad kvv'!$B$2:$AV$468,MATCH(O$2,'Allokerad kvv'!$B$2:$AV$2,0),FALSE),VLOOKUP($B190,'Justerad allokering'!$B$2:$AG$462,MATCH(O$2,'Justerad allokering'!$B$2:$AF$2,0),FALSE))</f>
        <v>0</v>
      </c>
      <c r="P190" s="28">
        <f>IF(ISERROR(1/VLOOKUP($B190,'Justerad allokering'!$B$2:$AG$462,MATCH(P$2,'Justerad allokering'!$B$2:$AF$2,0),FALSE)),VLOOKUP($B190,'Allokerad kvv'!$B$2:$AV$468,MATCH(P$2,'Allokerad kvv'!$B$2:$AV$2,0),FALSE),VLOOKUP($B190,'Justerad allokering'!$B$2:$AG$462,MATCH(P$2,'Justerad allokering'!$B$2:$AF$2,0),FALSE))</f>
        <v>0</v>
      </c>
      <c r="Q190" s="28">
        <f>IF(ISERROR(1/VLOOKUP($B190,'Justerad allokering'!$B$2:$AG$462,MATCH(Q$2,'Justerad allokering'!$B$2:$AF$2,0),FALSE)),VLOOKUP($B190,'Allokerad kvv'!$B$2:$AV$468,MATCH(Q$2,'Allokerad kvv'!$B$2:$AV$2,0),FALSE),VLOOKUP($B190,'Justerad allokering'!$B$2:$AG$462,MATCH(Q$2,'Justerad allokering'!$B$2:$AF$2,0),FALSE))</f>
        <v>0</v>
      </c>
      <c r="R190" s="28">
        <f>IF(ISERROR(1/VLOOKUP($B190,'Justerad allokering'!$B$2:$AG$462,MATCH(R$2,'Justerad allokering'!$B$2:$AF$2,0),FALSE)),VLOOKUP($B190,'Allokerad kvv'!$B$2:$AV$468,MATCH(R$2,'Allokerad kvv'!$B$2:$AV$2,0),FALSE),VLOOKUP($B190,'Justerad allokering'!$B$2:$AG$462,MATCH(R$2,'Justerad allokering'!$B$2:$AF$2,0),FALSE))</f>
        <v>0</v>
      </c>
      <c r="S190" s="28">
        <f>IF(ISERROR(1/VLOOKUP($B190,'Justerad allokering'!$B$2:$AG$462,MATCH(S$2,'Justerad allokering'!$B$2:$AF$2,0),FALSE)),VLOOKUP($B190,'Allokerad kvv'!$B$2:$AV$468,MATCH(S$2,'Allokerad kvv'!$B$2:$AV$2,0),FALSE),VLOOKUP($B190,'Justerad allokering'!$B$2:$AG$462,MATCH(S$2,'Justerad allokering'!$B$2:$AF$2,0),FALSE))</f>
        <v>0</v>
      </c>
      <c r="T190" s="28">
        <f>IF(ISERROR(1/VLOOKUP($B190,'Justerad allokering'!$B$2:$AG$462,MATCH(T$2,'Justerad allokering'!$B$2:$AF$2,0),FALSE)),VLOOKUP($B190,'Allokerad kvv'!$B$2:$AV$468,MATCH(T$2,'Allokerad kvv'!$B$2:$AV$2,0),FALSE),VLOOKUP($B190,'Justerad allokering'!$B$2:$AG$462,MATCH(T$2,'Justerad allokering'!$B$2:$AF$2,0),FALSE))</f>
        <v>0</v>
      </c>
      <c r="U190" s="28">
        <f>IF(ISERROR(1/VLOOKUP($B190,'Justerad allokering'!$B$2:$AG$462,MATCH(U$2,'Justerad allokering'!$B$2:$AF$2,0),FALSE)),VLOOKUP($B190,'Allokerad kvv'!$B$2:$AV$468,MATCH(U$2,'Allokerad kvv'!$B$2:$AV$2,0),FALSE),VLOOKUP($B190,'Justerad allokering'!$B$2:$AG$462,MATCH(U$2,'Justerad allokering'!$B$2:$AF$2,0),FALSE))</f>
        <v>0</v>
      </c>
      <c r="V190" s="28">
        <f>IF(ISERROR(1/VLOOKUP($B190,'Justerad allokering'!$B$2:$AG$462,MATCH(V$2,'Justerad allokering'!$B$2:$AF$2,0),FALSE)),VLOOKUP($B190,'Allokerad kvv'!$B$2:$AV$468,MATCH(V$2,'Allokerad kvv'!$B$2:$AV$2,0),FALSE),VLOOKUP($B190,'Justerad allokering'!$B$2:$AG$462,MATCH(V$2,'Justerad allokering'!$B$2:$AF$2,0),FALSE))</f>
        <v>0</v>
      </c>
      <c r="W190" s="28">
        <f>IF(ISERROR(1/VLOOKUP($B190,'Justerad allokering'!$B$2:$AG$462,MATCH(W$2,'Justerad allokering'!$B$2:$AF$2,0),FALSE)),VLOOKUP($B190,'Allokerad kvv'!$B$2:$AV$468,MATCH(W$2,'Allokerad kvv'!$B$2:$AV$2,0),FALSE),VLOOKUP($B190,'Justerad allokering'!$B$2:$AG$462,MATCH(W$2,'Justerad allokering'!$B$2:$AF$2,0),FALSE))</f>
        <v>0</v>
      </c>
      <c r="X190" s="28">
        <f>IF(ISERROR(1/VLOOKUP($B190,'Justerad allokering'!$B$2:$AG$462,MATCH(X$2,'Justerad allokering'!$B$2:$AF$2,0),FALSE)),VLOOKUP($B190,'Allokerad kvv'!$B$2:$AV$468,MATCH(X$2,'Allokerad kvv'!$B$2:$AV$2,0),FALSE),VLOOKUP($B190,'Justerad allokering'!$B$2:$AG$462,MATCH(X$2,'Justerad allokering'!$B$2:$AF$2,0),FALSE))</f>
        <v>0</v>
      </c>
      <c r="Y190" s="28">
        <f>IF(ISERROR(1/VLOOKUP($B190,'Justerad allokering'!$B$2:$AG$462,MATCH(Y$2,'Justerad allokering'!$B$2:$AF$2,0),FALSE)),VLOOKUP($B190,'Allokerad kvv'!$B$2:$AV$468,MATCH(Y$2,'Allokerad kvv'!$B$2:$AV$2,0),FALSE),VLOOKUP($B190,'Justerad allokering'!$B$2:$AG$462,MATCH(Y$2,'Justerad allokering'!$B$2:$AF$2,0),FALSE))</f>
        <v>0</v>
      </c>
      <c r="Z190" s="28">
        <f>IF(ISERROR(1/VLOOKUP($B190,'Justerad allokering'!$B$2:$AG$462,MATCH(Z$2,'Justerad allokering'!$B$2:$AF$2,0),FALSE)),VLOOKUP($B190,'Allokerad kvv'!$B$2:$AV$468,MATCH(Z$2,'Allokerad kvv'!$B$2:$AV$2,0),FALSE),VLOOKUP($B190,'Justerad allokering'!$B$2:$AG$462,MATCH(Z$2,'Justerad allokering'!$B$2:$AF$2,0),FALSE))</f>
        <v>0</v>
      </c>
      <c r="AA190" s="28"/>
      <c r="AB190" s="28"/>
      <c r="AE190">
        <f t="shared" si="6"/>
        <v>0</v>
      </c>
      <c r="AG190">
        <f t="shared" si="7"/>
        <v>0</v>
      </c>
      <c r="AH190">
        <f t="shared" si="8"/>
        <v>0</v>
      </c>
      <c r="AI190" s="55" t="str">
        <f>IF(AH190=0,"",AH190/VLOOKUP(B190,Kraftvärmeprod!$B$1:$BC$480,MATCH("Summa tillförd energi exklusive rökgaskondensering",Kraftvärmeprod!$B$1:$BC$1,0),FALSE))</f>
        <v/>
      </c>
    </row>
    <row r="191" spans="1:35" x14ac:dyDescent="0.35">
      <c r="A191" s="28" t="s">
        <v>248</v>
      </c>
      <c r="B191" s="28" t="s">
        <v>251</v>
      </c>
      <c r="C191" s="28">
        <f>IF(ISERROR(1/VLOOKUP($B191,'Justerad allokering'!$B$2:$AG$462,MATCH(C$2,'Justerad allokering'!$B$2:$AF$2,0),FALSE)),VLOOKUP($B191,'Allokerad kvv'!$B$2:$AV$468,MATCH(C$2,'Allokerad kvv'!$B$2:$AV$2,0),FALSE),VLOOKUP($B191,'Justerad allokering'!$B$2:$AG$462,MATCH(C$2,'Justerad allokering'!$B$2:$AF$2,0),FALSE))</f>
        <v>0</v>
      </c>
      <c r="D191" s="28">
        <f>IF(ISERROR(1/VLOOKUP($B191,'Justerad allokering'!$B$2:$AG$462,MATCH(D$2,'Justerad allokering'!$B$2:$AF$2,0),FALSE)),VLOOKUP($B191,'Allokerad kvv'!$B$2:$AV$468,MATCH(D$2,'Allokerad kvv'!$B$2:$AV$2,0),FALSE),VLOOKUP($B191,'Justerad allokering'!$B$2:$AG$462,MATCH(D$2,'Justerad allokering'!$B$2:$AF$2,0),FALSE))</f>
        <v>0</v>
      </c>
      <c r="E191" s="28">
        <f>IF(ISERROR(1/VLOOKUP($B191,'Justerad allokering'!$B$2:$AG$462,MATCH(E$2,'Justerad allokering'!$B$2:$AF$2,0),FALSE)),VLOOKUP($B191,'Allokerad kvv'!$B$2:$AV$468,MATCH(E$2,'Allokerad kvv'!$B$2:$AV$2,0),FALSE),VLOOKUP($B191,'Justerad allokering'!$B$2:$AG$462,MATCH(E$2,'Justerad allokering'!$B$2:$AF$2,0),FALSE))</f>
        <v>0</v>
      </c>
      <c r="F191" s="28">
        <f>IF(ISERROR(1/VLOOKUP($B191,'Justerad allokering'!$B$2:$AG$462,MATCH(F$2,'Justerad allokering'!$B$2:$AF$2,0),FALSE)),VLOOKUP($B191,'Allokerad kvv'!$B$2:$AV$468,MATCH(F$2,'Allokerad kvv'!$B$2:$AV$2,0),FALSE),VLOOKUP($B191,'Justerad allokering'!$B$2:$AG$462,MATCH(F$2,'Justerad allokering'!$B$2:$AF$2,0),FALSE))</f>
        <v>0</v>
      </c>
      <c r="G191" s="28">
        <f>IF(ISERROR(1/VLOOKUP($B191,'Justerad allokering'!$B$2:$AG$462,MATCH(G$2,'Justerad allokering'!$B$2:$AF$2,0),FALSE)),VLOOKUP($B191,'Allokerad kvv'!$B$2:$AV$468,MATCH(G$2,'Allokerad kvv'!$B$2:$AV$2,0),FALSE),VLOOKUP($B191,'Justerad allokering'!$B$2:$AG$462,MATCH(G$2,'Justerad allokering'!$B$2:$AF$2,0),FALSE))</f>
        <v>0</v>
      </c>
      <c r="H191" s="28">
        <f>IF(ISERROR(1/VLOOKUP($B191,'Justerad allokering'!$B$2:$AG$462,MATCH(H$2,'Justerad allokering'!$B$2:$AF$2,0),FALSE)),VLOOKUP($B191,'Allokerad kvv'!$B$2:$AV$468,MATCH(H$2,'Allokerad kvv'!$B$2:$AV$2,0),FALSE),VLOOKUP($B191,'Justerad allokering'!$B$2:$AG$462,MATCH(H$2,'Justerad allokering'!$B$2:$AF$2,0),FALSE))</f>
        <v>0</v>
      </c>
      <c r="I191" s="28">
        <f>IF(ISERROR(1/VLOOKUP($B191,'Justerad allokering'!$B$2:$AG$462,MATCH(I$2,'Justerad allokering'!$B$2:$AF$2,0),FALSE)),VLOOKUP($B191,'Allokerad kvv'!$B$2:$AV$468,MATCH(I$2,'Allokerad kvv'!$B$2:$AV$2,0),FALSE),VLOOKUP($B191,'Justerad allokering'!$B$2:$AG$462,MATCH(I$2,'Justerad allokering'!$B$2:$AF$2,0),FALSE))</f>
        <v>0</v>
      </c>
      <c r="J191" s="28">
        <f>IF(ISERROR(1/VLOOKUP($B191,'Justerad allokering'!$B$2:$AG$462,MATCH(J$2,'Justerad allokering'!$B$2:$AF$2,0),FALSE)),VLOOKUP($B191,'Allokerad kvv'!$B$2:$AV$468,MATCH(J$2,'Allokerad kvv'!$B$2:$AV$2,0),FALSE),VLOOKUP($B191,'Justerad allokering'!$B$2:$AG$462,MATCH(J$2,'Justerad allokering'!$B$2:$AF$2,0),FALSE))</f>
        <v>0</v>
      </c>
      <c r="K191" s="28">
        <f>IF(ISERROR(1/VLOOKUP($B191,'Justerad allokering'!$B$2:$AG$462,MATCH(K$2,'Justerad allokering'!$B$2:$AF$2,0),FALSE)),VLOOKUP($B191,'Allokerad kvv'!$B$2:$AV$468,MATCH(K$2,'Allokerad kvv'!$B$2:$AV$2,0),FALSE),VLOOKUP($B191,'Justerad allokering'!$B$2:$AG$462,MATCH(K$2,'Justerad allokering'!$B$2:$AF$2,0),FALSE))</f>
        <v>0</v>
      </c>
      <c r="L191" s="28">
        <f>IF(ISERROR(1/VLOOKUP($B191,'Justerad allokering'!$B$2:$AG$462,MATCH(L$2,'Justerad allokering'!$B$2:$AF$2,0),FALSE)),VLOOKUP($B191,'Allokerad kvv'!$B$2:$AV$468,MATCH(L$2,'Allokerad kvv'!$B$2:$AV$2,0),FALSE),VLOOKUP($B191,'Justerad allokering'!$B$2:$AG$462,MATCH(L$2,'Justerad allokering'!$B$2:$AF$2,0),FALSE))</f>
        <v>0</v>
      </c>
      <c r="M191" s="28">
        <f>IF(ISERROR(1/VLOOKUP($B191,'Justerad allokering'!$B$2:$AG$462,MATCH(M$2,'Justerad allokering'!$B$2:$AF$2,0),FALSE)),VLOOKUP($B191,'Allokerad kvv'!$B$2:$AV$468,MATCH(M$2,'Allokerad kvv'!$B$2:$AV$2,0),FALSE),VLOOKUP($B191,'Justerad allokering'!$B$2:$AG$462,MATCH(M$2,'Justerad allokering'!$B$2:$AF$2,0),FALSE))</f>
        <v>0</v>
      </c>
      <c r="N191" s="28">
        <f>IF(ISERROR(1/VLOOKUP($B191,'Justerad allokering'!$B$2:$AG$462,MATCH(N$2,'Justerad allokering'!$B$2:$AF$2,0),FALSE)),VLOOKUP($B191,'Allokerad kvv'!$B$2:$AV$468,MATCH(N$2,'Allokerad kvv'!$B$2:$AV$2,0),FALSE),VLOOKUP($B191,'Justerad allokering'!$B$2:$AG$462,MATCH(N$2,'Justerad allokering'!$B$2:$AF$2,0),FALSE))</f>
        <v>0</v>
      </c>
      <c r="O191" s="28">
        <f>IF(ISERROR(1/VLOOKUP($B191,'Justerad allokering'!$B$2:$AG$462,MATCH(O$2,'Justerad allokering'!$B$2:$AF$2,0),FALSE)),VLOOKUP($B191,'Allokerad kvv'!$B$2:$AV$468,MATCH(O$2,'Allokerad kvv'!$B$2:$AV$2,0),FALSE),VLOOKUP($B191,'Justerad allokering'!$B$2:$AG$462,MATCH(O$2,'Justerad allokering'!$B$2:$AF$2,0),FALSE))</f>
        <v>0</v>
      </c>
      <c r="P191" s="28">
        <f>IF(ISERROR(1/VLOOKUP($B191,'Justerad allokering'!$B$2:$AG$462,MATCH(P$2,'Justerad allokering'!$B$2:$AF$2,0),FALSE)),VLOOKUP($B191,'Allokerad kvv'!$B$2:$AV$468,MATCH(P$2,'Allokerad kvv'!$B$2:$AV$2,0),FALSE),VLOOKUP($B191,'Justerad allokering'!$B$2:$AG$462,MATCH(P$2,'Justerad allokering'!$B$2:$AF$2,0),FALSE))</f>
        <v>0</v>
      </c>
      <c r="Q191" s="28">
        <f>IF(ISERROR(1/VLOOKUP($B191,'Justerad allokering'!$B$2:$AG$462,MATCH(Q$2,'Justerad allokering'!$B$2:$AF$2,0),FALSE)),VLOOKUP($B191,'Allokerad kvv'!$B$2:$AV$468,MATCH(Q$2,'Allokerad kvv'!$B$2:$AV$2,0),FALSE),VLOOKUP($B191,'Justerad allokering'!$B$2:$AG$462,MATCH(Q$2,'Justerad allokering'!$B$2:$AF$2,0),FALSE))</f>
        <v>0</v>
      </c>
      <c r="R191" s="28">
        <f>IF(ISERROR(1/VLOOKUP($B191,'Justerad allokering'!$B$2:$AG$462,MATCH(R$2,'Justerad allokering'!$B$2:$AF$2,0),FALSE)),VLOOKUP($B191,'Allokerad kvv'!$B$2:$AV$468,MATCH(R$2,'Allokerad kvv'!$B$2:$AV$2,0),FALSE),VLOOKUP($B191,'Justerad allokering'!$B$2:$AG$462,MATCH(R$2,'Justerad allokering'!$B$2:$AF$2,0),FALSE))</f>
        <v>0</v>
      </c>
      <c r="S191" s="28">
        <f>IF(ISERROR(1/VLOOKUP($B191,'Justerad allokering'!$B$2:$AG$462,MATCH(S$2,'Justerad allokering'!$B$2:$AF$2,0),FALSE)),VLOOKUP($B191,'Allokerad kvv'!$B$2:$AV$468,MATCH(S$2,'Allokerad kvv'!$B$2:$AV$2,0),FALSE),VLOOKUP($B191,'Justerad allokering'!$B$2:$AG$462,MATCH(S$2,'Justerad allokering'!$B$2:$AF$2,0),FALSE))</f>
        <v>0</v>
      </c>
      <c r="T191" s="28">
        <f>IF(ISERROR(1/VLOOKUP($B191,'Justerad allokering'!$B$2:$AG$462,MATCH(T$2,'Justerad allokering'!$B$2:$AF$2,0),FALSE)),VLOOKUP($B191,'Allokerad kvv'!$B$2:$AV$468,MATCH(T$2,'Allokerad kvv'!$B$2:$AV$2,0),FALSE),VLOOKUP($B191,'Justerad allokering'!$B$2:$AG$462,MATCH(T$2,'Justerad allokering'!$B$2:$AF$2,0),FALSE))</f>
        <v>0</v>
      </c>
      <c r="U191" s="28">
        <f>IF(ISERROR(1/VLOOKUP($B191,'Justerad allokering'!$B$2:$AG$462,MATCH(U$2,'Justerad allokering'!$B$2:$AF$2,0),FALSE)),VLOOKUP($B191,'Allokerad kvv'!$B$2:$AV$468,MATCH(U$2,'Allokerad kvv'!$B$2:$AV$2,0),FALSE),VLOOKUP($B191,'Justerad allokering'!$B$2:$AG$462,MATCH(U$2,'Justerad allokering'!$B$2:$AF$2,0),FALSE))</f>
        <v>0</v>
      </c>
      <c r="V191" s="28">
        <f>IF(ISERROR(1/VLOOKUP($B191,'Justerad allokering'!$B$2:$AG$462,MATCH(V$2,'Justerad allokering'!$B$2:$AF$2,0),FALSE)),VLOOKUP($B191,'Allokerad kvv'!$B$2:$AV$468,MATCH(V$2,'Allokerad kvv'!$B$2:$AV$2,0),FALSE),VLOOKUP($B191,'Justerad allokering'!$B$2:$AG$462,MATCH(V$2,'Justerad allokering'!$B$2:$AF$2,0),FALSE))</f>
        <v>0</v>
      </c>
      <c r="W191" s="28">
        <f>IF(ISERROR(1/VLOOKUP($B191,'Justerad allokering'!$B$2:$AG$462,MATCH(W$2,'Justerad allokering'!$B$2:$AF$2,0),FALSE)),VLOOKUP($B191,'Allokerad kvv'!$B$2:$AV$468,MATCH(W$2,'Allokerad kvv'!$B$2:$AV$2,0),FALSE),VLOOKUP($B191,'Justerad allokering'!$B$2:$AG$462,MATCH(W$2,'Justerad allokering'!$B$2:$AF$2,0),FALSE))</f>
        <v>0</v>
      </c>
      <c r="X191" s="28">
        <f>IF(ISERROR(1/VLOOKUP($B191,'Justerad allokering'!$B$2:$AG$462,MATCH(X$2,'Justerad allokering'!$B$2:$AF$2,0),FALSE)),VLOOKUP($B191,'Allokerad kvv'!$B$2:$AV$468,MATCH(X$2,'Allokerad kvv'!$B$2:$AV$2,0),FALSE),VLOOKUP($B191,'Justerad allokering'!$B$2:$AG$462,MATCH(X$2,'Justerad allokering'!$B$2:$AF$2,0),FALSE))</f>
        <v>0</v>
      </c>
      <c r="Y191" s="28">
        <f>IF(ISERROR(1/VLOOKUP($B191,'Justerad allokering'!$B$2:$AG$462,MATCH(Y$2,'Justerad allokering'!$B$2:$AF$2,0),FALSE)),VLOOKUP($B191,'Allokerad kvv'!$B$2:$AV$468,MATCH(Y$2,'Allokerad kvv'!$B$2:$AV$2,0),FALSE),VLOOKUP($B191,'Justerad allokering'!$B$2:$AG$462,MATCH(Y$2,'Justerad allokering'!$B$2:$AF$2,0),FALSE))</f>
        <v>0</v>
      </c>
      <c r="Z191" s="28">
        <f>IF(ISERROR(1/VLOOKUP($B191,'Justerad allokering'!$B$2:$AG$462,MATCH(Z$2,'Justerad allokering'!$B$2:$AF$2,0),FALSE)),VLOOKUP($B191,'Allokerad kvv'!$B$2:$AV$468,MATCH(Z$2,'Allokerad kvv'!$B$2:$AV$2,0),FALSE),VLOOKUP($B191,'Justerad allokering'!$B$2:$AG$462,MATCH(Z$2,'Justerad allokering'!$B$2:$AF$2,0),FALSE))</f>
        <v>0</v>
      </c>
      <c r="AA191" s="28"/>
      <c r="AB191" s="28"/>
      <c r="AE191">
        <f t="shared" si="6"/>
        <v>0</v>
      </c>
      <c r="AG191">
        <f t="shared" si="7"/>
        <v>0</v>
      </c>
      <c r="AH191">
        <f t="shared" si="8"/>
        <v>0</v>
      </c>
      <c r="AI191" s="55" t="str">
        <f>IF(AH191=0,"",AH191/VLOOKUP(B191,Kraftvärmeprod!$B$1:$BC$480,MATCH("Summa tillförd energi exklusive rökgaskondensering",Kraftvärmeprod!$B$1:$BC$1,0),FALSE))</f>
        <v/>
      </c>
    </row>
    <row r="192" spans="1:35" x14ac:dyDescent="0.35">
      <c r="A192" s="28" t="s">
        <v>248</v>
      </c>
      <c r="B192" s="28" t="s">
        <v>252</v>
      </c>
      <c r="C192" s="28">
        <f>IF(ISERROR(1/VLOOKUP($B192,'Justerad allokering'!$B$2:$AG$462,MATCH(C$2,'Justerad allokering'!$B$2:$AF$2,0),FALSE)),VLOOKUP($B192,'Allokerad kvv'!$B$2:$AV$468,MATCH(C$2,'Allokerad kvv'!$B$2:$AV$2,0),FALSE),VLOOKUP($B192,'Justerad allokering'!$B$2:$AG$462,MATCH(C$2,'Justerad allokering'!$B$2:$AF$2,0),FALSE))</f>
        <v>261.27300000000002</v>
      </c>
      <c r="D192" s="28">
        <f>IF(ISERROR(1/VLOOKUP($B192,'Justerad allokering'!$B$2:$AG$462,MATCH(D$2,'Justerad allokering'!$B$2:$AF$2,0),FALSE)),VLOOKUP($B192,'Allokerad kvv'!$B$2:$AV$468,MATCH(D$2,'Allokerad kvv'!$B$2:$AV$2,0),FALSE),VLOOKUP($B192,'Justerad allokering'!$B$2:$AG$462,MATCH(D$2,'Justerad allokering'!$B$2:$AF$2,0),FALSE))</f>
        <v>0.58912699999999996</v>
      </c>
      <c r="E192" s="28">
        <f>IF(ISERROR(1/VLOOKUP($B192,'Justerad allokering'!$B$2:$AG$462,MATCH(E$2,'Justerad allokering'!$B$2:$AF$2,0),FALSE)),VLOOKUP($B192,'Allokerad kvv'!$B$2:$AV$468,MATCH(E$2,'Allokerad kvv'!$B$2:$AV$2,0),FALSE),VLOOKUP($B192,'Justerad allokering'!$B$2:$AG$462,MATCH(E$2,'Justerad allokering'!$B$2:$AF$2,0),FALSE))</f>
        <v>0</v>
      </c>
      <c r="F192" s="28">
        <f>IF(ISERROR(1/VLOOKUP($B192,'Justerad allokering'!$B$2:$AG$462,MATCH(F$2,'Justerad allokering'!$B$2:$AF$2,0),FALSE)),VLOOKUP($B192,'Allokerad kvv'!$B$2:$AV$468,MATCH(F$2,'Allokerad kvv'!$B$2:$AV$2,0),FALSE),VLOOKUP($B192,'Justerad allokering'!$B$2:$AG$462,MATCH(F$2,'Justerad allokering'!$B$2:$AF$2,0),FALSE))</f>
        <v>0</v>
      </c>
      <c r="G192" s="28">
        <f>IF(ISERROR(1/VLOOKUP($B192,'Justerad allokering'!$B$2:$AG$462,MATCH(G$2,'Justerad allokering'!$B$2:$AF$2,0),FALSE)),VLOOKUP($B192,'Allokerad kvv'!$B$2:$AV$468,MATCH(G$2,'Allokerad kvv'!$B$2:$AV$2,0),FALSE),VLOOKUP($B192,'Justerad allokering'!$B$2:$AG$462,MATCH(G$2,'Justerad allokering'!$B$2:$AF$2,0),FALSE))</f>
        <v>0.81005000000000005</v>
      </c>
      <c r="H192" s="28">
        <f>IF(ISERROR(1/VLOOKUP($B192,'Justerad allokering'!$B$2:$AG$462,MATCH(H$2,'Justerad allokering'!$B$2:$AF$2,0),FALSE)),VLOOKUP($B192,'Allokerad kvv'!$B$2:$AV$468,MATCH(H$2,'Allokerad kvv'!$B$2:$AV$2,0),FALSE),VLOOKUP($B192,'Justerad allokering'!$B$2:$AG$462,MATCH(H$2,'Justerad allokering'!$B$2:$AF$2,0),FALSE))</f>
        <v>0</v>
      </c>
      <c r="I192" s="28">
        <f>IF(ISERROR(1/VLOOKUP($B192,'Justerad allokering'!$B$2:$AG$462,MATCH(I$2,'Justerad allokering'!$B$2:$AF$2,0),FALSE)),VLOOKUP($B192,'Allokerad kvv'!$B$2:$AV$468,MATCH(I$2,'Allokerad kvv'!$B$2:$AV$2,0),FALSE),VLOOKUP($B192,'Justerad allokering'!$B$2:$AG$462,MATCH(I$2,'Justerad allokering'!$B$2:$AF$2,0),FALSE))</f>
        <v>1.81179</v>
      </c>
      <c r="J192" s="28">
        <f>IF(ISERROR(1/VLOOKUP($B192,'Justerad allokering'!$B$2:$AG$462,MATCH(J$2,'Justerad allokering'!$B$2:$AF$2,0),FALSE)),VLOOKUP($B192,'Allokerad kvv'!$B$2:$AV$468,MATCH(J$2,'Allokerad kvv'!$B$2:$AV$2,0),FALSE),VLOOKUP($B192,'Justerad allokering'!$B$2:$AG$462,MATCH(J$2,'Justerad allokering'!$B$2:$AF$2,0),FALSE))</f>
        <v>0</v>
      </c>
      <c r="K192" s="28">
        <f>IF(ISERROR(1/VLOOKUP($B192,'Justerad allokering'!$B$2:$AG$462,MATCH(K$2,'Justerad allokering'!$B$2:$AF$2,0),FALSE)),VLOOKUP($B192,'Allokerad kvv'!$B$2:$AV$468,MATCH(K$2,'Allokerad kvv'!$B$2:$AV$2,0),FALSE),VLOOKUP($B192,'Justerad allokering'!$B$2:$AG$462,MATCH(K$2,'Justerad allokering'!$B$2:$AF$2,0),FALSE))</f>
        <v>11.6623</v>
      </c>
      <c r="L192" s="28">
        <f>IF(ISERROR(1/VLOOKUP($B192,'Justerad allokering'!$B$2:$AG$462,MATCH(L$2,'Justerad allokering'!$B$2:$AF$2,0),FALSE)),VLOOKUP($B192,'Allokerad kvv'!$B$2:$AV$468,MATCH(L$2,'Allokerad kvv'!$B$2:$AV$2,0),FALSE),VLOOKUP($B192,'Justerad allokering'!$B$2:$AG$462,MATCH(L$2,'Justerad allokering'!$B$2:$AF$2,0),FALSE))</f>
        <v>0</v>
      </c>
      <c r="M192" s="28">
        <f>IF(ISERROR(1/VLOOKUP($B192,'Justerad allokering'!$B$2:$AG$462,MATCH(M$2,'Justerad allokering'!$B$2:$AF$2,0),FALSE)),VLOOKUP($B192,'Allokerad kvv'!$B$2:$AV$468,MATCH(M$2,'Allokerad kvv'!$B$2:$AV$2,0),FALSE),VLOOKUP($B192,'Justerad allokering'!$B$2:$AG$462,MATCH(M$2,'Justerad allokering'!$B$2:$AF$2,0),FALSE))</f>
        <v>0</v>
      </c>
      <c r="N192" s="28">
        <f>IF(ISERROR(1/VLOOKUP($B192,'Justerad allokering'!$B$2:$AG$462,MATCH(N$2,'Justerad allokering'!$B$2:$AF$2,0),FALSE)),VLOOKUP($B192,'Allokerad kvv'!$B$2:$AV$468,MATCH(N$2,'Allokerad kvv'!$B$2:$AV$2,0),FALSE),VLOOKUP($B192,'Justerad allokering'!$B$2:$AG$462,MATCH(N$2,'Justerad allokering'!$B$2:$AF$2,0),FALSE))</f>
        <v>89.79</v>
      </c>
      <c r="O192" s="28">
        <f>IF(ISERROR(1/VLOOKUP($B192,'Justerad allokering'!$B$2:$AG$462,MATCH(O$2,'Justerad allokering'!$B$2:$AF$2,0),FALSE)),VLOOKUP($B192,'Allokerad kvv'!$B$2:$AV$468,MATCH(O$2,'Allokerad kvv'!$B$2:$AV$2,0),FALSE),VLOOKUP($B192,'Justerad allokering'!$B$2:$AG$462,MATCH(O$2,'Justerad allokering'!$B$2:$AF$2,0),FALSE))</f>
        <v>0</v>
      </c>
      <c r="P192" s="28">
        <f>IF(ISERROR(1/VLOOKUP($B192,'Justerad allokering'!$B$2:$AG$462,MATCH(P$2,'Justerad allokering'!$B$2:$AF$2,0),FALSE)),VLOOKUP($B192,'Allokerad kvv'!$B$2:$AV$468,MATCH(P$2,'Allokerad kvv'!$B$2:$AV$2,0),FALSE),VLOOKUP($B192,'Justerad allokering'!$B$2:$AG$462,MATCH(P$2,'Justerad allokering'!$B$2:$AF$2,0),FALSE))</f>
        <v>0</v>
      </c>
      <c r="Q192" s="28">
        <f>IF(ISERROR(1/VLOOKUP($B192,'Justerad allokering'!$B$2:$AG$462,MATCH(Q$2,'Justerad allokering'!$B$2:$AF$2,0),FALSE)),VLOOKUP($B192,'Allokerad kvv'!$B$2:$AV$468,MATCH(Q$2,'Allokerad kvv'!$B$2:$AV$2,0),FALSE),VLOOKUP($B192,'Justerad allokering'!$B$2:$AG$462,MATCH(Q$2,'Justerad allokering'!$B$2:$AF$2,0),FALSE))</f>
        <v>0</v>
      </c>
      <c r="R192" s="28">
        <f>IF(ISERROR(1/VLOOKUP($B192,'Justerad allokering'!$B$2:$AG$462,MATCH(R$2,'Justerad allokering'!$B$2:$AF$2,0),FALSE)),VLOOKUP($B192,'Allokerad kvv'!$B$2:$AV$468,MATCH(R$2,'Allokerad kvv'!$B$2:$AV$2,0),FALSE),VLOOKUP($B192,'Justerad allokering'!$B$2:$AG$462,MATCH(R$2,'Justerad allokering'!$B$2:$AF$2,0),FALSE))</f>
        <v>0</v>
      </c>
      <c r="S192" s="28">
        <f>IF(ISERROR(1/VLOOKUP($B192,'Justerad allokering'!$B$2:$AG$462,MATCH(S$2,'Justerad allokering'!$B$2:$AF$2,0),FALSE)),VLOOKUP($B192,'Allokerad kvv'!$B$2:$AV$468,MATCH(S$2,'Allokerad kvv'!$B$2:$AV$2,0),FALSE),VLOOKUP($B192,'Justerad allokering'!$B$2:$AG$462,MATCH(S$2,'Justerad allokering'!$B$2:$AF$2,0),FALSE))</f>
        <v>0</v>
      </c>
      <c r="T192" s="28">
        <f>IF(ISERROR(1/VLOOKUP($B192,'Justerad allokering'!$B$2:$AG$462,MATCH(T$2,'Justerad allokering'!$B$2:$AF$2,0),FALSE)),VLOOKUP($B192,'Allokerad kvv'!$B$2:$AV$468,MATCH(T$2,'Allokerad kvv'!$B$2:$AV$2,0),FALSE),VLOOKUP($B192,'Justerad allokering'!$B$2:$AG$462,MATCH(T$2,'Justerad allokering'!$B$2:$AF$2,0),FALSE))</f>
        <v>0</v>
      </c>
      <c r="U192" s="28">
        <f>IF(ISERROR(1/VLOOKUP($B192,'Justerad allokering'!$B$2:$AG$462,MATCH(U$2,'Justerad allokering'!$B$2:$AF$2,0),FALSE)),VLOOKUP($B192,'Allokerad kvv'!$B$2:$AV$468,MATCH(U$2,'Allokerad kvv'!$B$2:$AV$2,0),FALSE),VLOOKUP($B192,'Justerad allokering'!$B$2:$AG$462,MATCH(U$2,'Justerad allokering'!$B$2:$AF$2,0),FALSE))</f>
        <v>0</v>
      </c>
      <c r="V192" s="28">
        <f>IF(ISERROR(1/VLOOKUP($B192,'Justerad allokering'!$B$2:$AG$462,MATCH(V$2,'Justerad allokering'!$B$2:$AF$2,0),FALSE)),VLOOKUP($B192,'Allokerad kvv'!$B$2:$AV$468,MATCH(V$2,'Allokerad kvv'!$B$2:$AV$2,0),FALSE),VLOOKUP($B192,'Justerad allokering'!$B$2:$AG$462,MATCH(V$2,'Justerad allokering'!$B$2:$AF$2,0),FALSE))</f>
        <v>10.7455</v>
      </c>
      <c r="W192" s="28">
        <f>IF(ISERROR(1/VLOOKUP($B192,'Justerad allokering'!$B$2:$AG$462,MATCH(W$2,'Justerad allokering'!$B$2:$AF$2,0),FALSE)),VLOOKUP($B192,'Allokerad kvv'!$B$2:$AV$468,MATCH(W$2,'Allokerad kvv'!$B$2:$AV$2,0),FALSE),VLOOKUP($B192,'Justerad allokering'!$B$2:$AG$462,MATCH(W$2,'Justerad allokering'!$B$2:$AF$2,0),FALSE))</f>
        <v>0</v>
      </c>
      <c r="X192" s="28">
        <f>IF(ISERROR(1/VLOOKUP($B192,'Justerad allokering'!$B$2:$AG$462,MATCH(X$2,'Justerad allokering'!$B$2:$AF$2,0),FALSE)),VLOOKUP($B192,'Allokerad kvv'!$B$2:$AV$468,MATCH(X$2,'Allokerad kvv'!$B$2:$AV$2,0),FALSE),VLOOKUP($B192,'Justerad allokering'!$B$2:$AG$462,MATCH(X$2,'Justerad allokering'!$B$2:$AF$2,0),FALSE))</f>
        <v>0</v>
      </c>
      <c r="Y192" s="28">
        <f>IF(ISERROR(1/VLOOKUP($B192,'Justerad allokering'!$B$2:$AG$462,MATCH(Y$2,'Justerad allokering'!$B$2:$AF$2,0),FALSE)),VLOOKUP($B192,'Allokerad kvv'!$B$2:$AV$468,MATCH(Y$2,'Allokerad kvv'!$B$2:$AV$2,0),FALSE),VLOOKUP($B192,'Justerad allokering'!$B$2:$AG$462,MATCH(Y$2,'Justerad allokering'!$B$2:$AF$2,0),FALSE))</f>
        <v>0</v>
      </c>
      <c r="Z192" s="28">
        <f>IF(ISERROR(1/VLOOKUP($B192,'Justerad allokering'!$B$2:$AG$462,MATCH(Z$2,'Justerad allokering'!$B$2:$AF$2,0),FALSE)),VLOOKUP($B192,'Allokerad kvv'!$B$2:$AV$468,MATCH(Z$2,'Allokerad kvv'!$B$2:$AV$2,0),FALSE),VLOOKUP($B192,'Justerad allokering'!$B$2:$AG$462,MATCH(Z$2,'Justerad allokering'!$B$2:$AF$2,0),FALSE))</f>
        <v>0</v>
      </c>
      <c r="AA192" s="28"/>
      <c r="AB192" s="28"/>
      <c r="AE192">
        <f t="shared" si="6"/>
        <v>376.68176700000004</v>
      </c>
      <c r="AG192">
        <f t="shared" si="7"/>
        <v>365.01946700000002</v>
      </c>
      <c r="AH192">
        <f t="shared" si="8"/>
        <v>275.229467</v>
      </c>
      <c r="AI192" s="55">
        <f>IF(AH192=0,"",AH192/VLOOKUP(B192,Kraftvärmeprod!$B$1:$BC$480,MATCH("Summa tillförd energi exklusive rökgaskondensering",Kraftvärmeprod!$B$1:$BC$1,0),FALSE))</f>
        <v>0.50882673087944397</v>
      </c>
    </row>
    <row r="193" spans="1:35" x14ac:dyDescent="0.35">
      <c r="A193" s="28" t="s">
        <v>248</v>
      </c>
      <c r="B193" s="28" t="s">
        <v>253</v>
      </c>
      <c r="C193" s="28">
        <f>IF(ISERROR(1/VLOOKUP($B193,'Justerad allokering'!$B$2:$AG$462,MATCH(C$2,'Justerad allokering'!$B$2:$AF$2,0),FALSE)),VLOOKUP($B193,'Allokerad kvv'!$B$2:$AV$468,MATCH(C$2,'Allokerad kvv'!$B$2:$AV$2,0),FALSE),VLOOKUP($B193,'Justerad allokering'!$B$2:$AG$462,MATCH(C$2,'Justerad allokering'!$B$2:$AF$2,0),FALSE))</f>
        <v>0</v>
      </c>
      <c r="D193" s="28">
        <f>IF(ISERROR(1/VLOOKUP($B193,'Justerad allokering'!$B$2:$AG$462,MATCH(D$2,'Justerad allokering'!$B$2:$AF$2,0),FALSE)),VLOOKUP($B193,'Allokerad kvv'!$B$2:$AV$468,MATCH(D$2,'Allokerad kvv'!$B$2:$AV$2,0),FALSE),VLOOKUP($B193,'Justerad allokering'!$B$2:$AG$462,MATCH(D$2,'Justerad allokering'!$B$2:$AF$2,0),FALSE))</f>
        <v>0</v>
      </c>
      <c r="E193" s="28">
        <f>IF(ISERROR(1/VLOOKUP($B193,'Justerad allokering'!$B$2:$AG$462,MATCH(E$2,'Justerad allokering'!$B$2:$AF$2,0),FALSE)),VLOOKUP($B193,'Allokerad kvv'!$B$2:$AV$468,MATCH(E$2,'Allokerad kvv'!$B$2:$AV$2,0),FALSE),VLOOKUP($B193,'Justerad allokering'!$B$2:$AG$462,MATCH(E$2,'Justerad allokering'!$B$2:$AF$2,0),FALSE))</f>
        <v>0</v>
      </c>
      <c r="F193" s="28">
        <f>IF(ISERROR(1/VLOOKUP($B193,'Justerad allokering'!$B$2:$AG$462,MATCH(F$2,'Justerad allokering'!$B$2:$AF$2,0),FALSE)),VLOOKUP($B193,'Allokerad kvv'!$B$2:$AV$468,MATCH(F$2,'Allokerad kvv'!$B$2:$AV$2,0),FALSE),VLOOKUP($B193,'Justerad allokering'!$B$2:$AG$462,MATCH(F$2,'Justerad allokering'!$B$2:$AF$2,0),FALSE))</f>
        <v>0</v>
      </c>
      <c r="G193" s="28">
        <f>IF(ISERROR(1/VLOOKUP($B193,'Justerad allokering'!$B$2:$AG$462,MATCH(G$2,'Justerad allokering'!$B$2:$AF$2,0),FALSE)),VLOOKUP($B193,'Allokerad kvv'!$B$2:$AV$468,MATCH(G$2,'Allokerad kvv'!$B$2:$AV$2,0),FALSE),VLOOKUP($B193,'Justerad allokering'!$B$2:$AG$462,MATCH(G$2,'Justerad allokering'!$B$2:$AF$2,0),FALSE))</f>
        <v>0</v>
      </c>
      <c r="H193" s="28">
        <f>IF(ISERROR(1/VLOOKUP($B193,'Justerad allokering'!$B$2:$AG$462,MATCH(H$2,'Justerad allokering'!$B$2:$AF$2,0),FALSE)),VLOOKUP($B193,'Allokerad kvv'!$B$2:$AV$468,MATCH(H$2,'Allokerad kvv'!$B$2:$AV$2,0),FALSE),VLOOKUP($B193,'Justerad allokering'!$B$2:$AG$462,MATCH(H$2,'Justerad allokering'!$B$2:$AF$2,0),FALSE))</f>
        <v>0</v>
      </c>
      <c r="I193" s="28">
        <f>IF(ISERROR(1/VLOOKUP($B193,'Justerad allokering'!$B$2:$AG$462,MATCH(I$2,'Justerad allokering'!$B$2:$AF$2,0),FALSE)),VLOOKUP($B193,'Allokerad kvv'!$B$2:$AV$468,MATCH(I$2,'Allokerad kvv'!$B$2:$AV$2,0),FALSE),VLOOKUP($B193,'Justerad allokering'!$B$2:$AG$462,MATCH(I$2,'Justerad allokering'!$B$2:$AF$2,0),FALSE))</f>
        <v>0</v>
      </c>
      <c r="J193" s="28">
        <f>IF(ISERROR(1/VLOOKUP($B193,'Justerad allokering'!$B$2:$AG$462,MATCH(J$2,'Justerad allokering'!$B$2:$AF$2,0),FALSE)),VLOOKUP($B193,'Allokerad kvv'!$B$2:$AV$468,MATCH(J$2,'Allokerad kvv'!$B$2:$AV$2,0),FALSE),VLOOKUP($B193,'Justerad allokering'!$B$2:$AG$462,MATCH(J$2,'Justerad allokering'!$B$2:$AF$2,0),FALSE))</f>
        <v>0</v>
      </c>
      <c r="K193" s="28">
        <f>IF(ISERROR(1/VLOOKUP($B193,'Justerad allokering'!$B$2:$AG$462,MATCH(K$2,'Justerad allokering'!$B$2:$AF$2,0),FALSE)),VLOOKUP($B193,'Allokerad kvv'!$B$2:$AV$468,MATCH(K$2,'Allokerad kvv'!$B$2:$AV$2,0),FALSE),VLOOKUP($B193,'Justerad allokering'!$B$2:$AG$462,MATCH(K$2,'Justerad allokering'!$B$2:$AF$2,0),FALSE))</f>
        <v>0</v>
      </c>
      <c r="L193" s="28">
        <f>IF(ISERROR(1/VLOOKUP($B193,'Justerad allokering'!$B$2:$AG$462,MATCH(L$2,'Justerad allokering'!$B$2:$AF$2,0),FALSE)),VLOOKUP($B193,'Allokerad kvv'!$B$2:$AV$468,MATCH(L$2,'Allokerad kvv'!$B$2:$AV$2,0),FALSE),VLOOKUP($B193,'Justerad allokering'!$B$2:$AG$462,MATCH(L$2,'Justerad allokering'!$B$2:$AF$2,0),FALSE))</f>
        <v>0</v>
      </c>
      <c r="M193" s="28">
        <f>IF(ISERROR(1/VLOOKUP($B193,'Justerad allokering'!$B$2:$AG$462,MATCH(M$2,'Justerad allokering'!$B$2:$AF$2,0),FALSE)),VLOOKUP($B193,'Allokerad kvv'!$B$2:$AV$468,MATCH(M$2,'Allokerad kvv'!$B$2:$AV$2,0),FALSE),VLOOKUP($B193,'Justerad allokering'!$B$2:$AG$462,MATCH(M$2,'Justerad allokering'!$B$2:$AF$2,0),FALSE))</f>
        <v>0</v>
      </c>
      <c r="N193" s="28">
        <f>IF(ISERROR(1/VLOOKUP($B193,'Justerad allokering'!$B$2:$AG$462,MATCH(N$2,'Justerad allokering'!$B$2:$AF$2,0),FALSE)),VLOOKUP($B193,'Allokerad kvv'!$B$2:$AV$468,MATCH(N$2,'Allokerad kvv'!$B$2:$AV$2,0),FALSE),VLOOKUP($B193,'Justerad allokering'!$B$2:$AG$462,MATCH(N$2,'Justerad allokering'!$B$2:$AF$2,0),FALSE))</f>
        <v>0</v>
      </c>
      <c r="O193" s="28">
        <f>IF(ISERROR(1/VLOOKUP($B193,'Justerad allokering'!$B$2:$AG$462,MATCH(O$2,'Justerad allokering'!$B$2:$AF$2,0),FALSE)),VLOOKUP($B193,'Allokerad kvv'!$B$2:$AV$468,MATCH(O$2,'Allokerad kvv'!$B$2:$AV$2,0),FALSE),VLOOKUP($B193,'Justerad allokering'!$B$2:$AG$462,MATCH(O$2,'Justerad allokering'!$B$2:$AF$2,0),FALSE))</f>
        <v>0</v>
      </c>
      <c r="P193" s="28">
        <f>IF(ISERROR(1/VLOOKUP($B193,'Justerad allokering'!$B$2:$AG$462,MATCH(P$2,'Justerad allokering'!$B$2:$AF$2,0),FALSE)),VLOOKUP($B193,'Allokerad kvv'!$B$2:$AV$468,MATCH(P$2,'Allokerad kvv'!$B$2:$AV$2,0),FALSE),VLOOKUP($B193,'Justerad allokering'!$B$2:$AG$462,MATCH(P$2,'Justerad allokering'!$B$2:$AF$2,0),FALSE))</f>
        <v>0</v>
      </c>
      <c r="Q193" s="28">
        <f>IF(ISERROR(1/VLOOKUP($B193,'Justerad allokering'!$B$2:$AG$462,MATCH(Q$2,'Justerad allokering'!$B$2:$AF$2,0),FALSE)),VLOOKUP($B193,'Allokerad kvv'!$B$2:$AV$468,MATCH(Q$2,'Allokerad kvv'!$B$2:$AV$2,0),FALSE),VLOOKUP($B193,'Justerad allokering'!$B$2:$AG$462,MATCH(Q$2,'Justerad allokering'!$B$2:$AF$2,0),FALSE))</f>
        <v>0</v>
      </c>
      <c r="R193" s="28">
        <f>IF(ISERROR(1/VLOOKUP($B193,'Justerad allokering'!$B$2:$AG$462,MATCH(R$2,'Justerad allokering'!$B$2:$AF$2,0),FALSE)),VLOOKUP($B193,'Allokerad kvv'!$B$2:$AV$468,MATCH(R$2,'Allokerad kvv'!$B$2:$AV$2,0),FALSE),VLOOKUP($B193,'Justerad allokering'!$B$2:$AG$462,MATCH(R$2,'Justerad allokering'!$B$2:$AF$2,0),FALSE))</f>
        <v>0</v>
      </c>
      <c r="S193" s="28">
        <f>IF(ISERROR(1/VLOOKUP($B193,'Justerad allokering'!$B$2:$AG$462,MATCH(S$2,'Justerad allokering'!$B$2:$AF$2,0),FALSE)),VLOOKUP($B193,'Allokerad kvv'!$B$2:$AV$468,MATCH(S$2,'Allokerad kvv'!$B$2:$AV$2,0),FALSE),VLOOKUP($B193,'Justerad allokering'!$B$2:$AG$462,MATCH(S$2,'Justerad allokering'!$B$2:$AF$2,0),FALSE))</f>
        <v>0</v>
      </c>
      <c r="T193" s="28">
        <f>IF(ISERROR(1/VLOOKUP($B193,'Justerad allokering'!$B$2:$AG$462,MATCH(T$2,'Justerad allokering'!$B$2:$AF$2,0),FALSE)),VLOOKUP($B193,'Allokerad kvv'!$B$2:$AV$468,MATCH(T$2,'Allokerad kvv'!$B$2:$AV$2,0),FALSE),VLOOKUP($B193,'Justerad allokering'!$B$2:$AG$462,MATCH(T$2,'Justerad allokering'!$B$2:$AF$2,0),FALSE))</f>
        <v>0</v>
      </c>
      <c r="U193" s="28">
        <f>IF(ISERROR(1/VLOOKUP($B193,'Justerad allokering'!$B$2:$AG$462,MATCH(U$2,'Justerad allokering'!$B$2:$AF$2,0),FALSE)),VLOOKUP($B193,'Allokerad kvv'!$B$2:$AV$468,MATCH(U$2,'Allokerad kvv'!$B$2:$AV$2,0),FALSE),VLOOKUP($B193,'Justerad allokering'!$B$2:$AG$462,MATCH(U$2,'Justerad allokering'!$B$2:$AF$2,0),FALSE))</f>
        <v>0</v>
      </c>
      <c r="V193" s="28">
        <f>IF(ISERROR(1/VLOOKUP($B193,'Justerad allokering'!$B$2:$AG$462,MATCH(V$2,'Justerad allokering'!$B$2:$AF$2,0),FALSE)),VLOOKUP($B193,'Allokerad kvv'!$B$2:$AV$468,MATCH(V$2,'Allokerad kvv'!$B$2:$AV$2,0),FALSE),VLOOKUP($B193,'Justerad allokering'!$B$2:$AG$462,MATCH(V$2,'Justerad allokering'!$B$2:$AF$2,0),FALSE))</f>
        <v>0</v>
      </c>
      <c r="W193" s="28">
        <f>IF(ISERROR(1/VLOOKUP($B193,'Justerad allokering'!$B$2:$AG$462,MATCH(W$2,'Justerad allokering'!$B$2:$AF$2,0),FALSE)),VLOOKUP($B193,'Allokerad kvv'!$B$2:$AV$468,MATCH(W$2,'Allokerad kvv'!$B$2:$AV$2,0),FALSE),VLOOKUP($B193,'Justerad allokering'!$B$2:$AG$462,MATCH(W$2,'Justerad allokering'!$B$2:$AF$2,0),FALSE))</f>
        <v>0</v>
      </c>
      <c r="X193" s="28">
        <f>IF(ISERROR(1/VLOOKUP($B193,'Justerad allokering'!$B$2:$AG$462,MATCH(X$2,'Justerad allokering'!$B$2:$AF$2,0),FALSE)),VLOOKUP($B193,'Allokerad kvv'!$B$2:$AV$468,MATCH(X$2,'Allokerad kvv'!$B$2:$AV$2,0),FALSE),VLOOKUP($B193,'Justerad allokering'!$B$2:$AG$462,MATCH(X$2,'Justerad allokering'!$B$2:$AF$2,0),FALSE))</f>
        <v>0</v>
      </c>
      <c r="Y193" s="28">
        <f>IF(ISERROR(1/VLOOKUP($B193,'Justerad allokering'!$B$2:$AG$462,MATCH(Y$2,'Justerad allokering'!$B$2:$AF$2,0),FALSE)),VLOOKUP($B193,'Allokerad kvv'!$B$2:$AV$468,MATCH(Y$2,'Allokerad kvv'!$B$2:$AV$2,0),FALSE),VLOOKUP($B193,'Justerad allokering'!$B$2:$AG$462,MATCH(Y$2,'Justerad allokering'!$B$2:$AF$2,0),FALSE))</f>
        <v>0</v>
      </c>
      <c r="Z193" s="28">
        <f>IF(ISERROR(1/VLOOKUP($B193,'Justerad allokering'!$B$2:$AG$462,MATCH(Z$2,'Justerad allokering'!$B$2:$AF$2,0),FALSE)),VLOOKUP($B193,'Allokerad kvv'!$B$2:$AV$468,MATCH(Z$2,'Allokerad kvv'!$B$2:$AV$2,0),FALSE),VLOOKUP($B193,'Justerad allokering'!$B$2:$AG$462,MATCH(Z$2,'Justerad allokering'!$B$2:$AF$2,0),FALSE))</f>
        <v>0</v>
      </c>
      <c r="AA193" s="28"/>
      <c r="AB193" s="28"/>
      <c r="AE193">
        <f t="shared" si="6"/>
        <v>0</v>
      </c>
      <c r="AG193">
        <f t="shared" si="7"/>
        <v>0</v>
      </c>
      <c r="AH193">
        <f t="shared" si="8"/>
        <v>0</v>
      </c>
      <c r="AI193" s="55" t="str">
        <f>IF(AH193=0,"",AH193/VLOOKUP(B193,Kraftvärmeprod!$B$1:$BC$480,MATCH("Summa tillförd energi exklusive rökgaskondensering",Kraftvärmeprod!$B$1:$BC$1,0),FALSE))</f>
        <v/>
      </c>
    </row>
    <row r="194" spans="1:35" x14ac:dyDescent="0.35">
      <c r="A194" s="28" t="s">
        <v>248</v>
      </c>
      <c r="B194" s="28" t="s">
        <v>254</v>
      </c>
      <c r="C194" s="28">
        <f>IF(ISERROR(1/VLOOKUP($B194,'Justerad allokering'!$B$2:$AG$462,MATCH(C$2,'Justerad allokering'!$B$2:$AF$2,0),FALSE)),VLOOKUP($B194,'Allokerad kvv'!$B$2:$AV$468,MATCH(C$2,'Allokerad kvv'!$B$2:$AV$2,0),FALSE),VLOOKUP($B194,'Justerad allokering'!$B$2:$AG$462,MATCH(C$2,'Justerad allokering'!$B$2:$AF$2,0),FALSE))</f>
        <v>0</v>
      </c>
      <c r="D194" s="28">
        <f>IF(ISERROR(1/VLOOKUP($B194,'Justerad allokering'!$B$2:$AG$462,MATCH(D$2,'Justerad allokering'!$B$2:$AF$2,0),FALSE)),VLOOKUP($B194,'Allokerad kvv'!$B$2:$AV$468,MATCH(D$2,'Allokerad kvv'!$B$2:$AV$2,0),FALSE),VLOOKUP($B194,'Justerad allokering'!$B$2:$AG$462,MATCH(D$2,'Justerad allokering'!$B$2:$AF$2,0),FALSE))</f>
        <v>0</v>
      </c>
      <c r="E194" s="28">
        <f>IF(ISERROR(1/VLOOKUP($B194,'Justerad allokering'!$B$2:$AG$462,MATCH(E$2,'Justerad allokering'!$B$2:$AF$2,0),FALSE)),VLOOKUP($B194,'Allokerad kvv'!$B$2:$AV$468,MATCH(E$2,'Allokerad kvv'!$B$2:$AV$2,0),FALSE),VLOOKUP($B194,'Justerad allokering'!$B$2:$AG$462,MATCH(E$2,'Justerad allokering'!$B$2:$AF$2,0),FALSE))</f>
        <v>0</v>
      </c>
      <c r="F194" s="28">
        <f>IF(ISERROR(1/VLOOKUP($B194,'Justerad allokering'!$B$2:$AG$462,MATCH(F$2,'Justerad allokering'!$B$2:$AF$2,0),FALSE)),VLOOKUP($B194,'Allokerad kvv'!$B$2:$AV$468,MATCH(F$2,'Allokerad kvv'!$B$2:$AV$2,0),FALSE),VLOOKUP($B194,'Justerad allokering'!$B$2:$AG$462,MATCH(F$2,'Justerad allokering'!$B$2:$AF$2,0),FALSE))</f>
        <v>0</v>
      </c>
      <c r="G194" s="28">
        <f>IF(ISERROR(1/VLOOKUP($B194,'Justerad allokering'!$B$2:$AG$462,MATCH(G$2,'Justerad allokering'!$B$2:$AF$2,0),FALSE)),VLOOKUP($B194,'Allokerad kvv'!$B$2:$AV$468,MATCH(G$2,'Allokerad kvv'!$B$2:$AV$2,0),FALSE),VLOOKUP($B194,'Justerad allokering'!$B$2:$AG$462,MATCH(G$2,'Justerad allokering'!$B$2:$AF$2,0),FALSE))</f>
        <v>0</v>
      </c>
      <c r="H194" s="28">
        <f>IF(ISERROR(1/VLOOKUP($B194,'Justerad allokering'!$B$2:$AG$462,MATCH(H$2,'Justerad allokering'!$B$2:$AF$2,0),FALSE)),VLOOKUP($B194,'Allokerad kvv'!$B$2:$AV$468,MATCH(H$2,'Allokerad kvv'!$B$2:$AV$2,0),FALSE),VLOOKUP($B194,'Justerad allokering'!$B$2:$AG$462,MATCH(H$2,'Justerad allokering'!$B$2:$AF$2,0),FALSE))</f>
        <v>0</v>
      </c>
      <c r="I194" s="28">
        <f>IF(ISERROR(1/VLOOKUP($B194,'Justerad allokering'!$B$2:$AG$462,MATCH(I$2,'Justerad allokering'!$B$2:$AF$2,0),FALSE)),VLOOKUP($B194,'Allokerad kvv'!$B$2:$AV$468,MATCH(I$2,'Allokerad kvv'!$B$2:$AV$2,0),FALSE),VLOOKUP($B194,'Justerad allokering'!$B$2:$AG$462,MATCH(I$2,'Justerad allokering'!$B$2:$AF$2,0),FALSE))</f>
        <v>0</v>
      </c>
      <c r="J194" s="28">
        <f>IF(ISERROR(1/VLOOKUP($B194,'Justerad allokering'!$B$2:$AG$462,MATCH(J$2,'Justerad allokering'!$B$2:$AF$2,0),FALSE)),VLOOKUP($B194,'Allokerad kvv'!$B$2:$AV$468,MATCH(J$2,'Allokerad kvv'!$B$2:$AV$2,0),FALSE),VLOOKUP($B194,'Justerad allokering'!$B$2:$AG$462,MATCH(J$2,'Justerad allokering'!$B$2:$AF$2,0),FALSE))</f>
        <v>0</v>
      </c>
      <c r="K194" s="28">
        <f>IF(ISERROR(1/VLOOKUP($B194,'Justerad allokering'!$B$2:$AG$462,MATCH(K$2,'Justerad allokering'!$B$2:$AF$2,0),FALSE)),VLOOKUP($B194,'Allokerad kvv'!$B$2:$AV$468,MATCH(K$2,'Allokerad kvv'!$B$2:$AV$2,0),FALSE),VLOOKUP($B194,'Justerad allokering'!$B$2:$AG$462,MATCH(K$2,'Justerad allokering'!$B$2:$AF$2,0),FALSE))</f>
        <v>0</v>
      </c>
      <c r="L194" s="28">
        <f>IF(ISERROR(1/VLOOKUP($B194,'Justerad allokering'!$B$2:$AG$462,MATCH(L$2,'Justerad allokering'!$B$2:$AF$2,0),FALSE)),VLOOKUP($B194,'Allokerad kvv'!$B$2:$AV$468,MATCH(L$2,'Allokerad kvv'!$B$2:$AV$2,0),FALSE),VLOOKUP($B194,'Justerad allokering'!$B$2:$AG$462,MATCH(L$2,'Justerad allokering'!$B$2:$AF$2,0),FALSE))</f>
        <v>0</v>
      </c>
      <c r="M194" s="28">
        <f>IF(ISERROR(1/VLOOKUP($B194,'Justerad allokering'!$B$2:$AG$462,MATCH(M$2,'Justerad allokering'!$B$2:$AF$2,0),FALSE)),VLOOKUP($B194,'Allokerad kvv'!$B$2:$AV$468,MATCH(M$2,'Allokerad kvv'!$B$2:$AV$2,0),FALSE),VLOOKUP($B194,'Justerad allokering'!$B$2:$AG$462,MATCH(M$2,'Justerad allokering'!$B$2:$AF$2,0),FALSE))</f>
        <v>0</v>
      </c>
      <c r="N194" s="28">
        <f>IF(ISERROR(1/VLOOKUP($B194,'Justerad allokering'!$B$2:$AG$462,MATCH(N$2,'Justerad allokering'!$B$2:$AF$2,0),FALSE)),VLOOKUP($B194,'Allokerad kvv'!$B$2:$AV$468,MATCH(N$2,'Allokerad kvv'!$B$2:$AV$2,0),FALSE),VLOOKUP($B194,'Justerad allokering'!$B$2:$AG$462,MATCH(N$2,'Justerad allokering'!$B$2:$AF$2,0),FALSE))</f>
        <v>0</v>
      </c>
      <c r="O194" s="28">
        <f>IF(ISERROR(1/VLOOKUP($B194,'Justerad allokering'!$B$2:$AG$462,MATCH(O$2,'Justerad allokering'!$B$2:$AF$2,0),FALSE)),VLOOKUP($B194,'Allokerad kvv'!$B$2:$AV$468,MATCH(O$2,'Allokerad kvv'!$B$2:$AV$2,0),FALSE),VLOOKUP($B194,'Justerad allokering'!$B$2:$AG$462,MATCH(O$2,'Justerad allokering'!$B$2:$AF$2,0),FALSE))</f>
        <v>0</v>
      </c>
      <c r="P194" s="28">
        <f>IF(ISERROR(1/VLOOKUP($B194,'Justerad allokering'!$B$2:$AG$462,MATCH(P$2,'Justerad allokering'!$B$2:$AF$2,0),FALSE)),VLOOKUP($B194,'Allokerad kvv'!$B$2:$AV$468,MATCH(P$2,'Allokerad kvv'!$B$2:$AV$2,0),FALSE),VLOOKUP($B194,'Justerad allokering'!$B$2:$AG$462,MATCH(P$2,'Justerad allokering'!$B$2:$AF$2,0),FALSE))</f>
        <v>0</v>
      </c>
      <c r="Q194" s="28">
        <f>IF(ISERROR(1/VLOOKUP($B194,'Justerad allokering'!$B$2:$AG$462,MATCH(Q$2,'Justerad allokering'!$B$2:$AF$2,0),FALSE)),VLOOKUP($B194,'Allokerad kvv'!$B$2:$AV$468,MATCH(Q$2,'Allokerad kvv'!$B$2:$AV$2,0),FALSE),VLOOKUP($B194,'Justerad allokering'!$B$2:$AG$462,MATCH(Q$2,'Justerad allokering'!$B$2:$AF$2,0),FALSE))</f>
        <v>0</v>
      </c>
      <c r="R194" s="28">
        <f>IF(ISERROR(1/VLOOKUP($B194,'Justerad allokering'!$B$2:$AG$462,MATCH(R$2,'Justerad allokering'!$B$2:$AF$2,0),FALSE)),VLOOKUP($B194,'Allokerad kvv'!$B$2:$AV$468,MATCH(R$2,'Allokerad kvv'!$B$2:$AV$2,0),FALSE),VLOOKUP($B194,'Justerad allokering'!$B$2:$AG$462,MATCH(R$2,'Justerad allokering'!$B$2:$AF$2,0),FALSE))</f>
        <v>0</v>
      </c>
      <c r="S194" s="28">
        <f>IF(ISERROR(1/VLOOKUP($B194,'Justerad allokering'!$B$2:$AG$462,MATCH(S$2,'Justerad allokering'!$B$2:$AF$2,0),FALSE)),VLOOKUP($B194,'Allokerad kvv'!$B$2:$AV$468,MATCH(S$2,'Allokerad kvv'!$B$2:$AV$2,0),FALSE),VLOOKUP($B194,'Justerad allokering'!$B$2:$AG$462,MATCH(S$2,'Justerad allokering'!$B$2:$AF$2,0),FALSE))</f>
        <v>0</v>
      </c>
      <c r="T194" s="28">
        <f>IF(ISERROR(1/VLOOKUP($B194,'Justerad allokering'!$B$2:$AG$462,MATCH(T$2,'Justerad allokering'!$B$2:$AF$2,0),FALSE)),VLOOKUP($B194,'Allokerad kvv'!$B$2:$AV$468,MATCH(T$2,'Allokerad kvv'!$B$2:$AV$2,0),FALSE),VLOOKUP($B194,'Justerad allokering'!$B$2:$AG$462,MATCH(T$2,'Justerad allokering'!$B$2:$AF$2,0),FALSE))</f>
        <v>0</v>
      </c>
      <c r="U194" s="28">
        <f>IF(ISERROR(1/VLOOKUP($B194,'Justerad allokering'!$B$2:$AG$462,MATCH(U$2,'Justerad allokering'!$B$2:$AF$2,0),FALSE)),VLOOKUP($B194,'Allokerad kvv'!$B$2:$AV$468,MATCH(U$2,'Allokerad kvv'!$B$2:$AV$2,0),FALSE),VLOOKUP($B194,'Justerad allokering'!$B$2:$AG$462,MATCH(U$2,'Justerad allokering'!$B$2:$AF$2,0),FALSE))</f>
        <v>0</v>
      </c>
      <c r="V194" s="28">
        <f>IF(ISERROR(1/VLOOKUP($B194,'Justerad allokering'!$B$2:$AG$462,MATCH(V$2,'Justerad allokering'!$B$2:$AF$2,0),FALSE)),VLOOKUP($B194,'Allokerad kvv'!$B$2:$AV$468,MATCH(V$2,'Allokerad kvv'!$B$2:$AV$2,0),FALSE),VLOOKUP($B194,'Justerad allokering'!$B$2:$AG$462,MATCH(V$2,'Justerad allokering'!$B$2:$AF$2,0),FALSE))</f>
        <v>0</v>
      </c>
      <c r="W194" s="28">
        <f>IF(ISERROR(1/VLOOKUP($B194,'Justerad allokering'!$B$2:$AG$462,MATCH(W$2,'Justerad allokering'!$B$2:$AF$2,0),FALSE)),VLOOKUP($B194,'Allokerad kvv'!$B$2:$AV$468,MATCH(W$2,'Allokerad kvv'!$B$2:$AV$2,0),FALSE),VLOOKUP($B194,'Justerad allokering'!$B$2:$AG$462,MATCH(W$2,'Justerad allokering'!$B$2:$AF$2,0),FALSE))</f>
        <v>0</v>
      </c>
      <c r="X194" s="28">
        <f>IF(ISERROR(1/VLOOKUP($B194,'Justerad allokering'!$B$2:$AG$462,MATCH(X$2,'Justerad allokering'!$B$2:$AF$2,0),FALSE)),VLOOKUP($B194,'Allokerad kvv'!$B$2:$AV$468,MATCH(X$2,'Allokerad kvv'!$B$2:$AV$2,0),FALSE),VLOOKUP($B194,'Justerad allokering'!$B$2:$AG$462,MATCH(X$2,'Justerad allokering'!$B$2:$AF$2,0),FALSE))</f>
        <v>0</v>
      </c>
      <c r="Y194" s="28">
        <f>IF(ISERROR(1/VLOOKUP($B194,'Justerad allokering'!$B$2:$AG$462,MATCH(Y$2,'Justerad allokering'!$B$2:$AF$2,0),FALSE)),VLOOKUP($B194,'Allokerad kvv'!$B$2:$AV$468,MATCH(Y$2,'Allokerad kvv'!$B$2:$AV$2,0),FALSE),VLOOKUP($B194,'Justerad allokering'!$B$2:$AG$462,MATCH(Y$2,'Justerad allokering'!$B$2:$AF$2,0),FALSE))</f>
        <v>0</v>
      </c>
      <c r="Z194" s="28">
        <f>IF(ISERROR(1/VLOOKUP($B194,'Justerad allokering'!$B$2:$AG$462,MATCH(Z$2,'Justerad allokering'!$B$2:$AF$2,0),FALSE)),VLOOKUP($B194,'Allokerad kvv'!$B$2:$AV$468,MATCH(Z$2,'Allokerad kvv'!$B$2:$AV$2,0),FALSE),VLOOKUP($B194,'Justerad allokering'!$B$2:$AG$462,MATCH(Z$2,'Justerad allokering'!$B$2:$AF$2,0),FALSE))</f>
        <v>0</v>
      </c>
      <c r="AA194" s="28"/>
      <c r="AB194" s="28"/>
      <c r="AE194">
        <f t="shared" si="6"/>
        <v>0</v>
      </c>
      <c r="AG194">
        <f t="shared" si="7"/>
        <v>0</v>
      </c>
      <c r="AH194">
        <f t="shared" si="8"/>
        <v>0</v>
      </c>
      <c r="AI194" s="55" t="str">
        <f>IF(AH194=0,"",AH194/VLOOKUP(B194,Kraftvärmeprod!$B$1:$BC$480,MATCH("Summa tillförd energi exklusive rökgaskondensering",Kraftvärmeprod!$B$1:$BC$1,0),FALSE))</f>
        <v/>
      </c>
    </row>
    <row r="195" spans="1:35" x14ac:dyDescent="0.35">
      <c r="A195" s="28" t="s">
        <v>255</v>
      </c>
      <c r="B195" s="28" t="s">
        <v>256</v>
      </c>
      <c r="C195" s="28">
        <f>IF(ISERROR(1/VLOOKUP($B195,'Justerad allokering'!$B$2:$AG$462,MATCH(C$2,'Justerad allokering'!$B$2:$AF$2,0),FALSE)),VLOOKUP($B195,'Allokerad kvv'!$B$2:$AV$468,MATCH(C$2,'Allokerad kvv'!$B$2:$AV$2,0),FALSE),VLOOKUP($B195,'Justerad allokering'!$B$2:$AG$462,MATCH(C$2,'Justerad allokering'!$B$2:$AF$2,0),FALSE))</f>
        <v>0</v>
      </c>
      <c r="D195" s="28">
        <f>IF(ISERROR(1/VLOOKUP($B195,'Justerad allokering'!$B$2:$AG$462,MATCH(D$2,'Justerad allokering'!$B$2:$AF$2,0),FALSE)),VLOOKUP($B195,'Allokerad kvv'!$B$2:$AV$468,MATCH(D$2,'Allokerad kvv'!$B$2:$AV$2,0),FALSE),VLOOKUP($B195,'Justerad allokering'!$B$2:$AG$462,MATCH(D$2,'Justerad allokering'!$B$2:$AF$2,0),FALSE))</f>
        <v>0</v>
      </c>
      <c r="E195" s="28">
        <f>IF(ISERROR(1/VLOOKUP($B195,'Justerad allokering'!$B$2:$AG$462,MATCH(E$2,'Justerad allokering'!$B$2:$AF$2,0),FALSE)),VLOOKUP($B195,'Allokerad kvv'!$B$2:$AV$468,MATCH(E$2,'Allokerad kvv'!$B$2:$AV$2,0),FALSE),VLOOKUP($B195,'Justerad allokering'!$B$2:$AG$462,MATCH(E$2,'Justerad allokering'!$B$2:$AF$2,0),FALSE))</f>
        <v>39.019799999999996</v>
      </c>
      <c r="F195" s="28">
        <f>IF(ISERROR(1/VLOOKUP($B195,'Justerad allokering'!$B$2:$AG$462,MATCH(F$2,'Justerad allokering'!$B$2:$AF$2,0),FALSE)),VLOOKUP($B195,'Allokerad kvv'!$B$2:$AV$468,MATCH(F$2,'Allokerad kvv'!$B$2:$AV$2,0),FALSE),VLOOKUP($B195,'Justerad allokering'!$B$2:$AG$462,MATCH(F$2,'Justerad allokering'!$B$2:$AF$2,0),FALSE))</f>
        <v>0</v>
      </c>
      <c r="G195" s="28">
        <f>IF(ISERROR(1/VLOOKUP($B195,'Justerad allokering'!$B$2:$AG$462,MATCH(G$2,'Justerad allokering'!$B$2:$AF$2,0),FALSE)),VLOOKUP($B195,'Allokerad kvv'!$B$2:$AV$468,MATCH(G$2,'Allokerad kvv'!$B$2:$AV$2,0),FALSE),VLOOKUP($B195,'Justerad allokering'!$B$2:$AG$462,MATCH(G$2,'Justerad allokering'!$B$2:$AF$2,0),FALSE))</f>
        <v>0</v>
      </c>
      <c r="H195" s="28">
        <f>IF(ISERROR(1/VLOOKUP($B195,'Justerad allokering'!$B$2:$AG$462,MATCH(H$2,'Justerad allokering'!$B$2:$AF$2,0),FALSE)),VLOOKUP($B195,'Allokerad kvv'!$B$2:$AV$468,MATCH(H$2,'Allokerad kvv'!$B$2:$AV$2,0),FALSE),VLOOKUP($B195,'Justerad allokering'!$B$2:$AG$462,MATCH(H$2,'Justerad allokering'!$B$2:$AF$2,0),FALSE))</f>
        <v>0</v>
      </c>
      <c r="I195" s="28">
        <f>IF(ISERROR(1/VLOOKUP($B195,'Justerad allokering'!$B$2:$AG$462,MATCH(I$2,'Justerad allokering'!$B$2:$AF$2,0),FALSE)),VLOOKUP($B195,'Allokerad kvv'!$B$2:$AV$468,MATCH(I$2,'Allokerad kvv'!$B$2:$AV$2,0),FALSE),VLOOKUP($B195,'Justerad allokering'!$B$2:$AG$462,MATCH(I$2,'Justerad allokering'!$B$2:$AF$2,0),FALSE))</f>
        <v>0</v>
      </c>
      <c r="J195" s="28">
        <f>IF(ISERROR(1/VLOOKUP($B195,'Justerad allokering'!$B$2:$AG$462,MATCH(J$2,'Justerad allokering'!$B$2:$AF$2,0),FALSE)),VLOOKUP($B195,'Allokerad kvv'!$B$2:$AV$468,MATCH(J$2,'Allokerad kvv'!$B$2:$AV$2,0),FALSE),VLOOKUP($B195,'Justerad allokering'!$B$2:$AG$462,MATCH(J$2,'Justerad allokering'!$B$2:$AF$2,0),FALSE))</f>
        <v>147.459</v>
      </c>
      <c r="K195" s="28">
        <f>IF(ISERROR(1/VLOOKUP($B195,'Justerad allokering'!$B$2:$AG$462,MATCH(K$2,'Justerad allokering'!$B$2:$AF$2,0),FALSE)),VLOOKUP($B195,'Allokerad kvv'!$B$2:$AV$468,MATCH(K$2,'Allokerad kvv'!$B$2:$AV$2,0),FALSE),VLOOKUP($B195,'Justerad allokering'!$B$2:$AG$462,MATCH(K$2,'Justerad allokering'!$B$2:$AF$2,0),FALSE))</f>
        <v>8.43919</v>
      </c>
      <c r="L195" s="28">
        <f>IF(ISERROR(1/VLOOKUP($B195,'Justerad allokering'!$B$2:$AG$462,MATCH(L$2,'Justerad allokering'!$B$2:$AF$2,0),FALSE)),VLOOKUP($B195,'Allokerad kvv'!$B$2:$AV$468,MATCH(L$2,'Allokerad kvv'!$B$2:$AV$2,0),FALSE),VLOOKUP($B195,'Justerad allokering'!$B$2:$AG$462,MATCH(L$2,'Justerad allokering'!$B$2:$AF$2,0),FALSE))</f>
        <v>0</v>
      </c>
      <c r="M195" s="28">
        <f>IF(ISERROR(1/VLOOKUP($B195,'Justerad allokering'!$B$2:$AG$462,MATCH(M$2,'Justerad allokering'!$B$2:$AF$2,0),FALSE)),VLOOKUP($B195,'Allokerad kvv'!$B$2:$AV$468,MATCH(M$2,'Allokerad kvv'!$B$2:$AV$2,0),FALSE),VLOOKUP($B195,'Justerad allokering'!$B$2:$AG$462,MATCH(M$2,'Justerad allokering'!$B$2:$AF$2,0),FALSE))</f>
        <v>0</v>
      </c>
      <c r="N195" s="28">
        <f>IF(ISERROR(1/VLOOKUP($B195,'Justerad allokering'!$B$2:$AG$462,MATCH(N$2,'Justerad allokering'!$B$2:$AF$2,0),FALSE)),VLOOKUP($B195,'Allokerad kvv'!$B$2:$AV$468,MATCH(N$2,'Allokerad kvv'!$B$2:$AV$2,0),FALSE),VLOOKUP($B195,'Justerad allokering'!$B$2:$AG$462,MATCH(N$2,'Justerad allokering'!$B$2:$AF$2,0),FALSE))</f>
        <v>99.2</v>
      </c>
      <c r="O195" s="28">
        <f>IF(ISERROR(1/VLOOKUP($B195,'Justerad allokering'!$B$2:$AG$462,MATCH(O$2,'Justerad allokering'!$B$2:$AF$2,0),FALSE)),VLOOKUP($B195,'Allokerad kvv'!$B$2:$AV$468,MATCH(O$2,'Allokerad kvv'!$B$2:$AV$2,0),FALSE),VLOOKUP($B195,'Justerad allokering'!$B$2:$AG$462,MATCH(O$2,'Justerad allokering'!$B$2:$AF$2,0),FALSE))</f>
        <v>17.967300000000002</v>
      </c>
      <c r="P195" s="28">
        <f>IF(ISERROR(1/VLOOKUP($B195,'Justerad allokering'!$B$2:$AG$462,MATCH(P$2,'Justerad allokering'!$B$2:$AF$2,0),FALSE)),VLOOKUP($B195,'Allokerad kvv'!$B$2:$AV$468,MATCH(P$2,'Allokerad kvv'!$B$2:$AV$2,0),FALSE),VLOOKUP($B195,'Justerad allokering'!$B$2:$AG$462,MATCH(P$2,'Justerad allokering'!$B$2:$AF$2,0),FALSE))</f>
        <v>14.1107</v>
      </c>
      <c r="Q195" s="28">
        <f>IF(ISERROR(1/VLOOKUP($B195,'Justerad allokering'!$B$2:$AG$462,MATCH(Q$2,'Justerad allokering'!$B$2:$AF$2,0),FALSE)),VLOOKUP($B195,'Allokerad kvv'!$B$2:$AV$468,MATCH(Q$2,'Allokerad kvv'!$B$2:$AV$2,0),FALSE),VLOOKUP($B195,'Justerad allokering'!$B$2:$AG$462,MATCH(Q$2,'Justerad allokering'!$B$2:$AF$2,0),FALSE))</f>
        <v>0</v>
      </c>
      <c r="R195" s="28">
        <f>IF(ISERROR(1/VLOOKUP($B195,'Justerad allokering'!$B$2:$AG$462,MATCH(R$2,'Justerad allokering'!$B$2:$AF$2,0),FALSE)),VLOOKUP($B195,'Allokerad kvv'!$B$2:$AV$468,MATCH(R$2,'Allokerad kvv'!$B$2:$AV$2,0),FALSE),VLOOKUP($B195,'Justerad allokering'!$B$2:$AG$462,MATCH(R$2,'Justerad allokering'!$B$2:$AF$2,0),FALSE))</f>
        <v>0</v>
      </c>
      <c r="S195" s="28">
        <f>IF(ISERROR(1/VLOOKUP($B195,'Justerad allokering'!$B$2:$AG$462,MATCH(S$2,'Justerad allokering'!$B$2:$AF$2,0),FALSE)),VLOOKUP($B195,'Allokerad kvv'!$B$2:$AV$468,MATCH(S$2,'Allokerad kvv'!$B$2:$AV$2,0),FALSE),VLOOKUP($B195,'Justerad allokering'!$B$2:$AG$462,MATCH(S$2,'Justerad allokering'!$B$2:$AF$2,0),FALSE))</f>
        <v>0</v>
      </c>
      <c r="T195" s="28">
        <f>IF(ISERROR(1/VLOOKUP($B195,'Justerad allokering'!$B$2:$AG$462,MATCH(T$2,'Justerad allokering'!$B$2:$AF$2,0),FALSE)),VLOOKUP($B195,'Allokerad kvv'!$B$2:$AV$468,MATCH(T$2,'Allokerad kvv'!$B$2:$AV$2,0),FALSE),VLOOKUP($B195,'Justerad allokering'!$B$2:$AG$462,MATCH(T$2,'Justerad allokering'!$B$2:$AF$2,0),FALSE))</f>
        <v>0</v>
      </c>
      <c r="U195" s="28">
        <f>IF(ISERROR(1/VLOOKUP($B195,'Justerad allokering'!$B$2:$AG$462,MATCH(U$2,'Justerad allokering'!$B$2:$AF$2,0),FALSE)),VLOOKUP($B195,'Allokerad kvv'!$B$2:$AV$468,MATCH(U$2,'Allokerad kvv'!$B$2:$AV$2,0),FALSE),VLOOKUP($B195,'Justerad allokering'!$B$2:$AG$462,MATCH(U$2,'Justerad allokering'!$B$2:$AF$2,0),FALSE))</f>
        <v>0</v>
      </c>
      <c r="V195" s="28">
        <f>IF(ISERROR(1/VLOOKUP($B195,'Justerad allokering'!$B$2:$AG$462,MATCH(V$2,'Justerad allokering'!$B$2:$AF$2,0),FALSE)),VLOOKUP($B195,'Allokerad kvv'!$B$2:$AV$468,MATCH(V$2,'Allokerad kvv'!$B$2:$AV$2,0),FALSE),VLOOKUP($B195,'Justerad allokering'!$B$2:$AG$462,MATCH(V$2,'Justerad allokering'!$B$2:$AF$2,0),FALSE))</f>
        <v>0</v>
      </c>
      <c r="W195" s="28">
        <f>IF(ISERROR(1/VLOOKUP($B195,'Justerad allokering'!$B$2:$AG$462,MATCH(W$2,'Justerad allokering'!$B$2:$AF$2,0),FALSE)),VLOOKUP($B195,'Allokerad kvv'!$B$2:$AV$468,MATCH(W$2,'Allokerad kvv'!$B$2:$AV$2,0),FALSE),VLOOKUP($B195,'Justerad allokering'!$B$2:$AG$462,MATCH(W$2,'Justerad allokering'!$B$2:$AF$2,0),FALSE))</f>
        <v>0</v>
      </c>
      <c r="X195" s="28">
        <f>IF(ISERROR(1/VLOOKUP($B195,'Justerad allokering'!$B$2:$AG$462,MATCH(X$2,'Justerad allokering'!$B$2:$AF$2,0),FALSE)),VLOOKUP($B195,'Allokerad kvv'!$B$2:$AV$468,MATCH(X$2,'Allokerad kvv'!$B$2:$AV$2,0),FALSE),VLOOKUP($B195,'Justerad allokering'!$B$2:$AG$462,MATCH(X$2,'Justerad allokering'!$B$2:$AF$2,0),FALSE))</f>
        <v>0</v>
      </c>
      <c r="Y195" s="28">
        <f>IF(ISERROR(1/VLOOKUP($B195,'Justerad allokering'!$B$2:$AG$462,MATCH(Y$2,'Justerad allokering'!$B$2:$AF$2,0),FALSE)),VLOOKUP($B195,'Allokerad kvv'!$B$2:$AV$468,MATCH(Y$2,'Allokerad kvv'!$B$2:$AV$2,0),FALSE),VLOOKUP($B195,'Justerad allokering'!$B$2:$AG$462,MATCH(Y$2,'Justerad allokering'!$B$2:$AF$2,0),FALSE))</f>
        <v>0</v>
      </c>
      <c r="Z195" s="28">
        <f>IF(ISERROR(1/VLOOKUP($B195,'Justerad allokering'!$B$2:$AG$462,MATCH(Z$2,'Justerad allokering'!$B$2:$AF$2,0),FALSE)),VLOOKUP($B195,'Allokerad kvv'!$B$2:$AV$468,MATCH(Z$2,'Allokerad kvv'!$B$2:$AV$2,0),FALSE),VLOOKUP($B195,'Justerad allokering'!$B$2:$AG$462,MATCH(Z$2,'Justerad allokering'!$B$2:$AF$2,0),FALSE))</f>
        <v>0</v>
      </c>
      <c r="AA195" s="28"/>
      <c r="AB195" s="28"/>
      <c r="AE195">
        <f t="shared" si="6"/>
        <v>326.19599000000005</v>
      </c>
      <c r="AG195">
        <f t="shared" si="7"/>
        <v>317.75680000000006</v>
      </c>
      <c r="AH195">
        <f t="shared" si="8"/>
        <v>218.55680000000007</v>
      </c>
      <c r="AI195" s="55">
        <f>IF(AH195=0,"",AH195/VLOOKUP(B195,Kraftvärmeprod!$B$1:$BC$480,MATCH("Summa tillförd energi exklusive rökgaskondensering",Kraftvärmeprod!$B$1:$BC$1,0),FALSE))</f>
        <v>0.45371974257836833</v>
      </c>
    </row>
    <row r="196" spans="1:35" x14ac:dyDescent="0.35">
      <c r="A196" s="28" t="s">
        <v>255</v>
      </c>
      <c r="B196" s="28" t="s">
        <v>257</v>
      </c>
      <c r="C196" s="28">
        <f>IF(ISERROR(1/VLOOKUP($B196,'Justerad allokering'!$B$2:$AG$462,MATCH(C$2,'Justerad allokering'!$B$2:$AF$2,0),FALSE)),VLOOKUP($B196,'Allokerad kvv'!$B$2:$AV$468,MATCH(C$2,'Allokerad kvv'!$B$2:$AV$2,0),FALSE),VLOOKUP($B196,'Justerad allokering'!$B$2:$AG$462,MATCH(C$2,'Justerad allokering'!$B$2:$AF$2,0),FALSE))</f>
        <v>0</v>
      </c>
      <c r="D196" s="28">
        <f>IF(ISERROR(1/VLOOKUP($B196,'Justerad allokering'!$B$2:$AG$462,MATCH(D$2,'Justerad allokering'!$B$2:$AF$2,0),FALSE)),VLOOKUP($B196,'Allokerad kvv'!$B$2:$AV$468,MATCH(D$2,'Allokerad kvv'!$B$2:$AV$2,0),FALSE),VLOOKUP($B196,'Justerad allokering'!$B$2:$AG$462,MATCH(D$2,'Justerad allokering'!$B$2:$AF$2,0),FALSE))</f>
        <v>0</v>
      </c>
      <c r="E196" s="28">
        <f>IF(ISERROR(1/VLOOKUP($B196,'Justerad allokering'!$B$2:$AG$462,MATCH(E$2,'Justerad allokering'!$B$2:$AF$2,0),FALSE)),VLOOKUP($B196,'Allokerad kvv'!$B$2:$AV$468,MATCH(E$2,'Allokerad kvv'!$B$2:$AV$2,0),FALSE),VLOOKUP($B196,'Justerad allokering'!$B$2:$AG$462,MATCH(E$2,'Justerad allokering'!$B$2:$AF$2,0),FALSE))</f>
        <v>0</v>
      </c>
      <c r="F196" s="28">
        <f>IF(ISERROR(1/VLOOKUP($B196,'Justerad allokering'!$B$2:$AG$462,MATCH(F$2,'Justerad allokering'!$B$2:$AF$2,0),FALSE)),VLOOKUP($B196,'Allokerad kvv'!$B$2:$AV$468,MATCH(F$2,'Allokerad kvv'!$B$2:$AV$2,0),FALSE),VLOOKUP($B196,'Justerad allokering'!$B$2:$AG$462,MATCH(F$2,'Justerad allokering'!$B$2:$AF$2,0),FALSE))</f>
        <v>0</v>
      </c>
      <c r="G196" s="28">
        <f>IF(ISERROR(1/VLOOKUP($B196,'Justerad allokering'!$B$2:$AG$462,MATCH(G$2,'Justerad allokering'!$B$2:$AF$2,0),FALSE)),VLOOKUP($B196,'Allokerad kvv'!$B$2:$AV$468,MATCH(G$2,'Allokerad kvv'!$B$2:$AV$2,0),FALSE),VLOOKUP($B196,'Justerad allokering'!$B$2:$AG$462,MATCH(G$2,'Justerad allokering'!$B$2:$AF$2,0),FALSE))</f>
        <v>0</v>
      </c>
      <c r="H196" s="28">
        <f>IF(ISERROR(1/VLOOKUP($B196,'Justerad allokering'!$B$2:$AG$462,MATCH(H$2,'Justerad allokering'!$B$2:$AF$2,0),FALSE)),VLOOKUP($B196,'Allokerad kvv'!$B$2:$AV$468,MATCH(H$2,'Allokerad kvv'!$B$2:$AV$2,0),FALSE),VLOOKUP($B196,'Justerad allokering'!$B$2:$AG$462,MATCH(H$2,'Justerad allokering'!$B$2:$AF$2,0),FALSE))</f>
        <v>0</v>
      </c>
      <c r="I196" s="28">
        <f>IF(ISERROR(1/VLOOKUP($B196,'Justerad allokering'!$B$2:$AG$462,MATCH(I$2,'Justerad allokering'!$B$2:$AF$2,0),FALSE)),VLOOKUP($B196,'Allokerad kvv'!$B$2:$AV$468,MATCH(I$2,'Allokerad kvv'!$B$2:$AV$2,0),FALSE),VLOOKUP($B196,'Justerad allokering'!$B$2:$AG$462,MATCH(I$2,'Justerad allokering'!$B$2:$AF$2,0),FALSE))</f>
        <v>0</v>
      </c>
      <c r="J196" s="28">
        <f>IF(ISERROR(1/VLOOKUP($B196,'Justerad allokering'!$B$2:$AG$462,MATCH(J$2,'Justerad allokering'!$B$2:$AF$2,0),FALSE)),VLOOKUP($B196,'Allokerad kvv'!$B$2:$AV$468,MATCH(J$2,'Allokerad kvv'!$B$2:$AV$2,0),FALSE),VLOOKUP($B196,'Justerad allokering'!$B$2:$AG$462,MATCH(J$2,'Justerad allokering'!$B$2:$AF$2,0),FALSE))</f>
        <v>0</v>
      </c>
      <c r="K196" s="28">
        <f>IF(ISERROR(1/VLOOKUP($B196,'Justerad allokering'!$B$2:$AG$462,MATCH(K$2,'Justerad allokering'!$B$2:$AF$2,0),FALSE)),VLOOKUP($B196,'Allokerad kvv'!$B$2:$AV$468,MATCH(K$2,'Allokerad kvv'!$B$2:$AV$2,0),FALSE),VLOOKUP($B196,'Justerad allokering'!$B$2:$AG$462,MATCH(K$2,'Justerad allokering'!$B$2:$AF$2,0),FALSE))</f>
        <v>0</v>
      </c>
      <c r="L196" s="28">
        <f>IF(ISERROR(1/VLOOKUP($B196,'Justerad allokering'!$B$2:$AG$462,MATCH(L$2,'Justerad allokering'!$B$2:$AF$2,0),FALSE)),VLOOKUP($B196,'Allokerad kvv'!$B$2:$AV$468,MATCH(L$2,'Allokerad kvv'!$B$2:$AV$2,0),FALSE),VLOOKUP($B196,'Justerad allokering'!$B$2:$AG$462,MATCH(L$2,'Justerad allokering'!$B$2:$AF$2,0),FALSE))</f>
        <v>0</v>
      </c>
      <c r="M196" s="28">
        <f>IF(ISERROR(1/VLOOKUP($B196,'Justerad allokering'!$B$2:$AG$462,MATCH(M$2,'Justerad allokering'!$B$2:$AF$2,0),FALSE)),VLOOKUP($B196,'Allokerad kvv'!$B$2:$AV$468,MATCH(M$2,'Allokerad kvv'!$B$2:$AV$2,0),FALSE),VLOOKUP($B196,'Justerad allokering'!$B$2:$AG$462,MATCH(M$2,'Justerad allokering'!$B$2:$AF$2,0),FALSE))</f>
        <v>0</v>
      </c>
      <c r="N196" s="28">
        <f>IF(ISERROR(1/VLOOKUP($B196,'Justerad allokering'!$B$2:$AG$462,MATCH(N$2,'Justerad allokering'!$B$2:$AF$2,0),FALSE)),VLOOKUP($B196,'Allokerad kvv'!$B$2:$AV$468,MATCH(N$2,'Allokerad kvv'!$B$2:$AV$2,0),FALSE),VLOOKUP($B196,'Justerad allokering'!$B$2:$AG$462,MATCH(N$2,'Justerad allokering'!$B$2:$AF$2,0),FALSE))</f>
        <v>0</v>
      </c>
      <c r="O196" s="28">
        <f>IF(ISERROR(1/VLOOKUP($B196,'Justerad allokering'!$B$2:$AG$462,MATCH(O$2,'Justerad allokering'!$B$2:$AF$2,0),FALSE)),VLOOKUP($B196,'Allokerad kvv'!$B$2:$AV$468,MATCH(O$2,'Allokerad kvv'!$B$2:$AV$2,0),FALSE),VLOOKUP($B196,'Justerad allokering'!$B$2:$AG$462,MATCH(O$2,'Justerad allokering'!$B$2:$AF$2,0),FALSE))</f>
        <v>0</v>
      </c>
      <c r="P196" s="28">
        <f>IF(ISERROR(1/VLOOKUP($B196,'Justerad allokering'!$B$2:$AG$462,MATCH(P$2,'Justerad allokering'!$B$2:$AF$2,0),FALSE)),VLOOKUP($B196,'Allokerad kvv'!$B$2:$AV$468,MATCH(P$2,'Allokerad kvv'!$B$2:$AV$2,0),FALSE),VLOOKUP($B196,'Justerad allokering'!$B$2:$AG$462,MATCH(P$2,'Justerad allokering'!$B$2:$AF$2,0),FALSE))</f>
        <v>0</v>
      </c>
      <c r="Q196" s="28">
        <f>IF(ISERROR(1/VLOOKUP($B196,'Justerad allokering'!$B$2:$AG$462,MATCH(Q$2,'Justerad allokering'!$B$2:$AF$2,0),FALSE)),VLOOKUP($B196,'Allokerad kvv'!$B$2:$AV$468,MATCH(Q$2,'Allokerad kvv'!$B$2:$AV$2,0),FALSE),VLOOKUP($B196,'Justerad allokering'!$B$2:$AG$462,MATCH(Q$2,'Justerad allokering'!$B$2:$AF$2,0),FALSE))</f>
        <v>0</v>
      </c>
      <c r="R196" s="28">
        <f>IF(ISERROR(1/VLOOKUP($B196,'Justerad allokering'!$B$2:$AG$462,MATCH(R$2,'Justerad allokering'!$B$2:$AF$2,0),FALSE)),VLOOKUP($B196,'Allokerad kvv'!$B$2:$AV$468,MATCH(R$2,'Allokerad kvv'!$B$2:$AV$2,0),FALSE),VLOOKUP($B196,'Justerad allokering'!$B$2:$AG$462,MATCH(R$2,'Justerad allokering'!$B$2:$AF$2,0),FALSE))</f>
        <v>0</v>
      </c>
      <c r="S196" s="28">
        <f>IF(ISERROR(1/VLOOKUP($B196,'Justerad allokering'!$B$2:$AG$462,MATCH(S$2,'Justerad allokering'!$B$2:$AF$2,0),FALSE)),VLOOKUP($B196,'Allokerad kvv'!$B$2:$AV$468,MATCH(S$2,'Allokerad kvv'!$B$2:$AV$2,0),FALSE),VLOOKUP($B196,'Justerad allokering'!$B$2:$AG$462,MATCH(S$2,'Justerad allokering'!$B$2:$AF$2,0),FALSE))</f>
        <v>0</v>
      </c>
      <c r="T196" s="28">
        <f>IF(ISERROR(1/VLOOKUP($B196,'Justerad allokering'!$B$2:$AG$462,MATCH(T$2,'Justerad allokering'!$B$2:$AF$2,0),FALSE)),VLOOKUP($B196,'Allokerad kvv'!$B$2:$AV$468,MATCH(T$2,'Allokerad kvv'!$B$2:$AV$2,0),FALSE),VLOOKUP($B196,'Justerad allokering'!$B$2:$AG$462,MATCH(T$2,'Justerad allokering'!$B$2:$AF$2,0),FALSE))</f>
        <v>0</v>
      </c>
      <c r="U196" s="28">
        <f>IF(ISERROR(1/VLOOKUP($B196,'Justerad allokering'!$B$2:$AG$462,MATCH(U$2,'Justerad allokering'!$B$2:$AF$2,0),FALSE)),VLOOKUP($B196,'Allokerad kvv'!$B$2:$AV$468,MATCH(U$2,'Allokerad kvv'!$B$2:$AV$2,0),FALSE),VLOOKUP($B196,'Justerad allokering'!$B$2:$AG$462,MATCH(U$2,'Justerad allokering'!$B$2:$AF$2,0),FALSE))</f>
        <v>0</v>
      </c>
      <c r="V196" s="28">
        <f>IF(ISERROR(1/VLOOKUP($B196,'Justerad allokering'!$B$2:$AG$462,MATCH(V$2,'Justerad allokering'!$B$2:$AF$2,0),FALSE)),VLOOKUP($B196,'Allokerad kvv'!$B$2:$AV$468,MATCH(V$2,'Allokerad kvv'!$B$2:$AV$2,0),FALSE),VLOOKUP($B196,'Justerad allokering'!$B$2:$AG$462,MATCH(V$2,'Justerad allokering'!$B$2:$AF$2,0),FALSE))</f>
        <v>0</v>
      </c>
      <c r="W196" s="28">
        <f>IF(ISERROR(1/VLOOKUP($B196,'Justerad allokering'!$B$2:$AG$462,MATCH(W$2,'Justerad allokering'!$B$2:$AF$2,0),FALSE)),VLOOKUP($B196,'Allokerad kvv'!$B$2:$AV$468,MATCH(W$2,'Allokerad kvv'!$B$2:$AV$2,0),FALSE),VLOOKUP($B196,'Justerad allokering'!$B$2:$AG$462,MATCH(W$2,'Justerad allokering'!$B$2:$AF$2,0),FALSE))</f>
        <v>0</v>
      </c>
      <c r="X196" s="28">
        <f>IF(ISERROR(1/VLOOKUP($B196,'Justerad allokering'!$B$2:$AG$462,MATCH(X$2,'Justerad allokering'!$B$2:$AF$2,0),FALSE)),VLOOKUP($B196,'Allokerad kvv'!$B$2:$AV$468,MATCH(X$2,'Allokerad kvv'!$B$2:$AV$2,0),FALSE),VLOOKUP($B196,'Justerad allokering'!$B$2:$AG$462,MATCH(X$2,'Justerad allokering'!$B$2:$AF$2,0),FALSE))</f>
        <v>0</v>
      </c>
      <c r="Y196" s="28">
        <f>IF(ISERROR(1/VLOOKUP($B196,'Justerad allokering'!$B$2:$AG$462,MATCH(Y$2,'Justerad allokering'!$B$2:$AF$2,0),FALSE)),VLOOKUP($B196,'Allokerad kvv'!$B$2:$AV$468,MATCH(Y$2,'Allokerad kvv'!$B$2:$AV$2,0),FALSE),VLOOKUP($B196,'Justerad allokering'!$B$2:$AG$462,MATCH(Y$2,'Justerad allokering'!$B$2:$AF$2,0),FALSE))</f>
        <v>0</v>
      </c>
      <c r="Z196" s="28">
        <f>IF(ISERROR(1/VLOOKUP($B196,'Justerad allokering'!$B$2:$AG$462,MATCH(Z$2,'Justerad allokering'!$B$2:$AF$2,0),FALSE)),VLOOKUP($B196,'Allokerad kvv'!$B$2:$AV$468,MATCH(Z$2,'Allokerad kvv'!$B$2:$AV$2,0),FALSE),VLOOKUP($B196,'Justerad allokering'!$B$2:$AG$462,MATCH(Z$2,'Justerad allokering'!$B$2:$AF$2,0),FALSE))</f>
        <v>0</v>
      </c>
      <c r="AA196" s="28"/>
      <c r="AB196" s="28"/>
      <c r="AE196">
        <f t="shared" ref="AE196:AE259" si="9">SUM(C196:Z196)</f>
        <v>0</v>
      </c>
      <c r="AG196">
        <f t="shared" ref="AG196:AG259" si="10">AE196-K196</f>
        <v>0</v>
      </c>
      <c r="AH196">
        <f t="shared" ref="AH196:AH259" si="11">AG196-N196</f>
        <v>0</v>
      </c>
      <c r="AI196" s="55" t="str">
        <f>IF(AH196=0,"",AH196/VLOOKUP(B196,Kraftvärmeprod!$B$1:$BC$480,MATCH("Summa tillförd energi exklusive rökgaskondensering",Kraftvärmeprod!$B$1:$BC$1,0),FALSE))</f>
        <v/>
      </c>
    </row>
    <row r="197" spans="1:35" x14ac:dyDescent="0.35">
      <c r="A197" s="28" t="s">
        <v>258</v>
      </c>
      <c r="B197" s="28" t="s">
        <v>259</v>
      </c>
      <c r="C197" s="28">
        <f>IF(ISERROR(1/VLOOKUP($B197,'Justerad allokering'!$B$2:$AG$462,MATCH(C$2,'Justerad allokering'!$B$2:$AF$2,0),FALSE)),VLOOKUP($B197,'Allokerad kvv'!$B$2:$AV$468,MATCH(C$2,'Allokerad kvv'!$B$2:$AV$2,0),FALSE),VLOOKUP($B197,'Justerad allokering'!$B$2:$AG$462,MATCH(C$2,'Justerad allokering'!$B$2:$AF$2,0),FALSE))</f>
        <v>0</v>
      </c>
      <c r="D197" s="28">
        <f>IF(ISERROR(1/VLOOKUP($B197,'Justerad allokering'!$B$2:$AG$462,MATCH(D$2,'Justerad allokering'!$B$2:$AF$2,0),FALSE)),VLOOKUP($B197,'Allokerad kvv'!$B$2:$AV$468,MATCH(D$2,'Allokerad kvv'!$B$2:$AV$2,0),FALSE),VLOOKUP($B197,'Justerad allokering'!$B$2:$AG$462,MATCH(D$2,'Justerad allokering'!$B$2:$AF$2,0),FALSE))</f>
        <v>0</v>
      </c>
      <c r="E197" s="28">
        <f>IF(ISERROR(1/VLOOKUP($B197,'Justerad allokering'!$B$2:$AG$462,MATCH(E$2,'Justerad allokering'!$B$2:$AF$2,0),FALSE)),VLOOKUP($B197,'Allokerad kvv'!$B$2:$AV$468,MATCH(E$2,'Allokerad kvv'!$B$2:$AV$2,0),FALSE),VLOOKUP($B197,'Justerad allokering'!$B$2:$AG$462,MATCH(E$2,'Justerad allokering'!$B$2:$AF$2,0),FALSE))</f>
        <v>0</v>
      </c>
      <c r="F197" s="28">
        <f>IF(ISERROR(1/VLOOKUP($B197,'Justerad allokering'!$B$2:$AG$462,MATCH(F$2,'Justerad allokering'!$B$2:$AF$2,0),FALSE)),VLOOKUP($B197,'Allokerad kvv'!$B$2:$AV$468,MATCH(F$2,'Allokerad kvv'!$B$2:$AV$2,0),FALSE),VLOOKUP($B197,'Justerad allokering'!$B$2:$AG$462,MATCH(F$2,'Justerad allokering'!$B$2:$AF$2,0),FALSE))</f>
        <v>0</v>
      </c>
      <c r="G197" s="28">
        <f>IF(ISERROR(1/VLOOKUP($B197,'Justerad allokering'!$B$2:$AG$462,MATCH(G$2,'Justerad allokering'!$B$2:$AF$2,0),FALSE)),VLOOKUP($B197,'Allokerad kvv'!$B$2:$AV$468,MATCH(G$2,'Allokerad kvv'!$B$2:$AV$2,0),FALSE),VLOOKUP($B197,'Justerad allokering'!$B$2:$AG$462,MATCH(G$2,'Justerad allokering'!$B$2:$AF$2,0),FALSE))</f>
        <v>0</v>
      </c>
      <c r="H197" s="28">
        <f>IF(ISERROR(1/VLOOKUP($B197,'Justerad allokering'!$B$2:$AG$462,MATCH(H$2,'Justerad allokering'!$B$2:$AF$2,0),FALSE)),VLOOKUP($B197,'Allokerad kvv'!$B$2:$AV$468,MATCH(H$2,'Allokerad kvv'!$B$2:$AV$2,0),FALSE),VLOOKUP($B197,'Justerad allokering'!$B$2:$AG$462,MATCH(H$2,'Justerad allokering'!$B$2:$AF$2,0),FALSE))</f>
        <v>0</v>
      </c>
      <c r="I197" s="28">
        <f>IF(ISERROR(1/VLOOKUP($B197,'Justerad allokering'!$B$2:$AG$462,MATCH(I$2,'Justerad allokering'!$B$2:$AF$2,0),FALSE)),VLOOKUP($B197,'Allokerad kvv'!$B$2:$AV$468,MATCH(I$2,'Allokerad kvv'!$B$2:$AV$2,0),FALSE),VLOOKUP($B197,'Justerad allokering'!$B$2:$AG$462,MATCH(I$2,'Justerad allokering'!$B$2:$AF$2,0),FALSE))</f>
        <v>0</v>
      </c>
      <c r="J197" s="28">
        <f>IF(ISERROR(1/VLOOKUP($B197,'Justerad allokering'!$B$2:$AG$462,MATCH(J$2,'Justerad allokering'!$B$2:$AF$2,0),FALSE)),VLOOKUP($B197,'Allokerad kvv'!$B$2:$AV$468,MATCH(J$2,'Allokerad kvv'!$B$2:$AV$2,0),FALSE),VLOOKUP($B197,'Justerad allokering'!$B$2:$AG$462,MATCH(J$2,'Justerad allokering'!$B$2:$AF$2,0),FALSE))</f>
        <v>0</v>
      </c>
      <c r="K197" s="28">
        <f>IF(ISERROR(1/VLOOKUP($B197,'Justerad allokering'!$B$2:$AG$462,MATCH(K$2,'Justerad allokering'!$B$2:$AF$2,0),FALSE)),VLOOKUP($B197,'Allokerad kvv'!$B$2:$AV$468,MATCH(K$2,'Allokerad kvv'!$B$2:$AV$2,0),FALSE),VLOOKUP($B197,'Justerad allokering'!$B$2:$AG$462,MATCH(K$2,'Justerad allokering'!$B$2:$AF$2,0),FALSE))</f>
        <v>0</v>
      </c>
      <c r="L197" s="28">
        <f>IF(ISERROR(1/VLOOKUP($B197,'Justerad allokering'!$B$2:$AG$462,MATCH(L$2,'Justerad allokering'!$B$2:$AF$2,0),FALSE)),VLOOKUP($B197,'Allokerad kvv'!$B$2:$AV$468,MATCH(L$2,'Allokerad kvv'!$B$2:$AV$2,0),FALSE),VLOOKUP($B197,'Justerad allokering'!$B$2:$AG$462,MATCH(L$2,'Justerad allokering'!$B$2:$AF$2,0),FALSE))</f>
        <v>0</v>
      </c>
      <c r="M197" s="28">
        <f>IF(ISERROR(1/VLOOKUP($B197,'Justerad allokering'!$B$2:$AG$462,MATCH(M$2,'Justerad allokering'!$B$2:$AF$2,0),FALSE)),VLOOKUP($B197,'Allokerad kvv'!$B$2:$AV$468,MATCH(M$2,'Allokerad kvv'!$B$2:$AV$2,0),FALSE),VLOOKUP($B197,'Justerad allokering'!$B$2:$AG$462,MATCH(M$2,'Justerad allokering'!$B$2:$AF$2,0),FALSE))</f>
        <v>0</v>
      </c>
      <c r="N197" s="28">
        <f>IF(ISERROR(1/VLOOKUP($B197,'Justerad allokering'!$B$2:$AG$462,MATCH(N$2,'Justerad allokering'!$B$2:$AF$2,0),FALSE)),VLOOKUP($B197,'Allokerad kvv'!$B$2:$AV$468,MATCH(N$2,'Allokerad kvv'!$B$2:$AV$2,0),FALSE),VLOOKUP($B197,'Justerad allokering'!$B$2:$AG$462,MATCH(N$2,'Justerad allokering'!$B$2:$AF$2,0),FALSE))</f>
        <v>0</v>
      </c>
      <c r="O197" s="28">
        <f>IF(ISERROR(1/VLOOKUP($B197,'Justerad allokering'!$B$2:$AG$462,MATCH(O$2,'Justerad allokering'!$B$2:$AF$2,0),FALSE)),VLOOKUP($B197,'Allokerad kvv'!$B$2:$AV$468,MATCH(O$2,'Allokerad kvv'!$B$2:$AV$2,0),FALSE),VLOOKUP($B197,'Justerad allokering'!$B$2:$AG$462,MATCH(O$2,'Justerad allokering'!$B$2:$AF$2,0),FALSE))</f>
        <v>0</v>
      </c>
      <c r="P197" s="28">
        <f>IF(ISERROR(1/VLOOKUP($B197,'Justerad allokering'!$B$2:$AG$462,MATCH(P$2,'Justerad allokering'!$B$2:$AF$2,0),FALSE)),VLOOKUP($B197,'Allokerad kvv'!$B$2:$AV$468,MATCH(P$2,'Allokerad kvv'!$B$2:$AV$2,0),FALSE),VLOOKUP($B197,'Justerad allokering'!$B$2:$AG$462,MATCH(P$2,'Justerad allokering'!$B$2:$AF$2,0),FALSE))</f>
        <v>0</v>
      </c>
      <c r="Q197" s="28">
        <f>IF(ISERROR(1/VLOOKUP($B197,'Justerad allokering'!$B$2:$AG$462,MATCH(Q$2,'Justerad allokering'!$B$2:$AF$2,0),FALSE)),VLOOKUP($B197,'Allokerad kvv'!$B$2:$AV$468,MATCH(Q$2,'Allokerad kvv'!$B$2:$AV$2,0),FALSE),VLOOKUP($B197,'Justerad allokering'!$B$2:$AG$462,MATCH(Q$2,'Justerad allokering'!$B$2:$AF$2,0),FALSE))</f>
        <v>0</v>
      </c>
      <c r="R197" s="28">
        <f>IF(ISERROR(1/VLOOKUP($B197,'Justerad allokering'!$B$2:$AG$462,MATCH(R$2,'Justerad allokering'!$B$2:$AF$2,0),FALSE)),VLOOKUP($B197,'Allokerad kvv'!$B$2:$AV$468,MATCH(R$2,'Allokerad kvv'!$B$2:$AV$2,0),FALSE),VLOOKUP($B197,'Justerad allokering'!$B$2:$AG$462,MATCH(R$2,'Justerad allokering'!$B$2:$AF$2,0),FALSE))</f>
        <v>0</v>
      </c>
      <c r="S197" s="28">
        <f>IF(ISERROR(1/VLOOKUP($B197,'Justerad allokering'!$B$2:$AG$462,MATCH(S$2,'Justerad allokering'!$B$2:$AF$2,0),FALSE)),VLOOKUP($B197,'Allokerad kvv'!$B$2:$AV$468,MATCH(S$2,'Allokerad kvv'!$B$2:$AV$2,0),FALSE),VLOOKUP($B197,'Justerad allokering'!$B$2:$AG$462,MATCH(S$2,'Justerad allokering'!$B$2:$AF$2,0),FALSE))</f>
        <v>0</v>
      </c>
      <c r="T197" s="28">
        <f>IF(ISERROR(1/VLOOKUP($B197,'Justerad allokering'!$B$2:$AG$462,MATCH(T$2,'Justerad allokering'!$B$2:$AF$2,0),FALSE)),VLOOKUP($B197,'Allokerad kvv'!$B$2:$AV$468,MATCH(T$2,'Allokerad kvv'!$B$2:$AV$2,0),FALSE),VLOOKUP($B197,'Justerad allokering'!$B$2:$AG$462,MATCH(T$2,'Justerad allokering'!$B$2:$AF$2,0),FALSE))</f>
        <v>0</v>
      </c>
      <c r="U197" s="28">
        <f>IF(ISERROR(1/VLOOKUP($B197,'Justerad allokering'!$B$2:$AG$462,MATCH(U$2,'Justerad allokering'!$B$2:$AF$2,0),FALSE)),VLOOKUP($B197,'Allokerad kvv'!$B$2:$AV$468,MATCH(U$2,'Allokerad kvv'!$B$2:$AV$2,0),FALSE),VLOOKUP($B197,'Justerad allokering'!$B$2:$AG$462,MATCH(U$2,'Justerad allokering'!$B$2:$AF$2,0),FALSE))</f>
        <v>0</v>
      </c>
      <c r="V197" s="28">
        <f>IF(ISERROR(1/VLOOKUP($B197,'Justerad allokering'!$B$2:$AG$462,MATCH(V$2,'Justerad allokering'!$B$2:$AF$2,0),FALSE)),VLOOKUP($B197,'Allokerad kvv'!$B$2:$AV$468,MATCH(V$2,'Allokerad kvv'!$B$2:$AV$2,0),FALSE),VLOOKUP($B197,'Justerad allokering'!$B$2:$AG$462,MATCH(V$2,'Justerad allokering'!$B$2:$AF$2,0),FALSE))</f>
        <v>0</v>
      </c>
      <c r="W197" s="28">
        <f>IF(ISERROR(1/VLOOKUP($B197,'Justerad allokering'!$B$2:$AG$462,MATCH(W$2,'Justerad allokering'!$B$2:$AF$2,0),FALSE)),VLOOKUP($B197,'Allokerad kvv'!$B$2:$AV$468,MATCH(W$2,'Allokerad kvv'!$B$2:$AV$2,0),FALSE),VLOOKUP($B197,'Justerad allokering'!$B$2:$AG$462,MATCH(W$2,'Justerad allokering'!$B$2:$AF$2,0),FALSE))</f>
        <v>0</v>
      </c>
      <c r="X197" s="28">
        <f>IF(ISERROR(1/VLOOKUP($B197,'Justerad allokering'!$B$2:$AG$462,MATCH(X$2,'Justerad allokering'!$B$2:$AF$2,0),FALSE)),VLOOKUP($B197,'Allokerad kvv'!$B$2:$AV$468,MATCH(X$2,'Allokerad kvv'!$B$2:$AV$2,0),FALSE),VLOOKUP($B197,'Justerad allokering'!$B$2:$AG$462,MATCH(X$2,'Justerad allokering'!$B$2:$AF$2,0),FALSE))</f>
        <v>0</v>
      </c>
      <c r="Y197" s="28">
        <f>IF(ISERROR(1/VLOOKUP($B197,'Justerad allokering'!$B$2:$AG$462,MATCH(Y$2,'Justerad allokering'!$B$2:$AF$2,0),FALSE)),VLOOKUP($B197,'Allokerad kvv'!$B$2:$AV$468,MATCH(Y$2,'Allokerad kvv'!$B$2:$AV$2,0),FALSE),VLOOKUP($B197,'Justerad allokering'!$B$2:$AG$462,MATCH(Y$2,'Justerad allokering'!$B$2:$AF$2,0),FALSE))</f>
        <v>0</v>
      </c>
      <c r="Z197" s="28">
        <f>IF(ISERROR(1/VLOOKUP($B197,'Justerad allokering'!$B$2:$AG$462,MATCH(Z$2,'Justerad allokering'!$B$2:$AF$2,0),FALSE)),VLOOKUP($B197,'Allokerad kvv'!$B$2:$AV$468,MATCH(Z$2,'Allokerad kvv'!$B$2:$AV$2,0),FALSE),VLOOKUP($B197,'Justerad allokering'!$B$2:$AG$462,MATCH(Z$2,'Justerad allokering'!$B$2:$AF$2,0),FALSE))</f>
        <v>0</v>
      </c>
      <c r="AA197" s="28"/>
      <c r="AB197" s="28"/>
      <c r="AE197">
        <f t="shared" si="9"/>
        <v>0</v>
      </c>
      <c r="AG197">
        <f t="shared" si="10"/>
        <v>0</v>
      </c>
      <c r="AH197">
        <f t="shared" si="11"/>
        <v>0</v>
      </c>
      <c r="AI197" s="55" t="str">
        <f>IF(AH197=0,"",AH197/VLOOKUP(B197,Kraftvärmeprod!$B$1:$BC$480,MATCH("Summa tillförd energi exklusive rökgaskondensering",Kraftvärmeprod!$B$1:$BC$1,0),FALSE))</f>
        <v/>
      </c>
    </row>
    <row r="198" spans="1:35" x14ac:dyDescent="0.35">
      <c r="A198" s="28" t="s">
        <v>260</v>
      </c>
      <c r="B198" s="28" t="s">
        <v>261</v>
      </c>
      <c r="C198" s="28">
        <f>IF(ISERROR(1/VLOOKUP($B198,'Justerad allokering'!$B$2:$AG$462,MATCH(C$2,'Justerad allokering'!$B$2:$AF$2,0),FALSE)),VLOOKUP($B198,'Allokerad kvv'!$B$2:$AV$468,MATCH(C$2,'Allokerad kvv'!$B$2:$AV$2,0),FALSE),VLOOKUP($B198,'Justerad allokering'!$B$2:$AG$462,MATCH(C$2,'Justerad allokering'!$B$2:$AF$2,0),FALSE))</f>
        <v>0</v>
      </c>
      <c r="D198" s="28">
        <f>IF(ISERROR(1/VLOOKUP($B198,'Justerad allokering'!$B$2:$AG$462,MATCH(D$2,'Justerad allokering'!$B$2:$AF$2,0),FALSE)),VLOOKUP($B198,'Allokerad kvv'!$B$2:$AV$468,MATCH(D$2,'Allokerad kvv'!$B$2:$AV$2,0),FALSE),VLOOKUP($B198,'Justerad allokering'!$B$2:$AG$462,MATCH(D$2,'Justerad allokering'!$B$2:$AF$2,0),FALSE))</f>
        <v>0</v>
      </c>
      <c r="E198" s="28">
        <f>IF(ISERROR(1/VLOOKUP($B198,'Justerad allokering'!$B$2:$AG$462,MATCH(E$2,'Justerad allokering'!$B$2:$AF$2,0),FALSE)),VLOOKUP($B198,'Allokerad kvv'!$B$2:$AV$468,MATCH(E$2,'Allokerad kvv'!$B$2:$AV$2,0),FALSE),VLOOKUP($B198,'Justerad allokering'!$B$2:$AG$462,MATCH(E$2,'Justerad allokering'!$B$2:$AF$2,0),FALSE))</f>
        <v>0</v>
      </c>
      <c r="F198" s="28">
        <f>IF(ISERROR(1/VLOOKUP($B198,'Justerad allokering'!$B$2:$AG$462,MATCH(F$2,'Justerad allokering'!$B$2:$AF$2,0),FALSE)),VLOOKUP($B198,'Allokerad kvv'!$B$2:$AV$468,MATCH(F$2,'Allokerad kvv'!$B$2:$AV$2,0),FALSE),VLOOKUP($B198,'Justerad allokering'!$B$2:$AG$462,MATCH(F$2,'Justerad allokering'!$B$2:$AF$2,0),FALSE))</f>
        <v>0</v>
      </c>
      <c r="G198" s="28">
        <f>IF(ISERROR(1/VLOOKUP($B198,'Justerad allokering'!$B$2:$AG$462,MATCH(G$2,'Justerad allokering'!$B$2:$AF$2,0),FALSE)),VLOOKUP($B198,'Allokerad kvv'!$B$2:$AV$468,MATCH(G$2,'Allokerad kvv'!$B$2:$AV$2,0),FALSE),VLOOKUP($B198,'Justerad allokering'!$B$2:$AG$462,MATCH(G$2,'Justerad allokering'!$B$2:$AF$2,0),FALSE))</f>
        <v>1.5973599999999999</v>
      </c>
      <c r="H198" s="28">
        <f>IF(ISERROR(1/VLOOKUP($B198,'Justerad allokering'!$B$2:$AG$462,MATCH(H$2,'Justerad allokering'!$B$2:$AF$2,0),FALSE)),VLOOKUP($B198,'Allokerad kvv'!$B$2:$AV$468,MATCH(H$2,'Allokerad kvv'!$B$2:$AV$2,0),FALSE),VLOOKUP($B198,'Justerad allokering'!$B$2:$AG$462,MATCH(H$2,'Justerad allokering'!$B$2:$AF$2,0),FALSE))</f>
        <v>0</v>
      </c>
      <c r="I198" s="28">
        <f>IF(ISERROR(1/VLOOKUP($B198,'Justerad allokering'!$B$2:$AG$462,MATCH(I$2,'Justerad allokering'!$B$2:$AF$2,0),FALSE)),VLOOKUP($B198,'Allokerad kvv'!$B$2:$AV$468,MATCH(I$2,'Allokerad kvv'!$B$2:$AV$2,0),FALSE),VLOOKUP($B198,'Justerad allokering'!$B$2:$AG$462,MATCH(I$2,'Justerad allokering'!$B$2:$AF$2,0),FALSE))</f>
        <v>11.8955</v>
      </c>
      <c r="J198" s="28">
        <f>IF(ISERROR(1/VLOOKUP($B198,'Justerad allokering'!$B$2:$AG$462,MATCH(J$2,'Justerad allokering'!$B$2:$AF$2,0),FALSE)),VLOOKUP($B198,'Allokerad kvv'!$B$2:$AV$468,MATCH(J$2,'Allokerad kvv'!$B$2:$AV$2,0),FALSE),VLOOKUP($B198,'Justerad allokering'!$B$2:$AG$462,MATCH(J$2,'Justerad allokering'!$B$2:$AF$2,0),FALSE))</f>
        <v>0</v>
      </c>
      <c r="K198" s="28">
        <f>IF(ISERROR(1/VLOOKUP($B198,'Justerad allokering'!$B$2:$AG$462,MATCH(K$2,'Justerad allokering'!$B$2:$AF$2,0),FALSE)),VLOOKUP($B198,'Allokerad kvv'!$B$2:$AV$468,MATCH(K$2,'Allokerad kvv'!$B$2:$AV$2,0),FALSE),VLOOKUP($B198,'Justerad allokering'!$B$2:$AG$462,MATCH(K$2,'Justerad allokering'!$B$2:$AF$2,0),FALSE))</f>
        <v>15.3391</v>
      </c>
      <c r="L198" s="28">
        <f>IF(ISERROR(1/VLOOKUP($B198,'Justerad allokering'!$B$2:$AG$462,MATCH(L$2,'Justerad allokering'!$B$2:$AF$2,0),FALSE)),VLOOKUP($B198,'Allokerad kvv'!$B$2:$AV$468,MATCH(L$2,'Allokerad kvv'!$B$2:$AV$2,0),FALSE),VLOOKUP($B198,'Justerad allokering'!$B$2:$AG$462,MATCH(L$2,'Justerad allokering'!$B$2:$AF$2,0),FALSE))</f>
        <v>0</v>
      </c>
      <c r="M198" s="28">
        <f>IF(ISERROR(1/VLOOKUP($B198,'Justerad allokering'!$B$2:$AG$462,MATCH(M$2,'Justerad allokering'!$B$2:$AF$2,0),FALSE)),VLOOKUP($B198,'Allokerad kvv'!$B$2:$AV$468,MATCH(M$2,'Allokerad kvv'!$B$2:$AV$2,0),FALSE),VLOOKUP($B198,'Justerad allokering'!$B$2:$AG$462,MATCH(M$2,'Justerad allokering'!$B$2:$AF$2,0),FALSE))</f>
        <v>0</v>
      </c>
      <c r="N198" s="28">
        <f>IF(ISERROR(1/VLOOKUP($B198,'Justerad allokering'!$B$2:$AG$462,MATCH(N$2,'Justerad allokering'!$B$2:$AF$2,0),FALSE)),VLOOKUP($B198,'Allokerad kvv'!$B$2:$AV$468,MATCH(N$2,'Allokerad kvv'!$B$2:$AV$2,0),FALSE),VLOOKUP($B198,'Justerad allokering'!$B$2:$AG$462,MATCH(N$2,'Justerad allokering'!$B$2:$AF$2,0),FALSE))</f>
        <v>107.941</v>
      </c>
      <c r="O198" s="28">
        <f>IF(ISERROR(1/VLOOKUP($B198,'Justerad allokering'!$B$2:$AG$462,MATCH(O$2,'Justerad allokering'!$B$2:$AF$2,0),FALSE)),VLOOKUP($B198,'Allokerad kvv'!$B$2:$AV$468,MATCH(O$2,'Allokerad kvv'!$B$2:$AV$2,0),FALSE),VLOOKUP($B198,'Justerad allokering'!$B$2:$AG$462,MATCH(O$2,'Justerad allokering'!$B$2:$AF$2,0),FALSE))</f>
        <v>0</v>
      </c>
      <c r="P198" s="28">
        <f>IF(ISERROR(1/VLOOKUP($B198,'Justerad allokering'!$B$2:$AG$462,MATCH(P$2,'Justerad allokering'!$B$2:$AF$2,0),FALSE)),VLOOKUP($B198,'Allokerad kvv'!$B$2:$AV$468,MATCH(P$2,'Allokerad kvv'!$B$2:$AV$2,0),FALSE),VLOOKUP($B198,'Justerad allokering'!$B$2:$AG$462,MATCH(P$2,'Justerad allokering'!$B$2:$AF$2,0),FALSE))</f>
        <v>0</v>
      </c>
      <c r="Q198" s="28">
        <f>IF(ISERROR(1/VLOOKUP($B198,'Justerad allokering'!$B$2:$AG$462,MATCH(Q$2,'Justerad allokering'!$B$2:$AF$2,0),FALSE)),VLOOKUP($B198,'Allokerad kvv'!$B$2:$AV$468,MATCH(Q$2,'Allokerad kvv'!$B$2:$AV$2,0),FALSE),VLOOKUP($B198,'Justerad allokering'!$B$2:$AG$462,MATCH(Q$2,'Justerad allokering'!$B$2:$AF$2,0),FALSE))</f>
        <v>0</v>
      </c>
      <c r="R198" s="28">
        <f>IF(ISERROR(1/VLOOKUP($B198,'Justerad allokering'!$B$2:$AG$462,MATCH(R$2,'Justerad allokering'!$B$2:$AF$2,0),FALSE)),VLOOKUP($B198,'Allokerad kvv'!$B$2:$AV$468,MATCH(R$2,'Allokerad kvv'!$B$2:$AV$2,0),FALSE),VLOOKUP($B198,'Justerad allokering'!$B$2:$AG$462,MATCH(R$2,'Justerad allokering'!$B$2:$AF$2,0),FALSE))</f>
        <v>0</v>
      </c>
      <c r="S198" s="28">
        <f>IF(ISERROR(1/VLOOKUP($B198,'Justerad allokering'!$B$2:$AG$462,MATCH(S$2,'Justerad allokering'!$B$2:$AF$2,0),FALSE)),VLOOKUP($B198,'Allokerad kvv'!$B$2:$AV$468,MATCH(S$2,'Allokerad kvv'!$B$2:$AV$2,0),FALSE),VLOOKUP($B198,'Justerad allokering'!$B$2:$AG$462,MATCH(S$2,'Justerad allokering'!$B$2:$AF$2,0),FALSE))</f>
        <v>0</v>
      </c>
      <c r="T198" s="28">
        <f>IF(ISERROR(1/VLOOKUP($B198,'Justerad allokering'!$B$2:$AG$462,MATCH(T$2,'Justerad allokering'!$B$2:$AF$2,0),FALSE)),VLOOKUP($B198,'Allokerad kvv'!$B$2:$AV$468,MATCH(T$2,'Allokerad kvv'!$B$2:$AV$2,0),FALSE),VLOOKUP($B198,'Justerad allokering'!$B$2:$AG$462,MATCH(T$2,'Justerad allokering'!$B$2:$AF$2,0),FALSE))</f>
        <v>0</v>
      </c>
      <c r="U198" s="28">
        <f>IF(ISERROR(1/VLOOKUP($B198,'Justerad allokering'!$B$2:$AG$462,MATCH(U$2,'Justerad allokering'!$B$2:$AF$2,0),FALSE)),VLOOKUP($B198,'Allokerad kvv'!$B$2:$AV$468,MATCH(U$2,'Allokerad kvv'!$B$2:$AV$2,0),FALSE),VLOOKUP($B198,'Justerad allokering'!$B$2:$AG$462,MATCH(U$2,'Justerad allokering'!$B$2:$AF$2,0),FALSE))</f>
        <v>0</v>
      </c>
      <c r="V198" s="28">
        <f>IF(ISERROR(1/VLOOKUP($B198,'Justerad allokering'!$B$2:$AG$462,MATCH(V$2,'Justerad allokering'!$B$2:$AF$2,0),FALSE)),VLOOKUP($B198,'Allokerad kvv'!$B$2:$AV$468,MATCH(V$2,'Allokerad kvv'!$B$2:$AV$2,0),FALSE),VLOOKUP($B198,'Justerad allokering'!$B$2:$AG$462,MATCH(V$2,'Justerad allokering'!$B$2:$AF$2,0),FALSE))</f>
        <v>0</v>
      </c>
      <c r="W198" s="28">
        <f>IF(ISERROR(1/VLOOKUP($B198,'Justerad allokering'!$B$2:$AG$462,MATCH(W$2,'Justerad allokering'!$B$2:$AF$2,0),FALSE)),VLOOKUP($B198,'Allokerad kvv'!$B$2:$AV$468,MATCH(W$2,'Allokerad kvv'!$B$2:$AV$2,0),FALSE),VLOOKUP($B198,'Justerad allokering'!$B$2:$AG$462,MATCH(W$2,'Justerad allokering'!$B$2:$AF$2,0),FALSE))</f>
        <v>0</v>
      </c>
      <c r="X198" s="28">
        <f>IF(ISERROR(1/VLOOKUP($B198,'Justerad allokering'!$B$2:$AG$462,MATCH(X$2,'Justerad allokering'!$B$2:$AF$2,0),FALSE)),VLOOKUP($B198,'Allokerad kvv'!$B$2:$AV$468,MATCH(X$2,'Allokerad kvv'!$B$2:$AV$2,0),FALSE),VLOOKUP($B198,'Justerad allokering'!$B$2:$AG$462,MATCH(X$2,'Justerad allokering'!$B$2:$AF$2,0),FALSE))</f>
        <v>0</v>
      </c>
      <c r="Y198" s="28">
        <f>IF(ISERROR(1/VLOOKUP($B198,'Justerad allokering'!$B$2:$AG$462,MATCH(Y$2,'Justerad allokering'!$B$2:$AF$2,0),FALSE)),VLOOKUP($B198,'Allokerad kvv'!$B$2:$AV$468,MATCH(Y$2,'Allokerad kvv'!$B$2:$AV$2,0),FALSE),VLOOKUP($B198,'Justerad allokering'!$B$2:$AG$462,MATCH(Y$2,'Justerad allokering'!$B$2:$AF$2,0),FALSE))</f>
        <v>0</v>
      </c>
      <c r="Z198" s="28">
        <f>IF(ISERROR(1/VLOOKUP($B198,'Justerad allokering'!$B$2:$AG$462,MATCH(Z$2,'Justerad allokering'!$B$2:$AF$2,0),FALSE)),VLOOKUP($B198,'Allokerad kvv'!$B$2:$AV$468,MATCH(Z$2,'Allokerad kvv'!$B$2:$AV$2,0),FALSE),VLOOKUP($B198,'Justerad allokering'!$B$2:$AG$462,MATCH(Z$2,'Justerad allokering'!$B$2:$AF$2,0),FALSE))</f>
        <v>322.113</v>
      </c>
      <c r="AA198" s="28"/>
      <c r="AB198" s="28"/>
      <c r="AE198">
        <f t="shared" si="9"/>
        <v>458.88596000000001</v>
      </c>
      <c r="AG198">
        <f t="shared" si="10"/>
        <v>443.54686000000004</v>
      </c>
      <c r="AH198">
        <f t="shared" si="11"/>
        <v>335.60586000000001</v>
      </c>
      <c r="AI198" s="55">
        <f>IF(AH198=0,"",AH198/VLOOKUP(B198,Kraftvärmeprod!$B$1:$BC$480,MATCH("Summa tillförd energi exklusive rökgaskondensering",Kraftvärmeprod!$B$1:$BC$1,0),FALSE))</f>
        <v>0.69360833307499148</v>
      </c>
    </row>
    <row r="199" spans="1:35" x14ac:dyDescent="0.35">
      <c r="A199" s="28" t="s">
        <v>260</v>
      </c>
      <c r="B199" s="28" t="s">
        <v>262</v>
      </c>
      <c r="C199" s="28">
        <f>IF(ISERROR(1/VLOOKUP($B199,'Justerad allokering'!$B$2:$AG$462,MATCH(C$2,'Justerad allokering'!$B$2:$AF$2,0),FALSE)),VLOOKUP($B199,'Allokerad kvv'!$B$2:$AV$468,MATCH(C$2,'Allokerad kvv'!$B$2:$AV$2,0),FALSE),VLOOKUP($B199,'Justerad allokering'!$B$2:$AG$462,MATCH(C$2,'Justerad allokering'!$B$2:$AF$2,0),FALSE))</f>
        <v>0</v>
      </c>
      <c r="D199" s="28">
        <f>IF(ISERROR(1/VLOOKUP($B199,'Justerad allokering'!$B$2:$AG$462,MATCH(D$2,'Justerad allokering'!$B$2:$AF$2,0),FALSE)),VLOOKUP($B199,'Allokerad kvv'!$B$2:$AV$468,MATCH(D$2,'Allokerad kvv'!$B$2:$AV$2,0),FALSE),VLOOKUP($B199,'Justerad allokering'!$B$2:$AG$462,MATCH(D$2,'Justerad allokering'!$B$2:$AF$2,0),FALSE))</f>
        <v>0</v>
      </c>
      <c r="E199" s="28">
        <f>IF(ISERROR(1/VLOOKUP($B199,'Justerad allokering'!$B$2:$AG$462,MATCH(E$2,'Justerad allokering'!$B$2:$AF$2,0),FALSE)),VLOOKUP($B199,'Allokerad kvv'!$B$2:$AV$468,MATCH(E$2,'Allokerad kvv'!$B$2:$AV$2,0),FALSE),VLOOKUP($B199,'Justerad allokering'!$B$2:$AG$462,MATCH(E$2,'Justerad allokering'!$B$2:$AF$2,0),FALSE))</f>
        <v>0</v>
      </c>
      <c r="F199" s="28">
        <f>IF(ISERROR(1/VLOOKUP($B199,'Justerad allokering'!$B$2:$AG$462,MATCH(F$2,'Justerad allokering'!$B$2:$AF$2,0),FALSE)),VLOOKUP($B199,'Allokerad kvv'!$B$2:$AV$468,MATCH(F$2,'Allokerad kvv'!$B$2:$AV$2,0),FALSE),VLOOKUP($B199,'Justerad allokering'!$B$2:$AG$462,MATCH(F$2,'Justerad allokering'!$B$2:$AF$2,0),FALSE))</f>
        <v>0</v>
      </c>
      <c r="G199" s="28">
        <f>IF(ISERROR(1/VLOOKUP($B199,'Justerad allokering'!$B$2:$AG$462,MATCH(G$2,'Justerad allokering'!$B$2:$AF$2,0),FALSE)),VLOOKUP($B199,'Allokerad kvv'!$B$2:$AV$468,MATCH(G$2,'Allokerad kvv'!$B$2:$AV$2,0),FALSE),VLOOKUP($B199,'Justerad allokering'!$B$2:$AG$462,MATCH(G$2,'Justerad allokering'!$B$2:$AF$2,0),FALSE))</f>
        <v>0</v>
      </c>
      <c r="H199" s="28">
        <f>IF(ISERROR(1/VLOOKUP($B199,'Justerad allokering'!$B$2:$AG$462,MATCH(H$2,'Justerad allokering'!$B$2:$AF$2,0),FALSE)),VLOOKUP($B199,'Allokerad kvv'!$B$2:$AV$468,MATCH(H$2,'Allokerad kvv'!$B$2:$AV$2,0),FALSE),VLOOKUP($B199,'Justerad allokering'!$B$2:$AG$462,MATCH(H$2,'Justerad allokering'!$B$2:$AF$2,0),FALSE))</f>
        <v>0</v>
      </c>
      <c r="I199" s="28">
        <f>IF(ISERROR(1/VLOOKUP($B199,'Justerad allokering'!$B$2:$AG$462,MATCH(I$2,'Justerad allokering'!$B$2:$AF$2,0),FALSE)),VLOOKUP($B199,'Allokerad kvv'!$B$2:$AV$468,MATCH(I$2,'Allokerad kvv'!$B$2:$AV$2,0),FALSE),VLOOKUP($B199,'Justerad allokering'!$B$2:$AG$462,MATCH(I$2,'Justerad allokering'!$B$2:$AF$2,0),FALSE))</f>
        <v>0</v>
      </c>
      <c r="J199" s="28">
        <f>IF(ISERROR(1/VLOOKUP($B199,'Justerad allokering'!$B$2:$AG$462,MATCH(J$2,'Justerad allokering'!$B$2:$AF$2,0),FALSE)),VLOOKUP($B199,'Allokerad kvv'!$B$2:$AV$468,MATCH(J$2,'Allokerad kvv'!$B$2:$AV$2,0),FALSE),VLOOKUP($B199,'Justerad allokering'!$B$2:$AG$462,MATCH(J$2,'Justerad allokering'!$B$2:$AF$2,0),FALSE))</f>
        <v>0</v>
      </c>
      <c r="K199" s="28">
        <f>IF(ISERROR(1/VLOOKUP($B199,'Justerad allokering'!$B$2:$AG$462,MATCH(K$2,'Justerad allokering'!$B$2:$AF$2,0),FALSE)),VLOOKUP($B199,'Allokerad kvv'!$B$2:$AV$468,MATCH(K$2,'Allokerad kvv'!$B$2:$AV$2,0),FALSE),VLOOKUP($B199,'Justerad allokering'!$B$2:$AG$462,MATCH(K$2,'Justerad allokering'!$B$2:$AF$2,0),FALSE))</f>
        <v>0</v>
      </c>
      <c r="L199" s="28">
        <f>IF(ISERROR(1/VLOOKUP($B199,'Justerad allokering'!$B$2:$AG$462,MATCH(L$2,'Justerad allokering'!$B$2:$AF$2,0),FALSE)),VLOOKUP($B199,'Allokerad kvv'!$B$2:$AV$468,MATCH(L$2,'Allokerad kvv'!$B$2:$AV$2,0),FALSE),VLOOKUP($B199,'Justerad allokering'!$B$2:$AG$462,MATCH(L$2,'Justerad allokering'!$B$2:$AF$2,0),FALSE))</f>
        <v>0</v>
      </c>
      <c r="M199" s="28">
        <f>IF(ISERROR(1/VLOOKUP($B199,'Justerad allokering'!$B$2:$AG$462,MATCH(M$2,'Justerad allokering'!$B$2:$AF$2,0),FALSE)),VLOOKUP($B199,'Allokerad kvv'!$B$2:$AV$468,MATCH(M$2,'Allokerad kvv'!$B$2:$AV$2,0),FALSE),VLOOKUP($B199,'Justerad allokering'!$B$2:$AG$462,MATCH(M$2,'Justerad allokering'!$B$2:$AF$2,0),FALSE))</f>
        <v>0</v>
      </c>
      <c r="N199" s="28">
        <f>IF(ISERROR(1/VLOOKUP($B199,'Justerad allokering'!$B$2:$AG$462,MATCH(N$2,'Justerad allokering'!$B$2:$AF$2,0),FALSE)),VLOOKUP($B199,'Allokerad kvv'!$B$2:$AV$468,MATCH(N$2,'Allokerad kvv'!$B$2:$AV$2,0),FALSE),VLOOKUP($B199,'Justerad allokering'!$B$2:$AG$462,MATCH(N$2,'Justerad allokering'!$B$2:$AF$2,0),FALSE))</f>
        <v>0</v>
      </c>
      <c r="O199" s="28">
        <f>IF(ISERROR(1/VLOOKUP($B199,'Justerad allokering'!$B$2:$AG$462,MATCH(O$2,'Justerad allokering'!$B$2:$AF$2,0),FALSE)),VLOOKUP($B199,'Allokerad kvv'!$B$2:$AV$468,MATCH(O$2,'Allokerad kvv'!$B$2:$AV$2,0),FALSE),VLOOKUP($B199,'Justerad allokering'!$B$2:$AG$462,MATCH(O$2,'Justerad allokering'!$B$2:$AF$2,0),FALSE))</f>
        <v>0</v>
      </c>
      <c r="P199" s="28">
        <f>IF(ISERROR(1/VLOOKUP($B199,'Justerad allokering'!$B$2:$AG$462,MATCH(P$2,'Justerad allokering'!$B$2:$AF$2,0),FALSE)),VLOOKUP($B199,'Allokerad kvv'!$B$2:$AV$468,MATCH(P$2,'Allokerad kvv'!$B$2:$AV$2,0),FALSE),VLOOKUP($B199,'Justerad allokering'!$B$2:$AG$462,MATCH(P$2,'Justerad allokering'!$B$2:$AF$2,0),FALSE))</f>
        <v>0</v>
      </c>
      <c r="Q199" s="28">
        <f>IF(ISERROR(1/VLOOKUP($B199,'Justerad allokering'!$B$2:$AG$462,MATCH(Q$2,'Justerad allokering'!$B$2:$AF$2,0),FALSE)),VLOOKUP($B199,'Allokerad kvv'!$B$2:$AV$468,MATCH(Q$2,'Allokerad kvv'!$B$2:$AV$2,0),FALSE),VLOOKUP($B199,'Justerad allokering'!$B$2:$AG$462,MATCH(Q$2,'Justerad allokering'!$B$2:$AF$2,0),FALSE))</f>
        <v>0</v>
      </c>
      <c r="R199" s="28">
        <f>IF(ISERROR(1/VLOOKUP($B199,'Justerad allokering'!$B$2:$AG$462,MATCH(R$2,'Justerad allokering'!$B$2:$AF$2,0),FALSE)),VLOOKUP($B199,'Allokerad kvv'!$B$2:$AV$468,MATCH(R$2,'Allokerad kvv'!$B$2:$AV$2,0),FALSE),VLOOKUP($B199,'Justerad allokering'!$B$2:$AG$462,MATCH(R$2,'Justerad allokering'!$B$2:$AF$2,0),FALSE))</f>
        <v>0</v>
      </c>
      <c r="S199" s="28">
        <f>IF(ISERROR(1/VLOOKUP($B199,'Justerad allokering'!$B$2:$AG$462,MATCH(S$2,'Justerad allokering'!$B$2:$AF$2,0),FALSE)),VLOOKUP($B199,'Allokerad kvv'!$B$2:$AV$468,MATCH(S$2,'Allokerad kvv'!$B$2:$AV$2,0),FALSE),VLOOKUP($B199,'Justerad allokering'!$B$2:$AG$462,MATCH(S$2,'Justerad allokering'!$B$2:$AF$2,0),FALSE))</f>
        <v>0</v>
      </c>
      <c r="T199" s="28">
        <f>IF(ISERROR(1/VLOOKUP($B199,'Justerad allokering'!$B$2:$AG$462,MATCH(T$2,'Justerad allokering'!$B$2:$AF$2,0),FALSE)),VLOOKUP($B199,'Allokerad kvv'!$B$2:$AV$468,MATCH(T$2,'Allokerad kvv'!$B$2:$AV$2,0),FALSE),VLOOKUP($B199,'Justerad allokering'!$B$2:$AG$462,MATCH(T$2,'Justerad allokering'!$B$2:$AF$2,0),FALSE))</f>
        <v>0</v>
      </c>
      <c r="U199" s="28">
        <f>IF(ISERROR(1/VLOOKUP($B199,'Justerad allokering'!$B$2:$AG$462,MATCH(U$2,'Justerad allokering'!$B$2:$AF$2,0),FALSE)),VLOOKUP($B199,'Allokerad kvv'!$B$2:$AV$468,MATCH(U$2,'Allokerad kvv'!$B$2:$AV$2,0),FALSE),VLOOKUP($B199,'Justerad allokering'!$B$2:$AG$462,MATCH(U$2,'Justerad allokering'!$B$2:$AF$2,0),FALSE))</f>
        <v>0</v>
      </c>
      <c r="V199" s="28">
        <f>IF(ISERROR(1/VLOOKUP($B199,'Justerad allokering'!$B$2:$AG$462,MATCH(V$2,'Justerad allokering'!$B$2:$AF$2,0),FALSE)),VLOOKUP($B199,'Allokerad kvv'!$B$2:$AV$468,MATCH(V$2,'Allokerad kvv'!$B$2:$AV$2,0),FALSE),VLOOKUP($B199,'Justerad allokering'!$B$2:$AG$462,MATCH(V$2,'Justerad allokering'!$B$2:$AF$2,0),FALSE))</f>
        <v>0</v>
      </c>
      <c r="W199" s="28">
        <f>IF(ISERROR(1/VLOOKUP($B199,'Justerad allokering'!$B$2:$AG$462,MATCH(W$2,'Justerad allokering'!$B$2:$AF$2,0),FALSE)),VLOOKUP($B199,'Allokerad kvv'!$B$2:$AV$468,MATCH(W$2,'Allokerad kvv'!$B$2:$AV$2,0),FALSE),VLOOKUP($B199,'Justerad allokering'!$B$2:$AG$462,MATCH(W$2,'Justerad allokering'!$B$2:$AF$2,0),FALSE))</f>
        <v>0</v>
      </c>
      <c r="X199" s="28">
        <f>IF(ISERROR(1/VLOOKUP($B199,'Justerad allokering'!$B$2:$AG$462,MATCH(X$2,'Justerad allokering'!$B$2:$AF$2,0),FALSE)),VLOOKUP($B199,'Allokerad kvv'!$B$2:$AV$468,MATCH(X$2,'Allokerad kvv'!$B$2:$AV$2,0),FALSE),VLOOKUP($B199,'Justerad allokering'!$B$2:$AG$462,MATCH(X$2,'Justerad allokering'!$B$2:$AF$2,0),FALSE))</f>
        <v>0</v>
      </c>
      <c r="Y199" s="28">
        <f>IF(ISERROR(1/VLOOKUP($B199,'Justerad allokering'!$B$2:$AG$462,MATCH(Y$2,'Justerad allokering'!$B$2:$AF$2,0),FALSE)),VLOOKUP($B199,'Allokerad kvv'!$B$2:$AV$468,MATCH(Y$2,'Allokerad kvv'!$B$2:$AV$2,0),FALSE),VLOOKUP($B199,'Justerad allokering'!$B$2:$AG$462,MATCH(Y$2,'Justerad allokering'!$B$2:$AF$2,0),FALSE))</f>
        <v>0</v>
      </c>
      <c r="Z199" s="28">
        <f>IF(ISERROR(1/VLOOKUP($B199,'Justerad allokering'!$B$2:$AG$462,MATCH(Z$2,'Justerad allokering'!$B$2:$AF$2,0),FALSE)),VLOOKUP($B199,'Allokerad kvv'!$B$2:$AV$468,MATCH(Z$2,'Allokerad kvv'!$B$2:$AV$2,0),FALSE),VLOOKUP($B199,'Justerad allokering'!$B$2:$AG$462,MATCH(Z$2,'Justerad allokering'!$B$2:$AF$2,0),FALSE))</f>
        <v>0</v>
      </c>
      <c r="AA199" s="28"/>
      <c r="AB199" s="28"/>
      <c r="AE199">
        <f t="shared" si="9"/>
        <v>0</v>
      </c>
      <c r="AG199">
        <f t="shared" si="10"/>
        <v>0</v>
      </c>
      <c r="AH199">
        <f t="shared" si="11"/>
        <v>0</v>
      </c>
      <c r="AI199" s="55" t="str">
        <f>IF(AH199=0,"",AH199/VLOOKUP(B199,Kraftvärmeprod!$B$1:$BC$480,MATCH("Summa tillförd energi exklusive rökgaskondensering",Kraftvärmeprod!$B$1:$BC$1,0),FALSE))</f>
        <v/>
      </c>
    </row>
    <row r="200" spans="1:35" x14ac:dyDescent="0.35">
      <c r="A200" s="28" t="s">
        <v>263</v>
      </c>
      <c r="B200" s="28" t="s">
        <v>264</v>
      </c>
      <c r="C200" s="28">
        <f>IF(ISERROR(1/VLOOKUP($B200,'Justerad allokering'!$B$2:$AG$462,MATCH(C$2,'Justerad allokering'!$B$2:$AF$2,0),FALSE)),VLOOKUP($B200,'Allokerad kvv'!$B$2:$AV$468,MATCH(C$2,'Allokerad kvv'!$B$2:$AV$2,0),FALSE),VLOOKUP($B200,'Justerad allokering'!$B$2:$AG$462,MATCH(C$2,'Justerad allokering'!$B$2:$AF$2,0),FALSE))</f>
        <v>0</v>
      </c>
      <c r="D200" s="28">
        <f>IF(ISERROR(1/VLOOKUP($B200,'Justerad allokering'!$B$2:$AG$462,MATCH(D$2,'Justerad allokering'!$B$2:$AF$2,0),FALSE)),VLOOKUP($B200,'Allokerad kvv'!$B$2:$AV$468,MATCH(D$2,'Allokerad kvv'!$B$2:$AV$2,0),FALSE),VLOOKUP($B200,'Justerad allokering'!$B$2:$AG$462,MATCH(D$2,'Justerad allokering'!$B$2:$AF$2,0),FALSE))</f>
        <v>0</v>
      </c>
      <c r="E200" s="28">
        <f>IF(ISERROR(1/VLOOKUP($B200,'Justerad allokering'!$B$2:$AG$462,MATCH(E$2,'Justerad allokering'!$B$2:$AF$2,0),FALSE)),VLOOKUP($B200,'Allokerad kvv'!$B$2:$AV$468,MATCH(E$2,'Allokerad kvv'!$B$2:$AV$2,0),FALSE),VLOOKUP($B200,'Justerad allokering'!$B$2:$AG$462,MATCH(E$2,'Justerad allokering'!$B$2:$AF$2,0),FALSE))</f>
        <v>0</v>
      </c>
      <c r="F200" s="28">
        <f>IF(ISERROR(1/VLOOKUP($B200,'Justerad allokering'!$B$2:$AG$462,MATCH(F$2,'Justerad allokering'!$B$2:$AF$2,0),FALSE)),VLOOKUP($B200,'Allokerad kvv'!$B$2:$AV$468,MATCH(F$2,'Allokerad kvv'!$B$2:$AV$2,0),FALSE),VLOOKUP($B200,'Justerad allokering'!$B$2:$AG$462,MATCH(F$2,'Justerad allokering'!$B$2:$AF$2,0),FALSE))</f>
        <v>0</v>
      </c>
      <c r="G200" s="28">
        <f>IF(ISERROR(1/VLOOKUP($B200,'Justerad allokering'!$B$2:$AG$462,MATCH(G$2,'Justerad allokering'!$B$2:$AF$2,0),FALSE)),VLOOKUP($B200,'Allokerad kvv'!$B$2:$AV$468,MATCH(G$2,'Allokerad kvv'!$B$2:$AV$2,0),FALSE),VLOOKUP($B200,'Justerad allokering'!$B$2:$AG$462,MATCH(G$2,'Justerad allokering'!$B$2:$AF$2,0),FALSE))</f>
        <v>0</v>
      </c>
      <c r="H200" s="28">
        <f>IF(ISERROR(1/VLOOKUP($B200,'Justerad allokering'!$B$2:$AG$462,MATCH(H$2,'Justerad allokering'!$B$2:$AF$2,0),FALSE)),VLOOKUP($B200,'Allokerad kvv'!$B$2:$AV$468,MATCH(H$2,'Allokerad kvv'!$B$2:$AV$2,0),FALSE),VLOOKUP($B200,'Justerad allokering'!$B$2:$AG$462,MATCH(H$2,'Justerad allokering'!$B$2:$AF$2,0),FALSE))</f>
        <v>0</v>
      </c>
      <c r="I200" s="28">
        <f>IF(ISERROR(1/VLOOKUP($B200,'Justerad allokering'!$B$2:$AG$462,MATCH(I$2,'Justerad allokering'!$B$2:$AF$2,0),FALSE)),VLOOKUP($B200,'Allokerad kvv'!$B$2:$AV$468,MATCH(I$2,'Allokerad kvv'!$B$2:$AV$2,0),FALSE),VLOOKUP($B200,'Justerad allokering'!$B$2:$AG$462,MATCH(I$2,'Justerad allokering'!$B$2:$AF$2,0),FALSE))</f>
        <v>0</v>
      </c>
      <c r="J200" s="28">
        <f>IF(ISERROR(1/VLOOKUP($B200,'Justerad allokering'!$B$2:$AG$462,MATCH(J$2,'Justerad allokering'!$B$2:$AF$2,0),FALSE)),VLOOKUP($B200,'Allokerad kvv'!$B$2:$AV$468,MATCH(J$2,'Allokerad kvv'!$B$2:$AV$2,0),FALSE),VLOOKUP($B200,'Justerad allokering'!$B$2:$AG$462,MATCH(J$2,'Justerad allokering'!$B$2:$AF$2,0),FALSE))</f>
        <v>0</v>
      </c>
      <c r="K200" s="28">
        <f>IF(ISERROR(1/VLOOKUP($B200,'Justerad allokering'!$B$2:$AG$462,MATCH(K$2,'Justerad allokering'!$B$2:$AF$2,0),FALSE)),VLOOKUP($B200,'Allokerad kvv'!$B$2:$AV$468,MATCH(K$2,'Allokerad kvv'!$B$2:$AV$2,0),FALSE),VLOOKUP($B200,'Justerad allokering'!$B$2:$AG$462,MATCH(K$2,'Justerad allokering'!$B$2:$AF$2,0),FALSE))</f>
        <v>0</v>
      </c>
      <c r="L200" s="28">
        <f>IF(ISERROR(1/VLOOKUP($B200,'Justerad allokering'!$B$2:$AG$462,MATCH(L$2,'Justerad allokering'!$B$2:$AF$2,0),FALSE)),VLOOKUP($B200,'Allokerad kvv'!$B$2:$AV$468,MATCH(L$2,'Allokerad kvv'!$B$2:$AV$2,0),FALSE),VLOOKUP($B200,'Justerad allokering'!$B$2:$AG$462,MATCH(L$2,'Justerad allokering'!$B$2:$AF$2,0),FALSE))</f>
        <v>0</v>
      </c>
      <c r="M200" s="28">
        <f>IF(ISERROR(1/VLOOKUP($B200,'Justerad allokering'!$B$2:$AG$462,MATCH(M$2,'Justerad allokering'!$B$2:$AF$2,0),FALSE)),VLOOKUP($B200,'Allokerad kvv'!$B$2:$AV$468,MATCH(M$2,'Allokerad kvv'!$B$2:$AV$2,0),FALSE),VLOOKUP($B200,'Justerad allokering'!$B$2:$AG$462,MATCH(M$2,'Justerad allokering'!$B$2:$AF$2,0),FALSE))</f>
        <v>0</v>
      </c>
      <c r="N200" s="28">
        <f>IF(ISERROR(1/VLOOKUP($B200,'Justerad allokering'!$B$2:$AG$462,MATCH(N$2,'Justerad allokering'!$B$2:$AF$2,0),FALSE)),VLOOKUP($B200,'Allokerad kvv'!$B$2:$AV$468,MATCH(N$2,'Allokerad kvv'!$B$2:$AV$2,0),FALSE),VLOOKUP($B200,'Justerad allokering'!$B$2:$AG$462,MATCH(N$2,'Justerad allokering'!$B$2:$AF$2,0),FALSE))</f>
        <v>0</v>
      </c>
      <c r="O200" s="28">
        <f>IF(ISERROR(1/VLOOKUP($B200,'Justerad allokering'!$B$2:$AG$462,MATCH(O$2,'Justerad allokering'!$B$2:$AF$2,0),FALSE)),VLOOKUP($B200,'Allokerad kvv'!$B$2:$AV$468,MATCH(O$2,'Allokerad kvv'!$B$2:$AV$2,0),FALSE),VLOOKUP($B200,'Justerad allokering'!$B$2:$AG$462,MATCH(O$2,'Justerad allokering'!$B$2:$AF$2,0),FALSE))</f>
        <v>0</v>
      </c>
      <c r="P200" s="28">
        <f>IF(ISERROR(1/VLOOKUP($B200,'Justerad allokering'!$B$2:$AG$462,MATCH(P$2,'Justerad allokering'!$B$2:$AF$2,0),FALSE)),VLOOKUP($B200,'Allokerad kvv'!$B$2:$AV$468,MATCH(P$2,'Allokerad kvv'!$B$2:$AV$2,0),FALSE),VLOOKUP($B200,'Justerad allokering'!$B$2:$AG$462,MATCH(P$2,'Justerad allokering'!$B$2:$AF$2,0),FALSE))</f>
        <v>0</v>
      </c>
      <c r="Q200" s="28">
        <f>IF(ISERROR(1/VLOOKUP($B200,'Justerad allokering'!$B$2:$AG$462,MATCH(Q$2,'Justerad allokering'!$B$2:$AF$2,0),FALSE)),VLOOKUP($B200,'Allokerad kvv'!$B$2:$AV$468,MATCH(Q$2,'Allokerad kvv'!$B$2:$AV$2,0),FALSE),VLOOKUP($B200,'Justerad allokering'!$B$2:$AG$462,MATCH(Q$2,'Justerad allokering'!$B$2:$AF$2,0),FALSE))</f>
        <v>0</v>
      </c>
      <c r="R200" s="28">
        <f>IF(ISERROR(1/VLOOKUP($B200,'Justerad allokering'!$B$2:$AG$462,MATCH(R$2,'Justerad allokering'!$B$2:$AF$2,0),FALSE)),VLOOKUP($B200,'Allokerad kvv'!$B$2:$AV$468,MATCH(R$2,'Allokerad kvv'!$B$2:$AV$2,0),FALSE),VLOOKUP($B200,'Justerad allokering'!$B$2:$AG$462,MATCH(R$2,'Justerad allokering'!$B$2:$AF$2,0),FALSE))</f>
        <v>0</v>
      </c>
      <c r="S200" s="28">
        <f>IF(ISERROR(1/VLOOKUP($B200,'Justerad allokering'!$B$2:$AG$462,MATCH(S$2,'Justerad allokering'!$B$2:$AF$2,0),FALSE)),VLOOKUP($B200,'Allokerad kvv'!$B$2:$AV$468,MATCH(S$2,'Allokerad kvv'!$B$2:$AV$2,0),FALSE),VLOOKUP($B200,'Justerad allokering'!$B$2:$AG$462,MATCH(S$2,'Justerad allokering'!$B$2:$AF$2,0),FALSE))</f>
        <v>0</v>
      </c>
      <c r="T200" s="28">
        <f>IF(ISERROR(1/VLOOKUP($B200,'Justerad allokering'!$B$2:$AG$462,MATCH(T$2,'Justerad allokering'!$B$2:$AF$2,0),FALSE)),VLOOKUP($B200,'Allokerad kvv'!$B$2:$AV$468,MATCH(T$2,'Allokerad kvv'!$B$2:$AV$2,0),FALSE),VLOOKUP($B200,'Justerad allokering'!$B$2:$AG$462,MATCH(T$2,'Justerad allokering'!$B$2:$AF$2,0),FALSE))</f>
        <v>0</v>
      </c>
      <c r="U200" s="28">
        <f>IF(ISERROR(1/VLOOKUP($B200,'Justerad allokering'!$B$2:$AG$462,MATCH(U$2,'Justerad allokering'!$B$2:$AF$2,0),FALSE)),VLOOKUP($B200,'Allokerad kvv'!$B$2:$AV$468,MATCH(U$2,'Allokerad kvv'!$B$2:$AV$2,0),FALSE),VLOOKUP($B200,'Justerad allokering'!$B$2:$AG$462,MATCH(U$2,'Justerad allokering'!$B$2:$AF$2,0),FALSE))</f>
        <v>0</v>
      </c>
      <c r="V200" s="28">
        <f>IF(ISERROR(1/VLOOKUP($B200,'Justerad allokering'!$B$2:$AG$462,MATCH(V$2,'Justerad allokering'!$B$2:$AF$2,0),FALSE)),VLOOKUP($B200,'Allokerad kvv'!$B$2:$AV$468,MATCH(V$2,'Allokerad kvv'!$B$2:$AV$2,0),FALSE),VLOOKUP($B200,'Justerad allokering'!$B$2:$AG$462,MATCH(V$2,'Justerad allokering'!$B$2:$AF$2,0),FALSE))</f>
        <v>0</v>
      </c>
      <c r="W200" s="28">
        <f>IF(ISERROR(1/VLOOKUP($B200,'Justerad allokering'!$B$2:$AG$462,MATCH(W$2,'Justerad allokering'!$B$2:$AF$2,0),FALSE)),VLOOKUP($B200,'Allokerad kvv'!$B$2:$AV$468,MATCH(W$2,'Allokerad kvv'!$B$2:$AV$2,0),FALSE),VLOOKUP($B200,'Justerad allokering'!$B$2:$AG$462,MATCH(W$2,'Justerad allokering'!$B$2:$AF$2,0),FALSE))</f>
        <v>0</v>
      </c>
      <c r="X200" s="28">
        <f>IF(ISERROR(1/VLOOKUP($B200,'Justerad allokering'!$B$2:$AG$462,MATCH(X$2,'Justerad allokering'!$B$2:$AF$2,0),FALSE)),VLOOKUP($B200,'Allokerad kvv'!$B$2:$AV$468,MATCH(X$2,'Allokerad kvv'!$B$2:$AV$2,0),FALSE),VLOOKUP($B200,'Justerad allokering'!$B$2:$AG$462,MATCH(X$2,'Justerad allokering'!$B$2:$AF$2,0),FALSE))</f>
        <v>0</v>
      </c>
      <c r="Y200" s="28">
        <f>IF(ISERROR(1/VLOOKUP($B200,'Justerad allokering'!$B$2:$AG$462,MATCH(Y$2,'Justerad allokering'!$B$2:$AF$2,0),FALSE)),VLOOKUP($B200,'Allokerad kvv'!$B$2:$AV$468,MATCH(Y$2,'Allokerad kvv'!$B$2:$AV$2,0),FALSE),VLOOKUP($B200,'Justerad allokering'!$B$2:$AG$462,MATCH(Y$2,'Justerad allokering'!$B$2:$AF$2,0),FALSE))</f>
        <v>0</v>
      </c>
      <c r="Z200" s="28">
        <f>IF(ISERROR(1/VLOOKUP($B200,'Justerad allokering'!$B$2:$AG$462,MATCH(Z$2,'Justerad allokering'!$B$2:$AF$2,0),FALSE)),VLOOKUP($B200,'Allokerad kvv'!$B$2:$AV$468,MATCH(Z$2,'Allokerad kvv'!$B$2:$AV$2,0),FALSE),VLOOKUP($B200,'Justerad allokering'!$B$2:$AG$462,MATCH(Z$2,'Justerad allokering'!$B$2:$AF$2,0),FALSE))</f>
        <v>0</v>
      </c>
      <c r="AA200" s="28"/>
      <c r="AB200" s="28"/>
      <c r="AE200">
        <f t="shared" si="9"/>
        <v>0</v>
      </c>
      <c r="AG200">
        <f t="shared" si="10"/>
        <v>0</v>
      </c>
      <c r="AH200">
        <f t="shared" si="11"/>
        <v>0</v>
      </c>
      <c r="AI200" s="55" t="str">
        <f>IF(AH200=0,"",AH200/VLOOKUP(B200,Kraftvärmeprod!$B$1:$BC$480,MATCH("Summa tillförd energi exklusive rökgaskondensering",Kraftvärmeprod!$B$1:$BC$1,0),FALSE))</f>
        <v/>
      </c>
    </row>
    <row r="201" spans="1:35" x14ac:dyDescent="0.35">
      <c r="A201" s="28" t="s">
        <v>265</v>
      </c>
      <c r="B201" s="28" t="s">
        <v>266</v>
      </c>
      <c r="C201" s="28">
        <f>IF(ISERROR(1/VLOOKUP($B201,'Justerad allokering'!$B$2:$AG$462,MATCH(C$2,'Justerad allokering'!$B$2:$AF$2,0),FALSE)),VLOOKUP($B201,'Allokerad kvv'!$B$2:$AV$468,MATCH(C$2,'Allokerad kvv'!$B$2:$AV$2,0),FALSE),VLOOKUP($B201,'Justerad allokering'!$B$2:$AG$462,MATCH(C$2,'Justerad allokering'!$B$2:$AF$2,0),FALSE))</f>
        <v>0</v>
      </c>
      <c r="D201" s="28">
        <f>IF(ISERROR(1/VLOOKUP($B201,'Justerad allokering'!$B$2:$AG$462,MATCH(D$2,'Justerad allokering'!$B$2:$AF$2,0),FALSE)),VLOOKUP($B201,'Allokerad kvv'!$B$2:$AV$468,MATCH(D$2,'Allokerad kvv'!$B$2:$AV$2,0),FALSE),VLOOKUP($B201,'Justerad allokering'!$B$2:$AG$462,MATCH(D$2,'Justerad allokering'!$B$2:$AF$2,0),FALSE))</f>
        <v>0</v>
      </c>
      <c r="E201" s="28">
        <f>IF(ISERROR(1/VLOOKUP($B201,'Justerad allokering'!$B$2:$AG$462,MATCH(E$2,'Justerad allokering'!$B$2:$AF$2,0),FALSE)),VLOOKUP($B201,'Allokerad kvv'!$B$2:$AV$468,MATCH(E$2,'Allokerad kvv'!$B$2:$AV$2,0),FALSE),VLOOKUP($B201,'Justerad allokering'!$B$2:$AG$462,MATCH(E$2,'Justerad allokering'!$B$2:$AF$2,0),FALSE))</f>
        <v>0</v>
      </c>
      <c r="F201" s="28">
        <f>IF(ISERROR(1/VLOOKUP($B201,'Justerad allokering'!$B$2:$AG$462,MATCH(F$2,'Justerad allokering'!$B$2:$AF$2,0),FALSE)),VLOOKUP($B201,'Allokerad kvv'!$B$2:$AV$468,MATCH(F$2,'Allokerad kvv'!$B$2:$AV$2,0),FALSE),VLOOKUP($B201,'Justerad allokering'!$B$2:$AG$462,MATCH(F$2,'Justerad allokering'!$B$2:$AF$2,0),FALSE))</f>
        <v>0</v>
      </c>
      <c r="G201" s="28">
        <f>IF(ISERROR(1/VLOOKUP($B201,'Justerad allokering'!$B$2:$AG$462,MATCH(G$2,'Justerad allokering'!$B$2:$AF$2,0),FALSE)),VLOOKUP($B201,'Allokerad kvv'!$B$2:$AV$468,MATCH(G$2,'Allokerad kvv'!$B$2:$AV$2,0),FALSE),VLOOKUP($B201,'Justerad allokering'!$B$2:$AG$462,MATCH(G$2,'Justerad allokering'!$B$2:$AF$2,0),FALSE))</f>
        <v>0</v>
      </c>
      <c r="H201" s="28">
        <f>IF(ISERROR(1/VLOOKUP($B201,'Justerad allokering'!$B$2:$AG$462,MATCH(H$2,'Justerad allokering'!$B$2:$AF$2,0),FALSE)),VLOOKUP($B201,'Allokerad kvv'!$B$2:$AV$468,MATCH(H$2,'Allokerad kvv'!$B$2:$AV$2,0),FALSE),VLOOKUP($B201,'Justerad allokering'!$B$2:$AG$462,MATCH(H$2,'Justerad allokering'!$B$2:$AF$2,0),FALSE))</f>
        <v>0</v>
      </c>
      <c r="I201" s="28">
        <f>IF(ISERROR(1/VLOOKUP($B201,'Justerad allokering'!$B$2:$AG$462,MATCH(I$2,'Justerad allokering'!$B$2:$AF$2,0),FALSE)),VLOOKUP($B201,'Allokerad kvv'!$B$2:$AV$468,MATCH(I$2,'Allokerad kvv'!$B$2:$AV$2,0),FALSE),VLOOKUP($B201,'Justerad allokering'!$B$2:$AG$462,MATCH(I$2,'Justerad allokering'!$B$2:$AF$2,0),FALSE))</f>
        <v>0</v>
      </c>
      <c r="J201" s="28">
        <f>IF(ISERROR(1/VLOOKUP($B201,'Justerad allokering'!$B$2:$AG$462,MATCH(J$2,'Justerad allokering'!$B$2:$AF$2,0),FALSE)),VLOOKUP($B201,'Allokerad kvv'!$B$2:$AV$468,MATCH(J$2,'Allokerad kvv'!$B$2:$AV$2,0),FALSE),VLOOKUP($B201,'Justerad allokering'!$B$2:$AG$462,MATCH(J$2,'Justerad allokering'!$B$2:$AF$2,0),FALSE))</f>
        <v>0</v>
      </c>
      <c r="K201" s="28">
        <f>IF(ISERROR(1/VLOOKUP($B201,'Justerad allokering'!$B$2:$AG$462,MATCH(K$2,'Justerad allokering'!$B$2:$AF$2,0),FALSE)),VLOOKUP($B201,'Allokerad kvv'!$B$2:$AV$468,MATCH(K$2,'Allokerad kvv'!$B$2:$AV$2,0),FALSE),VLOOKUP($B201,'Justerad allokering'!$B$2:$AG$462,MATCH(K$2,'Justerad allokering'!$B$2:$AF$2,0),FALSE))</f>
        <v>0</v>
      </c>
      <c r="L201" s="28">
        <f>IF(ISERROR(1/VLOOKUP($B201,'Justerad allokering'!$B$2:$AG$462,MATCH(L$2,'Justerad allokering'!$B$2:$AF$2,0),FALSE)),VLOOKUP($B201,'Allokerad kvv'!$B$2:$AV$468,MATCH(L$2,'Allokerad kvv'!$B$2:$AV$2,0),FALSE),VLOOKUP($B201,'Justerad allokering'!$B$2:$AG$462,MATCH(L$2,'Justerad allokering'!$B$2:$AF$2,0),FALSE))</f>
        <v>0</v>
      </c>
      <c r="M201" s="28">
        <f>IF(ISERROR(1/VLOOKUP($B201,'Justerad allokering'!$B$2:$AG$462,MATCH(M$2,'Justerad allokering'!$B$2:$AF$2,0),FALSE)),VLOOKUP($B201,'Allokerad kvv'!$B$2:$AV$468,MATCH(M$2,'Allokerad kvv'!$B$2:$AV$2,0),FALSE),VLOOKUP($B201,'Justerad allokering'!$B$2:$AG$462,MATCH(M$2,'Justerad allokering'!$B$2:$AF$2,0),FALSE))</f>
        <v>0</v>
      </c>
      <c r="N201" s="28">
        <f>IF(ISERROR(1/VLOOKUP($B201,'Justerad allokering'!$B$2:$AG$462,MATCH(N$2,'Justerad allokering'!$B$2:$AF$2,0),FALSE)),VLOOKUP($B201,'Allokerad kvv'!$B$2:$AV$468,MATCH(N$2,'Allokerad kvv'!$B$2:$AV$2,0),FALSE),VLOOKUP($B201,'Justerad allokering'!$B$2:$AG$462,MATCH(N$2,'Justerad allokering'!$B$2:$AF$2,0),FALSE))</f>
        <v>0</v>
      </c>
      <c r="O201" s="28">
        <f>IF(ISERROR(1/VLOOKUP($B201,'Justerad allokering'!$B$2:$AG$462,MATCH(O$2,'Justerad allokering'!$B$2:$AF$2,0),FALSE)),VLOOKUP($B201,'Allokerad kvv'!$B$2:$AV$468,MATCH(O$2,'Allokerad kvv'!$B$2:$AV$2,0),FALSE),VLOOKUP($B201,'Justerad allokering'!$B$2:$AG$462,MATCH(O$2,'Justerad allokering'!$B$2:$AF$2,0),FALSE))</f>
        <v>0</v>
      </c>
      <c r="P201" s="28">
        <f>IF(ISERROR(1/VLOOKUP($B201,'Justerad allokering'!$B$2:$AG$462,MATCH(P$2,'Justerad allokering'!$B$2:$AF$2,0),FALSE)),VLOOKUP($B201,'Allokerad kvv'!$B$2:$AV$468,MATCH(P$2,'Allokerad kvv'!$B$2:$AV$2,0),FALSE),VLOOKUP($B201,'Justerad allokering'!$B$2:$AG$462,MATCH(P$2,'Justerad allokering'!$B$2:$AF$2,0),FALSE))</f>
        <v>0</v>
      </c>
      <c r="Q201" s="28">
        <f>IF(ISERROR(1/VLOOKUP($B201,'Justerad allokering'!$B$2:$AG$462,MATCH(Q$2,'Justerad allokering'!$B$2:$AF$2,0),FALSE)),VLOOKUP($B201,'Allokerad kvv'!$B$2:$AV$468,MATCH(Q$2,'Allokerad kvv'!$B$2:$AV$2,0),FALSE),VLOOKUP($B201,'Justerad allokering'!$B$2:$AG$462,MATCH(Q$2,'Justerad allokering'!$B$2:$AF$2,0),FALSE))</f>
        <v>0</v>
      </c>
      <c r="R201" s="28">
        <f>IF(ISERROR(1/VLOOKUP($B201,'Justerad allokering'!$B$2:$AG$462,MATCH(R$2,'Justerad allokering'!$B$2:$AF$2,0),FALSE)),VLOOKUP($B201,'Allokerad kvv'!$B$2:$AV$468,MATCH(R$2,'Allokerad kvv'!$B$2:$AV$2,0),FALSE),VLOOKUP($B201,'Justerad allokering'!$B$2:$AG$462,MATCH(R$2,'Justerad allokering'!$B$2:$AF$2,0),FALSE))</f>
        <v>0</v>
      </c>
      <c r="S201" s="28">
        <f>IF(ISERROR(1/VLOOKUP($B201,'Justerad allokering'!$B$2:$AG$462,MATCH(S$2,'Justerad allokering'!$B$2:$AF$2,0),FALSE)),VLOOKUP($B201,'Allokerad kvv'!$B$2:$AV$468,MATCH(S$2,'Allokerad kvv'!$B$2:$AV$2,0),FALSE),VLOOKUP($B201,'Justerad allokering'!$B$2:$AG$462,MATCH(S$2,'Justerad allokering'!$B$2:$AF$2,0),FALSE))</f>
        <v>0</v>
      </c>
      <c r="T201" s="28">
        <f>IF(ISERROR(1/VLOOKUP($B201,'Justerad allokering'!$B$2:$AG$462,MATCH(T$2,'Justerad allokering'!$B$2:$AF$2,0),FALSE)),VLOOKUP($B201,'Allokerad kvv'!$B$2:$AV$468,MATCH(T$2,'Allokerad kvv'!$B$2:$AV$2,0),FALSE),VLOOKUP($B201,'Justerad allokering'!$B$2:$AG$462,MATCH(T$2,'Justerad allokering'!$B$2:$AF$2,0),FALSE))</f>
        <v>0</v>
      </c>
      <c r="U201" s="28">
        <f>IF(ISERROR(1/VLOOKUP($B201,'Justerad allokering'!$B$2:$AG$462,MATCH(U$2,'Justerad allokering'!$B$2:$AF$2,0),FALSE)),VLOOKUP($B201,'Allokerad kvv'!$B$2:$AV$468,MATCH(U$2,'Allokerad kvv'!$B$2:$AV$2,0),FALSE),VLOOKUP($B201,'Justerad allokering'!$B$2:$AG$462,MATCH(U$2,'Justerad allokering'!$B$2:$AF$2,0),FALSE))</f>
        <v>0</v>
      </c>
      <c r="V201" s="28">
        <f>IF(ISERROR(1/VLOOKUP($B201,'Justerad allokering'!$B$2:$AG$462,MATCH(V$2,'Justerad allokering'!$B$2:$AF$2,0),FALSE)),VLOOKUP($B201,'Allokerad kvv'!$B$2:$AV$468,MATCH(V$2,'Allokerad kvv'!$B$2:$AV$2,0),FALSE),VLOOKUP($B201,'Justerad allokering'!$B$2:$AG$462,MATCH(V$2,'Justerad allokering'!$B$2:$AF$2,0),FALSE))</f>
        <v>0</v>
      </c>
      <c r="W201" s="28">
        <f>IF(ISERROR(1/VLOOKUP($B201,'Justerad allokering'!$B$2:$AG$462,MATCH(W$2,'Justerad allokering'!$B$2:$AF$2,0),FALSE)),VLOOKUP($B201,'Allokerad kvv'!$B$2:$AV$468,MATCH(W$2,'Allokerad kvv'!$B$2:$AV$2,0),FALSE),VLOOKUP($B201,'Justerad allokering'!$B$2:$AG$462,MATCH(W$2,'Justerad allokering'!$B$2:$AF$2,0),FALSE))</f>
        <v>0</v>
      </c>
      <c r="X201" s="28">
        <f>IF(ISERROR(1/VLOOKUP($B201,'Justerad allokering'!$B$2:$AG$462,MATCH(X$2,'Justerad allokering'!$B$2:$AF$2,0),FALSE)),VLOOKUP($B201,'Allokerad kvv'!$B$2:$AV$468,MATCH(X$2,'Allokerad kvv'!$B$2:$AV$2,0),FALSE),VLOOKUP($B201,'Justerad allokering'!$B$2:$AG$462,MATCH(X$2,'Justerad allokering'!$B$2:$AF$2,0),FALSE))</f>
        <v>0</v>
      </c>
      <c r="Y201" s="28">
        <f>IF(ISERROR(1/VLOOKUP($B201,'Justerad allokering'!$B$2:$AG$462,MATCH(Y$2,'Justerad allokering'!$B$2:$AF$2,0),FALSE)),VLOOKUP($B201,'Allokerad kvv'!$B$2:$AV$468,MATCH(Y$2,'Allokerad kvv'!$B$2:$AV$2,0),FALSE),VLOOKUP($B201,'Justerad allokering'!$B$2:$AG$462,MATCH(Y$2,'Justerad allokering'!$B$2:$AF$2,0),FALSE))</f>
        <v>0</v>
      </c>
      <c r="Z201" s="28">
        <f>IF(ISERROR(1/VLOOKUP($B201,'Justerad allokering'!$B$2:$AG$462,MATCH(Z$2,'Justerad allokering'!$B$2:$AF$2,0),FALSE)),VLOOKUP($B201,'Allokerad kvv'!$B$2:$AV$468,MATCH(Z$2,'Allokerad kvv'!$B$2:$AV$2,0),FALSE),VLOOKUP($B201,'Justerad allokering'!$B$2:$AG$462,MATCH(Z$2,'Justerad allokering'!$B$2:$AF$2,0),FALSE))</f>
        <v>0</v>
      </c>
      <c r="AA201" s="28"/>
      <c r="AB201" s="28"/>
      <c r="AE201">
        <f t="shared" si="9"/>
        <v>0</v>
      </c>
      <c r="AG201">
        <f t="shared" si="10"/>
        <v>0</v>
      </c>
      <c r="AH201">
        <f t="shared" si="11"/>
        <v>0</v>
      </c>
      <c r="AI201" s="55" t="str">
        <f>IF(AH201=0,"",AH201/VLOOKUP(B201,Kraftvärmeprod!$B$1:$BC$480,MATCH("Summa tillförd energi exklusive rökgaskondensering",Kraftvärmeprod!$B$1:$BC$1,0),FALSE))</f>
        <v/>
      </c>
    </row>
    <row r="202" spans="1:35" x14ac:dyDescent="0.35">
      <c r="A202" s="28" t="s">
        <v>267</v>
      </c>
      <c r="B202" s="28" t="s">
        <v>268</v>
      </c>
      <c r="C202" s="28">
        <f>IF(ISERROR(1/VLOOKUP($B202,'Justerad allokering'!$B$2:$AG$462,MATCH(C$2,'Justerad allokering'!$B$2:$AF$2,0),FALSE)),VLOOKUP($B202,'Allokerad kvv'!$B$2:$AV$468,MATCH(C$2,'Allokerad kvv'!$B$2:$AV$2,0),FALSE),VLOOKUP($B202,'Justerad allokering'!$B$2:$AG$462,MATCH(C$2,'Justerad allokering'!$B$2:$AF$2,0),FALSE))</f>
        <v>0</v>
      </c>
      <c r="D202" s="28">
        <f>IF(ISERROR(1/VLOOKUP($B202,'Justerad allokering'!$B$2:$AG$462,MATCH(D$2,'Justerad allokering'!$B$2:$AF$2,0),FALSE)),VLOOKUP($B202,'Allokerad kvv'!$B$2:$AV$468,MATCH(D$2,'Allokerad kvv'!$B$2:$AV$2,0),FALSE),VLOOKUP($B202,'Justerad allokering'!$B$2:$AG$462,MATCH(D$2,'Justerad allokering'!$B$2:$AF$2,0),FALSE))</f>
        <v>0</v>
      </c>
      <c r="E202" s="28">
        <f>IF(ISERROR(1/VLOOKUP($B202,'Justerad allokering'!$B$2:$AG$462,MATCH(E$2,'Justerad allokering'!$B$2:$AF$2,0),FALSE)),VLOOKUP($B202,'Allokerad kvv'!$B$2:$AV$468,MATCH(E$2,'Allokerad kvv'!$B$2:$AV$2,0),FALSE),VLOOKUP($B202,'Justerad allokering'!$B$2:$AG$462,MATCH(E$2,'Justerad allokering'!$B$2:$AF$2,0),FALSE))</f>
        <v>0</v>
      </c>
      <c r="F202" s="28">
        <f>IF(ISERROR(1/VLOOKUP($B202,'Justerad allokering'!$B$2:$AG$462,MATCH(F$2,'Justerad allokering'!$B$2:$AF$2,0),FALSE)),VLOOKUP($B202,'Allokerad kvv'!$B$2:$AV$468,MATCH(F$2,'Allokerad kvv'!$B$2:$AV$2,0),FALSE),VLOOKUP($B202,'Justerad allokering'!$B$2:$AG$462,MATCH(F$2,'Justerad allokering'!$B$2:$AF$2,0),FALSE))</f>
        <v>0</v>
      </c>
      <c r="G202" s="28">
        <f>IF(ISERROR(1/VLOOKUP($B202,'Justerad allokering'!$B$2:$AG$462,MATCH(G$2,'Justerad allokering'!$B$2:$AF$2,0),FALSE)),VLOOKUP($B202,'Allokerad kvv'!$B$2:$AV$468,MATCH(G$2,'Allokerad kvv'!$B$2:$AV$2,0),FALSE),VLOOKUP($B202,'Justerad allokering'!$B$2:$AG$462,MATCH(G$2,'Justerad allokering'!$B$2:$AF$2,0),FALSE))</f>
        <v>0</v>
      </c>
      <c r="H202" s="28">
        <f>IF(ISERROR(1/VLOOKUP($B202,'Justerad allokering'!$B$2:$AG$462,MATCH(H$2,'Justerad allokering'!$B$2:$AF$2,0),FALSE)),VLOOKUP($B202,'Allokerad kvv'!$B$2:$AV$468,MATCH(H$2,'Allokerad kvv'!$B$2:$AV$2,0),FALSE),VLOOKUP($B202,'Justerad allokering'!$B$2:$AG$462,MATCH(H$2,'Justerad allokering'!$B$2:$AF$2,0),FALSE))</f>
        <v>0</v>
      </c>
      <c r="I202" s="28">
        <f>IF(ISERROR(1/VLOOKUP($B202,'Justerad allokering'!$B$2:$AG$462,MATCH(I$2,'Justerad allokering'!$B$2:$AF$2,0),FALSE)),VLOOKUP($B202,'Allokerad kvv'!$B$2:$AV$468,MATCH(I$2,'Allokerad kvv'!$B$2:$AV$2,0),FALSE),VLOOKUP($B202,'Justerad allokering'!$B$2:$AG$462,MATCH(I$2,'Justerad allokering'!$B$2:$AF$2,0),FALSE))</f>
        <v>0</v>
      </c>
      <c r="J202" s="28">
        <f>IF(ISERROR(1/VLOOKUP($B202,'Justerad allokering'!$B$2:$AG$462,MATCH(J$2,'Justerad allokering'!$B$2:$AF$2,0),FALSE)),VLOOKUP($B202,'Allokerad kvv'!$B$2:$AV$468,MATCH(J$2,'Allokerad kvv'!$B$2:$AV$2,0),FALSE),VLOOKUP($B202,'Justerad allokering'!$B$2:$AG$462,MATCH(J$2,'Justerad allokering'!$B$2:$AF$2,0),FALSE))</f>
        <v>0</v>
      </c>
      <c r="K202" s="28">
        <f>IF(ISERROR(1/VLOOKUP($B202,'Justerad allokering'!$B$2:$AG$462,MATCH(K$2,'Justerad allokering'!$B$2:$AF$2,0),FALSE)),VLOOKUP($B202,'Allokerad kvv'!$B$2:$AV$468,MATCH(K$2,'Allokerad kvv'!$B$2:$AV$2,0),FALSE),VLOOKUP($B202,'Justerad allokering'!$B$2:$AG$462,MATCH(K$2,'Justerad allokering'!$B$2:$AF$2,0),FALSE))</f>
        <v>0</v>
      </c>
      <c r="L202" s="28">
        <f>IF(ISERROR(1/VLOOKUP($B202,'Justerad allokering'!$B$2:$AG$462,MATCH(L$2,'Justerad allokering'!$B$2:$AF$2,0),FALSE)),VLOOKUP($B202,'Allokerad kvv'!$B$2:$AV$468,MATCH(L$2,'Allokerad kvv'!$B$2:$AV$2,0),FALSE),VLOOKUP($B202,'Justerad allokering'!$B$2:$AG$462,MATCH(L$2,'Justerad allokering'!$B$2:$AF$2,0),FALSE))</f>
        <v>94.201999999999998</v>
      </c>
      <c r="M202" s="28">
        <f>IF(ISERROR(1/VLOOKUP($B202,'Justerad allokering'!$B$2:$AG$462,MATCH(M$2,'Justerad allokering'!$B$2:$AF$2,0),FALSE)),VLOOKUP($B202,'Allokerad kvv'!$B$2:$AV$468,MATCH(M$2,'Allokerad kvv'!$B$2:$AV$2,0),FALSE),VLOOKUP($B202,'Justerad allokering'!$B$2:$AG$462,MATCH(M$2,'Justerad allokering'!$B$2:$AF$2,0),FALSE))</f>
        <v>75.069000000000003</v>
      </c>
      <c r="N202" s="28">
        <f>IF(ISERROR(1/VLOOKUP($B202,'Justerad allokering'!$B$2:$AG$462,MATCH(N$2,'Justerad allokering'!$B$2:$AF$2,0),FALSE)),VLOOKUP($B202,'Allokerad kvv'!$B$2:$AV$468,MATCH(N$2,'Allokerad kvv'!$B$2:$AV$2,0),FALSE),VLOOKUP($B202,'Justerad allokering'!$B$2:$AG$462,MATCH(N$2,'Justerad allokering'!$B$2:$AF$2,0),FALSE))</f>
        <v>0.63500000000000001</v>
      </c>
      <c r="O202" s="28">
        <f>IF(ISERROR(1/VLOOKUP($B202,'Justerad allokering'!$B$2:$AG$462,MATCH(O$2,'Justerad allokering'!$B$2:$AF$2,0),FALSE)),VLOOKUP($B202,'Allokerad kvv'!$B$2:$AV$468,MATCH(O$2,'Allokerad kvv'!$B$2:$AV$2,0),FALSE),VLOOKUP($B202,'Justerad allokering'!$B$2:$AG$462,MATCH(O$2,'Justerad allokering'!$B$2:$AF$2,0),FALSE))</f>
        <v>0</v>
      </c>
      <c r="P202" s="28">
        <f>IF(ISERROR(1/VLOOKUP($B202,'Justerad allokering'!$B$2:$AG$462,MATCH(P$2,'Justerad allokering'!$B$2:$AF$2,0),FALSE)),VLOOKUP($B202,'Allokerad kvv'!$B$2:$AV$468,MATCH(P$2,'Allokerad kvv'!$B$2:$AV$2,0),FALSE),VLOOKUP($B202,'Justerad allokering'!$B$2:$AG$462,MATCH(P$2,'Justerad allokering'!$B$2:$AF$2,0),FALSE))</f>
        <v>0</v>
      </c>
      <c r="Q202" s="28">
        <f>IF(ISERROR(1/VLOOKUP($B202,'Justerad allokering'!$B$2:$AG$462,MATCH(Q$2,'Justerad allokering'!$B$2:$AF$2,0),FALSE)),VLOOKUP($B202,'Allokerad kvv'!$B$2:$AV$468,MATCH(Q$2,'Allokerad kvv'!$B$2:$AV$2,0),FALSE),VLOOKUP($B202,'Justerad allokering'!$B$2:$AG$462,MATCH(Q$2,'Justerad allokering'!$B$2:$AF$2,0),FALSE))</f>
        <v>0</v>
      </c>
      <c r="R202" s="28">
        <f>IF(ISERROR(1/VLOOKUP($B202,'Justerad allokering'!$B$2:$AG$462,MATCH(R$2,'Justerad allokering'!$B$2:$AF$2,0),FALSE)),VLOOKUP($B202,'Allokerad kvv'!$B$2:$AV$468,MATCH(R$2,'Allokerad kvv'!$B$2:$AV$2,0),FALSE),VLOOKUP($B202,'Justerad allokering'!$B$2:$AG$462,MATCH(R$2,'Justerad allokering'!$B$2:$AF$2,0),FALSE))</f>
        <v>0</v>
      </c>
      <c r="S202" s="28">
        <f>IF(ISERROR(1/VLOOKUP($B202,'Justerad allokering'!$B$2:$AG$462,MATCH(S$2,'Justerad allokering'!$B$2:$AF$2,0),FALSE)),VLOOKUP($B202,'Allokerad kvv'!$B$2:$AV$468,MATCH(S$2,'Allokerad kvv'!$B$2:$AV$2,0),FALSE),VLOOKUP($B202,'Justerad allokering'!$B$2:$AG$462,MATCH(S$2,'Justerad allokering'!$B$2:$AF$2,0),FALSE))</f>
        <v>0</v>
      </c>
      <c r="T202" s="28">
        <f>IF(ISERROR(1/VLOOKUP($B202,'Justerad allokering'!$B$2:$AG$462,MATCH(T$2,'Justerad allokering'!$B$2:$AF$2,0),FALSE)),VLOOKUP($B202,'Allokerad kvv'!$B$2:$AV$468,MATCH(T$2,'Allokerad kvv'!$B$2:$AV$2,0),FALSE),VLOOKUP($B202,'Justerad allokering'!$B$2:$AG$462,MATCH(T$2,'Justerad allokering'!$B$2:$AF$2,0),FALSE))</f>
        <v>0</v>
      </c>
      <c r="U202" s="28">
        <f>IF(ISERROR(1/VLOOKUP($B202,'Justerad allokering'!$B$2:$AG$462,MATCH(U$2,'Justerad allokering'!$B$2:$AF$2,0),FALSE)),VLOOKUP($B202,'Allokerad kvv'!$B$2:$AV$468,MATCH(U$2,'Allokerad kvv'!$B$2:$AV$2,0),FALSE),VLOOKUP($B202,'Justerad allokering'!$B$2:$AG$462,MATCH(U$2,'Justerad allokering'!$B$2:$AF$2,0),FALSE))</f>
        <v>0</v>
      </c>
      <c r="V202" s="28">
        <f>IF(ISERROR(1/VLOOKUP($B202,'Justerad allokering'!$B$2:$AG$462,MATCH(V$2,'Justerad allokering'!$B$2:$AF$2,0),FALSE)),VLOOKUP($B202,'Allokerad kvv'!$B$2:$AV$468,MATCH(V$2,'Allokerad kvv'!$B$2:$AV$2,0),FALSE),VLOOKUP($B202,'Justerad allokering'!$B$2:$AG$462,MATCH(V$2,'Justerad allokering'!$B$2:$AF$2,0),FALSE))</f>
        <v>0</v>
      </c>
      <c r="W202" s="28">
        <f>IF(ISERROR(1/VLOOKUP($B202,'Justerad allokering'!$B$2:$AG$462,MATCH(W$2,'Justerad allokering'!$B$2:$AF$2,0),FALSE)),VLOOKUP($B202,'Allokerad kvv'!$B$2:$AV$468,MATCH(W$2,'Allokerad kvv'!$B$2:$AV$2,0),FALSE),VLOOKUP($B202,'Justerad allokering'!$B$2:$AG$462,MATCH(W$2,'Justerad allokering'!$B$2:$AF$2,0),FALSE))</f>
        <v>0</v>
      </c>
      <c r="X202" s="28">
        <f>IF(ISERROR(1/VLOOKUP($B202,'Justerad allokering'!$B$2:$AG$462,MATCH(X$2,'Justerad allokering'!$B$2:$AF$2,0),FALSE)),VLOOKUP($B202,'Allokerad kvv'!$B$2:$AV$468,MATCH(X$2,'Allokerad kvv'!$B$2:$AV$2,0),FALSE),VLOOKUP($B202,'Justerad allokering'!$B$2:$AG$462,MATCH(X$2,'Justerad allokering'!$B$2:$AF$2,0),FALSE))</f>
        <v>0</v>
      </c>
      <c r="Y202" s="28">
        <f>IF(ISERROR(1/VLOOKUP($B202,'Justerad allokering'!$B$2:$AG$462,MATCH(Y$2,'Justerad allokering'!$B$2:$AF$2,0),FALSE)),VLOOKUP($B202,'Allokerad kvv'!$B$2:$AV$468,MATCH(Y$2,'Allokerad kvv'!$B$2:$AV$2,0),FALSE),VLOOKUP($B202,'Justerad allokering'!$B$2:$AG$462,MATCH(Y$2,'Justerad allokering'!$B$2:$AF$2,0),FALSE))</f>
        <v>0</v>
      </c>
      <c r="Z202" s="28">
        <f>IF(ISERROR(1/VLOOKUP($B202,'Justerad allokering'!$B$2:$AG$462,MATCH(Z$2,'Justerad allokering'!$B$2:$AF$2,0),FALSE)),VLOOKUP($B202,'Allokerad kvv'!$B$2:$AV$468,MATCH(Z$2,'Allokerad kvv'!$B$2:$AV$2,0),FALSE),VLOOKUP($B202,'Justerad allokering'!$B$2:$AG$462,MATCH(Z$2,'Justerad allokering'!$B$2:$AF$2,0),FALSE))</f>
        <v>8.7159999999999993</v>
      </c>
      <c r="AA202" s="28"/>
      <c r="AB202" s="28"/>
      <c r="AE202">
        <f t="shared" si="9"/>
        <v>178.62200000000001</v>
      </c>
      <c r="AG202">
        <f t="shared" si="10"/>
        <v>178.62200000000001</v>
      </c>
      <c r="AH202">
        <f t="shared" si="11"/>
        <v>177.98700000000002</v>
      </c>
      <c r="AI202" s="55">
        <f>IF(AH202=0,"",AH202/VLOOKUP(B202,Kraftvärmeprod!$B$1:$BC$480,MATCH("Summa tillförd energi exklusive rökgaskondensering",Kraftvärmeprod!$B$1:$BC$1,0),FALSE))</f>
        <v>0.5785410599126275</v>
      </c>
    </row>
    <row r="203" spans="1:35" x14ac:dyDescent="0.35">
      <c r="A203" s="28" t="s">
        <v>267</v>
      </c>
      <c r="B203" s="28" t="s">
        <v>269</v>
      </c>
      <c r="C203" s="28">
        <f>IF(ISERROR(1/VLOOKUP($B203,'Justerad allokering'!$B$2:$AG$462,MATCH(C$2,'Justerad allokering'!$B$2:$AF$2,0),FALSE)),VLOOKUP($B203,'Allokerad kvv'!$B$2:$AV$468,MATCH(C$2,'Allokerad kvv'!$B$2:$AV$2,0),FALSE),VLOOKUP($B203,'Justerad allokering'!$B$2:$AG$462,MATCH(C$2,'Justerad allokering'!$B$2:$AF$2,0),FALSE))</f>
        <v>0</v>
      </c>
      <c r="D203" s="28">
        <f>IF(ISERROR(1/VLOOKUP($B203,'Justerad allokering'!$B$2:$AG$462,MATCH(D$2,'Justerad allokering'!$B$2:$AF$2,0),FALSE)),VLOOKUP($B203,'Allokerad kvv'!$B$2:$AV$468,MATCH(D$2,'Allokerad kvv'!$B$2:$AV$2,0),FALSE),VLOOKUP($B203,'Justerad allokering'!$B$2:$AG$462,MATCH(D$2,'Justerad allokering'!$B$2:$AF$2,0),FALSE))</f>
        <v>0</v>
      </c>
      <c r="E203" s="28">
        <f>IF(ISERROR(1/VLOOKUP($B203,'Justerad allokering'!$B$2:$AG$462,MATCH(E$2,'Justerad allokering'!$B$2:$AF$2,0),FALSE)),VLOOKUP($B203,'Allokerad kvv'!$B$2:$AV$468,MATCH(E$2,'Allokerad kvv'!$B$2:$AV$2,0),FALSE),VLOOKUP($B203,'Justerad allokering'!$B$2:$AG$462,MATCH(E$2,'Justerad allokering'!$B$2:$AF$2,0),FALSE))</f>
        <v>0</v>
      </c>
      <c r="F203" s="28">
        <f>IF(ISERROR(1/VLOOKUP($B203,'Justerad allokering'!$B$2:$AG$462,MATCH(F$2,'Justerad allokering'!$B$2:$AF$2,0),FALSE)),VLOOKUP($B203,'Allokerad kvv'!$B$2:$AV$468,MATCH(F$2,'Allokerad kvv'!$B$2:$AV$2,0),FALSE),VLOOKUP($B203,'Justerad allokering'!$B$2:$AG$462,MATCH(F$2,'Justerad allokering'!$B$2:$AF$2,0),FALSE))</f>
        <v>0</v>
      </c>
      <c r="G203" s="28">
        <f>IF(ISERROR(1/VLOOKUP($B203,'Justerad allokering'!$B$2:$AG$462,MATCH(G$2,'Justerad allokering'!$B$2:$AF$2,0),FALSE)),VLOOKUP($B203,'Allokerad kvv'!$B$2:$AV$468,MATCH(G$2,'Allokerad kvv'!$B$2:$AV$2,0),FALSE),VLOOKUP($B203,'Justerad allokering'!$B$2:$AG$462,MATCH(G$2,'Justerad allokering'!$B$2:$AF$2,0),FALSE))</f>
        <v>0</v>
      </c>
      <c r="H203" s="28">
        <f>IF(ISERROR(1/VLOOKUP($B203,'Justerad allokering'!$B$2:$AG$462,MATCH(H$2,'Justerad allokering'!$B$2:$AF$2,0),FALSE)),VLOOKUP($B203,'Allokerad kvv'!$B$2:$AV$468,MATCH(H$2,'Allokerad kvv'!$B$2:$AV$2,0),FALSE),VLOOKUP($B203,'Justerad allokering'!$B$2:$AG$462,MATCH(H$2,'Justerad allokering'!$B$2:$AF$2,0),FALSE))</f>
        <v>0</v>
      </c>
      <c r="I203" s="28">
        <f>IF(ISERROR(1/VLOOKUP($B203,'Justerad allokering'!$B$2:$AG$462,MATCH(I$2,'Justerad allokering'!$B$2:$AF$2,0),FALSE)),VLOOKUP($B203,'Allokerad kvv'!$B$2:$AV$468,MATCH(I$2,'Allokerad kvv'!$B$2:$AV$2,0),FALSE),VLOOKUP($B203,'Justerad allokering'!$B$2:$AG$462,MATCH(I$2,'Justerad allokering'!$B$2:$AF$2,0),FALSE))</f>
        <v>0</v>
      </c>
      <c r="J203" s="28">
        <f>IF(ISERROR(1/VLOOKUP($B203,'Justerad allokering'!$B$2:$AG$462,MATCH(J$2,'Justerad allokering'!$B$2:$AF$2,0),FALSE)),VLOOKUP($B203,'Allokerad kvv'!$B$2:$AV$468,MATCH(J$2,'Allokerad kvv'!$B$2:$AV$2,0),FALSE),VLOOKUP($B203,'Justerad allokering'!$B$2:$AG$462,MATCH(J$2,'Justerad allokering'!$B$2:$AF$2,0),FALSE))</f>
        <v>0</v>
      </c>
      <c r="K203" s="28">
        <f>IF(ISERROR(1/VLOOKUP($B203,'Justerad allokering'!$B$2:$AG$462,MATCH(K$2,'Justerad allokering'!$B$2:$AF$2,0),FALSE)),VLOOKUP($B203,'Allokerad kvv'!$B$2:$AV$468,MATCH(K$2,'Allokerad kvv'!$B$2:$AV$2,0),FALSE),VLOOKUP($B203,'Justerad allokering'!$B$2:$AG$462,MATCH(K$2,'Justerad allokering'!$B$2:$AF$2,0),FALSE))</f>
        <v>0</v>
      </c>
      <c r="L203" s="28">
        <f>IF(ISERROR(1/VLOOKUP($B203,'Justerad allokering'!$B$2:$AG$462,MATCH(L$2,'Justerad allokering'!$B$2:$AF$2,0),FALSE)),VLOOKUP($B203,'Allokerad kvv'!$B$2:$AV$468,MATCH(L$2,'Allokerad kvv'!$B$2:$AV$2,0),FALSE),VLOOKUP($B203,'Justerad allokering'!$B$2:$AG$462,MATCH(L$2,'Justerad allokering'!$B$2:$AF$2,0),FALSE))</f>
        <v>0</v>
      </c>
      <c r="M203" s="28">
        <f>IF(ISERROR(1/VLOOKUP($B203,'Justerad allokering'!$B$2:$AG$462,MATCH(M$2,'Justerad allokering'!$B$2:$AF$2,0),FALSE)),VLOOKUP($B203,'Allokerad kvv'!$B$2:$AV$468,MATCH(M$2,'Allokerad kvv'!$B$2:$AV$2,0),FALSE),VLOOKUP($B203,'Justerad allokering'!$B$2:$AG$462,MATCH(M$2,'Justerad allokering'!$B$2:$AF$2,0),FALSE))</f>
        <v>0</v>
      </c>
      <c r="N203" s="28">
        <f>IF(ISERROR(1/VLOOKUP($B203,'Justerad allokering'!$B$2:$AG$462,MATCH(N$2,'Justerad allokering'!$B$2:$AF$2,0),FALSE)),VLOOKUP($B203,'Allokerad kvv'!$B$2:$AV$468,MATCH(N$2,'Allokerad kvv'!$B$2:$AV$2,0),FALSE),VLOOKUP($B203,'Justerad allokering'!$B$2:$AG$462,MATCH(N$2,'Justerad allokering'!$B$2:$AF$2,0),FALSE))</f>
        <v>0</v>
      </c>
      <c r="O203" s="28">
        <f>IF(ISERROR(1/VLOOKUP($B203,'Justerad allokering'!$B$2:$AG$462,MATCH(O$2,'Justerad allokering'!$B$2:$AF$2,0),FALSE)),VLOOKUP($B203,'Allokerad kvv'!$B$2:$AV$468,MATCH(O$2,'Allokerad kvv'!$B$2:$AV$2,0),FALSE),VLOOKUP($B203,'Justerad allokering'!$B$2:$AG$462,MATCH(O$2,'Justerad allokering'!$B$2:$AF$2,0),FALSE))</f>
        <v>0</v>
      </c>
      <c r="P203" s="28">
        <f>IF(ISERROR(1/VLOOKUP($B203,'Justerad allokering'!$B$2:$AG$462,MATCH(P$2,'Justerad allokering'!$B$2:$AF$2,0),FALSE)),VLOOKUP($B203,'Allokerad kvv'!$B$2:$AV$468,MATCH(P$2,'Allokerad kvv'!$B$2:$AV$2,0),FALSE),VLOOKUP($B203,'Justerad allokering'!$B$2:$AG$462,MATCH(P$2,'Justerad allokering'!$B$2:$AF$2,0),FALSE))</f>
        <v>0</v>
      </c>
      <c r="Q203" s="28">
        <f>IF(ISERROR(1/VLOOKUP($B203,'Justerad allokering'!$B$2:$AG$462,MATCH(Q$2,'Justerad allokering'!$B$2:$AF$2,0),FALSE)),VLOOKUP($B203,'Allokerad kvv'!$B$2:$AV$468,MATCH(Q$2,'Allokerad kvv'!$B$2:$AV$2,0),FALSE),VLOOKUP($B203,'Justerad allokering'!$B$2:$AG$462,MATCH(Q$2,'Justerad allokering'!$B$2:$AF$2,0),FALSE))</f>
        <v>0</v>
      </c>
      <c r="R203" s="28">
        <f>IF(ISERROR(1/VLOOKUP($B203,'Justerad allokering'!$B$2:$AG$462,MATCH(R$2,'Justerad allokering'!$B$2:$AF$2,0),FALSE)),VLOOKUP($B203,'Allokerad kvv'!$B$2:$AV$468,MATCH(R$2,'Allokerad kvv'!$B$2:$AV$2,0),FALSE),VLOOKUP($B203,'Justerad allokering'!$B$2:$AG$462,MATCH(R$2,'Justerad allokering'!$B$2:$AF$2,0),FALSE))</f>
        <v>0</v>
      </c>
      <c r="S203" s="28">
        <f>IF(ISERROR(1/VLOOKUP($B203,'Justerad allokering'!$B$2:$AG$462,MATCH(S$2,'Justerad allokering'!$B$2:$AF$2,0),FALSE)),VLOOKUP($B203,'Allokerad kvv'!$B$2:$AV$468,MATCH(S$2,'Allokerad kvv'!$B$2:$AV$2,0),FALSE),VLOOKUP($B203,'Justerad allokering'!$B$2:$AG$462,MATCH(S$2,'Justerad allokering'!$B$2:$AF$2,0),FALSE))</f>
        <v>0</v>
      </c>
      <c r="T203" s="28">
        <f>IF(ISERROR(1/VLOOKUP($B203,'Justerad allokering'!$B$2:$AG$462,MATCH(T$2,'Justerad allokering'!$B$2:$AF$2,0),FALSE)),VLOOKUP($B203,'Allokerad kvv'!$B$2:$AV$468,MATCH(T$2,'Allokerad kvv'!$B$2:$AV$2,0),FALSE),VLOOKUP($B203,'Justerad allokering'!$B$2:$AG$462,MATCH(T$2,'Justerad allokering'!$B$2:$AF$2,0),FALSE))</f>
        <v>0</v>
      </c>
      <c r="U203" s="28">
        <f>IF(ISERROR(1/VLOOKUP($B203,'Justerad allokering'!$B$2:$AG$462,MATCH(U$2,'Justerad allokering'!$B$2:$AF$2,0),FALSE)),VLOOKUP($B203,'Allokerad kvv'!$B$2:$AV$468,MATCH(U$2,'Allokerad kvv'!$B$2:$AV$2,0),FALSE),VLOOKUP($B203,'Justerad allokering'!$B$2:$AG$462,MATCH(U$2,'Justerad allokering'!$B$2:$AF$2,0),FALSE))</f>
        <v>0</v>
      </c>
      <c r="V203" s="28">
        <f>IF(ISERROR(1/VLOOKUP($B203,'Justerad allokering'!$B$2:$AG$462,MATCH(V$2,'Justerad allokering'!$B$2:$AF$2,0),FALSE)),VLOOKUP($B203,'Allokerad kvv'!$B$2:$AV$468,MATCH(V$2,'Allokerad kvv'!$B$2:$AV$2,0),FALSE),VLOOKUP($B203,'Justerad allokering'!$B$2:$AG$462,MATCH(V$2,'Justerad allokering'!$B$2:$AF$2,0),FALSE))</f>
        <v>0</v>
      </c>
      <c r="W203" s="28">
        <f>IF(ISERROR(1/VLOOKUP($B203,'Justerad allokering'!$B$2:$AG$462,MATCH(W$2,'Justerad allokering'!$B$2:$AF$2,0),FALSE)),VLOOKUP($B203,'Allokerad kvv'!$B$2:$AV$468,MATCH(W$2,'Allokerad kvv'!$B$2:$AV$2,0),FALSE),VLOOKUP($B203,'Justerad allokering'!$B$2:$AG$462,MATCH(W$2,'Justerad allokering'!$B$2:$AF$2,0),FALSE))</f>
        <v>0</v>
      </c>
      <c r="X203" s="28">
        <f>IF(ISERROR(1/VLOOKUP($B203,'Justerad allokering'!$B$2:$AG$462,MATCH(X$2,'Justerad allokering'!$B$2:$AF$2,0),FALSE)),VLOOKUP($B203,'Allokerad kvv'!$B$2:$AV$468,MATCH(X$2,'Allokerad kvv'!$B$2:$AV$2,0),FALSE),VLOOKUP($B203,'Justerad allokering'!$B$2:$AG$462,MATCH(X$2,'Justerad allokering'!$B$2:$AF$2,0),FALSE))</f>
        <v>0</v>
      </c>
      <c r="Y203" s="28">
        <f>IF(ISERROR(1/VLOOKUP($B203,'Justerad allokering'!$B$2:$AG$462,MATCH(Y$2,'Justerad allokering'!$B$2:$AF$2,0),FALSE)),VLOOKUP($B203,'Allokerad kvv'!$B$2:$AV$468,MATCH(Y$2,'Allokerad kvv'!$B$2:$AV$2,0),FALSE),VLOOKUP($B203,'Justerad allokering'!$B$2:$AG$462,MATCH(Y$2,'Justerad allokering'!$B$2:$AF$2,0),FALSE))</f>
        <v>0</v>
      </c>
      <c r="Z203" s="28">
        <f>IF(ISERROR(1/VLOOKUP($B203,'Justerad allokering'!$B$2:$AG$462,MATCH(Z$2,'Justerad allokering'!$B$2:$AF$2,0),FALSE)),VLOOKUP($B203,'Allokerad kvv'!$B$2:$AV$468,MATCH(Z$2,'Allokerad kvv'!$B$2:$AV$2,0),FALSE),VLOOKUP($B203,'Justerad allokering'!$B$2:$AG$462,MATCH(Z$2,'Justerad allokering'!$B$2:$AF$2,0),FALSE))</f>
        <v>0</v>
      </c>
      <c r="AA203" s="28"/>
      <c r="AB203" s="28"/>
      <c r="AE203">
        <f t="shared" si="9"/>
        <v>0</v>
      </c>
      <c r="AG203">
        <f t="shared" si="10"/>
        <v>0</v>
      </c>
      <c r="AH203">
        <f t="shared" si="11"/>
        <v>0</v>
      </c>
      <c r="AI203" s="55" t="str">
        <f>IF(AH203=0,"",AH203/VLOOKUP(B203,Kraftvärmeprod!$B$1:$BC$480,MATCH("Summa tillförd energi exklusive rökgaskondensering",Kraftvärmeprod!$B$1:$BC$1,0),FALSE))</f>
        <v/>
      </c>
    </row>
    <row r="204" spans="1:35" x14ac:dyDescent="0.35">
      <c r="A204" s="28" t="s">
        <v>270</v>
      </c>
      <c r="B204" s="28" t="s">
        <v>271</v>
      </c>
      <c r="C204" s="28">
        <f>IF(ISERROR(1/VLOOKUP($B204,'Justerad allokering'!$B$2:$AG$462,MATCH(C$2,'Justerad allokering'!$B$2:$AF$2,0),FALSE)),VLOOKUP($B204,'Allokerad kvv'!$B$2:$AV$468,MATCH(C$2,'Allokerad kvv'!$B$2:$AV$2,0),FALSE),VLOOKUP($B204,'Justerad allokering'!$B$2:$AG$462,MATCH(C$2,'Justerad allokering'!$B$2:$AF$2,0),FALSE))</f>
        <v>0</v>
      </c>
      <c r="D204" s="28">
        <f>IF(ISERROR(1/VLOOKUP($B204,'Justerad allokering'!$B$2:$AG$462,MATCH(D$2,'Justerad allokering'!$B$2:$AF$2,0),FALSE)),VLOOKUP($B204,'Allokerad kvv'!$B$2:$AV$468,MATCH(D$2,'Allokerad kvv'!$B$2:$AV$2,0),FALSE),VLOOKUP($B204,'Justerad allokering'!$B$2:$AG$462,MATCH(D$2,'Justerad allokering'!$B$2:$AF$2,0),FALSE))</f>
        <v>0</v>
      </c>
      <c r="E204" s="28">
        <f>IF(ISERROR(1/VLOOKUP($B204,'Justerad allokering'!$B$2:$AG$462,MATCH(E$2,'Justerad allokering'!$B$2:$AF$2,0),FALSE)),VLOOKUP($B204,'Allokerad kvv'!$B$2:$AV$468,MATCH(E$2,'Allokerad kvv'!$B$2:$AV$2,0),FALSE),VLOOKUP($B204,'Justerad allokering'!$B$2:$AG$462,MATCH(E$2,'Justerad allokering'!$B$2:$AF$2,0),FALSE))</f>
        <v>0</v>
      </c>
      <c r="F204" s="28">
        <f>IF(ISERROR(1/VLOOKUP($B204,'Justerad allokering'!$B$2:$AG$462,MATCH(F$2,'Justerad allokering'!$B$2:$AF$2,0),FALSE)),VLOOKUP($B204,'Allokerad kvv'!$B$2:$AV$468,MATCH(F$2,'Allokerad kvv'!$B$2:$AV$2,0),FALSE),VLOOKUP($B204,'Justerad allokering'!$B$2:$AG$462,MATCH(F$2,'Justerad allokering'!$B$2:$AF$2,0),FALSE))</f>
        <v>0</v>
      </c>
      <c r="G204" s="28">
        <f>IF(ISERROR(1/VLOOKUP($B204,'Justerad allokering'!$B$2:$AG$462,MATCH(G$2,'Justerad allokering'!$B$2:$AF$2,0),FALSE)),VLOOKUP($B204,'Allokerad kvv'!$B$2:$AV$468,MATCH(G$2,'Allokerad kvv'!$B$2:$AV$2,0),FALSE),VLOOKUP($B204,'Justerad allokering'!$B$2:$AG$462,MATCH(G$2,'Justerad allokering'!$B$2:$AF$2,0),FALSE))</f>
        <v>0</v>
      </c>
      <c r="H204" s="28">
        <f>IF(ISERROR(1/VLOOKUP($B204,'Justerad allokering'!$B$2:$AG$462,MATCH(H$2,'Justerad allokering'!$B$2:$AF$2,0),FALSE)),VLOOKUP($B204,'Allokerad kvv'!$B$2:$AV$468,MATCH(H$2,'Allokerad kvv'!$B$2:$AV$2,0),FALSE),VLOOKUP($B204,'Justerad allokering'!$B$2:$AG$462,MATCH(H$2,'Justerad allokering'!$B$2:$AF$2,0),FALSE))</f>
        <v>0</v>
      </c>
      <c r="I204" s="28">
        <f>IF(ISERROR(1/VLOOKUP($B204,'Justerad allokering'!$B$2:$AG$462,MATCH(I$2,'Justerad allokering'!$B$2:$AF$2,0),FALSE)),VLOOKUP($B204,'Allokerad kvv'!$B$2:$AV$468,MATCH(I$2,'Allokerad kvv'!$B$2:$AV$2,0),FALSE),VLOOKUP($B204,'Justerad allokering'!$B$2:$AG$462,MATCH(I$2,'Justerad allokering'!$B$2:$AF$2,0),FALSE))</f>
        <v>0</v>
      </c>
      <c r="J204" s="28">
        <f>IF(ISERROR(1/VLOOKUP($B204,'Justerad allokering'!$B$2:$AG$462,MATCH(J$2,'Justerad allokering'!$B$2:$AF$2,0),FALSE)),VLOOKUP($B204,'Allokerad kvv'!$B$2:$AV$468,MATCH(J$2,'Allokerad kvv'!$B$2:$AV$2,0),FALSE),VLOOKUP($B204,'Justerad allokering'!$B$2:$AG$462,MATCH(J$2,'Justerad allokering'!$B$2:$AF$2,0),FALSE))</f>
        <v>0</v>
      </c>
      <c r="K204" s="28">
        <f>IF(ISERROR(1/VLOOKUP($B204,'Justerad allokering'!$B$2:$AG$462,MATCH(K$2,'Justerad allokering'!$B$2:$AF$2,0),FALSE)),VLOOKUP($B204,'Allokerad kvv'!$B$2:$AV$468,MATCH(K$2,'Allokerad kvv'!$B$2:$AV$2,0),FALSE),VLOOKUP($B204,'Justerad allokering'!$B$2:$AG$462,MATCH(K$2,'Justerad allokering'!$B$2:$AF$2,0),FALSE))</f>
        <v>0</v>
      </c>
      <c r="L204" s="28">
        <f>IF(ISERROR(1/VLOOKUP($B204,'Justerad allokering'!$B$2:$AG$462,MATCH(L$2,'Justerad allokering'!$B$2:$AF$2,0),FALSE)),VLOOKUP($B204,'Allokerad kvv'!$B$2:$AV$468,MATCH(L$2,'Allokerad kvv'!$B$2:$AV$2,0),FALSE),VLOOKUP($B204,'Justerad allokering'!$B$2:$AG$462,MATCH(L$2,'Justerad allokering'!$B$2:$AF$2,0),FALSE))</f>
        <v>0</v>
      </c>
      <c r="M204" s="28">
        <f>IF(ISERROR(1/VLOOKUP($B204,'Justerad allokering'!$B$2:$AG$462,MATCH(M$2,'Justerad allokering'!$B$2:$AF$2,0),FALSE)),VLOOKUP($B204,'Allokerad kvv'!$B$2:$AV$468,MATCH(M$2,'Allokerad kvv'!$B$2:$AV$2,0),FALSE),VLOOKUP($B204,'Justerad allokering'!$B$2:$AG$462,MATCH(M$2,'Justerad allokering'!$B$2:$AF$2,0),FALSE))</f>
        <v>0</v>
      </c>
      <c r="N204" s="28">
        <f>IF(ISERROR(1/VLOOKUP($B204,'Justerad allokering'!$B$2:$AG$462,MATCH(N$2,'Justerad allokering'!$B$2:$AF$2,0),FALSE)),VLOOKUP($B204,'Allokerad kvv'!$B$2:$AV$468,MATCH(N$2,'Allokerad kvv'!$B$2:$AV$2,0),FALSE),VLOOKUP($B204,'Justerad allokering'!$B$2:$AG$462,MATCH(N$2,'Justerad allokering'!$B$2:$AF$2,0),FALSE))</f>
        <v>0</v>
      </c>
      <c r="O204" s="28">
        <f>IF(ISERROR(1/VLOOKUP($B204,'Justerad allokering'!$B$2:$AG$462,MATCH(O$2,'Justerad allokering'!$B$2:$AF$2,0),FALSE)),VLOOKUP($B204,'Allokerad kvv'!$B$2:$AV$468,MATCH(O$2,'Allokerad kvv'!$B$2:$AV$2,0),FALSE),VLOOKUP($B204,'Justerad allokering'!$B$2:$AG$462,MATCH(O$2,'Justerad allokering'!$B$2:$AF$2,0),FALSE))</f>
        <v>0</v>
      </c>
      <c r="P204" s="28">
        <f>IF(ISERROR(1/VLOOKUP($B204,'Justerad allokering'!$B$2:$AG$462,MATCH(P$2,'Justerad allokering'!$B$2:$AF$2,0),FALSE)),VLOOKUP($B204,'Allokerad kvv'!$B$2:$AV$468,MATCH(P$2,'Allokerad kvv'!$B$2:$AV$2,0),FALSE),VLOOKUP($B204,'Justerad allokering'!$B$2:$AG$462,MATCH(P$2,'Justerad allokering'!$B$2:$AF$2,0),FALSE))</f>
        <v>0</v>
      </c>
      <c r="Q204" s="28">
        <f>IF(ISERROR(1/VLOOKUP($B204,'Justerad allokering'!$B$2:$AG$462,MATCH(Q$2,'Justerad allokering'!$B$2:$AF$2,0),FALSE)),VLOOKUP($B204,'Allokerad kvv'!$B$2:$AV$468,MATCH(Q$2,'Allokerad kvv'!$B$2:$AV$2,0),FALSE),VLOOKUP($B204,'Justerad allokering'!$B$2:$AG$462,MATCH(Q$2,'Justerad allokering'!$B$2:$AF$2,0),FALSE))</f>
        <v>0</v>
      </c>
      <c r="R204" s="28">
        <f>IF(ISERROR(1/VLOOKUP($B204,'Justerad allokering'!$B$2:$AG$462,MATCH(R$2,'Justerad allokering'!$B$2:$AF$2,0),FALSE)),VLOOKUP($B204,'Allokerad kvv'!$B$2:$AV$468,MATCH(R$2,'Allokerad kvv'!$B$2:$AV$2,0),FALSE),VLOOKUP($B204,'Justerad allokering'!$B$2:$AG$462,MATCH(R$2,'Justerad allokering'!$B$2:$AF$2,0),FALSE))</f>
        <v>0</v>
      </c>
      <c r="S204" s="28">
        <f>IF(ISERROR(1/VLOOKUP($B204,'Justerad allokering'!$B$2:$AG$462,MATCH(S$2,'Justerad allokering'!$B$2:$AF$2,0),FALSE)),VLOOKUP($B204,'Allokerad kvv'!$B$2:$AV$468,MATCH(S$2,'Allokerad kvv'!$B$2:$AV$2,0),FALSE),VLOOKUP($B204,'Justerad allokering'!$B$2:$AG$462,MATCH(S$2,'Justerad allokering'!$B$2:$AF$2,0),FALSE))</f>
        <v>0</v>
      </c>
      <c r="T204" s="28">
        <f>IF(ISERROR(1/VLOOKUP($B204,'Justerad allokering'!$B$2:$AG$462,MATCH(T$2,'Justerad allokering'!$B$2:$AF$2,0),FALSE)),VLOOKUP($B204,'Allokerad kvv'!$B$2:$AV$468,MATCH(T$2,'Allokerad kvv'!$B$2:$AV$2,0),FALSE),VLOOKUP($B204,'Justerad allokering'!$B$2:$AG$462,MATCH(T$2,'Justerad allokering'!$B$2:$AF$2,0),FALSE))</f>
        <v>0</v>
      </c>
      <c r="U204" s="28">
        <f>IF(ISERROR(1/VLOOKUP($B204,'Justerad allokering'!$B$2:$AG$462,MATCH(U$2,'Justerad allokering'!$B$2:$AF$2,0),FALSE)),VLOOKUP($B204,'Allokerad kvv'!$B$2:$AV$468,MATCH(U$2,'Allokerad kvv'!$B$2:$AV$2,0),FALSE),VLOOKUP($B204,'Justerad allokering'!$B$2:$AG$462,MATCH(U$2,'Justerad allokering'!$B$2:$AF$2,0),FALSE))</f>
        <v>0</v>
      </c>
      <c r="V204" s="28">
        <f>IF(ISERROR(1/VLOOKUP($B204,'Justerad allokering'!$B$2:$AG$462,MATCH(V$2,'Justerad allokering'!$B$2:$AF$2,0),FALSE)),VLOOKUP($B204,'Allokerad kvv'!$B$2:$AV$468,MATCH(V$2,'Allokerad kvv'!$B$2:$AV$2,0),FALSE),VLOOKUP($B204,'Justerad allokering'!$B$2:$AG$462,MATCH(V$2,'Justerad allokering'!$B$2:$AF$2,0),FALSE))</f>
        <v>0</v>
      </c>
      <c r="W204" s="28">
        <f>IF(ISERROR(1/VLOOKUP($B204,'Justerad allokering'!$B$2:$AG$462,MATCH(W$2,'Justerad allokering'!$B$2:$AF$2,0),FALSE)),VLOOKUP($B204,'Allokerad kvv'!$B$2:$AV$468,MATCH(W$2,'Allokerad kvv'!$B$2:$AV$2,0),FALSE),VLOOKUP($B204,'Justerad allokering'!$B$2:$AG$462,MATCH(W$2,'Justerad allokering'!$B$2:$AF$2,0),FALSE))</f>
        <v>0</v>
      </c>
      <c r="X204" s="28">
        <f>IF(ISERROR(1/VLOOKUP($B204,'Justerad allokering'!$B$2:$AG$462,MATCH(X$2,'Justerad allokering'!$B$2:$AF$2,0),FALSE)),VLOOKUP($B204,'Allokerad kvv'!$B$2:$AV$468,MATCH(X$2,'Allokerad kvv'!$B$2:$AV$2,0),FALSE),VLOOKUP($B204,'Justerad allokering'!$B$2:$AG$462,MATCH(X$2,'Justerad allokering'!$B$2:$AF$2,0),FALSE))</f>
        <v>0</v>
      </c>
      <c r="Y204" s="28">
        <f>IF(ISERROR(1/VLOOKUP($B204,'Justerad allokering'!$B$2:$AG$462,MATCH(Y$2,'Justerad allokering'!$B$2:$AF$2,0),FALSE)),VLOOKUP($B204,'Allokerad kvv'!$B$2:$AV$468,MATCH(Y$2,'Allokerad kvv'!$B$2:$AV$2,0),FALSE),VLOOKUP($B204,'Justerad allokering'!$B$2:$AG$462,MATCH(Y$2,'Justerad allokering'!$B$2:$AF$2,0),FALSE))</f>
        <v>0</v>
      </c>
      <c r="Z204" s="28">
        <f>IF(ISERROR(1/VLOOKUP($B204,'Justerad allokering'!$B$2:$AG$462,MATCH(Z$2,'Justerad allokering'!$B$2:$AF$2,0),FALSE)),VLOOKUP($B204,'Allokerad kvv'!$B$2:$AV$468,MATCH(Z$2,'Allokerad kvv'!$B$2:$AV$2,0),FALSE),VLOOKUP($B204,'Justerad allokering'!$B$2:$AG$462,MATCH(Z$2,'Justerad allokering'!$B$2:$AF$2,0),FALSE))</f>
        <v>0</v>
      </c>
      <c r="AA204" s="28"/>
      <c r="AB204" s="28"/>
      <c r="AE204">
        <f t="shared" si="9"/>
        <v>0</v>
      </c>
      <c r="AG204">
        <f t="shared" si="10"/>
        <v>0</v>
      </c>
      <c r="AH204">
        <f t="shared" si="11"/>
        <v>0</v>
      </c>
      <c r="AI204" s="55" t="str">
        <f>IF(AH204=0,"",AH204/VLOOKUP(B204,Kraftvärmeprod!$B$1:$BC$480,MATCH("Summa tillförd energi exklusive rökgaskondensering",Kraftvärmeprod!$B$1:$BC$1,0),FALSE))</f>
        <v/>
      </c>
    </row>
    <row r="205" spans="1:35" x14ac:dyDescent="0.35">
      <c r="A205" s="28" t="s">
        <v>272</v>
      </c>
      <c r="B205" s="28" t="s">
        <v>273</v>
      </c>
      <c r="C205" s="28">
        <f>IF(ISERROR(1/VLOOKUP($B205,'Justerad allokering'!$B$2:$AG$462,MATCH(C$2,'Justerad allokering'!$B$2:$AF$2,0),FALSE)),VLOOKUP($B205,'Allokerad kvv'!$B$2:$AV$468,MATCH(C$2,'Allokerad kvv'!$B$2:$AV$2,0),FALSE),VLOOKUP($B205,'Justerad allokering'!$B$2:$AG$462,MATCH(C$2,'Justerad allokering'!$B$2:$AF$2,0),FALSE))</f>
        <v>0</v>
      </c>
      <c r="D205" s="28">
        <f>IF(ISERROR(1/VLOOKUP($B205,'Justerad allokering'!$B$2:$AG$462,MATCH(D$2,'Justerad allokering'!$B$2:$AF$2,0),FALSE)),VLOOKUP($B205,'Allokerad kvv'!$B$2:$AV$468,MATCH(D$2,'Allokerad kvv'!$B$2:$AV$2,0),FALSE),VLOOKUP($B205,'Justerad allokering'!$B$2:$AG$462,MATCH(D$2,'Justerad allokering'!$B$2:$AF$2,0),FALSE))</f>
        <v>0</v>
      </c>
      <c r="E205" s="28">
        <f>IF(ISERROR(1/VLOOKUP($B205,'Justerad allokering'!$B$2:$AG$462,MATCH(E$2,'Justerad allokering'!$B$2:$AF$2,0),FALSE)),VLOOKUP($B205,'Allokerad kvv'!$B$2:$AV$468,MATCH(E$2,'Allokerad kvv'!$B$2:$AV$2,0),FALSE),VLOOKUP($B205,'Justerad allokering'!$B$2:$AG$462,MATCH(E$2,'Justerad allokering'!$B$2:$AF$2,0),FALSE))</f>
        <v>0</v>
      </c>
      <c r="F205" s="28">
        <f>IF(ISERROR(1/VLOOKUP($B205,'Justerad allokering'!$B$2:$AG$462,MATCH(F$2,'Justerad allokering'!$B$2:$AF$2,0),FALSE)),VLOOKUP($B205,'Allokerad kvv'!$B$2:$AV$468,MATCH(F$2,'Allokerad kvv'!$B$2:$AV$2,0),FALSE),VLOOKUP($B205,'Justerad allokering'!$B$2:$AG$462,MATCH(F$2,'Justerad allokering'!$B$2:$AF$2,0),FALSE))</f>
        <v>0</v>
      </c>
      <c r="G205" s="28">
        <f>IF(ISERROR(1/VLOOKUP($B205,'Justerad allokering'!$B$2:$AG$462,MATCH(G$2,'Justerad allokering'!$B$2:$AF$2,0),FALSE)),VLOOKUP($B205,'Allokerad kvv'!$B$2:$AV$468,MATCH(G$2,'Allokerad kvv'!$B$2:$AV$2,0),FALSE),VLOOKUP($B205,'Justerad allokering'!$B$2:$AG$462,MATCH(G$2,'Justerad allokering'!$B$2:$AF$2,0),FALSE))</f>
        <v>0</v>
      </c>
      <c r="H205" s="28">
        <f>IF(ISERROR(1/VLOOKUP($B205,'Justerad allokering'!$B$2:$AG$462,MATCH(H$2,'Justerad allokering'!$B$2:$AF$2,0),FALSE)),VLOOKUP($B205,'Allokerad kvv'!$B$2:$AV$468,MATCH(H$2,'Allokerad kvv'!$B$2:$AV$2,0),FALSE),VLOOKUP($B205,'Justerad allokering'!$B$2:$AG$462,MATCH(H$2,'Justerad allokering'!$B$2:$AF$2,0),FALSE))</f>
        <v>0</v>
      </c>
      <c r="I205" s="28">
        <f>IF(ISERROR(1/VLOOKUP($B205,'Justerad allokering'!$B$2:$AG$462,MATCH(I$2,'Justerad allokering'!$B$2:$AF$2,0),FALSE)),VLOOKUP($B205,'Allokerad kvv'!$B$2:$AV$468,MATCH(I$2,'Allokerad kvv'!$B$2:$AV$2,0),FALSE),VLOOKUP($B205,'Justerad allokering'!$B$2:$AG$462,MATCH(I$2,'Justerad allokering'!$B$2:$AF$2,0),FALSE))</f>
        <v>0</v>
      </c>
      <c r="J205" s="28">
        <f>IF(ISERROR(1/VLOOKUP($B205,'Justerad allokering'!$B$2:$AG$462,MATCH(J$2,'Justerad allokering'!$B$2:$AF$2,0),FALSE)),VLOOKUP($B205,'Allokerad kvv'!$B$2:$AV$468,MATCH(J$2,'Allokerad kvv'!$B$2:$AV$2,0),FALSE),VLOOKUP($B205,'Justerad allokering'!$B$2:$AG$462,MATCH(J$2,'Justerad allokering'!$B$2:$AF$2,0),FALSE))</f>
        <v>0</v>
      </c>
      <c r="K205" s="28">
        <f>IF(ISERROR(1/VLOOKUP($B205,'Justerad allokering'!$B$2:$AG$462,MATCH(K$2,'Justerad allokering'!$B$2:$AF$2,0),FALSE)),VLOOKUP($B205,'Allokerad kvv'!$B$2:$AV$468,MATCH(K$2,'Allokerad kvv'!$B$2:$AV$2,0),FALSE),VLOOKUP($B205,'Justerad allokering'!$B$2:$AG$462,MATCH(K$2,'Justerad allokering'!$B$2:$AF$2,0),FALSE))</f>
        <v>0</v>
      </c>
      <c r="L205" s="28">
        <f>IF(ISERROR(1/VLOOKUP($B205,'Justerad allokering'!$B$2:$AG$462,MATCH(L$2,'Justerad allokering'!$B$2:$AF$2,0),FALSE)),VLOOKUP($B205,'Allokerad kvv'!$B$2:$AV$468,MATCH(L$2,'Allokerad kvv'!$B$2:$AV$2,0),FALSE),VLOOKUP($B205,'Justerad allokering'!$B$2:$AG$462,MATCH(L$2,'Justerad allokering'!$B$2:$AF$2,0),FALSE))</f>
        <v>0</v>
      </c>
      <c r="M205" s="28">
        <f>IF(ISERROR(1/VLOOKUP($B205,'Justerad allokering'!$B$2:$AG$462,MATCH(M$2,'Justerad allokering'!$B$2:$AF$2,0),FALSE)),VLOOKUP($B205,'Allokerad kvv'!$B$2:$AV$468,MATCH(M$2,'Allokerad kvv'!$B$2:$AV$2,0),FALSE),VLOOKUP($B205,'Justerad allokering'!$B$2:$AG$462,MATCH(M$2,'Justerad allokering'!$B$2:$AF$2,0),FALSE))</f>
        <v>0</v>
      </c>
      <c r="N205" s="28">
        <f>IF(ISERROR(1/VLOOKUP($B205,'Justerad allokering'!$B$2:$AG$462,MATCH(N$2,'Justerad allokering'!$B$2:$AF$2,0),FALSE)),VLOOKUP($B205,'Allokerad kvv'!$B$2:$AV$468,MATCH(N$2,'Allokerad kvv'!$B$2:$AV$2,0),FALSE),VLOOKUP($B205,'Justerad allokering'!$B$2:$AG$462,MATCH(N$2,'Justerad allokering'!$B$2:$AF$2,0),FALSE))</f>
        <v>0</v>
      </c>
      <c r="O205" s="28">
        <f>IF(ISERROR(1/VLOOKUP($B205,'Justerad allokering'!$B$2:$AG$462,MATCH(O$2,'Justerad allokering'!$B$2:$AF$2,0),FALSE)),VLOOKUP($B205,'Allokerad kvv'!$B$2:$AV$468,MATCH(O$2,'Allokerad kvv'!$B$2:$AV$2,0),FALSE),VLOOKUP($B205,'Justerad allokering'!$B$2:$AG$462,MATCH(O$2,'Justerad allokering'!$B$2:$AF$2,0),FALSE))</f>
        <v>0</v>
      </c>
      <c r="P205" s="28">
        <f>IF(ISERROR(1/VLOOKUP($B205,'Justerad allokering'!$B$2:$AG$462,MATCH(P$2,'Justerad allokering'!$B$2:$AF$2,0),FALSE)),VLOOKUP($B205,'Allokerad kvv'!$B$2:$AV$468,MATCH(P$2,'Allokerad kvv'!$B$2:$AV$2,0),FALSE),VLOOKUP($B205,'Justerad allokering'!$B$2:$AG$462,MATCH(P$2,'Justerad allokering'!$B$2:$AF$2,0),FALSE))</f>
        <v>0</v>
      </c>
      <c r="Q205" s="28">
        <f>IF(ISERROR(1/VLOOKUP($B205,'Justerad allokering'!$B$2:$AG$462,MATCH(Q$2,'Justerad allokering'!$B$2:$AF$2,0),FALSE)),VLOOKUP($B205,'Allokerad kvv'!$B$2:$AV$468,MATCH(Q$2,'Allokerad kvv'!$B$2:$AV$2,0),FALSE),VLOOKUP($B205,'Justerad allokering'!$B$2:$AG$462,MATCH(Q$2,'Justerad allokering'!$B$2:$AF$2,0),FALSE))</f>
        <v>0</v>
      </c>
      <c r="R205" s="28">
        <f>IF(ISERROR(1/VLOOKUP($B205,'Justerad allokering'!$B$2:$AG$462,MATCH(R$2,'Justerad allokering'!$B$2:$AF$2,0),FALSE)),VLOOKUP($B205,'Allokerad kvv'!$B$2:$AV$468,MATCH(R$2,'Allokerad kvv'!$B$2:$AV$2,0),FALSE),VLOOKUP($B205,'Justerad allokering'!$B$2:$AG$462,MATCH(R$2,'Justerad allokering'!$B$2:$AF$2,0),FALSE))</f>
        <v>0</v>
      </c>
      <c r="S205" s="28">
        <f>IF(ISERROR(1/VLOOKUP($B205,'Justerad allokering'!$B$2:$AG$462,MATCH(S$2,'Justerad allokering'!$B$2:$AF$2,0),FALSE)),VLOOKUP($B205,'Allokerad kvv'!$B$2:$AV$468,MATCH(S$2,'Allokerad kvv'!$B$2:$AV$2,0),FALSE),VLOOKUP($B205,'Justerad allokering'!$B$2:$AG$462,MATCH(S$2,'Justerad allokering'!$B$2:$AF$2,0),FALSE))</f>
        <v>0</v>
      </c>
      <c r="T205" s="28">
        <f>IF(ISERROR(1/VLOOKUP($B205,'Justerad allokering'!$B$2:$AG$462,MATCH(T$2,'Justerad allokering'!$B$2:$AF$2,0),FALSE)),VLOOKUP($B205,'Allokerad kvv'!$B$2:$AV$468,MATCH(T$2,'Allokerad kvv'!$B$2:$AV$2,0),FALSE),VLOOKUP($B205,'Justerad allokering'!$B$2:$AG$462,MATCH(T$2,'Justerad allokering'!$B$2:$AF$2,0),FALSE))</f>
        <v>0</v>
      </c>
      <c r="U205" s="28">
        <f>IF(ISERROR(1/VLOOKUP($B205,'Justerad allokering'!$B$2:$AG$462,MATCH(U$2,'Justerad allokering'!$B$2:$AF$2,0),FALSE)),VLOOKUP($B205,'Allokerad kvv'!$B$2:$AV$468,MATCH(U$2,'Allokerad kvv'!$B$2:$AV$2,0),FALSE),VLOOKUP($B205,'Justerad allokering'!$B$2:$AG$462,MATCH(U$2,'Justerad allokering'!$B$2:$AF$2,0),FALSE))</f>
        <v>0</v>
      </c>
      <c r="V205" s="28">
        <f>IF(ISERROR(1/VLOOKUP($B205,'Justerad allokering'!$B$2:$AG$462,MATCH(V$2,'Justerad allokering'!$B$2:$AF$2,0),FALSE)),VLOOKUP($B205,'Allokerad kvv'!$B$2:$AV$468,MATCH(V$2,'Allokerad kvv'!$B$2:$AV$2,0),FALSE),VLOOKUP($B205,'Justerad allokering'!$B$2:$AG$462,MATCH(V$2,'Justerad allokering'!$B$2:$AF$2,0),FALSE))</f>
        <v>0</v>
      </c>
      <c r="W205" s="28">
        <f>IF(ISERROR(1/VLOOKUP($B205,'Justerad allokering'!$B$2:$AG$462,MATCH(W$2,'Justerad allokering'!$B$2:$AF$2,0),FALSE)),VLOOKUP($B205,'Allokerad kvv'!$B$2:$AV$468,MATCH(W$2,'Allokerad kvv'!$B$2:$AV$2,0),FALSE),VLOOKUP($B205,'Justerad allokering'!$B$2:$AG$462,MATCH(W$2,'Justerad allokering'!$B$2:$AF$2,0),FALSE))</f>
        <v>0</v>
      </c>
      <c r="X205" s="28">
        <f>IF(ISERROR(1/VLOOKUP($B205,'Justerad allokering'!$B$2:$AG$462,MATCH(X$2,'Justerad allokering'!$B$2:$AF$2,0),FALSE)),VLOOKUP($B205,'Allokerad kvv'!$B$2:$AV$468,MATCH(X$2,'Allokerad kvv'!$B$2:$AV$2,0),FALSE),VLOOKUP($B205,'Justerad allokering'!$B$2:$AG$462,MATCH(X$2,'Justerad allokering'!$B$2:$AF$2,0),FALSE))</f>
        <v>0</v>
      </c>
      <c r="Y205" s="28">
        <f>IF(ISERROR(1/VLOOKUP($B205,'Justerad allokering'!$B$2:$AG$462,MATCH(Y$2,'Justerad allokering'!$B$2:$AF$2,0),FALSE)),VLOOKUP($B205,'Allokerad kvv'!$B$2:$AV$468,MATCH(Y$2,'Allokerad kvv'!$B$2:$AV$2,0),FALSE),VLOOKUP($B205,'Justerad allokering'!$B$2:$AG$462,MATCH(Y$2,'Justerad allokering'!$B$2:$AF$2,0),FALSE))</f>
        <v>0</v>
      </c>
      <c r="Z205" s="28">
        <f>IF(ISERROR(1/VLOOKUP($B205,'Justerad allokering'!$B$2:$AG$462,MATCH(Z$2,'Justerad allokering'!$B$2:$AF$2,0),FALSE)),VLOOKUP($B205,'Allokerad kvv'!$B$2:$AV$468,MATCH(Z$2,'Allokerad kvv'!$B$2:$AV$2,0),FALSE),VLOOKUP($B205,'Justerad allokering'!$B$2:$AG$462,MATCH(Z$2,'Justerad allokering'!$B$2:$AF$2,0),FALSE))</f>
        <v>0</v>
      </c>
      <c r="AA205" s="28"/>
      <c r="AB205" s="28"/>
      <c r="AE205">
        <f t="shared" si="9"/>
        <v>0</v>
      </c>
      <c r="AG205">
        <f t="shared" si="10"/>
        <v>0</v>
      </c>
      <c r="AH205">
        <f t="shared" si="11"/>
        <v>0</v>
      </c>
      <c r="AI205" s="55" t="str">
        <f>IF(AH205=0,"",AH205/VLOOKUP(B205,Kraftvärmeprod!$B$1:$BC$480,MATCH("Summa tillförd energi exklusive rökgaskondensering",Kraftvärmeprod!$B$1:$BC$1,0),FALSE))</f>
        <v/>
      </c>
    </row>
    <row r="206" spans="1:35" x14ac:dyDescent="0.35">
      <c r="A206" s="28" t="s">
        <v>272</v>
      </c>
      <c r="B206" s="28" t="s">
        <v>274</v>
      </c>
      <c r="C206" s="28">
        <f>IF(ISERROR(1/VLOOKUP($B206,'Justerad allokering'!$B$2:$AG$462,MATCH(C$2,'Justerad allokering'!$B$2:$AF$2,0),FALSE)),VLOOKUP($B206,'Allokerad kvv'!$B$2:$AV$468,MATCH(C$2,'Allokerad kvv'!$B$2:$AV$2,0),FALSE),VLOOKUP($B206,'Justerad allokering'!$B$2:$AG$462,MATCH(C$2,'Justerad allokering'!$B$2:$AF$2,0),FALSE))</f>
        <v>0</v>
      </c>
      <c r="D206" s="28">
        <f>IF(ISERROR(1/VLOOKUP($B206,'Justerad allokering'!$B$2:$AG$462,MATCH(D$2,'Justerad allokering'!$B$2:$AF$2,0),FALSE)),VLOOKUP($B206,'Allokerad kvv'!$B$2:$AV$468,MATCH(D$2,'Allokerad kvv'!$B$2:$AV$2,0),FALSE),VLOOKUP($B206,'Justerad allokering'!$B$2:$AG$462,MATCH(D$2,'Justerad allokering'!$B$2:$AF$2,0),FALSE))</f>
        <v>0</v>
      </c>
      <c r="E206" s="28">
        <f>IF(ISERROR(1/VLOOKUP($B206,'Justerad allokering'!$B$2:$AG$462,MATCH(E$2,'Justerad allokering'!$B$2:$AF$2,0),FALSE)),VLOOKUP($B206,'Allokerad kvv'!$B$2:$AV$468,MATCH(E$2,'Allokerad kvv'!$B$2:$AV$2,0),FALSE),VLOOKUP($B206,'Justerad allokering'!$B$2:$AG$462,MATCH(E$2,'Justerad allokering'!$B$2:$AF$2,0),FALSE))</f>
        <v>0</v>
      </c>
      <c r="F206" s="28">
        <f>IF(ISERROR(1/VLOOKUP($B206,'Justerad allokering'!$B$2:$AG$462,MATCH(F$2,'Justerad allokering'!$B$2:$AF$2,0),FALSE)),VLOOKUP($B206,'Allokerad kvv'!$B$2:$AV$468,MATCH(F$2,'Allokerad kvv'!$B$2:$AV$2,0),FALSE),VLOOKUP($B206,'Justerad allokering'!$B$2:$AG$462,MATCH(F$2,'Justerad allokering'!$B$2:$AF$2,0),FALSE))</f>
        <v>0</v>
      </c>
      <c r="G206" s="28">
        <f>IF(ISERROR(1/VLOOKUP($B206,'Justerad allokering'!$B$2:$AG$462,MATCH(G$2,'Justerad allokering'!$B$2:$AF$2,0),FALSE)),VLOOKUP($B206,'Allokerad kvv'!$B$2:$AV$468,MATCH(G$2,'Allokerad kvv'!$B$2:$AV$2,0),FALSE),VLOOKUP($B206,'Justerad allokering'!$B$2:$AG$462,MATCH(G$2,'Justerad allokering'!$B$2:$AF$2,0),FALSE))</f>
        <v>0</v>
      </c>
      <c r="H206" s="28">
        <f>IF(ISERROR(1/VLOOKUP($B206,'Justerad allokering'!$B$2:$AG$462,MATCH(H$2,'Justerad allokering'!$B$2:$AF$2,0),FALSE)),VLOOKUP($B206,'Allokerad kvv'!$B$2:$AV$468,MATCH(H$2,'Allokerad kvv'!$B$2:$AV$2,0),FALSE),VLOOKUP($B206,'Justerad allokering'!$B$2:$AG$462,MATCH(H$2,'Justerad allokering'!$B$2:$AF$2,0),FALSE))</f>
        <v>0</v>
      </c>
      <c r="I206" s="28">
        <f>IF(ISERROR(1/VLOOKUP($B206,'Justerad allokering'!$B$2:$AG$462,MATCH(I$2,'Justerad allokering'!$B$2:$AF$2,0),FALSE)),VLOOKUP($B206,'Allokerad kvv'!$B$2:$AV$468,MATCH(I$2,'Allokerad kvv'!$B$2:$AV$2,0),FALSE),VLOOKUP($B206,'Justerad allokering'!$B$2:$AG$462,MATCH(I$2,'Justerad allokering'!$B$2:$AF$2,0),FALSE))</f>
        <v>0</v>
      </c>
      <c r="J206" s="28">
        <f>IF(ISERROR(1/VLOOKUP($B206,'Justerad allokering'!$B$2:$AG$462,MATCH(J$2,'Justerad allokering'!$B$2:$AF$2,0),FALSE)),VLOOKUP($B206,'Allokerad kvv'!$B$2:$AV$468,MATCH(J$2,'Allokerad kvv'!$B$2:$AV$2,0),FALSE),VLOOKUP($B206,'Justerad allokering'!$B$2:$AG$462,MATCH(J$2,'Justerad allokering'!$B$2:$AF$2,0),FALSE))</f>
        <v>0</v>
      </c>
      <c r="K206" s="28">
        <f>IF(ISERROR(1/VLOOKUP($B206,'Justerad allokering'!$B$2:$AG$462,MATCH(K$2,'Justerad allokering'!$B$2:$AF$2,0),FALSE)),VLOOKUP($B206,'Allokerad kvv'!$B$2:$AV$468,MATCH(K$2,'Allokerad kvv'!$B$2:$AV$2,0),FALSE),VLOOKUP($B206,'Justerad allokering'!$B$2:$AG$462,MATCH(K$2,'Justerad allokering'!$B$2:$AF$2,0),FALSE))</f>
        <v>0</v>
      </c>
      <c r="L206" s="28">
        <f>IF(ISERROR(1/VLOOKUP($B206,'Justerad allokering'!$B$2:$AG$462,MATCH(L$2,'Justerad allokering'!$B$2:$AF$2,0),FALSE)),VLOOKUP($B206,'Allokerad kvv'!$B$2:$AV$468,MATCH(L$2,'Allokerad kvv'!$B$2:$AV$2,0),FALSE),VLOOKUP($B206,'Justerad allokering'!$B$2:$AG$462,MATCH(L$2,'Justerad allokering'!$B$2:$AF$2,0),FALSE))</f>
        <v>0</v>
      </c>
      <c r="M206" s="28">
        <f>IF(ISERROR(1/VLOOKUP($B206,'Justerad allokering'!$B$2:$AG$462,MATCH(M$2,'Justerad allokering'!$B$2:$AF$2,0),FALSE)),VLOOKUP($B206,'Allokerad kvv'!$B$2:$AV$468,MATCH(M$2,'Allokerad kvv'!$B$2:$AV$2,0),FALSE),VLOOKUP($B206,'Justerad allokering'!$B$2:$AG$462,MATCH(M$2,'Justerad allokering'!$B$2:$AF$2,0),FALSE))</f>
        <v>0</v>
      </c>
      <c r="N206" s="28">
        <f>IF(ISERROR(1/VLOOKUP($B206,'Justerad allokering'!$B$2:$AG$462,MATCH(N$2,'Justerad allokering'!$B$2:$AF$2,0),FALSE)),VLOOKUP($B206,'Allokerad kvv'!$B$2:$AV$468,MATCH(N$2,'Allokerad kvv'!$B$2:$AV$2,0),FALSE),VLOOKUP($B206,'Justerad allokering'!$B$2:$AG$462,MATCH(N$2,'Justerad allokering'!$B$2:$AF$2,0),FALSE))</f>
        <v>0</v>
      </c>
      <c r="O206" s="28">
        <f>IF(ISERROR(1/VLOOKUP($B206,'Justerad allokering'!$B$2:$AG$462,MATCH(O$2,'Justerad allokering'!$B$2:$AF$2,0),FALSE)),VLOOKUP($B206,'Allokerad kvv'!$B$2:$AV$468,MATCH(O$2,'Allokerad kvv'!$B$2:$AV$2,0),FALSE),VLOOKUP($B206,'Justerad allokering'!$B$2:$AG$462,MATCH(O$2,'Justerad allokering'!$B$2:$AF$2,0),FALSE))</f>
        <v>0</v>
      </c>
      <c r="P206" s="28">
        <f>IF(ISERROR(1/VLOOKUP($B206,'Justerad allokering'!$B$2:$AG$462,MATCH(P$2,'Justerad allokering'!$B$2:$AF$2,0),FALSE)),VLOOKUP($B206,'Allokerad kvv'!$B$2:$AV$468,MATCH(P$2,'Allokerad kvv'!$B$2:$AV$2,0),FALSE),VLOOKUP($B206,'Justerad allokering'!$B$2:$AG$462,MATCH(P$2,'Justerad allokering'!$B$2:$AF$2,0),FALSE))</f>
        <v>0</v>
      </c>
      <c r="Q206" s="28">
        <f>IF(ISERROR(1/VLOOKUP($B206,'Justerad allokering'!$B$2:$AG$462,MATCH(Q$2,'Justerad allokering'!$B$2:$AF$2,0),FALSE)),VLOOKUP($B206,'Allokerad kvv'!$B$2:$AV$468,MATCH(Q$2,'Allokerad kvv'!$B$2:$AV$2,0),FALSE),VLOOKUP($B206,'Justerad allokering'!$B$2:$AG$462,MATCH(Q$2,'Justerad allokering'!$B$2:$AF$2,0),FALSE))</f>
        <v>0</v>
      </c>
      <c r="R206" s="28">
        <f>IF(ISERROR(1/VLOOKUP($B206,'Justerad allokering'!$B$2:$AG$462,MATCH(R$2,'Justerad allokering'!$B$2:$AF$2,0),FALSE)),VLOOKUP($B206,'Allokerad kvv'!$B$2:$AV$468,MATCH(R$2,'Allokerad kvv'!$B$2:$AV$2,0),FALSE),VLOOKUP($B206,'Justerad allokering'!$B$2:$AG$462,MATCH(R$2,'Justerad allokering'!$B$2:$AF$2,0),FALSE))</f>
        <v>0</v>
      </c>
      <c r="S206" s="28">
        <f>IF(ISERROR(1/VLOOKUP($B206,'Justerad allokering'!$B$2:$AG$462,MATCH(S$2,'Justerad allokering'!$B$2:$AF$2,0),FALSE)),VLOOKUP($B206,'Allokerad kvv'!$B$2:$AV$468,MATCH(S$2,'Allokerad kvv'!$B$2:$AV$2,0),FALSE),VLOOKUP($B206,'Justerad allokering'!$B$2:$AG$462,MATCH(S$2,'Justerad allokering'!$B$2:$AF$2,0),FALSE))</f>
        <v>0</v>
      </c>
      <c r="T206" s="28">
        <f>IF(ISERROR(1/VLOOKUP($B206,'Justerad allokering'!$B$2:$AG$462,MATCH(T$2,'Justerad allokering'!$B$2:$AF$2,0),FALSE)),VLOOKUP($B206,'Allokerad kvv'!$B$2:$AV$468,MATCH(T$2,'Allokerad kvv'!$B$2:$AV$2,0),FALSE),VLOOKUP($B206,'Justerad allokering'!$B$2:$AG$462,MATCH(T$2,'Justerad allokering'!$B$2:$AF$2,0),FALSE))</f>
        <v>0</v>
      </c>
      <c r="U206" s="28">
        <f>IF(ISERROR(1/VLOOKUP($B206,'Justerad allokering'!$B$2:$AG$462,MATCH(U$2,'Justerad allokering'!$B$2:$AF$2,0),FALSE)),VLOOKUP($B206,'Allokerad kvv'!$B$2:$AV$468,MATCH(U$2,'Allokerad kvv'!$B$2:$AV$2,0),FALSE),VLOOKUP($B206,'Justerad allokering'!$B$2:$AG$462,MATCH(U$2,'Justerad allokering'!$B$2:$AF$2,0),FALSE))</f>
        <v>0</v>
      </c>
      <c r="V206" s="28">
        <f>IF(ISERROR(1/VLOOKUP($B206,'Justerad allokering'!$B$2:$AG$462,MATCH(V$2,'Justerad allokering'!$B$2:$AF$2,0),FALSE)),VLOOKUP($B206,'Allokerad kvv'!$B$2:$AV$468,MATCH(V$2,'Allokerad kvv'!$B$2:$AV$2,0),FALSE),VLOOKUP($B206,'Justerad allokering'!$B$2:$AG$462,MATCH(V$2,'Justerad allokering'!$B$2:$AF$2,0),FALSE))</f>
        <v>0</v>
      </c>
      <c r="W206" s="28">
        <f>IF(ISERROR(1/VLOOKUP($B206,'Justerad allokering'!$B$2:$AG$462,MATCH(W$2,'Justerad allokering'!$B$2:$AF$2,0),FALSE)),VLOOKUP($B206,'Allokerad kvv'!$B$2:$AV$468,MATCH(W$2,'Allokerad kvv'!$B$2:$AV$2,0),FALSE),VLOOKUP($B206,'Justerad allokering'!$B$2:$AG$462,MATCH(W$2,'Justerad allokering'!$B$2:$AF$2,0),FALSE))</f>
        <v>0</v>
      </c>
      <c r="X206" s="28">
        <f>IF(ISERROR(1/VLOOKUP($B206,'Justerad allokering'!$B$2:$AG$462,MATCH(X$2,'Justerad allokering'!$B$2:$AF$2,0),FALSE)),VLOOKUP($B206,'Allokerad kvv'!$B$2:$AV$468,MATCH(X$2,'Allokerad kvv'!$B$2:$AV$2,0),FALSE),VLOOKUP($B206,'Justerad allokering'!$B$2:$AG$462,MATCH(X$2,'Justerad allokering'!$B$2:$AF$2,0),FALSE))</f>
        <v>0</v>
      </c>
      <c r="Y206" s="28">
        <f>IF(ISERROR(1/VLOOKUP($B206,'Justerad allokering'!$B$2:$AG$462,MATCH(Y$2,'Justerad allokering'!$B$2:$AF$2,0),FALSE)),VLOOKUP($B206,'Allokerad kvv'!$B$2:$AV$468,MATCH(Y$2,'Allokerad kvv'!$B$2:$AV$2,0),FALSE),VLOOKUP($B206,'Justerad allokering'!$B$2:$AG$462,MATCH(Y$2,'Justerad allokering'!$B$2:$AF$2,0),FALSE))</f>
        <v>0</v>
      </c>
      <c r="Z206" s="28">
        <f>IF(ISERROR(1/VLOOKUP($B206,'Justerad allokering'!$B$2:$AG$462,MATCH(Z$2,'Justerad allokering'!$B$2:$AF$2,0),FALSE)),VLOOKUP($B206,'Allokerad kvv'!$B$2:$AV$468,MATCH(Z$2,'Allokerad kvv'!$B$2:$AV$2,0),FALSE),VLOOKUP($B206,'Justerad allokering'!$B$2:$AG$462,MATCH(Z$2,'Justerad allokering'!$B$2:$AF$2,0),FALSE))</f>
        <v>0</v>
      </c>
      <c r="AA206" s="28"/>
      <c r="AB206" s="28"/>
      <c r="AE206">
        <f t="shared" si="9"/>
        <v>0</v>
      </c>
      <c r="AG206">
        <f t="shared" si="10"/>
        <v>0</v>
      </c>
      <c r="AH206">
        <f t="shared" si="11"/>
        <v>0</v>
      </c>
      <c r="AI206" s="55" t="str">
        <f>IF(AH206=0,"",AH206/VLOOKUP(B206,Kraftvärmeprod!$B$1:$BC$480,MATCH("Summa tillförd energi exklusive rökgaskondensering",Kraftvärmeprod!$B$1:$BC$1,0),FALSE))</f>
        <v/>
      </c>
    </row>
    <row r="207" spans="1:35" x14ac:dyDescent="0.35">
      <c r="A207" s="28" t="s">
        <v>272</v>
      </c>
      <c r="B207" s="28" t="s">
        <v>275</v>
      </c>
      <c r="C207" s="28">
        <f>IF(ISERROR(1/VLOOKUP($B207,'Justerad allokering'!$B$2:$AG$462,MATCH(C$2,'Justerad allokering'!$B$2:$AF$2,0),FALSE)),VLOOKUP($B207,'Allokerad kvv'!$B$2:$AV$468,MATCH(C$2,'Allokerad kvv'!$B$2:$AV$2,0),FALSE),VLOOKUP($B207,'Justerad allokering'!$B$2:$AG$462,MATCH(C$2,'Justerad allokering'!$B$2:$AF$2,0),FALSE))</f>
        <v>0</v>
      </c>
      <c r="D207" s="28">
        <f>IF(ISERROR(1/VLOOKUP($B207,'Justerad allokering'!$B$2:$AG$462,MATCH(D$2,'Justerad allokering'!$B$2:$AF$2,0),FALSE)),VLOOKUP($B207,'Allokerad kvv'!$B$2:$AV$468,MATCH(D$2,'Allokerad kvv'!$B$2:$AV$2,0),FALSE),VLOOKUP($B207,'Justerad allokering'!$B$2:$AG$462,MATCH(D$2,'Justerad allokering'!$B$2:$AF$2,0),FALSE))</f>
        <v>0</v>
      </c>
      <c r="E207" s="28">
        <f>IF(ISERROR(1/VLOOKUP($B207,'Justerad allokering'!$B$2:$AG$462,MATCH(E$2,'Justerad allokering'!$B$2:$AF$2,0),FALSE)),VLOOKUP($B207,'Allokerad kvv'!$B$2:$AV$468,MATCH(E$2,'Allokerad kvv'!$B$2:$AV$2,0),FALSE),VLOOKUP($B207,'Justerad allokering'!$B$2:$AG$462,MATCH(E$2,'Justerad allokering'!$B$2:$AF$2,0),FALSE))</f>
        <v>0</v>
      </c>
      <c r="F207" s="28">
        <f>IF(ISERROR(1/VLOOKUP($B207,'Justerad allokering'!$B$2:$AG$462,MATCH(F$2,'Justerad allokering'!$B$2:$AF$2,0),FALSE)),VLOOKUP($B207,'Allokerad kvv'!$B$2:$AV$468,MATCH(F$2,'Allokerad kvv'!$B$2:$AV$2,0),FALSE),VLOOKUP($B207,'Justerad allokering'!$B$2:$AG$462,MATCH(F$2,'Justerad allokering'!$B$2:$AF$2,0),FALSE))</f>
        <v>0</v>
      </c>
      <c r="G207" s="28">
        <f>IF(ISERROR(1/VLOOKUP($B207,'Justerad allokering'!$B$2:$AG$462,MATCH(G$2,'Justerad allokering'!$B$2:$AF$2,0),FALSE)),VLOOKUP($B207,'Allokerad kvv'!$B$2:$AV$468,MATCH(G$2,'Allokerad kvv'!$B$2:$AV$2,0),FALSE),VLOOKUP($B207,'Justerad allokering'!$B$2:$AG$462,MATCH(G$2,'Justerad allokering'!$B$2:$AF$2,0),FALSE))</f>
        <v>0</v>
      </c>
      <c r="H207" s="28">
        <f>IF(ISERROR(1/VLOOKUP($B207,'Justerad allokering'!$B$2:$AG$462,MATCH(H$2,'Justerad allokering'!$B$2:$AF$2,0),FALSE)),VLOOKUP($B207,'Allokerad kvv'!$B$2:$AV$468,MATCH(H$2,'Allokerad kvv'!$B$2:$AV$2,0),FALSE),VLOOKUP($B207,'Justerad allokering'!$B$2:$AG$462,MATCH(H$2,'Justerad allokering'!$B$2:$AF$2,0),FALSE))</f>
        <v>0</v>
      </c>
      <c r="I207" s="28">
        <f>IF(ISERROR(1/VLOOKUP($B207,'Justerad allokering'!$B$2:$AG$462,MATCH(I$2,'Justerad allokering'!$B$2:$AF$2,0),FALSE)),VLOOKUP($B207,'Allokerad kvv'!$B$2:$AV$468,MATCH(I$2,'Allokerad kvv'!$B$2:$AV$2,0),FALSE),VLOOKUP($B207,'Justerad allokering'!$B$2:$AG$462,MATCH(I$2,'Justerad allokering'!$B$2:$AF$2,0),FALSE))</f>
        <v>0</v>
      </c>
      <c r="J207" s="28">
        <f>IF(ISERROR(1/VLOOKUP($B207,'Justerad allokering'!$B$2:$AG$462,MATCH(J$2,'Justerad allokering'!$B$2:$AF$2,0),FALSE)),VLOOKUP($B207,'Allokerad kvv'!$B$2:$AV$468,MATCH(J$2,'Allokerad kvv'!$B$2:$AV$2,0),FALSE),VLOOKUP($B207,'Justerad allokering'!$B$2:$AG$462,MATCH(J$2,'Justerad allokering'!$B$2:$AF$2,0),FALSE))</f>
        <v>0</v>
      </c>
      <c r="K207" s="28">
        <f>IF(ISERROR(1/VLOOKUP($B207,'Justerad allokering'!$B$2:$AG$462,MATCH(K$2,'Justerad allokering'!$B$2:$AF$2,0),FALSE)),VLOOKUP($B207,'Allokerad kvv'!$B$2:$AV$468,MATCH(K$2,'Allokerad kvv'!$B$2:$AV$2,0),FALSE),VLOOKUP($B207,'Justerad allokering'!$B$2:$AG$462,MATCH(K$2,'Justerad allokering'!$B$2:$AF$2,0),FALSE))</f>
        <v>0</v>
      </c>
      <c r="L207" s="28">
        <f>IF(ISERROR(1/VLOOKUP($B207,'Justerad allokering'!$B$2:$AG$462,MATCH(L$2,'Justerad allokering'!$B$2:$AF$2,0),FALSE)),VLOOKUP($B207,'Allokerad kvv'!$B$2:$AV$468,MATCH(L$2,'Allokerad kvv'!$B$2:$AV$2,0),FALSE),VLOOKUP($B207,'Justerad allokering'!$B$2:$AG$462,MATCH(L$2,'Justerad allokering'!$B$2:$AF$2,0),FALSE))</f>
        <v>0</v>
      </c>
      <c r="M207" s="28">
        <f>IF(ISERROR(1/VLOOKUP($B207,'Justerad allokering'!$B$2:$AG$462,MATCH(M$2,'Justerad allokering'!$B$2:$AF$2,0),FALSE)),VLOOKUP($B207,'Allokerad kvv'!$B$2:$AV$468,MATCH(M$2,'Allokerad kvv'!$B$2:$AV$2,0),FALSE),VLOOKUP($B207,'Justerad allokering'!$B$2:$AG$462,MATCH(M$2,'Justerad allokering'!$B$2:$AF$2,0),FALSE))</f>
        <v>0</v>
      </c>
      <c r="N207" s="28">
        <f>IF(ISERROR(1/VLOOKUP($B207,'Justerad allokering'!$B$2:$AG$462,MATCH(N$2,'Justerad allokering'!$B$2:$AF$2,0),FALSE)),VLOOKUP($B207,'Allokerad kvv'!$B$2:$AV$468,MATCH(N$2,'Allokerad kvv'!$B$2:$AV$2,0),FALSE),VLOOKUP($B207,'Justerad allokering'!$B$2:$AG$462,MATCH(N$2,'Justerad allokering'!$B$2:$AF$2,0),FALSE))</f>
        <v>0</v>
      </c>
      <c r="O207" s="28">
        <f>IF(ISERROR(1/VLOOKUP($B207,'Justerad allokering'!$B$2:$AG$462,MATCH(O$2,'Justerad allokering'!$B$2:$AF$2,0),FALSE)),VLOOKUP($B207,'Allokerad kvv'!$B$2:$AV$468,MATCH(O$2,'Allokerad kvv'!$B$2:$AV$2,0),FALSE),VLOOKUP($B207,'Justerad allokering'!$B$2:$AG$462,MATCH(O$2,'Justerad allokering'!$B$2:$AF$2,0),FALSE))</f>
        <v>0</v>
      </c>
      <c r="P207" s="28">
        <f>IF(ISERROR(1/VLOOKUP($B207,'Justerad allokering'!$B$2:$AG$462,MATCH(P$2,'Justerad allokering'!$B$2:$AF$2,0),FALSE)),VLOOKUP($B207,'Allokerad kvv'!$B$2:$AV$468,MATCH(P$2,'Allokerad kvv'!$B$2:$AV$2,0),FALSE),VLOOKUP($B207,'Justerad allokering'!$B$2:$AG$462,MATCH(P$2,'Justerad allokering'!$B$2:$AF$2,0),FALSE))</f>
        <v>0</v>
      </c>
      <c r="Q207" s="28">
        <f>IF(ISERROR(1/VLOOKUP($B207,'Justerad allokering'!$B$2:$AG$462,MATCH(Q$2,'Justerad allokering'!$B$2:$AF$2,0),FALSE)),VLOOKUP($B207,'Allokerad kvv'!$B$2:$AV$468,MATCH(Q$2,'Allokerad kvv'!$B$2:$AV$2,0),FALSE),VLOOKUP($B207,'Justerad allokering'!$B$2:$AG$462,MATCH(Q$2,'Justerad allokering'!$B$2:$AF$2,0),FALSE))</f>
        <v>0</v>
      </c>
      <c r="R207" s="28">
        <f>IF(ISERROR(1/VLOOKUP($B207,'Justerad allokering'!$B$2:$AG$462,MATCH(R$2,'Justerad allokering'!$B$2:$AF$2,0),FALSE)),VLOOKUP($B207,'Allokerad kvv'!$B$2:$AV$468,MATCH(R$2,'Allokerad kvv'!$B$2:$AV$2,0),FALSE),VLOOKUP($B207,'Justerad allokering'!$B$2:$AG$462,MATCH(R$2,'Justerad allokering'!$B$2:$AF$2,0),FALSE))</f>
        <v>0</v>
      </c>
      <c r="S207" s="28">
        <f>IF(ISERROR(1/VLOOKUP($B207,'Justerad allokering'!$B$2:$AG$462,MATCH(S$2,'Justerad allokering'!$B$2:$AF$2,0),FALSE)),VLOOKUP($B207,'Allokerad kvv'!$B$2:$AV$468,MATCH(S$2,'Allokerad kvv'!$B$2:$AV$2,0),FALSE),VLOOKUP($B207,'Justerad allokering'!$B$2:$AG$462,MATCH(S$2,'Justerad allokering'!$B$2:$AF$2,0),FALSE))</f>
        <v>0</v>
      </c>
      <c r="T207" s="28">
        <f>IF(ISERROR(1/VLOOKUP($B207,'Justerad allokering'!$B$2:$AG$462,MATCH(T$2,'Justerad allokering'!$B$2:$AF$2,0),FALSE)),VLOOKUP($B207,'Allokerad kvv'!$B$2:$AV$468,MATCH(T$2,'Allokerad kvv'!$B$2:$AV$2,0),FALSE),VLOOKUP($B207,'Justerad allokering'!$B$2:$AG$462,MATCH(T$2,'Justerad allokering'!$B$2:$AF$2,0),FALSE))</f>
        <v>0</v>
      </c>
      <c r="U207" s="28">
        <f>IF(ISERROR(1/VLOOKUP($B207,'Justerad allokering'!$B$2:$AG$462,MATCH(U$2,'Justerad allokering'!$B$2:$AF$2,0),FALSE)),VLOOKUP($B207,'Allokerad kvv'!$B$2:$AV$468,MATCH(U$2,'Allokerad kvv'!$B$2:$AV$2,0),FALSE),VLOOKUP($B207,'Justerad allokering'!$B$2:$AG$462,MATCH(U$2,'Justerad allokering'!$B$2:$AF$2,0),FALSE))</f>
        <v>0</v>
      </c>
      <c r="V207" s="28">
        <f>IF(ISERROR(1/VLOOKUP($B207,'Justerad allokering'!$B$2:$AG$462,MATCH(V$2,'Justerad allokering'!$B$2:$AF$2,0),FALSE)),VLOOKUP($B207,'Allokerad kvv'!$B$2:$AV$468,MATCH(V$2,'Allokerad kvv'!$B$2:$AV$2,0),FALSE),VLOOKUP($B207,'Justerad allokering'!$B$2:$AG$462,MATCH(V$2,'Justerad allokering'!$B$2:$AF$2,0),FALSE))</f>
        <v>0</v>
      </c>
      <c r="W207" s="28">
        <f>IF(ISERROR(1/VLOOKUP($B207,'Justerad allokering'!$B$2:$AG$462,MATCH(W$2,'Justerad allokering'!$B$2:$AF$2,0),FALSE)),VLOOKUP($B207,'Allokerad kvv'!$B$2:$AV$468,MATCH(W$2,'Allokerad kvv'!$B$2:$AV$2,0),FALSE),VLOOKUP($B207,'Justerad allokering'!$B$2:$AG$462,MATCH(W$2,'Justerad allokering'!$B$2:$AF$2,0),FALSE))</f>
        <v>0</v>
      </c>
      <c r="X207" s="28">
        <f>IF(ISERROR(1/VLOOKUP($B207,'Justerad allokering'!$B$2:$AG$462,MATCH(X$2,'Justerad allokering'!$B$2:$AF$2,0),FALSE)),VLOOKUP($B207,'Allokerad kvv'!$B$2:$AV$468,MATCH(X$2,'Allokerad kvv'!$B$2:$AV$2,0),FALSE),VLOOKUP($B207,'Justerad allokering'!$B$2:$AG$462,MATCH(X$2,'Justerad allokering'!$B$2:$AF$2,0),FALSE))</f>
        <v>0</v>
      </c>
      <c r="Y207" s="28">
        <f>IF(ISERROR(1/VLOOKUP($B207,'Justerad allokering'!$B$2:$AG$462,MATCH(Y$2,'Justerad allokering'!$B$2:$AF$2,0),FALSE)),VLOOKUP($B207,'Allokerad kvv'!$B$2:$AV$468,MATCH(Y$2,'Allokerad kvv'!$B$2:$AV$2,0),FALSE),VLOOKUP($B207,'Justerad allokering'!$B$2:$AG$462,MATCH(Y$2,'Justerad allokering'!$B$2:$AF$2,0),FALSE))</f>
        <v>0</v>
      </c>
      <c r="Z207" s="28">
        <f>IF(ISERROR(1/VLOOKUP($B207,'Justerad allokering'!$B$2:$AG$462,MATCH(Z$2,'Justerad allokering'!$B$2:$AF$2,0),FALSE)),VLOOKUP($B207,'Allokerad kvv'!$B$2:$AV$468,MATCH(Z$2,'Allokerad kvv'!$B$2:$AV$2,0),FALSE),VLOOKUP($B207,'Justerad allokering'!$B$2:$AG$462,MATCH(Z$2,'Justerad allokering'!$B$2:$AF$2,0),FALSE))</f>
        <v>0</v>
      </c>
      <c r="AA207" s="28"/>
      <c r="AB207" s="28"/>
      <c r="AE207">
        <f t="shared" si="9"/>
        <v>0</v>
      </c>
      <c r="AG207">
        <f t="shared" si="10"/>
        <v>0</v>
      </c>
      <c r="AH207">
        <f t="shared" si="11"/>
        <v>0</v>
      </c>
      <c r="AI207" s="55" t="str">
        <f>IF(AH207=0,"",AH207/VLOOKUP(B207,Kraftvärmeprod!$B$1:$BC$480,MATCH("Summa tillförd energi exklusive rökgaskondensering",Kraftvärmeprod!$B$1:$BC$1,0),FALSE))</f>
        <v/>
      </c>
    </row>
    <row r="208" spans="1:35" x14ac:dyDescent="0.35">
      <c r="A208" s="28" t="s">
        <v>272</v>
      </c>
      <c r="B208" s="28" t="s">
        <v>276</v>
      </c>
      <c r="C208" s="28">
        <f>IF(ISERROR(1/VLOOKUP($B208,'Justerad allokering'!$B$2:$AG$462,MATCH(C$2,'Justerad allokering'!$B$2:$AF$2,0),FALSE)),VLOOKUP($B208,'Allokerad kvv'!$B$2:$AV$468,MATCH(C$2,'Allokerad kvv'!$B$2:$AV$2,0),FALSE),VLOOKUP($B208,'Justerad allokering'!$B$2:$AG$462,MATCH(C$2,'Justerad allokering'!$B$2:$AF$2,0),FALSE))</f>
        <v>0</v>
      </c>
      <c r="D208" s="28">
        <f>IF(ISERROR(1/VLOOKUP($B208,'Justerad allokering'!$B$2:$AG$462,MATCH(D$2,'Justerad allokering'!$B$2:$AF$2,0),FALSE)),VLOOKUP($B208,'Allokerad kvv'!$B$2:$AV$468,MATCH(D$2,'Allokerad kvv'!$B$2:$AV$2,0),FALSE),VLOOKUP($B208,'Justerad allokering'!$B$2:$AG$462,MATCH(D$2,'Justerad allokering'!$B$2:$AF$2,0),FALSE))</f>
        <v>0</v>
      </c>
      <c r="E208" s="28">
        <f>IF(ISERROR(1/VLOOKUP($B208,'Justerad allokering'!$B$2:$AG$462,MATCH(E$2,'Justerad allokering'!$B$2:$AF$2,0),FALSE)),VLOOKUP($B208,'Allokerad kvv'!$B$2:$AV$468,MATCH(E$2,'Allokerad kvv'!$B$2:$AV$2,0),FALSE),VLOOKUP($B208,'Justerad allokering'!$B$2:$AG$462,MATCH(E$2,'Justerad allokering'!$B$2:$AF$2,0),FALSE))</f>
        <v>24.821400000000001</v>
      </c>
      <c r="F208" s="28">
        <f>IF(ISERROR(1/VLOOKUP($B208,'Justerad allokering'!$B$2:$AG$462,MATCH(F$2,'Justerad allokering'!$B$2:$AF$2,0),FALSE)),VLOOKUP($B208,'Allokerad kvv'!$B$2:$AV$468,MATCH(F$2,'Allokerad kvv'!$B$2:$AV$2,0),FALSE),VLOOKUP($B208,'Justerad allokering'!$B$2:$AG$462,MATCH(F$2,'Justerad allokering'!$B$2:$AF$2,0),FALSE))</f>
        <v>0</v>
      </c>
      <c r="G208" s="28">
        <f>IF(ISERROR(1/VLOOKUP($B208,'Justerad allokering'!$B$2:$AG$462,MATCH(G$2,'Justerad allokering'!$B$2:$AF$2,0),FALSE)),VLOOKUP($B208,'Allokerad kvv'!$B$2:$AV$468,MATCH(G$2,'Allokerad kvv'!$B$2:$AV$2,0),FALSE),VLOOKUP($B208,'Justerad allokering'!$B$2:$AG$462,MATCH(G$2,'Justerad allokering'!$B$2:$AF$2,0),FALSE))</f>
        <v>0</v>
      </c>
      <c r="H208" s="28">
        <f>IF(ISERROR(1/VLOOKUP($B208,'Justerad allokering'!$B$2:$AG$462,MATCH(H$2,'Justerad allokering'!$B$2:$AF$2,0),FALSE)),VLOOKUP($B208,'Allokerad kvv'!$B$2:$AV$468,MATCH(H$2,'Allokerad kvv'!$B$2:$AV$2,0),FALSE),VLOOKUP($B208,'Justerad allokering'!$B$2:$AG$462,MATCH(H$2,'Justerad allokering'!$B$2:$AF$2,0),FALSE))</f>
        <v>0</v>
      </c>
      <c r="I208" s="28">
        <f>IF(ISERROR(1/VLOOKUP($B208,'Justerad allokering'!$B$2:$AG$462,MATCH(I$2,'Justerad allokering'!$B$2:$AF$2,0),FALSE)),VLOOKUP($B208,'Allokerad kvv'!$B$2:$AV$468,MATCH(I$2,'Allokerad kvv'!$B$2:$AV$2,0),FALSE),VLOOKUP($B208,'Justerad allokering'!$B$2:$AG$462,MATCH(I$2,'Justerad allokering'!$B$2:$AF$2,0),FALSE))</f>
        <v>0</v>
      </c>
      <c r="J208" s="28">
        <f>IF(ISERROR(1/VLOOKUP($B208,'Justerad allokering'!$B$2:$AG$462,MATCH(J$2,'Justerad allokering'!$B$2:$AF$2,0),FALSE)),VLOOKUP($B208,'Allokerad kvv'!$B$2:$AV$468,MATCH(J$2,'Allokerad kvv'!$B$2:$AV$2,0),FALSE),VLOOKUP($B208,'Justerad allokering'!$B$2:$AG$462,MATCH(J$2,'Justerad allokering'!$B$2:$AF$2,0),FALSE))</f>
        <v>41.341200000000001</v>
      </c>
      <c r="K208" s="28">
        <f>IF(ISERROR(1/VLOOKUP($B208,'Justerad allokering'!$B$2:$AG$462,MATCH(K$2,'Justerad allokering'!$B$2:$AF$2,0),FALSE)),VLOOKUP($B208,'Allokerad kvv'!$B$2:$AV$468,MATCH(K$2,'Allokerad kvv'!$B$2:$AV$2,0),FALSE),VLOOKUP($B208,'Justerad allokering'!$B$2:$AG$462,MATCH(K$2,'Justerad allokering'!$B$2:$AF$2,0),FALSE))</f>
        <v>3.4036</v>
      </c>
      <c r="L208" s="28">
        <f>IF(ISERROR(1/VLOOKUP($B208,'Justerad allokering'!$B$2:$AG$462,MATCH(L$2,'Justerad allokering'!$B$2:$AF$2,0),FALSE)),VLOOKUP($B208,'Allokerad kvv'!$B$2:$AV$468,MATCH(L$2,'Allokerad kvv'!$B$2:$AV$2,0),FALSE),VLOOKUP($B208,'Justerad allokering'!$B$2:$AG$462,MATCH(L$2,'Justerad allokering'!$B$2:$AF$2,0),FALSE))</f>
        <v>0</v>
      </c>
      <c r="M208" s="28">
        <f>IF(ISERROR(1/VLOOKUP($B208,'Justerad allokering'!$B$2:$AG$462,MATCH(M$2,'Justerad allokering'!$B$2:$AF$2,0),FALSE)),VLOOKUP($B208,'Allokerad kvv'!$B$2:$AV$468,MATCH(M$2,'Allokerad kvv'!$B$2:$AV$2,0),FALSE),VLOOKUP($B208,'Justerad allokering'!$B$2:$AG$462,MATCH(M$2,'Justerad allokering'!$B$2:$AF$2,0),FALSE))</f>
        <v>0</v>
      </c>
      <c r="N208" s="28">
        <f>IF(ISERROR(1/VLOOKUP($B208,'Justerad allokering'!$B$2:$AG$462,MATCH(N$2,'Justerad allokering'!$B$2:$AF$2,0),FALSE)),VLOOKUP($B208,'Allokerad kvv'!$B$2:$AV$468,MATCH(N$2,'Allokerad kvv'!$B$2:$AV$2,0),FALSE),VLOOKUP($B208,'Justerad allokering'!$B$2:$AG$462,MATCH(N$2,'Justerad allokering'!$B$2:$AF$2,0),FALSE))</f>
        <v>0</v>
      </c>
      <c r="O208" s="28">
        <f>IF(ISERROR(1/VLOOKUP($B208,'Justerad allokering'!$B$2:$AG$462,MATCH(O$2,'Justerad allokering'!$B$2:$AF$2,0),FALSE)),VLOOKUP($B208,'Allokerad kvv'!$B$2:$AV$468,MATCH(O$2,'Allokerad kvv'!$B$2:$AV$2,0),FALSE),VLOOKUP($B208,'Justerad allokering'!$B$2:$AG$462,MATCH(O$2,'Justerad allokering'!$B$2:$AF$2,0),FALSE))</f>
        <v>0</v>
      </c>
      <c r="P208" s="28">
        <f>IF(ISERROR(1/VLOOKUP($B208,'Justerad allokering'!$B$2:$AG$462,MATCH(P$2,'Justerad allokering'!$B$2:$AF$2,0),FALSE)),VLOOKUP($B208,'Allokerad kvv'!$B$2:$AV$468,MATCH(P$2,'Allokerad kvv'!$B$2:$AV$2,0),FALSE),VLOOKUP($B208,'Justerad allokering'!$B$2:$AG$462,MATCH(P$2,'Justerad allokering'!$B$2:$AF$2,0),FALSE))</f>
        <v>16.5199</v>
      </c>
      <c r="Q208" s="28">
        <f>IF(ISERROR(1/VLOOKUP($B208,'Justerad allokering'!$B$2:$AG$462,MATCH(Q$2,'Justerad allokering'!$B$2:$AF$2,0),FALSE)),VLOOKUP($B208,'Allokerad kvv'!$B$2:$AV$468,MATCH(Q$2,'Allokerad kvv'!$B$2:$AV$2,0),FALSE),VLOOKUP($B208,'Justerad allokering'!$B$2:$AG$462,MATCH(Q$2,'Justerad allokering'!$B$2:$AF$2,0),FALSE))</f>
        <v>0</v>
      </c>
      <c r="R208" s="28">
        <f>IF(ISERROR(1/VLOOKUP($B208,'Justerad allokering'!$B$2:$AG$462,MATCH(R$2,'Justerad allokering'!$B$2:$AF$2,0),FALSE)),VLOOKUP($B208,'Allokerad kvv'!$B$2:$AV$468,MATCH(R$2,'Allokerad kvv'!$B$2:$AV$2,0),FALSE),VLOOKUP($B208,'Justerad allokering'!$B$2:$AG$462,MATCH(R$2,'Justerad allokering'!$B$2:$AF$2,0),FALSE))</f>
        <v>0</v>
      </c>
      <c r="S208" s="28">
        <f>IF(ISERROR(1/VLOOKUP($B208,'Justerad allokering'!$B$2:$AG$462,MATCH(S$2,'Justerad allokering'!$B$2:$AF$2,0),FALSE)),VLOOKUP($B208,'Allokerad kvv'!$B$2:$AV$468,MATCH(S$2,'Allokerad kvv'!$B$2:$AV$2,0),FALSE),VLOOKUP($B208,'Justerad allokering'!$B$2:$AG$462,MATCH(S$2,'Justerad allokering'!$B$2:$AF$2,0),FALSE))</f>
        <v>0</v>
      </c>
      <c r="T208" s="28">
        <f>IF(ISERROR(1/VLOOKUP($B208,'Justerad allokering'!$B$2:$AG$462,MATCH(T$2,'Justerad allokering'!$B$2:$AF$2,0),FALSE)),VLOOKUP($B208,'Allokerad kvv'!$B$2:$AV$468,MATCH(T$2,'Allokerad kvv'!$B$2:$AV$2,0),FALSE),VLOOKUP($B208,'Justerad allokering'!$B$2:$AG$462,MATCH(T$2,'Justerad allokering'!$B$2:$AF$2,0),FALSE))</f>
        <v>0</v>
      </c>
      <c r="U208" s="28">
        <f>IF(ISERROR(1/VLOOKUP($B208,'Justerad allokering'!$B$2:$AG$462,MATCH(U$2,'Justerad allokering'!$B$2:$AF$2,0),FALSE)),VLOOKUP($B208,'Allokerad kvv'!$B$2:$AV$468,MATCH(U$2,'Allokerad kvv'!$B$2:$AV$2,0),FALSE),VLOOKUP($B208,'Justerad allokering'!$B$2:$AG$462,MATCH(U$2,'Justerad allokering'!$B$2:$AF$2,0),FALSE))</f>
        <v>0</v>
      </c>
      <c r="V208" s="28">
        <f>IF(ISERROR(1/VLOOKUP($B208,'Justerad allokering'!$B$2:$AG$462,MATCH(V$2,'Justerad allokering'!$B$2:$AF$2,0),FALSE)),VLOOKUP($B208,'Allokerad kvv'!$B$2:$AV$468,MATCH(V$2,'Allokerad kvv'!$B$2:$AV$2,0),FALSE),VLOOKUP($B208,'Justerad allokering'!$B$2:$AG$462,MATCH(V$2,'Justerad allokering'!$B$2:$AF$2,0),FALSE))</f>
        <v>0</v>
      </c>
      <c r="W208" s="28">
        <f>IF(ISERROR(1/VLOOKUP($B208,'Justerad allokering'!$B$2:$AG$462,MATCH(W$2,'Justerad allokering'!$B$2:$AF$2,0),FALSE)),VLOOKUP($B208,'Allokerad kvv'!$B$2:$AV$468,MATCH(W$2,'Allokerad kvv'!$B$2:$AV$2,0),FALSE),VLOOKUP($B208,'Justerad allokering'!$B$2:$AG$462,MATCH(W$2,'Justerad allokering'!$B$2:$AF$2,0),FALSE))</f>
        <v>0</v>
      </c>
      <c r="X208" s="28">
        <f>IF(ISERROR(1/VLOOKUP($B208,'Justerad allokering'!$B$2:$AG$462,MATCH(X$2,'Justerad allokering'!$B$2:$AF$2,0),FALSE)),VLOOKUP($B208,'Allokerad kvv'!$B$2:$AV$468,MATCH(X$2,'Allokerad kvv'!$B$2:$AV$2,0),FALSE),VLOOKUP($B208,'Justerad allokering'!$B$2:$AG$462,MATCH(X$2,'Justerad allokering'!$B$2:$AF$2,0),FALSE))</f>
        <v>0</v>
      </c>
      <c r="Y208" s="28">
        <f>IF(ISERROR(1/VLOOKUP($B208,'Justerad allokering'!$B$2:$AG$462,MATCH(Y$2,'Justerad allokering'!$B$2:$AF$2,0),FALSE)),VLOOKUP($B208,'Allokerad kvv'!$B$2:$AV$468,MATCH(Y$2,'Allokerad kvv'!$B$2:$AV$2,0),FALSE),VLOOKUP($B208,'Justerad allokering'!$B$2:$AG$462,MATCH(Y$2,'Justerad allokering'!$B$2:$AF$2,0),FALSE))</f>
        <v>0</v>
      </c>
      <c r="Z208" s="28">
        <f>IF(ISERROR(1/VLOOKUP($B208,'Justerad allokering'!$B$2:$AG$462,MATCH(Z$2,'Justerad allokering'!$B$2:$AF$2,0),FALSE)),VLOOKUP($B208,'Allokerad kvv'!$B$2:$AV$468,MATCH(Z$2,'Allokerad kvv'!$B$2:$AV$2,0),FALSE),VLOOKUP($B208,'Justerad allokering'!$B$2:$AG$462,MATCH(Z$2,'Justerad allokering'!$B$2:$AF$2,0),FALSE))</f>
        <v>0</v>
      </c>
      <c r="AA208" s="28"/>
      <c r="AB208" s="28"/>
      <c r="AE208">
        <f t="shared" si="9"/>
        <v>86.086099999999988</v>
      </c>
      <c r="AG208">
        <f t="shared" si="10"/>
        <v>82.68249999999999</v>
      </c>
      <c r="AH208">
        <f t="shared" si="11"/>
        <v>82.68249999999999</v>
      </c>
      <c r="AI208" s="55">
        <f>IF(AH208=0,"",AH208/VLOOKUP(B208,Kraftvärmeprod!$B$1:$BC$480,MATCH("Summa tillförd energi exklusive rökgaskondensering",Kraftvärmeprod!$B$1:$BC$1,0),FALSE))</f>
        <v>0.83014558232931723</v>
      </c>
    </row>
    <row r="209" spans="1:35" x14ac:dyDescent="0.35">
      <c r="A209" s="28" t="s">
        <v>277</v>
      </c>
      <c r="B209" s="28" t="s">
        <v>278</v>
      </c>
      <c r="C209" s="28">
        <f>IF(ISERROR(1/VLOOKUP($B209,'Justerad allokering'!$B$2:$AG$462,MATCH(C$2,'Justerad allokering'!$B$2:$AF$2,0),FALSE)),VLOOKUP($B209,'Allokerad kvv'!$B$2:$AV$468,MATCH(C$2,'Allokerad kvv'!$B$2:$AV$2,0),FALSE),VLOOKUP($B209,'Justerad allokering'!$B$2:$AG$462,MATCH(C$2,'Justerad allokering'!$B$2:$AF$2,0),FALSE))</f>
        <v>0</v>
      </c>
      <c r="D209" s="28">
        <f>IF(ISERROR(1/VLOOKUP($B209,'Justerad allokering'!$B$2:$AG$462,MATCH(D$2,'Justerad allokering'!$B$2:$AF$2,0),FALSE)),VLOOKUP($B209,'Allokerad kvv'!$B$2:$AV$468,MATCH(D$2,'Allokerad kvv'!$B$2:$AV$2,0),FALSE),VLOOKUP($B209,'Justerad allokering'!$B$2:$AG$462,MATCH(D$2,'Justerad allokering'!$B$2:$AF$2,0),FALSE))</f>
        <v>0</v>
      </c>
      <c r="E209" s="28">
        <f>IF(ISERROR(1/VLOOKUP($B209,'Justerad allokering'!$B$2:$AG$462,MATCH(E$2,'Justerad allokering'!$B$2:$AF$2,0),FALSE)),VLOOKUP($B209,'Allokerad kvv'!$B$2:$AV$468,MATCH(E$2,'Allokerad kvv'!$B$2:$AV$2,0),FALSE),VLOOKUP($B209,'Justerad allokering'!$B$2:$AG$462,MATCH(E$2,'Justerad allokering'!$B$2:$AF$2,0),FALSE))</f>
        <v>0</v>
      </c>
      <c r="F209" s="28">
        <f>IF(ISERROR(1/VLOOKUP($B209,'Justerad allokering'!$B$2:$AG$462,MATCH(F$2,'Justerad allokering'!$B$2:$AF$2,0),FALSE)),VLOOKUP($B209,'Allokerad kvv'!$B$2:$AV$468,MATCH(F$2,'Allokerad kvv'!$B$2:$AV$2,0),FALSE),VLOOKUP($B209,'Justerad allokering'!$B$2:$AG$462,MATCH(F$2,'Justerad allokering'!$B$2:$AF$2,0),FALSE))</f>
        <v>0</v>
      </c>
      <c r="G209" s="28">
        <f>IF(ISERROR(1/VLOOKUP($B209,'Justerad allokering'!$B$2:$AG$462,MATCH(G$2,'Justerad allokering'!$B$2:$AF$2,0),FALSE)),VLOOKUP($B209,'Allokerad kvv'!$B$2:$AV$468,MATCH(G$2,'Allokerad kvv'!$B$2:$AV$2,0),FALSE),VLOOKUP($B209,'Justerad allokering'!$B$2:$AG$462,MATCH(G$2,'Justerad allokering'!$B$2:$AF$2,0),FALSE))</f>
        <v>0</v>
      </c>
      <c r="H209" s="28">
        <f>IF(ISERROR(1/VLOOKUP($B209,'Justerad allokering'!$B$2:$AG$462,MATCH(H$2,'Justerad allokering'!$B$2:$AF$2,0),FALSE)),VLOOKUP($B209,'Allokerad kvv'!$B$2:$AV$468,MATCH(H$2,'Allokerad kvv'!$B$2:$AV$2,0),FALSE),VLOOKUP($B209,'Justerad allokering'!$B$2:$AG$462,MATCH(H$2,'Justerad allokering'!$B$2:$AF$2,0),FALSE))</f>
        <v>0</v>
      </c>
      <c r="I209" s="28">
        <f>IF(ISERROR(1/VLOOKUP($B209,'Justerad allokering'!$B$2:$AG$462,MATCH(I$2,'Justerad allokering'!$B$2:$AF$2,0),FALSE)),VLOOKUP($B209,'Allokerad kvv'!$B$2:$AV$468,MATCH(I$2,'Allokerad kvv'!$B$2:$AV$2,0),FALSE),VLOOKUP($B209,'Justerad allokering'!$B$2:$AG$462,MATCH(I$2,'Justerad allokering'!$B$2:$AF$2,0),FALSE))</f>
        <v>0</v>
      </c>
      <c r="J209" s="28">
        <f>IF(ISERROR(1/VLOOKUP($B209,'Justerad allokering'!$B$2:$AG$462,MATCH(J$2,'Justerad allokering'!$B$2:$AF$2,0),FALSE)),VLOOKUP($B209,'Allokerad kvv'!$B$2:$AV$468,MATCH(J$2,'Allokerad kvv'!$B$2:$AV$2,0),FALSE),VLOOKUP($B209,'Justerad allokering'!$B$2:$AG$462,MATCH(J$2,'Justerad allokering'!$B$2:$AF$2,0),FALSE))</f>
        <v>0</v>
      </c>
      <c r="K209" s="28">
        <f>IF(ISERROR(1/VLOOKUP($B209,'Justerad allokering'!$B$2:$AG$462,MATCH(K$2,'Justerad allokering'!$B$2:$AF$2,0),FALSE)),VLOOKUP($B209,'Allokerad kvv'!$B$2:$AV$468,MATCH(K$2,'Allokerad kvv'!$B$2:$AV$2,0),FALSE),VLOOKUP($B209,'Justerad allokering'!$B$2:$AG$462,MATCH(K$2,'Justerad allokering'!$B$2:$AF$2,0),FALSE))</f>
        <v>0</v>
      </c>
      <c r="L209" s="28">
        <f>IF(ISERROR(1/VLOOKUP($B209,'Justerad allokering'!$B$2:$AG$462,MATCH(L$2,'Justerad allokering'!$B$2:$AF$2,0),FALSE)),VLOOKUP($B209,'Allokerad kvv'!$B$2:$AV$468,MATCH(L$2,'Allokerad kvv'!$B$2:$AV$2,0),FALSE),VLOOKUP($B209,'Justerad allokering'!$B$2:$AG$462,MATCH(L$2,'Justerad allokering'!$B$2:$AF$2,0),FALSE))</f>
        <v>0</v>
      </c>
      <c r="M209" s="28">
        <f>IF(ISERROR(1/VLOOKUP($B209,'Justerad allokering'!$B$2:$AG$462,MATCH(M$2,'Justerad allokering'!$B$2:$AF$2,0),FALSE)),VLOOKUP($B209,'Allokerad kvv'!$B$2:$AV$468,MATCH(M$2,'Allokerad kvv'!$B$2:$AV$2,0),FALSE),VLOOKUP($B209,'Justerad allokering'!$B$2:$AG$462,MATCH(M$2,'Justerad allokering'!$B$2:$AF$2,0),FALSE))</f>
        <v>0</v>
      </c>
      <c r="N209" s="28">
        <f>IF(ISERROR(1/VLOOKUP($B209,'Justerad allokering'!$B$2:$AG$462,MATCH(N$2,'Justerad allokering'!$B$2:$AF$2,0),FALSE)),VLOOKUP($B209,'Allokerad kvv'!$B$2:$AV$468,MATCH(N$2,'Allokerad kvv'!$B$2:$AV$2,0),FALSE),VLOOKUP($B209,'Justerad allokering'!$B$2:$AG$462,MATCH(N$2,'Justerad allokering'!$B$2:$AF$2,0),FALSE))</f>
        <v>0</v>
      </c>
      <c r="O209" s="28">
        <f>IF(ISERROR(1/VLOOKUP($B209,'Justerad allokering'!$B$2:$AG$462,MATCH(O$2,'Justerad allokering'!$B$2:$AF$2,0),FALSE)),VLOOKUP($B209,'Allokerad kvv'!$B$2:$AV$468,MATCH(O$2,'Allokerad kvv'!$B$2:$AV$2,0),FALSE),VLOOKUP($B209,'Justerad allokering'!$B$2:$AG$462,MATCH(O$2,'Justerad allokering'!$B$2:$AF$2,0),FALSE))</f>
        <v>0</v>
      </c>
      <c r="P209" s="28">
        <f>IF(ISERROR(1/VLOOKUP($B209,'Justerad allokering'!$B$2:$AG$462,MATCH(P$2,'Justerad allokering'!$B$2:$AF$2,0),FALSE)),VLOOKUP($B209,'Allokerad kvv'!$B$2:$AV$468,MATCH(P$2,'Allokerad kvv'!$B$2:$AV$2,0),FALSE),VLOOKUP($B209,'Justerad allokering'!$B$2:$AG$462,MATCH(P$2,'Justerad allokering'!$B$2:$AF$2,0),FALSE))</f>
        <v>0</v>
      </c>
      <c r="Q209" s="28">
        <f>IF(ISERROR(1/VLOOKUP($B209,'Justerad allokering'!$B$2:$AG$462,MATCH(Q$2,'Justerad allokering'!$B$2:$AF$2,0),FALSE)),VLOOKUP($B209,'Allokerad kvv'!$B$2:$AV$468,MATCH(Q$2,'Allokerad kvv'!$B$2:$AV$2,0),FALSE),VLOOKUP($B209,'Justerad allokering'!$B$2:$AG$462,MATCH(Q$2,'Justerad allokering'!$B$2:$AF$2,0),FALSE))</f>
        <v>0</v>
      </c>
      <c r="R209" s="28">
        <f>IF(ISERROR(1/VLOOKUP($B209,'Justerad allokering'!$B$2:$AG$462,MATCH(R$2,'Justerad allokering'!$B$2:$AF$2,0),FALSE)),VLOOKUP($B209,'Allokerad kvv'!$B$2:$AV$468,MATCH(R$2,'Allokerad kvv'!$B$2:$AV$2,0),FALSE),VLOOKUP($B209,'Justerad allokering'!$B$2:$AG$462,MATCH(R$2,'Justerad allokering'!$B$2:$AF$2,0),FALSE))</f>
        <v>0</v>
      </c>
      <c r="S209" s="28">
        <f>IF(ISERROR(1/VLOOKUP($B209,'Justerad allokering'!$B$2:$AG$462,MATCH(S$2,'Justerad allokering'!$B$2:$AF$2,0),FALSE)),VLOOKUP($B209,'Allokerad kvv'!$B$2:$AV$468,MATCH(S$2,'Allokerad kvv'!$B$2:$AV$2,0),FALSE),VLOOKUP($B209,'Justerad allokering'!$B$2:$AG$462,MATCH(S$2,'Justerad allokering'!$B$2:$AF$2,0),FALSE))</f>
        <v>0</v>
      </c>
      <c r="T209" s="28">
        <f>IF(ISERROR(1/VLOOKUP($B209,'Justerad allokering'!$B$2:$AG$462,MATCH(T$2,'Justerad allokering'!$B$2:$AF$2,0),FALSE)),VLOOKUP($B209,'Allokerad kvv'!$B$2:$AV$468,MATCH(T$2,'Allokerad kvv'!$B$2:$AV$2,0),FALSE),VLOOKUP($B209,'Justerad allokering'!$B$2:$AG$462,MATCH(T$2,'Justerad allokering'!$B$2:$AF$2,0),FALSE))</f>
        <v>0</v>
      </c>
      <c r="U209" s="28">
        <f>IF(ISERROR(1/VLOOKUP($B209,'Justerad allokering'!$B$2:$AG$462,MATCH(U$2,'Justerad allokering'!$B$2:$AF$2,0),FALSE)),VLOOKUP($B209,'Allokerad kvv'!$B$2:$AV$468,MATCH(U$2,'Allokerad kvv'!$B$2:$AV$2,0),FALSE),VLOOKUP($B209,'Justerad allokering'!$B$2:$AG$462,MATCH(U$2,'Justerad allokering'!$B$2:$AF$2,0),FALSE))</f>
        <v>0</v>
      </c>
      <c r="V209" s="28">
        <f>IF(ISERROR(1/VLOOKUP($B209,'Justerad allokering'!$B$2:$AG$462,MATCH(V$2,'Justerad allokering'!$B$2:$AF$2,0),FALSE)),VLOOKUP($B209,'Allokerad kvv'!$B$2:$AV$468,MATCH(V$2,'Allokerad kvv'!$B$2:$AV$2,0),FALSE),VLOOKUP($B209,'Justerad allokering'!$B$2:$AG$462,MATCH(V$2,'Justerad allokering'!$B$2:$AF$2,0),FALSE))</f>
        <v>0</v>
      </c>
      <c r="W209" s="28">
        <f>IF(ISERROR(1/VLOOKUP($B209,'Justerad allokering'!$B$2:$AG$462,MATCH(W$2,'Justerad allokering'!$B$2:$AF$2,0),FALSE)),VLOOKUP($B209,'Allokerad kvv'!$B$2:$AV$468,MATCH(W$2,'Allokerad kvv'!$B$2:$AV$2,0),FALSE),VLOOKUP($B209,'Justerad allokering'!$B$2:$AG$462,MATCH(W$2,'Justerad allokering'!$B$2:$AF$2,0),FALSE))</f>
        <v>0</v>
      </c>
      <c r="X209" s="28">
        <f>IF(ISERROR(1/VLOOKUP($B209,'Justerad allokering'!$B$2:$AG$462,MATCH(X$2,'Justerad allokering'!$B$2:$AF$2,0),FALSE)),VLOOKUP($B209,'Allokerad kvv'!$B$2:$AV$468,MATCH(X$2,'Allokerad kvv'!$B$2:$AV$2,0),FALSE),VLOOKUP($B209,'Justerad allokering'!$B$2:$AG$462,MATCH(X$2,'Justerad allokering'!$B$2:$AF$2,0),FALSE))</f>
        <v>0</v>
      </c>
      <c r="Y209" s="28">
        <f>IF(ISERROR(1/VLOOKUP($B209,'Justerad allokering'!$B$2:$AG$462,MATCH(Y$2,'Justerad allokering'!$B$2:$AF$2,0),FALSE)),VLOOKUP($B209,'Allokerad kvv'!$B$2:$AV$468,MATCH(Y$2,'Allokerad kvv'!$B$2:$AV$2,0),FALSE),VLOOKUP($B209,'Justerad allokering'!$B$2:$AG$462,MATCH(Y$2,'Justerad allokering'!$B$2:$AF$2,0),FALSE))</f>
        <v>0</v>
      </c>
      <c r="Z209" s="28">
        <f>IF(ISERROR(1/VLOOKUP($B209,'Justerad allokering'!$B$2:$AG$462,MATCH(Z$2,'Justerad allokering'!$B$2:$AF$2,0),FALSE)),VLOOKUP($B209,'Allokerad kvv'!$B$2:$AV$468,MATCH(Z$2,'Allokerad kvv'!$B$2:$AV$2,0),FALSE),VLOOKUP($B209,'Justerad allokering'!$B$2:$AG$462,MATCH(Z$2,'Justerad allokering'!$B$2:$AF$2,0),FALSE))</f>
        <v>0</v>
      </c>
      <c r="AA209" s="28"/>
      <c r="AB209" s="28"/>
      <c r="AE209">
        <f t="shared" si="9"/>
        <v>0</v>
      </c>
      <c r="AG209">
        <f t="shared" si="10"/>
        <v>0</v>
      </c>
      <c r="AH209">
        <f t="shared" si="11"/>
        <v>0</v>
      </c>
      <c r="AI209" s="55" t="str">
        <f>IF(AH209=0,"",AH209/VLOOKUP(B209,Kraftvärmeprod!$B$1:$BC$480,MATCH("Summa tillförd energi exklusive rökgaskondensering",Kraftvärmeprod!$B$1:$BC$1,0),FALSE))</f>
        <v/>
      </c>
    </row>
    <row r="210" spans="1:35" x14ac:dyDescent="0.35">
      <c r="A210" s="28" t="s">
        <v>277</v>
      </c>
      <c r="B210" s="28" t="s">
        <v>279</v>
      </c>
      <c r="C210" s="28">
        <f>IF(ISERROR(1/VLOOKUP($B210,'Justerad allokering'!$B$2:$AG$462,MATCH(C$2,'Justerad allokering'!$B$2:$AF$2,0),FALSE)),VLOOKUP($B210,'Allokerad kvv'!$B$2:$AV$468,MATCH(C$2,'Allokerad kvv'!$B$2:$AV$2,0),FALSE),VLOOKUP($B210,'Justerad allokering'!$B$2:$AG$462,MATCH(C$2,'Justerad allokering'!$B$2:$AF$2,0),FALSE))</f>
        <v>0</v>
      </c>
      <c r="D210" s="28">
        <f>IF(ISERROR(1/VLOOKUP($B210,'Justerad allokering'!$B$2:$AG$462,MATCH(D$2,'Justerad allokering'!$B$2:$AF$2,0),FALSE)),VLOOKUP($B210,'Allokerad kvv'!$B$2:$AV$468,MATCH(D$2,'Allokerad kvv'!$B$2:$AV$2,0),FALSE),VLOOKUP($B210,'Justerad allokering'!$B$2:$AG$462,MATCH(D$2,'Justerad allokering'!$B$2:$AF$2,0),FALSE))</f>
        <v>0</v>
      </c>
      <c r="E210" s="28">
        <f>IF(ISERROR(1/VLOOKUP($B210,'Justerad allokering'!$B$2:$AG$462,MATCH(E$2,'Justerad allokering'!$B$2:$AF$2,0),FALSE)),VLOOKUP($B210,'Allokerad kvv'!$B$2:$AV$468,MATCH(E$2,'Allokerad kvv'!$B$2:$AV$2,0),FALSE),VLOOKUP($B210,'Justerad allokering'!$B$2:$AG$462,MATCH(E$2,'Justerad allokering'!$B$2:$AF$2,0),FALSE))</f>
        <v>0</v>
      </c>
      <c r="F210" s="28">
        <f>IF(ISERROR(1/VLOOKUP($B210,'Justerad allokering'!$B$2:$AG$462,MATCH(F$2,'Justerad allokering'!$B$2:$AF$2,0),FALSE)),VLOOKUP($B210,'Allokerad kvv'!$B$2:$AV$468,MATCH(F$2,'Allokerad kvv'!$B$2:$AV$2,0),FALSE),VLOOKUP($B210,'Justerad allokering'!$B$2:$AG$462,MATCH(F$2,'Justerad allokering'!$B$2:$AF$2,0),FALSE))</f>
        <v>0</v>
      </c>
      <c r="G210" s="28">
        <f>IF(ISERROR(1/VLOOKUP($B210,'Justerad allokering'!$B$2:$AG$462,MATCH(G$2,'Justerad allokering'!$B$2:$AF$2,0),FALSE)),VLOOKUP($B210,'Allokerad kvv'!$B$2:$AV$468,MATCH(G$2,'Allokerad kvv'!$B$2:$AV$2,0),FALSE),VLOOKUP($B210,'Justerad allokering'!$B$2:$AG$462,MATCH(G$2,'Justerad allokering'!$B$2:$AF$2,0),FALSE))</f>
        <v>0</v>
      </c>
      <c r="H210" s="28">
        <f>IF(ISERROR(1/VLOOKUP($B210,'Justerad allokering'!$B$2:$AG$462,MATCH(H$2,'Justerad allokering'!$B$2:$AF$2,0),FALSE)),VLOOKUP($B210,'Allokerad kvv'!$B$2:$AV$468,MATCH(H$2,'Allokerad kvv'!$B$2:$AV$2,0),FALSE),VLOOKUP($B210,'Justerad allokering'!$B$2:$AG$462,MATCH(H$2,'Justerad allokering'!$B$2:$AF$2,0),FALSE))</f>
        <v>0</v>
      </c>
      <c r="I210" s="28">
        <f>IF(ISERROR(1/VLOOKUP($B210,'Justerad allokering'!$B$2:$AG$462,MATCH(I$2,'Justerad allokering'!$B$2:$AF$2,0),FALSE)),VLOOKUP($B210,'Allokerad kvv'!$B$2:$AV$468,MATCH(I$2,'Allokerad kvv'!$B$2:$AV$2,0),FALSE),VLOOKUP($B210,'Justerad allokering'!$B$2:$AG$462,MATCH(I$2,'Justerad allokering'!$B$2:$AF$2,0),FALSE))</f>
        <v>0</v>
      </c>
      <c r="J210" s="28">
        <f>IF(ISERROR(1/VLOOKUP($B210,'Justerad allokering'!$B$2:$AG$462,MATCH(J$2,'Justerad allokering'!$B$2:$AF$2,0),FALSE)),VLOOKUP($B210,'Allokerad kvv'!$B$2:$AV$468,MATCH(J$2,'Allokerad kvv'!$B$2:$AV$2,0),FALSE),VLOOKUP($B210,'Justerad allokering'!$B$2:$AG$462,MATCH(J$2,'Justerad allokering'!$B$2:$AF$2,0),FALSE))</f>
        <v>0</v>
      </c>
      <c r="K210" s="28">
        <f>IF(ISERROR(1/VLOOKUP($B210,'Justerad allokering'!$B$2:$AG$462,MATCH(K$2,'Justerad allokering'!$B$2:$AF$2,0),FALSE)),VLOOKUP($B210,'Allokerad kvv'!$B$2:$AV$468,MATCH(K$2,'Allokerad kvv'!$B$2:$AV$2,0),FALSE),VLOOKUP($B210,'Justerad allokering'!$B$2:$AG$462,MATCH(K$2,'Justerad allokering'!$B$2:$AF$2,0),FALSE))</f>
        <v>0</v>
      </c>
      <c r="L210" s="28">
        <f>IF(ISERROR(1/VLOOKUP($B210,'Justerad allokering'!$B$2:$AG$462,MATCH(L$2,'Justerad allokering'!$B$2:$AF$2,0),FALSE)),VLOOKUP($B210,'Allokerad kvv'!$B$2:$AV$468,MATCH(L$2,'Allokerad kvv'!$B$2:$AV$2,0),FALSE),VLOOKUP($B210,'Justerad allokering'!$B$2:$AG$462,MATCH(L$2,'Justerad allokering'!$B$2:$AF$2,0),FALSE))</f>
        <v>0</v>
      </c>
      <c r="M210" s="28">
        <f>IF(ISERROR(1/VLOOKUP($B210,'Justerad allokering'!$B$2:$AG$462,MATCH(M$2,'Justerad allokering'!$B$2:$AF$2,0),FALSE)),VLOOKUP($B210,'Allokerad kvv'!$B$2:$AV$468,MATCH(M$2,'Allokerad kvv'!$B$2:$AV$2,0),FALSE),VLOOKUP($B210,'Justerad allokering'!$B$2:$AG$462,MATCH(M$2,'Justerad allokering'!$B$2:$AF$2,0),FALSE))</f>
        <v>0</v>
      </c>
      <c r="N210" s="28">
        <f>IF(ISERROR(1/VLOOKUP($B210,'Justerad allokering'!$B$2:$AG$462,MATCH(N$2,'Justerad allokering'!$B$2:$AF$2,0),FALSE)),VLOOKUP($B210,'Allokerad kvv'!$B$2:$AV$468,MATCH(N$2,'Allokerad kvv'!$B$2:$AV$2,0),FALSE),VLOOKUP($B210,'Justerad allokering'!$B$2:$AG$462,MATCH(N$2,'Justerad allokering'!$B$2:$AF$2,0),FALSE))</f>
        <v>0</v>
      </c>
      <c r="O210" s="28">
        <f>IF(ISERROR(1/VLOOKUP($B210,'Justerad allokering'!$B$2:$AG$462,MATCH(O$2,'Justerad allokering'!$B$2:$AF$2,0),FALSE)),VLOOKUP($B210,'Allokerad kvv'!$B$2:$AV$468,MATCH(O$2,'Allokerad kvv'!$B$2:$AV$2,0),FALSE),VLOOKUP($B210,'Justerad allokering'!$B$2:$AG$462,MATCH(O$2,'Justerad allokering'!$B$2:$AF$2,0),FALSE))</f>
        <v>0</v>
      </c>
      <c r="P210" s="28">
        <f>IF(ISERROR(1/VLOOKUP($B210,'Justerad allokering'!$B$2:$AG$462,MATCH(P$2,'Justerad allokering'!$B$2:$AF$2,0),FALSE)),VLOOKUP($B210,'Allokerad kvv'!$B$2:$AV$468,MATCH(P$2,'Allokerad kvv'!$B$2:$AV$2,0),FALSE),VLOOKUP($B210,'Justerad allokering'!$B$2:$AG$462,MATCH(P$2,'Justerad allokering'!$B$2:$AF$2,0),FALSE))</f>
        <v>0</v>
      </c>
      <c r="Q210" s="28">
        <f>IF(ISERROR(1/VLOOKUP($B210,'Justerad allokering'!$B$2:$AG$462,MATCH(Q$2,'Justerad allokering'!$B$2:$AF$2,0),FALSE)),VLOOKUP($B210,'Allokerad kvv'!$B$2:$AV$468,MATCH(Q$2,'Allokerad kvv'!$B$2:$AV$2,0),FALSE),VLOOKUP($B210,'Justerad allokering'!$B$2:$AG$462,MATCH(Q$2,'Justerad allokering'!$B$2:$AF$2,0),FALSE))</f>
        <v>0</v>
      </c>
      <c r="R210" s="28">
        <f>IF(ISERROR(1/VLOOKUP($B210,'Justerad allokering'!$B$2:$AG$462,MATCH(R$2,'Justerad allokering'!$B$2:$AF$2,0),FALSE)),VLOOKUP($B210,'Allokerad kvv'!$B$2:$AV$468,MATCH(R$2,'Allokerad kvv'!$B$2:$AV$2,0),FALSE),VLOOKUP($B210,'Justerad allokering'!$B$2:$AG$462,MATCH(R$2,'Justerad allokering'!$B$2:$AF$2,0),FALSE))</f>
        <v>0</v>
      </c>
      <c r="S210" s="28">
        <f>IF(ISERROR(1/VLOOKUP($B210,'Justerad allokering'!$B$2:$AG$462,MATCH(S$2,'Justerad allokering'!$B$2:$AF$2,0),FALSE)),VLOOKUP($B210,'Allokerad kvv'!$B$2:$AV$468,MATCH(S$2,'Allokerad kvv'!$B$2:$AV$2,0),FALSE),VLOOKUP($B210,'Justerad allokering'!$B$2:$AG$462,MATCH(S$2,'Justerad allokering'!$B$2:$AF$2,0),FALSE))</f>
        <v>0</v>
      </c>
      <c r="T210" s="28">
        <f>IF(ISERROR(1/VLOOKUP($B210,'Justerad allokering'!$B$2:$AG$462,MATCH(T$2,'Justerad allokering'!$B$2:$AF$2,0),FALSE)),VLOOKUP($B210,'Allokerad kvv'!$B$2:$AV$468,MATCH(T$2,'Allokerad kvv'!$B$2:$AV$2,0),FALSE),VLOOKUP($B210,'Justerad allokering'!$B$2:$AG$462,MATCH(T$2,'Justerad allokering'!$B$2:$AF$2,0),FALSE))</f>
        <v>0</v>
      </c>
      <c r="U210" s="28">
        <f>IF(ISERROR(1/VLOOKUP($B210,'Justerad allokering'!$B$2:$AG$462,MATCH(U$2,'Justerad allokering'!$B$2:$AF$2,0),FALSE)),VLOOKUP($B210,'Allokerad kvv'!$B$2:$AV$468,MATCH(U$2,'Allokerad kvv'!$B$2:$AV$2,0),FALSE),VLOOKUP($B210,'Justerad allokering'!$B$2:$AG$462,MATCH(U$2,'Justerad allokering'!$B$2:$AF$2,0),FALSE))</f>
        <v>0</v>
      </c>
      <c r="V210" s="28">
        <f>IF(ISERROR(1/VLOOKUP($B210,'Justerad allokering'!$B$2:$AG$462,MATCH(V$2,'Justerad allokering'!$B$2:$AF$2,0),FALSE)),VLOOKUP($B210,'Allokerad kvv'!$B$2:$AV$468,MATCH(V$2,'Allokerad kvv'!$B$2:$AV$2,0),FALSE),VLOOKUP($B210,'Justerad allokering'!$B$2:$AG$462,MATCH(V$2,'Justerad allokering'!$B$2:$AF$2,0),FALSE))</f>
        <v>0</v>
      </c>
      <c r="W210" s="28">
        <f>IF(ISERROR(1/VLOOKUP($B210,'Justerad allokering'!$B$2:$AG$462,MATCH(W$2,'Justerad allokering'!$B$2:$AF$2,0),FALSE)),VLOOKUP($B210,'Allokerad kvv'!$B$2:$AV$468,MATCH(W$2,'Allokerad kvv'!$B$2:$AV$2,0),FALSE),VLOOKUP($B210,'Justerad allokering'!$B$2:$AG$462,MATCH(W$2,'Justerad allokering'!$B$2:$AF$2,0),FALSE))</f>
        <v>0</v>
      </c>
      <c r="X210" s="28">
        <f>IF(ISERROR(1/VLOOKUP($B210,'Justerad allokering'!$B$2:$AG$462,MATCH(X$2,'Justerad allokering'!$B$2:$AF$2,0),FALSE)),VLOOKUP($B210,'Allokerad kvv'!$B$2:$AV$468,MATCH(X$2,'Allokerad kvv'!$B$2:$AV$2,0),FALSE),VLOOKUP($B210,'Justerad allokering'!$B$2:$AG$462,MATCH(X$2,'Justerad allokering'!$B$2:$AF$2,0),FALSE))</f>
        <v>0</v>
      </c>
      <c r="Y210" s="28">
        <f>IF(ISERROR(1/VLOOKUP($B210,'Justerad allokering'!$B$2:$AG$462,MATCH(Y$2,'Justerad allokering'!$B$2:$AF$2,0),FALSE)),VLOOKUP($B210,'Allokerad kvv'!$B$2:$AV$468,MATCH(Y$2,'Allokerad kvv'!$B$2:$AV$2,0),FALSE),VLOOKUP($B210,'Justerad allokering'!$B$2:$AG$462,MATCH(Y$2,'Justerad allokering'!$B$2:$AF$2,0),FALSE))</f>
        <v>0</v>
      </c>
      <c r="Z210" s="28">
        <f>IF(ISERROR(1/VLOOKUP($B210,'Justerad allokering'!$B$2:$AG$462,MATCH(Z$2,'Justerad allokering'!$B$2:$AF$2,0),FALSE)),VLOOKUP($B210,'Allokerad kvv'!$B$2:$AV$468,MATCH(Z$2,'Allokerad kvv'!$B$2:$AV$2,0),FALSE),VLOOKUP($B210,'Justerad allokering'!$B$2:$AG$462,MATCH(Z$2,'Justerad allokering'!$B$2:$AF$2,0),FALSE))</f>
        <v>0</v>
      </c>
      <c r="AA210" s="28"/>
      <c r="AB210" s="28"/>
      <c r="AE210">
        <f t="shared" si="9"/>
        <v>0</v>
      </c>
      <c r="AG210">
        <f t="shared" si="10"/>
        <v>0</v>
      </c>
      <c r="AH210">
        <f t="shared" si="11"/>
        <v>0</v>
      </c>
      <c r="AI210" s="55" t="str">
        <f>IF(AH210=0,"",AH210/VLOOKUP(B210,Kraftvärmeprod!$B$1:$BC$480,MATCH("Summa tillförd energi exklusive rökgaskondensering",Kraftvärmeprod!$B$1:$BC$1,0),FALSE))</f>
        <v/>
      </c>
    </row>
    <row r="211" spans="1:35" x14ac:dyDescent="0.35">
      <c r="A211" s="28" t="s">
        <v>280</v>
      </c>
      <c r="B211" s="28" t="s">
        <v>281</v>
      </c>
      <c r="C211" s="28">
        <f>IF(ISERROR(1/VLOOKUP($B211,'Justerad allokering'!$B$2:$AG$462,MATCH(C$2,'Justerad allokering'!$B$2:$AF$2,0),FALSE)),VLOOKUP($B211,'Allokerad kvv'!$B$2:$AV$468,MATCH(C$2,'Allokerad kvv'!$B$2:$AV$2,0),FALSE),VLOOKUP($B211,'Justerad allokering'!$B$2:$AG$462,MATCH(C$2,'Justerad allokering'!$B$2:$AF$2,0),FALSE))</f>
        <v>55.754800000000003</v>
      </c>
      <c r="D211" s="28">
        <f>IF(ISERROR(1/VLOOKUP($B211,'Justerad allokering'!$B$2:$AG$462,MATCH(D$2,'Justerad allokering'!$B$2:$AF$2,0),FALSE)),VLOOKUP($B211,'Allokerad kvv'!$B$2:$AV$468,MATCH(D$2,'Allokerad kvv'!$B$2:$AV$2,0),FALSE),VLOOKUP($B211,'Justerad allokering'!$B$2:$AG$462,MATCH(D$2,'Justerad allokering'!$B$2:$AF$2,0),FALSE))</f>
        <v>0</v>
      </c>
      <c r="E211" s="28">
        <f>IF(ISERROR(1/VLOOKUP($B211,'Justerad allokering'!$B$2:$AG$462,MATCH(E$2,'Justerad allokering'!$B$2:$AF$2,0),FALSE)),VLOOKUP($B211,'Allokerad kvv'!$B$2:$AV$468,MATCH(E$2,'Allokerad kvv'!$B$2:$AV$2,0),FALSE),VLOOKUP($B211,'Justerad allokering'!$B$2:$AG$462,MATCH(E$2,'Justerad allokering'!$B$2:$AF$2,0),FALSE))</f>
        <v>0</v>
      </c>
      <c r="F211" s="28">
        <f>IF(ISERROR(1/VLOOKUP($B211,'Justerad allokering'!$B$2:$AG$462,MATCH(F$2,'Justerad allokering'!$B$2:$AF$2,0),FALSE)),VLOOKUP($B211,'Allokerad kvv'!$B$2:$AV$468,MATCH(F$2,'Allokerad kvv'!$B$2:$AV$2,0),FALSE),VLOOKUP($B211,'Justerad allokering'!$B$2:$AG$462,MATCH(F$2,'Justerad allokering'!$B$2:$AF$2,0),FALSE))</f>
        <v>0</v>
      </c>
      <c r="G211" s="28">
        <f>IF(ISERROR(1/VLOOKUP($B211,'Justerad allokering'!$B$2:$AG$462,MATCH(G$2,'Justerad allokering'!$B$2:$AF$2,0),FALSE)),VLOOKUP($B211,'Allokerad kvv'!$B$2:$AV$468,MATCH(G$2,'Allokerad kvv'!$B$2:$AV$2,0),FALSE),VLOOKUP($B211,'Justerad allokering'!$B$2:$AG$462,MATCH(G$2,'Justerad allokering'!$B$2:$AF$2,0),FALSE))</f>
        <v>1.38856</v>
      </c>
      <c r="H211" s="28">
        <f>IF(ISERROR(1/VLOOKUP($B211,'Justerad allokering'!$B$2:$AG$462,MATCH(H$2,'Justerad allokering'!$B$2:$AF$2,0),FALSE)),VLOOKUP($B211,'Allokerad kvv'!$B$2:$AV$468,MATCH(H$2,'Allokerad kvv'!$B$2:$AV$2,0),FALSE),VLOOKUP($B211,'Justerad allokering'!$B$2:$AG$462,MATCH(H$2,'Justerad allokering'!$B$2:$AF$2,0),FALSE))</f>
        <v>0</v>
      </c>
      <c r="I211" s="28">
        <f>IF(ISERROR(1/VLOOKUP($B211,'Justerad allokering'!$B$2:$AG$462,MATCH(I$2,'Justerad allokering'!$B$2:$AF$2,0),FALSE)),VLOOKUP($B211,'Allokerad kvv'!$B$2:$AV$468,MATCH(I$2,'Allokerad kvv'!$B$2:$AV$2,0),FALSE),VLOOKUP($B211,'Justerad allokering'!$B$2:$AG$462,MATCH(I$2,'Justerad allokering'!$B$2:$AF$2,0),FALSE))</f>
        <v>0</v>
      </c>
      <c r="J211" s="28">
        <f>IF(ISERROR(1/VLOOKUP($B211,'Justerad allokering'!$B$2:$AG$462,MATCH(J$2,'Justerad allokering'!$B$2:$AF$2,0),FALSE)),VLOOKUP($B211,'Allokerad kvv'!$B$2:$AV$468,MATCH(J$2,'Allokerad kvv'!$B$2:$AV$2,0),FALSE),VLOOKUP($B211,'Justerad allokering'!$B$2:$AG$462,MATCH(J$2,'Justerad allokering'!$B$2:$AF$2,0),FALSE))</f>
        <v>0</v>
      </c>
      <c r="K211" s="28">
        <f>IF(ISERROR(1/VLOOKUP($B211,'Justerad allokering'!$B$2:$AG$462,MATCH(K$2,'Justerad allokering'!$B$2:$AF$2,0),FALSE)),VLOOKUP($B211,'Allokerad kvv'!$B$2:$AV$468,MATCH(K$2,'Allokerad kvv'!$B$2:$AV$2,0),FALSE),VLOOKUP($B211,'Justerad allokering'!$B$2:$AG$462,MATCH(K$2,'Justerad allokering'!$B$2:$AF$2,0),FALSE))</f>
        <v>5.0711399999999998</v>
      </c>
      <c r="L211" s="28">
        <f>IF(ISERROR(1/VLOOKUP($B211,'Justerad allokering'!$B$2:$AG$462,MATCH(L$2,'Justerad allokering'!$B$2:$AF$2,0),FALSE)),VLOOKUP($B211,'Allokerad kvv'!$B$2:$AV$468,MATCH(L$2,'Allokerad kvv'!$B$2:$AV$2,0),FALSE),VLOOKUP($B211,'Justerad allokering'!$B$2:$AG$462,MATCH(L$2,'Justerad allokering'!$B$2:$AF$2,0),FALSE))</f>
        <v>0</v>
      </c>
      <c r="M211" s="28">
        <f>IF(ISERROR(1/VLOOKUP($B211,'Justerad allokering'!$B$2:$AG$462,MATCH(M$2,'Justerad allokering'!$B$2:$AF$2,0),FALSE)),VLOOKUP($B211,'Allokerad kvv'!$B$2:$AV$468,MATCH(M$2,'Allokerad kvv'!$B$2:$AV$2,0),FALSE),VLOOKUP($B211,'Justerad allokering'!$B$2:$AG$462,MATCH(M$2,'Justerad allokering'!$B$2:$AF$2,0),FALSE))</f>
        <v>36.111499999999999</v>
      </c>
      <c r="N211" s="28">
        <f>IF(ISERROR(1/VLOOKUP($B211,'Justerad allokering'!$B$2:$AG$462,MATCH(N$2,'Justerad allokering'!$B$2:$AF$2,0),FALSE)),VLOOKUP($B211,'Allokerad kvv'!$B$2:$AV$468,MATCH(N$2,'Allokerad kvv'!$B$2:$AV$2,0),FALSE),VLOOKUP($B211,'Justerad allokering'!$B$2:$AG$462,MATCH(N$2,'Justerad allokering'!$B$2:$AF$2,0),FALSE))</f>
        <v>13.9</v>
      </c>
      <c r="O211" s="28">
        <f>IF(ISERROR(1/VLOOKUP($B211,'Justerad allokering'!$B$2:$AG$462,MATCH(O$2,'Justerad allokering'!$B$2:$AF$2,0),FALSE)),VLOOKUP($B211,'Allokerad kvv'!$B$2:$AV$468,MATCH(O$2,'Allokerad kvv'!$B$2:$AV$2,0),FALSE),VLOOKUP($B211,'Justerad allokering'!$B$2:$AG$462,MATCH(O$2,'Justerad allokering'!$B$2:$AF$2,0),FALSE))</f>
        <v>0</v>
      </c>
      <c r="P211" s="28">
        <f>IF(ISERROR(1/VLOOKUP($B211,'Justerad allokering'!$B$2:$AG$462,MATCH(P$2,'Justerad allokering'!$B$2:$AF$2,0),FALSE)),VLOOKUP($B211,'Allokerad kvv'!$B$2:$AV$468,MATCH(P$2,'Allokerad kvv'!$B$2:$AV$2,0),FALSE),VLOOKUP($B211,'Justerad allokering'!$B$2:$AG$462,MATCH(P$2,'Justerad allokering'!$B$2:$AF$2,0),FALSE))</f>
        <v>5.1913799999999997</v>
      </c>
      <c r="Q211" s="28">
        <f>IF(ISERROR(1/VLOOKUP($B211,'Justerad allokering'!$B$2:$AG$462,MATCH(Q$2,'Justerad allokering'!$B$2:$AF$2,0),FALSE)),VLOOKUP($B211,'Allokerad kvv'!$B$2:$AV$468,MATCH(Q$2,'Allokerad kvv'!$B$2:$AV$2,0),FALSE),VLOOKUP($B211,'Justerad allokering'!$B$2:$AG$462,MATCH(Q$2,'Justerad allokering'!$B$2:$AF$2,0),FALSE))</f>
        <v>0</v>
      </c>
      <c r="R211" s="28">
        <f>IF(ISERROR(1/VLOOKUP($B211,'Justerad allokering'!$B$2:$AG$462,MATCH(R$2,'Justerad allokering'!$B$2:$AF$2,0),FALSE)),VLOOKUP($B211,'Allokerad kvv'!$B$2:$AV$468,MATCH(R$2,'Allokerad kvv'!$B$2:$AV$2,0),FALSE),VLOOKUP($B211,'Justerad allokering'!$B$2:$AG$462,MATCH(R$2,'Justerad allokering'!$B$2:$AF$2,0),FALSE))</f>
        <v>0</v>
      </c>
      <c r="S211" s="28">
        <f>IF(ISERROR(1/VLOOKUP($B211,'Justerad allokering'!$B$2:$AG$462,MATCH(S$2,'Justerad allokering'!$B$2:$AF$2,0),FALSE)),VLOOKUP($B211,'Allokerad kvv'!$B$2:$AV$468,MATCH(S$2,'Allokerad kvv'!$B$2:$AV$2,0),FALSE),VLOOKUP($B211,'Justerad allokering'!$B$2:$AG$462,MATCH(S$2,'Justerad allokering'!$B$2:$AF$2,0),FALSE))</f>
        <v>0</v>
      </c>
      <c r="T211" s="28">
        <f>IF(ISERROR(1/VLOOKUP($B211,'Justerad allokering'!$B$2:$AG$462,MATCH(T$2,'Justerad allokering'!$B$2:$AF$2,0),FALSE)),VLOOKUP($B211,'Allokerad kvv'!$B$2:$AV$468,MATCH(T$2,'Allokerad kvv'!$B$2:$AV$2,0),FALSE),VLOOKUP($B211,'Justerad allokering'!$B$2:$AG$462,MATCH(T$2,'Justerad allokering'!$B$2:$AF$2,0),FALSE))</f>
        <v>0</v>
      </c>
      <c r="U211" s="28">
        <f>IF(ISERROR(1/VLOOKUP($B211,'Justerad allokering'!$B$2:$AG$462,MATCH(U$2,'Justerad allokering'!$B$2:$AF$2,0),FALSE)),VLOOKUP($B211,'Allokerad kvv'!$B$2:$AV$468,MATCH(U$2,'Allokerad kvv'!$B$2:$AV$2,0),FALSE),VLOOKUP($B211,'Justerad allokering'!$B$2:$AG$462,MATCH(U$2,'Justerad allokering'!$B$2:$AF$2,0),FALSE))</f>
        <v>0</v>
      </c>
      <c r="V211" s="28">
        <f>IF(ISERROR(1/VLOOKUP($B211,'Justerad allokering'!$B$2:$AG$462,MATCH(V$2,'Justerad allokering'!$B$2:$AF$2,0),FALSE)),VLOOKUP($B211,'Allokerad kvv'!$B$2:$AV$468,MATCH(V$2,'Allokerad kvv'!$B$2:$AV$2,0),FALSE),VLOOKUP($B211,'Justerad allokering'!$B$2:$AG$462,MATCH(V$2,'Justerad allokering'!$B$2:$AF$2,0),FALSE))</f>
        <v>0</v>
      </c>
      <c r="W211" s="28">
        <f>IF(ISERROR(1/VLOOKUP($B211,'Justerad allokering'!$B$2:$AG$462,MATCH(W$2,'Justerad allokering'!$B$2:$AF$2,0),FALSE)),VLOOKUP($B211,'Allokerad kvv'!$B$2:$AV$468,MATCH(W$2,'Allokerad kvv'!$B$2:$AV$2,0),FALSE),VLOOKUP($B211,'Justerad allokering'!$B$2:$AG$462,MATCH(W$2,'Justerad allokering'!$B$2:$AF$2,0),FALSE))</f>
        <v>0</v>
      </c>
      <c r="X211" s="28">
        <f>IF(ISERROR(1/VLOOKUP($B211,'Justerad allokering'!$B$2:$AG$462,MATCH(X$2,'Justerad allokering'!$B$2:$AF$2,0),FALSE)),VLOOKUP($B211,'Allokerad kvv'!$B$2:$AV$468,MATCH(X$2,'Allokerad kvv'!$B$2:$AV$2,0),FALSE),VLOOKUP($B211,'Justerad allokering'!$B$2:$AG$462,MATCH(X$2,'Justerad allokering'!$B$2:$AF$2,0),FALSE))</f>
        <v>0</v>
      </c>
      <c r="Y211" s="28">
        <f>IF(ISERROR(1/VLOOKUP($B211,'Justerad allokering'!$B$2:$AG$462,MATCH(Y$2,'Justerad allokering'!$B$2:$AF$2,0),FALSE)),VLOOKUP($B211,'Allokerad kvv'!$B$2:$AV$468,MATCH(Y$2,'Allokerad kvv'!$B$2:$AV$2,0),FALSE),VLOOKUP($B211,'Justerad allokering'!$B$2:$AG$462,MATCH(Y$2,'Justerad allokering'!$B$2:$AF$2,0),FALSE))</f>
        <v>0</v>
      </c>
      <c r="Z211" s="28">
        <f>IF(ISERROR(1/VLOOKUP($B211,'Justerad allokering'!$B$2:$AG$462,MATCH(Z$2,'Justerad allokering'!$B$2:$AF$2,0),FALSE)),VLOOKUP($B211,'Allokerad kvv'!$B$2:$AV$468,MATCH(Z$2,'Allokerad kvv'!$B$2:$AV$2,0),FALSE),VLOOKUP($B211,'Justerad allokering'!$B$2:$AG$462,MATCH(Z$2,'Justerad allokering'!$B$2:$AF$2,0),FALSE))</f>
        <v>0</v>
      </c>
      <c r="AA211" s="28"/>
      <c r="AB211" s="28"/>
      <c r="AE211">
        <f t="shared" si="9"/>
        <v>117.41737999999999</v>
      </c>
      <c r="AG211">
        <f t="shared" si="10"/>
        <v>112.34623999999999</v>
      </c>
      <c r="AH211">
        <f t="shared" si="11"/>
        <v>98.446239999999989</v>
      </c>
      <c r="AI211" s="55">
        <f>IF(AH211=0,"",AH211/VLOOKUP(B211,Kraftvärmeprod!$B$1:$BC$480,MATCH("Summa tillförd energi exklusive rökgaskondensering",Kraftvärmeprod!$B$1:$BC$1,0),FALSE))</f>
        <v>0.54121077515118199</v>
      </c>
    </row>
    <row r="212" spans="1:35" x14ac:dyDescent="0.35">
      <c r="A212" s="28" t="s">
        <v>282</v>
      </c>
      <c r="B212" s="28" t="s">
        <v>283</v>
      </c>
      <c r="C212" s="28">
        <f>IF(ISERROR(1/VLOOKUP($B212,'Justerad allokering'!$B$2:$AG$462,MATCH(C$2,'Justerad allokering'!$B$2:$AF$2,0),FALSE)),VLOOKUP($B212,'Allokerad kvv'!$B$2:$AV$468,MATCH(C$2,'Allokerad kvv'!$B$2:$AV$2,0),FALSE),VLOOKUP($B212,'Justerad allokering'!$B$2:$AG$462,MATCH(C$2,'Justerad allokering'!$B$2:$AF$2,0),FALSE))</f>
        <v>0</v>
      </c>
      <c r="D212" s="28">
        <f>IF(ISERROR(1/VLOOKUP($B212,'Justerad allokering'!$B$2:$AG$462,MATCH(D$2,'Justerad allokering'!$B$2:$AF$2,0),FALSE)),VLOOKUP($B212,'Allokerad kvv'!$B$2:$AV$468,MATCH(D$2,'Allokerad kvv'!$B$2:$AV$2,0),FALSE),VLOOKUP($B212,'Justerad allokering'!$B$2:$AG$462,MATCH(D$2,'Justerad allokering'!$B$2:$AF$2,0),FALSE))</f>
        <v>0</v>
      </c>
      <c r="E212" s="28">
        <f>IF(ISERROR(1/VLOOKUP($B212,'Justerad allokering'!$B$2:$AG$462,MATCH(E$2,'Justerad allokering'!$B$2:$AF$2,0),FALSE)),VLOOKUP($B212,'Allokerad kvv'!$B$2:$AV$468,MATCH(E$2,'Allokerad kvv'!$B$2:$AV$2,0),FALSE),VLOOKUP($B212,'Justerad allokering'!$B$2:$AG$462,MATCH(E$2,'Justerad allokering'!$B$2:$AF$2,0),FALSE))</f>
        <v>0</v>
      </c>
      <c r="F212" s="28">
        <f>IF(ISERROR(1/VLOOKUP($B212,'Justerad allokering'!$B$2:$AG$462,MATCH(F$2,'Justerad allokering'!$B$2:$AF$2,0),FALSE)),VLOOKUP($B212,'Allokerad kvv'!$B$2:$AV$468,MATCH(F$2,'Allokerad kvv'!$B$2:$AV$2,0),FALSE),VLOOKUP($B212,'Justerad allokering'!$B$2:$AG$462,MATCH(F$2,'Justerad allokering'!$B$2:$AF$2,0),FALSE))</f>
        <v>0</v>
      </c>
      <c r="G212" s="28">
        <f>IF(ISERROR(1/VLOOKUP($B212,'Justerad allokering'!$B$2:$AG$462,MATCH(G$2,'Justerad allokering'!$B$2:$AF$2,0),FALSE)),VLOOKUP($B212,'Allokerad kvv'!$B$2:$AV$468,MATCH(G$2,'Allokerad kvv'!$B$2:$AV$2,0),FALSE),VLOOKUP($B212,'Justerad allokering'!$B$2:$AG$462,MATCH(G$2,'Justerad allokering'!$B$2:$AF$2,0),FALSE))</f>
        <v>0</v>
      </c>
      <c r="H212" s="28">
        <f>IF(ISERROR(1/VLOOKUP($B212,'Justerad allokering'!$B$2:$AG$462,MATCH(H$2,'Justerad allokering'!$B$2:$AF$2,0),FALSE)),VLOOKUP($B212,'Allokerad kvv'!$B$2:$AV$468,MATCH(H$2,'Allokerad kvv'!$B$2:$AV$2,0),FALSE),VLOOKUP($B212,'Justerad allokering'!$B$2:$AG$462,MATCH(H$2,'Justerad allokering'!$B$2:$AF$2,0),FALSE))</f>
        <v>0</v>
      </c>
      <c r="I212" s="28">
        <f>IF(ISERROR(1/VLOOKUP($B212,'Justerad allokering'!$B$2:$AG$462,MATCH(I$2,'Justerad allokering'!$B$2:$AF$2,0),FALSE)),VLOOKUP($B212,'Allokerad kvv'!$B$2:$AV$468,MATCH(I$2,'Allokerad kvv'!$B$2:$AV$2,0),FALSE),VLOOKUP($B212,'Justerad allokering'!$B$2:$AG$462,MATCH(I$2,'Justerad allokering'!$B$2:$AF$2,0),FALSE))</f>
        <v>0</v>
      </c>
      <c r="J212" s="28">
        <f>IF(ISERROR(1/VLOOKUP($B212,'Justerad allokering'!$B$2:$AG$462,MATCH(J$2,'Justerad allokering'!$B$2:$AF$2,0),FALSE)),VLOOKUP($B212,'Allokerad kvv'!$B$2:$AV$468,MATCH(J$2,'Allokerad kvv'!$B$2:$AV$2,0),FALSE),VLOOKUP($B212,'Justerad allokering'!$B$2:$AG$462,MATCH(J$2,'Justerad allokering'!$B$2:$AF$2,0),FALSE))</f>
        <v>0</v>
      </c>
      <c r="K212" s="28">
        <f>IF(ISERROR(1/VLOOKUP($B212,'Justerad allokering'!$B$2:$AG$462,MATCH(K$2,'Justerad allokering'!$B$2:$AF$2,0),FALSE)),VLOOKUP($B212,'Allokerad kvv'!$B$2:$AV$468,MATCH(K$2,'Allokerad kvv'!$B$2:$AV$2,0),FALSE),VLOOKUP($B212,'Justerad allokering'!$B$2:$AG$462,MATCH(K$2,'Justerad allokering'!$B$2:$AF$2,0),FALSE))</f>
        <v>0</v>
      </c>
      <c r="L212" s="28">
        <f>IF(ISERROR(1/VLOOKUP($B212,'Justerad allokering'!$B$2:$AG$462,MATCH(L$2,'Justerad allokering'!$B$2:$AF$2,0),FALSE)),VLOOKUP($B212,'Allokerad kvv'!$B$2:$AV$468,MATCH(L$2,'Allokerad kvv'!$B$2:$AV$2,0),FALSE),VLOOKUP($B212,'Justerad allokering'!$B$2:$AG$462,MATCH(L$2,'Justerad allokering'!$B$2:$AF$2,0),FALSE))</f>
        <v>0</v>
      </c>
      <c r="M212" s="28">
        <f>IF(ISERROR(1/VLOOKUP($B212,'Justerad allokering'!$B$2:$AG$462,MATCH(M$2,'Justerad allokering'!$B$2:$AF$2,0),FALSE)),VLOOKUP($B212,'Allokerad kvv'!$B$2:$AV$468,MATCH(M$2,'Allokerad kvv'!$B$2:$AV$2,0),FALSE),VLOOKUP($B212,'Justerad allokering'!$B$2:$AG$462,MATCH(M$2,'Justerad allokering'!$B$2:$AF$2,0),FALSE))</f>
        <v>0</v>
      </c>
      <c r="N212" s="28">
        <f>IF(ISERROR(1/VLOOKUP($B212,'Justerad allokering'!$B$2:$AG$462,MATCH(N$2,'Justerad allokering'!$B$2:$AF$2,0),FALSE)),VLOOKUP($B212,'Allokerad kvv'!$B$2:$AV$468,MATCH(N$2,'Allokerad kvv'!$B$2:$AV$2,0),FALSE),VLOOKUP($B212,'Justerad allokering'!$B$2:$AG$462,MATCH(N$2,'Justerad allokering'!$B$2:$AF$2,0),FALSE))</f>
        <v>0</v>
      </c>
      <c r="O212" s="28">
        <f>IF(ISERROR(1/VLOOKUP($B212,'Justerad allokering'!$B$2:$AG$462,MATCH(O$2,'Justerad allokering'!$B$2:$AF$2,0),FALSE)),VLOOKUP($B212,'Allokerad kvv'!$B$2:$AV$468,MATCH(O$2,'Allokerad kvv'!$B$2:$AV$2,0),FALSE),VLOOKUP($B212,'Justerad allokering'!$B$2:$AG$462,MATCH(O$2,'Justerad allokering'!$B$2:$AF$2,0),FALSE))</f>
        <v>0</v>
      </c>
      <c r="P212" s="28">
        <f>IF(ISERROR(1/VLOOKUP($B212,'Justerad allokering'!$B$2:$AG$462,MATCH(P$2,'Justerad allokering'!$B$2:$AF$2,0),FALSE)),VLOOKUP($B212,'Allokerad kvv'!$B$2:$AV$468,MATCH(P$2,'Allokerad kvv'!$B$2:$AV$2,0),FALSE),VLOOKUP($B212,'Justerad allokering'!$B$2:$AG$462,MATCH(P$2,'Justerad allokering'!$B$2:$AF$2,0),FALSE))</f>
        <v>0</v>
      </c>
      <c r="Q212" s="28">
        <f>IF(ISERROR(1/VLOOKUP($B212,'Justerad allokering'!$B$2:$AG$462,MATCH(Q$2,'Justerad allokering'!$B$2:$AF$2,0),FALSE)),VLOOKUP($B212,'Allokerad kvv'!$B$2:$AV$468,MATCH(Q$2,'Allokerad kvv'!$B$2:$AV$2,0),FALSE),VLOOKUP($B212,'Justerad allokering'!$B$2:$AG$462,MATCH(Q$2,'Justerad allokering'!$B$2:$AF$2,0),FALSE))</f>
        <v>0</v>
      </c>
      <c r="R212" s="28">
        <f>IF(ISERROR(1/VLOOKUP($B212,'Justerad allokering'!$B$2:$AG$462,MATCH(R$2,'Justerad allokering'!$B$2:$AF$2,0),FALSE)),VLOOKUP($B212,'Allokerad kvv'!$B$2:$AV$468,MATCH(R$2,'Allokerad kvv'!$B$2:$AV$2,0),FALSE),VLOOKUP($B212,'Justerad allokering'!$B$2:$AG$462,MATCH(R$2,'Justerad allokering'!$B$2:$AF$2,0),FALSE))</f>
        <v>0</v>
      </c>
      <c r="S212" s="28">
        <f>IF(ISERROR(1/VLOOKUP($B212,'Justerad allokering'!$B$2:$AG$462,MATCH(S$2,'Justerad allokering'!$B$2:$AF$2,0),FALSE)),VLOOKUP($B212,'Allokerad kvv'!$B$2:$AV$468,MATCH(S$2,'Allokerad kvv'!$B$2:$AV$2,0),FALSE),VLOOKUP($B212,'Justerad allokering'!$B$2:$AG$462,MATCH(S$2,'Justerad allokering'!$B$2:$AF$2,0),FALSE))</f>
        <v>0</v>
      </c>
      <c r="T212" s="28">
        <f>IF(ISERROR(1/VLOOKUP($B212,'Justerad allokering'!$B$2:$AG$462,MATCH(T$2,'Justerad allokering'!$B$2:$AF$2,0),FALSE)),VLOOKUP($B212,'Allokerad kvv'!$B$2:$AV$468,MATCH(T$2,'Allokerad kvv'!$B$2:$AV$2,0),FALSE),VLOOKUP($B212,'Justerad allokering'!$B$2:$AG$462,MATCH(T$2,'Justerad allokering'!$B$2:$AF$2,0),FALSE))</f>
        <v>0</v>
      </c>
      <c r="U212" s="28">
        <f>IF(ISERROR(1/VLOOKUP($B212,'Justerad allokering'!$B$2:$AG$462,MATCH(U$2,'Justerad allokering'!$B$2:$AF$2,0),FALSE)),VLOOKUP($B212,'Allokerad kvv'!$B$2:$AV$468,MATCH(U$2,'Allokerad kvv'!$B$2:$AV$2,0),FALSE),VLOOKUP($B212,'Justerad allokering'!$B$2:$AG$462,MATCH(U$2,'Justerad allokering'!$B$2:$AF$2,0),FALSE))</f>
        <v>0</v>
      </c>
      <c r="V212" s="28">
        <f>IF(ISERROR(1/VLOOKUP($B212,'Justerad allokering'!$B$2:$AG$462,MATCH(V$2,'Justerad allokering'!$B$2:$AF$2,0),FALSE)),VLOOKUP($B212,'Allokerad kvv'!$B$2:$AV$468,MATCH(V$2,'Allokerad kvv'!$B$2:$AV$2,0),FALSE),VLOOKUP($B212,'Justerad allokering'!$B$2:$AG$462,MATCH(V$2,'Justerad allokering'!$B$2:$AF$2,0),FALSE))</f>
        <v>0</v>
      </c>
      <c r="W212" s="28">
        <f>IF(ISERROR(1/VLOOKUP($B212,'Justerad allokering'!$B$2:$AG$462,MATCH(W$2,'Justerad allokering'!$B$2:$AF$2,0),FALSE)),VLOOKUP($B212,'Allokerad kvv'!$B$2:$AV$468,MATCH(W$2,'Allokerad kvv'!$B$2:$AV$2,0),FALSE),VLOOKUP($B212,'Justerad allokering'!$B$2:$AG$462,MATCH(W$2,'Justerad allokering'!$B$2:$AF$2,0),FALSE))</f>
        <v>0</v>
      </c>
      <c r="X212" s="28">
        <f>IF(ISERROR(1/VLOOKUP($B212,'Justerad allokering'!$B$2:$AG$462,MATCH(X$2,'Justerad allokering'!$B$2:$AF$2,0),FALSE)),VLOOKUP($B212,'Allokerad kvv'!$B$2:$AV$468,MATCH(X$2,'Allokerad kvv'!$B$2:$AV$2,0),FALSE),VLOOKUP($B212,'Justerad allokering'!$B$2:$AG$462,MATCH(X$2,'Justerad allokering'!$B$2:$AF$2,0),FALSE))</f>
        <v>0</v>
      </c>
      <c r="Y212" s="28">
        <f>IF(ISERROR(1/VLOOKUP($B212,'Justerad allokering'!$B$2:$AG$462,MATCH(Y$2,'Justerad allokering'!$B$2:$AF$2,0),FALSE)),VLOOKUP($B212,'Allokerad kvv'!$B$2:$AV$468,MATCH(Y$2,'Allokerad kvv'!$B$2:$AV$2,0),FALSE),VLOOKUP($B212,'Justerad allokering'!$B$2:$AG$462,MATCH(Y$2,'Justerad allokering'!$B$2:$AF$2,0),FALSE))</f>
        <v>0</v>
      </c>
      <c r="Z212" s="28">
        <f>IF(ISERROR(1/VLOOKUP($B212,'Justerad allokering'!$B$2:$AG$462,MATCH(Z$2,'Justerad allokering'!$B$2:$AF$2,0),FALSE)),VLOOKUP($B212,'Allokerad kvv'!$B$2:$AV$468,MATCH(Z$2,'Allokerad kvv'!$B$2:$AV$2,0),FALSE),VLOOKUP($B212,'Justerad allokering'!$B$2:$AG$462,MATCH(Z$2,'Justerad allokering'!$B$2:$AF$2,0),FALSE))</f>
        <v>0</v>
      </c>
      <c r="AA212" s="28"/>
      <c r="AB212" s="28"/>
      <c r="AE212">
        <f t="shared" si="9"/>
        <v>0</v>
      </c>
      <c r="AG212">
        <f t="shared" si="10"/>
        <v>0</v>
      </c>
      <c r="AH212">
        <f t="shared" si="11"/>
        <v>0</v>
      </c>
      <c r="AI212" s="55" t="str">
        <f>IF(AH212=0,"",AH212/VLOOKUP(B212,Kraftvärmeprod!$B$1:$BC$480,MATCH("Summa tillförd energi exklusive rökgaskondensering",Kraftvärmeprod!$B$1:$BC$1,0),FALSE))</f>
        <v/>
      </c>
    </row>
    <row r="213" spans="1:35" x14ac:dyDescent="0.35">
      <c r="A213" s="28" t="s">
        <v>282</v>
      </c>
      <c r="B213" s="28" t="s">
        <v>284</v>
      </c>
      <c r="C213" s="28">
        <f>IF(ISERROR(1/VLOOKUP($B213,'Justerad allokering'!$B$2:$AG$462,MATCH(C$2,'Justerad allokering'!$B$2:$AF$2,0),FALSE)),VLOOKUP($B213,'Allokerad kvv'!$B$2:$AV$468,MATCH(C$2,'Allokerad kvv'!$B$2:$AV$2,0),FALSE),VLOOKUP($B213,'Justerad allokering'!$B$2:$AG$462,MATCH(C$2,'Justerad allokering'!$B$2:$AF$2,0),FALSE))</f>
        <v>0</v>
      </c>
      <c r="D213" s="28">
        <f>IF(ISERROR(1/VLOOKUP($B213,'Justerad allokering'!$B$2:$AG$462,MATCH(D$2,'Justerad allokering'!$B$2:$AF$2,0),FALSE)),VLOOKUP($B213,'Allokerad kvv'!$B$2:$AV$468,MATCH(D$2,'Allokerad kvv'!$B$2:$AV$2,0),FALSE),VLOOKUP($B213,'Justerad allokering'!$B$2:$AG$462,MATCH(D$2,'Justerad allokering'!$B$2:$AF$2,0),FALSE))</f>
        <v>0</v>
      </c>
      <c r="E213" s="28">
        <f>IF(ISERROR(1/VLOOKUP($B213,'Justerad allokering'!$B$2:$AG$462,MATCH(E$2,'Justerad allokering'!$B$2:$AF$2,0),FALSE)),VLOOKUP($B213,'Allokerad kvv'!$B$2:$AV$468,MATCH(E$2,'Allokerad kvv'!$B$2:$AV$2,0),FALSE),VLOOKUP($B213,'Justerad allokering'!$B$2:$AG$462,MATCH(E$2,'Justerad allokering'!$B$2:$AF$2,0),FALSE))</f>
        <v>0</v>
      </c>
      <c r="F213" s="28">
        <f>IF(ISERROR(1/VLOOKUP($B213,'Justerad allokering'!$B$2:$AG$462,MATCH(F$2,'Justerad allokering'!$B$2:$AF$2,0),FALSE)),VLOOKUP($B213,'Allokerad kvv'!$B$2:$AV$468,MATCH(F$2,'Allokerad kvv'!$B$2:$AV$2,0),FALSE),VLOOKUP($B213,'Justerad allokering'!$B$2:$AG$462,MATCH(F$2,'Justerad allokering'!$B$2:$AF$2,0),FALSE))</f>
        <v>0</v>
      </c>
      <c r="G213" s="28">
        <f>IF(ISERROR(1/VLOOKUP($B213,'Justerad allokering'!$B$2:$AG$462,MATCH(G$2,'Justerad allokering'!$B$2:$AF$2,0),FALSE)),VLOOKUP($B213,'Allokerad kvv'!$B$2:$AV$468,MATCH(G$2,'Allokerad kvv'!$B$2:$AV$2,0),FALSE),VLOOKUP($B213,'Justerad allokering'!$B$2:$AG$462,MATCH(G$2,'Justerad allokering'!$B$2:$AF$2,0),FALSE))</f>
        <v>0</v>
      </c>
      <c r="H213" s="28">
        <f>IF(ISERROR(1/VLOOKUP($B213,'Justerad allokering'!$B$2:$AG$462,MATCH(H$2,'Justerad allokering'!$B$2:$AF$2,0),FALSE)),VLOOKUP($B213,'Allokerad kvv'!$B$2:$AV$468,MATCH(H$2,'Allokerad kvv'!$B$2:$AV$2,0),FALSE),VLOOKUP($B213,'Justerad allokering'!$B$2:$AG$462,MATCH(H$2,'Justerad allokering'!$B$2:$AF$2,0),FALSE))</f>
        <v>0</v>
      </c>
      <c r="I213" s="28">
        <f>IF(ISERROR(1/VLOOKUP($B213,'Justerad allokering'!$B$2:$AG$462,MATCH(I$2,'Justerad allokering'!$B$2:$AF$2,0),FALSE)),VLOOKUP($B213,'Allokerad kvv'!$B$2:$AV$468,MATCH(I$2,'Allokerad kvv'!$B$2:$AV$2,0),FALSE),VLOOKUP($B213,'Justerad allokering'!$B$2:$AG$462,MATCH(I$2,'Justerad allokering'!$B$2:$AF$2,0),FALSE))</f>
        <v>0</v>
      </c>
      <c r="J213" s="28">
        <f>IF(ISERROR(1/VLOOKUP($B213,'Justerad allokering'!$B$2:$AG$462,MATCH(J$2,'Justerad allokering'!$B$2:$AF$2,0),FALSE)),VLOOKUP($B213,'Allokerad kvv'!$B$2:$AV$468,MATCH(J$2,'Allokerad kvv'!$B$2:$AV$2,0),FALSE),VLOOKUP($B213,'Justerad allokering'!$B$2:$AG$462,MATCH(J$2,'Justerad allokering'!$B$2:$AF$2,0),FALSE))</f>
        <v>0</v>
      </c>
      <c r="K213" s="28">
        <f>IF(ISERROR(1/VLOOKUP($B213,'Justerad allokering'!$B$2:$AG$462,MATCH(K$2,'Justerad allokering'!$B$2:$AF$2,0),FALSE)),VLOOKUP($B213,'Allokerad kvv'!$B$2:$AV$468,MATCH(K$2,'Allokerad kvv'!$B$2:$AV$2,0),FALSE),VLOOKUP($B213,'Justerad allokering'!$B$2:$AG$462,MATCH(K$2,'Justerad allokering'!$B$2:$AF$2,0),FALSE))</f>
        <v>0</v>
      </c>
      <c r="L213" s="28">
        <f>IF(ISERROR(1/VLOOKUP($B213,'Justerad allokering'!$B$2:$AG$462,MATCH(L$2,'Justerad allokering'!$B$2:$AF$2,0),FALSE)),VLOOKUP($B213,'Allokerad kvv'!$B$2:$AV$468,MATCH(L$2,'Allokerad kvv'!$B$2:$AV$2,0),FALSE),VLOOKUP($B213,'Justerad allokering'!$B$2:$AG$462,MATCH(L$2,'Justerad allokering'!$B$2:$AF$2,0),FALSE))</f>
        <v>0</v>
      </c>
      <c r="M213" s="28">
        <f>IF(ISERROR(1/VLOOKUP($B213,'Justerad allokering'!$B$2:$AG$462,MATCH(M$2,'Justerad allokering'!$B$2:$AF$2,0),FALSE)),VLOOKUP($B213,'Allokerad kvv'!$B$2:$AV$468,MATCH(M$2,'Allokerad kvv'!$B$2:$AV$2,0),FALSE),VLOOKUP($B213,'Justerad allokering'!$B$2:$AG$462,MATCH(M$2,'Justerad allokering'!$B$2:$AF$2,0),FALSE))</f>
        <v>0</v>
      </c>
      <c r="N213" s="28">
        <f>IF(ISERROR(1/VLOOKUP($B213,'Justerad allokering'!$B$2:$AG$462,MATCH(N$2,'Justerad allokering'!$B$2:$AF$2,0),FALSE)),VLOOKUP($B213,'Allokerad kvv'!$B$2:$AV$468,MATCH(N$2,'Allokerad kvv'!$B$2:$AV$2,0),FALSE),VLOOKUP($B213,'Justerad allokering'!$B$2:$AG$462,MATCH(N$2,'Justerad allokering'!$B$2:$AF$2,0),FALSE))</f>
        <v>0</v>
      </c>
      <c r="O213" s="28">
        <f>IF(ISERROR(1/VLOOKUP($B213,'Justerad allokering'!$B$2:$AG$462,MATCH(O$2,'Justerad allokering'!$B$2:$AF$2,0),FALSE)),VLOOKUP($B213,'Allokerad kvv'!$B$2:$AV$468,MATCH(O$2,'Allokerad kvv'!$B$2:$AV$2,0),FALSE),VLOOKUP($B213,'Justerad allokering'!$B$2:$AG$462,MATCH(O$2,'Justerad allokering'!$B$2:$AF$2,0),FALSE))</f>
        <v>0</v>
      </c>
      <c r="P213" s="28">
        <f>IF(ISERROR(1/VLOOKUP($B213,'Justerad allokering'!$B$2:$AG$462,MATCH(P$2,'Justerad allokering'!$B$2:$AF$2,0),FALSE)),VLOOKUP($B213,'Allokerad kvv'!$B$2:$AV$468,MATCH(P$2,'Allokerad kvv'!$B$2:$AV$2,0),FALSE),VLOOKUP($B213,'Justerad allokering'!$B$2:$AG$462,MATCH(P$2,'Justerad allokering'!$B$2:$AF$2,0),FALSE))</f>
        <v>0</v>
      </c>
      <c r="Q213" s="28">
        <f>IF(ISERROR(1/VLOOKUP($B213,'Justerad allokering'!$B$2:$AG$462,MATCH(Q$2,'Justerad allokering'!$B$2:$AF$2,0),FALSE)),VLOOKUP($B213,'Allokerad kvv'!$B$2:$AV$468,MATCH(Q$2,'Allokerad kvv'!$B$2:$AV$2,0),FALSE),VLOOKUP($B213,'Justerad allokering'!$B$2:$AG$462,MATCH(Q$2,'Justerad allokering'!$B$2:$AF$2,0),FALSE))</f>
        <v>0</v>
      </c>
      <c r="R213" s="28">
        <f>IF(ISERROR(1/VLOOKUP($B213,'Justerad allokering'!$B$2:$AG$462,MATCH(R$2,'Justerad allokering'!$B$2:$AF$2,0),FALSE)),VLOOKUP($B213,'Allokerad kvv'!$B$2:$AV$468,MATCH(R$2,'Allokerad kvv'!$B$2:$AV$2,0),FALSE),VLOOKUP($B213,'Justerad allokering'!$B$2:$AG$462,MATCH(R$2,'Justerad allokering'!$B$2:$AF$2,0),FALSE))</f>
        <v>0</v>
      </c>
      <c r="S213" s="28">
        <f>IF(ISERROR(1/VLOOKUP($B213,'Justerad allokering'!$B$2:$AG$462,MATCH(S$2,'Justerad allokering'!$B$2:$AF$2,0),FALSE)),VLOOKUP($B213,'Allokerad kvv'!$B$2:$AV$468,MATCH(S$2,'Allokerad kvv'!$B$2:$AV$2,0),FALSE),VLOOKUP($B213,'Justerad allokering'!$B$2:$AG$462,MATCH(S$2,'Justerad allokering'!$B$2:$AF$2,0),FALSE))</f>
        <v>0</v>
      </c>
      <c r="T213" s="28">
        <f>IF(ISERROR(1/VLOOKUP($B213,'Justerad allokering'!$B$2:$AG$462,MATCH(T$2,'Justerad allokering'!$B$2:$AF$2,0),FALSE)),VLOOKUP($B213,'Allokerad kvv'!$B$2:$AV$468,MATCH(T$2,'Allokerad kvv'!$B$2:$AV$2,0),FALSE),VLOOKUP($B213,'Justerad allokering'!$B$2:$AG$462,MATCH(T$2,'Justerad allokering'!$B$2:$AF$2,0),FALSE))</f>
        <v>0</v>
      </c>
      <c r="U213" s="28">
        <f>IF(ISERROR(1/VLOOKUP($B213,'Justerad allokering'!$B$2:$AG$462,MATCH(U$2,'Justerad allokering'!$B$2:$AF$2,0),FALSE)),VLOOKUP($B213,'Allokerad kvv'!$B$2:$AV$468,MATCH(U$2,'Allokerad kvv'!$B$2:$AV$2,0),FALSE),VLOOKUP($B213,'Justerad allokering'!$B$2:$AG$462,MATCH(U$2,'Justerad allokering'!$B$2:$AF$2,0),FALSE))</f>
        <v>0</v>
      </c>
      <c r="V213" s="28">
        <f>IF(ISERROR(1/VLOOKUP($B213,'Justerad allokering'!$B$2:$AG$462,MATCH(V$2,'Justerad allokering'!$B$2:$AF$2,0),FALSE)),VLOOKUP($B213,'Allokerad kvv'!$B$2:$AV$468,MATCH(V$2,'Allokerad kvv'!$B$2:$AV$2,0),FALSE),VLOOKUP($B213,'Justerad allokering'!$B$2:$AG$462,MATCH(V$2,'Justerad allokering'!$B$2:$AF$2,0),FALSE))</f>
        <v>0</v>
      </c>
      <c r="W213" s="28">
        <f>IF(ISERROR(1/VLOOKUP($B213,'Justerad allokering'!$B$2:$AG$462,MATCH(W$2,'Justerad allokering'!$B$2:$AF$2,0),FALSE)),VLOOKUP($B213,'Allokerad kvv'!$B$2:$AV$468,MATCH(W$2,'Allokerad kvv'!$B$2:$AV$2,0),FALSE),VLOOKUP($B213,'Justerad allokering'!$B$2:$AG$462,MATCH(W$2,'Justerad allokering'!$B$2:$AF$2,0),FALSE))</f>
        <v>0</v>
      </c>
      <c r="X213" s="28">
        <f>IF(ISERROR(1/VLOOKUP($B213,'Justerad allokering'!$B$2:$AG$462,MATCH(X$2,'Justerad allokering'!$B$2:$AF$2,0),FALSE)),VLOOKUP($B213,'Allokerad kvv'!$B$2:$AV$468,MATCH(X$2,'Allokerad kvv'!$B$2:$AV$2,0),FALSE),VLOOKUP($B213,'Justerad allokering'!$B$2:$AG$462,MATCH(X$2,'Justerad allokering'!$B$2:$AF$2,0),FALSE))</f>
        <v>0</v>
      </c>
      <c r="Y213" s="28">
        <f>IF(ISERROR(1/VLOOKUP($B213,'Justerad allokering'!$B$2:$AG$462,MATCH(Y$2,'Justerad allokering'!$B$2:$AF$2,0),FALSE)),VLOOKUP($B213,'Allokerad kvv'!$B$2:$AV$468,MATCH(Y$2,'Allokerad kvv'!$B$2:$AV$2,0),FALSE),VLOOKUP($B213,'Justerad allokering'!$B$2:$AG$462,MATCH(Y$2,'Justerad allokering'!$B$2:$AF$2,0),FALSE))</f>
        <v>0</v>
      </c>
      <c r="Z213" s="28">
        <f>IF(ISERROR(1/VLOOKUP($B213,'Justerad allokering'!$B$2:$AG$462,MATCH(Z$2,'Justerad allokering'!$B$2:$AF$2,0),FALSE)),VLOOKUP($B213,'Allokerad kvv'!$B$2:$AV$468,MATCH(Z$2,'Allokerad kvv'!$B$2:$AV$2,0),FALSE),VLOOKUP($B213,'Justerad allokering'!$B$2:$AG$462,MATCH(Z$2,'Justerad allokering'!$B$2:$AF$2,0),FALSE))</f>
        <v>0</v>
      </c>
      <c r="AA213" s="28"/>
      <c r="AB213" s="28"/>
      <c r="AE213">
        <f t="shared" si="9"/>
        <v>0</v>
      </c>
      <c r="AG213">
        <f t="shared" si="10"/>
        <v>0</v>
      </c>
      <c r="AH213">
        <f t="shared" si="11"/>
        <v>0</v>
      </c>
      <c r="AI213" s="55" t="str">
        <f>IF(AH213=0,"",AH213/VLOOKUP(B213,Kraftvärmeprod!$B$1:$BC$480,MATCH("Summa tillförd energi exklusive rökgaskondensering",Kraftvärmeprod!$B$1:$BC$1,0),FALSE))</f>
        <v/>
      </c>
    </row>
    <row r="214" spans="1:35" x14ac:dyDescent="0.35">
      <c r="A214" s="28" t="s">
        <v>282</v>
      </c>
      <c r="B214" s="28" t="s">
        <v>285</v>
      </c>
      <c r="C214" s="28">
        <f>IF(ISERROR(1/VLOOKUP($B214,'Justerad allokering'!$B$2:$AG$462,MATCH(C$2,'Justerad allokering'!$B$2:$AF$2,0),FALSE)),VLOOKUP($B214,'Allokerad kvv'!$B$2:$AV$468,MATCH(C$2,'Allokerad kvv'!$B$2:$AV$2,0),FALSE),VLOOKUP($B214,'Justerad allokering'!$B$2:$AG$462,MATCH(C$2,'Justerad allokering'!$B$2:$AF$2,0),FALSE))</f>
        <v>0</v>
      </c>
      <c r="D214" s="28">
        <f>IF(ISERROR(1/VLOOKUP($B214,'Justerad allokering'!$B$2:$AG$462,MATCH(D$2,'Justerad allokering'!$B$2:$AF$2,0),FALSE)),VLOOKUP($B214,'Allokerad kvv'!$B$2:$AV$468,MATCH(D$2,'Allokerad kvv'!$B$2:$AV$2,0),FALSE),VLOOKUP($B214,'Justerad allokering'!$B$2:$AG$462,MATCH(D$2,'Justerad allokering'!$B$2:$AF$2,0),FALSE))</f>
        <v>0</v>
      </c>
      <c r="E214" s="28">
        <f>IF(ISERROR(1/VLOOKUP($B214,'Justerad allokering'!$B$2:$AG$462,MATCH(E$2,'Justerad allokering'!$B$2:$AF$2,0),FALSE)),VLOOKUP($B214,'Allokerad kvv'!$B$2:$AV$468,MATCH(E$2,'Allokerad kvv'!$B$2:$AV$2,0),FALSE),VLOOKUP($B214,'Justerad allokering'!$B$2:$AG$462,MATCH(E$2,'Justerad allokering'!$B$2:$AF$2,0),FALSE))</f>
        <v>0</v>
      </c>
      <c r="F214" s="28">
        <f>IF(ISERROR(1/VLOOKUP($B214,'Justerad allokering'!$B$2:$AG$462,MATCH(F$2,'Justerad allokering'!$B$2:$AF$2,0),FALSE)),VLOOKUP($B214,'Allokerad kvv'!$B$2:$AV$468,MATCH(F$2,'Allokerad kvv'!$B$2:$AV$2,0),FALSE),VLOOKUP($B214,'Justerad allokering'!$B$2:$AG$462,MATCH(F$2,'Justerad allokering'!$B$2:$AF$2,0),FALSE))</f>
        <v>0</v>
      </c>
      <c r="G214" s="28">
        <f>IF(ISERROR(1/VLOOKUP($B214,'Justerad allokering'!$B$2:$AG$462,MATCH(G$2,'Justerad allokering'!$B$2:$AF$2,0),FALSE)),VLOOKUP($B214,'Allokerad kvv'!$B$2:$AV$468,MATCH(G$2,'Allokerad kvv'!$B$2:$AV$2,0),FALSE),VLOOKUP($B214,'Justerad allokering'!$B$2:$AG$462,MATCH(G$2,'Justerad allokering'!$B$2:$AF$2,0),FALSE))</f>
        <v>0</v>
      </c>
      <c r="H214" s="28">
        <f>IF(ISERROR(1/VLOOKUP($B214,'Justerad allokering'!$B$2:$AG$462,MATCH(H$2,'Justerad allokering'!$B$2:$AF$2,0),FALSE)),VLOOKUP($B214,'Allokerad kvv'!$B$2:$AV$468,MATCH(H$2,'Allokerad kvv'!$B$2:$AV$2,0),FALSE),VLOOKUP($B214,'Justerad allokering'!$B$2:$AG$462,MATCH(H$2,'Justerad allokering'!$B$2:$AF$2,0),FALSE))</f>
        <v>0</v>
      </c>
      <c r="I214" s="28">
        <f>IF(ISERROR(1/VLOOKUP($B214,'Justerad allokering'!$B$2:$AG$462,MATCH(I$2,'Justerad allokering'!$B$2:$AF$2,0),FALSE)),VLOOKUP($B214,'Allokerad kvv'!$B$2:$AV$468,MATCH(I$2,'Allokerad kvv'!$B$2:$AV$2,0),FALSE),VLOOKUP($B214,'Justerad allokering'!$B$2:$AG$462,MATCH(I$2,'Justerad allokering'!$B$2:$AF$2,0),FALSE))</f>
        <v>0</v>
      </c>
      <c r="J214" s="28">
        <f>IF(ISERROR(1/VLOOKUP($B214,'Justerad allokering'!$B$2:$AG$462,MATCH(J$2,'Justerad allokering'!$B$2:$AF$2,0),FALSE)),VLOOKUP($B214,'Allokerad kvv'!$B$2:$AV$468,MATCH(J$2,'Allokerad kvv'!$B$2:$AV$2,0),FALSE),VLOOKUP($B214,'Justerad allokering'!$B$2:$AG$462,MATCH(J$2,'Justerad allokering'!$B$2:$AF$2,0),FALSE))</f>
        <v>0</v>
      </c>
      <c r="K214" s="28">
        <f>IF(ISERROR(1/VLOOKUP($B214,'Justerad allokering'!$B$2:$AG$462,MATCH(K$2,'Justerad allokering'!$B$2:$AF$2,0),FALSE)),VLOOKUP($B214,'Allokerad kvv'!$B$2:$AV$468,MATCH(K$2,'Allokerad kvv'!$B$2:$AV$2,0),FALSE),VLOOKUP($B214,'Justerad allokering'!$B$2:$AG$462,MATCH(K$2,'Justerad allokering'!$B$2:$AF$2,0),FALSE))</f>
        <v>0</v>
      </c>
      <c r="L214" s="28">
        <f>IF(ISERROR(1/VLOOKUP($B214,'Justerad allokering'!$B$2:$AG$462,MATCH(L$2,'Justerad allokering'!$B$2:$AF$2,0),FALSE)),VLOOKUP($B214,'Allokerad kvv'!$B$2:$AV$468,MATCH(L$2,'Allokerad kvv'!$B$2:$AV$2,0),FALSE),VLOOKUP($B214,'Justerad allokering'!$B$2:$AG$462,MATCH(L$2,'Justerad allokering'!$B$2:$AF$2,0),FALSE))</f>
        <v>0</v>
      </c>
      <c r="M214" s="28">
        <f>IF(ISERROR(1/VLOOKUP($B214,'Justerad allokering'!$B$2:$AG$462,MATCH(M$2,'Justerad allokering'!$B$2:$AF$2,0),FALSE)),VLOOKUP($B214,'Allokerad kvv'!$B$2:$AV$468,MATCH(M$2,'Allokerad kvv'!$B$2:$AV$2,0),FALSE),VLOOKUP($B214,'Justerad allokering'!$B$2:$AG$462,MATCH(M$2,'Justerad allokering'!$B$2:$AF$2,0),FALSE))</f>
        <v>0</v>
      </c>
      <c r="N214" s="28">
        <f>IF(ISERROR(1/VLOOKUP($B214,'Justerad allokering'!$B$2:$AG$462,MATCH(N$2,'Justerad allokering'!$B$2:$AF$2,0),FALSE)),VLOOKUP($B214,'Allokerad kvv'!$B$2:$AV$468,MATCH(N$2,'Allokerad kvv'!$B$2:$AV$2,0),FALSE),VLOOKUP($B214,'Justerad allokering'!$B$2:$AG$462,MATCH(N$2,'Justerad allokering'!$B$2:$AF$2,0),FALSE))</f>
        <v>0</v>
      </c>
      <c r="O214" s="28">
        <f>IF(ISERROR(1/VLOOKUP($B214,'Justerad allokering'!$B$2:$AG$462,MATCH(O$2,'Justerad allokering'!$B$2:$AF$2,0),FALSE)),VLOOKUP($B214,'Allokerad kvv'!$B$2:$AV$468,MATCH(O$2,'Allokerad kvv'!$B$2:$AV$2,0),FALSE),VLOOKUP($B214,'Justerad allokering'!$B$2:$AG$462,MATCH(O$2,'Justerad allokering'!$B$2:$AF$2,0),FALSE))</f>
        <v>0</v>
      </c>
      <c r="P214" s="28">
        <f>IF(ISERROR(1/VLOOKUP($B214,'Justerad allokering'!$B$2:$AG$462,MATCH(P$2,'Justerad allokering'!$B$2:$AF$2,0),FALSE)),VLOOKUP($B214,'Allokerad kvv'!$B$2:$AV$468,MATCH(P$2,'Allokerad kvv'!$B$2:$AV$2,0),FALSE),VLOOKUP($B214,'Justerad allokering'!$B$2:$AG$462,MATCH(P$2,'Justerad allokering'!$B$2:$AF$2,0),FALSE))</f>
        <v>0</v>
      </c>
      <c r="Q214" s="28">
        <f>IF(ISERROR(1/VLOOKUP($B214,'Justerad allokering'!$B$2:$AG$462,MATCH(Q$2,'Justerad allokering'!$B$2:$AF$2,0),FALSE)),VLOOKUP($B214,'Allokerad kvv'!$B$2:$AV$468,MATCH(Q$2,'Allokerad kvv'!$B$2:$AV$2,0),FALSE),VLOOKUP($B214,'Justerad allokering'!$B$2:$AG$462,MATCH(Q$2,'Justerad allokering'!$B$2:$AF$2,0),FALSE))</f>
        <v>0</v>
      </c>
      <c r="R214" s="28">
        <f>IF(ISERROR(1/VLOOKUP($B214,'Justerad allokering'!$B$2:$AG$462,MATCH(R$2,'Justerad allokering'!$B$2:$AF$2,0),FALSE)),VLOOKUP($B214,'Allokerad kvv'!$B$2:$AV$468,MATCH(R$2,'Allokerad kvv'!$B$2:$AV$2,0),FALSE),VLOOKUP($B214,'Justerad allokering'!$B$2:$AG$462,MATCH(R$2,'Justerad allokering'!$B$2:$AF$2,0),FALSE))</f>
        <v>0</v>
      </c>
      <c r="S214" s="28">
        <f>IF(ISERROR(1/VLOOKUP($B214,'Justerad allokering'!$B$2:$AG$462,MATCH(S$2,'Justerad allokering'!$B$2:$AF$2,0),FALSE)),VLOOKUP($B214,'Allokerad kvv'!$B$2:$AV$468,MATCH(S$2,'Allokerad kvv'!$B$2:$AV$2,0),FALSE),VLOOKUP($B214,'Justerad allokering'!$B$2:$AG$462,MATCH(S$2,'Justerad allokering'!$B$2:$AF$2,0),FALSE))</f>
        <v>0</v>
      </c>
      <c r="T214" s="28">
        <f>IF(ISERROR(1/VLOOKUP($B214,'Justerad allokering'!$B$2:$AG$462,MATCH(T$2,'Justerad allokering'!$B$2:$AF$2,0),FALSE)),VLOOKUP($B214,'Allokerad kvv'!$B$2:$AV$468,MATCH(T$2,'Allokerad kvv'!$B$2:$AV$2,0),FALSE),VLOOKUP($B214,'Justerad allokering'!$B$2:$AG$462,MATCH(T$2,'Justerad allokering'!$B$2:$AF$2,0),FALSE))</f>
        <v>0</v>
      </c>
      <c r="U214" s="28">
        <f>IF(ISERROR(1/VLOOKUP($B214,'Justerad allokering'!$B$2:$AG$462,MATCH(U$2,'Justerad allokering'!$B$2:$AF$2,0),FALSE)),VLOOKUP($B214,'Allokerad kvv'!$B$2:$AV$468,MATCH(U$2,'Allokerad kvv'!$B$2:$AV$2,0),FALSE),VLOOKUP($B214,'Justerad allokering'!$B$2:$AG$462,MATCH(U$2,'Justerad allokering'!$B$2:$AF$2,0),FALSE))</f>
        <v>0</v>
      </c>
      <c r="V214" s="28">
        <f>IF(ISERROR(1/VLOOKUP($B214,'Justerad allokering'!$B$2:$AG$462,MATCH(V$2,'Justerad allokering'!$B$2:$AF$2,0),FALSE)),VLOOKUP($B214,'Allokerad kvv'!$B$2:$AV$468,MATCH(V$2,'Allokerad kvv'!$B$2:$AV$2,0),FALSE),VLOOKUP($B214,'Justerad allokering'!$B$2:$AG$462,MATCH(V$2,'Justerad allokering'!$B$2:$AF$2,0),FALSE))</f>
        <v>0</v>
      </c>
      <c r="W214" s="28">
        <f>IF(ISERROR(1/VLOOKUP($B214,'Justerad allokering'!$B$2:$AG$462,MATCH(W$2,'Justerad allokering'!$B$2:$AF$2,0),FALSE)),VLOOKUP($B214,'Allokerad kvv'!$B$2:$AV$468,MATCH(W$2,'Allokerad kvv'!$B$2:$AV$2,0),FALSE),VLOOKUP($B214,'Justerad allokering'!$B$2:$AG$462,MATCH(W$2,'Justerad allokering'!$B$2:$AF$2,0),FALSE))</f>
        <v>0</v>
      </c>
      <c r="X214" s="28">
        <f>IF(ISERROR(1/VLOOKUP($B214,'Justerad allokering'!$B$2:$AG$462,MATCH(X$2,'Justerad allokering'!$B$2:$AF$2,0),FALSE)),VLOOKUP($B214,'Allokerad kvv'!$B$2:$AV$468,MATCH(X$2,'Allokerad kvv'!$B$2:$AV$2,0),FALSE),VLOOKUP($B214,'Justerad allokering'!$B$2:$AG$462,MATCH(X$2,'Justerad allokering'!$B$2:$AF$2,0),FALSE))</f>
        <v>0</v>
      </c>
      <c r="Y214" s="28">
        <f>IF(ISERROR(1/VLOOKUP($B214,'Justerad allokering'!$B$2:$AG$462,MATCH(Y$2,'Justerad allokering'!$B$2:$AF$2,0),FALSE)),VLOOKUP($B214,'Allokerad kvv'!$B$2:$AV$468,MATCH(Y$2,'Allokerad kvv'!$B$2:$AV$2,0),FALSE),VLOOKUP($B214,'Justerad allokering'!$B$2:$AG$462,MATCH(Y$2,'Justerad allokering'!$B$2:$AF$2,0),FALSE))</f>
        <v>0</v>
      </c>
      <c r="Z214" s="28">
        <f>IF(ISERROR(1/VLOOKUP($B214,'Justerad allokering'!$B$2:$AG$462,MATCH(Z$2,'Justerad allokering'!$B$2:$AF$2,0),FALSE)),VLOOKUP($B214,'Allokerad kvv'!$B$2:$AV$468,MATCH(Z$2,'Allokerad kvv'!$B$2:$AV$2,0),FALSE),VLOOKUP($B214,'Justerad allokering'!$B$2:$AG$462,MATCH(Z$2,'Justerad allokering'!$B$2:$AF$2,0),FALSE))</f>
        <v>0</v>
      </c>
      <c r="AA214" s="28"/>
      <c r="AB214" s="28"/>
      <c r="AE214">
        <f t="shared" si="9"/>
        <v>0</v>
      </c>
      <c r="AG214">
        <f t="shared" si="10"/>
        <v>0</v>
      </c>
      <c r="AH214">
        <f t="shared" si="11"/>
        <v>0</v>
      </c>
      <c r="AI214" s="55" t="str">
        <f>IF(AH214=0,"",AH214/VLOOKUP(B214,Kraftvärmeprod!$B$1:$BC$480,MATCH("Summa tillförd energi exklusive rökgaskondensering",Kraftvärmeprod!$B$1:$BC$1,0),FALSE))</f>
        <v/>
      </c>
    </row>
    <row r="215" spans="1:35" x14ac:dyDescent="0.35">
      <c r="A215" s="28" t="s">
        <v>282</v>
      </c>
      <c r="B215" s="28" t="s">
        <v>286</v>
      </c>
      <c r="C215" s="28">
        <f>IF(ISERROR(1/VLOOKUP($B215,'Justerad allokering'!$B$2:$AG$462,MATCH(C$2,'Justerad allokering'!$B$2:$AF$2,0),FALSE)),VLOOKUP($B215,'Allokerad kvv'!$B$2:$AV$468,MATCH(C$2,'Allokerad kvv'!$B$2:$AV$2,0),FALSE),VLOOKUP($B215,'Justerad allokering'!$B$2:$AG$462,MATCH(C$2,'Justerad allokering'!$B$2:$AF$2,0),FALSE))</f>
        <v>0</v>
      </c>
      <c r="D215" s="28">
        <f>IF(ISERROR(1/VLOOKUP($B215,'Justerad allokering'!$B$2:$AG$462,MATCH(D$2,'Justerad allokering'!$B$2:$AF$2,0),FALSE)),VLOOKUP($B215,'Allokerad kvv'!$B$2:$AV$468,MATCH(D$2,'Allokerad kvv'!$B$2:$AV$2,0),FALSE),VLOOKUP($B215,'Justerad allokering'!$B$2:$AG$462,MATCH(D$2,'Justerad allokering'!$B$2:$AF$2,0),FALSE))</f>
        <v>0</v>
      </c>
      <c r="E215" s="28">
        <f>IF(ISERROR(1/VLOOKUP($B215,'Justerad allokering'!$B$2:$AG$462,MATCH(E$2,'Justerad allokering'!$B$2:$AF$2,0),FALSE)),VLOOKUP($B215,'Allokerad kvv'!$B$2:$AV$468,MATCH(E$2,'Allokerad kvv'!$B$2:$AV$2,0),FALSE),VLOOKUP($B215,'Justerad allokering'!$B$2:$AG$462,MATCH(E$2,'Justerad allokering'!$B$2:$AF$2,0),FALSE))</f>
        <v>0</v>
      </c>
      <c r="F215" s="28">
        <f>IF(ISERROR(1/VLOOKUP($B215,'Justerad allokering'!$B$2:$AG$462,MATCH(F$2,'Justerad allokering'!$B$2:$AF$2,0),FALSE)),VLOOKUP($B215,'Allokerad kvv'!$B$2:$AV$468,MATCH(F$2,'Allokerad kvv'!$B$2:$AV$2,0),FALSE),VLOOKUP($B215,'Justerad allokering'!$B$2:$AG$462,MATCH(F$2,'Justerad allokering'!$B$2:$AF$2,0),FALSE))</f>
        <v>0</v>
      </c>
      <c r="G215" s="28">
        <f>IF(ISERROR(1/VLOOKUP($B215,'Justerad allokering'!$B$2:$AG$462,MATCH(G$2,'Justerad allokering'!$B$2:$AF$2,0),FALSE)),VLOOKUP($B215,'Allokerad kvv'!$B$2:$AV$468,MATCH(G$2,'Allokerad kvv'!$B$2:$AV$2,0),FALSE),VLOOKUP($B215,'Justerad allokering'!$B$2:$AG$462,MATCH(G$2,'Justerad allokering'!$B$2:$AF$2,0),FALSE))</f>
        <v>0</v>
      </c>
      <c r="H215" s="28">
        <f>IF(ISERROR(1/VLOOKUP($B215,'Justerad allokering'!$B$2:$AG$462,MATCH(H$2,'Justerad allokering'!$B$2:$AF$2,0),FALSE)),VLOOKUP($B215,'Allokerad kvv'!$B$2:$AV$468,MATCH(H$2,'Allokerad kvv'!$B$2:$AV$2,0),FALSE),VLOOKUP($B215,'Justerad allokering'!$B$2:$AG$462,MATCH(H$2,'Justerad allokering'!$B$2:$AF$2,0),FALSE))</f>
        <v>0</v>
      </c>
      <c r="I215" s="28">
        <f>IF(ISERROR(1/VLOOKUP($B215,'Justerad allokering'!$B$2:$AG$462,MATCH(I$2,'Justerad allokering'!$B$2:$AF$2,0),FALSE)),VLOOKUP($B215,'Allokerad kvv'!$B$2:$AV$468,MATCH(I$2,'Allokerad kvv'!$B$2:$AV$2,0),FALSE),VLOOKUP($B215,'Justerad allokering'!$B$2:$AG$462,MATCH(I$2,'Justerad allokering'!$B$2:$AF$2,0),FALSE))</f>
        <v>0</v>
      </c>
      <c r="J215" s="28">
        <f>IF(ISERROR(1/VLOOKUP($B215,'Justerad allokering'!$B$2:$AG$462,MATCH(J$2,'Justerad allokering'!$B$2:$AF$2,0),FALSE)),VLOOKUP($B215,'Allokerad kvv'!$B$2:$AV$468,MATCH(J$2,'Allokerad kvv'!$B$2:$AV$2,0),FALSE),VLOOKUP($B215,'Justerad allokering'!$B$2:$AG$462,MATCH(J$2,'Justerad allokering'!$B$2:$AF$2,0),FALSE))</f>
        <v>0</v>
      </c>
      <c r="K215" s="28">
        <f>IF(ISERROR(1/VLOOKUP($B215,'Justerad allokering'!$B$2:$AG$462,MATCH(K$2,'Justerad allokering'!$B$2:$AF$2,0),FALSE)),VLOOKUP($B215,'Allokerad kvv'!$B$2:$AV$468,MATCH(K$2,'Allokerad kvv'!$B$2:$AV$2,0),FALSE),VLOOKUP($B215,'Justerad allokering'!$B$2:$AG$462,MATCH(K$2,'Justerad allokering'!$B$2:$AF$2,0),FALSE))</f>
        <v>0</v>
      </c>
      <c r="L215" s="28">
        <f>IF(ISERROR(1/VLOOKUP($B215,'Justerad allokering'!$B$2:$AG$462,MATCH(L$2,'Justerad allokering'!$B$2:$AF$2,0),FALSE)),VLOOKUP($B215,'Allokerad kvv'!$B$2:$AV$468,MATCH(L$2,'Allokerad kvv'!$B$2:$AV$2,0),FALSE),VLOOKUP($B215,'Justerad allokering'!$B$2:$AG$462,MATCH(L$2,'Justerad allokering'!$B$2:$AF$2,0),FALSE))</f>
        <v>0</v>
      </c>
      <c r="M215" s="28">
        <f>IF(ISERROR(1/VLOOKUP($B215,'Justerad allokering'!$B$2:$AG$462,MATCH(M$2,'Justerad allokering'!$B$2:$AF$2,0),FALSE)),VLOOKUP($B215,'Allokerad kvv'!$B$2:$AV$468,MATCH(M$2,'Allokerad kvv'!$B$2:$AV$2,0),FALSE),VLOOKUP($B215,'Justerad allokering'!$B$2:$AG$462,MATCH(M$2,'Justerad allokering'!$B$2:$AF$2,0),FALSE))</f>
        <v>0</v>
      </c>
      <c r="N215" s="28">
        <f>IF(ISERROR(1/VLOOKUP($B215,'Justerad allokering'!$B$2:$AG$462,MATCH(N$2,'Justerad allokering'!$B$2:$AF$2,0),FALSE)),VLOOKUP($B215,'Allokerad kvv'!$B$2:$AV$468,MATCH(N$2,'Allokerad kvv'!$B$2:$AV$2,0),FALSE),VLOOKUP($B215,'Justerad allokering'!$B$2:$AG$462,MATCH(N$2,'Justerad allokering'!$B$2:$AF$2,0),FALSE))</f>
        <v>0</v>
      </c>
      <c r="O215" s="28">
        <f>IF(ISERROR(1/VLOOKUP($B215,'Justerad allokering'!$B$2:$AG$462,MATCH(O$2,'Justerad allokering'!$B$2:$AF$2,0),FALSE)),VLOOKUP($B215,'Allokerad kvv'!$B$2:$AV$468,MATCH(O$2,'Allokerad kvv'!$B$2:$AV$2,0),FALSE),VLOOKUP($B215,'Justerad allokering'!$B$2:$AG$462,MATCH(O$2,'Justerad allokering'!$B$2:$AF$2,0),FALSE))</f>
        <v>0</v>
      </c>
      <c r="P215" s="28">
        <f>IF(ISERROR(1/VLOOKUP($B215,'Justerad allokering'!$B$2:$AG$462,MATCH(P$2,'Justerad allokering'!$B$2:$AF$2,0),FALSE)),VLOOKUP($B215,'Allokerad kvv'!$B$2:$AV$468,MATCH(P$2,'Allokerad kvv'!$B$2:$AV$2,0),FALSE),VLOOKUP($B215,'Justerad allokering'!$B$2:$AG$462,MATCH(P$2,'Justerad allokering'!$B$2:$AF$2,0),FALSE))</f>
        <v>0</v>
      </c>
      <c r="Q215" s="28">
        <f>IF(ISERROR(1/VLOOKUP($B215,'Justerad allokering'!$B$2:$AG$462,MATCH(Q$2,'Justerad allokering'!$B$2:$AF$2,0),FALSE)),VLOOKUP($B215,'Allokerad kvv'!$B$2:$AV$468,MATCH(Q$2,'Allokerad kvv'!$B$2:$AV$2,0),FALSE),VLOOKUP($B215,'Justerad allokering'!$B$2:$AG$462,MATCH(Q$2,'Justerad allokering'!$B$2:$AF$2,0),FALSE))</f>
        <v>0</v>
      </c>
      <c r="R215" s="28">
        <f>IF(ISERROR(1/VLOOKUP($B215,'Justerad allokering'!$B$2:$AG$462,MATCH(R$2,'Justerad allokering'!$B$2:$AF$2,0),FALSE)),VLOOKUP($B215,'Allokerad kvv'!$B$2:$AV$468,MATCH(R$2,'Allokerad kvv'!$B$2:$AV$2,0),FALSE),VLOOKUP($B215,'Justerad allokering'!$B$2:$AG$462,MATCH(R$2,'Justerad allokering'!$B$2:$AF$2,0),FALSE))</f>
        <v>0</v>
      </c>
      <c r="S215" s="28">
        <f>IF(ISERROR(1/VLOOKUP($B215,'Justerad allokering'!$B$2:$AG$462,MATCH(S$2,'Justerad allokering'!$B$2:$AF$2,0),FALSE)),VLOOKUP($B215,'Allokerad kvv'!$B$2:$AV$468,MATCH(S$2,'Allokerad kvv'!$B$2:$AV$2,0),FALSE),VLOOKUP($B215,'Justerad allokering'!$B$2:$AG$462,MATCH(S$2,'Justerad allokering'!$B$2:$AF$2,0),FALSE))</f>
        <v>0</v>
      </c>
      <c r="T215" s="28">
        <f>IF(ISERROR(1/VLOOKUP($B215,'Justerad allokering'!$B$2:$AG$462,MATCH(T$2,'Justerad allokering'!$B$2:$AF$2,0),FALSE)),VLOOKUP($B215,'Allokerad kvv'!$B$2:$AV$468,MATCH(T$2,'Allokerad kvv'!$B$2:$AV$2,0),FALSE),VLOOKUP($B215,'Justerad allokering'!$B$2:$AG$462,MATCH(T$2,'Justerad allokering'!$B$2:$AF$2,0),FALSE))</f>
        <v>0</v>
      </c>
      <c r="U215" s="28">
        <f>IF(ISERROR(1/VLOOKUP($B215,'Justerad allokering'!$B$2:$AG$462,MATCH(U$2,'Justerad allokering'!$B$2:$AF$2,0),FALSE)),VLOOKUP($B215,'Allokerad kvv'!$B$2:$AV$468,MATCH(U$2,'Allokerad kvv'!$B$2:$AV$2,0),FALSE),VLOOKUP($B215,'Justerad allokering'!$B$2:$AG$462,MATCH(U$2,'Justerad allokering'!$B$2:$AF$2,0),FALSE))</f>
        <v>0</v>
      </c>
      <c r="V215" s="28">
        <f>IF(ISERROR(1/VLOOKUP($B215,'Justerad allokering'!$B$2:$AG$462,MATCH(V$2,'Justerad allokering'!$B$2:$AF$2,0),FALSE)),VLOOKUP($B215,'Allokerad kvv'!$B$2:$AV$468,MATCH(V$2,'Allokerad kvv'!$B$2:$AV$2,0),FALSE),VLOOKUP($B215,'Justerad allokering'!$B$2:$AG$462,MATCH(V$2,'Justerad allokering'!$B$2:$AF$2,0),FALSE))</f>
        <v>0</v>
      </c>
      <c r="W215" s="28">
        <f>IF(ISERROR(1/VLOOKUP($B215,'Justerad allokering'!$B$2:$AG$462,MATCH(W$2,'Justerad allokering'!$B$2:$AF$2,0),FALSE)),VLOOKUP($B215,'Allokerad kvv'!$B$2:$AV$468,MATCH(W$2,'Allokerad kvv'!$B$2:$AV$2,0),FALSE),VLOOKUP($B215,'Justerad allokering'!$B$2:$AG$462,MATCH(W$2,'Justerad allokering'!$B$2:$AF$2,0),FALSE))</f>
        <v>0</v>
      </c>
      <c r="X215" s="28">
        <f>IF(ISERROR(1/VLOOKUP($B215,'Justerad allokering'!$B$2:$AG$462,MATCH(X$2,'Justerad allokering'!$B$2:$AF$2,0),FALSE)),VLOOKUP($B215,'Allokerad kvv'!$B$2:$AV$468,MATCH(X$2,'Allokerad kvv'!$B$2:$AV$2,0),FALSE),VLOOKUP($B215,'Justerad allokering'!$B$2:$AG$462,MATCH(X$2,'Justerad allokering'!$B$2:$AF$2,0),FALSE))</f>
        <v>0</v>
      </c>
      <c r="Y215" s="28">
        <f>IF(ISERROR(1/VLOOKUP($B215,'Justerad allokering'!$B$2:$AG$462,MATCH(Y$2,'Justerad allokering'!$B$2:$AF$2,0),FALSE)),VLOOKUP($B215,'Allokerad kvv'!$B$2:$AV$468,MATCH(Y$2,'Allokerad kvv'!$B$2:$AV$2,0),FALSE),VLOOKUP($B215,'Justerad allokering'!$B$2:$AG$462,MATCH(Y$2,'Justerad allokering'!$B$2:$AF$2,0),FALSE))</f>
        <v>0</v>
      </c>
      <c r="Z215" s="28">
        <f>IF(ISERROR(1/VLOOKUP($B215,'Justerad allokering'!$B$2:$AG$462,MATCH(Z$2,'Justerad allokering'!$B$2:$AF$2,0),FALSE)),VLOOKUP($B215,'Allokerad kvv'!$B$2:$AV$468,MATCH(Z$2,'Allokerad kvv'!$B$2:$AV$2,0),FALSE),VLOOKUP($B215,'Justerad allokering'!$B$2:$AG$462,MATCH(Z$2,'Justerad allokering'!$B$2:$AF$2,0),FALSE))</f>
        <v>0</v>
      </c>
      <c r="AA215" s="28"/>
      <c r="AB215" s="28"/>
      <c r="AE215">
        <f t="shared" si="9"/>
        <v>0</v>
      </c>
      <c r="AG215">
        <f t="shared" si="10"/>
        <v>0</v>
      </c>
      <c r="AH215">
        <f t="shared" si="11"/>
        <v>0</v>
      </c>
      <c r="AI215" s="55" t="str">
        <f>IF(AH215=0,"",AH215/VLOOKUP(B215,Kraftvärmeprod!$B$1:$BC$480,MATCH("Summa tillförd energi exklusive rökgaskondensering",Kraftvärmeprod!$B$1:$BC$1,0),FALSE))</f>
        <v/>
      </c>
    </row>
    <row r="216" spans="1:35" x14ac:dyDescent="0.35">
      <c r="A216" s="28" t="s">
        <v>282</v>
      </c>
      <c r="B216" s="28" t="s">
        <v>287</v>
      </c>
      <c r="C216" s="28">
        <f>IF(ISERROR(1/VLOOKUP($B216,'Justerad allokering'!$B$2:$AG$462,MATCH(C$2,'Justerad allokering'!$B$2:$AF$2,0),FALSE)),VLOOKUP($B216,'Allokerad kvv'!$B$2:$AV$468,MATCH(C$2,'Allokerad kvv'!$B$2:$AV$2,0),FALSE),VLOOKUP($B216,'Justerad allokering'!$B$2:$AG$462,MATCH(C$2,'Justerad allokering'!$B$2:$AF$2,0),FALSE))</f>
        <v>0</v>
      </c>
      <c r="D216" s="28">
        <f>IF(ISERROR(1/VLOOKUP($B216,'Justerad allokering'!$B$2:$AG$462,MATCH(D$2,'Justerad allokering'!$B$2:$AF$2,0),FALSE)),VLOOKUP($B216,'Allokerad kvv'!$B$2:$AV$468,MATCH(D$2,'Allokerad kvv'!$B$2:$AV$2,0),FALSE),VLOOKUP($B216,'Justerad allokering'!$B$2:$AG$462,MATCH(D$2,'Justerad allokering'!$B$2:$AF$2,0),FALSE))</f>
        <v>0</v>
      </c>
      <c r="E216" s="28">
        <f>IF(ISERROR(1/VLOOKUP($B216,'Justerad allokering'!$B$2:$AG$462,MATCH(E$2,'Justerad allokering'!$B$2:$AF$2,0),FALSE)),VLOOKUP($B216,'Allokerad kvv'!$B$2:$AV$468,MATCH(E$2,'Allokerad kvv'!$B$2:$AV$2,0),FALSE),VLOOKUP($B216,'Justerad allokering'!$B$2:$AG$462,MATCH(E$2,'Justerad allokering'!$B$2:$AF$2,0),FALSE))</f>
        <v>0</v>
      </c>
      <c r="F216" s="28">
        <f>IF(ISERROR(1/VLOOKUP($B216,'Justerad allokering'!$B$2:$AG$462,MATCH(F$2,'Justerad allokering'!$B$2:$AF$2,0),FALSE)),VLOOKUP($B216,'Allokerad kvv'!$B$2:$AV$468,MATCH(F$2,'Allokerad kvv'!$B$2:$AV$2,0),FALSE),VLOOKUP($B216,'Justerad allokering'!$B$2:$AG$462,MATCH(F$2,'Justerad allokering'!$B$2:$AF$2,0),FALSE))</f>
        <v>0</v>
      </c>
      <c r="G216" s="28">
        <f>IF(ISERROR(1/VLOOKUP($B216,'Justerad allokering'!$B$2:$AG$462,MATCH(G$2,'Justerad allokering'!$B$2:$AF$2,0),FALSE)),VLOOKUP($B216,'Allokerad kvv'!$B$2:$AV$468,MATCH(G$2,'Allokerad kvv'!$B$2:$AV$2,0),FALSE),VLOOKUP($B216,'Justerad allokering'!$B$2:$AG$462,MATCH(G$2,'Justerad allokering'!$B$2:$AF$2,0),FALSE))</f>
        <v>0</v>
      </c>
      <c r="H216" s="28">
        <f>IF(ISERROR(1/VLOOKUP($B216,'Justerad allokering'!$B$2:$AG$462,MATCH(H$2,'Justerad allokering'!$B$2:$AF$2,0),FALSE)),VLOOKUP($B216,'Allokerad kvv'!$B$2:$AV$468,MATCH(H$2,'Allokerad kvv'!$B$2:$AV$2,0),FALSE),VLOOKUP($B216,'Justerad allokering'!$B$2:$AG$462,MATCH(H$2,'Justerad allokering'!$B$2:$AF$2,0),FALSE))</f>
        <v>0</v>
      </c>
      <c r="I216" s="28">
        <f>IF(ISERROR(1/VLOOKUP($B216,'Justerad allokering'!$B$2:$AG$462,MATCH(I$2,'Justerad allokering'!$B$2:$AF$2,0),FALSE)),VLOOKUP($B216,'Allokerad kvv'!$B$2:$AV$468,MATCH(I$2,'Allokerad kvv'!$B$2:$AV$2,0),FALSE),VLOOKUP($B216,'Justerad allokering'!$B$2:$AG$462,MATCH(I$2,'Justerad allokering'!$B$2:$AF$2,0),FALSE))</f>
        <v>0</v>
      </c>
      <c r="J216" s="28">
        <f>IF(ISERROR(1/VLOOKUP($B216,'Justerad allokering'!$B$2:$AG$462,MATCH(J$2,'Justerad allokering'!$B$2:$AF$2,0),FALSE)),VLOOKUP($B216,'Allokerad kvv'!$B$2:$AV$468,MATCH(J$2,'Allokerad kvv'!$B$2:$AV$2,0),FALSE),VLOOKUP($B216,'Justerad allokering'!$B$2:$AG$462,MATCH(J$2,'Justerad allokering'!$B$2:$AF$2,0),FALSE))</f>
        <v>0</v>
      </c>
      <c r="K216" s="28">
        <f>IF(ISERROR(1/VLOOKUP($B216,'Justerad allokering'!$B$2:$AG$462,MATCH(K$2,'Justerad allokering'!$B$2:$AF$2,0),FALSE)),VLOOKUP($B216,'Allokerad kvv'!$B$2:$AV$468,MATCH(K$2,'Allokerad kvv'!$B$2:$AV$2,0),FALSE),VLOOKUP($B216,'Justerad allokering'!$B$2:$AG$462,MATCH(K$2,'Justerad allokering'!$B$2:$AF$2,0),FALSE))</f>
        <v>0</v>
      </c>
      <c r="L216" s="28">
        <f>IF(ISERROR(1/VLOOKUP($B216,'Justerad allokering'!$B$2:$AG$462,MATCH(L$2,'Justerad allokering'!$B$2:$AF$2,0),FALSE)),VLOOKUP($B216,'Allokerad kvv'!$B$2:$AV$468,MATCH(L$2,'Allokerad kvv'!$B$2:$AV$2,0),FALSE),VLOOKUP($B216,'Justerad allokering'!$B$2:$AG$462,MATCH(L$2,'Justerad allokering'!$B$2:$AF$2,0),FALSE))</f>
        <v>0</v>
      </c>
      <c r="M216" s="28">
        <f>IF(ISERROR(1/VLOOKUP($B216,'Justerad allokering'!$B$2:$AG$462,MATCH(M$2,'Justerad allokering'!$B$2:$AF$2,0),FALSE)),VLOOKUP($B216,'Allokerad kvv'!$B$2:$AV$468,MATCH(M$2,'Allokerad kvv'!$B$2:$AV$2,0),FALSE),VLOOKUP($B216,'Justerad allokering'!$B$2:$AG$462,MATCH(M$2,'Justerad allokering'!$B$2:$AF$2,0),FALSE))</f>
        <v>0</v>
      </c>
      <c r="N216" s="28">
        <f>IF(ISERROR(1/VLOOKUP($B216,'Justerad allokering'!$B$2:$AG$462,MATCH(N$2,'Justerad allokering'!$B$2:$AF$2,0),FALSE)),VLOOKUP($B216,'Allokerad kvv'!$B$2:$AV$468,MATCH(N$2,'Allokerad kvv'!$B$2:$AV$2,0),FALSE),VLOOKUP($B216,'Justerad allokering'!$B$2:$AG$462,MATCH(N$2,'Justerad allokering'!$B$2:$AF$2,0),FALSE))</f>
        <v>0</v>
      </c>
      <c r="O216" s="28">
        <f>IF(ISERROR(1/VLOOKUP($B216,'Justerad allokering'!$B$2:$AG$462,MATCH(O$2,'Justerad allokering'!$B$2:$AF$2,0),FALSE)),VLOOKUP($B216,'Allokerad kvv'!$B$2:$AV$468,MATCH(O$2,'Allokerad kvv'!$B$2:$AV$2,0),FALSE),VLOOKUP($B216,'Justerad allokering'!$B$2:$AG$462,MATCH(O$2,'Justerad allokering'!$B$2:$AF$2,0),FALSE))</f>
        <v>0</v>
      </c>
      <c r="P216" s="28">
        <f>IF(ISERROR(1/VLOOKUP($B216,'Justerad allokering'!$B$2:$AG$462,MATCH(P$2,'Justerad allokering'!$B$2:$AF$2,0),FALSE)),VLOOKUP($B216,'Allokerad kvv'!$B$2:$AV$468,MATCH(P$2,'Allokerad kvv'!$B$2:$AV$2,0),FALSE),VLOOKUP($B216,'Justerad allokering'!$B$2:$AG$462,MATCH(P$2,'Justerad allokering'!$B$2:$AF$2,0),FALSE))</f>
        <v>0</v>
      </c>
      <c r="Q216" s="28">
        <f>IF(ISERROR(1/VLOOKUP($B216,'Justerad allokering'!$B$2:$AG$462,MATCH(Q$2,'Justerad allokering'!$B$2:$AF$2,0),FALSE)),VLOOKUP($B216,'Allokerad kvv'!$B$2:$AV$468,MATCH(Q$2,'Allokerad kvv'!$B$2:$AV$2,0),FALSE),VLOOKUP($B216,'Justerad allokering'!$B$2:$AG$462,MATCH(Q$2,'Justerad allokering'!$B$2:$AF$2,0),FALSE))</f>
        <v>0</v>
      </c>
      <c r="R216" s="28">
        <f>IF(ISERROR(1/VLOOKUP($B216,'Justerad allokering'!$B$2:$AG$462,MATCH(R$2,'Justerad allokering'!$B$2:$AF$2,0),FALSE)),VLOOKUP($B216,'Allokerad kvv'!$B$2:$AV$468,MATCH(R$2,'Allokerad kvv'!$B$2:$AV$2,0),FALSE),VLOOKUP($B216,'Justerad allokering'!$B$2:$AG$462,MATCH(R$2,'Justerad allokering'!$B$2:$AF$2,0),FALSE))</f>
        <v>0</v>
      </c>
      <c r="S216" s="28">
        <f>IF(ISERROR(1/VLOOKUP($B216,'Justerad allokering'!$B$2:$AG$462,MATCH(S$2,'Justerad allokering'!$B$2:$AF$2,0),FALSE)),VLOOKUP($B216,'Allokerad kvv'!$B$2:$AV$468,MATCH(S$2,'Allokerad kvv'!$B$2:$AV$2,0),FALSE),VLOOKUP($B216,'Justerad allokering'!$B$2:$AG$462,MATCH(S$2,'Justerad allokering'!$B$2:$AF$2,0),FALSE))</f>
        <v>0</v>
      </c>
      <c r="T216" s="28">
        <f>IF(ISERROR(1/VLOOKUP($B216,'Justerad allokering'!$B$2:$AG$462,MATCH(T$2,'Justerad allokering'!$B$2:$AF$2,0),FALSE)),VLOOKUP($B216,'Allokerad kvv'!$B$2:$AV$468,MATCH(T$2,'Allokerad kvv'!$B$2:$AV$2,0),FALSE),VLOOKUP($B216,'Justerad allokering'!$B$2:$AG$462,MATCH(T$2,'Justerad allokering'!$B$2:$AF$2,0),FALSE))</f>
        <v>0</v>
      </c>
      <c r="U216" s="28">
        <f>IF(ISERROR(1/VLOOKUP($B216,'Justerad allokering'!$B$2:$AG$462,MATCH(U$2,'Justerad allokering'!$B$2:$AF$2,0),FALSE)),VLOOKUP($B216,'Allokerad kvv'!$B$2:$AV$468,MATCH(U$2,'Allokerad kvv'!$B$2:$AV$2,0),FALSE),VLOOKUP($B216,'Justerad allokering'!$B$2:$AG$462,MATCH(U$2,'Justerad allokering'!$B$2:$AF$2,0),FALSE))</f>
        <v>0</v>
      </c>
      <c r="V216" s="28">
        <f>IF(ISERROR(1/VLOOKUP($B216,'Justerad allokering'!$B$2:$AG$462,MATCH(V$2,'Justerad allokering'!$B$2:$AF$2,0),FALSE)),VLOOKUP($B216,'Allokerad kvv'!$B$2:$AV$468,MATCH(V$2,'Allokerad kvv'!$B$2:$AV$2,0),FALSE),VLOOKUP($B216,'Justerad allokering'!$B$2:$AG$462,MATCH(V$2,'Justerad allokering'!$B$2:$AF$2,0),FALSE))</f>
        <v>0</v>
      </c>
      <c r="W216" s="28">
        <f>IF(ISERROR(1/VLOOKUP($B216,'Justerad allokering'!$B$2:$AG$462,MATCH(W$2,'Justerad allokering'!$B$2:$AF$2,0),FALSE)),VLOOKUP($B216,'Allokerad kvv'!$B$2:$AV$468,MATCH(W$2,'Allokerad kvv'!$B$2:$AV$2,0),FALSE),VLOOKUP($B216,'Justerad allokering'!$B$2:$AG$462,MATCH(W$2,'Justerad allokering'!$B$2:$AF$2,0),FALSE))</f>
        <v>0</v>
      </c>
      <c r="X216" s="28">
        <f>IF(ISERROR(1/VLOOKUP($B216,'Justerad allokering'!$B$2:$AG$462,MATCH(X$2,'Justerad allokering'!$B$2:$AF$2,0),FALSE)),VLOOKUP($B216,'Allokerad kvv'!$B$2:$AV$468,MATCH(X$2,'Allokerad kvv'!$B$2:$AV$2,0),FALSE),VLOOKUP($B216,'Justerad allokering'!$B$2:$AG$462,MATCH(X$2,'Justerad allokering'!$B$2:$AF$2,0),FALSE))</f>
        <v>0</v>
      </c>
      <c r="Y216" s="28">
        <f>IF(ISERROR(1/VLOOKUP($B216,'Justerad allokering'!$B$2:$AG$462,MATCH(Y$2,'Justerad allokering'!$B$2:$AF$2,0),FALSE)),VLOOKUP($B216,'Allokerad kvv'!$B$2:$AV$468,MATCH(Y$2,'Allokerad kvv'!$B$2:$AV$2,0),FALSE),VLOOKUP($B216,'Justerad allokering'!$B$2:$AG$462,MATCH(Y$2,'Justerad allokering'!$B$2:$AF$2,0),FALSE))</f>
        <v>0</v>
      </c>
      <c r="Z216" s="28">
        <f>IF(ISERROR(1/VLOOKUP($B216,'Justerad allokering'!$B$2:$AG$462,MATCH(Z$2,'Justerad allokering'!$B$2:$AF$2,0),FALSE)),VLOOKUP($B216,'Allokerad kvv'!$B$2:$AV$468,MATCH(Z$2,'Allokerad kvv'!$B$2:$AV$2,0),FALSE),VLOOKUP($B216,'Justerad allokering'!$B$2:$AG$462,MATCH(Z$2,'Justerad allokering'!$B$2:$AF$2,0),FALSE))</f>
        <v>0</v>
      </c>
      <c r="AA216" s="28"/>
      <c r="AB216" s="28"/>
      <c r="AE216">
        <f t="shared" si="9"/>
        <v>0</v>
      </c>
      <c r="AG216">
        <f t="shared" si="10"/>
        <v>0</v>
      </c>
      <c r="AH216">
        <f t="shared" si="11"/>
        <v>0</v>
      </c>
      <c r="AI216" s="55" t="str">
        <f>IF(AH216=0,"",AH216/VLOOKUP(B216,Kraftvärmeprod!$B$1:$BC$480,MATCH("Summa tillförd energi exklusive rökgaskondensering",Kraftvärmeprod!$B$1:$BC$1,0),FALSE))</f>
        <v/>
      </c>
    </row>
    <row r="217" spans="1:35" x14ac:dyDescent="0.35">
      <c r="A217" s="28" t="s">
        <v>282</v>
      </c>
      <c r="B217" s="28" t="s">
        <v>288</v>
      </c>
      <c r="C217" s="28">
        <f>IF(ISERROR(1/VLOOKUP($B217,'Justerad allokering'!$B$2:$AG$462,MATCH(C$2,'Justerad allokering'!$B$2:$AF$2,0),FALSE)),VLOOKUP($B217,'Allokerad kvv'!$B$2:$AV$468,MATCH(C$2,'Allokerad kvv'!$B$2:$AV$2,0),FALSE),VLOOKUP($B217,'Justerad allokering'!$B$2:$AG$462,MATCH(C$2,'Justerad allokering'!$B$2:$AF$2,0),FALSE))</f>
        <v>0</v>
      </c>
      <c r="D217" s="28">
        <f>IF(ISERROR(1/VLOOKUP($B217,'Justerad allokering'!$B$2:$AG$462,MATCH(D$2,'Justerad allokering'!$B$2:$AF$2,0),FALSE)),VLOOKUP($B217,'Allokerad kvv'!$B$2:$AV$468,MATCH(D$2,'Allokerad kvv'!$B$2:$AV$2,0),FALSE),VLOOKUP($B217,'Justerad allokering'!$B$2:$AG$462,MATCH(D$2,'Justerad allokering'!$B$2:$AF$2,0),FALSE))</f>
        <v>0</v>
      </c>
      <c r="E217" s="28">
        <f>IF(ISERROR(1/VLOOKUP($B217,'Justerad allokering'!$B$2:$AG$462,MATCH(E$2,'Justerad allokering'!$B$2:$AF$2,0),FALSE)),VLOOKUP($B217,'Allokerad kvv'!$B$2:$AV$468,MATCH(E$2,'Allokerad kvv'!$B$2:$AV$2,0),FALSE),VLOOKUP($B217,'Justerad allokering'!$B$2:$AG$462,MATCH(E$2,'Justerad allokering'!$B$2:$AF$2,0),FALSE))</f>
        <v>0</v>
      </c>
      <c r="F217" s="28">
        <f>IF(ISERROR(1/VLOOKUP($B217,'Justerad allokering'!$B$2:$AG$462,MATCH(F$2,'Justerad allokering'!$B$2:$AF$2,0),FALSE)),VLOOKUP($B217,'Allokerad kvv'!$B$2:$AV$468,MATCH(F$2,'Allokerad kvv'!$B$2:$AV$2,0),FALSE),VLOOKUP($B217,'Justerad allokering'!$B$2:$AG$462,MATCH(F$2,'Justerad allokering'!$B$2:$AF$2,0),FALSE))</f>
        <v>0</v>
      </c>
      <c r="G217" s="28">
        <f>IF(ISERROR(1/VLOOKUP($B217,'Justerad allokering'!$B$2:$AG$462,MATCH(G$2,'Justerad allokering'!$B$2:$AF$2,0),FALSE)),VLOOKUP($B217,'Allokerad kvv'!$B$2:$AV$468,MATCH(G$2,'Allokerad kvv'!$B$2:$AV$2,0),FALSE),VLOOKUP($B217,'Justerad allokering'!$B$2:$AG$462,MATCH(G$2,'Justerad allokering'!$B$2:$AF$2,0),FALSE))</f>
        <v>0</v>
      </c>
      <c r="H217" s="28">
        <f>IF(ISERROR(1/VLOOKUP($B217,'Justerad allokering'!$B$2:$AG$462,MATCH(H$2,'Justerad allokering'!$B$2:$AF$2,0),FALSE)),VLOOKUP($B217,'Allokerad kvv'!$B$2:$AV$468,MATCH(H$2,'Allokerad kvv'!$B$2:$AV$2,0),FALSE),VLOOKUP($B217,'Justerad allokering'!$B$2:$AG$462,MATCH(H$2,'Justerad allokering'!$B$2:$AF$2,0),FALSE))</f>
        <v>0</v>
      </c>
      <c r="I217" s="28">
        <f>IF(ISERROR(1/VLOOKUP($B217,'Justerad allokering'!$B$2:$AG$462,MATCH(I$2,'Justerad allokering'!$B$2:$AF$2,0),FALSE)),VLOOKUP($B217,'Allokerad kvv'!$B$2:$AV$468,MATCH(I$2,'Allokerad kvv'!$B$2:$AV$2,0),FALSE),VLOOKUP($B217,'Justerad allokering'!$B$2:$AG$462,MATCH(I$2,'Justerad allokering'!$B$2:$AF$2,0),FALSE))</f>
        <v>0</v>
      </c>
      <c r="J217" s="28">
        <f>IF(ISERROR(1/VLOOKUP($B217,'Justerad allokering'!$B$2:$AG$462,MATCH(J$2,'Justerad allokering'!$B$2:$AF$2,0),FALSE)),VLOOKUP($B217,'Allokerad kvv'!$B$2:$AV$468,MATCH(J$2,'Allokerad kvv'!$B$2:$AV$2,0),FALSE),VLOOKUP($B217,'Justerad allokering'!$B$2:$AG$462,MATCH(J$2,'Justerad allokering'!$B$2:$AF$2,0),FALSE))</f>
        <v>0</v>
      </c>
      <c r="K217" s="28">
        <f>IF(ISERROR(1/VLOOKUP($B217,'Justerad allokering'!$B$2:$AG$462,MATCH(K$2,'Justerad allokering'!$B$2:$AF$2,0),FALSE)),VLOOKUP($B217,'Allokerad kvv'!$B$2:$AV$468,MATCH(K$2,'Allokerad kvv'!$B$2:$AV$2,0),FALSE),VLOOKUP($B217,'Justerad allokering'!$B$2:$AG$462,MATCH(K$2,'Justerad allokering'!$B$2:$AF$2,0),FALSE))</f>
        <v>0</v>
      </c>
      <c r="L217" s="28">
        <f>IF(ISERROR(1/VLOOKUP($B217,'Justerad allokering'!$B$2:$AG$462,MATCH(L$2,'Justerad allokering'!$B$2:$AF$2,0),FALSE)),VLOOKUP($B217,'Allokerad kvv'!$B$2:$AV$468,MATCH(L$2,'Allokerad kvv'!$B$2:$AV$2,0),FALSE),VLOOKUP($B217,'Justerad allokering'!$B$2:$AG$462,MATCH(L$2,'Justerad allokering'!$B$2:$AF$2,0),FALSE))</f>
        <v>0</v>
      </c>
      <c r="M217" s="28">
        <f>IF(ISERROR(1/VLOOKUP($B217,'Justerad allokering'!$B$2:$AG$462,MATCH(M$2,'Justerad allokering'!$B$2:$AF$2,0),FALSE)),VLOOKUP($B217,'Allokerad kvv'!$B$2:$AV$468,MATCH(M$2,'Allokerad kvv'!$B$2:$AV$2,0),FALSE),VLOOKUP($B217,'Justerad allokering'!$B$2:$AG$462,MATCH(M$2,'Justerad allokering'!$B$2:$AF$2,0),FALSE))</f>
        <v>0</v>
      </c>
      <c r="N217" s="28">
        <f>IF(ISERROR(1/VLOOKUP($B217,'Justerad allokering'!$B$2:$AG$462,MATCH(N$2,'Justerad allokering'!$B$2:$AF$2,0),FALSE)),VLOOKUP($B217,'Allokerad kvv'!$B$2:$AV$468,MATCH(N$2,'Allokerad kvv'!$B$2:$AV$2,0),FALSE),VLOOKUP($B217,'Justerad allokering'!$B$2:$AG$462,MATCH(N$2,'Justerad allokering'!$B$2:$AF$2,0),FALSE))</f>
        <v>0</v>
      </c>
      <c r="O217" s="28">
        <f>IF(ISERROR(1/VLOOKUP($B217,'Justerad allokering'!$B$2:$AG$462,MATCH(O$2,'Justerad allokering'!$B$2:$AF$2,0),FALSE)),VLOOKUP($B217,'Allokerad kvv'!$B$2:$AV$468,MATCH(O$2,'Allokerad kvv'!$B$2:$AV$2,0),FALSE),VLOOKUP($B217,'Justerad allokering'!$B$2:$AG$462,MATCH(O$2,'Justerad allokering'!$B$2:$AF$2,0),FALSE))</f>
        <v>0</v>
      </c>
      <c r="P217" s="28">
        <f>IF(ISERROR(1/VLOOKUP($B217,'Justerad allokering'!$B$2:$AG$462,MATCH(P$2,'Justerad allokering'!$B$2:$AF$2,0),FALSE)),VLOOKUP($B217,'Allokerad kvv'!$B$2:$AV$468,MATCH(P$2,'Allokerad kvv'!$B$2:$AV$2,0),FALSE),VLOOKUP($B217,'Justerad allokering'!$B$2:$AG$462,MATCH(P$2,'Justerad allokering'!$B$2:$AF$2,0),FALSE))</f>
        <v>0</v>
      </c>
      <c r="Q217" s="28">
        <f>IF(ISERROR(1/VLOOKUP($B217,'Justerad allokering'!$B$2:$AG$462,MATCH(Q$2,'Justerad allokering'!$B$2:$AF$2,0),FALSE)),VLOOKUP($B217,'Allokerad kvv'!$B$2:$AV$468,MATCH(Q$2,'Allokerad kvv'!$B$2:$AV$2,0),FALSE),VLOOKUP($B217,'Justerad allokering'!$B$2:$AG$462,MATCH(Q$2,'Justerad allokering'!$B$2:$AF$2,0),FALSE))</f>
        <v>0</v>
      </c>
      <c r="R217" s="28">
        <f>IF(ISERROR(1/VLOOKUP($B217,'Justerad allokering'!$B$2:$AG$462,MATCH(R$2,'Justerad allokering'!$B$2:$AF$2,0),FALSE)),VLOOKUP($B217,'Allokerad kvv'!$B$2:$AV$468,MATCH(R$2,'Allokerad kvv'!$B$2:$AV$2,0),FALSE),VLOOKUP($B217,'Justerad allokering'!$B$2:$AG$462,MATCH(R$2,'Justerad allokering'!$B$2:$AF$2,0),FALSE))</f>
        <v>0</v>
      </c>
      <c r="S217" s="28">
        <f>IF(ISERROR(1/VLOOKUP($B217,'Justerad allokering'!$B$2:$AG$462,MATCH(S$2,'Justerad allokering'!$B$2:$AF$2,0),FALSE)),VLOOKUP($B217,'Allokerad kvv'!$B$2:$AV$468,MATCH(S$2,'Allokerad kvv'!$B$2:$AV$2,0),FALSE),VLOOKUP($B217,'Justerad allokering'!$B$2:$AG$462,MATCH(S$2,'Justerad allokering'!$B$2:$AF$2,0),FALSE))</f>
        <v>0</v>
      </c>
      <c r="T217" s="28">
        <f>IF(ISERROR(1/VLOOKUP($B217,'Justerad allokering'!$B$2:$AG$462,MATCH(T$2,'Justerad allokering'!$B$2:$AF$2,0),FALSE)),VLOOKUP($B217,'Allokerad kvv'!$B$2:$AV$468,MATCH(T$2,'Allokerad kvv'!$B$2:$AV$2,0),FALSE),VLOOKUP($B217,'Justerad allokering'!$B$2:$AG$462,MATCH(T$2,'Justerad allokering'!$B$2:$AF$2,0),FALSE))</f>
        <v>0</v>
      </c>
      <c r="U217" s="28">
        <f>IF(ISERROR(1/VLOOKUP($B217,'Justerad allokering'!$B$2:$AG$462,MATCH(U$2,'Justerad allokering'!$B$2:$AF$2,0),FALSE)),VLOOKUP($B217,'Allokerad kvv'!$B$2:$AV$468,MATCH(U$2,'Allokerad kvv'!$B$2:$AV$2,0),FALSE),VLOOKUP($B217,'Justerad allokering'!$B$2:$AG$462,MATCH(U$2,'Justerad allokering'!$B$2:$AF$2,0),FALSE))</f>
        <v>0</v>
      </c>
      <c r="V217" s="28">
        <f>IF(ISERROR(1/VLOOKUP($B217,'Justerad allokering'!$B$2:$AG$462,MATCH(V$2,'Justerad allokering'!$B$2:$AF$2,0),FALSE)),VLOOKUP($B217,'Allokerad kvv'!$B$2:$AV$468,MATCH(V$2,'Allokerad kvv'!$B$2:$AV$2,0),FALSE),VLOOKUP($B217,'Justerad allokering'!$B$2:$AG$462,MATCH(V$2,'Justerad allokering'!$B$2:$AF$2,0),FALSE))</f>
        <v>0</v>
      </c>
      <c r="W217" s="28">
        <f>IF(ISERROR(1/VLOOKUP($B217,'Justerad allokering'!$B$2:$AG$462,MATCH(W$2,'Justerad allokering'!$B$2:$AF$2,0),FALSE)),VLOOKUP($B217,'Allokerad kvv'!$B$2:$AV$468,MATCH(W$2,'Allokerad kvv'!$B$2:$AV$2,0),FALSE),VLOOKUP($B217,'Justerad allokering'!$B$2:$AG$462,MATCH(W$2,'Justerad allokering'!$B$2:$AF$2,0),FALSE))</f>
        <v>0</v>
      </c>
      <c r="X217" s="28">
        <f>IF(ISERROR(1/VLOOKUP($B217,'Justerad allokering'!$B$2:$AG$462,MATCH(X$2,'Justerad allokering'!$B$2:$AF$2,0),FALSE)),VLOOKUP($B217,'Allokerad kvv'!$B$2:$AV$468,MATCH(X$2,'Allokerad kvv'!$B$2:$AV$2,0),FALSE),VLOOKUP($B217,'Justerad allokering'!$B$2:$AG$462,MATCH(X$2,'Justerad allokering'!$B$2:$AF$2,0),FALSE))</f>
        <v>0</v>
      </c>
      <c r="Y217" s="28">
        <f>IF(ISERROR(1/VLOOKUP($B217,'Justerad allokering'!$B$2:$AG$462,MATCH(Y$2,'Justerad allokering'!$B$2:$AF$2,0),FALSE)),VLOOKUP($B217,'Allokerad kvv'!$B$2:$AV$468,MATCH(Y$2,'Allokerad kvv'!$B$2:$AV$2,0),FALSE),VLOOKUP($B217,'Justerad allokering'!$B$2:$AG$462,MATCH(Y$2,'Justerad allokering'!$B$2:$AF$2,0),FALSE))</f>
        <v>0</v>
      </c>
      <c r="Z217" s="28">
        <f>IF(ISERROR(1/VLOOKUP($B217,'Justerad allokering'!$B$2:$AG$462,MATCH(Z$2,'Justerad allokering'!$B$2:$AF$2,0),FALSE)),VLOOKUP($B217,'Allokerad kvv'!$B$2:$AV$468,MATCH(Z$2,'Allokerad kvv'!$B$2:$AV$2,0),FALSE),VLOOKUP($B217,'Justerad allokering'!$B$2:$AG$462,MATCH(Z$2,'Justerad allokering'!$B$2:$AF$2,0),FALSE))</f>
        <v>0</v>
      </c>
      <c r="AA217" s="28"/>
      <c r="AB217" s="28"/>
      <c r="AE217">
        <f t="shared" si="9"/>
        <v>0</v>
      </c>
      <c r="AG217">
        <f t="shared" si="10"/>
        <v>0</v>
      </c>
      <c r="AH217">
        <f t="shared" si="11"/>
        <v>0</v>
      </c>
      <c r="AI217" s="55" t="str">
        <f>IF(AH217=0,"",AH217/VLOOKUP(B217,Kraftvärmeprod!$B$1:$BC$480,MATCH("Summa tillförd energi exklusive rökgaskondensering",Kraftvärmeprod!$B$1:$BC$1,0),FALSE))</f>
        <v/>
      </c>
    </row>
    <row r="218" spans="1:35" x14ac:dyDescent="0.35">
      <c r="A218" s="28" t="s">
        <v>282</v>
      </c>
      <c r="B218" s="28" t="s">
        <v>289</v>
      </c>
      <c r="C218" s="28">
        <f>IF(ISERROR(1/VLOOKUP($B218,'Justerad allokering'!$B$2:$AG$462,MATCH(C$2,'Justerad allokering'!$B$2:$AF$2,0),FALSE)),VLOOKUP($B218,'Allokerad kvv'!$B$2:$AV$468,MATCH(C$2,'Allokerad kvv'!$B$2:$AV$2,0),FALSE),VLOOKUP($B218,'Justerad allokering'!$B$2:$AG$462,MATCH(C$2,'Justerad allokering'!$B$2:$AF$2,0),FALSE))</f>
        <v>0</v>
      </c>
      <c r="D218" s="28">
        <f>IF(ISERROR(1/VLOOKUP($B218,'Justerad allokering'!$B$2:$AG$462,MATCH(D$2,'Justerad allokering'!$B$2:$AF$2,0),FALSE)),VLOOKUP($B218,'Allokerad kvv'!$B$2:$AV$468,MATCH(D$2,'Allokerad kvv'!$B$2:$AV$2,0),FALSE),VLOOKUP($B218,'Justerad allokering'!$B$2:$AG$462,MATCH(D$2,'Justerad allokering'!$B$2:$AF$2,0),FALSE))</f>
        <v>0</v>
      </c>
      <c r="E218" s="28">
        <f>IF(ISERROR(1/VLOOKUP($B218,'Justerad allokering'!$B$2:$AG$462,MATCH(E$2,'Justerad allokering'!$B$2:$AF$2,0),FALSE)),VLOOKUP($B218,'Allokerad kvv'!$B$2:$AV$468,MATCH(E$2,'Allokerad kvv'!$B$2:$AV$2,0),FALSE),VLOOKUP($B218,'Justerad allokering'!$B$2:$AG$462,MATCH(E$2,'Justerad allokering'!$B$2:$AF$2,0),FALSE))</f>
        <v>0</v>
      </c>
      <c r="F218" s="28">
        <f>IF(ISERROR(1/VLOOKUP($B218,'Justerad allokering'!$B$2:$AG$462,MATCH(F$2,'Justerad allokering'!$B$2:$AF$2,0),FALSE)),VLOOKUP($B218,'Allokerad kvv'!$B$2:$AV$468,MATCH(F$2,'Allokerad kvv'!$B$2:$AV$2,0),FALSE),VLOOKUP($B218,'Justerad allokering'!$B$2:$AG$462,MATCH(F$2,'Justerad allokering'!$B$2:$AF$2,0),FALSE))</f>
        <v>0</v>
      </c>
      <c r="G218" s="28">
        <f>IF(ISERROR(1/VLOOKUP($B218,'Justerad allokering'!$B$2:$AG$462,MATCH(G$2,'Justerad allokering'!$B$2:$AF$2,0),FALSE)),VLOOKUP($B218,'Allokerad kvv'!$B$2:$AV$468,MATCH(G$2,'Allokerad kvv'!$B$2:$AV$2,0),FALSE),VLOOKUP($B218,'Justerad allokering'!$B$2:$AG$462,MATCH(G$2,'Justerad allokering'!$B$2:$AF$2,0),FALSE))</f>
        <v>0</v>
      </c>
      <c r="H218" s="28">
        <f>IF(ISERROR(1/VLOOKUP($B218,'Justerad allokering'!$B$2:$AG$462,MATCH(H$2,'Justerad allokering'!$B$2:$AF$2,0),FALSE)),VLOOKUP($B218,'Allokerad kvv'!$B$2:$AV$468,MATCH(H$2,'Allokerad kvv'!$B$2:$AV$2,0),FALSE),VLOOKUP($B218,'Justerad allokering'!$B$2:$AG$462,MATCH(H$2,'Justerad allokering'!$B$2:$AF$2,0),FALSE))</f>
        <v>0</v>
      </c>
      <c r="I218" s="28">
        <f>IF(ISERROR(1/VLOOKUP($B218,'Justerad allokering'!$B$2:$AG$462,MATCH(I$2,'Justerad allokering'!$B$2:$AF$2,0),FALSE)),VLOOKUP($B218,'Allokerad kvv'!$B$2:$AV$468,MATCH(I$2,'Allokerad kvv'!$B$2:$AV$2,0),FALSE),VLOOKUP($B218,'Justerad allokering'!$B$2:$AG$462,MATCH(I$2,'Justerad allokering'!$B$2:$AF$2,0),FALSE))</f>
        <v>0</v>
      </c>
      <c r="J218" s="28">
        <f>IF(ISERROR(1/VLOOKUP($B218,'Justerad allokering'!$B$2:$AG$462,MATCH(J$2,'Justerad allokering'!$B$2:$AF$2,0),FALSE)),VLOOKUP($B218,'Allokerad kvv'!$B$2:$AV$468,MATCH(J$2,'Allokerad kvv'!$B$2:$AV$2,0),FALSE),VLOOKUP($B218,'Justerad allokering'!$B$2:$AG$462,MATCH(J$2,'Justerad allokering'!$B$2:$AF$2,0),FALSE))</f>
        <v>0</v>
      </c>
      <c r="K218" s="28">
        <f>IF(ISERROR(1/VLOOKUP($B218,'Justerad allokering'!$B$2:$AG$462,MATCH(K$2,'Justerad allokering'!$B$2:$AF$2,0),FALSE)),VLOOKUP($B218,'Allokerad kvv'!$B$2:$AV$468,MATCH(K$2,'Allokerad kvv'!$B$2:$AV$2,0),FALSE),VLOOKUP($B218,'Justerad allokering'!$B$2:$AG$462,MATCH(K$2,'Justerad allokering'!$B$2:$AF$2,0),FALSE))</f>
        <v>0</v>
      </c>
      <c r="L218" s="28">
        <f>IF(ISERROR(1/VLOOKUP($B218,'Justerad allokering'!$B$2:$AG$462,MATCH(L$2,'Justerad allokering'!$B$2:$AF$2,0),FALSE)),VLOOKUP($B218,'Allokerad kvv'!$B$2:$AV$468,MATCH(L$2,'Allokerad kvv'!$B$2:$AV$2,0),FALSE),VLOOKUP($B218,'Justerad allokering'!$B$2:$AG$462,MATCH(L$2,'Justerad allokering'!$B$2:$AF$2,0),FALSE))</f>
        <v>0</v>
      </c>
      <c r="M218" s="28">
        <f>IF(ISERROR(1/VLOOKUP($B218,'Justerad allokering'!$B$2:$AG$462,MATCH(M$2,'Justerad allokering'!$B$2:$AF$2,0),FALSE)),VLOOKUP($B218,'Allokerad kvv'!$B$2:$AV$468,MATCH(M$2,'Allokerad kvv'!$B$2:$AV$2,0),FALSE),VLOOKUP($B218,'Justerad allokering'!$B$2:$AG$462,MATCH(M$2,'Justerad allokering'!$B$2:$AF$2,0),FALSE))</f>
        <v>0</v>
      </c>
      <c r="N218" s="28">
        <f>IF(ISERROR(1/VLOOKUP($B218,'Justerad allokering'!$B$2:$AG$462,MATCH(N$2,'Justerad allokering'!$B$2:$AF$2,0),FALSE)),VLOOKUP($B218,'Allokerad kvv'!$B$2:$AV$468,MATCH(N$2,'Allokerad kvv'!$B$2:$AV$2,0),FALSE),VLOOKUP($B218,'Justerad allokering'!$B$2:$AG$462,MATCH(N$2,'Justerad allokering'!$B$2:$AF$2,0),FALSE))</f>
        <v>0</v>
      </c>
      <c r="O218" s="28">
        <f>IF(ISERROR(1/VLOOKUP($B218,'Justerad allokering'!$B$2:$AG$462,MATCH(O$2,'Justerad allokering'!$B$2:$AF$2,0),FALSE)),VLOOKUP($B218,'Allokerad kvv'!$B$2:$AV$468,MATCH(O$2,'Allokerad kvv'!$B$2:$AV$2,0),FALSE),VLOOKUP($B218,'Justerad allokering'!$B$2:$AG$462,MATCH(O$2,'Justerad allokering'!$B$2:$AF$2,0),FALSE))</f>
        <v>0</v>
      </c>
      <c r="P218" s="28">
        <f>IF(ISERROR(1/VLOOKUP($B218,'Justerad allokering'!$B$2:$AG$462,MATCH(P$2,'Justerad allokering'!$B$2:$AF$2,0),FALSE)),VLOOKUP($B218,'Allokerad kvv'!$B$2:$AV$468,MATCH(P$2,'Allokerad kvv'!$B$2:$AV$2,0),FALSE),VLOOKUP($B218,'Justerad allokering'!$B$2:$AG$462,MATCH(P$2,'Justerad allokering'!$B$2:$AF$2,0),FALSE))</f>
        <v>0</v>
      </c>
      <c r="Q218" s="28">
        <f>IF(ISERROR(1/VLOOKUP($B218,'Justerad allokering'!$B$2:$AG$462,MATCH(Q$2,'Justerad allokering'!$B$2:$AF$2,0),FALSE)),VLOOKUP($B218,'Allokerad kvv'!$B$2:$AV$468,MATCH(Q$2,'Allokerad kvv'!$B$2:$AV$2,0),FALSE),VLOOKUP($B218,'Justerad allokering'!$B$2:$AG$462,MATCH(Q$2,'Justerad allokering'!$B$2:$AF$2,0),FALSE))</f>
        <v>0</v>
      </c>
      <c r="R218" s="28">
        <f>IF(ISERROR(1/VLOOKUP($B218,'Justerad allokering'!$B$2:$AG$462,MATCH(R$2,'Justerad allokering'!$B$2:$AF$2,0),FALSE)),VLOOKUP($B218,'Allokerad kvv'!$B$2:$AV$468,MATCH(R$2,'Allokerad kvv'!$B$2:$AV$2,0),FALSE),VLOOKUP($B218,'Justerad allokering'!$B$2:$AG$462,MATCH(R$2,'Justerad allokering'!$B$2:$AF$2,0),FALSE))</f>
        <v>0</v>
      </c>
      <c r="S218" s="28">
        <f>IF(ISERROR(1/VLOOKUP($B218,'Justerad allokering'!$B$2:$AG$462,MATCH(S$2,'Justerad allokering'!$B$2:$AF$2,0),FALSE)),VLOOKUP($B218,'Allokerad kvv'!$B$2:$AV$468,MATCH(S$2,'Allokerad kvv'!$B$2:$AV$2,0),FALSE),VLOOKUP($B218,'Justerad allokering'!$B$2:$AG$462,MATCH(S$2,'Justerad allokering'!$B$2:$AF$2,0),FALSE))</f>
        <v>0</v>
      </c>
      <c r="T218" s="28">
        <f>IF(ISERROR(1/VLOOKUP($B218,'Justerad allokering'!$B$2:$AG$462,MATCH(T$2,'Justerad allokering'!$B$2:$AF$2,0),FALSE)),VLOOKUP($B218,'Allokerad kvv'!$B$2:$AV$468,MATCH(T$2,'Allokerad kvv'!$B$2:$AV$2,0),FALSE),VLOOKUP($B218,'Justerad allokering'!$B$2:$AG$462,MATCH(T$2,'Justerad allokering'!$B$2:$AF$2,0),FALSE))</f>
        <v>0</v>
      </c>
      <c r="U218" s="28">
        <f>IF(ISERROR(1/VLOOKUP($B218,'Justerad allokering'!$B$2:$AG$462,MATCH(U$2,'Justerad allokering'!$B$2:$AF$2,0),FALSE)),VLOOKUP($B218,'Allokerad kvv'!$B$2:$AV$468,MATCH(U$2,'Allokerad kvv'!$B$2:$AV$2,0),FALSE),VLOOKUP($B218,'Justerad allokering'!$B$2:$AG$462,MATCH(U$2,'Justerad allokering'!$B$2:$AF$2,0),FALSE))</f>
        <v>0</v>
      </c>
      <c r="V218" s="28">
        <f>IF(ISERROR(1/VLOOKUP($B218,'Justerad allokering'!$B$2:$AG$462,MATCH(V$2,'Justerad allokering'!$B$2:$AF$2,0),FALSE)),VLOOKUP($B218,'Allokerad kvv'!$B$2:$AV$468,MATCH(V$2,'Allokerad kvv'!$B$2:$AV$2,0),FALSE),VLOOKUP($B218,'Justerad allokering'!$B$2:$AG$462,MATCH(V$2,'Justerad allokering'!$B$2:$AF$2,0),FALSE))</f>
        <v>0</v>
      </c>
      <c r="W218" s="28">
        <f>IF(ISERROR(1/VLOOKUP($B218,'Justerad allokering'!$B$2:$AG$462,MATCH(W$2,'Justerad allokering'!$B$2:$AF$2,0),FALSE)),VLOOKUP($B218,'Allokerad kvv'!$B$2:$AV$468,MATCH(W$2,'Allokerad kvv'!$B$2:$AV$2,0),FALSE),VLOOKUP($B218,'Justerad allokering'!$B$2:$AG$462,MATCH(W$2,'Justerad allokering'!$B$2:$AF$2,0),FALSE))</f>
        <v>0</v>
      </c>
      <c r="X218" s="28">
        <f>IF(ISERROR(1/VLOOKUP($B218,'Justerad allokering'!$B$2:$AG$462,MATCH(X$2,'Justerad allokering'!$B$2:$AF$2,0),FALSE)),VLOOKUP($B218,'Allokerad kvv'!$B$2:$AV$468,MATCH(X$2,'Allokerad kvv'!$B$2:$AV$2,0),FALSE),VLOOKUP($B218,'Justerad allokering'!$B$2:$AG$462,MATCH(X$2,'Justerad allokering'!$B$2:$AF$2,0),FALSE))</f>
        <v>0</v>
      </c>
      <c r="Y218" s="28">
        <f>IF(ISERROR(1/VLOOKUP($B218,'Justerad allokering'!$B$2:$AG$462,MATCH(Y$2,'Justerad allokering'!$B$2:$AF$2,0),FALSE)),VLOOKUP($B218,'Allokerad kvv'!$B$2:$AV$468,MATCH(Y$2,'Allokerad kvv'!$B$2:$AV$2,0),FALSE),VLOOKUP($B218,'Justerad allokering'!$B$2:$AG$462,MATCH(Y$2,'Justerad allokering'!$B$2:$AF$2,0),FALSE))</f>
        <v>0</v>
      </c>
      <c r="Z218" s="28">
        <f>IF(ISERROR(1/VLOOKUP($B218,'Justerad allokering'!$B$2:$AG$462,MATCH(Z$2,'Justerad allokering'!$B$2:$AF$2,0),FALSE)),VLOOKUP($B218,'Allokerad kvv'!$B$2:$AV$468,MATCH(Z$2,'Allokerad kvv'!$B$2:$AV$2,0),FALSE),VLOOKUP($B218,'Justerad allokering'!$B$2:$AG$462,MATCH(Z$2,'Justerad allokering'!$B$2:$AF$2,0),FALSE))</f>
        <v>0</v>
      </c>
      <c r="AA218" s="28"/>
      <c r="AB218" s="28"/>
      <c r="AE218">
        <f t="shared" si="9"/>
        <v>0</v>
      </c>
      <c r="AG218">
        <f t="shared" si="10"/>
        <v>0</v>
      </c>
      <c r="AH218">
        <f t="shared" si="11"/>
        <v>0</v>
      </c>
      <c r="AI218" s="55" t="str">
        <f>IF(AH218=0,"",AH218/VLOOKUP(B218,Kraftvärmeprod!$B$1:$BC$480,MATCH("Summa tillförd energi exklusive rökgaskondensering",Kraftvärmeprod!$B$1:$BC$1,0),FALSE))</f>
        <v/>
      </c>
    </row>
    <row r="219" spans="1:35" x14ac:dyDescent="0.35">
      <c r="A219" s="28" t="s">
        <v>282</v>
      </c>
      <c r="B219" s="28" t="s">
        <v>290</v>
      </c>
      <c r="C219" s="28">
        <f>IF(ISERROR(1/VLOOKUP($B219,'Justerad allokering'!$B$2:$AG$462,MATCH(C$2,'Justerad allokering'!$B$2:$AF$2,0),FALSE)),VLOOKUP($B219,'Allokerad kvv'!$B$2:$AV$468,MATCH(C$2,'Allokerad kvv'!$B$2:$AV$2,0),FALSE),VLOOKUP($B219,'Justerad allokering'!$B$2:$AG$462,MATCH(C$2,'Justerad allokering'!$B$2:$AF$2,0),FALSE))</f>
        <v>0</v>
      </c>
      <c r="D219" s="28">
        <f>IF(ISERROR(1/VLOOKUP($B219,'Justerad allokering'!$B$2:$AG$462,MATCH(D$2,'Justerad allokering'!$B$2:$AF$2,0),FALSE)),VLOOKUP($B219,'Allokerad kvv'!$B$2:$AV$468,MATCH(D$2,'Allokerad kvv'!$B$2:$AV$2,0),FALSE),VLOOKUP($B219,'Justerad allokering'!$B$2:$AG$462,MATCH(D$2,'Justerad allokering'!$B$2:$AF$2,0),FALSE))</f>
        <v>0</v>
      </c>
      <c r="E219" s="28">
        <f>IF(ISERROR(1/VLOOKUP($B219,'Justerad allokering'!$B$2:$AG$462,MATCH(E$2,'Justerad allokering'!$B$2:$AF$2,0),FALSE)),VLOOKUP($B219,'Allokerad kvv'!$B$2:$AV$468,MATCH(E$2,'Allokerad kvv'!$B$2:$AV$2,0),FALSE),VLOOKUP($B219,'Justerad allokering'!$B$2:$AG$462,MATCH(E$2,'Justerad allokering'!$B$2:$AF$2,0),FALSE))</f>
        <v>0</v>
      </c>
      <c r="F219" s="28">
        <f>IF(ISERROR(1/VLOOKUP($B219,'Justerad allokering'!$B$2:$AG$462,MATCH(F$2,'Justerad allokering'!$B$2:$AF$2,0),FALSE)),VLOOKUP($B219,'Allokerad kvv'!$B$2:$AV$468,MATCH(F$2,'Allokerad kvv'!$B$2:$AV$2,0),FALSE),VLOOKUP($B219,'Justerad allokering'!$B$2:$AG$462,MATCH(F$2,'Justerad allokering'!$B$2:$AF$2,0),FALSE))</f>
        <v>0</v>
      </c>
      <c r="G219" s="28">
        <f>IF(ISERROR(1/VLOOKUP($B219,'Justerad allokering'!$B$2:$AG$462,MATCH(G$2,'Justerad allokering'!$B$2:$AF$2,0),FALSE)),VLOOKUP($B219,'Allokerad kvv'!$B$2:$AV$468,MATCH(G$2,'Allokerad kvv'!$B$2:$AV$2,0),FALSE),VLOOKUP($B219,'Justerad allokering'!$B$2:$AG$462,MATCH(G$2,'Justerad allokering'!$B$2:$AF$2,0),FALSE))</f>
        <v>0</v>
      </c>
      <c r="H219" s="28">
        <f>IF(ISERROR(1/VLOOKUP($B219,'Justerad allokering'!$B$2:$AG$462,MATCH(H$2,'Justerad allokering'!$B$2:$AF$2,0),FALSE)),VLOOKUP($B219,'Allokerad kvv'!$B$2:$AV$468,MATCH(H$2,'Allokerad kvv'!$B$2:$AV$2,0),FALSE),VLOOKUP($B219,'Justerad allokering'!$B$2:$AG$462,MATCH(H$2,'Justerad allokering'!$B$2:$AF$2,0),FALSE))</f>
        <v>0</v>
      </c>
      <c r="I219" s="28">
        <f>IF(ISERROR(1/VLOOKUP($B219,'Justerad allokering'!$B$2:$AG$462,MATCH(I$2,'Justerad allokering'!$B$2:$AF$2,0),FALSE)),VLOOKUP($B219,'Allokerad kvv'!$B$2:$AV$468,MATCH(I$2,'Allokerad kvv'!$B$2:$AV$2,0),FALSE),VLOOKUP($B219,'Justerad allokering'!$B$2:$AG$462,MATCH(I$2,'Justerad allokering'!$B$2:$AF$2,0),FALSE))</f>
        <v>0</v>
      </c>
      <c r="J219" s="28">
        <f>IF(ISERROR(1/VLOOKUP($B219,'Justerad allokering'!$B$2:$AG$462,MATCH(J$2,'Justerad allokering'!$B$2:$AF$2,0),FALSE)),VLOOKUP($B219,'Allokerad kvv'!$B$2:$AV$468,MATCH(J$2,'Allokerad kvv'!$B$2:$AV$2,0),FALSE),VLOOKUP($B219,'Justerad allokering'!$B$2:$AG$462,MATCH(J$2,'Justerad allokering'!$B$2:$AF$2,0),FALSE))</f>
        <v>0</v>
      </c>
      <c r="K219" s="28">
        <f>IF(ISERROR(1/VLOOKUP($B219,'Justerad allokering'!$B$2:$AG$462,MATCH(K$2,'Justerad allokering'!$B$2:$AF$2,0),FALSE)),VLOOKUP($B219,'Allokerad kvv'!$B$2:$AV$468,MATCH(K$2,'Allokerad kvv'!$B$2:$AV$2,0),FALSE),VLOOKUP($B219,'Justerad allokering'!$B$2:$AG$462,MATCH(K$2,'Justerad allokering'!$B$2:$AF$2,0),FALSE))</f>
        <v>0</v>
      </c>
      <c r="L219" s="28">
        <f>IF(ISERROR(1/VLOOKUP($B219,'Justerad allokering'!$B$2:$AG$462,MATCH(L$2,'Justerad allokering'!$B$2:$AF$2,0),FALSE)),VLOOKUP($B219,'Allokerad kvv'!$B$2:$AV$468,MATCH(L$2,'Allokerad kvv'!$B$2:$AV$2,0),FALSE),VLOOKUP($B219,'Justerad allokering'!$B$2:$AG$462,MATCH(L$2,'Justerad allokering'!$B$2:$AF$2,0),FALSE))</f>
        <v>0</v>
      </c>
      <c r="M219" s="28">
        <f>IF(ISERROR(1/VLOOKUP($B219,'Justerad allokering'!$B$2:$AG$462,MATCH(M$2,'Justerad allokering'!$B$2:$AF$2,0),FALSE)),VLOOKUP($B219,'Allokerad kvv'!$B$2:$AV$468,MATCH(M$2,'Allokerad kvv'!$B$2:$AV$2,0),FALSE),VLOOKUP($B219,'Justerad allokering'!$B$2:$AG$462,MATCH(M$2,'Justerad allokering'!$B$2:$AF$2,0),FALSE))</f>
        <v>0</v>
      </c>
      <c r="N219" s="28">
        <f>IF(ISERROR(1/VLOOKUP($B219,'Justerad allokering'!$B$2:$AG$462,MATCH(N$2,'Justerad allokering'!$B$2:$AF$2,0),FALSE)),VLOOKUP($B219,'Allokerad kvv'!$B$2:$AV$468,MATCH(N$2,'Allokerad kvv'!$B$2:$AV$2,0),FALSE),VLOOKUP($B219,'Justerad allokering'!$B$2:$AG$462,MATCH(N$2,'Justerad allokering'!$B$2:$AF$2,0),FALSE))</f>
        <v>0</v>
      </c>
      <c r="O219" s="28">
        <f>IF(ISERROR(1/VLOOKUP($B219,'Justerad allokering'!$B$2:$AG$462,MATCH(O$2,'Justerad allokering'!$B$2:$AF$2,0),FALSE)),VLOOKUP($B219,'Allokerad kvv'!$B$2:$AV$468,MATCH(O$2,'Allokerad kvv'!$B$2:$AV$2,0),FALSE),VLOOKUP($B219,'Justerad allokering'!$B$2:$AG$462,MATCH(O$2,'Justerad allokering'!$B$2:$AF$2,0),FALSE))</f>
        <v>0</v>
      </c>
      <c r="P219" s="28">
        <f>IF(ISERROR(1/VLOOKUP($B219,'Justerad allokering'!$B$2:$AG$462,MATCH(P$2,'Justerad allokering'!$B$2:$AF$2,0),FALSE)),VLOOKUP($B219,'Allokerad kvv'!$B$2:$AV$468,MATCH(P$2,'Allokerad kvv'!$B$2:$AV$2,0),FALSE),VLOOKUP($B219,'Justerad allokering'!$B$2:$AG$462,MATCH(P$2,'Justerad allokering'!$B$2:$AF$2,0),FALSE))</f>
        <v>0</v>
      </c>
      <c r="Q219" s="28">
        <f>IF(ISERROR(1/VLOOKUP($B219,'Justerad allokering'!$B$2:$AG$462,MATCH(Q$2,'Justerad allokering'!$B$2:$AF$2,0),FALSE)),VLOOKUP($B219,'Allokerad kvv'!$B$2:$AV$468,MATCH(Q$2,'Allokerad kvv'!$B$2:$AV$2,0),FALSE),VLOOKUP($B219,'Justerad allokering'!$B$2:$AG$462,MATCH(Q$2,'Justerad allokering'!$B$2:$AF$2,0),FALSE))</f>
        <v>0</v>
      </c>
      <c r="R219" s="28">
        <f>IF(ISERROR(1/VLOOKUP($B219,'Justerad allokering'!$B$2:$AG$462,MATCH(R$2,'Justerad allokering'!$B$2:$AF$2,0),FALSE)),VLOOKUP($B219,'Allokerad kvv'!$B$2:$AV$468,MATCH(R$2,'Allokerad kvv'!$B$2:$AV$2,0),FALSE),VLOOKUP($B219,'Justerad allokering'!$B$2:$AG$462,MATCH(R$2,'Justerad allokering'!$B$2:$AF$2,0),FALSE))</f>
        <v>0</v>
      </c>
      <c r="S219" s="28">
        <f>IF(ISERROR(1/VLOOKUP($B219,'Justerad allokering'!$B$2:$AG$462,MATCH(S$2,'Justerad allokering'!$B$2:$AF$2,0),FALSE)),VLOOKUP($B219,'Allokerad kvv'!$B$2:$AV$468,MATCH(S$2,'Allokerad kvv'!$B$2:$AV$2,0),FALSE),VLOOKUP($B219,'Justerad allokering'!$B$2:$AG$462,MATCH(S$2,'Justerad allokering'!$B$2:$AF$2,0),FALSE))</f>
        <v>0</v>
      </c>
      <c r="T219" s="28">
        <f>IF(ISERROR(1/VLOOKUP($B219,'Justerad allokering'!$B$2:$AG$462,MATCH(T$2,'Justerad allokering'!$B$2:$AF$2,0),FALSE)),VLOOKUP($B219,'Allokerad kvv'!$B$2:$AV$468,MATCH(T$2,'Allokerad kvv'!$B$2:$AV$2,0),FALSE),VLOOKUP($B219,'Justerad allokering'!$B$2:$AG$462,MATCH(T$2,'Justerad allokering'!$B$2:$AF$2,0),FALSE))</f>
        <v>0</v>
      </c>
      <c r="U219" s="28">
        <f>IF(ISERROR(1/VLOOKUP($B219,'Justerad allokering'!$B$2:$AG$462,MATCH(U$2,'Justerad allokering'!$B$2:$AF$2,0),FALSE)),VLOOKUP($B219,'Allokerad kvv'!$B$2:$AV$468,MATCH(U$2,'Allokerad kvv'!$B$2:$AV$2,0),FALSE),VLOOKUP($B219,'Justerad allokering'!$B$2:$AG$462,MATCH(U$2,'Justerad allokering'!$B$2:$AF$2,0),FALSE))</f>
        <v>0</v>
      </c>
      <c r="V219" s="28">
        <f>IF(ISERROR(1/VLOOKUP($B219,'Justerad allokering'!$B$2:$AG$462,MATCH(V$2,'Justerad allokering'!$B$2:$AF$2,0),FALSE)),VLOOKUP($B219,'Allokerad kvv'!$B$2:$AV$468,MATCH(V$2,'Allokerad kvv'!$B$2:$AV$2,0),FALSE),VLOOKUP($B219,'Justerad allokering'!$B$2:$AG$462,MATCH(V$2,'Justerad allokering'!$B$2:$AF$2,0),FALSE))</f>
        <v>0</v>
      </c>
      <c r="W219" s="28">
        <f>IF(ISERROR(1/VLOOKUP($B219,'Justerad allokering'!$B$2:$AG$462,MATCH(W$2,'Justerad allokering'!$B$2:$AF$2,0),FALSE)),VLOOKUP($B219,'Allokerad kvv'!$B$2:$AV$468,MATCH(W$2,'Allokerad kvv'!$B$2:$AV$2,0),FALSE),VLOOKUP($B219,'Justerad allokering'!$B$2:$AG$462,MATCH(W$2,'Justerad allokering'!$B$2:$AF$2,0),FALSE))</f>
        <v>0</v>
      </c>
      <c r="X219" s="28">
        <f>IF(ISERROR(1/VLOOKUP($B219,'Justerad allokering'!$B$2:$AG$462,MATCH(X$2,'Justerad allokering'!$B$2:$AF$2,0),FALSE)),VLOOKUP($B219,'Allokerad kvv'!$B$2:$AV$468,MATCH(X$2,'Allokerad kvv'!$B$2:$AV$2,0),FALSE),VLOOKUP($B219,'Justerad allokering'!$B$2:$AG$462,MATCH(X$2,'Justerad allokering'!$B$2:$AF$2,0),FALSE))</f>
        <v>0</v>
      </c>
      <c r="Y219" s="28">
        <f>IF(ISERROR(1/VLOOKUP($B219,'Justerad allokering'!$B$2:$AG$462,MATCH(Y$2,'Justerad allokering'!$B$2:$AF$2,0),FALSE)),VLOOKUP($B219,'Allokerad kvv'!$B$2:$AV$468,MATCH(Y$2,'Allokerad kvv'!$B$2:$AV$2,0),FALSE),VLOOKUP($B219,'Justerad allokering'!$B$2:$AG$462,MATCH(Y$2,'Justerad allokering'!$B$2:$AF$2,0),FALSE))</f>
        <v>0</v>
      </c>
      <c r="Z219" s="28">
        <f>IF(ISERROR(1/VLOOKUP($B219,'Justerad allokering'!$B$2:$AG$462,MATCH(Z$2,'Justerad allokering'!$B$2:$AF$2,0),FALSE)),VLOOKUP($B219,'Allokerad kvv'!$B$2:$AV$468,MATCH(Z$2,'Allokerad kvv'!$B$2:$AV$2,0),FALSE),VLOOKUP($B219,'Justerad allokering'!$B$2:$AG$462,MATCH(Z$2,'Justerad allokering'!$B$2:$AF$2,0),FALSE))</f>
        <v>0</v>
      </c>
      <c r="AA219" s="28"/>
      <c r="AB219" s="28"/>
      <c r="AE219">
        <f t="shared" si="9"/>
        <v>0</v>
      </c>
      <c r="AG219">
        <f t="shared" si="10"/>
        <v>0</v>
      </c>
      <c r="AH219">
        <f t="shared" si="11"/>
        <v>0</v>
      </c>
      <c r="AI219" s="55" t="str">
        <f>IF(AH219=0,"",AH219/VLOOKUP(B219,Kraftvärmeprod!$B$1:$BC$480,MATCH("Summa tillförd energi exklusive rökgaskondensering",Kraftvärmeprod!$B$1:$BC$1,0),FALSE))</f>
        <v/>
      </c>
    </row>
    <row r="220" spans="1:35" x14ac:dyDescent="0.35">
      <c r="A220" s="28" t="s">
        <v>291</v>
      </c>
      <c r="B220" s="28" t="s">
        <v>292</v>
      </c>
      <c r="C220" s="28">
        <f>IF(ISERROR(1/VLOOKUP($B220,'Justerad allokering'!$B$2:$AG$462,MATCH(C$2,'Justerad allokering'!$B$2:$AF$2,0),FALSE)),VLOOKUP($B220,'Allokerad kvv'!$B$2:$AV$468,MATCH(C$2,'Allokerad kvv'!$B$2:$AV$2,0),FALSE),VLOOKUP($B220,'Justerad allokering'!$B$2:$AG$462,MATCH(C$2,'Justerad allokering'!$B$2:$AF$2,0),FALSE))</f>
        <v>0</v>
      </c>
      <c r="D220" s="28">
        <f>IF(ISERROR(1/VLOOKUP($B220,'Justerad allokering'!$B$2:$AG$462,MATCH(D$2,'Justerad allokering'!$B$2:$AF$2,0),FALSE)),VLOOKUP($B220,'Allokerad kvv'!$B$2:$AV$468,MATCH(D$2,'Allokerad kvv'!$B$2:$AV$2,0),FALSE),VLOOKUP($B220,'Justerad allokering'!$B$2:$AG$462,MATCH(D$2,'Justerad allokering'!$B$2:$AF$2,0),FALSE))</f>
        <v>0</v>
      </c>
      <c r="E220" s="28">
        <f>IF(ISERROR(1/VLOOKUP($B220,'Justerad allokering'!$B$2:$AG$462,MATCH(E$2,'Justerad allokering'!$B$2:$AF$2,0),FALSE)),VLOOKUP($B220,'Allokerad kvv'!$B$2:$AV$468,MATCH(E$2,'Allokerad kvv'!$B$2:$AV$2,0),FALSE),VLOOKUP($B220,'Justerad allokering'!$B$2:$AG$462,MATCH(E$2,'Justerad allokering'!$B$2:$AF$2,0),FALSE))</f>
        <v>0</v>
      </c>
      <c r="F220" s="28">
        <f>IF(ISERROR(1/VLOOKUP($B220,'Justerad allokering'!$B$2:$AG$462,MATCH(F$2,'Justerad allokering'!$B$2:$AF$2,0),FALSE)),VLOOKUP($B220,'Allokerad kvv'!$B$2:$AV$468,MATCH(F$2,'Allokerad kvv'!$B$2:$AV$2,0),FALSE),VLOOKUP($B220,'Justerad allokering'!$B$2:$AG$462,MATCH(F$2,'Justerad allokering'!$B$2:$AF$2,0),FALSE))</f>
        <v>0</v>
      </c>
      <c r="G220" s="28">
        <f>IF(ISERROR(1/VLOOKUP($B220,'Justerad allokering'!$B$2:$AG$462,MATCH(G$2,'Justerad allokering'!$B$2:$AF$2,0),FALSE)),VLOOKUP($B220,'Allokerad kvv'!$B$2:$AV$468,MATCH(G$2,'Allokerad kvv'!$B$2:$AV$2,0),FALSE),VLOOKUP($B220,'Justerad allokering'!$B$2:$AG$462,MATCH(G$2,'Justerad allokering'!$B$2:$AF$2,0),FALSE))</f>
        <v>0</v>
      </c>
      <c r="H220" s="28">
        <f>IF(ISERROR(1/VLOOKUP($B220,'Justerad allokering'!$B$2:$AG$462,MATCH(H$2,'Justerad allokering'!$B$2:$AF$2,0),FALSE)),VLOOKUP($B220,'Allokerad kvv'!$B$2:$AV$468,MATCH(H$2,'Allokerad kvv'!$B$2:$AV$2,0),FALSE),VLOOKUP($B220,'Justerad allokering'!$B$2:$AG$462,MATCH(H$2,'Justerad allokering'!$B$2:$AF$2,0),FALSE))</f>
        <v>0</v>
      </c>
      <c r="I220" s="28">
        <f>IF(ISERROR(1/VLOOKUP($B220,'Justerad allokering'!$B$2:$AG$462,MATCH(I$2,'Justerad allokering'!$B$2:$AF$2,0),FALSE)),VLOOKUP($B220,'Allokerad kvv'!$B$2:$AV$468,MATCH(I$2,'Allokerad kvv'!$B$2:$AV$2,0),FALSE),VLOOKUP($B220,'Justerad allokering'!$B$2:$AG$462,MATCH(I$2,'Justerad allokering'!$B$2:$AF$2,0),FALSE))</f>
        <v>0</v>
      </c>
      <c r="J220" s="28">
        <f>IF(ISERROR(1/VLOOKUP($B220,'Justerad allokering'!$B$2:$AG$462,MATCH(J$2,'Justerad allokering'!$B$2:$AF$2,0),FALSE)),VLOOKUP($B220,'Allokerad kvv'!$B$2:$AV$468,MATCH(J$2,'Allokerad kvv'!$B$2:$AV$2,0),FALSE),VLOOKUP($B220,'Justerad allokering'!$B$2:$AG$462,MATCH(J$2,'Justerad allokering'!$B$2:$AF$2,0),FALSE))</f>
        <v>0</v>
      </c>
      <c r="K220" s="28">
        <f>IF(ISERROR(1/VLOOKUP($B220,'Justerad allokering'!$B$2:$AG$462,MATCH(K$2,'Justerad allokering'!$B$2:$AF$2,0),FALSE)),VLOOKUP($B220,'Allokerad kvv'!$B$2:$AV$468,MATCH(K$2,'Allokerad kvv'!$B$2:$AV$2,0),FALSE),VLOOKUP($B220,'Justerad allokering'!$B$2:$AG$462,MATCH(K$2,'Justerad allokering'!$B$2:$AF$2,0),FALSE))</f>
        <v>0</v>
      </c>
      <c r="L220" s="28">
        <f>IF(ISERROR(1/VLOOKUP($B220,'Justerad allokering'!$B$2:$AG$462,MATCH(L$2,'Justerad allokering'!$B$2:$AF$2,0),FALSE)),VLOOKUP($B220,'Allokerad kvv'!$B$2:$AV$468,MATCH(L$2,'Allokerad kvv'!$B$2:$AV$2,0),FALSE),VLOOKUP($B220,'Justerad allokering'!$B$2:$AG$462,MATCH(L$2,'Justerad allokering'!$B$2:$AF$2,0),FALSE))</f>
        <v>0</v>
      </c>
      <c r="M220" s="28">
        <f>IF(ISERROR(1/VLOOKUP($B220,'Justerad allokering'!$B$2:$AG$462,MATCH(M$2,'Justerad allokering'!$B$2:$AF$2,0),FALSE)),VLOOKUP($B220,'Allokerad kvv'!$B$2:$AV$468,MATCH(M$2,'Allokerad kvv'!$B$2:$AV$2,0),FALSE),VLOOKUP($B220,'Justerad allokering'!$B$2:$AG$462,MATCH(M$2,'Justerad allokering'!$B$2:$AF$2,0),FALSE))</f>
        <v>0</v>
      </c>
      <c r="N220" s="28">
        <f>IF(ISERROR(1/VLOOKUP($B220,'Justerad allokering'!$B$2:$AG$462,MATCH(N$2,'Justerad allokering'!$B$2:$AF$2,0),FALSE)),VLOOKUP($B220,'Allokerad kvv'!$B$2:$AV$468,MATCH(N$2,'Allokerad kvv'!$B$2:$AV$2,0),FALSE),VLOOKUP($B220,'Justerad allokering'!$B$2:$AG$462,MATCH(N$2,'Justerad allokering'!$B$2:$AF$2,0),FALSE))</f>
        <v>0</v>
      </c>
      <c r="O220" s="28">
        <f>IF(ISERROR(1/VLOOKUP($B220,'Justerad allokering'!$B$2:$AG$462,MATCH(O$2,'Justerad allokering'!$B$2:$AF$2,0),FALSE)),VLOOKUP($B220,'Allokerad kvv'!$B$2:$AV$468,MATCH(O$2,'Allokerad kvv'!$B$2:$AV$2,0),FALSE),VLOOKUP($B220,'Justerad allokering'!$B$2:$AG$462,MATCH(O$2,'Justerad allokering'!$B$2:$AF$2,0),FALSE))</f>
        <v>0</v>
      </c>
      <c r="P220" s="28">
        <f>IF(ISERROR(1/VLOOKUP($B220,'Justerad allokering'!$B$2:$AG$462,MATCH(P$2,'Justerad allokering'!$B$2:$AF$2,0),FALSE)),VLOOKUP($B220,'Allokerad kvv'!$B$2:$AV$468,MATCH(P$2,'Allokerad kvv'!$B$2:$AV$2,0),FALSE),VLOOKUP($B220,'Justerad allokering'!$B$2:$AG$462,MATCH(P$2,'Justerad allokering'!$B$2:$AF$2,0),FALSE))</f>
        <v>0</v>
      </c>
      <c r="Q220" s="28">
        <f>IF(ISERROR(1/VLOOKUP($B220,'Justerad allokering'!$B$2:$AG$462,MATCH(Q$2,'Justerad allokering'!$B$2:$AF$2,0),FALSE)),VLOOKUP($B220,'Allokerad kvv'!$B$2:$AV$468,MATCH(Q$2,'Allokerad kvv'!$B$2:$AV$2,0),FALSE),VLOOKUP($B220,'Justerad allokering'!$B$2:$AG$462,MATCH(Q$2,'Justerad allokering'!$B$2:$AF$2,0),FALSE))</f>
        <v>0</v>
      </c>
      <c r="R220" s="28">
        <f>IF(ISERROR(1/VLOOKUP($B220,'Justerad allokering'!$B$2:$AG$462,MATCH(R$2,'Justerad allokering'!$B$2:$AF$2,0),FALSE)),VLOOKUP($B220,'Allokerad kvv'!$B$2:$AV$468,MATCH(R$2,'Allokerad kvv'!$B$2:$AV$2,0),FALSE),VLOOKUP($B220,'Justerad allokering'!$B$2:$AG$462,MATCH(R$2,'Justerad allokering'!$B$2:$AF$2,0),FALSE))</f>
        <v>0</v>
      </c>
      <c r="S220" s="28">
        <f>IF(ISERROR(1/VLOOKUP($B220,'Justerad allokering'!$B$2:$AG$462,MATCH(S$2,'Justerad allokering'!$B$2:$AF$2,0),FALSE)),VLOOKUP($B220,'Allokerad kvv'!$B$2:$AV$468,MATCH(S$2,'Allokerad kvv'!$B$2:$AV$2,0),FALSE),VLOOKUP($B220,'Justerad allokering'!$B$2:$AG$462,MATCH(S$2,'Justerad allokering'!$B$2:$AF$2,0),FALSE))</f>
        <v>0</v>
      </c>
      <c r="T220" s="28">
        <f>IF(ISERROR(1/VLOOKUP($B220,'Justerad allokering'!$B$2:$AG$462,MATCH(T$2,'Justerad allokering'!$B$2:$AF$2,0),FALSE)),VLOOKUP($B220,'Allokerad kvv'!$B$2:$AV$468,MATCH(T$2,'Allokerad kvv'!$B$2:$AV$2,0),FALSE),VLOOKUP($B220,'Justerad allokering'!$B$2:$AG$462,MATCH(T$2,'Justerad allokering'!$B$2:$AF$2,0),FALSE))</f>
        <v>0</v>
      </c>
      <c r="U220" s="28">
        <f>IF(ISERROR(1/VLOOKUP($B220,'Justerad allokering'!$B$2:$AG$462,MATCH(U$2,'Justerad allokering'!$B$2:$AF$2,0),FALSE)),VLOOKUP($B220,'Allokerad kvv'!$B$2:$AV$468,MATCH(U$2,'Allokerad kvv'!$B$2:$AV$2,0),FALSE),VLOOKUP($B220,'Justerad allokering'!$B$2:$AG$462,MATCH(U$2,'Justerad allokering'!$B$2:$AF$2,0),FALSE))</f>
        <v>0</v>
      </c>
      <c r="V220" s="28">
        <f>IF(ISERROR(1/VLOOKUP($B220,'Justerad allokering'!$B$2:$AG$462,MATCH(V$2,'Justerad allokering'!$B$2:$AF$2,0),FALSE)),VLOOKUP($B220,'Allokerad kvv'!$B$2:$AV$468,MATCH(V$2,'Allokerad kvv'!$B$2:$AV$2,0),FALSE),VLOOKUP($B220,'Justerad allokering'!$B$2:$AG$462,MATCH(V$2,'Justerad allokering'!$B$2:$AF$2,0),FALSE))</f>
        <v>0</v>
      </c>
      <c r="W220" s="28">
        <f>IF(ISERROR(1/VLOOKUP($B220,'Justerad allokering'!$B$2:$AG$462,MATCH(W$2,'Justerad allokering'!$B$2:$AF$2,0),FALSE)),VLOOKUP($B220,'Allokerad kvv'!$B$2:$AV$468,MATCH(W$2,'Allokerad kvv'!$B$2:$AV$2,0),FALSE),VLOOKUP($B220,'Justerad allokering'!$B$2:$AG$462,MATCH(W$2,'Justerad allokering'!$B$2:$AF$2,0),FALSE))</f>
        <v>0</v>
      </c>
      <c r="X220" s="28">
        <f>IF(ISERROR(1/VLOOKUP($B220,'Justerad allokering'!$B$2:$AG$462,MATCH(X$2,'Justerad allokering'!$B$2:$AF$2,0),FALSE)),VLOOKUP($B220,'Allokerad kvv'!$B$2:$AV$468,MATCH(X$2,'Allokerad kvv'!$B$2:$AV$2,0),FALSE),VLOOKUP($B220,'Justerad allokering'!$B$2:$AG$462,MATCH(X$2,'Justerad allokering'!$B$2:$AF$2,0),FALSE))</f>
        <v>0</v>
      </c>
      <c r="Y220" s="28">
        <f>IF(ISERROR(1/VLOOKUP($B220,'Justerad allokering'!$B$2:$AG$462,MATCH(Y$2,'Justerad allokering'!$B$2:$AF$2,0),FALSE)),VLOOKUP($B220,'Allokerad kvv'!$B$2:$AV$468,MATCH(Y$2,'Allokerad kvv'!$B$2:$AV$2,0),FALSE),VLOOKUP($B220,'Justerad allokering'!$B$2:$AG$462,MATCH(Y$2,'Justerad allokering'!$B$2:$AF$2,0),FALSE))</f>
        <v>0</v>
      </c>
      <c r="Z220" s="28">
        <f>IF(ISERROR(1/VLOOKUP($B220,'Justerad allokering'!$B$2:$AG$462,MATCH(Z$2,'Justerad allokering'!$B$2:$AF$2,0),FALSE)),VLOOKUP($B220,'Allokerad kvv'!$B$2:$AV$468,MATCH(Z$2,'Allokerad kvv'!$B$2:$AV$2,0),FALSE),VLOOKUP($B220,'Justerad allokering'!$B$2:$AG$462,MATCH(Z$2,'Justerad allokering'!$B$2:$AF$2,0),FALSE))</f>
        <v>0</v>
      </c>
      <c r="AA220" s="28"/>
      <c r="AB220" s="28"/>
      <c r="AE220">
        <f t="shared" si="9"/>
        <v>0</v>
      </c>
      <c r="AG220">
        <f t="shared" si="10"/>
        <v>0</v>
      </c>
      <c r="AH220">
        <f t="shared" si="11"/>
        <v>0</v>
      </c>
      <c r="AI220" s="55" t="str">
        <f>IF(AH220=0,"",AH220/VLOOKUP(B220,Kraftvärmeprod!$B$1:$BC$480,MATCH("Summa tillförd energi exklusive rökgaskondensering",Kraftvärmeprod!$B$1:$BC$1,0),FALSE))</f>
        <v/>
      </c>
    </row>
    <row r="221" spans="1:35" x14ac:dyDescent="0.35">
      <c r="A221" s="28" t="s">
        <v>293</v>
      </c>
      <c r="B221" s="28" t="s">
        <v>190</v>
      </c>
      <c r="C221" s="28">
        <f>IF(ISERROR(1/VLOOKUP($B221,'Justerad allokering'!$B$2:$AG$462,MATCH(C$2,'Justerad allokering'!$B$2:$AF$2,0),FALSE)),VLOOKUP($B221,'Allokerad kvv'!$B$2:$AV$468,MATCH(C$2,'Allokerad kvv'!$B$2:$AV$2,0),FALSE),VLOOKUP($B221,'Justerad allokering'!$B$2:$AG$462,MATCH(C$2,'Justerad allokering'!$B$2:$AF$2,0),FALSE))</f>
        <v>0</v>
      </c>
      <c r="D221" s="28">
        <f>IF(ISERROR(1/VLOOKUP($B221,'Justerad allokering'!$B$2:$AG$462,MATCH(D$2,'Justerad allokering'!$B$2:$AF$2,0),FALSE)),VLOOKUP($B221,'Allokerad kvv'!$B$2:$AV$468,MATCH(D$2,'Allokerad kvv'!$B$2:$AV$2,0),FALSE),VLOOKUP($B221,'Justerad allokering'!$B$2:$AG$462,MATCH(D$2,'Justerad allokering'!$B$2:$AF$2,0),FALSE))</f>
        <v>0</v>
      </c>
      <c r="E221" s="28">
        <f>IF(ISERROR(1/VLOOKUP($B221,'Justerad allokering'!$B$2:$AG$462,MATCH(E$2,'Justerad allokering'!$B$2:$AF$2,0),FALSE)),VLOOKUP($B221,'Allokerad kvv'!$B$2:$AV$468,MATCH(E$2,'Allokerad kvv'!$B$2:$AV$2,0),FALSE),VLOOKUP($B221,'Justerad allokering'!$B$2:$AG$462,MATCH(E$2,'Justerad allokering'!$B$2:$AF$2,0),FALSE))</f>
        <v>0</v>
      </c>
      <c r="F221" s="28">
        <f>IF(ISERROR(1/VLOOKUP($B221,'Justerad allokering'!$B$2:$AG$462,MATCH(F$2,'Justerad allokering'!$B$2:$AF$2,0),FALSE)),VLOOKUP($B221,'Allokerad kvv'!$B$2:$AV$468,MATCH(F$2,'Allokerad kvv'!$B$2:$AV$2,0),FALSE),VLOOKUP($B221,'Justerad allokering'!$B$2:$AG$462,MATCH(F$2,'Justerad allokering'!$B$2:$AF$2,0),FALSE))</f>
        <v>0</v>
      </c>
      <c r="G221" s="28">
        <f>IF(ISERROR(1/VLOOKUP($B221,'Justerad allokering'!$B$2:$AG$462,MATCH(G$2,'Justerad allokering'!$B$2:$AF$2,0),FALSE)),VLOOKUP($B221,'Allokerad kvv'!$B$2:$AV$468,MATCH(G$2,'Allokerad kvv'!$B$2:$AV$2,0),FALSE),VLOOKUP($B221,'Justerad allokering'!$B$2:$AG$462,MATCH(G$2,'Justerad allokering'!$B$2:$AF$2,0),FALSE))</f>
        <v>0</v>
      </c>
      <c r="H221" s="28">
        <f>IF(ISERROR(1/VLOOKUP($B221,'Justerad allokering'!$B$2:$AG$462,MATCH(H$2,'Justerad allokering'!$B$2:$AF$2,0),FALSE)),VLOOKUP($B221,'Allokerad kvv'!$B$2:$AV$468,MATCH(H$2,'Allokerad kvv'!$B$2:$AV$2,0),FALSE),VLOOKUP($B221,'Justerad allokering'!$B$2:$AG$462,MATCH(H$2,'Justerad allokering'!$B$2:$AF$2,0),FALSE))</f>
        <v>0</v>
      </c>
      <c r="I221" s="28">
        <f>IF(ISERROR(1/VLOOKUP($B221,'Justerad allokering'!$B$2:$AG$462,MATCH(I$2,'Justerad allokering'!$B$2:$AF$2,0),FALSE)),VLOOKUP($B221,'Allokerad kvv'!$B$2:$AV$468,MATCH(I$2,'Allokerad kvv'!$B$2:$AV$2,0),FALSE),VLOOKUP($B221,'Justerad allokering'!$B$2:$AG$462,MATCH(I$2,'Justerad allokering'!$B$2:$AF$2,0),FALSE))</f>
        <v>0</v>
      </c>
      <c r="J221" s="28">
        <f>IF(ISERROR(1/VLOOKUP($B221,'Justerad allokering'!$B$2:$AG$462,MATCH(J$2,'Justerad allokering'!$B$2:$AF$2,0),FALSE)),VLOOKUP($B221,'Allokerad kvv'!$B$2:$AV$468,MATCH(J$2,'Allokerad kvv'!$B$2:$AV$2,0),FALSE),VLOOKUP($B221,'Justerad allokering'!$B$2:$AG$462,MATCH(J$2,'Justerad allokering'!$B$2:$AF$2,0),FALSE))</f>
        <v>0</v>
      </c>
      <c r="K221" s="28">
        <f>IF(ISERROR(1/VLOOKUP($B221,'Justerad allokering'!$B$2:$AG$462,MATCH(K$2,'Justerad allokering'!$B$2:$AF$2,0),FALSE)),VLOOKUP($B221,'Allokerad kvv'!$B$2:$AV$468,MATCH(K$2,'Allokerad kvv'!$B$2:$AV$2,0),FALSE),VLOOKUP($B221,'Justerad allokering'!$B$2:$AG$462,MATCH(K$2,'Justerad allokering'!$B$2:$AF$2,0),FALSE))</f>
        <v>0</v>
      </c>
      <c r="L221" s="28">
        <f>IF(ISERROR(1/VLOOKUP($B221,'Justerad allokering'!$B$2:$AG$462,MATCH(L$2,'Justerad allokering'!$B$2:$AF$2,0),FALSE)),VLOOKUP($B221,'Allokerad kvv'!$B$2:$AV$468,MATCH(L$2,'Allokerad kvv'!$B$2:$AV$2,0),FALSE),VLOOKUP($B221,'Justerad allokering'!$B$2:$AG$462,MATCH(L$2,'Justerad allokering'!$B$2:$AF$2,0),FALSE))</f>
        <v>0</v>
      </c>
      <c r="M221" s="28">
        <f>IF(ISERROR(1/VLOOKUP($B221,'Justerad allokering'!$B$2:$AG$462,MATCH(M$2,'Justerad allokering'!$B$2:$AF$2,0),FALSE)),VLOOKUP($B221,'Allokerad kvv'!$B$2:$AV$468,MATCH(M$2,'Allokerad kvv'!$B$2:$AV$2,0),FALSE),VLOOKUP($B221,'Justerad allokering'!$B$2:$AG$462,MATCH(M$2,'Justerad allokering'!$B$2:$AF$2,0),FALSE))</f>
        <v>0</v>
      </c>
      <c r="N221" s="28">
        <f>IF(ISERROR(1/VLOOKUP($B221,'Justerad allokering'!$B$2:$AG$462,MATCH(N$2,'Justerad allokering'!$B$2:$AF$2,0),FALSE)),VLOOKUP($B221,'Allokerad kvv'!$B$2:$AV$468,MATCH(N$2,'Allokerad kvv'!$B$2:$AV$2,0),FALSE),VLOOKUP($B221,'Justerad allokering'!$B$2:$AG$462,MATCH(N$2,'Justerad allokering'!$B$2:$AF$2,0),FALSE))</f>
        <v>0</v>
      </c>
      <c r="O221" s="28">
        <f>IF(ISERROR(1/VLOOKUP($B221,'Justerad allokering'!$B$2:$AG$462,MATCH(O$2,'Justerad allokering'!$B$2:$AF$2,0),FALSE)),VLOOKUP($B221,'Allokerad kvv'!$B$2:$AV$468,MATCH(O$2,'Allokerad kvv'!$B$2:$AV$2,0),FALSE),VLOOKUP($B221,'Justerad allokering'!$B$2:$AG$462,MATCH(O$2,'Justerad allokering'!$B$2:$AF$2,0),FALSE))</f>
        <v>0</v>
      </c>
      <c r="P221" s="28">
        <f>IF(ISERROR(1/VLOOKUP($B221,'Justerad allokering'!$B$2:$AG$462,MATCH(P$2,'Justerad allokering'!$B$2:$AF$2,0),FALSE)),VLOOKUP($B221,'Allokerad kvv'!$B$2:$AV$468,MATCH(P$2,'Allokerad kvv'!$B$2:$AV$2,0),FALSE),VLOOKUP($B221,'Justerad allokering'!$B$2:$AG$462,MATCH(P$2,'Justerad allokering'!$B$2:$AF$2,0),FALSE))</f>
        <v>0</v>
      </c>
      <c r="Q221" s="28">
        <f>IF(ISERROR(1/VLOOKUP($B221,'Justerad allokering'!$B$2:$AG$462,MATCH(Q$2,'Justerad allokering'!$B$2:$AF$2,0),FALSE)),VLOOKUP($B221,'Allokerad kvv'!$B$2:$AV$468,MATCH(Q$2,'Allokerad kvv'!$B$2:$AV$2,0),FALSE),VLOOKUP($B221,'Justerad allokering'!$B$2:$AG$462,MATCH(Q$2,'Justerad allokering'!$B$2:$AF$2,0),FALSE))</f>
        <v>0</v>
      </c>
      <c r="R221" s="28">
        <f>IF(ISERROR(1/VLOOKUP($B221,'Justerad allokering'!$B$2:$AG$462,MATCH(R$2,'Justerad allokering'!$B$2:$AF$2,0),FALSE)),VLOOKUP($B221,'Allokerad kvv'!$B$2:$AV$468,MATCH(R$2,'Allokerad kvv'!$B$2:$AV$2,0),FALSE),VLOOKUP($B221,'Justerad allokering'!$B$2:$AG$462,MATCH(R$2,'Justerad allokering'!$B$2:$AF$2,0),FALSE))</f>
        <v>0</v>
      </c>
      <c r="S221" s="28">
        <f>IF(ISERROR(1/VLOOKUP($B221,'Justerad allokering'!$B$2:$AG$462,MATCH(S$2,'Justerad allokering'!$B$2:$AF$2,0),FALSE)),VLOOKUP($B221,'Allokerad kvv'!$B$2:$AV$468,MATCH(S$2,'Allokerad kvv'!$B$2:$AV$2,0),FALSE),VLOOKUP($B221,'Justerad allokering'!$B$2:$AG$462,MATCH(S$2,'Justerad allokering'!$B$2:$AF$2,0),FALSE))</f>
        <v>0</v>
      </c>
      <c r="T221" s="28">
        <f>IF(ISERROR(1/VLOOKUP($B221,'Justerad allokering'!$B$2:$AG$462,MATCH(T$2,'Justerad allokering'!$B$2:$AF$2,0),FALSE)),VLOOKUP($B221,'Allokerad kvv'!$B$2:$AV$468,MATCH(T$2,'Allokerad kvv'!$B$2:$AV$2,0),FALSE),VLOOKUP($B221,'Justerad allokering'!$B$2:$AG$462,MATCH(T$2,'Justerad allokering'!$B$2:$AF$2,0),FALSE))</f>
        <v>0</v>
      </c>
      <c r="U221" s="28">
        <f>IF(ISERROR(1/VLOOKUP($B221,'Justerad allokering'!$B$2:$AG$462,MATCH(U$2,'Justerad allokering'!$B$2:$AF$2,0),FALSE)),VLOOKUP($B221,'Allokerad kvv'!$B$2:$AV$468,MATCH(U$2,'Allokerad kvv'!$B$2:$AV$2,0),FALSE),VLOOKUP($B221,'Justerad allokering'!$B$2:$AG$462,MATCH(U$2,'Justerad allokering'!$B$2:$AF$2,0),FALSE))</f>
        <v>0</v>
      </c>
      <c r="V221" s="28">
        <f>IF(ISERROR(1/VLOOKUP($B221,'Justerad allokering'!$B$2:$AG$462,MATCH(V$2,'Justerad allokering'!$B$2:$AF$2,0),FALSE)),VLOOKUP($B221,'Allokerad kvv'!$B$2:$AV$468,MATCH(V$2,'Allokerad kvv'!$B$2:$AV$2,0),FALSE),VLOOKUP($B221,'Justerad allokering'!$B$2:$AG$462,MATCH(V$2,'Justerad allokering'!$B$2:$AF$2,0),FALSE))</f>
        <v>0</v>
      </c>
      <c r="W221" s="28">
        <f>IF(ISERROR(1/VLOOKUP($B221,'Justerad allokering'!$B$2:$AG$462,MATCH(W$2,'Justerad allokering'!$B$2:$AF$2,0),FALSE)),VLOOKUP($B221,'Allokerad kvv'!$B$2:$AV$468,MATCH(W$2,'Allokerad kvv'!$B$2:$AV$2,0),FALSE),VLOOKUP($B221,'Justerad allokering'!$B$2:$AG$462,MATCH(W$2,'Justerad allokering'!$B$2:$AF$2,0),FALSE))</f>
        <v>0</v>
      </c>
      <c r="X221" s="28">
        <f>IF(ISERROR(1/VLOOKUP($B221,'Justerad allokering'!$B$2:$AG$462,MATCH(X$2,'Justerad allokering'!$B$2:$AF$2,0),FALSE)),VLOOKUP($B221,'Allokerad kvv'!$B$2:$AV$468,MATCH(X$2,'Allokerad kvv'!$B$2:$AV$2,0),FALSE),VLOOKUP($B221,'Justerad allokering'!$B$2:$AG$462,MATCH(X$2,'Justerad allokering'!$B$2:$AF$2,0),FALSE))</f>
        <v>0</v>
      </c>
      <c r="Y221" s="28">
        <f>IF(ISERROR(1/VLOOKUP($B221,'Justerad allokering'!$B$2:$AG$462,MATCH(Y$2,'Justerad allokering'!$B$2:$AF$2,0),FALSE)),VLOOKUP($B221,'Allokerad kvv'!$B$2:$AV$468,MATCH(Y$2,'Allokerad kvv'!$B$2:$AV$2,0),FALSE),VLOOKUP($B221,'Justerad allokering'!$B$2:$AG$462,MATCH(Y$2,'Justerad allokering'!$B$2:$AF$2,0),FALSE))</f>
        <v>0</v>
      </c>
      <c r="Z221" s="28">
        <f>IF(ISERROR(1/VLOOKUP($B221,'Justerad allokering'!$B$2:$AG$462,MATCH(Z$2,'Justerad allokering'!$B$2:$AF$2,0),FALSE)),VLOOKUP($B221,'Allokerad kvv'!$B$2:$AV$468,MATCH(Z$2,'Allokerad kvv'!$B$2:$AV$2,0),FALSE),VLOOKUP($B221,'Justerad allokering'!$B$2:$AG$462,MATCH(Z$2,'Justerad allokering'!$B$2:$AF$2,0),FALSE))</f>
        <v>0</v>
      </c>
      <c r="AA221" s="28"/>
      <c r="AB221" s="28"/>
      <c r="AE221">
        <f t="shared" si="9"/>
        <v>0</v>
      </c>
      <c r="AG221">
        <f t="shared" si="10"/>
        <v>0</v>
      </c>
      <c r="AH221">
        <f t="shared" si="11"/>
        <v>0</v>
      </c>
      <c r="AI221" s="55" t="str">
        <f>IF(AH221=0,"",AH221/VLOOKUP(B221,Kraftvärmeprod!$B$1:$BC$480,MATCH("Summa tillförd energi exklusive rökgaskondensering",Kraftvärmeprod!$B$1:$BC$1,0),FALSE))</f>
        <v/>
      </c>
    </row>
    <row r="222" spans="1:35" x14ac:dyDescent="0.35">
      <c r="A222" s="28" t="s">
        <v>293</v>
      </c>
      <c r="B222" s="28" t="s">
        <v>294</v>
      </c>
      <c r="C222" s="28">
        <f>IF(ISERROR(1/VLOOKUP($B222,'Justerad allokering'!$B$2:$AG$462,MATCH(C$2,'Justerad allokering'!$B$2:$AF$2,0),FALSE)),VLOOKUP($B222,'Allokerad kvv'!$B$2:$AV$468,MATCH(C$2,'Allokerad kvv'!$B$2:$AV$2,0),FALSE),VLOOKUP($B222,'Justerad allokering'!$B$2:$AG$462,MATCH(C$2,'Justerad allokering'!$B$2:$AF$2,0),FALSE))</f>
        <v>0</v>
      </c>
      <c r="D222" s="28">
        <f>IF(ISERROR(1/VLOOKUP($B222,'Justerad allokering'!$B$2:$AG$462,MATCH(D$2,'Justerad allokering'!$B$2:$AF$2,0),FALSE)),VLOOKUP($B222,'Allokerad kvv'!$B$2:$AV$468,MATCH(D$2,'Allokerad kvv'!$B$2:$AV$2,0),FALSE),VLOOKUP($B222,'Justerad allokering'!$B$2:$AG$462,MATCH(D$2,'Justerad allokering'!$B$2:$AF$2,0),FALSE))</f>
        <v>0</v>
      </c>
      <c r="E222" s="28">
        <f>IF(ISERROR(1/VLOOKUP($B222,'Justerad allokering'!$B$2:$AG$462,MATCH(E$2,'Justerad allokering'!$B$2:$AF$2,0),FALSE)),VLOOKUP($B222,'Allokerad kvv'!$B$2:$AV$468,MATCH(E$2,'Allokerad kvv'!$B$2:$AV$2,0),FALSE),VLOOKUP($B222,'Justerad allokering'!$B$2:$AG$462,MATCH(E$2,'Justerad allokering'!$B$2:$AF$2,0),FALSE))</f>
        <v>0</v>
      </c>
      <c r="F222" s="28">
        <f>IF(ISERROR(1/VLOOKUP($B222,'Justerad allokering'!$B$2:$AG$462,MATCH(F$2,'Justerad allokering'!$B$2:$AF$2,0),FALSE)),VLOOKUP($B222,'Allokerad kvv'!$B$2:$AV$468,MATCH(F$2,'Allokerad kvv'!$B$2:$AV$2,0),FALSE),VLOOKUP($B222,'Justerad allokering'!$B$2:$AG$462,MATCH(F$2,'Justerad allokering'!$B$2:$AF$2,0),FALSE))</f>
        <v>0</v>
      </c>
      <c r="G222" s="28">
        <f>IF(ISERROR(1/VLOOKUP($B222,'Justerad allokering'!$B$2:$AG$462,MATCH(G$2,'Justerad allokering'!$B$2:$AF$2,0),FALSE)),VLOOKUP($B222,'Allokerad kvv'!$B$2:$AV$468,MATCH(G$2,'Allokerad kvv'!$B$2:$AV$2,0),FALSE),VLOOKUP($B222,'Justerad allokering'!$B$2:$AG$462,MATCH(G$2,'Justerad allokering'!$B$2:$AF$2,0),FALSE))</f>
        <v>0</v>
      </c>
      <c r="H222" s="28">
        <f>IF(ISERROR(1/VLOOKUP($B222,'Justerad allokering'!$B$2:$AG$462,MATCH(H$2,'Justerad allokering'!$B$2:$AF$2,0),FALSE)),VLOOKUP($B222,'Allokerad kvv'!$B$2:$AV$468,MATCH(H$2,'Allokerad kvv'!$B$2:$AV$2,0),FALSE),VLOOKUP($B222,'Justerad allokering'!$B$2:$AG$462,MATCH(H$2,'Justerad allokering'!$B$2:$AF$2,0),FALSE))</f>
        <v>0</v>
      </c>
      <c r="I222" s="28">
        <f>IF(ISERROR(1/VLOOKUP($B222,'Justerad allokering'!$B$2:$AG$462,MATCH(I$2,'Justerad allokering'!$B$2:$AF$2,0),FALSE)),VLOOKUP($B222,'Allokerad kvv'!$B$2:$AV$468,MATCH(I$2,'Allokerad kvv'!$B$2:$AV$2,0),FALSE),VLOOKUP($B222,'Justerad allokering'!$B$2:$AG$462,MATCH(I$2,'Justerad allokering'!$B$2:$AF$2,0),FALSE))</f>
        <v>0</v>
      </c>
      <c r="J222" s="28">
        <f>IF(ISERROR(1/VLOOKUP($B222,'Justerad allokering'!$B$2:$AG$462,MATCH(J$2,'Justerad allokering'!$B$2:$AF$2,0),FALSE)),VLOOKUP($B222,'Allokerad kvv'!$B$2:$AV$468,MATCH(J$2,'Allokerad kvv'!$B$2:$AV$2,0),FALSE),VLOOKUP($B222,'Justerad allokering'!$B$2:$AG$462,MATCH(J$2,'Justerad allokering'!$B$2:$AF$2,0),FALSE))</f>
        <v>0</v>
      </c>
      <c r="K222" s="28">
        <f>IF(ISERROR(1/VLOOKUP($B222,'Justerad allokering'!$B$2:$AG$462,MATCH(K$2,'Justerad allokering'!$B$2:$AF$2,0),FALSE)),VLOOKUP($B222,'Allokerad kvv'!$B$2:$AV$468,MATCH(K$2,'Allokerad kvv'!$B$2:$AV$2,0),FALSE),VLOOKUP($B222,'Justerad allokering'!$B$2:$AG$462,MATCH(K$2,'Justerad allokering'!$B$2:$AF$2,0),FALSE))</f>
        <v>0</v>
      </c>
      <c r="L222" s="28">
        <f>IF(ISERROR(1/VLOOKUP($B222,'Justerad allokering'!$B$2:$AG$462,MATCH(L$2,'Justerad allokering'!$B$2:$AF$2,0),FALSE)),VLOOKUP($B222,'Allokerad kvv'!$B$2:$AV$468,MATCH(L$2,'Allokerad kvv'!$B$2:$AV$2,0),FALSE),VLOOKUP($B222,'Justerad allokering'!$B$2:$AG$462,MATCH(L$2,'Justerad allokering'!$B$2:$AF$2,0),FALSE))</f>
        <v>0</v>
      </c>
      <c r="M222" s="28">
        <f>IF(ISERROR(1/VLOOKUP($B222,'Justerad allokering'!$B$2:$AG$462,MATCH(M$2,'Justerad allokering'!$B$2:$AF$2,0),FALSE)),VLOOKUP($B222,'Allokerad kvv'!$B$2:$AV$468,MATCH(M$2,'Allokerad kvv'!$B$2:$AV$2,0),FALSE),VLOOKUP($B222,'Justerad allokering'!$B$2:$AG$462,MATCH(M$2,'Justerad allokering'!$B$2:$AF$2,0),FALSE))</f>
        <v>0</v>
      </c>
      <c r="N222" s="28">
        <f>IF(ISERROR(1/VLOOKUP($B222,'Justerad allokering'!$B$2:$AG$462,MATCH(N$2,'Justerad allokering'!$B$2:$AF$2,0),FALSE)),VLOOKUP($B222,'Allokerad kvv'!$B$2:$AV$468,MATCH(N$2,'Allokerad kvv'!$B$2:$AV$2,0),FALSE),VLOOKUP($B222,'Justerad allokering'!$B$2:$AG$462,MATCH(N$2,'Justerad allokering'!$B$2:$AF$2,0),FALSE))</f>
        <v>0</v>
      </c>
      <c r="O222" s="28">
        <f>IF(ISERROR(1/VLOOKUP($B222,'Justerad allokering'!$B$2:$AG$462,MATCH(O$2,'Justerad allokering'!$B$2:$AF$2,0),FALSE)),VLOOKUP($B222,'Allokerad kvv'!$B$2:$AV$468,MATCH(O$2,'Allokerad kvv'!$B$2:$AV$2,0),FALSE),VLOOKUP($B222,'Justerad allokering'!$B$2:$AG$462,MATCH(O$2,'Justerad allokering'!$B$2:$AF$2,0),FALSE))</f>
        <v>0</v>
      </c>
      <c r="P222" s="28">
        <f>IF(ISERROR(1/VLOOKUP($B222,'Justerad allokering'!$B$2:$AG$462,MATCH(P$2,'Justerad allokering'!$B$2:$AF$2,0),FALSE)),VLOOKUP($B222,'Allokerad kvv'!$B$2:$AV$468,MATCH(P$2,'Allokerad kvv'!$B$2:$AV$2,0),FALSE),VLOOKUP($B222,'Justerad allokering'!$B$2:$AG$462,MATCH(P$2,'Justerad allokering'!$B$2:$AF$2,0),FALSE))</f>
        <v>0</v>
      </c>
      <c r="Q222" s="28">
        <f>IF(ISERROR(1/VLOOKUP($B222,'Justerad allokering'!$B$2:$AG$462,MATCH(Q$2,'Justerad allokering'!$B$2:$AF$2,0),FALSE)),VLOOKUP($B222,'Allokerad kvv'!$B$2:$AV$468,MATCH(Q$2,'Allokerad kvv'!$B$2:$AV$2,0),FALSE),VLOOKUP($B222,'Justerad allokering'!$B$2:$AG$462,MATCH(Q$2,'Justerad allokering'!$B$2:$AF$2,0),FALSE))</f>
        <v>0</v>
      </c>
      <c r="R222" s="28">
        <f>IF(ISERROR(1/VLOOKUP($B222,'Justerad allokering'!$B$2:$AG$462,MATCH(R$2,'Justerad allokering'!$B$2:$AF$2,0),FALSE)),VLOOKUP($B222,'Allokerad kvv'!$B$2:$AV$468,MATCH(R$2,'Allokerad kvv'!$B$2:$AV$2,0),FALSE),VLOOKUP($B222,'Justerad allokering'!$B$2:$AG$462,MATCH(R$2,'Justerad allokering'!$B$2:$AF$2,0),FALSE))</f>
        <v>0</v>
      </c>
      <c r="S222" s="28">
        <f>IF(ISERROR(1/VLOOKUP($B222,'Justerad allokering'!$B$2:$AG$462,MATCH(S$2,'Justerad allokering'!$B$2:$AF$2,0),FALSE)),VLOOKUP($B222,'Allokerad kvv'!$B$2:$AV$468,MATCH(S$2,'Allokerad kvv'!$B$2:$AV$2,0),FALSE),VLOOKUP($B222,'Justerad allokering'!$B$2:$AG$462,MATCH(S$2,'Justerad allokering'!$B$2:$AF$2,0),FALSE))</f>
        <v>0</v>
      </c>
      <c r="T222" s="28">
        <f>IF(ISERROR(1/VLOOKUP($B222,'Justerad allokering'!$B$2:$AG$462,MATCH(T$2,'Justerad allokering'!$B$2:$AF$2,0),FALSE)),VLOOKUP($B222,'Allokerad kvv'!$B$2:$AV$468,MATCH(T$2,'Allokerad kvv'!$B$2:$AV$2,0),FALSE),VLOOKUP($B222,'Justerad allokering'!$B$2:$AG$462,MATCH(T$2,'Justerad allokering'!$B$2:$AF$2,0),FALSE))</f>
        <v>0</v>
      </c>
      <c r="U222" s="28">
        <f>IF(ISERROR(1/VLOOKUP($B222,'Justerad allokering'!$B$2:$AG$462,MATCH(U$2,'Justerad allokering'!$B$2:$AF$2,0),FALSE)),VLOOKUP($B222,'Allokerad kvv'!$B$2:$AV$468,MATCH(U$2,'Allokerad kvv'!$B$2:$AV$2,0),FALSE),VLOOKUP($B222,'Justerad allokering'!$B$2:$AG$462,MATCH(U$2,'Justerad allokering'!$B$2:$AF$2,0),FALSE))</f>
        <v>0</v>
      </c>
      <c r="V222" s="28">
        <f>IF(ISERROR(1/VLOOKUP($B222,'Justerad allokering'!$B$2:$AG$462,MATCH(V$2,'Justerad allokering'!$B$2:$AF$2,0),FALSE)),VLOOKUP($B222,'Allokerad kvv'!$B$2:$AV$468,MATCH(V$2,'Allokerad kvv'!$B$2:$AV$2,0),FALSE),VLOOKUP($B222,'Justerad allokering'!$B$2:$AG$462,MATCH(V$2,'Justerad allokering'!$B$2:$AF$2,0),FALSE))</f>
        <v>0</v>
      </c>
      <c r="W222" s="28">
        <f>IF(ISERROR(1/VLOOKUP($B222,'Justerad allokering'!$B$2:$AG$462,MATCH(W$2,'Justerad allokering'!$B$2:$AF$2,0),FALSE)),VLOOKUP($B222,'Allokerad kvv'!$B$2:$AV$468,MATCH(W$2,'Allokerad kvv'!$B$2:$AV$2,0),FALSE),VLOOKUP($B222,'Justerad allokering'!$B$2:$AG$462,MATCH(W$2,'Justerad allokering'!$B$2:$AF$2,0),FALSE))</f>
        <v>0</v>
      </c>
      <c r="X222" s="28">
        <f>IF(ISERROR(1/VLOOKUP($B222,'Justerad allokering'!$B$2:$AG$462,MATCH(X$2,'Justerad allokering'!$B$2:$AF$2,0),FALSE)),VLOOKUP($B222,'Allokerad kvv'!$B$2:$AV$468,MATCH(X$2,'Allokerad kvv'!$B$2:$AV$2,0),FALSE),VLOOKUP($B222,'Justerad allokering'!$B$2:$AG$462,MATCH(X$2,'Justerad allokering'!$B$2:$AF$2,0),FALSE))</f>
        <v>0</v>
      </c>
      <c r="Y222" s="28">
        <f>IF(ISERROR(1/VLOOKUP($B222,'Justerad allokering'!$B$2:$AG$462,MATCH(Y$2,'Justerad allokering'!$B$2:$AF$2,0),FALSE)),VLOOKUP($B222,'Allokerad kvv'!$B$2:$AV$468,MATCH(Y$2,'Allokerad kvv'!$B$2:$AV$2,0),FALSE),VLOOKUP($B222,'Justerad allokering'!$B$2:$AG$462,MATCH(Y$2,'Justerad allokering'!$B$2:$AF$2,0),FALSE))</f>
        <v>0</v>
      </c>
      <c r="Z222" s="28">
        <f>IF(ISERROR(1/VLOOKUP($B222,'Justerad allokering'!$B$2:$AG$462,MATCH(Z$2,'Justerad allokering'!$B$2:$AF$2,0),FALSE)),VLOOKUP($B222,'Allokerad kvv'!$B$2:$AV$468,MATCH(Z$2,'Allokerad kvv'!$B$2:$AV$2,0),FALSE),VLOOKUP($B222,'Justerad allokering'!$B$2:$AG$462,MATCH(Z$2,'Justerad allokering'!$B$2:$AF$2,0),FALSE))</f>
        <v>0</v>
      </c>
      <c r="AA222" s="28"/>
      <c r="AB222" s="28"/>
      <c r="AE222">
        <f t="shared" si="9"/>
        <v>0</v>
      </c>
      <c r="AG222">
        <f t="shared" si="10"/>
        <v>0</v>
      </c>
      <c r="AH222">
        <f t="shared" si="11"/>
        <v>0</v>
      </c>
      <c r="AI222" s="55" t="str">
        <f>IF(AH222=0,"",AH222/VLOOKUP(B222,Kraftvärmeprod!$B$1:$BC$480,MATCH("Summa tillförd energi exklusive rökgaskondensering",Kraftvärmeprod!$B$1:$BC$1,0),FALSE))</f>
        <v/>
      </c>
    </row>
    <row r="223" spans="1:35" x14ac:dyDescent="0.35">
      <c r="A223" s="28" t="s">
        <v>293</v>
      </c>
      <c r="B223" s="28" t="s">
        <v>295</v>
      </c>
      <c r="C223" s="28">
        <f>IF(ISERROR(1/VLOOKUP($B223,'Justerad allokering'!$B$2:$AG$462,MATCH(C$2,'Justerad allokering'!$B$2:$AF$2,0),FALSE)),VLOOKUP($B223,'Allokerad kvv'!$B$2:$AV$468,MATCH(C$2,'Allokerad kvv'!$B$2:$AV$2,0),FALSE),VLOOKUP($B223,'Justerad allokering'!$B$2:$AG$462,MATCH(C$2,'Justerad allokering'!$B$2:$AF$2,0),FALSE))</f>
        <v>0</v>
      </c>
      <c r="D223" s="28">
        <f>IF(ISERROR(1/VLOOKUP($B223,'Justerad allokering'!$B$2:$AG$462,MATCH(D$2,'Justerad allokering'!$B$2:$AF$2,0),FALSE)),VLOOKUP($B223,'Allokerad kvv'!$B$2:$AV$468,MATCH(D$2,'Allokerad kvv'!$B$2:$AV$2,0),FALSE),VLOOKUP($B223,'Justerad allokering'!$B$2:$AG$462,MATCH(D$2,'Justerad allokering'!$B$2:$AF$2,0),FALSE))</f>
        <v>0</v>
      </c>
      <c r="E223" s="28">
        <f>IF(ISERROR(1/VLOOKUP($B223,'Justerad allokering'!$B$2:$AG$462,MATCH(E$2,'Justerad allokering'!$B$2:$AF$2,0),FALSE)),VLOOKUP($B223,'Allokerad kvv'!$B$2:$AV$468,MATCH(E$2,'Allokerad kvv'!$B$2:$AV$2,0),FALSE),VLOOKUP($B223,'Justerad allokering'!$B$2:$AG$462,MATCH(E$2,'Justerad allokering'!$B$2:$AF$2,0),FALSE))</f>
        <v>0</v>
      </c>
      <c r="F223" s="28">
        <f>IF(ISERROR(1/VLOOKUP($B223,'Justerad allokering'!$B$2:$AG$462,MATCH(F$2,'Justerad allokering'!$B$2:$AF$2,0),FALSE)),VLOOKUP($B223,'Allokerad kvv'!$B$2:$AV$468,MATCH(F$2,'Allokerad kvv'!$B$2:$AV$2,0),FALSE),VLOOKUP($B223,'Justerad allokering'!$B$2:$AG$462,MATCH(F$2,'Justerad allokering'!$B$2:$AF$2,0),FALSE))</f>
        <v>0</v>
      </c>
      <c r="G223" s="28">
        <f>IF(ISERROR(1/VLOOKUP($B223,'Justerad allokering'!$B$2:$AG$462,MATCH(G$2,'Justerad allokering'!$B$2:$AF$2,0),FALSE)),VLOOKUP($B223,'Allokerad kvv'!$B$2:$AV$468,MATCH(G$2,'Allokerad kvv'!$B$2:$AV$2,0),FALSE),VLOOKUP($B223,'Justerad allokering'!$B$2:$AG$462,MATCH(G$2,'Justerad allokering'!$B$2:$AF$2,0),FALSE))</f>
        <v>0</v>
      </c>
      <c r="H223" s="28">
        <f>IF(ISERROR(1/VLOOKUP($B223,'Justerad allokering'!$B$2:$AG$462,MATCH(H$2,'Justerad allokering'!$B$2:$AF$2,0),FALSE)),VLOOKUP($B223,'Allokerad kvv'!$B$2:$AV$468,MATCH(H$2,'Allokerad kvv'!$B$2:$AV$2,0),FALSE),VLOOKUP($B223,'Justerad allokering'!$B$2:$AG$462,MATCH(H$2,'Justerad allokering'!$B$2:$AF$2,0),FALSE))</f>
        <v>0</v>
      </c>
      <c r="I223" s="28">
        <f>IF(ISERROR(1/VLOOKUP($B223,'Justerad allokering'!$B$2:$AG$462,MATCH(I$2,'Justerad allokering'!$B$2:$AF$2,0),FALSE)),VLOOKUP($B223,'Allokerad kvv'!$B$2:$AV$468,MATCH(I$2,'Allokerad kvv'!$B$2:$AV$2,0),FALSE),VLOOKUP($B223,'Justerad allokering'!$B$2:$AG$462,MATCH(I$2,'Justerad allokering'!$B$2:$AF$2,0),FALSE))</f>
        <v>0</v>
      </c>
      <c r="J223" s="28">
        <f>IF(ISERROR(1/VLOOKUP($B223,'Justerad allokering'!$B$2:$AG$462,MATCH(J$2,'Justerad allokering'!$B$2:$AF$2,0),FALSE)),VLOOKUP($B223,'Allokerad kvv'!$B$2:$AV$468,MATCH(J$2,'Allokerad kvv'!$B$2:$AV$2,0),FALSE),VLOOKUP($B223,'Justerad allokering'!$B$2:$AG$462,MATCH(J$2,'Justerad allokering'!$B$2:$AF$2,0),FALSE))</f>
        <v>0</v>
      </c>
      <c r="K223" s="28">
        <f>IF(ISERROR(1/VLOOKUP($B223,'Justerad allokering'!$B$2:$AG$462,MATCH(K$2,'Justerad allokering'!$B$2:$AF$2,0),FALSE)),VLOOKUP($B223,'Allokerad kvv'!$B$2:$AV$468,MATCH(K$2,'Allokerad kvv'!$B$2:$AV$2,0),FALSE),VLOOKUP($B223,'Justerad allokering'!$B$2:$AG$462,MATCH(K$2,'Justerad allokering'!$B$2:$AF$2,0),FALSE))</f>
        <v>0</v>
      </c>
      <c r="L223" s="28">
        <f>IF(ISERROR(1/VLOOKUP($B223,'Justerad allokering'!$B$2:$AG$462,MATCH(L$2,'Justerad allokering'!$B$2:$AF$2,0),FALSE)),VLOOKUP($B223,'Allokerad kvv'!$B$2:$AV$468,MATCH(L$2,'Allokerad kvv'!$B$2:$AV$2,0),FALSE),VLOOKUP($B223,'Justerad allokering'!$B$2:$AG$462,MATCH(L$2,'Justerad allokering'!$B$2:$AF$2,0),FALSE))</f>
        <v>0</v>
      </c>
      <c r="M223" s="28">
        <f>IF(ISERROR(1/VLOOKUP($B223,'Justerad allokering'!$B$2:$AG$462,MATCH(M$2,'Justerad allokering'!$B$2:$AF$2,0),FALSE)),VLOOKUP($B223,'Allokerad kvv'!$B$2:$AV$468,MATCH(M$2,'Allokerad kvv'!$B$2:$AV$2,0),FALSE),VLOOKUP($B223,'Justerad allokering'!$B$2:$AG$462,MATCH(M$2,'Justerad allokering'!$B$2:$AF$2,0),FALSE))</f>
        <v>0</v>
      </c>
      <c r="N223" s="28">
        <f>IF(ISERROR(1/VLOOKUP($B223,'Justerad allokering'!$B$2:$AG$462,MATCH(N$2,'Justerad allokering'!$B$2:$AF$2,0),FALSE)),VLOOKUP($B223,'Allokerad kvv'!$B$2:$AV$468,MATCH(N$2,'Allokerad kvv'!$B$2:$AV$2,0),FALSE),VLOOKUP($B223,'Justerad allokering'!$B$2:$AG$462,MATCH(N$2,'Justerad allokering'!$B$2:$AF$2,0),FALSE))</f>
        <v>0</v>
      </c>
      <c r="O223" s="28">
        <f>IF(ISERROR(1/VLOOKUP($B223,'Justerad allokering'!$B$2:$AG$462,MATCH(O$2,'Justerad allokering'!$B$2:$AF$2,0),FALSE)),VLOOKUP($B223,'Allokerad kvv'!$B$2:$AV$468,MATCH(O$2,'Allokerad kvv'!$B$2:$AV$2,0),FALSE),VLOOKUP($B223,'Justerad allokering'!$B$2:$AG$462,MATCH(O$2,'Justerad allokering'!$B$2:$AF$2,0),FALSE))</f>
        <v>0</v>
      </c>
      <c r="P223" s="28">
        <f>IF(ISERROR(1/VLOOKUP($B223,'Justerad allokering'!$B$2:$AG$462,MATCH(P$2,'Justerad allokering'!$B$2:$AF$2,0),FALSE)),VLOOKUP($B223,'Allokerad kvv'!$B$2:$AV$468,MATCH(P$2,'Allokerad kvv'!$B$2:$AV$2,0),FALSE),VLOOKUP($B223,'Justerad allokering'!$B$2:$AG$462,MATCH(P$2,'Justerad allokering'!$B$2:$AF$2,0),FALSE))</f>
        <v>0</v>
      </c>
      <c r="Q223" s="28">
        <f>IF(ISERROR(1/VLOOKUP($B223,'Justerad allokering'!$B$2:$AG$462,MATCH(Q$2,'Justerad allokering'!$B$2:$AF$2,0),FALSE)),VLOOKUP($B223,'Allokerad kvv'!$B$2:$AV$468,MATCH(Q$2,'Allokerad kvv'!$B$2:$AV$2,0),FALSE),VLOOKUP($B223,'Justerad allokering'!$B$2:$AG$462,MATCH(Q$2,'Justerad allokering'!$B$2:$AF$2,0),FALSE))</f>
        <v>0</v>
      </c>
      <c r="R223" s="28">
        <f>IF(ISERROR(1/VLOOKUP($B223,'Justerad allokering'!$B$2:$AG$462,MATCH(R$2,'Justerad allokering'!$B$2:$AF$2,0),FALSE)),VLOOKUP($B223,'Allokerad kvv'!$B$2:$AV$468,MATCH(R$2,'Allokerad kvv'!$B$2:$AV$2,0),FALSE),VLOOKUP($B223,'Justerad allokering'!$B$2:$AG$462,MATCH(R$2,'Justerad allokering'!$B$2:$AF$2,0),FALSE))</f>
        <v>0</v>
      </c>
      <c r="S223" s="28">
        <f>IF(ISERROR(1/VLOOKUP($B223,'Justerad allokering'!$B$2:$AG$462,MATCH(S$2,'Justerad allokering'!$B$2:$AF$2,0),FALSE)),VLOOKUP($B223,'Allokerad kvv'!$B$2:$AV$468,MATCH(S$2,'Allokerad kvv'!$B$2:$AV$2,0),FALSE),VLOOKUP($B223,'Justerad allokering'!$B$2:$AG$462,MATCH(S$2,'Justerad allokering'!$B$2:$AF$2,0),FALSE))</f>
        <v>0</v>
      </c>
      <c r="T223" s="28">
        <f>IF(ISERROR(1/VLOOKUP($B223,'Justerad allokering'!$B$2:$AG$462,MATCH(T$2,'Justerad allokering'!$B$2:$AF$2,0),FALSE)),VLOOKUP($B223,'Allokerad kvv'!$B$2:$AV$468,MATCH(T$2,'Allokerad kvv'!$B$2:$AV$2,0),FALSE),VLOOKUP($B223,'Justerad allokering'!$B$2:$AG$462,MATCH(T$2,'Justerad allokering'!$B$2:$AF$2,0),FALSE))</f>
        <v>0</v>
      </c>
      <c r="U223" s="28">
        <f>IF(ISERROR(1/VLOOKUP($B223,'Justerad allokering'!$B$2:$AG$462,MATCH(U$2,'Justerad allokering'!$B$2:$AF$2,0),FALSE)),VLOOKUP($B223,'Allokerad kvv'!$B$2:$AV$468,MATCH(U$2,'Allokerad kvv'!$B$2:$AV$2,0),FALSE),VLOOKUP($B223,'Justerad allokering'!$B$2:$AG$462,MATCH(U$2,'Justerad allokering'!$B$2:$AF$2,0),FALSE))</f>
        <v>0</v>
      </c>
      <c r="V223" s="28">
        <f>IF(ISERROR(1/VLOOKUP($B223,'Justerad allokering'!$B$2:$AG$462,MATCH(V$2,'Justerad allokering'!$B$2:$AF$2,0),FALSE)),VLOOKUP($B223,'Allokerad kvv'!$B$2:$AV$468,MATCH(V$2,'Allokerad kvv'!$B$2:$AV$2,0),FALSE),VLOOKUP($B223,'Justerad allokering'!$B$2:$AG$462,MATCH(V$2,'Justerad allokering'!$B$2:$AF$2,0),FALSE))</f>
        <v>0</v>
      </c>
      <c r="W223" s="28">
        <f>IF(ISERROR(1/VLOOKUP($B223,'Justerad allokering'!$B$2:$AG$462,MATCH(W$2,'Justerad allokering'!$B$2:$AF$2,0),FALSE)),VLOOKUP($B223,'Allokerad kvv'!$B$2:$AV$468,MATCH(W$2,'Allokerad kvv'!$B$2:$AV$2,0),FALSE),VLOOKUP($B223,'Justerad allokering'!$B$2:$AG$462,MATCH(W$2,'Justerad allokering'!$B$2:$AF$2,0),FALSE))</f>
        <v>0</v>
      </c>
      <c r="X223" s="28">
        <f>IF(ISERROR(1/VLOOKUP($B223,'Justerad allokering'!$B$2:$AG$462,MATCH(X$2,'Justerad allokering'!$B$2:$AF$2,0),FALSE)),VLOOKUP($B223,'Allokerad kvv'!$B$2:$AV$468,MATCH(X$2,'Allokerad kvv'!$B$2:$AV$2,0),FALSE),VLOOKUP($B223,'Justerad allokering'!$B$2:$AG$462,MATCH(X$2,'Justerad allokering'!$B$2:$AF$2,0),FALSE))</f>
        <v>0</v>
      </c>
      <c r="Y223" s="28">
        <f>IF(ISERROR(1/VLOOKUP($B223,'Justerad allokering'!$B$2:$AG$462,MATCH(Y$2,'Justerad allokering'!$B$2:$AF$2,0),FALSE)),VLOOKUP($B223,'Allokerad kvv'!$B$2:$AV$468,MATCH(Y$2,'Allokerad kvv'!$B$2:$AV$2,0),FALSE),VLOOKUP($B223,'Justerad allokering'!$B$2:$AG$462,MATCH(Y$2,'Justerad allokering'!$B$2:$AF$2,0),FALSE))</f>
        <v>0</v>
      </c>
      <c r="Z223" s="28">
        <f>IF(ISERROR(1/VLOOKUP($B223,'Justerad allokering'!$B$2:$AG$462,MATCH(Z$2,'Justerad allokering'!$B$2:$AF$2,0),FALSE)),VLOOKUP($B223,'Allokerad kvv'!$B$2:$AV$468,MATCH(Z$2,'Allokerad kvv'!$B$2:$AV$2,0),FALSE),VLOOKUP($B223,'Justerad allokering'!$B$2:$AG$462,MATCH(Z$2,'Justerad allokering'!$B$2:$AF$2,0),FALSE))</f>
        <v>0</v>
      </c>
      <c r="AA223" s="28"/>
      <c r="AB223" s="28"/>
      <c r="AE223">
        <f t="shared" si="9"/>
        <v>0</v>
      </c>
      <c r="AG223">
        <f t="shared" si="10"/>
        <v>0</v>
      </c>
      <c r="AH223">
        <f t="shared" si="11"/>
        <v>0</v>
      </c>
      <c r="AI223" s="55" t="str">
        <f>IF(AH223=0,"",AH223/VLOOKUP(B223,Kraftvärmeprod!$B$1:$BC$480,MATCH("Summa tillförd energi exklusive rökgaskondensering",Kraftvärmeprod!$B$1:$BC$1,0),FALSE))</f>
        <v/>
      </c>
    </row>
    <row r="224" spans="1:35" x14ac:dyDescent="0.35">
      <c r="A224" s="28" t="s">
        <v>293</v>
      </c>
      <c r="B224" s="28" t="s">
        <v>296</v>
      </c>
      <c r="C224" s="28">
        <f>IF(ISERROR(1/VLOOKUP($B224,'Justerad allokering'!$B$2:$AG$462,MATCH(C$2,'Justerad allokering'!$B$2:$AF$2,0),FALSE)),VLOOKUP($B224,'Allokerad kvv'!$B$2:$AV$468,MATCH(C$2,'Allokerad kvv'!$B$2:$AV$2,0),FALSE),VLOOKUP($B224,'Justerad allokering'!$B$2:$AG$462,MATCH(C$2,'Justerad allokering'!$B$2:$AF$2,0),FALSE))</f>
        <v>0</v>
      </c>
      <c r="D224" s="28">
        <f>IF(ISERROR(1/VLOOKUP($B224,'Justerad allokering'!$B$2:$AG$462,MATCH(D$2,'Justerad allokering'!$B$2:$AF$2,0),FALSE)),VLOOKUP($B224,'Allokerad kvv'!$B$2:$AV$468,MATCH(D$2,'Allokerad kvv'!$B$2:$AV$2,0),FALSE),VLOOKUP($B224,'Justerad allokering'!$B$2:$AG$462,MATCH(D$2,'Justerad allokering'!$B$2:$AF$2,0),FALSE))</f>
        <v>0</v>
      </c>
      <c r="E224" s="28">
        <f>IF(ISERROR(1/VLOOKUP($B224,'Justerad allokering'!$B$2:$AG$462,MATCH(E$2,'Justerad allokering'!$B$2:$AF$2,0),FALSE)),VLOOKUP($B224,'Allokerad kvv'!$B$2:$AV$468,MATCH(E$2,'Allokerad kvv'!$B$2:$AV$2,0),FALSE),VLOOKUP($B224,'Justerad allokering'!$B$2:$AG$462,MATCH(E$2,'Justerad allokering'!$B$2:$AF$2,0),FALSE))</f>
        <v>0</v>
      </c>
      <c r="F224" s="28">
        <f>IF(ISERROR(1/VLOOKUP($B224,'Justerad allokering'!$B$2:$AG$462,MATCH(F$2,'Justerad allokering'!$B$2:$AF$2,0),FALSE)),VLOOKUP($B224,'Allokerad kvv'!$B$2:$AV$468,MATCH(F$2,'Allokerad kvv'!$B$2:$AV$2,0),FALSE),VLOOKUP($B224,'Justerad allokering'!$B$2:$AG$462,MATCH(F$2,'Justerad allokering'!$B$2:$AF$2,0),FALSE))</f>
        <v>0</v>
      </c>
      <c r="G224" s="28">
        <f>IF(ISERROR(1/VLOOKUP($B224,'Justerad allokering'!$B$2:$AG$462,MATCH(G$2,'Justerad allokering'!$B$2:$AF$2,0),FALSE)),VLOOKUP($B224,'Allokerad kvv'!$B$2:$AV$468,MATCH(G$2,'Allokerad kvv'!$B$2:$AV$2,0),FALSE),VLOOKUP($B224,'Justerad allokering'!$B$2:$AG$462,MATCH(G$2,'Justerad allokering'!$B$2:$AF$2,0),FALSE))</f>
        <v>0</v>
      </c>
      <c r="H224" s="28">
        <f>IF(ISERROR(1/VLOOKUP($B224,'Justerad allokering'!$B$2:$AG$462,MATCH(H$2,'Justerad allokering'!$B$2:$AF$2,0),FALSE)),VLOOKUP($B224,'Allokerad kvv'!$B$2:$AV$468,MATCH(H$2,'Allokerad kvv'!$B$2:$AV$2,0),FALSE),VLOOKUP($B224,'Justerad allokering'!$B$2:$AG$462,MATCH(H$2,'Justerad allokering'!$B$2:$AF$2,0),FALSE))</f>
        <v>0</v>
      </c>
      <c r="I224" s="28">
        <f>IF(ISERROR(1/VLOOKUP($B224,'Justerad allokering'!$B$2:$AG$462,MATCH(I$2,'Justerad allokering'!$B$2:$AF$2,0),FALSE)),VLOOKUP($B224,'Allokerad kvv'!$B$2:$AV$468,MATCH(I$2,'Allokerad kvv'!$B$2:$AV$2,0),FALSE),VLOOKUP($B224,'Justerad allokering'!$B$2:$AG$462,MATCH(I$2,'Justerad allokering'!$B$2:$AF$2,0),FALSE))</f>
        <v>0</v>
      </c>
      <c r="J224" s="28">
        <f>IF(ISERROR(1/VLOOKUP($B224,'Justerad allokering'!$B$2:$AG$462,MATCH(J$2,'Justerad allokering'!$B$2:$AF$2,0),FALSE)),VLOOKUP($B224,'Allokerad kvv'!$B$2:$AV$468,MATCH(J$2,'Allokerad kvv'!$B$2:$AV$2,0),FALSE),VLOOKUP($B224,'Justerad allokering'!$B$2:$AG$462,MATCH(J$2,'Justerad allokering'!$B$2:$AF$2,0),FALSE))</f>
        <v>0</v>
      </c>
      <c r="K224" s="28">
        <f>IF(ISERROR(1/VLOOKUP($B224,'Justerad allokering'!$B$2:$AG$462,MATCH(K$2,'Justerad allokering'!$B$2:$AF$2,0),FALSE)),VLOOKUP($B224,'Allokerad kvv'!$B$2:$AV$468,MATCH(K$2,'Allokerad kvv'!$B$2:$AV$2,0),FALSE),VLOOKUP($B224,'Justerad allokering'!$B$2:$AG$462,MATCH(K$2,'Justerad allokering'!$B$2:$AF$2,0),FALSE))</f>
        <v>0</v>
      </c>
      <c r="L224" s="28">
        <f>IF(ISERROR(1/VLOOKUP($B224,'Justerad allokering'!$B$2:$AG$462,MATCH(L$2,'Justerad allokering'!$B$2:$AF$2,0),FALSE)),VLOOKUP($B224,'Allokerad kvv'!$B$2:$AV$468,MATCH(L$2,'Allokerad kvv'!$B$2:$AV$2,0),FALSE),VLOOKUP($B224,'Justerad allokering'!$B$2:$AG$462,MATCH(L$2,'Justerad allokering'!$B$2:$AF$2,0),FALSE))</f>
        <v>0</v>
      </c>
      <c r="M224" s="28">
        <f>IF(ISERROR(1/VLOOKUP($B224,'Justerad allokering'!$B$2:$AG$462,MATCH(M$2,'Justerad allokering'!$B$2:$AF$2,0),FALSE)),VLOOKUP($B224,'Allokerad kvv'!$B$2:$AV$468,MATCH(M$2,'Allokerad kvv'!$B$2:$AV$2,0),FALSE),VLOOKUP($B224,'Justerad allokering'!$B$2:$AG$462,MATCH(M$2,'Justerad allokering'!$B$2:$AF$2,0),FALSE))</f>
        <v>0</v>
      </c>
      <c r="N224" s="28">
        <f>IF(ISERROR(1/VLOOKUP($B224,'Justerad allokering'!$B$2:$AG$462,MATCH(N$2,'Justerad allokering'!$B$2:$AF$2,0),FALSE)),VLOOKUP($B224,'Allokerad kvv'!$B$2:$AV$468,MATCH(N$2,'Allokerad kvv'!$B$2:$AV$2,0),FALSE),VLOOKUP($B224,'Justerad allokering'!$B$2:$AG$462,MATCH(N$2,'Justerad allokering'!$B$2:$AF$2,0),FALSE))</f>
        <v>0</v>
      </c>
      <c r="O224" s="28">
        <f>IF(ISERROR(1/VLOOKUP($B224,'Justerad allokering'!$B$2:$AG$462,MATCH(O$2,'Justerad allokering'!$B$2:$AF$2,0),FALSE)),VLOOKUP($B224,'Allokerad kvv'!$B$2:$AV$468,MATCH(O$2,'Allokerad kvv'!$B$2:$AV$2,0),FALSE),VLOOKUP($B224,'Justerad allokering'!$B$2:$AG$462,MATCH(O$2,'Justerad allokering'!$B$2:$AF$2,0),FALSE))</f>
        <v>0</v>
      </c>
      <c r="P224" s="28">
        <f>IF(ISERROR(1/VLOOKUP($B224,'Justerad allokering'!$B$2:$AG$462,MATCH(P$2,'Justerad allokering'!$B$2:$AF$2,0),FALSE)),VLOOKUP($B224,'Allokerad kvv'!$B$2:$AV$468,MATCH(P$2,'Allokerad kvv'!$B$2:$AV$2,0),FALSE),VLOOKUP($B224,'Justerad allokering'!$B$2:$AG$462,MATCH(P$2,'Justerad allokering'!$B$2:$AF$2,0),FALSE))</f>
        <v>0</v>
      </c>
      <c r="Q224" s="28">
        <f>IF(ISERROR(1/VLOOKUP($B224,'Justerad allokering'!$B$2:$AG$462,MATCH(Q$2,'Justerad allokering'!$B$2:$AF$2,0),FALSE)),VLOOKUP($B224,'Allokerad kvv'!$B$2:$AV$468,MATCH(Q$2,'Allokerad kvv'!$B$2:$AV$2,0),FALSE),VLOOKUP($B224,'Justerad allokering'!$B$2:$AG$462,MATCH(Q$2,'Justerad allokering'!$B$2:$AF$2,0),FALSE))</f>
        <v>0</v>
      </c>
      <c r="R224" s="28">
        <f>IF(ISERROR(1/VLOOKUP($B224,'Justerad allokering'!$B$2:$AG$462,MATCH(R$2,'Justerad allokering'!$B$2:$AF$2,0),FALSE)),VLOOKUP($B224,'Allokerad kvv'!$B$2:$AV$468,MATCH(R$2,'Allokerad kvv'!$B$2:$AV$2,0),FALSE),VLOOKUP($B224,'Justerad allokering'!$B$2:$AG$462,MATCH(R$2,'Justerad allokering'!$B$2:$AF$2,0),FALSE))</f>
        <v>0</v>
      </c>
      <c r="S224" s="28">
        <f>IF(ISERROR(1/VLOOKUP($B224,'Justerad allokering'!$B$2:$AG$462,MATCH(S$2,'Justerad allokering'!$B$2:$AF$2,0),FALSE)),VLOOKUP($B224,'Allokerad kvv'!$B$2:$AV$468,MATCH(S$2,'Allokerad kvv'!$B$2:$AV$2,0),FALSE),VLOOKUP($B224,'Justerad allokering'!$B$2:$AG$462,MATCH(S$2,'Justerad allokering'!$B$2:$AF$2,0),FALSE))</f>
        <v>0</v>
      </c>
      <c r="T224" s="28">
        <f>IF(ISERROR(1/VLOOKUP($B224,'Justerad allokering'!$B$2:$AG$462,MATCH(T$2,'Justerad allokering'!$B$2:$AF$2,0),FALSE)),VLOOKUP($B224,'Allokerad kvv'!$B$2:$AV$468,MATCH(T$2,'Allokerad kvv'!$B$2:$AV$2,0),FALSE),VLOOKUP($B224,'Justerad allokering'!$B$2:$AG$462,MATCH(T$2,'Justerad allokering'!$B$2:$AF$2,0),FALSE))</f>
        <v>0</v>
      </c>
      <c r="U224" s="28">
        <f>IF(ISERROR(1/VLOOKUP($B224,'Justerad allokering'!$B$2:$AG$462,MATCH(U$2,'Justerad allokering'!$B$2:$AF$2,0),FALSE)),VLOOKUP($B224,'Allokerad kvv'!$B$2:$AV$468,MATCH(U$2,'Allokerad kvv'!$B$2:$AV$2,0),FALSE),VLOOKUP($B224,'Justerad allokering'!$B$2:$AG$462,MATCH(U$2,'Justerad allokering'!$B$2:$AF$2,0),FALSE))</f>
        <v>0</v>
      </c>
      <c r="V224" s="28">
        <f>IF(ISERROR(1/VLOOKUP($B224,'Justerad allokering'!$B$2:$AG$462,MATCH(V$2,'Justerad allokering'!$B$2:$AF$2,0),FALSE)),VLOOKUP($B224,'Allokerad kvv'!$B$2:$AV$468,MATCH(V$2,'Allokerad kvv'!$B$2:$AV$2,0),FALSE),VLOOKUP($B224,'Justerad allokering'!$B$2:$AG$462,MATCH(V$2,'Justerad allokering'!$B$2:$AF$2,0),FALSE))</f>
        <v>0</v>
      </c>
      <c r="W224" s="28">
        <f>IF(ISERROR(1/VLOOKUP($B224,'Justerad allokering'!$B$2:$AG$462,MATCH(W$2,'Justerad allokering'!$B$2:$AF$2,0),FALSE)),VLOOKUP($B224,'Allokerad kvv'!$B$2:$AV$468,MATCH(W$2,'Allokerad kvv'!$B$2:$AV$2,0),FALSE),VLOOKUP($B224,'Justerad allokering'!$B$2:$AG$462,MATCH(W$2,'Justerad allokering'!$B$2:$AF$2,0),FALSE))</f>
        <v>0</v>
      </c>
      <c r="X224" s="28">
        <f>IF(ISERROR(1/VLOOKUP($B224,'Justerad allokering'!$B$2:$AG$462,MATCH(X$2,'Justerad allokering'!$B$2:$AF$2,0),FALSE)),VLOOKUP($B224,'Allokerad kvv'!$B$2:$AV$468,MATCH(X$2,'Allokerad kvv'!$B$2:$AV$2,0),FALSE),VLOOKUP($B224,'Justerad allokering'!$B$2:$AG$462,MATCH(X$2,'Justerad allokering'!$B$2:$AF$2,0),FALSE))</f>
        <v>0</v>
      </c>
      <c r="Y224" s="28">
        <f>IF(ISERROR(1/VLOOKUP($B224,'Justerad allokering'!$B$2:$AG$462,MATCH(Y$2,'Justerad allokering'!$B$2:$AF$2,0),FALSE)),VLOOKUP($B224,'Allokerad kvv'!$B$2:$AV$468,MATCH(Y$2,'Allokerad kvv'!$B$2:$AV$2,0),FALSE),VLOOKUP($B224,'Justerad allokering'!$B$2:$AG$462,MATCH(Y$2,'Justerad allokering'!$B$2:$AF$2,0),FALSE))</f>
        <v>0</v>
      </c>
      <c r="Z224" s="28">
        <f>IF(ISERROR(1/VLOOKUP($B224,'Justerad allokering'!$B$2:$AG$462,MATCH(Z$2,'Justerad allokering'!$B$2:$AF$2,0),FALSE)),VLOOKUP($B224,'Allokerad kvv'!$B$2:$AV$468,MATCH(Z$2,'Allokerad kvv'!$B$2:$AV$2,0),FALSE),VLOOKUP($B224,'Justerad allokering'!$B$2:$AG$462,MATCH(Z$2,'Justerad allokering'!$B$2:$AF$2,0),FALSE))</f>
        <v>0</v>
      </c>
      <c r="AA224" s="28"/>
      <c r="AB224" s="28"/>
      <c r="AE224">
        <f t="shared" si="9"/>
        <v>0</v>
      </c>
      <c r="AG224">
        <f t="shared" si="10"/>
        <v>0</v>
      </c>
      <c r="AH224">
        <f t="shared" si="11"/>
        <v>0</v>
      </c>
      <c r="AI224" s="55" t="str">
        <f>IF(AH224=0,"",AH224/VLOOKUP(B224,Kraftvärmeprod!$B$1:$BC$480,MATCH("Summa tillförd energi exklusive rökgaskondensering",Kraftvärmeprod!$B$1:$BC$1,0),FALSE))</f>
        <v/>
      </c>
    </row>
    <row r="225" spans="1:35" x14ac:dyDescent="0.35">
      <c r="A225" s="28" t="s">
        <v>297</v>
      </c>
      <c r="B225" s="28" t="s">
        <v>298</v>
      </c>
      <c r="C225" s="28">
        <f>IF(ISERROR(1/VLOOKUP($B225,'Justerad allokering'!$B$2:$AG$462,MATCH(C$2,'Justerad allokering'!$B$2:$AF$2,0),FALSE)),VLOOKUP($B225,'Allokerad kvv'!$B$2:$AV$468,MATCH(C$2,'Allokerad kvv'!$B$2:$AV$2,0),FALSE),VLOOKUP($B225,'Justerad allokering'!$B$2:$AG$462,MATCH(C$2,'Justerad allokering'!$B$2:$AF$2,0),FALSE))</f>
        <v>0</v>
      </c>
      <c r="D225" s="28">
        <f>IF(ISERROR(1/VLOOKUP($B225,'Justerad allokering'!$B$2:$AG$462,MATCH(D$2,'Justerad allokering'!$B$2:$AF$2,0),FALSE)),VLOOKUP($B225,'Allokerad kvv'!$B$2:$AV$468,MATCH(D$2,'Allokerad kvv'!$B$2:$AV$2,0),FALSE),VLOOKUP($B225,'Justerad allokering'!$B$2:$AG$462,MATCH(D$2,'Justerad allokering'!$B$2:$AF$2,0),FALSE))</f>
        <v>0</v>
      </c>
      <c r="E225" s="28">
        <f>IF(ISERROR(1/VLOOKUP($B225,'Justerad allokering'!$B$2:$AG$462,MATCH(E$2,'Justerad allokering'!$B$2:$AF$2,0),FALSE)),VLOOKUP($B225,'Allokerad kvv'!$B$2:$AV$468,MATCH(E$2,'Allokerad kvv'!$B$2:$AV$2,0),FALSE),VLOOKUP($B225,'Justerad allokering'!$B$2:$AG$462,MATCH(E$2,'Justerad allokering'!$B$2:$AF$2,0),FALSE))</f>
        <v>0</v>
      </c>
      <c r="F225" s="28">
        <f>IF(ISERROR(1/VLOOKUP($B225,'Justerad allokering'!$B$2:$AG$462,MATCH(F$2,'Justerad allokering'!$B$2:$AF$2,0),FALSE)),VLOOKUP($B225,'Allokerad kvv'!$B$2:$AV$468,MATCH(F$2,'Allokerad kvv'!$B$2:$AV$2,0),FALSE),VLOOKUP($B225,'Justerad allokering'!$B$2:$AG$462,MATCH(F$2,'Justerad allokering'!$B$2:$AF$2,0),FALSE))</f>
        <v>0</v>
      </c>
      <c r="G225" s="28">
        <f>IF(ISERROR(1/VLOOKUP($B225,'Justerad allokering'!$B$2:$AG$462,MATCH(G$2,'Justerad allokering'!$B$2:$AF$2,0),FALSE)),VLOOKUP($B225,'Allokerad kvv'!$B$2:$AV$468,MATCH(G$2,'Allokerad kvv'!$B$2:$AV$2,0),FALSE),VLOOKUP($B225,'Justerad allokering'!$B$2:$AG$462,MATCH(G$2,'Justerad allokering'!$B$2:$AF$2,0),FALSE))</f>
        <v>0</v>
      </c>
      <c r="H225" s="28">
        <f>IF(ISERROR(1/VLOOKUP($B225,'Justerad allokering'!$B$2:$AG$462,MATCH(H$2,'Justerad allokering'!$B$2:$AF$2,0),FALSE)),VLOOKUP($B225,'Allokerad kvv'!$B$2:$AV$468,MATCH(H$2,'Allokerad kvv'!$B$2:$AV$2,0),FALSE),VLOOKUP($B225,'Justerad allokering'!$B$2:$AG$462,MATCH(H$2,'Justerad allokering'!$B$2:$AF$2,0),FALSE))</f>
        <v>0</v>
      </c>
      <c r="I225" s="28">
        <f>IF(ISERROR(1/VLOOKUP($B225,'Justerad allokering'!$B$2:$AG$462,MATCH(I$2,'Justerad allokering'!$B$2:$AF$2,0),FALSE)),VLOOKUP($B225,'Allokerad kvv'!$B$2:$AV$468,MATCH(I$2,'Allokerad kvv'!$B$2:$AV$2,0),FALSE),VLOOKUP($B225,'Justerad allokering'!$B$2:$AG$462,MATCH(I$2,'Justerad allokering'!$B$2:$AF$2,0),FALSE))</f>
        <v>0</v>
      </c>
      <c r="J225" s="28">
        <f>IF(ISERROR(1/VLOOKUP($B225,'Justerad allokering'!$B$2:$AG$462,MATCH(J$2,'Justerad allokering'!$B$2:$AF$2,0),FALSE)),VLOOKUP($B225,'Allokerad kvv'!$B$2:$AV$468,MATCH(J$2,'Allokerad kvv'!$B$2:$AV$2,0),FALSE),VLOOKUP($B225,'Justerad allokering'!$B$2:$AG$462,MATCH(J$2,'Justerad allokering'!$B$2:$AF$2,0),FALSE))</f>
        <v>0</v>
      </c>
      <c r="K225" s="28">
        <f>IF(ISERROR(1/VLOOKUP($B225,'Justerad allokering'!$B$2:$AG$462,MATCH(K$2,'Justerad allokering'!$B$2:$AF$2,0),FALSE)),VLOOKUP($B225,'Allokerad kvv'!$B$2:$AV$468,MATCH(K$2,'Allokerad kvv'!$B$2:$AV$2,0),FALSE),VLOOKUP($B225,'Justerad allokering'!$B$2:$AG$462,MATCH(K$2,'Justerad allokering'!$B$2:$AF$2,0),FALSE))</f>
        <v>0</v>
      </c>
      <c r="L225" s="28">
        <f>IF(ISERROR(1/VLOOKUP($B225,'Justerad allokering'!$B$2:$AG$462,MATCH(L$2,'Justerad allokering'!$B$2:$AF$2,0),FALSE)),VLOOKUP($B225,'Allokerad kvv'!$B$2:$AV$468,MATCH(L$2,'Allokerad kvv'!$B$2:$AV$2,0),FALSE),VLOOKUP($B225,'Justerad allokering'!$B$2:$AG$462,MATCH(L$2,'Justerad allokering'!$B$2:$AF$2,0),FALSE))</f>
        <v>0</v>
      </c>
      <c r="M225" s="28">
        <f>IF(ISERROR(1/VLOOKUP($B225,'Justerad allokering'!$B$2:$AG$462,MATCH(M$2,'Justerad allokering'!$B$2:$AF$2,0),FALSE)),VLOOKUP($B225,'Allokerad kvv'!$B$2:$AV$468,MATCH(M$2,'Allokerad kvv'!$B$2:$AV$2,0),FALSE),VLOOKUP($B225,'Justerad allokering'!$B$2:$AG$462,MATCH(M$2,'Justerad allokering'!$B$2:$AF$2,0),FALSE))</f>
        <v>0</v>
      </c>
      <c r="N225" s="28">
        <f>IF(ISERROR(1/VLOOKUP($B225,'Justerad allokering'!$B$2:$AG$462,MATCH(N$2,'Justerad allokering'!$B$2:$AF$2,0),FALSE)),VLOOKUP($B225,'Allokerad kvv'!$B$2:$AV$468,MATCH(N$2,'Allokerad kvv'!$B$2:$AV$2,0),FALSE),VLOOKUP($B225,'Justerad allokering'!$B$2:$AG$462,MATCH(N$2,'Justerad allokering'!$B$2:$AF$2,0),FALSE))</f>
        <v>0</v>
      </c>
      <c r="O225" s="28">
        <f>IF(ISERROR(1/VLOOKUP($B225,'Justerad allokering'!$B$2:$AG$462,MATCH(O$2,'Justerad allokering'!$B$2:$AF$2,0),FALSE)),VLOOKUP($B225,'Allokerad kvv'!$B$2:$AV$468,MATCH(O$2,'Allokerad kvv'!$B$2:$AV$2,0),FALSE),VLOOKUP($B225,'Justerad allokering'!$B$2:$AG$462,MATCH(O$2,'Justerad allokering'!$B$2:$AF$2,0),FALSE))</f>
        <v>0</v>
      </c>
      <c r="P225" s="28">
        <f>IF(ISERROR(1/VLOOKUP($B225,'Justerad allokering'!$B$2:$AG$462,MATCH(P$2,'Justerad allokering'!$B$2:$AF$2,0),FALSE)),VLOOKUP($B225,'Allokerad kvv'!$B$2:$AV$468,MATCH(P$2,'Allokerad kvv'!$B$2:$AV$2,0),FALSE),VLOOKUP($B225,'Justerad allokering'!$B$2:$AG$462,MATCH(P$2,'Justerad allokering'!$B$2:$AF$2,0),FALSE))</f>
        <v>0</v>
      </c>
      <c r="Q225" s="28">
        <f>IF(ISERROR(1/VLOOKUP($B225,'Justerad allokering'!$B$2:$AG$462,MATCH(Q$2,'Justerad allokering'!$B$2:$AF$2,0),FALSE)),VLOOKUP($B225,'Allokerad kvv'!$B$2:$AV$468,MATCH(Q$2,'Allokerad kvv'!$B$2:$AV$2,0),FALSE),VLOOKUP($B225,'Justerad allokering'!$B$2:$AG$462,MATCH(Q$2,'Justerad allokering'!$B$2:$AF$2,0),FALSE))</f>
        <v>0</v>
      </c>
      <c r="R225" s="28">
        <f>IF(ISERROR(1/VLOOKUP($B225,'Justerad allokering'!$B$2:$AG$462,MATCH(R$2,'Justerad allokering'!$B$2:$AF$2,0),FALSE)),VLOOKUP($B225,'Allokerad kvv'!$B$2:$AV$468,MATCH(R$2,'Allokerad kvv'!$B$2:$AV$2,0),FALSE),VLOOKUP($B225,'Justerad allokering'!$B$2:$AG$462,MATCH(R$2,'Justerad allokering'!$B$2:$AF$2,0),FALSE))</f>
        <v>0</v>
      </c>
      <c r="S225" s="28">
        <f>IF(ISERROR(1/VLOOKUP($B225,'Justerad allokering'!$B$2:$AG$462,MATCH(S$2,'Justerad allokering'!$B$2:$AF$2,0),FALSE)),VLOOKUP($B225,'Allokerad kvv'!$B$2:$AV$468,MATCH(S$2,'Allokerad kvv'!$B$2:$AV$2,0),FALSE),VLOOKUP($B225,'Justerad allokering'!$B$2:$AG$462,MATCH(S$2,'Justerad allokering'!$B$2:$AF$2,0),FALSE))</f>
        <v>0</v>
      </c>
      <c r="T225" s="28">
        <f>IF(ISERROR(1/VLOOKUP($B225,'Justerad allokering'!$B$2:$AG$462,MATCH(T$2,'Justerad allokering'!$B$2:$AF$2,0),FALSE)),VLOOKUP($B225,'Allokerad kvv'!$B$2:$AV$468,MATCH(T$2,'Allokerad kvv'!$B$2:$AV$2,0),FALSE),VLOOKUP($B225,'Justerad allokering'!$B$2:$AG$462,MATCH(T$2,'Justerad allokering'!$B$2:$AF$2,0),FALSE))</f>
        <v>0</v>
      </c>
      <c r="U225" s="28">
        <f>IF(ISERROR(1/VLOOKUP($B225,'Justerad allokering'!$B$2:$AG$462,MATCH(U$2,'Justerad allokering'!$B$2:$AF$2,0),FALSE)),VLOOKUP($B225,'Allokerad kvv'!$B$2:$AV$468,MATCH(U$2,'Allokerad kvv'!$B$2:$AV$2,0),FALSE),VLOOKUP($B225,'Justerad allokering'!$B$2:$AG$462,MATCH(U$2,'Justerad allokering'!$B$2:$AF$2,0),FALSE))</f>
        <v>0</v>
      </c>
      <c r="V225" s="28">
        <f>IF(ISERROR(1/VLOOKUP($B225,'Justerad allokering'!$B$2:$AG$462,MATCH(V$2,'Justerad allokering'!$B$2:$AF$2,0),FALSE)),VLOOKUP($B225,'Allokerad kvv'!$B$2:$AV$468,MATCH(V$2,'Allokerad kvv'!$B$2:$AV$2,0),FALSE),VLOOKUP($B225,'Justerad allokering'!$B$2:$AG$462,MATCH(V$2,'Justerad allokering'!$B$2:$AF$2,0),FALSE))</f>
        <v>0</v>
      </c>
      <c r="W225" s="28">
        <f>IF(ISERROR(1/VLOOKUP($B225,'Justerad allokering'!$B$2:$AG$462,MATCH(W$2,'Justerad allokering'!$B$2:$AF$2,0),FALSE)),VLOOKUP($B225,'Allokerad kvv'!$B$2:$AV$468,MATCH(W$2,'Allokerad kvv'!$B$2:$AV$2,0),FALSE),VLOOKUP($B225,'Justerad allokering'!$B$2:$AG$462,MATCH(W$2,'Justerad allokering'!$B$2:$AF$2,0),FALSE))</f>
        <v>0</v>
      </c>
      <c r="X225" s="28">
        <f>IF(ISERROR(1/VLOOKUP($B225,'Justerad allokering'!$B$2:$AG$462,MATCH(X$2,'Justerad allokering'!$B$2:$AF$2,0),FALSE)),VLOOKUP($B225,'Allokerad kvv'!$B$2:$AV$468,MATCH(X$2,'Allokerad kvv'!$B$2:$AV$2,0),FALSE),VLOOKUP($B225,'Justerad allokering'!$B$2:$AG$462,MATCH(X$2,'Justerad allokering'!$B$2:$AF$2,0),FALSE))</f>
        <v>0</v>
      </c>
      <c r="Y225" s="28">
        <f>IF(ISERROR(1/VLOOKUP($B225,'Justerad allokering'!$B$2:$AG$462,MATCH(Y$2,'Justerad allokering'!$B$2:$AF$2,0),FALSE)),VLOOKUP($B225,'Allokerad kvv'!$B$2:$AV$468,MATCH(Y$2,'Allokerad kvv'!$B$2:$AV$2,0),FALSE),VLOOKUP($B225,'Justerad allokering'!$B$2:$AG$462,MATCH(Y$2,'Justerad allokering'!$B$2:$AF$2,0),FALSE))</f>
        <v>0</v>
      </c>
      <c r="Z225" s="28">
        <f>IF(ISERROR(1/VLOOKUP($B225,'Justerad allokering'!$B$2:$AG$462,MATCH(Z$2,'Justerad allokering'!$B$2:$AF$2,0),FALSE)),VLOOKUP($B225,'Allokerad kvv'!$B$2:$AV$468,MATCH(Z$2,'Allokerad kvv'!$B$2:$AV$2,0),FALSE),VLOOKUP($B225,'Justerad allokering'!$B$2:$AG$462,MATCH(Z$2,'Justerad allokering'!$B$2:$AF$2,0),FALSE))</f>
        <v>0</v>
      </c>
      <c r="AA225" s="28"/>
      <c r="AB225" s="28"/>
      <c r="AE225">
        <f t="shared" si="9"/>
        <v>0</v>
      </c>
      <c r="AG225">
        <f t="shared" si="10"/>
        <v>0</v>
      </c>
      <c r="AH225">
        <f t="shared" si="11"/>
        <v>0</v>
      </c>
      <c r="AI225" s="55" t="str">
        <f>IF(AH225=0,"",AH225/VLOOKUP(B225,Kraftvärmeprod!$B$1:$BC$480,MATCH("Summa tillförd energi exklusive rökgaskondensering",Kraftvärmeprod!$B$1:$BC$1,0),FALSE))</f>
        <v/>
      </c>
    </row>
    <row r="226" spans="1:35" x14ac:dyDescent="0.35">
      <c r="A226" s="28" t="s">
        <v>299</v>
      </c>
      <c r="B226" s="28" t="s">
        <v>300</v>
      </c>
      <c r="C226" s="28">
        <f>IF(ISERROR(1/VLOOKUP($B226,'Justerad allokering'!$B$2:$AG$462,MATCH(C$2,'Justerad allokering'!$B$2:$AF$2,0),FALSE)),VLOOKUP($B226,'Allokerad kvv'!$B$2:$AV$468,MATCH(C$2,'Allokerad kvv'!$B$2:$AV$2,0),FALSE),VLOOKUP($B226,'Justerad allokering'!$B$2:$AG$462,MATCH(C$2,'Justerad allokering'!$B$2:$AF$2,0),FALSE))</f>
        <v>0</v>
      </c>
      <c r="D226" s="28">
        <f>IF(ISERROR(1/VLOOKUP($B226,'Justerad allokering'!$B$2:$AG$462,MATCH(D$2,'Justerad allokering'!$B$2:$AF$2,0),FALSE)),VLOOKUP($B226,'Allokerad kvv'!$B$2:$AV$468,MATCH(D$2,'Allokerad kvv'!$B$2:$AV$2,0),FALSE),VLOOKUP($B226,'Justerad allokering'!$B$2:$AG$462,MATCH(D$2,'Justerad allokering'!$B$2:$AF$2,0),FALSE))</f>
        <v>0</v>
      </c>
      <c r="E226" s="28">
        <f>IF(ISERROR(1/VLOOKUP($B226,'Justerad allokering'!$B$2:$AG$462,MATCH(E$2,'Justerad allokering'!$B$2:$AF$2,0),FALSE)),VLOOKUP($B226,'Allokerad kvv'!$B$2:$AV$468,MATCH(E$2,'Allokerad kvv'!$B$2:$AV$2,0),FALSE),VLOOKUP($B226,'Justerad allokering'!$B$2:$AG$462,MATCH(E$2,'Justerad allokering'!$B$2:$AF$2,0),FALSE))</f>
        <v>0</v>
      </c>
      <c r="F226" s="28">
        <f>IF(ISERROR(1/VLOOKUP($B226,'Justerad allokering'!$B$2:$AG$462,MATCH(F$2,'Justerad allokering'!$B$2:$AF$2,0),FALSE)),VLOOKUP($B226,'Allokerad kvv'!$B$2:$AV$468,MATCH(F$2,'Allokerad kvv'!$B$2:$AV$2,0),FALSE),VLOOKUP($B226,'Justerad allokering'!$B$2:$AG$462,MATCH(F$2,'Justerad allokering'!$B$2:$AF$2,0),FALSE))</f>
        <v>0</v>
      </c>
      <c r="G226" s="28">
        <f>IF(ISERROR(1/VLOOKUP($B226,'Justerad allokering'!$B$2:$AG$462,MATCH(G$2,'Justerad allokering'!$B$2:$AF$2,0),FALSE)),VLOOKUP($B226,'Allokerad kvv'!$B$2:$AV$468,MATCH(G$2,'Allokerad kvv'!$B$2:$AV$2,0),FALSE),VLOOKUP($B226,'Justerad allokering'!$B$2:$AG$462,MATCH(G$2,'Justerad allokering'!$B$2:$AF$2,0),FALSE))</f>
        <v>0</v>
      </c>
      <c r="H226" s="28">
        <f>IF(ISERROR(1/VLOOKUP($B226,'Justerad allokering'!$B$2:$AG$462,MATCH(H$2,'Justerad allokering'!$B$2:$AF$2,0),FALSE)),VLOOKUP($B226,'Allokerad kvv'!$B$2:$AV$468,MATCH(H$2,'Allokerad kvv'!$B$2:$AV$2,0),FALSE),VLOOKUP($B226,'Justerad allokering'!$B$2:$AG$462,MATCH(H$2,'Justerad allokering'!$B$2:$AF$2,0),FALSE))</f>
        <v>0</v>
      </c>
      <c r="I226" s="28">
        <f>IF(ISERROR(1/VLOOKUP($B226,'Justerad allokering'!$B$2:$AG$462,MATCH(I$2,'Justerad allokering'!$B$2:$AF$2,0),FALSE)),VLOOKUP($B226,'Allokerad kvv'!$B$2:$AV$468,MATCH(I$2,'Allokerad kvv'!$B$2:$AV$2,0),FALSE),VLOOKUP($B226,'Justerad allokering'!$B$2:$AG$462,MATCH(I$2,'Justerad allokering'!$B$2:$AF$2,0),FALSE))</f>
        <v>0</v>
      </c>
      <c r="J226" s="28">
        <f>IF(ISERROR(1/VLOOKUP($B226,'Justerad allokering'!$B$2:$AG$462,MATCH(J$2,'Justerad allokering'!$B$2:$AF$2,0),FALSE)),VLOOKUP($B226,'Allokerad kvv'!$B$2:$AV$468,MATCH(J$2,'Allokerad kvv'!$B$2:$AV$2,0),FALSE),VLOOKUP($B226,'Justerad allokering'!$B$2:$AG$462,MATCH(J$2,'Justerad allokering'!$B$2:$AF$2,0),FALSE))</f>
        <v>0</v>
      </c>
      <c r="K226" s="28">
        <f>IF(ISERROR(1/VLOOKUP($B226,'Justerad allokering'!$B$2:$AG$462,MATCH(K$2,'Justerad allokering'!$B$2:$AF$2,0),FALSE)),VLOOKUP($B226,'Allokerad kvv'!$B$2:$AV$468,MATCH(K$2,'Allokerad kvv'!$B$2:$AV$2,0),FALSE),VLOOKUP($B226,'Justerad allokering'!$B$2:$AG$462,MATCH(K$2,'Justerad allokering'!$B$2:$AF$2,0),FALSE))</f>
        <v>0</v>
      </c>
      <c r="L226" s="28">
        <f>IF(ISERROR(1/VLOOKUP($B226,'Justerad allokering'!$B$2:$AG$462,MATCH(L$2,'Justerad allokering'!$B$2:$AF$2,0),FALSE)),VLOOKUP($B226,'Allokerad kvv'!$B$2:$AV$468,MATCH(L$2,'Allokerad kvv'!$B$2:$AV$2,0),FALSE),VLOOKUP($B226,'Justerad allokering'!$B$2:$AG$462,MATCH(L$2,'Justerad allokering'!$B$2:$AF$2,0),FALSE))</f>
        <v>0</v>
      </c>
      <c r="M226" s="28">
        <f>IF(ISERROR(1/VLOOKUP($B226,'Justerad allokering'!$B$2:$AG$462,MATCH(M$2,'Justerad allokering'!$B$2:$AF$2,0),FALSE)),VLOOKUP($B226,'Allokerad kvv'!$B$2:$AV$468,MATCH(M$2,'Allokerad kvv'!$B$2:$AV$2,0),FALSE),VLOOKUP($B226,'Justerad allokering'!$B$2:$AG$462,MATCH(M$2,'Justerad allokering'!$B$2:$AF$2,0),FALSE))</f>
        <v>0</v>
      </c>
      <c r="N226" s="28">
        <f>IF(ISERROR(1/VLOOKUP($B226,'Justerad allokering'!$B$2:$AG$462,MATCH(N$2,'Justerad allokering'!$B$2:$AF$2,0),FALSE)),VLOOKUP($B226,'Allokerad kvv'!$B$2:$AV$468,MATCH(N$2,'Allokerad kvv'!$B$2:$AV$2,0),FALSE),VLOOKUP($B226,'Justerad allokering'!$B$2:$AG$462,MATCH(N$2,'Justerad allokering'!$B$2:$AF$2,0),FALSE))</f>
        <v>0</v>
      </c>
      <c r="O226" s="28">
        <f>IF(ISERROR(1/VLOOKUP($B226,'Justerad allokering'!$B$2:$AG$462,MATCH(O$2,'Justerad allokering'!$B$2:$AF$2,0),FALSE)),VLOOKUP($B226,'Allokerad kvv'!$B$2:$AV$468,MATCH(O$2,'Allokerad kvv'!$B$2:$AV$2,0),FALSE),VLOOKUP($B226,'Justerad allokering'!$B$2:$AG$462,MATCH(O$2,'Justerad allokering'!$B$2:$AF$2,0),FALSE))</f>
        <v>0</v>
      </c>
      <c r="P226" s="28">
        <f>IF(ISERROR(1/VLOOKUP($B226,'Justerad allokering'!$B$2:$AG$462,MATCH(P$2,'Justerad allokering'!$B$2:$AF$2,0),FALSE)),VLOOKUP($B226,'Allokerad kvv'!$B$2:$AV$468,MATCH(P$2,'Allokerad kvv'!$B$2:$AV$2,0),FALSE),VLOOKUP($B226,'Justerad allokering'!$B$2:$AG$462,MATCH(P$2,'Justerad allokering'!$B$2:$AF$2,0),FALSE))</f>
        <v>0</v>
      </c>
      <c r="Q226" s="28">
        <f>IF(ISERROR(1/VLOOKUP($B226,'Justerad allokering'!$B$2:$AG$462,MATCH(Q$2,'Justerad allokering'!$B$2:$AF$2,0),FALSE)),VLOOKUP($B226,'Allokerad kvv'!$B$2:$AV$468,MATCH(Q$2,'Allokerad kvv'!$B$2:$AV$2,0),FALSE),VLOOKUP($B226,'Justerad allokering'!$B$2:$AG$462,MATCH(Q$2,'Justerad allokering'!$B$2:$AF$2,0),FALSE))</f>
        <v>0</v>
      </c>
      <c r="R226" s="28">
        <f>IF(ISERROR(1/VLOOKUP($B226,'Justerad allokering'!$B$2:$AG$462,MATCH(R$2,'Justerad allokering'!$B$2:$AF$2,0),FALSE)),VLOOKUP($B226,'Allokerad kvv'!$B$2:$AV$468,MATCH(R$2,'Allokerad kvv'!$B$2:$AV$2,0),FALSE),VLOOKUP($B226,'Justerad allokering'!$B$2:$AG$462,MATCH(R$2,'Justerad allokering'!$B$2:$AF$2,0),FALSE))</f>
        <v>0</v>
      </c>
      <c r="S226" s="28">
        <f>IF(ISERROR(1/VLOOKUP($B226,'Justerad allokering'!$B$2:$AG$462,MATCH(S$2,'Justerad allokering'!$B$2:$AF$2,0),FALSE)),VLOOKUP($B226,'Allokerad kvv'!$B$2:$AV$468,MATCH(S$2,'Allokerad kvv'!$B$2:$AV$2,0),FALSE),VLOOKUP($B226,'Justerad allokering'!$B$2:$AG$462,MATCH(S$2,'Justerad allokering'!$B$2:$AF$2,0),FALSE))</f>
        <v>0</v>
      </c>
      <c r="T226" s="28">
        <f>IF(ISERROR(1/VLOOKUP($B226,'Justerad allokering'!$B$2:$AG$462,MATCH(T$2,'Justerad allokering'!$B$2:$AF$2,0),FALSE)),VLOOKUP($B226,'Allokerad kvv'!$B$2:$AV$468,MATCH(T$2,'Allokerad kvv'!$B$2:$AV$2,0),FALSE),VLOOKUP($B226,'Justerad allokering'!$B$2:$AG$462,MATCH(T$2,'Justerad allokering'!$B$2:$AF$2,0),FALSE))</f>
        <v>0</v>
      </c>
      <c r="U226" s="28">
        <f>IF(ISERROR(1/VLOOKUP($B226,'Justerad allokering'!$B$2:$AG$462,MATCH(U$2,'Justerad allokering'!$B$2:$AF$2,0),FALSE)),VLOOKUP($B226,'Allokerad kvv'!$B$2:$AV$468,MATCH(U$2,'Allokerad kvv'!$B$2:$AV$2,0),FALSE),VLOOKUP($B226,'Justerad allokering'!$B$2:$AG$462,MATCH(U$2,'Justerad allokering'!$B$2:$AF$2,0),FALSE))</f>
        <v>0</v>
      </c>
      <c r="V226" s="28">
        <f>IF(ISERROR(1/VLOOKUP($B226,'Justerad allokering'!$B$2:$AG$462,MATCH(V$2,'Justerad allokering'!$B$2:$AF$2,0),FALSE)),VLOOKUP($B226,'Allokerad kvv'!$B$2:$AV$468,MATCH(V$2,'Allokerad kvv'!$B$2:$AV$2,0),FALSE),VLOOKUP($B226,'Justerad allokering'!$B$2:$AG$462,MATCH(V$2,'Justerad allokering'!$B$2:$AF$2,0),FALSE))</f>
        <v>0</v>
      </c>
      <c r="W226" s="28">
        <f>IF(ISERROR(1/VLOOKUP($B226,'Justerad allokering'!$B$2:$AG$462,MATCH(W$2,'Justerad allokering'!$B$2:$AF$2,0),FALSE)),VLOOKUP($B226,'Allokerad kvv'!$B$2:$AV$468,MATCH(W$2,'Allokerad kvv'!$B$2:$AV$2,0),FALSE),VLOOKUP($B226,'Justerad allokering'!$B$2:$AG$462,MATCH(W$2,'Justerad allokering'!$B$2:$AF$2,0),FALSE))</f>
        <v>0</v>
      </c>
      <c r="X226" s="28">
        <f>IF(ISERROR(1/VLOOKUP($B226,'Justerad allokering'!$B$2:$AG$462,MATCH(X$2,'Justerad allokering'!$B$2:$AF$2,0),FALSE)),VLOOKUP($B226,'Allokerad kvv'!$B$2:$AV$468,MATCH(X$2,'Allokerad kvv'!$B$2:$AV$2,0),FALSE),VLOOKUP($B226,'Justerad allokering'!$B$2:$AG$462,MATCH(X$2,'Justerad allokering'!$B$2:$AF$2,0),FALSE))</f>
        <v>0</v>
      </c>
      <c r="Y226" s="28">
        <f>IF(ISERROR(1/VLOOKUP($B226,'Justerad allokering'!$B$2:$AG$462,MATCH(Y$2,'Justerad allokering'!$B$2:$AF$2,0),FALSE)),VLOOKUP($B226,'Allokerad kvv'!$B$2:$AV$468,MATCH(Y$2,'Allokerad kvv'!$B$2:$AV$2,0),FALSE),VLOOKUP($B226,'Justerad allokering'!$B$2:$AG$462,MATCH(Y$2,'Justerad allokering'!$B$2:$AF$2,0),FALSE))</f>
        <v>0</v>
      </c>
      <c r="Z226" s="28">
        <f>IF(ISERROR(1/VLOOKUP($B226,'Justerad allokering'!$B$2:$AG$462,MATCH(Z$2,'Justerad allokering'!$B$2:$AF$2,0),FALSE)),VLOOKUP($B226,'Allokerad kvv'!$B$2:$AV$468,MATCH(Z$2,'Allokerad kvv'!$B$2:$AV$2,0),FALSE),VLOOKUP($B226,'Justerad allokering'!$B$2:$AG$462,MATCH(Z$2,'Justerad allokering'!$B$2:$AF$2,0),FALSE))</f>
        <v>0</v>
      </c>
      <c r="AA226" s="28"/>
      <c r="AB226" s="28"/>
      <c r="AE226">
        <f t="shared" si="9"/>
        <v>0</v>
      </c>
      <c r="AG226">
        <f t="shared" si="10"/>
        <v>0</v>
      </c>
      <c r="AH226">
        <f t="shared" si="11"/>
        <v>0</v>
      </c>
      <c r="AI226" s="55" t="str">
        <f>IF(AH226=0,"",AH226/VLOOKUP(B226,Kraftvärmeprod!$B$1:$BC$480,MATCH("Summa tillförd energi exklusive rökgaskondensering",Kraftvärmeprod!$B$1:$BC$1,0),FALSE))</f>
        <v/>
      </c>
    </row>
    <row r="227" spans="1:35" x14ac:dyDescent="0.35">
      <c r="A227" s="28" t="s">
        <v>301</v>
      </c>
      <c r="B227" s="28" t="s">
        <v>302</v>
      </c>
      <c r="C227" s="28">
        <f>IF(ISERROR(1/VLOOKUP($B227,'Justerad allokering'!$B$2:$AG$462,MATCH(C$2,'Justerad allokering'!$B$2:$AF$2,0),FALSE)),VLOOKUP($B227,'Allokerad kvv'!$B$2:$AV$468,MATCH(C$2,'Allokerad kvv'!$B$2:$AV$2,0),FALSE),VLOOKUP($B227,'Justerad allokering'!$B$2:$AG$462,MATCH(C$2,'Justerad allokering'!$B$2:$AF$2,0),FALSE))</f>
        <v>91.408100000000005</v>
      </c>
      <c r="D227" s="28">
        <f>IF(ISERROR(1/VLOOKUP($B227,'Justerad allokering'!$B$2:$AG$462,MATCH(D$2,'Justerad allokering'!$B$2:$AF$2,0),FALSE)),VLOOKUP($B227,'Allokerad kvv'!$B$2:$AV$468,MATCH(D$2,'Allokerad kvv'!$B$2:$AV$2,0),FALSE),VLOOKUP($B227,'Justerad allokering'!$B$2:$AG$462,MATCH(D$2,'Justerad allokering'!$B$2:$AF$2,0),FALSE))</f>
        <v>0</v>
      </c>
      <c r="E227" s="28">
        <f>IF(ISERROR(1/VLOOKUP($B227,'Justerad allokering'!$B$2:$AG$462,MATCH(E$2,'Justerad allokering'!$B$2:$AF$2,0),FALSE)),VLOOKUP($B227,'Allokerad kvv'!$B$2:$AV$468,MATCH(E$2,'Allokerad kvv'!$B$2:$AV$2,0),FALSE),VLOOKUP($B227,'Justerad allokering'!$B$2:$AG$462,MATCH(E$2,'Justerad allokering'!$B$2:$AF$2,0),FALSE))</f>
        <v>0</v>
      </c>
      <c r="F227" s="28">
        <f>IF(ISERROR(1/VLOOKUP($B227,'Justerad allokering'!$B$2:$AG$462,MATCH(F$2,'Justerad allokering'!$B$2:$AF$2,0),FALSE)),VLOOKUP($B227,'Allokerad kvv'!$B$2:$AV$468,MATCH(F$2,'Allokerad kvv'!$B$2:$AV$2,0),FALSE),VLOOKUP($B227,'Justerad allokering'!$B$2:$AG$462,MATCH(F$2,'Justerad allokering'!$B$2:$AF$2,0),FALSE))</f>
        <v>0</v>
      </c>
      <c r="G227" s="28">
        <f>IF(ISERROR(1/VLOOKUP($B227,'Justerad allokering'!$B$2:$AG$462,MATCH(G$2,'Justerad allokering'!$B$2:$AF$2,0),FALSE)),VLOOKUP($B227,'Allokerad kvv'!$B$2:$AV$468,MATCH(G$2,'Allokerad kvv'!$B$2:$AV$2,0),FALSE),VLOOKUP($B227,'Justerad allokering'!$B$2:$AG$462,MATCH(G$2,'Justerad allokering'!$B$2:$AF$2,0),FALSE))</f>
        <v>0</v>
      </c>
      <c r="H227" s="28">
        <f>IF(ISERROR(1/VLOOKUP($B227,'Justerad allokering'!$B$2:$AG$462,MATCH(H$2,'Justerad allokering'!$B$2:$AF$2,0),FALSE)),VLOOKUP($B227,'Allokerad kvv'!$B$2:$AV$468,MATCH(H$2,'Allokerad kvv'!$B$2:$AV$2,0),FALSE),VLOOKUP($B227,'Justerad allokering'!$B$2:$AG$462,MATCH(H$2,'Justerad allokering'!$B$2:$AF$2,0),FALSE))</f>
        <v>0</v>
      </c>
      <c r="I227" s="28">
        <f>IF(ISERROR(1/VLOOKUP($B227,'Justerad allokering'!$B$2:$AG$462,MATCH(I$2,'Justerad allokering'!$B$2:$AF$2,0),FALSE)),VLOOKUP($B227,'Allokerad kvv'!$B$2:$AV$468,MATCH(I$2,'Allokerad kvv'!$B$2:$AV$2,0),FALSE),VLOOKUP($B227,'Justerad allokering'!$B$2:$AG$462,MATCH(I$2,'Justerad allokering'!$B$2:$AF$2,0),FALSE))</f>
        <v>0</v>
      </c>
      <c r="J227" s="28">
        <f>IF(ISERROR(1/VLOOKUP($B227,'Justerad allokering'!$B$2:$AG$462,MATCH(J$2,'Justerad allokering'!$B$2:$AF$2,0),FALSE)),VLOOKUP($B227,'Allokerad kvv'!$B$2:$AV$468,MATCH(J$2,'Allokerad kvv'!$B$2:$AV$2,0),FALSE),VLOOKUP($B227,'Justerad allokering'!$B$2:$AG$462,MATCH(J$2,'Justerad allokering'!$B$2:$AF$2,0),FALSE))</f>
        <v>0</v>
      </c>
      <c r="K227" s="28">
        <f>IF(ISERROR(1/VLOOKUP($B227,'Justerad allokering'!$B$2:$AG$462,MATCH(K$2,'Justerad allokering'!$B$2:$AF$2,0),FALSE)),VLOOKUP($B227,'Allokerad kvv'!$B$2:$AV$468,MATCH(K$2,'Allokerad kvv'!$B$2:$AV$2,0),FALSE),VLOOKUP($B227,'Justerad allokering'!$B$2:$AG$462,MATCH(K$2,'Justerad allokering'!$B$2:$AF$2,0),FALSE))</f>
        <v>6.8099699999999999</v>
      </c>
      <c r="L227" s="28">
        <f>IF(ISERROR(1/VLOOKUP($B227,'Justerad allokering'!$B$2:$AG$462,MATCH(L$2,'Justerad allokering'!$B$2:$AF$2,0),FALSE)),VLOOKUP($B227,'Allokerad kvv'!$B$2:$AV$468,MATCH(L$2,'Allokerad kvv'!$B$2:$AV$2,0),FALSE),VLOOKUP($B227,'Justerad allokering'!$B$2:$AG$462,MATCH(L$2,'Justerad allokering'!$B$2:$AF$2,0),FALSE))</f>
        <v>0</v>
      </c>
      <c r="M227" s="28">
        <f>IF(ISERROR(1/VLOOKUP($B227,'Justerad allokering'!$B$2:$AG$462,MATCH(M$2,'Justerad allokering'!$B$2:$AF$2,0),FALSE)),VLOOKUP($B227,'Allokerad kvv'!$B$2:$AV$468,MATCH(M$2,'Allokerad kvv'!$B$2:$AV$2,0),FALSE),VLOOKUP($B227,'Justerad allokering'!$B$2:$AG$462,MATCH(M$2,'Justerad allokering'!$B$2:$AF$2,0),FALSE))</f>
        <v>0</v>
      </c>
      <c r="N227" s="28">
        <f>IF(ISERROR(1/VLOOKUP($B227,'Justerad allokering'!$B$2:$AG$462,MATCH(N$2,'Justerad allokering'!$B$2:$AF$2,0),FALSE)),VLOOKUP($B227,'Allokerad kvv'!$B$2:$AV$468,MATCH(N$2,'Allokerad kvv'!$B$2:$AV$2,0),FALSE),VLOOKUP($B227,'Justerad allokering'!$B$2:$AG$462,MATCH(N$2,'Justerad allokering'!$B$2:$AF$2,0),FALSE))</f>
        <v>0</v>
      </c>
      <c r="O227" s="28">
        <f>IF(ISERROR(1/VLOOKUP($B227,'Justerad allokering'!$B$2:$AG$462,MATCH(O$2,'Justerad allokering'!$B$2:$AF$2,0),FALSE)),VLOOKUP($B227,'Allokerad kvv'!$B$2:$AV$468,MATCH(O$2,'Allokerad kvv'!$B$2:$AV$2,0),FALSE),VLOOKUP($B227,'Justerad allokering'!$B$2:$AG$462,MATCH(O$2,'Justerad allokering'!$B$2:$AF$2,0),FALSE))</f>
        <v>0</v>
      </c>
      <c r="P227" s="28">
        <f>IF(ISERROR(1/VLOOKUP($B227,'Justerad allokering'!$B$2:$AG$462,MATCH(P$2,'Justerad allokering'!$B$2:$AF$2,0),FALSE)),VLOOKUP($B227,'Allokerad kvv'!$B$2:$AV$468,MATCH(P$2,'Allokerad kvv'!$B$2:$AV$2,0),FALSE),VLOOKUP($B227,'Justerad allokering'!$B$2:$AG$462,MATCH(P$2,'Justerad allokering'!$B$2:$AF$2,0),FALSE))</f>
        <v>0</v>
      </c>
      <c r="Q227" s="28">
        <f>IF(ISERROR(1/VLOOKUP($B227,'Justerad allokering'!$B$2:$AG$462,MATCH(Q$2,'Justerad allokering'!$B$2:$AF$2,0),FALSE)),VLOOKUP($B227,'Allokerad kvv'!$B$2:$AV$468,MATCH(Q$2,'Allokerad kvv'!$B$2:$AV$2,0),FALSE),VLOOKUP($B227,'Justerad allokering'!$B$2:$AG$462,MATCH(Q$2,'Justerad allokering'!$B$2:$AF$2,0),FALSE))</f>
        <v>0</v>
      </c>
      <c r="R227" s="28">
        <f>IF(ISERROR(1/VLOOKUP($B227,'Justerad allokering'!$B$2:$AG$462,MATCH(R$2,'Justerad allokering'!$B$2:$AF$2,0),FALSE)),VLOOKUP($B227,'Allokerad kvv'!$B$2:$AV$468,MATCH(R$2,'Allokerad kvv'!$B$2:$AV$2,0),FALSE),VLOOKUP($B227,'Justerad allokering'!$B$2:$AG$462,MATCH(R$2,'Justerad allokering'!$B$2:$AF$2,0),FALSE))</f>
        <v>0</v>
      </c>
      <c r="S227" s="28">
        <f>IF(ISERROR(1/VLOOKUP($B227,'Justerad allokering'!$B$2:$AG$462,MATCH(S$2,'Justerad allokering'!$B$2:$AF$2,0),FALSE)),VLOOKUP($B227,'Allokerad kvv'!$B$2:$AV$468,MATCH(S$2,'Allokerad kvv'!$B$2:$AV$2,0),FALSE),VLOOKUP($B227,'Justerad allokering'!$B$2:$AG$462,MATCH(S$2,'Justerad allokering'!$B$2:$AF$2,0),FALSE))</f>
        <v>0</v>
      </c>
      <c r="T227" s="28">
        <f>IF(ISERROR(1/VLOOKUP($B227,'Justerad allokering'!$B$2:$AG$462,MATCH(T$2,'Justerad allokering'!$B$2:$AF$2,0),FALSE)),VLOOKUP($B227,'Allokerad kvv'!$B$2:$AV$468,MATCH(T$2,'Allokerad kvv'!$B$2:$AV$2,0),FALSE),VLOOKUP($B227,'Justerad allokering'!$B$2:$AG$462,MATCH(T$2,'Justerad allokering'!$B$2:$AF$2,0),FALSE))</f>
        <v>0</v>
      </c>
      <c r="U227" s="28">
        <f>IF(ISERROR(1/VLOOKUP($B227,'Justerad allokering'!$B$2:$AG$462,MATCH(U$2,'Justerad allokering'!$B$2:$AF$2,0),FALSE)),VLOOKUP($B227,'Allokerad kvv'!$B$2:$AV$468,MATCH(U$2,'Allokerad kvv'!$B$2:$AV$2,0),FALSE),VLOOKUP($B227,'Justerad allokering'!$B$2:$AG$462,MATCH(U$2,'Justerad allokering'!$B$2:$AF$2,0),FALSE))</f>
        <v>0</v>
      </c>
      <c r="V227" s="28">
        <f>IF(ISERROR(1/VLOOKUP($B227,'Justerad allokering'!$B$2:$AG$462,MATCH(V$2,'Justerad allokering'!$B$2:$AF$2,0),FALSE)),VLOOKUP($B227,'Allokerad kvv'!$B$2:$AV$468,MATCH(V$2,'Allokerad kvv'!$B$2:$AV$2,0),FALSE),VLOOKUP($B227,'Justerad allokering'!$B$2:$AG$462,MATCH(V$2,'Justerad allokering'!$B$2:$AF$2,0),FALSE))</f>
        <v>0</v>
      </c>
      <c r="W227" s="28">
        <f>IF(ISERROR(1/VLOOKUP($B227,'Justerad allokering'!$B$2:$AG$462,MATCH(W$2,'Justerad allokering'!$B$2:$AF$2,0),FALSE)),VLOOKUP($B227,'Allokerad kvv'!$B$2:$AV$468,MATCH(W$2,'Allokerad kvv'!$B$2:$AV$2,0),FALSE),VLOOKUP($B227,'Justerad allokering'!$B$2:$AG$462,MATCH(W$2,'Justerad allokering'!$B$2:$AF$2,0),FALSE))</f>
        <v>0</v>
      </c>
      <c r="X227" s="28">
        <f>IF(ISERROR(1/VLOOKUP($B227,'Justerad allokering'!$B$2:$AG$462,MATCH(X$2,'Justerad allokering'!$B$2:$AF$2,0),FALSE)),VLOOKUP($B227,'Allokerad kvv'!$B$2:$AV$468,MATCH(X$2,'Allokerad kvv'!$B$2:$AV$2,0),FALSE),VLOOKUP($B227,'Justerad allokering'!$B$2:$AG$462,MATCH(X$2,'Justerad allokering'!$B$2:$AF$2,0),FALSE))</f>
        <v>0</v>
      </c>
      <c r="Y227" s="28">
        <f>IF(ISERROR(1/VLOOKUP($B227,'Justerad allokering'!$B$2:$AG$462,MATCH(Y$2,'Justerad allokering'!$B$2:$AF$2,0),FALSE)),VLOOKUP($B227,'Allokerad kvv'!$B$2:$AV$468,MATCH(Y$2,'Allokerad kvv'!$B$2:$AV$2,0),FALSE),VLOOKUP($B227,'Justerad allokering'!$B$2:$AG$462,MATCH(Y$2,'Justerad allokering'!$B$2:$AF$2,0),FALSE))</f>
        <v>0</v>
      </c>
      <c r="Z227" s="28">
        <f>IF(ISERROR(1/VLOOKUP($B227,'Justerad allokering'!$B$2:$AG$462,MATCH(Z$2,'Justerad allokering'!$B$2:$AF$2,0),FALSE)),VLOOKUP($B227,'Allokerad kvv'!$B$2:$AV$468,MATCH(Z$2,'Allokerad kvv'!$B$2:$AV$2,0),FALSE),VLOOKUP($B227,'Justerad allokering'!$B$2:$AG$462,MATCH(Z$2,'Justerad allokering'!$B$2:$AF$2,0),FALSE))</f>
        <v>0</v>
      </c>
      <c r="AA227" s="28"/>
      <c r="AB227" s="28"/>
      <c r="AE227">
        <f t="shared" si="9"/>
        <v>98.218070000000012</v>
      </c>
      <c r="AG227">
        <f t="shared" si="10"/>
        <v>91.408100000000019</v>
      </c>
      <c r="AH227">
        <f t="shared" si="11"/>
        <v>91.408100000000019</v>
      </c>
      <c r="AI227" s="55">
        <f>IF(AH227=0,"",AH227/VLOOKUP(B227,Kraftvärmeprod!$B$1:$BC$480,MATCH("Summa tillförd energi exklusive rökgaskondensering",Kraftvärmeprod!$B$1:$BC$1,0),FALSE))</f>
        <v>0.58960795190670323</v>
      </c>
    </row>
    <row r="228" spans="1:35" x14ac:dyDescent="0.35">
      <c r="A228" s="28" t="s">
        <v>303</v>
      </c>
      <c r="B228" s="28" t="s">
        <v>304</v>
      </c>
      <c r="C228" s="28">
        <f>IF(ISERROR(1/VLOOKUP($B228,'Justerad allokering'!$B$2:$AG$462,MATCH(C$2,'Justerad allokering'!$B$2:$AF$2,0),FALSE)),VLOOKUP($B228,'Allokerad kvv'!$B$2:$AV$468,MATCH(C$2,'Allokerad kvv'!$B$2:$AV$2,0),FALSE),VLOOKUP($B228,'Justerad allokering'!$B$2:$AG$462,MATCH(C$2,'Justerad allokering'!$B$2:$AF$2,0),FALSE))</f>
        <v>0</v>
      </c>
      <c r="D228" s="28">
        <f>IF(ISERROR(1/VLOOKUP($B228,'Justerad allokering'!$B$2:$AG$462,MATCH(D$2,'Justerad allokering'!$B$2:$AF$2,0),FALSE)),VLOOKUP($B228,'Allokerad kvv'!$B$2:$AV$468,MATCH(D$2,'Allokerad kvv'!$B$2:$AV$2,0),FALSE),VLOOKUP($B228,'Justerad allokering'!$B$2:$AG$462,MATCH(D$2,'Justerad allokering'!$B$2:$AF$2,0),FALSE))</f>
        <v>0</v>
      </c>
      <c r="E228" s="28">
        <f>IF(ISERROR(1/VLOOKUP($B228,'Justerad allokering'!$B$2:$AG$462,MATCH(E$2,'Justerad allokering'!$B$2:$AF$2,0),FALSE)),VLOOKUP($B228,'Allokerad kvv'!$B$2:$AV$468,MATCH(E$2,'Allokerad kvv'!$B$2:$AV$2,0),FALSE),VLOOKUP($B228,'Justerad allokering'!$B$2:$AG$462,MATCH(E$2,'Justerad allokering'!$B$2:$AF$2,0),FALSE))</f>
        <v>0</v>
      </c>
      <c r="F228" s="28">
        <f>IF(ISERROR(1/VLOOKUP($B228,'Justerad allokering'!$B$2:$AG$462,MATCH(F$2,'Justerad allokering'!$B$2:$AF$2,0),FALSE)),VLOOKUP($B228,'Allokerad kvv'!$B$2:$AV$468,MATCH(F$2,'Allokerad kvv'!$B$2:$AV$2,0),FALSE),VLOOKUP($B228,'Justerad allokering'!$B$2:$AG$462,MATCH(F$2,'Justerad allokering'!$B$2:$AF$2,0),FALSE))</f>
        <v>0</v>
      </c>
      <c r="G228" s="28">
        <f>IF(ISERROR(1/VLOOKUP($B228,'Justerad allokering'!$B$2:$AG$462,MATCH(G$2,'Justerad allokering'!$B$2:$AF$2,0),FALSE)),VLOOKUP($B228,'Allokerad kvv'!$B$2:$AV$468,MATCH(G$2,'Allokerad kvv'!$B$2:$AV$2,0),FALSE),VLOOKUP($B228,'Justerad allokering'!$B$2:$AG$462,MATCH(G$2,'Justerad allokering'!$B$2:$AF$2,0),FALSE))</f>
        <v>0</v>
      </c>
      <c r="H228" s="28">
        <f>IF(ISERROR(1/VLOOKUP($B228,'Justerad allokering'!$B$2:$AG$462,MATCH(H$2,'Justerad allokering'!$B$2:$AF$2,0),FALSE)),VLOOKUP($B228,'Allokerad kvv'!$B$2:$AV$468,MATCH(H$2,'Allokerad kvv'!$B$2:$AV$2,0),FALSE),VLOOKUP($B228,'Justerad allokering'!$B$2:$AG$462,MATCH(H$2,'Justerad allokering'!$B$2:$AF$2,0),FALSE))</f>
        <v>0</v>
      </c>
      <c r="I228" s="28">
        <f>IF(ISERROR(1/VLOOKUP($B228,'Justerad allokering'!$B$2:$AG$462,MATCH(I$2,'Justerad allokering'!$B$2:$AF$2,0),FALSE)),VLOOKUP($B228,'Allokerad kvv'!$B$2:$AV$468,MATCH(I$2,'Allokerad kvv'!$B$2:$AV$2,0),FALSE),VLOOKUP($B228,'Justerad allokering'!$B$2:$AG$462,MATCH(I$2,'Justerad allokering'!$B$2:$AF$2,0),FALSE))</f>
        <v>0</v>
      </c>
      <c r="J228" s="28">
        <f>IF(ISERROR(1/VLOOKUP($B228,'Justerad allokering'!$B$2:$AG$462,MATCH(J$2,'Justerad allokering'!$B$2:$AF$2,0),FALSE)),VLOOKUP($B228,'Allokerad kvv'!$B$2:$AV$468,MATCH(J$2,'Allokerad kvv'!$B$2:$AV$2,0),FALSE),VLOOKUP($B228,'Justerad allokering'!$B$2:$AG$462,MATCH(J$2,'Justerad allokering'!$B$2:$AF$2,0),FALSE))</f>
        <v>0</v>
      </c>
      <c r="K228" s="28">
        <f>IF(ISERROR(1/VLOOKUP($B228,'Justerad allokering'!$B$2:$AG$462,MATCH(K$2,'Justerad allokering'!$B$2:$AF$2,0),FALSE)),VLOOKUP($B228,'Allokerad kvv'!$B$2:$AV$468,MATCH(K$2,'Allokerad kvv'!$B$2:$AV$2,0),FALSE),VLOOKUP($B228,'Justerad allokering'!$B$2:$AG$462,MATCH(K$2,'Justerad allokering'!$B$2:$AF$2,0),FALSE))</f>
        <v>0</v>
      </c>
      <c r="L228" s="28">
        <f>IF(ISERROR(1/VLOOKUP($B228,'Justerad allokering'!$B$2:$AG$462,MATCH(L$2,'Justerad allokering'!$B$2:$AF$2,0),FALSE)),VLOOKUP($B228,'Allokerad kvv'!$B$2:$AV$468,MATCH(L$2,'Allokerad kvv'!$B$2:$AV$2,0),FALSE),VLOOKUP($B228,'Justerad allokering'!$B$2:$AG$462,MATCH(L$2,'Justerad allokering'!$B$2:$AF$2,0),FALSE))</f>
        <v>0</v>
      </c>
      <c r="M228" s="28">
        <f>IF(ISERROR(1/VLOOKUP($B228,'Justerad allokering'!$B$2:$AG$462,MATCH(M$2,'Justerad allokering'!$B$2:$AF$2,0),FALSE)),VLOOKUP($B228,'Allokerad kvv'!$B$2:$AV$468,MATCH(M$2,'Allokerad kvv'!$B$2:$AV$2,0),FALSE),VLOOKUP($B228,'Justerad allokering'!$B$2:$AG$462,MATCH(M$2,'Justerad allokering'!$B$2:$AF$2,0),FALSE))</f>
        <v>0</v>
      </c>
      <c r="N228" s="28">
        <f>IF(ISERROR(1/VLOOKUP($B228,'Justerad allokering'!$B$2:$AG$462,MATCH(N$2,'Justerad allokering'!$B$2:$AF$2,0),FALSE)),VLOOKUP($B228,'Allokerad kvv'!$B$2:$AV$468,MATCH(N$2,'Allokerad kvv'!$B$2:$AV$2,0),FALSE),VLOOKUP($B228,'Justerad allokering'!$B$2:$AG$462,MATCH(N$2,'Justerad allokering'!$B$2:$AF$2,0),FALSE))</f>
        <v>0</v>
      </c>
      <c r="O228" s="28">
        <f>IF(ISERROR(1/VLOOKUP($B228,'Justerad allokering'!$B$2:$AG$462,MATCH(O$2,'Justerad allokering'!$B$2:$AF$2,0),FALSE)),VLOOKUP($B228,'Allokerad kvv'!$B$2:$AV$468,MATCH(O$2,'Allokerad kvv'!$B$2:$AV$2,0),FALSE),VLOOKUP($B228,'Justerad allokering'!$B$2:$AG$462,MATCH(O$2,'Justerad allokering'!$B$2:$AF$2,0),FALSE))</f>
        <v>0</v>
      </c>
      <c r="P228" s="28">
        <f>IF(ISERROR(1/VLOOKUP($B228,'Justerad allokering'!$B$2:$AG$462,MATCH(P$2,'Justerad allokering'!$B$2:$AF$2,0),FALSE)),VLOOKUP($B228,'Allokerad kvv'!$B$2:$AV$468,MATCH(P$2,'Allokerad kvv'!$B$2:$AV$2,0),FALSE),VLOOKUP($B228,'Justerad allokering'!$B$2:$AG$462,MATCH(P$2,'Justerad allokering'!$B$2:$AF$2,0),FALSE))</f>
        <v>0</v>
      </c>
      <c r="Q228" s="28">
        <f>IF(ISERROR(1/VLOOKUP($B228,'Justerad allokering'!$B$2:$AG$462,MATCH(Q$2,'Justerad allokering'!$B$2:$AF$2,0),FALSE)),VLOOKUP($B228,'Allokerad kvv'!$B$2:$AV$468,MATCH(Q$2,'Allokerad kvv'!$B$2:$AV$2,0),FALSE),VLOOKUP($B228,'Justerad allokering'!$B$2:$AG$462,MATCH(Q$2,'Justerad allokering'!$B$2:$AF$2,0),FALSE))</f>
        <v>0</v>
      </c>
      <c r="R228" s="28">
        <f>IF(ISERROR(1/VLOOKUP($B228,'Justerad allokering'!$B$2:$AG$462,MATCH(R$2,'Justerad allokering'!$B$2:$AF$2,0),FALSE)),VLOOKUP($B228,'Allokerad kvv'!$B$2:$AV$468,MATCH(R$2,'Allokerad kvv'!$B$2:$AV$2,0),FALSE),VLOOKUP($B228,'Justerad allokering'!$B$2:$AG$462,MATCH(R$2,'Justerad allokering'!$B$2:$AF$2,0),FALSE))</f>
        <v>0</v>
      </c>
      <c r="S228" s="28">
        <f>IF(ISERROR(1/VLOOKUP($B228,'Justerad allokering'!$B$2:$AG$462,MATCH(S$2,'Justerad allokering'!$B$2:$AF$2,0),FALSE)),VLOOKUP($B228,'Allokerad kvv'!$B$2:$AV$468,MATCH(S$2,'Allokerad kvv'!$B$2:$AV$2,0),FALSE),VLOOKUP($B228,'Justerad allokering'!$B$2:$AG$462,MATCH(S$2,'Justerad allokering'!$B$2:$AF$2,0),FALSE))</f>
        <v>0</v>
      </c>
      <c r="T228" s="28">
        <f>IF(ISERROR(1/VLOOKUP($B228,'Justerad allokering'!$B$2:$AG$462,MATCH(T$2,'Justerad allokering'!$B$2:$AF$2,0),FALSE)),VLOOKUP($B228,'Allokerad kvv'!$B$2:$AV$468,MATCH(T$2,'Allokerad kvv'!$B$2:$AV$2,0),FALSE),VLOOKUP($B228,'Justerad allokering'!$B$2:$AG$462,MATCH(T$2,'Justerad allokering'!$B$2:$AF$2,0),FALSE))</f>
        <v>0</v>
      </c>
      <c r="U228" s="28">
        <f>IF(ISERROR(1/VLOOKUP($B228,'Justerad allokering'!$B$2:$AG$462,MATCH(U$2,'Justerad allokering'!$B$2:$AF$2,0),FALSE)),VLOOKUP($B228,'Allokerad kvv'!$B$2:$AV$468,MATCH(U$2,'Allokerad kvv'!$B$2:$AV$2,0),FALSE),VLOOKUP($B228,'Justerad allokering'!$B$2:$AG$462,MATCH(U$2,'Justerad allokering'!$B$2:$AF$2,0),FALSE))</f>
        <v>0</v>
      </c>
      <c r="V228" s="28">
        <f>IF(ISERROR(1/VLOOKUP($B228,'Justerad allokering'!$B$2:$AG$462,MATCH(V$2,'Justerad allokering'!$B$2:$AF$2,0),FALSE)),VLOOKUP($B228,'Allokerad kvv'!$B$2:$AV$468,MATCH(V$2,'Allokerad kvv'!$B$2:$AV$2,0),FALSE),VLOOKUP($B228,'Justerad allokering'!$B$2:$AG$462,MATCH(V$2,'Justerad allokering'!$B$2:$AF$2,0),FALSE))</f>
        <v>0</v>
      </c>
      <c r="W228" s="28">
        <f>IF(ISERROR(1/VLOOKUP($B228,'Justerad allokering'!$B$2:$AG$462,MATCH(W$2,'Justerad allokering'!$B$2:$AF$2,0),FALSE)),VLOOKUP($B228,'Allokerad kvv'!$B$2:$AV$468,MATCH(W$2,'Allokerad kvv'!$B$2:$AV$2,0),FALSE),VLOOKUP($B228,'Justerad allokering'!$B$2:$AG$462,MATCH(W$2,'Justerad allokering'!$B$2:$AF$2,0),FALSE))</f>
        <v>0</v>
      </c>
      <c r="X228" s="28">
        <f>IF(ISERROR(1/VLOOKUP($B228,'Justerad allokering'!$B$2:$AG$462,MATCH(X$2,'Justerad allokering'!$B$2:$AF$2,0),FALSE)),VLOOKUP($B228,'Allokerad kvv'!$B$2:$AV$468,MATCH(X$2,'Allokerad kvv'!$B$2:$AV$2,0),FALSE),VLOOKUP($B228,'Justerad allokering'!$B$2:$AG$462,MATCH(X$2,'Justerad allokering'!$B$2:$AF$2,0),FALSE))</f>
        <v>0</v>
      </c>
      <c r="Y228" s="28">
        <f>IF(ISERROR(1/VLOOKUP($B228,'Justerad allokering'!$B$2:$AG$462,MATCH(Y$2,'Justerad allokering'!$B$2:$AF$2,0),FALSE)),VLOOKUP($B228,'Allokerad kvv'!$B$2:$AV$468,MATCH(Y$2,'Allokerad kvv'!$B$2:$AV$2,0),FALSE),VLOOKUP($B228,'Justerad allokering'!$B$2:$AG$462,MATCH(Y$2,'Justerad allokering'!$B$2:$AF$2,0),FALSE))</f>
        <v>0</v>
      </c>
      <c r="Z228" s="28">
        <f>IF(ISERROR(1/VLOOKUP($B228,'Justerad allokering'!$B$2:$AG$462,MATCH(Z$2,'Justerad allokering'!$B$2:$AF$2,0),FALSE)),VLOOKUP($B228,'Allokerad kvv'!$B$2:$AV$468,MATCH(Z$2,'Allokerad kvv'!$B$2:$AV$2,0),FALSE),VLOOKUP($B228,'Justerad allokering'!$B$2:$AG$462,MATCH(Z$2,'Justerad allokering'!$B$2:$AF$2,0),FALSE))</f>
        <v>0</v>
      </c>
      <c r="AA228" s="28"/>
      <c r="AB228" s="28"/>
      <c r="AE228">
        <f t="shared" si="9"/>
        <v>0</v>
      </c>
      <c r="AG228">
        <f t="shared" si="10"/>
        <v>0</v>
      </c>
      <c r="AH228">
        <f t="shared" si="11"/>
        <v>0</v>
      </c>
      <c r="AI228" s="55" t="str">
        <f>IF(AH228=0,"",AH228/VLOOKUP(B228,Kraftvärmeprod!$B$1:$BC$480,MATCH("Summa tillförd energi exklusive rökgaskondensering",Kraftvärmeprod!$B$1:$BC$1,0),FALSE))</f>
        <v/>
      </c>
    </row>
    <row r="229" spans="1:35" x14ac:dyDescent="0.35">
      <c r="A229" s="28" t="s">
        <v>305</v>
      </c>
      <c r="B229" s="28" t="s">
        <v>306</v>
      </c>
      <c r="C229" s="28">
        <f>IF(ISERROR(1/VLOOKUP($B229,'Justerad allokering'!$B$2:$AG$462,MATCH(C$2,'Justerad allokering'!$B$2:$AF$2,0),FALSE)),VLOOKUP($B229,'Allokerad kvv'!$B$2:$AV$468,MATCH(C$2,'Allokerad kvv'!$B$2:$AV$2,0),FALSE),VLOOKUP($B229,'Justerad allokering'!$B$2:$AG$462,MATCH(C$2,'Justerad allokering'!$B$2:$AF$2,0),FALSE))</f>
        <v>0</v>
      </c>
      <c r="D229" s="28">
        <f>IF(ISERROR(1/VLOOKUP($B229,'Justerad allokering'!$B$2:$AG$462,MATCH(D$2,'Justerad allokering'!$B$2:$AF$2,0),FALSE)),VLOOKUP($B229,'Allokerad kvv'!$B$2:$AV$468,MATCH(D$2,'Allokerad kvv'!$B$2:$AV$2,0),FALSE),VLOOKUP($B229,'Justerad allokering'!$B$2:$AG$462,MATCH(D$2,'Justerad allokering'!$B$2:$AF$2,0),FALSE))</f>
        <v>0</v>
      </c>
      <c r="E229" s="28">
        <f>IF(ISERROR(1/VLOOKUP($B229,'Justerad allokering'!$B$2:$AG$462,MATCH(E$2,'Justerad allokering'!$B$2:$AF$2,0),FALSE)),VLOOKUP($B229,'Allokerad kvv'!$B$2:$AV$468,MATCH(E$2,'Allokerad kvv'!$B$2:$AV$2,0),FALSE),VLOOKUP($B229,'Justerad allokering'!$B$2:$AG$462,MATCH(E$2,'Justerad allokering'!$B$2:$AF$2,0),FALSE))</f>
        <v>0</v>
      </c>
      <c r="F229" s="28">
        <f>IF(ISERROR(1/VLOOKUP($B229,'Justerad allokering'!$B$2:$AG$462,MATCH(F$2,'Justerad allokering'!$B$2:$AF$2,0),FALSE)),VLOOKUP($B229,'Allokerad kvv'!$B$2:$AV$468,MATCH(F$2,'Allokerad kvv'!$B$2:$AV$2,0),FALSE),VLOOKUP($B229,'Justerad allokering'!$B$2:$AG$462,MATCH(F$2,'Justerad allokering'!$B$2:$AF$2,0),FALSE))</f>
        <v>0</v>
      </c>
      <c r="G229" s="28">
        <f>IF(ISERROR(1/VLOOKUP($B229,'Justerad allokering'!$B$2:$AG$462,MATCH(G$2,'Justerad allokering'!$B$2:$AF$2,0),FALSE)),VLOOKUP($B229,'Allokerad kvv'!$B$2:$AV$468,MATCH(G$2,'Allokerad kvv'!$B$2:$AV$2,0),FALSE),VLOOKUP($B229,'Justerad allokering'!$B$2:$AG$462,MATCH(G$2,'Justerad allokering'!$B$2:$AF$2,0),FALSE))</f>
        <v>0</v>
      </c>
      <c r="H229" s="28">
        <f>IF(ISERROR(1/VLOOKUP($B229,'Justerad allokering'!$B$2:$AG$462,MATCH(H$2,'Justerad allokering'!$B$2:$AF$2,0),FALSE)),VLOOKUP($B229,'Allokerad kvv'!$B$2:$AV$468,MATCH(H$2,'Allokerad kvv'!$B$2:$AV$2,0),FALSE),VLOOKUP($B229,'Justerad allokering'!$B$2:$AG$462,MATCH(H$2,'Justerad allokering'!$B$2:$AF$2,0),FALSE))</f>
        <v>0</v>
      </c>
      <c r="I229" s="28">
        <f>IF(ISERROR(1/VLOOKUP($B229,'Justerad allokering'!$B$2:$AG$462,MATCH(I$2,'Justerad allokering'!$B$2:$AF$2,0),FALSE)),VLOOKUP($B229,'Allokerad kvv'!$B$2:$AV$468,MATCH(I$2,'Allokerad kvv'!$B$2:$AV$2,0),FALSE),VLOOKUP($B229,'Justerad allokering'!$B$2:$AG$462,MATCH(I$2,'Justerad allokering'!$B$2:$AF$2,0),FALSE))</f>
        <v>0</v>
      </c>
      <c r="J229" s="28">
        <f>IF(ISERROR(1/VLOOKUP($B229,'Justerad allokering'!$B$2:$AG$462,MATCH(J$2,'Justerad allokering'!$B$2:$AF$2,0),FALSE)),VLOOKUP($B229,'Allokerad kvv'!$B$2:$AV$468,MATCH(J$2,'Allokerad kvv'!$B$2:$AV$2,0),FALSE),VLOOKUP($B229,'Justerad allokering'!$B$2:$AG$462,MATCH(J$2,'Justerad allokering'!$B$2:$AF$2,0),FALSE))</f>
        <v>0</v>
      </c>
      <c r="K229" s="28">
        <f>IF(ISERROR(1/VLOOKUP($B229,'Justerad allokering'!$B$2:$AG$462,MATCH(K$2,'Justerad allokering'!$B$2:$AF$2,0),FALSE)),VLOOKUP($B229,'Allokerad kvv'!$B$2:$AV$468,MATCH(K$2,'Allokerad kvv'!$B$2:$AV$2,0),FALSE),VLOOKUP($B229,'Justerad allokering'!$B$2:$AG$462,MATCH(K$2,'Justerad allokering'!$B$2:$AF$2,0),FALSE))</f>
        <v>0</v>
      </c>
      <c r="L229" s="28">
        <f>IF(ISERROR(1/VLOOKUP($B229,'Justerad allokering'!$B$2:$AG$462,MATCH(L$2,'Justerad allokering'!$B$2:$AF$2,0),FALSE)),VLOOKUP($B229,'Allokerad kvv'!$B$2:$AV$468,MATCH(L$2,'Allokerad kvv'!$B$2:$AV$2,0),FALSE),VLOOKUP($B229,'Justerad allokering'!$B$2:$AG$462,MATCH(L$2,'Justerad allokering'!$B$2:$AF$2,0),FALSE))</f>
        <v>0</v>
      </c>
      <c r="M229" s="28">
        <f>IF(ISERROR(1/VLOOKUP($B229,'Justerad allokering'!$B$2:$AG$462,MATCH(M$2,'Justerad allokering'!$B$2:$AF$2,0),FALSE)),VLOOKUP($B229,'Allokerad kvv'!$B$2:$AV$468,MATCH(M$2,'Allokerad kvv'!$B$2:$AV$2,0),FALSE),VLOOKUP($B229,'Justerad allokering'!$B$2:$AG$462,MATCH(M$2,'Justerad allokering'!$B$2:$AF$2,0),FALSE))</f>
        <v>0</v>
      </c>
      <c r="N229" s="28">
        <f>IF(ISERROR(1/VLOOKUP($B229,'Justerad allokering'!$B$2:$AG$462,MATCH(N$2,'Justerad allokering'!$B$2:$AF$2,0),FALSE)),VLOOKUP($B229,'Allokerad kvv'!$B$2:$AV$468,MATCH(N$2,'Allokerad kvv'!$B$2:$AV$2,0),FALSE),VLOOKUP($B229,'Justerad allokering'!$B$2:$AG$462,MATCH(N$2,'Justerad allokering'!$B$2:$AF$2,0),FALSE))</f>
        <v>0</v>
      </c>
      <c r="O229" s="28">
        <f>IF(ISERROR(1/VLOOKUP($B229,'Justerad allokering'!$B$2:$AG$462,MATCH(O$2,'Justerad allokering'!$B$2:$AF$2,0),FALSE)),VLOOKUP($B229,'Allokerad kvv'!$B$2:$AV$468,MATCH(O$2,'Allokerad kvv'!$B$2:$AV$2,0),FALSE),VLOOKUP($B229,'Justerad allokering'!$B$2:$AG$462,MATCH(O$2,'Justerad allokering'!$B$2:$AF$2,0),FALSE))</f>
        <v>0</v>
      </c>
      <c r="P229" s="28">
        <f>IF(ISERROR(1/VLOOKUP($B229,'Justerad allokering'!$B$2:$AG$462,MATCH(P$2,'Justerad allokering'!$B$2:$AF$2,0),FALSE)),VLOOKUP($B229,'Allokerad kvv'!$B$2:$AV$468,MATCH(P$2,'Allokerad kvv'!$B$2:$AV$2,0),FALSE),VLOOKUP($B229,'Justerad allokering'!$B$2:$AG$462,MATCH(P$2,'Justerad allokering'!$B$2:$AF$2,0),FALSE))</f>
        <v>0</v>
      </c>
      <c r="Q229" s="28">
        <f>IF(ISERROR(1/VLOOKUP($B229,'Justerad allokering'!$B$2:$AG$462,MATCH(Q$2,'Justerad allokering'!$B$2:$AF$2,0),FALSE)),VLOOKUP($B229,'Allokerad kvv'!$B$2:$AV$468,MATCH(Q$2,'Allokerad kvv'!$B$2:$AV$2,0),FALSE),VLOOKUP($B229,'Justerad allokering'!$B$2:$AG$462,MATCH(Q$2,'Justerad allokering'!$B$2:$AF$2,0),FALSE))</f>
        <v>0</v>
      </c>
      <c r="R229" s="28">
        <f>IF(ISERROR(1/VLOOKUP($B229,'Justerad allokering'!$B$2:$AG$462,MATCH(R$2,'Justerad allokering'!$B$2:$AF$2,0),FALSE)),VLOOKUP($B229,'Allokerad kvv'!$B$2:$AV$468,MATCH(R$2,'Allokerad kvv'!$B$2:$AV$2,0),FALSE),VLOOKUP($B229,'Justerad allokering'!$B$2:$AG$462,MATCH(R$2,'Justerad allokering'!$B$2:$AF$2,0),FALSE))</f>
        <v>0</v>
      </c>
      <c r="S229" s="28">
        <f>IF(ISERROR(1/VLOOKUP($B229,'Justerad allokering'!$B$2:$AG$462,MATCH(S$2,'Justerad allokering'!$B$2:$AF$2,0),FALSE)),VLOOKUP($B229,'Allokerad kvv'!$B$2:$AV$468,MATCH(S$2,'Allokerad kvv'!$B$2:$AV$2,0),FALSE),VLOOKUP($B229,'Justerad allokering'!$B$2:$AG$462,MATCH(S$2,'Justerad allokering'!$B$2:$AF$2,0),FALSE))</f>
        <v>0</v>
      </c>
      <c r="T229" s="28">
        <f>IF(ISERROR(1/VLOOKUP($B229,'Justerad allokering'!$B$2:$AG$462,MATCH(T$2,'Justerad allokering'!$B$2:$AF$2,0),FALSE)),VLOOKUP($B229,'Allokerad kvv'!$B$2:$AV$468,MATCH(T$2,'Allokerad kvv'!$B$2:$AV$2,0),FALSE),VLOOKUP($B229,'Justerad allokering'!$B$2:$AG$462,MATCH(T$2,'Justerad allokering'!$B$2:$AF$2,0),FALSE))</f>
        <v>0</v>
      </c>
      <c r="U229" s="28">
        <f>IF(ISERROR(1/VLOOKUP($B229,'Justerad allokering'!$B$2:$AG$462,MATCH(U$2,'Justerad allokering'!$B$2:$AF$2,0),FALSE)),VLOOKUP($B229,'Allokerad kvv'!$B$2:$AV$468,MATCH(U$2,'Allokerad kvv'!$B$2:$AV$2,0),FALSE),VLOOKUP($B229,'Justerad allokering'!$B$2:$AG$462,MATCH(U$2,'Justerad allokering'!$B$2:$AF$2,0),FALSE))</f>
        <v>0</v>
      </c>
      <c r="V229" s="28">
        <f>IF(ISERROR(1/VLOOKUP($B229,'Justerad allokering'!$B$2:$AG$462,MATCH(V$2,'Justerad allokering'!$B$2:$AF$2,0),FALSE)),VLOOKUP($B229,'Allokerad kvv'!$B$2:$AV$468,MATCH(V$2,'Allokerad kvv'!$B$2:$AV$2,0),FALSE),VLOOKUP($B229,'Justerad allokering'!$B$2:$AG$462,MATCH(V$2,'Justerad allokering'!$B$2:$AF$2,0),FALSE))</f>
        <v>0</v>
      </c>
      <c r="W229" s="28">
        <f>IF(ISERROR(1/VLOOKUP($B229,'Justerad allokering'!$B$2:$AG$462,MATCH(W$2,'Justerad allokering'!$B$2:$AF$2,0),FALSE)),VLOOKUP($B229,'Allokerad kvv'!$B$2:$AV$468,MATCH(W$2,'Allokerad kvv'!$B$2:$AV$2,0),FALSE),VLOOKUP($B229,'Justerad allokering'!$B$2:$AG$462,MATCH(W$2,'Justerad allokering'!$B$2:$AF$2,0),FALSE))</f>
        <v>0</v>
      </c>
      <c r="X229" s="28">
        <f>IF(ISERROR(1/VLOOKUP($B229,'Justerad allokering'!$B$2:$AG$462,MATCH(X$2,'Justerad allokering'!$B$2:$AF$2,0),FALSE)),VLOOKUP($B229,'Allokerad kvv'!$B$2:$AV$468,MATCH(X$2,'Allokerad kvv'!$B$2:$AV$2,0),FALSE),VLOOKUP($B229,'Justerad allokering'!$B$2:$AG$462,MATCH(X$2,'Justerad allokering'!$B$2:$AF$2,0),FALSE))</f>
        <v>0</v>
      </c>
      <c r="Y229" s="28">
        <f>IF(ISERROR(1/VLOOKUP($B229,'Justerad allokering'!$B$2:$AG$462,MATCH(Y$2,'Justerad allokering'!$B$2:$AF$2,0),FALSE)),VLOOKUP($B229,'Allokerad kvv'!$B$2:$AV$468,MATCH(Y$2,'Allokerad kvv'!$B$2:$AV$2,0),FALSE),VLOOKUP($B229,'Justerad allokering'!$B$2:$AG$462,MATCH(Y$2,'Justerad allokering'!$B$2:$AF$2,0),FALSE))</f>
        <v>0</v>
      </c>
      <c r="Z229" s="28">
        <f>IF(ISERROR(1/VLOOKUP($B229,'Justerad allokering'!$B$2:$AG$462,MATCH(Z$2,'Justerad allokering'!$B$2:$AF$2,0),FALSE)),VLOOKUP($B229,'Allokerad kvv'!$B$2:$AV$468,MATCH(Z$2,'Allokerad kvv'!$B$2:$AV$2,0),FALSE),VLOOKUP($B229,'Justerad allokering'!$B$2:$AG$462,MATCH(Z$2,'Justerad allokering'!$B$2:$AF$2,0),FALSE))</f>
        <v>0</v>
      </c>
      <c r="AA229" s="28"/>
      <c r="AB229" s="28"/>
      <c r="AE229">
        <f t="shared" si="9"/>
        <v>0</v>
      </c>
      <c r="AG229">
        <f t="shared" si="10"/>
        <v>0</v>
      </c>
      <c r="AH229">
        <f t="shared" si="11"/>
        <v>0</v>
      </c>
      <c r="AI229" s="55" t="str">
        <f>IF(AH229=0,"",AH229/VLOOKUP(B229,Kraftvärmeprod!$B$1:$BC$480,MATCH("Summa tillförd energi exklusive rökgaskondensering",Kraftvärmeprod!$B$1:$BC$1,0),FALSE))</f>
        <v/>
      </c>
    </row>
    <row r="230" spans="1:35" x14ac:dyDescent="0.35">
      <c r="A230" s="28" t="s">
        <v>305</v>
      </c>
      <c r="B230" s="28" t="s">
        <v>307</v>
      </c>
      <c r="C230" s="28">
        <f>IF(ISERROR(1/VLOOKUP($B230,'Justerad allokering'!$B$2:$AG$462,MATCH(C$2,'Justerad allokering'!$B$2:$AF$2,0),FALSE)),VLOOKUP($B230,'Allokerad kvv'!$B$2:$AV$468,MATCH(C$2,'Allokerad kvv'!$B$2:$AV$2,0),FALSE),VLOOKUP($B230,'Justerad allokering'!$B$2:$AG$462,MATCH(C$2,'Justerad allokering'!$B$2:$AF$2,0),FALSE))</f>
        <v>0</v>
      </c>
      <c r="D230" s="28">
        <f>IF(ISERROR(1/VLOOKUP($B230,'Justerad allokering'!$B$2:$AG$462,MATCH(D$2,'Justerad allokering'!$B$2:$AF$2,0),FALSE)),VLOOKUP($B230,'Allokerad kvv'!$B$2:$AV$468,MATCH(D$2,'Allokerad kvv'!$B$2:$AV$2,0),FALSE),VLOOKUP($B230,'Justerad allokering'!$B$2:$AG$462,MATCH(D$2,'Justerad allokering'!$B$2:$AF$2,0),FALSE))</f>
        <v>0</v>
      </c>
      <c r="E230" s="28">
        <f>IF(ISERROR(1/VLOOKUP($B230,'Justerad allokering'!$B$2:$AG$462,MATCH(E$2,'Justerad allokering'!$B$2:$AF$2,0),FALSE)),VLOOKUP($B230,'Allokerad kvv'!$B$2:$AV$468,MATCH(E$2,'Allokerad kvv'!$B$2:$AV$2,0),FALSE),VLOOKUP($B230,'Justerad allokering'!$B$2:$AG$462,MATCH(E$2,'Justerad allokering'!$B$2:$AF$2,0),FALSE))</f>
        <v>0</v>
      </c>
      <c r="F230" s="28">
        <f>IF(ISERROR(1/VLOOKUP($B230,'Justerad allokering'!$B$2:$AG$462,MATCH(F$2,'Justerad allokering'!$B$2:$AF$2,0),FALSE)),VLOOKUP($B230,'Allokerad kvv'!$B$2:$AV$468,MATCH(F$2,'Allokerad kvv'!$B$2:$AV$2,0),FALSE),VLOOKUP($B230,'Justerad allokering'!$B$2:$AG$462,MATCH(F$2,'Justerad allokering'!$B$2:$AF$2,0),FALSE))</f>
        <v>0</v>
      </c>
      <c r="G230" s="28">
        <f>IF(ISERROR(1/VLOOKUP($B230,'Justerad allokering'!$B$2:$AG$462,MATCH(G$2,'Justerad allokering'!$B$2:$AF$2,0),FALSE)),VLOOKUP($B230,'Allokerad kvv'!$B$2:$AV$468,MATCH(G$2,'Allokerad kvv'!$B$2:$AV$2,0),FALSE),VLOOKUP($B230,'Justerad allokering'!$B$2:$AG$462,MATCH(G$2,'Justerad allokering'!$B$2:$AF$2,0),FALSE))</f>
        <v>0</v>
      </c>
      <c r="H230" s="28">
        <f>IF(ISERROR(1/VLOOKUP($B230,'Justerad allokering'!$B$2:$AG$462,MATCH(H$2,'Justerad allokering'!$B$2:$AF$2,0),FALSE)),VLOOKUP($B230,'Allokerad kvv'!$B$2:$AV$468,MATCH(H$2,'Allokerad kvv'!$B$2:$AV$2,0),FALSE),VLOOKUP($B230,'Justerad allokering'!$B$2:$AG$462,MATCH(H$2,'Justerad allokering'!$B$2:$AF$2,0),FALSE))</f>
        <v>0</v>
      </c>
      <c r="I230" s="28">
        <f>IF(ISERROR(1/VLOOKUP($B230,'Justerad allokering'!$B$2:$AG$462,MATCH(I$2,'Justerad allokering'!$B$2:$AF$2,0),FALSE)),VLOOKUP($B230,'Allokerad kvv'!$B$2:$AV$468,MATCH(I$2,'Allokerad kvv'!$B$2:$AV$2,0),FALSE),VLOOKUP($B230,'Justerad allokering'!$B$2:$AG$462,MATCH(I$2,'Justerad allokering'!$B$2:$AF$2,0),FALSE))</f>
        <v>0</v>
      </c>
      <c r="J230" s="28">
        <f>IF(ISERROR(1/VLOOKUP($B230,'Justerad allokering'!$B$2:$AG$462,MATCH(J$2,'Justerad allokering'!$B$2:$AF$2,0),FALSE)),VLOOKUP($B230,'Allokerad kvv'!$B$2:$AV$468,MATCH(J$2,'Allokerad kvv'!$B$2:$AV$2,0),FALSE),VLOOKUP($B230,'Justerad allokering'!$B$2:$AG$462,MATCH(J$2,'Justerad allokering'!$B$2:$AF$2,0),FALSE))</f>
        <v>0</v>
      </c>
      <c r="K230" s="28">
        <f>IF(ISERROR(1/VLOOKUP($B230,'Justerad allokering'!$B$2:$AG$462,MATCH(K$2,'Justerad allokering'!$B$2:$AF$2,0),FALSE)),VLOOKUP($B230,'Allokerad kvv'!$B$2:$AV$468,MATCH(K$2,'Allokerad kvv'!$B$2:$AV$2,0),FALSE),VLOOKUP($B230,'Justerad allokering'!$B$2:$AG$462,MATCH(K$2,'Justerad allokering'!$B$2:$AF$2,0),FALSE))</f>
        <v>0</v>
      </c>
      <c r="L230" s="28">
        <f>IF(ISERROR(1/VLOOKUP($B230,'Justerad allokering'!$B$2:$AG$462,MATCH(L$2,'Justerad allokering'!$B$2:$AF$2,0),FALSE)),VLOOKUP($B230,'Allokerad kvv'!$B$2:$AV$468,MATCH(L$2,'Allokerad kvv'!$B$2:$AV$2,0),FALSE),VLOOKUP($B230,'Justerad allokering'!$B$2:$AG$462,MATCH(L$2,'Justerad allokering'!$B$2:$AF$2,0),FALSE))</f>
        <v>0</v>
      </c>
      <c r="M230" s="28">
        <f>IF(ISERROR(1/VLOOKUP($B230,'Justerad allokering'!$B$2:$AG$462,MATCH(M$2,'Justerad allokering'!$B$2:$AF$2,0),FALSE)),VLOOKUP($B230,'Allokerad kvv'!$B$2:$AV$468,MATCH(M$2,'Allokerad kvv'!$B$2:$AV$2,0),FALSE),VLOOKUP($B230,'Justerad allokering'!$B$2:$AG$462,MATCH(M$2,'Justerad allokering'!$B$2:$AF$2,0),FALSE))</f>
        <v>0</v>
      </c>
      <c r="N230" s="28">
        <f>IF(ISERROR(1/VLOOKUP($B230,'Justerad allokering'!$B$2:$AG$462,MATCH(N$2,'Justerad allokering'!$B$2:$AF$2,0),FALSE)),VLOOKUP($B230,'Allokerad kvv'!$B$2:$AV$468,MATCH(N$2,'Allokerad kvv'!$B$2:$AV$2,0),FALSE),VLOOKUP($B230,'Justerad allokering'!$B$2:$AG$462,MATCH(N$2,'Justerad allokering'!$B$2:$AF$2,0),FALSE))</f>
        <v>0</v>
      </c>
      <c r="O230" s="28">
        <f>IF(ISERROR(1/VLOOKUP($B230,'Justerad allokering'!$B$2:$AG$462,MATCH(O$2,'Justerad allokering'!$B$2:$AF$2,0),FALSE)),VLOOKUP($B230,'Allokerad kvv'!$B$2:$AV$468,MATCH(O$2,'Allokerad kvv'!$B$2:$AV$2,0),FALSE),VLOOKUP($B230,'Justerad allokering'!$B$2:$AG$462,MATCH(O$2,'Justerad allokering'!$B$2:$AF$2,0),FALSE))</f>
        <v>0</v>
      </c>
      <c r="P230" s="28">
        <f>IF(ISERROR(1/VLOOKUP($B230,'Justerad allokering'!$B$2:$AG$462,MATCH(P$2,'Justerad allokering'!$B$2:$AF$2,0),FALSE)),VLOOKUP($B230,'Allokerad kvv'!$B$2:$AV$468,MATCH(P$2,'Allokerad kvv'!$B$2:$AV$2,0),FALSE),VLOOKUP($B230,'Justerad allokering'!$B$2:$AG$462,MATCH(P$2,'Justerad allokering'!$B$2:$AF$2,0),FALSE))</f>
        <v>0</v>
      </c>
      <c r="Q230" s="28">
        <f>IF(ISERROR(1/VLOOKUP($B230,'Justerad allokering'!$B$2:$AG$462,MATCH(Q$2,'Justerad allokering'!$B$2:$AF$2,0),FALSE)),VLOOKUP($B230,'Allokerad kvv'!$B$2:$AV$468,MATCH(Q$2,'Allokerad kvv'!$B$2:$AV$2,0),FALSE),VLOOKUP($B230,'Justerad allokering'!$B$2:$AG$462,MATCH(Q$2,'Justerad allokering'!$B$2:$AF$2,0),FALSE))</f>
        <v>0</v>
      </c>
      <c r="R230" s="28">
        <f>IF(ISERROR(1/VLOOKUP($B230,'Justerad allokering'!$B$2:$AG$462,MATCH(R$2,'Justerad allokering'!$B$2:$AF$2,0),FALSE)),VLOOKUP($B230,'Allokerad kvv'!$B$2:$AV$468,MATCH(R$2,'Allokerad kvv'!$B$2:$AV$2,0),FALSE),VLOOKUP($B230,'Justerad allokering'!$B$2:$AG$462,MATCH(R$2,'Justerad allokering'!$B$2:$AF$2,0),FALSE))</f>
        <v>0</v>
      </c>
      <c r="S230" s="28">
        <f>IF(ISERROR(1/VLOOKUP($B230,'Justerad allokering'!$B$2:$AG$462,MATCH(S$2,'Justerad allokering'!$B$2:$AF$2,0),FALSE)),VLOOKUP($B230,'Allokerad kvv'!$B$2:$AV$468,MATCH(S$2,'Allokerad kvv'!$B$2:$AV$2,0),FALSE),VLOOKUP($B230,'Justerad allokering'!$B$2:$AG$462,MATCH(S$2,'Justerad allokering'!$B$2:$AF$2,0),FALSE))</f>
        <v>0</v>
      </c>
      <c r="T230" s="28">
        <f>IF(ISERROR(1/VLOOKUP($B230,'Justerad allokering'!$B$2:$AG$462,MATCH(T$2,'Justerad allokering'!$B$2:$AF$2,0),FALSE)),VLOOKUP($B230,'Allokerad kvv'!$B$2:$AV$468,MATCH(T$2,'Allokerad kvv'!$B$2:$AV$2,0),FALSE),VLOOKUP($B230,'Justerad allokering'!$B$2:$AG$462,MATCH(T$2,'Justerad allokering'!$B$2:$AF$2,0),FALSE))</f>
        <v>0</v>
      </c>
      <c r="U230" s="28">
        <f>IF(ISERROR(1/VLOOKUP($B230,'Justerad allokering'!$B$2:$AG$462,MATCH(U$2,'Justerad allokering'!$B$2:$AF$2,0),FALSE)),VLOOKUP($B230,'Allokerad kvv'!$B$2:$AV$468,MATCH(U$2,'Allokerad kvv'!$B$2:$AV$2,0),FALSE),VLOOKUP($B230,'Justerad allokering'!$B$2:$AG$462,MATCH(U$2,'Justerad allokering'!$B$2:$AF$2,0),FALSE))</f>
        <v>0</v>
      </c>
      <c r="V230" s="28">
        <f>IF(ISERROR(1/VLOOKUP($B230,'Justerad allokering'!$B$2:$AG$462,MATCH(V$2,'Justerad allokering'!$B$2:$AF$2,0),FALSE)),VLOOKUP($B230,'Allokerad kvv'!$B$2:$AV$468,MATCH(V$2,'Allokerad kvv'!$B$2:$AV$2,0),FALSE),VLOOKUP($B230,'Justerad allokering'!$B$2:$AG$462,MATCH(V$2,'Justerad allokering'!$B$2:$AF$2,0),FALSE))</f>
        <v>0</v>
      </c>
      <c r="W230" s="28">
        <f>IF(ISERROR(1/VLOOKUP($B230,'Justerad allokering'!$B$2:$AG$462,MATCH(W$2,'Justerad allokering'!$B$2:$AF$2,0),FALSE)),VLOOKUP($B230,'Allokerad kvv'!$B$2:$AV$468,MATCH(W$2,'Allokerad kvv'!$B$2:$AV$2,0),FALSE),VLOOKUP($B230,'Justerad allokering'!$B$2:$AG$462,MATCH(W$2,'Justerad allokering'!$B$2:$AF$2,0),FALSE))</f>
        <v>0</v>
      </c>
      <c r="X230" s="28">
        <f>IF(ISERROR(1/VLOOKUP($B230,'Justerad allokering'!$B$2:$AG$462,MATCH(X$2,'Justerad allokering'!$B$2:$AF$2,0),FALSE)),VLOOKUP($B230,'Allokerad kvv'!$B$2:$AV$468,MATCH(X$2,'Allokerad kvv'!$B$2:$AV$2,0),FALSE),VLOOKUP($B230,'Justerad allokering'!$B$2:$AG$462,MATCH(X$2,'Justerad allokering'!$B$2:$AF$2,0),FALSE))</f>
        <v>0</v>
      </c>
      <c r="Y230" s="28">
        <f>IF(ISERROR(1/VLOOKUP($B230,'Justerad allokering'!$B$2:$AG$462,MATCH(Y$2,'Justerad allokering'!$B$2:$AF$2,0),FALSE)),VLOOKUP($B230,'Allokerad kvv'!$B$2:$AV$468,MATCH(Y$2,'Allokerad kvv'!$B$2:$AV$2,0),FALSE),VLOOKUP($B230,'Justerad allokering'!$B$2:$AG$462,MATCH(Y$2,'Justerad allokering'!$B$2:$AF$2,0),FALSE))</f>
        <v>0</v>
      </c>
      <c r="Z230" s="28">
        <f>IF(ISERROR(1/VLOOKUP($B230,'Justerad allokering'!$B$2:$AG$462,MATCH(Z$2,'Justerad allokering'!$B$2:$AF$2,0),FALSE)),VLOOKUP($B230,'Allokerad kvv'!$B$2:$AV$468,MATCH(Z$2,'Allokerad kvv'!$B$2:$AV$2,0),FALSE),VLOOKUP($B230,'Justerad allokering'!$B$2:$AG$462,MATCH(Z$2,'Justerad allokering'!$B$2:$AF$2,0),FALSE))</f>
        <v>0</v>
      </c>
      <c r="AA230" s="28"/>
      <c r="AB230" s="28"/>
      <c r="AE230">
        <f t="shared" si="9"/>
        <v>0</v>
      </c>
      <c r="AG230">
        <f t="shared" si="10"/>
        <v>0</v>
      </c>
      <c r="AH230">
        <f t="shared" si="11"/>
        <v>0</v>
      </c>
      <c r="AI230" s="55" t="str">
        <f>IF(AH230=0,"",AH230/VLOOKUP(B230,Kraftvärmeprod!$B$1:$BC$480,MATCH("Summa tillförd energi exklusive rökgaskondensering",Kraftvärmeprod!$B$1:$BC$1,0),FALSE))</f>
        <v/>
      </c>
    </row>
    <row r="231" spans="1:35" x14ac:dyDescent="0.35">
      <c r="A231" s="28" t="s">
        <v>305</v>
      </c>
      <c r="B231" s="28" t="s">
        <v>308</v>
      </c>
      <c r="C231" s="28">
        <f>IF(ISERROR(1/VLOOKUP($B231,'Justerad allokering'!$B$2:$AG$462,MATCH(C$2,'Justerad allokering'!$B$2:$AF$2,0),FALSE)),VLOOKUP($B231,'Allokerad kvv'!$B$2:$AV$468,MATCH(C$2,'Allokerad kvv'!$B$2:$AV$2,0),FALSE),VLOOKUP($B231,'Justerad allokering'!$B$2:$AG$462,MATCH(C$2,'Justerad allokering'!$B$2:$AF$2,0),FALSE))</f>
        <v>0</v>
      </c>
      <c r="D231" s="28">
        <f>IF(ISERROR(1/VLOOKUP($B231,'Justerad allokering'!$B$2:$AG$462,MATCH(D$2,'Justerad allokering'!$B$2:$AF$2,0),FALSE)),VLOOKUP($B231,'Allokerad kvv'!$B$2:$AV$468,MATCH(D$2,'Allokerad kvv'!$B$2:$AV$2,0),FALSE),VLOOKUP($B231,'Justerad allokering'!$B$2:$AG$462,MATCH(D$2,'Justerad allokering'!$B$2:$AF$2,0),FALSE))</f>
        <v>0</v>
      </c>
      <c r="E231" s="28">
        <f>IF(ISERROR(1/VLOOKUP($B231,'Justerad allokering'!$B$2:$AG$462,MATCH(E$2,'Justerad allokering'!$B$2:$AF$2,0),FALSE)),VLOOKUP($B231,'Allokerad kvv'!$B$2:$AV$468,MATCH(E$2,'Allokerad kvv'!$B$2:$AV$2,0),FALSE),VLOOKUP($B231,'Justerad allokering'!$B$2:$AG$462,MATCH(E$2,'Justerad allokering'!$B$2:$AF$2,0),FALSE))</f>
        <v>0</v>
      </c>
      <c r="F231" s="28">
        <f>IF(ISERROR(1/VLOOKUP($B231,'Justerad allokering'!$B$2:$AG$462,MATCH(F$2,'Justerad allokering'!$B$2:$AF$2,0),FALSE)),VLOOKUP($B231,'Allokerad kvv'!$B$2:$AV$468,MATCH(F$2,'Allokerad kvv'!$B$2:$AV$2,0),FALSE),VLOOKUP($B231,'Justerad allokering'!$B$2:$AG$462,MATCH(F$2,'Justerad allokering'!$B$2:$AF$2,0),FALSE))</f>
        <v>0</v>
      </c>
      <c r="G231" s="28">
        <f>IF(ISERROR(1/VLOOKUP($B231,'Justerad allokering'!$B$2:$AG$462,MATCH(G$2,'Justerad allokering'!$B$2:$AF$2,0),FALSE)),VLOOKUP($B231,'Allokerad kvv'!$B$2:$AV$468,MATCH(G$2,'Allokerad kvv'!$B$2:$AV$2,0),FALSE),VLOOKUP($B231,'Justerad allokering'!$B$2:$AG$462,MATCH(G$2,'Justerad allokering'!$B$2:$AF$2,0),FALSE))</f>
        <v>0</v>
      </c>
      <c r="H231" s="28">
        <f>IF(ISERROR(1/VLOOKUP($B231,'Justerad allokering'!$B$2:$AG$462,MATCH(H$2,'Justerad allokering'!$B$2:$AF$2,0),FALSE)),VLOOKUP($B231,'Allokerad kvv'!$B$2:$AV$468,MATCH(H$2,'Allokerad kvv'!$B$2:$AV$2,0),FALSE),VLOOKUP($B231,'Justerad allokering'!$B$2:$AG$462,MATCH(H$2,'Justerad allokering'!$B$2:$AF$2,0),FALSE))</f>
        <v>0</v>
      </c>
      <c r="I231" s="28">
        <f>IF(ISERROR(1/VLOOKUP($B231,'Justerad allokering'!$B$2:$AG$462,MATCH(I$2,'Justerad allokering'!$B$2:$AF$2,0),FALSE)),VLOOKUP($B231,'Allokerad kvv'!$B$2:$AV$468,MATCH(I$2,'Allokerad kvv'!$B$2:$AV$2,0),FALSE),VLOOKUP($B231,'Justerad allokering'!$B$2:$AG$462,MATCH(I$2,'Justerad allokering'!$B$2:$AF$2,0),FALSE))</f>
        <v>0</v>
      </c>
      <c r="J231" s="28">
        <f>IF(ISERROR(1/VLOOKUP($B231,'Justerad allokering'!$B$2:$AG$462,MATCH(J$2,'Justerad allokering'!$B$2:$AF$2,0),FALSE)),VLOOKUP($B231,'Allokerad kvv'!$B$2:$AV$468,MATCH(J$2,'Allokerad kvv'!$B$2:$AV$2,0),FALSE),VLOOKUP($B231,'Justerad allokering'!$B$2:$AG$462,MATCH(J$2,'Justerad allokering'!$B$2:$AF$2,0),FALSE))</f>
        <v>0</v>
      </c>
      <c r="K231" s="28">
        <f>IF(ISERROR(1/VLOOKUP($B231,'Justerad allokering'!$B$2:$AG$462,MATCH(K$2,'Justerad allokering'!$B$2:$AF$2,0),FALSE)),VLOOKUP($B231,'Allokerad kvv'!$B$2:$AV$468,MATCH(K$2,'Allokerad kvv'!$B$2:$AV$2,0),FALSE),VLOOKUP($B231,'Justerad allokering'!$B$2:$AG$462,MATCH(K$2,'Justerad allokering'!$B$2:$AF$2,0),FALSE))</f>
        <v>0</v>
      </c>
      <c r="L231" s="28">
        <f>IF(ISERROR(1/VLOOKUP($B231,'Justerad allokering'!$B$2:$AG$462,MATCH(L$2,'Justerad allokering'!$B$2:$AF$2,0),FALSE)),VLOOKUP($B231,'Allokerad kvv'!$B$2:$AV$468,MATCH(L$2,'Allokerad kvv'!$B$2:$AV$2,0),FALSE),VLOOKUP($B231,'Justerad allokering'!$B$2:$AG$462,MATCH(L$2,'Justerad allokering'!$B$2:$AF$2,0),FALSE))</f>
        <v>0</v>
      </c>
      <c r="M231" s="28">
        <f>IF(ISERROR(1/VLOOKUP($B231,'Justerad allokering'!$B$2:$AG$462,MATCH(M$2,'Justerad allokering'!$B$2:$AF$2,0),FALSE)),VLOOKUP($B231,'Allokerad kvv'!$B$2:$AV$468,MATCH(M$2,'Allokerad kvv'!$B$2:$AV$2,0),FALSE),VLOOKUP($B231,'Justerad allokering'!$B$2:$AG$462,MATCH(M$2,'Justerad allokering'!$B$2:$AF$2,0),FALSE))</f>
        <v>0</v>
      </c>
      <c r="N231" s="28">
        <f>IF(ISERROR(1/VLOOKUP($B231,'Justerad allokering'!$B$2:$AG$462,MATCH(N$2,'Justerad allokering'!$B$2:$AF$2,0),FALSE)),VLOOKUP($B231,'Allokerad kvv'!$B$2:$AV$468,MATCH(N$2,'Allokerad kvv'!$B$2:$AV$2,0),FALSE),VLOOKUP($B231,'Justerad allokering'!$B$2:$AG$462,MATCH(N$2,'Justerad allokering'!$B$2:$AF$2,0),FALSE))</f>
        <v>0</v>
      </c>
      <c r="O231" s="28">
        <f>IF(ISERROR(1/VLOOKUP($B231,'Justerad allokering'!$B$2:$AG$462,MATCH(O$2,'Justerad allokering'!$B$2:$AF$2,0),FALSE)),VLOOKUP($B231,'Allokerad kvv'!$B$2:$AV$468,MATCH(O$2,'Allokerad kvv'!$B$2:$AV$2,0),FALSE),VLOOKUP($B231,'Justerad allokering'!$B$2:$AG$462,MATCH(O$2,'Justerad allokering'!$B$2:$AF$2,0),FALSE))</f>
        <v>0</v>
      </c>
      <c r="P231" s="28">
        <f>IF(ISERROR(1/VLOOKUP($B231,'Justerad allokering'!$B$2:$AG$462,MATCH(P$2,'Justerad allokering'!$B$2:$AF$2,0),FALSE)),VLOOKUP($B231,'Allokerad kvv'!$B$2:$AV$468,MATCH(P$2,'Allokerad kvv'!$B$2:$AV$2,0),FALSE),VLOOKUP($B231,'Justerad allokering'!$B$2:$AG$462,MATCH(P$2,'Justerad allokering'!$B$2:$AF$2,0),FALSE))</f>
        <v>0</v>
      </c>
      <c r="Q231" s="28">
        <f>IF(ISERROR(1/VLOOKUP($B231,'Justerad allokering'!$B$2:$AG$462,MATCH(Q$2,'Justerad allokering'!$B$2:$AF$2,0),FALSE)),VLOOKUP($B231,'Allokerad kvv'!$B$2:$AV$468,MATCH(Q$2,'Allokerad kvv'!$B$2:$AV$2,0),FALSE),VLOOKUP($B231,'Justerad allokering'!$B$2:$AG$462,MATCH(Q$2,'Justerad allokering'!$B$2:$AF$2,0),FALSE))</f>
        <v>0</v>
      </c>
      <c r="R231" s="28">
        <f>IF(ISERROR(1/VLOOKUP($B231,'Justerad allokering'!$B$2:$AG$462,MATCH(R$2,'Justerad allokering'!$B$2:$AF$2,0),FALSE)),VLOOKUP($B231,'Allokerad kvv'!$B$2:$AV$468,MATCH(R$2,'Allokerad kvv'!$B$2:$AV$2,0),FALSE),VLOOKUP($B231,'Justerad allokering'!$B$2:$AG$462,MATCH(R$2,'Justerad allokering'!$B$2:$AF$2,0),FALSE))</f>
        <v>0</v>
      </c>
      <c r="S231" s="28">
        <f>IF(ISERROR(1/VLOOKUP($B231,'Justerad allokering'!$B$2:$AG$462,MATCH(S$2,'Justerad allokering'!$B$2:$AF$2,0),FALSE)),VLOOKUP($B231,'Allokerad kvv'!$B$2:$AV$468,MATCH(S$2,'Allokerad kvv'!$B$2:$AV$2,0),FALSE),VLOOKUP($B231,'Justerad allokering'!$B$2:$AG$462,MATCH(S$2,'Justerad allokering'!$B$2:$AF$2,0),FALSE))</f>
        <v>0</v>
      </c>
      <c r="T231" s="28">
        <f>IF(ISERROR(1/VLOOKUP($B231,'Justerad allokering'!$B$2:$AG$462,MATCH(T$2,'Justerad allokering'!$B$2:$AF$2,0),FALSE)),VLOOKUP($B231,'Allokerad kvv'!$B$2:$AV$468,MATCH(T$2,'Allokerad kvv'!$B$2:$AV$2,0),FALSE),VLOOKUP($B231,'Justerad allokering'!$B$2:$AG$462,MATCH(T$2,'Justerad allokering'!$B$2:$AF$2,0),FALSE))</f>
        <v>0</v>
      </c>
      <c r="U231" s="28">
        <f>IF(ISERROR(1/VLOOKUP($B231,'Justerad allokering'!$B$2:$AG$462,MATCH(U$2,'Justerad allokering'!$B$2:$AF$2,0),FALSE)),VLOOKUP($B231,'Allokerad kvv'!$B$2:$AV$468,MATCH(U$2,'Allokerad kvv'!$B$2:$AV$2,0),FALSE),VLOOKUP($B231,'Justerad allokering'!$B$2:$AG$462,MATCH(U$2,'Justerad allokering'!$B$2:$AF$2,0),FALSE))</f>
        <v>0</v>
      </c>
      <c r="V231" s="28">
        <f>IF(ISERROR(1/VLOOKUP($B231,'Justerad allokering'!$B$2:$AG$462,MATCH(V$2,'Justerad allokering'!$B$2:$AF$2,0),FALSE)),VLOOKUP($B231,'Allokerad kvv'!$B$2:$AV$468,MATCH(V$2,'Allokerad kvv'!$B$2:$AV$2,0),FALSE),VLOOKUP($B231,'Justerad allokering'!$B$2:$AG$462,MATCH(V$2,'Justerad allokering'!$B$2:$AF$2,0),FALSE))</f>
        <v>0</v>
      </c>
      <c r="W231" s="28">
        <f>IF(ISERROR(1/VLOOKUP($B231,'Justerad allokering'!$B$2:$AG$462,MATCH(W$2,'Justerad allokering'!$B$2:$AF$2,0),FALSE)),VLOOKUP($B231,'Allokerad kvv'!$B$2:$AV$468,MATCH(W$2,'Allokerad kvv'!$B$2:$AV$2,0),FALSE),VLOOKUP($B231,'Justerad allokering'!$B$2:$AG$462,MATCH(W$2,'Justerad allokering'!$B$2:$AF$2,0),FALSE))</f>
        <v>0</v>
      </c>
      <c r="X231" s="28">
        <f>IF(ISERROR(1/VLOOKUP($B231,'Justerad allokering'!$B$2:$AG$462,MATCH(X$2,'Justerad allokering'!$B$2:$AF$2,0),FALSE)),VLOOKUP($B231,'Allokerad kvv'!$B$2:$AV$468,MATCH(X$2,'Allokerad kvv'!$B$2:$AV$2,0),FALSE),VLOOKUP($B231,'Justerad allokering'!$B$2:$AG$462,MATCH(X$2,'Justerad allokering'!$B$2:$AF$2,0),FALSE))</f>
        <v>0</v>
      </c>
      <c r="Y231" s="28">
        <f>IF(ISERROR(1/VLOOKUP($B231,'Justerad allokering'!$B$2:$AG$462,MATCH(Y$2,'Justerad allokering'!$B$2:$AF$2,0),FALSE)),VLOOKUP($B231,'Allokerad kvv'!$B$2:$AV$468,MATCH(Y$2,'Allokerad kvv'!$B$2:$AV$2,0),FALSE),VLOOKUP($B231,'Justerad allokering'!$B$2:$AG$462,MATCH(Y$2,'Justerad allokering'!$B$2:$AF$2,0),FALSE))</f>
        <v>0</v>
      </c>
      <c r="Z231" s="28">
        <f>IF(ISERROR(1/VLOOKUP($B231,'Justerad allokering'!$B$2:$AG$462,MATCH(Z$2,'Justerad allokering'!$B$2:$AF$2,0),FALSE)),VLOOKUP($B231,'Allokerad kvv'!$B$2:$AV$468,MATCH(Z$2,'Allokerad kvv'!$B$2:$AV$2,0),FALSE),VLOOKUP($B231,'Justerad allokering'!$B$2:$AG$462,MATCH(Z$2,'Justerad allokering'!$B$2:$AF$2,0),FALSE))</f>
        <v>0</v>
      </c>
      <c r="AA231" s="28"/>
      <c r="AB231" s="28"/>
      <c r="AE231">
        <f t="shared" si="9"/>
        <v>0</v>
      </c>
      <c r="AG231">
        <f t="shared" si="10"/>
        <v>0</v>
      </c>
      <c r="AH231">
        <f t="shared" si="11"/>
        <v>0</v>
      </c>
      <c r="AI231" s="55" t="str">
        <f>IF(AH231=0,"",AH231/VLOOKUP(B231,Kraftvärmeprod!$B$1:$BC$480,MATCH("Summa tillförd energi exklusive rökgaskondensering",Kraftvärmeprod!$B$1:$BC$1,0),FALSE))</f>
        <v/>
      </c>
    </row>
    <row r="232" spans="1:35" x14ac:dyDescent="0.35">
      <c r="A232" s="28" t="s">
        <v>305</v>
      </c>
      <c r="B232" s="28" t="s">
        <v>309</v>
      </c>
      <c r="C232" s="28">
        <f>IF(ISERROR(1/VLOOKUP($B232,'Justerad allokering'!$B$2:$AG$462,MATCH(C$2,'Justerad allokering'!$B$2:$AF$2,0),FALSE)),VLOOKUP($B232,'Allokerad kvv'!$B$2:$AV$468,MATCH(C$2,'Allokerad kvv'!$B$2:$AV$2,0),FALSE),VLOOKUP($B232,'Justerad allokering'!$B$2:$AG$462,MATCH(C$2,'Justerad allokering'!$B$2:$AF$2,0),FALSE))</f>
        <v>0</v>
      </c>
      <c r="D232" s="28">
        <f>IF(ISERROR(1/VLOOKUP($B232,'Justerad allokering'!$B$2:$AG$462,MATCH(D$2,'Justerad allokering'!$B$2:$AF$2,0),FALSE)),VLOOKUP($B232,'Allokerad kvv'!$B$2:$AV$468,MATCH(D$2,'Allokerad kvv'!$B$2:$AV$2,0),FALSE),VLOOKUP($B232,'Justerad allokering'!$B$2:$AG$462,MATCH(D$2,'Justerad allokering'!$B$2:$AF$2,0),FALSE))</f>
        <v>0</v>
      </c>
      <c r="E232" s="28">
        <f>IF(ISERROR(1/VLOOKUP($B232,'Justerad allokering'!$B$2:$AG$462,MATCH(E$2,'Justerad allokering'!$B$2:$AF$2,0),FALSE)),VLOOKUP($B232,'Allokerad kvv'!$B$2:$AV$468,MATCH(E$2,'Allokerad kvv'!$B$2:$AV$2,0),FALSE),VLOOKUP($B232,'Justerad allokering'!$B$2:$AG$462,MATCH(E$2,'Justerad allokering'!$B$2:$AF$2,0),FALSE))</f>
        <v>0</v>
      </c>
      <c r="F232" s="28">
        <f>IF(ISERROR(1/VLOOKUP($B232,'Justerad allokering'!$B$2:$AG$462,MATCH(F$2,'Justerad allokering'!$B$2:$AF$2,0),FALSE)),VLOOKUP($B232,'Allokerad kvv'!$B$2:$AV$468,MATCH(F$2,'Allokerad kvv'!$B$2:$AV$2,0),FALSE),VLOOKUP($B232,'Justerad allokering'!$B$2:$AG$462,MATCH(F$2,'Justerad allokering'!$B$2:$AF$2,0),FALSE))</f>
        <v>0</v>
      </c>
      <c r="G232" s="28">
        <f>IF(ISERROR(1/VLOOKUP($B232,'Justerad allokering'!$B$2:$AG$462,MATCH(G$2,'Justerad allokering'!$B$2:$AF$2,0),FALSE)),VLOOKUP($B232,'Allokerad kvv'!$B$2:$AV$468,MATCH(G$2,'Allokerad kvv'!$B$2:$AV$2,0),FALSE),VLOOKUP($B232,'Justerad allokering'!$B$2:$AG$462,MATCH(G$2,'Justerad allokering'!$B$2:$AF$2,0),FALSE))</f>
        <v>0</v>
      </c>
      <c r="H232" s="28">
        <f>IF(ISERROR(1/VLOOKUP($B232,'Justerad allokering'!$B$2:$AG$462,MATCH(H$2,'Justerad allokering'!$B$2:$AF$2,0),FALSE)),VLOOKUP($B232,'Allokerad kvv'!$B$2:$AV$468,MATCH(H$2,'Allokerad kvv'!$B$2:$AV$2,0),FALSE),VLOOKUP($B232,'Justerad allokering'!$B$2:$AG$462,MATCH(H$2,'Justerad allokering'!$B$2:$AF$2,0),FALSE))</f>
        <v>0</v>
      </c>
      <c r="I232" s="28">
        <f>IF(ISERROR(1/VLOOKUP($B232,'Justerad allokering'!$B$2:$AG$462,MATCH(I$2,'Justerad allokering'!$B$2:$AF$2,0),FALSE)),VLOOKUP($B232,'Allokerad kvv'!$B$2:$AV$468,MATCH(I$2,'Allokerad kvv'!$B$2:$AV$2,0),FALSE),VLOOKUP($B232,'Justerad allokering'!$B$2:$AG$462,MATCH(I$2,'Justerad allokering'!$B$2:$AF$2,0),FALSE))</f>
        <v>0</v>
      </c>
      <c r="J232" s="28">
        <f>IF(ISERROR(1/VLOOKUP($B232,'Justerad allokering'!$B$2:$AG$462,MATCH(J$2,'Justerad allokering'!$B$2:$AF$2,0),FALSE)),VLOOKUP($B232,'Allokerad kvv'!$B$2:$AV$468,MATCH(J$2,'Allokerad kvv'!$B$2:$AV$2,0),FALSE),VLOOKUP($B232,'Justerad allokering'!$B$2:$AG$462,MATCH(J$2,'Justerad allokering'!$B$2:$AF$2,0),FALSE))</f>
        <v>0</v>
      </c>
      <c r="K232" s="28">
        <f>IF(ISERROR(1/VLOOKUP($B232,'Justerad allokering'!$B$2:$AG$462,MATCH(K$2,'Justerad allokering'!$B$2:$AF$2,0),FALSE)),VLOOKUP($B232,'Allokerad kvv'!$B$2:$AV$468,MATCH(K$2,'Allokerad kvv'!$B$2:$AV$2,0),FALSE),VLOOKUP($B232,'Justerad allokering'!$B$2:$AG$462,MATCH(K$2,'Justerad allokering'!$B$2:$AF$2,0),FALSE))</f>
        <v>0</v>
      </c>
      <c r="L232" s="28">
        <f>IF(ISERROR(1/VLOOKUP($B232,'Justerad allokering'!$B$2:$AG$462,MATCH(L$2,'Justerad allokering'!$B$2:$AF$2,0),FALSE)),VLOOKUP($B232,'Allokerad kvv'!$B$2:$AV$468,MATCH(L$2,'Allokerad kvv'!$B$2:$AV$2,0),FALSE),VLOOKUP($B232,'Justerad allokering'!$B$2:$AG$462,MATCH(L$2,'Justerad allokering'!$B$2:$AF$2,0),FALSE))</f>
        <v>0</v>
      </c>
      <c r="M232" s="28">
        <f>IF(ISERROR(1/VLOOKUP($B232,'Justerad allokering'!$B$2:$AG$462,MATCH(M$2,'Justerad allokering'!$B$2:$AF$2,0),FALSE)),VLOOKUP($B232,'Allokerad kvv'!$B$2:$AV$468,MATCH(M$2,'Allokerad kvv'!$B$2:$AV$2,0),FALSE),VLOOKUP($B232,'Justerad allokering'!$B$2:$AG$462,MATCH(M$2,'Justerad allokering'!$B$2:$AF$2,0),FALSE))</f>
        <v>0</v>
      </c>
      <c r="N232" s="28">
        <f>IF(ISERROR(1/VLOOKUP($B232,'Justerad allokering'!$B$2:$AG$462,MATCH(N$2,'Justerad allokering'!$B$2:$AF$2,0),FALSE)),VLOOKUP($B232,'Allokerad kvv'!$B$2:$AV$468,MATCH(N$2,'Allokerad kvv'!$B$2:$AV$2,0),FALSE),VLOOKUP($B232,'Justerad allokering'!$B$2:$AG$462,MATCH(N$2,'Justerad allokering'!$B$2:$AF$2,0),FALSE))</f>
        <v>0</v>
      </c>
      <c r="O232" s="28">
        <f>IF(ISERROR(1/VLOOKUP($B232,'Justerad allokering'!$B$2:$AG$462,MATCH(O$2,'Justerad allokering'!$B$2:$AF$2,0),FALSE)),VLOOKUP($B232,'Allokerad kvv'!$B$2:$AV$468,MATCH(O$2,'Allokerad kvv'!$B$2:$AV$2,0),FALSE),VLOOKUP($B232,'Justerad allokering'!$B$2:$AG$462,MATCH(O$2,'Justerad allokering'!$B$2:$AF$2,0),FALSE))</f>
        <v>0</v>
      </c>
      <c r="P232" s="28">
        <f>IF(ISERROR(1/VLOOKUP($B232,'Justerad allokering'!$B$2:$AG$462,MATCH(P$2,'Justerad allokering'!$B$2:$AF$2,0),FALSE)),VLOOKUP($B232,'Allokerad kvv'!$B$2:$AV$468,MATCH(P$2,'Allokerad kvv'!$B$2:$AV$2,0),FALSE),VLOOKUP($B232,'Justerad allokering'!$B$2:$AG$462,MATCH(P$2,'Justerad allokering'!$B$2:$AF$2,0),FALSE))</f>
        <v>0</v>
      </c>
      <c r="Q232" s="28">
        <f>IF(ISERROR(1/VLOOKUP($B232,'Justerad allokering'!$B$2:$AG$462,MATCH(Q$2,'Justerad allokering'!$B$2:$AF$2,0),FALSE)),VLOOKUP($B232,'Allokerad kvv'!$B$2:$AV$468,MATCH(Q$2,'Allokerad kvv'!$B$2:$AV$2,0),FALSE),VLOOKUP($B232,'Justerad allokering'!$B$2:$AG$462,MATCH(Q$2,'Justerad allokering'!$B$2:$AF$2,0),FALSE))</f>
        <v>0</v>
      </c>
      <c r="R232" s="28">
        <f>IF(ISERROR(1/VLOOKUP($B232,'Justerad allokering'!$B$2:$AG$462,MATCH(R$2,'Justerad allokering'!$B$2:$AF$2,0),FALSE)),VLOOKUP($B232,'Allokerad kvv'!$B$2:$AV$468,MATCH(R$2,'Allokerad kvv'!$B$2:$AV$2,0),FALSE),VLOOKUP($B232,'Justerad allokering'!$B$2:$AG$462,MATCH(R$2,'Justerad allokering'!$B$2:$AF$2,0),FALSE))</f>
        <v>0</v>
      </c>
      <c r="S232" s="28">
        <f>IF(ISERROR(1/VLOOKUP($B232,'Justerad allokering'!$B$2:$AG$462,MATCH(S$2,'Justerad allokering'!$B$2:$AF$2,0),FALSE)),VLOOKUP($B232,'Allokerad kvv'!$B$2:$AV$468,MATCH(S$2,'Allokerad kvv'!$B$2:$AV$2,0),FALSE),VLOOKUP($B232,'Justerad allokering'!$B$2:$AG$462,MATCH(S$2,'Justerad allokering'!$B$2:$AF$2,0),FALSE))</f>
        <v>0</v>
      </c>
      <c r="T232" s="28">
        <f>IF(ISERROR(1/VLOOKUP($B232,'Justerad allokering'!$B$2:$AG$462,MATCH(T$2,'Justerad allokering'!$B$2:$AF$2,0),FALSE)),VLOOKUP($B232,'Allokerad kvv'!$B$2:$AV$468,MATCH(T$2,'Allokerad kvv'!$B$2:$AV$2,0),FALSE),VLOOKUP($B232,'Justerad allokering'!$B$2:$AG$462,MATCH(T$2,'Justerad allokering'!$B$2:$AF$2,0),FALSE))</f>
        <v>0</v>
      </c>
      <c r="U232" s="28">
        <f>IF(ISERROR(1/VLOOKUP($B232,'Justerad allokering'!$B$2:$AG$462,MATCH(U$2,'Justerad allokering'!$B$2:$AF$2,0),FALSE)),VLOOKUP($B232,'Allokerad kvv'!$B$2:$AV$468,MATCH(U$2,'Allokerad kvv'!$B$2:$AV$2,0),FALSE),VLOOKUP($B232,'Justerad allokering'!$B$2:$AG$462,MATCH(U$2,'Justerad allokering'!$B$2:$AF$2,0),FALSE))</f>
        <v>0</v>
      </c>
      <c r="V232" s="28">
        <f>IF(ISERROR(1/VLOOKUP($B232,'Justerad allokering'!$B$2:$AG$462,MATCH(V$2,'Justerad allokering'!$B$2:$AF$2,0),FALSE)),VLOOKUP($B232,'Allokerad kvv'!$B$2:$AV$468,MATCH(V$2,'Allokerad kvv'!$B$2:$AV$2,0),FALSE),VLOOKUP($B232,'Justerad allokering'!$B$2:$AG$462,MATCH(V$2,'Justerad allokering'!$B$2:$AF$2,0),FALSE))</f>
        <v>0</v>
      </c>
      <c r="W232" s="28">
        <f>IF(ISERROR(1/VLOOKUP($B232,'Justerad allokering'!$B$2:$AG$462,MATCH(W$2,'Justerad allokering'!$B$2:$AF$2,0),FALSE)),VLOOKUP($B232,'Allokerad kvv'!$B$2:$AV$468,MATCH(W$2,'Allokerad kvv'!$B$2:$AV$2,0),FALSE),VLOOKUP($B232,'Justerad allokering'!$B$2:$AG$462,MATCH(W$2,'Justerad allokering'!$B$2:$AF$2,0),FALSE))</f>
        <v>0</v>
      </c>
      <c r="X232" s="28">
        <f>IF(ISERROR(1/VLOOKUP($B232,'Justerad allokering'!$B$2:$AG$462,MATCH(X$2,'Justerad allokering'!$B$2:$AF$2,0),FALSE)),VLOOKUP($B232,'Allokerad kvv'!$B$2:$AV$468,MATCH(X$2,'Allokerad kvv'!$B$2:$AV$2,0),FALSE),VLOOKUP($B232,'Justerad allokering'!$B$2:$AG$462,MATCH(X$2,'Justerad allokering'!$B$2:$AF$2,0),FALSE))</f>
        <v>0</v>
      </c>
      <c r="Y232" s="28">
        <f>IF(ISERROR(1/VLOOKUP($B232,'Justerad allokering'!$B$2:$AG$462,MATCH(Y$2,'Justerad allokering'!$B$2:$AF$2,0),FALSE)),VLOOKUP($B232,'Allokerad kvv'!$B$2:$AV$468,MATCH(Y$2,'Allokerad kvv'!$B$2:$AV$2,0),FALSE),VLOOKUP($B232,'Justerad allokering'!$B$2:$AG$462,MATCH(Y$2,'Justerad allokering'!$B$2:$AF$2,0),FALSE))</f>
        <v>0</v>
      </c>
      <c r="Z232" s="28">
        <f>IF(ISERROR(1/VLOOKUP($B232,'Justerad allokering'!$B$2:$AG$462,MATCH(Z$2,'Justerad allokering'!$B$2:$AF$2,0),FALSE)),VLOOKUP($B232,'Allokerad kvv'!$B$2:$AV$468,MATCH(Z$2,'Allokerad kvv'!$B$2:$AV$2,0),FALSE),VLOOKUP($B232,'Justerad allokering'!$B$2:$AG$462,MATCH(Z$2,'Justerad allokering'!$B$2:$AF$2,0),FALSE))</f>
        <v>0</v>
      </c>
      <c r="AA232" s="28"/>
      <c r="AB232" s="28"/>
      <c r="AE232">
        <f t="shared" si="9"/>
        <v>0</v>
      </c>
      <c r="AG232">
        <f t="shared" si="10"/>
        <v>0</v>
      </c>
      <c r="AH232">
        <f t="shared" si="11"/>
        <v>0</v>
      </c>
      <c r="AI232" s="55" t="str">
        <f>IF(AH232=0,"",AH232/VLOOKUP(B232,Kraftvärmeprod!$B$1:$BC$480,MATCH("Summa tillförd energi exklusive rökgaskondensering",Kraftvärmeprod!$B$1:$BC$1,0),FALSE))</f>
        <v/>
      </c>
    </row>
    <row r="233" spans="1:35" x14ac:dyDescent="0.35">
      <c r="A233" s="28" t="s">
        <v>310</v>
      </c>
      <c r="B233" s="28" t="s">
        <v>311</v>
      </c>
      <c r="C233" s="28">
        <f>IF(ISERROR(1/VLOOKUP($B233,'Justerad allokering'!$B$2:$AG$462,MATCH(C$2,'Justerad allokering'!$B$2:$AF$2,0),FALSE)),VLOOKUP($B233,'Allokerad kvv'!$B$2:$AV$468,MATCH(C$2,'Allokerad kvv'!$B$2:$AV$2,0),FALSE),VLOOKUP($B233,'Justerad allokering'!$B$2:$AG$462,MATCH(C$2,'Justerad allokering'!$B$2:$AF$2,0),FALSE))</f>
        <v>111.38500000000001</v>
      </c>
      <c r="D233" s="28">
        <f>IF(ISERROR(1/VLOOKUP($B233,'Justerad allokering'!$B$2:$AG$462,MATCH(D$2,'Justerad allokering'!$B$2:$AF$2,0),FALSE)),VLOOKUP($B233,'Allokerad kvv'!$B$2:$AV$468,MATCH(D$2,'Allokerad kvv'!$B$2:$AV$2,0),FALSE),VLOOKUP($B233,'Justerad allokering'!$B$2:$AG$462,MATCH(D$2,'Justerad allokering'!$B$2:$AF$2,0),FALSE))</f>
        <v>0</v>
      </c>
      <c r="E233" s="28">
        <f>IF(ISERROR(1/VLOOKUP($B233,'Justerad allokering'!$B$2:$AG$462,MATCH(E$2,'Justerad allokering'!$B$2:$AF$2,0),FALSE)),VLOOKUP($B233,'Allokerad kvv'!$B$2:$AV$468,MATCH(E$2,'Allokerad kvv'!$B$2:$AV$2,0),FALSE),VLOOKUP($B233,'Justerad allokering'!$B$2:$AG$462,MATCH(E$2,'Justerad allokering'!$B$2:$AF$2,0),FALSE))</f>
        <v>0</v>
      </c>
      <c r="F233" s="28">
        <f>IF(ISERROR(1/VLOOKUP($B233,'Justerad allokering'!$B$2:$AG$462,MATCH(F$2,'Justerad allokering'!$B$2:$AF$2,0),FALSE)),VLOOKUP($B233,'Allokerad kvv'!$B$2:$AV$468,MATCH(F$2,'Allokerad kvv'!$B$2:$AV$2,0),FALSE),VLOOKUP($B233,'Justerad allokering'!$B$2:$AG$462,MATCH(F$2,'Justerad allokering'!$B$2:$AF$2,0),FALSE))</f>
        <v>0</v>
      </c>
      <c r="G233" s="28">
        <f>IF(ISERROR(1/VLOOKUP($B233,'Justerad allokering'!$B$2:$AG$462,MATCH(G$2,'Justerad allokering'!$B$2:$AF$2,0),FALSE)),VLOOKUP($B233,'Allokerad kvv'!$B$2:$AV$468,MATCH(G$2,'Allokerad kvv'!$B$2:$AV$2,0),FALSE),VLOOKUP($B233,'Justerad allokering'!$B$2:$AG$462,MATCH(G$2,'Justerad allokering'!$B$2:$AF$2,0),FALSE))</f>
        <v>0.37525199999999997</v>
      </c>
      <c r="H233" s="28">
        <f>IF(ISERROR(1/VLOOKUP($B233,'Justerad allokering'!$B$2:$AG$462,MATCH(H$2,'Justerad allokering'!$B$2:$AF$2,0),FALSE)),VLOOKUP($B233,'Allokerad kvv'!$B$2:$AV$468,MATCH(H$2,'Allokerad kvv'!$B$2:$AV$2,0),FALSE),VLOOKUP($B233,'Justerad allokering'!$B$2:$AG$462,MATCH(H$2,'Justerad allokering'!$B$2:$AF$2,0),FALSE))</f>
        <v>0</v>
      </c>
      <c r="I233" s="28">
        <f>IF(ISERROR(1/VLOOKUP($B233,'Justerad allokering'!$B$2:$AG$462,MATCH(I$2,'Justerad allokering'!$B$2:$AF$2,0),FALSE)),VLOOKUP($B233,'Allokerad kvv'!$B$2:$AV$468,MATCH(I$2,'Allokerad kvv'!$B$2:$AV$2,0),FALSE),VLOOKUP($B233,'Justerad allokering'!$B$2:$AG$462,MATCH(I$2,'Justerad allokering'!$B$2:$AF$2,0),FALSE))</f>
        <v>0</v>
      </c>
      <c r="J233" s="28">
        <f>IF(ISERROR(1/VLOOKUP($B233,'Justerad allokering'!$B$2:$AG$462,MATCH(J$2,'Justerad allokering'!$B$2:$AF$2,0),FALSE)),VLOOKUP($B233,'Allokerad kvv'!$B$2:$AV$468,MATCH(J$2,'Allokerad kvv'!$B$2:$AV$2,0),FALSE),VLOOKUP($B233,'Justerad allokering'!$B$2:$AG$462,MATCH(J$2,'Justerad allokering'!$B$2:$AF$2,0),FALSE))</f>
        <v>0</v>
      </c>
      <c r="K233" s="28">
        <f>IF(ISERROR(1/VLOOKUP($B233,'Justerad allokering'!$B$2:$AG$462,MATCH(K$2,'Justerad allokering'!$B$2:$AF$2,0),FALSE)),VLOOKUP($B233,'Allokerad kvv'!$B$2:$AV$468,MATCH(K$2,'Allokerad kvv'!$B$2:$AV$2,0),FALSE),VLOOKUP($B233,'Justerad allokering'!$B$2:$AG$462,MATCH(K$2,'Justerad allokering'!$B$2:$AF$2,0),FALSE))</f>
        <v>4.65585</v>
      </c>
      <c r="L233" s="28">
        <f>IF(ISERROR(1/VLOOKUP($B233,'Justerad allokering'!$B$2:$AG$462,MATCH(L$2,'Justerad allokering'!$B$2:$AF$2,0),FALSE)),VLOOKUP($B233,'Allokerad kvv'!$B$2:$AV$468,MATCH(L$2,'Allokerad kvv'!$B$2:$AV$2,0),FALSE),VLOOKUP($B233,'Justerad allokering'!$B$2:$AG$462,MATCH(L$2,'Justerad allokering'!$B$2:$AF$2,0),FALSE))</f>
        <v>0</v>
      </c>
      <c r="M233" s="28">
        <f>IF(ISERROR(1/VLOOKUP($B233,'Justerad allokering'!$B$2:$AG$462,MATCH(M$2,'Justerad allokering'!$B$2:$AF$2,0),FALSE)),VLOOKUP($B233,'Allokerad kvv'!$B$2:$AV$468,MATCH(M$2,'Allokerad kvv'!$B$2:$AV$2,0),FALSE),VLOOKUP($B233,'Justerad allokering'!$B$2:$AG$462,MATCH(M$2,'Justerad allokering'!$B$2:$AF$2,0),FALSE))</f>
        <v>18.469899999999999</v>
      </c>
      <c r="N233" s="28">
        <f>IF(ISERROR(1/VLOOKUP($B233,'Justerad allokering'!$B$2:$AG$462,MATCH(N$2,'Justerad allokering'!$B$2:$AF$2,0),FALSE)),VLOOKUP($B233,'Allokerad kvv'!$B$2:$AV$468,MATCH(N$2,'Allokerad kvv'!$B$2:$AV$2,0),FALSE),VLOOKUP($B233,'Justerad allokering'!$B$2:$AG$462,MATCH(N$2,'Justerad allokering'!$B$2:$AF$2,0),FALSE))</f>
        <v>0</v>
      </c>
      <c r="O233" s="28">
        <f>IF(ISERROR(1/VLOOKUP($B233,'Justerad allokering'!$B$2:$AG$462,MATCH(O$2,'Justerad allokering'!$B$2:$AF$2,0),FALSE)),VLOOKUP($B233,'Allokerad kvv'!$B$2:$AV$468,MATCH(O$2,'Allokerad kvv'!$B$2:$AV$2,0),FALSE),VLOOKUP($B233,'Justerad allokering'!$B$2:$AG$462,MATCH(O$2,'Justerad allokering'!$B$2:$AF$2,0),FALSE))</f>
        <v>0</v>
      </c>
      <c r="P233" s="28">
        <f>IF(ISERROR(1/VLOOKUP($B233,'Justerad allokering'!$B$2:$AG$462,MATCH(P$2,'Justerad allokering'!$B$2:$AF$2,0),FALSE)),VLOOKUP($B233,'Allokerad kvv'!$B$2:$AV$468,MATCH(P$2,'Allokerad kvv'!$B$2:$AV$2,0),FALSE),VLOOKUP($B233,'Justerad allokering'!$B$2:$AG$462,MATCH(P$2,'Justerad allokering'!$B$2:$AF$2,0),FALSE))</f>
        <v>0</v>
      </c>
      <c r="Q233" s="28">
        <f>IF(ISERROR(1/VLOOKUP($B233,'Justerad allokering'!$B$2:$AG$462,MATCH(Q$2,'Justerad allokering'!$B$2:$AF$2,0),FALSE)),VLOOKUP($B233,'Allokerad kvv'!$B$2:$AV$468,MATCH(Q$2,'Allokerad kvv'!$B$2:$AV$2,0),FALSE),VLOOKUP($B233,'Justerad allokering'!$B$2:$AG$462,MATCH(Q$2,'Justerad allokering'!$B$2:$AF$2,0),FALSE))</f>
        <v>0</v>
      </c>
      <c r="R233" s="28">
        <f>IF(ISERROR(1/VLOOKUP($B233,'Justerad allokering'!$B$2:$AG$462,MATCH(R$2,'Justerad allokering'!$B$2:$AF$2,0),FALSE)),VLOOKUP($B233,'Allokerad kvv'!$B$2:$AV$468,MATCH(R$2,'Allokerad kvv'!$B$2:$AV$2,0),FALSE),VLOOKUP($B233,'Justerad allokering'!$B$2:$AG$462,MATCH(R$2,'Justerad allokering'!$B$2:$AF$2,0),FALSE))</f>
        <v>0</v>
      </c>
      <c r="S233" s="28">
        <f>IF(ISERROR(1/VLOOKUP($B233,'Justerad allokering'!$B$2:$AG$462,MATCH(S$2,'Justerad allokering'!$B$2:$AF$2,0),FALSE)),VLOOKUP($B233,'Allokerad kvv'!$B$2:$AV$468,MATCH(S$2,'Allokerad kvv'!$B$2:$AV$2,0),FALSE),VLOOKUP($B233,'Justerad allokering'!$B$2:$AG$462,MATCH(S$2,'Justerad allokering'!$B$2:$AF$2,0),FALSE))</f>
        <v>32.403399999999998</v>
      </c>
      <c r="T233" s="28">
        <f>IF(ISERROR(1/VLOOKUP($B233,'Justerad allokering'!$B$2:$AG$462,MATCH(T$2,'Justerad allokering'!$B$2:$AF$2,0),FALSE)),VLOOKUP($B233,'Allokerad kvv'!$B$2:$AV$468,MATCH(T$2,'Allokerad kvv'!$B$2:$AV$2,0),FALSE),VLOOKUP($B233,'Justerad allokering'!$B$2:$AG$462,MATCH(T$2,'Justerad allokering'!$B$2:$AF$2,0),FALSE))</f>
        <v>0</v>
      </c>
      <c r="U233" s="28">
        <f>IF(ISERROR(1/VLOOKUP($B233,'Justerad allokering'!$B$2:$AG$462,MATCH(U$2,'Justerad allokering'!$B$2:$AF$2,0),FALSE)),VLOOKUP($B233,'Allokerad kvv'!$B$2:$AV$468,MATCH(U$2,'Allokerad kvv'!$B$2:$AV$2,0),FALSE),VLOOKUP($B233,'Justerad allokering'!$B$2:$AG$462,MATCH(U$2,'Justerad allokering'!$B$2:$AF$2,0),FALSE))</f>
        <v>0</v>
      </c>
      <c r="V233" s="28">
        <f>IF(ISERROR(1/VLOOKUP($B233,'Justerad allokering'!$B$2:$AG$462,MATCH(V$2,'Justerad allokering'!$B$2:$AF$2,0),FALSE)),VLOOKUP($B233,'Allokerad kvv'!$B$2:$AV$468,MATCH(V$2,'Allokerad kvv'!$B$2:$AV$2,0),FALSE),VLOOKUP($B233,'Justerad allokering'!$B$2:$AG$462,MATCH(V$2,'Justerad allokering'!$B$2:$AF$2,0),FALSE))</f>
        <v>0</v>
      </c>
      <c r="W233" s="28">
        <f>IF(ISERROR(1/VLOOKUP($B233,'Justerad allokering'!$B$2:$AG$462,MATCH(W$2,'Justerad allokering'!$B$2:$AF$2,0),FALSE)),VLOOKUP($B233,'Allokerad kvv'!$B$2:$AV$468,MATCH(W$2,'Allokerad kvv'!$B$2:$AV$2,0),FALSE),VLOOKUP($B233,'Justerad allokering'!$B$2:$AG$462,MATCH(W$2,'Justerad allokering'!$B$2:$AF$2,0),FALSE))</f>
        <v>0</v>
      </c>
      <c r="X233" s="28">
        <f>IF(ISERROR(1/VLOOKUP($B233,'Justerad allokering'!$B$2:$AG$462,MATCH(X$2,'Justerad allokering'!$B$2:$AF$2,0),FALSE)),VLOOKUP($B233,'Allokerad kvv'!$B$2:$AV$468,MATCH(X$2,'Allokerad kvv'!$B$2:$AV$2,0),FALSE),VLOOKUP($B233,'Justerad allokering'!$B$2:$AG$462,MATCH(X$2,'Justerad allokering'!$B$2:$AF$2,0),FALSE))</f>
        <v>0</v>
      </c>
      <c r="Y233" s="28">
        <f>IF(ISERROR(1/VLOOKUP($B233,'Justerad allokering'!$B$2:$AG$462,MATCH(Y$2,'Justerad allokering'!$B$2:$AF$2,0),FALSE)),VLOOKUP($B233,'Allokerad kvv'!$B$2:$AV$468,MATCH(Y$2,'Allokerad kvv'!$B$2:$AV$2,0),FALSE),VLOOKUP($B233,'Justerad allokering'!$B$2:$AG$462,MATCH(Y$2,'Justerad allokering'!$B$2:$AF$2,0),FALSE))</f>
        <v>0</v>
      </c>
      <c r="Z233" s="28">
        <f>IF(ISERROR(1/VLOOKUP($B233,'Justerad allokering'!$B$2:$AG$462,MATCH(Z$2,'Justerad allokering'!$B$2:$AF$2,0),FALSE)),VLOOKUP($B233,'Allokerad kvv'!$B$2:$AV$468,MATCH(Z$2,'Allokerad kvv'!$B$2:$AV$2,0),FALSE),VLOOKUP($B233,'Justerad allokering'!$B$2:$AG$462,MATCH(Z$2,'Justerad allokering'!$B$2:$AF$2,0),FALSE))</f>
        <v>0</v>
      </c>
      <c r="AA233" s="28"/>
      <c r="AB233" s="28"/>
      <c r="AE233">
        <f t="shared" si="9"/>
        <v>167.28940200000002</v>
      </c>
      <c r="AG233">
        <f t="shared" si="10"/>
        <v>162.63355200000004</v>
      </c>
      <c r="AH233">
        <f t="shared" si="11"/>
        <v>162.63355200000004</v>
      </c>
      <c r="AI233" s="55">
        <f>IF(AH233=0,"",AH233/VLOOKUP(B233,Kraftvärmeprod!$B$1:$BC$480,MATCH("Summa tillförd energi exklusive rökgaskondensering",Kraftvärmeprod!$B$1:$BC$1,0),FALSE))</f>
        <v>0.77597526552346074</v>
      </c>
    </row>
    <row r="234" spans="1:35" x14ac:dyDescent="0.35">
      <c r="A234" s="28" t="s">
        <v>312</v>
      </c>
      <c r="B234" s="28" t="s">
        <v>313</v>
      </c>
      <c r="C234" s="28">
        <f>IF(ISERROR(1/VLOOKUP($B234,'Justerad allokering'!$B$2:$AG$462,MATCH(C$2,'Justerad allokering'!$B$2:$AF$2,0),FALSE)),VLOOKUP($B234,'Allokerad kvv'!$B$2:$AV$468,MATCH(C$2,'Allokerad kvv'!$B$2:$AV$2,0),FALSE),VLOOKUP($B234,'Justerad allokering'!$B$2:$AG$462,MATCH(C$2,'Justerad allokering'!$B$2:$AF$2,0),FALSE))</f>
        <v>0</v>
      </c>
      <c r="D234" s="28">
        <f>IF(ISERROR(1/VLOOKUP($B234,'Justerad allokering'!$B$2:$AG$462,MATCH(D$2,'Justerad allokering'!$B$2:$AF$2,0),FALSE)),VLOOKUP($B234,'Allokerad kvv'!$B$2:$AV$468,MATCH(D$2,'Allokerad kvv'!$B$2:$AV$2,0),FALSE),VLOOKUP($B234,'Justerad allokering'!$B$2:$AG$462,MATCH(D$2,'Justerad allokering'!$B$2:$AF$2,0),FALSE))</f>
        <v>0</v>
      </c>
      <c r="E234" s="28">
        <f>IF(ISERROR(1/VLOOKUP($B234,'Justerad allokering'!$B$2:$AG$462,MATCH(E$2,'Justerad allokering'!$B$2:$AF$2,0),FALSE)),VLOOKUP($B234,'Allokerad kvv'!$B$2:$AV$468,MATCH(E$2,'Allokerad kvv'!$B$2:$AV$2,0),FALSE),VLOOKUP($B234,'Justerad allokering'!$B$2:$AG$462,MATCH(E$2,'Justerad allokering'!$B$2:$AF$2,0),FALSE))</f>
        <v>0</v>
      </c>
      <c r="F234" s="28">
        <f>IF(ISERROR(1/VLOOKUP($B234,'Justerad allokering'!$B$2:$AG$462,MATCH(F$2,'Justerad allokering'!$B$2:$AF$2,0),FALSE)),VLOOKUP($B234,'Allokerad kvv'!$B$2:$AV$468,MATCH(F$2,'Allokerad kvv'!$B$2:$AV$2,0),FALSE),VLOOKUP($B234,'Justerad allokering'!$B$2:$AG$462,MATCH(F$2,'Justerad allokering'!$B$2:$AF$2,0),FALSE))</f>
        <v>0</v>
      </c>
      <c r="G234" s="28">
        <f>IF(ISERROR(1/VLOOKUP($B234,'Justerad allokering'!$B$2:$AG$462,MATCH(G$2,'Justerad allokering'!$B$2:$AF$2,0),FALSE)),VLOOKUP($B234,'Allokerad kvv'!$B$2:$AV$468,MATCH(G$2,'Allokerad kvv'!$B$2:$AV$2,0),FALSE),VLOOKUP($B234,'Justerad allokering'!$B$2:$AG$462,MATCH(G$2,'Justerad allokering'!$B$2:$AF$2,0),FALSE))</f>
        <v>0</v>
      </c>
      <c r="H234" s="28">
        <f>IF(ISERROR(1/VLOOKUP($B234,'Justerad allokering'!$B$2:$AG$462,MATCH(H$2,'Justerad allokering'!$B$2:$AF$2,0),FALSE)),VLOOKUP($B234,'Allokerad kvv'!$B$2:$AV$468,MATCH(H$2,'Allokerad kvv'!$B$2:$AV$2,0),FALSE),VLOOKUP($B234,'Justerad allokering'!$B$2:$AG$462,MATCH(H$2,'Justerad allokering'!$B$2:$AF$2,0),FALSE))</f>
        <v>0</v>
      </c>
      <c r="I234" s="28">
        <f>IF(ISERROR(1/VLOOKUP($B234,'Justerad allokering'!$B$2:$AG$462,MATCH(I$2,'Justerad allokering'!$B$2:$AF$2,0),FALSE)),VLOOKUP($B234,'Allokerad kvv'!$B$2:$AV$468,MATCH(I$2,'Allokerad kvv'!$B$2:$AV$2,0),FALSE),VLOOKUP($B234,'Justerad allokering'!$B$2:$AG$462,MATCH(I$2,'Justerad allokering'!$B$2:$AF$2,0),FALSE))</f>
        <v>0</v>
      </c>
      <c r="J234" s="28">
        <f>IF(ISERROR(1/VLOOKUP($B234,'Justerad allokering'!$B$2:$AG$462,MATCH(J$2,'Justerad allokering'!$B$2:$AF$2,0),FALSE)),VLOOKUP($B234,'Allokerad kvv'!$B$2:$AV$468,MATCH(J$2,'Allokerad kvv'!$B$2:$AV$2,0),FALSE),VLOOKUP($B234,'Justerad allokering'!$B$2:$AG$462,MATCH(J$2,'Justerad allokering'!$B$2:$AF$2,0),FALSE))</f>
        <v>0</v>
      </c>
      <c r="K234" s="28">
        <f>IF(ISERROR(1/VLOOKUP($B234,'Justerad allokering'!$B$2:$AG$462,MATCH(K$2,'Justerad allokering'!$B$2:$AF$2,0),FALSE)),VLOOKUP($B234,'Allokerad kvv'!$B$2:$AV$468,MATCH(K$2,'Allokerad kvv'!$B$2:$AV$2,0),FALSE),VLOOKUP($B234,'Justerad allokering'!$B$2:$AG$462,MATCH(K$2,'Justerad allokering'!$B$2:$AF$2,0),FALSE))</f>
        <v>0</v>
      </c>
      <c r="L234" s="28">
        <f>IF(ISERROR(1/VLOOKUP($B234,'Justerad allokering'!$B$2:$AG$462,MATCH(L$2,'Justerad allokering'!$B$2:$AF$2,0),FALSE)),VLOOKUP($B234,'Allokerad kvv'!$B$2:$AV$468,MATCH(L$2,'Allokerad kvv'!$B$2:$AV$2,0),FALSE),VLOOKUP($B234,'Justerad allokering'!$B$2:$AG$462,MATCH(L$2,'Justerad allokering'!$B$2:$AF$2,0),FALSE))</f>
        <v>0</v>
      </c>
      <c r="M234" s="28">
        <f>IF(ISERROR(1/VLOOKUP($B234,'Justerad allokering'!$B$2:$AG$462,MATCH(M$2,'Justerad allokering'!$B$2:$AF$2,0),FALSE)),VLOOKUP($B234,'Allokerad kvv'!$B$2:$AV$468,MATCH(M$2,'Allokerad kvv'!$B$2:$AV$2,0),FALSE),VLOOKUP($B234,'Justerad allokering'!$B$2:$AG$462,MATCH(M$2,'Justerad allokering'!$B$2:$AF$2,0),FALSE))</f>
        <v>0</v>
      </c>
      <c r="N234" s="28">
        <f>IF(ISERROR(1/VLOOKUP($B234,'Justerad allokering'!$B$2:$AG$462,MATCH(N$2,'Justerad allokering'!$B$2:$AF$2,0),FALSE)),VLOOKUP($B234,'Allokerad kvv'!$B$2:$AV$468,MATCH(N$2,'Allokerad kvv'!$B$2:$AV$2,0),FALSE),VLOOKUP($B234,'Justerad allokering'!$B$2:$AG$462,MATCH(N$2,'Justerad allokering'!$B$2:$AF$2,0),FALSE))</f>
        <v>0</v>
      </c>
      <c r="O234" s="28">
        <f>IF(ISERROR(1/VLOOKUP($B234,'Justerad allokering'!$B$2:$AG$462,MATCH(O$2,'Justerad allokering'!$B$2:$AF$2,0),FALSE)),VLOOKUP($B234,'Allokerad kvv'!$B$2:$AV$468,MATCH(O$2,'Allokerad kvv'!$B$2:$AV$2,0),FALSE),VLOOKUP($B234,'Justerad allokering'!$B$2:$AG$462,MATCH(O$2,'Justerad allokering'!$B$2:$AF$2,0),FALSE))</f>
        <v>0</v>
      </c>
      <c r="P234" s="28">
        <f>IF(ISERROR(1/VLOOKUP($B234,'Justerad allokering'!$B$2:$AG$462,MATCH(P$2,'Justerad allokering'!$B$2:$AF$2,0),FALSE)),VLOOKUP($B234,'Allokerad kvv'!$B$2:$AV$468,MATCH(P$2,'Allokerad kvv'!$B$2:$AV$2,0),FALSE),VLOOKUP($B234,'Justerad allokering'!$B$2:$AG$462,MATCH(P$2,'Justerad allokering'!$B$2:$AF$2,0),FALSE))</f>
        <v>0</v>
      </c>
      <c r="Q234" s="28">
        <f>IF(ISERROR(1/VLOOKUP($B234,'Justerad allokering'!$B$2:$AG$462,MATCH(Q$2,'Justerad allokering'!$B$2:$AF$2,0),FALSE)),VLOOKUP($B234,'Allokerad kvv'!$B$2:$AV$468,MATCH(Q$2,'Allokerad kvv'!$B$2:$AV$2,0),FALSE),VLOOKUP($B234,'Justerad allokering'!$B$2:$AG$462,MATCH(Q$2,'Justerad allokering'!$B$2:$AF$2,0),FALSE))</f>
        <v>0</v>
      </c>
      <c r="R234" s="28">
        <f>IF(ISERROR(1/VLOOKUP($B234,'Justerad allokering'!$B$2:$AG$462,MATCH(R$2,'Justerad allokering'!$B$2:$AF$2,0),FALSE)),VLOOKUP($B234,'Allokerad kvv'!$B$2:$AV$468,MATCH(R$2,'Allokerad kvv'!$B$2:$AV$2,0),FALSE),VLOOKUP($B234,'Justerad allokering'!$B$2:$AG$462,MATCH(R$2,'Justerad allokering'!$B$2:$AF$2,0),FALSE))</f>
        <v>0</v>
      </c>
      <c r="S234" s="28">
        <f>IF(ISERROR(1/VLOOKUP($B234,'Justerad allokering'!$B$2:$AG$462,MATCH(S$2,'Justerad allokering'!$B$2:$AF$2,0),FALSE)),VLOOKUP($B234,'Allokerad kvv'!$B$2:$AV$468,MATCH(S$2,'Allokerad kvv'!$B$2:$AV$2,0),FALSE),VLOOKUP($B234,'Justerad allokering'!$B$2:$AG$462,MATCH(S$2,'Justerad allokering'!$B$2:$AF$2,0),FALSE))</f>
        <v>0</v>
      </c>
      <c r="T234" s="28">
        <f>IF(ISERROR(1/VLOOKUP($B234,'Justerad allokering'!$B$2:$AG$462,MATCH(T$2,'Justerad allokering'!$B$2:$AF$2,0),FALSE)),VLOOKUP($B234,'Allokerad kvv'!$B$2:$AV$468,MATCH(T$2,'Allokerad kvv'!$B$2:$AV$2,0),FALSE),VLOOKUP($B234,'Justerad allokering'!$B$2:$AG$462,MATCH(T$2,'Justerad allokering'!$B$2:$AF$2,0),FALSE))</f>
        <v>0</v>
      </c>
      <c r="U234" s="28">
        <f>IF(ISERROR(1/VLOOKUP($B234,'Justerad allokering'!$B$2:$AG$462,MATCH(U$2,'Justerad allokering'!$B$2:$AF$2,0),FALSE)),VLOOKUP($B234,'Allokerad kvv'!$B$2:$AV$468,MATCH(U$2,'Allokerad kvv'!$B$2:$AV$2,0),FALSE),VLOOKUP($B234,'Justerad allokering'!$B$2:$AG$462,MATCH(U$2,'Justerad allokering'!$B$2:$AF$2,0),FALSE))</f>
        <v>0</v>
      </c>
      <c r="V234" s="28">
        <f>IF(ISERROR(1/VLOOKUP($B234,'Justerad allokering'!$B$2:$AG$462,MATCH(V$2,'Justerad allokering'!$B$2:$AF$2,0),FALSE)),VLOOKUP($B234,'Allokerad kvv'!$B$2:$AV$468,MATCH(V$2,'Allokerad kvv'!$B$2:$AV$2,0),FALSE),VLOOKUP($B234,'Justerad allokering'!$B$2:$AG$462,MATCH(V$2,'Justerad allokering'!$B$2:$AF$2,0),FALSE))</f>
        <v>0</v>
      </c>
      <c r="W234" s="28">
        <f>IF(ISERROR(1/VLOOKUP($B234,'Justerad allokering'!$B$2:$AG$462,MATCH(W$2,'Justerad allokering'!$B$2:$AF$2,0),FALSE)),VLOOKUP($B234,'Allokerad kvv'!$B$2:$AV$468,MATCH(W$2,'Allokerad kvv'!$B$2:$AV$2,0),FALSE),VLOOKUP($B234,'Justerad allokering'!$B$2:$AG$462,MATCH(W$2,'Justerad allokering'!$B$2:$AF$2,0),FALSE))</f>
        <v>0</v>
      </c>
      <c r="X234" s="28">
        <f>IF(ISERROR(1/VLOOKUP($B234,'Justerad allokering'!$B$2:$AG$462,MATCH(X$2,'Justerad allokering'!$B$2:$AF$2,0),FALSE)),VLOOKUP($B234,'Allokerad kvv'!$B$2:$AV$468,MATCH(X$2,'Allokerad kvv'!$B$2:$AV$2,0),FALSE),VLOOKUP($B234,'Justerad allokering'!$B$2:$AG$462,MATCH(X$2,'Justerad allokering'!$B$2:$AF$2,0),FALSE))</f>
        <v>0</v>
      </c>
      <c r="Y234" s="28">
        <f>IF(ISERROR(1/VLOOKUP($B234,'Justerad allokering'!$B$2:$AG$462,MATCH(Y$2,'Justerad allokering'!$B$2:$AF$2,0),FALSE)),VLOOKUP($B234,'Allokerad kvv'!$B$2:$AV$468,MATCH(Y$2,'Allokerad kvv'!$B$2:$AV$2,0),FALSE),VLOOKUP($B234,'Justerad allokering'!$B$2:$AG$462,MATCH(Y$2,'Justerad allokering'!$B$2:$AF$2,0),FALSE))</f>
        <v>0</v>
      </c>
      <c r="Z234" s="28">
        <f>IF(ISERROR(1/VLOOKUP($B234,'Justerad allokering'!$B$2:$AG$462,MATCH(Z$2,'Justerad allokering'!$B$2:$AF$2,0),FALSE)),VLOOKUP($B234,'Allokerad kvv'!$B$2:$AV$468,MATCH(Z$2,'Allokerad kvv'!$B$2:$AV$2,0),FALSE),VLOOKUP($B234,'Justerad allokering'!$B$2:$AG$462,MATCH(Z$2,'Justerad allokering'!$B$2:$AF$2,0),FALSE))</f>
        <v>0</v>
      </c>
      <c r="AA234" s="28"/>
      <c r="AB234" s="28"/>
      <c r="AE234">
        <f t="shared" si="9"/>
        <v>0</v>
      </c>
      <c r="AG234">
        <f t="shared" si="10"/>
        <v>0</v>
      </c>
      <c r="AH234">
        <f t="shared" si="11"/>
        <v>0</v>
      </c>
      <c r="AI234" s="55" t="str">
        <f>IF(AH234=0,"",AH234/VLOOKUP(B234,Kraftvärmeprod!$B$1:$BC$480,MATCH("Summa tillförd energi exklusive rökgaskondensering",Kraftvärmeprod!$B$1:$BC$1,0),FALSE))</f>
        <v/>
      </c>
    </row>
    <row r="235" spans="1:35" x14ac:dyDescent="0.35">
      <c r="A235" s="28" t="s">
        <v>312</v>
      </c>
      <c r="B235" s="28" t="s">
        <v>314</v>
      </c>
      <c r="C235" s="28">
        <f>IF(ISERROR(1/VLOOKUP($B235,'Justerad allokering'!$B$2:$AG$462,MATCH(C$2,'Justerad allokering'!$B$2:$AF$2,0),FALSE)),VLOOKUP($B235,'Allokerad kvv'!$B$2:$AV$468,MATCH(C$2,'Allokerad kvv'!$B$2:$AV$2,0),FALSE),VLOOKUP($B235,'Justerad allokering'!$B$2:$AG$462,MATCH(C$2,'Justerad allokering'!$B$2:$AF$2,0),FALSE))</f>
        <v>0</v>
      </c>
      <c r="D235" s="28">
        <f>IF(ISERROR(1/VLOOKUP($B235,'Justerad allokering'!$B$2:$AG$462,MATCH(D$2,'Justerad allokering'!$B$2:$AF$2,0),FALSE)),VLOOKUP($B235,'Allokerad kvv'!$B$2:$AV$468,MATCH(D$2,'Allokerad kvv'!$B$2:$AV$2,0),FALSE),VLOOKUP($B235,'Justerad allokering'!$B$2:$AG$462,MATCH(D$2,'Justerad allokering'!$B$2:$AF$2,0),FALSE))</f>
        <v>0</v>
      </c>
      <c r="E235" s="28">
        <f>IF(ISERROR(1/VLOOKUP($B235,'Justerad allokering'!$B$2:$AG$462,MATCH(E$2,'Justerad allokering'!$B$2:$AF$2,0),FALSE)),VLOOKUP($B235,'Allokerad kvv'!$B$2:$AV$468,MATCH(E$2,'Allokerad kvv'!$B$2:$AV$2,0),FALSE),VLOOKUP($B235,'Justerad allokering'!$B$2:$AG$462,MATCH(E$2,'Justerad allokering'!$B$2:$AF$2,0),FALSE))</f>
        <v>0</v>
      </c>
      <c r="F235" s="28">
        <f>IF(ISERROR(1/VLOOKUP($B235,'Justerad allokering'!$B$2:$AG$462,MATCH(F$2,'Justerad allokering'!$B$2:$AF$2,0),FALSE)),VLOOKUP($B235,'Allokerad kvv'!$B$2:$AV$468,MATCH(F$2,'Allokerad kvv'!$B$2:$AV$2,0),FALSE),VLOOKUP($B235,'Justerad allokering'!$B$2:$AG$462,MATCH(F$2,'Justerad allokering'!$B$2:$AF$2,0),FALSE))</f>
        <v>0</v>
      </c>
      <c r="G235" s="28">
        <f>IF(ISERROR(1/VLOOKUP($B235,'Justerad allokering'!$B$2:$AG$462,MATCH(G$2,'Justerad allokering'!$B$2:$AF$2,0),FALSE)),VLOOKUP($B235,'Allokerad kvv'!$B$2:$AV$468,MATCH(G$2,'Allokerad kvv'!$B$2:$AV$2,0),FALSE),VLOOKUP($B235,'Justerad allokering'!$B$2:$AG$462,MATCH(G$2,'Justerad allokering'!$B$2:$AF$2,0),FALSE))</f>
        <v>0</v>
      </c>
      <c r="H235" s="28">
        <f>IF(ISERROR(1/VLOOKUP($B235,'Justerad allokering'!$B$2:$AG$462,MATCH(H$2,'Justerad allokering'!$B$2:$AF$2,0),FALSE)),VLOOKUP($B235,'Allokerad kvv'!$B$2:$AV$468,MATCH(H$2,'Allokerad kvv'!$B$2:$AV$2,0),FALSE),VLOOKUP($B235,'Justerad allokering'!$B$2:$AG$462,MATCH(H$2,'Justerad allokering'!$B$2:$AF$2,0),FALSE))</f>
        <v>0</v>
      </c>
      <c r="I235" s="28">
        <f>IF(ISERROR(1/VLOOKUP($B235,'Justerad allokering'!$B$2:$AG$462,MATCH(I$2,'Justerad allokering'!$B$2:$AF$2,0),FALSE)),VLOOKUP($B235,'Allokerad kvv'!$B$2:$AV$468,MATCH(I$2,'Allokerad kvv'!$B$2:$AV$2,0),FALSE),VLOOKUP($B235,'Justerad allokering'!$B$2:$AG$462,MATCH(I$2,'Justerad allokering'!$B$2:$AF$2,0),FALSE))</f>
        <v>0</v>
      </c>
      <c r="J235" s="28">
        <f>IF(ISERROR(1/VLOOKUP($B235,'Justerad allokering'!$B$2:$AG$462,MATCH(J$2,'Justerad allokering'!$B$2:$AF$2,0),FALSE)),VLOOKUP($B235,'Allokerad kvv'!$B$2:$AV$468,MATCH(J$2,'Allokerad kvv'!$B$2:$AV$2,0),FALSE),VLOOKUP($B235,'Justerad allokering'!$B$2:$AG$462,MATCH(J$2,'Justerad allokering'!$B$2:$AF$2,0),FALSE))</f>
        <v>0</v>
      </c>
      <c r="K235" s="28">
        <f>IF(ISERROR(1/VLOOKUP($B235,'Justerad allokering'!$B$2:$AG$462,MATCH(K$2,'Justerad allokering'!$B$2:$AF$2,0),FALSE)),VLOOKUP($B235,'Allokerad kvv'!$B$2:$AV$468,MATCH(K$2,'Allokerad kvv'!$B$2:$AV$2,0),FALSE),VLOOKUP($B235,'Justerad allokering'!$B$2:$AG$462,MATCH(K$2,'Justerad allokering'!$B$2:$AF$2,0),FALSE))</f>
        <v>0</v>
      </c>
      <c r="L235" s="28">
        <f>IF(ISERROR(1/VLOOKUP($B235,'Justerad allokering'!$B$2:$AG$462,MATCH(L$2,'Justerad allokering'!$B$2:$AF$2,0),FALSE)),VLOOKUP($B235,'Allokerad kvv'!$B$2:$AV$468,MATCH(L$2,'Allokerad kvv'!$B$2:$AV$2,0),FALSE),VLOOKUP($B235,'Justerad allokering'!$B$2:$AG$462,MATCH(L$2,'Justerad allokering'!$B$2:$AF$2,0),FALSE))</f>
        <v>0</v>
      </c>
      <c r="M235" s="28">
        <f>IF(ISERROR(1/VLOOKUP($B235,'Justerad allokering'!$B$2:$AG$462,MATCH(M$2,'Justerad allokering'!$B$2:$AF$2,0),FALSE)),VLOOKUP($B235,'Allokerad kvv'!$B$2:$AV$468,MATCH(M$2,'Allokerad kvv'!$B$2:$AV$2,0),FALSE),VLOOKUP($B235,'Justerad allokering'!$B$2:$AG$462,MATCH(M$2,'Justerad allokering'!$B$2:$AF$2,0),FALSE))</f>
        <v>0</v>
      </c>
      <c r="N235" s="28">
        <f>IF(ISERROR(1/VLOOKUP($B235,'Justerad allokering'!$B$2:$AG$462,MATCH(N$2,'Justerad allokering'!$B$2:$AF$2,0),FALSE)),VLOOKUP($B235,'Allokerad kvv'!$B$2:$AV$468,MATCH(N$2,'Allokerad kvv'!$B$2:$AV$2,0),FALSE),VLOOKUP($B235,'Justerad allokering'!$B$2:$AG$462,MATCH(N$2,'Justerad allokering'!$B$2:$AF$2,0),FALSE))</f>
        <v>0</v>
      </c>
      <c r="O235" s="28">
        <f>IF(ISERROR(1/VLOOKUP($B235,'Justerad allokering'!$B$2:$AG$462,MATCH(O$2,'Justerad allokering'!$B$2:$AF$2,0),FALSE)),VLOOKUP($B235,'Allokerad kvv'!$B$2:$AV$468,MATCH(O$2,'Allokerad kvv'!$B$2:$AV$2,0),FALSE),VLOOKUP($B235,'Justerad allokering'!$B$2:$AG$462,MATCH(O$2,'Justerad allokering'!$B$2:$AF$2,0),FALSE))</f>
        <v>0</v>
      </c>
      <c r="P235" s="28">
        <f>IF(ISERROR(1/VLOOKUP($B235,'Justerad allokering'!$B$2:$AG$462,MATCH(P$2,'Justerad allokering'!$B$2:$AF$2,0),FALSE)),VLOOKUP($B235,'Allokerad kvv'!$B$2:$AV$468,MATCH(P$2,'Allokerad kvv'!$B$2:$AV$2,0),FALSE),VLOOKUP($B235,'Justerad allokering'!$B$2:$AG$462,MATCH(P$2,'Justerad allokering'!$B$2:$AF$2,0),FALSE))</f>
        <v>0</v>
      </c>
      <c r="Q235" s="28">
        <f>IF(ISERROR(1/VLOOKUP($B235,'Justerad allokering'!$B$2:$AG$462,MATCH(Q$2,'Justerad allokering'!$B$2:$AF$2,0),FALSE)),VLOOKUP($B235,'Allokerad kvv'!$B$2:$AV$468,MATCH(Q$2,'Allokerad kvv'!$B$2:$AV$2,0),FALSE),VLOOKUP($B235,'Justerad allokering'!$B$2:$AG$462,MATCH(Q$2,'Justerad allokering'!$B$2:$AF$2,0),FALSE))</f>
        <v>0</v>
      </c>
      <c r="R235" s="28">
        <f>IF(ISERROR(1/VLOOKUP($B235,'Justerad allokering'!$B$2:$AG$462,MATCH(R$2,'Justerad allokering'!$B$2:$AF$2,0),FALSE)),VLOOKUP($B235,'Allokerad kvv'!$B$2:$AV$468,MATCH(R$2,'Allokerad kvv'!$B$2:$AV$2,0),FALSE),VLOOKUP($B235,'Justerad allokering'!$B$2:$AG$462,MATCH(R$2,'Justerad allokering'!$B$2:$AF$2,0),FALSE))</f>
        <v>0</v>
      </c>
      <c r="S235" s="28">
        <f>IF(ISERROR(1/VLOOKUP($B235,'Justerad allokering'!$B$2:$AG$462,MATCH(S$2,'Justerad allokering'!$B$2:$AF$2,0),FALSE)),VLOOKUP($B235,'Allokerad kvv'!$B$2:$AV$468,MATCH(S$2,'Allokerad kvv'!$B$2:$AV$2,0),FALSE),VLOOKUP($B235,'Justerad allokering'!$B$2:$AG$462,MATCH(S$2,'Justerad allokering'!$B$2:$AF$2,0),FALSE))</f>
        <v>0</v>
      </c>
      <c r="T235" s="28">
        <f>IF(ISERROR(1/VLOOKUP($B235,'Justerad allokering'!$B$2:$AG$462,MATCH(T$2,'Justerad allokering'!$B$2:$AF$2,0),FALSE)),VLOOKUP($B235,'Allokerad kvv'!$B$2:$AV$468,MATCH(T$2,'Allokerad kvv'!$B$2:$AV$2,0),FALSE),VLOOKUP($B235,'Justerad allokering'!$B$2:$AG$462,MATCH(T$2,'Justerad allokering'!$B$2:$AF$2,0),FALSE))</f>
        <v>0</v>
      </c>
      <c r="U235" s="28">
        <f>IF(ISERROR(1/VLOOKUP($B235,'Justerad allokering'!$B$2:$AG$462,MATCH(U$2,'Justerad allokering'!$B$2:$AF$2,0),FALSE)),VLOOKUP($B235,'Allokerad kvv'!$B$2:$AV$468,MATCH(U$2,'Allokerad kvv'!$B$2:$AV$2,0),FALSE),VLOOKUP($B235,'Justerad allokering'!$B$2:$AG$462,MATCH(U$2,'Justerad allokering'!$B$2:$AF$2,0),FALSE))</f>
        <v>0</v>
      </c>
      <c r="V235" s="28">
        <f>IF(ISERROR(1/VLOOKUP($B235,'Justerad allokering'!$B$2:$AG$462,MATCH(V$2,'Justerad allokering'!$B$2:$AF$2,0),FALSE)),VLOOKUP($B235,'Allokerad kvv'!$B$2:$AV$468,MATCH(V$2,'Allokerad kvv'!$B$2:$AV$2,0),FALSE),VLOOKUP($B235,'Justerad allokering'!$B$2:$AG$462,MATCH(V$2,'Justerad allokering'!$B$2:$AF$2,0),FALSE))</f>
        <v>0</v>
      </c>
      <c r="W235" s="28">
        <f>IF(ISERROR(1/VLOOKUP($B235,'Justerad allokering'!$B$2:$AG$462,MATCH(W$2,'Justerad allokering'!$B$2:$AF$2,0),FALSE)),VLOOKUP($B235,'Allokerad kvv'!$B$2:$AV$468,MATCH(W$2,'Allokerad kvv'!$B$2:$AV$2,0),FALSE),VLOOKUP($B235,'Justerad allokering'!$B$2:$AG$462,MATCH(W$2,'Justerad allokering'!$B$2:$AF$2,0),FALSE))</f>
        <v>0</v>
      </c>
      <c r="X235" s="28">
        <f>IF(ISERROR(1/VLOOKUP($B235,'Justerad allokering'!$B$2:$AG$462,MATCH(X$2,'Justerad allokering'!$B$2:$AF$2,0),FALSE)),VLOOKUP($B235,'Allokerad kvv'!$B$2:$AV$468,MATCH(X$2,'Allokerad kvv'!$B$2:$AV$2,0),FALSE),VLOOKUP($B235,'Justerad allokering'!$B$2:$AG$462,MATCH(X$2,'Justerad allokering'!$B$2:$AF$2,0),FALSE))</f>
        <v>0</v>
      </c>
      <c r="Y235" s="28">
        <f>IF(ISERROR(1/VLOOKUP($B235,'Justerad allokering'!$B$2:$AG$462,MATCH(Y$2,'Justerad allokering'!$B$2:$AF$2,0),FALSE)),VLOOKUP($B235,'Allokerad kvv'!$B$2:$AV$468,MATCH(Y$2,'Allokerad kvv'!$B$2:$AV$2,0),FALSE),VLOOKUP($B235,'Justerad allokering'!$B$2:$AG$462,MATCH(Y$2,'Justerad allokering'!$B$2:$AF$2,0),FALSE))</f>
        <v>0</v>
      </c>
      <c r="Z235" s="28">
        <f>IF(ISERROR(1/VLOOKUP($B235,'Justerad allokering'!$B$2:$AG$462,MATCH(Z$2,'Justerad allokering'!$B$2:$AF$2,0),FALSE)),VLOOKUP($B235,'Allokerad kvv'!$B$2:$AV$468,MATCH(Z$2,'Allokerad kvv'!$B$2:$AV$2,0),FALSE),VLOOKUP($B235,'Justerad allokering'!$B$2:$AG$462,MATCH(Z$2,'Justerad allokering'!$B$2:$AF$2,0),FALSE))</f>
        <v>0</v>
      </c>
      <c r="AA235" s="28"/>
      <c r="AB235" s="28"/>
      <c r="AE235">
        <f t="shared" si="9"/>
        <v>0</v>
      </c>
      <c r="AG235">
        <f t="shared" si="10"/>
        <v>0</v>
      </c>
      <c r="AH235">
        <f t="shared" si="11"/>
        <v>0</v>
      </c>
      <c r="AI235" s="55" t="str">
        <f>IF(AH235=0,"",AH235/VLOOKUP(B235,Kraftvärmeprod!$B$1:$BC$480,MATCH("Summa tillförd energi exklusive rökgaskondensering",Kraftvärmeprod!$B$1:$BC$1,0),FALSE))</f>
        <v/>
      </c>
    </row>
    <row r="236" spans="1:35" x14ac:dyDescent="0.35">
      <c r="A236" s="28" t="s">
        <v>312</v>
      </c>
      <c r="B236" s="28" t="s">
        <v>315</v>
      </c>
      <c r="C236" s="28">
        <f>IF(ISERROR(1/VLOOKUP($B236,'Justerad allokering'!$B$2:$AG$462,MATCH(C$2,'Justerad allokering'!$B$2:$AF$2,0),FALSE)),VLOOKUP($B236,'Allokerad kvv'!$B$2:$AV$468,MATCH(C$2,'Allokerad kvv'!$B$2:$AV$2,0),FALSE),VLOOKUP($B236,'Justerad allokering'!$B$2:$AG$462,MATCH(C$2,'Justerad allokering'!$B$2:$AF$2,0),FALSE))</f>
        <v>0</v>
      </c>
      <c r="D236" s="28">
        <f>IF(ISERROR(1/VLOOKUP($B236,'Justerad allokering'!$B$2:$AG$462,MATCH(D$2,'Justerad allokering'!$B$2:$AF$2,0),FALSE)),VLOOKUP($B236,'Allokerad kvv'!$B$2:$AV$468,MATCH(D$2,'Allokerad kvv'!$B$2:$AV$2,0),FALSE),VLOOKUP($B236,'Justerad allokering'!$B$2:$AG$462,MATCH(D$2,'Justerad allokering'!$B$2:$AF$2,0),FALSE))</f>
        <v>0</v>
      </c>
      <c r="E236" s="28">
        <f>IF(ISERROR(1/VLOOKUP($B236,'Justerad allokering'!$B$2:$AG$462,MATCH(E$2,'Justerad allokering'!$B$2:$AF$2,0),FALSE)),VLOOKUP($B236,'Allokerad kvv'!$B$2:$AV$468,MATCH(E$2,'Allokerad kvv'!$B$2:$AV$2,0),FALSE),VLOOKUP($B236,'Justerad allokering'!$B$2:$AG$462,MATCH(E$2,'Justerad allokering'!$B$2:$AF$2,0),FALSE))</f>
        <v>0</v>
      </c>
      <c r="F236" s="28">
        <f>IF(ISERROR(1/VLOOKUP($B236,'Justerad allokering'!$B$2:$AG$462,MATCH(F$2,'Justerad allokering'!$B$2:$AF$2,0),FALSE)),VLOOKUP($B236,'Allokerad kvv'!$B$2:$AV$468,MATCH(F$2,'Allokerad kvv'!$B$2:$AV$2,0),FALSE),VLOOKUP($B236,'Justerad allokering'!$B$2:$AG$462,MATCH(F$2,'Justerad allokering'!$B$2:$AF$2,0),FALSE))</f>
        <v>0</v>
      </c>
      <c r="G236" s="28">
        <f>IF(ISERROR(1/VLOOKUP($B236,'Justerad allokering'!$B$2:$AG$462,MATCH(G$2,'Justerad allokering'!$B$2:$AF$2,0),FALSE)),VLOOKUP($B236,'Allokerad kvv'!$B$2:$AV$468,MATCH(G$2,'Allokerad kvv'!$B$2:$AV$2,0),FALSE),VLOOKUP($B236,'Justerad allokering'!$B$2:$AG$462,MATCH(G$2,'Justerad allokering'!$B$2:$AF$2,0),FALSE))</f>
        <v>0</v>
      </c>
      <c r="H236" s="28">
        <f>IF(ISERROR(1/VLOOKUP($B236,'Justerad allokering'!$B$2:$AG$462,MATCH(H$2,'Justerad allokering'!$B$2:$AF$2,0),FALSE)),VLOOKUP($B236,'Allokerad kvv'!$B$2:$AV$468,MATCH(H$2,'Allokerad kvv'!$B$2:$AV$2,0),FALSE),VLOOKUP($B236,'Justerad allokering'!$B$2:$AG$462,MATCH(H$2,'Justerad allokering'!$B$2:$AF$2,0),FALSE))</f>
        <v>0</v>
      </c>
      <c r="I236" s="28">
        <f>IF(ISERROR(1/VLOOKUP($B236,'Justerad allokering'!$B$2:$AG$462,MATCH(I$2,'Justerad allokering'!$B$2:$AF$2,0),FALSE)),VLOOKUP($B236,'Allokerad kvv'!$B$2:$AV$468,MATCH(I$2,'Allokerad kvv'!$B$2:$AV$2,0),FALSE),VLOOKUP($B236,'Justerad allokering'!$B$2:$AG$462,MATCH(I$2,'Justerad allokering'!$B$2:$AF$2,0),FALSE))</f>
        <v>0</v>
      </c>
      <c r="J236" s="28">
        <f>IF(ISERROR(1/VLOOKUP($B236,'Justerad allokering'!$B$2:$AG$462,MATCH(J$2,'Justerad allokering'!$B$2:$AF$2,0),FALSE)),VLOOKUP($B236,'Allokerad kvv'!$B$2:$AV$468,MATCH(J$2,'Allokerad kvv'!$B$2:$AV$2,0),FALSE),VLOOKUP($B236,'Justerad allokering'!$B$2:$AG$462,MATCH(J$2,'Justerad allokering'!$B$2:$AF$2,0),FALSE))</f>
        <v>0</v>
      </c>
      <c r="K236" s="28">
        <f>IF(ISERROR(1/VLOOKUP($B236,'Justerad allokering'!$B$2:$AG$462,MATCH(K$2,'Justerad allokering'!$B$2:$AF$2,0),FALSE)),VLOOKUP($B236,'Allokerad kvv'!$B$2:$AV$468,MATCH(K$2,'Allokerad kvv'!$B$2:$AV$2,0),FALSE),VLOOKUP($B236,'Justerad allokering'!$B$2:$AG$462,MATCH(K$2,'Justerad allokering'!$B$2:$AF$2,0),FALSE))</f>
        <v>0</v>
      </c>
      <c r="L236" s="28">
        <f>IF(ISERROR(1/VLOOKUP($B236,'Justerad allokering'!$B$2:$AG$462,MATCH(L$2,'Justerad allokering'!$B$2:$AF$2,0),FALSE)),VLOOKUP($B236,'Allokerad kvv'!$B$2:$AV$468,MATCH(L$2,'Allokerad kvv'!$B$2:$AV$2,0),FALSE),VLOOKUP($B236,'Justerad allokering'!$B$2:$AG$462,MATCH(L$2,'Justerad allokering'!$B$2:$AF$2,0),FALSE))</f>
        <v>0</v>
      </c>
      <c r="M236" s="28">
        <f>IF(ISERROR(1/VLOOKUP($B236,'Justerad allokering'!$B$2:$AG$462,MATCH(M$2,'Justerad allokering'!$B$2:$AF$2,0),FALSE)),VLOOKUP($B236,'Allokerad kvv'!$B$2:$AV$468,MATCH(M$2,'Allokerad kvv'!$B$2:$AV$2,0),FALSE),VLOOKUP($B236,'Justerad allokering'!$B$2:$AG$462,MATCH(M$2,'Justerad allokering'!$B$2:$AF$2,0),FALSE))</f>
        <v>0</v>
      </c>
      <c r="N236" s="28">
        <f>IF(ISERROR(1/VLOOKUP($B236,'Justerad allokering'!$B$2:$AG$462,MATCH(N$2,'Justerad allokering'!$B$2:$AF$2,0),FALSE)),VLOOKUP($B236,'Allokerad kvv'!$B$2:$AV$468,MATCH(N$2,'Allokerad kvv'!$B$2:$AV$2,0),FALSE),VLOOKUP($B236,'Justerad allokering'!$B$2:$AG$462,MATCH(N$2,'Justerad allokering'!$B$2:$AF$2,0),FALSE))</f>
        <v>0</v>
      </c>
      <c r="O236" s="28">
        <f>IF(ISERROR(1/VLOOKUP($B236,'Justerad allokering'!$B$2:$AG$462,MATCH(O$2,'Justerad allokering'!$B$2:$AF$2,0),FALSE)),VLOOKUP($B236,'Allokerad kvv'!$B$2:$AV$468,MATCH(O$2,'Allokerad kvv'!$B$2:$AV$2,0),FALSE),VLOOKUP($B236,'Justerad allokering'!$B$2:$AG$462,MATCH(O$2,'Justerad allokering'!$B$2:$AF$2,0),FALSE))</f>
        <v>0</v>
      </c>
      <c r="P236" s="28">
        <f>IF(ISERROR(1/VLOOKUP($B236,'Justerad allokering'!$B$2:$AG$462,MATCH(P$2,'Justerad allokering'!$B$2:$AF$2,0),FALSE)),VLOOKUP($B236,'Allokerad kvv'!$B$2:$AV$468,MATCH(P$2,'Allokerad kvv'!$B$2:$AV$2,0),FALSE),VLOOKUP($B236,'Justerad allokering'!$B$2:$AG$462,MATCH(P$2,'Justerad allokering'!$B$2:$AF$2,0),FALSE))</f>
        <v>0</v>
      </c>
      <c r="Q236" s="28">
        <f>IF(ISERROR(1/VLOOKUP($B236,'Justerad allokering'!$B$2:$AG$462,MATCH(Q$2,'Justerad allokering'!$B$2:$AF$2,0),FALSE)),VLOOKUP($B236,'Allokerad kvv'!$B$2:$AV$468,MATCH(Q$2,'Allokerad kvv'!$B$2:$AV$2,0),FALSE),VLOOKUP($B236,'Justerad allokering'!$B$2:$AG$462,MATCH(Q$2,'Justerad allokering'!$B$2:$AF$2,0),FALSE))</f>
        <v>0</v>
      </c>
      <c r="R236" s="28">
        <f>IF(ISERROR(1/VLOOKUP($B236,'Justerad allokering'!$B$2:$AG$462,MATCH(R$2,'Justerad allokering'!$B$2:$AF$2,0),FALSE)),VLOOKUP($B236,'Allokerad kvv'!$B$2:$AV$468,MATCH(R$2,'Allokerad kvv'!$B$2:$AV$2,0),FALSE),VLOOKUP($B236,'Justerad allokering'!$B$2:$AG$462,MATCH(R$2,'Justerad allokering'!$B$2:$AF$2,0),FALSE))</f>
        <v>0</v>
      </c>
      <c r="S236" s="28">
        <f>IF(ISERROR(1/VLOOKUP($B236,'Justerad allokering'!$B$2:$AG$462,MATCH(S$2,'Justerad allokering'!$B$2:$AF$2,0),FALSE)),VLOOKUP($B236,'Allokerad kvv'!$B$2:$AV$468,MATCH(S$2,'Allokerad kvv'!$B$2:$AV$2,0),FALSE),VLOOKUP($B236,'Justerad allokering'!$B$2:$AG$462,MATCH(S$2,'Justerad allokering'!$B$2:$AF$2,0),FALSE))</f>
        <v>0</v>
      </c>
      <c r="T236" s="28">
        <f>IF(ISERROR(1/VLOOKUP($B236,'Justerad allokering'!$B$2:$AG$462,MATCH(T$2,'Justerad allokering'!$B$2:$AF$2,0),FALSE)),VLOOKUP($B236,'Allokerad kvv'!$B$2:$AV$468,MATCH(T$2,'Allokerad kvv'!$B$2:$AV$2,0),FALSE),VLOOKUP($B236,'Justerad allokering'!$B$2:$AG$462,MATCH(T$2,'Justerad allokering'!$B$2:$AF$2,0),FALSE))</f>
        <v>0</v>
      </c>
      <c r="U236" s="28">
        <f>IF(ISERROR(1/VLOOKUP($B236,'Justerad allokering'!$B$2:$AG$462,MATCH(U$2,'Justerad allokering'!$B$2:$AF$2,0),FALSE)),VLOOKUP($B236,'Allokerad kvv'!$B$2:$AV$468,MATCH(U$2,'Allokerad kvv'!$B$2:$AV$2,0),FALSE),VLOOKUP($B236,'Justerad allokering'!$B$2:$AG$462,MATCH(U$2,'Justerad allokering'!$B$2:$AF$2,0),FALSE))</f>
        <v>0</v>
      </c>
      <c r="V236" s="28">
        <f>IF(ISERROR(1/VLOOKUP($B236,'Justerad allokering'!$B$2:$AG$462,MATCH(V$2,'Justerad allokering'!$B$2:$AF$2,0),FALSE)),VLOOKUP($B236,'Allokerad kvv'!$B$2:$AV$468,MATCH(V$2,'Allokerad kvv'!$B$2:$AV$2,0),FALSE),VLOOKUP($B236,'Justerad allokering'!$B$2:$AG$462,MATCH(V$2,'Justerad allokering'!$B$2:$AF$2,0),FALSE))</f>
        <v>0</v>
      </c>
      <c r="W236" s="28">
        <f>IF(ISERROR(1/VLOOKUP($B236,'Justerad allokering'!$B$2:$AG$462,MATCH(W$2,'Justerad allokering'!$B$2:$AF$2,0),FALSE)),VLOOKUP($B236,'Allokerad kvv'!$B$2:$AV$468,MATCH(W$2,'Allokerad kvv'!$B$2:$AV$2,0),FALSE),VLOOKUP($B236,'Justerad allokering'!$B$2:$AG$462,MATCH(W$2,'Justerad allokering'!$B$2:$AF$2,0),FALSE))</f>
        <v>0</v>
      </c>
      <c r="X236" s="28">
        <f>IF(ISERROR(1/VLOOKUP($B236,'Justerad allokering'!$B$2:$AG$462,MATCH(X$2,'Justerad allokering'!$B$2:$AF$2,0),FALSE)),VLOOKUP($B236,'Allokerad kvv'!$B$2:$AV$468,MATCH(X$2,'Allokerad kvv'!$B$2:$AV$2,0),FALSE),VLOOKUP($B236,'Justerad allokering'!$B$2:$AG$462,MATCH(X$2,'Justerad allokering'!$B$2:$AF$2,0),FALSE))</f>
        <v>0</v>
      </c>
      <c r="Y236" s="28">
        <f>IF(ISERROR(1/VLOOKUP($B236,'Justerad allokering'!$B$2:$AG$462,MATCH(Y$2,'Justerad allokering'!$B$2:$AF$2,0),FALSE)),VLOOKUP($B236,'Allokerad kvv'!$B$2:$AV$468,MATCH(Y$2,'Allokerad kvv'!$B$2:$AV$2,0),FALSE),VLOOKUP($B236,'Justerad allokering'!$B$2:$AG$462,MATCH(Y$2,'Justerad allokering'!$B$2:$AF$2,0),FALSE))</f>
        <v>0</v>
      </c>
      <c r="Z236" s="28">
        <f>IF(ISERROR(1/VLOOKUP($B236,'Justerad allokering'!$B$2:$AG$462,MATCH(Z$2,'Justerad allokering'!$B$2:$AF$2,0),FALSE)),VLOOKUP($B236,'Allokerad kvv'!$B$2:$AV$468,MATCH(Z$2,'Allokerad kvv'!$B$2:$AV$2,0),FALSE),VLOOKUP($B236,'Justerad allokering'!$B$2:$AG$462,MATCH(Z$2,'Justerad allokering'!$B$2:$AF$2,0),FALSE))</f>
        <v>0</v>
      </c>
      <c r="AA236" s="28"/>
      <c r="AB236" s="28"/>
      <c r="AE236">
        <f t="shared" si="9"/>
        <v>0</v>
      </c>
      <c r="AG236">
        <f t="shared" si="10"/>
        <v>0</v>
      </c>
      <c r="AH236">
        <f t="shared" si="11"/>
        <v>0</v>
      </c>
      <c r="AI236" s="55" t="str">
        <f>IF(AH236=0,"",AH236/VLOOKUP(B236,Kraftvärmeprod!$B$1:$BC$480,MATCH("Summa tillförd energi exklusive rökgaskondensering",Kraftvärmeprod!$B$1:$BC$1,0),FALSE))</f>
        <v/>
      </c>
    </row>
    <row r="237" spans="1:35" x14ac:dyDescent="0.35">
      <c r="A237" s="28" t="s">
        <v>316</v>
      </c>
      <c r="B237" s="28" t="s">
        <v>317</v>
      </c>
      <c r="C237" s="28">
        <f>IF(ISERROR(1/VLOOKUP($B237,'Justerad allokering'!$B$2:$AG$462,MATCH(C$2,'Justerad allokering'!$B$2:$AF$2,0),FALSE)),VLOOKUP($B237,'Allokerad kvv'!$B$2:$AV$468,MATCH(C$2,'Allokerad kvv'!$B$2:$AV$2,0),FALSE),VLOOKUP($B237,'Justerad allokering'!$B$2:$AG$462,MATCH(C$2,'Justerad allokering'!$B$2:$AF$2,0),FALSE))</f>
        <v>0</v>
      </c>
      <c r="D237" s="28">
        <f>IF(ISERROR(1/VLOOKUP($B237,'Justerad allokering'!$B$2:$AG$462,MATCH(D$2,'Justerad allokering'!$B$2:$AF$2,0),FALSE)),VLOOKUP($B237,'Allokerad kvv'!$B$2:$AV$468,MATCH(D$2,'Allokerad kvv'!$B$2:$AV$2,0),FALSE),VLOOKUP($B237,'Justerad allokering'!$B$2:$AG$462,MATCH(D$2,'Justerad allokering'!$B$2:$AF$2,0),FALSE))</f>
        <v>0</v>
      </c>
      <c r="E237" s="28">
        <f>IF(ISERROR(1/VLOOKUP($B237,'Justerad allokering'!$B$2:$AG$462,MATCH(E$2,'Justerad allokering'!$B$2:$AF$2,0),FALSE)),VLOOKUP($B237,'Allokerad kvv'!$B$2:$AV$468,MATCH(E$2,'Allokerad kvv'!$B$2:$AV$2,0),FALSE),VLOOKUP($B237,'Justerad allokering'!$B$2:$AG$462,MATCH(E$2,'Justerad allokering'!$B$2:$AF$2,0),FALSE))</f>
        <v>0</v>
      </c>
      <c r="F237" s="28">
        <f>IF(ISERROR(1/VLOOKUP($B237,'Justerad allokering'!$B$2:$AG$462,MATCH(F$2,'Justerad allokering'!$B$2:$AF$2,0),FALSE)),VLOOKUP($B237,'Allokerad kvv'!$B$2:$AV$468,MATCH(F$2,'Allokerad kvv'!$B$2:$AV$2,0),FALSE),VLOOKUP($B237,'Justerad allokering'!$B$2:$AG$462,MATCH(F$2,'Justerad allokering'!$B$2:$AF$2,0),FALSE))</f>
        <v>0</v>
      </c>
      <c r="G237" s="28">
        <f>IF(ISERROR(1/VLOOKUP($B237,'Justerad allokering'!$B$2:$AG$462,MATCH(G$2,'Justerad allokering'!$B$2:$AF$2,0),FALSE)),VLOOKUP($B237,'Allokerad kvv'!$B$2:$AV$468,MATCH(G$2,'Allokerad kvv'!$B$2:$AV$2,0),FALSE),VLOOKUP($B237,'Justerad allokering'!$B$2:$AG$462,MATCH(G$2,'Justerad allokering'!$B$2:$AF$2,0),FALSE))</f>
        <v>0</v>
      </c>
      <c r="H237" s="28">
        <f>IF(ISERROR(1/VLOOKUP($B237,'Justerad allokering'!$B$2:$AG$462,MATCH(H$2,'Justerad allokering'!$B$2:$AF$2,0),FALSE)),VLOOKUP($B237,'Allokerad kvv'!$B$2:$AV$468,MATCH(H$2,'Allokerad kvv'!$B$2:$AV$2,0),FALSE),VLOOKUP($B237,'Justerad allokering'!$B$2:$AG$462,MATCH(H$2,'Justerad allokering'!$B$2:$AF$2,0),FALSE))</f>
        <v>0</v>
      </c>
      <c r="I237" s="28">
        <f>IF(ISERROR(1/VLOOKUP($B237,'Justerad allokering'!$B$2:$AG$462,MATCH(I$2,'Justerad allokering'!$B$2:$AF$2,0),FALSE)),VLOOKUP($B237,'Allokerad kvv'!$B$2:$AV$468,MATCH(I$2,'Allokerad kvv'!$B$2:$AV$2,0),FALSE),VLOOKUP($B237,'Justerad allokering'!$B$2:$AG$462,MATCH(I$2,'Justerad allokering'!$B$2:$AF$2,0),FALSE))</f>
        <v>0</v>
      </c>
      <c r="J237" s="28">
        <f>IF(ISERROR(1/VLOOKUP($B237,'Justerad allokering'!$B$2:$AG$462,MATCH(J$2,'Justerad allokering'!$B$2:$AF$2,0),FALSE)),VLOOKUP($B237,'Allokerad kvv'!$B$2:$AV$468,MATCH(J$2,'Allokerad kvv'!$B$2:$AV$2,0),FALSE),VLOOKUP($B237,'Justerad allokering'!$B$2:$AG$462,MATCH(J$2,'Justerad allokering'!$B$2:$AF$2,0),FALSE))</f>
        <v>0</v>
      </c>
      <c r="K237" s="28">
        <f>IF(ISERROR(1/VLOOKUP($B237,'Justerad allokering'!$B$2:$AG$462,MATCH(K$2,'Justerad allokering'!$B$2:$AF$2,0),FALSE)),VLOOKUP($B237,'Allokerad kvv'!$B$2:$AV$468,MATCH(K$2,'Allokerad kvv'!$B$2:$AV$2,0),FALSE),VLOOKUP($B237,'Justerad allokering'!$B$2:$AG$462,MATCH(K$2,'Justerad allokering'!$B$2:$AF$2,0),FALSE))</f>
        <v>0</v>
      </c>
      <c r="L237" s="28">
        <f>IF(ISERROR(1/VLOOKUP($B237,'Justerad allokering'!$B$2:$AG$462,MATCH(L$2,'Justerad allokering'!$B$2:$AF$2,0),FALSE)),VLOOKUP($B237,'Allokerad kvv'!$B$2:$AV$468,MATCH(L$2,'Allokerad kvv'!$B$2:$AV$2,0),FALSE),VLOOKUP($B237,'Justerad allokering'!$B$2:$AG$462,MATCH(L$2,'Justerad allokering'!$B$2:$AF$2,0),FALSE))</f>
        <v>0</v>
      </c>
      <c r="M237" s="28">
        <f>IF(ISERROR(1/VLOOKUP($B237,'Justerad allokering'!$B$2:$AG$462,MATCH(M$2,'Justerad allokering'!$B$2:$AF$2,0),FALSE)),VLOOKUP($B237,'Allokerad kvv'!$B$2:$AV$468,MATCH(M$2,'Allokerad kvv'!$B$2:$AV$2,0),FALSE),VLOOKUP($B237,'Justerad allokering'!$B$2:$AG$462,MATCH(M$2,'Justerad allokering'!$B$2:$AF$2,0),FALSE))</f>
        <v>0</v>
      </c>
      <c r="N237" s="28">
        <f>IF(ISERROR(1/VLOOKUP($B237,'Justerad allokering'!$B$2:$AG$462,MATCH(N$2,'Justerad allokering'!$B$2:$AF$2,0),FALSE)),VLOOKUP($B237,'Allokerad kvv'!$B$2:$AV$468,MATCH(N$2,'Allokerad kvv'!$B$2:$AV$2,0),FALSE),VLOOKUP($B237,'Justerad allokering'!$B$2:$AG$462,MATCH(N$2,'Justerad allokering'!$B$2:$AF$2,0),FALSE))</f>
        <v>0</v>
      </c>
      <c r="O237" s="28">
        <f>IF(ISERROR(1/VLOOKUP($B237,'Justerad allokering'!$B$2:$AG$462,MATCH(O$2,'Justerad allokering'!$B$2:$AF$2,0),FALSE)),VLOOKUP($B237,'Allokerad kvv'!$B$2:$AV$468,MATCH(O$2,'Allokerad kvv'!$B$2:$AV$2,0),FALSE),VLOOKUP($B237,'Justerad allokering'!$B$2:$AG$462,MATCH(O$2,'Justerad allokering'!$B$2:$AF$2,0),FALSE))</f>
        <v>0</v>
      </c>
      <c r="P237" s="28">
        <f>IF(ISERROR(1/VLOOKUP($B237,'Justerad allokering'!$B$2:$AG$462,MATCH(P$2,'Justerad allokering'!$B$2:$AF$2,0),FALSE)),VLOOKUP($B237,'Allokerad kvv'!$B$2:$AV$468,MATCH(P$2,'Allokerad kvv'!$B$2:$AV$2,0),FALSE),VLOOKUP($B237,'Justerad allokering'!$B$2:$AG$462,MATCH(P$2,'Justerad allokering'!$B$2:$AF$2,0),FALSE))</f>
        <v>0</v>
      </c>
      <c r="Q237" s="28">
        <f>IF(ISERROR(1/VLOOKUP($B237,'Justerad allokering'!$B$2:$AG$462,MATCH(Q$2,'Justerad allokering'!$B$2:$AF$2,0),FALSE)),VLOOKUP($B237,'Allokerad kvv'!$B$2:$AV$468,MATCH(Q$2,'Allokerad kvv'!$B$2:$AV$2,0),FALSE),VLOOKUP($B237,'Justerad allokering'!$B$2:$AG$462,MATCH(Q$2,'Justerad allokering'!$B$2:$AF$2,0),FALSE))</f>
        <v>0</v>
      </c>
      <c r="R237" s="28">
        <f>IF(ISERROR(1/VLOOKUP($B237,'Justerad allokering'!$B$2:$AG$462,MATCH(R$2,'Justerad allokering'!$B$2:$AF$2,0),FALSE)),VLOOKUP($B237,'Allokerad kvv'!$B$2:$AV$468,MATCH(R$2,'Allokerad kvv'!$B$2:$AV$2,0),FALSE),VLOOKUP($B237,'Justerad allokering'!$B$2:$AG$462,MATCH(R$2,'Justerad allokering'!$B$2:$AF$2,0),FALSE))</f>
        <v>0</v>
      </c>
      <c r="S237" s="28">
        <f>IF(ISERROR(1/VLOOKUP($B237,'Justerad allokering'!$B$2:$AG$462,MATCH(S$2,'Justerad allokering'!$B$2:$AF$2,0),FALSE)),VLOOKUP($B237,'Allokerad kvv'!$B$2:$AV$468,MATCH(S$2,'Allokerad kvv'!$B$2:$AV$2,0),FALSE),VLOOKUP($B237,'Justerad allokering'!$B$2:$AG$462,MATCH(S$2,'Justerad allokering'!$B$2:$AF$2,0),FALSE))</f>
        <v>0</v>
      </c>
      <c r="T237" s="28">
        <f>IF(ISERROR(1/VLOOKUP($B237,'Justerad allokering'!$B$2:$AG$462,MATCH(T$2,'Justerad allokering'!$B$2:$AF$2,0),FALSE)),VLOOKUP($B237,'Allokerad kvv'!$B$2:$AV$468,MATCH(T$2,'Allokerad kvv'!$B$2:$AV$2,0),FALSE),VLOOKUP($B237,'Justerad allokering'!$B$2:$AG$462,MATCH(T$2,'Justerad allokering'!$B$2:$AF$2,0),FALSE))</f>
        <v>0</v>
      </c>
      <c r="U237" s="28">
        <f>IF(ISERROR(1/VLOOKUP($B237,'Justerad allokering'!$B$2:$AG$462,MATCH(U$2,'Justerad allokering'!$B$2:$AF$2,0),FALSE)),VLOOKUP($B237,'Allokerad kvv'!$B$2:$AV$468,MATCH(U$2,'Allokerad kvv'!$B$2:$AV$2,0),FALSE),VLOOKUP($B237,'Justerad allokering'!$B$2:$AG$462,MATCH(U$2,'Justerad allokering'!$B$2:$AF$2,0),FALSE))</f>
        <v>0</v>
      </c>
      <c r="V237" s="28">
        <f>IF(ISERROR(1/VLOOKUP($B237,'Justerad allokering'!$B$2:$AG$462,MATCH(V$2,'Justerad allokering'!$B$2:$AF$2,0),FALSE)),VLOOKUP($B237,'Allokerad kvv'!$B$2:$AV$468,MATCH(V$2,'Allokerad kvv'!$B$2:$AV$2,0),FALSE),VLOOKUP($B237,'Justerad allokering'!$B$2:$AG$462,MATCH(V$2,'Justerad allokering'!$B$2:$AF$2,0),FALSE))</f>
        <v>0</v>
      </c>
      <c r="W237" s="28">
        <f>IF(ISERROR(1/VLOOKUP($B237,'Justerad allokering'!$B$2:$AG$462,MATCH(W$2,'Justerad allokering'!$B$2:$AF$2,0),FALSE)),VLOOKUP($B237,'Allokerad kvv'!$B$2:$AV$468,MATCH(W$2,'Allokerad kvv'!$B$2:$AV$2,0),FALSE),VLOOKUP($B237,'Justerad allokering'!$B$2:$AG$462,MATCH(W$2,'Justerad allokering'!$B$2:$AF$2,0),FALSE))</f>
        <v>0</v>
      </c>
      <c r="X237" s="28">
        <f>IF(ISERROR(1/VLOOKUP($B237,'Justerad allokering'!$B$2:$AG$462,MATCH(X$2,'Justerad allokering'!$B$2:$AF$2,0),FALSE)),VLOOKUP($B237,'Allokerad kvv'!$B$2:$AV$468,MATCH(X$2,'Allokerad kvv'!$B$2:$AV$2,0),FALSE),VLOOKUP($B237,'Justerad allokering'!$B$2:$AG$462,MATCH(X$2,'Justerad allokering'!$B$2:$AF$2,0),FALSE))</f>
        <v>0</v>
      </c>
      <c r="Y237" s="28">
        <f>IF(ISERROR(1/VLOOKUP($B237,'Justerad allokering'!$B$2:$AG$462,MATCH(Y$2,'Justerad allokering'!$B$2:$AF$2,0),FALSE)),VLOOKUP($B237,'Allokerad kvv'!$B$2:$AV$468,MATCH(Y$2,'Allokerad kvv'!$B$2:$AV$2,0),FALSE),VLOOKUP($B237,'Justerad allokering'!$B$2:$AG$462,MATCH(Y$2,'Justerad allokering'!$B$2:$AF$2,0),FALSE))</f>
        <v>0</v>
      </c>
      <c r="Z237" s="28">
        <f>IF(ISERROR(1/VLOOKUP($B237,'Justerad allokering'!$B$2:$AG$462,MATCH(Z$2,'Justerad allokering'!$B$2:$AF$2,0),FALSE)),VLOOKUP($B237,'Allokerad kvv'!$B$2:$AV$468,MATCH(Z$2,'Allokerad kvv'!$B$2:$AV$2,0),FALSE),VLOOKUP($B237,'Justerad allokering'!$B$2:$AG$462,MATCH(Z$2,'Justerad allokering'!$B$2:$AF$2,0),FALSE))</f>
        <v>0</v>
      </c>
      <c r="AA237" s="28"/>
      <c r="AB237" s="28"/>
      <c r="AE237">
        <f t="shared" si="9"/>
        <v>0</v>
      </c>
      <c r="AG237">
        <f t="shared" si="10"/>
        <v>0</v>
      </c>
      <c r="AH237">
        <f t="shared" si="11"/>
        <v>0</v>
      </c>
      <c r="AI237" s="55" t="str">
        <f>IF(AH237=0,"",AH237/VLOOKUP(B237,Kraftvärmeprod!$B$1:$BC$480,MATCH("Summa tillförd energi exklusive rökgaskondensering",Kraftvärmeprod!$B$1:$BC$1,0),FALSE))</f>
        <v/>
      </c>
    </row>
    <row r="238" spans="1:35" x14ac:dyDescent="0.35">
      <c r="A238" s="28" t="s">
        <v>316</v>
      </c>
      <c r="B238" s="28" t="s">
        <v>318</v>
      </c>
      <c r="C238" s="28">
        <f>IF(ISERROR(1/VLOOKUP($B238,'Justerad allokering'!$B$2:$AG$462,MATCH(C$2,'Justerad allokering'!$B$2:$AF$2,0),FALSE)),VLOOKUP($B238,'Allokerad kvv'!$B$2:$AV$468,MATCH(C$2,'Allokerad kvv'!$B$2:$AV$2,0),FALSE),VLOOKUP($B238,'Justerad allokering'!$B$2:$AG$462,MATCH(C$2,'Justerad allokering'!$B$2:$AF$2,0),FALSE))</f>
        <v>0</v>
      </c>
      <c r="D238" s="28">
        <f>IF(ISERROR(1/VLOOKUP($B238,'Justerad allokering'!$B$2:$AG$462,MATCH(D$2,'Justerad allokering'!$B$2:$AF$2,0),FALSE)),VLOOKUP($B238,'Allokerad kvv'!$B$2:$AV$468,MATCH(D$2,'Allokerad kvv'!$B$2:$AV$2,0),FALSE),VLOOKUP($B238,'Justerad allokering'!$B$2:$AG$462,MATCH(D$2,'Justerad allokering'!$B$2:$AF$2,0),FALSE))</f>
        <v>0</v>
      </c>
      <c r="E238" s="28">
        <f>IF(ISERROR(1/VLOOKUP($B238,'Justerad allokering'!$B$2:$AG$462,MATCH(E$2,'Justerad allokering'!$B$2:$AF$2,0),FALSE)),VLOOKUP($B238,'Allokerad kvv'!$B$2:$AV$468,MATCH(E$2,'Allokerad kvv'!$B$2:$AV$2,0),FALSE),VLOOKUP($B238,'Justerad allokering'!$B$2:$AG$462,MATCH(E$2,'Justerad allokering'!$B$2:$AF$2,0),FALSE))</f>
        <v>0</v>
      </c>
      <c r="F238" s="28">
        <f>IF(ISERROR(1/VLOOKUP($B238,'Justerad allokering'!$B$2:$AG$462,MATCH(F$2,'Justerad allokering'!$B$2:$AF$2,0),FALSE)),VLOOKUP($B238,'Allokerad kvv'!$B$2:$AV$468,MATCH(F$2,'Allokerad kvv'!$B$2:$AV$2,0),FALSE),VLOOKUP($B238,'Justerad allokering'!$B$2:$AG$462,MATCH(F$2,'Justerad allokering'!$B$2:$AF$2,0),FALSE))</f>
        <v>0</v>
      </c>
      <c r="G238" s="28">
        <f>IF(ISERROR(1/VLOOKUP($B238,'Justerad allokering'!$B$2:$AG$462,MATCH(G$2,'Justerad allokering'!$B$2:$AF$2,0),FALSE)),VLOOKUP($B238,'Allokerad kvv'!$B$2:$AV$468,MATCH(G$2,'Allokerad kvv'!$B$2:$AV$2,0),FALSE),VLOOKUP($B238,'Justerad allokering'!$B$2:$AG$462,MATCH(G$2,'Justerad allokering'!$B$2:$AF$2,0),FALSE))</f>
        <v>0</v>
      </c>
      <c r="H238" s="28">
        <f>IF(ISERROR(1/VLOOKUP($B238,'Justerad allokering'!$B$2:$AG$462,MATCH(H$2,'Justerad allokering'!$B$2:$AF$2,0),FALSE)),VLOOKUP($B238,'Allokerad kvv'!$B$2:$AV$468,MATCH(H$2,'Allokerad kvv'!$B$2:$AV$2,0),FALSE),VLOOKUP($B238,'Justerad allokering'!$B$2:$AG$462,MATCH(H$2,'Justerad allokering'!$B$2:$AF$2,0),FALSE))</f>
        <v>0</v>
      </c>
      <c r="I238" s="28">
        <f>IF(ISERROR(1/VLOOKUP($B238,'Justerad allokering'!$B$2:$AG$462,MATCH(I$2,'Justerad allokering'!$B$2:$AF$2,0),FALSE)),VLOOKUP($B238,'Allokerad kvv'!$B$2:$AV$468,MATCH(I$2,'Allokerad kvv'!$B$2:$AV$2,0),FALSE),VLOOKUP($B238,'Justerad allokering'!$B$2:$AG$462,MATCH(I$2,'Justerad allokering'!$B$2:$AF$2,0),FALSE))</f>
        <v>0</v>
      </c>
      <c r="J238" s="28">
        <f>IF(ISERROR(1/VLOOKUP($B238,'Justerad allokering'!$B$2:$AG$462,MATCH(J$2,'Justerad allokering'!$B$2:$AF$2,0),FALSE)),VLOOKUP($B238,'Allokerad kvv'!$B$2:$AV$468,MATCH(J$2,'Allokerad kvv'!$B$2:$AV$2,0),FALSE),VLOOKUP($B238,'Justerad allokering'!$B$2:$AG$462,MATCH(J$2,'Justerad allokering'!$B$2:$AF$2,0),FALSE))</f>
        <v>0</v>
      </c>
      <c r="K238" s="28">
        <f>IF(ISERROR(1/VLOOKUP($B238,'Justerad allokering'!$B$2:$AG$462,MATCH(K$2,'Justerad allokering'!$B$2:$AF$2,0),FALSE)),VLOOKUP($B238,'Allokerad kvv'!$B$2:$AV$468,MATCH(K$2,'Allokerad kvv'!$B$2:$AV$2,0),FALSE),VLOOKUP($B238,'Justerad allokering'!$B$2:$AG$462,MATCH(K$2,'Justerad allokering'!$B$2:$AF$2,0),FALSE))</f>
        <v>0</v>
      </c>
      <c r="L238" s="28">
        <f>IF(ISERROR(1/VLOOKUP($B238,'Justerad allokering'!$B$2:$AG$462,MATCH(L$2,'Justerad allokering'!$B$2:$AF$2,0),FALSE)),VLOOKUP($B238,'Allokerad kvv'!$B$2:$AV$468,MATCH(L$2,'Allokerad kvv'!$B$2:$AV$2,0),FALSE),VLOOKUP($B238,'Justerad allokering'!$B$2:$AG$462,MATCH(L$2,'Justerad allokering'!$B$2:$AF$2,0),FALSE))</f>
        <v>0</v>
      </c>
      <c r="M238" s="28">
        <f>IF(ISERROR(1/VLOOKUP($B238,'Justerad allokering'!$B$2:$AG$462,MATCH(M$2,'Justerad allokering'!$B$2:$AF$2,0),FALSE)),VLOOKUP($B238,'Allokerad kvv'!$B$2:$AV$468,MATCH(M$2,'Allokerad kvv'!$B$2:$AV$2,0),FALSE),VLOOKUP($B238,'Justerad allokering'!$B$2:$AG$462,MATCH(M$2,'Justerad allokering'!$B$2:$AF$2,0),FALSE))</f>
        <v>0</v>
      </c>
      <c r="N238" s="28">
        <f>IF(ISERROR(1/VLOOKUP($B238,'Justerad allokering'!$B$2:$AG$462,MATCH(N$2,'Justerad allokering'!$B$2:$AF$2,0),FALSE)),VLOOKUP($B238,'Allokerad kvv'!$B$2:$AV$468,MATCH(N$2,'Allokerad kvv'!$B$2:$AV$2,0),FALSE),VLOOKUP($B238,'Justerad allokering'!$B$2:$AG$462,MATCH(N$2,'Justerad allokering'!$B$2:$AF$2,0),FALSE))</f>
        <v>0</v>
      </c>
      <c r="O238" s="28">
        <f>IF(ISERROR(1/VLOOKUP($B238,'Justerad allokering'!$B$2:$AG$462,MATCH(O$2,'Justerad allokering'!$B$2:$AF$2,0),FALSE)),VLOOKUP($B238,'Allokerad kvv'!$B$2:$AV$468,MATCH(O$2,'Allokerad kvv'!$B$2:$AV$2,0),FALSE),VLOOKUP($B238,'Justerad allokering'!$B$2:$AG$462,MATCH(O$2,'Justerad allokering'!$B$2:$AF$2,0),FALSE))</f>
        <v>0</v>
      </c>
      <c r="P238" s="28">
        <f>IF(ISERROR(1/VLOOKUP($B238,'Justerad allokering'!$B$2:$AG$462,MATCH(P$2,'Justerad allokering'!$B$2:$AF$2,0),FALSE)),VLOOKUP($B238,'Allokerad kvv'!$B$2:$AV$468,MATCH(P$2,'Allokerad kvv'!$B$2:$AV$2,0),FALSE),VLOOKUP($B238,'Justerad allokering'!$B$2:$AG$462,MATCH(P$2,'Justerad allokering'!$B$2:$AF$2,0),FALSE))</f>
        <v>0</v>
      </c>
      <c r="Q238" s="28">
        <f>IF(ISERROR(1/VLOOKUP($B238,'Justerad allokering'!$B$2:$AG$462,MATCH(Q$2,'Justerad allokering'!$B$2:$AF$2,0),FALSE)),VLOOKUP($B238,'Allokerad kvv'!$B$2:$AV$468,MATCH(Q$2,'Allokerad kvv'!$B$2:$AV$2,0),FALSE),VLOOKUP($B238,'Justerad allokering'!$B$2:$AG$462,MATCH(Q$2,'Justerad allokering'!$B$2:$AF$2,0),FALSE))</f>
        <v>0</v>
      </c>
      <c r="R238" s="28">
        <f>IF(ISERROR(1/VLOOKUP($B238,'Justerad allokering'!$B$2:$AG$462,MATCH(R$2,'Justerad allokering'!$B$2:$AF$2,0),FALSE)),VLOOKUP($B238,'Allokerad kvv'!$B$2:$AV$468,MATCH(R$2,'Allokerad kvv'!$B$2:$AV$2,0),FALSE),VLOOKUP($B238,'Justerad allokering'!$B$2:$AG$462,MATCH(R$2,'Justerad allokering'!$B$2:$AF$2,0),FALSE))</f>
        <v>0</v>
      </c>
      <c r="S238" s="28">
        <f>IF(ISERROR(1/VLOOKUP($B238,'Justerad allokering'!$B$2:$AG$462,MATCH(S$2,'Justerad allokering'!$B$2:$AF$2,0),FALSE)),VLOOKUP($B238,'Allokerad kvv'!$B$2:$AV$468,MATCH(S$2,'Allokerad kvv'!$B$2:$AV$2,0),FALSE),VLOOKUP($B238,'Justerad allokering'!$B$2:$AG$462,MATCH(S$2,'Justerad allokering'!$B$2:$AF$2,0),FALSE))</f>
        <v>0</v>
      </c>
      <c r="T238" s="28">
        <f>IF(ISERROR(1/VLOOKUP($B238,'Justerad allokering'!$B$2:$AG$462,MATCH(T$2,'Justerad allokering'!$B$2:$AF$2,0),FALSE)),VLOOKUP($B238,'Allokerad kvv'!$B$2:$AV$468,MATCH(T$2,'Allokerad kvv'!$B$2:$AV$2,0),FALSE),VLOOKUP($B238,'Justerad allokering'!$B$2:$AG$462,MATCH(T$2,'Justerad allokering'!$B$2:$AF$2,0),FALSE))</f>
        <v>0</v>
      </c>
      <c r="U238" s="28">
        <f>IF(ISERROR(1/VLOOKUP($B238,'Justerad allokering'!$B$2:$AG$462,MATCH(U$2,'Justerad allokering'!$B$2:$AF$2,0),FALSE)),VLOOKUP($B238,'Allokerad kvv'!$B$2:$AV$468,MATCH(U$2,'Allokerad kvv'!$B$2:$AV$2,0),FALSE),VLOOKUP($B238,'Justerad allokering'!$B$2:$AG$462,MATCH(U$2,'Justerad allokering'!$B$2:$AF$2,0),FALSE))</f>
        <v>0</v>
      </c>
      <c r="V238" s="28">
        <f>IF(ISERROR(1/VLOOKUP($B238,'Justerad allokering'!$B$2:$AG$462,MATCH(V$2,'Justerad allokering'!$B$2:$AF$2,0),FALSE)),VLOOKUP($B238,'Allokerad kvv'!$B$2:$AV$468,MATCH(V$2,'Allokerad kvv'!$B$2:$AV$2,0),FALSE),VLOOKUP($B238,'Justerad allokering'!$B$2:$AG$462,MATCH(V$2,'Justerad allokering'!$B$2:$AF$2,0),FALSE))</f>
        <v>0</v>
      </c>
      <c r="W238" s="28">
        <f>IF(ISERROR(1/VLOOKUP($B238,'Justerad allokering'!$B$2:$AG$462,MATCH(W$2,'Justerad allokering'!$B$2:$AF$2,0),FALSE)),VLOOKUP($B238,'Allokerad kvv'!$B$2:$AV$468,MATCH(W$2,'Allokerad kvv'!$B$2:$AV$2,0),FALSE),VLOOKUP($B238,'Justerad allokering'!$B$2:$AG$462,MATCH(W$2,'Justerad allokering'!$B$2:$AF$2,0),FALSE))</f>
        <v>0</v>
      </c>
      <c r="X238" s="28">
        <f>IF(ISERROR(1/VLOOKUP($B238,'Justerad allokering'!$B$2:$AG$462,MATCH(X$2,'Justerad allokering'!$B$2:$AF$2,0),FALSE)),VLOOKUP($B238,'Allokerad kvv'!$B$2:$AV$468,MATCH(X$2,'Allokerad kvv'!$B$2:$AV$2,0),FALSE),VLOOKUP($B238,'Justerad allokering'!$B$2:$AG$462,MATCH(X$2,'Justerad allokering'!$B$2:$AF$2,0),FALSE))</f>
        <v>0</v>
      </c>
      <c r="Y238" s="28">
        <f>IF(ISERROR(1/VLOOKUP($B238,'Justerad allokering'!$B$2:$AG$462,MATCH(Y$2,'Justerad allokering'!$B$2:$AF$2,0),FALSE)),VLOOKUP($B238,'Allokerad kvv'!$B$2:$AV$468,MATCH(Y$2,'Allokerad kvv'!$B$2:$AV$2,0),FALSE),VLOOKUP($B238,'Justerad allokering'!$B$2:$AG$462,MATCH(Y$2,'Justerad allokering'!$B$2:$AF$2,0),FALSE))</f>
        <v>0</v>
      </c>
      <c r="Z238" s="28">
        <f>IF(ISERROR(1/VLOOKUP($B238,'Justerad allokering'!$B$2:$AG$462,MATCH(Z$2,'Justerad allokering'!$B$2:$AF$2,0),FALSE)),VLOOKUP($B238,'Allokerad kvv'!$B$2:$AV$468,MATCH(Z$2,'Allokerad kvv'!$B$2:$AV$2,0),FALSE),VLOOKUP($B238,'Justerad allokering'!$B$2:$AG$462,MATCH(Z$2,'Justerad allokering'!$B$2:$AF$2,0),FALSE))</f>
        <v>0</v>
      </c>
      <c r="AA238" s="28"/>
      <c r="AB238" s="28"/>
      <c r="AE238">
        <f t="shared" si="9"/>
        <v>0</v>
      </c>
      <c r="AG238">
        <f t="shared" si="10"/>
        <v>0</v>
      </c>
      <c r="AH238">
        <f t="shared" si="11"/>
        <v>0</v>
      </c>
      <c r="AI238" s="55" t="str">
        <f>IF(AH238=0,"",AH238/VLOOKUP(B238,Kraftvärmeprod!$B$1:$BC$480,MATCH("Summa tillförd energi exklusive rökgaskondensering",Kraftvärmeprod!$B$1:$BC$1,0),FALSE))</f>
        <v/>
      </c>
    </row>
    <row r="239" spans="1:35" x14ac:dyDescent="0.35">
      <c r="A239" s="28" t="s">
        <v>319</v>
      </c>
      <c r="B239" s="28" t="s">
        <v>320</v>
      </c>
      <c r="C239" s="28">
        <f>IF(ISERROR(1/VLOOKUP($B239,'Justerad allokering'!$B$2:$AG$462,MATCH(C$2,'Justerad allokering'!$B$2:$AF$2,0),FALSE)),VLOOKUP($B239,'Allokerad kvv'!$B$2:$AV$468,MATCH(C$2,'Allokerad kvv'!$B$2:$AV$2,0),FALSE),VLOOKUP($B239,'Justerad allokering'!$B$2:$AG$462,MATCH(C$2,'Justerad allokering'!$B$2:$AF$2,0),FALSE))</f>
        <v>0</v>
      </c>
      <c r="D239" s="28">
        <f>IF(ISERROR(1/VLOOKUP($B239,'Justerad allokering'!$B$2:$AG$462,MATCH(D$2,'Justerad allokering'!$B$2:$AF$2,0),FALSE)),VLOOKUP($B239,'Allokerad kvv'!$B$2:$AV$468,MATCH(D$2,'Allokerad kvv'!$B$2:$AV$2,0),FALSE),VLOOKUP($B239,'Justerad allokering'!$B$2:$AG$462,MATCH(D$2,'Justerad allokering'!$B$2:$AF$2,0),FALSE))</f>
        <v>0</v>
      </c>
      <c r="E239" s="28">
        <f>IF(ISERROR(1/VLOOKUP($B239,'Justerad allokering'!$B$2:$AG$462,MATCH(E$2,'Justerad allokering'!$B$2:$AF$2,0),FALSE)),VLOOKUP($B239,'Allokerad kvv'!$B$2:$AV$468,MATCH(E$2,'Allokerad kvv'!$B$2:$AV$2,0),FALSE),VLOOKUP($B239,'Justerad allokering'!$B$2:$AG$462,MATCH(E$2,'Justerad allokering'!$B$2:$AF$2,0),FALSE))</f>
        <v>0</v>
      </c>
      <c r="F239" s="28">
        <f>IF(ISERROR(1/VLOOKUP($B239,'Justerad allokering'!$B$2:$AG$462,MATCH(F$2,'Justerad allokering'!$B$2:$AF$2,0),FALSE)),VLOOKUP($B239,'Allokerad kvv'!$B$2:$AV$468,MATCH(F$2,'Allokerad kvv'!$B$2:$AV$2,0),FALSE),VLOOKUP($B239,'Justerad allokering'!$B$2:$AG$462,MATCH(F$2,'Justerad allokering'!$B$2:$AF$2,0),FALSE))</f>
        <v>0</v>
      </c>
      <c r="G239" s="28">
        <f>IF(ISERROR(1/VLOOKUP($B239,'Justerad allokering'!$B$2:$AG$462,MATCH(G$2,'Justerad allokering'!$B$2:$AF$2,0),FALSE)),VLOOKUP($B239,'Allokerad kvv'!$B$2:$AV$468,MATCH(G$2,'Allokerad kvv'!$B$2:$AV$2,0),FALSE),VLOOKUP($B239,'Justerad allokering'!$B$2:$AG$462,MATCH(G$2,'Justerad allokering'!$B$2:$AF$2,0),FALSE))</f>
        <v>0</v>
      </c>
      <c r="H239" s="28">
        <f>IF(ISERROR(1/VLOOKUP($B239,'Justerad allokering'!$B$2:$AG$462,MATCH(H$2,'Justerad allokering'!$B$2:$AF$2,0),FALSE)),VLOOKUP($B239,'Allokerad kvv'!$B$2:$AV$468,MATCH(H$2,'Allokerad kvv'!$B$2:$AV$2,0),FALSE),VLOOKUP($B239,'Justerad allokering'!$B$2:$AG$462,MATCH(H$2,'Justerad allokering'!$B$2:$AF$2,0),FALSE))</f>
        <v>0</v>
      </c>
      <c r="I239" s="28">
        <f>IF(ISERROR(1/VLOOKUP($B239,'Justerad allokering'!$B$2:$AG$462,MATCH(I$2,'Justerad allokering'!$B$2:$AF$2,0),FALSE)),VLOOKUP($B239,'Allokerad kvv'!$B$2:$AV$468,MATCH(I$2,'Allokerad kvv'!$B$2:$AV$2,0),FALSE),VLOOKUP($B239,'Justerad allokering'!$B$2:$AG$462,MATCH(I$2,'Justerad allokering'!$B$2:$AF$2,0),FALSE))</f>
        <v>0</v>
      </c>
      <c r="J239" s="28">
        <f>IF(ISERROR(1/VLOOKUP($B239,'Justerad allokering'!$B$2:$AG$462,MATCH(J$2,'Justerad allokering'!$B$2:$AF$2,0),FALSE)),VLOOKUP($B239,'Allokerad kvv'!$B$2:$AV$468,MATCH(J$2,'Allokerad kvv'!$B$2:$AV$2,0),FALSE),VLOOKUP($B239,'Justerad allokering'!$B$2:$AG$462,MATCH(J$2,'Justerad allokering'!$B$2:$AF$2,0),FALSE))</f>
        <v>0</v>
      </c>
      <c r="K239" s="28">
        <f>IF(ISERROR(1/VLOOKUP($B239,'Justerad allokering'!$B$2:$AG$462,MATCH(K$2,'Justerad allokering'!$B$2:$AF$2,0),FALSE)),VLOOKUP($B239,'Allokerad kvv'!$B$2:$AV$468,MATCH(K$2,'Allokerad kvv'!$B$2:$AV$2,0),FALSE),VLOOKUP($B239,'Justerad allokering'!$B$2:$AG$462,MATCH(K$2,'Justerad allokering'!$B$2:$AF$2,0),FALSE))</f>
        <v>0</v>
      </c>
      <c r="L239" s="28">
        <f>IF(ISERROR(1/VLOOKUP($B239,'Justerad allokering'!$B$2:$AG$462,MATCH(L$2,'Justerad allokering'!$B$2:$AF$2,0),FALSE)),VLOOKUP($B239,'Allokerad kvv'!$B$2:$AV$468,MATCH(L$2,'Allokerad kvv'!$B$2:$AV$2,0),FALSE),VLOOKUP($B239,'Justerad allokering'!$B$2:$AG$462,MATCH(L$2,'Justerad allokering'!$B$2:$AF$2,0),FALSE))</f>
        <v>0</v>
      </c>
      <c r="M239" s="28">
        <f>IF(ISERROR(1/VLOOKUP($B239,'Justerad allokering'!$B$2:$AG$462,MATCH(M$2,'Justerad allokering'!$B$2:$AF$2,0),FALSE)),VLOOKUP($B239,'Allokerad kvv'!$B$2:$AV$468,MATCH(M$2,'Allokerad kvv'!$B$2:$AV$2,0),FALSE),VLOOKUP($B239,'Justerad allokering'!$B$2:$AG$462,MATCH(M$2,'Justerad allokering'!$B$2:$AF$2,0),FALSE))</f>
        <v>0</v>
      </c>
      <c r="N239" s="28">
        <f>IF(ISERROR(1/VLOOKUP($B239,'Justerad allokering'!$B$2:$AG$462,MATCH(N$2,'Justerad allokering'!$B$2:$AF$2,0),FALSE)),VLOOKUP($B239,'Allokerad kvv'!$B$2:$AV$468,MATCH(N$2,'Allokerad kvv'!$B$2:$AV$2,0),FALSE),VLOOKUP($B239,'Justerad allokering'!$B$2:$AG$462,MATCH(N$2,'Justerad allokering'!$B$2:$AF$2,0),FALSE))</f>
        <v>0</v>
      </c>
      <c r="O239" s="28">
        <f>IF(ISERROR(1/VLOOKUP($B239,'Justerad allokering'!$B$2:$AG$462,MATCH(O$2,'Justerad allokering'!$B$2:$AF$2,0),FALSE)),VLOOKUP($B239,'Allokerad kvv'!$B$2:$AV$468,MATCH(O$2,'Allokerad kvv'!$B$2:$AV$2,0),FALSE),VLOOKUP($B239,'Justerad allokering'!$B$2:$AG$462,MATCH(O$2,'Justerad allokering'!$B$2:$AF$2,0),FALSE))</f>
        <v>0</v>
      </c>
      <c r="P239" s="28">
        <f>IF(ISERROR(1/VLOOKUP($B239,'Justerad allokering'!$B$2:$AG$462,MATCH(P$2,'Justerad allokering'!$B$2:$AF$2,0),FALSE)),VLOOKUP($B239,'Allokerad kvv'!$B$2:$AV$468,MATCH(P$2,'Allokerad kvv'!$B$2:$AV$2,0),FALSE),VLOOKUP($B239,'Justerad allokering'!$B$2:$AG$462,MATCH(P$2,'Justerad allokering'!$B$2:$AF$2,0),FALSE))</f>
        <v>0</v>
      </c>
      <c r="Q239" s="28">
        <f>IF(ISERROR(1/VLOOKUP($B239,'Justerad allokering'!$B$2:$AG$462,MATCH(Q$2,'Justerad allokering'!$B$2:$AF$2,0),FALSE)),VLOOKUP($B239,'Allokerad kvv'!$B$2:$AV$468,MATCH(Q$2,'Allokerad kvv'!$B$2:$AV$2,0),FALSE),VLOOKUP($B239,'Justerad allokering'!$B$2:$AG$462,MATCH(Q$2,'Justerad allokering'!$B$2:$AF$2,0),FALSE))</f>
        <v>0</v>
      </c>
      <c r="R239" s="28">
        <f>IF(ISERROR(1/VLOOKUP($B239,'Justerad allokering'!$B$2:$AG$462,MATCH(R$2,'Justerad allokering'!$B$2:$AF$2,0),FALSE)),VLOOKUP($B239,'Allokerad kvv'!$B$2:$AV$468,MATCH(R$2,'Allokerad kvv'!$B$2:$AV$2,0),FALSE),VLOOKUP($B239,'Justerad allokering'!$B$2:$AG$462,MATCH(R$2,'Justerad allokering'!$B$2:$AF$2,0),FALSE))</f>
        <v>0</v>
      </c>
      <c r="S239" s="28">
        <f>IF(ISERROR(1/VLOOKUP($B239,'Justerad allokering'!$B$2:$AG$462,MATCH(S$2,'Justerad allokering'!$B$2:$AF$2,0),FALSE)),VLOOKUP($B239,'Allokerad kvv'!$B$2:$AV$468,MATCH(S$2,'Allokerad kvv'!$B$2:$AV$2,0),FALSE),VLOOKUP($B239,'Justerad allokering'!$B$2:$AG$462,MATCH(S$2,'Justerad allokering'!$B$2:$AF$2,0),FALSE))</f>
        <v>0</v>
      </c>
      <c r="T239" s="28">
        <f>IF(ISERROR(1/VLOOKUP($B239,'Justerad allokering'!$B$2:$AG$462,MATCH(T$2,'Justerad allokering'!$B$2:$AF$2,0),FALSE)),VLOOKUP($B239,'Allokerad kvv'!$B$2:$AV$468,MATCH(T$2,'Allokerad kvv'!$B$2:$AV$2,0),FALSE),VLOOKUP($B239,'Justerad allokering'!$B$2:$AG$462,MATCH(T$2,'Justerad allokering'!$B$2:$AF$2,0),FALSE))</f>
        <v>0</v>
      </c>
      <c r="U239" s="28">
        <f>IF(ISERROR(1/VLOOKUP($B239,'Justerad allokering'!$B$2:$AG$462,MATCH(U$2,'Justerad allokering'!$B$2:$AF$2,0),FALSE)),VLOOKUP($B239,'Allokerad kvv'!$B$2:$AV$468,MATCH(U$2,'Allokerad kvv'!$B$2:$AV$2,0),FALSE),VLOOKUP($B239,'Justerad allokering'!$B$2:$AG$462,MATCH(U$2,'Justerad allokering'!$B$2:$AF$2,0),FALSE))</f>
        <v>0</v>
      </c>
      <c r="V239" s="28">
        <f>IF(ISERROR(1/VLOOKUP($B239,'Justerad allokering'!$B$2:$AG$462,MATCH(V$2,'Justerad allokering'!$B$2:$AF$2,0),FALSE)),VLOOKUP($B239,'Allokerad kvv'!$B$2:$AV$468,MATCH(V$2,'Allokerad kvv'!$B$2:$AV$2,0),FALSE),VLOOKUP($B239,'Justerad allokering'!$B$2:$AG$462,MATCH(V$2,'Justerad allokering'!$B$2:$AF$2,0),FALSE))</f>
        <v>0</v>
      </c>
      <c r="W239" s="28">
        <f>IF(ISERROR(1/VLOOKUP($B239,'Justerad allokering'!$B$2:$AG$462,MATCH(W$2,'Justerad allokering'!$B$2:$AF$2,0),FALSE)),VLOOKUP($B239,'Allokerad kvv'!$B$2:$AV$468,MATCH(W$2,'Allokerad kvv'!$B$2:$AV$2,0),FALSE),VLOOKUP($B239,'Justerad allokering'!$B$2:$AG$462,MATCH(W$2,'Justerad allokering'!$B$2:$AF$2,0),FALSE))</f>
        <v>0</v>
      </c>
      <c r="X239" s="28">
        <f>IF(ISERROR(1/VLOOKUP($B239,'Justerad allokering'!$B$2:$AG$462,MATCH(X$2,'Justerad allokering'!$B$2:$AF$2,0),FALSE)),VLOOKUP($B239,'Allokerad kvv'!$B$2:$AV$468,MATCH(X$2,'Allokerad kvv'!$B$2:$AV$2,0),FALSE),VLOOKUP($B239,'Justerad allokering'!$B$2:$AG$462,MATCH(X$2,'Justerad allokering'!$B$2:$AF$2,0),FALSE))</f>
        <v>0</v>
      </c>
      <c r="Y239" s="28">
        <f>IF(ISERROR(1/VLOOKUP($B239,'Justerad allokering'!$B$2:$AG$462,MATCH(Y$2,'Justerad allokering'!$B$2:$AF$2,0),FALSE)),VLOOKUP($B239,'Allokerad kvv'!$B$2:$AV$468,MATCH(Y$2,'Allokerad kvv'!$B$2:$AV$2,0),FALSE),VLOOKUP($B239,'Justerad allokering'!$B$2:$AG$462,MATCH(Y$2,'Justerad allokering'!$B$2:$AF$2,0),FALSE))</f>
        <v>0</v>
      </c>
      <c r="Z239" s="28">
        <f>IF(ISERROR(1/VLOOKUP($B239,'Justerad allokering'!$B$2:$AG$462,MATCH(Z$2,'Justerad allokering'!$B$2:$AF$2,0),FALSE)),VLOOKUP($B239,'Allokerad kvv'!$B$2:$AV$468,MATCH(Z$2,'Allokerad kvv'!$B$2:$AV$2,0),FALSE),VLOOKUP($B239,'Justerad allokering'!$B$2:$AG$462,MATCH(Z$2,'Justerad allokering'!$B$2:$AF$2,0),FALSE))</f>
        <v>0</v>
      </c>
      <c r="AA239" s="28"/>
      <c r="AB239" s="28"/>
      <c r="AE239">
        <f t="shared" si="9"/>
        <v>0</v>
      </c>
      <c r="AG239">
        <f t="shared" si="10"/>
        <v>0</v>
      </c>
      <c r="AH239">
        <f t="shared" si="11"/>
        <v>0</v>
      </c>
      <c r="AI239" s="55" t="str">
        <f>IF(AH239=0,"",AH239/VLOOKUP(B239,Kraftvärmeprod!$B$1:$BC$480,MATCH("Summa tillförd energi exklusive rökgaskondensering",Kraftvärmeprod!$B$1:$BC$1,0),FALSE))</f>
        <v/>
      </c>
    </row>
    <row r="240" spans="1:35" x14ac:dyDescent="0.35">
      <c r="A240" s="28" t="s">
        <v>321</v>
      </c>
      <c r="B240" s="28" t="s">
        <v>322</v>
      </c>
      <c r="C240" s="28">
        <f>IF(ISERROR(1/VLOOKUP($B240,'Justerad allokering'!$B$2:$AG$462,MATCH(C$2,'Justerad allokering'!$B$2:$AF$2,0),FALSE)),VLOOKUP($B240,'Allokerad kvv'!$B$2:$AV$468,MATCH(C$2,'Allokerad kvv'!$B$2:$AV$2,0),FALSE),VLOOKUP($B240,'Justerad allokering'!$B$2:$AG$462,MATCH(C$2,'Justerad allokering'!$B$2:$AF$2,0),FALSE))</f>
        <v>0</v>
      </c>
      <c r="D240" s="28">
        <f>IF(ISERROR(1/VLOOKUP($B240,'Justerad allokering'!$B$2:$AG$462,MATCH(D$2,'Justerad allokering'!$B$2:$AF$2,0),FALSE)),VLOOKUP($B240,'Allokerad kvv'!$B$2:$AV$468,MATCH(D$2,'Allokerad kvv'!$B$2:$AV$2,0),FALSE),VLOOKUP($B240,'Justerad allokering'!$B$2:$AG$462,MATCH(D$2,'Justerad allokering'!$B$2:$AF$2,0),FALSE))</f>
        <v>0</v>
      </c>
      <c r="E240" s="28">
        <f>IF(ISERROR(1/VLOOKUP($B240,'Justerad allokering'!$B$2:$AG$462,MATCH(E$2,'Justerad allokering'!$B$2:$AF$2,0),FALSE)),VLOOKUP($B240,'Allokerad kvv'!$B$2:$AV$468,MATCH(E$2,'Allokerad kvv'!$B$2:$AV$2,0),FALSE),VLOOKUP($B240,'Justerad allokering'!$B$2:$AG$462,MATCH(E$2,'Justerad allokering'!$B$2:$AF$2,0),FALSE))</f>
        <v>0</v>
      </c>
      <c r="F240" s="28">
        <f>IF(ISERROR(1/VLOOKUP($B240,'Justerad allokering'!$B$2:$AG$462,MATCH(F$2,'Justerad allokering'!$B$2:$AF$2,0),FALSE)),VLOOKUP($B240,'Allokerad kvv'!$B$2:$AV$468,MATCH(F$2,'Allokerad kvv'!$B$2:$AV$2,0),FALSE),VLOOKUP($B240,'Justerad allokering'!$B$2:$AG$462,MATCH(F$2,'Justerad allokering'!$B$2:$AF$2,0),FALSE))</f>
        <v>0</v>
      </c>
      <c r="G240" s="28">
        <f>IF(ISERROR(1/VLOOKUP($B240,'Justerad allokering'!$B$2:$AG$462,MATCH(G$2,'Justerad allokering'!$B$2:$AF$2,0),FALSE)),VLOOKUP($B240,'Allokerad kvv'!$B$2:$AV$468,MATCH(G$2,'Allokerad kvv'!$B$2:$AV$2,0),FALSE),VLOOKUP($B240,'Justerad allokering'!$B$2:$AG$462,MATCH(G$2,'Justerad allokering'!$B$2:$AF$2,0),FALSE))</f>
        <v>0</v>
      </c>
      <c r="H240" s="28">
        <f>IF(ISERROR(1/VLOOKUP($B240,'Justerad allokering'!$B$2:$AG$462,MATCH(H$2,'Justerad allokering'!$B$2:$AF$2,0),FALSE)),VLOOKUP($B240,'Allokerad kvv'!$B$2:$AV$468,MATCH(H$2,'Allokerad kvv'!$B$2:$AV$2,0),FALSE),VLOOKUP($B240,'Justerad allokering'!$B$2:$AG$462,MATCH(H$2,'Justerad allokering'!$B$2:$AF$2,0),FALSE))</f>
        <v>0</v>
      </c>
      <c r="I240" s="28">
        <f>IF(ISERROR(1/VLOOKUP($B240,'Justerad allokering'!$B$2:$AG$462,MATCH(I$2,'Justerad allokering'!$B$2:$AF$2,0),FALSE)),VLOOKUP($B240,'Allokerad kvv'!$B$2:$AV$468,MATCH(I$2,'Allokerad kvv'!$B$2:$AV$2,0),FALSE),VLOOKUP($B240,'Justerad allokering'!$B$2:$AG$462,MATCH(I$2,'Justerad allokering'!$B$2:$AF$2,0),FALSE))</f>
        <v>0</v>
      </c>
      <c r="J240" s="28">
        <f>IF(ISERROR(1/VLOOKUP($B240,'Justerad allokering'!$B$2:$AG$462,MATCH(J$2,'Justerad allokering'!$B$2:$AF$2,0),FALSE)),VLOOKUP($B240,'Allokerad kvv'!$B$2:$AV$468,MATCH(J$2,'Allokerad kvv'!$B$2:$AV$2,0),FALSE),VLOOKUP($B240,'Justerad allokering'!$B$2:$AG$462,MATCH(J$2,'Justerad allokering'!$B$2:$AF$2,0),FALSE))</f>
        <v>0</v>
      </c>
      <c r="K240" s="28">
        <f>IF(ISERROR(1/VLOOKUP($B240,'Justerad allokering'!$B$2:$AG$462,MATCH(K$2,'Justerad allokering'!$B$2:$AF$2,0),FALSE)),VLOOKUP($B240,'Allokerad kvv'!$B$2:$AV$468,MATCH(K$2,'Allokerad kvv'!$B$2:$AV$2,0),FALSE),VLOOKUP($B240,'Justerad allokering'!$B$2:$AG$462,MATCH(K$2,'Justerad allokering'!$B$2:$AF$2,0),FALSE))</f>
        <v>0</v>
      </c>
      <c r="L240" s="28">
        <f>IF(ISERROR(1/VLOOKUP($B240,'Justerad allokering'!$B$2:$AG$462,MATCH(L$2,'Justerad allokering'!$B$2:$AF$2,0),FALSE)),VLOOKUP($B240,'Allokerad kvv'!$B$2:$AV$468,MATCH(L$2,'Allokerad kvv'!$B$2:$AV$2,0),FALSE),VLOOKUP($B240,'Justerad allokering'!$B$2:$AG$462,MATCH(L$2,'Justerad allokering'!$B$2:$AF$2,0),FALSE))</f>
        <v>0</v>
      </c>
      <c r="M240" s="28">
        <f>IF(ISERROR(1/VLOOKUP($B240,'Justerad allokering'!$B$2:$AG$462,MATCH(M$2,'Justerad allokering'!$B$2:$AF$2,0),FALSE)),VLOOKUP($B240,'Allokerad kvv'!$B$2:$AV$468,MATCH(M$2,'Allokerad kvv'!$B$2:$AV$2,0),FALSE),VLOOKUP($B240,'Justerad allokering'!$B$2:$AG$462,MATCH(M$2,'Justerad allokering'!$B$2:$AF$2,0),FALSE))</f>
        <v>0</v>
      </c>
      <c r="N240" s="28">
        <f>IF(ISERROR(1/VLOOKUP($B240,'Justerad allokering'!$B$2:$AG$462,MATCH(N$2,'Justerad allokering'!$B$2:$AF$2,0),FALSE)),VLOOKUP($B240,'Allokerad kvv'!$B$2:$AV$468,MATCH(N$2,'Allokerad kvv'!$B$2:$AV$2,0),FALSE),VLOOKUP($B240,'Justerad allokering'!$B$2:$AG$462,MATCH(N$2,'Justerad allokering'!$B$2:$AF$2,0),FALSE))</f>
        <v>0</v>
      </c>
      <c r="O240" s="28">
        <f>IF(ISERROR(1/VLOOKUP($B240,'Justerad allokering'!$B$2:$AG$462,MATCH(O$2,'Justerad allokering'!$B$2:$AF$2,0),FALSE)),VLOOKUP($B240,'Allokerad kvv'!$B$2:$AV$468,MATCH(O$2,'Allokerad kvv'!$B$2:$AV$2,0),FALSE),VLOOKUP($B240,'Justerad allokering'!$B$2:$AG$462,MATCH(O$2,'Justerad allokering'!$B$2:$AF$2,0),FALSE))</f>
        <v>0</v>
      </c>
      <c r="P240" s="28">
        <f>IF(ISERROR(1/VLOOKUP($B240,'Justerad allokering'!$B$2:$AG$462,MATCH(P$2,'Justerad allokering'!$B$2:$AF$2,0),FALSE)),VLOOKUP($B240,'Allokerad kvv'!$B$2:$AV$468,MATCH(P$2,'Allokerad kvv'!$B$2:$AV$2,0),FALSE),VLOOKUP($B240,'Justerad allokering'!$B$2:$AG$462,MATCH(P$2,'Justerad allokering'!$B$2:$AF$2,0),FALSE))</f>
        <v>0</v>
      </c>
      <c r="Q240" s="28">
        <f>IF(ISERROR(1/VLOOKUP($B240,'Justerad allokering'!$B$2:$AG$462,MATCH(Q$2,'Justerad allokering'!$B$2:$AF$2,0),FALSE)),VLOOKUP($B240,'Allokerad kvv'!$B$2:$AV$468,MATCH(Q$2,'Allokerad kvv'!$B$2:$AV$2,0),FALSE),VLOOKUP($B240,'Justerad allokering'!$B$2:$AG$462,MATCH(Q$2,'Justerad allokering'!$B$2:$AF$2,0),FALSE))</f>
        <v>0</v>
      </c>
      <c r="R240" s="28">
        <f>IF(ISERROR(1/VLOOKUP($B240,'Justerad allokering'!$B$2:$AG$462,MATCH(R$2,'Justerad allokering'!$B$2:$AF$2,0),FALSE)),VLOOKUP($B240,'Allokerad kvv'!$B$2:$AV$468,MATCH(R$2,'Allokerad kvv'!$B$2:$AV$2,0),FALSE),VLOOKUP($B240,'Justerad allokering'!$B$2:$AG$462,MATCH(R$2,'Justerad allokering'!$B$2:$AF$2,0),FALSE))</f>
        <v>0</v>
      </c>
      <c r="S240" s="28">
        <f>IF(ISERROR(1/VLOOKUP($B240,'Justerad allokering'!$B$2:$AG$462,MATCH(S$2,'Justerad allokering'!$B$2:$AF$2,0),FALSE)),VLOOKUP($B240,'Allokerad kvv'!$B$2:$AV$468,MATCH(S$2,'Allokerad kvv'!$B$2:$AV$2,0),FALSE),VLOOKUP($B240,'Justerad allokering'!$B$2:$AG$462,MATCH(S$2,'Justerad allokering'!$B$2:$AF$2,0),FALSE))</f>
        <v>0</v>
      </c>
      <c r="T240" s="28">
        <f>IF(ISERROR(1/VLOOKUP($B240,'Justerad allokering'!$B$2:$AG$462,MATCH(T$2,'Justerad allokering'!$B$2:$AF$2,0),FALSE)),VLOOKUP($B240,'Allokerad kvv'!$B$2:$AV$468,MATCH(T$2,'Allokerad kvv'!$B$2:$AV$2,0),FALSE),VLOOKUP($B240,'Justerad allokering'!$B$2:$AG$462,MATCH(T$2,'Justerad allokering'!$B$2:$AF$2,0),FALSE))</f>
        <v>0</v>
      </c>
      <c r="U240" s="28">
        <f>IF(ISERROR(1/VLOOKUP($B240,'Justerad allokering'!$B$2:$AG$462,MATCH(U$2,'Justerad allokering'!$B$2:$AF$2,0),FALSE)),VLOOKUP($B240,'Allokerad kvv'!$B$2:$AV$468,MATCH(U$2,'Allokerad kvv'!$B$2:$AV$2,0),FALSE),VLOOKUP($B240,'Justerad allokering'!$B$2:$AG$462,MATCH(U$2,'Justerad allokering'!$B$2:$AF$2,0),FALSE))</f>
        <v>0</v>
      </c>
      <c r="V240" s="28">
        <f>IF(ISERROR(1/VLOOKUP($B240,'Justerad allokering'!$B$2:$AG$462,MATCH(V$2,'Justerad allokering'!$B$2:$AF$2,0),FALSE)),VLOOKUP($B240,'Allokerad kvv'!$B$2:$AV$468,MATCH(V$2,'Allokerad kvv'!$B$2:$AV$2,0),FALSE),VLOOKUP($B240,'Justerad allokering'!$B$2:$AG$462,MATCH(V$2,'Justerad allokering'!$B$2:$AF$2,0),FALSE))</f>
        <v>0</v>
      </c>
      <c r="W240" s="28">
        <f>IF(ISERROR(1/VLOOKUP($B240,'Justerad allokering'!$B$2:$AG$462,MATCH(W$2,'Justerad allokering'!$B$2:$AF$2,0),FALSE)),VLOOKUP($B240,'Allokerad kvv'!$B$2:$AV$468,MATCH(W$2,'Allokerad kvv'!$B$2:$AV$2,0),FALSE),VLOOKUP($B240,'Justerad allokering'!$B$2:$AG$462,MATCH(W$2,'Justerad allokering'!$B$2:$AF$2,0),FALSE))</f>
        <v>0</v>
      </c>
      <c r="X240" s="28">
        <f>IF(ISERROR(1/VLOOKUP($B240,'Justerad allokering'!$B$2:$AG$462,MATCH(X$2,'Justerad allokering'!$B$2:$AF$2,0),FALSE)),VLOOKUP($B240,'Allokerad kvv'!$B$2:$AV$468,MATCH(X$2,'Allokerad kvv'!$B$2:$AV$2,0),FALSE),VLOOKUP($B240,'Justerad allokering'!$B$2:$AG$462,MATCH(X$2,'Justerad allokering'!$B$2:$AF$2,0),FALSE))</f>
        <v>0</v>
      </c>
      <c r="Y240" s="28">
        <f>IF(ISERROR(1/VLOOKUP($B240,'Justerad allokering'!$B$2:$AG$462,MATCH(Y$2,'Justerad allokering'!$B$2:$AF$2,0),FALSE)),VLOOKUP($B240,'Allokerad kvv'!$B$2:$AV$468,MATCH(Y$2,'Allokerad kvv'!$B$2:$AV$2,0),FALSE),VLOOKUP($B240,'Justerad allokering'!$B$2:$AG$462,MATCH(Y$2,'Justerad allokering'!$B$2:$AF$2,0),FALSE))</f>
        <v>0</v>
      </c>
      <c r="Z240" s="28">
        <f>IF(ISERROR(1/VLOOKUP($B240,'Justerad allokering'!$B$2:$AG$462,MATCH(Z$2,'Justerad allokering'!$B$2:$AF$2,0),FALSE)),VLOOKUP($B240,'Allokerad kvv'!$B$2:$AV$468,MATCH(Z$2,'Allokerad kvv'!$B$2:$AV$2,0),FALSE),VLOOKUP($B240,'Justerad allokering'!$B$2:$AG$462,MATCH(Z$2,'Justerad allokering'!$B$2:$AF$2,0),FALSE))</f>
        <v>0</v>
      </c>
      <c r="AA240" s="28"/>
      <c r="AB240" s="28"/>
      <c r="AE240">
        <f t="shared" si="9"/>
        <v>0</v>
      </c>
      <c r="AG240">
        <f t="shared" si="10"/>
        <v>0</v>
      </c>
      <c r="AH240">
        <f t="shared" si="11"/>
        <v>0</v>
      </c>
      <c r="AI240" s="55" t="str">
        <f>IF(AH240=0,"",AH240/VLOOKUP(B240,Kraftvärmeprod!$B$1:$BC$480,MATCH("Summa tillförd energi exklusive rökgaskondensering",Kraftvärmeprod!$B$1:$BC$1,0),FALSE))</f>
        <v/>
      </c>
    </row>
    <row r="241" spans="1:35" x14ac:dyDescent="0.35">
      <c r="A241" s="28" t="s">
        <v>323</v>
      </c>
      <c r="B241" s="28" t="s">
        <v>324</v>
      </c>
      <c r="C241" s="28">
        <f>IF(ISERROR(1/VLOOKUP($B241,'Justerad allokering'!$B$2:$AG$462,MATCH(C$2,'Justerad allokering'!$B$2:$AF$2,0),FALSE)),VLOOKUP($B241,'Allokerad kvv'!$B$2:$AV$468,MATCH(C$2,'Allokerad kvv'!$B$2:$AV$2,0),FALSE),VLOOKUP($B241,'Justerad allokering'!$B$2:$AG$462,MATCH(C$2,'Justerad allokering'!$B$2:$AF$2,0),FALSE))</f>
        <v>0</v>
      </c>
      <c r="D241" s="28">
        <f>IF(ISERROR(1/VLOOKUP($B241,'Justerad allokering'!$B$2:$AG$462,MATCH(D$2,'Justerad allokering'!$B$2:$AF$2,0),FALSE)),VLOOKUP($B241,'Allokerad kvv'!$B$2:$AV$468,MATCH(D$2,'Allokerad kvv'!$B$2:$AV$2,0),FALSE),VLOOKUP($B241,'Justerad allokering'!$B$2:$AG$462,MATCH(D$2,'Justerad allokering'!$B$2:$AF$2,0),FALSE))</f>
        <v>0</v>
      </c>
      <c r="E241" s="28">
        <f>IF(ISERROR(1/VLOOKUP($B241,'Justerad allokering'!$B$2:$AG$462,MATCH(E$2,'Justerad allokering'!$B$2:$AF$2,0),FALSE)),VLOOKUP($B241,'Allokerad kvv'!$B$2:$AV$468,MATCH(E$2,'Allokerad kvv'!$B$2:$AV$2,0),FALSE),VLOOKUP($B241,'Justerad allokering'!$B$2:$AG$462,MATCH(E$2,'Justerad allokering'!$B$2:$AF$2,0),FALSE))</f>
        <v>10.851900000000001</v>
      </c>
      <c r="F241" s="28">
        <f>IF(ISERROR(1/VLOOKUP($B241,'Justerad allokering'!$B$2:$AG$462,MATCH(F$2,'Justerad allokering'!$B$2:$AF$2,0),FALSE)),VLOOKUP($B241,'Allokerad kvv'!$B$2:$AV$468,MATCH(F$2,'Allokerad kvv'!$B$2:$AV$2,0),FALSE),VLOOKUP($B241,'Justerad allokering'!$B$2:$AG$462,MATCH(F$2,'Justerad allokering'!$B$2:$AF$2,0),FALSE))</f>
        <v>0</v>
      </c>
      <c r="G241" s="28">
        <f>IF(ISERROR(1/VLOOKUP($B241,'Justerad allokering'!$B$2:$AG$462,MATCH(G$2,'Justerad allokering'!$B$2:$AF$2,0),FALSE)),VLOOKUP($B241,'Allokerad kvv'!$B$2:$AV$468,MATCH(G$2,'Allokerad kvv'!$B$2:$AV$2,0),FALSE),VLOOKUP($B241,'Justerad allokering'!$B$2:$AG$462,MATCH(G$2,'Justerad allokering'!$B$2:$AF$2,0),FALSE))</f>
        <v>0</v>
      </c>
      <c r="H241" s="28">
        <f>IF(ISERROR(1/VLOOKUP($B241,'Justerad allokering'!$B$2:$AG$462,MATCH(H$2,'Justerad allokering'!$B$2:$AF$2,0),FALSE)),VLOOKUP($B241,'Allokerad kvv'!$B$2:$AV$468,MATCH(H$2,'Allokerad kvv'!$B$2:$AV$2,0),FALSE),VLOOKUP($B241,'Justerad allokering'!$B$2:$AG$462,MATCH(H$2,'Justerad allokering'!$B$2:$AF$2,0),FALSE))</f>
        <v>0</v>
      </c>
      <c r="I241" s="28">
        <f>IF(ISERROR(1/VLOOKUP($B241,'Justerad allokering'!$B$2:$AG$462,MATCH(I$2,'Justerad allokering'!$B$2:$AF$2,0),FALSE)),VLOOKUP($B241,'Allokerad kvv'!$B$2:$AV$468,MATCH(I$2,'Allokerad kvv'!$B$2:$AV$2,0),FALSE),VLOOKUP($B241,'Justerad allokering'!$B$2:$AG$462,MATCH(I$2,'Justerad allokering'!$B$2:$AF$2,0),FALSE))</f>
        <v>0</v>
      </c>
      <c r="J241" s="28">
        <f>IF(ISERROR(1/VLOOKUP($B241,'Justerad allokering'!$B$2:$AG$462,MATCH(J$2,'Justerad allokering'!$B$2:$AF$2,0),FALSE)),VLOOKUP($B241,'Allokerad kvv'!$B$2:$AV$468,MATCH(J$2,'Allokerad kvv'!$B$2:$AV$2,0),FALSE),VLOOKUP($B241,'Justerad allokering'!$B$2:$AG$462,MATCH(J$2,'Justerad allokering'!$B$2:$AF$2,0),FALSE))</f>
        <v>37.420499999999997</v>
      </c>
      <c r="K241" s="28">
        <f>IF(ISERROR(1/VLOOKUP($B241,'Justerad allokering'!$B$2:$AG$462,MATCH(K$2,'Justerad allokering'!$B$2:$AF$2,0),FALSE)),VLOOKUP($B241,'Allokerad kvv'!$B$2:$AV$468,MATCH(K$2,'Allokerad kvv'!$B$2:$AV$2,0),FALSE),VLOOKUP($B241,'Justerad allokering'!$B$2:$AG$462,MATCH(K$2,'Justerad allokering'!$B$2:$AF$2,0),FALSE))</f>
        <v>2.1703899999999998</v>
      </c>
      <c r="L241" s="28">
        <f>IF(ISERROR(1/VLOOKUP($B241,'Justerad allokering'!$B$2:$AG$462,MATCH(L$2,'Justerad allokering'!$B$2:$AF$2,0),FALSE)),VLOOKUP($B241,'Allokerad kvv'!$B$2:$AV$468,MATCH(L$2,'Allokerad kvv'!$B$2:$AV$2,0),FALSE),VLOOKUP($B241,'Justerad allokering'!$B$2:$AG$462,MATCH(L$2,'Justerad allokering'!$B$2:$AF$2,0),FALSE))</f>
        <v>0</v>
      </c>
      <c r="M241" s="28">
        <f>IF(ISERROR(1/VLOOKUP($B241,'Justerad allokering'!$B$2:$AG$462,MATCH(M$2,'Justerad allokering'!$B$2:$AF$2,0),FALSE)),VLOOKUP($B241,'Allokerad kvv'!$B$2:$AV$468,MATCH(M$2,'Allokerad kvv'!$B$2:$AV$2,0),FALSE),VLOOKUP($B241,'Justerad allokering'!$B$2:$AG$462,MATCH(M$2,'Justerad allokering'!$B$2:$AF$2,0),FALSE))</f>
        <v>0</v>
      </c>
      <c r="N241" s="28">
        <f>IF(ISERROR(1/VLOOKUP($B241,'Justerad allokering'!$B$2:$AG$462,MATCH(N$2,'Justerad allokering'!$B$2:$AF$2,0),FALSE)),VLOOKUP($B241,'Allokerad kvv'!$B$2:$AV$468,MATCH(N$2,'Allokerad kvv'!$B$2:$AV$2,0),FALSE),VLOOKUP($B241,'Justerad allokering'!$B$2:$AG$462,MATCH(N$2,'Justerad allokering'!$B$2:$AF$2,0),FALSE))</f>
        <v>13.2</v>
      </c>
      <c r="O241" s="28">
        <f>IF(ISERROR(1/VLOOKUP($B241,'Justerad allokering'!$B$2:$AG$462,MATCH(O$2,'Justerad allokering'!$B$2:$AF$2,0),FALSE)),VLOOKUP($B241,'Allokerad kvv'!$B$2:$AV$468,MATCH(O$2,'Allokerad kvv'!$B$2:$AV$2,0),FALSE),VLOOKUP($B241,'Justerad allokering'!$B$2:$AG$462,MATCH(O$2,'Justerad allokering'!$B$2:$AF$2,0),FALSE))</f>
        <v>0</v>
      </c>
      <c r="P241" s="28">
        <f>IF(ISERROR(1/VLOOKUP($B241,'Justerad allokering'!$B$2:$AG$462,MATCH(P$2,'Justerad allokering'!$B$2:$AF$2,0),FALSE)),VLOOKUP($B241,'Allokerad kvv'!$B$2:$AV$468,MATCH(P$2,'Allokerad kvv'!$B$2:$AV$2,0),FALSE),VLOOKUP($B241,'Justerad allokering'!$B$2:$AG$462,MATCH(P$2,'Justerad allokering'!$B$2:$AF$2,0),FALSE))</f>
        <v>24.547799999999999</v>
      </c>
      <c r="Q241" s="28">
        <f>IF(ISERROR(1/VLOOKUP($B241,'Justerad allokering'!$B$2:$AG$462,MATCH(Q$2,'Justerad allokering'!$B$2:$AF$2,0),FALSE)),VLOOKUP($B241,'Allokerad kvv'!$B$2:$AV$468,MATCH(Q$2,'Allokerad kvv'!$B$2:$AV$2,0),FALSE),VLOOKUP($B241,'Justerad allokering'!$B$2:$AG$462,MATCH(Q$2,'Justerad allokering'!$B$2:$AF$2,0),FALSE))</f>
        <v>0</v>
      </c>
      <c r="R241" s="28">
        <f>IF(ISERROR(1/VLOOKUP($B241,'Justerad allokering'!$B$2:$AG$462,MATCH(R$2,'Justerad allokering'!$B$2:$AF$2,0),FALSE)),VLOOKUP($B241,'Allokerad kvv'!$B$2:$AV$468,MATCH(R$2,'Allokerad kvv'!$B$2:$AV$2,0),FALSE),VLOOKUP($B241,'Justerad allokering'!$B$2:$AG$462,MATCH(R$2,'Justerad allokering'!$B$2:$AF$2,0),FALSE))</f>
        <v>0</v>
      </c>
      <c r="S241" s="28">
        <f>IF(ISERROR(1/VLOOKUP($B241,'Justerad allokering'!$B$2:$AG$462,MATCH(S$2,'Justerad allokering'!$B$2:$AF$2,0),FALSE)),VLOOKUP($B241,'Allokerad kvv'!$B$2:$AV$468,MATCH(S$2,'Allokerad kvv'!$B$2:$AV$2,0),FALSE),VLOOKUP($B241,'Justerad allokering'!$B$2:$AG$462,MATCH(S$2,'Justerad allokering'!$B$2:$AF$2,0),FALSE))</f>
        <v>0</v>
      </c>
      <c r="T241" s="28">
        <f>IF(ISERROR(1/VLOOKUP($B241,'Justerad allokering'!$B$2:$AG$462,MATCH(T$2,'Justerad allokering'!$B$2:$AF$2,0),FALSE)),VLOOKUP($B241,'Allokerad kvv'!$B$2:$AV$468,MATCH(T$2,'Allokerad kvv'!$B$2:$AV$2,0),FALSE),VLOOKUP($B241,'Justerad allokering'!$B$2:$AG$462,MATCH(T$2,'Justerad allokering'!$B$2:$AF$2,0),FALSE))</f>
        <v>0</v>
      </c>
      <c r="U241" s="28">
        <f>IF(ISERROR(1/VLOOKUP($B241,'Justerad allokering'!$B$2:$AG$462,MATCH(U$2,'Justerad allokering'!$B$2:$AF$2,0),FALSE)),VLOOKUP($B241,'Allokerad kvv'!$B$2:$AV$468,MATCH(U$2,'Allokerad kvv'!$B$2:$AV$2,0),FALSE),VLOOKUP($B241,'Justerad allokering'!$B$2:$AG$462,MATCH(U$2,'Justerad allokering'!$B$2:$AF$2,0),FALSE))</f>
        <v>0</v>
      </c>
      <c r="V241" s="28">
        <f>IF(ISERROR(1/VLOOKUP($B241,'Justerad allokering'!$B$2:$AG$462,MATCH(V$2,'Justerad allokering'!$B$2:$AF$2,0),FALSE)),VLOOKUP($B241,'Allokerad kvv'!$B$2:$AV$468,MATCH(V$2,'Allokerad kvv'!$B$2:$AV$2,0),FALSE),VLOOKUP($B241,'Justerad allokering'!$B$2:$AG$462,MATCH(V$2,'Justerad allokering'!$B$2:$AF$2,0),FALSE))</f>
        <v>0</v>
      </c>
      <c r="W241" s="28">
        <f>IF(ISERROR(1/VLOOKUP($B241,'Justerad allokering'!$B$2:$AG$462,MATCH(W$2,'Justerad allokering'!$B$2:$AF$2,0),FALSE)),VLOOKUP($B241,'Allokerad kvv'!$B$2:$AV$468,MATCH(W$2,'Allokerad kvv'!$B$2:$AV$2,0),FALSE),VLOOKUP($B241,'Justerad allokering'!$B$2:$AG$462,MATCH(W$2,'Justerad allokering'!$B$2:$AF$2,0),FALSE))</f>
        <v>0</v>
      </c>
      <c r="X241" s="28">
        <f>IF(ISERROR(1/VLOOKUP($B241,'Justerad allokering'!$B$2:$AG$462,MATCH(X$2,'Justerad allokering'!$B$2:$AF$2,0),FALSE)),VLOOKUP($B241,'Allokerad kvv'!$B$2:$AV$468,MATCH(X$2,'Allokerad kvv'!$B$2:$AV$2,0),FALSE),VLOOKUP($B241,'Justerad allokering'!$B$2:$AG$462,MATCH(X$2,'Justerad allokering'!$B$2:$AF$2,0),FALSE))</f>
        <v>0</v>
      </c>
      <c r="Y241" s="28">
        <f>IF(ISERROR(1/VLOOKUP($B241,'Justerad allokering'!$B$2:$AG$462,MATCH(Y$2,'Justerad allokering'!$B$2:$AF$2,0),FALSE)),VLOOKUP($B241,'Allokerad kvv'!$B$2:$AV$468,MATCH(Y$2,'Allokerad kvv'!$B$2:$AV$2,0),FALSE),VLOOKUP($B241,'Justerad allokering'!$B$2:$AG$462,MATCH(Y$2,'Justerad allokering'!$B$2:$AF$2,0),FALSE))</f>
        <v>0</v>
      </c>
      <c r="Z241" s="28">
        <f>IF(ISERROR(1/VLOOKUP($B241,'Justerad allokering'!$B$2:$AG$462,MATCH(Z$2,'Justerad allokering'!$B$2:$AF$2,0),FALSE)),VLOOKUP($B241,'Allokerad kvv'!$B$2:$AV$468,MATCH(Z$2,'Allokerad kvv'!$B$2:$AV$2,0),FALSE),VLOOKUP($B241,'Justerad allokering'!$B$2:$AG$462,MATCH(Z$2,'Justerad allokering'!$B$2:$AF$2,0),FALSE))</f>
        <v>0</v>
      </c>
      <c r="AA241" s="28"/>
      <c r="AB241" s="28"/>
      <c r="AE241">
        <f t="shared" si="9"/>
        <v>88.190589999999986</v>
      </c>
      <c r="AG241">
        <f t="shared" si="10"/>
        <v>86.020199999999988</v>
      </c>
      <c r="AH241">
        <f t="shared" si="11"/>
        <v>72.820199999999986</v>
      </c>
      <c r="AI241" s="55">
        <f>IF(AH241=0,"",AH241/VLOOKUP(B241,Kraftvärmeprod!$B$1:$BC$480,MATCH("Summa tillförd energi exklusive rökgaskondensering",Kraftvärmeprod!$B$1:$BC$1,0),FALSE))</f>
        <v>0.74840904419321674</v>
      </c>
    </row>
    <row r="242" spans="1:35" x14ac:dyDescent="0.35">
      <c r="A242" s="28" t="s">
        <v>323</v>
      </c>
      <c r="B242" s="28" t="s">
        <v>325</v>
      </c>
      <c r="C242" s="28">
        <f>IF(ISERROR(1/VLOOKUP($B242,'Justerad allokering'!$B$2:$AG$462,MATCH(C$2,'Justerad allokering'!$B$2:$AF$2,0),FALSE)),VLOOKUP($B242,'Allokerad kvv'!$B$2:$AV$468,MATCH(C$2,'Allokerad kvv'!$B$2:$AV$2,0),FALSE),VLOOKUP($B242,'Justerad allokering'!$B$2:$AG$462,MATCH(C$2,'Justerad allokering'!$B$2:$AF$2,0),FALSE))</f>
        <v>0</v>
      </c>
      <c r="D242" s="28">
        <f>IF(ISERROR(1/VLOOKUP($B242,'Justerad allokering'!$B$2:$AG$462,MATCH(D$2,'Justerad allokering'!$B$2:$AF$2,0),FALSE)),VLOOKUP($B242,'Allokerad kvv'!$B$2:$AV$468,MATCH(D$2,'Allokerad kvv'!$B$2:$AV$2,0),FALSE),VLOOKUP($B242,'Justerad allokering'!$B$2:$AG$462,MATCH(D$2,'Justerad allokering'!$B$2:$AF$2,0),FALSE))</f>
        <v>0</v>
      </c>
      <c r="E242" s="28">
        <f>IF(ISERROR(1/VLOOKUP($B242,'Justerad allokering'!$B$2:$AG$462,MATCH(E$2,'Justerad allokering'!$B$2:$AF$2,0),FALSE)),VLOOKUP($B242,'Allokerad kvv'!$B$2:$AV$468,MATCH(E$2,'Allokerad kvv'!$B$2:$AV$2,0),FALSE),VLOOKUP($B242,'Justerad allokering'!$B$2:$AG$462,MATCH(E$2,'Justerad allokering'!$B$2:$AF$2,0),FALSE))</f>
        <v>0</v>
      </c>
      <c r="F242" s="28">
        <f>IF(ISERROR(1/VLOOKUP($B242,'Justerad allokering'!$B$2:$AG$462,MATCH(F$2,'Justerad allokering'!$B$2:$AF$2,0),FALSE)),VLOOKUP($B242,'Allokerad kvv'!$B$2:$AV$468,MATCH(F$2,'Allokerad kvv'!$B$2:$AV$2,0),FALSE),VLOOKUP($B242,'Justerad allokering'!$B$2:$AG$462,MATCH(F$2,'Justerad allokering'!$B$2:$AF$2,0),FALSE))</f>
        <v>0</v>
      </c>
      <c r="G242" s="28">
        <f>IF(ISERROR(1/VLOOKUP($B242,'Justerad allokering'!$B$2:$AG$462,MATCH(G$2,'Justerad allokering'!$B$2:$AF$2,0),FALSE)),VLOOKUP($B242,'Allokerad kvv'!$B$2:$AV$468,MATCH(G$2,'Allokerad kvv'!$B$2:$AV$2,0),FALSE),VLOOKUP($B242,'Justerad allokering'!$B$2:$AG$462,MATCH(G$2,'Justerad allokering'!$B$2:$AF$2,0),FALSE))</f>
        <v>0</v>
      </c>
      <c r="H242" s="28">
        <f>IF(ISERROR(1/VLOOKUP($B242,'Justerad allokering'!$B$2:$AG$462,MATCH(H$2,'Justerad allokering'!$B$2:$AF$2,0),FALSE)),VLOOKUP($B242,'Allokerad kvv'!$B$2:$AV$468,MATCH(H$2,'Allokerad kvv'!$B$2:$AV$2,0),FALSE),VLOOKUP($B242,'Justerad allokering'!$B$2:$AG$462,MATCH(H$2,'Justerad allokering'!$B$2:$AF$2,0),FALSE))</f>
        <v>0</v>
      </c>
      <c r="I242" s="28">
        <f>IF(ISERROR(1/VLOOKUP($B242,'Justerad allokering'!$B$2:$AG$462,MATCH(I$2,'Justerad allokering'!$B$2:$AF$2,0),FALSE)),VLOOKUP($B242,'Allokerad kvv'!$B$2:$AV$468,MATCH(I$2,'Allokerad kvv'!$B$2:$AV$2,0),FALSE),VLOOKUP($B242,'Justerad allokering'!$B$2:$AG$462,MATCH(I$2,'Justerad allokering'!$B$2:$AF$2,0),FALSE))</f>
        <v>0</v>
      </c>
      <c r="J242" s="28">
        <f>IF(ISERROR(1/VLOOKUP($B242,'Justerad allokering'!$B$2:$AG$462,MATCH(J$2,'Justerad allokering'!$B$2:$AF$2,0),FALSE)),VLOOKUP($B242,'Allokerad kvv'!$B$2:$AV$468,MATCH(J$2,'Allokerad kvv'!$B$2:$AV$2,0),FALSE),VLOOKUP($B242,'Justerad allokering'!$B$2:$AG$462,MATCH(J$2,'Justerad allokering'!$B$2:$AF$2,0),FALSE))</f>
        <v>0</v>
      </c>
      <c r="K242" s="28">
        <f>IF(ISERROR(1/VLOOKUP($B242,'Justerad allokering'!$B$2:$AG$462,MATCH(K$2,'Justerad allokering'!$B$2:$AF$2,0),FALSE)),VLOOKUP($B242,'Allokerad kvv'!$B$2:$AV$468,MATCH(K$2,'Allokerad kvv'!$B$2:$AV$2,0),FALSE),VLOOKUP($B242,'Justerad allokering'!$B$2:$AG$462,MATCH(K$2,'Justerad allokering'!$B$2:$AF$2,0),FALSE))</f>
        <v>0</v>
      </c>
      <c r="L242" s="28">
        <f>IF(ISERROR(1/VLOOKUP($B242,'Justerad allokering'!$B$2:$AG$462,MATCH(L$2,'Justerad allokering'!$B$2:$AF$2,0),FALSE)),VLOOKUP($B242,'Allokerad kvv'!$B$2:$AV$468,MATCH(L$2,'Allokerad kvv'!$B$2:$AV$2,0),FALSE),VLOOKUP($B242,'Justerad allokering'!$B$2:$AG$462,MATCH(L$2,'Justerad allokering'!$B$2:$AF$2,0),FALSE))</f>
        <v>0</v>
      </c>
      <c r="M242" s="28">
        <f>IF(ISERROR(1/VLOOKUP($B242,'Justerad allokering'!$B$2:$AG$462,MATCH(M$2,'Justerad allokering'!$B$2:$AF$2,0),FALSE)),VLOOKUP($B242,'Allokerad kvv'!$B$2:$AV$468,MATCH(M$2,'Allokerad kvv'!$B$2:$AV$2,0),FALSE),VLOOKUP($B242,'Justerad allokering'!$B$2:$AG$462,MATCH(M$2,'Justerad allokering'!$B$2:$AF$2,0),FALSE))</f>
        <v>0</v>
      </c>
      <c r="N242" s="28">
        <f>IF(ISERROR(1/VLOOKUP($B242,'Justerad allokering'!$B$2:$AG$462,MATCH(N$2,'Justerad allokering'!$B$2:$AF$2,0),FALSE)),VLOOKUP($B242,'Allokerad kvv'!$B$2:$AV$468,MATCH(N$2,'Allokerad kvv'!$B$2:$AV$2,0),FALSE),VLOOKUP($B242,'Justerad allokering'!$B$2:$AG$462,MATCH(N$2,'Justerad allokering'!$B$2:$AF$2,0),FALSE))</f>
        <v>0</v>
      </c>
      <c r="O242" s="28">
        <f>IF(ISERROR(1/VLOOKUP($B242,'Justerad allokering'!$B$2:$AG$462,MATCH(O$2,'Justerad allokering'!$B$2:$AF$2,0),FALSE)),VLOOKUP($B242,'Allokerad kvv'!$B$2:$AV$468,MATCH(O$2,'Allokerad kvv'!$B$2:$AV$2,0),FALSE),VLOOKUP($B242,'Justerad allokering'!$B$2:$AG$462,MATCH(O$2,'Justerad allokering'!$B$2:$AF$2,0),FALSE))</f>
        <v>0</v>
      </c>
      <c r="P242" s="28">
        <f>IF(ISERROR(1/VLOOKUP($B242,'Justerad allokering'!$B$2:$AG$462,MATCH(P$2,'Justerad allokering'!$B$2:$AF$2,0),FALSE)),VLOOKUP($B242,'Allokerad kvv'!$B$2:$AV$468,MATCH(P$2,'Allokerad kvv'!$B$2:$AV$2,0),FALSE),VLOOKUP($B242,'Justerad allokering'!$B$2:$AG$462,MATCH(P$2,'Justerad allokering'!$B$2:$AF$2,0),FALSE))</f>
        <v>0</v>
      </c>
      <c r="Q242" s="28">
        <f>IF(ISERROR(1/VLOOKUP($B242,'Justerad allokering'!$B$2:$AG$462,MATCH(Q$2,'Justerad allokering'!$B$2:$AF$2,0),FALSE)),VLOOKUP($B242,'Allokerad kvv'!$B$2:$AV$468,MATCH(Q$2,'Allokerad kvv'!$B$2:$AV$2,0),FALSE),VLOOKUP($B242,'Justerad allokering'!$B$2:$AG$462,MATCH(Q$2,'Justerad allokering'!$B$2:$AF$2,0),FALSE))</f>
        <v>0</v>
      </c>
      <c r="R242" s="28">
        <f>IF(ISERROR(1/VLOOKUP($B242,'Justerad allokering'!$B$2:$AG$462,MATCH(R$2,'Justerad allokering'!$B$2:$AF$2,0),FALSE)),VLOOKUP($B242,'Allokerad kvv'!$B$2:$AV$468,MATCH(R$2,'Allokerad kvv'!$B$2:$AV$2,0),FALSE),VLOOKUP($B242,'Justerad allokering'!$B$2:$AG$462,MATCH(R$2,'Justerad allokering'!$B$2:$AF$2,0),FALSE))</f>
        <v>0</v>
      </c>
      <c r="S242" s="28">
        <f>IF(ISERROR(1/VLOOKUP($B242,'Justerad allokering'!$B$2:$AG$462,MATCH(S$2,'Justerad allokering'!$B$2:$AF$2,0),FALSE)),VLOOKUP($B242,'Allokerad kvv'!$B$2:$AV$468,MATCH(S$2,'Allokerad kvv'!$B$2:$AV$2,0),FALSE),VLOOKUP($B242,'Justerad allokering'!$B$2:$AG$462,MATCH(S$2,'Justerad allokering'!$B$2:$AF$2,0),FALSE))</f>
        <v>0</v>
      </c>
      <c r="T242" s="28">
        <f>IF(ISERROR(1/VLOOKUP($B242,'Justerad allokering'!$B$2:$AG$462,MATCH(T$2,'Justerad allokering'!$B$2:$AF$2,0),FALSE)),VLOOKUP($B242,'Allokerad kvv'!$B$2:$AV$468,MATCH(T$2,'Allokerad kvv'!$B$2:$AV$2,0),FALSE),VLOOKUP($B242,'Justerad allokering'!$B$2:$AG$462,MATCH(T$2,'Justerad allokering'!$B$2:$AF$2,0),FALSE))</f>
        <v>0</v>
      </c>
      <c r="U242" s="28">
        <f>IF(ISERROR(1/VLOOKUP($B242,'Justerad allokering'!$B$2:$AG$462,MATCH(U$2,'Justerad allokering'!$B$2:$AF$2,0),FALSE)),VLOOKUP($B242,'Allokerad kvv'!$B$2:$AV$468,MATCH(U$2,'Allokerad kvv'!$B$2:$AV$2,0),FALSE),VLOOKUP($B242,'Justerad allokering'!$B$2:$AG$462,MATCH(U$2,'Justerad allokering'!$B$2:$AF$2,0),FALSE))</f>
        <v>0</v>
      </c>
      <c r="V242" s="28">
        <f>IF(ISERROR(1/VLOOKUP($B242,'Justerad allokering'!$B$2:$AG$462,MATCH(V$2,'Justerad allokering'!$B$2:$AF$2,0),FALSE)),VLOOKUP($B242,'Allokerad kvv'!$B$2:$AV$468,MATCH(V$2,'Allokerad kvv'!$B$2:$AV$2,0),FALSE),VLOOKUP($B242,'Justerad allokering'!$B$2:$AG$462,MATCH(V$2,'Justerad allokering'!$B$2:$AF$2,0),FALSE))</f>
        <v>0</v>
      </c>
      <c r="W242" s="28">
        <f>IF(ISERROR(1/VLOOKUP($B242,'Justerad allokering'!$B$2:$AG$462,MATCH(W$2,'Justerad allokering'!$B$2:$AF$2,0),FALSE)),VLOOKUP($B242,'Allokerad kvv'!$B$2:$AV$468,MATCH(W$2,'Allokerad kvv'!$B$2:$AV$2,0),FALSE),VLOOKUP($B242,'Justerad allokering'!$B$2:$AG$462,MATCH(W$2,'Justerad allokering'!$B$2:$AF$2,0),FALSE))</f>
        <v>0</v>
      </c>
      <c r="X242" s="28">
        <f>IF(ISERROR(1/VLOOKUP($B242,'Justerad allokering'!$B$2:$AG$462,MATCH(X$2,'Justerad allokering'!$B$2:$AF$2,0),FALSE)),VLOOKUP($B242,'Allokerad kvv'!$B$2:$AV$468,MATCH(X$2,'Allokerad kvv'!$B$2:$AV$2,0),FALSE),VLOOKUP($B242,'Justerad allokering'!$B$2:$AG$462,MATCH(X$2,'Justerad allokering'!$B$2:$AF$2,0),FALSE))</f>
        <v>0</v>
      </c>
      <c r="Y242" s="28">
        <f>IF(ISERROR(1/VLOOKUP($B242,'Justerad allokering'!$B$2:$AG$462,MATCH(Y$2,'Justerad allokering'!$B$2:$AF$2,0),FALSE)),VLOOKUP($B242,'Allokerad kvv'!$B$2:$AV$468,MATCH(Y$2,'Allokerad kvv'!$B$2:$AV$2,0),FALSE),VLOOKUP($B242,'Justerad allokering'!$B$2:$AG$462,MATCH(Y$2,'Justerad allokering'!$B$2:$AF$2,0),FALSE))</f>
        <v>0</v>
      </c>
      <c r="Z242" s="28">
        <f>IF(ISERROR(1/VLOOKUP($B242,'Justerad allokering'!$B$2:$AG$462,MATCH(Z$2,'Justerad allokering'!$B$2:$AF$2,0),FALSE)),VLOOKUP($B242,'Allokerad kvv'!$B$2:$AV$468,MATCH(Z$2,'Allokerad kvv'!$B$2:$AV$2,0),FALSE),VLOOKUP($B242,'Justerad allokering'!$B$2:$AG$462,MATCH(Z$2,'Justerad allokering'!$B$2:$AF$2,0),FALSE))</f>
        <v>0</v>
      </c>
      <c r="AA242" s="28"/>
      <c r="AB242" s="28"/>
      <c r="AE242">
        <f t="shared" si="9"/>
        <v>0</v>
      </c>
      <c r="AG242">
        <f t="shared" si="10"/>
        <v>0</v>
      </c>
      <c r="AH242">
        <f t="shared" si="11"/>
        <v>0</v>
      </c>
      <c r="AI242" s="55" t="str">
        <f>IF(AH242=0,"",AH242/VLOOKUP(B242,Kraftvärmeprod!$B$1:$BC$480,MATCH("Summa tillförd energi exklusive rökgaskondensering",Kraftvärmeprod!$B$1:$BC$1,0),FALSE))</f>
        <v/>
      </c>
    </row>
    <row r="243" spans="1:35" x14ac:dyDescent="0.35">
      <c r="A243" s="28" t="s">
        <v>323</v>
      </c>
      <c r="B243" s="28" t="s">
        <v>326</v>
      </c>
      <c r="C243" s="28">
        <f>IF(ISERROR(1/VLOOKUP($B243,'Justerad allokering'!$B$2:$AG$462,MATCH(C$2,'Justerad allokering'!$B$2:$AF$2,0),FALSE)),VLOOKUP($B243,'Allokerad kvv'!$B$2:$AV$468,MATCH(C$2,'Allokerad kvv'!$B$2:$AV$2,0),FALSE),VLOOKUP($B243,'Justerad allokering'!$B$2:$AG$462,MATCH(C$2,'Justerad allokering'!$B$2:$AF$2,0),FALSE))</f>
        <v>0</v>
      </c>
      <c r="D243" s="28">
        <f>IF(ISERROR(1/VLOOKUP($B243,'Justerad allokering'!$B$2:$AG$462,MATCH(D$2,'Justerad allokering'!$B$2:$AF$2,0),FALSE)),VLOOKUP($B243,'Allokerad kvv'!$B$2:$AV$468,MATCH(D$2,'Allokerad kvv'!$B$2:$AV$2,0),FALSE),VLOOKUP($B243,'Justerad allokering'!$B$2:$AG$462,MATCH(D$2,'Justerad allokering'!$B$2:$AF$2,0),FALSE))</f>
        <v>0</v>
      </c>
      <c r="E243" s="28">
        <f>IF(ISERROR(1/VLOOKUP($B243,'Justerad allokering'!$B$2:$AG$462,MATCH(E$2,'Justerad allokering'!$B$2:$AF$2,0),FALSE)),VLOOKUP($B243,'Allokerad kvv'!$B$2:$AV$468,MATCH(E$2,'Allokerad kvv'!$B$2:$AV$2,0),FALSE),VLOOKUP($B243,'Justerad allokering'!$B$2:$AG$462,MATCH(E$2,'Justerad allokering'!$B$2:$AF$2,0),FALSE))</f>
        <v>0</v>
      </c>
      <c r="F243" s="28">
        <f>IF(ISERROR(1/VLOOKUP($B243,'Justerad allokering'!$B$2:$AG$462,MATCH(F$2,'Justerad allokering'!$B$2:$AF$2,0),FALSE)),VLOOKUP($B243,'Allokerad kvv'!$B$2:$AV$468,MATCH(F$2,'Allokerad kvv'!$B$2:$AV$2,0),FALSE),VLOOKUP($B243,'Justerad allokering'!$B$2:$AG$462,MATCH(F$2,'Justerad allokering'!$B$2:$AF$2,0),FALSE))</f>
        <v>0</v>
      </c>
      <c r="G243" s="28">
        <f>IF(ISERROR(1/VLOOKUP($B243,'Justerad allokering'!$B$2:$AG$462,MATCH(G$2,'Justerad allokering'!$B$2:$AF$2,0),FALSE)),VLOOKUP($B243,'Allokerad kvv'!$B$2:$AV$468,MATCH(G$2,'Allokerad kvv'!$B$2:$AV$2,0),FALSE),VLOOKUP($B243,'Justerad allokering'!$B$2:$AG$462,MATCH(G$2,'Justerad allokering'!$B$2:$AF$2,0),FALSE))</f>
        <v>0</v>
      </c>
      <c r="H243" s="28">
        <f>IF(ISERROR(1/VLOOKUP($B243,'Justerad allokering'!$B$2:$AG$462,MATCH(H$2,'Justerad allokering'!$B$2:$AF$2,0),FALSE)),VLOOKUP($B243,'Allokerad kvv'!$B$2:$AV$468,MATCH(H$2,'Allokerad kvv'!$B$2:$AV$2,0),FALSE),VLOOKUP($B243,'Justerad allokering'!$B$2:$AG$462,MATCH(H$2,'Justerad allokering'!$B$2:$AF$2,0),FALSE))</f>
        <v>0</v>
      </c>
      <c r="I243" s="28">
        <f>IF(ISERROR(1/VLOOKUP($B243,'Justerad allokering'!$B$2:$AG$462,MATCH(I$2,'Justerad allokering'!$B$2:$AF$2,0),FALSE)),VLOOKUP($B243,'Allokerad kvv'!$B$2:$AV$468,MATCH(I$2,'Allokerad kvv'!$B$2:$AV$2,0),FALSE),VLOOKUP($B243,'Justerad allokering'!$B$2:$AG$462,MATCH(I$2,'Justerad allokering'!$B$2:$AF$2,0),FALSE))</f>
        <v>0</v>
      </c>
      <c r="J243" s="28">
        <f>IF(ISERROR(1/VLOOKUP($B243,'Justerad allokering'!$B$2:$AG$462,MATCH(J$2,'Justerad allokering'!$B$2:$AF$2,0),FALSE)),VLOOKUP($B243,'Allokerad kvv'!$B$2:$AV$468,MATCH(J$2,'Allokerad kvv'!$B$2:$AV$2,0),FALSE),VLOOKUP($B243,'Justerad allokering'!$B$2:$AG$462,MATCH(J$2,'Justerad allokering'!$B$2:$AF$2,0),FALSE))</f>
        <v>0</v>
      </c>
      <c r="K243" s="28">
        <f>IF(ISERROR(1/VLOOKUP($B243,'Justerad allokering'!$B$2:$AG$462,MATCH(K$2,'Justerad allokering'!$B$2:$AF$2,0),FALSE)),VLOOKUP($B243,'Allokerad kvv'!$B$2:$AV$468,MATCH(K$2,'Allokerad kvv'!$B$2:$AV$2,0),FALSE),VLOOKUP($B243,'Justerad allokering'!$B$2:$AG$462,MATCH(K$2,'Justerad allokering'!$B$2:$AF$2,0),FALSE))</f>
        <v>0</v>
      </c>
      <c r="L243" s="28">
        <f>IF(ISERROR(1/VLOOKUP($B243,'Justerad allokering'!$B$2:$AG$462,MATCH(L$2,'Justerad allokering'!$B$2:$AF$2,0),FALSE)),VLOOKUP($B243,'Allokerad kvv'!$B$2:$AV$468,MATCH(L$2,'Allokerad kvv'!$B$2:$AV$2,0),FALSE),VLOOKUP($B243,'Justerad allokering'!$B$2:$AG$462,MATCH(L$2,'Justerad allokering'!$B$2:$AF$2,0),FALSE))</f>
        <v>0</v>
      </c>
      <c r="M243" s="28">
        <f>IF(ISERROR(1/VLOOKUP($B243,'Justerad allokering'!$B$2:$AG$462,MATCH(M$2,'Justerad allokering'!$B$2:$AF$2,0),FALSE)),VLOOKUP($B243,'Allokerad kvv'!$B$2:$AV$468,MATCH(M$2,'Allokerad kvv'!$B$2:$AV$2,0),FALSE),VLOOKUP($B243,'Justerad allokering'!$B$2:$AG$462,MATCH(M$2,'Justerad allokering'!$B$2:$AF$2,0),FALSE))</f>
        <v>0</v>
      </c>
      <c r="N243" s="28">
        <f>IF(ISERROR(1/VLOOKUP($B243,'Justerad allokering'!$B$2:$AG$462,MATCH(N$2,'Justerad allokering'!$B$2:$AF$2,0),FALSE)),VLOOKUP($B243,'Allokerad kvv'!$B$2:$AV$468,MATCH(N$2,'Allokerad kvv'!$B$2:$AV$2,0),FALSE),VLOOKUP($B243,'Justerad allokering'!$B$2:$AG$462,MATCH(N$2,'Justerad allokering'!$B$2:$AF$2,0),FALSE))</f>
        <v>0</v>
      </c>
      <c r="O243" s="28">
        <f>IF(ISERROR(1/VLOOKUP($B243,'Justerad allokering'!$B$2:$AG$462,MATCH(O$2,'Justerad allokering'!$B$2:$AF$2,0),FALSE)),VLOOKUP($B243,'Allokerad kvv'!$B$2:$AV$468,MATCH(O$2,'Allokerad kvv'!$B$2:$AV$2,0),FALSE),VLOOKUP($B243,'Justerad allokering'!$B$2:$AG$462,MATCH(O$2,'Justerad allokering'!$B$2:$AF$2,0),FALSE))</f>
        <v>0</v>
      </c>
      <c r="P243" s="28">
        <f>IF(ISERROR(1/VLOOKUP($B243,'Justerad allokering'!$B$2:$AG$462,MATCH(P$2,'Justerad allokering'!$B$2:$AF$2,0),FALSE)),VLOOKUP($B243,'Allokerad kvv'!$B$2:$AV$468,MATCH(P$2,'Allokerad kvv'!$B$2:$AV$2,0),FALSE),VLOOKUP($B243,'Justerad allokering'!$B$2:$AG$462,MATCH(P$2,'Justerad allokering'!$B$2:$AF$2,0),FALSE))</f>
        <v>0</v>
      </c>
      <c r="Q243" s="28">
        <f>IF(ISERROR(1/VLOOKUP($B243,'Justerad allokering'!$B$2:$AG$462,MATCH(Q$2,'Justerad allokering'!$B$2:$AF$2,0),FALSE)),VLOOKUP($B243,'Allokerad kvv'!$B$2:$AV$468,MATCH(Q$2,'Allokerad kvv'!$B$2:$AV$2,0),FALSE),VLOOKUP($B243,'Justerad allokering'!$B$2:$AG$462,MATCH(Q$2,'Justerad allokering'!$B$2:$AF$2,0),FALSE))</f>
        <v>0</v>
      </c>
      <c r="R243" s="28">
        <f>IF(ISERROR(1/VLOOKUP($B243,'Justerad allokering'!$B$2:$AG$462,MATCH(R$2,'Justerad allokering'!$B$2:$AF$2,0),FALSE)),VLOOKUP($B243,'Allokerad kvv'!$B$2:$AV$468,MATCH(R$2,'Allokerad kvv'!$B$2:$AV$2,0),FALSE),VLOOKUP($B243,'Justerad allokering'!$B$2:$AG$462,MATCH(R$2,'Justerad allokering'!$B$2:$AF$2,0),FALSE))</f>
        <v>0</v>
      </c>
      <c r="S243" s="28">
        <f>IF(ISERROR(1/VLOOKUP($B243,'Justerad allokering'!$B$2:$AG$462,MATCH(S$2,'Justerad allokering'!$B$2:$AF$2,0),FALSE)),VLOOKUP($B243,'Allokerad kvv'!$B$2:$AV$468,MATCH(S$2,'Allokerad kvv'!$B$2:$AV$2,0),FALSE),VLOOKUP($B243,'Justerad allokering'!$B$2:$AG$462,MATCH(S$2,'Justerad allokering'!$B$2:$AF$2,0),FALSE))</f>
        <v>0</v>
      </c>
      <c r="T243" s="28">
        <f>IF(ISERROR(1/VLOOKUP($B243,'Justerad allokering'!$B$2:$AG$462,MATCH(T$2,'Justerad allokering'!$B$2:$AF$2,0),FALSE)),VLOOKUP($B243,'Allokerad kvv'!$B$2:$AV$468,MATCH(T$2,'Allokerad kvv'!$B$2:$AV$2,0),FALSE),VLOOKUP($B243,'Justerad allokering'!$B$2:$AG$462,MATCH(T$2,'Justerad allokering'!$B$2:$AF$2,0),FALSE))</f>
        <v>0</v>
      </c>
      <c r="U243" s="28">
        <f>IF(ISERROR(1/VLOOKUP($B243,'Justerad allokering'!$B$2:$AG$462,MATCH(U$2,'Justerad allokering'!$B$2:$AF$2,0),FALSE)),VLOOKUP($B243,'Allokerad kvv'!$B$2:$AV$468,MATCH(U$2,'Allokerad kvv'!$B$2:$AV$2,0),FALSE),VLOOKUP($B243,'Justerad allokering'!$B$2:$AG$462,MATCH(U$2,'Justerad allokering'!$B$2:$AF$2,0),FALSE))</f>
        <v>0</v>
      </c>
      <c r="V243" s="28">
        <f>IF(ISERROR(1/VLOOKUP($B243,'Justerad allokering'!$B$2:$AG$462,MATCH(V$2,'Justerad allokering'!$B$2:$AF$2,0),FALSE)),VLOOKUP($B243,'Allokerad kvv'!$B$2:$AV$468,MATCH(V$2,'Allokerad kvv'!$B$2:$AV$2,0),FALSE),VLOOKUP($B243,'Justerad allokering'!$B$2:$AG$462,MATCH(V$2,'Justerad allokering'!$B$2:$AF$2,0),FALSE))</f>
        <v>0</v>
      </c>
      <c r="W243" s="28">
        <f>IF(ISERROR(1/VLOOKUP($B243,'Justerad allokering'!$B$2:$AG$462,MATCH(W$2,'Justerad allokering'!$B$2:$AF$2,0),FALSE)),VLOOKUP($B243,'Allokerad kvv'!$B$2:$AV$468,MATCH(W$2,'Allokerad kvv'!$B$2:$AV$2,0),FALSE),VLOOKUP($B243,'Justerad allokering'!$B$2:$AG$462,MATCH(W$2,'Justerad allokering'!$B$2:$AF$2,0),FALSE))</f>
        <v>0</v>
      </c>
      <c r="X243" s="28">
        <f>IF(ISERROR(1/VLOOKUP($B243,'Justerad allokering'!$B$2:$AG$462,MATCH(X$2,'Justerad allokering'!$B$2:$AF$2,0),FALSE)),VLOOKUP($B243,'Allokerad kvv'!$B$2:$AV$468,MATCH(X$2,'Allokerad kvv'!$B$2:$AV$2,0),FALSE),VLOOKUP($B243,'Justerad allokering'!$B$2:$AG$462,MATCH(X$2,'Justerad allokering'!$B$2:$AF$2,0),FALSE))</f>
        <v>0</v>
      </c>
      <c r="Y243" s="28">
        <f>IF(ISERROR(1/VLOOKUP($B243,'Justerad allokering'!$B$2:$AG$462,MATCH(Y$2,'Justerad allokering'!$B$2:$AF$2,0),FALSE)),VLOOKUP($B243,'Allokerad kvv'!$B$2:$AV$468,MATCH(Y$2,'Allokerad kvv'!$B$2:$AV$2,0),FALSE),VLOOKUP($B243,'Justerad allokering'!$B$2:$AG$462,MATCH(Y$2,'Justerad allokering'!$B$2:$AF$2,0),FALSE))</f>
        <v>0</v>
      </c>
      <c r="Z243" s="28">
        <f>IF(ISERROR(1/VLOOKUP($B243,'Justerad allokering'!$B$2:$AG$462,MATCH(Z$2,'Justerad allokering'!$B$2:$AF$2,0),FALSE)),VLOOKUP($B243,'Allokerad kvv'!$B$2:$AV$468,MATCH(Z$2,'Allokerad kvv'!$B$2:$AV$2,0),FALSE),VLOOKUP($B243,'Justerad allokering'!$B$2:$AG$462,MATCH(Z$2,'Justerad allokering'!$B$2:$AF$2,0),FALSE))</f>
        <v>0</v>
      </c>
      <c r="AA243" s="28"/>
      <c r="AB243" s="28"/>
      <c r="AE243">
        <f t="shared" si="9"/>
        <v>0</v>
      </c>
      <c r="AG243">
        <f t="shared" si="10"/>
        <v>0</v>
      </c>
      <c r="AH243">
        <f t="shared" si="11"/>
        <v>0</v>
      </c>
      <c r="AI243" s="55" t="str">
        <f>IF(AH243=0,"",AH243/VLOOKUP(B243,Kraftvärmeprod!$B$1:$BC$480,MATCH("Summa tillförd energi exklusive rökgaskondensering",Kraftvärmeprod!$B$1:$BC$1,0),FALSE))</f>
        <v/>
      </c>
    </row>
    <row r="244" spans="1:35" x14ac:dyDescent="0.35">
      <c r="A244" s="28" t="s">
        <v>327</v>
      </c>
      <c r="B244" s="28" t="s">
        <v>328</v>
      </c>
      <c r="C244" s="28">
        <f>IF(ISERROR(1/VLOOKUP($B244,'Justerad allokering'!$B$2:$AG$462,MATCH(C$2,'Justerad allokering'!$B$2:$AF$2,0),FALSE)),VLOOKUP($B244,'Allokerad kvv'!$B$2:$AV$468,MATCH(C$2,'Allokerad kvv'!$B$2:$AV$2,0),FALSE),VLOOKUP($B244,'Justerad allokering'!$B$2:$AG$462,MATCH(C$2,'Justerad allokering'!$B$2:$AF$2,0),FALSE))</f>
        <v>0</v>
      </c>
      <c r="D244" s="28">
        <f>IF(ISERROR(1/VLOOKUP($B244,'Justerad allokering'!$B$2:$AG$462,MATCH(D$2,'Justerad allokering'!$B$2:$AF$2,0),FALSE)),VLOOKUP($B244,'Allokerad kvv'!$B$2:$AV$468,MATCH(D$2,'Allokerad kvv'!$B$2:$AV$2,0),FALSE),VLOOKUP($B244,'Justerad allokering'!$B$2:$AG$462,MATCH(D$2,'Justerad allokering'!$B$2:$AF$2,0),FALSE))</f>
        <v>0</v>
      </c>
      <c r="E244" s="28">
        <f>IF(ISERROR(1/VLOOKUP($B244,'Justerad allokering'!$B$2:$AG$462,MATCH(E$2,'Justerad allokering'!$B$2:$AF$2,0),FALSE)),VLOOKUP($B244,'Allokerad kvv'!$B$2:$AV$468,MATCH(E$2,'Allokerad kvv'!$B$2:$AV$2,0),FALSE),VLOOKUP($B244,'Justerad allokering'!$B$2:$AG$462,MATCH(E$2,'Justerad allokering'!$B$2:$AF$2,0),FALSE))</f>
        <v>0</v>
      </c>
      <c r="F244" s="28">
        <f>IF(ISERROR(1/VLOOKUP($B244,'Justerad allokering'!$B$2:$AG$462,MATCH(F$2,'Justerad allokering'!$B$2:$AF$2,0),FALSE)),VLOOKUP($B244,'Allokerad kvv'!$B$2:$AV$468,MATCH(F$2,'Allokerad kvv'!$B$2:$AV$2,0),FALSE),VLOOKUP($B244,'Justerad allokering'!$B$2:$AG$462,MATCH(F$2,'Justerad allokering'!$B$2:$AF$2,0),FALSE))</f>
        <v>0</v>
      </c>
      <c r="G244" s="28">
        <f>IF(ISERROR(1/VLOOKUP($B244,'Justerad allokering'!$B$2:$AG$462,MATCH(G$2,'Justerad allokering'!$B$2:$AF$2,0),FALSE)),VLOOKUP($B244,'Allokerad kvv'!$B$2:$AV$468,MATCH(G$2,'Allokerad kvv'!$B$2:$AV$2,0),FALSE),VLOOKUP($B244,'Justerad allokering'!$B$2:$AG$462,MATCH(G$2,'Justerad allokering'!$B$2:$AF$2,0),FALSE))</f>
        <v>0</v>
      </c>
      <c r="H244" s="28">
        <f>IF(ISERROR(1/VLOOKUP($B244,'Justerad allokering'!$B$2:$AG$462,MATCH(H$2,'Justerad allokering'!$B$2:$AF$2,0),FALSE)),VLOOKUP($B244,'Allokerad kvv'!$B$2:$AV$468,MATCH(H$2,'Allokerad kvv'!$B$2:$AV$2,0),FALSE),VLOOKUP($B244,'Justerad allokering'!$B$2:$AG$462,MATCH(H$2,'Justerad allokering'!$B$2:$AF$2,0),FALSE))</f>
        <v>0</v>
      </c>
      <c r="I244" s="28">
        <f>IF(ISERROR(1/VLOOKUP($B244,'Justerad allokering'!$B$2:$AG$462,MATCH(I$2,'Justerad allokering'!$B$2:$AF$2,0),FALSE)),VLOOKUP($B244,'Allokerad kvv'!$B$2:$AV$468,MATCH(I$2,'Allokerad kvv'!$B$2:$AV$2,0),FALSE),VLOOKUP($B244,'Justerad allokering'!$B$2:$AG$462,MATCH(I$2,'Justerad allokering'!$B$2:$AF$2,0),FALSE))</f>
        <v>0</v>
      </c>
      <c r="J244" s="28">
        <f>IF(ISERROR(1/VLOOKUP($B244,'Justerad allokering'!$B$2:$AG$462,MATCH(J$2,'Justerad allokering'!$B$2:$AF$2,0),FALSE)),VLOOKUP($B244,'Allokerad kvv'!$B$2:$AV$468,MATCH(J$2,'Allokerad kvv'!$B$2:$AV$2,0),FALSE),VLOOKUP($B244,'Justerad allokering'!$B$2:$AG$462,MATCH(J$2,'Justerad allokering'!$B$2:$AF$2,0),FALSE))</f>
        <v>0</v>
      </c>
      <c r="K244" s="28">
        <f>IF(ISERROR(1/VLOOKUP($B244,'Justerad allokering'!$B$2:$AG$462,MATCH(K$2,'Justerad allokering'!$B$2:$AF$2,0),FALSE)),VLOOKUP($B244,'Allokerad kvv'!$B$2:$AV$468,MATCH(K$2,'Allokerad kvv'!$B$2:$AV$2,0),FALSE),VLOOKUP($B244,'Justerad allokering'!$B$2:$AG$462,MATCH(K$2,'Justerad allokering'!$B$2:$AF$2,0),FALSE))</f>
        <v>0</v>
      </c>
      <c r="L244" s="28">
        <f>IF(ISERROR(1/VLOOKUP($B244,'Justerad allokering'!$B$2:$AG$462,MATCH(L$2,'Justerad allokering'!$B$2:$AF$2,0),FALSE)),VLOOKUP($B244,'Allokerad kvv'!$B$2:$AV$468,MATCH(L$2,'Allokerad kvv'!$B$2:$AV$2,0),FALSE),VLOOKUP($B244,'Justerad allokering'!$B$2:$AG$462,MATCH(L$2,'Justerad allokering'!$B$2:$AF$2,0),FALSE))</f>
        <v>0</v>
      </c>
      <c r="M244" s="28">
        <f>IF(ISERROR(1/VLOOKUP($B244,'Justerad allokering'!$B$2:$AG$462,MATCH(M$2,'Justerad allokering'!$B$2:$AF$2,0),FALSE)),VLOOKUP($B244,'Allokerad kvv'!$B$2:$AV$468,MATCH(M$2,'Allokerad kvv'!$B$2:$AV$2,0),FALSE),VLOOKUP($B244,'Justerad allokering'!$B$2:$AG$462,MATCH(M$2,'Justerad allokering'!$B$2:$AF$2,0),FALSE))</f>
        <v>0</v>
      </c>
      <c r="N244" s="28">
        <f>IF(ISERROR(1/VLOOKUP($B244,'Justerad allokering'!$B$2:$AG$462,MATCH(N$2,'Justerad allokering'!$B$2:$AF$2,0),FALSE)),VLOOKUP($B244,'Allokerad kvv'!$B$2:$AV$468,MATCH(N$2,'Allokerad kvv'!$B$2:$AV$2,0),FALSE),VLOOKUP($B244,'Justerad allokering'!$B$2:$AG$462,MATCH(N$2,'Justerad allokering'!$B$2:$AF$2,0),FALSE))</f>
        <v>0</v>
      </c>
      <c r="O244" s="28">
        <f>IF(ISERROR(1/VLOOKUP($B244,'Justerad allokering'!$B$2:$AG$462,MATCH(O$2,'Justerad allokering'!$B$2:$AF$2,0),FALSE)),VLOOKUP($B244,'Allokerad kvv'!$B$2:$AV$468,MATCH(O$2,'Allokerad kvv'!$B$2:$AV$2,0),FALSE),VLOOKUP($B244,'Justerad allokering'!$B$2:$AG$462,MATCH(O$2,'Justerad allokering'!$B$2:$AF$2,0),FALSE))</f>
        <v>0</v>
      </c>
      <c r="P244" s="28">
        <f>IF(ISERROR(1/VLOOKUP($B244,'Justerad allokering'!$B$2:$AG$462,MATCH(P$2,'Justerad allokering'!$B$2:$AF$2,0),FALSE)),VLOOKUP($B244,'Allokerad kvv'!$B$2:$AV$468,MATCH(P$2,'Allokerad kvv'!$B$2:$AV$2,0),FALSE),VLOOKUP($B244,'Justerad allokering'!$B$2:$AG$462,MATCH(P$2,'Justerad allokering'!$B$2:$AF$2,0),FALSE))</f>
        <v>0</v>
      </c>
      <c r="Q244" s="28">
        <f>IF(ISERROR(1/VLOOKUP($B244,'Justerad allokering'!$B$2:$AG$462,MATCH(Q$2,'Justerad allokering'!$B$2:$AF$2,0),FALSE)),VLOOKUP($B244,'Allokerad kvv'!$B$2:$AV$468,MATCH(Q$2,'Allokerad kvv'!$B$2:$AV$2,0),FALSE),VLOOKUP($B244,'Justerad allokering'!$B$2:$AG$462,MATCH(Q$2,'Justerad allokering'!$B$2:$AF$2,0),FALSE))</f>
        <v>0</v>
      </c>
      <c r="R244" s="28">
        <f>IF(ISERROR(1/VLOOKUP($B244,'Justerad allokering'!$B$2:$AG$462,MATCH(R$2,'Justerad allokering'!$B$2:$AF$2,0),FALSE)),VLOOKUP($B244,'Allokerad kvv'!$B$2:$AV$468,MATCH(R$2,'Allokerad kvv'!$B$2:$AV$2,0),FALSE),VLOOKUP($B244,'Justerad allokering'!$B$2:$AG$462,MATCH(R$2,'Justerad allokering'!$B$2:$AF$2,0),FALSE))</f>
        <v>0</v>
      </c>
      <c r="S244" s="28">
        <f>IF(ISERROR(1/VLOOKUP($B244,'Justerad allokering'!$B$2:$AG$462,MATCH(S$2,'Justerad allokering'!$B$2:$AF$2,0),FALSE)),VLOOKUP($B244,'Allokerad kvv'!$B$2:$AV$468,MATCH(S$2,'Allokerad kvv'!$B$2:$AV$2,0),FALSE),VLOOKUP($B244,'Justerad allokering'!$B$2:$AG$462,MATCH(S$2,'Justerad allokering'!$B$2:$AF$2,0),FALSE))</f>
        <v>0</v>
      </c>
      <c r="T244" s="28">
        <f>IF(ISERROR(1/VLOOKUP($B244,'Justerad allokering'!$B$2:$AG$462,MATCH(T$2,'Justerad allokering'!$B$2:$AF$2,0),FALSE)),VLOOKUP($B244,'Allokerad kvv'!$B$2:$AV$468,MATCH(T$2,'Allokerad kvv'!$B$2:$AV$2,0),FALSE),VLOOKUP($B244,'Justerad allokering'!$B$2:$AG$462,MATCH(T$2,'Justerad allokering'!$B$2:$AF$2,0),FALSE))</f>
        <v>0</v>
      </c>
      <c r="U244" s="28">
        <f>IF(ISERROR(1/VLOOKUP($B244,'Justerad allokering'!$B$2:$AG$462,MATCH(U$2,'Justerad allokering'!$B$2:$AF$2,0),FALSE)),VLOOKUP($B244,'Allokerad kvv'!$B$2:$AV$468,MATCH(U$2,'Allokerad kvv'!$B$2:$AV$2,0),FALSE),VLOOKUP($B244,'Justerad allokering'!$B$2:$AG$462,MATCH(U$2,'Justerad allokering'!$B$2:$AF$2,0),FALSE))</f>
        <v>0</v>
      </c>
      <c r="V244" s="28">
        <f>IF(ISERROR(1/VLOOKUP($B244,'Justerad allokering'!$B$2:$AG$462,MATCH(V$2,'Justerad allokering'!$B$2:$AF$2,0),FALSE)),VLOOKUP($B244,'Allokerad kvv'!$B$2:$AV$468,MATCH(V$2,'Allokerad kvv'!$B$2:$AV$2,0),FALSE),VLOOKUP($B244,'Justerad allokering'!$B$2:$AG$462,MATCH(V$2,'Justerad allokering'!$B$2:$AF$2,0),FALSE))</f>
        <v>0</v>
      </c>
      <c r="W244" s="28">
        <f>IF(ISERROR(1/VLOOKUP($B244,'Justerad allokering'!$B$2:$AG$462,MATCH(W$2,'Justerad allokering'!$B$2:$AF$2,0),FALSE)),VLOOKUP($B244,'Allokerad kvv'!$B$2:$AV$468,MATCH(W$2,'Allokerad kvv'!$B$2:$AV$2,0),FALSE),VLOOKUP($B244,'Justerad allokering'!$B$2:$AG$462,MATCH(W$2,'Justerad allokering'!$B$2:$AF$2,0),FALSE))</f>
        <v>0</v>
      </c>
      <c r="X244" s="28">
        <f>IF(ISERROR(1/VLOOKUP($B244,'Justerad allokering'!$B$2:$AG$462,MATCH(X$2,'Justerad allokering'!$B$2:$AF$2,0),FALSE)),VLOOKUP($B244,'Allokerad kvv'!$B$2:$AV$468,MATCH(X$2,'Allokerad kvv'!$B$2:$AV$2,0),FALSE),VLOOKUP($B244,'Justerad allokering'!$B$2:$AG$462,MATCH(X$2,'Justerad allokering'!$B$2:$AF$2,0),FALSE))</f>
        <v>0</v>
      </c>
      <c r="Y244" s="28">
        <f>IF(ISERROR(1/VLOOKUP($B244,'Justerad allokering'!$B$2:$AG$462,MATCH(Y$2,'Justerad allokering'!$B$2:$AF$2,0),FALSE)),VLOOKUP($B244,'Allokerad kvv'!$B$2:$AV$468,MATCH(Y$2,'Allokerad kvv'!$B$2:$AV$2,0),FALSE),VLOOKUP($B244,'Justerad allokering'!$B$2:$AG$462,MATCH(Y$2,'Justerad allokering'!$B$2:$AF$2,0),FALSE))</f>
        <v>0</v>
      </c>
      <c r="Z244" s="28">
        <f>IF(ISERROR(1/VLOOKUP($B244,'Justerad allokering'!$B$2:$AG$462,MATCH(Z$2,'Justerad allokering'!$B$2:$AF$2,0),FALSE)),VLOOKUP($B244,'Allokerad kvv'!$B$2:$AV$468,MATCH(Z$2,'Allokerad kvv'!$B$2:$AV$2,0),FALSE),VLOOKUP($B244,'Justerad allokering'!$B$2:$AG$462,MATCH(Z$2,'Justerad allokering'!$B$2:$AF$2,0),FALSE))</f>
        <v>0</v>
      </c>
      <c r="AA244" s="28"/>
      <c r="AB244" s="28"/>
      <c r="AE244">
        <f t="shared" si="9"/>
        <v>0</v>
      </c>
      <c r="AG244">
        <f t="shared" si="10"/>
        <v>0</v>
      </c>
      <c r="AH244">
        <f t="shared" si="11"/>
        <v>0</v>
      </c>
      <c r="AI244" s="55" t="str">
        <f>IF(AH244=0,"",AH244/VLOOKUP(B244,Kraftvärmeprod!$B$1:$BC$480,MATCH("Summa tillförd energi exklusive rökgaskondensering",Kraftvärmeprod!$B$1:$BC$1,0),FALSE))</f>
        <v/>
      </c>
    </row>
    <row r="245" spans="1:35" x14ac:dyDescent="0.35">
      <c r="A245" s="28" t="s">
        <v>329</v>
      </c>
      <c r="B245" s="28" t="s">
        <v>330</v>
      </c>
      <c r="C245" s="28">
        <f>IF(ISERROR(1/VLOOKUP($B245,'Justerad allokering'!$B$2:$AG$462,MATCH(C$2,'Justerad allokering'!$B$2:$AF$2,0),FALSE)),VLOOKUP($B245,'Allokerad kvv'!$B$2:$AV$468,MATCH(C$2,'Allokerad kvv'!$B$2:$AV$2,0),FALSE),VLOOKUP($B245,'Justerad allokering'!$B$2:$AG$462,MATCH(C$2,'Justerad allokering'!$B$2:$AF$2,0),FALSE))</f>
        <v>0</v>
      </c>
      <c r="D245" s="28">
        <f>IF(ISERROR(1/VLOOKUP($B245,'Justerad allokering'!$B$2:$AG$462,MATCH(D$2,'Justerad allokering'!$B$2:$AF$2,0),FALSE)),VLOOKUP($B245,'Allokerad kvv'!$B$2:$AV$468,MATCH(D$2,'Allokerad kvv'!$B$2:$AV$2,0),FALSE),VLOOKUP($B245,'Justerad allokering'!$B$2:$AG$462,MATCH(D$2,'Justerad allokering'!$B$2:$AF$2,0),FALSE))</f>
        <v>0</v>
      </c>
      <c r="E245" s="28">
        <f>IF(ISERROR(1/VLOOKUP($B245,'Justerad allokering'!$B$2:$AG$462,MATCH(E$2,'Justerad allokering'!$B$2:$AF$2,0),FALSE)),VLOOKUP($B245,'Allokerad kvv'!$B$2:$AV$468,MATCH(E$2,'Allokerad kvv'!$B$2:$AV$2,0),FALSE),VLOOKUP($B245,'Justerad allokering'!$B$2:$AG$462,MATCH(E$2,'Justerad allokering'!$B$2:$AF$2,0),FALSE))</f>
        <v>0</v>
      </c>
      <c r="F245" s="28">
        <f>IF(ISERROR(1/VLOOKUP($B245,'Justerad allokering'!$B$2:$AG$462,MATCH(F$2,'Justerad allokering'!$B$2:$AF$2,0),FALSE)),VLOOKUP($B245,'Allokerad kvv'!$B$2:$AV$468,MATCH(F$2,'Allokerad kvv'!$B$2:$AV$2,0),FALSE),VLOOKUP($B245,'Justerad allokering'!$B$2:$AG$462,MATCH(F$2,'Justerad allokering'!$B$2:$AF$2,0),FALSE))</f>
        <v>0</v>
      </c>
      <c r="G245" s="28">
        <f>IF(ISERROR(1/VLOOKUP($B245,'Justerad allokering'!$B$2:$AG$462,MATCH(G$2,'Justerad allokering'!$B$2:$AF$2,0),FALSE)),VLOOKUP($B245,'Allokerad kvv'!$B$2:$AV$468,MATCH(G$2,'Allokerad kvv'!$B$2:$AV$2,0),FALSE),VLOOKUP($B245,'Justerad allokering'!$B$2:$AG$462,MATCH(G$2,'Justerad allokering'!$B$2:$AF$2,0),FALSE))</f>
        <v>0</v>
      </c>
      <c r="H245" s="28">
        <f>IF(ISERROR(1/VLOOKUP($B245,'Justerad allokering'!$B$2:$AG$462,MATCH(H$2,'Justerad allokering'!$B$2:$AF$2,0),FALSE)),VLOOKUP($B245,'Allokerad kvv'!$B$2:$AV$468,MATCH(H$2,'Allokerad kvv'!$B$2:$AV$2,0),FALSE),VLOOKUP($B245,'Justerad allokering'!$B$2:$AG$462,MATCH(H$2,'Justerad allokering'!$B$2:$AF$2,0),FALSE))</f>
        <v>0</v>
      </c>
      <c r="I245" s="28">
        <f>IF(ISERROR(1/VLOOKUP($B245,'Justerad allokering'!$B$2:$AG$462,MATCH(I$2,'Justerad allokering'!$B$2:$AF$2,0),FALSE)),VLOOKUP($B245,'Allokerad kvv'!$B$2:$AV$468,MATCH(I$2,'Allokerad kvv'!$B$2:$AV$2,0),FALSE),VLOOKUP($B245,'Justerad allokering'!$B$2:$AG$462,MATCH(I$2,'Justerad allokering'!$B$2:$AF$2,0),FALSE))</f>
        <v>0</v>
      </c>
      <c r="J245" s="28">
        <f>IF(ISERROR(1/VLOOKUP($B245,'Justerad allokering'!$B$2:$AG$462,MATCH(J$2,'Justerad allokering'!$B$2:$AF$2,0),FALSE)),VLOOKUP($B245,'Allokerad kvv'!$B$2:$AV$468,MATCH(J$2,'Allokerad kvv'!$B$2:$AV$2,0),FALSE),VLOOKUP($B245,'Justerad allokering'!$B$2:$AG$462,MATCH(J$2,'Justerad allokering'!$B$2:$AF$2,0),FALSE))</f>
        <v>0</v>
      </c>
      <c r="K245" s="28">
        <f>IF(ISERROR(1/VLOOKUP($B245,'Justerad allokering'!$B$2:$AG$462,MATCH(K$2,'Justerad allokering'!$B$2:$AF$2,0),FALSE)),VLOOKUP($B245,'Allokerad kvv'!$B$2:$AV$468,MATCH(K$2,'Allokerad kvv'!$B$2:$AV$2,0),FALSE),VLOOKUP($B245,'Justerad allokering'!$B$2:$AG$462,MATCH(K$2,'Justerad allokering'!$B$2:$AF$2,0),FALSE))</f>
        <v>0</v>
      </c>
      <c r="L245" s="28">
        <f>IF(ISERROR(1/VLOOKUP($B245,'Justerad allokering'!$B$2:$AG$462,MATCH(L$2,'Justerad allokering'!$B$2:$AF$2,0),FALSE)),VLOOKUP($B245,'Allokerad kvv'!$B$2:$AV$468,MATCH(L$2,'Allokerad kvv'!$B$2:$AV$2,0),FALSE),VLOOKUP($B245,'Justerad allokering'!$B$2:$AG$462,MATCH(L$2,'Justerad allokering'!$B$2:$AF$2,0),FALSE))</f>
        <v>0</v>
      </c>
      <c r="M245" s="28">
        <f>IF(ISERROR(1/VLOOKUP($B245,'Justerad allokering'!$B$2:$AG$462,MATCH(M$2,'Justerad allokering'!$B$2:$AF$2,0),FALSE)),VLOOKUP($B245,'Allokerad kvv'!$B$2:$AV$468,MATCH(M$2,'Allokerad kvv'!$B$2:$AV$2,0),FALSE),VLOOKUP($B245,'Justerad allokering'!$B$2:$AG$462,MATCH(M$2,'Justerad allokering'!$B$2:$AF$2,0),FALSE))</f>
        <v>0</v>
      </c>
      <c r="N245" s="28">
        <f>IF(ISERROR(1/VLOOKUP($B245,'Justerad allokering'!$B$2:$AG$462,MATCH(N$2,'Justerad allokering'!$B$2:$AF$2,0),FALSE)),VLOOKUP($B245,'Allokerad kvv'!$B$2:$AV$468,MATCH(N$2,'Allokerad kvv'!$B$2:$AV$2,0),FALSE),VLOOKUP($B245,'Justerad allokering'!$B$2:$AG$462,MATCH(N$2,'Justerad allokering'!$B$2:$AF$2,0),FALSE))</f>
        <v>0</v>
      </c>
      <c r="O245" s="28">
        <f>IF(ISERROR(1/VLOOKUP($B245,'Justerad allokering'!$B$2:$AG$462,MATCH(O$2,'Justerad allokering'!$B$2:$AF$2,0),FALSE)),VLOOKUP($B245,'Allokerad kvv'!$B$2:$AV$468,MATCH(O$2,'Allokerad kvv'!$B$2:$AV$2,0),FALSE),VLOOKUP($B245,'Justerad allokering'!$B$2:$AG$462,MATCH(O$2,'Justerad allokering'!$B$2:$AF$2,0),FALSE))</f>
        <v>0</v>
      </c>
      <c r="P245" s="28">
        <f>IF(ISERROR(1/VLOOKUP($B245,'Justerad allokering'!$B$2:$AG$462,MATCH(P$2,'Justerad allokering'!$B$2:$AF$2,0),FALSE)),VLOOKUP($B245,'Allokerad kvv'!$B$2:$AV$468,MATCH(P$2,'Allokerad kvv'!$B$2:$AV$2,0),FALSE),VLOOKUP($B245,'Justerad allokering'!$B$2:$AG$462,MATCH(P$2,'Justerad allokering'!$B$2:$AF$2,0),FALSE))</f>
        <v>0</v>
      </c>
      <c r="Q245" s="28">
        <f>IF(ISERROR(1/VLOOKUP($B245,'Justerad allokering'!$B$2:$AG$462,MATCH(Q$2,'Justerad allokering'!$B$2:$AF$2,0),FALSE)),VLOOKUP($B245,'Allokerad kvv'!$B$2:$AV$468,MATCH(Q$2,'Allokerad kvv'!$B$2:$AV$2,0),FALSE),VLOOKUP($B245,'Justerad allokering'!$B$2:$AG$462,MATCH(Q$2,'Justerad allokering'!$B$2:$AF$2,0),FALSE))</f>
        <v>0</v>
      </c>
      <c r="R245" s="28">
        <f>IF(ISERROR(1/VLOOKUP($B245,'Justerad allokering'!$B$2:$AG$462,MATCH(R$2,'Justerad allokering'!$B$2:$AF$2,0),FALSE)),VLOOKUP($B245,'Allokerad kvv'!$B$2:$AV$468,MATCH(R$2,'Allokerad kvv'!$B$2:$AV$2,0),FALSE),VLOOKUP($B245,'Justerad allokering'!$B$2:$AG$462,MATCH(R$2,'Justerad allokering'!$B$2:$AF$2,0),FALSE))</f>
        <v>0</v>
      </c>
      <c r="S245" s="28">
        <f>IF(ISERROR(1/VLOOKUP($B245,'Justerad allokering'!$B$2:$AG$462,MATCH(S$2,'Justerad allokering'!$B$2:$AF$2,0),FALSE)),VLOOKUP($B245,'Allokerad kvv'!$B$2:$AV$468,MATCH(S$2,'Allokerad kvv'!$B$2:$AV$2,0),FALSE),VLOOKUP($B245,'Justerad allokering'!$B$2:$AG$462,MATCH(S$2,'Justerad allokering'!$B$2:$AF$2,0),FALSE))</f>
        <v>0</v>
      </c>
      <c r="T245" s="28">
        <f>IF(ISERROR(1/VLOOKUP($B245,'Justerad allokering'!$B$2:$AG$462,MATCH(T$2,'Justerad allokering'!$B$2:$AF$2,0),FALSE)),VLOOKUP($B245,'Allokerad kvv'!$B$2:$AV$468,MATCH(T$2,'Allokerad kvv'!$B$2:$AV$2,0),FALSE),VLOOKUP($B245,'Justerad allokering'!$B$2:$AG$462,MATCH(T$2,'Justerad allokering'!$B$2:$AF$2,0),FALSE))</f>
        <v>0</v>
      </c>
      <c r="U245" s="28">
        <f>IF(ISERROR(1/VLOOKUP($B245,'Justerad allokering'!$B$2:$AG$462,MATCH(U$2,'Justerad allokering'!$B$2:$AF$2,0),FALSE)),VLOOKUP($B245,'Allokerad kvv'!$B$2:$AV$468,MATCH(U$2,'Allokerad kvv'!$B$2:$AV$2,0),FALSE),VLOOKUP($B245,'Justerad allokering'!$B$2:$AG$462,MATCH(U$2,'Justerad allokering'!$B$2:$AF$2,0),FALSE))</f>
        <v>0</v>
      </c>
      <c r="V245" s="28">
        <f>IF(ISERROR(1/VLOOKUP($B245,'Justerad allokering'!$B$2:$AG$462,MATCH(V$2,'Justerad allokering'!$B$2:$AF$2,0),FALSE)),VLOOKUP($B245,'Allokerad kvv'!$B$2:$AV$468,MATCH(V$2,'Allokerad kvv'!$B$2:$AV$2,0),FALSE),VLOOKUP($B245,'Justerad allokering'!$B$2:$AG$462,MATCH(V$2,'Justerad allokering'!$B$2:$AF$2,0),FALSE))</f>
        <v>0</v>
      </c>
      <c r="W245" s="28">
        <f>IF(ISERROR(1/VLOOKUP($B245,'Justerad allokering'!$B$2:$AG$462,MATCH(W$2,'Justerad allokering'!$B$2:$AF$2,0),FALSE)),VLOOKUP($B245,'Allokerad kvv'!$B$2:$AV$468,MATCH(W$2,'Allokerad kvv'!$B$2:$AV$2,0),FALSE),VLOOKUP($B245,'Justerad allokering'!$B$2:$AG$462,MATCH(W$2,'Justerad allokering'!$B$2:$AF$2,0),FALSE))</f>
        <v>0</v>
      </c>
      <c r="X245" s="28">
        <f>IF(ISERROR(1/VLOOKUP($B245,'Justerad allokering'!$B$2:$AG$462,MATCH(X$2,'Justerad allokering'!$B$2:$AF$2,0),FALSE)),VLOOKUP($B245,'Allokerad kvv'!$B$2:$AV$468,MATCH(X$2,'Allokerad kvv'!$B$2:$AV$2,0),FALSE),VLOOKUP($B245,'Justerad allokering'!$B$2:$AG$462,MATCH(X$2,'Justerad allokering'!$B$2:$AF$2,0),FALSE))</f>
        <v>0</v>
      </c>
      <c r="Y245" s="28">
        <f>IF(ISERROR(1/VLOOKUP($B245,'Justerad allokering'!$B$2:$AG$462,MATCH(Y$2,'Justerad allokering'!$B$2:$AF$2,0),FALSE)),VLOOKUP($B245,'Allokerad kvv'!$B$2:$AV$468,MATCH(Y$2,'Allokerad kvv'!$B$2:$AV$2,0),FALSE),VLOOKUP($B245,'Justerad allokering'!$B$2:$AG$462,MATCH(Y$2,'Justerad allokering'!$B$2:$AF$2,0),FALSE))</f>
        <v>0</v>
      </c>
      <c r="Z245" s="28">
        <f>IF(ISERROR(1/VLOOKUP($B245,'Justerad allokering'!$B$2:$AG$462,MATCH(Z$2,'Justerad allokering'!$B$2:$AF$2,0),FALSE)),VLOOKUP($B245,'Allokerad kvv'!$B$2:$AV$468,MATCH(Z$2,'Allokerad kvv'!$B$2:$AV$2,0),FALSE),VLOOKUP($B245,'Justerad allokering'!$B$2:$AG$462,MATCH(Z$2,'Justerad allokering'!$B$2:$AF$2,0),FALSE))</f>
        <v>0</v>
      </c>
      <c r="AA245" s="28"/>
      <c r="AB245" s="28"/>
      <c r="AE245">
        <f t="shared" si="9"/>
        <v>0</v>
      </c>
      <c r="AG245">
        <f t="shared" si="10"/>
        <v>0</v>
      </c>
      <c r="AH245">
        <f t="shared" si="11"/>
        <v>0</v>
      </c>
      <c r="AI245" s="55" t="str">
        <f>IF(AH245=0,"",AH245/VLOOKUP(B245,Kraftvärmeprod!$B$1:$BC$480,MATCH("Summa tillförd energi exklusive rökgaskondensering",Kraftvärmeprod!$B$1:$BC$1,0),FALSE))</f>
        <v/>
      </c>
    </row>
    <row r="246" spans="1:35" x14ac:dyDescent="0.35">
      <c r="A246" s="28" t="s">
        <v>331</v>
      </c>
      <c r="B246" s="28" t="s">
        <v>332</v>
      </c>
      <c r="C246" s="28">
        <f>IF(ISERROR(1/VLOOKUP($B246,'Justerad allokering'!$B$2:$AG$462,MATCH(C$2,'Justerad allokering'!$B$2:$AF$2,0),FALSE)),VLOOKUP($B246,'Allokerad kvv'!$B$2:$AV$468,MATCH(C$2,'Allokerad kvv'!$B$2:$AV$2,0),FALSE),VLOOKUP($B246,'Justerad allokering'!$B$2:$AG$462,MATCH(C$2,'Justerad allokering'!$B$2:$AF$2,0),FALSE))</f>
        <v>0</v>
      </c>
      <c r="D246" s="28">
        <f>IF(ISERROR(1/VLOOKUP($B246,'Justerad allokering'!$B$2:$AG$462,MATCH(D$2,'Justerad allokering'!$B$2:$AF$2,0),FALSE)),VLOOKUP($B246,'Allokerad kvv'!$B$2:$AV$468,MATCH(D$2,'Allokerad kvv'!$B$2:$AV$2,0),FALSE),VLOOKUP($B246,'Justerad allokering'!$B$2:$AG$462,MATCH(D$2,'Justerad allokering'!$B$2:$AF$2,0),FALSE))</f>
        <v>0</v>
      </c>
      <c r="E246" s="28">
        <f>IF(ISERROR(1/VLOOKUP($B246,'Justerad allokering'!$B$2:$AG$462,MATCH(E$2,'Justerad allokering'!$B$2:$AF$2,0),FALSE)),VLOOKUP($B246,'Allokerad kvv'!$B$2:$AV$468,MATCH(E$2,'Allokerad kvv'!$B$2:$AV$2,0),FALSE),VLOOKUP($B246,'Justerad allokering'!$B$2:$AG$462,MATCH(E$2,'Justerad allokering'!$B$2:$AF$2,0),FALSE))</f>
        <v>0</v>
      </c>
      <c r="F246" s="28">
        <f>IF(ISERROR(1/VLOOKUP($B246,'Justerad allokering'!$B$2:$AG$462,MATCH(F$2,'Justerad allokering'!$B$2:$AF$2,0),FALSE)),VLOOKUP($B246,'Allokerad kvv'!$B$2:$AV$468,MATCH(F$2,'Allokerad kvv'!$B$2:$AV$2,0),FALSE),VLOOKUP($B246,'Justerad allokering'!$B$2:$AG$462,MATCH(F$2,'Justerad allokering'!$B$2:$AF$2,0),FALSE))</f>
        <v>0</v>
      </c>
      <c r="G246" s="28">
        <f>IF(ISERROR(1/VLOOKUP($B246,'Justerad allokering'!$B$2:$AG$462,MATCH(G$2,'Justerad allokering'!$B$2:$AF$2,0),FALSE)),VLOOKUP($B246,'Allokerad kvv'!$B$2:$AV$468,MATCH(G$2,'Allokerad kvv'!$B$2:$AV$2,0),FALSE),VLOOKUP($B246,'Justerad allokering'!$B$2:$AG$462,MATCH(G$2,'Justerad allokering'!$B$2:$AF$2,0),FALSE))</f>
        <v>0</v>
      </c>
      <c r="H246" s="28">
        <f>IF(ISERROR(1/VLOOKUP($B246,'Justerad allokering'!$B$2:$AG$462,MATCH(H$2,'Justerad allokering'!$B$2:$AF$2,0),FALSE)),VLOOKUP($B246,'Allokerad kvv'!$B$2:$AV$468,MATCH(H$2,'Allokerad kvv'!$B$2:$AV$2,0),FALSE),VLOOKUP($B246,'Justerad allokering'!$B$2:$AG$462,MATCH(H$2,'Justerad allokering'!$B$2:$AF$2,0),FALSE))</f>
        <v>0</v>
      </c>
      <c r="I246" s="28">
        <f>IF(ISERROR(1/VLOOKUP($B246,'Justerad allokering'!$B$2:$AG$462,MATCH(I$2,'Justerad allokering'!$B$2:$AF$2,0),FALSE)),VLOOKUP($B246,'Allokerad kvv'!$B$2:$AV$468,MATCH(I$2,'Allokerad kvv'!$B$2:$AV$2,0),FALSE),VLOOKUP($B246,'Justerad allokering'!$B$2:$AG$462,MATCH(I$2,'Justerad allokering'!$B$2:$AF$2,0),FALSE))</f>
        <v>0</v>
      </c>
      <c r="J246" s="28">
        <f>IF(ISERROR(1/VLOOKUP($B246,'Justerad allokering'!$B$2:$AG$462,MATCH(J$2,'Justerad allokering'!$B$2:$AF$2,0),FALSE)),VLOOKUP($B246,'Allokerad kvv'!$B$2:$AV$468,MATCH(J$2,'Allokerad kvv'!$B$2:$AV$2,0),FALSE),VLOOKUP($B246,'Justerad allokering'!$B$2:$AG$462,MATCH(J$2,'Justerad allokering'!$B$2:$AF$2,0),FALSE))</f>
        <v>0</v>
      </c>
      <c r="K246" s="28">
        <f>IF(ISERROR(1/VLOOKUP($B246,'Justerad allokering'!$B$2:$AG$462,MATCH(K$2,'Justerad allokering'!$B$2:$AF$2,0),FALSE)),VLOOKUP($B246,'Allokerad kvv'!$B$2:$AV$468,MATCH(K$2,'Allokerad kvv'!$B$2:$AV$2,0),FALSE),VLOOKUP($B246,'Justerad allokering'!$B$2:$AG$462,MATCH(K$2,'Justerad allokering'!$B$2:$AF$2,0),FALSE))</f>
        <v>0</v>
      </c>
      <c r="L246" s="28">
        <f>IF(ISERROR(1/VLOOKUP($B246,'Justerad allokering'!$B$2:$AG$462,MATCH(L$2,'Justerad allokering'!$B$2:$AF$2,0),FALSE)),VLOOKUP($B246,'Allokerad kvv'!$B$2:$AV$468,MATCH(L$2,'Allokerad kvv'!$B$2:$AV$2,0),FALSE),VLOOKUP($B246,'Justerad allokering'!$B$2:$AG$462,MATCH(L$2,'Justerad allokering'!$B$2:$AF$2,0),FALSE))</f>
        <v>0</v>
      </c>
      <c r="M246" s="28">
        <f>IF(ISERROR(1/VLOOKUP($B246,'Justerad allokering'!$B$2:$AG$462,MATCH(M$2,'Justerad allokering'!$B$2:$AF$2,0),FALSE)),VLOOKUP($B246,'Allokerad kvv'!$B$2:$AV$468,MATCH(M$2,'Allokerad kvv'!$B$2:$AV$2,0),FALSE),VLOOKUP($B246,'Justerad allokering'!$B$2:$AG$462,MATCH(M$2,'Justerad allokering'!$B$2:$AF$2,0),FALSE))</f>
        <v>0</v>
      </c>
      <c r="N246" s="28">
        <f>IF(ISERROR(1/VLOOKUP($B246,'Justerad allokering'!$B$2:$AG$462,MATCH(N$2,'Justerad allokering'!$B$2:$AF$2,0),FALSE)),VLOOKUP($B246,'Allokerad kvv'!$B$2:$AV$468,MATCH(N$2,'Allokerad kvv'!$B$2:$AV$2,0),FALSE),VLOOKUP($B246,'Justerad allokering'!$B$2:$AG$462,MATCH(N$2,'Justerad allokering'!$B$2:$AF$2,0),FALSE))</f>
        <v>0</v>
      </c>
      <c r="O246" s="28">
        <f>IF(ISERROR(1/VLOOKUP($B246,'Justerad allokering'!$B$2:$AG$462,MATCH(O$2,'Justerad allokering'!$B$2:$AF$2,0),FALSE)),VLOOKUP($B246,'Allokerad kvv'!$B$2:$AV$468,MATCH(O$2,'Allokerad kvv'!$B$2:$AV$2,0),FALSE),VLOOKUP($B246,'Justerad allokering'!$B$2:$AG$462,MATCH(O$2,'Justerad allokering'!$B$2:$AF$2,0),FALSE))</f>
        <v>0</v>
      </c>
      <c r="P246" s="28">
        <f>IF(ISERROR(1/VLOOKUP($B246,'Justerad allokering'!$B$2:$AG$462,MATCH(P$2,'Justerad allokering'!$B$2:$AF$2,0),FALSE)),VLOOKUP($B246,'Allokerad kvv'!$B$2:$AV$468,MATCH(P$2,'Allokerad kvv'!$B$2:$AV$2,0),FALSE),VLOOKUP($B246,'Justerad allokering'!$B$2:$AG$462,MATCH(P$2,'Justerad allokering'!$B$2:$AF$2,0),FALSE))</f>
        <v>0</v>
      </c>
      <c r="Q246" s="28">
        <f>IF(ISERROR(1/VLOOKUP($B246,'Justerad allokering'!$B$2:$AG$462,MATCH(Q$2,'Justerad allokering'!$B$2:$AF$2,0),FALSE)),VLOOKUP($B246,'Allokerad kvv'!$B$2:$AV$468,MATCH(Q$2,'Allokerad kvv'!$B$2:$AV$2,0),FALSE),VLOOKUP($B246,'Justerad allokering'!$B$2:$AG$462,MATCH(Q$2,'Justerad allokering'!$B$2:$AF$2,0),FALSE))</f>
        <v>0</v>
      </c>
      <c r="R246" s="28">
        <f>IF(ISERROR(1/VLOOKUP($B246,'Justerad allokering'!$B$2:$AG$462,MATCH(R$2,'Justerad allokering'!$B$2:$AF$2,0),FALSE)),VLOOKUP($B246,'Allokerad kvv'!$B$2:$AV$468,MATCH(R$2,'Allokerad kvv'!$B$2:$AV$2,0),FALSE),VLOOKUP($B246,'Justerad allokering'!$B$2:$AG$462,MATCH(R$2,'Justerad allokering'!$B$2:$AF$2,0),FALSE))</f>
        <v>0</v>
      </c>
      <c r="S246" s="28">
        <f>IF(ISERROR(1/VLOOKUP($B246,'Justerad allokering'!$B$2:$AG$462,MATCH(S$2,'Justerad allokering'!$B$2:$AF$2,0),FALSE)),VLOOKUP($B246,'Allokerad kvv'!$B$2:$AV$468,MATCH(S$2,'Allokerad kvv'!$B$2:$AV$2,0),FALSE),VLOOKUP($B246,'Justerad allokering'!$B$2:$AG$462,MATCH(S$2,'Justerad allokering'!$B$2:$AF$2,0),FALSE))</f>
        <v>0</v>
      </c>
      <c r="T246" s="28">
        <f>IF(ISERROR(1/VLOOKUP($B246,'Justerad allokering'!$B$2:$AG$462,MATCH(T$2,'Justerad allokering'!$B$2:$AF$2,0),FALSE)),VLOOKUP($B246,'Allokerad kvv'!$B$2:$AV$468,MATCH(T$2,'Allokerad kvv'!$B$2:$AV$2,0),FALSE),VLOOKUP($B246,'Justerad allokering'!$B$2:$AG$462,MATCH(T$2,'Justerad allokering'!$B$2:$AF$2,0),FALSE))</f>
        <v>0</v>
      </c>
      <c r="U246" s="28">
        <f>IF(ISERROR(1/VLOOKUP($B246,'Justerad allokering'!$B$2:$AG$462,MATCH(U$2,'Justerad allokering'!$B$2:$AF$2,0),FALSE)),VLOOKUP($B246,'Allokerad kvv'!$B$2:$AV$468,MATCH(U$2,'Allokerad kvv'!$B$2:$AV$2,0),FALSE),VLOOKUP($B246,'Justerad allokering'!$B$2:$AG$462,MATCH(U$2,'Justerad allokering'!$B$2:$AF$2,0),FALSE))</f>
        <v>0</v>
      </c>
      <c r="V246" s="28">
        <f>IF(ISERROR(1/VLOOKUP($B246,'Justerad allokering'!$B$2:$AG$462,MATCH(V$2,'Justerad allokering'!$B$2:$AF$2,0),FALSE)),VLOOKUP($B246,'Allokerad kvv'!$B$2:$AV$468,MATCH(V$2,'Allokerad kvv'!$B$2:$AV$2,0),FALSE),VLOOKUP($B246,'Justerad allokering'!$B$2:$AG$462,MATCH(V$2,'Justerad allokering'!$B$2:$AF$2,0),FALSE))</f>
        <v>0</v>
      </c>
      <c r="W246" s="28">
        <f>IF(ISERROR(1/VLOOKUP($B246,'Justerad allokering'!$B$2:$AG$462,MATCH(W$2,'Justerad allokering'!$B$2:$AF$2,0),FALSE)),VLOOKUP($B246,'Allokerad kvv'!$B$2:$AV$468,MATCH(W$2,'Allokerad kvv'!$B$2:$AV$2,0),FALSE),VLOOKUP($B246,'Justerad allokering'!$B$2:$AG$462,MATCH(W$2,'Justerad allokering'!$B$2:$AF$2,0),FALSE))</f>
        <v>0</v>
      </c>
      <c r="X246" s="28">
        <f>IF(ISERROR(1/VLOOKUP($B246,'Justerad allokering'!$B$2:$AG$462,MATCH(X$2,'Justerad allokering'!$B$2:$AF$2,0),FALSE)),VLOOKUP($B246,'Allokerad kvv'!$B$2:$AV$468,MATCH(X$2,'Allokerad kvv'!$B$2:$AV$2,0),FALSE),VLOOKUP($B246,'Justerad allokering'!$B$2:$AG$462,MATCH(X$2,'Justerad allokering'!$B$2:$AF$2,0),FALSE))</f>
        <v>0</v>
      </c>
      <c r="Y246" s="28">
        <f>IF(ISERROR(1/VLOOKUP($B246,'Justerad allokering'!$B$2:$AG$462,MATCH(Y$2,'Justerad allokering'!$B$2:$AF$2,0),FALSE)),VLOOKUP($B246,'Allokerad kvv'!$B$2:$AV$468,MATCH(Y$2,'Allokerad kvv'!$B$2:$AV$2,0),FALSE),VLOOKUP($B246,'Justerad allokering'!$B$2:$AG$462,MATCH(Y$2,'Justerad allokering'!$B$2:$AF$2,0),FALSE))</f>
        <v>0</v>
      </c>
      <c r="Z246" s="28">
        <f>IF(ISERROR(1/VLOOKUP($B246,'Justerad allokering'!$B$2:$AG$462,MATCH(Z$2,'Justerad allokering'!$B$2:$AF$2,0),FALSE)),VLOOKUP($B246,'Allokerad kvv'!$B$2:$AV$468,MATCH(Z$2,'Allokerad kvv'!$B$2:$AV$2,0),FALSE),VLOOKUP($B246,'Justerad allokering'!$B$2:$AG$462,MATCH(Z$2,'Justerad allokering'!$B$2:$AF$2,0),FALSE))</f>
        <v>0</v>
      </c>
      <c r="AA246" s="28"/>
      <c r="AB246" s="28"/>
      <c r="AE246">
        <f t="shared" si="9"/>
        <v>0</v>
      </c>
      <c r="AG246">
        <f t="shared" si="10"/>
        <v>0</v>
      </c>
      <c r="AH246">
        <f t="shared" si="11"/>
        <v>0</v>
      </c>
      <c r="AI246" s="55" t="str">
        <f>IF(AH246=0,"",AH246/VLOOKUP(B246,Kraftvärmeprod!$B$1:$BC$480,MATCH("Summa tillförd energi exklusive rökgaskondensering",Kraftvärmeprod!$B$1:$BC$1,0),FALSE))</f>
        <v/>
      </c>
    </row>
    <row r="247" spans="1:35" x14ac:dyDescent="0.35">
      <c r="A247" s="28" t="s">
        <v>333</v>
      </c>
      <c r="B247" s="28" t="s">
        <v>334</v>
      </c>
      <c r="C247" s="28">
        <f>IF(ISERROR(1/VLOOKUP($B247,'Justerad allokering'!$B$2:$AG$462,MATCH(C$2,'Justerad allokering'!$B$2:$AF$2,0),FALSE)),VLOOKUP($B247,'Allokerad kvv'!$B$2:$AV$468,MATCH(C$2,'Allokerad kvv'!$B$2:$AV$2,0),FALSE),VLOOKUP($B247,'Justerad allokering'!$B$2:$AG$462,MATCH(C$2,'Justerad allokering'!$B$2:$AF$2,0),FALSE))</f>
        <v>0</v>
      </c>
      <c r="D247" s="28">
        <f>IF(ISERROR(1/VLOOKUP($B247,'Justerad allokering'!$B$2:$AG$462,MATCH(D$2,'Justerad allokering'!$B$2:$AF$2,0),FALSE)),VLOOKUP($B247,'Allokerad kvv'!$B$2:$AV$468,MATCH(D$2,'Allokerad kvv'!$B$2:$AV$2,0),FALSE),VLOOKUP($B247,'Justerad allokering'!$B$2:$AG$462,MATCH(D$2,'Justerad allokering'!$B$2:$AF$2,0),FALSE))</f>
        <v>0</v>
      </c>
      <c r="E247" s="28">
        <f>IF(ISERROR(1/VLOOKUP($B247,'Justerad allokering'!$B$2:$AG$462,MATCH(E$2,'Justerad allokering'!$B$2:$AF$2,0),FALSE)),VLOOKUP($B247,'Allokerad kvv'!$B$2:$AV$468,MATCH(E$2,'Allokerad kvv'!$B$2:$AV$2,0),FALSE),VLOOKUP($B247,'Justerad allokering'!$B$2:$AG$462,MATCH(E$2,'Justerad allokering'!$B$2:$AF$2,0),FALSE))</f>
        <v>0</v>
      </c>
      <c r="F247" s="28">
        <f>IF(ISERROR(1/VLOOKUP($B247,'Justerad allokering'!$B$2:$AG$462,MATCH(F$2,'Justerad allokering'!$B$2:$AF$2,0),FALSE)),VLOOKUP($B247,'Allokerad kvv'!$B$2:$AV$468,MATCH(F$2,'Allokerad kvv'!$B$2:$AV$2,0),FALSE),VLOOKUP($B247,'Justerad allokering'!$B$2:$AG$462,MATCH(F$2,'Justerad allokering'!$B$2:$AF$2,0),FALSE))</f>
        <v>0</v>
      </c>
      <c r="G247" s="28">
        <f>IF(ISERROR(1/VLOOKUP($B247,'Justerad allokering'!$B$2:$AG$462,MATCH(G$2,'Justerad allokering'!$B$2:$AF$2,0),FALSE)),VLOOKUP($B247,'Allokerad kvv'!$B$2:$AV$468,MATCH(G$2,'Allokerad kvv'!$B$2:$AV$2,0),FALSE),VLOOKUP($B247,'Justerad allokering'!$B$2:$AG$462,MATCH(G$2,'Justerad allokering'!$B$2:$AF$2,0),FALSE))</f>
        <v>0</v>
      </c>
      <c r="H247" s="28">
        <f>IF(ISERROR(1/VLOOKUP($B247,'Justerad allokering'!$B$2:$AG$462,MATCH(H$2,'Justerad allokering'!$B$2:$AF$2,0),FALSE)),VLOOKUP($B247,'Allokerad kvv'!$B$2:$AV$468,MATCH(H$2,'Allokerad kvv'!$B$2:$AV$2,0),FALSE),VLOOKUP($B247,'Justerad allokering'!$B$2:$AG$462,MATCH(H$2,'Justerad allokering'!$B$2:$AF$2,0),FALSE))</f>
        <v>0</v>
      </c>
      <c r="I247" s="28">
        <f>IF(ISERROR(1/VLOOKUP($B247,'Justerad allokering'!$B$2:$AG$462,MATCH(I$2,'Justerad allokering'!$B$2:$AF$2,0),FALSE)),VLOOKUP($B247,'Allokerad kvv'!$B$2:$AV$468,MATCH(I$2,'Allokerad kvv'!$B$2:$AV$2,0),FALSE),VLOOKUP($B247,'Justerad allokering'!$B$2:$AG$462,MATCH(I$2,'Justerad allokering'!$B$2:$AF$2,0),FALSE))</f>
        <v>0</v>
      </c>
      <c r="J247" s="28">
        <f>IF(ISERROR(1/VLOOKUP($B247,'Justerad allokering'!$B$2:$AG$462,MATCH(J$2,'Justerad allokering'!$B$2:$AF$2,0),FALSE)),VLOOKUP($B247,'Allokerad kvv'!$B$2:$AV$468,MATCH(J$2,'Allokerad kvv'!$B$2:$AV$2,0),FALSE),VLOOKUP($B247,'Justerad allokering'!$B$2:$AG$462,MATCH(J$2,'Justerad allokering'!$B$2:$AF$2,0),FALSE))</f>
        <v>0</v>
      </c>
      <c r="K247" s="28">
        <f>IF(ISERROR(1/VLOOKUP($B247,'Justerad allokering'!$B$2:$AG$462,MATCH(K$2,'Justerad allokering'!$B$2:$AF$2,0),FALSE)),VLOOKUP($B247,'Allokerad kvv'!$B$2:$AV$468,MATCH(K$2,'Allokerad kvv'!$B$2:$AV$2,0),FALSE),VLOOKUP($B247,'Justerad allokering'!$B$2:$AG$462,MATCH(K$2,'Justerad allokering'!$B$2:$AF$2,0),FALSE))</f>
        <v>0</v>
      </c>
      <c r="L247" s="28">
        <f>IF(ISERROR(1/VLOOKUP($B247,'Justerad allokering'!$B$2:$AG$462,MATCH(L$2,'Justerad allokering'!$B$2:$AF$2,0),FALSE)),VLOOKUP($B247,'Allokerad kvv'!$B$2:$AV$468,MATCH(L$2,'Allokerad kvv'!$B$2:$AV$2,0),FALSE),VLOOKUP($B247,'Justerad allokering'!$B$2:$AG$462,MATCH(L$2,'Justerad allokering'!$B$2:$AF$2,0),FALSE))</f>
        <v>0</v>
      </c>
      <c r="M247" s="28">
        <f>IF(ISERROR(1/VLOOKUP($B247,'Justerad allokering'!$B$2:$AG$462,MATCH(M$2,'Justerad allokering'!$B$2:$AF$2,0),FALSE)),VLOOKUP($B247,'Allokerad kvv'!$B$2:$AV$468,MATCH(M$2,'Allokerad kvv'!$B$2:$AV$2,0),FALSE),VLOOKUP($B247,'Justerad allokering'!$B$2:$AG$462,MATCH(M$2,'Justerad allokering'!$B$2:$AF$2,0),FALSE))</f>
        <v>0</v>
      </c>
      <c r="N247" s="28">
        <f>IF(ISERROR(1/VLOOKUP($B247,'Justerad allokering'!$B$2:$AG$462,MATCH(N$2,'Justerad allokering'!$B$2:$AF$2,0),FALSE)),VLOOKUP($B247,'Allokerad kvv'!$B$2:$AV$468,MATCH(N$2,'Allokerad kvv'!$B$2:$AV$2,0),FALSE),VLOOKUP($B247,'Justerad allokering'!$B$2:$AG$462,MATCH(N$2,'Justerad allokering'!$B$2:$AF$2,0),FALSE))</f>
        <v>0</v>
      </c>
      <c r="O247" s="28">
        <f>IF(ISERROR(1/VLOOKUP($B247,'Justerad allokering'!$B$2:$AG$462,MATCH(O$2,'Justerad allokering'!$B$2:$AF$2,0),FALSE)),VLOOKUP($B247,'Allokerad kvv'!$B$2:$AV$468,MATCH(O$2,'Allokerad kvv'!$B$2:$AV$2,0),FALSE),VLOOKUP($B247,'Justerad allokering'!$B$2:$AG$462,MATCH(O$2,'Justerad allokering'!$B$2:$AF$2,0),FALSE))</f>
        <v>0</v>
      </c>
      <c r="P247" s="28">
        <f>IF(ISERROR(1/VLOOKUP($B247,'Justerad allokering'!$B$2:$AG$462,MATCH(P$2,'Justerad allokering'!$B$2:$AF$2,0),FALSE)),VLOOKUP($B247,'Allokerad kvv'!$B$2:$AV$468,MATCH(P$2,'Allokerad kvv'!$B$2:$AV$2,0),FALSE),VLOOKUP($B247,'Justerad allokering'!$B$2:$AG$462,MATCH(P$2,'Justerad allokering'!$B$2:$AF$2,0),FALSE))</f>
        <v>0</v>
      </c>
      <c r="Q247" s="28">
        <f>IF(ISERROR(1/VLOOKUP($B247,'Justerad allokering'!$B$2:$AG$462,MATCH(Q$2,'Justerad allokering'!$B$2:$AF$2,0),FALSE)),VLOOKUP($B247,'Allokerad kvv'!$B$2:$AV$468,MATCH(Q$2,'Allokerad kvv'!$B$2:$AV$2,0),FALSE),VLOOKUP($B247,'Justerad allokering'!$B$2:$AG$462,MATCH(Q$2,'Justerad allokering'!$B$2:$AF$2,0),FALSE))</f>
        <v>0</v>
      </c>
      <c r="R247" s="28">
        <f>IF(ISERROR(1/VLOOKUP($B247,'Justerad allokering'!$B$2:$AG$462,MATCH(R$2,'Justerad allokering'!$B$2:$AF$2,0),FALSE)),VLOOKUP($B247,'Allokerad kvv'!$B$2:$AV$468,MATCH(R$2,'Allokerad kvv'!$B$2:$AV$2,0),FALSE),VLOOKUP($B247,'Justerad allokering'!$B$2:$AG$462,MATCH(R$2,'Justerad allokering'!$B$2:$AF$2,0),FALSE))</f>
        <v>0</v>
      </c>
      <c r="S247" s="28">
        <f>IF(ISERROR(1/VLOOKUP($B247,'Justerad allokering'!$B$2:$AG$462,MATCH(S$2,'Justerad allokering'!$B$2:$AF$2,0),FALSE)),VLOOKUP($B247,'Allokerad kvv'!$B$2:$AV$468,MATCH(S$2,'Allokerad kvv'!$B$2:$AV$2,0),FALSE),VLOOKUP($B247,'Justerad allokering'!$B$2:$AG$462,MATCH(S$2,'Justerad allokering'!$B$2:$AF$2,0),FALSE))</f>
        <v>0</v>
      </c>
      <c r="T247" s="28">
        <f>IF(ISERROR(1/VLOOKUP($B247,'Justerad allokering'!$B$2:$AG$462,MATCH(T$2,'Justerad allokering'!$B$2:$AF$2,0),FALSE)),VLOOKUP($B247,'Allokerad kvv'!$B$2:$AV$468,MATCH(T$2,'Allokerad kvv'!$B$2:$AV$2,0),FALSE),VLOOKUP($B247,'Justerad allokering'!$B$2:$AG$462,MATCH(T$2,'Justerad allokering'!$B$2:$AF$2,0),FALSE))</f>
        <v>0</v>
      </c>
      <c r="U247" s="28">
        <f>IF(ISERROR(1/VLOOKUP($B247,'Justerad allokering'!$B$2:$AG$462,MATCH(U$2,'Justerad allokering'!$B$2:$AF$2,0),FALSE)),VLOOKUP($B247,'Allokerad kvv'!$B$2:$AV$468,MATCH(U$2,'Allokerad kvv'!$B$2:$AV$2,0),FALSE),VLOOKUP($B247,'Justerad allokering'!$B$2:$AG$462,MATCH(U$2,'Justerad allokering'!$B$2:$AF$2,0),FALSE))</f>
        <v>0</v>
      </c>
      <c r="V247" s="28">
        <f>IF(ISERROR(1/VLOOKUP($B247,'Justerad allokering'!$B$2:$AG$462,MATCH(V$2,'Justerad allokering'!$B$2:$AF$2,0),FALSE)),VLOOKUP($B247,'Allokerad kvv'!$B$2:$AV$468,MATCH(V$2,'Allokerad kvv'!$B$2:$AV$2,0),FALSE),VLOOKUP($B247,'Justerad allokering'!$B$2:$AG$462,MATCH(V$2,'Justerad allokering'!$B$2:$AF$2,0),FALSE))</f>
        <v>0</v>
      </c>
      <c r="W247" s="28">
        <f>IF(ISERROR(1/VLOOKUP($B247,'Justerad allokering'!$B$2:$AG$462,MATCH(W$2,'Justerad allokering'!$B$2:$AF$2,0),FALSE)),VLOOKUP($B247,'Allokerad kvv'!$B$2:$AV$468,MATCH(W$2,'Allokerad kvv'!$B$2:$AV$2,0),FALSE),VLOOKUP($B247,'Justerad allokering'!$B$2:$AG$462,MATCH(W$2,'Justerad allokering'!$B$2:$AF$2,0),FALSE))</f>
        <v>0</v>
      </c>
      <c r="X247" s="28">
        <f>IF(ISERROR(1/VLOOKUP($B247,'Justerad allokering'!$B$2:$AG$462,MATCH(X$2,'Justerad allokering'!$B$2:$AF$2,0),FALSE)),VLOOKUP($B247,'Allokerad kvv'!$B$2:$AV$468,MATCH(X$2,'Allokerad kvv'!$B$2:$AV$2,0),FALSE),VLOOKUP($B247,'Justerad allokering'!$B$2:$AG$462,MATCH(X$2,'Justerad allokering'!$B$2:$AF$2,0),FALSE))</f>
        <v>0</v>
      </c>
      <c r="Y247" s="28">
        <f>IF(ISERROR(1/VLOOKUP($B247,'Justerad allokering'!$B$2:$AG$462,MATCH(Y$2,'Justerad allokering'!$B$2:$AF$2,0),FALSE)),VLOOKUP($B247,'Allokerad kvv'!$B$2:$AV$468,MATCH(Y$2,'Allokerad kvv'!$B$2:$AV$2,0),FALSE),VLOOKUP($B247,'Justerad allokering'!$B$2:$AG$462,MATCH(Y$2,'Justerad allokering'!$B$2:$AF$2,0),FALSE))</f>
        <v>0</v>
      </c>
      <c r="Z247" s="28">
        <f>IF(ISERROR(1/VLOOKUP($B247,'Justerad allokering'!$B$2:$AG$462,MATCH(Z$2,'Justerad allokering'!$B$2:$AF$2,0),FALSE)),VLOOKUP($B247,'Allokerad kvv'!$B$2:$AV$468,MATCH(Z$2,'Allokerad kvv'!$B$2:$AV$2,0),FALSE),VLOOKUP($B247,'Justerad allokering'!$B$2:$AG$462,MATCH(Z$2,'Justerad allokering'!$B$2:$AF$2,0),FALSE))</f>
        <v>0</v>
      </c>
      <c r="AA247" s="28"/>
      <c r="AB247" s="28"/>
      <c r="AE247">
        <f t="shared" si="9"/>
        <v>0</v>
      </c>
      <c r="AG247">
        <f t="shared" si="10"/>
        <v>0</v>
      </c>
      <c r="AH247">
        <f t="shared" si="11"/>
        <v>0</v>
      </c>
      <c r="AI247" s="55" t="str">
        <f>IF(AH247=0,"",AH247/VLOOKUP(B247,Kraftvärmeprod!$B$1:$BC$480,MATCH("Summa tillförd energi exklusive rökgaskondensering",Kraftvärmeprod!$B$1:$BC$1,0),FALSE))</f>
        <v/>
      </c>
    </row>
    <row r="248" spans="1:35" x14ac:dyDescent="0.35">
      <c r="A248" s="28" t="s">
        <v>335</v>
      </c>
      <c r="B248" s="28" t="s">
        <v>336</v>
      </c>
      <c r="C248" s="28">
        <f>IF(ISERROR(1/VLOOKUP($B248,'Justerad allokering'!$B$2:$AG$462,MATCH(C$2,'Justerad allokering'!$B$2:$AF$2,0),FALSE)),VLOOKUP($B248,'Allokerad kvv'!$B$2:$AV$468,MATCH(C$2,'Allokerad kvv'!$B$2:$AV$2,0),FALSE),VLOOKUP($B248,'Justerad allokering'!$B$2:$AG$462,MATCH(C$2,'Justerad allokering'!$B$2:$AF$2,0),FALSE))</f>
        <v>0</v>
      </c>
      <c r="D248" s="28">
        <f>IF(ISERROR(1/VLOOKUP($B248,'Justerad allokering'!$B$2:$AG$462,MATCH(D$2,'Justerad allokering'!$B$2:$AF$2,0),FALSE)),VLOOKUP($B248,'Allokerad kvv'!$B$2:$AV$468,MATCH(D$2,'Allokerad kvv'!$B$2:$AV$2,0),FALSE),VLOOKUP($B248,'Justerad allokering'!$B$2:$AG$462,MATCH(D$2,'Justerad allokering'!$B$2:$AF$2,0),FALSE))</f>
        <v>0</v>
      </c>
      <c r="E248" s="28">
        <f>IF(ISERROR(1/VLOOKUP($B248,'Justerad allokering'!$B$2:$AG$462,MATCH(E$2,'Justerad allokering'!$B$2:$AF$2,0),FALSE)),VLOOKUP($B248,'Allokerad kvv'!$B$2:$AV$468,MATCH(E$2,'Allokerad kvv'!$B$2:$AV$2,0),FALSE),VLOOKUP($B248,'Justerad allokering'!$B$2:$AG$462,MATCH(E$2,'Justerad allokering'!$B$2:$AF$2,0),FALSE))</f>
        <v>0</v>
      </c>
      <c r="F248" s="28">
        <f>IF(ISERROR(1/VLOOKUP($B248,'Justerad allokering'!$B$2:$AG$462,MATCH(F$2,'Justerad allokering'!$B$2:$AF$2,0),FALSE)),VLOOKUP($B248,'Allokerad kvv'!$B$2:$AV$468,MATCH(F$2,'Allokerad kvv'!$B$2:$AV$2,0),FALSE),VLOOKUP($B248,'Justerad allokering'!$B$2:$AG$462,MATCH(F$2,'Justerad allokering'!$B$2:$AF$2,0),FALSE))</f>
        <v>0</v>
      </c>
      <c r="G248" s="28">
        <f>IF(ISERROR(1/VLOOKUP($B248,'Justerad allokering'!$B$2:$AG$462,MATCH(G$2,'Justerad allokering'!$B$2:$AF$2,0),FALSE)),VLOOKUP($B248,'Allokerad kvv'!$B$2:$AV$468,MATCH(G$2,'Allokerad kvv'!$B$2:$AV$2,0),FALSE),VLOOKUP($B248,'Justerad allokering'!$B$2:$AG$462,MATCH(G$2,'Justerad allokering'!$B$2:$AF$2,0),FALSE))</f>
        <v>0</v>
      </c>
      <c r="H248" s="28">
        <f>IF(ISERROR(1/VLOOKUP($B248,'Justerad allokering'!$B$2:$AG$462,MATCH(H$2,'Justerad allokering'!$B$2:$AF$2,0),FALSE)),VLOOKUP($B248,'Allokerad kvv'!$B$2:$AV$468,MATCH(H$2,'Allokerad kvv'!$B$2:$AV$2,0),FALSE),VLOOKUP($B248,'Justerad allokering'!$B$2:$AG$462,MATCH(H$2,'Justerad allokering'!$B$2:$AF$2,0),FALSE))</f>
        <v>0</v>
      </c>
      <c r="I248" s="28">
        <f>IF(ISERROR(1/VLOOKUP($B248,'Justerad allokering'!$B$2:$AG$462,MATCH(I$2,'Justerad allokering'!$B$2:$AF$2,0),FALSE)),VLOOKUP($B248,'Allokerad kvv'!$B$2:$AV$468,MATCH(I$2,'Allokerad kvv'!$B$2:$AV$2,0),FALSE),VLOOKUP($B248,'Justerad allokering'!$B$2:$AG$462,MATCH(I$2,'Justerad allokering'!$B$2:$AF$2,0),FALSE))</f>
        <v>0</v>
      </c>
      <c r="J248" s="28">
        <f>IF(ISERROR(1/VLOOKUP($B248,'Justerad allokering'!$B$2:$AG$462,MATCH(J$2,'Justerad allokering'!$B$2:$AF$2,0),FALSE)),VLOOKUP($B248,'Allokerad kvv'!$B$2:$AV$468,MATCH(J$2,'Allokerad kvv'!$B$2:$AV$2,0),FALSE),VLOOKUP($B248,'Justerad allokering'!$B$2:$AG$462,MATCH(J$2,'Justerad allokering'!$B$2:$AF$2,0),FALSE))</f>
        <v>0</v>
      </c>
      <c r="K248" s="28">
        <f>IF(ISERROR(1/VLOOKUP($B248,'Justerad allokering'!$B$2:$AG$462,MATCH(K$2,'Justerad allokering'!$B$2:$AF$2,0),FALSE)),VLOOKUP($B248,'Allokerad kvv'!$B$2:$AV$468,MATCH(K$2,'Allokerad kvv'!$B$2:$AV$2,0),FALSE),VLOOKUP($B248,'Justerad allokering'!$B$2:$AG$462,MATCH(K$2,'Justerad allokering'!$B$2:$AF$2,0),FALSE))</f>
        <v>0</v>
      </c>
      <c r="L248" s="28">
        <f>IF(ISERROR(1/VLOOKUP($B248,'Justerad allokering'!$B$2:$AG$462,MATCH(L$2,'Justerad allokering'!$B$2:$AF$2,0),FALSE)),VLOOKUP($B248,'Allokerad kvv'!$B$2:$AV$468,MATCH(L$2,'Allokerad kvv'!$B$2:$AV$2,0),FALSE),VLOOKUP($B248,'Justerad allokering'!$B$2:$AG$462,MATCH(L$2,'Justerad allokering'!$B$2:$AF$2,0),FALSE))</f>
        <v>0</v>
      </c>
      <c r="M248" s="28">
        <f>IF(ISERROR(1/VLOOKUP($B248,'Justerad allokering'!$B$2:$AG$462,MATCH(M$2,'Justerad allokering'!$B$2:$AF$2,0),FALSE)),VLOOKUP($B248,'Allokerad kvv'!$B$2:$AV$468,MATCH(M$2,'Allokerad kvv'!$B$2:$AV$2,0),FALSE),VLOOKUP($B248,'Justerad allokering'!$B$2:$AG$462,MATCH(M$2,'Justerad allokering'!$B$2:$AF$2,0),FALSE))</f>
        <v>0</v>
      </c>
      <c r="N248" s="28">
        <f>IF(ISERROR(1/VLOOKUP($B248,'Justerad allokering'!$B$2:$AG$462,MATCH(N$2,'Justerad allokering'!$B$2:$AF$2,0),FALSE)),VLOOKUP($B248,'Allokerad kvv'!$B$2:$AV$468,MATCH(N$2,'Allokerad kvv'!$B$2:$AV$2,0),FALSE),VLOOKUP($B248,'Justerad allokering'!$B$2:$AG$462,MATCH(N$2,'Justerad allokering'!$B$2:$AF$2,0),FALSE))</f>
        <v>0</v>
      </c>
      <c r="O248" s="28">
        <f>IF(ISERROR(1/VLOOKUP($B248,'Justerad allokering'!$B$2:$AG$462,MATCH(O$2,'Justerad allokering'!$B$2:$AF$2,0),FALSE)),VLOOKUP($B248,'Allokerad kvv'!$B$2:$AV$468,MATCH(O$2,'Allokerad kvv'!$B$2:$AV$2,0),FALSE),VLOOKUP($B248,'Justerad allokering'!$B$2:$AG$462,MATCH(O$2,'Justerad allokering'!$B$2:$AF$2,0),FALSE))</f>
        <v>0</v>
      </c>
      <c r="P248" s="28">
        <f>IF(ISERROR(1/VLOOKUP($B248,'Justerad allokering'!$B$2:$AG$462,MATCH(P$2,'Justerad allokering'!$B$2:$AF$2,0),FALSE)),VLOOKUP($B248,'Allokerad kvv'!$B$2:$AV$468,MATCH(P$2,'Allokerad kvv'!$B$2:$AV$2,0),FALSE),VLOOKUP($B248,'Justerad allokering'!$B$2:$AG$462,MATCH(P$2,'Justerad allokering'!$B$2:$AF$2,0),FALSE))</f>
        <v>0</v>
      </c>
      <c r="Q248" s="28">
        <f>IF(ISERROR(1/VLOOKUP($B248,'Justerad allokering'!$B$2:$AG$462,MATCH(Q$2,'Justerad allokering'!$B$2:$AF$2,0),FALSE)),VLOOKUP($B248,'Allokerad kvv'!$B$2:$AV$468,MATCH(Q$2,'Allokerad kvv'!$B$2:$AV$2,0),FALSE),VLOOKUP($B248,'Justerad allokering'!$B$2:$AG$462,MATCH(Q$2,'Justerad allokering'!$B$2:$AF$2,0),FALSE))</f>
        <v>0</v>
      </c>
      <c r="R248" s="28">
        <f>IF(ISERROR(1/VLOOKUP($B248,'Justerad allokering'!$B$2:$AG$462,MATCH(R$2,'Justerad allokering'!$B$2:$AF$2,0),FALSE)),VLOOKUP($B248,'Allokerad kvv'!$B$2:$AV$468,MATCH(R$2,'Allokerad kvv'!$B$2:$AV$2,0),FALSE),VLOOKUP($B248,'Justerad allokering'!$B$2:$AG$462,MATCH(R$2,'Justerad allokering'!$B$2:$AF$2,0),FALSE))</f>
        <v>0</v>
      </c>
      <c r="S248" s="28">
        <f>IF(ISERROR(1/VLOOKUP($B248,'Justerad allokering'!$B$2:$AG$462,MATCH(S$2,'Justerad allokering'!$B$2:$AF$2,0),FALSE)),VLOOKUP($B248,'Allokerad kvv'!$B$2:$AV$468,MATCH(S$2,'Allokerad kvv'!$B$2:$AV$2,0),FALSE),VLOOKUP($B248,'Justerad allokering'!$B$2:$AG$462,MATCH(S$2,'Justerad allokering'!$B$2:$AF$2,0),FALSE))</f>
        <v>0</v>
      </c>
      <c r="T248" s="28">
        <f>IF(ISERROR(1/VLOOKUP($B248,'Justerad allokering'!$B$2:$AG$462,MATCH(T$2,'Justerad allokering'!$B$2:$AF$2,0),FALSE)),VLOOKUP($B248,'Allokerad kvv'!$B$2:$AV$468,MATCH(T$2,'Allokerad kvv'!$B$2:$AV$2,0),FALSE),VLOOKUP($B248,'Justerad allokering'!$B$2:$AG$462,MATCH(T$2,'Justerad allokering'!$B$2:$AF$2,0),FALSE))</f>
        <v>0</v>
      </c>
      <c r="U248" s="28">
        <f>IF(ISERROR(1/VLOOKUP($B248,'Justerad allokering'!$B$2:$AG$462,MATCH(U$2,'Justerad allokering'!$B$2:$AF$2,0),FALSE)),VLOOKUP($B248,'Allokerad kvv'!$B$2:$AV$468,MATCH(U$2,'Allokerad kvv'!$B$2:$AV$2,0),FALSE),VLOOKUP($B248,'Justerad allokering'!$B$2:$AG$462,MATCH(U$2,'Justerad allokering'!$B$2:$AF$2,0),FALSE))</f>
        <v>0</v>
      </c>
      <c r="V248" s="28">
        <f>IF(ISERROR(1/VLOOKUP($B248,'Justerad allokering'!$B$2:$AG$462,MATCH(V$2,'Justerad allokering'!$B$2:$AF$2,0),FALSE)),VLOOKUP($B248,'Allokerad kvv'!$B$2:$AV$468,MATCH(V$2,'Allokerad kvv'!$B$2:$AV$2,0),FALSE),VLOOKUP($B248,'Justerad allokering'!$B$2:$AG$462,MATCH(V$2,'Justerad allokering'!$B$2:$AF$2,0),FALSE))</f>
        <v>0</v>
      </c>
      <c r="W248" s="28">
        <f>IF(ISERROR(1/VLOOKUP($B248,'Justerad allokering'!$B$2:$AG$462,MATCH(W$2,'Justerad allokering'!$B$2:$AF$2,0),FALSE)),VLOOKUP($B248,'Allokerad kvv'!$B$2:$AV$468,MATCH(W$2,'Allokerad kvv'!$B$2:$AV$2,0),FALSE),VLOOKUP($B248,'Justerad allokering'!$B$2:$AG$462,MATCH(W$2,'Justerad allokering'!$B$2:$AF$2,0),FALSE))</f>
        <v>0</v>
      </c>
      <c r="X248" s="28">
        <f>IF(ISERROR(1/VLOOKUP($B248,'Justerad allokering'!$B$2:$AG$462,MATCH(X$2,'Justerad allokering'!$B$2:$AF$2,0),FALSE)),VLOOKUP($B248,'Allokerad kvv'!$B$2:$AV$468,MATCH(X$2,'Allokerad kvv'!$B$2:$AV$2,0),FALSE),VLOOKUP($B248,'Justerad allokering'!$B$2:$AG$462,MATCH(X$2,'Justerad allokering'!$B$2:$AF$2,0),FALSE))</f>
        <v>0</v>
      </c>
      <c r="Y248" s="28">
        <f>IF(ISERROR(1/VLOOKUP($B248,'Justerad allokering'!$B$2:$AG$462,MATCH(Y$2,'Justerad allokering'!$B$2:$AF$2,0),FALSE)),VLOOKUP($B248,'Allokerad kvv'!$B$2:$AV$468,MATCH(Y$2,'Allokerad kvv'!$B$2:$AV$2,0),FALSE),VLOOKUP($B248,'Justerad allokering'!$B$2:$AG$462,MATCH(Y$2,'Justerad allokering'!$B$2:$AF$2,0),FALSE))</f>
        <v>0</v>
      </c>
      <c r="Z248" s="28">
        <f>IF(ISERROR(1/VLOOKUP($B248,'Justerad allokering'!$B$2:$AG$462,MATCH(Z$2,'Justerad allokering'!$B$2:$AF$2,0),FALSE)),VLOOKUP($B248,'Allokerad kvv'!$B$2:$AV$468,MATCH(Z$2,'Allokerad kvv'!$B$2:$AV$2,0),FALSE),VLOOKUP($B248,'Justerad allokering'!$B$2:$AG$462,MATCH(Z$2,'Justerad allokering'!$B$2:$AF$2,0),FALSE))</f>
        <v>0</v>
      </c>
      <c r="AA248" s="28"/>
      <c r="AB248" s="28"/>
      <c r="AE248">
        <f t="shared" si="9"/>
        <v>0</v>
      </c>
      <c r="AG248">
        <f t="shared" si="10"/>
        <v>0</v>
      </c>
      <c r="AH248">
        <f t="shared" si="11"/>
        <v>0</v>
      </c>
      <c r="AI248" s="55" t="str">
        <f>IF(AH248=0,"",AH248/VLOOKUP(B248,Kraftvärmeprod!$B$1:$BC$480,MATCH("Summa tillförd energi exklusive rökgaskondensering",Kraftvärmeprod!$B$1:$BC$1,0),FALSE))</f>
        <v/>
      </c>
    </row>
    <row r="249" spans="1:35" x14ac:dyDescent="0.35">
      <c r="A249" s="28" t="s">
        <v>335</v>
      </c>
      <c r="B249" s="28" t="s">
        <v>337</v>
      </c>
      <c r="C249" s="28">
        <f>IF(ISERROR(1/VLOOKUP($B249,'Justerad allokering'!$B$2:$AG$462,MATCH(C$2,'Justerad allokering'!$B$2:$AF$2,0),FALSE)),VLOOKUP($B249,'Allokerad kvv'!$B$2:$AV$468,MATCH(C$2,'Allokerad kvv'!$B$2:$AV$2,0),FALSE),VLOOKUP($B249,'Justerad allokering'!$B$2:$AG$462,MATCH(C$2,'Justerad allokering'!$B$2:$AF$2,0),FALSE))</f>
        <v>0</v>
      </c>
      <c r="D249" s="28">
        <f>IF(ISERROR(1/VLOOKUP($B249,'Justerad allokering'!$B$2:$AG$462,MATCH(D$2,'Justerad allokering'!$B$2:$AF$2,0),FALSE)),VLOOKUP($B249,'Allokerad kvv'!$B$2:$AV$468,MATCH(D$2,'Allokerad kvv'!$B$2:$AV$2,0),FALSE),VLOOKUP($B249,'Justerad allokering'!$B$2:$AG$462,MATCH(D$2,'Justerad allokering'!$B$2:$AF$2,0),FALSE))</f>
        <v>0</v>
      </c>
      <c r="E249" s="28">
        <f>IF(ISERROR(1/VLOOKUP($B249,'Justerad allokering'!$B$2:$AG$462,MATCH(E$2,'Justerad allokering'!$B$2:$AF$2,0),FALSE)),VLOOKUP($B249,'Allokerad kvv'!$B$2:$AV$468,MATCH(E$2,'Allokerad kvv'!$B$2:$AV$2,0),FALSE),VLOOKUP($B249,'Justerad allokering'!$B$2:$AG$462,MATCH(E$2,'Justerad allokering'!$B$2:$AF$2,0),FALSE))</f>
        <v>0</v>
      </c>
      <c r="F249" s="28">
        <f>IF(ISERROR(1/VLOOKUP($B249,'Justerad allokering'!$B$2:$AG$462,MATCH(F$2,'Justerad allokering'!$B$2:$AF$2,0),FALSE)),VLOOKUP($B249,'Allokerad kvv'!$B$2:$AV$468,MATCH(F$2,'Allokerad kvv'!$B$2:$AV$2,0),FALSE),VLOOKUP($B249,'Justerad allokering'!$B$2:$AG$462,MATCH(F$2,'Justerad allokering'!$B$2:$AF$2,0),FALSE))</f>
        <v>0</v>
      </c>
      <c r="G249" s="28">
        <f>IF(ISERROR(1/VLOOKUP($B249,'Justerad allokering'!$B$2:$AG$462,MATCH(G$2,'Justerad allokering'!$B$2:$AF$2,0),FALSE)),VLOOKUP($B249,'Allokerad kvv'!$B$2:$AV$468,MATCH(G$2,'Allokerad kvv'!$B$2:$AV$2,0),FALSE),VLOOKUP($B249,'Justerad allokering'!$B$2:$AG$462,MATCH(G$2,'Justerad allokering'!$B$2:$AF$2,0),FALSE))</f>
        <v>0</v>
      </c>
      <c r="H249" s="28">
        <f>IF(ISERROR(1/VLOOKUP($B249,'Justerad allokering'!$B$2:$AG$462,MATCH(H$2,'Justerad allokering'!$B$2:$AF$2,0),FALSE)),VLOOKUP($B249,'Allokerad kvv'!$B$2:$AV$468,MATCH(H$2,'Allokerad kvv'!$B$2:$AV$2,0),FALSE),VLOOKUP($B249,'Justerad allokering'!$B$2:$AG$462,MATCH(H$2,'Justerad allokering'!$B$2:$AF$2,0),FALSE))</f>
        <v>0</v>
      </c>
      <c r="I249" s="28">
        <f>IF(ISERROR(1/VLOOKUP($B249,'Justerad allokering'!$B$2:$AG$462,MATCH(I$2,'Justerad allokering'!$B$2:$AF$2,0),FALSE)),VLOOKUP($B249,'Allokerad kvv'!$B$2:$AV$468,MATCH(I$2,'Allokerad kvv'!$B$2:$AV$2,0),FALSE),VLOOKUP($B249,'Justerad allokering'!$B$2:$AG$462,MATCH(I$2,'Justerad allokering'!$B$2:$AF$2,0),FALSE))</f>
        <v>0</v>
      </c>
      <c r="J249" s="28">
        <f>IF(ISERROR(1/VLOOKUP($B249,'Justerad allokering'!$B$2:$AG$462,MATCH(J$2,'Justerad allokering'!$B$2:$AF$2,0),FALSE)),VLOOKUP($B249,'Allokerad kvv'!$B$2:$AV$468,MATCH(J$2,'Allokerad kvv'!$B$2:$AV$2,0),FALSE),VLOOKUP($B249,'Justerad allokering'!$B$2:$AG$462,MATCH(J$2,'Justerad allokering'!$B$2:$AF$2,0),FALSE))</f>
        <v>0</v>
      </c>
      <c r="K249" s="28">
        <f>IF(ISERROR(1/VLOOKUP($B249,'Justerad allokering'!$B$2:$AG$462,MATCH(K$2,'Justerad allokering'!$B$2:$AF$2,0),FALSE)),VLOOKUP($B249,'Allokerad kvv'!$B$2:$AV$468,MATCH(K$2,'Allokerad kvv'!$B$2:$AV$2,0),FALSE),VLOOKUP($B249,'Justerad allokering'!$B$2:$AG$462,MATCH(K$2,'Justerad allokering'!$B$2:$AF$2,0),FALSE))</f>
        <v>0</v>
      </c>
      <c r="L249" s="28">
        <f>IF(ISERROR(1/VLOOKUP($B249,'Justerad allokering'!$B$2:$AG$462,MATCH(L$2,'Justerad allokering'!$B$2:$AF$2,0),FALSE)),VLOOKUP($B249,'Allokerad kvv'!$B$2:$AV$468,MATCH(L$2,'Allokerad kvv'!$B$2:$AV$2,0),FALSE),VLOOKUP($B249,'Justerad allokering'!$B$2:$AG$462,MATCH(L$2,'Justerad allokering'!$B$2:$AF$2,0),FALSE))</f>
        <v>0</v>
      </c>
      <c r="M249" s="28">
        <f>IF(ISERROR(1/VLOOKUP($B249,'Justerad allokering'!$B$2:$AG$462,MATCH(M$2,'Justerad allokering'!$B$2:$AF$2,0),FALSE)),VLOOKUP($B249,'Allokerad kvv'!$B$2:$AV$468,MATCH(M$2,'Allokerad kvv'!$B$2:$AV$2,0),FALSE),VLOOKUP($B249,'Justerad allokering'!$B$2:$AG$462,MATCH(M$2,'Justerad allokering'!$B$2:$AF$2,0),FALSE))</f>
        <v>0</v>
      </c>
      <c r="N249" s="28">
        <f>IF(ISERROR(1/VLOOKUP($B249,'Justerad allokering'!$B$2:$AG$462,MATCH(N$2,'Justerad allokering'!$B$2:$AF$2,0),FALSE)),VLOOKUP($B249,'Allokerad kvv'!$B$2:$AV$468,MATCH(N$2,'Allokerad kvv'!$B$2:$AV$2,0),FALSE),VLOOKUP($B249,'Justerad allokering'!$B$2:$AG$462,MATCH(N$2,'Justerad allokering'!$B$2:$AF$2,0),FALSE))</f>
        <v>0</v>
      </c>
      <c r="O249" s="28">
        <f>IF(ISERROR(1/VLOOKUP($B249,'Justerad allokering'!$B$2:$AG$462,MATCH(O$2,'Justerad allokering'!$B$2:$AF$2,0),FALSE)),VLOOKUP($B249,'Allokerad kvv'!$B$2:$AV$468,MATCH(O$2,'Allokerad kvv'!$B$2:$AV$2,0),FALSE),VLOOKUP($B249,'Justerad allokering'!$B$2:$AG$462,MATCH(O$2,'Justerad allokering'!$B$2:$AF$2,0),FALSE))</f>
        <v>0</v>
      </c>
      <c r="P249" s="28">
        <f>IF(ISERROR(1/VLOOKUP($B249,'Justerad allokering'!$B$2:$AG$462,MATCH(P$2,'Justerad allokering'!$B$2:$AF$2,0),FALSE)),VLOOKUP($B249,'Allokerad kvv'!$B$2:$AV$468,MATCH(P$2,'Allokerad kvv'!$B$2:$AV$2,0),FALSE),VLOOKUP($B249,'Justerad allokering'!$B$2:$AG$462,MATCH(P$2,'Justerad allokering'!$B$2:$AF$2,0),FALSE))</f>
        <v>0</v>
      </c>
      <c r="Q249" s="28">
        <f>IF(ISERROR(1/VLOOKUP($B249,'Justerad allokering'!$B$2:$AG$462,MATCH(Q$2,'Justerad allokering'!$B$2:$AF$2,0),FALSE)),VLOOKUP($B249,'Allokerad kvv'!$B$2:$AV$468,MATCH(Q$2,'Allokerad kvv'!$B$2:$AV$2,0),FALSE),VLOOKUP($B249,'Justerad allokering'!$B$2:$AG$462,MATCH(Q$2,'Justerad allokering'!$B$2:$AF$2,0),FALSE))</f>
        <v>0</v>
      </c>
      <c r="R249" s="28">
        <f>IF(ISERROR(1/VLOOKUP($B249,'Justerad allokering'!$B$2:$AG$462,MATCH(R$2,'Justerad allokering'!$B$2:$AF$2,0),FALSE)),VLOOKUP($B249,'Allokerad kvv'!$B$2:$AV$468,MATCH(R$2,'Allokerad kvv'!$B$2:$AV$2,0),FALSE),VLOOKUP($B249,'Justerad allokering'!$B$2:$AG$462,MATCH(R$2,'Justerad allokering'!$B$2:$AF$2,0),FALSE))</f>
        <v>0</v>
      </c>
      <c r="S249" s="28">
        <f>IF(ISERROR(1/VLOOKUP($B249,'Justerad allokering'!$B$2:$AG$462,MATCH(S$2,'Justerad allokering'!$B$2:$AF$2,0),FALSE)),VLOOKUP($B249,'Allokerad kvv'!$B$2:$AV$468,MATCH(S$2,'Allokerad kvv'!$B$2:$AV$2,0),FALSE),VLOOKUP($B249,'Justerad allokering'!$B$2:$AG$462,MATCH(S$2,'Justerad allokering'!$B$2:$AF$2,0),FALSE))</f>
        <v>0</v>
      </c>
      <c r="T249" s="28">
        <f>IF(ISERROR(1/VLOOKUP($B249,'Justerad allokering'!$B$2:$AG$462,MATCH(T$2,'Justerad allokering'!$B$2:$AF$2,0),FALSE)),VLOOKUP($B249,'Allokerad kvv'!$B$2:$AV$468,MATCH(T$2,'Allokerad kvv'!$B$2:$AV$2,0),FALSE),VLOOKUP($B249,'Justerad allokering'!$B$2:$AG$462,MATCH(T$2,'Justerad allokering'!$B$2:$AF$2,0),FALSE))</f>
        <v>0</v>
      </c>
      <c r="U249" s="28">
        <f>IF(ISERROR(1/VLOOKUP($B249,'Justerad allokering'!$B$2:$AG$462,MATCH(U$2,'Justerad allokering'!$B$2:$AF$2,0),FALSE)),VLOOKUP($B249,'Allokerad kvv'!$B$2:$AV$468,MATCH(U$2,'Allokerad kvv'!$B$2:$AV$2,0),FALSE),VLOOKUP($B249,'Justerad allokering'!$B$2:$AG$462,MATCH(U$2,'Justerad allokering'!$B$2:$AF$2,0),FALSE))</f>
        <v>0</v>
      </c>
      <c r="V249" s="28">
        <f>IF(ISERROR(1/VLOOKUP($B249,'Justerad allokering'!$B$2:$AG$462,MATCH(V$2,'Justerad allokering'!$B$2:$AF$2,0),FALSE)),VLOOKUP($B249,'Allokerad kvv'!$B$2:$AV$468,MATCH(V$2,'Allokerad kvv'!$B$2:$AV$2,0),FALSE),VLOOKUP($B249,'Justerad allokering'!$B$2:$AG$462,MATCH(V$2,'Justerad allokering'!$B$2:$AF$2,0),FALSE))</f>
        <v>0</v>
      </c>
      <c r="W249" s="28">
        <f>IF(ISERROR(1/VLOOKUP($B249,'Justerad allokering'!$B$2:$AG$462,MATCH(W$2,'Justerad allokering'!$B$2:$AF$2,0),FALSE)),VLOOKUP($B249,'Allokerad kvv'!$B$2:$AV$468,MATCH(W$2,'Allokerad kvv'!$B$2:$AV$2,0),FALSE),VLOOKUP($B249,'Justerad allokering'!$B$2:$AG$462,MATCH(W$2,'Justerad allokering'!$B$2:$AF$2,0),FALSE))</f>
        <v>0</v>
      </c>
      <c r="X249" s="28">
        <f>IF(ISERROR(1/VLOOKUP($B249,'Justerad allokering'!$B$2:$AG$462,MATCH(X$2,'Justerad allokering'!$B$2:$AF$2,0),FALSE)),VLOOKUP($B249,'Allokerad kvv'!$B$2:$AV$468,MATCH(X$2,'Allokerad kvv'!$B$2:$AV$2,0),FALSE),VLOOKUP($B249,'Justerad allokering'!$B$2:$AG$462,MATCH(X$2,'Justerad allokering'!$B$2:$AF$2,0),FALSE))</f>
        <v>0</v>
      </c>
      <c r="Y249" s="28">
        <f>IF(ISERROR(1/VLOOKUP($B249,'Justerad allokering'!$B$2:$AG$462,MATCH(Y$2,'Justerad allokering'!$B$2:$AF$2,0),FALSE)),VLOOKUP($B249,'Allokerad kvv'!$B$2:$AV$468,MATCH(Y$2,'Allokerad kvv'!$B$2:$AV$2,0),FALSE),VLOOKUP($B249,'Justerad allokering'!$B$2:$AG$462,MATCH(Y$2,'Justerad allokering'!$B$2:$AF$2,0),FALSE))</f>
        <v>0</v>
      </c>
      <c r="Z249" s="28">
        <f>IF(ISERROR(1/VLOOKUP($B249,'Justerad allokering'!$B$2:$AG$462,MATCH(Z$2,'Justerad allokering'!$B$2:$AF$2,0),FALSE)),VLOOKUP($B249,'Allokerad kvv'!$B$2:$AV$468,MATCH(Z$2,'Allokerad kvv'!$B$2:$AV$2,0),FALSE),VLOOKUP($B249,'Justerad allokering'!$B$2:$AG$462,MATCH(Z$2,'Justerad allokering'!$B$2:$AF$2,0),FALSE))</f>
        <v>0</v>
      </c>
      <c r="AA249" s="28"/>
      <c r="AB249" s="28"/>
      <c r="AE249">
        <f t="shared" si="9"/>
        <v>0</v>
      </c>
      <c r="AG249">
        <f t="shared" si="10"/>
        <v>0</v>
      </c>
      <c r="AH249">
        <f t="shared" si="11"/>
        <v>0</v>
      </c>
      <c r="AI249" s="55" t="str">
        <f>IF(AH249=0,"",AH249/VLOOKUP(B249,Kraftvärmeprod!$B$1:$BC$480,MATCH("Summa tillförd energi exklusive rökgaskondensering",Kraftvärmeprod!$B$1:$BC$1,0),FALSE))</f>
        <v/>
      </c>
    </row>
    <row r="250" spans="1:35" x14ac:dyDescent="0.35">
      <c r="A250" s="28" t="s">
        <v>335</v>
      </c>
      <c r="B250" s="28" t="s">
        <v>338</v>
      </c>
      <c r="C250" s="28">
        <f>IF(ISERROR(1/VLOOKUP($B250,'Justerad allokering'!$B$2:$AG$462,MATCH(C$2,'Justerad allokering'!$B$2:$AF$2,0),FALSE)),VLOOKUP($B250,'Allokerad kvv'!$B$2:$AV$468,MATCH(C$2,'Allokerad kvv'!$B$2:$AV$2,0),FALSE),VLOOKUP($B250,'Justerad allokering'!$B$2:$AG$462,MATCH(C$2,'Justerad allokering'!$B$2:$AF$2,0),FALSE))</f>
        <v>0</v>
      </c>
      <c r="D250" s="28">
        <f>IF(ISERROR(1/VLOOKUP($B250,'Justerad allokering'!$B$2:$AG$462,MATCH(D$2,'Justerad allokering'!$B$2:$AF$2,0),FALSE)),VLOOKUP($B250,'Allokerad kvv'!$B$2:$AV$468,MATCH(D$2,'Allokerad kvv'!$B$2:$AV$2,0),FALSE),VLOOKUP($B250,'Justerad allokering'!$B$2:$AG$462,MATCH(D$2,'Justerad allokering'!$B$2:$AF$2,0),FALSE))</f>
        <v>0</v>
      </c>
      <c r="E250" s="28">
        <f>IF(ISERROR(1/VLOOKUP($B250,'Justerad allokering'!$B$2:$AG$462,MATCH(E$2,'Justerad allokering'!$B$2:$AF$2,0),FALSE)),VLOOKUP($B250,'Allokerad kvv'!$B$2:$AV$468,MATCH(E$2,'Allokerad kvv'!$B$2:$AV$2,0),FALSE),VLOOKUP($B250,'Justerad allokering'!$B$2:$AG$462,MATCH(E$2,'Justerad allokering'!$B$2:$AF$2,0),FALSE))</f>
        <v>27.702300000000001</v>
      </c>
      <c r="F250" s="28">
        <f>IF(ISERROR(1/VLOOKUP($B250,'Justerad allokering'!$B$2:$AG$462,MATCH(F$2,'Justerad allokering'!$B$2:$AF$2,0),FALSE)),VLOOKUP($B250,'Allokerad kvv'!$B$2:$AV$468,MATCH(F$2,'Allokerad kvv'!$B$2:$AV$2,0),FALSE),VLOOKUP($B250,'Justerad allokering'!$B$2:$AG$462,MATCH(F$2,'Justerad allokering'!$B$2:$AF$2,0),FALSE))</f>
        <v>0</v>
      </c>
      <c r="G250" s="28">
        <f>IF(ISERROR(1/VLOOKUP($B250,'Justerad allokering'!$B$2:$AG$462,MATCH(G$2,'Justerad allokering'!$B$2:$AF$2,0),FALSE)),VLOOKUP($B250,'Allokerad kvv'!$B$2:$AV$468,MATCH(G$2,'Allokerad kvv'!$B$2:$AV$2,0),FALSE),VLOOKUP($B250,'Justerad allokering'!$B$2:$AG$462,MATCH(G$2,'Justerad allokering'!$B$2:$AF$2,0),FALSE))</f>
        <v>0.23299</v>
      </c>
      <c r="H250" s="28">
        <f>IF(ISERROR(1/VLOOKUP($B250,'Justerad allokering'!$B$2:$AG$462,MATCH(H$2,'Justerad allokering'!$B$2:$AF$2,0),FALSE)),VLOOKUP($B250,'Allokerad kvv'!$B$2:$AV$468,MATCH(H$2,'Allokerad kvv'!$B$2:$AV$2,0),FALSE),VLOOKUP($B250,'Justerad allokering'!$B$2:$AG$462,MATCH(H$2,'Justerad allokering'!$B$2:$AF$2,0),FALSE))</f>
        <v>0</v>
      </c>
      <c r="I250" s="28">
        <f>IF(ISERROR(1/VLOOKUP($B250,'Justerad allokering'!$B$2:$AG$462,MATCH(I$2,'Justerad allokering'!$B$2:$AF$2,0),FALSE)),VLOOKUP($B250,'Allokerad kvv'!$B$2:$AV$468,MATCH(I$2,'Allokerad kvv'!$B$2:$AV$2,0),FALSE),VLOOKUP($B250,'Justerad allokering'!$B$2:$AG$462,MATCH(I$2,'Justerad allokering'!$B$2:$AF$2,0),FALSE))</f>
        <v>0</v>
      </c>
      <c r="J250" s="28">
        <f>IF(ISERROR(1/VLOOKUP($B250,'Justerad allokering'!$B$2:$AG$462,MATCH(J$2,'Justerad allokering'!$B$2:$AF$2,0),FALSE)),VLOOKUP($B250,'Allokerad kvv'!$B$2:$AV$468,MATCH(J$2,'Allokerad kvv'!$B$2:$AV$2,0),FALSE),VLOOKUP($B250,'Justerad allokering'!$B$2:$AG$462,MATCH(J$2,'Justerad allokering'!$B$2:$AF$2,0),FALSE))</f>
        <v>82.659800000000004</v>
      </c>
      <c r="K250" s="28">
        <f>IF(ISERROR(1/VLOOKUP($B250,'Justerad allokering'!$B$2:$AG$462,MATCH(K$2,'Justerad allokering'!$B$2:$AF$2,0),FALSE)),VLOOKUP($B250,'Allokerad kvv'!$B$2:$AV$468,MATCH(K$2,'Allokerad kvv'!$B$2:$AV$2,0),FALSE),VLOOKUP($B250,'Justerad allokering'!$B$2:$AG$462,MATCH(K$2,'Justerad allokering'!$B$2:$AF$2,0),FALSE))</f>
        <v>48.350700000000003</v>
      </c>
      <c r="L250" s="28">
        <f>IF(ISERROR(1/VLOOKUP($B250,'Justerad allokering'!$B$2:$AG$462,MATCH(L$2,'Justerad allokering'!$B$2:$AF$2,0),FALSE)),VLOOKUP($B250,'Allokerad kvv'!$B$2:$AV$468,MATCH(L$2,'Allokerad kvv'!$B$2:$AV$2,0),FALSE),VLOOKUP($B250,'Justerad allokering'!$B$2:$AG$462,MATCH(L$2,'Justerad allokering'!$B$2:$AF$2,0),FALSE))</f>
        <v>0</v>
      </c>
      <c r="M250" s="28">
        <f>IF(ISERROR(1/VLOOKUP($B250,'Justerad allokering'!$B$2:$AG$462,MATCH(M$2,'Justerad allokering'!$B$2:$AF$2,0),FALSE)),VLOOKUP($B250,'Allokerad kvv'!$B$2:$AV$468,MATCH(M$2,'Allokerad kvv'!$B$2:$AV$2,0),FALSE),VLOOKUP($B250,'Justerad allokering'!$B$2:$AG$462,MATCH(M$2,'Justerad allokering'!$B$2:$AF$2,0),FALSE))</f>
        <v>75.583200000000005</v>
      </c>
      <c r="N250" s="28">
        <f>IF(ISERROR(1/VLOOKUP($B250,'Justerad allokering'!$B$2:$AG$462,MATCH(N$2,'Justerad allokering'!$B$2:$AF$2,0),FALSE)),VLOOKUP($B250,'Allokerad kvv'!$B$2:$AV$468,MATCH(N$2,'Allokerad kvv'!$B$2:$AV$2,0),FALSE),VLOOKUP($B250,'Justerad allokering'!$B$2:$AG$462,MATCH(N$2,'Justerad allokering'!$B$2:$AF$2,0),FALSE))</f>
        <v>0</v>
      </c>
      <c r="O250" s="28">
        <f>IF(ISERROR(1/VLOOKUP($B250,'Justerad allokering'!$B$2:$AG$462,MATCH(O$2,'Justerad allokering'!$B$2:$AF$2,0),FALSE)),VLOOKUP($B250,'Allokerad kvv'!$B$2:$AV$468,MATCH(O$2,'Allokerad kvv'!$B$2:$AV$2,0),FALSE),VLOOKUP($B250,'Justerad allokering'!$B$2:$AG$462,MATCH(O$2,'Justerad allokering'!$B$2:$AF$2,0),FALSE))</f>
        <v>80.508899999999997</v>
      </c>
      <c r="P250" s="28">
        <f>IF(ISERROR(1/VLOOKUP($B250,'Justerad allokering'!$B$2:$AG$462,MATCH(P$2,'Justerad allokering'!$B$2:$AF$2,0),FALSE)),VLOOKUP($B250,'Allokerad kvv'!$B$2:$AV$468,MATCH(P$2,'Allokerad kvv'!$B$2:$AV$2,0),FALSE),VLOOKUP($B250,'Justerad allokering'!$B$2:$AG$462,MATCH(P$2,'Justerad allokering'!$B$2:$AF$2,0),FALSE))</f>
        <v>17.5273</v>
      </c>
      <c r="Q250" s="28">
        <f>IF(ISERROR(1/VLOOKUP($B250,'Justerad allokering'!$B$2:$AG$462,MATCH(Q$2,'Justerad allokering'!$B$2:$AF$2,0),FALSE)),VLOOKUP($B250,'Allokerad kvv'!$B$2:$AV$468,MATCH(Q$2,'Allokerad kvv'!$B$2:$AV$2,0),FALSE),VLOOKUP($B250,'Justerad allokering'!$B$2:$AG$462,MATCH(Q$2,'Justerad allokering'!$B$2:$AF$2,0),FALSE))</f>
        <v>645.375</v>
      </c>
      <c r="R250" s="28">
        <f>IF(ISERROR(1/VLOOKUP($B250,'Justerad allokering'!$B$2:$AG$462,MATCH(R$2,'Justerad allokering'!$B$2:$AF$2,0),FALSE)),VLOOKUP($B250,'Allokerad kvv'!$B$2:$AV$468,MATCH(R$2,'Allokerad kvv'!$B$2:$AV$2,0),FALSE),VLOOKUP($B250,'Justerad allokering'!$B$2:$AG$462,MATCH(R$2,'Justerad allokering'!$B$2:$AF$2,0),FALSE))</f>
        <v>23.637</v>
      </c>
      <c r="S250" s="28">
        <f>IF(ISERROR(1/VLOOKUP($B250,'Justerad allokering'!$B$2:$AG$462,MATCH(S$2,'Justerad allokering'!$B$2:$AF$2,0),FALSE)),VLOOKUP($B250,'Allokerad kvv'!$B$2:$AV$468,MATCH(S$2,'Allokerad kvv'!$B$2:$AV$2,0),FALSE),VLOOKUP($B250,'Justerad allokering'!$B$2:$AG$462,MATCH(S$2,'Justerad allokering'!$B$2:$AF$2,0),FALSE))</f>
        <v>60.388399999999997</v>
      </c>
      <c r="T250" s="28">
        <f>IF(ISERROR(1/VLOOKUP($B250,'Justerad allokering'!$B$2:$AG$462,MATCH(T$2,'Justerad allokering'!$B$2:$AF$2,0),FALSE)),VLOOKUP($B250,'Allokerad kvv'!$B$2:$AV$468,MATCH(T$2,'Allokerad kvv'!$B$2:$AV$2,0),FALSE),VLOOKUP($B250,'Justerad allokering'!$B$2:$AG$462,MATCH(T$2,'Justerad allokering'!$B$2:$AF$2,0),FALSE))</f>
        <v>0</v>
      </c>
      <c r="U250" s="28">
        <f>IF(ISERROR(1/VLOOKUP($B250,'Justerad allokering'!$B$2:$AG$462,MATCH(U$2,'Justerad allokering'!$B$2:$AF$2,0),FALSE)),VLOOKUP($B250,'Allokerad kvv'!$B$2:$AV$468,MATCH(U$2,'Allokerad kvv'!$B$2:$AV$2,0),FALSE),VLOOKUP($B250,'Justerad allokering'!$B$2:$AG$462,MATCH(U$2,'Justerad allokering'!$B$2:$AF$2,0),FALSE))</f>
        <v>0</v>
      </c>
      <c r="V250" s="28">
        <f>IF(ISERROR(1/VLOOKUP($B250,'Justerad allokering'!$B$2:$AG$462,MATCH(V$2,'Justerad allokering'!$B$2:$AF$2,0),FALSE)),VLOOKUP($B250,'Allokerad kvv'!$B$2:$AV$468,MATCH(V$2,'Allokerad kvv'!$B$2:$AV$2,0),FALSE),VLOOKUP($B250,'Justerad allokering'!$B$2:$AG$462,MATCH(V$2,'Justerad allokering'!$B$2:$AF$2,0),FALSE))</f>
        <v>0</v>
      </c>
      <c r="W250" s="28">
        <f>IF(ISERROR(1/VLOOKUP($B250,'Justerad allokering'!$B$2:$AG$462,MATCH(W$2,'Justerad allokering'!$B$2:$AF$2,0),FALSE)),VLOOKUP($B250,'Allokerad kvv'!$B$2:$AV$468,MATCH(W$2,'Allokerad kvv'!$B$2:$AV$2,0),FALSE),VLOOKUP($B250,'Justerad allokering'!$B$2:$AG$462,MATCH(W$2,'Justerad allokering'!$B$2:$AF$2,0),FALSE))</f>
        <v>3.0534699999999999</v>
      </c>
      <c r="X250" s="28">
        <f>IF(ISERROR(1/VLOOKUP($B250,'Justerad allokering'!$B$2:$AG$462,MATCH(X$2,'Justerad allokering'!$B$2:$AF$2,0),FALSE)),VLOOKUP($B250,'Allokerad kvv'!$B$2:$AV$468,MATCH(X$2,'Allokerad kvv'!$B$2:$AV$2,0),FALSE),VLOOKUP($B250,'Justerad allokering'!$B$2:$AG$462,MATCH(X$2,'Justerad allokering'!$B$2:$AF$2,0),FALSE))</f>
        <v>0</v>
      </c>
      <c r="Y250" s="28">
        <f>IF(ISERROR(1/VLOOKUP($B250,'Justerad allokering'!$B$2:$AG$462,MATCH(Y$2,'Justerad allokering'!$B$2:$AF$2,0),FALSE)),VLOOKUP($B250,'Allokerad kvv'!$B$2:$AV$468,MATCH(Y$2,'Allokerad kvv'!$B$2:$AV$2,0),FALSE),VLOOKUP($B250,'Justerad allokering'!$B$2:$AG$462,MATCH(Y$2,'Justerad allokering'!$B$2:$AF$2,0),FALSE))</f>
        <v>0</v>
      </c>
      <c r="Z250" s="28">
        <f>IF(ISERROR(1/VLOOKUP($B250,'Justerad allokering'!$B$2:$AG$462,MATCH(Z$2,'Justerad allokering'!$B$2:$AF$2,0),FALSE)),VLOOKUP($B250,'Allokerad kvv'!$B$2:$AV$468,MATCH(Z$2,'Allokerad kvv'!$B$2:$AV$2,0),FALSE),VLOOKUP($B250,'Justerad allokering'!$B$2:$AG$462,MATCH(Z$2,'Justerad allokering'!$B$2:$AF$2,0),FALSE))</f>
        <v>18.8049</v>
      </c>
      <c r="AA250" s="28"/>
      <c r="AB250" s="28"/>
      <c r="AE250">
        <f t="shared" si="9"/>
        <v>1083.8239600000002</v>
      </c>
      <c r="AG250">
        <f t="shared" si="10"/>
        <v>1035.4732600000002</v>
      </c>
      <c r="AH250">
        <f t="shared" si="11"/>
        <v>1035.4732600000002</v>
      </c>
      <c r="AI250" s="55">
        <f>IF(AH250=0,"",AH250/VLOOKUP(B250,Kraftvärmeprod!$B$1:$BC$480,MATCH("Summa tillförd energi exklusive rökgaskondensering",Kraftvärmeprod!$B$1:$BC$1,0),FALSE))</f>
        <v>0.47762298590572216</v>
      </c>
    </row>
    <row r="251" spans="1:35" x14ac:dyDescent="0.35">
      <c r="A251" s="28" t="s">
        <v>339</v>
      </c>
      <c r="B251" s="28" t="s">
        <v>340</v>
      </c>
      <c r="C251" s="28">
        <f>IF(ISERROR(1/VLOOKUP($B251,'Justerad allokering'!$B$2:$AG$462,MATCH(C$2,'Justerad allokering'!$B$2:$AF$2,0),FALSE)),VLOOKUP($B251,'Allokerad kvv'!$B$2:$AV$468,MATCH(C$2,'Allokerad kvv'!$B$2:$AV$2,0),FALSE),VLOOKUP($B251,'Justerad allokering'!$B$2:$AG$462,MATCH(C$2,'Justerad allokering'!$B$2:$AF$2,0),FALSE))</f>
        <v>0</v>
      </c>
      <c r="D251" s="28">
        <f>IF(ISERROR(1/VLOOKUP($B251,'Justerad allokering'!$B$2:$AG$462,MATCH(D$2,'Justerad allokering'!$B$2:$AF$2,0),FALSE)),VLOOKUP($B251,'Allokerad kvv'!$B$2:$AV$468,MATCH(D$2,'Allokerad kvv'!$B$2:$AV$2,0),FALSE),VLOOKUP($B251,'Justerad allokering'!$B$2:$AG$462,MATCH(D$2,'Justerad allokering'!$B$2:$AF$2,0),FALSE))</f>
        <v>0</v>
      </c>
      <c r="E251" s="28">
        <f>IF(ISERROR(1/VLOOKUP($B251,'Justerad allokering'!$B$2:$AG$462,MATCH(E$2,'Justerad allokering'!$B$2:$AF$2,0),FALSE)),VLOOKUP($B251,'Allokerad kvv'!$B$2:$AV$468,MATCH(E$2,'Allokerad kvv'!$B$2:$AV$2,0),FALSE),VLOOKUP($B251,'Justerad allokering'!$B$2:$AG$462,MATCH(E$2,'Justerad allokering'!$B$2:$AF$2,0),FALSE))</f>
        <v>38.108400000000003</v>
      </c>
      <c r="F251" s="28">
        <f>IF(ISERROR(1/VLOOKUP($B251,'Justerad allokering'!$B$2:$AG$462,MATCH(F$2,'Justerad allokering'!$B$2:$AF$2,0),FALSE)),VLOOKUP($B251,'Allokerad kvv'!$B$2:$AV$468,MATCH(F$2,'Allokerad kvv'!$B$2:$AV$2,0),FALSE),VLOOKUP($B251,'Justerad allokering'!$B$2:$AG$462,MATCH(F$2,'Justerad allokering'!$B$2:$AF$2,0),FALSE))</f>
        <v>0</v>
      </c>
      <c r="G251" s="28">
        <f>IF(ISERROR(1/VLOOKUP($B251,'Justerad allokering'!$B$2:$AG$462,MATCH(G$2,'Justerad allokering'!$B$2:$AF$2,0),FALSE)),VLOOKUP($B251,'Allokerad kvv'!$B$2:$AV$468,MATCH(G$2,'Allokerad kvv'!$B$2:$AV$2,0),FALSE),VLOOKUP($B251,'Justerad allokering'!$B$2:$AG$462,MATCH(G$2,'Justerad allokering'!$B$2:$AF$2,0),FALSE))</f>
        <v>0.19330700000000001</v>
      </c>
      <c r="H251" s="28">
        <f>IF(ISERROR(1/VLOOKUP($B251,'Justerad allokering'!$B$2:$AG$462,MATCH(H$2,'Justerad allokering'!$B$2:$AF$2,0),FALSE)),VLOOKUP($B251,'Allokerad kvv'!$B$2:$AV$468,MATCH(H$2,'Allokerad kvv'!$B$2:$AV$2,0),FALSE),VLOOKUP($B251,'Justerad allokering'!$B$2:$AG$462,MATCH(H$2,'Justerad allokering'!$B$2:$AF$2,0),FALSE))</f>
        <v>0</v>
      </c>
      <c r="I251" s="28">
        <f>IF(ISERROR(1/VLOOKUP($B251,'Justerad allokering'!$B$2:$AG$462,MATCH(I$2,'Justerad allokering'!$B$2:$AF$2,0),FALSE)),VLOOKUP($B251,'Allokerad kvv'!$B$2:$AV$468,MATCH(I$2,'Allokerad kvv'!$B$2:$AV$2,0),FALSE),VLOOKUP($B251,'Justerad allokering'!$B$2:$AG$462,MATCH(I$2,'Justerad allokering'!$B$2:$AF$2,0),FALSE))</f>
        <v>0</v>
      </c>
      <c r="J251" s="28">
        <f>IF(ISERROR(1/VLOOKUP($B251,'Justerad allokering'!$B$2:$AG$462,MATCH(J$2,'Justerad allokering'!$B$2:$AF$2,0),FALSE)),VLOOKUP($B251,'Allokerad kvv'!$B$2:$AV$468,MATCH(J$2,'Allokerad kvv'!$B$2:$AV$2,0),FALSE),VLOOKUP($B251,'Justerad allokering'!$B$2:$AG$462,MATCH(J$2,'Justerad allokering'!$B$2:$AF$2,0),FALSE))</f>
        <v>100.956</v>
      </c>
      <c r="K251" s="28">
        <f>IF(ISERROR(1/VLOOKUP($B251,'Justerad allokering'!$B$2:$AG$462,MATCH(K$2,'Justerad allokering'!$B$2:$AF$2,0),FALSE)),VLOOKUP($B251,'Allokerad kvv'!$B$2:$AV$468,MATCH(K$2,'Allokerad kvv'!$B$2:$AV$2,0),FALSE),VLOOKUP($B251,'Justerad allokering'!$B$2:$AG$462,MATCH(K$2,'Justerad allokering'!$B$2:$AF$2,0),FALSE))</f>
        <v>9.5012799999999995</v>
      </c>
      <c r="L251" s="28">
        <f>IF(ISERROR(1/VLOOKUP($B251,'Justerad allokering'!$B$2:$AG$462,MATCH(L$2,'Justerad allokering'!$B$2:$AF$2,0),FALSE)),VLOOKUP($B251,'Allokerad kvv'!$B$2:$AV$468,MATCH(L$2,'Allokerad kvv'!$B$2:$AV$2,0),FALSE),VLOOKUP($B251,'Justerad allokering'!$B$2:$AG$462,MATCH(L$2,'Justerad allokering'!$B$2:$AF$2,0),FALSE))</f>
        <v>0</v>
      </c>
      <c r="M251" s="28">
        <f>IF(ISERROR(1/VLOOKUP($B251,'Justerad allokering'!$B$2:$AG$462,MATCH(M$2,'Justerad allokering'!$B$2:$AF$2,0),FALSE)),VLOOKUP($B251,'Allokerad kvv'!$B$2:$AV$468,MATCH(M$2,'Allokerad kvv'!$B$2:$AV$2,0),FALSE),VLOOKUP($B251,'Justerad allokering'!$B$2:$AG$462,MATCH(M$2,'Justerad allokering'!$B$2:$AF$2,0),FALSE))</f>
        <v>36.152999999999999</v>
      </c>
      <c r="N251" s="28">
        <f>IF(ISERROR(1/VLOOKUP($B251,'Justerad allokering'!$B$2:$AG$462,MATCH(N$2,'Justerad allokering'!$B$2:$AF$2,0),FALSE)),VLOOKUP($B251,'Allokerad kvv'!$B$2:$AV$468,MATCH(N$2,'Allokerad kvv'!$B$2:$AV$2,0),FALSE),VLOOKUP($B251,'Justerad allokering'!$B$2:$AG$462,MATCH(N$2,'Justerad allokering'!$B$2:$AF$2,0),FALSE))</f>
        <v>114.5</v>
      </c>
      <c r="O251" s="28">
        <f>IF(ISERROR(1/VLOOKUP($B251,'Justerad allokering'!$B$2:$AG$462,MATCH(O$2,'Justerad allokering'!$B$2:$AF$2,0),FALSE)),VLOOKUP($B251,'Allokerad kvv'!$B$2:$AV$468,MATCH(O$2,'Allokerad kvv'!$B$2:$AV$2,0),FALSE),VLOOKUP($B251,'Justerad allokering'!$B$2:$AG$462,MATCH(O$2,'Justerad allokering'!$B$2:$AF$2,0),FALSE))</f>
        <v>0</v>
      </c>
      <c r="P251" s="28">
        <f>IF(ISERROR(1/VLOOKUP($B251,'Justerad allokering'!$B$2:$AG$462,MATCH(P$2,'Justerad allokering'!$B$2:$AF$2,0),FALSE)),VLOOKUP($B251,'Allokerad kvv'!$B$2:$AV$468,MATCH(P$2,'Allokerad kvv'!$B$2:$AV$2,0),FALSE),VLOOKUP($B251,'Justerad allokering'!$B$2:$AG$462,MATCH(P$2,'Justerad allokering'!$B$2:$AF$2,0),FALSE))</f>
        <v>34.334000000000003</v>
      </c>
      <c r="Q251" s="28">
        <f>IF(ISERROR(1/VLOOKUP($B251,'Justerad allokering'!$B$2:$AG$462,MATCH(Q$2,'Justerad allokering'!$B$2:$AF$2,0),FALSE)),VLOOKUP($B251,'Allokerad kvv'!$B$2:$AV$468,MATCH(Q$2,'Allokerad kvv'!$B$2:$AV$2,0),FALSE),VLOOKUP($B251,'Justerad allokering'!$B$2:$AG$462,MATCH(Q$2,'Justerad allokering'!$B$2:$AF$2,0),FALSE))</f>
        <v>0</v>
      </c>
      <c r="R251" s="28">
        <f>IF(ISERROR(1/VLOOKUP($B251,'Justerad allokering'!$B$2:$AG$462,MATCH(R$2,'Justerad allokering'!$B$2:$AF$2,0),FALSE)),VLOOKUP($B251,'Allokerad kvv'!$B$2:$AV$468,MATCH(R$2,'Allokerad kvv'!$B$2:$AV$2,0),FALSE),VLOOKUP($B251,'Justerad allokering'!$B$2:$AG$462,MATCH(R$2,'Justerad allokering'!$B$2:$AF$2,0),FALSE))</f>
        <v>0</v>
      </c>
      <c r="S251" s="28">
        <f>IF(ISERROR(1/VLOOKUP($B251,'Justerad allokering'!$B$2:$AG$462,MATCH(S$2,'Justerad allokering'!$B$2:$AF$2,0),FALSE)),VLOOKUP($B251,'Allokerad kvv'!$B$2:$AV$468,MATCH(S$2,'Allokerad kvv'!$B$2:$AV$2,0),FALSE),VLOOKUP($B251,'Justerad allokering'!$B$2:$AG$462,MATCH(S$2,'Justerad allokering'!$B$2:$AF$2,0),FALSE))</f>
        <v>20.3522</v>
      </c>
      <c r="T251" s="28">
        <f>IF(ISERROR(1/VLOOKUP($B251,'Justerad allokering'!$B$2:$AG$462,MATCH(T$2,'Justerad allokering'!$B$2:$AF$2,0),FALSE)),VLOOKUP($B251,'Allokerad kvv'!$B$2:$AV$468,MATCH(T$2,'Allokerad kvv'!$B$2:$AV$2,0),FALSE),VLOOKUP($B251,'Justerad allokering'!$B$2:$AG$462,MATCH(T$2,'Justerad allokering'!$B$2:$AF$2,0),FALSE))</f>
        <v>0</v>
      </c>
      <c r="U251" s="28">
        <f>IF(ISERROR(1/VLOOKUP($B251,'Justerad allokering'!$B$2:$AG$462,MATCH(U$2,'Justerad allokering'!$B$2:$AF$2,0),FALSE)),VLOOKUP($B251,'Allokerad kvv'!$B$2:$AV$468,MATCH(U$2,'Allokerad kvv'!$B$2:$AV$2,0),FALSE),VLOOKUP($B251,'Justerad allokering'!$B$2:$AG$462,MATCH(U$2,'Justerad allokering'!$B$2:$AF$2,0),FALSE))</f>
        <v>0</v>
      </c>
      <c r="V251" s="28">
        <f>IF(ISERROR(1/VLOOKUP($B251,'Justerad allokering'!$B$2:$AG$462,MATCH(V$2,'Justerad allokering'!$B$2:$AF$2,0),FALSE)),VLOOKUP($B251,'Allokerad kvv'!$B$2:$AV$468,MATCH(V$2,'Allokerad kvv'!$B$2:$AV$2,0),FALSE),VLOOKUP($B251,'Justerad allokering'!$B$2:$AG$462,MATCH(V$2,'Justerad allokering'!$B$2:$AF$2,0),FALSE))</f>
        <v>0</v>
      </c>
      <c r="W251" s="28">
        <f>IF(ISERROR(1/VLOOKUP($B251,'Justerad allokering'!$B$2:$AG$462,MATCH(W$2,'Justerad allokering'!$B$2:$AF$2,0),FALSE)),VLOOKUP($B251,'Allokerad kvv'!$B$2:$AV$468,MATCH(W$2,'Allokerad kvv'!$B$2:$AV$2,0),FALSE),VLOOKUP($B251,'Justerad allokering'!$B$2:$AG$462,MATCH(W$2,'Justerad allokering'!$B$2:$AF$2,0),FALSE))</f>
        <v>0</v>
      </c>
      <c r="X251" s="28">
        <f>IF(ISERROR(1/VLOOKUP($B251,'Justerad allokering'!$B$2:$AG$462,MATCH(X$2,'Justerad allokering'!$B$2:$AF$2,0),FALSE)),VLOOKUP($B251,'Allokerad kvv'!$B$2:$AV$468,MATCH(X$2,'Allokerad kvv'!$B$2:$AV$2,0),FALSE),VLOOKUP($B251,'Justerad allokering'!$B$2:$AG$462,MATCH(X$2,'Justerad allokering'!$B$2:$AF$2,0),FALSE))</f>
        <v>0</v>
      </c>
      <c r="Y251" s="28">
        <f>IF(ISERROR(1/VLOOKUP($B251,'Justerad allokering'!$B$2:$AG$462,MATCH(Y$2,'Justerad allokering'!$B$2:$AF$2,0),FALSE)),VLOOKUP($B251,'Allokerad kvv'!$B$2:$AV$468,MATCH(Y$2,'Allokerad kvv'!$B$2:$AV$2,0),FALSE),VLOOKUP($B251,'Justerad allokering'!$B$2:$AG$462,MATCH(Y$2,'Justerad allokering'!$B$2:$AF$2,0),FALSE))</f>
        <v>0</v>
      </c>
      <c r="Z251" s="28">
        <f>IF(ISERROR(1/VLOOKUP($B251,'Justerad allokering'!$B$2:$AG$462,MATCH(Z$2,'Justerad allokering'!$B$2:$AF$2,0),FALSE)),VLOOKUP($B251,'Allokerad kvv'!$B$2:$AV$468,MATCH(Z$2,'Allokerad kvv'!$B$2:$AV$2,0),FALSE),VLOOKUP($B251,'Justerad allokering'!$B$2:$AG$462,MATCH(Z$2,'Justerad allokering'!$B$2:$AF$2,0),FALSE))</f>
        <v>0</v>
      </c>
      <c r="AA251" s="28"/>
      <c r="AB251" s="28"/>
      <c r="AE251">
        <f t="shared" si="9"/>
        <v>354.098187</v>
      </c>
      <c r="AG251">
        <f t="shared" si="10"/>
        <v>344.59690699999999</v>
      </c>
      <c r="AH251">
        <f t="shared" si="11"/>
        <v>230.09690699999999</v>
      </c>
      <c r="AI251" s="55">
        <f>IF(AH251=0,"",AH251/VLOOKUP(B251,Kraftvärmeprod!$B$1:$BC$480,MATCH("Summa tillförd energi exklusive rökgaskondensering",Kraftvärmeprod!$B$1:$BC$1,0),FALSE))</f>
        <v>0.45820228359458454</v>
      </c>
    </row>
    <row r="252" spans="1:35" x14ac:dyDescent="0.35">
      <c r="A252" s="28" t="s">
        <v>339</v>
      </c>
      <c r="B252" s="28" t="s">
        <v>341</v>
      </c>
      <c r="C252" s="28">
        <f>IF(ISERROR(1/VLOOKUP($B252,'Justerad allokering'!$B$2:$AG$462,MATCH(C$2,'Justerad allokering'!$B$2:$AF$2,0),FALSE)),VLOOKUP($B252,'Allokerad kvv'!$B$2:$AV$468,MATCH(C$2,'Allokerad kvv'!$B$2:$AV$2,0),FALSE),VLOOKUP($B252,'Justerad allokering'!$B$2:$AG$462,MATCH(C$2,'Justerad allokering'!$B$2:$AF$2,0),FALSE))</f>
        <v>0</v>
      </c>
      <c r="D252" s="28">
        <f>IF(ISERROR(1/VLOOKUP($B252,'Justerad allokering'!$B$2:$AG$462,MATCH(D$2,'Justerad allokering'!$B$2:$AF$2,0),FALSE)),VLOOKUP($B252,'Allokerad kvv'!$B$2:$AV$468,MATCH(D$2,'Allokerad kvv'!$B$2:$AV$2,0),FALSE),VLOOKUP($B252,'Justerad allokering'!$B$2:$AG$462,MATCH(D$2,'Justerad allokering'!$B$2:$AF$2,0),FALSE))</f>
        <v>0</v>
      </c>
      <c r="E252" s="28">
        <f>IF(ISERROR(1/VLOOKUP($B252,'Justerad allokering'!$B$2:$AG$462,MATCH(E$2,'Justerad allokering'!$B$2:$AF$2,0),FALSE)),VLOOKUP($B252,'Allokerad kvv'!$B$2:$AV$468,MATCH(E$2,'Allokerad kvv'!$B$2:$AV$2,0),FALSE),VLOOKUP($B252,'Justerad allokering'!$B$2:$AG$462,MATCH(E$2,'Justerad allokering'!$B$2:$AF$2,0),FALSE))</f>
        <v>1.11117</v>
      </c>
      <c r="F252" s="28">
        <f>IF(ISERROR(1/VLOOKUP($B252,'Justerad allokering'!$B$2:$AG$462,MATCH(F$2,'Justerad allokering'!$B$2:$AF$2,0),FALSE)),VLOOKUP($B252,'Allokerad kvv'!$B$2:$AV$468,MATCH(F$2,'Allokerad kvv'!$B$2:$AV$2,0),FALSE),VLOOKUP($B252,'Justerad allokering'!$B$2:$AG$462,MATCH(F$2,'Justerad allokering'!$B$2:$AF$2,0),FALSE))</f>
        <v>0</v>
      </c>
      <c r="G252" s="28">
        <f>IF(ISERROR(1/VLOOKUP($B252,'Justerad allokering'!$B$2:$AG$462,MATCH(G$2,'Justerad allokering'!$B$2:$AF$2,0),FALSE)),VLOOKUP($B252,'Allokerad kvv'!$B$2:$AV$468,MATCH(G$2,'Allokerad kvv'!$B$2:$AV$2,0),FALSE),VLOOKUP($B252,'Justerad allokering'!$B$2:$AG$462,MATCH(G$2,'Justerad allokering'!$B$2:$AF$2,0),FALSE))</f>
        <v>0</v>
      </c>
      <c r="H252" s="28">
        <f>IF(ISERROR(1/VLOOKUP($B252,'Justerad allokering'!$B$2:$AG$462,MATCH(H$2,'Justerad allokering'!$B$2:$AF$2,0),FALSE)),VLOOKUP($B252,'Allokerad kvv'!$B$2:$AV$468,MATCH(H$2,'Allokerad kvv'!$B$2:$AV$2,0),FALSE),VLOOKUP($B252,'Justerad allokering'!$B$2:$AG$462,MATCH(H$2,'Justerad allokering'!$B$2:$AF$2,0),FALSE))</f>
        <v>0</v>
      </c>
      <c r="I252" s="28">
        <f>IF(ISERROR(1/VLOOKUP($B252,'Justerad allokering'!$B$2:$AG$462,MATCH(I$2,'Justerad allokering'!$B$2:$AF$2,0),FALSE)),VLOOKUP($B252,'Allokerad kvv'!$B$2:$AV$468,MATCH(I$2,'Allokerad kvv'!$B$2:$AV$2,0),FALSE),VLOOKUP($B252,'Justerad allokering'!$B$2:$AG$462,MATCH(I$2,'Justerad allokering'!$B$2:$AF$2,0),FALSE))</f>
        <v>0</v>
      </c>
      <c r="J252" s="28">
        <f>IF(ISERROR(1/VLOOKUP($B252,'Justerad allokering'!$B$2:$AG$462,MATCH(J$2,'Justerad allokering'!$B$2:$AF$2,0),FALSE)),VLOOKUP($B252,'Allokerad kvv'!$B$2:$AV$468,MATCH(J$2,'Allokerad kvv'!$B$2:$AV$2,0),FALSE),VLOOKUP($B252,'Justerad allokering'!$B$2:$AG$462,MATCH(J$2,'Justerad allokering'!$B$2:$AF$2,0),FALSE))</f>
        <v>11.173400000000001</v>
      </c>
      <c r="K252" s="28">
        <f>IF(ISERROR(1/VLOOKUP($B252,'Justerad allokering'!$B$2:$AG$462,MATCH(K$2,'Justerad allokering'!$B$2:$AF$2,0),FALSE)),VLOOKUP($B252,'Allokerad kvv'!$B$2:$AV$468,MATCH(K$2,'Allokerad kvv'!$B$2:$AV$2,0),FALSE),VLOOKUP($B252,'Justerad allokering'!$B$2:$AG$462,MATCH(K$2,'Justerad allokering'!$B$2:$AF$2,0),FALSE))</f>
        <v>0.54391699999999998</v>
      </c>
      <c r="L252" s="28">
        <f>IF(ISERROR(1/VLOOKUP($B252,'Justerad allokering'!$B$2:$AG$462,MATCH(L$2,'Justerad allokering'!$B$2:$AF$2,0),FALSE)),VLOOKUP($B252,'Allokerad kvv'!$B$2:$AV$468,MATCH(L$2,'Allokerad kvv'!$B$2:$AV$2,0),FALSE),VLOOKUP($B252,'Justerad allokering'!$B$2:$AG$462,MATCH(L$2,'Justerad allokering'!$B$2:$AF$2,0),FALSE))</f>
        <v>0</v>
      </c>
      <c r="M252" s="28">
        <f>IF(ISERROR(1/VLOOKUP($B252,'Justerad allokering'!$B$2:$AG$462,MATCH(M$2,'Justerad allokering'!$B$2:$AF$2,0),FALSE)),VLOOKUP($B252,'Allokerad kvv'!$B$2:$AV$468,MATCH(M$2,'Allokerad kvv'!$B$2:$AV$2,0),FALSE),VLOOKUP($B252,'Justerad allokering'!$B$2:$AG$462,MATCH(M$2,'Justerad allokering'!$B$2:$AF$2,0),FALSE))</f>
        <v>0</v>
      </c>
      <c r="N252" s="28">
        <f>IF(ISERROR(1/VLOOKUP($B252,'Justerad allokering'!$B$2:$AG$462,MATCH(N$2,'Justerad allokering'!$B$2:$AF$2,0),FALSE)),VLOOKUP($B252,'Allokerad kvv'!$B$2:$AV$468,MATCH(N$2,'Allokerad kvv'!$B$2:$AV$2,0),FALSE),VLOOKUP($B252,'Justerad allokering'!$B$2:$AG$462,MATCH(N$2,'Justerad allokering'!$B$2:$AF$2,0),FALSE))</f>
        <v>6.4089999999999998</v>
      </c>
      <c r="O252" s="28">
        <f>IF(ISERROR(1/VLOOKUP($B252,'Justerad allokering'!$B$2:$AG$462,MATCH(O$2,'Justerad allokering'!$B$2:$AF$2,0),FALSE)),VLOOKUP($B252,'Allokerad kvv'!$B$2:$AV$468,MATCH(O$2,'Allokerad kvv'!$B$2:$AV$2,0),FALSE),VLOOKUP($B252,'Justerad allokering'!$B$2:$AG$462,MATCH(O$2,'Justerad allokering'!$B$2:$AF$2,0),FALSE))</f>
        <v>5.1235299999999998E-2</v>
      </c>
      <c r="P252" s="28">
        <f>IF(ISERROR(1/VLOOKUP($B252,'Justerad allokering'!$B$2:$AG$462,MATCH(P$2,'Justerad allokering'!$B$2:$AF$2,0),FALSE)),VLOOKUP($B252,'Allokerad kvv'!$B$2:$AV$468,MATCH(P$2,'Allokerad kvv'!$B$2:$AV$2,0),FALSE),VLOOKUP($B252,'Justerad allokering'!$B$2:$AG$462,MATCH(P$2,'Justerad allokering'!$B$2:$AF$2,0),FALSE))</f>
        <v>1.11117</v>
      </c>
      <c r="Q252" s="28">
        <f>IF(ISERROR(1/VLOOKUP($B252,'Justerad allokering'!$B$2:$AG$462,MATCH(Q$2,'Justerad allokering'!$B$2:$AF$2,0),FALSE)),VLOOKUP($B252,'Allokerad kvv'!$B$2:$AV$468,MATCH(Q$2,'Allokerad kvv'!$B$2:$AV$2,0),FALSE),VLOOKUP($B252,'Justerad allokering'!$B$2:$AG$462,MATCH(Q$2,'Justerad allokering'!$B$2:$AF$2,0),FALSE))</f>
        <v>0</v>
      </c>
      <c r="R252" s="28">
        <f>IF(ISERROR(1/VLOOKUP($B252,'Justerad allokering'!$B$2:$AG$462,MATCH(R$2,'Justerad allokering'!$B$2:$AF$2,0),FALSE)),VLOOKUP($B252,'Allokerad kvv'!$B$2:$AV$468,MATCH(R$2,'Allokerad kvv'!$B$2:$AV$2,0),FALSE),VLOOKUP($B252,'Justerad allokering'!$B$2:$AG$462,MATCH(R$2,'Justerad allokering'!$B$2:$AF$2,0),FALSE))</f>
        <v>0</v>
      </c>
      <c r="S252" s="28">
        <f>IF(ISERROR(1/VLOOKUP($B252,'Justerad allokering'!$B$2:$AG$462,MATCH(S$2,'Justerad allokering'!$B$2:$AF$2,0),FALSE)),VLOOKUP($B252,'Allokerad kvv'!$B$2:$AV$468,MATCH(S$2,'Allokerad kvv'!$B$2:$AV$2,0),FALSE),VLOOKUP($B252,'Justerad allokering'!$B$2:$AG$462,MATCH(S$2,'Justerad allokering'!$B$2:$AF$2,0),FALSE))</f>
        <v>0</v>
      </c>
      <c r="T252" s="28">
        <f>IF(ISERROR(1/VLOOKUP($B252,'Justerad allokering'!$B$2:$AG$462,MATCH(T$2,'Justerad allokering'!$B$2:$AF$2,0),FALSE)),VLOOKUP($B252,'Allokerad kvv'!$B$2:$AV$468,MATCH(T$2,'Allokerad kvv'!$B$2:$AV$2,0),FALSE),VLOOKUP($B252,'Justerad allokering'!$B$2:$AG$462,MATCH(T$2,'Justerad allokering'!$B$2:$AF$2,0),FALSE))</f>
        <v>0</v>
      </c>
      <c r="U252" s="28">
        <f>IF(ISERROR(1/VLOOKUP($B252,'Justerad allokering'!$B$2:$AG$462,MATCH(U$2,'Justerad allokering'!$B$2:$AF$2,0),FALSE)),VLOOKUP($B252,'Allokerad kvv'!$B$2:$AV$468,MATCH(U$2,'Allokerad kvv'!$B$2:$AV$2,0),FALSE),VLOOKUP($B252,'Justerad allokering'!$B$2:$AG$462,MATCH(U$2,'Justerad allokering'!$B$2:$AF$2,0),FALSE))</f>
        <v>0</v>
      </c>
      <c r="V252" s="28">
        <f>IF(ISERROR(1/VLOOKUP($B252,'Justerad allokering'!$B$2:$AG$462,MATCH(V$2,'Justerad allokering'!$B$2:$AF$2,0),FALSE)),VLOOKUP($B252,'Allokerad kvv'!$B$2:$AV$468,MATCH(V$2,'Allokerad kvv'!$B$2:$AV$2,0),FALSE),VLOOKUP($B252,'Justerad allokering'!$B$2:$AG$462,MATCH(V$2,'Justerad allokering'!$B$2:$AF$2,0),FALSE))</f>
        <v>0</v>
      </c>
      <c r="W252" s="28">
        <f>IF(ISERROR(1/VLOOKUP($B252,'Justerad allokering'!$B$2:$AG$462,MATCH(W$2,'Justerad allokering'!$B$2:$AF$2,0),FALSE)),VLOOKUP($B252,'Allokerad kvv'!$B$2:$AV$468,MATCH(W$2,'Allokerad kvv'!$B$2:$AV$2,0),FALSE),VLOOKUP($B252,'Justerad allokering'!$B$2:$AG$462,MATCH(W$2,'Justerad allokering'!$B$2:$AF$2,0),FALSE))</f>
        <v>0</v>
      </c>
      <c r="X252" s="28">
        <f>IF(ISERROR(1/VLOOKUP($B252,'Justerad allokering'!$B$2:$AG$462,MATCH(X$2,'Justerad allokering'!$B$2:$AF$2,0),FALSE)),VLOOKUP($B252,'Allokerad kvv'!$B$2:$AV$468,MATCH(X$2,'Allokerad kvv'!$B$2:$AV$2,0),FALSE),VLOOKUP($B252,'Justerad allokering'!$B$2:$AG$462,MATCH(X$2,'Justerad allokering'!$B$2:$AF$2,0),FALSE))</f>
        <v>0</v>
      </c>
      <c r="Y252" s="28">
        <f>IF(ISERROR(1/VLOOKUP($B252,'Justerad allokering'!$B$2:$AG$462,MATCH(Y$2,'Justerad allokering'!$B$2:$AF$2,0),FALSE)),VLOOKUP($B252,'Allokerad kvv'!$B$2:$AV$468,MATCH(Y$2,'Allokerad kvv'!$B$2:$AV$2,0),FALSE),VLOOKUP($B252,'Justerad allokering'!$B$2:$AG$462,MATCH(Y$2,'Justerad allokering'!$B$2:$AF$2,0),FALSE))</f>
        <v>0</v>
      </c>
      <c r="Z252" s="28">
        <f>IF(ISERROR(1/VLOOKUP($B252,'Justerad allokering'!$B$2:$AG$462,MATCH(Z$2,'Justerad allokering'!$B$2:$AF$2,0),FALSE)),VLOOKUP($B252,'Allokerad kvv'!$B$2:$AV$468,MATCH(Z$2,'Allokerad kvv'!$B$2:$AV$2,0),FALSE),VLOOKUP($B252,'Justerad allokering'!$B$2:$AG$462,MATCH(Z$2,'Justerad allokering'!$B$2:$AF$2,0),FALSE))</f>
        <v>0</v>
      </c>
      <c r="AA252" s="28"/>
      <c r="AB252" s="28"/>
      <c r="AE252">
        <f t="shared" si="9"/>
        <v>20.399892300000001</v>
      </c>
      <c r="AG252">
        <f t="shared" si="10"/>
        <v>19.855975300000001</v>
      </c>
      <c r="AH252">
        <f t="shared" si="11"/>
        <v>13.446975300000002</v>
      </c>
      <c r="AI252" s="55">
        <f>IF(AH252=0,"",AH252/VLOOKUP(B252,Kraftvärmeprod!$B$1:$BC$480,MATCH("Summa tillförd energi exklusive rökgaskondensering",Kraftvärmeprod!$B$1:$BC$1,0),FALSE))</f>
        <v>0.4574579112093895</v>
      </c>
    </row>
    <row r="253" spans="1:35" x14ac:dyDescent="0.35">
      <c r="A253" s="28" t="s">
        <v>342</v>
      </c>
      <c r="B253" s="28" t="s">
        <v>343</v>
      </c>
      <c r="C253" s="28">
        <f>IF(ISERROR(1/VLOOKUP($B253,'Justerad allokering'!$B$2:$AG$462,MATCH(C$2,'Justerad allokering'!$B$2:$AF$2,0),FALSE)),VLOOKUP($B253,'Allokerad kvv'!$B$2:$AV$468,MATCH(C$2,'Allokerad kvv'!$B$2:$AV$2,0),FALSE),VLOOKUP($B253,'Justerad allokering'!$B$2:$AG$462,MATCH(C$2,'Justerad allokering'!$B$2:$AF$2,0),FALSE))</f>
        <v>0</v>
      </c>
      <c r="D253" s="28">
        <f>IF(ISERROR(1/VLOOKUP($B253,'Justerad allokering'!$B$2:$AG$462,MATCH(D$2,'Justerad allokering'!$B$2:$AF$2,0),FALSE)),VLOOKUP($B253,'Allokerad kvv'!$B$2:$AV$468,MATCH(D$2,'Allokerad kvv'!$B$2:$AV$2,0),FALSE),VLOOKUP($B253,'Justerad allokering'!$B$2:$AG$462,MATCH(D$2,'Justerad allokering'!$B$2:$AF$2,0),FALSE))</f>
        <v>0</v>
      </c>
      <c r="E253" s="28">
        <f>IF(ISERROR(1/VLOOKUP($B253,'Justerad allokering'!$B$2:$AG$462,MATCH(E$2,'Justerad allokering'!$B$2:$AF$2,0),FALSE)),VLOOKUP($B253,'Allokerad kvv'!$B$2:$AV$468,MATCH(E$2,'Allokerad kvv'!$B$2:$AV$2,0),FALSE),VLOOKUP($B253,'Justerad allokering'!$B$2:$AG$462,MATCH(E$2,'Justerad allokering'!$B$2:$AF$2,0),FALSE))</f>
        <v>0</v>
      </c>
      <c r="F253" s="28">
        <f>IF(ISERROR(1/VLOOKUP($B253,'Justerad allokering'!$B$2:$AG$462,MATCH(F$2,'Justerad allokering'!$B$2:$AF$2,0),FALSE)),VLOOKUP($B253,'Allokerad kvv'!$B$2:$AV$468,MATCH(F$2,'Allokerad kvv'!$B$2:$AV$2,0),FALSE),VLOOKUP($B253,'Justerad allokering'!$B$2:$AG$462,MATCH(F$2,'Justerad allokering'!$B$2:$AF$2,0),FALSE))</f>
        <v>0</v>
      </c>
      <c r="G253" s="28">
        <f>IF(ISERROR(1/VLOOKUP($B253,'Justerad allokering'!$B$2:$AG$462,MATCH(G$2,'Justerad allokering'!$B$2:$AF$2,0),FALSE)),VLOOKUP($B253,'Allokerad kvv'!$B$2:$AV$468,MATCH(G$2,'Allokerad kvv'!$B$2:$AV$2,0),FALSE),VLOOKUP($B253,'Justerad allokering'!$B$2:$AG$462,MATCH(G$2,'Justerad allokering'!$B$2:$AF$2,0),FALSE))</f>
        <v>0</v>
      </c>
      <c r="H253" s="28">
        <f>IF(ISERROR(1/VLOOKUP($B253,'Justerad allokering'!$B$2:$AG$462,MATCH(H$2,'Justerad allokering'!$B$2:$AF$2,0),FALSE)),VLOOKUP($B253,'Allokerad kvv'!$B$2:$AV$468,MATCH(H$2,'Allokerad kvv'!$B$2:$AV$2,0),FALSE),VLOOKUP($B253,'Justerad allokering'!$B$2:$AG$462,MATCH(H$2,'Justerad allokering'!$B$2:$AF$2,0),FALSE))</f>
        <v>0</v>
      </c>
      <c r="I253" s="28">
        <f>IF(ISERROR(1/VLOOKUP($B253,'Justerad allokering'!$B$2:$AG$462,MATCH(I$2,'Justerad allokering'!$B$2:$AF$2,0),FALSE)),VLOOKUP($B253,'Allokerad kvv'!$B$2:$AV$468,MATCH(I$2,'Allokerad kvv'!$B$2:$AV$2,0),FALSE),VLOOKUP($B253,'Justerad allokering'!$B$2:$AG$462,MATCH(I$2,'Justerad allokering'!$B$2:$AF$2,0),FALSE))</f>
        <v>0</v>
      </c>
      <c r="J253" s="28">
        <f>IF(ISERROR(1/VLOOKUP($B253,'Justerad allokering'!$B$2:$AG$462,MATCH(J$2,'Justerad allokering'!$B$2:$AF$2,0),FALSE)),VLOOKUP($B253,'Allokerad kvv'!$B$2:$AV$468,MATCH(J$2,'Allokerad kvv'!$B$2:$AV$2,0),FALSE),VLOOKUP($B253,'Justerad allokering'!$B$2:$AG$462,MATCH(J$2,'Justerad allokering'!$B$2:$AF$2,0),FALSE))</f>
        <v>0</v>
      </c>
      <c r="K253" s="28">
        <f>IF(ISERROR(1/VLOOKUP($B253,'Justerad allokering'!$B$2:$AG$462,MATCH(K$2,'Justerad allokering'!$B$2:$AF$2,0),FALSE)),VLOOKUP($B253,'Allokerad kvv'!$B$2:$AV$468,MATCH(K$2,'Allokerad kvv'!$B$2:$AV$2,0),FALSE),VLOOKUP($B253,'Justerad allokering'!$B$2:$AG$462,MATCH(K$2,'Justerad allokering'!$B$2:$AF$2,0),FALSE))</f>
        <v>0</v>
      </c>
      <c r="L253" s="28">
        <f>IF(ISERROR(1/VLOOKUP($B253,'Justerad allokering'!$B$2:$AG$462,MATCH(L$2,'Justerad allokering'!$B$2:$AF$2,0),FALSE)),VLOOKUP($B253,'Allokerad kvv'!$B$2:$AV$468,MATCH(L$2,'Allokerad kvv'!$B$2:$AV$2,0),FALSE),VLOOKUP($B253,'Justerad allokering'!$B$2:$AG$462,MATCH(L$2,'Justerad allokering'!$B$2:$AF$2,0),FALSE))</f>
        <v>0</v>
      </c>
      <c r="M253" s="28">
        <f>IF(ISERROR(1/VLOOKUP($B253,'Justerad allokering'!$B$2:$AG$462,MATCH(M$2,'Justerad allokering'!$B$2:$AF$2,0),FALSE)),VLOOKUP($B253,'Allokerad kvv'!$B$2:$AV$468,MATCH(M$2,'Allokerad kvv'!$B$2:$AV$2,0),FALSE),VLOOKUP($B253,'Justerad allokering'!$B$2:$AG$462,MATCH(M$2,'Justerad allokering'!$B$2:$AF$2,0),FALSE))</f>
        <v>0</v>
      </c>
      <c r="N253" s="28">
        <f>IF(ISERROR(1/VLOOKUP($B253,'Justerad allokering'!$B$2:$AG$462,MATCH(N$2,'Justerad allokering'!$B$2:$AF$2,0),FALSE)),VLOOKUP($B253,'Allokerad kvv'!$B$2:$AV$468,MATCH(N$2,'Allokerad kvv'!$B$2:$AV$2,0),FALSE),VLOOKUP($B253,'Justerad allokering'!$B$2:$AG$462,MATCH(N$2,'Justerad allokering'!$B$2:$AF$2,0),FALSE))</f>
        <v>0</v>
      </c>
      <c r="O253" s="28">
        <f>IF(ISERROR(1/VLOOKUP($B253,'Justerad allokering'!$B$2:$AG$462,MATCH(O$2,'Justerad allokering'!$B$2:$AF$2,0),FALSE)),VLOOKUP($B253,'Allokerad kvv'!$B$2:$AV$468,MATCH(O$2,'Allokerad kvv'!$B$2:$AV$2,0),FALSE),VLOOKUP($B253,'Justerad allokering'!$B$2:$AG$462,MATCH(O$2,'Justerad allokering'!$B$2:$AF$2,0),FALSE))</f>
        <v>0</v>
      </c>
      <c r="P253" s="28">
        <f>IF(ISERROR(1/VLOOKUP($B253,'Justerad allokering'!$B$2:$AG$462,MATCH(P$2,'Justerad allokering'!$B$2:$AF$2,0),FALSE)),VLOOKUP($B253,'Allokerad kvv'!$B$2:$AV$468,MATCH(P$2,'Allokerad kvv'!$B$2:$AV$2,0),FALSE),VLOOKUP($B253,'Justerad allokering'!$B$2:$AG$462,MATCH(P$2,'Justerad allokering'!$B$2:$AF$2,0),FALSE))</f>
        <v>0</v>
      </c>
      <c r="Q253" s="28">
        <f>IF(ISERROR(1/VLOOKUP($B253,'Justerad allokering'!$B$2:$AG$462,MATCH(Q$2,'Justerad allokering'!$B$2:$AF$2,0),FALSE)),VLOOKUP($B253,'Allokerad kvv'!$B$2:$AV$468,MATCH(Q$2,'Allokerad kvv'!$B$2:$AV$2,0),FALSE),VLOOKUP($B253,'Justerad allokering'!$B$2:$AG$462,MATCH(Q$2,'Justerad allokering'!$B$2:$AF$2,0),FALSE))</f>
        <v>0</v>
      </c>
      <c r="R253" s="28">
        <f>IF(ISERROR(1/VLOOKUP($B253,'Justerad allokering'!$B$2:$AG$462,MATCH(R$2,'Justerad allokering'!$B$2:$AF$2,0),FALSE)),VLOOKUP($B253,'Allokerad kvv'!$B$2:$AV$468,MATCH(R$2,'Allokerad kvv'!$B$2:$AV$2,0),FALSE),VLOOKUP($B253,'Justerad allokering'!$B$2:$AG$462,MATCH(R$2,'Justerad allokering'!$B$2:$AF$2,0),FALSE))</f>
        <v>0</v>
      </c>
      <c r="S253" s="28">
        <f>IF(ISERROR(1/VLOOKUP($B253,'Justerad allokering'!$B$2:$AG$462,MATCH(S$2,'Justerad allokering'!$B$2:$AF$2,0),FALSE)),VLOOKUP($B253,'Allokerad kvv'!$B$2:$AV$468,MATCH(S$2,'Allokerad kvv'!$B$2:$AV$2,0),FALSE),VLOOKUP($B253,'Justerad allokering'!$B$2:$AG$462,MATCH(S$2,'Justerad allokering'!$B$2:$AF$2,0),FALSE))</f>
        <v>0</v>
      </c>
      <c r="T253" s="28">
        <f>IF(ISERROR(1/VLOOKUP($B253,'Justerad allokering'!$B$2:$AG$462,MATCH(T$2,'Justerad allokering'!$B$2:$AF$2,0),FALSE)),VLOOKUP($B253,'Allokerad kvv'!$B$2:$AV$468,MATCH(T$2,'Allokerad kvv'!$B$2:$AV$2,0),FALSE),VLOOKUP($B253,'Justerad allokering'!$B$2:$AG$462,MATCH(T$2,'Justerad allokering'!$B$2:$AF$2,0),FALSE))</f>
        <v>0</v>
      </c>
      <c r="U253" s="28">
        <f>IF(ISERROR(1/VLOOKUP($B253,'Justerad allokering'!$B$2:$AG$462,MATCH(U$2,'Justerad allokering'!$B$2:$AF$2,0),FALSE)),VLOOKUP($B253,'Allokerad kvv'!$B$2:$AV$468,MATCH(U$2,'Allokerad kvv'!$B$2:$AV$2,0),FALSE),VLOOKUP($B253,'Justerad allokering'!$B$2:$AG$462,MATCH(U$2,'Justerad allokering'!$B$2:$AF$2,0),FALSE))</f>
        <v>0</v>
      </c>
      <c r="V253" s="28">
        <f>IF(ISERROR(1/VLOOKUP($B253,'Justerad allokering'!$B$2:$AG$462,MATCH(V$2,'Justerad allokering'!$B$2:$AF$2,0),FALSE)),VLOOKUP($B253,'Allokerad kvv'!$B$2:$AV$468,MATCH(V$2,'Allokerad kvv'!$B$2:$AV$2,0),FALSE),VLOOKUP($B253,'Justerad allokering'!$B$2:$AG$462,MATCH(V$2,'Justerad allokering'!$B$2:$AF$2,0),FALSE))</f>
        <v>0</v>
      </c>
      <c r="W253" s="28">
        <f>IF(ISERROR(1/VLOOKUP($B253,'Justerad allokering'!$B$2:$AG$462,MATCH(W$2,'Justerad allokering'!$B$2:$AF$2,0),FALSE)),VLOOKUP($B253,'Allokerad kvv'!$B$2:$AV$468,MATCH(W$2,'Allokerad kvv'!$B$2:$AV$2,0),FALSE),VLOOKUP($B253,'Justerad allokering'!$B$2:$AG$462,MATCH(W$2,'Justerad allokering'!$B$2:$AF$2,0),FALSE))</f>
        <v>0</v>
      </c>
      <c r="X253" s="28">
        <f>IF(ISERROR(1/VLOOKUP($B253,'Justerad allokering'!$B$2:$AG$462,MATCH(X$2,'Justerad allokering'!$B$2:$AF$2,0),FALSE)),VLOOKUP($B253,'Allokerad kvv'!$B$2:$AV$468,MATCH(X$2,'Allokerad kvv'!$B$2:$AV$2,0),FALSE),VLOOKUP($B253,'Justerad allokering'!$B$2:$AG$462,MATCH(X$2,'Justerad allokering'!$B$2:$AF$2,0),FALSE))</f>
        <v>0</v>
      </c>
      <c r="Y253" s="28">
        <f>IF(ISERROR(1/VLOOKUP($B253,'Justerad allokering'!$B$2:$AG$462,MATCH(Y$2,'Justerad allokering'!$B$2:$AF$2,0),FALSE)),VLOOKUP($B253,'Allokerad kvv'!$B$2:$AV$468,MATCH(Y$2,'Allokerad kvv'!$B$2:$AV$2,0),FALSE),VLOOKUP($B253,'Justerad allokering'!$B$2:$AG$462,MATCH(Y$2,'Justerad allokering'!$B$2:$AF$2,0),FALSE))</f>
        <v>0</v>
      </c>
      <c r="Z253" s="28">
        <f>IF(ISERROR(1/VLOOKUP($B253,'Justerad allokering'!$B$2:$AG$462,MATCH(Z$2,'Justerad allokering'!$B$2:$AF$2,0),FALSE)),VLOOKUP($B253,'Allokerad kvv'!$B$2:$AV$468,MATCH(Z$2,'Allokerad kvv'!$B$2:$AV$2,0),FALSE),VLOOKUP($B253,'Justerad allokering'!$B$2:$AG$462,MATCH(Z$2,'Justerad allokering'!$B$2:$AF$2,0),FALSE))</f>
        <v>0</v>
      </c>
      <c r="AA253" s="28"/>
      <c r="AB253" s="28"/>
      <c r="AE253">
        <f t="shared" si="9"/>
        <v>0</v>
      </c>
      <c r="AG253">
        <f t="shared" si="10"/>
        <v>0</v>
      </c>
      <c r="AH253">
        <f t="shared" si="11"/>
        <v>0</v>
      </c>
      <c r="AI253" s="55" t="str">
        <f>IF(AH253=0,"",AH253/VLOOKUP(B253,Kraftvärmeprod!$B$1:$BC$480,MATCH("Summa tillförd energi exklusive rökgaskondensering",Kraftvärmeprod!$B$1:$BC$1,0),FALSE))</f>
        <v/>
      </c>
    </row>
    <row r="254" spans="1:35" x14ac:dyDescent="0.35">
      <c r="A254" s="28" t="s">
        <v>344</v>
      </c>
      <c r="B254" s="28" t="s">
        <v>345</v>
      </c>
      <c r="C254" s="28">
        <f>IF(ISERROR(1/VLOOKUP($B254,'Justerad allokering'!$B$2:$AG$462,MATCH(C$2,'Justerad allokering'!$B$2:$AF$2,0),FALSE)),VLOOKUP($B254,'Allokerad kvv'!$B$2:$AV$468,MATCH(C$2,'Allokerad kvv'!$B$2:$AV$2,0),FALSE),VLOOKUP($B254,'Justerad allokering'!$B$2:$AG$462,MATCH(C$2,'Justerad allokering'!$B$2:$AF$2,0),FALSE))</f>
        <v>0</v>
      </c>
      <c r="D254" s="28">
        <f>IF(ISERROR(1/VLOOKUP($B254,'Justerad allokering'!$B$2:$AG$462,MATCH(D$2,'Justerad allokering'!$B$2:$AF$2,0),FALSE)),VLOOKUP($B254,'Allokerad kvv'!$B$2:$AV$468,MATCH(D$2,'Allokerad kvv'!$B$2:$AV$2,0),FALSE),VLOOKUP($B254,'Justerad allokering'!$B$2:$AG$462,MATCH(D$2,'Justerad allokering'!$B$2:$AF$2,0),FALSE))</f>
        <v>0</v>
      </c>
      <c r="E254" s="28">
        <f>IF(ISERROR(1/VLOOKUP($B254,'Justerad allokering'!$B$2:$AG$462,MATCH(E$2,'Justerad allokering'!$B$2:$AF$2,0),FALSE)),VLOOKUP($B254,'Allokerad kvv'!$B$2:$AV$468,MATCH(E$2,'Allokerad kvv'!$B$2:$AV$2,0),FALSE),VLOOKUP($B254,'Justerad allokering'!$B$2:$AG$462,MATCH(E$2,'Justerad allokering'!$B$2:$AF$2,0),FALSE))</f>
        <v>0</v>
      </c>
      <c r="F254" s="28">
        <f>IF(ISERROR(1/VLOOKUP($B254,'Justerad allokering'!$B$2:$AG$462,MATCH(F$2,'Justerad allokering'!$B$2:$AF$2,0),FALSE)),VLOOKUP($B254,'Allokerad kvv'!$B$2:$AV$468,MATCH(F$2,'Allokerad kvv'!$B$2:$AV$2,0),FALSE),VLOOKUP($B254,'Justerad allokering'!$B$2:$AG$462,MATCH(F$2,'Justerad allokering'!$B$2:$AF$2,0),FALSE))</f>
        <v>0</v>
      </c>
      <c r="G254" s="28">
        <f>IF(ISERROR(1/VLOOKUP($B254,'Justerad allokering'!$B$2:$AG$462,MATCH(G$2,'Justerad allokering'!$B$2:$AF$2,0),FALSE)),VLOOKUP($B254,'Allokerad kvv'!$B$2:$AV$468,MATCH(G$2,'Allokerad kvv'!$B$2:$AV$2,0),FALSE),VLOOKUP($B254,'Justerad allokering'!$B$2:$AG$462,MATCH(G$2,'Justerad allokering'!$B$2:$AF$2,0),FALSE))</f>
        <v>0</v>
      </c>
      <c r="H254" s="28">
        <f>IF(ISERROR(1/VLOOKUP($B254,'Justerad allokering'!$B$2:$AG$462,MATCH(H$2,'Justerad allokering'!$B$2:$AF$2,0),FALSE)),VLOOKUP($B254,'Allokerad kvv'!$B$2:$AV$468,MATCH(H$2,'Allokerad kvv'!$B$2:$AV$2,0),FALSE),VLOOKUP($B254,'Justerad allokering'!$B$2:$AG$462,MATCH(H$2,'Justerad allokering'!$B$2:$AF$2,0),FALSE))</f>
        <v>0</v>
      </c>
      <c r="I254" s="28">
        <f>IF(ISERROR(1/VLOOKUP($B254,'Justerad allokering'!$B$2:$AG$462,MATCH(I$2,'Justerad allokering'!$B$2:$AF$2,0),FALSE)),VLOOKUP($B254,'Allokerad kvv'!$B$2:$AV$468,MATCH(I$2,'Allokerad kvv'!$B$2:$AV$2,0),FALSE),VLOOKUP($B254,'Justerad allokering'!$B$2:$AG$462,MATCH(I$2,'Justerad allokering'!$B$2:$AF$2,0),FALSE))</f>
        <v>0</v>
      </c>
      <c r="J254" s="28">
        <f>IF(ISERROR(1/VLOOKUP($B254,'Justerad allokering'!$B$2:$AG$462,MATCH(J$2,'Justerad allokering'!$B$2:$AF$2,0),FALSE)),VLOOKUP($B254,'Allokerad kvv'!$B$2:$AV$468,MATCH(J$2,'Allokerad kvv'!$B$2:$AV$2,0),FALSE),VLOOKUP($B254,'Justerad allokering'!$B$2:$AG$462,MATCH(J$2,'Justerad allokering'!$B$2:$AF$2,0),FALSE))</f>
        <v>0</v>
      </c>
      <c r="K254" s="28">
        <f>IF(ISERROR(1/VLOOKUP($B254,'Justerad allokering'!$B$2:$AG$462,MATCH(K$2,'Justerad allokering'!$B$2:$AF$2,0),FALSE)),VLOOKUP($B254,'Allokerad kvv'!$B$2:$AV$468,MATCH(K$2,'Allokerad kvv'!$B$2:$AV$2,0),FALSE),VLOOKUP($B254,'Justerad allokering'!$B$2:$AG$462,MATCH(K$2,'Justerad allokering'!$B$2:$AF$2,0),FALSE))</f>
        <v>0</v>
      </c>
      <c r="L254" s="28">
        <f>IF(ISERROR(1/VLOOKUP($B254,'Justerad allokering'!$B$2:$AG$462,MATCH(L$2,'Justerad allokering'!$B$2:$AF$2,0),FALSE)),VLOOKUP($B254,'Allokerad kvv'!$B$2:$AV$468,MATCH(L$2,'Allokerad kvv'!$B$2:$AV$2,0),FALSE),VLOOKUP($B254,'Justerad allokering'!$B$2:$AG$462,MATCH(L$2,'Justerad allokering'!$B$2:$AF$2,0),FALSE))</f>
        <v>0</v>
      </c>
      <c r="M254" s="28">
        <f>IF(ISERROR(1/VLOOKUP($B254,'Justerad allokering'!$B$2:$AG$462,MATCH(M$2,'Justerad allokering'!$B$2:$AF$2,0),FALSE)),VLOOKUP($B254,'Allokerad kvv'!$B$2:$AV$468,MATCH(M$2,'Allokerad kvv'!$B$2:$AV$2,0),FALSE),VLOOKUP($B254,'Justerad allokering'!$B$2:$AG$462,MATCH(M$2,'Justerad allokering'!$B$2:$AF$2,0),FALSE))</f>
        <v>0</v>
      </c>
      <c r="N254" s="28">
        <f>IF(ISERROR(1/VLOOKUP($B254,'Justerad allokering'!$B$2:$AG$462,MATCH(N$2,'Justerad allokering'!$B$2:$AF$2,0),FALSE)),VLOOKUP($B254,'Allokerad kvv'!$B$2:$AV$468,MATCH(N$2,'Allokerad kvv'!$B$2:$AV$2,0),FALSE),VLOOKUP($B254,'Justerad allokering'!$B$2:$AG$462,MATCH(N$2,'Justerad allokering'!$B$2:$AF$2,0),FALSE))</f>
        <v>0</v>
      </c>
      <c r="O254" s="28">
        <f>IF(ISERROR(1/VLOOKUP($B254,'Justerad allokering'!$B$2:$AG$462,MATCH(O$2,'Justerad allokering'!$B$2:$AF$2,0),FALSE)),VLOOKUP($B254,'Allokerad kvv'!$B$2:$AV$468,MATCH(O$2,'Allokerad kvv'!$B$2:$AV$2,0),FALSE),VLOOKUP($B254,'Justerad allokering'!$B$2:$AG$462,MATCH(O$2,'Justerad allokering'!$B$2:$AF$2,0),FALSE))</f>
        <v>0</v>
      </c>
      <c r="P254" s="28">
        <f>IF(ISERROR(1/VLOOKUP($B254,'Justerad allokering'!$B$2:$AG$462,MATCH(P$2,'Justerad allokering'!$B$2:$AF$2,0),FALSE)),VLOOKUP($B254,'Allokerad kvv'!$B$2:$AV$468,MATCH(P$2,'Allokerad kvv'!$B$2:$AV$2,0),FALSE),VLOOKUP($B254,'Justerad allokering'!$B$2:$AG$462,MATCH(P$2,'Justerad allokering'!$B$2:$AF$2,0),FALSE))</f>
        <v>0</v>
      </c>
      <c r="Q254" s="28">
        <f>IF(ISERROR(1/VLOOKUP($B254,'Justerad allokering'!$B$2:$AG$462,MATCH(Q$2,'Justerad allokering'!$B$2:$AF$2,0),FALSE)),VLOOKUP($B254,'Allokerad kvv'!$B$2:$AV$468,MATCH(Q$2,'Allokerad kvv'!$B$2:$AV$2,0),FALSE),VLOOKUP($B254,'Justerad allokering'!$B$2:$AG$462,MATCH(Q$2,'Justerad allokering'!$B$2:$AF$2,0),FALSE))</f>
        <v>0</v>
      </c>
      <c r="R254" s="28">
        <f>IF(ISERROR(1/VLOOKUP($B254,'Justerad allokering'!$B$2:$AG$462,MATCH(R$2,'Justerad allokering'!$B$2:$AF$2,0),FALSE)),VLOOKUP($B254,'Allokerad kvv'!$B$2:$AV$468,MATCH(R$2,'Allokerad kvv'!$B$2:$AV$2,0),FALSE),VLOOKUP($B254,'Justerad allokering'!$B$2:$AG$462,MATCH(R$2,'Justerad allokering'!$B$2:$AF$2,0),FALSE))</f>
        <v>0</v>
      </c>
      <c r="S254" s="28">
        <f>IF(ISERROR(1/VLOOKUP($B254,'Justerad allokering'!$B$2:$AG$462,MATCH(S$2,'Justerad allokering'!$B$2:$AF$2,0),FALSE)),VLOOKUP($B254,'Allokerad kvv'!$B$2:$AV$468,MATCH(S$2,'Allokerad kvv'!$B$2:$AV$2,0),FALSE),VLOOKUP($B254,'Justerad allokering'!$B$2:$AG$462,MATCH(S$2,'Justerad allokering'!$B$2:$AF$2,0),FALSE))</f>
        <v>0</v>
      </c>
      <c r="T254" s="28">
        <f>IF(ISERROR(1/VLOOKUP($B254,'Justerad allokering'!$B$2:$AG$462,MATCH(T$2,'Justerad allokering'!$B$2:$AF$2,0),FALSE)),VLOOKUP($B254,'Allokerad kvv'!$B$2:$AV$468,MATCH(T$2,'Allokerad kvv'!$B$2:$AV$2,0),FALSE),VLOOKUP($B254,'Justerad allokering'!$B$2:$AG$462,MATCH(T$2,'Justerad allokering'!$B$2:$AF$2,0),FALSE))</f>
        <v>0</v>
      </c>
      <c r="U254" s="28">
        <f>IF(ISERROR(1/VLOOKUP($B254,'Justerad allokering'!$B$2:$AG$462,MATCH(U$2,'Justerad allokering'!$B$2:$AF$2,0),FALSE)),VLOOKUP($B254,'Allokerad kvv'!$B$2:$AV$468,MATCH(U$2,'Allokerad kvv'!$B$2:$AV$2,0),FALSE),VLOOKUP($B254,'Justerad allokering'!$B$2:$AG$462,MATCH(U$2,'Justerad allokering'!$B$2:$AF$2,0),FALSE))</f>
        <v>0</v>
      </c>
      <c r="V254" s="28">
        <f>IF(ISERROR(1/VLOOKUP($B254,'Justerad allokering'!$B$2:$AG$462,MATCH(V$2,'Justerad allokering'!$B$2:$AF$2,0),FALSE)),VLOOKUP($B254,'Allokerad kvv'!$B$2:$AV$468,MATCH(V$2,'Allokerad kvv'!$B$2:$AV$2,0),FALSE),VLOOKUP($B254,'Justerad allokering'!$B$2:$AG$462,MATCH(V$2,'Justerad allokering'!$B$2:$AF$2,0),FALSE))</f>
        <v>0</v>
      </c>
      <c r="W254" s="28">
        <f>IF(ISERROR(1/VLOOKUP($B254,'Justerad allokering'!$B$2:$AG$462,MATCH(W$2,'Justerad allokering'!$B$2:$AF$2,0),FALSE)),VLOOKUP($B254,'Allokerad kvv'!$B$2:$AV$468,MATCH(W$2,'Allokerad kvv'!$B$2:$AV$2,0),FALSE),VLOOKUP($B254,'Justerad allokering'!$B$2:$AG$462,MATCH(W$2,'Justerad allokering'!$B$2:$AF$2,0),FALSE))</f>
        <v>0</v>
      </c>
      <c r="X254" s="28">
        <f>IF(ISERROR(1/VLOOKUP($B254,'Justerad allokering'!$B$2:$AG$462,MATCH(X$2,'Justerad allokering'!$B$2:$AF$2,0),FALSE)),VLOOKUP($B254,'Allokerad kvv'!$B$2:$AV$468,MATCH(X$2,'Allokerad kvv'!$B$2:$AV$2,0),FALSE),VLOOKUP($B254,'Justerad allokering'!$B$2:$AG$462,MATCH(X$2,'Justerad allokering'!$B$2:$AF$2,0),FALSE))</f>
        <v>0</v>
      </c>
      <c r="Y254" s="28">
        <f>IF(ISERROR(1/VLOOKUP($B254,'Justerad allokering'!$B$2:$AG$462,MATCH(Y$2,'Justerad allokering'!$B$2:$AF$2,0),FALSE)),VLOOKUP($B254,'Allokerad kvv'!$B$2:$AV$468,MATCH(Y$2,'Allokerad kvv'!$B$2:$AV$2,0),FALSE),VLOOKUP($B254,'Justerad allokering'!$B$2:$AG$462,MATCH(Y$2,'Justerad allokering'!$B$2:$AF$2,0),FALSE))</f>
        <v>0</v>
      </c>
      <c r="Z254" s="28">
        <f>IF(ISERROR(1/VLOOKUP($B254,'Justerad allokering'!$B$2:$AG$462,MATCH(Z$2,'Justerad allokering'!$B$2:$AF$2,0),FALSE)),VLOOKUP($B254,'Allokerad kvv'!$B$2:$AV$468,MATCH(Z$2,'Allokerad kvv'!$B$2:$AV$2,0),FALSE),VLOOKUP($B254,'Justerad allokering'!$B$2:$AG$462,MATCH(Z$2,'Justerad allokering'!$B$2:$AF$2,0),FALSE))</f>
        <v>0</v>
      </c>
      <c r="AA254" s="28"/>
      <c r="AB254" s="28"/>
      <c r="AE254">
        <f t="shared" si="9"/>
        <v>0</v>
      </c>
      <c r="AG254">
        <f t="shared" si="10"/>
        <v>0</v>
      </c>
      <c r="AH254">
        <f t="shared" si="11"/>
        <v>0</v>
      </c>
      <c r="AI254" s="55" t="str">
        <f>IF(AH254=0,"",AH254/VLOOKUP(B254,Kraftvärmeprod!$B$1:$BC$480,MATCH("Summa tillförd energi exklusive rökgaskondensering",Kraftvärmeprod!$B$1:$BC$1,0),FALSE))</f>
        <v/>
      </c>
    </row>
    <row r="255" spans="1:35" x14ac:dyDescent="0.35">
      <c r="A255" s="28" t="s">
        <v>344</v>
      </c>
      <c r="B255" s="28" t="s">
        <v>346</v>
      </c>
      <c r="C255" s="28">
        <f>IF(ISERROR(1/VLOOKUP($B255,'Justerad allokering'!$B$2:$AG$462,MATCH(C$2,'Justerad allokering'!$B$2:$AF$2,0),FALSE)),VLOOKUP($B255,'Allokerad kvv'!$B$2:$AV$468,MATCH(C$2,'Allokerad kvv'!$B$2:$AV$2,0),FALSE),VLOOKUP($B255,'Justerad allokering'!$B$2:$AG$462,MATCH(C$2,'Justerad allokering'!$B$2:$AF$2,0),FALSE))</f>
        <v>0</v>
      </c>
      <c r="D255" s="28">
        <f>IF(ISERROR(1/VLOOKUP($B255,'Justerad allokering'!$B$2:$AG$462,MATCH(D$2,'Justerad allokering'!$B$2:$AF$2,0),FALSE)),VLOOKUP($B255,'Allokerad kvv'!$B$2:$AV$468,MATCH(D$2,'Allokerad kvv'!$B$2:$AV$2,0),FALSE),VLOOKUP($B255,'Justerad allokering'!$B$2:$AG$462,MATCH(D$2,'Justerad allokering'!$B$2:$AF$2,0),FALSE))</f>
        <v>0</v>
      </c>
      <c r="E255" s="28">
        <f>IF(ISERROR(1/VLOOKUP($B255,'Justerad allokering'!$B$2:$AG$462,MATCH(E$2,'Justerad allokering'!$B$2:$AF$2,0),FALSE)),VLOOKUP($B255,'Allokerad kvv'!$B$2:$AV$468,MATCH(E$2,'Allokerad kvv'!$B$2:$AV$2,0),FALSE),VLOOKUP($B255,'Justerad allokering'!$B$2:$AG$462,MATCH(E$2,'Justerad allokering'!$B$2:$AF$2,0),FALSE))</f>
        <v>0</v>
      </c>
      <c r="F255" s="28">
        <f>IF(ISERROR(1/VLOOKUP($B255,'Justerad allokering'!$B$2:$AG$462,MATCH(F$2,'Justerad allokering'!$B$2:$AF$2,0),FALSE)),VLOOKUP($B255,'Allokerad kvv'!$B$2:$AV$468,MATCH(F$2,'Allokerad kvv'!$B$2:$AV$2,0),FALSE),VLOOKUP($B255,'Justerad allokering'!$B$2:$AG$462,MATCH(F$2,'Justerad allokering'!$B$2:$AF$2,0),FALSE))</f>
        <v>0</v>
      </c>
      <c r="G255" s="28">
        <f>IF(ISERROR(1/VLOOKUP($B255,'Justerad allokering'!$B$2:$AG$462,MATCH(G$2,'Justerad allokering'!$B$2:$AF$2,0),FALSE)),VLOOKUP($B255,'Allokerad kvv'!$B$2:$AV$468,MATCH(G$2,'Allokerad kvv'!$B$2:$AV$2,0),FALSE),VLOOKUP($B255,'Justerad allokering'!$B$2:$AG$462,MATCH(G$2,'Justerad allokering'!$B$2:$AF$2,0),FALSE))</f>
        <v>0</v>
      </c>
      <c r="H255" s="28">
        <f>IF(ISERROR(1/VLOOKUP($B255,'Justerad allokering'!$B$2:$AG$462,MATCH(H$2,'Justerad allokering'!$B$2:$AF$2,0),FALSE)),VLOOKUP($B255,'Allokerad kvv'!$B$2:$AV$468,MATCH(H$2,'Allokerad kvv'!$B$2:$AV$2,0),FALSE),VLOOKUP($B255,'Justerad allokering'!$B$2:$AG$462,MATCH(H$2,'Justerad allokering'!$B$2:$AF$2,0),FALSE))</f>
        <v>0</v>
      </c>
      <c r="I255" s="28">
        <f>IF(ISERROR(1/VLOOKUP($B255,'Justerad allokering'!$B$2:$AG$462,MATCH(I$2,'Justerad allokering'!$B$2:$AF$2,0),FALSE)),VLOOKUP($B255,'Allokerad kvv'!$B$2:$AV$468,MATCH(I$2,'Allokerad kvv'!$B$2:$AV$2,0),FALSE),VLOOKUP($B255,'Justerad allokering'!$B$2:$AG$462,MATCH(I$2,'Justerad allokering'!$B$2:$AF$2,0),FALSE))</f>
        <v>0</v>
      </c>
      <c r="J255" s="28">
        <f>IF(ISERROR(1/VLOOKUP($B255,'Justerad allokering'!$B$2:$AG$462,MATCH(J$2,'Justerad allokering'!$B$2:$AF$2,0),FALSE)),VLOOKUP($B255,'Allokerad kvv'!$B$2:$AV$468,MATCH(J$2,'Allokerad kvv'!$B$2:$AV$2,0),FALSE),VLOOKUP($B255,'Justerad allokering'!$B$2:$AG$462,MATCH(J$2,'Justerad allokering'!$B$2:$AF$2,0),FALSE))</f>
        <v>34.834899999999998</v>
      </c>
      <c r="K255" s="28">
        <f>IF(ISERROR(1/VLOOKUP($B255,'Justerad allokering'!$B$2:$AG$462,MATCH(K$2,'Justerad allokering'!$B$2:$AF$2,0),FALSE)),VLOOKUP($B255,'Allokerad kvv'!$B$2:$AV$468,MATCH(K$2,'Allokerad kvv'!$B$2:$AV$2,0),FALSE),VLOOKUP($B255,'Justerad allokering'!$B$2:$AG$462,MATCH(K$2,'Justerad allokering'!$B$2:$AF$2,0),FALSE))</f>
        <v>0.98675599999999997</v>
      </c>
      <c r="L255" s="28">
        <f>IF(ISERROR(1/VLOOKUP($B255,'Justerad allokering'!$B$2:$AG$462,MATCH(L$2,'Justerad allokering'!$B$2:$AF$2,0),FALSE)),VLOOKUP($B255,'Allokerad kvv'!$B$2:$AV$468,MATCH(L$2,'Allokerad kvv'!$B$2:$AV$2,0),FALSE),VLOOKUP($B255,'Justerad allokering'!$B$2:$AG$462,MATCH(L$2,'Justerad allokering'!$B$2:$AF$2,0),FALSE))</f>
        <v>0</v>
      </c>
      <c r="M255" s="28">
        <f>IF(ISERROR(1/VLOOKUP($B255,'Justerad allokering'!$B$2:$AG$462,MATCH(M$2,'Justerad allokering'!$B$2:$AF$2,0),FALSE)),VLOOKUP($B255,'Allokerad kvv'!$B$2:$AV$468,MATCH(M$2,'Allokerad kvv'!$B$2:$AV$2,0),FALSE),VLOOKUP($B255,'Justerad allokering'!$B$2:$AG$462,MATCH(M$2,'Justerad allokering'!$B$2:$AF$2,0),FALSE))</f>
        <v>0</v>
      </c>
      <c r="N255" s="28">
        <f>IF(ISERROR(1/VLOOKUP($B255,'Justerad allokering'!$B$2:$AG$462,MATCH(N$2,'Justerad allokering'!$B$2:$AF$2,0),FALSE)),VLOOKUP($B255,'Allokerad kvv'!$B$2:$AV$468,MATCH(N$2,'Allokerad kvv'!$B$2:$AV$2,0),FALSE),VLOOKUP($B255,'Justerad allokering'!$B$2:$AG$462,MATCH(N$2,'Justerad allokering'!$B$2:$AF$2,0),FALSE))</f>
        <v>24.422999999999998</v>
      </c>
      <c r="O255" s="28">
        <f>IF(ISERROR(1/VLOOKUP($B255,'Justerad allokering'!$B$2:$AG$462,MATCH(O$2,'Justerad allokering'!$B$2:$AF$2,0),FALSE)),VLOOKUP($B255,'Allokerad kvv'!$B$2:$AV$468,MATCH(O$2,'Allokerad kvv'!$B$2:$AV$2,0),FALSE),VLOOKUP($B255,'Justerad allokering'!$B$2:$AG$462,MATCH(O$2,'Justerad allokering'!$B$2:$AF$2,0),FALSE))</f>
        <v>0</v>
      </c>
      <c r="P255" s="28">
        <f>IF(ISERROR(1/VLOOKUP($B255,'Justerad allokering'!$B$2:$AG$462,MATCH(P$2,'Justerad allokering'!$B$2:$AF$2,0),FALSE)),VLOOKUP($B255,'Allokerad kvv'!$B$2:$AV$468,MATCH(P$2,'Allokerad kvv'!$B$2:$AV$2,0),FALSE),VLOOKUP($B255,'Justerad allokering'!$B$2:$AG$462,MATCH(P$2,'Justerad allokering'!$B$2:$AF$2,0),FALSE))</f>
        <v>50.396299999999997</v>
      </c>
      <c r="Q255" s="28">
        <f>IF(ISERROR(1/VLOOKUP($B255,'Justerad allokering'!$B$2:$AG$462,MATCH(Q$2,'Justerad allokering'!$B$2:$AF$2,0),FALSE)),VLOOKUP($B255,'Allokerad kvv'!$B$2:$AV$468,MATCH(Q$2,'Allokerad kvv'!$B$2:$AV$2,0),FALSE),VLOOKUP($B255,'Justerad allokering'!$B$2:$AG$462,MATCH(Q$2,'Justerad allokering'!$B$2:$AF$2,0),FALSE))</f>
        <v>0</v>
      </c>
      <c r="R255" s="28">
        <f>IF(ISERROR(1/VLOOKUP($B255,'Justerad allokering'!$B$2:$AG$462,MATCH(R$2,'Justerad allokering'!$B$2:$AF$2,0),FALSE)),VLOOKUP($B255,'Allokerad kvv'!$B$2:$AV$468,MATCH(R$2,'Allokerad kvv'!$B$2:$AV$2,0),FALSE),VLOOKUP($B255,'Justerad allokering'!$B$2:$AG$462,MATCH(R$2,'Justerad allokering'!$B$2:$AF$2,0),FALSE))</f>
        <v>0</v>
      </c>
      <c r="S255" s="28">
        <f>IF(ISERROR(1/VLOOKUP($B255,'Justerad allokering'!$B$2:$AG$462,MATCH(S$2,'Justerad allokering'!$B$2:$AF$2,0),FALSE)),VLOOKUP($B255,'Allokerad kvv'!$B$2:$AV$468,MATCH(S$2,'Allokerad kvv'!$B$2:$AV$2,0),FALSE),VLOOKUP($B255,'Justerad allokering'!$B$2:$AG$462,MATCH(S$2,'Justerad allokering'!$B$2:$AF$2,0),FALSE))</f>
        <v>0</v>
      </c>
      <c r="T255" s="28">
        <f>IF(ISERROR(1/VLOOKUP($B255,'Justerad allokering'!$B$2:$AG$462,MATCH(T$2,'Justerad allokering'!$B$2:$AF$2,0),FALSE)),VLOOKUP($B255,'Allokerad kvv'!$B$2:$AV$468,MATCH(T$2,'Allokerad kvv'!$B$2:$AV$2,0),FALSE),VLOOKUP($B255,'Justerad allokering'!$B$2:$AG$462,MATCH(T$2,'Justerad allokering'!$B$2:$AF$2,0),FALSE))</f>
        <v>0</v>
      </c>
      <c r="U255" s="28">
        <f>IF(ISERROR(1/VLOOKUP($B255,'Justerad allokering'!$B$2:$AG$462,MATCH(U$2,'Justerad allokering'!$B$2:$AF$2,0),FALSE)),VLOOKUP($B255,'Allokerad kvv'!$B$2:$AV$468,MATCH(U$2,'Allokerad kvv'!$B$2:$AV$2,0),FALSE),VLOOKUP($B255,'Justerad allokering'!$B$2:$AG$462,MATCH(U$2,'Justerad allokering'!$B$2:$AF$2,0),FALSE))</f>
        <v>0</v>
      </c>
      <c r="V255" s="28">
        <f>IF(ISERROR(1/VLOOKUP($B255,'Justerad allokering'!$B$2:$AG$462,MATCH(V$2,'Justerad allokering'!$B$2:$AF$2,0),FALSE)),VLOOKUP($B255,'Allokerad kvv'!$B$2:$AV$468,MATCH(V$2,'Allokerad kvv'!$B$2:$AV$2,0),FALSE),VLOOKUP($B255,'Justerad allokering'!$B$2:$AG$462,MATCH(V$2,'Justerad allokering'!$B$2:$AF$2,0),FALSE))</f>
        <v>0</v>
      </c>
      <c r="W255" s="28">
        <f>IF(ISERROR(1/VLOOKUP($B255,'Justerad allokering'!$B$2:$AG$462,MATCH(W$2,'Justerad allokering'!$B$2:$AF$2,0),FALSE)),VLOOKUP($B255,'Allokerad kvv'!$B$2:$AV$468,MATCH(W$2,'Allokerad kvv'!$B$2:$AV$2,0),FALSE),VLOOKUP($B255,'Justerad allokering'!$B$2:$AG$462,MATCH(W$2,'Justerad allokering'!$B$2:$AF$2,0),FALSE))</f>
        <v>0</v>
      </c>
      <c r="X255" s="28">
        <f>IF(ISERROR(1/VLOOKUP($B255,'Justerad allokering'!$B$2:$AG$462,MATCH(X$2,'Justerad allokering'!$B$2:$AF$2,0),FALSE)),VLOOKUP($B255,'Allokerad kvv'!$B$2:$AV$468,MATCH(X$2,'Allokerad kvv'!$B$2:$AV$2,0),FALSE),VLOOKUP($B255,'Justerad allokering'!$B$2:$AG$462,MATCH(X$2,'Justerad allokering'!$B$2:$AF$2,0),FALSE))</f>
        <v>0</v>
      </c>
      <c r="Y255" s="28">
        <f>IF(ISERROR(1/VLOOKUP($B255,'Justerad allokering'!$B$2:$AG$462,MATCH(Y$2,'Justerad allokering'!$B$2:$AF$2,0),FALSE)),VLOOKUP($B255,'Allokerad kvv'!$B$2:$AV$468,MATCH(Y$2,'Allokerad kvv'!$B$2:$AV$2,0),FALSE),VLOOKUP($B255,'Justerad allokering'!$B$2:$AG$462,MATCH(Y$2,'Justerad allokering'!$B$2:$AF$2,0),FALSE))</f>
        <v>0</v>
      </c>
      <c r="Z255" s="28">
        <f>IF(ISERROR(1/VLOOKUP($B255,'Justerad allokering'!$B$2:$AG$462,MATCH(Z$2,'Justerad allokering'!$B$2:$AF$2,0),FALSE)),VLOOKUP($B255,'Allokerad kvv'!$B$2:$AV$468,MATCH(Z$2,'Allokerad kvv'!$B$2:$AV$2,0),FALSE),VLOOKUP($B255,'Justerad allokering'!$B$2:$AG$462,MATCH(Z$2,'Justerad allokering'!$B$2:$AF$2,0),FALSE))</f>
        <v>0</v>
      </c>
      <c r="AA255" s="28"/>
      <c r="AB255" s="28"/>
      <c r="AE255">
        <f t="shared" si="9"/>
        <v>110.64095599999999</v>
      </c>
      <c r="AG255">
        <f t="shared" si="10"/>
        <v>109.65419999999999</v>
      </c>
      <c r="AH255">
        <f t="shared" si="11"/>
        <v>85.231199999999987</v>
      </c>
      <c r="AI255" s="55">
        <f>IF(AH255=0,"",AH255/VLOOKUP(B255,Kraftvärmeprod!$B$1:$BC$480,MATCH("Summa tillförd energi exklusive rökgaskondensering",Kraftvärmeprod!$B$1:$BC$1,0),FALSE))</f>
        <v>0.5980339463510127</v>
      </c>
    </row>
    <row r="256" spans="1:35" x14ac:dyDescent="0.35">
      <c r="A256" s="28" t="s">
        <v>344</v>
      </c>
      <c r="B256" s="28" t="s">
        <v>347</v>
      </c>
      <c r="C256" s="28">
        <f>IF(ISERROR(1/VLOOKUP($B256,'Justerad allokering'!$B$2:$AG$462,MATCH(C$2,'Justerad allokering'!$B$2:$AF$2,0),FALSE)),VLOOKUP($B256,'Allokerad kvv'!$B$2:$AV$468,MATCH(C$2,'Allokerad kvv'!$B$2:$AV$2,0),FALSE),VLOOKUP($B256,'Justerad allokering'!$B$2:$AG$462,MATCH(C$2,'Justerad allokering'!$B$2:$AF$2,0),FALSE))</f>
        <v>0</v>
      </c>
      <c r="D256" s="28">
        <f>IF(ISERROR(1/VLOOKUP($B256,'Justerad allokering'!$B$2:$AG$462,MATCH(D$2,'Justerad allokering'!$B$2:$AF$2,0),FALSE)),VLOOKUP($B256,'Allokerad kvv'!$B$2:$AV$468,MATCH(D$2,'Allokerad kvv'!$B$2:$AV$2,0),FALSE),VLOOKUP($B256,'Justerad allokering'!$B$2:$AG$462,MATCH(D$2,'Justerad allokering'!$B$2:$AF$2,0),FALSE))</f>
        <v>0</v>
      </c>
      <c r="E256" s="28">
        <f>IF(ISERROR(1/VLOOKUP($B256,'Justerad allokering'!$B$2:$AG$462,MATCH(E$2,'Justerad allokering'!$B$2:$AF$2,0),FALSE)),VLOOKUP($B256,'Allokerad kvv'!$B$2:$AV$468,MATCH(E$2,'Allokerad kvv'!$B$2:$AV$2,0),FALSE),VLOOKUP($B256,'Justerad allokering'!$B$2:$AG$462,MATCH(E$2,'Justerad allokering'!$B$2:$AF$2,0),FALSE))</f>
        <v>0</v>
      </c>
      <c r="F256" s="28">
        <f>IF(ISERROR(1/VLOOKUP($B256,'Justerad allokering'!$B$2:$AG$462,MATCH(F$2,'Justerad allokering'!$B$2:$AF$2,0),FALSE)),VLOOKUP($B256,'Allokerad kvv'!$B$2:$AV$468,MATCH(F$2,'Allokerad kvv'!$B$2:$AV$2,0),FALSE),VLOOKUP($B256,'Justerad allokering'!$B$2:$AG$462,MATCH(F$2,'Justerad allokering'!$B$2:$AF$2,0),FALSE))</f>
        <v>0</v>
      </c>
      <c r="G256" s="28">
        <f>IF(ISERROR(1/VLOOKUP($B256,'Justerad allokering'!$B$2:$AG$462,MATCH(G$2,'Justerad allokering'!$B$2:$AF$2,0),FALSE)),VLOOKUP($B256,'Allokerad kvv'!$B$2:$AV$468,MATCH(G$2,'Allokerad kvv'!$B$2:$AV$2,0),FALSE),VLOOKUP($B256,'Justerad allokering'!$B$2:$AG$462,MATCH(G$2,'Justerad allokering'!$B$2:$AF$2,0),FALSE))</f>
        <v>0</v>
      </c>
      <c r="H256" s="28">
        <f>IF(ISERROR(1/VLOOKUP($B256,'Justerad allokering'!$B$2:$AG$462,MATCH(H$2,'Justerad allokering'!$B$2:$AF$2,0),FALSE)),VLOOKUP($B256,'Allokerad kvv'!$B$2:$AV$468,MATCH(H$2,'Allokerad kvv'!$B$2:$AV$2,0),FALSE),VLOOKUP($B256,'Justerad allokering'!$B$2:$AG$462,MATCH(H$2,'Justerad allokering'!$B$2:$AF$2,0),FALSE))</f>
        <v>0</v>
      </c>
      <c r="I256" s="28">
        <f>IF(ISERROR(1/VLOOKUP($B256,'Justerad allokering'!$B$2:$AG$462,MATCH(I$2,'Justerad allokering'!$B$2:$AF$2,0),FALSE)),VLOOKUP($B256,'Allokerad kvv'!$B$2:$AV$468,MATCH(I$2,'Allokerad kvv'!$B$2:$AV$2,0),FALSE),VLOOKUP($B256,'Justerad allokering'!$B$2:$AG$462,MATCH(I$2,'Justerad allokering'!$B$2:$AF$2,0),FALSE))</f>
        <v>0</v>
      </c>
      <c r="J256" s="28">
        <f>IF(ISERROR(1/VLOOKUP($B256,'Justerad allokering'!$B$2:$AG$462,MATCH(J$2,'Justerad allokering'!$B$2:$AF$2,0),FALSE)),VLOOKUP($B256,'Allokerad kvv'!$B$2:$AV$468,MATCH(J$2,'Allokerad kvv'!$B$2:$AV$2,0),FALSE),VLOOKUP($B256,'Justerad allokering'!$B$2:$AG$462,MATCH(J$2,'Justerad allokering'!$B$2:$AF$2,0),FALSE))</f>
        <v>0</v>
      </c>
      <c r="K256" s="28">
        <f>IF(ISERROR(1/VLOOKUP($B256,'Justerad allokering'!$B$2:$AG$462,MATCH(K$2,'Justerad allokering'!$B$2:$AF$2,0),FALSE)),VLOOKUP($B256,'Allokerad kvv'!$B$2:$AV$468,MATCH(K$2,'Allokerad kvv'!$B$2:$AV$2,0),FALSE),VLOOKUP($B256,'Justerad allokering'!$B$2:$AG$462,MATCH(K$2,'Justerad allokering'!$B$2:$AF$2,0),FALSE))</f>
        <v>0</v>
      </c>
      <c r="L256" s="28">
        <f>IF(ISERROR(1/VLOOKUP($B256,'Justerad allokering'!$B$2:$AG$462,MATCH(L$2,'Justerad allokering'!$B$2:$AF$2,0),FALSE)),VLOOKUP($B256,'Allokerad kvv'!$B$2:$AV$468,MATCH(L$2,'Allokerad kvv'!$B$2:$AV$2,0),FALSE),VLOOKUP($B256,'Justerad allokering'!$B$2:$AG$462,MATCH(L$2,'Justerad allokering'!$B$2:$AF$2,0),FALSE))</f>
        <v>0</v>
      </c>
      <c r="M256" s="28">
        <f>IF(ISERROR(1/VLOOKUP($B256,'Justerad allokering'!$B$2:$AG$462,MATCH(M$2,'Justerad allokering'!$B$2:$AF$2,0),FALSE)),VLOOKUP($B256,'Allokerad kvv'!$B$2:$AV$468,MATCH(M$2,'Allokerad kvv'!$B$2:$AV$2,0),FALSE),VLOOKUP($B256,'Justerad allokering'!$B$2:$AG$462,MATCH(M$2,'Justerad allokering'!$B$2:$AF$2,0),FALSE))</f>
        <v>0</v>
      </c>
      <c r="N256" s="28">
        <f>IF(ISERROR(1/VLOOKUP($B256,'Justerad allokering'!$B$2:$AG$462,MATCH(N$2,'Justerad allokering'!$B$2:$AF$2,0),FALSE)),VLOOKUP($B256,'Allokerad kvv'!$B$2:$AV$468,MATCH(N$2,'Allokerad kvv'!$B$2:$AV$2,0),FALSE),VLOOKUP($B256,'Justerad allokering'!$B$2:$AG$462,MATCH(N$2,'Justerad allokering'!$B$2:$AF$2,0),FALSE))</f>
        <v>0</v>
      </c>
      <c r="O256" s="28">
        <f>IF(ISERROR(1/VLOOKUP($B256,'Justerad allokering'!$B$2:$AG$462,MATCH(O$2,'Justerad allokering'!$B$2:$AF$2,0),FALSE)),VLOOKUP($B256,'Allokerad kvv'!$B$2:$AV$468,MATCH(O$2,'Allokerad kvv'!$B$2:$AV$2,0),FALSE),VLOOKUP($B256,'Justerad allokering'!$B$2:$AG$462,MATCH(O$2,'Justerad allokering'!$B$2:$AF$2,0),FALSE))</f>
        <v>0</v>
      </c>
      <c r="P256" s="28">
        <f>IF(ISERROR(1/VLOOKUP($B256,'Justerad allokering'!$B$2:$AG$462,MATCH(P$2,'Justerad allokering'!$B$2:$AF$2,0),FALSE)),VLOOKUP($B256,'Allokerad kvv'!$B$2:$AV$468,MATCH(P$2,'Allokerad kvv'!$B$2:$AV$2,0),FALSE),VLOOKUP($B256,'Justerad allokering'!$B$2:$AG$462,MATCH(P$2,'Justerad allokering'!$B$2:$AF$2,0),FALSE))</f>
        <v>0</v>
      </c>
      <c r="Q256" s="28">
        <f>IF(ISERROR(1/VLOOKUP($B256,'Justerad allokering'!$B$2:$AG$462,MATCH(Q$2,'Justerad allokering'!$B$2:$AF$2,0),FALSE)),VLOOKUP($B256,'Allokerad kvv'!$B$2:$AV$468,MATCH(Q$2,'Allokerad kvv'!$B$2:$AV$2,0),FALSE),VLOOKUP($B256,'Justerad allokering'!$B$2:$AG$462,MATCH(Q$2,'Justerad allokering'!$B$2:$AF$2,0),FALSE))</f>
        <v>0</v>
      </c>
      <c r="R256" s="28">
        <f>IF(ISERROR(1/VLOOKUP($B256,'Justerad allokering'!$B$2:$AG$462,MATCH(R$2,'Justerad allokering'!$B$2:$AF$2,0),FALSE)),VLOOKUP($B256,'Allokerad kvv'!$B$2:$AV$468,MATCH(R$2,'Allokerad kvv'!$B$2:$AV$2,0),FALSE),VLOOKUP($B256,'Justerad allokering'!$B$2:$AG$462,MATCH(R$2,'Justerad allokering'!$B$2:$AF$2,0),FALSE))</f>
        <v>0</v>
      </c>
      <c r="S256" s="28">
        <f>IF(ISERROR(1/VLOOKUP($B256,'Justerad allokering'!$B$2:$AG$462,MATCH(S$2,'Justerad allokering'!$B$2:$AF$2,0),FALSE)),VLOOKUP($B256,'Allokerad kvv'!$B$2:$AV$468,MATCH(S$2,'Allokerad kvv'!$B$2:$AV$2,0),FALSE),VLOOKUP($B256,'Justerad allokering'!$B$2:$AG$462,MATCH(S$2,'Justerad allokering'!$B$2:$AF$2,0),FALSE))</f>
        <v>0</v>
      </c>
      <c r="T256" s="28">
        <f>IF(ISERROR(1/VLOOKUP($B256,'Justerad allokering'!$B$2:$AG$462,MATCH(T$2,'Justerad allokering'!$B$2:$AF$2,0),FALSE)),VLOOKUP($B256,'Allokerad kvv'!$B$2:$AV$468,MATCH(T$2,'Allokerad kvv'!$B$2:$AV$2,0),FALSE),VLOOKUP($B256,'Justerad allokering'!$B$2:$AG$462,MATCH(T$2,'Justerad allokering'!$B$2:$AF$2,0),FALSE))</f>
        <v>0</v>
      </c>
      <c r="U256" s="28">
        <f>IF(ISERROR(1/VLOOKUP($B256,'Justerad allokering'!$B$2:$AG$462,MATCH(U$2,'Justerad allokering'!$B$2:$AF$2,0),FALSE)),VLOOKUP($B256,'Allokerad kvv'!$B$2:$AV$468,MATCH(U$2,'Allokerad kvv'!$B$2:$AV$2,0),FALSE),VLOOKUP($B256,'Justerad allokering'!$B$2:$AG$462,MATCH(U$2,'Justerad allokering'!$B$2:$AF$2,0),FALSE))</f>
        <v>0</v>
      </c>
      <c r="V256" s="28">
        <f>IF(ISERROR(1/VLOOKUP($B256,'Justerad allokering'!$B$2:$AG$462,MATCH(V$2,'Justerad allokering'!$B$2:$AF$2,0),FALSE)),VLOOKUP($B256,'Allokerad kvv'!$B$2:$AV$468,MATCH(V$2,'Allokerad kvv'!$B$2:$AV$2,0),FALSE),VLOOKUP($B256,'Justerad allokering'!$B$2:$AG$462,MATCH(V$2,'Justerad allokering'!$B$2:$AF$2,0),FALSE))</f>
        <v>0</v>
      </c>
      <c r="W256" s="28">
        <f>IF(ISERROR(1/VLOOKUP($B256,'Justerad allokering'!$B$2:$AG$462,MATCH(W$2,'Justerad allokering'!$B$2:$AF$2,0),FALSE)),VLOOKUP($B256,'Allokerad kvv'!$B$2:$AV$468,MATCH(W$2,'Allokerad kvv'!$B$2:$AV$2,0),FALSE),VLOOKUP($B256,'Justerad allokering'!$B$2:$AG$462,MATCH(W$2,'Justerad allokering'!$B$2:$AF$2,0),FALSE))</f>
        <v>0</v>
      </c>
      <c r="X256" s="28">
        <f>IF(ISERROR(1/VLOOKUP($B256,'Justerad allokering'!$B$2:$AG$462,MATCH(X$2,'Justerad allokering'!$B$2:$AF$2,0),FALSE)),VLOOKUP($B256,'Allokerad kvv'!$B$2:$AV$468,MATCH(X$2,'Allokerad kvv'!$B$2:$AV$2,0),FALSE),VLOOKUP($B256,'Justerad allokering'!$B$2:$AG$462,MATCH(X$2,'Justerad allokering'!$B$2:$AF$2,0),FALSE))</f>
        <v>0</v>
      </c>
      <c r="Y256" s="28">
        <f>IF(ISERROR(1/VLOOKUP($B256,'Justerad allokering'!$B$2:$AG$462,MATCH(Y$2,'Justerad allokering'!$B$2:$AF$2,0),FALSE)),VLOOKUP($B256,'Allokerad kvv'!$B$2:$AV$468,MATCH(Y$2,'Allokerad kvv'!$B$2:$AV$2,0),FALSE),VLOOKUP($B256,'Justerad allokering'!$B$2:$AG$462,MATCH(Y$2,'Justerad allokering'!$B$2:$AF$2,0),FALSE))</f>
        <v>0</v>
      </c>
      <c r="Z256" s="28">
        <f>IF(ISERROR(1/VLOOKUP($B256,'Justerad allokering'!$B$2:$AG$462,MATCH(Z$2,'Justerad allokering'!$B$2:$AF$2,0),FALSE)),VLOOKUP($B256,'Allokerad kvv'!$B$2:$AV$468,MATCH(Z$2,'Allokerad kvv'!$B$2:$AV$2,0),FALSE),VLOOKUP($B256,'Justerad allokering'!$B$2:$AG$462,MATCH(Z$2,'Justerad allokering'!$B$2:$AF$2,0),FALSE))</f>
        <v>0</v>
      </c>
      <c r="AA256" s="28"/>
      <c r="AB256" s="28"/>
      <c r="AE256">
        <f t="shared" si="9"/>
        <v>0</v>
      </c>
      <c r="AG256">
        <f t="shared" si="10"/>
        <v>0</v>
      </c>
      <c r="AH256">
        <f t="shared" si="11"/>
        <v>0</v>
      </c>
      <c r="AI256" s="55" t="str">
        <f>IF(AH256=0,"",AH256/VLOOKUP(B256,Kraftvärmeprod!$B$1:$BC$480,MATCH("Summa tillförd energi exklusive rökgaskondensering",Kraftvärmeprod!$B$1:$BC$1,0),FALSE))</f>
        <v/>
      </c>
    </row>
    <row r="257" spans="1:35" x14ac:dyDescent="0.35">
      <c r="A257" s="28" t="s">
        <v>348</v>
      </c>
      <c r="B257" s="28" t="s">
        <v>349</v>
      </c>
      <c r="C257" s="28">
        <f>IF(ISERROR(1/VLOOKUP($B257,'Justerad allokering'!$B$2:$AG$462,MATCH(C$2,'Justerad allokering'!$B$2:$AF$2,0),FALSE)),VLOOKUP($B257,'Allokerad kvv'!$B$2:$AV$468,MATCH(C$2,'Allokerad kvv'!$B$2:$AV$2,0),FALSE),VLOOKUP($B257,'Justerad allokering'!$B$2:$AG$462,MATCH(C$2,'Justerad allokering'!$B$2:$AF$2,0),FALSE))</f>
        <v>0</v>
      </c>
      <c r="D257" s="28">
        <f>IF(ISERROR(1/VLOOKUP($B257,'Justerad allokering'!$B$2:$AG$462,MATCH(D$2,'Justerad allokering'!$B$2:$AF$2,0),FALSE)),VLOOKUP($B257,'Allokerad kvv'!$B$2:$AV$468,MATCH(D$2,'Allokerad kvv'!$B$2:$AV$2,0),FALSE),VLOOKUP($B257,'Justerad allokering'!$B$2:$AG$462,MATCH(D$2,'Justerad allokering'!$B$2:$AF$2,0),FALSE))</f>
        <v>0</v>
      </c>
      <c r="E257" s="28">
        <f>IF(ISERROR(1/VLOOKUP($B257,'Justerad allokering'!$B$2:$AG$462,MATCH(E$2,'Justerad allokering'!$B$2:$AF$2,0),FALSE)),VLOOKUP($B257,'Allokerad kvv'!$B$2:$AV$468,MATCH(E$2,'Allokerad kvv'!$B$2:$AV$2,0),FALSE),VLOOKUP($B257,'Justerad allokering'!$B$2:$AG$462,MATCH(E$2,'Justerad allokering'!$B$2:$AF$2,0),FALSE))</f>
        <v>0</v>
      </c>
      <c r="F257" s="28">
        <f>IF(ISERROR(1/VLOOKUP($B257,'Justerad allokering'!$B$2:$AG$462,MATCH(F$2,'Justerad allokering'!$B$2:$AF$2,0),FALSE)),VLOOKUP($B257,'Allokerad kvv'!$B$2:$AV$468,MATCH(F$2,'Allokerad kvv'!$B$2:$AV$2,0),FALSE),VLOOKUP($B257,'Justerad allokering'!$B$2:$AG$462,MATCH(F$2,'Justerad allokering'!$B$2:$AF$2,0),FALSE))</f>
        <v>0</v>
      </c>
      <c r="G257" s="28">
        <f>IF(ISERROR(1/VLOOKUP($B257,'Justerad allokering'!$B$2:$AG$462,MATCH(G$2,'Justerad allokering'!$B$2:$AF$2,0),FALSE)),VLOOKUP($B257,'Allokerad kvv'!$B$2:$AV$468,MATCH(G$2,'Allokerad kvv'!$B$2:$AV$2,0),FALSE),VLOOKUP($B257,'Justerad allokering'!$B$2:$AG$462,MATCH(G$2,'Justerad allokering'!$B$2:$AF$2,0),FALSE))</f>
        <v>0</v>
      </c>
      <c r="H257" s="28">
        <f>IF(ISERROR(1/VLOOKUP($B257,'Justerad allokering'!$B$2:$AG$462,MATCH(H$2,'Justerad allokering'!$B$2:$AF$2,0),FALSE)),VLOOKUP($B257,'Allokerad kvv'!$B$2:$AV$468,MATCH(H$2,'Allokerad kvv'!$B$2:$AV$2,0),FALSE),VLOOKUP($B257,'Justerad allokering'!$B$2:$AG$462,MATCH(H$2,'Justerad allokering'!$B$2:$AF$2,0),FALSE))</f>
        <v>0</v>
      </c>
      <c r="I257" s="28">
        <f>IF(ISERROR(1/VLOOKUP($B257,'Justerad allokering'!$B$2:$AG$462,MATCH(I$2,'Justerad allokering'!$B$2:$AF$2,0),FALSE)),VLOOKUP($B257,'Allokerad kvv'!$B$2:$AV$468,MATCH(I$2,'Allokerad kvv'!$B$2:$AV$2,0),FALSE),VLOOKUP($B257,'Justerad allokering'!$B$2:$AG$462,MATCH(I$2,'Justerad allokering'!$B$2:$AF$2,0),FALSE))</f>
        <v>0</v>
      </c>
      <c r="J257" s="28">
        <f>IF(ISERROR(1/VLOOKUP($B257,'Justerad allokering'!$B$2:$AG$462,MATCH(J$2,'Justerad allokering'!$B$2:$AF$2,0),FALSE)),VLOOKUP($B257,'Allokerad kvv'!$B$2:$AV$468,MATCH(J$2,'Allokerad kvv'!$B$2:$AV$2,0),FALSE),VLOOKUP($B257,'Justerad allokering'!$B$2:$AG$462,MATCH(J$2,'Justerad allokering'!$B$2:$AF$2,0),FALSE))</f>
        <v>51.471899999999998</v>
      </c>
      <c r="K257" s="28">
        <f>IF(ISERROR(1/VLOOKUP($B257,'Justerad allokering'!$B$2:$AG$462,MATCH(K$2,'Justerad allokering'!$B$2:$AF$2,0),FALSE)),VLOOKUP($B257,'Allokerad kvv'!$B$2:$AV$468,MATCH(K$2,'Allokerad kvv'!$B$2:$AV$2,0),FALSE),VLOOKUP($B257,'Justerad allokering'!$B$2:$AG$462,MATCH(K$2,'Justerad allokering'!$B$2:$AF$2,0),FALSE))</f>
        <v>2.9464999999999999</v>
      </c>
      <c r="L257" s="28">
        <f>IF(ISERROR(1/VLOOKUP($B257,'Justerad allokering'!$B$2:$AG$462,MATCH(L$2,'Justerad allokering'!$B$2:$AF$2,0),FALSE)),VLOOKUP($B257,'Allokerad kvv'!$B$2:$AV$468,MATCH(L$2,'Allokerad kvv'!$B$2:$AV$2,0),FALSE),VLOOKUP($B257,'Justerad allokering'!$B$2:$AG$462,MATCH(L$2,'Justerad allokering'!$B$2:$AF$2,0),FALSE))</f>
        <v>0</v>
      </c>
      <c r="M257" s="28">
        <f>IF(ISERROR(1/VLOOKUP($B257,'Justerad allokering'!$B$2:$AG$462,MATCH(M$2,'Justerad allokering'!$B$2:$AF$2,0),FALSE)),VLOOKUP($B257,'Allokerad kvv'!$B$2:$AV$468,MATCH(M$2,'Allokerad kvv'!$B$2:$AV$2,0),FALSE),VLOOKUP($B257,'Justerad allokering'!$B$2:$AG$462,MATCH(M$2,'Justerad allokering'!$B$2:$AF$2,0),FALSE))</f>
        <v>0</v>
      </c>
      <c r="N257" s="28">
        <f>IF(ISERROR(1/VLOOKUP($B257,'Justerad allokering'!$B$2:$AG$462,MATCH(N$2,'Justerad allokering'!$B$2:$AF$2,0),FALSE)),VLOOKUP($B257,'Allokerad kvv'!$B$2:$AV$468,MATCH(N$2,'Allokerad kvv'!$B$2:$AV$2,0),FALSE),VLOOKUP($B257,'Justerad allokering'!$B$2:$AG$462,MATCH(N$2,'Justerad allokering'!$B$2:$AF$2,0),FALSE))</f>
        <v>0</v>
      </c>
      <c r="O257" s="28">
        <f>IF(ISERROR(1/VLOOKUP($B257,'Justerad allokering'!$B$2:$AG$462,MATCH(O$2,'Justerad allokering'!$B$2:$AF$2,0),FALSE)),VLOOKUP($B257,'Allokerad kvv'!$B$2:$AV$468,MATCH(O$2,'Allokerad kvv'!$B$2:$AV$2,0),FALSE),VLOOKUP($B257,'Justerad allokering'!$B$2:$AG$462,MATCH(O$2,'Justerad allokering'!$B$2:$AF$2,0),FALSE))</f>
        <v>0</v>
      </c>
      <c r="P257" s="28">
        <f>IF(ISERROR(1/VLOOKUP($B257,'Justerad allokering'!$B$2:$AG$462,MATCH(P$2,'Justerad allokering'!$B$2:$AF$2,0),FALSE)),VLOOKUP($B257,'Allokerad kvv'!$B$2:$AV$468,MATCH(P$2,'Allokerad kvv'!$B$2:$AV$2,0),FALSE),VLOOKUP($B257,'Justerad allokering'!$B$2:$AG$462,MATCH(P$2,'Justerad allokering'!$B$2:$AF$2,0),FALSE))</f>
        <v>0</v>
      </c>
      <c r="Q257" s="28">
        <f>IF(ISERROR(1/VLOOKUP($B257,'Justerad allokering'!$B$2:$AG$462,MATCH(Q$2,'Justerad allokering'!$B$2:$AF$2,0),FALSE)),VLOOKUP($B257,'Allokerad kvv'!$B$2:$AV$468,MATCH(Q$2,'Allokerad kvv'!$B$2:$AV$2,0),FALSE),VLOOKUP($B257,'Justerad allokering'!$B$2:$AG$462,MATCH(Q$2,'Justerad allokering'!$B$2:$AF$2,0),FALSE))</f>
        <v>0</v>
      </c>
      <c r="R257" s="28">
        <f>IF(ISERROR(1/VLOOKUP($B257,'Justerad allokering'!$B$2:$AG$462,MATCH(R$2,'Justerad allokering'!$B$2:$AF$2,0),FALSE)),VLOOKUP($B257,'Allokerad kvv'!$B$2:$AV$468,MATCH(R$2,'Allokerad kvv'!$B$2:$AV$2,0),FALSE),VLOOKUP($B257,'Justerad allokering'!$B$2:$AG$462,MATCH(R$2,'Justerad allokering'!$B$2:$AF$2,0),FALSE))</f>
        <v>0</v>
      </c>
      <c r="S257" s="28">
        <f>IF(ISERROR(1/VLOOKUP($B257,'Justerad allokering'!$B$2:$AG$462,MATCH(S$2,'Justerad allokering'!$B$2:$AF$2,0),FALSE)),VLOOKUP($B257,'Allokerad kvv'!$B$2:$AV$468,MATCH(S$2,'Allokerad kvv'!$B$2:$AV$2,0),FALSE),VLOOKUP($B257,'Justerad allokering'!$B$2:$AG$462,MATCH(S$2,'Justerad allokering'!$B$2:$AF$2,0),FALSE))</f>
        <v>0</v>
      </c>
      <c r="T257" s="28">
        <f>IF(ISERROR(1/VLOOKUP($B257,'Justerad allokering'!$B$2:$AG$462,MATCH(T$2,'Justerad allokering'!$B$2:$AF$2,0),FALSE)),VLOOKUP($B257,'Allokerad kvv'!$B$2:$AV$468,MATCH(T$2,'Allokerad kvv'!$B$2:$AV$2,0),FALSE),VLOOKUP($B257,'Justerad allokering'!$B$2:$AG$462,MATCH(T$2,'Justerad allokering'!$B$2:$AF$2,0),FALSE))</f>
        <v>0</v>
      </c>
      <c r="U257" s="28">
        <f>IF(ISERROR(1/VLOOKUP($B257,'Justerad allokering'!$B$2:$AG$462,MATCH(U$2,'Justerad allokering'!$B$2:$AF$2,0),FALSE)),VLOOKUP($B257,'Allokerad kvv'!$B$2:$AV$468,MATCH(U$2,'Allokerad kvv'!$B$2:$AV$2,0),FALSE),VLOOKUP($B257,'Justerad allokering'!$B$2:$AG$462,MATCH(U$2,'Justerad allokering'!$B$2:$AF$2,0),FALSE))</f>
        <v>0</v>
      </c>
      <c r="V257" s="28">
        <f>IF(ISERROR(1/VLOOKUP($B257,'Justerad allokering'!$B$2:$AG$462,MATCH(V$2,'Justerad allokering'!$B$2:$AF$2,0),FALSE)),VLOOKUP($B257,'Allokerad kvv'!$B$2:$AV$468,MATCH(V$2,'Allokerad kvv'!$B$2:$AV$2,0),FALSE),VLOOKUP($B257,'Justerad allokering'!$B$2:$AG$462,MATCH(V$2,'Justerad allokering'!$B$2:$AF$2,0),FALSE))</f>
        <v>0</v>
      </c>
      <c r="W257" s="28">
        <f>IF(ISERROR(1/VLOOKUP($B257,'Justerad allokering'!$B$2:$AG$462,MATCH(W$2,'Justerad allokering'!$B$2:$AF$2,0),FALSE)),VLOOKUP($B257,'Allokerad kvv'!$B$2:$AV$468,MATCH(W$2,'Allokerad kvv'!$B$2:$AV$2,0),FALSE),VLOOKUP($B257,'Justerad allokering'!$B$2:$AG$462,MATCH(W$2,'Justerad allokering'!$B$2:$AF$2,0),FALSE))</f>
        <v>0</v>
      </c>
      <c r="X257" s="28">
        <f>IF(ISERROR(1/VLOOKUP($B257,'Justerad allokering'!$B$2:$AG$462,MATCH(X$2,'Justerad allokering'!$B$2:$AF$2,0),FALSE)),VLOOKUP($B257,'Allokerad kvv'!$B$2:$AV$468,MATCH(X$2,'Allokerad kvv'!$B$2:$AV$2,0),FALSE),VLOOKUP($B257,'Justerad allokering'!$B$2:$AG$462,MATCH(X$2,'Justerad allokering'!$B$2:$AF$2,0),FALSE))</f>
        <v>0</v>
      </c>
      <c r="Y257" s="28">
        <f>IF(ISERROR(1/VLOOKUP($B257,'Justerad allokering'!$B$2:$AG$462,MATCH(Y$2,'Justerad allokering'!$B$2:$AF$2,0),FALSE)),VLOOKUP($B257,'Allokerad kvv'!$B$2:$AV$468,MATCH(Y$2,'Allokerad kvv'!$B$2:$AV$2,0),FALSE),VLOOKUP($B257,'Justerad allokering'!$B$2:$AG$462,MATCH(Y$2,'Justerad allokering'!$B$2:$AF$2,0),FALSE))</f>
        <v>0</v>
      </c>
      <c r="Z257" s="28">
        <f>IF(ISERROR(1/VLOOKUP($B257,'Justerad allokering'!$B$2:$AG$462,MATCH(Z$2,'Justerad allokering'!$B$2:$AF$2,0),FALSE)),VLOOKUP($B257,'Allokerad kvv'!$B$2:$AV$468,MATCH(Z$2,'Allokerad kvv'!$B$2:$AV$2,0),FALSE),VLOOKUP($B257,'Justerad allokering'!$B$2:$AG$462,MATCH(Z$2,'Justerad allokering'!$B$2:$AF$2,0),FALSE))</f>
        <v>90.400899999999993</v>
      </c>
      <c r="AA257" s="28"/>
      <c r="AB257" s="28"/>
      <c r="AE257">
        <f t="shared" si="9"/>
        <v>144.8193</v>
      </c>
      <c r="AG257">
        <f t="shared" si="10"/>
        <v>141.87280000000001</v>
      </c>
      <c r="AH257">
        <f t="shared" si="11"/>
        <v>141.87280000000001</v>
      </c>
      <c r="AI257" s="55">
        <f>IF(AH257=0,"",AH257/VLOOKUP(B257,Kraftvärmeprod!$B$1:$BC$480,MATCH("Summa tillförd energi exklusive rökgaskondensering",Kraftvärmeprod!$B$1:$BC$1,0),FALSE))</f>
        <v>0.7347876527864099</v>
      </c>
    </row>
    <row r="258" spans="1:35" x14ac:dyDescent="0.35">
      <c r="A258" s="28" t="s">
        <v>350</v>
      </c>
      <c r="B258" s="28" t="s">
        <v>351</v>
      </c>
      <c r="C258" s="28">
        <f>IF(ISERROR(1/VLOOKUP($B258,'Justerad allokering'!$B$2:$AG$462,MATCH(C$2,'Justerad allokering'!$B$2:$AF$2,0),FALSE)),VLOOKUP($B258,'Allokerad kvv'!$B$2:$AV$468,MATCH(C$2,'Allokerad kvv'!$B$2:$AV$2,0),FALSE),VLOOKUP($B258,'Justerad allokering'!$B$2:$AG$462,MATCH(C$2,'Justerad allokering'!$B$2:$AF$2,0),FALSE))</f>
        <v>0</v>
      </c>
      <c r="D258" s="28">
        <f>IF(ISERROR(1/VLOOKUP($B258,'Justerad allokering'!$B$2:$AG$462,MATCH(D$2,'Justerad allokering'!$B$2:$AF$2,0),FALSE)),VLOOKUP($B258,'Allokerad kvv'!$B$2:$AV$468,MATCH(D$2,'Allokerad kvv'!$B$2:$AV$2,0),FALSE),VLOOKUP($B258,'Justerad allokering'!$B$2:$AG$462,MATCH(D$2,'Justerad allokering'!$B$2:$AF$2,0),FALSE))</f>
        <v>0</v>
      </c>
      <c r="E258" s="28">
        <f>IF(ISERROR(1/VLOOKUP($B258,'Justerad allokering'!$B$2:$AG$462,MATCH(E$2,'Justerad allokering'!$B$2:$AF$2,0),FALSE)),VLOOKUP($B258,'Allokerad kvv'!$B$2:$AV$468,MATCH(E$2,'Allokerad kvv'!$B$2:$AV$2,0),FALSE),VLOOKUP($B258,'Justerad allokering'!$B$2:$AG$462,MATCH(E$2,'Justerad allokering'!$B$2:$AF$2,0),FALSE))</f>
        <v>0</v>
      </c>
      <c r="F258" s="28">
        <f>IF(ISERROR(1/VLOOKUP($B258,'Justerad allokering'!$B$2:$AG$462,MATCH(F$2,'Justerad allokering'!$B$2:$AF$2,0),FALSE)),VLOOKUP($B258,'Allokerad kvv'!$B$2:$AV$468,MATCH(F$2,'Allokerad kvv'!$B$2:$AV$2,0),FALSE),VLOOKUP($B258,'Justerad allokering'!$B$2:$AG$462,MATCH(F$2,'Justerad allokering'!$B$2:$AF$2,0),FALSE))</f>
        <v>0</v>
      </c>
      <c r="G258" s="28">
        <f>IF(ISERROR(1/VLOOKUP($B258,'Justerad allokering'!$B$2:$AG$462,MATCH(G$2,'Justerad allokering'!$B$2:$AF$2,0),FALSE)),VLOOKUP($B258,'Allokerad kvv'!$B$2:$AV$468,MATCH(G$2,'Allokerad kvv'!$B$2:$AV$2,0),FALSE),VLOOKUP($B258,'Justerad allokering'!$B$2:$AG$462,MATCH(G$2,'Justerad allokering'!$B$2:$AF$2,0),FALSE))</f>
        <v>0</v>
      </c>
      <c r="H258" s="28">
        <f>IF(ISERROR(1/VLOOKUP($B258,'Justerad allokering'!$B$2:$AG$462,MATCH(H$2,'Justerad allokering'!$B$2:$AF$2,0),FALSE)),VLOOKUP($B258,'Allokerad kvv'!$B$2:$AV$468,MATCH(H$2,'Allokerad kvv'!$B$2:$AV$2,0),FALSE),VLOOKUP($B258,'Justerad allokering'!$B$2:$AG$462,MATCH(H$2,'Justerad allokering'!$B$2:$AF$2,0),FALSE))</f>
        <v>0</v>
      </c>
      <c r="I258" s="28">
        <f>IF(ISERROR(1/VLOOKUP($B258,'Justerad allokering'!$B$2:$AG$462,MATCH(I$2,'Justerad allokering'!$B$2:$AF$2,0),FALSE)),VLOOKUP($B258,'Allokerad kvv'!$B$2:$AV$468,MATCH(I$2,'Allokerad kvv'!$B$2:$AV$2,0),FALSE),VLOOKUP($B258,'Justerad allokering'!$B$2:$AG$462,MATCH(I$2,'Justerad allokering'!$B$2:$AF$2,0),FALSE))</f>
        <v>0</v>
      </c>
      <c r="J258" s="28">
        <f>IF(ISERROR(1/VLOOKUP($B258,'Justerad allokering'!$B$2:$AG$462,MATCH(J$2,'Justerad allokering'!$B$2:$AF$2,0),FALSE)),VLOOKUP($B258,'Allokerad kvv'!$B$2:$AV$468,MATCH(J$2,'Allokerad kvv'!$B$2:$AV$2,0),FALSE),VLOOKUP($B258,'Justerad allokering'!$B$2:$AG$462,MATCH(J$2,'Justerad allokering'!$B$2:$AF$2,0),FALSE))</f>
        <v>0</v>
      </c>
      <c r="K258" s="28">
        <f>IF(ISERROR(1/VLOOKUP($B258,'Justerad allokering'!$B$2:$AG$462,MATCH(K$2,'Justerad allokering'!$B$2:$AF$2,0),FALSE)),VLOOKUP($B258,'Allokerad kvv'!$B$2:$AV$468,MATCH(K$2,'Allokerad kvv'!$B$2:$AV$2,0),FALSE),VLOOKUP($B258,'Justerad allokering'!$B$2:$AG$462,MATCH(K$2,'Justerad allokering'!$B$2:$AF$2,0),FALSE))</f>
        <v>0</v>
      </c>
      <c r="L258" s="28">
        <f>IF(ISERROR(1/VLOOKUP($B258,'Justerad allokering'!$B$2:$AG$462,MATCH(L$2,'Justerad allokering'!$B$2:$AF$2,0),FALSE)),VLOOKUP($B258,'Allokerad kvv'!$B$2:$AV$468,MATCH(L$2,'Allokerad kvv'!$B$2:$AV$2,0),FALSE),VLOOKUP($B258,'Justerad allokering'!$B$2:$AG$462,MATCH(L$2,'Justerad allokering'!$B$2:$AF$2,0),FALSE))</f>
        <v>0</v>
      </c>
      <c r="M258" s="28">
        <f>IF(ISERROR(1/VLOOKUP($B258,'Justerad allokering'!$B$2:$AG$462,MATCH(M$2,'Justerad allokering'!$B$2:$AF$2,0),FALSE)),VLOOKUP($B258,'Allokerad kvv'!$B$2:$AV$468,MATCH(M$2,'Allokerad kvv'!$B$2:$AV$2,0),FALSE),VLOOKUP($B258,'Justerad allokering'!$B$2:$AG$462,MATCH(M$2,'Justerad allokering'!$B$2:$AF$2,0),FALSE))</f>
        <v>0</v>
      </c>
      <c r="N258" s="28">
        <f>IF(ISERROR(1/VLOOKUP($B258,'Justerad allokering'!$B$2:$AG$462,MATCH(N$2,'Justerad allokering'!$B$2:$AF$2,0),FALSE)),VLOOKUP($B258,'Allokerad kvv'!$B$2:$AV$468,MATCH(N$2,'Allokerad kvv'!$B$2:$AV$2,0),FALSE),VLOOKUP($B258,'Justerad allokering'!$B$2:$AG$462,MATCH(N$2,'Justerad allokering'!$B$2:$AF$2,0),FALSE))</f>
        <v>0</v>
      </c>
      <c r="O258" s="28">
        <f>IF(ISERROR(1/VLOOKUP($B258,'Justerad allokering'!$B$2:$AG$462,MATCH(O$2,'Justerad allokering'!$B$2:$AF$2,0),FALSE)),VLOOKUP($B258,'Allokerad kvv'!$B$2:$AV$468,MATCH(O$2,'Allokerad kvv'!$B$2:$AV$2,0),FALSE),VLOOKUP($B258,'Justerad allokering'!$B$2:$AG$462,MATCH(O$2,'Justerad allokering'!$B$2:$AF$2,0),FALSE))</f>
        <v>0</v>
      </c>
      <c r="P258" s="28">
        <f>IF(ISERROR(1/VLOOKUP($B258,'Justerad allokering'!$B$2:$AG$462,MATCH(P$2,'Justerad allokering'!$B$2:$AF$2,0),FALSE)),VLOOKUP($B258,'Allokerad kvv'!$B$2:$AV$468,MATCH(P$2,'Allokerad kvv'!$B$2:$AV$2,0),FALSE),VLOOKUP($B258,'Justerad allokering'!$B$2:$AG$462,MATCH(P$2,'Justerad allokering'!$B$2:$AF$2,0),FALSE))</f>
        <v>0</v>
      </c>
      <c r="Q258" s="28">
        <f>IF(ISERROR(1/VLOOKUP($B258,'Justerad allokering'!$B$2:$AG$462,MATCH(Q$2,'Justerad allokering'!$B$2:$AF$2,0),FALSE)),VLOOKUP($B258,'Allokerad kvv'!$B$2:$AV$468,MATCH(Q$2,'Allokerad kvv'!$B$2:$AV$2,0),FALSE),VLOOKUP($B258,'Justerad allokering'!$B$2:$AG$462,MATCH(Q$2,'Justerad allokering'!$B$2:$AF$2,0),FALSE))</f>
        <v>0</v>
      </c>
      <c r="R258" s="28">
        <f>IF(ISERROR(1/VLOOKUP($B258,'Justerad allokering'!$B$2:$AG$462,MATCH(R$2,'Justerad allokering'!$B$2:$AF$2,0),FALSE)),VLOOKUP($B258,'Allokerad kvv'!$B$2:$AV$468,MATCH(R$2,'Allokerad kvv'!$B$2:$AV$2,0),FALSE),VLOOKUP($B258,'Justerad allokering'!$B$2:$AG$462,MATCH(R$2,'Justerad allokering'!$B$2:$AF$2,0),FALSE))</f>
        <v>0</v>
      </c>
      <c r="S258" s="28">
        <f>IF(ISERROR(1/VLOOKUP($B258,'Justerad allokering'!$B$2:$AG$462,MATCH(S$2,'Justerad allokering'!$B$2:$AF$2,0),FALSE)),VLOOKUP($B258,'Allokerad kvv'!$B$2:$AV$468,MATCH(S$2,'Allokerad kvv'!$B$2:$AV$2,0),FALSE),VLOOKUP($B258,'Justerad allokering'!$B$2:$AG$462,MATCH(S$2,'Justerad allokering'!$B$2:$AF$2,0),FALSE))</f>
        <v>0</v>
      </c>
      <c r="T258" s="28">
        <f>IF(ISERROR(1/VLOOKUP($B258,'Justerad allokering'!$B$2:$AG$462,MATCH(T$2,'Justerad allokering'!$B$2:$AF$2,0),FALSE)),VLOOKUP($B258,'Allokerad kvv'!$B$2:$AV$468,MATCH(T$2,'Allokerad kvv'!$B$2:$AV$2,0),FALSE),VLOOKUP($B258,'Justerad allokering'!$B$2:$AG$462,MATCH(T$2,'Justerad allokering'!$B$2:$AF$2,0),FALSE))</f>
        <v>0</v>
      </c>
      <c r="U258" s="28">
        <f>IF(ISERROR(1/VLOOKUP($B258,'Justerad allokering'!$B$2:$AG$462,MATCH(U$2,'Justerad allokering'!$B$2:$AF$2,0),FALSE)),VLOOKUP($B258,'Allokerad kvv'!$B$2:$AV$468,MATCH(U$2,'Allokerad kvv'!$B$2:$AV$2,0),FALSE),VLOOKUP($B258,'Justerad allokering'!$B$2:$AG$462,MATCH(U$2,'Justerad allokering'!$B$2:$AF$2,0),FALSE))</f>
        <v>0</v>
      </c>
      <c r="V258" s="28">
        <f>IF(ISERROR(1/VLOOKUP($B258,'Justerad allokering'!$B$2:$AG$462,MATCH(V$2,'Justerad allokering'!$B$2:$AF$2,0),FALSE)),VLOOKUP($B258,'Allokerad kvv'!$B$2:$AV$468,MATCH(V$2,'Allokerad kvv'!$B$2:$AV$2,0),FALSE),VLOOKUP($B258,'Justerad allokering'!$B$2:$AG$462,MATCH(V$2,'Justerad allokering'!$B$2:$AF$2,0),FALSE))</f>
        <v>0</v>
      </c>
      <c r="W258" s="28">
        <f>IF(ISERROR(1/VLOOKUP($B258,'Justerad allokering'!$B$2:$AG$462,MATCH(W$2,'Justerad allokering'!$B$2:$AF$2,0),FALSE)),VLOOKUP($B258,'Allokerad kvv'!$B$2:$AV$468,MATCH(W$2,'Allokerad kvv'!$B$2:$AV$2,0),FALSE),VLOOKUP($B258,'Justerad allokering'!$B$2:$AG$462,MATCH(W$2,'Justerad allokering'!$B$2:$AF$2,0),FALSE))</f>
        <v>0</v>
      </c>
      <c r="X258" s="28">
        <f>IF(ISERROR(1/VLOOKUP($B258,'Justerad allokering'!$B$2:$AG$462,MATCH(X$2,'Justerad allokering'!$B$2:$AF$2,0),FALSE)),VLOOKUP($B258,'Allokerad kvv'!$B$2:$AV$468,MATCH(X$2,'Allokerad kvv'!$B$2:$AV$2,0),FALSE),VLOOKUP($B258,'Justerad allokering'!$B$2:$AG$462,MATCH(X$2,'Justerad allokering'!$B$2:$AF$2,0),FALSE))</f>
        <v>0</v>
      </c>
      <c r="Y258" s="28">
        <f>IF(ISERROR(1/VLOOKUP($B258,'Justerad allokering'!$B$2:$AG$462,MATCH(Y$2,'Justerad allokering'!$B$2:$AF$2,0),FALSE)),VLOOKUP($B258,'Allokerad kvv'!$B$2:$AV$468,MATCH(Y$2,'Allokerad kvv'!$B$2:$AV$2,0),FALSE),VLOOKUP($B258,'Justerad allokering'!$B$2:$AG$462,MATCH(Y$2,'Justerad allokering'!$B$2:$AF$2,0),FALSE))</f>
        <v>0</v>
      </c>
      <c r="Z258" s="28">
        <f>IF(ISERROR(1/VLOOKUP($B258,'Justerad allokering'!$B$2:$AG$462,MATCH(Z$2,'Justerad allokering'!$B$2:$AF$2,0),FALSE)),VLOOKUP($B258,'Allokerad kvv'!$B$2:$AV$468,MATCH(Z$2,'Allokerad kvv'!$B$2:$AV$2,0),FALSE),VLOOKUP($B258,'Justerad allokering'!$B$2:$AG$462,MATCH(Z$2,'Justerad allokering'!$B$2:$AF$2,0),FALSE))</f>
        <v>0</v>
      </c>
      <c r="AA258" s="28"/>
      <c r="AB258" s="28"/>
      <c r="AE258">
        <f t="shared" si="9"/>
        <v>0</v>
      </c>
      <c r="AG258">
        <f t="shared" si="10"/>
        <v>0</v>
      </c>
      <c r="AH258">
        <f t="shared" si="11"/>
        <v>0</v>
      </c>
      <c r="AI258" s="55" t="str">
        <f>IF(AH258=0,"",AH258/VLOOKUP(B258,Kraftvärmeprod!$B$1:$BC$480,MATCH("Summa tillförd energi exklusive rökgaskondensering",Kraftvärmeprod!$B$1:$BC$1,0),FALSE))</f>
        <v/>
      </c>
    </row>
    <row r="259" spans="1:35" x14ac:dyDescent="0.35">
      <c r="A259" s="28" t="s">
        <v>350</v>
      </c>
      <c r="B259" s="28" t="s">
        <v>352</v>
      </c>
      <c r="C259" s="28">
        <f>IF(ISERROR(1/VLOOKUP($B259,'Justerad allokering'!$B$2:$AG$462,MATCH(C$2,'Justerad allokering'!$B$2:$AF$2,0),FALSE)),VLOOKUP($B259,'Allokerad kvv'!$B$2:$AV$468,MATCH(C$2,'Allokerad kvv'!$B$2:$AV$2,0),FALSE),VLOOKUP($B259,'Justerad allokering'!$B$2:$AG$462,MATCH(C$2,'Justerad allokering'!$B$2:$AF$2,0),FALSE))</f>
        <v>0</v>
      </c>
      <c r="D259" s="28">
        <f>IF(ISERROR(1/VLOOKUP($B259,'Justerad allokering'!$B$2:$AG$462,MATCH(D$2,'Justerad allokering'!$B$2:$AF$2,0),FALSE)),VLOOKUP($B259,'Allokerad kvv'!$B$2:$AV$468,MATCH(D$2,'Allokerad kvv'!$B$2:$AV$2,0),FALSE),VLOOKUP($B259,'Justerad allokering'!$B$2:$AG$462,MATCH(D$2,'Justerad allokering'!$B$2:$AF$2,0),FALSE))</f>
        <v>0</v>
      </c>
      <c r="E259" s="28">
        <f>IF(ISERROR(1/VLOOKUP($B259,'Justerad allokering'!$B$2:$AG$462,MATCH(E$2,'Justerad allokering'!$B$2:$AF$2,0),FALSE)),VLOOKUP($B259,'Allokerad kvv'!$B$2:$AV$468,MATCH(E$2,'Allokerad kvv'!$B$2:$AV$2,0),FALSE),VLOOKUP($B259,'Justerad allokering'!$B$2:$AG$462,MATCH(E$2,'Justerad allokering'!$B$2:$AF$2,0),FALSE))</f>
        <v>0</v>
      </c>
      <c r="F259" s="28">
        <f>IF(ISERROR(1/VLOOKUP($B259,'Justerad allokering'!$B$2:$AG$462,MATCH(F$2,'Justerad allokering'!$B$2:$AF$2,0),FALSE)),VLOOKUP($B259,'Allokerad kvv'!$B$2:$AV$468,MATCH(F$2,'Allokerad kvv'!$B$2:$AV$2,0),FALSE),VLOOKUP($B259,'Justerad allokering'!$B$2:$AG$462,MATCH(F$2,'Justerad allokering'!$B$2:$AF$2,0),FALSE))</f>
        <v>0</v>
      </c>
      <c r="G259" s="28">
        <f>IF(ISERROR(1/VLOOKUP($B259,'Justerad allokering'!$B$2:$AG$462,MATCH(G$2,'Justerad allokering'!$B$2:$AF$2,0),FALSE)),VLOOKUP($B259,'Allokerad kvv'!$B$2:$AV$468,MATCH(G$2,'Allokerad kvv'!$B$2:$AV$2,0),FALSE),VLOOKUP($B259,'Justerad allokering'!$B$2:$AG$462,MATCH(G$2,'Justerad allokering'!$B$2:$AF$2,0),FALSE))</f>
        <v>0</v>
      </c>
      <c r="H259" s="28">
        <f>IF(ISERROR(1/VLOOKUP($B259,'Justerad allokering'!$B$2:$AG$462,MATCH(H$2,'Justerad allokering'!$B$2:$AF$2,0),FALSE)),VLOOKUP($B259,'Allokerad kvv'!$B$2:$AV$468,MATCH(H$2,'Allokerad kvv'!$B$2:$AV$2,0),FALSE),VLOOKUP($B259,'Justerad allokering'!$B$2:$AG$462,MATCH(H$2,'Justerad allokering'!$B$2:$AF$2,0),FALSE))</f>
        <v>0</v>
      </c>
      <c r="I259" s="28">
        <f>IF(ISERROR(1/VLOOKUP($B259,'Justerad allokering'!$B$2:$AG$462,MATCH(I$2,'Justerad allokering'!$B$2:$AF$2,0),FALSE)),VLOOKUP($B259,'Allokerad kvv'!$B$2:$AV$468,MATCH(I$2,'Allokerad kvv'!$B$2:$AV$2,0),FALSE),VLOOKUP($B259,'Justerad allokering'!$B$2:$AG$462,MATCH(I$2,'Justerad allokering'!$B$2:$AF$2,0),FALSE))</f>
        <v>0</v>
      </c>
      <c r="J259" s="28">
        <f>IF(ISERROR(1/VLOOKUP($B259,'Justerad allokering'!$B$2:$AG$462,MATCH(J$2,'Justerad allokering'!$B$2:$AF$2,0),FALSE)),VLOOKUP($B259,'Allokerad kvv'!$B$2:$AV$468,MATCH(J$2,'Allokerad kvv'!$B$2:$AV$2,0),FALSE),VLOOKUP($B259,'Justerad allokering'!$B$2:$AG$462,MATCH(J$2,'Justerad allokering'!$B$2:$AF$2,0),FALSE))</f>
        <v>0</v>
      </c>
      <c r="K259" s="28">
        <f>IF(ISERROR(1/VLOOKUP($B259,'Justerad allokering'!$B$2:$AG$462,MATCH(K$2,'Justerad allokering'!$B$2:$AF$2,0),FALSE)),VLOOKUP($B259,'Allokerad kvv'!$B$2:$AV$468,MATCH(K$2,'Allokerad kvv'!$B$2:$AV$2,0),FALSE),VLOOKUP($B259,'Justerad allokering'!$B$2:$AG$462,MATCH(K$2,'Justerad allokering'!$B$2:$AF$2,0),FALSE))</f>
        <v>0</v>
      </c>
      <c r="L259" s="28">
        <f>IF(ISERROR(1/VLOOKUP($B259,'Justerad allokering'!$B$2:$AG$462,MATCH(L$2,'Justerad allokering'!$B$2:$AF$2,0),FALSE)),VLOOKUP($B259,'Allokerad kvv'!$B$2:$AV$468,MATCH(L$2,'Allokerad kvv'!$B$2:$AV$2,0),FALSE),VLOOKUP($B259,'Justerad allokering'!$B$2:$AG$462,MATCH(L$2,'Justerad allokering'!$B$2:$AF$2,0),FALSE))</f>
        <v>0</v>
      </c>
      <c r="M259" s="28">
        <f>IF(ISERROR(1/VLOOKUP($B259,'Justerad allokering'!$B$2:$AG$462,MATCH(M$2,'Justerad allokering'!$B$2:$AF$2,0),FALSE)),VLOOKUP($B259,'Allokerad kvv'!$B$2:$AV$468,MATCH(M$2,'Allokerad kvv'!$B$2:$AV$2,0),FALSE),VLOOKUP($B259,'Justerad allokering'!$B$2:$AG$462,MATCH(M$2,'Justerad allokering'!$B$2:$AF$2,0),FALSE))</f>
        <v>0</v>
      </c>
      <c r="N259" s="28">
        <f>IF(ISERROR(1/VLOOKUP($B259,'Justerad allokering'!$B$2:$AG$462,MATCH(N$2,'Justerad allokering'!$B$2:$AF$2,0),FALSE)),VLOOKUP($B259,'Allokerad kvv'!$B$2:$AV$468,MATCH(N$2,'Allokerad kvv'!$B$2:$AV$2,0),FALSE),VLOOKUP($B259,'Justerad allokering'!$B$2:$AG$462,MATCH(N$2,'Justerad allokering'!$B$2:$AF$2,0),FALSE))</f>
        <v>0</v>
      </c>
      <c r="O259" s="28">
        <f>IF(ISERROR(1/VLOOKUP($B259,'Justerad allokering'!$B$2:$AG$462,MATCH(O$2,'Justerad allokering'!$B$2:$AF$2,0),FALSE)),VLOOKUP($B259,'Allokerad kvv'!$B$2:$AV$468,MATCH(O$2,'Allokerad kvv'!$B$2:$AV$2,0),FALSE),VLOOKUP($B259,'Justerad allokering'!$B$2:$AG$462,MATCH(O$2,'Justerad allokering'!$B$2:$AF$2,0),FALSE))</f>
        <v>0</v>
      </c>
      <c r="P259" s="28">
        <f>IF(ISERROR(1/VLOOKUP($B259,'Justerad allokering'!$B$2:$AG$462,MATCH(P$2,'Justerad allokering'!$B$2:$AF$2,0),FALSE)),VLOOKUP($B259,'Allokerad kvv'!$B$2:$AV$468,MATCH(P$2,'Allokerad kvv'!$B$2:$AV$2,0),FALSE),VLOOKUP($B259,'Justerad allokering'!$B$2:$AG$462,MATCH(P$2,'Justerad allokering'!$B$2:$AF$2,0),FALSE))</f>
        <v>0</v>
      </c>
      <c r="Q259" s="28">
        <f>IF(ISERROR(1/VLOOKUP($B259,'Justerad allokering'!$B$2:$AG$462,MATCH(Q$2,'Justerad allokering'!$B$2:$AF$2,0),FALSE)),VLOOKUP($B259,'Allokerad kvv'!$B$2:$AV$468,MATCH(Q$2,'Allokerad kvv'!$B$2:$AV$2,0),FALSE),VLOOKUP($B259,'Justerad allokering'!$B$2:$AG$462,MATCH(Q$2,'Justerad allokering'!$B$2:$AF$2,0),FALSE))</f>
        <v>0</v>
      </c>
      <c r="R259" s="28">
        <f>IF(ISERROR(1/VLOOKUP($B259,'Justerad allokering'!$B$2:$AG$462,MATCH(R$2,'Justerad allokering'!$B$2:$AF$2,0),FALSE)),VLOOKUP($B259,'Allokerad kvv'!$B$2:$AV$468,MATCH(R$2,'Allokerad kvv'!$B$2:$AV$2,0),FALSE),VLOOKUP($B259,'Justerad allokering'!$B$2:$AG$462,MATCH(R$2,'Justerad allokering'!$B$2:$AF$2,0),FALSE))</f>
        <v>0</v>
      </c>
      <c r="S259" s="28">
        <f>IF(ISERROR(1/VLOOKUP($B259,'Justerad allokering'!$B$2:$AG$462,MATCH(S$2,'Justerad allokering'!$B$2:$AF$2,0),FALSE)),VLOOKUP($B259,'Allokerad kvv'!$B$2:$AV$468,MATCH(S$2,'Allokerad kvv'!$B$2:$AV$2,0),FALSE),VLOOKUP($B259,'Justerad allokering'!$B$2:$AG$462,MATCH(S$2,'Justerad allokering'!$B$2:$AF$2,0),FALSE))</f>
        <v>0</v>
      </c>
      <c r="T259" s="28">
        <f>IF(ISERROR(1/VLOOKUP($B259,'Justerad allokering'!$B$2:$AG$462,MATCH(T$2,'Justerad allokering'!$B$2:$AF$2,0),FALSE)),VLOOKUP($B259,'Allokerad kvv'!$B$2:$AV$468,MATCH(T$2,'Allokerad kvv'!$B$2:$AV$2,0),FALSE),VLOOKUP($B259,'Justerad allokering'!$B$2:$AG$462,MATCH(T$2,'Justerad allokering'!$B$2:$AF$2,0),FALSE))</f>
        <v>0</v>
      </c>
      <c r="U259" s="28">
        <f>IF(ISERROR(1/VLOOKUP($B259,'Justerad allokering'!$B$2:$AG$462,MATCH(U$2,'Justerad allokering'!$B$2:$AF$2,0),FALSE)),VLOOKUP($B259,'Allokerad kvv'!$B$2:$AV$468,MATCH(U$2,'Allokerad kvv'!$B$2:$AV$2,0),FALSE),VLOOKUP($B259,'Justerad allokering'!$B$2:$AG$462,MATCH(U$2,'Justerad allokering'!$B$2:$AF$2,0),FALSE))</f>
        <v>0</v>
      </c>
      <c r="V259" s="28">
        <f>IF(ISERROR(1/VLOOKUP($B259,'Justerad allokering'!$B$2:$AG$462,MATCH(V$2,'Justerad allokering'!$B$2:$AF$2,0),FALSE)),VLOOKUP($B259,'Allokerad kvv'!$B$2:$AV$468,MATCH(V$2,'Allokerad kvv'!$B$2:$AV$2,0),FALSE),VLOOKUP($B259,'Justerad allokering'!$B$2:$AG$462,MATCH(V$2,'Justerad allokering'!$B$2:$AF$2,0),FALSE))</f>
        <v>0</v>
      </c>
      <c r="W259" s="28">
        <f>IF(ISERROR(1/VLOOKUP($B259,'Justerad allokering'!$B$2:$AG$462,MATCH(W$2,'Justerad allokering'!$B$2:$AF$2,0),FALSE)),VLOOKUP($B259,'Allokerad kvv'!$B$2:$AV$468,MATCH(W$2,'Allokerad kvv'!$B$2:$AV$2,0),FALSE),VLOOKUP($B259,'Justerad allokering'!$B$2:$AG$462,MATCH(W$2,'Justerad allokering'!$B$2:$AF$2,0),FALSE))</f>
        <v>0</v>
      </c>
      <c r="X259" s="28">
        <f>IF(ISERROR(1/VLOOKUP($B259,'Justerad allokering'!$B$2:$AG$462,MATCH(X$2,'Justerad allokering'!$B$2:$AF$2,0),FALSE)),VLOOKUP($B259,'Allokerad kvv'!$B$2:$AV$468,MATCH(X$2,'Allokerad kvv'!$B$2:$AV$2,0),FALSE),VLOOKUP($B259,'Justerad allokering'!$B$2:$AG$462,MATCH(X$2,'Justerad allokering'!$B$2:$AF$2,0),FALSE))</f>
        <v>0</v>
      </c>
      <c r="Y259" s="28">
        <f>IF(ISERROR(1/VLOOKUP($B259,'Justerad allokering'!$B$2:$AG$462,MATCH(Y$2,'Justerad allokering'!$B$2:$AF$2,0),FALSE)),VLOOKUP($B259,'Allokerad kvv'!$B$2:$AV$468,MATCH(Y$2,'Allokerad kvv'!$B$2:$AV$2,0),FALSE),VLOOKUP($B259,'Justerad allokering'!$B$2:$AG$462,MATCH(Y$2,'Justerad allokering'!$B$2:$AF$2,0),FALSE))</f>
        <v>0</v>
      </c>
      <c r="Z259" s="28">
        <f>IF(ISERROR(1/VLOOKUP($B259,'Justerad allokering'!$B$2:$AG$462,MATCH(Z$2,'Justerad allokering'!$B$2:$AF$2,0),FALSE)),VLOOKUP($B259,'Allokerad kvv'!$B$2:$AV$468,MATCH(Z$2,'Allokerad kvv'!$B$2:$AV$2,0),FALSE),VLOOKUP($B259,'Justerad allokering'!$B$2:$AG$462,MATCH(Z$2,'Justerad allokering'!$B$2:$AF$2,0),FALSE))</f>
        <v>0</v>
      </c>
      <c r="AA259" s="28"/>
      <c r="AB259" s="28"/>
      <c r="AE259">
        <f t="shared" si="9"/>
        <v>0</v>
      </c>
      <c r="AG259">
        <f t="shared" si="10"/>
        <v>0</v>
      </c>
      <c r="AH259">
        <f t="shared" si="11"/>
        <v>0</v>
      </c>
      <c r="AI259" s="55" t="str">
        <f>IF(AH259=0,"",AH259/VLOOKUP(B259,Kraftvärmeprod!$B$1:$BC$480,MATCH("Summa tillförd energi exklusive rökgaskondensering",Kraftvärmeprod!$B$1:$BC$1,0),FALSE))</f>
        <v/>
      </c>
    </row>
    <row r="260" spans="1:35" x14ac:dyDescent="0.35">
      <c r="A260" s="28" t="s">
        <v>350</v>
      </c>
      <c r="B260" s="28" t="s">
        <v>353</v>
      </c>
      <c r="C260" s="28">
        <f>IF(ISERROR(1/VLOOKUP($B260,'Justerad allokering'!$B$2:$AG$462,MATCH(C$2,'Justerad allokering'!$B$2:$AF$2,0),FALSE)),VLOOKUP($B260,'Allokerad kvv'!$B$2:$AV$468,MATCH(C$2,'Allokerad kvv'!$B$2:$AV$2,0),FALSE),VLOOKUP($B260,'Justerad allokering'!$B$2:$AG$462,MATCH(C$2,'Justerad allokering'!$B$2:$AF$2,0),FALSE))</f>
        <v>0</v>
      </c>
      <c r="D260" s="28">
        <f>IF(ISERROR(1/VLOOKUP($B260,'Justerad allokering'!$B$2:$AG$462,MATCH(D$2,'Justerad allokering'!$B$2:$AF$2,0),FALSE)),VLOOKUP($B260,'Allokerad kvv'!$B$2:$AV$468,MATCH(D$2,'Allokerad kvv'!$B$2:$AV$2,0),FALSE),VLOOKUP($B260,'Justerad allokering'!$B$2:$AG$462,MATCH(D$2,'Justerad allokering'!$B$2:$AF$2,0),FALSE))</f>
        <v>0</v>
      </c>
      <c r="E260" s="28">
        <f>IF(ISERROR(1/VLOOKUP($B260,'Justerad allokering'!$B$2:$AG$462,MATCH(E$2,'Justerad allokering'!$B$2:$AF$2,0),FALSE)),VLOOKUP($B260,'Allokerad kvv'!$B$2:$AV$468,MATCH(E$2,'Allokerad kvv'!$B$2:$AV$2,0),FALSE),VLOOKUP($B260,'Justerad allokering'!$B$2:$AG$462,MATCH(E$2,'Justerad allokering'!$B$2:$AF$2,0),FALSE))</f>
        <v>0</v>
      </c>
      <c r="F260" s="28">
        <f>IF(ISERROR(1/VLOOKUP($B260,'Justerad allokering'!$B$2:$AG$462,MATCH(F$2,'Justerad allokering'!$B$2:$AF$2,0),FALSE)),VLOOKUP($B260,'Allokerad kvv'!$B$2:$AV$468,MATCH(F$2,'Allokerad kvv'!$B$2:$AV$2,0),FALSE),VLOOKUP($B260,'Justerad allokering'!$B$2:$AG$462,MATCH(F$2,'Justerad allokering'!$B$2:$AF$2,0),FALSE))</f>
        <v>0</v>
      </c>
      <c r="G260" s="28">
        <f>IF(ISERROR(1/VLOOKUP($B260,'Justerad allokering'!$B$2:$AG$462,MATCH(G$2,'Justerad allokering'!$B$2:$AF$2,0),FALSE)),VLOOKUP($B260,'Allokerad kvv'!$B$2:$AV$468,MATCH(G$2,'Allokerad kvv'!$B$2:$AV$2,0),FALSE),VLOOKUP($B260,'Justerad allokering'!$B$2:$AG$462,MATCH(G$2,'Justerad allokering'!$B$2:$AF$2,0),FALSE))</f>
        <v>0</v>
      </c>
      <c r="H260" s="28">
        <f>IF(ISERROR(1/VLOOKUP($B260,'Justerad allokering'!$B$2:$AG$462,MATCH(H$2,'Justerad allokering'!$B$2:$AF$2,0),FALSE)),VLOOKUP($B260,'Allokerad kvv'!$B$2:$AV$468,MATCH(H$2,'Allokerad kvv'!$B$2:$AV$2,0),FALSE),VLOOKUP($B260,'Justerad allokering'!$B$2:$AG$462,MATCH(H$2,'Justerad allokering'!$B$2:$AF$2,0),FALSE))</f>
        <v>0</v>
      </c>
      <c r="I260" s="28">
        <f>IF(ISERROR(1/VLOOKUP($B260,'Justerad allokering'!$B$2:$AG$462,MATCH(I$2,'Justerad allokering'!$B$2:$AF$2,0),FALSE)),VLOOKUP($B260,'Allokerad kvv'!$B$2:$AV$468,MATCH(I$2,'Allokerad kvv'!$B$2:$AV$2,0),FALSE),VLOOKUP($B260,'Justerad allokering'!$B$2:$AG$462,MATCH(I$2,'Justerad allokering'!$B$2:$AF$2,0),FALSE))</f>
        <v>0</v>
      </c>
      <c r="J260" s="28">
        <f>IF(ISERROR(1/VLOOKUP($B260,'Justerad allokering'!$B$2:$AG$462,MATCH(J$2,'Justerad allokering'!$B$2:$AF$2,0),FALSE)),VLOOKUP($B260,'Allokerad kvv'!$B$2:$AV$468,MATCH(J$2,'Allokerad kvv'!$B$2:$AV$2,0),FALSE),VLOOKUP($B260,'Justerad allokering'!$B$2:$AG$462,MATCH(J$2,'Justerad allokering'!$B$2:$AF$2,0),FALSE))</f>
        <v>72.880300000000005</v>
      </c>
      <c r="K260" s="28">
        <f>IF(ISERROR(1/VLOOKUP($B260,'Justerad allokering'!$B$2:$AG$462,MATCH(K$2,'Justerad allokering'!$B$2:$AF$2,0),FALSE)),VLOOKUP($B260,'Allokerad kvv'!$B$2:$AV$468,MATCH(K$2,'Allokerad kvv'!$B$2:$AV$2,0),FALSE),VLOOKUP($B260,'Justerad allokering'!$B$2:$AG$462,MATCH(K$2,'Justerad allokering'!$B$2:$AF$2,0),FALSE))</f>
        <v>3.48902</v>
      </c>
      <c r="L260" s="28">
        <f>IF(ISERROR(1/VLOOKUP($B260,'Justerad allokering'!$B$2:$AG$462,MATCH(L$2,'Justerad allokering'!$B$2:$AF$2,0),FALSE)),VLOOKUP($B260,'Allokerad kvv'!$B$2:$AV$468,MATCH(L$2,'Allokerad kvv'!$B$2:$AV$2,0),FALSE),VLOOKUP($B260,'Justerad allokering'!$B$2:$AG$462,MATCH(L$2,'Justerad allokering'!$B$2:$AF$2,0),FALSE))</f>
        <v>0</v>
      </c>
      <c r="M260" s="28">
        <f>IF(ISERROR(1/VLOOKUP($B260,'Justerad allokering'!$B$2:$AG$462,MATCH(M$2,'Justerad allokering'!$B$2:$AF$2,0),FALSE)),VLOOKUP($B260,'Allokerad kvv'!$B$2:$AV$468,MATCH(M$2,'Allokerad kvv'!$B$2:$AV$2,0),FALSE),VLOOKUP($B260,'Justerad allokering'!$B$2:$AG$462,MATCH(M$2,'Justerad allokering'!$B$2:$AF$2,0),FALSE))</f>
        <v>0</v>
      </c>
      <c r="N260" s="28">
        <f>IF(ISERROR(1/VLOOKUP($B260,'Justerad allokering'!$B$2:$AG$462,MATCH(N$2,'Justerad allokering'!$B$2:$AF$2,0),FALSE)),VLOOKUP($B260,'Allokerad kvv'!$B$2:$AV$468,MATCH(N$2,'Allokerad kvv'!$B$2:$AV$2,0),FALSE),VLOOKUP($B260,'Justerad allokering'!$B$2:$AG$462,MATCH(N$2,'Justerad allokering'!$B$2:$AF$2,0),FALSE))</f>
        <v>20.3</v>
      </c>
      <c r="O260" s="28">
        <f>IF(ISERROR(1/VLOOKUP($B260,'Justerad allokering'!$B$2:$AG$462,MATCH(O$2,'Justerad allokering'!$B$2:$AF$2,0),FALSE)),VLOOKUP($B260,'Allokerad kvv'!$B$2:$AV$468,MATCH(O$2,'Allokerad kvv'!$B$2:$AV$2,0),FALSE),VLOOKUP($B260,'Justerad allokering'!$B$2:$AG$462,MATCH(O$2,'Justerad allokering'!$B$2:$AF$2,0),FALSE))</f>
        <v>0</v>
      </c>
      <c r="P260" s="28">
        <f>IF(ISERROR(1/VLOOKUP($B260,'Justerad allokering'!$B$2:$AG$462,MATCH(P$2,'Justerad allokering'!$B$2:$AF$2,0),FALSE)),VLOOKUP($B260,'Allokerad kvv'!$B$2:$AV$468,MATCH(P$2,'Allokerad kvv'!$B$2:$AV$2,0),FALSE),VLOOKUP($B260,'Justerad allokering'!$B$2:$AG$462,MATCH(P$2,'Justerad allokering'!$B$2:$AF$2,0),FALSE))</f>
        <v>0</v>
      </c>
      <c r="Q260" s="28">
        <f>IF(ISERROR(1/VLOOKUP($B260,'Justerad allokering'!$B$2:$AG$462,MATCH(Q$2,'Justerad allokering'!$B$2:$AF$2,0),FALSE)),VLOOKUP($B260,'Allokerad kvv'!$B$2:$AV$468,MATCH(Q$2,'Allokerad kvv'!$B$2:$AV$2,0),FALSE),VLOOKUP($B260,'Justerad allokering'!$B$2:$AG$462,MATCH(Q$2,'Justerad allokering'!$B$2:$AF$2,0),FALSE))</f>
        <v>0</v>
      </c>
      <c r="R260" s="28">
        <f>IF(ISERROR(1/VLOOKUP($B260,'Justerad allokering'!$B$2:$AG$462,MATCH(R$2,'Justerad allokering'!$B$2:$AF$2,0),FALSE)),VLOOKUP($B260,'Allokerad kvv'!$B$2:$AV$468,MATCH(R$2,'Allokerad kvv'!$B$2:$AV$2,0),FALSE),VLOOKUP($B260,'Justerad allokering'!$B$2:$AG$462,MATCH(R$2,'Justerad allokering'!$B$2:$AF$2,0),FALSE))</f>
        <v>0</v>
      </c>
      <c r="S260" s="28">
        <f>IF(ISERROR(1/VLOOKUP($B260,'Justerad allokering'!$B$2:$AG$462,MATCH(S$2,'Justerad allokering'!$B$2:$AF$2,0),FALSE)),VLOOKUP($B260,'Allokerad kvv'!$B$2:$AV$468,MATCH(S$2,'Allokerad kvv'!$B$2:$AV$2,0),FALSE),VLOOKUP($B260,'Justerad allokering'!$B$2:$AG$462,MATCH(S$2,'Justerad allokering'!$B$2:$AF$2,0),FALSE))</f>
        <v>0</v>
      </c>
      <c r="T260" s="28">
        <f>IF(ISERROR(1/VLOOKUP($B260,'Justerad allokering'!$B$2:$AG$462,MATCH(T$2,'Justerad allokering'!$B$2:$AF$2,0),FALSE)),VLOOKUP($B260,'Allokerad kvv'!$B$2:$AV$468,MATCH(T$2,'Allokerad kvv'!$B$2:$AV$2,0),FALSE),VLOOKUP($B260,'Justerad allokering'!$B$2:$AG$462,MATCH(T$2,'Justerad allokering'!$B$2:$AF$2,0),FALSE))</f>
        <v>0</v>
      </c>
      <c r="U260" s="28">
        <f>IF(ISERROR(1/VLOOKUP($B260,'Justerad allokering'!$B$2:$AG$462,MATCH(U$2,'Justerad allokering'!$B$2:$AF$2,0),FALSE)),VLOOKUP($B260,'Allokerad kvv'!$B$2:$AV$468,MATCH(U$2,'Allokerad kvv'!$B$2:$AV$2,0),FALSE),VLOOKUP($B260,'Justerad allokering'!$B$2:$AG$462,MATCH(U$2,'Justerad allokering'!$B$2:$AF$2,0),FALSE))</f>
        <v>0</v>
      </c>
      <c r="V260" s="28">
        <f>IF(ISERROR(1/VLOOKUP($B260,'Justerad allokering'!$B$2:$AG$462,MATCH(V$2,'Justerad allokering'!$B$2:$AF$2,0),FALSE)),VLOOKUP($B260,'Allokerad kvv'!$B$2:$AV$468,MATCH(V$2,'Allokerad kvv'!$B$2:$AV$2,0),FALSE),VLOOKUP($B260,'Justerad allokering'!$B$2:$AG$462,MATCH(V$2,'Justerad allokering'!$B$2:$AF$2,0),FALSE))</f>
        <v>0</v>
      </c>
      <c r="W260" s="28">
        <f>IF(ISERROR(1/VLOOKUP($B260,'Justerad allokering'!$B$2:$AG$462,MATCH(W$2,'Justerad allokering'!$B$2:$AF$2,0),FALSE)),VLOOKUP($B260,'Allokerad kvv'!$B$2:$AV$468,MATCH(W$2,'Allokerad kvv'!$B$2:$AV$2,0),FALSE),VLOOKUP($B260,'Justerad allokering'!$B$2:$AG$462,MATCH(W$2,'Justerad allokering'!$B$2:$AF$2,0),FALSE))</f>
        <v>0</v>
      </c>
      <c r="X260" s="28">
        <f>IF(ISERROR(1/VLOOKUP($B260,'Justerad allokering'!$B$2:$AG$462,MATCH(X$2,'Justerad allokering'!$B$2:$AF$2,0),FALSE)),VLOOKUP($B260,'Allokerad kvv'!$B$2:$AV$468,MATCH(X$2,'Allokerad kvv'!$B$2:$AV$2,0),FALSE),VLOOKUP($B260,'Justerad allokering'!$B$2:$AG$462,MATCH(X$2,'Justerad allokering'!$B$2:$AF$2,0),FALSE))</f>
        <v>0</v>
      </c>
      <c r="Y260" s="28">
        <f>IF(ISERROR(1/VLOOKUP($B260,'Justerad allokering'!$B$2:$AG$462,MATCH(Y$2,'Justerad allokering'!$B$2:$AF$2,0),FALSE)),VLOOKUP($B260,'Allokerad kvv'!$B$2:$AV$468,MATCH(Y$2,'Allokerad kvv'!$B$2:$AV$2,0),FALSE),VLOOKUP($B260,'Justerad allokering'!$B$2:$AG$462,MATCH(Y$2,'Justerad allokering'!$B$2:$AF$2,0),FALSE))</f>
        <v>0</v>
      </c>
      <c r="Z260" s="28">
        <f>IF(ISERROR(1/VLOOKUP($B260,'Justerad allokering'!$B$2:$AG$462,MATCH(Z$2,'Justerad allokering'!$B$2:$AF$2,0),FALSE)),VLOOKUP($B260,'Allokerad kvv'!$B$2:$AV$468,MATCH(Z$2,'Allokerad kvv'!$B$2:$AV$2,0),FALSE),VLOOKUP($B260,'Justerad allokering'!$B$2:$AG$462,MATCH(Z$2,'Justerad allokering'!$B$2:$AF$2,0),FALSE))</f>
        <v>0</v>
      </c>
      <c r="AA260" s="28"/>
      <c r="AB260" s="28"/>
      <c r="AE260">
        <f t="shared" ref="AE260:AE323" si="12">SUM(C260:Z260)</f>
        <v>96.669319999999999</v>
      </c>
      <c r="AG260">
        <f t="shared" ref="AG260:AG323" si="13">AE260-K260</f>
        <v>93.180300000000003</v>
      </c>
      <c r="AH260">
        <f t="shared" ref="AH260:AH323" si="14">AG260-N260</f>
        <v>72.880300000000005</v>
      </c>
      <c r="AI260" s="55">
        <f>IF(AH260=0,"",AH260/VLOOKUP(B260,Kraftvärmeprod!$B$1:$BC$480,MATCH("Summa tillförd energi exklusive rökgaskondensering",Kraftvärmeprod!$B$1:$BC$1,0),FALSE))</f>
        <v>0.59959111476758542</v>
      </c>
    </row>
    <row r="261" spans="1:35" x14ac:dyDescent="0.35">
      <c r="A261" s="28" t="s">
        <v>354</v>
      </c>
      <c r="B261" s="28" t="s">
        <v>355</v>
      </c>
      <c r="C261" s="28">
        <f>IF(ISERROR(1/VLOOKUP($B261,'Justerad allokering'!$B$2:$AG$462,MATCH(C$2,'Justerad allokering'!$B$2:$AF$2,0),FALSE)),VLOOKUP($B261,'Allokerad kvv'!$B$2:$AV$468,MATCH(C$2,'Allokerad kvv'!$B$2:$AV$2,0),FALSE),VLOOKUP($B261,'Justerad allokering'!$B$2:$AG$462,MATCH(C$2,'Justerad allokering'!$B$2:$AF$2,0),FALSE))</f>
        <v>0</v>
      </c>
      <c r="D261" s="28">
        <f>IF(ISERROR(1/VLOOKUP($B261,'Justerad allokering'!$B$2:$AG$462,MATCH(D$2,'Justerad allokering'!$B$2:$AF$2,0),FALSE)),VLOOKUP($B261,'Allokerad kvv'!$B$2:$AV$468,MATCH(D$2,'Allokerad kvv'!$B$2:$AV$2,0),FALSE),VLOOKUP($B261,'Justerad allokering'!$B$2:$AG$462,MATCH(D$2,'Justerad allokering'!$B$2:$AF$2,0),FALSE))</f>
        <v>0</v>
      </c>
      <c r="E261" s="28">
        <f>IF(ISERROR(1/VLOOKUP($B261,'Justerad allokering'!$B$2:$AG$462,MATCH(E$2,'Justerad allokering'!$B$2:$AF$2,0),FALSE)),VLOOKUP($B261,'Allokerad kvv'!$B$2:$AV$468,MATCH(E$2,'Allokerad kvv'!$B$2:$AV$2,0),FALSE),VLOOKUP($B261,'Justerad allokering'!$B$2:$AG$462,MATCH(E$2,'Justerad allokering'!$B$2:$AF$2,0),FALSE))</f>
        <v>0</v>
      </c>
      <c r="F261" s="28">
        <f>IF(ISERROR(1/VLOOKUP($B261,'Justerad allokering'!$B$2:$AG$462,MATCH(F$2,'Justerad allokering'!$B$2:$AF$2,0),FALSE)),VLOOKUP($B261,'Allokerad kvv'!$B$2:$AV$468,MATCH(F$2,'Allokerad kvv'!$B$2:$AV$2,0),FALSE),VLOOKUP($B261,'Justerad allokering'!$B$2:$AG$462,MATCH(F$2,'Justerad allokering'!$B$2:$AF$2,0),FALSE))</f>
        <v>0</v>
      </c>
      <c r="G261" s="28">
        <f>IF(ISERROR(1/VLOOKUP($B261,'Justerad allokering'!$B$2:$AG$462,MATCH(G$2,'Justerad allokering'!$B$2:$AF$2,0),FALSE)),VLOOKUP($B261,'Allokerad kvv'!$B$2:$AV$468,MATCH(G$2,'Allokerad kvv'!$B$2:$AV$2,0),FALSE),VLOOKUP($B261,'Justerad allokering'!$B$2:$AG$462,MATCH(G$2,'Justerad allokering'!$B$2:$AF$2,0),FALSE))</f>
        <v>0</v>
      </c>
      <c r="H261" s="28">
        <f>IF(ISERROR(1/VLOOKUP($B261,'Justerad allokering'!$B$2:$AG$462,MATCH(H$2,'Justerad allokering'!$B$2:$AF$2,0),FALSE)),VLOOKUP($B261,'Allokerad kvv'!$B$2:$AV$468,MATCH(H$2,'Allokerad kvv'!$B$2:$AV$2,0),FALSE),VLOOKUP($B261,'Justerad allokering'!$B$2:$AG$462,MATCH(H$2,'Justerad allokering'!$B$2:$AF$2,0),FALSE))</f>
        <v>0</v>
      </c>
      <c r="I261" s="28">
        <f>IF(ISERROR(1/VLOOKUP($B261,'Justerad allokering'!$B$2:$AG$462,MATCH(I$2,'Justerad allokering'!$B$2:$AF$2,0),FALSE)),VLOOKUP($B261,'Allokerad kvv'!$B$2:$AV$468,MATCH(I$2,'Allokerad kvv'!$B$2:$AV$2,0),FALSE),VLOOKUP($B261,'Justerad allokering'!$B$2:$AG$462,MATCH(I$2,'Justerad allokering'!$B$2:$AF$2,0),FALSE))</f>
        <v>0</v>
      </c>
      <c r="J261" s="28">
        <f>IF(ISERROR(1/VLOOKUP($B261,'Justerad allokering'!$B$2:$AG$462,MATCH(J$2,'Justerad allokering'!$B$2:$AF$2,0),FALSE)),VLOOKUP($B261,'Allokerad kvv'!$B$2:$AV$468,MATCH(J$2,'Allokerad kvv'!$B$2:$AV$2,0),FALSE),VLOOKUP($B261,'Justerad allokering'!$B$2:$AG$462,MATCH(J$2,'Justerad allokering'!$B$2:$AF$2,0),FALSE))</f>
        <v>0</v>
      </c>
      <c r="K261" s="28">
        <f>IF(ISERROR(1/VLOOKUP($B261,'Justerad allokering'!$B$2:$AG$462,MATCH(K$2,'Justerad allokering'!$B$2:$AF$2,0),FALSE)),VLOOKUP($B261,'Allokerad kvv'!$B$2:$AV$468,MATCH(K$2,'Allokerad kvv'!$B$2:$AV$2,0),FALSE),VLOOKUP($B261,'Justerad allokering'!$B$2:$AG$462,MATCH(K$2,'Justerad allokering'!$B$2:$AF$2,0),FALSE))</f>
        <v>0</v>
      </c>
      <c r="L261" s="28">
        <f>IF(ISERROR(1/VLOOKUP($B261,'Justerad allokering'!$B$2:$AG$462,MATCH(L$2,'Justerad allokering'!$B$2:$AF$2,0),FALSE)),VLOOKUP($B261,'Allokerad kvv'!$B$2:$AV$468,MATCH(L$2,'Allokerad kvv'!$B$2:$AV$2,0),FALSE),VLOOKUP($B261,'Justerad allokering'!$B$2:$AG$462,MATCH(L$2,'Justerad allokering'!$B$2:$AF$2,0),FALSE))</f>
        <v>0</v>
      </c>
      <c r="M261" s="28">
        <f>IF(ISERROR(1/VLOOKUP($B261,'Justerad allokering'!$B$2:$AG$462,MATCH(M$2,'Justerad allokering'!$B$2:$AF$2,0),FALSE)),VLOOKUP($B261,'Allokerad kvv'!$B$2:$AV$468,MATCH(M$2,'Allokerad kvv'!$B$2:$AV$2,0),FALSE),VLOOKUP($B261,'Justerad allokering'!$B$2:$AG$462,MATCH(M$2,'Justerad allokering'!$B$2:$AF$2,0),FALSE))</f>
        <v>0</v>
      </c>
      <c r="N261" s="28">
        <f>IF(ISERROR(1/VLOOKUP($B261,'Justerad allokering'!$B$2:$AG$462,MATCH(N$2,'Justerad allokering'!$B$2:$AF$2,0),FALSE)),VLOOKUP($B261,'Allokerad kvv'!$B$2:$AV$468,MATCH(N$2,'Allokerad kvv'!$B$2:$AV$2,0),FALSE),VLOOKUP($B261,'Justerad allokering'!$B$2:$AG$462,MATCH(N$2,'Justerad allokering'!$B$2:$AF$2,0),FALSE))</f>
        <v>0</v>
      </c>
      <c r="O261" s="28">
        <f>IF(ISERROR(1/VLOOKUP($B261,'Justerad allokering'!$B$2:$AG$462,MATCH(O$2,'Justerad allokering'!$B$2:$AF$2,0),FALSE)),VLOOKUP($B261,'Allokerad kvv'!$B$2:$AV$468,MATCH(O$2,'Allokerad kvv'!$B$2:$AV$2,0),FALSE),VLOOKUP($B261,'Justerad allokering'!$B$2:$AG$462,MATCH(O$2,'Justerad allokering'!$B$2:$AF$2,0),FALSE))</f>
        <v>0</v>
      </c>
      <c r="P261" s="28">
        <f>IF(ISERROR(1/VLOOKUP($B261,'Justerad allokering'!$B$2:$AG$462,MATCH(P$2,'Justerad allokering'!$B$2:$AF$2,0),FALSE)),VLOOKUP($B261,'Allokerad kvv'!$B$2:$AV$468,MATCH(P$2,'Allokerad kvv'!$B$2:$AV$2,0),FALSE),VLOOKUP($B261,'Justerad allokering'!$B$2:$AG$462,MATCH(P$2,'Justerad allokering'!$B$2:$AF$2,0),FALSE))</f>
        <v>0</v>
      </c>
      <c r="Q261" s="28">
        <f>IF(ISERROR(1/VLOOKUP($B261,'Justerad allokering'!$B$2:$AG$462,MATCH(Q$2,'Justerad allokering'!$B$2:$AF$2,0),FALSE)),VLOOKUP($B261,'Allokerad kvv'!$B$2:$AV$468,MATCH(Q$2,'Allokerad kvv'!$B$2:$AV$2,0),FALSE),VLOOKUP($B261,'Justerad allokering'!$B$2:$AG$462,MATCH(Q$2,'Justerad allokering'!$B$2:$AF$2,0),FALSE))</f>
        <v>0</v>
      </c>
      <c r="R261" s="28">
        <f>IF(ISERROR(1/VLOOKUP($B261,'Justerad allokering'!$B$2:$AG$462,MATCH(R$2,'Justerad allokering'!$B$2:$AF$2,0),FALSE)),VLOOKUP($B261,'Allokerad kvv'!$B$2:$AV$468,MATCH(R$2,'Allokerad kvv'!$B$2:$AV$2,0),FALSE),VLOOKUP($B261,'Justerad allokering'!$B$2:$AG$462,MATCH(R$2,'Justerad allokering'!$B$2:$AF$2,0),FALSE))</f>
        <v>0</v>
      </c>
      <c r="S261" s="28">
        <f>IF(ISERROR(1/VLOOKUP($B261,'Justerad allokering'!$B$2:$AG$462,MATCH(S$2,'Justerad allokering'!$B$2:$AF$2,0),FALSE)),VLOOKUP($B261,'Allokerad kvv'!$B$2:$AV$468,MATCH(S$2,'Allokerad kvv'!$B$2:$AV$2,0),FALSE),VLOOKUP($B261,'Justerad allokering'!$B$2:$AG$462,MATCH(S$2,'Justerad allokering'!$B$2:$AF$2,0),FALSE))</f>
        <v>0</v>
      </c>
      <c r="T261" s="28">
        <f>IF(ISERROR(1/VLOOKUP($B261,'Justerad allokering'!$B$2:$AG$462,MATCH(T$2,'Justerad allokering'!$B$2:$AF$2,0),FALSE)),VLOOKUP($B261,'Allokerad kvv'!$B$2:$AV$468,MATCH(T$2,'Allokerad kvv'!$B$2:$AV$2,0),FALSE),VLOOKUP($B261,'Justerad allokering'!$B$2:$AG$462,MATCH(T$2,'Justerad allokering'!$B$2:$AF$2,0),FALSE))</f>
        <v>0</v>
      </c>
      <c r="U261" s="28">
        <f>IF(ISERROR(1/VLOOKUP($B261,'Justerad allokering'!$B$2:$AG$462,MATCH(U$2,'Justerad allokering'!$B$2:$AF$2,0),FALSE)),VLOOKUP($B261,'Allokerad kvv'!$B$2:$AV$468,MATCH(U$2,'Allokerad kvv'!$B$2:$AV$2,0),FALSE),VLOOKUP($B261,'Justerad allokering'!$B$2:$AG$462,MATCH(U$2,'Justerad allokering'!$B$2:$AF$2,0),FALSE))</f>
        <v>0</v>
      </c>
      <c r="V261" s="28">
        <f>IF(ISERROR(1/VLOOKUP($B261,'Justerad allokering'!$B$2:$AG$462,MATCH(V$2,'Justerad allokering'!$B$2:$AF$2,0),FALSE)),VLOOKUP($B261,'Allokerad kvv'!$B$2:$AV$468,MATCH(V$2,'Allokerad kvv'!$B$2:$AV$2,0),FALSE),VLOOKUP($B261,'Justerad allokering'!$B$2:$AG$462,MATCH(V$2,'Justerad allokering'!$B$2:$AF$2,0),FALSE))</f>
        <v>0</v>
      </c>
      <c r="W261" s="28">
        <f>IF(ISERROR(1/VLOOKUP($B261,'Justerad allokering'!$B$2:$AG$462,MATCH(W$2,'Justerad allokering'!$B$2:$AF$2,0),FALSE)),VLOOKUP($B261,'Allokerad kvv'!$B$2:$AV$468,MATCH(W$2,'Allokerad kvv'!$B$2:$AV$2,0),FALSE),VLOOKUP($B261,'Justerad allokering'!$B$2:$AG$462,MATCH(W$2,'Justerad allokering'!$B$2:$AF$2,0),FALSE))</f>
        <v>0</v>
      </c>
      <c r="X261" s="28">
        <f>IF(ISERROR(1/VLOOKUP($B261,'Justerad allokering'!$B$2:$AG$462,MATCH(X$2,'Justerad allokering'!$B$2:$AF$2,0),FALSE)),VLOOKUP($B261,'Allokerad kvv'!$B$2:$AV$468,MATCH(X$2,'Allokerad kvv'!$B$2:$AV$2,0),FALSE),VLOOKUP($B261,'Justerad allokering'!$B$2:$AG$462,MATCH(X$2,'Justerad allokering'!$B$2:$AF$2,0),FALSE))</f>
        <v>0</v>
      </c>
      <c r="Y261" s="28">
        <f>IF(ISERROR(1/VLOOKUP($B261,'Justerad allokering'!$B$2:$AG$462,MATCH(Y$2,'Justerad allokering'!$B$2:$AF$2,0),FALSE)),VLOOKUP($B261,'Allokerad kvv'!$B$2:$AV$468,MATCH(Y$2,'Allokerad kvv'!$B$2:$AV$2,0),FALSE),VLOOKUP($B261,'Justerad allokering'!$B$2:$AG$462,MATCH(Y$2,'Justerad allokering'!$B$2:$AF$2,0),FALSE))</f>
        <v>0</v>
      </c>
      <c r="Z261" s="28">
        <f>IF(ISERROR(1/VLOOKUP($B261,'Justerad allokering'!$B$2:$AG$462,MATCH(Z$2,'Justerad allokering'!$B$2:$AF$2,0),FALSE)),VLOOKUP($B261,'Allokerad kvv'!$B$2:$AV$468,MATCH(Z$2,'Allokerad kvv'!$B$2:$AV$2,0),FALSE),VLOOKUP($B261,'Justerad allokering'!$B$2:$AG$462,MATCH(Z$2,'Justerad allokering'!$B$2:$AF$2,0),FALSE))</f>
        <v>0</v>
      </c>
      <c r="AA261" s="28"/>
      <c r="AB261" s="28"/>
      <c r="AE261">
        <f t="shared" si="12"/>
        <v>0</v>
      </c>
      <c r="AG261">
        <f t="shared" si="13"/>
        <v>0</v>
      </c>
      <c r="AH261">
        <f t="shared" si="14"/>
        <v>0</v>
      </c>
      <c r="AI261" s="55" t="str">
        <f>IF(AH261=0,"",AH261/VLOOKUP(B261,Kraftvärmeprod!$B$1:$BC$480,MATCH("Summa tillförd energi exklusive rökgaskondensering",Kraftvärmeprod!$B$1:$BC$1,0),FALSE))</f>
        <v/>
      </c>
    </row>
    <row r="262" spans="1:35" x14ac:dyDescent="0.35">
      <c r="A262" s="28" t="s">
        <v>356</v>
      </c>
      <c r="B262" s="28" t="s">
        <v>357</v>
      </c>
      <c r="C262" s="28">
        <f>IF(ISERROR(1/VLOOKUP($B262,'Justerad allokering'!$B$2:$AG$462,MATCH(C$2,'Justerad allokering'!$B$2:$AF$2,0),FALSE)),VLOOKUP($B262,'Allokerad kvv'!$B$2:$AV$468,MATCH(C$2,'Allokerad kvv'!$B$2:$AV$2,0),FALSE),VLOOKUP($B262,'Justerad allokering'!$B$2:$AG$462,MATCH(C$2,'Justerad allokering'!$B$2:$AF$2,0),FALSE))</f>
        <v>0</v>
      </c>
      <c r="D262" s="28">
        <f>IF(ISERROR(1/VLOOKUP($B262,'Justerad allokering'!$B$2:$AG$462,MATCH(D$2,'Justerad allokering'!$B$2:$AF$2,0),FALSE)),VLOOKUP($B262,'Allokerad kvv'!$B$2:$AV$468,MATCH(D$2,'Allokerad kvv'!$B$2:$AV$2,0),FALSE),VLOOKUP($B262,'Justerad allokering'!$B$2:$AG$462,MATCH(D$2,'Justerad allokering'!$B$2:$AF$2,0),FALSE))</f>
        <v>0</v>
      </c>
      <c r="E262" s="28">
        <f>IF(ISERROR(1/VLOOKUP($B262,'Justerad allokering'!$B$2:$AG$462,MATCH(E$2,'Justerad allokering'!$B$2:$AF$2,0),FALSE)),VLOOKUP($B262,'Allokerad kvv'!$B$2:$AV$468,MATCH(E$2,'Allokerad kvv'!$B$2:$AV$2,0),FALSE),VLOOKUP($B262,'Justerad allokering'!$B$2:$AG$462,MATCH(E$2,'Justerad allokering'!$B$2:$AF$2,0),FALSE))</f>
        <v>0</v>
      </c>
      <c r="F262" s="28">
        <f>IF(ISERROR(1/VLOOKUP($B262,'Justerad allokering'!$B$2:$AG$462,MATCH(F$2,'Justerad allokering'!$B$2:$AF$2,0),FALSE)),VLOOKUP($B262,'Allokerad kvv'!$B$2:$AV$468,MATCH(F$2,'Allokerad kvv'!$B$2:$AV$2,0),FALSE),VLOOKUP($B262,'Justerad allokering'!$B$2:$AG$462,MATCH(F$2,'Justerad allokering'!$B$2:$AF$2,0),FALSE))</f>
        <v>0</v>
      </c>
      <c r="G262" s="28">
        <f>IF(ISERROR(1/VLOOKUP($B262,'Justerad allokering'!$B$2:$AG$462,MATCH(G$2,'Justerad allokering'!$B$2:$AF$2,0),FALSE)),VLOOKUP($B262,'Allokerad kvv'!$B$2:$AV$468,MATCH(G$2,'Allokerad kvv'!$B$2:$AV$2,0),FALSE),VLOOKUP($B262,'Justerad allokering'!$B$2:$AG$462,MATCH(G$2,'Justerad allokering'!$B$2:$AF$2,0),FALSE))</f>
        <v>0.19849600000000001</v>
      </c>
      <c r="H262" s="28">
        <f>IF(ISERROR(1/VLOOKUP($B262,'Justerad allokering'!$B$2:$AG$462,MATCH(H$2,'Justerad allokering'!$B$2:$AF$2,0),FALSE)),VLOOKUP($B262,'Allokerad kvv'!$B$2:$AV$468,MATCH(H$2,'Allokerad kvv'!$B$2:$AV$2,0),FALSE),VLOOKUP($B262,'Justerad allokering'!$B$2:$AG$462,MATCH(H$2,'Justerad allokering'!$B$2:$AF$2,0),FALSE))</f>
        <v>0</v>
      </c>
      <c r="I262" s="28">
        <f>IF(ISERROR(1/VLOOKUP($B262,'Justerad allokering'!$B$2:$AG$462,MATCH(I$2,'Justerad allokering'!$B$2:$AF$2,0),FALSE)),VLOOKUP($B262,'Allokerad kvv'!$B$2:$AV$468,MATCH(I$2,'Allokerad kvv'!$B$2:$AV$2,0),FALSE),VLOOKUP($B262,'Justerad allokering'!$B$2:$AG$462,MATCH(I$2,'Justerad allokering'!$B$2:$AF$2,0),FALSE))</f>
        <v>0</v>
      </c>
      <c r="J262" s="28">
        <f>IF(ISERROR(1/VLOOKUP($B262,'Justerad allokering'!$B$2:$AG$462,MATCH(J$2,'Justerad allokering'!$B$2:$AF$2,0),FALSE)),VLOOKUP($B262,'Allokerad kvv'!$B$2:$AV$468,MATCH(J$2,'Allokerad kvv'!$B$2:$AV$2,0),FALSE),VLOOKUP($B262,'Justerad allokering'!$B$2:$AG$462,MATCH(J$2,'Justerad allokering'!$B$2:$AF$2,0),FALSE))</f>
        <v>0</v>
      </c>
      <c r="K262" s="28">
        <f>IF(ISERROR(1/VLOOKUP($B262,'Justerad allokering'!$B$2:$AG$462,MATCH(K$2,'Justerad allokering'!$B$2:$AF$2,0),FALSE)),VLOOKUP($B262,'Allokerad kvv'!$B$2:$AV$468,MATCH(K$2,'Allokerad kvv'!$B$2:$AV$2,0),FALSE),VLOOKUP($B262,'Justerad allokering'!$B$2:$AG$462,MATCH(K$2,'Justerad allokering'!$B$2:$AF$2,0),FALSE))</f>
        <v>5.9548799999999999E-2</v>
      </c>
      <c r="L262" s="28">
        <f>IF(ISERROR(1/VLOOKUP($B262,'Justerad allokering'!$B$2:$AG$462,MATCH(L$2,'Justerad allokering'!$B$2:$AF$2,0),FALSE)),VLOOKUP($B262,'Allokerad kvv'!$B$2:$AV$468,MATCH(L$2,'Allokerad kvv'!$B$2:$AV$2,0),FALSE),VLOOKUP($B262,'Justerad allokering'!$B$2:$AG$462,MATCH(L$2,'Justerad allokering'!$B$2:$AF$2,0),FALSE))</f>
        <v>0</v>
      </c>
      <c r="M262" s="28">
        <f>IF(ISERROR(1/VLOOKUP($B262,'Justerad allokering'!$B$2:$AG$462,MATCH(M$2,'Justerad allokering'!$B$2:$AF$2,0),FALSE)),VLOOKUP($B262,'Allokerad kvv'!$B$2:$AV$468,MATCH(M$2,'Allokerad kvv'!$B$2:$AV$2,0),FALSE),VLOOKUP($B262,'Justerad allokering'!$B$2:$AG$462,MATCH(M$2,'Justerad allokering'!$B$2:$AF$2,0),FALSE))</f>
        <v>0</v>
      </c>
      <c r="N262" s="28">
        <f>IF(ISERROR(1/VLOOKUP($B262,'Justerad allokering'!$B$2:$AG$462,MATCH(N$2,'Justerad allokering'!$B$2:$AF$2,0),FALSE)),VLOOKUP($B262,'Allokerad kvv'!$B$2:$AV$468,MATCH(N$2,'Allokerad kvv'!$B$2:$AV$2,0),FALSE),VLOOKUP($B262,'Justerad allokering'!$B$2:$AG$462,MATCH(N$2,'Justerad allokering'!$B$2:$AF$2,0),FALSE))</f>
        <v>0</v>
      </c>
      <c r="O262" s="28">
        <f>IF(ISERROR(1/VLOOKUP($B262,'Justerad allokering'!$B$2:$AG$462,MATCH(O$2,'Justerad allokering'!$B$2:$AF$2,0),FALSE)),VLOOKUP($B262,'Allokerad kvv'!$B$2:$AV$468,MATCH(O$2,'Allokerad kvv'!$B$2:$AV$2,0),FALSE),VLOOKUP($B262,'Justerad allokering'!$B$2:$AG$462,MATCH(O$2,'Justerad allokering'!$B$2:$AF$2,0),FALSE))</f>
        <v>0</v>
      </c>
      <c r="P262" s="28">
        <f>IF(ISERROR(1/VLOOKUP($B262,'Justerad allokering'!$B$2:$AG$462,MATCH(P$2,'Justerad allokering'!$B$2:$AF$2,0),FALSE)),VLOOKUP($B262,'Allokerad kvv'!$B$2:$AV$468,MATCH(P$2,'Allokerad kvv'!$B$2:$AV$2,0),FALSE),VLOOKUP($B262,'Justerad allokering'!$B$2:$AG$462,MATCH(P$2,'Justerad allokering'!$B$2:$AF$2,0),FALSE))</f>
        <v>0</v>
      </c>
      <c r="Q262" s="28">
        <f>IF(ISERROR(1/VLOOKUP($B262,'Justerad allokering'!$B$2:$AG$462,MATCH(Q$2,'Justerad allokering'!$B$2:$AF$2,0),FALSE)),VLOOKUP($B262,'Allokerad kvv'!$B$2:$AV$468,MATCH(Q$2,'Allokerad kvv'!$B$2:$AV$2,0),FALSE),VLOOKUP($B262,'Justerad allokering'!$B$2:$AG$462,MATCH(Q$2,'Justerad allokering'!$B$2:$AF$2,0),FALSE))</f>
        <v>0</v>
      </c>
      <c r="R262" s="28">
        <f>IF(ISERROR(1/VLOOKUP($B262,'Justerad allokering'!$B$2:$AG$462,MATCH(R$2,'Justerad allokering'!$B$2:$AF$2,0),FALSE)),VLOOKUP($B262,'Allokerad kvv'!$B$2:$AV$468,MATCH(R$2,'Allokerad kvv'!$B$2:$AV$2,0),FALSE),VLOOKUP($B262,'Justerad allokering'!$B$2:$AG$462,MATCH(R$2,'Justerad allokering'!$B$2:$AF$2,0),FALSE))</f>
        <v>0</v>
      </c>
      <c r="S262" s="28">
        <f>IF(ISERROR(1/VLOOKUP($B262,'Justerad allokering'!$B$2:$AG$462,MATCH(S$2,'Justerad allokering'!$B$2:$AF$2,0),FALSE)),VLOOKUP($B262,'Allokerad kvv'!$B$2:$AV$468,MATCH(S$2,'Allokerad kvv'!$B$2:$AV$2,0),FALSE),VLOOKUP($B262,'Justerad allokering'!$B$2:$AG$462,MATCH(S$2,'Justerad allokering'!$B$2:$AF$2,0),FALSE))</f>
        <v>0</v>
      </c>
      <c r="T262" s="28">
        <f>IF(ISERROR(1/VLOOKUP($B262,'Justerad allokering'!$B$2:$AG$462,MATCH(T$2,'Justerad allokering'!$B$2:$AF$2,0),FALSE)),VLOOKUP($B262,'Allokerad kvv'!$B$2:$AV$468,MATCH(T$2,'Allokerad kvv'!$B$2:$AV$2,0),FALSE),VLOOKUP($B262,'Justerad allokering'!$B$2:$AG$462,MATCH(T$2,'Justerad allokering'!$B$2:$AF$2,0),FALSE))</f>
        <v>0</v>
      </c>
      <c r="U262" s="28">
        <f>IF(ISERROR(1/VLOOKUP($B262,'Justerad allokering'!$B$2:$AG$462,MATCH(U$2,'Justerad allokering'!$B$2:$AF$2,0),FALSE)),VLOOKUP($B262,'Allokerad kvv'!$B$2:$AV$468,MATCH(U$2,'Allokerad kvv'!$B$2:$AV$2,0),FALSE),VLOOKUP($B262,'Justerad allokering'!$B$2:$AG$462,MATCH(U$2,'Justerad allokering'!$B$2:$AF$2,0),FALSE))</f>
        <v>0</v>
      </c>
      <c r="V262" s="28">
        <f>IF(ISERROR(1/VLOOKUP($B262,'Justerad allokering'!$B$2:$AG$462,MATCH(V$2,'Justerad allokering'!$B$2:$AF$2,0),FALSE)),VLOOKUP($B262,'Allokerad kvv'!$B$2:$AV$468,MATCH(V$2,'Allokerad kvv'!$B$2:$AV$2,0),FALSE),VLOOKUP($B262,'Justerad allokering'!$B$2:$AG$462,MATCH(V$2,'Justerad allokering'!$B$2:$AF$2,0),FALSE))</f>
        <v>0</v>
      </c>
      <c r="W262" s="28">
        <f>IF(ISERROR(1/VLOOKUP($B262,'Justerad allokering'!$B$2:$AG$462,MATCH(W$2,'Justerad allokering'!$B$2:$AF$2,0),FALSE)),VLOOKUP($B262,'Allokerad kvv'!$B$2:$AV$468,MATCH(W$2,'Allokerad kvv'!$B$2:$AV$2,0),FALSE),VLOOKUP($B262,'Justerad allokering'!$B$2:$AG$462,MATCH(W$2,'Justerad allokering'!$B$2:$AF$2,0),FALSE))</f>
        <v>0</v>
      </c>
      <c r="X262" s="28">
        <f>IF(ISERROR(1/VLOOKUP($B262,'Justerad allokering'!$B$2:$AG$462,MATCH(X$2,'Justerad allokering'!$B$2:$AF$2,0),FALSE)),VLOOKUP($B262,'Allokerad kvv'!$B$2:$AV$468,MATCH(X$2,'Allokerad kvv'!$B$2:$AV$2,0),FALSE),VLOOKUP($B262,'Justerad allokering'!$B$2:$AG$462,MATCH(X$2,'Justerad allokering'!$B$2:$AF$2,0),FALSE))</f>
        <v>0</v>
      </c>
      <c r="Y262" s="28">
        <f>IF(ISERROR(1/VLOOKUP($B262,'Justerad allokering'!$B$2:$AG$462,MATCH(Y$2,'Justerad allokering'!$B$2:$AF$2,0),FALSE)),VLOOKUP($B262,'Allokerad kvv'!$B$2:$AV$468,MATCH(Y$2,'Allokerad kvv'!$B$2:$AV$2,0),FALSE),VLOOKUP($B262,'Justerad allokering'!$B$2:$AG$462,MATCH(Y$2,'Justerad allokering'!$B$2:$AF$2,0),FALSE))</f>
        <v>0</v>
      </c>
      <c r="Z262" s="28">
        <f>IF(ISERROR(1/VLOOKUP($B262,'Justerad allokering'!$B$2:$AG$462,MATCH(Z$2,'Justerad allokering'!$B$2:$AF$2,0),FALSE)),VLOOKUP($B262,'Allokerad kvv'!$B$2:$AV$468,MATCH(Z$2,'Allokerad kvv'!$B$2:$AV$2,0),FALSE),VLOOKUP($B262,'Justerad allokering'!$B$2:$AG$462,MATCH(Z$2,'Justerad allokering'!$B$2:$AF$2,0),FALSE))</f>
        <v>0</v>
      </c>
      <c r="AA262" s="28"/>
      <c r="AB262" s="28"/>
      <c r="AE262">
        <f t="shared" si="12"/>
        <v>0.25804480000000002</v>
      </c>
      <c r="AG262">
        <f t="shared" si="13"/>
        <v>0.19849600000000001</v>
      </c>
      <c r="AH262">
        <f t="shared" si="14"/>
        <v>0.19849600000000001</v>
      </c>
      <c r="AI262" s="55">
        <f>IF(AH262=0,"",AH262/VLOOKUP(B262,Kraftvärmeprod!$B$1:$BC$480,MATCH("Summa tillförd energi exklusive rökgaskondensering",Kraftvärmeprod!$B$1:$BC$1,0),FALSE))</f>
        <v>0.33082666666666671</v>
      </c>
    </row>
    <row r="263" spans="1:35" x14ac:dyDescent="0.35">
      <c r="A263" s="28" t="s">
        <v>358</v>
      </c>
      <c r="B263" s="28" t="s">
        <v>359</v>
      </c>
      <c r="C263" s="28">
        <f>IF(ISERROR(1/VLOOKUP($B263,'Justerad allokering'!$B$2:$AG$462,MATCH(C$2,'Justerad allokering'!$B$2:$AF$2,0),FALSE)),VLOOKUP($B263,'Allokerad kvv'!$B$2:$AV$468,MATCH(C$2,'Allokerad kvv'!$B$2:$AV$2,0),FALSE),VLOOKUP($B263,'Justerad allokering'!$B$2:$AG$462,MATCH(C$2,'Justerad allokering'!$B$2:$AF$2,0),FALSE))</f>
        <v>0</v>
      </c>
      <c r="D263" s="28">
        <f>IF(ISERROR(1/VLOOKUP($B263,'Justerad allokering'!$B$2:$AG$462,MATCH(D$2,'Justerad allokering'!$B$2:$AF$2,0),FALSE)),VLOOKUP($B263,'Allokerad kvv'!$B$2:$AV$468,MATCH(D$2,'Allokerad kvv'!$B$2:$AV$2,0),FALSE),VLOOKUP($B263,'Justerad allokering'!$B$2:$AG$462,MATCH(D$2,'Justerad allokering'!$B$2:$AF$2,0),FALSE))</f>
        <v>0</v>
      </c>
      <c r="E263" s="28">
        <f>IF(ISERROR(1/VLOOKUP($B263,'Justerad allokering'!$B$2:$AG$462,MATCH(E$2,'Justerad allokering'!$B$2:$AF$2,0),FALSE)),VLOOKUP($B263,'Allokerad kvv'!$B$2:$AV$468,MATCH(E$2,'Allokerad kvv'!$B$2:$AV$2,0),FALSE),VLOOKUP($B263,'Justerad allokering'!$B$2:$AG$462,MATCH(E$2,'Justerad allokering'!$B$2:$AF$2,0),FALSE))</f>
        <v>0</v>
      </c>
      <c r="F263" s="28">
        <f>IF(ISERROR(1/VLOOKUP($B263,'Justerad allokering'!$B$2:$AG$462,MATCH(F$2,'Justerad allokering'!$B$2:$AF$2,0),FALSE)),VLOOKUP($B263,'Allokerad kvv'!$B$2:$AV$468,MATCH(F$2,'Allokerad kvv'!$B$2:$AV$2,0),FALSE),VLOOKUP($B263,'Justerad allokering'!$B$2:$AG$462,MATCH(F$2,'Justerad allokering'!$B$2:$AF$2,0),FALSE))</f>
        <v>0</v>
      </c>
      <c r="G263" s="28">
        <f>IF(ISERROR(1/VLOOKUP($B263,'Justerad allokering'!$B$2:$AG$462,MATCH(G$2,'Justerad allokering'!$B$2:$AF$2,0),FALSE)),VLOOKUP($B263,'Allokerad kvv'!$B$2:$AV$468,MATCH(G$2,'Allokerad kvv'!$B$2:$AV$2,0),FALSE),VLOOKUP($B263,'Justerad allokering'!$B$2:$AG$462,MATCH(G$2,'Justerad allokering'!$B$2:$AF$2,0),FALSE))</f>
        <v>0</v>
      </c>
      <c r="H263" s="28">
        <f>IF(ISERROR(1/VLOOKUP($B263,'Justerad allokering'!$B$2:$AG$462,MATCH(H$2,'Justerad allokering'!$B$2:$AF$2,0),FALSE)),VLOOKUP($B263,'Allokerad kvv'!$B$2:$AV$468,MATCH(H$2,'Allokerad kvv'!$B$2:$AV$2,0),FALSE),VLOOKUP($B263,'Justerad allokering'!$B$2:$AG$462,MATCH(H$2,'Justerad allokering'!$B$2:$AF$2,0),FALSE))</f>
        <v>0</v>
      </c>
      <c r="I263" s="28">
        <f>IF(ISERROR(1/VLOOKUP($B263,'Justerad allokering'!$B$2:$AG$462,MATCH(I$2,'Justerad allokering'!$B$2:$AF$2,0),FALSE)),VLOOKUP($B263,'Allokerad kvv'!$B$2:$AV$468,MATCH(I$2,'Allokerad kvv'!$B$2:$AV$2,0),FALSE),VLOOKUP($B263,'Justerad allokering'!$B$2:$AG$462,MATCH(I$2,'Justerad allokering'!$B$2:$AF$2,0),FALSE))</f>
        <v>0</v>
      </c>
      <c r="J263" s="28">
        <f>IF(ISERROR(1/VLOOKUP($B263,'Justerad allokering'!$B$2:$AG$462,MATCH(J$2,'Justerad allokering'!$B$2:$AF$2,0),FALSE)),VLOOKUP($B263,'Allokerad kvv'!$B$2:$AV$468,MATCH(J$2,'Allokerad kvv'!$B$2:$AV$2,0),FALSE),VLOOKUP($B263,'Justerad allokering'!$B$2:$AG$462,MATCH(J$2,'Justerad allokering'!$B$2:$AF$2,0),FALSE))</f>
        <v>0</v>
      </c>
      <c r="K263" s="28">
        <f>IF(ISERROR(1/VLOOKUP($B263,'Justerad allokering'!$B$2:$AG$462,MATCH(K$2,'Justerad allokering'!$B$2:$AF$2,0),FALSE)),VLOOKUP($B263,'Allokerad kvv'!$B$2:$AV$468,MATCH(K$2,'Allokerad kvv'!$B$2:$AV$2,0),FALSE),VLOOKUP($B263,'Justerad allokering'!$B$2:$AG$462,MATCH(K$2,'Justerad allokering'!$B$2:$AF$2,0),FALSE))</f>
        <v>0</v>
      </c>
      <c r="L263" s="28">
        <f>IF(ISERROR(1/VLOOKUP($B263,'Justerad allokering'!$B$2:$AG$462,MATCH(L$2,'Justerad allokering'!$B$2:$AF$2,0),FALSE)),VLOOKUP($B263,'Allokerad kvv'!$B$2:$AV$468,MATCH(L$2,'Allokerad kvv'!$B$2:$AV$2,0),FALSE),VLOOKUP($B263,'Justerad allokering'!$B$2:$AG$462,MATCH(L$2,'Justerad allokering'!$B$2:$AF$2,0),FALSE))</f>
        <v>0</v>
      </c>
      <c r="M263" s="28">
        <f>IF(ISERROR(1/VLOOKUP($B263,'Justerad allokering'!$B$2:$AG$462,MATCH(M$2,'Justerad allokering'!$B$2:$AF$2,0),FALSE)),VLOOKUP($B263,'Allokerad kvv'!$B$2:$AV$468,MATCH(M$2,'Allokerad kvv'!$B$2:$AV$2,0),FALSE),VLOOKUP($B263,'Justerad allokering'!$B$2:$AG$462,MATCH(M$2,'Justerad allokering'!$B$2:$AF$2,0),FALSE))</f>
        <v>0</v>
      </c>
      <c r="N263" s="28">
        <f>IF(ISERROR(1/VLOOKUP($B263,'Justerad allokering'!$B$2:$AG$462,MATCH(N$2,'Justerad allokering'!$B$2:$AF$2,0),FALSE)),VLOOKUP($B263,'Allokerad kvv'!$B$2:$AV$468,MATCH(N$2,'Allokerad kvv'!$B$2:$AV$2,0),FALSE),VLOOKUP($B263,'Justerad allokering'!$B$2:$AG$462,MATCH(N$2,'Justerad allokering'!$B$2:$AF$2,0),FALSE))</f>
        <v>0</v>
      </c>
      <c r="O263" s="28">
        <f>IF(ISERROR(1/VLOOKUP($B263,'Justerad allokering'!$B$2:$AG$462,MATCH(O$2,'Justerad allokering'!$B$2:$AF$2,0),FALSE)),VLOOKUP($B263,'Allokerad kvv'!$B$2:$AV$468,MATCH(O$2,'Allokerad kvv'!$B$2:$AV$2,0),FALSE),VLOOKUP($B263,'Justerad allokering'!$B$2:$AG$462,MATCH(O$2,'Justerad allokering'!$B$2:$AF$2,0),FALSE))</f>
        <v>0</v>
      </c>
      <c r="P263" s="28">
        <f>IF(ISERROR(1/VLOOKUP($B263,'Justerad allokering'!$B$2:$AG$462,MATCH(P$2,'Justerad allokering'!$B$2:$AF$2,0),FALSE)),VLOOKUP($B263,'Allokerad kvv'!$B$2:$AV$468,MATCH(P$2,'Allokerad kvv'!$B$2:$AV$2,0),FALSE),VLOOKUP($B263,'Justerad allokering'!$B$2:$AG$462,MATCH(P$2,'Justerad allokering'!$B$2:$AF$2,0),FALSE))</f>
        <v>0</v>
      </c>
      <c r="Q263" s="28">
        <f>IF(ISERROR(1/VLOOKUP($B263,'Justerad allokering'!$B$2:$AG$462,MATCH(Q$2,'Justerad allokering'!$B$2:$AF$2,0),FALSE)),VLOOKUP($B263,'Allokerad kvv'!$B$2:$AV$468,MATCH(Q$2,'Allokerad kvv'!$B$2:$AV$2,0),FALSE),VLOOKUP($B263,'Justerad allokering'!$B$2:$AG$462,MATCH(Q$2,'Justerad allokering'!$B$2:$AF$2,0),FALSE))</f>
        <v>0</v>
      </c>
      <c r="R263" s="28">
        <f>IF(ISERROR(1/VLOOKUP($B263,'Justerad allokering'!$B$2:$AG$462,MATCH(R$2,'Justerad allokering'!$B$2:$AF$2,0),FALSE)),VLOOKUP($B263,'Allokerad kvv'!$B$2:$AV$468,MATCH(R$2,'Allokerad kvv'!$B$2:$AV$2,0),FALSE),VLOOKUP($B263,'Justerad allokering'!$B$2:$AG$462,MATCH(R$2,'Justerad allokering'!$B$2:$AF$2,0),FALSE))</f>
        <v>0</v>
      </c>
      <c r="S263" s="28">
        <f>IF(ISERROR(1/VLOOKUP($B263,'Justerad allokering'!$B$2:$AG$462,MATCH(S$2,'Justerad allokering'!$B$2:$AF$2,0),FALSE)),VLOOKUP($B263,'Allokerad kvv'!$B$2:$AV$468,MATCH(S$2,'Allokerad kvv'!$B$2:$AV$2,0),FALSE),VLOOKUP($B263,'Justerad allokering'!$B$2:$AG$462,MATCH(S$2,'Justerad allokering'!$B$2:$AF$2,0),FALSE))</f>
        <v>0</v>
      </c>
      <c r="T263" s="28">
        <f>IF(ISERROR(1/VLOOKUP($B263,'Justerad allokering'!$B$2:$AG$462,MATCH(T$2,'Justerad allokering'!$B$2:$AF$2,0),FALSE)),VLOOKUP($B263,'Allokerad kvv'!$B$2:$AV$468,MATCH(T$2,'Allokerad kvv'!$B$2:$AV$2,0),FALSE),VLOOKUP($B263,'Justerad allokering'!$B$2:$AG$462,MATCH(T$2,'Justerad allokering'!$B$2:$AF$2,0),FALSE))</f>
        <v>0</v>
      </c>
      <c r="U263" s="28">
        <f>IF(ISERROR(1/VLOOKUP($B263,'Justerad allokering'!$B$2:$AG$462,MATCH(U$2,'Justerad allokering'!$B$2:$AF$2,0),FALSE)),VLOOKUP($B263,'Allokerad kvv'!$B$2:$AV$468,MATCH(U$2,'Allokerad kvv'!$B$2:$AV$2,0),FALSE),VLOOKUP($B263,'Justerad allokering'!$B$2:$AG$462,MATCH(U$2,'Justerad allokering'!$B$2:$AF$2,0),FALSE))</f>
        <v>0</v>
      </c>
      <c r="V263" s="28">
        <f>IF(ISERROR(1/VLOOKUP($B263,'Justerad allokering'!$B$2:$AG$462,MATCH(V$2,'Justerad allokering'!$B$2:$AF$2,0),FALSE)),VLOOKUP($B263,'Allokerad kvv'!$B$2:$AV$468,MATCH(V$2,'Allokerad kvv'!$B$2:$AV$2,0),FALSE),VLOOKUP($B263,'Justerad allokering'!$B$2:$AG$462,MATCH(V$2,'Justerad allokering'!$B$2:$AF$2,0),FALSE))</f>
        <v>0</v>
      </c>
      <c r="W263" s="28">
        <f>IF(ISERROR(1/VLOOKUP($B263,'Justerad allokering'!$B$2:$AG$462,MATCH(W$2,'Justerad allokering'!$B$2:$AF$2,0),FALSE)),VLOOKUP($B263,'Allokerad kvv'!$B$2:$AV$468,MATCH(W$2,'Allokerad kvv'!$B$2:$AV$2,0),FALSE),VLOOKUP($B263,'Justerad allokering'!$B$2:$AG$462,MATCH(W$2,'Justerad allokering'!$B$2:$AF$2,0),FALSE))</f>
        <v>0</v>
      </c>
      <c r="X263" s="28">
        <f>IF(ISERROR(1/VLOOKUP($B263,'Justerad allokering'!$B$2:$AG$462,MATCH(X$2,'Justerad allokering'!$B$2:$AF$2,0),FALSE)),VLOOKUP($B263,'Allokerad kvv'!$B$2:$AV$468,MATCH(X$2,'Allokerad kvv'!$B$2:$AV$2,0),FALSE),VLOOKUP($B263,'Justerad allokering'!$B$2:$AG$462,MATCH(X$2,'Justerad allokering'!$B$2:$AF$2,0),FALSE))</f>
        <v>0</v>
      </c>
      <c r="Y263" s="28">
        <f>IF(ISERROR(1/VLOOKUP($B263,'Justerad allokering'!$B$2:$AG$462,MATCH(Y$2,'Justerad allokering'!$B$2:$AF$2,0),FALSE)),VLOOKUP($B263,'Allokerad kvv'!$B$2:$AV$468,MATCH(Y$2,'Allokerad kvv'!$B$2:$AV$2,0),FALSE),VLOOKUP($B263,'Justerad allokering'!$B$2:$AG$462,MATCH(Y$2,'Justerad allokering'!$B$2:$AF$2,0),FALSE))</f>
        <v>0</v>
      </c>
      <c r="Z263" s="28">
        <f>IF(ISERROR(1/VLOOKUP($B263,'Justerad allokering'!$B$2:$AG$462,MATCH(Z$2,'Justerad allokering'!$B$2:$AF$2,0),FALSE)),VLOOKUP($B263,'Allokerad kvv'!$B$2:$AV$468,MATCH(Z$2,'Allokerad kvv'!$B$2:$AV$2,0),FALSE),VLOOKUP($B263,'Justerad allokering'!$B$2:$AG$462,MATCH(Z$2,'Justerad allokering'!$B$2:$AF$2,0),FALSE))</f>
        <v>0</v>
      </c>
      <c r="AA263" s="28"/>
      <c r="AB263" s="28"/>
      <c r="AE263">
        <f t="shared" si="12"/>
        <v>0</v>
      </c>
      <c r="AG263">
        <f t="shared" si="13"/>
        <v>0</v>
      </c>
      <c r="AH263">
        <f t="shared" si="14"/>
        <v>0</v>
      </c>
      <c r="AI263" s="55" t="str">
        <f>IF(AH263=0,"",AH263/VLOOKUP(B263,Kraftvärmeprod!$B$1:$BC$480,MATCH("Summa tillförd energi exklusive rökgaskondensering",Kraftvärmeprod!$B$1:$BC$1,0),FALSE))</f>
        <v/>
      </c>
    </row>
    <row r="264" spans="1:35" x14ac:dyDescent="0.35">
      <c r="A264" s="28" t="s">
        <v>360</v>
      </c>
      <c r="B264" s="28" t="s">
        <v>361</v>
      </c>
      <c r="C264" s="28">
        <f>IF(ISERROR(1/VLOOKUP($B264,'Justerad allokering'!$B$2:$AG$462,MATCH(C$2,'Justerad allokering'!$B$2:$AF$2,0),FALSE)),VLOOKUP($B264,'Allokerad kvv'!$B$2:$AV$468,MATCH(C$2,'Allokerad kvv'!$B$2:$AV$2,0),FALSE),VLOOKUP($B264,'Justerad allokering'!$B$2:$AG$462,MATCH(C$2,'Justerad allokering'!$B$2:$AF$2,0),FALSE))</f>
        <v>0</v>
      </c>
      <c r="D264" s="28">
        <f>IF(ISERROR(1/VLOOKUP($B264,'Justerad allokering'!$B$2:$AG$462,MATCH(D$2,'Justerad allokering'!$B$2:$AF$2,0),FALSE)),VLOOKUP($B264,'Allokerad kvv'!$B$2:$AV$468,MATCH(D$2,'Allokerad kvv'!$B$2:$AV$2,0),FALSE),VLOOKUP($B264,'Justerad allokering'!$B$2:$AG$462,MATCH(D$2,'Justerad allokering'!$B$2:$AF$2,0),FALSE))</f>
        <v>0</v>
      </c>
      <c r="E264" s="28">
        <f>IF(ISERROR(1/VLOOKUP($B264,'Justerad allokering'!$B$2:$AG$462,MATCH(E$2,'Justerad allokering'!$B$2:$AF$2,0),FALSE)),VLOOKUP($B264,'Allokerad kvv'!$B$2:$AV$468,MATCH(E$2,'Allokerad kvv'!$B$2:$AV$2,0),FALSE),VLOOKUP($B264,'Justerad allokering'!$B$2:$AG$462,MATCH(E$2,'Justerad allokering'!$B$2:$AF$2,0),FALSE))</f>
        <v>0</v>
      </c>
      <c r="F264" s="28">
        <f>IF(ISERROR(1/VLOOKUP($B264,'Justerad allokering'!$B$2:$AG$462,MATCH(F$2,'Justerad allokering'!$B$2:$AF$2,0),FALSE)),VLOOKUP($B264,'Allokerad kvv'!$B$2:$AV$468,MATCH(F$2,'Allokerad kvv'!$B$2:$AV$2,0),FALSE),VLOOKUP($B264,'Justerad allokering'!$B$2:$AG$462,MATCH(F$2,'Justerad allokering'!$B$2:$AF$2,0),FALSE))</f>
        <v>0</v>
      </c>
      <c r="G264" s="28">
        <f>IF(ISERROR(1/VLOOKUP($B264,'Justerad allokering'!$B$2:$AG$462,MATCH(G$2,'Justerad allokering'!$B$2:$AF$2,0),FALSE)),VLOOKUP($B264,'Allokerad kvv'!$B$2:$AV$468,MATCH(G$2,'Allokerad kvv'!$B$2:$AV$2,0),FALSE),VLOOKUP($B264,'Justerad allokering'!$B$2:$AG$462,MATCH(G$2,'Justerad allokering'!$B$2:$AF$2,0),FALSE))</f>
        <v>0</v>
      </c>
      <c r="H264" s="28">
        <f>IF(ISERROR(1/VLOOKUP($B264,'Justerad allokering'!$B$2:$AG$462,MATCH(H$2,'Justerad allokering'!$B$2:$AF$2,0),FALSE)),VLOOKUP($B264,'Allokerad kvv'!$B$2:$AV$468,MATCH(H$2,'Allokerad kvv'!$B$2:$AV$2,0),FALSE),VLOOKUP($B264,'Justerad allokering'!$B$2:$AG$462,MATCH(H$2,'Justerad allokering'!$B$2:$AF$2,0),FALSE))</f>
        <v>0</v>
      </c>
      <c r="I264" s="28">
        <f>IF(ISERROR(1/VLOOKUP($B264,'Justerad allokering'!$B$2:$AG$462,MATCH(I$2,'Justerad allokering'!$B$2:$AF$2,0),FALSE)),VLOOKUP($B264,'Allokerad kvv'!$B$2:$AV$468,MATCH(I$2,'Allokerad kvv'!$B$2:$AV$2,0),FALSE),VLOOKUP($B264,'Justerad allokering'!$B$2:$AG$462,MATCH(I$2,'Justerad allokering'!$B$2:$AF$2,0),FALSE))</f>
        <v>0</v>
      </c>
      <c r="J264" s="28">
        <f>IF(ISERROR(1/VLOOKUP($B264,'Justerad allokering'!$B$2:$AG$462,MATCH(J$2,'Justerad allokering'!$B$2:$AF$2,0),FALSE)),VLOOKUP($B264,'Allokerad kvv'!$B$2:$AV$468,MATCH(J$2,'Allokerad kvv'!$B$2:$AV$2,0),FALSE),VLOOKUP($B264,'Justerad allokering'!$B$2:$AG$462,MATCH(J$2,'Justerad allokering'!$B$2:$AF$2,0),FALSE))</f>
        <v>0</v>
      </c>
      <c r="K264" s="28">
        <f>IF(ISERROR(1/VLOOKUP($B264,'Justerad allokering'!$B$2:$AG$462,MATCH(K$2,'Justerad allokering'!$B$2:$AF$2,0),FALSE)),VLOOKUP($B264,'Allokerad kvv'!$B$2:$AV$468,MATCH(K$2,'Allokerad kvv'!$B$2:$AV$2,0),FALSE),VLOOKUP($B264,'Justerad allokering'!$B$2:$AG$462,MATCH(K$2,'Justerad allokering'!$B$2:$AF$2,0),FALSE))</f>
        <v>0</v>
      </c>
      <c r="L264" s="28">
        <f>IF(ISERROR(1/VLOOKUP($B264,'Justerad allokering'!$B$2:$AG$462,MATCH(L$2,'Justerad allokering'!$B$2:$AF$2,0),FALSE)),VLOOKUP($B264,'Allokerad kvv'!$B$2:$AV$468,MATCH(L$2,'Allokerad kvv'!$B$2:$AV$2,0),FALSE),VLOOKUP($B264,'Justerad allokering'!$B$2:$AG$462,MATCH(L$2,'Justerad allokering'!$B$2:$AF$2,0),FALSE))</f>
        <v>0</v>
      </c>
      <c r="M264" s="28">
        <f>IF(ISERROR(1/VLOOKUP($B264,'Justerad allokering'!$B$2:$AG$462,MATCH(M$2,'Justerad allokering'!$B$2:$AF$2,0),FALSE)),VLOOKUP($B264,'Allokerad kvv'!$B$2:$AV$468,MATCH(M$2,'Allokerad kvv'!$B$2:$AV$2,0),FALSE),VLOOKUP($B264,'Justerad allokering'!$B$2:$AG$462,MATCH(M$2,'Justerad allokering'!$B$2:$AF$2,0),FALSE))</f>
        <v>0</v>
      </c>
      <c r="N264" s="28">
        <f>IF(ISERROR(1/VLOOKUP($B264,'Justerad allokering'!$B$2:$AG$462,MATCH(N$2,'Justerad allokering'!$B$2:$AF$2,0),FALSE)),VLOOKUP($B264,'Allokerad kvv'!$B$2:$AV$468,MATCH(N$2,'Allokerad kvv'!$B$2:$AV$2,0),FALSE),VLOOKUP($B264,'Justerad allokering'!$B$2:$AG$462,MATCH(N$2,'Justerad allokering'!$B$2:$AF$2,0),FALSE))</f>
        <v>0</v>
      </c>
      <c r="O264" s="28">
        <f>IF(ISERROR(1/VLOOKUP($B264,'Justerad allokering'!$B$2:$AG$462,MATCH(O$2,'Justerad allokering'!$B$2:$AF$2,0),FALSE)),VLOOKUP($B264,'Allokerad kvv'!$B$2:$AV$468,MATCH(O$2,'Allokerad kvv'!$B$2:$AV$2,0),FALSE),VLOOKUP($B264,'Justerad allokering'!$B$2:$AG$462,MATCH(O$2,'Justerad allokering'!$B$2:$AF$2,0),FALSE))</f>
        <v>0</v>
      </c>
      <c r="P264" s="28">
        <f>IF(ISERROR(1/VLOOKUP($B264,'Justerad allokering'!$B$2:$AG$462,MATCH(P$2,'Justerad allokering'!$B$2:$AF$2,0),FALSE)),VLOOKUP($B264,'Allokerad kvv'!$B$2:$AV$468,MATCH(P$2,'Allokerad kvv'!$B$2:$AV$2,0),FALSE),VLOOKUP($B264,'Justerad allokering'!$B$2:$AG$462,MATCH(P$2,'Justerad allokering'!$B$2:$AF$2,0),FALSE))</f>
        <v>0</v>
      </c>
      <c r="Q264" s="28">
        <f>IF(ISERROR(1/VLOOKUP($B264,'Justerad allokering'!$B$2:$AG$462,MATCH(Q$2,'Justerad allokering'!$B$2:$AF$2,0),FALSE)),VLOOKUP($B264,'Allokerad kvv'!$B$2:$AV$468,MATCH(Q$2,'Allokerad kvv'!$B$2:$AV$2,0),FALSE),VLOOKUP($B264,'Justerad allokering'!$B$2:$AG$462,MATCH(Q$2,'Justerad allokering'!$B$2:$AF$2,0),FALSE))</f>
        <v>0</v>
      </c>
      <c r="R264" s="28">
        <f>IF(ISERROR(1/VLOOKUP($B264,'Justerad allokering'!$B$2:$AG$462,MATCH(R$2,'Justerad allokering'!$B$2:$AF$2,0),FALSE)),VLOOKUP($B264,'Allokerad kvv'!$B$2:$AV$468,MATCH(R$2,'Allokerad kvv'!$B$2:$AV$2,0),FALSE),VLOOKUP($B264,'Justerad allokering'!$B$2:$AG$462,MATCH(R$2,'Justerad allokering'!$B$2:$AF$2,0),FALSE))</f>
        <v>0</v>
      </c>
      <c r="S264" s="28">
        <f>IF(ISERROR(1/VLOOKUP($B264,'Justerad allokering'!$B$2:$AG$462,MATCH(S$2,'Justerad allokering'!$B$2:$AF$2,0),FALSE)),VLOOKUP($B264,'Allokerad kvv'!$B$2:$AV$468,MATCH(S$2,'Allokerad kvv'!$B$2:$AV$2,0),FALSE),VLOOKUP($B264,'Justerad allokering'!$B$2:$AG$462,MATCH(S$2,'Justerad allokering'!$B$2:$AF$2,0),FALSE))</f>
        <v>0</v>
      </c>
      <c r="T264" s="28">
        <f>IF(ISERROR(1/VLOOKUP($B264,'Justerad allokering'!$B$2:$AG$462,MATCH(T$2,'Justerad allokering'!$B$2:$AF$2,0),FALSE)),VLOOKUP($B264,'Allokerad kvv'!$B$2:$AV$468,MATCH(T$2,'Allokerad kvv'!$B$2:$AV$2,0),FALSE),VLOOKUP($B264,'Justerad allokering'!$B$2:$AG$462,MATCH(T$2,'Justerad allokering'!$B$2:$AF$2,0),FALSE))</f>
        <v>0</v>
      </c>
      <c r="U264" s="28">
        <f>IF(ISERROR(1/VLOOKUP($B264,'Justerad allokering'!$B$2:$AG$462,MATCH(U$2,'Justerad allokering'!$B$2:$AF$2,0),FALSE)),VLOOKUP($B264,'Allokerad kvv'!$B$2:$AV$468,MATCH(U$2,'Allokerad kvv'!$B$2:$AV$2,0),FALSE),VLOOKUP($B264,'Justerad allokering'!$B$2:$AG$462,MATCH(U$2,'Justerad allokering'!$B$2:$AF$2,0),FALSE))</f>
        <v>0</v>
      </c>
      <c r="V264" s="28">
        <f>IF(ISERROR(1/VLOOKUP($B264,'Justerad allokering'!$B$2:$AG$462,MATCH(V$2,'Justerad allokering'!$B$2:$AF$2,0),FALSE)),VLOOKUP($B264,'Allokerad kvv'!$B$2:$AV$468,MATCH(V$2,'Allokerad kvv'!$B$2:$AV$2,0),FALSE),VLOOKUP($B264,'Justerad allokering'!$B$2:$AG$462,MATCH(V$2,'Justerad allokering'!$B$2:$AF$2,0),FALSE))</f>
        <v>0</v>
      </c>
      <c r="W264" s="28">
        <f>IF(ISERROR(1/VLOOKUP($B264,'Justerad allokering'!$B$2:$AG$462,MATCH(W$2,'Justerad allokering'!$B$2:$AF$2,0),FALSE)),VLOOKUP($B264,'Allokerad kvv'!$B$2:$AV$468,MATCH(W$2,'Allokerad kvv'!$B$2:$AV$2,0),FALSE),VLOOKUP($B264,'Justerad allokering'!$B$2:$AG$462,MATCH(W$2,'Justerad allokering'!$B$2:$AF$2,0),FALSE))</f>
        <v>0</v>
      </c>
      <c r="X264" s="28">
        <f>IF(ISERROR(1/VLOOKUP($B264,'Justerad allokering'!$B$2:$AG$462,MATCH(X$2,'Justerad allokering'!$B$2:$AF$2,0),FALSE)),VLOOKUP($B264,'Allokerad kvv'!$B$2:$AV$468,MATCH(X$2,'Allokerad kvv'!$B$2:$AV$2,0),FALSE),VLOOKUP($B264,'Justerad allokering'!$B$2:$AG$462,MATCH(X$2,'Justerad allokering'!$B$2:$AF$2,0),FALSE))</f>
        <v>0</v>
      </c>
      <c r="Y264" s="28">
        <f>IF(ISERROR(1/VLOOKUP($B264,'Justerad allokering'!$B$2:$AG$462,MATCH(Y$2,'Justerad allokering'!$B$2:$AF$2,0),FALSE)),VLOOKUP($B264,'Allokerad kvv'!$B$2:$AV$468,MATCH(Y$2,'Allokerad kvv'!$B$2:$AV$2,0),FALSE),VLOOKUP($B264,'Justerad allokering'!$B$2:$AG$462,MATCH(Y$2,'Justerad allokering'!$B$2:$AF$2,0),FALSE))</f>
        <v>0</v>
      </c>
      <c r="Z264" s="28">
        <f>IF(ISERROR(1/VLOOKUP($B264,'Justerad allokering'!$B$2:$AG$462,MATCH(Z$2,'Justerad allokering'!$B$2:$AF$2,0),FALSE)),VLOOKUP($B264,'Allokerad kvv'!$B$2:$AV$468,MATCH(Z$2,'Allokerad kvv'!$B$2:$AV$2,0),FALSE),VLOOKUP($B264,'Justerad allokering'!$B$2:$AG$462,MATCH(Z$2,'Justerad allokering'!$B$2:$AF$2,0),FALSE))</f>
        <v>0</v>
      </c>
      <c r="AA264" s="28"/>
      <c r="AB264" s="28"/>
      <c r="AE264">
        <f t="shared" si="12"/>
        <v>0</v>
      </c>
      <c r="AG264">
        <f t="shared" si="13"/>
        <v>0</v>
      </c>
      <c r="AH264">
        <f t="shared" si="14"/>
        <v>0</v>
      </c>
      <c r="AI264" s="55" t="str">
        <f>IF(AH264=0,"",AH264/VLOOKUP(B264,Kraftvärmeprod!$B$1:$BC$480,MATCH("Summa tillförd energi exklusive rökgaskondensering",Kraftvärmeprod!$B$1:$BC$1,0),FALSE))</f>
        <v/>
      </c>
    </row>
    <row r="265" spans="1:35" x14ac:dyDescent="0.35">
      <c r="A265" s="28" t="s">
        <v>362</v>
      </c>
      <c r="B265" s="28" t="s">
        <v>363</v>
      </c>
      <c r="C265" s="28">
        <f>IF(ISERROR(1/VLOOKUP($B265,'Justerad allokering'!$B$2:$AG$462,MATCH(C$2,'Justerad allokering'!$B$2:$AF$2,0),FALSE)),VLOOKUP($B265,'Allokerad kvv'!$B$2:$AV$468,MATCH(C$2,'Allokerad kvv'!$B$2:$AV$2,0),FALSE),VLOOKUP($B265,'Justerad allokering'!$B$2:$AG$462,MATCH(C$2,'Justerad allokering'!$B$2:$AF$2,0),FALSE))</f>
        <v>0</v>
      </c>
      <c r="D265" s="28">
        <f>IF(ISERROR(1/VLOOKUP($B265,'Justerad allokering'!$B$2:$AG$462,MATCH(D$2,'Justerad allokering'!$B$2:$AF$2,0),FALSE)),VLOOKUP($B265,'Allokerad kvv'!$B$2:$AV$468,MATCH(D$2,'Allokerad kvv'!$B$2:$AV$2,0),FALSE),VLOOKUP($B265,'Justerad allokering'!$B$2:$AG$462,MATCH(D$2,'Justerad allokering'!$B$2:$AF$2,0),FALSE))</f>
        <v>0</v>
      </c>
      <c r="E265" s="28">
        <f>IF(ISERROR(1/VLOOKUP($B265,'Justerad allokering'!$B$2:$AG$462,MATCH(E$2,'Justerad allokering'!$B$2:$AF$2,0),FALSE)),VLOOKUP($B265,'Allokerad kvv'!$B$2:$AV$468,MATCH(E$2,'Allokerad kvv'!$B$2:$AV$2,0),FALSE),VLOOKUP($B265,'Justerad allokering'!$B$2:$AG$462,MATCH(E$2,'Justerad allokering'!$B$2:$AF$2,0),FALSE))</f>
        <v>0</v>
      </c>
      <c r="F265" s="28">
        <f>IF(ISERROR(1/VLOOKUP($B265,'Justerad allokering'!$B$2:$AG$462,MATCH(F$2,'Justerad allokering'!$B$2:$AF$2,0),FALSE)),VLOOKUP($B265,'Allokerad kvv'!$B$2:$AV$468,MATCH(F$2,'Allokerad kvv'!$B$2:$AV$2,0),FALSE),VLOOKUP($B265,'Justerad allokering'!$B$2:$AG$462,MATCH(F$2,'Justerad allokering'!$B$2:$AF$2,0),FALSE))</f>
        <v>0</v>
      </c>
      <c r="G265" s="28">
        <f>IF(ISERROR(1/VLOOKUP($B265,'Justerad allokering'!$B$2:$AG$462,MATCH(G$2,'Justerad allokering'!$B$2:$AF$2,0),FALSE)),VLOOKUP($B265,'Allokerad kvv'!$B$2:$AV$468,MATCH(G$2,'Allokerad kvv'!$B$2:$AV$2,0),FALSE),VLOOKUP($B265,'Justerad allokering'!$B$2:$AG$462,MATCH(G$2,'Justerad allokering'!$B$2:$AF$2,0),FALSE))</f>
        <v>0</v>
      </c>
      <c r="H265" s="28">
        <f>IF(ISERROR(1/VLOOKUP($B265,'Justerad allokering'!$B$2:$AG$462,MATCH(H$2,'Justerad allokering'!$B$2:$AF$2,0),FALSE)),VLOOKUP($B265,'Allokerad kvv'!$B$2:$AV$468,MATCH(H$2,'Allokerad kvv'!$B$2:$AV$2,0),FALSE),VLOOKUP($B265,'Justerad allokering'!$B$2:$AG$462,MATCH(H$2,'Justerad allokering'!$B$2:$AF$2,0),FALSE))</f>
        <v>0</v>
      </c>
      <c r="I265" s="28">
        <f>IF(ISERROR(1/VLOOKUP($B265,'Justerad allokering'!$B$2:$AG$462,MATCH(I$2,'Justerad allokering'!$B$2:$AF$2,0),FALSE)),VLOOKUP($B265,'Allokerad kvv'!$B$2:$AV$468,MATCH(I$2,'Allokerad kvv'!$B$2:$AV$2,0),FALSE),VLOOKUP($B265,'Justerad allokering'!$B$2:$AG$462,MATCH(I$2,'Justerad allokering'!$B$2:$AF$2,0),FALSE))</f>
        <v>0</v>
      </c>
      <c r="J265" s="28">
        <f>IF(ISERROR(1/VLOOKUP($B265,'Justerad allokering'!$B$2:$AG$462,MATCH(J$2,'Justerad allokering'!$B$2:$AF$2,0),FALSE)),VLOOKUP($B265,'Allokerad kvv'!$B$2:$AV$468,MATCH(J$2,'Allokerad kvv'!$B$2:$AV$2,0),FALSE),VLOOKUP($B265,'Justerad allokering'!$B$2:$AG$462,MATCH(J$2,'Justerad allokering'!$B$2:$AF$2,0),FALSE))</f>
        <v>0</v>
      </c>
      <c r="K265" s="28">
        <f>IF(ISERROR(1/VLOOKUP($B265,'Justerad allokering'!$B$2:$AG$462,MATCH(K$2,'Justerad allokering'!$B$2:$AF$2,0),FALSE)),VLOOKUP($B265,'Allokerad kvv'!$B$2:$AV$468,MATCH(K$2,'Allokerad kvv'!$B$2:$AV$2,0),FALSE),VLOOKUP($B265,'Justerad allokering'!$B$2:$AG$462,MATCH(K$2,'Justerad allokering'!$B$2:$AF$2,0),FALSE))</f>
        <v>0</v>
      </c>
      <c r="L265" s="28">
        <f>IF(ISERROR(1/VLOOKUP($B265,'Justerad allokering'!$B$2:$AG$462,MATCH(L$2,'Justerad allokering'!$B$2:$AF$2,0),FALSE)),VLOOKUP($B265,'Allokerad kvv'!$B$2:$AV$468,MATCH(L$2,'Allokerad kvv'!$B$2:$AV$2,0),FALSE),VLOOKUP($B265,'Justerad allokering'!$B$2:$AG$462,MATCH(L$2,'Justerad allokering'!$B$2:$AF$2,0),FALSE))</f>
        <v>0</v>
      </c>
      <c r="M265" s="28">
        <f>IF(ISERROR(1/VLOOKUP($B265,'Justerad allokering'!$B$2:$AG$462,MATCH(M$2,'Justerad allokering'!$B$2:$AF$2,0),FALSE)),VLOOKUP($B265,'Allokerad kvv'!$B$2:$AV$468,MATCH(M$2,'Allokerad kvv'!$B$2:$AV$2,0),FALSE),VLOOKUP($B265,'Justerad allokering'!$B$2:$AG$462,MATCH(M$2,'Justerad allokering'!$B$2:$AF$2,0),FALSE))</f>
        <v>0</v>
      </c>
      <c r="N265" s="28">
        <f>IF(ISERROR(1/VLOOKUP($B265,'Justerad allokering'!$B$2:$AG$462,MATCH(N$2,'Justerad allokering'!$B$2:$AF$2,0),FALSE)),VLOOKUP($B265,'Allokerad kvv'!$B$2:$AV$468,MATCH(N$2,'Allokerad kvv'!$B$2:$AV$2,0),FALSE),VLOOKUP($B265,'Justerad allokering'!$B$2:$AG$462,MATCH(N$2,'Justerad allokering'!$B$2:$AF$2,0),FALSE))</f>
        <v>0</v>
      </c>
      <c r="O265" s="28">
        <f>IF(ISERROR(1/VLOOKUP($B265,'Justerad allokering'!$B$2:$AG$462,MATCH(O$2,'Justerad allokering'!$B$2:$AF$2,0),FALSE)),VLOOKUP($B265,'Allokerad kvv'!$B$2:$AV$468,MATCH(O$2,'Allokerad kvv'!$B$2:$AV$2,0),FALSE),VLOOKUP($B265,'Justerad allokering'!$B$2:$AG$462,MATCH(O$2,'Justerad allokering'!$B$2:$AF$2,0),FALSE))</f>
        <v>0</v>
      </c>
      <c r="P265" s="28">
        <f>IF(ISERROR(1/VLOOKUP($B265,'Justerad allokering'!$B$2:$AG$462,MATCH(P$2,'Justerad allokering'!$B$2:$AF$2,0),FALSE)),VLOOKUP($B265,'Allokerad kvv'!$B$2:$AV$468,MATCH(P$2,'Allokerad kvv'!$B$2:$AV$2,0),FALSE),VLOOKUP($B265,'Justerad allokering'!$B$2:$AG$462,MATCH(P$2,'Justerad allokering'!$B$2:$AF$2,0),FALSE))</f>
        <v>0</v>
      </c>
      <c r="Q265" s="28">
        <f>IF(ISERROR(1/VLOOKUP($B265,'Justerad allokering'!$B$2:$AG$462,MATCH(Q$2,'Justerad allokering'!$B$2:$AF$2,0),FALSE)),VLOOKUP($B265,'Allokerad kvv'!$B$2:$AV$468,MATCH(Q$2,'Allokerad kvv'!$B$2:$AV$2,0),FALSE),VLOOKUP($B265,'Justerad allokering'!$B$2:$AG$462,MATCH(Q$2,'Justerad allokering'!$B$2:$AF$2,0),FALSE))</f>
        <v>0</v>
      </c>
      <c r="R265" s="28">
        <f>IF(ISERROR(1/VLOOKUP($B265,'Justerad allokering'!$B$2:$AG$462,MATCH(R$2,'Justerad allokering'!$B$2:$AF$2,0),FALSE)),VLOOKUP($B265,'Allokerad kvv'!$B$2:$AV$468,MATCH(R$2,'Allokerad kvv'!$B$2:$AV$2,0),FALSE),VLOOKUP($B265,'Justerad allokering'!$B$2:$AG$462,MATCH(R$2,'Justerad allokering'!$B$2:$AF$2,0),FALSE))</f>
        <v>0</v>
      </c>
      <c r="S265" s="28">
        <f>IF(ISERROR(1/VLOOKUP($B265,'Justerad allokering'!$B$2:$AG$462,MATCH(S$2,'Justerad allokering'!$B$2:$AF$2,0),FALSE)),VLOOKUP($B265,'Allokerad kvv'!$B$2:$AV$468,MATCH(S$2,'Allokerad kvv'!$B$2:$AV$2,0),FALSE),VLOOKUP($B265,'Justerad allokering'!$B$2:$AG$462,MATCH(S$2,'Justerad allokering'!$B$2:$AF$2,0),FALSE))</f>
        <v>0</v>
      </c>
      <c r="T265" s="28">
        <f>IF(ISERROR(1/VLOOKUP($B265,'Justerad allokering'!$B$2:$AG$462,MATCH(T$2,'Justerad allokering'!$B$2:$AF$2,0),FALSE)),VLOOKUP($B265,'Allokerad kvv'!$B$2:$AV$468,MATCH(T$2,'Allokerad kvv'!$B$2:$AV$2,0),FALSE),VLOOKUP($B265,'Justerad allokering'!$B$2:$AG$462,MATCH(T$2,'Justerad allokering'!$B$2:$AF$2,0),FALSE))</f>
        <v>0</v>
      </c>
      <c r="U265" s="28">
        <f>IF(ISERROR(1/VLOOKUP($B265,'Justerad allokering'!$B$2:$AG$462,MATCH(U$2,'Justerad allokering'!$B$2:$AF$2,0),FALSE)),VLOOKUP($B265,'Allokerad kvv'!$B$2:$AV$468,MATCH(U$2,'Allokerad kvv'!$B$2:$AV$2,0),FALSE),VLOOKUP($B265,'Justerad allokering'!$B$2:$AG$462,MATCH(U$2,'Justerad allokering'!$B$2:$AF$2,0),FALSE))</f>
        <v>0</v>
      </c>
      <c r="V265" s="28">
        <f>IF(ISERROR(1/VLOOKUP($B265,'Justerad allokering'!$B$2:$AG$462,MATCH(V$2,'Justerad allokering'!$B$2:$AF$2,0),FALSE)),VLOOKUP($B265,'Allokerad kvv'!$B$2:$AV$468,MATCH(V$2,'Allokerad kvv'!$B$2:$AV$2,0),FALSE),VLOOKUP($B265,'Justerad allokering'!$B$2:$AG$462,MATCH(V$2,'Justerad allokering'!$B$2:$AF$2,0),FALSE))</f>
        <v>0</v>
      </c>
      <c r="W265" s="28">
        <f>IF(ISERROR(1/VLOOKUP($B265,'Justerad allokering'!$B$2:$AG$462,MATCH(W$2,'Justerad allokering'!$B$2:$AF$2,0),FALSE)),VLOOKUP($B265,'Allokerad kvv'!$B$2:$AV$468,MATCH(W$2,'Allokerad kvv'!$B$2:$AV$2,0),FALSE),VLOOKUP($B265,'Justerad allokering'!$B$2:$AG$462,MATCH(W$2,'Justerad allokering'!$B$2:$AF$2,0),FALSE))</f>
        <v>0</v>
      </c>
      <c r="X265" s="28">
        <f>IF(ISERROR(1/VLOOKUP($B265,'Justerad allokering'!$B$2:$AG$462,MATCH(X$2,'Justerad allokering'!$B$2:$AF$2,0),FALSE)),VLOOKUP($B265,'Allokerad kvv'!$B$2:$AV$468,MATCH(X$2,'Allokerad kvv'!$B$2:$AV$2,0),FALSE),VLOOKUP($B265,'Justerad allokering'!$B$2:$AG$462,MATCH(X$2,'Justerad allokering'!$B$2:$AF$2,0),FALSE))</f>
        <v>0</v>
      </c>
      <c r="Y265" s="28">
        <f>IF(ISERROR(1/VLOOKUP($B265,'Justerad allokering'!$B$2:$AG$462,MATCH(Y$2,'Justerad allokering'!$B$2:$AF$2,0),FALSE)),VLOOKUP($B265,'Allokerad kvv'!$B$2:$AV$468,MATCH(Y$2,'Allokerad kvv'!$B$2:$AV$2,0),FALSE),VLOOKUP($B265,'Justerad allokering'!$B$2:$AG$462,MATCH(Y$2,'Justerad allokering'!$B$2:$AF$2,0),FALSE))</f>
        <v>0</v>
      </c>
      <c r="Z265" s="28">
        <f>IF(ISERROR(1/VLOOKUP($B265,'Justerad allokering'!$B$2:$AG$462,MATCH(Z$2,'Justerad allokering'!$B$2:$AF$2,0),FALSE)),VLOOKUP($B265,'Allokerad kvv'!$B$2:$AV$468,MATCH(Z$2,'Allokerad kvv'!$B$2:$AV$2,0),FALSE),VLOOKUP($B265,'Justerad allokering'!$B$2:$AG$462,MATCH(Z$2,'Justerad allokering'!$B$2:$AF$2,0),FALSE))</f>
        <v>0</v>
      </c>
      <c r="AA265" s="28"/>
      <c r="AB265" s="28"/>
      <c r="AE265">
        <f t="shared" si="12"/>
        <v>0</v>
      </c>
      <c r="AG265">
        <f t="shared" si="13"/>
        <v>0</v>
      </c>
      <c r="AH265">
        <f t="shared" si="14"/>
        <v>0</v>
      </c>
      <c r="AI265" s="55" t="str">
        <f>IF(AH265=0,"",AH265/VLOOKUP(B265,Kraftvärmeprod!$B$1:$BC$480,MATCH("Summa tillförd energi exklusive rökgaskondensering",Kraftvärmeprod!$B$1:$BC$1,0),FALSE))</f>
        <v/>
      </c>
    </row>
    <row r="266" spans="1:35" x14ac:dyDescent="0.35">
      <c r="A266" s="28" t="s">
        <v>364</v>
      </c>
      <c r="B266" s="28" t="s">
        <v>365</v>
      </c>
      <c r="C266" s="28">
        <f>IF(ISERROR(1/VLOOKUP($B266,'Justerad allokering'!$B$2:$AG$462,MATCH(C$2,'Justerad allokering'!$B$2:$AF$2,0),FALSE)),VLOOKUP($B266,'Allokerad kvv'!$B$2:$AV$468,MATCH(C$2,'Allokerad kvv'!$B$2:$AV$2,0),FALSE),VLOOKUP($B266,'Justerad allokering'!$B$2:$AG$462,MATCH(C$2,'Justerad allokering'!$B$2:$AF$2,0),FALSE))</f>
        <v>0</v>
      </c>
      <c r="D266" s="28">
        <f>IF(ISERROR(1/VLOOKUP($B266,'Justerad allokering'!$B$2:$AG$462,MATCH(D$2,'Justerad allokering'!$B$2:$AF$2,0),FALSE)),VLOOKUP($B266,'Allokerad kvv'!$B$2:$AV$468,MATCH(D$2,'Allokerad kvv'!$B$2:$AV$2,0),FALSE),VLOOKUP($B266,'Justerad allokering'!$B$2:$AG$462,MATCH(D$2,'Justerad allokering'!$B$2:$AF$2,0),FALSE))</f>
        <v>0</v>
      </c>
      <c r="E266" s="28">
        <f>IF(ISERROR(1/VLOOKUP($B266,'Justerad allokering'!$B$2:$AG$462,MATCH(E$2,'Justerad allokering'!$B$2:$AF$2,0),FALSE)),VLOOKUP($B266,'Allokerad kvv'!$B$2:$AV$468,MATCH(E$2,'Allokerad kvv'!$B$2:$AV$2,0),FALSE),VLOOKUP($B266,'Justerad allokering'!$B$2:$AG$462,MATCH(E$2,'Justerad allokering'!$B$2:$AF$2,0),FALSE))</f>
        <v>0</v>
      </c>
      <c r="F266" s="28">
        <f>IF(ISERROR(1/VLOOKUP($B266,'Justerad allokering'!$B$2:$AG$462,MATCH(F$2,'Justerad allokering'!$B$2:$AF$2,0),FALSE)),VLOOKUP($B266,'Allokerad kvv'!$B$2:$AV$468,MATCH(F$2,'Allokerad kvv'!$B$2:$AV$2,0),FALSE),VLOOKUP($B266,'Justerad allokering'!$B$2:$AG$462,MATCH(F$2,'Justerad allokering'!$B$2:$AF$2,0),FALSE))</f>
        <v>0</v>
      </c>
      <c r="G266" s="28">
        <f>IF(ISERROR(1/VLOOKUP($B266,'Justerad allokering'!$B$2:$AG$462,MATCH(G$2,'Justerad allokering'!$B$2:$AF$2,0),FALSE)),VLOOKUP($B266,'Allokerad kvv'!$B$2:$AV$468,MATCH(G$2,'Allokerad kvv'!$B$2:$AV$2,0),FALSE),VLOOKUP($B266,'Justerad allokering'!$B$2:$AG$462,MATCH(G$2,'Justerad allokering'!$B$2:$AF$2,0),FALSE))</f>
        <v>0</v>
      </c>
      <c r="H266" s="28">
        <f>IF(ISERROR(1/VLOOKUP($B266,'Justerad allokering'!$B$2:$AG$462,MATCH(H$2,'Justerad allokering'!$B$2:$AF$2,0),FALSE)),VLOOKUP($B266,'Allokerad kvv'!$B$2:$AV$468,MATCH(H$2,'Allokerad kvv'!$B$2:$AV$2,0),FALSE),VLOOKUP($B266,'Justerad allokering'!$B$2:$AG$462,MATCH(H$2,'Justerad allokering'!$B$2:$AF$2,0),FALSE))</f>
        <v>0</v>
      </c>
      <c r="I266" s="28">
        <f>IF(ISERROR(1/VLOOKUP($B266,'Justerad allokering'!$B$2:$AG$462,MATCH(I$2,'Justerad allokering'!$B$2:$AF$2,0),FALSE)),VLOOKUP($B266,'Allokerad kvv'!$B$2:$AV$468,MATCH(I$2,'Allokerad kvv'!$B$2:$AV$2,0),FALSE),VLOOKUP($B266,'Justerad allokering'!$B$2:$AG$462,MATCH(I$2,'Justerad allokering'!$B$2:$AF$2,0),FALSE))</f>
        <v>0</v>
      </c>
      <c r="J266" s="28">
        <f>IF(ISERROR(1/VLOOKUP($B266,'Justerad allokering'!$B$2:$AG$462,MATCH(J$2,'Justerad allokering'!$B$2:$AF$2,0),FALSE)),VLOOKUP($B266,'Allokerad kvv'!$B$2:$AV$468,MATCH(J$2,'Allokerad kvv'!$B$2:$AV$2,0),FALSE),VLOOKUP($B266,'Justerad allokering'!$B$2:$AG$462,MATCH(J$2,'Justerad allokering'!$B$2:$AF$2,0),FALSE))</f>
        <v>0</v>
      </c>
      <c r="K266" s="28">
        <f>IF(ISERROR(1/VLOOKUP($B266,'Justerad allokering'!$B$2:$AG$462,MATCH(K$2,'Justerad allokering'!$B$2:$AF$2,0),FALSE)),VLOOKUP($B266,'Allokerad kvv'!$B$2:$AV$468,MATCH(K$2,'Allokerad kvv'!$B$2:$AV$2,0),FALSE),VLOOKUP($B266,'Justerad allokering'!$B$2:$AG$462,MATCH(K$2,'Justerad allokering'!$B$2:$AF$2,0),FALSE))</f>
        <v>0</v>
      </c>
      <c r="L266" s="28">
        <f>IF(ISERROR(1/VLOOKUP($B266,'Justerad allokering'!$B$2:$AG$462,MATCH(L$2,'Justerad allokering'!$B$2:$AF$2,0),FALSE)),VLOOKUP($B266,'Allokerad kvv'!$B$2:$AV$468,MATCH(L$2,'Allokerad kvv'!$B$2:$AV$2,0),FALSE),VLOOKUP($B266,'Justerad allokering'!$B$2:$AG$462,MATCH(L$2,'Justerad allokering'!$B$2:$AF$2,0),FALSE))</f>
        <v>0</v>
      </c>
      <c r="M266" s="28">
        <f>IF(ISERROR(1/VLOOKUP($B266,'Justerad allokering'!$B$2:$AG$462,MATCH(M$2,'Justerad allokering'!$B$2:$AF$2,0),FALSE)),VLOOKUP($B266,'Allokerad kvv'!$B$2:$AV$468,MATCH(M$2,'Allokerad kvv'!$B$2:$AV$2,0),FALSE),VLOOKUP($B266,'Justerad allokering'!$B$2:$AG$462,MATCH(M$2,'Justerad allokering'!$B$2:$AF$2,0),FALSE))</f>
        <v>0</v>
      </c>
      <c r="N266" s="28">
        <f>IF(ISERROR(1/VLOOKUP($B266,'Justerad allokering'!$B$2:$AG$462,MATCH(N$2,'Justerad allokering'!$B$2:$AF$2,0),FALSE)),VLOOKUP($B266,'Allokerad kvv'!$B$2:$AV$468,MATCH(N$2,'Allokerad kvv'!$B$2:$AV$2,0),FALSE),VLOOKUP($B266,'Justerad allokering'!$B$2:$AG$462,MATCH(N$2,'Justerad allokering'!$B$2:$AF$2,0),FALSE))</f>
        <v>0</v>
      </c>
      <c r="O266" s="28">
        <f>IF(ISERROR(1/VLOOKUP($B266,'Justerad allokering'!$B$2:$AG$462,MATCH(O$2,'Justerad allokering'!$B$2:$AF$2,0),FALSE)),VLOOKUP($B266,'Allokerad kvv'!$B$2:$AV$468,MATCH(O$2,'Allokerad kvv'!$B$2:$AV$2,0),FALSE),VLOOKUP($B266,'Justerad allokering'!$B$2:$AG$462,MATCH(O$2,'Justerad allokering'!$B$2:$AF$2,0),FALSE))</f>
        <v>0</v>
      </c>
      <c r="P266" s="28">
        <f>IF(ISERROR(1/VLOOKUP($B266,'Justerad allokering'!$B$2:$AG$462,MATCH(P$2,'Justerad allokering'!$B$2:$AF$2,0),FALSE)),VLOOKUP($B266,'Allokerad kvv'!$B$2:$AV$468,MATCH(P$2,'Allokerad kvv'!$B$2:$AV$2,0),FALSE),VLOOKUP($B266,'Justerad allokering'!$B$2:$AG$462,MATCH(P$2,'Justerad allokering'!$B$2:$AF$2,0),FALSE))</f>
        <v>0</v>
      </c>
      <c r="Q266" s="28">
        <f>IF(ISERROR(1/VLOOKUP($B266,'Justerad allokering'!$B$2:$AG$462,MATCH(Q$2,'Justerad allokering'!$B$2:$AF$2,0),FALSE)),VLOOKUP($B266,'Allokerad kvv'!$B$2:$AV$468,MATCH(Q$2,'Allokerad kvv'!$B$2:$AV$2,0),FALSE),VLOOKUP($B266,'Justerad allokering'!$B$2:$AG$462,MATCH(Q$2,'Justerad allokering'!$B$2:$AF$2,0),FALSE))</f>
        <v>0</v>
      </c>
      <c r="R266" s="28">
        <f>IF(ISERROR(1/VLOOKUP($B266,'Justerad allokering'!$B$2:$AG$462,MATCH(R$2,'Justerad allokering'!$B$2:$AF$2,0),FALSE)),VLOOKUP($B266,'Allokerad kvv'!$B$2:$AV$468,MATCH(R$2,'Allokerad kvv'!$B$2:$AV$2,0),FALSE),VLOOKUP($B266,'Justerad allokering'!$B$2:$AG$462,MATCH(R$2,'Justerad allokering'!$B$2:$AF$2,0),FALSE))</f>
        <v>0</v>
      </c>
      <c r="S266" s="28">
        <f>IF(ISERROR(1/VLOOKUP($B266,'Justerad allokering'!$B$2:$AG$462,MATCH(S$2,'Justerad allokering'!$B$2:$AF$2,0),FALSE)),VLOOKUP($B266,'Allokerad kvv'!$B$2:$AV$468,MATCH(S$2,'Allokerad kvv'!$B$2:$AV$2,0),FALSE),VLOOKUP($B266,'Justerad allokering'!$B$2:$AG$462,MATCH(S$2,'Justerad allokering'!$B$2:$AF$2,0),FALSE))</f>
        <v>0</v>
      </c>
      <c r="T266" s="28">
        <f>IF(ISERROR(1/VLOOKUP($B266,'Justerad allokering'!$B$2:$AG$462,MATCH(T$2,'Justerad allokering'!$B$2:$AF$2,0),FALSE)),VLOOKUP($B266,'Allokerad kvv'!$B$2:$AV$468,MATCH(T$2,'Allokerad kvv'!$B$2:$AV$2,0),FALSE),VLOOKUP($B266,'Justerad allokering'!$B$2:$AG$462,MATCH(T$2,'Justerad allokering'!$B$2:$AF$2,0),FALSE))</f>
        <v>0</v>
      </c>
      <c r="U266" s="28">
        <f>IF(ISERROR(1/VLOOKUP($B266,'Justerad allokering'!$B$2:$AG$462,MATCH(U$2,'Justerad allokering'!$B$2:$AF$2,0),FALSE)),VLOOKUP($B266,'Allokerad kvv'!$B$2:$AV$468,MATCH(U$2,'Allokerad kvv'!$B$2:$AV$2,0),FALSE),VLOOKUP($B266,'Justerad allokering'!$B$2:$AG$462,MATCH(U$2,'Justerad allokering'!$B$2:$AF$2,0),FALSE))</f>
        <v>0</v>
      </c>
      <c r="V266" s="28">
        <f>IF(ISERROR(1/VLOOKUP($B266,'Justerad allokering'!$B$2:$AG$462,MATCH(V$2,'Justerad allokering'!$B$2:$AF$2,0),FALSE)),VLOOKUP($B266,'Allokerad kvv'!$B$2:$AV$468,MATCH(V$2,'Allokerad kvv'!$B$2:$AV$2,0),FALSE),VLOOKUP($B266,'Justerad allokering'!$B$2:$AG$462,MATCH(V$2,'Justerad allokering'!$B$2:$AF$2,0),FALSE))</f>
        <v>0</v>
      </c>
      <c r="W266" s="28">
        <f>IF(ISERROR(1/VLOOKUP($B266,'Justerad allokering'!$B$2:$AG$462,MATCH(W$2,'Justerad allokering'!$B$2:$AF$2,0),FALSE)),VLOOKUP($B266,'Allokerad kvv'!$B$2:$AV$468,MATCH(W$2,'Allokerad kvv'!$B$2:$AV$2,0),FALSE),VLOOKUP($B266,'Justerad allokering'!$B$2:$AG$462,MATCH(W$2,'Justerad allokering'!$B$2:$AF$2,0),FALSE))</f>
        <v>0</v>
      </c>
      <c r="X266" s="28">
        <f>IF(ISERROR(1/VLOOKUP($B266,'Justerad allokering'!$B$2:$AG$462,MATCH(X$2,'Justerad allokering'!$B$2:$AF$2,0),FALSE)),VLOOKUP($B266,'Allokerad kvv'!$B$2:$AV$468,MATCH(X$2,'Allokerad kvv'!$B$2:$AV$2,0),FALSE),VLOOKUP($B266,'Justerad allokering'!$B$2:$AG$462,MATCH(X$2,'Justerad allokering'!$B$2:$AF$2,0),FALSE))</f>
        <v>0</v>
      </c>
      <c r="Y266" s="28">
        <f>IF(ISERROR(1/VLOOKUP($B266,'Justerad allokering'!$B$2:$AG$462,MATCH(Y$2,'Justerad allokering'!$B$2:$AF$2,0),FALSE)),VLOOKUP($B266,'Allokerad kvv'!$B$2:$AV$468,MATCH(Y$2,'Allokerad kvv'!$B$2:$AV$2,0),FALSE),VLOOKUP($B266,'Justerad allokering'!$B$2:$AG$462,MATCH(Y$2,'Justerad allokering'!$B$2:$AF$2,0),FALSE))</f>
        <v>0</v>
      </c>
      <c r="Z266" s="28">
        <f>IF(ISERROR(1/VLOOKUP($B266,'Justerad allokering'!$B$2:$AG$462,MATCH(Z$2,'Justerad allokering'!$B$2:$AF$2,0),FALSE)),VLOOKUP($B266,'Allokerad kvv'!$B$2:$AV$468,MATCH(Z$2,'Allokerad kvv'!$B$2:$AV$2,0),FALSE),VLOOKUP($B266,'Justerad allokering'!$B$2:$AG$462,MATCH(Z$2,'Justerad allokering'!$B$2:$AF$2,0),FALSE))</f>
        <v>0</v>
      </c>
      <c r="AA266" s="28"/>
      <c r="AB266" s="28"/>
      <c r="AE266">
        <f t="shared" si="12"/>
        <v>0</v>
      </c>
      <c r="AG266">
        <f t="shared" si="13"/>
        <v>0</v>
      </c>
      <c r="AH266">
        <f t="shared" si="14"/>
        <v>0</v>
      </c>
      <c r="AI266" s="55" t="str">
        <f>IF(AH266=0,"",AH266/VLOOKUP(B266,Kraftvärmeprod!$B$1:$BC$480,MATCH("Summa tillförd energi exklusive rökgaskondensering",Kraftvärmeprod!$B$1:$BC$1,0),FALSE))</f>
        <v/>
      </c>
    </row>
    <row r="267" spans="1:35" x14ac:dyDescent="0.35">
      <c r="A267" s="28" t="s">
        <v>364</v>
      </c>
      <c r="B267" s="28" t="s">
        <v>366</v>
      </c>
      <c r="C267" s="28">
        <f>IF(ISERROR(1/VLOOKUP($B267,'Justerad allokering'!$B$2:$AG$462,MATCH(C$2,'Justerad allokering'!$B$2:$AF$2,0),FALSE)),VLOOKUP($B267,'Allokerad kvv'!$B$2:$AV$468,MATCH(C$2,'Allokerad kvv'!$B$2:$AV$2,0),FALSE),VLOOKUP($B267,'Justerad allokering'!$B$2:$AG$462,MATCH(C$2,'Justerad allokering'!$B$2:$AF$2,0),FALSE))</f>
        <v>0</v>
      </c>
      <c r="D267" s="28">
        <f>IF(ISERROR(1/VLOOKUP($B267,'Justerad allokering'!$B$2:$AG$462,MATCH(D$2,'Justerad allokering'!$B$2:$AF$2,0),FALSE)),VLOOKUP($B267,'Allokerad kvv'!$B$2:$AV$468,MATCH(D$2,'Allokerad kvv'!$B$2:$AV$2,0),FALSE),VLOOKUP($B267,'Justerad allokering'!$B$2:$AG$462,MATCH(D$2,'Justerad allokering'!$B$2:$AF$2,0),FALSE))</f>
        <v>0</v>
      </c>
      <c r="E267" s="28">
        <f>IF(ISERROR(1/VLOOKUP($B267,'Justerad allokering'!$B$2:$AG$462,MATCH(E$2,'Justerad allokering'!$B$2:$AF$2,0),FALSE)),VLOOKUP($B267,'Allokerad kvv'!$B$2:$AV$468,MATCH(E$2,'Allokerad kvv'!$B$2:$AV$2,0),FALSE),VLOOKUP($B267,'Justerad allokering'!$B$2:$AG$462,MATCH(E$2,'Justerad allokering'!$B$2:$AF$2,0),FALSE))</f>
        <v>0</v>
      </c>
      <c r="F267" s="28">
        <f>IF(ISERROR(1/VLOOKUP($B267,'Justerad allokering'!$B$2:$AG$462,MATCH(F$2,'Justerad allokering'!$B$2:$AF$2,0),FALSE)),VLOOKUP($B267,'Allokerad kvv'!$B$2:$AV$468,MATCH(F$2,'Allokerad kvv'!$B$2:$AV$2,0),FALSE),VLOOKUP($B267,'Justerad allokering'!$B$2:$AG$462,MATCH(F$2,'Justerad allokering'!$B$2:$AF$2,0),FALSE))</f>
        <v>0</v>
      </c>
      <c r="G267" s="28">
        <f>IF(ISERROR(1/VLOOKUP($B267,'Justerad allokering'!$B$2:$AG$462,MATCH(G$2,'Justerad allokering'!$B$2:$AF$2,0),FALSE)),VLOOKUP($B267,'Allokerad kvv'!$B$2:$AV$468,MATCH(G$2,'Allokerad kvv'!$B$2:$AV$2,0),FALSE),VLOOKUP($B267,'Justerad allokering'!$B$2:$AG$462,MATCH(G$2,'Justerad allokering'!$B$2:$AF$2,0),FALSE))</f>
        <v>0</v>
      </c>
      <c r="H267" s="28">
        <f>IF(ISERROR(1/VLOOKUP($B267,'Justerad allokering'!$B$2:$AG$462,MATCH(H$2,'Justerad allokering'!$B$2:$AF$2,0),FALSE)),VLOOKUP($B267,'Allokerad kvv'!$B$2:$AV$468,MATCH(H$2,'Allokerad kvv'!$B$2:$AV$2,0),FALSE),VLOOKUP($B267,'Justerad allokering'!$B$2:$AG$462,MATCH(H$2,'Justerad allokering'!$B$2:$AF$2,0),FALSE))</f>
        <v>0</v>
      </c>
      <c r="I267" s="28">
        <f>IF(ISERROR(1/VLOOKUP($B267,'Justerad allokering'!$B$2:$AG$462,MATCH(I$2,'Justerad allokering'!$B$2:$AF$2,0),FALSE)),VLOOKUP($B267,'Allokerad kvv'!$B$2:$AV$468,MATCH(I$2,'Allokerad kvv'!$B$2:$AV$2,0),FALSE),VLOOKUP($B267,'Justerad allokering'!$B$2:$AG$462,MATCH(I$2,'Justerad allokering'!$B$2:$AF$2,0),FALSE))</f>
        <v>0</v>
      </c>
      <c r="J267" s="28">
        <f>IF(ISERROR(1/VLOOKUP($B267,'Justerad allokering'!$B$2:$AG$462,MATCH(J$2,'Justerad allokering'!$B$2:$AF$2,0),FALSE)),VLOOKUP($B267,'Allokerad kvv'!$B$2:$AV$468,MATCH(J$2,'Allokerad kvv'!$B$2:$AV$2,0),FALSE),VLOOKUP($B267,'Justerad allokering'!$B$2:$AG$462,MATCH(J$2,'Justerad allokering'!$B$2:$AF$2,0),FALSE))</f>
        <v>0</v>
      </c>
      <c r="K267" s="28">
        <f>IF(ISERROR(1/VLOOKUP($B267,'Justerad allokering'!$B$2:$AG$462,MATCH(K$2,'Justerad allokering'!$B$2:$AF$2,0),FALSE)),VLOOKUP($B267,'Allokerad kvv'!$B$2:$AV$468,MATCH(K$2,'Allokerad kvv'!$B$2:$AV$2,0),FALSE),VLOOKUP($B267,'Justerad allokering'!$B$2:$AG$462,MATCH(K$2,'Justerad allokering'!$B$2:$AF$2,0),FALSE))</f>
        <v>0</v>
      </c>
      <c r="L267" s="28">
        <f>IF(ISERROR(1/VLOOKUP($B267,'Justerad allokering'!$B$2:$AG$462,MATCH(L$2,'Justerad allokering'!$B$2:$AF$2,0),FALSE)),VLOOKUP($B267,'Allokerad kvv'!$B$2:$AV$468,MATCH(L$2,'Allokerad kvv'!$B$2:$AV$2,0),FALSE),VLOOKUP($B267,'Justerad allokering'!$B$2:$AG$462,MATCH(L$2,'Justerad allokering'!$B$2:$AF$2,0),FALSE))</f>
        <v>0</v>
      </c>
      <c r="M267" s="28">
        <f>IF(ISERROR(1/VLOOKUP($B267,'Justerad allokering'!$B$2:$AG$462,MATCH(M$2,'Justerad allokering'!$B$2:$AF$2,0),FALSE)),VLOOKUP($B267,'Allokerad kvv'!$B$2:$AV$468,MATCH(M$2,'Allokerad kvv'!$B$2:$AV$2,0),FALSE),VLOOKUP($B267,'Justerad allokering'!$B$2:$AG$462,MATCH(M$2,'Justerad allokering'!$B$2:$AF$2,0),FALSE))</f>
        <v>0</v>
      </c>
      <c r="N267" s="28">
        <f>IF(ISERROR(1/VLOOKUP($B267,'Justerad allokering'!$B$2:$AG$462,MATCH(N$2,'Justerad allokering'!$B$2:$AF$2,0),FALSE)),VLOOKUP($B267,'Allokerad kvv'!$B$2:$AV$468,MATCH(N$2,'Allokerad kvv'!$B$2:$AV$2,0),FALSE),VLOOKUP($B267,'Justerad allokering'!$B$2:$AG$462,MATCH(N$2,'Justerad allokering'!$B$2:$AF$2,0),FALSE))</f>
        <v>0</v>
      </c>
      <c r="O267" s="28">
        <f>IF(ISERROR(1/VLOOKUP($B267,'Justerad allokering'!$B$2:$AG$462,MATCH(O$2,'Justerad allokering'!$B$2:$AF$2,0),FALSE)),VLOOKUP($B267,'Allokerad kvv'!$B$2:$AV$468,MATCH(O$2,'Allokerad kvv'!$B$2:$AV$2,0),FALSE),VLOOKUP($B267,'Justerad allokering'!$B$2:$AG$462,MATCH(O$2,'Justerad allokering'!$B$2:$AF$2,0),FALSE))</f>
        <v>0</v>
      </c>
      <c r="P267" s="28">
        <f>IF(ISERROR(1/VLOOKUP($B267,'Justerad allokering'!$B$2:$AG$462,MATCH(P$2,'Justerad allokering'!$B$2:$AF$2,0),FALSE)),VLOOKUP($B267,'Allokerad kvv'!$B$2:$AV$468,MATCH(P$2,'Allokerad kvv'!$B$2:$AV$2,0),FALSE),VLOOKUP($B267,'Justerad allokering'!$B$2:$AG$462,MATCH(P$2,'Justerad allokering'!$B$2:$AF$2,0),FALSE))</f>
        <v>0</v>
      </c>
      <c r="Q267" s="28">
        <f>IF(ISERROR(1/VLOOKUP($B267,'Justerad allokering'!$B$2:$AG$462,MATCH(Q$2,'Justerad allokering'!$B$2:$AF$2,0),FALSE)),VLOOKUP($B267,'Allokerad kvv'!$B$2:$AV$468,MATCH(Q$2,'Allokerad kvv'!$B$2:$AV$2,0),FALSE),VLOOKUP($B267,'Justerad allokering'!$B$2:$AG$462,MATCH(Q$2,'Justerad allokering'!$B$2:$AF$2,0),FALSE))</f>
        <v>0</v>
      </c>
      <c r="R267" s="28">
        <f>IF(ISERROR(1/VLOOKUP($B267,'Justerad allokering'!$B$2:$AG$462,MATCH(R$2,'Justerad allokering'!$B$2:$AF$2,0),FALSE)),VLOOKUP($B267,'Allokerad kvv'!$B$2:$AV$468,MATCH(R$2,'Allokerad kvv'!$B$2:$AV$2,0),FALSE),VLOOKUP($B267,'Justerad allokering'!$B$2:$AG$462,MATCH(R$2,'Justerad allokering'!$B$2:$AF$2,0),FALSE))</f>
        <v>0</v>
      </c>
      <c r="S267" s="28">
        <f>IF(ISERROR(1/VLOOKUP($B267,'Justerad allokering'!$B$2:$AG$462,MATCH(S$2,'Justerad allokering'!$B$2:$AF$2,0),FALSE)),VLOOKUP($B267,'Allokerad kvv'!$B$2:$AV$468,MATCH(S$2,'Allokerad kvv'!$B$2:$AV$2,0),FALSE),VLOOKUP($B267,'Justerad allokering'!$B$2:$AG$462,MATCH(S$2,'Justerad allokering'!$B$2:$AF$2,0),FALSE))</f>
        <v>0</v>
      </c>
      <c r="T267" s="28">
        <f>IF(ISERROR(1/VLOOKUP($B267,'Justerad allokering'!$B$2:$AG$462,MATCH(T$2,'Justerad allokering'!$B$2:$AF$2,0),FALSE)),VLOOKUP($B267,'Allokerad kvv'!$B$2:$AV$468,MATCH(T$2,'Allokerad kvv'!$B$2:$AV$2,0),FALSE),VLOOKUP($B267,'Justerad allokering'!$B$2:$AG$462,MATCH(T$2,'Justerad allokering'!$B$2:$AF$2,0),FALSE))</f>
        <v>0</v>
      </c>
      <c r="U267" s="28">
        <f>IF(ISERROR(1/VLOOKUP($B267,'Justerad allokering'!$B$2:$AG$462,MATCH(U$2,'Justerad allokering'!$B$2:$AF$2,0),FALSE)),VLOOKUP($B267,'Allokerad kvv'!$B$2:$AV$468,MATCH(U$2,'Allokerad kvv'!$B$2:$AV$2,0),FALSE),VLOOKUP($B267,'Justerad allokering'!$B$2:$AG$462,MATCH(U$2,'Justerad allokering'!$B$2:$AF$2,0),FALSE))</f>
        <v>0</v>
      </c>
      <c r="V267" s="28">
        <f>IF(ISERROR(1/VLOOKUP($B267,'Justerad allokering'!$B$2:$AG$462,MATCH(V$2,'Justerad allokering'!$B$2:$AF$2,0),FALSE)),VLOOKUP($B267,'Allokerad kvv'!$B$2:$AV$468,MATCH(V$2,'Allokerad kvv'!$B$2:$AV$2,0),FALSE),VLOOKUP($B267,'Justerad allokering'!$B$2:$AG$462,MATCH(V$2,'Justerad allokering'!$B$2:$AF$2,0),FALSE))</f>
        <v>0</v>
      </c>
      <c r="W267" s="28">
        <f>IF(ISERROR(1/VLOOKUP($B267,'Justerad allokering'!$B$2:$AG$462,MATCH(W$2,'Justerad allokering'!$B$2:$AF$2,0),FALSE)),VLOOKUP($B267,'Allokerad kvv'!$B$2:$AV$468,MATCH(W$2,'Allokerad kvv'!$B$2:$AV$2,0),FALSE),VLOOKUP($B267,'Justerad allokering'!$B$2:$AG$462,MATCH(W$2,'Justerad allokering'!$B$2:$AF$2,0),FALSE))</f>
        <v>0</v>
      </c>
      <c r="X267" s="28">
        <f>IF(ISERROR(1/VLOOKUP($B267,'Justerad allokering'!$B$2:$AG$462,MATCH(X$2,'Justerad allokering'!$B$2:$AF$2,0),FALSE)),VLOOKUP($B267,'Allokerad kvv'!$B$2:$AV$468,MATCH(X$2,'Allokerad kvv'!$B$2:$AV$2,0),FALSE),VLOOKUP($B267,'Justerad allokering'!$B$2:$AG$462,MATCH(X$2,'Justerad allokering'!$B$2:$AF$2,0),FALSE))</f>
        <v>0</v>
      </c>
      <c r="Y267" s="28">
        <f>IF(ISERROR(1/VLOOKUP($B267,'Justerad allokering'!$B$2:$AG$462,MATCH(Y$2,'Justerad allokering'!$B$2:$AF$2,0),FALSE)),VLOOKUP($B267,'Allokerad kvv'!$B$2:$AV$468,MATCH(Y$2,'Allokerad kvv'!$B$2:$AV$2,0),FALSE),VLOOKUP($B267,'Justerad allokering'!$B$2:$AG$462,MATCH(Y$2,'Justerad allokering'!$B$2:$AF$2,0),FALSE))</f>
        <v>0</v>
      </c>
      <c r="Z267" s="28">
        <f>IF(ISERROR(1/VLOOKUP($B267,'Justerad allokering'!$B$2:$AG$462,MATCH(Z$2,'Justerad allokering'!$B$2:$AF$2,0),FALSE)),VLOOKUP($B267,'Allokerad kvv'!$B$2:$AV$468,MATCH(Z$2,'Allokerad kvv'!$B$2:$AV$2,0),FALSE),VLOOKUP($B267,'Justerad allokering'!$B$2:$AG$462,MATCH(Z$2,'Justerad allokering'!$B$2:$AF$2,0),FALSE))</f>
        <v>0</v>
      </c>
      <c r="AA267" s="28"/>
      <c r="AB267" s="28"/>
      <c r="AE267">
        <f t="shared" si="12"/>
        <v>0</v>
      </c>
      <c r="AG267">
        <f t="shared" si="13"/>
        <v>0</v>
      </c>
      <c r="AH267">
        <f t="shared" si="14"/>
        <v>0</v>
      </c>
      <c r="AI267" s="55" t="str">
        <f>IF(AH267=0,"",AH267/VLOOKUP(B267,Kraftvärmeprod!$B$1:$BC$480,MATCH("Summa tillförd energi exklusive rökgaskondensering",Kraftvärmeprod!$B$1:$BC$1,0),FALSE))</f>
        <v/>
      </c>
    </row>
    <row r="268" spans="1:35" x14ac:dyDescent="0.35">
      <c r="A268" s="28" t="s">
        <v>364</v>
      </c>
      <c r="B268" s="28" t="s">
        <v>367</v>
      </c>
      <c r="C268" s="28">
        <f>IF(ISERROR(1/VLOOKUP($B268,'Justerad allokering'!$B$2:$AG$462,MATCH(C$2,'Justerad allokering'!$B$2:$AF$2,0),FALSE)),VLOOKUP($B268,'Allokerad kvv'!$B$2:$AV$468,MATCH(C$2,'Allokerad kvv'!$B$2:$AV$2,0),FALSE),VLOOKUP($B268,'Justerad allokering'!$B$2:$AG$462,MATCH(C$2,'Justerad allokering'!$B$2:$AF$2,0),FALSE))</f>
        <v>0</v>
      </c>
      <c r="D268" s="28">
        <f>IF(ISERROR(1/VLOOKUP($B268,'Justerad allokering'!$B$2:$AG$462,MATCH(D$2,'Justerad allokering'!$B$2:$AF$2,0),FALSE)),VLOOKUP($B268,'Allokerad kvv'!$B$2:$AV$468,MATCH(D$2,'Allokerad kvv'!$B$2:$AV$2,0),FALSE),VLOOKUP($B268,'Justerad allokering'!$B$2:$AG$462,MATCH(D$2,'Justerad allokering'!$B$2:$AF$2,0),FALSE))</f>
        <v>0</v>
      </c>
      <c r="E268" s="28">
        <f>IF(ISERROR(1/VLOOKUP($B268,'Justerad allokering'!$B$2:$AG$462,MATCH(E$2,'Justerad allokering'!$B$2:$AF$2,0),FALSE)),VLOOKUP($B268,'Allokerad kvv'!$B$2:$AV$468,MATCH(E$2,'Allokerad kvv'!$B$2:$AV$2,0),FALSE),VLOOKUP($B268,'Justerad allokering'!$B$2:$AG$462,MATCH(E$2,'Justerad allokering'!$B$2:$AF$2,0),FALSE))</f>
        <v>0</v>
      </c>
      <c r="F268" s="28">
        <f>IF(ISERROR(1/VLOOKUP($B268,'Justerad allokering'!$B$2:$AG$462,MATCH(F$2,'Justerad allokering'!$B$2:$AF$2,0),FALSE)),VLOOKUP($B268,'Allokerad kvv'!$B$2:$AV$468,MATCH(F$2,'Allokerad kvv'!$B$2:$AV$2,0),FALSE),VLOOKUP($B268,'Justerad allokering'!$B$2:$AG$462,MATCH(F$2,'Justerad allokering'!$B$2:$AF$2,0),FALSE))</f>
        <v>0</v>
      </c>
      <c r="G268" s="28">
        <f>IF(ISERROR(1/VLOOKUP($B268,'Justerad allokering'!$B$2:$AG$462,MATCH(G$2,'Justerad allokering'!$B$2:$AF$2,0),FALSE)),VLOOKUP($B268,'Allokerad kvv'!$B$2:$AV$468,MATCH(G$2,'Allokerad kvv'!$B$2:$AV$2,0),FALSE),VLOOKUP($B268,'Justerad allokering'!$B$2:$AG$462,MATCH(G$2,'Justerad allokering'!$B$2:$AF$2,0),FALSE))</f>
        <v>0</v>
      </c>
      <c r="H268" s="28">
        <f>IF(ISERROR(1/VLOOKUP($B268,'Justerad allokering'!$B$2:$AG$462,MATCH(H$2,'Justerad allokering'!$B$2:$AF$2,0),FALSE)),VLOOKUP($B268,'Allokerad kvv'!$B$2:$AV$468,MATCH(H$2,'Allokerad kvv'!$B$2:$AV$2,0),FALSE),VLOOKUP($B268,'Justerad allokering'!$B$2:$AG$462,MATCH(H$2,'Justerad allokering'!$B$2:$AF$2,0),FALSE))</f>
        <v>0</v>
      </c>
      <c r="I268" s="28">
        <f>IF(ISERROR(1/VLOOKUP($B268,'Justerad allokering'!$B$2:$AG$462,MATCH(I$2,'Justerad allokering'!$B$2:$AF$2,0),FALSE)),VLOOKUP($B268,'Allokerad kvv'!$B$2:$AV$468,MATCH(I$2,'Allokerad kvv'!$B$2:$AV$2,0),FALSE),VLOOKUP($B268,'Justerad allokering'!$B$2:$AG$462,MATCH(I$2,'Justerad allokering'!$B$2:$AF$2,0),FALSE))</f>
        <v>0</v>
      </c>
      <c r="J268" s="28">
        <f>IF(ISERROR(1/VLOOKUP($B268,'Justerad allokering'!$B$2:$AG$462,MATCH(J$2,'Justerad allokering'!$B$2:$AF$2,0),FALSE)),VLOOKUP($B268,'Allokerad kvv'!$B$2:$AV$468,MATCH(J$2,'Allokerad kvv'!$B$2:$AV$2,0),FALSE),VLOOKUP($B268,'Justerad allokering'!$B$2:$AG$462,MATCH(J$2,'Justerad allokering'!$B$2:$AF$2,0),FALSE))</f>
        <v>0</v>
      </c>
      <c r="K268" s="28">
        <f>IF(ISERROR(1/VLOOKUP($B268,'Justerad allokering'!$B$2:$AG$462,MATCH(K$2,'Justerad allokering'!$B$2:$AF$2,0),FALSE)),VLOOKUP($B268,'Allokerad kvv'!$B$2:$AV$468,MATCH(K$2,'Allokerad kvv'!$B$2:$AV$2,0),FALSE),VLOOKUP($B268,'Justerad allokering'!$B$2:$AG$462,MATCH(K$2,'Justerad allokering'!$B$2:$AF$2,0),FALSE))</f>
        <v>0</v>
      </c>
      <c r="L268" s="28">
        <f>IF(ISERROR(1/VLOOKUP($B268,'Justerad allokering'!$B$2:$AG$462,MATCH(L$2,'Justerad allokering'!$B$2:$AF$2,0),FALSE)),VLOOKUP($B268,'Allokerad kvv'!$B$2:$AV$468,MATCH(L$2,'Allokerad kvv'!$B$2:$AV$2,0),FALSE),VLOOKUP($B268,'Justerad allokering'!$B$2:$AG$462,MATCH(L$2,'Justerad allokering'!$B$2:$AF$2,0),FALSE))</f>
        <v>0</v>
      </c>
      <c r="M268" s="28">
        <f>IF(ISERROR(1/VLOOKUP($B268,'Justerad allokering'!$B$2:$AG$462,MATCH(M$2,'Justerad allokering'!$B$2:$AF$2,0),FALSE)),VLOOKUP($B268,'Allokerad kvv'!$B$2:$AV$468,MATCH(M$2,'Allokerad kvv'!$B$2:$AV$2,0),FALSE),VLOOKUP($B268,'Justerad allokering'!$B$2:$AG$462,MATCH(M$2,'Justerad allokering'!$B$2:$AF$2,0),FALSE))</f>
        <v>0</v>
      </c>
      <c r="N268" s="28">
        <f>IF(ISERROR(1/VLOOKUP($B268,'Justerad allokering'!$B$2:$AG$462,MATCH(N$2,'Justerad allokering'!$B$2:$AF$2,0),FALSE)),VLOOKUP($B268,'Allokerad kvv'!$B$2:$AV$468,MATCH(N$2,'Allokerad kvv'!$B$2:$AV$2,0),FALSE),VLOOKUP($B268,'Justerad allokering'!$B$2:$AG$462,MATCH(N$2,'Justerad allokering'!$B$2:$AF$2,0),FALSE))</f>
        <v>0</v>
      </c>
      <c r="O268" s="28">
        <f>IF(ISERROR(1/VLOOKUP($B268,'Justerad allokering'!$B$2:$AG$462,MATCH(O$2,'Justerad allokering'!$B$2:$AF$2,0),FALSE)),VLOOKUP($B268,'Allokerad kvv'!$B$2:$AV$468,MATCH(O$2,'Allokerad kvv'!$B$2:$AV$2,0),FALSE),VLOOKUP($B268,'Justerad allokering'!$B$2:$AG$462,MATCH(O$2,'Justerad allokering'!$B$2:$AF$2,0),FALSE))</f>
        <v>0</v>
      </c>
      <c r="P268" s="28">
        <f>IF(ISERROR(1/VLOOKUP($B268,'Justerad allokering'!$B$2:$AG$462,MATCH(P$2,'Justerad allokering'!$B$2:$AF$2,0),FALSE)),VLOOKUP($B268,'Allokerad kvv'!$B$2:$AV$468,MATCH(P$2,'Allokerad kvv'!$B$2:$AV$2,0),FALSE),VLOOKUP($B268,'Justerad allokering'!$B$2:$AG$462,MATCH(P$2,'Justerad allokering'!$B$2:$AF$2,0),FALSE))</f>
        <v>0</v>
      </c>
      <c r="Q268" s="28">
        <f>IF(ISERROR(1/VLOOKUP($B268,'Justerad allokering'!$B$2:$AG$462,MATCH(Q$2,'Justerad allokering'!$B$2:$AF$2,0),FALSE)),VLOOKUP($B268,'Allokerad kvv'!$B$2:$AV$468,MATCH(Q$2,'Allokerad kvv'!$B$2:$AV$2,0),FALSE),VLOOKUP($B268,'Justerad allokering'!$B$2:$AG$462,MATCH(Q$2,'Justerad allokering'!$B$2:$AF$2,0),FALSE))</f>
        <v>0</v>
      </c>
      <c r="R268" s="28">
        <f>IF(ISERROR(1/VLOOKUP($B268,'Justerad allokering'!$B$2:$AG$462,MATCH(R$2,'Justerad allokering'!$B$2:$AF$2,0),FALSE)),VLOOKUP($B268,'Allokerad kvv'!$B$2:$AV$468,MATCH(R$2,'Allokerad kvv'!$B$2:$AV$2,0),FALSE),VLOOKUP($B268,'Justerad allokering'!$B$2:$AG$462,MATCH(R$2,'Justerad allokering'!$B$2:$AF$2,0),FALSE))</f>
        <v>0</v>
      </c>
      <c r="S268" s="28">
        <f>IF(ISERROR(1/VLOOKUP($B268,'Justerad allokering'!$B$2:$AG$462,MATCH(S$2,'Justerad allokering'!$B$2:$AF$2,0),FALSE)),VLOOKUP($B268,'Allokerad kvv'!$B$2:$AV$468,MATCH(S$2,'Allokerad kvv'!$B$2:$AV$2,0),FALSE),VLOOKUP($B268,'Justerad allokering'!$B$2:$AG$462,MATCH(S$2,'Justerad allokering'!$B$2:$AF$2,0),FALSE))</f>
        <v>0</v>
      </c>
      <c r="T268" s="28">
        <f>IF(ISERROR(1/VLOOKUP($B268,'Justerad allokering'!$B$2:$AG$462,MATCH(T$2,'Justerad allokering'!$B$2:$AF$2,0),FALSE)),VLOOKUP($B268,'Allokerad kvv'!$B$2:$AV$468,MATCH(T$2,'Allokerad kvv'!$B$2:$AV$2,0),FALSE),VLOOKUP($B268,'Justerad allokering'!$B$2:$AG$462,MATCH(T$2,'Justerad allokering'!$B$2:$AF$2,0),FALSE))</f>
        <v>0</v>
      </c>
      <c r="U268" s="28">
        <f>IF(ISERROR(1/VLOOKUP($B268,'Justerad allokering'!$B$2:$AG$462,MATCH(U$2,'Justerad allokering'!$B$2:$AF$2,0),FALSE)),VLOOKUP($B268,'Allokerad kvv'!$B$2:$AV$468,MATCH(U$2,'Allokerad kvv'!$B$2:$AV$2,0),FALSE),VLOOKUP($B268,'Justerad allokering'!$B$2:$AG$462,MATCH(U$2,'Justerad allokering'!$B$2:$AF$2,0),FALSE))</f>
        <v>0</v>
      </c>
      <c r="V268" s="28">
        <f>IF(ISERROR(1/VLOOKUP($B268,'Justerad allokering'!$B$2:$AG$462,MATCH(V$2,'Justerad allokering'!$B$2:$AF$2,0),FALSE)),VLOOKUP($B268,'Allokerad kvv'!$B$2:$AV$468,MATCH(V$2,'Allokerad kvv'!$B$2:$AV$2,0),FALSE),VLOOKUP($B268,'Justerad allokering'!$B$2:$AG$462,MATCH(V$2,'Justerad allokering'!$B$2:$AF$2,0),FALSE))</f>
        <v>0</v>
      </c>
      <c r="W268" s="28">
        <f>IF(ISERROR(1/VLOOKUP($B268,'Justerad allokering'!$B$2:$AG$462,MATCH(W$2,'Justerad allokering'!$B$2:$AF$2,0),FALSE)),VLOOKUP($B268,'Allokerad kvv'!$B$2:$AV$468,MATCH(W$2,'Allokerad kvv'!$B$2:$AV$2,0),FALSE),VLOOKUP($B268,'Justerad allokering'!$B$2:$AG$462,MATCH(W$2,'Justerad allokering'!$B$2:$AF$2,0),FALSE))</f>
        <v>0</v>
      </c>
      <c r="X268" s="28">
        <f>IF(ISERROR(1/VLOOKUP($B268,'Justerad allokering'!$B$2:$AG$462,MATCH(X$2,'Justerad allokering'!$B$2:$AF$2,0),FALSE)),VLOOKUP($B268,'Allokerad kvv'!$B$2:$AV$468,MATCH(X$2,'Allokerad kvv'!$B$2:$AV$2,0),FALSE),VLOOKUP($B268,'Justerad allokering'!$B$2:$AG$462,MATCH(X$2,'Justerad allokering'!$B$2:$AF$2,0),FALSE))</f>
        <v>0</v>
      </c>
      <c r="Y268" s="28">
        <f>IF(ISERROR(1/VLOOKUP($B268,'Justerad allokering'!$B$2:$AG$462,MATCH(Y$2,'Justerad allokering'!$B$2:$AF$2,0),FALSE)),VLOOKUP($B268,'Allokerad kvv'!$B$2:$AV$468,MATCH(Y$2,'Allokerad kvv'!$B$2:$AV$2,0),FALSE),VLOOKUP($B268,'Justerad allokering'!$B$2:$AG$462,MATCH(Y$2,'Justerad allokering'!$B$2:$AF$2,0),FALSE))</f>
        <v>0</v>
      </c>
      <c r="Z268" s="28">
        <f>IF(ISERROR(1/VLOOKUP($B268,'Justerad allokering'!$B$2:$AG$462,MATCH(Z$2,'Justerad allokering'!$B$2:$AF$2,0),FALSE)),VLOOKUP($B268,'Allokerad kvv'!$B$2:$AV$468,MATCH(Z$2,'Allokerad kvv'!$B$2:$AV$2,0),FALSE),VLOOKUP($B268,'Justerad allokering'!$B$2:$AG$462,MATCH(Z$2,'Justerad allokering'!$B$2:$AF$2,0),FALSE))</f>
        <v>0</v>
      </c>
      <c r="AA268" s="28"/>
      <c r="AB268" s="28"/>
      <c r="AE268">
        <f t="shared" si="12"/>
        <v>0</v>
      </c>
      <c r="AG268">
        <f t="shared" si="13"/>
        <v>0</v>
      </c>
      <c r="AH268">
        <f t="shared" si="14"/>
        <v>0</v>
      </c>
      <c r="AI268" s="55" t="str">
        <f>IF(AH268=0,"",AH268/VLOOKUP(B268,Kraftvärmeprod!$B$1:$BC$480,MATCH("Summa tillförd energi exklusive rökgaskondensering",Kraftvärmeprod!$B$1:$BC$1,0),FALSE))</f>
        <v/>
      </c>
    </row>
    <row r="269" spans="1:35" x14ac:dyDescent="0.35">
      <c r="A269" s="28" t="s">
        <v>364</v>
      </c>
      <c r="B269" s="28" t="s">
        <v>368</v>
      </c>
      <c r="C269" s="28">
        <f>IF(ISERROR(1/VLOOKUP($B269,'Justerad allokering'!$B$2:$AG$462,MATCH(C$2,'Justerad allokering'!$B$2:$AF$2,0),FALSE)),VLOOKUP($B269,'Allokerad kvv'!$B$2:$AV$468,MATCH(C$2,'Allokerad kvv'!$B$2:$AV$2,0),FALSE),VLOOKUP($B269,'Justerad allokering'!$B$2:$AG$462,MATCH(C$2,'Justerad allokering'!$B$2:$AF$2,0),FALSE))</f>
        <v>0</v>
      </c>
      <c r="D269" s="28">
        <f>IF(ISERROR(1/VLOOKUP($B269,'Justerad allokering'!$B$2:$AG$462,MATCH(D$2,'Justerad allokering'!$B$2:$AF$2,0),FALSE)),VLOOKUP($B269,'Allokerad kvv'!$B$2:$AV$468,MATCH(D$2,'Allokerad kvv'!$B$2:$AV$2,0),FALSE),VLOOKUP($B269,'Justerad allokering'!$B$2:$AG$462,MATCH(D$2,'Justerad allokering'!$B$2:$AF$2,0),FALSE))</f>
        <v>0</v>
      </c>
      <c r="E269" s="28">
        <f>IF(ISERROR(1/VLOOKUP($B269,'Justerad allokering'!$B$2:$AG$462,MATCH(E$2,'Justerad allokering'!$B$2:$AF$2,0),FALSE)),VLOOKUP($B269,'Allokerad kvv'!$B$2:$AV$468,MATCH(E$2,'Allokerad kvv'!$B$2:$AV$2,0),FALSE),VLOOKUP($B269,'Justerad allokering'!$B$2:$AG$462,MATCH(E$2,'Justerad allokering'!$B$2:$AF$2,0),FALSE))</f>
        <v>0</v>
      </c>
      <c r="F269" s="28">
        <f>IF(ISERROR(1/VLOOKUP($B269,'Justerad allokering'!$B$2:$AG$462,MATCH(F$2,'Justerad allokering'!$B$2:$AF$2,0),FALSE)),VLOOKUP($B269,'Allokerad kvv'!$B$2:$AV$468,MATCH(F$2,'Allokerad kvv'!$B$2:$AV$2,0),FALSE),VLOOKUP($B269,'Justerad allokering'!$B$2:$AG$462,MATCH(F$2,'Justerad allokering'!$B$2:$AF$2,0),FALSE))</f>
        <v>0</v>
      </c>
      <c r="G269" s="28">
        <f>IF(ISERROR(1/VLOOKUP($B269,'Justerad allokering'!$B$2:$AG$462,MATCH(G$2,'Justerad allokering'!$B$2:$AF$2,0),FALSE)),VLOOKUP($B269,'Allokerad kvv'!$B$2:$AV$468,MATCH(G$2,'Allokerad kvv'!$B$2:$AV$2,0),FALSE),VLOOKUP($B269,'Justerad allokering'!$B$2:$AG$462,MATCH(G$2,'Justerad allokering'!$B$2:$AF$2,0),FALSE))</f>
        <v>0</v>
      </c>
      <c r="H269" s="28">
        <f>IF(ISERROR(1/VLOOKUP($B269,'Justerad allokering'!$B$2:$AG$462,MATCH(H$2,'Justerad allokering'!$B$2:$AF$2,0),FALSE)),VLOOKUP($B269,'Allokerad kvv'!$B$2:$AV$468,MATCH(H$2,'Allokerad kvv'!$B$2:$AV$2,0),FALSE),VLOOKUP($B269,'Justerad allokering'!$B$2:$AG$462,MATCH(H$2,'Justerad allokering'!$B$2:$AF$2,0),FALSE))</f>
        <v>0</v>
      </c>
      <c r="I269" s="28">
        <f>IF(ISERROR(1/VLOOKUP($B269,'Justerad allokering'!$B$2:$AG$462,MATCH(I$2,'Justerad allokering'!$B$2:$AF$2,0),FALSE)),VLOOKUP($B269,'Allokerad kvv'!$B$2:$AV$468,MATCH(I$2,'Allokerad kvv'!$B$2:$AV$2,0),FALSE),VLOOKUP($B269,'Justerad allokering'!$B$2:$AG$462,MATCH(I$2,'Justerad allokering'!$B$2:$AF$2,0),FALSE))</f>
        <v>0</v>
      </c>
      <c r="J269" s="28">
        <f>IF(ISERROR(1/VLOOKUP($B269,'Justerad allokering'!$B$2:$AG$462,MATCH(J$2,'Justerad allokering'!$B$2:$AF$2,0),FALSE)),VLOOKUP($B269,'Allokerad kvv'!$B$2:$AV$468,MATCH(J$2,'Allokerad kvv'!$B$2:$AV$2,0),FALSE),VLOOKUP($B269,'Justerad allokering'!$B$2:$AG$462,MATCH(J$2,'Justerad allokering'!$B$2:$AF$2,0),FALSE))</f>
        <v>0</v>
      </c>
      <c r="K269" s="28">
        <f>IF(ISERROR(1/VLOOKUP($B269,'Justerad allokering'!$B$2:$AG$462,MATCH(K$2,'Justerad allokering'!$B$2:$AF$2,0),FALSE)),VLOOKUP($B269,'Allokerad kvv'!$B$2:$AV$468,MATCH(K$2,'Allokerad kvv'!$B$2:$AV$2,0),FALSE),VLOOKUP($B269,'Justerad allokering'!$B$2:$AG$462,MATCH(K$2,'Justerad allokering'!$B$2:$AF$2,0),FALSE))</f>
        <v>0</v>
      </c>
      <c r="L269" s="28">
        <f>IF(ISERROR(1/VLOOKUP($B269,'Justerad allokering'!$B$2:$AG$462,MATCH(L$2,'Justerad allokering'!$B$2:$AF$2,0),FALSE)),VLOOKUP($B269,'Allokerad kvv'!$B$2:$AV$468,MATCH(L$2,'Allokerad kvv'!$B$2:$AV$2,0),FALSE),VLOOKUP($B269,'Justerad allokering'!$B$2:$AG$462,MATCH(L$2,'Justerad allokering'!$B$2:$AF$2,0),FALSE))</f>
        <v>0</v>
      </c>
      <c r="M269" s="28">
        <f>IF(ISERROR(1/VLOOKUP($B269,'Justerad allokering'!$B$2:$AG$462,MATCH(M$2,'Justerad allokering'!$B$2:$AF$2,0),FALSE)),VLOOKUP($B269,'Allokerad kvv'!$B$2:$AV$468,MATCH(M$2,'Allokerad kvv'!$B$2:$AV$2,0),FALSE),VLOOKUP($B269,'Justerad allokering'!$B$2:$AG$462,MATCH(M$2,'Justerad allokering'!$B$2:$AF$2,0),FALSE))</f>
        <v>0</v>
      </c>
      <c r="N269" s="28">
        <f>IF(ISERROR(1/VLOOKUP($B269,'Justerad allokering'!$B$2:$AG$462,MATCH(N$2,'Justerad allokering'!$B$2:$AF$2,0),FALSE)),VLOOKUP($B269,'Allokerad kvv'!$B$2:$AV$468,MATCH(N$2,'Allokerad kvv'!$B$2:$AV$2,0),FALSE),VLOOKUP($B269,'Justerad allokering'!$B$2:$AG$462,MATCH(N$2,'Justerad allokering'!$B$2:$AF$2,0),FALSE))</f>
        <v>0</v>
      </c>
      <c r="O269" s="28">
        <f>IF(ISERROR(1/VLOOKUP($B269,'Justerad allokering'!$B$2:$AG$462,MATCH(O$2,'Justerad allokering'!$B$2:$AF$2,0),FALSE)),VLOOKUP($B269,'Allokerad kvv'!$B$2:$AV$468,MATCH(O$2,'Allokerad kvv'!$B$2:$AV$2,0),FALSE),VLOOKUP($B269,'Justerad allokering'!$B$2:$AG$462,MATCH(O$2,'Justerad allokering'!$B$2:$AF$2,0),FALSE))</f>
        <v>0</v>
      </c>
      <c r="P269" s="28">
        <f>IF(ISERROR(1/VLOOKUP($B269,'Justerad allokering'!$B$2:$AG$462,MATCH(P$2,'Justerad allokering'!$B$2:$AF$2,0),FALSE)),VLOOKUP($B269,'Allokerad kvv'!$B$2:$AV$468,MATCH(P$2,'Allokerad kvv'!$B$2:$AV$2,0),FALSE),VLOOKUP($B269,'Justerad allokering'!$B$2:$AG$462,MATCH(P$2,'Justerad allokering'!$B$2:$AF$2,0),FALSE))</f>
        <v>0</v>
      </c>
      <c r="Q269" s="28">
        <f>IF(ISERROR(1/VLOOKUP($B269,'Justerad allokering'!$B$2:$AG$462,MATCH(Q$2,'Justerad allokering'!$B$2:$AF$2,0),FALSE)),VLOOKUP($B269,'Allokerad kvv'!$B$2:$AV$468,MATCH(Q$2,'Allokerad kvv'!$B$2:$AV$2,0),FALSE),VLOOKUP($B269,'Justerad allokering'!$B$2:$AG$462,MATCH(Q$2,'Justerad allokering'!$B$2:$AF$2,0),FALSE))</f>
        <v>0</v>
      </c>
      <c r="R269" s="28">
        <f>IF(ISERROR(1/VLOOKUP($B269,'Justerad allokering'!$B$2:$AG$462,MATCH(R$2,'Justerad allokering'!$B$2:$AF$2,0),FALSE)),VLOOKUP($B269,'Allokerad kvv'!$B$2:$AV$468,MATCH(R$2,'Allokerad kvv'!$B$2:$AV$2,0),FALSE),VLOOKUP($B269,'Justerad allokering'!$B$2:$AG$462,MATCH(R$2,'Justerad allokering'!$B$2:$AF$2,0),FALSE))</f>
        <v>0</v>
      </c>
      <c r="S269" s="28">
        <f>IF(ISERROR(1/VLOOKUP($B269,'Justerad allokering'!$B$2:$AG$462,MATCH(S$2,'Justerad allokering'!$B$2:$AF$2,0),FALSE)),VLOOKUP($B269,'Allokerad kvv'!$B$2:$AV$468,MATCH(S$2,'Allokerad kvv'!$B$2:$AV$2,0),FALSE),VLOOKUP($B269,'Justerad allokering'!$B$2:$AG$462,MATCH(S$2,'Justerad allokering'!$B$2:$AF$2,0),FALSE))</f>
        <v>0</v>
      </c>
      <c r="T269" s="28">
        <f>IF(ISERROR(1/VLOOKUP($B269,'Justerad allokering'!$B$2:$AG$462,MATCH(T$2,'Justerad allokering'!$B$2:$AF$2,0),FALSE)),VLOOKUP($B269,'Allokerad kvv'!$B$2:$AV$468,MATCH(T$2,'Allokerad kvv'!$B$2:$AV$2,0),FALSE),VLOOKUP($B269,'Justerad allokering'!$B$2:$AG$462,MATCH(T$2,'Justerad allokering'!$B$2:$AF$2,0),FALSE))</f>
        <v>0</v>
      </c>
      <c r="U269" s="28">
        <f>IF(ISERROR(1/VLOOKUP($B269,'Justerad allokering'!$B$2:$AG$462,MATCH(U$2,'Justerad allokering'!$B$2:$AF$2,0),FALSE)),VLOOKUP($B269,'Allokerad kvv'!$B$2:$AV$468,MATCH(U$2,'Allokerad kvv'!$B$2:$AV$2,0),FALSE),VLOOKUP($B269,'Justerad allokering'!$B$2:$AG$462,MATCH(U$2,'Justerad allokering'!$B$2:$AF$2,0),FALSE))</f>
        <v>0</v>
      </c>
      <c r="V269" s="28">
        <f>IF(ISERROR(1/VLOOKUP($B269,'Justerad allokering'!$B$2:$AG$462,MATCH(V$2,'Justerad allokering'!$B$2:$AF$2,0),FALSE)),VLOOKUP($B269,'Allokerad kvv'!$B$2:$AV$468,MATCH(V$2,'Allokerad kvv'!$B$2:$AV$2,0),FALSE),VLOOKUP($B269,'Justerad allokering'!$B$2:$AG$462,MATCH(V$2,'Justerad allokering'!$B$2:$AF$2,0),FALSE))</f>
        <v>0</v>
      </c>
      <c r="W269" s="28">
        <f>IF(ISERROR(1/VLOOKUP($B269,'Justerad allokering'!$B$2:$AG$462,MATCH(W$2,'Justerad allokering'!$B$2:$AF$2,0),FALSE)),VLOOKUP($B269,'Allokerad kvv'!$B$2:$AV$468,MATCH(W$2,'Allokerad kvv'!$B$2:$AV$2,0),FALSE),VLOOKUP($B269,'Justerad allokering'!$B$2:$AG$462,MATCH(W$2,'Justerad allokering'!$B$2:$AF$2,0),FALSE))</f>
        <v>0</v>
      </c>
      <c r="X269" s="28">
        <f>IF(ISERROR(1/VLOOKUP($B269,'Justerad allokering'!$B$2:$AG$462,MATCH(X$2,'Justerad allokering'!$B$2:$AF$2,0),FALSE)),VLOOKUP($B269,'Allokerad kvv'!$B$2:$AV$468,MATCH(X$2,'Allokerad kvv'!$B$2:$AV$2,0),FALSE),VLOOKUP($B269,'Justerad allokering'!$B$2:$AG$462,MATCH(X$2,'Justerad allokering'!$B$2:$AF$2,0),FALSE))</f>
        <v>0</v>
      </c>
      <c r="Y269" s="28">
        <f>IF(ISERROR(1/VLOOKUP($B269,'Justerad allokering'!$B$2:$AG$462,MATCH(Y$2,'Justerad allokering'!$B$2:$AF$2,0),FALSE)),VLOOKUP($B269,'Allokerad kvv'!$B$2:$AV$468,MATCH(Y$2,'Allokerad kvv'!$B$2:$AV$2,0),FALSE),VLOOKUP($B269,'Justerad allokering'!$B$2:$AG$462,MATCH(Y$2,'Justerad allokering'!$B$2:$AF$2,0),FALSE))</f>
        <v>0</v>
      </c>
      <c r="Z269" s="28">
        <f>IF(ISERROR(1/VLOOKUP($B269,'Justerad allokering'!$B$2:$AG$462,MATCH(Z$2,'Justerad allokering'!$B$2:$AF$2,0),FALSE)),VLOOKUP($B269,'Allokerad kvv'!$B$2:$AV$468,MATCH(Z$2,'Allokerad kvv'!$B$2:$AV$2,0),FALSE),VLOOKUP($B269,'Justerad allokering'!$B$2:$AG$462,MATCH(Z$2,'Justerad allokering'!$B$2:$AF$2,0),FALSE))</f>
        <v>0</v>
      </c>
      <c r="AA269" s="28"/>
      <c r="AB269" s="28"/>
      <c r="AE269">
        <f t="shared" si="12"/>
        <v>0</v>
      </c>
      <c r="AG269">
        <f t="shared" si="13"/>
        <v>0</v>
      </c>
      <c r="AH269">
        <f t="shared" si="14"/>
        <v>0</v>
      </c>
      <c r="AI269" s="55" t="str">
        <f>IF(AH269=0,"",AH269/VLOOKUP(B269,Kraftvärmeprod!$B$1:$BC$480,MATCH("Summa tillförd energi exklusive rökgaskondensering",Kraftvärmeprod!$B$1:$BC$1,0),FALSE))</f>
        <v/>
      </c>
    </row>
    <row r="270" spans="1:35" x14ac:dyDescent="0.35">
      <c r="A270" s="28" t="s">
        <v>369</v>
      </c>
      <c r="B270" s="28" t="s">
        <v>370</v>
      </c>
      <c r="C270" s="28">
        <f>IF(ISERROR(1/VLOOKUP($B270,'Justerad allokering'!$B$2:$AG$462,MATCH(C$2,'Justerad allokering'!$B$2:$AF$2,0),FALSE)),VLOOKUP($B270,'Allokerad kvv'!$B$2:$AV$468,MATCH(C$2,'Allokerad kvv'!$B$2:$AV$2,0),FALSE),VLOOKUP($B270,'Justerad allokering'!$B$2:$AG$462,MATCH(C$2,'Justerad allokering'!$B$2:$AF$2,0),FALSE))</f>
        <v>0</v>
      </c>
      <c r="D270" s="28">
        <f>IF(ISERROR(1/VLOOKUP($B270,'Justerad allokering'!$B$2:$AG$462,MATCH(D$2,'Justerad allokering'!$B$2:$AF$2,0),FALSE)),VLOOKUP($B270,'Allokerad kvv'!$B$2:$AV$468,MATCH(D$2,'Allokerad kvv'!$B$2:$AV$2,0),FALSE),VLOOKUP($B270,'Justerad allokering'!$B$2:$AG$462,MATCH(D$2,'Justerad allokering'!$B$2:$AF$2,0),FALSE))</f>
        <v>0</v>
      </c>
      <c r="E270" s="28">
        <f>IF(ISERROR(1/VLOOKUP($B270,'Justerad allokering'!$B$2:$AG$462,MATCH(E$2,'Justerad allokering'!$B$2:$AF$2,0),FALSE)),VLOOKUP($B270,'Allokerad kvv'!$B$2:$AV$468,MATCH(E$2,'Allokerad kvv'!$B$2:$AV$2,0),FALSE),VLOOKUP($B270,'Justerad allokering'!$B$2:$AG$462,MATCH(E$2,'Justerad allokering'!$B$2:$AF$2,0),FALSE))</f>
        <v>0</v>
      </c>
      <c r="F270" s="28">
        <f>IF(ISERROR(1/VLOOKUP($B270,'Justerad allokering'!$B$2:$AG$462,MATCH(F$2,'Justerad allokering'!$B$2:$AF$2,0),FALSE)),VLOOKUP($B270,'Allokerad kvv'!$B$2:$AV$468,MATCH(F$2,'Allokerad kvv'!$B$2:$AV$2,0),FALSE),VLOOKUP($B270,'Justerad allokering'!$B$2:$AG$462,MATCH(F$2,'Justerad allokering'!$B$2:$AF$2,0),FALSE))</f>
        <v>0</v>
      </c>
      <c r="G270" s="28">
        <f>IF(ISERROR(1/VLOOKUP($B270,'Justerad allokering'!$B$2:$AG$462,MATCH(G$2,'Justerad allokering'!$B$2:$AF$2,0),FALSE)),VLOOKUP($B270,'Allokerad kvv'!$B$2:$AV$468,MATCH(G$2,'Allokerad kvv'!$B$2:$AV$2,0),FALSE),VLOOKUP($B270,'Justerad allokering'!$B$2:$AG$462,MATCH(G$2,'Justerad allokering'!$B$2:$AF$2,0),FALSE))</f>
        <v>0</v>
      </c>
      <c r="H270" s="28">
        <f>IF(ISERROR(1/VLOOKUP($B270,'Justerad allokering'!$B$2:$AG$462,MATCH(H$2,'Justerad allokering'!$B$2:$AF$2,0),FALSE)),VLOOKUP($B270,'Allokerad kvv'!$B$2:$AV$468,MATCH(H$2,'Allokerad kvv'!$B$2:$AV$2,0),FALSE),VLOOKUP($B270,'Justerad allokering'!$B$2:$AG$462,MATCH(H$2,'Justerad allokering'!$B$2:$AF$2,0),FALSE))</f>
        <v>0</v>
      </c>
      <c r="I270" s="28">
        <f>IF(ISERROR(1/VLOOKUP($B270,'Justerad allokering'!$B$2:$AG$462,MATCH(I$2,'Justerad allokering'!$B$2:$AF$2,0),FALSE)),VLOOKUP($B270,'Allokerad kvv'!$B$2:$AV$468,MATCH(I$2,'Allokerad kvv'!$B$2:$AV$2,0),FALSE),VLOOKUP($B270,'Justerad allokering'!$B$2:$AG$462,MATCH(I$2,'Justerad allokering'!$B$2:$AF$2,0),FALSE))</f>
        <v>0</v>
      </c>
      <c r="J270" s="28">
        <f>IF(ISERROR(1/VLOOKUP($B270,'Justerad allokering'!$B$2:$AG$462,MATCH(J$2,'Justerad allokering'!$B$2:$AF$2,0),FALSE)),VLOOKUP($B270,'Allokerad kvv'!$B$2:$AV$468,MATCH(J$2,'Allokerad kvv'!$B$2:$AV$2,0),FALSE),VLOOKUP($B270,'Justerad allokering'!$B$2:$AG$462,MATCH(J$2,'Justerad allokering'!$B$2:$AF$2,0),FALSE))</f>
        <v>0</v>
      </c>
      <c r="K270" s="28">
        <f>IF(ISERROR(1/VLOOKUP($B270,'Justerad allokering'!$B$2:$AG$462,MATCH(K$2,'Justerad allokering'!$B$2:$AF$2,0),FALSE)),VLOOKUP($B270,'Allokerad kvv'!$B$2:$AV$468,MATCH(K$2,'Allokerad kvv'!$B$2:$AV$2,0),FALSE),VLOOKUP($B270,'Justerad allokering'!$B$2:$AG$462,MATCH(K$2,'Justerad allokering'!$B$2:$AF$2,0),FALSE))</f>
        <v>0</v>
      </c>
      <c r="L270" s="28">
        <f>IF(ISERROR(1/VLOOKUP($B270,'Justerad allokering'!$B$2:$AG$462,MATCH(L$2,'Justerad allokering'!$B$2:$AF$2,0),FALSE)),VLOOKUP($B270,'Allokerad kvv'!$B$2:$AV$468,MATCH(L$2,'Allokerad kvv'!$B$2:$AV$2,0),FALSE),VLOOKUP($B270,'Justerad allokering'!$B$2:$AG$462,MATCH(L$2,'Justerad allokering'!$B$2:$AF$2,0),FALSE))</f>
        <v>0</v>
      </c>
      <c r="M270" s="28">
        <f>IF(ISERROR(1/VLOOKUP($B270,'Justerad allokering'!$B$2:$AG$462,MATCH(M$2,'Justerad allokering'!$B$2:$AF$2,0),FALSE)),VLOOKUP($B270,'Allokerad kvv'!$B$2:$AV$468,MATCH(M$2,'Allokerad kvv'!$B$2:$AV$2,0),FALSE),VLOOKUP($B270,'Justerad allokering'!$B$2:$AG$462,MATCH(M$2,'Justerad allokering'!$B$2:$AF$2,0),FALSE))</f>
        <v>0</v>
      </c>
      <c r="N270" s="28">
        <f>IF(ISERROR(1/VLOOKUP($B270,'Justerad allokering'!$B$2:$AG$462,MATCH(N$2,'Justerad allokering'!$B$2:$AF$2,0),FALSE)),VLOOKUP($B270,'Allokerad kvv'!$B$2:$AV$468,MATCH(N$2,'Allokerad kvv'!$B$2:$AV$2,0),FALSE),VLOOKUP($B270,'Justerad allokering'!$B$2:$AG$462,MATCH(N$2,'Justerad allokering'!$B$2:$AF$2,0),FALSE))</f>
        <v>0</v>
      </c>
      <c r="O270" s="28">
        <f>IF(ISERROR(1/VLOOKUP($B270,'Justerad allokering'!$B$2:$AG$462,MATCH(O$2,'Justerad allokering'!$B$2:$AF$2,0),FALSE)),VLOOKUP($B270,'Allokerad kvv'!$B$2:$AV$468,MATCH(O$2,'Allokerad kvv'!$B$2:$AV$2,0),FALSE),VLOOKUP($B270,'Justerad allokering'!$B$2:$AG$462,MATCH(O$2,'Justerad allokering'!$B$2:$AF$2,0),FALSE))</f>
        <v>0</v>
      </c>
      <c r="P270" s="28">
        <f>IF(ISERROR(1/VLOOKUP($B270,'Justerad allokering'!$B$2:$AG$462,MATCH(P$2,'Justerad allokering'!$B$2:$AF$2,0),FALSE)),VLOOKUP($B270,'Allokerad kvv'!$B$2:$AV$468,MATCH(P$2,'Allokerad kvv'!$B$2:$AV$2,0),FALSE),VLOOKUP($B270,'Justerad allokering'!$B$2:$AG$462,MATCH(P$2,'Justerad allokering'!$B$2:$AF$2,0),FALSE))</f>
        <v>0</v>
      </c>
      <c r="Q270" s="28">
        <f>IF(ISERROR(1/VLOOKUP($B270,'Justerad allokering'!$B$2:$AG$462,MATCH(Q$2,'Justerad allokering'!$B$2:$AF$2,0),FALSE)),VLOOKUP($B270,'Allokerad kvv'!$B$2:$AV$468,MATCH(Q$2,'Allokerad kvv'!$B$2:$AV$2,0),FALSE),VLOOKUP($B270,'Justerad allokering'!$B$2:$AG$462,MATCH(Q$2,'Justerad allokering'!$B$2:$AF$2,0),FALSE))</f>
        <v>0</v>
      </c>
      <c r="R270" s="28">
        <f>IF(ISERROR(1/VLOOKUP($B270,'Justerad allokering'!$B$2:$AG$462,MATCH(R$2,'Justerad allokering'!$B$2:$AF$2,0),FALSE)),VLOOKUP($B270,'Allokerad kvv'!$B$2:$AV$468,MATCH(R$2,'Allokerad kvv'!$B$2:$AV$2,0),FALSE),VLOOKUP($B270,'Justerad allokering'!$B$2:$AG$462,MATCH(R$2,'Justerad allokering'!$B$2:$AF$2,0),FALSE))</f>
        <v>0</v>
      </c>
      <c r="S270" s="28">
        <f>IF(ISERROR(1/VLOOKUP($B270,'Justerad allokering'!$B$2:$AG$462,MATCH(S$2,'Justerad allokering'!$B$2:$AF$2,0),FALSE)),VLOOKUP($B270,'Allokerad kvv'!$B$2:$AV$468,MATCH(S$2,'Allokerad kvv'!$B$2:$AV$2,0),FALSE),VLOOKUP($B270,'Justerad allokering'!$B$2:$AG$462,MATCH(S$2,'Justerad allokering'!$B$2:$AF$2,0),FALSE))</f>
        <v>0</v>
      </c>
      <c r="T270" s="28">
        <f>IF(ISERROR(1/VLOOKUP($B270,'Justerad allokering'!$B$2:$AG$462,MATCH(T$2,'Justerad allokering'!$B$2:$AF$2,0),FALSE)),VLOOKUP($B270,'Allokerad kvv'!$B$2:$AV$468,MATCH(T$2,'Allokerad kvv'!$B$2:$AV$2,0),FALSE),VLOOKUP($B270,'Justerad allokering'!$B$2:$AG$462,MATCH(T$2,'Justerad allokering'!$B$2:$AF$2,0),FALSE))</f>
        <v>0</v>
      </c>
      <c r="U270" s="28">
        <f>IF(ISERROR(1/VLOOKUP($B270,'Justerad allokering'!$B$2:$AG$462,MATCH(U$2,'Justerad allokering'!$B$2:$AF$2,0),FALSE)),VLOOKUP($B270,'Allokerad kvv'!$B$2:$AV$468,MATCH(U$2,'Allokerad kvv'!$B$2:$AV$2,0),FALSE),VLOOKUP($B270,'Justerad allokering'!$B$2:$AG$462,MATCH(U$2,'Justerad allokering'!$B$2:$AF$2,0),FALSE))</f>
        <v>0</v>
      </c>
      <c r="V270" s="28">
        <f>IF(ISERROR(1/VLOOKUP($B270,'Justerad allokering'!$B$2:$AG$462,MATCH(V$2,'Justerad allokering'!$B$2:$AF$2,0),FALSE)),VLOOKUP($B270,'Allokerad kvv'!$B$2:$AV$468,MATCH(V$2,'Allokerad kvv'!$B$2:$AV$2,0),FALSE),VLOOKUP($B270,'Justerad allokering'!$B$2:$AG$462,MATCH(V$2,'Justerad allokering'!$B$2:$AF$2,0),FALSE))</f>
        <v>0</v>
      </c>
      <c r="W270" s="28">
        <f>IF(ISERROR(1/VLOOKUP($B270,'Justerad allokering'!$B$2:$AG$462,MATCH(W$2,'Justerad allokering'!$B$2:$AF$2,0),FALSE)),VLOOKUP($B270,'Allokerad kvv'!$B$2:$AV$468,MATCH(W$2,'Allokerad kvv'!$B$2:$AV$2,0),FALSE),VLOOKUP($B270,'Justerad allokering'!$B$2:$AG$462,MATCH(W$2,'Justerad allokering'!$B$2:$AF$2,0),FALSE))</f>
        <v>0</v>
      </c>
      <c r="X270" s="28">
        <f>IF(ISERROR(1/VLOOKUP($B270,'Justerad allokering'!$B$2:$AG$462,MATCH(X$2,'Justerad allokering'!$B$2:$AF$2,0),FALSE)),VLOOKUP($B270,'Allokerad kvv'!$B$2:$AV$468,MATCH(X$2,'Allokerad kvv'!$B$2:$AV$2,0),FALSE),VLOOKUP($B270,'Justerad allokering'!$B$2:$AG$462,MATCH(X$2,'Justerad allokering'!$B$2:$AF$2,0),FALSE))</f>
        <v>0</v>
      </c>
      <c r="Y270" s="28">
        <f>IF(ISERROR(1/VLOOKUP($B270,'Justerad allokering'!$B$2:$AG$462,MATCH(Y$2,'Justerad allokering'!$B$2:$AF$2,0),FALSE)),VLOOKUP($B270,'Allokerad kvv'!$B$2:$AV$468,MATCH(Y$2,'Allokerad kvv'!$B$2:$AV$2,0),FALSE),VLOOKUP($B270,'Justerad allokering'!$B$2:$AG$462,MATCH(Y$2,'Justerad allokering'!$B$2:$AF$2,0),FALSE))</f>
        <v>0</v>
      </c>
      <c r="Z270" s="28">
        <f>IF(ISERROR(1/VLOOKUP($B270,'Justerad allokering'!$B$2:$AG$462,MATCH(Z$2,'Justerad allokering'!$B$2:$AF$2,0),FALSE)),VLOOKUP($B270,'Allokerad kvv'!$B$2:$AV$468,MATCH(Z$2,'Allokerad kvv'!$B$2:$AV$2,0),FALSE),VLOOKUP($B270,'Justerad allokering'!$B$2:$AG$462,MATCH(Z$2,'Justerad allokering'!$B$2:$AF$2,0),FALSE))</f>
        <v>0</v>
      </c>
      <c r="AA270" s="28"/>
      <c r="AB270" s="28"/>
      <c r="AE270">
        <f t="shared" si="12"/>
        <v>0</v>
      </c>
      <c r="AG270">
        <f t="shared" si="13"/>
        <v>0</v>
      </c>
      <c r="AH270">
        <f t="shared" si="14"/>
        <v>0</v>
      </c>
      <c r="AI270" s="55" t="str">
        <f>IF(AH270=0,"",AH270/VLOOKUP(B270,Kraftvärmeprod!$B$1:$BC$480,MATCH("Summa tillförd energi exklusive rökgaskondensering",Kraftvärmeprod!$B$1:$BC$1,0),FALSE))</f>
        <v/>
      </c>
    </row>
    <row r="271" spans="1:35" x14ac:dyDescent="0.35">
      <c r="A271" s="28" t="s">
        <v>371</v>
      </c>
      <c r="B271" s="28" t="s">
        <v>372</v>
      </c>
      <c r="C271" s="28">
        <f>IF(ISERROR(1/VLOOKUP($B271,'Justerad allokering'!$B$2:$AG$462,MATCH(C$2,'Justerad allokering'!$B$2:$AF$2,0),FALSE)),VLOOKUP($B271,'Allokerad kvv'!$B$2:$AV$468,MATCH(C$2,'Allokerad kvv'!$B$2:$AV$2,0),FALSE),VLOOKUP($B271,'Justerad allokering'!$B$2:$AG$462,MATCH(C$2,'Justerad allokering'!$B$2:$AF$2,0),FALSE))</f>
        <v>0</v>
      </c>
      <c r="D271" s="28">
        <f>IF(ISERROR(1/VLOOKUP($B271,'Justerad allokering'!$B$2:$AG$462,MATCH(D$2,'Justerad allokering'!$B$2:$AF$2,0),FALSE)),VLOOKUP($B271,'Allokerad kvv'!$B$2:$AV$468,MATCH(D$2,'Allokerad kvv'!$B$2:$AV$2,0),FALSE),VLOOKUP($B271,'Justerad allokering'!$B$2:$AG$462,MATCH(D$2,'Justerad allokering'!$B$2:$AF$2,0),FALSE))</f>
        <v>0</v>
      </c>
      <c r="E271" s="28">
        <f>IF(ISERROR(1/VLOOKUP($B271,'Justerad allokering'!$B$2:$AG$462,MATCH(E$2,'Justerad allokering'!$B$2:$AF$2,0),FALSE)),VLOOKUP($B271,'Allokerad kvv'!$B$2:$AV$468,MATCH(E$2,'Allokerad kvv'!$B$2:$AV$2,0),FALSE),VLOOKUP($B271,'Justerad allokering'!$B$2:$AG$462,MATCH(E$2,'Justerad allokering'!$B$2:$AF$2,0),FALSE))</f>
        <v>0</v>
      </c>
      <c r="F271" s="28">
        <f>IF(ISERROR(1/VLOOKUP($B271,'Justerad allokering'!$B$2:$AG$462,MATCH(F$2,'Justerad allokering'!$B$2:$AF$2,0),FALSE)),VLOOKUP($B271,'Allokerad kvv'!$B$2:$AV$468,MATCH(F$2,'Allokerad kvv'!$B$2:$AV$2,0),FALSE),VLOOKUP($B271,'Justerad allokering'!$B$2:$AG$462,MATCH(F$2,'Justerad allokering'!$B$2:$AF$2,0),FALSE))</f>
        <v>0</v>
      </c>
      <c r="G271" s="28">
        <f>IF(ISERROR(1/VLOOKUP($B271,'Justerad allokering'!$B$2:$AG$462,MATCH(G$2,'Justerad allokering'!$B$2:$AF$2,0),FALSE)),VLOOKUP($B271,'Allokerad kvv'!$B$2:$AV$468,MATCH(G$2,'Allokerad kvv'!$B$2:$AV$2,0),FALSE),VLOOKUP($B271,'Justerad allokering'!$B$2:$AG$462,MATCH(G$2,'Justerad allokering'!$B$2:$AF$2,0),FALSE))</f>
        <v>0</v>
      </c>
      <c r="H271" s="28">
        <f>IF(ISERROR(1/VLOOKUP($B271,'Justerad allokering'!$B$2:$AG$462,MATCH(H$2,'Justerad allokering'!$B$2:$AF$2,0),FALSE)),VLOOKUP($B271,'Allokerad kvv'!$B$2:$AV$468,MATCH(H$2,'Allokerad kvv'!$B$2:$AV$2,0),FALSE),VLOOKUP($B271,'Justerad allokering'!$B$2:$AG$462,MATCH(H$2,'Justerad allokering'!$B$2:$AF$2,0),FALSE))</f>
        <v>0</v>
      </c>
      <c r="I271" s="28">
        <f>IF(ISERROR(1/VLOOKUP($B271,'Justerad allokering'!$B$2:$AG$462,MATCH(I$2,'Justerad allokering'!$B$2:$AF$2,0),FALSE)),VLOOKUP($B271,'Allokerad kvv'!$B$2:$AV$468,MATCH(I$2,'Allokerad kvv'!$B$2:$AV$2,0),FALSE),VLOOKUP($B271,'Justerad allokering'!$B$2:$AG$462,MATCH(I$2,'Justerad allokering'!$B$2:$AF$2,0),FALSE))</f>
        <v>0</v>
      </c>
      <c r="J271" s="28">
        <f>IF(ISERROR(1/VLOOKUP($B271,'Justerad allokering'!$B$2:$AG$462,MATCH(J$2,'Justerad allokering'!$B$2:$AF$2,0),FALSE)),VLOOKUP($B271,'Allokerad kvv'!$B$2:$AV$468,MATCH(J$2,'Allokerad kvv'!$B$2:$AV$2,0),FALSE),VLOOKUP($B271,'Justerad allokering'!$B$2:$AG$462,MATCH(J$2,'Justerad allokering'!$B$2:$AF$2,0),FALSE))</f>
        <v>0</v>
      </c>
      <c r="K271" s="28">
        <f>IF(ISERROR(1/VLOOKUP($B271,'Justerad allokering'!$B$2:$AG$462,MATCH(K$2,'Justerad allokering'!$B$2:$AF$2,0),FALSE)),VLOOKUP($B271,'Allokerad kvv'!$B$2:$AV$468,MATCH(K$2,'Allokerad kvv'!$B$2:$AV$2,0),FALSE),VLOOKUP($B271,'Justerad allokering'!$B$2:$AG$462,MATCH(K$2,'Justerad allokering'!$B$2:$AF$2,0),FALSE))</f>
        <v>0</v>
      </c>
      <c r="L271" s="28">
        <f>IF(ISERROR(1/VLOOKUP($B271,'Justerad allokering'!$B$2:$AG$462,MATCH(L$2,'Justerad allokering'!$B$2:$AF$2,0),FALSE)),VLOOKUP($B271,'Allokerad kvv'!$B$2:$AV$468,MATCH(L$2,'Allokerad kvv'!$B$2:$AV$2,0),FALSE),VLOOKUP($B271,'Justerad allokering'!$B$2:$AG$462,MATCH(L$2,'Justerad allokering'!$B$2:$AF$2,0),FALSE))</f>
        <v>0</v>
      </c>
      <c r="M271" s="28">
        <f>IF(ISERROR(1/VLOOKUP($B271,'Justerad allokering'!$B$2:$AG$462,MATCH(M$2,'Justerad allokering'!$B$2:$AF$2,0),FALSE)),VLOOKUP($B271,'Allokerad kvv'!$B$2:$AV$468,MATCH(M$2,'Allokerad kvv'!$B$2:$AV$2,0),FALSE),VLOOKUP($B271,'Justerad allokering'!$B$2:$AG$462,MATCH(M$2,'Justerad allokering'!$B$2:$AF$2,0),FALSE))</f>
        <v>0</v>
      </c>
      <c r="N271" s="28">
        <f>IF(ISERROR(1/VLOOKUP($B271,'Justerad allokering'!$B$2:$AG$462,MATCH(N$2,'Justerad allokering'!$B$2:$AF$2,0),FALSE)),VLOOKUP($B271,'Allokerad kvv'!$B$2:$AV$468,MATCH(N$2,'Allokerad kvv'!$B$2:$AV$2,0),FALSE),VLOOKUP($B271,'Justerad allokering'!$B$2:$AG$462,MATCH(N$2,'Justerad allokering'!$B$2:$AF$2,0),FALSE))</f>
        <v>0</v>
      </c>
      <c r="O271" s="28">
        <f>IF(ISERROR(1/VLOOKUP($B271,'Justerad allokering'!$B$2:$AG$462,MATCH(O$2,'Justerad allokering'!$B$2:$AF$2,0),FALSE)),VLOOKUP($B271,'Allokerad kvv'!$B$2:$AV$468,MATCH(O$2,'Allokerad kvv'!$B$2:$AV$2,0),FALSE),VLOOKUP($B271,'Justerad allokering'!$B$2:$AG$462,MATCH(O$2,'Justerad allokering'!$B$2:$AF$2,0),FALSE))</f>
        <v>0</v>
      </c>
      <c r="P271" s="28">
        <f>IF(ISERROR(1/VLOOKUP($B271,'Justerad allokering'!$B$2:$AG$462,MATCH(P$2,'Justerad allokering'!$B$2:$AF$2,0),FALSE)),VLOOKUP($B271,'Allokerad kvv'!$B$2:$AV$468,MATCH(P$2,'Allokerad kvv'!$B$2:$AV$2,0),FALSE),VLOOKUP($B271,'Justerad allokering'!$B$2:$AG$462,MATCH(P$2,'Justerad allokering'!$B$2:$AF$2,0),FALSE))</f>
        <v>0</v>
      </c>
      <c r="Q271" s="28">
        <f>IF(ISERROR(1/VLOOKUP($B271,'Justerad allokering'!$B$2:$AG$462,MATCH(Q$2,'Justerad allokering'!$B$2:$AF$2,0),FALSE)),VLOOKUP($B271,'Allokerad kvv'!$B$2:$AV$468,MATCH(Q$2,'Allokerad kvv'!$B$2:$AV$2,0),FALSE),VLOOKUP($B271,'Justerad allokering'!$B$2:$AG$462,MATCH(Q$2,'Justerad allokering'!$B$2:$AF$2,0),FALSE))</f>
        <v>0</v>
      </c>
      <c r="R271" s="28">
        <f>IF(ISERROR(1/VLOOKUP($B271,'Justerad allokering'!$B$2:$AG$462,MATCH(R$2,'Justerad allokering'!$B$2:$AF$2,0),FALSE)),VLOOKUP($B271,'Allokerad kvv'!$B$2:$AV$468,MATCH(R$2,'Allokerad kvv'!$B$2:$AV$2,0),FALSE),VLOOKUP($B271,'Justerad allokering'!$B$2:$AG$462,MATCH(R$2,'Justerad allokering'!$B$2:$AF$2,0),FALSE))</f>
        <v>0</v>
      </c>
      <c r="S271" s="28">
        <f>IF(ISERROR(1/VLOOKUP($B271,'Justerad allokering'!$B$2:$AG$462,MATCH(S$2,'Justerad allokering'!$B$2:$AF$2,0),FALSE)),VLOOKUP($B271,'Allokerad kvv'!$B$2:$AV$468,MATCH(S$2,'Allokerad kvv'!$B$2:$AV$2,0),FALSE),VLOOKUP($B271,'Justerad allokering'!$B$2:$AG$462,MATCH(S$2,'Justerad allokering'!$B$2:$AF$2,0),FALSE))</f>
        <v>0</v>
      </c>
      <c r="T271" s="28">
        <f>IF(ISERROR(1/VLOOKUP($B271,'Justerad allokering'!$B$2:$AG$462,MATCH(T$2,'Justerad allokering'!$B$2:$AF$2,0),FALSE)),VLOOKUP($B271,'Allokerad kvv'!$B$2:$AV$468,MATCH(T$2,'Allokerad kvv'!$B$2:$AV$2,0),FALSE),VLOOKUP($B271,'Justerad allokering'!$B$2:$AG$462,MATCH(T$2,'Justerad allokering'!$B$2:$AF$2,0),FALSE))</f>
        <v>0</v>
      </c>
      <c r="U271" s="28">
        <f>IF(ISERROR(1/VLOOKUP($B271,'Justerad allokering'!$B$2:$AG$462,MATCH(U$2,'Justerad allokering'!$B$2:$AF$2,0),FALSE)),VLOOKUP($B271,'Allokerad kvv'!$B$2:$AV$468,MATCH(U$2,'Allokerad kvv'!$B$2:$AV$2,0),FALSE),VLOOKUP($B271,'Justerad allokering'!$B$2:$AG$462,MATCH(U$2,'Justerad allokering'!$B$2:$AF$2,0),FALSE))</f>
        <v>0</v>
      </c>
      <c r="V271" s="28">
        <f>IF(ISERROR(1/VLOOKUP($B271,'Justerad allokering'!$B$2:$AG$462,MATCH(V$2,'Justerad allokering'!$B$2:$AF$2,0),FALSE)),VLOOKUP($B271,'Allokerad kvv'!$B$2:$AV$468,MATCH(V$2,'Allokerad kvv'!$B$2:$AV$2,0),FALSE),VLOOKUP($B271,'Justerad allokering'!$B$2:$AG$462,MATCH(V$2,'Justerad allokering'!$B$2:$AF$2,0),FALSE))</f>
        <v>0</v>
      </c>
      <c r="W271" s="28">
        <f>IF(ISERROR(1/VLOOKUP($B271,'Justerad allokering'!$B$2:$AG$462,MATCH(W$2,'Justerad allokering'!$B$2:$AF$2,0),FALSE)),VLOOKUP($B271,'Allokerad kvv'!$B$2:$AV$468,MATCH(W$2,'Allokerad kvv'!$B$2:$AV$2,0),FALSE),VLOOKUP($B271,'Justerad allokering'!$B$2:$AG$462,MATCH(W$2,'Justerad allokering'!$B$2:$AF$2,0),FALSE))</f>
        <v>0</v>
      </c>
      <c r="X271" s="28">
        <f>IF(ISERROR(1/VLOOKUP($B271,'Justerad allokering'!$B$2:$AG$462,MATCH(X$2,'Justerad allokering'!$B$2:$AF$2,0),FALSE)),VLOOKUP($B271,'Allokerad kvv'!$B$2:$AV$468,MATCH(X$2,'Allokerad kvv'!$B$2:$AV$2,0),FALSE),VLOOKUP($B271,'Justerad allokering'!$B$2:$AG$462,MATCH(X$2,'Justerad allokering'!$B$2:$AF$2,0),FALSE))</f>
        <v>0</v>
      </c>
      <c r="Y271" s="28">
        <f>IF(ISERROR(1/VLOOKUP($B271,'Justerad allokering'!$B$2:$AG$462,MATCH(Y$2,'Justerad allokering'!$B$2:$AF$2,0),FALSE)),VLOOKUP($B271,'Allokerad kvv'!$B$2:$AV$468,MATCH(Y$2,'Allokerad kvv'!$B$2:$AV$2,0),FALSE),VLOOKUP($B271,'Justerad allokering'!$B$2:$AG$462,MATCH(Y$2,'Justerad allokering'!$B$2:$AF$2,0),FALSE))</f>
        <v>0</v>
      </c>
      <c r="Z271" s="28">
        <f>IF(ISERROR(1/VLOOKUP($B271,'Justerad allokering'!$B$2:$AG$462,MATCH(Z$2,'Justerad allokering'!$B$2:$AF$2,0),FALSE)),VLOOKUP($B271,'Allokerad kvv'!$B$2:$AV$468,MATCH(Z$2,'Allokerad kvv'!$B$2:$AV$2,0),FALSE),VLOOKUP($B271,'Justerad allokering'!$B$2:$AG$462,MATCH(Z$2,'Justerad allokering'!$B$2:$AF$2,0),FALSE))</f>
        <v>0</v>
      </c>
      <c r="AA271" s="28"/>
      <c r="AB271" s="28"/>
      <c r="AE271">
        <f t="shared" si="12"/>
        <v>0</v>
      </c>
      <c r="AG271">
        <f t="shared" si="13"/>
        <v>0</v>
      </c>
      <c r="AH271">
        <f t="shared" si="14"/>
        <v>0</v>
      </c>
      <c r="AI271" s="55" t="str">
        <f>IF(AH271=0,"",AH271/VLOOKUP(B271,Kraftvärmeprod!$B$1:$BC$480,MATCH("Summa tillförd energi exklusive rökgaskondensering",Kraftvärmeprod!$B$1:$BC$1,0),FALSE))</f>
        <v/>
      </c>
    </row>
    <row r="272" spans="1:35" x14ac:dyDescent="0.35">
      <c r="A272" s="28" t="s">
        <v>371</v>
      </c>
      <c r="B272" s="28" t="s">
        <v>373</v>
      </c>
      <c r="C272" s="28">
        <f>IF(ISERROR(1/VLOOKUP($B272,'Justerad allokering'!$B$2:$AG$462,MATCH(C$2,'Justerad allokering'!$B$2:$AF$2,0),FALSE)),VLOOKUP($B272,'Allokerad kvv'!$B$2:$AV$468,MATCH(C$2,'Allokerad kvv'!$B$2:$AV$2,0),FALSE),VLOOKUP($B272,'Justerad allokering'!$B$2:$AG$462,MATCH(C$2,'Justerad allokering'!$B$2:$AF$2,0),FALSE))</f>
        <v>0</v>
      </c>
      <c r="D272" s="28">
        <f>IF(ISERROR(1/VLOOKUP($B272,'Justerad allokering'!$B$2:$AG$462,MATCH(D$2,'Justerad allokering'!$B$2:$AF$2,0),FALSE)),VLOOKUP($B272,'Allokerad kvv'!$B$2:$AV$468,MATCH(D$2,'Allokerad kvv'!$B$2:$AV$2,0),FALSE),VLOOKUP($B272,'Justerad allokering'!$B$2:$AG$462,MATCH(D$2,'Justerad allokering'!$B$2:$AF$2,0),FALSE))</f>
        <v>0</v>
      </c>
      <c r="E272" s="28">
        <f>IF(ISERROR(1/VLOOKUP($B272,'Justerad allokering'!$B$2:$AG$462,MATCH(E$2,'Justerad allokering'!$B$2:$AF$2,0),FALSE)),VLOOKUP($B272,'Allokerad kvv'!$B$2:$AV$468,MATCH(E$2,'Allokerad kvv'!$B$2:$AV$2,0),FALSE),VLOOKUP($B272,'Justerad allokering'!$B$2:$AG$462,MATCH(E$2,'Justerad allokering'!$B$2:$AF$2,0),FALSE))</f>
        <v>0</v>
      </c>
      <c r="F272" s="28">
        <f>IF(ISERROR(1/VLOOKUP($B272,'Justerad allokering'!$B$2:$AG$462,MATCH(F$2,'Justerad allokering'!$B$2:$AF$2,0),FALSE)),VLOOKUP($B272,'Allokerad kvv'!$B$2:$AV$468,MATCH(F$2,'Allokerad kvv'!$B$2:$AV$2,0),FALSE),VLOOKUP($B272,'Justerad allokering'!$B$2:$AG$462,MATCH(F$2,'Justerad allokering'!$B$2:$AF$2,0),FALSE))</f>
        <v>0</v>
      </c>
      <c r="G272" s="28">
        <f>IF(ISERROR(1/VLOOKUP($B272,'Justerad allokering'!$B$2:$AG$462,MATCH(G$2,'Justerad allokering'!$B$2:$AF$2,0),FALSE)),VLOOKUP($B272,'Allokerad kvv'!$B$2:$AV$468,MATCH(G$2,'Allokerad kvv'!$B$2:$AV$2,0),FALSE),VLOOKUP($B272,'Justerad allokering'!$B$2:$AG$462,MATCH(G$2,'Justerad allokering'!$B$2:$AF$2,0),FALSE))</f>
        <v>0</v>
      </c>
      <c r="H272" s="28">
        <f>IF(ISERROR(1/VLOOKUP($B272,'Justerad allokering'!$B$2:$AG$462,MATCH(H$2,'Justerad allokering'!$B$2:$AF$2,0),FALSE)),VLOOKUP($B272,'Allokerad kvv'!$B$2:$AV$468,MATCH(H$2,'Allokerad kvv'!$B$2:$AV$2,0),FALSE),VLOOKUP($B272,'Justerad allokering'!$B$2:$AG$462,MATCH(H$2,'Justerad allokering'!$B$2:$AF$2,0),FALSE))</f>
        <v>0</v>
      </c>
      <c r="I272" s="28">
        <f>IF(ISERROR(1/VLOOKUP($B272,'Justerad allokering'!$B$2:$AG$462,MATCH(I$2,'Justerad allokering'!$B$2:$AF$2,0),FALSE)),VLOOKUP($B272,'Allokerad kvv'!$B$2:$AV$468,MATCH(I$2,'Allokerad kvv'!$B$2:$AV$2,0),FALSE),VLOOKUP($B272,'Justerad allokering'!$B$2:$AG$462,MATCH(I$2,'Justerad allokering'!$B$2:$AF$2,0),FALSE))</f>
        <v>0</v>
      </c>
      <c r="J272" s="28">
        <f>IF(ISERROR(1/VLOOKUP($B272,'Justerad allokering'!$B$2:$AG$462,MATCH(J$2,'Justerad allokering'!$B$2:$AF$2,0),FALSE)),VLOOKUP($B272,'Allokerad kvv'!$B$2:$AV$468,MATCH(J$2,'Allokerad kvv'!$B$2:$AV$2,0),FALSE),VLOOKUP($B272,'Justerad allokering'!$B$2:$AG$462,MATCH(J$2,'Justerad allokering'!$B$2:$AF$2,0),FALSE))</f>
        <v>0</v>
      </c>
      <c r="K272" s="28">
        <f>IF(ISERROR(1/VLOOKUP($B272,'Justerad allokering'!$B$2:$AG$462,MATCH(K$2,'Justerad allokering'!$B$2:$AF$2,0),FALSE)),VLOOKUP($B272,'Allokerad kvv'!$B$2:$AV$468,MATCH(K$2,'Allokerad kvv'!$B$2:$AV$2,0),FALSE),VLOOKUP($B272,'Justerad allokering'!$B$2:$AG$462,MATCH(K$2,'Justerad allokering'!$B$2:$AF$2,0),FALSE))</f>
        <v>0</v>
      </c>
      <c r="L272" s="28">
        <f>IF(ISERROR(1/VLOOKUP($B272,'Justerad allokering'!$B$2:$AG$462,MATCH(L$2,'Justerad allokering'!$B$2:$AF$2,0),FALSE)),VLOOKUP($B272,'Allokerad kvv'!$B$2:$AV$468,MATCH(L$2,'Allokerad kvv'!$B$2:$AV$2,0),FALSE),VLOOKUP($B272,'Justerad allokering'!$B$2:$AG$462,MATCH(L$2,'Justerad allokering'!$B$2:$AF$2,0),FALSE))</f>
        <v>0</v>
      </c>
      <c r="M272" s="28">
        <f>IF(ISERROR(1/VLOOKUP($B272,'Justerad allokering'!$B$2:$AG$462,MATCH(M$2,'Justerad allokering'!$B$2:$AF$2,0),FALSE)),VLOOKUP($B272,'Allokerad kvv'!$B$2:$AV$468,MATCH(M$2,'Allokerad kvv'!$B$2:$AV$2,0),FALSE),VLOOKUP($B272,'Justerad allokering'!$B$2:$AG$462,MATCH(M$2,'Justerad allokering'!$B$2:$AF$2,0),FALSE))</f>
        <v>0</v>
      </c>
      <c r="N272" s="28">
        <f>IF(ISERROR(1/VLOOKUP($B272,'Justerad allokering'!$B$2:$AG$462,MATCH(N$2,'Justerad allokering'!$B$2:$AF$2,0),FALSE)),VLOOKUP($B272,'Allokerad kvv'!$B$2:$AV$468,MATCH(N$2,'Allokerad kvv'!$B$2:$AV$2,0),FALSE),VLOOKUP($B272,'Justerad allokering'!$B$2:$AG$462,MATCH(N$2,'Justerad allokering'!$B$2:$AF$2,0),FALSE))</f>
        <v>0</v>
      </c>
      <c r="O272" s="28">
        <f>IF(ISERROR(1/VLOOKUP($B272,'Justerad allokering'!$B$2:$AG$462,MATCH(O$2,'Justerad allokering'!$B$2:$AF$2,0),FALSE)),VLOOKUP($B272,'Allokerad kvv'!$B$2:$AV$468,MATCH(O$2,'Allokerad kvv'!$B$2:$AV$2,0),FALSE),VLOOKUP($B272,'Justerad allokering'!$B$2:$AG$462,MATCH(O$2,'Justerad allokering'!$B$2:$AF$2,0),FALSE))</f>
        <v>0</v>
      </c>
      <c r="P272" s="28">
        <f>IF(ISERROR(1/VLOOKUP($B272,'Justerad allokering'!$B$2:$AG$462,MATCH(P$2,'Justerad allokering'!$B$2:$AF$2,0),FALSE)),VLOOKUP($B272,'Allokerad kvv'!$B$2:$AV$468,MATCH(P$2,'Allokerad kvv'!$B$2:$AV$2,0),FALSE),VLOOKUP($B272,'Justerad allokering'!$B$2:$AG$462,MATCH(P$2,'Justerad allokering'!$B$2:$AF$2,0),FALSE))</f>
        <v>0</v>
      </c>
      <c r="Q272" s="28">
        <f>IF(ISERROR(1/VLOOKUP($B272,'Justerad allokering'!$B$2:$AG$462,MATCH(Q$2,'Justerad allokering'!$B$2:$AF$2,0),FALSE)),VLOOKUP($B272,'Allokerad kvv'!$B$2:$AV$468,MATCH(Q$2,'Allokerad kvv'!$B$2:$AV$2,0),FALSE),VLOOKUP($B272,'Justerad allokering'!$B$2:$AG$462,MATCH(Q$2,'Justerad allokering'!$B$2:$AF$2,0),FALSE))</f>
        <v>0</v>
      </c>
      <c r="R272" s="28">
        <f>IF(ISERROR(1/VLOOKUP($B272,'Justerad allokering'!$B$2:$AG$462,MATCH(R$2,'Justerad allokering'!$B$2:$AF$2,0),FALSE)),VLOOKUP($B272,'Allokerad kvv'!$B$2:$AV$468,MATCH(R$2,'Allokerad kvv'!$B$2:$AV$2,0),FALSE),VLOOKUP($B272,'Justerad allokering'!$B$2:$AG$462,MATCH(R$2,'Justerad allokering'!$B$2:$AF$2,0),FALSE))</f>
        <v>0</v>
      </c>
      <c r="S272" s="28">
        <f>IF(ISERROR(1/VLOOKUP($B272,'Justerad allokering'!$B$2:$AG$462,MATCH(S$2,'Justerad allokering'!$B$2:$AF$2,0),FALSE)),VLOOKUP($B272,'Allokerad kvv'!$B$2:$AV$468,MATCH(S$2,'Allokerad kvv'!$B$2:$AV$2,0),FALSE),VLOOKUP($B272,'Justerad allokering'!$B$2:$AG$462,MATCH(S$2,'Justerad allokering'!$B$2:$AF$2,0),FALSE))</f>
        <v>0</v>
      </c>
      <c r="T272" s="28">
        <f>IF(ISERROR(1/VLOOKUP($B272,'Justerad allokering'!$B$2:$AG$462,MATCH(T$2,'Justerad allokering'!$B$2:$AF$2,0),FALSE)),VLOOKUP($B272,'Allokerad kvv'!$B$2:$AV$468,MATCH(T$2,'Allokerad kvv'!$B$2:$AV$2,0),FALSE),VLOOKUP($B272,'Justerad allokering'!$B$2:$AG$462,MATCH(T$2,'Justerad allokering'!$B$2:$AF$2,0),FALSE))</f>
        <v>0</v>
      </c>
      <c r="U272" s="28">
        <f>IF(ISERROR(1/VLOOKUP($B272,'Justerad allokering'!$B$2:$AG$462,MATCH(U$2,'Justerad allokering'!$B$2:$AF$2,0),FALSE)),VLOOKUP($B272,'Allokerad kvv'!$B$2:$AV$468,MATCH(U$2,'Allokerad kvv'!$B$2:$AV$2,0),FALSE),VLOOKUP($B272,'Justerad allokering'!$B$2:$AG$462,MATCH(U$2,'Justerad allokering'!$B$2:$AF$2,0),FALSE))</f>
        <v>0</v>
      </c>
      <c r="V272" s="28">
        <f>IF(ISERROR(1/VLOOKUP($B272,'Justerad allokering'!$B$2:$AG$462,MATCH(V$2,'Justerad allokering'!$B$2:$AF$2,0),FALSE)),VLOOKUP($B272,'Allokerad kvv'!$B$2:$AV$468,MATCH(V$2,'Allokerad kvv'!$B$2:$AV$2,0),FALSE),VLOOKUP($B272,'Justerad allokering'!$B$2:$AG$462,MATCH(V$2,'Justerad allokering'!$B$2:$AF$2,0),FALSE))</f>
        <v>0</v>
      </c>
      <c r="W272" s="28">
        <f>IF(ISERROR(1/VLOOKUP($B272,'Justerad allokering'!$B$2:$AG$462,MATCH(W$2,'Justerad allokering'!$B$2:$AF$2,0),FALSE)),VLOOKUP($B272,'Allokerad kvv'!$B$2:$AV$468,MATCH(W$2,'Allokerad kvv'!$B$2:$AV$2,0),FALSE),VLOOKUP($B272,'Justerad allokering'!$B$2:$AG$462,MATCH(W$2,'Justerad allokering'!$B$2:$AF$2,0),FALSE))</f>
        <v>0</v>
      </c>
      <c r="X272" s="28">
        <f>IF(ISERROR(1/VLOOKUP($B272,'Justerad allokering'!$B$2:$AG$462,MATCH(X$2,'Justerad allokering'!$B$2:$AF$2,0),FALSE)),VLOOKUP($B272,'Allokerad kvv'!$B$2:$AV$468,MATCH(X$2,'Allokerad kvv'!$B$2:$AV$2,0),FALSE),VLOOKUP($B272,'Justerad allokering'!$B$2:$AG$462,MATCH(X$2,'Justerad allokering'!$B$2:$AF$2,0),FALSE))</f>
        <v>0</v>
      </c>
      <c r="Y272" s="28">
        <f>IF(ISERROR(1/VLOOKUP($B272,'Justerad allokering'!$B$2:$AG$462,MATCH(Y$2,'Justerad allokering'!$B$2:$AF$2,0),FALSE)),VLOOKUP($B272,'Allokerad kvv'!$B$2:$AV$468,MATCH(Y$2,'Allokerad kvv'!$B$2:$AV$2,0),FALSE),VLOOKUP($B272,'Justerad allokering'!$B$2:$AG$462,MATCH(Y$2,'Justerad allokering'!$B$2:$AF$2,0),FALSE))</f>
        <v>0</v>
      </c>
      <c r="Z272" s="28">
        <f>IF(ISERROR(1/VLOOKUP($B272,'Justerad allokering'!$B$2:$AG$462,MATCH(Z$2,'Justerad allokering'!$B$2:$AF$2,0),FALSE)),VLOOKUP($B272,'Allokerad kvv'!$B$2:$AV$468,MATCH(Z$2,'Allokerad kvv'!$B$2:$AV$2,0),FALSE),VLOOKUP($B272,'Justerad allokering'!$B$2:$AG$462,MATCH(Z$2,'Justerad allokering'!$B$2:$AF$2,0),FALSE))</f>
        <v>0</v>
      </c>
      <c r="AA272" s="28"/>
      <c r="AB272" s="28"/>
      <c r="AE272">
        <f t="shared" si="12"/>
        <v>0</v>
      </c>
      <c r="AG272">
        <f t="shared" si="13"/>
        <v>0</v>
      </c>
      <c r="AH272">
        <f t="shared" si="14"/>
        <v>0</v>
      </c>
      <c r="AI272" s="55" t="str">
        <f>IF(AH272=0,"",AH272/VLOOKUP(B272,Kraftvärmeprod!$B$1:$BC$480,MATCH("Summa tillförd energi exklusive rökgaskondensering",Kraftvärmeprod!$B$1:$BC$1,0),FALSE))</f>
        <v/>
      </c>
    </row>
    <row r="273" spans="1:35" x14ac:dyDescent="0.35">
      <c r="A273" s="28" t="s">
        <v>371</v>
      </c>
      <c r="B273" s="28" t="s">
        <v>374</v>
      </c>
      <c r="C273" s="28">
        <f>IF(ISERROR(1/VLOOKUP($B273,'Justerad allokering'!$B$2:$AG$462,MATCH(C$2,'Justerad allokering'!$B$2:$AF$2,0),FALSE)),VLOOKUP($B273,'Allokerad kvv'!$B$2:$AV$468,MATCH(C$2,'Allokerad kvv'!$B$2:$AV$2,0),FALSE),VLOOKUP($B273,'Justerad allokering'!$B$2:$AG$462,MATCH(C$2,'Justerad allokering'!$B$2:$AF$2,0),FALSE))</f>
        <v>0</v>
      </c>
      <c r="D273" s="28">
        <f>IF(ISERROR(1/VLOOKUP($B273,'Justerad allokering'!$B$2:$AG$462,MATCH(D$2,'Justerad allokering'!$B$2:$AF$2,0),FALSE)),VLOOKUP($B273,'Allokerad kvv'!$B$2:$AV$468,MATCH(D$2,'Allokerad kvv'!$B$2:$AV$2,0),FALSE),VLOOKUP($B273,'Justerad allokering'!$B$2:$AG$462,MATCH(D$2,'Justerad allokering'!$B$2:$AF$2,0),FALSE))</f>
        <v>0</v>
      </c>
      <c r="E273" s="28">
        <f>IF(ISERROR(1/VLOOKUP($B273,'Justerad allokering'!$B$2:$AG$462,MATCH(E$2,'Justerad allokering'!$B$2:$AF$2,0),FALSE)),VLOOKUP($B273,'Allokerad kvv'!$B$2:$AV$468,MATCH(E$2,'Allokerad kvv'!$B$2:$AV$2,0),FALSE),VLOOKUP($B273,'Justerad allokering'!$B$2:$AG$462,MATCH(E$2,'Justerad allokering'!$B$2:$AF$2,0),FALSE))</f>
        <v>0</v>
      </c>
      <c r="F273" s="28">
        <f>IF(ISERROR(1/VLOOKUP($B273,'Justerad allokering'!$B$2:$AG$462,MATCH(F$2,'Justerad allokering'!$B$2:$AF$2,0),FALSE)),VLOOKUP($B273,'Allokerad kvv'!$B$2:$AV$468,MATCH(F$2,'Allokerad kvv'!$B$2:$AV$2,0),FALSE),VLOOKUP($B273,'Justerad allokering'!$B$2:$AG$462,MATCH(F$2,'Justerad allokering'!$B$2:$AF$2,0),FALSE))</f>
        <v>0</v>
      </c>
      <c r="G273" s="28">
        <f>IF(ISERROR(1/VLOOKUP($B273,'Justerad allokering'!$B$2:$AG$462,MATCH(G$2,'Justerad allokering'!$B$2:$AF$2,0),FALSE)),VLOOKUP($B273,'Allokerad kvv'!$B$2:$AV$468,MATCH(G$2,'Allokerad kvv'!$B$2:$AV$2,0),FALSE),VLOOKUP($B273,'Justerad allokering'!$B$2:$AG$462,MATCH(G$2,'Justerad allokering'!$B$2:$AF$2,0),FALSE))</f>
        <v>0</v>
      </c>
      <c r="H273" s="28">
        <f>IF(ISERROR(1/VLOOKUP($B273,'Justerad allokering'!$B$2:$AG$462,MATCH(H$2,'Justerad allokering'!$B$2:$AF$2,0),FALSE)),VLOOKUP($B273,'Allokerad kvv'!$B$2:$AV$468,MATCH(H$2,'Allokerad kvv'!$B$2:$AV$2,0),FALSE),VLOOKUP($B273,'Justerad allokering'!$B$2:$AG$462,MATCH(H$2,'Justerad allokering'!$B$2:$AF$2,0),FALSE))</f>
        <v>0</v>
      </c>
      <c r="I273" s="28">
        <f>IF(ISERROR(1/VLOOKUP($B273,'Justerad allokering'!$B$2:$AG$462,MATCH(I$2,'Justerad allokering'!$B$2:$AF$2,0),FALSE)),VLOOKUP($B273,'Allokerad kvv'!$B$2:$AV$468,MATCH(I$2,'Allokerad kvv'!$B$2:$AV$2,0),FALSE),VLOOKUP($B273,'Justerad allokering'!$B$2:$AG$462,MATCH(I$2,'Justerad allokering'!$B$2:$AF$2,0),FALSE))</f>
        <v>0</v>
      </c>
      <c r="J273" s="28">
        <f>IF(ISERROR(1/VLOOKUP($B273,'Justerad allokering'!$B$2:$AG$462,MATCH(J$2,'Justerad allokering'!$B$2:$AF$2,0),FALSE)),VLOOKUP($B273,'Allokerad kvv'!$B$2:$AV$468,MATCH(J$2,'Allokerad kvv'!$B$2:$AV$2,0),FALSE),VLOOKUP($B273,'Justerad allokering'!$B$2:$AG$462,MATCH(J$2,'Justerad allokering'!$B$2:$AF$2,0),FALSE))</f>
        <v>0</v>
      </c>
      <c r="K273" s="28">
        <f>IF(ISERROR(1/VLOOKUP($B273,'Justerad allokering'!$B$2:$AG$462,MATCH(K$2,'Justerad allokering'!$B$2:$AF$2,0),FALSE)),VLOOKUP($B273,'Allokerad kvv'!$B$2:$AV$468,MATCH(K$2,'Allokerad kvv'!$B$2:$AV$2,0),FALSE),VLOOKUP($B273,'Justerad allokering'!$B$2:$AG$462,MATCH(K$2,'Justerad allokering'!$B$2:$AF$2,0),FALSE))</f>
        <v>0</v>
      </c>
      <c r="L273" s="28">
        <f>IF(ISERROR(1/VLOOKUP($B273,'Justerad allokering'!$B$2:$AG$462,MATCH(L$2,'Justerad allokering'!$B$2:$AF$2,0),FALSE)),VLOOKUP($B273,'Allokerad kvv'!$B$2:$AV$468,MATCH(L$2,'Allokerad kvv'!$B$2:$AV$2,0),FALSE),VLOOKUP($B273,'Justerad allokering'!$B$2:$AG$462,MATCH(L$2,'Justerad allokering'!$B$2:$AF$2,0),FALSE))</f>
        <v>0</v>
      </c>
      <c r="M273" s="28">
        <f>IF(ISERROR(1/VLOOKUP($B273,'Justerad allokering'!$B$2:$AG$462,MATCH(M$2,'Justerad allokering'!$B$2:$AF$2,0),FALSE)),VLOOKUP($B273,'Allokerad kvv'!$B$2:$AV$468,MATCH(M$2,'Allokerad kvv'!$B$2:$AV$2,0),FALSE),VLOOKUP($B273,'Justerad allokering'!$B$2:$AG$462,MATCH(M$2,'Justerad allokering'!$B$2:$AF$2,0),FALSE))</f>
        <v>0</v>
      </c>
      <c r="N273" s="28">
        <f>IF(ISERROR(1/VLOOKUP($B273,'Justerad allokering'!$B$2:$AG$462,MATCH(N$2,'Justerad allokering'!$B$2:$AF$2,0),FALSE)),VLOOKUP($B273,'Allokerad kvv'!$B$2:$AV$468,MATCH(N$2,'Allokerad kvv'!$B$2:$AV$2,0),FALSE),VLOOKUP($B273,'Justerad allokering'!$B$2:$AG$462,MATCH(N$2,'Justerad allokering'!$B$2:$AF$2,0),FALSE))</f>
        <v>0</v>
      </c>
      <c r="O273" s="28">
        <f>IF(ISERROR(1/VLOOKUP($B273,'Justerad allokering'!$B$2:$AG$462,MATCH(O$2,'Justerad allokering'!$B$2:$AF$2,0),FALSE)),VLOOKUP($B273,'Allokerad kvv'!$B$2:$AV$468,MATCH(O$2,'Allokerad kvv'!$B$2:$AV$2,0),FALSE),VLOOKUP($B273,'Justerad allokering'!$B$2:$AG$462,MATCH(O$2,'Justerad allokering'!$B$2:$AF$2,0),FALSE))</f>
        <v>0</v>
      </c>
      <c r="P273" s="28">
        <f>IF(ISERROR(1/VLOOKUP($B273,'Justerad allokering'!$B$2:$AG$462,MATCH(P$2,'Justerad allokering'!$B$2:$AF$2,0),FALSE)),VLOOKUP($B273,'Allokerad kvv'!$B$2:$AV$468,MATCH(P$2,'Allokerad kvv'!$B$2:$AV$2,0),FALSE),VLOOKUP($B273,'Justerad allokering'!$B$2:$AG$462,MATCH(P$2,'Justerad allokering'!$B$2:$AF$2,0),FALSE))</f>
        <v>0</v>
      </c>
      <c r="Q273" s="28">
        <f>IF(ISERROR(1/VLOOKUP($B273,'Justerad allokering'!$B$2:$AG$462,MATCH(Q$2,'Justerad allokering'!$B$2:$AF$2,0),FALSE)),VLOOKUP($B273,'Allokerad kvv'!$B$2:$AV$468,MATCH(Q$2,'Allokerad kvv'!$B$2:$AV$2,0),FALSE),VLOOKUP($B273,'Justerad allokering'!$B$2:$AG$462,MATCH(Q$2,'Justerad allokering'!$B$2:$AF$2,0),FALSE))</f>
        <v>0</v>
      </c>
      <c r="R273" s="28">
        <f>IF(ISERROR(1/VLOOKUP($B273,'Justerad allokering'!$B$2:$AG$462,MATCH(R$2,'Justerad allokering'!$B$2:$AF$2,0),FALSE)),VLOOKUP($B273,'Allokerad kvv'!$B$2:$AV$468,MATCH(R$2,'Allokerad kvv'!$B$2:$AV$2,0),FALSE),VLOOKUP($B273,'Justerad allokering'!$B$2:$AG$462,MATCH(R$2,'Justerad allokering'!$B$2:$AF$2,0),FALSE))</f>
        <v>0</v>
      </c>
      <c r="S273" s="28">
        <f>IF(ISERROR(1/VLOOKUP($B273,'Justerad allokering'!$B$2:$AG$462,MATCH(S$2,'Justerad allokering'!$B$2:$AF$2,0),FALSE)),VLOOKUP($B273,'Allokerad kvv'!$B$2:$AV$468,MATCH(S$2,'Allokerad kvv'!$B$2:$AV$2,0),FALSE),VLOOKUP($B273,'Justerad allokering'!$B$2:$AG$462,MATCH(S$2,'Justerad allokering'!$B$2:$AF$2,0),FALSE))</f>
        <v>0</v>
      </c>
      <c r="T273" s="28">
        <f>IF(ISERROR(1/VLOOKUP($B273,'Justerad allokering'!$B$2:$AG$462,MATCH(T$2,'Justerad allokering'!$B$2:$AF$2,0),FALSE)),VLOOKUP($B273,'Allokerad kvv'!$B$2:$AV$468,MATCH(T$2,'Allokerad kvv'!$B$2:$AV$2,0),FALSE),VLOOKUP($B273,'Justerad allokering'!$B$2:$AG$462,MATCH(T$2,'Justerad allokering'!$B$2:$AF$2,0),FALSE))</f>
        <v>0</v>
      </c>
      <c r="U273" s="28">
        <f>IF(ISERROR(1/VLOOKUP($B273,'Justerad allokering'!$B$2:$AG$462,MATCH(U$2,'Justerad allokering'!$B$2:$AF$2,0),FALSE)),VLOOKUP($B273,'Allokerad kvv'!$B$2:$AV$468,MATCH(U$2,'Allokerad kvv'!$B$2:$AV$2,0),FALSE),VLOOKUP($B273,'Justerad allokering'!$B$2:$AG$462,MATCH(U$2,'Justerad allokering'!$B$2:$AF$2,0),FALSE))</f>
        <v>0</v>
      </c>
      <c r="V273" s="28">
        <f>IF(ISERROR(1/VLOOKUP($B273,'Justerad allokering'!$B$2:$AG$462,MATCH(V$2,'Justerad allokering'!$B$2:$AF$2,0),FALSE)),VLOOKUP($B273,'Allokerad kvv'!$B$2:$AV$468,MATCH(V$2,'Allokerad kvv'!$B$2:$AV$2,0),FALSE),VLOOKUP($B273,'Justerad allokering'!$B$2:$AG$462,MATCH(V$2,'Justerad allokering'!$B$2:$AF$2,0),FALSE))</f>
        <v>0</v>
      </c>
      <c r="W273" s="28">
        <f>IF(ISERROR(1/VLOOKUP($B273,'Justerad allokering'!$B$2:$AG$462,MATCH(W$2,'Justerad allokering'!$B$2:$AF$2,0),FALSE)),VLOOKUP($B273,'Allokerad kvv'!$B$2:$AV$468,MATCH(W$2,'Allokerad kvv'!$B$2:$AV$2,0),FALSE),VLOOKUP($B273,'Justerad allokering'!$B$2:$AG$462,MATCH(W$2,'Justerad allokering'!$B$2:$AF$2,0),FALSE))</f>
        <v>0</v>
      </c>
      <c r="X273" s="28">
        <f>IF(ISERROR(1/VLOOKUP($B273,'Justerad allokering'!$B$2:$AG$462,MATCH(X$2,'Justerad allokering'!$B$2:$AF$2,0),FALSE)),VLOOKUP($B273,'Allokerad kvv'!$B$2:$AV$468,MATCH(X$2,'Allokerad kvv'!$B$2:$AV$2,0),FALSE),VLOOKUP($B273,'Justerad allokering'!$B$2:$AG$462,MATCH(X$2,'Justerad allokering'!$B$2:$AF$2,0),FALSE))</f>
        <v>0</v>
      </c>
      <c r="Y273" s="28">
        <f>IF(ISERROR(1/VLOOKUP($B273,'Justerad allokering'!$B$2:$AG$462,MATCH(Y$2,'Justerad allokering'!$B$2:$AF$2,0),FALSE)),VLOOKUP($B273,'Allokerad kvv'!$B$2:$AV$468,MATCH(Y$2,'Allokerad kvv'!$B$2:$AV$2,0),FALSE),VLOOKUP($B273,'Justerad allokering'!$B$2:$AG$462,MATCH(Y$2,'Justerad allokering'!$B$2:$AF$2,0),FALSE))</f>
        <v>0</v>
      </c>
      <c r="Z273" s="28">
        <f>IF(ISERROR(1/VLOOKUP($B273,'Justerad allokering'!$B$2:$AG$462,MATCH(Z$2,'Justerad allokering'!$B$2:$AF$2,0),FALSE)),VLOOKUP($B273,'Allokerad kvv'!$B$2:$AV$468,MATCH(Z$2,'Allokerad kvv'!$B$2:$AV$2,0),FALSE),VLOOKUP($B273,'Justerad allokering'!$B$2:$AG$462,MATCH(Z$2,'Justerad allokering'!$B$2:$AF$2,0),FALSE))</f>
        <v>0</v>
      </c>
      <c r="AA273" s="28"/>
      <c r="AB273" s="28"/>
      <c r="AE273">
        <f t="shared" si="12"/>
        <v>0</v>
      </c>
      <c r="AG273">
        <f t="shared" si="13"/>
        <v>0</v>
      </c>
      <c r="AH273">
        <f t="shared" si="14"/>
        <v>0</v>
      </c>
      <c r="AI273" s="55" t="str">
        <f>IF(AH273=0,"",AH273/VLOOKUP(B273,Kraftvärmeprod!$B$1:$BC$480,MATCH("Summa tillförd energi exklusive rökgaskondensering",Kraftvärmeprod!$B$1:$BC$1,0),FALSE))</f>
        <v/>
      </c>
    </row>
    <row r="274" spans="1:35" x14ac:dyDescent="0.35">
      <c r="A274" s="28" t="s">
        <v>371</v>
      </c>
      <c r="B274" s="28" t="s">
        <v>375</v>
      </c>
      <c r="C274" s="28">
        <f>IF(ISERROR(1/VLOOKUP($B274,'Justerad allokering'!$B$2:$AG$462,MATCH(C$2,'Justerad allokering'!$B$2:$AF$2,0),FALSE)),VLOOKUP($B274,'Allokerad kvv'!$B$2:$AV$468,MATCH(C$2,'Allokerad kvv'!$B$2:$AV$2,0),FALSE),VLOOKUP($B274,'Justerad allokering'!$B$2:$AG$462,MATCH(C$2,'Justerad allokering'!$B$2:$AF$2,0),FALSE))</f>
        <v>0</v>
      </c>
      <c r="D274" s="28">
        <f>IF(ISERROR(1/VLOOKUP($B274,'Justerad allokering'!$B$2:$AG$462,MATCH(D$2,'Justerad allokering'!$B$2:$AF$2,0),FALSE)),VLOOKUP($B274,'Allokerad kvv'!$B$2:$AV$468,MATCH(D$2,'Allokerad kvv'!$B$2:$AV$2,0),FALSE),VLOOKUP($B274,'Justerad allokering'!$B$2:$AG$462,MATCH(D$2,'Justerad allokering'!$B$2:$AF$2,0),FALSE))</f>
        <v>0</v>
      </c>
      <c r="E274" s="28">
        <f>IF(ISERROR(1/VLOOKUP($B274,'Justerad allokering'!$B$2:$AG$462,MATCH(E$2,'Justerad allokering'!$B$2:$AF$2,0),FALSE)),VLOOKUP($B274,'Allokerad kvv'!$B$2:$AV$468,MATCH(E$2,'Allokerad kvv'!$B$2:$AV$2,0),FALSE),VLOOKUP($B274,'Justerad allokering'!$B$2:$AG$462,MATCH(E$2,'Justerad allokering'!$B$2:$AF$2,0),FALSE))</f>
        <v>0</v>
      </c>
      <c r="F274" s="28">
        <f>IF(ISERROR(1/VLOOKUP($B274,'Justerad allokering'!$B$2:$AG$462,MATCH(F$2,'Justerad allokering'!$B$2:$AF$2,0),FALSE)),VLOOKUP($B274,'Allokerad kvv'!$B$2:$AV$468,MATCH(F$2,'Allokerad kvv'!$B$2:$AV$2,0),FALSE),VLOOKUP($B274,'Justerad allokering'!$B$2:$AG$462,MATCH(F$2,'Justerad allokering'!$B$2:$AF$2,0),FALSE))</f>
        <v>0</v>
      </c>
      <c r="G274" s="28">
        <f>IF(ISERROR(1/VLOOKUP($B274,'Justerad allokering'!$B$2:$AG$462,MATCH(G$2,'Justerad allokering'!$B$2:$AF$2,0),FALSE)),VLOOKUP($B274,'Allokerad kvv'!$B$2:$AV$468,MATCH(G$2,'Allokerad kvv'!$B$2:$AV$2,0),FALSE),VLOOKUP($B274,'Justerad allokering'!$B$2:$AG$462,MATCH(G$2,'Justerad allokering'!$B$2:$AF$2,0),FALSE))</f>
        <v>0</v>
      </c>
      <c r="H274" s="28">
        <f>IF(ISERROR(1/VLOOKUP($B274,'Justerad allokering'!$B$2:$AG$462,MATCH(H$2,'Justerad allokering'!$B$2:$AF$2,0),FALSE)),VLOOKUP($B274,'Allokerad kvv'!$B$2:$AV$468,MATCH(H$2,'Allokerad kvv'!$B$2:$AV$2,0),FALSE),VLOOKUP($B274,'Justerad allokering'!$B$2:$AG$462,MATCH(H$2,'Justerad allokering'!$B$2:$AF$2,0),FALSE))</f>
        <v>0</v>
      </c>
      <c r="I274" s="28">
        <f>IF(ISERROR(1/VLOOKUP($B274,'Justerad allokering'!$B$2:$AG$462,MATCH(I$2,'Justerad allokering'!$B$2:$AF$2,0),FALSE)),VLOOKUP($B274,'Allokerad kvv'!$B$2:$AV$468,MATCH(I$2,'Allokerad kvv'!$B$2:$AV$2,0),FALSE),VLOOKUP($B274,'Justerad allokering'!$B$2:$AG$462,MATCH(I$2,'Justerad allokering'!$B$2:$AF$2,0),FALSE))</f>
        <v>0</v>
      </c>
      <c r="J274" s="28">
        <f>IF(ISERROR(1/VLOOKUP($B274,'Justerad allokering'!$B$2:$AG$462,MATCH(J$2,'Justerad allokering'!$B$2:$AF$2,0),FALSE)),VLOOKUP($B274,'Allokerad kvv'!$B$2:$AV$468,MATCH(J$2,'Allokerad kvv'!$B$2:$AV$2,0),FALSE),VLOOKUP($B274,'Justerad allokering'!$B$2:$AG$462,MATCH(J$2,'Justerad allokering'!$B$2:$AF$2,0),FALSE))</f>
        <v>0</v>
      </c>
      <c r="K274" s="28">
        <f>IF(ISERROR(1/VLOOKUP($B274,'Justerad allokering'!$B$2:$AG$462,MATCH(K$2,'Justerad allokering'!$B$2:$AF$2,0),FALSE)),VLOOKUP($B274,'Allokerad kvv'!$B$2:$AV$468,MATCH(K$2,'Allokerad kvv'!$B$2:$AV$2,0),FALSE),VLOOKUP($B274,'Justerad allokering'!$B$2:$AG$462,MATCH(K$2,'Justerad allokering'!$B$2:$AF$2,0),FALSE))</f>
        <v>0</v>
      </c>
      <c r="L274" s="28">
        <f>IF(ISERROR(1/VLOOKUP($B274,'Justerad allokering'!$B$2:$AG$462,MATCH(L$2,'Justerad allokering'!$B$2:$AF$2,0),FALSE)),VLOOKUP($B274,'Allokerad kvv'!$B$2:$AV$468,MATCH(L$2,'Allokerad kvv'!$B$2:$AV$2,0),FALSE),VLOOKUP($B274,'Justerad allokering'!$B$2:$AG$462,MATCH(L$2,'Justerad allokering'!$B$2:$AF$2,0),FALSE))</f>
        <v>0</v>
      </c>
      <c r="M274" s="28">
        <f>IF(ISERROR(1/VLOOKUP($B274,'Justerad allokering'!$B$2:$AG$462,MATCH(M$2,'Justerad allokering'!$B$2:$AF$2,0),FALSE)),VLOOKUP($B274,'Allokerad kvv'!$B$2:$AV$468,MATCH(M$2,'Allokerad kvv'!$B$2:$AV$2,0),FALSE),VLOOKUP($B274,'Justerad allokering'!$B$2:$AG$462,MATCH(M$2,'Justerad allokering'!$B$2:$AF$2,0),FALSE))</f>
        <v>0</v>
      </c>
      <c r="N274" s="28">
        <f>IF(ISERROR(1/VLOOKUP($B274,'Justerad allokering'!$B$2:$AG$462,MATCH(N$2,'Justerad allokering'!$B$2:$AF$2,0),FALSE)),VLOOKUP($B274,'Allokerad kvv'!$B$2:$AV$468,MATCH(N$2,'Allokerad kvv'!$B$2:$AV$2,0),FALSE),VLOOKUP($B274,'Justerad allokering'!$B$2:$AG$462,MATCH(N$2,'Justerad allokering'!$B$2:$AF$2,0),FALSE))</f>
        <v>0</v>
      </c>
      <c r="O274" s="28">
        <f>IF(ISERROR(1/VLOOKUP($B274,'Justerad allokering'!$B$2:$AG$462,MATCH(O$2,'Justerad allokering'!$B$2:$AF$2,0),FALSE)),VLOOKUP($B274,'Allokerad kvv'!$B$2:$AV$468,MATCH(O$2,'Allokerad kvv'!$B$2:$AV$2,0),FALSE),VLOOKUP($B274,'Justerad allokering'!$B$2:$AG$462,MATCH(O$2,'Justerad allokering'!$B$2:$AF$2,0),FALSE))</f>
        <v>0</v>
      </c>
      <c r="P274" s="28">
        <f>IF(ISERROR(1/VLOOKUP($B274,'Justerad allokering'!$B$2:$AG$462,MATCH(P$2,'Justerad allokering'!$B$2:$AF$2,0),FALSE)),VLOOKUP($B274,'Allokerad kvv'!$B$2:$AV$468,MATCH(P$2,'Allokerad kvv'!$B$2:$AV$2,0),FALSE),VLOOKUP($B274,'Justerad allokering'!$B$2:$AG$462,MATCH(P$2,'Justerad allokering'!$B$2:$AF$2,0),FALSE))</f>
        <v>0</v>
      </c>
      <c r="Q274" s="28">
        <f>IF(ISERROR(1/VLOOKUP($B274,'Justerad allokering'!$B$2:$AG$462,MATCH(Q$2,'Justerad allokering'!$B$2:$AF$2,0),FALSE)),VLOOKUP($B274,'Allokerad kvv'!$B$2:$AV$468,MATCH(Q$2,'Allokerad kvv'!$B$2:$AV$2,0),FALSE),VLOOKUP($B274,'Justerad allokering'!$B$2:$AG$462,MATCH(Q$2,'Justerad allokering'!$B$2:$AF$2,0),FALSE))</f>
        <v>0</v>
      </c>
      <c r="R274" s="28">
        <f>IF(ISERROR(1/VLOOKUP($B274,'Justerad allokering'!$B$2:$AG$462,MATCH(R$2,'Justerad allokering'!$B$2:$AF$2,0),FALSE)),VLOOKUP($B274,'Allokerad kvv'!$B$2:$AV$468,MATCH(R$2,'Allokerad kvv'!$B$2:$AV$2,0),FALSE),VLOOKUP($B274,'Justerad allokering'!$B$2:$AG$462,MATCH(R$2,'Justerad allokering'!$B$2:$AF$2,0),FALSE))</f>
        <v>0</v>
      </c>
      <c r="S274" s="28">
        <f>IF(ISERROR(1/VLOOKUP($B274,'Justerad allokering'!$B$2:$AG$462,MATCH(S$2,'Justerad allokering'!$B$2:$AF$2,0),FALSE)),VLOOKUP($B274,'Allokerad kvv'!$B$2:$AV$468,MATCH(S$2,'Allokerad kvv'!$B$2:$AV$2,0),FALSE),VLOOKUP($B274,'Justerad allokering'!$B$2:$AG$462,MATCH(S$2,'Justerad allokering'!$B$2:$AF$2,0),FALSE))</f>
        <v>0</v>
      </c>
      <c r="T274" s="28">
        <f>IF(ISERROR(1/VLOOKUP($B274,'Justerad allokering'!$B$2:$AG$462,MATCH(T$2,'Justerad allokering'!$B$2:$AF$2,0),FALSE)),VLOOKUP($B274,'Allokerad kvv'!$B$2:$AV$468,MATCH(T$2,'Allokerad kvv'!$B$2:$AV$2,0),FALSE),VLOOKUP($B274,'Justerad allokering'!$B$2:$AG$462,MATCH(T$2,'Justerad allokering'!$B$2:$AF$2,0),FALSE))</f>
        <v>0</v>
      </c>
      <c r="U274" s="28">
        <f>IF(ISERROR(1/VLOOKUP($B274,'Justerad allokering'!$B$2:$AG$462,MATCH(U$2,'Justerad allokering'!$B$2:$AF$2,0),FALSE)),VLOOKUP($B274,'Allokerad kvv'!$B$2:$AV$468,MATCH(U$2,'Allokerad kvv'!$B$2:$AV$2,0),FALSE),VLOOKUP($B274,'Justerad allokering'!$B$2:$AG$462,MATCH(U$2,'Justerad allokering'!$B$2:$AF$2,0),FALSE))</f>
        <v>0</v>
      </c>
      <c r="V274" s="28">
        <f>IF(ISERROR(1/VLOOKUP($B274,'Justerad allokering'!$B$2:$AG$462,MATCH(V$2,'Justerad allokering'!$B$2:$AF$2,0),FALSE)),VLOOKUP($B274,'Allokerad kvv'!$B$2:$AV$468,MATCH(V$2,'Allokerad kvv'!$B$2:$AV$2,0),FALSE),VLOOKUP($B274,'Justerad allokering'!$B$2:$AG$462,MATCH(V$2,'Justerad allokering'!$B$2:$AF$2,0),FALSE))</f>
        <v>0</v>
      </c>
      <c r="W274" s="28">
        <f>IF(ISERROR(1/VLOOKUP($B274,'Justerad allokering'!$B$2:$AG$462,MATCH(W$2,'Justerad allokering'!$B$2:$AF$2,0),FALSE)),VLOOKUP($B274,'Allokerad kvv'!$B$2:$AV$468,MATCH(W$2,'Allokerad kvv'!$B$2:$AV$2,0),FALSE),VLOOKUP($B274,'Justerad allokering'!$B$2:$AG$462,MATCH(W$2,'Justerad allokering'!$B$2:$AF$2,0),FALSE))</f>
        <v>0</v>
      </c>
      <c r="X274" s="28">
        <f>IF(ISERROR(1/VLOOKUP($B274,'Justerad allokering'!$B$2:$AG$462,MATCH(X$2,'Justerad allokering'!$B$2:$AF$2,0),FALSE)),VLOOKUP($B274,'Allokerad kvv'!$B$2:$AV$468,MATCH(X$2,'Allokerad kvv'!$B$2:$AV$2,0),FALSE),VLOOKUP($B274,'Justerad allokering'!$B$2:$AG$462,MATCH(X$2,'Justerad allokering'!$B$2:$AF$2,0),FALSE))</f>
        <v>0</v>
      </c>
      <c r="Y274" s="28">
        <f>IF(ISERROR(1/VLOOKUP($B274,'Justerad allokering'!$B$2:$AG$462,MATCH(Y$2,'Justerad allokering'!$B$2:$AF$2,0),FALSE)),VLOOKUP($B274,'Allokerad kvv'!$B$2:$AV$468,MATCH(Y$2,'Allokerad kvv'!$B$2:$AV$2,0),FALSE),VLOOKUP($B274,'Justerad allokering'!$B$2:$AG$462,MATCH(Y$2,'Justerad allokering'!$B$2:$AF$2,0),FALSE))</f>
        <v>0</v>
      </c>
      <c r="Z274" s="28">
        <f>IF(ISERROR(1/VLOOKUP($B274,'Justerad allokering'!$B$2:$AG$462,MATCH(Z$2,'Justerad allokering'!$B$2:$AF$2,0),FALSE)),VLOOKUP($B274,'Allokerad kvv'!$B$2:$AV$468,MATCH(Z$2,'Allokerad kvv'!$B$2:$AV$2,0),FALSE),VLOOKUP($B274,'Justerad allokering'!$B$2:$AG$462,MATCH(Z$2,'Justerad allokering'!$B$2:$AF$2,0),FALSE))</f>
        <v>0</v>
      </c>
      <c r="AA274" s="28"/>
      <c r="AB274" s="28"/>
      <c r="AE274">
        <f t="shared" si="12"/>
        <v>0</v>
      </c>
      <c r="AG274">
        <f t="shared" si="13"/>
        <v>0</v>
      </c>
      <c r="AH274">
        <f t="shared" si="14"/>
        <v>0</v>
      </c>
      <c r="AI274" s="55" t="str">
        <f>IF(AH274=0,"",AH274/VLOOKUP(B274,Kraftvärmeprod!$B$1:$BC$480,MATCH("Summa tillförd energi exklusive rökgaskondensering",Kraftvärmeprod!$B$1:$BC$1,0),FALSE))</f>
        <v/>
      </c>
    </row>
    <row r="275" spans="1:35" x14ac:dyDescent="0.35">
      <c r="A275" s="28" t="s">
        <v>371</v>
      </c>
      <c r="B275" s="28" t="s">
        <v>376</v>
      </c>
      <c r="C275" s="28">
        <f>IF(ISERROR(1/VLOOKUP($B275,'Justerad allokering'!$B$2:$AG$462,MATCH(C$2,'Justerad allokering'!$B$2:$AF$2,0),FALSE)),VLOOKUP($B275,'Allokerad kvv'!$B$2:$AV$468,MATCH(C$2,'Allokerad kvv'!$B$2:$AV$2,0),FALSE),VLOOKUP($B275,'Justerad allokering'!$B$2:$AG$462,MATCH(C$2,'Justerad allokering'!$B$2:$AF$2,0),FALSE))</f>
        <v>0</v>
      </c>
      <c r="D275" s="28">
        <f>IF(ISERROR(1/VLOOKUP($B275,'Justerad allokering'!$B$2:$AG$462,MATCH(D$2,'Justerad allokering'!$B$2:$AF$2,0),FALSE)),VLOOKUP($B275,'Allokerad kvv'!$B$2:$AV$468,MATCH(D$2,'Allokerad kvv'!$B$2:$AV$2,0),FALSE),VLOOKUP($B275,'Justerad allokering'!$B$2:$AG$462,MATCH(D$2,'Justerad allokering'!$B$2:$AF$2,0),FALSE))</f>
        <v>0</v>
      </c>
      <c r="E275" s="28">
        <f>IF(ISERROR(1/VLOOKUP($B275,'Justerad allokering'!$B$2:$AG$462,MATCH(E$2,'Justerad allokering'!$B$2:$AF$2,0),FALSE)),VLOOKUP($B275,'Allokerad kvv'!$B$2:$AV$468,MATCH(E$2,'Allokerad kvv'!$B$2:$AV$2,0),FALSE),VLOOKUP($B275,'Justerad allokering'!$B$2:$AG$462,MATCH(E$2,'Justerad allokering'!$B$2:$AF$2,0),FALSE))</f>
        <v>0</v>
      </c>
      <c r="F275" s="28">
        <f>IF(ISERROR(1/VLOOKUP($B275,'Justerad allokering'!$B$2:$AG$462,MATCH(F$2,'Justerad allokering'!$B$2:$AF$2,0),FALSE)),VLOOKUP($B275,'Allokerad kvv'!$B$2:$AV$468,MATCH(F$2,'Allokerad kvv'!$B$2:$AV$2,0),FALSE),VLOOKUP($B275,'Justerad allokering'!$B$2:$AG$462,MATCH(F$2,'Justerad allokering'!$B$2:$AF$2,0),FALSE))</f>
        <v>0</v>
      </c>
      <c r="G275" s="28">
        <f>IF(ISERROR(1/VLOOKUP($B275,'Justerad allokering'!$B$2:$AG$462,MATCH(G$2,'Justerad allokering'!$B$2:$AF$2,0),FALSE)),VLOOKUP($B275,'Allokerad kvv'!$B$2:$AV$468,MATCH(G$2,'Allokerad kvv'!$B$2:$AV$2,0),FALSE),VLOOKUP($B275,'Justerad allokering'!$B$2:$AG$462,MATCH(G$2,'Justerad allokering'!$B$2:$AF$2,0),FALSE))</f>
        <v>0</v>
      </c>
      <c r="H275" s="28">
        <f>IF(ISERROR(1/VLOOKUP($B275,'Justerad allokering'!$B$2:$AG$462,MATCH(H$2,'Justerad allokering'!$B$2:$AF$2,0),FALSE)),VLOOKUP($B275,'Allokerad kvv'!$B$2:$AV$468,MATCH(H$2,'Allokerad kvv'!$B$2:$AV$2,0),FALSE),VLOOKUP($B275,'Justerad allokering'!$B$2:$AG$462,MATCH(H$2,'Justerad allokering'!$B$2:$AF$2,0),FALSE))</f>
        <v>0</v>
      </c>
      <c r="I275" s="28">
        <f>IF(ISERROR(1/VLOOKUP($B275,'Justerad allokering'!$B$2:$AG$462,MATCH(I$2,'Justerad allokering'!$B$2:$AF$2,0),FALSE)),VLOOKUP($B275,'Allokerad kvv'!$B$2:$AV$468,MATCH(I$2,'Allokerad kvv'!$B$2:$AV$2,0),FALSE),VLOOKUP($B275,'Justerad allokering'!$B$2:$AG$462,MATCH(I$2,'Justerad allokering'!$B$2:$AF$2,0),FALSE))</f>
        <v>0</v>
      </c>
      <c r="J275" s="28">
        <f>IF(ISERROR(1/VLOOKUP($B275,'Justerad allokering'!$B$2:$AG$462,MATCH(J$2,'Justerad allokering'!$B$2:$AF$2,0),FALSE)),VLOOKUP($B275,'Allokerad kvv'!$B$2:$AV$468,MATCH(J$2,'Allokerad kvv'!$B$2:$AV$2,0),FALSE),VLOOKUP($B275,'Justerad allokering'!$B$2:$AG$462,MATCH(J$2,'Justerad allokering'!$B$2:$AF$2,0),FALSE))</f>
        <v>0</v>
      </c>
      <c r="K275" s="28">
        <f>IF(ISERROR(1/VLOOKUP($B275,'Justerad allokering'!$B$2:$AG$462,MATCH(K$2,'Justerad allokering'!$B$2:$AF$2,0),FALSE)),VLOOKUP($B275,'Allokerad kvv'!$B$2:$AV$468,MATCH(K$2,'Allokerad kvv'!$B$2:$AV$2,0),FALSE),VLOOKUP($B275,'Justerad allokering'!$B$2:$AG$462,MATCH(K$2,'Justerad allokering'!$B$2:$AF$2,0),FALSE))</f>
        <v>0</v>
      </c>
      <c r="L275" s="28">
        <f>IF(ISERROR(1/VLOOKUP($B275,'Justerad allokering'!$B$2:$AG$462,MATCH(L$2,'Justerad allokering'!$B$2:$AF$2,0),FALSE)),VLOOKUP($B275,'Allokerad kvv'!$B$2:$AV$468,MATCH(L$2,'Allokerad kvv'!$B$2:$AV$2,0),FALSE),VLOOKUP($B275,'Justerad allokering'!$B$2:$AG$462,MATCH(L$2,'Justerad allokering'!$B$2:$AF$2,0),FALSE))</f>
        <v>0</v>
      </c>
      <c r="M275" s="28">
        <f>IF(ISERROR(1/VLOOKUP($B275,'Justerad allokering'!$B$2:$AG$462,MATCH(M$2,'Justerad allokering'!$B$2:$AF$2,0),FALSE)),VLOOKUP($B275,'Allokerad kvv'!$B$2:$AV$468,MATCH(M$2,'Allokerad kvv'!$B$2:$AV$2,0),FALSE),VLOOKUP($B275,'Justerad allokering'!$B$2:$AG$462,MATCH(M$2,'Justerad allokering'!$B$2:$AF$2,0),FALSE))</f>
        <v>0</v>
      </c>
      <c r="N275" s="28">
        <f>IF(ISERROR(1/VLOOKUP($B275,'Justerad allokering'!$B$2:$AG$462,MATCH(N$2,'Justerad allokering'!$B$2:$AF$2,0),FALSE)),VLOOKUP($B275,'Allokerad kvv'!$B$2:$AV$468,MATCH(N$2,'Allokerad kvv'!$B$2:$AV$2,0),FALSE),VLOOKUP($B275,'Justerad allokering'!$B$2:$AG$462,MATCH(N$2,'Justerad allokering'!$B$2:$AF$2,0),FALSE))</f>
        <v>0</v>
      </c>
      <c r="O275" s="28">
        <f>IF(ISERROR(1/VLOOKUP($B275,'Justerad allokering'!$B$2:$AG$462,MATCH(O$2,'Justerad allokering'!$B$2:$AF$2,0),FALSE)),VLOOKUP($B275,'Allokerad kvv'!$B$2:$AV$468,MATCH(O$2,'Allokerad kvv'!$B$2:$AV$2,0),FALSE),VLOOKUP($B275,'Justerad allokering'!$B$2:$AG$462,MATCH(O$2,'Justerad allokering'!$B$2:$AF$2,0),FALSE))</f>
        <v>0</v>
      </c>
      <c r="P275" s="28">
        <f>IF(ISERROR(1/VLOOKUP($B275,'Justerad allokering'!$B$2:$AG$462,MATCH(P$2,'Justerad allokering'!$B$2:$AF$2,0),FALSE)),VLOOKUP($B275,'Allokerad kvv'!$B$2:$AV$468,MATCH(P$2,'Allokerad kvv'!$B$2:$AV$2,0),FALSE),VLOOKUP($B275,'Justerad allokering'!$B$2:$AG$462,MATCH(P$2,'Justerad allokering'!$B$2:$AF$2,0),FALSE))</f>
        <v>0</v>
      </c>
      <c r="Q275" s="28">
        <f>IF(ISERROR(1/VLOOKUP($B275,'Justerad allokering'!$B$2:$AG$462,MATCH(Q$2,'Justerad allokering'!$B$2:$AF$2,0),FALSE)),VLOOKUP($B275,'Allokerad kvv'!$B$2:$AV$468,MATCH(Q$2,'Allokerad kvv'!$B$2:$AV$2,0),FALSE),VLOOKUP($B275,'Justerad allokering'!$B$2:$AG$462,MATCH(Q$2,'Justerad allokering'!$B$2:$AF$2,0),FALSE))</f>
        <v>0</v>
      </c>
      <c r="R275" s="28">
        <f>IF(ISERROR(1/VLOOKUP($B275,'Justerad allokering'!$B$2:$AG$462,MATCH(R$2,'Justerad allokering'!$B$2:$AF$2,0),FALSE)),VLOOKUP($B275,'Allokerad kvv'!$B$2:$AV$468,MATCH(R$2,'Allokerad kvv'!$B$2:$AV$2,0),FALSE),VLOOKUP($B275,'Justerad allokering'!$B$2:$AG$462,MATCH(R$2,'Justerad allokering'!$B$2:$AF$2,0),FALSE))</f>
        <v>0</v>
      </c>
      <c r="S275" s="28">
        <f>IF(ISERROR(1/VLOOKUP($B275,'Justerad allokering'!$B$2:$AG$462,MATCH(S$2,'Justerad allokering'!$B$2:$AF$2,0),FALSE)),VLOOKUP($B275,'Allokerad kvv'!$B$2:$AV$468,MATCH(S$2,'Allokerad kvv'!$B$2:$AV$2,0),FALSE),VLOOKUP($B275,'Justerad allokering'!$B$2:$AG$462,MATCH(S$2,'Justerad allokering'!$B$2:$AF$2,0),FALSE))</f>
        <v>0</v>
      </c>
      <c r="T275" s="28">
        <f>IF(ISERROR(1/VLOOKUP($B275,'Justerad allokering'!$B$2:$AG$462,MATCH(T$2,'Justerad allokering'!$B$2:$AF$2,0),FALSE)),VLOOKUP($B275,'Allokerad kvv'!$B$2:$AV$468,MATCH(T$2,'Allokerad kvv'!$B$2:$AV$2,0),FALSE),VLOOKUP($B275,'Justerad allokering'!$B$2:$AG$462,MATCH(T$2,'Justerad allokering'!$B$2:$AF$2,0),FALSE))</f>
        <v>0</v>
      </c>
      <c r="U275" s="28">
        <f>IF(ISERROR(1/VLOOKUP($B275,'Justerad allokering'!$B$2:$AG$462,MATCH(U$2,'Justerad allokering'!$B$2:$AF$2,0),FALSE)),VLOOKUP($B275,'Allokerad kvv'!$B$2:$AV$468,MATCH(U$2,'Allokerad kvv'!$B$2:$AV$2,0),FALSE),VLOOKUP($B275,'Justerad allokering'!$B$2:$AG$462,MATCH(U$2,'Justerad allokering'!$B$2:$AF$2,0),FALSE))</f>
        <v>0</v>
      </c>
      <c r="V275" s="28">
        <f>IF(ISERROR(1/VLOOKUP($B275,'Justerad allokering'!$B$2:$AG$462,MATCH(V$2,'Justerad allokering'!$B$2:$AF$2,0),FALSE)),VLOOKUP($B275,'Allokerad kvv'!$B$2:$AV$468,MATCH(V$2,'Allokerad kvv'!$B$2:$AV$2,0),FALSE),VLOOKUP($B275,'Justerad allokering'!$B$2:$AG$462,MATCH(V$2,'Justerad allokering'!$B$2:$AF$2,0),FALSE))</f>
        <v>0</v>
      </c>
      <c r="W275" s="28">
        <f>IF(ISERROR(1/VLOOKUP($B275,'Justerad allokering'!$B$2:$AG$462,MATCH(W$2,'Justerad allokering'!$B$2:$AF$2,0),FALSE)),VLOOKUP($B275,'Allokerad kvv'!$B$2:$AV$468,MATCH(W$2,'Allokerad kvv'!$B$2:$AV$2,0),FALSE),VLOOKUP($B275,'Justerad allokering'!$B$2:$AG$462,MATCH(W$2,'Justerad allokering'!$B$2:$AF$2,0),FALSE))</f>
        <v>0</v>
      </c>
      <c r="X275" s="28">
        <f>IF(ISERROR(1/VLOOKUP($B275,'Justerad allokering'!$B$2:$AG$462,MATCH(X$2,'Justerad allokering'!$B$2:$AF$2,0),FALSE)),VLOOKUP($B275,'Allokerad kvv'!$B$2:$AV$468,MATCH(X$2,'Allokerad kvv'!$B$2:$AV$2,0),FALSE),VLOOKUP($B275,'Justerad allokering'!$B$2:$AG$462,MATCH(X$2,'Justerad allokering'!$B$2:$AF$2,0),FALSE))</f>
        <v>0</v>
      </c>
      <c r="Y275" s="28">
        <f>IF(ISERROR(1/VLOOKUP($B275,'Justerad allokering'!$B$2:$AG$462,MATCH(Y$2,'Justerad allokering'!$B$2:$AF$2,0),FALSE)),VLOOKUP($B275,'Allokerad kvv'!$B$2:$AV$468,MATCH(Y$2,'Allokerad kvv'!$B$2:$AV$2,0),FALSE),VLOOKUP($B275,'Justerad allokering'!$B$2:$AG$462,MATCH(Y$2,'Justerad allokering'!$B$2:$AF$2,0),FALSE))</f>
        <v>0</v>
      </c>
      <c r="Z275" s="28">
        <f>IF(ISERROR(1/VLOOKUP($B275,'Justerad allokering'!$B$2:$AG$462,MATCH(Z$2,'Justerad allokering'!$B$2:$AF$2,0),FALSE)),VLOOKUP($B275,'Allokerad kvv'!$B$2:$AV$468,MATCH(Z$2,'Allokerad kvv'!$B$2:$AV$2,0),FALSE),VLOOKUP($B275,'Justerad allokering'!$B$2:$AG$462,MATCH(Z$2,'Justerad allokering'!$B$2:$AF$2,0),FALSE))</f>
        <v>0</v>
      </c>
      <c r="AA275" s="28"/>
      <c r="AB275" s="28"/>
      <c r="AE275">
        <f t="shared" si="12"/>
        <v>0</v>
      </c>
      <c r="AG275">
        <f t="shared" si="13"/>
        <v>0</v>
      </c>
      <c r="AH275">
        <f t="shared" si="14"/>
        <v>0</v>
      </c>
      <c r="AI275" s="55" t="str">
        <f>IF(AH275=0,"",AH275/VLOOKUP(B275,Kraftvärmeprod!$B$1:$BC$480,MATCH("Summa tillförd energi exklusive rökgaskondensering",Kraftvärmeprod!$B$1:$BC$1,0),FALSE))</f>
        <v/>
      </c>
    </row>
    <row r="276" spans="1:35" x14ac:dyDescent="0.35">
      <c r="A276" s="28" t="s">
        <v>371</v>
      </c>
      <c r="B276" s="28" t="s">
        <v>377</v>
      </c>
      <c r="C276" s="28">
        <f>IF(ISERROR(1/VLOOKUP($B276,'Justerad allokering'!$B$2:$AG$462,MATCH(C$2,'Justerad allokering'!$B$2:$AF$2,0),FALSE)),VLOOKUP($B276,'Allokerad kvv'!$B$2:$AV$468,MATCH(C$2,'Allokerad kvv'!$B$2:$AV$2,0),FALSE),VLOOKUP($B276,'Justerad allokering'!$B$2:$AG$462,MATCH(C$2,'Justerad allokering'!$B$2:$AF$2,0),FALSE))</f>
        <v>0</v>
      </c>
      <c r="D276" s="28">
        <f>IF(ISERROR(1/VLOOKUP($B276,'Justerad allokering'!$B$2:$AG$462,MATCH(D$2,'Justerad allokering'!$B$2:$AF$2,0),FALSE)),VLOOKUP($B276,'Allokerad kvv'!$B$2:$AV$468,MATCH(D$2,'Allokerad kvv'!$B$2:$AV$2,0),FALSE),VLOOKUP($B276,'Justerad allokering'!$B$2:$AG$462,MATCH(D$2,'Justerad allokering'!$B$2:$AF$2,0),FALSE))</f>
        <v>0</v>
      </c>
      <c r="E276" s="28">
        <f>IF(ISERROR(1/VLOOKUP($B276,'Justerad allokering'!$B$2:$AG$462,MATCH(E$2,'Justerad allokering'!$B$2:$AF$2,0),FALSE)),VLOOKUP($B276,'Allokerad kvv'!$B$2:$AV$468,MATCH(E$2,'Allokerad kvv'!$B$2:$AV$2,0),FALSE),VLOOKUP($B276,'Justerad allokering'!$B$2:$AG$462,MATCH(E$2,'Justerad allokering'!$B$2:$AF$2,0),FALSE))</f>
        <v>0</v>
      </c>
      <c r="F276" s="28">
        <f>IF(ISERROR(1/VLOOKUP($B276,'Justerad allokering'!$B$2:$AG$462,MATCH(F$2,'Justerad allokering'!$B$2:$AF$2,0),FALSE)),VLOOKUP($B276,'Allokerad kvv'!$B$2:$AV$468,MATCH(F$2,'Allokerad kvv'!$B$2:$AV$2,0),FALSE),VLOOKUP($B276,'Justerad allokering'!$B$2:$AG$462,MATCH(F$2,'Justerad allokering'!$B$2:$AF$2,0),FALSE))</f>
        <v>0</v>
      </c>
      <c r="G276" s="28">
        <f>IF(ISERROR(1/VLOOKUP($B276,'Justerad allokering'!$B$2:$AG$462,MATCH(G$2,'Justerad allokering'!$B$2:$AF$2,0),FALSE)),VLOOKUP($B276,'Allokerad kvv'!$B$2:$AV$468,MATCH(G$2,'Allokerad kvv'!$B$2:$AV$2,0),FALSE),VLOOKUP($B276,'Justerad allokering'!$B$2:$AG$462,MATCH(G$2,'Justerad allokering'!$B$2:$AF$2,0),FALSE))</f>
        <v>0</v>
      </c>
      <c r="H276" s="28">
        <f>IF(ISERROR(1/VLOOKUP($B276,'Justerad allokering'!$B$2:$AG$462,MATCH(H$2,'Justerad allokering'!$B$2:$AF$2,0),FALSE)),VLOOKUP($B276,'Allokerad kvv'!$B$2:$AV$468,MATCH(H$2,'Allokerad kvv'!$B$2:$AV$2,0),FALSE),VLOOKUP($B276,'Justerad allokering'!$B$2:$AG$462,MATCH(H$2,'Justerad allokering'!$B$2:$AF$2,0),FALSE))</f>
        <v>0</v>
      </c>
      <c r="I276" s="28">
        <f>IF(ISERROR(1/VLOOKUP($B276,'Justerad allokering'!$B$2:$AG$462,MATCH(I$2,'Justerad allokering'!$B$2:$AF$2,0),FALSE)),VLOOKUP($B276,'Allokerad kvv'!$B$2:$AV$468,MATCH(I$2,'Allokerad kvv'!$B$2:$AV$2,0),FALSE),VLOOKUP($B276,'Justerad allokering'!$B$2:$AG$462,MATCH(I$2,'Justerad allokering'!$B$2:$AF$2,0),FALSE))</f>
        <v>0</v>
      </c>
      <c r="J276" s="28">
        <f>IF(ISERROR(1/VLOOKUP($B276,'Justerad allokering'!$B$2:$AG$462,MATCH(J$2,'Justerad allokering'!$B$2:$AF$2,0),FALSE)),VLOOKUP($B276,'Allokerad kvv'!$B$2:$AV$468,MATCH(J$2,'Allokerad kvv'!$B$2:$AV$2,0),FALSE),VLOOKUP($B276,'Justerad allokering'!$B$2:$AG$462,MATCH(J$2,'Justerad allokering'!$B$2:$AF$2,0),FALSE))</f>
        <v>0</v>
      </c>
      <c r="K276" s="28">
        <f>IF(ISERROR(1/VLOOKUP($B276,'Justerad allokering'!$B$2:$AG$462,MATCH(K$2,'Justerad allokering'!$B$2:$AF$2,0),FALSE)),VLOOKUP($B276,'Allokerad kvv'!$B$2:$AV$468,MATCH(K$2,'Allokerad kvv'!$B$2:$AV$2,0),FALSE),VLOOKUP($B276,'Justerad allokering'!$B$2:$AG$462,MATCH(K$2,'Justerad allokering'!$B$2:$AF$2,0),FALSE))</f>
        <v>0</v>
      </c>
      <c r="L276" s="28">
        <f>IF(ISERROR(1/VLOOKUP($B276,'Justerad allokering'!$B$2:$AG$462,MATCH(L$2,'Justerad allokering'!$B$2:$AF$2,0),FALSE)),VLOOKUP($B276,'Allokerad kvv'!$B$2:$AV$468,MATCH(L$2,'Allokerad kvv'!$B$2:$AV$2,0),FALSE),VLOOKUP($B276,'Justerad allokering'!$B$2:$AG$462,MATCH(L$2,'Justerad allokering'!$B$2:$AF$2,0),FALSE))</f>
        <v>0</v>
      </c>
      <c r="M276" s="28">
        <f>IF(ISERROR(1/VLOOKUP($B276,'Justerad allokering'!$B$2:$AG$462,MATCH(M$2,'Justerad allokering'!$B$2:$AF$2,0),FALSE)),VLOOKUP($B276,'Allokerad kvv'!$B$2:$AV$468,MATCH(M$2,'Allokerad kvv'!$B$2:$AV$2,0),FALSE),VLOOKUP($B276,'Justerad allokering'!$B$2:$AG$462,MATCH(M$2,'Justerad allokering'!$B$2:$AF$2,0),FALSE))</f>
        <v>0</v>
      </c>
      <c r="N276" s="28">
        <f>IF(ISERROR(1/VLOOKUP($B276,'Justerad allokering'!$B$2:$AG$462,MATCH(N$2,'Justerad allokering'!$B$2:$AF$2,0),FALSE)),VLOOKUP($B276,'Allokerad kvv'!$B$2:$AV$468,MATCH(N$2,'Allokerad kvv'!$B$2:$AV$2,0),FALSE),VLOOKUP($B276,'Justerad allokering'!$B$2:$AG$462,MATCH(N$2,'Justerad allokering'!$B$2:$AF$2,0),FALSE))</f>
        <v>0</v>
      </c>
      <c r="O276" s="28">
        <f>IF(ISERROR(1/VLOOKUP($B276,'Justerad allokering'!$B$2:$AG$462,MATCH(O$2,'Justerad allokering'!$B$2:$AF$2,0),FALSE)),VLOOKUP($B276,'Allokerad kvv'!$B$2:$AV$468,MATCH(O$2,'Allokerad kvv'!$B$2:$AV$2,0),FALSE),VLOOKUP($B276,'Justerad allokering'!$B$2:$AG$462,MATCH(O$2,'Justerad allokering'!$B$2:$AF$2,0),FALSE))</f>
        <v>0</v>
      </c>
      <c r="P276" s="28">
        <f>IF(ISERROR(1/VLOOKUP($B276,'Justerad allokering'!$B$2:$AG$462,MATCH(P$2,'Justerad allokering'!$B$2:$AF$2,0),FALSE)),VLOOKUP($B276,'Allokerad kvv'!$B$2:$AV$468,MATCH(P$2,'Allokerad kvv'!$B$2:$AV$2,0),FALSE),VLOOKUP($B276,'Justerad allokering'!$B$2:$AG$462,MATCH(P$2,'Justerad allokering'!$B$2:$AF$2,0),FALSE))</f>
        <v>0</v>
      </c>
      <c r="Q276" s="28">
        <f>IF(ISERROR(1/VLOOKUP($B276,'Justerad allokering'!$B$2:$AG$462,MATCH(Q$2,'Justerad allokering'!$B$2:$AF$2,0),FALSE)),VLOOKUP($B276,'Allokerad kvv'!$B$2:$AV$468,MATCH(Q$2,'Allokerad kvv'!$B$2:$AV$2,0),FALSE),VLOOKUP($B276,'Justerad allokering'!$B$2:$AG$462,MATCH(Q$2,'Justerad allokering'!$B$2:$AF$2,0),FALSE))</f>
        <v>0</v>
      </c>
      <c r="R276" s="28">
        <f>IF(ISERROR(1/VLOOKUP($B276,'Justerad allokering'!$B$2:$AG$462,MATCH(R$2,'Justerad allokering'!$B$2:$AF$2,0),FALSE)),VLOOKUP($B276,'Allokerad kvv'!$B$2:$AV$468,MATCH(R$2,'Allokerad kvv'!$B$2:$AV$2,0),FALSE),VLOOKUP($B276,'Justerad allokering'!$B$2:$AG$462,MATCH(R$2,'Justerad allokering'!$B$2:$AF$2,0),FALSE))</f>
        <v>0</v>
      </c>
      <c r="S276" s="28">
        <f>IF(ISERROR(1/VLOOKUP($B276,'Justerad allokering'!$B$2:$AG$462,MATCH(S$2,'Justerad allokering'!$B$2:$AF$2,0),FALSE)),VLOOKUP($B276,'Allokerad kvv'!$B$2:$AV$468,MATCH(S$2,'Allokerad kvv'!$B$2:$AV$2,0),FALSE),VLOOKUP($B276,'Justerad allokering'!$B$2:$AG$462,MATCH(S$2,'Justerad allokering'!$B$2:$AF$2,0),FALSE))</f>
        <v>0</v>
      </c>
      <c r="T276" s="28">
        <f>IF(ISERROR(1/VLOOKUP($B276,'Justerad allokering'!$B$2:$AG$462,MATCH(T$2,'Justerad allokering'!$B$2:$AF$2,0),FALSE)),VLOOKUP($B276,'Allokerad kvv'!$B$2:$AV$468,MATCH(T$2,'Allokerad kvv'!$B$2:$AV$2,0),FALSE),VLOOKUP($B276,'Justerad allokering'!$B$2:$AG$462,MATCH(T$2,'Justerad allokering'!$B$2:$AF$2,0),FALSE))</f>
        <v>0</v>
      </c>
      <c r="U276" s="28">
        <f>IF(ISERROR(1/VLOOKUP($B276,'Justerad allokering'!$B$2:$AG$462,MATCH(U$2,'Justerad allokering'!$B$2:$AF$2,0),FALSE)),VLOOKUP($B276,'Allokerad kvv'!$B$2:$AV$468,MATCH(U$2,'Allokerad kvv'!$B$2:$AV$2,0),FALSE),VLOOKUP($B276,'Justerad allokering'!$B$2:$AG$462,MATCH(U$2,'Justerad allokering'!$B$2:$AF$2,0),FALSE))</f>
        <v>0</v>
      </c>
      <c r="V276" s="28">
        <f>IF(ISERROR(1/VLOOKUP($B276,'Justerad allokering'!$B$2:$AG$462,MATCH(V$2,'Justerad allokering'!$B$2:$AF$2,0),FALSE)),VLOOKUP($B276,'Allokerad kvv'!$B$2:$AV$468,MATCH(V$2,'Allokerad kvv'!$B$2:$AV$2,0),FALSE),VLOOKUP($B276,'Justerad allokering'!$B$2:$AG$462,MATCH(V$2,'Justerad allokering'!$B$2:$AF$2,0),FALSE))</f>
        <v>0</v>
      </c>
      <c r="W276" s="28">
        <f>IF(ISERROR(1/VLOOKUP($B276,'Justerad allokering'!$B$2:$AG$462,MATCH(W$2,'Justerad allokering'!$B$2:$AF$2,0),FALSE)),VLOOKUP($B276,'Allokerad kvv'!$B$2:$AV$468,MATCH(W$2,'Allokerad kvv'!$B$2:$AV$2,0),FALSE),VLOOKUP($B276,'Justerad allokering'!$B$2:$AG$462,MATCH(W$2,'Justerad allokering'!$B$2:$AF$2,0),FALSE))</f>
        <v>0</v>
      </c>
      <c r="X276" s="28">
        <f>IF(ISERROR(1/VLOOKUP($B276,'Justerad allokering'!$B$2:$AG$462,MATCH(X$2,'Justerad allokering'!$B$2:$AF$2,0),FALSE)),VLOOKUP($B276,'Allokerad kvv'!$B$2:$AV$468,MATCH(X$2,'Allokerad kvv'!$B$2:$AV$2,0),FALSE),VLOOKUP($B276,'Justerad allokering'!$B$2:$AG$462,MATCH(X$2,'Justerad allokering'!$B$2:$AF$2,0),FALSE))</f>
        <v>0</v>
      </c>
      <c r="Y276" s="28">
        <f>IF(ISERROR(1/VLOOKUP($B276,'Justerad allokering'!$B$2:$AG$462,MATCH(Y$2,'Justerad allokering'!$B$2:$AF$2,0),FALSE)),VLOOKUP($B276,'Allokerad kvv'!$B$2:$AV$468,MATCH(Y$2,'Allokerad kvv'!$B$2:$AV$2,0),FALSE),VLOOKUP($B276,'Justerad allokering'!$B$2:$AG$462,MATCH(Y$2,'Justerad allokering'!$B$2:$AF$2,0),FALSE))</f>
        <v>0</v>
      </c>
      <c r="Z276" s="28">
        <f>IF(ISERROR(1/VLOOKUP($B276,'Justerad allokering'!$B$2:$AG$462,MATCH(Z$2,'Justerad allokering'!$B$2:$AF$2,0),FALSE)),VLOOKUP($B276,'Allokerad kvv'!$B$2:$AV$468,MATCH(Z$2,'Allokerad kvv'!$B$2:$AV$2,0),FALSE),VLOOKUP($B276,'Justerad allokering'!$B$2:$AG$462,MATCH(Z$2,'Justerad allokering'!$B$2:$AF$2,0),FALSE))</f>
        <v>0</v>
      </c>
      <c r="AA276" s="28"/>
      <c r="AB276" s="28"/>
      <c r="AE276">
        <f t="shared" si="12"/>
        <v>0</v>
      </c>
      <c r="AG276">
        <f t="shared" si="13"/>
        <v>0</v>
      </c>
      <c r="AH276">
        <f t="shared" si="14"/>
        <v>0</v>
      </c>
      <c r="AI276" s="55" t="str">
        <f>IF(AH276=0,"",AH276/VLOOKUP(B276,Kraftvärmeprod!$B$1:$BC$480,MATCH("Summa tillförd energi exklusive rökgaskondensering",Kraftvärmeprod!$B$1:$BC$1,0),FALSE))</f>
        <v/>
      </c>
    </row>
    <row r="277" spans="1:35" x14ac:dyDescent="0.35">
      <c r="A277" s="28" t="s">
        <v>371</v>
      </c>
      <c r="B277" s="28" t="s">
        <v>378</v>
      </c>
      <c r="C277" s="28">
        <f>IF(ISERROR(1/VLOOKUP($B277,'Justerad allokering'!$B$2:$AG$462,MATCH(C$2,'Justerad allokering'!$B$2:$AF$2,0),FALSE)),VLOOKUP($B277,'Allokerad kvv'!$B$2:$AV$468,MATCH(C$2,'Allokerad kvv'!$B$2:$AV$2,0),FALSE),VLOOKUP($B277,'Justerad allokering'!$B$2:$AG$462,MATCH(C$2,'Justerad allokering'!$B$2:$AF$2,0),FALSE))</f>
        <v>0</v>
      </c>
      <c r="D277" s="28">
        <f>IF(ISERROR(1/VLOOKUP($B277,'Justerad allokering'!$B$2:$AG$462,MATCH(D$2,'Justerad allokering'!$B$2:$AF$2,0),FALSE)),VLOOKUP($B277,'Allokerad kvv'!$B$2:$AV$468,MATCH(D$2,'Allokerad kvv'!$B$2:$AV$2,0),FALSE),VLOOKUP($B277,'Justerad allokering'!$B$2:$AG$462,MATCH(D$2,'Justerad allokering'!$B$2:$AF$2,0),FALSE))</f>
        <v>0</v>
      </c>
      <c r="E277" s="28">
        <f>IF(ISERROR(1/VLOOKUP($B277,'Justerad allokering'!$B$2:$AG$462,MATCH(E$2,'Justerad allokering'!$B$2:$AF$2,0),FALSE)),VLOOKUP($B277,'Allokerad kvv'!$B$2:$AV$468,MATCH(E$2,'Allokerad kvv'!$B$2:$AV$2,0),FALSE),VLOOKUP($B277,'Justerad allokering'!$B$2:$AG$462,MATCH(E$2,'Justerad allokering'!$B$2:$AF$2,0),FALSE))</f>
        <v>0</v>
      </c>
      <c r="F277" s="28">
        <f>IF(ISERROR(1/VLOOKUP($B277,'Justerad allokering'!$B$2:$AG$462,MATCH(F$2,'Justerad allokering'!$B$2:$AF$2,0),FALSE)),VLOOKUP($B277,'Allokerad kvv'!$B$2:$AV$468,MATCH(F$2,'Allokerad kvv'!$B$2:$AV$2,0),FALSE),VLOOKUP($B277,'Justerad allokering'!$B$2:$AG$462,MATCH(F$2,'Justerad allokering'!$B$2:$AF$2,0),FALSE))</f>
        <v>0</v>
      </c>
      <c r="G277" s="28">
        <f>IF(ISERROR(1/VLOOKUP($B277,'Justerad allokering'!$B$2:$AG$462,MATCH(G$2,'Justerad allokering'!$B$2:$AF$2,0),FALSE)),VLOOKUP($B277,'Allokerad kvv'!$B$2:$AV$468,MATCH(G$2,'Allokerad kvv'!$B$2:$AV$2,0),FALSE),VLOOKUP($B277,'Justerad allokering'!$B$2:$AG$462,MATCH(G$2,'Justerad allokering'!$B$2:$AF$2,0),FALSE))</f>
        <v>0</v>
      </c>
      <c r="H277" s="28">
        <f>IF(ISERROR(1/VLOOKUP($B277,'Justerad allokering'!$B$2:$AG$462,MATCH(H$2,'Justerad allokering'!$B$2:$AF$2,0),FALSE)),VLOOKUP($B277,'Allokerad kvv'!$B$2:$AV$468,MATCH(H$2,'Allokerad kvv'!$B$2:$AV$2,0),FALSE),VLOOKUP($B277,'Justerad allokering'!$B$2:$AG$462,MATCH(H$2,'Justerad allokering'!$B$2:$AF$2,0),FALSE))</f>
        <v>0</v>
      </c>
      <c r="I277" s="28">
        <f>IF(ISERROR(1/VLOOKUP($B277,'Justerad allokering'!$B$2:$AG$462,MATCH(I$2,'Justerad allokering'!$B$2:$AF$2,0),FALSE)),VLOOKUP($B277,'Allokerad kvv'!$B$2:$AV$468,MATCH(I$2,'Allokerad kvv'!$B$2:$AV$2,0),FALSE),VLOOKUP($B277,'Justerad allokering'!$B$2:$AG$462,MATCH(I$2,'Justerad allokering'!$B$2:$AF$2,0),FALSE))</f>
        <v>0</v>
      </c>
      <c r="J277" s="28">
        <f>IF(ISERROR(1/VLOOKUP($B277,'Justerad allokering'!$B$2:$AG$462,MATCH(J$2,'Justerad allokering'!$B$2:$AF$2,0),FALSE)),VLOOKUP($B277,'Allokerad kvv'!$B$2:$AV$468,MATCH(J$2,'Allokerad kvv'!$B$2:$AV$2,0),FALSE),VLOOKUP($B277,'Justerad allokering'!$B$2:$AG$462,MATCH(J$2,'Justerad allokering'!$B$2:$AF$2,0),FALSE))</f>
        <v>0</v>
      </c>
      <c r="K277" s="28">
        <f>IF(ISERROR(1/VLOOKUP($B277,'Justerad allokering'!$B$2:$AG$462,MATCH(K$2,'Justerad allokering'!$B$2:$AF$2,0),FALSE)),VLOOKUP($B277,'Allokerad kvv'!$B$2:$AV$468,MATCH(K$2,'Allokerad kvv'!$B$2:$AV$2,0),FALSE),VLOOKUP($B277,'Justerad allokering'!$B$2:$AG$462,MATCH(K$2,'Justerad allokering'!$B$2:$AF$2,0),FALSE))</f>
        <v>0</v>
      </c>
      <c r="L277" s="28">
        <f>IF(ISERROR(1/VLOOKUP($B277,'Justerad allokering'!$B$2:$AG$462,MATCH(L$2,'Justerad allokering'!$B$2:$AF$2,0),FALSE)),VLOOKUP($B277,'Allokerad kvv'!$B$2:$AV$468,MATCH(L$2,'Allokerad kvv'!$B$2:$AV$2,0),FALSE),VLOOKUP($B277,'Justerad allokering'!$B$2:$AG$462,MATCH(L$2,'Justerad allokering'!$B$2:$AF$2,0),FALSE))</f>
        <v>0</v>
      </c>
      <c r="M277" s="28">
        <f>IF(ISERROR(1/VLOOKUP($B277,'Justerad allokering'!$B$2:$AG$462,MATCH(M$2,'Justerad allokering'!$B$2:$AF$2,0),FALSE)),VLOOKUP($B277,'Allokerad kvv'!$B$2:$AV$468,MATCH(M$2,'Allokerad kvv'!$B$2:$AV$2,0),FALSE),VLOOKUP($B277,'Justerad allokering'!$B$2:$AG$462,MATCH(M$2,'Justerad allokering'!$B$2:$AF$2,0),FALSE))</f>
        <v>0</v>
      </c>
      <c r="N277" s="28">
        <f>IF(ISERROR(1/VLOOKUP($B277,'Justerad allokering'!$B$2:$AG$462,MATCH(N$2,'Justerad allokering'!$B$2:$AF$2,0),FALSE)),VLOOKUP($B277,'Allokerad kvv'!$B$2:$AV$468,MATCH(N$2,'Allokerad kvv'!$B$2:$AV$2,0),FALSE),VLOOKUP($B277,'Justerad allokering'!$B$2:$AG$462,MATCH(N$2,'Justerad allokering'!$B$2:$AF$2,0),FALSE))</f>
        <v>0</v>
      </c>
      <c r="O277" s="28">
        <f>IF(ISERROR(1/VLOOKUP($B277,'Justerad allokering'!$B$2:$AG$462,MATCH(O$2,'Justerad allokering'!$B$2:$AF$2,0),FALSE)),VLOOKUP($B277,'Allokerad kvv'!$B$2:$AV$468,MATCH(O$2,'Allokerad kvv'!$B$2:$AV$2,0),FALSE),VLOOKUP($B277,'Justerad allokering'!$B$2:$AG$462,MATCH(O$2,'Justerad allokering'!$B$2:$AF$2,0),FALSE))</f>
        <v>0</v>
      </c>
      <c r="P277" s="28">
        <f>IF(ISERROR(1/VLOOKUP($B277,'Justerad allokering'!$B$2:$AG$462,MATCH(P$2,'Justerad allokering'!$B$2:$AF$2,0),FALSE)),VLOOKUP($B277,'Allokerad kvv'!$B$2:$AV$468,MATCH(P$2,'Allokerad kvv'!$B$2:$AV$2,0),FALSE),VLOOKUP($B277,'Justerad allokering'!$B$2:$AG$462,MATCH(P$2,'Justerad allokering'!$B$2:$AF$2,0),FALSE))</f>
        <v>0</v>
      </c>
      <c r="Q277" s="28">
        <f>IF(ISERROR(1/VLOOKUP($B277,'Justerad allokering'!$B$2:$AG$462,MATCH(Q$2,'Justerad allokering'!$B$2:$AF$2,0),FALSE)),VLOOKUP($B277,'Allokerad kvv'!$B$2:$AV$468,MATCH(Q$2,'Allokerad kvv'!$B$2:$AV$2,0),FALSE),VLOOKUP($B277,'Justerad allokering'!$B$2:$AG$462,MATCH(Q$2,'Justerad allokering'!$B$2:$AF$2,0),FALSE))</f>
        <v>0</v>
      </c>
      <c r="R277" s="28">
        <f>IF(ISERROR(1/VLOOKUP($B277,'Justerad allokering'!$B$2:$AG$462,MATCH(R$2,'Justerad allokering'!$B$2:$AF$2,0),FALSE)),VLOOKUP($B277,'Allokerad kvv'!$B$2:$AV$468,MATCH(R$2,'Allokerad kvv'!$B$2:$AV$2,0),FALSE),VLOOKUP($B277,'Justerad allokering'!$B$2:$AG$462,MATCH(R$2,'Justerad allokering'!$B$2:$AF$2,0),FALSE))</f>
        <v>0</v>
      </c>
      <c r="S277" s="28">
        <f>IF(ISERROR(1/VLOOKUP($B277,'Justerad allokering'!$B$2:$AG$462,MATCH(S$2,'Justerad allokering'!$B$2:$AF$2,0),FALSE)),VLOOKUP($B277,'Allokerad kvv'!$B$2:$AV$468,MATCH(S$2,'Allokerad kvv'!$B$2:$AV$2,0),FALSE),VLOOKUP($B277,'Justerad allokering'!$B$2:$AG$462,MATCH(S$2,'Justerad allokering'!$B$2:$AF$2,0),FALSE))</f>
        <v>0</v>
      </c>
      <c r="T277" s="28">
        <f>IF(ISERROR(1/VLOOKUP($B277,'Justerad allokering'!$B$2:$AG$462,MATCH(T$2,'Justerad allokering'!$B$2:$AF$2,0),FALSE)),VLOOKUP($B277,'Allokerad kvv'!$B$2:$AV$468,MATCH(T$2,'Allokerad kvv'!$B$2:$AV$2,0),FALSE),VLOOKUP($B277,'Justerad allokering'!$B$2:$AG$462,MATCH(T$2,'Justerad allokering'!$B$2:$AF$2,0),FALSE))</f>
        <v>0</v>
      </c>
      <c r="U277" s="28">
        <f>IF(ISERROR(1/VLOOKUP($B277,'Justerad allokering'!$B$2:$AG$462,MATCH(U$2,'Justerad allokering'!$B$2:$AF$2,0),FALSE)),VLOOKUP($B277,'Allokerad kvv'!$B$2:$AV$468,MATCH(U$2,'Allokerad kvv'!$B$2:$AV$2,0),FALSE),VLOOKUP($B277,'Justerad allokering'!$B$2:$AG$462,MATCH(U$2,'Justerad allokering'!$B$2:$AF$2,0),FALSE))</f>
        <v>0</v>
      </c>
      <c r="V277" s="28">
        <f>IF(ISERROR(1/VLOOKUP($B277,'Justerad allokering'!$B$2:$AG$462,MATCH(V$2,'Justerad allokering'!$B$2:$AF$2,0),FALSE)),VLOOKUP($B277,'Allokerad kvv'!$B$2:$AV$468,MATCH(V$2,'Allokerad kvv'!$B$2:$AV$2,0),FALSE),VLOOKUP($B277,'Justerad allokering'!$B$2:$AG$462,MATCH(V$2,'Justerad allokering'!$B$2:$AF$2,0),FALSE))</f>
        <v>0</v>
      </c>
      <c r="W277" s="28">
        <f>IF(ISERROR(1/VLOOKUP($B277,'Justerad allokering'!$B$2:$AG$462,MATCH(W$2,'Justerad allokering'!$B$2:$AF$2,0),FALSE)),VLOOKUP($B277,'Allokerad kvv'!$B$2:$AV$468,MATCH(W$2,'Allokerad kvv'!$B$2:$AV$2,0),FALSE),VLOOKUP($B277,'Justerad allokering'!$B$2:$AG$462,MATCH(W$2,'Justerad allokering'!$B$2:$AF$2,0),FALSE))</f>
        <v>0</v>
      </c>
      <c r="X277" s="28">
        <f>IF(ISERROR(1/VLOOKUP($B277,'Justerad allokering'!$B$2:$AG$462,MATCH(X$2,'Justerad allokering'!$B$2:$AF$2,0),FALSE)),VLOOKUP($B277,'Allokerad kvv'!$B$2:$AV$468,MATCH(X$2,'Allokerad kvv'!$B$2:$AV$2,0),FALSE),VLOOKUP($B277,'Justerad allokering'!$B$2:$AG$462,MATCH(X$2,'Justerad allokering'!$B$2:$AF$2,0),FALSE))</f>
        <v>0</v>
      </c>
      <c r="Y277" s="28">
        <f>IF(ISERROR(1/VLOOKUP($B277,'Justerad allokering'!$B$2:$AG$462,MATCH(Y$2,'Justerad allokering'!$B$2:$AF$2,0),FALSE)),VLOOKUP($B277,'Allokerad kvv'!$B$2:$AV$468,MATCH(Y$2,'Allokerad kvv'!$B$2:$AV$2,0),FALSE),VLOOKUP($B277,'Justerad allokering'!$B$2:$AG$462,MATCH(Y$2,'Justerad allokering'!$B$2:$AF$2,0),FALSE))</f>
        <v>0</v>
      </c>
      <c r="Z277" s="28">
        <f>IF(ISERROR(1/VLOOKUP($B277,'Justerad allokering'!$B$2:$AG$462,MATCH(Z$2,'Justerad allokering'!$B$2:$AF$2,0),FALSE)),VLOOKUP($B277,'Allokerad kvv'!$B$2:$AV$468,MATCH(Z$2,'Allokerad kvv'!$B$2:$AV$2,0),FALSE),VLOOKUP($B277,'Justerad allokering'!$B$2:$AG$462,MATCH(Z$2,'Justerad allokering'!$B$2:$AF$2,0),FALSE))</f>
        <v>0</v>
      </c>
      <c r="AA277" s="28"/>
      <c r="AB277" s="28"/>
      <c r="AE277">
        <f t="shared" si="12"/>
        <v>0</v>
      </c>
      <c r="AG277">
        <f t="shared" si="13"/>
        <v>0</v>
      </c>
      <c r="AH277">
        <f t="shared" si="14"/>
        <v>0</v>
      </c>
      <c r="AI277" s="55" t="str">
        <f>IF(AH277=0,"",AH277/VLOOKUP(B277,Kraftvärmeprod!$B$1:$BC$480,MATCH("Summa tillförd energi exklusive rökgaskondensering",Kraftvärmeprod!$B$1:$BC$1,0),FALSE))</f>
        <v/>
      </c>
    </row>
    <row r="278" spans="1:35" x14ac:dyDescent="0.35">
      <c r="A278" s="28" t="s">
        <v>371</v>
      </c>
      <c r="B278" s="28" t="s">
        <v>379</v>
      </c>
      <c r="C278" s="28">
        <f>IF(ISERROR(1/VLOOKUP($B278,'Justerad allokering'!$B$2:$AG$462,MATCH(C$2,'Justerad allokering'!$B$2:$AF$2,0),FALSE)),VLOOKUP($B278,'Allokerad kvv'!$B$2:$AV$468,MATCH(C$2,'Allokerad kvv'!$B$2:$AV$2,0),FALSE),VLOOKUP($B278,'Justerad allokering'!$B$2:$AG$462,MATCH(C$2,'Justerad allokering'!$B$2:$AF$2,0),FALSE))</f>
        <v>0</v>
      </c>
      <c r="D278" s="28">
        <f>IF(ISERROR(1/VLOOKUP($B278,'Justerad allokering'!$B$2:$AG$462,MATCH(D$2,'Justerad allokering'!$B$2:$AF$2,0),FALSE)),VLOOKUP($B278,'Allokerad kvv'!$B$2:$AV$468,MATCH(D$2,'Allokerad kvv'!$B$2:$AV$2,0),FALSE),VLOOKUP($B278,'Justerad allokering'!$B$2:$AG$462,MATCH(D$2,'Justerad allokering'!$B$2:$AF$2,0),FALSE))</f>
        <v>0</v>
      </c>
      <c r="E278" s="28">
        <f>IF(ISERROR(1/VLOOKUP($B278,'Justerad allokering'!$B$2:$AG$462,MATCH(E$2,'Justerad allokering'!$B$2:$AF$2,0),FALSE)),VLOOKUP($B278,'Allokerad kvv'!$B$2:$AV$468,MATCH(E$2,'Allokerad kvv'!$B$2:$AV$2,0),FALSE),VLOOKUP($B278,'Justerad allokering'!$B$2:$AG$462,MATCH(E$2,'Justerad allokering'!$B$2:$AF$2,0),FALSE))</f>
        <v>0</v>
      </c>
      <c r="F278" s="28">
        <f>IF(ISERROR(1/VLOOKUP($B278,'Justerad allokering'!$B$2:$AG$462,MATCH(F$2,'Justerad allokering'!$B$2:$AF$2,0),FALSE)),VLOOKUP($B278,'Allokerad kvv'!$B$2:$AV$468,MATCH(F$2,'Allokerad kvv'!$B$2:$AV$2,0),FALSE),VLOOKUP($B278,'Justerad allokering'!$B$2:$AG$462,MATCH(F$2,'Justerad allokering'!$B$2:$AF$2,0),FALSE))</f>
        <v>0</v>
      </c>
      <c r="G278" s="28">
        <f>IF(ISERROR(1/VLOOKUP($B278,'Justerad allokering'!$B$2:$AG$462,MATCH(G$2,'Justerad allokering'!$B$2:$AF$2,0),FALSE)),VLOOKUP($B278,'Allokerad kvv'!$B$2:$AV$468,MATCH(G$2,'Allokerad kvv'!$B$2:$AV$2,0),FALSE),VLOOKUP($B278,'Justerad allokering'!$B$2:$AG$462,MATCH(G$2,'Justerad allokering'!$B$2:$AF$2,0),FALSE))</f>
        <v>0</v>
      </c>
      <c r="H278" s="28">
        <f>IF(ISERROR(1/VLOOKUP($B278,'Justerad allokering'!$B$2:$AG$462,MATCH(H$2,'Justerad allokering'!$B$2:$AF$2,0),FALSE)),VLOOKUP($B278,'Allokerad kvv'!$B$2:$AV$468,MATCH(H$2,'Allokerad kvv'!$B$2:$AV$2,0),FALSE),VLOOKUP($B278,'Justerad allokering'!$B$2:$AG$462,MATCH(H$2,'Justerad allokering'!$B$2:$AF$2,0),FALSE))</f>
        <v>0</v>
      </c>
      <c r="I278" s="28">
        <f>IF(ISERROR(1/VLOOKUP($B278,'Justerad allokering'!$B$2:$AG$462,MATCH(I$2,'Justerad allokering'!$B$2:$AF$2,0),FALSE)),VLOOKUP($B278,'Allokerad kvv'!$B$2:$AV$468,MATCH(I$2,'Allokerad kvv'!$B$2:$AV$2,0),FALSE),VLOOKUP($B278,'Justerad allokering'!$B$2:$AG$462,MATCH(I$2,'Justerad allokering'!$B$2:$AF$2,0),FALSE))</f>
        <v>0</v>
      </c>
      <c r="J278" s="28">
        <f>IF(ISERROR(1/VLOOKUP($B278,'Justerad allokering'!$B$2:$AG$462,MATCH(J$2,'Justerad allokering'!$B$2:$AF$2,0),FALSE)),VLOOKUP($B278,'Allokerad kvv'!$B$2:$AV$468,MATCH(J$2,'Allokerad kvv'!$B$2:$AV$2,0),FALSE),VLOOKUP($B278,'Justerad allokering'!$B$2:$AG$462,MATCH(J$2,'Justerad allokering'!$B$2:$AF$2,0),FALSE))</f>
        <v>0</v>
      </c>
      <c r="K278" s="28">
        <f>IF(ISERROR(1/VLOOKUP($B278,'Justerad allokering'!$B$2:$AG$462,MATCH(K$2,'Justerad allokering'!$B$2:$AF$2,0),FALSE)),VLOOKUP($B278,'Allokerad kvv'!$B$2:$AV$468,MATCH(K$2,'Allokerad kvv'!$B$2:$AV$2,0),FALSE),VLOOKUP($B278,'Justerad allokering'!$B$2:$AG$462,MATCH(K$2,'Justerad allokering'!$B$2:$AF$2,0),FALSE))</f>
        <v>0</v>
      </c>
      <c r="L278" s="28">
        <f>IF(ISERROR(1/VLOOKUP($B278,'Justerad allokering'!$B$2:$AG$462,MATCH(L$2,'Justerad allokering'!$B$2:$AF$2,0),FALSE)),VLOOKUP($B278,'Allokerad kvv'!$B$2:$AV$468,MATCH(L$2,'Allokerad kvv'!$B$2:$AV$2,0),FALSE),VLOOKUP($B278,'Justerad allokering'!$B$2:$AG$462,MATCH(L$2,'Justerad allokering'!$B$2:$AF$2,0),FALSE))</f>
        <v>0</v>
      </c>
      <c r="M278" s="28">
        <f>IF(ISERROR(1/VLOOKUP($B278,'Justerad allokering'!$B$2:$AG$462,MATCH(M$2,'Justerad allokering'!$B$2:$AF$2,0),FALSE)),VLOOKUP($B278,'Allokerad kvv'!$B$2:$AV$468,MATCH(M$2,'Allokerad kvv'!$B$2:$AV$2,0),FALSE),VLOOKUP($B278,'Justerad allokering'!$B$2:$AG$462,MATCH(M$2,'Justerad allokering'!$B$2:$AF$2,0),FALSE))</f>
        <v>0</v>
      </c>
      <c r="N278" s="28">
        <f>IF(ISERROR(1/VLOOKUP($B278,'Justerad allokering'!$B$2:$AG$462,MATCH(N$2,'Justerad allokering'!$B$2:$AF$2,0),FALSE)),VLOOKUP($B278,'Allokerad kvv'!$B$2:$AV$468,MATCH(N$2,'Allokerad kvv'!$B$2:$AV$2,0),FALSE),VLOOKUP($B278,'Justerad allokering'!$B$2:$AG$462,MATCH(N$2,'Justerad allokering'!$B$2:$AF$2,0),FALSE))</f>
        <v>0</v>
      </c>
      <c r="O278" s="28">
        <f>IF(ISERROR(1/VLOOKUP($B278,'Justerad allokering'!$B$2:$AG$462,MATCH(O$2,'Justerad allokering'!$B$2:$AF$2,0),FALSE)),VLOOKUP($B278,'Allokerad kvv'!$B$2:$AV$468,MATCH(O$2,'Allokerad kvv'!$B$2:$AV$2,0),FALSE),VLOOKUP($B278,'Justerad allokering'!$B$2:$AG$462,MATCH(O$2,'Justerad allokering'!$B$2:$AF$2,0),FALSE))</f>
        <v>0</v>
      </c>
      <c r="P278" s="28">
        <f>IF(ISERROR(1/VLOOKUP($B278,'Justerad allokering'!$B$2:$AG$462,MATCH(P$2,'Justerad allokering'!$B$2:$AF$2,0),FALSE)),VLOOKUP($B278,'Allokerad kvv'!$B$2:$AV$468,MATCH(P$2,'Allokerad kvv'!$B$2:$AV$2,0),FALSE),VLOOKUP($B278,'Justerad allokering'!$B$2:$AG$462,MATCH(P$2,'Justerad allokering'!$B$2:$AF$2,0),FALSE))</f>
        <v>0</v>
      </c>
      <c r="Q278" s="28">
        <f>IF(ISERROR(1/VLOOKUP($B278,'Justerad allokering'!$B$2:$AG$462,MATCH(Q$2,'Justerad allokering'!$B$2:$AF$2,0),FALSE)),VLOOKUP($B278,'Allokerad kvv'!$B$2:$AV$468,MATCH(Q$2,'Allokerad kvv'!$B$2:$AV$2,0),FALSE),VLOOKUP($B278,'Justerad allokering'!$B$2:$AG$462,MATCH(Q$2,'Justerad allokering'!$B$2:$AF$2,0),FALSE))</f>
        <v>0</v>
      </c>
      <c r="R278" s="28">
        <f>IF(ISERROR(1/VLOOKUP($B278,'Justerad allokering'!$B$2:$AG$462,MATCH(R$2,'Justerad allokering'!$B$2:$AF$2,0),FALSE)),VLOOKUP($B278,'Allokerad kvv'!$B$2:$AV$468,MATCH(R$2,'Allokerad kvv'!$B$2:$AV$2,0),FALSE),VLOOKUP($B278,'Justerad allokering'!$B$2:$AG$462,MATCH(R$2,'Justerad allokering'!$B$2:$AF$2,0),FALSE))</f>
        <v>0</v>
      </c>
      <c r="S278" s="28">
        <f>IF(ISERROR(1/VLOOKUP($B278,'Justerad allokering'!$B$2:$AG$462,MATCH(S$2,'Justerad allokering'!$B$2:$AF$2,0),FALSE)),VLOOKUP($B278,'Allokerad kvv'!$B$2:$AV$468,MATCH(S$2,'Allokerad kvv'!$B$2:$AV$2,0),FALSE),VLOOKUP($B278,'Justerad allokering'!$B$2:$AG$462,MATCH(S$2,'Justerad allokering'!$B$2:$AF$2,0),FALSE))</f>
        <v>0</v>
      </c>
      <c r="T278" s="28">
        <f>IF(ISERROR(1/VLOOKUP($B278,'Justerad allokering'!$B$2:$AG$462,MATCH(T$2,'Justerad allokering'!$B$2:$AF$2,0),FALSE)),VLOOKUP($B278,'Allokerad kvv'!$B$2:$AV$468,MATCH(T$2,'Allokerad kvv'!$B$2:$AV$2,0),FALSE),VLOOKUP($B278,'Justerad allokering'!$B$2:$AG$462,MATCH(T$2,'Justerad allokering'!$B$2:$AF$2,0),FALSE))</f>
        <v>0</v>
      </c>
      <c r="U278" s="28">
        <f>IF(ISERROR(1/VLOOKUP($B278,'Justerad allokering'!$B$2:$AG$462,MATCH(U$2,'Justerad allokering'!$B$2:$AF$2,0),FALSE)),VLOOKUP($B278,'Allokerad kvv'!$B$2:$AV$468,MATCH(U$2,'Allokerad kvv'!$B$2:$AV$2,0),FALSE),VLOOKUP($B278,'Justerad allokering'!$B$2:$AG$462,MATCH(U$2,'Justerad allokering'!$B$2:$AF$2,0),FALSE))</f>
        <v>0</v>
      </c>
      <c r="V278" s="28">
        <f>IF(ISERROR(1/VLOOKUP($B278,'Justerad allokering'!$B$2:$AG$462,MATCH(V$2,'Justerad allokering'!$B$2:$AF$2,0),FALSE)),VLOOKUP($B278,'Allokerad kvv'!$B$2:$AV$468,MATCH(V$2,'Allokerad kvv'!$B$2:$AV$2,0),FALSE),VLOOKUP($B278,'Justerad allokering'!$B$2:$AG$462,MATCH(V$2,'Justerad allokering'!$B$2:$AF$2,0),FALSE))</f>
        <v>0</v>
      </c>
      <c r="W278" s="28">
        <f>IF(ISERROR(1/VLOOKUP($B278,'Justerad allokering'!$B$2:$AG$462,MATCH(W$2,'Justerad allokering'!$B$2:$AF$2,0),FALSE)),VLOOKUP($B278,'Allokerad kvv'!$B$2:$AV$468,MATCH(W$2,'Allokerad kvv'!$B$2:$AV$2,0),FALSE),VLOOKUP($B278,'Justerad allokering'!$B$2:$AG$462,MATCH(W$2,'Justerad allokering'!$B$2:$AF$2,0),FALSE))</f>
        <v>0</v>
      </c>
      <c r="X278" s="28">
        <f>IF(ISERROR(1/VLOOKUP($B278,'Justerad allokering'!$B$2:$AG$462,MATCH(X$2,'Justerad allokering'!$B$2:$AF$2,0),FALSE)),VLOOKUP($B278,'Allokerad kvv'!$B$2:$AV$468,MATCH(X$2,'Allokerad kvv'!$B$2:$AV$2,0),FALSE),VLOOKUP($B278,'Justerad allokering'!$B$2:$AG$462,MATCH(X$2,'Justerad allokering'!$B$2:$AF$2,0),FALSE))</f>
        <v>0</v>
      </c>
      <c r="Y278" s="28">
        <f>IF(ISERROR(1/VLOOKUP($B278,'Justerad allokering'!$B$2:$AG$462,MATCH(Y$2,'Justerad allokering'!$B$2:$AF$2,0),FALSE)),VLOOKUP($B278,'Allokerad kvv'!$B$2:$AV$468,MATCH(Y$2,'Allokerad kvv'!$B$2:$AV$2,0),FALSE),VLOOKUP($B278,'Justerad allokering'!$B$2:$AG$462,MATCH(Y$2,'Justerad allokering'!$B$2:$AF$2,0),FALSE))</f>
        <v>0</v>
      </c>
      <c r="Z278" s="28">
        <f>IF(ISERROR(1/VLOOKUP($B278,'Justerad allokering'!$B$2:$AG$462,MATCH(Z$2,'Justerad allokering'!$B$2:$AF$2,0),FALSE)),VLOOKUP($B278,'Allokerad kvv'!$B$2:$AV$468,MATCH(Z$2,'Allokerad kvv'!$B$2:$AV$2,0),FALSE),VLOOKUP($B278,'Justerad allokering'!$B$2:$AG$462,MATCH(Z$2,'Justerad allokering'!$B$2:$AF$2,0),FALSE))</f>
        <v>0</v>
      </c>
      <c r="AA278" s="28"/>
      <c r="AB278" s="28"/>
      <c r="AE278">
        <f t="shared" si="12"/>
        <v>0</v>
      </c>
      <c r="AG278">
        <f t="shared" si="13"/>
        <v>0</v>
      </c>
      <c r="AH278">
        <f t="shared" si="14"/>
        <v>0</v>
      </c>
      <c r="AI278" s="55" t="str">
        <f>IF(AH278=0,"",AH278/VLOOKUP(B278,Kraftvärmeprod!$B$1:$BC$480,MATCH("Summa tillförd energi exklusive rökgaskondensering",Kraftvärmeprod!$B$1:$BC$1,0),FALSE))</f>
        <v/>
      </c>
    </row>
    <row r="279" spans="1:35" x14ac:dyDescent="0.35">
      <c r="A279" s="28" t="s">
        <v>371</v>
      </c>
      <c r="B279" s="28" t="s">
        <v>380</v>
      </c>
      <c r="C279" s="28">
        <f>IF(ISERROR(1/VLOOKUP($B279,'Justerad allokering'!$B$2:$AG$462,MATCH(C$2,'Justerad allokering'!$B$2:$AF$2,0),FALSE)),VLOOKUP($B279,'Allokerad kvv'!$B$2:$AV$468,MATCH(C$2,'Allokerad kvv'!$B$2:$AV$2,0),FALSE),VLOOKUP($B279,'Justerad allokering'!$B$2:$AG$462,MATCH(C$2,'Justerad allokering'!$B$2:$AF$2,0),FALSE))</f>
        <v>0</v>
      </c>
      <c r="D279" s="28">
        <f>IF(ISERROR(1/VLOOKUP($B279,'Justerad allokering'!$B$2:$AG$462,MATCH(D$2,'Justerad allokering'!$B$2:$AF$2,0),FALSE)),VLOOKUP($B279,'Allokerad kvv'!$B$2:$AV$468,MATCH(D$2,'Allokerad kvv'!$B$2:$AV$2,0),FALSE),VLOOKUP($B279,'Justerad allokering'!$B$2:$AG$462,MATCH(D$2,'Justerad allokering'!$B$2:$AF$2,0),FALSE))</f>
        <v>0</v>
      </c>
      <c r="E279" s="28">
        <f>IF(ISERROR(1/VLOOKUP($B279,'Justerad allokering'!$B$2:$AG$462,MATCH(E$2,'Justerad allokering'!$B$2:$AF$2,0),FALSE)),VLOOKUP($B279,'Allokerad kvv'!$B$2:$AV$468,MATCH(E$2,'Allokerad kvv'!$B$2:$AV$2,0),FALSE),VLOOKUP($B279,'Justerad allokering'!$B$2:$AG$462,MATCH(E$2,'Justerad allokering'!$B$2:$AF$2,0),FALSE))</f>
        <v>0</v>
      </c>
      <c r="F279" s="28">
        <f>IF(ISERROR(1/VLOOKUP($B279,'Justerad allokering'!$B$2:$AG$462,MATCH(F$2,'Justerad allokering'!$B$2:$AF$2,0),FALSE)),VLOOKUP($B279,'Allokerad kvv'!$B$2:$AV$468,MATCH(F$2,'Allokerad kvv'!$B$2:$AV$2,0),FALSE),VLOOKUP($B279,'Justerad allokering'!$B$2:$AG$462,MATCH(F$2,'Justerad allokering'!$B$2:$AF$2,0),FALSE))</f>
        <v>0</v>
      </c>
      <c r="G279" s="28">
        <f>IF(ISERROR(1/VLOOKUP($B279,'Justerad allokering'!$B$2:$AG$462,MATCH(G$2,'Justerad allokering'!$B$2:$AF$2,0),FALSE)),VLOOKUP($B279,'Allokerad kvv'!$B$2:$AV$468,MATCH(G$2,'Allokerad kvv'!$B$2:$AV$2,0),FALSE),VLOOKUP($B279,'Justerad allokering'!$B$2:$AG$462,MATCH(G$2,'Justerad allokering'!$B$2:$AF$2,0),FALSE))</f>
        <v>0</v>
      </c>
      <c r="H279" s="28">
        <f>IF(ISERROR(1/VLOOKUP($B279,'Justerad allokering'!$B$2:$AG$462,MATCH(H$2,'Justerad allokering'!$B$2:$AF$2,0),FALSE)),VLOOKUP($B279,'Allokerad kvv'!$B$2:$AV$468,MATCH(H$2,'Allokerad kvv'!$B$2:$AV$2,0),FALSE),VLOOKUP($B279,'Justerad allokering'!$B$2:$AG$462,MATCH(H$2,'Justerad allokering'!$B$2:$AF$2,0),FALSE))</f>
        <v>0</v>
      </c>
      <c r="I279" s="28">
        <f>IF(ISERROR(1/VLOOKUP($B279,'Justerad allokering'!$B$2:$AG$462,MATCH(I$2,'Justerad allokering'!$B$2:$AF$2,0),FALSE)),VLOOKUP($B279,'Allokerad kvv'!$B$2:$AV$468,MATCH(I$2,'Allokerad kvv'!$B$2:$AV$2,0),FALSE),VLOOKUP($B279,'Justerad allokering'!$B$2:$AG$462,MATCH(I$2,'Justerad allokering'!$B$2:$AF$2,0),FALSE))</f>
        <v>0</v>
      </c>
      <c r="J279" s="28">
        <f>IF(ISERROR(1/VLOOKUP($B279,'Justerad allokering'!$B$2:$AG$462,MATCH(J$2,'Justerad allokering'!$B$2:$AF$2,0),FALSE)),VLOOKUP($B279,'Allokerad kvv'!$B$2:$AV$468,MATCH(J$2,'Allokerad kvv'!$B$2:$AV$2,0),FALSE),VLOOKUP($B279,'Justerad allokering'!$B$2:$AG$462,MATCH(J$2,'Justerad allokering'!$B$2:$AF$2,0),FALSE))</f>
        <v>0</v>
      </c>
      <c r="K279" s="28">
        <f>IF(ISERROR(1/VLOOKUP($B279,'Justerad allokering'!$B$2:$AG$462,MATCH(K$2,'Justerad allokering'!$B$2:$AF$2,0),FALSE)),VLOOKUP($B279,'Allokerad kvv'!$B$2:$AV$468,MATCH(K$2,'Allokerad kvv'!$B$2:$AV$2,0),FALSE),VLOOKUP($B279,'Justerad allokering'!$B$2:$AG$462,MATCH(K$2,'Justerad allokering'!$B$2:$AF$2,0),FALSE))</f>
        <v>0</v>
      </c>
      <c r="L279" s="28">
        <f>IF(ISERROR(1/VLOOKUP($B279,'Justerad allokering'!$B$2:$AG$462,MATCH(L$2,'Justerad allokering'!$B$2:$AF$2,0),FALSE)),VLOOKUP($B279,'Allokerad kvv'!$B$2:$AV$468,MATCH(L$2,'Allokerad kvv'!$B$2:$AV$2,0),FALSE),VLOOKUP($B279,'Justerad allokering'!$B$2:$AG$462,MATCH(L$2,'Justerad allokering'!$B$2:$AF$2,0),FALSE))</f>
        <v>0</v>
      </c>
      <c r="M279" s="28">
        <f>IF(ISERROR(1/VLOOKUP($B279,'Justerad allokering'!$B$2:$AG$462,MATCH(M$2,'Justerad allokering'!$B$2:$AF$2,0),FALSE)),VLOOKUP($B279,'Allokerad kvv'!$B$2:$AV$468,MATCH(M$2,'Allokerad kvv'!$B$2:$AV$2,0),FALSE),VLOOKUP($B279,'Justerad allokering'!$B$2:$AG$462,MATCH(M$2,'Justerad allokering'!$B$2:$AF$2,0),FALSE))</f>
        <v>0</v>
      </c>
      <c r="N279" s="28">
        <f>IF(ISERROR(1/VLOOKUP($B279,'Justerad allokering'!$B$2:$AG$462,MATCH(N$2,'Justerad allokering'!$B$2:$AF$2,0),FALSE)),VLOOKUP($B279,'Allokerad kvv'!$B$2:$AV$468,MATCH(N$2,'Allokerad kvv'!$B$2:$AV$2,0),FALSE),VLOOKUP($B279,'Justerad allokering'!$B$2:$AG$462,MATCH(N$2,'Justerad allokering'!$B$2:$AF$2,0),FALSE))</f>
        <v>0</v>
      </c>
      <c r="O279" s="28">
        <f>IF(ISERROR(1/VLOOKUP($B279,'Justerad allokering'!$B$2:$AG$462,MATCH(O$2,'Justerad allokering'!$B$2:$AF$2,0),FALSE)),VLOOKUP($B279,'Allokerad kvv'!$B$2:$AV$468,MATCH(O$2,'Allokerad kvv'!$B$2:$AV$2,0),FALSE),VLOOKUP($B279,'Justerad allokering'!$B$2:$AG$462,MATCH(O$2,'Justerad allokering'!$B$2:$AF$2,0),FALSE))</f>
        <v>0</v>
      </c>
      <c r="P279" s="28">
        <f>IF(ISERROR(1/VLOOKUP($B279,'Justerad allokering'!$B$2:$AG$462,MATCH(P$2,'Justerad allokering'!$B$2:$AF$2,0),FALSE)),VLOOKUP($B279,'Allokerad kvv'!$B$2:$AV$468,MATCH(P$2,'Allokerad kvv'!$B$2:$AV$2,0),FALSE),VLOOKUP($B279,'Justerad allokering'!$B$2:$AG$462,MATCH(P$2,'Justerad allokering'!$B$2:$AF$2,0),FALSE))</f>
        <v>0</v>
      </c>
      <c r="Q279" s="28">
        <f>IF(ISERROR(1/VLOOKUP($B279,'Justerad allokering'!$B$2:$AG$462,MATCH(Q$2,'Justerad allokering'!$B$2:$AF$2,0),FALSE)),VLOOKUP($B279,'Allokerad kvv'!$B$2:$AV$468,MATCH(Q$2,'Allokerad kvv'!$B$2:$AV$2,0),FALSE),VLOOKUP($B279,'Justerad allokering'!$B$2:$AG$462,MATCH(Q$2,'Justerad allokering'!$B$2:$AF$2,0),FALSE))</f>
        <v>0</v>
      </c>
      <c r="R279" s="28">
        <f>IF(ISERROR(1/VLOOKUP($B279,'Justerad allokering'!$B$2:$AG$462,MATCH(R$2,'Justerad allokering'!$B$2:$AF$2,0),FALSE)),VLOOKUP($B279,'Allokerad kvv'!$B$2:$AV$468,MATCH(R$2,'Allokerad kvv'!$B$2:$AV$2,0),FALSE),VLOOKUP($B279,'Justerad allokering'!$B$2:$AG$462,MATCH(R$2,'Justerad allokering'!$B$2:$AF$2,0),FALSE))</f>
        <v>0</v>
      </c>
      <c r="S279" s="28">
        <f>IF(ISERROR(1/VLOOKUP($B279,'Justerad allokering'!$B$2:$AG$462,MATCH(S$2,'Justerad allokering'!$B$2:$AF$2,0),FALSE)),VLOOKUP($B279,'Allokerad kvv'!$B$2:$AV$468,MATCH(S$2,'Allokerad kvv'!$B$2:$AV$2,0),FALSE),VLOOKUP($B279,'Justerad allokering'!$B$2:$AG$462,MATCH(S$2,'Justerad allokering'!$B$2:$AF$2,0),FALSE))</f>
        <v>0</v>
      </c>
      <c r="T279" s="28">
        <f>IF(ISERROR(1/VLOOKUP($B279,'Justerad allokering'!$B$2:$AG$462,MATCH(T$2,'Justerad allokering'!$B$2:$AF$2,0),FALSE)),VLOOKUP($B279,'Allokerad kvv'!$B$2:$AV$468,MATCH(T$2,'Allokerad kvv'!$B$2:$AV$2,0),FALSE),VLOOKUP($B279,'Justerad allokering'!$B$2:$AG$462,MATCH(T$2,'Justerad allokering'!$B$2:$AF$2,0),FALSE))</f>
        <v>0</v>
      </c>
      <c r="U279" s="28">
        <f>IF(ISERROR(1/VLOOKUP($B279,'Justerad allokering'!$B$2:$AG$462,MATCH(U$2,'Justerad allokering'!$B$2:$AF$2,0),FALSE)),VLOOKUP($B279,'Allokerad kvv'!$B$2:$AV$468,MATCH(U$2,'Allokerad kvv'!$B$2:$AV$2,0),FALSE),VLOOKUP($B279,'Justerad allokering'!$B$2:$AG$462,MATCH(U$2,'Justerad allokering'!$B$2:$AF$2,0),FALSE))</f>
        <v>0</v>
      </c>
      <c r="V279" s="28">
        <f>IF(ISERROR(1/VLOOKUP($B279,'Justerad allokering'!$B$2:$AG$462,MATCH(V$2,'Justerad allokering'!$B$2:$AF$2,0),FALSE)),VLOOKUP($B279,'Allokerad kvv'!$B$2:$AV$468,MATCH(V$2,'Allokerad kvv'!$B$2:$AV$2,0),FALSE),VLOOKUP($B279,'Justerad allokering'!$B$2:$AG$462,MATCH(V$2,'Justerad allokering'!$B$2:$AF$2,0),FALSE))</f>
        <v>0</v>
      </c>
      <c r="W279" s="28">
        <f>IF(ISERROR(1/VLOOKUP($B279,'Justerad allokering'!$B$2:$AG$462,MATCH(W$2,'Justerad allokering'!$B$2:$AF$2,0),FALSE)),VLOOKUP($B279,'Allokerad kvv'!$B$2:$AV$468,MATCH(W$2,'Allokerad kvv'!$B$2:$AV$2,0),FALSE),VLOOKUP($B279,'Justerad allokering'!$B$2:$AG$462,MATCH(W$2,'Justerad allokering'!$B$2:$AF$2,0),FALSE))</f>
        <v>0</v>
      </c>
      <c r="X279" s="28">
        <f>IF(ISERROR(1/VLOOKUP($B279,'Justerad allokering'!$B$2:$AG$462,MATCH(X$2,'Justerad allokering'!$B$2:$AF$2,0),FALSE)),VLOOKUP($B279,'Allokerad kvv'!$B$2:$AV$468,MATCH(X$2,'Allokerad kvv'!$B$2:$AV$2,0),FALSE),VLOOKUP($B279,'Justerad allokering'!$B$2:$AG$462,MATCH(X$2,'Justerad allokering'!$B$2:$AF$2,0),FALSE))</f>
        <v>0</v>
      </c>
      <c r="Y279" s="28">
        <f>IF(ISERROR(1/VLOOKUP($B279,'Justerad allokering'!$B$2:$AG$462,MATCH(Y$2,'Justerad allokering'!$B$2:$AF$2,0),FALSE)),VLOOKUP($B279,'Allokerad kvv'!$B$2:$AV$468,MATCH(Y$2,'Allokerad kvv'!$B$2:$AV$2,0),FALSE),VLOOKUP($B279,'Justerad allokering'!$B$2:$AG$462,MATCH(Y$2,'Justerad allokering'!$B$2:$AF$2,0),FALSE))</f>
        <v>0</v>
      </c>
      <c r="Z279" s="28">
        <f>IF(ISERROR(1/VLOOKUP($B279,'Justerad allokering'!$B$2:$AG$462,MATCH(Z$2,'Justerad allokering'!$B$2:$AF$2,0),FALSE)),VLOOKUP($B279,'Allokerad kvv'!$B$2:$AV$468,MATCH(Z$2,'Allokerad kvv'!$B$2:$AV$2,0),FALSE),VLOOKUP($B279,'Justerad allokering'!$B$2:$AG$462,MATCH(Z$2,'Justerad allokering'!$B$2:$AF$2,0),FALSE))</f>
        <v>0</v>
      </c>
      <c r="AA279" s="28"/>
      <c r="AB279" s="28"/>
      <c r="AE279">
        <f t="shared" si="12"/>
        <v>0</v>
      </c>
      <c r="AG279">
        <f t="shared" si="13"/>
        <v>0</v>
      </c>
      <c r="AH279">
        <f t="shared" si="14"/>
        <v>0</v>
      </c>
      <c r="AI279" s="55" t="str">
        <f>IF(AH279=0,"",AH279/VLOOKUP(B279,Kraftvärmeprod!$B$1:$BC$480,MATCH("Summa tillförd energi exklusive rökgaskondensering",Kraftvärmeprod!$B$1:$BC$1,0),FALSE))</f>
        <v/>
      </c>
    </row>
    <row r="280" spans="1:35" x14ac:dyDescent="0.35">
      <c r="A280" s="28" t="s">
        <v>371</v>
      </c>
      <c r="B280" s="28" t="s">
        <v>381</v>
      </c>
      <c r="C280" s="28">
        <f>IF(ISERROR(1/VLOOKUP($B280,'Justerad allokering'!$B$2:$AG$462,MATCH(C$2,'Justerad allokering'!$B$2:$AF$2,0),FALSE)),VLOOKUP($B280,'Allokerad kvv'!$B$2:$AV$468,MATCH(C$2,'Allokerad kvv'!$B$2:$AV$2,0),FALSE),VLOOKUP($B280,'Justerad allokering'!$B$2:$AG$462,MATCH(C$2,'Justerad allokering'!$B$2:$AF$2,0),FALSE))</f>
        <v>0</v>
      </c>
      <c r="D280" s="28">
        <f>IF(ISERROR(1/VLOOKUP($B280,'Justerad allokering'!$B$2:$AG$462,MATCH(D$2,'Justerad allokering'!$B$2:$AF$2,0),FALSE)),VLOOKUP($B280,'Allokerad kvv'!$B$2:$AV$468,MATCH(D$2,'Allokerad kvv'!$B$2:$AV$2,0),FALSE),VLOOKUP($B280,'Justerad allokering'!$B$2:$AG$462,MATCH(D$2,'Justerad allokering'!$B$2:$AF$2,0),FALSE))</f>
        <v>0</v>
      </c>
      <c r="E280" s="28">
        <f>IF(ISERROR(1/VLOOKUP($B280,'Justerad allokering'!$B$2:$AG$462,MATCH(E$2,'Justerad allokering'!$B$2:$AF$2,0),FALSE)),VLOOKUP($B280,'Allokerad kvv'!$B$2:$AV$468,MATCH(E$2,'Allokerad kvv'!$B$2:$AV$2,0),FALSE),VLOOKUP($B280,'Justerad allokering'!$B$2:$AG$462,MATCH(E$2,'Justerad allokering'!$B$2:$AF$2,0),FALSE))</f>
        <v>0</v>
      </c>
      <c r="F280" s="28">
        <f>IF(ISERROR(1/VLOOKUP($B280,'Justerad allokering'!$B$2:$AG$462,MATCH(F$2,'Justerad allokering'!$B$2:$AF$2,0),FALSE)),VLOOKUP($B280,'Allokerad kvv'!$B$2:$AV$468,MATCH(F$2,'Allokerad kvv'!$B$2:$AV$2,0),FALSE),VLOOKUP($B280,'Justerad allokering'!$B$2:$AG$462,MATCH(F$2,'Justerad allokering'!$B$2:$AF$2,0),FALSE))</f>
        <v>0</v>
      </c>
      <c r="G280" s="28">
        <f>IF(ISERROR(1/VLOOKUP($B280,'Justerad allokering'!$B$2:$AG$462,MATCH(G$2,'Justerad allokering'!$B$2:$AF$2,0),FALSE)),VLOOKUP($B280,'Allokerad kvv'!$B$2:$AV$468,MATCH(G$2,'Allokerad kvv'!$B$2:$AV$2,0),FALSE),VLOOKUP($B280,'Justerad allokering'!$B$2:$AG$462,MATCH(G$2,'Justerad allokering'!$B$2:$AF$2,0),FALSE))</f>
        <v>0</v>
      </c>
      <c r="H280" s="28">
        <f>IF(ISERROR(1/VLOOKUP($B280,'Justerad allokering'!$B$2:$AG$462,MATCH(H$2,'Justerad allokering'!$B$2:$AF$2,0),FALSE)),VLOOKUP($B280,'Allokerad kvv'!$B$2:$AV$468,MATCH(H$2,'Allokerad kvv'!$B$2:$AV$2,0),FALSE),VLOOKUP($B280,'Justerad allokering'!$B$2:$AG$462,MATCH(H$2,'Justerad allokering'!$B$2:$AF$2,0),FALSE))</f>
        <v>0</v>
      </c>
      <c r="I280" s="28">
        <f>IF(ISERROR(1/VLOOKUP($B280,'Justerad allokering'!$B$2:$AG$462,MATCH(I$2,'Justerad allokering'!$B$2:$AF$2,0),FALSE)),VLOOKUP($B280,'Allokerad kvv'!$B$2:$AV$468,MATCH(I$2,'Allokerad kvv'!$B$2:$AV$2,0),FALSE),VLOOKUP($B280,'Justerad allokering'!$B$2:$AG$462,MATCH(I$2,'Justerad allokering'!$B$2:$AF$2,0),FALSE))</f>
        <v>0</v>
      </c>
      <c r="J280" s="28">
        <f>IF(ISERROR(1/VLOOKUP($B280,'Justerad allokering'!$B$2:$AG$462,MATCH(J$2,'Justerad allokering'!$B$2:$AF$2,0),FALSE)),VLOOKUP($B280,'Allokerad kvv'!$B$2:$AV$468,MATCH(J$2,'Allokerad kvv'!$B$2:$AV$2,0),FALSE),VLOOKUP($B280,'Justerad allokering'!$B$2:$AG$462,MATCH(J$2,'Justerad allokering'!$B$2:$AF$2,0),FALSE))</f>
        <v>0</v>
      </c>
      <c r="K280" s="28">
        <f>IF(ISERROR(1/VLOOKUP($B280,'Justerad allokering'!$B$2:$AG$462,MATCH(K$2,'Justerad allokering'!$B$2:$AF$2,0),FALSE)),VLOOKUP($B280,'Allokerad kvv'!$B$2:$AV$468,MATCH(K$2,'Allokerad kvv'!$B$2:$AV$2,0),FALSE),VLOOKUP($B280,'Justerad allokering'!$B$2:$AG$462,MATCH(K$2,'Justerad allokering'!$B$2:$AF$2,0),FALSE))</f>
        <v>0</v>
      </c>
      <c r="L280" s="28">
        <f>IF(ISERROR(1/VLOOKUP($B280,'Justerad allokering'!$B$2:$AG$462,MATCH(L$2,'Justerad allokering'!$B$2:$AF$2,0),FALSE)),VLOOKUP($B280,'Allokerad kvv'!$B$2:$AV$468,MATCH(L$2,'Allokerad kvv'!$B$2:$AV$2,0),FALSE),VLOOKUP($B280,'Justerad allokering'!$B$2:$AG$462,MATCH(L$2,'Justerad allokering'!$B$2:$AF$2,0),FALSE))</f>
        <v>0</v>
      </c>
      <c r="M280" s="28">
        <f>IF(ISERROR(1/VLOOKUP($B280,'Justerad allokering'!$B$2:$AG$462,MATCH(M$2,'Justerad allokering'!$B$2:$AF$2,0),FALSE)),VLOOKUP($B280,'Allokerad kvv'!$B$2:$AV$468,MATCH(M$2,'Allokerad kvv'!$B$2:$AV$2,0),FALSE),VLOOKUP($B280,'Justerad allokering'!$B$2:$AG$462,MATCH(M$2,'Justerad allokering'!$B$2:$AF$2,0),FALSE))</f>
        <v>0</v>
      </c>
      <c r="N280" s="28">
        <f>IF(ISERROR(1/VLOOKUP($B280,'Justerad allokering'!$B$2:$AG$462,MATCH(N$2,'Justerad allokering'!$B$2:$AF$2,0),FALSE)),VLOOKUP($B280,'Allokerad kvv'!$B$2:$AV$468,MATCH(N$2,'Allokerad kvv'!$B$2:$AV$2,0),FALSE),VLOOKUP($B280,'Justerad allokering'!$B$2:$AG$462,MATCH(N$2,'Justerad allokering'!$B$2:$AF$2,0),FALSE))</f>
        <v>0</v>
      </c>
      <c r="O280" s="28">
        <f>IF(ISERROR(1/VLOOKUP($B280,'Justerad allokering'!$B$2:$AG$462,MATCH(O$2,'Justerad allokering'!$B$2:$AF$2,0),FALSE)),VLOOKUP($B280,'Allokerad kvv'!$B$2:$AV$468,MATCH(O$2,'Allokerad kvv'!$B$2:$AV$2,0),FALSE),VLOOKUP($B280,'Justerad allokering'!$B$2:$AG$462,MATCH(O$2,'Justerad allokering'!$B$2:$AF$2,0),FALSE))</f>
        <v>0</v>
      </c>
      <c r="P280" s="28">
        <f>IF(ISERROR(1/VLOOKUP($B280,'Justerad allokering'!$B$2:$AG$462,MATCH(P$2,'Justerad allokering'!$B$2:$AF$2,0),FALSE)),VLOOKUP($B280,'Allokerad kvv'!$B$2:$AV$468,MATCH(P$2,'Allokerad kvv'!$B$2:$AV$2,0),FALSE),VLOOKUP($B280,'Justerad allokering'!$B$2:$AG$462,MATCH(P$2,'Justerad allokering'!$B$2:$AF$2,0),FALSE))</f>
        <v>0</v>
      </c>
      <c r="Q280" s="28">
        <f>IF(ISERROR(1/VLOOKUP($B280,'Justerad allokering'!$B$2:$AG$462,MATCH(Q$2,'Justerad allokering'!$B$2:$AF$2,0),FALSE)),VLOOKUP($B280,'Allokerad kvv'!$B$2:$AV$468,MATCH(Q$2,'Allokerad kvv'!$B$2:$AV$2,0),FALSE),VLOOKUP($B280,'Justerad allokering'!$B$2:$AG$462,MATCH(Q$2,'Justerad allokering'!$B$2:$AF$2,0),FALSE))</f>
        <v>0</v>
      </c>
      <c r="R280" s="28">
        <f>IF(ISERROR(1/VLOOKUP($B280,'Justerad allokering'!$B$2:$AG$462,MATCH(R$2,'Justerad allokering'!$B$2:$AF$2,0),FALSE)),VLOOKUP($B280,'Allokerad kvv'!$B$2:$AV$468,MATCH(R$2,'Allokerad kvv'!$B$2:$AV$2,0),FALSE),VLOOKUP($B280,'Justerad allokering'!$B$2:$AG$462,MATCH(R$2,'Justerad allokering'!$B$2:$AF$2,0),FALSE))</f>
        <v>0</v>
      </c>
      <c r="S280" s="28">
        <f>IF(ISERROR(1/VLOOKUP($B280,'Justerad allokering'!$B$2:$AG$462,MATCH(S$2,'Justerad allokering'!$B$2:$AF$2,0),FALSE)),VLOOKUP($B280,'Allokerad kvv'!$B$2:$AV$468,MATCH(S$2,'Allokerad kvv'!$B$2:$AV$2,0),FALSE),VLOOKUP($B280,'Justerad allokering'!$B$2:$AG$462,MATCH(S$2,'Justerad allokering'!$B$2:$AF$2,0),FALSE))</f>
        <v>0</v>
      </c>
      <c r="T280" s="28">
        <f>IF(ISERROR(1/VLOOKUP($B280,'Justerad allokering'!$B$2:$AG$462,MATCH(T$2,'Justerad allokering'!$B$2:$AF$2,0),FALSE)),VLOOKUP($B280,'Allokerad kvv'!$B$2:$AV$468,MATCH(T$2,'Allokerad kvv'!$B$2:$AV$2,0),FALSE),VLOOKUP($B280,'Justerad allokering'!$B$2:$AG$462,MATCH(T$2,'Justerad allokering'!$B$2:$AF$2,0),FALSE))</f>
        <v>0</v>
      </c>
      <c r="U280" s="28">
        <f>IF(ISERROR(1/VLOOKUP($B280,'Justerad allokering'!$B$2:$AG$462,MATCH(U$2,'Justerad allokering'!$B$2:$AF$2,0),FALSE)),VLOOKUP($B280,'Allokerad kvv'!$B$2:$AV$468,MATCH(U$2,'Allokerad kvv'!$B$2:$AV$2,0),FALSE),VLOOKUP($B280,'Justerad allokering'!$B$2:$AG$462,MATCH(U$2,'Justerad allokering'!$B$2:$AF$2,0),FALSE))</f>
        <v>0</v>
      </c>
      <c r="V280" s="28">
        <f>IF(ISERROR(1/VLOOKUP($B280,'Justerad allokering'!$B$2:$AG$462,MATCH(V$2,'Justerad allokering'!$B$2:$AF$2,0),FALSE)),VLOOKUP($B280,'Allokerad kvv'!$B$2:$AV$468,MATCH(V$2,'Allokerad kvv'!$B$2:$AV$2,0),FALSE),VLOOKUP($B280,'Justerad allokering'!$B$2:$AG$462,MATCH(V$2,'Justerad allokering'!$B$2:$AF$2,0),FALSE))</f>
        <v>0</v>
      </c>
      <c r="W280" s="28">
        <f>IF(ISERROR(1/VLOOKUP($B280,'Justerad allokering'!$B$2:$AG$462,MATCH(W$2,'Justerad allokering'!$B$2:$AF$2,0),FALSE)),VLOOKUP($B280,'Allokerad kvv'!$B$2:$AV$468,MATCH(W$2,'Allokerad kvv'!$B$2:$AV$2,0),FALSE),VLOOKUP($B280,'Justerad allokering'!$B$2:$AG$462,MATCH(W$2,'Justerad allokering'!$B$2:$AF$2,0),FALSE))</f>
        <v>0</v>
      </c>
      <c r="X280" s="28">
        <f>IF(ISERROR(1/VLOOKUP($B280,'Justerad allokering'!$B$2:$AG$462,MATCH(X$2,'Justerad allokering'!$B$2:$AF$2,0),FALSE)),VLOOKUP($B280,'Allokerad kvv'!$B$2:$AV$468,MATCH(X$2,'Allokerad kvv'!$B$2:$AV$2,0),FALSE),VLOOKUP($B280,'Justerad allokering'!$B$2:$AG$462,MATCH(X$2,'Justerad allokering'!$B$2:$AF$2,0),FALSE))</f>
        <v>0</v>
      </c>
      <c r="Y280" s="28">
        <f>IF(ISERROR(1/VLOOKUP($B280,'Justerad allokering'!$B$2:$AG$462,MATCH(Y$2,'Justerad allokering'!$B$2:$AF$2,0),FALSE)),VLOOKUP($B280,'Allokerad kvv'!$B$2:$AV$468,MATCH(Y$2,'Allokerad kvv'!$B$2:$AV$2,0),FALSE),VLOOKUP($B280,'Justerad allokering'!$B$2:$AG$462,MATCH(Y$2,'Justerad allokering'!$B$2:$AF$2,0),FALSE))</f>
        <v>0</v>
      </c>
      <c r="Z280" s="28">
        <f>IF(ISERROR(1/VLOOKUP($B280,'Justerad allokering'!$B$2:$AG$462,MATCH(Z$2,'Justerad allokering'!$B$2:$AF$2,0),FALSE)),VLOOKUP($B280,'Allokerad kvv'!$B$2:$AV$468,MATCH(Z$2,'Allokerad kvv'!$B$2:$AV$2,0),FALSE),VLOOKUP($B280,'Justerad allokering'!$B$2:$AG$462,MATCH(Z$2,'Justerad allokering'!$B$2:$AF$2,0),FALSE))</f>
        <v>0</v>
      </c>
      <c r="AA280" s="28"/>
      <c r="AB280" s="28"/>
      <c r="AE280">
        <f t="shared" si="12"/>
        <v>0</v>
      </c>
      <c r="AG280">
        <f t="shared" si="13"/>
        <v>0</v>
      </c>
      <c r="AH280">
        <f t="shared" si="14"/>
        <v>0</v>
      </c>
      <c r="AI280" s="55" t="str">
        <f>IF(AH280=0,"",AH280/VLOOKUP(B280,Kraftvärmeprod!$B$1:$BC$480,MATCH("Summa tillförd energi exklusive rökgaskondensering",Kraftvärmeprod!$B$1:$BC$1,0),FALSE))</f>
        <v/>
      </c>
    </row>
    <row r="281" spans="1:35" x14ac:dyDescent="0.35">
      <c r="A281" s="28" t="s">
        <v>371</v>
      </c>
      <c r="B281" s="28" t="s">
        <v>382</v>
      </c>
      <c r="C281" s="28">
        <f>IF(ISERROR(1/VLOOKUP($B281,'Justerad allokering'!$B$2:$AG$462,MATCH(C$2,'Justerad allokering'!$B$2:$AF$2,0),FALSE)),VLOOKUP($B281,'Allokerad kvv'!$B$2:$AV$468,MATCH(C$2,'Allokerad kvv'!$B$2:$AV$2,0),FALSE),VLOOKUP($B281,'Justerad allokering'!$B$2:$AG$462,MATCH(C$2,'Justerad allokering'!$B$2:$AF$2,0),FALSE))</f>
        <v>0</v>
      </c>
      <c r="D281" s="28">
        <f>IF(ISERROR(1/VLOOKUP($B281,'Justerad allokering'!$B$2:$AG$462,MATCH(D$2,'Justerad allokering'!$B$2:$AF$2,0),FALSE)),VLOOKUP($B281,'Allokerad kvv'!$B$2:$AV$468,MATCH(D$2,'Allokerad kvv'!$B$2:$AV$2,0),FALSE),VLOOKUP($B281,'Justerad allokering'!$B$2:$AG$462,MATCH(D$2,'Justerad allokering'!$B$2:$AF$2,0),FALSE))</f>
        <v>0</v>
      </c>
      <c r="E281" s="28">
        <f>IF(ISERROR(1/VLOOKUP($B281,'Justerad allokering'!$B$2:$AG$462,MATCH(E$2,'Justerad allokering'!$B$2:$AF$2,0),FALSE)),VLOOKUP($B281,'Allokerad kvv'!$B$2:$AV$468,MATCH(E$2,'Allokerad kvv'!$B$2:$AV$2,0),FALSE),VLOOKUP($B281,'Justerad allokering'!$B$2:$AG$462,MATCH(E$2,'Justerad allokering'!$B$2:$AF$2,0),FALSE))</f>
        <v>0</v>
      </c>
      <c r="F281" s="28">
        <f>IF(ISERROR(1/VLOOKUP($B281,'Justerad allokering'!$B$2:$AG$462,MATCH(F$2,'Justerad allokering'!$B$2:$AF$2,0),FALSE)),VLOOKUP($B281,'Allokerad kvv'!$B$2:$AV$468,MATCH(F$2,'Allokerad kvv'!$B$2:$AV$2,0),FALSE),VLOOKUP($B281,'Justerad allokering'!$B$2:$AG$462,MATCH(F$2,'Justerad allokering'!$B$2:$AF$2,0),FALSE))</f>
        <v>0</v>
      </c>
      <c r="G281" s="28">
        <f>IF(ISERROR(1/VLOOKUP($B281,'Justerad allokering'!$B$2:$AG$462,MATCH(G$2,'Justerad allokering'!$B$2:$AF$2,0),FALSE)),VLOOKUP($B281,'Allokerad kvv'!$B$2:$AV$468,MATCH(G$2,'Allokerad kvv'!$B$2:$AV$2,0),FALSE),VLOOKUP($B281,'Justerad allokering'!$B$2:$AG$462,MATCH(G$2,'Justerad allokering'!$B$2:$AF$2,0),FALSE))</f>
        <v>0</v>
      </c>
      <c r="H281" s="28">
        <f>IF(ISERROR(1/VLOOKUP($B281,'Justerad allokering'!$B$2:$AG$462,MATCH(H$2,'Justerad allokering'!$B$2:$AF$2,0),FALSE)),VLOOKUP($B281,'Allokerad kvv'!$B$2:$AV$468,MATCH(H$2,'Allokerad kvv'!$B$2:$AV$2,0),FALSE),VLOOKUP($B281,'Justerad allokering'!$B$2:$AG$462,MATCH(H$2,'Justerad allokering'!$B$2:$AF$2,0),FALSE))</f>
        <v>0</v>
      </c>
      <c r="I281" s="28">
        <f>IF(ISERROR(1/VLOOKUP($B281,'Justerad allokering'!$B$2:$AG$462,MATCH(I$2,'Justerad allokering'!$B$2:$AF$2,0),FALSE)),VLOOKUP($B281,'Allokerad kvv'!$B$2:$AV$468,MATCH(I$2,'Allokerad kvv'!$B$2:$AV$2,0),FALSE),VLOOKUP($B281,'Justerad allokering'!$B$2:$AG$462,MATCH(I$2,'Justerad allokering'!$B$2:$AF$2,0),FALSE))</f>
        <v>0</v>
      </c>
      <c r="J281" s="28">
        <f>IF(ISERROR(1/VLOOKUP($B281,'Justerad allokering'!$B$2:$AG$462,MATCH(J$2,'Justerad allokering'!$B$2:$AF$2,0),FALSE)),VLOOKUP($B281,'Allokerad kvv'!$B$2:$AV$468,MATCH(J$2,'Allokerad kvv'!$B$2:$AV$2,0),FALSE),VLOOKUP($B281,'Justerad allokering'!$B$2:$AG$462,MATCH(J$2,'Justerad allokering'!$B$2:$AF$2,0),FALSE))</f>
        <v>0</v>
      </c>
      <c r="K281" s="28">
        <f>IF(ISERROR(1/VLOOKUP($B281,'Justerad allokering'!$B$2:$AG$462,MATCH(K$2,'Justerad allokering'!$B$2:$AF$2,0),FALSE)),VLOOKUP($B281,'Allokerad kvv'!$B$2:$AV$468,MATCH(K$2,'Allokerad kvv'!$B$2:$AV$2,0),FALSE),VLOOKUP($B281,'Justerad allokering'!$B$2:$AG$462,MATCH(K$2,'Justerad allokering'!$B$2:$AF$2,0),FALSE))</f>
        <v>0</v>
      </c>
      <c r="L281" s="28">
        <f>IF(ISERROR(1/VLOOKUP($B281,'Justerad allokering'!$B$2:$AG$462,MATCH(L$2,'Justerad allokering'!$B$2:$AF$2,0),FALSE)),VLOOKUP($B281,'Allokerad kvv'!$B$2:$AV$468,MATCH(L$2,'Allokerad kvv'!$B$2:$AV$2,0),FALSE),VLOOKUP($B281,'Justerad allokering'!$B$2:$AG$462,MATCH(L$2,'Justerad allokering'!$B$2:$AF$2,0),FALSE))</f>
        <v>0</v>
      </c>
      <c r="M281" s="28">
        <f>IF(ISERROR(1/VLOOKUP($B281,'Justerad allokering'!$B$2:$AG$462,MATCH(M$2,'Justerad allokering'!$B$2:$AF$2,0),FALSE)),VLOOKUP($B281,'Allokerad kvv'!$B$2:$AV$468,MATCH(M$2,'Allokerad kvv'!$B$2:$AV$2,0),FALSE),VLOOKUP($B281,'Justerad allokering'!$B$2:$AG$462,MATCH(M$2,'Justerad allokering'!$B$2:$AF$2,0),FALSE))</f>
        <v>0</v>
      </c>
      <c r="N281" s="28">
        <f>IF(ISERROR(1/VLOOKUP($B281,'Justerad allokering'!$B$2:$AG$462,MATCH(N$2,'Justerad allokering'!$B$2:$AF$2,0),FALSE)),VLOOKUP($B281,'Allokerad kvv'!$B$2:$AV$468,MATCH(N$2,'Allokerad kvv'!$B$2:$AV$2,0),FALSE),VLOOKUP($B281,'Justerad allokering'!$B$2:$AG$462,MATCH(N$2,'Justerad allokering'!$B$2:$AF$2,0),FALSE))</f>
        <v>0</v>
      </c>
      <c r="O281" s="28">
        <f>IF(ISERROR(1/VLOOKUP($B281,'Justerad allokering'!$B$2:$AG$462,MATCH(O$2,'Justerad allokering'!$B$2:$AF$2,0),FALSE)),VLOOKUP($B281,'Allokerad kvv'!$B$2:$AV$468,MATCH(O$2,'Allokerad kvv'!$B$2:$AV$2,0),FALSE),VLOOKUP($B281,'Justerad allokering'!$B$2:$AG$462,MATCH(O$2,'Justerad allokering'!$B$2:$AF$2,0),FALSE))</f>
        <v>0</v>
      </c>
      <c r="P281" s="28">
        <f>IF(ISERROR(1/VLOOKUP($B281,'Justerad allokering'!$B$2:$AG$462,MATCH(P$2,'Justerad allokering'!$B$2:$AF$2,0),FALSE)),VLOOKUP($B281,'Allokerad kvv'!$B$2:$AV$468,MATCH(P$2,'Allokerad kvv'!$B$2:$AV$2,0),FALSE),VLOOKUP($B281,'Justerad allokering'!$B$2:$AG$462,MATCH(P$2,'Justerad allokering'!$B$2:$AF$2,0),FALSE))</f>
        <v>0</v>
      </c>
      <c r="Q281" s="28">
        <f>IF(ISERROR(1/VLOOKUP($B281,'Justerad allokering'!$B$2:$AG$462,MATCH(Q$2,'Justerad allokering'!$B$2:$AF$2,0),FALSE)),VLOOKUP($B281,'Allokerad kvv'!$B$2:$AV$468,MATCH(Q$2,'Allokerad kvv'!$B$2:$AV$2,0),FALSE),VLOOKUP($B281,'Justerad allokering'!$B$2:$AG$462,MATCH(Q$2,'Justerad allokering'!$B$2:$AF$2,0),FALSE))</f>
        <v>0</v>
      </c>
      <c r="R281" s="28">
        <f>IF(ISERROR(1/VLOOKUP($B281,'Justerad allokering'!$B$2:$AG$462,MATCH(R$2,'Justerad allokering'!$B$2:$AF$2,0),FALSE)),VLOOKUP($B281,'Allokerad kvv'!$B$2:$AV$468,MATCH(R$2,'Allokerad kvv'!$B$2:$AV$2,0),FALSE),VLOOKUP($B281,'Justerad allokering'!$B$2:$AG$462,MATCH(R$2,'Justerad allokering'!$B$2:$AF$2,0),FALSE))</f>
        <v>0</v>
      </c>
      <c r="S281" s="28">
        <f>IF(ISERROR(1/VLOOKUP($B281,'Justerad allokering'!$B$2:$AG$462,MATCH(S$2,'Justerad allokering'!$B$2:$AF$2,0),FALSE)),VLOOKUP($B281,'Allokerad kvv'!$B$2:$AV$468,MATCH(S$2,'Allokerad kvv'!$B$2:$AV$2,0),FALSE),VLOOKUP($B281,'Justerad allokering'!$B$2:$AG$462,MATCH(S$2,'Justerad allokering'!$B$2:$AF$2,0),FALSE))</f>
        <v>0</v>
      </c>
      <c r="T281" s="28">
        <f>IF(ISERROR(1/VLOOKUP($B281,'Justerad allokering'!$B$2:$AG$462,MATCH(T$2,'Justerad allokering'!$B$2:$AF$2,0),FALSE)),VLOOKUP($B281,'Allokerad kvv'!$B$2:$AV$468,MATCH(T$2,'Allokerad kvv'!$B$2:$AV$2,0),FALSE),VLOOKUP($B281,'Justerad allokering'!$B$2:$AG$462,MATCH(T$2,'Justerad allokering'!$B$2:$AF$2,0),FALSE))</f>
        <v>0</v>
      </c>
      <c r="U281" s="28">
        <f>IF(ISERROR(1/VLOOKUP($B281,'Justerad allokering'!$B$2:$AG$462,MATCH(U$2,'Justerad allokering'!$B$2:$AF$2,0),FALSE)),VLOOKUP($B281,'Allokerad kvv'!$B$2:$AV$468,MATCH(U$2,'Allokerad kvv'!$B$2:$AV$2,0),FALSE),VLOOKUP($B281,'Justerad allokering'!$B$2:$AG$462,MATCH(U$2,'Justerad allokering'!$B$2:$AF$2,0),FALSE))</f>
        <v>0</v>
      </c>
      <c r="V281" s="28">
        <f>IF(ISERROR(1/VLOOKUP($B281,'Justerad allokering'!$B$2:$AG$462,MATCH(V$2,'Justerad allokering'!$B$2:$AF$2,0),FALSE)),VLOOKUP($B281,'Allokerad kvv'!$B$2:$AV$468,MATCH(V$2,'Allokerad kvv'!$B$2:$AV$2,0),FALSE),VLOOKUP($B281,'Justerad allokering'!$B$2:$AG$462,MATCH(V$2,'Justerad allokering'!$B$2:$AF$2,0),FALSE))</f>
        <v>0</v>
      </c>
      <c r="W281" s="28">
        <f>IF(ISERROR(1/VLOOKUP($B281,'Justerad allokering'!$B$2:$AG$462,MATCH(W$2,'Justerad allokering'!$B$2:$AF$2,0),FALSE)),VLOOKUP($B281,'Allokerad kvv'!$B$2:$AV$468,MATCH(W$2,'Allokerad kvv'!$B$2:$AV$2,0),FALSE),VLOOKUP($B281,'Justerad allokering'!$B$2:$AG$462,MATCH(W$2,'Justerad allokering'!$B$2:$AF$2,0),FALSE))</f>
        <v>0</v>
      </c>
      <c r="X281" s="28">
        <f>IF(ISERROR(1/VLOOKUP($B281,'Justerad allokering'!$B$2:$AG$462,MATCH(X$2,'Justerad allokering'!$B$2:$AF$2,0),FALSE)),VLOOKUP($B281,'Allokerad kvv'!$B$2:$AV$468,MATCH(X$2,'Allokerad kvv'!$B$2:$AV$2,0),FALSE),VLOOKUP($B281,'Justerad allokering'!$B$2:$AG$462,MATCH(X$2,'Justerad allokering'!$B$2:$AF$2,0),FALSE))</f>
        <v>0</v>
      </c>
      <c r="Y281" s="28">
        <f>IF(ISERROR(1/VLOOKUP($B281,'Justerad allokering'!$B$2:$AG$462,MATCH(Y$2,'Justerad allokering'!$B$2:$AF$2,0),FALSE)),VLOOKUP($B281,'Allokerad kvv'!$B$2:$AV$468,MATCH(Y$2,'Allokerad kvv'!$B$2:$AV$2,0),FALSE),VLOOKUP($B281,'Justerad allokering'!$B$2:$AG$462,MATCH(Y$2,'Justerad allokering'!$B$2:$AF$2,0),FALSE))</f>
        <v>0</v>
      </c>
      <c r="Z281" s="28">
        <f>IF(ISERROR(1/VLOOKUP($B281,'Justerad allokering'!$B$2:$AG$462,MATCH(Z$2,'Justerad allokering'!$B$2:$AF$2,0),FALSE)),VLOOKUP($B281,'Allokerad kvv'!$B$2:$AV$468,MATCH(Z$2,'Allokerad kvv'!$B$2:$AV$2,0),FALSE),VLOOKUP($B281,'Justerad allokering'!$B$2:$AG$462,MATCH(Z$2,'Justerad allokering'!$B$2:$AF$2,0),FALSE))</f>
        <v>0</v>
      </c>
      <c r="AA281" s="28"/>
      <c r="AB281" s="28"/>
      <c r="AE281">
        <f t="shared" si="12"/>
        <v>0</v>
      </c>
      <c r="AG281">
        <f t="shared" si="13"/>
        <v>0</v>
      </c>
      <c r="AH281">
        <f t="shared" si="14"/>
        <v>0</v>
      </c>
      <c r="AI281" s="55" t="str">
        <f>IF(AH281=0,"",AH281/VLOOKUP(B281,Kraftvärmeprod!$B$1:$BC$480,MATCH("Summa tillförd energi exklusive rökgaskondensering",Kraftvärmeprod!$B$1:$BC$1,0),FALSE))</f>
        <v/>
      </c>
    </row>
    <row r="282" spans="1:35" x14ac:dyDescent="0.35">
      <c r="A282" s="28" t="s">
        <v>371</v>
      </c>
      <c r="B282" s="28" t="s">
        <v>383</v>
      </c>
      <c r="C282" s="28">
        <f>IF(ISERROR(1/VLOOKUP($B282,'Justerad allokering'!$B$2:$AG$462,MATCH(C$2,'Justerad allokering'!$B$2:$AF$2,0),FALSE)),VLOOKUP($B282,'Allokerad kvv'!$B$2:$AV$468,MATCH(C$2,'Allokerad kvv'!$B$2:$AV$2,0),FALSE),VLOOKUP($B282,'Justerad allokering'!$B$2:$AG$462,MATCH(C$2,'Justerad allokering'!$B$2:$AF$2,0),FALSE))</f>
        <v>0</v>
      </c>
      <c r="D282" s="28">
        <f>IF(ISERROR(1/VLOOKUP($B282,'Justerad allokering'!$B$2:$AG$462,MATCH(D$2,'Justerad allokering'!$B$2:$AF$2,0),FALSE)),VLOOKUP($B282,'Allokerad kvv'!$B$2:$AV$468,MATCH(D$2,'Allokerad kvv'!$B$2:$AV$2,0),FALSE),VLOOKUP($B282,'Justerad allokering'!$B$2:$AG$462,MATCH(D$2,'Justerad allokering'!$B$2:$AF$2,0),FALSE))</f>
        <v>0</v>
      </c>
      <c r="E282" s="28">
        <f>IF(ISERROR(1/VLOOKUP($B282,'Justerad allokering'!$B$2:$AG$462,MATCH(E$2,'Justerad allokering'!$B$2:$AF$2,0),FALSE)),VLOOKUP($B282,'Allokerad kvv'!$B$2:$AV$468,MATCH(E$2,'Allokerad kvv'!$B$2:$AV$2,0),FALSE),VLOOKUP($B282,'Justerad allokering'!$B$2:$AG$462,MATCH(E$2,'Justerad allokering'!$B$2:$AF$2,0),FALSE))</f>
        <v>0</v>
      </c>
      <c r="F282" s="28">
        <f>IF(ISERROR(1/VLOOKUP($B282,'Justerad allokering'!$B$2:$AG$462,MATCH(F$2,'Justerad allokering'!$B$2:$AF$2,0),FALSE)),VLOOKUP($B282,'Allokerad kvv'!$B$2:$AV$468,MATCH(F$2,'Allokerad kvv'!$B$2:$AV$2,0),FALSE),VLOOKUP($B282,'Justerad allokering'!$B$2:$AG$462,MATCH(F$2,'Justerad allokering'!$B$2:$AF$2,0),FALSE))</f>
        <v>0</v>
      </c>
      <c r="G282" s="28">
        <f>IF(ISERROR(1/VLOOKUP($B282,'Justerad allokering'!$B$2:$AG$462,MATCH(G$2,'Justerad allokering'!$B$2:$AF$2,0),FALSE)),VLOOKUP($B282,'Allokerad kvv'!$B$2:$AV$468,MATCH(G$2,'Allokerad kvv'!$B$2:$AV$2,0),FALSE),VLOOKUP($B282,'Justerad allokering'!$B$2:$AG$462,MATCH(G$2,'Justerad allokering'!$B$2:$AF$2,0),FALSE))</f>
        <v>0</v>
      </c>
      <c r="H282" s="28">
        <f>IF(ISERROR(1/VLOOKUP($B282,'Justerad allokering'!$B$2:$AG$462,MATCH(H$2,'Justerad allokering'!$B$2:$AF$2,0),FALSE)),VLOOKUP($B282,'Allokerad kvv'!$B$2:$AV$468,MATCH(H$2,'Allokerad kvv'!$B$2:$AV$2,0),FALSE),VLOOKUP($B282,'Justerad allokering'!$B$2:$AG$462,MATCH(H$2,'Justerad allokering'!$B$2:$AF$2,0),FALSE))</f>
        <v>0</v>
      </c>
      <c r="I282" s="28">
        <f>IF(ISERROR(1/VLOOKUP($B282,'Justerad allokering'!$B$2:$AG$462,MATCH(I$2,'Justerad allokering'!$B$2:$AF$2,0),FALSE)),VLOOKUP($B282,'Allokerad kvv'!$B$2:$AV$468,MATCH(I$2,'Allokerad kvv'!$B$2:$AV$2,0),FALSE),VLOOKUP($B282,'Justerad allokering'!$B$2:$AG$462,MATCH(I$2,'Justerad allokering'!$B$2:$AF$2,0),FALSE))</f>
        <v>0</v>
      </c>
      <c r="J282" s="28">
        <f>IF(ISERROR(1/VLOOKUP($B282,'Justerad allokering'!$B$2:$AG$462,MATCH(J$2,'Justerad allokering'!$B$2:$AF$2,0),FALSE)),VLOOKUP($B282,'Allokerad kvv'!$B$2:$AV$468,MATCH(J$2,'Allokerad kvv'!$B$2:$AV$2,0),FALSE),VLOOKUP($B282,'Justerad allokering'!$B$2:$AG$462,MATCH(J$2,'Justerad allokering'!$B$2:$AF$2,0),FALSE))</f>
        <v>0</v>
      </c>
      <c r="K282" s="28">
        <f>IF(ISERROR(1/VLOOKUP($B282,'Justerad allokering'!$B$2:$AG$462,MATCH(K$2,'Justerad allokering'!$B$2:$AF$2,0),FALSE)),VLOOKUP($B282,'Allokerad kvv'!$B$2:$AV$468,MATCH(K$2,'Allokerad kvv'!$B$2:$AV$2,0),FALSE),VLOOKUP($B282,'Justerad allokering'!$B$2:$AG$462,MATCH(K$2,'Justerad allokering'!$B$2:$AF$2,0),FALSE))</f>
        <v>0</v>
      </c>
      <c r="L282" s="28">
        <f>IF(ISERROR(1/VLOOKUP($B282,'Justerad allokering'!$B$2:$AG$462,MATCH(L$2,'Justerad allokering'!$B$2:$AF$2,0),FALSE)),VLOOKUP($B282,'Allokerad kvv'!$B$2:$AV$468,MATCH(L$2,'Allokerad kvv'!$B$2:$AV$2,0),FALSE),VLOOKUP($B282,'Justerad allokering'!$B$2:$AG$462,MATCH(L$2,'Justerad allokering'!$B$2:$AF$2,0),FALSE))</f>
        <v>0</v>
      </c>
      <c r="M282" s="28">
        <f>IF(ISERROR(1/VLOOKUP($B282,'Justerad allokering'!$B$2:$AG$462,MATCH(M$2,'Justerad allokering'!$B$2:$AF$2,0),FALSE)),VLOOKUP($B282,'Allokerad kvv'!$B$2:$AV$468,MATCH(M$2,'Allokerad kvv'!$B$2:$AV$2,0),FALSE),VLOOKUP($B282,'Justerad allokering'!$B$2:$AG$462,MATCH(M$2,'Justerad allokering'!$B$2:$AF$2,0),FALSE))</f>
        <v>0</v>
      </c>
      <c r="N282" s="28">
        <f>IF(ISERROR(1/VLOOKUP($B282,'Justerad allokering'!$B$2:$AG$462,MATCH(N$2,'Justerad allokering'!$B$2:$AF$2,0),FALSE)),VLOOKUP($B282,'Allokerad kvv'!$B$2:$AV$468,MATCH(N$2,'Allokerad kvv'!$B$2:$AV$2,0),FALSE),VLOOKUP($B282,'Justerad allokering'!$B$2:$AG$462,MATCH(N$2,'Justerad allokering'!$B$2:$AF$2,0),FALSE))</f>
        <v>0</v>
      </c>
      <c r="O282" s="28">
        <f>IF(ISERROR(1/VLOOKUP($B282,'Justerad allokering'!$B$2:$AG$462,MATCH(O$2,'Justerad allokering'!$B$2:$AF$2,0),FALSE)),VLOOKUP($B282,'Allokerad kvv'!$B$2:$AV$468,MATCH(O$2,'Allokerad kvv'!$B$2:$AV$2,0),FALSE),VLOOKUP($B282,'Justerad allokering'!$B$2:$AG$462,MATCH(O$2,'Justerad allokering'!$B$2:$AF$2,0),FALSE))</f>
        <v>0</v>
      </c>
      <c r="P282" s="28">
        <f>IF(ISERROR(1/VLOOKUP($B282,'Justerad allokering'!$B$2:$AG$462,MATCH(P$2,'Justerad allokering'!$B$2:$AF$2,0),FALSE)),VLOOKUP($B282,'Allokerad kvv'!$B$2:$AV$468,MATCH(P$2,'Allokerad kvv'!$B$2:$AV$2,0),FALSE),VLOOKUP($B282,'Justerad allokering'!$B$2:$AG$462,MATCH(P$2,'Justerad allokering'!$B$2:$AF$2,0),FALSE))</f>
        <v>0</v>
      </c>
      <c r="Q282" s="28">
        <f>IF(ISERROR(1/VLOOKUP($B282,'Justerad allokering'!$B$2:$AG$462,MATCH(Q$2,'Justerad allokering'!$B$2:$AF$2,0),FALSE)),VLOOKUP($B282,'Allokerad kvv'!$B$2:$AV$468,MATCH(Q$2,'Allokerad kvv'!$B$2:$AV$2,0),FALSE),VLOOKUP($B282,'Justerad allokering'!$B$2:$AG$462,MATCH(Q$2,'Justerad allokering'!$B$2:$AF$2,0),FALSE))</f>
        <v>0</v>
      </c>
      <c r="R282" s="28">
        <f>IF(ISERROR(1/VLOOKUP($B282,'Justerad allokering'!$B$2:$AG$462,MATCH(R$2,'Justerad allokering'!$B$2:$AF$2,0),FALSE)),VLOOKUP($B282,'Allokerad kvv'!$B$2:$AV$468,MATCH(R$2,'Allokerad kvv'!$B$2:$AV$2,0),FALSE),VLOOKUP($B282,'Justerad allokering'!$B$2:$AG$462,MATCH(R$2,'Justerad allokering'!$B$2:$AF$2,0),FALSE))</f>
        <v>0</v>
      </c>
      <c r="S282" s="28">
        <f>IF(ISERROR(1/VLOOKUP($B282,'Justerad allokering'!$B$2:$AG$462,MATCH(S$2,'Justerad allokering'!$B$2:$AF$2,0),FALSE)),VLOOKUP($B282,'Allokerad kvv'!$B$2:$AV$468,MATCH(S$2,'Allokerad kvv'!$B$2:$AV$2,0),FALSE),VLOOKUP($B282,'Justerad allokering'!$B$2:$AG$462,MATCH(S$2,'Justerad allokering'!$B$2:$AF$2,0),FALSE))</f>
        <v>0</v>
      </c>
      <c r="T282" s="28">
        <f>IF(ISERROR(1/VLOOKUP($B282,'Justerad allokering'!$B$2:$AG$462,MATCH(T$2,'Justerad allokering'!$B$2:$AF$2,0),FALSE)),VLOOKUP($B282,'Allokerad kvv'!$B$2:$AV$468,MATCH(T$2,'Allokerad kvv'!$B$2:$AV$2,0),FALSE),VLOOKUP($B282,'Justerad allokering'!$B$2:$AG$462,MATCH(T$2,'Justerad allokering'!$B$2:$AF$2,0),FALSE))</f>
        <v>0</v>
      </c>
      <c r="U282" s="28">
        <f>IF(ISERROR(1/VLOOKUP($B282,'Justerad allokering'!$B$2:$AG$462,MATCH(U$2,'Justerad allokering'!$B$2:$AF$2,0),FALSE)),VLOOKUP($B282,'Allokerad kvv'!$B$2:$AV$468,MATCH(U$2,'Allokerad kvv'!$B$2:$AV$2,0),FALSE),VLOOKUP($B282,'Justerad allokering'!$B$2:$AG$462,MATCH(U$2,'Justerad allokering'!$B$2:$AF$2,0),FALSE))</f>
        <v>0</v>
      </c>
      <c r="V282" s="28">
        <f>IF(ISERROR(1/VLOOKUP($B282,'Justerad allokering'!$B$2:$AG$462,MATCH(V$2,'Justerad allokering'!$B$2:$AF$2,0),FALSE)),VLOOKUP($B282,'Allokerad kvv'!$B$2:$AV$468,MATCH(V$2,'Allokerad kvv'!$B$2:$AV$2,0),FALSE),VLOOKUP($B282,'Justerad allokering'!$B$2:$AG$462,MATCH(V$2,'Justerad allokering'!$B$2:$AF$2,0),FALSE))</f>
        <v>0</v>
      </c>
      <c r="W282" s="28">
        <f>IF(ISERROR(1/VLOOKUP($B282,'Justerad allokering'!$B$2:$AG$462,MATCH(W$2,'Justerad allokering'!$B$2:$AF$2,0),FALSE)),VLOOKUP($B282,'Allokerad kvv'!$B$2:$AV$468,MATCH(W$2,'Allokerad kvv'!$B$2:$AV$2,0),FALSE),VLOOKUP($B282,'Justerad allokering'!$B$2:$AG$462,MATCH(W$2,'Justerad allokering'!$B$2:$AF$2,0),FALSE))</f>
        <v>0</v>
      </c>
      <c r="X282" s="28">
        <f>IF(ISERROR(1/VLOOKUP($B282,'Justerad allokering'!$B$2:$AG$462,MATCH(X$2,'Justerad allokering'!$B$2:$AF$2,0),FALSE)),VLOOKUP($B282,'Allokerad kvv'!$B$2:$AV$468,MATCH(X$2,'Allokerad kvv'!$B$2:$AV$2,0),FALSE),VLOOKUP($B282,'Justerad allokering'!$B$2:$AG$462,MATCH(X$2,'Justerad allokering'!$B$2:$AF$2,0),FALSE))</f>
        <v>0</v>
      </c>
      <c r="Y282" s="28">
        <f>IF(ISERROR(1/VLOOKUP($B282,'Justerad allokering'!$B$2:$AG$462,MATCH(Y$2,'Justerad allokering'!$B$2:$AF$2,0),FALSE)),VLOOKUP($B282,'Allokerad kvv'!$B$2:$AV$468,MATCH(Y$2,'Allokerad kvv'!$B$2:$AV$2,0),FALSE),VLOOKUP($B282,'Justerad allokering'!$B$2:$AG$462,MATCH(Y$2,'Justerad allokering'!$B$2:$AF$2,0),FALSE))</f>
        <v>0</v>
      </c>
      <c r="Z282" s="28">
        <f>IF(ISERROR(1/VLOOKUP($B282,'Justerad allokering'!$B$2:$AG$462,MATCH(Z$2,'Justerad allokering'!$B$2:$AF$2,0),FALSE)),VLOOKUP($B282,'Allokerad kvv'!$B$2:$AV$468,MATCH(Z$2,'Allokerad kvv'!$B$2:$AV$2,0),FALSE),VLOOKUP($B282,'Justerad allokering'!$B$2:$AG$462,MATCH(Z$2,'Justerad allokering'!$B$2:$AF$2,0),FALSE))</f>
        <v>0</v>
      </c>
      <c r="AA282" s="28"/>
      <c r="AB282" s="28"/>
      <c r="AE282">
        <f t="shared" si="12"/>
        <v>0</v>
      </c>
      <c r="AG282">
        <f t="shared" si="13"/>
        <v>0</v>
      </c>
      <c r="AH282">
        <f t="shared" si="14"/>
        <v>0</v>
      </c>
      <c r="AI282" s="55" t="str">
        <f>IF(AH282=0,"",AH282/VLOOKUP(B282,Kraftvärmeprod!$B$1:$BC$480,MATCH("Summa tillförd energi exklusive rökgaskondensering",Kraftvärmeprod!$B$1:$BC$1,0),FALSE))</f>
        <v/>
      </c>
    </row>
    <row r="283" spans="1:35" x14ac:dyDescent="0.35">
      <c r="A283" s="28" t="s">
        <v>371</v>
      </c>
      <c r="B283" s="28" t="s">
        <v>384</v>
      </c>
      <c r="C283" s="28">
        <f>IF(ISERROR(1/VLOOKUP($B283,'Justerad allokering'!$B$2:$AG$462,MATCH(C$2,'Justerad allokering'!$B$2:$AF$2,0),FALSE)),VLOOKUP($B283,'Allokerad kvv'!$B$2:$AV$468,MATCH(C$2,'Allokerad kvv'!$B$2:$AV$2,0),FALSE),VLOOKUP($B283,'Justerad allokering'!$B$2:$AG$462,MATCH(C$2,'Justerad allokering'!$B$2:$AF$2,0),FALSE))</f>
        <v>0</v>
      </c>
      <c r="D283" s="28">
        <f>IF(ISERROR(1/VLOOKUP($B283,'Justerad allokering'!$B$2:$AG$462,MATCH(D$2,'Justerad allokering'!$B$2:$AF$2,0),FALSE)),VLOOKUP($B283,'Allokerad kvv'!$B$2:$AV$468,MATCH(D$2,'Allokerad kvv'!$B$2:$AV$2,0),FALSE),VLOOKUP($B283,'Justerad allokering'!$B$2:$AG$462,MATCH(D$2,'Justerad allokering'!$B$2:$AF$2,0),FALSE))</f>
        <v>0</v>
      </c>
      <c r="E283" s="28">
        <f>IF(ISERROR(1/VLOOKUP($B283,'Justerad allokering'!$B$2:$AG$462,MATCH(E$2,'Justerad allokering'!$B$2:$AF$2,0),FALSE)),VLOOKUP($B283,'Allokerad kvv'!$B$2:$AV$468,MATCH(E$2,'Allokerad kvv'!$B$2:$AV$2,0),FALSE),VLOOKUP($B283,'Justerad allokering'!$B$2:$AG$462,MATCH(E$2,'Justerad allokering'!$B$2:$AF$2,0),FALSE))</f>
        <v>0</v>
      </c>
      <c r="F283" s="28">
        <f>IF(ISERROR(1/VLOOKUP($B283,'Justerad allokering'!$B$2:$AG$462,MATCH(F$2,'Justerad allokering'!$B$2:$AF$2,0),FALSE)),VLOOKUP($B283,'Allokerad kvv'!$B$2:$AV$468,MATCH(F$2,'Allokerad kvv'!$B$2:$AV$2,0),FALSE),VLOOKUP($B283,'Justerad allokering'!$B$2:$AG$462,MATCH(F$2,'Justerad allokering'!$B$2:$AF$2,0),FALSE))</f>
        <v>0</v>
      </c>
      <c r="G283" s="28">
        <f>IF(ISERROR(1/VLOOKUP($B283,'Justerad allokering'!$B$2:$AG$462,MATCH(G$2,'Justerad allokering'!$B$2:$AF$2,0),FALSE)),VLOOKUP($B283,'Allokerad kvv'!$B$2:$AV$468,MATCH(G$2,'Allokerad kvv'!$B$2:$AV$2,0),FALSE),VLOOKUP($B283,'Justerad allokering'!$B$2:$AG$462,MATCH(G$2,'Justerad allokering'!$B$2:$AF$2,0),FALSE))</f>
        <v>0</v>
      </c>
      <c r="H283" s="28">
        <f>IF(ISERROR(1/VLOOKUP($B283,'Justerad allokering'!$B$2:$AG$462,MATCH(H$2,'Justerad allokering'!$B$2:$AF$2,0),FALSE)),VLOOKUP($B283,'Allokerad kvv'!$B$2:$AV$468,MATCH(H$2,'Allokerad kvv'!$B$2:$AV$2,0),FALSE),VLOOKUP($B283,'Justerad allokering'!$B$2:$AG$462,MATCH(H$2,'Justerad allokering'!$B$2:$AF$2,0),FALSE))</f>
        <v>0</v>
      </c>
      <c r="I283" s="28">
        <f>IF(ISERROR(1/VLOOKUP($B283,'Justerad allokering'!$B$2:$AG$462,MATCH(I$2,'Justerad allokering'!$B$2:$AF$2,0),FALSE)),VLOOKUP($B283,'Allokerad kvv'!$B$2:$AV$468,MATCH(I$2,'Allokerad kvv'!$B$2:$AV$2,0),FALSE),VLOOKUP($B283,'Justerad allokering'!$B$2:$AG$462,MATCH(I$2,'Justerad allokering'!$B$2:$AF$2,0),FALSE))</f>
        <v>0</v>
      </c>
      <c r="J283" s="28">
        <f>IF(ISERROR(1/VLOOKUP($B283,'Justerad allokering'!$B$2:$AG$462,MATCH(J$2,'Justerad allokering'!$B$2:$AF$2,0),FALSE)),VLOOKUP($B283,'Allokerad kvv'!$B$2:$AV$468,MATCH(J$2,'Allokerad kvv'!$B$2:$AV$2,0),FALSE),VLOOKUP($B283,'Justerad allokering'!$B$2:$AG$462,MATCH(J$2,'Justerad allokering'!$B$2:$AF$2,0),FALSE))</f>
        <v>0</v>
      </c>
      <c r="K283" s="28">
        <f>IF(ISERROR(1/VLOOKUP($B283,'Justerad allokering'!$B$2:$AG$462,MATCH(K$2,'Justerad allokering'!$B$2:$AF$2,0),FALSE)),VLOOKUP($B283,'Allokerad kvv'!$B$2:$AV$468,MATCH(K$2,'Allokerad kvv'!$B$2:$AV$2,0),FALSE),VLOOKUP($B283,'Justerad allokering'!$B$2:$AG$462,MATCH(K$2,'Justerad allokering'!$B$2:$AF$2,0),FALSE))</f>
        <v>0</v>
      </c>
      <c r="L283" s="28">
        <f>IF(ISERROR(1/VLOOKUP($B283,'Justerad allokering'!$B$2:$AG$462,MATCH(L$2,'Justerad allokering'!$B$2:$AF$2,0),FALSE)),VLOOKUP($B283,'Allokerad kvv'!$B$2:$AV$468,MATCH(L$2,'Allokerad kvv'!$B$2:$AV$2,0),FALSE),VLOOKUP($B283,'Justerad allokering'!$B$2:$AG$462,MATCH(L$2,'Justerad allokering'!$B$2:$AF$2,0),FALSE))</f>
        <v>0</v>
      </c>
      <c r="M283" s="28">
        <f>IF(ISERROR(1/VLOOKUP($B283,'Justerad allokering'!$B$2:$AG$462,MATCH(M$2,'Justerad allokering'!$B$2:$AF$2,0),FALSE)),VLOOKUP($B283,'Allokerad kvv'!$B$2:$AV$468,MATCH(M$2,'Allokerad kvv'!$B$2:$AV$2,0),FALSE),VLOOKUP($B283,'Justerad allokering'!$B$2:$AG$462,MATCH(M$2,'Justerad allokering'!$B$2:$AF$2,0),FALSE))</f>
        <v>0</v>
      </c>
      <c r="N283" s="28">
        <f>IF(ISERROR(1/VLOOKUP($B283,'Justerad allokering'!$B$2:$AG$462,MATCH(N$2,'Justerad allokering'!$B$2:$AF$2,0),FALSE)),VLOOKUP($B283,'Allokerad kvv'!$B$2:$AV$468,MATCH(N$2,'Allokerad kvv'!$B$2:$AV$2,0),FALSE),VLOOKUP($B283,'Justerad allokering'!$B$2:$AG$462,MATCH(N$2,'Justerad allokering'!$B$2:$AF$2,0),FALSE))</f>
        <v>0</v>
      </c>
      <c r="O283" s="28">
        <f>IF(ISERROR(1/VLOOKUP($B283,'Justerad allokering'!$B$2:$AG$462,MATCH(O$2,'Justerad allokering'!$B$2:$AF$2,0),FALSE)),VLOOKUP($B283,'Allokerad kvv'!$B$2:$AV$468,MATCH(O$2,'Allokerad kvv'!$B$2:$AV$2,0),FALSE),VLOOKUP($B283,'Justerad allokering'!$B$2:$AG$462,MATCH(O$2,'Justerad allokering'!$B$2:$AF$2,0),FALSE))</f>
        <v>0</v>
      </c>
      <c r="P283" s="28">
        <f>IF(ISERROR(1/VLOOKUP($B283,'Justerad allokering'!$B$2:$AG$462,MATCH(P$2,'Justerad allokering'!$B$2:$AF$2,0),FALSE)),VLOOKUP($B283,'Allokerad kvv'!$B$2:$AV$468,MATCH(P$2,'Allokerad kvv'!$B$2:$AV$2,0),FALSE),VLOOKUP($B283,'Justerad allokering'!$B$2:$AG$462,MATCH(P$2,'Justerad allokering'!$B$2:$AF$2,0),FALSE))</f>
        <v>0</v>
      </c>
      <c r="Q283" s="28">
        <f>IF(ISERROR(1/VLOOKUP($B283,'Justerad allokering'!$B$2:$AG$462,MATCH(Q$2,'Justerad allokering'!$B$2:$AF$2,0),FALSE)),VLOOKUP($B283,'Allokerad kvv'!$B$2:$AV$468,MATCH(Q$2,'Allokerad kvv'!$B$2:$AV$2,0),FALSE),VLOOKUP($B283,'Justerad allokering'!$B$2:$AG$462,MATCH(Q$2,'Justerad allokering'!$B$2:$AF$2,0),FALSE))</f>
        <v>0</v>
      </c>
      <c r="R283" s="28">
        <f>IF(ISERROR(1/VLOOKUP($B283,'Justerad allokering'!$B$2:$AG$462,MATCH(R$2,'Justerad allokering'!$B$2:$AF$2,0),FALSE)),VLOOKUP($B283,'Allokerad kvv'!$B$2:$AV$468,MATCH(R$2,'Allokerad kvv'!$B$2:$AV$2,0),FALSE),VLOOKUP($B283,'Justerad allokering'!$B$2:$AG$462,MATCH(R$2,'Justerad allokering'!$B$2:$AF$2,0),FALSE))</f>
        <v>0</v>
      </c>
      <c r="S283" s="28">
        <f>IF(ISERROR(1/VLOOKUP($B283,'Justerad allokering'!$B$2:$AG$462,MATCH(S$2,'Justerad allokering'!$B$2:$AF$2,0),FALSE)),VLOOKUP($B283,'Allokerad kvv'!$B$2:$AV$468,MATCH(S$2,'Allokerad kvv'!$B$2:$AV$2,0),FALSE),VLOOKUP($B283,'Justerad allokering'!$B$2:$AG$462,MATCH(S$2,'Justerad allokering'!$B$2:$AF$2,0),FALSE))</f>
        <v>0</v>
      </c>
      <c r="T283" s="28">
        <f>IF(ISERROR(1/VLOOKUP($B283,'Justerad allokering'!$B$2:$AG$462,MATCH(T$2,'Justerad allokering'!$B$2:$AF$2,0),FALSE)),VLOOKUP($B283,'Allokerad kvv'!$B$2:$AV$468,MATCH(T$2,'Allokerad kvv'!$B$2:$AV$2,0),FALSE),VLOOKUP($B283,'Justerad allokering'!$B$2:$AG$462,MATCH(T$2,'Justerad allokering'!$B$2:$AF$2,0),FALSE))</f>
        <v>0</v>
      </c>
      <c r="U283" s="28">
        <f>IF(ISERROR(1/VLOOKUP($B283,'Justerad allokering'!$B$2:$AG$462,MATCH(U$2,'Justerad allokering'!$B$2:$AF$2,0),FALSE)),VLOOKUP($B283,'Allokerad kvv'!$B$2:$AV$468,MATCH(U$2,'Allokerad kvv'!$B$2:$AV$2,0),FALSE),VLOOKUP($B283,'Justerad allokering'!$B$2:$AG$462,MATCH(U$2,'Justerad allokering'!$B$2:$AF$2,0),FALSE))</f>
        <v>0</v>
      </c>
      <c r="V283" s="28">
        <f>IF(ISERROR(1/VLOOKUP($B283,'Justerad allokering'!$B$2:$AG$462,MATCH(V$2,'Justerad allokering'!$B$2:$AF$2,0),FALSE)),VLOOKUP($B283,'Allokerad kvv'!$B$2:$AV$468,MATCH(V$2,'Allokerad kvv'!$B$2:$AV$2,0),FALSE),VLOOKUP($B283,'Justerad allokering'!$B$2:$AG$462,MATCH(V$2,'Justerad allokering'!$B$2:$AF$2,0),FALSE))</f>
        <v>0</v>
      </c>
      <c r="W283" s="28">
        <f>IF(ISERROR(1/VLOOKUP($B283,'Justerad allokering'!$B$2:$AG$462,MATCH(W$2,'Justerad allokering'!$B$2:$AF$2,0),FALSE)),VLOOKUP($B283,'Allokerad kvv'!$B$2:$AV$468,MATCH(W$2,'Allokerad kvv'!$B$2:$AV$2,0),FALSE),VLOOKUP($B283,'Justerad allokering'!$B$2:$AG$462,MATCH(W$2,'Justerad allokering'!$B$2:$AF$2,0),FALSE))</f>
        <v>0</v>
      </c>
      <c r="X283" s="28">
        <f>IF(ISERROR(1/VLOOKUP($B283,'Justerad allokering'!$B$2:$AG$462,MATCH(X$2,'Justerad allokering'!$B$2:$AF$2,0),FALSE)),VLOOKUP($B283,'Allokerad kvv'!$B$2:$AV$468,MATCH(X$2,'Allokerad kvv'!$B$2:$AV$2,0),FALSE),VLOOKUP($B283,'Justerad allokering'!$B$2:$AG$462,MATCH(X$2,'Justerad allokering'!$B$2:$AF$2,0),FALSE))</f>
        <v>0</v>
      </c>
      <c r="Y283" s="28">
        <f>IF(ISERROR(1/VLOOKUP($B283,'Justerad allokering'!$B$2:$AG$462,MATCH(Y$2,'Justerad allokering'!$B$2:$AF$2,0),FALSE)),VLOOKUP($B283,'Allokerad kvv'!$B$2:$AV$468,MATCH(Y$2,'Allokerad kvv'!$B$2:$AV$2,0),FALSE),VLOOKUP($B283,'Justerad allokering'!$B$2:$AG$462,MATCH(Y$2,'Justerad allokering'!$B$2:$AF$2,0),FALSE))</f>
        <v>0</v>
      </c>
      <c r="Z283" s="28">
        <f>IF(ISERROR(1/VLOOKUP($B283,'Justerad allokering'!$B$2:$AG$462,MATCH(Z$2,'Justerad allokering'!$B$2:$AF$2,0),FALSE)),VLOOKUP($B283,'Allokerad kvv'!$B$2:$AV$468,MATCH(Z$2,'Allokerad kvv'!$B$2:$AV$2,0),FALSE),VLOOKUP($B283,'Justerad allokering'!$B$2:$AG$462,MATCH(Z$2,'Justerad allokering'!$B$2:$AF$2,0),FALSE))</f>
        <v>0</v>
      </c>
      <c r="AA283" s="28"/>
      <c r="AB283" s="28"/>
      <c r="AE283">
        <f t="shared" si="12"/>
        <v>0</v>
      </c>
      <c r="AG283">
        <f t="shared" si="13"/>
        <v>0</v>
      </c>
      <c r="AH283">
        <f t="shared" si="14"/>
        <v>0</v>
      </c>
      <c r="AI283" s="55" t="str">
        <f>IF(AH283=0,"",AH283/VLOOKUP(B283,Kraftvärmeprod!$B$1:$BC$480,MATCH("Summa tillförd energi exklusive rökgaskondensering",Kraftvärmeprod!$B$1:$BC$1,0),FALSE))</f>
        <v/>
      </c>
    </row>
    <row r="284" spans="1:35" x14ac:dyDescent="0.35">
      <c r="A284" s="28" t="s">
        <v>371</v>
      </c>
      <c r="B284" s="28" t="s">
        <v>385</v>
      </c>
      <c r="C284" s="28">
        <f>IF(ISERROR(1/VLOOKUP($B284,'Justerad allokering'!$B$2:$AG$462,MATCH(C$2,'Justerad allokering'!$B$2:$AF$2,0),FALSE)),VLOOKUP($B284,'Allokerad kvv'!$B$2:$AV$468,MATCH(C$2,'Allokerad kvv'!$B$2:$AV$2,0),FALSE),VLOOKUP($B284,'Justerad allokering'!$B$2:$AG$462,MATCH(C$2,'Justerad allokering'!$B$2:$AF$2,0),FALSE))</f>
        <v>0</v>
      </c>
      <c r="D284" s="28">
        <f>IF(ISERROR(1/VLOOKUP($B284,'Justerad allokering'!$B$2:$AG$462,MATCH(D$2,'Justerad allokering'!$B$2:$AF$2,0),FALSE)),VLOOKUP($B284,'Allokerad kvv'!$B$2:$AV$468,MATCH(D$2,'Allokerad kvv'!$B$2:$AV$2,0),FALSE),VLOOKUP($B284,'Justerad allokering'!$B$2:$AG$462,MATCH(D$2,'Justerad allokering'!$B$2:$AF$2,0),FALSE))</f>
        <v>0</v>
      </c>
      <c r="E284" s="28">
        <f>IF(ISERROR(1/VLOOKUP($B284,'Justerad allokering'!$B$2:$AG$462,MATCH(E$2,'Justerad allokering'!$B$2:$AF$2,0),FALSE)),VLOOKUP($B284,'Allokerad kvv'!$B$2:$AV$468,MATCH(E$2,'Allokerad kvv'!$B$2:$AV$2,0),FALSE),VLOOKUP($B284,'Justerad allokering'!$B$2:$AG$462,MATCH(E$2,'Justerad allokering'!$B$2:$AF$2,0),FALSE))</f>
        <v>0</v>
      </c>
      <c r="F284" s="28">
        <f>IF(ISERROR(1/VLOOKUP($B284,'Justerad allokering'!$B$2:$AG$462,MATCH(F$2,'Justerad allokering'!$B$2:$AF$2,0),FALSE)),VLOOKUP($B284,'Allokerad kvv'!$B$2:$AV$468,MATCH(F$2,'Allokerad kvv'!$B$2:$AV$2,0),FALSE),VLOOKUP($B284,'Justerad allokering'!$B$2:$AG$462,MATCH(F$2,'Justerad allokering'!$B$2:$AF$2,0),FALSE))</f>
        <v>0</v>
      </c>
      <c r="G284" s="28">
        <f>IF(ISERROR(1/VLOOKUP($B284,'Justerad allokering'!$B$2:$AG$462,MATCH(G$2,'Justerad allokering'!$B$2:$AF$2,0),FALSE)),VLOOKUP($B284,'Allokerad kvv'!$B$2:$AV$468,MATCH(G$2,'Allokerad kvv'!$B$2:$AV$2,0),FALSE),VLOOKUP($B284,'Justerad allokering'!$B$2:$AG$462,MATCH(G$2,'Justerad allokering'!$B$2:$AF$2,0),FALSE))</f>
        <v>0</v>
      </c>
      <c r="H284" s="28">
        <f>IF(ISERROR(1/VLOOKUP($B284,'Justerad allokering'!$B$2:$AG$462,MATCH(H$2,'Justerad allokering'!$B$2:$AF$2,0),FALSE)),VLOOKUP($B284,'Allokerad kvv'!$B$2:$AV$468,MATCH(H$2,'Allokerad kvv'!$B$2:$AV$2,0),FALSE),VLOOKUP($B284,'Justerad allokering'!$B$2:$AG$462,MATCH(H$2,'Justerad allokering'!$B$2:$AF$2,0),FALSE))</f>
        <v>0</v>
      </c>
      <c r="I284" s="28">
        <f>IF(ISERROR(1/VLOOKUP($B284,'Justerad allokering'!$B$2:$AG$462,MATCH(I$2,'Justerad allokering'!$B$2:$AF$2,0),FALSE)),VLOOKUP($B284,'Allokerad kvv'!$B$2:$AV$468,MATCH(I$2,'Allokerad kvv'!$B$2:$AV$2,0),FALSE),VLOOKUP($B284,'Justerad allokering'!$B$2:$AG$462,MATCH(I$2,'Justerad allokering'!$B$2:$AF$2,0),FALSE))</f>
        <v>0</v>
      </c>
      <c r="J284" s="28">
        <f>IF(ISERROR(1/VLOOKUP($B284,'Justerad allokering'!$B$2:$AG$462,MATCH(J$2,'Justerad allokering'!$B$2:$AF$2,0),FALSE)),VLOOKUP($B284,'Allokerad kvv'!$B$2:$AV$468,MATCH(J$2,'Allokerad kvv'!$B$2:$AV$2,0),FALSE),VLOOKUP($B284,'Justerad allokering'!$B$2:$AG$462,MATCH(J$2,'Justerad allokering'!$B$2:$AF$2,0),FALSE))</f>
        <v>0</v>
      </c>
      <c r="K284" s="28">
        <f>IF(ISERROR(1/VLOOKUP($B284,'Justerad allokering'!$B$2:$AG$462,MATCH(K$2,'Justerad allokering'!$B$2:$AF$2,0),FALSE)),VLOOKUP($B284,'Allokerad kvv'!$B$2:$AV$468,MATCH(K$2,'Allokerad kvv'!$B$2:$AV$2,0),FALSE),VLOOKUP($B284,'Justerad allokering'!$B$2:$AG$462,MATCH(K$2,'Justerad allokering'!$B$2:$AF$2,0),FALSE))</f>
        <v>0</v>
      </c>
      <c r="L284" s="28">
        <f>IF(ISERROR(1/VLOOKUP($B284,'Justerad allokering'!$B$2:$AG$462,MATCH(L$2,'Justerad allokering'!$B$2:$AF$2,0),FALSE)),VLOOKUP($B284,'Allokerad kvv'!$B$2:$AV$468,MATCH(L$2,'Allokerad kvv'!$B$2:$AV$2,0),FALSE),VLOOKUP($B284,'Justerad allokering'!$B$2:$AG$462,MATCH(L$2,'Justerad allokering'!$B$2:$AF$2,0),FALSE))</f>
        <v>0</v>
      </c>
      <c r="M284" s="28">
        <f>IF(ISERROR(1/VLOOKUP($B284,'Justerad allokering'!$B$2:$AG$462,MATCH(M$2,'Justerad allokering'!$B$2:$AF$2,0),FALSE)),VLOOKUP($B284,'Allokerad kvv'!$B$2:$AV$468,MATCH(M$2,'Allokerad kvv'!$B$2:$AV$2,0),FALSE),VLOOKUP($B284,'Justerad allokering'!$B$2:$AG$462,MATCH(M$2,'Justerad allokering'!$B$2:$AF$2,0),FALSE))</f>
        <v>0</v>
      </c>
      <c r="N284" s="28">
        <f>IF(ISERROR(1/VLOOKUP($B284,'Justerad allokering'!$B$2:$AG$462,MATCH(N$2,'Justerad allokering'!$B$2:$AF$2,0),FALSE)),VLOOKUP($B284,'Allokerad kvv'!$B$2:$AV$468,MATCH(N$2,'Allokerad kvv'!$B$2:$AV$2,0),FALSE),VLOOKUP($B284,'Justerad allokering'!$B$2:$AG$462,MATCH(N$2,'Justerad allokering'!$B$2:$AF$2,0),FALSE))</f>
        <v>0</v>
      </c>
      <c r="O284" s="28">
        <f>IF(ISERROR(1/VLOOKUP($B284,'Justerad allokering'!$B$2:$AG$462,MATCH(O$2,'Justerad allokering'!$B$2:$AF$2,0),FALSE)),VLOOKUP($B284,'Allokerad kvv'!$B$2:$AV$468,MATCH(O$2,'Allokerad kvv'!$B$2:$AV$2,0),FALSE),VLOOKUP($B284,'Justerad allokering'!$B$2:$AG$462,MATCH(O$2,'Justerad allokering'!$B$2:$AF$2,0),FALSE))</f>
        <v>0</v>
      </c>
      <c r="P284" s="28">
        <f>IF(ISERROR(1/VLOOKUP($B284,'Justerad allokering'!$B$2:$AG$462,MATCH(P$2,'Justerad allokering'!$B$2:$AF$2,0),FALSE)),VLOOKUP($B284,'Allokerad kvv'!$B$2:$AV$468,MATCH(P$2,'Allokerad kvv'!$B$2:$AV$2,0),FALSE),VLOOKUP($B284,'Justerad allokering'!$B$2:$AG$462,MATCH(P$2,'Justerad allokering'!$B$2:$AF$2,0),FALSE))</f>
        <v>0</v>
      </c>
      <c r="Q284" s="28">
        <f>IF(ISERROR(1/VLOOKUP($B284,'Justerad allokering'!$B$2:$AG$462,MATCH(Q$2,'Justerad allokering'!$B$2:$AF$2,0),FALSE)),VLOOKUP($B284,'Allokerad kvv'!$B$2:$AV$468,MATCH(Q$2,'Allokerad kvv'!$B$2:$AV$2,0),FALSE),VLOOKUP($B284,'Justerad allokering'!$B$2:$AG$462,MATCH(Q$2,'Justerad allokering'!$B$2:$AF$2,0),FALSE))</f>
        <v>0</v>
      </c>
      <c r="R284" s="28">
        <f>IF(ISERROR(1/VLOOKUP($B284,'Justerad allokering'!$B$2:$AG$462,MATCH(R$2,'Justerad allokering'!$B$2:$AF$2,0),FALSE)),VLOOKUP($B284,'Allokerad kvv'!$B$2:$AV$468,MATCH(R$2,'Allokerad kvv'!$B$2:$AV$2,0),FALSE),VLOOKUP($B284,'Justerad allokering'!$B$2:$AG$462,MATCH(R$2,'Justerad allokering'!$B$2:$AF$2,0),FALSE))</f>
        <v>0</v>
      </c>
      <c r="S284" s="28">
        <f>IF(ISERROR(1/VLOOKUP($B284,'Justerad allokering'!$B$2:$AG$462,MATCH(S$2,'Justerad allokering'!$B$2:$AF$2,0),FALSE)),VLOOKUP($B284,'Allokerad kvv'!$B$2:$AV$468,MATCH(S$2,'Allokerad kvv'!$B$2:$AV$2,0),FALSE),VLOOKUP($B284,'Justerad allokering'!$B$2:$AG$462,MATCH(S$2,'Justerad allokering'!$B$2:$AF$2,0),FALSE))</f>
        <v>0</v>
      </c>
      <c r="T284" s="28">
        <f>IF(ISERROR(1/VLOOKUP($B284,'Justerad allokering'!$B$2:$AG$462,MATCH(T$2,'Justerad allokering'!$B$2:$AF$2,0),FALSE)),VLOOKUP($B284,'Allokerad kvv'!$B$2:$AV$468,MATCH(T$2,'Allokerad kvv'!$B$2:$AV$2,0),FALSE),VLOOKUP($B284,'Justerad allokering'!$B$2:$AG$462,MATCH(T$2,'Justerad allokering'!$B$2:$AF$2,0),FALSE))</f>
        <v>0</v>
      </c>
      <c r="U284" s="28">
        <f>IF(ISERROR(1/VLOOKUP($B284,'Justerad allokering'!$B$2:$AG$462,MATCH(U$2,'Justerad allokering'!$B$2:$AF$2,0),FALSE)),VLOOKUP($B284,'Allokerad kvv'!$B$2:$AV$468,MATCH(U$2,'Allokerad kvv'!$B$2:$AV$2,0),FALSE),VLOOKUP($B284,'Justerad allokering'!$B$2:$AG$462,MATCH(U$2,'Justerad allokering'!$B$2:$AF$2,0),FALSE))</f>
        <v>0</v>
      </c>
      <c r="V284" s="28">
        <f>IF(ISERROR(1/VLOOKUP($B284,'Justerad allokering'!$B$2:$AG$462,MATCH(V$2,'Justerad allokering'!$B$2:$AF$2,0),FALSE)),VLOOKUP($B284,'Allokerad kvv'!$B$2:$AV$468,MATCH(V$2,'Allokerad kvv'!$B$2:$AV$2,0),FALSE),VLOOKUP($B284,'Justerad allokering'!$B$2:$AG$462,MATCH(V$2,'Justerad allokering'!$B$2:$AF$2,0),FALSE))</f>
        <v>0</v>
      </c>
      <c r="W284" s="28">
        <f>IF(ISERROR(1/VLOOKUP($B284,'Justerad allokering'!$B$2:$AG$462,MATCH(W$2,'Justerad allokering'!$B$2:$AF$2,0),FALSE)),VLOOKUP($B284,'Allokerad kvv'!$B$2:$AV$468,MATCH(W$2,'Allokerad kvv'!$B$2:$AV$2,0),FALSE),VLOOKUP($B284,'Justerad allokering'!$B$2:$AG$462,MATCH(W$2,'Justerad allokering'!$B$2:$AF$2,0),FALSE))</f>
        <v>0</v>
      </c>
      <c r="X284" s="28">
        <f>IF(ISERROR(1/VLOOKUP($B284,'Justerad allokering'!$B$2:$AG$462,MATCH(X$2,'Justerad allokering'!$B$2:$AF$2,0),FALSE)),VLOOKUP($B284,'Allokerad kvv'!$B$2:$AV$468,MATCH(X$2,'Allokerad kvv'!$B$2:$AV$2,0),FALSE),VLOOKUP($B284,'Justerad allokering'!$B$2:$AG$462,MATCH(X$2,'Justerad allokering'!$B$2:$AF$2,0),FALSE))</f>
        <v>0</v>
      </c>
      <c r="Y284" s="28">
        <f>IF(ISERROR(1/VLOOKUP($B284,'Justerad allokering'!$B$2:$AG$462,MATCH(Y$2,'Justerad allokering'!$B$2:$AF$2,0),FALSE)),VLOOKUP($B284,'Allokerad kvv'!$B$2:$AV$468,MATCH(Y$2,'Allokerad kvv'!$B$2:$AV$2,0),FALSE),VLOOKUP($B284,'Justerad allokering'!$B$2:$AG$462,MATCH(Y$2,'Justerad allokering'!$B$2:$AF$2,0),FALSE))</f>
        <v>0</v>
      </c>
      <c r="Z284" s="28">
        <f>IF(ISERROR(1/VLOOKUP($B284,'Justerad allokering'!$B$2:$AG$462,MATCH(Z$2,'Justerad allokering'!$B$2:$AF$2,0),FALSE)),VLOOKUP($B284,'Allokerad kvv'!$B$2:$AV$468,MATCH(Z$2,'Allokerad kvv'!$B$2:$AV$2,0),FALSE),VLOOKUP($B284,'Justerad allokering'!$B$2:$AG$462,MATCH(Z$2,'Justerad allokering'!$B$2:$AF$2,0),FALSE))</f>
        <v>0</v>
      </c>
      <c r="AA284" s="28"/>
      <c r="AB284" s="28"/>
      <c r="AE284">
        <f t="shared" si="12"/>
        <v>0</v>
      </c>
      <c r="AG284">
        <f t="shared" si="13"/>
        <v>0</v>
      </c>
      <c r="AH284">
        <f t="shared" si="14"/>
        <v>0</v>
      </c>
      <c r="AI284" s="55" t="str">
        <f>IF(AH284=0,"",AH284/VLOOKUP(B284,Kraftvärmeprod!$B$1:$BC$480,MATCH("Summa tillförd energi exklusive rökgaskondensering",Kraftvärmeprod!$B$1:$BC$1,0),FALSE))</f>
        <v/>
      </c>
    </row>
    <row r="285" spans="1:35" x14ac:dyDescent="0.35">
      <c r="A285" s="28" t="s">
        <v>371</v>
      </c>
      <c r="B285" s="28" t="s">
        <v>386</v>
      </c>
      <c r="C285" s="28">
        <f>IF(ISERROR(1/VLOOKUP($B285,'Justerad allokering'!$B$2:$AG$462,MATCH(C$2,'Justerad allokering'!$B$2:$AF$2,0),FALSE)),VLOOKUP($B285,'Allokerad kvv'!$B$2:$AV$468,MATCH(C$2,'Allokerad kvv'!$B$2:$AV$2,0),FALSE),VLOOKUP($B285,'Justerad allokering'!$B$2:$AG$462,MATCH(C$2,'Justerad allokering'!$B$2:$AF$2,0),FALSE))</f>
        <v>0</v>
      </c>
      <c r="D285" s="28">
        <f>IF(ISERROR(1/VLOOKUP($B285,'Justerad allokering'!$B$2:$AG$462,MATCH(D$2,'Justerad allokering'!$B$2:$AF$2,0),FALSE)),VLOOKUP($B285,'Allokerad kvv'!$B$2:$AV$468,MATCH(D$2,'Allokerad kvv'!$B$2:$AV$2,0),FALSE),VLOOKUP($B285,'Justerad allokering'!$B$2:$AG$462,MATCH(D$2,'Justerad allokering'!$B$2:$AF$2,0),FALSE))</f>
        <v>0</v>
      </c>
      <c r="E285" s="28">
        <f>IF(ISERROR(1/VLOOKUP($B285,'Justerad allokering'!$B$2:$AG$462,MATCH(E$2,'Justerad allokering'!$B$2:$AF$2,0),FALSE)),VLOOKUP($B285,'Allokerad kvv'!$B$2:$AV$468,MATCH(E$2,'Allokerad kvv'!$B$2:$AV$2,0),FALSE),VLOOKUP($B285,'Justerad allokering'!$B$2:$AG$462,MATCH(E$2,'Justerad allokering'!$B$2:$AF$2,0),FALSE))</f>
        <v>0</v>
      </c>
      <c r="F285" s="28">
        <f>IF(ISERROR(1/VLOOKUP($B285,'Justerad allokering'!$B$2:$AG$462,MATCH(F$2,'Justerad allokering'!$B$2:$AF$2,0),FALSE)),VLOOKUP($B285,'Allokerad kvv'!$B$2:$AV$468,MATCH(F$2,'Allokerad kvv'!$B$2:$AV$2,0),FALSE),VLOOKUP($B285,'Justerad allokering'!$B$2:$AG$462,MATCH(F$2,'Justerad allokering'!$B$2:$AF$2,0),FALSE))</f>
        <v>0</v>
      </c>
      <c r="G285" s="28">
        <f>IF(ISERROR(1/VLOOKUP($B285,'Justerad allokering'!$B$2:$AG$462,MATCH(G$2,'Justerad allokering'!$B$2:$AF$2,0),FALSE)),VLOOKUP($B285,'Allokerad kvv'!$B$2:$AV$468,MATCH(G$2,'Allokerad kvv'!$B$2:$AV$2,0),FALSE),VLOOKUP($B285,'Justerad allokering'!$B$2:$AG$462,MATCH(G$2,'Justerad allokering'!$B$2:$AF$2,0),FALSE))</f>
        <v>0</v>
      </c>
      <c r="H285" s="28">
        <f>IF(ISERROR(1/VLOOKUP($B285,'Justerad allokering'!$B$2:$AG$462,MATCH(H$2,'Justerad allokering'!$B$2:$AF$2,0),FALSE)),VLOOKUP($B285,'Allokerad kvv'!$B$2:$AV$468,MATCH(H$2,'Allokerad kvv'!$B$2:$AV$2,0),FALSE),VLOOKUP($B285,'Justerad allokering'!$B$2:$AG$462,MATCH(H$2,'Justerad allokering'!$B$2:$AF$2,0),FALSE))</f>
        <v>0</v>
      </c>
      <c r="I285" s="28">
        <f>IF(ISERROR(1/VLOOKUP($B285,'Justerad allokering'!$B$2:$AG$462,MATCH(I$2,'Justerad allokering'!$B$2:$AF$2,0),FALSE)),VLOOKUP($B285,'Allokerad kvv'!$B$2:$AV$468,MATCH(I$2,'Allokerad kvv'!$B$2:$AV$2,0),FALSE),VLOOKUP($B285,'Justerad allokering'!$B$2:$AG$462,MATCH(I$2,'Justerad allokering'!$B$2:$AF$2,0),FALSE))</f>
        <v>0</v>
      </c>
      <c r="J285" s="28">
        <f>IF(ISERROR(1/VLOOKUP($B285,'Justerad allokering'!$B$2:$AG$462,MATCH(J$2,'Justerad allokering'!$B$2:$AF$2,0),FALSE)),VLOOKUP($B285,'Allokerad kvv'!$B$2:$AV$468,MATCH(J$2,'Allokerad kvv'!$B$2:$AV$2,0),FALSE),VLOOKUP($B285,'Justerad allokering'!$B$2:$AG$462,MATCH(J$2,'Justerad allokering'!$B$2:$AF$2,0),FALSE))</f>
        <v>0</v>
      </c>
      <c r="K285" s="28">
        <f>IF(ISERROR(1/VLOOKUP($B285,'Justerad allokering'!$B$2:$AG$462,MATCH(K$2,'Justerad allokering'!$B$2:$AF$2,0),FALSE)),VLOOKUP($B285,'Allokerad kvv'!$B$2:$AV$468,MATCH(K$2,'Allokerad kvv'!$B$2:$AV$2,0),FALSE),VLOOKUP($B285,'Justerad allokering'!$B$2:$AG$462,MATCH(K$2,'Justerad allokering'!$B$2:$AF$2,0),FALSE))</f>
        <v>0</v>
      </c>
      <c r="L285" s="28">
        <f>IF(ISERROR(1/VLOOKUP($B285,'Justerad allokering'!$B$2:$AG$462,MATCH(L$2,'Justerad allokering'!$B$2:$AF$2,0),FALSE)),VLOOKUP($B285,'Allokerad kvv'!$B$2:$AV$468,MATCH(L$2,'Allokerad kvv'!$B$2:$AV$2,0),FALSE),VLOOKUP($B285,'Justerad allokering'!$B$2:$AG$462,MATCH(L$2,'Justerad allokering'!$B$2:$AF$2,0),FALSE))</f>
        <v>0</v>
      </c>
      <c r="M285" s="28">
        <f>IF(ISERROR(1/VLOOKUP($B285,'Justerad allokering'!$B$2:$AG$462,MATCH(M$2,'Justerad allokering'!$B$2:$AF$2,0),FALSE)),VLOOKUP($B285,'Allokerad kvv'!$B$2:$AV$468,MATCH(M$2,'Allokerad kvv'!$B$2:$AV$2,0),FALSE),VLOOKUP($B285,'Justerad allokering'!$B$2:$AG$462,MATCH(M$2,'Justerad allokering'!$B$2:$AF$2,0),FALSE))</f>
        <v>0</v>
      </c>
      <c r="N285" s="28">
        <f>IF(ISERROR(1/VLOOKUP($B285,'Justerad allokering'!$B$2:$AG$462,MATCH(N$2,'Justerad allokering'!$B$2:$AF$2,0),FALSE)),VLOOKUP($B285,'Allokerad kvv'!$B$2:$AV$468,MATCH(N$2,'Allokerad kvv'!$B$2:$AV$2,0),FALSE),VLOOKUP($B285,'Justerad allokering'!$B$2:$AG$462,MATCH(N$2,'Justerad allokering'!$B$2:$AF$2,0),FALSE))</f>
        <v>0</v>
      </c>
      <c r="O285" s="28">
        <f>IF(ISERROR(1/VLOOKUP($B285,'Justerad allokering'!$B$2:$AG$462,MATCH(O$2,'Justerad allokering'!$B$2:$AF$2,0),FALSE)),VLOOKUP($B285,'Allokerad kvv'!$B$2:$AV$468,MATCH(O$2,'Allokerad kvv'!$B$2:$AV$2,0),FALSE),VLOOKUP($B285,'Justerad allokering'!$B$2:$AG$462,MATCH(O$2,'Justerad allokering'!$B$2:$AF$2,0),FALSE))</f>
        <v>0</v>
      </c>
      <c r="P285" s="28">
        <f>IF(ISERROR(1/VLOOKUP($B285,'Justerad allokering'!$B$2:$AG$462,MATCH(P$2,'Justerad allokering'!$B$2:$AF$2,0),FALSE)),VLOOKUP($B285,'Allokerad kvv'!$B$2:$AV$468,MATCH(P$2,'Allokerad kvv'!$B$2:$AV$2,0),FALSE),VLOOKUP($B285,'Justerad allokering'!$B$2:$AG$462,MATCH(P$2,'Justerad allokering'!$B$2:$AF$2,0),FALSE))</f>
        <v>0</v>
      </c>
      <c r="Q285" s="28">
        <f>IF(ISERROR(1/VLOOKUP($B285,'Justerad allokering'!$B$2:$AG$462,MATCH(Q$2,'Justerad allokering'!$B$2:$AF$2,0),FALSE)),VLOOKUP($B285,'Allokerad kvv'!$B$2:$AV$468,MATCH(Q$2,'Allokerad kvv'!$B$2:$AV$2,0),FALSE),VLOOKUP($B285,'Justerad allokering'!$B$2:$AG$462,MATCH(Q$2,'Justerad allokering'!$B$2:$AF$2,0),FALSE))</f>
        <v>0</v>
      </c>
      <c r="R285" s="28">
        <f>IF(ISERROR(1/VLOOKUP($B285,'Justerad allokering'!$B$2:$AG$462,MATCH(R$2,'Justerad allokering'!$B$2:$AF$2,0),FALSE)),VLOOKUP($B285,'Allokerad kvv'!$B$2:$AV$468,MATCH(R$2,'Allokerad kvv'!$B$2:$AV$2,0),FALSE),VLOOKUP($B285,'Justerad allokering'!$B$2:$AG$462,MATCH(R$2,'Justerad allokering'!$B$2:$AF$2,0),FALSE))</f>
        <v>0</v>
      </c>
      <c r="S285" s="28">
        <f>IF(ISERROR(1/VLOOKUP($B285,'Justerad allokering'!$B$2:$AG$462,MATCH(S$2,'Justerad allokering'!$B$2:$AF$2,0),FALSE)),VLOOKUP($B285,'Allokerad kvv'!$B$2:$AV$468,MATCH(S$2,'Allokerad kvv'!$B$2:$AV$2,0),FALSE),VLOOKUP($B285,'Justerad allokering'!$B$2:$AG$462,MATCH(S$2,'Justerad allokering'!$B$2:$AF$2,0),FALSE))</f>
        <v>0</v>
      </c>
      <c r="T285" s="28">
        <f>IF(ISERROR(1/VLOOKUP($B285,'Justerad allokering'!$B$2:$AG$462,MATCH(T$2,'Justerad allokering'!$B$2:$AF$2,0),FALSE)),VLOOKUP($B285,'Allokerad kvv'!$B$2:$AV$468,MATCH(T$2,'Allokerad kvv'!$B$2:$AV$2,0),FALSE),VLOOKUP($B285,'Justerad allokering'!$B$2:$AG$462,MATCH(T$2,'Justerad allokering'!$B$2:$AF$2,0),FALSE))</f>
        <v>0</v>
      </c>
      <c r="U285" s="28">
        <f>IF(ISERROR(1/VLOOKUP($B285,'Justerad allokering'!$B$2:$AG$462,MATCH(U$2,'Justerad allokering'!$B$2:$AF$2,0),FALSE)),VLOOKUP($B285,'Allokerad kvv'!$B$2:$AV$468,MATCH(U$2,'Allokerad kvv'!$B$2:$AV$2,0),FALSE),VLOOKUP($B285,'Justerad allokering'!$B$2:$AG$462,MATCH(U$2,'Justerad allokering'!$B$2:$AF$2,0),FALSE))</f>
        <v>0</v>
      </c>
      <c r="V285" s="28">
        <f>IF(ISERROR(1/VLOOKUP($B285,'Justerad allokering'!$B$2:$AG$462,MATCH(V$2,'Justerad allokering'!$B$2:$AF$2,0),FALSE)),VLOOKUP($B285,'Allokerad kvv'!$B$2:$AV$468,MATCH(V$2,'Allokerad kvv'!$B$2:$AV$2,0),FALSE),VLOOKUP($B285,'Justerad allokering'!$B$2:$AG$462,MATCH(V$2,'Justerad allokering'!$B$2:$AF$2,0),FALSE))</f>
        <v>0</v>
      </c>
      <c r="W285" s="28">
        <f>IF(ISERROR(1/VLOOKUP($B285,'Justerad allokering'!$B$2:$AG$462,MATCH(W$2,'Justerad allokering'!$B$2:$AF$2,0),FALSE)),VLOOKUP($B285,'Allokerad kvv'!$B$2:$AV$468,MATCH(W$2,'Allokerad kvv'!$B$2:$AV$2,0),FALSE),VLOOKUP($B285,'Justerad allokering'!$B$2:$AG$462,MATCH(W$2,'Justerad allokering'!$B$2:$AF$2,0),FALSE))</f>
        <v>0</v>
      </c>
      <c r="X285" s="28">
        <f>IF(ISERROR(1/VLOOKUP($B285,'Justerad allokering'!$B$2:$AG$462,MATCH(X$2,'Justerad allokering'!$B$2:$AF$2,0),FALSE)),VLOOKUP($B285,'Allokerad kvv'!$B$2:$AV$468,MATCH(X$2,'Allokerad kvv'!$B$2:$AV$2,0),FALSE),VLOOKUP($B285,'Justerad allokering'!$B$2:$AG$462,MATCH(X$2,'Justerad allokering'!$B$2:$AF$2,0),FALSE))</f>
        <v>0</v>
      </c>
      <c r="Y285" s="28">
        <f>IF(ISERROR(1/VLOOKUP($B285,'Justerad allokering'!$B$2:$AG$462,MATCH(Y$2,'Justerad allokering'!$B$2:$AF$2,0),FALSE)),VLOOKUP($B285,'Allokerad kvv'!$B$2:$AV$468,MATCH(Y$2,'Allokerad kvv'!$B$2:$AV$2,0),FALSE),VLOOKUP($B285,'Justerad allokering'!$B$2:$AG$462,MATCH(Y$2,'Justerad allokering'!$B$2:$AF$2,0),FALSE))</f>
        <v>0</v>
      </c>
      <c r="Z285" s="28">
        <f>IF(ISERROR(1/VLOOKUP($B285,'Justerad allokering'!$B$2:$AG$462,MATCH(Z$2,'Justerad allokering'!$B$2:$AF$2,0),FALSE)),VLOOKUP($B285,'Allokerad kvv'!$B$2:$AV$468,MATCH(Z$2,'Allokerad kvv'!$B$2:$AV$2,0),FALSE),VLOOKUP($B285,'Justerad allokering'!$B$2:$AG$462,MATCH(Z$2,'Justerad allokering'!$B$2:$AF$2,0),FALSE))</f>
        <v>0</v>
      </c>
      <c r="AA285" s="28"/>
      <c r="AB285" s="28"/>
      <c r="AE285">
        <f t="shared" si="12"/>
        <v>0</v>
      </c>
      <c r="AG285">
        <f t="shared" si="13"/>
        <v>0</v>
      </c>
      <c r="AH285">
        <f t="shared" si="14"/>
        <v>0</v>
      </c>
      <c r="AI285" s="55" t="str">
        <f>IF(AH285=0,"",AH285/VLOOKUP(B285,Kraftvärmeprod!$B$1:$BC$480,MATCH("Summa tillförd energi exklusive rökgaskondensering",Kraftvärmeprod!$B$1:$BC$1,0),FALSE))</f>
        <v/>
      </c>
    </row>
    <row r="286" spans="1:35" x14ac:dyDescent="0.35">
      <c r="A286" s="28" t="s">
        <v>371</v>
      </c>
      <c r="B286" s="28" t="s">
        <v>387</v>
      </c>
      <c r="C286" s="28">
        <f>IF(ISERROR(1/VLOOKUP($B286,'Justerad allokering'!$B$2:$AG$462,MATCH(C$2,'Justerad allokering'!$B$2:$AF$2,0),FALSE)),VLOOKUP($B286,'Allokerad kvv'!$B$2:$AV$468,MATCH(C$2,'Allokerad kvv'!$B$2:$AV$2,0),FALSE),VLOOKUP($B286,'Justerad allokering'!$B$2:$AG$462,MATCH(C$2,'Justerad allokering'!$B$2:$AF$2,0),FALSE))</f>
        <v>0</v>
      </c>
      <c r="D286" s="28">
        <f>IF(ISERROR(1/VLOOKUP($B286,'Justerad allokering'!$B$2:$AG$462,MATCH(D$2,'Justerad allokering'!$B$2:$AF$2,0),FALSE)),VLOOKUP($B286,'Allokerad kvv'!$B$2:$AV$468,MATCH(D$2,'Allokerad kvv'!$B$2:$AV$2,0),FALSE),VLOOKUP($B286,'Justerad allokering'!$B$2:$AG$462,MATCH(D$2,'Justerad allokering'!$B$2:$AF$2,0),FALSE))</f>
        <v>0</v>
      </c>
      <c r="E286" s="28">
        <f>IF(ISERROR(1/VLOOKUP($B286,'Justerad allokering'!$B$2:$AG$462,MATCH(E$2,'Justerad allokering'!$B$2:$AF$2,0),FALSE)),VLOOKUP($B286,'Allokerad kvv'!$B$2:$AV$468,MATCH(E$2,'Allokerad kvv'!$B$2:$AV$2,0),FALSE),VLOOKUP($B286,'Justerad allokering'!$B$2:$AG$462,MATCH(E$2,'Justerad allokering'!$B$2:$AF$2,0),FALSE))</f>
        <v>0</v>
      </c>
      <c r="F286" s="28">
        <f>IF(ISERROR(1/VLOOKUP($B286,'Justerad allokering'!$B$2:$AG$462,MATCH(F$2,'Justerad allokering'!$B$2:$AF$2,0),FALSE)),VLOOKUP($B286,'Allokerad kvv'!$B$2:$AV$468,MATCH(F$2,'Allokerad kvv'!$B$2:$AV$2,0),FALSE),VLOOKUP($B286,'Justerad allokering'!$B$2:$AG$462,MATCH(F$2,'Justerad allokering'!$B$2:$AF$2,0),FALSE))</f>
        <v>0</v>
      </c>
      <c r="G286" s="28">
        <f>IF(ISERROR(1/VLOOKUP($B286,'Justerad allokering'!$B$2:$AG$462,MATCH(G$2,'Justerad allokering'!$B$2:$AF$2,0),FALSE)),VLOOKUP($B286,'Allokerad kvv'!$B$2:$AV$468,MATCH(G$2,'Allokerad kvv'!$B$2:$AV$2,0),FALSE),VLOOKUP($B286,'Justerad allokering'!$B$2:$AG$462,MATCH(G$2,'Justerad allokering'!$B$2:$AF$2,0),FALSE))</f>
        <v>0</v>
      </c>
      <c r="H286" s="28">
        <f>IF(ISERROR(1/VLOOKUP($B286,'Justerad allokering'!$B$2:$AG$462,MATCH(H$2,'Justerad allokering'!$B$2:$AF$2,0),FALSE)),VLOOKUP($B286,'Allokerad kvv'!$B$2:$AV$468,MATCH(H$2,'Allokerad kvv'!$B$2:$AV$2,0),FALSE),VLOOKUP($B286,'Justerad allokering'!$B$2:$AG$462,MATCH(H$2,'Justerad allokering'!$B$2:$AF$2,0),FALSE))</f>
        <v>0</v>
      </c>
      <c r="I286" s="28">
        <f>IF(ISERROR(1/VLOOKUP($B286,'Justerad allokering'!$B$2:$AG$462,MATCH(I$2,'Justerad allokering'!$B$2:$AF$2,0),FALSE)),VLOOKUP($B286,'Allokerad kvv'!$B$2:$AV$468,MATCH(I$2,'Allokerad kvv'!$B$2:$AV$2,0),FALSE),VLOOKUP($B286,'Justerad allokering'!$B$2:$AG$462,MATCH(I$2,'Justerad allokering'!$B$2:$AF$2,0),FALSE))</f>
        <v>0</v>
      </c>
      <c r="J286" s="28">
        <f>IF(ISERROR(1/VLOOKUP($B286,'Justerad allokering'!$B$2:$AG$462,MATCH(J$2,'Justerad allokering'!$B$2:$AF$2,0),FALSE)),VLOOKUP($B286,'Allokerad kvv'!$B$2:$AV$468,MATCH(J$2,'Allokerad kvv'!$B$2:$AV$2,0),FALSE),VLOOKUP($B286,'Justerad allokering'!$B$2:$AG$462,MATCH(J$2,'Justerad allokering'!$B$2:$AF$2,0),FALSE))</f>
        <v>0</v>
      </c>
      <c r="K286" s="28">
        <f>IF(ISERROR(1/VLOOKUP($B286,'Justerad allokering'!$B$2:$AG$462,MATCH(K$2,'Justerad allokering'!$B$2:$AF$2,0),FALSE)),VLOOKUP($B286,'Allokerad kvv'!$B$2:$AV$468,MATCH(K$2,'Allokerad kvv'!$B$2:$AV$2,0),FALSE),VLOOKUP($B286,'Justerad allokering'!$B$2:$AG$462,MATCH(K$2,'Justerad allokering'!$B$2:$AF$2,0),FALSE))</f>
        <v>0</v>
      </c>
      <c r="L286" s="28">
        <f>IF(ISERROR(1/VLOOKUP($B286,'Justerad allokering'!$B$2:$AG$462,MATCH(L$2,'Justerad allokering'!$B$2:$AF$2,0),FALSE)),VLOOKUP($B286,'Allokerad kvv'!$B$2:$AV$468,MATCH(L$2,'Allokerad kvv'!$B$2:$AV$2,0),FALSE),VLOOKUP($B286,'Justerad allokering'!$B$2:$AG$462,MATCH(L$2,'Justerad allokering'!$B$2:$AF$2,0),FALSE))</f>
        <v>0</v>
      </c>
      <c r="M286" s="28">
        <f>IF(ISERROR(1/VLOOKUP($B286,'Justerad allokering'!$B$2:$AG$462,MATCH(M$2,'Justerad allokering'!$B$2:$AF$2,0),FALSE)),VLOOKUP($B286,'Allokerad kvv'!$B$2:$AV$468,MATCH(M$2,'Allokerad kvv'!$B$2:$AV$2,0),FALSE),VLOOKUP($B286,'Justerad allokering'!$B$2:$AG$462,MATCH(M$2,'Justerad allokering'!$B$2:$AF$2,0),FALSE))</f>
        <v>0</v>
      </c>
      <c r="N286" s="28">
        <f>IF(ISERROR(1/VLOOKUP($B286,'Justerad allokering'!$B$2:$AG$462,MATCH(N$2,'Justerad allokering'!$B$2:$AF$2,0),FALSE)),VLOOKUP($B286,'Allokerad kvv'!$B$2:$AV$468,MATCH(N$2,'Allokerad kvv'!$B$2:$AV$2,0),FALSE),VLOOKUP($B286,'Justerad allokering'!$B$2:$AG$462,MATCH(N$2,'Justerad allokering'!$B$2:$AF$2,0),FALSE))</f>
        <v>0</v>
      </c>
      <c r="O286" s="28">
        <f>IF(ISERROR(1/VLOOKUP($B286,'Justerad allokering'!$B$2:$AG$462,MATCH(O$2,'Justerad allokering'!$B$2:$AF$2,0),FALSE)),VLOOKUP($B286,'Allokerad kvv'!$B$2:$AV$468,MATCH(O$2,'Allokerad kvv'!$B$2:$AV$2,0),FALSE),VLOOKUP($B286,'Justerad allokering'!$B$2:$AG$462,MATCH(O$2,'Justerad allokering'!$B$2:$AF$2,0),FALSE))</f>
        <v>0</v>
      </c>
      <c r="P286" s="28">
        <f>IF(ISERROR(1/VLOOKUP($B286,'Justerad allokering'!$B$2:$AG$462,MATCH(P$2,'Justerad allokering'!$B$2:$AF$2,0),FALSE)),VLOOKUP($B286,'Allokerad kvv'!$B$2:$AV$468,MATCH(P$2,'Allokerad kvv'!$B$2:$AV$2,0),FALSE),VLOOKUP($B286,'Justerad allokering'!$B$2:$AG$462,MATCH(P$2,'Justerad allokering'!$B$2:$AF$2,0),FALSE))</f>
        <v>0</v>
      </c>
      <c r="Q286" s="28">
        <f>IF(ISERROR(1/VLOOKUP($B286,'Justerad allokering'!$B$2:$AG$462,MATCH(Q$2,'Justerad allokering'!$B$2:$AF$2,0),FALSE)),VLOOKUP($B286,'Allokerad kvv'!$B$2:$AV$468,MATCH(Q$2,'Allokerad kvv'!$B$2:$AV$2,0),FALSE),VLOOKUP($B286,'Justerad allokering'!$B$2:$AG$462,MATCH(Q$2,'Justerad allokering'!$B$2:$AF$2,0),FALSE))</f>
        <v>0</v>
      </c>
      <c r="R286" s="28">
        <f>IF(ISERROR(1/VLOOKUP($B286,'Justerad allokering'!$B$2:$AG$462,MATCH(R$2,'Justerad allokering'!$B$2:$AF$2,0),FALSE)),VLOOKUP($B286,'Allokerad kvv'!$B$2:$AV$468,MATCH(R$2,'Allokerad kvv'!$B$2:$AV$2,0),FALSE),VLOOKUP($B286,'Justerad allokering'!$B$2:$AG$462,MATCH(R$2,'Justerad allokering'!$B$2:$AF$2,0),FALSE))</f>
        <v>0</v>
      </c>
      <c r="S286" s="28">
        <f>IF(ISERROR(1/VLOOKUP($B286,'Justerad allokering'!$B$2:$AG$462,MATCH(S$2,'Justerad allokering'!$B$2:$AF$2,0),FALSE)),VLOOKUP($B286,'Allokerad kvv'!$B$2:$AV$468,MATCH(S$2,'Allokerad kvv'!$B$2:$AV$2,0),FALSE),VLOOKUP($B286,'Justerad allokering'!$B$2:$AG$462,MATCH(S$2,'Justerad allokering'!$B$2:$AF$2,0),FALSE))</f>
        <v>0</v>
      </c>
      <c r="T286" s="28">
        <f>IF(ISERROR(1/VLOOKUP($B286,'Justerad allokering'!$B$2:$AG$462,MATCH(T$2,'Justerad allokering'!$B$2:$AF$2,0),FALSE)),VLOOKUP($B286,'Allokerad kvv'!$B$2:$AV$468,MATCH(T$2,'Allokerad kvv'!$B$2:$AV$2,0),FALSE),VLOOKUP($B286,'Justerad allokering'!$B$2:$AG$462,MATCH(T$2,'Justerad allokering'!$B$2:$AF$2,0),FALSE))</f>
        <v>0</v>
      </c>
      <c r="U286" s="28">
        <f>IF(ISERROR(1/VLOOKUP($B286,'Justerad allokering'!$B$2:$AG$462,MATCH(U$2,'Justerad allokering'!$B$2:$AF$2,0),FALSE)),VLOOKUP($B286,'Allokerad kvv'!$B$2:$AV$468,MATCH(U$2,'Allokerad kvv'!$B$2:$AV$2,0),FALSE),VLOOKUP($B286,'Justerad allokering'!$B$2:$AG$462,MATCH(U$2,'Justerad allokering'!$B$2:$AF$2,0),FALSE))</f>
        <v>0</v>
      </c>
      <c r="V286" s="28">
        <f>IF(ISERROR(1/VLOOKUP($B286,'Justerad allokering'!$B$2:$AG$462,MATCH(V$2,'Justerad allokering'!$B$2:$AF$2,0),FALSE)),VLOOKUP($B286,'Allokerad kvv'!$B$2:$AV$468,MATCH(V$2,'Allokerad kvv'!$B$2:$AV$2,0),FALSE),VLOOKUP($B286,'Justerad allokering'!$B$2:$AG$462,MATCH(V$2,'Justerad allokering'!$B$2:$AF$2,0),FALSE))</f>
        <v>0</v>
      </c>
      <c r="W286" s="28">
        <f>IF(ISERROR(1/VLOOKUP($B286,'Justerad allokering'!$B$2:$AG$462,MATCH(W$2,'Justerad allokering'!$B$2:$AF$2,0),FALSE)),VLOOKUP($B286,'Allokerad kvv'!$B$2:$AV$468,MATCH(W$2,'Allokerad kvv'!$B$2:$AV$2,0),FALSE),VLOOKUP($B286,'Justerad allokering'!$B$2:$AG$462,MATCH(W$2,'Justerad allokering'!$B$2:$AF$2,0),FALSE))</f>
        <v>0</v>
      </c>
      <c r="X286" s="28">
        <f>IF(ISERROR(1/VLOOKUP($B286,'Justerad allokering'!$B$2:$AG$462,MATCH(X$2,'Justerad allokering'!$B$2:$AF$2,0),FALSE)),VLOOKUP($B286,'Allokerad kvv'!$B$2:$AV$468,MATCH(X$2,'Allokerad kvv'!$B$2:$AV$2,0),FALSE),VLOOKUP($B286,'Justerad allokering'!$B$2:$AG$462,MATCH(X$2,'Justerad allokering'!$B$2:$AF$2,0),FALSE))</f>
        <v>0</v>
      </c>
      <c r="Y286" s="28">
        <f>IF(ISERROR(1/VLOOKUP($B286,'Justerad allokering'!$B$2:$AG$462,MATCH(Y$2,'Justerad allokering'!$B$2:$AF$2,0),FALSE)),VLOOKUP($B286,'Allokerad kvv'!$B$2:$AV$468,MATCH(Y$2,'Allokerad kvv'!$B$2:$AV$2,0),FALSE),VLOOKUP($B286,'Justerad allokering'!$B$2:$AG$462,MATCH(Y$2,'Justerad allokering'!$B$2:$AF$2,0),FALSE))</f>
        <v>0</v>
      </c>
      <c r="Z286" s="28">
        <f>IF(ISERROR(1/VLOOKUP($B286,'Justerad allokering'!$B$2:$AG$462,MATCH(Z$2,'Justerad allokering'!$B$2:$AF$2,0),FALSE)),VLOOKUP($B286,'Allokerad kvv'!$B$2:$AV$468,MATCH(Z$2,'Allokerad kvv'!$B$2:$AV$2,0),FALSE),VLOOKUP($B286,'Justerad allokering'!$B$2:$AG$462,MATCH(Z$2,'Justerad allokering'!$B$2:$AF$2,0),FALSE))</f>
        <v>0</v>
      </c>
      <c r="AA286" s="28"/>
      <c r="AB286" s="28"/>
      <c r="AE286">
        <f t="shared" si="12"/>
        <v>0</v>
      </c>
      <c r="AG286">
        <f t="shared" si="13"/>
        <v>0</v>
      </c>
      <c r="AH286">
        <f t="shared" si="14"/>
        <v>0</v>
      </c>
      <c r="AI286" s="55" t="str">
        <f>IF(AH286=0,"",AH286/VLOOKUP(B286,Kraftvärmeprod!$B$1:$BC$480,MATCH("Summa tillförd energi exklusive rökgaskondensering",Kraftvärmeprod!$B$1:$BC$1,0),FALSE))</f>
        <v/>
      </c>
    </row>
    <row r="287" spans="1:35" x14ac:dyDescent="0.35">
      <c r="A287" s="28" t="s">
        <v>388</v>
      </c>
      <c r="B287" s="28" t="s">
        <v>389</v>
      </c>
      <c r="C287" s="28">
        <f>IF(ISERROR(1/VLOOKUP($B287,'Justerad allokering'!$B$2:$AG$462,MATCH(C$2,'Justerad allokering'!$B$2:$AF$2,0),FALSE)),VLOOKUP($B287,'Allokerad kvv'!$B$2:$AV$468,MATCH(C$2,'Allokerad kvv'!$B$2:$AV$2,0),FALSE),VLOOKUP($B287,'Justerad allokering'!$B$2:$AG$462,MATCH(C$2,'Justerad allokering'!$B$2:$AF$2,0),FALSE))</f>
        <v>0</v>
      </c>
      <c r="D287" s="28">
        <f>IF(ISERROR(1/VLOOKUP($B287,'Justerad allokering'!$B$2:$AG$462,MATCH(D$2,'Justerad allokering'!$B$2:$AF$2,0),FALSE)),VLOOKUP($B287,'Allokerad kvv'!$B$2:$AV$468,MATCH(D$2,'Allokerad kvv'!$B$2:$AV$2,0),FALSE),VLOOKUP($B287,'Justerad allokering'!$B$2:$AG$462,MATCH(D$2,'Justerad allokering'!$B$2:$AF$2,0),FALSE))</f>
        <v>0</v>
      </c>
      <c r="E287" s="28">
        <f>IF(ISERROR(1/VLOOKUP($B287,'Justerad allokering'!$B$2:$AG$462,MATCH(E$2,'Justerad allokering'!$B$2:$AF$2,0),FALSE)),VLOOKUP($B287,'Allokerad kvv'!$B$2:$AV$468,MATCH(E$2,'Allokerad kvv'!$B$2:$AV$2,0),FALSE),VLOOKUP($B287,'Justerad allokering'!$B$2:$AG$462,MATCH(E$2,'Justerad allokering'!$B$2:$AF$2,0),FALSE))</f>
        <v>0</v>
      </c>
      <c r="F287" s="28">
        <f>IF(ISERROR(1/VLOOKUP($B287,'Justerad allokering'!$B$2:$AG$462,MATCH(F$2,'Justerad allokering'!$B$2:$AF$2,0),FALSE)),VLOOKUP($B287,'Allokerad kvv'!$B$2:$AV$468,MATCH(F$2,'Allokerad kvv'!$B$2:$AV$2,0),FALSE),VLOOKUP($B287,'Justerad allokering'!$B$2:$AG$462,MATCH(F$2,'Justerad allokering'!$B$2:$AF$2,0),FALSE))</f>
        <v>0</v>
      </c>
      <c r="G287" s="28">
        <f>IF(ISERROR(1/VLOOKUP($B287,'Justerad allokering'!$B$2:$AG$462,MATCH(G$2,'Justerad allokering'!$B$2:$AF$2,0),FALSE)),VLOOKUP($B287,'Allokerad kvv'!$B$2:$AV$468,MATCH(G$2,'Allokerad kvv'!$B$2:$AV$2,0),FALSE),VLOOKUP($B287,'Justerad allokering'!$B$2:$AG$462,MATCH(G$2,'Justerad allokering'!$B$2:$AF$2,0),FALSE))</f>
        <v>0</v>
      </c>
      <c r="H287" s="28">
        <f>IF(ISERROR(1/VLOOKUP($B287,'Justerad allokering'!$B$2:$AG$462,MATCH(H$2,'Justerad allokering'!$B$2:$AF$2,0),FALSE)),VLOOKUP($B287,'Allokerad kvv'!$B$2:$AV$468,MATCH(H$2,'Allokerad kvv'!$B$2:$AV$2,0),FALSE),VLOOKUP($B287,'Justerad allokering'!$B$2:$AG$462,MATCH(H$2,'Justerad allokering'!$B$2:$AF$2,0),FALSE))</f>
        <v>0</v>
      </c>
      <c r="I287" s="28">
        <f>IF(ISERROR(1/VLOOKUP($B287,'Justerad allokering'!$B$2:$AG$462,MATCH(I$2,'Justerad allokering'!$B$2:$AF$2,0),FALSE)),VLOOKUP($B287,'Allokerad kvv'!$B$2:$AV$468,MATCH(I$2,'Allokerad kvv'!$B$2:$AV$2,0),FALSE),VLOOKUP($B287,'Justerad allokering'!$B$2:$AG$462,MATCH(I$2,'Justerad allokering'!$B$2:$AF$2,0),FALSE))</f>
        <v>0</v>
      </c>
      <c r="J287" s="28">
        <f>IF(ISERROR(1/VLOOKUP($B287,'Justerad allokering'!$B$2:$AG$462,MATCH(J$2,'Justerad allokering'!$B$2:$AF$2,0),FALSE)),VLOOKUP($B287,'Allokerad kvv'!$B$2:$AV$468,MATCH(J$2,'Allokerad kvv'!$B$2:$AV$2,0),FALSE),VLOOKUP($B287,'Justerad allokering'!$B$2:$AG$462,MATCH(J$2,'Justerad allokering'!$B$2:$AF$2,0),FALSE))</f>
        <v>0</v>
      </c>
      <c r="K287" s="28">
        <f>IF(ISERROR(1/VLOOKUP($B287,'Justerad allokering'!$B$2:$AG$462,MATCH(K$2,'Justerad allokering'!$B$2:$AF$2,0),FALSE)),VLOOKUP($B287,'Allokerad kvv'!$B$2:$AV$468,MATCH(K$2,'Allokerad kvv'!$B$2:$AV$2,0),FALSE),VLOOKUP($B287,'Justerad allokering'!$B$2:$AG$462,MATCH(K$2,'Justerad allokering'!$B$2:$AF$2,0),FALSE))</f>
        <v>0</v>
      </c>
      <c r="L287" s="28">
        <f>IF(ISERROR(1/VLOOKUP($B287,'Justerad allokering'!$B$2:$AG$462,MATCH(L$2,'Justerad allokering'!$B$2:$AF$2,0),FALSE)),VLOOKUP($B287,'Allokerad kvv'!$B$2:$AV$468,MATCH(L$2,'Allokerad kvv'!$B$2:$AV$2,0),FALSE),VLOOKUP($B287,'Justerad allokering'!$B$2:$AG$462,MATCH(L$2,'Justerad allokering'!$B$2:$AF$2,0),FALSE))</f>
        <v>0</v>
      </c>
      <c r="M287" s="28">
        <f>IF(ISERROR(1/VLOOKUP($B287,'Justerad allokering'!$B$2:$AG$462,MATCH(M$2,'Justerad allokering'!$B$2:$AF$2,0),FALSE)),VLOOKUP($B287,'Allokerad kvv'!$B$2:$AV$468,MATCH(M$2,'Allokerad kvv'!$B$2:$AV$2,0),FALSE),VLOOKUP($B287,'Justerad allokering'!$B$2:$AG$462,MATCH(M$2,'Justerad allokering'!$B$2:$AF$2,0),FALSE))</f>
        <v>0</v>
      </c>
      <c r="N287" s="28">
        <f>IF(ISERROR(1/VLOOKUP($B287,'Justerad allokering'!$B$2:$AG$462,MATCH(N$2,'Justerad allokering'!$B$2:$AF$2,0),FALSE)),VLOOKUP($B287,'Allokerad kvv'!$B$2:$AV$468,MATCH(N$2,'Allokerad kvv'!$B$2:$AV$2,0),FALSE),VLOOKUP($B287,'Justerad allokering'!$B$2:$AG$462,MATCH(N$2,'Justerad allokering'!$B$2:$AF$2,0),FALSE))</f>
        <v>0</v>
      </c>
      <c r="O287" s="28">
        <f>IF(ISERROR(1/VLOOKUP($B287,'Justerad allokering'!$B$2:$AG$462,MATCH(O$2,'Justerad allokering'!$B$2:$AF$2,0),FALSE)),VLOOKUP($B287,'Allokerad kvv'!$B$2:$AV$468,MATCH(O$2,'Allokerad kvv'!$B$2:$AV$2,0),FALSE),VLOOKUP($B287,'Justerad allokering'!$B$2:$AG$462,MATCH(O$2,'Justerad allokering'!$B$2:$AF$2,0),FALSE))</f>
        <v>0</v>
      </c>
      <c r="P287" s="28">
        <f>IF(ISERROR(1/VLOOKUP($B287,'Justerad allokering'!$B$2:$AG$462,MATCH(P$2,'Justerad allokering'!$B$2:$AF$2,0),FALSE)),VLOOKUP($B287,'Allokerad kvv'!$B$2:$AV$468,MATCH(P$2,'Allokerad kvv'!$B$2:$AV$2,0),FALSE),VLOOKUP($B287,'Justerad allokering'!$B$2:$AG$462,MATCH(P$2,'Justerad allokering'!$B$2:$AF$2,0),FALSE))</f>
        <v>0</v>
      </c>
      <c r="Q287" s="28">
        <f>IF(ISERROR(1/VLOOKUP($B287,'Justerad allokering'!$B$2:$AG$462,MATCH(Q$2,'Justerad allokering'!$B$2:$AF$2,0),FALSE)),VLOOKUP($B287,'Allokerad kvv'!$B$2:$AV$468,MATCH(Q$2,'Allokerad kvv'!$B$2:$AV$2,0),FALSE),VLOOKUP($B287,'Justerad allokering'!$B$2:$AG$462,MATCH(Q$2,'Justerad allokering'!$B$2:$AF$2,0),FALSE))</f>
        <v>0</v>
      </c>
      <c r="R287" s="28">
        <f>IF(ISERROR(1/VLOOKUP($B287,'Justerad allokering'!$B$2:$AG$462,MATCH(R$2,'Justerad allokering'!$B$2:$AF$2,0),FALSE)),VLOOKUP($B287,'Allokerad kvv'!$B$2:$AV$468,MATCH(R$2,'Allokerad kvv'!$B$2:$AV$2,0),FALSE),VLOOKUP($B287,'Justerad allokering'!$B$2:$AG$462,MATCH(R$2,'Justerad allokering'!$B$2:$AF$2,0),FALSE))</f>
        <v>0</v>
      </c>
      <c r="S287" s="28">
        <f>IF(ISERROR(1/VLOOKUP($B287,'Justerad allokering'!$B$2:$AG$462,MATCH(S$2,'Justerad allokering'!$B$2:$AF$2,0),FALSE)),VLOOKUP($B287,'Allokerad kvv'!$B$2:$AV$468,MATCH(S$2,'Allokerad kvv'!$B$2:$AV$2,0),FALSE),VLOOKUP($B287,'Justerad allokering'!$B$2:$AG$462,MATCH(S$2,'Justerad allokering'!$B$2:$AF$2,0),FALSE))</f>
        <v>0</v>
      </c>
      <c r="T287" s="28">
        <f>IF(ISERROR(1/VLOOKUP($B287,'Justerad allokering'!$B$2:$AG$462,MATCH(T$2,'Justerad allokering'!$B$2:$AF$2,0),FALSE)),VLOOKUP($B287,'Allokerad kvv'!$B$2:$AV$468,MATCH(T$2,'Allokerad kvv'!$B$2:$AV$2,0),FALSE),VLOOKUP($B287,'Justerad allokering'!$B$2:$AG$462,MATCH(T$2,'Justerad allokering'!$B$2:$AF$2,0),FALSE))</f>
        <v>0</v>
      </c>
      <c r="U287" s="28">
        <f>IF(ISERROR(1/VLOOKUP($B287,'Justerad allokering'!$B$2:$AG$462,MATCH(U$2,'Justerad allokering'!$B$2:$AF$2,0),FALSE)),VLOOKUP($B287,'Allokerad kvv'!$B$2:$AV$468,MATCH(U$2,'Allokerad kvv'!$B$2:$AV$2,0),FALSE),VLOOKUP($B287,'Justerad allokering'!$B$2:$AG$462,MATCH(U$2,'Justerad allokering'!$B$2:$AF$2,0),FALSE))</f>
        <v>0</v>
      </c>
      <c r="V287" s="28">
        <f>IF(ISERROR(1/VLOOKUP($B287,'Justerad allokering'!$B$2:$AG$462,MATCH(V$2,'Justerad allokering'!$B$2:$AF$2,0),FALSE)),VLOOKUP($B287,'Allokerad kvv'!$B$2:$AV$468,MATCH(V$2,'Allokerad kvv'!$B$2:$AV$2,0),FALSE),VLOOKUP($B287,'Justerad allokering'!$B$2:$AG$462,MATCH(V$2,'Justerad allokering'!$B$2:$AF$2,0),FALSE))</f>
        <v>0</v>
      </c>
      <c r="W287" s="28">
        <f>IF(ISERROR(1/VLOOKUP($B287,'Justerad allokering'!$B$2:$AG$462,MATCH(W$2,'Justerad allokering'!$B$2:$AF$2,0),FALSE)),VLOOKUP($B287,'Allokerad kvv'!$B$2:$AV$468,MATCH(W$2,'Allokerad kvv'!$B$2:$AV$2,0),FALSE),VLOOKUP($B287,'Justerad allokering'!$B$2:$AG$462,MATCH(W$2,'Justerad allokering'!$B$2:$AF$2,0),FALSE))</f>
        <v>0</v>
      </c>
      <c r="X287" s="28">
        <f>IF(ISERROR(1/VLOOKUP($B287,'Justerad allokering'!$B$2:$AG$462,MATCH(X$2,'Justerad allokering'!$B$2:$AF$2,0),FALSE)),VLOOKUP($B287,'Allokerad kvv'!$B$2:$AV$468,MATCH(X$2,'Allokerad kvv'!$B$2:$AV$2,0),FALSE),VLOOKUP($B287,'Justerad allokering'!$B$2:$AG$462,MATCH(X$2,'Justerad allokering'!$B$2:$AF$2,0),FALSE))</f>
        <v>0</v>
      </c>
      <c r="Y287" s="28">
        <f>IF(ISERROR(1/VLOOKUP($B287,'Justerad allokering'!$B$2:$AG$462,MATCH(Y$2,'Justerad allokering'!$B$2:$AF$2,0),FALSE)),VLOOKUP($B287,'Allokerad kvv'!$B$2:$AV$468,MATCH(Y$2,'Allokerad kvv'!$B$2:$AV$2,0),FALSE),VLOOKUP($B287,'Justerad allokering'!$B$2:$AG$462,MATCH(Y$2,'Justerad allokering'!$B$2:$AF$2,0),FALSE))</f>
        <v>0</v>
      </c>
      <c r="Z287" s="28">
        <f>IF(ISERROR(1/VLOOKUP($B287,'Justerad allokering'!$B$2:$AG$462,MATCH(Z$2,'Justerad allokering'!$B$2:$AF$2,0),FALSE)),VLOOKUP($B287,'Allokerad kvv'!$B$2:$AV$468,MATCH(Z$2,'Allokerad kvv'!$B$2:$AV$2,0),FALSE),VLOOKUP($B287,'Justerad allokering'!$B$2:$AG$462,MATCH(Z$2,'Justerad allokering'!$B$2:$AF$2,0),FALSE))</f>
        <v>0</v>
      </c>
      <c r="AA287" s="28"/>
      <c r="AB287" s="28"/>
      <c r="AE287">
        <f t="shared" si="12"/>
        <v>0</v>
      </c>
      <c r="AG287">
        <f t="shared" si="13"/>
        <v>0</v>
      </c>
      <c r="AH287">
        <f t="shared" si="14"/>
        <v>0</v>
      </c>
      <c r="AI287" s="55" t="str">
        <f>IF(AH287=0,"",AH287/VLOOKUP(B287,Kraftvärmeprod!$B$1:$BC$480,MATCH("Summa tillförd energi exklusive rökgaskondensering",Kraftvärmeprod!$B$1:$BC$1,0),FALSE))</f>
        <v/>
      </c>
    </row>
    <row r="288" spans="1:35" x14ac:dyDescent="0.35">
      <c r="A288" s="28" t="s">
        <v>388</v>
      </c>
      <c r="B288" s="28" t="s">
        <v>390</v>
      </c>
      <c r="C288" s="28">
        <f>IF(ISERROR(1/VLOOKUP($B288,'Justerad allokering'!$B$2:$AG$462,MATCH(C$2,'Justerad allokering'!$B$2:$AF$2,0),FALSE)),VLOOKUP($B288,'Allokerad kvv'!$B$2:$AV$468,MATCH(C$2,'Allokerad kvv'!$B$2:$AV$2,0),FALSE),VLOOKUP($B288,'Justerad allokering'!$B$2:$AG$462,MATCH(C$2,'Justerad allokering'!$B$2:$AF$2,0),FALSE))</f>
        <v>0</v>
      </c>
      <c r="D288" s="28">
        <f>IF(ISERROR(1/VLOOKUP($B288,'Justerad allokering'!$B$2:$AG$462,MATCH(D$2,'Justerad allokering'!$B$2:$AF$2,0),FALSE)),VLOOKUP($B288,'Allokerad kvv'!$B$2:$AV$468,MATCH(D$2,'Allokerad kvv'!$B$2:$AV$2,0),FALSE),VLOOKUP($B288,'Justerad allokering'!$B$2:$AG$462,MATCH(D$2,'Justerad allokering'!$B$2:$AF$2,0),FALSE))</f>
        <v>0</v>
      </c>
      <c r="E288" s="28">
        <f>IF(ISERROR(1/VLOOKUP($B288,'Justerad allokering'!$B$2:$AG$462,MATCH(E$2,'Justerad allokering'!$B$2:$AF$2,0),FALSE)),VLOOKUP($B288,'Allokerad kvv'!$B$2:$AV$468,MATCH(E$2,'Allokerad kvv'!$B$2:$AV$2,0),FALSE),VLOOKUP($B288,'Justerad allokering'!$B$2:$AG$462,MATCH(E$2,'Justerad allokering'!$B$2:$AF$2,0),FALSE))</f>
        <v>0</v>
      </c>
      <c r="F288" s="28">
        <f>IF(ISERROR(1/VLOOKUP($B288,'Justerad allokering'!$B$2:$AG$462,MATCH(F$2,'Justerad allokering'!$B$2:$AF$2,0),FALSE)),VLOOKUP($B288,'Allokerad kvv'!$B$2:$AV$468,MATCH(F$2,'Allokerad kvv'!$B$2:$AV$2,0),FALSE),VLOOKUP($B288,'Justerad allokering'!$B$2:$AG$462,MATCH(F$2,'Justerad allokering'!$B$2:$AF$2,0),FALSE))</f>
        <v>0</v>
      </c>
      <c r="G288" s="28">
        <f>IF(ISERROR(1/VLOOKUP($B288,'Justerad allokering'!$B$2:$AG$462,MATCH(G$2,'Justerad allokering'!$B$2:$AF$2,0),FALSE)),VLOOKUP($B288,'Allokerad kvv'!$B$2:$AV$468,MATCH(G$2,'Allokerad kvv'!$B$2:$AV$2,0),FALSE),VLOOKUP($B288,'Justerad allokering'!$B$2:$AG$462,MATCH(G$2,'Justerad allokering'!$B$2:$AF$2,0),FALSE))</f>
        <v>0</v>
      </c>
      <c r="H288" s="28">
        <f>IF(ISERROR(1/VLOOKUP($B288,'Justerad allokering'!$B$2:$AG$462,MATCH(H$2,'Justerad allokering'!$B$2:$AF$2,0),FALSE)),VLOOKUP($B288,'Allokerad kvv'!$B$2:$AV$468,MATCH(H$2,'Allokerad kvv'!$B$2:$AV$2,0),FALSE),VLOOKUP($B288,'Justerad allokering'!$B$2:$AG$462,MATCH(H$2,'Justerad allokering'!$B$2:$AF$2,0),FALSE))</f>
        <v>0</v>
      </c>
      <c r="I288" s="28">
        <f>IF(ISERROR(1/VLOOKUP($B288,'Justerad allokering'!$B$2:$AG$462,MATCH(I$2,'Justerad allokering'!$B$2:$AF$2,0),FALSE)),VLOOKUP($B288,'Allokerad kvv'!$B$2:$AV$468,MATCH(I$2,'Allokerad kvv'!$B$2:$AV$2,0),FALSE),VLOOKUP($B288,'Justerad allokering'!$B$2:$AG$462,MATCH(I$2,'Justerad allokering'!$B$2:$AF$2,0),FALSE))</f>
        <v>0</v>
      </c>
      <c r="J288" s="28">
        <f>IF(ISERROR(1/VLOOKUP($B288,'Justerad allokering'!$B$2:$AG$462,MATCH(J$2,'Justerad allokering'!$B$2:$AF$2,0),FALSE)),VLOOKUP($B288,'Allokerad kvv'!$B$2:$AV$468,MATCH(J$2,'Allokerad kvv'!$B$2:$AV$2,0),FALSE),VLOOKUP($B288,'Justerad allokering'!$B$2:$AG$462,MATCH(J$2,'Justerad allokering'!$B$2:$AF$2,0),FALSE))</f>
        <v>0</v>
      </c>
      <c r="K288" s="28">
        <f>IF(ISERROR(1/VLOOKUP($B288,'Justerad allokering'!$B$2:$AG$462,MATCH(K$2,'Justerad allokering'!$B$2:$AF$2,0),FALSE)),VLOOKUP($B288,'Allokerad kvv'!$B$2:$AV$468,MATCH(K$2,'Allokerad kvv'!$B$2:$AV$2,0),FALSE),VLOOKUP($B288,'Justerad allokering'!$B$2:$AG$462,MATCH(K$2,'Justerad allokering'!$B$2:$AF$2,0),FALSE))</f>
        <v>0</v>
      </c>
      <c r="L288" s="28">
        <f>IF(ISERROR(1/VLOOKUP($B288,'Justerad allokering'!$B$2:$AG$462,MATCH(L$2,'Justerad allokering'!$B$2:$AF$2,0),FALSE)),VLOOKUP($B288,'Allokerad kvv'!$B$2:$AV$468,MATCH(L$2,'Allokerad kvv'!$B$2:$AV$2,0),FALSE),VLOOKUP($B288,'Justerad allokering'!$B$2:$AG$462,MATCH(L$2,'Justerad allokering'!$B$2:$AF$2,0),FALSE))</f>
        <v>0</v>
      </c>
      <c r="M288" s="28">
        <f>IF(ISERROR(1/VLOOKUP($B288,'Justerad allokering'!$B$2:$AG$462,MATCH(M$2,'Justerad allokering'!$B$2:$AF$2,0),FALSE)),VLOOKUP($B288,'Allokerad kvv'!$B$2:$AV$468,MATCH(M$2,'Allokerad kvv'!$B$2:$AV$2,0),FALSE),VLOOKUP($B288,'Justerad allokering'!$B$2:$AG$462,MATCH(M$2,'Justerad allokering'!$B$2:$AF$2,0),FALSE))</f>
        <v>0</v>
      </c>
      <c r="N288" s="28">
        <f>IF(ISERROR(1/VLOOKUP($B288,'Justerad allokering'!$B$2:$AG$462,MATCH(N$2,'Justerad allokering'!$B$2:$AF$2,0),FALSE)),VLOOKUP($B288,'Allokerad kvv'!$B$2:$AV$468,MATCH(N$2,'Allokerad kvv'!$B$2:$AV$2,0),FALSE),VLOOKUP($B288,'Justerad allokering'!$B$2:$AG$462,MATCH(N$2,'Justerad allokering'!$B$2:$AF$2,0),FALSE))</f>
        <v>0</v>
      </c>
      <c r="O288" s="28">
        <f>IF(ISERROR(1/VLOOKUP($B288,'Justerad allokering'!$B$2:$AG$462,MATCH(O$2,'Justerad allokering'!$B$2:$AF$2,0),FALSE)),VLOOKUP($B288,'Allokerad kvv'!$B$2:$AV$468,MATCH(O$2,'Allokerad kvv'!$B$2:$AV$2,0),FALSE),VLOOKUP($B288,'Justerad allokering'!$B$2:$AG$462,MATCH(O$2,'Justerad allokering'!$B$2:$AF$2,0),FALSE))</f>
        <v>0</v>
      </c>
      <c r="P288" s="28">
        <f>IF(ISERROR(1/VLOOKUP($B288,'Justerad allokering'!$B$2:$AG$462,MATCH(P$2,'Justerad allokering'!$B$2:$AF$2,0),FALSE)),VLOOKUP($B288,'Allokerad kvv'!$B$2:$AV$468,MATCH(P$2,'Allokerad kvv'!$B$2:$AV$2,0),FALSE),VLOOKUP($B288,'Justerad allokering'!$B$2:$AG$462,MATCH(P$2,'Justerad allokering'!$B$2:$AF$2,0),FALSE))</f>
        <v>0</v>
      </c>
      <c r="Q288" s="28">
        <f>IF(ISERROR(1/VLOOKUP($B288,'Justerad allokering'!$B$2:$AG$462,MATCH(Q$2,'Justerad allokering'!$B$2:$AF$2,0),FALSE)),VLOOKUP($B288,'Allokerad kvv'!$B$2:$AV$468,MATCH(Q$2,'Allokerad kvv'!$B$2:$AV$2,0),FALSE),VLOOKUP($B288,'Justerad allokering'!$B$2:$AG$462,MATCH(Q$2,'Justerad allokering'!$B$2:$AF$2,0),FALSE))</f>
        <v>0</v>
      </c>
      <c r="R288" s="28">
        <f>IF(ISERROR(1/VLOOKUP($B288,'Justerad allokering'!$B$2:$AG$462,MATCH(R$2,'Justerad allokering'!$B$2:$AF$2,0),FALSE)),VLOOKUP($B288,'Allokerad kvv'!$B$2:$AV$468,MATCH(R$2,'Allokerad kvv'!$B$2:$AV$2,0),FALSE),VLOOKUP($B288,'Justerad allokering'!$B$2:$AG$462,MATCH(R$2,'Justerad allokering'!$B$2:$AF$2,0),FALSE))</f>
        <v>0</v>
      </c>
      <c r="S288" s="28">
        <f>IF(ISERROR(1/VLOOKUP($B288,'Justerad allokering'!$B$2:$AG$462,MATCH(S$2,'Justerad allokering'!$B$2:$AF$2,0),FALSE)),VLOOKUP($B288,'Allokerad kvv'!$B$2:$AV$468,MATCH(S$2,'Allokerad kvv'!$B$2:$AV$2,0),FALSE),VLOOKUP($B288,'Justerad allokering'!$B$2:$AG$462,MATCH(S$2,'Justerad allokering'!$B$2:$AF$2,0),FALSE))</f>
        <v>0</v>
      </c>
      <c r="T288" s="28">
        <f>IF(ISERROR(1/VLOOKUP($B288,'Justerad allokering'!$B$2:$AG$462,MATCH(T$2,'Justerad allokering'!$B$2:$AF$2,0),FALSE)),VLOOKUP($B288,'Allokerad kvv'!$B$2:$AV$468,MATCH(T$2,'Allokerad kvv'!$B$2:$AV$2,0),FALSE),VLOOKUP($B288,'Justerad allokering'!$B$2:$AG$462,MATCH(T$2,'Justerad allokering'!$B$2:$AF$2,0),FALSE))</f>
        <v>0</v>
      </c>
      <c r="U288" s="28">
        <f>IF(ISERROR(1/VLOOKUP($B288,'Justerad allokering'!$B$2:$AG$462,MATCH(U$2,'Justerad allokering'!$B$2:$AF$2,0),FALSE)),VLOOKUP($B288,'Allokerad kvv'!$B$2:$AV$468,MATCH(U$2,'Allokerad kvv'!$B$2:$AV$2,0),FALSE),VLOOKUP($B288,'Justerad allokering'!$B$2:$AG$462,MATCH(U$2,'Justerad allokering'!$B$2:$AF$2,0),FALSE))</f>
        <v>0</v>
      </c>
      <c r="V288" s="28">
        <f>IF(ISERROR(1/VLOOKUP($B288,'Justerad allokering'!$B$2:$AG$462,MATCH(V$2,'Justerad allokering'!$B$2:$AF$2,0),FALSE)),VLOOKUP($B288,'Allokerad kvv'!$B$2:$AV$468,MATCH(V$2,'Allokerad kvv'!$B$2:$AV$2,0),FALSE),VLOOKUP($B288,'Justerad allokering'!$B$2:$AG$462,MATCH(V$2,'Justerad allokering'!$B$2:$AF$2,0),FALSE))</f>
        <v>0</v>
      </c>
      <c r="W288" s="28">
        <f>IF(ISERROR(1/VLOOKUP($B288,'Justerad allokering'!$B$2:$AG$462,MATCH(W$2,'Justerad allokering'!$B$2:$AF$2,0),FALSE)),VLOOKUP($B288,'Allokerad kvv'!$B$2:$AV$468,MATCH(W$2,'Allokerad kvv'!$B$2:$AV$2,0),FALSE),VLOOKUP($B288,'Justerad allokering'!$B$2:$AG$462,MATCH(W$2,'Justerad allokering'!$B$2:$AF$2,0),FALSE))</f>
        <v>0</v>
      </c>
      <c r="X288" s="28">
        <f>IF(ISERROR(1/VLOOKUP($B288,'Justerad allokering'!$B$2:$AG$462,MATCH(X$2,'Justerad allokering'!$B$2:$AF$2,0),FALSE)),VLOOKUP($B288,'Allokerad kvv'!$B$2:$AV$468,MATCH(X$2,'Allokerad kvv'!$B$2:$AV$2,0),FALSE),VLOOKUP($B288,'Justerad allokering'!$B$2:$AG$462,MATCH(X$2,'Justerad allokering'!$B$2:$AF$2,0),FALSE))</f>
        <v>0</v>
      </c>
      <c r="Y288" s="28">
        <f>IF(ISERROR(1/VLOOKUP($B288,'Justerad allokering'!$B$2:$AG$462,MATCH(Y$2,'Justerad allokering'!$B$2:$AF$2,0),FALSE)),VLOOKUP($B288,'Allokerad kvv'!$B$2:$AV$468,MATCH(Y$2,'Allokerad kvv'!$B$2:$AV$2,0),FALSE),VLOOKUP($B288,'Justerad allokering'!$B$2:$AG$462,MATCH(Y$2,'Justerad allokering'!$B$2:$AF$2,0),FALSE))</f>
        <v>0</v>
      </c>
      <c r="Z288" s="28">
        <f>IF(ISERROR(1/VLOOKUP($B288,'Justerad allokering'!$B$2:$AG$462,MATCH(Z$2,'Justerad allokering'!$B$2:$AF$2,0),FALSE)),VLOOKUP($B288,'Allokerad kvv'!$B$2:$AV$468,MATCH(Z$2,'Allokerad kvv'!$B$2:$AV$2,0),FALSE),VLOOKUP($B288,'Justerad allokering'!$B$2:$AG$462,MATCH(Z$2,'Justerad allokering'!$B$2:$AF$2,0),FALSE))</f>
        <v>0</v>
      </c>
      <c r="AA288" s="28"/>
      <c r="AB288" s="28"/>
      <c r="AE288">
        <f t="shared" si="12"/>
        <v>0</v>
      </c>
      <c r="AG288">
        <f t="shared" si="13"/>
        <v>0</v>
      </c>
      <c r="AH288">
        <f t="shared" si="14"/>
        <v>0</v>
      </c>
      <c r="AI288" s="55" t="str">
        <f>IF(AH288=0,"",AH288/VLOOKUP(B288,Kraftvärmeprod!$B$1:$BC$480,MATCH("Summa tillförd energi exklusive rökgaskondensering",Kraftvärmeprod!$B$1:$BC$1,0),FALSE))</f>
        <v/>
      </c>
    </row>
    <row r="289" spans="1:35" x14ac:dyDescent="0.35">
      <c r="A289" s="28" t="s">
        <v>391</v>
      </c>
      <c r="B289" s="28" t="s">
        <v>392</v>
      </c>
      <c r="C289" s="28">
        <f>IF(ISERROR(1/VLOOKUP($B289,'Justerad allokering'!$B$2:$AG$462,MATCH(C$2,'Justerad allokering'!$B$2:$AF$2,0),FALSE)),VLOOKUP($B289,'Allokerad kvv'!$B$2:$AV$468,MATCH(C$2,'Allokerad kvv'!$B$2:$AV$2,0),FALSE),VLOOKUP($B289,'Justerad allokering'!$B$2:$AG$462,MATCH(C$2,'Justerad allokering'!$B$2:$AF$2,0),FALSE))</f>
        <v>0</v>
      </c>
      <c r="D289" s="28">
        <f>IF(ISERROR(1/VLOOKUP($B289,'Justerad allokering'!$B$2:$AG$462,MATCH(D$2,'Justerad allokering'!$B$2:$AF$2,0),FALSE)),VLOOKUP($B289,'Allokerad kvv'!$B$2:$AV$468,MATCH(D$2,'Allokerad kvv'!$B$2:$AV$2,0),FALSE),VLOOKUP($B289,'Justerad allokering'!$B$2:$AG$462,MATCH(D$2,'Justerad allokering'!$B$2:$AF$2,0),FALSE))</f>
        <v>0</v>
      </c>
      <c r="E289" s="28">
        <f>IF(ISERROR(1/VLOOKUP($B289,'Justerad allokering'!$B$2:$AG$462,MATCH(E$2,'Justerad allokering'!$B$2:$AF$2,0),FALSE)),VLOOKUP($B289,'Allokerad kvv'!$B$2:$AV$468,MATCH(E$2,'Allokerad kvv'!$B$2:$AV$2,0),FALSE),VLOOKUP($B289,'Justerad allokering'!$B$2:$AG$462,MATCH(E$2,'Justerad allokering'!$B$2:$AF$2,0),FALSE))</f>
        <v>0</v>
      </c>
      <c r="F289" s="28">
        <f>IF(ISERROR(1/VLOOKUP($B289,'Justerad allokering'!$B$2:$AG$462,MATCH(F$2,'Justerad allokering'!$B$2:$AF$2,0),FALSE)),VLOOKUP($B289,'Allokerad kvv'!$B$2:$AV$468,MATCH(F$2,'Allokerad kvv'!$B$2:$AV$2,0),FALSE),VLOOKUP($B289,'Justerad allokering'!$B$2:$AG$462,MATCH(F$2,'Justerad allokering'!$B$2:$AF$2,0),FALSE))</f>
        <v>0</v>
      </c>
      <c r="G289" s="28">
        <f>IF(ISERROR(1/VLOOKUP($B289,'Justerad allokering'!$B$2:$AG$462,MATCH(G$2,'Justerad allokering'!$B$2:$AF$2,0),FALSE)),VLOOKUP($B289,'Allokerad kvv'!$B$2:$AV$468,MATCH(G$2,'Allokerad kvv'!$B$2:$AV$2,0),FALSE),VLOOKUP($B289,'Justerad allokering'!$B$2:$AG$462,MATCH(G$2,'Justerad allokering'!$B$2:$AF$2,0),FALSE))</f>
        <v>0</v>
      </c>
      <c r="H289" s="28">
        <f>IF(ISERROR(1/VLOOKUP($B289,'Justerad allokering'!$B$2:$AG$462,MATCH(H$2,'Justerad allokering'!$B$2:$AF$2,0),FALSE)),VLOOKUP($B289,'Allokerad kvv'!$B$2:$AV$468,MATCH(H$2,'Allokerad kvv'!$B$2:$AV$2,0),FALSE),VLOOKUP($B289,'Justerad allokering'!$B$2:$AG$462,MATCH(H$2,'Justerad allokering'!$B$2:$AF$2,0),FALSE))</f>
        <v>0</v>
      </c>
      <c r="I289" s="28">
        <f>IF(ISERROR(1/VLOOKUP($B289,'Justerad allokering'!$B$2:$AG$462,MATCH(I$2,'Justerad allokering'!$B$2:$AF$2,0),FALSE)),VLOOKUP($B289,'Allokerad kvv'!$B$2:$AV$468,MATCH(I$2,'Allokerad kvv'!$B$2:$AV$2,0),FALSE),VLOOKUP($B289,'Justerad allokering'!$B$2:$AG$462,MATCH(I$2,'Justerad allokering'!$B$2:$AF$2,0),FALSE))</f>
        <v>0</v>
      </c>
      <c r="J289" s="28">
        <f>IF(ISERROR(1/VLOOKUP($B289,'Justerad allokering'!$B$2:$AG$462,MATCH(J$2,'Justerad allokering'!$B$2:$AF$2,0),FALSE)),VLOOKUP($B289,'Allokerad kvv'!$B$2:$AV$468,MATCH(J$2,'Allokerad kvv'!$B$2:$AV$2,0),FALSE),VLOOKUP($B289,'Justerad allokering'!$B$2:$AG$462,MATCH(J$2,'Justerad allokering'!$B$2:$AF$2,0),FALSE))</f>
        <v>0</v>
      </c>
      <c r="K289" s="28">
        <f>IF(ISERROR(1/VLOOKUP($B289,'Justerad allokering'!$B$2:$AG$462,MATCH(K$2,'Justerad allokering'!$B$2:$AF$2,0),FALSE)),VLOOKUP($B289,'Allokerad kvv'!$B$2:$AV$468,MATCH(K$2,'Allokerad kvv'!$B$2:$AV$2,0),FALSE),VLOOKUP($B289,'Justerad allokering'!$B$2:$AG$462,MATCH(K$2,'Justerad allokering'!$B$2:$AF$2,0),FALSE))</f>
        <v>0</v>
      </c>
      <c r="L289" s="28">
        <f>IF(ISERROR(1/VLOOKUP($B289,'Justerad allokering'!$B$2:$AG$462,MATCH(L$2,'Justerad allokering'!$B$2:$AF$2,0),FALSE)),VLOOKUP($B289,'Allokerad kvv'!$B$2:$AV$468,MATCH(L$2,'Allokerad kvv'!$B$2:$AV$2,0),FALSE),VLOOKUP($B289,'Justerad allokering'!$B$2:$AG$462,MATCH(L$2,'Justerad allokering'!$B$2:$AF$2,0),FALSE))</f>
        <v>0</v>
      </c>
      <c r="M289" s="28">
        <f>IF(ISERROR(1/VLOOKUP($B289,'Justerad allokering'!$B$2:$AG$462,MATCH(M$2,'Justerad allokering'!$B$2:$AF$2,0),FALSE)),VLOOKUP($B289,'Allokerad kvv'!$B$2:$AV$468,MATCH(M$2,'Allokerad kvv'!$B$2:$AV$2,0),FALSE),VLOOKUP($B289,'Justerad allokering'!$B$2:$AG$462,MATCH(M$2,'Justerad allokering'!$B$2:$AF$2,0),FALSE))</f>
        <v>0</v>
      </c>
      <c r="N289" s="28">
        <f>IF(ISERROR(1/VLOOKUP($B289,'Justerad allokering'!$B$2:$AG$462,MATCH(N$2,'Justerad allokering'!$B$2:$AF$2,0),FALSE)),VLOOKUP($B289,'Allokerad kvv'!$B$2:$AV$468,MATCH(N$2,'Allokerad kvv'!$B$2:$AV$2,0),FALSE),VLOOKUP($B289,'Justerad allokering'!$B$2:$AG$462,MATCH(N$2,'Justerad allokering'!$B$2:$AF$2,0),FALSE))</f>
        <v>0</v>
      </c>
      <c r="O289" s="28">
        <f>IF(ISERROR(1/VLOOKUP($B289,'Justerad allokering'!$B$2:$AG$462,MATCH(O$2,'Justerad allokering'!$B$2:$AF$2,0),FALSE)),VLOOKUP($B289,'Allokerad kvv'!$B$2:$AV$468,MATCH(O$2,'Allokerad kvv'!$B$2:$AV$2,0),FALSE),VLOOKUP($B289,'Justerad allokering'!$B$2:$AG$462,MATCH(O$2,'Justerad allokering'!$B$2:$AF$2,0),FALSE))</f>
        <v>0</v>
      </c>
      <c r="P289" s="28">
        <f>IF(ISERROR(1/VLOOKUP($B289,'Justerad allokering'!$B$2:$AG$462,MATCH(P$2,'Justerad allokering'!$B$2:$AF$2,0),FALSE)),VLOOKUP($B289,'Allokerad kvv'!$B$2:$AV$468,MATCH(P$2,'Allokerad kvv'!$B$2:$AV$2,0),FALSE),VLOOKUP($B289,'Justerad allokering'!$B$2:$AG$462,MATCH(P$2,'Justerad allokering'!$B$2:$AF$2,0),FALSE))</f>
        <v>0</v>
      </c>
      <c r="Q289" s="28">
        <f>IF(ISERROR(1/VLOOKUP($B289,'Justerad allokering'!$B$2:$AG$462,MATCH(Q$2,'Justerad allokering'!$B$2:$AF$2,0),FALSE)),VLOOKUP($B289,'Allokerad kvv'!$B$2:$AV$468,MATCH(Q$2,'Allokerad kvv'!$B$2:$AV$2,0),FALSE),VLOOKUP($B289,'Justerad allokering'!$B$2:$AG$462,MATCH(Q$2,'Justerad allokering'!$B$2:$AF$2,0),FALSE))</f>
        <v>0</v>
      </c>
      <c r="R289" s="28">
        <f>IF(ISERROR(1/VLOOKUP($B289,'Justerad allokering'!$B$2:$AG$462,MATCH(R$2,'Justerad allokering'!$B$2:$AF$2,0),FALSE)),VLOOKUP($B289,'Allokerad kvv'!$B$2:$AV$468,MATCH(R$2,'Allokerad kvv'!$B$2:$AV$2,0),FALSE),VLOOKUP($B289,'Justerad allokering'!$B$2:$AG$462,MATCH(R$2,'Justerad allokering'!$B$2:$AF$2,0),FALSE))</f>
        <v>0</v>
      </c>
      <c r="S289" s="28">
        <f>IF(ISERROR(1/VLOOKUP($B289,'Justerad allokering'!$B$2:$AG$462,MATCH(S$2,'Justerad allokering'!$B$2:$AF$2,0),FALSE)),VLOOKUP($B289,'Allokerad kvv'!$B$2:$AV$468,MATCH(S$2,'Allokerad kvv'!$B$2:$AV$2,0),FALSE),VLOOKUP($B289,'Justerad allokering'!$B$2:$AG$462,MATCH(S$2,'Justerad allokering'!$B$2:$AF$2,0),FALSE))</f>
        <v>0</v>
      </c>
      <c r="T289" s="28">
        <f>IF(ISERROR(1/VLOOKUP($B289,'Justerad allokering'!$B$2:$AG$462,MATCH(T$2,'Justerad allokering'!$B$2:$AF$2,0),FALSE)),VLOOKUP($B289,'Allokerad kvv'!$B$2:$AV$468,MATCH(T$2,'Allokerad kvv'!$B$2:$AV$2,0),FALSE),VLOOKUP($B289,'Justerad allokering'!$B$2:$AG$462,MATCH(T$2,'Justerad allokering'!$B$2:$AF$2,0),FALSE))</f>
        <v>0</v>
      </c>
      <c r="U289" s="28">
        <f>IF(ISERROR(1/VLOOKUP($B289,'Justerad allokering'!$B$2:$AG$462,MATCH(U$2,'Justerad allokering'!$B$2:$AF$2,0),FALSE)),VLOOKUP($B289,'Allokerad kvv'!$B$2:$AV$468,MATCH(U$2,'Allokerad kvv'!$B$2:$AV$2,0),FALSE),VLOOKUP($B289,'Justerad allokering'!$B$2:$AG$462,MATCH(U$2,'Justerad allokering'!$B$2:$AF$2,0),FALSE))</f>
        <v>0</v>
      </c>
      <c r="V289" s="28">
        <f>IF(ISERROR(1/VLOOKUP($B289,'Justerad allokering'!$B$2:$AG$462,MATCH(V$2,'Justerad allokering'!$B$2:$AF$2,0),FALSE)),VLOOKUP($B289,'Allokerad kvv'!$B$2:$AV$468,MATCH(V$2,'Allokerad kvv'!$B$2:$AV$2,0),FALSE),VLOOKUP($B289,'Justerad allokering'!$B$2:$AG$462,MATCH(V$2,'Justerad allokering'!$B$2:$AF$2,0),FALSE))</f>
        <v>0</v>
      </c>
      <c r="W289" s="28">
        <f>IF(ISERROR(1/VLOOKUP($B289,'Justerad allokering'!$B$2:$AG$462,MATCH(W$2,'Justerad allokering'!$B$2:$AF$2,0),FALSE)),VLOOKUP($B289,'Allokerad kvv'!$B$2:$AV$468,MATCH(W$2,'Allokerad kvv'!$B$2:$AV$2,0),FALSE),VLOOKUP($B289,'Justerad allokering'!$B$2:$AG$462,MATCH(W$2,'Justerad allokering'!$B$2:$AF$2,0),FALSE))</f>
        <v>0</v>
      </c>
      <c r="X289" s="28">
        <f>IF(ISERROR(1/VLOOKUP($B289,'Justerad allokering'!$B$2:$AG$462,MATCH(X$2,'Justerad allokering'!$B$2:$AF$2,0),FALSE)),VLOOKUP($B289,'Allokerad kvv'!$B$2:$AV$468,MATCH(X$2,'Allokerad kvv'!$B$2:$AV$2,0),FALSE),VLOOKUP($B289,'Justerad allokering'!$B$2:$AG$462,MATCH(X$2,'Justerad allokering'!$B$2:$AF$2,0),FALSE))</f>
        <v>0</v>
      </c>
      <c r="Y289" s="28">
        <f>IF(ISERROR(1/VLOOKUP($B289,'Justerad allokering'!$B$2:$AG$462,MATCH(Y$2,'Justerad allokering'!$B$2:$AF$2,0),FALSE)),VLOOKUP($B289,'Allokerad kvv'!$B$2:$AV$468,MATCH(Y$2,'Allokerad kvv'!$B$2:$AV$2,0),FALSE),VLOOKUP($B289,'Justerad allokering'!$B$2:$AG$462,MATCH(Y$2,'Justerad allokering'!$B$2:$AF$2,0),FALSE))</f>
        <v>0</v>
      </c>
      <c r="Z289" s="28">
        <f>IF(ISERROR(1/VLOOKUP($B289,'Justerad allokering'!$B$2:$AG$462,MATCH(Z$2,'Justerad allokering'!$B$2:$AF$2,0),FALSE)),VLOOKUP($B289,'Allokerad kvv'!$B$2:$AV$468,MATCH(Z$2,'Allokerad kvv'!$B$2:$AV$2,0),FALSE),VLOOKUP($B289,'Justerad allokering'!$B$2:$AG$462,MATCH(Z$2,'Justerad allokering'!$B$2:$AF$2,0),FALSE))</f>
        <v>0</v>
      </c>
      <c r="AA289" s="28"/>
      <c r="AB289" s="28"/>
      <c r="AE289">
        <f t="shared" si="12"/>
        <v>0</v>
      </c>
      <c r="AG289">
        <f t="shared" si="13"/>
        <v>0</v>
      </c>
      <c r="AH289">
        <f t="shared" si="14"/>
        <v>0</v>
      </c>
      <c r="AI289" s="55" t="str">
        <f>IF(AH289=0,"",AH289/VLOOKUP(B289,Kraftvärmeprod!$B$1:$BC$480,MATCH("Summa tillförd energi exklusive rökgaskondensering",Kraftvärmeprod!$B$1:$BC$1,0),FALSE))</f>
        <v/>
      </c>
    </row>
    <row r="290" spans="1:35" x14ac:dyDescent="0.35">
      <c r="A290" s="28" t="s">
        <v>393</v>
      </c>
      <c r="B290" s="28" t="s">
        <v>394</v>
      </c>
      <c r="C290" s="28">
        <f>IF(ISERROR(1/VLOOKUP($B290,'Justerad allokering'!$B$2:$AG$462,MATCH(C$2,'Justerad allokering'!$B$2:$AF$2,0),FALSE)),VLOOKUP($B290,'Allokerad kvv'!$B$2:$AV$468,MATCH(C$2,'Allokerad kvv'!$B$2:$AV$2,0),FALSE),VLOOKUP($B290,'Justerad allokering'!$B$2:$AG$462,MATCH(C$2,'Justerad allokering'!$B$2:$AF$2,0),FALSE))</f>
        <v>0</v>
      </c>
      <c r="D290" s="28">
        <f>IF(ISERROR(1/VLOOKUP($B290,'Justerad allokering'!$B$2:$AG$462,MATCH(D$2,'Justerad allokering'!$B$2:$AF$2,0),FALSE)),VLOOKUP($B290,'Allokerad kvv'!$B$2:$AV$468,MATCH(D$2,'Allokerad kvv'!$B$2:$AV$2,0),FALSE),VLOOKUP($B290,'Justerad allokering'!$B$2:$AG$462,MATCH(D$2,'Justerad allokering'!$B$2:$AF$2,0),FALSE))</f>
        <v>0</v>
      </c>
      <c r="E290" s="28">
        <f>IF(ISERROR(1/VLOOKUP($B290,'Justerad allokering'!$B$2:$AG$462,MATCH(E$2,'Justerad allokering'!$B$2:$AF$2,0),FALSE)),VLOOKUP($B290,'Allokerad kvv'!$B$2:$AV$468,MATCH(E$2,'Allokerad kvv'!$B$2:$AV$2,0),FALSE),VLOOKUP($B290,'Justerad allokering'!$B$2:$AG$462,MATCH(E$2,'Justerad allokering'!$B$2:$AF$2,0),FALSE))</f>
        <v>0</v>
      </c>
      <c r="F290" s="28">
        <f>IF(ISERROR(1/VLOOKUP($B290,'Justerad allokering'!$B$2:$AG$462,MATCH(F$2,'Justerad allokering'!$B$2:$AF$2,0),FALSE)),VLOOKUP($B290,'Allokerad kvv'!$B$2:$AV$468,MATCH(F$2,'Allokerad kvv'!$B$2:$AV$2,0),FALSE),VLOOKUP($B290,'Justerad allokering'!$B$2:$AG$462,MATCH(F$2,'Justerad allokering'!$B$2:$AF$2,0),FALSE))</f>
        <v>0</v>
      </c>
      <c r="G290" s="28">
        <f>IF(ISERROR(1/VLOOKUP($B290,'Justerad allokering'!$B$2:$AG$462,MATCH(G$2,'Justerad allokering'!$B$2:$AF$2,0),FALSE)),VLOOKUP($B290,'Allokerad kvv'!$B$2:$AV$468,MATCH(G$2,'Allokerad kvv'!$B$2:$AV$2,0),FALSE),VLOOKUP($B290,'Justerad allokering'!$B$2:$AG$462,MATCH(G$2,'Justerad allokering'!$B$2:$AF$2,0),FALSE))</f>
        <v>0</v>
      </c>
      <c r="H290" s="28">
        <f>IF(ISERROR(1/VLOOKUP($B290,'Justerad allokering'!$B$2:$AG$462,MATCH(H$2,'Justerad allokering'!$B$2:$AF$2,0),FALSE)),VLOOKUP($B290,'Allokerad kvv'!$B$2:$AV$468,MATCH(H$2,'Allokerad kvv'!$B$2:$AV$2,0),FALSE),VLOOKUP($B290,'Justerad allokering'!$B$2:$AG$462,MATCH(H$2,'Justerad allokering'!$B$2:$AF$2,0),FALSE))</f>
        <v>0</v>
      </c>
      <c r="I290" s="28">
        <f>IF(ISERROR(1/VLOOKUP($B290,'Justerad allokering'!$B$2:$AG$462,MATCH(I$2,'Justerad allokering'!$B$2:$AF$2,0),FALSE)),VLOOKUP($B290,'Allokerad kvv'!$B$2:$AV$468,MATCH(I$2,'Allokerad kvv'!$B$2:$AV$2,0),FALSE),VLOOKUP($B290,'Justerad allokering'!$B$2:$AG$462,MATCH(I$2,'Justerad allokering'!$B$2:$AF$2,0),FALSE))</f>
        <v>0</v>
      </c>
      <c r="J290" s="28">
        <f>IF(ISERROR(1/VLOOKUP($B290,'Justerad allokering'!$B$2:$AG$462,MATCH(J$2,'Justerad allokering'!$B$2:$AF$2,0),FALSE)),VLOOKUP($B290,'Allokerad kvv'!$B$2:$AV$468,MATCH(J$2,'Allokerad kvv'!$B$2:$AV$2,0),FALSE),VLOOKUP($B290,'Justerad allokering'!$B$2:$AG$462,MATCH(J$2,'Justerad allokering'!$B$2:$AF$2,0),FALSE))</f>
        <v>0</v>
      </c>
      <c r="K290" s="28">
        <f>IF(ISERROR(1/VLOOKUP($B290,'Justerad allokering'!$B$2:$AG$462,MATCH(K$2,'Justerad allokering'!$B$2:$AF$2,0),FALSE)),VLOOKUP($B290,'Allokerad kvv'!$B$2:$AV$468,MATCH(K$2,'Allokerad kvv'!$B$2:$AV$2,0),FALSE),VLOOKUP($B290,'Justerad allokering'!$B$2:$AG$462,MATCH(K$2,'Justerad allokering'!$B$2:$AF$2,0),FALSE))</f>
        <v>0</v>
      </c>
      <c r="L290" s="28">
        <f>IF(ISERROR(1/VLOOKUP($B290,'Justerad allokering'!$B$2:$AG$462,MATCH(L$2,'Justerad allokering'!$B$2:$AF$2,0),FALSE)),VLOOKUP($B290,'Allokerad kvv'!$B$2:$AV$468,MATCH(L$2,'Allokerad kvv'!$B$2:$AV$2,0),FALSE),VLOOKUP($B290,'Justerad allokering'!$B$2:$AG$462,MATCH(L$2,'Justerad allokering'!$B$2:$AF$2,0),FALSE))</f>
        <v>0</v>
      </c>
      <c r="M290" s="28">
        <f>IF(ISERROR(1/VLOOKUP($B290,'Justerad allokering'!$B$2:$AG$462,MATCH(M$2,'Justerad allokering'!$B$2:$AF$2,0),FALSE)),VLOOKUP($B290,'Allokerad kvv'!$B$2:$AV$468,MATCH(M$2,'Allokerad kvv'!$B$2:$AV$2,0),FALSE),VLOOKUP($B290,'Justerad allokering'!$B$2:$AG$462,MATCH(M$2,'Justerad allokering'!$B$2:$AF$2,0),FALSE))</f>
        <v>0</v>
      </c>
      <c r="N290" s="28">
        <f>IF(ISERROR(1/VLOOKUP($B290,'Justerad allokering'!$B$2:$AG$462,MATCH(N$2,'Justerad allokering'!$B$2:$AF$2,0),FALSE)),VLOOKUP($B290,'Allokerad kvv'!$B$2:$AV$468,MATCH(N$2,'Allokerad kvv'!$B$2:$AV$2,0),FALSE),VLOOKUP($B290,'Justerad allokering'!$B$2:$AG$462,MATCH(N$2,'Justerad allokering'!$B$2:$AF$2,0),FALSE))</f>
        <v>0</v>
      </c>
      <c r="O290" s="28">
        <f>IF(ISERROR(1/VLOOKUP($B290,'Justerad allokering'!$B$2:$AG$462,MATCH(O$2,'Justerad allokering'!$B$2:$AF$2,0),FALSE)),VLOOKUP($B290,'Allokerad kvv'!$B$2:$AV$468,MATCH(O$2,'Allokerad kvv'!$B$2:$AV$2,0),FALSE),VLOOKUP($B290,'Justerad allokering'!$B$2:$AG$462,MATCH(O$2,'Justerad allokering'!$B$2:$AF$2,0),FALSE))</f>
        <v>0</v>
      </c>
      <c r="P290" s="28">
        <f>IF(ISERROR(1/VLOOKUP($B290,'Justerad allokering'!$B$2:$AG$462,MATCH(P$2,'Justerad allokering'!$B$2:$AF$2,0),FALSE)),VLOOKUP($B290,'Allokerad kvv'!$B$2:$AV$468,MATCH(P$2,'Allokerad kvv'!$B$2:$AV$2,0),FALSE),VLOOKUP($B290,'Justerad allokering'!$B$2:$AG$462,MATCH(P$2,'Justerad allokering'!$B$2:$AF$2,0),FALSE))</f>
        <v>0</v>
      </c>
      <c r="Q290" s="28">
        <f>IF(ISERROR(1/VLOOKUP($B290,'Justerad allokering'!$B$2:$AG$462,MATCH(Q$2,'Justerad allokering'!$B$2:$AF$2,0),FALSE)),VLOOKUP($B290,'Allokerad kvv'!$B$2:$AV$468,MATCH(Q$2,'Allokerad kvv'!$B$2:$AV$2,0),FALSE),VLOOKUP($B290,'Justerad allokering'!$B$2:$AG$462,MATCH(Q$2,'Justerad allokering'!$B$2:$AF$2,0),FALSE))</f>
        <v>0</v>
      </c>
      <c r="R290" s="28">
        <f>IF(ISERROR(1/VLOOKUP($B290,'Justerad allokering'!$B$2:$AG$462,MATCH(R$2,'Justerad allokering'!$B$2:$AF$2,0),FALSE)),VLOOKUP($B290,'Allokerad kvv'!$B$2:$AV$468,MATCH(R$2,'Allokerad kvv'!$B$2:$AV$2,0),FALSE),VLOOKUP($B290,'Justerad allokering'!$B$2:$AG$462,MATCH(R$2,'Justerad allokering'!$B$2:$AF$2,0),FALSE))</f>
        <v>0</v>
      </c>
      <c r="S290" s="28">
        <f>IF(ISERROR(1/VLOOKUP($B290,'Justerad allokering'!$B$2:$AG$462,MATCH(S$2,'Justerad allokering'!$B$2:$AF$2,0),FALSE)),VLOOKUP($B290,'Allokerad kvv'!$B$2:$AV$468,MATCH(S$2,'Allokerad kvv'!$B$2:$AV$2,0),FALSE),VLOOKUP($B290,'Justerad allokering'!$B$2:$AG$462,MATCH(S$2,'Justerad allokering'!$B$2:$AF$2,0),FALSE))</f>
        <v>0</v>
      </c>
      <c r="T290" s="28">
        <f>IF(ISERROR(1/VLOOKUP($B290,'Justerad allokering'!$B$2:$AG$462,MATCH(T$2,'Justerad allokering'!$B$2:$AF$2,0),FALSE)),VLOOKUP($B290,'Allokerad kvv'!$B$2:$AV$468,MATCH(T$2,'Allokerad kvv'!$B$2:$AV$2,0),FALSE),VLOOKUP($B290,'Justerad allokering'!$B$2:$AG$462,MATCH(T$2,'Justerad allokering'!$B$2:$AF$2,0),FALSE))</f>
        <v>0</v>
      </c>
      <c r="U290" s="28">
        <f>IF(ISERROR(1/VLOOKUP($B290,'Justerad allokering'!$B$2:$AG$462,MATCH(U$2,'Justerad allokering'!$B$2:$AF$2,0),FALSE)),VLOOKUP($B290,'Allokerad kvv'!$B$2:$AV$468,MATCH(U$2,'Allokerad kvv'!$B$2:$AV$2,0),FALSE),VLOOKUP($B290,'Justerad allokering'!$B$2:$AG$462,MATCH(U$2,'Justerad allokering'!$B$2:$AF$2,0),FALSE))</f>
        <v>0</v>
      </c>
      <c r="V290" s="28">
        <f>IF(ISERROR(1/VLOOKUP($B290,'Justerad allokering'!$B$2:$AG$462,MATCH(V$2,'Justerad allokering'!$B$2:$AF$2,0),FALSE)),VLOOKUP($B290,'Allokerad kvv'!$B$2:$AV$468,MATCH(V$2,'Allokerad kvv'!$B$2:$AV$2,0),FALSE),VLOOKUP($B290,'Justerad allokering'!$B$2:$AG$462,MATCH(V$2,'Justerad allokering'!$B$2:$AF$2,0),FALSE))</f>
        <v>0</v>
      </c>
      <c r="W290" s="28">
        <f>IF(ISERROR(1/VLOOKUP($B290,'Justerad allokering'!$B$2:$AG$462,MATCH(W$2,'Justerad allokering'!$B$2:$AF$2,0),FALSE)),VLOOKUP($B290,'Allokerad kvv'!$B$2:$AV$468,MATCH(W$2,'Allokerad kvv'!$B$2:$AV$2,0),FALSE),VLOOKUP($B290,'Justerad allokering'!$B$2:$AG$462,MATCH(W$2,'Justerad allokering'!$B$2:$AF$2,0),FALSE))</f>
        <v>0</v>
      </c>
      <c r="X290" s="28">
        <f>IF(ISERROR(1/VLOOKUP($B290,'Justerad allokering'!$B$2:$AG$462,MATCH(X$2,'Justerad allokering'!$B$2:$AF$2,0),FALSE)),VLOOKUP($B290,'Allokerad kvv'!$B$2:$AV$468,MATCH(X$2,'Allokerad kvv'!$B$2:$AV$2,0),FALSE),VLOOKUP($B290,'Justerad allokering'!$B$2:$AG$462,MATCH(X$2,'Justerad allokering'!$B$2:$AF$2,0),FALSE))</f>
        <v>0</v>
      </c>
      <c r="Y290" s="28">
        <f>IF(ISERROR(1/VLOOKUP($B290,'Justerad allokering'!$B$2:$AG$462,MATCH(Y$2,'Justerad allokering'!$B$2:$AF$2,0),FALSE)),VLOOKUP($B290,'Allokerad kvv'!$B$2:$AV$468,MATCH(Y$2,'Allokerad kvv'!$B$2:$AV$2,0),FALSE),VLOOKUP($B290,'Justerad allokering'!$B$2:$AG$462,MATCH(Y$2,'Justerad allokering'!$B$2:$AF$2,0),FALSE))</f>
        <v>0</v>
      </c>
      <c r="Z290" s="28">
        <f>IF(ISERROR(1/VLOOKUP($B290,'Justerad allokering'!$B$2:$AG$462,MATCH(Z$2,'Justerad allokering'!$B$2:$AF$2,0),FALSE)),VLOOKUP($B290,'Allokerad kvv'!$B$2:$AV$468,MATCH(Z$2,'Allokerad kvv'!$B$2:$AV$2,0),FALSE),VLOOKUP($B290,'Justerad allokering'!$B$2:$AG$462,MATCH(Z$2,'Justerad allokering'!$B$2:$AF$2,0),FALSE))</f>
        <v>0</v>
      </c>
      <c r="AA290" s="28"/>
      <c r="AB290" s="28"/>
      <c r="AE290">
        <f t="shared" si="12"/>
        <v>0</v>
      </c>
      <c r="AG290">
        <f t="shared" si="13"/>
        <v>0</v>
      </c>
      <c r="AH290">
        <f t="shared" si="14"/>
        <v>0</v>
      </c>
      <c r="AI290" s="55" t="str">
        <f>IF(AH290=0,"",AH290/VLOOKUP(B290,Kraftvärmeprod!$B$1:$BC$480,MATCH("Summa tillförd energi exklusive rökgaskondensering",Kraftvärmeprod!$B$1:$BC$1,0),FALSE))</f>
        <v/>
      </c>
    </row>
    <row r="291" spans="1:35" x14ac:dyDescent="0.35">
      <c r="A291" s="28" t="s">
        <v>393</v>
      </c>
      <c r="B291" s="28" t="s">
        <v>395</v>
      </c>
      <c r="C291" s="28">
        <f>IF(ISERROR(1/VLOOKUP($B291,'Justerad allokering'!$B$2:$AG$462,MATCH(C$2,'Justerad allokering'!$B$2:$AF$2,0),FALSE)),VLOOKUP($B291,'Allokerad kvv'!$B$2:$AV$468,MATCH(C$2,'Allokerad kvv'!$B$2:$AV$2,0),FALSE),VLOOKUP($B291,'Justerad allokering'!$B$2:$AG$462,MATCH(C$2,'Justerad allokering'!$B$2:$AF$2,0),FALSE))</f>
        <v>0</v>
      </c>
      <c r="D291" s="28">
        <f>IF(ISERROR(1/VLOOKUP($B291,'Justerad allokering'!$B$2:$AG$462,MATCH(D$2,'Justerad allokering'!$B$2:$AF$2,0),FALSE)),VLOOKUP($B291,'Allokerad kvv'!$B$2:$AV$468,MATCH(D$2,'Allokerad kvv'!$B$2:$AV$2,0),FALSE),VLOOKUP($B291,'Justerad allokering'!$B$2:$AG$462,MATCH(D$2,'Justerad allokering'!$B$2:$AF$2,0),FALSE))</f>
        <v>0</v>
      </c>
      <c r="E291" s="28">
        <f>IF(ISERROR(1/VLOOKUP($B291,'Justerad allokering'!$B$2:$AG$462,MATCH(E$2,'Justerad allokering'!$B$2:$AF$2,0),FALSE)),VLOOKUP($B291,'Allokerad kvv'!$B$2:$AV$468,MATCH(E$2,'Allokerad kvv'!$B$2:$AV$2,0),FALSE),VLOOKUP($B291,'Justerad allokering'!$B$2:$AG$462,MATCH(E$2,'Justerad allokering'!$B$2:$AF$2,0),FALSE))</f>
        <v>0</v>
      </c>
      <c r="F291" s="28">
        <f>IF(ISERROR(1/VLOOKUP($B291,'Justerad allokering'!$B$2:$AG$462,MATCH(F$2,'Justerad allokering'!$B$2:$AF$2,0),FALSE)),VLOOKUP($B291,'Allokerad kvv'!$B$2:$AV$468,MATCH(F$2,'Allokerad kvv'!$B$2:$AV$2,0),FALSE),VLOOKUP($B291,'Justerad allokering'!$B$2:$AG$462,MATCH(F$2,'Justerad allokering'!$B$2:$AF$2,0),FALSE))</f>
        <v>0</v>
      </c>
      <c r="G291" s="28">
        <f>IF(ISERROR(1/VLOOKUP($B291,'Justerad allokering'!$B$2:$AG$462,MATCH(G$2,'Justerad allokering'!$B$2:$AF$2,0),FALSE)),VLOOKUP($B291,'Allokerad kvv'!$B$2:$AV$468,MATCH(G$2,'Allokerad kvv'!$B$2:$AV$2,0),FALSE),VLOOKUP($B291,'Justerad allokering'!$B$2:$AG$462,MATCH(G$2,'Justerad allokering'!$B$2:$AF$2,0),FALSE))</f>
        <v>0</v>
      </c>
      <c r="H291" s="28">
        <f>IF(ISERROR(1/VLOOKUP($B291,'Justerad allokering'!$B$2:$AG$462,MATCH(H$2,'Justerad allokering'!$B$2:$AF$2,0),FALSE)),VLOOKUP($B291,'Allokerad kvv'!$B$2:$AV$468,MATCH(H$2,'Allokerad kvv'!$B$2:$AV$2,0),FALSE),VLOOKUP($B291,'Justerad allokering'!$B$2:$AG$462,MATCH(H$2,'Justerad allokering'!$B$2:$AF$2,0),FALSE))</f>
        <v>0</v>
      </c>
      <c r="I291" s="28">
        <f>IF(ISERROR(1/VLOOKUP($B291,'Justerad allokering'!$B$2:$AG$462,MATCH(I$2,'Justerad allokering'!$B$2:$AF$2,0),FALSE)),VLOOKUP($B291,'Allokerad kvv'!$B$2:$AV$468,MATCH(I$2,'Allokerad kvv'!$B$2:$AV$2,0),FALSE),VLOOKUP($B291,'Justerad allokering'!$B$2:$AG$462,MATCH(I$2,'Justerad allokering'!$B$2:$AF$2,0),FALSE))</f>
        <v>0</v>
      </c>
      <c r="J291" s="28">
        <f>IF(ISERROR(1/VLOOKUP($B291,'Justerad allokering'!$B$2:$AG$462,MATCH(J$2,'Justerad allokering'!$B$2:$AF$2,0),FALSE)),VLOOKUP($B291,'Allokerad kvv'!$B$2:$AV$468,MATCH(J$2,'Allokerad kvv'!$B$2:$AV$2,0),FALSE),VLOOKUP($B291,'Justerad allokering'!$B$2:$AG$462,MATCH(J$2,'Justerad allokering'!$B$2:$AF$2,0),FALSE))</f>
        <v>0</v>
      </c>
      <c r="K291" s="28">
        <f>IF(ISERROR(1/VLOOKUP($B291,'Justerad allokering'!$B$2:$AG$462,MATCH(K$2,'Justerad allokering'!$B$2:$AF$2,0),FALSE)),VLOOKUP($B291,'Allokerad kvv'!$B$2:$AV$468,MATCH(K$2,'Allokerad kvv'!$B$2:$AV$2,0),FALSE),VLOOKUP($B291,'Justerad allokering'!$B$2:$AG$462,MATCH(K$2,'Justerad allokering'!$B$2:$AF$2,0),FALSE))</f>
        <v>0</v>
      </c>
      <c r="L291" s="28">
        <f>IF(ISERROR(1/VLOOKUP($B291,'Justerad allokering'!$B$2:$AG$462,MATCH(L$2,'Justerad allokering'!$B$2:$AF$2,0),FALSE)),VLOOKUP($B291,'Allokerad kvv'!$B$2:$AV$468,MATCH(L$2,'Allokerad kvv'!$B$2:$AV$2,0),FALSE),VLOOKUP($B291,'Justerad allokering'!$B$2:$AG$462,MATCH(L$2,'Justerad allokering'!$B$2:$AF$2,0),FALSE))</f>
        <v>0</v>
      </c>
      <c r="M291" s="28">
        <f>IF(ISERROR(1/VLOOKUP($B291,'Justerad allokering'!$B$2:$AG$462,MATCH(M$2,'Justerad allokering'!$B$2:$AF$2,0),FALSE)),VLOOKUP($B291,'Allokerad kvv'!$B$2:$AV$468,MATCH(M$2,'Allokerad kvv'!$B$2:$AV$2,0),FALSE),VLOOKUP($B291,'Justerad allokering'!$B$2:$AG$462,MATCH(M$2,'Justerad allokering'!$B$2:$AF$2,0),FALSE))</f>
        <v>0</v>
      </c>
      <c r="N291" s="28">
        <f>IF(ISERROR(1/VLOOKUP($B291,'Justerad allokering'!$B$2:$AG$462,MATCH(N$2,'Justerad allokering'!$B$2:$AF$2,0),FALSE)),VLOOKUP($B291,'Allokerad kvv'!$B$2:$AV$468,MATCH(N$2,'Allokerad kvv'!$B$2:$AV$2,0),FALSE),VLOOKUP($B291,'Justerad allokering'!$B$2:$AG$462,MATCH(N$2,'Justerad allokering'!$B$2:$AF$2,0),FALSE))</f>
        <v>0</v>
      </c>
      <c r="O291" s="28">
        <f>IF(ISERROR(1/VLOOKUP($B291,'Justerad allokering'!$B$2:$AG$462,MATCH(O$2,'Justerad allokering'!$B$2:$AF$2,0),FALSE)),VLOOKUP($B291,'Allokerad kvv'!$B$2:$AV$468,MATCH(O$2,'Allokerad kvv'!$B$2:$AV$2,0),FALSE),VLOOKUP($B291,'Justerad allokering'!$B$2:$AG$462,MATCH(O$2,'Justerad allokering'!$B$2:$AF$2,0),FALSE))</f>
        <v>0</v>
      </c>
      <c r="P291" s="28">
        <f>IF(ISERROR(1/VLOOKUP($B291,'Justerad allokering'!$B$2:$AG$462,MATCH(P$2,'Justerad allokering'!$B$2:$AF$2,0),FALSE)),VLOOKUP($B291,'Allokerad kvv'!$B$2:$AV$468,MATCH(P$2,'Allokerad kvv'!$B$2:$AV$2,0),FALSE),VLOOKUP($B291,'Justerad allokering'!$B$2:$AG$462,MATCH(P$2,'Justerad allokering'!$B$2:$AF$2,0),FALSE))</f>
        <v>0</v>
      </c>
      <c r="Q291" s="28">
        <f>IF(ISERROR(1/VLOOKUP($B291,'Justerad allokering'!$B$2:$AG$462,MATCH(Q$2,'Justerad allokering'!$B$2:$AF$2,0),FALSE)),VLOOKUP($B291,'Allokerad kvv'!$B$2:$AV$468,MATCH(Q$2,'Allokerad kvv'!$B$2:$AV$2,0),FALSE),VLOOKUP($B291,'Justerad allokering'!$B$2:$AG$462,MATCH(Q$2,'Justerad allokering'!$B$2:$AF$2,0),FALSE))</f>
        <v>0</v>
      </c>
      <c r="R291" s="28">
        <f>IF(ISERROR(1/VLOOKUP($B291,'Justerad allokering'!$B$2:$AG$462,MATCH(R$2,'Justerad allokering'!$B$2:$AF$2,0),FALSE)),VLOOKUP($B291,'Allokerad kvv'!$B$2:$AV$468,MATCH(R$2,'Allokerad kvv'!$B$2:$AV$2,0),FALSE),VLOOKUP($B291,'Justerad allokering'!$B$2:$AG$462,MATCH(R$2,'Justerad allokering'!$B$2:$AF$2,0),FALSE))</f>
        <v>0</v>
      </c>
      <c r="S291" s="28">
        <f>IF(ISERROR(1/VLOOKUP($B291,'Justerad allokering'!$B$2:$AG$462,MATCH(S$2,'Justerad allokering'!$B$2:$AF$2,0),FALSE)),VLOOKUP($B291,'Allokerad kvv'!$B$2:$AV$468,MATCH(S$2,'Allokerad kvv'!$B$2:$AV$2,0),FALSE),VLOOKUP($B291,'Justerad allokering'!$B$2:$AG$462,MATCH(S$2,'Justerad allokering'!$B$2:$AF$2,0),FALSE))</f>
        <v>0</v>
      </c>
      <c r="T291" s="28">
        <f>IF(ISERROR(1/VLOOKUP($B291,'Justerad allokering'!$B$2:$AG$462,MATCH(T$2,'Justerad allokering'!$B$2:$AF$2,0),FALSE)),VLOOKUP($B291,'Allokerad kvv'!$B$2:$AV$468,MATCH(T$2,'Allokerad kvv'!$B$2:$AV$2,0),FALSE),VLOOKUP($B291,'Justerad allokering'!$B$2:$AG$462,MATCH(T$2,'Justerad allokering'!$B$2:$AF$2,0),FALSE))</f>
        <v>0</v>
      </c>
      <c r="U291" s="28">
        <f>IF(ISERROR(1/VLOOKUP($B291,'Justerad allokering'!$B$2:$AG$462,MATCH(U$2,'Justerad allokering'!$B$2:$AF$2,0),FALSE)),VLOOKUP($B291,'Allokerad kvv'!$B$2:$AV$468,MATCH(U$2,'Allokerad kvv'!$B$2:$AV$2,0),FALSE),VLOOKUP($B291,'Justerad allokering'!$B$2:$AG$462,MATCH(U$2,'Justerad allokering'!$B$2:$AF$2,0),FALSE))</f>
        <v>0</v>
      </c>
      <c r="V291" s="28">
        <f>IF(ISERROR(1/VLOOKUP($B291,'Justerad allokering'!$B$2:$AG$462,MATCH(V$2,'Justerad allokering'!$B$2:$AF$2,0),FALSE)),VLOOKUP($B291,'Allokerad kvv'!$B$2:$AV$468,MATCH(V$2,'Allokerad kvv'!$B$2:$AV$2,0),FALSE),VLOOKUP($B291,'Justerad allokering'!$B$2:$AG$462,MATCH(V$2,'Justerad allokering'!$B$2:$AF$2,0),FALSE))</f>
        <v>0</v>
      </c>
      <c r="W291" s="28">
        <f>IF(ISERROR(1/VLOOKUP($B291,'Justerad allokering'!$B$2:$AG$462,MATCH(W$2,'Justerad allokering'!$B$2:$AF$2,0),FALSE)),VLOOKUP($B291,'Allokerad kvv'!$B$2:$AV$468,MATCH(W$2,'Allokerad kvv'!$B$2:$AV$2,0),FALSE),VLOOKUP($B291,'Justerad allokering'!$B$2:$AG$462,MATCH(W$2,'Justerad allokering'!$B$2:$AF$2,0),FALSE))</f>
        <v>0</v>
      </c>
      <c r="X291" s="28">
        <f>IF(ISERROR(1/VLOOKUP($B291,'Justerad allokering'!$B$2:$AG$462,MATCH(X$2,'Justerad allokering'!$B$2:$AF$2,0),FALSE)),VLOOKUP($B291,'Allokerad kvv'!$B$2:$AV$468,MATCH(X$2,'Allokerad kvv'!$B$2:$AV$2,0),FALSE),VLOOKUP($B291,'Justerad allokering'!$B$2:$AG$462,MATCH(X$2,'Justerad allokering'!$B$2:$AF$2,0),FALSE))</f>
        <v>0</v>
      </c>
      <c r="Y291" s="28">
        <f>IF(ISERROR(1/VLOOKUP($B291,'Justerad allokering'!$B$2:$AG$462,MATCH(Y$2,'Justerad allokering'!$B$2:$AF$2,0),FALSE)),VLOOKUP($B291,'Allokerad kvv'!$B$2:$AV$468,MATCH(Y$2,'Allokerad kvv'!$B$2:$AV$2,0),FALSE),VLOOKUP($B291,'Justerad allokering'!$B$2:$AG$462,MATCH(Y$2,'Justerad allokering'!$B$2:$AF$2,0),FALSE))</f>
        <v>0</v>
      </c>
      <c r="Z291" s="28">
        <f>IF(ISERROR(1/VLOOKUP($B291,'Justerad allokering'!$B$2:$AG$462,MATCH(Z$2,'Justerad allokering'!$B$2:$AF$2,0),FALSE)),VLOOKUP($B291,'Allokerad kvv'!$B$2:$AV$468,MATCH(Z$2,'Allokerad kvv'!$B$2:$AV$2,0),FALSE),VLOOKUP($B291,'Justerad allokering'!$B$2:$AG$462,MATCH(Z$2,'Justerad allokering'!$B$2:$AF$2,0),FALSE))</f>
        <v>0</v>
      </c>
      <c r="AA291" s="28"/>
      <c r="AB291" s="28"/>
      <c r="AE291">
        <f t="shared" si="12"/>
        <v>0</v>
      </c>
      <c r="AG291">
        <f t="shared" si="13"/>
        <v>0</v>
      </c>
      <c r="AH291">
        <f t="shared" si="14"/>
        <v>0</v>
      </c>
      <c r="AI291" s="55" t="str">
        <f>IF(AH291=0,"",AH291/VLOOKUP(B291,Kraftvärmeprod!$B$1:$BC$480,MATCH("Summa tillförd energi exklusive rökgaskondensering",Kraftvärmeprod!$B$1:$BC$1,0),FALSE))</f>
        <v/>
      </c>
    </row>
    <row r="292" spans="1:35" x14ac:dyDescent="0.35">
      <c r="A292" s="28" t="s">
        <v>393</v>
      </c>
      <c r="B292" s="28" t="s">
        <v>396</v>
      </c>
      <c r="C292" s="28">
        <f>IF(ISERROR(1/VLOOKUP($B292,'Justerad allokering'!$B$2:$AG$462,MATCH(C$2,'Justerad allokering'!$B$2:$AF$2,0),FALSE)),VLOOKUP($B292,'Allokerad kvv'!$B$2:$AV$468,MATCH(C$2,'Allokerad kvv'!$B$2:$AV$2,0),FALSE),VLOOKUP($B292,'Justerad allokering'!$B$2:$AG$462,MATCH(C$2,'Justerad allokering'!$B$2:$AF$2,0),FALSE))</f>
        <v>0</v>
      </c>
      <c r="D292" s="28">
        <f>IF(ISERROR(1/VLOOKUP($B292,'Justerad allokering'!$B$2:$AG$462,MATCH(D$2,'Justerad allokering'!$B$2:$AF$2,0),FALSE)),VLOOKUP($B292,'Allokerad kvv'!$B$2:$AV$468,MATCH(D$2,'Allokerad kvv'!$B$2:$AV$2,0),FALSE),VLOOKUP($B292,'Justerad allokering'!$B$2:$AG$462,MATCH(D$2,'Justerad allokering'!$B$2:$AF$2,0),FALSE))</f>
        <v>0</v>
      </c>
      <c r="E292" s="28">
        <f>IF(ISERROR(1/VLOOKUP($B292,'Justerad allokering'!$B$2:$AG$462,MATCH(E$2,'Justerad allokering'!$B$2:$AF$2,0),FALSE)),VLOOKUP($B292,'Allokerad kvv'!$B$2:$AV$468,MATCH(E$2,'Allokerad kvv'!$B$2:$AV$2,0),FALSE),VLOOKUP($B292,'Justerad allokering'!$B$2:$AG$462,MATCH(E$2,'Justerad allokering'!$B$2:$AF$2,0),FALSE))</f>
        <v>0</v>
      </c>
      <c r="F292" s="28">
        <f>IF(ISERROR(1/VLOOKUP($B292,'Justerad allokering'!$B$2:$AG$462,MATCH(F$2,'Justerad allokering'!$B$2:$AF$2,0),FALSE)),VLOOKUP($B292,'Allokerad kvv'!$B$2:$AV$468,MATCH(F$2,'Allokerad kvv'!$B$2:$AV$2,0),FALSE),VLOOKUP($B292,'Justerad allokering'!$B$2:$AG$462,MATCH(F$2,'Justerad allokering'!$B$2:$AF$2,0),FALSE))</f>
        <v>0</v>
      </c>
      <c r="G292" s="28">
        <f>IF(ISERROR(1/VLOOKUP($B292,'Justerad allokering'!$B$2:$AG$462,MATCH(G$2,'Justerad allokering'!$B$2:$AF$2,0),FALSE)),VLOOKUP($B292,'Allokerad kvv'!$B$2:$AV$468,MATCH(G$2,'Allokerad kvv'!$B$2:$AV$2,0),FALSE),VLOOKUP($B292,'Justerad allokering'!$B$2:$AG$462,MATCH(G$2,'Justerad allokering'!$B$2:$AF$2,0),FALSE))</f>
        <v>0</v>
      </c>
      <c r="H292" s="28">
        <f>IF(ISERROR(1/VLOOKUP($B292,'Justerad allokering'!$B$2:$AG$462,MATCH(H$2,'Justerad allokering'!$B$2:$AF$2,0),FALSE)),VLOOKUP($B292,'Allokerad kvv'!$B$2:$AV$468,MATCH(H$2,'Allokerad kvv'!$B$2:$AV$2,0),FALSE),VLOOKUP($B292,'Justerad allokering'!$B$2:$AG$462,MATCH(H$2,'Justerad allokering'!$B$2:$AF$2,0),FALSE))</f>
        <v>0</v>
      </c>
      <c r="I292" s="28">
        <f>IF(ISERROR(1/VLOOKUP($B292,'Justerad allokering'!$B$2:$AG$462,MATCH(I$2,'Justerad allokering'!$B$2:$AF$2,0),FALSE)),VLOOKUP($B292,'Allokerad kvv'!$B$2:$AV$468,MATCH(I$2,'Allokerad kvv'!$B$2:$AV$2,0),FALSE),VLOOKUP($B292,'Justerad allokering'!$B$2:$AG$462,MATCH(I$2,'Justerad allokering'!$B$2:$AF$2,0),FALSE))</f>
        <v>0</v>
      </c>
      <c r="J292" s="28">
        <f>IF(ISERROR(1/VLOOKUP($B292,'Justerad allokering'!$B$2:$AG$462,MATCH(J$2,'Justerad allokering'!$B$2:$AF$2,0),FALSE)),VLOOKUP($B292,'Allokerad kvv'!$B$2:$AV$468,MATCH(J$2,'Allokerad kvv'!$B$2:$AV$2,0),FALSE),VLOOKUP($B292,'Justerad allokering'!$B$2:$AG$462,MATCH(J$2,'Justerad allokering'!$B$2:$AF$2,0),FALSE))</f>
        <v>0</v>
      </c>
      <c r="K292" s="28">
        <f>IF(ISERROR(1/VLOOKUP($B292,'Justerad allokering'!$B$2:$AG$462,MATCH(K$2,'Justerad allokering'!$B$2:$AF$2,0),FALSE)),VLOOKUP($B292,'Allokerad kvv'!$B$2:$AV$468,MATCH(K$2,'Allokerad kvv'!$B$2:$AV$2,0),FALSE),VLOOKUP($B292,'Justerad allokering'!$B$2:$AG$462,MATCH(K$2,'Justerad allokering'!$B$2:$AF$2,0),FALSE))</f>
        <v>2.3928099999999999</v>
      </c>
      <c r="L292" s="28">
        <f>IF(ISERROR(1/VLOOKUP($B292,'Justerad allokering'!$B$2:$AG$462,MATCH(L$2,'Justerad allokering'!$B$2:$AF$2,0),FALSE)),VLOOKUP($B292,'Allokerad kvv'!$B$2:$AV$468,MATCH(L$2,'Allokerad kvv'!$B$2:$AV$2,0),FALSE),VLOOKUP($B292,'Justerad allokering'!$B$2:$AG$462,MATCH(L$2,'Justerad allokering'!$B$2:$AF$2,0),FALSE))</f>
        <v>0</v>
      </c>
      <c r="M292" s="28">
        <f>IF(ISERROR(1/VLOOKUP($B292,'Justerad allokering'!$B$2:$AG$462,MATCH(M$2,'Justerad allokering'!$B$2:$AF$2,0),FALSE)),VLOOKUP($B292,'Allokerad kvv'!$B$2:$AV$468,MATCH(M$2,'Allokerad kvv'!$B$2:$AV$2,0),FALSE),VLOOKUP($B292,'Justerad allokering'!$B$2:$AG$462,MATCH(M$2,'Justerad allokering'!$B$2:$AF$2,0),FALSE))</f>
        <v>0</v>
      </c>
      <c r="N292" s="28">
        <f>IF(ISERROR(1/VLOOKUP($B292,'Justerad allokering'!$B$2:$AG$462,MATCH(N$2,'Justerad allokering'!$B$2:$AF$2,0),FALSE)),VLOOKUP($B292,'Allokerad kvv'!$B$2:$AV$468,MATCH(N$2,'Allokerad kvv'!$B$2:$AV$2,0),FALSE),VLOOKUP($B292,'Justerad allokering'!$B$2:$AG$462,MATCH(N$2,'Justerad allokering'!$B$2:$AF$2,0),FALSE))</f>
        <v>0</v>
      </c>
      <c r="O292" s="28">
        <f>IF(ISERROR(1/VLOOKUP($B292,'Justerad allokering'!$B$2:$AG$462,MATCH(O$2,'Justerad allokering'!$B$2:$AF$2,0),FALSE)),VLOOKUP($B292,'Allokerad kvv'!$B$2:$AV$468,MATCH(O$2,'Allokerad kvv'!$B$2:$AV$2,0),FALSE),VLOOKUP($B292,'Justerad allokering'!$B$2:$AG$462,MATCH(O$2,'Justerad allokering'!$B$2:$AF$2,0),FALSE))</f>
        <v>0</v>
      </c>
      <c r="P292" s="28">
        <f>IF(ISERROR(1/VLOOKUP($B292,'Justerad allokering'!$B$2:$AG$462,MATCH(P$2,'Justerad allokering'!$B$2:$AF$2,0),FALSE)),VLOOKUP($B292,'Allokerad kvv'!$B$2:$AV$468,MATCH(P$2,'Allokerad kvv'!$B$2:$AV$2,0),FALSE),VLOOKUP($B292,'Justerad allokering'!$B$2:$AG$462,MATCH(P$2,'Justerad allokering'!$B$2:$AF$2,0),FALSE))</f>
        <v>81.667500000000004</v>
      </c>
      <c r="Q292" s="28">
        <f>IF(ISERROR(1/VLOOKUP($B292,'Justerad allokering'!$B$2:$AG$462,MATCH(Q$2,'Justerad allokering'!$B$2:$AF$2,0),FALSE)),VLOOKUP($B292,'Allokerad kvv'!$B$2:$AV$468,MATCH(Q$2,'Allokerad kvv'!$B$2:$AV$2,0),FALSE),VLOOKUP($B292,'Justerad allokering'!$B$2:$AG$462,MATCH(Q$2,'Justerad allokering'!$B$2:$AF$2,0),FALSE))</f>
        <v>0</v>
      </c>
      <c r="R292" s="28">
        <f>IF(ISERROR(1/VLOOKUP($B292,'Justerad allokering'!$B$2:$AG$462,MATCH(R$2,'Justerad allokering'!$B$2:$AF$2,0),FALSE)),VLOOKUP($B292,'Allokerad kvv'!$B$2:$AV$468,MATCH(R$2,'Allokerad kvv'!$B$2:$AV$2,0),FALSE),VLOOKUP($B292,'Justerad allokering'!$B$2:$AG$462,MATCH(R$2,'Justerad allokering'!$B$2:$AF$2,0),FALSE))</f>
        <v>0</v>
      </c>
      <c r="S292" s="28">
        <f>IF(ISERROR(1/VLOOKUP($B292,'Justerad allokering'!$B$2:$AG$462,MATCH(S$2,'Justerad allokering'!$B$2:$AF$2,0),FALSE)),VLOOKUP($B292,'Allokerad kvv'!$B$2:$AV$468,MATCH(S$2,'Allokerad kvv'!$B$2:$AV$2,0),FALSE),VLOOKUP($B292,'Justerad allokering'!$B$2:$AG$462,MATCH(S$2,'Justerad allokering'!$B$2:$AF$2,0),FALSE))</f>
        <v>0</v>
      </c>
      <c r="T292" s="28">
        <f>IF(ISERROR(1/VLOOKUP($B292,'Justerad allokering'!$B$2:$AG$462,MATCH(T$2,'Justerad allokering'!$B$2:$AF$2,0),FALSE)),VLOOKUP($B292,'Allokerad kvv'!$B$2:$AV$468,MATCH(T$2,'Allokerad kvv'!$B$2:$AV$2,0),FALSE),VLOOKUP($B292,'Justerad allokering'!$B$2:$AG$462,MATCH(T$2,'Justerad allokering'!$B$2:$AF$2,0),FALSE))</f>
        <v>0</v>
      </c>
      <c r="U292" s="28">
        <f>IF(ISERROR(1/VLOOKUP($B292,'Justerad allokering'!$B$2:$AG$462,MATCH(U$2,'Justerad allokering'!$B$2:$AF$2,0),FALSE)),VLOOKUP($B292,'Allokerad kvv'!$B$2:$AV$468,MATCH(U$2,'Allokerad kvv'!$B$2:$AV$2,0),FALSE),VLOOKUP($B292,'Justerad allokering'!$B$2:$AG$462,MATCH(U$2,'Justerad allokering'!$B$2:$AF$2,0),FALSE))</f>
        <v>0</v>
      </c>
      <c r="V292" s="28">
        <f>IF(ISERROR(1/VLOOKUP($B292,'Justerad allokering'!$B$2:$AG$462,MATCH(V$2,'Justerad allokering'!$B$2:$AF$2,0),FALSE)),VLOOKUP($B292,'Allokerad kvv'!$B$2:$AV$468,MATCH(V$2,'Allokerad kvv'!$B$2:$AV$2,0),FALSE),VLOOKUP($B292,'Justerad allokering'!$B$2:$AG$462,MATCH(V$2,'Justerad allokering'!$B$2:$AF$2,0),FALSE))</f>
        <v>0</v>
      </c>
      <c r="W292" s="28">
        <f>IF(ISERROR(1/VLOOKUP($B292,'Justerad allokering'!$B$2:$AG$462,MATCH(W$2,'Justerad allokering'!$B$2:$AF$2,0),FALSE)),VLOOKUP($B292,'Allokerad kvv'!$B$2:$AV$468,MATCH(W$2,'Allokerad kvv'!$B$2:$AV$2,0),FALSE),VLOOKUP($B292,'Justerad allokering'!$B$2:$AG$462,MATCH(W$2,'Justerad allokering'!$B$2:$AF$2,0),FALSE))</f>
        <v>0</v>
      </c>
      <c r="X292" s="28">
        <f>IF(ISERROR(1/VLOOKUP($B292,'Justerad allokering'!$B$2:$AG$462,MATCH(X$2,'Justerad allokering'!$B$2:$AF$2,0),FALSE)),VLOOKUP($B292,'Allokerad kvv'!$B$2:$AV$468,MATCH(X$2,'Allokerad kvv'!$B$2:$AV$2,0),FALSE),VLOOKUP($B292,'Justerad allokering'!$B$2:$AG$462,MATCH(X$2,'Justerad allokering'!$B$2:$AF$2,0),FALSE))</f>
        <v>0</v>
      </c>
      <c r="Y292" s="28">
        <f>IF(ISERROR(1/VLOOKUP($B292,'Justerad allokering'!$B$2:$AG$462,MATCH(Y$2,'Justerad allokering'!$B$2:$AF$2,0),FALSE)),VLOOKUP($B292,'Allokerad kvv'!$B$2:$AV$468,MATCH(Y$2,'Allokerad kvv'!$B$2:$AV$2,0),FALSE),VLOOKUP($B292,'Justerad allokering'!$B$2:$AG$462,MATCH(Y$2,'Justerad allokering'!$B$2:$AF$2,0),FALSE))</f>
        <v>0</v>
      </c>
      <c r="Z292" s="28">
        <f>IF(ISERROR(1/VLOOKUP($B292,'Justerad allokering'!$B$2:$AG$462,MATCH(Z$2,'Justerad allokering'!$B$2:$AF$2,0),FALSE)),VLOOKUP($B292,'Allokerad kvv'!$B$2:$AV$468,MATCH(Z$2,'Allokerad kvv'!$B$2:$AV$2,0),FALSE),VLOOKUP($B292,'Justerad allokering'!$B$2:$AG$462,MATCH(Z$2,'Justerad allokering'!$B$2:$AF$2,0),FALSE))</f>
        <v>0</v>
      </c>
      <c r="AA292" s="28"/>
      <c r="AB292" s="28"/>
      <c r="AE292">
        <f t="shared" si="12"/>
        <v>84.060310000000001</v>
      </c>
      <c r="AG292">
        <f t="shared" si="13"/>
        <v>81.667500000000004</v>
      </c>
      <c r="AH292">
        <f t="shared" si="14"/>
        <v>81.667500000000004</v>
      </c>
      <c r="AI292" s="55">
        <f>IF(AH292=0,"",AH292/VLOOKUP(B292,Kraftvärmeprod!$B$1:$BC$480,MATCH("Summa tillförd energi exklusive rökgaskondensering",Kraftvärmeprod!$B$1:$BC$1,0),FALSE))</f>
        <v>0.52017515923566882</v>
      </c>
    </row>
    <row r="293" spans="1:35" x14ac:dyDescent="0.35">
      <c r="A293" s="28" t="s">
        <v>393</v>
      </c>
      <c r="B293" s="28" t="s">
        <v>397</v>
      </c>
      <c r="C293" s="28">
        <f>IF(ISERROR(1/VLOOKUP($B293,'Justerad allokering'!$B$2:$AG$462,MATCH(C$2,'Justerad allokering'!$B$2:$AF$2,0),FALSE)),VLOOKUP($B293,'Allokerad kvv'!$B$2:$AV$468,MATCH(C$2,'Allokerad kvv'!$B$2:$AV$2,0),FALSE),VLOOKUP($B293,'Justerad allokering'!$B$2:$AG$462,MATCH(C$2,'Justerad allokering'!$B$2:$AF$2,0),FALSE))</f>
        <v>0</v>
      </c>
      <c r="D293" s="28">
        <f>IF(ISERROR(1/VLOOKUP($B293,'Justerad allokering'!$B$2:$AG$462,MATCH(D$2,'Justerad allokering'!$B$2:$AF$2,0),FALSE)),VLOOKUP($B293,'Allokerad kvv'!$B$2:$AV$468,MATCH(D$2,'Allokerad kvv'!$B$2:$AV$2,0),FALSE),VLOOKUP($B293,'Justerad allokering'!$B$2:$AG$462,MATCH(D$2,'Justerad allokering'!$B$2:$AF$2,0),FALSE))</f>
        <v>0</v>
      </c>
      <c r="E293" s="28">
        <f>IF(ISERROR(1/VLOOKUP($B293,'Justerad allokering'!$B$2:$AG$462,MATCH(E$2,'Justerad allokering'!$B$2:$AF$2,0),FALSE)),VLOOKUP($B293,'Allokerad kvv'!$B$2:$AV$468,MATCH(E$2,'Allokerad kvv'!$B$2:$AV$2,0),FALSE),VLOOKUP($B293,'Justerad allokering'!$B$2:$AG$462,MATCH(E$2,'Justerad allokering'!$B$2:$AF$2,0),FALSE))</f>
        <v>0</v>
      </c>
      <c r="F293" s="28">
        <f>IF(ISERROR(1/VLOOKUP($B293,'Justerad allokering'!$B$2:$AG$462,MATCH(F$2,'Justerad allokering'!$B$2:$AF$2,0),FALSE)),VLOOKUP($B293,'Allokerad kvv'!$B$2:$AV$468,MATCH(F$2,'Allokerad kvv'!$B$2:$AV$2,0),FALSE),VLOOKUP($B293,'Justerad allokering'!$B$2:$AG$462,MATCH(F$2,'Justerad allokering'!$B$2:$AF$2,0),FALSE))</f>
        <v>0</v>
      </c>
      <c r="G293" s="28">
        <f>IF(ISERROR(1/VLOOKUP($B293,'Justerad allokering'!$B$2:$AG$462,MATCH(G$2,'Justerad allokering'!$B$2:$AF$2,0),FALSE)),VLOOKUP($B293,'Allokerad kvv'!$B$2:$AV$468,MATCH(G$2,'Allokerad kvv'!$B$2:$AV$2,0),FALSE),VLOOKUP($B293,'Justerad allokering'!$B$2:$AG$462,MATCH(G$2,'Justerad allokering'!$B$2:$AF$2,0),FALSE))</f>
        <v>0</v>
      </c>
      <c r="H293" s="28">
        <f>IF(ISERROR(1/VLOOKUP($B293,'Justerad allokering'!$B$2:$AG$462,MATCH(H$2,'Justerad allokering'!$B$2:$AF$2,0),FALSE)),VLOOKUP($B293,'Allokerad kvv'!$B$2:$AV$468,MATCH(H$2,'Allokerad kvv'!$B$2:$AV$2,0),FALSE),VLOOKUP($B293,'Justerad allokering'!$B$2:$AG$462,MATCH(H$2,'Justerad allokering'!$B$2:$AF$2,0),FALSE))</f>
        <v>0</v>
      </c>
      <c r="I293" s="28">
        <f>IF(ISERROR(1/VLOOKUP($B293,'Justerad allokering'!$B$2:$AG$462,MATCH(I$2,'Justerad allokering'!$B$2:$AF$2,0),FALSE)),VLOOKUP($B293,'Allokerad kvv'!$B$2:$AV$468,MATCH(I$2,'Allokerad kvv'!$B$2:$AV$2,0),FALSE),VLOOKUP($B293,'Justerad allokering'!$B$2:$AG$462,MATCH(I$2,'Justerad allokering'!$B$2:$AF$2,0),FALSE))</f>
        <v>0</v>
      </c>
      <c r="J293" s="28">
        <f>IF(ISERROR(1/VLOOKUP($B293,'Justerad allokering'!$B$2:$AG$462,MATCH(J$2,'Justerad allokering'!$B$2:$AF$2,0),FALSE)),VLOOKUP($B293,'Allokerad kvv'!$B$2:$AV$468,MATCH(J$2,'Allokerad kvv'!$B$2:$AV$2,0),FALSE),VLOOKUP($B293,'Justerad allokering'!$B$2:$AG$462,MATCH(J$2,'Justerad allokering'!$B$2:$AF$2,0),FALSE))</f>
        <v>0</v>
      </c>
      <c r="K293" s="28">
        <f>IF(ISERROR(1/VLOOKUP($B293,'Justerad allokering'!$B$2:$AG$462,MATCH(K$2,'Justerad allokering'!$B$2:$AF$2,0),FALSE)),VLOOKUP($B293,'Allokerad kvv'!$B$2:$AV$468,MATCH(K$2,'Allokerad kvv'!$B$2:$AV$2,0),FALSE),VLOOKUP($B293,'Justerad allokering'!$B$2:$AG$462,MATCH(K$2,'Justerad allokering'!$B$2:$AF$2,0),FALSE))</f>
        <v>0</v>
      </c>
      <c r="L293" s="28">
        <f>IF(ISERROR(1/VLOOKUP($B293,'Justerad allokering'!$B$2:$AG$462,MATCH(L$2,'Justerad allokering'!$B$2:$AF$2,0),FALSE)),VLOOKUP($B293,'Allokerad kvv'!$B$2:$AV$468,MATCH(L$2,'Allokerad kvv'!$B$2:$AV$2,0),FALSE),VLOOKUP($B293,'Justerad allokering'!$B$2:$AG$462,MATCH(L$2,'Justerad allokering'!$B$2:$AF$2,0),FALSE))</f>
        <v>0</v>
      </c>
      <c r="M293" s="28">
        <f>IF(ISERROR(1/VLOOKUP($B293,'Justerad allokering'!$B$2:$AG$462,MATCH(M$2,'Justerad allokering'!$B$2:$AF$2,0),FALSE)),VLOOKUP($B293,'Allokerad kvv'!$B$2:$AV$468,MATCH(M$2,'Allokerad kvv'!$B$2:$AV$2,0),FALSE),VLOOKUP($B293,'Justerad allokering'!$B$2:$AG$462,MATCH(M$2,'Justerad allokering'!$B$2:$AF$2,0),FALSE))</f>
        <v>0</v>
      </c>
      <c r="N293" s="28">
        <f>IF(ISERROR(1/VLOOKUP($B293,'Justerad allokering'!$B$2:$AG$462,MATCH(N$2,'Justerad allokering'!$B$2:$AF$2,0),FALSE)),VLOOKUP($B293,'Allokerad kvv'!$B$2:$AV$468,MATCH(N$2,'Allokerad kvv'!$B$2:$AV$2,0),FALSE),VLOOKUP($B293,'Justerad allokering'!$B$2:$AG$462,MATCH(N$2,'Justerad allokering'!$B$2:$AF$2,0),FALSE))</f>
        <v>0</v>
      </c>
      <c r="O293" s="28">
        <f>IF(ISERROR(1/VLOOKUP($B293,'Justerad allokering'!$B$2:$AG$462,MATCH(O$2,'Justerad allokering'!$B$2:$AF$2,0),FALSE)),VLOOKUP($B293,'Allokerad kvv'!$B$2:$AV$468,MATCH(O$2,'Allokerad kvv'!$B$2:$AV$2,0),FALSE),VLOOKUP($B293,'Justerad allokering'!$B$2:$AG$462,MATCH(O$2,'Justerad allokering'!$B$2:$AF$2,0),FALSE))</f>
        <v>0</v>
      </c>
      <c r="P293" s="28">
        <f>IF(ISERROR(1/VLOOKUP($B293,'Justerad allokering'!$B$2:$AG$462,MATCH(P$2,'Justerad allokering'!$B$2:$AF$2,0),FALSE)),VLOOKUP($B293,'Allokerad kvv'!$B$2:$AV$468,MATCH(P$2,'Allokerad kvv'!$B$2:$AV$2,0),FALSE),VLOOKUP($B293,'Justerad allokering'!$B$2:$AG$462,MATCH(P$2,'Justerad allokering'!$B$2:$AF$2,0),FALSE))</f>
        <v>0</v>
      </c>
      <c r="Q293" s="28">
        <f>IF(ISERROR(1/VLOOKUP($B293,'Justerad allokering'!$B$2:$AG$462,MATCH(Q$2,'Justerad allokering'!$B$2:$AF$2,0),FALSE)),VLOOKUP($B293,'Allokerad kvv'!$B$2:$AV$468,MATCH(Q$2,'Allokerad kvv'!$B$2:$AV$2,0),FALSE),VLOOKUP($B293,'Justerad allokering'!$B$2:$AG$462,MATCH(Q$2,'Justerad allokering'!$B$2:$AF$2,0),FALSE))</f>
        <v>0</v>
      </c>
      <c r="R293" s="28">
        <f>IF(ISERROR(1/VLOOKUP($B293,'Justerad allokering'!$B$2:$AG$462,MATCH(R$2,'Justerad allokering'!$B$2:$AF$2,0),FALSE)),VLOOKUP($B293,'Allokerad kvv'!$B$2:$AV$468,MATCH(R$2,'Allokerad kvv'!$B$2:$AV$2,0),FALSE),VLOOKUP($B293,'Justerad allokering'!$B$2:$AG$462,MATCH(R$2,'Justerad allokering'!$B$2:$AF$2,0),FALSE))</f>
        <v>0</v>
      </c>
      <c r="S293" s="28">
        <f>IF(ISERROR(1/VLOOKUP($B293,'Justerad allokering'!$B$2:$AG$462,MATCH(S$2,'Justerad allokering'!$B$2:$AF$2,0),FALSE)),VLOOKUP($B293,'Allokerad kvv'!$B$2:$AV$468,MATCH(S$2,'Allokerad kvv'!$B$2:$AV$2,0),FALSE),VLOOKUP($B293,'Justerad allokering'!$B$2:$AG$462,MATCH(S$2,'Justerad allokering'!$B$2:$AF$2,0),FALSE))</f>
        <v>0</v>
      </c>
      <c r="T293" s="28">
        <f>IF(ISERROR(1/VLOOKUP($B293,'Justerad allokering'!$B$2:$AG$462,MATCH(T$2,'Justerad allokering'!$B$2:$AF$2,0),FALSE)),VLOOKUP($B293,'Allokerad kvv'!$B$2:$AV$468,MATCH(T$2,'Allokerad kvv'!$B$2:$AV$2,0),FALSE),VLOOKUP($B293,'Justerad allokering'!$B$2:$AG$462,MATCH(T$2,'Justerad allokering'!$B$2:$AF$2,0),FALSE))</f>
        <v>0</v>
      </c>
      <c r="U293" s="28">
        <f>IF(ISERROR(1/VLOOKUP($B293,'Justerad allokering'!$B$2:$AG$462,MATCH(U$2,'Justerad allokering'!$B$2:$AF$2,0),FALSE)),VLOOKUP($B293,'Allokerad kvv'!$B$2:$AV$468,MATCH(U$2,'Allokerad kvv'!$B$2:$AV$2,0),FALSE),VLOOKUP($B293,'Justerad allokering'!$B$2:$AG$462,MATCH(U$2,'Justerad allokering'!$B$2:$AF$2,0),FALSE))</f>
        <v>0</v>
      </c>
      <c r="V293" s="28">
        <f>IF(ISERROR(1/VLOOKUP($B293,'Justerad allokering'!$B$2:$AG$462,MATCH(V$2,'Justerad allokering'!$B$2:$AF$2,0),FALSE)),VLOOKUP($B293,'Allokerad kvv'!$B$2:$AV$468,MATCH(V$2,'Allokerad kvv'!$B$2:$AV$2,0),FALSE),VLOOKUP($B293,'Justerad allokering'!$B$2:$AG$462,MATCH(V$2,'Justerad allokering'!$B$2:$AF$2,0),FALSE))</f>
        <v>0</v>
      </c>
      <c r="W293" s="28">
        <f>IF(ISERROR(1/VLOOKUP($B293,'Justerad allokering'!$B$2:$AG$462,MATCH(W$2,'Justerad allokering'!$B$2:$AF$2,0),FALSE)),VLOOKUP($B293,'Allokerad kvv'!$B$2:$AV$468,MATCH(W$2,'Allokerad kvv'!$B$2:$AV$2,0),FALSE),VLOOKUP($B293,'Justerad allokering'!$B$2:$AG$462,MATCH(W$2,'Justerad allokering'!$B$2:$AF$2,0),FALSE))</f>
        <v>0</v>
      </c>
      <c r="X293" s="28">
        <f>IF(ISERROR(1/VLOOKUP($B293,'Justerad allokering'!$B$2:$AG$462,MATCH(X$2,'Justerad allokering'!$B$2:$AF$2,0),FALSE)),VLOOKUP($B293,'Allokerad kvv'!$B$2:$AV$468,MATCH(X$2,'Allokerad kvv'!$B$2:$AV$2,0),FALSE),VLOOKUP($B293,'Justerad allokering'!$B$2:$AG$462,MATCH(X$2,'Justerad allokering'!$B$2:$AF$2,0),FALSE))</f>
        <v>0</v>
      </c>
      <c r="Y293" s="28">
        <f>IF(ISERROR(1/VLOOKUP($B293,'Justerad allokering'!$B$2:$AG$462,MATCH(Y$2,'Justerad allokering'!$B$2:$AF$2,0),FALSE)),VLOOKUP($B293,'Allokerad kvv'!$B$2:$AV$468,MATCH(Y$2,'Allokerad kvv'!$B$2:$AV$2,0),FALSE),VLOOKUP($B293,'Justerad allokering'!$B$2:$AG$462,MATCH(Y$2,'Justerad allokering'!$B$2:$AF$2,0),FALSE))</f>
        <v>0</v>
      </c>
      <c r="Z293" s="28">
        <f>IF(ISERROR(1/VLOOKUP($B293,'Justerad allokering'!$B$2:$AG$462,MATCH(Z$2,'Justerad allokering'!$B$2:$AF$2,0),FALSE)),VLOOKUP($B293,'Allokerad kvv'!$B$2:$AV$468,MATCH(Z$2,'Allokerad kvv'!$B$2:$AV$2,0),FALSE),VLOOKUP($B293,'Justerad allokering'!$B$2:$AG$462,MATCH(Z$2,'Justerad allokering'!$B$2:$AF$2,0),FALSE))</f>
        <v>0</v>
      </c>
      <c r="AA293" s="28"/>
      <c r="AB293" s="28"/>
      <c r="AE293">
        <f t="shared" si="12"/>
        <v>0</v>
      </c>
      <c r="AG293">
        <f t="shared" si="13"/>
        <v>0</v>
      </c>
      <c r="AH293">
        <f t="shared" si="14"/>
        <v>0</v>
      </c>
      <c r="AI293" s="55" t="str">
        <f>IF(AH293=0,"",AH293/VLOOKUP(B293,Kraftvärmeprod!$B$1:$BC$480,MATCH("Summa tillförd energi exklusive rökgaskondensering",Kraftvärmeprod!$B$1:$BC$1,0),FALSE))</f>
        <v/>
      </c>
    </row>
    <row r="294" spans="1:35" x14ac:dyDescent="0.35">
      <c r="A294" s="28" t="s">
        <v>393</v>
      </c>
      <c r="B294" s="28" t="s">
        <v>398</v>
      </c>
      <c r="C294" s="28">
        <f>IF(ISERROR(1/VLOOKUP($B294,'Justerad allokering'!$B$2:$AG$462,MATCH(C$2,'Justerad allokering'!$B$2:$AF$2,0),FALSE)),VLOOKUP($B294,'Allokerad kvv'!$B$2:$AV$468,MATCH(C$2,'Allokerad kvv'!$B$2:$AV$2,0),FALSE),VLOOKUP($B294,'Justerad allokering'!$B$2:$AG$462,MATCH(C$2,'Justerad allokering'!$B$2:$AF$2,0),FALSE))</f>
        <v>0</v>
      </c>
      <c r="D294" s="28">
        <f>IF(ISERROR(1/VLOOKUP($B294,'Justerad allokering'!$B$2:$AG$462,MATCH(D$2,'Justerad allokering'!$B$2:$AF$2,0),FALSE)),VLOOKUP($B294,'Allokerad kvv'!$B$2:$AV$468,MATCH(D$2,'Allokerad kvv'!$B$2:$AV$2,0),FALSE),VLOOKUP($B294,'Justerad allokering'!$B$2:$AG$462,MATCH(D$2,'Justerad allokering'!$B$2:$AF$2,0),FALSE))</f>
        <v>0</v>
      </c>
      <c r="E294" s="28">
        <f>IF(ISERROR(1/VLOOKUP($B294,'Justerad allokering'!$B$2:$AG$462,MATCH(E$2,'Justerad allokering'!$B$2:$AF$2,0),FALSE)),VLOOKUP($B294,'Allokerad kvv'!$B$2:$AV$468,MATCH(E$2,'Allokerad kvv'!$B$2:$AV$2,0),FALSE),VLOOKUP($B294,'Justerad allokering'!$B$2:$AG$462,MATCH(E$2,'Justerad allokering'!$B$2:$AF$2,0),FALSE))</f>
        <v>0</v>
      </c>
      <c r="F294" s="28">
        <f>IF(ISERROR(1/VLOOKUP($B294,'Justerad allokering'!$B$2:$AG$462,MATCH(F$2,'Justerad allokering'!$B$2:$AF$2,0),FALSE)),VLOOKUP($B294,'Allokerad kvv'!$B$2:$AV$468,MATCH(F$2,'Allokerad kvv'!$B$2:$AV$2,0),FALSE),VLOOKUP($B294,'Justerad allokering'!$B$2:$AG$462,MATCH(F$2,'Justerad allokering'!$B$2:$AF$2,0),FALSE))</f>
        <v>0</v>
      </c>
      <c r="G294" s="28">
        <f>IF(ISERROR(1/VLOOKUP($B294,'Justerad allokering'!$B$2:$AG$462,MATCH(G$2,'Justerad allokering'!$B$2:$AF$2,0),FALSE)),VLOOKUP($B294,'Allokerad kvv'!$B$2:$AV$468,MATCH(G$2,'Allokerad kvv'!$B$2:$AV$2,0),FALSE),VLOOKUP($B294,'Justerad allokering'!$B$2:$AG$462,MATCH(G$2,'Justerad allokering'!$B$2:$AF$2,0),FALSE))</f>
        <v>0</v>
      </c>
      <c r="H294" s="28">
        <f>IF(ISERROR(1/VLOOKUP($B294,'Justerad allokering'!$B$2:$AG$462,MATCH(H$2,'Justerad allokering'!$B$2:$AF$2,0),FALSE)),VLOOKUP($B294,'Allokerad kvv'!$B$2:$AV$468,MATCH(H$2,'Allokerad kvv'!$B$2:$AV$2,0),FALSE),VLOOKUP($B294,'Justerad allokering'!$B$2:$AG$462,MATCH(H$2,'Justerad allokering'!$B$2:$AF$2,0),FALSE))</f>
        <v>0</v>
      </c>
      <c r="I294" s="28">
        <f>IF(ISERROR(1/VLOOKUP($B294,'Justerad allokering'!$B$2:$AG$462,MATCH(I$2,'Justerad allokering'!$B$2:$AF$2,0),FALSE)),VLOOKUP($B294,'Allokerad kvv'!$B$2:$AV$468,MATCH(I$2,'Allokerad kvv'!$B$2:$AV$2,0),FALSE),VLOOKUP($B294,'Justerad allokering'!$B$2:$AG$462,MATCH(I$2,'Justerad allokering'!$B$2:$AF$2,0),FALSE))</f>
        <v>0</v>
      </c>
      <c r="J294" s="28">
        <f>IF(ISERROR(1/VLOOKUP($B294,'Justerad allokering'!$B$2:$AG$462,MATCH(J$2,'Justerad allokering'!$B$2:$AF$2,0),FALSE)),VLOOKUP($B294,'Allokerad kvv'!$B$2:$AV$468,MATCH(J$2,'Allokerad kvv'!$B$2:$AV$2,0),FALSE),VLOOKUP($B294,'Justerad allokering'!$B$2:$AG$462,MATCH(J$2,'Justerad allokering'!$B$2:$AF$2,0),FALSE))</f>
        <v>0</v>
      </c>
      <c r="K294" s="28">
        <f>IF(ISERROR(1/VLOOKUP($B294,'Justerad allokering'!$B$2:$AG$462,MATCH(K$2,'Justerad allokering'!$B$2:$AF$2,0),FALSE)),VLOOKUP($B294,'Allokerad kvv'!$B$2:$AV$468,MATCH(K$2,'Allokerad kvv'!$B$2:$AV$2,0),FALSE),VLOOKUP($B294,'Justerad allokering'!$B$2:$AG$462,MATCH(K$2,'Justerad allokering'!$B$2:$AF$2,0),FALSE))</f>
        <v>0</v>
      </c>
      <c r="L294" s="28">
        <f>IF(ISERROR(1/VLOOKUP($B294,'Justerad allokering'!$B$2:$AG$462,MATCH(L$2,'Justerad allokering'!$B$2:$AF$2,0),FALSE)),VLOOKUP($B294,'Allokerad kvv'!$B$2:$AV$468,MATCH(L$2,'Allokerad kvv'!$B$2:$AV$2,0),FALSE),VLOOKUP($B294,'Justerad allokering'!$B$2:$AG$462,MATCH(L$2,'Justerad allokering'!$B$2:$AF$2,0),FALSE))</f>
        <v>0</v>
      </c>
      <c r="M294" s="28">
        <f>IF(ISERROR(1/VLOOKUP($B294,'Justerad allokering'!$B$2:$AG$462,MATCH(M$2,'Justerad allokering'!$B$2:$AF$2,0),FALSE)),VLOOKUP($B294,'Allokerad kvv'!$B$2:$AV$468,MATCH(M$2,'Allokerad kvv'!$B$2:$AV$2,0),FALSE),VLOOKUP($B294,'Justerad allokering'!$B$2:$AG$462,MATCH(M$2,'Justerad allokering'!$B$2:$AF$2,0),FALSE))</f>
        <v>0</v>
      </c>
      <c r="N294" s="28">
        <f>IF(ISERROR(1/VLOOKUP($B294,'Justerad allokering'!$B$2:$AG$462,MATCH(N$2,'Justerad allokering'!$B$2:$AF$2,0),FALSE)),VLOOKUP($B294,'Allokerad kvv'!$B$2:$AV$468,MATCH(N$2,'Allokerad kvv'!$B$2:$AV$2,0),FALSE),VLOOKUP($B294,'Justerad allokering'!$B$2:$AG$462,MATCH(N$2,'Justerad allokering'!$B$2:$AF$2,0),FALSE))</f>
        <v>0</v>
      </c>
      <c r="O294" s="28">
        <f>IF(ISERROR(1/VLOOKUP($B294,'Justerad allokering'!$B$2:$AG$462,MATCH(O$2,'Justerad allokering'!$B$2:$AF$2,0),FALSE)),VLOOKUP($B294,'Allokerad kvv'!$B$2:$AV$468,MATCH(O$2,'Allokerad kvv'!$B$2:$AV$2,0),FALSE),VLOOKUP($B294,'Justerad allokering'!$B$2:$AG$462,MATCH(O$2,'Justerad allokering'!$B$2:$AF$2,0),FALSE))</f>
        <v>0</v>
      </c>
      <c r="P294" s="28">
        <f>IF(ISERROR(1/VLOOKUP($B294,'Justerad allokering'!$B$2:$AG$462,MATCH(P$2,'Justerad allokering'!$B$2:$AF$2,0),FALSE)),VLOOKUP($B294,'Allokerad kvv'!$B$2:$AV$468,MATCH(P$2,'Allokerad kvv'!$B$2:$AV$2,0),FALSE),VLOOKUP($B294,'Justerad allokering'!$B$2:$AG$462,MATCH(P$2,'Justerad allokering'!$B$2:$AF$2,0),FALSE))</f>
        <v>0</v>
      </c>
      <c r="Q294" s="28">
        <f>IF(ISERROR(1/VLOOKUP($B294,'Justerad allokering'!$B$2:$AG$462,MATCH(Q$2,'Justerad allokering'!$B$2:$AF$2,0),FALSE)),VLOOKUP($B294,'Allokerad kvv'!$B$2:$AV$468,MATCH(Q$2,'Allokerad kvv'!$B$2:$AV$2,0),FALSE),VLOOKUP($B294,'Justerad allokering'!$B$2:$AG$462,MATCH(Q$2,'Justerad allokering'!$B$2:$AF$2,0),FALSE))</f>
        <v>0</v>
      </c>
      <c r="R294" s="28">
        <f>IF(ISERROR(1/VLOOKUP($B294,'Justerad allokering'!$B$2:$AG$462,MATCH(R$2,'Justerad allokering'!$B$2:$AF$2,0),FALSE)),VLOOKUP($B294,'Allokerad kvv'!$B$2:$AV$468,MATCH(R$2,'Allokerad kvv'!$B$2:$AV$2,0),FALSE),VLOOKUP($B294,'Justerad allokering'!$B$2:$AG$462,MATCH(R$2,'Justerad allokering'!$B$2:$AF$2,0),FALSE))</f>
        <v>0</v>
      </c>
      <c r="S294" s="28">
        <f>IF(ISERROR(1/VLOOKUP($B294,'Justerad allokering'!$B$2:$AG$462,MATCH(S$2,'Justerad allokering'!$B$2:$AF$2,0),FALSE)),VLOOKUP($B294,'Allokerad kvv'!$B$2:$AV$468,MATCH(S$2,'Allokerad kvv'!$B$2:$AV$2,0),FALSE),VLOOKUP($B294,'Justerad allokering'!$B$2:$AG$462,MATCH(S$2,'Justerad allokering'!$B$2:$AF$2,0),FALSE))</f>
        <v>0</v>
      </c>
      <c r="T294" s="28">
        <f>IF(ISERROR(1/VLOOKUP($B294,'Justerad allokering'!$B$2:$AG$462,MATCH(T$2,'Justerad allokering'!$B$2:$AF$2,0),FALSE)),VLOOKUP($B294,'Allokerad kvv'!$B$2:$AV$468,MATCH(T$2,'Allokerad kvv'!$B$2:$AV$2,0),FALSE),VLOOKUP($B294,'Justerad allokering'!$B$2:$AG$462,MATCH(T$2,'Justerad allokering'!$B$2:$AF$2,0),FALSE))</f>
        <v>0</v>
      </c>
      <c r="U294" s="28">
        <f>IF(ISERROR(1/VLOOKUP($B294,'Justerad allokering'!$B$2:$AG$462,MATCH(U$2,'Justerad allokering'!$B$2:$AF$2,0),FALSE)),VLOOKUP($B294,'Allokerad kvv'!$B$2:$AV$468,MATCH(U$2,'Allokerad kvv'!$B$2:$AV$2,0),FALSE),VLOOKUP($B294,'Justerad allokering'!$B$2:$AG$462,MATCH(U$2,'Justerad allokering'!$B$2:$AF$2,0),FALSE))</f>
        <v>0</v>
      </c>
      <c r="V294" s="28">
        <f>IF(ISERROR(1/VLOOKUP($B294,'Justerad allokering'!$B$2:$AG$462,MATCH(V$2,'Justerad allokering'!$B$2:$AF$2,0),FALSE)),VLOOKUP($B294,'Allokerad kvv'!$B$2:$AV$468,MATCH(V$2,'Allokerad kvv'!$B$2:$AV$2,0),FALSE),VLOOKUP($B294,'Justerad allokering'!$B$2:$AG$462,MATCH(V$2,'Justerad allokering'!$B$2:$AF$2,0),FALSE))</f>
        <v>0</v>
      </c>
      <c r="W294" s="28">
        <f>IF(ISERROR(1/VLOOKUP($B294,'Justerad allokering'!$B$2:$AG$462,MATCH(W$2,'Justerad allokering'!$B$2:$AF$2,0),FALSE)),VLOOKUP($B294,'Allokerad kvv'!$B$2:$AV$468,MATCH(W$2,'Allokerad kvv'!$B$2:$AV$2,0),FALSE),VLOOKUP($B294,'Justerad allokering'!$B$2:$AG$462,MATCH(W$2,'Justerad allokering'!$B$2:$AF$2,0),FALSE))</f>
        <v>0</v>
      </c>
      <c r="X294" s="28">
        <f>IF(ISERROR(1/VLOOKUP($B294,'Justerad allokering'!$B$2:$AG$462,MATCH(X$2,'Justerad allokering'!$B$2:$AF$2,0),FALSE)),VLOOKUP($B294,'Allokerad kvv'!$B$2:$AV$468,MATCH(X$2,'Allokerad kvv'!$B$2:$AV$2,0),FALSE),VLOOKUP($B294,'Justerad allokering'!$B$2:$AG$462,MATCH(X$2,'Justerad allokering'!$B$2:$AF$2,0),FALSE))</f>
        <v>0</v>
      </c>
      <c r="Y294" s="28">
        <f>IF(ISERROR(1/VLOOKUP($B294,'Justerad allokering'!$B$2:$AG$462,MATCH(Y$2,'Justerad allokering'!$B$2:$AF$2,0),FALSE)),VLOOKUP($B294,'Allokerad kvv'!$B$2:$AV$468,MATCH(Y$2,'Allokerad kvv'!$B$2:$AV$2,0),FALSE),VLOOKUP($B294,'Justerad allokering'!$B$2:$AG$462,MATCH(Y$2,'Justerad allokering'!$B$2:$AF$2,0),FALSE))</f>
        <v>0</v>
      </c>
      <c r="Z294" s="28">
        <f>IF(ISERROR(1/VLOOKUP($B294,'Justerad allokering'!$B$2:$AG$462,MATCH(Z$2,'Justerad allokering'!$B$2:$AF$2,0),FALSE)),VLOOKUP($B294,'Allokerad kvv'!$B$2:$AV$468,MATCH(Z$2,'Allokerad kvv'!$B$2:$AV$2,0),FALSE),VLOOKUP($B294,'Justerad allokering'!$B$2:$AG$462,MATCH(Z$2,'Justerad allokering'!$B$2:$AF$2,0),FALSE))</f>
        <v>0</v>
      </c>
      <c r="AA294" s="28"/>
      <c r="AB294" s="28"/>
      <c r="AE294">
        <f t="shared" si="12"/>
        <v>0</v>
      </c>
      <c r="AG294">
        <f t="shared" si="13"/>
        <v>0</v>
      </c>
      <c r="AH294">
        <f t="shared" si="14"/>
        <v>0</v>
      </c>
      <c r="AI294" s="55" t="str">
        <f>IF(AH294=0,"",AH294/VLOOKUP(B294,Kraftvärmeprod!$B$1:$BC$480,MATCH("Summa tillförd energi exklusive rökgaskondensering",Kraftvärmeprod!$B$1:$BC$1,0),FALSE))</f>
        <v/>
      </c>
    </row>
    <row r="295" spans="1:35" x14ac:dyDescent="0.35">
      <c r="A295" s="28" t="s">
        <v>399</v>
      </c>
      <c r="B295" s="28" t="s">
        <v>400</v>
      </c>
      <c r="C295" s="28">
        <f>IF(ISERROR(1/VLOOKUP($B295,'Justerad allokering'!$B$2:$AG$462,MATCH(C$2,'Justerad allokering'!$B$2:$AF$2,0),FALSE)),VLOOKUP($B295,'Allokerad kvv'!$B$2:$AV$468,MATCH(C$2,'Allokerad kvv'!$B$2:$AV$2,0),FALSE),VLOOKUP($B295,'Justerad allokering'!$B$2:$AG$462,MATCH(C$2,'Justerad allokering'!$B$2:$AF$2,0),FALSE))</f>
        <v>0</v>
      </c>
      <c r="D295" s="28">
        <f>IF(ISERROR(1/VLOOKUP($B295,'Justerad allokering'!$B$2:$AG$462,MATCH(D$2,'Justerad allokering'!$B$2:$AF$2,0),FALSE)),VLOOKUP($B295,'Allokerad kvv'!$B$2:$AV$468,MATCH(D$2,'Allokerad kvv'!$B$2:$AV$2,0),FALSE),VLOOKUP($B295,'Justerad allokering'!$B$2:$AG$462,MATCH(D$2,'Justerad allokering'!$B$2:$AF$2,0),FALSE))</f>
        <v>0</v>
      </c>
      <c r="E295" s="28">
        <f>IF(ISERROR(1/VLOOKUP($B295,'Justerad allokering'!$B$2:$AG$462,MATCH(E$2,'Justerad allokering'!$B$2:$AF$2,0),FALSE)),VLOOKUP($B295,'Allokerad kvv'!$B$2:$AV$468,MATCH(E$2,'Allokerad kvv'!$B$2:$AV$2,0),FALSE),VLOOKUP($B295,'Justerad allokering'!$B$2:$AG$462,MATCH(E$2,'Justerad allokering'!$B$2:$AF$2,0),FALSE))</f>
        <v>0</v>
      </c>
      <c r="F295" s="28">
        <f>IF(ISERROR(1/VLOOKUP($B295,'Justerad allokering'!$B$2:$AG$462,MATCH(F$2,'Justerad allokering'!$B$2:$AF$2,0),FALSE)),VLOOKUP($B295,'Allokerad kvv'!$B$2:$AV$468,MATCH(F$2,'Allokerad kvv'!$B$2:$AV$2,0),FALSE),VLOOKUP($B295,'Justerad allokering'!$B$2:$AG$462,MATCH(F$2,'Justerad allokering'!$B$2:$AF$2,0),FALSE))</f>
        <v>0</v>
      </c>
      <c r="G295" s="28">
        <f>IF(ISERROR(1/VLOOKUP($B295,'Justerad allokering'!$B$2:$AG$462,MATCH(G$2,'Justerad allokering'!$B$2:$AF$2,0),FALSE)),VLOOKUP($B295,'Allokerad kvv'!$B$2:$AV$468,MATCH(G$2,'Allokerad kvv'!$B$2:$AV$2,0),FALSE),VLOOKUP($B295,'Justerad allokering'!$B$2:$AG$462,MATCH(G$2,'Justerad allokering'!$B$2:$AF$2,0),FALSE))</f>
        <v>0</v>
      </c>
      <c r="H295" s="28">
        <f>IF(ISERROR(1/VLOOKUP($B295,'Justerad allokering'!$B$2:$AG$462,MATCH(H$2,'Justerad allokering'!$B$2:$AF$2,0),FALSE)),VLOOKUP($B295,'Allokerad kvv'!$B$2:$AV$468,MATCH(H$2,'Allokerad kvv'!$B$2:$AV$2,0),FALSE),VLOOKUP($B295,'Justerad allokering'!$B$2:$AG$462,MATCH(H$2,'Justerad allokering'!$B$2:$AF$2,0),FALSE))</f>
        <v>0</v>
      </c>
      <c r="I295" s="28">
        <f>IF(ISERROR(1/VLOOKUP($B295,'Justerad allokering'!$B$2:$AG$462,MATCH(I$2,'Justerad allokering'!$B$2:$AF$2,0),FALSE)),VLOOKUP($B295,'Allokerad kvv'!$B$2:$AV$468,MATCH(I$2,'Allokerad kvv'!$B$2:$AV$2,0),FALSE),VLOOKUP($B295,'Justerad allokering'!$B$2:$AG$462,MATCH(I$2,'Justerad allokering'!$B$2:$AF$2,0),FALSE))</f>
        <v>0</v>
      </c>
      <c r="J295" s="28">
        <f>IF(ISERROR(1/VLOOKUP($B295,'Justerad allokering'!$B$2:$AG$462,MATCH(J$2,'Justerad allokering'!$B$2:$AF$2,0),FALSE)),VLOOKUP($B295,'Allokerad kvv'!$B$2:$AV$468,MATCH(J$2,'Allokerad kvv'!$B$2:$AV$2,0),FALSE),VLOOKUP($B295,'Justerad allokering'!$B$2:$AG$462,MATCH(J$2,'Justerad allokering'!$B$2:$AF$2,0),FALSE))</f>
        <v>23.637</v>
      </c>
      <c r="K295" s="28">
        <f>IF(ISERROR(1/VLOOKUP($B295,'Justerad allokering'!$B$2:$AG$462,MATCH(K$2,'Justerad allokering'!$B$2:$AF$2,0),FALSE)),VLOOKUP($B295,'Allokerad kvv'!$B$2:$AV$468,MATCH(K$2,'Allokerad kvv'!$B$2:$AV$2,0),FALSE),VLOOKUP($B295,'Justerad allokering'!$B$2:$AG$462,MATCH(K$2,'Justerad allokering'!$B$2:$AF$2,0),FALSE))</f>
        <v>2.1181999999999999</v>
      </c>
      <c r="L295" s="28">
        <f>IF(ISERROR(1/VLOOKUP($B295,'Justerad allokering'!$B$2:$AG$462,MATCH(L$2,'Justerad allokering'!$B$2:$AF$2,0),FALSE)),VLOOKUP($B295,'Allokerad kvv'!$B$2:$AV$468,MATCH(L$2,'Allokerad kvv'!$B$2:$AV$2,0),FALSE),VLOOKUP($B295,'Justerad allokering'!$B$2:$AG$462,MATCH(L$2,'Justerad allokering'!$B$2:$AF$2,0),FALSE))</f>
        <v>0</v>
      </c>
      <c r="M295" s="28">
        <f>IF(ISERROR(1/VLOOKUP($B295,'Justerad allokering'!$B$2:$AG$462,MATCH(M$2,'Justerad allokering'!$B$2:$AF$2,0),FALSE)),VLOOKUP($B295,'Allokerad kvv'!$B$2:$AV$468,MATCH(M$2,'Allokerad kvv'!$B$2:$AV$2,0),FALSE),VLOOKUP($B295,'Justerad allokering'!$B$2:$AG$462,MATCH(M$2,'Justerad allokering'!$B$2:$AF$2,0),FALSE))</f>
        <v>9.4238900000000001</v>
      </c>
      <c r="N295" s="28">
        <f>IF(ISERROR(1/VLOOKUP($B295,'Justerad allokering'!$B$2:$AG$462,MATCH(N$2,'Justerad allokering'!$B$2:$AF$2,0),FALSE)),VLOOKUP($B295,'Allokerad kvv'!$B$2:$AV$468,MATCH(N$2,'Allokerad kvv'!$B$2:$AV$2,0),FALSE),VLOOKUP($B295,'Justerad allokering'!$B$2:$AG$462,MATCH(N$2,'Justerad allokering'!$B$2:$AF$2,0),FALSE))</f>
        <v>36.200000000000003</v>
      </c>
      <c r="O295" s="28">
        <f>IF(ISERROR(1/VLOOKUP($B295,'Justerad allokering'!$B$2:$AG$462,MATCH(O$2,'Justerad allokering'!$B$2:$AF$2,0),FALSE)),VLOOKUP($B295,'Allokerad kvv'!$B$2:$AV$468,MATCH(O$2,'Allokerad kvv'!$B$2:$AV$2,0),FALSE),VLOOKUP($B295,'Justerad allokering'!$B$2:$AG$462,MATCH(O$2,'Justerad allokering'!$B$2:$AF$2,0),FALSE))</f>
        <v>32.751899999999999</v>
      </c>
      <c r="P295" s="28">
        <f>IF(ISERROR(1/VLOOKUP($B295,'Justerad allokering'!$B$2:$AG$462,MATCH(P$2,'Justerad allokering'!$B$2:$AF$2,0),FALSE)),VLOOKUP($B295,'Allokerad kvv'!$B$2:$AV$468,MATCH(P$2,'Allokerad kvv'!$B$2:$AV$2,0),FALSE),VLOOKUP($B295,'Justerad allokering'!$B$2:$AG$462,MATCH(P$2,'Justerad allokering'!$B$2:$AF$2,0),FALSE))</f>
        <v>0</v>
      </c>
      <c r="Q295" s="28">
        <f>IF(ISERROR(1/VLOOKUP($B295,'Justerad allokering'!$B$2:$AG$462,MATCH(Q$2,'Justerad allokering'!$B$2:$AF$2,0),FALSE)),VLOOKUP($B295,'Allokerad kvv'!$B$2:$AV$468,MATCH(Q$2,'Allokerad kvv'!$B$2:$AV$2,0),FALSE),VLOOKUP($B295,'Justerad allokering'!$B$2:$AG$462,MATCH(Q$2,'Justerad allokering'!$B$2:$AF$2,0),FALSE))</f>
        <v>0</v>
      </c>
      <c r="R295" s="28">
        <f>IF(ISERROR(1/VLOOKUP($B295,'Justerad allokering'!$B$2:$AG$462,MATCH(R$2,'Justerad allokering'!$B$2:$AF$2,0),FALSE)),VLOOKUP($B295,'Allokerad kvv'!$B$2:$AV$468,MATCH(R$2,'Allokerad kvv'!$B$2:$AV$2,0),FALSE),VLOOKUP($B295,'Justerad allokering'!$B$2:$AG$462,MATCH(R$2,'Justerad allokering'!$B$2:$AF$2,0),FALSE))</f>
        <v>0</v>
      </c>
      <c r="S295" s="28">
        <f>IF(ISERROR(1/VLOOKUP($B295,'Justerad allokering'!$B$2:$AG$462,MATCH(S$2,'Justerad allokering'!$B$2:$AF$2,0),FALSE)),VLOOKUP($B295,'Allokerad kvv'!$B$2:$AV$468,MATCH(S$2,'Allokerad kvv'!$B$2:$AV$2,0),FALSE),VLOOKUP($B295,'Justerad allokering'!$B$2:$AG$462,MATCH(S$2,'Justerad allokering'!$B$2:$AF$2,0),FALSE))</f>
        <v>57.233800000000002</v>
      </c>
      <c r="T295" s="28">
        <f>IF(ISERROR(1/VLOOKUP($B295,'Justerad allokering'!$B$2:$AG$462,MATCH(T$2,'Justerad allokering'!$B$2:$AF$2,0),FALSE)),VLOOKUP($B295,'Allokerad kvv'!$B$2:$AV$468,MATCH(T$2,'Allokerad kvv'!$B$2:$AV$2,0),FALSE),VLOOKUP($B295,'Justerad allokering'!$B$2:$AG$462,MATCH(T$2,'Justerad allokering'!$B$2:$AF$2,0),FALSE))</f>
        <v>6.4885799999999998</v>
      </c>
      <c r="U295" s="28">
        <f>IF(ISERROR(1/VLOOKUP($B295,'Justerad allokering'!$B$2:$AG$462,MATCH(U$2,'Justerad allokering'!$B$2:$AF$2,0),FALSE)),VLOOKUP($B295,'Allokerad kvv'!$B$2:$AV$468,MATCH(U$2,'Allokerad kvv'!$B$2:$AV$2,0),FALSE),VLOOKUP($B295,'Justerad allokering'!$B$2:$AG$462,MATCH(U$2,'Justerad allokering'!$B$2:$AF$2,0),FALSE))</f>
        <v>0</v>
      </c>
      <c r="V295" s="28">
        <f>IF(ISERROR(1/VLOOKUP($B295,'Justerad allokering'!$B$2:$AG$462,MATCH(V$2,'Justerad allokering'!$B$2:$AF$2,0),FALSE)),VLOOKUP($B295,'Allokerad kvv'!$B$2:$AV$468,MATCH(V$2,'Allokerad kvv'!$B$2:$AV$2,0),FALSE),VLOOKUP($B295,'Justerad allokering'!$B$2:$AG$462,MATCH(V$2,'Justerad allokering'!$B$2:$AF$2,0),FALSE))</f>
        <v>0</v>
      </c>
      <c r="W295" s="28">
        <f>IF(ISERROR(1/VLOOKUP($B295,'Justerad allokering'!$B$2:$AG$462,MATCH(W$2,'Justerad allokering'!$B$2:$AF$2,0),FALSE)),VLOOKUP($B295,'Allokerad kvv'!$B$2:$AV$468,MATCH(W$2,'Allokerad kvv'!$B$2:$AV$2,0),FALSE),VLOOKUP($B295,'Justerad allokering'!$B$2:$AG$462,MATCH(W$2,'Justerad allokering'!$B$2:$AF$2,0),FALSE))</f>
        <v>0</v>
      </c>
      <c r="X295" s="28">
        <f>IF(ISERROR(1/VLOOKUP($B295,'Justerad allokering'!$B$2:$AG$462,MATCH(X$2,'Justerad allokering'!$B$2:$AF$2,0),FALSE)),VLOOKUP($B295,'Allokerad kvv'!$B$2:$AV$468,MATCH(X$2,'Allokerad kvv'!$B$2:$AV$2,0),FALSE),VLOOKUP($B295,'Justerad allokering'!$B$2:$AG$462,MATCH(X$2,'Justerad allokering'!$B$2:$AF$2,0),FALSE))</f>
        <v>0</v>
      </c>
      <c r="Y295" s="28">
        <f>IF(ISERROR(1/VLOOKUP($B295,'Justerad allokering'!$B$2:$AG$462,MATCH(Y$2,'Justerad allokering'!$B$2:$AF$2,0),FALSE)),VLOOKUP($B295,'Allokerad kvv'!$B$2:$AV$468,MATCH(Y$2,'Allokerad kvv'!$B$2:$AV$2,0),FALSE),VLOOKUP($B295,'Justerad allokering'!$B$2:$AG$462,MATCH(Y$2,'Justerad allokering'!$B$2:$AF$2,0),FALSE))</f>
        <v>0.69520499999999996</v>
      </c>
      <c r="Z295" s="28">
        <f>IF(ISERROR(1/VLOOKUP($B295,'Justerad allokering'!$B$2:$AG$462,MATCH(Z$2,'Justerad allokering'!$B$2:$AF$2,0),FALSE)),VLOOKUP($B295,'Allokerad kvv'!$B$2:$AV$468,MATCH(Z$2,'Allokerad kvv'!$B$2:$AV$2,0),FALSE),VLOOKUP($B295,'Justerad allokering'!$B$2:$AG$462,MATCH(Z$2,'Justerad allokering'!$B$2:$AF$2,0),FALSE))</f>
        <v>0</v>
      </c>
      <c r="AA295" s="28"/>
      <c r="AB295" s="28"/>
      <c r="AE295">
        <f t="shared" si="12"/>
        <v>168.548575</v>
      </c>
      <c r="AG295">
        <f t="shared" si="13"/>
        <v>166.430375</v>
      </c>
      <c r="AH295">
        <f t="shared" si="14"/>
        <v>130.23037499999998</v>
      </c>
      <c r="AI295" s="55">
        <f>IF(AH295=0,"",AH295/VLOOKUP(B295,Kraftvärmeprod!$B$1:$BC$480,MATCH("Summa tillförd energi exklusive rökgaskondensering",Kraftvärmeprod!$B$1:$BC$1,0),FALSE))</f>
        <v>0.78452033132530108</v>
      </c>
    </row>
    <row r="296" spans="1:35" x14ac:dyDescent="0.35">
      <c r="A296" s="28" t="s">
        <v>401</v>
      </c>
      <c r="B296" s="28" t="s">
        <v>402</v>
      </c>
      <c r="C296" s="28">
        <f>IF(ISERROR(1/VLOOKUP($B296,'Justerad allokering'!$B$2:$AG$462,MATCH(C$2,'Justerad allokering'!$B$2:$AF$2,0),FALSE)),VLOOKUP($B296,'Allokerad kvv'!$B$2:$AV$468,MATCH(C$2,'Allokerad kvv'!$B$2:$AV$2,0),FALSE),VLOOKUP($B296,'Justerad allokering'!$B$2:$AG$462,MATCH(C$2,'Justerad allokering'!$B$2:$AF$2,0),FALSE))</f>
        <v>0</v>
      </c>
      <c r="D296" s="28">
        <f>IF(ISERROR(1/VLOOKUP($B296,'Justerad allokering'!$B$2:$AG$462,MATCH(D$2,'Justerad allokering'!$B$2:$AF$2,0),FALSE)),VLOOKUP($B296,'Allokerad kvv'!$B$2:$AV$468,MATCH(D$2,'Allokerad kvv'!$B$2:$AV$2,0),FALSE),VLOOKUP($B296,'Justerad allokering'!$B$2:$AG$462,MATCH(D$2,'Justerad allokering'!$B$2:$AF$2,0),FALSE))</f>
        <v>0</v>
      </c>
      <c r="E296" s="28">
        <f>IF(ISERROR(1/VLOOKUP($B296,'Justerad allokering'!$B$2:$AG$462,MATCH(E$2,'Justerad allokering'!$B$2:$AF$2,0),FALSE)),VLOOKUP($B296,'Allokerad kvv'!$B$2:$AV$468,MATCH(E$2,'Allokerad kvv'!$B$2:$AV$2,0),FALSE),VLOOKUP($B296,'Justerad allokering'!$B$2:$AG$462,MATCH(E$2,'Justerad allokering'!$B$2:$AF$2,0),FALSE))</f>
        <v>0</v>
      </c>
      <c r="F296" s="28">
        <f>IF(ISERROR(1/VLOOKUP($B296,'Justerad allokering'!$B$2:$AG$462,MATCH(F$2,'Justerad allokering'!$B$2:$AF$2,0),FALSE)),VLOOKUP($B296,'Allokerad kvv'!$B$2:$AV$468,MATCH(F$2,'Allokerad kvv'!$B$2:$AV$2,0),FALSE),VLOOKUP($B296,'Justerad allokering'!$B$2:$AG$462,MATCH(F$2,'Justerad allokering'!$B$2:$AF$2,0),FALSE))</f>
        <v>0</v>
      </c>
      <c r="G296" s="28">
        <f>IF(ISERROR(1/VLOOKUP($B296,'Justerad allokering'!$B$2:$AG$462,MATCH(G$2,'Justerad allokering'!$B$2:$AF$2,0),FALSE)),VLOOKUP($B296,'Allokerad kvv'!$B$2:$AV$468,MATCH(G$2,'Allokerad kvv'!$B$2:$AV$2,0),FALSE),VLOOKUP($B296,'Justerad allokering'!$B$2:$AG$462,MATCH(G$2,'Justerad allokering'!$B$2:$AF$2,0),FALSE))</f>
        <v>0</v>
      </c>
      <c r="H296" s="28">
        <f>IF(ISERROR(1/VLOOKUP($B296,'Justerad allokering'!$B$2:$AG$462,MATCH(H$2,'Justerad allokering'!$B$2:$AF$2,0),FALSE)),VLOOKUP($B296,'Allokerad kvv'!$B$2:$AV$468,MATCH(H$2,'Allokerad kvv'!$B$2:$AV$2,0),FALSE),VLOOKUP($B296,'Justerad allokering'!$B$2:$AG$462,MATCH(H$2,'Justerad allokering'!$B$2:$AF$2,0),FALSE))</f>
        <v>0</v>
      </c>
      <c r="I296" s="28">
        <f>IF(ISERROR(1/VLOOKUP($B296,'Justerad allokering'!$B$2:$AG$462,MATCH(I$2,'Justerad allokering'!$B$2:$AF$2,0),FALSE)),VLOOKUP($B296,'Allokerad kvv'!$B$2:$AV$468,MATCH(I$2,'Allokerad kvv'!$B$2:$AV$2,0),FALSE),VLOOKUP($B296,'Justerad allokering'!$B$2:$AG$462,MATCH(I$2,'Justerad allokering'!$B$2:$AF$2,0),FALSE))</f>
        <v>0</v>
      </c>
      <c r="J296" s="28">
        <f>IF(ISERROR(1/VLOOKUP($B296,'Justerad allokering'!$B$2:$AG$462,MATCH(J$2,'Justerad allokering'!$B$2:$AF$2,0),FALSE)),VLOOKUP($B296,'Allokerad kvv'!$B$2:$AV$468,MATCH(J$2,'Allokerad kvv'!$B$2:$AV$2,0),FALSE),VLOOKUP($B296,'Justerad allokering'!$B$2:$AG$462,MATCH(J$2,'Justerad allokering'!$B$2:$AF$2,0),FALSE))</f>
        <v>0</v>
      </c>
      <c r="K296" s="28">
        <f>IF(ISERROR(1/VLOOKUP($B296,'Justerad allokering'!$B$2:$AG$462,MATCH(K$2,'Justerad allokering'!$B$2:$AF$2,0),FALSE)),VLOOKUP($B296,'Allokerad kvv'!$B$2:$AV$468,MATCH(K$2,'Allokerad kvv'!$B$2:$AV$2,0),FALSE),VLOOKUP($B296,'Justerad allokering'!$B$2:$AG$462,MATCH(K$2,'Justerad allokering'!$B$2:$AF$2,0),FALSE))</f>
        <v>0</v>
      </c>
      <c r="L296" s="28">
        <f>IF(ISERROR(1/VLOOKUP($B296,'Justerad allokering'!$B$2:$AG$462,MATCH(L$2,'Justerad allokering'!$B$2:$AF$2,0),FALSE)),VLOOKUP($B296,'Allokerad kvv'!$B$2:$AV$468,MATCH(L$2,'Allokerad kvv'!$B$2:$AV$2,0),FALSE),VLOOKUP($B296,'Justerad allokering'!$B$2:$AG$462,MATCH(L$2,'Justerad allokering'!$B$2:$AF$2,0),FALSE))</f>
        <v>0</v>
      </c>
      <c r="M296" s="28">
        <f>IF(ISERROR(1/VLOOKUP($B296,'Justerad allokering'!$B$2:$AG$462,MATCH(M$2,'Justerad allokering'!$B$2:$AF$2,0),FALSE)),VLOOKUP($B296,'Allokerad kvv'!$B$2:$AV$468,MATCH(M$2,'Allokerad kvv'!$B$2:$AV$2,0),FALSE),VLOOKUP($B296,'Justerad allokering'!$B$2:$AG$462,MATCH(M$2,'Justerad allokering'!$B$2:$AF$2,0),FALSE))</f>
        <v>0</v>
      </c>
      <c r="N296" s="28">
        <f>IF(ISERROR(1/VLOOKUP($B296,'Justerad allokering'!$B$2:$AG$462,MATCH(N$2,'Justerad allokering'!$B$2:$AF$2,0),FALSE)),VLOOKUP($B296,'Allokerad kvv'!$B$2:$AV$468,MATCH(N$2,'Allokerad kvv'!$B$2:$AV$2,0),FALSE),VLOOKUP($B296,'Justerad allokering'!$B$2:$AG$462,MATCH(N$2,'Justerad allokering'!$B$2:$AF$2,0),FALSE))</f>
        <v>0</v>
      </c>
      <c r="O296" s="28">
        <f>IF(ISERROR(1/VLOOKUP($B296,'Justerad allokering'!$B$2:$AG$462,MATCH(O$2,'Justerad allokering'!$B$2:$AF$2,0),FALSE)),VLOOKUP($B296,'Allokerad kvv'!$B$2:$AV$468,MATCH(O$2,'Allokerad kvv'!$B$2:$AV$2,0),FALSE),VLOOKUP($B296,'Justerad allokering'!$B$2:$AG$462,MATCH(O$2,'Justerad allokering'!$B$2:$AF$2,0),FALSE))</f>
        <v>0</v>
      </c>
      <c r="P296" s="28">
        <f>IF(ISERROR(1/VLOOKUP($B296,'Justerad allokering'!$B$2:$AG$462,MATCH(P$2,'Justerad allokering'!$B$2:$AF$2,0),FALSE)),VLOOKUP($B296,'Allokerad kvv'!$B$2:$AV$468,MATCH(P$2,'Allokerad kvv'!$B$2:$AV$2,0),FALSE),VLOOKUP($B296,'Justerad allokering'!$B$2:$AG$462,MATCH(P$2,'Justerad allokering'!$B$2:$AF$2,0),FALSE))</f>
        <v>0</v>
      </c>
      <c r="Q296" s="28">
        <f>IF(ISERROR(1/VLOOKUP($B296,'Justerad allokering'!$B$2:$AG$462,MATCH(Q$2,'Justerad allokering'!$B$2:$AF$2,0),FALSE)),VLOOKUP($B296,'Allokerad kvv'!$B$2:$AV$468,MATCH(Q$2,'Allokerad kvv'!$B$2:$AV$2,0),FALSE),VLOOKUP($B296,'Justerad allokering'!$B$2:$AG$462,MATCH(Q$2,'Justerad allokering'!$B$2:$AF$2,0),FALSE))</f>
        <v>0</v>
      </c>
      <c r="R296" s="28">
        <f>IF(ISERROR(1/VLOOKUP($B296,'Justerad allokering'!$B$2:$AG$462,MATCH(R$2,'Justerad allokering'!$B$2:$AF$2,0),FALSE)),VLOOKUP($B296,'Allokerad kvv'!$B$2:$AV$468,MATCH(R$2,'Allokerad kvv'!$B$2:$AV$2,0),FALSE),VLOOKUP($B296,'Justerad allokering'!$B$2:$AG$462,MATCH(R$2,'Justerad allokering'!$B$2:$AF$2,0),FALSE))</f>
        <v>0</v>
      </c>
      <c r="S296" s="28">
        <f>IF(ISERROR(1/VLOOKUP($B296,'Justerad allokering'!$B$2:$AG$462,MATCH(S$2,'Justerad allokering'!$B$2:$AF$2,0),FALSE)),VLOOKUP($B296,'Allokerad kvv'!$B$2:$AV$468,MATCH(S$2,'Allokerad kvv'!$B$2:$AV$2,0),FALSE),VLOOKUP($B296,'Justerad allokering'!$B$2:$AG$462,MATCH(S$2,'Justerad allokering'!$B$2:$AF$2,0),FALSE))</f>
        <v>0</v>
      </c>
      <c r="T296" s="28">
        <f>IF(ISERROR(1/VLOOKUP($B296,'Justerad allokering'!$B$2:$AG$462,MATCH(T$2,'Justerad allokering'!$B$2:$AF$2,0),FALSE)),VLOOKUP($B296,'Allokerad kvv'!$B$2:$AV$468,MATCH(T$2,'Allokerad kvv'!$B$2:$AV$2,0),FALSE),VLOOKUP($B296,'Justerad allokering'!$B$2:$AG$462,MATCH(T$2,'Justerad allokering'!$B$2:$AF$2,0),FALSE))</f>
        <v>0</v>
      </c>
      <c r="U296" s="28">
        <f>IF(ISERROR(1/VLOOKUP($B296,'Justerad allokering'!$B$2:$AG$462,MATCH(U$2,'Justerad allokering'!$B$2:$AF$2,0),FALSE)),VLOOKUP($B296,'Allokerad kvv'!$B$2:$AV$468,MATCH(U$2,'Allokerad kvv'!$B$2:$AV$2,0),FALSE),VLOOKUP($B296,'Justerad allokering'!$B$2:$AG$462,MATCH(U$2,'Justerad allokering'!$B$2:$AF$2,0),FALSE))</f>
        <v>0</v>
      </c>
      <c r="V296" s="28">
        <f>IF(ISERROR(1/VLOOKUP($B296,'Justerad allokering'!$B$2:$AG$462,MATCH(V$2,'Justerad allokering'!$B$2:$AF$2,0),FALSE)),VLOOKUP($B296,'Allokerad kvv'!$B$2:$AV$468,MATCH(V$2,'Allokerad kvv'!$B$2:$AV$2,0),FALSE),VLOOKUP($B296,'Justerad allokering'!$B$2:$AG$462,MATCH(V$2,'Justerad allokering'!$B$2:$AF$2,0),FALSE))</f>
        <v>0</v>
      </c>
      <c r="W296" s="28">
        <f>IF(ISERROR(1/VLOOKUP($B296,'Justerad allokering'!$B$2:$AG$462,MATCH(W$2,'Justerad allokering'!$B$2:$AF$2,0),FALSE)),VLOOKUP($B296,'Allokerad kvv'!$B$2:$AV$468,MATCH(W$2,'Allokerad kvv'!$B$2:$AV$2,0),FALSE),VLOOKUP($B296,'Justerad allokering'!$B$2:$AG$462,MATCH(W$2,'Justerad allokering'!$B$2:$AF$2,0),FALSE))</f>
        <v>0</v>
      </c>
      <c r="X296" s="28">
        <f>IF(ISERROR(1/VLOOKUP($B296,'Justerad allokering'!$B$2:$AG$462,MATCH(X$2,'Justerad allokering'!$B$2:$AF$2,0),FALSE)),VLOOKUP($B296,'Allokerad kvv'!$B$2:$AV$468,MATCH(X$2,'Allokerad kvv'!$B$2:$AV$2,0),FALSE),VLOOKUP($B296,'Justerad allokering'!$B$2:$AG$462,MATCH(X$2,'Justerad allokering'!$B$2:$AF$2,0),FALSE))</f>
        <v>0</v>
      </c>
      <c r="Y296" s="28">
        <f>IF(ISERROR(1/VLOOKUP($B296,'Justerad allokering'!$B$2:$AG$462,MATCH(Y$2,'Justerad allokering'!$B$2:$AF$2,0),FALSE)),VLOOKUP($B296,'Allokerad kvv'!$B$2:$AV$468,MATCH(Y$2,'Allokerad kvv'!$B$2:$AV$2,0),FALSE),VLOOKUP($B296,'Justerad allokering'!$B$2:$AG$462,MATCH(Y$2,'Justerad allokering'!$B$2:$AF$2,0),FALSE))</f>
        <v>0</v>
      </c>
      <c r="Z296" s="28">
        <f>IF(ISERROR(1/VLOOKUP($B296,'Justerad allokering'!$B$2:$AG$462,MATCH(Z$2,'Justerad allokering'!$B$2:$AF$2,0),FALSE)),VLOOKUP($B296,'Allokerad kvv'!$B$2:$AV$468,MATCH(Z$2,'Allokerad kvv'!$B$2:$AV$2,0),FALSE),VLOOKUP($B296,'Justerad allokering'!$B$2:$AG$462,MATCH(Z$2,'Justerad allokering'!$B$2:$AF$2,0),FALSE))</f>
        <v>0</v>
      </c>
      <c r="AA296" s="28"/>
      <c r="AB296" s="28"/>
      <c r="AE296">
        <f t="shared" si="12"/>
        <v>0</v>
      </c>
      <c r="AG296">
        <f t="shared" si="13"/>
        <v>0</v>
      </c>
      <c r="AH296">
        <f t="shared" si="14"/>
        <v>0</v>
      </c>
      <c r="AI296" s="55" t="str">
        <f>IF(AH296=0,"",AH296/VLOOKUP(B296,Kraftvärmeprod!$B$1:$BC$480,MATCH("Summa tillförd energi exklusive rökgaskondensering",Kraftvärmeprod!$B$1:$BC$1,0),FALSE))</f>
        <v/>
      </c>
    </row>
    <row r="297" spans="1:35" x14ac:dyDescent="0.35">
      <c r="A297" s="28" t="s">
        <v>403</v>
      </c>
      <c r="B297" s="28" t="s">
        <v>404</v>
      </c>
      <c r="C297" s="28">
        <f>IF(ISERROR(1/VLOOKUP($B297,'Justerad allokering'!$B$2:$AG$462,MATCH(C$2,'Justerad allokering'!$B$2:$AF$2,0),FALSE)),VLOOKUP($B297,'Allokerad kvv'!$B$2:$AV$468,MATCH(C$2,'Allokerad kvv'!$B$2:$AV$2,0),FALSE),VLOOKUP($B297,'Justerad allokering'!$B$2:$AG$462,MATCH(C$2,'Justerad allokering'!$B$2:$AF$2,0),FALSE))</f>
        <v>0</v>
      </c>
      <c r="D297" s="28">
        <f>IF(ISERROR(1/VLOOKUP($B297,'Justerad allokering'!$B$2:$AG$462,MATCH(D$2,'Justerad allokering'!$B$2:$AF$2,0),FALSE)),VLOOKUP($B297,'Allokerad kvv'!$B$2:$AV$468,MATCH(D$2,'Allokerad kvv'!$B$2:$AV$2,0),FALSE),VLOOKUP($B297,'Justerad allokering'!$B$2:$AG$462,MATCH(D$2,'Justerad allokering'!$B$2:$AF$2,0),FALSE))</f>
        <v>0</v>
      </c>
      <c r="E297" s="28">
        <f>IF(ISERROR(1/VLOOKUP($B297,'Justerad allokering'!$B$2:$AG$462,MATCH(E$2,'Justerad allokering'!$B$2:$AF$2,0),FALSE)),VLOOKUP($B297,'Allokerad kvv'!$B$2:$AV$468,MATCH(E$2,'Allokerad kvv'!$B$2:$AV$2,0),FALSE),VLOOKUP($B297,'Justerad allokering'!$B$2:$AG$462,MATCH(E$2,'Justerad allokering'!$B$2:$AF$2,0),FALSE))</f>
        <v>0</v>
      </c>
      <c r="F297" s="28">
        <f>IF(ISERROR(1/VLOOKUP($B297,'Justerad allokering'!$B$2:$AG$462,MATCH(F$2,'Justerad allokering'!$B$2:$AF$2,0),FALSE)),VLOOKUP($B297,'Allokerad kvv'!$B$2:$AV$468,MATCH(F$2,'Allokerad kvv'!$B$2:$AV$2,0),FALSE),VLOOKUP($B297,'Justerad allokering'!$B$2:$AG$462,MATCH(F$2,'Justerad allokering'!$B$2:$AF$2,0),FALSE))</f>
        <v>0</v>
      </c>
      <c r="G297" s="28">
        <f>IF(ISERROR(1/VLOOKUP($B297,'Justerad allokering'!$B$2:$AG$462,MATCH(G$2,'Justerad allokering'!$B$2:$AF$2,0),FALSE)),VLOOKUP($B297,'Allokerad kvv'!$B$2:$AV$468,MATCH(G$2,'Allokerad kvv'!$B$2:$AV$2,0),FALSE),VLOOKUP($B297,'Justerad allokering'!$B$2:$AG$462,MATCH(G$2,'Justerad allokering'!$B$2:$AF$2,0),FALSE))</f>
        <v>0</v>
      </c>
      <c r="H297" s="28">
        <f>IF(ISERROR(1/VLOOKUP($B297,'Justerad allokering'!$B$2:$AG$462,MATCH(H$2,'Justerad allokering'!$B$2:$AF$2,0),FALSE)),VLOOKUP($B297,'Allokerad kvv'!$B$2:$AV$468,MATCH(H$2,'Allokerad kvv'!$B$2:$AV$2,0),FALSE),VLOOKUP($B297,'Justerad allokering'!$B$2:$AG$462,MATCH(H$2,'Justerad allokering'!$B$2:$AF$2,0),FALSE))</f>
        <v>0</v>
      </c>
      <c r="I297" s="28">
        <f>IF(ISERROR(1/VLOOKUP($B297,'Justerad allokering'!$B$2:$AG$462,MATCH(I$2,'Justerad allokering'!$B$2:$AF$2,0),FALSE)),VLOOKUP($B297,'Allokerad kvv'!$B$2:$AV$468,MATCH(I$2,'Allokerad kvv'!$B$2:$AV$2,0),FALSE),VLOOKUP($B297,'Justerad allokering'!$B$2:$AG$462,MATCH(I$2,'Justerad allokering'!$B$2:$AF$2,0),FALSE))</f>
        <v>0</v>
      </c>
      <c r="J297" s="28">
        <f>IF(ISERROR(1/VLOOKUP($B297,'Justerad allokering'!$B$2:$AG$462,MATCH(J$2,'Justerad allokering'!$B$2:$AF$2,0),FALSE)),VLOOKUP($B297,'Allokerad kvv'!$B$2:$AV$468,MATCH(J$2,'Allokerad kvv'!$B$2:$AV$2,0),FALSE),VLOOKUP($B297,'Justerad allokering'!$B$2:$AG$462,MATCH(J$2,'Justerad allokering'!$B$2:$AF$2,0),FALSE))</f>
        <v>0</v>
      </c>
      <c r="K297" s="28">
        <f>IF(ISERROR(1/VLOOKUP($B297,'Justerad allokering'!$B$2:$AG$462,MATCH(K$2,'Justerad allokering'!$B$2:$AF$2,0),FALSE)),VLOOKUP($B297,'Allokerad kvv'!$B$2:$AV$468,MATCH(K$2,'Allokerad kvv'!$B$2:$AV$2,0),FALSE),VLOOKUP($B297,'Justerad allokering'!$B$2:$AG$462,MATCH(K$2,'Justerad allokering'!$B$2:$AF$2,0),FALSE))</f>
        <v>0</v>
      </c>
      <c r="L297" s="28">
        <f>IF(ISERROR(1/VLOOKUP($B297,'Justerad allokering'!$B$2:$AG$462,MATCH(L$2,'Justerad allokering'!$B$2:$AF$2,0),FALSE)),VLOOKUP($B297,'Allokerad kvv'!$B$2:$AV$468,MATCH(L$2,'Allokerad kvv'!$B$2:$AV$2,0),FALSE),VLOOKUP($B297,'Justerad allokering'!$B$2:$AG$462,MATCH(L$2,'Justerad allokering'!$B$2:$AF$2,0),FALSE))</f>
        <v>0</v>
      </c>
      <c r="M297" s="28">
        <f>IF(ISERROR(1/VLOOKUP($B297,'Justerad allokering'!$B$2:$AG$462,MATCH(M$2,'Justerad allokering'!$B$2:$AF$2,0),FALSE)),VLOOKUP($B297,'Allokerad kvv'!$B$2:$AV$468,MATCH(M$2,'Allokerad kvv'!$B$2:$AV$2,0),FALSE),VLOOKUP($B297,'Justerad allokering'!$B$2:$AG$462,MATCH(M$2,'Justerad allokering'!$B$2:$AF$2,0),FALSE))</f>
        <v>0</v>
      </c>
      <c r="N297" s="28">
        <f>IF(ISERROR(1/VLOOKUP($B297,'Justerad allokering'!$B$2:$AG$462,MATCH(N$2,'Justerad allokering'!$B$2:$AF$2,0),FALSE)),VLOOKUP($B297,'Allokerad kvv'!$B$2:$AV$468,MATCH(N$2,'Allokerad kvv'!$B$2:$AV$2,0),FALSE),VLOOKUP($B297,'Justerad allokering'!$B$2:$AG$462,MATCH(N$2,'Justerad allokering'!$B$2:$AF$2,0),FALSE))</f>
        <v>0</v>
      </c>
      <c r="O297" s="28">
        <f>IF(ISERROR(1/VLOOKUP($B297,'Justerad allokering'!$B$2:$AG$462,MATCH(O$2,'Justerad allokering'!$B$2:$AF$2,0),FALSE)),VLOOKUP($B297,'Allokerad kvv'!$B$2:$AV$468,MATCH(O$2,'Allokerad kvv'!$B$2:$AV$2,0),FALSE),VLOOKUP($B297,'Justerad allokering'!$B$2:$AG$462,MATCH(O$2,'Justerad allokering'!$B$2:$AF$2,0),FALSE))</f>
        <v>0</v>
      </c>
      <c r="P297" s="28">
        <f>IF(ISERROR(1/VLOOKUP($B297,'Justerad allokering'!$B$2:$AG$462,MATCH(P$2,'Justerad allokering'!$B$2:$AF$2,0),FALSE)),VLOOKUP($B297,'Allokerad kvv'!$B$2:$AV$468,MATCH(P$2,'Allokerad kvv'!$B$2:$AV$2,0),FALSE),VLOOKUP($B297,'Justerad allokering'!$B$2:$AG$462,MATCH(P$2,'Justerad allokering'!$B$2:$AF$2,0),FALSE))</f>
        <v>0</v>
      </c>
      <c r="Q297" s="28">
        <f>IF(ISERROR(1/VLOOKUP($B297,'Justerad allokering'!$B$2:$AG$462,MATCH(Q$2,'Justerad allokering'!$B$2:$AF$2,0),FALSE)),VLOOKUP($B297,'Allokerad kvv'!$B$2:$AV$468,MATCH(Q$2,'Allokerad kvv'!$B$2:$AV$2,0),FALSE),VLOOKUP($B297,'Justerad allokering'!$B$2:$AG$462,MATCH(Q$2,'Justerad allokering'!$B$2:$AF$2,0),FALSE))</f>
        <v>0</v>
      </c>
      <c r="R297" s="28">
        <f>IF(ISERROR(1/VLOOKUP($B297,'Justerad allokering'!$B$2:$AG$462,MATCH(R$2,'Justerad allokering'!$B$2:$AF$2,0),FALSE)),VLOOKUP($B297,'Allokerad kvv'!$B$2:$AV$468,MATCH(R$2,'Allokerad kvv'!$B$2:$AV$2,0),FALSE),VLOOKUP($B297,'Justerad allokering'!$B$2:$AG$462,MATCH(R$2,'Justerad allokering'!$B$2:$AF$2,0),FALSE))</f>
        <v>0</v>
      </c>
      <c r="S297" s="28">
        <f>IF(ISERROR(1/VLOOKUP($B297,'Justerad allokering'!$B$2:$AG$462,MATCH(S$2,'Justerad allokering'!$B$2:$AF$2,0),FALSE)),VLOOKUP($B297,'Allokerad kvv'!$B$2:$AV$468,MATCH(S$2,'Allokerad kvv'!$B$2:$AV$2,0),FALSE),VLOOKUP($B297,'Justerad allokering'!$B$2:$AG$462,MATCH(S$2,'Justerad allokering'!$B$2:$AF$2,0),FALSE))</f>
        <v>0</v>
      </c>
      <c r="T297" s="28">
        <f>IF(ISERROR(1/VLOOKUP($B297,'Justerad allokering'!$B$2:$AG$462,MATCH(T$2,'Justerad allokering'!$B$2:$AF$2,0),FALSE)),VLOOKUP($B297,'Allokerad kvv'!$B$2:$AV$468,MATCH(T$2,'Allokerad kvv'!$B$2:$AV$2,0),FALSE),VLOOKUP($B297,'Justerad allokering'!$B$2:$AG$462,MATCH(T$2,'Justerad allokering'!$B$2:$AF$2,0),FALSE))</f>
        <v>0</v>
      </c>
      <c r="U297" s="28">
        <f>IF(ISERROR(1/VLOOKUP($B297,'Justerad allokering'!$B$2:$AG$462,MATCH(U$2,'Justerad allokering'!$B$2:$AF$2,0),FALSE)),VLOOKUP($B297,'Allokerad kvv'!$B$2:$AV$468,MATCH(U$2,'Allokerad kvv'!$B$2:$AV$2,0),FALSE),VLOOKUP($B297,'Justerad allokering'!$B$2:$AG$462,MATCH(U$2,'Justerad allokering'!$B$2:$AF$2,0),FALSE))</f>
        <v>0</v>
      </c>
      <c r="V297" s="28">
        <f>IF(ISERROR(1/VLOOKUP($B297,'Justerad allokering'!$B$2:$AG$462,MATCH(V$2,'Justerad allokering'!$B$2:$AF$2,0),FALSE)),VLOOKUP($B297,'Allokerad kvv'!$B$2:$AV$468,MATCH(V$2,'Allokerad kvv'!$B$2:$AV$2,0),FALSE),VLOOKUP($B297,'Justerad allokering'!$B$2:$AG$462,MATCH(V$2,'Justerad allokering'!$B$2:$AF$2,0),FALSE))</f>
        <v>0</v>
      </c>
      <c r="W297" s="28">
        <f>IF(ISERROR(1/VLOOKUP($B297,'Justerad allokering'!$B$2:$AG$462,MATCH(W$2,'Justerad allokering'!$B$2:$AF$2,0),FALSE)),VLOOKUP($B297,'Allokerad kvv'!$B$2:$AV$468,MATCH(W$2,'Allokerad kvv'!$B$2:$AV$2,0),FALSE),VLOOKUP($B297,'Justerad allokering'!$B$2:$AG$462,MATCH(W$2,'Justerad allokering'!$B$2:$AF$2,0),FALSE))</f>
        <v>0</v>
      </c>
      <c r="X297" s="28">
        <f>IF(ISERROR(1/VLOOKUP($B297,'Justerad allokering'!$B$2:$AG$462,MATCH(X$2,'Justerad allokering'!$B$2:$AF$2,0),FALSE)),VLOOKUP($B297,'Allokerad kvv'!$B$2:$AV$468,MATCH(X$2,'Allokerad kvv'!$B$2:$AV$2,0),FALSE),VLOOKUP($B297,'Justerad allokering'!$B$2:$AG$462,MATCH(X$2,'Justerad allokering'!$B$2:$AF$2,0),FALSE))</f>
        <v>0</v>
      </c>
      <c r="Y297" s="28">
        <f>IF(ISERROR(1/VLOOKUP($B297,'Justerad allokering'!$B$2:$AG$462,MATCH(Y$2,'Justerad allokering'!$B$2:$AF$2,0),FALSE)),VLOOKUP($B297,'Allokerad kvv'!$B$2:$AV$468,MATCH(Y$2,'Allokerad kvv'!$B$2:$AV$2,0),FALSE),VLOOKUP($B297,'Justerad allokering'!$B$2:$AG$462,MATCH(Y$2,'Justerad allokering'!$B$2:$AF$2,0),FALSE))</f>
        <v>0</v>
      </c>
      <c r="Z297" s="28">
        <f>IF(ISERROR(1/VLOOKUP($B297,'Justerad allokering'!$B$2:$AG$462,MATCH(Z$2,'Justerad allokering'!$B$2:$AF$2,0),FALSE)),VLOOKUP($B297,'Allokerad kvv'!$B$2:$AV$468,MATCH(Z$2,'Allokerad kvv'!$B$2:$AV$2,0),FALSE),VLOOKUP($B297,'Justerad allokering'!$B$2:$AG$462,MATCH(Z$2,'Justerad allokering'!$B$2:$AF$2,0),FALSE))</f>
        <v>0</v>
      </c>
      <c r="AA297" s="28"/>
      <c r="AB297" s="28"/>
      <c r="AE297">
        <f t="shared" si="12"/>
        <v>0</v>
      </c>
      <c r="AG297">
        <f t="shared" si="13"/>
        <v>0</v>
      </c>
      <c r="AH297">
        <f t="shared" si="14"/>
        <v>0</v>
      </c>
      <c r="AI297" s="55" t="str">
        <f>IF(AH297=0,"",AH297/VLOOKUP(B297,Kraftvärmeprod!$B$1:$BC$480,MATCH("Summa tillförd energi exklusive rökgaskondensering",Kraftvärmeprod!$B$1:$BC$1,0),FALSE))</f>
        <v/>
      </c>
    </row>
    <row r="298" spans="1:35" x14ac:dyDescent="0.35">
      <c r="A298" s="28" t="s">
        <v>403</v>
      </c>
      <c r="B298" s="28" t="s">
        <v>405</v>
      </c>
      <c r="C298" s="28">
        <f>IF(ISERROR(1/VLOOKUP($B298,'Justerad allokering'!$B$2:$AG$462,MATCH(C$2,'Justerad allokering'!$B$2:$AF$2,0),FALSE)),VLOOKUP($B298,'Allokerad kvv'!$B$2:$AV$468,MATCH(C$2,'Allokerad kvv'!$B$2:$AV$2,0),FALSE),VLOOKUP($B298,'Justerad allokering'!$B$2:$AG$462,MATCH(C$2,'Justerad allokering'!$B$2:$AF$2,0),FALSE))</f>
        <v>0</v>
      </c>
      <c r="D298" s="28">
        <f>IF(ISERROR(1/VLOOKUP($B298,'Justerad allokering'!$B$2:$AG$462,MATCH(D$2,'Justerad allokering'!$B$2:$AF$2,0),FALSE)),VLOOKUP($B298,'Allokerad kvv'!$B$2:$AV$468,MATCH(D$2,'Allokerad kvv'!$B$2:$AV$2,0),FALSE),VLOOKUP($B298,'Justerad allokering'!$B$2:$AG$462,MATCH(D$2,'Justerad allokering'!$B$2:$AF$2,0),FALSE))</f>
        <v>0</v>
      </c>
      <c r="E298" s="28">
        <f>IF(ISERROR(1/VLOOKUP($B298,'Justerad allokering'!$B$2:$AG$462,MATCH(E$2,'Justerad allokering'!$B$2:$AF$2,0),FALSE)),VLOOKUP($B298,'Allokerad kvv'!$B$2:$AV$468,MATCH(E$2,'Allokerad kvv'!$B$2:$AV$2,0),FALSE),VLOOKUP($B298,'Justerad allokering'!$B$2:$AG$462,MATCH(E$2,'Justerad allokering'!$B$2:$AF$2,0),FALSE))</f>
        <v>0</v>
      </c>
      <c r="F298" s="28">
        <f>IF(ISERROR(1/VLOOKUP($B298,'Justerad allokering'!$B$2:$AG$462,MATCH(F$2,'Justerad allokering'!$B$2:$AF$2,0),FALSE)),VLOOKUP($B298,'Allokerad kvv'!$B$2:$AV$468,MATCH(F$2,'Allokerad kvv'!$B$2:$AV$2,0),FALSE),VLOOKUP($B298,'Justerad allokering'!$B$2:$AG$462,MATCH(F$2,'Justerad allokering'!$B$2:$AF$2,0),FALSE))</f>
        <v>0</v>
      </c>
      <c r="G298" s="28">
        <f>IF(ISERROR(1/VLOOKUP($B298,'Justerad allokering'!$B$2:$AG$462,MATCH(G$2,'Justerad allokering'!$B$2:$AF$2,0),FALSE)),VLOOKUP($B298,'Allokerad kvv'!$B$2:$AV$468,MATCH(G$2,'Allokerad kvv'!$B$2:$AV$2,0),FALSE),VLOOKUP($B298,'Justerad allokering'!$B$2:$AG$462,MATCH(G$2,'Justerad allokering'!$B$2:$AF$2,0),FALSE))</f>
        <v>0</v>
      </c>
      <c r="H298" s="28">
        <f>IF(ISERROR(1/VLOOKUP($B298,'Justerad allokering'!$B$2:$AG$462,MATCH(H$2,'Justerad allokering'!$B$2:$AF$2,0),FALSE)),VLOOKUP($B298,'Allokerad kvv'!$B$2:$AV$468,MATCH(H$2,'Allokerad kvv'!$B$2:$AV$2,0),FALSE),VLOOKUP($B298,'Justerad allokering'!$B$2:$AG$462,MATCH(H$2,'Justerad allokering'!$B$2:$AF$2,0),FALSE))</f>
        <v>0</v>
      </c>
      <c r="I298" s="28">
        <f>IF(ISERROR(1/VLOOKUP($B298,'Justerad allokering'!$B$2:$AG$462,MATCH(I$2,'Justerad allokering'!$B$2:$AF$2,0),FALSE)),VLOOKUP($B298,'Allokerad kvv'!$B$2:$AV$468,MATCH(I$2,'Allokerad kvv'!$B$2:$AV$2,0),FALSE),VLOOKUP($B298,'Justerad allokering'!$B$2:$AG$462,MATCH(I$2,'Justerad allokering'!$B$2:$AF$2,0),FALSE))</f>
        <v>0</v>
      </c>
      <c r="J298" s="28">
        <f>IF(ISERROR(1/VLOOKUP($B298,'Justerad allokering'!$B$2:$AG$462,MATCH(J$2,'Justerad allokering'!$B$2:$AF$2,0),FALSE)),VLOOKUP($B298,'Allokerad kvv'!$B$2:$AV$468,MATCH(J$2,'Allokerad kvv'!$B$2:$AV$2,0),FALSE),VLOOKUP($B298,'Justerad allokering'!$B$2:$AG$462,MATCH(J$2,'Justerad allokering'!$B$2:$AF$2,0),FALSE))</f>
        <v>0</v>
      </c>
      <c r="K298" s="28">
        <f>IF(ISERROR(1/VLOOKUP($B298,'Justerad allokering'!$B$2:$AG$462,MATCH(K$2,'Justerad allokering'!$B$2:$AF$2,0),FALSE)),VLOOKUP($B298,'Allokerad kvv'!$B$2:$AV$468,MATCH(K$2,'Allokerad kvv'!$B$2:$AV$2,0),FALSE),VLOOKUP($B298,'Justerad allokering'!$B$2:$AG$462,MATCH(K$2,'Justerad allokering'!$B$2:$AF$2,0),FALSE))</f>
        <v>0</v>
      </c>
      <c r="L298" s="28">
        <f>IF(ISERROR(1/VLOOKUP($B298,'Justerad allokering'!$B$2:$AG$462,MATCH(L$2,'Justerad allokering'!$B$2:$AF$2,0),FALSE)),VLOOKUP($B298,'Allokerad kvv'!$B$2:$AV$468,MATCH(L$2,'Allokerad kvv'!$B$2:$AV$2,0),FALSE),VLOOKUP($B298,'Justerad allokering'!$B$2:$AG$462,MATCH(L$2,'Justerad allokering'!$B$2:$AF$2,0),FALSE))</f>
        <v>0</v>
      </c>
      <c r="M298" s="28">
        <f>IF(ISERROR(1/VLOOKUP($B298,'Justerad allokering'!$B$2:$AG$462,MATCH(M$2,'Justerad allokering'!$B$2:$AF$2,0),FALSE)),VLOOKUP($B298,'Allokerad kvv'!$B$2:$AV$468,MATCH(M$2,'Allokerad kvv'!$B$2:$AV$2,0),FALSE),VLOOKUP($B298,'Justerad allokering'!$B$2:$AG$462,MATCH(M$2,'Justerad allokering'!$B$2:$AF$2,0),FALSE))</f>
        <v>0</v>
      </c>
      <c r="N298" s="28">
        <f>IF(ISERROR(1/VLOOKUP($B298,'Justerad allokering'!$B$2:$AG$462,MATCH(N$2,'Justerad allokering'!$B$2:$AF$2,0),FALSE)),VLOOKUP($B298,'Allokerad kvv'!$B$2:$AV$468,MATCH(N$2,'Allokerad kvv'!$B$2:$AV$2,0),FALSE),VLOOKUP($B298,'Justerad allokering'!$B$2:$AG$462,MATCH(N$2,'Justerad allokering'!$B$2:$AF$2,0),FALSE))</f>
        <v>0</v>
      </c>
      <c r="O298" s="28">
        <f>IF(ISERROR(1/VLOOKUP($B298,'Justerad allokering'!$B$2:$AG$462,MATCH(O$2,'Justerad allokering'!$B$2:$AF$2,0),FALSE)),VLOOKUP($B298,'Allokerad kvv'!$B$2:$AV$468,MATCH(O$2,'Allokerad kvv'!$B$2:$AV$2,0),FALSE),VLOOKUP($B298,'Justerad allokering'!$B$2:$AG$462,MATCH(O$2,'Justerad allokering'!$B$2:$AF$2,0),FALSE))</f>
        <v>0</v>
      </c>
      <c r="P298" s="28">
        <f>IF(ISERROR(1/VLOOKUP($B298,'Justerad allokering'!$B$2:$AG$462,MATCH(P$2,'Justerad allokering'!$B$2:$AF$2,0),FALSE)),VLOOKUP($B298,'Allokerad kvv'!$B$2:$AV$468,MATCH(P$2,'Allokerad kvv'!$B$2:$AV$2,0),FALSE),VLOOKUP($B298,'Justerad allokering'!$B$2:$AG$462,MATCH(P$2,'Justerad allokering'!$B$2:$AF$2,0),FALSE))</f>
        <v>0</v>
      </c>
      <c r="Q298" s="28">
        <f>IF(ISERROR(1/VLOOKUP($B298,'Justerad allokering'!$B$2:$AG$462,MATCH(Q$2,'Justerad allokering'!$B$2:$AF$2,0),FALSE)),VLOOKUP($B298,'Allokerad kvv'!$B$2:$AV$468,MATCH(Q$2,'Allokerad kvv'!$B$2:$AV$2,0),FALSE),VLOOKUP($B298,'Justerad allokering'!$B$2:$AG$462,MATCH(Q$2,'Justerad allokering'!$B$2:$AF$2,0),FALSE))</f>
        <v>0</v>
      </c>
      <c r="R298" s="28">
        <f>IF(ISERROR(1/VLOOKUP($B298,'Justerad allokering'!$B$2:$AG$462,MATCH(R$2,'Justerad allokering'!$B$2:$AF$2,0),FALSE)),VLOOKUP($B298,'Allokerad kvv'!$B$2:$AV$468,MATCH(R$2,'Allokerad kvv'!$B$2:$AV$2,0),FALSE),VLOOKUP($B298,'Justerad allokering'!$B$2:$AG$462,MATCH(R$2,'Justerad allokering'!$B$2:$AF$2,0),FALSE))</f>
        <v>0</v>
      </c>
      <c r="S298" s="28">
        <f>IF(ISERROR(1/VLOOKUP($B298,'Justerad allokering'!$B$2:$AG$462,MATCH(S$2,'Justerad allokering'!$B$2:$AF$2,0),FALSE)),VLOOKUP($B298,'Allokerad kvv'!$B$2:$AV$468,MATCH(S$2,'Allokerad kvv'!$B$2:$AV$2,0),FALSE),VLOOKUP($B298,'Justerad allokering'!$B$2:$AG$462,MATCH(S$2,'Justerad allokering'!$B$2:$AF$2,0),FALSE))</f>
        <v>0</v>
      </c>
      <c r="T298" s="28">
        <f>IF(ISERROR(1/VLOOKUP($B298,'Justerad allokering'!$B$2:$AG$462,MATCH(T$2,'Justerad allokering'!$B$2:$AF$2,0),FALSE)),VLOOKUP($B298,'Allokerad kvv'!$B$2:$AV$468,MATCH(T$2,'Allokerad kvv'!$B$2:$AV$2,0),FALSE),VLOOKUP($B298,'Justerad allokering'!$B$2:$AG$462,MATCH(T$2,'Justerad allokering'!$B$2:$AF$2,0),FALSE))</f>
        <v>0</v>
      </c>
      <c r="U298" s="28">
        <f>IF(ISERROR(1/VLOOKUP($B298,'Justerad allokering'!$B$2:$AG$462,MATCH(U$2,'Justerad allokering'!$B$2:$AF$2,0),FALSE)),VLOOKUP($B298,'Allokerad kvv'!$B$2:$AV$468,MATCH(U$2,'Allokerad kvv'!$B$2:$AV$2,0),FALSE),VLOOKUP($B298,'Justerad allokering'!$B$2:$AG$462,MATCH(U$2,'Justerad allokering'!$B$2:$AF$2,0),FALSE))</f>
        <v>0</v>
      </c>
      <c r="V298" s="28">
        <f>IF(ISERROR(1/VLOOKUP($B298,'Justerad allokering'!$B$2:$AG$462,MATCH(V$2,'Justerad allokering'!$B$2:$AF$2,0),FALSE)),VLOOKUP($B298,'Allokerad kvv'!$B$2:$AV$468,MATCH(V$2,'Allokerad kvv'!$B$2:$AV$2,0),FALSE),VLOOKUP($B298,'Justerad allokering'!$B$2:$AG$462,MATCH(V$2,'Justerad allokering'!$B$2:$AF$2,0),FALSE))</f>
        <v>0</v>
      </c>
      <c r="W298" s="28">
        <f>IF(ISERROR(1/VLOOKUP($B298,'Justerad allokering'!$B$2:$AG$462,MATCH(W$2,'Justerad allokering'!$B$2:$AF$2,0),FALSE)),VLOOKUP($B298,'Allokerad kvv'!$B$2:$AV$468,MATCH(W$2,'Allokerad kvv'!$B$2:$AV$2,0),FALSE),VLOOKUP($B298,'Justerad allokering'!$B$2:$AG$462,MATCH(W$2,'Justerad allokering'!$B$2:$AF$2,0),FALSE))</f>
        <v>0</v>
      </c>
      <c r="X298" s="28">
        <f>IF(ISERROR(1/VLOOKUP($B298,'Justerad allokering'!$B$2:$AG$462,MATCH(X$2,'Justerad allokering'!$B$2:$AF$2,0),FALSE)),VLOOKUP($B298,'Allokerad kvv'!$B$2:$AV$468,MATCH(X$2,'Allokerad kvv'!$B$2:$AV$2,0),FALSE),VLOOKUP($B298,'Justerad allokering'!$B$2:$AG$462,MATCH(X$2,'Justerad allokering'!$B$2:$AF$2,0),FALSE))</f>
        <v>0</v>
      </c>
      <c r="Y298" s="28">
        <f>IF(ISERROR(1/VLOOKUP($B298,'Justerad allokering'!$B$2:$AG$462,MATCH(Y$2,'Justerad allokering'!$B$2:$AF$2,0),FALSE)),VLOOKUP($B298,'Allokerad kvv'!$B$2:$AV$468,MATCH(Y$2,'Allokerad kvv'!$B$2:$AV$2,0),FALSE),VLOOKUP($B298,'Justerad allokering'!$B$2:$AG$462,MATCH(Y$2,'Justerad allokering'!$B$2:$AF$2,0),FALSE))</f>
        <v>0</v>
      </c>
      <c r="Z298" s="28">
        <f>IF(ISERROR(1/VLOOKUP($B298,'Justerad allokering'!$B$2:$AG$462,MATCH(Z$2,'Justerad allokering'!$B$2:$AF$2,0),FALSE)),VLOOKUP($B298,'Allokerad kvv'!$B$2:$AV$468,MATCH(Z$2,'Allokerad kvv'!$B$2:$AV$2,0),FALSE),VLOOKUP($B298,'Justerad allokering'!$B$2:$AG$462,MATCH(Z$2,'Justerad allokering'!$B$2:$AF$2,0),FALSE))</f>
        <v>0</v>
      </c>
      <c r="AA298" s="28"/>
      <c r="AB298" s="28"/>
      <c r="AE298">
        <f t="shared" si="12"/>
        <v>0</v>
      </c>
      <c r="AG298">
        <f t="shared" si="13"/>
        <v>0</v>
      </c>
      <c r="AH298">
        <f t="shared" si="14"/>
        <v>0</v>
      </c>
      <c r="AI298" s="55" t="str">
        <f>IF(AH298=0,"",AH298/VLOOKUP(B298,Kraftvärmeprod!$B$1:$BC$480,MATCH("Summa tillförd energi exklusive rökgaskondensering",Kraftvärmeprod!$B$1:$BC$1,0),FALSE))</f>
        <v/>
      </c>
    </row>
    <row r="299" spans="1:35" x14ac:dyDescent="0.35">
      <c r="A299" s="28" t="s">
        <v>403</v>
      </c>
      <c r="B299" s="28" t="s">
        <v>406</v>
      </c>
      <c r="C299" s="28">
        <f>IF(ISERROR(1/VLOOKUP($B299,'Justerad allokering'!$B$2:$AG$462,MATCH(C$2,'Justerad allokering'!$B$2:$AF$2,0),FALSE)),VLOOKUP($B299,'Allokerad kvv'!$B$2:$AV$468,MATCH(C$2,'Allokerad kvv'!$B$2:$AV$2,0),FALSE),VLOOKUP($B299,'Justerad allokering'!$B$2:$AG$462,MATCH(C$2,'Justerad allokering'!$B$2:$AF$2,0),FALSE))</f>
        <v>0</v>
      </c>
      <c r="D299" s="28">
        <f>IF(ISERROR(1/VLOOKUP($B299,'Justerad allokering'!$B$2:$AG$462,MATCH(D$2,'Justerad allokering'!$B$2:$AF$2,0),FALSE)),VLOOKUP($B299,'Allokerad kvv'!$B$2:$AV$468,MATCH(D$2,'Allokerad kvv'!$B$2:$AV$2,0),FALSE),VLOOKUP($B299,'Justerad allokering'!$B$2:$AG$462,MATCH(D$2,'Justerad allokering'!$B$2:$AF$2,0),FALSE))</f>
        <v>0</v>
      </c>
      <c r="E299" s="28">
        <f>IF(ISERROR(1/VLOOKUP($B299,'Justerad allokering'!$B$2:$AG$462,MATCH(E$2,'Justerad allokering'!$B$2:$AF$2,0),FALSE)),VLOOKUP($B299,'Allokerad kvv'!$B$2:$AV$468,MATCH(E$2,'Allokerad kvv'!$B$2:$AV$2,0),FALSE),VLOOKUP($B299,'Justerad allokering'!$B$2:$AG$462,MATCH(E$2,'Justerad allokering'!$B$2:$AF$2,0),FALSE))</f>
        <v>0</v>
      </c>
      <c r="F299" s="28">
        <f>IF(ISERROR(1/VLOOKUP($B299,'Justerad allokering'!$B$2:$AG$462,MATCH(F$2,'Justerad allokering'!$B$2:$AF$2,0),FALSE)),VLOOKUP($B299,'Allokerad kvv'!$B$2:$AV$468,MATCH(F$2,'Allokerad kvv'!$B$2:$AV$2,0),FALSE),VLOOKUP($B299,'Justerad allokering'!$B$2:$AG$462,MATCH(F$2,'Justerad allokering'!$B$2:$AF$2,0),FALSE))</f>
        <v>0</v>
      </c>
      <c r="G299" s="28">
        <f>IF(ISERROR(1/VLOOKUP($B299,'Justerad allokering'!$B$2:$AG$462,MATCH(G$2,'Justerad allokering'!$B$2:$AF$2,0),FALSE)),VLOOKUP($B299,'Allokerad kvv'!$B$2:$AV$468,MATCH(G$2,'Allokerad kvv'!$B$2:$AV$2,0),FALSE),VLOOKUP($B299,'Justerad allokering'!$B$2:$AG$462,MATCH(G$2,'Justerad allokering'!$B$2:$AF$2,0),FALSE))</f>
        <v>0</v>
      </c>
      <c r="H299" s="28">
        <f>IF(ISERROR(1/VLOOKUP($B299,'Justerad allokering'!$B$2:$AG$462,MATCH(H$2,'Justerad allokering'!$B$2:$AF$2,0),FALSE)),VLOOKUP($B299,'Allokerad kvv'!$B$2:$AV$468,MATCH(H$2,'Allokerad kvv'!$B$2:$AV$2,0),FALSE),VLOOKUP($B299,'Justerad allokering'!$B$2:$AG$462,MATCH(H$2,'Justerad allokering'!$B$2:$AF$2,0),FALSE))</f>
        <v>0</v>
      </c>
      <c r="I299" s="28">
        <f>IF(ISERROR(1/VLOOKUP($B299,'Justerad allokering'!$B$2:$AG$462,MATCH(I$2,'Justerad allokering'!$B$2:$AF$2,0),FALSE)),VLOOKUP($B299,'Allokerad kvv'!$B$2:$AV$468,MATCH(I$2,'Allokerad kvv'!$B$2:$AV$2,0),FALSE),VLOOKUP($B299,'Justerad allokering'!$B$2:$AG$462,MATCH(I$2,'Justerad allokering'!$B$2:$AF$2,0),FALSE))</f>
        <v>0</v>
      </c>
      <c r="J299" s="28">
        <f>IF(ISERROR(1/VLOOKUP($B299,'Justerad allokering'!$B$2:$AG$462,MATCH(J$2,'Justerad allokering'!$B$2:$AF$2,0),FALSE)),VLOOKUP($B299,'Allokerad kvv'!$B$2:$AV$468,MATCH(J$2,'Allokerad kvv'!$B$2:$AV$2,0),FALSE),VLOOKUP($B299,'Justerad allokering'!$B$2:$AG$462,MATCH(J$2,'Justerad allokering'!$B$2:$AF$2,0),FALSE))</f>
        <v>0</v>
      </c>
      <c r="K299" s="28">
        <f>IF(ISERROR(1/VLOOKUP($B299,'Justerad allokering'!$B$2:$AG$462,MATCH(K$2,'Justerad allokering'!$B$2:$AF$2,0),FALSE)),VLOOKUP($B299,'Allokerad kvv'!$B$2:$AV$468,MATCH(K$2,'Allokerad kvv'!$B$2:$AV$2,0),FALSE),VLOOKUP($B299,'Justerad allokering'!$B$2:$AG$462,MATCH(K$2,'Justerad allokering'!$B$2:$AF$2,0),FALSE))</f>
        <v>0</v>
      </c>
      <c r="L299" s="28">
        <f>IF(ISERROR(1/VLOOKUP($B299,'Justerad allokering'!$B$2:$AG$462,MATCH(L$2,'Justerad allokering'!$B$2:$AF$2,0),FALSE)),VLOOKUP($B299,'Allokerad kvv'!$B$2:$AV$468,MATCH(L$2,'Allokerad kvv'!$B$2:$AV$2,0),FALSE),VLOOKUP($B299,'Justerad allokering'!$B$2:$AG$462,MATCH(L$2,'Justerad allokering'!$B$2:$AF$2,0),FALSE))</f>
        <v>0</v>
      </c>
      <c r="M299" s="28">
        <f>IF(ISERROR(1/VLOOKUP($B299,'Justerad allokering'!$B$2:$AG$462,MATCH(M$2,'Justerad allokering'!$B$2:$AF$2,0),FALSE)),VLOOKUP($B299,'Allokerad kvv'!$B$2:$AV$468,MATCH(M$2,'Allokerad kvv'!$B$2:$AV$2,0),FALSE),VLOOKUP($B299,'Justerad allokering'!$B$2:$AG$462,MATCH(M$2,'Justerad allokering'!$B$2:$AF$2,0),FALSE))</f>
        <v>0</v>
      </c>
      <c r="N299" s="28">
        <f>IF(ISERROR(1/VLOOKUP($B299,'Justerad allokering'!$B$2:$AG$462,MATCH(N$2,'Justerad allokering'!$B$2:$AF$2,0),FALSE)),VLOOKUP($B299,'Allokerad kvv'!$B$2:$AV$468,MATCH(N$2,'Allokerad kvv'!$B$2:$AV$2,0),FALSE),VLOOKUP($B299,'Justerad allokering'!$B$2:$AG$462,MATCH(N$2,'Justerad allokering'!$B$2:$AF$2,0),FALSE))</f>
        <v>0</v>
      </c>
      <c r="O299" s="28">
        <f>IF(ISERROR(1/VLOOKUP($B299,'Justerad allokering'!$B$2:$AG$462,MATCH(O$2,'Justerad allokering'!$B$2:$AF$2,0),FALSE)),VLOOKUP($B299,'Allokerad kvv'!$B$2:$AV$468,MATCH(O$2,'Allokerad kvv'!$B$2:$AV$2,0),FALSE),VLOOKUP($B299,'Justerad allokering'!$B$2:$AG$462,MATCH(O$2,'Justerad allokering'!$B$2:$AF$2,0),FALSE))</f>
        <v>0</v>
      </c>
      <c r="P299" s="28">
        <f>IF(ISERROR(1/VLOOKUP($B299,'Justerad allokering'!$B$2:$AG$462,MATCH(P$2,'Justerad allokering'!$B$2:$AF$2,0),FALSE)),VLOOKUP($B299,'Allokerad kvv'!$B$2:$AV$468,MATCH(P$2,'Allokerad kvv'!$B$2:$AV$2,0),FALSE),VLOOKUP($B299,'Justerad allokering'!$B$2:$AG$462,MATCH(P$2,'Justerad allokering'!$B$2:$AF$2,0),FALSE))</f>
        <v>0</v>
      </c>
      <c r="Q299" s="28">
        <f>IF(ISERROR(1/VLOOKUP($B299,'Justerad allokering'!$B$2:$AG$462,MATCH(Q$2,'Justerad allokering'!$B$2:$AF$2,0),FALSE)),VLOOKUP($B299,'Allokerad kvv'!$B$2:$AV$468,MATCH(Q$2,'Allokerad kvv'!$B$2:$AV$2,0),FALSE),VLOOKUP($B299,'Justerad allokering'!$B$2:$AG$462,MATCH(Q$2,'Justerad allokering'!$B$2:$AF$2,0),FALSE))</f>
        <v>0</v>
      </c>
      <c r="R299" s="28">
        <f>IF(ISERROR(1/VLOOKUP($B299,'Justerad allokering'!$B$2:$AG$462,MATCH(R$2,'Justerad allokering'!$B$2:$AF$2,0),FALSE)),VLOOKUP($B299,'Allokerad kvv'!$B$2:$AV$468,MATCH(R$2,'Allokerad kvv'!$B$2:$AV$2,0),FALSE),VLOOKUP($B299,'Justerad allokering'!$B$2:$AG$462,MATCH(R$2,'Justerad allokering'!$B$2:$AF$2,0),FALSE))</f>
        <v>0</v>
      </c>
      <c r="S299" s="28">
        <f>IF(ISERROR(1/VLOOKUP($B299,'Justerad allokering'!$B$2:$AG$462,MATCH(S$2,'Justerad allokering'!$B$2:$AF$2,0),FALSE)),VLOOKUP($B299,'Allokerad kvv'!$B$2:$AV$468,MATCH(S$2,'Allokerad kvv'!$B$2:$AV$2,0),FALSE),VLOOKUP($B299,'Justerad allokering'!$B$2:$AG$462,MATCH(S$2,'Justerad allokering'!$B$2:$AF$2,0),FALSE))</f>
        <v>0</v>
      </c>
      <c r="T299" s="28">
        <f>IF(ISERROR(1/VLOOKUP($B299,'Justerad allokering'!$B$2:$AG$462,MATCH(T$2,'Justerad allokering'!$B$2:$AF$2,0),FALSE)),VLOOKUP($B299,'Allokerad kvv'!$B$2:$AV$468,MATCH(T$2,'Allokerad kvv'!$B$2:$AV$2,0),FALSE),VLOOKUP($B299,'Justerad allokering'!$B$2:$AG$462,MATCH(T$2,'Justerad allokering'!$B$2:$AF$2,0),FALSE))</f>
        <v>0</v>
      </c>
      <c r="U299" s="28">
        <f>IF(ISERROR(1/VLOOKUP($B299,'Justerad allokering'!$B$2:$AG$462,MATCH(U$2,'Justerad allokering'!$B$2:$AF$2,0),FALSE)),VLOOKUP($B299,'Allokerad kvv'!$B$2:$AV$468,MATCH(U$2,'Allokerad kvv'!$B$2:$AV$2,0),FALSE),VLOOKUP($B299,'Justerad allokering'!$B$2:$AG$462,MATCH(U$2,'Justerad allokering'!$B$2:$AF$2,0),FALSE))</f>
        <v>0</v>
      </c>
      <c r="V299" s="28">
        <f>IF(ISERROR(1/VLOOKUP($B299,'Justerad allokering'!$B$2:$AG$462,MATCH(V$2,'Justerad allokering'!$B$2:$AF$2,0),FALSE)),VLOOKUP($B299,'Allokerad kvv'!$B$2:$AV$468,MATCH(V$2,'Allokerad kvv'!$B$2:$AV$2,0),FALSE),VLOOKUP($B299,'Justerad allokering'!$B$2:$AG$462,MATCH(V$2,'Justerad allokering'!$B$2:$AF$2,0),FALSE))</f>
        <v>0</v>
      </c>
      <c r="W299" s="28">
        <f>IF(ISERROR(1/VLOOKUP($B299,'Justerad allokering'!$B$2:$AG$462,MATCH(W$2,'Justerad allokering'!$B$2:$AF$2,0),FALSE)),VLOOKUP($B299,'Allokerad kvv'!$B$2:$AV$468,MATCH(W$2,'Allokerad kvv'!$B$2:$AV$2,0),FALSE),VLOOKUP($B299,'Justerad allokering'!$B$2:$AG$462,MATCH(W$2,'Justerad allokering'!$B$2:$AF$2,0),FALSE))</f>
        <v>0</v>
      </c>
      <c r="X299" s="28">
        <f>IF(ISERROR(1/VLOOKUP($B299,'Justerad allokering'!$B$2:$AG$462,MATCH(X$2,'Justerad allokering'!$B$2:$AF$2,0),FALSE)),VLOOKUP($B299,'Allokerad kvv'!$B$2:$AV$468,MATCH(X$2,'Allokerad kvv'!$B$2:$AV$2,0),FALSE),VLOOKUP($B299,'Justerad allokering'!$B$2:$AG$462,MATCH(X$2,'Justerad allokering'!$B$2:$AF$2,0),FALSE))</f>
        <v>0</v>
      </c>
      <c r="Y299" s="28">
        <f>IF(ISERROR(1/VLOOKUP($B299,'Justerad allokering'!$B$2:$AG$462,MATCH(Y$2,'Justerad allokering'!$B$2:$AF$2,0),FALSE)),VLOOKUP($B299,'Allokerad kvv'!$B$2:$AV$468,MATCH(Y$2,'Allokerad kvv'!$B$2:$AV$2,0),FALSE),VLOOKUP($B299,'Justerad allokering'!$B$2:$AG$462,MATCH(Y$2,'Justerad allokering'!$B$2:$AF$2,0),FALSE))</f>
        <v>0</v>
      </c>
      <c r="Z299" s="28">
        <f>IF(ISERROR(1/VLOOKUP($B299,'Justerad allokering'!$B$2:$AG$462,MATCH(Z$2,'Justerad allokering'!$B$2:$AF$2,0),FALSE)),VLOOKUP($B299,'Allokerad kvv'!$B$2:$AV$468,MATCH(Z$2,'Allokerad kvv'!$B$2:$AV$2,0),FALSE),VLOOKUP($B299,'Justerad allokering'!$B$2:$AG$462,MATCH(Z$2,'Justerad allokering'!$B$2:$AF$2,0),FALSE))</f>
        <v>0</v>
      </c>
      <c r="AA299" s="28"/>
      <c r="AB299" s="28"/>
      <c r="AE299">
        <f t="shared" si="12"/>
        <v>0</v>
      </c>
      <c r="AG299">
        <f t="shared" si="13"/>
        <v>0</v>
      </c>
      <c r="AH299">
        <f t="shared" si="14"/>
        <v>0</v>
      </c>
      <c r="AI299" s="55" t="str">
        <f>IF(AH299=0,"",AH299/VLOOKUP(B299,Kraftvärmeprod!$B$1:$BC$480,MATCH("Summa tillförd energi exklusive rökgaskondensering",Kraftvärmeprod!$B$1:$BC$1,0),FALSE))</f>
        <v/>
      </c>
    </row>
    <row r="300" spans="1:35" x14ac:dyDescent="0.35">
      <c r="A300" s="28" t="s">
        <v>403</v>
      </c>
      <c r="B300" s="28" t="s">
        <v>407</v>
      </c>
      <c r="C300" s="28">
        <f>IF(ISERROR(1/VLOOKUP($B300,'Justerad allokering'!$B$2:$AG$462,MATCH(C$2,'Justerad allokering'!$B$2:$AF$2,0),FALSE)),VLOOKUP($B300,'Allokerad kvv'!$B$2:$AV$468,MATCH(C$2,'Allokerad kvv'!$B$2:$AV$2,0),FALSE),VLOOKUP($B300,'Justerad allokering'!$B$2:$AG$462,MATCH(C$2,'Justerad allokering'!$B$2:$AF$2,0),FALSE))</f>
        <v>0</v>
      </c>
      <c r="D300" s="28">
        <f>IF(ISERROR(1/VLOOKUP($B300,'Justerad allokering'!$B$2:$AG$462,MATCH(D$2,'Justerad allokering'!$B$2:$AF$2,0),FALSE)),VLOOKUP($B300,'Allokerad kvv'!$B$2:$AV$468,MATCH(D$2,'Allokerad kvv'!$B$2:$AV$2,0),FALSE),VLOOKUP($B300,'Justerad allokering'!$B$2:$AG$462,MATCH(D$2,'Justerad allokering'!$B$2:$AF$2,0),FALSE))</f>
        <v>0</v>
      </c>
      <c r="E300" s="28">
        <f>IF(ISERROR(1/VLOOKUP($B300,'Justerad allokering'!$B$2:$AG$462,MATCH(E$2,'Justerad allokering'!$B$2:$AF$2,0),FALSE)),VLOOKUP($B300,'Allokerad kvv'!$B$2:$AV$468,MATCH(E$2,'Allokerad kvv'!$B$2:$AV$2,0),FALSE),VLOOKUP($B300,'Justerad allokering'!$B$2:$AG$462,MATCH(E$2,'Justerad allokering'!$B$2:$AF$2,0),FALSE))</f>
        <v>0</v>
      </c>
      <c r="F300" s="28">
        <f>IF(ISERROR(1/VLOOKUP($B300,'Justerad allokering'!$B$2:$AG$462,MATCH(F$2,'Justerad allokering'!$B$2:$AF$2,0),FALSE)),VLOOKUP($B300,'Allokerad kvv'!$B$2:$AV$468,MATCH(F$2,'Allokerad kvv'!$B$2:$AV$2,0),FALSE),VLOOKUP($B300,'Justerad allokering'!$B$2:$AG$462,MATCH(F$2,'Justerad allokering'!$B$2:$AF$2,0),FALSE))</f>
        <v>0</v>
      </c>
      <c r="G300" s="28">
        <f>IF(ISERROR(1/VLOOKUP($B300,'Justerad allokering'!$B$2:$AG$462,MATCH(G$2,'Justerad allokering'!$B$2:$AF$2,0),FALSE)),VLOOKUP($B300,'Allokerad kvv'!$B$2:$AV$468,MATCH(G$2,'Allokerad kvv'!$B$2:$AV$2,0),FALSE),VLOOKUP($B300,'Justerad allokering'!$B$2:$AG$462,MATCH(G$2,'Justerad allokering'!$B$2:$AF$2,0),FALSE))</f>
        <v>0</v>
      </c>
      <c r="H300" s="28">
        <f>IF(ISERROR(1/VLOOKUP($B300,'Justerad allokering'!$B$2:$AG$462,MATCH(H$2,'Justerad allokering'!$B$2:$AF$2,0),FALSE)),VLOOKUP($B300,'Allokerad kvv'!$B$2:$AV$468,MATCH(H$2,'Allokerad kvv'!$B$2:$AV$2,0),FALSE),VLOOKUP($B300,'Justerad allokering'!$B$2:$AG$462,MATCH(H$2,'Justerad allokering'!$B$2:$AF$2,0),FALSE))</f>
        <v>0</v>
      </c>
      <c r="I300" s="28">
        <f>IF(ISERROR(1/VLOOKUP($B300,'Justerad allokering'!$B$2:$AG$462,MATCH(I$2,'Justerad allokering'!$B$2:$AF$2,0),FALSE)),VLOOKUP($B300,'Allokerad kvv'!$B$2:$AV$468,MATCH(I$2,'Allokerad kvv'!$B$2:$AV$2,0),FALSE),VLOOKUP($B300,'Justerad allokering'!$B$2:$AG$462,MATCH(I$2,'Justerad allokering'!$B$2:$AF$2,0),FALSE))</f>
        <v>0</v>
      </c>
      <c r="J300" s="28">
        <f>IF(ISERROR(1/VLOOKUP($B300,'Justerad allokering'!$B$2:$AG$462,MATCH(J$2,'Justerad allokering'!$B$2:$AF$2,0),FALSE)),VLOOKUP($B300,'Allokerad kvv'!$B$2:$AV$468,MATCH(J$2,'Allokerad kvv'!$B$2:$AV$2,0),FALSE),VLOOKUP($B300,'Justerad allokering'!$B$2:$AG$462,MATCH(J$2,'Justerad allokering'!$B$2:$AF$2,0),FALSE))</f>
        <v>0</v>
      </c>
      <c r="K300" s="28">
        <f>IF(ISERROR(1/VLOOKUP($B300,'Justerad allokering'!$B$2:$AG$462,MATCH(K$2,'Justerad allokering'!$B$2:$AF$2,0),FALSE)),VLOOKUP($B300,'Allokerad kvv'!$B$2:$AV$468,MATCH(K$2,'Allokerad kvv'!$B$2:$AV$2,0),FALSE),VLOOKUP($B300,'Justerad allokering'!$B$2:$AG$462,MATCH(K$2,'Justerad allokering'!$B$2:$AF$2,0),FALSE))</f>
        <v>0</v>
      </c>
      <c r="L300" s="28">
        <f>IF(ISERROR(1/VLOOKUP($B300,'Justerad allokering'!$B$2:$AG$462,MATCH(L$2,'Justerad allokering'!$B$2:$AF$2,0),FALSE)),VLOOKUP($B300,'Allokerad kvv'!$B$2:$AV$468,MATCH(L$2,'Allokerad kvv'!$B$2:$AV$2,0),FALSE),VLOOKUP($B300,'Justerad allokering'!$B$2:$AG$462,MATCH(L$2,'Justerad allokering'!$B$2:$AF$2,0),FALSE))</f>
        <v>0</v>
      </c>
      <c r="M300" s="28">
        <f>IF(ISERROR(1/VLOOKUP($B300,'Justerad allokering'!$B$2:$AG$462,MATCH(M$2,'Justerad allokering'!$B$2:$AF$2,0),FALSE)),VLOOKUP($B300,'Allokerad kvv'!$B$2:$AV$468,MATCH(M$2,'Allokerad kvv'!$B$2:$AV$2,0),FALSE),VLOOKUP($B300,'Justerad allokering'!$B$2:$AG$462,MATCH(M$2,'Justerad allokering'!$B$2:$AF$2,0),FALSE))</f>
        <v>0</v>
      </c>
      <c r="N300" s="28">
        <f>IF(ISERROR(1/VLOOKUP($B300,'Justerad allokering'!$B$2:$AG$462,MATCH(N$2,'Justerad allokering'!$B$2:$AF$2,0),FALSE)),VLOOKUP($B300,'Allokerad kvv'!$B$2:$AV$468,MATCH(N$2,'Allokerad kvv'!$B$2:$AV$2,0),FALSE),VLOOKUP($B300,'Justerad allokering'!$B$2:$AG$462,MATCH(N$2,'Justerad allokering'!$B$2:$AF$2,0),FALSE))</f>
        <v>0</v>
      </c>
      <c r="O300" s="28">
        <f>IF(ISERROR(1/VLOOKUP($B300,'Justerad allokering'!$B$2:$AG$462,MATCH(O$2,'Justerad allokering'!$B$2:$AF$2,0),FALSE)),VLOOKUP($B300,'Allokerad kvv'!$B$2:$AV$468,MATCH(O$2,'Allokerad kvv'!$B$2:$AV$2,0),FALSE),VLOOKUP($B300,'Justerad allokering'!$B$2:$AG$462,MATCH(O$2,'Justerad allokering'!$B$2:$AF$2,0),FALSE))</f>
        <v>0</v>
      </c>
      <c r="P300" s="28">
        <f>IF(ISERROR(1/VLOOKUP($B300,'Justerad allokering'!$B$2:$AG$462,MATCH(P$2,'Justerad allokering'!$B$2:$AF$2,0),FALSE)),VLOOKUP($B300,'Allokerad kvv'!$B$2:$AV$468,MATCH(P$2,'Allokerad kvv'!$B$2:$AV$2,0),FALSE),VLOOKUP($B300,'Justerad allokering'!$B$2:$AG$462,MATCH(P$2,'Justerad allokering'!$B$2:$AF$2,0),FALSE))</f>
        <v>0</v>
      </c>
      <c r="Q300" s="28">
        <f>IF(ISERROR(1/VLOOKUP($B300,'Justerad allokering'!$B$2:$AG$462,MATCH(Q$2,'Justerad allokering'!$B$2:$AF$2,0),FALSE)),VLOOKUP($B300,'Allokerad kvv'!$B$2:$AV$468,MATCH(Q$2,'Allokerad kvv'!$B$2:$AV$2,0),FALSE),VLOOKUP($B300,'Justerad allokering'!$B$2:$AG$462,MATCH(Q$2,'Justerad allokering'!$B$2:$AF$2,0),FALSE))</f>
        <v>0</v>
      </c>
      <c r="R300" s="28">
        <f>IF(ISERROR(1/VLOOKUP($B300,'Justerad allokering'!$B$2:$AG$462,MATCH(R$2,'Justerad allokering'!$B$2:$AF$2,0),FALSE)),VLOOKUP($B300,'Allokerad kvv'!$B$2:$AV$468,MATCH(R$2,'Allokerad kvv'!$B$2:$AV$2,0),FALSE),VLOOKUP($B300,'Justerad allokering'!$B$2:$AG$462,MATCH(R$2,'Justerad allokering'!$B$2:$AF$2,0),FALSE))</f>
        <v>0</v>
      </c>
      <c r="S300" s="28">
        <f>IF(ISERROR(1/VLOOKUP($B300,'Justerad allokering'!$B$2:$AG$462,MATCH(S$2,'Justerad allokering'!$B$2:$AF$2,0),FALSE)),VLOOKUP($B300,'Allokerad kvv'!$B$2:$AV$468,MATCH(S$2,'Allokerad kvv'!$B$2:$AV$2,0),FALSE),VLOOKUP($B300,'Justerad allokering'!$B$2:$AG$462,MATCH(S$2,'Justerad allokering'!$B$2:$AF$2,0),FALSE))</f>
        <v>0</v>
      </c>
      <c r="T300" s="28">
        <f>IF(ISERROR(1/VLOOKUP($B300,'Justerad allokering'!$B$2:$AG$462,MATCH(T$2,'Justerad allokering'!$B$2:$AF$2,0),FALSE)),VLOOKUP($B300,'Allokerad kvv'!$B$2:$AV$468,MATCH(T$2,'Allokerad kvv'!$B$2:$AV$2,0),FALSE),VLOOKUP($B300,'Justerad allokering'!$B$2:$AG$462,MATCH(T$2,'Justerad allokering'!$B$2:$AF$2,0),FALSE))</f>
        <v>0</v>
      </c>
      <c r="U300" s="28">
        <f>IF(ISERROR(1/VLOOKUP($B300,'Justerad allokering'!$B$2:$AG$462,MATCH(U$2,'Justerad allokering'!$B$2:$AF$2,0),FALSE)),VLOOKUP($B300,'Allokerad kvv'!$B$2:$AV$468,MATCH(U$2,'Allokerad kvv'!$B$2:$AV$2,0),FALSE),VLOOKUP($B300,'Justerad allokering'!$B$2:$AG$462,MATCH(U$2,'Justerad allokering'!$B$2:$AF$2,0),FALSE))</f>
        <v>0</v>
      </c>
      <c r="V300" s="28">
        <f>IF(ISERROR(1/VLOOKUP($B300,'Justerad allokering'!$B$2:$AG$462,MATCH(V$2,'Justerad allokering'!$B$2:$AF$2,0),FALSE)),VLOOKUP($B300,'Allokerad kvv'!$B$2:$AV$468,MATCH(V$2,'Allokerad kvv'!$B$2:$AV$2,0),FALSE),VLOOKUP($B300,'Justerad allokering'!$B$2:$AG$462,MATCH(V$2,'Justerad allokering'!$B$2:$AF$2,0),FALSE))</f>
        <v>0</v>
      </c>
      <c r="W300" s="28">
        <f>IF(ISERROR(1/VLOOKUP($B300,'Justerad allokering'!$B$2:$AG$462,MATCH(W$2,'Justerad allokering'!$B$2:$AF$2,0),FALSE)),VLOOKUP($B300,'Allokerad kvv'!$B$2:$AV$468,MATCH(W$2,'Allokerad kvv'!$B$2:$AV$2,0),FALSE),VLOOKUP($B300,'Justerad allokering'!$B$2:$AG$462,MATCH(W$2,'Justerad allokering'!$B$2:$AF$2,0),FALSE))</f>
        <v>0</v>
      </c>
      <c r="X300" s="28">
        <f>IF(ISERROR(1/VLOOKUP($B300,'Justerad allokering'!$B$2:$AG$462,MATCH(X$2,'Justerad allokering'!$B$2:$AF$2,0),FALSE)),VLOOKUP($B300,'Allokerad kvv'!$B$2:$AV$468,MATCH(X$2,'Allokerad kvv'!$B$2:$AV$2,0),FALSE),VLOOKUP($B300,'Justerad allokering'!$B$2:$AG$462,MATCH(X$2,'Justerad allokering'!$B$2:$AF$2,0),FALSE))</f>
        <v>0</v>
      </c>
      <c r="Y300" s="28">
        <f>IF(ISERROR(1/VLOOKUP($B300,'Justerad allokering'!$B$2:$AG$462,MATCH(Y$2,'Justerad allokering'!$B$2:$AF$2,0),FALSE)),VLOOKUP($B300,'Allokerad kvv'!$B$2:$AV$468,MATCH(Y$2,'Allokerad kvv'!$B$2:$AV$2,0),FALSE),VLOOKUP($B300,'Justerad allokering'!$B$2:$AG$462,MATCH(Y$2,'Justerad allokering'!$B$2:$AF$2,0),FALSE))</f>
        <v>0</v>
      </c>
      <c r="Z300" s="28">
        <f>IF(ISERROR(1/VLOOKUP($B300,'Justerad allokering'!$B$2:$AG$462,MATCH(Z$2,'Justerad allokering'!$B$2:$AF$2,0),FALSE)),VLOOKUP($B300,'Allokerad kvv'!$B$2:$AV$468,MATCH(Z$2,'Allokerad kvv'!$B$2:$AV$2,0),FALSE),VLOOKUP($B300,'Justerad allokering'!$B$2:$AG$462,MATCH(Z$2,'Justerad allokering'!$B$2:$AF$2,0),FALSE))</f>
        <v>0</v>
      </c>
      <c r="AA300" s="28"/>
      <c r="AB300" s="28"/>
      <c r="AE300">
        <f t="shared" si="12"/>
        <v>0</v>
      </c>
      <c r="AG300">
        <f t="shared" si="13"/>
        <v>0</v>
      </c>
      <c r="AH300">
        <f t="shared" si="14"/>
        <v>0</v>
      </c>
      <c r="AI300" s="55" t="str">
        <f>IF(AH300=0,"",AH300/VLOOKUP(B300,Kraftvärmeprod!$B$1:$BC$480,MATCH("Summa tillförd energi exklusive rökgaskondensering",Kraftvärmeprod!$B$1:$BC$1,0),FALSE))</f>
        <v/>
      </c>
    </row>
    <row r="301" spans="1:35" x14ac:dyDescent="0.35">
      <c r="A301" s="28" t="s">
        <v>403</v>
      </c>
      <c r="B301" s="28" t="s">
        <v>408</v>
      </c>
      <c r="C301" s="28">
        <f>IF(ISERROR(1/VLOOKUP($B301,'Justerad allokering'!$B$2:$AG$462,MATCH(C$2,'Justerad allokering'!$B$2:$AF$2,0),FALSE)),VLOOKUP($B301,'Allokerad kvv'!$B$2:$AV$468,MATCH(C$2,'Allokerad kvv'!$B$2:$AV$2,0),FALSE),VLOOKUP($B301,'Justerad allokering'!$B$2:$AG$462,MATCH(C$2,'Justerad allokering'!$B$2:$AF$2,0),FALSE))</f>
        <v>0</v>
      </c>
      <c r="D301" s="28">
        <f>IF(ISERROR(1/VLOOKUP($B301,'Justerad allokering'!$B$2:$AG$462,MATCH(D$2,'Justerad allokering'!$B$2:$AF$2,0),FALSE)),VLOOKUP($B301,'Allokerad kvv'!$B$2:$AV$468,MATCH(D$2,'Allokerad kvv'!$B$2:$AV$2,0),FALSE),VLOOKUP($B301,'Justerad allokering'!$B$2:$AG$462,MATCH(D$2,'Justerad allokering'!$B$2:$AF$2,0),FALSE))</f>
        <v>0</v>
      </c>
      <c r="E301" s="28">
        <f>IF(ISERROR(1/VLOOKUP($B301,'Justerad allokering'!$B$2:$AG$462,MATCH(E$2,'Justerad allokering'!$B$2:$AF$2,0),FALSE)),VLOOKUP($B301,'Allokerad kvv'!$B$2:$AV$468,MATCH(E$2,'Allokerad kvv'!$B$2:$AV$2,0),FALSE),VLOOKUP($B301,'Justerad allokering'!$B$2:$AG$462,MATCH(E$2,'Justerad allokering'!$B$2:$AF$2,0),FALSE))</f>
        <v>0</v>
      </c>
      <c r="F301" s="28">
        <f>IF(ISERROR(1/VLOOKUP($B301,'Justerad allokering'!$B$2:$AG$462,MATCH(F$2,'Justerad allokering'!$B$2:$AF$2,0),FALSE)),VLOOKUP($B301,'Allokerad kvv'!$B$2:$AV$468,MATCH(F$2,'Allokerad kvv'!$B$2:$AV$2,0),FALSE),VLOOKUP($B301,'Justerad allokering'!$B$2:$AG$462,MATCH(F$2,'Justerad allokering'!$B$2:$AF$2,0),FALSE))</f>
        <v>0</v>
      </c>
      <c r="G301" s="28">
        <f>IF(ISERROR(1/VLOOKUP($B301,'Justerad allokering'!$B$2:$AG$462,MATCH(G$2,'Justerad allokering'!$B$2:$AF$2,0),FALSE)),VLOOKUP($B301,'Allokerad kvv'!$B$2:$AV$468,MATCH(G$2,'Allokerad kvv'!$B$2:$AV$2,0),FALSE),VLOOKUP($B301,'Justerad allokering'!$B$2:$AG$462,MATCH(G$2,'Justerad allokering'!$B$2:$AF$2,0),FALSE))</f>
        <v>0</v>
      </c>
      <c r="H301" s="28">
        <f>IF(ISERROR(1/VLOOKUP($B301,'Justerad allokering'!$B$2:$AG$462,MATCH(H$2,'Justerad allokering'!$B$2:$AF$2,0),FALSE)),VLOOKUP($B301,'Allokerad kvv'!$B$2:$AV$468,MATCH(H$2,'Allokerad kvv'!$B$2:$AV$2,0),FALSE),VLOOKUP($B301,'Justerad allokering'!$B$2:$AG$462,MATCH(H$2,'Justerad allokering'!$B$2:$AF$2,0),FALSE))</f>
        <v>0</v>
      </c>
      <c r="I301" s="28">
        <f>IF(ISERROR(1/VLOOKUP($B301,'Justerad allokering'!$B$2:$AG$462,MATCH(I$2,'Justerad allokering'!$B$2:$AF$2,0),FALSE)),VLOOKUP($B301,'Allokerad kvv'!$B$2:$AV$468,MATCH(I$2,'Allokerad kvv'!$B$2:$AV$2,0),FALSE),VLOOKUP($B301,'Justerad allokering'!$B$2:$AG$462,MATCH(I$2,'Justerad allokering'!$B$2:$AF$2,0),FALSE))</f>
        <v>0</v>
      </c>
      <c r="J301" s="28">
        <f>IF(ISERROR(1/VLOOKUP($B301,'Justerad allokering'!$B$2:$AG$462,MATCH(J$2,'Justerad allokering'!$B$2:$AF$2,0),FALSE)),VLOOKUP($B301,'Allokerad kvv'!$B$2:$AV$468,MATCH(J$2,'Allokerad kvv'!$B$2:$AV$2,0),FALSE),VLOOKUP($B301,'Justerad allokering'!$B$2:$AG$462,MATCH(J$2,'Justerad allokering'!$B$2:$AF$2,0),FALSE))</f>
        <v>0</v>
      </c>
      <c r="K301" s="28">
        <f>IF(ISERROR(1/VLOOKUP($B301,'Justerad allokering'!$B$2:$AG$462,MATCH(K$2,'Justerad allokering'!$B$2:$AF$2,0),FALSE)),VLOOKUP($B301,'Allokerad kvv'!$B$2:$AV$468,MATCH(K$2,'Allokerad kvv'!$B$2:$AV$2,0),FALSE),VLOOKUP($B301,'Justerad allokering'!$B$2:$AG$462,MATCH(K$2,'Justerad allokering'!$B$2:$AF$2,0),FALSE))</f>
        <v>0</v>
      </c>
      <c r="L301" s="28">
        <f>IF(ISERROR(1/VLOOKUP($B301,'Justerad allokering'!$B$2:$AG$462,MATCH(L$2,'Justerad allokering'!$B$2:$AF$2,0),FALSE)),VLOOKUP($B301,'Allokerad kvv'!$B$2:$AV$468,MATCH(L$2,'Allokerad kvv'!$B$2:$AV$2,0),FALSE),VLOOKUP($B301,'Justerad allokering'!$B$2:$AG$462,MATCH(L$2,'Justerad allokering'!$B$2:$AF$2,0),FALSE))</f>
        <v>0</v>
      </c>
      <c r="M301" s="28">
        <f>IF(ISERROR(1/VLOOKUP($B301,'Justerad allokering'!$B$2:$AG$462,MATCH(M$2,'Justerad allokering'!$B$2:$AF$2,0),FALSE)),VLOOKUP($B301,'Allokerad kvv'!$B$2:$AV$468,MATCH(M$2,'Allokerad kvv'!$B$2:$AV$2,0),FALSE),VLOOKUP($B301,'Justerad allokering'!$B$2:$AG$462,MATCH(M$2,'Justerad allokering'!$B$2:$AF$2,0),FALSE))</f>
        <v>0</v>
      </c>
      <c r="N301" s="28">
        <f>IF(ISERROR(1/VLOOKUP($B301,'Justerad allokering'!$B$2:$AG$462,MATCH(N$2,'Justerad allokering'!$B$2:$AF$2,0),FALSE)),VLOOKUP($B301,'Allokerad kvv'!$B$2:$AV$468,MATCH(N$2,'Allokerad kvv'!$B$2:$AV$2,0),FALSE),VLOOKUP($B301,'Justerad allokering'!$B$2:$AG$462,MATCH(N$2,'Justerad allokering'!$B$2:$AF$2,0),FALSE))</f>
        <v>0</v>
      </c>
      <c r="O301" s="28">
        <f>IF(ISERROR(1/VLOOKUP($B301,'Justerad allokering'!$B$2:$AG$462,MATCH(O$2,'Justerad allokering'!$B$2:$AF$2,0),FALSE)),VLOOKUP($B301,'Allokerad kvv'!$B$2:$AV$468,MATCH(O$2,'Allokerad kvv'!$B$2:$AV$2,0),FALSE),VLOOKUP($B301,'Justerad allokering'!$B$2:$AG$462,MATCH(O$2,'Justerad allokering'!$B$2:$AF$2,0),FALSE))</f>
        <v>0</v>
      </c>
      <c r="P301" s="28">
        <f>IF(ISERROR(1/VLOOKUP($B301,'Justerad allokering'!$B$2:$AG$462,MATCH(P$2,'Justerad allokering'!$B$2:$AF$2,0),FALSE)),VLOOKUP($B301,'Allokerad kvv'!$B$2:$AV$468,MATCH(P$2,'Allokerad kvv'!$B$2:$AV$2,0),FALSE),VLOOKUP($B301,'Justerad allokering'!$B$2:$AG$462,MATCH(P$2,'Justerad allokering'!$B$2:$AF$2,0),FALSE))</f>
        <v>0</v>
      </c>
      <c r="Q301" s="28">
        <f>IF(ISERROR(1/VLOOKUP($B301,'Justerad allokering'!$B$2:$AG$462,MATCH(Q$2,'Justerad allokering'!$B$2:$AF$2,0),FALSE)),VLOOKUP($B301,'Allokerad kvv'!$B$2:$AV$468,MATCH(Q$2,'Allokerad kvv'!$B$2:$AV$2,0),FALSE),VLOOKUP($B301,'Justerad allokering'!$B$2:$AG$462,MATCH(Q$2,'Justerad allokering'!$B$2:$AF$2,0),FALSE))</f>
        <v>0</v>
      </c>
      <c r="R301" s="28">
        <f>IF(ISERROR(1/VLOOKUP($B301,'Justerad allokering'!$B$2:$AG$462,MATCH(R$2,'Justerad allokering'!$B$2:$AF$2,0),FALSE)),VLOOKUP($B301,'Allokerad kvv'!$B$2:$AV$468,MATCH(R$2,'Allokerad kvv'!$B$2:$AV$2,0),FALSE),VLOOKUP($B301,'Justerad allokering'!$B$2:$AG$462,MATCH(R$2,'Justerad allokering'!$B$2:$AF$2,0),FALSE))</f>
        <v>0</v>
      </c>
      <c r="S301" s="28">
        <f>IF(ISERROR(1/VLOOKUP($B301,'Justerad allokering'!$B$2:$AG$462,MATCH(S$2,'Justerad allokering'!$B$2:$AF$2,0),FALSE)),VLOOKUP($B301,'Allokerad kvv'!$B$2:$AV$468,MATCH(S$2,'Allokerad kvv'!$B$2:$AV$2,0),FALSE),VLOOKUP($B301,'Justerad allokering'!$B$2:$AG$462,MATCH(S$2,'Justerad allokering'!$B$2:$AF$2,0),FALSE))</f>
        <v>0</v>
      </c>
      <c r="T301" s="28">
        <f>IF(ISERROR(1/VLOOKUP($B301,'Justerad allokering'!$B$2:$AG$462,MATCH(T$2,'Justerad allokering'!$B$2:$AF$2,0),FALSE)),VLOOKUP($B301,'Allokerad kvv'!$B$2:$AV$468,MATCH(T$2,'Allokerad kvv'!$B$2:$AV$2,0),FALSE),VLOOKUP($B301,'Justerad allokering'!$B$2:$AG$462,MATCH(T$2,'Justerad allokering'!$B$2:$AF$2,0),FALSE))</f>
        <v>0</v>
      </c>
      <c r="U301" s="28">
        <f>IF(ISERROR(1/VLOOKUP($B301,'Justerad allokering'!$B$2:$AG$462,MATCH(U$2,'Justerad allokering'!$B$2:$AF$2,0),FALSE)),VLOOKUP($B301,'Allokerad kvv'!$B$2:$AV$468,MATCH(U$2,'Allokerad kvv'!$B$2:$AV$2,0),FALSE),VLOOKUP($B301,'Justerad allokering'!$B$2:$AG$462,MATCH(U$2,'Justerad allokering'!$B$2:$AF$2,0),FALSE))</f>
        <v>0</v>
      </c>
      <c r="V301" s="28">
        <f>IF(ISERROR(1/VLOOKUP($B301,'Justerad allokering'!$B$2:$AG$462,MATCH(V$2,'Justerad allokering'!$B$2:$AF$2,0),FALSE)),VLOOKUP($B301,'Allokerad kvv'!$B$2:$AV$468,MATCH(V$2,'Allokerad kvv'!$B$2:$AV$2,0),FALSE),VLOOKUP($B301,'Justerad allokering'!$B$2:$AG$462,MATCH(V$2,'Justerad allokering'!$B$2:$AF$2,0),FALSE))</f>
        <v>0</v>
      </c>
      <c r="W301" s="28">
        <f>IF(ISERROR(1/VLOOKUP($B301,'Justerad allokering'!$B$2:$AG$462,MATCH(W$2,'Justerad allokering'!$B$2:$AF$2,0),FALSE)),VLOOKUP($B301,'Allokerad kvv'!$B$2:$AV$468,MATCH(W$2,'Allokerad kvv'!$B$2:$AV$2,0),FALSE),VLOOKUP($B301,'Justerad allokering'!$B$2:$AG$462,MATCH(W$2,'Justerad allokering'!$B$2:$AF$2,0),FALSE))</f>
        <v>0</v>
      </c>
      <c r="X301" s="28">
        <f>IF(ISERROR(1/VLOOKUP($B301,'Justerad allokering'!$B$2:$AG$462,MATCH(X$2,'Justerad allokering'!$B$2:$AF$2,0),FALSE)),VLOOKUP($B301,'Allokerad kvv'!$B$2:$AV$468,MATCH(X$2,'Allokerad kvv'!$B$2:$AV$2,0),FALSE),VLOOKUP($B301,'Justerad allokering'!$B$2:$AG$462,MATCH(X$2,'Justerad allokering'!$B$2:$AF$2,0),FALSE))</f>
        <v>0</v>
      </c>
      <c r="Y301" s="28">
        <f>IF(ISERROR(1/VLOOKUP($B301,'Justerad allokering'!$B$2:$AG$462,MATCH(Y$2,'Justerad allokering'!$B$2:$AF$2,0),FALSE)),VLOOKUP($B301,'Allokerad kvv'!$B$2:$AV$468,MATCH(Y$2,'Allokerad kvv'!$B$2:$AV$2,0),FALSE),VLOOKUP($B301,'Justerad allokering'!$B$2:$AG$462,MATCH(Y$2,'Justerad allokering'!$B$2:$AF$2,0),FALSE))</f>
        <v>0</v>
      </c>
      <c r="Z301" s="28">
        <f>IF(ISERROR(1/VLOOKUP($B301,'Justerad allokering'!$B$2:$AG$462,MATCH(Z$2,'Justerad allokering'!$B$2:$AF$2,0),FALSE)),VLOOKUP($B301,'Allokerad kvv'!$B$2:$AV$468,MATCH(Z$2,'Allokerad kvv'!$B$2:$AV$2,0),FALSE),VLOOKUP($B301,'Justerad allokering'!$B$2:$AG$462,MATCH(Z$2,'Justerad allokering'!$B$2:$AF$2,0),FALSE))</f>
        <v>0</v>
      </c>
      <c r="AA301" s="28"/>
      <c r="AB301" s="28"/>
      <c r="AE301">
        <f t="shared" si="12"/>
        <v>0</v>
      </c>
      <c r="AG301">
        <f t="shared" si="13"/>
        <v>0</v>
      </c>
      <c r="AH301">
        <f t="shared" si="14"/>
        <v>0</v>
      </c>
      <c r="AI301" s="55" t="str">
        <f>IF(AH301=0,"",AH301/VLOOKUP(B301,Kraftvärmeprod!$B$1:$BC$480,MATCH("Summa tillförd energi exklusive rökgaskondensering",Kraftvärmeprod!$B$1:$BC$1,0),FALSE))</f>
        <v/>
      </c>
    </row>
    <row r="302" spans="1:35" x14ac:dyDescent="0.35">
      <c r="A302" s="28" t="s">
        <v>403</v>
      </c>
      <c r="B302" s="28" t="s">
        <v>409</v>
      </c>
      <c r="C302" s="28">
        <f>IF(ISERROR(1/VLOOKUP($B302,'Justerad allokering'!$B$2:$AG$462,MATCH(C$2,'Justerad allokering'!$B$2:$AF$2,0),FALSE)),VLOOKUP($B302,'Allokerad kvv'!$B$2:$AV$468,MATCH(C$2,'Allokerad kvv'!$B$2:$AV$2,0),FALSE),VLOOKUP($B302,'Justerad allokering'!$B$2:$AG$462,MATCH(C$2,'Justerad allokering'!$B$2:$AF$2,0),FALSE))</f>
        <v>0</v>
      </c>
      <c r="D302" s="28">
        <f>IF(ISERROR(1/VLOOKUP($B302,'Justerad allokering'!$B$2:$AG$462,MATCH(D$2,'Justerad allokering'!$B$2:$AF$2,0),FALSE)),VLOOKUP($B302,'Allokerad kvv'!$B$2:$AV$468,MATCH(D$2,'Allokerad kvv'!$B$2:$AV$2,0),FALSE),VLOOKUP($B302,'Justerad allokering'!$B$2:$AG$462,MATCH(D$2,'Justerad allokering'!$B$2:$AF$2,0),FALSE))</f>
        <v>0</v>
      </c>
      <c r="E302" s="28">
        <f>IF(ISERROR(1/VLOOKUP($B302,'Justerad allokering'!$B$2:$AG$462,MATCH(E$2,'Justerad allokering'!$B$2:$AF$2,0),FALSE)),VLOOKUP($B302,'Allokerad kvv'!$B$2:$AV$468,MATCH(E$2,'Allokerad kvv'!$B$2:$AV$2,0),FALSE),VLOOKUP($B302,'Justerad allokering'!$B$2:$AG$462,MATCH(E$2,'Justerad allokering'!$B$2:$AF$2,0),FALSE))</f>
        <v>0</v>
      </c>
      <c r="F302" s="28">
        <f>IF(ISERROR(1/VLOOKUP($B302,'Justerad allokering'!$B$2:$AG$462,MATCH(F$2,'Justerad allokering'!$B$2:$AF$2,0),FALSE)),VLOOKUP($B302,'Allokerad kvv'!$B$2:$AV$468,MATCH(F$2,'Allokerad kvv'!$B$2:$AV$2,0),FALSE),VLOOKUP($B302,'Justerad allokering'!$B$2:$AG$462,MATCH(F$2,'Justerad allokering'!$B$2:$AF$2,0),FALSE))</f>
        <v>0</v>
      </c>
      <c r="G302" s="28">
        <f>IF(ISERROR(1/VLOOKUP($B302,'Justerad allokering'!$B$2:$AG$462,MATCH(G$2,'Justerad allokering'!$B$2:$AF$2,0),FALSE)),VLOOKUP($B302,'Allokerad kvv'!$B$2:$AV$468,MATCH(G$2,'Allokerad kvv'!$B$2:$AV$2,0),FALSE),VLOOKUP($B302,'Justerad allokering'!$B$2:$AG$462,MATCH(G$2,'Justerad allokering'!$B$2:$AF$2,0),FALSE))</f>
        <v>0</v>
      </c>
      <c r="H302" s="28">
        <f>IF(ISERROR(1/VLOOKUP($B302,'Justerad allokering'!$B$2:$AG$462,MATCH(H$2,'Justerad allokering'!$B$2:$AF$2,0),FALSE)),VLOOKUP($B302,'Allokerad kvv'!$B$2:$AV$468,MATCH(H$2,'Allokerad kvv'!$B$2:$AV$2,0),FALSE),VLOOKUP($B302,'Justerad allokering'!$B$2:$AG$462,MATCH(H$2,'Justerad allokering'!$B$2:$AF$2,0),FALSE))</f>
        <v>0</v>
      </c>
      <c r="I302" s="28">
        <f>IF(ISERROR(1/VLOOKUP($B302,'Justerad allokering'!$B$2:$AG$462,MATCH(I$2,'Justerad allokering'!$B$2:$AF$2,0),FALSE)),VLOOKUP($B302,'Allokerad kvv'!$B$2:$AV$468,MATCH(I$2,'Allokerad kvv'!$B$2:$AV$2,0),FALSE),VLOOKUP($B302,'Justerad allokering'!$B$2:$AG$462,MATCH(I$2,'Justerad allokering'!$B$2:$AF$2,0),FALSE))</f>
        <v>0</v>
      </c>
      <c r="J302" s="28">
        <f>IF(ISERROR(1/VLOOKUP($B302,'Justerad allokering'!$B$2:$AG$462,MATCH(J$2,'Justerad allokering'!$B$2:$AF$2,0),FALSE)),VLOOKUP($B302,'Allokerad kvv'!$B$2:$AV$468,MATCH(J$2,'Allokerad kvv'!$B$2:$AV$2,0),FALSE),VLOOKUP($B302,'Justerad allokering'!$B$2:$AG$462,MATCH(J$2,'Justerad allokering'!$B$2:$AF$2,0),FALSE))</f>
        <v>0</v>
      </c>
      <c r="K302" s="28">
        <f>IF(ISERROR(1/VLOOKUP($B302,'Justerad allokering'!$B$2:$AG$462,MATCH(K$2,'Justerad allokering'!$B$2:$AF$2,0),FALSE)),VLOOKUP($B302,'Allokerad kvv'!$B$2:$AV$468,MATCH(K$2,'Allokerad kvv'!$B$2:$AV$2,0),FALSE),VLOOKUP($B302,'Justerad allokering'!$B$2:$AG$462,MATCH(K$2,'Justerad allokering'!$B$2:$AF$2,0),FALSE))</f>
        <v>0</v>
      </c>
      <c r="L302" s="28">
        <f>IF(ISERROR(1/VLOOKUP($B302,'Justerad allokering'!$B$2:$AG$462,MATCH(L$2,'Justerad allokering'!$B$2:$AF$2,0),FALSE)),VLOOKUP($B302,'Allokerad kvv'!$B$2:$AV$468,MATCH(L$2,'Allokerad kvv'!$B$2:$AV$2,0),FALSE),VLOOKUP($B302,'Justerad allokering'!$B$2:$AG$462,MATCH(L$2,'Justerad allokering'!$B$2:$AF$2,0),FALSE))</f>
        <v>0</v>
      </c>
      <c r="M302" s="28">
        <f>IF(ISERROR(1/VLOOKUP($B302,'Justerad allokering'!$B$2:$AG$462,MATCH(M$2,'Justerad allokering'!$B$2:$AF$2,0),FALSE)),VLOOKUP($B302,'Allokerad kvv'!$B$2:$AV$468,MATCH(M$2,'Allokerad kvv'!$B$2:$AV$2,0),FALSE),VLOOKUP($B302,'Justerad allokering'!$B$2:$AG$462,MATCH(M$2,'Justerad allokering'!$B$2:$AF$2,0),FALSE))</f>
        <v>0</v>
      </c>
      <c r="N302" s="28">
        <f>IF(ISERROR(1/VLOOKUP($B302,'Justerad allokering'!$B$2:$AG$462,MATCH(N$2,'Justerad allokering'!$B$2:$AF$2,0),FALSE)),VLOOKUP($B302,'Allokerad kvv'!$B$2:$AV$468,MATCH(N$2,'Allokerad kvv'!$B$2:$AV$2,0),FALSE),VLOOKUP($B302,'Justerad allokering'!$B$2:$AG$462,MATCH(N$2,'Justerad allokering'!$B$2:$AF$2,0),FALSE))</f>
        <v>0</v>
      </c>
      <c r="O302" s="28">
        <f>IF(ISERROR(1/VLOOKUP($B302,'Justerad allokering'!$B$2:$AG$462,MATCH(O$2,'Justerad allokering'!$B$2:$AF$2,0),FALSE)),VLOOKUP($B302,'Allokerad kvv'!$B$2:$AV$468,MATCH(O$2,'Allokerad kvv'!$B$2:$AV$2,0),FALSE),VLOOKUP($B302,'Justerad allokering'!$B$2:$AG$462,MATCH(O$2,'Justerad allokering'!$B$2:$AF$2,0),FALSE))</f>
        <v>0</v>
      </c>
      <c r="P302" s="28">
        <f>IF(ISERROR(1/VLOOKUP($B302,'Justerad allokering'!$B$2:$AG$462,MATCH(P$2,'Justerad allokering'!$B$2:$AF$2,0),FALSE)),VLOOKUP($B302,'Allokerad kvv'!$B$2:$AV$468,MATCH(P$2,'Allokerad kvv'!$B$2:$AV$2,0),FALSE),VLOOKUP($B302,'Justerad allokering'!$B$2:$AG$462,MATCH(P$2,'Justerad allokering'!$B$2:$AF$2,0),FALSE))</f>
        <v>0</v>
      </c>
      <c r="Q302" s="28">
        <f>IF(ISERROR(1/VLOOKUP($B302,'Justerad allokering'!$B$2:$AG$462,MATCH(Q$2,'Justerad allokering'!$B$2:$AF$2,0),FALSE)),VLOOKUP($B302,'Allokerad kvv'!$B$2:$AV$468,MATCH(Q$2,'Allokerad kvv'!$B$2:$AV$2,0),FALSE),VLOOKUP($B302,'Justerad allokering'!$B$2:$AG$462,MATCH(Q$2,'Justerad allokering'!$B$2:$AF$2,0),FALSE))</f>
        <v>0</v>
      </c>
      <c r="R302" s="28">
        <f>IF(ISERROR(1/VLOOKUP($B302,'Justerad allokering'!$B$2:$AG$462,MATCH(R$2,'Justerad allokering'!$B$2:$AF$2,0),FALSE)),VLOOKUP($B302,'Allokerad kvv'!$B$2:$AV$468,MATCH(R$2,'Allokerad kvv'!$B$2:$AV$2,0),FALSE),VLOOKUP($B302,'Justerad allokering'!$B$2:$AG$462,MATCH(R$2,'Justerad allokering'!$B$2:$AF$2,0),FALSE))</f>
        <v>0</v>
      </c>
      <c r="S302" s="28">
        <f>IF(ISERROR(1/VLOOKUP($B302,'Justerad allokering'!$B$2:$AG$462,MATCH(S$2,'Justerad allokering'!$B$2:$AF$2,0),FALSE)),VLOOKUP($B302,'Allokerad kvv'!$B$2:$AV$468,MATCH(S$2,'Allokerad kvv'!$B$2:$AV$2,0),FALSE),VLOOKUP($B302,'Justerad allokering'!$B$2:$AG$462,MATCH(S$2,'Justerad allokering'!$B$2:$AF$2,0),FALSE))</f>
        <v>0</v>
      </c>
      <c r="T302" s="28">
        <f>IF(ISERROR(1/VLOOKUP($B302,'Justerad allokering'!$B$2:$AG$462,MATCH(T$2,'Justerad allokering'!$B$2:$AF$2,0),FALSE)),VLOOKUP($B302,'Allokerad kvv'!$B$2:$AV$468,MATCH(T$2,'Allokerad kvv'!$B$2:$AV$2,0),FALSE),VLOOKUP($B302,'Justerad allokering'!$B$2:$AG$462,MATCH(T$2,'Justerad allokering'!$B$2:$AF$2,0),FALSE))</f>
        <v>0</v>
      </c>
      <c r="U302" s="28">
        <f>IF(ISERROR(1/VLOOKUP($B302,'Justerad allokering'!$B$2:$AG$462,MATCH(U$2,'Justerad allokering'!$B$2:$AF$2,0),FALSE)),VLOOKUP($B302,'Allokerad kvv'!$B$2:$AV$468,MATCH(U$2,'Allokerad kvv'!$B$2:$AV$2,0),FALSE),VLOOKUP($B302,'Justerad allokering'!$B$2:$AG$462,MATCH(U$2,'Justerad allokering'!$B$2:$AF$2,0),FALSE))</f>
        <v>0</v>
      </c>
      <c r="V302" s="28">
        <f>IF(ISERROR(1/VLOOKUP($B302,'Justerad allokering'!$B$2:$AG$462,MATCH(V$2,'Justerad allokering'!$B$2:$AF$2,0),FALSE)),VLOOKUP($B302,'Allokerad kvv'!$B$2:$AV$468,MATCH(V$2,'Allokerad kvv'!$B$2:$AV$2,0),FALSE),VLOOKUP($B302,'Justerad allokering'!$B$2:$AG$462,MATCH(V$2,'Justerad allokering'!$B$2:$AF$2,0),FALSE))</f>
        <v>0</v>
      </c>
      <c r="W302" s="28">
        <f>IF(ISERROR(1/VLOOKUP($B302,'Justerad allokering'!$B$2:$AG$462,MATCH(W$2,'Justerad allokering'!$B$2:$AF$2,0),FALSE)),VLOOKUP($B302,'Allokerad kvv'!$B$2:$AV$468,MATCH(W$2,'Allokerad kvv'!$B$2:$AV$2,0),FALSE),VLOOKUP($B302,'Justerad allokering'!$B$2:$AG$462,MATCH(W$2,'Justerad allokering'!$B$2:$AF$2,0),FALSE))</f>
        <v>0</v>
      </c>
      <c r="X302" s="28">
        <f>IF(ISERROR(1/VLOOKUP($B302,'Justerad allokering'!$B$2:$AG$462,MATCH(X$2,'Justerad allokering'!$B$2:$AF$2,0),FALSE)),VLOOKUP($B302,'Allokerad kvv'!$B$2:$AV$468,MATCH(X$2,'Allokerad kvv'!$B$2:$AV$2,0),FALSE),VLOOKUP($B302,'Justerad allokering'!$B$2:$AG$462,MATCH(X$2,'Justerad allokering'!$B$2:$AF$2,0),FALSE))</f>
        <v>0</v>
      </c>
      <c r="Y302" s="28">
        <f>IF(ISERROR(1/VLOOKUP($B302,'Justerad allokering'!$B$2:$AG$462,MATCH(Y$2,'Justerad allokering'!$B$2:$AF$2,0),FALSE)),VLOOKUP($B302,'Allokerad kvv'!$B$2:$AV$468,MATCH(Y$2,'Allokerad kvv'!$B$2:$AV$2,0),FALSE),VLOOKUP($B302,'Justerad allokering'!$B$2:$AG$462,MATCH(Y$2,'Justerad allokering'!$B$2:$AF$2,0),FALSE))</f>
        <v>0</v>
      </c>
      <c r="Z302" s="28">
        <f>IF(ISERROR(1/VLOOKUP($B302,'Justerad allokering'!$B$2:$AG$462,MATCH(Z$2,'Justerad allokering'!$B$2:$AF$2,0),FALSE)),VLOOKUP($B302,'Allokerad kvv'!$B$2:$AV$468,MATCH(Z$2,'Allokerad kvv'!$B$2:$AV$2,0),FALSE),VLOOKUP($B302,'Justerad allokering'!$B$2:$AG$462,MATCH(Z$2,'Justerad allokering'!$B$2:$AF$2,0),FALSE))</f>
        <v>0</v>
      </c>
      <c r="AA302" s="28"/>
      <c r="AB302" s="28"/>
      <c r="AE302">
        <f t="shared" si="12"/>
        <v>0</v>
      </c>
      <c r="AG302">
        <f t="shared" si="13"/>
        <v>0</v>
      </c>
      <c r="AH302">
        <f t="shared" si="14"/>
        <v>0</v>
      </c>
      <c r="AI302" s="55" t="str">
        <f>IF(AH302=0,"",AH302/VLOOKUP(B302,Kraftvärmeprod!$B$1:$BC$480,MATCH("Summa tillförd energi exklusive rökgaskondensering",Kraftvärmeprod!$B$1:$BC$1,0),FALSE))</f>
        <v/>
      </c>
    </row>
    <row r="303" spans="1:35" x14ac:dyDescent="0.35">
      <c r="A303" s="28" t="s">
        <v>403</v>
      </c>
      <c r="B303" s="28" t="s">
        <v>410</v>
      </c>
      <c r="C303" s="28">
        <f>IF(ISERROR(1/VLOOKUP($B303,'Justerad allokering'!$B$2:$AG$462,MATCH(C$2,'Justerad allokering'!$B$2:$AF$2,0),FALSE)),VLOOKUP($B303,'Allokerad kvv'!$B$2:$AV$468,MATCH(C$2,'Allokerad kvv'!$B$2:$AV$2,0),FALSE),VLOOKUP($B303,'Justerad allokering'!$B$2:$AG$462,MATCH(C$2,'Justerad allokering'!$B$2:$AF$2,0),FALSE))</f>
        <v>0</v>
      </c>
      <c r="D303" s="28">
        <f>IF(ISERROR(1/VLOOKUP($B303,'Justerad allokering'!$B$2:$AG$462,MATCH(D$2,'Justerad allokering'!$B$2:$AF$2,0),FALSE)),VLOOKUP($B303,'Allokerad kvv'!$B$2:$AV$468,MATCH(D$2,'Allokerad kvv'!$B$2:$AV$2,0),FALSE),VLOOKUP($B303,'Justerad allokering'!$B$2:$AG$462,MATCH(D$2,'Justerad allokering'!$B$2:$AF$2,0),FALSE))</f>
        <v>0</v>
      </c>
      <c r="E303" s="28">
        <f>IF(ISERROR(1/VLOOKUP($B303,'Justerad allokering'!$B$2:$AG$462,MATCH(E$2,'Justerad allokering'!$B$2:$AF$2,0),FALSE)),VLOOKUP($B303,'Allokerad kvv'!$B$2:$AV$468,MATCH(E$2,'Allokerad kvv'!$B$2:$AV$2,0),FALSE),VLOOKUP($B303,'Justerad allokering'!$B$2:$AG$462,MATCH(E$2,'Justerad allokering'!$B$2:$AF$2,0),FALSE))</f>
        <v>0</v>
      </c>
      <c r="F303" s="28">
        <f>IF(ISERROR(1/VLOOKUP($B303,'Justerad allokering'!$B$2:$AG$462,MATCH(F$2,'Justerad allokering'!$B$2:$AF$2,0),FALSE)),VLOOKUP($B303,'Allokerad kvv'!$B$2:$AV$468,MATCH(F$2,'Allokerad kvv'!$B$2:$AV$2,0),FALSE),VLOOKUP($B303,'Justerad allokering'!$B$2:$AG$462,MATCH(F$2,'Justerad allokering'!$B$2:$AF$2,0),FALSE))</f>
        <v>0</v>
      </c>
      <c r="G303" s="28">
        <f>IF(ISERROR(1/VLOOKUP($B303,'Justerad allokering'!$B$2:$AG$462,MATCH(G$2,'Justerad allokering'!$B$2:$AF$2,0),FALSE)),VLOOKUP($B303,'Allokerad kvv'!$B$2:$AV$468,MATCH(G$2,'Allokerad kvv'!$B$2:$AV$2,0),FALSE),VLOOKUP($B303,'Justerad allokering'!$B$2:$AG$462,MATCH(G$2,'Justerad allokering'!$B$2:$AF$2,0),FALSE))</f>
        <v>0</v>
      </c>
      <c r="H303" s="28">
        <f>IF(ISERROR(1/VLOOKUP($B303,'Justerad allokering'!$B$2:$AG$462,MATCH(H$2,'Justerad allokering'!$B$2:$AF$2,0),FALSE)),VLOOKUP($B303,'Allokerad kvv'!$B$2:$AV$468,MATCH(H$2,'Allokerad kvv'!$B$2:$AV$2,0),FALSE),VLOOKUP($B303,'Justerad allokering'!$B$2:$AG$462,MATCH(H$2,'Justerad allokering'!$B$2:$AF$2,0),FALSE))</f>
        <v>0</v>
      </c>
      <c r="I303" s="28">
        <f>IF(ISERROR(1/VLOOKUP($B303,'Justerad allokering'!$B$2:$AG$462,MATCH(I$2,'Justerad allokering'!$B$2:$AF$2,0),FALSE)),VLOOKUP($B303,'Allokerad kvv'!$B$2:$AV$468,MATCH(I$2,'Allokerad kvv'!$B$2:$AV$2,0),FALSE),VLOOKUP($B303,'Justerad allokering'!$B$2:$AG$462,MATCH(I$2,'Justerad allokering'!$B$2:$AF$2,0),FALSE))</f>
        <v>0</v>
      </c>
      <c r="J303" s="28">
        <f>IF(ISERROR(1/VLOOKUP($B303,'Justerad allokering'!$B$2:$AG$462,MATCH(J$2,'Justerad allokering'!$B$2:$AF$2,0),FALSE)),VLOOKUP($B303,'Allokerad kvv'!$B$2:$AV$468,MATCH(J$2,'Allokerad kvv'!$B$2:$AV$2,0),FALSE),VLOOKUP($B303,'Justerad allokering'!$B$2:$AG$462,MATCH(J$2,'Justerad allokering'!$B$2:$AF$2,0),FALSE))</f>
        <v>0</v>
      </c>
      <c r="K303" s="28">
        <f>IF(ISERROR(1/VLOOKUP($B303,'Justerad allokering'!$B$2:$AG$462,MATCH(K$2,'Justerad allokering'!$B$2:$AF$2,0),FALSE)),VLOOKUP($B303,'Allokerad kvv'!$B$2:$AV$468,MATCH(K$2,'Allokerad kvv'!$B$2:$AV$2,0),FALSE),VLOOKUP($B303,'Justerad allokering'!$B$2:$AG$462,MATCH(K$2,'Justerad allokering'!$B$2:$AF$2,0),FALSE))</f>
        <v>0</v>
      </c>
      <c r="L303" s="28">
        <f>IF(ISERROR(1/VLOOKUP($B303,'Justerad allokering'!$B$2:$AG$462,MATCH(L$2,'Justerad allokering'!$B$2:$AF$2,0),FALSE)),VLOOKUP($B303,'Allokerad kvv'!$B$2:$AV$468,MATCH(L$2,'Allokerad kvv'!$B$2:$AV$2,0),FALSE),VLOOKUP($B303,'Justerad allokering'!$B$2:$AG$462,MATCH(L$2,'Justerad allokering'!$B$2:$AF$2,0),FALSE))</f>
        <v>0</v>
      </c>
      <c r="M303" s="28">
        <f>IF(ISERROR(1/VLOOKUP($B303,'Justerad allokering'!$B$2:$AG$462,MATCH(M$2,'Justerad allokering'!$B$2:$AF$2,0),FALSE)),VLOOKUP($B303,'Allokerad kvv'!$B$2:$AV$468,MATCH(M$2,'Allokerad kvv'!$B$2:$AV$2,0),FALSE),VLOOKUP($B303,'Justerad allokering'!$B$2:$AG$462,MATCH(M$2,'Justerad allokering'!$B$2:$AF$2,0),FALSE))</f>
        <v>0</v>
      </c>
      <c r="N303" s="28">
        <f>IF(ISERROR(1/VLOOKUP($B303,'Justerad allokering'!$B$2:$AG$462,MATCH(N$2,'Justerad allokering'!$B$2:$AF$2,0),FALSE)),VLOOKUP($B303,'Allokerad kvv'!$B$2:$AV$468,MATCH(N$2,'Allokerad kvv'!$B$2:$AV$2,0),FALSE),VLOOKUP($B303,'Justerad allokering'!$B$2:$AG$462,MATCH(N$2,'Justerad allokering'!$B$2:$AF$2,0),FALSE))</f>
        <v>0</v>
      </c>
      <c r="O303" s="28">
        <f>IF(ISERROR(1/VLOOKUP($B303,'Justerad allokering'!$B$2:$AG$462,MATCH(O$2,'Justerad allokering'!$B$2:$AF$2,0),FALSE)),VLOOKUP($B303,'Allokerad kvv'!$B$2:$AV$468,MATCH(O$2,'Allokerad kvv'!$B$2:$AV$2,0),FALSE),VLOOKUP($B303,'Justerad allokering'!$B$2:$AG$462,MATCH(O$2,'Justerad allokering'!$B$2:$AF$2,0),FALSE))</f>
        <v>0</v>
      </c>
      <c r="P303" s="28">
        <f>IF(ISERROR(1/VLOOKUP($B303,'Justerad allokering'!$B$2:$AG$462,MATCH(P$2,'Justerad allokering'!$B$2:$AF$2,0),FALSE)),VLOOKUP($B303,'Allokerad kvv'!$B$2:$AV$468,MATCH(P$2,'Allokerad kvv'!$B$2:$AV$2,0),FALSE),VLOOKUP($B303,'Justerad allokering'!$B$2:$AG$462,MATCH(P$2,'Justerad allokering'!$B$2:$AF$2,0),FALSE))</f>
        <v>0</v>
      </c>
      <c r="Q303" s="28">
        <f>IF(ISERROR(1/VLOOKUP($B303,'Justerad allokering'!$B$2:$AG$462,MATCH(Q$2,'Justerad allokering'!$B$2:$AF$2,0),FALSE)),VLOOKUP($B303,'Allokerad kvv'!$B$2:$AV$468,MATCH(Q$2,'Allokerad kvv'!$B$2:$AV$2,0),FALSE),VLOOKUP($B303,'Justerad allokering'!$B$2:$AG$462,MATCH(Q$2,'Justerad allokering'!$B$2:$AF$2,0),FALSE))</f>
        <v>0</v>
      </c>
      <c r="R303" s="28">
        <f>IF(ISERROR(1/VLOOKUP($B303,'Justerad allokering'!$B$2:$AG$462,MATCH(R$2,'Justerad allokering'!$B$2:$AF$2,0),FALSE)),VLOOKUP($B303,'Allokerad kvv'!$B$2:$AV$468,MATCH(R$2,'Allokerad kvv'!$B$2:$AV$2,0),FALSE),VLOOKUP($B303,'Justerad allokering'!$B$2:$AG$462,MATCH(R$2,'Justerad allokering'!$B$2:$AF$2,0),FALSE))</f>
        <v>0</v>
      </c>
      <c r="S303" s="28">
        <f>IF(ISERROR(1/VLOOKUP($B303,'Justerad allokering'!$B$2:$AG$462,MATCH(S$2,'Justerad allokering'!$B$2:$AF$2,0),FALSE)),VLOOKUP($B303,'Allokerad kvv'!$B$2:$AV$468,MATCH(S$2,'Allokerad kvv'!$B$2:$AV$2,0),FALSE),VLOOKUP($B303,'Justerad allokering'!$B$2:$AG$462,MATCH(S$2,'Justerad allokering'!$B$2:$AF$2,0),FALSE))</f>
        <v>0</v>
      </c>
      <c r="T303" s="28">
        <f>IF(ISERROR(1/VLOOKUP($B303,'Justerad allokering'!$B$2:$AG$462,MATCH(T$2,'Justerad allokering'!$B$2:$AF$2,0),FALSE)),VLOOKUP($B303,'Allokerad kvv'!$B$2:$AV$468,MATCH(T$2,'Allokerad kvv'!$B$2:$AV$2,0),FALSE),VLOOKUP($B303,'Justerad allokering'!$B$2:$AG$462,MATCH(T$2,'Justerad allokering'!$B$2:$AF$2,0),FALSE))</f>
        <v>0</v>
      </c>
      <c r="U303" s="28">
        <f>IF(ISERROR(1/VLOOKUP($B303,'Justerad allokering'!$B$2:$AG$462,MATCH(U$2,'Justerad allokering'!$B$2:$AF$2,0),FALSE)),VLOOKUP($B303,'Allokerad kvv'!$B$2:$AV$468,MATCH(U$2,'Allokerad kvv'!$B$2:$AV$2,0),FALSE),VLOOKUP($B303,'Justerad allokering'!$B$2:$AG$462,MATCH(U$2,'Justerad allokering'!$B$2:$AF$2,0),FALSE))</f>
        <v>0</v>
      </c>
      <c r="V303" s="28">
        <f>IF(ISERROR(1/VLOOKUP($B303,'Justerad allokering'!$B$2:$AG$462,MATCH(V$2,'Justerad allokering'!$B$2:$AF$2,0),FALSE)),VLOOKUP($B303,'Allokerad kvv'!$B$2:$AV$468,MATCH(V$2,'Allokerad kvv'!$B$2:$AV$2,0),FALSE),VLOOKUP($B303,'Justerad allokering'!$B$2:$AG$462,MATCH(V$2,'Justerad allokering'!$B$2:$AF$2,0),FALSE))</f>
        <v>0</v>
      </c>
      <c r="W303" s="28">
        <f>IF(ISERROR(1/VLOOKUP($B303,'Justerad allokering'!$B$2:$AG$462,MATCH(W$2,'Justerad allokering'!$B$2:$AF$2,0),FALSE)),VLOOKUP($B303,'Allokerad kvv'!$B$2:$AV$468,MATCH(W$2,'Allokerad kvv'!$B$2:$AV$2,0),FALSE),VLOOKUP($B303,'Justerad allokering'!$B$2:$AG$462,MATCH(W$2,'Justerad allokering'!$B$2:$AF$2,0),FALSE))</f>
        <v>0</v>
      </c>
      <c r="X303" s="28">
        <f>IF(ISERROR(1/VLOOKUP($B303,'Justerad allokering'!$B$2:$AG$462,MATCH(X$2,'Justerad allokering'!$B$2:$AF$2,0),FALSE)),VLOOKUP($B303,'Allokerad kvv'!$B$2:$AV$468,MATCH(X$2,'Allokerad kvv'!$B$2:$AV$2,0),FALSE),VLOOKUP($B303,'Justerad allokering'!$B$2:$AG$462,MATCH(X$2,'Justerad allokering'!$B$2:$AF$2,0),FALSE))</f>
        <v>0</v>
      </c>
      <c r="Y303" s="28">
        <f>IF(ISERROR(1/VLOOKUP($B303,'Justerad allokering'!$B$2:$AG$462,MATCH(Y$2,'Justerad allokering'!$B$2:$AF$2,0),FALSE)),VLOOKUP($B303,'Allokerad kvv'!$B$2:$AV$468,MATCH(Y$2,'Allokerad kvv'!$B$2:$AV$2,0),FALSE),VLOOKUP($B303,'Justerad allokering'!$B$2:$AG$462,MATCH(Y$2,'Justerad allokering'!$B$2:$AF$2,0),FALSE))</f>
        <v>0</v>
      </c>
      <c r="Z303" s="28">
        <f>IF(ISERROR(1/VLOOKUP($B303,'Justerad allokering'!$B$2:$AG$462,MATCH(Z$2,'Justerad allokering'!$B$2:$AF$2,0),FALSE)),VLOOKUP($B303,'Allokerad kvv'!$B$2:$AV$468,MATCH(Z$2,'Allokerad kvv'!$B$2:$AV$2,0),FALSE),VLOOKUP($B303,'Justerad allokering'!$B$2:$AG$462,MATCH(Z$2,'Justerad allokering'!$B$2:$AF$2,0),FALSE))</f>
        <v>0</v>
      </c>
      <c r="AA303" s="28"/>
      <c r="AB303" s="28"/>
      <c r="AE303">
        <f t="shared" si="12"/>
        <v>0</v>
      </c>
      <c r="AG303">
        <f t="shared" si="13"/>
        <v>0</v>
      </c>
      <c r="AH303">
        <f t="shared" si="14"/>
        <v>0</v>
      </c>
      <c r="AI303" s="55" t="str">
        <f>IF(AH303=0,"",AH303/VLOOKUP(B303,Kraftvärmeprod!$B$1:$BC$480,MATCH("Summa tillförd energi exklusive rökgaskondensering",Kraftvärmeprod!$B$1:$BC$1,0),FALSE))</f>
        <v/>
      </c>
    </row>
    <row r="304" spans="1:35" x14ac:dyDescent="0.35">
      <c r="A304" s="28" t="s">
        <v>403</v>
      </c>
      <c r="B304" s="28" t="s">
        <v>411</v>
      </c>
      <c r="C304" s="28">
        <f>IF(ISERROR(1/VLOOKUP($B304,'Justerad allokering'!$B$2:$AG$462,MATCH(C$2,'Justerad allokering'!$B$2:$AF$2,0),FALSE)),VLOOKUP($B304,'Allokerad kvv'!$B$2:$AV$468,MATCH(C$2,'Allokerad kvv'!$B$2:$AV$2,0),FALSE),VLOOKUP($B304,'Justerad allokering'!$B$2:$AG$462,MATCH(C$2,'Justerad allokering'!$B$2:$AF$2,0),FALSE))</f>
        <v>0</v>
      </c>
      <c r="D304" s="28">
        <f>IF(ISERROR(1/VLOOKUP($B304,'Justerad allokering'!$B$2:$AG$462,MATCH(D$2,'Justerad allokering'!$B$2:$AF$2,0),FALSE)),VLOOKUP($B304,'Allokerad kvv'!$B$2:$AV$468,MATCH(D$2,'Allokerad kvv'!$B$2:$AV$2,0),FALSE),VLOOKUP($B304,'Justerad allokering'!$B$2:$AG$462,MATCH(D$2,'Justerad allokering'!$B$2:$AF$2,0),FALSE))</f>
        <v>0</v>
      </c>
      <c r="E304" s="28">
        <f>IF(ISERROR(1/VLOOKUP($B304,'Justerad allokering'!$B$2:$AG$462,MATCH(E$2,'Justerad allokering'!$B$2:$AF$2,0),FALSE)),VLOOKUP($B304,'Allokerad kvv'!$B$2:$AV$468,MATCH(E$2,'Allokerad kvv'!$B$2:$AV$2,0),FALSE),VLOOKUP($B304,'Justerad allokering'!$B$2:$AG$462,MATCH(E$2,'Justerad allokering'!$B$2:$AF$2,0),FALSE))</f>
        <v>0</v>
      </c>
      <c r="F304" s="28">
        <f>IF(ISERROR(1/VLOOKUP($B304,'Justerad allokering'!$B$2:$AG$462,MATCH(F$2,'Justerad allokering'!$B$2:$AF$2,0),FALSE)),VLOOKUP($B304,'Allokerad kvv'!$B$2:$AV$468,MATCH(F$2,'Allokerad kvv'!$B$2:$AV$2,0),FALSE),VLOOKUP($B304,'Justerad allokering'!$B$2:$AG$462,MATCH(F$2,'Justerad allokering'!$B$2:$AF$2,0),FALSE))</f>
        <v>0</v>
      </c>
      <c r="G304" s="28">
        <f>IF(ISERROR(1/VLOOKUP($B304,'Justerad allokering'!$B$2:$AG$462,MATCH(G$2,'Justerad allokering'!$B$2:$AF$2,0),FALSE)),VLOOKUP($B304,'Allokerad kvv'!$B$2:$AV$468,MATCH(G$2,'Allokerad kvv'!$B$2:$AV$2,0),FALSE),VLOOKUP($B304,'Justerad allokering'!$B$2:$AG$462,MATCH(G$2,'Justerad allokering'!$B$2:$AF$2,0),FALSE))</f>
        <v>0</v>
      </c>
      <c r="H304" s="28">
        <f>IF(ISERROR(1/VLOOKUP($B304,'Justerad allokering'!$B$2:$AG$462,MATCH(H$2,'Justerad allokering'!$B$2:$AF$2,0),FALSE)),VLOOKUP($B304,'Allokerad kvv'!$B$2:$AV$468,MATCH(H$2,'Allokerad kvv'!$B$2:$AV$2,0),FALSE),VLOOKUP($B304,'Justerad allokering'!$B$2:$AG$462,MATCH(H$2,'Justerad allokering'!$B$2:$AF$2,0),FALSE))</f>
        <v>0</v>
      </c>
      <c r="I304" s="28">
        <f>IF(ISERROR(1/VLOOKUP($B304,'Justerad allokering'!$B$2:$AG$462,MATCH(I$2,'Justerad allokering'!$B$2:$AF$2,0),FALSE)),VLOOKUP($B304,'Allokerad kvv'!$B$2:$AV$468,MATCH(I$2,'Allokerad kvv'!$B$2:$AV$2,0),FALSE),VLOOKUP($B304,'Justerad allokering'!$B$2:$AG$462,MATCH(I$2,'Justerad allokering'!$B$2:$AF$2,0),FALSE))</f>
        <v>0</v>
      </c>
      <c r="J304" s="28">
        <f>IF(ISERROR(1/VLOOKUP($B304,'Justerad allokering'!$B$2:$AG$462,MATCH(J$2,'Justerad allokering'!$B$2:$AF$2,0),FALSE)),VLOOKUP($B304,'Allokerad kvv'!$B$2:$AV$468,MATCH(J$2,'Allokerad kvv'!$B$2:$AV$2,0),FALSE),VLOOKUP($B304,'Justerad allokering'!$B$2:$AG$462,MATCH(J$2,'Justerad allokering'!$B$2:$AF$2,0),FALSE))</f>
        <v>0</v>
      </c>
      <c r="K304" s="28">
        <f>IF(ISERROR(1/VLOOKUP($B304,'Justerad allokering'!$B$2:$AG$462,MATCH(K$2,'Justerad allokering'!$B$2:$AF$2,0),FALSE)),VLOOKUP($B304,'Allokerad kvv'!$B$2:$AV$468,MATCH(K$2,'Allokerad kvv'!$B$2:$AV$2,0),FALSE),VLOOKUP($B304,'Justerad allokering'!$B$2:$AG$462,MATCH(K$2,'Justerad allokering'!$B$2:$AF$2,0),FALSE))</f>
        <v>0</v>
      </c>
      <c r="L304" s="28">
        <f>IF(ISERROR(1/VLOOKUP($B304,'Justerad allokering'!$B$2:$AG$462,MATCH(L$2,'Justerad allokering'!$B$2:$AF$2,0),FALSE)),VLOOKUP($B304,'Allokerad kvv'!$B$2:$AV$468,MATCH(L$2,'Allokerad kvv'!$B$2:$AV$2,0),FALSE),VLOOKUP($B304,'Justerad allokering'!$B$2:$AG$462,MATCH(L$2,'Justerad allokering'!$B$2:$AF$2,0),FALSE))</f>
        <v>0</v>
      </c>
      <c r="M304" s="28">
        <f>IF(ISERROR(1/VLOOKUP($B304,'Justerad allokering'!$B$2:$AG$462,MATCH(M$2,'Justerad allokering'!$B$2:$AF$2,0),FALSE)),VLOOKUP($B304,'Allokerad kvv'!$B$2:$AV$468,MATCH(M$2,'Allokerad kvv'!$B$2:$AV$2,0),FALSE),VLOOKUP($B304,'Justerad allokering'!$B$2:$AG$462,MATCH(M$2,'Justerad allokering'!$B$2:$AF$2,0),FALSE))</f>
        <v>0</v>
      </c>
      <c r="N304" s="28">
        <f>IF(ISERROR(1/VLOOKUP($B304,'Justerad allokering'!$B$2:$AG$462,MATCH(N$2,'Justerad allokering'!$B$2:$AF$2,0),FALSE)),VLOOKUP($B304,'Allokerad kvv'!$B$2:$AV$468,MATCH(N$2,'Allokerad kvv'!$B$2:$AV$2,0),FALSE),VLOOKUP($B304,'Justerad allokering'!$B$2:$AG$462,MATCH(N$2,'Justerad allokering'!$B$2:$AF$2,0),FALSE))</f>
        <v>0</v>
      </c>
      <c r="O304" s="28">
        <f>IF(ISERROR(1/VLOOKUP($B304,'Justerad allokering'!$B$2:$AG$462,MATCH(O$2,'Justerad allokering'!$B$2:$AF$2,0),FALSE)),VLOOKUP($B304,'Allokerad kvv'!$B$2:$AV$468,MATCH(O$2,'Allokerad kvv'!$B$2:$AV$2,0),FALSE),VLOOKUP($B304,'Justerad allokering'!$B$2:$AG$462,MATCH(O$2,'Justerad allokering'!$B$2:$AF$2,0),FALSE))</f>
        <v>0</v>
      </c>
      <c r="P304" s="28">
        <f>IF(ISERROR(1/VLOOKUP($B304,'Justerad allokering'!$B$2:$AG$462,MATCH(P$2,'Justerad allokering'!$B$2:$AF$2,0),FALSE)),VLOOKUP($B304,'Allokerad kvv'!$B$2:$AV$468,MATCH(P$2,'Allokerad kvv'!$B$2:$AV$2,0),FALSE),VLOOKUP($B304,'Justerad allokering'!$B$2:$AG$462,MATCH(P$2,'Justerad allokering'!$B$2:$AF$2,0),FALSE))</f>
        <v>0</v>
      </c>
      <c r="Q304" s="28">
        <f>IF(ISERROR(1/VLOOKUP($B304,'Justerad allokering'!$B$2:$AG$462,MATCH(Q$2,'Justerad allokering'!$B$2:$AF$2,0),FALSE)),VLOOKUP($B304,'Allokerad kvv'!$B$2:$AV$468,MATCH(Q$2,'Allokerad kvv'!$B$2:$AV$2,0),FALSE),VLOOKUP($B304,'Justerad allokering'!$B$2:$AG$462,MATCH(Q$2,'Justerad allokering'!$B$2:$AF$2,0),FALSE))</f>
        <v>0</v>
      </c>
      <c r="R304" s="28">
        <f>IF(ISERROR(1/VLOOKUP($B304,'Justerad allokering'!$B$2:$AG$462,MATCH(R$2,'Justerad allokering'!$B$2:$AF$2,0),FALSE)),VLOOKUP($B304,'Allokerad kvv'!$B$2:$AV$468,MATCH(R$2,'Allokerad kvv'!$B$2:$AV$2,0),FALSE),VLOOKUP($B304,'Justerad allokering'!$B$2:$AG$462,MATCH(R$2,'Justerad allokering'!$B$2:$AF$2,0),FALSE))</f>
        <v>0</v>
      </c>
      <c r="S304" s="28">
        <f>IF(ISERROR(1/VLOOKUP($B304,'Justerad allokering'!$B$2:$AG$462,MATCH(S$2,'Justerad allokering'!$B$2:$AF$2,0),FALSE)),VLOOKUP($B304,'Allokerad kvv'!$B$2:$AV$468,MATCH(S$2,'Allokerad kvv'!$B$2:$AV$2,0),FALSE),VLOOKUP($B304,'Justerad allokering'!$B$2:$AG$462,MATCH(S$2,'Justerad allokering'!$B$2:$AF$2,0),FALSE))</f>
        <v>0</v>
      </c>
      <c r="T304" s="28">
        <f>IF(ISERROR(1/VLOOKUP($B304,'Justerad allokering'!$B$2:$AG$462,MATCH(T$2,'Justerad allokering'!$B$2:$AF$2,0),FALSE)),VLOOKUP($B304,'Allokerad kvv'!$B$2:$AV$468,MATCH(T$2,'Allokerad kvv'!$B$2:$AV$2,0),FALSE),VLOOKUP($B304,'Justerad allokering'!$B$2:$AG$462,MATCH(T$2,'Justerad allokering'!$B$2:$AF$2,0),FALSE))</f>
        <v>0</v>
      </c>
      <c r="U304" s="28">
        <f>IF(ISERROR(1/VLOOKUP($B304,'Justerad allokering'!$B$2:$AG$462,MATCH(U$2,'Justerad allokering'!$B$2:$AF$2,0),FALSE)),VLOOKUP($B304,'Allokerad kvv'!$B$2:$AV$468,MATCH(U$2,'Allokerad kvv'!$B$2:$AV$2,0),FALSE),VLOOKUP($B304,'Justerad allokering'!$B$2:$AG$462,MATCH(U$2,'Justerad allokering'!$B$2:$AF$2,0),FALSE))</f>
        <v>0</v>
      </c>
      <c r="V304" s="28">
        <f>IF(ISERROR(1/VLOOKUP($B304,'Justerad allokering'!$B$2:$AG$462,MATCH(V$2,'Justerad allokering'!$B$2:$AF$2,0),FALSE)),VLOOKUP($B304,'Allokerad kvv'!$B$2:$AV$468,MATCH(V$2,'Allokerad kvv'!$B$2:$AV$2,0),FALSE),VLOOKUP($B304,'Justerad allokering'!$B$2:$AG$462,MATCH(V$2,'Justerad allokering'!$B$2:$AF$2,0),FALSE))</f>
        <v>0</v>
      </c>
      <c r="W304" s="28">
        <f>IF(ISERROR(1/VLOOKUP($B304,'Justerad allokering'!$B$2:$AG$462,MATCH(W$2,'Justerad allokering'!$B$2:$AF$2,0),FALSE)),VLOOKUP($B304,'Allokerad kvv'!$B$2:$AV$468,MATCH(W$2,'Allokerad kvv'!$B$2:$AV$2,0),FALSE),VLOOKUP($B304,'Justerad allokering'!$B$2:$AG$462,MATCH(W$2,'Justerad allokering'!$B$2:$AF$2,0),FALSE))</f>
        <v>0</v>
      </c>
      <c r="X304" s="28">
        <f>IF(ISERROR(1/VLOOKUP($B304,'Justerad allokering'!$B$2:$AG$462,MATCH(X$2,'Justerad allokering'!$B$2:$AF$2,0),FALSE)),VLOOKUP($B304,'Allokerad kvv'!$B$2:$AV$468,MATCH(X$2,'Allokerad kvv'!$B$2:$AV$2,0),FALSE),VLOOKUP($B304,'Justerad allokering'!$B$2:$AG$462,MATCH(X$2,'Justerad allokering'!$B$2:$AF$2,0),FALSE))</f>
        <v>0</v>
      </c>
      <c r="Y304" s="28">
        <f>IF(ISERROR(1/VLOOKUP($B304,'Justerad allokering'!$B$2:$AG$462,MATCH(Y$2,'Justerad allokering'!$B$2:$AF$2,0),FALSE)),VLOOKUP($B304,'Allokerad kvv'!$B$2:$AV$468,MATCH(Y$2,'Allokerad kvv'!$B$2:$AV$2,0),FALSE),VLOOKUP($B304,'Justerad allokering'!$B$2:$AG$462,MATCH(Y$2,'Justerad allokering'!$B$2:$AF$2,0),FALSE))</f>
        <v>0</v>
      </c>
      <c r="Z304" s="28">
        <f>IF(ISERROR(1/VLOOKUP($B304,'Justerad allokering'!$B$2:$AG$462,MATCH(Z$2,'Justerad allokering'!$B$2:$AF$2,0),FALSE)),VLOOKUP($B304,'Allokerad kvv'!$B$2:$AV$468,MATCH(Z$2,'Allokerad kvv'!$B$2:$AV$2,0),FALSE),VLOOKUP($B304,'Justerad allokering'!$B$2:$AG$462,MATCH(Z$2,'Justerad allokering'!$B$2:$AF$2,0),FALSE))</f>
        <v>0</v>
      </c>
      <c r="AA304" s="28"/>
      <c r="AB304" s="28"/>
      <c r="AE304">
        <f t="shared" si="12"/>
        <v>0</v>
      </c>
      <c r="AG304">
        <f t="shared" si="13"/>
        <v>0</v>
      </c>
      <c r="AH304">
        <f t="shared" si="14"/>
        <v>0</v>
      </c>
      <c r="AI304" s="55" t="str">
        <f>IF(AH304=0,"",AH304/VLOOKUP(B304,Kraftvärmeprod!$B$1:$BC$480,MATCH("Summa tillförd energi exklusive rökgaskondensering",Kraftvärmeprod!$B$1:$BC$1,0),FALSE))</f>
        <v/>
      </c>
    </row>
    <row r="305" spans="1:35" x14ac:dyDescent="0.35">
      <c r="A305" s="28" t="s">
        <v>403</v>
      </c>
      <c r="B305" s="28" t="s">
        <v>412</v>
      </c>
      <c r="C305" s="28">
        <f>IF(ISERROR(1/VLOOKUP($B305,'Justerad allokering'!$B$2:$AG$462,MATCH(C$2,'Justerad allokering'!$B$2:$AF$2,0),FALSE)),VLOOKUP($B305,'Allokerad kvv'!$B$2:$AV$468,MATCH(C$2,'Allokerad kvv'!$B$2:$AV$2,0),FALSE),VLOOKUP($B305,'Justerad allokering'!$B$2:$AG$462,MATCH(C$2,'Justerad allokering'!$B$2:$AF$2,0),FALSE))</f>
        <v>0</v>
      </c>
      <c r="D305" s="28">
        <f>IF(ISERROR(1/VLOOKUP($B305,'Justerad allokering'!$B$2:$AG$462,MATCH(D$2,'Justerad allokering'!$B$2:$AF$2,0),FALSE)),VLOOKUP($B305,'Allokerad kvv'!$B$2:$AV$468,MATCH(D$2,'Allokerad kvv'!$B$2:$AV$2,0),FALSE),VLOOKUP($B305,'Justerad allokering'!$B$2:$AG$462,MATCH(D$2,'Justerad allokering'!$B$2:$AF$2,0),FALSE))</f>
        <v>0</v>
      </c>
      <c r="E305" s="28">
        <f>IF(ISERROR(1/VLOOKUP($B305,'Justerad allokering'!$B$2:$AG$462,MATCH(E$2,'Justerad allokering'!$B$2:$AF$2,0),FALSE)),VLOOKUP($B305,'Allokerad kvv'!$B$2:$AV$468,MATCH(E$2,'Allokerad kvv'!$B$2:$AV$2,0),FALSE),VLOOKUP($B305,'Justerad allokering'!$B$2:$AG$462,MATCH(E$2,'Justerad allokering'!$B$2:$AF$2,0),FALSE))</f>
        <v>4.5233299999999996</v>
      </c>
      <c r="F305" s="28">
        <f>IF(ISERROR(1/VLOOKUP($B305,'Justerad allokering'!$B$2:$AG$462,MATCH(F$2,'Justerad allokering'!$B$2:$AF$2,0),FALSE)),VLOOKUP($B305,'Allokerad kvv'!$B$2:$AV$468,MATCH(F$2,'Allokerad kvv'!$B$2:$AV$2,0),FALSE),VLOOKUP($B305,'Justerad allokering'!$B$2:$AG$462,MATCH(F$2,'Justerad allokering'!$B$2:$AF$2,0),FALSE))</f>
        <v>0</v>
      </c>
      <c r="G305" s="28">
        <f>IF(ISERROR(1/VLOOKUP($B305,'Justerad allokering'!$B$2:$AG$462,MATCH(G$2,'Justerad allokering'!$B$2:$AF$2,0),FALSE)),VLOOKUP($B305,'Allokerad kvv'!$B$2:$AV$468,MATCH(G$2,'Allokerad kvv'!$B$2:$AV$2,0),FALSE),VLOOKUP($B305,'Justerad allokering'!$B$2:$AG$462,MATCH(G$2,'Justerad allokering'!$B$2:$AF$2,0),FALSE))</f>
        <v>8.1035800000000005E-2</v>
      </c>
      <c r="H305" s="28">
        <f>IF(ISERROR(1/VLOOKUP($B305,'Justerad allokering'!$B$2:$AG$462,MATCH(H$2,'Justerad allokering'!$B$2:$AF$2,0),FALSE)),VLOOKUP($B305,'Allokerad kvv'!$B$2:$AV$468,MATCH(H$2,'Allokerad kvv'!$B$2:$AV$2,0),FALSE),VLOOKUP($B305,'Justerad allokering'!$B$2:$AG$462,MATCH(H$2,'Justerad allokering'!$B$2:$AF$2,0),FALSE))</f>
        <v>0</v>
      </c>
      <c r="I305" s="28">
        <f>IF(ISERROR(1/VLOOKUP($B305,'Justerad allokering'!$B$2:$AG$462,MATCH(I$2,'Justerad allokering'!$B$2:$AF$2,0),FALSE)),VLOOKUP($B305,'Allokerad kvv'!$B$2:$AV$468,MATCH(I$2,'Allokerad kvv'!$B$2:$AV$2,0),FALSE),VLOOKUP($B305,'Justerad allokering'!$B$2:$AG$462,MATCH(I$2,'Justerad allokering'!$B$2:$AF$2,0),FALSE))</f>
        <v>0</v>
      </c>
      <c r="J305" s="28">
        <f>IF(ISERROR(1/VLOOKUP($B305,'Justerad allokering'!$B$2:$AG$462,MATCH(J$2,'Justerad allokering'!$B$2:$AF$2,0),FALSE)),VLOOKUP($B305,'Allokerad kvv'!$B$2:$AV$468,MATCH(J$2,'Allokerad kvv'!$B$2:$AV$2,0),FALSE),VLOOKUP($B305,'Justerad allokering'!$B$2:$AG$462,MATCH(J$2,'Justerad allokering'!$B$2:$AF$2,0),FALSE))</f>
        <v>31.2393</v>
      </c>
      <c r="K305" s="28">
        <f>IF(ISERROR(1/VLOOKUP($B305,'Justerad allokering'!$B$2:$AG$462,MATCH(K$2,'Justerad allokering'!$B$2:$AF$2,0),FALSE)),VLOOKUP($B305,'Allokerad kvv'!$B$2:$AV$468,MATCH(K$2,'Allokerad kvv'!$B$2:$AV$2,0),FALSE),VLOOKUP($B305,'Justerad allokering'!$B$2:$AG$462,MATCH(K$2,'Justerad allokering'!$B$2:$AF$2,0),FALSE))</f>
        <v>2.4429599999999998</v>
      </c>
      <c r="L305" s="28">
        <f>IF(ISERROR(1/VLOOKUP($B305,'Justerad allokering'!$B$2:$AG$462,MATCH(L$2,'Justerad allokering'!$B$2:$AF$2,0),FALSE)),VLOOKUP($B305,'Allokerad kvv'!$B$2:$AV$468,MATCH(L$2,'Allokerad kvv'!$B$2:$AV$2,0),FALSE),VLOOKUP($B305,'Justerad allokering'!$B$2:$AG$462,MATCH(L$2,'Justerad allokering'!$B$2:$AF$2,0),FALSE))</f>
        <v>0</v>
      </c>
      <c r="M305" s="28">
        <f>IF(ISERROR(1/VLOOKUP($B305,'Justerad allokering'!$B$2:$AG$462,MATCH(M$2,'Justerad allokering'!$B$2:$AF$2,0),FALSE)),VLOOKUP($B305,'Allokerad kvv'!$B$2:$AV$468,MATCH(M$2,'Allokerad kvv'!$B$2:$AV$2,0),FALSE),VLOOKUP($B305,'Justerad allokering'!$B$2:$AG$462,MATCH(M$2,'Justerad allokering'!$B$2:$AF$2,0),FALSE))</f>
        <v>0</v>
      </c>
      <c r="N305" s="28">
        <f>IF(ISERROR(1/VLOOKUP($B305,'Justerad allokering'!$B$2:$AG$462,MATCH(N$2,'Justerad allokering'!$B$2:$AF$2,0),FALSE)),VLOOKUP($B305,'Allokerad kvv'!$B$2:$AV$468,MATCH(N$2,'Allokerad kvv'!$B$2:$AV$2,0),FALSE),VLOOKUP($B305,'Justerad allokering'!$B$2:$AG$462,MATCH(N$2,'Justerad allokering'!$B$2:$AF$2,0),FALSE))</f>
        <v>0</v>
      </c>
      <c r="O305" s="28">
        <f>IF(ISERROR(1/VLOOKUP($B305,'Justerad allokering'!$B$2:$AG$462,MATCH(O$2,'Justerad allokering'!$B$2:$AF$2,0),FALSE)),VLOOKUP($B305,'Allokerad kvv'!$B$2:$AV$468,MATCH(O$2,'Allokerad kvv'!$B$2:$AV$2,0),FALSE),VLOOKUP($B305,'Justerad allokering'!$B$2:$AG$462,MATCH(O$2,'Justerad allokering'!$B$2:$AF$2,0),FALSE))</f>
        <v>26.221699999999998</v>
      </c>
      <c r="P305" s="28">
        <f>IF(ISERROR(1/VLOOKUP($B305,'Justerad allokering'!$B$2:$AG$462,MATCH(P$2,'Justerad allokering'!$B$2:$AF$2,0),FALSE)),VLOOKUP($B305,'Allokerad kvv'!$B$2:$AV$468,MATCH(P$2,'Allokerad kvv'!$B$2:$AV$2,0),FALSE),VLOOKUP($B305,'Justerad allokering'!$B$2:$AG$462,MATCH(P$2,'Justerad allokering'!$B$2:$AF$2,0),FALSE))</f>
        <v>5.7669800000000002</v>
      </c>
      <c r="Q305" s="28">
        <f>IF(ISERROR(1/VLOOKUP($B305,'Justerad allokering'!$B$2:$AG$462,MATCH(Q$2,'Justerad allokering'!$B$2:$AF$2,0),FALSE)),VLOOKUP($B305,'Allokerad kvv'!$B$2:$AV$468,MATCH(Q$2,'Allokerad kvv'!$B$2:$AV$2,0),FALSE),VLOOKUP($B305,'Justerad allokering'!$B$2:$AG$462,MATCH(Q$2,'Justerad allokering'!$B$2:$AF$2,0),FALSE))</f>
        <v>0</v>
      </c>
      <c r="R305" s="28">
        <f>IF(ISERROR(1/VLOOKUP($B305,'Justerad allokering'!$B$2:$AG$462,MATCH(R$2,'Justerad allokering'!$B$2:$AF$2,0),FALSE)),VLOOKUP($B305,'Allokerad kvv'!$B$2:$AV$468,MATCH(R$2,'Allokerad kvv'!$B$2:$AV$2,0),FALSE),VLOOKUP($B305,'Justerad allokering'!$B$2:$AG$462,MATCH(R$2,'Justerad allokering'!$B$2:$AF$2,0),FALSE))</f>
        <v>0</v>
      </c>
      <c r="S305" s="28">
        <f>IF(ISERROR(1/VLOOKUP($B305,'Justerad allokering'!$B$2:$AG$462,MATCH(S$2,'Justerad allokering'!$B$2:$AF$2,0),FALSE)),VLOOKUP($B305,'Allokerad kvv'!$B$2:$AV$468,MATCH(S$2,'Allokerad kvv'!$B$2:$AV$2,0),FALSE),VLOOKUP($B305,'Justerad allokering'!$B$2:$AG$462,MATCH(S$2,'Justerad allokering'!$B$2:$AF$2,0),FALSE))</f>
        <v>16.321300000000001</v>
      </c>
      <c r="T305" s="28">
        <f>IF(ISERROR(1/VLOOKUP($B305,'Justerad allokering'!$B$2:$AG$462,MATCH(T$2,'Justerad allokering'!$B$2:$AF$2,0),FALSE)),VLOOKUP($B305,'Allokerad kvv'!$B$2:$AV$468,MATCH(T$2,'Allokerad kvv'!$B$2:$AV$2,0),FALSE),VLOOKUP($B305,'Justerad allokering'!$B$2:$AG$462,MATCH(T$2,'Justerad allokering'!$B$2:$AF$2,0),FALSE))</f>
        <v>0</v>
      </c>
      <c r="U305" s="28">
        <f>IF(ISERROR(1/VLOOKUP($B305,'Justerad allokering'!$B$2:$AG$462,MATCH(U$2,'Justerad allokering'!$B$2:$AF$2,0),FALSE)),VLOOKUP($B305,'Allokerad kvv'!$B$2:$AV$468,MATCH(U$2,'Allokerad kvv'!$B$2:$AV$2,0),FALSE),VLOOKUP($B305,'Justerad allokering'!$B$2:$AG$462,MATCH(U$2,'Justerad allokering'!$B$2:$AF$2,0),FALSE))</f>
        <v>0</v>
      </c>
      <c r="V305" s="28">
        <f>IF(ISERROR(1/VLOOKUP($B305,'Justerad allokering'!$B$2:$AG$462,MATCH(V$2,'Justerad allokering'!$B$2:$AF$2,0),FALSE)),VLOOKUP($B305,'Allokerad kvv'!$B$2:$AV$468,MATCH(V$2,'Allokerad kvv'!$B$2:$AV$2,0),FALSE),VLOOKUP($B305,'Justerad allokering'!$B$2:$AG$462,MATCH(V$2,'Justerad allokering'!$B$2:$AF$2,0),FALSE))</f>
        <v>0</v>
      </c>
      <c r="W305" s="28">
        <f>IF(ISERROR(1/VLOOKUP($B305,'Justerad allokering'!$B$2:$AG$462,MATCH(W$2,'Justerad allokering'!$B$2:$AF$2,0),FALSE)),VLOOKUP($B305,'Allokerad kvv'!$B$2:$AV$468,MATCH(W$2,'Allokerad kvv'!$B$2:$AV$2,0),FALSE),VLOOKUP($B305,'Justerad allokering'!$B$2:$AG$462,MATCH(W$2,'Justerad allokering'!$B$2:$AF$2,0),FALSE))</f>
        <v>0</v>
      </c>
      <c r="X305" s="28">
        <f>IF(ISERROR(1/VLOOKUP($B305,'Justerad allokering'!$B$2:$AG$462,MATCH(X$2,'Justerad allokering'!$B$2:$AF$2,0),FALSE)),VLOOKUP($B305,'Allokerad kvv'!$B$2:$AV$468,MATCH(X$2,'Allokerad kvv'!$B$2:$AV$2,0),FALSE),VLOOKUP($B305,'Justerad allokering'!$B$2:$AG$462,MATCH(X$2,'Justerad allokering'!$B$2:$AF$2,0),FALSE))</f>
        <v>0</v>
      </c>
      <c r="Y305" s="28">
        <f>IF(ISERROR(1/VLOOKUP($B305,'Justerad allokering'!$B$2:$AG$462,MATCH(Y$2,'Justerad allokering'!$B$2:$AF$2,0),FALSE)),VLOOKUP($B305,'Allokerad kvv'!$B$2:$AV$468,MATCH(Y$2,'Allokerad kvv'!$B$2:$AV$2,0),FALSE),VLOOKUP($B305,'Justerad allokering'!$B$2:$AG$462,MATCH(Y$2,'Justerad allokering'!$B$2:$AF$2,0),FALSE))</f>
        <v>0</v>
      </c>
      <c r="Z305" s="28">
        <f>IF(ISERROR(1/VLOOKUP($B305,'Justerad allokering'!$B$2:$AG$462,MATCH(Z$2,'Justerad allokering'!$B$2:$AF$2,0),FALSE)),VLOOKUP($B305,'Allokerad kvv'!$B$2:$AV$468,MATCH(Z$2,'Allokerad kvv'!$B$2:$AV$2,0),FALSE),VLOOKUP($B305,'Justerad allokering'!$B$2:$AG$462,MATCH(Z$2,'Justerad allokering'!$B$2:$AF$2,0),FALSE))</f>
        <v>0</v>
      </c>
      <c r="AA305" s="28"/>
      <c r="AB305" s="28"/>
      <c r="AE305">
        <f t="shared" si="12"/>
        <v>86.596605799999992</v>
      </c>
      <c r="AG305">
        <f t="shared" si="13"/>
        <v>84.153645799999993</v>
      </c>
      <c r="AH305">
        <f t="shared" si="14"/>
        <v>84.153645799999993</v>
      </c>
      <c r="AI305" s="55">
        <f>IF(AH305=0,"",AH305/VLOOKUP(B305,Kraftvärmeprod!$B$1:$BC$480,MATCH("Summa tillförd energi exklusive rökgaskondensering",Kraftvärmeprod!$B$1:$BC$1,0),FALSE))</f>
        <v>0.53235183547466769</v>
      </c>
    </row>
    <row r="306" spans="1:35" x14ac:dyDescent="0.35">
      <c r="A306" s="28" t="s">
        <v>403</v>
      </c>
      <c r="B306" s="28" t="s">
        <v>413</v>
      </c>
      <c r="C306" s="28">
        <f>IF(ISERROR(1/VLOOKUP($B306,'Justerad allokering'!$B$2:$AG$462,MATCH(C$2,'Justerad allokering'!$B$2:$AF$2,0),FALSE)),VLOOKUP($B306,'Allokerad kvv'!$B$2:$AV$468,MATCH(C$2,'Allokerad kvv'!$B$2:$AV$2,0),FALSE),VLOOKUP($B306,'Justerad allokering'!$B$2:$AG$462,MATCH(C$2,'Justerad allokering'!$B$2:$AF$2,0),FALSE))</f>
        <v>0</v>
      </c>
      <c r="D306" s="28">
        <f>IF(ISERROR(1/VLOOKUP($B306,'Justerad allokering'!$B$2:$AG$462,MATCH(D$2,'Justerad allokering'!$B$2:$AF$2,0),FALSE)),VLOOKUP($B306,'Allokerad kvv'!$B$2:$AV$468,MATCH(D$2,'Allokerad kvv'!$B$2:$AV$2,0),FALSE),VLOOKUP($B306,'Justerad allokering'!$B$2:$AG$462,MATCH(D$2,'Justerad allokering'!$B$2:$AF$2,0),FALSE))</f>
        <v>0</v>
      </c>
      <c r="E306" s="28">
        <f>IF(ISERROR(1/VLOOKUP($B306,'Justerad allokering'!$B$2:$AG$462,MATCH(E$2,'Justerad allokering'!$B$2:$AF$2,0),FALSE)),VLOOKUP($B306,'Allokerad kvv'!$B$2:$AV$468,MATCH(E$2,'Allokerad kvv'!$B$2:$AV$2,0),FALSE),VLOOKUP($B306,'Justerad allokering'!$B$2:$AG$462,MATCH(E$2,'Justerad allokering'!$B$2:$AF$2,0),FALSE))</f>
        <v>0</v>
      </c>
      <c r="F306" s="28">
        <f>IF(ISERROR(1/VLOOKUP($B306,'Justerad allokering'!$B$2:$AG$462,MATCH(F$2,'Justerad allokering'!$B$2:$AF$2,0),FALSE)),VLOOKUP($B306,'Allokerad kvv'!$B$2:$AV$468,MATCH(F$2,'Allokerad kvv'!$B$2:$AV$2,0),FALSE),VLOOKUP($B306,'Justerad allokering'!$B$2:$AG$462,MATCH(F$2,'Justerad allokering'!$B$2:$AF$2,0),FALSE))</f>
        <v>0</v>
      </c>
      <c r="G306" s="28">
        <f>IF(ISERROR(1/VLOOKUP($B306,'Justerad allokering'!$B$2:$AG$462,MATCH(G$2,'Justerad allokering'!$B$2:$AF$2,0),FALSE)),VLOOKUP($B306,'Allokerad kvv'!$B$2:$AV$468,MATCH(G$2,'Allokerad kvv'!$B$2:$AV$2,0),FALSE),VLOOKUP($B306,'Justerad allokering'!$B$2:$AG$462,MATCH(G$2,'Justerad allokering'!$B$2:$AF$2,0),FALSE))</f>
        <v>0</v>
      </c>
      <c r="H306" s="28">
        <f>IF(ISERROR(1/VLOOKUP($B306,'Justerad allokering'!$B$2:$AG$462,MATCH(H$2,'Justerad allokering'!$B$2:$AF$2,0),FALSE)),VLOOKUP($B306,'Allokerad kvv'!$B$2:$AV$468,MATCH(H$2,'Allokerad kvv'!$B$2:$AV$2,0),FALSE),VLOOKUP($B306,'Justerad allokering'!$B$2:$AG$462,MATCH(H$2,'Justerad allokering'!$B$2:$AF$2,0),FALSE))</f>
        <v>0</v>
      </c>
      <c r="I306" s="28">
        <f>IF(ISERROR(1/VLOOKUP($B306,'Justerad allokering'!$B$2:$AG$462,MATCH(I$2,'Justerad allokering'!$B$2:$AF$2,0),FALSE)),VLOOKUP($B306,'Allokerad kvv'!$B$2:$AV$468,MATCH(I$2,'Allokerad kvv'!$B$2:$AV$2,0),FALSE),VLOOKUP($B306,'Justerad allokering'!$B$2:$AG$462,MATCH(I$2,'Justerad allokering'!$B$2:$AF$2,0),FALSE))</f>
        <v>0</v>
      </c>
      <c r="J306" s="28">
        <f>IF(ISERROR(1/VLOOKUP($B306,'Justerad allokering'!$B$2:$AG$462,MATCH(J$2,'Justerad allokering'!$B$2:$AF$2,0),FALSE)),VLOOKUP($B306,'Allokerad kvv'!$B$2:$AV$468,MATCH(J$2,'Allokerad kvv'!$B$2:$AV$2,0),FALSE),VLOOKUP($B306,'Justerad allokering'!$B$2:$AG$462,MATCH(J$2,'Justerad allokering'!$B$2:$AF$2,0),FALSE))</f>
        <v>0</v>
      </c>
      <c r="K306" s="28">
        <f>IF(ISERROR(1/VLOOKUP($B306,'Justerad allokering'!$B$2:$AG$462,MATCH(K$2,'Justerad allokering'!$B$2:$AF$2,0),FALSE)),VLOOKUP($B306,'Allokerad kvv'!$B$2:$AV$468,MATCH(K$2,'Allokerad kvv'!$B$2:$AV$2,0),FALSE),VLOOKUP($B306,'Justerad allokering'!$B$2:$AG$462,MATCH(K$2,'Justerad allokering'!$B$2:$AF$2,0),FALSE))</f>
        <v>0</v>
      </c>
      <c r="L306" s="28">
        <f>IF(ISERROR(1/VLOOKUP($B306,'Justerad allokering'!$B$2:$AG$462,MATCH(L$2,'Justerad allokering'!$B$2:$AF$2,0),FALSE)),VLOOKUP($B306,'Allokerad kvv'!$B$2:$AV$468,MATCH(L$2,'Allokerad kvv'!$B$2:$AV$2,0),FALSE),VLOOKUP($B306,'Justerad allokering'!$B$2:$AG$462,MATCH(L$2,'Justerad allokering'!$B$2:$AF$2,0),FALSE))</f>
        <v>0</v>
      </c>
      <c r="M306" s="28">
        <f>IF(ISERROR(1/VLOOKUP($B306,'Justerad allokering'!$B$2:$AG$462,MATCH(M$2,'Justerad allokering'!$B$2:$AF$2,0),FALSE)),VLOOKUP($B306,'Allokerad kvv'!$B$2:$AV$468,MATCH(M$2,'Allokerad kvv'!$B$2:$AV$2,0),FALSE),VLOOKUP($B306,'Justerad allokering'!$B$2:$AG$462,MATCH(M$2,'Justerad allokering'!$B$2:$AF$2,0),FALSE))</f>
        <v>0</v>
      </c>
      <c r="N306" s="28">
        <f>IF(ISERROR(1/VLOOKUP($B306,'Justerad allokering'!$B$2:$AG$462,MATCH(N$2,'Justerad allokering'!$B$2:$AF$2,0),FALSE)),VLOOKUP($B306,'Allokerad kvv'!$B$2:$AV$468,MATCH(N$2,'Allokerad kvv'!$B$2:$AV$2,0),FALSE),VLOOKUP($B306,'Justerad allokering'!$B$2:$AG$462,MATCH(N$2,'Justerad allokering'!$B$2:$AF$2,0),FALSE))</f>
        <v>0</v>
      </c>
      <c r="O306" s="28">
        <f>IF(ISERROR(1/VLOOKUP($B306,'Justerad allokering'!$B$2:$AG$462,MATCH(O$2,'Justerad allokering'!$B$2:$AF$2,0),FALSE)),VLOOKUP($B306,'Allokerad kvv'!$B$2:$AV$468,MATCH(O$2,'Allokerad kvv'!$B$2:$AV$2,0),FALSE),VLOOKUP($B306,'Justerad allokering'!$B$2:$AG$462,MATCH(O$2,'Justerad allokering'!$B$2:$AF$2,0),FALSE))</f>
        <v>0</v>
      </c>
      <c r="P306" s="28">
        <f>IF(ISERROR(1/VLOOKUP($B306,'Justerad allokering'!$B$2:$AG$462,MATCH(P$2,'Justerad allokering'!$B$2:$AF$2,0),FALSE)),VLOOKUP($B306,'Allokerad kvv'!$B$2:$AV$468,MATCH(P$2,'Allokerad kvv'!$B$2:$AV$2,0),FALSE),VLOOKUP($B306,'Justerad allokering'!$B$2:$AG$462,MATCH(P$2,'Justerad allokering'!$B$2:$AF$2,0),FALSE))</f>
        <v>0</v>
      </c>
      <c r="Q306" s="28">
        <f>IF(ISERROR(1/VLOOKUP($B306,'Justerad allokering'!$B$2:$AG$462,MATCH(Q$2,'Justerad allokering'!$B$2:$AF$2,0),FALSE)),VLOOKUP($B306,'Allokerad kvv'!$B$2:$AV$468,MATCH(Q$2,'Allokerad kvv'!$B$2:$AV$2,0),FALSE),VLOOKUP($B306,'Justerad allokering'!$B$2:$AG$462,MATCH(Q$2,'Justerad allokering'!$B$2:$AF$2,0),FALSE))</f>
        <v>0</v>
      </c>
      <c r="R306" s="28">
        <f>IF(ISERROR(1/VLOOKUP($B306,'Justerad allokering'!$B$2:$AG$462,MATCH(R$2,'Justerad allokering'!$B$2:$AF$2,0),FALSE)),VLOOKUP($B306,'Allokerad kvv'!$B$2:$AV$468,MATCH(R$2,'Allokerad kvv'!$B$2:$AV$2,0),FALSE),VLOOKUP($B306,'Justerad allokering'!$B$2:$AG$462,MATCH(R$2,'Justerad allokering'!$B$2:$AF$2,0),FALSE))</f>
        <v>0</v>
      </c>
      <c r="S306" s="28">
        <f>IF(ISERROR(1/VLOOKUP($B306,'Justerad allokering'!$B$2:$AG$462,MATCH(S$2,'Justerad allokering'!$B$2:$AF$2,0),FALSE)),VLOOKUP($B306,'Allokerad kvv'!$B$2:$AV$468,MATCH(S$2,'Allokerad kvv'!$B$2:$AV$2,0),FALSE),VLOOKUP($B306,'Justerad allokering'!$B$2:$AG$462,MATCH(S$2,'Justerad allokering'!$B$2:$AF$2,0),FALSE))</f>
        <v>0</v>
      </c>
      <c r="T306" s="28">
        <f>IF(ISERROR(1/VLOOKUP($B306,'Justerad allokering'!$B$2:$AG$462,MATCH(T$2,'Justerad allokering'!$B$2:$AF$2,0),FALSE)),VLOOKUP($B306,'Allokerad kvv'!$B$2:$AV$468,MATCH(T$2,'Allokerad kvv'!$B$2:$AV$2,0),FALSE),VLOOKUP($B306,'Justerad allokering'!$B$2:$AG$462,MATCH(T$2,'Justerad allokering'!$B$2:$AF$2,0),FALSE))</f>
        <v>0</v>
      </c>
      <c r="U306" s="28">
        <f>IF(ISERROR(1/VLOOKUP($B306,'Justerad allokering'!$B$2:$AG$462,MATCH(U$2,'Justerad allokering'!$B$2:$AF$2,0),FALSE)),VLOOKUP($B306,'Allokerad kvv'!$B$2:$AV$468,MATCH(U$2,'Allokerad kvv'!$B$2:$AV$2,0),FALSE),VLOOKUP($B306,'Justerad allokering'!$B$2:$AG$462,MATCH(U$2,'Justerad allokering'!$B$2:$AF$2,0),FALSE))</f>
        <v>0</v>
      </c>
      <c r="V306" s="28">
        <f>IF(ISERROR(1/VLOOKUP($B306,'Justerad allokering'!$B$2:$AG$462,MATCH(V$2,'Justerad allokering'!$B$2:$AF$2,0),FALSE)),VLOOKUP($B306,'Allokerad kvv'!$B$2:$AV$468,MATCH(V$2,'Allokerad kvv'!$B$2:$AV$2,0),FALSE),VLOOKUP($B306,'Justerad allokering'!$B$2:$AG$462,MATCH(V$2,'Justerad allokering'!$B$2:$AF$2,0),FALSE))</f>
        <v>0</v>
      </c>
      <c r="W306" s="28">
        <f>IF(ISERROR(1/VLOOKUP($B306,'Justerad allokering'!$B$2:$AG$462,MATCH(W$2,'Justerad allokering'!$B$2:$AF$2,0),FALSE)),VLOOKUP($B306,'Allokerad kvv'!$B$2:$AV$468,MATCH(W$2,'Allokerad kvv'!$B$2:$AV$2,0),FALSE),VLOOKUP($B306,'Justerad allokering'!$B$2:$AG$462,MATCH(W$2,'Justerad allokering'!$B$2:$AF$2,0),FALSE))</f>
        <v>0</v>
      </c>
      <c r="X306" s="28">
        <f>IF(ISERROR(1/VLOOKUP($B306,'Justerad allokering'!$B$2:$AG$462,MATCH(X$2,'Justerad allokering'!$B$2:$AF$2,0),FALSE)),VLOOKUP($B306,'Allokerad kvv'!$B$2:$AV$468,MATCH(X$2,'Allokerad kvv'!$B$2:$AV$2,0),FALSE),VLOOKUP($B306,'Justerad allokering'!$B$2:$AG$462,MATCH(X$2,'Justerad allokering'!$B$2:$AF$2,0),FALSE))</f>
        <v>0</v>
      </c>
      <c r="Y306" s="28">
        <f>IF(ISERROR(1/VLOOKUP($B306,'Justerad allokering'!$B$2:$AG$462,MATCH(Y$2,'Justerad allokering'!$B$2:$AF$2,0),FALSE)),VLOOKUP($B306,'Allokerad kvv'!$B$2:$AV$468,MATCH(Y$2,'Allokerad kvv'!$B$2:$AV$2,0),FALSE),VLOOKUP($B306,'Justerad allokering'!$B$2:$AG$462,MATCH(Y$2,'Justerad allokering'!$B$2:$AF$2,0),FALSE))</f>
        <v>0</v>
      </c>
      <c r="Z306" s="28">
        <f>IF(ISERROR(1/VLOOKUP($B306,'Justerad allokering'!$B$2:$AG$462,MATCH(Z$2,'Justerad allokering'!$B$2:$AF$2,0),FALSE)),VLOOKUP($B306,'Allokerad kvv'!$B$2:$AV$468,MATCH(Z$2,'Allokerad kvv'!$B$2:$AV$2,0),FALSE),VLOOKUP($B306,'Justerad allokering'!$B$2:$AG$462,MATCH(Z$2,'Justerad allokering'!$B$2:$AF$2,0),FALSE))</f>
        <v>0</v>
      </c>
      <c r="AA306" s="28"/>
      <c r="AB306" s="28"/>
      <c r="AE306">
        <f t="shared" si="12"/>
        <v>0</v>
      </c>
      <c r="AG306">
        <f t="shared" si="13"/>
        <v>0</v>
      </c>
      <c r="AH306">
        <f t="shared" si="14"/>
        <v>0</v>
      </c>
      <c r="AI306" s="55" t="str">
        <f>IF(AH306=0,"",AH306/VLOOKUP(B306,Kraftvärmeprod!$B$1:$BC$480,MATCH("Summa tillförd energi exklusive rökgaskondensering",Kraftvärmeprod!$B$1:$BC$1,0),FALSE))</f>
        <v/>
      </c>
    </row>
    <row r="307" spans="1:35" x14ac:dyDescent="0.35">
      <c r="A307" s="28" t="s">
        <v>403</v>
      </c>
      <c r="B307" s="28" t="s">
        <v>414</v>
      </c>
      <c r="C307" s="28">
        <f>IF(ISERROR(1/VLOOKUP($B307,'Justerad allokering'!$B$2:$AG$462,MATCH(C$2,'Justerad allokering'!$B$2:$AF$2,0),FALSE)),VLOOKUP($B307,'Allokerad kvv'!$B$2:$AV$468,MATCH(C$2,'Allokerad kvv'!$B$2:$AV$2,0),FALSE),VLOOKUP($B307,'Justerad allokering'!$B$2:$AG$462,MATCH(C$2,'Justerad allokering'!$B$2:$AF$2,0),FALSE))</f>
        <v>0</v>
      </c>
      <c r="D307" s="28">
        <f>IF(ISERROR(1/VLOOKUP($B307,'Justerad allokering'!$B$2:$AG$462,MATCH(D$2,'Justerad allokering'!$B$2:$AF$2,0),FALSE)),VLOOKUP($B307,'Allokerad kvv'!$B$2:$AV$468,MATCH(D$2,'Allokerad kvv'!$B$2:$AV$2,0),FALSE),VLOOKUP($B307,'Justerad allokering'!$B$2:$AG$462,MATCH(D$2,'Justerad allokering'!$B$2:$AF$2,0),FALSE))</f>
        <v>0</v>
      </c>
      <c r="E307" s="28">
        <f>IF(ISERROR(1/VLOOKUP($B307,'Justerad allokering'!$B$2:$AG$462,MATCH(E$2,'Justerad allokering'!$B$2:$AF$2,0),FALSE)),VLOOKUP($B307,'Allokerad kvv'!$B$2:$AV$468,MATCH(E$2,'Allokerad kvv'!$B$2:$AV$2,0),FALSE),VLOOKUP($B307,'Justerad allokering'!$B$2:$AG$462,MATCH(E$2,'Justerad allokering'!$B$2:$AF$2,0),FALSE))</f>
        <v>54.701999999999998</v>
      </c>
      <c r="F307" s="28">
        <f>IF(ISERROR(1/VLOOKUP($B307,'Justerad allokering'!$B$2:$AG$462,MATCH(F$2,'Justerad allokering'!$B$2:$AF$2,0),FALSE)),VLOOKUP($B307,'Allokerad kvv'!$B$2:$AV$468,MATCH(F$2,'Allokerad kvv'!$B$2:$AV$2,0),FALSE),VLOOKUP($B307,'Justerad allokering'!$B$2:$AG$462,MATCH(F$2,'Justerad allokering'!$B$2:$AF$2,0),FALSE))</f>
        <v>0</v>
      </c>
      <c r="G307" s="28">
        <f>IF(ISERROR(1/VLOOKUP($B307,'Justerad allokering'!$B$2:$AG$462,MATCH(G$2,'Justerad allokering'!$B$2:$AF$2,0),FALSE)),VLOOKUP($B307,'Allokerad kvv'!$B$2:$AV$468,MATCH(G$2,'Allokerad kvv'!$B$2:$AV$2,0),FALSE),VLOOKUP($B307,'Justerad allokering'!$B$2:$AG$462,MATCH(G$2,'Justerad allokering'!$B$2:$AF$2,0),FALSE))</f>
        <v>0</v>
      </c>
      <c r="H307" s="28">
        <f>IF(ISERROR(1/VLOOKUP($B307,'Justerad allokering'!$B$2:$AG$462,MATCH(H$2,'Justerad allokering'!$B$2:$AF$2,0),FALSE)),VLOOKUP($B307,'Allokerad kvv'!$B$2:$AV$468,MATCH(H$2,'Allokerad kvv'!$B$2:$AV$2,0),FALSE),VLOOKUP($B307,'Justerad allokering'!$B$2:$AG$462,MATCH(H$2,'Justerad allokering'!$B$2:$AF$2,0),FALSE))</f>
        <v>0</v>
      </c>
      <c r="I307" s="28">
        <f>IF(ISERROR(1/VLOOKUP($B307,'Justerad allokering'!$B$2:$AG$462,MATCH(I$2,'Justerad allokering'!$B$2:$AF$2,0),FALSE)),VLOOKUP($B307,'Allokerad kvv'!$B$2:$AV$468,MATCH(I$2,'Allokerad kvv'!$B$2:$AV$2,0),FALSE),VLOOKUP($B307,'Justerad allokering'!$B$2:$AG$462,MATCH(I$2,'Justerad allokering'!$B$2:$AF$2,0),FALSE))</f>
        <v>0</v>
      </c>
      <c r="J307" s="28">
        <f>IF(ISERROR(1/VLOOKUP($B307,'Justerad allokering'!$B$2:$AG$462,MATCH(J$2,'Justerad allokering'!$B$2:$AF$2,0),FALSE)),VLOOKUP($B307,'Allokerad kvv'!$B$2:$AV$468,MATCH(J$2,'Allokerad kvv'!$B$2:$AV$2,0),FALSE),VLOOKUP($B307,'Justerad allokering'!$B$2:$AG$462,MATCH(J$2,'Justerad allokering'!$B$2:$AF$2,0),FALSE))</f>
        <v>0</v>
      </c>
      <c r="K307" s="28">
        <f>IF(ISERROR(1/VLOOKUP($B307,'Justerad allokering'!$B$2:$AG$462,MATCH(K$2,'Justerad allokering'!$B$2:$AF$2,0),FALSE)),VLOOKUP($B307,'Allokerad kvv'!$B$2:$AV$468,MATCH(K$2,'Allokerad kvv'!$B$2:$AV$2,0),FALSE),VLOOKUP($B307,'Justerad allokering'!$B$2:$AG$462,MATCH(K$2,'Justerad allokering'!$B$2:$AF$2,0),FALSE))</f>
        <v>2.4363899999999998</v>
      </c>
      <c r="L307" s="28">
        <f>IF(ISERROR(1/VLOOKUP($B307,'Justerad allokering'!$B$2:$AG$462,MATCH(L$2,'Justerad allokering'!$B$2:$AF$2,0),FALSE)),VLOOKUP($B307,'Allokerad kvv'!$B$2:$AV$468,MATCH(L$2,'Allokerad kvv'!$B$2:$AV$2,0),FALSE),VLOOKUP($B307,'Justerad allokering'!$B$2:$AG$462,MATCH(L$2,'Justerad allokering'!$B$2:$AF$2,0),FALSE))</f>
        <v>0</v>
      </c>
      <c r="M307" s="28">
        <f>IF(ISERROR(1/VLOOKUP($B307,'Justerad allokering'!$B$2:$AG$462,MATCH(M$2,'Justerad allokering'!$B$2:$AF$2,0),FALSE)),VLOOKUP($B307,'Allokerad kvv'!$B$2:$AV$468,MATCH(M$2,'Allokerad kvv'!$B$2:$AV$2,0),FALSE),VLOOKUP($B307,'Justerad allokering'!$B$2:$AG$462,MATCH(M$2,'Justerad allokering'!$B$2:$AF$2,0),FALSE))</f>
        <v>0</v>
      </c>
      <c r="N307" s="28">
        <f>IF(ISERROR(1/VLOOKUP($B307,'Justerad allokering'!$B$2:$AG$462,MATCH(N$2,'Justerad allokering'!$B$2:$AF$2,0),FALSE)),VLOOKUP($B307,'Allokerad kvv'!$B$2:$AV$468,MATCH(N$2,'Allokerad kvv'!$B$2:$AV$2,0),FALSE),VLOOKUP($B307,'Justerad allokering'!$B$2:$AG$462,MATCH(N$2,'Justerad allokering'!$B$2:$AF$2,0),FALSE))</f>
        <v>0</v>
      </c>
      <c r="O307" s="28">
        <f>IF(ISERROR(1/VLOOKUP($B307,'Justerad allokering'!$B$2:$AG$462,MATCH(O$2,'Justerad allokering'!$B$2:$AF$2,0),FALSE)),VLOOKUP($B307,'Allokerad kvv'!$B$2:$AV$468,MATCH(O$2,'Allokerad kvv'!$B$2:$AV$2,0),FALSE),VLOOKUP($B307,'Justerad allokering'!$B$2:$AG$462,MATCH(O$2,'Justerad allokering'!$B$2:$AF$2,0),FALSE))</f>
        <v>0</v>
      </c>
      <c r="P307" s="28">
        <f>IF(ISERROR(1/VLOOKUP($B307,'Justerad allokering'!$B$2:$AG$462,MATCH(P$2,'Justerad allokering'!$B$2:$AF$2,0),FALSE)),VLOOKUP($B307,'Allokerad kvv'!$B$2:$AV$468,MATCH(P$2,'Allokerad kvv'!$B$2:$AV$2,0),FALSE),VLOOKUP($B307,'Justerad allokering'!$B$2:$AG$462,MATCH(P$2,'Justerad allokering'!$B$2:$AF$2,0),FALSE))</f>
        <v>0</v>
      </c>
      <c r="Q307" s="28">
        <f>IF(ISERROR(1/VLOOKUP($B307,'Justerad allokering'!$B$2:$AG$462,MATCH(Q$2,'Justerad allokering'!$B$2:$AF$2,0),FALSE)),VLOOKUP($B307,'Allokerad kvv'!$B$2:$AV$468,MATCH(Q$2,'Allokerad kvv'!$B$2:$AV$2,0),FALSE),VLOOKUP($B307,'Justerad allokering'!$B$2:$AG$462,MATCH(Q$2,'Justerad allokering'!$B$2:$AF$2,0),FALSE))</f>
        <v>0</v>
      </c>
      <c r="R307" s="28">
        <f>IF(ISERROR(1/VLOOKUP($B307,'Justerad allokering'!$B$2:$AG$462,MATCH(R$2,'Justerad allokering'!$B$2:$AF$2,0),FALSE)),VLOOKUP($B307,'Allokerad kvv'!$B$2:$AV$468,MATCH(R$2,'Allokerad kvv'!$B$2:$AV$2,0),FALSE),VLOOKUP($B307,'Justerad allokering'!$B$2:$AG$462,MATCH(R$2,'Justerad allokering'!$B$2:$AF$2,0),FALSE))</f>
        <v>0</v>
      </c>
      <c r="S307" s="28">
        <f>IF(ISERROR(1/VLOOKUP($B307,'Justerad allokering'!$B$2:$AG$462,MATCH(S$2,'Justerad allokering'!$B$2:$AF$2,0),FALSE)),VLOOKUP($B307,'Allokerad kvv'!$B$2:$AV$468,MATCH(S$2,'Allokerad kvv'!$B$2:$AV$2,0),FALSE),VLOOKUP($B307,'Justerad allokering'!$B$2:$AG$462,MATCH(S$2,'Justerad allokering'!$B$2:$AF$2,0),FALSE))</f>
        <v>0</v>
      </c>
      <c r="T307" s="28">
        <f>IF(ISERROR(1/VLOOKUP($B307,'Justerad allokering'!$B$2:$AG$462,MATCH(T$2,'Justerad allokering'!$B$2:$AF$2,0),FALSE)),VLOOKUP($B307,'Allokerad kvv'!$B$2:$AV$468,MATCH(T$2,'Allokerad kvv'!$B$2:$AV$2,0),FALSE),VLOOKUP($B307,'Justerad allokering'!$B$2:$AG$462,MATCH(T$2,'Justerad allokering'!$B$2:$AF$2,0),FALSE))</f>
        <v>0</v>
      </c>
      <c r="U307" s="28">
        <f>IF(ISERROR(1/VLOOKUP($B307,'Justerad allokering'!$B$2:$AG$462,MATCH(U$2,'Justerad allokering'!$B$2:$AF$2,0),FALSE)),VLOOKUP($B307,'Allokerad kvv'!$B$2:$AV$468,MATCH(U$2,'Allokerad kvv'!$B$2:$AV$2,0),FALSE),VLOOKUP($B307,'Justerad allokering'!$B$2:$AG$462,MATCH(U$2,'Justerad allokering'!$B$2:$AF$2,0),FALSE))</f>
        <v>3.9724900000000001</v>
      </c>
      <c r="V307" s="28">
        <f>IF(ISERROR(1/VLOOKUP($B307,'Justerad allokering'!$B$2:$AG$462,MATCH(V$2,'Justerad allokering'!$B$2:$AF$2,0),FALSE)),VLOOKUP($B307,'Allokerad kvv'!$B$2:$AV$468,MATCH(V$2,'Allokerad kvv'!$B$2:$AV$2,0),FALSE),VLOOKUP($B307,'Justerad allokering'!$B$2:$AG$462,MATCH(V$2,'Justerad allokering'!$B$2:$AF$2,0),FALSE))</f>
        <v>0</v>
      </c>
      <c r="W307" s="28">
        <f>IF(ISERROR(1/VLOOKUP($B307,'Justerad allokering'!$B$2:$AG$462,MATCH(W$2,'Justerad allokering'!$B$2:$AF$2,0),FALSE)),VLOOKUP($B307,'Allokerad kvv'!$B$2:$AV$468,MATCH(W$2,'Allokerad kvv'!$B$2:$AV$2,0),FALSE),VLOOKUP($B307,'Justerad allokering'!$B$2:$AG$462,MATCH(W$2,'Justerad allokering'!$B$2:$AF$2,0),FALSE))</f>
        <v>0</v>
      </c>
      <c r="X307" s="28">
        <f>IF(ISERROR(1/VLOOKUP($B307,'Justerad allokering'!$B$2:$AG$462,MATCH(X$2,'Justerad allokering'!$B$2:$AF$2,0),FALSE)),VLOOKUP($B307,'Allokerad kvv'!$B$2:$AV$468,MATCH(X$2,'Allokerad kvv'!$B$2:$AV$2,0),FALSE),VLOOKUP($B307,'Justerad allokering'!$B$2:$AG$462,MATCH(X$2,'Justerad allokering'!$B$2:$AF$2,0),FALSE))</f>
        <v>0</v>
      </c>
      <c r="Y307" s="28">
        <f>IF(ISERROR(1/VLOOKUP($B307,'Justerad allokering'!$B$2:$AG$462,MATCH(Y$2,'Justerad allokering'!$B$2:$AF$2,0),FALSE)),VLOOKUP($B307,'Allokerad kvv'!$B$2:$AV$468,MATCH(Y$2,'Allokerad kvv'!$B$2:$AV$2,0),FALSE),VLOOKUP($B307,'Justerad allokering'!$B$2:$AG$462,MATCH(Y$2,'Justerad allokering'!$B$2:$AF$2,0),FALSE))</f>
        <v>0</v>
      </c>
      <c r="Z307" s="28">
        <f>IF(ISERROR(1/VLOOKUP($B307,'Justerad allokering'!$B$2:$AG$462,MATCH(Z$2,'Justerad allokering'!$B$2:$AF$2,0),FALSE)),VLOOKUP($B307,'Allokerad kvv'!$B$2:$AV$468,MATCH(Z$2,'Allokerad kvv'!$B$2:$AV$2,0),FALSE),VLOOKUP($B307,'Justerad allokering'!$B$2:$AG$462,MATCH(Z$2,'Justerad allokering'!$B$2:$AF$2,0),FALSE))</f>
        <v>0</v>
      </c>
      <c r="AA307" s="28"/>
      <c r="AB307" s="28"/>
      <c r="AE307">
        <f t="shared" si="12"/>
        <v>61.110880000000002</v>
      </c>
      <c r="AG307">
        <f t="shared" si="13"/>
        <v>58.674489999999999</v>
      </c>
      <c r="AH307">
        <f t="shared" si="14"/>
        <v>58.674489999999999</v>
      </c>
      <c r="AI307" s="55">
        <f>IF(AH307=0,"",AH307/VLOOKUP(B307,Kraftvärmeprod!$B$1:$BC$480,MATCH("Summa tillförd energi exklusive rökgaskondensering",Kraftvärmeprod!$B$1:$BC$1,0),FALSE))</f>
        <v>0.63266362597312986</v>
      </c>
    </row>
    <row r="308" spans="1:35" x14ac:dyDescent="0.35">
      <c r="A308" s="28" t="s">
        <v>403</v>
      </c>
      <c r="B308" s="28" t="s">
        <v>415</v>
      </c>
      <c r="C308" s="28">
        <f>IF(ISERROR(1/VLOOKUP($B308,'Justerad allokering'!$B$2:$AG$462,MATCH(C$2,'Justerad allokering'!$B$2:$AF$2,0),FALSE)),VLOOKUP($B308,'Allokerad kvv'!$B$2:$AV$468,MATCH(C$2,'Allokerad kvv'!$B$2:$AV$2,0),FALSE),VLOOKUP($B308,'Justerad allokering'!$B$2:$AG$462,MATCH(C$2,'Justerad allokering'!$B$2:$AF$2,0),FALSE))</f>
        <v>0</v>
      </c>
      <c r="D308" s="28">
        <f>IF(ISERROR(1/VLOOKUP($B308,'Justerad allokering'!$B$2:$AG$462,MATCH(D$2,'Justerad allokering'!$B$2:$AF$2,0),FALSE)),VLOOKUP($B308,'Allokerad kvv'!$B$2:$AV$468,MATCH(D$2,'Allokerad kvv'!$B$2:$AV$2,0),FALSE),VLOOKUP($B308,'Justerad allokering'!$B$2:$AG$462,MATCH(D$2,'Justerad allokering'!$B$2:$AF$2,0),FALSE))</f>
        <v>0</v>
      </c>
      <c r="E308" s="28">
        <f>IF(ISERROR(1/VLOOKUP($B308,'Justerad allokering'!$B$2:$AG$462,MATCH(E$2,'Justerad allokering'!$B$2:$AF$2,0),FALSE)),VLOOKUP($B308,'Allokerad kvv'!$B$2:$AV$468,MATCH(E$2,'Allokerad kvv'!$B$2:$AV$2,0),FALSE),VLOOKUP($B308,'Justerad allokering'!$B$2:$AG$462,MATCH(E$2,'Justerad allokering'!$B$2:$AF$2,0),FALSE))</f>
        <v>0</v>
      </c>
      <c r="F308" s="28">
        <f>IF(ISERROR(1/VLOOKUP($B308,'Justerad allokering'!$B$2:$AG$462,MATCH(F$2,'Justerad allokering'!$B$2:$AF$2,0),FALSE)),VLOOKUP($B308,'Allokerad kvv'!$B$2:$AV$468,MATCH(F$2,'Allokerad kvv'!$B$2:$AV$2,0),FALSE),VLOOKUP($B308,'Justerad allokering'!$B$2:$AG$462,MATCH(F$2,'Justerad allokering'!$B$2:$AF$2,0),FALSE))</f>
        <v>0</v>
      </c>
      <c r="G308" s="28">
        <f>IF(ISERROR(1/VLOOKUP($B308,'Justerad allokering'!$B$2:$AG$462,MATCH(G$2,'Justerad allokering'!$B$2:$AF$2,0),FALSE)),VLOOKUP($B308,'Allokerad kvv'!$B$2:$AV$468,MATCH(G$2,'Allokerad kvv'!$B$2:$AV$2,0),FALSE),VLOOKUP($B308,'Justerad allokering'!$B$2:$AG$462,MATCH(G$2,'Justerad allokering'!$B$2:$AF$2,0),FALSE))</f>
        <v>0</v>
      </c>
      <c r="H308" s="28">
        <f>IF(ISERROR(1/VLOOKUP($B308,'Justerad allokering'!$B$2:$AG$462,MATCH(H$2,'Justerad allokering'!$B$2:$AF$2,0),FALSE)),VLOOKUP($B308,'Allokerad kvv'!$B$2:$AV$468,MATCH(H$2,'Allokerad kvv'!$B$2:$AV$2,0),FALSE),VLOOKUP($B308,'Justerad allokering'!$B$2:$AG$462,MATCH(H$2,'Justerad allokering'!$B$2:$AF$2,0),FALSE))</f>
        <v>0</v>
      </c>
      <c r="I308" s="28">
        <f>IF(ISERROR(1/VLOOKUP($B308,'Justerad allokering'!$B$2:$AG$462,MATCH(I$2,'Justerad allokering'!$B$2:$AF$2,0),FALSE)),VLOOKUP($B308,'Allokerad kvv'!$B$2:$AV$468,MATCH(I$2,'Allokerad kvv'!$B$2:$AV$2,0),FALSE),VLOOKUP($B308,'Justerad allokering'!$B$2:$AG$462,MATCH(I$2,'Justerad allokering'!$B$2:$AF$2,0),FALSE))</f>
        <v>0</v>
      </c>
      <c r="J308" s="28">
        <f>IF(ISERROR(1/VLOOKUP($B308,'Justerad allokering'!$B$2:$AG$462,MATCH(J$2,'Justerad allokering'!$B$2:$AF$2,0),FALSE)),VLOOKUP($B308,'Allokerad kvv'!$B$2:$AV$468,MATCH(J$2,'Allokerad kvv'!$B$2:$AV$2,0),FALSE),VLOOKUP($B308,'Justerad allokering'!$B$2:$AG$462,MATCH(J$2,'Justerad allokering'!$B$2:$AF$2,0),FALSE))</f>
        <v>0</v>
      </c>
      <c r="K308" s="28">
        <f>IF(ISERROR(1/VLOOKUP($B308,'Justerad allokering'!$B$2:$AG$462,MATCH(K$2,'Justerad allokering'!$B$2:$AF$2,0),FALSE)),VLOOKUP($B308,'Allokerad kvv'!$B$2:$AV$468,MATCH(K$2,'Allokerad kvv'!$B$2:$AV$2,0),FALSE),VLOOKUP($B308,'Justerad allokering'!$B$2:$AG$462,MATCH(K$2,'Justerad allokering'!$B$2:$AF$2,0),FALSE))</f>
        <v>0</v>
      </c>
      <c r="L308" s="28">
        <f>IF(ISERROR(1/VLOOKUP($B308,'Justerad allokering'!$B$2:$AG$462,MATCH(L$2,'Justerad allokering'!$B$2:$AF$2,0),FALSE)),VLOOKUP($B308,'Allokerad kvv'!$B$2:$AV$468,MATCH(L$2,'Allokerad kvv'!$B$2:$AV$2,0),FALSE),VLOOKUP($B308,'Justerad allokering'!$B$2:$AG$462,MATCH(L$2,'Justerad allokering'!$B$2:$AF$2,0),FALSE))</f>
        <v>0</v>
      </c>
      <c r="M308" s="28">
        <f>IF(ISERROR(1/VLOOKUP($B308,'Justerad allokering'!$B$2:$AG$462,MATCH(M$2,'Justerad allokering'!$B$2:$AF$2,0),FALSE)),VLOOKUP($B308,'Allokerad kvv'!$B$2:$AV$468,MATCH(M$2,'Allokerad kvv'!$B$2:$AV$2,0),FALSE),VLOOKUP($B308,'Justerad allokering'!$B$2:$AG$462,MATCH(M$2,'Justerad allokering'!$B$2:$AF$2,0),FALSE))</f>
        <v>0</v>
      </c>
      <c r="N308" s="28">
        <f>IF(ISERROR(1/VLOOKUP($B308,'Justerad allokering'!$B$2:$AG$462,MATCH(N$2,'Justerad allokering'!$B$2:$AF$2,0),FALSE)),VLOOKUP($B308,'Allokerad kvv'!$B$2:$AV$468,MATCH(N$2,'Allokerad kvv'!$B$2:$AV$2,0),FALSE),VLOOKUP($B308,'Justerad allokering'!$B$2:$AG$462,MATCH(N$2,'Justerad allokering'!$B$2:$AF$2,0),FALSE))</f>
        <v>0</v>
      </c>
      <c r="O308" s="28">
        <f>IF(ISERROR(1/VLOOKUP($B308,'Justerad allokering'!$B$2:$AG$462,MATCH(O$2,'Justerad allokering'!$B$2:$AF$2,0),FALSE)),VLOOKUP($B308,'Allokerad kvv'!$B$2:$AV$468,MATCH(O$2,'Allokerad kvv'!$B$2:$AV$2,0),FALSE),VLOOKUP($B308,'Justerad allokering'!$B$2:$AG$462,MATCH(O$2,'Justerad allokering'!$B$2:$AF$2,0),FALSE))</f>
        <v>0</v>
      </c>
      <c r="P308" s="28">
        <f>IF(ISERROR(1/VLOOKUP($B308,'Justerad allokering'!$B$2:$AG$462,MATCH(P$2,'Justerad allokering'!$B$2:$AF$2,0),FALSE)),VLOOKUP($B308,'Allokerad kvv'!$B$2:$AV$468,MATCH(P$2,'Allokerad kvv'!$B$2:$AV$2,0),FALSE),VLOOKUP($B308,'Justerad allokering'!$B$2:$AG$462,MATCH(P$2,'Justerad allokering'!$B$2:$AF$2,0),FALSE))</f>
        <v>0</v>
      </c>
      <c r="Q308" s="28">
        <f>IF(ISERROR(1/VLOOKUP($B308,'Justerad allokering'!$B$2:$AG$462,MATCH(Q$2,'Justerad allokering'!$B$2:$AF$2,0),FALSE)),VLOOKUP($B308,'Allokerad kvv'!$B$2:$AV$468,MATCH(Q$2,'Allokerad kvv'!$B$2:$AV$2,0),FALSE),VLOOKUP($B308,'Justerad allokering'!$B$2:$AG$462,MATCH(Q$2,'Justerad allokering'!$B$2:$AF$2,0),FALSE))</f>
        <v>0</v>
      </c>
      <c r="R308" s="28">
        <f>IF(ISERROR(1/VLOOKUP($B308,'Justerad allokering'!$B$2:$AG$462,MATCH(R$2,'Justerad allokering'!$B$2:$AF$2,0),FALSE)),VLOOKUP($B308,'Allokerad kvv'!$B$2:$AV$468,MATCH(R$2,'Allokerad kvv'!$B$2:$AV$2,0),FALSE),VLOOKUP($B308,'Justerad allokering'!$B$2:$AG$462,MATCH(R$2,'Justerad allokering'!$B$2:$AF$2,0),FALSE))</f>
        <v>0</v>
      </c>
      <c r="S308" s="28">
        <f>IF(ISERROR(1/VLOOKUP($B308,'Justerad allokering'!$B$2:$AG$462,MATCH(S$2,'Justerad allokering'!$B$2:$AF$2,0),FALSE)),VLOOKUP($B308,'Allokerad kvv'!$B$2:$AV$468,MATCH(S$2,'Allokerad kvv'!$B$2:$AV$2,0),FALSE),VLOOKUP($B308,'Justerad allokering'!$B$2:$AG$462,MATCH(S$2,'Justerad allokering'!$B$2:$AF$2,0),FALSE))</f>
        <v>0</v>
      </c>
      <c r="T308" s="28">
        <f>IF(ISERROR(1/VLOOKUP($B308,'Justerad allokering'!$B$2:$AG$462,MATCH(T$2,'Justerad allokering'!$B$2:$AF$2,0),FALSE)),VLOOKUP($B308,'Allokerad kvv'!$B$2:$AV$468,MATCH(T$2,'Allokerad kvv'!$B$2:$AV$2,0),FALSE),VLOOKUP($B308,'Justerad allokering'!$B$2:$AG$462,MATCH(T$2,'Justerad allokering'!$B$2:$AF$2,0),FALSE))</f>
        <v>0</v>
      </c>
      <c r="U308" s="28">
        <f>IF(ISERROR(1/VLOOKUP($B308,'Justerad allokering'!$B$2:$AG$462,MATCH(U$2,'Justerad allokering'!$B$2:$AF$2,0),FALSE)),VLOOKUP($B308,'Allokerad kvv'!$B$2:$AV$468,MATCH(U$2,'Allokerad kvv'!$B$2:$AV$2,0),FALSE),VLOOKUP($B308,'Justerad allokering'!$B$2:$AG$462,MATCH(U$2,'Justerad allokering'!$B$2:$AF$2,0),FALSE))</f>
        <v>0</v>
      </c>
      <c r="V308" s="28">
        <f>IF(ISERROR(1/VLOOKUP($B308,'Justerad allokering'!$B$2:$AG$462,MATCH(V$2,'Justerad allokering'!$B$2:$AF$2,0),FALSE)),VLOOKUP($B308,'Allokerad kvv'!$B$2:$AV$468,MATCH(V$2,'Allokerad kvv'!$B$2:$AV$2,0),FALSE),VLOOKUP($B308,'Justerad allokering'!$B$2:$AG$462,MATCH(V$2,'Justerad allokering'!$B$2:$AF$2,0),FALSE))</f>
        <v>0</v>
      </c>
      <c r="W308" s="28">
        <f>IF(ISERROR(1/VLOOKUP($B308,'Justerad allokering'!$B$2:$AG$462,MATCH(W$2,'Justerad allokering'!$B$2:$AF$2,0),FALSE)),VLOOKUP($B308,'Allokerad kvv'!$B$2:$AV$468,MATCH(W$2,'Allokerad kvv'!$B$2:$AV$2,0),FALSE),VLOOKUP($B308,'Justerad allokering'!$B$2:$AG$462,MATCH(W$2,'Justerad allokering'!$B$2:$AF$2,0),FALSE))</f>
        <v>0</v>
      </c>
      <c r="X308" s="28">
        <f>IF(ISERROR(1/VLOOKUP($B308,'Justerad allokering'!$B$2:$AG$462,MATCH(X$2,'Justerad allokering'!$B$2:$AF$2,0),FALSE)),VLOOKUP($B308,'Allokerad kvv'!$B$2:$AV$468,MATCH(X$2,'Allokerad kvv'!$B$2:$AV$2,0),FALSE),VLOOKUP($B308,'Justerad allokering'!$B$2:$AG$462,MATCH(X$2,'Justerad allokering'!$B$2:$AF$2,0),FALSE))</f>
        <v>0</v>
      </c>
      <c r="Y308" s="28">
        <f>IF(ISERROR(1/VLOOKUP($B308,'Justerad allokering'!$B$2:$AG$462,MATCH(Y$2,'Justerad allokering'!$B$2:$AF$2,0),FALSE)),VLOOKUP($B308,'Allokerad kvv'!$B$2:$AV$468,MATCH(Y$2,'Allokerad kvv'!$B$2:$AV$2,0),FALSE),VLOOKUP($B308,'Justerad allokering'!$B$2:$AG$462,MATCH(Y$2,'Justerad allokering'!$B$2:$AF$2,0),FALSE))</f>
        <v>0</v>
      </c>
      <c r="Z308" s="28">
        <f>IF(ISERROR(1/VLOOKUP($B308,'Justerad allokering'!$B$2:$AG$462,MATCH(Z$2,'Justerad allokering'!$B$2:$AF$2,0),FALSE)),VLOOKUP($B308,'Allokerad kvv'!$B$2:$AV$468,MATCH(Z$2,'Allokerad kvv'!$B$2:$AV$2,0),FALSE),VLOOKUP($B308,'Justerad allokering'!$B$2:$AG$462,MATCH(Z$2,'Justerad allokering'!$B$2:$AF$2,0),FALSE))</f>
        <v>0</v>
      </c>
      <c r="AA308" s="28"/>
      <c r="AB308" s="28"/>
      <c r="AE308">
        <f t="shared" si="12"/>
        <v>0</v>
      </c>
      <c r="AG308">
        <f t="shared" si="13"/>
        <v>0</v>
      </c>
      <c r="AH308">
        <f t="shared" si="14"/>
        <v>0</v>
      </c>
      <c r="AI308" s="55" t="str">
        <f>IF(AH308=0,"",AH308/VLOOKUP(B308,Kraftvärmeprod!$B$1:$BC$480,MATCH("Summa tillförd energi exklusive rökgaskondensering",Kraftvärmeprod!$B$1:$BC$1,0),FALSE))</f>
        <v/>
      </c>
    </row>
    <row r="309" spans="1:35" x14ac:dyDescent="0.35">
      <c r="A309" s="28" t="s">
        <v>403</v>
      </c>
      <c r="B309" s="28" t="s">
        <v>416</v>
      </c>
      <c r="C309" s="28">
        <f>IF(ISERROR(1/VLOOKUP($B309,'Justerad allokering'!$B$2:$AG$462,MATCH(C$2,'Justerad allokering'!$B$2:$AF$2,0),FALSE)),VLOOKUP($B309,'Allokerad kvv'!$B$2:$AV$468,MATCH(C$2,'Allokerad kvv'!$B$2:$AV$2,0),FALSE),VLOOKUP($B309,'Justerad allokering'!$B$2:$AG$462,MATCH(C$2,'Justerad allokering'!$B$2:$AF$2,0),FALSE))</f>
        <v>0</v>
      </c>
      <c r="D309" s="28">
        <f>IF(ISERROR(1/VLOOKUP($B309,'Justerad allokering'!$B$2:$AG$462,MATCH(D$2,'Justerad allokering'!$B$2:$AF$2,0),FALSE)),VLOOKUP($B309,'Allokerad kvv'!$B$2:$AV$468,MATCH(D$2,'Allokerad kvv'!$B$2:$AV$2,0),FALSE),VLOOKUP($B309,'Justerad allokering'!$B$2:$AG$462,MATCH(D$2,'Justerad allokering'!$B$2:$AF$2,0),FALSE))</f>
        <v>0</v>
      </c>
      <c r="E309" s="28">
        <f>IF(ISERROR(1/VLOOKUP($B309,'Justerad allokering'!$B$2:$AG$462,MATCH(E$2,'Justerad allokering'!$B$2:$AF$2,0),FALSE)),VLOOKUP($B309,'Allokerad kvv'!$B$2:$AV$468,MATCH(E$2,'Allokerad kvv'!$B$2:$AV$2,0),FALSE),VLOOKUP($B309,'Justerad allokering'!$B$2:$AG$462,MATCH(E$2,'Justerad allokering'!$B$2:$AF$2,0),FALSE))</f>
        <v>0</v>
      </c>
      <c r="F309" s="28">
        <f>IF(ISERROR(1/VLOOKUP($B309,'Justerad allokering'!$B$2:$AG$462,MATCH(F$2,'Justerad allokering'!$B$2:$AF$2,0),FALSE)),VLOOKUP($B309,'Allokerad kvv'!$B$2:$AV$468,MATCH(F$2,'Allokerad kvv'!$B$2:$AV$2,0),FALSE),VLOOKUP($B309,'Justerad allokering'!$B$2:$AG$462,MATCH(F$2,'Justerad allokering'!$B$2:$AF$2,0),FALSE))</f>
        <v>0</v>
      </c>
      <c r="G309" s="28">
        <f>IF(ISERROR(1/VLOOKUP($B309,'Justerad allokering'!$B$2:$AG$462,MATCH(G$2,'Justerad allokering'!$B$2:$AF$2,0),FALSE)),VLOOKUP($B309,'Allokerad kvv'!$B$2:$AV$468,MATCH(G$2,'Allokerad kvv'!$B$2:$AV$2,0),FALSE),VLOOKUP($B309,'Justerad allokering'!$B$2:$AG$462,MATCH(G$2,'Justerad allokering'!$B$2:$AF$2,0),FALSE))</f>
        <v>0</v>
      </c>
      <c r="H309" s="28">
        <f>IF(ISERROR(1/VLOOKUP($B309,'Justerad allokering'!$B$2:$AG$462,MATCH(H$2,'Justerad allokering'!$B$2:$AF$2,0),FALSE)),VLOOKUP($B309,'Allokerad kvv'!$B$2:$AV$468,MATCH(H$2,'Allokerad kvv'!$B$2:$AV$2,0),FALSE),VLOOKUP($B309,'Justerad allokering'!$B$2:$AG$462,MATCH(H$2,'Justerad allokering'!$B$2:$AF$2,0),FALSE))</f>
        <v>0</v>
      </c>
      <c r="I309" s="28">
        <f>IF(ISERROR(1/VLOOKUP($B309,'Justerad allokering'!$B$2:$AG$462,MATCH(I$2,'Justerad allokering'!$B$2:$AF$2,0),FALSE)),VLOOKUP($B309,'Allokerad kvv'!$B$2:$AV$468,MATCH(I$2,'Allokerad kvv'!$B$2:$AV$2,0),FALSE),VLOOKUP($B309,'Justerad allokering'!$B$2:$AG$462,MATCH(I$2,'Justerad allokering'!$B$2:$AF$2,0),FALSE))</f>
        <v>0</v>
      </c>
      <c r="J309" s="28">
        <f>IF(ISERROR(1/VLOOKUP($B309,'Justerad allokering'!$B$2:$AG$462,MATCH(J$2,'Justerad allokering'!$B$2:$AF$2,0),FALSE)),VLOOKUP($B309,'Allokerad kvv'!$B$2:$AV$468,MATCH(J$2,'Allokerad kvv'!$B$2:$AV$2,0),FALSE),VLOOKUP($B309,'Justerad allokering'!$B$2:$AG$462,MATCH(J$2,'Justerad allokering'!$B$2:$AF$2,0),FALSE))</f>
        <v>0</v>
      </c>
      <c r="K309" s="28">
        <f>IF(ISERROR(1/VLOOKUP($B309,'Justerad allokering'!$B$2:$AG$462,MATCH(K$2,'Justerad allokering'!$B$2:$AF$2,0),FALSE)),VLOOKUP($B309,'Allokerad kvv'!$B$2:$AV$468,MATCH(K$2,'Allokerad kvv'!$B$2:$AV$2,0),FALSE),VLOOKUP($B309,'Justerad allokering'!$B$2:$AG$462,MATCH(K$2,'Justerad allokering'!$B$2:$AF$2,0),FALSE))</f>
        <v>0</v>
      </c>
      <c r="L309" s="28">
        <f>IF(ISERROR(1/VLOOKUP($B309,'Justerad allokering'!$B$2:$AG$462,MATCH(L$2,'Justerad allokering'!$B$2:$AF$2,0),FALSE)),VLOOKUP($B309,'Allokerad kvv'!$B$2:$AV$468,MATCH(L$2,'Allokerad kvv'!$B$2:$AV$2,0),FALSE),VLOOKUP($B309,'Justerad allokering'!$B$2:$AG$462,MATCH(L$2,'Justerad allokering'!$B$2:$AF$2,0),FALSE))</f>
        <v>0</v>
      </c>
      <c r="M309" s="28">
        <f>IF(ISERROR(1/VLOOKUP($B309,'Justerad allokering'!$B$2:$AG$462,MATCH(M$2,'Justerad allokering'!$B$2:$AF$2,0),FALSE)),VLOOKUP($B309,'Allokerad kvv'!$B$2:$AV$468,MATCH(M$2,'Allokerad kvv'!$B$2:$AV$2,0),FALSE),VLOOKUP($B309,'Justerad allokering'!$B$2:$AG$462,MATCH(M$2,'Justerad allokering'!$B$2:$AF$2,0),FALSE))</f>
        <v>0</v>
      </c>
      <c r="N309" s="28">
        <f>IF(ISERROR(1/VLOOKUP($B309,'Justerad allokering'!$B$2:$AG$462,MATCH(N$2,'Justerad allokering'!$B$2:$AF$2,0),FALSE)),VLOOKUP($B309,'Allokerad kvv'!$B$2:$AV$468,MATCH(N$2,'Allokerad kvv'!$B$2:$AV$2,0),FALSE),VLOOKUP($B309,'Justerad allokering'!$B$2:$AG$462,MATCH(N$2,'Justerad allokering'!$B$2:$AF$2,0),FALSE))</f>
        <v>0</v>
      </c>
      <c r="O309" s="28">
        <f>IF(ISERROR(1/VLOOKUP($B309,'Justerad allokering'!$B$2:$AG$462,MATCH(O$2,'Justerad allokering'!$B$2:$AF$2,0),FALSE)),VLOOKUP($B309,'Allokerad kvv'!$B$2:$AV$468,MATCH(O$2,'Allokerad kvv'!$B$2:$AV$2,0),FALSE),VLOOKUP($B309,'Justerad allokering'!$B$2:$AG$462,MATCH(O$2,'Justerad allokering'!$B$2:$AF$2,0),FALSE))</f>
        <v>0</v>
      </c>
      <c r="P309" s="28">
        <f>IF(ISERROR(1/VLOOKUP($B309,'Justerad allokering'!$B$2:$AG$462,MATCH(P$2,'Justerad allokering'!$B$2:$AF$2,0),FALSE)),VLOOKUP($B309,'Allokerad kvv'!$B$2:$AV$468,MATCH(P$2,'Allokerad kvv'!$B$2:$AV$2,0),FALSE),VLOOKUP($B309,'Justerad allokering'!$B$2:$AG$462,MATCH(P$2,'Justerad allokering'!$B$2:$AF$2,0),FALSE))</f>
        <v>0</v>
      </c>
      <c r="Q309" s="28">
        <f>IF(ISERROR(1/VLOOKUP($B309,'Justerad allokering'!$B$2:$AG$462,MATCH(Q$2,'Justerad allokering'!$B$2:$AF$2,0),FALSE)),VLOOKUP($B309,'Allokerad kvv'!$B$2:$AV$468,MATCH(Q$2,'Allokerad kvv'!$B$2:$AV$2,0),FALSE),VLOOKUP($B309,'Justerad allokering'!$B$2:$AG$462,MATCH(Q$2,'Justerad allokering'!$B$2:$AF$2,0),FALSE))</f>
        <v>0</v>
      </c>
      <c r="R309" s="28">
        <f>IF(ISERROR(1/VLOOKUP($B309,'Justerad allokering'!$B$2:$AG$462,MATCH(R$2,'Justerad allokering'!$B$2:$AF$2,0),FALSE)),VLOOKUP($B309,'Allokerad kvv'!$B$2:$AV$468,MATCH(R$2,'Allokerad kvv'!$B$2:$AV$2,0),FALSE),VLOOKUP($B309,'Justerad allokering'!$B$2:$AG$462,MATCH(R$2,'Justerad allokering'!$B$2:$AF$2,0),FALSE))</f>
        <v>0</v>
      </c>
      <c r="S309" s="28">
        <f>IF(ISERROR(1/VLOOKUP($B309,'Justerad allokering'!$B$2:$AG$462,MATCH(S$2,'Justerad allokering'!$B$2:$AF$2,0),FALSE)),VLOOKUP($B309,'Allokerad kvv'!$B$2:$AV$468,MATCH(S$2,'Allokerad kvv'!$B$2:$AV$2,0),FALSE),VLOOKUP($B309,'Justerad allokering'!$B$2:$AG$462,MATCH(S$2,'Justerad allokering'!$B$2:$AF$2,0),FALSE))</f>
        <v>0</v>
      </c>
      <c r="T309" s="28">
        <f>IF(ISERROR(1/VLOOKUP($B309,'Justerad allokering'!$B$2:$AG$462,MATCH(T$2,'Justerad allokering'!$B$2:$AF$2,0),FALSE)),VLOOKUP($B309,'Allokerad kvv'!$B$2:$AV$468,MATCH(T$2,'Allokerad kvv'!$B$2:$AV$2,0),FALSE),VLOOKUP($B309,'Justerad allokering'!$B$2:$AG$462,MATCH(T$2,'Justerad allokering'!$B$2:$AF$2,0),FALSE))</f>
        <v>0</v>
      </c>
      <c r="U309" s="28">
        <f>IF(ISERROR(1/VLOOKUP($B309,'Justerad allokering'!$B$2:$AG$462,MATCH(U$2,'Justerad allokering'!$B$2:$AF$2,0),FALSE)),VLOOKUP($B309,'Allokerad kvv'!$B$2:$AV$468,MATCH(U$2,'Allokerad kvv'!$B$2:$AV$2,0),FALSE),VLOOKUP($B309,'Justerad allokering'!$B$2:$AG$462,MATCH(U$2,'Justerad allokering'!$B$2:$AF$2,0),FALSE))</f>
        <v>0</v>
      </c>
      <c r="V309" s="28">
        <f>IF(ISERROR(1/VLOOKUP($B309,'Justerad allokering'!$B$2:$AG$462,MATCH(V$2,'Justerad allokering'!$B$2:$AF$2,0),FALSE)),VLOOKUP($B309,'Allokerad kvv'!$B$2:$AV$468,MATCH(V$2,'Allokerad kvv'!$B$2:$AV$2,0),FALSE),VLOOKUP($B309,'Justerad allokering'!$B$2:$AG$462,MATCH(V$2,'Justerad allokering'!$B$2:$AF$2,0),FALSE))</f>
        <v>0</v>
      </c>
      <c r="W309" s="28">
        <f>IF(ISERROR(1/VLOOKUP($B309,'Justerad allokering'!$B$2:$AG$462,MATCH(W$2,'Justerad allokering'!$B$2:$AF$2,0),FALSE)),VLOOKUP($B309,'Allokerad kvv'!$B$2:$AV$468,MATCH(W$2,'Allokerad kvv'!$B$2:$AV$2,0),FALSE),VLOOKUP($B309,'Justerad allokering'!$B$2:$AG$462,MATCH(W$2,'Justerad allokering'!$B$2:$AF$2,0),FALSE))</f>
        <v>0</v>
      </c>
      <c r="X309" s="28">
        <f>IF(ISERROR(1/VLOOKUP($B309,'Justerad allokering'!$B$2:$AG$462,MATCH(X$2,'Justerad allokering'!$B$2:$AF$2,0),FALSE)),VLOOKUP($B309,'Allokerad kvv'!$B$2:$AV$468,MATCH(X$2,'Allokerad kvv'!$B$2:$AV$2,0),FALSE),VLOOKUP($B309,'Justerad allokering'!$B$2:$AG$462,MATCH(X$2,'Justerad allokering'!$B$2:$AF$2,0),FALSE))</f>
        <v>0</v>
      </c>
      <c r="Y309" s="28">
        <f>IF(ISERROR(1/VLOOKUP($B309,'Justerad allokering'!$B$2:$AG$462,MATCH(Y$2,'Justerad allokering'!$B$2:$AF$2,0),FALSE)),VLOOKUP($B309,'Allokerad kvv'!$B$2:$AV$468,MATCH(Y$2,'Allokerad kvv'!$B$2:$AV$2,0),FALSE),VLOOKUP($B309,'Justerad allokering'!$B$2:$AG$462,MATCH(Y$2,'Justerad allokering'!$B$2:$AF$2,0),FALSE))</f>
        <v>0</v>
      </c>
      <c r="Z309" s="28">
        <f>IF(ISERROR(1/VLOOKUP($B309,'Justerad allokering'!$B$2:$AG$462,MATCH(Z$2,'Justerad allokering'!$B$2:$AF$2,0),FALSE)),VLOOKUP($B309,'Allokerad kvv'!$B$2:$AV$468,MATCH(Z$2,'Allokerad kvv'!$B$2:$AV$2,0),FALSE),VLOOKUP($B309,'Justerad allokering'!$B$2:$AG$462,MATCH(Z$2,'Justerad allokering'!$B$2:$AF$2,0),FALSE))</f>
        <v>0</v>
      </c>
      <c r="AA309" s="28"/>
      <c r="AB309" s="28"/>
      <c r="AE309">
        <f t="shared" si="12"/>
        <v>0</v>
      </c>
      <c r="AG309">
        <f t="shared" si="13"/>
        <v>0</v>
      </c>
      <c r="AH309">
        <f t="shared" si="14"/>
        <v>0</v>
      </c>
      <c r="AI309" s="55" t="str">
        <f>IF(AH309=0,"",AH309/VLOOKUP(B309,Kraftvärmeprod!$B$1:$BC$480,MATCH("Summa tillförd energi exklusive rökgaskondensering",Kraftvärmeprod!$B$1:$BC$1,0),FALSE))</f>
        <v/>
      </c>
    </row>
    <row r="310" spans="1:35" x14ac:dyDescent="0.35">
      <c r="A310" s="28" t="s">
        <v>403</v>
      </c>
      <c r="B310" s="28" t="s">
        <v>417</v>
      </c>
      <c r="C310" s="28">
        <f>IF(ISERROR(1/VLOOKUP($B310,'Justerad allokering'!$B$2:$AG$462,MATCH(C$2,'Justerad allokering'!$B$2:$AF$2,0),FALSE)),VLOOKUP($B310,'Allokerad kvv'!$B$2:$AV$468,MATCH(C$2,'Allokerad kvv'!$B$2:$AV$2,0),FALSE),VLOOKUP($B310,'Justerad allokering'!$B$2:$AG$462,MATCH(C$2,'Justerad allokering'!$B$2:$AF$2,0),FALSE))</f>
        <v>0</v>
      </c>
      <c r="D310" s="28">
        <f>IF(ISERROR(1/VLOOKUP($B310,'Justerad allokering'!$B$2:$AG$462,MATCH(D$2,'Justerad allokering'!$B$2:$AF$2,0),FALSE)),VLOOKUP($B310,'Allokerad kvv'!$B$2:$AV$468,MATCH(D$2,'Allokerad kvv'!$B$2:$AV$2,0),FALSE),VLOOKUP($B310,'Justerad allokering'!$B$2:$AG$462,MATCH(D$2,'Justerad allokering'!$B$2:$AF$2,0),FALSE))</f>
        <v>0</v>
      </c>
      <c r="E310" s="28">
        <f>IF(ISERROR(1/VLOOKUP($B310,'Justerad allokering'!$B$2:$AG$462,MATCH(E$2,'Justerad allokering'!$B$2:$AF$2,0),FALSE)),VLOOKUP($B310,'Allokerad kvv'!$B$2:$AV$468,MATCH(E$2,'Allokerad kvv'!$B$2:$AV$2,0),FALSE),VLOOKUP($B310,'Justerad allokering'!$B$2:$AG$462,MATCH(E$2,'Justerad allokering'!$B$2:$AF$2,0),FALSE))</f>
        <v>73.756500000000003</v>
      </c>
      <c r="F310" s="28">
        <f>IF(ISERROR(1/VLOOKUP($B310,'Justerad allokering'!$B$2:$AG$462,MATCH(F$2,'Justerad allokering'!$B$2:$AF$2,0),FALSE)),VLOOKUP($B310,'Allokerad kvv'!$B$2:$AV$468,MATCH(F$2,'Allokerad kvv'!$B$2:$AV$2,0),FALSE),VLOOKUP($B310,'Justerad allokering'!$B$2:$AG$462,MATCH(F$2,'Justerad allokering'!$B$2:$AF$2,0),FALSE))</f>
        <v>0</v>
      </c>
      <c r="G310" s="28">
        <f>IF(ISERROR(1/VLOOKUP($B310,'Justerad allokering'!$B$2:$AG$462,MATCH(G$2,'Justerad allokering'!$B$2:$AF$2,0),FALSE)),VLOOKUP($B310,'Allokerad kvv'!$B$2:$AV$468,MATCH(G$2,'Allokerad kvv'!$B$2:$AV$2,0),FALSE),VLOOKUP($B310,'Justerad allokering'!$B$2:$AG$462,MATCH(G$2,'Justerad allokering'!$B$2:$AF$2,0),FALSE))</f>
        <v>0</v>
      </c>
      <c r="H310" s="28">
        <f>IF(ISERROR(1/VLOOKUP($B310,'Justerad allokering'!$B$2:$AG$462,MATCH(H$2,'Justerad allokering'!$B$2:$AF$2,0),FALSE)),VLOOKUP($B310,'Allokerad kvv'!$B$2:$AV$468,MATCH(H$2,'Allokerad kvv'!$B$2:$AV$2,0),FALSE),VLOOKUP($B310,'Justerad allokering'!$B$2:$AG$462,MATCH(H$2,'Justerad allokering'!$B$2:$AF$2,0),FALSE))</f>
        <v>0.27355099999999999</v>
      </c>
      <c r="I310" s="28">
        <f>IF(ISERROR(1/VLOOKUP($B310,'Justerad allokering'!$B$2:$AG$462,MATCH(I$2,'Justerad allokering'!$B$2:$AF$2,0),FALSE)),VLOOKUP($B310,'Allokerad kvv'!$B$2:$AV$468,MATCH(I$2,'Allokerad kvv'!$B$2:$AV$2,0),FALSE),VLOOKUP($B310,'Justerad allokering'!$B$2:$AG$462,MATCH(I$2,'Justerad allokering'!$B$2:$AF$2,0),FALSE))</f>
        <v>0</v>
      </c>
      <c r="J310" s="28">
        <f>IF(ISERROR(1/VLOOKUP($B310,'Justerad allokering'!$B$2:$AG$462,MATCH(J$2,'Justerad allokering'!$B$2:$AF$2,0),FALSE)),VLOOKUP($B310,'Allokerad kvv'!$B$2:$AV$468,MATCH(J$2,'Allokerad kvv'!$B$2:$AV$2,0),FALSE),VLOOKUP($B310,'Justerad allokering'!$B$2:$AG$462,MATCH(J$2,'Justerad allokering'!$B$2:$AF$2,0),FALSE))</f>
        <v>39.200699999999998</v>
      </c>
      <c r="K310" s="28">
        <f>IF(ISERROR(1/VLOOKUP($B310,'Justerad allokering'!$B$2:$AG$462,MATCH(K$2,'Justerad allokering'!$B$2:$AF$2,0),FALSE)),VLOOKUP($B310,'Allokerad kvv'!$B$2:$AV$468,MATCH(K$2,'Allokerad kvv'!$B$2:$AV$2,0),FALSE),VLOOKUP($B310,'Justerad allokering'!$B$2:$AG$462,MATCH(K$2,'Justerad allokering'!$B$2:$AF$2,0),FALSE))</f>
        <v>9.8904300000000003</v>
      </c>
      <c r="L310" s="28">
        <f>IF(ISERROR(1/VLOOKUP($B310,'Justerad allokering'!$B$2:$AG$462,MATCH(L$2,'Justerad allokering'!$B$2:$AF$2,0),FALSE)),VLOOKUP($B310,'Allokerad kvv'!$B$2:$AV$468,MATCH(L$2,'Allokerad kvv'!$B$2:$AV$2,0),FALSE),VLOOKUP($B310,'Justerad allokering'!$B$2:$AG$462,MATCH(L$2,'Justerad allokering'!$B$2:$AF$2,0),FALSE))</f>
        <v>0</v>
      </c>
      <c r="M310" s="28">
        <f>IF(ISERROR(1/VLOOKUP($B310,'Justerad allokering'!$B$2:$AG$462,MATCH(M$2,'Justerad allokering'!$B$2:$AF$2,0),FALSE)),VLOOKUP($B310,'Allokerad kvv'!$B$2:$AV$468,MATCH(M$2,'Allokerad kvv'!$B$2:$AV$2,0),FALSE),VLOOKUP($B310,'Justerad allokering'!$B$2:$AG$462,MATCH(M$2,'Justerad allokering'!$B$2:$AF$2,0),FALSE))</f>
        <v>0</v>
      </c>
      <c r="N310" s="28">
        <f>IF(ISERROR(1/VLOOKUP($B310,'Justerad allokering'!$B$2:$AG$462,MATCH(N$2,'Justerad allokering'!$B$2:$AF$2,0),FALSE)),VLOOKUP($B310,'Allokerad kvv'!$B$2:$AV$468,MATCH(N$2,'Allokerad kvv'!$B$2:$AV$2,0),FALSE),VLOOKUP($B310,'Justerad allokering'!$B$2:$AG$462,MATCH(N$2,'Justerad allokering'!$B$2:$AF$2,0),FALSE))</f>
        <v>0</v>
      </c>
      <c r="O310" s="28">
        <f>IF(ISERROR(1/VLOOKUP($B310,'Justerad allokering'!$B$2:$AG$462,MATCH(O$2,'Justerad allokering'!$B$2:$AF$2,0),FALSE)),VLOOKUP($B310,'Allokerad kvv'!$B$2:$AV$468,MATCH(O$2,'Allokerad kvv'!$B$2:$AV$2,0),FALSE),VLOOKUP($B310,'Justerad allokering'!$B$2:$AG$462,MATCH(O$2,'Justerad allokering'!$B$2:$AF$2,0),FALSE))</f>
        <v>23.673300000000001</v>
      </c>
      <c r="P310" s="28">
        <f>IF(ISERROR(1/VLOOKUP($B310,'Justerad allokering'!$B$2:$AG$462,MATCH(P$2,'Justerad allokering'!$B$2:$AF$2,0),FALSE)),VLOOKUP($B310,'Allokerad kvv'!$B$2:$AV$468,MATCH(P$2,'Allokerad kvv'!$B$2:$AV$2,0),FALSE),VLOOKUP($B310,'Justerad allokering'!$B$2:$AG$462,MATCH(P$2,'Justerad allokering'!$B$2:$AF$2,0),FALSE))</f>
        <v>11.838200000000001</v>
      </c>
      <c r="Q310" s="28">
        <f>IF(ISERROR(1/VLOOKUP($B310,'Justerad allokering'!$B$2:$AG$462,MATCH(Q$2,'Justerad allokering'!$B$2:$AF$2,0),FALSE)),VLOOKUP($B310,'Allokerad kvv'!$B$2:$AV$468,MATCH(Q$2,'Allokerad kvv'!$B$2:$AV$2,0),FALSE),VLOOKUP($B310,'Justerad allokering'!$B$2:$AG$462,MATCH(Q$2,'Justerad allokering'!$B$2:$AF$2,0),FALSE))</f>
        <v>0</v>
      </c>
      <c r="R310" s="28">
        <f>IF(ISERROR(1/VLOOKUP($B310,'Justerad allokering'!$B$2:$AG$462,MATCH(R$2,'Justerad allokering'!$B$2:$AF$2,0),FALSE)),VLOOKUP($B310,'Allokerad kvv'!$B$2:$AV$468,MATCH(R$2,'Allokerad kvv'!$B$2:$AV$2,0),FALSE),VLOOKUP($B310,'Justerad allokering'!$B$2:$AG$462,MATCH(R$2,'Justerad allokering'!$B$2:$AF$2,0),FALSE))</f>
        <v>0</v>
      </c>
      <c r="S310" s="28">
        <f>IF(ISERROR(1/VLOOKUP($B310,'Justerad allokering'!$B$2:$AG$462,MATCH(S$2,'Justerad allokering'!$B$2:$AF$2,0),FALSE)),VLOOKUP($B310,'Allokerad kvv'!$B$2:$AV$468,MATCH(S$2,'Allokerad kvv'!$B$2:$AV$2,0),FALSE),VLOOKUP($B310,'Justerad allokering'!$B$2:$AG$462,MATCH(S$2,'Justerad allokering'!$B$2:$AF$2,0),FALSE))</f>
        <v>45.253300000000003</v>
      </c>
      <c r="T310" s="28">
        <f>IF(ISERROR(1/VLOOKUP($B310,'Justerad allokering'!$B$2:$AG$462,MATCH(T$2,'Justerad allokering'!$B$2:$AF$2,0),FALSE)),VLOOKUP($B310,'Allokerad kvv'!$B$2:$AV$468,MATCH(T$2,'Allokerad kvv'!$B$2:$AV$2,0),FALSE),VLOOKUP($B310,'Justerad allokering'!$B$2:$AG$462,MATCH(T$2,'Justerad allokering'!$B$2:$AF$2,0),FALSE))</f>
        <v>0</v>
      </c>
      <c r="U310" s="28">
        <f>IF(ISERROR(1/VLOOKUP($B310,'Justerad allokering'!$B$2:$AG$462,MATCH(U$2,'Justerad allokering'!$B$2:$AF$2,0),FALSE)),VLOOKUP($B310,'Allokerad kvv'!$B$2:$AV$468,MATCH(U$2,'Allokerad kvv'!$B$2:$AV$2,0),FALSE),VLOOKUP($B310,'Justerad allokering'!$B$2:$AG$462,MATCH(U$2,'Justerad allokering'!$B$2:$AF$2,0),FALSE))</f>
        <v>0.52103699999999997</v>
      </c>
      <c r="V310" s="28">
        <f>IF(ISERROR(1/VLOOKUP($B310,'Justerad allokering'!$B$2:$AG$462,MATCH(V$2,'Justerad allokering'!$B$2:$AF$2,0),FALSE)),VLOOKUP($B310,'Allokerad kvv'!$B$2:$AV$468,MATCH(V$2,'Allokerad kvv'!$B$2:$AV$2,0),FALSE),VLOOKUP($B310,'Justerad allokering'!$B$2:$AG$462,MATCH(V$2,'Justerad allokering'!$B$2:$AF$2,0),FALSE))</f>
        <v>1.5827</v>
      </c>
      <c r="W310" s="28">
        <f>IF(ISERROR(1/VLOOKUP($B310,'Justerad allokering'!$B$2:$AG$462,MATCH(W$2,'Justerad allokering'!$B$2:$AF$2,0),FALSE)),VLOOKUP($B310,'Allokerad kvv'!$B$2:$AV$468,MATCH(W$2,'Allokerad kvv'!$B$2:$AV$2,0),FALSE),VLOOKUP($B310,'Justerad allokering'!$B$2:$AG$462,MATCH(W$2,'Justerad allokering'!$B$2:$AF$2,0),FALSE))</f>
        <v>0</v>
      </c>
      <c r="X310" s="28">
        <f>IF(ISERROR(1/VLOOKUP($B310,'Justerad allokering'!$B$2:$AG$462,MATCH(X$2,'Justerad allokering'!$B$2:$AF$2,0),FALSE)),VLOOKUP($B310,'Allokerad kvv'!$B$2:$AV$468,MATCH(X$2,'Allokerad kvv'!$B$2:$AV$2,0),FALSE),VLOOKUP($B310,'Justerad allokering'!$B$2:$AG$462,MATCH(X$2,'Justerad allokering'!$B$2:$AF$2,0),FALSE))</f>
        <v>0</v>
      </c>
      <c r="Y310" s="28">
        <f>IF(ISERROR(1/VLOOKUP($B310,'Justerad allokering'!$B$2:$AG$462,MATCH(Y$2,'Justerad allokering'!$B$2:$AF$2,0),FALSE)),VLOOKUP($B310,'Allokerad kvv'!$B$2:$AV$468,MATCH(Y$2,'Allokerad kvv'!$B$2:$AV$2,0),FALSE),VLOOKUP($B310,'Justerad allokering'!$B$2:$AG$462,MATCH(Y$2,'Justerad allokering'!$B$2:$AF$2,0),FALSE))</f>
        <v>0</v>
      </c>
      <c r="Z310" s="28">
        <f>IF(ISERROR(1/VLOOKUP($B310,'Justerad allokering'!$B$2:$AG$462,MATCH(Z$2,'Justerad allokering'!$B$2:$AF$2,0),FALSE)),VLOOKUP($B310,'Allokerad kvv'!$B$2:$AV$468,MATCH(Z$2,'Allokerad kvv'!$B$2:$AV$2,0),FALSE),VLOOKUP($B310,'Justerad allokering'!$B$2:$AG$462,MATCH(Z$2,'Justerad allokering'!$B$2:$AF$2,0),FALSE))</f>
        <v>0</v>
      </c>
      <c r="AA310" s="28"/>
      <c r="AB310" s="28"/>
      <c r="AE310">
        <f t="shared" si="12"/>
        <v>205.98971799999998</v>
      </c>
      <c r="AG310">
        <f t="shared" si="13"/>
        <v>196.09928799999997</v>
      </c>
      <c r="AH310">
        <f t="shared" si="14"/>
        <v>196.09928799999997</v>
      </c>
      <c r="AI310" s="55">
        <f>IF(AH310=0,"",AH310/VLOOKUP(B310,Kraftvärmeprod!$B$1:$BC$480,MATCH("Summa tillförd energi exklusive rökgaskondensering",Kraftvärmeprod!$B$1:$BC$1,0),FALSE))</f>
        <v>0.45435634085422083</v>
      </c>
    </row>
    <row r="311" spans="1:35" x14ac:dyDescent="0.35">
      <c r="A311" s="28" t="s">
        <v>403</v>
      </c>
      <c r="B311" s="28" t="s">
        <v>418</v>
      </c>
      <c r="C311" s="28">
        <f>IF(ISERROR(1/VLOOKUP($B311,'Justerad allokering'!$B$2:$AG$462,MATCH(C$2,'Justerad allokering'!$B$2:$AF$2,0),FALSE)),VLOOKUP($B311,'Allokerad kvv'!$B$2:$AV$468,MATCH(C$2,'Allokerad kvv'!$B$2:$AV$2,0),FALSE),VLOOKUP($B311,'Justerad allokering'!$B$2:$AG$462,MATCH(C$2,'Justerad allokering'!$B$2:$AF$2,0),FALSE))</f>
        <v>0</v>
      </c>
      <c r="D311" s="28">
        <f>IF(ISERROR(1/VLOOKUP($B311,'Justerad allokering'!$B$2:$AG$462,MATCH(D$2,'Justerad allokering'!$B$2:$AF$2,0),FALSE)),VLOOKUP($B311,'Allokerad kvv'!$B$2:$AV$468,MATCH(D$2,'Allokerad kvv'!$B$2:$AV$2,0),FALSE),VLOOKUP($B311,'Justerad allokering'!$B$2:$AG$462,MATCH(D$2,'Justerad allokering'!$B$2:$AF$2,0),FALSE))</f>
        <v>0</v>
      </c>
      <c r="E311" s="28">
        <f>IF(ISERROR(1/VLOOKUP($B311,'Justerad allokering'!$B$2:$AG$462,MATCH(E$2,'Justerad allokering'!$B$2:$AF$2,0),FALSE)),VLOOKUP($B311,'Allokerad kvv'!$B$2:$AV$468,MATCH(E$2,'Allokerad kvv'!$B$2:$AV$2,0),FALSE),VLOOKUP($B311,'Justerad allokering'!$B$2:$AG$462,MATCH(E$2,'Justerad allokering'!$B$2:$AF$2,0),FALSE))</f>
        <v>0</v>
      </c>
      <c r="F311" s="28">
        <f>IF(ISERROR(1/VLOOKUP($B311,'Justerad allokering'!$B$2:$AG$462,MATCH(F$2,'Justerad allokering'!$B$2:$AF$2,0),FALSE)),VLOOKUP($B311,'Allokerad kvv'!$B$2:$AV$468,MATCH(F$2,'Allokerad kvv'!$B$2:$AV$2,0),FALSE),VLOOKUP($B311,'Justerad allokering'!$B$2:$AG$462,MATCH(F$2,'Justerad allokering'!$B$2:$AF$2,0),FALSE))</f>
        <v>0</v>
      </c>
      <c r="G311" s="28">
        <f>IF(ISERROR(1/VLOOKUP($B311,'Justerad allokering'!$B$2:$AG$462,MATCH(G$2,'Justerad allokering'!$B$2:$AF$2,0),FALSE)),VLOOKUP($B311,'Allokerad kvv'!$B$2:$AV$468,MATCH(G$2,'Allokerad kvv'!$B$2:$AV$2,0),FALSE),VLOOKUP($B311,'Justerad allokering'!$B$2:$AG$462,MATCH(G$2,'Justerad allokering'!$B$2:$AF$2,0),FALSE))</f>
        <v>0</v>
      </c>
      <c r="H311" s="28">
        <f>IF(ISERROR(1/VLOOKUP($B311,'Justerad allokering'!$B$2:$AG$462,MATCH(H$2,'Justerad allokering'!$B$2:$AF$2,0),FALSE)),VLOOKUP($B311,'Allokerad kvv'!$B$2:$AV$468,MATCH(H$2,'Allokerad kvv'!$B$2:$AV$2,0),FALSE),VLOOKUP($B311,'Justerad allokering'!$B$2:$AG$462,MATCH(H$2,'Justerad allokering'!$B$2:$AF$2,0),FALSE))</f>
        <v>0</v>
      </c>
      <c r="I311" s="28">
        <f>IF(ISERROR(1/VLOOKUP($B311,'Justerad allokering'!$B$2:$AG$462,MATCH(I$2,'Justerad allokering'!$B$2:$AF$2,0),FALSE)),VLOOKUP($B311,'Allokerad kvv'!$B$2:$AV$468,MATCH(I$2,'Allokerad kvv'!$B$2:$AV$2,0),FALSE),VLOOKUP($B311,'Justerad allokering'!$B$2:$AG$462,MATCH(I$2,'Justerad allokering'!$B$2:$AF$2,0),FALSE))</f>
        <v>0</v>
      </c>
      <c r="J311" s="28">
        <f>IF(ISERROR(1/VLOOKUP($B311,'Justerad allokering'!$B$2:$AG$462,MATCH(J$2,'Justerad allokering'!$B$2:$AF$2,0),FALSE)),VLOOKUP($B311,'Allokerad kvv'!$B$2:$AV$468,MATCH(J$2,'Allokerad kvv'!$B$2:$AV$2,0),FALSE),VLOOKUP($B311,'Justerad allokering'!$B$2:$AG$462,MATCH(J$2,'Justerad allokering'!$B$2:$AF$2,0),FALSE))</f>
        <v>0</v>
      </c>
      <c r="K311" s="28">
        <f>IF(ISERROR(1/VLOOKUP($B311,'Justerad allokering'!$B$2:$AG$462,MATCH(K$2,'Justerad allokering'!$B$2:$AF$2,0),FALSE)),VLOOKUP($B311,'Allokerad kvv'!$B$2:$AV$468,MATCH(K$2,'Allokerad kvv'!$B$2:$AV$2,0),FALSE),VLOOKUP($B311,'Justerad allokering'!$B$2:$AG$462,MATCH(K$2,'Justerad allokering'!$B$2:$AF$2,0),FALSE))</f>
        <v>0</v>
      </c>
      <c r="L311" s="28">
        <f>IF(ISERROR(1/VLOOKUP($B311,'Justerad allokering'!$B$2:$AG$462,MATCH(L$2,'Justerad allokering'!$B$2:$AF$2,0),FALSE)),VLOOKUP($B311,'Allokerad kvv'!$B$2:$AV$468,MATCH(L$2,'Allokerad kvv'!$B$2:$AV$2,0),FALSE),VLOOKUP($B311,'Justerad allokering'!$B$2:$AG$462,MATCH(L$2,'Justerad allokering'!$B$2:$AF$2,0),FALSE))</f>
        <v>0</v>
      </c>
      <c r="M311" s="28">
        <f>IF(ISERROR(1/VLOOKUP($B311,'Justerad allokering'!$B$2:$AG$462,MATCH(M$2,'Justerad allokering'!$B$2:$AF$2,0),FALSE)),VLOOKUP($B311,'Allokerad kvv'!$B$2:$AV$468,MATCH(M$2,'Allokerad kvv'!$B$2:$AV$2,0),FALSE),VLOOKUP($B311,'Justerad allokering'!$B$2:$AG$462,MATCH(M$2,'Justerad allokering'!$B$2:$AF$2,0),FALSE))</f>
        <v>0</v>
      </c>
      <c r="N311" s="28">
        <f>IF(ISERROR(1/VLOOKUP($B311,'Justerad allokering'!$B$2:$AG$462,MATCH(N$2,'Justerad allokering'!$B$2:$AF$2,0),FALSE)),VLOOKUP($B311,'Allokerad kvv'!$B$2:$AV$468,MATCH(N$2,'Allokerad kvv'!$B$2:$AV$2,0),FALSE),VLOOKUP($B311,'Justerad allokering'!$B$2:$AG$462,MATCH(N$2,'Justerad allokering'!$B$2:$AF$2,0),FALSE))</f>
        <v>0</v>
      </c>
      <c r="O311" s="28">
        <f>IF(ISERROR(1/VLOOKUP($B311,'Justerad allokering'!$B$2:$AG$462,MATCH(O$2,'Justerad allokering'!$B$2:$AF$2,0),FALSE)),VLOOKUP($B311,'Allokerad kvv'!$B$2:$AV$468,MATCH(O$2,'Allokerad kvv'!$B$2:$AV$2,0),FALSE),VLOOKUP($B311,'Justerad allokering'!$B$2:$AG$462,MATCH(O$2,'Justerad allokering'!$B$2:$AF$2,0),FALSE))</f>
        <v>0</v>
      </c>
      <c r="P311" s="28">
        <f>IF(ISERROR(1/VLOOKUP($B311,'Justerad allokering'!$B$2:$AG$462,MATCH(P$2,'Justerad allokering'!$B$2:$AF$2,0),FALSE)),VLOOKUP($B311,'Allokerad kvv'!$B$2:$AV$468,MATCH(P$2,'Allokerad kvv'!$B$2:$AV$2,0),FALSE),VLOOKUP($B311,'Justerad allokering'!$B$2:$AG$462,MATCH(P$2,'Justerad allokering'!$B$2:$AF$2,0),FALSE))</f>
        <v>0</v>
      </c>
      <c r="Q311" s="28">
        <f>IF(ISERROR(1/VLOOKUP($B311,'Justerad allokering'!$B$2:$AG$462,MATCH(Q$2,'Justerad allokering'!$B$2:$AF$2,0),FALSE)),VLOOKUP($B311,'Allokerad kvv'!$B$2:$AV$468,MATCH(Q$2,'Allokerad kvv'!$B$2:$AV$2,0),FALSE),VLOOKUP($B311,'Justerad allokering'!$B$2:$AG$462,MATCH(Q$2,'Justerad allokering'!$B$2:$AF$2,0),FALSE))</f>
        <v>0</v>
      </c>
      <c r="R311" s="28">
        <f>IF(ISERROR(1/VLOOKUP($B311,'Justerad allokering'!$B$2:$AG$462,MATCH(R$2,'Justerad allokering'!$B$2:$AF$2,0),FALSE)),VLOOKUP($B311,'Allokerad kvv'!$B$2:$AV$468,MATCH(R$2,'Allokerad kvv'!$B$2:$AV$2,0),FALSE),VLOOKUP($B311,'Justerad allokering'!$B$2:$AG$462,MATCH(R$2,'Justerad allokering'!$B$2:$AF$2,0),FALSE))</f>
        <v>0</v>
      </c>
      <c r="S311" s="28">
        <f>IF(ISERROR(1/VLOOKUP($B311,'Justerad allokering'!$B$2:$AG$462,MATCH(S$2,'Justerad allokering'!$B$2:$AF$2,0),FALSE)),VLOOKUP($B311,'Allokerad kvv'!$B$2:$AV$468,MATCH(S$2,'Allokerad kvv'!$B$2:$AV$2,0),FALSE),VLOOKUP($B311,'Justerad allokering'!$B$2:$AG$462,MATCH(S$2,'Justerad allokering'!$B$2:$AF$2,0),FALSE))</f>
        <v>0</v>
      </c>
      <c r="T311" s="28">
        <f>IF(ISERROR(1/VLOOKUP($B311,'Justerad allokering'!$B$2:$AG$462,MATCH(T$2,'Justerad allokering'!$B$2:$AF$2,0),FALSE)),VLOOKUP($B311,'Allokerad kvv'!$B$2:$AV$468,MATCH(T$2,'Allokerad kvv'!$B$2:$AV$2,0),FALSE),VLOOKUP($B311,'Justerad allokering'!$B$2:$AG$462,MATCH(T$2,'Justerad allokering'!$B$2:$AF$2,0),FALSE))</f>
        <v>0</v>
      </c>
      <c r="U311" s="28">
        <f>IF(ISERROR(1/VLOOKUP($B311,'Justerad allokering'!$B$2:$AG$462,MATCH(U$2,'Justerad allokering'!$B$2:$AF$2,0),FALSE)),VLOOKUP($B311,'Allokerad kvv'!$B$2:$AV$468,MATCH(U$2,'Allokerad kvv'!$B$2:$AV$2,0),FALSE),VLOOKUP($B311,'Justerad allokering'!$B$2:$AG$462,MATCH(U$2,'Justerad allokering'!$B$2:$AF$2,0),FALSE))</f>
        <v>0</v>
      </c>
      <c r="V311" s="28">
        <f>IF(ISERROR(1/VLOOKUP($B311,'Justerad allokering'!$B$2:$AG$462,MATCH(V$2,'Justerad allokering'!$B$2:$AF$2,0),FALSE)),VLOOKUP($B311,'Allokerad kvv'!$B$2:$AV$468,MATCH(V$2,'Allokerad kvv'!$B$2:$AV$2,0),FALSE),VLOOKUP($B311,'Justerad allokering'!$B$2:$AG$462,MATCH(V$2,'Justerad allokering'!$B$2:$AF$2,0),FALSE))</f>
        <v>0</v>
      </c>
      <c r="W311" s="28">
        <f>IF(ISERROR(1/VLOOKUP($B311,'Justerad allokering'!$B$2:$AG$462,MATCH(W$2,'Justerad allokering'!$B$2:$AF$2,0),FALSE)),VLOOKUP($B311,'Allokerad kvv'!$B$2:$AV$468,MATCH(W$2,'Allokerad kvv'!$B$2:$AV$2,0),FALSE),VLOOKUP($B311,'Justerad allokering'!$B$2:$AG$462,MATCH(W$2,'Justerad allokering'!$B$2:$AF$2,0),FALSE))</f>
        <v>0</v>
      </c>
      <c r="X311" s="28">
        <f>IF(ISERROR(1/VLOOKUP($B311,'Justerad allokering'!$B$2:$AG$462,MATCH(X$2,'Justerad allokering'!$B$2:$AF$2,0),FALSE)),VLOOKUP($B311,'Allokerad kvv'!$B$2:$AV$468,MATCH(X$2,'Allokerad kvv'!$B$2:$AV$2,0),FALSE),VLOOKUP($B311,'Justerad allokering'!$B$2:$AG$462,MATCH(X$2,'Justerad allokering'!$B$2:$AF$2,0),FALSE))</f>
        <v>0</v>
      </c>
      <c r="Y311" s="28">
        <f>IF(ISERROR(1/VLOOKUP($B311,'Justerad allokering'!$B$2:$AG$462,MATCH(Y$2,'Justerad allokering'!$B$2:$AF$2,0),FALSE)),VLOOKUP($B311,'Allokerad kvv'!$B$2:$AV$468,MATCH(Y$2,'Allokerad kvv'!$B$2:$AV$2,0),FALSE),VLOOKUP($B311,'Justerad allokering'!$B$2:$AG$462,MATCH(Y$2,'Justerad allokering'!$B$2:$AF$2,0),FALSE))</f>
        <v>0</v>
      </c>
      <c r="Z311" s="28">
        <f>IF(ISERROR(1/VLOOKUP($B311,'Justerad allokering'!$B$2:$AG$462,MATCH(Z$2,'Justerad allokering'!$B$2:$AF$2,0),FALSE)),VLOOKUP($B311,'Allokerad kvv'!$B$2:$AV$468,MATCH(Z$2,'Allokerad kvv'!$B$2:$AV$2,0),FALSE),VLOOKUP($B311,'Justerad allokering'!$B$2:$AG$462,MATCH(Z$2,'Justerad allokering'!$B$2:$AF$2,0),FALSE))</f>
        <v>0</v>
      </c>
      <c r="AA311" s="28"/>
      <c r="AB311" s="28"/>
      <c r="AE311">
        <f t="shared" si="12"/>
        <v>0</v>
      </c>
      <c r="AG311">
        <f t="shared" si="13"/>
        <v>0</v>
      </c>
      <c r="AH311">
        <f t="shared" si="14"/>
        <v>0</v>
      </c>
      <c r="AI311" s="55" t="str">
        <f>IF(AH311=0,"",AH311/VLOOKUP(B311,Kraftvärmeprod!$B$1:$BC$480,MATCH("Summa tillförd energi exklusive rökgaskondensering",Kraftvärmeprod!$B$1:$BC$1,0),FALSE))</f>
        <v/>
      </c>
    </row>
    <row r="312" spans="1:35" x14ac:dyDescent="0.35">
      <c r="A312" s="28" t="s">
        <v>403</v>
      </c>
      <c r="B312" s="28" t="s">
        <v>419</v>
      </c>
      <c r="C312" s="28">
        <f>IF(ISERROR(1/VLOOKUP($B312,'Justerad allokering'!$B$2:$AG$462,MATCH(C$2,'Justerad allokering'!$B$2:$AF$2,0),FALSE)),VLOOKUP($B312,'Allokerad kvv'!$B$2:$AV$468,MATCH(C$2,'Allokerad kvv'!$B$2:$AV$2,0),FALSE),VLOOKUP($B312,'Justerad allokering'!$B$2:$AG$462,MATCH(C$2,'Justerad allokering'!$B$2:$AF$2,0),FALSE))</f>
        <v>0</v>
      </c>
      <c r="D312" s="28">
        <f>IF(ISERROR(1/VLOOKUP($B312,'Justerad allokering'!$B$2:$AG$462,MATCH(D$2,'Justerad allokering'!$B$2:$AF$2,0),FALSE)),VLOOKUP($B312,'Allokerad kvv'!$B$2:$AV$468,MATCH(D$2,'Allokerad kvv'!$B$2:$AV$2,0),FALSE),VLOOKUP($B312,'Justerad allokering'!$B$2:$AG$462,MATCH(D$2,'Justerad allokering'!$B$2:$AF$2,0),FALSE))</f>
        <v>0</v>
      </c>
      <c r="E312" s="28">
        <f>IF(ISERROR(1/VLOOKUP($B312,'Justerad allokering'!$B$2:$AG$462,MATCH(E$2,'Justerad allokering'!$B$2:$AF$2,0),FALSE)),VLOOKUP($B312,'Allokerad kvv'!$B$2:$AV$468,MATCH(E$2,'Allokerad kvv'!$B$2:$AV$2,0),FALSE),VLOOKUP($B312,'Justerad allokering'!$B$2:$AG$462,MATCH(E$2,'Justerad allokering'!$B$2:$AF$2,0),FALSE))</f>
        <v>0</v>
      </c>
      <c r="F312" s="28">
        <f>IF(ISERROR(1/VLOOKUP($B312,'Justerad allokering'!$B$2:$AG$462,MATCH(F$2,'Justerad allokering'!$B$2:$AF$2,0),FALSE)),VLOOKUP($B312,'Allokerad kvv'!$B$2:$AV$468,MATCH(F$2,'Allokerad kvv'!$B$2:$AV$2,0),FALSE),VLOOKUP($B312,'Justerad allokering'!$B$2:$AG$462,MATCH(F$2,'Justerad allokering'!$B$2:$AF$2,0),FALSE))</f>
        <v>0</v>
      </c>
      <c r="G312" s="28">
        <f>IF(ISERROR(1/VLOOKUP($B312,'Justerad allokering'!$B$2:$AG$462,MATCH(G$2,'Justerad allokering'!$B$2:$AF$2,0),FALSE)),VLOOKUP($B312,'Allokerad kvv'!$B$2:$AV$468,MATCH(G$2,'Allokerad kvv'!$B$2:$AV$2,0),FALSE),VLOOKUP($B312,'Justerad allokering'!$B$2:$AG$462,MATCH(G$2,'Justerad allokering'!$B$2:$AF$2,0),FALSE))</f>
        <v>0</v>
      </c>
      <c r="H312" s="28">
        <f>IF(ISERROR(1/VLOOKUP($B312,'Justerad allokering'!$B$2:$AG$462,MATCH(H$2,'Justerad allokering'!$B$2:$AF$2,0),FALSE)),VLOOKUP($B312,'Allokerad kvv'!$B$2:$AV$468,MATCH(H$2,'Allokerad kvv'!$B$2:$AV$2,0),FALSE),VLOOKUP($B312,'Justerad allokering'!$B$2:$AG$462,MATCH(H$2,'Justerad allokering'!$B$2:$AF$2,0),FALSE))</f>
        <v>0</v>
      </c>
      <c r="I312" s="28">
        <f>IF(ISERROR(1/VLOOKUP($B312,'Justerad allokering'!$B$2:$AG$462,MATCH(I$2,'Justerad allokering'!$B$2:$AF$2,0),FALSE)),VLOOKUP($B312,'Allokerad kvv'!$B$2:$AV$468,MATCH(I$2,'Allokerad kvv'!$B$2:$AV$2,0),FALSE),VLOOKUP($B312,'Justerad allokering'!$B$2:$AG$462,MATCH(I$2,'Justerad allokering'!$B$2:$AF$2,0),FALSE))</f>
        <v>0</v>
      </c>
      <c r="J312" s="28">
        <f>IF(ISERROR(1/VLOOKUP($B312,'Justerad allokering'!$B$2:$AG$462,MATCH(J$2,'Justerad allokering'!$B$2:$AF$2,0),FALSE)),VLOOKUP($B312,'Allokerad kvv'!$B$2:$AV$468,MATCH(J$2,'Allokerad kvv'!$B$2:$AV$2,0),FALSE),VLOOKUP($B312,'Justerad allokering'!$B$2:$AG$462,MATCH(J$2,'Justerad allokering'!$B$2:$AF$2,0),FALSE))</f>
        <v>0</v>
      </c>
      <c r="K312" s="28">
        <f>IF(ISERROR(1/VLOOKUP($B312,'Justerad allokering'!$B$2:$AG$462,MATCH(K$2,'Justerad allokering'!$B$2:$AF$2,0),FALSE)),VLOOKUP($B312,'Allokerad kvv'!$B$2:$AV$468,MATCH(K$2,'Allokerad kvv'!$B$2:$AV$2,0),FALSE),VLOOKUP($B312,'Justerad allokering'!$B$2:$AG$462,MATCH(K$2,'Justerad allokering'!$B$2:$AF$2,0),FALSE))</f>
        <v>0</v>
      </c>
      <c r="L312" s="28">
        <f>IF(ISERROR(1/VLOOKUP($B312,'Justerad allokering'!$B$2:$AG$462,MATCH(L$2,'Justerad allokering'!$B$2:$AF$2,0),FALSE)),VLOOKUP($B312,'Allokerad kvv'!$B$2:$AV$468,MATCH(L$2,'Allokerad kvv'!$B$2:$AV$2,0),FALSE),VLOOKUP($B312,'Justerad allokering'!$B$2:$AG$462,MATCH(L$2,'Justerad allokering'!$B$2:$AF$2,0),FALSE))</f>
        <v>0</v>
      </c>
      <c r="M312" s="28">
        <f>IF(ISERROR(1/VLOOKUP($B312,'Justerad allokering'!$B$2:$AG$462,MATCH(M$2,'Justerad allokering'!$B$2:$AF$2,0),FALSE)),VLOOKUP($B312,'Allokerad kvv'!$B$2:$AV$468,MATCH(M$2,'Allokerad kvv'!$B$2:$AV$2,0),FALSE),VLOOKUP($B312,'Justerad allokering'!$B$2:$AG$462,MATCH(M$2,'Justerad allokering'!$B$2:$AF$2,0),FALSE))</f>
        <v>0</v>
      </c>
      <c r="N312" s="28">
        <f>IF(ISERROR(1/VLOOKUP($B312,'Justerad allokering'!$B$2:$AG$462,MATCH(N$2,'Justerad allokering'!$B$2:$AF$2,0),FALSE)),VLOOKUP($B312,'Allokerad kvv'!$B$2:$AV$468,MATCH(N$2,'Allokerad kvv'!$B$2:$AV$2,0),FALSE),VLOOKUP($B312,'Justerad allokering'!$B$2:$AG$462,MATCH(N$2,'Justerad allokering'!$B$2:$AF$2,0),FALSE))</f>
        <v>0</v>
      </c>
      <c r="O312" s="28">
        <f>IF(ISERROR(1/VLOOKUP($B312,'Justerad allokering'!$B$2:$AG$462,MATCH(O$2,'Justerad allokering'!$B$2:$AF$2,0),FALSE)),VLOOKUP($B312,'Allokerad kvv'!$B$2:$AV$468,MATCH(O$2,'Allokerad kvv'!$B$2:$AV$2,0),FALSE),VLOOKUP($B312,'Justerad allokering'!$B$2:$AG$462,MATCH(O$2,'Justerad allokering'!$B$2:$AF$2,0),FALSE))</f>
        <v>0</v>
      </c>
      <c r="P312" s="28">
        <f>IF(ISERROR(1/VLOOKUP($B312,'Justerad allokering'!$B$2:$AG$462,MATCH(P$2,'Justerad allokering'!$B$2:$AF$2,0),FALSE)),VLOOKUP($B312,'Allokerad kvv'!$B$2:$AV$468,MATCH(P$2,'Allokerad kvv'!$B$2:$AV$2,0),FALSE),VLOOKUP($B312,'Justerad allokering'!$B$2:$AG$462,MATCH(P$2,'Justerad allokering'!$B$2:$AF$2,0),FALSE))</f>
        <v>0</v>
      </c>
      <c r="Q312" s="28">
        <f>IF(ISERROR(1/VLOOKUP($B312,'Justerad allokering'!$B$2:$AG$462,MATCH(Q$2,'Justerad allokering'!$B$2:$AF$2,0),FALSE)),VLOOKUP($B312,'Allokerad kvv'!$B$2:$AV$468,MATCH(Q$2,'Allokerad kvv'!$B$2:$AV$2,0),FALSE),VLOOKUP($B312,'Justerad allokering'!$B$2:$AG$462,MATCH(Q$2,'Justerad allokering'!$B$2:$AF$2,0),FALSE))</f>
        <v>0</v>
      </c>
      <c r="R312" s="28">
        <f>IF(ISERROR(1/VLOOKUP($B312,'Justerad allokering'!$B$2:$AG$462,MATCH(R$2,'Justerad allokering'!$B$2:$AF$2,0),FALSE)),VLOOKUP($B312,'Allokerad kvv'!$B$2:$AV$468,MATCH(R$2,'Allokerad kvv'!$B$2:$AV$2,0),FALSE),VLOOKUP($B312,'Justerad allokering'!$B$2:$AG$462,MATCH(R$2,'Justerad allokering'!$B$2:$AF$2,0),FALSE))</f>
        <v>0</v>
      </c>
      <c r="S312" s="28">
        <f>IF(ISERROR(1/VLOOKUP($B312,'Justerad allokering'!$B$2:$AG$462,MATCH(S$2,'Justerad allokering'!$B$2:$AF$2,0),FALSE)),VLOOKUP($B312,'Allokerad kvv'!$B$2:$AV$468,MATCH(S$2,'Allokerad kvv'!$B$2:$AV$2,0),FALSE),VLOOKUP($B312,'Justerad allokering'!$B$2:$AG$462,MATCH(S$2,'Justerad allokering'!$B$2:$AF$2,0),FALSE))</f>
        <v>0</v>
      </c>
      <c r="T312" s="28">
        <f>IF(ISERROR(1/VLOOKUP($B312,'Justerad allokering'!$B$2:$AG$462,MATCH(T$2,'Justerad allokering'!$B$2:$AF$2,0),FALSE)),VLOOKUP($B312,'Allokerad kvv'!$B$2:$AV$468,MATCH(T$2,'Allokerad kvv'!$B$2:$AV$2,0),FALSE),VLOOKUP($B312,'Justerad allokering'!$B$2:$AG$462,MATCH(T$2,'Justerad allokering'!$B$2:$AF$2,0),FALSE))</f>
        <v>0</v>
      </c>
      <c r="U312" s="28">
        <f>IF(ISERROR(1/VLOOKUP($B312,'Justerad allokering'!$B$2:$AG$462,MATCH(U$2,'Justerad allokering'!$B$2:$AF$2,0),FALSE)),VLOOKUP($B312,'Allokerad kvv'!$B$2:$AV$468,MATCH(U$2,'Allokerad kvv'!$B$2:$AV$2,0),FALSE),VLOOKUP($B312,'Justerad allokering'!$B$2:$AG$462,MATCH(U$2,'Justerad allokering'!$B$2:$AF$2,0),FALSE))</f>
        <v>0</v>
      </c>
      <c r="V312" s="28">
        <f>IF(ISERROR(1/VLOOKUP($B312,'Justerad allokering'!$B$2:$AG$462,MATCH(V$2,'Justerad allokering'!$B$2:$AF$2,0),FALSE)),VLOOKUP($B312,'Allokerad kvv'!$B$2:$AV$468,MATCH(V$2,'Allokerad kvv'!$B$2:$AV$2,0),FALSE),VLOOKUP($B312,'Justerad allokering'!$B$2:$AG$462,MATCH(V$2,'Justerad allokering'!$B$2:$AF$2,0),FALSE))</f>
        <v>0</v>
      </c>
      <c r="W312" s="28">
        <f>IF(ISERROR(1/VLOOKUP($B312,'Justerad allokering'!$B$2:$AG$462,MATCH(W$2,'Justerad allokering'!$B$2:$AF$2,0),FALSE)),VLOOKUP($B312,'Allokerad kvv'!$B$2:$AV$468,MATCH(W$2,'Allokerad kvv'!$B$2:$AV$2,0),FALSE),VLOOKUP($B312,'Justerad allokering'!$B$2:$AG$462,MATCH(W$2,'Justerad allokering'!$B$2:$AF$2,0),FALSE))</f>
        <v>0</v>
      </c>
      <c r="X312" s="28">
        <f>IF(ISERROR(1/VLOOKUP($B312,'Justerad allokering'!$B$2:$AG$462,MATCH(X$2,'Justerad allokering'!$B$2:$AF$2,0),FALSE)),VLOOKUP($B312,'Allokerad kvv'!$B$2:$AV$468,MATCH(X$2,'Allokerad kvv'!$B$2:$AV$2,0),FALSE),VLOOKUP($B312,'Justerad allokering'!$B$2:$AG$462,MATCH(X$2,'Justerad allokering'!$B$2:$AF$2,0),FALSE))</f>
        <v>0</v>
      </c>
      <c r="Y312" s="28">
        <f>IF(ISERROR(1/VLOOKUP($B312,'Justerad allokering'!$B$2:$AG$462,MATCH(Y$2,'Justerad allokering'!$B$2:$AF$2,0),FALSE)),VLOOKUP($B312,'Allokerad kvv'!$B$2:$AV$468,MATCH(Y$2,'Allokerad kvv'!$B$2:$AV$2,0),FALSE),VLOOKUP($B312,'Justerad allokering'!$B$2:$AG$462,MATCH(Y$2,'Justerad allokering'!$B$2:$AF$2,0),FALSE))</f>
        <v>0</v>
      </c>
      <c r="Z312" s="28">
        <f>IF(ISERROR(1/VLOOKUP($B312,'Justerad allokering'!$B$2:$AG$462,MATCH(Z$2,'Justerad allokering'!$B$2:$AF$2,0),FALSE)),VLOOKUP($B312,'Allokerad kvv'!$B$2:$AV$468,MATCH(Z$2,'Allokerad kvv'!$B$2:$AV$2,0),FALSE),VLOOKUP($B312,'Justerad allokering'!$B$2:$AG$462,MATCH(Z$2,'Justerad allokering'!$B$2:$AF$2,0),FALSE))</f>
        <v>0</v>
      </c>
      <c r="AA312" s="28"/>
      <c r="AB312" s="28"/>
      <c r="AE312">
        <f t="shared" si="12"/>
        <v>0</v>
      </c>
      <c r="AG312">
        <f t="shared" si="13"/>
        <v>0</v>
      </c>
      <c r="AH312">
        <f t="shared" si="14"/>
        <v>0</v>
      </c>
      <c r="AI312" s="55" t="str">
        <f>IF(AH312=0,"",AH312/VLOOKUP(B312,Kraftvärmeprod!$B$1:$BC$480,MATCH("Summa tillförd energi exklusive rökgaskondensering",Kraftvärmeprod!$B$1:$BC$1,0),FALSE))</f>
        <v/>
      </c>
    </row>
    <row r="313" spans="1:35" x14ac:dyDescent="0.35">
      <c r="A313" s="28" t="s">
        <v>403</v>
      </c>
      <c r="B313" s="28" t="s">
        <v>420</v>
      </c>
      <c r="C313" s="28">
        <f>IF(ISERROR(1/VLOOKUP($B313,'Justerad allokering'!$B$2:$AG$462,MATCH(C$2,'Justerad allokering'!$B$2:$AF$2,0),FALSE)),VLOOKUP($B313,'Allokerad kvv'!$B$2:$AV$468,MATCH(C$2,'Allokerad kvv'!$B$2:$AV$2,0),FALSE),VLOOKUP($B313,'Justerad allokering'!$B$2:$AG$462,MATCH(C$2,'Justerad allokering'!$B$2:$AF$2,0),FALSE))</f>
        <v>0</v>
      </c>
      <c r="D313" s="28">
        <f>IF(ISERROR(1/VLOOKUP($B313,'Justerad allokering'!$B$2:$AG$462,MATCH(D$2,'Justerad allokering'!$B$2:$AF$2,0),FALSE)),VLOOKUP($B313,'Allokerad kvv'!$B$2:$AV$468,MATCH(D$2,'Allokerad kvv'!$B$2:$AV$2,0),FALSE),VLOOKUP($B313,'Justerad allokering'!$B$2:$AG$462,MATCH(D$2,'Justerad allokering'!$B$2:$AF$2,0),FALSE))</f>
        <v>0</v>
      </c>
      <c r="E313" s="28">
        <f>IF(ISERROR(1/VLOOKUP($B313,'Justerad allokering'!$B$2:$AG$462,MATCH(E$2,'Justerad allokering'!$B$2:$AF$2,0),FALSE)),VLOOKUP($B313,'Allokerad kvv'!$B$2:$AV$468,MATCH(E$2,'Allokerad kvv'!$B$2:$AV$2,0),FALSE),VLOOKUP($B313,'Justerad allokering'!$B$2:$AG$462,MATCH(E$2,'Justerad allokering'!$B$2:$AF$2,0),FALSE))</f>
        <v>0</v>
      </c>
      <c r="F313" s="28">
        <f>IF(ISERROR(1/VLOOKUP($B313,'Justerad allokering'!$B$2:$AG$462,MATCH(F$2,'Justerad allokering'!$B$2:$AF$2,0),FALSE)),VLOOKUP($B313,'Allokerad kvv'!$B$2:$AV$468,MATCH(F$2,'Allokerad kvv'!$B$2:$AV$2,0),FALSE),VLOOKUP($B313,'Justerad allokering'!$B$2:$AG$462,MATCH(F$2,'Justerad allokering'!$B$2:$AF$2,0),FALSE))</f>
        <v>0</v>
      </c>
      <c r="G313" s="28">
        <f>IF(ISERROR(1/VLOOKUP($B313,'Justerad allokering'!$B$2:$AG$462,MATCH(G$2,'Justerad allokering'!$B$2:$AF$2,0),FALSE)),VLOOKUP($B313,'Allokerad kvv'!$B$2:$AV$468,MATCH(G$2,'Allokerad kvv'!$B$2:$AV$2,0),FALSE),VLOOKUP($B313,'Justerad allokering'!$B$2:$AG$462,MATCH(G$2,'Justerad allokering'!$B$2:$AF$2,0),FALSE))</f>
        <v>0</v>
      </c>
      <c r="H313" s="28">
        <f>IF(ISERROR(1/VLOOKUP($B313,'Justerad allokering'!$B$2:$AG$462,MATCH(H$2,'Justerad allokering'!$B$2:$AF$2,0),FALSE)),VLOOKUP($B313,'Allokerad kvv'!$B$2:$AV$468,MATCH(H$2,'Allokerad kvv'!$B$2:$AV$2,0),FALSE),VLOOKUP($B313,'Justerad allokering'!$B$2:$AG$462,MATCH(H$2,'Justerad allokering'!$B$2:$AF$2,0),FALSE))</f>
        <v>0</v>
      </c>
      <c r="I313" s="28">
        <f>IF(ISERROR(1/VLOOKUP($B313,'Justerad allokering'!$B$2:$AG$462,MATCH(I$2,'Justerad allokering'!$B$2:$AF$2,0),FALSE)),VLOOKUP($B313,'Allokerad kvv'!$B$2:$AV$468,MATCH(I$2,'Allokerad kvv'!$B$2:$AV$2,0),FALSE),VLOOKUP($B313,'Justerad allokering'!$B$2:$AG$462,MATCH(I$2,'Justerad allokering'!$B$2:$AF$2,0),FALSE))</f>
        <v>0</v>
      </c>
      <c r="J313" s="28">
        <f>IF(ISERROR(1/VLOOKUP($B313,'Justerad allokering'!$B$2:$AG$462,MATCH(J$2,'Justerad allokering'!$B$2:$AF$2,0),FALSE)),VLOOKUP($B313,'Allokerad kvv'!$B$2:$AV$468,MATCH(J$2,'Allokerad kvv'!$B$2:$AV$2,0),FALSE),VLOOKUP($B313,'Justerad allokering'!$B$2:$AG$462,MATCH(J$2,'Justerad allokering'!$B$2:$AF$2,0),FALSE))</f>
        <v>0</v>
      </c>
      <c r="K313" s="28">
        <f>IF(ISERROR(1/VLOOKUP($B313,'Justerad allokering'!$B$2:$AG$462,MATCH(K$2,'Justerad allokering'!$B$2:$AF$2,0),FALSE)),VLOOKUP($B313,'Allokerad kvv'!$B$2:$AV$468,MATCH(K$2,'Allokerad kvv'!$B$2:$AV$2,0),FALSE),VLOOKUP($B313,'Justerad allokering'!$B$2:$AG$462,MATCH(K$2,'Justerad allokering'!$B$2:$AF$2,0),FALSE))</f>
        <v>0</v>
      </c>
      <c r="L313" s="28">
        <f>IF(ISERROR(1/VLOOKUP($B313,'Justerad allokering'!$B$2:$AG$462,MATCH(L$2,'Justerad allokering'!$B$2:$AF$2,0),FALSE)),VLOOKUP($B313,'Allokerad kvv'!$B$2:$AV$468,MATCH(L$2,'Allokerad kvv'!$B$2:$AV$2,0),FALSE),VLOOKUP($B313,'Justerad allokering'!$B$2:$AG$462,MATCH(L$2,'Justerad allokering'!$B$2:$AF$2,0),FALSE))</f>
        <v>0</v>
      </c>
      <c r="M313" s="28">
        <f>IF(ISERROR(1/VLOOKUP($B313,'Justerad allokering'!$B$2:$AG$462,MATCH(M$2,'Justerad allokering'!$B$2:$AF$2,0),FALSE)),VLOOKUP($B313,'Allokerad kvv'!$B$2:$AV$468,MATCH(M$2,'Allokerad kvv'!$B$2:$AV$2,0),FALSE),VLOOKUP($B313,'Justerad allokering'!$B$2:$AG$462,MATCH(M$2,'Justerad allokering'!$B$2:$AF$2,0),FALSE))</f>
        <v>0</v>
      </c>
      <c r="N313" s="28">
        <f>IF(ISERROR(1/VLOOKUP($B313,'Justerad allokering'!$B$2:$AG$462,MATCH(N$2,'Justerad allokering'!$B$2:$AF$2,0),FALSE)),VLOOKUP($B313,'Allokerad kvv'!$B$2:$AV$468,MATCH(N$2,'Allokerad kvv'!$B$2:$AV$2,0),FALSE),VLOOKUP($B313,'Justerad allokering'!$B$2:$AG$462,MATCH(N$2,'Justerad allokering'!$B$2:$AF$2,0),FALSE))</f>
        <v>0</v>
      </c>
      <c r="O313" s="28">
        <f>IF(ISERROR(1/VLOOKUP($B313,'Justerad allokering'!$B$2:$AG$462,MATCH(O$2,'Justerad allokering'!$B$2:$AF$2,0),FALSE)),VLOOKUP($B313,'Allokerad kvv'!$B$2:$AV$468,MATCH(O$2,'Allokerad kvv'!$B$2:$AV$2,0),FALSE),VLOOKUP($B313,'Justerad allokering'!$B$2:$AG$462,MATCH(O$2,'Justerad allokering'!$B$2:$AF$2,0),FALSE))</f>
        <v>0</v>
      </c>
      <c r="P313" s="28">
        <f>IF(ISERROR(1/VLOOKUP($B313,'Justerad allokering'!$B$2:$AG$462,MATCH(P$2,'Justerad allokering'!$B$2:$AF$2,0),FALSE)),VLOOKUP($B313,'Allokerad kvv'!$B$2:$AV$468,MATCH(P$2,'Allokerad kvv'!$B$2:$AV$2,0),FALSE),VLOOKUP($B313,'Justerad allokering'!$B$2:$AG$462,MATCH(P$2,'Justerad allokering'!$B$2:$AF$2,0),FALSE))</f>
        <v>0</v>
      </c>
      <c r="Q313" s="28">
        <f>IF(ISERROR(1/VLOOKUP($B313,'Justerad allokering'!$B$2:$AG$462,MATCH(Q$2,'Justerad allokering'!$B$2:$AF$2,0),FALSE)),VLOOKUP($B313,'Allokerad kvv'!$B$2:$AV$468,MATCH(Q$2,'Allokerad kvv'!$B$2:$AV$2,0),FALSE),VLOOKUP($B313,'Justerad allokering'!$B$2:$AG$462,MATCH(Q$2,'Justerad allokering'!$B$2:$AF$2,0),FALSE))</f>
        <v>0</v>
      </c>
      <c r="R313" s="28">
        <f>IF(ISERROR(1/VLOOKUP($B313,'Justerad allokering'!$B$2:$AG$462,MATCH(R$2,'Justerad allokering'!$B$2:$AF$2,0),FALSE)),VLOOKUP($B313,'Allokerad kvv'!$B$2:$AV$468,MATCH(R$2,'Allokerad kvv'!$B$2:$AV$2,0),FALSE),VLOOKUP($B313,'Justerad allokering'!$B$2:$AG$462,MATCH(R$2,'Justerad allokering'!$B$2:$AF$2,0),FALSE))</f>
        <v>0</v>
      </c>
      <c r="S313" s="28">
        <f>IF(ISERROR(1/VLOOKUP($B313,'Justerad allokering'!$B$2:$AG$462,MATCH(S$2,'Justerad allokering'!$B$2:$AF$2,0),FALSE)),VLOOKUP($B313,'Allokerad kvv'!$B$2:$AV$468,MATCH(S$2,'Allokerad kvv'!$B$2:$AV$2,0),FALSE),VLOOKUP($B313,'Justerad allokering'!$B$2:$AG$462,MATCH(S$2,'Justerad allokering'!$B$2:$AF$2,0),FALSE))</f>
        <v>0</v>
      </c>
      <c r="T313" s="28">
        <f>IF(ISERROR(1/VLOOKUP($B313,'Justerad allokering'!$B$2:$AG$462,MATCH(T$2,'Justerad allokering'!$B$2:$AF$2,0),FALSE)),VLOOKUP($B313,'Allokerad kvv'!$B$2:$AV$468,MATCH(T$2,'Allokerad kvv'!$B$2:$AV$2,0),FALSE),VLOOKUP($B313,'Justerad allokering'!$B$2:$AG$462,MATCH(T$2,'Justerad allokering'!$B$2:$AF$2,0),FALSE))</f>
        <v>0</v>
      </c>
      <c r="U313" s="28">
        <f>IF(ISERROR(1/VLOOKUP($B313,'Justerad allokering'!$B$2:$AG$462,MATCH(U$2,'Justerad allokering'!$B$2:$AF$2,0),FALSE)),VLOOKUP($B313,'Allokerad kvv'!$B$2:$AV$468,MATCH(U$2,'Allokerad kvv'!$B$2:$AV$2,0),FALSE),VLOOKUP($B313,'Justerad allokering'!$B$2:$AG$462,MATCH(U$2,'Justerad allokering'!$B$2:$AF$2,0),FALSE))</f>
        <v>0</v>
      </c>
      <c r="V313" s="28">
        <f>IF(ISERROR(1/VLOOKUP($B313,'Justerad allokering'!$B$2:$AG$462,MATCH(V$2,'Justerad allokering'!$B$2:$AF$2,0),FALSE)),VLOOKUP($B313,'Allokerad kvv'!$B$2:$AV$468,MATCH(V$2,'Allokerad kvv'!$B$2:$AV$2,0),FALSE),VLOOKUP($B313,'Justerad allokering'!$B$2:$AG$462,MATCH(V$2,'Justerad allokering'!$B$2:$AF$2,0),FALSE))</f>
        <v>0</v>
      </c>
      <c r="W313" s="28">
        <f>IF(ISERROR(1/VLOOKUP($B313,'Justerad allokering'!$B$2:$AG$462,MATCH(W$2,'Justerad allokering'!$B$2:$AF$2,0),FALSE)),VLOOKUP($B313,'Allokerad kvv'!$B$2:$AV$468,MATCH(W$2,'Allokerad kvv'!$B$2:$AV$2,0),FALSE),VLOOKUP($B313,'Justerad allokering'!$B$2:$AG$462,MATCH(W$2,'Justerad allokering'!$B$2:$AF$2,0),FALSE))</f>
        <v>0</v>
      </c>
      <c r="X313" s="28">
        <f>IF(ISERROR(1/VLOOKUP($B313,'Justerad allokering'!$B$2:$AG$462,MATCH(X$2,'Justerad allokering'!$B$2:$AF$2,0),FALSE)),VLOOKUP($B313,'Allokerad kvv'!$B$2:$AV$468,MATCH(X$2,'Allokerad kvv'!$B$2:$AV$2,0),FALSE),VLOOKUP($B313,'Justerad allokering'!$B$2:$AG$462,MATCH(X$2,'Justerad allokering'!$B$2:$AF$2,0),FALSE))</f>
        <v>0</v>
      </c>
      <c r="Y313" s="28">
        <f>IF(ISERROR(1/VLOOKUP($B313,'Justerad allokering'!$B$2:$AG$462,MATCH(Y$2,'Justerad allokering'!$B$2:$AF$2,0),FALSE)),VLOOKUP($B313,'Allokerad kvv'!$B$2:$AV$468,MATCH(Y$2,'Allokerad kvv'!$B$2:$AV$2,0),FALSE),VLOOKUP($B313,'Justerad allokering'!$B$2:$AG$462,MATCH(Y$2,'Justerad allokering'!$B$2:$AF$2,0),FALSE))</f>
        <v>0</v>
      </c>
      <c r="Z313" s="28">
        <f>IF(ISERROR(1/VLOOKUP($B313,'Justerad allokering'!$B$2:$AG$462,MATCH(Z$2,'Justerad allokering'!$B$2:$AF$2,0),FALSE)),VLOOKUP($B313,'Allokerad kvv'!$B$2:$AV$468,MATCH(Z$2,'Allokerad kvv'!$B$2:$AV$2,0),FALSE),VLOOKUP($B313,'Justerad allokering'!$B$2:$AG$462,MATCH(Z$2,'Justerad allokering'!$B$2:$AF$2,0),FALSE))</f>
        <v>0</v>
      </c>
      <c r="AA313" s="28"/>
      <c r="AB313" s="28"/>
      <c r="AE313">
        <f t="shared" si="12"/>
        <v>0</v>
      </c>
      <c r="AG313">
        <f t="shared" si="13"/>
        <v>0</v>
      </c>
      <c r="AH313">
        <f t="shared" si="14"/>
        <v>0</v>
      </c>
      <c r="AI313" s="55" t="str">
        <f>IF(AH313=0,"",AH313/VLOOKUP(B313,Kraftvärmeprod!$B$1:$BC$480,MATCH("Summa tillförd energi exklusive rökgaskondensering",Kraftvärmeprod!$B$1:$BC$1,0),FALSE))</f>
        <v/>
      </c>
    </row>
    <row r="314" spans="1:35" x14ac:dyDescent="0.35">
      <c r="A314" s="28" t="s">
        <v>403</v>
      </c>
      <c r="B314" s="28" t="s">
        <v>421</v>
      </c>
      <c r="C314" s="28">
        <f>IF(ISERROR(1/VLOOKUP($B314,'Justerad allokering'!$B$2:$AG$462,MATCH(C$2,'Justerad allokering'!$B$2:$AF$2,0),FALSE)),VLOOKUP($B314,'Allokerad kvv'!$B$2:$AV$468,MATCH(C$2,'Allokerad kvv'!$B$2:$AV$2,0),FALSE),VLOOKUP($B314,'Justerad allokering'!$B$2:$AG$462,MATCH(C$2,'Justerad allokering'!$B$2:$AF$2,0),FALSE))</f>
        <v>0</v>
      </c>
      <c r="D314" s="28">
        <f>IF(ISERROR(1/VLOOKUP($B314,'Justerad allokering'!$B$2:$AG$462,MATCH(D$2,'Justerad allokering'!$B$2:$AF$2,0),FALSE)),VLOOKUP($B314,'Allokerad kvv'!$B$2:$AV$468,MATCH(D$2,'Allokerad kvv'!$B$2:$AV$2,0),FALSE),VLOOKUP($B314,'Justerad allokering'!$B$2:$AG$462,MATCH(D$2,'Justerad allokering'!$B$2:$AF$2,0),FALSE))</f>
        <v>0</v>
      </c>
      <c r="E314" s="28">
        <f>IF(ISERROR(1/VLOOKUP($B314,'Justerad allokering'!$B$2:$AG$462,MATCH(E$2,'Justerad allokering'!$B$2:$AF$2,0),FALSE)),VLOOKUP($B314,'Allokerad kvv'!$B$2:$AV$468,MATCH(E$2,'Allokerad kvv'!$B$2:$AV$2,0),FALSE),VLOOKUP($B314,'Justerad allokering'!$B$2:$AG$462,MATCH(E$2,'Justerad allokering'!$B$2:$AF$2,0),FALSE))</f>
        <v>0</v>
      </c>
      <c r="F314" s="28">
        <f>IF(ISERROR(1/VLOOKUP($B314,'Justerad allokering'!$B$2:$AG$462,MATCH(F$2,'Justerad allokering'!$B$2:$AF$2,0),FALSE)),VLOOKUP($B314,'Allokerad kvv'!$B$2:$AV$468,MATCH(F$2,'Allokerad kvv'!$B$2:$AV$2,0),FALSE),VLOOKUP($B314,'Justerad allokering'!$B$2:$AG$462,MATCH(F$2,'Justerad allokering'!$B$2:$AF$2,0),FALSE))</f>
        <v>0</v>
      </c>
      <c r="G314" s="28">
        <f>IF(ISERROR(1/VLOOKUP($B314,'Justerad allokering'!$B$2:$AG$462,MATCH(G$2,'Justerad allokering'!$B$2:$AF$2,0),FALSE)),VLOOKUP($B314,'Allokerad kvv'!$B$2:$AV$468,MATCH(G$2,'Allokerad kvv'!$B$2:$AV$2,0),FALSE),VLOOKUP($B314,'Justerad allokering'!$B$2:$AG$462,MATCH(G$2,'Justerad allokering'!$B$2:$AF$2,0),FALSE))</f>
        <v>0</v>
      </c>
      <c r="H314" s="28">
        <f>IF(ISERROR(1/VLOOKUP($B314,'Justerad allokering'!$B$2:$AG$462,MATCH(H$2,'Justerad allokering'!$B$2:$AF$2,0),FALSE)),VLOOKUP($B314,'Allokerad kvv'!$B$2:$AV$468,MATCH(H$2,'Allokerad kvv'!$B$2:$AV$2,0),FALSE),VLOOKUP($B314,'Justerad allokering'!$B$2:$AG$462,MATCH(H$2,'Justerad allokering'!$B$2:$AF$2,0),FALSE))</f>
        <v>0</v>
      </c>
      <c r="I314" s="28">
        <f>IF(ISERROR(1/VLOOKUP($B314,'Justerad allokering'!$B$2:$AG$462,MATCH(I$2,'Justerad allokering'!$B$2:$AF$2,0),FALSE)),VLOOKUP($B314,'Allokerad kvv'!$B$2:$AV$468,MATCH(I$2,'Allokerad kvv'!$B$2:$AV$2,0),FALSE),VLOOKUP($B314,'Justerad allokering'!$B$2:$AG$462,MATCH(I$2,'Justerad allokering'!$B$2:$AF$2,0),FALSE))</f>
        <v>0</v>
      </c>
      <c r="J314" s="28">
        <f>IF(ISERROR(1/VLOOKUP($B314,'Justerad allokering'!$B$2:$AG$462,MATCH(J$2,'Justerad allokering'!$B$2:$AF$2,0),FALSE)),VLOOKUP($B314,'Allokerad kvv'!$B$2:$AV$468,MATCH(J$2,'Allokerad kvv'!$B$2:$AV$2,0),FALSE),VLOOKUP($B314,'Justerad allokering'!$B$2:$AG$462,MATCH(J$2,'Justerad allokering'!$B$2:$AF$2,0),FALSE))</f>
        <v>0</v>
      </c>
      <c r="K314" s="28">
        <f>IF(ISERROR(1/VLOOKUP($B314,'Justerad allokering'!$B$2:$AG$462,MATCH(K$2,'Justerad allokering'!$B$2:$AF$2,0),FALSE)),VLOOKUP($B314,'Allokerad kvv'!$B$2:$AV$468,MATCH(K$2,'Allokerad kvv'!$B$2:$AV$2,0),FALSE),VLOOKUP($B314,'Justerad allokering'!$B$2:$AG$462,MATCH(K$2,'Justerad allokering'!$B$2:$AF$2,0),FALSE))</f>
        <v>0</v>
      </c>
      <c r="L314" s="28">
        <f>IF(ISERROR(1/VLOOKUP($B314,'Justerad allokering'!$B$2:$AG$462,MATCH(L$2,'Justerad allokering'!$B$2:$AF$2,0),FALSE)),VLOOKUP($B314,'Allokerad kvv'!$B$2:$AV$468,MATCH(L$2,'Allokerad kvv'!$B$2:$AV$2,0),FALSE),VLOOKUP($B314,'Justerad allokering'!$B$2:$AG$462,MATCH(L$2,'Justerad allokering'!$B$2:$AF$2,0),FALSE))</f>
        <v>0</v>
      </c>
      <c r="M314" s="28">
        <f>IF(ISERROR(1/VLOOKUP($B314,'Justerad allokering'!$B$2:$AG$462,MATCH(M$2,'Justerad allokering'!$B$2:$AF$2,0),FALSE)),VLOOKUP($B314,'Allokerad kvv'!$B$2:$AV$468,MATCH(M$2,'Allokerad kvv'!$B$2:$AV$2,0),FALSE),VLOOKUP($B314,'Justerad allokering'!$B$2:$AG$462,MATCH(M$2,'Justerad allokering'!$B$2:$AF$2,0),FALSE))</f>
        <v>0</v>
      </c>
      <c r="N314" s="28">
        <f>IF(ISERROR(1/VLOOKUP($B314,'Justerad allokering'!$B$2:$AG$462,MATCH(N$2,'Justerad allokering'!$B$2:$AF$2,0),FALSE)),VLOOKUP($B314,'Allokerad kvv'!$B$2:$AV$468,MATCH(N$2,'Allokerad kvv'!$B$2:$AV$2,0),FALSE),VLOOKUP($B314,'Justerad allokering'!$B$2:$AG$462,MATCH(N$2,'Justerad allokering'!$B$2:$AF$2,0),FALSE))</f>
        <v>0</v>
      </c>
      <c r="O314" s="28">
        <f>IF(ISERROR(1/VLOOKUP($B314,'Justerad allokering'!$B$2:$AG$462,MATCH(O$2,'Justerad allokering'!$B$2:$AF$2,0),FALSE)),VLOOKUP($B314,'Allokerad kvv'!$B$2:$AV$468,MATCH(O$2,'Allokerad kvv'!$B$2:$AV$2,0),FALSE),VLOOKUP($B314,'Justerad allokering'!$B$2:$AG$462,MATCH(O$2,'Justerad allokering'!$B$2:$AF$2,0),FALSE))</f>
        <v>0</v>
      </c>
      <c r="P314" s="28">
        <f>IF(ISERROR(1/VLOOKUP($B314,'Justerad allokering'!$B$2:$AG$462,MATCH(P$2,'Justerad allokering'!$B$2:$AF$2,0),FALSE)),VLOOKUP($B314,'Allokerad kvv'!$B$2:$AV$468,MATCH(P$2,'Allokerad kvv'!$B$2:$AV$2,0),FALSE),VLOOKUP($B314,'Justerad allokering'!$B$2:$AG$462,MATCH(P$2,'Justerad allokering'!$B$2:$AF$2,0),FALSE))</f>
        <v>0</v>
      </c>
      <c r="Q314" s="28">
        <f>IF(ISERROR(1/VLOOKUP($B314,'Justerad allokering'!$B$2:$AG$462,MATCH(Q$2,'Justerad allokering'!$B$2:$AF$2,0),FALSE)),VLOOKUP($B314,'Allokerad kvv'!$B$2:$AV$468,MATCH(Q$2,'Allokerad kvv'!$B$2:$AV$2,0),FALSE),VLOOKUP($B314,'Justerad allokering'!$B$2:$AG$462,MATCH(Q$2,'Justerad allokering'!$B$2:$AF$2,0),FALSE))</f>
        <v>0</v>
      </c>
      <c r="R314" s="28">
        <f>IF(ISERROR(1/VLOOKUP($B314,'Justerad allokering'!$B$2:$AG$462,MATCH(R$2,'Justerad allokering'!$B$2:$AF$2,0),FALSE)),VLOOKUP($B314,'Allokerad kvv'!$B$2:$AV$468,MATCH(R$2,'Allokerad kvv'!$B$2:$AV$2,0),FALSE),VLOOKUP($B314,'Justerad allokering'!$B$2:$AG$462,MATCH(R$2,'Justerad allokering'!$B$2:$AF$2,0),FALSE))</f>
        <v>0</v>
      </c>
      <c r="S314" s="28">
        <f>IF(ISERROR(1/VLOOKUP($B314,'Justerad allokering'!$B$2:$AG$462,MATCH(S$2,'Justerad allokering'!$B$2:$AF$2,0),FALSE)),VLOOKUP($B314,'Allokerad kvv'!$B$2:$AV$468,MATCH(S$2,'Allokerad kvv'!$B$2:$AV$2,0),FALSE),VLOOKUP($B314,'Justerad allokering'!$B$2:$AG$462,MATCH(S$2,'Justerad allokering'!$B$2:$AF$2,0),FALSE))</f>
        <v>0</v>
      </c>
      <c r="T314" s="28">
        <f>IF(ISERROR(1/VLOOKUP($B314,'Justerad allokering'!$B$2:$AG$462,MATCH(T$2,'Justerad allokering'!$B$2:$AF$2,0),FALSE)),VLOOKUP($B314,'Allokerad kvv'!$B$2:$AV$468,MATCH(T$2,'Allokerad kvv'!$B$2:$AV$2,0),FALSE),VLOOKUP($B314,'Justerad allokering'!$B$2:$AG$462,MATCH(T$2,'Justerad allokering'!$B$2:$AF$2,0),FALSE))</f>
        <v>0</v>
      </c>
      <c r="U314" s="28">
        <f>IF(ISERROR(1/VLOOKUP($B314,'Justerad allokering'!$B$2:$AG$462,MATCH(U$2,'Justerad allokering'!$B$2:$AF$2,0),FALSE)),VLOOKUP($B314,'Allokerad kvv'!$B$2:$AV$468,MATCH(U$2,'Allokerad kvv'!$B$2:$AV$2,0),FALSE),VLOOKUP($B314,'Justerad allokering'!$B$2:$AG$462,MATCH(U$2,'Justerad allokering'!$B$2:$AF$2,0),FALSE))</f>
        <v>0</v>
      </c>
      <c r="V314" s="28">
        <f>IF(ISERROR(1/VLOOKUP($B314,'Justerad allokering'!$B$2:$AG$462,MATCH(V$2,'Justerad allokering'!$B$2:$AF$2,0),FALSE)),VLOOKUP($B314,'Allokerad kvv'!$B$2:$AV$468,MATCH(V$2,'Allokerad kvv'!$B$2:$AV$2,0),FALSE),VLOOKUP($B314,'Justerad allokering'!$B$2:$AG$462,MATCH(V$2,'Justerad allokering'!$B$2:$AF$2,0),FALSE))</f>
        <v>0</v>
      </c>
      <c r="W314" s="28">
        <f>IF(ISERROR(1/VLOOKUP($B314,'Justerad allokering'!$B$2:$AG$462,MATCH(W$2,'Justerad allokering'!$B$2:$AF$2,0),FALSE)),VLOOKUP($B314,'Allokerad kvv'!$B$2:$AV$468,MATCH(W$2,'Allokerad kvv'!$B$2:$AV$2,0),FALSE),VLOOKUP($B314,'Justerad allokering'!$B$2:$AG$462,MATCH(W$2,'Justerad allokering'!$B$2:$AF$2,0),FALSE))</f>
        <v>0</v>
      </c>
      <c r="X314" s="28">
        <f>IF(ISERROR(1/VLOOKUP($B314,'Justerad allokering'!$B$2:$AG$462,MATCH(X$2,'Justerad allokering'!$B$2:$AF$2,0),FALSE)),VLOOKUP($B314,'Allokerad kvv'!$B$2:$AV$468,MATCH(X$2,'Allokerad kvv'!$B$2:$AV$2,0),FALSE),VLOOKUP($B314,'Justerad allokering'!$B$2:$AG$462,MATCH(X$2,'Justerad allokering'!$B$2:$AF$2,0),FALSE))</f>
        <v>0</v>
      </c>
      <c r="Y314" s="28">
        <f>IF(ISERROR(1/VLOOKUP($B314,'Justerad allokering'!$B$2:$AG$462,MATCH(Y$2,'Justerad allokering'!$B$2:$AF$2,0),FALSE)),VLOOKUP($B314,'Allokerad kvv'!$B$2:$AV$468,MATCH(Y$2,'Allokerad kvv'!$B$2:$AV$2,0),FALSE),VLOOKUP($B314,'Justerad allokering'!$B$2:$AG$462,MATCH(Y$2,'Justerad allokering'!$B$2:$AF$2,0),FALSE))</f>
        <v>0</v>
      </c>
      <c r="Z314" s="28">
        <f>IF(ISERROR(1/VLOOKUP($B314,'Justerad allokering'!$B$2:$AG$462,MATCH(Z$2,'Justerad allokering'!$B$2:$AF$2,0),FALSE)),VLOOKUP($B314,'Allokerad kvv'!$B$2:$AV$468,MATCH(Z$2,'Allokerad kvv'!$B$2:$AV$2,0),FALSE),VLOOKUP($B314,'Justerad allokering'!$B$2:$AG$462,MATCH(Z$2,'Justerad allokering'!$B$2:$AF$2,0),FALSE))</f>
        <v>0</v>
      </c>
      <c r="AA314" s="28"/>
      <c r="AB314" s="28"/>
      <c r="AE314">
        <f t="shared" si="12"/>
        <v>0</v>
      </c>
      <c r="AG314">
        <f t="shared" si="13"/>
        <v>0</v>
      </c>
      <c r="AH314">
        <f t="shared" si="14"/>
        <v>0</v>
      </c>
      <c r="AI314" s="55" t="str">
        <f>IF(AH314=0,"",AH314/VLOOKUP(B314,Kraftvärmeprod!$B$1:$BC$480,MATCH("Summa tillförd energi exklusive rökgaskondensering",Kraftvärmeprod!$B$1:$BC$1,0),FALSE))</f>
        <v/>
      </c>
    </row>
    <row r="315" spans="1:35" x14ac:dyDescent="0.35">
      <c r="A315" s="28" t="s">
        <v>422</v>
      </c>
      <c r="B315" s="28" t="s">
        <v>423</v>
      </c>
      <c r="C315" s="28">
        <f>IF(ISERROR(1/VLOOKUP($B315,'Justerad allokering'!$B$2:$AG$462,MATCH(C$2,'Justerad allokering'!$B$2:$AF$2,0),FALSE)),VLOOKUP($B315,'Allokerad kvv'!$B$2:$AV$468,MATCH(C$2,'Allokerad kvv'!$B$2:$AV$2,0),FALSE),VLOOKUP($B315,'Justerad allokering'!$B$2:$AG$462,MATCH(C$2,'Justerad allokering'!$B$2:$AF$2,0),FALSE))</f>
        <v>0</v>
      </c>
      <c r="D315" s="28">
        <f>IF(ISERROR(1/VLOOKUP($B315,'Justerad allokering'!$B$2:$AG$462,MATCH(D$2,'Justerad allokering'!$B$2:$AF$2,0),FALSE)),VLOOKUP($B315,'Allokerad kvv'!$B$2:$AV$468,MATCH(D$2,'Allokerad kvv'!$B$2:$AV$2,0),FALSE),VLOOKUP($B315,'Justerad allokering'!$B$2:$AG$462,MATCH(D$2,'Justerad allokering'!$B$2:$AF$2,0),FALSE))</f>
        <v>0</v>
      </c>
      <c r="E315" s="28">
        <f>IF(ISERROR(1/VLOOKUP($B315,'Justerad allokering'!$B$2:$AG$462,MATCH(E$2,'Justerad allokering'!$B$2:$AF$2,0),FALSE)),VLOOKUP($B315,'Allokerad kvv'!$B$2:$AV$468,MATCH(E$2,'Allokerad kvv'!$B$2:$AV$2,0),FALSE),VLOOKUP($B315,'Justerad allokering'!$B$2:$AG$462,MATCH(E$2,'Justerad allokering'!$B$2:$AF$2,0),FALSE))</f>
        <v>0</v>
      </c>
      <c r="F315" s="28">
        <f>IF(ISERROR(1/VLOOKUP($B315,'Justerad allokering'!$B$2:$AG$462,MATCH(F$2,'Justerad allokering'!$B$2:$AF$2,0),FALSE)),VLOOKUP($B315,'Allokerad kvv'!$B$2:$AV$468,MATCH(F$2,'Allokerad kvv'!$B$2:$AV$2,0),FALSE),VLOOKUP($B315,'Justerad allokering'!$B$2:$AG$462,MATCH(F$2,'Justerad allokering'!$B$2:$AF$2,0),FALSE))</f>
        <v>0</v>
      </c>
      <c r="G315" s="28">
        <f>IF(ISERROR(1/VLOOKUP($B315,'Justerad allokering'!$B$2:$AG$462,MATCH(G$2,'Justerad allokering'!$B$2:$AF$2,0),FALSE)),VLOOKUP($B315,'Allokerad kvv'!$B$2:$AV$468,MATCH(G$2,'Allokerad kvv'!$B$2:$AV$2,0),FALSE),VLOOKUP($B315,'Justerad allokering'!$B$2:$AG$462,MATCH(G$2,'Justerad allokering'!$B$2:$AF$2,0),FALSE))</f>
        <v>0</v>
      </c>
      <c r="H315" s="28">
        <f>IF(ISERROR(1/VLOOKUP($B315,'Justerad allokering'!$B$2:$AG$462,MATCH(H$2,'Justerad allokering'!$B$2:$AF$2,0),FALSE)),VLOOKUP($B315,'Allokerad kvv'!$B$2:$AV$468,MATCH(H$2,'Allokerad kvv'!$B$2:$AV$2,0),FALSE),VLOOKUP($B315,'Justerad allokering'!$B$2:$AG$462,MATCH(H$2,'Justerad allokering'!$B$2:$AF$2,0),FALSE))</f>
        <v>0</v>
      </c>
      <c r="I315" s="28">
        <f>IF(ISERROR(1/VLOOKUP($B315,'Justerad allokering'!$B$2:$AG$462,MATCH(I$2,'Justerad allokering'!$B$2:$AF$2,0),FALSE)),VLOOKUP($B315,'Allokerad kvv'!$B$2:$AV$468,MATCH(I$2,'Allokerad kvv'!$B$2:$AV$2,0),FALSE),VLOOKUP($B315,'Justerad allokering'!$B$2:$AG$462,MATCH(I$2,'Justerad allokering'!$B$2:$AF$2,0),FALSE))</f>
        <v>0</v>
      </c>
      <c r="J315" s="28">
        <f>IF(ISERROR(1/VLOOKUP($B315,'Justerad allokering'!$B$2:$AG$462,MATCH(J$2,'Justerad allokering'!$B$2:$AF$2,0),FALSE)),VLOOKUP($B315,'Allokerad kvv'!$B$2:$AV$468,MATCH(J$2,'Allokerad kvv'!$B$2:$AV$2,0),FALSE),VLOOKUP($B315,'Justerad allokering'!$B$2:$AG$462,MATCH(J$2,'Justerad allokering'!$B$2:$AF$2,0),FALSE))</f>
        <v>0</v>
      </c>
      <c r="K315" s="28">
        <f>IF(ISERROR(1/VLOOKUP($B315,'Justerad allokering'!$B$2:$AG$462,MATCH(K$2,'Justerad allokering'!$B$2:$AF$2,0),FALSE)),VLOOKUP($B315,'Allokerad kvv'!$B$2:$AV$468,MATCH(K$2,'Allokerad kvv'!$B$2:$AV$2,0),FALSE),VLOOKUP($B315,'Justerad allokering'!$B$2:$AG$462,MATCH(K$2,'Justerad allokering'!$B$2:$AF$2,0),FALSE))</f>
        <v>0</v>
      </c>
      <c r="L315" s="28">
        <f>IF(ISERROR(1/VLOOKUP($B315,'Justerad allokering'!$B$2:$AG$462,MATCH(L$2,'Justerad allokering'!$B$2:$AF$2,0),FALSE)),VLOOKUP($B315,'Allokerad kvv'!$B$2:$AV$468,MATCH(L$2,'Allokerad kvv'!$B$2:$AV$2,0),FALSE),VLOOKUP($B315,'Justerad allokering'!$B$2:$AG$462,MATCH(L$2,'Justerad allokering'!$B$2:$AF$2,0),FALSE))</f>
        <v>0</v>
      </c>
      <c r="M315" s="28">
        <f>IF(ISERROR(1/VLOOKUP($B315,'Justerad allokering'!$B$2:$AG$462,MATCH(M$2,'Justerad allokering'!$B$2:$AF$2,0),FALSE)),VLOOKUP($B315,'Allokerad kvv'!$B$2:$AV$468,MATCH(M$2,'Allokerad kvv'!$B$2:$AV$2,0),FALSE),VLOOKUP($B315,'Justerad allokering'!$B$2:$AG$462,MATCH(M$2,'Justerad allokering'!$B$2:$AF$2,0),FALSE))</f>
        <v>0</v>
      </c>
      <c r="N315" s="28">
        <f>IF(ISERROR(1/VLOOKUP($B315,'Justerad allokering'!$B$2:$AG$462,MATCH(N$2,'Justerad allokering'!$B$2:$AF$2,0),FALSE)),VLOOKUP($B315,'Allokerad kvv'!$B$2:$AV$468,MATCH(N$2,'Allokerad kvv'!$B$2:$AV$2,0),FALSE),VLOOKUP($B315,'Justerad allokering'!$B$2:$AG$462,MATCH(N$2,'Justerad allokering'!$B$2:$AF$2,0),FALSE))</f>
        <v>0</v>
      </c>
      <c r="O315" s="28">
        <f>IF(ISERROR(1/VLOOKUP($B315,'Justerad allokering'!$B$2:$AG$462,MATCH(O$2,'Justerad allokering'!$B$2:$AF$2,0),FALSE)),VLOOKUP($B315,'Allokerad kvv'!$B$2:$AV$468,MATCH(O$2,'Allokerad kvv'!$B$2:$AV$2,0),FALSE),VLOOKUP($B315,'Justerad allokering'!$B$2:$AG$462,MATCH(O$2,'Justerad allokering'!$B$2:$AF$2,0),FALSE))</f>
        <v>0</v>
      </c>
      <c r="P315" s="28">
        <f>IF(ISERROR(1/VLOOKUP($B315,'Justerad allokering'!$B$2:$AG$462,MATCH(P$2,'Justerad allokering'!$B$2:$AF$2,0),FALSE)),VLOOKUP($B315,'Allokerad kvv'!$B$2:$AV$468,MATCH(P$2,'Allokerad kvv'!$B$2:$AV$2,0),FALSE),VLOOKUP($B315,'Justerad allokering'!$B$2:$AG$462,MATCH(P$2,'Justerad allokering'!$B$2:$AF$2,0),FALSE))</f>
        <v>0</v>
      </c>
      <c r="Q315" s="28">
        <f>IF(ISERROR(1/VLOOKUP($B315,'Justerad allokering'!$B$2:$AG$462,MATCH(Q$2,'Justerad allokering'!$B$2:$AF$2,0),FALSE)),VLOOKUP($B315,'Allokerad kvv'!$B$2:$AV$468,MATCH(Q$2,'Allokerad kvv'!$B$2:$AV$2,0),FALSE),VLOOKUP($B315,'Justerad allokering'!$B$2:$AG$462,MATCH(Q$2,'Justerad allokering'!$B$2:$AF$2,0),FALSE))</f>
        <v>0</v>
      </c>
      <c r="R315" s="28">
        <f>IF(ISERROR(1/VLOOKUP($B315,'Justerad allokering'!$B$2:$AG$462,MATCH(R$2,'Justerad allokering'!$B$2:$AF$2,0),FALSE)),VLOOKUP($B315,'Allokerad kvv'!$B$2:$AV$468,MATCH(R$2,'Allokerad kvv'!$B$2:$AV$2,0),FALSE),VLOOKUP($B315,'Justerad allokering'!$B$2:$AG$462,MATCH(R$2,'Justerad allokering'!$B$2:$AF$2,0),FALSE))</f>
        <v>0</v>
      </c>
      <c r="S315" s="28">
        <f>IF(ISERROR(1/VLOOKUP($B315,'Justerad allokering'!$B$2:$AG$462,MATCH(S$2,'Justerad allokering'!$B$2:$AF$2,0),FALSE)),VLOOKUP($B315,'Allokerad kvv'!$B$2:$AV$468,MATCH(S$2,'Allokerad kvv'!$B$2:$AV$2,0),FALSE),VLOOKUP($B315,'Justerad allokering'!$B$2:$AG$462,MATCH(S$2,'Justerad allokering'!$B$2:$AF$2,0),FALSE))</f>
        <v>0</v>
      </c>
      <c r="T315" s="28">
        <f>IF(ISERROR(1/VLOOKUP($B315,'Justerad allokering'!$B$2:$AG$462,MATCH(T$2,'Justerad allokering'!$B$2:$AF$2,0),FALSE)),VLOOKUP($B315,'Allokerad kvv'!$B$2:$AV$468,MATCH(T$2,'Allokerad kvv'!$B$2:$AV$2,0),FALSE),VLOOKUP($B315,'Justerad allokering'!$B$2:$AG$462,MATCH(T$2,'Justerad allokering'!$B$2:$AF$2,0),FALSE))</f>
        <v>0</v>
      </c>
      <c r="U315" s="28">
        <f>IF(ISERROR(1/VLOOKUP($B315,'Justerad allokering'!$B$2:$AG$462,MATCH(U$2,'Justerad allokering'!$B$2:$AF$2,0),FALSE)),VLOOKUP($B315,'Allokerad kvv'!$B$2:$AV$468,MATCH(U$2,'Allokerad kvv'!$B$2:$AV$2,0),FALSE),VLOOKUP($B315,'Justerad allokering'!$B$2:$AG$462,MATCH(U$2,'Justerad allokering'!$B$2:$AF$2,0),FALSE))</f>
        <v>0</v>
      </c>
      <c r="V315" s="28">
        <f>IF(ISERROR(1/VLOOKUP($B315,'Justerad allokering'!$B$2:$AG$462,MATCH(V$2,'Justerad allokering'!$B$2:$AF$2,0),FALSE)),VLOOKUP($B315,'Allokerad kvv'!$B$2:$AV$468,MATCH(V$2,'Allokerad kvv'!$B$2:$AV$2,0),FALSE),VLOOKUP($B315,'Justerad allokering'!$B$2:$AG$462,MATCH(V$2,'Justerad allokering'!$B$2:$AF$2,0),FALSE))</f>
        <v>0</v>
      </c>
      <c r="W315" s="28">
        <f>IF(ISERROR(1/VLOOKUP($B315,'Justerad allokering'!$B$2:$AG$462,MATCH(W$2,'Justerad allokering'!$B$2:$AF$2,0),FALSE)),VLOOKUP($B315,'Allokerad kvv'!$B$2:$AV$468,MATCH(W$2,'Allokerad kvv'!$B$2:$AV$2,0),FALSE),VLOOKUP($B315,'Justerad allokering'!$B$2:$AG$462,MATCH(W$2,'Justerad allokering'!$B$2:$AF$2,0),FALSE))</f>
        <v>0</v>
      </c>
      <c r="X315" s="28">
        <f>IF(ISERROR(1/VLOOKUP($B315,'Justerad allokering'!$B$2:$AG$462,MATCH(X$2,'Justerad allokering'!$B$2:$AF$2,0),FALSE)),VLOOKUP($B315,'Allokerad kvv'!$B$2:$AV$468,MATCH(X$2,'Allokerad kvv'!$B$2:$AV$2,0),FALSE),VLOOKUP($B315,'Justerad allokering'!$B$2:$AG$462,MATCH(X$2,'Justerad allokering'!$B$2:$AF$2,0),FALSE))</f>
        <v>0</v>
      </c>
      <c r="Y315" s="28">
        <f>IF(ISERROR(1/VLOOKUP($B315,'Justerad allokering'!$B$2:$AG$462,MATCH(Y$2,'Justerad allokering'!$B$2:$AF$2,0),FALSE)),VLOOKUP($B315,'Allokerad kvv'!$B$2:$AV$468,MATCH(Y$2,'Allokerad kvv'!$B$2:$AV$2,0),FALSE),VLOOKUP($B315,'Justerad allokering'!$B$2:$AG$462,MATCH(Y$2,'Justerad allokering'!$B$2:$AF$2,0),FALSE))</f>
        <v>0</v>
      </c>
      <c r="Z315" s="28">
        <f>IF(ISERROR(1/VLOOKUP($B315,'Justerad allokering'!$B$2:$AG$462,MATCH(Z$2,'Justerad allokering'!$B$2:$AF$2,0),FALSE)),VLOOKUP($B315,'Allokerad kvv'!$B$2:$AV$468,MATCH(Z$2,'Allokerad kvv'!$B$2:$AV$2,0),FALSE),VLOOKUP($B315,'Justerad allokering'!$B$2:$AG$462,MATCH(Z$2,'Justerad allokering'!$B$2:$AF$2,0),FALSE))</f>
        <v>0</v>
      </c>
      <c r="AA315" s="28"/>
      <c r="AB315" s="28"/>
      <c r="AE315">
        <f t="shared" si="12"/>
        <v>0</v>
      </c>
      <c r="AG315">
        <f t="shared" si="13"/>
        <v>0</v>
      </c>
      <c r="AH315">
        <f t="shared" si="14"/>
        <v>0</v>
      </c>
      <c r="AI315" s="55" t="str">
        <f>IF(AH315=0,"",AH315/VLOOKUP(B315,Kraftvärmeprod!$B$1:$BC$480,MATCH("Summa tillförd energi exklusive rökgaskondensering",Kraftvärmeprod!$B$1:$BC$1,0),FALSE))</f>
        <v/>
      </c>
    </row>
    <row r="316" spans="1:35" x14ac:dyDescent="0.35">
      <c r="A316" s="28" t="s">
        <v>422</v>
      </c>
      <c r="B316" s="28" t="s">
        <v>424</v>
      </c>
      <c r="C316" s="28">
        <f>IF(ISERROR(1/VLOOKUP($B316,'Justerad allokering'!$B$2:$AG$462,MATCH(C$2,'Justerad allokering'!$B$2:$AF$2,0),FALSE)),VLOOKUP($B316,'Allokerad kvv'!$B$2:$AV$468,MATCH(C$2,'Allokerad kvv'!$B$2:$AV$2,0),FALSE),VLOOKUP($B316,'Justerad allokering'!$B$2:$AG$462,MATCH(C$2,'Justerad allokering'!$B$2:$AF$2,0),FALSE))</f>
        <v>162.93600000000001</v>
      </c>
      <c r="D316" s="28">
        <f>IF(ISERROR(1/VLOOKUP($B316,'Justerad allokering'!$B$2:$AG$462,MATCH(D$2,'Justerad allokering'!$B$2:$AF$2,0),FALSE)),VLOOKUP($B316,'Allokerad kvv'!$B$2:$AV$468,MATCH(D$2,'Allokerad kvv'!$B$2:$AV$2,0),FALSE),VLOOKUP($B316,'Justerad allokering'!$B$2:$AG$462,MATCH(D$2,'Justerad allokering'!$B$2:$AF$2,0),FALSE))</f>
        <v>0</v>
      </c>
      <c r="E316" s="28">
        <f>IF(ISERROR(1/VLOOKUP($B316,'Justerad allokering'!$B$2:$AG$462,MATCH(E$2,'Justerad allokering'!$B$2:$AF$2,0),FALSE)),VLOOKUP($B316,'Allokerad kvv'!$B$2:$AV$468,MATCH(E$2,'Allokerad kvv'!$B$2:$AV$2,0),FALSE),VLOOKUP($B316,'Justerad allokering'!$B$2:$AG$462,MATCH(E$2,'Justerad allokering'!$B$2:$AF$2,0),FALSE))</f>
        <v>0</v>
      </c>
      <c r="F316" s="28">
        <f>IF(ISERROR(1/VLOOKUP($B316,'Justerad allokering'!$B$2:$AG$462,MATCH(F$2,'Justerad allokering'!$B$2:$AF$2,0),FALSE)),VLOOKUP($B316,'Allokerad kvv'!$B$2:$AV$468,MATCH(F$2,'Allokerad kvv'!$B$2:$AV$2,0),FALSE),VLOOKUP($B316,'Justerad allokering'!$B$2:$AG$462,MATCH(F$2,'Justerad allokering'!$B$2:$AF$2,0),FALSE))</f>
        <v>0</v>
      </c>
      <c r="G316" s="28">
        <f>IF(ISERROR(1/VLOOKUP($B316,'Justerad allokering'!$B$2:$AG$462,MATCH(G$2,'Justerad allokering'!$B$2:$AF$2,0),FALSE)),VLOOKUP($B316,'Allokerad kvv'!$B$2:$AV$468,MATCH(G$2,'Allokerad kvv'!$B$2:$AV$2,0),FALSE),VLOOKUP($B316,'Justerad allokering'!$B$2:$AG$462,MATCH(G$2,'Justerad allokering'!$B$2:$AF$2,0),FALSE))</f>
        <v>0.63348800000000005</v>
      </c>
      <c r="H316" s="28">
        <f>IF(ISERROR(1/VLOOKUP($B316,'Justerad allokering'!$B$2:$AG$462,MATCH(H$2,'Justerad allokering'!$B$2:$AF$2,0),FALSE)),VLOOKUP($B316,'Allokerad kvv'!$B$2:$AV$468,MATCH(H$2,'Allokerad kvv'!$B$2:$AV$2,0),FALSE),VLOOKUP($B316,'Justerad allokering'!$B$2:$AG$462,MATCH(H$2,'Justerad allokering'!$B$2:$AF$2,0),FALSE))</f>
        <v>0</v>
      </c>
      <c r="I316" s="28">
        <f>IF(ISERROR(1/VLOOKUP($B316,'Justerad allokering'!$B$2:$AG$462,MATCH(I$2,'Justerad allokering'!$B$2:$AF$2,0),FALSE)),VLOOKUP($B316,'Allokerad kvv'!$B$2:$AV$468,MATCH(I$2,'Allokerad kvv'!$B$2:$AV$2,0),FALSE),VLOOKUP($B316,'Justerad allokering'!$B$2:$AG$462,MATCH(I$2,'Justerad allokering'!$B$2:$AF$2,0),FALSE))</f>
        <v>0</v>
      </c>
      <c r="J316" s="28">
        <f>IF(ISERROR(1/VLOOKUP($B316,'Justerad allokering'!$B$2:$AG$462,MATCH(J$2,'Justerad allokering'!$B$2:$AF$2,0),FALSE)),VLOOKUP($B316,'Allokerad kvv'!$B$2:$AV$468,MATCH(J$2,'Allokerad kvv'!$B$2:$AV$2,0),FALSE),VLOOKUP($B316,'Justerad allokering'!$B$2:$AG$462,MATCH(J$2,'Justerad allokering'!$B$2:$AF$2,0),FALSE))</f>
        <v>0</v>
      </c>
      <c r="K316" s="28">
        <f>IF(ISERROR(1/VLOOKUP($B316,'Justerad allokering'!$B$2:$AG$462,MATCH(K$2,'Justerad allokering'!$B$2:$AF$2,0),FALSE)),VLOOKUP($B316,'Allokerad kvv'!$B$2:$AV$468,MATCH(K$2,'Allokerad kvv'!$B$2:$AV$2,0),FALSE),VLOOKUP($B316,'Justerad allokering'!$B$2:$AG$462,MATCH(K$2,'Justerad allokering'!$B$2:$AF$2,0),FALSE))</f>
        <v>1.54392</v>
      </c>
      <c r="L316" s="28">
        <f>IF(ISERROR(1/VLOOKUP($B316,'Justerad allokering'!$B$2:$AG$462,MATCH(L$2,'Justerad allokering'!$B$2:$AF$2,0),FALSE)),VLOOKUP($B316,'Allokerad kvv'!$B$2:$AV$468,MATCH(L$2,'Allokerad kvv'!$B$2:$AV$2,0),FALSE),VLOOKUP($B316,'Justerad allokering'!$B$2:$AG$462,MATCH(L$2,'Justerad allokering'!$B$2:$AF$2,0),FALSE))</f>
        <v>0</v>
      </c>
      <c r="M316" s="28">
        <f>IF(ISERROR(1/VLOOKUP($B316,'Justerad allokering'!$B$2:$AG$462,MATCH(M$2,'Justerad allokering'!$B$2:$AF$2,0),FALSE)),VLOOKUP($B316,'Allokerad kvv'!$B$2:$AV$468,MATCH(M$2,'Allokerad kvv'!$B$2:$AV$2,0),FALSE),VLOOKUP($B316,'Justerad allokering'!$B$2:$AG$462,MATCH(M$2,'Justerad allokering'!$B$2:$AF$2,0),FALSE))</f>
        <v>0</v>
      </c>
      <c r="N316" s="28">
        <f>IF(ISERROR(1/VLOOKUP($B316,'Justerad allokering'!$B$2:$AG$462,MATCH(N$2,'Justerad allokering'!$B$2:$AF$2,0),FALSE)),VLOOKUP($B316,'Allokerad kvv'!$B$2:$AV$468,MATCH(N$2,'Allokerad kvv'!$B$2:$AV$2,0),FALSE),VLOOKUP($B316,'Justerad allokering'!$B$2:$AG$462,MATCH(N$2,'Justerad allokering'!$B$2:$AF$2,0),FALSE))</f>
        <v>17</v>
      </c>
      <c r="O316" s="28">
        <f>IF(ISERROR(1/VLOOKUP($B316,'Justerad allokering'!$B$2:$AG$462,MATCH(O$2,'Justerad allokering'!$B$2:$AF$2,0),FALSE)),VLOOKUP($B316,'Allokerad kvv'!$B$2:$AV$468,MATCH(O$2,'Allokerad kvv'!$B$2:$AV$2,0),FALSE),VLOOKUP($B316,'Justerad allokering'!$B$2:$AG$462,MATCH(O$2,'Justerad allokering'!$B$2:$AF$2,0),FALSE))</f>
        <v>0</v>
      </c>
      <c r="P316" s="28">
        <f>IF(ISERROR(1/VLOOKUP($B316,'Justerad allokering'!$B$2:$AG$462,MATCH(P$2,'Justerad allokering'!$B$2:$AF$2,0),FALSE)),VLOOKUP($B316,'Allokerad kvv'!$B$2:$AV$468,MATCH(P$2,'Allokerad kvv'!$B$2:$AV$2,0),FALSE),VLOOKUP($B316,'Justerad allokering'!$B$2:$AG$462,MATCH(P$2,'Justerad allokering'!$B$2:$AF$2,0),FALSE))</f>
        <v>0</v>
      </c>
      <c r="Q316" s="28">
        <f>IF(ISERROR(1/VLOOKUP($B316,'Justerad allokering'!$B$2:$AG$462,MATCH(Q$2,'Justerad allokering'!$B$2:$AF$2,0),FALSE)),VLOOKUP($B316,'Allokerad kvv'!$B$2:$AV$468,MATCH(Q$2,'Allokerad kvv'!$B$2:$AV$2,0),FALSE),VLOOKUP($B316,'Justerad allokering'!$B$2:$AG$462,MATCH(Q$2,'Justerad allokering'!$B$2:$AF$2,0),FALSE))</f>
        <v>0</v>
      </c>
      <c r="R316" s="28">
        <f>IF(ISERROR(1/VLOOKUP($B316,'Justerad allokering'!$B$2:$AG$462,MATCH(R$2,'Justerad allokering'!$B$2:$AF$2,0),FALSE)),VLOOKUP($B316,'Allokerad kvv'!$B$2:$AV$468,MATCH(R$2,'Allokerad kvv'!$B$2:$AV$2,0),FALSE),VLOOKUP($B316,'Justerad allokering'!$B$2:$AG$462,MATCH(R$2,'Justerad allokering'!$B$2:$AF$2,0),FALSE))</f>
        <v>0</v>
      </c>
      <c r="S316" s="28">
        <f>IF(ISERROR(1/VLOOKUP($B316,'Justerad allokering'!$B$2:$AG$462,MATCH(S$2,'Justerad allokering'!$B$2:$AF$2,0),FALSE)),VLOOKUP($B316,'Allokerad kvv'!$B$2:$AV$468,MATCH(S$2,'Allokerad kvv'!$B$2:$AV$2,0),FALSE),VLOOKUP($B316,'Justerad allokering'!$B$2:$AG$462,MATCH(S$2,'Justerad allokering'!$B$2:$AF$2,0),FALSE))</f>
        <v>0</v>
      </c>
      <c r="T316" s="28">
        <f>IF(ISERROR(1/VLOOKUP($B316,'Justerad allokering'!$B$2:$AG$462,MATCH(T$2,'Justerad allokering'!$B$2:$AF$2,0),FALSE)),VLOOKUP($B316,'Allokerad kvv'!$B$2:$AV$468,MATCH(T$2,'Allokerad kvv'!$B$2:$AV$2,0),FALSE),VLOOKUP($B316,'Justerad allokering'!$B$2:$AG$462,MATCH(T$2,'Justerad allokering'!$B$2:$AF$2,0),FALSE))</f>
        <v>0</v>
      </c>
      <c r="U316" s="28">
        <f>IF(ISERROR(1/VLOOKUP($B316,'Justerad allokering'!$B$2:$AG$462,MATCH(U$2,'Justerad allokering'!$B$2:$AF$2,0),FALSE)),VLOOKUP($B316,'Allokerad kvv'!$B$2:$AV$468,MATCH(U$2,'Allokerad kvv'!$B$2:$AV$2,0),FALSE),VLOOKUP($B316,'Justerad allokering'!$B$2:$AG$462,MATCH(U$2,'Justerad allokering'!$B$2:$AF$2,0),FALSE))</f>
        <v>0</v>
      </c>
      <c r="V316" s="28">
        <f>IF(ISERROR(1/VLOOKUP($B316,'Justerad allokering'!$B$2:$AG$462,MATCH(V$2,'Justerad allokering'!$B$2:$AF$2,0),FALSE)),VLOOKUP($B316,'Allokerad kvv'!$B$2:$AV$468,MATCH(V$2,'Allokerad kvv'!$B$2:$AV$2,0),FALSE),VLOOKUP($B316,'Justerad allokering'!$B$2:$AG$462,MATCH(V$2,'Justerad allokering'!$B$2:$AF$2,0),FALSE))</f>
        <v>0</v>
      </c>
      <c r="W316" s="28">
        <f>IF(ISERROR(1/VLOOKUP($B316,'Justerad allokering'!$B$2:$AG$462,MATCH(W$2,'Justerad allokering'!$B$2:$AF$2,0),FALSE)),VLOOKUP($B316,'Allokerad kvv'!$B$2:$AV$468,MATCH(W$2,'Allokerad kvv'!$B$2:$AV$2,0),FALSE),VLOOKUP($B316,'Justerad allokering'!$B$2:$AG$462,MATCH(W$2,'Justerad allokering'!$B$2:$AF$2,0),FALSE))</f>
        <v>0</v>
      </c>
      <c r="X316" s="28">
        <f>IF(ISERROR(1/VLOOKUP($B316,'Justerad allokering'!$B$2:$AG$462,MATCH(X$2,'Justerad allokering'!$B$2:$AF$2,0),FALSE)),VLOOKUP($B316,'Allokerad kvv'!$B$2:$AV$468,MATCH(X$2,'Allokerad kvv'!$B$2:$AV$2,0),FALSE),VLOOKUP($B316,'Justerad allokering'!$B$2:$AG$462,MATCH(X$2,'Justerad allokering'!$B$2:$AF$2,0),FALSE))</f>
        <v>0</v>
      </c>
      <c r="Y316" s="28">
        <f>IF(ISERROR(1/VLOOKUP($B316,'Justerad allokering'!$B$2:$AG$462,MATCH(Y$2,'Justerad allokering'!$B$2:$AF$2,0),FALSE)),VLOOKUP($B316,'Allokerad kvv'!$B$2:$AV$468,MATCH(Y$2,'Allokerad kvv'!$B$2:$AV$2,0),FALSE),VLOOKUP($B316,'Justerad allokering'!$B$2:$AG$462,MATCH(Y$2,'Justerad allokering'!$B$2:$AF$2,0),FALSE))</f>
        <v>0</v>
      </c>
      <c r="Z316" s="28">
        <f>IF(ISERROR(1/VLOOKUP($B316,'Justerad allokering'!$B$2:$AG$462,MATCH(Z$2,'Justerad allokering'!$B$2:$AF$2,0),FALSE)),VLOOKUP($B316,'Allokerad kvv'!$B$2:$AV$468,MATCH(Z$2,'Allokerad kvv'!$B$2:$AV$2,0),FALSE),VLOOKUP($B316,'Justerad allokering'!$B$2:$AG$462,MATCH(Z$2,'Justerad allokering'!$B$2:$AF$2,0),FALSE))</f>
        <v>0</v>
      </c>
      <c r="AA316" s="28"/>
      <c r="AB316" s="28"/>
      <c r="AE316">
        <f t="shared" si="12"/>
        <v>182.11340799999999</v>
      </c>
      <c r="AG316">
        <f t="shared" si="13"/>
        <v>180.56948799999998</v>
      </c>
      <c r="AH316">
        <f t="shared" si="14"/>
        <v>163.56948799999998</v>
      </c>
      <c r="AI316" s="55">
        <f>IF(AH316=0,"",AH316/VLOOKUP(B316,Kraftvärmeprod!$B$1:$BC$480,MATCH("Summa tillförd energi exklusive rökgaskondensering",Kraftvärmeprod!$B$1:$BC$1,0),FALSE))</f>
        <v>0.85773197692711056</v>
      </c>
    </row>
    <row r="317" spans="1:35" x14ac:dyDescent="0.35">
      <c r="A317" s="28" t="s">
        <v>422</v>
      </c>
      <c r="B317" s="28" t="s">
        <v>425</v>
      </c>
      <c r="C317" s="28">
        <f>IF(ISERROR(1/VLOOKUP($B317,'Justerad allokering'!$B$2:$AG$462,MATCH(C$2,'Justerad allokering'!$B$2:$AF$2,0),FALSE)),VLOOKUP($B317,'Allokerad kvv'!$B$2:$AV$468,MATCH(C$2,'Allokerad kvv'!$B$2:$AV$2,0),FALSE),VLOOKUP($B317,'Justerad allokering'!$B$2:$AG$462,MATCH(C$2,'Justerad allokering'!$B$2:$AF$2,0),FALSE))</f>
        <v>0</v>
      </c>
      <c r="D317" s="28">
        <f>IF(ISERROR(1/VLOOKUP($B317,'Justerad allokering'!$B$2:$AG$462,MATCH(D$2,'Justerad allokering'!$B$2:$AF$2,0),FALSE)),VLOOKUP($B317,'Allokerad kvv'!$B$2:$AV$468,MATCH(D$2,'Allokerad kvv'!$B$2:$AV$2,0),FALSE),VLOOKUP($B317,'Justerad allokering'!$B$2:$AG$462,MATCH(D$2,'Justerad allokering'!$B$2:$AF$2,0),FALSE))</f>
        <v>0</v>
      </c>
      <c r="E317" s="28">
        <f>IF(ISERROR(1/VLOOKUP($B317,'Justerad allokering'!$B$2:$AG$462,MATCH(E$2,'Justerad allokering'!$B$2:$AF$2,0),FALSE)),VLOOKUP($B317,'Allokerad kvv'!$B$2:$AV$468,MATCH(E$2,'Allokerad kvv'!$B$2:$AV$2,0),FALSE),VLOOKUP($B317,'Justerad allokering'!$B$2:$AG$462,MATCH(E$2,'Justerad allokering'!$B$2:$AF$2,0),FALSE))</f>
        <v>0</v>
      </c>
      <c r="F317" s="28">
        <f>IF(ISERROR(1/VLOOKUP($B317,'Justerad allokering'!$B$2:$AG$462,MATCH(F$2,'Justerad allokering'!$B$2:$AF$2,0),FALSE)),VLOOKUP($B317,'Allokerad kvv'!$B$2:$AV$468,MATCH(F$2,'Allokerad kvv'!$B$2:$AV$2,0),FALSE),VLOOKUP($B317,'Justerad allokering'!$B$2:$AG$462,MATCH(F$2,'Justerad allokering'!$B$2:$AF$2,0),FALSE))</f>
        <v>0</v>
      </c>
      <c r="G317" s="28">
        <f>IF(ISERROR(1/VLOOKUP($B317,'Justerad allokering'!$B$2:$AG$462,MATCH(G$2,'Justerad allokering'!$B$2:$AF$2,0),FALSE)),VLOOKUP($B317,'Allokerad kvv'!$B$2:$AV$468,MATCH(G$2,'Allokerad kvv'!$B$2:$AV$2,0),FALSE),VLOOKUP($B317,'Justerad allokering'!$B$2:$AG$462,MATCH(G$2,'Justerad allokering'!$B$2:$AF$2,0),FALSE))</f>
        <v>0</v>
      </c>
      <c r="H317" s="28">
        <f>IF(ISERROR(1/VLOOKUP($B317,'Justerad allokering'!$B$2:$AG$462,MATCH(H$2,'Justerad allokering'!$B$2:$AF$2,0),FALSE)),VLOOKUP($B317,'Allokerad kvv'!$B$2:$AV$468,MATCH(H$2,'Allokerad kvv'!$B$2:$AV$2,0),FALSE),VLOOKUP($B317,'Justerad allokering'!$B$2:$AG$462,MATCH(H$2,'Justerad allokering'!$B$2:$AF$2,0),FALSE))</f>
        <v>0</v>
      </c>
      <c r="I317" s="28">
        <f>IF(ISERROR(1/VLOOKUP($B317,'Justerad allokering'!$B$2:$AG$462,MATCH(I$2,'Justerad allokering'!$B$2:$AF$2,0),FALSE)),VLOOKUP($B317,'Allokerad kvv'!$B$2:$AV$468,MATCH(I$2,'Allokerad kvv'!$B$2:$AV$2,0),FALSE),VLOOKUP($B317,'Justerad allokering'!$B$2:$AG$462,MATCH(I$2,'Justerad allokering'!$B$2:$AF$2,0),FALSE))</f>
        <v>0</v>
      </c>
      <c r="J317" s="28">
        <f>IF(ISERROR(1/VLOOKUP($B317,'Justerad allokering'!$B$2:$AG$462,MATCH(J$2,'Justerad allokering'!$B$2:$AF$2,0),FALSE)),VLOOKUP($B317,'Allokerad kvv'!$B$2:$AV$468,MATCH(J$2,'Allokerad kvv'!$B$2:$AV$2,0),FALSE),VLOOKUP($B317,'Justerad allokering'!$B$2:$AG$462,MATCH(J$2,'Justerad allokering'!$B$2:$AF$2,0),FALSE))</f>
        <v>0</v>
      </c>
      <c r="K317" s="28">
        <f>IF(ISERROR(1/VLOOKUP($B317,'Justerad allokering'!$B$2:$AG$462,MATCH(K$2,'Justerad allokering'!$B$2:$AF$2,0),FALSE)),VLOOKUP($B317,'Allokerad kvv'!$B$2:$AV$468,MATCH(K$2,'Allokerad kvv'!$B$2:$AV$2,0),FALSE),VLOOKUP($B317,'Justerad allokering'!$B$2:$AG$462,MATCH(K$2,'Justerad allokering'!$B$2:$AF$2,0),FALSE))</f>
        <v>0</v>
      </c>
      <c r="L317" s="28">
        <f>IF(ISERROR(1/VLOOKUP($B317,'Justerad allokering'!$B$2:$AG$462,MATCH(L$2,'Justerad allokering'!$B$2:$AF$2,0),FALSE)),VLOOKUP($B317,'Allokerad kvv'!$B$2:$AV$468,MATCH(L$2,'Allokerad kvv'!$B$2:$AV$2,0),FALSE),VLOOKUP($B317,'Justerad allokering'!$B$2:$AG$462,MATCH(L$2,'Justerad allokering'!$B$2:$AF$2,0),FALSE))</f>
        <v>0</v>
      </c>
      <c r="M317" s="28">
        <f>IF(ISERROR(1/VLOOKUP($B317,'Justerad allokering'!$B$2:$AG$462,MATCH(M$2,'Justerad allokering'!$B$2:$AF$2,0),FALSE)),VLOOKUP($B317,'Allokerad kvv'!$B$2:$AV$468,MATCH(M$2,'Allokerad kvv'!$B$2:$AV$2,0),FALSE),VLOOKUP($B317,'Justerad allokering'!$B$2:$AG$462,MATCH(M$2,'Justerad allokering'!$B$2:$AF$2,0),FALSE))</f>
        <v>0</v>
      </c>
      <c r="N317" s="28">
        <f>IF(ISERROR(1/VLOOKUP($B317,'Justerad allokering'!$B$2:$AG$462,MATCH(N$2,'Justerad allokering'!$B$2:$AF$2,0),FALSE)),VLOOKUP($B317,'Allokerad kvv'!$B$2:$AV$468,MATCH(N$2,'Allokerad kvv'!$B$2:$AV$2,0),FALSE),VLOOKUP($B317,'Justerad allokering'!$B$2:$AG$462,MATCH(N$2,'Justerad allokering'!$B$2:$AF$2,0),FALSE))</f>
        <v>0</v>
      </c>
      <c r="O317" s="28">
        <f>IF(ISERROR(1/VLOOKUP($B317,'Justerad allokering'!$B$2:$AG$462,MATCH(O$2,'Justerad allokering'!$B$2:$AF$2,0),FALSE)),VLOOKUP($B317,'Allokerad kvv'!$B$2:$AV$468,MATCH(O$2,'Allokerad kvv'!$B$2:$AV$2,0),FALSE),VLOOKUP($B317,'Justerad allokering'!$B$2:$AG$462,MATCH(O$2,'Justerad allokering'!$B$2:$AF$2,0),FALSE))</f>
        <v>0</v>
      </c>
      <c r="P317" s="28">
        <f>IF(ISERROR(1/VLOOKUP($B317,'Justerad allokering'!$B$2:$AG$462,MATCH(P$2,'Justerad allokering'!$B$2:$AF$2,0),FALSE)),VLOOKUP($B317,'Allokerad kvv'!$B$2:$AV$468,MATCH(P$2,'Allokerad kvv'!$B$2:$AV$2,0),FALSE),VLOOKUP($B317,'Justerad allokering'!$B$2:$AG$462,MATCH(P$2,'Justerad allokering'!$B$2:$AF$2,0),FALSE))</f>
        <v>0</v>
      </c>
      <c r="Q317" s="28">
        <f>IF(ISERROR(1/VLOOKUP($B317,'Justerad allokering'!$B$2:$AG$462,MATCH(Q$2,'Justerad allokering'!$B$2:$AF$2,0),FALSE)),VLOOKUP($B317,'Allokerad kvv'!$B$2:$AV$468,MATCH(Q$2,'Allokerad kvv'!$B$2:$AV$2,0),FALSE),VLOOKUP($B317,'Justerad allokering'!$B$2:$AG$462,MATCH(Q$2,'Justerad allokering'!$B$2:$AF$2,0),FALSE))</f>
        <v>0</v>
      </c>
      <c r="R317" s="28">
        <f>IF(ISERROR(1/VLOOKUP($B317,'Justerad allokering'!$B$2:$AG$462,MATCH(R$2,'Justerad allokering'!$B$2:$AF$2,0),FALSE)),VLOOKUP($B317,'Allokerad kvv'!$B$2:$AV$468,MATCH(R$2,'Allokerad kvv'!$B$2:$AV$2,0),FALSE),VLOOKUP($B317,'Justerad allokering'!$B$2:$AG$462,MATCH(R$2,'Justerad allokering'!$B$2:$AF$2,0),FALSE))</f>
        <v>0</v>
      </c>
      <c r="S317" s="28">
        <f>IF(ISERROR(1/VLOOKUP($B317,'Justerad allokering'!$B$2:$AG$462,MATCH(S$2,'Justerad allokering'!$B$2:$AF$2,0),FALSE)),VLOOKUP($B317,'Allokerad kvv'!$B$2:$AV$468,MATCH(S$2,'Allokerad kvv'!$B$2:$AV$2,0),FALSE),VLOOKUP($B317,'Justerad allokering'!$B$2:$AG$462,MATCH(S$2,'Justerad allokering'!$B$2:$AF$2,0),FALSE))</f>
        <v>0</v>
      </c>
      <c r="T317" s="28">
        <f>IF(ISERROR(1/VLOOKUP($B317,'Justerad allokering'!$B$2:$AG$462,MATCH(T$2,'Justerad allokering'!$B$2:$AF$2,0),FALSE)),VLOOKUP($B317,'Allokerad kvv'!$B$2:$AV$468,MATCH(T$2,'Allokerad kvv'!$B$2:$AV$2,0),FALSE),VLOOKUP($B317,'Justerad allokering'!$B$2:$AG$462,MATCH(T$2,'Justerad allokering'!$B$2:$AF$2,0),FALSE))</f>
        <v>0</v>
      </c>
      <c r="U317" s="28">
        <f>IF(ISERROR(1/VLOOKUP($B317,'Justerad allokering'!$B$2:$AG$462,MATCH(U$2,'Justerad allokering'!$B$2:$AF$2,0),FALSE)),VLOOKUP($B317,'Allokerad kvv'!$B$2:$AV$468,MATCH(U$2,'Allokerad kvv'!$B$2:$AV$2,0),FALSE),VLOOKUP($B317,'Justerad allokering'!$B$2:$AG$462,MATCH(U$2,'Justerad allokering'!$B$2:$AF$2,0),FALSE))</f>
        <v>0</v>
      </c>
      <c r="V317" s="28">
        <f>IF(ISERROR(1/VLOOKUP($B317,'Justerad allokering'!$B$2:$AG$462,MATCH(V$2,'Justerad allokering'!$B$2:$AF$2,0),FALSE)),VLOOKUP($B317,'Allokerad kvv'!$B$2:$AV$468,MATCH(V$2,'Allokerad kvv'!$B$2:$AV$2,0),FALSE),VLOOKUP($B317,'Justerad allokering'!$B$2:$AG$462,MATCH(V$2,'Justerad allokering'!$B$2:$AF$2,0),FALSE))</f>
        <v>0</v>
      </c>
      <c r="W317" s="28">
        <f>IF(ISERROR(1/VLOOKUP($B317,'Justerad allokering'!$B$2:$AG$462,MATCH(W$2,'Justerad allokering'!$B$2:$AF$2,0),FALSE)),VLOOKUP($B317,'Allokerad kvv'!$B$2:$AV$468,MATCH(W$2,'Allokerad kvv'!$B$2:$AV$2,0),FALSE),VLOOKUP($B317,'Justerad allokering'!$B$2:$AG$462,MATCH(W$2,'Justerad allokering'!$B$2:$AF$2,0),FALSE))</f>
        <v>0</v>
      </c>
      <c r="X317" s="28">
        <f>IF(ISERROR(1/VLOOKUP($B317,'Justerad allokering'!$B$2:$AG$462,MATCH(X$2,'Justerad allokering'!$B$2:$AF$2,0),FALSE)),VLOOKUP($B317,'Allokerad kvv'!$B$2:$AV$468,MATCH(X$2,'Allokerad kvv'!$B$2:$AV$2,0),FALSE),VLOOKUP($B317,'Justerad allokering'!$B$2:$AG$462,MATCH(X$2,'Justerad allokering'!$B$2:$AF$2,0),FALSE))</f>
        <v>0</v>
      </c>
      <c r="Y317" s="28">
        <f>IF(ISERROR(1/VLOOKUP($B317,'Justerad allokering'!$B$2:$AG$462,MATCH(Y$2,'Justerad allokering'!$B$2:$AF$2,0),FALSE)),VLOOKUP($B317,'Allokerad kvv'!$B$2:$AV$468,MATCH(Y$2,'Allokerad kvv'!$B$2:$AV$2,0),FALSE),VLOOKUP($B317,'Justerad allokering'!$B$2:$AG$462,MATCH(Y$2,'Justerad allokering'!$B$2:$AF$2,0),FALSE))</f>
        <v>0</v>
      </c>
      <c r="Z317" s="28">
        <f>IF(ISERROR(1/VLOOKUP($B317,'Justerad allokering'!$B$2:$AG$462,MATCH(Z$2,'Justerad allokering'!$B$2:$AF$2,0),FALSE)),VLOOKUP($B317,'Allokerad kvv'!$B$2:$AV$468,MATCH(Z$2,'Allokerad kvv'!$B$2:$AV$2,0),FALSE),VLOOKUP($B317,'Justerad allokering'!$B$2:$AG$462,MATCH(Z$2,'Justerad allokering'!$B$2:$AF$2,0),FALSE))</f>
        <v>0</v>
      </c>
      <c r="AA317" s="28"/>
      <c r="AB317" s="28"/>
      <c r="AE317">
        <f t="shared" si="12"/>
        <v>0</v>
      </c>
      <c r="AG317">
        <f t="shared" si="13"/>
        <v>0</v>
      </c>
      <c r="AH317">
        <f t="shared" si="14"/>
        <v>0</v>
      </c>
      <c r="AI317" s="55" t="str">
        <f>IF(AH317=0,"",AH317/VLOOKUP(B317,Kraftvärmeprod!$B$1:$BC$480,MATCH("Summa tillförd energi exklusive rökgaskondensering",Kraftvärmeprod!$B$1:$BC$1,0),FALSE))</f>
        <v/>
      </c>
    </row>
    <row r="318" spans="1:35" x14ac:dyDescent="0.35">
      <c r="A318" s="28" t="s">
        <v>422</v>
      </c>
      <c r="B318" s="28" t="s">
        <v>426</v>
      </c>
      <c r="C318" s="28">
        <f>IF(ISERROR(1/VLOOKUP($B318,'Justerad allokering'!$B$2:$AG$462,MATCH(C$2,'Justerad allokering'!$B$2:$AF$2,0),FALSE)),VLOOKUP($B318,'Allokerad kvv'!$B$2:$AV$468,MATCH(C$2,'Allokerad kvv'!$B$2:$AV$2,0),FALSE),VLOOKUP($B318,'Justerad allokering'!$B$2:$AG$462,MATCH(C$2,'Justerad allokering'!$B$2:$AF$2,0),FALSE))</f>
        <v>0</v>
      </c>
      <c r="D318" s="28">
        <f>IF(ISERROR(1/VLOOKUP($B318,'Justerad allokering'!$B$2:$AG$462,MATCH(D$2,'Justerad allokering'!$B$2:$AF$2,0),FALSE)),VLOOKUP($B318,'Allokerad kvv'!$B$2:$AV$468,MATCH(D$2,'Allokerad kvv'!$B$2:$AV$2,0),FALSE),VLOOKUP($B318,'Justerad allokering'!$B$2:$AG$462,MATCH(D$2,'Justerad allokering'!$B$2:$AF$2,0),FALSE))</f>
        <v>0</v>
      </c>
      <c r="E318" s="28">
        <f>IF(ISERROR(1/VLOOKUP($B318,'Justerad allokering'!$B$2:$AG$462,MATCH(E$2,'Justerad allokering'!$B$2:$AF$2,0),FALSE)),VLOOKUP($B318,'Allokerad kvv'!$B$2:$AV$468,MATCH(E$2,'Allokerad kvv'!$B$2:$AV$2,0),FALSE),VLOOKUP($B318,'Justerad allokering'!$B$2:$AG$462,MATCH(E$2,'Justerad allokering'!$B$2:$AF$2,0),FALSE))</f>
        <v>0</v>
      </c>
      <c r="F318" s="28">
        <f>IF(ISERROR(1/VLOOKUP($B318,'Justerad allokering'!$B$2:$AG$462,MATCH(F$2,'Justerad allokering'!$B$2:$AF$2,0),FALSE)),VLOOKUP($B318,'Allokerad kvv'!$B$2:$AV$468,MATCH(F$2,'Allokerad kvv'!$B$2:$AV$2,0),FALSE),VLOOKUP($B318,'Justerad allokering'!$B$2:$AG$462,MATCH(F$2,'Justerad allokering'!$B$2:$AF$2,0),FALSE))</f>
        <v>0</v>
      </c>
      <c r="G318" s="28">
        <f>IF(ISERROR(1/VLOOKUP($B318,'Justerad allokering'!$B$2:$AG$462,MATCH(G$2,'Justerad allokering'!$B$2:$AF$2,0),FALSE)),VLOOKUP($B318,'Allokerad kvv'!$B$2:$AV$468,MATCH(G$2,'Allokerad kvv'!$B$2:$AV$2,0),FALSE),VLOOKUP($B318,'Justerad allokering'!$B$2:$AG$462,MATCH(G$2,'Justerad allokering'!$B$2:$AF$2,0),FALSE))</f>
        <v>0</v>
      </c>
      <c r="H318" s="28">
        <f>IF(ISERROR(1/VLOOKUP($B318,'Justerad allokering'!$B$2:$AG$462,MATCH(H$2,'Justerad allokering'!$B$2:$AF$2,0),FALSE)),VLOOKUP($B318,'Allokerad kvv'!$B$2:$AV$468,MATCH(H$2,'Allokerad kvv'!$B$2:$AV$2,0),FALSE),VLOOKUP($B318,'Justerad allokering'!$B$2:$AG$462,MATCH(H$2,'Justerad allokering'!$B$2:$AF$2,0),FALSE))</f>
        <v>0</v>
      </c>
      <c r="I318" s="28">
        <f>IF(ISERROR(1/VLOOKUP($B318,'Justerad allokering'!$B$2:$AG$462,MATCH(I$2,'Justerad allokering'!$B$2:$AF$2,0),FALSE)),VLOOKUP($B318,'Allokerad kvv'!$B$2:$AV$468,MATCH(I$2,'Allokerad kvv'!$B$2:$AV$2,0),FALSE),VLOOKUP($B318,'Justerad allokering'!$B$2:$AG$462,MATCH(I$2,'Justerad allokering'!$B$2:$AF$2,0),FALSE))</f>
        <v>0</v>
      </c>
      <c r="J318" s="28">
        <f>IF(ISERROR(1/VLOOKUP($B318,'Justerad allokering'!$B$2:$AG$462,MATCH(J$2,'Justerad allokering'!$B$2:$AF$2,0),FALSE)),VLOOKUP($B318,'Allokerad kvv'!$B$2:$AV$468,MATCH(J$2,'Allokerad kvv'!$B$2:$AV$2,0),FALSE),VLOOKUP($B318,'Justerad allokering'!$B$2:$AG$462,MATCH(J$2,'Justerad allokering'!$B$2:$AF$2,0),FALSE))</f>
        <v>0</v>
      </c>
      <c r="K318" s="28">
        <f>IF(ISERROR(1/VLOOKUP($B318,'Justerad allokering'!$B$2:$AG$462,MATCH(K$2,'Justerad allokering'!$B$2:$AF$2,0),FALSE)),VLOOKUP($B318,'Allokerad kvv'!$B$2:$AV$468,MATCH(K$2,'Allokerad kvv'!$B$2:$AV$2,0),FALSE),VLOOKUP($B318,'Justerad allokering'!$B$2:$AG$462,MATCH(K$2,'Justerad allokering'!$B$2:$AF$2,0),FALSE))</f>
        <v>0</v>
      </c>
      <c r="L318" s="28">
        <f>IF(ISERROR(1/VLOOKUP($B318,'Justerad allokering'!$B$2:$AG$462,MATCH(L$2,'Justerad allokering'!$B$2:$AF$2,0),FALSE)),VLOOKUP($B318,'Allokerad kvv'!$B$2:$AV$468,MATCH(L$2,'Allokerad kvv'!$B$2:$AV$2,0),FALSE),VLOOKUP($B318,'Justerad allokering'!$B$2:$AG$462,MATCH(L$2,'Justerad allokering'!$B$2:$AF$2,0),FALSE))</f>
        <v>0</v>
      </c>
      <c r="M318" s="28">
        <f>IF(ISERROR(1/VLOOKUP($B318,'Justerad allokering'!$B$2:$AG$462,MATCH(M$2,'Justerad allokering'!$B$2:$AF$2,0),FALSE)),VLOOKUP($B318,'Allokerad kvv'!$B$2:$AV$468,MATCH(M$2,'Allokerad kvv'!$B$2:$AV$2,0),FALSE),VLOOKUP($B318,'Justerad allokering'!$B$2:$AG$462,MATCH(M$2,'Justerad allokering'!$B$2:$AF$2,0),FALSE))</f>
        <v>0</v>
      </c>
      <c r="N318" s="28">
        <f>IF(ISERROR(1/VLOOKUP($B318,'Justerad allokering'!$B$2:$AG$462,MATCH(N$2,'Justerad allokering'!$B$2:$AF$2,0),FALSE)),VLOOKUP($B318,'Allokerad kvv'!$B$2:$AV$468,MATCH(N$2,'Allokerad kvv'!$B$2:$AV$2,0),FALSE),VLOOKUP($B318,'Justerad allokering'!$B$2:$AG$462,MATCH(N$2,'Justerad allokering'!$B$2:$AF$2,0),FALSE))</f>
        <v>0</v>
      </c>
      <c r="O318" s="28">
        <f>IF(ISERROR(1/VLOOKUP($B318,'Justerad allokering'!$B$2:$AG$462,MATCH(O$2,'Justerad allokering'!$B$2:$AF$2,0),FALSE)),VLOOKUP($B318,'Allokerad kvv'!$B$2:$AV$468,MATCH(O$2,'Allokerad kvv'!$B$2:$AV$2,0),FALSE),VLOOKUP($B318,'Justerad allokering'!$B$2:$AG$462,MATCH(O$2,'Justerad allokering'!$B$2:$AF$2,0),FALSE))</f>
        <v>0</v>
      </c>
      <c r="P318" s="28">
        <f>IF(ISERROR(1/VLOOKUP($B318,'Justerad allokering'!$B$2:$AG$462,MATCH(P$2,'Justerad allokering'!$B$2:$AF$2,0),FALSE)),VLOOKUP($B318,'Allokerad kvv'!$B$2:$AV$468,MATCH(P$2,'Allokerad kvv'!$B$2:$AV$2,0),FALSE),VLOOKUP($B318,'Justerad allokering'!$B$2:$AG$462,MATCH(P$2,'Justerad allokering'!$B$2:$AF$2,0),FALSE))</f>
        <v>0</v>
      </c>
      <c r="Q318" s="28">
        <f>IF(ISERROR(1/VLOOKUP($B318,'Justerad allokering'!$B$2:$AG$462,MATCH(Q$2,'Justerad allokering'!$B$2:$AF$2,0),FALSE)),VLOOKUP($B318,'Allokerad kvv'!$B$2:$AV$468,MATCH(Q$2,'Allokerad kvv'!$B$2:$AV$2,0),FALSE),VLOOKUP($B318,'Justerad allokering'!$B$2:$AG$462,MATCH(Q$2,'Justerad allokering'!$B$2:$AF$2,0),FALSE))</f>
        <v>0</v>
      </c>
      <c r="R318" s="28">
        <f>IF(ISERROR(1/VLOOKUP($B318,'Justerad allokering'!$B$2:$AG$462,MATCH(R$2,'Justerad allokering'!$B$2:$AF$2,0),FALSE)),VLOOKUP($B318,'Allokerad kvv'!$B$2:$AV$468,MATCH(R$2,'Allokerad kvv'!$B$2:$AV$2,0),FALSE),VLOOKUP($B318,'Justerad allokering'!$B$2:$AG$462,MATCH(R$2,'Justerad allokering'!$B$2:$AF$2,0),FALSE))</f>
        <v>0</v>
      </c>
      <c r="S318" s="28">
        <f>IF(ISERROR(1/VLOOKUP($B318,'Justerad allokering'!$B$2:$AG$462,MATCH(S$2,'Justerad allokering'!$B$2:$AF$2,0),FALSE)),VLOOKUP($B318,'Allokerad kvv'!$B$2:$AV$468,MATCH(S$2,'Allokerad kvv'!$B$2:$AV$2,0),FALSE),VLOOKUP($B318,'Justerad allokering'!$B$2:$AG$462,MATCH(S$2,'Justerad allokering'!$B$2:$AF$2,0),FALSE))</f>
        <v>0</v>
      </c>
      <c r="T318" s="28">
        <f>IF(ISERROR(1/VLOOKUP($B318,'Justerad allokering'!$B$2:$AG$462,MATCH(T$2,'Justerad allokering'!$B$2:$AF$2,0),FALSE)),VLOOKUP($B318,'Allokerad kvv'!$B$2:$AV$468,MATCH(T$2,'Allokerad kvv'!$B$2:$AV$2,0),FALSE),VLOOKUP($B318,'Justerad allokering'!$B$2:$AG$462,MATCH(T$2,'Justerad allokering'!$B$2:$AF$2,0),FALSE))</f>
        <v>0</v>
      </c>
      <c r="U318" s="28">
        <f>IF(ISERROR(1/VLOOKUP($B318,'Justerad allokering'!$B$2:$AG$462,MATCH(U$2,'Justerad allokering'!$B$2:$AF$2,0),FALSE)),VLOOKUP($B318,'Allokerad kvv'!$B$2:$AV$468,MATCH(U$2,'Allokerad kvv'!$B$2:$AV$2,0),FALSE),VLOOKUP($B318,'Justerad allokering'!$B$2:$AG$462,MATCH(U$2,'Justerad allokering'!$B$2:$AF$2,0),FALSE))</f>
        <v>0</v>
      </c>
      <c r="V318" s="28">
        <f>IF(ISERROR(1/VLOOKUP($B318,'Justerad allokering'!$B$2:$AG$462,MATCH(V$2,'Justerad allokering'!$B$2:$AF$2,0),FALSE)),VLOOKUP($B318,'Allokerad kvv'!$B$2:$AV$468,MATCH(V$2,'Allokerad kvv'!$B$2:$AV$2,0),FALSE),VLOOKUP($B318,'Justerad allokering'!$B$2:$AG$462,MATCH(V$2,'Justerad allokering'!$B$2:$AF$2,0),FALSE))</f>
        <v>0</v>
      </c>
      <c r="W318" s="28">
        <f>IF(ISERROR(1/VLOOKUP($B318,'Justerad allokering'!$B$2:$AG$462,MATCH(W$2,'Justerad allokering'!$B$2:$AF$2,0),FALSE)),VLOOKUP($B318,'Allokerad kvv'!$B$2:$AV$468,MATCH(W$2,'Allokerad kvv'!$B$2:$AV$2,0),FALSE),VLOOKUP($B318,'Justerad allokering'!$B$2:$AG$462,MATCH(W$2,'Justerad allokering'!$B$2:$AF$2,0),FALSE))</f>
        <v>0</v>
      </c>
      <c r="X318" s="28">
        <f>IF(ISERROR(1/VLOOKUP($B318,'Justerad allokering'!$B$2:$AG$462,MATCH(X$2,'Justerad allokering'!$B$2:$AF$2,0),FALSE)),VLOOKUP($B318,'Allokerad kvv'!$B$2:$AV$468,MATCH(X$2,'Allokerad kvv'!$B$2:$AV$2,0),FALSE),VLOOKUP($B318,'Justerad allokering'!$B$2:$AG$462,MATCH(X$2,'Justerad allokering'!$B$2:$AF$2,0),FALSE))</f>
        <v>0</v>
      </c>
      <c r="Y318" s="28">
        <f>IF(ISERROR(1/VLOOKUP($B318,'Justerad allokering'!$B$2:$AG$462,MATCH(Y$2,'Justerad allokering'!$B$2:$AF$2,0),FALSE)),VLOOKUP($B318,'Allokerad kvv'!$B$2:$AV$468,MATCH(Y$2,'Allokerad kvv'!$B$2:$AV$2,0),FALSE),VLOOKUP($B318,'Justerad allokering'!$B$2:$AG$462,MATCH(Y$2,'Justerad allokering'!$B$2:$AF$2,0),FALSE))</f>
        <v>0</v>
      </c>
      <c r="Z318" s="28">
        <f>IF(ISERROR(1/VLOOKUP($B318,'Justerad allokering'!$B$2:$AG$462,MATCH(Z$2,'Justerad allokering'!$B$2:$AF$2,0),FALSE)),VLOOKUP($B318,'Allokerad kvv'!$B$2:$AV$468,MATCH(Z$2,'Allokerad kvv'!$B$2:$AV$2,0),FALSE),VLOOKUP($B318,'Justerad allokering'!$B$2:$AG$462,MATCH(Z$2,'Justerad allokering'!$B$2:$AF$2,0),FALSE))</f>
        <v>0</v>
      </c>
      <c r="AA318" s="28"/>
      <c r="AB318" s="28"/>
      <c r="AE318">
        <f t="shared" si="12"/>
        <v>0</v>
      </c>
      <c r="AG318">
        <f t="shared" si="13"/>
        <v>0</v>
      </c>
      <c r="AH318">
        <f t="shared" si="14"/>
        <v>0</v>
      </c>
      <c r="AI318" s="55" t="str">
        <f>IF(AH318=0,"",AH318/VLOOKUP(B318,Kraftvärmeprod!$B$1:$BC$480,MATCH("Summa tillförd energi exklusive rökgaskondensering",Kraftvärmeprod!$B$1:$BC$1,0),FALSE))</f>
        <v/>
      </c>
    </row>
    <row r="319" spans="1:35" x14ac:dyDescent="0.35">
      <c r="A319" s="28" t="s">
        <v>422</v>
      </c>
      <c r="B319" s="28" t="s">
        <v>427</v>
      </c>
      <c r="C319" s="28">
        <f>IF(ISERROR(1/VLOOKUP($B319,'Justerad allokering'!$B$2:$AG$462,MATCH(C$2,'Justerad allokering'!$B$2:$AF$2,0),FALSE)),VLOOKUP($B319,'Allokerad kvv'!$B$2:$AV$468,MATCH(C$2,'Allokerad kvv'!$B$2:$AV$2,0),FALSE),VLOOKUP($B319,'Justerad allokering'!$B$2:$AG$462,MATCH(C$2,'Justerad allokering'!$B$2:$AF$2,0),FALSE))</f>
        <v>0</v>
      </c>
      <c r="D319" s="28">
        <f>IF(ISERROR(1/VLOOKUP($B319,'Justerad allokering'!$B$2:$AG$462,MATCH(D$2,'Justerad allokering'!$B$2:$AF$2,0),FALSE)),VLOOKUP($B319,'Allokerad kvv'!$B$2:$AV$468,MATCH(D$2,'Allokerad kvv'!$B$2:$AV$2,0),FALSE),VLOOKUP($B319,'Justerad allokering'!$B$2:$AG$462,MATCH(D$2,'Justerad allokering'!$B$2:$AF$2,0),FALSE))</f>
        <v>0</v>
      </c>
      <c r="E319" s="28">
        <f>IF(ISERROR(1/VLOOKUP($B319,'Justerad allokering'!$B$2:$AG$462,MATCH(E$2,'Justerad allokering'!$B$2:$AF$2,0),FALSE)),VLOOKUP($B319,'Allokerad kvv'!$B$2:$AV$468,MATCH(E$2,'Allokerad kvv'!$B$2:$AV$2,0),FALSE),VLOOKUP($B319,'Justerad allokering'!$B$2:$AG$462,MATCH(E$2,'Justerad allokering'!$B$2:$AF$2,0),FALSE))</f>
        <v>0</v>
      </c>
      <c r="F319" s="28">
        <f>IF(ISERROR(1/VLOOKUP($B319,'Justerad allokering'!$B$2:$AG$462,MATCH(F$2,'Justerad allokering'!$B$2:$AF$2,0),FALSE)),VLOOKUP($B319,'Allokerad kvv'!$B$2:$AV$468,MATCH(F$2,'Allokerad kvv'!$B$2:$AV$2,0),FALSE),VLOOKUP($B319,'Justerad allokering'!$B$2:$AG$462,MATCH(F$2,'Justerad allokering'!$B$2:$AF$2,0),FALSE))</f>
        <v>0</v>
      </c>
      <c r="G319" s="28">
        <f>IF(ISERROR(1/VLOOKUP($B319,'Justerad allokering'!$B$2:$AG$462,MATCH(G$2,'Justerad allokering'!$B$2:$AF$2,0),FALSE)),VLOOKUP($B319,'Allokerad kvv'!$B$2:$AV$468,MATCH(G$2,'Allokerad kvv'!$B$2:$AV$2,0),FALSE),VLOOKUP($B319,'Justerad allokering'!$B$2:$AG$462,MATCH(G$2,'Justerad allokering'!$B$2:$AF$2,0),FALSE))</f>
        <v>0</v>
      </c>
      <c r="H319" s="28">
        <f>IF(ISERROR(1/VLOOKUP($B319,'Justerad allokering'!$B$2:$AG$462,MATCH(H$2,'Justerad allokering'!$B$2:$AF$2,0),FALSE)),VLOOKUP($B319,'Allokerad kvv'!$B$2:$AV$468,MATCH(H$2,'Allokerad kvv'!$B$2:$AV$2,0),FALSE),VLOOKUP($B319,'Justerad allokering'!$B$2:$AG$462,MATCH(H$2,'Justerad allokering'!$B$2:$AF$2,0),FALSE))</f>
        <v>0</v>
      </c>
      <c r="I319" s="28">
        <f>IF(ISERROR(1/VLOOKUP($B319,'Justerad allokering'!$B$2:$AG$462,MATCH(I$2,'Justerad allokering'!$B$2:$AF$2,0),FALSE)),VLOOKUP($B319,'Allokerad kvv'!$B$2:$AV$468,MATCH(I$2,'Allokerad kvv'!$B$2:$AV$2,0),FALSE),VLOOKUP($B319,'Justerad allokering'!$B$2:$AG$462,MATCH(I$2,'Justerad allokering'!$B$2:$AF$2,0),FALSE))</f>
        <v>0</v>
      </c>
      <c r="J319" s="28">
        <f>IF(ISERROR(1/VLOOKUP($B319,'Justerad allokering'!$B$2:$AG$462,MATCH(J$2,'Justerad allokering'!$B$2:$AF$2,0),FALSE)),VLOOKUP($B319,'Allokerad kvv'!$B$2:$AV$468,MATCH(J$2,'Allokerad kvv'!$B$2:$AV$2,0),FALSE),VLOOKUP($B319,'Justerad allokering'!$B$2:$AG$462,MATCH(J$2,'Justerad allokering'!$B$2:$AF$2,0),FALSE))</f>
        <v>0</v>
      </c>
      <c r="K319" s="28">
        <f>IF(ISERROR(1/VLOOKUP($B319,'Justerad allokering'!$B$2:$AG$462,MATCH(K$2,'Justerad allokering'!$B$2:$AF$2,0),FALSE)),VLOOKUP($B319,'Allokerad kvv'!$B$2:$AV$468,MATCH(K$2,'Allokerad kvv'!$B$2:$AV$2,0),FALSE),VLOOKUP($B319,'Justerad allokering'!$B$2:$AG$462,MATCH(K$2,'Justerad allokering'!$B$2:$AF$2,0),FALSE))</f>
        <v>0</v>
      </c>
      <c r="L319" s="28">
        <f>IF(ISERROR(1/VLOOKUP($B319,'Justerad allokering'!$B$2:$AG$462,MATCH(L$2,'Justerad allokering'!$B$2:$AF$2,0),FALSE)),VLOOKUP($B319,'Allokerad kvv'!$B$2:$AV$468,MATCH(L$2,'Allokerad kvv'!$B$2:$AV$2,0),FALSE),VLOOKUP($B319,'Justerad allokering'!$B$2:$AG$462,MATCH(L$2,'Justerad allokering'!$B$2:$AF$2,0),FALSE))</f>
        <v>0</v>
      </c>
      <c r="M319" s="28">
        <f>IF(ISERROR(1/VLOOKUP($B319,'Justerad allokering'!$B$2:$AG$462,MATCH(M$2,'Justerad allokering'!$B$2:$AF$2,0),FALSE)),VLOOKUP($B319,'Allokerad kvv'!$B$2:$AV$468,MATCH(M$2,'Allokerad kvv'!$B$2:$AV$2,0),FALSE),VLOOKUP($B319,'Justerad allokering'!$B$2:$AG$462,MATCH(M$2,'Justerad allokering'!$B$2:$AF$2,0),FALSE))</f>
        <v>0</v>
      </c>
      <c r="N319" s="28">
        <f>IF(ISERROR(1/VLOOKUP($B319,'Justerad allokering'!$B$2:$AG$462,MATCH(N$2,'Justerad allokering'!$B$2:$AF$2,0),FALSE)),VLOOKUP($B319,'Allokerad kvv'!$B$2:$AV$468,MATCH(N$2,'Allokerad kvv'!$B$2:$AV$2,0),FALSE),VLOOKUP($B319,'Justerad allokering'!$B$2:$AG$462,MATCH(N$2,'Justerad allokering'!$B$2:$AF$2,0),FALSE))</f>
        <v>0</v>
      </c>
      <c r="O319" s="28">
        <f>IF(ISERROR(1/VLOOKUP($B319,'Justerad allokering'!$B$2:$AG$462,MATCH(O$2,'Justerad allokering'!$B$2:$AF$2,0),FALSE)),VLOOKUP($B319,'Allokerad kvv'!$B$2:$AV$468,MATCH(O$2,'Allokerad kvv'!$B$2:$AV$2,0),FALSE),VLOOKUP($B319,'Justerad allokering'!$B$2:$AG$462,MATCH(O$2,'Justerad allokering'!$B$2:$AF$2,0),FALSE))</f>
        <v>0</v>
      </c>
      <c r="P319" s="28">
        <f>IF(ISERROR(1/VLOOKUP($B319,'Justerad allokering'!$B$2:$AG$462,MATCH(P$2,'Justerad allokering'!$B$2:$AF$2,0),FALSE)),VLOOKUP($B319,'Allokerad kvv'!$B$2:$AV$468,MATCH(P$2,'Allokerad kvv'!$B$2:$AV$2,0),FALSE),VLOOKUP($B319,'Justerad allokering'!$B$2:$AG$462,MATCH(P$2,'Justerad allokering'!$B$2:$AF$2,0),FALSE))</f>
        <v>0</v>
      </c>
      <c r="Q319" s="28">
        <f>IF(ISERROR(1/VLOOKUP($B319,'Justerad allokering'!$B$2:$AG$462,MATCH(Q$2,'Justerad allokering'!$B$2:$AF$2,0),FALSE)),VLOOKUP($B319,'Allokerad kvv'!$B$2:$AV$468,MATCH(Q$2,'Allokerad kvv'!$B$2:$AV$2,0),FALSE),VLOOKUP($B319,'Justerad allokering'!$B$2:$AG$462,MATCH(Q$2,'Justerad allokering'!$B$2:$AF$2,0),FALSE))</f>
        <v>0</v>
      </c>
      <c r="R319" s="28">
        <f>IF(ISERROR(1/VLOOKUP($B319,'Justerad allokering'!$B$2:$AG$462,MATCH(R$2,'Justerad allokering'!$B$2:$AF$2,0),FALSE)),VLOOKUP($B319,'Allokerad kvv'!$B$2:$AV$468,MATCH(R$2,'Allokerad kvv'!$B$2:$AV$2,0),FALSE),VLOOKUP($B319,'Justerad allokering'!$B$2:$AG$462,MATCH(R$2,'Justerad allokering'!$B$2:$AF$2,0),FALSE))</f>
        <v>0</v>
      </c>
      <c r="S319" s="28">
        <f>IF(ISERROR(1/VLOOKUP($B319,'Justerad allokering'!$B$2:$AG$462,MATCH(S$2,'Justerad allokering'!$B$2:$AF$2,0),FALSE)),VLOOKUP($B319,'Allokerad kvv'!$B$2:$AV$468,MATCH(S$2,'Allokerad kvv'!$B$2:$AV$2,0),FALSE),VLOOKUP($B319,'Justerad allokering'!$B$2:$AG$462,MATCH(S$2,'Justerad allokering'!$B$2:$AF$2,0),FALSE))</f>
        <v>0</v>
      </c>
      <c r="T319" s="28">
        <f>IF(ISERROR(1/VLOOKUP($B319,'Justerad allokering'!$B$2:$AG$462,MATCH(T$2,'Justerad allokering'!$B$2:$AF$2,0),FALSE)),VLOOKUP($B319,'Allokerad kvv'!$B$2:$AV$468,MATCH(T$2,'Allokerad kvv'!$B$2:$AV$2,0),FALSE),VLOOKUP($B319,'Justerad allokering'!$B$2:$AG$462,MATCH(T$2,'Justerad allokering'!$B$2:$AF$2,0),FALSE))</f>
        <v>0</v>
      </c>
      <c r="U319" s="28">
        <f>IF(ISERROR(1/VLOOKUP($B319,'Justerad allokering'!$B$2:$AG$462,MATCH(U$2,'Justerad allokering'!$B$2:$AF$2,0),FALSE)),VLOOKUP($B319,'Allokerad kvv'!$B$2:$AV$468,MATCH(U$2,'Allokerad kvv'!$B$2:$AV$2,0),FALSE),VLOOKUP($B319,'Justerad allokering'!$B$2:$AG$462,MATCH(U$2,'Justerad allokering'!$B$2:$AF$2,0),FALSE))</f>
        <v>0</v>
      </c>
      <c r="V319" s="28">
        <f>IF(ISERROR(1/VLOOKUP($B319,'Justerad allokering'!$B$2:$AG$462,MATCH(V$2,'Justerad allokering'!$B$2:$AF$2,0),FALSE)),VLOOKUP($B319,'Allokerad kvv'!$B$2:$AV$468,MATCH(V$2,'Allokerad kvv'!$B$2:$AV$2,0),FALSE),VLOOKUP($B319,'Justerad allokering'!$B$2:$AG$462,MATCH(V$2,'Justerad allokering'!$B$2:$AF$2,0),FALSE))</f>
        <v>0</v>
      </c>
      <c r="W319" s="28">
        <f>IF(ISERROR(1/VLOOKUP($B319,'Justerad allokering'!$B$2:$AG$462,MATCH(W$2,'Justerad allokering'!$B$2:$AF$2,0),FALSE)),VLOOKUP($B319,'Allokerad kvv'!$B$2:$AV$468,MATCH(W$2,'Allokerad kvv'!$B$2:$AV$2,0),FALSE),VLOOKUP($B319,'Justerad allokering'!$B$2:$AG$462,MATCH(W$2,'Justerad allokering'!$B$2:$AF$2,0),FALSE))</f>
        <v>0</v>
      </c>
      <c r="X319" s="28">
        <f>IF(ISERROR(1/VLOOKUP($B319,'Justerad allokering'!$B$2:$AG$462,MATCH(X$2,'Justerad allokering'!$B$2:$AF$2,0),FALSE)),VLOOKUP($B319,'Allokerad kvv'!$B$2:$AV$468,MATCH(X$2,'Allokerad kvv'!$B$2:$AV$2,0),FALSE),VLOOKUP($B319,'Justerad allokering'!$B$2:$AG$462,MATCH(X$2,'Justerad allokering'!$B$2:$AF$2,0),FALSE))</f>
        <v>0</v>
      </c>
      <c r="Y319" s="28">
        <f>IF(ISERROR(1/VLOOKUP($B319,'Justerad allokering'!$B$2:$AG$462,MATCH(Y$2,'Justerad allokering'!$B$2:$AF$2,0),FALSE)),VLOOKUP($B319,'Allokerad kvv'!$B$2:$AV$468,MATCH(Y$2,'Allokerad kvv'!$B$2:$AV$2,0),FALSE),VLOOKUP($B319,'Justerad allokering'!$B$2:$AG$462,MATCH(Y$2,'Justerad allokering'!$B$2:$AF$2,0),FALSE))</f>
        <v>0</v>
      </c>
      <c r="Z319" s="28">
        <f>IF(ISERROR(1/VLOOKUP($B319,'Justerad allokering'!$B$2:$AG$462,MATCH(Z$2,'Justerad allokering'!$B$2:$AF$2,0),FALSE)),VLOOKUP($B319,'Allokerad kvv'!$B$2:$AV$468,MATCH(Z$2,'Allokerad kvv'!$B$2:$AV$2,0),FALSE),VLOOKUP($B319,'Justerad allokering'!$B$2:$AG$462,MATCH(Z$2,'Justerad allokering'!$B$2:$AF$2,0),FALSE))</f>
        <v>0</v>
      </c>
      <c r="AA319" s="28"/>
      <c r="AB319" s="28"/>
      <c r="AE319">
        <f t="shared" si="12"/>
        <v>0</v>
      </c>
      <c r="AG319">
        <f t="shared" si="13"/>
        <v>0</v>
      </c>
      <c r="AH319">
        <f t="shared" si="14"/>
        <v>0</v>
      </c>
      <c r="AI319" s="55" t="str">
        <f>IF(AH319=0,"",AH319/VLOOKUP(B319,Kraftvärmeprod!$B$1:$BC$480,MATCH("Summa tillförd energi exklusive rökgaskondensering",Kraftvärmeprod!$B$1:$BC$1,0),FALSE))</f>
        <v/>
      </c>
    </row>
    <row r="320" spans="1:35" x14ac:dyDescent="0.35">
      <c r="A320" s="28" t="s">
        <v>428</v>
      </c>
      <c r="B320" s="28" t="s">
        <v>429</v>
      </c>
      <c r="C320" s="28">
        <f>IF(ISERROR(1/VLOOKUP($B320,'Justerad allokering'!$B$2:$AG$462,MATCH(C$2,'Justerad allokering'!$B$2:$AF$2,0),FALSE)),VLOOKUP($B320,'Allokerad kvv'!$B$2:$AV$468,MATCH(C$2,'Allokerad kvv'!$B$2:$AV$2,0),FALSE),VLOOKUP($B320,'Justerad allokering'!$B$2:$AG$462,MATCH(C$2,'Justerad allokering'!$B$2:$AF$2,0),FALSE))</f>
        <v>0</v>
      </c>
      <c r="D320" s="28">
        <f>IF(ISERROR(1/VLOOKUP($B320,'Justerad allokering'!$B$2:$AG$462,MATCH(D$2,'Justerad allokering'!$B$2:$AF$2,0),FALSE)),VLOOKUP($B320,'Allokerad kvv'!$B$2:$AV$468,MATCH(D$2,'Allokerad kvv'!$B$2:$AV$2,0),FALSE),VLOOKUP($B320,'Justerad allokering'!$B$2:$AG$462,MATCH(D$2,'Justerad allokering'!$B$2:$AF$2,0),FALSE))</f>
        <v>0</v>
      </c>
      <c r="E320" s="28">
        <f>IF(ISERROR(1/VLOOKUP($B320,'Justerad allokering'!$B$2:$AG$462,MATCH(E$2,'Justerad allokering'!$B$2:$AF$2,0),FALSE)),VLOOKUP($B320,'Allokerad kvv'!$B$2:$AV$468,MATCH(E$2,'Allokerad kvv'!$B$2:$AV$2,0),FALSE),VLOOKUP($B320,'Justerad allokering'!$B$2:$AG$462,MATCH(E$2,'Justerad allokering'!$B$2:$AF$2,0),FALSE))</f>
        <v>0</v>
      </c>
      <c r="F320" s="28">
        <f>IF(ISERROR(1/VLOOKUP($B320,'Justerad allokering'!$B$2:$AG$462,MATCH(F$2,'Justerad allokering'!$B$2:$AF$2,0),FALSE)),VLOOKUP($B320,'Allokerad kvv'!$B$2:$AV$468,MATCH(F$2,'Allokerad kvv'!$B$2:$AV$2,0),FALSE),VLOOKUP($B320,'Justerad allokering'!$B$2:$AG$462,MATCH(F$2,'Justerad allokering'!$B$2:$AF$2,0),FALSE))</f>
        <v>0</v>
      </c>
      <c r="G320" s="28">
        <f>IF(ISERROR(1/VLOOKUP($B320,'Justerad allokering'!$B$2:$AG$462,MATCH(G$2,'Justerad allokering'!$B$2:$AF$2,0),FALSE)),VLOOKUP($B320,'Allokerad kvv'!$B$2:$AV$468,MATCH(G$2,'Allokerad kvv'!$B$2:$AV$2,0),FALSE),VLOOKUP($B320,'Justerad allokering'!$B$2:$AG$462,MATCH(G$2,'Justerad allokering'!$B$2:$AF$2,0),FALSE))</f>
        <v>0</v>
      </c>
      <c r="H320" s="28">
        <f>IF(ISERROR(1/VLOOKUP($B320,'Justerad allokering'!$B$2:$AG$462,MATCH(H$2,'Justerad allokering'!$B$2:$AF$2,0),FALSE)),VLOOKUP($B320,'Allokerad kvv'!$B$2:$AV$468,MATCH(H$2,'Allokerad kvv'!$B$2:$AV$2,0),FALSE),VLOOKUP($B320,'Justerad allokering'!$B$2:$AG$462,MATCH(H$2,'Justerad allokering'!$B$2:$AF$2,0),FALSE))</f>
        <v>0</v>
      </c>
      <c r="I320" s="28">
        <f>IF(ISERROR(1/VLOOKUP($B320,'Justerad allokering'!$B$2:$AG$462,MATCH(I$2,'Justerad allokering'!$B$2:$AF$2,0),FALSE)),VLOOKUP($B320,'Allokerad kvv'!$B$2:$AV$468,MATCH(I$2,'Allokerad kvv'!$B$2:$AV$2,0),FALSE),VLOOKUP($B320,'Justerad allokering'!$B$2:$AG$462,MATCH(I$2,'Justerad allokering'!$B$2:$AF$2,0),FALSE))</f>
        <v>0</v>
      </c>
      <c r="J320" s="28">
        <f>IF(ISERROR(1/VLOOKUP($B320,'Justerad allokering'!$B$2:$AG$462,MATCH(J$2,'Justerad allokering'!$B$2:$AF$2,0),FALSE)),VLOOKUP($B320,'Allokerad kvv'!$B$2:$AV$468,MATCH(J$2,'Allokerad kvv'!$B$2:$AV$2,0),FALSE),VLOOKUP($B320,'Justerad allokering'!$B$2:$AG$462,MATCH(J$2,'Justerad allokering'!$B$2:$AF$2,0),FALSE))</f>
        <v>0</v>
      </c>
      <c r="K320" s="28">
        <f>IF(ISERROR(1/VLOOKUP($B320,'Justerad allokering'!$B$2:$AG$462,MATCH(K$2,'Justerad allokering'!$B$2:$AF$2,0),FALSE)),VLOOKUP($B320,'Allokerad kvv'!$B$2:$AV$468,MATCH(K$2,'Allokerad kvv'!$B$2:$AV$2,0),FALSE),VLOOKUP($B320,'Justerad allokering'!$B$2:$AG$462,MATCH(K$2,'Justerad allokering'!$B$2:$AF$2,0),FALSE))</f>
        <v>0</v>
      </c>
      <c r="L320" s="28">
        <f>IF(ISERROR(1/VLOOKUP($B320,'Justerad allokering'!$B$2:$AG$462,MATCH(L$2,'Justerad allokering'!$B$2:$AF$2,0),FALSE)),VLOOKUP($B320,'Allokerad kvv'!$B$2:$AV$468,MATCH(L$2,'Allokerad kvv'!$B$2:$AV$2,0),FALSE),VLOOKUP($B320,'Justerad allokering'!$B$2:$AG$462,MATCH(L$2,'Justerad allokering'!$B$2:$AF$2,0),FALSE))</f>
        <v>0</v>
      </c>
      <c r="M320" s="28">
        <f>IF(ISERROR(1/VLOOKUP($B320,'Justerad allokering'!$B$2:$AG$462,MATCH(M$2,'Justerad allokering'!$B$2:$AF$2,0),FALSE)),VLOOKUP($B320,'Allokerad kvv'!$B$2:$AV$468,MATCH(M$2,'Allokerad kvv'!$B$2:$AV$2,0),FALSE),VLOOKUP($B320,'Justerad allokering'!$B$2:$AG$462,MATCH(M$2,'Justerad allokering'!$B$2:$AF$2,0),FALSE))</f>
        <v>0</v>
      </c>
      <c r="N320" s="28">
        <f>IF(ISERROR(1/VLOOKUP($B320,'Justerad allokering'!$B$2:$AG$462,MATCH(N$2,'Justerad allokering'!$B$2:$AF$2,0),FALSE)),VLOOKUP($B320,'Allokerad kvv'!$B$2:$AV$468,MATCH(N$2,'Allokerad kvv'!$B$2:$AV$2,0),FALSE),VLOOKUP($B320,'Justerad allokering'!$B$2:$AG$462,MATCH(N$2,'Justerad allokering'!$B$2:$AF$2,0),FALSE))</f>
        <v>0</v>
      </c>
      <c r="O320" s="28">
        <f>IF(ISERROR(1/VLOOKUP($B320,'Justerad allokering'!$B$2:$AG$462,MATCH(O$2,'Justerad allokering'!$B$2:$AF$2,0),FALSE)),VLOOKUP($B320,'Allokerad kvv'!$B$2:$AV$468,MATCH(O$2,'Allokerad kvv'!$B$2:$AV$2,0),FALSE),VLOOKUP($B320,'Justerad allokering'!$B$2:$AG$462,MATCH(O$2,'Justerad allokering'!$B$2:$AF$2,0),FALSE))</f>
        <v>0</v>
      </c>
      <c r="P320" s="28">
        <f>IF(ISERROR(1/VLOOKUP($B320,'Justerad allokering'!$B$2:$AG$462,MATCH(P$2,'Justerad allokering'!$B$2:$AF$2,0),FALSE)),VLOOKUP($B320,'Allokerad kvv'!$B$2:$AV$468,MATCH(P$2,'Allokerad kvv'!$B$2:$AV$2,0),FALSE),VLOOKUP($B320,'Justerad allokering'!$B$2:$AG$462,MATCH(P$2,'Justerad allokering'!$B$2:$AF$2,0),FALSE))</f>
        <v>0</v>
      </c>
      <c r="Q320" s="28">
        <f>IF(ISERROR(1/VLOOKUP($B320,'Justerad allokering'!$B$2:$AG$462,MATCH(Q$2,'Justerad allokering'!$B$2:$AF$2,0),FALSE)),VLOOKUP($B320,'Allokerad kvv'!$B$2:$AV$468,MATCH(Q$2,'Allokerad kvv'!$B$2:$AV$2,0),FALSE),VLOOKUP($B320,'Justerad allokering'!$B$2:$AG$462,MATCH(Q$2,'Justerad allokering'!$B$2:$AF$2,0),FALSE))</f>
        <v>0</v>
      </c>
      <c r="R320" s="28">
        <f>IF(ISERROR(1/VLOOKUP($B320,'Justerad allokering'!$B$2:$AG$462,MATCH(R$2,'Justerad allokering'!$B$2:$AF$2,0),FALSE)),VLOOKUP($B320,'Allokerad kvv'!$B$2:$AV$468,MATCH(R$2,'Allokerad kvv'!$B$2:$AV$2,0),FALSE),VLOOKUP($B320,'Justerad allokering'!$B$2:$AG$462,MATCH(R$2,'Justerad allokering'!$B$2:$AF$2,0),FALSE))</f>
        <v>0</v>
      </c>
      <c r="S320" s="28">
        <f>IF(ISERROR(1/VLOOKUP($B320,'Justerad allokering'!$B$2:$AG$462,MATCH(S$2,'Justerad allokering'!$B$2:$AF$2,0),FALSE)),VLOOKUP($B320,'Allokerad kvv'!$B$2:$AV$468,MATCH(S$2,'Allokerad kvv'!$B$2:$AV$2,0),FALSE),VLOOKUP($B320,'Justerad allokering'!$B$2:$AG$462,MATCH(S$2,'Justerad allokering'!$B$2:$AF$2,0),FALSE))</f>
        <v>0</v>
      </c>
      <c r="T320" s="28">
        <f>IF(ISERROR(1/VLOOKUP($B320,'Justerad allokering'!$B$2:$AG$462,MATCH(T$2,'Justerad allokering'!$B$2:$AF$2,0),FALSE)),VLOOKUP($B320,'Allokerad kvv'!$B$2:$AV$468,MATCH(T$2,'Allokerad kvv'!$B$2:$AV$2,0),FALSE),VLOOKUP($B320,'Justerad allokering'!$B$2:$AG$462,MATCH(T$2,'Justerad allokering'!$B$2:$AF$2,0),FALSE))</f>
        <v>0</v>
      </c>
      <c r="U320" s="28">
        <f>IF(ISERROR(1/VLOOKUP($B320,'Justerad allokering'!$B$2:$AG$462,MATCH(U$2,'Justerad allokering'!$B$2:$AF$2,0),FALSE)),VLOOKUP($B320,'Allokerad kvv'!$B$2:$AV$468,MATCH(U$2,'Allokerad kvv'!$B$2:$AV$2,0),FALSE),VLOOKUP($B320,'Justerad allokering'!$B$2:$AG$462,MATCH(U$2,'Justerad allokering'!$B$2:$AF$2,0),FALSE))</f>
        <v>0</v>
      </c>
      <c r="V320" s="28">
        <f>IF(ISERROR(1/VLOOKUP($B320,'Justerad allokering'!$B$2:$AG$462,MATCH(V$2,'Justerad allokering'!$B$2:$AF$2,0),FALSE)),VLOOKUP($B320,'Allokerad kvv'!$B$2:$AV$468,MATCH(V$2,'Allokerad kvv'!$B$2:$AV$2,0),FALSE),VLOOKUP($B320,'Justerad allokering'!$B$2:$AG$462,MATCH(V$2,'Justerad allokering'!$B$2:$AF$2,0),FALSE))</f>
        <v>0</v>
      </c>
      <c r="W320" s="28">
        <f>IF(ISERROR(1/VLOOKUP($B320,'Justerad allokering'!$B$2:$AG$462,MATCH(W$2,'Justerad allokering'!$B$2:$AF$2,0),FALSE)),VLOOKUP($B320,'Allokerad kvv'!$B$2:$AV$468,MATCH(W$2,'Allokerad kvv'!$B$2:$AV$2,0),FALSE),VLOOKUP($B320,'Justerad allokering'!$B$2:$AG$462,MATCH(W$2,'Justerad allokering'!$B$2:$AF$2,0),FALSE))</f>
        <v>0</v>
      </c>
      <c r="X320" s="28">
        <f>IF(ISERROR(1/VLOOKUP($B320,'Justerad allokering'!$B$2:$AG$462,MATCH(X$2,'Justerad allokering'!$B$2:$AF$2,0),FALSE)),VLOOKUP($B320,'Allokerad kvv'!$B$2:$AV$468,MATCH(X$2,'Allokerad kvv'!$B$2:$AV$2,0),FALSE),VLOOKUP($B320,'Justerad allokering'!$B$2:$AG$462,MATCH(X$2,'Justerad allokering'!$B$2:$AF$2,0),FALSE))</f>
        <v>0</v>
      </c>
      <c r="Y320" s="28">
        <f>IF(ISERROR(1/VLOOKUP($B320,'Justerad allokering'!$B$2:$AG$462,MATCH(Y$2,'Justerad allokering'!$B$2:$AF$2,0),FALSE)),VLOOKUP($B320,'Allokerad kvv'!$B$2:$AV$468,MATCH(Y$2,'Allokerad kvv'!$B$2:$AV$2,0),FALSE),VLOOKUP($B320,'Justerad allokering'!$B$2:$AG$462,MATCH(Y$2,'Justerad allokering'!$B$2:$AF$2,0),FALSE))</f>
        <v>0</v>
      </c>
      <c r="Z320" s="28">
        <f>IF(ISERROR(1/VLOOKUP($B320,'Justerad allokering'!$B$2:$AG$462,MATCH(Z$2,'Justerad allokering'!$B$2:$AF$2,0),FALSE)),VLOOKUP($B320,'Allokerad kvv'!$B$2:$AV$468,MATCH(Z$2,'Allokerad kvv'!$B$2:$AV$2,0),FALSE),VLOOKUP($B320,'Justerad allokering'!$B$2:$AG$462,MATCH(Z$2,'Justerad allokering'!$B$2:$AF$2,0),FALSE))</f>
        <v>0</v>
      </c>
      <c r="AA320" s="28"/>
      <c r="AB320" s="28"/>
      <c r="AE320">
        <f t="shared" si="12"/>
        <v>0</v>
      </c>
      <c r="AG320">
        <f t="shared" si="13"/>
        <v>0</v>
      </c>
      <c r="AH320">
        <f t="shared" si="14"/>
        <v>0</v>
      </c>
      <c r="AI320" s="55" t="str">
        <f>IF(AH320=0,"",AH320/VLOOKUP(B320,Kraftvärmeprod!$B$1:$BC$480,MATCH("Summa tillförd energi exklusive rökgaskondensering",Kraftvärmeprod!$B$1:$BC$1,0),FALSE))</f>
        <v/>
      </c>
    </row>
    <row r="321" spans="1:35" x14ac:dyDescent="0.35">
      <c r="A321" s="28" t="s">
        <v>428</v>
      </c>
      <c r="B321" s="28" t="s">
        <v>430</v>
      </c>
      <c r="C321" s="28">
        <f>IF(ISERROR(1/VLOOKUP($B321,'Justerad allokering'!$B$2:$AG$462,MATCH(C$2,'Justerad allokering'!$B$2:$AF$2,0),FALSE)),VLOOKUP($B321,'Allokerad kvv'!$B$2:$AV$468,MATCH(C$2,'Allokerad kvv'!$B$2:$AV$2,0),FALSE),VLOOKUP($B321,'Justerad allokering'!$B$2:$AG$462,MATCH(C$2,'Justerad allokering'!$B$2:$AF$2,0),FALSE))</f>
        <v>0</v>
      </c>
      <c r="D321" s="28">
        <f>IF(ISERROR(1/VLOOKUP($B321,'Justerad allokering'!$B$2:$AG$462,MATCH(D$2,'Justerad allokering'!$B$2:$AF$2,0),FALSE)),VLOOKUP($B321,'Allokerad kvv'!$B$2:$AV$468,MATCH(D$2,'Allokerad kvv'!$B$2:$AV$2,0),FALSE),VLOOKUP($B321,'Justerad allokering'!$B$2:$AG$462,MATCH(D$2,'Justerad allokering'!$B$2:$AF$2,0),FALSE))</f>
        <v>0</v>
      </c>
      <c r="E321" s="28">
        <f>IF(ISERROR(1/VLOOKUP($B321,'Justerad allokering'!$B$2:$AG$462,MATCH(E$2,'Justerad allokering'!$B$2:$AF$2,0),FALSE)),VLOOKUP($B321,'Allokerad kvv'!$B$2:$AV$468,MATCH(E$2,'Allokerad kvv'!$B$2:$AV$2,0),FALSE),VLOOKUP($B321,'Justerad allokering'!$B$2:$AG$462,MATCH(E$2,'Justerad allokering'!$B$2:$AF$2,0),FALSE))</f>
        <v>0</v>
      </c>
      <c r="F321" s="28">
        <f>IF(ISERROR(1/VLOOKUP($B321,'Justerad allokering'!$B$2:$AG$462,MATCH(F$2,'Justerad allokering'!$B$2:$AF$2,0),FALSE)),VLOOKUP($B321,'Allokerad kvv'!$B$2:$AV$468,MATCH(F$2,'Allokerad kvv'!$B$2:$AV$2,0),FALSE),VLOOKUP($B321,'Justerad allokering'!$B$2:$AG$462,MATCH(F$2,'Justerad allokering'!$B$2:$AF$2,0),FALSE))</f>
        <v>0</v>
      </c>
      <c r="G321" s="28">
        <f>IF(ISERROR(1/VLOOKUP($B321,'Justerad allokering'!$B$2:$AG$462,MATCH(G$2,'Justerad allokering'!$B$2:$AF$2,0),FALSE)),VLOOKUP($B321,'Allokerad kvv'!$B$2:$AV$468,MATCH(G$2,'Allokerad kvv'!$B$2:$AV$2,0),FALSE),VLOOKUP($B321,'Justerad allokering'!$B$2:$AG$462,MATCH(G$2,'Justerad allokering'!$B$2:$AF$2,0),FALSE))</f>
        <v>0</v>
      </c>
      <c r="H321" s="28">
        <f>IF(ISERROR(1/VLOOKUP($B321,'Justerad allokering'!$B$2:$AG$462,MATCH(H$2,'Justerad allokering'!$B$2:$AF$2,0),FALSE)),VLOOKUP($B321,'Allokerad kvv'!$B$2:$AV$468,MATCH(H$2,'Allokerad kvv'!$B$2:$AV$2,0),FALSE),VLOOKUP($B321,'Justerad allokering'!$B$2:$AG$462,MATCH(H$2,'Justerad allokering'!$B$2:$AF$2,0),FALSE))</f>
        <v>0</v>
      </c>
      <c r="I321" s="28">
        <f>IF(ISERROR(1/VLOOKUP($B321,'Justerad allokering'!$B$2:$AG$462,MATCH(I$2,'Justerad allokering'!$B$2:$AF$2,0),FALSE)),VLOOKUP($B321,'Allokerad kvv'!$B$2:$AV$468,MATCH(I$2,'Allokerad kvv'!$B$2:$AV$2,0),FALSE),VLOOKUP($B321,'Justerad allokering'!$B$2:$AG$462,MATCH(I$2,'Justerad allokering'!$B$2:$AF$2,0),FALSE))</f>
        <v>0</v>
      </c>
      <c r="J321" s="28">
        <f>IF(ISERROR(1/VLOOKUP($B321,'Justerad allokering'!$B$2:$AG$462,MATCH(J$2,'Justerad allokering'!$B$2:$AF$2,0),FALSE)),VLOOKUP($B321,'Allokerad kvv'!$B$2:$AV$468,MATCH(J$2,'Allokerad kvv'!$B$2:$AV$2,0),FALSE),VLOOKUP($B321,'Justerad allokering'!$B$2:$AG$462,MATCH(J$2,'Justerad allokering'!$B$2:$AF$2,0),FALSE))</f>
        <v>0</v>
      </c>
      <c r="K321" s="28">
        <f>IF(ISERROR(1/VLOOKUP($B321,'Justerad allokering'!$B$2:$AG$462,MATCH(K$2,'Justerad allokering'!$B$2:$AF$2,0),FALSE)),VLOOKUP($B321,'Allokerad kvv'!$B$2:$AV$468,MATCH(K$2,'Allokerad kvv'!$B$2:$AV$2,0),FALSE),VLOOKUP($B321,'Justerad allokering'!$B$2:$AG$462,MATCH(K$2,'Justerad allokering'!$B$2:$AF$2,0),FALSE))</f>
        <v>0</v>
      </c>
      <c r="L321" s="28">
        <f>IF(ISERROR(1/VLOOKUP($B321,'Justerad allokering'!$B$2:$AG$462,MATCH(L$2,'Justerad allokering'!$B$2:$AF$2,0),FALSE)),VLOOKUP($B321,'Allokerad kvv'!$B$2:$AV$468,MATCH(L$2,'Allokerad kvv'!$B$2:$AV$2,0),FALSE),VLOOKUP($B321,'Justerad allokering'!$B$2:$AG$462,MATCH(L$2,'Justerad allokering'!$B$2:$AF$2,0),FALSE))</f>
        <v>0</v>
      </c>
      <c r="M321" s="28">
        <f>IF(ISERROR(1/VLOOKUP($B321,'Justerad allokering'!$B$2:$AG$462,MATCH(M$2,'Justerad allokering'!$B$2:$AF$2,0),FALSE)),VLOOKUP($B321,'Allokerad kvv'!$B$2:$AV$468,MATCH(M$2,'Allokerad kvv'!$B$2:$AV$2,0),FALSE),VLOOKUP($B321,'Justerad allokering'!$B$2:$AG$462,MATCH(M$2,'Justerad allokering'!$B$2:$AF$2,0),FALSE))</f>
        <v>0</v>
      </c>
      <c r="N321" s="28">
        <f>IF(ISERROR(1/VLOOKUP($B321,'Justerad allokering'!$B$2:$AG$462,MATCH(N$2,'Justerad allokering'!$B$2:$AF$2,0),FALSE)),VLOOKUP($B321,'Allokerad kvv'!$B$2:$AV$468,MATCH(N$2,'Allokerad kvv'!$B$2:$AV$2,0),FALSE),VLOOKUP($B321,'Justerad allokering'!$B$2:$AG$462,MATCH(N$2,'Justerad allokering'!$B$2:$AF$2,0),FALSE))</f>
        <v>0</v>
      </c>
      <c r="O321" s="28">
        <f>IF(ISERROR(1/VLOOKUP($B321,'Justerad allokering'!$B$2:$AG$462,MATCH(O$2,'Justerad allokering'!$B$2:$AF$2,0),FALSE)),VLOOKUP($B321,'Allokerad kvv'!$B$2:$AV$468,MATCH(O$2,'Allokerad kvv'!$B$2:$AV$2,0),FALSE),VLOOKUP($B321,'Justerad allokering'!$B$2:$AG$462,MATCH(O$2,'Justerad allokering'!$B$2:$AF$2,0),FALSE))</f>
        <v>0</v>
      </c>
      <c r="P321" s="28">
        <f>IF(ISERROR(1/VLOOKUP($B321,'Justerad allokering'!$B$2:$AG$462,MATCH(P$2,'Justerad allokering'!$B$2:$AF$2,0),FALSE)),VLOOKUP($B321,'Allokerad kvv'!$B$2:$AV$468,MATCH(P$2,'Allokerad kvv'!$B$2:$AV$2,0),FALSE),VLOOKUP($B321,'Justerad allokering'!$B$2:$AG$462,MATCH(P$2,'Justerad allokering'!$B$2:$AF$2,0),FALSE))</f>
        <v>0</v>
      </c>
      <c r="Q321" s="28">
        <f>IF(ISERROR(1/VLOOKUP($B321,'Justerad allokering'!$B$2:$AG$462,MATCH(Q$2,'Justerad allokering'!$B$2:$AF$2,0),FALSE)),VLOOKUP($B321,'Allokerad kvv'!$B$2:$AV$468,MATCH(Q$2,'Allokerad kvv'!$B$2:$AV$2,0),FALSE),VLOOKUP($B321,'Justerad allokering'!$B$2:$AG$462,MATCH(Q$2,'Justerad allokering'!$B$2:$AF$2,0),FALSE))</f>
        <v>0</v>
      </c>
      <c r="R321" s="28">
        <f>IF(ISERROR(1/VLOOKUP($B321,'Justerad allokering'!$B$2:$AG$462,MATCH(R$2,'Justerad allokering'!$B$2:$AF$2,0),FALSE)),VLOOKUP($B321,'Allokerad kvv'!$B$2:$AV$468,MATCH(R$2,'Allokerad kvv'!$B$2:$AV$2,0),FALSE),VLOOKUP($B321,'Justerad allokering'!$B$2:$AG$462,MATCH(R$2,'Justerad allokering'!$B$2:$AF$2,0),FALSE))</f>
        <v>0</v>
      </c>
      <c r="S321" s="28">
        <f>IF(ISERROR(1/VLOOKUP($B321,'Justerad allokering'!$B$2:$AG$462,MATCH(S$2,'Justerad allokering'!$B$2:$AF$2,0),FALSE)),VLOOKUP($B321,'Allokerad kvv'!$B$2:$AV$468,MATCH(S$2,'Allokerad kvv'!$B$2:$AV$2,0),FALSE),VLOOKUP($B321,'Justerad allokering'!$B$2:$AG$462,MATCH(S$2,'Justerad allokering'!$B$2:$AF$2,0),FALSE))</f>
        <v>0</v>
      </c>
      <c r="T321" s="28">
        <f>IF(ISERROR(1/VLOOKUP($B321,'Justerad allokering'!$B$2:$AG$462,MATCH(T$2,'Justerad allokering'!$B$2:$AF$2,0),FALSE)),VLOOKUP($B321,'Allokerad kvv'!$B$2:$AV$468,MATCH(T$2,'Allokerad kvv'!$B$2:$AV$2,0),FALSE),VLOOKUP($B321,'Justerad allokering'!$B$2:$AG$462,MATCH(T$2,'Justerad allokering'!$B$2:$AF$2,0),FALSE))</f>
        <v>0</v>
      </c>
      <c r="U321" s="28">
        <f>IF(ISERROR(1/VLOOKUP($B321,'Justerad allokering'!$B$2:$AG$462,MATCH(U$2,'Justerad allokering'!$B$2:$AF$2,0),FALSE)),VLOOKUP($B321,'Allokerad kvv'!$B$2:$AV$468,MATCH(U$2,'Allokerad kvv'!$B$2:$AV$2,0),FALSE),VLOOKUP($B321,'Justerad allokering'!$B$2:$AG$462,MATCH(U$2,'Justerad allokering'!$B$2:$AF$2,0),FALSE))</f>
        <v>0</v>
      </c>
      <c r="V321" s="28">
        <f>IF(ISERROR(1/VLOOKUP($B321,'Justerad allokering'!$B$2:$AG$462,MATCH(V$2,'Justerad allokering'!$B$2:$AF$2,0),FALSE)),VLOOKUP($B321,'Allokerad kvv'!$B$2:$AV$468,MATCH(V$2,'Allokerad kvv'!$B$2:$AV$2,0),FALSE),VLOOKUP($B321,'Justerad allokering'!$B$2:$AG$462,MATCH(V$2,'Justerad allokering'!$B$2:$AF$2,0),FALSE))</f>
        <v>0</v>
      </c>
      <c r="W321" s="28">
        <f>IF(ISERROR(1/VLOOKUP($B321,'Justerad allokering'!$B$2:$AG$462,MATCH(W$2,'Justerad allokering'!$B$2:$AF$2,0),FALSE)),VLOOKUP($B321,'Allokerad kvv'!$B$2:$AV$468,MATCH(W$2,'Allokerad kvv'!$B$2:$AV$2,0),FALSE),VLOOKUP($B321,'Justerad allokering'!$B$2:$AG$462,MATCH(W$2,'Justerad allokering'!$B$2:$AF$2,0),FALSE))</f>
        <v>0</v>
      </c>
      <c r="X321" s="28">
        <f>IF(ISERROR(1/VLOOKUP($B321,'Justerad allokering'!$B$2:$AG$462,MATCH(X$2,'Justerad allokering'!$B$2:$AF$2,0),FALSE)),VLOOKUP($B321,'Allokerad kvv'!$B$2:$AV$468,MATCH(X$2,'Allokerad kvv'!$B$2:$AV$2,0),FALSE),VLOOKUP($B321,'Justerad allokering'!$B$2:$AG$462,MATCH(X$2,'Justerad allokering'!$B$2:$AF$2,0),FALSE))</f>
        <v>0</v>
      </c>
      <c r="Y321" s="28">
        <f>IF(ISERROR(1/VLOOKUP($B321,'Justerad allokering'!$B$2:$AG$462,MATCH(Y$2,'Justerad allokering'!$B$2:$AF$2,0),FALSE)),VLOOKUP($B321,'Allokerad kvv'!$B$2:$AV$468,MATCH(Y$2,'Allokerad kvv'!$B$2:$AV$2,0),FALSE),VLOOKUP($B321,'Justerad allokering'!$B$2:$AG$462,MATCH(Y$2,'Justerad allokering'!$B$2:$AF$2,0),FALSE))</f>
        <v>0</v>
      </c>
      <c r="Z321" s="28">
        <f>IF(ISERROR(1/VLOOKUP($B321,'Justerad allokering'!$B$2:$AG$462,MATCH(Z$2,'Justerad allokering'!$B$2:$AF$2,0),FALSE)),VLOOKUP($B321,'Allokerad kvv'!$B$2:$AV$468,MATCH(Z$2,'Allokerad kvv'!$B$2:$AV$2,0),FALSE),VLOOKUP($B321,'Justerad allokering'!$B$2:$AG$462,MATCH(Z$2,'Justerad allokering'!$B$2:$AF$2,0),FALSE))</f>
        <v>0</v>
      </c>
      <c r="AA321" s="28"/>
      <c r="AB321" s="28"/>
      <c r="AE321">
        <f t="shared" si="12"/>
        <v>0</v>
      </c>
      <c r="AG321">
        <f t="shared" si="13"/>
        <v>0</v>
      </c>
      <c r="AH321">
        <f t="shared" si="14"/>
        <v>0</v>
      </c>
      <c r="AI321" s="55" t="str">
        <f>IF(AH321=0,"",AH321/VLOOKUP(B321,Kraftvärmeprod!$B$1:$BC$480,MATCH("Summa tillförd energi exklusive rökgaskondensering",Kraftvärmeprod!$B$1:$BC$1,0),FALSE))</f>
        <v/>
      </c>
    </row>
    <row r="322" spans="1:35" x14ac:dyDescent="0.35">
      <c r="A322" s="28" t="s">
        <v>431</v>
      </c>
      <c r="B322" s="28" t="s">
        <v>432</v>
      </c>
      <c r="C322" s="28">
        <f>IF(ISERROR(1/VLOOKUP($B322,'Justerad allokering'!$B$2:$AG$462,MATCH(C$2,'Justerad allokering'!$B$2:$AF$2,0),FALSE)),VLOOKUP($B322,'Allokerad kvv'!$B$2:$AV$468,MATCH(C$2,'Allokerad kvv'!$B$2:$AV$2,0),FALSE),VLOOKUP($B322,'Justerad allokering'!$B$2:$AG$462,MATCH(C$2,'Justerad allokering'!$B$2:$AF$2,0),FALSE))</f>
        <v>0</v>
      </c>
      <c r="D322" s="28">
        <f>IF(ISERROR(1/VLOOKUP($B322,'Justerad allokering'!$B$2:$AG$462,MATCH(D$2,'Justerad allokering'!$B$2:$AF$2,0),FALSE)),VLOOKUP($B322,'Allokerad kvv'!$B$2:$AV$468,MATCH(D$2,'Allokerad kvv'!$B$2:$AV$2,0),FALSE),VLOOKUP($B322,'Justerad allokering'!$B$2:$AG$462,MATCH(D$2,'Justerad allokering'!$B$2:$AF$2,0),FALSE))</f>
        <v>0</v>
      </c>
      <c r="E322" s="28">
        <f>IF(ISERROR(1/VLOOKUP($B322,'Justerad allokering'!$B$2:$AG$462,MATCH(E$2,'Justerad allokering'!$B$2:$AF$2,0),FALSE)),VLOOKUP($B322,'Allokerad kvv'!$B$2:$AV$468,MATCH(E$2,'Allokerad kvv'!$B$2:$AV$2,0),FALSE),VLOOKUP($B322,'Justerad allokering'!$B$2:$AG$462,MATCH(E$2,'Justerad allokering'!$B$2:$AF$2,0),FALSE))</f>
        <v>0</v>
      </c>
      <c r="F322" s="28">
        <f>IF(ISERROR(1/VLOOKUP($B322,'Justerad allokering'!$B$2:$AG$462,MATCH(F$2,'Justerad allokering'!$B$2:$AF$2,0),FALSE)),VLOOKUP($B322,'Allokerad kvv'!$B$2:$AV$468,MATCH(F$2,'Allokerad kvv'!$B$2:$AV$2,0),FALSE),VLOOKUP($B322,'Justerad allokering'!$B$2:$AG$462,MATCH(F$2,'Justerad allokering'!$B$2:$AF$2,0),FALSE))</f>
        <v>0</v>
      </c>
      <c r="G322" s="28">
        <f>IF(ISERROR(1/VLOOKUP($B322,'Justerad allokering'!$B$2:$AG$462,MATCH(G$2,'Justerad allokering'!$B$2:$AF$2,0),FALSE)),VLOOKUP($B322,'Allokerad kvv'!$B$2:$AV$468,MATCH(G$2,'Allokerad kvv'!$B$2:$AV$2,0),FALSE),VLOOKUP($B322,'Justerad allokering'!$B$2:$AG$462,MATCH(G$2,'Justerad allokering'!$B$2:$AF$2,0),FALSE))</f>
        <v>0</v>
      </c>
      <c r="H322" s="28">
        <f>IF(ISERROR(1/VLOOKUP($B322,'Justerad allokering'!$B$2:$AG$462,MATCH(H$2,'Justerad allokering'!$B$2:$AF$2,0),FALSE)),VLOOKUP($B322,'Allokerad kvv'!$B$2:$AV$468,MATCH(H$2,'Allokerad kvv'!$B$2:$AV$2,0),FALSE),VLOOKUP($B322,'Justerad allokering'!$B$2:$AG$462,MATCH(H$2,'Justerad allokering'!$B$2:$AF$2,0),FALSE))</f>
        <v>0</v>
      </c>
      <c r="I322" s="28">
        <f>IF(ISERROR(1/VLOOKUP($B322,'Justerad allokering'!$B$2:$AG$462,MATCH(I$2,'Justerad allokering'!$B$2:$AF$2,0),FALSE)),VLOOKUP($B322,'Allokerad kvv'!$B$2:$AV$468,MATCH(I$2,'Allokerad kvv'!$B$2:$AV$2,0),FALSE),VLOOKUP($B322,'Justerad allokering'!$B$2:$AG$462,MATCH(I$2,'Justerad allokering'!$B$2:$AF$2,0),FALSE))</f>
        <v>0</v>
      </c>
      <c r="J322" s="28">
        <f>IF(ISERROR(1/VLOOKUP($B322,'Justerad allokering'!$B$2:$AG$462,MATCH(J$2,'Justerad allokering'!$B$2:$AF$2,0),FALSE)),VLOOKUP($B322,'Allokerad kvv'!$B$2:$AV$468,MATCH(J$2,'Allokerad kvv'!$B$2:$AV$2,0),FALSE),VLOOKUP($B322,'Justerad allokering'!$B$2:$AG$462,MATCH(J$2,'Justerad allokering'!$B$2:$AF$2,0),FALSE))</f>
        <v>0</v>
      </c>
      <c r="K322" s="28">
        <f>IF(ISERROR(1/VLOOKUP($B322,'Justerad allokering'!$B$2:$AG$462,MATCH(K$2,'Justerad allokering'!$B$2:$AF$2,0),FALSE)),VLOOKUP($B322,'Allokerad kvv'!$B$2:$AV$468,MATCH(K$2,'Allokerad kvv'!$B$2:$AV$2,0),FALSE),VLOOKUP($B322,'Justerad allokering'!$B$2:$AG$462,MATCH(K$2,'Justerad allokering'!$B$2:$AF$2,0),FALSE))</f>
        <v>0</v>
      </c>
      <c r="L322" s="28">
        <f>IF(ISERROR(1/VLOOKUP($B322,'Justerad allokering'!$B$2:$AG$462,MATCH(L$2,'Justerad allokering'!$B$2:$AF$2,0),FALSE)),VLOOKUP($B322,'Allokerad kvv'!$B$2:$AV$468,MATCH(L$2,'Allokerad kvv'!$B$2:$AV$2,0),FALSE),VLOOKUP($B322,'Justerad allokering'!$B$2:$AG$462,MATCH(L$2,'Justerad allokering'!$B$2:$AF$2,0),FALSE))</f>
        <v>0</v>
      </c>
      <c r="M322" s="28">
        <f>IF(ISERROR(1/VLOOKUP($B322,'Justerad allokering'!$B$2:$AG$462,MATCH(M$2,'Justerad allokering'!$B$2:$AF$2,0),FALSE)),VLOOKUP($B322,'Allokerad kvv'!$B$2:$AV$468,MATCH(M$2,'Allokerad kvv'!$B$2:$AV$2,0),FALSE),VLOOKUP($B322,'Justerad allokering'!$B$2:$AG$462,MATCH(M$2,'Justerad allokering'!$B$2:$AF$2,0),FALSE))</f>
        <v>0</v>
      </c>
      <c r="N322" s="28">
        <f>IF(ISERROR(1/VLOOKUP($B322,'Justerad allokering'!$B$2:$AG$462,MATCH(N$2,'Justerad allokering'!$B$2:$AF$2,0),FALSE)),VLOOKUP($B322,'Allokerad kvv'!$B$2:$AV$468,MATCH(N$2,'Allokerad kvv'!$B$2:$AV$2,0),FALSE),VLOOKUP($B322,'Justerad allokering'!$B$2:$AG$462,MATCH(N$2,'Justerad allokering'!$B$2:$AF$2,0),FALSE))</f>
        <v>0</v>
      </c>
      <c r="O322" s="28">
        <f>IF(ISERROR(1/VLOOKUP($B322,'Justerad allokering'!$B$2:$AG$462,MATCH(O$2,'Justerad allokering'!$B$2:$AF$2,0),FALSE)),VLOOKUP($B322,'Allokerad kvv'!$B$2:$AV$468,MATCH(O$2,'Allokerad kvv'!$B$2:$AV$2,0),FALSE),VLOOKUP($B322,'Justerad allokering'!$B$2:$AG$462,MATCH(O$2,'Justerad allokering'!$B$2:$AF$2,0),FALSE))</f>
        <v>0</v>
      </c>
      <c r="P322" s="28">
        <f>IF(ISERROR(1/VLOOKUP($B322,'Justerad allokering'!$B$2:$AG$462,MATCH(P$2,'Justerad allokering'!$B$2:$AF$2,0),FALSE)),VLOOKUP($B322,'Allokerad kvv'!$B$2:$AV$468,MATCH(P$2,'Allokerad kvv'!$B$2:$AV$2,0),FALSE),VLOOKUP($B322,'Justerad allokering'!$B$2:$AG$462,MATCH(P$2,'Justerad allokering'!$B$2:$AF$2,0),FALSE))</f>
        <v>0</v>
      </c>
      <c r="Q322" s="28">
        <f>IF(ISERROR(1/VLOOKUP($B322,'Justerad allokering'!$B$2:$AG$462,MATCH(Q$2,'Justerad allokering'!$B$2:$AF$2,0),FALSE)),VLOOKUP($B322,'Allokerad kvv'!$B$2:$AV$468,MATCH(Q$2,'Allokerad kvv'!$B$2:$AV$2,0),FALSE),VLOOKUP($B322,'Justerad allokering'!$B$2:$AG$462,MATCH(Q$2,'Justerad allokering'!$B$2:$AF$2,0),FALSE))</f>
        <v>0</v>
      </c>
      <c r="R322" s="28">
        <f>IF(ISERROR(1/VLOOKUP($B322,'Justerad allokering'!$B$2:$AG$462,MATCH(R$2,'Justerad allokering'!$B$2:$AF$2,0),FALSE)),VLOOKUP($B322,'Allokerad kvv'!$B$2:$AV$468,MATCH(R$2,'Allokerad kvv'!$B$2:$AV$2,0),FALSE),VLOOKUP($B322,'Justerad allokering'!$B$2:$AG$462,MATCH(R$2,'Justerad allokering'!$B$2:$AF$2,0),FALSE))</f>
        <v>0</v>
      </c>
      <c r="S322" s="28">
        <f>IF(ISERROR(1/VLOOKUP($B322,'Justerad allokering'!$B$2:$AG$462,MATCH(S$2,'Justerad allokering'!$B$2:$AF$2,0),FALSE)),VLOOKUP($B322,'Allokerad kvv'!$B$2:$AV$468,MATCH(S$2,'Allokerad kvv'!$B$2:$AV$2,0),FALSE),VLOOKUP($B322,'Justerad allokering'!$B$2:$AG$462,MATCH(S$2,'Justerad allokering'!$B$2:$AF$2,0),FALSE))</f>
        <v>0</v>
      </c>
      <c r="T322" s="28">
        <f>IF(ISERROR(1/VLOOKUP($B322,'Justerad allokering'!$B$2:$AG$462,MATCH(T$2,'Justerad allokering'!$B$2:$AF$2,0),FALSE)),VLOOKUP($B322,'Allokerad kvv'!$B$2:$AV$468,MATCH(T$2,'Allokerad kvv'!$B$2:$AV$2,0),FALSE),VLOOKUP($B322,'Justerad allokering'!$B$2:$AG$462,MATCH(T$2,'Justerad allokering'!$B$2:$AF$2,0),FALSE))</f>
        <v>0</v>
      </c>
      <c r="U322" s="28">
        <f>IF(ISERROR(1/VLOOKUP($B322,'Justerad allokering'!$B$2:$AG$462,MATCH(U$2,'Justerad allokering'!$B$2:$AF$2,0),FALSE)),VLOOKUP($B322,'Allokerad kvv'!$B$2:$AV$468,MATCH(U$2,'Allokerad kvv'!$B$2:$AV$2,0),FALSE),VLOOKUP($B322,'Justerad allokering'!$B$2:$AG$462,MATCH(U$2,'Justerad allokering'!$B$2:$AF$2,0),FALSE))</f>
        <v>0</v>
      </c>
      <c r="V322" s="28">
        <f>IF(ISERROR(1/VLOOKUP($B322,'Justerad allokering'!$B$2:$AG$462,MATCH(V$2,'Justerad allokering'!$B$2:$AF$2,0),FALSE)),VLOOKUP($B322,'Allokerad kvv'!$B$2:$AV$468,MATCH(V$2,'Allokerad kvv'!$B$2:$AV$2,0),FALSE),VLOOKUP($B322,'Justerad allokering'!$B$2:$AG$462,MATCH(V$2,'Justerad allokering'!$B$2:$AF$2,0),FALSE))</f>
        <v>0</v>
      </c>
      <c r="W322" s="28">
        <f>IF(ISERROR(1/VLOOKUP($B322,'Justerad allokering'!$B$2:$AG$462,MATCH(W$2,'Justerad allokering'!$B$2:$AF$2,0),FALSE)),VLOOKUP($B322,'Allokerad kvv'!$B$2:$AV$468,MATCH(W$2,'Allokerad kvv'!$B$2:$AV$2,0),FALSE),VLOOKUP($B322,'Justerad allokering'!$B$2:$AG$462,MATCH(W$2,'Justerad allokering'!$B$2:$AF$2,0),FALSE))</f>
        <v>0</v>
      </c>
      <c r="X322" s="28">
        <f>IF(ISERROR(1/VLOOKUP($B322,'Justerad allokering'!$B$2:$AG$462,MATCH(X$2,'Justerad allokering'!$B$2:$AF$2,0),FALSE)),VLOOKUP($B322,'Allokerad kvv'!$B$2:$AV$468,MATCH(X$2,'Allokerad kvv'!$B$2:$AV$2,0),FALSE),VLOOKUP($B322,'Justerad allokering'!$B$2:$AG$462,MATCH(X$2,'Justerad allokering'!$B$2:$AF$2,0),FALSE))</f>
        <v>0</v>
      </c>
      <c r="Y322" s="28">
        <f>IF(ISERROR(1/VLOOKUP($B322,'Justerad allokering'!$B$2:$AG$462,MATCH(Y$2,'Justerad allokering'!$B$2:$AF$2,0),FALSE)),VLOOKUP($B322,'Allokerad kvv'!$B$2:$AV$468,MATCH(Y$2,'Allokerad kvv'!$B$2:$AV$2,0),FALSE),VLOOKUP($B322,'Justerad allokering'!$B$2:$AG$462,MATCH(Y$2,'Justerad allokering'!$B$2:$AF$2,0),FALSE))</f>
        <v>0</v>
      </c>
      <c r="Z322" s="28">
        <f>IF(ISERROR(1/VLOOKUP($B322,'Justerad allokering'!$B$2:$AG$462,MATCH(Z$2,'Justerad allokering'!$B$2:$AF$2,0),FALSE)),VLOOKUP($B322,'Allokerad kvv'!$B$2:$AV$468,MATCH(Z$2,'Allokerad kvv'!$B$2:$AV$2,0),FALSE),VLOOKUP($B322,'Justerad allokering'!$B$2:$AG$462,MATCH(Z$2,'Justerad allokering'!$B$2:$AF$2,0),FALSE))</f>
        <v>0</v>
      </c>
      <c r="AA322" s="28"/>
      <c r="AB322" s="28"/>
      <c r="AE322">
        <f t="shared" si="12"/>
        <v>0</v>
      </c>
      <c r="AG322">
        <f t="shared" si="13"/>
        <v>0</v>
      </c>
      <c r="AH322">
        <f t="shared" si="14"/>
        <v>0</v>
      </c>
      <c r="AI322" s="55" t="str">
        <f>IF(AH322=0,"",AH322/VLOOKUP(B322,Kraftvärmeprod!$B$1:$BC$480,MATCH("Summa tillförd energi exklusive rökgaskondensering",Kraftvärmeprod!$B$1:$BC$1,0),FALSE))</f>
        <v/>
      </c>
    </row>
    <row r="323" spans="1:35" x14ac:dyDescent="0.35">
      <c r="A323" s="28" t="s">
        <v>433</v>
      </c>
      <c r="B323" s="28" t="s">
        <v>434</v>
      </c>
      <c r="C323" s="28">
        <f>IF(ISERROR(1/VLOOKUP($B323,'Justerad allokering'!$B$2:$AG$462,MATCH(C$2,'Justerad allokering'!$B$2:$AF$2,0),FALSE)),VLOOKUP($B323,'Allokerad kvv'!$B$2:$AV$468,MATCH(C$2,'Allokerad kvv'!$B$2:$AV$2,0),FALSE),VLOOKUP($B323,'Justerad allokering'!$B$2:$AG$462,MATCH(C$2,'Justerad allokering'!$B$2:$AF$2,0),FALSE))</f>
        <v>0</v>
      </c>
      <c r="D323" s="28">
        <f>IF(ISERROR(1/VLOOKUP($B323,'Justerad allokering'!$B$2:$AG$462,MATCH(D$2,'Justerad allokering'!$B$2:$AF$2,0),FALSE)),VLOOKUP($B323,'Allokerad kvv'!$B$2:$AV$468,MATCH(D$2,'Allokerad kvv'!$B$2:$AV$2,0),FALSE),VLOOKUP($B323,'Justerad allokering'!$B$2:$AG$462,MATCH(D$2,'Justerad allokering'!$B$2:$AF$2,0),FALSE))</f>
        <v>0</v>
      </c>
      <c r="E323" s="28">
        <f>IF(ISERROR(1/VLOOKUP($B323,'Justerad allokering'!$B$2:$AG$462,MATCH(E$2,'Justerad allokering'!$B$2:$AF$2,0),FALSE)),VLOOKUP($B323,'Allokerad kvv'!$B$2:$AV$468,MATCH(E$2,'Allokerad kvv'!$B$2:$AV$2,0),FALSE),VLOOKUP($B323,'Justerad allokering'!$B$2:$AG$462,MATCH(E$2,'Justerad allokering'!$B$2:$AF$2,0),FALSE))</f>
        <v>0</v>
      </c>
      <c r="F323" s="28">
        <f>IF(ISERROR(1/VLOOKUP($B323,'Justerad allokering'!$B$2:$AG$462,MATCH(F$2,'Justerad allokering'!$B$2:$AF$2,0),FALSE)),VLOOKUP($B323,'Allokerad kvv'!$B$2:$AV$468,MATCH(F$2,'Allokerad kvv'!$B$2:$AV$2,0),FALSE),VLOOKUP($B323,'Justerad allokering'!$B$2:$AG$462,MATCH(F$2,'Justerad allokering'!$B$2:$AF$2,0),FALSE))</f>
        <v>0</v>
      </c>
      <c r="G323" s="28">
        <f>IF(ISERROR(1/VLOOKUP($B323,'Justerad allokering'!$B$2:$AG$462,MATCH(G$2,'Justerad allokering'!$B$2:$AF$2,0),FALSE)),VLOOKUP($B323,'Allokerad kvv'!$B$2:$AV$468,MATCH(G$2,'Allokerad kvv'!$B$2:$AV$2,0),FALSE),VLOOKUP($B323,'Justerad allokering'!$B$2:$AG$462,MATCH(G$2,'Justerad allokering'!$B$2:$AF$2,0),FALSE))</f>
        <v>0</v>
      </c>
      <c r="H323" s="28">
        <f>IF(ISERROR(1/VLOOKUP($B323,'Justerad allokering'!$B$2:$AG$462,MATCH(H$2,'Justerad allokering'!$B$2:$AF$2,0),FALSE)),VLOOKUP($B323,'Allokerad kvv'!$B$2:$AV$468,MATCH(H$2,'Allokerad kvv'!$B$2:$AV$2,0),FALSE),VLOOKUP($B323,'Justerad allokering'!$B$2:$AG$462,MATCH(H$2,'Justerad allokering'!$B$2:$AF$2,0),FALSE))</f>
        <v>0</v>
      </c>
      <c r="I323" s="28">
        <f>IF(ISERROR(1/VLOOKUP($B323,'Justerad allokering'!$B$2:$AG$462,MATCH(I$2,'Justerad allokering'!$B$2:$AF$2,0),FALSE)),VLOOKUP($B323,'Allokerad kvv'!$B$2:$AV$468,MATCH(I$2,'Allokerad kvv'!$B$2:$AV$2,0),FALSE),VLOOKUP($B323,'Justerad allokering'!$B$2:$AG$462,MATCH(I$2,'Justerad allokering'!$B$2:$AF$2,0),FALSE))</f>
        <v>0</v>
      </c>
      <c r="J323" s="28">
        <f>IF(ISERROR(1/VLOOKUP($B323,'Justerad allokering'!$B$2:$AG$462,MATCH(J$2,'Justerad allokering'!$B$2:$AF$2,0),FALSE)),VLOOKUP($B323,'Allokerad kvv'!$B$2:$AV$468,MATCH(J$2,'Allokerad kvv'!$B$2:$AV$2,0),FALSE),VLOOKUP($B323,'Justerad allokering'!$B$2:$AG$462,MATCH(J$2,'Justerad allokering'!$B$2:$AF$2,0),FALSE))</f>
        <v>0</v>
      </c>
      <c r="K323" s="28">
        <f>IF(ISERROR(1/VLOOKUP($B323,'Justerad allokering'!$B$2:$AG$462,MATCH(K$2,'Justerad allokering'!$B$2:$AF$2,0),FALSE)),VLOOKUP($B323,'Allokerad kvv'!$B$2:$AV$468,MATCH(K$2,'Allokerad kvv'!$B$2:$AV$2,0),FALSE),VLOOKUP($B323,'Justerad allokering'!$B$2:$AG$462,MATCH(K$2,'Justerad allokering'!$B$2:$AF$2,0),FALSE))</f>
        <v>0</v>
      </c>
      <c r="L323" s="28">
        <f>IF(ISERROR(1/VLOOKUP($B323,'Justerad allokering'!$B$2:$AG$462,MATCH(L$2,'Justerad allokering'!$B$2:$AF$2,0),FALSE)),VLOOKUP($B323,'Allokerad kvv'!$B$2:$AV$468,MATCH(L$2,'Allokerad kvv'!$B$2:$AV$2,0),FALSE),VLOOKUP($B323,'Justerad allokering'!$B$2:$AG$462,MATCH(L$2,'Justerad allokering'!$B$2:$AF$2,0),FALSE))</f>
        <v>0</v>
      </c>
      <c r="M323" s="28">
        <f>IF(ISERROR(1/VLOOKUP($B323,'Justerad allokering'!$B$2:$AG$462,MATCH(M$2,'Justerad allokering'!$B$2:$AF$2,0),FALSE)),VLOOKUP($B323,'Allokerad kvv'!$B$2:$AV$468,MATCH(M$2,'Allokerad kvv'!$B$2:$AV$2,0),FALSE),VLOOKUP($B323,'Justerad allokering'!$B$2:$AG$462,MATCH(M$2,'Justerad allokering'!$B$2:$AF$2,0),FALSE))</f>
        <v>0</v>
      </c>
      <c r="N323" s="28">
        <f>IF(ISERROR(1/VLOOKUP($B323,'Justerad allokering'!$B$2:$AG$462,MATCH(N$2,'Justerad allokering'!$B$2:$AF$2,0),FALSE)),VLOOKUP($B323,'Allokerad kvv'!$B$2:$AV$468,MATCH(N$2,'Allokerad kvv'!$B$2:$AV$2,0),FALSE),VLOOKUP($B323,'Justerad allokering'!$B$2:$AG$462,MATCH(N$2,'Justerad allokering'!$B$2:$AF$2,0),FALSE))</f>
        <v>0</v>
      </c>
      <c r="O323" s="28">
        <f>IF(ISERROR(1/VLOOKUP($B323,'Justerad allokering'!$B$2:$AG$462,MATCH(O$2,'Justerad allokering'!$B$2:$AF$2,0),FALSE)),VLOOKUP($B323,'Allokerad kvv'!$B$2:$AV$468,MATCH(O$2,'Allokerad kvv'!$B$2:$AV$2,0),FALSE),VLOOKUP($B323,'Justerad allokering'!$B$2:$AG$462,MATCH(O$2,'Justerad allokering'!$B$2:$AF$2,0),FALSE))</f>
        <v>0</v>
      </c>
      <c r="P323" s="28">
        <f>IF(ISERROR(1/VLOOKUP($B323,'Justerad allokering'!$B$2:$AG$462,MATCH(P$2,'Justerad allokering'!$B$2:$AF$2,0),FALSE)),VLOOKUP($B323,'Allokerad kvv'!$B$2:$AV$468,MATCH(P$2,'Allokerad kvv'!$B$2:$AV$2,0),FALSE),VLOOKUP($B323,'Justerad allokering'!$B$2:$AG$462,MATCH(P$2,'Justerad allokering'!$B$2:$AF$2,0),FALSE))</f>
        <v>0</v>
      </c>
      <c r="Q323" s="28">
        <f>IF(ISERROR(1/VLOOKUP($B323,'Justerad allokering'!$B$2:$AG$462,MATCH(Q$2,'Justerad allokering'!$B$2:$AF$2,0),FALSE)),VLOOKUP($B323,'Allokerad kvv'!$B$2:$AV$468,MATCH(Q$2,'Allokerad kvv'!$B$2:$AV$2,0),FALSE),VLOOKUP($B323,'Justerad allokering'!$B$2:$AG$462,MATCH(Q$2,'Justerad allokering'!$B$2:$AF$2,0),FALSE))</f>
        <v>0</v>
      </c>
      <c r="R323" s="28">
        <f>IF(ISERROR(1/VLOOKUP($B323,'Justerad allokering'!$B$2:$AG$462,MATCH(R$2,'Justerad allokering'!$B$2:$AF$2,0),FALSE)),VLOOKUP($B323,'Allokerad kvv'!$B$2:$AV$468,MATCH(R$2,'Allokerad kvv'!$B$2:$AV$2,0),FALSE),VLOOKUP($B323,'Justerad allokering'!$B$2:$AG$462,MATCH(R$2,'Justerad allokering'!$B$2:$AF$2,0),FALSE))</f>
        <v>0</v>
      </c>
      <c r="S323" s="28">
        <f>IF(ISERROR(1/VLOOKUP($B323,'Justerad allokering'!$B$2:$AG$462,MATCH(S$2,'Justerad allokering'!$B$2:$AF$2,0),FALSE)),VLOOKUP($B323,'Allokerad kvv'!$B$2:$AV$468,MATCH(S$2,'Allokerad kvv'!$B$2:$AV$2,0),FALSE),VLOOKUP($B323,'Justerad allokering'!$B$2:$AG$462,MATCH(S$2,'Justerad allokering'!$B$2:$AF$2,0),FALSE))</f>
        <v>0</v>
      </c>
      <c r="T323" s="28">
        <f>IF(ISERROR(1/VLOOKUP($B323,'Justerad allokering'!$B$2:$AG$462,MATCH(T$2,'Justerad allokering'!$B$2:$AF$2,0),FALSE)),VLOOKUP($B323,'Allokerad kvv'!$B$2:$AV$468,MATCH(T$2,'Allokerad kvv'!$B$2:$AV$2,0),FALSE),VLOOKUP($B323,'Justerad allokering'!$B$2:$AG$462,MATCH(T$2,'Justerad allokering'!$B$2:$AF$2,0),FALSE))</f>
        <v>0</v>
      </c>
      <c r="U323" s="28">
        <f>IF(ISERROR(1/VLOOKUP($B323,'Justerad allokering'!$B$2:$AG$462,MATCH(U$2,'Justerad allokering'!$B$2:$AF$2,0),FALSE)),VLOOKUP($B323,'Allokerad kvv'!$B$2:$AV$468,MATCH(U$2,'Allokerad kvv'!$B$2:$AV$2,0),FALSE),VLOOKUP($B323,'Justerad allokering'!$B$2:$AG$462,MATCH(U$2,'Justerad allokering'!$B$2:$AF$2,0),FALSE))</f>
        <v>0</v>
      </c>
      <c r="V323" s="28">
        <f>IF(ISERROR(1/VLOOKUP($B323,'Justerad allokering'!$B$2:$AG$462,MATCH(V$2,'Justerad allokering'!$B$2:$AF$2,0),FALSE)),VLOOKUP($B323,'Allokerad kvv'!$B$2:$AV$468,MATCH(V$2,'Allokerad kvv'!$B$2:$AV$2,0),FALSE),VLOOKUP($B323,'Justerad allokering'!$B$2:$AG$462,MATCH(V$2,'Justerad allokering'!$B$2:$AF$2,0),FALSE))</f>
        <v>0</v>
      </c>
      <c r="W323" s="28">
        <f>IF(ISERROR(1/VLOOKUP($B323,'Justerad allokering'!$B$2:$AG$462,MATCH(W$2,'Justerad allokering'!$B$2:$AF$2,0),FALSE)),VLOOKUP($B323,'Allokerad kvv'!$B$2:$AV$468,MATCH(W$2,'Allokerad kvv'!$B$2:$AV$2,0),FALSE),VLOOKUP($B323,'Justerad allokering'!$B$2:$AG$462,MATCH(W$2,'Justerad allokering'!$B$2:$AF$2,0),FALSE))</f>
        <v>0</v>
      </c>
      <c r="X323" s="28">
        <f>IF(ISERROR(1/VLOOKUP($B323,'Justerad allokering'!$B$2:$AG$462,MATCH(X$2,'Justerad allokering'!$B$2:$AF$2,0),FALSE)),VLOOKUP($B323,'Allokerad kvv'!$B$2:$AV$468,MATCH(X$2,'Allokerad kvv'!$B$2:$AV$2,0),FALSE),VLOOKUP($B323,'Justerad allokering'!$B$2:$AG$462,MATCH(X$2,'Justerad allokering'!$B$2:$AF$2,0),FALSE))</f>
        <v>0</v>
      </c>
      <c r="Y323" s="28">
        <f>IF(ISERROR(1/VLOOKUP($B323,'Justerad allokering'!$B$2:$AG$462,MATCH(Y$2,'Justerad allokering'!$B$2:$AF$2,0),FALSE)),VLOOKUP($B323,'Allokerad kvv'!$B$2:$AV$468,MATCH(Y$2,'Allokerad kvv'!$B$2:$AV$2,0),FALSE),VLOOKUP($B323,'Justerad allokering'!$B$2:$AG$462,MATCH(Y$2,'Justerad allokering'!$B$2:$AF$2,0),FALSE))</f>
        <v>0</v>
      </c>
      <c r="Z323" s="28">
        <f>IF(ISERROR(1/VLOOKUP($B323,'Justerad allokering'!$B$2:$AG$462,MATCH(Z$2,'Justerad allokering'!$B$2:$AF$2,0),FALSE)),VLOOKUP($B323,'Allokerad kvv'!$B$2:$AV$468,MATCH(Z$2,'Allokerad kvv'!$B$2:$AV$2,0),FALSE),VLOOKUP($B323,'Justerad allokering'!$B$2:$AG$462,MATCH(Z$2,'Justerad allokering'!$B$2:$AF$2,0),FALSE))</f>
        <v>0</v>
      </c>
      <c r="AA323" s="28"/>
      <c r="AB323" s="28"/>
      <c r="AE323">
        <f t="shared" si="12"/>
        <v>0</v>
      </c>
      <c r="AG323">
        <f t="shared" si="13"/>
        <v>0</v>
      </c>
      <c r="AH323">
        <f t="shared" si="14"/>
        <v>0</v>
      </c>
      <c r="AI323" s="55" t="str">
        <f>IF(AH323=0,"",AH323/VLOOKUP(B323,Kraftvärmeprod!$B$1:$BC$480,MATCH("Summa tillförd energi exklusive rökgaskondensering",Kraftvärmeprod!$B$1:$BC$1,0),FALSE))</f>
        <v/>
      </c>
    </row>
    <row r="324" spans="1:35" x14ac:dyDescent="0.35">
      <c r="A324" s="28" t="s">
        <v>435</v>
      </c>
      <c r="B324" s="28" t="s">
        <v>436</v>
      </c>
      <c r="C324" s="28">
        <f>IF(ISERROR(1/VLOOKUP($B324,'Justerad allokering'!$B$2:$AG$462,MATCH(C$2,'Justerad allokering'!$B$2:$AF$2,0),FALSE)),VLOOKUP($B324,'Allokerad kvv'!$B$2:$AV$468,MATCH(C$2,'Allokerad kvv'!$B$2:$AV$2,0),FALSE),VLOOKUP($B324,'Justerad allokering'!$B$2:$AG$462,MATCH(C$2,'Justerad allokering'!$B$2:$AF$2,0),FALSE))</f>
        <v>0</v>
      </c>
      <c r="D324" s="28">
        <f>IF(ISERROR(1/VLOOKUP($B324,'Justerad allokering'!$B$2:$AG$462,MATCH(D$2,'Justerad allokering'!$B$2:$AF$2,0),FALSE)),VLOOKUP($B324,'Allokerad kvv'!$B$2:$AV$468,MATCH(D$2,'Allokerad kvv'!$B$2:$AV$2,0),FALSE),VLOOKUP($B324,'Justerad allokering'!$B$2:$AG$462,MATCH(D$2,'Justerad allokering'!$B$2:$AF$2,0),FALSE))</f>
        <v>0</v>
      </c>
      <c r="E324" s="28">
        <f>IF(ISERROR(1/VLOOKUP($B324,'Justerad allokering'!$B$2:$AG$462,MATCH(E$2,'Justerad allokering'!$B$2:$AF$2,0),FALSE)),VLOOKUP($B324,'Allokerad kvv'!$B$2:$AV$468,MATCH(E$2,'Allokerad kvv'!$B$2:$AV$2,0),FALSE),VLOOKUP($B324,'Justerad allokering'!$B$2:$AG$462,MATCH(E$2,'Justerad allokering'!$B$2:$AF$2,0),FALSE))</f>
        <v>0</v>
      </c>
      <c r="F324" s="28">
        <f>IF(ISERROR(1/VLOOKUP($B324,'Justerad allokering'!$B$2:$AG$462,MATCH(F$2,'Justerad allokering'!$B$2:$AF$2,0),FALSE)),VLOOKUP($B324,'Allokerad kvv'!$B$2:$AV$468,MATCH(F$2,'Allokerad kvv'!$B$2:$AV$2,0),FALSE),VLOOKUP($B324,'Justerad allokering'!$B$2:$AG$462,MATCH(F$2,'Justerad allokering'!$B$2:$AF$2,0),FALSE))</f>
        <v>0</v>
      </c>
      <c r="G324" s="28">
        <f>IF(ISERROR(1/VLOOKUP($B324,'Justerad allokering'!$B$2:$AG$462,MATCH(G$2,'Justerad allokering'!$B$2:$AF$2,0),FALSE)),VLOOKUP($B324,'Allokerad kvv'!$B$2:$AV$468,MATCH(G$2,'Allokerad kvv'!$B$2:$AV$2,0),FALSE),VLOOKUP($B324,'Justerad allokering'!$B$2:$AG$462,MATCH(G$2,'Justerad allokering'!$B$2:$AF$2,0),FALSE))</f>
        <v>0</v>
      </c>
      <c r="H324" s="28">
        <f>IF(ISERROR(1/VLOOKUP($B324,'Justerad allokering'!$B$2:$AG$462,MATCH(H$2,'Justerad allokering'!$B$2:$AF$2,0),FALSE)),VLOOKUP($B324,'Allokerad kvv'!$B$2:$AV$468,MATCH(H$2,'Allokerad kvv'!$B$2:$AV$2,0),FALSE),VLOOKUP($B324,'Justerad allokering'!$B$2:$AG$462,MATCH(H$2,'Justerad allokering'!$B$2:$AF$2,0),FALSE))</f>
        <v>0</v>
      </c>
      <c r="I324" s="28">
        <f>IF(ISERROR(1/VLOOKUP($B324,'Justerad allokering'!$B$2:$AG$462,MATCH(I$2,'Justerad allokering'!$B$2:$AF$2,0),FALSE)),VLOOKUP($B324,'Allokerad kvv'!$B$2:$AV$468,MATCH(I$2,'Allokerad kvv'!$B$2:$AV$2,0),FALSE),VLOOKUP($B324,'Justerad allokering'!$B$2:$AG$462,MATCH(I$2,'Justerad allokering'!$B$2:$AF$2,0),FALSE))</f>
        <v>0</v>
      </c>
      <c r="J324" s="28">
        <f>IF(ISERROR(1/VLOOKUP($B324,'Justerad allokering'!$B$2:$AG$462,MATCH(J$2,'Justerad allokering'!$B$2:$AF$2,0),FALSE)),VLOOKUP($B324,'Allokerad kvv'!$B$2:$AV$468,MATCH(J$2,'Allokerad kvv'!$B$2:$AV$2,0),FALSE),VLOOKUP($B324,'Justerad allokering'!$B$2:$AG$462,MATCH(J$2,'Justerad allokering'!$B$2:$AF$2,0),FALSE))</f>
        <v>0</v>
      </c>
      <c r="K324" s="28">
        <f>IF(ISERROR(1/VLOOKUP($B324,'Justerad allokering'!$B$2:$AG$462,MATCH(K$2,'Justerad allokering'!$B$2:$AF$2,0),FALSE)),VLOOKUP($B324,'Allokerad kvv'!$B$2:$AV$468,MATCH(K$2,'Allokerad kvv'!$B$2:$AV$2,0),FALSE),VLOOKUP($B324,'Justerad allokering'!$B$2:$AG$462,MATCH(K$2,'Justerad allokering'!$B$2:$AF$2,0),FALSE))</f>
        <v>0.63183299999999998</v>
      </c>
      <c r="L324" s="28">
        <f>IF(ISERROR(1/VLOOKUP($B324,'Justerad allokering'!$B$2:$AG$462,MATCH(L$2,'Justerad allokering'!$B$2:$AF$2,0),FALSE)),VLOOKUP($B324,'Allokerad kvv'!$B$2:$AV$468,MATCH(L$2,'Allokerad kvv'!$B$2:$AV$2,0),FALSE),VLOOKUP($B324,'Justerad allokering'!$B$2:$AG$462,MATCH(L$2,'Justerad allokering'!$B$2:$AF$2,0),FALSE))</f>
        <v>0</v>
      </c>
      <c r="M324" s="28">
        <f>IF(ISERROR(1/VLOOKUP($B324,'Justerad allokering'!$B$2:$AG$462,MATCH(M$2,'Justerad allokering'!$B$2:$AF$2,0),FALSE)),VLOOKUP($B324,'Allokerad kvv'!$B$2:$AV$468,MATCH(M$2,'Allokerad kvv'!$B$2:$AV$2,0),FALSE),VLOOKUP($B324,'Justerad allokering'!$B$2:$AG$462,MATCH(M$2,'Justerad allokering'!$B$2:$AF$2,0),FALSE))</f>
        <v>0</v>
      </c>
      <c r="N324" s="28">
        <f>IF(ISERROR(1/VLOOKUP($B324,'Justerad allokering'!$B$2:$AG$462,MATCH(N$2,'Justerad allokering'!$B$2:$AF$2,0),FALSE)),VLOOKUP($B324,'Allokerad kvv'!$B$2:$AV$468,MATCH(N$2,'Allokerad kvv'!$B$2:$AV$2,0),FALSE),VLOOKUP($B324,'Justerad allokering'!$B$2:$AG$462,MATCH(N$2,'Justerad allokering'!$B$2:$AF$2,0),FALSE))</f>
        <v>3.36</v>
      </c>
      <c r="O324" s="28">
        <f>IF(ISERROR(1/VLOOKUP($B324,'Justerad allokering'!$B$2:$AG$462,MATCH(O$2,'Justerad allokering'!$B$2:$AF$2,0),FALSE)),VLOOKUP($B324,'Allokerad kvv'!$B$2:$AV$468,MATCH(O$2,'Allokerad kvv'!$B$2:$AV$2,0),FALSE),VLOOKUP($B324,'Justerad allokering'!$B$2:$AG$462,MATCH(O$2,'Justerad allokering'!$B$2:$AF$2,0),FALSE))</f>
        <v>0</v>
      </c>
      <c r="P324" s="28">
        <f>IF(ISERROR(1/VLOOKUP($B324,'Justerad allokering'!$B$2:$AG$462,MATCH(P$2,'Justerad allokering'!$B$2:$AF$2,0),FALSE)),VLOOKUP($B324,'Allokerad kvv'!$B$2:$AV$468,MATCH(P$2,'Allokerad kvv'!$B$2:$AV$2,0),FALSE),VLOOKUP($B324,'Justerad allokering'!$B$2:$AG$462,MATCH(P$2,'Justerad allokering'!$B$2:$AF$2,0),FALSE))</f>
        <v>27.745699999999999</v>
      </c>
      <c r="Q324" s="28">
        <f>IF(ISERROR(1/VLOOKUP($B324,'Justerad allokering'!$B$2:$AG$462,MATCH(Q$2,'Justerad allokering'!$B$2:$AF$2,0),FALSE)),VLOOKUP($B324,'Allokerad kvv'!$B$2:$AV$468,MATCH(Q$2,'Allokerad kvv'!$B$2:$AV$2,0),FALSE),VLOOKUP($B324,'Justerad allokering'!$B$2:$AG$462,MATCH(Q$2,'Justerad allokering'!$B$2:$AF$2,0),FALSE))</f>
        <v>0</v>
      </c>
      <c r="R324" s="28">
        <f>IF(ISERROR(1/VLOOKUP($B324,'Justerad allokering'!$B$2:$AG$462,MATCH(R$2,'Justerad allokering'!$B$2:$AF$2,0),FALSE)),VLOOKUP($B324,'Allokerad kvv'!$B$2:$AV$468,MATCH(R$2,'Allokerad kvv'!$B$2:$AV$2,0),FALSE),VLOOKUP($B324,'Justerad allokering'!$B$2:$AG$462,MATCH(R$2,'Justerad allokering'!$B$2:$AF$2,0),FALSE))</f>
        <v>0</v>
      </c>
      <c r="S324" s="28">
        <f>IF(ISERROR(1/VLOOKUP($B324,'Justerad allokering'!$B$2:$AG$462,MATCH(S$2,'Justerad allokering'!$B$2:$AF$2,0),FALSE)),VLOOKUP($B324,'Allokerad kvv'!$B$2:$AV$468,MATCH(S$2,'Allokerad kvv'!$B$2:$AV$2,0),FALSE),VLOOKUP($B324,'Justerad allokering'!$B$2:$AG$462,MATCH(S$2,'Justerad allokering'!$B$2:$AF$2,0),FALSE))</f>
        <v>0</v>
      </c>
      <c r="T324" s="28">
        <f>IF(ISERROR(1/VLOOKUP($B324,'Justerad allokering'!$B$2:$AG$462,MATCH(T$2,'Justerad allokering'!$B$2:$AF$2,0),FALSE)),VLOOKUP($B324,'Allokerad kvv'!$B$2:$AV$468,MATCH(T$2,'Allokerad kvv'!$B$2:$AV$2,0),FALSE),VLOOKUP($B324,'Justerad allokering'!$B$2:$AG$462,MATCH(T$2,'Justerad allokering'!$B$2:$AF$2,0),FALSE))</f>
        <v>0</v>
      </c>
      <c r="U324" s="28">
        <f>IF(ISERROR(1/VLOOKUP($B324,'Justerad allokering'!$B$2:$AG$462,MATCH(U$2,'Justerad allokering'!$B$2:$AF$2,0),FALSE)),VLOOKUP($B324,'Allokerad kvv'!$B$2:$AV$468,MATCH(U$2,'Allokerad kvv'!$B$2:$AV$2,0),FALSE),VLOOKUP($B324,'Justerad allokering'!$B$2:$AG$462,MATCH(U$2,'Justerad allokering'!$B$2:$AF$2,0),FALSE))</f>
        <v>0</v>
      </c>
      <c r="V324" s="28">
        <f>IF(ISERROR(1/VLOOKUP($B324,'Justerad allokering'!$B$2:$AG$462,MATCH(V$2,'Justerad allokering'!$B$2:$AF$2,0),FALSE)),VLOOKUP($B324,'Allokerad kvv'!$B$2:$AV$468,MATCH(V$2,'Allokerad kvv'!$B$2:$AV$2,0),FALSE),VLOOKUP($B324,'Justerad allokering'!$B$2:$AG$462,MATCH(V$2,'Justerad allokering'!$B$2:$AF$2,0),FALSE))</f>
        <v>0</v>
      </c>
      <c r="W324" s="28">
        <f>IF(ISERROR(1/VLOOKUP($B324,'Justerad allokering'!$B$2:$AG$462,MATCH(W$2,'Justerad allokering'!$B$2:$AF$2,0),FALSE)),VLOOKUP($B324,'Allokerad kvv'!$B$2:$AV$468,MATCH(W$2,'Allokerad kvv'!$B$2:$AV$2,0),FALSE),VLOOKUP($B324,'Justerad allokering'!$B$2:$AG$462,MATCH(W$2,'Justerad allokering'!$B$2:$AF$2,0),FALSE))</f>
        <v>0</v>
      </c>
      <c r="X324" s="28">
        <f>IF(ISERROR(1/VLOOKUP($B324,'Justerad allokering'!$B$2:$AG$462,MATCH(X$2,'Justerad allokering'!$B$2:$AF$2,0),FALSE)),VLOOKUP($B324,'Allokerad kvv'!$B$2:$AV$468,MATCH(X$2,'Allokerad kvv'!$B$2:$AV$2,0),FALSE),VLOOKUP($B324,'Justerad allokering'!$B$2:$AG$462,MATCH(X$2,'Justerad allokering'!$B$2:$AF$2,0),FALSE))</f>
        <v>0</v>
      </c>
      <c r="Y324" s="28">
        <f>IF(ISERROR(1/VLOOKUP($B324,'Justerad allokering'!$B$2:$AG$462,MATCH(Y$2,'Justerad allokering'!$B$2:$AF$2,0),FALSE)),VLOOKUP($B324,'Allokerad kvv'!$B$2:$AV$468,MATCH(Y$2,'Allokerad kvv'!$B$2:$AV$2,0),FALSE),VLOOKUP($B324,'Justerad allokering'!$B$2:$AG$462,MATCH(Y$2,'Justerad allokering'!$B$2:$AF$2,0),FALSE))</f>
        <v>0</v>
      </c>
      <c r="Z324" s="28">
        <f>IF(ISERROR(1/VLOOKUP($B324,'Justerad allokering'!$B$2:$AG$462,MATCH(Z$2,'Justerad allokering'!$B$2:$AF$2,0),FALSE)),VLOOKUP($B324,'Allokerad kvv'!$B$2:$AV$468,MATCH(Z$2,'Allokerad kvv'!$B$2:$AV$2,0),FALSE),VLOOKUP($B324,'Justerad allokering'!$B$2:$AG$462,MATCH(Z$2,'Justerad allokering'!$B$2:$AF$2,0),FALSE))</f>
        <v>0</v>
      </c>
      <c r="AA324" s="28"/>
      <c r="AB324" s="28"/>
      <c r="AE324">
        <f t="shared" ref="AE324:AE387" si="15">SUM(C324:Z324)</f>
        <v>31.737532999999999</v>
      </c>
      <c r="AG324">
        <f t="shared" ref="AG324:AG387" si="16">AE324-K324</f>
        <v>31.105699999999999</v>
      </c>
      <c r="AH324">
        <f t="shared" ref="AH324:AH387" si="17">AG324-N324</f>
        <v>27.745699999999999</v>
      </c>
      <c r="AI324" s="55">
        <f>IF(AH324=0,"",AH324/VLOOKUP(B324,Kraftvärmeprod!$B$1:$BC$480,MATCH("Summa tillförd energi exklusive rökgaskondensering",Kraftvärmeprod!$B$1:$BC$1,0),FALSE))</f>
        <v>0.91569966996699659</v>
      </c>
    </row>
    <row r="325" spans="1:35" x14ac:dyDescent="0.35">
      <c r="A325" s="28" t="s">
        <v>435</v>
      </c>
      <c r="B325" s="28" t="s">
        <v>437</v>
      </c>
      <c r="C325" s="28">
        <f>IF(ISERROR(1/VLOOKUP($B325,'Justerad allokering'!$B$2:$AG$462,MATCH(C$2,'Justerad allokering'!$B$2:$AF$2,0),FALSE)),VLOOKUP($B325,'Allokerad kvv'!$B$2:$AV$468,MATCH(C$2,'Allokerad kvv'!$B$2:$AV$2,0),FALSE),VLOOKUP($B325,'Justerad allokering'!$B$2:$AG$462,MATCH(C$2,'Justerad allokering'!$B$2:$AF$2,0),FALSE))</f>
        <v>0</v>
      </c>
      <c r="D325" s="28">
        <f>IF(ISERROR(1/VLOOKUP($B325,'Justerad allokering'!$B$2:$AG$462,MATCH(D$2,'Justerad allokering'!$B$2:$AF$2,0),FALSE)),VLOOKUP($B325,'Allokerad kvv'!$B$2:$AV$468,MATCH(D$2,'Allokerad kvv'!$B$2:$AV$2,0),FALSE),VLOOKUP($B325,'Justerad allokering'!$B$2:$AG$462,MATCH(D$2,'Justerad allokering'!$B$2:$AF$2,0),FALSE))</f>
        <v>0</v>
      </c>
      <c r="E325" s="28">
        <f>IF(ISERROR(1/VLOOKUP($B325,'Justerad allokering'!$B$2:$AG$462,MATCH(E$2,'Justerad allokering'!$B$2:$AF$2,0),FALSE)),VLOOKUP($B325,'Allokerad kvv'!$B$2:$AV$468,MATCH(E$2,'Allokerad kvv'!$B$2:$AV$2,0),FALSE),VLOOKUP($B325,'Justerad allokering'!$B$2:$AG$462,MATCH(E$2,'Justerad allokering'!$B$2:$AF$2,0),FALSE))</f>
        <v>0</v>
      </c>
      <c r="F325" s="28">
        <f>IF(ISERROR(1/VLOOKUP($B325,'Justerad allokering'!$B$2:$AG$462,MATCH(F$2,'Justerad allokering'!$B$2:$AF$2,0),FALSE)),VLOOKUP($B325,'Allokerad kvv'!$B$2:$AV$468,MATCH(F$2,'Allokerad kvv'!$B$2:$AV$2,0),FALSE),VLOOKUP($B325,'Justerad allokering'!$B$2:$AG$462,MATCH(F$2,'Justerad allokering'!$B$2:$AF$2,0),FALSE))</f>
        <v>0</v>
      </c>
      <c r="G325" s="28">
        <f>IF(ISERROR(1/VLOOKUP($B325,'Justerad allokering'!$B$2:$AG$462,MATCH(G$2,'Justerad allokering'!$B$2:$AF$2,0),FALSE)),VLOOKUP($B325,'Allokerad kvv'!$B$2:$AV$468,MATCH(G$2,'Allokerad kvv'!$B$2:$AV$2,0),FALSE),VLOOKUP($B325,'Justerad allokering'!$B$2:$AG$462,MATCH(G$2,'Justerad allokering'!$B$2:$AF$2,0),FALSE))</f>
        <v>0</v>
      </c>
      <c r="H325" s="28">
        <f>IF(ISERROR(1/VLOOKUP($B325,'Justerad allokering'!$B$2:$AG$462,MATCH(H$2,'Justerad allokering'!$B$2:$AF$2,0),FALSE)),VLOOKUP($B325,'Allokerad kvv'!$B$2:$AV$468,MATCH(H$2,'Allokerad kvv'!$B$2:$AV$2,0),FALSE),VLOOKUP($B325,'Justerad allokering'!$B$2:$AG$462,MATCH(H$2,'Justerad allokering'!$B$2:$AF$2,0),FALSE))</f>
        <v>0</v>
      </c>
      <c r="I325" s="28">
        <f>IF(ISERROR(1/VLOOKUP($B325,'Justerad allokering'!$B$2:$AG$462,MATCH(I$2,'Justerad allokering'!$B$2:$AF$2,0),FALSE)),VLOOKUP($B325,'Allokerad kvv'!$B$2:$AV$468,MATCH(I$2,'Allokerad kvv'!$B$2:$AV$2,0),FALSE),VLOOKUP($B325,'Justerad allokering'!$B$2:$AG$462,MATCH(I$2,'Justerad allokering'!$B$2:$AF$2,0),FALSE))</f>
        <v>0</v>
      </c>
      <c r="J325" s="28">
        <f>IF(ISERROR(1/VLOOKUP($B325,'Justerad allokering'!$B$2:$AG$462,MATCH(J$2,'Justerad allokering'!$B$2:$AF$2,0),FALSE)),VLOOKUP($B325,'Allokerad kvv'!$B$2:$AV$468,MATCH(J$2,'Allokerad kvv'!$B$2:$AV$2,0),FALSE),VLOOKUP($B325,'Justerad allokering'!$B$2:$AG$462,MATCH(J$2,'Justerad allokering'!$B$2:$AF$2,0),FALSE))</f>
        <v>0</v>
      </c>
      <c r="K325" s="28">
        <f>IF(ISERROR(1/VLOOKUP($B325,'Justerad allokering'!$B$2:$AG$462,MATCH(K$2,'Justerad allokering'!$B$2:$AF$2,0),FALSE)),VLOOKUP($B325,'Allokerad kvv'!$B$2:$AV$468,MATCH(K$2,'Allokerad kvv'!$B$2:$AV$2,0),FALSE),VLOOKUP($B325,'Justerad allokering'!$B$2:$AG$462,MATCH(K$2,'Justerad allokering'!$B$2:$AF$2,0),FALSE))</f>
        <v>0</v>
      </c>
      <c r="L325" s="28">
        <f>IF(ISERROR(1/VLOOKUP($B325,'Justerad allokering'!$B$2:$AG$462,MATCH(L$2,'Justerad allokering'!$B$2:$AF$2,0),FALSE)),VLOOKUP($B325,'Allokerad kvv'!$B$2:$AV$468,MATCH(L$2,'Allokerad kvv'!$B$2:$AV$2,0),FALSE),VLOOKUP($B325,'Justerad allokering'!$B$2:$AG$462,MATCH(L$2,'Justerad allokering'!$B$2:$AF$2,0),FALSE))</f>
        <v>0</v>
      </c>
      <c r="M325" s="28">
        <f>IF(ISERROR(1/VLOOKUP($B325,'Justerad allokering'!$B$2:$AG$462,MATCH(M$2,'Justerad allokering'!$B$2:$AF$2,0),FALSE)),VLOOKUP($B325,'Allokerad kvv'!$B$2:$AV$468,MATCH(M$2,'Allokerad kvv'!$B$2:$AV$2,0),FALSE),VLOOKUP($B325,'Justerad allokering'!$B$2:$AG$462,MATCH(M$2,'Justerad allokering'!$B$2:$AF$2,0),FALSE))</f>
        <v>0</v>
      </c>
      <c r="N325" s="28">
        <f>IF(ISERROR(1/VLOOKUP($B325,'Justerad allokering'!$B$2:$AG$462,MATCH(N$2,'Justerad allokering'!$B$2:$AF$2,0),FALSE)),VLOOKUP($B325,'Allokerad kvv'!$B$2:$AV$468,MATCH(N$2,'Allokerad kvv'!$B$2:$AV$2,0),FALSE),VLOOKUP($B325,'Justerad allokering'!$B$2:$AG$462,MATCH(N$2,'Justerad allokering'!$B$2:$AF$2,0),FALSE))</f>
        <v>0</v>
      </c>
      <c r="O325" s="28">
        <f>IF(ISERROR(1/VLOOKUP($B325,'Justerad allokering'!$B$2:$AG$462,MATCH(O$2,'Justerad allokering'!$B$2:$AF$2,0),FALSE)),VLOOKUP($B325,'Allokerad kvv'!$B$2:$AV$468,MATCH(O$2,'Allokerad kvv'!$B$2:$AV$2,0),FALSE),VLOOKUP($B325,'Justerad allokering'!$B$2:$AG$462,MATCH(O$2,'Justerad allokering'!$B$2:$AF$2,0),FALSE))</f>
        <v>0</v>
      </c>
      <c r="P325" s="28">
        <f>IF(ISERROR(1/VLOOKUP($B325,'Justerad allokering'!$B$2:$AG$462,MATCH(P$2,'Justerad allokering'!$B$2:$AF$2,0),FALSE)),VLOOKUP($B325,'Allokerad kvv'!$B$2:$AV$468,MATCH(P$2,'Allokerad kvv'!$B$2:$AV$2,0),FALSE),VLOOKUP($B325,'Justerad allokering'!$B$2:$AG$462,MATCH(P$2,'Justerad allokering'!$B$2:$AF$2,0),FALSE))</f>
        <v>0</v>
      </c>
      <c r="Q325" s="28">
        <f>IF(ISERROR(1/VLOOKUP($B325,'Justerad allokering'!$B$2:$AG$462,MATCH(Q$2,'Justerad allokering'!$B$2:$AF$2,0),FALSE)),VLOOKUP($B325,'Allokerad kvv'!$B$2:$AV$468,MATCH(Q$2,'Allokerad kvv'!$B$2:$AV$2,0),FALSE),VLOOKUP($B325,'Justerad allokering'!$B$2:$AG$462,MATCH(Q$2,'Justerad allokering'!$B$2:$AF$2,0),FALSE))</f>
        <v>0</v>
      </c>
      <c r="R325" s="28">
        <f>IF(ISERROR(1/VLOOKUP($B325,'Justerad allokering'!$B$2:$AG$462,MATCH(R$2,'Justerad allokering'!$B$2:$AF$2,0),FALSE)),VLOOKUP($B325,'Allokerad kvv'!$B$2:$AV$468,MATCH(R$2,'Allokerad kvv'!$B$2:$AV$2,0),FALSE),VLOOKUP($B325,'Justerad allokering'!$B$2:$AG$462,MATCH(R$2,'Justerad allokering'!$B$2:$AF$2,0),FALSE))</f>
        <v>0</v>
      </c>
      <c r="S325" s="28">
        <f>IF(ISERROR(1/VLOOKUP($B325,'Justerad allokering'!$B$2:$AG$462,MATCH(S$2,'Justerad allokering'!$B$2:$AF$2,0),FALSE)),VLOOKUP($B325,'Allokerad kvv'!$B$2:$AV$468,MATCH(S$2,'Allokerad kvv'!$B$2:$AV$2,0),FALSE),VLOOKUP($B325,'Justerad allokering'!$B$2:$AG$462,MATCH(S$2,'Justerad allokering'!$B$2:$AF$2,0),FALSE))</f>
        <v>0</v>
      </c>
      <c r="T325" s="28">
        <f>IF(ISERROR(1/VLOOKUP($B325,'Justerad allokering'!$B$2:$AG$462,MATCH(T$2,'Justerad allokering'!$B$2:$AF$2,0),FALSE)),VLOOKUP($B325,'Allokerad kvv'!$B$2:$AV$468,MATCH(T$2,'Allokerad kvv'!$B$2:$AV$2,0),FALSE),VLOOKUP($B325,'Justerad allokering'!$B$2:$AG$462,MATCH(T$2,'Justerad allokering'!$B$2:$AF$2,0),FALSE))</f>
        <v>0</v>
      </c>
      <c r="U325" s="28">
        <f>IF(ISERROR(1/VLOOKUP($B325,'Justerad allokering'!$B$2:$AG$462,MATCH(U$2,'Justerad allokering'!$B$2:$AF$2,0),FALSE)),VLOOKUP($B325,'Allokerad kvv'!$B$2:$AV$468,MATCH(U$2,'Allokerad kvv'!$B$2:$AV$2,0),FALSE),VLOOKUP($B325,'Justerad allokering'!$B$2:$AG$462,MATCH(U$2,'Justerad allokering'!$B$2:$AF$2,0),FALSE))</f>
        <v>0</v>
      </c>
      <c r="V325" s="28">
        <f>IF(ISERROR(1/VLOOKUP($B325,'Justerad allokering'!$B$2:$AG$462,MATCH(V$2,'Justerad allokering'!$B$2:$AF$2,0),FALSE)),VLOOKUP($B325,'Allokerad kvv'!$B$2:$AV$468,MATCH(V$2,'Allokerad kvv'!$B$2:$AV$2,0),FALSE),VLOOKUP($B325,'Justerad allokering'!$B$2:$AG$462,MATCH(V$2,'Justerad allokering'!$B$2:$AF$2,0),FALSE))</f>
        <v>0</v>
      </c>
      <c r="W325" s="28">
        <f>IF(ISERROR(1/VLOOKUP($B325,'Justerad allokering'!$B$2:$AG$462,MATCH(W$2,'Justerad allokering'!$B$2:$AF$2,0),FALSE)),VLOOKUP($B325,'Allokerad kvv'!$B$2:$AV$468,MATCH(W$2,'Allokerad kvv'!$B$2:$AV$2,0),FALSE),VLOOKUP($B325,'Justerad allokering'!$B$2:$AG$462,MATCH(W$2,'Justerad allokering'!$B$2:$AF$2,0),FALSE))</f>
        <v>0</v>
      </c>
      <c r="X325" s="28">
        <f>IF(ISERROR(1/VLOOKUP($B325,'Justerad allokering'!$B$2:$AG$462,MATCH(X$2,'Justerad allokering'!$B$2:$AF$2,0),FALSE)),VLOOKUP($B325,'Allokerad kvv'!$B$2:$AV$468,MATCH(X$2,'Allokerad kvv'!$B$2:$AV$2,0),FALSE),VLOOKUP($B325,'Justerad allokering'!$B$2:$AG$462,MATCH(X$2,'Justerad allokering'!$B$2:$AF$2,0),FALSE))</f>
        <v>0</v>
      </c>
      <c r="Y325" s="28">
        <f>IF(ISERROR(1/VLOOKUP($B325,'Justerad allokering'!$B$2:$AG$462,MATCH(Y$2,'Justerad allokering'!$B$2:$AF$2,0),FALSE)),VLOOKUP($B325,'Allokerad kvv'!$B$2:$AV$468,MATCH(Y$2,'Allokerad kvv'!$B$2:$AV$2,0),FALSE),VLOOKUP($B325,'Justerad allokering'!$B$2:$AG$462,MATCH(Y$2,'Justerad allokering'!$B$2:$AF$2,0),FALSE))</f>
        <v>0</v>
      </c>
      <c r="Z325" s="28">
        <f>IF(ISERROR(1/VLOOKUP($B325,'Justerad allokering'!$B$2:$AG$462,MATCH(Z$2,'Justerad allokering'!$B$2:$AF$2,0),FALSE)),VLOOKUP($B325,'Allokerad kvv'!$B$2:$AV$468,MATCH(Z$2,'Allokerad kvv'!$B$2:$AV$2,0),FALSE),VLOOKUP($B325,'Justerad allokering'!$B$2:$AG$462,MATCH(Z$2,'Justerad allokering'!$B$2:$AF$2,0),FALSE))</f>
        <v>0</v>
      </c>
      <c r="AA325" s="28"/>
      <c r="AB325" s="28"/>
      <c r="AE325">
        <f t="shared" si="15"/>
        <v>0</v>
      </c>
      <c r="AG325">
        <f t="shared" si="16"/>
        <v>0</v>
      </c>
      <c r="AH325">
        <f t="shared" si="17"/>
        <v>0</v>
      </c>
      <c r="AI325" s="55" t="str">
        <f>IF(AH325=0,"",AH325/VLOOKUP(B325,Kraftvärmeprod!$B$1:$BC$480,MATCH("Summa tillförd energi exklusive rökgaskondensering",Kraftvärmeprod!$B$1:$BC$1,0),FALSE))</f>
        <v/>
      </c>
    </row>
    <row r="326" spans="1:35" x14ac:dyDescent="0.35">
      <c r="A326" s="28" t="s">
        <v>435</v>
      </c>
      <c r="B326" s="28" t="s">
        <v>438</v>
      </c>
      <c r="C326" s="28">
        <f>IF(ISERROR(1/VLOOKUP($B326,'Justerad allokering'!$B$2:$AG$462,MATCH(C$2,'Justerad allokering'!$B$2:$AF$2,0),FALSE)),VLOOKUP($B326,'Allokerad kvv'!$B$2:$AV$468,MATCH(C$2,'Allokerad kvv'!$B$2:$AV$2,0),FALSE),VLOOKUP($B326,'Justerad allokering'!$B$2:$AG$462,MATCH(C$2,'Justerad allokering'!$B$2:$AF$2,0),FALSE))</f>
        <v>0</v>
      </c>
      <c r="D326" s="28">
        <f>IF(ISERROR(1/VLOOKUP($B326,'Justerad allokering'!$B$2:$AG$462,MATCH(D$2,'Justerad allokering'!$B$2:$AF$2,0),FALSE)),VLOOKUP($B326,'Allokerad kvv'!$B$2:$AV$468,MATCH(D$2,'Allokerad kvv'!$B$2:$AV$2,0),FALSE),VLOOKUP($B326,'Justerad allokering'!$B$2:$AG$462,MATCH(D$2,'Justerad allokering'!$B$2:$AF$2,0),FALSE))</f>
        <v>0</v>
      </c>
      <c r="E326" s="28">
        <f>IF(ISERROR(1/VLOOKUP($B326,'Justerad allokering'!$B$2:$AG$462,MATCH(E$2,'Justerad allokering'!$B$2:$AF$2,0),FALSE)),VLOOKUP($B326,'Allokerad kvv'!$B$2:$AV$468,MATCH(E$2,'Allokerad kvv'!$B$2:$AV$2,0),FALSE),VLOOKUP($B326,'Justerad allokering'!$B$2:$AG$462,MATCH(E$2,'Justerad allokering'!$B$2:$AF$2,0),FALSE))</f>
        <v>0</v>
      </c>
      <c r="F326" s="28">
        <f>IF(ISERROR(1/VLOOKUP($B326,'Justerad allokering'!$B$2:$AG$462,MATCH(F$2,'Justerad allokering'!$B$2:$AF$2,0),FALSE)),VLOOKUP($B326,'Allokerad kvv'!$B$2:$AV$468,MATCH(F$2,'Allokerad kvv'!$B$2:$AV$2,0),FALSE),VLOOKUP($B326,'Justerad allokering'!$B$2:$AG$462,MATCH(F$2,'Justerad allokering'!$B$2:$AF$2,0),FALSE))</f>
        <v>0</v>
      </c>
      <c r="G326" s="28">
        <f>IF(ISERROR(1/VLOOKUP($B326,'Justerad allokering'!$B$2:$AG$462,MATCH(G$2,'Justerad allokering'!$B$2:$AF$2,0),FALSE)),VLOOKUP($B326,'Allokerad kvv'!$B$2:$AV$468,MATCH(G$2,'Allokerad kvv'!$B$2:$AV$2,0),FALSE),VLOOKUP($B326,'Justerad allokering'!$B$2:$AG$462,MATCH(G$2,'Justerad allokering'!$B$2:$AF$2,0),FALSE))</f>
        <v>0</v>
      </c>
      <c r="H326" s="28">
        <f>IF(ISERROR(1/VLOOKUP($B326,'Justerad allokering'!$B$2:$AG$462,MATCH(H$2,'Justerad allokering'!$B$2:$AF$2,0),FALSE)),VLOOKUP($B326,'Allokerad kvv'!$B$2:$AV$468,MATCH(H$2,'Allokerad kvv'!$B$2:$AV$2,0),FALSE),VLOOKUP($B326,'Justerad allokering'!$B$2:$AG$462,MATCH(H$2,'Justerad allokering'!$B$2:$AF$2,0),FALSE))</f>
        <v>0</v>
      </c>
      <c r="I326" s="28">
        <f>IF(ISERROR(1/VLOOKUP($B326,'Justerad allokering'!$B$2:$AG$462,MATCH(I$2,'Justerad allokering'!$B$2:$AF$2,0),FALSE)),VLOOKUP($B326,'Allokerad kvv'!$B$2:$AV$468,MATCH(I$2,'Allokerad kvv'!$B$2:$AV$2,0),FALSE),VLOOKUP($B326,'Justerad allokering'!$B$2:$AG$462,MATCH(I$2,'Justerad allokering'!$B$2:$AF$2,0),FALSE))</f>
        <v>0</v>
      </c>
      <c r="J326" s="28">
        <f>IF(ISERROR(1/VLOOKUP($B326,'Justerad allokering'!$B$2:$AG$462,MATCH(J$2,'Justerad allokering'!$B$2:$AF$2,0),FALSE)),VLOOKUP($B326,'Allokerad kvv'!$B$2:$AV$468,MATCH(J$2,'Allokerad kvv'!$B$2:$AV$2,0),FALSE),VLOOKUP($B326,'Justerad allokering'!$B$2:$AG$462,MATCH(J$2,'Justerad allokering'!$B$2:$AF$2,0),FALSE))</f>
        <v>0</v>
      </c>
      <c r="K326" s="28">
        <f>IF(ISERROR(1/VLOOKUP($B326,'Justerad allokering'!$B$2:$AG$462,MATCH(K$2,'Justerad allokering'!$B$2:$AF$2,0),FALSE)),VLOOKUP($B326,'Allokerad kvv'!$B$2:$AV$468,MATCH(K$2,'Allokerad kvv'!$B$2:$AV$2,0),FALSE),VLOOKUP($B326,'Justerad allokering'!$B$2:$AG$462,MATCH(K$2,'Justerad allokering'!$B$2:$AF$2,0),FALSE))</f>
        <v>0</v>
      </c>
      <c r="L326" s="28">
        <f>IF(ISERROR(1/VLOOKUP($B326,'Justerad allokering'!$B$2:$AG$462,MATCH(L$2,'Justerad allokering'!$B$2:$AF$2,0),FALSE)),VLOOKUP($B326,'Allokerad kvv'!$B$2:$AV$468,MATCH(L$2,'Allokerad kvv'!$B$2:$AV$2,0),FALSE),VLOOKUP($B326,'Justerad allokering'!$B$2:$AG$462,MATCH(L$2,'Justerad allokering'!$B$2:$AF$2,0),FALSE))</f>
        <v>0</v>
      </c>
      <c r="M326" s="28">
        <f>IF(ISERROR(1/VLOOKUP($B326,'Justerad allokering'!$B$2:$AG$462,MATCH(M$2,'Justerad allokering'!$B$2:$AF$2,0),FALSE)),VLOOKUP($B326,'Allokerad kvv'!$B$2:$AV$468,MATCH(M$2,'Allokerad kvv'!$B$2:$AV$2,0),FALSE),VLOOKUP($B326,'Justerad allokering'!$B$2:$AG$462,MATCH(M$2,'Justerad allokering'!$B$2:$AF$2,0),FALSE))</f>
        <v>0</v>
      </c>
      <c r="N326" s="28">
        <f>IF(ISERROR(1/VLOOKUP($B326,'Justerad allokering'!$B$2:$AG$462,MATCH(N$2,'Justerad allokering'!$B$2:$AF$2,0),FALSE)),VLOOKUP($B326,'Allokerad kvv'!$B$2:$AV$468,MATCH(N$2,'Allokerad kvv'!$B$2:$AV$2,0),FALSE),VLOOKUP($B326,'Justerad allokering'!$B$2:$AG$462,MATCH(N$2,'Justerad allokering'!$B$2:$AF$2,0),FALSE))</f>
        <v>0</v>
      </c>
      <c r="O326" s="28">
        <f>IF(ISERROR(1/VLOOKUP($B326,'Justerad allokering'!$B$2:$AG$462,MATCH(O$2,'Justerad allokering'!$B$2:$AF$2,0),FALSE)),VLOOKUP($B326,'Allokerad kvv'!$B$2:$AV$468,MATCH(O$2,'Allokerad kvv'!$B$2:$AV$2,0),FALSE),VLOOKUP($B326,'Justerad allokering'!$B$2:$AG$462,MATCH(O$2,'Justerad allokering'!$B$2:$AF$2,0),FALSE))</f>
        <v>0</v>
      </c>
      <c r="P326" s="28">
        <f>IF(ISERROR(1/VLOOKUP($B326,'Justerad allokering'!$B$2:$AG$462,MATCH(P$2,'Justerad allokering'!$B$2:$AF$2,0),FALSE)),VLOOKUP($B326,'Allokerad kvv'!$B$2:$AV$468,MATCH(P$2,'Allokerad kvv'!$B$2:$AV$2,0),FALSE),VLOOKUP($B326,'Justerad allokering'!$B$2:$AG$462,MATCH(P$2,'Justerad allokering'!$B$2:$AF$2,0),FALSE))</f>
        <v>0</v>
      </c>
      <c r="Q326" s="28">
        <f>IF(ISERROR(1/VLOOKUP($B326,'Justerad allokering'!$B$2:$AG$462,MATCH(Q$2,'Justerad allokering'!$B$2:$AF$2,0),FALSE)),VLOOKUP($B326,'Allokerad kvv'!$B$2:$AV$468,MATCH(Q$2,'Allokerad kvv'!$B$2:$AV$2,0),FALSE),VLOOKUP($B326,'Justerad allokering'!$B$2:$AG$462,MATCH(Q$2,'Justerad allokering'!$B$2:$AF$2,0),FALSE))</f>
        <v>0</v>
      </c>
      <c r="R326" s="28">
        <f>IF(ISERROR(1/VLOOKUP($B326,'Justerad allokering'!$B$2:$AG$462,MATCH(R$2,'Justerad allokering'!$B$2:$AF$2,0),FALSE)),VLOOKUP($B326,'Allokerad kvv'!$B$2:$AV$468,MATCH(R$2,'Allokerad kvv'!$B$2:$AV$2,0),FALSE),VLOOKUP($B326,'Justerad allokering'!$B$2:$AG$462,MATCH(R$2,'Justerad allokering'!$B$2:$AF$2,0),FALSE))</f>
        <v>0</v>
      </c>
      <c r="S326" s="28">
        <f>IF(ISERROR(1/VLOOKUP($B326,'Justerad allokering'!$B$2:$AG$462,MATCH(S$2,'Justerad allokering'!$B$2:$AF$2,0),FALSE)),VLOOKUP($B326,'Allokerad kvv'!$B$2:$AV$468,MATCH(S$2,'Allokerad kvv'!$B$2:$AV$2,0),FALSE),VLOOKUP($B326,'Justerad allokering'!$B$2:$AG$462,MATCH(S$2,'Justerad allokering'!$B$2:$AF$2,0),FALSE))</f>
        <v>0</v>
      </c>
      <c r="T326" s="28">
        <f>IF(ISERROR(1/VLOOKUP($B326,'Justerad allokering'!$B$2:$AG$462,MATCH(T$2,'Justerad allokering'!$B$2:$AF$2,0),FALSE)),VLOOKUP($B326,'Allokerad kvv'!$B$2:$AV$468,MATCH(T$2,'Allokerad kvv'!$B$2:$AV$2,0),FALSE),VLOOKUP($B326,'Justerad allokering'!$B$2:$AG$462,MATCH(T$2,'Justerad allokering'!$B$2:$AF$2,0),FALSE))</f>
        <v>0</v>
      </c>
      <c r="U326" s="28">
        <f>IF(ISERROR(1/VLOOKUP($B326,'Justerad allokering'!$B$2:$AG$462,MATCH(U$2,'Justerad allokering'!$B$2:$AF$2,0),FALSE)),VLOOKUP($B326,'Allokerad kvv'!$B$2:$AV$468,MATCH(U$2,'Allokerad kvv'!$B$2:$AV$2,0),FALSE),VLOOKUP($B326,'Justerad allokering'!$B$2:$AG$462,MATCH(U$2,'Justerad allokering'!$B$2:$AF$2,0),FALSE))</f>
        <v>0</v>
      </c>
      <c r="V326" s="28">
        <f>IF(ISERROR(1/VLOOKUP($B326,'Justerad allokering'!$B$2:$AG$462,MATCH(V$2,'Justerad allokering'!$B$2:$AF$2,0),FALSE)),VLOOKUP($B326,'Allokerad kvv'!$B$2:$AV$468,MATCH(V$2,'Allokerad kvv'!$B$2:$AV$2,0),FALSE),VLOOKUP($B326,'Justerad allokering'!$B$2:$AG$462,MATCH(V$2,'Justerad allokering'!$B$2:$AF$2,0),FALSE))</f>
        <v>0</v>
      </c>
      <c r="W326" s="28">
        <f>IF(ISERROR(1/VLOOKUP($B326,'Justerad allokering'!$B$2:$AG$462,MATCH(W$2,'Justerad allokering'!$B$2:$AF$2,0),FALSE)),VLOOKUP($B326,'Allokerad kvv'!$B$2:$AV$468,MATCH(W$2,'Allokerad kvv'!$B$2:$AV$2,0),FALSE),VLOOKUP($B326,'Justerad allokering'!$B$2:$AG$462,MATCH(W$2,'Justerad allokering'!$B$2:$AF$2,0),FALSE))</f>
        <v>0</v>
      </c>
      <c r="X326" s="28">
        <f>IF(ISERROR(1/VLOOKUP($B326,'Justerad allokering'!$B$2:$AG$462,MATCH(X$2,'Justerad allokering'!$B$2:$AF$2,0),FALSE)),VLOOKUP($B326,'Allokerad kvv'!$B$2:$AV$468,MATCH(X$2,'Allokerad kvv'!$B$2:$AV$2,0),FALSE),VLOOKUP($B326,'Justerad allokering'!$B$2:$AG$462,MATCH(X$2,'Justerad allokering'!$B$2:$AF$2,0),FALSE))</f>
        <v>0</v>
      </c>
      <c r="Y326" s="28">
        <f>IF(ISERROR(1/VLOOKUP($B326,'Justerad allokering'!$B$2:$AG$462,MATCH(Y$2,'Justerad allokering'!$B$2:$AF$2,0),FALSE)),VLOOKUP($B326,'Allokerad kvv'!$B$2:$AV$468,MATCH(Y$2,'Allokerad kvv'!$B$2:$AV$2,0),FALSE),VLOOKUP($B326,'Justerad allokering'!$B$2:$AG$462,MATCH(Y$2,'Justerad allokering'!$B$2:$AF$2,0),FALSE))</f>
        <v>0</v>
      </c>
      <c r="Z326" s="28">
        <f>IF(ISERROR(1/VLOOKUP($B326,'Justerad allokering'!$B$2:$AG$462,MATCH(Z$2,'Justerad allokering'!$B$2:$AF$2,0),FALSE)),VLOOKUP($B326,'Allokerad kvv'!$B$2:$AV$468,MATCH(Z$2,'Allokerad kvv'!$B$2:$AV$2,0),FALSE),VLOOKUP($B326,'Justerad allokering'!$B$2:$AG$462,MATCH(Z$2,'Justerad allokering'!$B$2:$AF$2,0),FALSE))</f>
        <v>0</v>
      </c>
      <c r="AA326" s="28"/>
      <c r="AB326" s="28"/>
      <c r="AE326">
        <f t="shared" si="15"/>
        <v>0</v>
      </c>
      <c r="AG326">
        <f t="shared" si="16"/>
        <v>0</v>
      </c>
      <c r="AH326">
        <f t="shared" si="17"/>
        <v>0</v>
      </c>
      <c r="AI326" s="55" t="str">
        <f>IF(AH326=0,"",AH326/VLOOKUP(B326,Kraftvärmeprod!$B$1:$BC$480,MATCH("Summa tillförd energi exklusive rökgaskondensering",Kraftvärmeprod!$B$1:$BC$1,0),FALSE))</f>
        <v/>
      </c>
    </row>
    <row r="327" spans="1:35" x14ac:dyDescent="0.35">
      <c r="A327" s="28" t="s">
        <v>435</v>
      </c>
      <c r="B327" s="28" t="s">
        <v>439</v>
      </c>
      <c r="C327" s="28">
        <f>IF(ISERROR(1/VLOOKUP($B327,'Justerad allokering'!$B$2:$AG$462,MATCH(C$2,'Justerad allokering'!$B$2:$AF$2,0),FALSE)),VLOOKUP($B327,'Allokerad kvv'!$B$2:$AV$468,MATCH(C$2,'Allokerad kvv'!$B$2:$AV$2,0),FALSE),VLOOKUP($B327,'Justerad allokering'!$B$2:$AG$462,MATCH(C$2,'Justerad allokering'!$B$2:$AF$2,0),FALSE))</f>
        <v>0</v>
      </c>
      <c r="D327" s="28">
        <f>IF(ISERROR(1/VLOOKUP($B327,'Justerad allokering'!$B$2:$AG$462,MATCH(D$2,'Justerad allokering'!$B$2:$AF$2,0),FALSE)),VLOOKUP($B327,'Allokerad kvv'!$B$2:$AV$468,MATCH(D$2,'Allokerad kvv'!$B$2:$AV$2,0),FALSE),VLOOKUP($B327,'Justerad allokering'!$B$2:$AG$462,MATCH(D$2,'Justerad allokering'!$B$2:$AF$2,0),FALSE))</f>
        <v>0</v>
      </c>
      <c r="E327" s="28">
        <f>IF(ISERROR(1/VLOOKUP($B327,'Justerad allokering'!$B$2:$AG$462,MATCH(E$2,'Justerad allokering'!$B$2:$AF$2,0),FALSE)),VLOOKUP($B327,'Allokerad kvv'!$B$2:$AV$468,MATCH(E$2,'Allokerad kvv'!$B$2:$AV$2,0),FALSE),VLOOKUP($B327,'Justerad allokering'!$B$2:$AG$462,MATCH(E$2,'Justerad allokering'!$B$2:$AF$2,0),FALSE))</f>
        <v>0</v>
      </c>
      <c r="F327" s="28">
        <f>IF(ISERROR(1/VLOOKUP($B327,'Justerad allokering'!$B$2:$AG$462,MATCH(F$2,'Justerad allokering'!$B$2:$AF$2,0),FALSE)),VLOOKUP($B327,'Allokerad kvv'!$B$2:$AV$468,MATCH(F$2,'Allokerad kvv'!$B$2:$AV$2,0),FALSE),VLOOKUP($B327,'Justerad allokering'!$B$2:$AG$462,MATCH(F$2,'Justerad allokering'!$B$2:$AF$2,0),FALSE))</f>
        <v>0</v>
      </c>
      <c r="G327" s="28">
        <f>IF(ISERROR(1/VLOOKUP($B327,'Justerad allokering'!$B$2:$AG$462,MATCH(G$2,'Justerad allokering'!$B$2:$AF$2,0),FALSE)),VLOOKUP($B327,'Allokerad kvv'!$B$2:$AV$468,MATCH(G$2,'Allokerad kvv'!$B$2:$AV$2,0),FALSE),VLOOKUP($B327,'Justerad allokering'!$B$2:$AG$462,MATCH(G$2,'Justerad allokering'!$B$2:$AF$2,0),FALSE))</f>
        <v>0</v>
      </c>
      <c r="H327" s="28">
        <f>IF(ISERROR(1/VLOOKUP($B327,'Justerad allokering'!$B$2:$AG$462,MATCH(H$2,'Justerad allokering'!$B$2:$AF$2,0),FALSE)),VLOOKUP($B327,'Allokerad kvv'!$B$2:$AV$468,MATCH(H$2,'Allokerad kvv'!$B$2:$AV$2,0),FALSE),VLOOKUP($B327,'Justerad allokering'!$B$2:$AG$462,MATCH(H$2,'Justerad allokering'!$B$2:$AF$2,0),FALSE))</f>
        <v>0</v>
      </c>
      <c r="I327" s="28">
        <f>IF(ISERROR(1/VLOOKUP($B327,'Justerad allokering'!$B$2:$AG$462,MATCH(I$2,'Justerad allokering'!$B$2:$AF$2,0),FALSE)),VLOOKUP($B327,'Allokerad kvv'!$B$2:$AV$468,MATCH(I$2,'Allokerad kvv'!$B$2:$AV$2,0),FALSE),VLOOKUP($B327,'Justerad allokering'!$B$2:$AG$462,MATCH(I$2,'Justerad allokering'!$B$2:$AF$2,0),FALSE))</f>
        <v>0</v>
      </c>
      <c r="J327" s="28">
        <f>IF(ISERROR(1/VLOOKUP($B327,'Justerad allokering'!$B$2:$AG$462,MATCH(J$2,'Justerad allokering'!$B$2:$AF$2,0),FALSE)),VLOOKUP($B327,'Allokerad kvv'!$B$2:$AV$468,MATCH(J$2,'Allokerad kvv'!$B$2:$AV$2,0),FALSE),VLOOKUP($B327,'Justerad allokering'!$B$2:$AG$462,MATCH(J$2,'Justerad allokering'!$B$2:$AF$2,0),FALSE))</f>
        <v>0</v>
      </c>
      <c r="K327" s="28">
        <f>IF(ISERROR(1/VLOOKUP($B327,'Justerad allokering'!$B$2:$AG$462,MATCH(K$2,'Justerad allokering'!$B$2:$AF$2,0),FALSE)),VLOOKUP($B327,'Allokerad kvv'!$B$2:$AV$468,MATCH(K$2,'Allokerad kvv'!$B$2:$AV$2,0),FALSE),VLOOKUP($B327,'Justerad allokering'!$B$2:$AG$462,MATCH(K$2,'Justerad allokering'!$B$2:$AF$2,0),FALSE))</f>
        <v>0</v>
      </c>
      <c r="L327" s="28">
        <f>IF(ISERROR(1/VLOOKUP($B327,'Justerad allokering'!$B$2:$AG$462,MATCH(L$2,'Justerad allokering'!$B$2:$AF$2,0),FALSE)),VLOOKUP($B327,'Allokerad kvv'!$B$2:$AV$468,MATCH(L$2,'Allokerad kvv'!$B$2:$AV$2,0),FALSE),VLOOKUP($B327,'Justerad allokering'!$B$2:$AG$462,MATCH(L$2,'Justerad allokering'!$B$2:$AF$2,0),FALSE))</f>
        <v>0</v>
      </c>
      <c r="M327" s="28">
        <f>IF(ISERROR(1/VLOOKUP($B327,'Justerad allokering'!$B$2:$AG$462,MATCH(M$2,'Justerad allokering'!$B$2:$AF$2,0),FALSE)),VLOOKUP($B327,'Allokerad kvv'!$B$2:$AV$468,MATCH(M$2,'Allokerad kvv'!$B$2:$AV$2,0),FALSE),VLOOKUP($B327,'Justerad allokering'!$B$2:$AG$462,MATCH(M$2,'Justerad allokering'!$B$2:$AF$2,0),FALSE))</f>
        <v>0</v>
      </c>
      <c r="N327" s="28">
        <f>IF(ISERROR(1/VLOOKUP($B327,'Justerad allokering'!$B$2:$AG$462,MATCH(N$2,'Justerad allokering'!$B$2:$AF$2,0),FALSE)),VLOOKUP($B327,'Allokerad kvv'!$B$2:$AV$468,MATCH(N$2,'Allokerad kvv'!$B$2:$AV$2,0),FALSE),VLOOKUP($B327,'Justerad allokering'!$B$2:$AG$462,MATCH(N$2,'Justerad allokering'!$B$2:$AF$2,0),FALSE))</f>
        <v>0</v>
      </c>
      <c r="O327" s="28">
        <f>IF(ISERROR(1/VLOOKUP($B327,'Justerad allokering'!$B$2:$AG$462,MATCH(O$2,'Justerad allokering'!$B$2:$AF$2,0),FALSE)),VLOOKUP($B327,'Allokerad kvv'!$B$2:$AV$468,MATCH(O$2,'Allokerad kvv'!$B$2:$AV$2,0),FALSE),VLOOKUP($B327,'Justerad allokering'!$B$2:$AG$462,MATCH(O$2,'Justerad allokering'!$B$2:$AF$2,0),FALSE))</f>
        <v>0</v>
      </c>
      <c r="P327" s="28">
        <f>IF(ISERROR(1/VLOOKUP($B327,'Justerad allokering'!$B$2:$AG$462,MATCH(P$2,'Justerad allokering'!$B$2:$AF$2,0),FALSE)),VLOOKUP($B327,'Allokerad kvv'!$B$2:$AV$468,MATCH(P$2,'Allokerad kvv'!$B$2:$AV$2,0),FALSE),VLOOKUP($B327,'Justerad allokering'!$B$2:$AG$462,MATCH(P$2,'Justerad allokering'!$B$2:$AF$2,0),FALSE))</f>
        <v>0</v>
      </c>
      <c r="Q327" s="28">
        <f>IF(ISERROR(1/VLOOKUP($B327,'Justerad allokering'!$B$2:$AG$462,MATCH(Q$2,'Justerad allokering'!$B$2:$AF$2,0),FALSE)),VLOOKUP($B327,'Allokerad kvv'!$B$2:$AV$468,MATCH(Q$2,'Allokerad kvv'!$B$2:$AV$2,0),FALSE),VLOOKUP($B327,'Justerad allokering'!$B$2:$AG$462,MATCH(Q$2,'Justerad allokering'!$B$2:$AF$2,0),FALSE))</f>
        <v>0</v>
      </c>
      <c r="R327" s="28">
        <f>IF(ISERROR(1/VLOOKUP($B327,'Justerad allokering'!$B$2:$AG$462,MATCH(R$2,'Justerad allokering'!$B$2:$AF$2,0),FALSE)),VLOOKUP($B327,'Allokerad kvv'!$B$2:$AV$468,MATCH(R$2,'Allokerad kvv'!$B$2:$AV$2,0),FALSE),VLOOKUP($B327,'Justerad allokering'!$B$2:$AG$462,MATCH(R$2,'Justerad allokering'!$B$2:$AF$2,0),FALSE))</f>
        <v>0</v>
      </c>
      <c r="S327" s="28">
        <f>IF(ISERROR(1/VLOOKUP($B327,'Justerad allokering'!$B$2:$AG$462,MATCH(S$2,'Justerad allokering'!$B$2:$AF$2,0),FALSE)),VLOOKUP($B327,'Allokerad kvv'!$B$2:$AV$468,MATCH(S$2,'Allokerad kvv'!$B$2:$AV$2,0),FALSE),VLOOKUP($B327,'Justerad allokering'!$B$2:$AG$462,MATCH(S$2,'Justerad allokering'!$B$2:$AF$2,0),FALSE))</f>
        <v>0</v>
      </c>
      <c r="T327" s="28">
        <f>IF(ISERROR(1/VLOOKUP($B327,'Justerad allokering'!$B$2:$AG$462,MATCH(T$2,'Justerad allokering'!$B$2:$AF$2,0),FALSE)),VLOOKUP($B327,'Allokerad kvv'!$B$2:$AV$468,MATCH(T$2,'Allokerad kvv'!$B$2:$AV$2,0),FALSE),VLOOKUP($B327,'Justerad allokering'!$B$2:$AG$462,MATCH(T$2,'Justerad allokering'!$B$2:$AF$2,0),FALSE))</f>
        <v>0</v>
      </c>
      <c r="U327" s="28">
        <f>IF(ISERROR(1/VLOOKUP($B327,'Justerad allokering'!$B$2:$AG$462,MATCH(U$2,'Justerad allokering'!$B$2:$AF$2,0),FALSE)),VLOOKUP($B327,'Allokerad kvv'!$B$2:$AV$468,MATCH(U$2,'Allokerad kvv'!$B$2:$AV$2,0),FALSE),VLOOKUP($B327,'Justerad allokering'!$B$2:$AG$462,MATCH(U$2,'Justerad allokering'!$B$2:$AF$2,0),FALSE))</f>
        <v>0</v>
      </c>
      <c r="V327" s="28">
        <f>IF(ISERROR(1/VLOOKUP($B327,'Justerad allokering'!$B$2:$AG$462,MATCH(V$2,'Justerad allokering'!$B$2:$AF$2,0),FALSE)),VLOOKUP($B327,'Allokerad kvv'!$B$2:$AV$468,MATCH(V$2,'Allokerad kvv'!$B$2:$AV$2,0),FALSE),VLOOKUP($B327,'Justerad allokering'!$B$2:$AG$462,MATCH(V$2,'Justerad allokering'!$B$2:$AF$2,0),FALSE))</f>
        <v>0</v>
      </c>
      <c r="W327" s="28">
        <f>IF(ISERROR(1/VLOOKUP($B327,'Justerad allokering'!$B$2:$AG$462,MATCH(W$2,'Justerad allokering'!$B$2:$AF$2,0),FALSE)),VLOOKUP($B327,'Allokerad kvv'!$B$2:$AV$468,MATCH(W$2,'Allokerad kvv'!$B$2:$AV$2,0),FALSE),VLOOKUP($B327,'Justerad allokering'!$B$2:$AG$462,MATCH(W$2,'Justerad allokering'!$B$2:$AF$2,0),FALSE))</f>
        <v>0</v>
      </c>
      <c r="X327" s="28">
        <f>IF(ISERROR(1/VLOOKUP($B327,'Justerad allokering'!$B$2:$AG$462,MATCH(X$2,'Justerad allokering'!$B$2:$AF$2,0),FALSE)),VLOOKUP($B327,'Allokerad kvv'!$B$2:$AV$468,MATCH(X$2,'Allokerad kvv'!$B$2:$AV$2,0),FALSE),VLOOKUP($B327,'Justerad allokering'!$B$2:$AG$462,MATCH(X$2,'Justerad allokering'!$B$2:$AF$2,0),FALSE))</f>
        <v>0</v>
      </c>
      <c r="Y327" s="28">
        <f>IF(ISERROR(1/VLOOKUP($B327,'Justerad allokering'!$B$2:$AG$462,MATCH(Y$2,'Justerad allokering'!$B$2:$AF$2,0),FALSE)),VLOOKUP($B327,'Allokerad kvv'!$B$2:$AV$468,MATCH(Y$2,'Allokerad kvv'!$B$2:$AV$2,0),FALSE),VLOOKUP($B327,'Justerad allokering'!$B$2:$AG$462,MATCH(Y$2,'Justerad allokering'!$B$2:$AF$2,0),FALSE))</f>
        <v>0</v>
      </c>
      <c r="Z327" s="28">
        <f>IF(ISERROR(1/VLOOKUP($B327,'Justerad allokering'!$B$2:$AG$462,MATCH(Z$2,'Justerad allokering'!$B$2:$AF$2,0),FALSE)),VLOOKUP($B327,'Allokerad kvv'!$B$2:$AV$468,MATCH(Z$2,'Allokerad kvv'!$B$2:$AV$2,0),FALSE),VLOOKUP($B327,'Justerad allokering'!$B$2:$AG$462,MATCH(Z$2,'Justerad allokering'!$B$2:$AF$2,0),FALSE))</f>
        <v>0</v>
      </c>
      <c r="AA327" s="28"/>
      <c r="AB327" s="28"/>
      <c r="AE327">
        <f t="shared" si="15"/>
        <v>0</v>
      </c>
      <c r="AG327">
        <f t="shared" si="16"/>
        <v>0</v>
      </c>
      <c r="AH327">
        <f t="shared" si="17"/>
        <v>0</v>
      </c>
      <c r="AI327" s="55" t="str">
        <f>IF(AH327=0,"",AH327/VLOOKUP(B327,Kraftvärmeprod!$B$1:$BC$480,MATCH("Summa tillförd energi exklusive rökgaskondensering",Kraftvärmeprod!$B$1:$BC$1,0),FALSE))</f>
        <v/>
      </c>
    </row>
    <row r="328" spans="1:35" x14ac:dyDescent="0.35">
      <c r="A328" s="28" t="s">
        <v>440</v>
      </c>
      <c r="B328" s="28" t="s">
        <v>441</v>
      </c>
      <c r="C328" s="28">
        <f>IF(ISERROR(1/VLOOKUP($B328,'Justerad allokering'!$B$2:$AG$462,MATCH(C$2,'Justerad allokering'!$B$2:$AF$2,0),FALSE)),VLOOKUP($B328,'Allokerad kvv'!$B$2:$AV$468,MATCH(C$2,'Allokerad kvv'!$B$2:$AV$2,0),FALSE),VLOOKUP($B328,'Justerad allokering'!$B$2:$AG$462,MATCH(C$2,'Justerad allokering'!$B$2:$AF$2,0),FALSE))</f>
        <v>0</v>
      </c>
      <c r="D328" s="28">
        <f>IF(ISERROR(1/VLOOKUP($B328,'Justerad allokering'!$B$2:$AG$462,MATCH(D$2,'Justerad allokering'!$B$2:$AF$2,0),FALSE)),VLOOKUP($B328,'Allokerad kvv'!$B$2:$AV$468,MATCH(D$2,'Allokerad kvv'!$B$2:$AV$2,0),FALSE),VLOOKUP($B328,'Justerad allokering'!$B$2:$AG$462,MATCH(D$2,'Justerad allokering'!$B$2:$AF$2,0),FALSE))</f>
        <v>0</v>
      </c>
      <c r="E328" s="28">
        <f>IF(ISERROR(1/VLOOKUP($B328,'Justerad allokering'!$B$2:$AG$462,MATCH(E$2,'Justerad allokering'!$B$2:$AF$2,0),FALSE)),VLOOKUP($B328,'Allokerad kvv'!$B$2:$AV$468,MATCH(E$2,'Allokerad kvv'!$B$2:$AV$2,0),FALSE),VLOOKUP($B328,'Justerad allokering'!$B$2:$AG$462,MATCH(E$2,'Justerad allokering'!$B$2:$AF$2,0),FALSE))</f>
        <v>0</v>
      </c>
      <c r="F328" s="28">
        <f>IF(ISERROR(1/VLOOKUP($B328,'Justerad allokering'!$B$2:$AG$462,MATCH(F$2,'Justerad allokering'!$B$2:$AF$2,0),FALSE)),VLOOKUP($B328,'Allokerad kvv'!$B$2:$AV$468,MATCH(F$2,'Allokerad kvv'!$B$2:$AV$2,0),FALSE),VLOOKUP($B328,'Justerad allokering'!$B$2:$AG$462,MATCH(F$2,'Justerad allokering'!$B$2:$AF$2,0),FALSE))</f>
        <v>0</v>
      </c>
      <c r="G328" s="28">
        <f>IF(ISERROR(1/VLOOKUP($B328,'Justerad allokering'!$B$2:$AG$462,MATCH(G$2,'Justerad allokering'!$B$2:$AF$2,0),FALSE)),VLOOKUP($B328,'Allokerad kvv'!$B$2:$AV$468,MATCH(G$2,'Allokerad kvv'!$B$2:$AV$2,0),FALSE),VLOOKUP($B328,'Justerad allokering'!$B$2:$AG$462,MATCH(G$2,'Justerad allokering'!$B$2:$AF$2,0),FALSE))</f>
        <v>0</v>
      </c>
      <c r="H328" s="28">
        <f>IF(ISERROR(1/VLOOKUP($B328,'Justerad allokering'!$B$2:$AG$462,MATCH(H$2,'Justerad allokering'!$B$2:$AF$2,0),FALSE)),VLOOKUP($B328,'Allokerad kvv'!$B$2:$AV$468,MATCH(H$2,'Allokerad kvv'!$B$2:$AV$2,0),FALSE),VLOOKUP($B328,'Justerad allokering'!$B$2:$AG$462,MATCH(H$2,'Justerad allokering'!$B$2:$AF$2,0),FALSE))</f>
        <v>0</v>
      </c>
      <c r="I328" s="28">
        <f>IF(ISERROR(1/VLOOKUP($B328,'Justerad allokering'!$B$2:$AG$462,MATCH(I$2,'Justerad allokering'!$B$2:$AF$2,0),FALSE)),VLOOKUP($B328,'Allokerad kvv'!$B$2:$AV$468,MATCH(I$2,'Allokerad kvv'!$B$2:$AV$2,0),FALSE),VLOOKUP($B328,'Justerad allokering'!$B$2:$AG$462,MATCH(I$2,'Justerad allokering'!$B$2:$AF$2,0),FALSE))</f>
        <v>0</v>
      </c>
      <c r="J328" s="28">
        <f>IF(ISERROR(1/VLOOKUP($B328,'Justerad allokering'!$B$2:$AG$462,MATCH(J$2,'Justerad allokering'!$B$2:$AF$2,0),FALSE)),VLOOKUP($B328,'Allokerad kvv'!$B$2:$AV$468,MATCH(J$2,'Allokerad kvv'!$B$2:$AV$2,0),FALSE),VLOOKUP($B328,'Justerad allokering'!$B$2:$AG$462,MATCH(J$2,'Justerad allokering'!$B$2:$AF$2,0),FALSE))</f>
        <v>0</v>
      </c>
      <c r="K328" s="28">
        <f>IF(ISERROR(1/VLOOKUP($B328,'Justerad allokering'!$B$2:$AG$462,MATCH(K$2,'Justerad allokering'!$B$2:$AF$2,0),FALSE)),VLOOKUP($B328,'Allokerad kvv'!$B$2:$AV$468,MATCH(K$2,'Allokerad kvv'!$B$2:$AV$2,0),FALSE),VLOOKUP($B328,'Justerad allokering'!$B$2:$AG$462,MATCH(K$2,'Justerad allokering'!$B$2:$AF$2,0),FALSE))</f>
        <v>0</v>
      </c>
      <c r="L328" s="28">
        <f>IF(ISERROR(1/VLOOKUP($B328,'Justerad allokering'!$B$2:$AG$462,MATCH(L$2,'Justerad allokering'!$B$2:$AF$2,0),FALSE)),VLOOKUP($B328,'Allokerad kvv'!$B$2:$AV$468,MATCH(L$2,'Allokerad kvv'!$B$2:$AV$2,0),FALSE),VLOOKUP($B328,'Justerad allokering'!$B$2:$AG$462,MATCH(L$2,'Justerad allokering'!$B$2:$AF$2,0),FALSE))</f>
        <v>0</v>
      </c>
      <c r="M328" s="28">
        <f>IF(ISERROR(1/VLOOKUP($B328,'Justerad allokering'!$B$2:$AG$462,MATCH(M$2,'Justerad allokering'!$B$2:$AF$2,0),FALSE)),VLOOKUP($B328,'Allokerad kvv'!$B$2:$AV$468,MATCH(M$2,'Allokerad kvv'!$B$2:$AV$2,0),FALSE),VLOOKUP($B328,'Justerad allokering'!$B$2:$AG$462,MATCH(M$2,'Justerad allokering'!$B$2:$AF$2,0),FALSE))</f>
        <v>0</v>
      </c>
      <c r="N328" s="28">
        <f>IF(ISERROR(1/VLOOKUP($B328,'Justerad allokering'!$B$2:$AG$462,MATCH(N$2,'Justerad allokering'!$B$2:$AF$2,0),FALSE)),VLOOKUP($B328,'Allokerad kvv'!$B$2:$AV$468,MATCH(N$2,'Allokerad kvv'!$B$2:$AV$2,0),FALSE),VLOOKUP($B328,'Justerad allokering'!$B$2:$AG$462,MATCH(N$2,'Justerad allokering'!$B$2:$AF$2,0),FALSE))</f>
        <v>0</v>
      </c>
      <c r="O328" s="28">
        <f>IF(ISERROR(1/VLOOKUP($B328,'Justerad allokering'!$B$2:$AG$462,MATCH(O$2,'Justerad allokering'!$B$2:$AF$2,0),FALSE)),VLOOKUP($B328,'Allokerad kvv'!$B$2:$AV$468,MATCH(O$2,'Allokerad kvv'!$B$2:$AV$2,0),FALSE),VLOOKUP($B328,'Justerad allokering'!$B$2:$AG$462,MATCH(O$2,'Justerad allokering'!$B$2:$AF$2,0),FALSE))</f>
        <v>0</v>
      </c>
      <c r="P328" s="28">
        <f>IF(ISERROR(1/VLOOKUP($B328,'Justerad allokering'!$B$2:$AG$462,MATCH(P$2,'Justerad allokering'!$B$2:$AF$2,0),FALSE)),VLOOKUP($B328,'Allokerad kvv'!$B$2:$AV$468,MATCH(P$2,'Allokerad kvv'!$B$2:$AV$2,0),FALSE),VLOOKUP($B328,'Justerad allokering'!$B$2:$AG$462,MATCH(P$2,'Justerad allokering'!$B$2:$AF$2,0),FALSE))</f>
        <v>0</v>
      </c>
      <c r="Q328" s="28">
        <f>IF(ISERROR(1/VLOOKUP($B328,'Justerad allokering'!$B$2:$AG$462,MATCH(Q$2,'Justerad allokering'!$B$2:$AF$2,0),FALSE)),VLOOKUP($B328,'Allokerad kvv'!$B$2:$AV$468,MATCH(Q$2,'Allokerad kvv'!$B$2:$AV$2,0),FALSE),VLOOKUP($B328,'Justerad allokering'!$B$2:$AG$462,MATCH(Q$2,'Justerad allokering'!$B$2:$AF$2,0),FALSE))</f>
        <v>0</v>
      </c>
      <c r="R328" s="28">
        <f>IF(ISERROR(1/VLOOKUP($B328,'Justerad allokering'!$B$2:$AG$462,MATCH(R$2,'Justerad allokering'!$B$2:$AF$2,0),FALSE)),VLOOKUP($B328,'Allokerad kvv'!$B$2:$AV$468,MATCH(R$2,'Allokerad kvv'!$B$2:$AV$2,0),FALSE),VLOOKUP($B328,'Justerad allokering'!$B$2:$AG$462,MATCH(R$2,'Justerad allokering'!$B$2:$AF$2,0),FALSE))</f>
        <v>0</v>
      </c>
      <c r="S328" s="28">
        <f>IF(ISERROR(1/VLOOKUP($B328,'Justerad allokering'!$B$2:$AG$462,MATCH(S$2,'Justerad allokering'!$B$2:$AF$2,0),FALSE)),VLOOKUP($B328,'Allokerad kvv'!$B$2:$AV$468,MATCH(S$2,'Allokerad kvv'!$B$2:$AV$2,0),FALSE),VLOOKUP($B328,'Justerad allokering'!$B$2:$AG$462,MATCH(S$2,'Justerad allokering'!$B$2:$AF$2,0),FALSE))</f>
        <v>0</v>
      </c>
      <c r="T328" s="28">
        <f>IF(ISERROR(1/VLOOKUP($B328,'Justerad allokering'!$B$2:$AG$462,MATCH(T$2,'Justerad allokering'!$B$2:$AF$2,0),FALSE)),VLOOKUP($B328,'Allokerad kvv'!$B$2:$AV$468,MATCH(T$2,'Allokerad kvv'!$B$2:$AV$2,0),FALSE),VLOOKUP($B328,'Justerad allokering'!$B$2:$AG$462,MATCH(T$2,'Justerad allokering'!$B$2:$AF$2,0),FALSE))</f>
        <v>0</v>
      </c>
      <c r="U328" s="28">
        <f>IF(ISERROR(1/VLOOKUP($B328,'Justerad allokering'!$B$2:$AG$462,MATCH(U$2,'Justerad allokering'!$B$2:$AF$2,0),FALSE)),VLOOKUP($B328,'Allokerad kvv'!$B$2:$AV$468,MATCH(U$2,'Allokerad kvv'!$B$2:$AV$2,0),FALSE),VLOOKUP($B328,'Justerad allokering'!$B$2:$AG$462,MATCH(U$2,'Justerad allokering'!$B$2:$AF$2,0),FALSE))</f>
        <v>0</v>
      </c>
      <c r="V328" s="28">
        <f>IF(ISERROR(1/VLOOKUP($B328,'Justerad allokering'!$B$2:$AG$462,MATCH(V$2,'Justerad allokering'!$B$2:$AF$2,0),FALSE)),VLOOKUP($B328,'Allokerad kvv'!$B$2:$AV$468,MATCH(V$2,'Allokerad kvv'!$B$2:$AV$2,0),FALSE),VLOOKUP($B328,'Justerad allokering'!$B$2:$AG$462,MATCH(V$2,'Justerad allokering'!$B$2:$AF$2,0),FALSE))</f>
        <v>0</v>
      </c>
      <c r="W328" s="28">
        <f>IF(ISERROR(1/VLOOKUP($B328,'Justerad allokering'!$B$2:$AG$462,MATCH(W$2,'Justerad allokering'!$B$2:$AF$2,0),FALSE)),VLOOKUP($B328,'Allokerad kvv'!$B$2:$AV$468,MATCH(W$2,'Allokerad kvv'!$B$2:$AV$2,0),FALSE),VLOOKUP($B328,'Justerad allokering'!$B$2:$AG$462,MATCH(W$2,'Justerad allokering'!$B$2:$AF$2,0),FALSE))</f>
        <v>0</v>
      </c>
      <c r="X328" s="28">
        <f>IF(ISERROR(1/VLOOKUP($B328,'Justerad allokering'!$B$2:$AG$462,MATCH(X$2,'Justerad allokering'!$B$2:$AF$2,0),FALSE)),VLOOKUP($B328,'Allokerad kvv'!$B$2:$AV$468,MATCH(X$2,'Allokerad kvv'!$B$2:$AV$2,0),FALSE),VLOOKUP($B328,'Justerad allokering'!$B$2:$AG$462,MATCH(X$2,'Justerad allokering'!$B$2:$AF$2,0),FALSE))</f>
        <v>0</v>
      </c>
      <c r="Y328" s="28">
        <f>IF(ISERROR(1/VLOOKUP($B328,'Justerad allokering'!$B$2:$AG$462,MATCH(Y$2,'Justerad allokering'!$B$2:$AF$2,0),FALSE)),VLOOKUP($B328,'Allokerad kvv'!$B$2:$AV$468,MATCH(Y$2,'Allokerad kvv'!$B$2:$AV$2,0),FALSE),VLOOKUP($B328,'Justerad allokering'!$B$2:$AG$462,MATCH(Y$2,'Justerad allokering'!$B$2:$AF$2,0),FALSE))</f>
        <v>0</v>
      </c>
      <c r="Z328" s="28">
        <f>IF(ISERROR(1/VLOOKUP($B328,'Justerad allokering'!$B$2:$AG$462,MATCH(Z$2,'Justerad allokering'!$B$2:$AF$2,0),FALSE)),VLOOKUP($B328,'Allokerad kvv'!$B$2:$AV$468,MATCH(Z$2,'Allokerad kvv'!$B$2:$AV$2,0),FALSE),VLOOKUP($B328,'Justerad allokering'!$B$2:$AG$462,MATCH(Z$2,'Justerad allokering'!$B$2:$AF$2,0),FALSE))</f>
        <v>0</v>
      </c>
      <c r="AA328" s="28"/>
      <c r="AB328" s="28"/>
      <c r="AE328">
        <f t="shared" si="15"/>
        <v>0</v>
      </c>
      <c r="AG328">
        <f t="shared" si="16"/>
        <v>0</v>
      </c>
      <c r="AH328">
        <f t="shared" si="17"/>
        <v>0</v>
      </c>
      <c r="AI328" s="55" t="str">
        <f>IF(AH328=0,"",AH328/VLOOKUP(B328,Kraftvärmeprod!$B$1:$BC$480,MATCH("Summa tillförd energi exklusive rökgaskondensering",Kraftvärmeprod!$B$1:$BC$1,0),FALSE))</f>
        <v/>
      </c>
    </row>
    <row r="329" spans="1:35" x14ac:dyDescent="0.35">
      <c r="A329" s="28" t="s">
        <v>440</v>
      </c>
      <c r="B329" s="28" t="s">
        <v>442</v>
      </c>
      <c r="C329" s="28">
        <f>IF(ISERROR(1/VLOOKUP($B329,'Justerad allokering'!$B$2:$AG$462,MATCH(C$2,'Justerad allokering'!$B$2:$AF$2,0),FALSE)),VLOOKUP($B329,'Allokerad kvv'!$B$2:$AV$468,MATCH(C$2,'Allokerad kvv'!$B$2:$AV$2,0),FALSE),VLOOKUP($B329,'Justerad allokering'!$B$2:$AG$462,MATCH(C$2,'Justerad allokering'!$B$2:$AF$2,0),FALSE))</f>
        <v>0</v>
      </c>
      <c r="D329" s="28">
        <f>IF(ISERROR(1/VLOOKUP($B329,'Justerad allokering'!$B$2:$AG$462,MATCH(D$2,'Justerad allokering'!$B$2:$AF$2,0),FALSE)),VLOOKUP($B329,'Allokerad kvv'!$B$2:$AV$468,MATCH(D$2,'Allokerad kvv'!$B$2:$AV$2,0),FALSE),VLOOKUP($B329,'Justerad allokering'!$B$2:$AG$462,MATCH(D$2,'Justerad allokering'!$B$2:$AF$2,0),FALSE))</f>
        <v>0</v>
      </c>
      <c r="E329" s="28">
        <f>IF(ISERROR(1/VLOOKUP($B329,'Justerad allokering'!$B$2:$AG$462,MATCH(E$2,'Justerad allokering'!$B$2:$AF$2,0),FALSE)),VLOOKUP($B329,'Allokerad kvv'!$B$2:$AV$468,MATCH(E$2,'Allokerad kvv'!$B$2:$AV$2,0),FALSE),VLOOKUP($B329,'Justerad allokering'!$B$2:$AG$462,MATCH(E$2,'Justerad allokering'!$B$2:$AF$2,0),FALSE))</f>
        <v>0</v>
      </c>
      <c r="F329" s="28">
        <f>IF(ISERROR(1/VLOOKUP($B329,'Justerad allokering'!$B$2:$AG$462,MATCH(F$2,'Justerad allokering'!$B$2:$AF$2,0),FALSE)),VLOOKUP($B329,'Allokerad kvv'!$B$2:$AV$468,MATCH(F$2,'Allokerad kvv'!$B$2:$AV$2,0),FALSE),VLOOKUP($B329,'Justerad allokering'!$B$2:$AG$462,MATCH(F$2,'Justerad allokering'!$B$2:$AF$2,0),FALSE))</f>
        <v>0</v>
      </c>
      <c r="G329" s="28">
        <f>IF(ISERROR(1/VLOOKUP($B329,'Justerad allokering'!$B$2:$AG$462,MATCH(G$2,'Justerad allokering'!$B$2:$AF$2,0),FALSE)),VLOOKUP($B329,'Allokerad kvv'!$B$2:$AV$468,MATCH(G$2,'Allokerad kvv'!$B$2:$AV$2,0),FALSE),VLOOKUP($B329,'Justerad allokering'!$B$2:$AG$462,MATCH(G$2,'Justerad allokering'!$B$2:$AF$2,0),FALSE))</f>
        <v>0</v>
      </c>
      <c r="H329" s="28">
        <f>IF(ISERROR(1/VLOOKUP($B329,'Justerad allokering'!$B$2:$AG$462,MATCH(H$2,'Justerad allokering'!$B$2:$AF$2,0),FALSE)),VLOOKUP($B329,'Allokerad kvv'!$B$2:$AV$468,MATCH(H$2,'Allokerad kvv'!$B$2:$AV$2,0),FALSE),VLOOKUP($B329,'Justerad allokering'!$B$2:$AG$462,MATCH(H$2,'Justerad allokering'!$B$2:$AF$2,0),FALSE))</f>
        <v>0</v>
      </c>
      <c r="I329" s="28">
        <f>IF(ISERROR(1/VLOOKUP($B329,'Justerad allokering'!$B$2:$AG$462,MATCH(I$2,'Justerad allokering'!$B$2:$AF$2,0),FALSE)),VLOOKUP($B329,'Allokerad kvv'!$B$2:$AV$468,MATCH(I$2,'Allokerad kvv'!$B$2:$AV$2,0),FALSE),VLOOKUP($B329,'Justerad allokering'!$B$2:$AG$462,MATCH(I$2,'Justerad allokering'!$B$2:$AF$2,0),FALSE))</f>
        <v>0</v>
      </c>
      <c r="J329" s="28">
        <f>IF(ISERROR(1/VLOOKUP($B329,'Justerad allokering'!$B$2:$AG$462,MATCH(J$2,'Justerad allokering'!$B$2:$AF$2,0),FALSE)),VLOOKUP($B329,'Allokerad kvv'!$B$2:$AV$468,MATCH(J$2,'Allokerad kvv'!$B$2:$AV$2,0),FALSE),VLOOKUP($B329,'Justerad allokering'!$B$2:$AG$462,MATCH(J$2,'Justerad allokering'!$B$2:$AF$2,0),FALSE))</f>
        <v>0</v>
      </c>
      <c r="K329" s="28">
        <f>IF(ISERROR(1/VLOOKUP($B329,'Justerad allokering'!$B$2:$AG$462,MATCH(K$2,'Justerad allokering'!$B$2:$AF$2,0),FALSE)),VLOOKUP($B329,'Allokerad kvv'!$B$2:$AV$468,MATCH(K$2,'Allokerad kvv'!$B$2:$AV$2,0),FALSE),VLOOKUP($B329,'Justerad allokering'!$B$2:$AG$462,MATCH(K$2,'Justerad allokering'!$B$2:$AF$2,0),FALSE))</f>
        <v>0</v>
      </c>
      <c r="L329" s="28">
        <f>IF(ISERROR(1/VLOOKUP($B329,'Justerad allokering'!$B$2:$AG$462,MATCH(L$2,'Justerad allokering'!$B$2:$AF$2,0),FALSE)),VLOOKUP($B329,'Allokerad kvv'!$B$2:$AV$468,MATCH(L$2,'Allokerad kvv'!$B$2:$AV$2,0),FALSE),VLOOKUP($B329,'Justerad allokering'!$B$2:$AG$462,MATCH(L$2,'Justerad allokering'!$B$2:$AF$2,0),FALSE))</f>
        <v>0</v>
      </c>
      <c r="M329" s="28">
        <f>IF(ISERROR(1/VLOOKUP($B329,'Justerad allokering'!$B$2:$AG$462,MATCH(M$2,'Justerad allokering'!$B$2:$AF$2,0),FALSE)),VLOOKUP($B329,'Allokerad kvv'!$B$2:$AV$468,MATCH(M$2,'Allokerad kvv'!$B$2:$AV$2,0),FALSE),VLOOKUP($B329,'Justerad allokering'!$B$2:$AG$462,MATCH(M$2,'Justerad allokering'!$B$2:$AF$2,0),FALSE))</f>
        <v>0</v>
      </c>
      <c r="N329" s="28">
        <f>IF(ISERROR(1/VLOOKUP($B329,'Justerad allokering'!$B$2:$AG$462,MATCH(N$2,'Justerad allokering'!$B$2:$AF$2,0),FALSE)),VLOOKUP($B329,'Allokerad kvv'!$B$2:$AV$468,MATCH(N$2,'Allokerad kvv'!$B$2:$AV$2,0),FALSE),VLOOKUP($B329,'Justerad allokering'!$B$2:$AG$462,MATCH(N$2,'Justerad allokering'!$B$2:$AF$2,0),FALSE))</f>
        <v>0</v>
      </c>
      <c r="O329" s="28">
        <f>IF(ISERROR(1/VLOOKUP($B329,'Justerad allokering'!$B$2:$AG$462,MATCH(O$2,'Justerad allokering'!$B$2:$AF$2,0),FALSE)),VLOOKUP($B329,'Allokerad kvv'!$B$2:$AV$468,MATCH(O$2,'Allokerad kvv'!$B$2:$AV$2,0),FALSE),VLOOKUP($B329,'Justerad allokering'!$B$2:$AG$462,MATCH(O$2,'Justerad allokering'!$B$2:$AF$2,0),FALSE))</f>
        <v>0</v>
      </c>
      <c r="P329" s="28">
        <f>IF(ISERROR(1/VLOOKUP($B329,'Justerad allokering'!$B$2:$AG$462,MATCH(P$2,'Justerad allokering'!$B$2:$AF$2,0),FALSE)),VLOOKUP($B329,'Allokerad kvv'!$B$2:$AV$468,MATCH(P$2,'Allokerad kvv'!$B$2:$AV$2,0),FALSE),VLOOKUP($B329,'Justerad allokering'!$B$2:$AG$462,MATCH(P$2,'Justerad allokering'!$B$2:$AF$2,0),FALSE))</f>
        <v>0</v>
      </c>
      <c r="Q329" s="28">
        <f>IF(ISERROR(1/VLOOKUP($B329,'Justerad allokering'!$B$2:$AG$462,MATCH(Q$2,'Justerad allokering'!$B$2:$AF$2,0),FALSE)),VLOOKUP($B329,'Allokerad kvv'!$B$2:$AV$468,MATCH(Q$2,'Allokerad kvv'!$B$2:$AV$2,0),FALSE),VLOOKUP($B329,'Justerad allokering'!$B$2:$AG$462,MATCH(Q$2,'Justerad allokering'!$B$2:$AF$2,0),FALSE))</f>
        <v>0</v>
      </c>
      <c r="R329" s="28">
        <f>IF(ISERROR(1/VLOOKUP($B329,'Justerad allokering'!$B$2:$AG$462,MATCH(R$2,'Justerad allokering'!$B$2:$AF$2,0),FALSE)),VLOOKUP($B329,'Allokerad kvv'!$B$2:$AV$468,MATCH(R$2,'Allokerad kvv'!$B$2:$AV$2,0),FALSE),VLOOKUP($B329,'Justerad allokering'!$B$2:$AG$462,MATCH(R$2,'Justerad allokering'!$B$2:$AF$2,0),FALSE))</f>
        <v>0</v>
      </c>
      <c r="S329" s="28">
        <f>IF(ISERROR(1/VLOOKUP($B329,'Justerad allokering'!$B$2:$AG$462,MATCH(S$2,'Justerad allokering'!$B$2:$AF$2,0),FALSE)),VLOOKUP($B329,'Allokerad kvv'!$B$2:$AV$468,MATCH(S$2,'Allokerad kvv'!$B$2:$AV$2,0),FALSE),VLOOKUP($B329,'Justerad allokering'!$B$2:$AG$462,MATCH(S$2,'Justerad allokering'!$B$2:$AF$2,0),FALSE))</f>
        <v>0</v>
      </c>
      <c r="T329" s="28">
        <f>IF(ISERROR(1/VLOOKUP($B329,'Justerad allokering'!$B$2:$AG$462,MATCH(T$2,'Justerad allokering'!$B$2:$AF$2,0),FALSE)),VLOOKUP($B329,'Allokerad kvv'!$B$2:$AV$468,MATCH(T$2,'Allokerad kvv'!$B$2:$AV$2,0),FALSE),VLOOKUP($B329,'Justerad allokering'!$B$2:$AG$462,MATCH(T$2,'Justerad allokering'!$B$2:$AF$2,0),FALSE))</f>
        <v>0</v>
      </c>
      <c r="U329" s="28">
        <f>IF(ISERROR(1/VLOOKUP($B329,'Justerad allokering'!$B$2:$AG$462,MATCH(U$2,'Justerad allokering'!$B$2:$AF$2,0),FALSE)),VLOOKUP($B329,'Allokerad kvv'!$B$2:$AV$468,MATCH(U$2,'Allokerad kvv'!$B$2:$AV$2,0),FALSE),VLOOKUP($B329,'Justerad allokering'!$B$2:$AG$462,MATCH(U$2,'Justerad allokering'!$B$2:$AF$2,0),FALSE))</f>
        <v>0</v>
      </c>
      <c r="V329" s="28">
        <f>IF(ISERROR(1/VLOOKUP($B329,'Justerad allokering'!$B$2:$AG$462,MATCH(V$2,'Justerad allokering'!$B$2:$AF$2,0),FALSE)),VLOOKUP($B329,'Allokerad kvv'!$B$2:$AV$468,MATCH(V$2,'Allokerad kvv'!$B$2:$AV$2,0),FALSE),VLOOKUP($B329,'Justerad allokering'!$B$2:$AG$462,MATCH(V$2,'Justerad allokering'!$B$2:$AF$2,0),FALSE))</f>
        <v>0</v>
      </c>
      <c r="W329" s="28">
        <f>IF(ISERROR(1/VLOOKUP($B329,'Justerad allokering'!$B$2:$AG$462,MATCH(W$2,'Justerad allokering'!$B$2:$AF$2,0),FALSE)),VLOOKUP($B329,'Allokerad kvv'!$B$2:$AV$468,MATCH(W$2,'Allokerad kvv'!$B$2:$AV$2,0),FALSE),VLOOKUP($B329,'Justerad allokering'!$B$2:$AG$462,MATCH(W$2,'Justerad allokering'!$B$2:$AF$2,0),FALSE))</f>
        <v>0</v>
      </c>
      <c r="X329" s="28">
        <f>IF(ISERROR(1/VLOOKUP($B329,'Justerad allokering'!$B$2:$AG$462,MATCH(X$2,'Justerad allokering'!$B$2:$AF$2,0),FALSE)),VLOOKUP($B329,'Allokerad kvv'!$B$2:$AV$468,MATCH(X$2,'Allokerad kvv'!$B$2:$AV$2,0),FALSE),VLOOKUP($B329,'Justerad allokering'!$B$2:$AG$462,MATCH(X$2,'Justerad allokering'!$B$2:$AF$2,0),FALSE))</f>
        <v>0</v>
      </c>
      <c r="Y329" s="28">
        <f>IF(ISERROR(1/VLOOKUP($B329,'Justerad allokering'!$B$2:$AG$462,MATCH(Y$2,'Justerad allokering'!$B$2:$AF$2,0),FALSE)),VLOOKUP($B329,'Allokerad kvv'!$B$2:$AV$468,MATCH(Y$2,'Allokerad kvv'!$B$2:$AV$2,0),FALSE),VLOOKUP($B329,'Justerad allokering'!$B$2:$AG$462,MATCH(Y$2,'Justerad allokering'!$B$2:$AF$2,0),FALSE))</f>
        <v>0</v>
      </c>
      <c r="Z329" s="28">
        <f>IF(ISERROR(1/VLOOKUP($B329,'Justerad allokering'!$B$2:$AG$462,MATCH(Z$2,'Justerad allokering'!$B$2:$AF$2,0),FALSE)),VLOOKUP($B329,'Allokerad kvv'!$B$2:$AV$468,MATCH(Z$2,'Allokerad kvv'!$B$2:$AV$2,0),FALSE),VLOOKUP($B329,'Justerad allokering'!$B$2:$AG$462,MATCH(Z$2,'Justerad allokering'!$B$2:$AF$2,0),FALSE))</f>
        <v>0</v>
      </c>
      <c r="AA329" s="28"/>
      <c r="AB329" s="28"/>
      <c r="AE329">
        <f t="shared" si="15"/>
        <v>0</v>
      </c>
      <c r="AG329">
        <f t="shared" si="16"/>
        <v>0</v>
      </c>
      <c r="AH329">
        <f t="shared" si="17"/>
        <v>0</v>
      </c>
      <c r="AI329" s="55" t="str">
        <f>IF(AH329=0,"",AH329/VLOOKUP(B329,Kraftvärmeprod!$B$1:$BC$480,MATCH("Summa tillförd energi exklusive rökgaskondensering",Kraftvärmeprod!$B$1:$BC$1,0),FALSE))</f>
        <v/>
      </c>
    </row>
    <row r="330" spans="1:35" x14ac:dyDescent="0.35">
      <c r="A330" s="28" t="s">
        <v>443</v>
      </c>
      <c r="B330" s="28" t="s">
        <v>444</v>
      </c>
      <c r="C330" s="28">
        <f>IF(ISERROR(1/VLOOKUP($B330,'Justerad allokering'!$B$2:$AG$462,MATCH(C$2,'Justerad allokering'!$B$2:$AF$2,0),FALSE)),VLOOKUP($B330,'Allokerad kvv'!$B$2:$AV$468,MATCH(C$2,'Allokerad kvv'!$B$2:$AV$2,0),FALSE),VLOOKUP($B330,'Justerad allokering'!$B$2:$AG$462,MATCH(C$2,'Justerad allokering'!$B$2:$AF$2,0),FALSE))</f>
        <v>23.479900000000001</v>
      </c>
      <c r="D330" s="28">
        <f>IF(ISERROR(1/VLOOKUP($B330,'Justerad allokering'!$B$2:$AG$462,MATCH(D$2,'Justerad allokering'!$B$2:$AF$2,0),FALSE)),VLOOKUP($B330,'Allokerad kvv'!$B$2:$AV$468,MATCH(D$2,'Allokerad kvv'!$B$2:$AV$2,0),FALSE),VLOOKUP($B330,'Justerad allokering'!$B$2:$AG$462,MATCH(D$2,'Justerad allokering'!$B$2:$AF$2,0),FALSE))</f>
        <v>0</v>
      </c>
      <c r="E330" s="28">
        <f>IF(ISERROR(1/VLOOKUP($B330,'Justerad allokering'!$B$2:$AG$462,MATCH(E$2,'Justerad allokering'!$B$2:$AF$2,0),FALSE)),VLOOKUP($B330,'Allokerad kvv'!$B$2:$AV$468,MATCH(E$2,'Allokerad kvv'!$B$2:$AV$2,0),FALSE),VLOOKUP($B330,'Justerad allokering'!$B$2:$AG$462,MATCH(E$2,'Justerad allokering'!$B$2:$AF$2,0),FALSE))</f>
        <v>2.8086199999999999</v>
      </c>
      <c r="F330" s="28">
        <f>IF(ISERROR(1/VLOOKUP($B330,'Justerad allokering'!$B$2:$AG$462,MATCH(F$2,'Justerad allokering'!$B$2:$AF$2,0),FALSE)),VLOOKUP($B330,'Allokerad kvv'!$B$2:$AV$468,MATCH(F$2,'Allokerad kvv'!$B$2:$AV$2,0),FALSE),VLOOKUP($B330,'Justerad allokering'!$B$2:$AG$462,MATCH(F$2,'Justerad allokering'!$B$2:$AF$2,0),FALSE))</f>
        <v>0</v>
      </c>
      <c r="G330" s="28">
        <f>IF(ISERROR(1/VLOOKUP($B330,'Justerad allokering'!$B$2:$AG$462,MATCH(G$2,'Justerad allokering'!$B$2:$AF$2,0),FALSE)),VLOOKUP($B330,'Allokerad kvv'!$B$2:$AV$468,MATCH(G$2,'Allokerad kvv'!$B$2:$AV$2,0),FALSE),VLOOKUP($B330,'Justerad allokering'!$B$2:$AG$462,MATCH(G$2,'Justerad allokering'!$B$2:$AF$2,0),FALSE))</f>
        <v>0</v>
      </c>
      <c r="H330" s="28">
        <f>IF(ISERROR(1/VLOOKUP($B330,'Justerad allokering'!$B$2:$AG$462,MATCH(H$2,'Justerad allokering'!$B$2:$AF$2,0),FALSE)),VLOOKUP($B330,'Allokerad kvv'!$B$2:$AV$468,MATCH(H$2,'Allokerad kvv'!$B$2:$AV$2,0),FALSE),VLOOKUP($B330,'Justerad allokering'!$B$2:$AG$462,MATCH(H$2,'Justerad allokering'!$B$2:$AF$2,0),FALSE))</f>
        <v>0</v>
      </c>
      <c r="I330" s="28">
        <f>IF(ISERROR(1/VLOOKUP($B330,'Justerad allokering'!$B$2:$AG$462,MATCH(I$2,'Justerad allokering'!$B$2:$AF$2,0),FALSE)),VLOOKUP($B330,'Allokerad kvv'!$B$2:$AV$468,MATCH(I$2,'Allokerad kvv'!$B$2:$AV$2,0),FALSE),VLOOKUP($B330,'Justerad allokering'!$B$2:$AG$462,MATCH(I$2,'Justerad allokering'!$B$2:$AF$2,0),FALSE))</f>
        <v>0</v>
      </c>
      <c r="J330" s="28">
        <f>IF(ISERROR(1/VLOOKUP($B330,'Justerad allokering'!$B$2:$AG$462,MATCH(J$2,'Justerad allokering'!$B$2:$AF$2,0),FALSE)),VLOOKUP($B330,'Allokerad kvv'!$B$2:$AV$468,MATCH(J$2,'Allokerad kvv'!$B$2:$AV$2,0),FALSE),VLOOKUP($B330,'Justerad allokering'!$B$2:$AG$462,MATCH(J$2,'Justerad allokering'!$B$2:$AF$2,0),FALSE))</f>
        <v>5.10792</v>
      </c>
      <c r="K330" s="28">
        <f>IF(ISERROR(1/VLOOKUP($B330,'Justerad allokering'!$B$2:$AG$462,MATCH(K$2,'Justerad allokering'!$B$2:$AF$2,0),FALSE)),VLOOKUP($B330,'Allokerad kvv'!$B$2:$AV$468,MATCH(K$2,'Allokerad kvv'!$B$2:$AV$2,0),FALSE),VLOOKUP($B330,'Justerad allokering'!$B$2:$AG$462,MATCH(K$2,'Justerad allokering'!$B$2:$AF$2,0),FALSE))</f>
        <v>3.4120200000000001</v>
      </c>
      <c r="L330" s="28">
        <f>IF(ISERROR(1/VLOOKUP($B330,'Justerad allokering'!$B$2:$AG$462,MATCH(L$2,'Justerad allokering'!$B$2:$AF$2,0),FALSE)),VLOOKUP($B330,'Allokerad kvv'!$B$2:$AV$468,MATCH(L$2,'Allokerad kvv'!$B$2:$AV$2,0),FALSE),VLOOKUP($B330,'Justerad allokering'!$B$2:$AG$462,MATCH(L$2,'Justerad allokering'!$B$2:$AF$2,0),FALSE))</f>
        <v>0</v>
      </c>
      <c r="M330" s="28">
        <f>IF(ISERROR(1/VLOOKUP($B330,'Justerad allokering'!$B$2:$AG$462,MATCH(M$2,'Justerad allokering'!$B$2:$AF$2,0),FALSE)),VLOOKUP($B330,'Allokerad kvv'!$B$2:$AV$468,MATCH(M$2,'Allokerad kvv'!$B$2:$AV$2,0),FALSE),VLOOKUP($B330,'Justerad allokering'!$B$2:$AG$462,MATCH(M$2,'Justerad allokering'!$B$2:$AF$2,0),FALSE))</f>
        <v>119.53700000000001</v>
      </c>
      <c r="N330" s="28">
        <f>IF(ISERROR(1/VLOOKUP($B330,'Justerad allokering'!$B$2:$AG$462,MATCH(N$2,'Justerad allokering'!$B$2:$AF$2,0),FALSE)),VLOOKUP($B330,'Allokerad kvv'!$B$2:$AV$468,MATCH(N$2,'Allokerad kvv'!$B$2:$AV$2,0),FALSE),VLOOKUP($B330,'Justerad allokering'!$B$2:$AG$462,MATCH(N$2,'Justerad allokering'!$B$2:$AF$2,0),FALSE))</f>
        <v>11.651999999999999</v>
      </c>
      <c r="O330" s="28">
        <f>IF(ISERROR(1/VLOOKUP($B330,'Justerad allokering'!$B$2:$AG$462,MATCH(O$2,'Justerad allokering'!$B$2:$AF$2,0),FALSE)),VLOOKUP($B330,'Allokerad kvv'!$B$2:$AV$468,MATCH(O$2,'Allokerad kvv'!$B$2:$AV$2,0),FALSE),VLOOKUP($B330,'Justerad allokering'!$B$2:$AG$462,MATCH(O$2,'Justerad allokering'!$B$2:$AF$2,0),FALSE))</f>
        <v>0</v>
      </c>
      <c r="P330" s="28">
        <f>IF(ISERROR(1/VLOOKUP($B330,'Justerad allokering'!$B$2:$AG$462,MATCH(P$2,'Justerad allokering'!$B$2:$AF$2,0),FALSE)),VLOOKUP($B330,'Allokerad kvv'!$B$2:$AV$468,MATCH(P$2,'Allokerad kvv'!$B$2:$AV$2,0),FALSE),VLOOKUP($B330,'Justerad allokering'!$B$2:$AG$462,MATCH(P$2,'Justerad allokering'!$B$2:$AF$2,0),FALSE))</f>
        <v>0</v>
      </c>
      <c r="Q330" s="28">
        <f>IF(ISERROR(1/VLOOKUP($B330,'Justerad allokering'!$B$2:$AG$462,MATCH(Q$2,'Justerad allokering'!$B$2:$AF$2,0),FALSE)),VLOOKUP($B330,'Allokerad kvv'!$B$2:$AV$468,MATCH(Q$2,'Allokerad kvv'!$B$2:$AV$2,0),FALSE),VLOOKUP($B330,'Justerad allokering'!$B$2:$AG$462,MATCH(Q$2,'Justerad allokering'!$B$2:$AF$2,0),FALSE))</f>
        <v>0</v>
      </c>
      <c r="R330" s="28">
        <f>IF(ISERROR(1/VLOOKUP($B330,'Justerad allokering'!$B$2:$AG$462,MATCH(R$2,'Justerad allokering'!$B$2:$AF$2,0),FALSE)),VLOOKUP($B330,'Allokerad kvv'!$B$2:$AV$468,MATCH(R$2,'Allokerad kvv'!$B$2:$AV$2,0),FALSE),VLOOKUP($B330,'Justerad allokering'!$B$2:$AG$462,MATCH(R$2,'Justerad allokering'!$B$2:$AF$2,0),FALSE))</f>
        <v>0</v>
      </c>
      <c r="S330" s="28">
        <f>IF(ISERROR(1/VLOOKUP($B330,'Justerad allokering'!$B$2:$AG$462,MATCH(S$2,'Justerad allokering'!$B$2:$AF$2,0),FALSE)),VLOOKUP($B330,'Allokerad kvv'!$B$2:$AV$468,MATCH(S$2,'Allokerad kvv'!$B$2:$AV$2,0),FALSE),VLOOKUP($B330,'Justerad allokering'!$B$2:$AG$462,MATCH(S$2,'Justerad allokering'!$B$2:$AF$2,0),FALSE))</f>
        <v>0</v>
      </c>
      <c r="T330" s="28">
        <f>IF(ISERROR(1/VLOOKUP($B330,'Justerad allokering'!$B$2:$AG$462,MATCH(T$2,'Justerad allokering'!$B$2:$AF$2,0),FALSE)),VLOOKUP($B330,'Allokerad kvv'!$B$2:$AV$468,MATCH(T$2,'Allokerad kvv'!$B$2:$AV$2,0),FALSE),VLOOKUP($B330,'Justerad allokering'!$B$2:$AG$462,MATCH(T$2,'Justerad allokering'!$B$2:$AF$2,0),FALSE))</f>
        <v>0</v>
      </c>
      <c r="U330" s="28">
        <f>IF(ISERROR(1/VLOOKUP($B330,'Justerad allokering'!$B$2:$AG$462,MATCH(U$2,'Justerad allokering'!$B$2:$AF$2,0),FALSE)),VLOOKUP($B330,'Allokerad kvv'!$B$2:$AV$468,MATCH(U$2,'Allokerad kvv'!$B$2:$AV$2,0),FALSE),VLOOKUP($B330,'Justerad allokering'!$B$2:$AG$462,MATCH(U$2,'Justerad allokering'!$B$2:$AF$2,0),FALSE))</f>
        <v>0</v>
      </c>
      <c r="V330" s="28">
        <f>IF(ISERROR(1/VLOOKUP($B330,'Justerad allokering'!$B$2:$AG$462,MATCH(V$2,'Justerad allokering'!$B$2:$AF$2,0),FALSE)),VLOOKUP($B330,'Allokerad kvv'!$B$2:$AV$468,MATCH(V$2,'Allokerad kvv'!$B$2:$AV$2,0),FALSE),VLOOKUP($B330,'Justerad allokering'!$B$2:$AG$462,MATCH(V$2,'Justerad allokering'!$B$2:$AF$2,0),FALSE))</f>
        <v>0</v>
      </c>
      <c r="W330" s="28">
        <f>IF(ISERROR(1/VLOOKUP($B330,'Justerad allokering'!$B$2:$AG$462,MATCH(W$2,'Justerad allokering'!$B$2:$AF$2,0),FALSE)),VLOOKUP($B330,'Allokerad kvv'!$B$2:$AV$468,MATCH(W$2,'Allokerad kvv'!$B$2:$AV$2,0),FALSE),VLOOKUP($B330,'Justerad allokering'!$B$2:$AG$462,MATCH(W$2,'Justerad allokering'!$B$2:$AF$2,0),FALSE))</f>
        <v>0</v>
      </c>
      <c r="X330" s="28">
        <f>IF(ISERROR(1/VLOOKUP($B330,'Justerad allokering'!$B$2:$AG$462,MATCH(X$2,'Justerad allokering'!$B$2:$AF$2,0),FALSE)),VLOOKUP($B330,'Allokerad kvv'!$B$2:$AV$468,MATCH(X$2,'Allokerad kvv'!$B$2:$AV$2,0),FALSE),VLOOKUP($B330,'Justerad allokering'!$B$2:$AG$462,MATCH(X$2,'Justerad allokering'!$B$2:$AF$2,0),FALSE))</f>
        <v>0</v>
      </c>
      <c r="Y330" s="28">
        <f>IF(ISERROR(1/VLOOKUP($B330,'Justerad allokering'!$B$2:$AG$462,MATCH(Y$2,'Justerad allokering'!$B$2:$AF$2,0),FALSE)),VLOOKUP($B330,'Allokerad kvv'!$B$2:$AV$468,MATCH(Y$2,'Allokerad kvv'!$B$2:$AV$2,0),FALSE),VLOOKUP($B330,'Justerad allokering'!$B$2:$AG$462,MATCH(Y$2,'Justerad allokering'!$B$2:$AF$2,0),FALSE))</f>
        <v>0</v>
      </c>
      <c r="Z330" s="28">
        <f>IF(ISERROR(1/VLOOKUP($B330,'Justerad allokering'!$B$2:$AG$462,MATCH(Z$2,'Justerad allokering'!$B$2:$AF$2,0),FALSE)),VLOOKUP($B330,'Allokerad kvv'!$B$2:$AV$468,MATCH(Z$2,'Allokerad kvv'!$B$2:$AV$2,0),FALSE),VLOOKUP($B330,'Justerad allokering'!$B$2:$AG$462,MATCH(Z$2,'Justerad allokering'!$B$2:$AF$2,0),FALSE))</f>
        <v>0</v>
      </c>
      <c r="AA330" s="28"/>
      <c r="AB330" s="28"/>
      <c r="AE330">
        <f t="shared" si="15"/>
        <v>165.99745999999999</v>
      </c>
      <c r="AG330">
        <f t="shared" si="16"/>
        <v>162.58543999999998</v>
      </c>
      <c r="AH330">
        <f t="shared" si="17"/>
        <v>150.93343999999999</v>
      </c>
      <c r="AI330" s="55">
        <f>IF(AH330=0,"",AH330/VLOOKUP(B330,Kraftvärmeprod!$B$1:$BC$480,MATCH("Summa tillförd energi exklusive rökgaskondensering",Kraftvärmeprod!$B$1:$BC$1,0),FALSE))</f>
        <v>0.6098345447860396</v>
      </c>
    </row>
    <row r="331" spans="1:35" x14ac:dyDescent="0.35">
      <c r="A331" s="28" t="s">
        <v>443</v>
      </c>
      <c r="B331" s="28" t="s">
        <v>445</v>
      </c>
      <c r="C331" s="28">
        <f>IF(ISERROR(1/VLOOKUP($B331,'Justerad allokering'!$B$2:$AG$462,MATCH(C$2,'Justerad allokering'!$B$2:$AF$2,0),FALSE)),VLOOKUP($B331,'Allokerad kvv'!$B$2:$AV$468,MATCH(C$2,'Allokerad kvv'!$B$2:$AV$2,0),FALSE),VLOOKUP($B331,'Justerad allokering'!$B$2:$AG$462,MATCH(C$2,'Justerad allokering'!$B$2:$AF$2,0),FALSE))</f>
        <v>0</v>
      </c>
      <c r="D331" s="28">
        <f>IF(ISERROR(1/VLOOKUP($B331,'Justerad allokering'!$B$2:$AG$462,MATCH(D$2,'Justerad allokering'!$B$2:$AF$2,0),FALSE)),VLOOKUP($B331,'Allokerad kvv'!$B$2:$AV$468,MATCH(D$2,'Allokerad kvv'!$B$2:$AV$2,0),FALSE),VLOOKUP($B331,'Justerad allokering'!$B$2:$AG$462,MATCH(D$2,'Justerad allokering'!$B$2:$AF$2,0),FALSE))</f>
        <v>0</v>
      </c>
      <c r="E331" s="28">
        <f>IF(ISERROR(1/VLOOKUP($B331,'Justerad allokering'!$B$2:$AG$462,MATCH(E$2,'Justerad allokering'!$B$2:$AF$2,0),FALSE)),VLOOKUP($B331,'Allokerad kvv'!$B$2:$AV$468,MATCH(E$2,'Allokerad kvv'!$B$2:$AV$2,0),FALSE),VLOOKUP($B331,'Justerad allokering'!$B$2:$AG$462,MATCH(E$2,'Justerad allokering'!$B$2:$AF$2,0),FALSE))</f>
        <v>0</v>
      </c>
      <c r="F331" s="28">
        <f>IF(ISERROR(1/VLOOKUP($B331,'Justerad allokering'!$B$2:$AG$462,MATCH(F$2,'Justerad allokering'!$B$2:$AF$2,0),FALSE)),VLOOKUP($B331,'Allokerad kvv'!$B$2:$AV$468,MATCH(F$2,'Allokerad kvv'!$B$2:$AV$2,0),FALSE),VLOOKUP($B331,'Justerad allokering'!$B$2:$AG$462,MATCH(F$2,'Justerad allokering'!$B$2:$AF$2,0),FALSE))</f>
        <v>0</v>
      </c>
      <c r="G331" s="28">
        <f>IF(ISERROR(1/VLOOKUP($B331,'Justerad allokering'!$B$2:$AG$462,MATCH(G$2,'Justerad allokering'!$B$2:$AF$2,0),FALSE)),VLOOKUP($B331,'Allokerad kvv'!$B$2:$AV$468,MATCH(G$2,'Allokerad kvv'!$B$2:$AV$2,0),FALSE),VLOOKUP($B331,'Justerad allokering'!$B$2:$AG$462,MATCH(G$2,'Justerad allokering'!$B$2:$AF$2,0),FALSE))</f>
        <v>0</v>
      </c>
      <c r="H331" s="28">
        <f>IF(ISERROR(1/VLOOKUP($B331,'Justerad allokering'!$B$2:$AG$462,MATCH(H$2,'Justerad allokering'!$B$2:$AF$2,0),FALSE)),VLOOKUP($B331,'Allokerad kvv'!$B$2:$AV$468,MATCH(H$2,'Allokerad kvv'!$B$2:$AV$2,0),FALSE),VLOOKUP($B331,'Justerad allokering'!$B$2:$AG$462,MATCH(H$2,'Justerad allokering'!$B$2:$AF$2,0),FALSE))</f>
        <v>0</v>
      </c>
      <c r="I331" s="28">
        <f>IF(ISERROR(1/VLOOKUP($B331,'Justerad allokering'!$B$2:$AG$462,MATCH(I$2,'Justerad allokering'!$B$2:$AF$2,0),FALSE)),VLOOKUP($B331,'Allokerad kvv'!$B$2:$AV$468,MATCH(I$2,'Allokerad kvv'!$B$2:$AV$2,0),FALSE),VLOOKUP($B331,'Justerad allokering'!$B$2:$AG$462,MATCH(I$2,'Justerad allokering'!$B$2:$AF$2,0),FALSE))</f>
        <v>0</v>
      </c>
      <c r="J331" s="28">
        <f>IF(ISERROR(1/VLOOKUP($B331,'Justerad allokering'!$B$2:$AG$462,MATCH(J$2,'Justerad allokering'!$B$2:$AF$2,0),FALSE)),VLOOKUP($B331,'Allokerad kvv'!$B$2:$AV$468,MATCH(J$2,'Allokerad kvv'!$B$2:$AV$2,0),FALSE),VLOOKUP($B331,'Justerad allokering'!$B$2:$AG$462,MATCH(J$2,'Justerad allokering'!$B$2:$AF$2,0),FALSE))</f>
        <v>0</v>
      </c>
      <c r="K331" s="28">
        <f>IF(ISERROR(1/VLOOKUP($B331,'Justerad allokering'!$B$2:$AG$462,MATCH(K$2,'Justerad allokering'!$B$2:$AF$2,0),FALSE)),VLOOKUP($B331,'Allokerad kvv'!$B$2:$AV$468,MATCH(K$2,'Allokerad kvv'!$B$2:$AV$2,0),FALSE),VLOOKUP($B331,'Justerad allokering'!$B$2:$AG$462,MATCH(K$2,'Justerad allokering'!$B$2:$AF$2,0),FALSE))</f>
        <v>0</v>
      </c>
      <c r="L331" s="28">
        <f>IF(ISERROR(1/VLOOKUP($B331,'Justerad allokering'!$B$2:$AG$462,MATCH(L$2,'Justerad allokering'!$B$2:$AF$2,0),FALSE)),VLOOKUP($B331,'Allokerad kvv'!$B$2:$AV$468,MATCH(L$2,'Allokerad kvv'!$B$2:$AV$2,0),FALSE),VLOOKUP($B331,'Justerad allokering'!$B$2:$AG$462,MATCH(L$2,'Justerad allokering'!$B$2:$AF$2,0),FALSE))</f>
        <v>0</v>
      </c>
      <c r="M331" s="28">
        <f>IF(ISERROR(1/VLOOKUP($B331,'Justerad allokering'!$B$2:$AG$462,MATCH(M$2,'Justerad allokering'!$B$2:$AF$2,0),FALSE)),VLOOKUP($B331,'Allokerad kvv'!$B$2:$AV$468,MATCH(M$2,'Allokerad kvv'!$B$2:$AV$2,0),FALSE),VLOOKUP($B331,'Justerad allokering'!$B$2:$AG$462,MATCH(M$2,'Justerad allokering'!$B$2:$AF$2,0),FALSE))</f>
        <v>0</v>
      </c>
      <c r="N331" s="28">
        <f>IF(ISERROR(1/VLOOKUP($B331,'Justerad allokering'!$B$2:$AG$462,MATCH(N$2,'Justerad allokering'!$B$2:$AF$2,0),FALSE)),VLOOKUP($B331,'Allokerad kvv'!$B$2:$AV$468,MATCH(N$2,'Allokerad kvv'!$B$2:$AV$2,0),FALSE),VLOOKUP($B331,'Justerad allokering'!$B$2:$AG$462,MATCH(N$2,'Justerad allokering'!$B$2:$AF$2,0),FALSE))</f>
        <v>0</v>
      </c>
      <c r="O331" s="28">
        <f>IF(ISERROR(1/VLOOKUP($B331,'Justerad allokering'!$B$2:$AG$462,MATCH(O$2,'Justerad allokering'!$B$2:$AF$2,0),FALSE)),VLOOKUP($B331,'Allokerad kvv'!$B$2:$AV$468,MATCH(O$2,'Allokerad kvv'!$B$2:$AV$2,0),FALSE),VLOOKUP($B331,'Justerad allokering'!$B$2:$AG$462,MATCH(O$2,'Justerad allokering'!$B$2:$AF$2,0),FALSE))</f>
        <v>0</v>
      </c>
      <c r="P331" s="28">
        <f>IF(ISERROR(1/VLOOKUP($B331,'Justerad allokering'!$B$2:$AG$462,MATCH(P$2,'Justerad allokering'!$B$2:$AF$2,0),FALSE)),VLOOKUP($B331,'Allokerad kvv'!$B$2:$AV$468,MATCH(P$2,'Allokerad kvv'!$B$2:$AV$2,0),FALSE),VLOOKUP($B331,'Justerad allokering'!$B$2:$AG$462,MATCH(P$2,'Justerad allokering'!$B$2:$AF$2,0),FALSE))</f>
        <v>0</v>
      </c>
      <c r="Q331" s="28">
        <f>IF(ISERROR(1/VLOOKUP($B331,'Justerad allokering'!$B$2:$AG$462,MATCH(Q$2,'Justerad allokering'!$B$2:$AF$2,0),FALSE)),VLOOKUP($B331,'Allokerad kvv'!$B$2:$AV$468,MATCH(Q$2,'Allokerad kvv'!$B$2:$AV$2,0),FALSE),VLOOKUP($B331,'Justerad allokering'!$B$2:$AG$462,MATCH(Q$2,'Justerad allokering'!$B$2:$AF$2,0),FALSE))</f>
        <v>0</v>
      </c>
      <c r="R331" s="28">
        <f>IF(ISERROR(1/VLOOKUP($B331,'Justerad allokering'!$B$2:$AG$462,MATCH(R$2,'Justerad allokering'!$B$2:$AF$2,0),FALSE)),VLOOKUP($B331,'Allokerad kvv'!$B$2:$AV$468,MATCH(R$2,'Allokerad kvv'!$B$2:$AV$2,0),FALSE),VLOOKUP($B331,'Justerad allokering'!$B$2:$AG$462,MATCH(R$2,'Justerad allokering'!$B$2:$AF$2,0),FALSE))</f>
        <v>0</v>
      </c>
      <c r="S331" s="28">
        <f>IF(ISERROR(1/VLOOKUP($B331,'Justerad allokering'!$B$2:$AG$462,MATCH(S$2,'Justerad allokering'!$B$2:$AF$2,0),FALSE)),VLOOKUP($B331,'Allokerad kvv'!$B$2:$AV$468,MATCH(S$2,'Allokerad kvv'!$B$2:$AV$2,0),FALSE),VLOOKUP($B331,'Justerad allokering'!$B$2:$AG$462,MATCH(S$2,'Justerad allokering'!$B$2:$AF$2,0),FALSE))</f>
        <v>0</v>
      </c>
      <c r="T331" s="28">
        <f>IF(ISERROR(1/VLOOKUP($B331,'Justerad allokering'!$B$2:$AG$462,MATCH(T$2,'Justerad allokering'!$B$2:$AF$2,0),FALSE)),VLOOKUP($B331,'Allokerad kvv'!$B$2:$AV$468,MATCH(T$2,'Allokerad kvv'!$B$2:$AV$2,0),FALSE),VLOOKUP($B331,'Justerad allokering'!$B$2:$AG$462,MATCH(T$2,'Justerad allokering'!$B$2:$AF$2,0),FALSE))</f>
        <v>0</v>
      </c>
      <c r="U331" s="28">
        <f>IF(ISERROR(1/VLOOKUP($B331,'Justerad allokering'!$B$2:$AG$462,MATCH(U$2,'Justerad allokering'!$B$2:$AF$2,0),FALSE)),VLOOKUP($B331,'Allokerad kvv'!$B$2:$AV$468,MATCH(U$2,'Allokerad kvv'!$B$2:$AV$2,0),FALSE),VLOOKUP($B331,'Justerad allokering'!$B$2:$AG$462,MATCH(U$2,'Justerad allokering'!$B$2:$AF$2,0),FALSE))</f>
        <v>0</v>
      </c>
      <c r="V331" s="28">
        <f>IF(ISERROR(1/VLOOKUP($B331,'Justerad allokering'!$B$2:$AG$462,MATCH(V$2,'Justerad allokering'!$B$2:$AF$2,0),FALSE)),VLOOKUP($B331,'Allokerad kvv'!$B$2:$AV$468,MATCH(V$2,'Allokerad kvv'!$B$2:$AV$2,0),FALSE),VLOOKUP($B331,'Justerad allokering'!$B$2:$AG$462,MATCH(V$2,'Justerad allokering'!$B$2:$AF$2,0),FALSE))</f>
        <v>0</v>
      </c>
      <c r="W331" s="28">
        <f>IF(ISERROR(1/VLOOKUP($B331,'Justerad allokering'!$B$2:$AG$462,MATCH(W$2,'Justerad allokering'!$B$2:$AF$2,0),FALSE)),VLOOKUP($B331,'Allokerad kvv'!$B$2:$AV$468,MATCH(W$2,'Allokerad kvv'!$B$2:$AV$2,0),FALSE),VLOOKUP($B331,'Justerad allokering'!$B$2:$AG$462,MATCH(W$2,'Justerad allokering'!$B$2:$AF$2,0),FALSE))</f>
        <v>0</v>
      </c>
      <c r="X331" s="28">
        <f>IF(ISERROR(1/VLOOKUP($B331,'Justerad allokering'!$B$2:$AG$462,MATCH(X$2,'Justerad allokering'!$B$2:$AF$2,0),FALSE)),VLOOKUP($B331,'Allokerad kvv'!$B$2:$AV$468,MATCH(X$2,'Allokerad kvv'!$B$2:$AV$2,0),FALSE),VLOOKUP($B331,'Justerad allokering'!$B$2:$AG$462,MATCH(X$2,'Justerad allokering'!$B$2:$AF$2,0),FALSE))</f>
        <v>0</v>
      </c>
      <c r="Y331" s="28">
        <f>IF(ISERROR(1/VLOOKUP($B331,'Justerad allokering'!$B$2:$AG$462,MATCH(Y$2,'Justerad allokering'!$B$2:$AF$2,0),FALSE)),VLOOKUP($B331,'Allokerad kvv'!$B$2:$AV$468,MATCH(Y$2,'Allokerad kvv'!$B$2:$AV$2,0),FALSE),VLOOKUP($B331,'Justerad allokering'!$B$2:$AG$462,MATCH(Y$2,'Justerad allokering'!$B$2:$AF$2,0),FALSE))</f>
        <v>0</v>
      </c>
      <c r="Z331" s="28">
        <f>IF(ISERROR(1/VLOOKUP($B331,'Justerad allokering'!$B$2:$AG$462,MATCH(Z$2,'Justerad allokering'!$B$2:$AF$2,0),FALSE)),VLOOKUP($B331,'Allokerad kvv'!$B$2:$AV$468,MATCH(Z$2,'Allokerad kvv'!$B$2:$AV$2,0),FALSE),VLOOKUP($B331,'Justerad allokering'!$B$2:$AG$462,MATCH(Z$2,'Justerad allokering'!$B$2:$AF$2,0),FALSE))</f>
        <v>0</v>
      </c>
      <c r="AA331" s="28"/>
      <c r="AB331" s="28"/>
      <c r="AE331">
        <f t="shared" si="15"/>
        <v>0</v>
      </c>
      <c r="AG331">
        <f t="shared" si="16"/>
        <v>0</v>
      </c>
      <c r="AH331">
        <f t="shared" si="17"/>
        <v>0</v>
      </c>
      <c r="AI331" s="55" t="str">
        <f>IF(AH331=0,"",AH331/VLOOKUP(B331,Kraftvärmeprod!$B$1:$BC$480,MATCH("Summa tillförd energi exklusive rökgaskondensering",Kraftvärmeprod!$B$1:$BC$1,0),FALSE))</f>
        <v/>
      </c>
    </row>
    <row r="332" spans="1:35" x14ac:dyDescent="0.35">
      <c r="A332" s="28" t="s">
        <v>443</v>
      </c>
      <c r="B332" s="28" t="s">
        <v>446</v>
      </c>
      <c r="C332" s="28">
        <f>IF(ISERROR(1/VLOOKUP($B332,'Justerad allokering'!$B$2:$AG$462,MATCH(C$2,'Justerad allokering'!$B$2:$AF$2,0),FALSE)),VLOOKUP($B332,'Allokerad kvv'!$B$2:$AV$468,MATCH(C$2,'Allokerad kvv'!$B$2:$AV$2,0),FALSE),VLOOKUP($B332,'Justerad allokering'!$B$2:$AG$462,MATCH(C$2,'Justerad allokering'!$B$2:$AF$2,0),FALSE))</f>
        <v>0</v>
      </c>
      <c r="D332" s="28">
        <f>IF(ISERROR(1/VLOOKUP($B332,'Justerad allokering'!$B$2:$AG$462,MATCH(D$2,'Justerad allokering'!$B$2:$AF$2,0),FALSE)),VLOOKUP($B332,'Allokerad kvv'!$B$2:$AV$468,MATCH(D$2,'Allokerad kvv'!$B$2:$AV$2,0),FALSE),VLOOKUP($B332,'Justerad allokering'!$B$2:$AG$462,MATCH(D$2,'Justerad allokering'!$B$2:$AF$2,0),FALSE))</f>
        <v>0</v>
      </c>
      <c r="E332" s="28">
        <f>IF(ISERROR(1/VLOOKUP($B332,'Justerad allokering'!$B$2:$AG$462,MATCH(E$2,'Justerad allokering'!$B$2:$AF$2,0),FALSE)),VLOOKUP($B332,'Allokerad kvv'!$B$2:$AV$468,MATCH(E$2,'Allokerad kvv'!$B$2:$AV$2,0),FALSE),VLOOKUP($B332,'Justerad allokering'!$B$2:$AG$462,MATCH(E$2,'Justerad allokering'!$B$2:$AF$2,0),FALSE))</f>
        <v>0</v>
      </c>
      <c r="F332" s="28">
        <f>IF(ISERROR(1/VLOOKUP($B332,'Justerad allokering'!$B$2:$AG$462,MATCH(F$2,'Justerad allokering'!$B$2:$AF$2,0),FALSE)),VLOOKUP($B332,'Allokerad kvv'!$B$2:$AV$468,MATCH(F$2,'Allokerad kvv'!$B$2:$AV$2,0),FALSE),VLOOKUP($B332,'Justerad allokering'!$B$2:$AG$462,MATCH(F$2,'Justerad allokering'!$B$2:$AF$2,0),FALSE))</f>
        <v>0</v>
      </c>
      <c r="G332" s="28">
        <f>IF(ISERROR(1/VLOOKUP($B332,'Justerad allokering'!$B$2:$AG$462,MATCH(G$2,'Justerad allokering'!$B$2:$AF$2,0),FALSE)),VLOOKUP($B332,'Allokerad kvv'!$B$2:$AV$468,MATCH(G$2,'Allokerad kvv'!$B$2:$AV$2,0),FALSE),VLOOKUP($B332,'Justerad allokering'!$B$2:$AG$462,MATCH(G$2,'Justerad allokering'!$B$2:$AF$2,0),FALSE))</f>
        <v>0</v>
      </c>
      <c r="H332" s="28">
        <f>IF(ISERROR(1/VLOOKUP($B332,'Justerad allokering'!$B$2:$AG$462,MATCH(H$2,'Justerad allokering'!$B$2:$AF$2,0),FALSE)),VLOOKUP($B332,'Allokerad kvv'!$B$2:$AV$468,MATCH(H$2,'Allokerad kvv'!$B$2:$AV$2,0),FALSE),VLOOKUP($B332,'Justerad allokering'!$B$2:$AG$462,MATCH(H$2,'Justerad allokering'!$B$2:$AF$2,0),FALSE))</f>
        <v>0</v>
      </c>
      <c r="I332" s="28">
        <f>IF(ISERROR(1/VLOOKUP($B332,'Justerad allokering'!$B$2:$AG$462,MATCH(I$2,'Justerad allokering'!$B$2:$AF$2,0),FALSE)),VLOOKUP($B332,'Allokerad kvv'!$B$2:$AV$468,MATCH(I$2,'Allokerad kvv'!$B$2:$AV$2,0),FALSE),VLOOKUP($B332,'Justerad allokering'!$B$2:$AG$462,MATCH(I$2,'Justerad allokering'!$B$2:$AF$2,0),FALSE))</f>
        <v>0</v>
      </c>
      <c r="J332" s="28">
        <f>IF(ISERROR(1/VLOOKUP($B332,'Justerad allokering'!$B$2:$AG$462,MATCH(J$2,'Justerad allokering'!$B$2:$AF$2,0),FALSE)),VLOOKUP($B332,'Allokerad kvv'!$B$2:$AV$468,MATCH(J$2,'Allokerad kvv'!$B$2:$AV$2,0),FALSE),VLOOKUP($B332,'Justerad allokering'!$B$2:$AG$462,MATCH(J$2,'Justerad allokering'!$B$2:$AF$2,0),FALSE))</f>
        <v>0</v>
      </c>
      <c r="K332" s="28">
        <f>IF(ISERROR(1/VLOOKUP($B332,'Justerad allokering'!$B$2:$AG$462,MATCH(K$2,'Justerad allokering'!$B$2:$AF$2,0),FALSE)),VLOOKUP($B332,'Allokerad kvv'!$B$2:$AV$468,MATCH(K$2,'Allokerad kvv'!$B$2:$AV$2,0),FALSE),VLOOKUP($B332,'Justerad allokering'!$B$2:$AG$462,MATCH(K$2,'Justerad allokering'!$B$2:$AF$2,0),FALSE))</f>
        <v>0</v>
      </c>
      <c r="L332" s="28">
        <f>IF(ISERROR(1/VLOOKUP($B332,'Justerad allokering'!$B$2:$AG$462,MATCH(L$2,'Justerad allokering'!$B$2:$AF$2,0),FALSE)),VLOOKUP($B332,'Allokerad kvv'!$B$2:$AV$468,MATCH(L$2,'Allokerad kvv'!$B$2:$AV$2,0),FALSE),VLOOKUP($B332,'Justerad allokering'!$B$2:$AG$462,MATCH(L$2,'Justerad allokering'!$B$2:$AF$2,0),FALSE))</f>
        <v>0</v>
      </c>
      <c r="M332" s="28">
        <f>IF(ISERROR(1/VLOOKUP($B332,'Justerad allokering'!$B$2:$AG$462,MATCH(M$2,'Justerad allokering'!$B$2:$AF$2,0),FALSE)),VLOOKUP($B332,'Allokerad kvv'!$B$2:$AV$468,MATCH(M$2,'Allokerad kvv'!$B$2:$AV$2,0),FALSE),VLOOKUP($B332,'Justerad allokering'!$B$2:$AG$462,MATCH(M$2,'Justerad allokering'!$B$2:$AF$2,0),FALSE))</f>
        <v>0</v>
      </c>
      <c r="N332" s="28">
        <f>IF(ISERROR(1/VLOOKUP($B332,'Justerad allokering'!$B$2:$AG$462,MATCH(N$2,'Justerad allokering'!$B$2:$AF$2,0),FALSE)),VLOOKUP($B332,'Allokerad kvv'!$B$2:$AV$468,MATCH(N$2,'Allokerad kvv'!$B$2:$AV$2,0),FALSE),VLOOKUP($B332,'Justerad allokering'!$B$2:$AG$462,MATCH(N$2,'Justerad allokering'!$B$2:$AF$2,0),FALSE))</f>
        <v>0</v>
      </c>
      <c r="O332" s="28">
        <f>IF(ISERROR(1/VLOOKUP($B332,'Justerad allokering'!$B$2:$AG$462,MATCH(O$2,'Justerad allokering'!$B$2:$AF$2,0),FALSE)),VLOOKUP($B332,'Allokerad kvv'!$B$2:$AV$468,MATCH(O$2,'Allokerad kvv'!$B$2:$AV$2,0),FALSE),VLOOKUP($B332,'Justerad allokering'!$B$2:$AG$462,MATCH(O$2,'Justerad allokering'!$B$2:$AF$2,0),FALSE))</f>
        <v>0</v>
      </c>
      <c r="P332" s="28">
        <f>IF(ISERROR(1/VLOOKUP($B332,'Justerad allokering'!$B$2:$AG$462,MATCH(P$2,'Justerad allokering'!$B$2:$AF$2,0),FALSE)),VLOOKUP($B332,'Allokerad kvv'!$B$2:$AV$468,MATCH(P$2,'Allokerad kvv'!$B$2:$AV$2,0),FALSE),VLOOKUP($B332,'Justerad allokering'!$B$2:$AG$462,MATCH(P$2,'Justerad allokering'!$B$2:$AF$2,0),FALSE))</f>
        <v>0</v>
      </c>
      <c r="Q332" s="28">
        <f>IF(ISERROR(1/VLOOKUP($B332,'Justerad allokering'!$B$2:$AG$462,MATCH(Q$2,'Justerad allokering'!$B$2:$AF$2,0),FALSE)),VLOOKUP($B332,'Allokerad kvv'!$B$2:$AV$468,MATCH(Q$2,'Allokerad kvv'!$B$2:$AV$2,0),FALSE),VLOOKUP($B332,'Justerad allokering'!$B$2:$AG$462,MATCH(Q$2,'Justerad allokering'!$B$2:$AF$2,0),FALSE))</f>
        <v>0</v>
      </c>
      <c r="R332" s="28">
        <f>IF(ISERROR(1/VLOOKUP($B332,'Justerad allokering'!$B$2:$AG$462,MATCH(R$2,'Justerad allokering'!$B$2:$AF$2,0),FALSE)),VLOOKUP($B332,'Allokerad kvv'!$B$2:$AV$468,MATCH(R$2,'Allokerad kvv'!$B$2:$AV$2,0),FALSE),VLOOKUP($B332,'Justerad allokering'!$B$2:$AG$462,MATCH(R$2,'Justerad allokering'!$B$2:$AF$2,0),FALSE))</f>
        <v>0</v>
      </c>
      <c r="S332" s="28">
        <f>IF(ISERROR(1/VLOOKUP($B332,'Justerad allokering'!$B$2:$AG$462,MATCH(S$2,'Justerad allokering'!$B$2:$AF$2,0),FALSE)),VLOOKUP($B332,'Allokerad kvv'!$B$2:$AV$468,MATCH(S$2,'Allokerad kvv'!$B$2:$AV$2,0),FALSE),VLOOKUP($B332,'Justerad allokering'!$B$2:$AG$462,MATCH(S$2,'Justerad allokering'!$B$2:$AF$2,0),FALSE))</f>
        <v>0</v>
      </c>
      <c r="T332" s="28">
        <f>IF(ISERROR(1/VLOOKUP($B332,'Justerad allokering'!$B$2:$AG$462,MATCH(T$2,'Justerad allokering'!$B$2:$AF$2,0),FALSE)),VLOOKUP($B332,'Allokerad kvv'!$B$2:$AV$468,MATCH(T$2,'Allokerad kvv'!$B$2:$AV$2,0),FALSE),VLOOKUP($B332,'Justerad allokering'!$B$2:$AG$462,MATCH(T$2,'Justerad allokering'!$B$2:$AF$2,0),FALSE))</f>
        <v>0</v>
      </c>
      <c r="U332" s="28">
        <f>IF(ISERROR(1/VLOOKUP($B332,'Justerad allokering'!$B$2:$AG$462,MATCH(U$2,'Justerad allokering'!$B$2:$AF$2,0),FALSE)),VLOOKUP($B332,'Allokerad kvv'!$B$2:$AV$468,MATCH(U$2,'Allokerad kvv'!$B$2:$AV$2,0),FALSE),VLOOKUP($B332,'Justerad allokering'!$B$2:$AG$462,MATCH(U$2,'Justerad allokering'!$B$2:$AF$2,0),FALSE))</f>
        <v>0</v>
      </c>
      <c r="V332" s="28">
        <f>IF(ISERROR(1/VLOOKUP($B332,'Justerad allokering'!$B$2:$AG$462,MATCH(V$2,'Justerad allokering'!$B$2:$AF$2,0),FALSE)),VLOOKUP($B332,'Allokerad kvv'!$B$2:$AV$468,MATCH(V$2,'Allokerad kvv'!$B$2:$AV$2,0),FALSE),VLOOKUP($B332,'Justerad allokering'!$B$2:$AG$462,MATCH(V$2,'Justerad allokering'!$B$2:$AF$2,0),FALSE))</f>
        <v>0</v>
      </c>
      <c r="W332" s="28">
        <f>IF(ISERROR(1/VLOOKUP($B332,'Justerad allokering'!$B$2:$AG$462,MATCH(W$2,'Justerad allokering'!$B$2:$AF$2,0),FALSE)),VLOOKUP($B332,'Allokerad kvv'!$B$2:$AV$468,MATCH(W$2,'Allokerad kvv'!$B$2:$AV$2,0),FALSE),VLOOKUP($B332,'Justerad allokering'!$B$2:$AG$462,MATCH(W$2,'Justerad allokering'!$B$2:$AF$2,0),FALSE))</f>
        <v>0</v>
      </c>
      <c r="X332" s="28">
        <f>IF(ISERROR(1/VLOOKUP($B332,'Justerad allokering'!$B$2:$AG$462,MATCH(X$2,'Justerad allokering'!$B$2:$AF$2,0),FALSE)),VLOOKUP($B332,'Allokerad kvv'!$B$2:$AV$468,MATCH(X$2,'Allokerad kvv'!$B$2:$AV$2,0),FALSE),VLOOKUP($B332,'Justerad allokering'!$B$2:$AG$462,MATCH(X$2,'Justerad allokering'!$B$2:$AF$2,0),FALSE))</f>
        <v>0</v>
      </c>
      <c r="Y332" s="28">
        <f>IF(ISERROR(1/VLOOKUP($B332,'Justerad allokering'!$B$2:$AG$462,MATCH(Y$2,'Justerad allokering'!$B$2:$AF$2,0),FALSE)),VLOOKUP($B332,'Allokerad kvv'!$B$2:$AV$468,MATCH(Y$2,'Allokerad kvv'!$B$2:$AV$2,0),FALSE),VLOOKUP($B332,'Justerad allokering'!$B$2:$AG$462,MATCH(Y$2,'Justerad allokering'!$B$2:$AF$2,0),FALSE))</f>
        <v>0</v>
      </c>
      <c r="Z332" s="28">
        <f>IF(ISERROR(1/VLOOKUP($B332,'Justerad allokering'!$B$2:$AG$462,MATCH(Z$2,'Justerad allokering'!$B$2:$AF$2,0),FALSE)),VLOOKUP($B332,'Allokerad kvv'!$B$2:$AV$468,MATCH(Z$2,'Allokerad kvv'!$B$2:$AV$2,0),FALSE),VLOOKUP($B332,'Justerad allokering'!$B$2:$AG$462,MATCH(Z$2,'Justerad allokering'!$B$2:$AF$2,0),FALSE))</f>
        <v>0</v>
      </c>
      <c r="AA332" s="28"/>
      <c r="AB332" s="28"/>
      <c r="AE332">
        <f t="shared" si="15"/>
        <v>0</v>
      </c>
      <c r="AG332">
        <f t="shared" si="16"/>
        <v>0</v>
      </c>
      <c r="AH332">
        <f t="shared" si="17"/>
        <v>0</v>
      </c>
      <c r="AI332" s="55" t="str">
        <f>IF(AH332=0,"",AH332/VLOOKUP(B332,Kraftvärmeprod!$B$1:$BC$480,MATCH("Summa tillförd energi exklusive rökgaskondensering",Kraftvärmeprod!$B$1:$BC$1,0),FALSE))</f>
        <v/>
      </c>
    </row>
    <row r="333" spans="1:35" x14ac:dyDescent="0.35">
      <c r="A333" s="28" t="s">
        <v>447</v>
      </c>
      <c r="B333" s="28" t="s">
        <v>448</v>
      </c>
      <c r="C333" s="28">
        <f>IF(ISERROR(1/VLOOKUP($B333,'Justerad allokering'!$B$2:$AG$462,MATCH(C$2,'Justerad allokering'!$B$2:$AF$2,0),FALSE)),VLOOKUP($B333,'Allokerad kvv'!$B$2:$AV$468,MATCH(C$2,'Allokerad kvv'!$B$2:$AV$2,0),FALSE),VLOOKUP($B333,'Justerad allokering'!$B$2:$AG$462,MATCH(C$2,'Justerad allokering'!$B$2:$AF$2,0),FALSE))</f>
        <v>0</v>
      </c>
      <c r="D333" s="28">
        <f>IF(ISERROR(1/VLOOKUP($B333,'Justerad allokering'!$B$2:$AG$462,MATCH(D$2,'Justerad allokering'!$B$2:$AF$2,0),FALSE)),VLOOKUP($B333,'Allokerad kvv'!$B$2:$AV$468,MATCH(D$2,'Allokerad kvv'!$B$2:$AV$2,0),FALSE),VLOOKUP($B333,'Justerad allokering'!$B$2:$AG$462,MATCH(D$2,'Justerad allokering'!$B$2:$AF$2,0),FALSE))</f>
        <v>0</v>
      </c>
      <c r="E333" s="28">
        <f>IF(ISERROR(1/VLOOKUP($B333,'Justerad allokering'!$B$2:$AG$462,MATCH(E$2,'Justerad allokering'!$B$2:$AF$2,0),FALSE)),VLOOKUP($B333,'Allokerad kvv'!$B$2:$AV$468,MATCH(E$2,'Allokerad kvv'!$B$2:$AV$2,0),FALSE),VLOOKUP($B333,'Justerad allokering'!$B$2:$AG$462,MATCH(E$2,'Justerad allokering'!$B$2:$AF$2,0),FALSE))</f>
        <v>0</v>
      </c>
      <c r="F333" s="28">
        <f>IF(ISERROR(1/VLOOKUP($B333,'Justerad allokering'!$B$2:$AG$462,MATCH(F$2,'Justerad allokering'!$B$2:$AF$2,0),FALSE)),VLOOKUP($B333,'Allokerad kvv'!$B$2:$AV$468,MATCH(F$2,'Allokerad kvv'!$B$2:$AV$2,0),FALSE),VLOOKUP($B333,'Justerad allokering'!$B$2:$AG$462,MATCH(F$2,'Justerad allokering'!$B$2:$AF$2,0),FALSE))</f>
        <v>0</v>
      </c>
      <c r="G333" s="28">
        <f>IF(ISERROR(1/VLOOKUP($B333,'Justerad allokering'!$B$2:$AG$462,MATCH(G$2,'Justerad allokering'!$B$2:$AF$2,0),FALSE)),VLOOKUP($B333,'Allokerad kvv'!$B$2:$AV$468,MATCH(G$2,'Allokerad kvv'!$B$2:$AV$2,0),FALSE),VLOOKUP($B333,'Justerad allokering'!$B$2:$AG$462,MATCH(G$2,'Justerad allokering'!$B$2:$AF$2,0),FALSE))</f>
        <v>0</v>
      </c>
      <c r="H333" s="28">
        <f>IF(ISERROR(1/VLOOKUP($B333,'Justerad allokering'!$B$2:$AG$462,MATCH(H$2,'Justerad allokering'!$B$2:$AF$2,0),FALSE)),VLOOKUP($B333,'Allokerad kvv'!$B$2:$AV$468,MATCH(H$2,'Allokerad kvv'!$B$2:$AV$2,0),FALSE),VLOOKUP($B333,'Justerad allokering'!$B$2:$AG$462,MATCH(H$2,'Justerad allokering'!$B$2:$AF$2,0),FALSE))</f>
        <v>0</v>
      </c>
      <c r="I333" s="28">
        <f>IF(ISERROR(1/VLOOKUP($B333,'Justerad allokering'!$B$2:$AG$462,MATCH(I$2,'Justerad allokering'!$B$2:$AF$2,0),FALSE)),VLOOKUP($B333,'Allokerad kvv'!$B$2:$AV$468,MATCH(I$2,'Allokerad kvv'!$B$2:$AV$2,0),FALSE),VLOOKUP($B333,'Justerad allokering'!$B$2:$AG$462,MATCH(I$2,'Justerad allokering'!$B$2:$AF$2,0),FALSE))</f>
        <v>0</v>
      </c>
      <c r="J333" s="28">
        <f>IF(ISERROR(1/VLOOKUP($B333,'Justerad allokering'!$B$2:$AG$462,MATCH(J$2,'Justerad allokering'!$B$2:$AF$2,0),FALSE)),VLOOKUP($B333,'Allokerad kvv'!$B$2:$AV$468,MATCH(J$2,'Allokerad kvv'!$B$2:$AV$2,0),FALSE),VLOOKUP($B333,'Justerad allokering'!$B$2:$AG$462,MATCH(J$2,'Justerad allokering'!$B$2:$AF$2,0),FALSE))</f>
        <v>0</v>
      </c>
      <c r="K333" s="28">
        <f>IF(ISERROR(1/VLOOKUP($B333,'Justerad allokering'!$B$2:$AG$462,MATCH(K$2,'Justerad allokering'!$B$2:$AF$2,0),FALSE)),VLOOKUP($B333,'Allokerad kvv'!$B$2:$AV$468,MATCH(K$2,'Allokerad kvv'!$B$2:$AV$2,0),FALSE),VLOOKUP($B333,'Justerad allokering'!$B$2:$AG$462,MATCH(K$2,'Justerad allokering'!$B$2:$AF$2,0),FALSE))</f>
        <v>0</v>
      </c>
      <c r="L333" s="28">
        <f>IF(ISERROR(1/VLOOKUP($B333,'Justerad allokering'!$B$2:$AG$462,MATCH(L$2,'Justerad allokering'!$B$2:$AF$2,0),FALSE)),VLOOKUP($B333,'Allokerad kvv'!$B$2:$AV$468,MATCH(L$2,'Allokerad kvv'!$B$2:$AV$2,0),FALSE),VLOOKUP($B333,'Justerad allokering'!$B$2:$AG$462,MATCH(L$2,'Justerad allokering'!$B$2:$AF$2,0),FALSE))</f>
        <v>0</v>
      </c>
      <c r="M333" s="28">
        <f>IF(ISERROR(1/VLOOKUP($B333,'Justerad allokering'!$B$2:$AG$462,MATCH(M$2,'Justerad allokering'!$B$2:$AF$2,0),FALSE)),VLOOKUP($B333,'Allokerad kvv'!$B$2:$AV$468,MATCH(M$2,'Allokerad kvv'!$B$2:$AV$2,0),FALSE),VLOOKUP($B333,'Justerad allokering'!$B$2:$AG$462,MATCH(M$2,'Justerad allokering'!$B$2:$AF$2,0),FALSE))</f>
        <v>0</v>
      </c>
      <c r="N333" s="28">
        <f>IF(ISERROR(1/VLOOKUP($B333,'Justerad allokering'!$B$2:$AG$462,MATCH(N$2,'Justerad allokering'!$B$2:$AF$2,0),FALSE)),VLOOKUP($B333,'Allokerad kvv'!$B$2:$AV$468,MATCH(N$2,'Allokerad kvv'!$B$2:$AV$2,0),FALSE),VLOOKUP($B333,'Justerad allokering'!$B$2:$AG$462,MATCH(N$2,'Justerad allokering'!$B$2:$AF$2,0),FALSE))</f>
        <v>0</v>
      </c>
      <c r="O333" s="28">
        <f>IF(ISERROR(1/VLOOKUP($B333,'Justerad allokering'!$B$2:$AG$462,MATCH(O$2,'Justerad allokering'!$B$2:$AF$2,0),FALSE)),VLOOKUP($B333,'Allokerad kvv'!$B$2:$AV$468,MATCH(O$2,'Allokerad kvv'!$B$2:$AV$2,0),FALSE),VLOOKUP($B333,'Justerad allokering'!$B$2:$AG$462,MATCH(O$2,'Justerad allokering'!$B$2:$AF$2,0),FALSE))</f>
        <v>0</v>
      </c>
      <c r="P333" s="28">
        <f>IF(ISERROR(1/VLOOKUP($B333,'Justerad allokering'!$B$2:$AG$462,MATCH(P$2,'Justerad allokering'!$B$2:$AF$2,0),FALSE)),VLOOKUP($B333,'Allokerad kvv'!$B$2:$AV$468,MATCH(P$2,'Allokerad kvv'!$B$2:$AV$2,0),FALSE),VLOOKUP($B333,'Justerad allokering'!$B$2:$AG$462,MATCH(P$2,'Justerad allokering'!$B$2:$AF$2,0),FALSE))</f>
        <v>0</v>
      </c>
      <c r="Q333" s="28">
        <f>IF(ISERROR(1/VLOOKUP($B333,'Justerad allokering'!$B$2:$AG$462,MATCH(Q$2,'Justerad allokering'!$B$2:$AF$2,0),FALSE)),VLOOKUP($B333,'Allokerad kvv'!$B$2:$AV$468,MATCH(Q$2,'Allokerad kvv'!$B$2:$AV$2,0),FALSE),VLOOKUP($B333,'Justerad allokering'!$B$2:$AG$462,MATCH(Q$2,'Justerad allokering'!$B$2:$AF$2,0),FALSE))</f>
        <v>0</v>
      </c>
      <c r="R333" s="28">
        <f>IF(ISERROR(1/VLOOKUP($B333,'Justerad allokering'!$B$2:$AG$462,MATCH(R$2,'Justerad allokering'!$B$2:$AF$2,0),FALSE)),VLOOKUP($B333,'Allokerad kvv'!$B$2:$AV$468,MATCH(R$2,'Allokerad kvv'!$B$2:$AV$2,0),FALSE),VLOOKUP($B333,'Justerad allokering'!$B$2:$AG$462,MATCH(R$2,'Justerad allokering'!$B$2:$AF$2,0),FALSE))</f>
        <v>0</v>
      </c>
      <c r="S333" s="28">
        <f>IF(ISERROR(1/VLOOKUP($B333,'Justerad allokering'!$B$2:$AG$462,MATCH(S$2,'Justerad allokering'!$B$2:$AF$2,0),FALSE)),VLOOKUP($B333,'Allokerad kvv'!$B$2:$AV$468,MATCH(S$2,'Allokerad kvv'!$B$2:$AV$2,0),FALSE),VLOOKUP($B333,'Justerad allokering'!$B$2:$AG$462,MATCH(S$2,'Justerad allokering'!$B$2:$AF$2,0),FALSE))</f>
        <v>0</v>
      </c>
      <c r="T333" s="28">
        <f>IF(ISERROR(1/VLOOKUP($B333,'Justerad allokering'!$B$2:$AG$462,MATCH(T$2,'Justerad allokering'!$B$2:$AF$2,0),FALSE)),VLOOKUP($B333,'Allokerad kvv'!$B$2:$AV$468,MATCH(T$2,'Allokerad kvv'!$B$2:$AV$2,0),FALSE),VLOOKUP($B333,'Justerad allokering'!$B$2:$AG$462,MATCH(T$2,'Justerad allokering'!$B$2:$AF$2,0),FALSE))</f>
        <v>0</v>
      </c>
      <c r="U333" s="28">
        <f>IF(ISERROR(1/VLOOKUP($B333,'Justerad allokering'!$B$2:$AG$462,MATCH(U$2,'Justerad allokering'!$B$2:$AF$2,0),FALSE)),VLOOKUP($B333,'Allokerad kvv'!$B$2:$AV$468,MATCH(U$2,'Allokerad kvv'!$B$2:$AV$2,0),FALSE),VLOOKUP($B333,'Justerad allokering'!$B$2:$AG$462,MATCH(U$2,'Justerad allokering'!$B$2:$AF$2,0),FALSE))</f>
        <v>0</v>
      </c>
      <c r="V333" s="28">
        <f>IF(ISERROR(1/VLOOKUP($B333,'Justerad allokering'!$B$2:$AG$462,MATCH(V$2,'Justerad allokering'!$B$2:$AF$2,0),FALSE)),VLOOKUP($B333,'Allokerad kvv'!$B$2:$AV$468,MATCH(V$2,'Allokerad kvv'!$B$2:$AV$2,0),FALSE),VLOOKUP($B333,'Justerad allokering'!$B$2:$AG$462,MATCH(V$2,'Justerad allokering'!$B$2:$AF$2,0),FALSE))</f>
        <v>0</v>
      </c>
      <c r="W333" s="28">
        <f>IF(ISERROR(1/VLOOKUP($B333,'Justerad allokering'!$B$2:$AG$462,MATCH(W$2,'Justerad allokering'!$B$2:$AF$2,0),FALSE)),VLOOKUP($B333,'Allokerad kvv'!$B$2:$AV$468,MATCH(W$2,'Allokerad kvv'!$B$2:$AV$2,0),FALSE),VLOOKUP($B333,'Justerad allokering'!$B$2:$AG$462,MATCH(W$2,'Justerad allokering'!$B$2:$AF$2,0),FALSE))</f>
        <v>0</v>
      </c>
      <c r="X333" s="28">
        <f>IF(ISERROR(1/VLOOKUP($B333,'Justerad allokering'!$B$2:$AG$462,MATCH(X$2,'Justerad allokering'!$B$2:$AF$2,0),FALSE)),VLOOKUP($B333,'Allokerad kvv'!$B$2:$AV$468,MATCH(X$2,'Allokerad kvv'!$B$2:$AV$2,0),FALSE),VLOOKUP($B333,'Justerad allokering'!$B$2:$AG$462,MATCH(X$2,'Justerad allokering'!$B$2:$AF$2,0),FALSE))</f>
        <v>0</v>
      </c>
      <c r="Y333" s="28">
        <f>IF(ISERROR(1/VLOOKUP($B333,'Justerad allokering'!$B$2:$AG$462,MATCH(Y$2,'Justerad allokering'!$B$2:$AF$2,0),FALSE)),VLOOKUP($B333,'Allokerad kvv'!$B$2:$AV$468,MATCH(Y$2,'Allokerad kvv'!$B$2:$AV$2,0),FALSE),VLOOKUP($B333,'Justerad allokering'!$B$2:$AG$462,MATCH(Y$2,'Justerad allokering'!$B$2:$AF$2,0),FALSE))</f>
        <v>0</v>
      </c>
      <c r="Z333" s="28">
        <f>IF(ISERROR(1/VLOOKUP($B333,'Justerad allokering'!$B$2:$AG$462,MATCH(Z$2,'Justerad allokering'!$B$2:$AF$2,0),FALSE)),VLOOKUP($B333,'Allokerad kvv'!$B$2:$AV$468,MATCH(Z$2,'Allokerad kvv'!$B$2:$AV$2,0),FALSE),VLOOKUP($B333,'Justerad allokering'!$B$2:$AG$462,MATCH(Z$2,'Justerad allokering'!$B$2:$AF$2,0),FALSE))</f>
        <v>0</v>
      </c>
      <c r="AA333" s="28"/>
      <c r="AB333" s="28"/>
      <c r="AE333">
        <f t="shared" si="15"/>
        <v>0</v>
      </c>
      <c r="AG333">
        <f t="shared" si="16"/>
        <v>0</v>
      </c>
      <c r="AH333">
        <f t="shared" si="17"/>
        <v>0</v>
      </c>
      <c r="AI333" s="55" t="str">
        <f>IF(AH333=0,"",AH333/VLOOKUP(B333,Kraftvärmeprod!$B$1:$BC$480,MATCH("Summa tillförd energi exklusive rökgaskondensering",Kraftvärmeprod!$B$1:$BC$1,0),FALSE))</f>
        <v/>
      </c>
    </row>
    <row r="334" spans="1:35" x14ac:dyDescent="0.35">
      <c r="A334" s="28" t="s">
        <v>447</v>
      </c>
      <c r="B334" s="28" t="s">
        <v>449</v>
      </c>
      <c r="C334" s="28">
        <f>IF(ISERROR(1/VLOOKUP($B334,'Justerad allokering'!$B$2:$AG$462,MATCH(C$2,'Justerad allokering'!$B$2:$AF$2,0),FALSE)),VLOOKUP($B334,'Allokerad kvv'!$B$2:$AV$468,MATCH(C$2,'Allokerad kvv'!$B$2:$AV$2,0),FALSE),VLOOKUP($B334,'Justerad allokering'!$B$2:$AG$462,MATCH(C$2,'Justerad allokering'!$B$2:$AF$2,0),FALSE))</f>
        <v>0</v>
      </c>
      <c r="D334" s="28">
        <f>IF(ISERROR(1/VLOOKUP($B334,'Justerad allokering'!$B$2:$AG$462,MATCH(D$2,'Justerad allokering'!$B$2:$AF$2,0),FALSE)),VLOOKUP($B334,'Allokerad kvv'!$B$2:$AV$468,MATCH(D$2,'Allokerad kvv'!$B$2:$AV$2,0),FALSE),VLOOKUP($B334,'Justerad allokering'!$B$2:$AG$462,MATCH(D$2,'Justerad allokering'!$B$2:$AF$2,0),FALSE))</f>
        <v>0</v>
      </c>
      <c r="E334" s="28">
        <f>IF(ISERROR(1/VLOOKUP($B334,'Justerad allokering'!$B$2:$AG$462,MATCH(E$2,'Justerad allokering'!$B$2:$AF$2,0),FALSE)),VLOOKUP($B334,'Allokerad kvv'!$B$2:$AV$468,MATCH(E$2,'Allokerad kvv'!$B$2:$AV$2,0),FALSE),VLOOKUP($B334,'Justerad allokering'!$B$2:$AG$462,MATCH(E$2,'Justerad allokering'!$B$2:$AF$2,0),FALSE))</f>
        <v>0</v>
      </c>
      <c r="F334" s="28">
        <f>IF(ISERROR(1/VLOOKUP($B334,'Justerad allokering'!$B$2:$AG$462,MATCH(F$2,'Justerad allokering'!$B$2:$AF$2,0),FALSE)),VLOOKUP($B334,'Allokerad kvv'!$B$2:$AV$468,MATCH(F$2,'Allokerad kvv'!$B$2:$AV$2,0),FALSE),VLOOKUP($B334,'Justerad allokering'!$B$2:$AG$462,MATCH(F$2,'Justerad allokering'!$B$2:$AF$2,0),FALSE))</f>
        <v>0</v>
      </c>
      <c r="G334" s="28">
        <f>IF(ISERROR(1/VLOOKUP($B334,'Justerad allokering'!$B$2:$AG$462,MATCH(G$2,'Justerad allokering'!$B$2:$AF$2,0),FALSE)),VLOOKUP($B334,'Allokerad kvv'!$B$2:$AV$468,MATCH(G$2,'Allokerad kvv'!$B$2:$AV$2,0),FALSE),VLOOKUP($B334,'Justerad allokering'!$B$2:$AG$462,MATCH(G$2,'Justerad allokering'!$B$2:$AF$2,0),FALSE))</f>
        <v>0</v>
      </c>
      <c r="H334" s="28">
        <f>IF(ISERROR(1/VLOOKUP($B334,'Justerad allokering'!$B$2:$AG$462,MATCH(H$2,'Justerad allokering'!$B$2:$AF$2,0),FALSE)),VLOOKUP($B334,'Allokerad kvv'!$B$2:$AV$468,MATCH(H$2,'Allokerad kvv'!$B$2:$AV$2,0),FALSE),VLOOKUP($B334,'Justerad allokering'!$B$2:$AG$462,MATCH(H$2,'Justerad allokering'!$B$2:$AF$2,0),FALSE))</f>
        <v>0</v>
      </c>
      <c r="I334" s="28">
        <f>IF(ISERROR(1/VLOOKUP($B334,'Justerad allokering'!$B$2:$AG$462,MATCH(I$2,'Justerad allokering'!$B$2:$AF$2,0),FALSE)),VLOOKUP($B334,'Allokerad kvv'!$B$2:$AV$468,MATCH(I$2,'Allokerad kvv'!$B$2:$AV$2,0),FALSE),VLOOKUP($B334,'Justerad allokering'!$B$2:$AG$462,MATCH(I$2,'Justerad allokering'!$B$2:$AF$2,0),FALSE))</f>
        <v>0</v>
      </c>
      <c r="J334" s="28">
        <f>IF(ISERROR(1/VLOOKUP($B334,'Justerad allokering'!$B$2:$AG$462,MATCH(J$2,'Justerad allokering'!$B$2:$AF$2,0),FALSE)),VLOOKUP($B334,'Allokerad kvv'!$B$2:$AV$468,MATCH(J$2,'Allokerad kvv'!$B$2:$AV$2,0),FALSE),VLOOKUP($B334,'Justerad allokering'!$B$2:$AG$462,MATCH(J$2,'Justerad allokering'!$B$2:$AF$2,0),FALSE))</f>
        <v>0</v>
      </c>
      <c r="K334" s="28">
        <f>IF(ISERROR(1/VLOOKUP($B334,'Justerad allokering'!$B$2:$AG$462,MATCH(K$2,'Justerad allokering'!$B$2:$AF$2,0),FALSE)),VLOOKUP($B334,'Allokerad kvv'!$B$2:$AV$468,MATCH(K$2,'Allokerad kvv'!$B$2:$AV$2,0),FALSE),VLOOKUP($B334,'Justerad allokering'!$B$2:$AG$462,MATCH(K$2,'Justerad allokering'!$B$2:$AF$2,0),FALSE))</f>
        <v>0</v>
      </c>
      <c r="L334" s="28">
        <f>IF(ISERROR(1/VLOOKUP($B334,'Justerad allokering'!$B$2:$AG$462,MATCH(L$2,'Justerad allokering'!$B$2:$AF$2,0),FALSE)),VLOOKUP($B334,'Allokerad kvv'!$B$2:$AV$468,MATCH(L$2,'Allokerad kvv'!$B$2:$AV$2,0),FALSE),VLOOKUP($B334,'Justerad allokering'!$B$2:$AG$462,MATCH(L$2,'Justerad allokering'!$B$2:$AF$2,0),FALSE))</f>
        <v>0</v>
      </c>
      <c r="M334" s="28">
        <f>IF(ISERROR(1/VLOOKUP($B334,'Justerad allokering'!$B$2:$AG$462,MATCH(M$2,'Justerad allokering'!$B$2:$AF$2,0),FALSE)),VLOOKUP($B334,'Allokerad kvv'!$B$2:$AV$468,MATCH(M$2,'Allokerad kvv'!$B$2:$AV$2,0),FALSE),VLOOKUP($B334,'Justerad allokering'!$B$2:$AG$462,MATCH(M$2,'Justerad allokering'!$B$2:$AF$2,0),FALSE))</f>
        <v>0</v>
      </c>
      <c r="N334" s="28">
        <f>IF(ISERROR(1/VLOOKUP($B334,'Justerad allokering'!$B$2:$AG$462,MATCH(N$2,'Justerad allokering'!$B$2:$AF$2,0),FALSE)),VLOOKUP($B334,'Allokerad kvv'!$B$2:$AV$468,MATCH(N$2,'Allokerad kvv'!$B$2:$AV$2,0),FALSE),VLOOKUP($B334,'Justerad allokering'!$B$2:$AG$462,MATCH(N$2,'Justerad allokering'!$B$2:$AF$2,0),FALSE))</f>
        <v>0</v>
      </c>
      <c r="O334" s="28">
        <f>IF(ISERROR(1/VLOOKUP($B334,'Justerad allokering'!$B$2:$AG$462,MATCH(O$2,'Justerad allokering'!$B$2:$AF$2,0),FALSE)),VLOOKUP($B334,'Allokerad kvv'!$B$2:$AV$468,MATCH(O$2,'Allokerad kvv'!$B$2:$AV$2,0),FALSE),VLOOKUP($B334,'Justerad allokering'!$B$2:$AG$462,MATCH(O$2,'Justerad allokering'!$B$2:$AF$2,0),FALSE))</f>
        <v>0</v>
      </c>
      <c r="P334" s="28">
        <f>IF(ISERROR(1/VLOOKUP($B334,'Justerad allokering'!$B$2:$AG$462,MATCH(P$2,'Justerad allokering'!$B$2:$AF$2,0),FALSE)),VLOOKUP($B334,'Allokerad kvv'!$B$2:$AV$468,MATCH(P$2,'Allokerad kvv'!$B$2:$AV$2,0),FALSE),VLOOKUP($B334,'Justerad allokering'!$B$2:$AG$462,MATCH(P$2,'Justerad allokering'!$B$2:$AF$2,0),FALSE))</f>
        <v>0</v>
      </c>
      <c r="Q334" s="28">
        <f>IF(ISERROR(1/VLOOKUP($B334,'Justerad allokering'!$B$2:$AG$462,MATCH(Q$2,'Justerad allokering'!$B$2:$AF$2,0),FALSE)),VLOOKUP($B334,'Allokerad kvv'!$B$2:$AV$468,MATCH(Q$2,'Allokerad kvv'!$B$2:$AV$2,0),FALSE),VLOOKUP($B334,'Justerad allokering'!$B$2:$AG$462,MATCH(Q$2,'Justerad allokering'!$B$2:$AF$2,0),FALSE))</f>
        <v>0</v>
      </c>
      <c r="R334" s="28">
        <f>IF(ISERROR(1/VLOOKUP($B334,'Justerad allokering'!$B$2:$AG$462,MATCH(R$2,'Justerad allokering'!$B$2:$AF$2,0),FALSE)),VLOOKUP($B334,'Allokerad kvv'!$B$2:$AV$468,MATCH(R$2,'Allokerad kvv'!$B$2:$AV$2,0),FALSE),VLOOKUP($B334,'Justerad allokering'!$B$2:$AG$462,MATCH(R$2,'Justerad allokering'!$B$2:$AF$2,0),FALSE))</f>
        <v>0</v>
      </c>
      <c r="S334" s="28">
        <f>IF(ISERROR(1/VLOOKUP($B334,'Justerad allokering'!$B$2:$AG$462,MATCH(S$2,'Justerad allokering'!$B$2:$AF$2,0),FALSE)),VLOOKUP($B334,'Allokerad kvv'!$B$2:$AV$468,MATCH(S$2,'Allokerad kvv'!$B$2:$AV$2,0),FALSE),VLOOKUP($B334,'Justerad allokering'!$B$2:$AG$462,MATCH(S$2,'Justerad allokering'!$B$2:$AF$2,0),FALSE))</f>
        <v>0</v>
      </c>
      <c r="T334" s="28">
        <f>IF(ISERROR(1/VLOOKUP($B334,'Justerad allokering'!$B$2:$AG$462,MATCH(T$2,'Justerad allokering'!$B$2:$AF$2,0),FALSE)),VLOOKUP($B334,'Allokerad kvv'!$B$2:$AV$468,MATCH(T$2,'Allokerad kvv'!$B$2:$AV$2,0),FALSE),VLOOKUP($B334,'Justerad allokering'!$B$2:$AG$462,MATCH(T$2,'Justerad allokering'!$B$2:$AF$2,0),FALSE))</f>
        <v>0</v>
      </c>
      <c r="U334" s="28">
        <f>IF(ISERROR(1/VLOOKUP($B334,'Justerad allokering'!$B$2:$AG$462,MATCH(U$2,'Justerad allokering'!$B$2:$AF$2,0),FALSE)),VLOOKUP($B334,'Allokerad kvv'!$B$2:$AV$468,MATCH(U$2,'Allokerad kvv'!$B$2:$AV$2,0),FALSE),VLOOKUP($B334,'Justerad allokering'!$B$2:$AG$462,MATCH(U$2,'Justerad allokering'!$B$2:$AF$2,0),FALSE))</f>
        <v>0</v>
      </c>
      <c r="V334" s="28">
        <f>IF(ISERROR(1/VLOOKUP($B334,'Justerad allokering'!$B$2:$AG$462,MATCH(V$2,'Justerad allokering'!$B$2:$AF$2,0),FALSE)),VLOOKUP($B334,'Allokerad kvv'!$B$2:$AV$468,MATCH(V$2,'Allokerad kvv'!$B$2:$AV$2,0),FALSE),VLOOKUP($B334,'Justerad allokering'!$B$2:$AG$462,MATCH(V$2,'Justerad allokering'!$B$2:$AF$2,0),FALSE))</f>
        <v>0</v>
      </c>
      <c r="W334" s="28">
        <f>IF(ISERROR(1/VLOOKUP($B334,'Justerad allokering'!$B$2:$AG$462,MATCH(W$2,'Justerad allokering'!$B$2:$AF$2,0),FALSE)),VLOOKUP($B334,'Allokerad kvv'!$B$2:$AV$468,MATCH(W$2,'Allokerad kvv'!$B$2:$AV$2,0),FALSE),VLOOKUP($B334,'Justerad allokering'!$B$2:$AG$462,MATCH(W$2,'Justerad allokering'!$B$2:$AF$2,0),FALSE))</f>
        <v>0</v>
      </c>
      <c r="X334" s="28">
        <f>IF(ISERROR(1/VLOOKUP($B334,'Justerad allokering'!$B$2:$AG$462,MATCH(X$2,'Justerad allokering'!$B$2:$AF$2,0),FALSE)),VLOOKUP($B334,'Allokerad kvv'!$B$2:$AV$468,MATCH(X$2,'Allokerad kvv'!$B$2:$AV$2,0),FALSE),VLOOKUP($B334,'Justerad allokering'!$B$2:$AG$462,MATCH(X$2,'Justerad allokering'!$B$2:$AF$2,0),FALSE))</f>
        <v>0</v>
      </c>
      <c r="Y334" s="28">
        <f>IF(ISERROR(1/VLOOKUP($B334,'Justerad allokering'!$B$2:$AG$462,MATCH(Y$2,'Justerad allokering'!$B$2:$AF$2,0),FALSE)),VLOOKUP($B334,'Allokerad kvv'!$B$2:$AV$468,MATCH(Y$2,'Allokerad kvv'!$B$2:$AV$2,0),FALSE),VLOOKUP($B334,'Justerad allokering'!$B$2:$AG$462,MATCH(Y$2,'Justerad allokering'!$B$2:$AF$2,0),FALSE))</f>
        <v>0</v>
      </c>
      <c r="Z334" s="28">
        <f>IF(ISERROR(1/VLOOKUP($B334,'Justerad allokering'!$B$2:$AG$462,MATCH(Z$2,'Justerad allokering'!$B$2:$AF$2,0),FALSE)),VLOOKUP($B334,'Allokerad kvv'!$B$2:$AV$468,MATCH(Z$2,'Allokerad kvv'!$B$2:$AV$2,0),FALSE),VLOOKUP($B334,'Justerad allokering'!$B$2:$AG$462,MATCH(Z$2,'Justerad allokering'!$B$2:$AF$2,0),FALSE))</f>
        <v>0</v>
      </c>
      <c r="AA334" s="28"/>
      <c r="AB334" s="28"/>
      <c r="AE334">
        <f t="shared" si="15"/>
        <v>0</v>
      </c>
      <c r="AG334">
        <f t="shared" si="16"/>
        <v>0</v>
      </c>
      <c r="AH334">
        <f t="shared" si="17"/>
        <v>0</v>
      </c>
      <c r="AI334" s="55" t="str">
        <f>IF(AH334=0,"",AH334/VLOOKUP(B334,Kraftvärmeprod!$B$1:$BC$480,MATCH("Summa tillförd energi exklusive rökgaskondensering",Kraftvärmeprod!$B$1:$BC$1,0),FALSE))</f>
        <v/>
      </c>
    </row>
    <row r="335" spans="1:35" x14ac:dyDescent="0.35">
      <c r="A335" s="28" t="s">
        <v>447</v>
      </c>
      <c r="B335" s="28" t="s">
        <v>450</v>
      </c>
      <c r="C335" s="28">
        <f>IF(ISERROR(1/VLOOKUP($B335,'Justerad allokering'!$B$2:$AG$462,MATCH(C$2,'Justerad allokering'!$B$2:$AF$2,0),FALSE)),VLOOKUP($B335,'Allokerad kvv'!$B$2:$AV$468,MATCH(C$2,'Allokerad kvv'!$B$2:$AV$2,0),FALSE),VLOOKUP($B335,'Justerad allokering'!$B$2:$AG$462,MATCH(C$2,'Justerad allokering'!$B$2:$AF$2,0),FALSE))</f>
        <v>171.1</v>
      </c>
      <c r="D335" s="28">
        <f>IF(ISERROR(1/VLOOKUP($B335,'Justerad allokering'!$B$2:$AG$462,MATCH(D$2,'Justerad allokering'!$B$2:$AF$2,0),FALSE)),VLOOKUP($B335,'Allokerad kvv'!$B$2:$AV$468,MATCH(D$2,'Allokerad kvv'!$B$2:$AV$2,0),FALSE),VLOOKUP($B335,'Justerad allokering'!$B$2:$AG$462,MATCH(D$2,'Justerad allokering'!$B$2:$AF$2,0),FALSE))</f>
        <v>0</v>
      </c>
      <c r="E335" s="28">
        <f>IF(ISERROR(1/VLOOKUP($B335,'Justerad allokering'!$B$2:$AG$462,MATCH(E$2,'Justerad allokering'!$B$2:$AF$2,0),FALSE)),VLOOKUP($B335,'Allokerad kvv'!$B$2:$AV$468,MATCH(E$2,'Allokerad kvv'!$B$2:$AV$2,0),FALSE),VLOOKUP($B335,'Justerad allokering'!$B$2:$AG$462,MATCH(E$2,'Justerad allokering'!$B$2:$AF$2,0),FALSE))</f>
        <v>0</v>
      </c>
      <c r="F335" s="28">
        <f>IF(ISERROR(1/VLOOKUP($B335,'Justerad allokering'!$B$2:$AG$462,MATCH(F$2,'Justerad allokering'!$B$2:$AF$2,0),FALSE)),VLOOKUP($B335,'Allokerad kvv'!$B$2:$AV$468,MATCH(F$2,'Allokerad kvv'!$B$2:$AV$2,0),FALSE),VLOOKUP($B335,'Justerad allokering'!$B$2:$AG$462,MATCH(F$2,'Justerad allokering'!$B$2:$AF$2,0),FALSE))</f>
        <v>0</v>
      </c>
      <c r="G335" s="28">
        <f>IF(ISERROR(1/VLOOKUP($B335,'Justerad allokering'!$B$2:$AG$462,MATCH(G$2,'Justerad allokering'!$B$2:$AF$2,0),FALSE)),VLOOKUP($B335,'Allokerad kvv'!$B$2:$AV$468,MATCH(G$2,'Allokerad kvv'!$B$2:$AV$2,0),FALSE),VLOOKUP($B335,'Justerad allokering'!$B$2:$AG$462,MATCH(G$2,'Justerad allokering'!$B$2:$AF$2,0),FALSE))</f>
        <v>0.4</v>
      </c>
      <c r="H335" s="28">
        <f>IF(ISERROR(1/VLOOKUP($B335,'Justerad allokering'!$B$2:$AG$462,MATCH(H$2,'Justerad allokering'!$B$2:$AF$2,0),FALSE)),VLOOKUP($B335,'Allokerad kvv'!$B$2:$AV$468,MATCH(H$2,'Allokerad kvv'!$B$2:$AV$2,0),FALSE),VLOOKUP($B335,'Justerad allokering'!$B$2:$AG$462,MATCH(H$2,'Justerad allokering'!$B$2:$AF$2,0),FALSE))</f>
        <v>0</v>
      </c>
      <c r="I335" s="28">
        <f>IF(ISERROR(1/VLOOKUP($B335,'Justerad allokering'!$B$2:$AG$462,MATCH(I$2,'Justerad allokering'!$B$2:$AF$2,0),FALSE)),VLOOKUP($B335,'Allokerad kvv'!$B$2:$AV$468,MATCH(I$2,'Allokerad kvv'!$B$2:$AV$2,0),FALSE),VLOOKUP($B335,'Justerad allokering'!$B$2:$AG$462,MATCH(I$2,'Justerad allokering'!$B$2:$AF$2,0),FALSE))</f>
        <v>51.8</v>
      </c>
      <c r="J335" s="28">
        <f>IF(ISERROR(1/VLOOKUP($B335,'Justerad allokering'!$B$2:$AG$462,MATCH(J$2,'Justerad allokering'!$B$2:$AF$2,0),FALSE)),VLOOKUP($B335,'Allokerad kvv'!$B$2:$AV$468,MATCH(J$2,'Allokerad kvv'!$B$2:$AV$2,0),FALSE),VLOOKUP($B335,'Justerad allokering'!$B$2:$AG$462,MATCH(J$2,'Justerad allokering'!$B$2:$AF$2,0),FALSE))</f>
        <v>0</v>
      </c>
      <c r="K335" s="28">
        <f>IF(ISERROR(1/VLOOKUP($B335,'Justerad allokering'!$B$2:$AG$462,MATCH(K$2,'Justerad allokering'!$B$2:$AF$2,0),FALSE)),VLOOKUP($B335,'Allokerad kvv'!$B$2:$AV$468,MATCH(K$2,'Allokerad kvv'!$B$2:$AV$2,0),FALSE),VLOOKUP($B335,'Justerad allokering'!$B$2:$AG$462,MATCH(K$2,'Justerad allokering'!$B$2:$AF$2,0),FALSE))</f>
        <v>11.6</v>
      </c>
      <c r="L335" s="28">
        <f>IF(ISERROR(1/VLOOKUP($B335,'Justerad allokering'!$B$2:$AG$462,MATCH(L$2,'Justerad allokering'!$B$2:$AF$2,0),FALSE)),VLOOKUP($B335,'Allokerad kvv'!$B$2:$AV$468,MATCH(L$2,'Allokerad kvv'!$B$2:$AV$2,0),FALSE),VLOOKUP($B335,'Justerad allokering'!$B$2:$AG$462,MATCH(L$2,'Justerad allokering'!$B$2:$AF$2,0),FALSE))</f>
        <v>0</v>
      </c>
      <c r="M335" s="28">
        <f>IF(ISERROR(1/VLOOKUP($B335,'Justerad allokering'!$B$2:$AG$462,MATCH(M$2,'Justerad allokering'!$B$2:$AF$2,0),FALSE)),VLOOKUP($B335,'Allokerad kvv'!$B$2:$AV$468,MATCH(M$2,'Allokerad kvv'!$B$2:$AV$2,0),FALSE),VLOOKUP($B335,'Justerad allokering'!$B$2:$AG$462,MATCH(M$2,'Justerad allokering'!$B$2:$AF$2,0),FALSE))</f>
        <v>0</v>
      </c>
      <c r="N335" s="28">
        <f>IF(ISERROR(1/VLOOKUP($B335,'Justerad allokering'!$B$2:$AG$462,MATCH(N$2,'Justerad allokering'!$B$2:$AF$2,0),FALSE)),VLOOKUP($B335,'Allokerad kvv'!$B$2:$AV$468,MATCH(N$2,'Allokerad kvv'!$B$2:$AV$2,0),FALSE),VLOOKUP($B335,'Justerad allokering'!$B$2:$AG$462,MATCH(N$2,'Justerad allokering'!$B$2:$AF$2,0),FALSE))</f>
        <v>52.62</v>
      </c>
      <c r="O335" s="28">
        <f>IF(ISERROR(1/VLOOKUP($B335,'Justerad allokering'!$B$2:$AG$462,MATCH(O$2,'Justerad allokering'!$B$2:$AF$2,0),FALSE)),VLOOKUP($B335,'Allokerad kvv'!$B$2:$AV$468,MATCH(O$2,'Allokerad kvv'!$B$2:$AV$2,0),FALSE),VLOOKUP($B335,'Justerad allokering'!$B$2:$AG$462,MATCH(O$2,'Justerad allokering'!$B$2:$AF$2,0),FALSE))</f>
        <v>0</v>
      </c>
      <c r="P335" s="28">
        <f>IF(ISERROR(1/VLOOKUP($B335,'Justerad allokering'!$B$2:$AG$462,MATCH(P$2,'Justerad allokering'!$B$2:$AF$2,0),FALSE)),VLOOKUP($B335,'Allokerad kvv'!$B$2:$AV$468,MATCH(P$2,'Allokerad kvv'!$B$2:$AV$2,0),FALSE),VLOOKUP($B335,'Justerad allokering'!$B$2:$AG$462,MATCH(P$2,'Justerad allokering'!$B$2:$AF$2,0),FALSE))</f>
        <v>0</v>
      </c>
      <c r="Q335" s="28">
        <f>IF(ISERROR(1/VLOOKUP($B335,'Justerad allokering'!$B$2:$AG$462,MATCH(Q$2,'Justerad allokering'!$B$2:$AF$2,0),FALSE)),VLOOKUP($B335,'Allokerad kvv'!$B$2:$AV$468,MATCH(Q$2,'Allokerad kvv'!$B$2:$AV$2,0),FALSE),VLOOKUP($B335,'Justerad allokering'!$B$2:$AG$462,MATCH(Q$2,'Justerad allokering'!$B$2:$AF$2,0),FALSE))</f>
        <v>0</v>
      </c>
      <c r="R335" s="28">
        <f>IF(ISERROR(1/VLOOKUP($B335,'Justerad allokering'!$B$2:$AG$462,MATCH(R$2,'Justerad allokering'!$B$2:$AF$2,0),FALSE)),VLOOKUP($B335,'Allokerad kvv'!$B$2:$AV$468,MATCH(R$2,'Allokerad kvv'!$B$2:$AV$2,0),FALSE),VLOOKUP($B335,'Justerad allokering'!$B$2:$AG$462,MATCH(R$2,'Justerad allokering'!$B$2:$AF$2,0),FALSE))</f>
        <v>2.2000000000000002</v>
      </c>
      <c r="S335" s="28">
        <f>IF(ISERROR(1/VLOOKUP($B335,'Justerad allokering'!$B$2:$AG$462,MATCH(S$2,'Justerad allokering'!$B$2:$AF$2,0),FALSE)),VLOOKUP($B335,'Allokerad kvv'!$B$2:$AV$468,MATCH(S$2,'Allokerad kvv'!$B$2:$AV$2,0),FALSE),VLOOKUP($B335,'Justerad allokering'!$B$2:$AG$462,MATCH(S$2,'Justerad allokering'!$B$2:$AF$2,0),FALSE))</f>
        <v>0</v>
      </c>
      <c r="T335" s="28">
        <f>IF(ISERROR(1/VLOOKUP($B335,'Justerad allokering'!$B$2:$AG$462,MATCH(T$2,'Justerad allokering'!$B$2:$AF$2,0),FALSE)),VLOOKUP($B335,'Allokerad kvv'!$B$2:$AV$468,MATCH(T$2,'Allokerad kvv'!$B$2:$AV$2,0),FALSE),VLOOKUP($B335,'Justerad allokering'!$B$2:$AG$462,MATCH(T$2,'Justerad allokering'!$B$2:$AF$2,0),FALSE))</f>
        <v>0</v>
      </c>
      <c r="U335" s="28">
        <f>IF(ISERROR(1/VLOOKUP($B335,'Justerad allokering'!$B$2:$AG$462,MATCH(U$2,'Justerad allokering'!$B$2:$AF$2,0),FALSE)),VLOOKUP($B335,'Allokerad kvv'!$B$2:$AV$468,MATCH(U$2,'Allokerad kvv'!$B$2:$AV$2,0),FALSE),VLOOKUP($B335,'Justerad allokering'!$B$2:$AG$462,MATCH(U$2,'Justerad allokering'!$B$2:$AF$2,0),FALSE))</f>
        <v>0</v>
      </c>
      <c r="V335" s="28">
        <f>IF(ISERROR(1/VLOOKUP($B335,'Justerad allokering'!$B$2:$AG$462,MATCH(V$2,'Justerad allokering'!$B$2:$AF$2,0),FALSE)),VLOOKUP($B335,'Allokerad kvv'!$B$2:$AV$468,MATCH(V$2,'Allokerad kvv'!$B$2:$AV$2,0),FALSE),VLOOKUP($B335,'Justerad allokering'!$B$2:$AG$462,MATCH(V$2,'Justerad allokering'!$B$2:$AF$2,0),FALSE))</f>
        <v>0</v>
      </c>
      <c r="W335" s="28">
        <f>IF(ISERROR(1/VLOOKUP($B335,'Justerad allokering'!$B$2:$AG$462,MATCH(W$2,'Justerad allokering'!$B$2:$AF$2,0),FALSE)),VLOOKUP($B335,'Allokerad kvv'!$B$2:$AV$468,MATCH(W$2,'Allokerad kvv'!$B$2:$AV$2,0),FALSE),VLOOKUP($B335,'Justerad allokering'!$B$2:$AG$462,MATCH(W$2,'Justerad allokering'!$B$2:$AF$2,0),FALSE))</f>
        <v>0</v>
      </c>
      <c r="X335" s="28">
        <f>IF(ISERROR(1/VLOOKUP($B335,'Justerad allokering'!$B$2:$AG$462,MATCH(X$2,'Justerad allokering'!$B$2:$AF$2,0),FALSE)),VLOOKUP($B335,'Allokerad kvv'!$B$2:$AV$468,MATCH(X$2,'Allokerad kvv'!$B$2:$AV$2,0),FALSE),VLOOKUP($B335,'Justerad allokering'!$B$2:$AG$462,MATCH(X$2,'Justerad allokering'!$B$2:$AF$2,0),FALSE))</f>
        <v>0</v>
      </c>
      <c r="Y335" s="28">
        <f>IF(ISERROR(1/VLOOKUP($B335,'Justerad allokering'!$B$2:$AG$462,MATCH(Y$2,'Justerad allokering'!$B$2:$AF$2,0),FALSE)),VLOOKUP($B335,'Allokerad kvv'!$B$2:$AV$468,MATCH(Y$2,'Allokerad kvv'!$B$2:$AV$2,0),FALSE),VLOOKUP($B335,'Justerad allokering'!$B$2:$AG$462,MATCH(Y$2,'Justerad allokering'!$B$2:$AF$2,0),FALSE))</f>
        <v>0</v>
      </c>
      <c r="Z335" s="28">
        <f>IF(ISERROR(1/VLOOKUP($B335,'Justerad allokering'!$B$2:$AG$462,MATCH(Z$2,'Justerad allokering'!$B$2:$AF$2,0),FALSE)),VLOOKUP($B335,'Allokerad kvv'!$B$2:$AV$468,MATCH(Z$2,'Allokerad kvv'!$B$2:$AV$2,0),FALSE),VLOOKUP($B335,'Justerad allokering'!$B$2:$AG$462,MATCH(Z$2,'Justerad allokering'!$B$2:$AF$2,0),FALSE))</f>
        <v>1.9</v>
      </c>
      <c r="AA335" s="28"/>
      <c r="AB335" s="28"/>
      <c r="AE335">
        <f t="shared" si="15"/>
        <v>291.61999999999995</v>
      </c>
      <c r="AG335">
        <f t="shared" si="16"/>
        <v>280.01999999999992</v>
      </c>
      <c r="AH335">
        <f t="shared" si="17"/>
        <v>227.39999999999992</v>
      </c>
      <c r="AI335" s="55">
        <f>IF(AH335=0,"",AH335/VLOOKUP(B335,Kraftvärmeprod!$B$1:$BC$480,MATCH("Summa tillförd energi exklusive rökgaskondensering",Kraftvärmeprod!$B$1:$BC$1,0),FALSE))</f>
        <v>0.57527676023557484</v>
      </c>
    </row>
    <row r="336" spans="1:35" x14ac:dyDescent="0.35">
      <c r="A336" s="28" t="s">
        <v>447</v>
      </c>
      <c r="B336" s="28" t="s">
        <v>451</v>
      </c>
      <c r="C336" s="28">
        <f>IF(ISERROR(1/VLOOKUP($B336,'Justerad allokering'!$B$2:$AG$462,MATCH(C$2,'Justerad allokering'!$B$2:$AF$2,0),FALSE)),VLOOKUP($B336,'Allokerad kvv'!$B$2:$AV$468,MATCH(C$2,'Allokerad kvv'!$B$2:$AV$2,0),FALSE),VLOOKUP($B336,'Justerad allokering'!$B$2:$AG$462,MATCH(C$2,'Justerad allokering'!$B$2:$AF$2,0),FALSE))</f>
        <v>0</v>
      </c>
      <c r="D336" s="28">
        <f>IF(ISERROR(1/VLOOKUP($B336,'Justerad allokering'!$B$2:$AG$462,MATCH(D$2,'Justerad allokering'!$B$2:$AF$2,0),FALSE)),VLOOKUP($B336,'Allokerad kvv'!$B$2:$AV$468,MATCH(D$2,'Allokerad kvv'!$B$2:$AV$2,0),FALSE),VLOOKUP($B336,'Justerad allokering'!$B$2:$AG$462,MATCH(D$2,'Justerad allokering'!$B$2:$AF$2,0),FALSE))</f>
        <v>0</v>
      </c>
      <c r="E336" s="28">
        <f>IF(ISERROR(1/VLOOKUP($B336,'Justerad allokering'!$B$2:$AG$462,MATCH(E$2,'Justerad allokering'!$B$2:$AF$2,0),FALSE)),VLOOKUP($B336,'Allokerad kvv'!$B$2:$AV$468,MATCH(E$2,'Allokerad kvv'!$B$2:$AV$2,0),FALSE),VLOOKUP($B336,'Justerad allokering'!$B$2:$AG$462,MATCH(E$2,'Justerad allokering'!$B$2:$AF$2,0),FALSE))</f>
        <v>0</v>
      </c>
      <c r="F336" s="28">
        <f>IF(ISERROR(1/VLOOKUP($B336,'Justerad allokering'!$B$2:$AG$462,MATCH(F$2,'Justerad allokering'!$B$2:$AF$2,0),FALSE)),VLOOKUP($B336,'Allokerad kvv'!$B$2:$AV$468,MATCH(F$2,'Allokerad kvv'!$B$2:$AV$2,0),FALSE),VLOOKUP($B336,'Justerad allokering'!$B$2:$AG$462,MATCH(F$2,'Justerad allokering'!$B$2:$AF$2,0),FALSE))</f>
        <v>0</v>
      </c>
      <c r="G336" s="28">
        <f>IF(ISERROR(1/VLOOKUP($B336,'Justerad allokering'!$B$2:$AG$462,MATCH(G$2,'Justerad allokering'!$B$2:$AF$2,0),FALSE)),VLOOKUP($B336,'Allokerad kvv'!$B$2:$AV$468,MATCH(G$2,'Allokerad kvv'!$B$2:$AV$2,0),FALSE),VLOOKUP($B336,'Justerad allokering'!$B$2:$AG$462,MATCH(G$2,'Justerad allokering'!$B$2:$AF$2,0),FALSE))</f>
        <v>0</v>
      </c>
      <c r="H336" s="28">
        <f>IF(ISERROR(1/VLOOKUP($B336,'Justerad allokering'!$B$2:$AG$462,MATCH(H$2,'Justerad allokering'!$B$2:$AF$2,0),FALSE)),VLOOKUP($B336,'Allokerad kvv'!$B$2:$AV$468,MATCH(H$2,'Allokerad kvv'!$B$2:$AV$2,0),FALSE),VLOOKUP($B336,'Justerad allokering'!$B$2:$AG$462,MATCH(H$2,'Justerad allokering'!$B$2:$AF$2,0),FALSE))</f>
        <v>0</v>
      </c>
      <c r="I336" s="28">
        <f>IF(ISERROR(1/VLOOKUP($B336,'Justerad allokering'!$B$2:$AG$462,MATCH(I$2,'Justerad allokering'!$B$2:$AF$2,0),FALSE)),VLOOKUP($B336,'Allokerad kvv'!$B$2:$AV$468,MATCH(I$2,'Allokerad kvv'!$B$2:$AV$2,0),FALSE),VLOOKUP($B336,'Justerad allokering'!$B$2:$AG$462,MATCH(I$2,'Justerad allokering'!$B$2:$AF$2,0),FALSE))</f>
        <v>0</v>
      </c>
      <c r="J336" s="28">
        <f>IF(ISERROR(1/VLOOKUP($B336,'Justerad allokering'!$B$2:$AG$462,MATCH(J$2,'Justerad allokering'!$B$2:$AF$2,0),FALSE)),VLOOKUP($B336,'Allokerad kvv'!$B$2:$AV$468,MATCH(J$2,'Allokerad kvv'!$B$2:$AV$2,0),FALSE),VLOOKUP($B336,'Justerad allokering'!$B$2:$AG$462,MATCH(J$2,'Justerad allokering'!$B$2:$AF$2,0),FALSE))</f>
        <v>0</v>
      </c>
      <c r="K336" s="28">
        <f>IF(ISERROR(1/VLOOKUP($B336,'Justerad allokering'!$B$2:$AG$462,MATCH(K$2,'Justerad allokering'!$B$2:$AF$2,0),FALSE)),VLOOKUP($B336,'Allokerad kvv'!$B$2:$AV$468,MATCH(K$2,'Allokerad kvv'!$B$2:$AV$2,0),FALSE),VLOOKUP($B336,'Justerad allokering'!$B$2:$AG$462,MATCH(K$2,'Justerad allokering'!$B$2:$AF$2,0),FALSE))</f>
        <v>0</v>
      </c>
      <c r="L336" s="28">
        <f>IF(ISERROR(1/VLOOKUP($B336,'Justerad allokering'!$B$2:$AG$462,MATCH(L$2,'Justerad allokering'!$B$2:$AF$2,0),FALSE)),VLOOKUP($B336,'Allokerad kvv'!$B$2:$AV$468,MATCH(L$2,'Allokerad kvv'!$B$2:$AV$2,0),FALSE),VLOOKUP($B336,'Justerad allokering'!$B$2:$AG$462,MATCH(L$2,'Justerad allokering'!$B$2:$AF$2,0),FALSE))</f>
        <v>0</v>
      </c>
      <c r="M336" s="28">
        <f>IF(ISERROR(1/VLOOKUP($B336,'Justerad allokering'!$B$2:$AG$462,MATCH(M$2,'Justerad allokering'!$B$2:$AF$2,0),FALSE)),VLOOKUP($B336,'Allokerad kvv'!$B$2:$AV$468,MATCH(M$2,'Allokerad kvv'!$B$2:$AV$2,0),FALSE),VLOOKUP($B336,'Justerad allokering'!$B$2:$AG$462,MATCH(M$2,'Justerad allokering'!$B$2:$AF$2,0),FALSE))</f>
        <v>0</v>
      </c>
      <c r="N336" s="28">
        <f>IF(ISERROR(1/VLOOKUP($B336,'Justerad allokering'!$B$2:$AG$462,MATCH(N$2,'Justerad allokering'!$B$2:$AF$2,0),FALSE)),VLOOKUP($B336,'Allokerad kvv'!$B$2:$AV$468,MATCH(N$2,'Allokerad kvv'!$B$2:$AV$2,0),FALSE),VLOOKUP($B336,'Justerad allokering'!$B$2:$AG$462,MATCH(N$2,'Justerad allokering'!$B$2:$AF$2,0),FALSE))</f>
        <v>0</v>
      </c>
      <c r="O336" s="28">
        <f>IF(ISERROR(1/VLOOKUP($B336,'Justerad allokering'!$B$2:$AG$462,MATCH(O$2,'Justerad allokering'!$B$2:$AF$2,0),FALSE)),VLOOKUP($B336,'Allokerad kvv'!$B$2:$AV$468,MATCH(O$2,'Allokerad kvv'!$B$2:$AV$2,0),FALSE),VLOOKUP($B336,'Justerad allokering'!$B$2:$AG$462,MATCH(O$2,'Justerad allokering'!$B$2:$AF$2,0),FALSE))</f>
        <v>0</v>
      </c>
      <c r="P336" s="28">
        <f>IF(ISERROR(1/VLOOKUP($B336,'Justerad allokering'!$B$2:$AG$462,MATCH(P$2,'Justerad allokering'!$B$2:$AF$2,0),FALSE)),VLOOKUP($B336,'Allokerad kvv'!$B$2:$AV$468,MATCH(P$2,'Allokerad kvv'!$B$2:$AV$2,0),FALSE),VLOOKUP($B336,'Justerad allokering'!$B$2:$AG$462,MATCH(P$2,'Justerad allokering'!$B$2:$AF$2,0),FALSE))</f>
        <v>0</v>
      </c>
      <c r="Q336" s="28">
        <f>IF(ISERROR(1/VLOOKUP($B336,'Justerad allokering'!$B$2:$AG$462,MATCH(Q$2,'Justerad allokering'!$B$2:$AF$2,0),FALSE)),VLOOKUP($B336,'Allokerad kvv'!$B$2:$AV$468,MATCH(Q$2,'Allokerad kvv'!$B$2:$AV$2,0),FALSE),VLOOKUP($B336,'Justerad allokering'!$B$2:$AG$462,MATCH(Q$2,'Justerad allokering'!$B$2:$AF$2,0),FALSE))</f>
        <v>0</v>
      </c>
      <c r="R336" s="28">
        <f>IF(ISERROR(1/VLOOKUP($B336,'Justerad allokering'!$B$2:$AG$462,MATCH(R$2,'Justerad allokering'!$B$2:$AF$2,0),FALSE)),VLOOKUP($B336,'Allokerad kvv'!$B$2:$AV$468,MATCH(R$2,'Allokerad kvv'!$B$2:$AV$2,0),FALSE),VLOOKUP($B336,'Justerad allokering'!$B$2:$AG$462,MATCH(R$2,'Justerad allokering'!$B$2:$AF$2,0),FALSE))</f>
        <v>0</v>
      </c>
      <c r="S336" s="28">
        <f>IF(ISERROR(1/VLOOKUP($B336,'Justerad allokering'!$B$2:$AG$462,MATCH(S$2,'Justerad allokering'!$B$2:$AF$2,0),FALSE)),VLOOKUP($B336,'Allokerad kvv'!$B$2:$AV$468,MATCH(S$2,'Allokerad kvv'!$B$2:$AV$2,0),FALSE),VLOOKUP($B336,'Justerad allokering'!$B$2:$AG$462,MATCH(S$2,'Justerad allokering'!$B$2:$AF$2,0),FALSE))</f>
        <v>0</v>
      </c>
      <c r="T336" s="28">
        <f>IF(ISERROR(1/VLOOKUP($B336,'Justerad allokering'!$B$2:$AG$462,MATCH(T$2,'Justerad allokering'!$B$2:$AF$2,0),FALSE)),VLOOKUP($B336,'Allokerad kvv'!$B$2:$AV$468,MATCH(T$2,'Allokerad kvv'!$B$2:$AV$2,0),FALSE),VLOOKUP($B336,'Justerad allokering'!$B$2:$AG$462,MATCH(T$2,'Justerad allokering'!$B$2:$AF$2,0),FALSE))</f>
        <v>0</v>
      </c>
      <c r="U336" s="28">
        <f>IF(ISERROR(1/VLOOKUP($B336,'Justerad allokering'!$B$2:$AG$462,MATCH(U$2,'Justerad allokering'!$B$2:$AF$2,0),FALSE)),VLOOKUP($B336,'Allokerad kvv'!$B$2:$AV$468,MATCH(U$2,'Allokerad kvv'!$B$2:$AV$2,0),FALSE),VLOOKUP($B336,'Justerad allokering'!$B$2:$AG$462,MATCH(U$2,'Justerad allokering'!$B$2:$AF$2,0),FALSE))</f>
        <v>0</v>
      </c>
      <c r="V336" s="28">
        <f>IF(ISERROR(1/VLOOKUP($B336,'Justerad allokering'!$B$2:$AG$462,MATCH(V$2,'Justerad allokering'!$B$2:$AF$2,0),FALSE)),VLOOKUP($B336,'Allokerad kvv'!$B$2:$AV$468,MATCH(V$2,'Allokerad kvv'!$B$2:$AV$2,0),FALSE),VLOOKUP($B336,'Justerad allokering'!$B$2:$AG$462,MATCH(V$2,'Justerad allokering'!$B$2:$AF$2,0),FALSE))</f>
        <v>0</v>
      </c>
      <c r="W336" s="28">
        <f>IF(ISERROR(1/VLOOKUP($B336,'Justerad allokering'!$B$2:$AG$462,MATCH(W$2,'Justerad allokering'!$B$2:$AF$2,0),FALSE)),VLOOKUP($B336,'Allokerad kvv'!$B$2:$AV$468,MATCH(W$2,'Allokerad kvv'!$B$2:$AV$2,0),FALSE),VLOOKUP($B336,'Justerad allokering'!$B$2:$AG$462,MATCH(W$2,'Justerad allokering'!$B$2:$AF$2,0),FALSE))</f>
        <v>0</v>
      </c>
      <c r="X336" s="28">
        <f>IF(ISERROR(1/VLOOKUP($B336,'Justerad allokering'!$B$2:$AG$462,MATCH(X$2,'Justerad allokering'!$B$2:$AF$2,0),FALSE)),VLOOKUP($B336,'Allokerad kvv'!$B$2:$AV$468,MATCH(X$2,'Allokerad kvv'!$B$2:$AV$2,0),FALSE),VLOOKUP($B336,'Justerad allokering'!$B$2:$AG$462,MATCH(X$2,'Justerad allokering'!$B$2:$AF$2,0),FALSE))</f>
        <v>0</v>
      </c>
      <c r="Y336" s="28">
        <f>IF(ISERROR(1/VLOOKUP($B336,'Justerad allokering'!$B$2:$AG$462,MATCH(Y$2,'Justerad allokering'!$B$2:$AF$2,0),FALSE)),VLOOKUP($B336,'Allokerad kvv'!$B$2:$AV$468,MATCH(Y$2,'Allokerad kvv'!$B$2:$AV$2,0),FALSE),VLOOKUP($B336,'Justerad allokering'!$B$2:$AG$462,MATCH(Y$2,'Justerad allokering'!$B$2:$AF$2,0),FALSE))</f>
        <v>0</v>
      </c>
      <c r="Z336" s="28">
        <f>IF(ISERROR(1/VLOOKUP($B336,'Justerad allokering'!$B$2:$AG$462,MATCH(Z$2,'Justerad allokering'!$B$2:$AF$2,0),FALSE)),VLOOKUP($B336,'Allokerad kvv'!$B$2:$AV$468,MATCH(Z$2,'Allokerad kvv'!$B$2:$AV$2,0),FALSE),VLOOKUP($B336,'Justerad allokering'!$B$2:$AG$462,MATCH(Z$2,'Justerad allokering'!$B$2:$AF$2,0),FALSE))</f>
        <v>0</v>
      </c>
      <c r="AA336" s="28"/>
      <c r="AB336" s="28"/>
      <c r="AE336">
        <f t="shared" si="15"/>
        <v>0</v>
      </c>
      <c r="AG336">
        <f t="shared" si="16"/>
        <v>0</v>
      </c>
      <c r="AH336">
        <f t="shared" si="17"/>
        <v>0</v>
      </c>
      <c r="AI336" s="55" t="str">
        <f>IF(AH336=0,"",AH336/VLOOKUP(B336,Kraftvärmeprod!$B$1:$BC$480,MATCH("Summa tillförd energi exklusive rökgaskondensering",Kraftvärmeprod!$B$1:$BC$1,0),FALSE))</f>
        <v/>
      </c>
    </row>
    <row r="337" spans="1:35" x14ac:dyDescent="0.35">
      <c r="A337" s="28" t="s">
        <v>447</v>
      </c>
      <c r="B337" s="28" t="s">
        <v>452</v>
      </c>
      <c r="C337" s="28">
        <f>IF(ISERROR(1/VLOOKUP($B337,'Justerad allokering'!$B$2:$AG$462,MATCH(C$2,'Justerad allokering'!$B$2:$AF$2,0),FALSE)),VLOOKUP($B337,'Allokerad kvv'!$B$2:$AV$468,MATCH(C$2,'Allokerad kvv'!$B$2:$AV$2,0),FALSE),VLOOKUP($B337,'Justerad allokering'!$B$2:$AG$462,MATCH(C$2,'Justerad allokering'!$B$2:$AF$2,0),FALSE))</f>
        <v>0</v>
      </c>
      <c r="D337" s="28">
        <f>IF(ISERROR(1/VLOOKUP($B337,'Justerad allokering'!$B$2:$AG$462,MATCH(D$2,'Justerad allokering'!$B$2:$AF$2,0),FALSE)),VLOOKUP($B337,'Allokerad kvv'!$B$2:$AV$468,MATCH(D$2,'Allokerad kvv'!$B$2:$AV$2,0),FALSE),VLOOKUP($B337,'Justerad allokering'!$B$2:$AG$462,MATCH(D$2,'Justerad allokering'!$B$2:$AF$2,0),FALSE))</f>
        <v>0</v>
      </c>
      <c r="E337" s="28">
        <f>IF(ISERROR(1/VLOOKUP($B337,'Justerad allokering'!$B$2:$AG$462,MATCH(E$2,'Justerad allokering'!$B$2:$AF$2,0),FALSE)),VLOOKUP($B337,'Allokerad kvv'!$B$2:$AV$468,MATCH(E$2,'Allokerad kvv'!$B$2:$AV$2,0),FALSE),VLOOKUP($B337,'Justerad allokering'!$B$2:$AG$462,MATCH(E$2,'Justerad allokering'!$B$2:$AF$2,0),FALSE))</f>
        <v>0</v>
      </c>
      <c r="F337" s="28">
        <f>IF(ISERROR(1/VLOOKUP($B337,'Justerad allokering'!$B$2:$AG$462,MATCH(F$2,'Justerad allokering'!$B$2:$AF$2,0),FALSE)),VLOOKUP($B337,'Allokerad kvv'!$B$2:$AV$468,MATCH(F$2,'Allokerad kvv'!$B$2:$AV$2,0),FALSE),VLOOKUP($B337,'Justerad allokering'!$B$2:$AG$462,MATCH(F$2,'Justerad allokering'!$B$2:$AF$2,0),FALSE))</f>
        <v>0</v>
      </c>
      <c r="G337" s="28">
        <f>IF(ISERROR(1/VLOOKUP($B337,'Justerad allokering'!$B$2:$AG$462,MATCH(G$2,'Justerad allokering'!$B$2:$AF$2,0),FALSE)),VLOOKUP($B337,'Allokerad kvv'!$B$2:$AV$468,MATCH(G$2,'Allokerad kvv'!$B$2:$AV$2,0),FALSE),VLOOKUP($B337,'Justerad allokering'!$B$2:$AG$462,MATCH(G$2,'Justerad allokering'!$B$2:$AF$2,0),FALSE))</f>
        <v>0</v>
      </c>
      <c r="H337" s="28">
        <f>IF(ISERROR(1/VLOOKUP($B337,'Justerad allokering'!$B$2:$AG$462,MATCH(H$2,'Justerad allokering'!$B$2:$AF$2,0),FALSE)),VLOOKUP($B337,'Allokerad kvv'!$B$2:$AV$468,MATCH(H$2,'Allokerad kvv'!$B$2:$AV$2,0),FALSE),VLOOKUP($B337,'Justerad allokering'!$B$2:$AG$462,MATCH(H$2,'Justerad allokering'!$B$2:$AF$2,0),FALSE))</f>
        <v>0</v>
      </c>
      <c r="I337" s="28">
        <f>IF(ISERROR(1/VLOOKUP($B337,'Justerad allokering'!$B$2:$AG$462,MATCH(I$2,'Justerad allokering'!$B$2:$AF$2,0),FALSE)),VLOOKUP($B337,'Allokerad kvv'!$B$2:$AV$468,MATCH(I$2,'Allokerad kvv'!$B$2:$AV$2,0),FALSE),VLOOKUP($B337,'Justerad allokering'!$B$2:$AG$462,MATCH(I$2,'Justerad allokering'!$B$2:$AF$2,0),FALSE))</f>
        <v>0</v>
      </c>
      <c r="J337" s="28">
        <f>IF(ISERROR(1/VLOOKUP($B337,'Justerad allokering'!$B$2:$AG$462,MATCH(J$2,'Justerad allokering'!$B$2:$AF$2,0),FALSE)),VLOOKUP($B337,'Allokerad kvv'!$B$2:$AV$468,MATCH(J$2,'Allokerad kvv'!$B$2:$AV$2,0),FALSE),VLOOKUP($B337,'Justerad allokering'!$B$2:$AG$462,MATCH(J$2,'Justerad allokering'!$B$2:$AF$2,0),FALSE))</f>
        <v>0</v>
      </c>
      <c r="K337" s="28">
        <f>IF(ISERROR(1/VLOOKUP($B337,'Justerad allokering'!$B$2:$AG$462,MATCH(K$2,'Justerad allokering'!$B$2:$AF$2,0),FALSE)),VLOOKUP($B337,'Allokerad kvv'!$B$2:$AV$468,MATCH(K$2,'Allokerad kvv'!$B$2:$AV$2,0),FALSE),VLOOKUP($B337,'Justerad allokering'!$B$2:$AG$462,MATCH(K$2,'Justerad allokering'!$B$2:$AF$2,0),FALSE))</f>
        <v>0</v>
      </c>
      <c r="L337" s="28">
        <f>IF(ISERROR(1/VLOOKUP($B337,'Justerad allokering'!$B$2:$AG$462,MATCH(L$2,'Justerad allokering'!$B$2:$AF$2,0),FALSE)),VLOOKUP($B337,'Allokerad kvv'!$B$2:$AV$468,MATCH(L$2,'Allokerad kvv'!$B$2:$AV$2,0),FALSE),VLOOKUP($B337,'Justerad allokering'!$B$2:$AG$462,MATCH(L$2,'Justerad allokering'!$B$2:$AF$2,0),FALSE))</f>
        <v>0</v>
      </c>
      <c r="M337" s="28">
        <f>IF(ISERROR(1/VLOOKUP($B337,'Justerad allokering'!$B$2:$AG$462,MATCH(M$2,'Justerad allokering'!$B$2:$AF$2,0),FALSE)),VLOOKUP($B337,'Allokerad kvv'!$B$2:$AV$468,MATCH(M$2,'Allokerad kvv'!$B$2:$AV$2,0),FALSE),VLOOKUP($B337,'Justerad allokering'!$B$2:$AG$462,MATCH(M$2,'Justerad allokering'!$B$2:$AF$2,0),FALSE))</f>
        <v>0</v>
      </c>
      <c r="N337" s="28">
        <f>IF(ISERROR(1/VLOOKUP($B337,'Justerad allokering'!$B$2:$AG$462,MATCH(N$2,'Justerad allokering'!$B$2:$AF$2,0),FALSE)),VLOOKUP($B337,'Allokerad kvv'!$B$2:$AV$468,MATCH(N$2,'Allokerad kvv'!$B$2:$AV$2,0),FALSE),VLOOKUP($B337,'Justerad allokering'!$B$2:$AG$462,MATCH(N$2,'Justerad allokering'!$B$2:$AF$2,0),FALSE))</f>
        <v>0</v>
      </c>
      <c r="O337" s="28">
        <f>IF(ISERROR(1/VLOOKUP($B337,'Justerad allokering'!$B$2:$AG$462,MATCH(O$2,'Justerad allokering'!$B$2:$AF$2,0),FALSE)),VLOOKUP($B337,'Allokerad kvv'!$B$2:$AV$468,MATCH(O$2,'Allokerad kvv'!$B$2:$AV$2,0),FALSE),VLOOKUP($B337,'Justerad allokering'!$B$2:$AG$462,MATCH(O$2,'Justerad allokering'!$B$2:$AF$2,0),FALSE))</f>
        <v>0</v>
      </c>
      <c r="P337" s="28">
        <f>IF(ISERROR(1/VLOOKUP($B337,'Justerad allokering'!$B$2:$AG$462,MATCH(P$2,'Justerad allokering'!$B$2:$AF$2,0),FALSE)),VLOOKUP($B337,'Allokerad kvv'!$B$2:$AV$468,MATCH(P$2,'Allokerad kvv'!$B$2:$AV$2,0),FALSE),VLOOKUP($B337,'Justerad allokering'!$B$2:$AG$462,MATCH(P$2,'Justerad allokering'!$B$2:$AF$2,0),FALSE))</f>
        <v>0</v>
      </c>
      <c r="Q337" s="28">
        <f>IF(ISERROR(1/VLOOKUP($B337,'Justerad allokering'!$B$2:$AG$462,MATCH(Q$2,'Justerad allokering'!$B$2:$AF$2,0),FALSE)),VLOOKUP($B337,'Allokerad kvv'!$B$2:$AV$468,MATCH(Q$2,'Allokerad kvv'!$B$2:$AV$2,0),FALSE),VLOOKUP($B337,'Justerad allokering'!$B$2:$AG$462,MATCH(Q$2,'Justerad allokering'!$B$2:$AF$2,0),FALSE))</f>
        <v>0</v>
      </c>
      <c r="R337" s="28">
        <f>IF(ISERROR(1/VLOOKUP($B337,'Justerad allokering'!$B$2:$AG$462,MATCH(R$2,'Justerad allokering'!$B$2:$AF$2,0),FALSE)),VLOOKUP($B337,'Allokerad kvv'!$B$2:$AV$468,MATCH(R$2,'Allokerad kvv'!$B$2:$AV$2,0),FALSE),VLOOKUP($B337,'Justerad allokering'!$B$2:$AG$462,MATCH(R$2,'Justerad allokering'!$B$2:$AF$2,0),FALSE))</f>
        <v>0</v>
      </c>
      <c r="S337" s="28">
        <f>IF(ISERROR(1/VLOOKUP($B337,'Justerad allokering'!$B$2:$AG$462,MATCH(S$2,'Justerad allokering'!$B$2:$AF$2,0),FALSE)),VLOOKUP($B337,'Allokerad kvv'!$B$2:$AV$468,MATCH(S$2,'Allokerad kvv'!$B$2:$AV$2,0),FALSE),VLOOKUP($B337,'Justerad allokering'!$B$2:$AG$462,MATCH(S$2,'Justerad allokering'!$B$2:$AF$2,0),FALSE))</f>
        <v>0</v>
      </c>
      <c r="T337" s="28">
        <f>IF(ISERROR(1/VLOOKUP($B337,'Justerad allokering'!$B$2:$AG$462,MATCH(T$2,'Justerad allokering'!$B$2:$AF$2,0),FALSE)),VLOOKUP($B337,'Allokerad kvv'!$B$2:$AV$468,MATCH(T$2,'Allokerad kvv'!$B$2:$AV$2,0),FALSE),VLOOKUP($B337,'Justerad allokering'!$B$2:$AG$462,MATCH(T$2,'Justerad allokering'!$B$2:$AF$2,0),FALSE))</f>
        <v>0</v>
      </c>
      <c r="U337" s="28">
        <f>IF(ISERROR(1/VLOOKUP($B337,'Justerad allokering'!$B$2:$AG$462,MATCH(U$2,'Justerad allokering'!$B$2:$AF$2,0),FALSE)),VLOOKUP($B337,'Allokerad kvv'!$B$2:$AV$468,MATCH(U$2,'Allokerad kvv'!$B$2:$AV$2,0),FALSE),VLOOKUP($B337,'Justerad allokering'!$B$2:$AG$462,MATCH(U$2,'Justerad allokering'!$B$2:$AF$2,0),FALSE))</f>
        <v>0</v>
      </c>
      <c r="V337" s="28">
        <f>IF(ISERROR(1/VLOOKUP($B337,'Justerad allokering'!$B$2:$AG$462,MATCH(V$2,'Justerad allokering'!$B$2:$AF$2,0),FALSE)),VLOOKUP($B337,'Allokerad kvv'!$B$2:$AV$468,MATCH(V$2,'Allokerad kvv'!$B$2:$AV$2,0),FALSE),VLOOKUP($B337,'Justerad allokering'!$B$2:$AG$462,MATCH(V$2,'Justerad allokering'!$B$2:$AF$2,0),FALSE))</f>
        <v>0</v>
      </c>
      <c r="W337" s="28">
        <f>IF(ISERROR(1/VLOOKUP($B337,'Justerad allokering'!$B$2:$AG$462,MATCH(W$2,'Justerad allokering'!$B$2:$AF$2,0),FALSE)),VLOOKUP($B337,'Allokerad kvv'!$B$2:$AV$468,MATCH(W$2,'Allokerad kvv'!$B$2:$AV$2,0),FALSE),VLOOKUP($B337,'Justerad allokering'!$B$2:$AG$462,MATCH(W$2,'Justerad allokering'!$B$2:$AF$2,0),FALSE))</f>
        <v>0</v>
      </c>
      <c r="X337" s="28">
        <f>IF(ISERROR(1/VLOOKUP($B337,'Justerad allokering'!$B$2:$AG$462,MATCH(X$2,'Justerad allokering'!$B$2:$AF$2,0),FALSE)),VLOOKUP($B337,'Allokerad kvv'!$B$2:$AV$468,MATCH(X$2,'Allokerad kvv'!$B$2:$AV$2,0),FALSE),VLOOKUP($B337,'Justerad allokering'!$B$2:$AG$462,MATCH(X$2,'Justerad allokering'!$B$2:$AF$2,0),FALSE))</f>
        <v>0</v>
      </c>
      <c r="Y337" s="28">
        <f>IF(ISERROR(1/VLOOKUP($B337,'Justerad allokering'!$B$2:$AG$462,MATCH(Y$2,'Justerad allokering'!$B$2:$AF$2,0),FALSE)),VLOOKUP($B337,'Allokerad kvv'!$B$2:$AV$468,MATCH(Y$2,'Allokerad kvv'!$B$2:$AV$2,0),FALSE),VLOOKUP($B337,'Justerad allokering'!$B$2:$AG$462,MATCH(Y$2,'Justerad allokering'!$B$2:$AF$2,0),FALSE))</f>
        <v>0</v>
      </c>
      <c r="Z337" s="28">
        <f>IF(ISERROR(1/VLOOKUP($B337,'Justerad allokering'!$B$2:$AG$462,MATCH(Z$2,'Justerad allokering'!$B$2:$AF$2,0),FALSE)),VLOOKUP($B337,'Allokerad kvv'!$B$2:$AV$468,MATCH(Z$2,'Allokerad kvv'!$B$2:$AV$2,0),FALSE),VLOOKUP($B337,'Justerad allokering'!$B$2:$AG$462,MATCH(Z$2,'Justerad allokering'!$B$2:$AF$2,0),FALSE))</f>
        <v>0</v>
      </c>
      <c r="AA337" s="28"/>
      <c r="AB337" s="28"/>
      <c r="AE337">
        <f t="shared" si="15"/>
        <v>0</v>
      </c>
      <c r="AG337">
        <f t="shared" si="16"/>
        <v>0</v>
      </c>
      <c r="AH337">
        <f t="shared" si="17"/>
        <v>0</v>
      </c>
      <c r="AI337" s="55" t="str">
        <f>IF(AH337=0,"",AH337/VLOOKUP(B337,Kraftvärmeprod!$B$1:$BC$480,MATCH("Summa tillförd energi exklusive rökgaskondensering",Kraftvärmeprod!$B$1:$BC$1,0),FALSE))</f>
        <v/>
      </c>
    </row>
    <row r="338" spans="1:35" x14ac:dyDescent="0.35">
      <c r="A338" s="28" t="s">
        <v>453</v>
      </c>
      <c r="B338" s="28" t="s">
        <v>454</v>
      </c>
      <c r="C338" s="28">
        <f>IF(ISERROR(1/VLOOKUP($B338,'Justerad allokering'!$B$2:$AG$462,MATCH(C$2,'Justerad allokering'!$B$2:$AF$2,0),FALSE)),VLOOKUP($B338,'Allokerad kvv'!$B$2:$AV$468,MATCH(C$2,'Allokerad kvv'!$B$2:$AV$2,0),FALSE),VLOOKUP($B338,'Justerad allokering'!$B$2:$AG$462,MATCH(C$2,'Justerad allokering'!$B$2:$AF$2,0),FALSE))</f>
        <v>0</v>
      </c>
      <c r="D338" s="28">
        <f>IF(ISERROR(1/VLOOKUP($B338,'Justerad allokering'!$B$2:$AG$462,MATCH(D$2,'Justerad allokering'!$B$2:$AF$2,0),FALSE)),VLOOKUP($B338,'Allokerad kvv'!$B$2:$AV$468,MATCH(D$2,'Allokerad kvv'!$B$2:$AV$2,0),FALSE),VLOOKUP($B338,'Justerad allokering'!$B$2:$AG$462,MATCH(D$2,'Justerad allokering'!$B$2:$AF$2,0),FALSE))</f>
        <v>0</v>
      </c>
      <c r="E338" s="28">
        <f>IF(ISERROR(1/VLOOKUP($B338,'Justerad allokering'!$B$2:$AG$462,MATCH(E$2,'Justerad allokering'!$B$2:$AF$2,0),FALSE)),VLOOKUP($B338,'Allokerad kvv'!$B$2:$AV$468,MATCH(E$2,'Allokerad kvv'!$B$2:$AV$2,0),FALSE),VLOOKUP($B338,'Justerad allokering'!$B$2:$AG$462,MATCH(E$2,'Justerad allokering'!$B$2:$AF$2,0),FALSE))</f>
        <v>0</v>
      </c>
      <c r="F338" s="28">
        <f>IF(ISERROR(1/VLOOKUP($B338,'Justerad allokering'!$B$2:$AG$462,MATCH(F$2,'Justerad allokering'!$B$2:$AF$2,0),FALSE)),VLOOKUP($B338,'Allokerad kvv'!$B$2:$AV$468,MATCH(F$2,'Allokerad kvv'!$B$2:$AV$2,0),FALSE),VLOOKUP($B338,'Justerad allokering'!$B$2:$AG$462,MATCH(F$2,'Justerad allokering'!$B$2:$AF$2,0),FALSE))</f>
        <v>0</v>
      </c>
      <c r="G338" s="28">
        <f>IF(ISERROR(1/VLOOKUP($B338,'Justerad allokering'!$B$2:$AG$462,MATCH(G$2,'Justerad allokering'!$B$2:$AF$2,0),FALSE)),VLOOKUP($B338,'Allokerad kvv'!$B$2:$AV$468,MATCH(G$2,'Allokerad kvv'!$B$2:$AV$2,0),FALSE),VLOOKUP($B338,'Justerad allokering'!$B$2:$AG$462,MATCH(G$2,'Justerad allokering'!$B$2:$AF$2,0),FALSE))</f>
        <v>0</v>
      </c>
      <c r="H338" s="28">
        <f>IF(ISERROR(1/VLOOKUP($B338,'Justerad allokering'!$B$2:$AG$462,MATCH(H$2,'Justerad allokering'!$B$2:$AF$2,0),FALSE)),VLOOKUP($B338,'Allokerad kvv'!$B$2:$AV$468,MATCH(H$2,'Allokerad kvv'!$B$2:$AV$2,0),FALSE),VLOOKUP($B338,'Justerad allokering'!$B$2:$AG$462,MATCH(H$2,'Justerad allokering'!$B$2:$AF$2,0),FALSE))</f>
        <v>0</v>
      </c>
      <c r="I338" s="28">
        <f>IF(ISERROR(1/VLOOKUP($B338,'Justerad allokering'!$B$2:$AG$462,MATCH(I$2,'Justerad allokering'!$B$2:$AF$2,0),FALSE)),VLOOKUP($B338,'Allokerad kvv'!$B$2:$AV$468,MATCH(I$2,'Allokerad kvv'!$B$2:$AV$2,0),FALSE),VLOOKUP($B338,'Justerad allokering'!$B$2:$AG$462,MATCH(I$2,'Justerad allokering'!$B$2:$AF$2,0),FALSE))</f>
        <v>0</v>
      </c>
      <c r="J338" s="28">
        <f>IF(ISERROR(1/VLOOKUP($B338,'Justerad allokering'!$B$2:$AG$462,MATCH(J$2,'Justerad allokering'!$B$2:$AF$2,0),FALSE)),VLOOKUP($B338,'Allokerad kvv'!$B$2:$AV$468,MATCH(J$2,'Allokerad kvv'!$B$2:$AV$2,0),FALSE),VLOOKUP($B338,'Justerad allokering'!$B$2:$AG$462,MATCH(J$2,'Justerad allokering'!$B$2:$AF$2,0),FALSE))</f>
        <v>0</v>
      </c>
      <c r="K338" s="28">
        <f>IF(ISERROR(1/VLOOKUP($B338,'Justerad allokering'!$B$2:$AG$462,MATCH(K$2,'Justerad allokering'!$B$2:$AF$2,0),FALSE)),VLOOKUP($B338,'Allokerad kvv'!$B$2:$AV$468,MATCH(K$2,'Allokerad kvv'!$B$2:$AV$2,0),FALSE),VLOOKUP($B338,'Justerad allokering'!$B$2:$AG$462,MATCH(K$2,'Justerad allokering'!$B$2:$AF$2,0),FALSE))</f>
        <v>0</v>
      </c>
      <c r="L338" s="28">
        <f>IF(ISERROR(1/VLOOKUP($B338,'Justerad allokering'!$B$2:$AG$462,MATCH(L$2,'Justerad allokering'!$B$2:$AF$2,0),FALSE)),VLOOKUP($B338,'Allokerad kvv'!$B$2:$AV$468,MATCH(L$2,'Allokerad kvv'!$B$2:$AV$2,0),FALSE),VLOOKUP($B338,'Justerad allokering'!$B$2:$AG$462,MATCH(L$2,'Justerad allokering'!$B$2:$AF$2,0),FALSE))</f>
        <v>0</v>
      </c>
      <c r="M338" s="28">
        <f>IF(ISERROR(1/VLOOKUP($B338,'Justerad allokering'!$B$2:$AG$462,MATCH(M$2,'Justerad allokering'!$B$2:$AF$2,0),FALSE)),VLOOKUP($B338,'Allokerad kvv'!$B$2:$AV$468,MATCH(M$2,'Allokerad kvv'!$B$2:$AV$2,0),FALSE),VLOOKUP($B338,'Justerad allokering'!$B$2:$AG$462,MATCH(M$2,'Justerad allokering'!$B$2:$AF$2,0),FALSE))</f>
        <v>0</v>
      </c>
      <c r="N338" s="28">
        <f>IF(ISERROR(1/VLOOKUP($B338,'Justerad allokering'!$B$2:$AG$462,MATCH(N$2,'Justerad allokering'!$B$2:$AF$2,0),FALSE)),VLOOKUP($B338,'Allokerad kvv'!$B$2:$AV$468,MATCH(N$2,'Allokerad kvv'!$B$2:$AV$2,0),FALSE),VLOOKUP($B338,'Justerad allokering'!$B$2:$AG$462,MATCH(N$2,'Justerad allokering'!$B$2:$AF$2,0),FALSE))</f>
        <v>0</v>
      </c>
      <c r="O338" s="28">
        <f>IF(ISERROR(1/VLOOKUP($B338,'Justerad allokering'!$B$2:$AG$462,MATCH(O$2,'Justerad allokering'!$B$2:$AF$2,0),FALSE)),VLOOKUP($B338,'Allokerad kvv'!$B$2:$AV$468,MATCH(O$2,'Allokerad kvv'!$B$2:$AV$2,0),FALSE),VLOOKUP($B338,'Justerad allokering'!$B$2:$AG$462,MATCH(O$2,'Justerad allokering'!$B$2:$AF$2,0),FALSE))</f>
        <v>0</v>
      </c>
      <c r="P338" s="28">
        <f>IF(ISERROR(1/VLOOKUP($B338,'Justerad allokering'!$B$2:$AG$462,MATCH(P$2,'Justerad allokering'!$B$2:$AF$2,0),FALSE)),VLOOKUP($B338,'Allokerad kvv'!$B$2:$AV$468,MATCH(P$2,'Allokerad kvv'!$B$2:$AV$2,0),FALSE),VLOOKUP($B338,'Justerad allokering'!$B$2:$AG$462,MATCH(P$2,'Justerad allokering'!$B$2:$AF$2,0),FALSE))</f>
        <v>0</v>
      </c>
      <c r="Q338" s="28">
        <f>IF(ISERROR(1/VLOOKUP($B338,'Justerad allokering'!$B$2:$AG$462,MATCH(Q$2,'Justerad allokering'!$B$2:$AF$2,0),FALSE)),VLOOKUP($B338,'Allokerad kvv'!$B$2:$AV$468,MATCH(Q$2,'Allokerad kvv'!$B$2:$AV$2,0),FALSE),VLOOKUP($B338,'Justerad allokering'!$B$2:$AG$462,MATCH(Q$2,'Justerad allokering'!$B$2:$AF$2,0),FALSE))</f>
        <v>0</v>
      </c>
      <c r="R338" s="28">
        <f>IF(ISERROR(1/VLOOKUP($B338,'Justerad allokering'!$B$2:$AG$462,MATCH(R$2,'Justerad allokering'!$B$2:$AF$2,0),FALSE)),VLOOKUP($B338,'Allokerad kvv'!$B$2:$AV$468,MATCH(R$2,'Allokerad kvv'!$B$2:$AV$2,0),FALSE),VLOOKUP($B338,'Justerad allokering'!$B$2:$AG$462,MATCH(R$2,'Justerad allokering'!$B$2:$AF$2,0),FALSE))</f>
        <v>0</v>
      </c>
      <c r="S338" s="28">
        <f>IF(ISERROR(1/VLOOKUP($B338,'Justerad allokering'!$B$2:$AG$462,MATCH(S$2,'Justerad allokering'!$B$2:$AF$2,0),FALSE)),VLOOKUP($B338,'Allokerad kvv'!$B$2:$AV$468,MATCH(S$2,'Allokerad kvv'!$B$2:$AV$2,0),FALSE),VLOOKUP($B338,'Justerad allokering'!$B$2:$AG$462,MATCH(S$2,'Justerad allokering'!$B$2:$AF$2,0),FALSE))</f>
        <v>0</v>
      </c>
      <c r="T338" s="28">
        <f>IF(ISERROR(1/VLOOKUP($B338,'Justerad allokering'!$B$2:$AG$462,MATCH(T$2,'Justerad allokering'!$B$2:$AF$2,0),FALSE)),VLOOKUP($B338,'Allokerad kvv'!$B$2:$AV$468,MATCH(T$2,'Allokerad kvv'!$B$2:$AV$2,0),FALSE),VLOOKUP($B338,'Justerad allokering'!$B$2:$AG$462,MATCH(T$2,'Justerad allokering'!$B$2:$AF$2,0),FALSE))</f>
        <v>0</v>
      </c>
      <c r="U338" s="28">
        <f>IF(ISERROR(1/VLOOKUP($B338,'Justerad allokering'!$B$2:$AG$462,MATCH(U$2,'Justerad allokering'!$B$2:$AF$2,0),FALSE)),VLOOKUP($B338,'Allokerad kvv'!$B$2:$AV$468,MATCH(U$2,'Allokerad kvv'!$B$2:$AV$2,0),FALSE),VLOOKUP($B338,'Justerad allokering'!$B$2:$AG$462,MATCH(U$2,'Justerad allokering'!$B$2:$AF$2,0),FALSE))</f>
        <v>0</v>
      </c>
      <c r="V338" s="28">
        <f>IF(ISERROR(1/VLOOKUP($B338,'Justerad allokering'!$B$2:$AG$462,MATCH(V$2,'Justerad allokering'!$B$2:$AF$2,0),FALSE)),VLOOKUP($B338,'Allokerad kvv'!$B$2:$AV$468,MATCH(V$2,'Allokerad kvv'!$B$2:$AV$2,0),FALSE),VLOOKUP($B338,'Justerad allokering'!$B$2:$AG$462,MATCH(V$2,'Justerad allokering'!$B$2:$AF$2,0),FALSE))</f>
        <v>0</v>
      </c>
      <c r="W338" s="28">
        <f>IF(ISERROR(1/VLOOKUP($B338,'Justerad allokering'!$B$2:$AG$462,MATCH(W$2,'Justerad allokering'!$B$2:$AF$2,0),FALSE)),VLOOKUP($B338,'Allokerad kvv'!$B$2:$AV$468,MATCH(W$2,'Allokerad kvv'!$B$2:$AV$2,0),FALSE),VLOOKUP($B338,'Justerad allokering'!$B$2:$AG$462,MATCH(W$2,'Justerad allokering'!$B$2:$AF$2,0),FALSE))</f>
        <v>0</v>
      </c>
      <c r="X338" s="28">
        <f>IF(ISERROR(1/VLOOKUP($B338,'Justerad allokering'!$B$2:$AG$462,MATCH(X$2,'Justerad allokering'!$B$2:$AF$2,0),FALSE)),VLOOKUP($B338,'Allokerad kvv'!$B$2:$AV$468,MATCH(X$2,'Allokerad kvv'!$B$2:$AV$2,0),FALSE),VLOOKUP($B338,'Justerad allokering'!$B$2:$AG$462,MATCH(X$2,'Justerad allokering'!$B$2:$AF$2,0),FALSE))</f>
        <v>0</v>
      </c>
      <c r="Y338" s="28">
        <f>IF(ISERROR(1/VLOOKUP($B338,'Justerad allokering'!$B$2:$AG$462,MATCH(Y$2,'Justerad allokering'!$B$2:$AF$2,0),FALSE)),VLOOKUP($B338,'Allokerad kvv'!$B$2:$AV$468,MATCH(Y$2,'Allokerad kvv'!$B$2:$AV$2,0),FALSE),VLOOKUP($B338,'Justerad allokering'!$B$2:$AG$462,MATCH(Y$2,'Justerad allokering'!$B$2:$AF$2,0),FALSE))</f>
        <v>0</v>
      </c>
      <c r="Z338" s="28">
        <f>IF(ISERROR(1/VLOOKUP($B338,'Justerad allokering'!$B$2:$AG$462,MATCH(Z$2,'Justerad allokering'!$B$2:$AF$2,0),FALSE)),VLOOKUP($B338,'Allokerad kvv'!$B$2:$AV$468,MATCH(Z$2,'Allokerad kvv'!$B$2:$AV$2,0),FALSE),VLOOKUP($B338,'Justerad allokering'!$B$2:$AG$462,MATCH(Z$2,'Justerad allokering'!$B$2:$AF$2,0),FALSE))</f>
        <v>0</v>
      </c>
      <c r="AA338" s="28"/>
      <c r="AB338" s="28"/>
      <c r="AE338">
        <f t="shared" si="15"/>
        <v>0</v>
      </c>
      <c r="AG338">
        <f t="shared" si="16"/>
        <v>0</v>
      </c>
      <c r="AH338">
        <f t="shared" si="17"/>
        <v>0</v>
      </c>
      <c r="AI338" s="55" t="str">
        <f>IF(AH338=0,"",AH338/VLOOKUP(B338,Kraftvärmeprod!$B$1:$BC$480,MATCH("Summa tillförd energi exklusive rökgaskondensering",Kraftvärmeprod!$B$1:$BC$1,0),FALSE))</f>
        <v/>
      </c>
    </row>
    <row r="339" spans="1:35" x14ac:dyDescent="0.35">
      <c r="A339" s="28" t="s">
        <v>453</v>
      </c>
      <c r="B339" s="28" t="s">
        <v>455</v>
      </c>
      <c r="C339" s="28">
        <f>IF(ISERROR(1/VLOOKUP($B339,'Justerad allokering'!$B$2:$AG$462,MATCH(C$2,'Justerad allokering'!$B$2:$AF$2,0),FALSE)),VLOOKUP($B339,'Allokerad kvv'!$B$2:$AV$468,MATCH(C$2,'Allokerad kvv'!$B$2:$AV$2,0),FALSE),VLOOKUP($B339,'Justerad allokering'!$B$2:$AG$462,MATCH(C$2,'Justerad allokering'!$B$2:$AF$2,0),FALSE))</f>
        <v>0</v>
      </c>
      <c r="D339" s="28">
        <f>IF(ISERROR(1/VLOOKUP($B339,'Justerad allokering'!$B$2:$AG$462,MATCH(D$2,'Justerad allokering'!$B$2:$AF$2,0),FALSE)),VLOOKUP($B339,'Allokerad kvv'!$B$2:$AV$468,MATCH(D$2,'Allokerad kvv'!$B$2:$AV$2,0),FALSE),VLOOKUP($B339,'Justerad allokering'!$B$2:$AG$462,MATCH(D$2,'Justerad allokering'!$B$2:$AF$2,0),FALSE))</f>
        <v>0</v>
      </c>
      <c r="E339" s="28">
        <f>IF(ISERROR(1/VLOOKUP($B339,'Justerad allokering'!$B$2:$AG$462,MATCH(E$2,'Justerad allokering'!$B$2:$AF$2,0),FALSE)),VLOOKUP($B339,'Allokerad kvv'!$B$2:$AV$468,MATCH(E$2,'Allokerad kvv'!$B$2:$AV$2,0),FALSE),VLOOKUP($B339,'Justerad allokering'!$B$2:$AG$462,MATCH(E$2,'Justerad allokering'!$B$2:$AF$2,0),FALSE))</f>
        <v>0</v>
      </c>
      <c r="F339" s="28">
        <f>IF(ISERROR(1/VLOOKUP($B339,'Justerad allokering'!$B$2:$AG$462,MATCH(F$2,'Justerad allokering'!$B$2:$AF$2,0),FALSE)),VLOOKUP($B339,'Allokerad kvv'!$B$2:$AV$468,MATCH(F$2,'Allokerad kvv'!$B$2:$AV$2,0),FALSE),VLOOKUP($B339,'Justerad allokering'!$B$2:$AG$462,MATCH(F$2,'Justerad allokering'!$B$2:$AF$2,0),FALSE))</f>
        <v>0</v>
      </c>
      <c r="G339" s="28">
        <f>IF(ISERROR(1/VLOOKUP($B339,'Justerad allokering'!$B$2:$AG$462,MATCH(G$2,'Justerad allokering'!$B$2:$AF$2,0),FALSE)),VLOOKUP($B339,'Allokerad kvv'!$B$2:$AV$468,MATCH(G$2,'Allokerad kvv'!$B$2:$AV$2,0),FALSE),VLOOKUP($B339,'Justerad allokering'!$B$2:$AG$462,MATCH(G$2,'Justerad allokering'!$B$2:$AF$2,0),FALSE))</f>
        <v>0</v>
      </c>
      <c r="H339" s="28">
        <f>IF(ISERROR(1/VLOOKUP($B339,'Justerad allokering'!$B$2:$AG$462,MATCH(H$2,'Justerad allokering'!$B$2:$AF$2,0),FALSE)),VLOOKUP($B339,'Allokerad kvv'!$B$2:$AV$468,MATCH(H$2,'Allokerad kvv'!$B$2:$AV$2,0),FALSE),VLOOKUP($B339,'Justerad allokering'!$B$2:$AG$462,MATCH(H$2,'Justerad allokering'!$B$2:$AF$2,0),FALSE))</f>
        <v>0</v>
      </c>
      <c r="I339" s="28">
        <f>IF(ISERROR(1/VLOOKUP($B339,'Justerad allokering'!$B$2:$AG$462,MATCH(I$2,'Justerad allokering'!$B$2:$AF$2,0),FALSE)),VLOOKUP($B339,'Allokerad kvv'!$B$2:$AV$468,MATCH(I$2,'Allokerad kvv'!$B$2:$AV$2,0),FALSE),VLOOKUP($B339,'Justerad allokering'!$B$2:$AG$462,MATCH(I$2,'Justerad allokering'!$B$2:$AF$2,0),FALSE))</f>
        <v>0</v>
      </c>
      <c r="J339" s="28">
        <f>IF(ISERROR(1/VLOOKUP($B339,'Justerad allokering'!$B$2:$AG$462,MATCH(J$2,'Justerad allokering'!$B$2:$AF$2,0),FALSE)),VLOOKUP($B339,'Allokerad kvv'!$B$2:$AV$468,MATCH(J$2,'Allokerad kvv'!$B$2:$AV$2,0),FALSE),VLOOKUP($B339,'Justerad allokering'!$B$2:$AG$462,MATCH(J$2,'Justerad allokering'!$B$2:$AF$2,0),FALSE))</f>
        <v>0</v>
      </c>
      <c r="K339" s="28">
        <f>IF(ISERROR(1/VLOOKUP($B339,'Justerad allokering'!$B$2:$AG$462,MATCH(K$2,'Justerad allokering'!$B$2:$AF$2,0),FALSE)),VLOOKUP($B339,'Allokerad kvv'!$B$2:$AV$468,MATCH(K$2,'Allokerad kvv'!$B$2:$AV$2,0),FALSE),VLOOKUP($B339,'Justerad allokering'!$B$2:$AG$462,MATCH(K$2,'Justerad allokering'!$B$2:$AF$2,0),FALSE))</f>
        <v>0</v>
      </c>
      <c r="L339" s="28">
        <f>IF(ISERROR(1/VLOOKUP($B339,'Justerad allokering'!$B$2:$AG$462,MATCH(L$2,'Justerad allokering'!$B$2:$AF$2,0),FALSE)),VLOOKUP($B339,'Allokerad kvv'!$B$2:$AV$468,MATCH(L$2,'Allokerad kvv'!$B$2:$AV$2,0),FALSE),VLOOKUP($B339,'Justerad allokering'!$B$2:$AG$462,MATCH(L$2,'Justerad allokering'!$B$2:$AF$2,0),FALSE))</f>
        <v>0</v>
      </c>
      <c r="M339" s="28">
        <f>IF(ISERROR(1/VLOOKUP($B339,'Justerad allokering'!$B$2:$AG$462,MATCH(M$2,'Justerad allokering'!$B$2:$AF$2,0),FALSE)),VLOOKUP($B339,'Allokerad kvv'!$B$2:$AV$468,MATCH(M$2,'Allokerad kvv'!$B$2:$AV$2,0),FALSE),VLOOKUP($B339,'Justerad allokering'!$B$2:$AG$462,MATCH(M$2,'Justerad allokering'!$B$2:$AF$2,0),FALSE))</f>
        <v>0</v>
      </c>
      <c r="N339" s="28">
        <f>IF(ISERROR(1/VLOOKUP($B339,'Justerad allokering'!$B$2:$AG$462,MATCH(N$2,'Justerad allokering'!$B$2:$AF$2,0),FALSE)),VLOOKUP($B339,'Allokerad kvv'!$B$2:$AV$468,MATCH(N$2,'Allokerad kvv'!$B$2:$AV$2,0),FALSE),VLOOKUP($B339,'Justerad allokering'!$B$2:$AG$462,MATCH(N$2,'Justerad allokering'!$B$2:$AF$2,0),FALSE))</f>
        <v>0</v>
      </c>
      <c r="O339" s="28">
        <f>IF(ISERROR(1/VLOOKUP($B339,'Justerad allokering'!$B$2:$AG$462,MATCH(O$2,'Justerad allokering'!$B$2:$AF$2,0),FALSE)),VLOOKUP($B339,'Allokerad kvv'!$B$2:$AV$468,MATCH(O$2,'Allokerad kvv'!$B$2:$AV$2,0),FALSE),VLOOKUP($B339,'Justerad allokering'!$B$2:$AG$462,MATCH(O$2,'Justerad allokering'!$B$2:$AF$2,0),FALSE))</f>
        <v>0</v>
      </c>
      <c r="P339" s="28">
        <f>IF(ISERROR(1/VLOOKUP($B339,'Justerad allokering'!$B$2:$AG$462,MATCH(P$2,'Justerad allokering'!$B$2:$AF$2,0),FALSE)),VLOOKUP($B339,'Allokerad kvv'!$B$2:$AV$468,MATCH(P$2,'Allokerad kvv'!$B$2:$AV$2,0),FALSE),VLOOKUP($B339,'Justerad allokering'!$B$2:$AG$462,MATCH(P$2,'Justerad allokering'!$B$2:$AF$2,0),FALSE))</f>
        <v>0</v>
      </c>
      <c r="Q339" s="28">
        <f>IF(ISERROR(1/VLOOKUP($B339,'Justerad allokering'!$B$2:$AG$462,MATCH(Q$2,'Justerad allokering'!$B$2:$AF$2,0),FALSE)),VLOOKUP($B339,'Allokerad kvv'!$B$2:$AV$468,MATCH(Q$2,'Allokerad kvv'!$B$2:$AV$2,0),FALSE),VLOOKUP($B339,'Justerad allokering'!$B$2:$AG$462,MATCH(Q$2,'Justerad allokering'!$B$2:$AF$2,0),FALSE))</f>
        <v>0</v>
      </c>
      <c r="R339" s="28">
        <f>IF(ISERROR(1/VLOOKUP($B339,'Justerad allokering'!$B$2:$AG$462,MATCH(R$2,'Justerad allokering'!$B$2:$AF$2,0),FALSE)),VLOOKUP($B339,'Allokerad kvv'!$B$2:$AV$468,MATCH(R$2,'Allokerad kvv'!$B$2:$AV$2,0),FALSE),VLOOKUP($B339,'Justerad allokering'!$B$2:$AG$462,MATCH(R$2,'Justerad allokering'!$B$2:$AF$2,0),FALSE))</f>
        <v>0</v>
      </c>
      <c r="S339" s="28">
        <f>IF(ISERROR(1/VLOOKUP($B339,'Justerad allokering'!$B$2:$AG$462,MATCH(S$2,'Justerad allokering'!$B$2:$AF$2,0),FALSE)),VLOOKUP($B339,'Allokerad kvv'!$B$2:$AV$468,MATCH(S$2,'Allokerad kvv'!$B$2:$AV$2,0),FALSE),VLOOKUP($B339,'Justerad allokering'!$B$2:$AG$462,MATCH(S$2,'Justerad allokering'!$B$2:$AF$2,0),FALSE))</f>
        <v>0</v>
      </c>
      <c r="T339" s="28">
        <f>IF(ISERROR(1/VLOOKUP($B339,'Justerad allokering'!$B$2:$AG$462,MATCH(T$2,'Justerad allokering'!$B$2:$AF$2,0),FALSE)),VLOOKUP($B339,'Allokerad kvv'!$B$2:$AV$468,MATCH(T$2,'Allokerad kvv'!$B$2:$AV$2,0),FALSE),VLOOKUP($B339,'Justerad allokering'!$B$2:$AG$462,MATCH(T$2,'Justerad allokering'!$B$2:$AF$2,0),FALSE))</f>
        <v>0</v>
      </c>
      <c r="U339" s="28">
        <f>IF(ISERROR(1/VLOOKUP($B339,'Justerad allokering'!$B$2:$AG$462,MATCH(U$2,'Justerad allokering'!$B$2:$AF$2,0),FALSE)),VLOOKUP($B339,'Allokerad kvv'!$B$2:$AV$468,MATCH(U$2,'Allokerad kvv'!$B$2:$AV$2,0),FALSE),VLOOKUP($B339,'Justerad allokering'!$B$2:$AG$462,MATCH(U$2,'Justerad allokering'!$B$2:$AF$2,0),FALSE))</f>
        <v>0</v>
      </c>
      <c r="V339" s="28">
        <f>IF(ISERROR(1/VLOOKUP($B339,'Justerad allokering'!$B$2:$AG$462,MATCH(V$2,'Justerad allokering'!$B$2:$AF$2,0),FALSE)),VLOOKUP($B339,'Allokerad kvv'!$B$2:$AV$468,MATCH(V$2,'Allokerad kvv'!$B$2:$AV$2,0),FALSE),VLOOKUP($B339,'Justerad allokering'!$B$2:$AG$462,MATCH(V$2,'Justerad allokering'!$B$2:$AF$2,0),FALSE))</f>
        <v>0</v>
      </c>
      <c r="W339" s="28">
        <f>IF(ISERROR(1/VLOOKUP($B339,'Justerad allokering'!$B$2:$AG$462,MATCH(W$2,'Justerad allokering'!$B$2:$AF$2,0),FALSE)),VLOOKUP($B339,'Allokerad kvv'!$B$2:$AV$468,MATCH(W$2,'Allokerad kvv'!$B$2:$AV$2,0),FALSE),VLOOKUP($B339,'Justerad allokering'!$B$2:$AG$462,MATCH(W$2,'Justerad allokering'!$B$2:$AF$2,0),FALSE))</f>
        <v>0</v>
      </c>
      <c r="X339" s="28">
        <f>IF(ISERROR(1/VLOOKUP($B339,'Justerad allokering'!$B$2:$AG$462,MATCH(X$2,'Justerad allokering'!$B$2:$AF$2,0),FALSE)),VLOOKUP($B339,'Allokerad kvv'!$B$2:$AV$468,MATCH(X$2,'Allokerad kvv'!$B$2:$AV$2,0),FALSE),VLOOKUP($B339,'Justerad allokering'!$B$2:$AG$462,MATCH(X$2,'Justerad allokering'!$B$2:$AF$2,0),FALSE))</f>
        <v>0</v>
      </c>
      <c r="Y339" s="28">
        <f>IF(ISERROR(1/VLOOKUP($B339,'Justerad allokering'!$B$2:$AG$462,MATCH(Y$2,'Justerad allokering'!$B$2:$AF$2,0),FALSE)),VLOOKUP($B339,'Allokerad kvv'!$B$2:$AV$468,MATCH(Y$2,'Allokerad kvv'!$B$2:$AV$2,0),FALSE),VLOOKUP($B339,'Justerad allokering'!$B$2:$AG$462,MATCH(Y$2,'Justerad allokering'!$B$2:$AF$2,0),FALSE))</f>
        <v>0</v>
      </c>
      <c r="Z339" s="28">
        <f>IF(ISERROR(1/VLOOKUP($B339,'Justerad allokering'!$B$2:$AG$462,MATCH(Z$2,'Justerad allokering'!$B$2:$AF$2,0),FALSE)),VLOOKUP($B339,'Allokerad kvv'!$B$2:$AV$468,MATCH(Z$2,'Allokerad kvv'!$B$2:$AV$2,0),FALSE),VLOOKUP($B339,'Justerad allokering'!$B$2:$AG$462,MATCH(Z$2,'Justerad allokering'!$B$2:$AF$2,0),FALSE))</f>
        <v>0</v>
      </c>
      <c r="AA339" s="28"/>
      <c r="AB339" s="28"/>
      <c r="AE339">
        <f t="shared" si="15"/>
        <v>0</v>
      </c>
      <c r="AG339">
        <f t="shared" si="16"/>
        <v>0</v>
      </c>
      <c r="AH339">
        <f t="shared" si="17"/>
        <v>0</v>
      </c>
      <c r="AI339" s="55" t="str">
        <f>IF(AH339=0,"",AH339/VLOOKUP(B339,Kraftvärmeprod!$B$1:$BC$480,MATCH("Summa tillförd energi exklusive rökgaskondensering",Kraftvärmeprod!$B$1:$BC$1,0),FALSE))</f>
        <v/>
      </c>
    </row>
    <row r="340" spans="1:35" x14ac:dyDescent="0.35">
      <c r="A340" s="28" t="s">
        <v>453</v>
      </c>
      <c r="B340" s="28" t="s">
        <v>456</v>
      </c>
      <c r="C340" s="28">
        <f>IF(ISERROR(1/VLOOKUP($B340,'Justerad allokering'!$B$2:$AG$462,MATCH(C$2,'Justerad allokering'!$B$2:$AF$2,0),FALSE)),VLOOKUP($B340,'Allokerad kvv'!$B$2:$AV$468,MATCH(C$2,'Allokerad kvv'!$B$2:$AV$2,0),FALSE),VLOOKUP($B340,'Justerad allokering'!$B$2:$AG$462,MATCH(C$2,'Justerad allokering'!$B$2:$AF$2,0),FALSE))</f>
        <v>0</v>
      </c>
      <c r="D340" s="28">
        <f>IF(ISERROR(1/VLOOKUP($B340,'Justerad allokering'!$B$2:$AG$462,MATCH(D$2,'Justerad allokering'!$B$2:$AF$2,0),FALSE)),VLOOKUP($B340,'Allokerad kvv'!$B$2:$AV$468,MATCH(D$2,'Allokerad kvv'!$B$2:$AV$2,0),FALSE),VLOOKUP($B340,'Justerad allokering'!$B$2:$AG$462,MATCH(D$2,'Justerad allokering'!$B$2:$AF$2,0),FALSE))</f>
        <v>0</v>
      </c>
      <c r="E340" s="28">
        <f>IF(ISERROR(1/VLOOKUP($B340,'Justerad allokering'!$B$2:$AG$462,MATCH(E$2,'Justerad allokering'!$B$2:$AF$2,0),FALSE)),VLOOKUP($B340,'Allokerad kvv'!$B$2:$AV$468,MATCH(E$2,'Allokerad kvv'!$B$2:$AV$2,0),FALSE),VLOOKUP($B340,'Justerad allokering'!$B$2:$AG$462,MATCH(E$2,'Justerad allokering'!$B$2:$AF$2,0),FALSE))</f>
        <v>0</v>
      </c>
      <c r="F340" s="28">
        <f>IF(ISERROR(1/VLOOKUP($B340,'Justerad allokering'!$B$2:$AG$462,MATCH(F$2,'Justerad allokering'!$B$2:$AF$2,0),FALSE)),VLOOKUP($B340,'Allokerad kvv'!$B$2:$AV$468,MATCH(F$2,'Allokerad kvv'!$B$2:$AV$2,0),FALSE),VLOOKUP($B340,'Justerad allokering'!$B$2:$AG$462,MATCH(F$2,'Justerad allokering'!$B$2:$AF$2,0),FALSE))</f>
        <v>0</v>
      </c>
      <c r="G340" s="28">
        <f>IF(ISERROR(1/VLOOKUP($B340,'Justerad allokering'!$B$2:$AG$462,MATCH(G$2,'Justerad allokering'!$B$2:$AF$2,0),FALSE)),VLOOKUP($B340,'Allokerad kvv'!$B$2:$AV$468,MATCH(G$2,'Allokerad kvv'!$B$2:$AV$2,0),FALSE),VLOOKUP($B340,'Justerad allokering'!$B$2:$AG$462,MATCH(G$2,'Justerad allokering'!$B$2:$AF$2,0),FALSE))</f>
        <v>0</v>
      </c>
      <c r="H340" s="28">
        <f>IF(ISERROR(1/VLOOKUP($B340,'Justerad allokering'!$B$2:$AG$462,MATCH(H$2,'Justerad allokering'!$B$2:$AF$2,0),FALSE)),VLOOKUP($B340,'Allokerad kvv'!$B$2:$AV$468,MATCH(H$2,'Allokerad kvv'!$B$2:$AV$2,0),FALSE),VLOOKUP($B340,'Justerad allokering'!$B$2:$AG$462,MATCH(H$2,'Justerad allokering'!$B$2:$AF$2,0),FALSE))</f>
        <v>0</v>
      </c>
      <c r="I340" s="28">
        <f>IF(ISERROR(1/VLOOKUP($B340,'Justerad allokering'!$B$2:$AG$462,MATCH(I$2,'Justerad allokering'!$B$2:$AF$2,0),FALSE)),VLOOKUP($B340,'Allokerad kvv'!$B$2:$AV$468,MATCH(I$2,'Allokerad kvv'!$B$2:$AV$2,0),FALSE),VLOOKUP($B340,'Justerad allokering'!$B$2:$AG$462,MATCH(I$2,'Justerad allokering'!$B$2:$AF$2,0),FALSE))</f>
        <v>0</v>
      </c>
      <c r="J340" s="28">
        <f>IF(ISERROR(1/VLOOKUP($B340,'Justerad allokering'!$B$2:$AG$462,MATCH(J$2,'Justerad allokering'!$B$2:$AF$2,0),FALSE)),VLOOKUP($B340,'Allokerad kvv'!$B$2:$AV$468,MATCH(J$2,'Allokerad kvv'!$B$2:$AV$2,0),FALSE),VLOOKUP($B340,'Justerad allokering'!$B$2:$AG$462,MATCH(J$2,'Justerad allokering'!$B$2:$AF$2,0),FALSE))</f>
        <v>0</v>
      </c>
      <c r="K340" s="28">
        <f>IF(ISERROR(1/VLOOKUP($B340,'Justerad allokering'!$B$2:$AG$462,MATCH(K$2,'Justerad allokering'!$B$2:$AF$2,0),FALSE)),VLOOKUP($B340,'Allokerad kvv'!$B$2:$AV$468,MATCH(K$2,'Allokerad kvv'!$B$2:$AV$2,0),FALSE),VLOOKUP($B340,'Justerad allokering'!$B$2:$AG$462,MATCH(K$2,'Justerad allokering'!$B$2:$AF$2,0),FALSE))</f>
        <v>0</v>
      </c>
      <c r="L340" s="28">
        <f>IF(ISERROR(1/VLOOKUP($B340,'Justerad allokering'!$B$2:$AG$462,MATCH(L$2,'Justerad allokering'!$B$2:$AF$2,0),FALSE)),VLOOKUP($B340,'Allokerad kvv'!$B$2:$AV$468,MATCH(L$2,'Allokerad kvv'!$B$2:$AV$2,0),FALSE),VLOOKUP($B340,'Justerad allokering'!$B$2:$AG$462,MATCH(L$2,'Justerad allokering'!$B$2:$AF$2,0),FALSE))</f>
        <v>0</v>
      </c>
      <c r="M340" s="28">
        <f>IF(ISERROR(1/VLOOKUP($B340,'Justerad allokering'!$B$2:$AG$462,MATCH(M$2,'Justerad allokering'!$B$2:$AF$2,0),FALSE)),VLOOKUP($B340,'Allokerad kvv'!$B$2:$AV$468,MATCH(M$2,'Allokerad kvv'!$B$2:$AV$2,0),FALSE),VLOOKUP($B340,'Justerad allokering'!$B$2:$AG$462,MATCH(M$2,'Justerad allokering'!$B$2:$AF$2,0),FALSE))</f>
        <v>0</v>
      </c>
      <c r="N340" s="28">
        <f>IF(ISERROR(1/VLOOKUP($B340,'Justerad allokering'!$B$2:$AG$462,MATCH(N$2,'Justerad allokering'!$B$2:$AF$2,0),FALSE)),VLOOKUP($B340,'Allokerad kvv'!$B$2:$AV$468,MATCH(N$2,'Allokerad kvv'!$B$2:$AV$2,0),FALSE),VLOOKUP($B340,'Justerad allokering'!$B$2:$AG$462,MATCH(N$2,'Justerad allokering'!$B$2:$AF$2,0),FALSE))</f>
        <v>0</v>
      </c>
      <c r="O340" s="28">
        <f>IF(ISERROR(1/VLOOKUP($B340,'Justerad allokering'!$B$2:$AG$462,MATCH(O$2,'Justerad allokering'!$B$2:$AF$2,0),FALSE)),VLOOKUP($B340,'Allokerad kvv'!$B$2:$AV$468,MATCH(O$2,'Allokerad kvv'!$B$2:$AV$2,0),FALSE),VLOOKUP($B340,'Justerad allokering'!$B$2:$AG$462,MATCH(O$2,'Justerad allokering'!$B$2:$AF$2,0),FALSE))</f>
        <v>0</v>
      </c>
      <c r="P340" s="28">
        <f>IF(ISERROR(1/VLOOKUP($B340,'Justerad allokering'!$B$2:$AG$462,MATCH(P$2,'Justerad allokering'!$B$2:$AF$2,0),FALSE)),VLOOKUP($B340,'Allokerad kvv'!$B$2:$AV$468,MATCH(P$2,'Allokerad kvv'!$B$2:$AV$2,0),FALSE),VLOOKUP($B340,'Justerad allokering'!$B$2:$AG$462,MATCH(P$2,'Justerad allokering'!$B$2:$AF$2,0),FALSE))</f>
        <v>0</v>
      </c>
      <c r="Q340" s="28">
        <f>IF(ISERROR(1/VLOOKUP($B340,'Justerad allokering'!$B$2:$AG$462,MATCH(Q$2,'Justerad allokering'!$B$2:$AF$2,0),FALSE)),VLOOKUP($B340,'Allokerad kvv'!$B$2:$AV$468,MATCH(Q$2,'Allokerad kvv'!$B$2:$AV$2,0),FALSE),VLOOKUP($B340,'Justerad allokering'!$B$2:$AG$462,MATCH(Q$2,'Justerad allokering'!$B$2:$AF$2,0),FALSE))</f>
        <v>0</v>
      </c>
      <c r="R340" s="28">
        <f>IF(ISERROR(1/VLOOKUP($B340,'Justerad allokering'!$B$2:$AG$462,MATCH(R$2,'Justerad allokering'!$B$2:$AF$2,0),FALSE)),VLOOKUP($B340,'Allokerad kvv'!$B$2:$AV$468,MATCH(R$2,'Allokerad kvv'!$B$2:$AV$2,0),FALSE),VLOOKUP($B340,'Justerad allokering'!$B$2:$AG$462,MATCH(R$2,'Justerad allokering'!$B$2:$AF$2,0),FALSE))</f>
        <v>0</v>
      </c>
      <c r="S340" s="28">
        <f>IF(ISERROR(1/VLOOKUP($B340,'Justerad allokering'!$B$2:$AG$462,MATCH(S$2,'Justerad allokering'!$B$2:$AF$2,0),FALSE)),VLOOKUP($B340,'Allokerad kvv'!$B$2:$AV$468,MATCH(S$2,'Allokerad kvv'!$B$2:$AV$2,0),FALSE),VLOOKUP($B340,'Justerad allokering'!$B$2:$AG$462,MATCH(S$2,'Justerad allokering'!$B$2:$AF$2,0),FALSE))</f>
        <v>0</v>
      </c>
      <c r="T340" s="28">
        <f>IF(ISERROR(1/VLOOKUP($B340,'Justerad allokering'!$B$2:$AG$462,MATCH(T$2,'Justerad allokering'!$B$2:$AF$2,0),FALSE)),VLOOKUP($B340,'Allokerad kvv'!$B$2:$AV$468,MATCH(T$2,'Allokerad kvv'!$B$2:$AV$2,0),FALSE),VLOOKUP($B340,'Justerad allokering'!$B$2:$AG$462,MATCH(T$2,'Justerad allokering'!$B$2:$AF$2,0),FALSE))</f>
        <v>0</v>
      </c>
      <c r="U340" s="28">
        <f>IF(ISERROR(1/VLOOKUP($B340,'Justerad allokering'!$B$2:$AG$462,MATCH(U$2,'Justerad allokering'!$B$2:$AF$2,0),FALSE)),VLOOKUP($B340,'Allokerad kvv'!$B$2:$AV$468,MATCH(U$2,'Allokerad kvv'!$B$2:$AV$2,0),FALSE),VLOOKUP($B340,'Justerad allokering'!$B$2:$AG$462,MATCH(U$2,'Justerad allokering'!$B$2:$AF$2,0),FALSE))</f>
        <v>0</v>
      </c>
      <c r="V340" s="28">
        <f>IF(ISERROR(1/VLOOKUP($B340,'Justerad allokering'!$B$2:$AG$462,MATCH(V$2,'Justerad allokering'!$B$2:$AF$2,0),FALSE)),VLOOKUP($B340,'Allokerad kvv'!$B$2:$AV$468,MATCH(V$2,'Allokerad kvv'!$B$2:$AV$2,0),FALSE),VLOOKUP($B340,'Justerad allokering'!$B$2:$AG$462,MATCH(V$2,'Justerad allokering'!$B$2:$AF$2,0),FALSE))</f>
        <v>0</v>
      </c>
      <c r="W340" s="28">
        <f>IF(ISERROR(1/VLOOKUP($B340,'Justerad allokering'!$B$2:$AG$462,MATCH(W$2,'Justerad allokering'!$B$2:$AF$2,0),FALSE)),VLOOKUP($B340,'Allokerad kvv'!$B$2:$AV$468,MATCH(W$2,'Allokerad kvv'!$B$2:$AV$2,0),FALSE),VLOOKUP($B340,'Justerad allokering'!$B$2:$AG$462,MATCH(W$2,'Justerad allokering'!$B$2:$AF$2,0),FALSE))</f>
        <v>0</v>
      </c>
      <c r="X340" s="28">
        <f>IF(ISERROR(1/VLOOKUP($B340,'Justerad allokering'!$B$2:$AG$462,MATCH(X$2,'Justerad allokering'!$B$2:$AF$2,0),FALSE)),VLOOKUP($B340,'Allokerad kvv'!$B$2:$AV$468,MATCH(X$2,'Allokerad kvv'!$B$2:$AV$2,0),FALSE),VLOOKUP($B340,'Justerad allokering'!$B$2:$AG$462,MATCH(X$2,'Justerad allokering'!$B$2:$AF$2,0),FALSE))</f>
        <v>0</v>
      </c>
      <c r="Y340" s="28">
        <f>IF(ISERROR(1/VLOOKUP($B340,'Justerad allokering'!$B$2:$AG$462,MATCH(Y$2,'Justerad allokering'!$B$2:$AF$2,0),FALSE)),VLOOKUP($B340,'Allokerad kvv'!$B$2:$AV$468,MATCH(Y$2,'Allokerad kvv'!$B$2:$AV$2,0),FALSE),VLOOKUP($B340,'Justerad allokering'!$B$2:$AG$462,MATCH(Y$2,'Justerad allokering'!$B$2:$AF$2,0),FALSE))</f>
        <v>0</v>
      </c>
      <c r="Z340" s="28">
        <f>IF(ISERROR(1/VLOOKUP($B340,'Justerad allokering'!$B$2:$AG$462,MATCH(Z$2,'Justerad allokering'!$B$2:$AF$2,0),FALSE)),VLOOKUP($B340,'Allokerad kvv'!$B$2:$AV$468,MATCH(Z$2,'Allokerad kvv'!$B$2:$AV$2,0),FALSE),VLOOKUP($B340,'Justerad allokering'!$B$2:$AG$462,MATCH(Z$2,'Justerad allokering'!$B$2:$AF$2,0),FALSE))</f>
        <v>0</v>
      </c>
      <c r="AA340" s="28"/>
      <c r="AB340" s="28"/>
      <c r="AE340">
        <f t="shared" si="15"/>
        <v>0</v>
      </c>
      <c r="AG340">
        <f t="shared" si="16"/>
        <v>0</v>
      </c>
      <c r="AH340">
        <f t="shared" si="17"/>
        <v>0</v>
      </c>
      <c r="AI340" s="55" t="str">
        <f>IF(AH340=0,"",AH340/VLOOKUP(B340,Kraftvärmeprod!$B$1:$BC$480,MATCH("Summa tillförd energi exklusive rökgaskondensering",Kraftvärmeprod!$B$1:$BC$1,0),FALSE))</f>
        <v/>
      </c>
    </row>
    <row r="341" spans="1:35" x14ac:dyDescent="0.35">
      <c r="A341" s="28" t="s">
        <v>453</v>
      </c>
      <c r="B341" s="28" t="s">
        <v>457</v>
      </c>
      <c r="C341" s="28">
        <f>IF(ISERROR(1/VLOOKUP($B341,'Justerad allokering'!$B$2:$AG$462,MATCH(C$2,'Justerad allokering'!$B$2:$AF$2,0),FALSE)),VLOOKUP($B341,'Allokerad kvv'!$B$2:$AV$468,MATCH(C$2,'Allokerad kvv'!$B$2:$AV$2,0),FALSE),VLOOKUP($B341,'Justerad allokering'!$B$2:$AG$462,MATCH(C$2,'Justerad allokering'!$B$2:$AF$2,0),FALSE))</f>
        <v>0</v>
      </c>
      <c r="D341" s="28">
        <f>IF(ISERROR(1/VLOOKUP($B341,'Justerad allokering'!$B$2:$AG$462,MATCH(D$2,'Justerad allokering'!$B$2:$AF$2,0),FALSE)),VLOOKUP($B341,'Allokerad kvv'!$B$2:$AV$468,MATCH(D$2,'Allokerad kvv'!$B$2:$AV$2,0),FALSE),VLOOKUP($B341,'Justerad allokering'!$B$2:$AG$462,MATCH(D$2,'Justerad allokering'!$B$2:$AF$2,0),FALSE))</f>
        <v>0</v>
      </c>
      <c r="E341" s="28">
        <f>IF(ISERROR(1/VLOOKUP($B341,'Justerad allokering'!$B$2:$AG$462,MATCH(E$2,'Justerad allokering'!$B$2:$AF$2,0),FALSE)),VLOOKUP($B341,'Allokerad kvv'!$B$2:$AV$468,MATCH(E$2,'Allokerad kvv'!$B$2:$AV$2,0),FALSE),VLOOKUP($B341,'Justerad allokering'!$B$2:$AG$462,MATCH(E$2,'Justerad allokering'!$B$2:$AF$2,0),FALSE))</f>
        <v>0</v>
      </c>
      <c r="F341" s="28">
        <f>IF(ISERROR(1/VLOOKUP($B341,'Justerad allokering'!$B$2:$AG$462,MATCH(F$2,'Justerad allokering'!$B$2:$AF$2,0),FALSE)),VLOOKUP($B341,'Allokerad kvv'!$B$2:$AV$468,MATCH(F$2,'Allokerad kvv'!$B$2:$AV$2,0),FALSE),VLOOKUP($B341,'Justerad allokering'!$B$2:$AG$462,MATCH(F$2,'Justerad allokering'!$B$2:$AF$2,0),FALSE))</f>
        <v>0</v>
      </c>
      <c r="G341" s="28">
        <f>IF(ISERROR(1/VLOOKUP($B341,'Justerad allokering'!$B$2:$AG$462,MATCH(G$2,'Justerad allokering'!$B$2:$AF$2,0),FALSE)),VLOOKUP($B341,'Allokerad kvv'!$B$2:$AV$468,MATCH(G$2,'Allokerad kvv'!$B$2:$AV$2,0),FALSE),VLOOKUP($B341,'Justerad allokering'!$B$2:$AG$462,MATCH(G$2,'Justerad allokering'!$B$2:$AF$2,0),FALSE))</f>
        <v>0</v>
      </c>
      <c r="H341" s="28">
        <f>IF(ISERROR(1/VLOOKUP($B341,'Justerad allokering'!$B$2:$AG$462,MATCH(H$2,'Justerad allokering'!$B$2:$AF$2,0),FALSE)),VLOOKUP($B341,'Allokerad kvv'!$B$2:$AV$468,MATCH(H$2,'Allokerad kvv'!$B$2:$AV$2,0),FALSE),VLOOKUP($B341,'Justerad allokering'!$B$2:$AG$462,MATCH(H$2,'Justerad allokering'!$B$2:$AF$2,0),FALSE))</f>
        <v>0</v>
      </c>
      <c r="I341" s="28">
        <f>IF(ISERROR(1/VLOOKUP($B341,'Justerad allokering'!$B$2:$AG$462,MATCH(I$2,'Justerad allokering'!$B$2:$AF$2,0),FALSE)),VLOOKUP($B341,'Allokerad kvv'!$B$2:$AV$468,MATCH(I$2,'Allokerad kvv'!$B$2:$AV$2,0),FALSE),VLOOKUP($B341,'Justerad allokering'!$B$2:$AG$462,MATCH(I$2,'Justerad allokering'!$B$2:$AF$2,0),FALSE))</f>
        <v>0</v>
      </c>
      <c r="J341" s="28">
        <f>IF(ISERROR(1/VLOOKUP($B341,'Justerad allokering'!$B$2:$AG$462,MATCH(J$2,'Justerad allokering'!$B$2:$AF$2,0),FALSE)),VLOOKUP($B341,'Allokerad kvv'!$B$2:$AV$468,MATCH(J$2,'Allokerad kvv'!$B$2:$AV$2,0),FALSE),VLOOKUP($B341,'Justerad allokering'!$B$2:$AG$462,MATCH(J$2,'Justerad allokering'!$B$2:$AF$2,0),FALSE))</f>
        <v>0</v>
      </c>
      <c r="K341" s="28">
        <f>IF(ISERROR(1/VLOOKUP($B341,'Justerad allokering'!$B$2:$AG$462,MATCH(K$2,'Justerad allokering'!$B$2:$AF$2,0),FALSE)),VLOOKUP($B341,'Allokerad kvv'!$B$2:$AV$468,MATCH(K$2,'Allokerad kvv'!$B$2:$AV$2,0),FALSE),VLOOKUP($B341,'Justerad allokering'!$B$2:$AG$462,MATCH(K$2,'Justerad allokering'!$B$2:$AF$2,0),FALSE))</f>
        <v>0</v>
      </c>
      <c r="L341" s="28">
        <f>IF(ISERROR(1/VLOOKUP($B341,'Justerad allokering'!$B$2:$AG$462,MATCH(L$2,'Justerad allokering'!$B$2:$AF$2,0),FALSE)),VLOOKUP($B341,'Allokerad kvv'!$B$2:$AV$468,MATCH(L$2,'Allokerad kvv'!$B$2:$AV$2,0),FALSE),VLOOKUP($B341,'Justerad allokering'!$B$2:$AG$462,MATCH(L$2,'Justerad allokering'!$B$2:$AF$2,0),FALSE))</f>
        <v>0</v>
      </c>
      <c r="M341" s="28">
        <f>IF(ISERROR(1/VLOOKUP($B341,'Justerad allokering'!$B$2:$AG$462,MATCH(M$2,'Justerad allokering'!$B$2:$AF$2,0),FALSE)),VLOOKUP($B341,'Allokerad kvv'!$B$2:$AV$468,MATCH(M$2,'Allokerad kvv'!$B$2:$AV$2,0),FALSE),VLOOKUP($B341,'Justerad allokering'!$B$2:$AG$462,MATCH(M$2,'Justerad allokering'!$B$2:$AF$2,0),FALSE))</f>
        <v>0</v>
      </c>
      <c r="N341" s="28">
        <f>IF(ISERROR(1/VLOOKUP($B341,'Justerad allokering'!$B$2:$AG$462,MATCH(N$2,'Justerad allokering'!$B$2:$AF$2,0),FALSE)),VLOOKUP($B341,'Allokerad kvv'!$B$2:$AV$468,MATCH(N$2,'Allokerad kvv'!$B$2:$AV$2,0),FALSE),VLOOKUP($B341,'Justerad allokering'!$B$2:$AG$462,MATCH(N$2,'Justerad allokering'!$B$2:$AF$2,0),FALSE))</f>
        <v>0</v>
      </c>
      <c r="O341" s="28">
        <f>IF(ISERROR(1/VLOOKUP($B341,'Justerad allokering'!$B$2:$AG$462,MATCH(O$2,'Justerad allokering'!$B$2:$AF$2,0),FALSE)),VLOOKUP($B341,'Allokerad kvv'!$B$2:$AV$468,MATCH(O$2,'Allokerad kvv'!$B$2:$AV$2,0),FALSE),VLOOKUP($B341,'Justerad allokering'!$B$2:$AG$462,MATCH(O$2,'Justerad allokering'!$B$2:$AF$2,0),FALSE))</f>
        <v>0</v>
      </c>
      <c r="P341" s="28">
        <f>IF(ISERROR(1/VLOOKUP($B341,'Justerad allokering'!$B$2:$AG$462,MATCH(P$2,'Justerad allokering'!$B$2:$AF$2,0),FALSE)),VLOOKUP($B341,'Allokerad kvv'!$B$2:$AV$468,MATCH(P$2,'Allokerad kvv'!$B$2:$AV$2,0),FALSE),VLOOKUP($B341,'Justerad allokering'!$B$2:$AG$462,MATCH(P$2,'Justerad allokering'!$B$2:$AF$2,0),FALSE))</f>
        <v>0</v>
      </c>
      <c r="Q341" s="28">
        <f>IF(ISERROR(1/VLOOKUP($B341,'Justerad allokering'!$B$2:$AG$462,MATCH(Q$2,'Justerad allokering'!$B$2:$AF$2,0),FALSE)),VLOOKUP($B341,'Allokerad kvv'!$B$2:$AV$468,MATCH(Q$2,'Allokerad kvv'!$B$2:$AV$2,0),FALSE),VLOOKUP($B341,'Justerad allokering'!$B$2:$AG$462,MATCH(Q$2,'Justerad allokering'!$B$2:$AF$2,0),FALSE))</f>
        <v>0</v>
      </c>
      <c r="R341" s="28">
        <f>IF(ISERROR(1/VLOOKUP($B341,'Justerad allokering'!$B$2:$AG$462,MATCH(R$2,'Justerad allokering'!$B$2:$AF$2,0),FALSE)),VLOOKUP($B341,'Allokerad kvv'!$B$2:$AV$468,MATCH(R$2,'Allokerad kvv'!$B$2:$AV$2,0),FALSE),VLOOKUP($B341,'Justerad allokering'!$B$2:$AG$462,MATCH(R$2,'Justerad allokering'!$B$2:$AF$2,0),FALSE))</f>
        <v>0</v>
      </c>
      <c r="S341" s="28">
        <f>IF(ISERROR(1/VLOOKUP($B341,'Justerad allokering'!$B$2:$AG$462,MATCH(S$2,'Justerad allokering'!$B$2:$AF$2,0),FALSE)),VLOOKUP($B341,'Allokerad kvv'!$B$2:$AV$468,MATCH(S$2,'Allokerad kvv'!$B$2:$AV$2,0),FALSE),VLOOKUP($B341,'Justerad allokering'!$B$2:$AG$462,MATCH(S$2,'Justerad allokering'!$B$2:$AF$2,0),FALSE))</f>
        <v>0</v>
      </c>
      <c r="T341" s="28">
        <f>IF(ISERROR(1/VLOOKUP($B341,'Justerad allokering'!$B$2:$AG$462,MATCH(T$2,'Justerad allokering'!$B$2:$AF$2,0),FALSE)),VLOOKUP($B341,'Allokerad kvv'!$B$2:$AV$468,MATCH(T$2,'Allokerad kvv'!$B$2:$AV$2,0),FALSE),VLOOKUP($B341,'Justerad allokering'!$B$2:$AG$462,MATCH(T$2,'Justerad allokering'!$B$2:$AF$2,0),FALSE))</f>
        <v>0</v>
      </c>
      <c r="U341" s="28">
        <f>IF(ISERROR(1/VLOOKUP($B341,'Justerad allokering'!$B$2:$AG$462,MATCH(U$2,'Justerad allokering'!$B$2:$AF$2,0),FALSE)),VLOOKUP($B341,'Allokerad kvv'!$B$2:$AV$468,MATCH(U$2,'Allokerad kvv'!$B$2:$AV$2,0),FALSE),VLOOKUP($B341,'Justerad allokering'!$B$2:$AG$462,MATCH(U$2,'Justerad allokering'!$B$2:$AF$2,0),FALSE))</f>
        <v>0</v>
      </c>
      <c r="V341" s="28">
        <f>IF(ISERROR(1/VLOOKUP($B341,'Justerad allokering'!$B$2:$AG$462,MATCH(V$2,'Justerad allokering'!$B$2:$AF$2,0),FALSE)),VLOOKUP($B341,'Allokerad kvv'!$B$2:$AV$468,MATCH(V$2,'Allokerad kvv'!$B$2:$AV$2,0),FALSE),VLOOKUP($B341,'Justerad allokering'!$B$2:$AG$462,MATCH(V$2,'Justerad allokering'!$B$2:$AF$2,0),FALSE))</f>
        <v>0</v>
      </c>
      <c r="W341" s="28">
        <f>IF(ISERROR(1/VLOOKUP($B341,'Justerad allokering'!$B$2:$AG$462,MATCH(W$2,'Justerad allokering'!$B$2:$AF$2,0),FALSE)),VLOOKUP($B341,'Allokerad kvv'!$B$2:$AV$468,MATCH(W$2,'Allokerad kvv'!$B$2:$AV$2,0),FALSE),VLOOKUP($B341,'Justerad allokering'!$B$2:$AG$462,MATCH(W$2,'Justerad allokering'!$B$2:$AF$2,0),FALSE))</f>
        <v>0</v>
      </c>
      <c r="X341" s="28">
        <f>IF(ISERROR(1/VLOOKUP($B341,'Justerad allokering'!$B$2:$AG$462,MATCH(X$2,'Justerad allokering'!$B$2:$AF$2,0),FALSE)),VLOOKUP($B341,'Allokerad kvv'!$B$2:$AV$468,MATCH(X$2,'Allokerad kvv'!$B$2:$AV$2,0),FALSE),VLOOKUP($B341,'Justerad allokering'!$B$2:$AG$462,MATCH(X$2,'Justerad allokering'!$B$2:$AF$2,0),FALSE))</f>
        <v>0</v>
      </c>
      <c r="Y341" s="28">
        <f>IF(ISERROR(1/VLOOKUP($B341,'Justerad allokering'!$B$2:$AG$462,MATCH(Y$2,'Justerad allokering'!$B$2:$AF$2,0),FALSE)),VLOOKUP($B341,'Allokerad kvv'!$B$2:$AV$468,MATCH(Y$2,'Allokerad kvv'!$B$2:$AV$2,0),FALSE),VLOOKUP($B341,'Justerad allokering'!$B$2:$AG$462,MATCH(Y$2,'Justerad allokering'!$B$2:$AF$2,0),FALSE))</f>
        <v>0</v>
      </c>
      <c r="Z341" s="28">
        <f>IF(ISERROR(1/VLOOKUP($B341,'Justerad allokering'!$B$2:$AG$462,MATCH(Z$2,'Justerad allokering'!$B$2:$AF$2,0),FALSE)),VLOOKUP($B341,'Allokerad kvv'!$B$2:$AV$468,MATCH(Z$2,'Allokerad kvv'!$B$2:$AV$2,0),FALSE),VLOOKUP($B341,'Justerad allokering'!$B$2:$AG$462,MATCH(Z$2,'Justerad allokering'!$B$2:$AF$2,0),FALSE))</f>
        <v>0</v>
      </c>
      <c r="AA341" s="28"/>
      <c r="AB341" s="28"/>
      <c r="AE341">
        <f t="shared" si="15"/>
        <v>0</v>
      </c>
      <c r="AG341">
        <f t="shared" si="16"/>
        <v>0</v>
      </c>
      <c r="AH341">
        <f t="shared" si="17"/>
        <v>0</v>
      </c>
      <c r="AI341" s="55" t="str">
        <f>IF(AH341=0,"",AH341/VLOOKUP(B341,Kraftvärmeprod!$B$1:$BC$480,MATCH("Summa tillförd energi exklusive rökgaskondensering",Kraftvärmeprod!$B$1:$BC$1,0),FALSE))</f>
        <v/>
      </c>
    </row>
    <row r="342" spans="1:35" x14ac:dyDescent="0.35">
      <c r="A342" s="28" t="s">
        <v>458</v>
      </c>
      <c r="B342" s="28" t="s">
        <v>459</v>
      </c>
      <c r="C342" s="28">
        <f>IF(ISERROR(1/VLOOKUP($B342,'Justerad allokering'!$B$2:$AG$462,MATCH(C$2,'Justerad allokering'!$B$2:$AF$2,0),FALSE)),VLOOKUP($B342,'Allokerad kvv'!$B$2:$AV$468,MATCH(C$2,'Allokerad kvv'!$B$2:$AV$2,0),FALSE),VLOOKUP($B342,'Justerad allokering'!$B$2:$AG$462,MATCH(C$2,'Justerad allokering'!$B$2:$AF$2,0),FALSE))</f>
        <v>0</v>
      </c>
      <c r="D342" s="28">
        <f>IF(ISERROR(1/VLOOKUP($B342,'Justerad allokering'!$B$2:$AG$462,MATCH(D$2,'Justerad allokering'!$B$2:$AF$2,0),FALSE)),VLOOKUP($B342,'Allokerad kvv'!$B$2:$AV$468,MATCH(D$2,'Allokerad kvv'!$B$2:$AV$2,0),FALSE),VLOOKUP($B342,'Justerad allokering'!$B$2:$AG$462,MATCH(D$2,'Justerad allokering'!$B$2:$AF$2,0),FALSE))</f>
        <v>0</v>
      </c>
      <c r="E342" s="28">
        <f>IF(ISERROR(1/VLOOKUP($B342,'Justerad allokering'!$B$2:$AG$462,MATCH(E$2,'Justerad allokering'!$B$2:$AF$2,0),FALSE)),VLOOKUP($B342,'Allokerad kvv'!$B$2:$AV$468,MATCH(E$2,'Allokerad kvv'!$B$2:$AV$2,0),FALSE),VLOOKUP($B342,'Justerad allokering'!$B$2:$AG$462,MATCH(E$2,'Justerad allokering'!$B$2:$AF$2,0),FALSE))</f>
        <v>0</v>
      </c>
      <c r="F342" s="28">
        <f>IF(ISERROR(1/VLOOKUP($B342,'Justerad allokering'!$B$2:$AG$462,MATCH(F$2,'Justerad allokering'!$B$2:$AF$2,0),FALSE)),VLOOKUP($B342,'Allokerad kvv'!$B$2:$AV$468,MATCH(F$2,'Allokerad kvv'!$B$2:$AV$2,0),FALSE),VLOOKUP($B342,'Justerad allokering'!$B$2:$AG$462,MATCH(F$2,'Justerad allokering'!$B$2:$AF$2,0),FALSE))</f>
        <v>0</v>
      </c>
      <c r="G342" s="28">
        <f>IF(ISERROR(1/VLOOKUP($B342,'Justerad allokering'!$B$2:$AG$462,MATCH(G$2,'Justerad allokering'!$B$2:$AF$2,0),FALSE)),VLOOKUP($B342,'Allokerad kvv'!$B$2:$AV$468,MATCH(G$2,'Allokerad kvv'!$B$2:$AV$2,0),FALSE),VLOOKUP($B342,'Justerad allokering'!$B$2:$AG$462,MATCH(G$2,'Justerad allokering'!$B$2:$AF$2,0),FALSE))</f>
        <v>0</v>
      </c>
      <c r="H342" s="28">
        <f>IF(ISERROR(1/VLOOKUP($B342,'Justerad allokering'!$B$2:$AG$462,MATCH(H$2,'Justerad allokering'!$B$2:$AF$2,0),FALSE)),VLOOKUP($B342,'Allokerad kvv'!$B$2:$AV$468,MATCH(H$2,'Allokerad kvv'!$B$2:$AV$2,0),FALSE),VLOOKUP($B342,'Justerad allokering'!$B$2:$AG$462,MATCH(H$2,'Justerad allokering'!$B$2:$AF$2,0),FALSE))</f>
        <v>0</v>
      </c>
      <c r="I342" s="28">
        <f>IF(ISERROR(1/VLOOKUP($B342,'Justerad allokering'!$B$2:$AG$462,MATCH(I$2,'Justerad allokering'!$B$2:$AF$2,0),FALSE)),VLOOKUP($B342,'Allokerad kvv'!$B$2:$AV$468,MATCH(I$2,'Allokerad kvv'!$B$2:$AV$2,0),FALSE),VLOOKUP($B342,'Justerad allokering'!$B$2:$AG$462,MATCH(I$2,'Justerad allokering'!$B$2:$AF$2,0),FALSE))</f>
        <v>0</v>
      </c>
      <c r="J342" s="28">
        <f>IF(ISERROR(1/VLOOKUP($B342,'Justerad allokering'!$B$2:$AG$462,MATCH(J$2,'Justerad allokering'!$B$2:$AF$2,0),FALSE)),VLOOKUP($B342,'Allokerad kvv'!$B$2:$AV$468,MATCH(J$2,'Allokerad kvv'!$B$2:$AV$2,0),FALSE),VLOOKUP($B342,'Justerad allokering'!$B$2:$AG$462,MATCH(J$2,'Justerad allokering'!$B$2:$AF$2,0),FALSE))</f>
        <v>0</v>
      </c>
      <c r="K342" s="28">
        <f>IF(ISERROR(1/VLOOKUP($B342,'Justerad allokering'!$B$2:$AG$462,MATCH(K$2,'Justerad allokering'!$B$2:$AF$2,0),FALSE)),VLOOKUP($B342,'Allokerad kvv'!$B$2:$AV$468,MATCH(K$2,'Allokerad kvv'!$B$2:$AV$2,0),FALSE),VLOOKUP($B342,'Justerad allokering'!$B$2:$AG$462,MATCH(K$2,'Justerad allokering'!$B$2:$AF$2,0),FALSE))</f>
        <v>0</v>
      </c>
      <c r="L342" s="28">
        <f>IF(ISERROR(1/VLOOKUP($B342,'Justerad allokering'!$B$2:$AG$462,MATCH(L$2,'Justerad allokering'!$B$2:$AF$2,0),FALSE)),VLOOKUP($B342,'Allokerad kvv'!$B$2:$AV$468,MATCH(L$2,'Allokerad kvv'!$B$2:$AV$2,0),FALSE),VLOOKUP($B342,'Justerad allokering'!$B$2:$AG$462,MATCH(L$2,'Justerad allokering'!$B$2:$AF$2,0),FALSE))</f>
        <v>0</v>
      </c>
      <c r="M342" s="28">
        <f>IF(ISERROR(1/VLOOKUP($B342,'Justerad allokering'!$B$2:$AG$462,MATCH(M$2,'Justerad allokering'!$B$2:$AF$2,0),FALSE)),VLOOKUP($B342,'Allokerad kvv'!$B$2:$AV$468,MATCH(M$2,'Allokerad kvv'!$B$2:$AV$2,0),FALSE),VLOOKUP($B342,'Justerad allokering'!$B$2:$AG$462,MATCH(M$2,'Justerad allokering'!$B$2:$AF$2,0),FALSE))</f>
        <v>0</v>
      </c>
      <c r="N342" s="28">
        <f>IF(ISERROR(1/VLOOKUP($B342,'Justerad allokering'!$B$2:$AG$462,MATCH(N$2,'Justerad allokering'!$B$2:$AF$2,0),FALSE)),VLOOKUP($B342,'Allokerad kvv'!$B$2:$AV$468,MATCH(N$2,'Allokerad kvv'!$B$2:$AV$2,0),FALSE),VLOOKUP($B342,'Justerad allokering'!$B$2:$AG$462,MATCH(N$2,'Justerad allokering'!$B$2:$AF$2,0),FALSE))</f>
        <v>0</v>
      </c>
      <c r="O342" s="28">
        <f>IF(ISERROR(1/VLOOKUP($B342,'Justerad allokering'!$B$2:$AG$462,MATCH(O$2,'Justerad allokering'!$B$2:$AF$2,0),FALSE)),VLOOKUP($B342,'Allokerad kvv'!$B$2:$AV$468,MATCH(O$2,'Allokerad kvv'!$B$2:$AV$2,0),FALSE),VLOOKUP($B342,'Justerad allokering'!$B$2:$AG$462,MATCH(O$2,'Justerad allokering'!$B$2:$AF$2,0),FALSE))</f>
        <v>0</v>
      </c>
      <c r="P342" s="28">
        <f>IF(ISERROR(1/VLOOKUP($B342,'Justerad allokering'!$B$2:$AG$462,MATCH(P$2,'Justerad allokering'!$B$2:$AF$2,0),FALSE)),VLOOKUP($B342,'Allokerad kvv'!$B$2:$AV$468,MATCH(P$2,'Allokerad kvv'!$B$2:$AV$2,0),FALSE),VLOOKUP($B342,'Justerad allokering'!$B$2:$AG$462,MATCH(P$2,'Justerad allokering'!$B$2:$AF$2,0),FALSE))</f>
        <v>0</v>
      </c>
      <c r="Q342" s="28">
        <f>IF(ISERROR(1/VLOOKUP($B342,'Justerad allokering'!$B$2:$AG$462,MATCH(Q$2,'Justerad allokering'!$B$2:$AF$2,0),FALSE)),VLOOKUP($B342,'Allokerad kvv'!$B$2:$AV$468,MATCH(Q$2,'Allokerad kvv'!$B$2:$AV$2,0),FALSE),VLOOKUP($B342,'Justerad allokering'!$B$2:$AG$462,MATCH(Q$2,'Justerad allokering'!$B$2:$AF$2,0),FALSE))</f>
        <v>0</v>
      </c>
      <c r="R342" s="28">
        <f>IF(ISERROR(1/VLOOKUP($B342,'Justerad allokering'!$B$2:$AG$462,MATCH(R$2,'Justerad allokering'!$B$2:$AF$2,0),FALSE)),VLOOKUP($B342,'Allokerad kvv'!$B$2:$AV$468,MATCH(R$2,'Allokerad kvv'!$B$2:$AV$2,0),FALSE),VLOOKUP($B342,'Justerad allokering'!$B$2:$AG$462,MATCH(R$2,'Justerad allokering'!$B$2:$AF$2,0),FALSE))</f>
        <v>0</v>
      </c>
      <c r="S342" s="28">
        <f>IF(ISERROR(1/VLOOKUP($B342,'Justerad allokering'!$B$2:$AG$462,MATCH(S$2,'Justerad allokering'!$B$2:$AF$2,0),FALSE)),VLOOKUP($B342,'Allokerad kvv'!$B$2:$AV$468,MATCH(S$2,'Allokerad kvv'!$B$2:$AV$2,0),FALSE),VLOOKUP($B342,'Justerad allokering'!$B$2:$AG$462,MATCH(S$2,'Justerad allokering'!$B$2:$AF$2,0),FALSE))</f>
        <v>0</v>
      </c>
      <c r="T342" s="28">
        <f>IF(ISERROR(1/VLOOKUP($B342,'Justerad allokering'!$B$2:$AG$462,MATCH(T$2,'Justerad allokering'!$B$2:$AF$2,0),FALSE)),VLOOKUP($B342,'Allokerad kvv'!$B$2:$AV$468,MATCH(T$2,'Allokerad kvv'!$B$2:$AV$2,0),FALSE),VLOOKUP($B342,'Justerad allokering'!$B$2:$AG$462,MATCH(T$2,'Justerad allokering'!$B$2:$AF$2,0),FALSE))</f>
        <v>0</v>
      </c>
      <c r="U342" s="28">
        <f>IF(ISERROR(1/VLOOKUP($B342,'Justerad allokering'!$B$2:$AG$462,MATCH(U$2,'Justerad allokering'!$B$2:$AF$2,0),FALSE)),VLOOKUP($B342,'Allokerad kvv'!$B$2:$AV$468,MATCH(U$2,'Allokerad kvv'!$B$2:$AV$2,0),FALSE),VLOOKUP($B342,'Justerad allokering'!$B$2:$AG$462,MATCH(U$2,'Justerad allokering'!$B$2:$AF$2,0),FALSE))</f>
        <v>0</v>
      </c>
      <c r="V342" s="28">
        <f>IF(ISERROR(1/VLOOKUP($B342,'Justerad allokering'!$B$2:$AG$462,MATCH(V$2,'Justerad allokering'!$B$2:$AF$2,0),FALSE)),VLOOKUP($B342,'Allokerad kvv'!$B$2:$AV$468,MATCH(V$2,'Allokerad kvv'!$B$2:$AV$2,0),FALSE),VLOOKUP($B342,'Justerad allokering'!$B$2:$AG$462,MATCH(V$2,'Justerad allokering'!$B$2:$AF$2,0),FALSE))</f>
        <v>0</v>
      </c>
      <c r="W342" s="28">
        <f>IF(ISERROR(1/VLOOKUP($B342,'Justerad allokering'!$B$2:$AG$462,MATCH(W$2,'Justerad allokering'!$B$2:$AF$2,0),FALSE)),VLOOKUP($B342,'Allokerad kvv'!$B$2:$AV$468,MATCH(W$2,'Allokerad kvv'!$B$2:$AV$2,0),FALSE),VLOOKUP($B342,'Justerad allokering'!$B$2:$AG$462,MATCH(W$2,'Justerad allokering'!$B$2:$AF$2,0),FALSE))</f>
        <v>0</v>
      </c>
      <c r="X342" s="28">
        <f>IF(ISERROR(1/VLOOKUP($B342,'Justerad allokering'!$B$2:$AG$462,MATCH(X$2,'Justerad allokering'!$B$2:$AF$2,0),FALSE)),VLOOKUP($B342,'Allokerad kvv'!$B$2:$AV$468,MATCH(X$2,'Allokerad kvv'!$B$2:$AV$2,0),FALSE),VLOOKUP($B342,'Justerad allokering'!$B$2:$AG$462,MATCH(X$2,'Justerad allokering'!$B$2:$AF$2,0),FALSE))</f>
        <v>0</v>
      </c>
      <c r="Y342" s="28">
        <f>IF(ISERROR(1/VLOOKUP($B342,'Justerad allokering'!$B$2:$AG$462,MATCH(Y$2,'Justerad allokering'!$B$2:$AF$2,0),FALSE)),VLOOKUP($B342,'Allokerad kvv'!$B$2:$AV$468,MATCH(Y$2,'Allokerad kvv'!$B$2:$AV$2,0),FALSE),VLOOKUP($B342,'Justerad allokering'!$B$2:$AG$462,MATCH(Y$2,'Justerad allokering'!$B$2:$AF$2,0),FALSE))</f>
        <v>0</v>
      </c>
      <c r="Z342" s="28">
        <f>IF(ISERROR(1/VLOOKUP($B342,'Justerad allokering'!$B$2:$AG$462,MATCH(Z$2,'Justerad allokering'!$B$2:$AF$2,0),FALSE)),VLOOKUP($B342,'Allokerad kvv'!$B$2:$AV$468,MATCH(Z$2,'Allokerad kvv'!$B$2:$AV$2,0),FALSE),VLOOKUP($B342,'Justerad allokering'!$B$2:$AG$462,MATCH(Z$2,'Justerad allokering'!$B$2:$AF$2,0),FALSE))</f>
        <v>0</v>
      </c>
      <c r="AA342" s="28"/>
      <c r="AB342" s="28"/>
      <c r="AE342">
        <f t="shared" si="15"/>
        <v>0</v>
      </c>
      <c r="AG342">
        <f t="shared" si="16"/>
        <v>0</v>
      </c>
      <c r="AH342">
        <f t="shared" si="17"/>
        <v>0</v>
      </c>
      <c r="AI342" s="55" t="str">
        <f>IF(AH342=0,"",AH342/VLOOKUP(B342,Kraftvärmeprod!$B$1:$BC$480,MATCH("Summa tillförd energi exklusive rökgaskondensering",Kraftvärmeprod!$B$1:$BC$1,0),FALSE))</f>
        <v/>
      </c>
    </row>
    <row r="343" spans="1:35" x14ac:dyDescent="0.35">
      <c r="A343" s="28" t="s">
        <v>458</v>
      </c>
      <c r="B343" s="28" t="s">
        <v>460</v>
      </c>
      <c r="C343" s="28">
        <f>IF(ISERROR(1/VLOOKUP($B343,'Justerad allokering'!$B$2:$AG$462,MATCH(C$2,'Justerad allokering'!$B$2:$AF$2,0),FALSE)),VLOOKUP($B343,'Allokerad kvv'!$B$2:$AV$468,MATCH(C$2,'Allokerad kvv'!$B$2:$AV$2,0),FALSE),VLOOKUP($B343,'Justerad allokering'!$B$2:$AG$462,MATCH(C$2,'Justerad allokering'!$B$2:$AF$2,0),FALSE))</f>
        <v>0</v>
      </c>
      <c r="D343" s="28">
        <f>IF(ISERROR(1/VLOOKUP($B343,'Justerad allokering'!$B$2:$AG$462,MATCH(D$2,'Justerad allokering'!$B$2:$AF$2,0),FALSE)),VLOOKUP($B343,'Allokerad kvv'!$B$2:$AV$468,MATCH(D$2,'Allokerad kvv'!$B$2:$AV$2,0),FALSE),VLOOKUP($B343,'Justerad allokering'!$B$2:$AG$462,MATCH(D$2,'Justerad allokering'!$B$2:$AF$2,0),FALSE))</f>
        <v>0</v>
      </c>
      <c r="E343" s="28">
        <f>IF(ISERROR(1/VLOOKUP($B343,'Justerad allokering'!$B$2:$AG$462,MATCH(E$2,'Justerad allokering'!$B$2:$AF$2,0),FALSE)),VLOOKUP($B343,'Allokerad kvv'!$B$2:$AV$468,MATCH(E$2,'Allokerad kvv'!$B$2:$AV$2,0),FALSE),VLOOKUP($B343,'Justerad allokering'!$B$2:$AG$462,MATCH(E$2,'Justerad allokering'!$B$2:$AF$2,0),FALSE))</f>
        <v>0</v>
      </c>
      <c r="F343" s="28">
        <f>IF(ISERROR(1/VLOOKUP($B343,'Justerad allokering'!$B$2:$AG$462,MATCH(F$2,'Justerad allokering'!$B$2:$AF$2,0),FALSE)),VLOOKUP($B343,'Allokerad kvv'!$B$2:$AV$468,MATCH(F$2,'Allokerad kvv'!$B$2:$AV$2,0),FALSE),VLOOKUP($B343,'Justerad allokering'!$B$2:$AG$462,MATCH(F$2,'Justerad allokering'!$B$2:$AF$2,0),FALSE))</f>
        <v>0</v>
      </c>
      <c r="G343" s="28">
        <f>IF(ISERROR(1/VLOOKUP($B343,'Justerad allokering'!$B$2:$AG$462,MATCH(G$2,'Justerad allokering'!$B$2:$AF$2,0),FALSE)),VLOOKUP($B343,'Allokerad kvv'!$B$2:$AV$468,MATCH(G$2,'Allokerad kvv'!$B$2:$AV$2,0),FALSE),VLOOKUP($B343,'Justerad allokering'!$B$2:$AG$462,MATCH(G$2,'Justerad allokering'!$B$2:$AF$2,0),FALSE))</f>
        <v>0</v>
      </c>
      <c r="H343" s="28">
        <f>IF(ISERROR(1/VLOOKUP($B343,'Justerad allokering'!$B$2:$AG$462,MATCH(H$2,'Justerad allokering'!$B$2:$AF$2,0),FALSE)),VLOOKUP($B343,'Allokerad kvv'!$B$2:$AV$468,MATCH(H$2,'Allokerad kvv'!$B$2:$AV$2,0),FALSE),VLOOKUP($B343,'Justerad allokering'!$B$2:$AG$462,MATCH(H$2,'Justerad allokering'!$B$2:$AF$2,0),FALSE))</f>
        <v>0</v>
      </c>
      <c r="I343" s="28">
        <f>IF(ISERROR(1/VLOOKUP($B343,'Justerad allokering'!$B$2:$AG$462,MATCH(I$2,'Justerad allokering'!$B$2:$AF$2,0),FALSE)),VLOOKUP($B343,'Allokerad kvv'!$B$2:$AV$468,MATCH(I$2,'Allokerad kvv'!$B$2:$AV$2,0),FALSE),VLOOKUP($B343,'Justerad allokering'!$B$2:$AG$462,MATCH(I$2,'Justerad allokering'!$B$2:$AF$2,0),FALSE))</f>
        <v>0</v>
      </c>
      <c r="J343" s="28">
        <f>IF(ISERROR(1/VLOOKUP($B343,'Justerad allokering'!$B$2:$AG$462,MATCH(J$2,'Justerad allokering'!$B$2:$AF$2,0),FALSE)),VLOOKUP($B343,'Allokerad kvv'!$B$2:$AV$468,MATCH(J$2,'Allokerad kvv'!$B$2:$AV$2,0),FALSE),VLOOKUP($B343,'Justerad allokering'!$B$2:$AG$462,MATCH(J$2,'Justerad allokering'!$B$2:$AF$2,0),FALSE))</f>
        <v>0</v>
      </c>
      <c r="K343" s="28">
        <f>IF(ISERROR(1/VLOOKUP($B343,'Justerad allokering'!$B$2:$AG$462,MATCH(K$2,'Justerad allokering'!$B$2:$AF$2,0),FALSE)),VLOOKUP($B343,'Allokerad kvv'!$B$2:$AV$468,MATCH(K$2,'Allokerad kvv'!$B$2:$AV$2,0),FALSE),VLOOKUP($B343,'Justerad allokering'!$B$2:$AG$462,MATCH(K$2,'Justerad allokering'!$B$2:$AF$2,0),FALSE))</f>
        <v>0</v>
      </c>
      <c r="L343" s="28">
        <f>IF(ISERROR(1/VLOOKUP($B343,'Justerad allokering'!$B$2:$AG$462,MATCH(L$2,'Justerad allokering'!$B$2:$AF$2,0),FALSE)),VLOOKUP($B343,'Allokerad kvv'!$B$2:$AV$468,MATCH(L$2,'Allokerad kvv'!$B$2:$AV$2,0),FALSE),VLOOKUP($B343,'Justerad allokering'!$B$2:$AG$462,MATCH(L$2,'Justerad allokering'!$B$2:$AF$2,0),FALSE))</f>
        <v>0</v>
      </c>
      <c r="M343" s="28">
        <f>IF(ISERROR(1/VLOOKUP($B343,'Justerad allokering'!$B$2:$AG$462,MATCH(M$2,'Justerad allokering'!$B$2:$AF$2,0),FALSE)),VLOOKUP($B343,'Allokerad kvv'!$B$2:$AV$468,MATCH(M$2,'Allokerad kvv'!$B$2:$AV$2,0),FALSE),VLOOKUP($B343,'Justerad allokering'!$B$2:$AG$462,MATCH(M$2,'Justerad allokering'!$B$2:$AF$2,0),FALSE))</f>
        <v>0</v>
      </c>
      <c r="N343" s="28">
        <f>IF(ISERROR(1/VLOOKUP($B343,'Justerad allokering'!$B$2:$AG$462,MATCH(N$2,'Justerad allokering'!$B$2:$AF$2,0),FALSE)),VLOOKUP($B343,'Allokerad kvv'!$B$2:$AV$468,MATCH(N$2,'Allokerad kvv'!$B$2:$AV$2,0),FALSE),VLOOKUP($B343,'Justerad allokering'!$B$2:$AG$462,MATCH(N$2,'Justerad allokering'!$B$2:$AF$2,0),FALSE))</f>
        <v>0</v>
      </c>
      <c r="O343" s="28">
        <f>IF(ISERROR(1/VLOOKUP($B343,'Justerad allokering'!$B$2:$AG$462,MATCH(O$2,'Justerad allokering'!$B$2:$AF$2,0),FALSE)),VLOOKUP($B343,'Allokerad kvv'!$B$2:$AV$468,MATCH(O$2,'Allokerad kvv'!$B$2:$AV$2,0),FALSE),VLOOKUP($B343,'Justerad allokering'!$B$2:$AG$462,MATCH(O$2,'Justerad allokering'!$B$2:$AF$2,0),FALSE))</f>
        <v>0</v>
      </c>
      <c r="P343" s="28">
        <f>IF(ISERROR(1/VLOOKUP($B343,'Justerad allokering'!$B$2:$AG$462,MATCH(P$2,'Justerad allokering'!$B$2:$AF$2,0),FALSE)),VLOOKUP($B343,'Allokerad kvv'!$B$2:$AV$468,MATCH(P$2,'Allokerad kvv'!$B$2:$AV$2,0),FALSE),VLOOKUP($B343,'Justerad allokering'!$B$2:$AG$462,MATCH(P$2,'Justerad allokering'!$B$2:$AF$2,0),FALSE))</f>
        <v>0</v>
      </c>
      <c r="Q343" s="28">
        <f>IF(ISERROR(1/VLOOKUP($B343,'Justerad allokering'!$B$2:$AG$462,MATCH(Q$2,'Justerad allokering'!$B$2:$AF$2,0),FALSE)),VLOOKUP($B343,'Allokerad kvv'!$B$2:$AV$468,MATCH(Q$2,'Allokerad kvv'!$B$2:$AV$2,0),FALSE),VLOOKUP($B343,'Justerad allokering'!$B$2:$AG$462,MATCH(Q$2,'Justerad allokering'!$B$2:$AF$2,0),FALSE))</f>
        <v>0</v>
      </c>
      <c r="R343" s="28">
        <f>IF(ISERROR(1/VLOOKUP($B343,'Justerad allokering'!$B$2:$AG$462,MATCH(R$2,'Justerad allokering'!$B$2:$AF$2,0),FALSE)),VLOOKUP($B343,'Allokerad kvv'!$B$2:$AV$468,MATCH(R$2,'Allokerad kvv'!$B$2:$AV$2,0),FALSE),VLOOKUP($B343,'Justerad allokering'!$B$2:$AG$462,MATCH(R$2,'Justerad allokering'!$B$2:$AF$2,0),FALSE))</f>
        <v>0</v>
      </c>
      <c r="S343" s="28">
        <f>IF(ISERROR(1/VLOOKUP($B343,'Justerad allokering'!$B$2:$AG$462,MATCH(S$2,'Justerad allokering'!$B$2:$AF$2,0),FALSE)),VLOOKUP($B343,'Allokerad kvv'!$B$2:$AV$468,MATCH(S$2,'Allokerad kvv'!$B$2:$AV$2,0),FALSE),VLOOKUP($B343,'Justerad allokering'!$B$2:$AG$462,MATCH(S$2,'Justerad allokering'!$B$2:$AF$2,0),FALSE))</f>
        <v>0</v>
      </c>
      <c r="T343" s="28">
        <f>IF(ISERROR(1/VLOOKUP($B343,'Justerad allokering'!$B$2:$AG$462,MATCH(T$2,'Justerad allokering'!$B$2:$AF$2,0),FALSE)),VLOOKUP($B343,'Allokerad kvv'!$B$2:$AV$468,MATCH(T$2,'Allokerad kvv'!$B$2:$AV$2,0),FALSE),VLOOKUP($B343,'Justerad allokering'!$B$2:$AG$462,MATCH(T$2,'Justerad allokering'!$B$2:$AF$2,0),FALSE))</f>
        <v>0</v>
      </c>
      <c r="U343" s="28">
        <f>IF(ISERROR(1/VLOOKUP($B343,'Justerad allokering'!$B$2:$AG$462,MATCH(U$2,'Justerad allokering'!$B$2:$AF$2,0),FALSE)),VLOOKUP($B343,'Allokerad kvv'!$B$2:$AV$468,MATCH(U$2,'Allokerad kvv'!$B$2:$AV$2,0),FALSE),VLOOKUP($B343,'Justerad allokering'!$B$2:$AG$462,MATCH(U$2,'Justerad allokering'!$B$2:$AF$2,0),FALSE))</f>
        <v>0</v>
      </c>
      <c r="V343" s="28">
        <f>IF(ISERROR(1/VLOOKUP($B343,'Justerad allokering'!$B$2:$AG$462,MATCH(V$2,'Justerad allokering'!$B$2:$AF$2,0),FALSE)),VLOOKUP($B343,'Allokerad kvv'!$B$2:$AV$468,MATCH(V$2,'Allokerad kvv'!$B$2:$AV$2,0),FALSE),VLOOKUP($B343,'Justerad allokering'!$B$2:$AG$462,MATCH(V$2,'Justerad allokering'!$B$2:$AF$2,0),FALSE))</f>
        <v>0</v>
      </c>
      <c r="W343" s="28">
        <f>IF(ISERROR(1/VLOOKUP($B343,'Justerad allokering'!$B$2:$AG$462,MATCH(W$2,'Justerad allokering'!$B$2:$AF$2,0),FALSE)),VLOOKUP($B343,'Allokerad kvv'!$B$2:$AV$468,MATCH(W$2,'Allokerad kvv'!$B$2:$AV$2,0),FALSE),VLOOKUP($B343,'Justerad allokering'!$B$2:$AG$462,MATCH(W$2,'Justerad allokering'!$B$2:$AF$2,0),FALSE))</f>
        <v>0</v>
      </c>
      <c r="X343" s="28">
        <f>IF(ISERROR(1/VLOOKUP($B343,'Justerad allokering'!$B$2:$AG$462,MATCH(X$2,'Justerad allokering'!$B$2:$AF$2,0),FALSE)),VLOOKUP($B343,'Allokerad kvv'!$B$2:$AV$468,MATCH(X$2,'Allokerad kvv'!$B$2:$AV$2,0),FALSE),VLOOKUP($B343,'Justerad allokering'!$B$2:$AG$462,MATCH(X$2,'Justerad allokering'!$B$2:$AF$2,0),FALSE))</f>
        <v>0</v>
      </c>
      <c r="Y343" s="28">
        <f>IF(ISERROR(1/VLOOKUP($B343,'Justerad allokering'!$B$2:$AG$462,MATCH(Y$2,'Justerad allokering'!$B$2:$AF$2,0),FALSE)),VLOOKUP($B343,'Allokerad kvv'!$B$2:$AV$468,MATCH(Y$2,'Allokerad kvv'!$B$2:$AV$2,0),FALSE),VLOOKUP($B343,'Justerad allokering'!$B$2:$AG$462,MATCH(Y$2,'Justerad allokering'!$B$2:$AF$2,0),FALSE))</f>
        <v>0</v>
      </c>
      <c r="Z343" s="28">
        <f>IF(ISERROR(1/VLOOKUP($B343,'Justerad allokering'!$B$2:$AG$462,MATCH(Z$2,'Justerad allokering'!$B$2:$AF$2,0),FALSE)),VLOOKUP($B343,'Allokerad kvv'!$B$2:$AV$468,MATCH(Z$2,'Allokerad kvv'!$B$2:$AV$2,0),FALSE),VLOOKUP($B343,'Justerad allokering'!$B$2:$AG$462,MATCH(Z$2,'Justerad allokering'!$B$2:$AF$2,0),FALSE))</f>
        <v>0</v>
      </c>
      <c r="AA343" s="28"/>
      <c r="AB343" s="28"/>
      <c r="AE343">
        <f t="shared" si="15"/>
        <v>0</v>
      </c>
      <c r="AG343">
        <f t="shared" si="16"/>
        <v>0</v>
      </c>
      <c r="AH343">
        <f t="shared" si="17"/>
        <v>0</v>
      </c>
      <c r="AI343" s="55" t="str">
        <f>IF(AH343=0,"",AH343/VLOOKUP(B343,Kraftvärmeprod!$B$1:$BC$480,MATCH("Summa tillförd energi exklusive rökgaskondensering",Kraftvärmeprod!$B$1:$BC$1,0),FALSE))</f>
        <v/>
      </c>
    </row>
    <row r="344" spans="1:35" x14ac:dyDescent="0.35">
      <c r="A344" s="28" t="s">
        <v>461</v>
      </c>
      <c r="B344" s="28" t="s">
        <v>462</v>
      </c>
      <c r="C344" s="28">
        <f>IF(ISERROR(1/VLOOKUP($B344,'Justerad allokering'!$B$2:$AG$462,MATCH(C$2,'Justerad allokering'!$B$2:$AF$2,0),FALSE)),VLOOKUP($B344,'Allokerad kvv'!$B$2:$AV$468,MATCH(C$2,'Allokerad kvv'!$B$2:$AV$2,0),FALSE),VLOOKUP($B344,'Justerad allokering'!$B$2:$AG$462,MATCH(C$2,'Justerad allokering'!$B$2:$AF$2,0),FALSE))</f>
        <v>0</v>
      </c>
      <c r="D344" s="28">
        <f>IF(ISERROR(1/VLOOKUP($B344,'Justerad allokering'!$B$2:$AG$462,MATCH(D$2,'Justerad allokering'!$B$2:$AF$2,0),FALSE)),VLOOKUP($B344,'Allokerad kvv'!$B$2:$AV$468,MATCH(D$2,'Allokerad kvv'!$B$2:$AV$2,0),FALSE),VLOOKUP($B344,'Justerad allokering'!$B$2:$AG$462,MATCH(D$2,'Justerad allokering'!$B$2:$AF$2,0),FALSE))</f>
        <v>0</v>
      </c>
      <c r="E344" s="28">
        <f>IF(ISERROR(1/VLOOKUP($B344,'Justerad allokering'!$B$2:$AG$462,MATCH(E$2,'Justerad allokering'!$B$2:$AF$2,0),FALSE)),VLOOKUP($B344,'Allokerad kvv'!$B$2:$AV$468,MATCH(E$2,'Allokerad kvv'!$B$2:$AV$2,0),FALSE),VLOOKUP($B344,'Justerad allokering'!$B$2:$AG$462,MATCH(E$2,'Justerad allokering'!$B$2:$AF$2,0),FALSE))</f>
        <v>0</v>
      </c>
      <c r="F344" s="28">
        <f>IF(ISERROR(1/VLOOKUP($B344,'Justerad allokering'!$B$2:$AG$462,MATCH(F$2,'Justerad allokering'!$B$2:$AF$2,0),FALSE)),VLOOKUP($B344,'Allokerad kvv'!$B$2:$AV$468,MATCH(F$2,'Allokerad kvv'!$B$2:$AV$2,0),FALSE),VLOOKUP($B344,'Justerad allokering'!$B$2:$AG$462,MATCH(F$2,'Justerad allokering'!$B$2:$AF$2,0),FALSE))</f>
        <v>0</v>
      </c>
      <c r="G344" s="28">
        <f>IF(ISERROR(1/VLOOKUP($B344,'Justerad allokering'!$B$2:$AG$462,MATCH(G$2,'Justerad allokering'!$B$2:$AF$2,0),FALSE)),VLOOKUP($B344,'Allokerad kvv'!$B$2:$AV$468,MATCH(G$2,'Allokerad kvv'!$B$2:$AV$2,0),FALSE),VLOOKUP($B344,'Justerad allokering'!$B$2:$AG$462,MATCH(G$2,'Justerad allokering'!$B$2:$AF$2,0),FALSE))</f>
        <v>0</v>
      </c>
      <c r="H344" s="28">
        <f>IF(ISERROR(1/VLOOKUP($B344,'Justerad allokering'!$B$2:$AG$462,MATCH(H$2,'Justerad allokering'!$B$2:$AF$2,0),FALSE)),VLOOKUP($B344,'Allokerad kvv'!$B$2:$AV$468,MATCH(H$2,'Allokerad kvv'!$B$2:$AV$2,0),FALSE),VLOOKUP($B344,'Justerad allokering'!$B$2:$AG$462,MATCH(H$2,'Justerad allokering'!$B$2:$AF$2,0),FALSE))</f>
        <v>0</v>
      </c>
      <c r="I344" s="28">
        <f>IF(ISERROR(1/VLOOKUP($B344,'Justerad allokering'!$B$2:$AG$462,MATCH(I$2,'Justerad allokering'!$B$2:$AF$2,0),FALSE)),VLOOKUP($B344,'Allokerad kvv'!$B$2:$AV$468,MATCH(I$2,'Allokerad kvv'!$B$2:$AV$2,0),FALSE),VLOOKUP($B344,'Justerad allokering'!$B$2:$AG$462,MATCH(I$2,'Justerad allokering'!$B$2:$AF$2,0),FALSE))</f>
        <v>0</v>
      </c>
      <c r="J344" s="28">
        <f>IF(ISERROR(1/VLOOKUP($B344,'Justerad allokering'!$B$2:$AG$462,MATCH(J$2,'Justerad allokering'!$B$2:$AF$2,0),FALSE)),VLOOKUP($B344,'Allokerad kvv'!$B$2:$AV$468,MATCH(J$2,'Allokerad kvv'!$B$2:$AV$2,0),FALSE),VLOOKUP($B344,'Justerad allokering'!$B$2:$AG$462,MATCH(J$2,'Justerad allokering'!$B$2:$AF$2,0),FALSE))</f>
        <v>0</v>
      </c>
      <c r="K344" s="28">
        <f>IF(ISERROR(1/VLOOKUP($B344,'Justerad allokering'!$B$2:$AG$462,MATCH(K$2,'Justerad allokering'!$B$2:$AF$2,0),FALSE)),VLOOKUP($B344,'Allokerad kvv'!$B$2:$AV$468,MATCH(K$2,'Allokerad kvv'!$B$2:$AV$2,0),FALSE),VLOOKUP($B344,'Justerad allokering'!$B$2:$AG$462,MATCH(K$2,'Justerad allokering'!$B$2:$AF$2,0),FALSE))</f>
        <v>0</v>
      </c>
      <c r="L344" s="28">
        <f>IF(ISERROR(1/VLOOKUP($B344,'Justerad allokering'!$B$2:$AG$462,MATCH(L$2,'Justerad allokering'!$B$2:$AF$2,0),FALSE)),VLOOKUP($B344,'Allokerad kvv'!$B$2:$AV$468,MATCH(L$2,'Allokerad kvv'!$B$2:$AV$2,0),FALSE),VLOOKUP($B344,'Justerad allokering'!$B$2:$AG$462,MATCH(L$2,'Justerad allokering'!$B$2:$AF$2,0),FALSE))</f>
        <v>0</v>
      </c>
      <c r="M344" s="28">
        <f>IF(ISERROR(1/VLOOKUP($B344,'Justerad allokering'!$B$2:$AG$462,MATCH(M$2,'Justerad allokering'!$B$2:$AF$2,0),FALSE)),VLOOKUP($B344,'Allokerad kvv'!$B$2:$AV$468,MATCH(M$2,'Allokerad kvv'!$B$2:$AV$2,0),FALSE),VLOOKUP($B344,'Justerad allokering'!$B$2:$AG$462,MATCH(M$2,'Justerad allokering'!$B$2:$AF$2,0),FALSE))</f>
        <v>0</v>
      </c>
      <c r="N344" s="28">
        <f>IF(ISERROR(1/VLOOKUP($B344,'Justerad allokering'!$B$2:$AG$462,MATCH(N$2,'Justerad allokering'!$B$2:$AF$2,0),FALSE)),VLOOKUP($B344,'Allokerad kvv'!$B$2:$AV$468,MATCH(N$2,'Allokerad kvv'!$B$2:$AV$2,0),FALSE),VLOOKUP($B344,'Justerad allokering'!$B$2:$AG$462,MATCH(N$2,'Justerad allokering'!$B$2:$AF$2,0),FALSE))</f>
        <v>0</v>
      </c>
      <c r="O344" s="28">
        <f>IF(ISERROR(1/VLOOKUP($B344,'Justerad allokering'!$B$2:$AG$462,MATCH(O$2,'Justerad allokering'!$B$2:$AF$2,0),FALSE)),VLOOKUP($B344,'Allokerad kvv'!$B$2:$AV$468,MATCH(O$2,'Allokerad kvv'!$B$2:$AV$2,0),FALSE),VLOOKUP($B344,'Justerad allokering'!$B$2:$AG$462,MATCH(O$2,'Justerad allokering'!$B$2:$AF$2,0),FALSE))</f>
        <v>0</v>
      </c>
      <c r="P344" s="28">
        <f>IF(ISERROR(1/VLOOKUP($B344,'Justerad allokering'!$B$2:$AG$462,MATCH(P$2,'Justerad allokering'!$B$2:$AF$2,0),FALSE)),VLOOKUP($B344,'Allokerad kvv'!$B$2:$AV$468,MATCH(P$2,'Allokerad kvv'!$B$2:$AV$2,0),FALSE),VLOOKUP($B344,'Justerad allokering'!$B$2:$AG$462,MATCH(P$2,'Justerad allokering'!$B$2:$AF$2,0),FALSE))</f>
        <v>0</v>
      </c>
      <c r="Q344" s="28">
        <f>IF(ISERROR(1/VLOOKUP($B344,'Justerad allokering'!$B$2:$AG$462,MATCH(Q$2,'Justerad allokering'!$B$2:$AF$2,0),FALSE)),VLOOKUP($B344,'Allokerad kvv'!$B$2:$AV$468,MATCH(Q$2,'Allokerad kvv'!$B$2:$AV$2,0),FALSE),VLOOKUP($B344,'Justerad allokering'!$B$2:$AG$462,MATCH(Q$2,'Justerad allokering'!$B$2:$AF$2,0),FALSE))</f>
        <v>0</v>
      </c>
      <c r="R344" s="28">
        <f>IF(ISERROR(1/VLOOKUP($B344,'Justerad allokering'!$B$2:$AG$462,MATCH(R$2,'Justerad allokering'!$B$2:$AF$2,0),FALSE)),VLOOKUP($B344,'Allokerad kvv'!$B$2:$AV$468,MATCH(R$2,'Allokerad kvv'!$B$2:$AV$2,0),FALSE),VLOOKUP($B344,'Justerad allokering'!$B$2:$AG$462,MATCH(R$2,'Justerad allokering'!$B$2:$AF$2,0),FALSE))</f>
        <v>0</v>
      </c>
      <c r="S344" s="28">
        <f>IF(ISERROR(1/VLOOKUP($B344,'Justerad allokering'!$B$2:$AG$462,MATCH(S$2,'Justerad allokering'!$B$2:$AF$2,0),FALSE)),VLOOKUP($B344,'Allokerad kvv'!$B$2:$AV$468,MATCH(S$2,'Allokerad kvv'!$B$2:$AV$2,0),FALSE),VLOOKUP($B344,'Justerad allokering'!$B$2:$AG$462,MATCH(S$2,'Justerad allokering'!$B$2:$AF$2,0),FALSE))</f>
        <v>0</v>
      </c>
      <c r="T344" s="28">
        <f>IF(ISERROR(1/VLOOKUP($B344,'Justerad allokering'!$B$2:$AG$462,MATCH(T$2,'Justerad allokering'!$B$2:$AF$2,0),FALSE)),VLOOKUP($B344,'Allokerad kvv'!$B$2:$AV$468,MATCH(T$2,'Allokerad kvv'!$B$2:$AV$2,0),FALSE),VLOOKUP($B344,'Justerad allokering'!$B$2:$AG$462,MATCH(T$2,'Justerad allokering'!$B$2:$AF$2,0),FALSE))</f>
        <v>0</v>
      </c>
      <c r="U344" s="28">
        <f>IF(ISERROR(1/VLOOKUP($B344,'Justerad allokering'!$B$2:$AG$462,MATCH(U$2,'Justerad allokering'!$B$2:$AF$2,0),FALSE)),VLOOKUP($B344,'Allokerad kvv'!$B$2:$AV$468,MATCH(U$2,'Allokerad kvv'!$B$2:$AV$2,0),FALSE),VLOOKUP($B344,'Justerad allokering'!$B$2:$AG$462,MATCH(U$2,'Justerad allokering'!$B$2:$AF$2,0),FALSE))</f>
        <v>0</v>
      </c>
      <c r="V344" s="28">
        <f>IF(ISERROR(1/VLOOKUP($B344,'Justerad allokering'!$B$2:$AG$462,MATCH(V$2,'Justerad allokering'!$B$2:$AF$2,0),FALSE)),VLOOKUP($B344,'Allokerad kvv'!$B$2:$AV$468,MATCH(V$2,'Allokerad kvv'!$B$2:$AV$2,0),FALSE),VLOOKUP($B344,'Justerad allokering'!$B$2:$AG$462,MATCH(V$2,'Justerad allokering'!$B$2:$AF$2,0),FALSE))</f>
        <v>0</v>
      </c>
      <c r="W344" s="28">
        <f>IF(ISERROR(1/VLOOKUP($B344,'Justerad allokering'!$B$2:$AG$462,MATCH(W$2,'Justerad allokering'!$B$2:$AF$2,0),FALSE)),VLOOKUP($B344,'Allokerad kvv'!$B$2:$AV$468,MATCH(W$2,'Allokerad kvv'!$B$2:$AV$2,0),FALSE),VLOOKUP($B344,'Justerad allokering'!$B$2:$AG$462,MATCH(W$2,'Justerad allokering'!$B$2:$AF$2,0),FALSE))</f>
        <v>0</v>
      </c>
      <c r="X344" s="28">
        <f>IF(ISERROR(1/VLOOKUP($B344,'Justerad allokering'!$B$2:$AG$462,MATCH(X$2,'Justerad allokering'!$B$2:$AF$2,0),FALSE)),VLOOKUP($B344,'Allokerad kvv'!$B$2:$AV$468,MATCH(X$2,'Allokerad kvv'!$B$2:$AV$2,0),FALSE),VLOOKUP($B344,'Justerad allokering'!$B$2:$AG$462,MATCH(X$2,'Justerad allokering'!$B$2:$AF$2,0),FALSE))</f>
        <v>0</v>
      </c>
      <c r="Y344" s="28">
        <f>IF(ISERROR(1/VLOOKUP($B344,'Justerad allokering'!$B$2:$AG$462,MATCH(Y$2,'Justerad allokering'!$B$2:$AF$2,0),FALSE)),VLOOKUP($B344,'Allokerad kvv'!$B$2:$AV$468,MATCH(Y$2,'Allokerad kvv'!$B$2:$AV$2,0),FALSE),VLOOKUP($B344,'Justerad allokering'!$B$2:$AG$462,MATCH(Y$2,'Justerad allokering'!$B$2:$AF$2,0),FALSE))</f>
        <v>0</v>
      </c>
      <c r="Z344" s="28">
        <f>IF(ISERROR(1/VLOOKUP($B344,'Justerad allokering'!$B$2:$AG$462,MATCH(Z$2,'Justerad allokering'!$B$2:$AF$2,0),FALSE)),VLOOKUP($B344,'Allokerad kvv'!$B$2:$AV$468,MATCH(Z$2,'Allokerad kvv'!$B$2:$AV$2,0),FALSE),VLOOKUP($B344,'Justerad allokering'!$B$2:$AG$462,MATCH(Z$2,'Justerad allokering'!$B$2:$AF$2,0),FALSE))</f>
        <v>0</v>
      </c>
      <c r="AA344" s="28"/>
      <c r="AB344" s="28"/>
      <c r="AE344">
        <f t="shared" si="15"/>
        <v>0</v>
      </c>
      <c r="AG344">
        <f t="shared" si="16"/>
        <v>0</v>
      </c>
      <c r="AH344">
        <f t="shared" si="17"/>
        <v>0</v>
      </c>
      <c r="AI344" s="55" t="str">
        <f>IF(AH344=0,"",AH344/VLOOKUP(B344,Kraftvärmeprod!$B$1:$BC$480,MATCH("Summa tillförd energi exklusive rökgaskondensering",Kraftvärmeprod!$B$1:$BC$1,0),FALSE))</f>
        <v/>
      </c>
    </row>
    <row r="345" spans="1:35" x14ac:dyDescent="0.35">
      <c r="A345" s="28" t="s">
        <v>461</v>
      </c>
      <c r="B345" s="28" t="s">
        <v>463</v>
      </c>
      <c r="C345" s="28">
        <f>IF(ISERROR(1/VLOOKUP($B345,'Justerad allokering'!$B$2:$AG$462,MATCH(C$2,'Justerad allokering'!$B$2:$AF$2,0),FALSE)),VLOOKUP($B345,'Allokerad kvv'!$B$2:$AV$468,MATCH(C$2,'Allokerad kvv'!$B$2:$AV$2,0),FALSE),VLOOKUP($B345,'Justerad allokering'!$B$2:$AG$462,MATCH(C$2,'Justerad allokering'!$B$2:$AF$2,0),FALSE))</f>
        <v>14.046099999999999</v>
      </c>
      <c r="D345" s="28">
        <f>IF(ISERROR(1/VLOOKUP($B345,'Justerad allokering'!$B$2:$AG$462,MATCH(D$2,'Justerad allokering'!$B$2:$AF$2,0),FALSE)),VLOOKUP($B345,'Allokerad kvv'!$B$2:$AV$468,MATCH(D$2,'Allokerad kvv'!$B$2:$AV$2,0),FALSE),VLOOKUP($B345,'Justerad allokering'!$B$2:$AG$462,MATCH(D$2,'Justerad allokering'!$B$2:$AF$2,0),FALSE))</f>
        <v>0</v>
      </c>
      <c r="E345" s="28">
        <f>IF(ISERROR(1/VLOOKUP($B345,'Justerad allokering'!$B$2:$AG$462,MATCH(E$2,'Justerad allokering'!$B$2:$AF$2,0),FALSE)),VLOOKUP($B345,'Allokerad kvv'!$B$2:$AV$468,MATCH(E$2,'Allokerad kvv'!$B$2:$AV$2,0),FALSE),VLOOKUP($B345,'Justerad allokering'!$B$2:$AG$462,MATCH(E$2,'Justerad allokering'!$B$2:$AF$2,0),FALSE))</f>
        <v>45.463700000000003</v>
      </c>
      <c r="F345" s="28">
        <f>IF(ISERROR(1/VLOOKUP($B345,'Justerad allokering'!$B$2:$AG$462,MATCH(F$2,'Justerad allokering'!$B$2:$AF$2,0),FALSE)),VLOOKUP($B345,'Allokerad kvv'!$B$2:$AV$468,MATCH(F$2,'Allokerad kvv'!$B$2:$AV$2,0),FALSE),VLOOKUP($B345,'Justerad allokering'!$B$2:$AG$462,MATCH(F$2,'Justerad allokering'!$B$2:$AF$2,0),FALSE))</f>
        <v>0</v>
      </c>
      <c r="G345" s="28">
        <f>IF(ISERROR(1/VLOOKUP($B345,'Justerad allokering'!$B$2:$AG$462,MATCH(G$2,'Justerad allokering'!$B$2:$AF$2,0),FALSE)),VLOOKUP($B345,'Allokerad kvv'!$B$2:$AV$468,MATCH(G$2,'Allokerad kvv'!$B$2:$AV$2,0),FALSE),VLOOKUP($B345,'Justerad allokering'!$B$2:$AG$462,MATCH(G$2,'Justerad allokering'!$B$2:$AF$2,0),FALSE))</f>
        <v>2.66513</v>
      </c>
      <c r="H345" s="28">
        <f>IF(ISERROR(1/VLOOKUP($B345,'Justerad allokering'!$B$2:$AG$462,MATCH(H$2,'Justerad allokering'!$B$2:$AF$2,0),FALSE)),VLOOKUP($B345,'Allokerad kvv'!$B$2:$AV$468,MATCH(H$2,'Allokerad kvv'!$B$2:$AV$2,0),FALSE),VLOOKUP($B345,'Justerad allokering'!$B$2:$AG$462,MATCH(H$2,'Justerad allokering'!$B$2:$AF$2,0),FALSE))</f>
        <v>0</v>
      </c>
      <c r="I345" s="28">
        <f>IF(ISERROR(1/VLOOKUP($B345,'Justerad allokering'!$B$2:$AG$462,MATCH(I$2,'Justerad allokering'!$B$2:$AF$2,0),FALSE)),VLOOKUP($B345,'Allokerad kvv'!$B$2:$AV$468,MATCH(I$2,'Allokerad kvv'!$B$2:$AV$2,0),FALSE),VLOOKUP($B345,'Justerad allokering'!$B$2:$AG$462,MATCH(I$2,'Justerad allokering'!$B$2:$AF$2,0),FALSE))</f>
        <v>0</v>
      </c>
      <c r="J345" s="28">
        <f>IF(ISERROR(1/VLOOKUP($B345,'Justerad allokering'!$B$2:$AG$462,MATCH(J$2,'Justerad allokering'!$B$2:$AF$2,0),FALSE)),VLOOKUP($B345,'Allokerad kvv'!$B$2:$AV$468,MATCH(J$2,'Allokerad kvv'!$B$2:$AV$2,0),FALSE),VLOOKUP($B345,'Justerad allokering'!$B$2:$AG$462,MATCH(J$2,'Justerad allokering'!$B$2:$AF$2,0),FALSE))</f>
        <v>209.11</v>
      </c>
      <c r="K345" s="28">
        <f>IF(ISERROR(1/VLOOKUP($B345,'Justerad allokering'!$B$2:$AG$462,MATCH(K$2,'Justerad allokering'!$B$2:$AF$2,0),FALSE)),VLOOKUP($B345,'Allokerad kvv'!$B$2:$AV$468,MATCH(K$2,'Allokerad kvv'!$B$2:$AV$2,0),FALSE),VLOOKUP($B345,'Justerad allokering'!$B$2:$AG$462,MATCH(K$2,'Justerad allokering'!$B$2:$AF$2,0),FALSE))</f>
        <v>22.647300000000001</v>
      </c>
      <c r="L345" s="28">
        <f>IF(ISERROR(1/VLOOKUP($B345,'Justerad allokering'!$B$2:$AG$462,MATCH(L$2,'Justerad allokering'!$B$2:$AF$2,0),FALSE)),VLOOKUP($B345,'Allokerad kvv'!$B$2:$AV$468,MATCH(L$2,'Allokerad kvv'!$B$2:$AV$2,0),FALSE),VLOOKUP($B345,'Justerad allokering'!$B$2:$AG$462,MATCH(L$2,'Justerad allokering'!$B$2:$AF$2,0),FALSE))</f>
        <v>0</v>
      </c>
      <c r="M345" s="28">
        <f>IF(ISERROR(1/VLOOKUP($B345,'Justerad allokering'!$B$2:$AG$462,MATCH(M$2,'Justerad allokering'!$B$2:$AF$2,0),FALSE)),VLOOKUP($B345,'Allokerad kvv'!$B$2:$AV$468,MATCH(M$2,'Allokerad kvv'!$B$2:$AV$2,0),FALSE),VLOOKUP($B345,'Justerad allokering'!$B$2:$AG$462,MATCH(M$2,'Justerad allokering'!$B$2:$AF$2,0),FALSE))</f>
        <v>294.42700000000002</v>
      </c>
      <c r="N345" s="28">
        <f>IF(ISERROR(1/VLOOKUP($B345,'Justerad allokering'!$B$2:$AG$462,MATCH(N$2,'Justerad allokering'!$B$2:$AF$2,0),FALSE)),VLOOKUP($B345,'Allokerad kvv'!$B$2:$AV$468,MATCH(N$2,'Allokerad kvv'!$B$2:$AV$2,0),FALSE),VLOOKUP($B345,'Justerad allokering'!$B$2:$AG$462,MATCH(N$2,'Justerad allokering'!$B$2:$AF$2,0),FALSE))</f>
        <v>342.24</v>
      </c>
      <c r="O345" s="28">
        <f>IF(ISERROR(1/VLOOKUP($B345,'Justerad allokering'!$B$2:$AG$462,MATCH(O$2,'Justerad allokering'!$B$2:$AF$2,0),FALSE)),VLOOKUP($B345,'Allokerad kvv'!$B$2:$AV$468,MATCH(O$2,'Allokerad kvv'!$B$2:$AV$2,0),FALSE),VLOOKUP($B345,'Justerad allokering'!$B$2:$AG$462,MATCH(O$2,'Justerad allokering'!$B$2:$AF$2,0),FALSE))</f>
        <v>110.727</v>
      </c>
      <c r="P345" s="28">
        <f>IF(ISERROR(1/VLOOKUP($B345,'Justerad allokering'!$B$2:$AG$462,MATCH(P$2,'Justerad allokering'!$B$2:$AF$2,0),FALSE)),VLOOKUP($B345,'Allokerad kvv'!$B$2:$AV$468,MATCH(P$2,'Allokerad kvv'!$B$2:$AV$2,0),FALSE),VLOOKUP($B345,'Justerad allokering'!$B$2:$AG$462,MATCH(P$2,'Justerad allokering'!$B$2:$AF$2,0),FALSE))</f>
        <v>100.608</v>
      </c>
      <c r="Q345" s="28">
        <f>IF(ISERROR(1/VLOOKUP($B345,'Justerad allokering'!$B$2:$AG$462,MATCH(Q$2,'Justerad allokering'!$B$2:$AF$2,0),FALSE)),VLOOKUP($B345,'Allokerad kvv'!$B$2:$AV$468,MATCH(Q$2,'Allokerad kvv'!$B$2:$AV$2,0),FALSE),VLOOKUP($B345,'Justerad allokering'!$B$2:$AG$462,MATCH(Q$2,'Justerad allokering'!$B$2:$AF$2,0),FALSE))</f>
        <v>0</v>
      </c>
      <c r="R345" s="28">
        <f>IF(ISERROR(1/VLOOKUP($B345,'Justerad allokering'!$B$2:$AG$462,MATCH(R$2,'Justerad allokering'!$B$2:$AF$2,0),FALSE)),VLOOKUP($B345,'Allokerad kvv'!$B$2:$AV$468,MATCH(R$2,'Allokerad kvv'!$B$2:$AV$2,0),FALSE),VLOOKUP($B345,'Justerad allokering'!$B$2:$AG$462,MATCH(R$2,'Justerad allokering'!$B$2:$AF$2,0),FALSE))</f>
        <v>0</v>
      </c>
      <c r="S345" s="28">
        <f>IF(ISERROR(1/VLOOKUP($B345,'Justerad allokering'!$B$2:$AG$462,MATCH(S$2,'Justerad allokering'!$B$2:$AF$2,0),FALSE)),VLOOKUP($B345,'Allokerad kvv'!$B$2:$AV$468,MATCH(S$2,'Allokerad kvv'!$B$2:$AV$2,0),FALSE),VLOOKUP($B345,'Justerad allokering'!$B$2:$AG$462,MATCH(S$2,'Justerad allokering'!$B$2:$AF$2,0),FALSE))</f>
        <v>1.5396300000000001</v>
      </c>
      <c r="T345" s="28">
        <f>IF(ISERROR(1/VLOOKUP($B345,'Justerad allokering'!$B$2:$AG$462,MATCH(T$2,'Justerad allokering'!$B$2:$AF$2,0),FALSE)),VLOOKUP($B345,'Allokerad kvv'!$B$2:$AV$468,MATCH(T$2,'Allokerad kvv'!$B$2:$AV$2,0),FALSE),VLOOKUP($B345,'Justerad allokering'!$B$2:$AG$462,MATCH(T$2,'Justerad allokering'!$B$2:$AF$2,0),FALSE))</f>
        <v>0</v>
      </c>
      <c r="U345" s="28">
        <f>IF(ISERROR(1/VLOOKUP($B345,'Justerad allokering'!$B$2:$AG$462,MATCH(U$2,'Justerad allokering'!$B$2:$AF$2,0),FALSE)),VLOOKUP($B345,'Allokerad kvv'!$B$2:$AV$468,MATCH(U$2,'Allokerad kvv'!$B$2:$AV$2,0),FALSE),VLOOKUP($B345,'Justerad allokering'!$B$2:$AG$462,MATCH(U$2,'Justerad allokering'!$B$2:$AF$2,0),FALSE))</f>
        <v>0</v>
      </c>
      <c r="V345" s="28">
        <f>IF(ISERROR(1/VLOOKUP($B345,'Justerad allokering'!$B$2:$AG$462,MATCH(V$2,'Justerad allokering'!$B$2:$AF$2,0),FALSE)),VLOOKUP($B345,'Allokerad kvv'!$B$2:$AV$468,MATCH(V$2,'Allokerad kvv'!$B$2:$AV$2,0),FALSE),VLOOKUP($B345,'Justerad allokering'!$B$2:$AG$462,MATCH(V$2,'Justerad allokering'!$B$2:$AF$2,0),FALSE))</f>
        <v>0</v>
      </c>
      <c r="W345" s="28">
        <f>IF(ISERROR(1/VLOOKUP($B345,'Justerad allokering'!$B$2:$AG$462,MATCH(W$2,'Justerad allokering'!$B$2:$AF$2,0),FALSE)),VLOOKUP($B345,'Allokerad kvv'!$B$2:$AV$468,MATCH(W$2,'Allokerad kvv'!$B$2:$AV$2,0),FALSE),VLOOKUP($B345,'Justerad allokering'!$B$2:$AG$462,MATCH(W$2,'Justerad allokering'!$B$2:$AF$2,0),FALSE))</f>
        <v>1.2147300000000001</v>
      </c>
      <c r="X345" s="28">
        <f>IF(ISERROR(1/VLOOKUP($B345,'Justerad allokering'!$B$2:$AG$462,MATCH(X$2,'Justerad allokering'!$B$2:$AF$2,0),FALSE)),VLOOKUP($B345,'Allokerad kvv'!$B$2:$AV$468,MATCH(X$2,'Allokerad kvv'!$B$2:$AV$2,0),FALSE),VLOOKUP($B345,'Justerad allokering'!$B$2:$AG$462,MATCH(X$2,'Justerad allokering'!$B$2:$AF$2,0),FALSE))</f>
        <v>0</v>
      </c>
      <c r="Y345" s="28">
        <f>IF(ISERROR(1/VLOOKUP($B345,'Justerad allokering'!$B$2:$AG$462,MATCH(Y$2,'Justerad allokering'!$B$2:$AF$2,0),FALSE)),VLOOKUP($B345,'Allokerad kvv'!$B$2:$AV$468,MATCH(Y$2,'Allokerad kvv'!$B$2:$AV$2,0),FALSE),VLOOKUP($B345,'Justerad allokering'!$B$2:$AG$462,MATCH(Y$2,'Justerad allokering'!$B$2:$AF$2,0),FALSE))</f>
        <v>0</v>
      </c>
      <c r="Z345" s="28">
        <f>IF(ISERROR(1/VLOOKUP($B345,'Justerad allokering'!$B$2:$AG$462,MATCH(Z$2,'Justerad allokering'!$B$2:$AF$2,0),FALSE)),VLOOKUP($B345,'Allokerad kvv'!$B$2:$AV$468,MATCH(Z$2,'Allokerad kvv'!$B$2:$AV$2,0),FALSE),VLOOKUP($B345,'Justerad allokering'!$B$2:$AG$462,MATCH(Z$2,'Justerad allokering'!$B$2:$AF$2,0),FALSE))</f>
        <v>0</v>
      </c>
      <c r="AA345" s="28"/>
      <c r="AB345" s="28"/>
      <c r="AE345">
        <f t="shared" si="15"/>
        <v>1144.68859</v>
      </c>
      <c r="AG345">
        <f t="shared" si="16"/>
        <v>1122.0412899999999</v>
      </c>
      <c r="AH345">
        <f t="shared" si="17"/>
        <v>779.80128999999988</v>
      </c>
      <c r="AI345" s="55">
        <f>IF(AH345=0,"",AH345/VLOOKUP(B345,Kraftvärmeprod!$B$1:$BC$480,MATCH("Summa tillförd energi exklusive rökgaskondensering",Kraftvärmeprod!$B$1:$BC$1,0),FALSE))</f>
        <v>0.42450437372697891</v>
      </c>
    </row>
    <row r="346" spans="1:35" x14ac:dyDescent="0.35">
      <c r="A346" s="28" t="s">
        <v>464</v>
      </c>
      <c r="B346" s="28" t="s">
        <v>465</v>
      </c>
      <c r="C346" s="28">
        <f>IF(ISERROR(1/VLOOKUP($B346,'Justerad allokering'!$B$2:$AG$462,MATCH(C$2,'Justerad allokering'!$B$2:$AF$2,0),FALSE)),VLOOKUP($B346,'Allokerad kvv'!$B$2:$AV$468,MATCH(C$2,'Allokerad kvv'!$B$2:$AV$2,0),FALSE),VLOOKUP($B346,'Justerad allokering'!$B$2:$AG$462,MATCH(C$2,'Justerad allokering'!$B$2:$AF$2,0),FALSE))</f>
        <v>0</v>
      </c>
      <c r="D346" s="28">
        <f>IF(ISERROR(1/VLOOKUP($B346,'Justerad allokering'!$B$2:$AG$462,MATCH(D$2,'Justerad allokering'!$B$2:$AF$2,0),FALSE)),VLOOKUP($B346,'Allokerad kvv'!$B$2:$AV$468,MATCH(D$2,'Allokerad kvv'!$B$2:$AV$2,0),FALSE),VLOOKUP($B346,'Justerad allokering'!$B$2:$AG$462,MATCH(D$2,'Justerad allokering'!$B$2:$AF$2,0),FALSE))</f>
        <v>0</v>
      </c>
      <c r="E346" s="28">
        <f>IF(ISERROR(1/VLOOKUP($B346,'Justerad allokering'!$B$2:$AG$462,MATCH(E$2,'Justerad allokering'!$B$2:$AF$2,0),FALSE)),VLOOKUP($B346,'Allokerad kvv'!$B$2:$AV$468,MATCH(E$2,'Allokerad kvv'!$B$2:$AV$2,0),FALSE),VLOOKUP($B346,'Justerad allokering'!$B$2:$AG$462,MATCH(E$2,'Justerad allokering'!$B$2:$AF$2,0),FALSE))</f>
        <v>0</v>
      </c>
      <c r="F346" s="28">
        <f>IF(ISERROR(1/VLOOKUP($B346,'Justerad allokering'!$B$2:$AG$462,MATCH(F$2,'Justerad allokering'!$B$2:$AF$2,0),FALSE)),VLOOKUP($B346,'Allokerad kvv'!$B$2:$AV$468,MATCH(F$2,'Allokerad kvv'!$B$2:$AV$2,0),FALSE),VLOOKUP($B346,'Justerad allokering'!$B$2:$AG$462,MATCH(F$2,'Justerad allokering'!$B$2:$AF$2,0),FALSE))</f>
        <v>0</v>
      </c>
      <c r="G346" s="28">
        <f>IF(ISERROR(1/VLOOKUP($B346,'Justerad allokering'!$B$2:$AG$462,MATCH(G$2,'Justerad allokering'!$B$2:$AF$2,0),FALSE)),VLOOKUP($B346,'Allokerad kvv'!$B$2:$AV$468,MATCH(G$2,'Allokerad kvv'!$B$2:$AV$2,0),FALSE),VLOOKUP($B346,'Justerad allokering'!$B$2:$AG$462,MATCH(G$2,'Justerad allokering'!$B$2:$AF$2,0),FALSE))</f>
        <v>0</v>
      </c>
      <c r="H346" s="28">
        <f>IF(ISERROR(1/VLOOKUP($B346,'Justerad allokering'!$B$2:$AG$462,MATCH(H$2,'Justerad allokering'!$B$2:$AF$2,0),FALSE)),VLOOKUP($B346,'Allokerad kvv'!$B$2:$AV$468,MATCH(H$2,'Allokerad kvv'!$B$2:$AV$2,0),FALSE),VLOOKUP($B346,'Justerad allokering'!$B$2:$AG$462,MATCH(H$2,'Justerad allokering'!$B$2:$AF$2,0),FALSE))</f>
        <v>0</v>
      </c>
      <c r="I346" s="28">
        <f>IF(ISERROR(1/VLOOKUP($B346,'Justerad allokering'!$B$2:$AG$462,MATCH(I$2,'Justerad allokering'!$B$2:$AF$2,0),FALSE)),VLOOKUP($B346,'Allokerad kvv'!$B$2:$AV$468,MATCH(I$2,'Allokerad kvv'!$B$2:$AV$2,0),FALSE),VLOOKUP($B346,'Justerad allokering'!$B$2:$AG$462,MATCH(I$2,'Justerad allokering'!$B$2:$AF$2,0),FALSE))</f>
        <v>0</v>
      </c>
      <c r="J346" s="28">
        <f>IF(ISERROR(1/VLOOKUP($B346,'Justerad allokering'!$B$2:$AG$462,MATCH(J$2,'Justerad allokering'!$B$2:$AF$2,0),FALSE)),VLOOKUP($B346,'Allokerad kvv'!$B$2:$AV$468,MATCH(J$2,'Allokerad kvv'!$B$2:$AV$2,0),FALSE),VLOOKUP($B346,'Justerad allokering'!$B$2:$AG$462,MATCH(J$2,'Justerad allokering'!$B$2:$AF$2,0),FALSE))</f>
        <v>0</v>
      </c>
      <c r="K346" s="28">
        <f>IF(ISERROR(1/VLOOKUP($B346,'Justerad allokering'!$B$2:$AG$462,MATCH(K$2,'Justerad allokering'!$B$2:$AF$2,0),FALSE)),VLOOKUP($B346,'Allokerad kvv'!$B$2:$AV$468,MATCH(K$2,'Allokerad kvv'!$B$2:$AV$2,0),FALSE),VLOOKUP($B346,'Justerad allokering'!$B$2:$AG$462,MATCH(K$2,'Justerad allokering'!$B$2:$AF$2,0),FALSE))</f>
        <v>0</v>
      </c>
      <c r="L346" s="28">
        <f>IF(ISERROR(1/VLOOKUP($B346,'Justerad allokering'!$B$2:$AG$462,MATCH(L$2,'Justerad allokering'!$B$2:$AF$2,0),FALSE)),VLOOKUP($B346,'Allokerad kvv'!$B$2:$AV$468,MATCH(L$2,'Allokerad kvv'!$B$2:$AV$2,0),FALSE),VLOOKUP($B346,'Justerad allokering'!$B$2:$AG$462,MATCH(L$2,'Justerad allokering'!$B$2:$AF$2,0),FALSE))</f>
        <v>0</v>
      </c>
      <c r="M346" s="28">
        <f>IF(ISERROR(1/VLOOKUP($B346,'Justerad allokering'!$B$2:$AG$462,MATCH(M$2,'Justerad allokering'!$B$2:$AF$2,0),FALSE)),VLOOKUP($B346,'Allokerad kvv'!$B$2:$AV$468,MATCH(M$2,'Allokerad kvv'!$B$2:$AV$2,0),FALSE),VLOOKUP($B346,'Justerad allokering'!$B$2:$AG$462,MATCH(M$2,'Justerad allokering'!$B$2:$AF$2,0),FALSE))</f>
        <v>0</v>
      </c>
      <c r="N346" s="28">
        <f>IF(ISERROR(1/VLOOKUP($B346,'Justerad allokering'!$B$2:$AG$462,MATCH(N$2,'Justerad allokering'!$B$2:$AF$2,0),FALSE)),VLOOKUP($B346,'Allokerad kvv'!$B$2:$AV$468,MATCH(N$2,'Allokerad kvv'!$B$2:$AV$2,0),FALSE),VLOOKUP($B346,'Justerad allokering'!$B$2:$AG$462,MATCH(N$2,'Justerad allokering'!$B$2:$AF$2,0),FALSE))</f>
        <v>0</v>
      </c>
      <c r="O346" s="28">
        <f>IF(ISERROR(1/VLOOKUP($B346,'Justerad allokering'!$B$2:$AG$462,MATCH(O$2,'Justerad allokering'!$B$2:$AF$2,0),FALSE)),VLOOKUP($B346,'Allokerad kvv'!$B$2:$AV$468,MATCH(O$2,'Allokerad kvv'!$B$2:$AV$2,0),FALSE),VLOOKUP($B346,'Justerad allokering'!$B$2:$AG$462,MATCH(O$2,'Justerad allokering'!$B$2:$AF$2,0),FALSE))</f>
        <v>0</v>
      </c>
      <c r="P346" s="28">
        <f>IF(ISERROR(1/VLOOKUP($B346,'Justerad allokering'!$B$2:$AG$462,MATCH(P$2,'Justerad allokering'!$B$2:$AF$2,0),FALSE)),VLOOKUP($B346,'Allokerad kvv'!$B$2:$AV$468,MATCH(P$2,'Allokerad kvv'!$B$2:$AV$2,0),FALSE),VLOOKUP($B346,'Justerad allokering'!$B$2:$AG$462,MATCH(P$2,'Justerad allokering'!$B$2:$AF$2,0),FALSE))</f>
        <v>0</v>
      </c>
      <c r="Q346" s="28">
        <f>IF(ISERROR(1/VLOOKUP($B346,'Justerad allokering'!$B$2:$AG$462,MATCH(Q$2,'Justerad allokering'!$B$2:$AF$2,0),FALSE)),VLOOKUP($B346,'Allokerad kvv'!$B$2:$AV$468,MATCH(Q$2,'Allokerad kvv'!$B$2:$AV$2,0),FALSE),VLOOKUP($B346,'Justerad allokering'!$B$2:$AG$462,MATCH(Q$2,'Justerad allokering'!$B$2:$AF$2,0),FALSE))</f>
        <v>0</v>
      </c>
      <c r="R346" s="28">
        <f>IF(ISERROR(1/VLOOKUP($B346,'Justerad allokering'!$B$2:$AG$462,MATCH(R$2,'Justerad allokering'!$B$2:$AF$2,0),FALSE)),VLOOKUP($B346,'Allokerad kvv'!$B$2:$AV$468,MATCH(R$2,'Allokerad kvv'!$B$2:$AV$2,0),FALSE),VLOOKUP($B346,'Justerad allokering'!$B$2:$AG$462,MATCH(R$2,'Justerad allokering'!$B$2:$AF$2,0),FALSE))</f>
        <v>0</v>
      </c>
      <c r="S346" s="28">
        <f>IF(ISERROR(1/VLOOKUP($B346,'Justerad allokering'!$B$2:$AG$462,MATCH(S$2,'Justerad allokering'!$B$2:$AF$2,0),FALSE)),VLOOKUP($B346,'Allokerad kvv'!$B$2:$AV$468,MATCH(S$2,'Allokerad kvv'!$B$2:$AV$2,0),FALSE),VLOOKUP($B346,'Justerad allokering'!$B$2:$AG$462,MATCH(S$2,'Justerad allokering'!$B$2:$AF$2,0),FALSE))</f>
        <v>0</v>
      </c>
      <c r="T346" s="28">
        <f>IF(ISERROR(1/VLOOKUP($B346,'Justerad allokering'!$B$2:$AG$462,MATCH(T$2,'Justerad allokering'!$B$2:$AF$2,0),FALSE)),VLOOKUP($B346,'Allokerad kvv'!$B$2:$AV$468,MATCH(T$2,'Allokerad kvv'!$B$2:$AV$2,0),FALSE),VLOOKUP($B346,'Justerad allokering'!$B$2:$AG$462,MATCH(T$2,'Justerad allokering'!$B$2:$AF$2,0),FALSE))</f>
        <v>0</v>
      </c>
      <c r="U346" s="28">
        <f>IF(ISERROR(1/VLOOKUP($B346,'Justerad allokering'!$B$2:$AG$462,MATCH(U$2,'Justerad allokering'!$B$2:$AF$2,0),FALSE)),VLOOKUP($B346,'Allokerad kvv'!$B$2:$AV$468,MATCH(U$2,'Allokerad kvv'!$B$2:$AV$2,0),FALSE),VLOOKUP($B346,'Justerad allokering'!$B$2:$AG$462,MATCH(U$2,'Justerad allokering'!$B$2:$AF$2,0),FALSE))</f>
        <v>0</v>
      </c>
      <c r="V346" s="28">
        <f>IF(ISERROR(1/VLOOKUP($B346,'Justerad allokering'!$B$2:$AG$462,MATCH(V$2,'Justerad allokering'!$B$2:$AF$2,0),FALSE)),VLOOKUP($B346,'Allokerad kvv'!$B$2:$AV$468,MATCH(V$2,'Allokerad kvv'!$B$2:$AV$2,0),FALSE),VLOOKUP($B346,'Justerad allokering'!$B$2:$AG$462,MATCH(V$2,'Justerad allokering'!$B$2:$AF$2,0),FALSE))</f>
        <v>0</v>
      </c>
      <c r="W346" s="28">
        <f>IF(ISERROR(1/VLOOKUP($B346,'Justerad allokering'!$B$2:$AG$462,MATCH(W$2,'Justerad allokering'!$B$2:$AF$2,0),FALSE)),VLOOKUP($B346,'Allokerad kvv'!$B$2:$AV$468,MATCH(W$2,'Allokerad kvv'!$B$2:$AV$2,0),FALSE),VLOOKUP($B346,'Justerad allokering'!$B$2:$AG$462,MATCH(W$2,'Justerad allokering'!$B$2:$AF$2,0),FALSE))</f>
        <v>0</v>
      </c>
      <c r="X346" s="28">
        <f>IF(ISERROR(1/VLOOKUP($B346,'Justerad allokering'!$B$2:$AG$462,MATCH(X$2,'Justerad allokering'!$B$2:$AF$2,0),FALSE)),VLOOKUP($B346,'Allokerad kvv'!$B$2:$AV$468,MATCH(X$2,'Allokerad kvv'!$B$2:$AV$2,0),FALSE),VLOOKUP($B346,'Justerad allokering'!$B$2:$AG$462,MATCH(X$2,'Justerad allokering'!$B$2:$AF$2,0),FALSE))</f>
        <v>0</v>
      </c>
      <c r="Y346" s="28">
        <f>IF(ISERROR(1/VLOOKUP($B346,'Justerad allokering'!$B$2:$AG$462,MATCH(Y$2,'Justerad allokering'!$B$2:$AF$2,0),FALSE)),VLOOKUP($B346,'Allokerad kvv'!$B$2:$AV$468,MATCH(Y$2,'Allokerad kvv'!$B$2:$AV$2,0),FALSE),VLOOKUP($B346,'Justerad allokering'!$B$2:$AG$462,MATCH(Y$2,'Justerad allokering'!$B$2:$AF$2,0),FALSE))</f>
        <v>0</v>
      </c>
      <c r="Z346" s="28">
        <f>IF(ISERROR(1/VLOOKUP($B346,'Justerad allokering'!$B$2:$AG$462,MATCH(Z$2,'Justerad allokering'!$B$2:$AF$2,0),FALSE)),VLOOKUP($B346,'Allokerad kvv'!$B$2:$AV$468,MATCH(Z$2,'Allokerad kvv'!$B$2:$AV$2,0),FALSE),VLOOKUP($B346,'Justerad allokering'!$B$2:$AG$462,MATCH(Z$2,'Justerad allokering'!$B$2:$AF$2,0),FALSE))</f>
        <v>0</v>
      </c>
      <c r="AA346" s="28"/>
      <c r="AB346" s="28"/>
      <c r="AE346">
        <f t="shared" si="15"/>
        <v>0</v>
      </c>
      <c r="AG346">
        <f t="shared" si="16"/>
        <v>0</v>
      </c>
      <c r="AH346">
        <f t="shared" si="17"/>
        <v>0</v>
      </c>
      <c r="AI346" s="55" t="str">
        <f>IF(AH346=0,"",AH346/VLOOKUP(B346,Kraftvärmeprod!$B$1:$BC$480,MATCH("Summa tillförd energi exklusive rökgaskondensering",Kraftvärmeprod!$B$1:$BC$1,0),FALSE))</f>
        <v/>
      </c>
    </row>
    <row r="347" spans="1:35" x14ac:dyDescent="0.35">
      <c r="A347" s="28" t="s">
        <v>464</v>
      </c>
      <c r="B347" s="28" t="s">
        <v>466</v>
      </c>
      <c r="C347" s="28">
        <f>IF(ISERROR(1/VLOOKUP($B347,'Justerad allokering'!$B$2:$AG$462,MATCH(C$2,'Justerad allokering'!$B$2:$AF$2,0),FALSE)),VLOOKUP($B347,'Allokerad kvv'!$B$2:$AV$468,MATCH(C$2,'Allokerad kvv'!$B$2:$AV$2,0),FALSE),VLOOKUP($B347,'Justerad allokering'!$B$2:$AG$462,MATCH(C$2,'Justerad allokering'!$B$2:$AF$2,0),FALSE))</f>
        <v>0</v>
      </c>
      <c r="D347" s="28">
        <f>IF(ISERROR(1/VLOOKUP($B347,'Justerad allokering'!$B$2:$AG$462,MATCH(D$2,'Justerad allokering'!$B$2:$AF$2,0),FALSE)),VLOOKUP($B347,'Allokerad kvv'!$B$2:$AV$468,MATCH(D$2,'Allokerad kvv'!$B$2:$AV$2,0),FALSE),VLOOKUP($B347,'Justerad allokering'!$B$2:$AG$462,MATCH(D$2,'Justerad allokering'!$B$2:$AF$2,0),FALSE))</f>
        <v>0</v>
      </c>
      <c r="E347" s="28">
        <f>IF(ISERROR(1/VLOOKUP($B347,'Justerad allokering'!$B$2:$AG$462,MATCH(E$2,'Justerad allokering'!$B$2:$AF$2,0),FALSE)),VLOOKUP($B347,'Allokerad kvv'!$B$2:$AV$468,MATCH(E$2,'Allokerad kvv'!$B$2:$AV$2,0),FALSE),VLOOKUP($B347,'Justerad allokering'!$B$2:$AG$462,MATCH(E$2,'Justerad allokering'!$B$2:$AF$2,0),FALSE))</f>
        <v>0</v>
      </c>
      <c r="F347" s="28">
        <f>IF(ISERROR(1/VLOOKUP($B347,'Justerad allokering'!$B$2:$AG$462,MATCH(F$2,'Justerad allokering'!$B$2:$AF$2,0),FALSE)),VLOOKUP($B347,'Allokerad kvv'!$B$2:$AV$468,MATCH(F$2,'Allokerad kvv'!$B$2:$AV$2,0),FALSE),VLOOKUP($B347,'Justerad allokering'!$B$2:$AG$462,MATCH(F$2,'Justerad allokering'!$B$2:$AF$2,0),FALSE))</f>
        <v>0</v>
      </c>
      <c r="G347" s="28">
        <f>IF(ISERROR(1/VLOOKUP($B347,'Justerad allokering'!$B$2:$AG$462,MATCH(G$2,'Justerad allokering'!$B$2:$AF$2,0),FALSE)),VLOOKUP($B347,'Allokerad kvv'!$B$2:$AV$468,MATCH(G$2,'Allokerad kvv'!$B$2:$AV$2,0),FALSE),VLOOKUP($B347,'Justerad allokering'!$B$2:$AG$462,MATCH(G$2,'Justerad allokering'!$B$2:$AF$2,0),FALSE))</f>
        <v>0</v>
      </c>
      <c r="H347" s="28">
        <f>IF(ISERROR(1/VLOOKUP($B347,'Justerad allokering'!$B$2:$AG$462,MATCH(H$2,'Justerad allokering'!$B$2:$AF$2,0),FALSE)),VLOOKUP($B347,'Allokerad kvv'!$B$2:$AV$468,MATCH(H$2,'Allokerad kvv'!$B$2:$AV$2,0),FALSE),VLOOKUP($B347,'Justerad allokering'!$B$2:$AG$462,MATCH(H$2,'Justerad allokering'!$B$2:$AF$2,0),FALSE))</f>
        <v>0</v>
      </c>
      <c r="I347" s="28">
        <f>IF(ISERROR(1/VLOOKUP($B347,'Justerad allokering'!$B$2:$AG$462,MATCH(I$2,'Justerad allokering'!$B$2:$AF$2,0),FALSE)),VLOOKUP($B347,'Allokerad kvv'!$B$2:$AV$468,MATCH(I$2,'Allokerad kvv'!$B$2:$AV$2,0),FALSE),VLOOKUP($B347,'Justerad allokering'!$B$2:$AG$462,MATCH(I$2,'Justerad allokering'!$B$2:$AF$2,0),FALSE))</f>
        <v>0</v>
      </c>
      <c r="J347" s="28">
        <f>IF(ISERROR(1/VLOOKUP($B347,'Justerad allokering'!$B$2:$AG$462,MATCH(J$2,'Justerad allokering'!$B$2:$AF$2,0),FALSE)),VLOOKUP($B347,'Allokerad kvv'!$B$2:$AV$468,MATCH(J$2,'Allokerad kvv'!$B$2:$AV$2,0),FALSE),VLOOKUP($B347,'Justerad allokering'!$B$2:$AG$462,MATCH(J$2,'Justerad allokering'!$B$2:$AF$2,0),FALSE))</f>
        <v>0</v>
      </c>
      <c r="K347" s="28">
        <f>IF(ISERROR(1/VLOOKUP($B347,'Justerad allokering'!$B$2:$AG$462,MATCH(K$2,'Justerad allokering'!$B$2:$AF$2,0),FALSE)),VLOOKUP($B347,'Allokerad kvv'!$B$2:$AV$468,MATCH(K$2,'Allokerad kvv'!$B$2:$AV$2,0),FALSE),VLOOKUP($B347,'Justerad allokering'!$B$2:$AG$462,MATCH(K$2,'Justerad allokering'!$B$2:$AF$2,0),FALSE))</f>
        <v>0</v>
      </c>
      <c r="L347" s="28">
        <f>IF(ISERROR(1/VLOOKUP($B347,'Justerad allokering'!$B$2:$AG$462,MATCH(L$2,'Justerad allokering'!$B$2:$AF$2,0),FALSE)),VLOOKUP($B347,'Allokerad kvv'!$B$2:$AV$468,MATCH(L$2,'Allokerad kvv'!$B$2:$AV$2,0),FALSE),VLOOKUP($B347,'Justerad allokering'!$B$2:$AG$462,MATCH(L$2,'Justerad allokering'!$B$2:$AF$2,0),FALSE))</f>
        <v>0</v>
      </c>
      <c r="M347" s="28">
        <f>IF(ISERROR(1/VLOOKUP($B347,'Justerad allokering'!$B$2:$AG$462,MATCH(M$2,'Justerad allokering'!$B$2:$AF$2,0),FALSE)),VLOOKUP($B347,'Allokerad kvv'!$B$2:$AV$468,MATCH(M$2,'Allokerad kvv'!$B$2:$AV$2,0),FALSE),VLOOKUP($B347,'Justerad allokering'!$B$2:$AG$462,MATCH(M$2,'Justerad allokering'!$B$2:$AF$2,0),FALSE))</f>
        <v>0</v>
      </c>
      <c r="N347" s="28">
        <f>IF(ISERROR(1/VLOOKUP($B347,'Justerad allokering'!$B$2:$AG$462,MATCH(N$2,'Justerad allokering'!$B$2:$AF$2,0),FALSE)),VLOOKUP($B347,'Allokerad kvv'!$B$2:$AV$468,MATCH(N$2,'Allokerad kvv'!$B$2:$AV$2,0),FALSE),VLOOKUP($B347,'Justerad allokering'!$B$2:$AG$462,MATCH(N$2,'Justerad allokering'!$B$2:$AF$2,0),FALSE))</f>
        <v>0</v>
      </c>
      <c r="O347" s="28">
        <f>IF(ISERROR(1/VLOOKUP($B347,'Justerad allokering'!$B$2:$AG$462,MATCH(O$2,'Justerad allokering'!$B$2:$AF$2,0),FALSE)),VLOOKUP($B347,'Allokerad kvv'!$B$2:$AV$468,MATCH(O$2,'Allokerad kvv'!$B$2:$AV$2,0),FALSE),VLOOKUP($B347,'Justerad allokering'!$B$2:$AG$462,MATCH(O$2,'Justerad allokering'!$B$2:$AF$2,0),FALSE))</f>
        <v>0</v>
      </c>
      <c r="P347" s="28">
        <f>IF(ISERROR(1/VLOOKUP($B347,'Justerad allokering'!$B$2:$AG$462,MATCH(P$2,'Justerad allokering'!$B$2:$AF$2,0),FALSE)),VLOOKUP($B347,'Allokerad kvv'!$B$2:$AV$468,MATCH(P$2,'Allokerad kvv'!$B$2:$AV$2,0),FALSE),VLOOKUP($B347,'Justerad allokering'!$B$2:$AG$462,MATCH(P$2,'Justerad allokering'!$B$2:$AF$2,0),FALSE))</f>
        <v>0</v>
      </c>
      <c r="Q347" s="28">
        <f>IF(ISERROR(1/VLOOKUP($B347,'Justerad allokering'!$B$2:$AG$462,MATCH(Q$2,'Justerad allokering'!$B$2:$AF$2,0),FALSE)),VLOOKUP($B347,'Allokerad kvv'!$B$2:$AV$468,MATCH(Q$2,'Allokerad kvv'!$B$2:$AV$2,0),FALSE),VLOOKUP($B347,'Justerad allokering'!$B$2:$AG$462,MATCH(Q$2,'Justerad allokering'!$B$2:$AF$2,0),FALSE))</f>
        <v>0</v>
      </c>
      <c r="R347" s="28">
        <f>IF(ISERROR(1/VLOOKUP($B347,'Justerad allokering'!$B$2:$AG$462,MATCH(R$2,'Justerad allokering'!$B$2:$AF$2,0),FALSE)),VLOOKUP($B347,'Allokerad kvv'!$B$2:$AV$468,MATCH(R$2,'Allokerad kvv'!$B$2:$AV$2,0),FALSE),VLOOKUP($B347,'Justerad allokering'!$B$2:$AG$462,MATCH(R$2,'Justerad allokering'!$B$2:$AF$2,0),FALSE))</f>
        <v>0</v>
      </c>
      <c r="S347" s="28">
        <f>IF(ISERROR(1/VLOOKUP($B347,'Justerad allokering'!$B$2:$AG$462,MATCH(S$2,'Justerad allokering'!$B$2:$AF$2,0),FALSE)),VLOOKUP($B347,'Allokerad kvv'!$B$2:$AV$468,MATCH(S$2,'Allokerad kvv'!$B$2:$AV$2,0),FALSE),VLOOKUP($B347,'Justerad allokering'!$B$2:$AG$462,MATCH(S$2,'Justerad allokering'!$B$2:$AF$2,0),FALSE))</f>
        <v>0</v>
      </c>
      <c r="T347" s="28">
        <f>IF(ISERROR(1/VLOOKUP($B347,'Justerad allokering'!$B$2:$AG$462,MATCH(T$2,'Justerad allokering'!$B$2:$AF$2,0),FALSE)),VLOOKUP($B347,'Allokerad kvv'!$B$2:$AV$468,MATCH(T$2,'Allokerad kvv'!$B$2:$AV$2,0),FALSE),VLOOKUP($B347,'Justerad allokering'!$B$2:$AG$462,MATCH(T$2,'Justerad allokering'!$B$2:$AF$2,0),FALSE))</f>
        <v>0</v>
      </c>
      <c r="U347" s="28">
        <f>IF(ISERROR(1/VLOOKUP($B347,'Justerad allokering'!$B$2:$AG$462,MATCH(U$2,'Justerad allokering'!$B$2:$AF$2,0),FALSE)),VLOOKUP($B347,'Allokerad kvv'!$B$2:$AV$468,MATCH(U$2,'Allokerad kvv'!$B$2:$AV$2,0),FALSE),VLOOKUP($B347,'Justerad allokering'!$B$2:$AG$462,MATCH(U$2,'Justerad allokering'!$B$2:$AF$2,0),FALSE))</f>
        <v>0</v>
      </c>
      <c r="V347" s="28">
        <f>IF(ISERROR(1/VLOOKUP($B347,'Justerad allokering'!$B$2:$AG$462,MATCH(V$2,'Justerad allokering'!$B$2:$AF$2,0),FALSE)),VLOOKUP($B347,'Allokerad kvv'!$B$2:$AV$468,MATCH(V$2,'Allokerad kvv'!$B$2:$AV$2,0),FALSE),VLOOKUP($B347,'Justerad allokering'!$B$2:$AG$462,MATCH(V$2,'Justerad allokering'!$B$2:$AF$2,0),FALSE))</f>
        <v>0</v>
      </c>
      <c r="W347" s="28">
        <f>IF(ISERROR(1/VLOOKUP($B347,'Justerad allokering'!$B$2:$AG$462,MATCH(W$2,'Justerad allokering'!$B$2:$AF$2,0),FALSE)),VLOOKUP($B347,'Allokerad kvv'!$B$2:$AV$468,MATCH(W$2,'Allokerad kvv'!$B$2:$AV$2,0),FALSE),VLOOKUP($B347,'Justerad allokering'!$B$2:$AG$462,MATCH(W$2,'Justerad allokering'!$B$2:$AF$2,0),FALSE))</f>
        <v>0</v>
      </c>
      <c r="X347" s="28">
        <f>IF(ISERROR(1/VLOOKUP($B347,'Justerad allokering'!$B$2:$AG$462,MATCH(X$2,'Justerad allokering'!$B$2:$AF$2,0),FALSE)),VLOOKUP($B347,'Allokerad kvv'!$B$2:$AV$468,MATCH(X$2,'Allokerad kvv'!$B$2:$AV$2,0),FALSE),VLOOKUP($B347,'Justerad allokering'!$B$2:$AG$462,MATCH(X$2,'Justerad allokering'!$B$2:$AF$2,0),FALSE))</f>
        <v>0</v>
      </c>
      <c r="Y347" s="28">
        <f>IF(ISERROR(1/VLOOKUP($B347,'Justerad allokering'!$B$2:$AG$462,MATCH(Y$2,'Justerad allokering'!$B$2:$AF$2,0),FALSE)),VLOOKUP($B347,'Allokerad kvv'!$B$2:$AV$468,MATCH(Y$2,'Allokerad kvv'!$B$2:$AV$2,0),FALSE),VLOOKUP($B347,'Justerad allokering'!$B$2:$AG$462,MATCH(Y$2,'Justerad allokering'!$B$2:$AF$2,0),FALSE))</f>
        <v>0</v>
      </c>
      <c r="Z347" s="28">
        <f>IF(ISERROR(1/VLOOKUP($B347,'Justerad allokering'!$B$2:$AG$462,MATCH(Z$2,'Justerad allokering'!$B$2:$AF$2,0),FALSE)),VLOOKUP($B347,'Allokerad kvv'!$B$2:$AV$468,MATCH(Z$2,'Allokerad kvv'!$B$2:$AV$2,0),FALSE),VLOOKUP($B347,'Justerad allokering'!$B$2:$AG$462,MATCH(Z$2,'Justerad allokering'!$B$2:$AF$2,0),FALSE))</f>
        <v>0</v>
      </c>
      <c r="AA347" s="28"/>
      <c r="AB347" s="28"/>
      <c r="AE347">
        <f t="shared" si="15"/>
        <v>0</v>
      </c>
      <c r="AG347">
        <f t="shared" si="16"/>
        <v>0</v>
      </c>
      <c r="AH347">
        <f t="shared" si="17"/>
        <v>0</v>
      </c>
      <c r="AI347" s="55" t="str">
        <f>IF(AH347=0,"",AH347/VLOOKUP(B347,Kraftvärmeprod!$B$1:$BC$480,MATCH("Summa tillförd energi exklusive rökgaskondensering",Kraftvärmeprod!$B$1:$BC$1,0),FALSE))</f>
        <v/>
      </c>
    </row>
    <row r="348" spans="1:35" x14ac:dyDescent="0.35">
      <c r="A348" s="28" t="s">
        <v>464</v>
      </c>
      <c r="B348" s="28" t="s">
        <v>467</v>
      </c>
      <c r="C348" s="28">
        <f>IF(ISERROR(1/VLOOKUP($B348,'Justerad allokering'!$B$2:$AG$462,MATCH(C$2,'Justerad allokering'!$B$2:$AF$2,0),FALSE)),VLOOKUP($B348,'Allokerad kvv'!$B$2:$AV$468,MATCH(C$2,'Allokerad kvv'!$B$2:$AV$2,0),FALSE),VLOOKUP($B348,'Justerad allokering'!$B$2:$AG$462,MATCH(C$2,'Justerad allokering'!$B$2:$AF$2,0),FALSE))</f>
        <v>0</v>
      </c>
      <c r="D348" s="28">
        <f>IF(ISERROR(1/VLOOKUP($B348,'Justerad allokering'!$B$2:$AG$462,MATCH(D$2,'Justerad allokering'!$B$2:$AF$2,0),FALSE)),VLOOKUP($B348,'Allokerad kvv'!$B$2:$AV$468,MATCH(D$2,'Allokerad kvv'!$B$2:$AV$2,0),FALSE),VLOOKUP($B348,'Justerad allokering'!$B$2:$AG$462,MATCH(D$2,'Justerad allokering'!$B$2:$AF$2,0),FALSE))</f>
        <v>0</v>
      </c>
      <c r="E348" s="28">
        <f>IF(ISERROR(1/VLOOKUP($B348,'Justerad allokering'!$B$2:$AG$462,MATCH(E$2,'Justerad allokering'!$B$2:$AF$2,0),FALSE)),VLOOKUP($B348,'Allokerad kvv'!$B$2:$AV$468,MATCH(E$2,'Allokerad kvv'!$B$2:$AV$2,0),FALSE),VLOOKUP($B348,'Justerad allokering'!$B$2:$AG$462,MATCH(E$2,'Justerad allokering'!$B$2:$AF$2,0),FALSE))</f>
        <v>0</v>
      </c>
      <c r="F348" s="28">
        <f>IF(ISERROR(1/VLOOKUP($B348,'Justerad allokering'!$B$2:$AG$462,MATCH(F$2,'Justerad allokering'!$B$2:$AF$2,0),FALSE)),VLOOKUP($B348,'Allokerad kvv'!$B$2:$AV$468,MATCH(F$2,'Allokerad kvv'!$B$2:$AV$2,0),FALSE),VLOOKUP($B348,'Justerad allokering'!$B$2:$AG$462,MATCH(F$2,'Justerad allokering'!$B$2:$AF$2,0),FALSE))</f>
        <v>0</v>
      </c>
      <c r="G348" s="28">
        <f>IF(ISERROR(1/VLOOKUP($B348,'Justerad allokering'!$B$2:$AG$462,MATCH(G$2,'Justerad allokering'!$B$2:$AF$2,0),FALSE)),VLOOKUP($B348,'Allokerad kvv'!$B$2:$AV$468,MATCH(G$2,'Allokerad kvv'!$B$2:$AV$2,0),FALSE),VLOOKUP($B348,'Justerad allokering'!$B$2:$AG$462,MATCH(G$2,'Justerad allokering'!$B$2:$AF$2,0),FALSE))</f>
        <v>0.177177</v>
      </c>
      <c r="H348" s="28">
        <f>IF(ISERROR(1/VLOOKUP($B348,'Justerad allokering'!$B$2:$AG$462,MATCH(H$2,'Justerad allokering'!$B$2:$AF$2,0),FALSE)),VLOOKUP($B348,'Allokerad kvv'!$B$2:$AV$468,MATCH(H$2,'Allokerad kvv'!$B$2:$AV$2,0),FALSE),VLOOKUP($B348,'Justerad allokering'!$B$2:$AG$462,MATCH(H$2,'Justerad allokering'!$B$2:$AF$2,0),FALSE))</f>
        <v>0</v>
      </c>
      <c r="I348" s="28">
        <f>IF(ISERROR(1/VLOOKUP($B348,'Justerad allokering'!$B$2:$AG$462,MATCH(I$2,'Justerad allokering'!$B$2:$AF$2,0),FALSE)),VLOOKUP($B348,'Allokerad kvv'!$B$2:$AV$468,MATCH(I$2,'Allokerad kvv'!$B$2:$AV$2,0),FALSE),VLOOKUP($B348,'Justerad allokering'!$B$2:$AG$462,MATCH(I$2,'Justerad allokering'!$B$2:$AF$2,0),FALSE))</f>
        <v>0</v>
      </c>
      <c r="J348" s="28">
        <f>IF(ISERROR(1/VLOOKUP($B348,'Justerad allokering'!$B$2:$AG$462,MATCH(J$2,'Justerad allokering'!$B$2:$AF$2,0),FALSE)),VLOOKUP($B348,'Allokerad kvv'!$B$2:$AV$468,MATCH(J$2,'Allokerad kvv'!$B$2:$AV$2,0),FALSE),VLOOKUP($B348,'Justerad allokering'!$B$2:$AG$462,MATCH(J$2,'Justerad allokering'!$B$2:$AF$2,0),FALSE))</f>
        <v>0</v>
      </c>
      <c r="K348" s="28">
        <f>IF(ISERROR(1/VLOOKUP($B348,'Justerad allokering'!$B$2:$AG$462,MATCH(K$2,'Justerad allokering'!$B$2:$AF$2,0),FALSE)),VLOOKUP($B348,'Allokerad kvv'!$B$2:$AV$468,MATCH(K$2,'Allokerad kvv'!$B$2:$AV$2,0),FALSE),VLOOKUP($B348,'Justerad allokering'!$B$2:$AG$462,MATCH(K$2,'Justerad allokering'!$B$2:$AF$2,0),FALSE))</f>
        <v>3.1724700000000001</v>
      </c>
      <c r="L348" s="28">
        <f>IF(ISERROR(1/VLOOKUP($B348,'Justerad allokering'!$B$2:$AG$462,MATCH(L$2,'Justerad allokering'!$B$2:$AF$2,0),FALSE)),VLOOKUP($B348,'Allokerad kvv'!$B$2:$AV$468,MATCH(L$2,'Allokerad kvv'!$B$2:$AV$2,0),FALSE),VLOOKUP($B348,'Justerad allokering'!$B$2:$AG$462,MATCH(L$2,'Justerad allokering'!$B$2:$AF$2,0),FALSE))</f>
        <v>0</v>
      </c>
      <c r="M348" s="28">
        <f>IF(ISERROR(1/VLOOKUP($B348,'Justerad allokering'!$B$2:$AG$462,MATCH(M$2,'Justerad allokering'!$B$2:$AF$2,0),FALSE)),VLOOKUP($B348,'Allokerad kvv'!$B$2:$AV$468,MATCH(M$2,'Allokerad kvv'!$B$2:$AV$2,0),FALSE),VLOOKUP($B348,'Justerad allokering'!$B$2:$AG$462,MATCH(M$2,'Justerad allokering'!$B$2:$AF$2,0),FALSE))</f>
        <v>0</v>
      </c>
      <c r="N348" s="28">
        <f>IF(ISERROR(1/VLOOKUP($B348,'Justerad allokering'!$B$2:$AG$462,MATCH(N$2,'Justerad allokering'!$B$2:$AF$2,0),FALSE)),VLOOKUP($B348,'Allokerad kvv'!$B$2:$AV$468,MATCH(N$2,'Allokerad kvv'!$B$2:$AV$2,0),FALSE),VLOOKUP($B348,'Justerad allokering'!$B$2:$AG$462,MATCH(N$2,'Justerad allokering'!$B$2:$AF$2,0),FALSE))</f>
        <v>0</v>
      </c>
      <c r="O348" s="28">
        <f>IF(ISERROR(1/VLOOKUP($B348,'Justerad allokering'!$B$2:$AG$462,MATCH(O$2,'Justerad allokering'!$B$2:$AF$2,0),FALSE)),VLOOKUP($B348,'Allokerad kvv'!$B$2:$AV$468,MATCH(O$2,'Allokerad kvv'!$B$2:$AV$2,0),FALSE),VLOOKUP($B348,'Justerad allokering'!$B$2:$AG$462,MATCH(O$2,'Justerad allokering'!$B$2:$AF$2,0),FALSE))</f>
        <v>0</v>
      </c>
      <c r="P348" s="28">
        <f>IF(ISERROR(1/VLOOKUP($B348,'Justerad allokering'!$B$2:$AG$462,MATCH(P$2,'Justerad allokering'!$B$2:$AF$2,0),FALSE)),VLOOKUP($B348,'Allokerad kvv'!$B$2:$AV$468,MATCH(P$2,'Allokerad kvv'!$B$2:$AV$2,0),FALSE),VLOOKUP($B348,'Justerad allokering'!$B$2:$AG$462,MATCH(P$2,'Justerad allokering'!$B$2:$AF$2,0),FALSE))</f>
        <v>0</v>
      </c>
      <c r="Q348" s="28">
        <f>IF(ISERROR(1/VLOOKUP($B348,'Justerad allokering'!$B$2:$AG$462,MATCH(Q$2,'Justerad allokering'!$B$2:$AF$2,0),FALSE)),VLOOKUP($B348,'Allokerad kvv'!$B$2:$AV$468,MATCH(Q$2,'Allokerad kvv'!$B$2:$AV$2,0),FALSE),VLOOKUP($B348,'Justerad allokering'!$B$2:$AG$462,MATCH(Q$2,'Justerad allokering'!$B$2:$AF$2,0),FALSE))</f>
        <v>0</v>
      </c>
      <c r="R348" s="28">
        <f>IF(ISERROR(1/VLOOKUP($B348,'Justerad allokering'!$B$2:$AG$462,MATCH(R$2,'Justerad allokering'!$B$2:$AF$2,0),FALSE)),VLOOKUP($B348,'Allokerad kvv'!$B$2:$AV$468,MATCH(R$2,'Allokerad kvv'!$B$2:$AV$2,0),FALSE),VLOOKUP($B348,'Justerad allokering'!$B$2:$AG$462,MATCH(R$2,'Justerad allokering'!$B$2:$AF$2,0),FALSE))</f>
        <v>0</v>
      </c>
      <c r="S348" s="28">
        <f>IF(ISERROR(1/VLOOKUP($B348,'Justerad allokering'!$B$2:$AG$462,MATCH(S$2,'Justerad allokering'!$B$2:$AF$2,0),FALSE)),VLOOKUP($B348,'Allokerad kvv'!$B$2:$AV$468,MATCH(S$2,'Allokerad kvv'!$B$2:$AV$2,0),FALSE),VLOOKUP($B348,'Justerad allokering'!$B$2:$AG$462,MATCH(S$2,'Justerad allokering'!$B$2:$AF$2,0),FALSE))</f>
        <v>0</v>
      </c>
      <c r="T348" s="28">
        <f>IF(ISERROR(1/VLOOKUP($B348,'Justerad allokering'!$B$2:$AG$462,MATCH(T$2,'Justerad allokering'!$B$2:$AF$2,0),FALSE)),VLOOKUP($B348,'Allokerad kvv'!$B$2:$AV$468,MATCH(T$2,'Allokerad kvv'!$B$2:$AV$2,0),FALSE),VLOOKUP($B348,'Justerad allokering'!$B$2:$AG$462,MATCH(T$2,'Justerad allokering'!$B$2:$AF$2,0),FALSE))</f>
        <v>0</v>
      </c>
      <c r="U348" s="28">
        <f>IF(ISERROR(1/VLOOKUP($B348,'Justerad allokering'!$B$2:$AG$462,MATCH(U$2,'Justerad allokering'!$B$2:$AF$2,0),FALSE)),VLOOKUP($B348,'Allokerad kvv'!$B$2:$AV$468,MATCH(U$2,'Allokerad kvv'!$B$2:$AV$2,0),FALSE),VLOOKUP($B348,'Justerad allokering'!$B$2:$AG$462,MATCH(U$2,'Justerad allokering'!$B$2:$AF$2,0),FALSE))</f>
        <v>0</v>
      </c>
      <c r="V348" s="28">
        <f>IF(ISERROR(1/VLOOKUP($B348,'Justerad allokering'!$B$2:$AG$462,MATCH(V$2,'Justerad allokering'!$B$2:$AF$2,0),FALSE)),VLOOKUP($B348,'Allokerad kvv'!$B$2:$AV$468,MATCH(V$2,'Allokerad kvv'!$B$2:$AV$2,0),FALSE),VLOOKUP($B348,'Justerad allokering'!$B$2:$AG$462,MATCH(V$2,'Justerad allokering'!$B$2:$AF$2,0),FALSE))</f>
        <v>0</v>
      </c>
      <c r="W348" s="28">
        <f>IF(ISERROR(1/VLOOKUP($B348,'Justerad allokering'!$B$2:$AG$462,MATCH(W$2,'Justerad allokering'!$B$2:$AF$2,0),FALSE)),VLOOKUP($B348,'Allokerad kvv'!$B$2:$AV$468,MATCH(W$2,'Allokerad kvv'!$B$2:$AV$2,0),FALSE),VLOOKUP($B348,'Justerad allokering'!$B$2:$AG$462,MATCH(W$2,'Justerad allokering'!$B$2:$AF$2,0),FALSE))</f>
        <v>0</v>
      </c>
      <c r="X348" s="28">
        <f>IF(ISERROR(1/VLOOKUP($B348,'Justerad allokering'!$B$2:$AG$462,MATCH(X$2,'Justerad allokering'!$B$2:$AF$2,0),FALSE)),VLOOKUP($B348,'Allokerad kvv'!$B$2:$AV$468,MATCH(X$2,'Allokerad kvv'!$B$2:$AV$2,0),FALSE),VLOOKUP($B348,'Justerad allokering'!$B$2:$AG$462,MATCH(X$2,'Justerad allokering'!$B$2:$AF$2,0),FALSE))</f>
        <v>0</v>
      </c>
      <c r="Y348" s="28">
        <f>IF(ISERROR(1/VLOOKUP($B348,'Justerad allokering'!$B$2:$AG$462,MATCH(Y$2,'Justerad allokering'!$B$2:$AF$2,0),FALSE)),VLOOKUP($B348,'Allokerad kvv'!$B$2:$AV$468,MATCH(Y$2,'Allokerad kvv'!$B$2:$AV$2,0),FALSE),VLOOKUP($B348,'Justerad allokering'!$B$2:$AG$462,MATCH(Y$2,'Justerad allokering'!$B$2:$AF$2,0),FALSE))</f>
        <v>0</v>
      </c>
      <c r="Z348" s="28">
        <f>IF(ISERROR(1/VLOOKUP($B348,'Justerad allokering'!$B$2:$AG$462,MATCH(Z$2,'Justerad allokering'!$B$2:$AF$2,0),FALSE)),VLOOKUP($B348,'Allokerad kvv'!$B$2:$AV$468,MATCH(Z$2,'Allokerad kvv'!$B$2:$AV$2,0),FALSE),VLOOKUP($B348,'Justerad allokering'!$B$2:$AG$462,MATCH(Z$2,'Justerad allokering'!$B$2:$AF$2,0),FALSE))</f>
        <v>97.516599999999997</v>
      </c>
      <c r="AA348" s="28"/>
      <c r="AB348" s="28"/>
      <c r="AE348">
        <f t="shared" si="15"/>
        <v>100.866247</v>
      </c>
      <c r="AG348">
        <f t="shared" si="16"/>
        <v>97.693776999999997</v>
      </c>
      <c r="AH348">
        <f t="shared" si="17"/>
        <v>97.693776999999997</v>
      </c>
      <c r="AI348" s="55">
        <f>IF(AH348=0,"",AH348/VLOOKUP(B348,Kraftvärmeprod!$B$1:$BC$480,MATCH("Summa tillförd energi exklusive rökgaskondensering",Kraftvärmeprod!$B$1:$BC$1,0),FALSE))</f>
        <v>0.55608618461871229</v>
      </c>
    </row>
    <row r="349" spans="1:35" x14ac:dyDescent="0.35">
      <c r="A349" s="28" t="s">
        <v>468</v>
      </c>
      <c r="B349" s="28" t="s">
        <v>469</v>
      </c>
      <c r="C349" s="28">
        <f>IF(ISERROR(1/VLOOKUP($B349,'Justerad allokering'!$B$2:$AG$462,MATCH(C$2,'Justerad allokering'!$B$2:$AF$2,0),FALSE)),VLOOKUP($B349,'Allokerad kvv'!$B$2:$AV$468,MATCH(C$2,'Allokerad kvv'!$B$2:$AV$2,0),FALSE),VLOOKUP($B349,'Justerad allokering'!$B$2:$AG$462,MATCH(C$2,'Justerad allokering'!$B$2:$AF$2,0),FALSE))</f>
        <v>0</v>
      </c>
      <c r="D349" s="28">
        <f>IF(ISERROR(1/VLOOKUP($B349,'Justerad allokering'!$B$2:$AG$462,MATCH(D$2,'Justerad allokering'!$B$2:$AF$2,0),FALSE)),VLOOKUP($B349,'Allokerad kvv'!$B$2:$AV$468,MATCH(D$2,'Allokerad kvv'!$B$2:$AV$2,0),FALSE),VLOOKUP($B349,'Justerad allokering'!$B$2:$AG$462,MATCH(D$2,'Justerad allokering'!$B$2:$AF$2,0),FALSE))</f>
        <v>0</v>
      </c>
      <c r="E349" s="28">
        <f>IF(ISERROR(1/VLOOKUP($B349,'Justerad allokering'!$B$2:$AG$462,MATCH(E$2,'Justerad allokering'!$B$2:$AF$2,0),FALSE)),VLOOKUP($B349,'Allokerad kvv'!$B$2:$AV$468,MATCH(E$2,'Allokerad kvv'!$B$2:$AV$2,0),FALSE),VLOOKUP($B349,'Justerad allokering'!$B$2:$AG$462,MATCH(E$2,'Justerad allokering'!$B$2:$AF$2,0),FALSE))</f>
        <v>0</v>
      </c>
      <c r="F349" s="28">
        <f>IF(ISERROR(1/VLOOKUP($B349,'Justerad allokering'!$B$2:$AG$462,MATCH(F$2,'Justerad allokering'!$B$2:$AF$2,0),FALSE)),VLOOKUP($B349,'Allokerad kvv'!$B$2:$AV$468,MATCH(F$2,'Allokerad kvv'!$B$2:$AV$2,0),FALSE),VLOOKUP($B349,'Justerad allokering'!$B$2:$AG$462,MATCH(F$2,'Justerad allokering'!$B$2:$AF$2,0),FALSE))</f>
        <v>0</v>
      </c>
      <c r="G349" s="28">
        <f>IF(ISERROR(1/VLOOKUP($B349,'Justerad allokering'!$B$2:$AG$462,MATCH(G$2,'Justerad allokering'!$B$2:$AF$2,0),FALSE)),VLOOKUP($B349,'Allokerad kvv'!$B$2:$AV$468,MATCH(G$2,'Allokerad kvv'!$B$2:$AV$2,0),FALSE),VLOOKUP($B349,'Justerad allokering'!$B$2:$AG$462,MATCH(G$2,'Justerad allokering'!$B$2:$AF$2,0),FALSE))</f>
        <v>0</v>
      </c>
      <c r="H349" s="28">
        <f>IF(ISERROR(1/VLOOKUP($B349,'Justerad allokering'!$B$2:$AG$462,MATCH(H$2,'Justerad allokering'!$B$2:$AF$2,0),FALSE)),VLOOKUP($B349,'Allokerad kvv'!$B$2:$AV$468,MATCH(H$2,'Allokerad kvv'!$B$2:$AV$2,0),FALSE),VLOOKUP($B349,'Justerad allokering'!$B$2:$AG$462,MATCH(H$2,'Justerad allokering'!$B$2:$AF$2,0),FALSE))</f>
        <v>0</v>
      </c>
      <c r="I349" s="28">
        <f>IF(ISERROR(1/VLOOKUP($B349,'Justerad allokering'!$B$2:$AG$462,MATCH(I$2,'Justerad allokering'!$B$2:$AF$2,0),FALSE)),VLOOKUP($B349,'Allokerad kvv'!$B$2:$AV$468,MATCH(I$2,'Allokerad kvv'!$B$2:$AV$2,0),FALSE),VLOOKUP($B349,'Justerad allokering'!$B$2:$AG$462,MATCH(I$2,'Justerad allokering'!$B$2:$AF$2,0),FALSE))</f>
        <v>0</v>
      </c>
      <c r="J349" s="28">
        <f>IF(ISERROR(1/VLOOKUP($B349,'Justerad allokering'!$B$2:$AG$462,MATCH(J$2,'Justerad allokering'!$B$2:$AF$2,0),FALSE)),VLOOKUP($B349,'Allokerad kvv'!$B$2:$AV$468,MATCH(J$2,'Allokerad kvv'!$B$2:$AV$2,0),FALSE),VLOOKUP($B349,'Justerad allokering'!$B$2:$AG$462,MATCH(J$2,'Justerad allokering'!$B$2:$AF$2,0),FALSE))</f>
        <v>0</v>
      </c>
      <c r="K349" s="28">
        <f>IF(ISERROR(1/VLOOKUP($B349,'Justerad allokering'!$B$2:$AG$462,MATCH(K$2,'Justerad allokering'!$B$2:$AF$2,0),FALSE)),VLOOKUP($B349,'Allokerad kvv'!$B$2:$AV$468,MATCH(K$2,'Allokerad kvv'!$B$2:$AV$2,0),FALSE),VLOOKUP($B349,'Justerad allokering'!$B$2:$AG$462,MATCH(K$2,'Justerad allokering'!$B$2:$AF$2,0),FALSE))</f>
        <v>0</v>
      </c>
      <c r="L349" s="28">
        <f>IF(ISERROR(1/VLOOKUP($B349,'Justerad allokering'!$B$2:$AG$462,MATCH(L$2,'Justerad allokering'!$B$2:$AF$2,0),FALSE)),VLOOKUP($B349,'Allokerad kvv'!$B$2:$AV$468,MATCH(L$2,'Allokerad kvv'!$B$2:$AV$2,0),FALSE),VLOOKUP($B349,'Justerad allokering'!$B$2:$AG$462,MATCH(L$2,'Justerad allokering'!$B$2:$AF$2,0),FALSE))</f>
        <v>0</v>
      </c>
      <c r="M349" s="28">
        <f>IF(ISERROR(1/VLOOKUP($B349,'Justerad allokering'!$B$2:$AG$462,MATCH(M$2,'Justerad allokering'!$B$2:$AF$2,0),FALSE)),VLOOKUP($B349,'Allokerad kvv'!$B$2:$AV$468,MATCH(M$2,'Allokerad kvv'!$B$2:$AV$2,0),FALSE),VLOOKUP($B349,'Justerad allokering'!$B$2:$AG$462,MATCH(M$2,'Justerad allokering'!$B$2:$AF$2,0),FALSE))</f>
        <v>0</v>
      </c>
      <c r="N349" s="28">
        <f>IF(ISERROR(1/VLOOKUP($B349,'Justerad allokering'!$B$2:$AG$462,MATCH(N$2,'Justerad allokering'!$B$2:$AF$2,0),FALSE)),VLOOKUP($B349,'Allokerad kvv'!$B$2:$AV$468,MATCH(N$2,'Allokerad kvv'!$B$2:$AV$2,0),FALSE),VLOOKUP($B349,'Justerad allokering'!$B$2:$AG$462,MATCH(N$2,'Justerad allokering'!$B$2:$AF$2,0),FALSE))</f>
        <v>0</v>
      </c>
      <c r="O349" s="28">
        <f>IF(ISERROR(1/VLOOKUP($B349,'Justerad allokering'!$B$2:$AG$462,MATCH(O$2,'Justerad allokering'!$B$2:$AF$2,0),FALSE)),VLOOKUP($B349,'Allokerad kvv'!$B$2:$AV$468,MATCH(O$2,'Allokerad kvv'!$B$2:$AV$2,0),FALSE),VLOOKUP($B349,'Justerad allokering'!$B$2:$AG$462,MATCH(O$2,'Justerad allokering'!$B$2:$AF$2,0),FALSE))</f>
        <v>0</v>
      </c>
      <c r="P349" s="28">
        <f>IF(ISERROR(1/VLOOKUP($B349,'Justerad allokering'!$B$2:$AG$462,MATCH(P$2,'Justerad allokering'!$B$2:$AF$2,0),FALSE)),VLOOKUP($B349,'Allokerad kvv'!$B$2:$AV$468,MATCH(P$2,'Allokerad kvv'!$B$2:$AV$2,0),FALSE),VLOOKUP($B349,'Justerad allokering'!$B$2:$AG$462,MATCH(P$2,'Justerad allokering'!$B$2:$AF$2,0),FALSE))</f>
        <v>0</v>
      </c>
      <c r="Q349" s="28">
        <f>IF(ISERROR(1/VLOOKUP($B349,'Justerad allokering'!$B$2:$AG$462,MATCH(Q$2,'Justerad allokering'!$B$2:$AF$2,0),FALSE)),VLOOKUP($B349,'Allokerad kvv'!$B$2:$AV$468,MATCH(Q$2,'Allokerad kvv'!$B$2:$AV$2,0),FALSE),VLOOKUP($B349,'Justerad allokering'!$B$2:$AG$462,MATCH(Q$2,'Justerad allokering'!$B$2:$AF$2,0),FALSE))</f>
        <v>0</v>
      </c>
      <c r="R349" s="28">
        <f>IF(ISERROR(1/VLOOKUP($B349,'Justerad allokering'!$B$2:$AG$462,MATCH(R$2,'Justerad allokering'!$B$2:$AF$2,0),FALSE)),VLOOKUP($B349,'Allokerad kvv'!$B$2:$AV$468,MATCH(R$2,'Allokerad kvv'!$B$2:$AV$2,0),FALSE),VLOOKUP($B349,'Justerad allokering'!$B$2:$AG$462,MATCH(R$2,'Justerad allokering'!$B$2:$AF$2,0),FALSE))</f>
        <v>0</v>
      </c>
      <c r="S349" s="28">
        <f>IF(ISERROR(1/VLOOKUP($B349,'Justerad allokering'!$B$2:$AG$462,MATCH(S$2,'Justerad allokering'!$B$2:$AF$2,0),FALSE)),VLOOKUP($B349,'Allokerad kvv'!$B$2:$AV$468,MATCH(S$2,'Allokerad kvv'!$B$2:$AV$2,0),FALSE),VLOOKUP($B349,'Justerad allokering'!$B$2:$AG$462,MATCH(S$2,'Justerad allokering'!$B$2:$AF$2,0),FALSE))</f>
        <v>0</v>
      </c>
      <c r="T349" s="28">
        <f>IF(ISERROR(1/VLOOKUP($B349,'Justerad allokering'!$B$2:$AG$462,MATCH(T$2,'Justerad allokering'!$B$2:$AF$2,0),FALSE)),VLOOKUP($B349,'Allokerad kvv'!$B$2:$AV$468,MATCH(T$2,'Allokerad kvv'!$B$2:$AV$2,0),FALSE),VLOOKUP($B349,'Justerad allokering'!$B$2:$AG$462,MATCH(T$2,'Justerad allokering'!$B$2:$AF$2,0),FALSE))</f>
        <v>0</v>
      </c>
      <c r="U349" s="28">
        <f>IF(ISERROR(1/VLOOKUP($B349,'Justerad allokering'!$B$2:$AG$462,MATCH(U$2,'Justerad allokering'!$B$2:$AF$2,0),FALSE)),VLOOKUP($B349,'Allokerad kvv'!$B$2:$AV$468,MATCH(U$2,'Allokerad kvv'!$B$2:$AV$2,0),FALSE),VLOOKUP($B349,'Justerad allokering'!$B$2:$AG$462,MATCH(U$2,'Justerad allokering'!$B$2:$AF$2,0),FALSE))</f>
        <v>0</v>
      </c>
      <c r="V349" s="28">
        <f>IF(ISERROR(1/VLOOKUP($B349,'Justerad allokering'!$B$2:$AG$462,MATCH(V$2,'Justerad allokering'!$B$2:$AF$2,0),FALSE)),VLOOKUP($B349,'Allokerad kvv'!$B$2:$AV$468,MATCH(V$2,'Allokerad kvv'!$B$2:$AV$2,0),FALSE),VLOOKUP($B349,'Justerad allokering'!$B$2:$AG$462,MATCH(V$2,'Justerad allokering'!$B$2:$AF$2,0),FALSE))</f>
        <v>0</v>
      </c>
      <c r="W349" s="28">
        <f>IF(ISERROR(1/VLOOKUP($B349,'Justerad allokering'!$B$2:$AG$462,MATCH(W$2,'Justerad allokering'!$B$2:$AF$2,0),FALSE)),VLOOKUP($B349,'Allokerad kvv'!$B$2:$AV$468,MATCH(W$2,'Allokerad kvv'!$B$2:$AV$2,0),FALSE),VLOOKUP($B349,'Justerad allokering'!$B$2:$AG$462,MATCH(W$2,'Justerad allokering'!$B$2:$AF$2,0),FALSE))</f>
        <v>0</v>
      </c>
      <c r="X349" s="28">
        <f>IF(ISERROR(1/VLOOKUP($B349,'Justerad allokering'!$B$2:$AG$462,MATCH(X$2,'Justerad allokering'!$B$2:$AF$2,0),FALSE)),VLOOKUP($B349,'Allokerad kvv'!$B$2:$AV$468,MATCH(X$2,'Allokerad kvv'!$B$2:$AV$2,0),FALSE),VLOOKUP($B349,'Justerad allokering'!$B$2:$AG$462,MATCH(X$2,'Justerad allokering'!$B$2:$AF$2,0),FALSE))</f>
        <v>0</v>
      </c>
      <c r="Y349" s="28">
        <f>IF(ISERROR(1/VLOOKUP($B349,'Justerad allokering'!$B$2:$AG$462,MATCH(Y$2,'Justerad allokering'!$B$2:$AF$2,0),FALSE)),VLOOKUP($B349,'Allokerad kvv'!$B$2:$AV$468,MATCH(Y$2,'Allokerad kvv'!$B$2:$AV$2,0),FALSE),VLOOKUP($B349,'Justerad allokering'!$B$2:$AG$462,MATCH(Y$2,'Justerad allokering'!$B$2:$AF$2,0),FALSE))</f>
        <v>0</v>
      </c>
      <c r="Z349" s="28">
        <f>IF(ISERROR(1/VLOOKUP($B349,'Justerad allokering'!$B$2:$AG$462,MATCH(Z$2,'Justerad allokering'!$B$2:$AF$2,0),FALSE)),VLOOKUP($B349,'Allokerad kvv'!$B$2:$AV$468,MATCH(Z$2,'Allokerad kvv'!$B$2:$AV$2,0),FALSE),VLOOKUP($B349,'Justerad allokering'!$B$2:$AG$462,MATCH(Z$2,'Justerad allokering'!$B$2:$AF$2,0),FALSE))</f>
        <v>0</v>
      </c>
      <c r="AA349" s="28"/>
      <c r="AB349" s="28"/>
      <c r="AE349">
        <f t="shared" si="15"/>
        <v>0</v>
      </c>
      <c r="AG349">
        <f t="shared" si="16"/>
        <v>0</v>
      </c>
      <c r="AH349">
        <f t="shared" si="17"/>
        <v>0</v>
      </c>
      <c r="AI349" s="55" t="str">
        <f>IF(AH349=0,"",AH349/VLOOKUP(B349,Kraftvärmeprod!$B$1:$BC$480,MATCH("Summa tillförd energi exklusive rökgaskondensering",Kraftvärmeprod!$B$1:$BC$1,0),FALSE))</f>
        <v/>
      </c>
    </row>
    <row r="350" spans="1:35" x14ac:dyDescent="0.35">
      <c r="A350" s="28" t="s">
        <v>468</v>
      </c>
      <c r="B350" s="28" t="s">
        <v>470</v>
      </c>
      <c r="C350" s="28">
        <f>IF(ISERROR(1/VLOOKUP($B350,'Justerad allokering'!$B$2:$AG$462,MATCH(C$2,'Justerad allokering'!$B$2:$AF$2,0),FALSE)),VLOOKUP($B350,'Allokerad kvv'!$B$2:$AV$468,MATCH(C$2,'Allokerad kvv'!$B$2:$AV$2,0),FALSE),VLOOKUP($B350,'Justerad allokering'!$B$2:$AG$462,MATCH(C$2,'Justerad allokering'!$B$2:$AF$2,0),FALSE))</f>
        <v>0</v>
      </c>
      <c r="D350" s="28">
        <f>IF(ISERROR(1/VLOOKUP($B350,'Justerad allokering'!$B$2:$AG$462,MATCH(D$2,'Justerad allokering'!$B$2:$AF$2,0),FALSE)),VLOOKUP($B350,'Allokerad kvv'!$B$2:$AV$468,MATCH(D$2,'Allokerad kvv'!$B$2:$AV$2,0),FALSE),VLOOKUP($B350,'Justerad allokering'!$B$2:$AG$462,MATCH(D$2,'Justerad allokering'!$B$2:$AF$2,0),FALSE))</f>
        <v>0</v>
      </c>
      <c r="E350" s="28">
        <f>IF(ISERROR(1/VLOOKUP($B350,'Justerad allokering'!$B$2:$AG$462,MATCH(E$2,'Justerad allokering'!$B$2:$AF$2,0),FALSE)),VLOOKUP($B350,'Allokerad kvv'!$B$2:$AV$468,MATCH(E$2,'Allokerad kvv'!$B$2:$AV$2,0),FALSE),VLOOKUP($B350,'Justerad allokering'!$B$2:$AG$462,MATCH(E$2,'Justerad allokering'!$B$2:$AF$2,0),FALSE))</f>
        <v>0</v>
      </c>
      <c r="F350" s="28">
        <f>IF(ISERROR(1/VLOOKUP($B350,'Justerad allokering'!$B$2:$AG$462,MATCH(F$2,'Justerad allokering'!$B$2:$AF$2,0),FALSE)),VLOOKUP($B350,'Allokerad kvv'!$B$2:$AV$468,MATCH(F$2,'Allokerad kvv'!$B$2:$AV$2,0),FALSE),VLOOKUP($B350,'Justerad allokering'!$B$2:$AG$462,MATCH(F$2,'Justerad allokering'!$B$2:$AF$2,0),FALSE))</f>
        <v>0</v>
      </c>
      <c r="G350" s="28">
        <f>IF(ISERROR(1/VLOOKUP($B350,'Justerad allokering'!$B$2:$AG$462,MATCH(G$2,'Justerad allokering'!$B$2:$AF$2,0),FALSE)),VLOOKUP($B350,'Allokerad kvv'!$B$2:$AV$468,MATCH(G$2,'Allokerad kvv'!$B$2:$AV$2,0),FALSE),VLOOKUP($B350,'Justerad allokering'!$B$2:$AG$462,MATCH(G$2,'Justerad allokering'!$B$2:$AF$2,0),FALSE))</f>
        <v>0</v>
      </c>
      <c r="H350" s="28">
        <f>IF(ISERROR(1/VLOOKUP($B350,'Justerad allokering'!$B$2:$AG$462,MATCH(H$2,'Justerad allokering'!$B$2:$AF$2,0),FALSE)),VLOOKUP($B350,'Allokerad kvv'!$B$2:$AV$468,MATCH(H$2,'Allokerad kvv'!$B$2:$AV$2,0),FALSE),VLOOKUP($B350,'Justerad allokering'!$B$2:$AG$462,MATCH(H$2,'Justerad allokering'!$B$2:$AF$2,0),FALSE))</f>
        <v>0</v>
      </c>
      <c r="I350" s="28">
        <f>IF(ISERROR(1/VLOOKUP($B350,'Justerad allokering'!$B$2:$AG$462,MATCH(I$2,'Justerad allokering'!$B$2:$AF$2,0),FALSE)),VLOOKUP($B350,'Allokerad kvv'!$B$2:$AV$468,MATCH(I$2,'Allokerad kvv'!$B$2:$AV$2,0),FALSE),VLOOKUP($B350,'Justerad allokering'!$B$2:$AG$462,MATCH(I$2,'Justerad allokering'!$B$2:$AF$2,0),FALSE))</f>
        <v>0</v>
      </c>
      <c r="J350" s="28">
        <f>IF(ISERROR(1/VLOOKUP($B350,'Justerad allokering'!$B$2:$AG$462,MATCH(J$2,'Justerad allokering'!$B$2:$AF$2,0),FALSE)),VLOOKUP($B350,'Allokerad kvv'!$B$2:$AV$468,MATCH(J$2,'Allokerad kvv'!$B$2:$AV$2,0),FALSE),VLOOKUP($B350,'Justerad allokering'!$B$2:$AG$462,MATCH(J$2,'Justerad allokering'!$B$2:$AF$2,0),FALSE))</f>
        <v>0</v>
      </c>
      <c r="K350" s="28">
        <f>IF(ISERROR(1/VLOOKUP($B350,'Justerad allokering'!$B$2:$AG$462,MATCH(K$2,'Justerad allokering'!$B$2:$AF$2,0),FALSE)),VLOOKUP($B350,'Allokerad kvv'!$B$2:$AV$468,MATCH(K$2,'Allokerad kvv'!$B$2:$AV$2,0),FALSE),VLOOKUP($B350,'Justerad allokering'!$B$2:$AG$462,MATCH(K$2,'Justerad allokering'!$B$2:$AF$2,0),FALSE))</f>
        <v>0</v>
      </c>
      <c r="L350" s="28">
        <f>IF(ISERROR(1/VLOOKUP($B350,'Justerad allokering'!$B$2:$AG$462,MATCH(L$2,'Justerad allokering'!$B$2:$AF$2,0),FALSE)),VLOOKUP($B350,'Allokerad kvv'!$B$2:$AV$468,MATCH(L$2,'Allokerad kvv'!$B$2:$AV$2,0),FALSE),VLOOKUP($B350,'Justerad allokering'!$B$2:$AG$462,MATCH(L$2,'Justerad allokering'!$B$2:$AF$2,0),FALSE))</f>
        <v>0</v>
      </c>
      <c r="M350" s="28">
        <f>IF(ISERROR(1/VLOOKUP($B350,'Justerad allokering'!$B$2:$AG$462,MATCH(M$2,'Justerad allokering'!$B$2:$AF$2,0),FALSE)),VLOOKUP($B350,'Allokerad kvv'!$B$2:$AV$468,MATCH(M$2,'Allokerad kvv'!$B$2:$AV$2,0),FALSE),VLOOKUP($B350,'Justerad allokering'!$B$2:$AG$462,MATCH(M$2,'Justerad allokering'!$B$2:$AF$2,0),FALSE))</f>
        <v>0</v>
      </c>
      <c r="N350" s="28">
        <f>IF(ISERROR(1/VLOOKUP($B350,'Justerad allokering'!$B$2:$AG$462,MATCH(N$2,'Justerad allokering'!$B$2:$AF$2,0),FALSE)),VLOOKUP($B350,'Allokerad kvv'!$B$2:$AV$468,MATCH(N$2,'Allokerad kvv'!$B$2:$AV$2,0),FALSE),VLOOKUP($B350,'Justerad allokering'!$B$2:$AG$462,MATCH(N$2,'Justerad allokering'!$B$2:$AF$2,0),FALSE))</f>
        <v>0</v>
      </c>
      <c r="O350" s="28">
        <f>IF(ISERROR(1/VLOOKUP($B350,'Justerad allokering'!$B$2:$AG$462,MATCH(O$2,'Justerad allokering'!$B$2:$AF$2,0),FALSE)),VLOOKUP($B350,'Allokerad kvv'!$B$2:$AV$468,MATCH(O$2,'Allokerad kvv'!$B$2:$AV$2,0),FALSE),VLOOKUP($B350,'Justerad allokering'!$B$2:$AG$462,MATCH(O$2,'Justerad allokering'!$B$2:$AF$2,0),FALSE))</f>
        <v>0</v>
      </c>
      <c r="P350" s="28">
        <f>IF(ISERROR(1/VLOOKUP($B350,'Justerad allokering'!$B$2:$AG$462,MATCH(P$2,'Justerad allokering'!$B$2:$AF$2,0),FALSE)),VLOOKUP($B350,'Allokerad kvv'!$B$2:$AV$468,MATCH(P$2,'Allokerad kvv'!$B$2:$AV$2,0),FALSE),VLOOKUP($B350,'Justerad allokering'!$B$2:$AG$462,MATCH(P$2,'Justerad allokering'!$B$2:$AF$2,0),FALSE))</f>
        <v>0</v>
      </c>
      <c r="Q350" s="28">
        <f>IF(ISERROR(1/VLOOKUP($B350,'Justerad allokering'!$B$2:$AG$462,MATCH(Q$2,'Justerad allokering'!$B$2:$AF$2,0),FALSE)),VLOOKUP($B350,'Allokerad kvv'!$B$2:$AV$468,MATCH(Q$2,'Allokerad kvv'!$B$2:$AV$2,0),FALSE),VLOOKUP($B350,'Justerad allokering'!$B$2:$AG$462,MATCH(Q$2,'Justerad allokering'!$B$2:$AF$2,0),FALSE))</f>
        <v>0</v>
      </c>
      <c r="R350" s="28">
        <f>IF(ISERROR(1/VLOOKUP($B350,'Justerad allokering'!$B$2:$AG$462,MATCH(R$2,'Justerad allokering'!$B$2:$AF$2,0),FALSE)),VLOOKUP($B350,'Allokerad kvv'!$B$2:$AV$468,MATCH(R$2,'Allokerad kvv'!$B$2:$AV$2,0),FALSE),VLOOKUP($B350,'Justerad allokering'!$B$2:$AG$462,MATCH(R$2,'Justerad allokering'!$B$2:$AF$2,0),FALSE))</f>
        <v>0</v>
      </c>
      <c r="S350" s="28">
        <f>IF(ISERROR(1/VLOOKUP($B350,'Justerad allokering'!$B$2:$AG$462,MATCH(S$2,'Justerad allokering'!$B$2:$AF$2,0),FALSE)),VLOOKUP($B350,'Allokerad kvv'!$B$2:$AV$468,MATCH(S$2,'Allokerad kvv'!$B$2:$AV$2,0),FALSE),VLOOKUP($B350,'Justerad allokering'!$B$2:$AG$462,MATCH(S$2,'Justerad allokering'!$B$2:$AF$2,0),FALSE))</f>
        <v>0</v>
      </c>
      <c r="T350" s="28">
        <f>IF(ISERROR(1/VLOOKUP($B350,'Justerad allokering'!$B$2:$AG$462,MATCH(T$2,'Justerad allokering'!$B$2:$AF$2,0),FALSE)),VLOOKUP($B350,'Allokerad kvv'!$B$2:$AV$468,MATCH(T$2,'Allokerad kvv'!$B$2:$AV$2,0),FALSE),VLOOKUP($B350,'Justerad allokering'!$B$2:$AG$462,MATCH(T$2,'Justerad allokering'!$B$2:$AF$2,0),FALSE))</f>
        <v>0</v>
      </c>
      <c r="U350" s="28">
        <f>IF(ISERROR(1/VLOOKUP($B350,'Justerad allokering'!$B$2:$AG$462,MATCH(U$2,'Justerad allokering'!$B$2:$AF$2,0),FALSE)),VLOOKUP($B350,'Allokerad kvv'!$B$2:$AV$468,MATCH(U$2,'Allokerad kvv'!$B$2:$AV$2,0),FALSE),VLOOKUP($B350,'Justerad allokering'!$B$2:$AG$462,MATCH(U$2,'Justerad allokering'!$B$2:$AF$2,0),FALSE))</f>
        <v>0</v>
      </c>
      <c r="V350" s="28">
        <f>IF(ISERROR(1/VLOOKUP($B350,'Justerad allokering'!$B$2:$AG$462,MATCH(V$2,'Justerad allokering'!$B$2:$AF$2,0),FALSE)),VLOOKUP($B350,'Allokerad kvv'!$B$2:$AV$468,MATCH(V$2,'Allokerad kvv'!$B$2:$AV$2,0),FALSE),VLOOKUP($B350,'Justerad allokering'!$B$2:$AG$462,MATCH(V$2,'Justerad allokering'!$B$2:$AF$2,0),FALSE))</f>
        <v>0</v>
      </c>
      <c r="W350" s="28">
        <f>IF(ISERROR(1/VLOOKUP($B350,'Justerad allokering'!$B$2:$AG$462,MATCH(W$2,'Justerad allokering'!$B$2:$AF$2,0),FALSE)),VLOOKUP($B350,'Allokerad kvv'!$B$2:$AV$468,MATCH(W$2,'Allokerad kvv'!$B$2:$AV$2,0),FALSE),VLOOKUP($B350,'Justerad allokering'!$B$2:$AG$462,MATCH(W$2,'Justerad allokering'!$B$2:$AF$2,0),FALSE))</f>
        <v>0</v>
      </c>
      <c r="X350" s="28">
        <f>IF(ISERROR(1/VLOOKUP($B350,'Justerad allokering'!$B$2:$AG$462,MATCH(X$2,'Justerad allokering'!$B$2:$AF$2,0),FALSE)),VLOOKUP($B350,'Allokerad kvv'!$B$2:$AV$468,MATCH(X$2,'Allokerad kvv'!$B$2:$AV$2,0),FALSE),VLOOKUP($B350,'Justerad allokering'!$B$2:$AG$462,MATCH(X$2,'Justerad allokering'!$B$2:$AF$2,0),FALSE))</f>
        <v>0</v>
      </c>
      <c r="Y350" s="28">
        <f>IF(ISERROR(1/VLOOKUP($B350,'Justerad allokering'!$B$2:$AG$462,MATCH(Y$2,'Justerad allokering'!$B$2:$AF$2,0),FALSE)),VLOOKUP($B350,'Allokerad kvv'!$B$2:$AV$468,MATCH(Y$2,'Allokerad kvv'!$B$2:$AV$2,0),FALSE),VLOOKUP($B350,'Justerad allokering'!$B$2:$AG$462,MATCH(Y$2,'Justerad allokering'!$B$2:$AF$2,0),FALSE))</f>
        <v>0</v>
      </c>
      <c r="Z350" s="28">
        <f>IF(ISERROR(1/VLOOKUP($B350,'Justerad allokering'!$B$2:$AG$462,MATCH(Z$2,'Justerad allokering'!$B$2:$AF$2,0),FALSE)),VLOOKUP($B350,'Allokerad kvv'!$B$2:$AV$468,MATCH(Z$2,'Allokerad kvv'!$B$2:$AV$2,0),FALSE),VLOOKUP($B350,'Justerad allokering'!$B$2:$AG$462,MATCH(Z$2,'Justerad allokering'!$B$2:$AF$2,0),FALSE))</f>
        <v>0</v>
      </c>
      <c r="AA350" s="28"/>
      <c r="AB350" s="28"/>
      <c r="AE350">
        <f t="shared" si="15"/>
        <v>0</v>
      </c>
      <c r="AG350">
        <f t="shared" si="16"/>
        <v>0</v>
      </c>
      <c r="AH350">
        <f t="shared" si="17"/>
        <v>0</v>
      </c>
      <c r="AI350" s="55" t="str">
        <f>IF(AH350=0,"",AH350/VLOOKUP(B350,Kraftvärmeprod!$B$1:$BC$480,MATCH("Summa tillförd energi exklusive rökgaskondensering",Kraftvärmeprod!$B$1:$BC$1,0),FALSE))</f>
        <v/>
      </c>
    </row>
    <row r="351" spans="1:35" x14ac:dyDescent="0.35">
      <c r="A351" s="28" t="s">
        <v>471</v>
      </c>
      <c r="B351" s="28" t="s">
        <v>472</v>
      </c>
      <c r="C351" s="28">
        <f>IF(ISERROR(1/VLOOKUP($B351,'Justerad allokering'!$B$2:$AG$462,MATCH(C$2,'Justerad allokering'!$B$2:$AF$2,0),FALSE)),VLOOKUP($B351,'Allokerad kvv'!$B$2:$AV$468,MATCH(C$2,'Allokerad kvv'!$B$2:$AV$2,0),FALSE),VLOOKUP($B351,'Justerad allokering'!$B$2:$AG$462,MATCH(C$2,'Justerad allokering'!$B$2:$AF$2,0),FALSE))</f>
        <v>150.804</v>
      </c>
      <c r="D351" s="28">
        <f>IF(ISERROR(1/VLOOKUP($B351,'Justerad allokering'!$B$2:$AG$462,MATCH(D$2,'Justerad allokering'!$B$2:$AF$2,0),FALSE)),VLOOKUP($B351,'Allokerad kvv'!$B$2:$AV$468,MATCH(D$2,'Allokerad kvv'!$B$2:$AV$2,0),FALSE),VLOOKUP($B351,'Justerad allokering'!$B$2:$AG$462,MATCH(D$2,'Justerad allokering'!$B$2:$AF$2,0),FALSE))</f>
        <v>0</v>
      </c>
      <c r="E351" s="28">
        <f>IF(ISERROR(1/VLOOKUP($B351,'Justerad allokering'!$B$2:$AG$462,MATCH(E$2,'Justerad allokering'!$B$2:$AF$2,0),FALSE)),VLOOKUP($B351,'Allokerad kvv'!$B$2:$AV$468,MATCH(E$2,'Allokerad kvv'!$B$2:$AV$2,0),FALSE),VLOOKUP($B351,'Justerad allokering'!$B$2:$AG$462,MATCH(E$2,'Justerad allokering'!$B$2:$AF$2,0),FALSE))</f>
        <v>0</v>
      </c>
      <c r="F351" s="28">
        <f>IF(ISERROR(1/VLOOKUP($B351,'Justerad allokering'!$B$2:$AG$462,MATCH(F$2,'Justerad allokering'!$B$2:$AF$2,0),FALSE)),VLOOKUP($B351,'Allokerad kvv'!$B$2:$AV$468,MATCH(F$2,'Allokerad kvv'!$B$2:$AV$2,0),FALSE),VLOOKUP($B351,'Justerad allokering'!$B$2:$AG$462,MATCH(F$2,'Justerad allokering'!$B$2:$AF$2,0),FALSE))</f>
        <v>0</v>
      </c>
      <c r="G351" s="28">
        <f>IF(ISERROR(1/VLOOKUP($B351,'Justerad allokering'!$B$2:$AG$462,MATCH(G$2,'Justerad allokering'!$B$2:$AF$2,0),FALSE)),VLOOKUP($B351,'Allokerad kvv'!$B$2:$AV$468,MATCH(G$2,'Allokerad kvv'!$B$2:$AV$2,0),FALSE),VLOOKUP($B351,'Justerad allokering'!$B$2:$AG$462,MATCH(G$2,'Justerad allokering'!$B$2:$AF$2,0),FALSE))</f>
        <v>0</v>
      </c>
      <c r="H351" s="28">
        <f>IF(ISERROR(1/VLOOKUP($B351,'Justerad allokering'!$B$2:$AG$462,MATCH(H$2,'Justerad allokering'!$B$2:$AF$2,0),FALSE)),VLOOKUP($B351,'Allokerad kvv'!$B$2:$AV$468,MATCH(H$2,'Allokerad kvv'!$B$2:$AV$2,0),FALSE),VLOOKUP($B351,'Justerad allokering'!$B$2:$AG$462,MATCH(H$2,'Justerad allokering'!$B$2:$AF$2,0),FALSE))</f>
        <v>0</v>
      </c>
      <c r="I351" s="28">
        <f>IF(ISERROR(1/VLOOKUP($B351,'Justerad allokering'!$B$2:$AG$462,MATCH(I$2,'Justerad allokering'!$B$2:$AF$2,0),FALSE)),VLOOKUP($B351,'Allokerad kvv'!$B$2:$AV$468,MATCH(I$2,'Allokerad kvv'!$B$2:$AV$2,0),FALSE),VLOOKUP($B351,'Justerad allokering'!$B$2:$AG$462,MATCH(I$2,'Justerad allokering'!$B$2:$AF$2,0),FALSE))</f>
        <v>0</v>
      </c>
      <c r="J351" s="28">
        <f>IF(ISERROR(1/VLOOKUP($B351,'Justerad allokering'!$B$2:$AG$462,MATCH(J$2,'Justerad allokering'!$B$2:$AF$2,0),FALSE)),VLOOKUP($B351,'Allokerad kvv'!$B$2:$AV$468,MATCH(J$2,'Allokerad kvv'!$B$2:$AV$2,0),FALSE),VLOOKUP($B351,'Justerad allokering'!$B$2:$AG$462,MATCH(J$2,'Justerad allokering'!$B$2:$AF$2,0),FALSE))</f>
        <v>0</v>
      </c>
      <c r="K351" s="28">
        <f>IF(ISERROR(1/VLOOKUP($B351,'Justerad allokering'!$B$2:$AG$462,MATCH(K$2,'Justerad allokering'!$B$2:$AF$2,0),FALSE)),VLOOKUP($B351,'Allokerad kvv'!$B$2:$AV$468,MATCH(K$2,'Allokerad kvv'!$B$2:$AV$2,0),FALSE),VLOOKUP($B351,'Justerad allokering'!$B$2:$AG$462,MATCH(K$2,'Justerad allokering'!$B$2:$AF$2,0),FALSE))</f>
        <v>3.4077500000000001</v>
      </c>
      <c r="L351" s="28">
        <f>IF(ISERROR(1/VLOOKUP($B351,'Justerad allokering'!$B$2:$AG$462,MATCH(L$2,'Justerad allokering'!$B$2:$AF$2,0),FALSE)),VLOOKUP($B351,'Allokerad kvv'!$B$2:$AV$468,MATCH(L$2,'Allokerad kvv'!$B$2:$AV$2,0),FALSE),VLOOKUP($B351,'Justerad allokering'!$B$2:$AG$462,MATCH(L$2,'Justerad allokering'!$B$2:$AF$2,0),FALSE))</f>
        <v>0</v>
      </c>
      <c r="M351" s="28">
        <f>IF(ISERROR(1/VLOOKUP($B351,'Justerad allokering'!$B$2:$AG$462,MATCH(M$2,'Justerad allokering'!$B$2:$AF$2,0),FALSE)),VLOOKUP($B351,'Allokerad kvv'!$B$2:$AV$468,MATCH(M$2,'Allokerad kvv'!$B$2:$AV$2,0),FALSE),VLOOKUP($B351,'Justerad allokering'!$B$2:$AG$462,MATCH(M$2,'Justerad allokering'!$B$2:$AF$2,0),FALSE))</f>
        <v>2.18451</v>
      </c>
      <c r="N351" s="28">
        <f>IF(ISERROR(1/VLOOKUP($B351,'Justerad allokering'!$B$2:$AG$462,MATCH(N$2,'Justerad allokering'!$B$2:$AF$2,0),FALSE)),VLOOKUP($B351,'Allokerad kvv'!$B$2:$AV$468,MATCH(N$2,'Allokerad kvv'!$B$2:$AV$2,0),FALSE),VLOOKUP($B351,'Justerad allokering'!$B$2:$AG$462,MATCH(N$2,'Justerad allokering'!$B$2:$AF$2,0),FALSE))</f>
        <v>17.309000000000001</v>
      </c>
      <c r="O351" s="28">
        <f>IF(ISERROR(1/VLOOKUP($B351,'Justerad allokering'!$B$2:$AG$462,MATCH(O$2,'Justerad allokering'!$B$2:$AF$2,0),FALSE)),VLOOKUP($B351,'Allokerad kvv'!$B$2:$AV$468,MATCH(O$2,'Allokerad kvv'!$B$2:$AV$2,0),FALSE),VLOOKUP($B351,'Justerad allokering'!$B$2:$AG$462,MATCH(O$2,'Justerad allokering'!$B$2:$AF$2,0),FALSE))</f>
        <v>0</v>
      </c>
      <c r="P351" s="28">
        <f>IF(ISERROR(1/VLOOKUP($B351,'Justerad allokering'!$B$2:$AG$462,MATCH(P$2,'Justerad allokering'!$B$2:$AF$2,0),FALSE)),VLOOKUP($B351,'Allokerad kvv'!$B$2:$AV$468,MATCH(P$2,'Allokerad kvv'!$B$2:$AV$2,0),FALSE),VLOOKUP($B351,'Justerad allokering'!$B$2:$AG$462,MATCH(P$2,'Justerad allokering'!$B$2:$AF$2,0),FALSE))</f>
        <v>0.86634500000000003</v>
      </c>
      <c r="Q351" s="28">
        <f>IF(ISERROR(1/VLOOKUP($B351,'Justerad allokering'!$B$2:$AG$462,MATCH(Q$2,'Justerad allokering'!$B$2:$AF$2,0),FALSE)),VLOOKUP($B351,'Allokerad kvv'!$B$2:$AV$468,MATCH(Q$2,'Allokerad kvv'!$B$2:$AV$2,0),FALSE),VLOOKUP($B351,'Justerad allokering'!$B$2:$AG$462,MATCH(Q$2,'Justerad allokering'!$B$2:$AF$2,0),FALSE))</f>
        <v>0</v>
      </c>
      <c r="R351" s="28">
        <f>IF(ISERROR(1/VLOOKUP($B351,'Justerad allokering'!$B$2:$AG$462,MATCH(R$2,'Justerad allokering'!$B$2:$AF$2,0),FALSE)),VLOOKUP($B351,'Allokerad kvv'!$B$2:$AV$468,MATCH(R$2,'Allokerad kvv'!$B$2:$AV$2,0),FALSE),VLOOKUP($B351,'Justerad allokering'!$B$2:$AG$462,MATCH(R$2,'Justerad allokering'!$B$2:$AF$2,0),FALSE))</f>
        <v>0</v>
      </c>
      <c r="S351" s="28">
        <f>IF(ISERROR(1/VLOOKUP($B351,'Justerad allokering'!$B$2:$AG$462,MATCH(S$2,'Justerad allokering'!$B$2:$AF$2,0),FALSE)),VLOOKUP($B351,'Allokerad kvv'!$B$2:$AV$468,MATCH(S$2,'Allokerad kvv'!$B$2:$AV$2,0),FALSE),VLOOKUP($B351,'Justerad allokering'!$B$2:$AG$462,MATCH(S$2,'Justerad allokering'!$B$2:$AF$2,0),FALSE))</f>
        <v>0.87426400000000004</v>
      </c>
      <c r="T351" s="28">
        <f>IF(ISERROR(1/VLOOKUP($B351,'Justerad allokering'!$B$2:$AG$462,MATCH(T$2,'Justerad allokering'!$B$2:$AF$2,0),FALSE)),VLOOKUP($B351,'Allokerad kvv'!$B$2:$AV$468,MATCH(T$2,'Allokerad kvv'!$B$2:$AV$2,0),FALSE),VLOOKUP($B351,'Justerad allokering'!$B$2:$AG$462,MATCH(T$2,'Justerad allokering'!$B$2:$AF$2,0),FALSE))</f>
        <v>0</v>
      </c>
      <c r="U351" s="28">
        <f>IF(ISERROR(1/VLOOKUP($B351,'Justerad allokering'!$B$2:$AG$462,MATCH(U$2,'Justerad allokering'!$B$2:$AF$2,0),FALSE)),VLOOKUP($B351,'Allokerad kvv'!$B$2:$AV$468,MATCH(U$2,'Allokerad kvv'!$B$2:$AV$2,0),FALSE),VLOOKUP($B351,'Justerad allokering'!$B$2:$AG$462,MATCH(U$2,'Justerad allokering'!$B$2:$AF$2,0),FALSE))</f>
        <v>0</v>
      </c>
      <c r="V351" s="28">
        <f>IF(ISERROR(1/VLOOKUP($B351,'Justerad allokering'!$B$2:$AG$462,MATCH(V$2,'Justerad allokering'!$B$2:$AF$2,0),FALSE)),VLOOKUP($B351,'Allokerad kvv'!$B$2:$AV$468,MATCH(V$2,'Allokerad kvv'!$B$2:$AV$2,0),FALSE),VLOOKUP($B351,'Justerad allokering'!$B$2:$AG$462,MATCH(V$2,'Justerad allokering'!$B$2:$AF$2,0),FALSE))</f>
        <v>0</v>
      </c>
      <c r="W351" s="28">
        <f>IF(ISERROR(1/VLOOKUP($B351,'Justerad allokering'!$B$2:$AG$462,MATCH(W$2,'Justerad allokering'!$B$2:$AF$2,0),FALSE)),VLOOKUP($B351,'Allokerad kvv'!$B$2:$AV$468,MATCH(W$2,'Allokerad kvv'!$B$2:$AV$2,0),FALSE),VLOOKUP($B351,'Justerad allokering'!$B$2:$AG$462,MATCH(W$2,'Justerad allokering'!$B$2:$AF$2,0),FALSE))</f>
        <v>0</v>
      </c>
      <c r="X351" s="28">
        <f>IF(ISERROR(1/VLOOKUP($B351,'Justerad allokering'!$B$2:$AG$462,MATCH(X$2,'Justerad allokering'!$B$2:$AF$2,0),FALSE)),VLOOKUP($B351,'Allokerad kvv'!$B$2:$AV$468,MATCH(X$2,'Allokerad kvv'!$B$2:$AV$2,0),FALSE),VLOOKUP($B351,'Justerad allokering'!$B$2:$AG$462,MATCH(X$2,'Justerad allokering'!$B$2:$AF$2,0),FALSE))</f>
        <v>0</v>
      </c>
      <c r="Y351" s="28">
        <f>IF(ISERROR(1/VLOOKUP($B351,'Justerad allokering'!$B$2:$AG$462,MATCH(Y$2,'Justerad allokering'!$B$2:$AF$2,0),FALSE)),VLOOKUP($B351,'Allokerad kvv'!$B$2:$AV$468,MATCH(Y$2,'Allokerad kvv'!$B$2:$AV$2,0),FALSE),VLOOKUP($B351,'Justerad allokering'!$B$2:$AG$462,MATCH(Y$2,'Justerad allokering'!$B$2:$AF$2,0),FALSE))</f>
        <v>0</v>
      </c>
      <c r="Z351" s="28">
        <f>IF(ISERROR(1/VLOOKUP($B351,'Justerad allokering'!$B$2:$AG$462,MATCH(Z$2,'Justerad allokering'!$B$2:$AF$2,0),FALSE)),VLOOKUP($B351,'Allokerad kvv'!$B$2:$AV$468,MATCH(Z$2,'Allokerad kvv'!$B$2:$AV$2,0),FALSE),VLOOKUP($B351,'Justerad allokering'!$B$2:$AG$462,MATCH(Z$2,'Justerad allokering'!$B$2:$AF$2,0),FALSE))</f>
        <v>0</v>
      </c>
      <c r="AA351" s="28"/>
      <c r="AB351" s="28"/>
      <c r="AE351">
        <f t="shared" si="15"/>
        <v>175.44586899999999</v>
      </c>
      <c r="AG351">
        <f t="shared" si="16"/>
        <v>172.03811899999999</v>
      </c>
      <c r="AH351">
        <f t="shared" si="17"/>
        <v>154.729119</v>
      </c>
      <c r="AI351" s="55">
        <f>IF(AH351=0,"",AH351/VLOOKUP(B351,Kraftvärmeprod!$B$1:$BC$480,MATCH("Summa tillförd energi exklusive rökgaskondensering",Kraftvärmeprod!$B$1:$BC$1,0),FALSE))</f>
        <v>0.67493617884405666</v>
      </c>
    </row>
    <row r="352" spans="1:35" x14ac:dyDescent="0.35">
      <c r="A352" s="28" t="s">
        <v>471</v>
      </c>
      <c r="B352" s="28" t="s">
        <v>473</v>
      </c>
      <c r="C352" s="28">
        <f>IF(ISERROR(1/VLOOKUP($B352,'Justerad allokering'!$B$2:$AG$462,MATCH(C$2,'Justerad allokering'!$B$2:$AF$2,0),FALSE)),VLOOKUP($B352,'Allokerad kvv'!$B$2:$AV$468,MATCH(C$2,'Allokerad kvv'!$B$2:$AV$2,0),FALSE),VLOOKUP($B352,'Justerad allokering'!$B$2:$AG$462,MATCH(C$2,'Justerad allokering'!$B$2:$AF$2,0),FALSE))</f>
        <v>0</v>
      </c>
      <c r="D352" s="28">
        <f>IF(ISERROR(1/VLOOKUP($B352,'Justerad allokering'!$B$2:$AG$462,MATCH(D$2,'Justerad allokering'!$B$2:$AF$2,0),FALSE)),VLOOKUP($B352,'Allokerad kvv'!$B$2:$AV$468,MATCH(D$2,'Allokerad kvv'!$B$2:$AV$2,0),FALSE),VLOOKUP($B352,'Justerad allokering'!$B$2:$AG$462,MATCH(D$2,'Justerad allokering'!$B$2:$AF$2,0),FALSE))</f>
        <v>0</v>
      </c>
      <c r="E352" s="28">
        <f>IF(ISERROR(1/VLOOKUP($B352,'Justerad allokering'!$B$2:$AG$462,MATCH(E$2,'Justerad allokering'!$B$2:$AF$2,0),FALSE)),VLOOKUP($B352,'Allokerad kvv'!$B$2:$AV$468,MATCH(E$2,'Allokerad kvv'!$B$2:$AV$2,0),FALSE),VLOOKUP($B352,'Justerad allokering'!$B$2:$AG$462,MATCH(E$2,'Justerad allokering'!$B$2:$AF$2,0),FALSE))</f>
        <v>0</v>
      </c>
      <c r="F352" s="28">
        <f>IF(ISERROR(1/VLOOKUP($B352,'Justerad allokering'!$B$2:$AG$462,MATCH(F$2,'Justerad allokering'!$B$2:$AF$2,0),FALSE)),VLOOKUP($B352,'Allokerad kvv'!$B$2:$AV$468,MATCH(F$2,'Allokerad kvv'!$B$2:$AV$2,0),FALSE),VLOOKUP($B352,'Justerad allokering'!$B$2:$AG$462,MATCH(F$2,'Justerad allokering'!$B$2:$AF$2,0),FALSE))</f>
        <v>0</v>
      </c>
      <c r="G352" s="28">
        <f>IF(ISERROR(1/VLOOKUP($B352,'Justerad allokering'!$B$2:$AG$462,MATCH(G$2,'Justerad allokering'!$B$2:$AF$2,0),FALSE)),VLOOKUP($B352,'Allokerad kvv'!$B$2:$AV$468,MATCH(G$2,'Allokerad kvv'!$B$2:$AV$2,0),FALSE),VLOOKUP($B352,'Justerad allokering'!$B$2:$AG$462,MATCH(G$2,'Justerad allokering'!$B$2:$AF$2,0),FALSE))</f>
        <v>0</v>
      </c>
      <c r="H352" s="28">
        <f>IF(ISERROR(1/VLOOKUP($B352,'Justerad allokering'!$B$2:$AG$462,MATCH(H$2,'Justerad allokering'!$B$2:$AF$2,0),FALSE)),VLOOKUP($B352,'Allokerad kvv'!$B$2:$AV$468,MATCH(H$2,'Allokerad kvv'!$B$2:$AV$2,0),FALSE),VLOOKUP($B352,'Justerad allokering'!$B$2:$AG$462,MATCH(H$2,'Justerad allokering'!$B$2:$AF$2,0),FALSE))</f>
        <v>0</v>
      </c>
      <c r="I352" s="28">
        <f>IF(ISERROR(1/VLOOKUP($B352,'Justerad allokering'!$B$2:$AG$462,MATCH(I$2,'Justerad allokering'!$B$2:$AF$2,0),FALSE)),VLOOKUP($B352,'Allokerad kvv'!$B$2:$AV$468,MATCH(I$2,'Allokerad kvv'!$B$2:$AV$2,0),FALSE),VLOOKUP($B352,'Justerad allokering'!$B$2:$AG$462,MATCH(I$2,'Justerad allokering'!$B$2:$AF$2,0),FALSE))</f>
        <v>0</v>
      </c>
      <c r="J352" s="28">
        <f>IF(ISERROR(1/VLOOKUP($B352,'Justerad allokering'!$B$2:$AG$462,MATCH(J$2,'Justerad allokering'!$B$2:$AF$2,0),FALSE)),VLOOKUP($B352,'Allokerad kvv'!$B$2:$AV$468,MATCH(J$2,'Allokerad kvv'!$B$2:$AV$2,0),FALSE),VLOOKUP($B352,'Justerad allokering'!$B$2:$AG$462,MATCH(J$2,'Justerad allokering'!$B$2:$AF$2,0),FALSE))</f>
        <v>0</v>
      </c>
      <c r="K352" s="28">
        <f>IF(ISERROR(1/VLOOKUP($B352,'Justerad allokering'!$B$2:$AG$462,MATCH(K$2,'Justerad allokering'!$B$2:$AF$2,0),FALSE)),VLOOKUP($B352,'Allokerad kvv'!$B$2:$AV$468,MATCH(K$2,'Allokerad kvv'!$B$2:$AV$2,0),FALSE),VLOOKUP($B352,'Justerad allokering'!$B$2:$AG$462,MATCH(K$2,'Justerad allokering'!$B$2:$AF$2,0),FALSE))</f>
        <v>0</v>
      </c>
      <c r="L352" s="28">
        <f>IF(ISERROR(1/VLOOKUP($B352,'Justerad allokering'!$B$2:$AG$462,MATCH(L$2,'Justerad allokering'!$B$2:$AF$2,0),FALSE)),VLOOKUP($B352,'Allokerad kvv'!$B$2:$AV$468,MATCH(L$2,'Allokerad kvv'!$B$2:$AV$2,0),FALSE),VLOOKUP($B352,'Justerad allokering'!$B$2:$AG$462,MATCH(L$2,'Justerad allokering'!$B$2:$AF$2,0),FALSE))</f>
        <v>0</v>
      </c>
      <c r="M352" s="28">
        <f>IF(ISERROR(1/VLOOKUP($B352,'Justerad allokering'!$B$2:$AG$462,MATCH(M$2,'Justerad allokering'!$B$2:$AF$2,0),FALSE)),VLOOKUP($B352,'Allokerad kvv'!$B$2:$AV$468,MATCH(M$2,'Allokerad kvv'!$B$2:$AV$2,0),FALSE),VLOOKUP($B352,'Justerad allokering'!$B$2:$AG$462,MATCH(M$2,'Justerad allokering'!$B$2:$AF$2,0),FALSE))</f>
        <v>0</v>
      </c>
      <c r="N352" s="28">
        <f>IF(ISERROR(1/VLOOKUP($B352,'Justerad allokering'!$B$2:$AG$462,MATCH(N$2,'Justerad allokering'!$B$2:$AF$2,0),FALSE)),VLOOKUP($B352,'Allokerad kvv'!$B$2:$AV$468,MATCH(N$2,'Allokerad kvv'!$B$2:$AV$2,0),FALSE),VLOOKUP($B352,'Justerad allokering'!$B$2:$AG$462,MATCH(N$2,'Justerad allokering'!$B$2:$AF$2,0),FALSE))</f>
        <v>0</v>
      </c>
      <c r="O352" s="28">
        <f>IF(ISERROR(1/VLOOKUP($B352,'Justerad allokering'!$B$2:$AG$462,MATCH(O$2,'Justerad allokering'!$B$2:$AF$2,0),FALSE)),VLOOKUP($B352,'Allokerad kvv'!$B$2:$AV$468,MATCH(O$2,'Allokerad kvv'!$B$2:$AV$2,0),FALSE),VLOOKUP($B352,'Justerad allokering'!$B$2:$AG$462,MATCH(O$2,'Justerad allokering'!$B$2:$AF$2,0),FALSE))</f>
        <v>0</v>
      </c>
      <c r="P352" s="28">
        <f>IF(ISERROR(1/VLOOKUP($B352,'Justerad allokering'!$B$2:$AG$462,MATCH(P$2,'Justerad allokering'!$B$2:$AF$2,0),FALSE)),VLOOKUP($B352,'Allokerad kvv'!$B$2:$AV$468,MATCH(P$2,'Allokerad kvv'!$B$2:$AV$2,0),FALSE),VLOOKUP($B352,'Justerad allokering'!$B$2:$AG$462,MATCH(P$2,'Justerad allokering'!$B$2:$AF$2,0),FALSE))</f>
        <v>0</v>
      </c>
      <c r="Q352" s="28">
        <f>IF(ISERROR(1/VLOOKUP($B352,'Justerad allokering'!$B$2:$AG$462,MATCH(Q$2,'Justerad allokering'!$B$2:$AF$2,0),FALSE)),VLOOKUP($B352,'Allokerad kvv'!$B$2:$AV$468,MATCH(Q$2,'Allokerad kvv'!$B$2:$AV$2,0),FALSE),VLOOKUP($B352,'Justerad allokering'!$B$2:$AG$462,MATCH(Q$2,'Justerad allokering'!$B$2:$AF$2,0),FALSE))</f>
        <v>0</v>
      </c>
      <c r="R352" s="28">
        <f>IF(ISERROR(1/VLOOKUP($B352,'Justerad allokering'!$B$2:$AG$462,MATCH(R$2,'Justerad allokering'!$B$2:$AF$2,0),FALSE)),VLOOKUP($B352,'Allokerad kvv'!$B$2:$AV$468,MATCH(R$2,'Allokerad kvv'!$B$2:$AV$2,0),FALSE),VLOOKUP($B352,'Justerad allokering'!$B$2:$AG$462,MATCH(R$2,'Justerad allokering'!$B$2:$AF$2,0),FALSE))</f>
        <v>0</v>
      </c>
      <c r="S352" s="28">
        <f>IF(ISERROR(1/VLOOKUP($B352,'Justerad allokering'!$B$2:$AG$462,MATCH(S$2,'Justerad allokering'!$B$2:$AF$2,0),FALSE)),VLOOKUP($B352,'Allokerad kvv'!$B$2:$AV$468,MATCH(S$2,'Allokerad kvv'!$B$2:$AV$2,0),FALSE),VLOOKUP($B352,'Justerad allokering'!$B$2:$AG$462,MATCH(S$2,'Justerad allokering'!$B$2:$AF$2,0),FALSE))</f>
        <v>0</v>
      </c>
      <c r="T352" s="28">
        <f>IF(ISERROR(1/VLOOKUP($B352,'Justerad allokering'!$B$2:$AG$462,MATCH(T$2,'Justerad allokering'!$B$2:$AF$2,0),FALSE)),VLOOKUP($B352,'Allokerad kvv'!$B$2:$AV$468,MATCH(T$2,'Allokerad kvv'!$B$2:$AV$2,0),FALSE),VLOOKUP($B352,'Justerad allokering'!$B$2:$AG$462,MATCH(T$2,'Justerad allokering'!$B$2:$AF$2,0),FALSE))</f>
        <v>0</v>
      </c>
      <c r="U352" s="28">
        <f>IF(ISERROR(1/VLOOKUP($B352,'Justerad allokering'!$B$2:$AG$462,MATCH(U$2,'Justerad allokering'!$B$2:$AF$2,0),FALSE)),VLOOKUP($B352,'Allokerad kvv'!$B$2:$AV$468,MATCH(U$2,'Allokerad kvv'!$B$2:$AV$2,0),FALSE),VLOOKUP($B352,'Justerad allokering'!$B$2:$AG$462,MATCH(U$2,'Justerad allokering'!$B$2:$AF$2,0),FALSE))</f>
        <v>0</v>
      </c>
      <c r="V352" s="28">
        <f>IF(ISERROR(1/VLOOKUP($B352,'Justerad allokering'!$B$2:$AG$462,MATCH(V$2,'Justerad allokering'!$B$2:$AF$2,0),FALSE)),VLOOKUP($B352,'Allokerad kvv'!$B$2:$AV$468,MATCH(V$2,'Allokerad kvv'!$B$2:$AV$2,0),FALSE),VLOOKUP($B352,'Justerad allokering'!$B$2:$AG$462,MATCH(V$2,'Justerad allokering'!$B$2:$AF$2,0),FALSE))</f>
        <v>0</v>
      </c>
      <c r="W352" s="28">
        <f>IF(ISERROR(1/VLOOKUP($B352,'Justerad allokering'!$B$2:$AG$462,MATCH(W$2,'Justerad allokering'!$B$2:$AF$2,0),FALSE)),VLOOKUP($B352,'Allokerad kvv'!$B$2:$AV$468,MATCH(W$2,'Allokerad kvv'!$B$2:$AV$2,0),FALSE),VLOOKUP($B352,'Justerad allokering'!$B$2:$AG$462,MATCH(W$2,'Justerad allokering'!$B$2:$AF$2,0),FALSE))</f>
        <v>0</v>
      </c>
      <c r="X352" s="28">
        <f>IF(ISERROR(1/VLOOKUP($B352,'Justerad allokering'!$B$2:$AG$462,MATCH(X$2,'Justerad allokering'!$B$2:$AF$2,0),FALSE)),VLOOKUP($B352,'Allokerad kvv'!$B$2:$AV$468,MATCH(X$2,'Allokerad kvv'!$B$2:$AV$2,0),FALSE),VLOOKUP($B352,'Justerad allokering'!$B$2:$AG$462,MATCH(X$2,'Justerad allokering'!$B$2:$AF$2,0),FALSE))</f>
        <v>0</v>
      </c>
      <c r="Y352" s="28">
        <f>IF(ISERROR(1/VLOOKUP($B352,'Justerad allokering'!$B$2:$AG$462,MATCH(Y$2,'Justerad allokering'!$B$2:$AF$2,0),FALSE)),VLOOKUP($B352,'Allokerad kvv'!$B$2:$AV$468,MATCH(Y$2,'Allokerad kvv'!$B$2:$AV$2,0),FALSE),VLOOKUP($B352,'Justerad allokering'!$B$2:$AG$462,MATCH(Y$2,'Justerad allokering'!$B$2:$AF$2,0),FALSE))</f>
        <v>0</v>
      </c>
      <c r="Z352" s="28">
        <f>IF(ISERROR(1/VLOOKUP($B352,'Justerad allokering'!$B$2:$AG$462,MATCH(Z$2,'Justerad allokering'!$B$2:$AF$2,0),FALSE)),VLOOKUP($B352,'Allokerad kvv'!$B$2:$AV$468,MATCH(Z$2,'Allokerad kvv'!$B$2:$AV$2,0),FALSE),VLOOKUP($B352,'Justerad allokering'!$B$2:$AG$462,MATCH(Z$2,'Justerad allokering'!$B$2:$AF$2,0),FALSE))</f>
        <v>0</v>
      </c>
      <c r="AA352" s="28"/>
      <c r="AB352" s="28"/>
      <c r="AE352">
        <f t="shared" si="15"/>
        <v>0</v>
      </c>
      <c r="AG352">
        <f t="shared" si="16"/>
        <v>0</v>
      </c>
      <c r="AH352">
        <f t="shared" si="17"/>
        <v>0</v>
      </c>
      <c r="AI352" s="55" t="str">
        <f>IF(AH352=0,"",AH352/VLOOKUP(B352,Kraftvärmeprod!$B$1:$BC$480,MATCH("Summa tillförd energi exklusive rökgaskondensering",Kraftvärmeprod!$B$1:$BC$1,0),FALSE))</f>
        <v/>
      </c>
    </row>
    <row r="353" spans="1:35" x14ac:dyDescent="0.35">
      <c r="A353" s="28" t="s">
        <v>474</v>
      </c>
      <c r="B353" s="28" t="s">
        <v>475</v>
      </c>
      <c r="C353" s="28">
        <f>IF(ISERROR(1/VLOOKUP($B353,'Justerad allokering'!$B$2:$AG$462,MATCH(C$2,'Justerad allokering'!$B$2:$AF$2,0),FALSE)),VLOOKUP($B353,'Allokerad kvv'!$B$2:$AV$468,MATCH(C$2,'Allokerad kvv'!$B$2:$AV$2,0),FALSE),VLOOKUP($B353,'Justerad allokering'!$B$2:$AG$462,MATCH(C$2,'Justerad allokering'!$B$2:$AF$2,0),FALSE))</f>
        <v>0</v>
      </c>
      <c r="D353" s="28">
        <f>IF(ISERROR(1/VLOOKUP($B353,'Justerad allokering'!$B$2:$AG$462,MATCH(D$2,'Justerad allokering'!$B$2:$AF$2,0),FALSE)),VLOOKUP($B353,'Allokerad kvv'!$B$2:$AV$468,MATCH(D$2,'Allokerad kvv'!$B$2:$AV$2,0),FALSE),VLOOKUP($B353,'Justerad allokering'!$B$2:$AG$462,MATCH(D$2,'Justerad allokering'!$B$2:$AF$2,0),FALSE))</f>
        <v>0</v>
      </c>
      <c r="E353" s="28">
        <f>IF(ISERROR(1/VLOOKUP($B353,'Justerad allokering'!$B$2:$AG$462,MATCH(E$2,'Justerad allokering'!$B$2:$AF$2,0),FALSE)),VLOOKUP($B353,'Allokerad kvv'!$B$2:$AV$468,MATCH(E$2,'Allokerad kvv'!$B$2:$AV$2,0),FALSE),VLOOKUP($B353,'Justerad allokering'!$B$2:$AG$462,MATCH(E$2,'Justerad allokering'!$B$2:$AF$2,0),FALSE))</f>
        <v>0</v>
      </c>
      <c r="F353" s="28">
        <f>IF(ISERROR(1/VLOOKUP($B353,'Justerad allokering'!$B$2:$AG$462,MATCH(F$2,'Justerad allokering'!$B$2:$AF$2,0),FALSE)),VLOOKUP($B353,'Allokerad kvv'!$B$2:$AV$468,MATCH(F$2,'Allokerad kvv'!$B$2:$AV$2,0),FALSE),VLOOKUP($B353,'Justerad allokering'!$B$2:$AG$462,MATCH(F$2,'Justerad allokering'!$B$2:$AF$2,0),FALSE))</f>
        <v>0</v>
      </c>
      <c r="G353" s="28">
        <f>IF(ISERROR(1/VLOOKUP($B353,'Justerad allokering'!$B$2:$AG$462,MATCH(G$2,'Justerad allokering'!$B$2:$AF$2,0),FALSE)),VLOOKUP($B353,'Allokerad kvv'!$B$2:$AV$468,MATCH(G$2,'Allokerad kvv'!$B$2:$AV$2,0),FALSE),VLOOKUP($B353,'Justerad allokering'!$B$2:$AG$462,MATCH(G$2,'Justerad allokering'!$B$2:$AF$2,0),FALSE))</f>
        <v>0</v>
      </c>
      <c r="H353" s="28">
        <f>IF(ISERROR(1/VLOOKUP($B353,'Justerad allokering'!$B$2:$AG$462,MATCH(H$2,'Justerad allokering'!$B$2:$AF$2,0),FALSE)),VLOOKUP($B353,'Allokerad kvv'!$B$2:$AV$468,MATCH(H$2,'Allokerad kvv'!$B$2:$AV$2,0),FALSE),VLOOKUP($B353,'Justerad allokering'!$B$2:$AG$462,MATCH(H$2,'Justerad allokering'!$B$2:$AF$2,0),FALSE))</f>
        <v>0</v>
      </c>
      <c r="I353" s="28">
        <f>IF(ISERROR(1/VLOOKUP($B353,'Justerad allokering'!$B$2:$AG$462,MATCH(I$2,'Justerad allokering'!$B$2:$AF$2,0),FALSE)),VLOOKUP($B353,'Allokerad kvv'!$B$2:$AV$468,MATCH(I$2,'Allokerad kvv'!$B$2:$AV$2,0),FALSE),VLOOKUP($B353,'Justerad allokering'!$B$2:$AG$462,MATCH(I$2,'Justerad allokering'!$B$2:$AF$2,0),FALSE))</f>
        <v>0</v>
      </c>
      <c r="J353" s="28">
        <f>IF(ISERROR(1/VLOOKUP($B353,'Justerad allokering'!$B$2:$AG$462,MATCH(J$2,'Justerad allokering'!$B$2:$AF$2,0),FALSE)),VLOOKUP($B353,'Allokerad kvv'!$B$2:$AV$468,MATCH(J$2,'Allokerad kvv'!$B$2:$AV$2,0),FALSE),VLOOKUP($B353,'Justerad allokering'!$B$2:$AG$462,MATCH(J$2,'Justerad allokering'!$B$2:$AF$2,0),FALSE))</f>
        <v>0</v>
      </c>
      <c r="K353" s="28">
        <f>IF(ISERROR(1/VLOOKUP($B353,'Justerad allokering'!$B$2:$AG$462,MATCH(K$2,'Justerad allokering'!$B$2:$AF$2,0),FALSE)),VLOOKUP($B353,'Allokerad kvv'!$B$2:$AV$468,MATCH(K$2,'Allokerad kvv'!$B$2:$AV$2,0),FALSE),VLOOKUP($B353,'Justerad allokering'!$B$2:$AG$462,MATCH(K$2,'Justerad allokering'!$B$2:$AF$2,0),FALSE))</f>
        <v>0</v>
      </c>
      <c r="L353" s="28">
        <f>IF(ISERROR(1/VLOOKUP($B353,'Justerad allokering'!$B$2:$AG$462,MATCH(L$2,'Justerad allokering'!$B$2:$AF$2,0),FALSE)),VLOOKUP($B353,'Allokerad kvv'!$B$2:$AV$468,MATCH(L$2,'Allokerad kvv'!$B$2:$AV$2,0),FALSE),VLOOKUP($B353,'Justerad allokering'!$B$2:$AG$462,MATCH(L$2,'Justerad allokering'!$B$2:$AF$2,0),FALSE))</f>
        <v>0</v>
      </c>
      <c r="M353" s="28">
        <f>IF(ISERROR(1/VLOOKUP($B353,'Justerad allokering'!$B$2:$AG$462,MATCH(M$2,'Justerad allokering'!$B$2:$AF$2,0),FALSE)),VLOOKUP($B353,'Allokerad kvv'!$B$2:$AV$468,MATCH(M$2,'Allokerad kvv'!$B$2:$AV$2,0),FALSE),VLOOKUP($B353,'Justerad allokering'!$B$2:$AG$462,MATCH(M$2,'Justerad allokering'!$B$2:$AF$2,0),FALSE))</f>
        <v>0</v>
      </c>
      <c r="N353" s="28">
        <f>IF(ISERROR(1/VLOOKUP($B353,'Justerad allokering'!$B$2:$AG$462,MATCH(N$2,'Justerad allokering'!$B$2:$AF$2,0),FALSE)),VLOOKUP($B353,'Allokerad kvv'!$B$2:$AV$468,MATCH(N$2,'Allokerad kvv'!$B$2:$AV$2,0),FALSE),VLOOKUP($B353,'Justerad allokering'!$B$2:$AG$462,MATCH(N$2,'Justerad allokering'!$B$2:$AF$2,0),FALSE))</f>
        <v>0</v>
      </c>
      <c r="O353" s="28">
        <f>IF(ISERROR(1/VLOOKUP($B353,'Justerad allokering'!$B$2:$AG$462,MATCH(O$2,'Justerad allokering'!$B$2:$AF$2,0),FALSE)),VLOOKUP($B353,'Allokerad kvv'!$B$2:$AV$468,MATCH(O$2,'Allokerad kvv'!$B$2:$AV$2,0),FALSE),VLOOKUP($B353,'Justerad allokering'!$B$2:$AG$462,MATCH(O$2,'Justerad allokering'!$B$2:$AF$2,0),FALSE))</f>
        <v>0</v>
      </c>
      <c r="P353" s="28">
        <f>IF(ISERROR(1/VLOOKUP($B353,'Justerad allokering'!$B$2:$AG$462,MATCH(P$2,'Justerad allokering'!$B$2:$AF$2,0),FALSE)),VLOOKUP($B353,'Allokerad kvv'!$B$2:$AV$468,MATCH(P$2,'Allokerad kvv'!$B$2:$AV$2,0),FALSE),VLOOKUP($B353,'Justerad allokering'!$B$2:$AG$462,MATCH(P$2,'Justerad allokering'!$B$2:$AF$2,0),FALSE))</f>
        <v>0</v>
      </c>
      <c r="Q353" s="28">
        <f>IF(ISERROR(1/VLOOKUP($B353,'Justerad allokering'!$B$2:$AG$462,MATCH(Q$2,'Justerad allokering'!$B$2:$AF$2,0),FALSE)),VLOOKUP($B353,'Allokerad kvv'!$B$2:$AV$468,MATCH(Q$2,'Allokerad kvv'!$B$2:$AV$2,0),FALSE),VLOOKUP($B353,'Justerad allokering'!$B$2:$AG$462,MATCH(Q$2,'Justerad allokering'!$B$2:$AF$2,0),FALSE))</f>
        <v>0</v>
      </c>
      <c r="R353" s="28">
        <f>IF(ISERROR(1/VLOOKUP($B353,'Justerad allokering'!$B$2:$AG$462,MATCH(R$2,'Justerad allokering'!$B$2:$AF$2,0),FALSE)),VLOOKUP($B353,'Allokerad kvv'!$B$2:$AV$468,MATCH(R$2,'Allokerad kvv'!$B$2:$AV$2,0),FALSE),VLOOKUP($B353,'Justerad allokering'!$B$2:$AG$462,MATCH(R$2,'Justerad allokering'!$B$2:$AF$2,0),FALSE))</f>
        <v>0</v>
      </c>
      <c r="S353" s="28">
        <f>IF(ISERROR(1/VLOOKUP($B353,'Justerad allokering'!$B$2:$AG$462,MATCH(S$2,'Justerad allokering'!$B$2:$AF$2,0),FALSE)),VLOOKUP($B353,'Allokerad kvv'!$B$2:$AV$468,MATCH(S$2,'Allokerad kvv'!$B$2:$AV$2,0),FALSE),VLOOKUP($B353,'Justerad allokering'!$B$2:$AG$462,MATCH(S$2,'Justerad allokering'!$B$2:$AF$2,0),FALSE))</f>
        <v>0</v>
      </c>
      <c r="T353" s="28">
        <f>IF(ISERROR(1/VLOOKUP($B353,'Justerad allokering'!$B$2:$AG$462,MATCH(T$2,'Justerad allokering'!$B$2:$AF$2,0),FALSE)),VLOOKUP($B353,'Allokerad kvv'!$B$2:$AV$468,MATCH(T$2,'Allokerad kvv'!$B$2:$AV$2,0),FALSE),VLOOKUP($B353,'Justerad allokering'!$B$2:$AG$462,MATCH(T$2,'Justerad allokering'!$B$2:$AF$2,0),FALSE))</f>
        <v>0</v>
      </c>
      <c r="U353" s="28">
        <f>IF(ISERROR(1/VLOOKUP($B353,'Justerad allokering'!$B$2:$AG$462,MATCH(U$2,'Justerad allokering'!$B$2:$AF$2,0),FALSE)),VLOOKUP($B353,'Allokerad kvv'!$B$2:$AV$468,MATCH(U$2,'Allokerad kvv'!$B$2:$AV$2,0),FALSE),VLOOKUP($B353,'Justerad allokering'!$B$2:$AG$462,MATCH(U$2,'Justerad allokering'!$B$2:$AF$2,0),FALSE))</f>
        <v>0</v>
      </c>
      <c r="V353" s="28">
        <f>IF(ISERROR(1/VLOOKUP($B353,'Justerad allokering'!$B$2:$AG$462,MATCH(V$2,'Justerad allokering'!$B$2:$AF$2,0),FALSE)),VLOOKUP($B353,'Allokerad kvv'!$B$2:$AV$468,MATCH(V$2,'Allokerad kvv'!$B$2:$AV$2,0),FALSE),VLOOKUP($B353,'Justerad allokering'!$B$2:$AG$462,MATCH(V$2,'Justerad allokering'!$B$2:$AF$2,0),FALSE))</f>
        <v>0</v>
      </c>
      <c r="W353" s="28">
        <f>IF(ISERROR(1/VLOOKUP($B353,'Justerad allokering'!$B$2:$AG$462,MATCH(W$2,'Justerad allokering'!$B$2:$AF$2,0),FALSE)),VLOOKUP($B353,'Allokerad kvv'!$B$2:$AV$468,MATCH(W$2,'Allokerad kvv'!$B$2:$AV$2,0),FALSE),VLOOKUP($B353,'Justerad allokering'!$B$2:$AG$462,MATCH(W$2,'Justerad allokering'!$B$2:$AF$2,0),FALSE))</f>
        <v>0</v>
      </c>
      <c r="X353" s="28">
        <f>IF(ISERROR(1/VLOOKUP($B353,'Justerad allokering'!$B$2:$AG$462,MATCH(X$2,'Justerad allokering'!$B$2:$AF$2,0),FALSE)),VLOOKUP($B353,'Allokerad kvv'!$B$2:$AV$468,MATCH(X$2,'Allokerad kvv'!$B$2:$AV$2,0),FALSE),VLOOKUP($B353,'Justerad allokering'!$B$2:$AG$462,MATCH(X$2,'Justerad allokering'!$B$2:$AF$2,0),FALSE))</f>
        <v>0</v>
      </c>
      <c r="Y353" s="28">
        <f>IF(ISERROR(1/VLOOKUP($B353,'Justerad allokering'!$B$2:$AG$462,MATCH(Y$2,'Justerad allokering'!$B$2:$AF$2,0),FALSE)),VLOOKUP($B353,'Allokerad kvv'!$B$2:$AV$468,MATCH(Y$2,'Allokerad kvv'!$B$2:$AV$2,0),FALSE),VLOOKUP($B353,'Justerad allokering'!$B$2:$AG$462,MATCH(Y$2,'Justerad allokering'!$B$2:$AF$2,0),FALSE))</f>
        <v>0</v>
      </c>
      <c r="Z353" s="28">
        <f>IF(ISERROR(1/VLOOKUP($B353,'Justerad allokering'!$B$2:$AG$462,MATCH(Z$2,'Justerad allokering'!$B$2:$AF$2,0),FALSE)),VLOOKUP($B353,'Allokerad kvv'!$B$2:$AV$468,MATCH(Z$2,'Allokerad kvv'!$B$2:$AV$2,0),FALSE),VLOOKUP($B353,'Justerad allokering'!$B$2:$AG$462,MATCH(Z$2,'Justerad allokering'!$B$2:$AF$2,0),FALSE))</f>
        <v>0</v>
      </c>
      <c r="AA353" s="28"/>
      <c r="AB353" s="28"/>
      <c r="AE353">
        <f t="shared" si="15"/>
        <v>0</v>
      </c>
      <c r="AG353">
        <f t="shared" si="16"/>
        <v>0</v>
      </c>
      <c r="AH353">
        <f t="shared" si="17"/>
        <v>0</v>
      </c>
      <c r="AI353" s="55" t="str">
        <f>IF(AH353=0,"",AH353/VLOOKUP(B353,Kraftvärmeprod!$B$1:$BC$480,MATCH("Summa tillförd energi exklusive rökgaskondensering",Kraftvärmeprod!$B$1:$BC$1,0),FALSE))</f>
        <v/>
      </c>
    </row>
    <row r="354" spans="1:35" x14ac:dyDescent="0.35">
      <c r="A354" s="28" t="s">
        <v>474</v>
      </c>
      <c r="B354" s="28" t="s">
        <v>476</v>
      </c>
      <c r="C354" s="28">
        <f>IF(ISERROR(1/VLOOKUP($B354,'Justerad allokering'!$B$2:$AG$462,MATCH(C$2,'Justerad allokering'!$B$2:$AF$2,0),FALSE)),VLOOKUP($B354,'Allokerad kvv'!$B$2:$AV$468,MATCH(C$2,'Allokerad kvv'!$B$2:$AV$2,0),FALSE),VLOOKUP($B354,'Justerad allokering'!$B$2:$AG$462,MATCH(C$2,'Justerad allokering'!$B$2:$AF$2,0),FALSE))</f>
        <v>0</v>
      </c>
      <c r="D354" s="28">
        <f>IF(ISERROR(1/VLOOKUP($B354,'Justerad allokering'!$B$2:$AG$462,MATCH(D$2,'Justerad allokering'!$B$2:$AF$2,0),FALSE)),VLOOKUP($B354,'Allokerad kvv'!$B$2:$AV$468,MATCH(D$2,'Allokerad kvv'!$B$2:$AV$2,0),FALSE),VLOOKUP($B354,'Justerad allokering'!$B$2:$AG$462,MATCH(D$2,'Justerad allokering'!$B$2:$AF$2,0),FALSE))</f>
        <v>0</v>
      </c>
      <c r="E354" s="28">
        <f>IF(ISERROR(1/VLOOKUP($B354,'Justerad allokering'!$B$2:$AG$462,MATCH(E$2,'Justerad allokering'!$B$2:$AF$2,0),FALSE)),VLOOKUP($B354,'Allokerad kvv'!$B$2:$AV$468,MATCH(E$2,'Allokerad kvv'!$B$2:$AV$2,0),FALSE),VLOOKUP($B354,'Justerad allokering'!$B$2:$AG$462,MATCH(E$2,'Justerad allokering'!$B$2:$AF$2,0),FALSE))</f>
        <v>0</v>
      </c>
      <c r="F354" s="28">
        <f>IF(ISERROR(1/VLOOKUP($B354,'Justerad allokering'!$B$2:$AG$462,MATCH(F$2,'Justerad allokering'!$B$2:$AF$2,0),FALSE)),VLOOKUP($B354,'Allokerad kvv'!$B$2:$AV$468,MATCH(F$2,'Allokerad kvv'!$B$2:$AV$2,0),FALSE),VLOOKUP($B354,'Justerad allokering'!$B$2:$AG$462,MATCH(F$2,'Justerad allokering'!$B$2:$AF$2,0),FALSE))</f>
        <v>0</v>
      </c>
      <c r="G354" s="28">
        <f>IF(ISERROR(1/VLOOKUP($B354,'Justerad allokering'!$B$2:$AG$462,MATCH(G$2,'Justerad allokering'!$B$2:$AF$2,0),FALSE)),VLOOKUP($B354,'Allokerad kvv'!$B$2:$AV$468,MATCH(G$2,'Allokerad kvv'!$B$2:$AV$2,0),FALSE),VLOOKUP($B354,'Justerad allokering'!$B$2:$AG$462,MATCH(G$2,'Justerad allokering'!$B$2:$AF$2,0),FALSE))</f>
        <v>2.04529E-2</v>
      </c>
      <c r="H354" s="28">
        <f>IF(ISERROR(1/VLOOKUP($B354,'Justerad allokering'!$B$2:$AG$462,MATCH(H$2,'Justerad allokering'!$B$2:$AF$2,0),FALSE)),VLOOKUP($B354,'Allokerad kvv'!$B$2:$AV$468,MATCH(H$2,'Allokerad kvv'!$B$2:$AV$2,0),FALSE),VLOOKUP($B354,'Justerad allokering'!$B$2:$AG$462,MATCH(H$2,'Justerad allokering'!$B$2:$AF$2,0),FALSE))</f>
        <v>0</v>
      </c>
      <c r="I354" s="28">
        <f>IF(ISERROR(1/VLOOKUP($B354,'Justerad allokering'!$B$2:$AG$462,MATCH(I$2,'Justerad allokering'!$B$2:$AF$2,0),FALSE)),VLOOKUP($B354,'Allokerad kvv'!$B$2:$AV$468,MATCH(I$2,'Allokerad kvv'!$B$2:$AV$2,0),FALSE),VLOOKUP($B354,'Justerad allokering'!$B$2:$AG$462,MATCH(I$2,'Justerad allokering'!$B$2:$AF$2,0),FALSE))</f>
        <v>0</v>
      </c>
      <c r="J354" s="28">
        <f>IF(ISERROR(1/VLOOKUP($B354,'Justerad allokering'!$B$2:$AG$462,MATCH(J$2,'Justerad allokering'!$B$2:$AF$2,0),FALSE)),VLOOKUP($B354,'Allokerad kvv'!$B$2:$AV$468,MATCH(J$2,'Allokerad kvv'!$B$2:$AV$2,0),FALSE),VLOOKUP($B354,'Justerad allokering'!$B$2:$AG$462,MATCH(J$2,'Justerad allokering'!$B$2:$AF$2,0),FALSE))</f>
        <v>0.74934500000000004</v>
      </c>
      <c r="K354" s="28">
        <f>IF(ISERROR(1/VLOOKUP($B354,'Justerad allokering'!$B$2:$AG$462,MATCH(K$2,'Justerad allokering'!$B$2:$AF$2,0),FALSE)),VLOOKUP($B354,'Allokerad kvv'!$B$2:$AV$468,MATCH(K$2,'Allokerad kvv'!$B$2:$AV$2,0),FALSE),VLOOKUP($B354,'Justerad allokering'!$B$2:$AG$462,MATCH(K$2,'Justerad allokering'!$B$2:$AF$2,0),FALSE))</f>
        <v>1.6988700000000001</v>
      </c>
      <c r="L354" s="28">
        <f>IF(ISERROR(1/VLOOKUP($B354,'Justerad allokering'!$B$2:$AG$462,MATCH(L$2,'Justerad allokering'!$B$2:$AF$2,0),FALSE)),VLOOKUP($B354,'Allokerad kvv'!$B$2:$AV$468,MATCH(L$2,'Allokerad kvv'!$B$2:$AV$2,0),FALSE),VLOOKUP($B354,'Justerad allokering'!$B$2:$AG$462,MATCH(L$2,'Justerad allokering'!$B$2:$AF$2,0),FALSE))</f>
        <v>0</v>
      </c>
      <c r="M354" s="28">
        <f>IF(ISERROR(1/VLOOKUP($B354,'Justerad allokering'!$B$2:$AG$462,MATCH(M$2,'Justerad allokering'!$B$2:$AF$2,0),FALSE)),VLOOKUP($B354,'Allokerad kvv'!$B$2:$AV$468,MATCH(M$2,'Allokerad kvv'!$B$2:$AV$2,0),FALSE),VLOOKUP($B354,'Justerad allokering'!$B$2:$AG$462,MATCH(M$2,'Justerad allokering'!$B$2:$AF$2,0),FALSE))</f>
        <v>89.296899999999994</v>
      </c>
      <c r="N354" s="28">
        <f>IF(ISERROR(1/VLOOKUP($B354,'Justerad allokering'!$B$2:$AG$462,MATCH(N$2,'Justerad allokering'!$B$2:$AF$2,0),FALSE)),VLOOKUP($B354,'Allokerad kvv'!$B$2:$AV$468,MATCH(N$2,'Allokerad kvv'!$B$2:$AV$2,0),FALSE),VLOOKUP($B354,'Justerad allokering'!$B$2:$AG$462,MATCH(N$2,'Justerad allokering'!$B$2:$AF$2,0),FALSE))</f>
        <v>0</v>
      </c>
      <c r="O354" s="28">
        <f>IF(ISERROR(1/VLOOKUP($B354,'Justerad allokering'!$B$2:$AG$462,MATCH(O$2,'Justerad allokering'!$B$2:$AF$2,0),FALSE)),VLOOKUP($B354,'Allokerad kvv'!$B$2:$AV$468,MATCH(O$2,'Allokerad kvv'!$B$2:$AV$2,0),FALSE),VLOOKUP($B354,'Justerad allokering'!$B$2:$AG$462,MATCH(O$2,'Justerad allokering'!$B$2:$AF$2,0),FALSE))</f>
        <v>0</v>
      </c>
      <c r="P354" s="28">
        <f>IF(ISERROR(1/VLOOKUP($B354,'Justerad allokering'!$B$2:$AG$462,MATCH(P$2,'Justerad allokering'!$B$2:$AF$2,0),FALSE)),VLOOKUP($B354,'Allokerad kvv'!$B$2:$AV$468,MATCH(P$2,'Allokerad kvv'!$B$2:$AV$2,0),FALSE),VLOOKUP($B354,'Justerad allokering'!$B$2:$AG$462,MATCH(P$2,'Justerad allokering'!$B$2:$AF$2,0),FALSE))</f>
        <v>0.124891</v>
      </c>
      <c r="Q354" s="28">
        <f>IF(ISERROR(1/VLOOKUP($B354,'Justerad allokering'!$B$2:$AG$462,MATCH(Q$2,'Justerad allokering'!$B$2:$AF$2,0),FALSE)),VLOOKUP($B354,'Allokerad kvv'!$B$2:$AV$468,MATCH(Q$2,'Allokerad kvv'!$B$2:$AV$2,0),FALSE),VLOOKUP($B354,'Justerad allokering'!$B$2:$AG$462,MATCH(Q$2,'Justerad allokering'!$B$2:$AF$2,0),FALSE))</f>
        <v>0</v>
      </c>
      <c r="R354" s="28">
        <f>IF(ISERROR(1/VLOOKUP($B354,'Justerad allokering'!$B$2:$AG$462,MATCH(R$2,'Justerad allokering'!$B$2:$AF$2,0),FALSE)),VLOOKUP($B354,'Allokerad kvv'!$B$2:$AV$468,MATCH(R$2,'Allokerad kvv'!$B$2:$AV$2,0),FALSE),VLOOKUP($B354,'Justerad allokering'!$B$2:$AG$462,MATCH(R$2,'Justerad allokering'!$B$2:$AF$2,0),FALSE))</f>
        <v>0</v>
      </c>
      <c r="S354" s="28">
        <f>IF(ISERROR(1/VLOOKUP($B354,'Justerad allokering'!$B$2:$AG$462,MATCH(S$2,'Justerad allokering'!$B$2:$AF$2,0),FALSE)),VLOOKUP($B354,'Allokerad kvv'!$B$2:$AV$468,MATCH(S$2,'Allokerad kvv'!$B$2:$AV$2,0),FALSE),VLOOKUP($B354,'Justerad allokering'!$B$2:$AG$462,MATCH(S$2,'Justerad allokering'!$B$2:$AF$2,0),FALSE))</f>
        <v>0</v>
      </c>
      <c r="T354" s="28">
        <f>IF(ISERROR(1/VLOOKUP($B354,'Justerad allokering'!$B$2:$AG$462,MATCH(T$2,'Justerad allokering'!$B$2:$AF$2,0),FALSE)),VLOOKUP($B354,'Allokerad kvv'!$B$2:$AV$468,MATCH(T$2,'Allokerad kvv'!$B$2:$AV$2,0),FALSE),VLOOKUP($B354,'Justerad allokering'!$B$2:$AG$462,MATCH(T$2,'Justerad allokering'!$B$2:$AF$2,0),FALSE))</f>
        <v>0</v>
      </c>
      <c r="U354" s="28">
        <f>IF(ISERROR(1/VLOOKUP($B354,'Justerad allokering'!$B$2:$AG$462,MATCH(U$2,'Justerad allokering'!$B$2:$AF$2,0),FALSE)),VLOOKUP($B354,'Allokerad kvv'!$B$2:$AV$468,MATCH(U$2,'Allokerad kvv'!$B$2:$AV$2,0),FALSE),VLOOKUP($B354,'Justerad allokering'!$B$2:$AG$462,MATCH(U$2,'Justerad allokering'!$B$2:$AF$2,0),FALSE))</f>
        <v>0</v>
      </c>
      <c r="V354" s="28">
        <f>IF(ISERROR(1/VLOOKUP($B354,'Justerad allokering'!$B$2:$AG$462,MATCH(V$2,'Justerad allokering'!$B$2:$AF$2,0),FALSE)),VLOOKUP($B354,'Allokerad kvv'!$B$2:$AV$468,MATCH(V$2,'Allokerad kvv'!$B$2:$AV$2,0),FALSE),VLOOKUP($B354,'Justerad allokering'!$B$2:$AG$462,MATCH(V$2,'Justerad allokering'!$B$2:$AF$2,0),FALSE))</f>
        <v>0</v>
      </c>
      <c r="W354" s="28">
        <f>IF(ISERROR(1/VLOOKUP($B354,'Justerad allokering'!$B$2:$AG$462,MATCH(W$2,'Justerad allokering'!$B$2:$AF$2,0),FALSE)),VLOOKUP($B354,'Allokerad kvv'!$B$2:$AV$468,MATCH(W$2,'Allokerad kvv'!$B$2:$AV$2,0),FALSE),VLOOKUP($B354,'Justerad allokering'!$B$2:$AG$462,MATCH(W$2,'Justerad allokering'!$B$2:$AF$2,0),FALSE))</f>
        <v>0</v>
      </c>
      <c r="X354" s="28">
        <f>IF(ISERROR(1/VLOOKUP($B354,'Justerad allokering'!$B$2:$AG$462,MATCH(X$2,'Justerad allokering'!$B$2:$AF$2,0),FALSE)),VLOOKUP($B354,'Allokerad kvv'!$B$2:$AV$468,MATCH(X$2,'Allokerad kvv'!$B$2:$AV$2,0),FALSE),VLOOKUP($B354,'Justerad allokering'!$B$2:$AG$462,MATCH(X$2,'Justerad allokering'!$B$2:$AF$2,0),FALSE))</f>
        <v>0.20452899999999999</v>
      </c>
      <c r="Y354" s="28">
        <f>IF(ISERROR(1/VLOOKUP($B354,'Justerad allokering'!$B$2:$AG$462,MATCH(Y$2,'Justerad allokering'!$B$2:$AF$2,0),FALSE)),VLOOKUP($B354,'Allokerad kvv'!$B$2:$AV$468,MATCH(Y$2,'Allokerad kvv'!$B$2:$AV$2,0),FALSE),VLOOKUP($B354,'Justerad allokering'!$B$2:$AG$462,MATCH(Y$2,'Justerad allokering'!$B$2:$AF$2,0),FALSE))</f>
        <v>0</v>
      </c>
      <c r="Z354" s="28">
        <f>IF(ISERROR(1/VLOOKUP($B354,'Justerad allokering'!$B$2:$AG$462,MATCH(Z$2,'Justerad allokering'!$B$2:$AF$2,0),FALSE)),VLOOKUP($B354,'Allokerad kvv'!$B$2:$AV$468,MATCH(Z$2,'Allokerad kvv'!$B$2:$AV$2,0),FALSE),VLOOKUP($B354,'Justerad allokering'!$B$2:$AG$462,MATCH(Z$2,'Justerad allokering'!$B$2:$AF$2,0),FALSE))</f>
        <v>6.2445399999999998E-2</v>
      </c>
      <c r="AA354" s="28"/>
      <c r="AB354" s="28"/>
      <c r="AE354">
        <f t="shared" si="15"/>
        <v>92.157433299999994</v>
      </c>
      <c r="AG354">
        <f t="shared" si="16"/>
        <v>90.458563299999994</v>
      </c>
      <c r="AH354">
        <f t="shared" si="17"/>
        <v>90.458563299999994</v>
      </c>
      <c r="AI354" s="55">
        <f>IF(AH354=0,"",AH354/VLOOKUP(B354,Kraftvärmeprod!$B$1:$BC$480,MATCH("Summa tillförd energi exklusive rökgaskondensering",Kraftvärmeprod!$B$1:$BC$1,0),FALSE))</f>
        <v>0.62458443209279835</v>
      </c>
    </row>
    <row r="355" spans="1:35" x14ac:dyDescent="0.35">
      <c r="A355" s="28" t="s">
        <v>474</v>
      </c>
      <c r="B355" s="28" t="s">
        <v>477</v>
      </c>
      <c r="C355" s="28">
        <f>IF(ISERROR(1/VLOOKUP($B355,'Justerad allokering'!$B$2:$AG$462,MATCH(C$2,'Justerad allokering'!$B$2:$AF$2,0),FALSE)),VLOOKUP($B355,'Allokerad kvv'!$B$2:$AV$468,MATCH(C$2,'Allokerad kvv'!$B$2:$AV$2,0),FALSE),VLOOKUP($B355,'Justerad allokering'!$B$2:$AG$462,MATCH(C$2,'Justerad allokering'!$B$2:$AF$2,0),FALSE))</f>
        <v>0</v>
      </c>
      <c r="D355" s="28">
        <f>IF(ISERROR(1/VLOOKUP($B355,'Justerad allokering'!$B$2:$AG$462,MATCH(D$2,'Justerad allokering'!$B$2:$AF$2,0),FALSE)),VLOOKUP($B355,'Allokerad kvv'!$B$2:$AV$468,MATCH(D$2,'Allokerad kvv'!$B$2:$AV$2,0),FALSE),VLOOKUP($B355,'Justerad allokering'!$B$2:$AG$462,MATCH(D$2,'Justerad allokering'!$B$2:$AF$2,0),FALSE))</f>
        <v>0</v>
      </c>
      <c r="E355" s="28">
        <f>IF(ISERROR(1/VLOOKUP($B355,'Justerad allokering'!$B$2:$AG$462,MATCH(E$2,'Justerad allokering'!$B$2:$AF$2,0),FALSE)),VLOOKUP($B355,'Allokerad kvv'!$B$2:$AV$468,MATCH(E$2,'Allokerad kvv'!$B$2:$AV$2,0),FALSE),VLOOKUP($B355,'Justerad allokering'!$B$2:$AG$462,MATCH(E$2,'Justerad allokering'!$B$2:$AF$2,0),FALSE))</f>
        <v>0</v>
      </c>
      <c r="F355" s="28">
        <f>IF(ISERROR(1/VLOOKUP($B355,'Justerad allokering'!$B$2:$AG$462,MATCH(F$2,'Justerad allokering'!$B$2:$AF$2,0),FALSE)),VLOOKUP($B355,'Allokerad kvv'!$B$2:$AV$468,MATCH(F$2,'Allokerad kvv'!$B$2:$AV$2,0),FALSE),VLOOKUP($B355,'Justerad allokering'!$B$2:$AG$462,MATCH(F$2,'Justerad allokering'!$B$2:$AF$2,0),FALSE))</f>
        <v>0</v>
      </c>
      <c r="G355" s="28">
        <f>IF(ISERROR(1/VLOOKUP($B355,'Justerad allokering'!$B$2:$AG$462,MATCH(G$2,'Justerad allokering'!$B$2:$AF$2,0),FALSE)),VLOOKUP($B355,'Allokerad kvv'!$B$2:$AV$468,MATCH(G$2,'Allokerad kvv'!$B$2:$AV$2,0),FALSE),VLOOKUP($B355,'Justerad allokering'!$B$2:$AG$462,MATCH(G$2,'Justerad allokering'!$B$2:$AF$2,0),FALSE))</f>
        <v>0</v>
      </c>
      <c r="H355" s="28">
        <f>IF(ISERROR(1/VLOOKUP($B355,'Justerad allokering'!$B$2:$AG$462,MATCH(H$2,'Justerad allokering'!$B$2:$AF$2,0),FALSE)),VLOOKUP($B355,'Allokerad kvv'!$B$2:$AV$468,MATCH(H$2,'Allokerad kvv'!$B$2:$AV$2,0),FALSE),VLOOKUP($B355,'Justerad allokering'!$B$2:$AG$462,MATCH(H$2,'Justerad allokering'!$B$2:$AF$2,0),FALSE))</f>
        <v>0</v>
      </c>
      <c r="I355" s="28">
        <f>IF(ISERROR(1/VLOOKUP($B355,'Justerad allokering'!$B$2:$AG$462,MATCH(I$2,'Justerad allokering'!$B$2:$AF$2,0),FALSE)),VLOOKUP($B355,'Allokerad kvv'!$B$2:$AV$468,MATCH(I$2,'Allokerad kvv'!$B$2:$AV$2,0),FALSE),VLOOKUP($B355,'Justerad allokering'!$B$2:$AG$462,MATCH(I$2,'Justerad allokering'!$B$2:$AF$2,0),FALSE))</f>
        <v>0</v>
      </c>
      <c r="J355" s="28">
        <f>IF(ISERROR(1/VLOOKUP($B355,'Justerad allokering'!$B$2:$AG$462,MATCH(J$2,'Justerad allokering'!$B$2:$AF$2,0),FALSE)),VLOOKUP($B355,'Allokerad kvv'!$B$2:$AV$468,MATCH(J$2,'Allokerad kvv'!$B$2:$AV$2,0),FALSE),VLOOKUP($B355,'Justerad allokering'!$B$2:$AG$462,MATCH(J$2,'Justerad allokering'!$B$2:$AF$2,0),FALSE))</f>
        <v>0</v>
      </c>
      <c r="K355" s="28">
        <f>IF(ISERROR(1/VLOOKUP($B355,'Justerad allokering'!$B$2:$AG$462,MATCH(K$2,'Justerad allokering'!$B$2:$AF$2,0),FALSE)),VLOOKUP($B355,'Allokerad kvv'!$B$2:$AV$468,MATCH(K$2,'Allokerad kvv'!$B$2:$AV$2,0),FALSE),VLOOKUP($B355,'Justerad allokering'!$B$2:$AG$462,MATCH(K$2,'Justerad allokering'!$B$2:$AF$2,0),FALSE))</f>
        <v>0</v>
      </c>
      <c r="L355" s="28">
        <f>IF(ISERROR(1/VLOOKUP($B355,'Justerad allokering'!$B$2:$AG$462,MATCH(L$2,'Justerad allokering'!$B$2:$AF$2,0),FALSE)),VLOOKUP($B355,'Allokerad kvv'!$B$2:$AV$468,MATCH(L$2,'Allokerad kvv'!$B$2:$AV$2,0),FALSE),VLOOKUP($B355,'Justerad allokering'!$B$2:$AG$462,MATCH(L$2,'Justerad allokering'!$B$2:$AF$2,0),FALSE))</f>
        <v>0</v>
      </c>
      <c r="M355" s="28">
        <f>IF(ISERROR(1/VLOOKUP($B355,'Justerad allokering'!$B$2:$AG$462,MATCH(M$2,'Justerad allokering'!$B$2:$AF$2,0),FALSE)),VLOOKUP($B355,'Allokerad kvv'!$B$2:$AV$468,MATCH(M$2,'Allokerad kvv'!$B$2:$AV$2,0),FALSE),VLOOKUP($B355,'Justerad allokering'!$B$2:$AG$462,MATCH(M$2,'Justerad allokering'!$B$2:$AF$2,0),FALSE))</f>
        <v>0</v>
      </c>
      <c r="N355" s="28">
        <f>IF(ISERROR(1/VLOOKUP($B355,'Justerad allokering'!$B$2:$AG$462,MATCH(N$2,'Justerad allokering'!$B$2:$AF$2,0),FALSE)),VLOOKUP($B355,'Allokerad kvv'!$B$2:$AV$468,MATCH(N$2,'Allokerad kvv'!$B$2:$AV$2,0),FALSE),VLOOKUP($B355,'Justerad allokering'!$B$2:$AG$462,MATCH(N$2,'Justerad allokering'!$B$2:$AF$2,0),FALSE))</f>
        <v>0</v>
      </c>
      <c r="O355" s="28">
        <f>IF(ISERROR(1/VLOOKUP($B355,'Justerad allokering'!$B$2:$AG$462,MATCH(O$2,'Justerad allokering'!$B$2:$AF$2,0),FALSE)),VLOOKUP($B355,'Allokerad kvv'!$B$2:$AV$468,MATCH(O$2,'Allokerad kvv'!$B$2:$AV$2,0),FALSE),VLOOKUP($B355,'Justerad allokering'!$B$2:$AG$462,MATCH(O$2,'Justerad allokering'!$B$2:$AF$2,0),FALSE))</f>
        <v>0</v>
      </c>
      <c r="P355" s="28">
        <f>IF(ISERROR(1/VLOOKUP($B355,'Justerad allokering'!$B$2:$AG$462,MATCH(P$2,'Justerad allokering'!$B$2:$AF$2,0),FALSE)),VLOOKUP($B355,'Allokerad kvv'!$B$2:$AV$468,MATCH(P$2,'Allokerad kvv'!$B$2:$AV$2,0),FALSE),VLOOKUP($B355,'Justerad allokering'!$B$2:$AG$462,MATCH(P$2,'Justerad allokering'!$B$2:$AF$2,0),FALSE))</f>
        <v>0</v>
      </c>
      <c r="Q355" s="28">
        <f>IF(ISERROR(1/VLOOKUP($B355,'Justerad allokering'!$B$2:$AG$462,MATCH(Q$2,'Justerad allokering'!$B$2:$AF$2,0),FALSE)),VLOOKUP($B355,'Allokerad kvv'!$B$2:$AV$468,MATCH(Q$2,'Allokerad kvv'!$B$2:$AV$2,0),FALSE),VLOOKUP($B355,'Justerad allokering'!$B$2:$AG$462,MATCH(Q$2,'Justerad allokering'!$B$2:$AF$2,0),FALSE))</f>
        <v>0</v>
      </c>
      <c r="R355" s="28">
        <f>IF(ISERROR(1/VLOOKUP($B355,'Justerad allokering'!$B$2:$AG$462,MATCH(R$2,'Justerad allokering'!$B$2:$AF$2,0),FALSE)),VLOOKUP($B355,'Allokerad kvv'!$B$2:$AV$468,MATCH(R$2,'Allokerad kvv'!$B$2:$AV$2,0),FALSE),VLOOKUP($B355,'Justerad allokering'!$B$2:$AG$462,MATCH(R$2,'Justerad allokering'!$B$2:$AF$2,0),FALSE))</f>
        <v>0</v>
      </c>
      <c r="S355" s="28">
        <f>IF(ISERROR(1/VLOOKUP($B355,'Justerad allokering'!$B$2:$AG$462,MATCH(S$2,'Justerad allokering'!$B$2:$AF$2,0),FALSE)),VLOOKUP($B355,'Allokerad kvv'!$B$2:$AV$468,MATCH(S$2,'Allokerad kvv'!$B$2:$AV$2,0),FALSE),VLOOKUP($B355,'Justerad allokering'!$B$2:$AG$462,MATCH(S$2,'Justerad allokering'!$B$2:$AF$2,0),FALSE))</f>
        <v>0</v>
      </c>
      <c r="T355" s="28">
        <f>IF(ISERROR(1/VLOOKUP($B355,'Justerad allokering'!$B$2:$AG$462,MATCH(T$2,'Justerad allokering'!$B$2:$AF$2,0),FALSE)),VLOOKUP($B355,'Allokerad kvv'!$B$2:$AV$468,MATCH(T$2,'Allokerad kvv'!$B$2:$AV$2,0),FALSE),VLOOKUP($B355,'Justerad allokering'!$B$2:$AG$462,MATCH(T$2,'Justerad allokering'!$B$2:$AF$2,0),FALSE))</f>
        <v>0</v>
      </c>
      <c r="U355" s="28">
        <f>IF(ISERROR(1/VLOOKUP($B355,'Justerad allokering'!$B$2:$AG$462,MATCH(U$2,'Justerad allokering'!$B$2:$AF$2,0),FALSE)),VLOOKUP($B355,'Allokerad kvv'!$B$2:$AV$468,MATCH(U$2,'Allokerad kvv'!$B$2:$AV$2,0),FALSE),VLOOKUP($B355,'Justerad allokering'!$B$2:$AG$462,MATCH(U$2,'Justerad allokering'!$B$2:$AF$2,0),FALSE))</f>
        <v>0</v>
      </c>
      <c r="V355" s="28">
        <f>IF(ISERROR(1/VLOOKUP($B355,'Justerad allokering'!$B$2:$AG$462,MATCH(V$2,'Justerad allokering'!$B$2:$AF$2,0),FALSE)),VLOOKUP($B355,'Allokerad kvv'!$B$2:$AV$468,MATCH(V$2,'Allokerad kvv'!$B$2:$AV$2,0),FALSE),VLOOKUP($B355,'Justerad allokering'!$B$2:$AG$462,MATCH(V$2,'Justerad allokering'!$B$2:$AF$2,0),FALSE))</f>
        <v>0</v>
      </c>
      <c r="W355" s="28">
        <f>IF(ISERROR(1/VLOOKUP($B355,'Justerad allokering'!$B$2:$AG$462,MATCH(W$2,'Justerad allokering'!$B$2:$AF$2,0),FALSE)),VLOOKUP($B355,'Allokerad kvv'!$B$2:$AV$468,MATCH(W$2,'Allokerad kvv'!$B$2:$AV$2,0),FALSE),VLOOKUP($B355,'Justerad allokering'!$B$2:$AG$462,MATCH(W$2,'Justerad allokering'!$B$2:$AF$2,0),FALSE))</f>
        <v>0</v>
      </c>
      <c r="X355" s="28">
        <f>IF(ISERROR(1/VLOOKUP($B355,'Justerad allokering'!$B$2:$AG$462,MATCH(X$2,'Justerad allokering'!$B$2:$AF$2,0),FALSE)),VLOOKUP($B355,'Allokerad kvv'!$B$2:$AV$468,MATCH(X$2,'Allokerad kvv'!$B$2:$AV$2,0),FALSE),VLOOKUP($B355,'Justerad allokering'!$B$2:$AG$462,MATCH(X$2,'Justerad allokering'!$B$2:$AF$2,0),FALSE))</f>
        <v>0</v>
      </c>
      <c r="Y355" s="28">
        <f>IF(ISERROR(1/VLOOKUP($B355,'Justerad allokering'!$B$2:$AG$462,MATCH(Y$2,'Justerad allokering'!$B$2:$AF$2,0),FALSE)),VLOOKUP($B355,'Allokerad kvv'!$B$2:$AV$468,MATCH(Y$2,'Allokerad kvv'!$B$2:$AV$2,0),FALSE),VLOOKUP($B355,'Justerad allokering'!$B$2:$AG$462,MATCH(Y$2,'Justerad allokering'!$B$2:$AF$2,0),FALSE))</f>
        <v>0</v>
      </c>
      <c r="Z355" s="28">
        <f>IF(ISERROR(1/VLOOKUP($B355,'Justerad allokering'!$B$2:$AG$462,MATCH(Z$2,'Justerad allokering'!$B$2:$AF$2,0),FALSE)),VLOOKUP($B355,'Allokerad kvv'!$B$2:$AV$468,MATCH(Z$2,'Allokerad kvv'!$B$2:$AV$2,0),FALSE),VLOOKUP($B355,'Justerad allokering'!$B$2:$AG$462,MATCH(Z$2,'Justerad allokering'!$B$2:$AF$2,0),FALSE))</f>
        <v>0</v>
      </c>
      <c r="AA355" s="28"/>
      <c r="AB355" s="28"/>
      <c r="AE355">
        <f t="shared" si="15"/>
        <v>0</v>
      </c>
      <c r="AG355">
        <f t="shared" si="16"/>
        <v>0</v>
      </c>
      <c r="AH355">
        <f t="shared" si="17"/>
        <v>0</v>
      </c>
      <c r="AI355" s="55" t="str">
        <f>IF(AH355=0,"",AH355/VLOOKUP(B355,Kraftvärmeprod!$B$1:$BC$480,MATCH("Summa tillförd energi exklusive rökgaskondensering",Kraftvärmeprod!$B$1:$BC$1,0),FALSE))</f>
        <v/>
      </c>
    </row>
    <row r="356" spans="1:35" x14ac:dyDescent="0.35">
      <c r="A356" s="28" t="s">
        <v>474</v>
      </c>
      <c r="B356" s="28" t="s">
        <v>478</v>
      </c>
      <c r="C356" s="28">
        <f>IF(ISERROR(1/VLOOKUP($B356,'Justerad allokering'!$B$2:$AG$462,MATCH(C$2,'Justerad allokering'!$B$2:$AF$2,0),FALSE)),VLOOKUP($B356,'Allokerad kvv'!$B$2:$AV$468,MATCH(C$2,'Allokerad kvv'!$B$2:$AV$2,0),FALSE),VLOOKUP($B356,'Justerad allokering'!$B$2:$AG$462,MATCH(C$2,'Justerad allokering'!$B$2:$AF$2,0),FALSE))</f>
        <v>337.471</v>
      </c>
      <c r="D356" s="28">
        <f>IF(ISERROR(1/VLOOKUP($B356,'Justerad allokering'!$B$2:$AG$462,MATCH(D$2,'Justerad allokering'!$B$2:$AF$2,0),FALSE)),VLOOKUP($B356,'Allokerad kvv'!$B$2:$AV$468,MATCH(D$2,'Allokerad kvv'!$B$2:$AV$2,0),FALSE),VLOOKUP($B356,'Justerad allokering'!$B$2:$AG$462,MATCH(D$2,'Justerad allokering'!$B$2:$AF$2,0),FALSE))</f>
        <v>0</v>
      </c>
      <c r="E356" s="28">
        <f>IF(ISERROR(1/VLOOKUP($B356,'Justerad allokering'!$B$2:$AG$462,MATCH(E$2,'Justerad allokering'!$B$2:$AF$2,0),FALSE)),VLOOKUP($B356,'Allokerad kvv'!$B$2:$AV$468,MATCH(E$2,'Allokerad kvv'!$B$2:$AV$2,0),FALSE),VLOOKUP($B356,'Justerad allokering'!$B$2:$AG$462,MATCH(E$2,'Justerad allokering'!$B$2:$AF$2,0),FALSE))</f>
        <v>13.556800000000001</v>
      </c>
      <c r="F356" s="28">
        <f>IF(ISERROR(1/VLOOKUP($B356,'Justerad allokering'!$B$2:$AG$462,MATCH(F$2,'Justerad allokering'!$B$2:$AF$2,0),FALSE)),VLOOKUP($B356,'Allokerad kvv'!$B$2:$AV$468,MATCH(F$2,'Allokerad kvv'!$B$2:$AV$2,0),FALSE),VLOOKUP($B356,'Justerad allokering'!$B$2:$AG$462,MATCH(F$2,'Justerad allokering'!$B$2:$AF$2,0),FALSE))</f>
        <v>0</v>
      </c>
      <c r="G356" s="28">
        <f>IF(ISERROR(1/VLOOKUP($B356,'Justerad allokering'!$B$2:$AG$462,MATCH(G$2,'Justerad allokering'!$B$2:$AF$2,0),FALSE)),VLOOKUP($B356,'Allokerad kvv'!$B$2:$AV$468,MATCH(G$2,'Allokerad kvv'!$B$2:$AV$2,0),FALSE),VLOOKUP($B356,'Justerad allokering'!$B$2:$AG$462,MATCH(G$2,'Justerad allokering'!$B$2:$AF$2,0),FALSE))</f>
        <v>4.7737600000000002</v>
      </c>
      <c r="H356" s="28">
        <f>IF(ISERROR(1/VLOOKUP($B356,'Justerad allokering'!$B$2:$AG$462,MATCH(H$2,'Justerad allokering'!$B$2:$AF$2,0),FALSE)),VLOOKUP($B356,'Allokerad kvv'!$B$2:$AV$468,MATCH(H$2,'Allokerad kvv'!$B$2:$AV$2,0),FALSE),VLOOKUP($B356,'Justerad allokering'!$B$2:$AG$462,MATCH(H$2,'Justerad allokering'!$B$2:$AF$2,0),FALSE))</f>
        <v>0</v>
      </c>
      <c r="I356" s="28">
        <f>IF(ISERROR(1/VLOOKUP($B356,'Justerad allokering'!$B$2:$AG$462,MATCH(I$2,'Justerad allokering'!$B$2:$AF$2,0),FALSE)),VLOOKUP($B356,'Allokerad kvv'!$B$2:$AV$468,MATCH(I$2,'Allokerad kvv'!$B$2:$AV$2,0),FALSE),VLOOKUP($B356,'Justerad allokering'!$B$2:$AG$462,MATCH(I$2,'Justerad allokering'!$B$2:$AF$2,0),FALSE))</f>
        <v>41.067399999999999</v>
      </c>
      <c r="J356" s="28">
        <f>IF(ISERROR(1/VLOOKUP($B356,'Justerad allokering'!$B$2:$AG$462,MATCH(J$2,'Justerad allokering'!$B$2:$AF$2,0),FALSE)),VLOOKUP($B356,'Allokerad kvv'!$B$2:$AV$468,MATCH(J$2,'Allokerad kvv'!$B$2:$AV$2,0),FALSE),VLOOKUP($B356,'Justerad allokering'!$B$2:$AG$462,MATCH(J$2,'Justerad allokering'!$B$2:$AF$2,0),FALSE))</f>
        <v>19.027100000000001</v>
      </c>
      <c r="K356" s="28">
        <f>IF(ISERROR(1/VLOOKUP($B356,'Justerad allokering'!$B$2:$AG$462,MATCH(K$2,'Justerad allokering'!$B$2:$AF$2,0),FALSE)),VLOOKUP($B356,'Allokerad kvv'!$B$2:$AV$468,MATCH(K$2,'Allokerad kvv'!$B$2:$AV$2,0),FALSE),VLOOKUP($B356,'Justerad allokering'!$B$2:$AG$462,MATCH(K$2,'Justerad allokering'!$B$2:$AF$2,0),FALSE))</f>
        <v>35.6631</v>
      </c>
      <c r="L356" s="28">
        <f>IF(ISERROR(1/VLOOKUP($B356,'Justerad allokering'!$B$2:$AG$462,MATCH(L$2,'Justerad allokering'!$B$2:$AF$2,0),FALSE)),VLOOKUP($B356,'Allokerad kvv'!$B$2:$AV$468,MATCH(L$2,'Allokerad kvv'!$B$2:$AV$2,0),FALSE),VLOOKUP($B356,'Justerad allokering'!$B$2:$AG$462,MATCH(L$2,'Justerad allokering'!$B$2:$AF$2,0),FALSE))</f>
        <v>0</v>
      </c>
      <c r="M356" s="28">
        <f>IF(ISERROR(1/VLOOKUP($B356,'Justerad allokering'!$B$2:$AG$462,MATCH(M$2,'Justerad allokering'!$B$2:$AF$2,0),FALSE)),VLOOKUP($B356,'Allokerad kvv'!$B$2:$AV$468,MATCH(M$2,'Allokerad kvv'!$B$2:$AV$2,0),FALSE),VLOOKUP($B356,'Justerad allokering'!$B$2:$AG$462,MATCH(M$2,'Justerad allokering'!$B$2:$AF$2,0),FALSE))</f>
        <v>121.714</v>
      </c>
      <c r="N356" s="28">
        <f>IF(ISERROR(1/VLOOKUP($B356,'Justerad allokering'!$B$2:$AG$462,MATCH(N$2,'Justerad allokering'!$B$2:$AF$2,0),FALSE)),VLOOKUP($B356,'Allokerad kvv'!$B$2:$AV$468,MATCH(N$2,'Allokerad kvv'!$B$2:$AV$2,0),FALSE),VLOOKUP($B356,'Justerad allokering'!$B$2:$AG$462,MATCH(N$2,'Justerad allokering'!$B$2:$AF$2,0),FALSE))</f>
        <v>274</v>
      </c>
      <c r="O356" s="28">
        <f>IF(ISERROR(1/VLOOKUP($B356,'Justerad allokering'!$B$2:$AG$462,MATCH(O$2,'Justerad allokering'!$B$2:$AF$2,0),FALSE)),VLOOKUP($B356,'Allokerad kvv'!$B$2:$AV$468,MATCH(O$2,'Allokerad kvv'!$B$2:$AV$2,0),FALSE),VLOOKUP($B356,'Justerad allokering'!$B$2:$AG$462,MATCH(O$2,'Justerad allokering'!$B$2:$AF$2,0),FALSE))</f>
        <v>0</v>
      </c>
      <c r="P356" s="28">
        <f>IF(ISERROR(1/VLOOKUP($B356,'Justerad allokering'!$B$2:$AG$462,MATCH(P$2,'Justerad allokering'!$B$2:$AF$2,0),FALSE)),VLOOKUP($B356,'Allokerad kvv'!$B$2:$AV$468,MATCH(P$2,'Allokerad kvv'!$B$2:$AV$2,0),FALSE),VLOOKUP($B356,'Justerad allokering'!$B$2:$AG$462,MATCH(P$2,'Justerad allokering'!$B$2:$AF$2,0),FALSE))</f>
        <v>4.8757099999999998</v>
      </c>
      <c r="Q356" s="28">
        <f>IF(ISERROR(1/VLOOKUP($B356,'Justerad allokering'!$B$2:$AG$462,MATCH(Q$2,'Justerad allokering'!$B$2:$AF$2,0),FALSE)),VLOOKUP($B356,'Allokerad kvv'!$B$2:$AV$468,MATCH(Q$2,'Allokerad kvv'!$B$2:$AV$2,0),FALSE),VLOOKUP($B356,'Justerad allokering'!$B$2:$AG$462,MATCH(Q$2,'Justerad allokering'!$B$2:$AF$2,0),FALSE))</f>
        <v>99.327200000000005</v>
      </c>
      <c r="R356" s="28">
        <f>IF(ISERROR(1/VLOOKUP($B356,'Justerad allokering'!$B$2:$AG$462,MATCH(R$2,'Justerad allokering'!$B$2:$AF$2,0),FALSE)),VLOOKUP($B356,'Allokerad kvv'!$B$2:$AV$468,MATCH(R$2,'Allokerad kvv'!$B$2:$AV$2,0),FALSE),VLOOKUP($B356,'Justerad allokering'!$B$2:$AG$462,MATCH(R$2,'Justerad allokering'!$B$2:$AF$2,0),FALSE))</f>
        <v>0</v>
      </c>
      <c r="S356" s="28">
        <f>IF(ISERROR(1/VLOOKUP($B356,'Justerad allokering'!$B$2:$AG$462,MATCH(S$2,'Justerad allokering'!$B$2:$AF$2,0),FALSE)),VLOOKUP($B356,'Allokerad kvv'!$B$2:$AV$468,MATCH(S$2,'Allokerad kvv'!$B$2:$AV$2,0),FALSE),VLOOKUP($B356,'Justerad allokering'!$B$2:$AG$462,MATCH(S$2,'Justerad allokering'!$B$2:$AF$2,0),FALSE))</f>
        <v>0</v>
      </c>
      <c r="T356" s="28">
        <f>IF(ISERROR(1/VLOOKUP($B356,'Justerad allokering'!$B$2:$AG$462,MATCH(T$2,'Justerad allokering'!$B$2:$AF$2,0),FALSE)),VLOOKUP($B356,'Allokerad kvv'!$B$2:$AV$468,MATCH(T$2,'Allokerad kvv'!$B$2:$AV$2,0),FALSE),VLOOKUP($B356,'Justerad allokering'!$B$2:$AG$462,MATCH(T$2,'Justerad allokering'!$B$2:$AF$2,0),FALSE))</f>
        <v>0</v>
      </c>
      <c r="U356" s="28">
        <f>IF(ISERROR(1/VLOOKUP($B356,'Justerad allokering'!$B$2:$AG$462,MATCH(U$2,'Justerad allokering'!$B$2:$AF$2,0),FALSE)),VLOOKUP($B356,'Allokerad kvv'!$B$2:$AV$468,MATCH(U$2,'Allokerad kvv'!$B$2:$AV$2,0),FALSE),VLOOKUP($B356,'Justerad allokering'!$B$2:$AG$462,MATCH(U$2,'Justerad allokering'!$B$2:$AF$2,0),FALSE))</f>
        <v>0</v>
      </c>
      <c r="V356" s="28">
        <f>IF(ISERROR(1/VLOOKUP($B356,'Justerad allokering'!$B$2:$AG$462,MATCH(V$2,'Justerad allokering'!$B$2:$AF$2,0),FALSE)),VLOOKUP($B356,'Allokerad kvv'!$B$2:$AV$468,MATCH(V$2,'Allokerad kvv'!$B$2:$AV$2,0),FALSE),VLOOKUP($B356,'Justerad allokering'!$B$2:$AG$462,MATCH(V$2,'Justerad allokering'!$B$2:$AF$2,0),FALSE))</f>
        <v>0</v>
      </c>
      <c r="W356" s="28">
        <f>IF(ISERROR(1/VLOOKUP($B356,'Justerad allokering'!$B$2:$AG$462,MATCH(W$2,'Justerad allokering'!$B$2:$AF$2,0),FALSE)),VLOOKUP($B356,'Allokerad kvv'!$B$2:$AV$468,MATCH(W$2,'Allokerad kvv'!$B$2:$AV$2,0),FALSE),VLOOKUP($B356,'Justerad allokering'!$B$2:$AG$462,MATCH(W$2,'Justerad allokering'!$B$2:$AF$2,0),FALSE))</f>
        <v>0</v>
      </c>
      <c r="X356" s="28">
        <f>IF(ISERROR(1/VLOOKUP($B356,'Justerad allokering'!$B$2:$AG$462,MATCH(X$2,'Justerad allokering'!$B$2:$AF$2,0),FALSE)),VLOOKUP($B356,'Allokerad kvv'!$B$2:$AV$468,MATCH(X$2,'Allokerad kvv'!$B$2:$AV$2,0),FALSE),VLOOKUP($B356,'Justerad allokering'!$B$2:$AG$462,MATCH(X$2,'Justerad allokering'!$B$2:$AF$2,0),FALSE))</f>
        <v>58.723799999999997</v>
      </c>
      <c r="Y356" s="28">
        <f>IF(ISERROR(1/VLOOKUP($B356,'Justerad allokering'!$B$2:$AG$462,MATCH(Y$2,'Justerad allokering'!$B$2:$AF$2,0),FALSE)),VLOOKUP($B356,'Allokerad kvv'!$B$2:$AV$468,MATCH(Y$2,'Allokerad kvv'!$B$2:$AV$2,0),FALSE),VLOOKUP($B356,'Justerad allokering'!$B$2:$AG$462,MATCH(Y$2,'Justerad allokering'!$B$2:$AF$2,0),FALSE))</f>
        <v>0</v>
      </c>
      <c r="Z356" s="28">
        <f>IF(ISERROR(1/VLOOKUP($B356,'Justerad allokering'!$B$2:$AG$462,MATCH(Z$2,'Justerad allokering'!$B$2:$AF$2,0),FALSE)),VLOOKUP($B356,'Allokerad kvv'!$B$2:$AV$468,MATCH(Z$2,'Allokerad kvv'!$B$2:$AV$2,0),FALSE),VLOOKUP($B356,'Justerad allokering'!$B$2:$AG$462,MATCH(Z$2,'Justerad allokering'!$B$2:$AF$2,0),FALSE))</f>
        <v>23.189299999999999</v>
      </c>
      <c r="AA356" s="28"/>
      <c r="AB356" s="28"/>
      <c r="AE356">
        <f t="shared" si="15"/>
        <v>1033.3891699999999</v>
      </c>
      <c r="AG356">
        <f t="shared" si="16"/>
        <v>997.72606999999994</v>
      </c>
      <c r="AH356">
        <f t="shared" si="17"/>
        <v>723.72606999999994</v>
      </c>
      <c r="AI356" s="55">
        <f>IF(AH356=0,"",AH356/VLOOKUP(B356,Kraftvärmeprod!$B$1:$BC$480,MATCH("Summa tillförd energi exklusive rökgaskondensering",Kraftvärmeprod!$B$1:$BC$1,0),FALSE))</f>
        <v>0.58464017287341452</v>
      </c>
    </row>
    <row r="357" spans="1:35" x14ac:dyDescent="0.35">
      <c r="A357" s="28" t="s">
        <v>474</v>
      </c>
      <c r="B357" s="28" t="s">
        <v>479</v>
      </c>
      <c r="C357" s="28">
        <f>IF(ISERROR(1/VLOOKUP($B357,'Justerad allokering'!$B$2:$AG$462,MATCH(C$2,'Justerad allokering'!$B$2:$AF$2,0),FALSE)),VLOOKUP($B357,'Allokerad kvv'!$B$2:$AV$468,MATCH(C$2,'Allokerad kvv'!$B$2:$AV$2,0),FALSE),VLOOKUP($B357,'Justerad allokering'!$B$2:$AG$462,MATCH(C$2,'Justerad allokering'!$B$2:$AF$2,0),FALSE))</f>
        <v>0</v>
      </c>
      <c r="D357" s="28">
        <f>IF(ISERROR(1/VLOOKUP($B357,'Justerad allokering'!$B$2:$AG$462,MATCH(D$2,'Justerad allokering'!$B$2:$AF$2,0),FALSE)),VLOOKUP($B357,'Allokerad kvv'!$B$2:$AV$468,MATCH(D$2,'Allokerad kvv'!$B$2:$AV$2,0),FALSE),VLOOKUP($B357,'Justerad allokering'!$B$2:$AG$462,MATCH(D$2,'Justerad allokering'!$B$2:$AF$2,0),FALSE))</f>
        <v>0</v>
      </c>
      <c r="E357" s="28">
        <f>IF(ISERROR(1/VLOOKUP($B357,'Justerad allokering'!$B$2:$AG$462,MATCH(E$2,'Justerad allokering'!$B$2:$AF$2,0),FALSE)),VLOOKUP($B357,'Allokerad kvv'!$B$2:$AV$468,MATCH(E$2,'Allokerad kvv'!$B$2:$AV$2,0),FALSE),VLOOKUP($B357,'Justerad allokering'!$B$2:$AG$462,MATCH(E$2,'Justerad allokering'!$B$2:$AF$2,0),FALSE))</f>
        <v>0</v>
      </c>
      <c r="F357" s="28">
        <f>IF(ISERROR(1/VLOOKUP($B357,'Justerad allokering'!$B$2:$AG$462,MATCH(F$2,'Justerad allokering'!$B$2:$AF$2,0),FALSE)),VLOOKUP($B357,'Allokerad kvv'!$B$2:$AV$468,MATCH(F$2,'Allokerad kvv'!$B$2:$AV$2,0),FALSE),VLOOKUP($B357,'Justerad allokering'!$B$2:$AG$462,MATCH(F$2,'Justerad allokering'!$B$2:$AF$2,0),FALSE))</f>
        <v>0</v>
      </c>
      <c r="G357" s="28">
        <f>IF(ISERROR(1/VLOOKUP($B357,'Justerad allokering'!$B$2:$AG$462,MATCH(G$2,'Justerad allokering'!$B$2:$AF$2,0),FALSE)),VLOOKUP($B357,'Allokerad kvv'!$B$2:$AV$468,MATCH(G$2,'Allokerad kvv'!$B$2:$AV$2,0),FALSE),VLOOKUP($B357,'Justerad allokering'!$B$2:$AG$462,MATCH(G$2,'Justerad allokering'!$B$2:$AF$2,0),FALSE))</f>
        <v>0</v>
      </c>
      <c r="H357" s="28">
        <f>IF(ISERROR(1/VLOOKUP($B357,'Justerad allokering'!$B$2:$AG$462,MATCH(H$2,'Justerad allokering'!$B$2:$AF$2,0),FALSE)),VLOOKUP($B357,'Allokerad kvv'!$B$2:$AV$468,MATCH(H$2,'Allokerad kvv'!$B$2:$AV$2,0),FALSE),VLOOKUP($B357,'Justerad allokering'!$B$2:$AG$462,MATCH(H$2,'Justerad allokering'!$B$2:$AF$2,0),FALSE))</f>
        <v>0</v>
      </c>
      <c r="I357" s="28">
        <f>IF(ISERROR(1/VLOOKUP($B357,'Justerad allokering'!$B$2:$AG$462,MATCH(I$2,'Justerad allokering'!$B$2:$AF$2,0),FALSE)),VLOOKUP($B357,'Allokerad kvv'!$B$2:$AV$468,MATCH(I$2,'Allokerad kvv'!$B$2:$AV$2,0),FALSE),VLOOKUP($B357,'Justerad allokering'!$B$2:$AG$462,MATCH(I$2,'Justerad allokering'!$B$2:$AF$2,0),FALSE))</f>
        <v>0</v>
      </c>
      <c r="J357" s="28">
        <f>IF(ISERROR(1/VLOOKUP($B357,'Justerad allokering'!$B$2:$AG$462,MATCH(J$2,'Justerad allokering'!$B$2:$AF$2,0),FALSE)),VLOOKUP($B357,'Allokerad kvv'!$B$2:$AV$468,MATCH(J$2,'Allokerad kvv'!$B$2:$AV$2,0),FALSE),VLOOKUP($B357,'Justerad allokering'!$B$2:$AG$462,MATCH(J$2,'Justerad allokering'!$B$2:$AF$2,0),FALSE))</f>
        <v>0</v>
      </c>
      <c r="K357" s="28">
        <f>IF(ISERROR(1/VLOOKUP($B357,'Justerad allokering'!$B$2:$AG$462,MATCH(K$2,'Justerad allokering'!$B$2:$AF$2,0),FALSE)),VLOOKUP($B357,'Allokerad kvv'!$B$2:$AV$468,MATCH(K$2,'Allokerad kvv'!$B$2:$AV$2,0),FALSE),VLOOKUP($B357,'Justerad allokering'!$B$2:$AG$462,MATCH(K$2,'Justerad allokering'!$B$2:$AF$2,0),FALSE))</f>
        <v>0</v>
      </c>
      <c r="L357" s="28">
        <f>IF(ISERROR(1/VLOOKUP($B357,'Justerad allokering'!$B$2:$AG$462,MATCH(L$2,'Justerad allokering'!$B$2:$AF$2,0),FALSE)),VLOOKUP($B357,'Allokerad kvv'!$B$2:$AV$468,MATCH(L$2,'Allokerad kvv'!$B$2:$AV$2,0),FALSE),VLOOKUP($B357,'Justerad allokering'!$B$2:$AG$462,MATCH(L$2,'Justerad allokering'!$B$2:$AF$2,0),FALSE))</f>
        <v>0</v>
      </c>
      <c r="M357" s="28">
        <f>IF(ISERROR(1/VLOOKUP($B357,'Justerad allokering'!$B$2:$AG$462,MATCH(M$2,'Justerad allokering'!$B$2:$AF$2,0),FALSE)),VLOOKUP($B357,'Allokerad kvv'!$B$2:$AV$468,MATCH(M$2,'Allokerad kvv'!$B$2:$AV$2,0),FALSE),VLOOKUP($B357,'Justerad allokering'!$B$2:$AG$462,MATCH(M$2,'Justerad allokering'!$B$2:$AF$2,0),FALSE))</f>
        <v>0</v>
      </c>
      <c r="N357" s="28">
        <f>IF(ISERROR(1/VLOOKUP($B357,'Justerad allokering'!$B$2:$AG$462,MATCH(N$2,'Justerad allokering'!$B$2:$AF$2,0),FALSE)),VLOOKUP($B357,'Allokerad kvv'!$B$2:$AV$468,MATCH(N$2,'Allokerad kvv'!$B$2:$AV$2,0),FALSE),VLOOKUP($B357,'Justerad allokering'!$B$2:$AG$462,MATCH(N$2,'Justerad allokering'!$B$2:$AF$2,0),FALSE))</f>
        <v>0</v>
      </c>
      <c r="O357" s="28">
        <f>IF(ISERROR(1/VLOOKUP($B357,'Justerad allokering'!$B$2:$AG$462,MATCH(O$2,'Justerad allokering'!$B$2:$AF$2,0),FALSE)),VLOOKUP($B357,'Allokerad kvv'!$B$2:$AV$468,MATCH(O$2,'Allokerad kvv'!$B$2:$AV$2,0),FALSE),VLOOKUP($B357,'Justerad allokering'!$B$2:$AG$462,MATCH(O$2,'Justerad allokering'!$B$2:$AF$2,0),FALSE))</f>
        <v>0</v>
      </c>
      <c r="P357" s="28">
        <f>IF(ISERROR(1/VLOOKUP($B357,'Justerad allokering'!$B$2:$AG$462,MATCH(P$2,'Justerad allokering'!$B$2:$AF$2,0),FALSE)),VLOOKUP($B357,'Allokerad kvv'!$B$2:$AV$468,MATCH(P$2,'Allokerad kvv'!$B$2:$AV$2,0),FALSE),VLOOKUP($B357,'Justerad allokering'!$B$2:$AG$462,MATCH(P$2,'Justerad allokering'!$B$2:$AF$2,0),FALSE))</f>
        <v>0</v>
      </c>
      <c r="Q357" s="28">
        <f>IF(ISERROR(1/VLOOKUP($B357,'Justerad allokering'!$B$2:$AG$462,MATCH(Q$2,'Justerad allokering'!$B$2:$AF$2,0),FALSE)),VLOOKUP($B357,'Allokerad kvv'!$B$2:$AV$468,MATCH(Q$2,'Allokerad kvv'!$B$2:$AV$2,0),FALSE),VLOOKUP($B357,'Justerad allokering'!$B$2:$AG$462,MATCH(Q$2,'Justerad allokering'!$B$2:$AF$2,0),FALSE))</f>
        <v>0</v>
      </c>
      <c r="R357" s="28">
        <f>IF(ISERROR(1/VLOOKUP($B357,'Justerad allokering'!$B$2:$AG$462,MATCH(R$2,'Justerad allokering'!$B$2:$AF$2,0),FALSE)),VLOOKUP($B357,'Allokerad kvv'!$B$2:$AV$468,MATCH(R$2,'Allokerad kvv'!$B$2:$AV$2,0),FALSE),VLOOKUP($B357,'Justerad allokering'!$B$2:$AG$462,MATCH(R$2,'Justerad allokering'!$B$2:$AF$2,0),FALSE))</f>
        <v>0</v>
      </c>
      <c r="S357" s="28">
        <f>IF(ISERROR(1/VLOOKUP($B357,'Justerad allokering'!$B$2:$AG$462,MATCH(S$2,'Justerad allokering'!$B$2:$AF$2,0),FALSE)),VLOOKUP($B357,'Allokerad kvv'!$B$2:$AV$468,MATCH(S$2,'Allokerad kvv'!$B$2:$AV$2,0),FALSE),VLOOKUP($B357,'Justerad allokering'!$B$2:$AG$462,MATCH(S$2,'Justerad allokering'!$B$2:$AF$2,0),FALSE))</f>
        <v>0</v>
      </c>
      <c r="T357" s="28">
        <f>IF(ISERROR(1/VLOOKUP($B357,'Justerad allokering'!$B$2:$AG$462,MATCH(T$2,'Justerad allokering'!$B$2:$AF$2,0),FALSE)),VLOOKUP($B357,'Allokerad kvv'!$B$2:$AV$468,MATCH(T$2,'Allokerad kvv'!$B$2:$AV$2,0),FALSE),VLOOKUP($B357,'Justerad allokering'!$B$2:$AG$462,MATCH(T$2,'Justerad allokering'!$B$2:$AF$2,0),FALSE))</f>
        <v>0</v>
      </c>
      <c r="U357" s="28">
        <f>IF(ISERROR(1/VLOOKUP($B357,'Justerad allokering'!$B$2:$AG$462,MATCH(U$2,'Justerad allokering'!$B$2:$AF$2,0),FALSE)),VLOOKUP($B357,'Allokerad kvv'!$B$2:$AV$468,MATCH(U$2,'Allokerad kvv'!$B$2:$AV$2,0),FALSE),VLOOKUP($B357,'Justerad allokering'!$B$2:$AG$462,MATCH(U$2,'Justerad allokering'!$B$2:$AF$2,0),FALSE))</f>
        <v>0</v>
      </c>
      <c r="V357" s="28">
        <f>IF(ISERROR(1/VLOOKUP($B357,'Justerad allokering'!$B$2:$AG$462,MATCH(V$2,'Justerad allokering'!$B$2:$AF$2,0),FALSE)),VLOOKUP($B357,'Allokerad kvv'!$B$2:$AV$468,MATCH(V$2,'Allokerad kvv'!$B$2:$AV$2,0),FALSE),VLOOKUP($B357,'Justerad allokering'!$B$2:$AG$462,MATCH(V$2,'Justerad allokering'!$B$2:$AF$2,0),FALSE))</f>
        <v>0</v>
      </c>
      <c r="W357" s="28">
        <f>IF(ISERROR(1/VLOOKUP($B357,'Justerad allokering'!$B$2:$AG$462,MATCH(W$2,'Justerad allokering'!$B$2:$AF$2,0),FALSE)),VLOOKUP($B357,'Allokerad kvv'!$B$2:$AV$468,MATCH(W$2,'Allokerad kvv'!$B$2:$AV$2,0),FALSE),VLOOKUP($B357,'Justerad allokering'!$B$2:$AG$462,MATCH(W$2,'Justerad allokering'!$B$2:$AF$2,0),FALSE))</f>
        <v>0</v>
      </c>
      <c r="X357" s="28">
        <f>IF(ISERROR(1/VLOOKUP($B357,'Justerad allokering'!$B$2:$AG$462,MATCH(X$2,'Justerad allokering'!$B$2:$AF$2,0),FALSE)),VLOOKUP($B357,'Allokerad kvv'!$B$2:$AV$468,MATCH(X$2,'Allokerad kvv'!$B$2:$AV$2,0),FALSE),VLOOKUP($B357,'Justerad allokering'!$B$2:$AG$462,MATCH(X$2,'Justerad allokering'!$B$2:$AF$2,0),FALSE))</f>
        <v>0</v>
      </c>
      <c r="Y357" s="28">
        <f>IF(ISERROR(1/VLOOKUP($B357,'Justerad allokering'!$B$2:$AG$462,MATCH(Y$2,'Justerad allokering'!$B$2:$AF$2,0),FALSE)),VLOOKUP($B357,'Allokerad kvv'!$B$2:$AV$468,MATCH(Y$2,'Allokerad kvv'!$B$2:$AV$2,0),FALSE),VLOOKUP($B357,'Justerad allokering'!$B$2:$AG$462,MATCH(Y$2,'Justerad allokering'!$B$2:$AF$2,0),FALSE))</f>
        <v>0</v>
      </c>
      <c r="Z357" s="28">
        <f>IF(ISERROR(1/VLOOKUP($B357,'Justerad allokering'!$B$2:$AG$462,MATCH(Z$2,'Justerad allokering'!$B$2:$AF$2,0),FALSE)),VLOOKUP($B357,'Allokerad kvv'!$B$2:$AV$468,MATCH(Z$2,'Allokerad kvv'!$B$2:$AV$2,0),FALSE),VLOOKUP($B357,'Justerad allokering'!$B$2:$AG$462,MATCH(Z$2,'Justerad allokering'!$B$2:$AF$2,0),FALSE))</f>
        <v>0</v>
      </c>
      <c r="AA357" s="28"/>
      <c r="AB357" s="28"/>
      <c r="AE357">
        <f t="shared" si="15"/>
        <v>0</v>
      </c>
      <c r="AG357">
        <f t="shared" si="16"/>
        <v>0</v>
      </c>
      <c r="AH357">
        <f t="shared" si="17"/>
        <v>0</v>
      </c>
      <c r="AI357" s="55" t="str">
        <f>IF(AH357=0,"",AH357/VLOOKUP(B357,Kraftvärmeprod!$B$1:$BC$480,MATCH("Summa tillförd energi exklusive rökgaskondensering",Kraftvärmeprod!$B$1:$BC$1,0),FALSE))</f>
        <v/>
      </c>
    </row>
    <row r="358" spans="1:35" x14ac:dyDescent="0.35">
      <c r="A358" s="28" t="s">
        <v>474</v>
      </c>
      <c r="B358" s="28" t="s">
        <v>480</v>
      </c>
      <c r="C358" s="28">
        <f>IF(ISERROR(1/VLOOKUP($B358,'Justerad allokering'!$B$2:$AG$462,MATCH(C$2,'Justerad allokering'!$B$2:$AF$2,0),FALSE)),VLOOKUP($B358,'Allokerad kvv'!$B$2:$AV$468,MATCH(C$2,'Allokerad kvv'!$B$2:$AV$2,0),FALSE),VLOOKUP($B358,'Justerad allokering'!$B$2:$AG$462,MATCH(C$2,'Justerad allokering'!$B$2:$AF$2,0),FALSE))</f>
        <v>0</v>
      </c>
      <c r="D358" s="28">
        <f>IF(ISERROR(1/VLOOKUP($B358,'Justerad allokering'!$B$2:$AG$462,MATCH(D$2,'Justerad allokering'!$B$2:$AF$2,0),FALSE)),VLOOKUP($B358,'Allokerad kvv'!$B$2:$AV$468,MATCH(D$2,'Allokerad kvv'!$B$2:$AV$2,0),FALSE),VLOOKUP($B358,'Justerad allokering'!$B$2:$AG$462,MATCH(D$2,'Justerad allokering'!$B$2:$AF$2,0),FALSE))</f>
        <v>0</v>
      </c>
      <c r="E358" s="28">
        <f>IF(ISERROR(1/VLOOKUP($B358,'Justerad allokering'!$B$2:$AG$462,MATCH(E$2,'Justerad allokering'!$B$2:$AF$2,0),FALSE)),VLOOKUP($B358,'Allokerad kvv'!$B$2:$AV$468,MATCH(E$2,'Allokerad kvv'!$B$2:$AV$2,0),FALSE),VLOOKUP($B358,'Justerad allokering'!$B$2:$AG$462,MATCH(E$2,'Justerad allokering'!$B$2:$AF$2,0),FALSE))</f>
        <v>0</v>
      </c>
      <c r="F358" s="28">
        <f>IF(ISERROR(1/VLOOKUP($B358,'Justerad allokering'!$B$2:$AG$462,MATCH(F$2,'Justerad allokering'!$B$2:$AF$2,0),FALSE)),VLOOKUP($B358,'Allokerad kvv'!$B$2:$AV$468,MATCH(F$2,'Allokerad kvv'!$B$2:$AV$2,0),FALSE),VLOOKUP($B358,'Justerad allokering'!$B$2:$AG$462,MATCH(F$2,'Justerad allokering'!$B$2:$AF$2,0),FALSE))</f>
        <v>0</v>
      </c>
      <c r="G358" s="28">
        <f>IF(ISERROR(1/VLOOKUP($B358,'Justerad allokering'!$B$2:$AG$462,MATCH(G$2,'Justerad allokering'!$B$2:$AF$2,0),FALSE)),VLOOKUP($B358,'Allokerad kvv'!$B$2:$AV$468,MATCH(G$2,'Allokerad kvv'!$B$2:$AV$2,0),FALSE),VLOOKUP($B358,'Justerad allokering'!$B$2:$AG$462,MATCH(G$2,'Justerad allokering'!$B$2:$AF$2,0),FALSE))</f>
        <v>0</v>
      </c>
      <c r="H358" s="28">
        <f>IF(ISERROR(1/VLOOKUP($B358,'Justerad allokering'!$B$2:$AG$462,MATCH(H$2,'Justerad allokering'!$B$2:$AF$2,0),FALSE)),VLOOKUP($B358,'Allokerad kvv'!$B$2:$AV$468,MATCH(H$2,'Allokerad kvv'!$B$2:$AV$2,0),FALSE),VLOOKUP($B358,'Justerad allokering'!$B$2:$AG$462,MATCH(H$2,'Justerad allokering'!$B$2:$AF$2,0),FALSE))</f>
        <v>0</v>
      </c>
      <c r="I358" s="28">
        <f>IF(ISERROR(1/VLOOKUP($B358,'Justerad allokering'!$B$2:$AG$462,MATCH(I$2,'Justerad allokering'!$B$2:$AF$2,0),FALSE)),VLOOKUP($B358,'Allokerad kvv'!$B$2:$AV$468,MATCH(I$2,'Allokerad kvv'!$B$2:$AV$2,0),FALSE),VLOOKUP($B358,'Justerad allokering'!$B$2:$AG$462,MATCH(I$2,'Justerad allokering'!$B$2:$AF$2,0),FALSE))</f>
        <v>0</v>
      </c>
      <c r="J358" s="28">
        <f>IF(ISERROR(1/VLOOKUP($B358,'Justerad allokering'!$B$2:$AG$462,MATCH(J$2,'Justerad allokering'!$B$2:$AF$2,0),FALSE)),VLOOKUP($B358,'Allokerad kvv'!$B$2:$AV$468,MATCH(J$2,'Allokerad kvv'!$B$2:$AV$2,0),FALSE),VLOOKUP($B358,'Justerad allokering'!$B$2:$AG$462,MATCH(J$2,'Justerad allokering'!$B$2:$AF$2,0),FALSE))</f>
        <v>0</v>
      </c>
      <c r="K358" s="28">
        <f>IF(ISERROR(1/VLOOKUP($B358,'Justerad allokering'!$B$2:$AG$462,MATCH(K$2,'Justerad allokering'!$B$2:$AF$2,0),FALSE)),VLOOKUP($B358,'Allokerad kvv'!$B$2:$AV$468,MATCH(K$2,'Allokerad kvv'!$B$2:$AV$2,0),FALSE),VLOOKUP($B358,'Justerad allokering'!$B$2:$AG$462,MATCH(K$2,'Justerad allokering'!$B$2:$AF$2,0),FALSE))</f>
        <v>0</v>
      </c>
      <c r="L358" s="28">
        <f>IF(ISERROR(1/VLOOKUP($B358,'Justerad allokering'!$B$2:$AG$462,MATCH(L$2,'Justerad allokering'!$B$2:$AF$2,0),FALSE)),VLOOKUP($B358,'Allokerad kvv'!$B$2:$AV$468,MATCH(L$2,'Allokerad kvv'!$B$2:$AV$2,0),FALSE),VLOOKUP($B358,'Justerad allokering'!$B$2:$AG$462,MATCH(L$2,'Justerad allokering'!$B$2:$AF$2,0),FALSE))</f>
        <v>0</v>
      </c>
      <c r="M358" s="28">
        <f>IF(ISERROR(1/VLOOKUP($B358,'Justerad allokering'!$B$2:$AG$462,MATCH(M$2,'Justerad allokering'!$B$2:$AF$2,0),FALSE)),VLOOKUP($B358,'Allokerad kvv'!$B$2:$AV$468,MATCH(M$2,'Allokerad kvv'!$B$2:$AV$2,0),FALSE),VLOOKUP($B358,'Justerad allokering'!$B$2:$AG$462,MATCH(M$2,'Justerad allokering'!$B$2:$AF$2,0),FALSE))</f>
        <v>0</v>
      </c>
      <c r="N358" s="28">
        <f>IF(ISERROR(1/VLOOKUP($B358,'Justerad allokering'!$B$2:$AG$462,MATCH(N$2,'Justerad allokering'!$B$2:$AF$2,0),FALSE)),VLOOKUP($B358,'Allokerad kvv'!$B$2:$AV$468,MATCH(N$2,'Allokerad kvv'!$B$2:$AV$2,0),FALSE),VLOOKUP($B358,'Justerad allokering'!$B$2:$AG$462,MATCH(N$2,'Justerad allokering'!$B$2:$AF$2,0),FALSE))</f>
        <v>0</v>
      </c>
      <c r="O358" s="28">
        <f>IF(ISERROR(1/VLOOKUP($B358,'Justerad allokering'!$B$2:$AG$462,MATCH(O$2,'Justerad allokering'!$B$2:$AF$2,0),FALSE)),VLOOKUP($B358,'Allokerad kvv'!$B$2:$AV$468,MATCH(O$2,'Allokerad kvv'!$B$2:$AV$2,0),FALSE),VLOOKUP($B358,'Justerad allokering'!$B$2:$AG$462,MATCH(O$2,'Justerad allokering'!$B$2:$AF$2,0),FALSE))</f>
        <v>0</v>
      </c>
      <c r="P358" s="28">
        <f>IF(ISERROR(1/VLOOKUP($B358,'Justerad allokering'!$B$2:$AG$462,MATCH(P$2,'Justerad allokering'!$B$2:$AF$2,0),FALSE)),VLOOKUP($B358,'Allokerad kvv'!$B$2:$AV$468,MATCH(P$2,'Allokerad kvv'!$B$2:$AV$2,0),FALSE),VLOOKUP($B358,'Justerad allokering'!$B$2:$AG$462,MATCH(P$2,'Justerad allokering'!$B$2:$AF$2,0),FALSE))</f>
        <v>0</v>
      </c>
      <c r="Q358" s="28">
        <f>IF(ISERROR(1/VLOOKUP($B358,'Justerad allokering'!$B$2:$AG$462,MATCH(Q$2,'Justerad allokering'!$B$2:$AF$2,0),FALSE)),VLOOKUP($B358,'Allokerad kvv'!$B$2:$AV$468,MATCH(Q$2,'Allokerad kvv'!$B$2:$AV$2,0),FALSE),VLOOKUP($B358,'Justerad allokering'!$B$2:$AG$462,MATCH(Q$2,'Justerad allokering'!$B$2:$AF$2,0),FALSE))</f>
        <v>0</v>
      </c>
      <c r="R358" s="28">
        <f>IF(ISERROR(1/VLOOKUP($B358,'Justerad allokering'!$B$2:$AG$462,MATCH(R$2,'Justerad allokering'!$B$2:$AF$2,0),FALSE)),VLOOKUP($B358,'Allokerad kvv'!$B$2:$AV$468,MATCH(R$2,'Allokerad kvv'!$B$2:$AV$2,0),FALSE),VLOOKUP($B358,'Justerad allokering'!$B$2:$AG$462,MATCH(R$2,'Justerad allokering'!$B$2:$AF$2,0),FALSE))</f>
        <v>0</v>
      </c>
      <c r="S358" s="28">
        <f>IF(ISERROR(1/VLOOKUP($B358,'Justerad allokering'!$B$2:$AG$462,MATCH(S$2,'Justerad allokering'!$B$2:$AF$2,0),FALSE)),VLOOKUP($B358,'Allokerad kvv'!$B$2:$AV$468,MATCH(S$2,'Allokerad kvv'!$B$2:$AV$2,0),FALSE),VLOOKUP($B358,'Justerad allokering'!$B$2:$AG$462,MATCH(S$2,'Justerad allokering'!$B$2:$AF$2,0),FALSE))</f>
        <v>0</v>
      </c>
      <c r="T358" s="28">
        <f>IF(ISERROR(1/VLOOKUP($B358,'Justerad allokering'!$B$2:$AG$462,MATCH(T$2,'Justerad allokering'!$B$2:$AF$2,0),FALSE)),VLOOKUP($B358,'Allokerad kvv'!$B$2:$AV$468,MATCH(T$2,'Allokerad kvv'!$B$2:$AV$2,0),FALSE),VLOOKUP($B358,'Justerad allokering'!$B$2:$AG$462,MATCH(T$2,'Justerad allokering'!$B$2:$AF$2,0),FALSE))</f>
        <v>0</v>
      </c>
      <c r="U358" s="28">
        <f>IF(ISERROR(1/VLOOKUP($B358,'Justerad allokering'!$B$2:$AG$462,MATCH(U$2,'Justerad allokering'!$B$2:$AF$2,0),FALSE)),VLOOKUP($B358,'Allokerad kvv'!$B$2:$AV$468,MATCH(U$2,'Allokerad kvv'!$B$2:$AV$2,0),FALSE),VLOOKUP($B358,'Justerad allokering'!$B$2:$AG$462,MATCH(U$2,'Justerad allokering'!$B$2:$AF$2,0),FALSE))</f>
        <v>0</v>
      </c>
      <c r="V358" s="28">
        <f>IF(ISERROR(1/VLOOKUP($B358,'Justerad allokering'!$B$2:$AG$462,MATCH(V$2,'Justerad allokering'!$B$2:$AF$2,0),FALSE)),VLOOKUP($B358,'Allokerad kvv'!$B$2:$AV$468,MATCH(V$2,'Allokerad kvv'!$B$2:$AV$2,0),FALSE),VLOOKUP($B358,'Justerad allokering'!$B$2:$AG$462,MATCH(V$2,'Justerad allokering'!$B$2:$AF$2,0),FALSE))</f>
        <v>0</v>
      </c>
      <c r="W358" s="28">
        <f>IF(ISERROR(1/VLOOKUP($B358,'Justerad allokering'!$B$2:$AG$462,MATCH(W$2,'Justerad allokering'!$B$2:$AF$2,0),FALSE)),VLOOKUP($B358,'Allokerad kvv'!$B$2:$AV$468,MATCH(W$2,'Allokerad kvv'!$B$2:$AV$2,0),FALSE),VLOOKUP($B358,'Justerad allokering'!$B$2:$AG$462,MATCH(W$2,'Justerad allokering'!$B$2:$AF$2,0),FALSE))</f>
        <v>0</v>
      </c>
      <c r="X358" s="28">
        <f>IF(ISERROR(1/VLOOKUP($B358,'Justerad allokering'!$B$2:$AG$462,MATCH(X$2,'Justerad allokering'!$B$2:$AF$2,0),FALSE)),VLOOKUP($B358,'Allokerad kvv'!$B$2:$AV$468,MATCH(X$2,'Allokerad kvv'!$B$2:$AV$2,0),FALSE),VLOOKUP($B358,'Justerad allokering'!$B$2:$AG$462,MATCH(X$2,'Justerad allokering'!$B$2:$AF$2,0),FALSE))</f>
        <v>0</v>
      </c>
      <c r="Y358" s="28">
        <f>IF(ISERROR(1/VLOOKUP($B358,'Justerad allokering'!$B$2:$AG$462,MATCH(Y$2,'Justerad allokering'!$B$2:$AF$2,0),FALSE)),VLOOKUP($B358,'Allokerad kvv'!$B$2:$AV$468,MATCH(Y$2,'Allokerad kvv'!$B$2:$AV$2,0),FALSE),VLOOKUP($B358,'Justerad allokering'!$B$2:$AG$462,MATCH(Y$2,'Justerad allokering'!$B$2:$AF$2,0),FALSE))</f>
        <v>0</v>
      </c>
      <c r="Z358" s="28">
        <f>IF(ISERROR(1/VLOOKUP($B358,'Justerad allokering'!$B$2:$AG$462,MATCH(Z$2,'Justerad allokering'!$B$2:$AF$2,0),FALSE)),VLOOKUP($B358,'Allokerad kvv'!$B$2:$AV$468,MATCH(Z$2,'Allokerad kvv'!$B$2:$AV$2,0),FALSE),VLOOKUP($B358,'Justerad allokering'!$B$2:$AG$462,MATCH(Z$2,'Justerad allokering'!$B$2:$AF$2,0),FALSE))</f>
        <v>0</v>
      </c>
      <c r="AA358" s="28"/>
      <c r="AB358" s="28"/>
      <c r="AE358">
        <f t="shared" si="15"/>
        <v>0</v>
      </c>
      <c r="AG358">
        <f t="shared" si="16"/>
        <v>0</v>
      </c>
      <c r="AH358">
        <f t="shared" si="17"/>
        <v>0</v>
      </c>
      <c r="AI358" s="55" t="str">
        <f>IF(AH358=0,"",AH358/VLOOKUP(B358,Kraftvärmeprod!$B$1:$BC$480,MATCH("Summa tillförd energi exklusive rökgaskondensering",Kraftvärmeprod!$B$1:$BC$1,0),FALSE))</f>
        <v/>
      </c>
    </row>
    <row r="359" spans="1:35" x14ac:dyDescent="0.35">
      <c r="A359" s="28" t="s">
        <v>481</v>
      </c>
      <c r="B359" s="28" t="s">
        <v>482</v>
      </c>
      <c r="C359" s="28">
        <f>IF(ISERROR(1/VLOOKUP($B359,'Justerad allokering'!$B$2:$AG$462,MATCH(C$2,'Justerad allokering'!$B$2:$AF$2,0),FALSE)),VLOOKUP($B359,'Allokerad kvv'!$B$2:$AV$468,MATCH(C$2,'Allokerad kvv'!$B$2:$AV$2,0),FALSE),VLOOKUP($B359,'Justerad allokering'!$B$2:$AG$462,MATCH(C$2,'Justerad allokering'!$B$2:$AF$2,0),FALSE))</f>
        <v>0</v>
      </c>
      <c r="D359" s="28">
        <f>IF(ISERROR(1/VLOOKUP($B359,'Justerad allokering'!$B$2:$AG$462,MATCH(D$2,'Justerad allokering'!$B$2:$AF$2,0),FALSE)),VLOOKUP($B359,'Allokerad kvv'!$B$2:$AV$468,MATCH(D$2,'Allokerad kvv'!$B$2:$AV$2,0),FALSE),VLOOKUP($B359,'Justerad allokering'!$B$2:$AG$462,MATCH(D$2,'Justerad allokering'!$B$2:$AF$2,0),FALSE))</f>
        <v>0</v>
      </c>
      <c r="E359" s="28">
        <f>IF(ISERROR(1/VLOOKUP($B359,'Justerad allokering'!$B$2:$AG$462,MATCH(E$2,'Justerad allokering'!$B$2:$AF$2,0),FALSE)),VLOOKUP($B359,'Allokerad kvv'!$B$2:$AV$468,MATCH(E$2,'Allokerad kvv'!$B$2:$AV$2,0),FALSE),VLOOKUP($B359,'Justerad allokering'!$B$2:$AG$462,MATCH(E$2,'Justerad allokering'!$B$2:$AF$2,0),FALSE))</f>
        <v>0</v>
      </c>
      <c r="F359" s="28">
        <f>IF(ISERROR(1/VLOOKUP($B359,'Justerad allokering'!$B$2:$AG$462,MATCH(F$2,'Justerad allokering'!$B$2:$AF$2,0),FALSE)),VLOOKUP($B359,'Allokerad kvv'!$B$2:$AV$468,MATCH(F$2,'Allokerad kvv'!$B$2:$AV$2,0),FALSE),VLOOKUP($B359,'Justerad allokering'!$B$2:$AG$462,MATCH(F$2,'Justerad allokering'!$B$2:$AF$2,0),FALSE))</f>
        <v>0</v>
      </c>
      <c r="G359" s="28">
        <f>IF(ISERROR(1/VLOOKUP($B359,'Justerad allokering'!$B$2:$AG$462,MATCH(G$2,'Justerad allokering'!$B$2:$AF$2,0),FALSE)),VLOOKUP($B359,'Allokerad kvv'!$B$2:$AV$468,MATCH(G$2,'Allokerad kvv'!$B$2:$AV$2,0),FALSE),VLOOKUP($B359,'Justerad allokering'!$B$2:$AG$462,MATCH(G$2,'Justerad allokering'!$B$2:$AF$2,0),FALSE))</f>
        <v>0</v>
      </c>
      <c r="H359" s="28">
        <f>IF(ISERROR(1/VLOOKUP($B359,'Justerad allokering'!$B$2:$AG$462,MATCH(H$2,'Justerad allokering'!$B$2:$AF$2,0),FALSE)),VLOOKUP($B359,'Allokerad kvv'!$B$2:$AV$468,MATCH(H$2,'Allokerad kvv'!$B$2:$AV$2,0),FALSE),VLOOKUP($B359,'Justerad allokering'!$B$2:$AG$462,MATCH(H$2,'Justerad allokering'!$B$2:$AF$2,0),FALSE))</f>
        <v>0</v>
      </c>
      <c r="I359" s="28">
        <f>IF(ISERROR(1/VLOOKUP($B359,'Justerad allokering'!$B$2:$AG$462,MATCH(I$2,'Justerad allokering'!$B$2:$AF$2,0),FALSE)),VLOOKUP($B359,'Allokerad kvv'!$B$2:$AV$468,MATCH(I$2,'Allokerad kvv'!$B$2:$AV$2,0),FALSE),VLOOKUP($B359,'Justerad allokering'!$B$2:$AG$462,MATCH(I$2,'Justerad allokering'!$B$2:$AF$2,0),FALSE))</f>
        <v>0</v>
      </c>
      <c r="J359" s="28">
        <f>IF(ISERROR(1/VLOOKUP($B359,'Justerad allokering'!$B$2:$AG$462,MATCH(J$2,'Justerad allokering'!$B$2:$AF$2,0),FALSE)),VLOOKUP($B359,'Allokerad kvv'!$B$2:$AV$468,MATCH(J$2,'Allokerad kvv'!$B$2:$AV$2,0),FALSE),VLOOKUP($B359,'Justerad allokering'!$B$2:$AG$462,MATCH(J$2,'Justerad allokering'!$B$2:$AF$2,0),FALSE))</f>
        <v>0</v>
      </c>
      <c r="K359" s="28">
        <f>IF(ISERROR(1/VLOOKUP($B359,'Justerad allokering'!$B$2:$AG$462,MATCH(K$2,'Justerad allokering'!$B$2:$AF$2,0),FALSE)),VLOOKUP($B359,'Allokerad kvv'!$B$2:$AV$468,MATCH(K$2,'Allokerad kvv'!$B$2:$AV$2,0),FALSE),VLOOKUP($B359,'Justerad allokering'!$B$2:$AG$462,MATCH(K$2,'Justerad allokering'!$B$2:$AF$2,0),FALSE))</f>
        <v>0</v>
      </c>
      <c r="L359" s="28">
        <f>IF(ISERROR(1/VLOOKUP($B359,'Justerad allokering'!$B$2:$AG$462,MATCH(L$2,'Justerad allokering'!$B$2:$AF$2,0),FALSE)),VLOOKUP($B359,'Allokerad kvv'!$B$2:$AV$468,MATCH(L$2,'Allokerad kvv'!$B$2:$AV$2,0),FALSE),VLOOKUP($B359,'Justerad allokering'!$B$2:$AG$462,MATCH(L$2,'Justerad allokering'!$B$2:$AF$2,0),FALSE))</f>
        <v>0</v>
      </c>
      <c r="M359" s="28">
        <f>IF(ISERROR(1/VLOOKUP($B359,'Justerad allokering'!$B$2:$AG$462,MATCH(M$2,'Justerad allokering'!$B$2:$AF$2,0),FALSE)),VLOOKUP($B359,'Allokerad kvv'!$B$2:$AV$468,MATCH(M$2,'Allokerad kvv'!$B$2:$AV$2,0),FALSE),VLOOKUP($B359,'Justerad allokering'!$B$2:$AG$462,MATCH(M$2,'Justerad allokering'!$B$2:$AF$2,0),FALSE))</f>
        <v>0</v>
      </c>
      <c r="N359" s="28">
        <f>IF(ISERROR(1/VLOOKUP($B359,'Justerad allokering'!$B$2:$AG$462,MATCH(N$2,'Justerad allokering'!$B$2:$AF$2,0),FALSE)),VLOOKUP($B359,'Allokerad kvv'!$B$2:$AV$468,MATCH(N$2,'Allokerad kvv'!$B$2:$AV$2,0),FALSE),VLOOKUP($B359,'Justerad allokering'!$B$2:$AG$462,MATCH(N$2,'Justerad allokering'!$B$2:$AF$2,0),FALSE))</f>
        <v>0</v>
      </c>
      <c r="O359" s="28">
        <f>IF(ISERROR(1/VLOOKUP($B359,'Justerad allokering'!$B$2:$AG$462,MATCH(O$2,'Justerad allokering'!$B$2:$AF$2,0),FALSE)),VLOOKUP($B359,'Allokerad kvv'!$B$2:$AV$468,MATCH(O$2,'Allokerad kvv'!$B$2:$AV$2,0),FALSE),VLOOKUP($B359,'Justerad allokering'!$B$2:$AG$462,MATCH(O$2,'Justerad allokering'!$B$2:$AF$2,0),FALSE))</f>
        <v>0</v>
      </c>
      <c r="P359" s="28">
        <f>IF(ISERROR(1/VLOOKUP($B359,'Justerad allokering'!$B$2:$AG$462,MATCH(P$2,'Justerad allokering'!$B$2:$AF$2,0),FALSE)),VLOOKUP($B359,'Allokerad kvv'!$B$2:$AV$468,MATCH(P$2,'Allokerad kvv'!$B$2:$AV$2,0),FALSE),VLOOKUP($B359,'Justerad allokering'!$B$2:$AG$462,MATCH(P$2,'Justerad allokering'!$B$2:$AF$2,0),FALSE))</f>
        <v>0</v>
      </c>
      <c r="Q359" s="28">
        <f>IF(ISERROR(1/VLOOKUP($B359,'Justerad allokering'!$B$2:$AG$462,MATCH(Q$2,'Justerad allokering'!$B$2:$AF$2,0),FALSE)),VLOOKUP($B359,'Allokerad kvv'!$B$2:$AV$468,MATCH(Q$2,'Allokerad kvv'!$B$2:$AV$2,0),FALSE),VLOOKUP($B359,'Justerad allokering'!$B$2:$AG$462,MATCH(Q$2,'Justerad allokering'!$B$2:$AF$2,0),FALSE))</f>
        <v>0</v>
      </c>
      <c r="R359" s="28">
        <f>IF(ISERROR(1/VLOOKUP($B359,'Justerad allokering'!$B$2:$AG$462,MATCH(R$2,'Justerad allokering'!$B$2:$AF$2,0),FALSE)),VLOOKUP($B359,'Allokerad kvv'!$B$2:$AV$468,MATCH(R$2,'Allokerad kvv'!$B$2:$AV$2,0),FALSE),VLOOKUP($B359,'Justerad allokering'!$B$2:$AG$462,MATCH(R$2,'Justerad allokering'!$B$2:$AF$2,0),FALSE))</f>
        <v>0</v>
      </c>
      <c r="S359" s="28">
        <f>IF(ISERROR(1/VLOOKUP($B359,'Justerad allokering'!$B$2:$AG$462,MATCH(S$2,'Justerad allokering'!$B$2:$AF$2,0),FALSE)),VLOOKUP($B359,'Allokerad kvv'!$B$2:$AV$468,MATCH(S$2,'Allokerad kvv'!$B$2:$AV$2,0),FALSE),VLOOKUP($B359,'Justerad allokering'!$B$2:$AG$462,MATCH(S$2,'Justerad allokering'!$B$2:$AF$2,0),FALSE))</f>
        <v>0</v>
      </c>
      <c r="T359" s="28">
        <f>IF(ISERROR(1/VLOOKUP($B359,'Justerad allokering'!$B$2:$AG$462,MATCH(T$2,'Justerad allokering'!$B$2:$AF$2,0),FALSE)),VLOOKUP($B359,'Allokerad kvv'!$B$2:$AV$468,MATCH(T$2,'Allokerad kvv'!$B$2:$AV$2,0),FALSE),VLOOKUP($B359,'Justerad allokering'!$B$2:$AG$462,MATCH(T$2,'Justerad allokering'!$B$2:$AF$2,0),FALSE))</f>
        <v>0</v>
      </c>
      <c r="U359" s="28">
        <f>IF(ISERROR(1/VLOOKUP($B359,'Justerad allokering'!$B$2:$AG$462,MATCH(U$2,'Justerad allokering'!$B$2:$AF$2,0),FALSE)),VLOOKUP($B359,'Allokerad kvv'!$B$2:$AV$468,MATCH(U$2,'Allokerad kvv'!$B$2:$AV$2,0),FALSE),VLOOKUP($B359,'Justerad allokering'!$B$2:$AG$462,MATCH(U$2,'Justerad allokering'!$B$2:$AF$2,0),FALSE))</f>
        <v>0</v>
      </c>
      <c r="V359" s="28">
        <f>IF(ISERROR(1/VLOOKUP($B359,'Justerad allokering'!$B$2:$AG$462,MATCH(V$2,'Justerad allokering'!$B$2:$AF$2,0),FALSE)),VLOOKUP($B359,'Allokerad kvv'!$B$2:$AV$468,MATCH(V$2,'Allokerad kvv'!$B$2:$AV$2,0),FALSE),VLOOKUP($B359,'Justerad allokering'!$B$2:$AG$462,MATCH(V$2,'Justerad allokering'!$B$2:$AF$2,0),FALSE))</f>
        <v>0</v>
      </c>
      <c r="W359" s="28">
        <f>IF(ISERROR(1/VLOOKUP($B359,'Justerad allokering'!$B$2:$AG$462,MATCH(W$2,'Justerad allokering'!$B$2:$AF$2,0),FALSE)),VLOOKUP($B359,'Allokerad kvv'!$B$2:$AV$468,MATCH(W$2,'Allokerad kvv'!$B$2:$AV$2,0),FALSE),VLOOKUP($B359,'Justerad allokering'!$B$2:$AG$462,MATCH(W$2,'Justerad allokering'!$B$2:$AF$2,0),FALSE))</f>
        <v>0</v>
      </c>
      <c r="X359" s="28">
        <f>IF(ISERROR(1/VLOOKUP($B359,'Justerad allokering'!$B$2:$AG$462,MATCH(X$2,'Justerad allokering'!$B$2:$AF$2,0),FALSE)),VLOOKUP($B359,'Allokerad kvv'!$B$2:$AV$468,MATCH(X$2,'Allokerad kvv'!$B$2:$AV$2,0),FALSE),VLOOKUP($B359,'Justerad allokering'!$B$2:$AG$462,MATCH(X$2,'Justerad allokering'!$B$2:$AF$2,0),FALSE))</f>
        <v>0</v>
      </c>
      <c r="Y359" s="28">
        <f>IF(ISERROR(1/VLOOKUP($B359,'Justerad allokering'!$B$2:$AG$462,MATCH(Y$2,'Justerad allokering'!$B$2:$AF$2,0),FALSE)),VLOOKUP($B359,'Allokerad kvv'!$B$2:$AV$468,MATCH(Y$2,'Allokerad kvv'!$B$2:$AV$2,0),FALSE),VLOOKUP($B359,'Justerad allokering'!$B$2:$AG$462,MATCH(Y$2,'Justerad allokering'!$B$2:$AF$2,0),FALSE))</f>
        <v>0</v>
      </c>
      <c r="Z359" s="28">
        <f>IF(ISERROR(1/VLOOKUP($B359,'Justerad allokering'!$B$2:$AG$462,MATCH(Z$2,'Justerad allokering'!$B$2:$AF$2,0),FALSE)),VLOOKUP($B359,'Allokerad kvv'!$B$2:$AV$468,MATCH(Z$2,'Allokerad kvv'!$B$2:$AV$2,0),FALSE),VLOOKUP($B359,'Justerad allokering'!$B$2:$AG$462,MATCH(Z$2,'Justerad allokering'!$B$2:$AF$2,0),FALSE))</f>
        <v>0</v>
      </c>
      <c r="AA359" s="28"/>
      <c r="AB359" s="28"/>
      <c r="AE359">
        <f t="shared" si="15"/>
        <v>0</v>
      </c>
      <c r="AG359">
        <f t="shared" si="16"/>
        <v>0</v>
      </c>
      <c r="AH359">
        <f t="shared" si="17"/>
        <v>0</v>
      </c>
      <c r="AI359" s="55" t="str">
        <f>IF(AH359=0,"",AH359/VLOOKUP(B359,Kraftvärmeprod!$B$1:$BC$480,MATCH("Summa tillförd energi exklusive rökgaskondensering",Kraftvärmeprod!$B$1:$BC$1,0),FALSE))</f>
        <v/>
      </c>
    </row>
    <row r="360" spans="1:35" x14ac:dyDescent="0.35">
      <c r="A360" s="28" t="s">
        <v>481</v>
      </c>
      <c r="B360" s="28" t="s">
        <v>483</v>
      </c>
      <c r="C360" s="28">
        <f>IF(ISERROR(1/VLOOKUP($B360,'Justerad allokering'!$B$2:$AG$462,MATCH(C$2,'Justerad allokering'!$B$2:$AF$2,0),FALSE)),VLOOKUP($B360,'Allokerad kvv'!$B$2:$AV$468,MATCH(C$2,'Allokerad kvv'!$B$2:$AV$2,0),FALSE),VLOOKUP($B360,'Justerad allokering'!$B$2:$AG$462,MATCH(C$2,'Justerad allokering'!$B$2:$AF$2,0),FALSE))</f>
        <v>0</v>
      </c>
      <c r="D360" s="28">
        <f>IF(ISERROR(1/VLOOKUP($B360,'Justerad allokering'!$B$2:$AG$462,MATCH(D$2,'Justerad allokering'!$B$2:$AF$2,0),FALSE)),VLOOKUP($B360,'Allokerad kvv'!$B$2:$AV$468,MATCH(D$2,'Allokerad kvv'!$B$2:$AV$2,0),FALSE),VLOOKUP($B360,'Justerad allokering'!$B$2:$AG$462,MATCH(D$2,'Justerad allokering'!$B$2:$AF$2,0),FALSE))</f>
        <v>0</v>
      </c>
      <c r="E360" s="28">
        <f>IF(ISERROR(1/VLOOKUP($B360,'Justerad allokering'!$B$2:$AG$462,MATCH(E$2,'Justerad allokering'!$B$2:$AF$2,0),FALSE)),VLOOKUP($B360,'Allokerad kvv'!$B$2:$AV$468,MATCH(E$2,'Allokerad kvv'!$B$2:$AV$2,0),FALSE),VLOOKUP($B360,'Justerad allokering'!$B$2:$AG$462,MATCH(E$2,'Justerad allokering'!$B$2:$AF$2,0),FALSE))</f>
        <v>0</v>
      </c>
      <c r="F360" s="28">
        <f>IF(ISERROR(1/VLOOKUP($B360,'Justerad allokering'!$B$2:$AG$462,MATCH(F$2,'Justerad allokering'!$B$2:$AF$2,0),FALSE)),VLOOKUP($B360,'Allokerad kvv'!$B$2:$AV$468,MATCH(F$2,'Allokerad kvv'!$B$2:$AV$2,0),FALSE),VLOOKUP($B360,'Justerad allokering'!$B$2:$AG$462,MATCH(F$2,'Justerad allokering'!$B$2:$AF$2,0),FALSE))</f>
        <v>0</v>
      </c>
      <c r="G360" s="28">
        <f>IF(ISERROR(1/VLOOKUP($B360,'Justerad allokering'!$B$2:$AG$462,MATCH(G$2,'Justerad allokering'!$B$2:$AF$2,0),FALSE)),VLOOKUP($B360,'Allokerad kvv'!$B$2:$AV$468,MATCH(G$2,'Allokerad kvv'!$B$2:$AV$2,0),FALSE),VLOOKUP($B360,'Justerad allokering'!$B$2:$AG$462,MATCH(G$2,'Justerad allokering'!$B$2:$AF$2,0),FALSE))</f>
        <v>0</v>
      </c>
      <c r="H360" s="28">
        <f>IF(ISERROR(1/VLOOKUP($B360,'Justerad allokering'!$B$2:$AG$462,MATCH(H$2,'Justerad allokering'!$B$2:$AF$2,0),FALSE)),VLOOKUP($B360,'Allokerad kvv'!$B$2:$AV$468,MATCH(H$2,'Allokerad kvv'!$B$2:$AV$2,0),FALSE),VLOOKUP($B360,'Justerad allokering'!$B$2:$AG$462,MATCH(H$2,'Justerad allokering'!$B$2:$AF$2,0),FALSE))</f>
        <v>0</v>
      </c>
      <c r="I360" s="28">
        <f>IF(ISERROR(1/VLOOKUP($B360,'Justerad allokering'!$B$2:$AG$462,MATCH(I$2,'Justerad allokering'!$B$2:$AF$2,0),FALSE)),VLOOKUP($B360,'Allokerad kvv'!$B$2:$AV$468,MATCH(I$2,'Allokerad kvv'!$B$2:$AV$2,0),FALSE),VLOOKUP($B360,'Justerad allokering'!$B$2:$AG$462,MATCH(I$2,'Justerad allokering'!$B$2:$AF$2,0),FALSE))</f>
        <v>0</v>
      </c>
      <c r="J360" s="28">
        <f>IF(ISERROR(1/VLOOKUP($B360,'Justerad allokering'!$B$2:$AG$462,MATCH(J$2,'Justerad allokering'!$B$2:$AF$2,0),FALSE)),VLOOKUP($B360,'Allokerad kvv'!$B$2:$AV$468,MATCH(J$2,'Allokerad kvv'!$B$2:$AV$2,0),FALSE),VLOOKUP($B360,'Justerad allokering'!$B$2:$AG$462,MATCH(J$2,'Justerad allokering'!$B$2:$AF$2,0),FALSE))</f>
        <v>0</v>
      </c>
      <c r="K360" s="28">
        <f>IF(ISERROR(1/VLOOKUP($B360,'Justerad allokering'!$B$2:$AG$462,MATCH(K$2,'Justerad allokering'!$B$2:$AF$2,0),FALSE)),VLOOKUP($B360,'Allokerad kvv'!$B$2:$AV$468,MATCH(K$2,'Allokerad kvv'!$B$2:$AV$2,0),FALSE),VLOOKUP($B360,'Justerad allokering'!$B$2:$AG$462,MATCH(K$2,'Justerad allokering'!$B$2:$AF$2,0),FALSE))</f>
        <v>0</v>
      </c>
      <c r="L360" s="28">
        <f>IF(ISERROR(1/VLOOKUP($B360,'Justerad allokering'!$B$2:$AG$462,MATCH(L$2,'Justerad allokering'!$B$2:$AF$2,0),FALSE)),VLOOKUP($B360,'Allokerad kvv'!$B$2:$AV$468,MATCH(L$2,'Allokerad kvv'!$B$2:$AV$2,0),FALSE),VLOOKUP($B360,'Justerad allokering'!$B$2:$AG$462,MATCH(L$2,'Justerad allokering'!$B$2:$AF$2,0),FALSE))</f>
        <v>0</v>
      </c>
      <c r="M360" s="28">
        <f>IF(ISERROR(1/VLOOKUP($B360,'Justerad allokering'!$B$2:$AG$462,MATCH(M$2,'Justerad allokering'!$B$2:$AF$2,0),FALSE)),VLOOKUP($B360,'Allokerad kvv'!$B$2:$AV$468,MATCH(M$2,'Allokerad kvv'!$B$2:$AV$2,0),FALSE),VLOOKUP($B360,'Justerad allokering'!$B$2:$AG$462,MATCH(M$2,'Justerad allokering'!$B$2:$AF$2,0),FALSE))</f>
        <v>0</v>
      </c>
      <c r="N360" s="28">
        <f>IF(ISERROR(1/VLOOKUP($B360,'Justerad allokering'!$B$2:$AG$462,MATCH(N$2,'Justerad allokering'!$B$2:$AF$2,0),FALSE)),VLOOKUP($B360,'Allokerad kvv'!$B$2:$AV$468,MATCH(N$2,'Allokerad kvv'!$B$2:$AV$2,0),FALSE),VLOOKUP($B360,'Justerad allokering'!$B$2:$AG$462,MATCH(N$2,'Justerad allokering'!$B$2:$AF$2,0),FALSE))</f>
        <v>0</v>
      </c>
      <c r="O360" s="28">
        <f>IF(ISERROR(1/VLOOKUP($B360,'Justerad allokering'!$B$2:$AG$462,MATCH(O$2,'Justerad allokering'!$B$2:$AF$2,0),FALSE)),VLOOKUP($B360,'Allokerad kvv'!$B$2:$AV$468,MATCH(O$2,'Allokerad kvv'!$B$2:$AV$2,0),FALSE),VLOOKUP($B360,'Justerad allokering'!$B$2:$AG$462,MATCH(O$2,'Justerad allokering'!$B$2:$AF$2,0),FALSE))</f>
        <v>0</v>
      </c>
      <c r="P360" s="28">
        <f>IF(ISERROR(1/VLOOKUP($B360,'Justerad allokering'!$B$2:$AG$462,MATCH(P$2,'Justerad allokering'!$B$2:$AF$2,0),FALSE)),VLOOKUP($B360,'Allokerad kvv'!$B$2:$AV$468,MATCH(P$2,'Allokerad kvv'!$B$2:$AV$2,0),FALSE),VLOOKUP($B360,'Justerad allokering'!$B$2:$AG$462,MATCH(P$2,'Justerad allokering'!$B$2:$AF$2,0),FALSE))</f>
        <v>0</v>
      </c>
      <c r="Q360" s="28">
        <f>IF(ISERROR(1/VLOOKUP($B360,'Justerad allokering'!$B$2:$AG$462,MATCH(Q$2,'Justerad allokering'!$B$2:$AF$2,0),FALSE)),VLOOKUP($B360,'Allokerad kvv'!$B$2:$AV$468,MATCH(Q$2,'Allokerad kvv'!$B$2:$AV$2,0),FALSE),VLOOKUP($B360,'Justerad allokering'!$B$2:$AG$462,MATCH(Q$2,'Justerad allokering'!$B$2:$AF$2,0),FALSE))</f>
        <v>0</v>
      </c>
      <c r="R360" s="28">
        <f>IF(ISERROR(1/VLOOKUP($B360,'Justerad allokering'!$B$2:$AG$462,MATCH(R$2,'Justerad allokering'!$B$2:$AF$2,0),FALSE)),VLOOKUP($B360,'Allokerad kvv'!$B$2:$AV$468,MATCH(R$2,'Allokerad kvv'!$B$2:$AV$2,0),FALSE),VLOOKUP($B360,'Justerad allokering'!$B$2:$AG$462,MATCH(R$2,'Justerad allokering'!$B$2:$AF$2,0),FALSE))</f>
        <v>0</v>
      </c>
      <c r="S360" s="28">
        <f>IF(ISERROR(1/VLOOKUP($B360,'Justerad allokering'!$B$2:$AG$462,MATCH(S$2,'Justerad allokering'!$B$2:$AF$2,0),FALSE)),VLOOKUP($B360,'Allokerad kvv'!$B$2:$AV$468,MATCH(S$2,'Allokerad kvv'!$B$2:$AV$2,0),FALSE),VLOOKUP($B360,'Justerad allokering'!$B$2:$AG$462,MATCH(S$2,'Justerad allokering'!$B$2:$AF$2,0),FALSE))</f>
        <v>0</v>
      </c>
      <c r="T360" s="28">
        <f>IF(ISERROR(1/VLOOKUP($B360,'Justerad allokering'!$B$2:$AG$462,MATCH(T$2,'Justerad allokering'!$B$2:$AF$2,0),FALSE)),VLOOKUP($B360,'Allokerad kvv'!$B$2:$AV$468,MATCH(T$2,'Allokerad kvv'!$B$2:$AV$2,0),FALSE),VLOOKUP($B360,'Justerad allokering'!$B$2:$AG$462,MATCH(T$2,'Justerad allokering'!$B$2:$AF$2,0),FALSE))</f>
        <v>0</v>
      </c>
      <c r="U360" s="28">
        <f>IF(ISERROR(1/VLOOKUP($B360,'Justerad allokering'!$B$2:$AG$462,MATCH(U$2,'Justerad allokering'!$B$2:$AF$2,0),FALSE)),VLOOKUP($B360,'Allokerad kvv'!$B$2:$AV$468,MATCH(U$2,'Allokerad kvv'!$B$2:$AV$2,0),FALSE),VLOOKUP($B360,'Justerad allokering'!$B$2:$AG$462,MATCH(U$2,'Justerad allokering'!$B$2:$AF$2,0),FALSE))</f>
        <v>0</v>
      </c>
      <c r="V360" s="28">
        <f>IF(ISERROR(1/VLOOKUP($B360,'Justerad allokering'!$B$2:$AG$462,MATCH(V$2,'Justerad allokering'!$B$2:$AF$2,0),FALSE)),VLOOKUP($B360,'Allokerad kvv'!$B$2:$AV$468,MATCH(V$2,'Allokerad kvv'!$B$2:$AV$2,0),FALSE),VLOOKUP($B360,'Justerad allokering'!$B$2:$AG$462,MATCH(V$2,'Justerad allokering'!$B$2:$AF$2,0),FALSE))</f>
        <v>0</v>
      </c>
      <c r="W360" s="28">
        <f>IF(ISERROR(1/VLOOKUP($B360,'Justerad allokering'!$B$2:$AG$462,MATCH(W$2,'Justerad allokering'!$B$2:$AF$2,0),FALSE)),VLOOKUP($B360,'Allokerad kvv'!$B$2:$AV$468,MATCH(W$2,'Allokerad kvv'!$B$2:$AV$2,0),FALSE),VLOOKUP($B360,'Justerad allokering'!$B$2:$AG$462,MATCH(W$2,'Justerad allokering'!$B$2:$AF$2,0),FALSE))</f>
        <v>0</v>
      </c>
      <c r="X360" s="28">
        <f>IF(ISERROR(1/VLOOKUP($B360,'Justerad allokering'!$B$2:$AG$462,MATCH(X$2,'Justerad allokering'!$B$2:$AF$2,0),FALSE)),VLOOKUP($B360,'Allokerad kvv'!$B$2:$AV$468,MATCH(X$2,'Allokerad kvv'!$B$2:$AV$2,0),FALSE),VLOOKUP($B360,'Justerad allokering'!$B$2:$AG$462,MATCH(X$2,'Justerad allokering'!$B$2:$AF$2,0),FALSE))</f>
        <v>0</v>
      </c>
      <c r="Y360" s="28">
        <f>IF(ISERROR(1/VLOOKUP($B360,'Justerad allokering'!$B$2:$AG$462,MATCH(Y$2,'Justerad allokering'!$B$2:$AF$2,0),FALSE)),VLOOKUP($B360,'Allokerad kvv'!$B$2:$AV$468,MATCH(Y$2,'Allokerad kvv'!$B$2:$AV$2,0),FALSE),VLOOKUP($B360,'Justerad allokering'!$B$2:$AG$462,MATCH(Y$2,'Justerad allokering'!$B$2:$AF$2,0),FALSE))</f>
        <v>0</v>
      </c>
      <c r="Z360" s="28">
        <f>IF(ISERROR(1/VLOOKUP($B360,'Justerad allokering'!$B$2:$AG$462,MATCH(Z$2,'Justerad allokering'!$B$2:$AF$2,0),FALSE)),VLOOKUP($B360,'Allokerad kvv'!$B$2:$AV$468,MATCH(Z$2,'Allokerad kvv'!$B$2:$AV$2,0),FALSE),VLOOKUP($B360,'Justerad allokering'!$B$2:$AG$462,MATCH(Z$2,'Justerad allokering'!$B$2:$AF$2,0),FALSE))</f>
        <v>0</v>
      </c>
      <c r="AA360" s="28"/>
      <c r="AB360" s="28"/>
      <c r="AE360">
        <f t="shared" si="15"/>
        <v>0</v>
      </c>
      <c r="AG360">
        <f t="shared" si="16"/>
        <v>0</v>
      </c>
      <c r="AH360">
        <f t="shared" si="17"/>
        <v>0</v>
      </c>
      <c r="AI360" s="55" t="str">
        <f>IF(AH360=0,"",AH360/VLOOKUP(B360,Kraftvärmeprod!$B$1:$BC$480,MATCH("Summa tillförd energi exklusive rökgaskondensering",Kraftvärmeprod!$B$1:$BC$1,0),FALSE))</f>
        <v/>
      </c>
    </row>
    <row r="361" spans="1:35" x14ac:dyDescent="0.35">
      <c r="A361" s="28" t="s">
        <v>481</v>
      </c>
      <c r="B361" s="28" t="s">
        <v>484</v>
      </c>
      <c r="C361" s="28">
        <f>IF(ISERROR(1/VLOOKUP($B361,'Justerad allokering'!$B$2:$AG$462,MATCH(C$2,'Justerad allokering'!$B$2:$AF$2,0),FALSE)),VLOOKUP($B361,'Allokerad kvv'!$B$2:$AV$468,MATCH(C$2,'Allokerad kvv'!$B$2:$AV$2,0),FALSE),VLOOKUP($B361,'Justerad allokering'!$B$2:$AG$462,MATCH(C$2,'Justerad allokering'!$B$2:$AF$2,0),FALSE))</f>
        <v>0</v>
      </c>
      <c r="D361" s="28">
        <f>IF(ISERROR(1/VLOOKUP($B361,'Justerad allokering'!$B$2:$AG$462,MATCH(D$2,'Justerad allokering'!$B$2:$AF$2,0),FALSE)),VLOOKUP($B361,'Allokerad kvv'!$B$2:$AV$468,MATCH(D$2,'Allokerad kvv'!$B$2:$AV$2,0),FALSE),VLOOKUP($B361,'Justerad allokering'!$B$2:$AG$462,MATCH(D$2,'Justerad allokering'!$B$2:$AF$2,0),FALSE))</f>
        <v>0</v>
      </c>
      <c r="E361" s="28">
        <f>IF(ISERROR(1/VLOOKUP($B361,'Justerad allokering'!$B$2:$AG$462,MATCH(E$2,'Justerad allokering'!$B$2:$AF$2,0),FALSE)),VLOOKUP($B361,'Allokerad kvv'!$B$2:$AV$468,MATCH(E$2,'Allokerad kvv'!$B$2:$AV$2,0),FALSE),VLOOKUP($B361,'Justerad allokering'!$B$2:$AG$462,MATCH(E$2,'Justerad allokering'!$B$2:$AF$2,0),FALSE))</f>
        <v>0</v>
      </c>
      <c r="F361" s="28">
        <f>IF(ISERROR(1/VLOOKUP($B361,'Justerad allokering'!$B$2:$AG$462,MATCH(F$2,'Justerad allokering'!$B$2:$AF$2,0),FALSE)),VLOOKUP($B361,'Allokerad kvv'!$B$2:$AV$468,MATCH(F$2,'Allokerad kvv'!$B$2:$AV$2,0),FALSE),VLOOKUP($B361,'Justerad allokering'!$B$2:$AG$462,MATCH(F$2,'Justerad allokering'!$B$2:$AF$2,0),FALSE))</f>
        <v>0</v>
      </c>
      <c r="G361" s="28">
        <f>IF(ISERROR(1/VLOOKUP($B361,'Justerad allokering'!$B$2:$AG$462,MATCH(G$2,'Justerad allokering'!$B$2:$AF$2,0),FALSE)),VLOOKUP($B361,'Allokerad kvv'!$B$2:$AV$468,MATCH(G$2,'Allokerad kvv'!$B$2:$AV$2,0),FALSE),VLOOKUP($B361,'Justerad allokering'!$B$2:$AG$462,MATCH(G$2,'Justerad allokering'!$B$2:$AF$2,0),FALSE))</f>
        <v>0</v>
      </c>
      <c r="H361" s="28">
        <f>IF(ISERROR(1/VLOOKUP($B361,'Justerad allokering'!$B$2:$AG$462,MATCH(H$2,'Justerad allokering'!$B$2:$AF$2,0),FALSE)),VLOOKUP($B361,'Allokerad kvv'!$B$2:$AV$468,MATCH(H$2,'Allokerad kvv'!$B$2:$AV$2,0),FALSE),VLOOKUP($B361,'Justerad allokering'!$B$2:$AG$462,MATCH(H$2,'Justerad allokering'!$B$2:$AF$2,0),FALSE))</f>
        <v>0</v>
      </c>
      <c r="I361" s="28">
        <f>IF(ISERROR(1/VLOOKUP($B361,'Justerad allokering'!$B$2:$AG$462,MATCH(I$2,'Justerad allokering'!$B$2:$AF$2,0),FALSE)),VLOOKUP($B361,'Allokerad kvv'!$B$2:$AV$468,MATCH(I$2,'Allokerad kvv'!$B$2:$AV$2,0),FALSE),VLOOKUP($B361,'Justerad allokering'!$B$2:$AG$462,MATCH(I$2,'Justerad allokering'!$B$2:$AF$2,0),FALSE))</f>
        <v>0</v>
      </c>
      <c r="J361" s="28">
        <f>IF(ISERROR(1/VLOOKUP($B361,'Justerad allokering'!$B$2:$AG$462,MATCH(J$2,'Justerad allokering'!$B$2:$AF$2,0),FALSE)),VLOOKUP($B361,'Allokerad kvv'!$B$2:$AV$468,MATCH(J$2,'Allokerad kvv'!$B$2:$AV$2,0),FALSE),VLOOKUP($B361,'Justerad allokering'!$B$2:$AG$462,MATCH(J$2,'Justerad allokering'!$B$2:$AF$2,0),FALSE))</f>
        <v>0</v>
      </c>
      <c r="K361" s="28">
        <f>IF(ISERROR(1/VLOOKUP($B361,'Justerad allokering'!$B$2:$AG$462,MATCH(K$2,'Justerad allokering'!$B$2:$AF$2,0),FALSE)),VLOOKUP($B361,'Allokerad kvv'!$B$2:$AV$468,MATCH(K$2,'Allokerad kvv'!$B$2:$AV$2,0),FALSE),VLOOKUP($B361,'Justerad allokering'!$B$2:$AG$462,MATCH(K$2,'Justerad allokering'!$B$2:$AF$2,0),FALSE))</f>
        <v>0</v>
      </c>
      <c r="L361" s="28">
        <f>IF(ISERROR(1/VLOOKUP($B361,'Justerad allokering'!$B$2:$AG$462,MATCH(L$2,'Justerad allokering'!$B$2:$AF$2,0),FALSE)),VLOOKUP($B361,'Allokerad kvv'!$B$2:$AV$468,MATCH(L$2,'Allokerad kvv'!$B$2:$AV$2,0),FALSE),VLOOKUP($B361,'Justerad allokering'!$B$2:$AG$462,MATCH(L$2,'Justerad allokering'!$B$2:$AF$2,0),FALSE))</f>
        <v>0</v>
      </c>
      <c r="M361" s="28">
        <f>IF(ISERROR(1/VLOOKUP($B361,'Justerad allokering'!$B$2:$AG$462,MATCH(M$2,'Justerad allokering'!$B$2:$AF$2,0),FALSE)),VLOOKUP($B361,'Allokerad kvv'!$B$2:$AV$468,MATCH(M$2,'Allokerad kvv'!$B$2:$AV$2,0),FALSE),VLOOKUP($B361,'Justerad allokering'!$B$2:$AG$462,MATCH(M$2,'Justerad allokering'!$B$2:$AF$2,0),FALSE))</f>
        <v>0</v>
      </c>
      <c r="N361" s="28">
        <f>IF(ISERROR(1/VLOOKUP($B361,'Justerad allokering'!$B$2:$AG$462,MATCH(N$2,'Justerad allokering'!$B$2:$AF$2,0),FALSE)),VLOOKUP($B361,'Allokerad kvv'!$B$2:$AV$468,MATCH(N$2,'Allokerad kvv'!$B$2:$AV$2,0),FALSE),VLOOKUP($B361,'Justerad allokering'!$B$2:$AG$462,MATCH(N$2,'Justerad allokering'!$B$2:$AF$2,0),FALSE))</f>
        <v>0</v>
      </c>
      <c r="O361" s="28">
        <f>IF(ISERROR(1/VLOOKUP($B361,'Justerad allokering'!$B$2:$AG$462,MATCH(O$2,'Justerad allokering'!$B$2:$AF$2,0),FALSE)),VLOOKUP($B361,'Allokerad kvv'!$B$2:$AV$468,MATCH(O$2,'Allokerad kvv'!$B$2:$AV$2,0),FALSE),VLOOKUP($B361,'Justerad allokering'!$B$2:$AG$462,MATCH(O$2,'Justerad allokering'!$B$2:$AF$2,0),FALSE))</f>
        <v>0</v>
      </c>
      <c r="P361" s="28">
        <f>IF(ISERROR(1/VLOOKUP($B361,'Justerad allokering'!$B$2:$AG$462,MATCH(P$2,'Justerad allokering'!$B$2:$AF$2,0),FALSE)),VLOOKUP($B361,'Allokerad kvv'!$B$2:$AV$468,MATCH(P$2,'Allokerad kvv'!$B$2:$AV$2,0),FALSE),VLOOKUP($B361,'Justerad allokering'!$B$2:$AG$462,MATCH(P$2,'Justerad allokering'!$B$2:$AF$2,0),FALSE))</f>
        <v>0</v>
      </c>
      <c r="Q361" s="28">
        <f>IF(ISERROR(1/VLOOKUP($B361,'Justerad allokering'!$B$2:$AG$462,MATCH(Q$2,'Justerad allokering'!$B$2:$AF$2,0),FALSE)),VLOOKUP($B361,'Allokerad kvv'!$B$2:$AV$468,MATCH(Q$2,'Allokerad kvv'!$B$2:$AV$2,0),FALSE),VLOOKUP($B361,'Justerad allokering'!$B$2:$AG$462,MATCH(Q$2,'Justerad allokering'!$B$2:$AF$2,0),FALSE))</f>
        <v>0</v>
      </c>
      <c r="R361" s="28">
        <f>IF(ISERROR(1/VLOOKUP($B361,'Justerad allokering'!$B$2:$AG$462,MATCH(R$2,'Justerad allokering'!$B$2:$AF$2,0),FALSE)),VLOOKUP($B361,'Allokerad kvv'!$B$2:$AV$468,MATCH(R$2,'Allokerad kvv'!$B$2:$AV$2,0),FALSE),VLOOKUP($B361,'Justerad allokering'!$B$2:$AG$462,MATCH(R$2,'Justerad allokering'!$B$2:$AF$2,0),FALSE))</f>
        <v>0</v>
      </c>
      <c r="S361" s="28">
        <f>IF(ISERROR(1/VLOOKUP($B361,'Justerad allokering'!$B$2:$AG$462,MATCH(S$2,'Justerad allokering'!$B$2:$AF$2,0),FALSE)),VLOOKUP($B361,'Allokerad kvv'!$B$2:$AV$468,MATCH(S$2,'Allokerad kvv'!$B$2:$AV$2,0),FALSE),VLOOKUP($B361,'Justerad allokering'!$B$2:$AG$462,MATCH(S$2,'Justerad allokering'!$B$2:$AF$2,0),FALSE))</f>
        <v>0</v>
      </c>
      <c r="T361" s="28">
        <f>IF(ISERROR(1/VLOOKUP($B361,'Justerad allokering'!$B$2:$AG$462,MATCH(T$2,'Justerad allokering'!$B$2:$AF$2,0),FALSE)),VLOOKUP($B361,'Allokerad kvv'!$B$2:$AV$468,MATCH(T$2,'Allokerad kvv'!$B$2:$AV$2,0),FALSE),VLOOKUP($B361,'Justerad allokering'!$B$2:$AG$462,MATCH(T$2,'Justerad allokering'!$B$2:$AF$2,0),FALSE))</f>
        <v>0</v>
      </c>
      <c r="U361" s="28">
        <f>IF(ISERROR(1/VLOOKUP($B361,'Justerad allokering'!$B$2:$AG$462,MATCH(U$2,'Justerad allokering'!$B$2:$AF$2,0),FALSE)),VLOOKUP($B361,'Allokerad kvv'!$B$2:$AV$468,MATCH(U$2,'Allokerad kvv'!$B$2:$AV$2,0),FALSE),VLOOKUP($B361,'Justerad allokering'!$B$2:$AG$462,MATCH(U$2,'Justerad allokering'!$B$2:$AF$2,0),FALSE))</f>
        <v>0</v>
      </c>
      <c r="V361" s="28">
        <f>IF(ISERROR(1/VLOOKUP($B361,'Justerad allokering'!$B$2:$AG$462,MATCH(V$2,'Justerad allokering'!$B$2:$AF$2,0),FALSE)),VLOOKUP($B361,'Allokerad kvv'!$B$2:$AV$468,MATCH(V$2,'Allokerad kvv'!$B$2:$AV$2,0),FALSE),VLOOKUP($B361,'Justerad allokering'!$B$2:$AG$462,MATCH(V$2,'Justerad allokering'!$B$2:$AF$2,0),FALSE))</f>
        <v>0</v>
      </c>
      <c r="W361" s="28">
        <f>IF(ISERROR(1/VLOOKUP($B361,'Justerad allokering'!$B$2:$AG$462,MATCH(W$2,'Justerad allokering'!$B$2:$AF$2,0),FALSE)),VLOOKUP($B361,'Allokerad kvv'!$B$2:$AV$468,MATCH(W$2,'Allokerad kvv'!$B$2:$AV$2,0),FALSE),VLOOKUP($B361,'Justerad allokering'!$B$2:$AG$462,MATCH(W$2,'Justerad allokering'!$B$2:$AF$2,0),FALSE))</f>
        <v>0</v>
      </c>
      <c r="X361" s="28">
        <f>IF(ISERROR(1/VLOOKUP($B361,'Justerad allokering'!$B$2:$AG$462,MATCH(X$2,'Justerad allokering'!$B$2:$AF$2,0),FALSE)),VLOOKUP($B361,'Allokerad kvv'!$B$2:$AV$468,MATCH(X$2,'Allokerad kvv'!$B$2:$AV$2,0),FALSE),VLOOKUP($B361,'Justerad allokering'!$B$2:$AG$462,MATCH(X$2,'Justerad allokering'!$B$2:$AF$2,0),FALSE))</f>
        <v>0</v>
      </c>
      <c r="Y361" s="28">
        <f>IF(ISERROR(1/VLOOKUP($B361,'Justerad allokering'!$B$2:$AG$462,MATCH(Y$2,'Justerad allokering'!$B$2:$AF$2,0),FALSE)),VLOOKUP($B361,'Allokerad kvv'!$B$2:$AV$468,MATCH(Y$2,'Allokerad kvv'!$B$2:$AV$2,0),FALSE),VLOOKUP($B361,'Justerad allokering'!$B$2:$AG$462,MATCH(Y$2,'Justerad allokering'!$B$2:$AF$2,0),FALSE))</f>
        <v>0</v>
      </c>
      <c r="Z361" s="28">
        <f>IF(ISERROR(1/VLOOKUP($B361,'Justerad allokering'!$B$2:$AG$462,MATCH(Z$2,'Justerad allokering'!$B$2:$AF$2,0),FALSE)),VLOOKUP($B361,'Allokerad kvv'!$B$2:$AV$468,MATCH(Z$2,'Allokerad kvv'!$B$2:$AV$2,0),FALSE),VLOOKUP($B361,'Justerad allokering'!$B$2:$AG$462,MATCH(Z$2,'Justerad allokering'!$B$2:$AF$2,0),FALSE))</f>
        <v>0</v>
      </c>
      <c r="AA361" s="28"/>
      <c r="AB361" s="28"/>
      <c r="AE361">
        <f t="shared" si="15"/>
        <v>0</v>
      </c>
      <c r="AG361">
        <f t="shared" si="16"/>
        <v>0</v>
      </c>
      <c r="AH361">
        <f t="shared" si="17"/>
        <v>0</v>
      </c>
      <c r="AI361" s="55" t="str">
        <f>IF(AH361=0,"",AH361/VLOOKUP(B361,Kraftvärmeprod!$B$1:$BC$480,MATCH("Summa tillförd energi exklusive rökgaskondensering",Kraftvärmeprod!$B$1:$BC$1,0),FALSE))</f>
        <v/>
      </c>
    </row>
    <row r="362" spans="1:35" x14ac:dyDescent="0.35">
      <c r="A362" s="28" t="s">
        <v>485</v>
      </c>
      <c r="B362" s="28" t="s">
        <v>486</v>
      </c>
      <c r="C362" s="28">
        <f>IF(ISERROR(1/VLOOKUP($B362,'Justerad allokering'!$B$2:$AG$462,MATCH(C$2,'Justerad allokering'!$B$2:$AF$2,0),FALSE)),VLOOKUP($B362,'Allokerad kvv'!$B$2:$AV$468,MATCH(C$2,'Allokerad kvv'!$B$2:$AV$2,0),FALSE),VLOOKUP($B362,'Justerad allokering'!$B$2:$AG$462,MATCH(C$2,'Justerad allokering'!$B$2:$AF$2,0),FALSE))</f>
        <v>22.995999999999999</v>
      </c>
      <c r="D362" s="28">
        <f>IF(ISERROR(1/VLOOKUP($B362,'Justerad allokering'!$B$2:$AG$462,MATCH(D$2,'Justerad allokering'!$B$2:$AF$2,0),FALSE)),VLOOKUP($B362,'Allokerad kvv'!$B$2:$AV$468,MATCH(D$2,'Allokerad kvv'!$B$2:$AV$2,0),FALSE),VLOOKUP($B362,'Justerad allokering'!$B$2:$AG$462,MATCH(D$2,'Justerad allokering'!$B$2:$AF$2,0),FALSE))</f>
        <v>0</v>
      </c>
      <c r="E362" s="28">
        <f>IF(ISERROR(1/VLOOKUP($B362,'Justerad allokering'!$B$2:$AG$462,MATCH(E$2,'Justerad allokering'!$B$2:$AF$2,0),FALSE)),VLOOKUP($B362,'Allokerad kvv'!$B$2:$AV$468,MATCH(E$2,'Allokerad kvv'!$B$2:$AV$2,0),FALSE),VLOOKUP($B362,'Justerad allokering'!$B$2:$AG$462,MATCH(E$2,'Justerad allokering'!$B$2:$AF$2,0),FALSE))</f>
        <v>0</v>
      </c>
      <c r="F362" s="28">
        <f>IF(ISERROR(1/VLOOKUP($B362,'Justerad allokering'!$B$2:$AG$462,MATCH(F$2,'Justerad allokering'!$B$2:$AF$2,0),FALSE)),VLOOKUP($B362,'Allokerad kvv'!$B$2:$AV$468,MATCH(F$2,'Allokerad kvv'!$B$2:$AV$2,0),FALSE),VLOOKUP($B362,'Justerad allokering'!$B$2:$AG$462,MATCH(F$2,'Justerad allokering'!$B$2:$AF$2,0),FALSE))</f>
        <v>0</v>
      </c>
      <c r="G362" s="28">
        <f>IF(ISERROR(1/VLOOKUP($B362,'Justerad allokering'!$B$2:$AG$462,MATCH(G$2,'Justerad allokering'!$B$2:$AF$2,0),FALSE)),VLOOKUP($B362,'Allokerad kvv'!$B$2:$AV$468,MATCH(G$2,'Allokerad kvv'!$B$2:$AV$2,0),FALSE),VLOOKUP($B362,'Justerad allokering'!$B$2:$AG$462,MATCH(G$2,'Justerad allokering'!$B$2:$AF$2,0),FALSE))</f>
        <v>0</v>
      </c>
      <c r="H362" s="28">
        <f>IF(ISERROR(1/VLOOKUP($B362,'Justerad allokering'!$B$2:$AG$462,MATCH(H$2,'Justerad allokering'!$B$2:$AF$2,0),FALSE)),VLOOKUP($B362,'Allokerad kvv'!$B$2:$AV$468,MATCH(H$2,'Allokerad kvv'!$B$2:$AV$2,0),FALSE),VLOOKUP($B362,'Justerad allokering'!$B$2:$AG$462,MATCH(H$2,'Justerad allokering'!$B$2:$AF$2,0),FALSE))</f>
        <v>0</v>
      </c>
      <c r="I362" s="28">
        <f>IF(ISERROR(1/VLOOKUP($B362,'Justerad allokering'!$B$2:$AG$462,MATCH(I$2,'Justerad allokering'!$B$2:$AF$2,0),FALSE)),VLOOKUP($B362,'Allokerad kvv'!$B$2:$AV$468,MATCH(I$2,'Allokerad kvv'!$B$2:$AV$2,0),FALSE),VLOOKUP($B362,'Justerad allokering'!$B$2:$AG$462,MATCH(I$2,'Justerad allokering'!$B$2:$AF$2,0),FALSE))</f>
        <v>0</v>
      </c>
      <c r="J362" s="28">
        <f>IF(ISERROR(1/VLOOKUP($B362,'Justerad allokering'!$B$2:$AG$462,MATCH(J$2,'Justerad allokering'!$B$2:$AF$2,0),FALSE)),VLOOKUP($B362,'Allokerad kvv'!$B$2:$AV$468,MATCH(J$2,'Allokerad kvv'!$B$2:$AV$2,0),FALSE),VLOOKUP($B362,'Justerad allokering'!$B$2:$AG$462,MATCH(J$2,'Justerad allokering'!$B$2:$AF$2,0),FALSE))</f>
        <v>0.77382700000000004</v>
      </c>
      <c r="K362" s="28">
        <f>IF(ISERROR(1/VLOOKUP($B362,'Justerad allokering'!$B$2:$AG$462,MATCH(K$2,'Justerad allokering'!$B$2:$AF$2,0),FALSE)),VLOOKUP($B362,'Allokerad kvv'!$B$2:$AV$468,MATCH(K$2,'Allokerad kvv'!$B$2:$AV$2,0),FALSE),VLOOKUP($B362,'Justerad allokering'!$B$2:$AG$462,MATCH(K$2,'Justerad allokering'!$B$2:$AF$2,0),FALSE))</f>
        <v>1.61094</v>
      </c>
      <c r="L362" s="28">
        <f>IF(ISERROR(1/VLOOKUP($B362,'Justerad allokering'!$B$2:$AG$462,MATCH(L$2,'Justerad allokering'!$B$2:$AF$2,0),FALSE)),VLOOKUP($B362,'Allokerad kvv'!$B$2:$AV$468,MATCH(L$2,'Allokerad kvv'!$B$2:$AV$2,0),FALSE),VLOOKUP($B362,'Justerad allokering'!$B$2:$AG$462,MATCH(L$2,'Justerad allokering'!$B$2:$AF$2,0),FALSE))</f>
        <v>0</v>
      </c>
      <c r="M362" s="28">
        <f>IF(ISERROR(1/VLOOKUP($B362,'Justerad allokering'!$B$2:$AG$462,MATCH(M$2,'Justerad allokering'!$B$2:$AF$2,0),FALSE)),VLOOKUP($B362,'Allokerad kvv'!$B$2:$AV$468,MATCH(M$2,'Allokerad kvv'!$B$2:$AV$2,0),FALSE),VLOOKUP($B362,'Justerad allokering'!$B$2:$AG$462,MATCH(M$2,'Justerad allokering'!$B$2:$AF$2,0),FALSE))</f>
        <v>2.5794199999999998</v>
      </c>
      <c r="N362" s="28">
        <f>IF(ISERROR(1/VLOOKUP($B362,'Justerad allokering'!$B$2:$AG$462,MATCH(N$2,'Justerad allokering'!$B$2:$AF$2,0),FALSE)),VLOOKUP($B362,'Allokerad kvv'!$B$2:$AV$468,MATCH(N$2,'Allokerad kvv'!$B$2:$AV$2,0),FALSE),VLOOKUP($B362,'Justerad allokering'!$B$2:$AG$462,MATCH(N$2,'Justerad allokering'!$B$2:$AF$2,0),FALSE))</f>
        <v>0</v>
      </c>
      <c r="O362" s="28">
        <f>IF(ISERROR(1/VLOOKUP($B362,'Justerad allokering'!$B$2:$AG$462,MATCH(O$2,'Justerad allokering'!$B$2:$AF$2,0),FALSE)),VLOOKUP($B362,'Allokerad kvv'!$B$2:$AV$468,MATCH(O$2,'Allokerad kvv'!$B$2:$AV$2,0),FALSE),VLOOKUP($B362,'Justerad allokering'!$B$2:$AG$462,MATCH(O$2,'Justerad allokering'!$B$2:$AF$2,0),FALSE))</f>
        <v>0</v>
      </c>
      <c r="P362" s="28">
        <f>IF(ISERROR(1/VLOOKUP($B362,'Justerad allokering'!$B$2:$AG$462,MATCH(P$2,'Justerad allokering'!$B$2:$AF$2,0),FALSE)),VLOOKUP($B362,'Allokerad kvv'!$B$2:$AV$468,MATCH(P$2,'Allokerad kvv'!$B$2:$AV$2,0),FALSE),VLOOKUP($B362,'Justerad allokering'!$B$2:$AG$462,MATCH(P$2,'Justerad allokering'!$B$2:$AF$2,0),FALSE))</f>
        <v>0</v>
      </c>
      <c r="Q362" s="28">
        <f>IF(ISERROR(1/VLOOKUP($B362,'Justerad allokering'!$B$2:$AG$462,MATCH(Q$2,'Justerad allokering'!$B$2:$AF$2,0),FALSE)),VLOOKUP($B362,'Allokerad kvv'!$B$2:$AV$468,MATCH(Q$2,'Allokerad kvv'!$B$2:$AV$2,0),FALSE),VLOOKUP($B362,'Justerad allokering'!$B$2:$AG$462,MATCH(Q$2,'Justerad allokering'!$B$2:$AF$2,0),FALSE))</f>
        <v>0</v>
      </c>
      <c r="R362" s="28">
        <f>IF(ISERROR(1/VLOOKUP($B362,'Justerad allokering'!$B$2:$AG$462,MATCH(R$2,'Justerad allokering'!$B$2:$AF$2,0),FALSE)),VLOOKUP($B362,'Allokerad kvv'!$B$2:$AV$468,MATCH(R$2,'Allokerad kvv'!$B$2:$AV$2,0),FALSE),VLOOKUP($B362,'Justerad allokering'!$B$2:$AG$462,MATCH(R$2,'Justerad allokering'!$B$2:$AF$2,0),FALSE))</f>
        <v>0</v>
      </c>
      <c r="S362" s="28">
        <f>IF(ISERROR(1/VLOOKUP($B362,'Justerad allokering'!$B$2:$AG$462,MATCH(S$2,'Justerad allokering'!$B$2:$AF$2,0),FALSE)),VLOOKUP($B362,'Allokerad kvv'!$B$2:$AV$468,MATCH(S$2,'Allokerad kvv'!$B$2:$AV$2,0),FALSE),VLOOKUP($B362,'Justerad allokering'!$B$2:$AG$462,MATCH(S$2,'Justerad allokering'!$B$2:$AF$2,0),FALSE))</f>
        <v>0</v>
      </c>
      <c r="T362" s="28">
        <f>IF(ISERROR(1/VLOOKUP($B362,'Justerad allokering'!$B$2:$AG$462,MATCH(T$2,'Justerad allokering'!$B$2:$AF$2,0),FALSE)),VLOOKUP($B362,'Allokerad kvv'!$B$2:$AV$468,MATCH(T$2,'Allokerad kvv'!$B$2:$AV$2,0),FALSE),VLOOKUP($B362,'Justerad allokering'!$B$2:$AG$462,MATCH(T$2,'Justerad allokering'!$B$2:$AF$2,0),FALSE))</f>
        <v>0</v>
      </c>
      <c r="U362" s="28">
        <f>IF(ISERROR(1/VLOOKUP($B362,'Justerad allokering'!$B$2:$AG$462,MATCH(U$2,'Justerad allokering'!$B$2:$AF$2,0),FALSE)),VLOOKUP($B362,'Allokerad kvv'!$B$2:$AV$468,MATCH(U$2,'Allokerad kvv'!$B$2:$AV$2,0),FALSE),VLOOKUP($B362,'Justerad allokering'!$B$2:$AG$462,MATCH(U$2,'Justerad allokering'!$B$2:$AF$2,0),FALSE))</f>
        <v>0</v>
      </c>
      <c r="V362" s="28">
        <f>IF(ISERROR(1/VLOOKUP($B362,'Justerad allokering'!$B$2:$AG$462,MATCH(V$2,'Justerad allokering'!$B$2:$AF$2,0),FALSE)),VLOOKUP($B362,'Allokerad kvv'!$B$2:$AV$468,MATCH(V$2,'Allokerad kvv'!$B$2:$AV$2,0),FALSE),VLOOKUP($B362,'Justerad allokering'!$B$2:$AG$462,MATCH(V$2,'Justerad allokering'!$B$2:$AF$2,0),FALSE))</f>
        <v>0</v>
      </c>
      <c r="W362" s="28">
        <f>IF(ISERROR(1/VLOOKUP($B362,'Justerad allokering'!$B$2:$AG$462,MATCH(W$2,'Justerad allokering'!$B$2:$AF$2,0),FALSE)),VLOOKUP($B362,'Allokerad kvv'!$B$2:$AV$468,MATCH(W$2,'Allokerad kvv'!$B$2:$AV$2,0),FALSE),VLOOKUP($B362,'Justerad allokering'!$B$2:$AG$462,MATCH(W$2,'Justerad allokering'!$B$2:$AF$2,0),FALSE))</f>
        <v>0</v>
      </c>
      <c r="X362" s="28">
        <f>IF(ISERROR(1/VLOOKUP($B362,'Justerad allokering'!$B$2:$AG$462,MATCH(X$2,'Justerad allokering'!$B$2:$AF$2,0),FALSE)),VLOOKUP($B362,'Allokerad kvv'!$B$2:$AV$468,MATCH(X$2,'Allokerad kvv'!$B$2:$AV$2,0),FALSE),VLOOKUP($B362,'Justerad allokering'!$B$2:$AG$462,MATCH(X$2,'Justerad allokering'!$B$2:$AF$2,0),FALSE))</f>
        <v>0</v>
      </c>
      <c r="Y362" s="28">
        <f>IF(ISERROR(1/VLOOKUP($B362,'Justerad allokering'!$B$2:$AG$462,MATCH(Y$2,'Justerad allokering'!$B$2:$AF$2,0),FALSE)),VLOOKUP($B362,'Allokerad kvv'!$B$2:$AV$468,MATCH(Y$2,'Allokerad kvv'!$B$2:$AV$2,0),FALSE),VLOOKUP($B362,'Justerad allokering'!$B$2:$AG$462,MATCH(Y$2,'Justerad allokering'!$B$2:$AF$2,0),FALSE))</f>
        <v>25.7942</v>
      </c>
      <c r="Z362" s="28">
        <f>IF(ISERROR(1/VLOOKUP($B362,'Justerad allokering'!$B$2:$AG$462,MATCH(Z$2,'Justerad allokering'!$B$2:$AF$2,0),FALSE)),VLOOKUP($B362,'Allokerad kvv'!$B$2:$AV$468,MATCH(Z$2,'Allokerad kvv'!$B$2:$AV$2,0),FALSE),VLOOKUP($B362,'Justerad allokering'!$B$2:$AG$462,MATCH(Z$2,'Justerad allokering'!$B$2:$AF$2,0),FALSE))</f>
        <v>0</v>
      </c>
      <c r="AA362" s="28"/>
      <c r="AB362" s="28"/>
      <c r="AE362">
        <f t="shared" si="15"/>
        <v>53.754386999999994</v>
      </c>
      <c r="AG362">
        <f t="shared" si="16"/>
        <v>52.143446999999995</v>
      </c>
      <c r="AH362">
        <f t="shared" si="17"/>
        <v>52.143446999999995</v>
      </c>
      <c r="AI362" s="55">
        <f>IF(AH362=0,"",AH362/VLOOKUP(B362,Kraftvärmeprod!$B$1:$BC$480,MATCH("Summa tillförd energi exklusive rökgaskondensering",Kraftvärmeprod!$B$1:$BC$1,0),FALSE))</f>
        <v>0.84786092682926817</v>
      </c>
    </row>
    <row r="363" spans="1:35" x14ac:dyDescent="0.35">
      <c r="A363" s="28" t="s">
        <v>487</v>
      </c>
      <c r="B363" s="28" t="s">
        <v>488</v>
      </c>
      <c r="C363" s="28">
        <f>IF(ISERROR(1/VLOOKUP($B363,'Justerad allokering'!$B$2:$AG$462,MATCH(C$2,'Justerad allokering'!$B$2:$AF$2,0),FALSE)),VLOOKUP($B363,'Allokerad kvv'!$B$2:$AV$468,MATCH(C$2,'Allokerad kvv'!$B$2:$AV$2,0),FALSE),VLOOKUP($B363,'Justerad allokering'!$B$2:$AG$462,MATCH(C$2,'Justerad allokering'!$B$2:$AF$2,0),FALSE))</f>
        <v>0</v>
      </c>
      <c r="D363" s="28">
        <f>IF(ISERROR(1/VLOOKUP($B363,'Justerad allokering'!$B$2:$AG$462,MATCH(D$2,'Justerad allokering'!$B$2:$AF$2,0),FALSE)),VLOOKUP($B363,'Allokerad kvv'!$B$2:$AV$468,MATCH(D$2,'Allokerad kvv'!$B$2:$AV$2,0),FALSE),VLOOKUP($B363,'Justerad allokering'!$B$2:$AG$462,MATCH(D$2,'Justerad allokering'!$B$2:$AF$2,0),FALSE))</f>
        <v>0</v>
      </c>
      <c r="E363" s="28">
        <f>IF(ISERROR(1/VLOOKUP($B363,'Justerad allokering'!$B$2:$AG$462,MATCH(E$2,'Justerad allokering'!$B$2:$AF$2,0),FALSE)),VLOOKUP($B363,'Allokerad kvv'!$B$2:$AV$468,MATCH(E$2,'Allokerad kvv'!$B$2:$AV$2,0),FALSE),VLOOKUP($B363,'Justerad allokering'!$B$2:$AG$462,MATCH(E$2,'Justerad allokering'!$B$2:$AF$2,0),FALSE))</f>
        <v>0</v>
      </c>
      <c r="F363" s="28">
        <f>IF(ISERROR(1/VLOOKUP($B363,'Justerad allokering'!$B$2:$AG$462,MATCH(F$2,'Justerad allokering'!$B$2:$AF$2,0),FALSE)),VLOOKUP($B363,'Allokerad kvv'!$B$2:$AV$468,MATCH(F$2,'Allokerad kvv'!$B$2:$AV$2,0),FALSE),VLOOKUP($B363,'Justerad allokering'!$B$2:$AG$462,MATCH(F$2,'Justerad allokering'!$B$2:$AF$2,0),FALSE))</f>
        <v>0</v>
      </c>
      <c r="G363" s="28">
        <f>IF(ISERROR(1/VLOOKUP($B363,'Justerad allokering'!$B$2:$AG$462,MATCH(G$2,'Justerad allokering'!$B$2:$AF$2,0),FALSE)),VLOOKUP($B363,'Allokerad kvv'!$B$2:$AV$468,MATCH(G$2,'Allokerad kvv'!$B$2:$AV$2,0),FALSE),VLOOKUP($B363,'Justerad allokering'!$B$2:$AG$462,MATCH(G$2,'Justerad allokering'!$B$2:$AF$2,0),FALSE))</f>
        <v>0</v>
      </c>
      <c r="H363" s="28">
        <f>IF(ISERROR(1/VLOOKUP($B363,'Justerad allokering'!$B$2:$AG$462,MATCH(H$2,'Justerad allokering'!$B$2:$AF$2,0),FALSE)),VLOOKUP($B363,'Allokerad kvv'!$B$2:$AV$468,MATCH(H$2,'Allokerad kvv'!$B$2:$AV$2,0),FALSE),VLOOKUP($B363,'Justerad allokering'!$B$2:$AG$462,MATCH(H$2,'Justerad allokering'!$B$2:$AF$2,0),FALSE))</f>
        <v>0</v>
      </c>
      <c r="I363" s="28">
        <f>IF(ISERROR(1/VLOOKUP($B363,'Justerad allokering'!$B$2:$AG$462,MATCH(I$2,'Justerad allokering'!$B$2:$AF$2,0),FALSE)),VLOOKUP($B363,'Allokerad kvv'!$B$2:$AV$468,MATCH(I$2,'Allokerad kvv'!$B$2:$AV$2,0),FALSE),VLOOKUP($B363,'Justerad allokering'!$B$2:$AG$462,MATCH(I$2,'Justerad allokering'!$B$2:$AF$2,0),FALSE))</f>
        <v>0</v>
      </c>
      <c r="J363" s="28">
        <f>IF(ISERROR(1/VLOOKUP($B363,'Justerad allokering'!$B$2:$AG$462,MATCH(J$2,'Justerad allokering'!$B$2:$AF$2,0),FALSE)),VLOOKUP($B363,'Allokerad kvv'!$B$2:$AV$468,MATCH(J$2,'Allokerad kvv'!$B$2:$AV$2,0),FALSE),VLOOKUP($B363,'Justerad allokering'!$B$2:$AG$462,MATCH(J$2,'Justerad allokering'!$B$2:$AF$2,0),FALSE))</f>
        <v>0</v>
      </c>
      <c r="K363" s="28">
        <f>IF(ISERROR(1/VLOOKUP($B363,'Justerad allokering'!$B$2:$AG$462,MATCH(K$2,'Justerad allokering'!$B$2:$AF$2,0),FALSE)),VLOOKUP($B363,'Allokerad kvv'!$B$2:$AV$468,MATCH(K$2,'Allokerad kvv'!$B$2:$AV$2,0),FALSE),VLOOKUP($B363,'Justerad allokering'!$B$2:$AG$462,MATCH(K$2,'Justerad allokering'!$B$2:$AF$2,0),FALSE))</f>
        <v>0</v>
      </c>
      <c r="L363" s="28">
        <f>IF(ISERROR(1/VLOOKUP($B363,'Justerad allokering'!$B$2:$AG$462,MATCH(L$2,'Justerad allokering'!$B$2:$AF$2,0),FALSE)),VLOOKUP($B363,'Allokerad kvv'!$B$2:$AV$468,MATCH(L$2,'Allokerad kvv'!$B$2:$AV$2,0),FALSE),VLOOKUP($B363,'Justerad allokering'!$B$2:$AG$462,MATCH(L$2,'Justerad allokering'!$B$2:$AF$2,0),FALSE))</f>
        <v>0</v>
      </c>
      <c r="M363" s="28">
        <f>IF(ISERROR(1/VLOOKUP($B363,'Justerad allokering'!$B$2:$AG$462,MATCH(M$2,'Justerad allokering'!$B$2:$AF$2,0),FALSE)),VLOOKUP($B363,'Allokerad kvv'!$B$2:$AV$468,MATCH(M$2,'Allokerad kvv'!$B$2:$AV$2,0),FALSE),VLOOKUP($B363,'Justerad allokering'!$B$2:$AG$462,MATCH(M$2,'Justerad allokering'!$B$2:$AF$2,0),FALSE))</f>
        <v>0</v>
      </c>
      <c r="N363" s="28">
        <f>IF(ISERROR(1/VLOOKUP($B363,'Justerad allokering'!$B$2:$AG$462,MATCH(N$2,'Justerad allokering'!$B$2:$AF$2,0),FALSE)),VLOOKUP($B363,'Allokerad kvv'!$B$2:$AV$468,MATCH(N$2,'Allokerad kvv'!$B$2:$AV$2,0),FALSE),VLOOKUP($B363,'Justerad allokering'!$B$2:$AG$462,MATCH(N$2,'Justerad allokering'!$B$2:$AF$2,0),FALSE))</f>
        <v>0</v>
      </c>
      <c r="O363" s="28">
        <f>IF(ISERROR(1/VLOOKUP($B363,'Justerad allokering'!$B$2:$AG$462,MATCH(O$2,'Justerad allokering'!$B$2:$AF$2,0),FALSE)),VLOOKUP($B363,'Allokerad kvv'!$B$2:$AV$468,MATCH(O$2,'Allokerad kvv'!$B$2:$AV$2,0),FALSE),VLOOKUP($B363,'Justerad allokering'!$B$2:$AG$462,MATCH(O$2,'Justerad allokering'!$B$2:$AF$2,0),FALSE))</f>
        <v>0</v>
      </c>
      <c r="P363" s="28">
        <f>IF(ISERROR(1/VLOOKUP($B363,'Justerad allokering'!$B$2:$AG$462,MATCH(P$2,'Justerad allokering'!$B$2:$AF$2,0),FALSE)),VLOOKUP($B363,'Allokerad kvv'!$B$2:$AV$468,MATCH(P$2,'Allokerad kvv'!$B$2:$AV$2,0),FALSE),VLOOKUP($B363,'Justerad allokering'!$B$2:$AG$462,MATCH(P$2,'Justerad allokering'!$B$2:$AF$2,0),FALSE))</f>
        <v>0</v>
      </c>
      <c r="Q363" s="28">
        <f>IF(ISERROR(1/VLOOKUP($B363,'Justerad allokering'!$B$2:$AG$462,MATCH(Q$2,'Justerad allokering'!$B$2:$AF$2,0),FALSE)),VLOOKUP($B363,'Allokerad kvv'!$B$2:$AV$468,MATCH(Q$2,'Allokerad kvv'!$B$2:$AV$2,0),FALSE),VLOOKUP($B363,'Justerad allokering'!$B$2:$AG$462,MATCH(Q$2,'Justerad allokering'!$B$2:$AF$2,0),FALSE))</f>
        <v>0</v>
      </c>
      <c r="R363" s="28">
        <f>IF(ISERROR(1/VLOOKUP($B363,'Justerad allokering'!$B$2:$AG$462,MATCH(R$2,'Justerad allokering'!$B$2:$AF$2,0),FALSE)),VLOOKUP($B363,'Allokerad kvv'!$B$2:$AV$468,MATCH(R$2,'Allokerad kvv'!$B$2:$AV$2,0),FALSE),VLOOKUP($B363,'Justerad allokering'!$B$2:$AG$462,MATCH(R$2,'Justerad allokering'!$B$2:$AF$2,0),FALSE))</f>
        <v>0</v>
      </c>
      <c r="S363" s="28">
        <f>IF(ISERROR(1/VLOOKUP($B363,'Justerad allokering'!$B$2:$AG$462,MATCH(S$2,'Justerad allokering'!$B$2:$AF$2,0),FALSE)),VLOOKUP($B363,'Allokerad kvv'!$B$2:$AV$468,MATCH(S$2,'Allokerad kvv'!$B$2:$AV$2,0),FALSE),VLOOKUP($B363,'Justerad allokering'!$B$2:$AG$462,MATCH(S$2,'Justerad allokering'!$B$2:$AF$2,0),FALSE))</f>
        <v>0</v>
      </c>
      <c r="T363" s="28">
        <f>IF(ISERROR(1/VLOOKUP($B363,'Justerad allokering'!$B$2:$AG$462,MATCH(T$2,'Justerad allokering'!$B$2:$AF$2,0),FALSE)),VLOOKUP($B363,'Allokerad kvv'!$B$2:$AV$468,MATCH(T$2,'Allokerad kvv'!$B$2:$AV$2,0),FALSE),VLOOKUP($B363,'Justerad allokering'!$B$2:$AG$462,MATCH(T$2,'Justerad allokering'!$B$2:$AF$2,0),FALSE))</f>
        <v>0</v>
      </c>
      <c r="U363" s="28">
        <f>IF(ISERROR(1/VLOOKUP($B363,'Justerad allokering'!$B$2:$AG$462,MATCH(U$2,'Justerad allokering'!$B$2:$AF$2,0),FALSE)),VLOOKUP($B363,'Allokerad kvv'!$B$2:$AV$468,MATCH(U$2,'Allokerad kvv'!$B$2:$AV$2,0),FALSE),VLOOKUP($B363,'Justerad allokering'!$B$2:$AG$462,MATCH(U$2,'Justerad allokering'!$B$2:$AF$2,0),FALSE))</f>
        <v>0</v>
      </c>
      <c r="V363" s="28">
        <f>IF(ISERROR(1/VLOOKUP($B363,'Justerad allokering'!$B$2:$AG$462,MATCH(V$2,'Justerad allokering'!$B$2:$AF$2,0),FALSE)),VLOOKUP($B363,'Allokerad kvv'!$B$2:$AV$468,MATCH(V$2,'Allokerad kvv'!$B$2:$AV$2,0),FALSE),VLOOKUP($B363,'Justerad allokering'!$B$2:$AG$462,MATCH(V$2,'Justerad allokering'!$B$2:$AF$2,0),FALSE))</f>
        <v>0</v>
      </c>
      <c r="W363" s="28">
        <f>IF(ISERROR(1/VLOOKUP($B363,'Justerad allokering'!$B$2:$AG$462,MATCH(W$2,'Justerad allokering'!$B$2:$AF$2,0),FALSE)),VLOOKUP($B363,'Allokerad kvv'!$B$2:$AV$468,MATCH(W$2,'Allokerad kvv'!$B$2:$AV$2,0),FALSE),VLOOKUP($B363,'Justerad allokering'!$B$2:$AG$462,MATCH(W$2,'Justerad allokering'!$B$2:$AF$2,0),FALSE))</f>
        <v>0</v>
      </c>
      <c r="X363" s="28">
        <f>IF(ISERROR(1/VLOOKUP($B363,'Justerad allokering'!$B$2:$AG$462,MATCH(X$2,'Justerad allokering'!$B$2:$AF$2,0),FALSE)),VLOOKUP($B363,'Allokerad kvv'!$B$2:$AV$468,MATCH(X$2,'Allokerad kvv'!$B$2:$AV$2,0),FALSE),VLOOKUP($B363,'Justerad allokering'!$B$2:$AG$462,MATCH(X$2,'Justerad allokering'!$B$2:$AF$2,0),FALSE))</f>
        <v>0</v>
      </c>
      <c r="Y363" s="28">
        <f>IF(ISERROR(1/VLOOKUP($B363,'Justerad allokering'!$B$2:$AG$462,MATCH(Y$2,'Justerad allokering'!$B$2:$AF$2,0),FALSE)),VLOOKUP($B363,'Allokerad kvv'!$B$2:$AV$468,MATCH(Y$2,'Allokerad kvv'!$B$2:$AV$2,0),FALSE),VLOOKUP($B363,'Justerad allokering'!$B$2:$AG$462,MATCH(Y$2,'Justerad allokering'!$B$2:$AF$2,0),FALSE))</f>
        <v>0</v>
      </c>
      <c r="Z363" s="28">
        <f>IF(ISERROR(1/VLOOKUP($B363,'Justerad allokering'!$B$2:$AG$462,MATCH(Z$2,'Justerad allokering'!$B$2:$AF$2,0),FALSE)),VLOOKUP($B363,'Allokerad kvv'!$B$2:$AV$468,MATCH(Z$2,'Allokerad kvv'!$B$2:$AV$2,0),FALSE),VLOOKUP($B363,'Justerad allokering'!$B$2:$AG$462,MATCH(Z$2,'Justerad allokering'!$B$2:$AF$2,0),FALSE))</f>
        <v>0</v>
      </c>
      <c r="AA363" s="28"/>
      <c r="AB363" s="28"/>
      <c r="AE363">
        <f t="shared" si="15"/>
        <v>0</v>
      </c>
      <c r="AG363">
        <f t="shared" si="16"/>
        <v>0</v>
      </c>
      <c r="AH363">
        <f t="shared" si="17"/>
        <v>0</v>
      </c>
      <c r="AI363" s="55" t="str">
        <f>IF(AH363=0,"",AH363/VLOOKUP(B363,Kraftvärmeprod!$B$1:$BC$480,MATCH("Summa tillförd energi exklusive rökgaskondensering",Kraftvärmeprod!$B$1:$BC$1,0),FALSE))</f>
        <v/>
      </c>
    </row>
    <row r="364" spans="1:35" x14ac:dyDescent="0.35">
      <c r="A364" s="28" t="s">
        <v>487</v>
      </c>
      <c r="B364" s="28" t="s">
        <v>489</v>
      </c>
      <c r="C364" s="28">
        <f>IF(ISERROR(1/VLOOKUP($B364,'Justerad allokering'!$B$2:$AG$462,MATCH(C$2,'Justerad allokering'!$B$2:$AF$2,0),FALSE)),VLOOKUP($B364,'Allokerad kvv'!$B$2:$AV$468,MATCH(C$2,'Allokerad kvv'!$B$2:$AV$2,0),FALSE),VLOOKUP($B364,'Justerad allokering'!$B$2:$AG$462,MATCH(C$2,'Justerad allokering'!$B$2:$AF$2,0),FALSE))</f>
        <v>0</v>
      </c>
      <c r="D364" s="28">
        <f>IF(ISERROR(1/VLOOKUP($B364,'Justerad allokering'!$B$2:$AG$462,MATCH(D$2,'Justerad allokering'!$B$2:$AF$2,0),FALSE)),VLOOKUP($B364,'Allokerad kvv'!$B$2:$AV$468,MATCH(D$2,'Allokerad kvv'!$B$2:$AV$2,0),FALSE),VLOOKUP($B364,'Justerad allokering'!$B$2:$AG$462,MATCH(D$2,'Justerad allokering'!$B$2:$AF$2,0),FALSE))</f>
        <v>0</v>
      </c>
      <c r="E364" s="28">
        <f>IF(ISERROR(1/VLOOKUP($B364,'Justerad allokering'!$B$2:$AG$462,MATCH(E$2,'Justerad allokering'!$B$2:$AF$2,0),FALSE)),VLOOKUP($B364,'Allokerad kvv'!$B$2:$AV$468,MATCH(E$2,'Allokerad kvv'!$B$2:$AV$2,0),FALSE),VLOOKUP($B364,'Justerad allokering'!$B$2:$AG$462,MATCH(E$2,'Justerad allokering'!$B$2:$AF$2,0),FALSE))</f>
        <v>0</v>
      </c>
      <c r="F364" s="28">
        <f>IF(ISERROR(1/VLOOKUP($B364,'Justerad allokering'!$B$2:$AG$462,MATCH(F$2,'Justerad allokering'!$B$2:$AF$2,0),FALSE)),VLOOKUP($B364,'Allokerad kvv'!$B$2:$AV$468,MATCH(F$2,'Allokerad kvv'!$B$2:$AV$2,0),FALSE),VLOOKUP($B364,'Justerad allokering'!$B$2:$AG$462,MATCH(F$2,'Justerad allokering'!$B$2:$AF$2,0),FALSE))</f>
        <v>0</v>
      </c>
      <c r="G364" s="28">
        <f>IF(ISERROR(1/VLOOKUP($B364,'Justerad allokering'!$B$2:$AG$462,MATCH(G$2,'Justerad allokering'!$B$2:$AF$2,0),FALSE)),VLOOKUP($B364,'Allokerad kvv'!$B$2:$AV$468,MATCH(G$2,'Allokerad kvv'!$B$2:$AV$2,0),FALSE),VLOOKUP($B364,'Justerad allokering'!$B$2:$AG$462,MATCH(G$2,'Justerad allokering'!$B$2:$AF$2,0),FALSE))</f>
        <v>0</v>
      </c>
      <c r="H364" s="28">
        <f>IF(ISERROR(1/VLOOKUP($B364,'Justerad allokering'!$B$2:$AG$462,MATCH(H$2,'Justerad allokering'!$B$2:$AF$2,0),FALSE)),VLOOKUP($B364,'Allokerad kvv'!$B$2:$AV$468,MATCH(H$2,'Allokerad kvv'!$B$2:$AV$2,0),FALSE),VLOOKUP($B364,'Justerad allokering'!$B$2:$AG$462,MATCH(H$2,'Justerad allokering'!$B$2:$AF$2,0),FALSE))</f>
        <v>0</v>
      </c>
      <c r="I364" s="28">
        <f>IF(ISERROR(1/VLOOKUP($B364,'Justerad allokering'!$B$2:$AG$462,MATCH(I$2,'Justerad allokering'!$B$2:$AF$2,0),FALSE)),VLOOKUP($B364,'Allokerad kvv'!$B$2:$AV$468,MATCH(I$2,'Allokerad kvv'!$B$2:$AV$2,0),FALSE),VLOOKUP($B364,'Justerad allokering'!$B$2:$AG$462,MATCH(I$2,'Justerad allokering'!$B$2:$AF$2,0),FALSE))</f>
        <v>0</v>
      </c>
      <c r="J364" s="28">
        <f>IF(ISERROR(1/VLOOKUP($B364,'Justerad allokering'!$B$2:$AG$462,MATCH(J$2,'Justerad allokering'!$B$2:$AF$2,0),FALSE)),VLOOKUP($B364,'Allokerad kvv'!$B$2:$AV$468,MATCH(J$2,'Allokerad kvv'!$B$2:$AV$2,0),FALSE),VLOOKUP($B364,'Justerad allokering'!$B$2:$AG$462,MATCH(J$2,'Justerad allokering'!$B$2:$AF$2,0),FALSE))</f>
        <v>0</v>
      </c>
      <c r="K364" s="28">
        <f>IF(ISERROR(1/VLOOKUP($B364,'Justerad allokering'!$B$2:$AG$462,MATCH(K$2,'Justerad allokering'!$B$2:$AF$2,0),FALSE)),VLOOKUP($B364,'Allokerad kvv'!$B$2:$AV$468,MATCH(K$2,'Allokerad kvv'!$B$2:$AV$2,0),FALSE),VLOOKUP($B364,'Justerad allokering'!$B$2:$AG$462,MATCH(K$2,'Justerad allokering'!$B$2:$AF$2,0),FALSE))</f>
        <v>0</v>
      </c>
      <c r="L364" s="28">
        <f>IF(ISERROR(1/VLOOKUP($B364,'Justerad allokering'!$B$2:$AG$462,MATCH(L$2,'Justerad allokering'!$B$2:$AF$2,0),FALSE)),VLOOKUP($B364,'Allokerad kvv'!$B$2:$AV$468,MATCH(L$2,'Allokerad kvv'!$B$2:$AV$2,0),FALSE),VLOOKUP($B364,'Justerad allokering'!$B$2:$AG$462,MATCH(L$2,'Justerad allokering'!$B$2:$AF$2,0),FALSE))</f>
        <v>0</v>
      </c>
      <c r="M364" s="28">
        <f>IF(ISERROR(1/VLOOKUP($B364,'Justerad allokering'!$B$2:$AG$462,MATCH(M$2,'Justerad allokering'!$B$2:$AF$2,0),FALSE)),VLOOKUP($B364,'Allokerad kvv'!$B$2:$AV$468,MATCH(M$2,'Allokerad kvv'!$B$2:$AV$2,0),FALSE),VLOOKUP($B364,'Justerad allokering'!$B$2:$AG$462,MATCH(M$2,'Justerad allokering'!$B$2:$AF$2,0),FALSE))</f>
        <v>0</v>
      </c>
      <c r="N364" s="28">
        <f>IF(ISERROR(1/VLOOKUP($B364,'Justerad allokering'!$B$2:$AG$462,MATCH(N$2,'Justerad allokering'!$B$2:$AF$2,0),FALSE)),VLOOKUP($B364,'Allokerad kvv'!$B$2:$AV$468,MATCH(N$2,'Allokerad kvv'!$B$2:$AV$2,0),FALSE),VLOOKUP($B364,'Justerad allokering'!$B$2:$AG$462,MATCH(N$2,'Justerad allokering'!$B$2:$AF$2,0),FALSE))</f>
        <v>0</v>
      </c>
      <c r="O364" s="28">
        <f>IF(ISERROR(1/VLOOKUP($B364,'Justerad allokering'!$B$2:$AG$462,MATCH(O$2,'Justerad allokering'!$B$2:$AF$2,0),FALSE)),VLOOKUP($B364,'Allokerad kvv'!$B$2:$AV$468,MATCH(O$2,'Allokerad kvv'!$B$2:$AV$2,0),FALSE),VLOOKUP($B364,'Justerad allokering'!$B$2:$AG$462,MATCH(O$2,'Justerad allokering'!$B$2:$AF$2,0),FALSE))</f>
        <v>0</v>
      </c>
      <c r="P364" s="28">
        <f>IF(ISERROR(1/VLOOKUP($B364,'Justerad allokering'!$B$2:$AG$462,MATCH(P$2,'Justerad allokering'!$B$2:$AF$2,0),FALSE)),VLOOKUP($B364,'Allokerad kvv'!$B$2:$AV$468,MATCH(P$2,'Allokerad kvv'!$B$2:$AV$2,0),FALSE),VLOOKUP($B364,'Justerad allokering'!$B$2:$AG$462,MATCH(P$2,'Justerad allokering'!$B$2:$AF$2,0),FALSE))</f>
        <v>0</v>
      </c>
      <c r="Q364" s="28">
        <f>IF(ISERROR(1/VLOOKUP($B364,'Justerad allokering'!$B$2:$AG$462,MATCH(Q$2,'Justerad allokering'!$B$2:$AF$2,0),FALSE)),VLOOKUP($B364,'Allokerad kvv'!$B$2:$AV$468,MATCH(Q$2,'Allokerad kvv'!$B$2:$AV$2,0),FALSE),VLOOKUP($B364,'Justerad allokering'!$B$2:$AG$462,MATCH(Q$2,'Justerad allokering'!$B$2:$AF$2,0),FALSE))</f>
        <v>0</v>
      </c>
      <c r="R364" s="28">
        <f>IF(ISERROR(1/VLOOKUP($B364,'Justerad allokering'!$B$2:$AG$462,MATCH(R$2,'Justerad allokering'!$B$2:$AF$2,0),FALSE)),VLOOKUP($B364,'Allokerad kvv'!$B$2:$AV$468,MATCH(R$2,'Allokerad kvv'!$B$2:$AV$2,0),FALSE),VLOOKUP($B364,'Justerad allokering'!$B$2:$AG$462,MATCH(R$2,'Justerad allokering'!$B$2:$AF$2,0),FALSE))</f>
        <v>0</v>
      </c>
      <c r="S364" s="28">
        <f>IF(ISERROR(1/VLOOKUP($B364,'Justerad allokering'!$B$2:$AG$462,MATCH(S$2,'Justerad allokering'!$B$2:$AF$2,0),FALSE)),VLOOKUP($B364,'Allokerad kvv'!$B$2:$AV$468,MATCH(S$2,'Allokerad kvv'!$B$2:$AV$2,0),FALSE),VLOOKUP($B364,'Justerad allokering'!$B$2:$AG$462,MATCH(S$2,'Justerad allokering'!$B$2:$AF$2,0),FALSE))</f>
        <v>0</v>
      </c>
      <c r="T364" s="28">
        <f>IF(ISERROR(1/VLOOKUP($B364,'Justerad allokering'!$B$2:$AG$462,MATCH(T$2,'Justerad allokering'!$B$2:$AF$2,0),FALSE)),VLOOKUP($B364,'Allokerad kvv'!$B$2:$AV$468,MATCH(T$2,'Allokerad kvv'!$B$2:$AV$2,0),FALSE),VLOOKUP($B364,'Justerad allokering'!$B$2:$AG$462,MATCH(T$2,'Justerad allokering'!$B$2:$AF$2,0),FALSE))</f>
        <v>0</v>
      </c>
      <c r="U364" s="28">
        <f>IF(ISERROR(1/VLOOKUP($B364,'Justerad allokering'!$B$2:$AG$462,MATCH(U$2,'Justerad allokering'!$B$2:$AF$2,0),FALSE)),VLOOKUP($B364,'Allokerad kvv'!$B$2:$AV$468,MATCH(U$2,'Allokerad kvv'!$B$2:$AV$2,0),FALSE),VLOOKUP($B364,'Justerad allokering'!$B$2:$AG$462,MATCH(U$2,'Justerad allokering'!$B$2:$AF$2,0),FALSE))</f>
        <v>0</v>
      </c>
      <c r="V364" s="28">
        <f>IF(ISERROR(1/VLOOKUP($B364,'Justerad allokering'!$B$2:$AG$462,MATCH(V$2,'Justerad allokering'!$B$2:$AF$2,0),FALSE)),VLOOKUP($B364,'Allokerad kvv'!$B$2:$AV$468,MATCH(V$2,'Allokerad kvv'!$B$2:$AV$2,0),FALSE),VLOOKUP($B364,'Justerad allokering'!$B$2:$AG$462,MATCH(V$2,'Justerad allokering'!$B$2:$AF$2,0),FALSE))</f>
        <v>0</v>
      </c>
      <c r="W364" s="28">
        <f>IF(ISERROR(1/VLOOKUP($B364,'Justerad allokering'!$B$2:$AG$462,MATCH(W$2,'Justerad allokering'!$B$2:$AF$2,0),FALSE)),VLOOKUP($B364,'Allokerad kvv'!$B$2:$AV$468,MATCH(W$2,'Allokerad kvv'!$B$2:$AV$2,0),FALSE),VLOOKUP($B364,'Justerad allokering'!$B$2:$AG$462,MATCH(W$2,'Justerad allokering'!$B$2:$AF$2,0),FALSE))</f>
        <v>0</v>
      </c>
      <c r="X364" s="28">
        <f>IF(ISERROR(1/VLOOKUP($B364,'Justerad allokering'!$B$2:$AG$462,MATCH(X$2,'Justerad allokering'!$B$2:$AF$2,0),FALSE)),VLOOKUP($B364,'Allokerad kvv'!$B$2:$AV$468,MATCH(X$2,'Allokerad kvv'!$B$2:$AV$2,0),FALSE),VLOOKUP($B364,'Justerad allokering'!$B$2:$AG$462,MATCH(X$2,'Justerad allokering'!$B$2:$AF$2,0),FALSE))</f>
        <v>0</v>
      </c>
      <c r="Y364" s="28">
        <f>IF(ISERROR(1/VLOOKUP($B364,'Justerad allokering'!$B$2:$AG$462,MATCH(Y$2,'Justerad allokering'!$B$2:$AF$2,0),FALSE)),VLOOKUP($B364,'Allokerad kvv'!$B$2:$AV$468,MATCH(Y$2,'Allokerad kvv'!$B$2:$AV$2,0),FALSE),VLOOKUP($B364,'Justerad allokering'!$B$2:$AG$462,MATCH(Y$2,'Justerad allokering'!$B$2:$AF$2,0),FALSE))</f>
        <v>0</v>
      </c>
      <c r="Z364" s="28">
        <f>IF(ISERROR(1/VLOOKUP($B364,'Justerad allokering'!$B$2:$AG$462,MATCH(Z$2,'Justerad allokering'!$B$2:$AF$2,0),FALSE)),VLOOKUP($B364,'Allokerad kvv'!$B$2:$AV$468,MATCH(Z$2,'Allokerad kvv'!$B$2:$AV$2,0),FALSE),VLOOKUP($B364,'Justerad allokering'!$B$2:$AG$462,MATCH(Z$2,'Justerad allokering'!$B$2:$AF$2,0),FALSE))</f>
        <v>0</v>
      </c>
      <c r="AA364" s="28"/>
      <c r="AB364" s="28"/>
      <c r="AE364">
        <f t="shared" si="15"/>
        <v>0</v>
      </c>
      <c r="AG364">
        <f t="shared" si="16"/>
        <v>0</v>
      </c>
      <c r="AH364">
        <f t="shared" si="17"/>
        <v>0</v>
      </c>
      <c r="AI364" s="55" t="str">
        <f>IF(AH364=0,"",AH364/VLOOKUP(B364,Kraftvärmeprod!$B$1:$BC$480,MATCH("Summa tillförd energi exklusive rökgaskondensering",Kraftvärmeprod!$B$1:$BC$1,0),FALSE))</f>
        <v/>
      </c>
    </row>
    <row r="365" spans="1:35" x14ac:dyDescent="0.35">
      <c r="A365" s="28" t="s">
        <v>490</v>
      </c>
      <c r="B365" s="28" t="s">
        <v>491</v>
      </c>
      <c r="C365" s="28">
        <f>IF(ISERROR(1/VLOOKUP($B365,'Justerad allokering'!$B$2:$AG$462,MATCH(C$2,'Justerad allokering'!$B$2:$AF$2,0),FALSE)),VLOOKUP($B365,'Allokerad kvv'!$B$2:$AV$468,MATCH(C$2,'Allokerad kvv'!$B$2:$AV$2,0),FALSE),VLOOKUP($B365,'Justerad allokering'!$B$2:$AG$462,MATCH(C$2,'Justerad allokering'!$B$2:$AF$2,0),FALSE))</f>
        <v>0</v>
      </c>
      <c r="D365" s="28">
        <f>IF(ISERROR(1/VLOOKUP($B365,'Justerad allokering'!$B$2:$AG$462,MATCH(D$2,'Justerad allokering'!$B$2:$AF$2,0),FALSE)),VLOOKUP($B365,'Allokerad kvv'!$B$2:$AV$468,MATCH(D$2,'Allokerad kvv'!$B$2:$AV$2,0),FALSE),VLOOKUP($B365,'Justerad allokering'!$B$2:$AG$462,MATCH(D$2,'Justerad allokering'!$B$2:$AF$2,0),FALSE))</f>
        <v>0</v>
      </c>
      <c r="E365" s="28">
        <f>IF(ISERROR(1/VLOOKUP($B365,'Justerad allokering'!$B$2:$AG$462,MATCH(E$2,'Justerad allokering'!$B$2:$AF$2,0),FALSE)),VLOOKUP($B365,'Allokerad kvv'!$B$2:$AV$468,MATCH(E$2,'Allokerad kvv'!$B$2:$AV$2,0),FALSE),VLOOKUP($B365,'Justerad allokering'!$B$2:$AG$462,MATCH(E$2,'Justerad allokering'!$B$2:$AF$2,0),FALSE))</f>
        <v>0</v>
      </c>
      <c r="F365" s="28">
        <f>IF(ISERROR(1/VLOOKUP($B365,'Justerad allokering'!$B$2:$AG$462,MATCH(F$2,'Justerad allokering'!$B$2:$AF$2,0),FALSE)),VLOOKUP($B365,'Allokerad kvv'!$B$2:$AV$468,MATCH(F$2,'Allokerad kvv'!$B$2:$AV$2,0),FALSE),VLOOKUP($B365,'Justerad allokering'!$B$2:$AG$462,MATCH(F$2,'Justerad allokering'!$B$2:$AF$2,0),FALSE))</f>
        <v>0</v>
      </c>
      <c r="G365" s="28">
        <f>IF(ISERROR(1/VLOOKUP($B365,'Justerad allokering'!$B$2:$AG$462,MATCH(G$2,'Justerad allokering'!$B$2:$AF$2,0),FALSE)),VLOOKUP($B365,'Allokerad kvv'!$B$2:$AV$468,MATCH(G$2,'Allokerad kvv'!$B$2:$AV$2,0),FALSE),VLOOKUP($B365,'Justerad allokering'!$B$2:$AG$462,MATCH(G$2,'Justerad allokering'!$B$2:$AF$2,0),FALSE))</f>
        <v>0</v>
      </c>
      <c r="H365" s="28">
        <f>IF(ISERROR(1/VLOOKUP($B365,'Justerad allokering'!$B$2:$AG$462,MATCH(H$2,'Justerad allokering'!$B$2:$AF$2,0),FALSE)),VLOOKUP($B365,'Allokerad kvv'!$B$2:$AV$468,MATCH(H$2,'Allokerad kvv'!$B$2:$AV$2,0),FALSE),VLOOKUP($B365,'Justerad allokering'!$B$2:$AG$462,MATCH(H$2,'Justerad allokering'!$B$2:$AF$2,0),FALSE))</f>
        <v>0</v>
      </c>
      <c r="I365" s="28">
        <f>IF(ISERROR(1/VLOOKUP($B365,'Justerad allokering'!$B$2:$AG$462,MATCH(I$2,'Justerad allokering'!$B$2:$AF$2,0),FALSE)),VLOOKUP($B365,'Allokerad kvv'!$B$2:$AV$468,MATCH(I$2,'Allokerad kvv'!$B$2:$AV$2,0),FALSE),VLOOKUP($B365,'Justerad allokering'!$B$2:$AG$462,MATCH(I$2,'Justerad allokering'!$B$2:$AF$2,0),FALSE))</f>
        <v>0</v>
      </c>
      <c r="J365" s="28">
        <f>IF(ISERROR(1/VLOOKUP($B365,'Justerad allokering'!$B$2:$AG$462,MATCH(J$2,'Justerad allokering'!$B$2:$AF$2,0),FALSE)),VLOOKUP($B365,'Allokerad kvv'!$B$2:$AV$468,MATCH(J$2,'Allokerad kvv'!$B$2:$AV$2,0),FALSE),VLOOKUP($B365,'Justerad allokering'!$B$2:$AG$462,MATCH(J$2,'Justerad allokering'!$B$2:$AF$2,0),FALSE))</f>
        <v>0</v>
      </c>
      <c r="K365" s="28">
        <f>IF(ISERROR(1/VLOOKUP($B365,'Justerad allokering'!$B$2:$AG$462,MATCH(K$2,'Justerad allokering'!$B$2:$AF$2,0),FALSE)),VLOOKUP($B365,'Allokerad kvv'!$B$2:$AV$468,MATCH(K$2,'Allokerad kvv'!$B$2:$AV$2,0),FALSE),VLOOKUP($B365,'Justerad allokering'!$B$2:$AG$462,MATCH(K$2,'Justerad allokering'!$B$2:$AF$2,0),FALSE))</f>
        <v>0</v>
      </c>
      <c r="L365" s="28">
        <f>IF(ISERROR(1/VLOOKUP($B365,'Justerad allokering'!$B$2:$AG$462,MATCH(L$2,'Justerad allokering'!$B$2:$AF$2,0),FALSE)),VLOOKUP($B365,'Allokerad kvv'!$B$2:$AV$468,MATCH(L$2,'Allokerad kvv'!$B$2:$AV$2,0),FALSE),VLOOKUP($B365,'Justerad allokering'!$B$2:$AG$462,MATCH(L$2,'Justerad allokering'!$B$2:$AF$2,0),FALSE))</f>
        <v>0</v>
      </c>
      <c r="M365" s="28">
        <f>IF(ISERROR(1/VLOOKUP($B365,'Justerad allokering'!$B$2:$AG$462,MATCH(M$2,'Justerad allokering'!$B$2:$AF$2,0),FALSE)),VLOOKUP($B365,'Allokerad kvv'!$B$2:$AV$468,MATCH(M$2,'Allokerad kvv'!$B$2:$AV$2,0),FALSE),VLOOKUP($B365,'Justerad allokering'!$B$2:$AG$462,MATCH(M$2,'Justerad allokering'!$B$2:$AF$2,0),FALSE))</f>
        <v>0</v>
      </c>
      <c r="N365" s="28">
        <f>IF(ISERROR(1/VLOOKUP($B365,'Justerad allokering'!$B$2:$AG$462,MATCH(N$2,'Justerad allokering'!$B$2:$AF$2,0),FALSE)),VLOOKUP($B365,'Allokerad kvv'!$B$2:$AV$468,MATCH(N$2,'Allokerad kvv'!$B$2:$AV$2,0),FALSE),VLOOKUP($B365,'Justerad allokering'!$B$2:$AG$462,MATCH(N$2,'Justerad allokering'!$B$2:$AF$2,0),FALSE))</f>
        <v>0</v>
      </c>
      <c r="O365" s="28">
        <f>IF(ISERROR(1/VLOOKUP($B365,'Justerad allokering'!$B$2:$AG$462,MATCH(O$2,'Justerad allokering'!$B$2:$AF$2,0),FALSE)),VLOOKUP($B365,'Allokerad kvv'!$B$2:$AV$468,MATCH(O$2,'Allokerad kvv'!$B$2:$AV$2,0),FALSE),VLOOKUP($B365,'Justerad allokering'!$B$2:$AG$462,MATCH(O$2,'Justerad allokering'!$B$2:$AF$2,0),FALSE))</f>
        <v>0</v>
      </c>
      <c r="P365" s="28">
        <f>IF(ISERROR(1/VLOOKUP($B365,'Justerad allokering'!$B$2:$AG$462,MATCH(P$2,'Justerad allokering'!$B$2:$AF$2,0),FALSE)),VLOOKUP($B365,'Allokerad kvv'!$B$2:$AV$468,MATCH(P$2,'Allokerad kvv'!$B$2:$AV$2,0),FALSE),VLOOKUP($B365,'Justerad allokering'!$B$2:$AG$462,MATCH(P$2,'Justerad allokering'!$B$2:$AF$2,0),FALSE))</f>
        <v>0</v>
      </c>
      <c r="Q365" s="28">
        <f>IF(ISERROR(1/VLOOKUP($B365,'Justerad allokering'!$B$2:$AG$462,MATCH(Q$2,'Justerad allokering'!$B$2:$AF$2,0),FALSE)),VLOOKUP($B365,'Allokerad kvv'!$B$2:$AV$468,MATCH(Q$2,'Allokerad kvv'!$B$2:$AV$2,0),FALSE),VLOOKUP($B365,'Justerad allokering'!$B$2:$AG$462,MATCH(Q$2,'Justerad allokering'!$B$2:$AF$2,0),FALSE))</f>
        <v>0</v>
      </c>
      <c r="R365" s="28">
        <f>IF(ISERROR(1/VLOOKUP($B365,'Justerad allokering'!$B$2:$AG$462,MATCH(R$2,'Justerad allokering'!$B$2:$AF$2,0),FALSE)),VLOOKUP($B365,'Allokerad kvv'!$B$2:$AV$468,MATCH(R$2,'Allokerad kvv'!$B$2:$AV$2,0),FALSE),VLOOKUP($B365,'Justerad allokering'!$B$2:$AG$462,MATCH(R$2,'Justerad allokering'!$B$2:$AF$2,0),FALSE))</f>
        <v>0</v>
      </c>
      <c r="S365" s="28">
        <f>IF(ISERROR(1/VLOOKUP($B365,'Justerad allokering'!$B$2:$AG$462,MATCH(S$2,'Justerad allokering'!$B$2:$AF$2,0),FALSE)),VLOOKUP($B365,'Allokerad kvv'!$B$2:$AV$468,MATCH(S$2,'Allokerad kvv'!$B$2:$AV$2,0),FALSE),VLOOKUP($B365,'Justerad allokering'!$B$2:$AG$462,MATCH(S$2,'Justerad allokering'!$B$2:$AF$2,0),FALSE))</f>
        <v>0</v>
      </c>
      <c r="T365" s="28">
        <f>IF(ISERROR(1/VLOOKUP($B365,'Justerad allokering'!$B$2:$AG$462,MATCH(T$2,'Justerad allokering'!$B$2:$AF$2,0),FALSE)),VLOOKUP($B365,'Allokerad kvv'!$B$2:$AV$468,MATCH(T$2,'Allokerad kvv'!$B$2:$AV$2,0),FALSE),VLOOKUP($B365,'Justerad allokering'!$B$2:$AG$462,MATCH(T$2,'Justerad allokering'!$B$2:$AF$2,0),FALSE))</f>
        <v>0</v>
      </c>
      <c r="U365" s="28">
        <f>IF(ISERROR(1/VLOOKUP($B365,'Justerad allokering'!$B$2:$AG$462,MATCH(U$2,'Justerad allokering'!$B$2:$AF$2,0),FALSE)),VLOOKUP($B365,'Allokerad kvv'!$B$2:$AV$468,MATCH(U$2,'Allokerad kvv'!$B$2:$AV$2,0),FALSE),VLOOKUP($B365,'Justerad allokering'!$B$2:$AG$462,MATCH(U$2,'Justerad allokering'!$B$2:$AF$2,0),FALSE))</f>
        <v>0</v>
      </c>
      <c r="V365" s="28">
        <f>IF(ISERROR(1/VLOOKUP($B365,'Justerad allokering'!$B$2:$AG$462,MATCH(V$2,'Justerad allokering'!$B$2:$AF$2,0),FALSE)),VLOOKUP($B365,'Allokerad kvv'!$B$2:$AV$468,MATCH(V$2,'Allokerad kvv'!$B$2:$AV$2,0),FALSE),VLOOKUP($B365,'Justerad allokering'!$B$2:$AG$462,MATCH(V$2,'Justerad allokering'!$B$2:$AF$2,0),FALSE))</f>
        <v>0</v>
      </c>
      <c r="W365" s="28">
        <f>IF(ISERROR(1/VLOOKUP($B365,'Justerad allokering'!$B$2:$AG$462,MATCH(W$2,'Justerad allokering'!$B$2:$AF$2,0),FALSE)),VLOOKUP($B365,'Allokerad kvv'!$B$2:$AV$468,MATCH(W$2,'Allokerad kvv'!$B$2:$AV$2,0),FALSE),VLOOKUP($B365,'Justerad allokering'!$B$2:$AG$462,MATCH(W$2,'Justerad allokering'!$B$2:$AF$2,0),FALSE))</f>
        <v>0</v>
      </c>
      <c r="X365" s="28">
        <f>IF(ISERROR(1/VLOOKUP($B365,'Justerad allokering'!$B$2:$AG$462,MATCH(X$2,'Justerad allokering'!$B$2:$AF$2,0),FALSE)),VLOOKUP($B365,'Allokerad kvv'!$B$2:$AV$468,MATCH(X$2,'Allokerad kvv'!$B$2:$AV$2,0),FALSE),VLOOKUP($B365,'Justerad allokering'!$B$2:$AG$462,MATCH(X$2,'Justerad allokering'!$B$2:$AF$2,0),FALSE))</f>
        <v>0</v>
      </c>
      <c r="Y365" s="28">
        <f>IF(ISERROR(1/VLOOKUP($B365,'Justerad allokering'!$B$2:$AG$462,MATCH(Y$2,'Justerad allokering'!$B$2:$AF$2,0),FALSE)),VLOOKUP($B365,'Allokerad kvv'!$B$2:$AV$468,MATCH(Y$2,'Allokerad kvv'!$B$2:$AV$2,0),FALSE),VLOOKUP($B365,'Justerad allokering'!$B$2:$AG$462,MATCH(Y$2,'Justerad allokering'!$B$2:$AF$2,0),FALSE))</f>
        <v>0</v>
      </c>
      <c r="Z365" s="28">
        <f>IF(ISERROR(1/VLOOKUP($B365,'Justerad allokering'!$B$2:$AG$462,MATCH(Z$2,'Justerad allokering'!$B$2:$AF$2,0),FALSE)),VLOOKUP($B365,'Allokerad kvv'!$B$2:$AV$468,MATCH(Z$2,'Allokerad kvv'!$B$2:$AV$2,0),FALSE),VLOOKUP($B365,'Justerad allokering'!$B$2:$AG$462,MATCH(Z$2,'Justerad allokering'!$B$2:$AF$2,0),FALSE))</f>
        <v>0</v>
      </c>
      <c r="AA365" s="28"/>
      <c r="AB365" s="28"/>
      <c r="AE365">
        <f t="shared" si="15"/>
        <v>0</v>
      </c>
      <c r="AG365">
        <f t="shared" si="16"/>
        <v>0</v>
      </c>
      <c r="AH365">
        <f t="shared" si="17"/>
        <v>0</v>
      </c>
      <c r="AI365" s="55" t="str">
        <f>IF(AH365=0,"",AH365/VLOOKUP(B365,Kraftvärmeprod!$B$1:$BC$480,MATCH("Summa tillförd energi exklusive rökgaskondensering",Kraftvärmeprod!$B$1:$BC$1,0),FALSE))</f>
        <v/>
      </c>
    </row>
    <row r="366" spans="1:35" x14ac:dyDescent="0.35">
      <c r="A366" s="28" t="s">
        <v>492</v>
      </c>
      <c r="B366" s="28" t="s">
        <v>493</v>
      </c>
      <c r="C366" s="28">
        <f>IF(ISERROR(1/VLOOKUP($B366,'Justerad allokering'!$B$2:$AG$462,MATCH(C$2,'Justerad allokering'!$B$2:$AF$2,0),FALSE)),VLOOKUP($B366,'Allokerad kvv'!$B$2:$AV$468,MATCH(C$2,'Allokerad kvv'!$B$2:$AV$2,0),FALSE),VLOOKUP($B366,'Justerad allokering'!$B$2:$AG$462,MATCH(C$2,'Justerad allokering'!$B$2:$AF$2,0),FALSE))</f>
        <v>0</v>
      </c>
      <c r="D366" s="28">
        <f>IF(ISERROR(1/VLOOKUP($B366,'Justerad allokering'!$B$2:$AG$462,MATCH(D$2,'Justerad allokering'!$B$2:$AF$2,0),FALSE)),VLOOKUP($B366,'Allokerad kvv'!$B$2:$AV$468,MATCH(D$2,'Allokerad kvv'!$B$2:$AV$2,0),FALSE),VLOOKUP($B366,'Justerad allokering'!$B$2:$AG$462,MATCH(D$2,'Justerad allokering'!$B$2:$AF$2,0),FALSE))</f>
        <v>0</v>
      </c>
      <c r="E366" s="28">
        <f>IF(ISERROR(1/VLOOKUP($B366,'Justerad allokering'!$B$2:$AG$462,MATCH(E$2,'Justerad allokering'!$B$2:$AF$2,0),FALSE)),VLOOKUP($B366,'Allokerad kvv'!$B$2:$AV$468,MATCH(E$2,'Allokerad kvv'!$B$2:$AV$2,0),FALSE),VLOOKUP($B366,'Justerad allokering'!$B$2:$AG$462,MATCH(E$2,'Justerad allokering'!$B$2:$AF$2,0),FALSE))</f>
        <v>25.822399999999998</v>
      </c>
      <c r="F366" s="28">
        <f>IF(ISERROR(1/VLOOKUP($B366,'Justerad allokering'!$B$2:$AG$462,MATCH(F$2,'Justerad allokering'!$B$2:$AF$2,0),FALSE)),VLOOKUP($B366,'Allokerad kvv'!$B$2:$AV$468,MATCH(F$2,'Allokerad kvv'!$B$2:$AV$2,0),FALSE),VLOOKUP($B366,'Justerad allokering'!$B$2:$AG$462,MATCH(F$2,'Justerad allokering'!$B$2:$AF$2,0),FALSE))</f>
        <v>0</v>
      </c>
      <c r="G366" s="28">
        <f>IF(ISERROR(1/VLOOKUP($B366,'Justerad allokering'!$B$2:$AG$462,MATCH(G$2,'Justerad allokering'!$B$2:$AF$2,0),FALSE)),VLOOKUP($B366,'Allokerad kvv'!$B$2:$AV$468,MATCH(G$2,'Allokerad kvv'!$B$2:$AV$2,0),FALSE),VLOOKUP($B366,'Justerad allokering'!$B$2:$AG$462,MATCH(G$2,'Justerad allokering'!$B$2:$AF$2,0),FALSE))</f>
        <v>0</v>
      </c>
      <c r="H366" s="28">
        <f>IF(ISERROR(1/VLOOKUP($B366,'Justerad allokering'!$B$2:$AG$462,MATCH(H$2,'Justerad allokering'!$B$2:$AF$2,0),FALSE)),VLOOKUP($B366,'Allokerad kvv'!$B$2:$AV$468,MATCH(H$2,'Allokerad kvv'!$B$2:$AV$2,0),FALSE),VLOOKUP($B366,'Justerad allokering'!$B$2:$AG$462,MATCH(H$2,'Justerad allokering'!$B$2:$AF$2,0),FALSE))</f>
        <v>0</v>
      </c>
      <c r="I366" s="28">
        <f>IF(ISERROR(1/VLOOKUP($B366,'Justerad allokering'!$B$2:$AG$462,MATCH(I$2,'Justerad allokering'!$B$2:$AF$2,0),FALSE)),VLOOKUP($B366,'Allokerad kvv'!$B$2:$AV$468,MATCH(I$2,'Allokerad kvv'!$B$2:$AV$2,0),FALSE),VLOOKUP($B366,'Justerad allokering'!$B$2:$AG$462,MATCH(I$2,'Justerad allokering'!$B$2:$AF$2,0),FALSE))</f>
        <v>0</v>
      </c>
      <c r="J366" s="28">
        <f>IF(ISERROR(1/VLOOKUP($B366,'Justerad allokering'!$B$2:$AG$462,MATCH(J$2,'Justerad allokering'!$B$2:$AF$2,0),FALSE)),VLOOKUP($B366,'Allokerad kvv'!$B$2:$AV$468,MATCH(J$2,'Allokerad kvv'!$B$2:$AV$2,0),FALSE),VLOOKUP($B366,'Justerad allokering'!$B$2:$AG$462,MATCH(J$2,'Justerad allokering'!$B$2:$AF$2,0),FALSE))</f>
        <v>0</v>
      </c>
      <c r="K366" s="28">
        <f>IF(ISERROR(1/VLOOKUP($B366,'Justerad allokering'!$B$2:$AG$462,MATCH(K$2,'Justerad allokering'!$B$2:$AF$2,0),FALSE)),VLOOKUP($B366,'Allokerad kvv'!$B$2:$AV$468,MATCH(K$2,'Allokerad kvv'!$B$2:$AV$2,0),FALSE),VLOOKUP($B366,'Justerad allokering'!$B$2:$AG$462,MATCH(K$2,'Justerad allokering'!$B$2:$AF$2,0),FALSE))</f>
        <v>0</v>
      </c>
      <c r="L366" s="28">
        <f>IF(ISERROR(1/VLOOKUP($B366,'Justerad allokering'!$B$2:$AG$462,MATCH(L$2,'Justerad allokering'!$B$2:$AF$2,0),FALSE)),VLOOKUP($B366,'Allokerad kvv'!$B$2:$AV$468,MATCH(L$2,'Allokerad kvv'!$B$2:$AV$2,0),FALSE),VLOOKUP($B366,'Justerad allokering'!$B$2:$AG$462,MATCH(L$2,'Justerad allokering'!$B$2:$AF$2,0),FALSE))</f>
        <v>0</v>
      </c>
      <c r="M366" s="28">
        <f>IF(ISERROR(1/VLOOKUP($B366,'Justerad allokering'!$B$2:$AG$462,MATCH(M$2,'Justerad allokering'!$B$2:$AF$2,0),FALSE)),VLOOKUP($B366,'Allokerad kvv'!$B$2:$AV$468,MATCH(M$2,'Allokerad kvv'!$B$2:$AV$2,0),FALSE),VLOOKUP($B366,'Justerad allokering'!$B$2:$AG$462,MATCH(M$2,'Justerad allokering'!$B$2:$AF$2,0),FALSE))</f>
        <v>0</v>
      </c>
      <c r="N366" s="28">
        <f>IF(ISERROR(1/VLOOKUP($B366,'Justerad allokering'!$B$2:$AG$462,MATCH(N$2,'Justerad allokering'!$B$2:$AF$2,0),FALSE)),VLOOKUP($B366,'Allokerad kvv'!$B$2:$AV$468,MATCH(N$2,'Allokerad kvv'!$B$2:$AV$2,0),FALSE),VLOOKUP($B366,'Justerad allokering'!$B$2:$AG$462,MATCH(N$2,'Justerad allokering'!$B$2:$AF$2,0),FALSE))</f>
        <v>17.82</v>
      </c>
      <c r="O366" s="28">
        <f>IF(ISERROR(1/VLOOKUP($B366,'Justerad allokering'!$B$2:$AG$462,MATCH(O$2,'Justerad allokering'!$B$2:$AF$2,0),FALSE)),VLOOKUP($B366,'Allokerad kvv'!$B$2:$AV$468,MATCH(O$2,'Allokerad kvv'!$B$2:$AV$2,0),FALSE),VLOOKUP($B366,'Justerad allokering'!$B$2:$AG$462,MATCH(O$2,'Justerad allokering'!$B$2:$AF$2,0),FALSE))</f>
        <v>15.0763</v>
      </c>
      <c r="P366" s="28">
        <f>IF(ISERROR(1/VLOOKUP($B366,'Justerad allokering'!$B$2:$AG$462,MATCH(P$2,'Justerad allokering'!$B$2:$AF$2,0),FALSE)),VLOOKUP($B366,'Allokerad kvv'!$B$2:$AV$468,MATCH(P$2,'Allokerad kvv'!$B$2:$AV$2,0),FALSE),VLOOKUP($B366,'Justerad allokering'!$B$2:$AG$462,MATCH(P$2,'Justerad allokering'!$B$2:$AF$2,0),FALSE))</f>
        <v>0</v>
      </c>
      <c r="Q366" s="28">
        <f>IF(ISERROR(1/VLOOKUP($B366,'Justerad allokering'!$B$2:$AG$462,MATCH(Q$2,'Justerad allokering'!$B$2:$AF$2,0),FALSE)),VLOOKUP($B366,'Allokerad kvv'!$B$2:$AV$468,MATCH(Q$2,'Allokerad kvv'!$B$2:$AV$2,0),FALSE),VLOOKUP($B366,'Justerad allokering'!$B$2:$AG$462,MATCH(Q$2,'Justerad allokering'!$B$2:$AF$2,0),FALSE))</f>
        <v>0</v>
      </c>
      <c r="R366" s="28">
        <f>IF(ISERROR(1/VLOOKUP($B366,'Justerad allokering'!$B$2:$AG$462,MATCH(R$2,'Justerad allokering'!$B$2:$AF$2,0),FALSE)),VLOOKUP($B366,'Allokerad kvv'!$B$2:$AV$468,MATCH(R$2,'Allokerad kvv'!$B$2:$AV$2,0),FALSE),VLOOKUP($B366,'Justerad allokering'!$B$2:$AG$462,MATCH(R$2,'Justerad allokering'!$B$2:$AF$2,0),FALSE))</f>
        <v>0</v>
      </c>
      <c r="S366" s="28">
        <f>IF(ISERROR(1/VLOOKUP($B366,'Justerad allokering'!$B$2:$AG$462,MATCH(S$2,'Justerad allokering'!$B$2:$AF$2,0),FALSE)),VLOOKUP($B366,'Allokerad kvv'!$B$2:$AV$468,MATCH(S$2,'Allokerad kvv'!$B$2:$AV$2,0),FALSE),VLOOKUP($B366,'Justerad allokering'!$B$2:$AG$462,MATCH(S$2,'Justerad allokering'!$B$2:$AF$2,0),FALSE))</f>
        <v>0</v>
      </c>
      <c r="T366" s="28">
        <f>IF(ISERROR(1/VLOOKUP($B366,'Justerad allokering'!$B$2:$AG$462,MATCH(T$2,'Justerad allokering'!$B$2:$AF$2,0),FALSE)),VLOOKUP($B366,'Allokerad kvv'!$B$2:$AV$468,MATCH(T$2,'Allokerad kvv'!$B$2:$AV$2,0),FALSE),VLOOKUP($B366,'Justerad allokering'!$B$2:$AG$462,MATCH(T$2,'Justerad allokering'!$B$2:$AF$2,0),FALSE))</f>
        <v>0</v>
      </c>
      <c r="U366" s="28">
        <f>IF(ISERROR(1/VLOOKUP($B366,'Justerad allokering'!$B$2:$AG$462,MATCH(U$2,'Justerad allokering'!$B$2:$AF$2,0),FALSE)),VLOOKUP($B366,'Allokerad kvv'!$B$2:$AV$468,MATCH(U$2,'Allokerad kvv'!$B$2:$AV$2,0),FALSE),VLOOKUP($B366,'Justerad allokering'!$B$2:$AG$462,MATCH(U$2,'Justerad allokering'!$B$2:$AF$2,0),FALSE))</f>
        <v>0</v>
      </c>
      <c r="V366" s="28">
        <f>IF(ISERROR(1/VLOOKUP($B366,'Justerad allokering'!$B$2:$AG$462,MATCH(V$2,'Justerad allokering'!$B$2:$AF$2,0),FALSE)),VLOOKUP($B366,'Allokerad kvv'!$B$2:$AV$468,MATCH(V$2,'Allokerad kvv'!$B$2:$AV$2,0),FALSE),VLOOKUP($B366,'Justerad allokering'!$B$2:$AG$462,MATCH(V$2,'Justerad allokering'!$B$2:$AF$2,0),FALSE))</f>
        <v>0</v>
      </c>
      <c r="W366" s="28">
        <f>IF(ISERROR(1/VLOOKUP($B366,'Justerad allokering'!$B$2:$AG$462,MATCH(W$2,'Justerad allokering'!$B$2:$AF$2,0),FALSE)),VLOOKUP($B366,'Allokerad kvv'!$B$2:$AV$468,MATCH(W$2,'Allokerad kvv'!$B$2:$AV$2,0),FALSE),VLOOKUP($B366,'Justerad allokering'!$B$2:$AG$462,MATCH(W$2,'Justerad allokering'!$B$2:$AF$2,0),FALSE))</f>
        <v>0</v>
      </c>
      <c r="X366" s="28">
        <f>IF(ISERROR(1/VLOOKUP($B366,'Justerad allokering'!$B$2:$AG$462,MATCH(X$2,'Justerad allokering'!$B$2:$AF$2,0),FALSE)),VLOOKUP($B366,'Allokerad kvv'!$B$2:$AV$468,MATCH(X$2,'Allokerad kvv'!$B$2:$AV$2,0),FALSE),VLOOKUP($B366,'Justerad allokering'!$B$2:$AG$462,MATCH(X$2,'Justerad allokering'!$B$2:$AF$2,0),FALSE))</f>
        <v>0</v>
      </c>
      <c r="Y366" s="28">
        <f>IF(ISERROR(1/VLOOKUP($B366,'Justerad allokering'!$B$2:$AG$462,MATCH(Y$2,'Justerad allokering'!$B$2:$AF$2,0),FALSE)),VLOOKUP($B366,'Allokerad kvv'!$B$2:$AV$468,MATCH(Y$2,'Allokerad kvv'!$B$2:$AV$2,0),FALSE),VLOOKUP($B366,'Justerad allokering'!$B$2:$AG$462,MATCH(Y$2,'Justerad allokering'!$B$2:$AF$2,0),FALSE))</f>
        <v>0</v>
      </c>
      <c r="Z366" s="28">
        <f>IF(ISERROR(1/VLOOKUP($B366,'Justerad allokering'!$B$2:$AG$462,MATCH(Z$2,'Justerad allokering'!$B$2:$AF$2,0),FALSE)),VLOOKUP($B366,'Allokerad kvv'!$B$2:$AV$468,MATCH(Z$2,'Allokerad kvv'!$B$2:$AV$2,0),FALSE),VLOOKUP($B366,'Justerad allokering'!$B$2:$AG$462,MATCH(Z$2,'Justerad allokering'!$B$2:$AF$2,0),FALSE))</f>
        <v>0</v>
      </c>
      <c r="AA366" s="28"/>
      <c r="AB366" s="28"/>
      <c r="AE366">
        <f t="shared" si="15"/>
        <v>58.718699999999998</v>
      </c>
      <c r="AG366">
        <f t="shared" si="16"/>
        <v>58.718699999999998</v>
      </c>
      <c r="AH366">
        <f t="shared" si="17"/>
        <v>40.898699999999998</v>
      </c>
      <c r="AI366" s="55">
        <f>IF(AH366=0,"",AH366/VLOOKUP(B366,Kraftvärmeprod!$B$1:$BC$480,MATCH("Summa tillförd energi exklusive rökgaskondensering",Kraftvärmeprod!$B$1:$BC$1,0),FALSE))</f>
        <v>0.69062310030395146</v>
      </c>
    </row>
    <row r="367" spans="1:35" x14ac:dyDescent="0.35">
      <c r="A367" s="28" t="s">
        <v>494</v>
      </c>
      <c r="B367" s="28" t="s">
        <v>495</v>
      </c>
      <c r="C367" s="28">
        <f>IF(ISERROR(1/VLOOKUP($B367,'Justerad allokering'!$B$2:$AG$462,MATCH(C$2,'Justerad allokering'!$B$2:$AF$2,0),FALSE)),VLOOKUP($B367,'Allokerad kvv'!$B$2:$AV$468,MATCH(C$2,'Allokerad kvv'!$B$2:$AV$2,0),FALSE),VLOOKUP($B367,'Justerad allokering'!$B$2:$AG$462,MATCH(C$2,'Justerad allokering'!$B$2:$AF$2,0),FALSE))</f>
        <v>0</v>
      </c>
      <c r="D367" s="28">
        <f>IF(ISERROR(1/VLOOKUP($B367,'Justerad allokering'!$B$2:$AG$462,MATCH(D$2,'Justerad allokering'!$B$2:$AF$2,0),FALSE)),VLOOKUP($B367,'Allokerad kvv'!$B$2:$AV$468,MATCH(D$2,'Allokerad kvv'!$B$2:$AV$2,0),FALSE),VLOOKUP($B367,'Justerad allokering'!$B$2:$AG$462,MATCH(D$2,'Justerad allokering'!$B$2:$AF$2,0),FALSE))</f>
        <v>0</v>
      </c>
      <c r="E367" s="28">
        <f>IF(ISERROR(1/VLOOKUP($B367,'Justerad allokering'!$B$2:$AG$462,MATCH(E$2,'Justerad allokering'!$B$2:$AF$2,0),FALSE)),VLOOKUP($B367,'Allokerad kvv'!$B$2:$AV$468,MATCH(E$2,'Allokerad kvv'!$B$2:$AV$2,0),FALSE),VLOOKUP($B367,'Justerad allokering'!$B$2:$AG$462,MATCH(E$2,'Justerad allokering'!$B$2:$AF$2,0),FALSE))</f>
        <v>0</v>
      </c>
      <c r="F367" s="28">
        <f>IF(ISERROR(1/VLOOKUP($B367,'Justerad allokering'!$B$2:$AG$462,MATCH(F$2,'Justerad allokering'!$B$2:$AF$2,0),FALSE)),VLOOKUP($B367,'Allokerad kvv'!$B$2:$AV$468,MATCH(F$2,'Allokerad kvv'!$B$2:$AV$2,0),FALSE),VLOOKUP($B367,'Justerad allokering'!$B$2:$AG$462,MATCH(F$2,'Justerad allokering'!$B$2:$AF$2,0),FALSE))</f>
        <v>0</v>
      </c>
      <c r="G367" s="28">
        <f>IF(ISERROR(1/VLOOKUP($B367,'Justerad allokering'!$B$2:$AG$462,MATCH(G$2,'Justerad allokering'!$B$2:$AF$2,0),FALSE)),VLOOKUP($B367,'Allokerad kvv'!$B$2:$AV$468,MATCH(G$2,'Allokerad kvv'!$B$2:$AV$2,0),FALSE),VLOOKUP($B367,'Justerad allokering'!$B$2:$AG$462,MATCH(G$2,'Justerad allokering'!$B$2:$AF$2,0),FALSE))</f>
        <v>0</v>
      </c>
      <c r="H367" s="28">
        <f>IF(ISERROR(1/VLOOKUP($B367,'Justerad allokering'!$B$2:$AG$462,MATCH(H$2,'Justerad allokering'!$B$2:$AF$2,0),FALSE)),VLOOKUP($B367,'Allokerad kvv'!$B$2:$AV$468,MATCH(H$2,'Allokerad kvv'!$B$2:$AV$2,0),FALSE),VLOOKUP($B367,'Justerad allokering'!$B$2:$AG$462,MATCH(H$2,'Justerad allokering'!$B$2:$AF$2,0),FALSE))</f>
        <v>0</v>
      </c>
      <c r="I367" s="28">
        <f>IF(ISERROR(1/VLOOKUP($B367,'Justerad allokering'!$B$2:$AG$462,MATCH(I$2,'Justerad allokering'!$B$2:$AF$2,0),FALSE)),VLOOKUP($B367,'Allokerad kvv'!$B$2:$AV$468,MATCH(I$2,'Allokerad kvv'!$B$2:$AV$2,0),FALSE),VLOOKUP($B367,'Justerad allokering'!$B$2:$AG$462,MATCH(I$2,'Justerad allokering'!$B$2:$AF$2,0),FALSE))</f>
        <v>0</v>
      </c>
      <c r="J367" s="28">
        <f>IF(ISERROR(1/VLOOKUP($B367,'Justerad allokering'!$B$2:$AG$462,MATCH(J$2,'Justerad allokering'!$B$2:$AF$2,0),FALSE)),VLOOKUP($B367,'Allokerad kvv'!$B$2:$AV$468,MATCH(J$2,'Allokerad kvv'!$B$2:$AV$2,0),FALSE),VLOOKUP($B367,'Justerad allokering'!$B$2:$AG$462,MATCH(J$2,'Justerad allokering'!$B$2:$AF$2,0),FALSE))</f>
        <v>0</v>
      </c>
      <c r="K367" s="28">
        <f>IF(ISERROR(1/VLOOKUP($B367,'Justerad allokering'!$B$2:$AG$462,MATCH(K$2,'Justerad allokering'!$B$2:$AF$2,0),FALSE)),VLOOKUP($B367,'Allokerad kvv'!$B$2:$AV$468,MATCH(K$2,'Allokerad kvv'!$B$2:$AV$2,0),FALSE),VLOOKUP($B367,'Justerad allokering'!$B$2:$AG$462,MATCH(K$2,'Justerad allokering'!$B$2:$AF$2,0),FALSE))</f>
        <v>0</v>
      </c>
      <c r="L367" s="28">
        <f>IF(ISERROR(1/VLOOKUP($B367,'Justerad allokering'!$B$2:$AG$462,MATCH(L$2,'Justerad allokering'!$B$2:$AF$2,0),FALSE)),VLOOKUP($B367,'Allokerad kvv'!$B$2:$AV$468,MATCH(L$2,'Allokerad kvv'!$B$2:$AV$2,0),FALSE),VLOOKUP($B367,'Justerad allokering'!$B$2:$AG$462,MATCH(L$2,'Justerad allokering'!$B$2:$AF$2,0),FALSE))</f>
        <v>0</v>
      </c>
      <c r="M367" s="28">
        <f>IF(ISERROR(1/VLOOKUP($B367,'Justerad allokering'!$B$2:$AG$462,MATCH(M$2,'Justerad allokering'!$B$2:$AF$2,0),FALSE)),VLOOKUP($B367,'Allokerad kvv'!$B$2:$AV$468,MATCH(M$2,'Allokerad kvv'!$B$2:$AV$2,0),FALSE),VLOOKUP($B367,'Justerad allokering'!$B$2:$AG$462,MATCH(M$2,'Justerad allokering'!$B$2:$AF$2,0),FALSE))</f>
        <v>0</v>
      </c>
      <c r="N367" s="28">
        <f>IF(ISERROR(1/VLOOKUP($B367,'Justerad allokering'!$B$2:$AG$462,MATCH(N$2,'Justerad allokering'!$B$2:$AF$2,0),FALSE)),VLOOKUP($B367,'Allokerad kvv'!$B$2:$AV$468,MATCH(N$2,'Allokerad kvv'!$B$2:$AV$2,0),FALSE),VLOOKUP($B367,'Justerad allokering'!$B$2:$AG$462,MATCH(N$2,'Justerad allokering'!$B$2:$AF$2,0),FALSE))</f>
        <v>0</v>
      </c>
      <c r="O367" s="28">
        <f>IF(ISERROR(1/VLOOKUP($B367,'Justerad allokering'!$B$2:$AG$462,MATCH(O$2,'Justerad allokering'!$B$2:$AF$2,0),FALSE)),VLOOKUP($B367,'Allokerad kvv'!$B$2:$AV$468,MATCH(O$2,'Allokerad kvv'!$B$2:$AV$2,0),FALSE),VLOOKUP($B367,'Justerad allokering'!$B$2:$AG$462,MATCH(O$2,'Justerad allokering'!$B$2:$AF$2,0),FALSE))</f>
        <v>0</v>
      </c>
      <c r="P367" s="28">
        <f>IF(ISERROR(1/VLOOKUP($B367,'Justerad allokering'!$B$2:$AG$462,MATCH(P$2,'Justerad allokering'!$B$2:$AF$2,0),FALSE)),VLOOKUP($B367,'Allokerad kvv'!$B$2:$AV$468,MATCH(P$2,'Allokerad kvv'!$B$2:$AV$2,0),FALSE),VLOOKUP($B367,'Justerad allokering'!$B$2:$AG$462,MATCH(P$2,'Justerad allokering'!$B$2:$AF$2,0),FALSE))</f>
        <v>0</v>
      </c>
      <c r="Q367" s="28">
        <f>IF(ISERROR(1/VLOOKUP($B367,'Justerad allokering'!$B$2:$AG$462,MATCH(Q$2,'Justerad allokering'!$B$2:$AF$2,0),FALSE)),VLOOKUP($B367,'Allokerad kvv'!$B$2:$AV$468,MATCH(Q$2,'Allokerad kvv'!$B$2:$AV$2,0),FALSE),VLOOKUP($B367,'Justerad allokering'!$B$2:$AG$462,MATCH(Q$2,'Justerad allokering'!$B$2:$AF$2,0),FALSE))</f>
        <v>0</v>
      </c>
      <c r="R367" s="28">
        <f>IF(ISERROR(1/VLOOKUP($B367,'Justerad allokering'!$B$2:$AG$462,MATCH(R$2,'Justerad allokering'!$B$2:$AF$2,0),FALSE)),VLOOKUP($B367,'Allokerad kvv'!$B$2:$AV$468,MATCH(R$2,'Allokerad kvv'!$B$2:$AV$2,0),FALSE),VLOOKUP($B367,'Justerad allokering'!$B$2:$AG$462,MATCH(R$2,'Justerad allokering'!$B$2:$AF$2,0),FALSE))</f>
        <v>0</v>
      </c>
      <c r="S367" s="28">
        <f>IF(ISERROR(1/VLOOKUP($B367,'Justerad allokering'!$B$2:$AG$462,MATCH(S$2,'Justerad allokering'!$B$2:$AF$2,0),FALSE)),VLOOKUP($B367,'Allokerad kvv'!$B$2:$AV$468,MATCH(S$2,'Allokerad kvv'!$B$2:$AV$2,0),FALSE),VLOOKUP($B367,'Justerad allokering'!$B$2:$AG$462,MATCH(S$2,'Justerad allokering'!$B$2:$AF$2,0),FALSE))</f>
        <v>0</v>
      </c>
      <c r="T367" s="28">
        <f>IF(ISERROR(1/VLOOKUP($B367,'Justerad allokering'!$B$2:$AG$462,MATCH(T$2,'Justerad allokering'!$B$2:$AF$2,0),FALSE)),VLOOKUP($B367,'Allokerad kvv'!$B$2:$AV$468,MATCH(T$2,'Allokerad kvv'!$B$2:$AV$2,0),FALSE),VLOOKUP($B367,'Justerad allokering'!$B$2:$AG$462,MATCH(T$2,'Justerad allokering'!$B$2:$AF$2,0),FALSE))</f>
        <v>0</v>
      </c>
      <c r="U367" s="28">
        <f>IF(ISERROR(1/VLOOKUP($B367,'Justerad allokering'!$B$2:$AG$462,MATCH(U$2,'Justerad allokering'!$B$2:$AF$2,0),FALSE)),VLOOKUP($B367,'Allokerad kvv'!$B$2:$AV$468,MATCH(U$2,'Allokerad kvv'!$B$2:$AV$2,0),FALSE),VLOOKUP($B367,'Justerad allokering'!$B$2:$AG$462,MATCH(U$2,'Justerad allokering'!$B$2:$AF$2,0),FALSE))</f>
        <v>0</v>
      </c>
      <c r="V367" s="28">
        <f>IF(ISERROR(1/VLOOKUP($B367,'Justerad allokering'!$B$2:$AG$462,MATCH(V$2,'Justerad allokering'!$B$2:$AF$2,0),FALSE)),VLOOKUP($B367,'Allokerad kvv'!$B$2:$AV$468,MATCH(V$2,'Allokerad kvv'!$B$2:$AV$2,0),FALSE),VLOOKUP($B367,'Justerad allokering'!$B$2:$AG$462,MATCH(V$2,'Justerad allokering'!$B$2:$AF$2,0),FALSE))</f>
        <v>0</v>
      </c>
      <c r="W367" s="28">
        <f>IF(ISERROR(1/VLOOKUP($B367,'Justerad allokering'!$B$2:$AG$462,MATCH(W$2,'Justerad allokering'!$B$2:$AF$2,0),FALSE)),VLOOKUP($B367,'Allokerad kvv'!$B$2:$AV$468,MATCH(W$2,'Allokerad kvv'!$B$2:$AV$2,0),FALSE),VLOOKUP($B367,'Justerad allokering'!$B$2:$AG$462,MATCH(W$2,'Justerad allokering'!$B$2:$AF$2,0),FALSE))</f>
        <v>0</v>
      </c>
      <c r="X367" s="28">
        <f>IF(ISERROR(1/VLOOKUP($B367,'Justerad allokering'!$B$2:$AG$462,MATCH(X$2,'Justerad allokering'!$B$2:$AF$2,0),FALSE)),VLOOKUP($B367,'Allokerad kvv'!$B$2:$AV$468,MATCH(X$2,'Allokerad kvv'!$B$2:$AV$2,0),FALSE),VLOOKUP($B367,'Justerad allokering'!$B$2:$AG$462,MATCH(X$2,'Justerad allokering'!$B$2:$AF$2,0),FALSE))</f>
        <v>0</v>
      </c>
      <c r="Y367" s="28">
        <f>IF(ISERROR(1/VLOOKUP($B367,'Justerad allokering'!$B$2:$AG$462,MATCH(Y$2,'Justerad allokering'!$B$2:$AF$2,0),FALSE)),VLOOKUP($B367,'Allokerad kvv'!$B$2:$AV$468,MATCH(Y$2,'Allokerad kvv'!$B$2:$AV$2,0),FALSE),VLOOKUP($B367,'Justerad allokering'!$B$2:$AG$462,MATCH(Y$2,'Justerad allokering'!$B$2:$AF$2,0),FALSE))</f>
        <v>0</v>
      </c>
      <c r="Z367" s="28">
        <f>IF(ISERROR(1/VLOOKUP($B367,'Justerad allokering'!$B$2:$AG$462,MATCH(Z$2,'Justerad allokering'!$B$2:$AF$2,0),FALSE)),VLOOKUP($B367,'Allokerad kvv'!$B$2:$AV$468,MATCH(Z$2,'Allokerad kvv'!$B$2:$AV$2,0),FALSE),VLOOKUP($B367,'Justerad allokering'!$B$2:$AG$462,MATCH(Z$2,'Justerad allokering'!$B$2:$AF$2,0),FALSE))</f>
        <v>0</v>
      </c>
      <c r="AA367" s="28"/>
      <c r="AB367" s="28"/>
      <c r="AE367">
        <f t="shared" si="15"/>
        <v>0</v>
      </c>
      <c r="AG367">
        <f t="shared" si="16"/>
        <v>0</v>
      </c>
      <c r="AH367">
        <f t="shared" si="17"/>
        <v>0</v>
      </c>
      <c r="AI367" s="55" t="str">
        <f>IF(AH367=0,"",AH367/VLOOKUP(B367,Kraftvärmeprod!$B$1:$BC$480,MATCH("Summa tillförd energi exklusive rökgaskondensering",Kraftvärmeprod!$B$1:$BC$1,0),FALSE))</f>
        <v/>
      </c>
    </row>
    <row r="368" spans="1:35" x14ac:dyDescent="0.35">
      <c r="A368" s="28" t="s">
        <v>496</v>
      </c>
      <c r="B368" s="28" t="s">
        <v>497</v>
      </c>
      <c r="C368" s="28">
        <f>IF(ISERROR(1/VLOOKUP($B368,'Justerad allokering'!$B$2:$AG$462,MATCH(C$2,'Justerad allokering'!$B$2:$AF$2,0),FALSE)),VLOOKUP($B368,'Allokerad kvv'!$B$2:$AV$468,MATCH(C$2,'Allokerad kvv'!$B$2:$AV$2,0),FALSE),VLOOKUP($B368,'Justerad allokering'!$B$2:$AG$462,MATCH(C$2,'Justerad allokering'!$B$2:$AF$2,0),FALSE))</f>
        <v>0</v>
      </c>
      <c r="D368" s="28">
        <f>IF(ISERROR(1/VLOOKUP($B368,'Justerad allokering'!$B$2:$AG$462,MATCH(D$2,'Justerad allokering'!$B$2:$AF$2,0),FALSE)),VLOOKUP($B368,'Allokerad kvv'!$B$2:$AV$468,MATCH(D$2,'Allokerad kvv'!$B$2:$AV$2,0),FALSE),VLOOKUP($B368,'Justerad allokering'!$B$2:$AG$462,MATCH(D$2,'Justerad allokering'!$B$2:$AF$2,0),FALSE))</f>
        <v>0</v>
      </c>
      <c r="E368" s="28">
        <f>IF(ISERROR(1/VLOOKUP($B368,'Justerad allokering'!$B$2:$AG$462,MATCH(E$2,'Justerad allokering'!$B$2:$AF$2,0),FALSE)),VLOOKUP($B368,'Allokerad kvv'!$B$2:$AV$468,MATCH(E$2,'Allokerad kvv'!$B$2:$AV$2,0),FALSE),VLOOKUP($B368,'Justerad allokering'!$B$2:$AG$462,MATCH(E$2,'Justerad allokering'!$B$2:$AF$2,0),FALSE))</f>
        <v>0</v>
      </c>
      <c r="F368" s="28">
        <f>IF(ISERROR(1/VLOOKUP($B368,'Justerad allokering'!$B$2:$AG$462,MATCH(F$2,'Justerad allokering'!$B$2:$AF$2,0),FALSE)),VLOOKUP($B368,'Allokerad kvv'!$B$2:$AV$468,MATCH(F$2,'Allokerad kvv'!$B$2:$AV$2,0),FALSE),VLOOKUP($B368,'Justerad allokering'!$B$2:$AG$462,MATCH(F$2,'Justerad allokering'!$B$2:$AF$2,0),FALSE))</f>
        <v>0</v>
      </c>
      <c r="G368" s="28">
        <f>IF(ISERROR(1/VLOOKUP($B368,'Justerad allokering'!$B$2:$AG$462,MATCH(G$2,'Justerad allokering'!$B$2:$AF$2,0),FALSE)),VLOOKUP($B368,'Allokerad kvv'!$B$2:$AV$468,MATCH(G$2,'Allokerad kvv'!$B$2:$AV$2,0),FALSE),VLOOKUP($B368,'Justerad allokering'!$B$2:$AG$462,MATCH(G$2,'Justerad allokering'!$B$2:$AF$2,0),FALSE))</f>
        <v>0</v>
      </c>
      <c r="H368" s="28">
        <f>IF(ISERROR(1/VLOOKUP($B368,'Justerad allokering'!$B$2:$AG$462,MATCH(H$2,'Justerad allokering'!$B$2:$AF$2,0),FALSE)),VLOOKUP($B368,'Allokerad kvv'!$B$2:$AV$468,MATCH(H$2,'Allokerad kvv'!$B$2:$AV$2,0),FALSE),VLOOKUP($B368,'Justerad allokering'!$B$2:$AG$462,MATCH(H$2,'Justerad allokering'!$B$2:$AF$2,0),FALSE))</f>
        <v>0</v>
      </c>
      <c r="I368" s="28">
        <f>IF(ISERROR(1/VLOOKUP($B368,'Justerad allokering'!$B$2:$AG$462,MATCH(I$2,'Justerad allokering'!$B$2:$AF$2,0),FALSE)),VLOOKUP($B368,'Allokerad kvv'!$B$2:$AV$468,MATCH(I$2,'Allokerad kvv'!$B$2:$AV$2,0),FALSE),VLOOKUP($B368,'Justerad allokering'!$B$2:$AG$462,MATCH(I$2,'Justerad allokering'!$B$2:$AF$2,0),FALSE))</f>
        <v>0</v>
      </c>
      <c r="J368" s="28">
        <f>IF(ISERROR(1/VLOOKUP($B368,'Justerad allokering'!$B$2:$AG$462,MATCH(J$2,'Justerad allokering'!$B$2:$AF$2,0),FALSE)),VLOOKUP($B368,'Allokerad kvv'!$B$2:$AV$468,MATCH(J$2,'Allokerad kvv'!$B$2:$AV$2,0),FALSE),VLOOKUP($B368,'Justerad allokering'!$B$2:$AG$462,MATCH(J$2,'Justerad allokering'!$B$2:$AF$2,0),FALSE))</f>
        <v>93.765100000000004</v>
      </c>
      <c r="K368" s="28">
        <f>IF(ISERROR(1/VLOOKUP($B368,'Justerad allokering'!$B$2:$AG$462,MATCH(K$2,'Justerad allokering'!$B$2:$AF$2,0),FALSE)),VLOOKUP($B368,'Allokerad kvv'!$B$2:$AV$468,MATCH(K$2,'Allokerad kvv'!$B$2:$AV$2,0),FALSE),VLOOKUP($B368,'Justerad allokering'!$B$2:$AG$462,MATCH(K$2,'Justerad allokering'!$B$2:$AF$2,0),FALSE))</f>
        <v>2.4449800000000002</v>
      </c>
      <c r="L368" s="28">
        <f>IF(ISERROR(1/VLOOKUP($B368,'Justerad allokering'!$B$2:$AG$462,MATCH(L$2,'Justerad allokering'!$B$2:$AF$2,0),FALSE)),VLOOKUP($B368,'Allokerad kvv'!$B$2:$AV$468,MATCH(L$2,'Allokerad kvv'!$B$2:$AV$2,0),FALSE),VLOOKUP($B368,'Justerad allokering'!$B$2:$AG$462,MATCH(L$2,'Justerad allokering'!$B$2:$AF$2,0),FALSE))</f>
        <v>0</v>
      </c>
      <c r="M368" s="28">
        <f>IF(ISERROR(1/VLOOKUP($B368,'Justerad allokering'!$B$2:$AG$462,MATCH(M$2,'Justerad allokering'!$B$2:$AF$2,0),FALSE)),VLOOKUP($B368,'Allokerad kvv'!$B$2:$AV$468,MATCH(M$2,'Allokerad kvv'!$B$2:$AV$2,0),FALSE),VLOOKUP($B368,'Justerad allokering'!$B$2:$AG$462,MATCH(M$2,'Justerad allokering'!$B$2:$AF$2,0),FALSE))</f>
        <v>0</v>
      </c>
      <c r="N368" s="28">
        <f>IF(ISERROR(1/VLOOKUP($B368,'Justerad allokering'!$B$2:$AG$462,MATCH(N$2,'Justerad allokering'!$B$2:$AF$2,0),FALSE)),VLOOKUP($B368,'Allokerad kvv'!$B$2:$AV$468,MATCH(N$2,'Allokerad kvv'!$B$2:$AV$2,0),FALSE),VLOOKUP($B368,'Justerad allokering'!$B$2:$AG$462,MATCH(N$2,'Justerad allokering'!$B$2:$AF$2,0),FALSE))</f>
        <v>27</v>
      </c>
      <c r="O368" s="28">
        <f>IF(ISERROR(1/VLOOKUP($B368,'Justerad allokering'!$B$2:$AG$462,MATCH(O$2,'Justerad allokering'!$B$2:$AF$2,0),FALSE)),VLOOKUP($B368,'Allokerad kvv'!$B$2:$AV$468,MATCH(O$2,'Allokerad kvv'!$B$2:$AV$2,0),FALSE),VLOOKUP($B368,'Justerad allokering'!$B$2:$AG$462,MATCH(O$2,'Justerad allokering'!$B$2:$AF$2,0),FALSE))</f>
        <v>0</v>
      </c>
      <c r="P368" s="28">
        <f>IF(ISERROR(1/VLOOKUP($B368,'Justerad allokering'!$B$2:$AG$462,MATCH(P$2,'Justerad allokering'!$B$2:$AF$2,0),FALSE)),VLOOKUP($B368,'Allokerad kvv'!$B$2:$AV$468,MATCH(P$2,'Allokerad kvv'!$B$2:$AV$2,0),FALSE),VLOOKUP($B368,'Justerad allokering'!$B$2:$AG$462,MATCH(P$2,'Justerad allokering'!$B$2:$AF$2,0),FALSE))</f>
        <v>0</v>
      </c>
      <c r="Q368" s="28">
        <f>IF(ISERROR(1/VLOOKUP($B368,'Justerad allokering'!$B$2:$AG$462,MATCH(Q$2,'Justerad allokering'!$B$2:$AF$2,0),FALSE)),VLOOKUP($B368,'Allokerad kvv'!$B$2:$AV$468,MATCH(Q$2,'Allokerad kvv'!$B$2:$AV$2,0),FALSE),VLOOKUP($B368,'Justerad allokering'!$B$2:$AG$462,MATCH(Q$2,'Justerad allokering'!$B$2:$AF$2,0),FALSE))</f>
        <v>0</v>
      </c>
      <c r="R368" s="28">
        <f>IF(ISERROR(1/VLOOKUP($B368,'Justerad allokering'!$B$2:$AG$462,MATCH(R$2,'Justerad allokering'!$B$2:$AF$2,0),FALSE)),VLOOKUP($B368,'Allokerad kvv'!$B$2:$AV$468,MATCH(R$2,'Allokerad kvv'!$B$2:$AV$2,0),FALSE),VLOOKUP($B368,'Justerad allokering'!$B$2:$AG$462,MATCH(R$2,'Justerad allokering'!$B$2:$AF$2,0),FALSE))</f>
        <v>0</v>
      </c>
      <c r="S368" s="28">
        <f>IF(ISERROR(1/VLOOKUP($B368,'Justerad allokering'!$B$2:$AG$462,MATCH(S$2,'Justerad allokering'!$B$2:$AF$2,0),FALSE)),VLOOKUP($B368,'Allokerad kvv'!$B$2:$AV$468,MATCH(S$2,'Allokerad kvv'!$B$2:$AV$2,0),FALSE),VLOOKUP($B368,'Justerad allokering'!$B$2:$AG$462,MATCH(S$2,'Justerad allokering'!$B$2:$AF$2,0),FALSE))</f>
        <v>0</v>
      </c>
      <c r="T368" s="28">
        <f>IF(ISERROR(1/VLOOKUP($B368,'Justerad allokering'!$B$2:$AG$462,MATCH(T$2,'Justerad allokering'!$B$2:$AF$2,0),FALSE)),VLOOKUP($B368,'Allokerad kvv'!$B$2:$AV$468,MATCH(T$2,'Allokerad kvv'!$B$2:$AV$2,0),FALSE),VLOOKUP($B368,'Justerad allokering'!$B$2:$AG$462,MATCH(T$2,'Justerad allokering'!$B$2:$AF$2,0),FALSE))</f>
        <v>0</v>
      </c>
      <c r="U368" s="28">
        <f>IF(ISERROR(1/VLOOKUP($B368,'Justerad allokering'!$B$2:$AG$462,MATCH(U$2,'Justerad allokering'!$B$2:$AF$2,0),FALSE)),VLOOKUP($B368,'Allokerad kvv'!$B$2:$AV$468,MATCH(U$2,'Allokerad kvv'!$B$2:$AV$2,0),FALSE),VLOOKUP($B368,'Justerad allokering'!$B$2:$AG$462,MATCH(U$2,'Justerad allokering'!$B$2:$AF$2,0),FALSE))</f>
        <v>0</v>
      </c>
      <c r="V368" s="28">
        <f>IF(ISERROR(1/VLOOKUP($B368,'Justerad allokering'!$B$2:$AG$462,MATCH(V$2,'Justerad allokering'!$B$2:$AF$2,0),FALSE)),VLOOKUP($B368,'Allokerad kvv'!$B$2:$AV$468,MATCH(V$2,'Allokerad kvv'!$B$2:$AV$2,0),FALSE),VLOOKUP($B368,'Justerad allokering'!$B$2:$AG$462,MATCH(V$2,'Justerad allokering'!$B$2:$AF$2,0),FALSE))</f>
        <v>0</v>
      </c>
      <c r="W368" s="28">
        <f>IF(ISERROR(1/VLOOKUP($B368,'Justerad allokering'!$B$2:$AG$462,MATCH(W$2,'Justerad allokering'!$B$2:$AF$2,0),FALSE)),VLOOKUP($B368,'Allokerad kvv'!$B$2:$AV$468,MATCH(W$2,'Allokerad kvv'!$B$2:$AV$2,0),FALSE),VLOOKUP($B368,'Justerad allokering'!$B$2:$AG$462,MATCH(W$2,'Justerad allokering'!$B$2:$AF$2,0),FALSE))</f>
        <v>0</v>
      </c>
      <c r="X368" s="28">
        <f>IF(ISERROR(1/VLOOKUP($B368,'Justerad allokering'!$B$2:$AG$462,MATCH(X$2,'Justerad allokering'!$B$2:$AF$2,0),FALSE)),VLOOKUP($B368,'Allokerad kvv'!$B$2:$AV$468,MATCH(X$2,'Allokerad kvv'!$B$2:$AV$2,0),FALSE),VLOOKUP($B368,'Justerad allokering'!$B$2:$AG$462,MATCH(X$2,'Justerad allokering'!$B$2:$AF$2,0),FALSE))</f>
        <v>0</v>
      </c>
      <c r="Y368" s="28">
        <f>IF(ISERROR(1/VLOOKUP($B368,'Justerad allokering'!$B$2:$AG$462,MATCH(Y$2,'Justerad allokering'!$B$2:$AF$2,0),FALSE)),VLOOKUP($B368,'Allokerad kvv'!$B$2:$AV$468,MATCH(Y$2,'Allokerad kvv'!$B$2:$AV$2,0),FALSE),VLOOKUP($B368,'Justerad allokering'!$B$2:$AG$462,MATCH(Y$2,'Justerad allokering'!$B$2:$AF$2,0),FALSE))</f>
        <v>0</v>
      </c>
      <c r="Z368" s="28">
        <f>IF(ISERROR(1/VLOOKUP($B368,'Justerad allokering'!$B$2:$AG$462,MATCH(Z$2,'Justerad allokering'!$B$2:$AF$2,0),FALSE)),VLOOKUP($B368,'Allokerad kvv'!$B$2:$AV$468,MATCH(Z$2,'Allokerad kvv'!$B$2:$AV$2,0),FALSE),VLOOKUP($B368,'Justerad allokering'!$B$2:$AG$462,MATCH(Z$2,'Justerad allokering'!$B$2:$AF$2,0),FALSE))</f>
        <v>0</v>
      </c>
      <c r="AA368" s="28"/>
      <c r="AB368" s="28"/>
      <c r="AE368">
        <f t="shared" si="15"/>
        <v>123.21008</v>
      </c>
      <c r="AG368">
        <f t="shared" si="16"/>
        <v>120.7651</v>
      </c>
      <c r="AH368">
        <f t="shared" si="17"/>
        <v>93.765100000000004</v>
      </c>
      <c r="AI368" s="55">
        <f>IF(AH368=0,"",AH368/VLOOKUP(B368,Kraftvärmeprod!$B$1:$BC$480,MATCH("Summa tillförd energi exklusive rökgaskondensering",Kraftvärmeprod!$B$1:$BC$1,0),FALSE))</f>
        <v>0.61124576271186437</v>
      </c>
    </row>
    <row r="369" spans="1:35" x14ac:dyDescent="0.35">
      <c r="A369" s="28" t="s">
        <v>498</v>
      </c>
      <c r="B369" s="28" t="s">
        <v>499</v>
      </c>
      <c r="C369" s="28">
        <f>IF(ISERROR(1/VLOOKUP($B369,'Justerad allokering'!$B$2:$AG$462,MATCH(C$2,'Justerad allokering'!$B$2:$AF$2,0),FALSE)),VLOOKUP($B369,'Allokerad kvv'!$B$2:$AV$468,MATCH(C$2,'Allokerad kvv'!$B$2:$AV$2,0),FALSE),VLOOKUP($B369,'Justerad allokering'!$B$2:$AG$462,MATCH(C$2,'Justerad allokering'!$B$2:$AF$2,0),FALSE))</f>
        <v>0</v>
      </c>
      <c r="D369" s="28">
        <f>IF(ISERROR(1/VLOOKUP($B369,'Justerad allokering'!$B$2:$AG$462,MATCH(D$2,'Justerad allokering'!$B$2:$AF$2,0),FALSE)),VLOOKUP($B369,'Allokerad kvv'!$B$2:$AV$468,MATCH(D$2,'Allokerad kvv'!$B$2:$AV$2,0),FALSE),VLOOKUP($B369,'Justerad allokering'!$B$2:$AG$462,MATCH(D$2,'Justerad allokering'!$B$2:$AF$2,0),FALSE))</f>
        <v>0</v>
      </c>
      <c r="E369" s="28">
        <f>IF(ISERROR(1/VLOOKUP($B369,'Justerad allokering'!$B$2:$AG$462,MATCH(E$2,'Justerad allokering'!$B$2:$AF$2,0),FALSE)),VLOOKUP($B369,'Allokerad kvv'!$B$2:$AV$468,MATCH(E$2,'Allokerad kvv'!$B$2:$AV$2,0),FALSE),VLOOKUP($B369,'Justerad allokering'!$B$2:$AG$462,MATCH(E$2,'Justerad allokering'!$B$2:$AF$2,0),FALSE))</f>
        <v>0</v>
      </c>
      <c r="F369" s="28">
        <f>IF(ISERROR(1/VLOOKUP($B369,'Justerad allokering'!$B$2:$AG$462,MATCH(F$2,'Justerad allokering'!$B$2:$AF$2,0),FALSE)),VLOOKUP($B369,'Allokerad kvv'!$B$2:$AV$468,MATCH(F$2,'Allokerad kvv'!$B$2:$AV$2,0),FALSE),VLOOKUP($B369,'Justerad allokering'!$B$2:$AG$462,MATCH(F$2,'Justerad allokering'!$B$2:$AF$2,0),FALSE))</f>
        <v>0</v>
      </c>
      <c r="G369" s="28">
        <f>IF(ISERROR(1/VLOOKUP($B369,'Justerad allokering'!$B$2:$AG$462,MATCH(G$2,'Justerad allokering'!$B$2:$AF$2,0),FALSE)),VLOOKUP($B369,'Allokerad kvv'!$B$2:$AV$468,MATCH(G$2,'Allokerad kvv'!$B$2:$AV$2,0),FALSE),VLOOKUP($B369,'Justerad allokering'!$B$2:$AG$462,MATCH(G$2,'Justerad allokering'!$B$2:$AF$2,0),FALSE))</f>
        <v>0</v>
      </c>
      <c r="H369" s="28">
        <f>IF(ISERROR(1/VLOOKUP($B369,'Justerad allokering'!$B$2:$AG$462,MATCH(H$2,'Justerad allokering'!$B$2:$AF$2,0),FALSE)),VLOOKUP($B369,'Allokerad kvv'!$B$2:$AV$468,MATCH(H$2,'Allokerad kvv'!$B$2:$AV$2,0),FALSE),VLOOKUP($B369,'Justerad allokering'!$B$2:$AG$462,MATCH(H$2,'Justerad allokering'!$B$2:$AF$2,0),FALSE))</f>
        <v>0</v>
      </c>
      <c r="I369" s="28">
        <f>IF(ISERROR(1/VLOOKUP($B369,'Justerad allokering'!$B$2:$AG$462,MATCH(I$2,'Justerad allokering'!$B$2:$AF$2,0),FALSE)),VLOOKUP($B369,'Allokerad kvv'!$B$2:$AV$468,MATCH(I$2,'Allokerad kvv'!$B$2:$AV$2,0),FALSE),VLOOKUP($B369,'Justerad allokering'!$B$2:$AG$462,MATCH(I$2,'Justerad allokering'!$B$2:$AF$2,0),FALSE))</f>
        <v>0</v>
      </c>
      <c r="J369" s="28">
        <f>IF(ISERROR(1/VLOOKUP($B369,'Justerad allokering'!$B$2:$AG$462,MATCH(J$2,'Justerad allokering'!$B$2:$AF$2,0),FALSE)),VLOOKUP($B369,'Allokerad kvv'!$B$2:$AV$468,MATCH(J$2,'Allokerad kvv'!$B$2:$AV$2,0),FALSE),VLOOKUP($B369,'Justerad allokering'!$B$2:$AG$462,MATCH(J$2,'Justerad allokering'!$B$2:$AF$2,0),FALSE))</f>
        <v>0</v>
      </c>
      <c r="K369" s="28">
        <f>IF(ISERROR(1/VLOOKUP($B369,'Justerad allokering'!$B$2:$AG$462,MATCH(K$2,'Justerad allokering'!$B$2:$AF$2,0),FALSE)),VLOOKUP($B369,'Allokerad kvv'!$B$2:$AV$468,MATCH(K$2,'Allokerad kvv'!$B$2:$AV$2,0),FALSE),VLOOKUP($B369,'Justerad allokering'!$B$2:$AG$462,MATCH(K$2,'Justerad allokering'!$B$2:$AF$2,0),FALSE))</f>
        <v>0</v>
      </c>
      <c r="L369" s="28">
        <f>IF(ISERROR(1/VLOOKUP($B369,'Justerad allokering'!$B$2:$AG$462,MATCH(L$2,'Justerad allokering'!$B$2:$AF$2,0),FALSE)),VLOOKUP($B369,'Allokerad kvv'!$B$2:$AV$468,MATCH(L$2,'Allokerad kvv'!$B$2:$AV$2,0),FALSE),VLOOKUP($B369,'Justerad allokering'!$B$2:$AG$462,MATCH(L$2,'Justerad allokering'!$B$2:$AF$2,0),FALSE))</f>
        <v>0</v>
      </c>
      <c r="M369" s="28">
        <f>IF(ISERROR(1/VLOOKUP($B369,'Justerad allokering'!$B$2:$AG$462,MATCH(M$2,'Justerad allokering'!$B$2:$AF$2,0),FALSE)),VLOOKUP($B369,'Allokerad kvv'!$B$2:$AV$468,MATCH(M$2,'Allokerad kvv'!$B$2:$AV$2,0),FALSE),VLOOKUP($B369,'Justerad allokering'!$B$2:$AG$462,MATCH(M$2,'Justerad allokering'!$B$2:$AF$2,0),FALSE))</f>
        <v>0</v>
      </c>
      <c r="N369" s="28">
        <f>IF(ISERROR(1/VLOOKUP($B369,'Justerad allokering'!$B$2:$AG$462,MATCH(N$2,'Justerad allokering'!$B$2:$AF$2,0),FALSE)),VLOOKUP($B369,'Allokerad kvv'!$B$2:$AV$468,MATCH(N$2,'Allokerad kvv'!$B$2:$AV$2,0),FALSE),VLOOKUP($B369,'Justerad allokering'!$B$2:$AG$462,MATCH(N$2,'Justerad allokering'!$B$2:$AF$2,0),FALSE))</f>
        <v>0</v>
      </c>
      <c r="O369" s="28">
        <f>IF(ISERROR(1/VLOOKUP($B369,'Justerad allokering'!$B$2:$AG$462,MATCH(O$2,'Justerad allokering'!$B$2:$AF$2,0),FALSE)),VLOOKUP($B369,'Allokerad kvv'!$B$2:$AV$468,MATCH(O$2,'Allokerad kvv'!$B$2:$AV$2,0),FALSE),VLOOKUP($B369,'Justerad allokering'!$B$2:$AG$462,MATCH(O$2,'Justerad allokering'!$B$2:$AF$2,0),FALSE))</f>
        <v>0</v>
      </c>
      <c r="P369" s="28">
        <f>IF(ISERROR(1/VLOOKUP($B369,'Justerad allokering'!$B$2:$AG$462,MATCH(P$2,'Justerad allokering'!$B$2:$AF$2,0),FALSE)),VLOOKUP($B369,'Allokerad kvv'!$B$2:$AV$468,MATCH(P$2,'Allokerad kvv'!$B$2:$AV$2,0),FALSE),VLOOKUP($B369,'Justerad allokering'!$B$2:$AG$462,MATCH(P$2,'Justerad allokering'!$B$2:$AF$2,0),FALSE))</f>
        <v>0</v>
      </c>
      <c r="Q369" s="28">
        <f>IF(ISERROR(1/VLOOKUP($B369,'Justerad allokering'!$B$2:$AG$462,MATCH(Q$2,'Justerad allokering'!$B$2:$AF$2,0),FALSE)),VLOOKUP($B369,'Allokerad kvv'!$B$2:$AV$468,MATCH(Q$2,'Allokerad kvv'!$B$2:$AV$2,0),FALSE),VLOOKUP($B369,'Justerad allokering'!$B$2:$AG$462,MATCH(Q$2,'Justerad allokering'!$B$2:$AF$2,0),FALSE))</f>
        <v>0</v>
      </c>
      <c r="R369" s="28">
        <f>IF(ISERROR(1/VLOOKUP($B369,'Justerad allokering'!$B$2:$AG$462,MATCH(R$2,'Justerad allokering'!$B$2:$AF$2,0),FALSE)),VLOOKUP($B369,'Allokerad kvv'!$B$2:$AV$468,MATCH(R$2,'Allokerad kvv'!$B$2:$AV$2,0),FALSE),VLOOKUP($B369,'Justerad allokering'!$B$2:$AG$462,MATCH(R$2,'Justerad allokering'!$B$2:$AF$2,0),FALSE))</f>
        <v>0</v>
      </c>
      <c r="S369" s="28">
        <f>IF(ISERROR(1/VLOOKUP($B369,'Justerad allokering'!$B$2:$AG$462,MATCH(S$2,'Justerad allokering'!$B$2:$AF$2,0),FALSE)),VLOOKUP($B369,'Allokerad kvv'!$B$2:$AV$468,MATCH(S$2,'Allokerad kvv'!$B$2:$AV$2,0),FALSE),VLOOKUP($B369,'Justerad allokering'!$B$2:$AG$462,MATCH(S$2,'Justerad allokering'!$B$2:$AF$2,0),FALSE))</f>
        <v>0</v>
      </c>
      <c r="T369" s="28">
        <f>IF(ISERROR(1/VLOOKUP($B369,'Justerad allokering'!$B$2:$AG$462,MATCH(T$2,'Justerad allokering'!$B$2:$AF$2,0),FALSE)),VLOOKUP($B369,'Allokerad kvv'!$B$2:$AV$468,MATCH(T$2,'Allokerad kvv'!$B$2:$AV$2,0),FALSE),VLOOKUP($B369,'Justerad allokering'!$B$2:$AG$462,MATCH(T$2,'Justerad allokering'!$B$2:$AF$2,0),FALSE))</f>
        <v>0</v>
      </c>
      <c r="U369" s="28">
        <f>IF(ISERROR(1/VLOOKUP($B369,'Justerad allokering'!$B$2:$AG$462,MATCH(U$2,'Justerad allokering'!$B$2:$AF$2,0),FALSE)),VLOOKUP($B369,'Allokerad kvv'!$B$2:$AV$468,MATCH(U$2,'Allokerad kvv'!$B$2:$AV$2,0),FALSE),VLOOKUP($B369,'Justerad allokering'!$B$2:$AG$462,MATCH(U$2,'Justerad allokering'!$B$2:$AF$2,0),FALSE))</f>
        <v>0</v>
      </c>
      <c r="V369" s="28">
        <f>IF(ISERROR(1/VLOOKUP($B369,'Justerad allokering'!$B$2:$AG$462,MATCH(V$2,'Justerad allokering'!$B$2:$AF$2,0),FALSE)),VLOOKUP($B369,'Allokerad kvv'!$B$2:$AV$468,MATCH(V$2,'Allokerad kvv'!$B$2:$AV$2,0),FALSE),VLOOKUP($B369,'Justerad allokering'!$B$2:$AG$462,MATCH(V$2,'Justerad allokering'!$B$2:$AF$2,0),FALSE))</f>
        <v>0</v>
      </c>
      <c r="W369" s="28">
        <f>IF(ISERROR(1/VLOOKUP($B369,'Justerad allokering'!$B$2:$AG$462,MATCH(W$2,'Justerad allokering'!$B$2:$AF$2,0),FALSE)),VLOOKUP($B369,'Allokerad kvv'!$B$2:$AV$468,MATCH(W$2,'Allokerad kvv'!$B$2:$AV$2,0),FALSE),VLOOKUP($B369,'Justerad allokering'!$B$2:$AG$462,MATCH(W$2,'Justerad allokering'!$B$2:$AF$2,0),FALSE))</f>
        <v>0</v>
      </c>
      <c r="X369" s="28">
        <f>IF(ISERROR(1/VLOOKUP($B369,'Justerad allokering'!$B$2:$AG$462,MATCH(X$2,'Justerad allokering'!$B$2:$AF$2,0),FALSE)),VLOOKUP($B369,'Allokerad kvv'!$B$2:$AV$468,MATCH(X$2,'Allokerad kvv'!$B$2:$AV$2,0),FALSE),VLOOKUP($B369,'Justerad allokering'!$B$2:$AG$462,MATCH(X$2,'Justerad allokering'!$B$2:$AF$2,0),FALSE))</f>
        <v>0</v>
      </c>
      <c r="Y369" s="28">
        <f>IF(ISERROR(1/VLOOKUP($B369,'Justerad allokering'!$B$2:$AG$462,MATCH(Y$2,'Justerad allokering'!$B$2:$AF$2,0),FALSE)),VLOOKUP($B369,'Allokerad kvv'!$B$2:$AV$468,MATCH(Y$2,'Allokerad kvv'!$B$2:$AV$2,0),FALSE),VLOOKUP($B369,'Justerad allokering'!$B$2:$AG$462,MATCH(Y$2,'Justerad allokering'!$B$2:$AF$2,0),FALSE))</f>
        <v>0</v>
      </c>
      <c r="Z369" s="28">
        <f>IF(ISERROR(1/VLOOKUP($B369,'Justerad allokering'!$B$2:$AG$462,MATCH(Z$2,'Justerad allokering'!$B$2:$AF$2,0),FALSE)),VLOOKUP($B369,'Allokerad kvv'!$B$2:$AV$468,MATCH(Z$2,'Allokerad kvv'!$B$2:$AV$2,0),FALSE),VLOOKUP($B369,'Justerad allokering'!$B$2:$AG$462,MATCH(Z$2,'Justerad allokering'!$B$2:$AF$2,0),FALSE))</f>
        <v>0</v>
      </c>
      <c r="AA369" s="28"/>
      <c r="AB369" s="28"/>
      <c r="AE369">
        <f t="shared" si="15"/>
        <v>0</v>
      </c>
      <c r="AG369">
        <f t="shared" si="16"/>
        <v>0</v>
      </c>
      <c r="AH369">
        <f t="shared" si="17"/>
        <v>0</v>
      </c>
      <c r="AI369" s="55" t="str">
        <f>IF(AH369=0,"",AH369/VLOOKUP(B369,Kraftvärmeprod!$B$1:$BC$480,MATCH("Summa tillförd energi exklusive rökgaskondensering",Kraftvärmeprod!$B$1:$BC$1,0),FALSE))</f>
        <v/>
      </c>
    </row>
    <row r="370" spans="1:35" x14ac:dyDescent="0.35">
      <c r="A370" s="28" t="s">
        <v>498</v>
      </c>
      <c r="B370" s="28" t="s">
        <v>500</v>
      </c>
      <c r="C370" s="28">
        <f>IF(ISERROR(1/VLOOKUP($B370,'Justerad allokering'!$B$2:$AG$462,MATCH(C$2,'Justerad allokering'!$B$2:$AF$2,0),FALSE)),VLOOKUP($B370,'Allokerad kvv'!$B$2:$AV$468,MATCH(C$2,'Allokerad kvv'!$B$2:$AV$2,0),FALSE),VLOOKUP($B370,'Justerad allokering'!$B$2:$AG$462,MATCH(C$2,'Justerad allokering'!$B$2:$AF$2,0),FALSE))</f>
        <v>0</v>
      </c>
      <c r="D370" s="28">
        <f>IF(ISERROR(1/VLOOKUP($B370,'Justerad allokering'!$B$2:$AG$462,MATCH(D$2,'Justerad allokering'!$B$2:$AF$2,0),FALSE)),VLOOKUP($B370,'Allokerad kvv'!$B$2:$AV$468,MATCH(D$2,'Allokerad kvv'!$B$2:$AV$2,0),FALSE),VLOOKUP($B370,'Justerad allokering'!$B$2:$AG$462,MATCH(D$2,'Justerad allokering'!$B$2:$AF$2,0),FALSE))</f>
        <v>0</v>
      </c>
      <c r="E370" s="28">
        <f>IF(ISERROR(1/VLOOKUP($B370,'Justerad allokering'!$B$2:$AG$462,MATCH(E$2,'Justerad allokering'!$B$2:$AF$2,0),FALSE)),VLOOKUP($B370,'Allokerad kvv'!$B$2:$AV$468,MATCH(E$2,'Allokerad kvv'!$B$2:$AV$2,0),FALSE),VLOOKUP($B370,'Justerad allokering'!$B$2:$AG$462,MATCH(E$2,'Justerad allokering'!$B$2:$AF$2,0),FALSE))</f>
        <v>0</v>
      </c>
      <c r="F370" s="28">
        <f>IF(ISERROR(1/VLOOKUP($B370,'Justerad allokering'!$B$2:$AG$462,MATCH(F$2,'Justerad allokering'!$B$2:$AF$2,0),FALSE)),VLOOKUP($B370,'Allokerad kvv'!$B$2:$AV$468,MATCH(F$2,'Allokerad kvv'!$B$2:$AV$2,0),FALSE),VLOOKUP($B370,'Justerad allokering'!$B$2:$AG$462,MATCH(F$2,'Justerad allokering'!$B$2:$AF$2,0),FALSE))</f>
        <v>0</v>
      </c>
      <c r="G370" s="28">
        <f>IF(ISERROR(1/VLOOKUP($B370,'Justerad allokering'!$B$2:$AG$462,MATCH(G$2,'Justerad allokering'!$B$2:$AF$2,0),FALSE)),VLOOKUP($B370,'Allokerad kvv'!$B$2:$AV$468,MATCH(G$2,'Allokerad kvv'!$B$2:$AV$2,0),FALSE),VLOOKUP($B370,'Justerad allokering'!$B$2:$AG$462,MATCH(G$2,'Justerad allokering'!$B$2:$AF$2,0),FALSE))</f>
        <v>0</v>
      </c>
      <c r="H370" s="28">
        <f>IF(ISERROR(1/VLOOKUP($B370,'Justerad allokering'!$B$2:$AG$462,MATCH(H$2,'Justerad allokering'!$B$2:$AF$2,0),FALSE)),VLOOKUP($B370,'Allokerad kvv'!$B$2:$AV$468,MATCH(H$2,'Allokerad kvv'!$B$2:$AV$2,0),FALSE),VLOOKUP($B370,'Justerad allokering'!$B$2:$AG$462,MATCH(H$2,'Justerad allokering'!$B$2:$AF$2,0),FALSE))</f>
        <v>0</v>
      </c>
      <c r="I370" s="28">
        <f>IF(ISERROR(1/VLOOKUP($B370,'Justerad allokering'!$B$2:$AG$462,MATCH(I$2,'Justerad allokering'!$B$2:$AF$2,0),FALSE)),VLOOKUP($B370,'Allokerad kvv'!$B$2:$AV$468,MATCH(I$2,'Allokerad kvv'!$B$2:$AV$2,0),FALSE),VLOOKUP($B370,'Justerad allokering'!$B$2:$AG$462,MATCH(I$2,'Justerad allokering'!$B$2:$AF$2,0),FALSE))</f>
        <v>0</v>
      </c>
      <c r="J370" s="28">
        <f>IF(ISERROR(1/VLOOKUP($B370,'Justerad allokering'!$B$2:$AG$462,MATCH(J$2,'Justerad allokering'!$B$2:$AF$2,0),FALSE)),VLOOKUP($B370,'Allokerad kvv'!$B$2:$AV$468,MATCH(J$2,'Allokerad kvv'!$B$2:$AV$2,0),FALSE),VLOOKUP($B370,'Justerad allokering'!$B$2:$AG$462,MATCH(J$2,'Justerad allokering'!$B$2:$AF$2,0),FALSE))</f>
        <v>0</v>
      </c>
      <c r="K370" s="28">
        <f>IF(ISERROR(1/VLOOKUP($B370,'Justerad allokering'!$B$2:$AG$462,MATCH(K$2,'Justerad allokering'!$B$2:$AF$2,0),FALSE)),VLOOKUP($B370,'Allokerad kvv'!$B$2:$AV$468,MATCH(K$2,'Allokerad kvv'!$B$2:$AV$2,0),FALSE),VLOOKUP($B370,'Justerad allokering'!$B$2:$AG$462,MATCH(K$2,'Justerad allokering'!$B$2:$AF$2,0),FALSE))</f>
        <v>0</v>
      </c>
      <c r="L370" s="28">
        <f>IF(ISERROR(1/VLOOKUP($B370,'Justerad allokering'!$B$2:$AG$462,MATCH(L$2,'Justerad allokering'!$B$2:$AF$2,0),FALSE)),VLOOKUP($B370,'Allokerad kvv'!$B$2:$AV$468,MATCH(L$2,'Allokerad kvv'!$B$2:$AV$2,0),FALSE),VLOOKUP($B370,'Justerad allokering'!$B$2:$AG$462,MATCH(L$2,'Justerad allokering'!$B$2:$AF$2,0),FALSE))</f>
        <v>0</v>
      </c>
      <c r="M370" s="28">
        <f>IF(ISERROR(1/VLOOKUP($B370,'Justerad allokering'!$B$2:$AG$462,MATCH(M$2,'Justerad allokering'!$B$2:$AF$2,0),FALSE)),VLOOKUP($B370,'Allokerad kvv'!$B$2:$AV$468,MATCH(M$2,'Allokerad kvv'!$B$2:$AV$2,0),FALSE),VLOOKUP($B370,'Justerad allokering'!$B$2:$AG$462,MATCH(M$2,'Justerad allokering'!$B$2:$AF$2,0),FALSE))</f>
        <v>0</v>
      </c>
      <c r="N370" s="28">
        <f>IF(ISERROR(1/VLOOKUP($B370,'Justerad allokering'!$B$2:$AG$462,MATCH(N$2,'Justerad allokering'!$B$2:$AF$2,0),FALSE)),VLOOKUP($B370,'Allokerad kvv'!$B$2:$AV$468,MATCH(N$2,'Allokerad kvv'!$B$2:$AV$2,0),FALSE),VLOOKUP($B370,'Justerad allokering'!$B$2:$AG$462,MATCH(N$2,'Justerad allokering'!$B$2:$AF$2,0),FALSE))</f>
        <v>0</v>
      </c>
      <c r="O370" s="28">
        <f>IF(ISERROR(1/VLOOKUP($B370,'Justerad allokering'!$B$2:$AG$462,MATCH(O$2,'Justerad allokering'!$B$2:$AF$2,0),FALSE)),VLOOKUP($B370,'Allokerad kvv'!$B$2:$AV$468,MATCH(O$2,'Allokerad kvv'!$B$2:$AV$2,0),FALSE),VLOOKUP($B370,'Justerad allokering'!$B$2:$AG$462,MATCH(O$2,'Justerad allokering'!$B$2:$AF$2,0),FALSE))</f>
        <v>0</v>
      </c>
      <c r="P370" s="28">
        <f>IF(ISERROR(1/VLOOKUP($B370,'Justerad allokering'!$B$2:$AG$462,MATCH(P$2,'Justerad allokering'!$B$2:$AF$2,0),FALSE)),VLOOKUP($B370,'Allokerad kvv'!$B$2:$AV$468,MATCH(P$2,'Allokerad kvv'!$B$2:$AV$2,0),FALSE),VLOOKUP($B370,'Justerad allokering'!$B$2:$AG$462,MATCH(P$2,'Justerad allokering'!$B$2:$AF$2,0),FALSE))</f>
        <v>0</v>
      </c>
      <c r="Q370" s="28">
        <f>IF(ISERROR(1/VLOOKUP($B370,'Justerad allokering'!$B$2:$AG$462,MATCH(Q$2,'Justerad allokering'!$B$2:$AF$2,0),FALSE)),VLOOKUP($B370,'Allokerad kvv'!$B$2:$AV$468,MATCH(Q$2,'Allokerad kvv'!$B$2:$AV$2,0),FALSE),VLOOKUP($B370,'Justerad allokering'!$B$2:$AG$462,MATCH(Q$2,'Justerad allokering'!$B$2:$AF$2,0),FALSE))</f>
        <v>0</v>
      </c>
      <c r="R370" s="28">
        <f>IF(ISERROR(1/VLOOKUP($B370,'Justerad allokering'!$B$2:$AG$462,MATCH(R$2,'Justerad allokering'!$B$2:$AF$2,0),FALSE)),VLOOKUP($B370,'Allokerad kvv'!$B$2:$AV$468,MATCH(R$2,'Allokerad kvv'!$B$2:$AV$2,0),FALSE),VLOOKUP($B370,'Justerad allokering'!$B$2:$AG$462,MATCH(R$2,'Justerad allokering'!$B$2:$AF$2,0),FALSE))</f>
        <v>0</v>
      </c>
      <c r="S370" s="28">
        <f>IF(ISERROR(1/VLOOKUP($B370,'Justerad allokering'!$B$2:$AG$462,MATCH(S$2,'Justerad allokering'!$B$2:$AF$2,0),FALSE)),VLOOKUP($B370,'Allokerad kvv'!$B$2:$AV$468,MATCH(S$2,'Allokerad kvv'!$B$2:$AV$2,0),FALSE),VLOOKUP($B370,'Justerad allokering'!$B$2:$AG$462,MATCH(S$2,'Justerad allokering'!$B$2:$AF$2,0),FALSE))</f>
        <v>0</v>
      </c>
      <c r="T370" s="28">
        <f>IF(ISERROR(1/VLOOKUP($B370,'Justerad allokering'!$B$2:$AG$462,MATCH(T$2,'Justerad allokering'!$B$2:$AF$2,0),FALSE)),VLOOKUP($B370,'Allokerad kvv'!$B$2:$AV$468,MATCH(T$2,'Allokerad kvv'!$B$2:$AV$2,0),FALSE),VLOOKUP($B370,'Justerad allokering'!$B$2:$AG$462,MATCH(T$2,'Justerad allokering'!$B$2:$AF$2,0),FALSE))</f>
        <v>0</v>
      </c>
      <c r="U370" s="28">
        <f>IF(ISERROR(1/VLOOKUP($B370,'Justerad allokering'!$B$2:$AG$462,MATCH(U$2,'Justerad allokering'!$B$2:$AF$2,0),FALSE)),VLOOKUP($B370,'Allokerad kvv'!$B$2:$AV$468,MATCH(U$2,'Allokerad kvv'!$B$2:$AV$2,0),FALSE),VLOOKUP($B370,'Justerad allokering'!$B$2:$AG$462,MATCH(U$2,'Justerad allokering'!$B$2:$AF$2,0),FALSE))</f>
        <v>0</v>
      </c>
      <c r="V370" s="28">
        <f>IF(ISERROR(1/VLOOKUP($B370,'Justerad allokering'!$B$2:$AG$462,MATCH(V$2,'Justerad allokering'!$B$2:$AF$2,0),FALSE)),VLOOKUP($B370,'Allokerad kvv'!$B$2:$AV$468,MATCH(V$2,'Allokerad kvv'!$B$2:$AV$2,0),FALSE),VLOOKUP($B370,'Justerad allokering'!$B$2:$AG$462,MATCH(V$2,'Justerad allokering'!$B$2:$AF$2,0),FALSE))</f>
        <v>0</v>
      </c>
      <c r="W370" s="28">
        <f>IF(ISERROR(1/VLOOKUP($B370,'Justerad allokering'!$B$2:$AG$462,MATCH(W$2,'Justerad allokering'!$B$2:$AF$2,0),FALSE)),VLOOKUP($B370,'Allokerad kvv'!$B$2:$AV$468,MATCH(W$2,'Allokerad kvv'!$B$2:$AV$2,0),FALSE),VLOOKUP($B370,'Justerad allokering'!$B$2:$AG$462,MATCH(W$2,'Justerad allokering'!$B$2:$AF$2,0),FALSE))</f>
        <v>0</v>
      </c>
      <c r="X370" s="28">
        <f>IF(ISERROR(1/VLOOKUP($B370,'Justerad allokering'!$B$2:$AG$462,MATCH(X$2,'Justerad allokering'!$B$2:$AF$2,0),FALSE)),VLOOKUP($B370,'Allokerad kvv'!$B$2:$AV$468,MATCH(X$2,'Allokerad kvv'!$B$2:$AV$2,0),FALSE),VLOOKUP($B370,'Justerad allokering'!$B$2:$AG$462,MATCH(X$2,'Justerad allokering'!$B$2:$AF$2,0),FALSE))</f>
        <v>0</v>
      </c>
      <c r="Y370" s="28">
        <f>IF(ISERROR(1/VLOOKUP($B370,'Justerad allokering'!$B$2:$AG$462,MATCH(Y$2,'Justerad allokering'!$B$2:$AF$2,0),FALSE)),VLOOKUP($B370,'Allokerad kvv'!$B$2:$AV$468,MATCH(Y$2,'Allokerad kvv'!$B$2:$AV$2,0),FALSE),VLOOKUP($B370,'Justerad allokering'!$B$2:$AG$462,MATCH(Y$2,'Justerad allokering'!$B$2:$AF$2,0),FALSE))</f>
        <v>0</v>
      </c>
      <c r="Z370" s="28">
        <f>IF(ISERROR(1/VLOOKUP($B370,'Justerad allokering'!$B$2:$AG$462,MATCH(Z$2,'Justerad allokering'!$B$2:$AF$2,0),FALSE)),VLOOKUP($B370,'Allokerad kvv'!$B$2:$AV$468,MATCH(Z$2,'Allokerad kvv'!$B$2:$AV$2,0),FALSE),VLOOKUP($B370,'Justerad allokering'!$B$2:$AG$462,MATCH(Z$2,'Justerad allokering'!$B$2:$AF$2,0),FALSE))</f>
        <v>0</v>
      </c>
      <c r="AA370" s="28"/>
      <c r="AB370" s="28"/>
      <c r="AE370">
        <f t="shared" si="15"/>
        <v>0</v>
      </c>
      <c r="AG370">
        <f t="shared" si="16"/>
        <v>0</v>
      </c>
      <c r="AH370">
        <f t="shared" si="17"/>
        <v>0</v>
      </c>
      <c r="AI370" s="55" t="str">
        <f>IF(AH370=0,"",AH370/VLOOKUP(B370,Kraftvärmeprod!$B$1:$BC$480,MATCH("Summa tillförd energi exklusive rökgaskondensering",Kraftvärmeprod!$B$1:$BC$1,0),FALSE))</f>
        <v/>
      </c>
    </row>
    <row r="371" spans="1:35" x14ac:dyDescent="0.35">
      <c r="A371" s="28" t="s">
        <v>498</v>
      </c>
      <c r="B371" s="28" t="s">
        <v>501</v>
      </c>
      <c r="C371" s="28">
        <f>IF(ISERROR(1/VLOOKUP($B371,'Justerad allokering'!$B$2:$AG$462,MATCH(C$2,'Justerad allokering'!$B$2:$AF$2,0),FALSE)),VLOOKUP($B371,'Allokerad kvv'!$B$2:$AV$468,MATCH(C$2,'Allokerad kvv'!$B$2:$AV$2,0),FALSE),VLOOKUP($B371,'Justerad allokering'!$B$2:$AG$462,MATCH(C$2,'Justerad allokering'!$B$2:$AF$2,0),FALSE))</f>
        <v>164.05500000000001</v>
      </c>
      <c r="D371" s="28">
        <f>IF(ISERROR(1/VLOOKUP($B371,'Justerad allokering'!$B$2:$AG$462,MATCH(D$2,'Justerad allokering'!$B$2:$AF$2,0),FALSE)),VLOOKUP($B371,'Allokerad kvv'!$B$2:$AV$468,MATCH(D$2,'Allokerad kvv'!$B$2:$AV$2,0),FALSE),VLOOKUP($B371,'Justerad allokering'!$B$2:$AG$462,MATCH(D$2,'Justerad allokering'!$B$2:$AF$2,0),FALSE))</f>
        <v>0</v>
      </c>
      <c r="E371" s="28">
        <f>IF(ISERROR(1/VLOOKUP($B371,'Justerad allokering'!$B$2:$AG$462,MATCH(E$2,'Justerad allokering'!$B$2:$AF$2,0),FALSE)),VLOOKUP($B371,'Allokerad kvv'!$B$2:$AV$468,MATCH(E$2,'Allokerad kvv'!$B$2:$AV$2,0),FALSE),VLOOKUP($B371,'Justerad allokering'!$B$2:$AG$462,MATCH(E$2,'Justerad allokering'!$B$2:$AF$2,0),FALSE))</f>
        <v>0</v>
      </c>
      <c r="F371" s="28">
        <f>IF(ISERROR(1/VLOOKUP($B371,'Justerad allokering'!$B$2:$AG$462,MATCH(F$2,'Justerad allokering'!$B$2:$AF$2,0),FALSE)),VLOOKUP($B371,'Allokerad kvv'!$B$2:$AV$468,MATCH(F$2,'Allokerad kvv'!$B$2:$AV$2,0),FALSE),VLOOKUP($B371,'Justerad allokering'!$B$2:$AG$462,MATCH(F$2,'Justerad allokering'!$B$2:$AF$2,0),FALSE))</f>
        <v>0</v>
      </c>
      <c r="G371" s="28">
        <f>IF(ISERROR(1/VLOOKUP($B371,'Justerad allokering'!$B$2:$AG$462,MATCH(G$2,'Justerad allokering'!$B$2:$AF$2,0),FALSE)),VLOOKUP($B371,'Allokerad kvv'!$B$2:$AV$468,MATCH(G$2,'Allokerad kvv'!$B$2:$AV$2,0),FALSE),VLOOKUP($B371,'Justerad allokering'!$B$2:$AG$462,MATCH(G$2,'Justerad allokering'!$B$2:$AF$2,0),FALSE))</f>
        <v>0.17100599999999999</v>
      </c>
      <c r="H371" s="28">
        <f>IF(ISERROR(1/VLOOKUP($B371,'Justerad allokering'!$B$2:$AG$462,MATCH(H$2,'Justerad allokering'!$B$2:$AF$2,0),FALSE)),VLOOKUP($B371,'Allokerad kvv'!$B$2:$AV$468,MATCH(H$2,'Allokerad kvv'!$B$2:$AV$2,0),FALSE),VLOOKUP($B371,'Justerad allokering'!$B$2:$AG$462,MATCH(H$2,'Justerad allokering'!$B$2:$AF$2,0),FALSE))</f>
        <v>0</v>
      </c>
      <c r="I371" s="28">
        <f>IF(ISERROR(1/VLOOKUP($B371,'Justerad allokering'!$B$2:$AG$462,MATCH(I$2,'Justerad allokering'!$B$2:$AF$2,0),FALSE)),VLOOKUP($B371,'Allokerad kvv'!$B$2:$AV$468,MATCH(I$2,'Allokerad kvv'!$B$2:$AV$2,0),FALSE),VLOOKUP($B371,'Justerad allokering'!$B$2:$AG$462,MATCH(I$2,'Justerad allokering'!$B$2:$AF$2,0),FALSE))</f>
        <v>0</v>
      </c>
      <c r="J371" s="28">
        <f>IF(ISERROR(1/VLOOKUP($B371,'Justerad allokering'!$B$2:$AG$462,MATCH(J$2,'Justerad allokering'!$B$2:$AF$2,0),FALSE)),VLOOKUP($B371,'Allokerad kvv'!$B$2:$AV$468,MATCH(J$2,'Allokerad kvv'!$B$2:$AV$2,0),FALSE),VLOOKUP($B371,'Justerad allokering'!$B$2:$AG$462,MATCH(J$2,'Justerad allokering'!$B$2:$AF$2,0),FALSE))</f>
        <v>0</v>
      </c>
      <c r="K371" s="28">
        <f>IF(ISERROR(1/VLOOKUP($B371,'Justerad allokering'!$B$2:$AG$462,MATCH(K$2,'Justerad allokering'!$B$2:$AF$2,0),FALSE)),VLOOKUP($B371,'Allokerad kvv'!$B$2:$AV$468,MATCH(K$2,'Allokerad kvv'!$B$2:$AV$2,0),FALSE),VLOOKUP($B371,'Justerad allokering'!$B$2:$AG$462,MATCH(K$2,'Justerad allokering'!$B$2:$AF$2,0),FALSE))</f>
        <v>7.0693900000000003</v>
      </c>
      <c r="L371" s="28">
        <f>IF(ISERROR(1/VLOOKUP($B371,'Justerad allokering'!$B$2:$AG$462,MATCH(L$2,'Justerad allokering'!$B$2:$AF$2,0),FALSE)),VLOOKUP($B371,'Allokerad kvv'!$B$2:$AV$468,MATCH(L$2,'Allokerad kvv'!$B$2:$AV$2,0),FALSE),VLOOKUP($B371,'Justerad allokering'!$B$2:$AG$462,MATCH(L$2,'Justerad allokering'!$B$2:$AF$2,0),FALSE))</f>
        <v>0</v>
      </c>
      <c r="M371" s="28">
        <f>IF(ISERROR(1/VLOOKUP($B371,'Justerad allokering'!$B$2:$AG$462,MATCH(M$2,'Justerad allokering'!$B$2:$AF$2,0),FALSE)),VLOOKUP($B371,'Allokerad kvv'!$B$2:$AV$468,MATCH(M$2,'Allokerad kvv'!$B$2:$AV$2,0),FALSE),VLOOKUP($B371,'Justerad allokering'!$B$2:$AG$462,MATCH(M$2,'Justerad allokering'!$B$2:$AF$2,0),FALSE))</f>
        <v>5.49878</v>
      </c>
      <c r="N371" s="28">
        <f>IF(ISERROR(1/VLOOKUP($B371,'Justerad allokering'!$B$2:$AG$462,MATCH(N$2,'Justerad allokering'!$B$2:$AF$2,0),FALSE)),VLOOKUP($B371,'Allokerad kvv'!$B$2:$AV$468,MATCH(N$2,'Allokerad kvv'!$B$2:$AV$2,0),FALSE),VLOOKUP($B371,'Justerad allokering'!$B$2:$AG$462,MATCH(N$2,'Justerad allokering'!$B$2:$AF$2,0),FALSE))</f>
        <v>33.799999999999997</v>
      </c>
      <c r="O371" s="28">
        <f>IF(ISERROR(1/VLOOKUP($B371,'Justerad allokering'!$B$2:$AG$462,MATCH(O$2,'Justerad allokering'!$B$2:$AF$2,0),FALSE)),VLOOKUP($B371,'Allokerad kvv'!$B$2:$AV$468,MATCH(O$2,'Allokerad kvv'!$B$2:$AV$2,0),FALSE),VLOOKUP($B371,'Justerad allokering'!$B$2:$AG$462,MATCH(O$2,'Justerad allokering'!$B$2:$AF$2,0),FALSE))</f>
        <v>0</v>
      </c>
      <c r="P371" s="28">
        <f>IF(ISERROR(1/VLOOKUP($B371,'Justerad allokering'!$B$2:$AG$462,MATCH(P$2,'Justerad allokering'!$B$2:$AF$2,0),FALSE)),VLOOKUP($B371,'Allokerad kvv'!$B$2:$AV$468,MATCH(P$2,'Allokerad kvv'!$B$2:$AV$2,0),FALSE),VLOOKUP($B371,'Justerad allokering'!$B$2:$AG$462,MATCH(P$2,'Justerad allokering'!$B$2:$AF$2,0),FALSE))</f>
        <v>0</v>
      </c>
      <c r="Q371" s="28">
        <f>IF(ISERROR(1/VLOOKUP($B371,'Justerad allokering'!$B$2:$AG$462,MATCH(Q$2,'Justerad allokering'!$B$2:$AF$2,0),FALSE)),VLOOKUP($B371,'Allokerad kvv'!$B$2:$AV$468,MATCH(Q$2,'Allokerad kvv'!$B$2:$AV$2,0),FALSE),VLOOKUP($B371,'Justerad allokering'!$B$2:$AG$462,MATCH(Q$2,'Justerad allokering'!$B$2:$AF$2,0),FALSE))</f>
        <v>0</v>
      </c>
      <c r="R371" s="28">
        <f>IF(ISERROR(1/VLOOKUP($B371,'Justerad allokering'!$B$2:$AG$462,MATCH(R$2,'Justerad allokering'!$B$2:$AF$2,0),FALSE)),VLOOKUP($B371,'Allokerad kvv'!$B$2:$AV$468,MATCH(R$2,'Allokerad kvv'!$B$2:$AV$2,0),FALSE),VLOOKUP($B371,'Justerad allokering'!$B$2:$AG$462,MATCH(R$2,'Justerad allokering'!$B$2:$AF$2,0),FALSE))</f>
        <v>0</v>
      </c>
      <c r="S371" s="28">
        <f>IF(ISERROR(1/VLOOKUP($B371,'Justerad allokering'!$B$2:$AG$462,MATCH(S$2,'Justerad allokering'!$B$2:$AF$2,0),FALSE)),VLOOKUP($B371,'Allokerad kvv'!$B$2:$AV$468,MATCH(S$2,'Allokerad kvv'!$B$2:$AV$2,0),FALSE),VLOOKUP($B371,'Justerad allokering'!$B$2:$AG$462,MATCH(S$2,'Justerad allokering'!$B$2:$AF$2,0),FALSE))</f>
        <v>0</v>
      </c>
      <c r="T371" s="28">
        <f>IF(ISERROR(1/VLOOKUP($B371,'Justerad allokering'!$B$2:$AG$462,MATCH(T$2,'Justerad allokering'!$B$2:$AF$2,0),FALSE)),VLOOKUP($B371,'Allokerad kvv'!$B$2:$AV$468,MATCH(T$2,'Allokerad kvv'!$B$2:$AV$2,0),FALSE),VLOOKUP($B371,'Justerad allokering'!$B$2:$AG$462,MATCH(T$2,'Justerad allokering'!$B$2:$AF$2,0),FALSE))</f>
        <v>0</v>
      </c>
      <c r="U371" s="28">
        <f>IF(ISERROR(1/VLOOKUP($B371,'Justerad allokering'!$B$2:$AG$462,MATCH(U$2,'Justerad allokering'!$B$2:$AF$2,0),FALSE)),VLOOKUP($B371,'Allokerad kvv'!$B$2:$AV$468,MATCH(U$2,'Allokerad kvv'!$B$2:$AV$2,0),FALSE),VLOOKUP($B371,'Justerad allokering'!$B$2:$AG$462,MATCH(U$2,'Justerad allokering'!$B$2:$AF$2,0),FALSE))</f>
        <v>0</v>
      </c>
      <c r="V371" s="28">
        <f>IF(ISERROR(1/VLOOKUP($B371,'Justerad allokering'!$B$2:$AG$462,MATCH(V$2,'Justerad allokering'!$B$2:$AF$2,0),FALSE)),VLOOKUP($B371,'Allokerad kvv'!$B$2:$AV$468,MATCH(V$2,'Allokerad kvv'!$B$2:$AV$2,0),FALSE),VLOOKUP($B371,'Justerad allokering'!$B$2:$AG$462,MATCH(V$2,'Justerad allokering'!$B$2:$AF$2,0),FALSE))</f>
        <v>0</v>
      </c>
      <c r="W371" s="28">
        <f>IF(ISERROR(1/VLOOKUP($B371,'Justerad allokering'!$B$2:$AG$462,MATCH(W$2,'Justerad allokering'!$B$2:$AF$2,0),FALSE)),VLOOKUP($B371,'Allokerad kvv'!$B$2:$AV$468,MATCH(W$2,'Allokerad kvv'!$B$2:$AV$2,0),FALSE),VLOOKUP($B371,'Justerad allokering'!$B$2:$AG$462,MATCH(W$2,'Justerad allokering'!$B$2:$AF$2,0),FALSE))</f>
        <v>0</v>
      </c>
      <c r="X371" s="28">
        <f>IF(ISERROR(1/VLOOKUP($B371,'Justerad allokering'!$B$2:$AG$462,MATCH(X$2,'Justerad allokering'!$B$2:$AF$2,0),FALSE)),VLOOKUP($B371,'Allokerad kvv'!$B$2:$AV$468,MATCH(X$2,'Allokerad kvv'!$B$2:$AV$2,0),FALSE),VLOOKUP($B371,'Justerad allokering'!$B$2:$AG$462,MATCH(X$2,'Justerad allokering'!$B$2:$AF$2,0),FALSE))</f>
        <v>0</v>
      </c>
      <c r="Y371" s="28">
        <f>IF(ISERROR(1/VLOOKUP($B371,'Justerad allokering'!$B$2:$AG$462,MATCH(Y$2,'Justerad allokering'!$B$2:$AF$2,0),FALSE)),VLOOKUP($B371,'Allokerad kvv'!$B$2:$AV$468,MATCH(Y$2,'Allokerad kvv'!$B$2:$AV$2,0),FALSE),VLOOKUP($B371,'Justerad allokering'!$B$2:$AG$462,MATCH(Y$2,'Justerad allokering'!$B$2:$AF$2,0),FALSE))</f>
        <v>0.34367399999999998</v>
      </c>
      <c r="Z371" s="28">
        <f>IF(ISERROR(1/VLOOKUP($B371,'Justerad allokering'!$B$2:$AG$462,MATCH(Z$2,'Justerad allokering'!$B$2:$AF$2,0),FALSE)),VLOOKUP($B371,'Allokerad kvv'!$B$2:$AV$468,MATCH(Z$2,'Allokerad kvv'!$B$2:$AV$2,0),FALSE),VLOOKUP($B371,'Justerad allokering'!$B$2:$AG$462,MATCH(Z$2,'Justerad allokering'!$B$2:$AF$2,0),FALSE))</f>
        <v>0</v>
      </c>
      <c r="AA371" s="28"/>
      <c r="AB371" s="28"/>
      <c r="AE371">
        <f t="shared" si="15"/>
        <v>210.93785</v>
      </c>
      <c r="AG371">
        <f t="shared" si="16"/>
        <v>203.86846</v>
      </c>
      <c r="AH371">
        <f t="shared" si="17"/>
        <v>170.06846000000002</v>
      </c>
      <c r="AI371" s="55">
        <f>IF(AH371=0,"",AH371/VLOOKUP(B371,Kraftvärmeprod!$B$1:$BC$480,MATCH("Summa tillförd energi exklusive rökgaskondensering",Kraftvärmeprod!$B$1:$BC$1,0),FALSE))</f>
        <v>0.52365815808110361</v>
      </c>
    </row>
    <row r="372" spans="1:35" x14ac:dyDescent="0.35">
      <c r="A372" s="28" t="s">
        <v>502</v>
      </c>
      <c r="B372" s="28" t="s">
        <v>503</v>
      </c>
      <c r="C372" s="28">
        <f>IF(ISERROR(1/VLOOKUP($B372,'Justerad allokering'!$B$2:$AG$462,MATCH(C$2,'Justerad allokering'!$B$2:$AF$2,0),FALSE)),VLOOKUP($B372,'Allokerad kvv'!$B$2:$AV$468,MATCH(C$2,'Allokerad kvv'!$B$2:$AV$2,0),FALSE),VLOOKUP($B372,'Justerad allokering'!$B$2:$AG$462,MATCH(C$2,'Justerad allokering'!$B$2:$AF$2,0),FALSE))</f>
        <v>0</v>
      </c>
      <c r="D372" s="28">
        <f>IF(ISERROR(1/VLOOKUP($B372,'Justerad allokering'!$B$2:$AG$462,MATCH(D$2,'Justerad allokering'!$B$2:$AF$2,0),FALSE)),VLOOKUP($B372,'Allokerad kvv'!$B$2:$AV$468,MATCH(D$2,'Allokerad kvv'!$B$2:$AV$2,0),FALSE),VLOOKUP($B372,'Justerad allokering'!$B$2:$AG$462,MATCH(D$2,'Justerad allokering'!$B$2:$AF$2,0),FALSE))</f>
        <v>0</v>
      </c>
      <c r="E372" s="28">
        <f>IF(ISERROR(1/VLOOKUP($B372,'Justerad allokering'!$B$2:$AG$462,MATCH(E$2,'Justerad allokering'!$B$2:$AF$2,0),FALSE)),VLOOKUP($B372,'Allokerad kvv'!$B$2:$AV$468,MATCH(E$2,'Allokerad kvv'!$B$2:$AV$2,0),FALSE),VLOOKUP($B372,'Justerad allokering'!$B$2:$AG$462,MATCH(E$2,'Justerad allokering'!$B$2:$AF$2,0),FALSE))</f>
        <v>0</v>
      </c>
      <c r="F372" s="28">
        <f>IF(ISERROR(1/VLOOKUP($B372,'Justerad allokering'!$B$2:$AG$462,MATCH(F$2,'Justerad allokering'!$B$2:$AF$2,0),FALSE)),VLOOKUP($B372,'Allokerad kvv'!$B$2:$AV$468,MATCH(F$2,'Allokerad kvv'!$B$2:$AV$2,0),FALSE),VLOOKUP($B372,'Justerad allokering'!$B$2:$AG$462,MATCH(F$2,'Justerad allokering'!$B$2:$AF$2,0),FALSE))</f>
        <v>0</v>
      </c>
      <c r="G372" s="28">
        <f>IF(ISERROR(1/VLOOKUP($B372,'Justerad allokering'!$B$2:$AG$462,MATCH(G$2,'Justerad allokering'!$B$2:$AF$2,0),FALSE)),VLOOKUP($B372,'Allokerad kvv'!$B$2:$AV$468,MATCH(G$2,'Allokerad kvv'!$B$2:$AV$2,0),FALSE),VLOOKUP($B372,'Justerad allokering'!$B$2:$AG$462,MATCH(G$2,'Justerad allokering'!$B$2:$AF$2,0),FALSE))</f>
        <v>0</v>
      </c>
      <c r="H372" s="28">
        <f>IF(ISERROR(1/VLOOKUP($B372,'Justerad allokering'!$B$2:$AG$462,MATCH(H$2,'Justerad allokering'!$B$2:$AF$2,0),FALSE)),VLOOKUP($B372,'Allokerad kvv'!$B$2:$AV$468,MATCH(H$2,'Allokerad kvv'!$B$2:$AV$2,0),FALSE),VLOOKUP($B372,'Justerad allokering'!$B$2:$AG$462,MATCH(H$2,'Justerad allokering'!$B$2:$AF$2,0),FALSE))</f>
        <v>0</v>
      </c>
      <c r="I372" s="28">
        <f>IF(ISERROR(1/VLOOKUP($B372,'Justerad allokering'!$B$2:$AG$462,MATCH(I$2,'Justerad allokering'!$B$2:$AF$2,0),FALSE)),VLOOKUP($B372,'Allokerad kvv'!$B$2:$AV$468,MATCH(I$2,'Allokerad kvv'!$B$2:$AV$2,0),FALSE),VLOOKUP($B372,'Justerad allokering'!$B$2:$AG$462,MATCH(I$2,'Justerad allokering'!$B$2:$AF$2,0),FALSE))</f>
        <v>0</v>
      </c>
      <c r="J372" s="28">
        <f>IF(ISERROR(1/VLOOKUP($B372,'Justerad allokering'!$B$2:$AG$462,MATCH(J$2,'Justerad allokering'!$B$2:$AF$2,0),FALSE)),VLOOKUP($B372,'Allokerad kvv'!$B$2:$AV$468,MATCH(J$2,'Allokerad kvv'!$B$2:$AV$2,0),FALSE),VLOOKUP($B372,'Justerad allokering'!$B$2:$AG$462,MATCH(J$2,'Justerad allokering'!$B$2:$AF$2,0),FALSE))</f>
        <v>0</v>
      </c>
      <c r="K372" s="28">
        <f>IF(ISERROR(1/VLOOKUP($B372,'Justerad allokering'!$B$2:$AG$462,MATCH(K$2,'Justerad allokering'!$B$2:$AF$2,0),FALSE)),VLOOKUP($B372,'Allokerad kvv'!$B$2:$AV$468,MATCH(K$2,'Allokerad kvv'!$B$2:$AV$2,0),FALSE),VLOOKUP($B372,'Justerad allokering'!$B$2:$AG$462,MATCH(K$2,'Justerad allokering'!$B$2:$AF$2,0),FALSE))</f>
        <v>0</v>
      </c>
      <c r="L372" s="28">
        <f>IF(ISERROR(1/VLOOKUP($B372,'Justerad allokering'!$B$2:$AG$462,MATCH(L$2,'Justerad allokering'!$B$2:$AF$2,0),FALSE)),VLOOKUP($B372,'Allokerad kvv'!$B$2:$AV$468,MATCH(L$2,'Allokerad kvv'!$B$2:$AV$2,0),FALSE),VLOOKUP($B372,'Justerad allokering'!$B$2:$AG$462,MATCH(L$2,'Justerad allokering'!$B$2:$AF$2,0),FALSE))</f>
        <v>0</v>
      </c>
      <c r="M372" s="28">
        <f>IF(ISERROR(1/VLOOKUP($B372,'Justerad allokering'!$B$2:$AG$462,MATCH(M$2,'Justerad allokering'!$B$2:$AF$2,0),FALSE)),VLOOKUP($B372,'Allokerad kvv'!$B$2:$AV$468,MATCH(M$2,'Allokerad kvv'!$B$2:$AV$2,0),FALSE),VLOOKUP($B372,'Justerad allokering'!$B$2:$AG$462,MATCH(M$2,'Justerad allokering'!$B$2:$AF$2,0),FALSE))</f>
        <v>0</v>
      </c>
      <c r="N372" s="28">
        <f>IF(ISERROR(1/VLOOKUP($B372,'Justerad allokering'!$B$2:$AG$462,MATCH(N$2,'Justerad allokering'!$B$2:$AF$2,0),FALSE)),VLOOKUP($B372,'Allokerad kvv'!$B$2:$AV$468,MATCH(N$2,'Allokerad kvv'!$B$2:$AV$2,0),FALSE),VLOOKUP($B372,'Justerad allokering'!$B$2:$AG$462,MATCH(N$2,'Justerad allokering'!$B$2:$AF$2,0),FALSE))</f>
        <v>0</v>
      </c>
      <c r="O372" s="28">
        <f>IF(ISERROR(1/VLOOKUP($B372,'Justerad allokering'!$B$2:$AG$462,MATCH(O$2,'Justerad allokering'!$B$2:$AF$2,0),FALSE)),VLOOKUP($B372,'Allokerad kvv'!$B$2:$AV$468,MATCH(O$2,'Allokerad kvv'!$B$2:$AV$2,0),FALSE),VLOOKUP($B372,'Justerad allokering'!$B$2:$AG$462,MATCH(O$2,'Justerad allokering'!$B$2:$AF$2,0),FALSE))</f>
        <v>0</v>
      </c>
      <c r="P372" s="28">
        <f>IF(ISERROR(1/VLOOKUP($B372,'Justerad allokering'!$B$2:$AG$462,MATCH(P$2,'Justerad allokering'!$B$2:$AF$2,0),FALSE)),VLOOKUP($B372,'Allokerad kvv'!$B$2:$AV$468,MATCH(P$2,'Allokerad kvv'!$B$2:$AV$2,0),FALSE),VLOOKUP($B372,'Justerad allokering'!$B$2:$AG$462,MATCH(P$2,'Justerad allokering'!$B$2:$AF$2,0),FALSE))</f>
        <v>0</v>
      </c>
      <c r="Q372" s="28">
        <f>IF(ISERROR(1/VLOOKUP($B372,'Justerad allokering'!$B$2:$AG$462,MATCH(Q$2,'Justerad allokering'!$B$2:$AF$2,0),FALSE)),VLOOKUP($B372,'Allokerad kvv'!$B$2:$AV$468,MATCH(Q$2,'Allokerad kvv'!$B$2:$AV$2,0),FALSE),VLOOKUP($B372,'Justerad allokering'!$B$2:$AG$462,MATCH(Q$2,'Justerad allokering'!$B$2:$AF$2,0),FALSE))</f>
        <v>0</v>
      </c>
      <c r="R372" s="28">
        <f>IF(ISERROR(1/VLOOKUP($B372,'Justerad allokering'!$B$2:$AG$462,MATCH(R$2,'Justerad allokering'!$B$2:$AF$2,0),FALSE)),VLOOKUP($B372,'Allokerad kvv'!$B$2:$AV$468,MATCH(R$2,'Allokerad kvv'!$B$2:$AV$2,0),FALSE),VLOOKUP($B372,'Justerad allokering'!$B$2:$AG$462,MATCH(R$2,'Justerad allokering'!$B$2:$AF$2,0),FALSE))</f>
        <v>0</v>
      </c>
      <c r="S372" s="28">
        <f>IF(ISERROR(1/VLOOKUP($B372,'Justerad allokering'!$B$2:$AG$462,MATCH(S$2,'Justerad allokering'!$B$2:$AF$2,0),FALSE)),VLOOKUP($B372,'Allokerad kvv'!$B$2:$AV$468,MATCH(S$2,'Allokerad kvv'!$B$2:$AV$2,0),FALSE),VLOOKUP($B372,'Justerad allokering'!$B$2:$AG$462,MATCH(S$2,'Justerad allokering'!$B$2:$AF$2,0),FALSE))</f>
        <v>0</v>
      </c>
      <c r="T372" s="28">
        <f>IF(ISERROR(1/VLOOKUP($B372,'Justerad allokering'!$B$2:$AG$462,MATCH(T$2,'Justerad allokering'!$B$2:$AF$2,0),FALSE)),VLOOKUP($B372,'Allokerad kvv'!$B$2:$AV$468,MATCH(T$2,'Allokerad kvv'!$B$2:$AV$2,0),FALSE),VLOOKUP($B372,'Justerad allokering'!$B$2:$AG$462,MATCH(T$2,'Justerad allokering'!$B$2:$AF$2,0),FALSE))</f>
        <v>0</v>
      </c>
      <c r="U372" s="28">
        <f>IF(ISERROR(1/VLOOKUP($B372,'Justerad allokering'!$B$2:$AG$462,MATCH(U$2,'Justerad allokering'!$B$2:$AF$2,0),FALSE)),VLOOKUP($B372,'Allokerad kvv'!$B$2:$AV$468,MATCH(U$2,'Allokerad kvv'!$B$2:$AV$2,0),FALSE),VLOOKUP($B372,'Justerad allokering'!$B$2:$AG$462,MATCH(U$2,'Justerad allokering'!$B$2:$AF$2,0),FALSE))</f>
        <v>0</v>
      </c>
      <c r="V372" s="28">
        <f>IF(ISERROR(1/VLOOKUP($B372,'Justerad allokering'!$B$2:$AG$462,MATCH(V$2,'Justerad allokering'!$B$2:$AF$2,0),FALSE)),VLOOKUP($B372,'Allokerad kvv'!$B$2:$AV$468,MATCH(V$2,'Allokerad kvv'!$B$2:$AV$2,0),FALSE),VLOOKUP($B372,'Justerad allokering'!$B$2:$AG$462,MATCH(V$2,'Justerad allokering'!$B$2:$AF$2,0),FALSE))</f>
        <v>0</v>
      </c>
      <c r="W372" s="28">
        <f>IF(ISERROR(1/VLOOKUP($B372,'Justerad allokering'!$B$2:$AG$462,MATCH(W$2,'Justerad allokering'!$B$2:$AF$2,0),FALSE)),VLOOKUP($B372,'Allokerad kvv'!$B$2:$AV$468,MATCH(W$2,'Allokerad kvv'!$B$2:$AV$2,0),FALSE),VLOOKUP($B372,'Justerad allokering'!$B$2:$AG$462,MATCH(W$2,'Justerad allokering'!$B$2:$AF$2,0),FALSE))</f>
        <v>0</v>
      </c>
      <c r="X372" s="28">
        <f>IF(ISERROR(1/VLOOKUP($B372,'Justerad allokering'!$B$2:$AG$462,MATCH(X$2,'Justerad allokering'!$B$2:$AF$2,0),FALSE)),VLOOKUP($B372,'Allokerad kvv'!$B$2:$AV$468,MATCH(X$2,'Allokerad kvv'!$B$2:$AV$2,0),FALSE),VLOOKUP($B372,'Justerad allokering'!$B$2:$AG$462,MATCH(X$2,'Justerad allokering'!$B$2:$AF$2,0),FALSE))</f>
        <v>0</v>
      </c>
      <c r="Y372" s="28">
        <f>IF(ISERROR(1/VLOOKUP($B372,'Justerad allokering'!$B$2:$AG$462,MATCH(Y$2,'Justerad allokering'!$B$2:$AF$2,0),FALSE)),VLOOKUP($B372,'Allokerad kvv'!$B$2:$AV$468,MATCH(Y$2,'Allokerad kvv'!$B$2:$AV$2,0),FALSE),VLOOKUP($B372,'Justerad allokering'!$B$2:$AG$462,MATCH(Y$2,'Justerad allokering'!$B$2:$AF$2,0),FALSE))</f>
        <v>0</v>
      </c>
      <c r="Z372" s="28">
        <f>IF(ISERROR(1/VLOOKUP($B372,'Justerad allokering'!$B$2:$AG$462,MATCH(Z$2,'Justerad allokering'!$B$2:$AF$2,0),FALSE)),VLOOKUP($B372,'Allokerad kvv'!$B$2:$AV$468,MATCH(Z$2,'Allokerad kvv'!$B$2:$AV$2,0),FALSE),VLOOKUP($B372,'Justerad allokering'!$B$2:$AG$462,MATCH(Z$2,'Justerad allokering'!$B$2:$AF$2,0),FALSE))</f>
        <v>0</v>
      </c>
      <c r="AA372" s="28"/>
      <c r="AB372" s="28"/>
      <c r="AE372">
        <f t="shared" si="15"/>
        <v>0</v>
      </c>
      <c r="AG372">
        <f t="shared" si="16"/>
        <v>0</v>
      </c>
      <c r="AH372">
        <f t="shared" si="17"/>
        <v>0</v>
      </c>
      <c r="AI372" s="55" t="str">
        <f>IF(AH372=0,"",AH372/VLOOKUP(B372,Kraftvärmeprod!$B$1:$BC$480,MATCH("Summa tillförd energi exklusive rökgaskondensering",Kraftvärmeprod!$B$1:$BC$1,0),FALSE))</f>
        <v/>
      </c>
    </row>
    <row r="373" spans="1:35" x14ac:dyDescent="0.35">
      <c r="A373" s="28" t="s">
        <v>502</v>
      </c>
      <c r="B373" s="28" t="s">
        <v>504</v>
      </c>
      <c r="C373" s="28">
        <f>IF(ISERROR(1/VLOOKUP($B373,'Justerad allokering'!$B$2:$AG$462,MATCH(C$2,'Justerad allokering'!$B$2:$AF$2,0),FALSE)),VLOOKUP($B373,'Allokerad kvv'!$B$2:$AV$468,MATCH(C$2,'Allokerad kvv'!$B$2:$AV$2,0),FALSE),VLOOKUP($B373,'Justerad allokering'!$B$2:$AG$462,MATCH(C$2,'Justerad allokering'!$B$2:$AF$2,0),FALSE))</f>
        <v>0</v>
      </c>
      <c r="D373" s="28">
        <f>IF(ISERROR(1/VLOOKUP($B373,'Justerad allokering'!$B$2:$AG$462,MATCH(D$2,'Justerad allokering'!$B$2:$AF$2,0),FALSE)),VLOOKUP($B373,'Allokerad kvv'!$B$2:$AV$468,MATCH(D$2,'Allokerad kvv'!$B$2:$AV$2,0),FALSE),VLOOKUP($B373,'Justerad allokering'!$B$2:$AG$462,MATCH(D$2,'Justerad allokering'!$B$2:$AF$2,0),FALSE))</f>
        <v>0</v>
      </c>
      <c r="E373" s="28">
        <f>IF(ISERROR(1/VLOOKUP($B373,'Justerad allokering'!$B$2:$AG$462,MATCH(E$2,'Justerad allokering'!$B$2:$AF$2,0),FALSE)),VLOOKUP($B373,'Allokerad kvv'!$B$2:$AV$468,MATCH(E$2,'Allokerad kvv'!$B$2:$AV$2,0),FALSE),VLOOKUP($B373,'Justerad allokering'!$B$2:$AG$462,MATCH(E$2,'Justerad allokering'!$B$2:$AF$2,0),FALSE))</f>
        <v>0</v>
      </c>
      <c r="F373" s="28">
        <f>IF(ISERROR(1/VLOOKUP($B373,'Justerad allokering'!$B$2:$AG$462,MATCH(F$2,'Justerad allokering'!$B$2:$AF$2,0),FALSE)),VLOOKUP($B373,'Allokerad kvv'!$B$2:$AV$468,MATCH(F$2,'Allokerad kvv'!$B$2:$AV$2,0),FALSE),VLOOKUP($B373,'Justerad allokering'!$B$2:$AG$462,MATCH(F$2,'Justerad allokering'!$B$2:$AF$2,0),FALSE))</f>
        <v>0</v>
      </c>
      <c r="G373" s="28">
        <f>IF(ISERROR(1/VLOOKUP($B373,'Justerad allokering'!$B$2:$AG$462,MATCH(G$2,'Justerad allokering'!$B$2:$AF$2,0),FALSE)),VLOOKUP($B373,'Allokerad kvv'!$B$2:$AV$468,MATCH(G$2,'Allokerad kvv'!$B$2:$AV$2,0),FALSE),VLOOKUP($B373,'Justerad allokering'!$B$2:$AG$462,MATCH(G$2,'Justerad allokering'!$B$2:$AF$2,0),FALSE))</f>
        <v>0</v>
      </c>
      <c r="H373" s="28">
        <f>IF(ISERROR(1/VLOOKUP($B373,'Justerad allokering'!$B$2:$AG$462,MATCH(H$2,'Justerad allokering'!$B$2:$AF$2,0),FALSE)),VLOOKUP($B373,'Allokerad kvv'!$B$2:$AV$468,MATCH(H$2,'Allokerad kvv'!$B$2:$AV$2,0),FALSE),VLOOKUP($B373,'Justerad allokering'!$B$2:$AG$462,MATCH(H$2,'Justerad allokering'!$B$2:$AF$2,0),FALSE))</f>
        <v>0</v>
      </c>
      <c r="I373" s="28">
        <f>IF(ISERROR(1/VLOOKUP($B373,'Justerad allokering'!$B$2:$AG$462,MATCH(I$2,'Justerad allokering'!$B$2:$AF$2,0),FALSE)),VLOOKUP($B373,'Allokerad kvv'!$B$2:$AV$468,MATCH(I$2,'Allokerad kvv'!$B$2:$AV$2,0),FALSE),VLOOKUP($B373,'Justerad allokering'!$B$2:$AG$462,MATCH(I$2,'Justerad allokering'!$B$2:$AF$2,0),FALSE))</f>
        <v>0</v>
      </c>
      <c r="J373" s="28">
        <f>IF(ISERROR(1/VLOOKUP($B373,'Justerad allokering'!$B$2:$AG$462,MATCH(J$2,'Justerad allokering'!$B$2:$AF$2,0),FALSE)),VLOOKUP($B373,'Allokerad kvv'!$B$2:$AV$468,MATCH(J$2,'Allokerad kvv'!$B$2:$AV$2,0),FALSE),VLOOKUP($B373,'Justerad allokering'!$B$2:$AG$462,MATCH(J$2,'Justerad allokering'!$B$2:$AF$2,0),FALSE))</f>
        <v>0</v>
      </c>
      <c r="K373" s="28">
        <f>IF(ISERROR(1/VLOOKUP($B373,'Justerad allokering'!$B$2:$AG$462,MATCH(K$2,'Justerad allokering'!$B$2:$AF$2,0),FALSE)),VLOOKUP($B373,'Allokerad kvv'!$B$2:$AV$468,MATCH(K$2,'Allokerad kvv'!$B$2:$AV$2,0),FALSE),VLOOKUP($B373,'Justerad allokering'!$B$2:$AG$462,MATCH(K$2,'Justerad allokering'!$B$2:$AF$2,0),FALSE))</f>
        <v>0</v>
      </c>
      <c r="L373" s="28">
        <f>IF(ISERROR(1/VLOOKUP($B373,'Justerad allokering'!$B$2:$AG$462,MATCH(L$2,'Justerad allokering'!$B$2:$AF$2,0),FALSE)),VLOOKUP($B373,'Allokerad kvv'!$B$2:$AV$468,MATCH(L$2,'Allokerad kvv'!$B$2:$AV$2,0),FALSE),VLOOKUP($B373,'Justerad allokering'!$B$2:$AG$462,MATCH(L$2,'Justerad allokering'!$B$2:$AF$2,0),FALSE))</f>
        <v>0</v>
      </c>
      <c r="M373" s="28">
        <f>IF(ISERROR(1/VLOOKUP($B373,'Justerad allokering'!$B$2:$AG$462,MATCH(M$2,'Justerad allokering'!$B$2:$AF$2,0),FALSE)),VLOOKUP($B373,'Allokerad kvv'!$B$2:$AV$468,MATCH(M$2,'Allokerad kvv'!$B$2:$AV$2,0),FALSE),VLOOKUP($B373,'Justerad allokering'!$B$2:$AG$462,MATCH(M$2,'Justerad allokering'!$B$2:$AF$2,0),FALSE))</f>
        <v>0</v>
      </c>
      <c r="N373" s="28">
        <f>IF(ISERROR(1/VLOOKUP($B373,'Justerad allokering'!$B$2:$AG$462,MATCH(N$2,'Justerad allokering'!$B$2:$AF$2,0),FALSE)),VLOOKUP($B373,'Allokerad kvv'!$B$2:$AV$468,MATCH(N$2,'Allokerad kvv'!$B$2:$AV$2,0),FALSE),VLOOKUP($B373,'Justerad allokering'!$B$2:$AG$462,MATCH(N$2,'Justerad allokering'!$B$2:$AF$2,0),FALSE))</f>
        <v>0</v>
      </c>
      <c r="O373" s="28">
        <f>IF(ISERROR(1/VLOOKUP($B373,'Justerad allokering'!$B$2:$AG$462,MATCH(O$2,'Justerad allokering'!$B$2:$AF$2,0),FALSE)),VLOOKUP($B373,'Allokerad kvv'!$B$2:$AV$468,MATCH(O$2,'Allokerad kvv'!$B$2:$AV$2,0),FALSE),VLOOKUP($B373,'Justerad allokering'!$B$2:$AG$462,MATCH(O$2,'Justerad allokering'!$B$2:$AF$2,0),FALSE))</f>
        <v>0</v>
      </c>
      <c r="P373" s="28">
        <f>IF(ISERROR(1/VLOOKUP($B373,'Justerad allokering'!$B$2:$AG$462,MATCH(P$2,'Justerad allokering'!$B$2:$AF$2,0),FALSE)),VLOOKUP($B373,'Allokerad kvv'!$B$2:$AV$468,MATCH(P$2,'Allokerad kvv'!$B$2:$AV$2,0),FALSE),VLOOKUP($B373,'Justerad allokering'!$B$2:$AG$462,MATCH(P$2,'Justerad allokering'!$B$2:$AF$2,0),FALSE))</f>
        <v>0</v>
      </c>
      <c r="Q373" s="28">
        <f>IF(ISERROR(1/VLOOKUP($B373,'Justerad allokering'!$B$2:$AG$462,MATCH(Q$2,'Justerad allokering'!$B$2:$AF$2,0),FALSE)),VLOOKUP($B373,'Allokerad kvv'!$B$2:$AV$468,MATCH(Q$2,'Allokerad kvv'!$B$2:$AV$2,0),FALSE),VLOOKUP($B373,'Justerad allokering'!$B$2:$AG$462,MATCH(Q$2,'Justerad allokering'!$B$2:$AF$2,0),FALSE))</f>
        <v>0</v>
      </c>
      <c r="R373" s="28">
        <f>IF(ISERROR(1/VLOOKUP($B373,'Justerad allokering'!$B$2:$AG$462,MATCH(R$2,'Justerad allokering'!$B$2:$AF$2,0),FALSE)),VLOOKUP($B373,'Allokerad kvv'!$B$2:$AV$468,MATCH(R$2,'Allokerad kvv'!$B$2:$AV$2,0),FALSE),VLOOKUP($B373,'Justerad allokering'!$B$2:$AG$462,MATCH(R$2,'Justerad allokering'!$B$2:$AF$2,0),FALSE))</f>
        <v>0</v>
      </c>
      <c r="S373" s="28">
        <f>IF(ISERROR(1/VLOOKUP($B373,'Justerad allokering'!$B$2:$AG$462,MATCH(S$2,'Justerad allokering'!$B$2:$AF$2,0),FALSE)),VLOOKUP($B373,'Allokerad kvv'!$B$2:$AV$468,MATCH(S$2,'Allokerad kvv'!$B$2:$AV$2,0),FALSE),VLOOKUP($B373,'Justerad allokering'!$B$2:$AG$462,MATCH(S$2,'Justerad allokering'!$B$2:$AF$2,0),FALSE))</f>
        <v>0</v>
      </c>
      <c r="T373" s="28">
        <f>IF(ISERROR(1/VLOOKUP($B373,'Justerad allokering'!$B$2:$AG$462,MATCH(T$2,'Justerad allokering'!$B$2:$AF$2,0),FALSE)),VLOOKUP($B373,'Allokerad kvv'!$B$2:$AV$468,MATCH(T$2,'Allokerad kvv'!$B$2:$AV$2,0),FALSE),VLOOKUP($B373,'Justerad allokering'!$B$2:$AG$462,MATCH(T$2,'Justerad allokering'!$B$2:$AF$2,0),FALSE))</f>
        <v>0</v>
      </c>
      <c r="U373" s="28">
        <f>IF(ISERROR(1/VLOOKUP($B373,'Justerad allokering'!$B$2:$AG$462,MATCH(U$2,'Justerad allokering'!$B$2:$AF$2,0),FALSE)),VLOOKUP($B373,'Allokerad kvv'!$B$2:$AV$468,MATCH(U$2,'Allokerad kvv'!$B$2:$AV$2,0),FALSE),VLOOKUP($B373,'Justerad allokering'!$B$2:$AG$462,MATCH(U$2,'Justerad allokering'!$B$2:$AF$2,0),FALSE))</f>
        <v>0</v>
      </c>
      <c r="V373" s="28">
        <f>IF(ISERROR(1/VLOOKUP($B373,'Justerad allokering'!$B$2:$AG$462,MATCH(V$2,'Justerad allokering'!$B$2:$AF$2,0),FALSE)),VLOOKUP($B373,'Allokerad kvv'!$B$2:$AV$468,MATCH(V$2,'Allokerad kvv'!$B$2:$AV$2,0),FALSE),VLOOKUP($B373,'Justerad allokering'!$B$2:$AG$462,MATCH(V$2,'Justerad allokering'!$B$2:$AF$2,0),FALSE))</f>
        <v>0</v>
      </c>
      <c r="W373" s="28">
        <f>IF(ISERROR(1/VLOOKUP($B373,'Justerad allokering'!$B$2:$AG$462,MATCH(W$2,'Justerad allokering'!$B$2:$AF$2,0),FALSE)),VLOOKUP($B373,'Allokerad kvv'!$B$2:$AV$468,MATCH(W$2,'Allokerad kvv'!$B$2:$AV$2,0),FALSE),VLOOKUP($B373,'Justerad allokering'!$B$2:$AG$462,MATCH(W$2,'Justerad allokering'!$B$2:$AF$2,0),FALSE))</f>
        <v>0</v>
      </c>
      <c r="X373" s="28">
        <f>IF(ISERROR(1/VLOOKUP($B373,'Justerad allokering'!$B$2:$AG$462,MATCH(X$2,'Justerad allokering'!$B$2:$AF$2,0),FALSE)),VLOOKUP($B373,'Allokerad kvv'!$B$2:$AV$468,MATCH(X$2,'Allokerad kvv'!$B$2:$AV$2,0),FALSE),VLOOKUP($B373,'Justerad allokering'!$B$2:$AG$462,MATCH(X$2,'Justerad allokering'!$B$2:$AF$2,0),FALSE))</f>
        <v>0</v>
      </c>
      <c r="Y373" s="28">
        <f>IF(ISERROR(1/VLOOKUP($B373,'Justerad allokering'!$B$2:$AG$462,MATCH(Y$2,'Justerad allokering'!$B$2:$AF$2,0),FALSE)),VLOOKUP($B373,'Allokerad kvv'!$B$2:$AV$468,MATCH(Y$2,'Allokerad kvv'!$B$2:$AV$2,0),FALSE),VLOOKUP($B373,'Justerad allokering'!$B$2:$AG$462,MATCH(Y$2,'Justerad allokering'!$B$2:$AF$2,0),FALSE))</f>
        <v>0</v>
      </c>
      <c r="Z373" s="28">
        <f>IF(ISERROR(1/VLOOKUP($B373,'Justerad allokering'!$B$2:$AG$462,MATCH(Z$2,'Justerad allokering'!$B$2:$AF$2,0),FALSE)),VLOOKUP($B373,'Allokerad kvv'!$B$2:$AV$468,MATCH(Z$2,'Allokerad kvv'!$B$2:$AV$2,0),FALSE),VLOOKUP($B373,'Justerad allokering'!$B$2:$AG$462,MATCH(Z$2,'Justerad allokering'!$B$2:$AF$2,0),FALSE))</f>
        <v>0</v>
      </c>
      <c r="AA373" s="28"/>
      <c r="AB373" s="28"/>
      <c r="AE373">
        <f t="shared" si="15"/>
        <v>0</v>
      </c>
      <c r="AG373">
        <f t="shared" si="16"/>
        <v>0</v>
      </c>
      <c r="AH373">
        <f t="shared" si="17"/>
        <v>0</v>
      </c>
      <c r="AI373" s="55" t="str">
        <f>IF(AH373=0,"",AH373/VLOOKUP(B373,Kraftvärmeprod!$B$1:$BC$480,MATCH("Summa tillförd energi exklusive rökgaskondensering",Kraftvärmeprod!$B$1:$BC$1,0),FALSE))</f>
        <v/>
      </c>
    </row>
    <row r="374" spans="1:35" x14ac:dyDescent="0.35">
      <c r="A374" s="28" t="s">
        <v>505</v>
      </c>
      <c r="B374" s="28" t="s">
        <v>506</v>
      </c>
      <c r="C374" s="28">
        <f>IF(ISERROR(1/VLOOKUP($B374,'Justerad allokering'!$B$2:$AG$462,MATCH(C$2,'Justerad allokering'!$B$2:$AF$2,0),FALSE)),VLOOKUP($B374,'Allokerad kvv'!$B$2:$AV$468,MATCH(C$2,'Allokerad kvv'!$B$2:$AV$2,0),FALSE),VLOOKUP($B374,'Justerad allokering'!$B$2:$AG$462,MATCH(C$2,'Justerad allokering'!$B$2:$AF$2,0),FALSE))</f>
        <v>0</v>
      </c>
      <c r="D374" s="28">
        <f>IF(ISERROR(1/VLOOKUP($B374,'Justerad allokering'!$B$2:$AG$462,MATCH(D$2,'Justerad allokering'!$B$2:$AF$2,0),FALSE)),VLOOKUP($B374,'Allokerad kvv'!$B$2:$AV$468,MATCH(D$2,'Allokerad kvv'!$B$2:$AV$2,0),FALSE),VLOOKUP($B374,'Justerad allokering'!$B$2:$AG$462,MATCH(D$2,'Justerad allokering'!$B$2:$AF$2,0),FALSE))</f>
        <v>0</v>
      </c>
      <c r="E374" s="28">
        <f>IF(ISERROR(1/VLOOKUP($B374,'Justerad allokering'!$B$2:$AG$462,MATCH(E$2,'Justerad allokering'!$B$2:$AF$2,0),FALSE)),VLOOKUP($B374,'Allokerad kvv'!$B$2:$AV$468,MATCH(E$2,'Allokerad kvv'!$B$2:$AV$2,0),FALSE),VLOOKUP($B374,'Justerad allokering'!$B$2:$AG$462,MATCH(E$2,'Justerad allokering'!$B$2:$AF$2,0),FALSE))</f>
        <v>0</v>
      </c>
      <c r="F374" s="28">
        <f>IF(ISERROR(1/VLOOKUP($B374,'Justerad allokering'!$B$2:$AG$462,MATCH(F$2,'Justerad allokering'!$B$2:$AF$2,0),FALSE)),VLOOKUP($B374,'Allokerad kvv'!$B$2:$AV$468,MATCH(F$2,'Allokerad kvv'!$B$2:$AV$2,0),FALSE),VLOOKUP($B374,'Justerad allokering'!$B$2:$AG$462,MATCH(F$2,'Justerad allokering'!$B$2:$AF$2,0),FALSE))</f>
        <v>0</v>
      </c>
      <c r="G374" s="28">
        <f>IF(ISERROR(1/VLOOKUP($B374,'Justerad allokering'!$B$2:$AG$462,MATCH(G$2,'Justerad allokering'!$B$2:$AF$2,0),FALSE)),VLOOKUP($B374,'Allokerad kvv'!$B$2:$AV$468,MATCH(G$2,'Allokerad kvv'!$B$2:$AV$2,0),FALSE),VLOOKUP($B374,'Justerad allokering'!$B$2:$AG$462,MATCH(G$2,'Justerad allokering'!$B$2:$AF$2,0),FALSE))</f>
        <v>0</v>
      </c>
      <c r="H374" s="28">
        <f>IF(ISERROR(1/VLOOKUP($B374,'Justerad allokering'!$B$2:$AG$462,MATCH(H$2,'Justerad allokering'!$B$2:$AF$2,0),FALSE)),VLOOKUP($B374,'Allokerad kvv'!$B$2:$AV$468,MATCH(H$2,'Allokerad kvv'!$B$2:$AV$2,0),FALSE),VLOOKUP($B374,'Justerad allokering'!$B$2:$AG$462,MATCH(H$2,'Justerad allokering'!$B$2:$AF$2,0),FALSE))</f>
        <v>0</v>
      </c>
      <c r="I374" s="28">
        <f>IF(ISERROR(1/VLOOKUP($B374,'Justerad allokering'!$B$2:$AG$462,MATCH(I$2,'Justerad allokering'!$B$2:$AF$2,0),FALSE)),VLOOKUP($B374,'Allokerad kvv'!$B$2:$AV$468,MATCH(I$2,'Allokerad kvv'!$B$2:$AV$2,0),FALSE),VLOOKUP($B374,'Justerad allokering'!$B$2:$AG$462,MATCH(I$2,'Justerad allokering'!$B$2:$AF$2,0),FALSE))</f>
        <v>0</v>
      </c>
      <c r="J374" s="28">
        <f>IF(ISERROR(1/VLOOKUP($B374,'Justerad allokering'!$B$2:$AG$462,MATCH(J$2,'Justerad allokering'!$B$2:$AF$2,0),FALSE)),VLOOKUP($B374,'Allokerad kvv'!$B$2:$AV$468,MATCH(J$2,'Allokerad kvv'!$B$2:$AV$2,0),FALSE),VLOOKUP($B374,'Justerad allokering'!$B$2:$AG$462,MATCH(J$2,'Justerad allokering'!$B$2:$AF$2,0),FALSE))</f>
        <v>0</v>
      </c>
      <c r="K374" s="28">
        <f>IF(ISERROR(1/VLOOKUP($B374,'Justerad allokering'!$B$2:$AG$462,MATCH(K$2,'Justerad allokering'!$B$2:$AF$2,0),FALSE)),VLOOKUP($B374,'Allokerad kvv'!$B$2:$AV$468,MATCH(K$2,'Allokerad kvv'!$B$2:$AV$2,0),FALSE),VLOOKUP($B374,'Justerad allokering'!$B$2:$AG$462,MATCH(K$2,'Justerad allokering'!$B$2:$AF$2,0),FALSE))</f>
        <v>0</v>
      </c>
      <c r="L374" s="28">
        <f>IF(ISERROR(1/VLOOKUP($B374,'Justerad allokering'!$B$2:$AG$462,MATCH(L$2,'Justerad allokering'!$B$2:$AF$2,0),FALSE)),VLOOKUP($B374,'Allokerad kvv'!$B$2:$AV$468,MATCH(L$2,'Allokerad kvv'!$B$2:$AV$2,0),FALSE),VLOOKUP($B374,'Justerad allokering'!$B$2:$AG$462,MATCH(L$2,'Justerad allokering'!$B$2:$AF$2,0),FALSE))</f>
        <v>0</v>
      </c>
      <c r="M374" s="28">
        <f>IF(ISERROR(1/VLOOKUP($B374,'Justerad allokering'!$B$2:$AG$462,MATCH(M$2,'Justerad allokering'!$B$2:$AF$2,0),FALSE)),VLOOKUP($B374,'Allokerad kvv'!$B$2:$AV$468,MATCH(M$2,'Allokerad kvv'!$B$2:$AV$2,0),FALSE),VLOOKUP($B374,'Justerad allokering'!$B$2:$AG$462,MATCH(M$2,'Justerad allokering'!$B$2:$AF$2,0),FALSE))</f>
        <v>0</v>
      </c>
      <c r="N374" s="28">
        <f>IF(ISERROR(1/VLOOKUP($B374,'Justerad allokering'!$B$2:$AG$462,MATCH(N$2,'Justerad allokering'!$B$2:$AF$2,0),FALSE)),VLOOKUP($B374,'Allokerad kvv'!$B$2:$AV$468,MATCH(N$2,'Allokerad kvv'!$B$2:$AV$2,0),FALSE),VLOOKUP($B374,'Justerad allokering'!$B$2:$AG$462,MATCH(N$2,'Justerad allokering'!$B$2:$AF$2,0),FALSE))</f>
        <v>0</v>
      </c>
      <c r="O374" s="28">
        <f>IF(ISERROR(1/VLOOKUP($B374,'Justerad allokering'!$B$2:$AG$462,MATCH(O$2,'Justerad allokering'!$B$2:$AF$2,0),FALSE)),VLOOKUP($B374,'Allokerad kvv'!$B$2:$AV$468,MATCH(O$2,'Allokerad kvv'!$B$2:$AV$2,0),FALSE),VLOOKUP($B374,'Justerad allokering'!$B$2:$AG$462,MATCH(O$2,'Justerad allokering'!$B$2:$AF$2,0),FALSE))</f>
        <v>0</v>
      </c>
      <c r="P374" s="28">
        <f>IF(ISERROR(1/VLOOKUP($B374,'Justerad allokering'!$B$2:$AG$462,MATCH(P$2,'Justerad allokering'!$B$2:$AF$2,0),FALSE)),VLOOKUP($B374,'Allokerad kvv'!$B$2:$AV$468,MATCH(P$2,'Allokerad kvv'!$B$2:$AV$2,0),FALSE),VLOOKUP($B374,'Justerad allokering'!$B$2:$AG$462,MATCH(P$2,'Justerad allokering'!$B$2:$AF$2,0),FALSE))</f>
        <v>0</v>
      </c>
      <c r="Q374" s="28">
        <f>IF(ISERROR(1/VLOOKUP($B374,'Justerad allokering'!$B$2:$AG$462,MATCH(Q$2,'Justerad allokering'!$B$2:$AF$2,0),FALSE)),VLOOKUP($B374,'Allokerad kvv'!$B$2:$AV$468,MATCH(Q$2,'Allokerad kvv'!$B$2:$AV$2,0),FALSE),VLOOKUP($B374,'Justerad allokering'!$B$2:$AG$462,MATCH(Q$2,'Justerad allokering'!$B$2:$AF$2,0),FALSE))</f>
        <v>0</v>
      </c>
      <c r="R374" s="28">
        <f>IF(ISERROR(1/VLOOKUP($B374,'Justerad allokering'!$B$2:$AG$462,MATCH(R$2,'Justerad allokering'!$B$2:$AF$2,0),FALSE)),VLOOKUP($B374,'Allokerad kvv'!$B$2:$AV$468,MATCH(R$2,'Allokerad kvv'!$B$2:$AV$2,0),FALSE),VLOOKUP($B374,'Justerad allokering'!$B$2:$AG$462,MATCH(R$2,'Justerad allokering'!$B$2:$AF$2,0),FALSE))</f>
        <v>0</v>
      </c>
      <c r="S374" s="28">
        <f>IF(ISERROR(1/VLOOKUP($B374,'Justerad allokering'!$B$2:$AG$462,MATCH(S$2,'Justerad allokering'!$B$2:$AF$2,0),FALSE)),VLOOKUP($B374,'Allokerad kvv'!$B$2:$AV$468,MATCH(S$2,'Allokerad kvv'!$B$2:$AV$2,0),FALSE),VLOOKUP($B374,'Justerad allokering'!$B$2:$AG$462,MATCH(S$2,'Justerad allokering'!$B$2:$AF$2,0),FALSE))</f>
        <v>0</v>
      </c>
      <c r="T374" s="28">
        <f>IF(ISERROR(1/VLOOKUP($B374,'Justerad allokering'!$B$2:$AG$462,MATCH(T$2,'Justerad allokering'!$B$2:$AF$2,0),FALSE)),VLOOKUP($B374,'Allokerad kvv'!$B$2:$AV$468,MATCH(T$2,'Allokerad kvv'!$B$2:$AV$2,0),FALSE),VLOOKUP($B374,'Justerad allokering'!$B$2:$AG$462,MATCH(T$2,'Justerad allokering'!$B$2:$AF$2,0),FALSE))</f>
        <v>0</v>
      </c>
      <c r="U374" s="28">
        <f>IF(ISERROR(1/VLOOKUP($B374,'Justerad allokering'!$B$2:$AG$462,MATCH(U$2,'Justerad allokering'!$B$2:$AF$2,0),FALSE)),VLOOKUP($B374,'Allokerad kvv'!$B$2:$AV$468,MATCH(U$2,'Allokerad kvv'!$B$2:$AV$2,0),FALSE),VLOOKUP($B374,'Justerad allokering'!$B$2:$AG$462,MATCH(U$2,'Justerad allokering'!$B$2:$AF$2,0),FALSE))</f>
        <v>0</v>
      </c>
      <c r="V374" s="28">
        <f>IF(ISERROR(1/VLOOKUP($B374,'Justerad allokering'!$B$2:$AG$462,MATCH(V$2,'Justerad allokering'!$B$2:$AF$2,0),FALSE)),VLOOKUP($B374,'Allokerad kvv'!$B$2:$AV$468,MATCH(V$2,'Allokerad kvv'!$B$2:$AV$2,0),FALSE),VLOOKUP($B374,'Justerad allokering'!$B$2:$AG$462,MATCH(V$2,'Justerad allokering'!$B$2:$AF$2,0),FALSE))</f>
        <v>0</v>
      </c>
      <c r="W374" s="28">
        <f>IF(ISERROR(1/VLOOKUP($B374,'Justerad allokering'!$B$2:$AG$462,MATCH(W$2,'Justerad allokering'!$B$2:$AF$2,0),FALSE)),VLOOKUP($B374,'Allokerad kvv'!$B$2:$AV$468,MATCH(W$2,'Allokerad kvv'!$B$2:$AV$2,0),FALSE),VLOOKUP($B374,'Justerad allokering'!$B$2:$AG$462,MATCH(W$2,'Justerad allokering'!$B$2:$AF$2,0),FALSE))</f>
        <v>0</v>
      </c>
      <c r="X374" s="28">
        <f>IF(ISERROR(1/VLOOKUP($B374,'Justerad allokering'!$B$2:$AG$462,MATCH(X$2,'Justerad allokering'!$B$2:$AF$2,0),FALSE)),VLOOKUP($B374,'Allokerad kvv'!$B$2:$AV$468,MATCH(X$2,'Allokerad kvv'!$B$2:$AV$2,0),FALSE),VLOOKUP($B374,'Justerad allokering'!$B$2:$AG$462,MATCH(X$2,'Justerad allokering'!$B$2:$AF$2,0),FALSE))</f>
        <v>0</v>
      </c>
      <c r="Y374" s="28">
        <f>IF(ISERROR(1/VLOOKUP($B374,'Justerad allokering'!$B$2:$AG$462,MATCH(Y$2,'Justerad allokering'!$B$2:$AF$2,0),FALSE)),VLOOKUP($B374,'Allokerad kvv'!$B$2:$AV$468,MATCH(Y$2,'Allokerad kvv'!$B$2:$AV$2,0),FALSE),VLOOKUP($B374,'Justerad allokering'!$B$2:$AG$462,MATCH(Y$2,'Justerad allokering'!$B$2:$AF$2,0),FALSE))</f>
        <v>0</v>
      </c>
      <c r="Z374" s="28">
        <f>IF(ISERROR(1/VLOOKUP($B374,'Justerad allokering'!$B$2:$AG$462,MATCH(Z$2,'Justerad allokering'!$B$2:$AF$2,0),FALSE)),VLOOKUP($B374,'Allokerad kvv'!$B$2:$AV$468,MATCH(Z$2,'Allokerad kvv'!$B$2:$AV$2,0),FALSE),VLOOKUP($B374,'Justerad allokering'!$B$2:$AG$462,MATCH(Z$2,'Justerad allokering'!$B$2:$AF$2,0),FALSE))</f>
        <v>0</v>
      </c>
      <c r="AA374" s="28"/>
      <c r="AB374" s="28"/>
      <c r="AE374">
        <f t="shared" si="15"/>
        <v>0</v>
      </c>
      <c r="AG374">
        <f t="shared" si="16"/>
        <v>0</v>
      </c>
      <c r="AH374">
        <f t="shared" si="17"/>
        <v>0</v>
      </c>
      <c r="AI374" s="55" t="str">
        <f>IF(AH374=0,"",AH374/VLOOKUP(B374,Kraftvärmeprod!$B$1:$BC$480,MATCH("Summa tillförd energi exklusive rökgaskondensering",Kraftvärmeprod!$B$1:$BC$1,0),FALSE))</f>
        <v/>
      </c>
    </row>
    <row r="375" spans="1:35" x14ac:dyDescent="0.35">
      <c r="A375" s="28" t="s">
        <v>505</v>
      </c>
      <c r="B375" s="28" t="s">
        <v>507</v>
      </c>
      <c r="C375" s="28">
        <f>IF(ISERROR(1/VLOOKUP($B375,'Justerad allokering'!$B$2:$AG$462,MATCH(C$2,'Justerad allokering'!$B$2:$AF$2,0),FALSE)),VLOOKUP($B375,'Allokerad kvv'!$B$2:$AV$468,MATCH(C$2,'Allokerad kvv'!$B$2:$AV$2,0),FALSE),VLOOKUP($B375,'Justerad allokering'!$B$2:$AG$462,MATCH(C$2,'Justerad allokering'!$B$2:$AF$2,0),FALSE))</f>
        <v>0</v>
      </c>
      <c r="D375" s="28">
        <f>IF(ISERROR(1/VLOOKUP($B375,'Justerad allokering'!$B$2:$AG$462,MATCH(D$2,'Justerad allokering'!$B$2:$AF$2,0),FALSE)),VLOOKUP($B375,'Allokerad kvv'!$B$2:$AV$468,MATCH(D$2,'Allokerad kvv'!$B$2:$AV$2,0),FALSE),VLOOKUP($B375,'Justerad allokering'!$B$2:$AG$462,MATCH(D$2,'Justerad allokering'!$B$2:$AF$2,0),FALSE))</f>
        <v>0</v>
      </c>
      <c r="E375" s="28">
        <f>IF(ISERROR(1/VLOOKUP($B375,'Justerad allokering'!$B$2:$AG$462,MATCH(E$2,'Justerad allokering'!$B$2:$AF$2,0),FALSE)),VLOOKUP($B375,'Allokerad kvv'!$B$2:$AV$468,MATCH(E$2,'Allokerad kvv'!$B$2:$AV$2,0),FALSE),VLOOKUP($B375,'Justerad allokering'!$B$2:$AG$462,MATCH(E$2,'Justerad allokering'!$B$2:$AF$2,0),FALSE))</f>
        <v>0</v>
      </c>
      <c r="F375" s="28">
        <f>IF(ISERROR(1/VLOOKUP($B375,'Justerad allokering'!$B$2:$AG$462,MATCH(F$2,'Justerad allokering'!$B$2:$AF$2,0),FALSE)),VLOOKUP($B375,'Allokerad kvv'!$B$2:$AV$468,MATCH(F$2,'Allokerad kvv'!$B$2:$AV$2,0),FALSE),VLOOKUP($B375,'Justerad allokering'!$B$2:$AG$462,MATCH(F$2,'Justerad allokering'!$B$2:$AF$2,0),FALSE))</f>
        <v>0</v>
      </c>
      <c r="G375" s="28">
        <f>IF(ISERROR(1/VLOOKUP($B375,'Justerad allokering'!$B$2:$AG$462,MATCH(G$2,'Justerad allokering'!$B$2:$AF$2,0),FALSE)),VLOOKUP($B375,'Allokerad kvv'!$B$2:$AV$468,MATCH(G$2,'Allokerad kvv'!$B$2:$AV$2,0),FALSE),VLOOKUP($B375,'Justerad allokering'!$B$2:$AG$462,MATCH(G$2,'Justerad allokering'!$B$2:$AF$2,0),FALSE))</f>
        <v>0</v>
      </c>
      <c r="H375" s="28">
        <f>IF(ISERROR(1/VLOOKUP($B375,'Justerad allokering'!$B$2:$AG$462,MATCH(H$2,'Justerad allokering'!$B$2:$AF$2,0),FALSE)),VLOOKUP($B375,'Allokerad kvv'!$B$2:$AV$468,MATCH(H$2,'Allokerad kvv'!$B$2:$AV$2,0),FALSE),VLOOKUP($B375,'Justerad allokering'!$B$2:$AG$462,MATCH(H$2,'Justerad allokering'!$B$2:$AF$2,0),FALSE))</f>
        <v>0</v>
      </c>
      <c r="I375" s="28">
        <f>IF(ISERROR(1/VLOOKUP($B375,'Justerad allokering'!$B$2:$AG$462,MATCH(I$2,'Justerad allokering'!$B$2:$AF$2,0),FALSE)),VLOOKUP($B375,'Allokerad kvv'!$B$2:$AV$468,MATCH(I$2,'Allokerad kvv'!$B$2:$AV$2,0),FALSE),VLOOKUP($B375,'Justerad allokering'!$B$2:$AG$462,MATCH(I$2,'Justerad allokering'!$B$2:$AF$2,0),FALSE))</f>
        <v>0</v>
      </c>
      <c r="J375" s="28">
        <f>IF(ISERROR(1/VLOOKUP($B375,'Justerad allokering'!$B$2:$AG$462,MATCH(J$2,'Justerad allokering'!$B$2:$AF$2,0),FALSE)),VLOOKUP($B375,'Allokerad kvv'!$B$2:$AV$468,MATCH(J$2,'Allokerad kvv'!$B$2:$AV$2,0),FALSE),VLOOKUP($B375,'Justerad allokering'!$B$2:$AG$462,MATCH(J$2,'Justerad allokering'!$B$2:$AF$2,0),FALSE))</f>
        <v>0</v>
      </c>
      <c r="K375" s="28">
        <f>IF(ISERROR(1/VLOOKUP($B375,'Justerad allokering'!$B$2:$AG$462,MATCH(K$2,'Justerad allokering'!$B$2:$AF$2,0),FALSE)),VLOOKUP($B375,'Allokerad kvv'!$B$2:$AV$468,MATCH(K$2,'Allokerad kvv'!$B$2:$AV$2,0),FALSE),VLOOKUP($B375,'Justerad allokering'!$B$2:$AG$462,MATCH(K$2,'Justerad allokering'!$B$2:$AF$2,0),FALSE))</f>
        <v>0</v>
      </c>
      <c r="L375" s="28">
        <f>IF(ISERROR(1/VLOOKUP($B375,'Justerad allokering'!$B$2:$AG$462,MATCH(L$2,'Justerad allokering'!$B$2:$AF$2,0),FALSE)),VLOOKUP($B375,'Allokerad kvv'!$B$2:$AV$468,MATCH(L$2,'Allokerad kvv'!$B$2:$AV$2,0),FALSE),VLOOKUP($B375,'Justerad allokering'!$B$2:$AG$462,MATCH(L$2,'Justerad allokering'!$B$2:$AF$2,0),FALSE))</f>
        <v>0</v>
      </c>
      <c r="M375" s="28">
        <f>IF(ISERROR(1/VLOOKUP($B375,'Justerad allokering'!$B$2:$AG$462,MATCH(M$2,'Justerad allokering'!$B$2:$AF$2,0),FALSE)),VLOOKUP($B375,'Allokerad kvv'!$B$2:$AV$468,MATCH(M$2,'Allokerad kvv'!$B$2:$AV$2,0),FALSE),VLOOKUP($B375,'Justerad allokering'!$B$2:$AG$462,MATCH(M$2,'Justerad allokering'!$B$2:$AF$2,0),FALSE))</f>
        <v>0</v>
      </c>
      <c r="N375" s="28">
        <f>IF(ISERROR(1/VLOOKUP($B375,'Justerad allokering'!$B$2:$AG$462,MATCH(N$2,'Justerad allokering'!$B$2:$AF$2,0),FALSE)),VLOOKUP($B375,'Allokerad kvv'!$B$2:$AV$468,MATCH(N$2,'Allokerad kvv'!$B$2:$AV$2,0),FALSE),VLOOKUP($B375,'Justerad allokering'!$B$2:$AG$462,MATCH(N$2,'Justerad allokering'!$B$2:$AF$2,0),FALSE))</f>
        <v>0</v>
      </c>
      <c r="O375" s="28">
        <f>IF(ISERROR(1/VLOOKUP($B375,'Justerad allokering'!$B$2:$AG$462,MATCH(O$2,'Justerad allokering'!$B$2:$AF$2,0),FALSE)),VLOOKUP($B375,'Allokerad kvv'!$B$2:$AV$468,MATCH(O$2,'Allokerad kvv'!$B$2:$AV$2,0),FALSE),VLOOKUP($B375,'Justerad allokering'!$B$2:$AG$462,MATCH(O$2,'Justerad allokering'!$B$2:$AF$2,0),FALSE))</f>
        <v>0</v>
      </c>
      <c r="P375" s="28">
        <f>IF(ISERROR(1/VLOOKUP($B375,'Justerad allokering'!$B$2:$AG$462,MATCH(P$2,'Justerad allokering'!$B$2:$AF$2,0),FALSE)),VLOOKUP($B375,'Allokerad kvv'!$B$2:$AV$468,MATCH(P$2,'Allokerad kvv'!$B$2:$AV$2,0),FALSE),VLOOKUP($B375,'Justerad allokering'!$B$2:$AG$462,MATCH(P$2,'Justerad allokering'!$B$2:$AF$2,0),FALSE))</f>
        <v>0</v>
      </c>
      <c r="Q375" s="28">
        <f>IF(ISERROR(1/VLOOKUP($B375,'Justerad allokering'!$B$2:$AG$462,MATCH(Q$2,'Justerad allokering'!$B$2:$AF$2,0),FALSE)),VLOOKUP($B375,'Allokerad kvv'!$B$2:$AV$468,MATCH(Q$2,'Allokerad kvv'!$B$2:$AV$2,0),FALSE),VLOOKUP($B375,'Justerad allokering'!$B$2:$AG$462,MATCH(Q$2,'Justerad allokering'!$B$2:$AF$2,0),FALSE))</f>
        <v>0</v>
      </c>
      <c r="R375" s="28">
        <f>IF(ISERROR(1/VLOOKUP($B375,'Justerad allokering'!$B$2:$AG$462,MATCH(R$2,'Justerad allokering'!$B$2:$AF$2,0),FALSE)),VLOOKUP($B375,'Allokerad kvv'!$B$2:$AV$468,MATCH(R$2,'Allokerad kvv'!$B$2:$AV$2,0),FALSE),VLOOKUP($B375,'Justerad allokering'!$B$2:$AG$462,MATCH(R$2,'Justerad allokering'!$B$2:$AF$2,0),FALSE))</f>
        <v>0</v>
      </c>
      <c r="S375" s="28">
        <f>IF(ISERROR(1/VLOOKUP($B375,'Justerad allokering'!$B$2:$AG$462,MATCH(S$2,'Justerad allokering'!$B$2:$AF$2,0),FALSE)),VLOOKUP($B375,'Allokerad kvv'!$B$2:$AV$468,MATCH(S$2,'Allokerad kvv'!$B$2:$AV$2,0),FALSE),VLOOKUP($B375,'Justerad allokering'!$B$2:$AG$462,MATCH(S$2,'Justerad allokering'!$B$2:$AF$2,0),FALSE))</f>
        <v>0</v>
      </c>
      <c r="T375" s="28">
        <f>IF(ISERROR(1/VLOOKUP($B375,'Justerad allokering'!$B$2:$AG$462,MATCH(T$2,'Justerad allokering'!$B$2:$AF$2,0),FALSE)),VLOOKUP($B375,'Allokerad kvv'!$B$2:$AV$468,MATCH(T$2,'Allokerad kvv'!$B$2:$AV$2,0),FALSE),VLOOKUP($B375,'Justerad allokering'!$B$2:$AG$462,MATCH(T$2,'Justerad allokering'!$B$2:$AF$2,0),FALSE))</f>
        <v>0</v>
      </c>
      <c r="U375" s="28">
        <f>IF(ISERROR(1/VLOOKUP($B375,'Justerad allokering'!$B$2:$AG$462,MATCH(U$2,'Justerad allokering'!$B$2:$AF$2,0),FALSE)),VLOOKUP($B375,'Allokerad kvv'!$B$2:$AV$468,MATCH(U$2,'Allokerad kvv'!$B$2:$AV$2,0),FALSE),VLOOKUP($B375,'Justerad allokering'!$B$2:$AG$462,MATCH(U$2,'Justerad allokering'!$B$2:$AF$2,0),FALSE))</f>
        <v>0</v>
      </c>
      <c r="V375" s="28">
        <f>IF(ISERROR(1/VLOOKUP($B375,'Justerad allokering'!$B$2:$AG$462,MATCH(V$2,'Justerad allokering'!$B$2:$AF$2,0),FALSE)),VLOOKUP($B375,'Allokerad kvv'!$B$2:$AV$468,MATCH(V$2,'Allokerad kvv'!$B$2:$AV$2,0),FALSE),VLOOKUP($B375,'Justerad allokering'!$B$2:$AG$462,MATCH(V$2,'Justerad allokering'!$B$2:$AF$2,0),FALSE))</f>
        <v>0</v>
      </c>
      <c r="W375" s="28">
        <f>IF(ISERROR(1/VLOOKUP($B375,'Justerad allokering'!$B$2:$AG$462,MATCH(W$2,'Justerad allokering'!$B$2:$AF$2,0),FALSE)),VLOOKUP($B375,'Allokerad kvv'!$B$2:$AV$468,MATCH(W$2,'Allokerad kvv'!$B$2:$AV$2,0),FALSE),VLOOKUP($B375,'Justerad allokering'!$B$2:$AG$462,MATCH(W$2,'Justerad allokering'!$B$2:$AF$2,0),FALSE))</f>
        <v>0</v>
      </c>
      <c r="X375" s="28">
        <f>IF(ISERROR(1/VLOOKUP($B375,'Justerad allokering'!$B$2:$AG$462,MATCH(X$2,'Justerad allokering'!$B$2:$AF$2,0),FALSE)),VLOOKUP($B375,'Allokerad kvv'!$B$2:$AV$468,MATCH(X$2,'Allokerad kvv'!$B$2:$AV$2,0),FALSE),VLOOKUP($B375,'Justerad allokering'!$B$2:$AG$462,MATCH(X$2,'Justerad allokering'!$B$2:$AF$2,0),FALSE))</f>
        <v>0</v>
      </c>
      <c r="Y375" s="28">
        <f>IF(ISERROR(1/VLOOKUP($B375,'Justerad allokering'!$B$2:$AG$462,MATCH(Y$2,'Justerad allokering'!$B$2:$AF$2,0),FALSE)),VLOOKUP($B375,'Allokerad kvv'!$B$2:$AV$468,MATCH(Y$2,'Allokerad kvv'!$B$2:$AV$2,0),FALSE),VLOOKUP($B375,'Justerad allokering'!$B$2:$AG$462,MATCH(Y$2,'Justerad allokering'!$B$2:$AF$2,0),FALSE))</f>
        <v>0</v>
      </c>
      <c r="Z375" s="28">
        <f>IF(ISERROR(1/VLOOKUP($B375,'Justerad allokering'!$B$2:$AG$462,MATCH(Z$2,'Justerad allokering'!$B$2:$AF$2,0),FALSE)),VLOOKUP($B375,'Allokerad kvv'!$B$2:$AV$468,MATCH(Z$2,'Allokerad kvv'!$B$2:$AV$2,0),FALSE),VLOOKUP($B375,'Justerad allokering'!$B$2:$AG$462,MATCH(Z$2,'Justerad allokering'!$B$2:$AF$2,0),FALSE))</f>
        <v>0</v>
      </c>
      <c r="AA375" s="28"/>
      <c r="AB375" s="28"/>
      <c r="AE375">
        <f t="shared" si="15"/>
        <v>0</v>
      </c>
      <c r="AG375">
        <f t="shared" si="16"/>
        <v>0</v>
      </c>
      <c r="AH375">
        <f t="shared" si="17"/>
        <v>0</v>
      </c>
      <c r="AI375" s="55" t="str">
        <f>IF(AH375=0,"",AH375/VLOOKUP(B375,Kraftvärmeprod!$B$1:$BC$480,MATCH("Summa tillförd energi exklusive rökgaskondensering",Kraftvärmeprod!$B$1:$BC$1,0),FALSE))</f>
        <v/>
      </c>
    </row>
    <row r="376" spans="1:35" x14ac:dyDescent="0.35">
      <c r="A376" s="28" t="s">
        <v>505</v>
      </c>
      <c r="B376" s="28" t="s">
        <v>508</v>
      </c>
      <c r="C376" s="28">
        <f>IF(ISERROR(1/VLOOKUP($B376,'Justerad allokering'!$B$2:$AG$462,MATCH(C$2,'Justerad allokering'!$B$2:$AF$2,0),FALSE)),VLOOKUP($B376,'Allokerad kvv'!$B$2:$AV$468,MATCH(C$2,'Allokerad kvv'!$B$2:$AV$2,0),FALSE),VLOOKUP($B376,'Justerad allokering'!$B$2:$AG$462,MATCH(C$2,'Justerad allokering'!$B$2:$AF$2,0),FALSE))</f>
        <v>0</v>
      </c>
      <c r="D376" s="28">
        <f>IF(ISERROR(1/VLOOKUP($B376,'Justerad allokering'!$B$2:$AG$462,MATCH(D$2,'Justerad allokering'!$B$2:$AF$2,0),FALSE)),VLOOKUP($B376,'Allokerad kvv'!$B$2:$AV$468,MATCH(D$2,'Allokerad kvv'!$B$2:$AV$2,0),FALSE),VLOOKUP($B376,'Justerad allokering'!$B$2:$AG$462,MATCH(D$2,'Justerad allokering'!$B$2:$AF$2,0),FALSE))</f>
        <v>0</v>
      </c>
      <c r="E376" s="28">
        <f>IF(ISERROR(1/VLOOKUP($B376,'Justerad allokering'!$B$2:$AG$462,MATCH(E$2,'Justerad allokering'!$B$2:$AF$2,0),FALSE)),VLOOKUP($B376,'Allokerad kvv'!$B$2:$AV$468,MATCH(E$2,'Allokerad kvv'!$B$2:$AV$2,0),FALSE),VLOOKUP($B376,'Justerad allokering'!$B$2:$AG$462,MATCH(E$2,'Justerad allokering'!$B$2:$AF$2,0),FALSE))</f>
        <v>0</v>
      </c>
      <c r="F376" s="28">
        <f>IF(ISERROR(1/VLOOKUP($B376,'Justerad allokering'!$B$2:$AG$462,MATCH(F$2,'Justerad allokering'!$B$2:$AF$2,0),FALSE)),VLOOKUP($B376,'Allokerad kvv'!$B$2:$AV$468,MATCH(F$2,'Allokerad kvv'!$B$2:$AV$2,0),FALSE),VLOOKUP($B376,'Justerad allokering'!$B$2:$AG$462,MATCH(F$2,'Justerad allokering'!$B$2:$AF$2,0),FALSE))</f>
        <v>0</v>
      </c>
      <c r="G376" s="28">
        <f>IF(ISERROR(1/VLOOKUP($B376,'Justerad allokering'!$B$2:$AG$462,MATCH(G$2,'Justerad allokering'!$B$2:$AF$2,0),FALSE)),VLOOKUP($B376,'Allokerad kvv'!$B$2:$AV$468,MATCH(G$2,'Allokerad kvv'!$B$2:$AV$2,0),FALSE),VLOOKUP($B376,'Justerad allokering'!$B$2:$AG$462,MATCH(G$2,'Justerad allokering'!$B$2:$AF$2,0),FALSE))</f>
        <v>0</v>
      </c>
      <c r="H376" s="28">
        <f>IF(ISERROR(1/VLOOKUP($B376,'Justerad allokering'!$B$2:$AG$462,MATCH(H$2,'Justerad allokering'!$B$2:$AF$2,0),FALSE)),VLOOKUP($B376,'Allokerad kvv'!$B$2:$AV$468,MATCH(H$2,'Allokerad kvv'!$B$2:$AV$2,0),FALSE),VLOOKUP($B376,'Justerad allokering'!$B$2:$AG$462,MATCH(H$2,'Justerad allokering'!$B$2:$AF$2,0),FALSE))</f>
        <v>0</v>
      </c>
      <c r="I376" s="28">
        <f>IF(ISERROR(1/VLOOKUP($B376,'Justerad allokering'!$B$2:$AG$462,MATCH(I$2,'Justerad allokering'!$B$2:$AF$2,0),FALSE)),VLOOKUP($B376,'Allokerad kvv'!$B$2:$AV$468,MATCH(I$2,'Allokerad kvv'!$B$2:$AV$2,0),FALSE),VLOOKUP($B376,'Justerad allokering'!$B$2:$AG$462,MATCH(I$2,'Justerad allokering'!$B$2:$AF$2,0),FALSE))</f>
        <v>0</v>
      </c>
      <c r="J376" s="28">
        <f>IF(ISERROR(1/VLOOKUP($B376,'Justerad allokering'!$B$2:$AG$462,MATCH(J$2,'Justerad allokering'!$B$2:$AF$2,0),FALSE)),VLOOKUP($B376,'Allokerad kvv'!$B$2:$AV$468,MATCH(J$2,'Allokerad kvv'!$B$2:$AV$2,0),FALSE),VLOOKUP($B376,'Justerad allokering'!$B$2:$AG$462,MATCH(J$2,'Justerad allokering'!$B$2:$AF$2,0),FALSE))</f>
        <v>0</v>
      </c>
      <c r="K376" s="28">
        <f>IF(ISERROR(1/VLOOKUP($B376,'Justerad allokering'!$B$2:$AG$462,MATCH(K$2,'Justerad allokering'!$B$2:$AF$2,0),FALSE)),VLOOKUP($B376,'Allokerad kvv'!$B$2:$AV$468,MATCH(K$2,'Allokerad kvv'!$B$2:$AV$2,0),FALSE),VLOOKUP($B376,'Justerad allokering'!$B$2:$AG$462,MATCH(K$2,'Justerad allokering'!$B$2:$AF$2,0),FALSE))</f>
        <v>0</v>
      </c>
      <c r="L376" s="28">
        <f>IF(ISERROR(1/VLOOKUP($B376,'Justerad allokering'!$B$2:$AG$462,MATCH(L$2,'Justerad allokering'!$B$2:$AF$2,0),FALSE)),VLOOKUP($B376,'Allokerad kvv'!$B$2:$AV$468,MATCH(L$2,'Allokerad kvv'!$B$2:$AV$2,0),FALSE),VLOOKUP($B376,'Justerad allokering'!$B$2:$AG$462,MATCH(L$2,'Justerad allokering'!$B$2:$AF$2,0),FALSE))</f>
        <v>0</v>
      </c>
      <c r="M376" s="28">
        <f>IF(ISERROR(1/VLOOKUP($B376,'Justerad allokering'!$B$2:$AG$462,MATCH(M$2,'Justerad allokering'!$B$2:$AF$2,0),FALSE)),VLOOKUP($B376,'Allokerad kvv'!$B$2:$AV$468,MATCH(M$2,'Allokerad kvv'!$B$2:$AV$2,0),FALSE),VLOOKUP($B376,'Justerad allokering'!$B$2:$AG$462,MATCH(M$2,'Justerad allokering'!$B$2:$AF$2,0),FALSE))</f>
        <v>0</v>
      </c>
      <c r="N376" s="28">
        <f>IF(ISERROR(1/VLOOKUP($B376,'Justerad allokering'!$B$2:$AG$462,MATCH(N$2,'Justerad allokering'!$B$2:$AF$2,0),FALSE)),VLOOKUP($B376,'Allokerad kvv'!$B$2:$AV$468,MATCH(N$2,'Allokerad kvv'!$B$2:$AV$2,0),FALSE),VLOOKUP($B376,'Justerad allokering'!$B$2:$AG$462,MATCH(N$2,'Justerad allokering'!$B$2:$AF$2,0),FALSE))</f>
        <v>0</v>
      </c>
      <c r="O376" s="28">
        <f>IF(ISERROR(1/VLOOKUP($B376,'Justerad allokering'!$B$2:$AG$462,MATCH(O$2,'Justerad allokering'!$B$2:$AF$2,0),FALSE)),VLOOKUP($B376,'Allokerad kvv'!$B$2:$AV$468,MATCH(O$2,'Allokerad kvv'!$B$2:$AV$2,0),FALSE),VLOOKUP($B376,'Justerad allokering'!$B$2:$AG$462,MATCH(O$2,'Justerad allokering'!$B$2:$AF$2,0),FALSE))</f>
        <v>0</v>
      </c>
      <c r="P376" s="28">
        <f>IF(ISERROR(1/VLOOKUP($B376,'Justerad allokering'!$B$2:$AG$462,MATCH(P$2,'Justerad allokering'!$B$2:$AF$2,0),FALSE)),VLOOKUP($B376,'Allokerad kvv'!$B$2:$AV$468,MATCH(P$2,'Allokerad kvv'!$B$2:$AV$2,0),FALSE),VLOOKUP($B376,'Justerad allokering'!$B$2:$AG$462,MATCH(P$2,'Justerad allokering'!$B$2:$AF$2,0),FALSE))</f>
        <v>0</v>
      </c>
      <c r="Q376" s="28">
        <f>IF(ISERROR(1/VLOOKUP($B376,'Justerad allokering'!$B$2:$AG$462,MATCH(Q$2,'Justerad allokering'!$B$2:$AF$2,0),FALSE)),VLOOKUP($B376,'Allokerad kvv'!$B$2:$AV$468,MATCH(Q$2,'Allokerad kvv'!$B$2:$AV$2,0),FALSE),VLOOKUP($B376,'Justerad allokering'!$B$2:$AG$462,MATCH(Q$2,'Justerad allokering'!$B$2:$AF$2,0),FALSE))</f>
        <v>0</v>
      </c>
      <c r="R376" s="28">
        <f>IF(ISERROR(1/VLOOKUP($B376,'Justerad allokering'!$B$2:$AG$462,MATCH(R$2,'Justerad allokering'!$B$2:$AF$2,0),FALSE)),VLOOKUP($B376,'Allokerad kvv'!$B$2:$AV$468,MATCH(R$2,'Allokerad kvv'!$B$2:$AV$2,0),FALSE),VLOOKUP($B376,'Justerad allokering'!$B$2:$AG$462,MATCH(R$2,'Justerad allokering'!$B$2:$AF$2,0),FALSE))</f>
        <v>0</v>
      </c>
      <c r="S376" s="28">
        <f>IF(ISERROR(1/VLOOKUP($B376,'Justerad allokering'!$B$2:$AG$462,MATCH(S$2,'Justerad allokering'!$B$2:$AF$2,0),FALSE)),VLOOKUP($B376,'Allokerad kvv'!$B$2:$AV$468,MATCH(S$2,'Allokerad kvv'!$B$2:$AV$2,0),FALSE),VLOOKUP($B376,'Justerad allokering'!$B$2:$AG$462,MATCH(S$2,'Justerad allokering'!$B$2:$AF$2,0),FALSE))</f>
        <v>0</v>
      </c>
      <c r="T376" s="28">
        <f>IF(ISERROR(1/VLOOKUP($B376,'Justerad allokering'!$B$2:$AG$462,MATCH(T$2,'Justerad allokering'!$B$2:$AF$2,0),FALSE)),VLOOKUP($B376,'Allokerad kvv'!$B$2:$AV$468,MATCH(T$2,'Allokerad kvv'!$B$2:$AV$2,0),FALSE),VLOOKUP($B376,'Justerad allokering'!$B$2:$AG$462,MATCH(T$2,'Justerad allokering'!$B$2:$AF$2,0),FALSE))</f>
        <v>0</v>
      </c>
      <c r="U376" s="28">
        <f>IF(ISERROR(1/VLOOKUP($B376,'Justerad allokering'!$B$2:$AG$462,MATCH(U$2,'Justerad allokering'!$B$2:$AF$2,0),FALSE)),VLOOKUP($B376,'Allokerad kvv'!$B$2:$AV$468,MATCH(U$2,'Allokerad kvv'!$B$2:$AV$2,0),FALSE),VLOOKUP($B376,'Justerad allokering'!$B$2:$AG$462,MATCH(U$2,'Justerad allokering'!$B$2:$AF$2,0),FALSE))</f>
        <v>0</v>
      </c>
      <c r="V376" s="28">
        <f>IF(ISERROR(1/VLOOKUP($B376,'Justerad allokering'!$B$2:$AG$462,MATCH(V$2,'Justerad allokering'!$B$2:$AF$2,0),FALSE)),VLOOKUP($B376,'Allokerad kvv'!$B$2:$AV$468,MATCH(V$2,'Allokerad kvv'!$B$2:$AV$2,0),FALSE),VLOOKUP($B376,'Justerad allokering'!$B$2:$AG$462,MATCH(V$2,'Justerad allokering'!$B$2:$AF$2,0),FALSE))</f>
        <v>0</v>
      </c>
      <c r="W376" s="28">
        <f>IF(ISERROR(1/VLOOKUP($B376,'Justerad allokering'!$B$2:$AG$462,MATCH(W$2,'Justerad allokering'!$B$2:$AF$2,0),FALSE)),VLOOKUP($B376,'Allokerad kvv'!$B$2:$AV$468,MATCH(W$2,'Allokerad kvv'!$B$2:$AV$2,0),FALSE),VLOOKUP($B376,'Justerad allokering'!$B$2:$AG$462,MATCH(W$2,'Justerad allokering'!$B$2:$AF$2,0),FALSE))</f>
        <v>0</v>
      </c>
      <c r="X376" s="28">
        <f>IF(ISERROR(1/VLOOKUP($B376,'Justerad allokering'!$B$2:$AG$462,MATCH(X$2,'Justerad allokering'!$B$2:$AF$2,0),FALSE)),VLOOKUP($B376,'Allokerad kvv'!$B$2:$AV$468,MATCH(X$2,'Allokerad kvv'!$B$2:$AV$2,0),FALSE),VLOOKUP($B376,'Justerad allokering'!$B$2:$AG$462,MATCH(X$2,'Justerad allokering'!$B$2:$AF$2,0),FALSE))</f>
        <v>0</v>
      </c>
      <c r="Y376" s="28">
        <f>IF(ISERROR(1/VLOOKUP($B376,'Justerad allokering'!$B$2:$AG$462,MATCH(Y$2,'Justerad allokering'!$B$2:$AF$2,0),FALSE)),VLOOKUP($B376,'Allokerad kvv'!$B$2:$AV$468,MATCH(Y$2,'Allokerad kvv'!$B$2:$AV$2,0),FALSE),VLOOKUP($B376,'Justerad allokering'!$B$2:$AG$462,MATCH(Y$2,'Justerad allokering'!$B$2:$AF$2,0),FALSE))</f>
        <v>0</v>
      </c>
      <c r="Z376" s="28">
        <f>IF(ISERROR(1/VLOOKUP($B376,'Justerad allokering'!$B$2:$AG$462,MATCH(Z$2,'Justerad allokering'!$B$2:$AF$2,0),FALSE)),VLOOKUP($B376,'Allokerad kvv'!$B$2:$AV$468,MATCH(Z$2,'Allokerad kvv'!$B$2:$AV$2,0),FALSE),VLOOKUP($B376,'Justerad allokering'!$B$2:$AG$462,MATCH(Z$2,'Justerad allokering'!$B$2:$AF$2,0),FALSE))</f>
        <v>0</v>
      </c>
      <c r="AA376" s="28"/>
      <c r="AB376" s="28"/>
      <c r="AE376">
        <f t="shared" si="15"/>
        <v>0</v>
      </c>
      <c r="AG376">
        <f t="shared" si="16"/>
        <v>0</v>
      </c>
      <c r="AH376">
        <f t="shared" si="17"/>
        <v>0</v>
      </c>
      <c r="AI376" s="55" t="str">
        <f>IF(AH376=0,"",AH376/VLOOKUP(B376,Kraftvärmeprod!$B$1:$BC$480,MATCH("Summa tillförd energi exklusive rökgaskondensering",Kraftvärmeprod!$B$1:$BC$1,0),FALSE))</f>
        <v/>
      </c>
    </row>
    <row r="377" spans="1:35" x14ac:dyDescent="0.35">
      <c r="A377" s="28" t="s">
        <v>505</v>
      </c>
      <c r="B377" s="28" t="s">
        <v>509</v>
      </c>
      <c r="C377" s="28">
        <f>IF(ISERROR(1/VLOOKUP($B377,'Justerad allokering'!$B$2:$AG$462,MATCH(C$2,'Justerad allokering'!$B$2:$AF$2,0),FALSE)),VLOOKUP($B377,'Allokerad kvv'!$B$2:$AV$468,MATCH(C$2,'Allokerad kvv'!$B$2:$AV$2,0),FALSE),VLOOKUP($B377,'Justerad allokering'!$B$2:$AG$462,MATCH(C$2,'Justerad allokering'!$B$2:$AF$2,0),FALSE))</f>
        <v>0</v>
      </c>
      <c r="D377" s="28">
        <f>IF(ISERROR(1/VLOOKUP($B377,'Justerad allokering'!$B$2:$AG$462,MATCH(D$2,'Justerad allokering'!$B$2:$AF$2,0),FALSE)),VLOOKUP($B377,'Allokerad kvv'!$B$2:$AV$468,MATCH(D$2,'Allokerad kvv'!$B$2:$AV$2,0),FALSE),VLOOKUP($B377,'Justerad allokering'!$B$2:$AG$462,MATCH(D$2,'Justerad allokering'!$B$2:$AF$2,0),FALSE))</f>
        <v>0</v>
      </c>
      <c r="E377" s="28">
        <f>IF(ISERROR(1/VLOOKUP($B377,'Justerad allokering'!$B$2:$AG$462,MATCH(E$2,'Justerad allokering'!$B$2:$AF$2,0),FALSE)),VLOOKUP($B377,'Allokerad kvv'!$B$2:$AV$468,MATCH(E$2,'Allokerad kvv'!$B$2:$AV$2,0),FALSE),VLOOKUP($B377,'Justerad allokering'!$B$2:$AG$462,MATCH(E$2,'Justerad allokering'!$B$2:$AF$2,0),FALSE))</f>
        <v>0</v>
      </c>
      <c r="F377" s="28">
        <f>IF(ISERROR(1/VLOOKUP($B377,'Justerad allokering'!$B$2:$AG$462,MATCH(F$2,'Justerad allokering'!$B$2:$AF$2,0),FALSE)),VLOOKUP($B377,'Allokerad kvv'!$B$2:$AV$468,MATCH(F$2,'Allokerad kvv'!$B$2:$AV$2,0),FALSE),VLOOKUP($B377,'Justerad allokering'!$B$2:$AG$462,MATCH(F$2,'Justerad allokering'!$B$2:$AF$2,0),FALSE))</f>
        <v>0</v>
      </c>
      <c r="G377" s="28">
        <f>IF(ISERROR(1/VLOOKUP($B377,'Justerad allokering'!$B$2:$AG$462,MATCH(G$2,'Justerad allokering'!$B$2:$AF$2,0),FALSE)),VLOOKUP($B377,'Allokerad kvv'!$B$2:$AV$468,MATCH(G$2,'Allokerad kvv'!$B$2:$AV$2,0),FALSE),VLOOKUP($B377,'Justerad allokering'!$B$2:$AG$462,MATCH(G$2,'Justerad allokering'!$B$2:$AF$2,0),FALSE))</f>
        <v>0</v>
      </c>
      <c r="H377" s="28">
        <f>IF(ISERROR(1/VLOOKUP($B377,'Justerad allokering'!$B$2:$AG$462,MATCH(H$2,'Justerad allokering'!$B$2:$AF$2,0),FALSE)),VLOOKUP($B377,'Allokerad kvv'!$B$2:$AV$468,MATCH(H$2,'Allokerad kvv'!$B$2:$AV$2,0),FALSE),VLOOKUP($B377,'Justerad allokering'!$B$2:$AG$462,MATCH(H$2,'Justerad allokering'!$B$2:$AF$2,0),FALSE))</f>
        <v>0</v>
      </c>
      <c r="I377" s="28">
        <f>IF(ISERROR(1/VLOOKUP($B377,'Justerad allokering'!$B$2:$AG$462,MATCH(I$2,'Justerad allokering'!$B$2:$AF$2,0),FALSE)),VLOOKUP($B377,'Allokerad kvv'!$B$2:$AV$468,MATCH(I$2,'Allokerad kvv'!$B$2:$AV$2,0),FALSE),VLOOKUP($B377,'Justerad allokering'!$B$2:$AG$462,MATCH(I$2,'Justerad allokering'!$B$2:$AF$2,0),FALSE))</f>
        <v>0</v>
      </c>
      <c r="J377" s="28">
        <f>IF(ISERROR(1/VLOOKUP($B377,'Justerad allokering'!$B$2:$AG$462,MATCH(J$2,'Justerad allokering'!$B$2:$AF$2,0),FALSE)),VLOOKUP($B377,'Allokerad kvv'!$B$2:$AV$468,MATCH(J$2,'Allokerad kvv'!$B$2:$AV$2,0),FALSE),VLOOKUP($B377,'Justerad allokering'!$B$2:$AG$462,MATCH(J$2,'Justerad allokering'!$B$2:$AF$2,0),FALSE))</f>
        <v>0</v>
      </c>
      <c r="K377" s="28">
        <f>IF(ISERROR(1/VLOOKUP($B377,'Justerad allokering'!$B$2:$AG$462,MATCH(K$2,'Justerad allokering'!$B$2:$AF$2,0),FALSE)),VLOOKUP($B377,'Allokerad kvv'!$B$2:$AV$468,MATCH(K$2,'Allokerad kvv'!$B$2:$AV$2,0),FALSE),VLOOKUP($B377,'Justerad allokering'!$B$2:$AG$462,MATCH(K$2,'Justerad allokering'!$B$2:$AF$2,0),FALSE))</f>
        <v>0</v>
      </c>
      <c r="L377" s="28">
        <f>IF(ISERROR(1/VLOOKUP($B377,'Justerad allokering'!$B$2:$AG$462,MATCH(L$2,'Justerad allokering'!$B$2:$AF$2,0),FALSE)),VLOOKUP($B377,'Allokerad kvv'!$B$2:$AV$468,MATCH(L$2,'Allokerad kvv'!$B$2:$AV$2,0),FALSE),VLOOKUP($B377,'Justerad allokering'!$B$2:$AG$462,MATCH(L$2,'Justerad allokering'!$B$2:$AF$2,0),FALSE))</f>
        <v>0</v>
      </c>
      <c r="M377" s="28">
        <f>IF(ISERROR(1/VLOOKUP($B377,'Justerad allokering'!$B$2:$AG$462,MATCH(M$2,'Justerad allokering'!$B$2:$AF$2,0),FALSE)),VLOOKUP($B377,'Allokerad kvv'!$B$2:$AV$468,MATCH(M$2,'Allokerad kvv'!$B$2:$AV$2,0),FALSE),VLOOKUP($B377,'Justerad allokering'!$B$2:$AG$462,MATCH(M$2,'Justerad allokering'!$B$2:$AF$2,0),FALSE))</f>
        <v>0</v>
      </c>
      <c r="N377" s="28">
        <f>IF(ISERROR(1/VLOOKUP($B377,'Justerad allokering'!$B$2:$AG$462,MATCH(N$2,'Justerad allokering'!$B$2:$AF$2,0),FALSE)),VLOOKUP($B377,'Allokerad kvv'!$B$2:$AV$468,MATCH(N$2,'Allokerad kvv'!$B$2:$AV$2,0),FALSE),VLOOKUP($B377,'Justerad allokering'!$B$2:$AG$462,MATCH(N$2,'Justerad allokering'!$B$2:$AF$2,0),FALSE))</f>
        <v>0</v>
      </c>
      <c r="O377" s="28">
        <f>IF(ISERROR(1/VLOOKUP($B377,'Justerad allokering'!$B$2:$AG$462,MATCH(O$2,'Justerad allokering'!$B$2:$AF$2,0),FALSE)),VLOOKUP($B377,'Allokerad kvv'!$B$2:$AV$468,MATCH(O$2,'Allokerad kvv'!$B$2:$AV$2,0),FALSE),VLOOKUP($B377,'Justerad allokering'!$B$2:$AG$462,MATCH(O$2,'Justerad allokering'!$B$2:$AF$2,0),FALSE))</f>
        <v>0</v>
      </c>
      <c r="P377" s="28">
        <f>IF(ISERROR(1/VLOOKUP($B377,'Justerad allokering'!$B$2:$AG$462,MATCH(P$2,'Justerad allokering'!$B$2:$AF$2,0),FALSE)),VLOOKUP($B377,'Allokerad kvv'!$B$2:$AV$468,MATCH(P$2,'Allokerad kvv'!$B$2:$AV$2,0),FALSE),VLOOKUP($B377,'Justerad allokering'!$B$2:$AG$462,MATCH(P$2,'Justerad allokering'!$B$2:$AF$2,0),FALSE))</f>
        <v>0</v>
      </c>
      <c r="Q377" s="28">
        <f>IF(ISERROR(1/VLOOKUP($B377,'Justerad allokering'!$B$2:$AG$462,MATCH(Q$2,'Justerad allokering'!$B$2:$AF$2,0),FALSE)),VLOOKUP($B377,'Allokerad kvv'!$B$2:$AV$468,MATCH(Q$2,'Allokerad kvv'!$B$2:$AV$2,0),FALSE),VLOOKUP($B377,'Justerad allokering'!$B$2:$AG$462,MATCH(Q$2,'Justerad allokering'!$B$2:$AF$2,0),FALSE))</f>
        <v>0</v>
      </c>
      <c r="R377" s="28">
        <f>IF(ISERROR(1/VLOOKUP($B377,'Justerad allokering'!$B$2:$AG$462,MATCH(R$2,'Justerad allokering'!$B$2:$AF$2,0),FALSE)),VLOOKUP($B377,'Allokerad kvv'!$B$2:$AV$468,MATCH(R$2,'Allokerad kvv'!$B$2:$AV$2,0),FALSE),VLOOKUP($B377,'Justerad allokering'!$B$2:$AG$462,MATCH(R$2,'Justerad allokering'!$B$2:$AF$2,0),FALSE))</f>
        <v>0</v>
      </c>
      <c r="S377" s="28">
        <f>IF(ISERROR(1/VLOOKUP($B377,'Justerad allokering'!$B$2:$AG$462,MATCH(S$2,'Justerad allokering'!$B$2:$AF$2,0),FALSE)),VLOOKUP($B377,'Allokerad kvv'!$B$2:$AV$468,MATCH(S$2,'Allokerad kvv'!$B$2:$AV$2,0),FALSE),VLOOKUP($B377,'Justerad allokering'!$B$2:$AG$462,MATCH(S$2,'Justerad allokering'!$B$2:$AF$2,0),FALSE))</f>
        <v>0</v>
      </c>
      <c r="T377" s="28">
        <f>IF(ISERROR(1/VLOOKUP($B377,'Justerad allokering'!$B$2:$AG$462,MATCH(T$2,'Justerad allokering'!$B$2:$AF$2,0),FALSE)),VLOOKUP($B377,'Allokerad kvv'!$B$2:$AV$468,MATCH(T$2,'Allokerad kvv'!$B$2:$AV$2,0),FALSE),VLOOKUP($B377,'Justerad allokering'!$B$2:$AG$462,MATCH(T$2,'Justerad allokering'!$B$2:$AF$2,0),FALSE))</f>
        <v>0</v>
      </c>
      <c r="U377" s="28">
        <f>IF(ISERROR(1/VLOOKUP($B377,'Justerad allokering'!$B$2:$AG$462,MATCH(U$2,'Justerad allokering'!$B$2:$AF$2,0),FALSE)),VLOOKUP($B377,'Allokerad kvv'!$B$2:$AV$468,MATCH(U$2,'Allokerad kvv'!$B$2:$AV$2,0),FALSE),VLOOKUP($B377,'Justerad allokering'!$B$2:$AG$462,MATCH(U$2,'Justerad allokering'!$B$2:$AF$2,0),FALSE))</f>
        <v>0</v>
      </c>
      <c r="V377" s="28">
        <f>IF(ISERROR(1/VLOOKUP($B377,'Justerad allokering'!$B$2:$AG$462,MATCH(V$2,'Justerad allokering'!$B$2:$AF$2,0),FALSE)),VLOOKUP($B377,'Allokerad kvv'!$B$2:$AV$468,MATCH(V$2,'Allokerad kvv'!$B$2:$AV$2,0),FALSE),VLOOKUP($B377,'Justerad allokering'!$B$2:$AG$462,MATCH(V$2,'Justerad allokering'!$B$2:$AF$2,0),FALSE))</f>
        <v>0</v>
      </c>
      <c r="W377" s="28">
        <f>IF(ISERROR(1/VLOOKUP($B377,'Justerad allokering'!$B$2:$AG$462,MATCH(W$2,'Justerad allokering'!$B$2:$AF$2,0),FALSE)),VLOOKUP($B377,'Allokerad kvv'!$B$2:$AV$468,MATCH(W$2,'Allokerad kvv'!$B$2:$AV$2,0),FALSE),VLOOKUP($B377,'Justerad allokering'!$B$2:$AG$462,MATCH(W$2,'Justerad allokering'!$B$2:$AF$2,0),FALSE))</f>
        <v>0</v>
      </c>
      <c r="X377" s="28">
        <f>IF(ISERROR(1/VLOOKUP($B377,'Justerad allokering'!$B$2:$AG$462,MATCH(X$2,'Justerad allokering'!$B$2:$AF$2,0),FALSE)),VLOOKUP($B377,'Allokerad kvv'!$B$2:$AV$468,MATCH(X$2,'Allokerad kvv'!$B$2:$AV$2,0),FALSE),VLOOKUP($B377,'Justerad allokering'!$B$2:$AG$462,MATCH(X$2,'Justerad allokering'!$B$2:$AF$2,0),FALSE))</f>
        <v>0</v>
      </c>
      <c r="Y377" s="28">
        <f>IF(ISERROR(1/VLOOKUP($B377,'Justerad allokering'!$B$2:$AG$462,MATCH(Y$2,'Justerad allokering'!$B$2:$AF$2,0),FALSE)),VLOOKUP($B377,'Allokerad kvv'!$B$2:$AV$468,MATCH(Y$2,'Allokerad kvv'!$B$2:$AV$2,0),FALSE),VLOOKUP($B377,'Justerad allokering'!$B$2:$AG$462,MATCH(Y$2,'Justerad allokering'!$B$2:$AF$2,0),FALSE))</f>
        <v>0</v>
      </c>
      <c r="Z377" s="28">
        <f>IF(ISERROR(1/VLOOKUP($B377,'Justerad allokering'!$B$2:$AG$462,MATCH(Z$2,'Justerad allokering'!$B$2:$AF$2,0),FALSE)),VLOOKUP($B377,'Allokerad kvv'!$B$2:$AV$468,MATCH(Z$2,'Allokerad kvv'!$B$2:$AV$2,0),FALSE),VLOOKUP($B377,'Justerad allokering'!$B$2:$AG$462,MATCH(Z$2,'Justerad allokering'!$B$2:$AF$2,0),FALSE))</f>
        <v>0</v>
      </c>
      <c r="AA377" s="28"/>
      <c r="AB377" s="28"/>
      <c r="AE377">
        <f t="shared" si="15"/>
        <v>0</v>
      </c>
      <c r="AG377">
        <f t="shared" si="16"/>
        <v>0</v>
      </c>
      <c r="AH377">
        <f t="shared" si="17"/>
        <v>0</v>
      </c>
      <c r="AI377" s="55" t="str">
        <f>IF(AH377=0,"",AH377/VLOOKUP(B377,Kraftvärmeprod!$B$1:$BC$480,MATCH("Summa tillförd energi exklusive rökgaskondensering",Kraftvärmeprod!$B$1:$BC$1,0),FALSE))</f>
        <v/>
      </c>
    </row>
    <row r="378" spans="1:35" x14ac:dyDescent="0.35">
      <c r="A378" s="28" t="s">
        <v>505</v>
      </c>
      <c r="B378" s="28" t="s">
        <v>510</v>
      </c>
      <c r="C378" s="28">
        <f>IF(ISERROR(1/VLOOKUP($B378,'Justerad allokering'!$B$2:$AG$462,MATCH(C$2,'Justerad allokering'!$B$2:$AF$2,0),FALSE)),VLOOKUP($B378,'Allokerad kvv'!$B$2:$AV$468,MATCH(C$2,'Allokerad kvv'!$B$2:$AV$2,0),FALSE),VLOOKUP($B378,'Justerad allokering'!$B$2:$AG$462,MATCH(C$2,'Justerad allokering'!$B$2:$AF$2,0),FALSE))</f>
        <v>239.5</v>
      </c>
      <c r="D378" s="28">
        <f>IF(ISERROR(1/VLOOKUP($B378,'Justerad allokering'!$B$2:$AG$462,MATCH(D$2,'Justerad allokering'!$B$2:$AF$2,0),FALSE)),VLOOKUP($B378,'Allokerad kvv'!$B$2:$AV$468,MATCH(D$2,'Allokerad kvv'!$B$2:$AV$2,0),FALSE),VLOOKUP($B378,'Justerad allokering'!$B$2:$AG$462,MATCH(D$2,'Justerad allokering'!$B$2:$AF$2,0),FALSE))</f>
        <v>0</v>
      </c>
      <c r="E378" s="28">
        <f>IF(ISERROR(1/VLOOKUP($B378,'Justerad allokering'!$B$2:$AG$462,MATCH(E$2,'Justerad allokering'!$B$2:$AF$2,0),FALSE)),VLOOKUP($B378,'Allokerad kvv'!$B$2:$AV$468,MATCH(E$2,'Allokerad kvv'!$B$2:$AV$2,0),FALSE),VLOOKUP($B378,'Justerad allokering'!$B$2:$AG$462,MATCH(E$2,'Justerad allokering'!$B$2:$AF$2,0),FALSE))</f>
        <v>86</v>
      </c>
      <c r="F378" s="28">
        <f>IF(ISERROR(1/VLOOKUP($B378,'Justerad allokering'!$B$2:$AG$462,MATCH(F$2,'Justerad allokering'!$B$2:$AF$2,0),FALSE)),VLOOKUP($B378,'Allokerad kvv'!$B$2:$AV$468,MATCH(F$2,'Allokerad kvv'!$B$2:$AV$2,0),FALSE),VLOOKUP($B378,'Justerad allokering'!$B$2:$AG$462,MATCH(F$2,'Justerad allokering'!$B$2:$AF$2,0),FALSE))</f>
        <v>0</v>
      </c>
      <c r="G378" s="28">
        <f>IF(ISERROR(1/VLOOKUP($B378,'Justerad allokering'!$B$2:$AG$462,MATCH(G$2,'Justerad allokering'!$B$2:$AF$2,0),FALSE)),VLOOKUP($B378,'Allokerad kvv'!$B$2:$AV$468,MATCH(G$2,'Allokerad kvv'!$B$2:$AV$2,0),FALSE),VLOOKUP($B378,'Justerad allokering'!$B$2:$AG$462,MATCH(G$2,'Justerad allokering'!$B$2:$AF$2,0),FALSE))</f>
        <v>10.3</v>
      </c>
      <c r="H378" s="28">
        <f>IF(ISERROR(1/VLOOKUP($B378,'Justerad allokering'!$B$2:$AG$462,MATCH(H$2,'Justerad allokering'!$B$2:$AF$2,0),FALSE)),VLOOKUP($B378,'Allokerad kvv'!$B$2:$AV$468,MATCH(H$2,'Allokerad kvv'!$B$2:$AV$2,0),FALSE),VLOOKUP($B378,'Justerad allokering'!$B$2:$AG$462,MATCH(H$2,'Justerad allokering'!$B$2:$AF$2,0),FALSE))</f>
        <v>0</v>
      </c>
      <c r="I378" s="28">
        <f>IF(ISERROR(1/VLOOKUP($B378,'Justerad allokering'!$B$2:$AG$462,MATCH(I$2,'Justerad allokering'!$B$2:$AF$2,0),FALSE)),VLOOKUP($B378,'Allokerad kvv'!$B$2:$AV$468,MATCH(I$2,'Allokerad kvv'!$B$2:$AV$2,0),FALSE),VLOOKUP($B378,'Justerad allokering'!$B$2:$AG$462,MATCH(I$2,'Justerad allokering'!$B$2:$AF$2,0),FALSE))</f>
        <v>0</v>
      </c>
      <c r="J378" s="28">
        <f>IF(ISERROR(1/VLOOKUP($B378,'Justerad allokering'!$B$2:$AG$462,MATCH(J$2,'Justerad allokering'!$B$2:$AF$2,0),FALSE)),VLOOKUP($B378,'Allokerad kvv'!$B$2:$AV$468,MATCH(J$2,'Allokerad kvv'!$B$2:$AV$2,0),FALSE),VLOOKUP($B378,'Justerad allokering'!$B$2:$AG$462,MATCH(J$2,'Justerad allokering'!$B$2:$AF$2,0),FALSE))</f>
        <v>72.599999999999994</v>
      </c>
      <c r="K378" s="28">
        <f>IF(ISERROR(1/VLOOKUP($B378,'Justerad allokering'!$B$2:$AG$462,MATCH(K$2,'Justerad allokering'!$B$2:$AF$2,0),FALSE)),VLOOKUP($B378,'Allokerad kvv'!$B$2:$AV$468,MATCH(K$2,'Allokerad kvv'!$B$2:$AV$2,0),FALSE),VLOOKUP($B378,'Justerad allokering'!$B$2:$AG$462,MATCH(K$2,'Justerad allokering'!$B$2:$AF$2,0),FALSE))</f>
        <v>22.6</v>
      </c>
      <c r="L378" s="28">
        <f>IF(ISERROR(1/VLOOKUP($B378,'Justerad allokering'!$B$2:$AG$462,MATCH(L$2,'Justerad allokering'!$B$2:$AF$2,0),FALSE)),VLOOKUP($B378,'Allokerad kvv'!$B$2:$AV$468,MATCH(L$2,'Allokerad kvv'!$B$2:$AV$2,0),FALSE),VLOOKUP($B378,'Justerad allokering'!$B$2:$AG$462,MATCH(L$2,'Justerad allokering'!$B$2:$AF$2,0),FALSE))</f>
        <v>0</v>
      </c>
      <c r="M378" s="28">
        <f>IF(ISERROR(1/VLOOKUP($B378,'Justerad allokering'!$B$2:$AG$462,MATCH(M$2,'Justerad allokering'!$B$2:$AF$2,0),FALSE)),VLOOKUP($B378,'Allokerad kvv'!$B$2:$AV$468,MATCH(M$2,'Allokerad kvv'!$B$2:$AV$2,0),FALSE),VLOOKUP($B378,'Justerad allokering'!$B$2:$AG$462,MATCH(M$2,'Justerad allokering'!$B$2:$AF$2,0),FALSE))</f>
        <v>0.3</v>
      </c>
      <c r="N378" s="28">
        <f>IF(ISERROR(1/VLOOKUP($B378,'Justerad allokering'!$B$2:$AG$462,MATCH(N$2,'Justerad allokering'!$B$2:$AF$2,0),FALSE)),VLOOKUP($B378,'Allokerad kvv'!$B$2:$AV$468,MATCH(N$2,'Allokerad kvv'!$B$2:$AV$2,0),FALSE),VLOOKUP($B378,'Justerad allokering'!$B$2:$AG$462,MATCH(N$2,'Justerad allokering'!$B$2:$AF$2,0),FALSE))</f>
        <v>178.79400000000001</v>
      </c>
      <c r="O378" s="28">
        <f>IF(ISERROR(1/VLOOKUP($B378,'Justerad allokering'!$B$2:$AG$462,MATCH(O$2,'Justerad allokering'!$B$2:$AF$2,0),FALSE)),VLOOKUP($B378,'Allokerad kvv'!$B$2:$AV$468,MATCH(O$2,'Allokerad kvv'!$B$2:$AV$2,0),FALSE),VLOOKUP($B378,'Justerad allokering'!$B$2:$AG$462,MATCH(O$2,'Justerad allokering'!$B$2:$AF$2,0),FALSE))</f>
        <v>43</v>
      </c>
      <c r="P378" s="28">
        <f>IF(ISERROR(1/VLOOKUP($B378,'Justerad allokering'!$B$2:$AG$462,MATCH(P$2,'Justerad allokering'!$B$2:$AF$2,0),FALSE)),VLOOKUP($B378,'Allokerad kvv'!$B$2:$AV$468,MATCH(P$2,'Allokerad kvv'!$B$2:$AV$2,0),FALSE),VLOOKUP($B378,'Justerad allokering'!$B$2:$AG$462,MATCH(P$2,'Justerad allokering'!$B$2:$AF$2,0),FALSE))</f>
        <v>20.9</v>
      </c>
      <c r="Q378" s="28">
        <f>IF(ISERROR(1/VLOOKUP($B378,'Justerad allokering'!$B$2:$AG$462,MATCH(Q$2,'Justerad allokering'!$B$2:$AF$2,0),FALSE)),VLOOKUP($B378,'Allokerad kvv'!$B$2:$AV$468,MATCH(Q$2,'Allokerad kvv'!$B$2:$AV$2,0),FALSE),VLOOKUP($B378,'Justerad allokering'!$B$2:$AG$462,MATCH(Q$2,'Justerad allokering'!$B$2:$AF$2,0),FALSE))</f>
        <v>0</v>
      </c>
      <c r="R378" s="28">
        <f>IF(ISERROR(1/VLOOKUP($B378,'Justerad allokering'!$B$2:$AG$462,MATCH(R$2,'Justerad allokering'!$B$2:$AF$2,0),FALSE)),VLOOKUP($B378,'Allokerad kvv'!$B$2:$AV$468,MATCH(R$2,'Allokerad kvv'!$B$2:$AV$2,0),FALSE),VLOOKUP($B378,'Justerad allokering'!$B$2:$AG$462,MATCH(R$2,'Justerad allokering'!$B$2:$AF$2,0),FALSE))</f>
        <v>0</v>
      </c>
      <c r="S378" s="28">
        <f>IF(ISERROR(1/VLOOKUP($B378,'Justerad allokering'!$B$2:$AG$462,MATCH(S$2,'Justerad allokering'!$B$2:$AF$2,0),FALSE)),VLOOKUP($B378,'Allokerad kvv'!$B$2:$AV$468,MATCH(S$2,'Allokerad kvv'!$B$2:$AV$2,0),FALSE),VLOOKUP($B378,'Justerad allokering'!$B$2:$AG$462,MATCH(S$2,'Justerad allokering'!$B$2:$AF$2,0),FALSE))</f>
        <v>22.2</v>
      </c>
      <c r="T378" s="28">
        <f>IF(ISERROR(1/VLOOKUP($B378,'Justerad allokering'!$B$2:$AG$462,MATCH(T$2,'Justerad allokering'!$B$2:$AF$2,0),FALSE)),VLOOKUP($B378,'Allokerad kvv'!$B$2:$AV$468,MATCH(T$2,'Allokerad kvv'!$B$2:$AV$2,0),FALSE),VLOOKUP($B378,'Justerad allokering'!$B$2:$AG$462,MATCH(T$2,'Justerad allokering'!$B$2:$AF$2,0),FALSE))</f>
        <v>0</v>
      </c>
      <c r="U378" s="28">
        <f>IF(ISERROR(1/VLOOKUP($B378,'Justerad allokering'!$B$2:$AG$462,MATCH(U$2,'Justerad allokering'!$B$2:$AF$2,0),FALSE)),VLOOKUP($B378,'Allokerad kvv'!$B$2:$AV$468,MATCH(U$2,'Allokerad kvv'!$B$2:$AV$2,0),FALSE),VLOOKUP($B378,'Justerad allokering'!$B$2:$AG$462,MATCH(U$2,'Justerad allokering'!$B$2:$AF$2,0),FALSE))</f>
        <v>0</v>
      </c>
      <c r="V378" s="28">
        <f>IF(ISERROR(1/VLOOKUP($B378,'Justerad allokering'!$B$2:$AG$462,MATCH(V$2,'Justerad allokering'!$B$2:$AF$2,0),FALSE)),VLOOKUP($B378,'Allokerad kvv'!$B$2:$AV$468,MATCH(V$2,'Allokerad kvv'!$B$2:$AV$2,0),FALSE),VLOOKUP($B378,'Justerad allokering'!$B$2:$AG$462,MATCH(V$2,'Justerad allokering'!$B$2:$AF$2,0),FALSE))</f>
        <v>0</v>
      </c>
      <c r="W378" s="28">
        <f>IF(ISERROR(1/VLOOKUP($B378,'Justerad allokering'!$B$2:$AG$462,MATCH(W$2,'Justerad allokering'!$B$2:$AF$2,0),FALSE)),VLOOKUP($B378,'Allokerad kvv'!$B$2:$AV$468,MATCH(W$2,'Allokerad kvv'!$B$2:$AV$2,0),FALSE),VLOOKUP($B378,'Justerad allokering'!$B$2:$AG$462,MATCH(W$2,'Justerad allokering'!$B$2:$AF$2,0),FALSE))</f>
        <v>0</v>
      </c>
      <c r="X378" s="28">
        <f>IF(ISERROR(1/VLOOKUP($B378,'Justerad allokering'!$B$2:$AG$462,MATCH(X$2,'Justerad allokering'!$B$2:$AF$2,0),FALSE)),VLOOKUP($B378,'Allokerad kvv'!$B$2:$AV$468,MATCH(X$2,'Allokerad kvv'!$B$2:$AV$2,0),FALSE),VLOOKUP($B378,'Justerad allokering'!$B$2:$AG$462,MATCH(X$2,'Justerad allokering'!$B$2:$AF$2,0),FALSE))</f>
        <v>0</v>
      </c>
      <c r="Y378" s="28">
        <f>IF(ISERROR(1/VLOOKUP($B378,'Justerad allokering'!$B$2:$AG$462,MATCH(Y$2,'Justerad allokering'!$B$2:$AF$2,0),FALSE)),VLOOKUP($B378,'Allokerad kvv'!$B$2:$AV$468,MATCH(Y$2,'Allokerad kvv'!$B$2:$AV$2,0),FALSE),VLOOKUP($B378,'Justerad allokering'!$B$2:$AG$462,MATCH(Y$2,'Justerad allokering'!$B$2:$AF$2,0),FALSE))</f>
        <v>0</v>
      </c>
      <c r="Z378" s="28">
        <f>IF(ISERROR(1/VLOOKUP($B378,'Justerad allokering'!$B$2:$AG$462,MATCH(Z$2,'Justerad allokering'!$B$2:$AF$2,0),FALSE)),VLOOKUP($B378,'Allokerad kvv'!$B$2:$AV$468,MATCH(Z$2,'Allokerad kvv'!$B$2:$AV$2,0),FALSE),VLOOKUP($B378,'Justerad allokering'!$B$2:$AG$462,MATCH(Z$2,'Justerad allokering'!$B$2:$AF$2,0),FALSE))</f>
        <v>0</v>
      </c>
      <c r="AA378" s="28"/>
      <c r="AB378" s="28"/>
      <c r="AE378">
        <f t="shared" si="15"/>
        <v>696.19400000000007</v>
      </c>
      <c r="AG378">
        <f t="shared" si="16"/>
        <v>673.59400000000005</v>
      </c>
      <c r="AH378">
        <f t="shared" si="17"/>
        <v>494.80000000000007</v>
      </c>
      <c r="AI378" s="55">
        <f>IF(AH378=0,"",AH378/VLOOKUP(B378,Kraftvärmeprod!$B$1:$BC$480,MATCH("Summa tillförd energi exklusive rökgaskondensering",Kraftvärmeprod!$B$1:$BC$1,0),FALSE))</f>
        <v>0.51080927343884686</v>
      </c>
    </row>
    <row r="379" spans="1:35" x14ac:dyDescent="0.35">
      <c r="A379" s="28" t="s">
        <v>511</v>
      </c>
      <c r="B379" s="28" t="s">
        <v>512</v>
      </c>
      <c r="C379" s="28">
        <f>IF(ISERROR(1/VLOOKUP($B379,'Justerad allokering'!$B$2:$AG$462,MATCH(C$2,'Justerad allokering'!$B$2:$AF$2,0),FALSE)),VLOOKUP($B379,'Allokerad kvv'!$B$2:$AV$468,MATCH(C$2,'Allokerad kvv'!$B$2:$AV$2,0),FALSE),VLOOKUP($B379,'Justerad allokering'!$B$2:$AG$462,MATCH(C$2,'Justerad allokering'!$B$2:$AF$2,0),FALSE))</f>
        <v>0</v>
      </c>
      <c r="D379" s="28">
        <f>IF(ISERROR(1/VLOOKUP($B379,'Justerad allokering'!$B$2:$AG$462,MATCH(D$2,'Justerad allokering'!$B$2:$AF$2,0),FALSE)),VLOOKUP($B379,'Allokerad kvv'!$B$2:$AV$468,MATCH(D$2,'Allokerad kvv'!$B$2:$AV$2,0),FALSE),VLOOKUP($B379,'Justerad allokering'!$B$2:$AG$462,MATCH(D$2,'Justerad allokering'!$B$2:$AF$2,0),FALSE))</f>
        <v>0</v>
      </c>
      <c r="E379" s="28">
        <f>IF(ISERROR(1/VLOOKUP($B379,'Justerad allokering'!$B$2:$AG$462,MATCH(E$2,'Justerad allokering'!$B$2:$AF$2,0),FALSE)),VLOOKUP($B379,'Allokerad kvv'!$B$2:$AV$468,MATCH(E$2,'Allokerad kvv'!$B$2:$AV$2,0),FALSE),VLOOKUP($B379,'Justerad allokering'!$B$2:$AG$462,MATCH(E$2,'Justerad allokering'!$B$2:$AF$2,0),FALSE))</f>
        <v>0</v>
      </c>
      <c r="F379" s="28">
        <f>IF(ISERROR(1/VLOOKUP($B379,'Justerad allokering'!$B$2:$AG$462,MATCH(F$2,'Justerad allokering'!$B$2:$AF$2,0),FALSE)),VLOOKUP($B379,'Allokerad kvv'!$B$2:$AV$468,MATCH(F$2,'Allokerad kvv'!$B$2:$AV$2,0),FALSE),VLOOKUP($B379,'Justerad allokering'!$B$2:$AG$462,MATCH(F$2,'Justerad allokering'!$B$2:$AF$2,0),FALSE))</f>
        <v>0</v>
      </c>
      <c r="G379" s="28">
        <f>IF(ISERROR(1/VLOOKUP($B379,'Justerad allokering'!$B$2:$AG$462,MATCH(G$2,'Justerad allokering'!$B$2:$AF$2,0),FALSE)),VLOOKUP($B379,'Allokerad kvv'!$B$2:$AV$468,MATCH(G$2,'Allokerad kvv'!$B$2:$AV$2,0),FALSE),VLOOKUP($B379,'Justerad allokering'!$B$2:$AG$462,MATCH(G$2,'Justerad allokering'!$B$2:$AF$2,0),FALSE))</f>
        <v>0</v>
      </c>
      <c r="H379" s="28">
        <f>IF(ISERROR(1/VLOOKUP($B379,'Justerad allokering'!$B$2:$AG$462,MATCH(H$2,'Justerad allokering'!$B$2:$AF$2,0),FALSE)),VLOOKUP($B379,'Allokerad kvv'!$B$2:$AV$468,MATCH(H$2,'Allokerad kvv'!$B$2:$AV$2,0),FALSE),VLOOKUP($B379,'Justerad allokering'!$B$2:$AG$462,MATCH(H$2,'Justerad allokering'!$B$2:$AF$2,0),FALSE))</f>
        <v>0</v>
      </c>
      <c r="I379" s="28">
        <f>IF(ISERROR(1/VLOOKUP($B379,'Justerad allokering'!$B$2:$AG$462,MATCH(I$2,'Justerad allokering'!$B$2:$AF$2,0),FALSE)),VLOOKUP($B379,'Allokerad kvv'!$B$2:$AV$468,MATCH(I$2,'Allokerad kvv'!$B$2:$AV$2,0),FALSE),VLOOKUP($B379,'Justerad allokering'!$B$2:$AG$462,MATCH(I$2,'Justerad allokering'!$B$2:$AF$2,0),FALSE))</f>
        <v>0</v>
      </c>
      <c r="J379" s="28">
        <f>IF(ISERROR(1/VLOOKUP($B379,'Justerad allokering'!$B$2:$AG$462,MATCH(J$2,'Justerad allokering'!$B$2:$AF$2,0),FALSE)),VLOOKUP($B379,'Allokerad kvv'!$B$2:$AV$468,MATCH(J$2,'Allokerad kvv'!$B$2:$AV$2,0),FALSE),VLOOKUP($B379,'Justerad allokering'!$B$2:$AG$462,MATCH(J$2,'Justerad allokering'!$B$2:$AF$2,0),FALSE))</f>
        <v>0</v>
      </c>
      <c r="K379" s="28">
        <f>IF(ISERROR(1/VLOOKUP($B379,'Justerad allokering'!$B$2:$AG$462,MATCH(K$2,'Justerad allokering'!$B$2:$AF$2,0),FALSE)),VLOOKUP($B379,'Allokerad kvv'!$B$2:$AV$468,MATCH(K$2,'Allokerad kvv'!$B$2:$AV$2,0),FALSE),VLOOKUP($B379,'Justerad allokering'!$B$2:$AG$462,MATCH(K$2,'Justerad allokering'!$B$2:$AF$2,0),FALSE))</f>
        <v>0</v>
      </c>
      <c r="L379" s="28">
        <f>IF(ISERROR(1/VLOOKUP($B379,'Justerad allokering'!$B$2:$AG$462,MATCH(L$2,'Justerad allokering'!$B$2:$AF$2,0),FALSE)),VLOOKUP($B379,'Allokerad kvv'!$B$2:$AV$468,MATCH(L$2,'Allokerad kvv'!$B$2:$AV$2,0),FALSE),VLOOKUP($B379,'Justerad allokering'!$B$2:$AG$462,MATCH(L$2,'Justerad allokering'!$B$2:$AF$2,0),FALSE))</f>
        <v>0</v>
      </c>
      <c r="M379" s="28">
        <f>IF(ISERROR(1/VLOOKUP($B379,'Justerad allokering'!$B$2:$AG$462,MATCH(M$2,'Justerad allokering'!$B$2:$AF$2,0),FALSE)),VLOOKUP($B379,'Allokerad kvv'!$B$2:$AV$468,MATCH(M$2,'Allokerad kvv'!$B$2:$AV$2,0),FALSE),VLOOKUP($B379,'Justerad allokering'!$B$2:$AG$462,MATCH(M$2,'Justerad allokering'!$B$2:$AF$2,0),FALSE))</f>
        <v>0</v>
      </c>
      <c r="N379" s="28">
        <f>IF(ISERROR(1/VLOOKUP($B379,'Justerad allokering'!$B$2:$AG$462,MATCH(N$2,'Justerad allokering'!$B$2:$AF$2,0),FALSE)),VLOOKUP($B379,'Allokerad kvv'!$B$2:$AV$468,MATCH(N$2,'Allokerad kvv'!$B$2:$AV$2,0),FALSE),VLOOKUP($B379,'Justerad allokering'!$B$2:$AG$462,MATCH(N$2,'Justerad allokering'!$B$2:$AF$2,0),FALSE))</f>
        <v>0</v>
      </c>
      <c r="O379" s="28">
        <f>IF(ISERROR(1/VLOOKUP($B379,'Justerad allokering'!$B$2:$AG$462,MATCH(O$2,'Justerad allokering'!$B$2:$AF$2,0),FALSE)),VLOOKUP($B379,'Allokerad kvv'!$B$2:$AV$468,MATCH(O$2,'Allokerad kvv'!$B$2:$AV$2,0),FALSE),VLOOKUP($B379,'Justerad allokering'!$B$2:$AG$462,MATCH(O$2,'Justerad allokering'!$B$2:$AF$2,0),FALSE))</f>
        <v>0</v>
      </c>
      <c r="P379" s="28">
        <f>IF(ISERROR(1/VLOOKUP($B379,'Justerad allokering'!$B$2:$AG$462,MATCH(P$2,'Justerad allokering'!$B$2:$AF$2,0),FALSE)),VLOOKUP($B379,'Allokerad kvv'!$B$2:$AV$468,MATCH(P$2,'Allokerad kvv'!$B$2:$AV$2,0),FALSE),VLOOKUP($B379,'Justerad allokering'!$B$2:$AG$462,MATCH(P$2,'Justerad allokering'!$B$2:$AF$2,0),FALSE))</f>
        <v>0</v>
      </c>
      <c r="Q379" s="28">
        <f>IF(ISERROR(1/VLOOKUP($B379,'Justerad allokering'!$B$2:$AG$462,MATCH(Q$2,'Justerad allokering'!$B$2:$AF$2,0),FALSE)),VLOOKUP($B379,'Allokerad kvv'!$B$2:$AV$468,MATCH(Q$2,'Allokerad kvv'!$B$2:$AV$2,0),FALSE),VLOOKUP($B379,'Justerad allokering'!$B$2:$AG$462,MATCH(Q$2,'Justerad allokering'!$B$2:$AF$2,0),FALSE))</f>
        <v>0</v>
      </c>
      <c r="R379" s="28">
        <f>IF(ISERROR(1/VLOOKUP($B379,'Justerad allokering'!$B$2:$AG$462,MATCH(R$2,'Justerad allokering'!$B$2:$AF$2,0),FALSE)),VLOOKUP($B379,'Allokerad kvv'!$B$2:$AV$468,MATCH(R$2,'Allokerad kvv'!$B$2:$AV$2,0),FALSE),VLOOKUP($B379,'Justerad allokering'!$B$2:$AG$462,MATCH(R$2,'Justerad allokering'!$B$2:$AF$2,0),FALSE))</f>
        <v>0</v>
      </c>
      <c r="S379" s="28">
        <f>IF(ISERROR(1/VLOOKUP($B379,'Justerad allokering'!$B$2:$AG$462,MATCH(S$2,'Justerad allokering'!$B$2:$AF$2,0),FALSE)),VLOOKUP($B379,'Allokerad kvv'!$B$2:$AV$468,MATCH(S$2,'Allokerad kvv'!$B$2:$AV$2,0),FALSE),VLOOKUP($B379,'Justerad allokering'!$B$2:$AG$462,MATCH(S$2,'Justerad allokering'!$B$2:$AF$2,0),FALSE))</f>
        <v>0</v>
      </c>
      <c r="T379" s="28">
        <f>IF(ISERROR(1/VLOOKUP($B379,'Justerad allokering'!$B$2:$AG$462,MATCH(T$2,'Justerad allokering'!$B$2:$AF$2,0),FALSE)),VLOOKUP($B379,'Allokerad kvv'!$B$2:$AV$468,MATCH(T$2,'Allokerad kvv'!$B$2:$AV$2,0),FALSE),VLOOKUP($B379,'Justerad allokering'!$B$2:$AG$462,MATCH(T$2,'Justerad allokering'!$B$2:$AF$2,0),FALSE))</f>
        <v>0</v>
      </c>
      <c r="U379" s="28">
        <f>IF(ISERROR(1/VLOOKUP($B379,'Justerad allokering'!$B$2:$AG$462,MATCH(U$2,'Justerad allokering'!$B$2:$AF$2,0),FALSE)),VLOOKUP($B379,'Allokerad kvv'!$B$2:$AV$468,MATCH(U$2,'Allokerad kvv'!$B$2:$AV$2,0),FALSE),VLOOKUP($B379,'Justerad allokering'!$B$2:$AG$462,MATCH(U$2,'Justerad allokering'!$B$2:$AF$2,0),FALSE))</f>
        <v>0</v>
      </c>
      <c r="V379" s="28">
        <f>IF(ISERROR(1/VLOOKUP($B379,'Justerad allokering'!$B$2:$AG$462,MATCH(V$2,'Justerad allokering'!$B$2:$AF$2,0),FALSE)),VLOOKUP($B379,'Allokerad kvv'!$B$2:$AV$468,MATCH(V$2,'Allokerad kvv'!$B$2:$AV$2,0),FALSE),VLOOKUP($B379,'Justerad allokering'!$B$2:$AG$462,MATCH(V$2,'Justerad allokering'!$B$2:$AF$2,0),FALSE))</f>
        <v>0</v>
      </c>
      <c r="W379" s="28">
        <f>IF(ISERROR(1/VLOOKUP($B379,'Justerad allokering'!$B$2:$AG$462,MATCH(W$2,'Justerad allokering'!$B$2:$AF$2,0),FALSE)),VLOOKUP($B379,'Allokerad kvv'!$B$2:$AV$468,MATCH(W$2,'Allokerad kvv'!$B$2:$AV$2,0),FALSE),VLOOKUP($B379,'Justerad allokering'!$B$2:$AG$462,MATCH(W$2,'Justerad allokering'!$B$2:$AF$2,0),FALSE))</f>
        <v>0</v>
      </c>
      <c r="X379" s="28">
        <f>IF(ISERROR(1/VLOOKUP($B379,'Justerad allokering'!$B$2:$AG$462,MATCH(X$2,'Justerad allokering'!$B$2:$AF$2,0),FALSE)),VLOOKUP($B379,'Allokerad kvv'!$B$2:$AV$468,MATCH(X$2,'Allokerad kvv'!$B$2:$AV$2,0),FALSE),VLOOKUP($B379,'Justerad allokering'!$B$2:$AG$462,MATCH(X$2,'Justerad allokering'!$B$2:$AF$2,0),FALSE))</f>
        <v>0</v>
      </c>
      <c r="Y379" s="28">
        <f>IF(ISERROR(1/VLOOKUP($B379,'Justerad allokering'!$B$2:$AG$462,MATCH(Y$2,'Justerad allokering'!$B$2:$AF$2,0),FALSE)),VLOOKUP($B379,'Allokerad kvv'!$B$2:$AV$468,MATCH(Y$2,'Allokerad kvv'!$B$2:$AV$2,0),FALSE),VLOOKUP($B379,'Justerad allokering'!$B$2:$AG$462,MATCH(Y$2,'Justerad allokering'!$B$2:$AF$2,0),FALSE))</f>
        <v>0</v>
      </c>
      <c r="Z379" s="28">
        <f>IF(ISERROR(1/VLOOKUP($B379,'Justerad allokering'!$B$2:$AG$462,MATCH(Z$2,'Justerad allokering'!$B$2:$AF$2,0),FALSE)),VLOOKUP($B379,'Allokerad kvv'!$B$2:$AV$468,MATCH(Z$2,'Allokerad kvv'!$B$2:$AV$2,0),FALSE),VLOOKUP($B379,'Justerad allokering'!$B$2:$AG$462,MATCH(Z$2,'Justerad allokering'!$B$2:$AF$2,0),FALSE))</f>
        <v>0</v>
      </c>
      <c r="AA379" s="28"/>
      <c r="AB379" s="28"/>
      <c r="AE379">
        <f t="shared" si="15"/>
        <v>0</v>
      </c>
      <c r="AG379">
        <f t="shared" si="16"/>
        <v>0</v>
      </c>
      <c r="AH379">
        <f t="shared" si="17"/>
        <v>0</v>
      </c>
      <c r="AI379" s="55" t="str">
        <f>IF(AH379=0,"",AH379/VLOOKUP(B379,Kraftvärmeprod!$B$1:$BC$480,MATCH("Summa tillförd energi exklusive rökgaskondensering",Kraftvärmeprod!$B$1:$BC$1,0),FALSE))</f>
        <v/>
      </c>
    </row>
    <row r="380" spans="1:35" x14ac:dyDescent="0.35">
      <c r="A380" s="28" t="s">
        <v>511</v>
      </c>
      <c r="B380" s="28" t="s">
        <v>513</v>
      </c>
      <c r="C380" s="28">
        <f>IF(ISERROR(1/VLOOKUP($B380,'Justerad allokering'!$B$2:$AG$462,MATCH(C$2,'Justerad allokering'!$B$2:$AF$2,0),FALSE)),VLOOKUP($B380,'Allokerad kvv'!$B$2:$AV$468,MATCH(C$2,'Allokerad kvv'!$B$2:$AV$2,0),FALSE),VLOOKUP($B380,'Justerad allokering'!$B$2:$AG$462,MATCH(C$2,'Justerad allokering'!$B$2:$AF$2,0),FALSE))</f>
        <v>0</v>
      </c>
      <c r="D380" s="28">
        <f>IF(ISERROR(1/VLOOKUP($B380,'Justerad allokering'!$B$2:$AG$462,MATCH(D$2,'Justerad allokering'!$B$2:$AF$2,0),FALSE)),VLOOKUP($B380,'Allokerad kvv'!$B$2:$AV$468,MATCH(D$2,'Allokerad kvv'!$B$2:$AV$2,0),FALSE),VLOOKUP($B380,'Justerad allokering'!$B$2:$AG$462,MATCH(D$2,'Justerad allokering'!$B$2:$AF$2,0),FALSE))</f>
        <v>0</v>
      </c>
      <c r="E380" s="28">
        <f>IF(ISERROR(1/VLOOKUP($B380,'Justerad allokering'!$B$2:$AG$462,MATCH(E$2,'Justerad allokering'!$B$2:$AF$2,0),FALSE)),VLOOKUP($B380,'Allokerad kvv'!$B$2:$AV$468,MATCH(E$2,'Allokerad kvv'!$B$2:$AV$2,0),FALSE),VLOOKUP($B380,'Justerad allokering'!$B$2:$AG$462,MATCH(E$2,'Justerad allokering'!$B$2:$AF$2,0),FALSE))</f>
        <v>0</v>
      </c>
      <c r="F380" s="28">
        <f>IF(ISERROR(1/VLOOKUP($B380,'Justerad allokering'!$B$2:$AG$462,MATCH(F$2,'Justerad allokering'!$B$2:$AF$2,0),FALSE)),VLOOKUP($B380,'Allokerad kvv'!$B$2:$AV$468,MATCH(F$2,'Allokerad kvv'!$B$2:$AV$2,0),FALSE),VLOOKUP($B380,'Justerad allokering'!$B$2:$AG$462,MATCH(F$2,'Justerad allokering'!$B$2:$AF$2,0),FALSE))</f>
        <v>0</v>
      </c>
      <c r="G380" s="28">
        <f>IF(ISERROR(1/VLOOKUP($B380,'Justerad allokering'!$B$2:$AG$462,MATCH(G$2,'Justerad allokering'!$B$2:$AF$2,0),FALSE)),VLOOKUP($B380,'Allokerad kvv'!$B$2:$AV$468,MATCH(G$2,'Allokerad kvv'!$B$2:$AV$2,0),FALSE),VLOOKUP($B380,'Justerad allokering'!$B$2:$AG$462,MATCH(G$2,'Justerad allokering'!$B$2:$AF$2,0),FALSE))</f>
        <v>0</v>
      </c>
      <c r="H380" s="28">
        <f>IF(ISERROR(1/VLOOKUP($B380,'Justerad allokering'!$B$2:$AG$462,MATCH(H$2,'Justerad allokering'!$B$2:$AF$2,0),FALSE)),VLOOKUP($B380,'Allokerad kvv'!$B$2:$AV$468,MATCH(H$2,'Allokerad kvv'!$B$2:$AV$2,0),FALSE),VLOOKUP($B380,'Justerad allokering'!$B$2:$AG$462,MATCH(H$2,'Justerad allokering'!$B$2:$AF$2,0),FALSE))</f>
        <v>0</v>
      </c>
      <c r="I380" s="28">
        <f>IF(ISERROR(1/VLOOKUP($B380,'Justerad allokering'!$B$2:$AG$462,MATCH(I$2,'Justerad allokering'!$B$2:$AF$2,0),FALSE)),VLOOKUP($B380,'Allokerad kvv'!$B$2:$AV$468,MATCH(I$2,'Allokerad kvv'!$B$2:$AV$2,0),FALSE),VLOOKUP($B380,'Justerad allokering'!$B$2:$AG$462,MATCH(I$2,'Justerad allokering'!$B$2:$AF$2,0),FALSE))</f>
        <v>0</v>
      </c>
      <c r="J380" s="28">
        <f>IF(ISERROR(1/VLOOKUP($B380,'Justerad allokering'!$B$2:$AG$462,MATCH(J$2,'Justerad allokering'!$B$2:$AF$2,0),FALSE)),VLOOKUP($B380,'Allokerad kvv'!$B$2:$AV$468,MATCH(J$2,'Allokerad kvv'!$B$2:$AV$2,0),FALSE),VLOOKUP($B380,'Justerad allokering'!$B$2:$AG$462,MATCH(J$2,'Justerad allokering'!$B$2:$AF$2,0),FALSE))</f>
        <v>0</v>
      </c>
      <c r="K380" s="28">
        <f>IF(ISERROR(1/VLOOKUP($B380,'Justerad allokering'!$B$2:$AG$462,MATCH(K$2,'Justerad allokering'!$B$2:$AF$2,0),FALSE)),VLOOKUP($B380,'Allokerad kvv'!$B$2:$AV$468,MATCH(K$2,'Allokerad kvv'!$B$2:$AV$2,0),FALSE),VLOOKUP($B380,'Justerad allokering'!$B$2:$AG$462,MATCH(K$2,'Justerad allokering'!$B$2:$AF$2,0),FALSE))</f>
        <v>0</v>
      </c>
      <c r="L380" s="28">
        <f>IF(ISERROR(1/VLOOKUP($B380,'Justerad allokering'!$B$2:$AG$462,MATCH(L$2,'Justerad allokering'!$B$2:$AF$2,0),FALSE)),VLOOKUP($B380,'Allokerad kvv'!$B$2:$AV$468,MATCH(L$2,'Allokerad kvv'!$B$2:$AV$2,0),FALSE),VLOOKUP($B380,'Justerad allokering'!$B$2:$AG$462,MATCH(L$2,'Justerad allokering'!$B$2:$AF$2,0),FALSE))</f>
        <v>0</v>
      </c>
      <c r="M380" s="28">
        <f>IF(ISERROR(1/VLOOKUP($B380,'Justerad allokering'!$B$2:$AG$462,MATCH(M$2,'Justerad allokering'!$B$2:$AF$2,0),FALSE)),VLOOKUP($B380,'Allokerad kvv'!$B$2:$AV$468,MATCH(M$2,'Allokerad kvv'!$B$2:$AV$2,0),FALSE),VLOOKUP($B380,'Justerad allokering'!$B$2:$AG$462,MATCH(M$2,'Justerad allokering'!$B$2:$AF$2,0),FALSE))</f>
        <v>0</v>
      </c>
      <c r="N380" s="28">
        <f>IF(ISERROR(1/VLOOKUP($B380,'Justerad allokering'!$B$2:$AG$462,MATCH(N$2,'Justerad allokering'!$B$2:$AF$2,0),FALSE)),VLOOKUP($B380,'Allokerad kvv'!$B$2:$AV$468,MATCH(N$2,'Allokerad kvv'!$B$2:$AV$2,0),FALSE),VLOOKUP($B380,'Justerad allokering'!$B$2:$AG$462,MATCH(N$2,'Justerad allokering'!$B$2:$AF$2,0),FALSE))</f>
        <v>0</v>
      </c>
      <c r="O380" s="28">
        <f>IF(ISERROR(1/VLOOKUP($B380,'Justerad allokering'!$B$2:$AG$462,MATCH(O$2,'Justerad allokering'!$B$2:$AF$2,0),FALSE)),VLOOKUP($B380,'Allokerad kvv'!$B$2:$AV$468,MATCH(O$2,'Allokerad kvv'!$B$2:$AV$2,0),FALSE),VLOOKUP($B380,'Justerad allokering'!$B$2:$AG$462,MATCH(O$2,'Justerad allokering'!$B$2:$AF$2,0),FALSE))</f>
        <v>0</v>
      </c>
      <c r="P380" s="28">
        <f>IF(ISERROR(1/VLOOKUP($B380,'Justerad allokering'!$B$2:$AG$462,MATCH(P$2,'Justerad allokering'!$B$2:$AF$2,0),FALSE)),VLOOKUP($B380,'Allokerad kvv'!$B$2:$AV$468,MATCH(P$2,'Allokerad kvv'!$B$2:$AV$2,0),FALSE),VLOOKUP($B380,'Justerad allokering'!$B$2:$AG$462,MATCH(P$2,'Justerad allokering'!$B$2:$AF$2,0),FALSE))</f>
        <v>0</v>
      </c>
      <c r="Q380" s="28">
        <f>IF(ISERROR(1/VLOOKUP($B380,'Justerad allokering'!$B$2:$AG$462,MATCH(Q$2,'Justerad allokering'!$B$2:$AF$2,0),FALSE)),VLOOKUP($B380,'Allokerad kvv'!$B$2:$AV$468,MATCH(Q$2,'Allokerad kvv'!$B$2:$AV$2,0),FALSE),VLOOKUP($B380,'Justerad allokering'!$B$2:$AG$462,MATCH(Q$2,'Justerad allokering'!$B$2:$AF$2,0),FALSE))</f>
        <v>0</v>
      </c>
      <c r="R380" s="28">
        <f>IF(ISERROR(1/VLOOKUP($B380,'Justerad allokering'!$B$2:$AG$462,MATCH(R$2,'Justerad allokering'!$B$2:$AF$2,0),FALSE)),VLOOKUP($B380,'Allokerad kvv'!$B$2:$AV$468,MATCH(R$2,'Allokerad kvv'!$B$2:$AV$2,0),FALSE),VLOOKUP($B380,'Justerad allokering'!$B$2:$AG$462,MATCH(R$2,'Justerad allokering'!$B$2:$AF$2,0),FALSE))</f>
        <v>0</v>
      </c>
      <c r="S380" s="28">
        <f>IF(ISERROR(1/VLOOKUP($B380,'Justerad allokering'!$B$2:$AG$462,MATCH(S$2,'Justerad allokering'!$B$2:$AF$2,0),FALSE)),VLOOKUP($B380,'Allokerad kvv'!$B$2:$AV$468,MATCH(S$2,'Allokerad kvv'!$B$2:$AV$2,0),FALSE),VLOOKUP($B380,'Justerad allokering'!$B$2:$AG$462,MATCH(S$2,'Justerad allokering'!$B$2:$AF$2,0),FALSE))</f>
        <v>0</v>
      </c>
      <c r="T380" s="28">
        <f>IF(ISERROR(1/VLOOKUP($B380,'Justerad allokering'!$B$2:$AG$462,MATCH(T$2,'Justerad allokering'!$B$2:$AF$2,0),FALSE)),VLOOKUP($B380,'Allokerad kvv'!$B$2:$AV$468,MATCH(T$2,'Allokerad kvv'!$B$2:$AV$2,0),FALSE),VLOOKUP($B380,'Justerad allokering'!$B$2:$AG$462,MATCH(T$2,'Justerad allokering'!$B$2:$AF$2,0),FALSE))</f>
        <v>0</v>
      </c>
      <c r="U380" s="28">
        <f>IF(ISERROR(1/VLOOKUP($B380,'Justerad allokering'!$B$2:$AG$462,MATCH(U$2,'Justerad allokering'!$B$2:$AF$2,0),FALSE)),VLOOKUP($B380,'Allokerad kvv'!$B$2:$AV$468,MATCH(U$2,'Allokerad kvv'!$B$2:$AV$2,0),FALSE),VLOOKUP($B380,'Justerad allokering'!$B$2:$AG$462,MATCH(U$2,'Justerad allokering'!$B$2:$AF$2,0),FALSE))</f>
        <v>0</v>
      </c>
      <c r="V380" s="28">
        <f>IF(ISERROR(1/VLOOKUP($B380,'Justerad allokering'!$B$2:$AG$462,MATCH(V$2,'Justerad allokering'!$B$2:$AF$2,0),FALSE)),VLOOKUP($B380,'Allokerad kvv'!$B$2:$AV$468,MATCH(V$2,'Allokerad kvv'!$B$2:$AV$2,0),FALSE),VLOOKUP($B380,'Justerad allokering'!$B$2:$AG$462,MATCH(V$2,'Justerad allokering'!$B$2:$AF$2,0),FALSE))</f>
        <v>0</v>
      </c>
      <c r="W380" s="28">
        <f>IF(ISERROR(1/VLOOKUP($B380,'Justerad allokering'!$B$2:$AG$462,MATCH(W$2,'Justerad allokering'!$B$2:$AF$2,0),FALSE)),VLOOKUP($B380,'Allokerad kvv'!$B$2:$AV$468,MATCH(W$2,'Allokerad kvv'!$B$2:$AV$2,0),FALSE),VLOOKUP($B380,'Justerad allokering'!$B$2:$AG$462,MATCH(W$2,'Justerad allokering'!$B$2:$AF$2,0),FALSE))</f>
        <v>0</v>
      </c>
      <c r="X380" s="28">
        <f>IF(ISERROR(1/VLOOKUP($B380,'Justerad allokering'!$B$2:$AG$462,MATCH(X$2,'Justerad allokering'!$B$2:$AF$2,0),FALSE)),VLOOKUP($B380,'Allokerad kvv'!$B$2:$AV$468,MATCH(X$2,'Allokerad kvv'!$B$2:$AV$2,0),FALSE),VLOOKUP($B380,'Justerad allokering'!$B$2:$AG$462,MATCH(X$2,'Justerad allokering'!$B$2:$AF$2,0),FALSE))</f>
        <v>0</v>
      </c>
      <c r="Y380" s="28">
        <f>IF(ISERROR(1/VLOOKUP($B380,'Justerad allokering'!$B$2:$AG$462,MATCH(Y$2,'Justerad allokering'!$B$2:$AF$2,0),FALSE)),VLOOKUP($B380,'Allokerad kvv'!$B$2:$AV$468,MATCH(Y$2,'Allokerad kvv'!$B$2:$AV$2,0),FALSE),VLOOKUP($B380,'Justerad allokering'!$B$2:$AG$462,MATCH(Y$2,'Justerad allokering'!$B$2:$AF$2,0),FALSE))</f>
        <v>0</v>
      </c>
      <c r="Z380" s="28">
        <f>IF(ISERROR(1/VLOOKUP($B380,'Justerad allokering'!$B$2:$AG$462,MATCH(Z$2,'Justerad allokering'!$B$2:$AF$2,0),FALSE)),VLOOKUP($B380,'Allokerad kvv'!$B$2:$AV$468,MATCH(Z$2,'Allokerad kvv'!$B$2:$AV$2,0),FALSE),VLOOKUP($B380,'Justerad allokering'!$B$2:$AG$462,MATCH(Z$2,'Justerad allokering'!$B$2:$AF$2,0),FALSE))</f>
        <v>0</v>
      </c>
      <c r="AA380" s="28"/>
      <c r="AB380" s="28"/>
      <c r="AE380">
        <f t="shared" si="15"/>
        <v>0</v>
      </c>
      <c r="AG380">
        <f t="shared" si="16"/>
        <v>0</v>
      </c>
      <c r="AH380">
        <f t="shared" si="17"/>
        <v>0</v>
      </c>
      <c r="AI380" s="55" t="str">
        <f>IF(AH380=0,"",AH380/VLOOKUP(B380,Kraftvärmeprod!$B$1:$BC$480,MATCH("Summa tillförd energi exklusive rökgaskondensering",Kraftvärmeprod!$B$1:$BC$1,0),FALSE))</f>
        <v/>
      </c>
    </row>
    <row r="381" spans="1:35" x14ac:dyDescent="0.35">
      <c r="A381" s="28" t="s">
        <v>514</v>
      </c>
      <c r="B381" s="28" t="s">
        <v>515</v>
      </c>
      <c r="C381" s="28">
        <f>IF(ISERROR(1/VLOOKUP($B381,'Justerad allokering'!$B$2:$AG$462,MATCH(C$2,'Justerad allokering'!$B$2:$AF$2,0),FALSE)),VLOOKUP($B381,'Allokerad kvv'!$B$2:$AV$468,MATCH(C$2,'Allokerad kvv'!$B$2:$AV$2,0),FALSE),VLOOKUP($B381,'Justerad allokering'!$B$2:$AG$462,MATCH(C$2,'Justerad allokering'!$B$2:$AF$2,0),FALSE))</f>
        <v>0</v>
      </c>
      <c r="D381" s="28">
        <f>IF(ISERROR(1/VLOOKUP($B381,'Justerad allokering'!$B$2:$AG$462,MATCH(D$2,'Justerad allokering'!$B$2:$AF$2,0),FALSE)),VLOOKUP($B381,'Allokerad kvv'!$B$2:$AV$468,MATCH(D$2,'Allokerad kvv'!$B$2:$AV$2,0),FALSE),VLOOKUP($B381,'Justerad allokering'!$B$2:$AG$462,MATCH(D$2,'Justerad allokering'!$B$2:$AF$2,0),FALSE))</f>
        <v>0</v>
      </c>
      <c r="E381" s="28">
        <f>IF(ISERROR(1/VLOOKUP($B381,'Justerad allokering'!$B$2:$AG$462,MATCH(E$2,'Justerad allokering'!$B$2:$AF$2,0),FALSE)),VLOOKUP($B381,'Allokerad kvv'!$B$2:$AV$468,MATCH(E$2,'Allokerad kvv'!$B$2:$AV$2,0),FALSE),VLOOKUP($B381,'Justerad allokering'!$B$2:$AG$462,MATCH(E$2,'Justerad allokering'!$B$2:$AF$2,0),FALSE))</f>
        <v>0</v>
      </c>
      <c r="F381" s="28">
        <f>IF(ISERROR(1/VLOOKUP($B381,'Justerad allokering'!$B$2:$AG$462,MATCH(F$2,'Justerad allokering'!$B$2:$AF$2,0),FALSE)),VLOOKUP($B381,'Allokerad kvv'!$B$2:$AV$468,MATCH(F$2,'Allokerad kvv'!$B$2:$AV$2,0),FALSE),VLOOKUP($B381,'Justerad allokering'!$B$2:$AG$462,MATCH(F$2,'Justerad allokering'!$B$2:$AF$2,0),FALSE))</f>
        <v>0</v>
      </c>
      <c r="G381" s="28">
        <f>IF(ISERROR(1/VLOOKUP($B381,'Justerad allokering'!$B$2:$AG$462,MATCH(G$2,'Justerad allokering'!$B$2:$AF$2,0),FALSE)),VLOOKUP($B381,'Allokerad kvv'!$B$2:$AV$468,MATCH(G$2,'Allokerad kvv'!$B$2:$AV$2,0),FALSE),VLOOKUP($B381,'Justerad allokering'!$B$2:$AG$462,MATCH(G$2,'Justerad allokering'!$B$2:$AF$2,0),FALSE))</f>
        <v>0</v>
      </c>
      <c r="H381" s="28">
        <f>IF(ISERROR(1/VLOOKUP($B381,'Justerad allokering'!$B$2:$AG$462,MATCH(H$2,'Justerad allokering'!$B$2:$AF$2,0),FALSE)),VLOOKUP($B381,'Allokerad kvv'!$B$2:$AV$468,MATCH(H$2,'Allokerad kvv'!$B$2:$AV$2,0),FALSE),VLOOKUP($B381,'Justerad allokering'!$B$2:$AG$462,MATCH(H$2,'Justerad allokering'!$B$2:$AF$2,0),FALSE))</f>
        <v>0</v>
      </c>
      <c r="I381" s="28">
        <f>IF(ISERROR(1/VLOOKUP($B381,'Justerad allokering'!$B$2:$AG$462,MATCH(I$2,'Justerad allokering'!$B$2:$AF$2,0),FALSE)),VLOOKUP($B381,'Allokerad kvv'!$B$2:$AV$468,MATCH(I$2,'Allokerad kvv'!$B$2:$AV$2,0),FALSE),VLOOKUP($B381,'Justerad allokering'!$B$2:$AG$462,MATCH(I$2,'Justerad allokering'!$B$2:$AF$2,0),FALSE))</f>
        <v>0</v>
      </c>
      <c r="J381" s="28">
        <f>IF(ISERROR(1/VLOOKUP($B381,'Justerad allokering'!$B$2:$AG$462,MATCH(J$2,'Justerad allokering'!$B$2:$AF$2,0),FALSE)),VLOOKUP($B381,'Allokerad kvv'!$B$2:$AV$468,MATCH(J$2,'Allokerad kvv'!$B$2:$AV$2,0),FALSE),VLOOKUP($B381,'Justerad allokering'!$B$2:$AG$462,MATCH(J$2,'Justerad allokering'!$B$2:$AF$2,0),FALSE))</f>
        <v>0</v>
      </c>
      <c r="K381" s="28">
        <f>IF(ISERROR(1/VLOOKUP($B381,'Justerad allokering'!$B$2:$AG$462,MATCH(K$2,'Justerad allokering'!$B$2:$AF$2,0),FALSE)),VLOOKUP($B381,'Allokerad kvv'!$B$2:$AV$468,MATCH(K$2,'Allokerad kvv'!$B$2:$AV$2,0),FALSE),VLOOKUP($B381,'Justerad allokering'!$B$2:$AG$462,MATCH(K$2,'Justerad allokering'!$B$2:$AF$2,0),FALSE))</f>
        <v>0</v>
      </c>
      <c r="L381" s="28">
        <f>IF(ISERROR(1/VLOOKUP($B381,'Justerad allokering'!$B$2:$AG$462,MATCH(L$2,'Justerad allokering'!$B$2:$AF$2,0),FALSE)),VLOOKUP($B381,'Allokerad kvv'!$B$2:$AV$468,MATCH(L$2,'Allokerad kvv'!$B$2:$AV$2,0),FALSE),VLOOKUP($B381,'Justerad allokering'!$B$2:$AG$462,MATCH(L$2,'Justerad allokering'!$B$2:$AF$2,0),FALSE))</f>
        <v>0</v>
      </c>
      <c r="M381" s="28">
        <f>IF(ISERROR(1/VLOOKUP($B381,'Justerad allokering'!$B$2:$AG$462,MATCH(M$2,'Justerad allokering'!$B$2:$AF$2,0),FALSE)),VLOOKUP($B381,'Allokerad kvv'!$B$2:$AV$468,MATCH(M$2,'Allokerad kvv'!$B$2:$AV$2,0),FALSE),VLOOKUP($B381,'Justerad allokering'!$B$2:$AG$462,MATCH(M$2,'Justerad allokering'!$B$2:$AF$2,0),FALSE))</f>
        <v>0</v>
      </c>
      <c r="N381" s="28">
        <f>IF(ISERROR(1/VLOOKUP($B381,'Justerad allokering'!$B$2:$AG$462,MATCH(N$2,'Justerad allokering'!$B$2:$AF$2,0),FALSE)),VLOOKUP($B381,'Allokerad kvv'!$B$2:$AV$468,MATCH(N$2,'Allokerad kvv'!$B$2:$AV$2,0),FALSE),VLOOKUP($B381,'Justerad allokering'!$B$2:$AG$462,MATCH(N$2,'Justerad allokering'!$B$2:$AF$2,0),FALSE))</f>
        <v>0</v>
      </c>
      <c r="O381" s="28">
        <f>IF(ISERROR(1/VLOOKUP($B381,'Justerad allokering'!$B$2:$AG$462,MATCH(O$2,'Justerad allokering'!$B$2:$AF$2,0),FALSE)),VLOOKUP($B381,'Allokerad kvv'!$B$2:$AV$468,MATCH(O$2,'Allokerad kvv'!$B$2:$AV$2,0),FALSE),VLOOKUP($B381,'Justerad allokering'!$B$2:$AG$462,MATCH(O$2,'Justerad allokering'!$B$2:$AF$2,0),FALSE))</f>
        <v>0</v>
      </c>
      <c r="P381" s="28">
        <f>IF(ISERROR(1/VLOOKUP($B381,'Justerad allokering'!$B$2:$AG$462,MATCH(P$2,'Justerad allokering'!$B$2:$AF$2,0),FALSE)),VLOOKUP($B381,'Allokerad kvv'!$B$2:$AV$468,MATCH(P$2,'Allokerad kvv'!$B$2:$AV$2,0),FALSE),VLOOKUP($B381,'Justerad allokering'!$B$2:$AG$462,MATCH(P$2,'Justerad allokering'!$B$2:$AF$2,0),FALSE))</f>
        <v>0</v>
      </c>
      <c r="Q381" s="28">
        <f>IF(ISERROR(1/VLOOKUP($B381,'Justerad allokering'!$B$2:$AG$462,MATCH(Q$2,'Justerad allokering'!$B$2:$AF$2,0),FALSE)),VLOOKUP($B381,'Allokerad kvv'!$B$2:$AV$468,MATCH(Q$2,'Allokerad kvv'!$B$2:$AV$2,0),FALSE),VLOOKUP($B381,'Justerad allokering'!$B$2:$AG$462,MATCH(Q$2,'Justerad allokering'!$B$2:$AF$2,0),FALSE))</f>
        <v>0</v>
      </c>
      <c r="R381" s="28">
        <f>IF(ISERROR(1/VLOOKUP($B381,'Justerad allokering'!$B$2:$AG$462,MATCH(R$2,'Justerad allokering'!$B$2:$AF$2,0),FALSE)),VLOOKUP($B381,'Allokerad kvv'!$B$2:$AV$468,MATCH(R$2,'Allokerad kvv'!$B$2:$AV$2,0),FALSE),VLOOKUP($B381,'Justerad allokering'!$B$2:$AG$462,MATCH(R$2,'Justerad allokering'!$B$2:$AF$2,0),FALSE))</f>
        <v>0</v>
      </c>
      <c r="S381" s="28">
        <f>IF(ISERROR(1/VLOOKUP($B381,'Justerad allokering'!$B$2:$AG$462,MATCH(S$2,'Justerad allokering'!$B$2:$AF$2,0),FALSE)),VLOOKUP($B381,'Allokerad kvv'!$B$2:$AV$468,MATCH(S$2,'Allokerad kvv'!$B$2:$AV$2,0),FALSE),VLOOKUP($B381,'Justerad allokering'!$B$2:$AG$462,MATCH(S$2,'Justerad allokering'!$B$2:$AF$2,0),FALSE))</f>
        <v>0</v>
      </c>
      <c r="T381" s="28">
        <f>IF(ISERROR(1/VLOOKUP($B381,'Justerad allokering'!$B$2:$AG$462,MATCH(T$2,'Justerad allokering'!$B$2:$AF$2,0),FALSE)),VLOOKUP($B381,'Allokerad kvv'!$B$2:$AV$468,MATCH(T$2,'Allokerad kvv'!$B$2:$AV$2,0),FALSE),VLOOKUP($B381,'Justerad allokering'!$B$2:$AG$462,MATCH(T$2,'Justerad allokering'!$B$2:$AF$2,0),FALSE))</f>
        <v>0</v>
      </c>
      <c r="U381" s="28">
        <f>IF(ISERROR(1/VLOOKUP($B381,'Justerad allokering'!$B$2:$AG$462,MATCH(U$2,'Justerad allokering'!$B$2:$AF$2,0),FALSE)),VLOOKUP($B381,'Allokerad kvv'!$B$2:$AV$468,MATCH(U$2,'Allokerad kvv'!$B$2:$AV$2,0),FALSE),VLOOKUP($B381,'Justerad allokering'!$B$2:$AG$462,MATCH(U$2,'Justerad allokering'!$B$2:$AF$2,0),FALSE))</f>
        <v>0</v>
      </c>
      <c r="V381" s="28">
        <f>IF(ISERROR(1/VLOOKUP($B381,'Justerad allokering'!$B$2:$AG$462,MATCH(V$2,'Justerad allokering'!$B$2:$AF$2,0),FALSE)),VLOOKUP($B381,'Allokerad kvv'!$B$2:$AV$468,MATCH(V$2,'Allokerad kvv'!$B$2:$AV$2,0),FALSE),VLOOKUP($B381,'Justerad allokering'!$B$2:$AG$462,MATCH(V$2,'Justerad allokering'!$B$2:$AF$2,0),FALSE))</f>
        <v>0</v>
      </c>
      <c r="W381" s="28">
        <f>IF(ISERROR(1/VLOOKUP($B381,'Justerad allokering'!$B$2:$AG$462,MATCH(W$2,'Justerad allokering'!$B$2:$AF$2,0),FALSE)),VLOOKUP($B381,'Allokerad kvv'!$B$2:$AV$468,MATCH(W$2,'Allokerad kvv'!$B$2:$AV$2,0),FALSE),VLOOKUP($B381,'Justerad allokering'!$B$2:$AG$462,MATCH(W$2,'Justerad allokering'!$B$2:$AF$2,0),FALSE))</f>
        <v>0</v>
      </c>
      <c r="X381" s="28">
        <f>IF(ISERROR(1/VLOOKUP($B381,'Justerad allokering'!$B$2:$AG$462,MATCH(X$2,'Justerad allokering'!$B$2:$AF$2,0),FALSE)),VLOOKUP($B381,'Allokerad kvv'!$B$2:$AV$468,MATCH(X$2,'Allokerad kvv'!$B$2:$AV$2,0),FALSE),VLOOKUP($B381,'Justerad allokering'!$B$2:$AG$462,MATCH(X$2,'Justerad allokering'!$B$2:$AF$2,0),FALSE))</f>
        <v>0</v>
      </c>
      <c r="Y381" s="28">
        <f>IF(ISERROR(1/VLOOKUP($B381,'Justerad allokering'!$B$2:$AG$462,MATCH(Y$2,'Justerad allokering'!$B$2:$AF$2,0),FALSE)),VLOOKUP($B381,'Allokerad kvv'!$B$2:$AV$468,MATCH(Y$2,'Allokerad kvv'!$B$2:$AV$2,0),FALSE),VLOOKUP($B381,'Justerad allokering'!$B$2:$AG$462,MATCH(Y$2,'Justerad allokering'!$B$2:$AF$2,0),FALSE))</f>
        <v>0</v>
      </c>
      <c r="Z381" s="28">
        <f>IF(ISERROR(1/VLOOKUP($B381,'Justerad allokering'!$B$2:$AG$462,MATCH(Z$2,'Justerad allokering'!$B$2:$AF$2,0),FALSE)),VLOOKUP($B381,'Allokerad kvv'!$B$2:$AV$468,MATCH(Z$2,'Allokerad kvv'!$B$2:$AV$2,0),FALSE),VLOOKUP($B381,'Justerad allokering'!$B$2:$AG$462,MATCH(Z$2,'Justerad allokering'!$B$2:$AF$2,0),FALSE))</f>
        <v>0</v>
      </c>
      <c r="AA381" s="28"/>
      <c r="AB381" s="28"/>
      <c r="AE381">
        <f t="shared" si="15"/>
        <v>0</v>
      </c>
      <c r="AG381">
        <f t="shared" si="16"/>
        <v>0</v>
      </c>
      <c r="AH381">
        <f t="shared" si="17"/>
        <v>0</v>
      </c>
      <c r="AI381" s="55" t="str">
        <f>IF(AH381=0,"",AH381/VLOOKUP(B381,Kraftvärmeprod!$B$1:$BC$480,MATCH("Summa tillförd energi exklusive rökgaskondensering",Kraftvärmeprod!$B$1:$BC$1,0),FALSE))</f>
        <v/>
      </c>
    </row>
    <row r="382" spans="1:35" x14ac:dyDescent="0.35">
      <c r="A382" s="28" t="s">
        <v>516</v>
      </c>
      <c r="B382" s="28" t="s">
        <v>517</v>
      </c>
      <c r="C382" s="28">
        <f>IF(ISERROR(1/VLOOKUP($B382,'Justerad allokering'!$B$2:$AG$462,MATCH(C$2,'Justerad allokering'!$B$2:$AF$2,0),FALSE)),VLOOKUP($B382,'Allokerad kvv'!$B$2:$AV$468,MATCH(C$2,'Allokerad kvv'!$B$2:$AV$2,0),FALSE),VLOOKUP($B382,'Justerad allokering'!$B$2:$AG$462,MATCH(C$2,'Justerad allokering'!$B$2:$AF$2,0),FALSE))</f>
        <v>0</v>
      </c>
      <c r="D382" s="28">
        <f>IF(ISERROR(1/VLOOKUP($B382,'Justerad allokering'!$B$2:$AG$462,MATCH(D$2,'Justerad allokering'!$B$2:$AF$2,0),FALSE)),VLOOKUP($B382,'Allokerad kvv'!$B$2:$AV$468,MATCH(D$2,'Allokerad kvv'!$B$2:$AV$2,0),FALSE),VLOOKUP($B382,'Justerad allokering'!$B$2:$AG$462,MATCH(D$2,'Justerad allokering'!$B$2:$AF$2,0),FALSE))</f>
        <v>0</v>
      </c>
      <c r="E382" s="28">
        <f>IF(ISERROR(1/VLOOKUP($B382,'Justerad allokering'!$B$2:$AG$462,MATCH(E$2,'Justerad allokering'!$B$2:$AF$2,0),FALSE)),VLOOKUP($B382,'Allokerad kvv'!$B$2:$AV$468,MATCH(E$2,'Allokerad kvv'!$B$2:$AV$2,0),FALSE),VLOOKUP($B382,'Justerad allokering'!$B$2:$AG$462,MATCH(E$2,'Justerad allokering'!$B$2:$AF$2,0),FALSE))</f>
        <v>0</v>
      </c>
      <c r="F382" s="28">
        <f>IF(ISERROR(1/VLOOKUP($B382,'Justerad allokering'!$B$2:$AG$462,MATCH(F$2,'Justerad allokering'!$B$2:$AF$2,0),FALSE)),VLOOKUP($B382,'Allokerad kvv'!$B$2:$AV$468,MATCH(F$2,'Allokerad kvv'!$B$2:$AV$2,0),FALSE),VLOOKUP($B382,'Justerad allokering'!$B$2:$AG$462,MATCH(F$2,'Justerad allokering'!$B$2:$AF$2,0),FALSE))</f>
        <v>0</v>
      </c>
      <c r="G382" s="28">
        <f>IF(ISERROR(1/VLOOKUP($B382,'Justerad allokering'!$B$2:$AG$462,MATCH(G$2,'Justerad allokering'!$B$2:$AF$2,0),FALSE)),VLOOKUP($B382,'Allokerad kvv'!$B$2:$AV$468,MATCH(G$2,'Allokerad kvv'!$B$2:$AV$2,0),FALSE),VLOOKUP($B382,'Justerad allokering'!$B$2:$AG$462,MATCH(G$2,'Justerad allokering'!$B$2:$AF$2,0),FALSE))</f>
        <v>0</v>
      </c>
      <c r="H382" s="28">
        <f>IF(ISERROR(1/VLOOKUP($B382,'Justerad allokering'!$B$2:$AG$462,MATCH(H$2,'Justerad allokering'!$B$2:$AF$2,0),FALSE)),VLOOKUP($B382,'Allokerad kvv'!$B$2:$AV$468,MATCH(H$2,'Allokerad kvv'!$B$2:$AV$2,0),FALSE),VLOOKUP($B382,'Justerad allokering'!$B$2:$AG$462,MATCH(H$2,'Justerad allokering'!$B$2:$AF$2,0),FALSE))</f>
        <v>0</v>
      </c>
      <c r="I382" s="28">
        <f>IF(ISERROR(1/VLOOKUP($B382,'Justerad allokering'!$B$2:$AG$462,MATCH(I$2,'Justerad allokering'!$B$2:$AF$2,0),FALSE)),VLOOKUP($B382,'Allokerad kvv'!$B$2:$AV$468,MATCH(I$2,'Allokerad kvv'!$B$2:$AV$2,0),FALSE),VLOOKUP($B382,'Justerad allokering'!$B$2:$AG$462,MATCH(I$2,'Justerad allokering'!$B$2:$AF$2,0),FALSE))</f>
        <v>0</v>
      </c>
      <c r="J382" s="28">
        <f>IF(ISERROR(1/VLOOKUP($B382,'Justerad allokering'!$B$2:$AG$462,MATCH(J$2,'Justerad allokering'!$B$2:$AF$2,0),FALSE)),VLOOKUP($B382,'Allokerad kvv'!$B$2:$AV$468,MATCH(J$2,'Allokerad kvv'!$B$2:$AV$2,0),FALSE),VLOOKUP($B382,'Justerad allokering'!$B$2:$AG$462,MATCH(J$2,'Justerad allokering'!$B$2:$AF$2,0),FALSE))</f>
        <v>0</v>
      </c>
      <c r="K382" s="28">
        <f>IF(ISERROR(1/VLOOKUP($B382,'Justerad allokering'!$B$2:$AG$462,MATCH(K$2,'Justerad allokering'!$B$2:$AF$2,0),FALSE)),VLOOKUP($B382,'Allokerad kvv'!$B$2:$AV$468,MATCH(K$2,'Allokerad kvv'!$B$2:$AV$2,0),FALSE),VLOOKUP($B382,'Justerad allokering'!$B$2:$AG$462,MATCH(K$2,'Justerad allokering'!$B$2:$AF$2,0),FALSE))</f>
        <v>0</v>
      </c>
      <c r="L382" s="28">
        <f>IF(ISERROR(1/VLOOKUP($B382,'Justerad allokering'!$B$2:$AG$462,MATCH(L$2,'Justerad allokering'!$B$2:$AF$2,0),FALSE)),VLOOKUP($B382,'Allokerad kvv'!$B$2:$AV$468,MATCH(L$2,'Allokerad kvv'!$B$2:$AV$2,0),FALSE),VLOOKUP($B382,'Justerad allokering'!$B$2:$AG$462,MATCH(L$2,'Justerad allokering'!$B$2:$AF$2,0),FALSE))</f>
        <v>0</v>
      </c>
      <c r="M382" s="28">
        <f>IF(ISERROR(1/VLOOKUP($B382,'Justerad allokering'!$B$2:$AG$462,MATCH(M$2,'Justerad allokering'!$B$2:$AF$2,0),FALSE)),VLOOKUP($B382,'Allokerad kvv'!$B$2:$AV$468,MATCH(M$2,'Allokerad kvv'!$B$2:$AV$2,0),FALSE),VLOOKUP($B382,'Justerad allokering'!$B$2:$AG$462,MATCH(M$2,'Justerad allokering'!$B$2:$AF$2,0),FALSE))</f>
        <v>0</v>
      </c>
      <c r="N382" s="28">
        <f>IF(ISERROR(1/VLOOKUP($B382,'Justerad allokering'!$B$2:$AG$462,MATCH(N$2,'Justerad allokering'!$B$2:$AF$2,0),FALSE)),VLOOKUP($B382,'Allokerad kvv'!$B$2:$AV$468,MATCH(N$2,'Allokerad kvv'!$B$2:$AV$2,0),FALSE),VLOOKUP($B382,'Justerad allokering'!$B$2:$AG$462,MATCH(N$2,'Justerad allokering'!$B$2:$AF$2,0),FALSE))</f>
        <v>0</v>
      </c>
      <c r="O382" s="28">
        <f>IF(ISERROR(1/VLOOKUP($B382,'Justerad allokering'!$B$2:$AG$462,MATCH(O$2,'Justerad allokering'!$B$2:$AF$2,0),FALSE)),VLOOKUP($B382,'Allokerad kvv'!$B$2:$AV$468,MATCH(O$2,'Allokerad kvv'!$B$2:$AV$2,0),FALSE),VLOOKUP($B382,'Justerad allokering'!$B$2:$AG$462,MATCH(O$2,'Justerad allokering'!$B$2:$AF$2,0),FALSE))</f>
        <v>0</v>
      </c>
      <c r="P382" s="28">
        <f>IF(ISERROR(1/VLOOKUP($B382,'Justerad allokering'!$B$2:$AG$462,MATCH(P$2,'Justerad allokering'!$B$2:$AF$2,0),FALSE)),VLOOKUP($B382,'Allokerad kvv'!$B$2:$AV$468,MATCH(P$2,'Allokerad kvv'!$B$2:$AV$2,0),FALSE),VLOOKUP($B382,'Justerad allokering'!$B$2:$AG$462,MATCH(P$2,'Justerad allokering'!$B$2:$AF$2,0),FALSE))</f>
        <v>0</v>
      </c>
      <c r="Q382" s="28">
        <f>IF(ISERROR(1/VLOOKUP($B382,'Justerad allokering'!$B$2:$AG$462,MATCH(Q$2,'Justerad allokering'!$B$2:$AF$2,0),FALSE)),VLOOKUP($B382,'Allokerad kvv'!$B$2:$AV$468,MATCH(Q$2,'Allokerad kvv'!$B$2:$AV$2,0),FALSE),VLOOKUP($B382,'Justerad allokering'!$B$2:$AG$462,MATCH(Q$2,'Justerad allokering'!$B$2:$AF$2,0),FALSE))</f>
        <v>0</v>
      </c>
      <c r="R382" s="28">
        <f>IF(ISERROR(1/VLOOKUP($B382,'Justerad allokering'!$B$2:$AG$462,MATCH(R$2,'Justerad allokering'!$B$2:$AF$2,0),FALSE)),VLOOKUP($B382,'Allokerad kvv'!$B$2:$AV$468,MATCH(R$2,'Allokerad kvv'!$B$2:$AV$2,0),FALSE),VLOOKUP($B382,'Justerad allokering'!$B$2:$AG$462,MATCH(R$2,'Justerad allokering'!$B$2:$AF$2,0),FALSE))</f>
        <v>0</v>
      </c>
      <c r="S382" s="28">
        <f>IF(ISERROR(1/VLOOKUP($B382,'Justerad allokering'!$B$2:$AG$462,MATCH(S$2,'Justerad allokering'!$B$2:$AF$2,0),FALSE)),VLOOKUP($B382,'Allokerad kvv'!$B$2:$AV$468,MATCH(S$2,'Allokerad kvv'!$B$2:$AV$2,0),FALSE),VLOOKUP($B382,'Justerad allokering'!$B$2:$AG$462,MATCH(S$2,'Justerad allokering'!$B$2:$AF$2,0),FALSE))</f>
        <v>0</v>
      </c>
      <c r="T382" s="28">
        <f>IF(ISERROR(1/VLOOKUP($B382,'Justerad allokering'!$B$2:$AG$462,MATCH(T$2,'Justerad allokering'!$B$2:$AF$2,0),FALSE)),VLOOKUP($B382,'Allokerad kvv'!$B$2:$AV$468,MATCH(T$2,'Allokerad kvv'!$B$2:$AV$2,0),FALSE),VLOOKUP($B382,'Justerad allokering'!$B$2:$AG$462,MATCH(T$2,'Justerad allokering'!$B$2:$AF$2,0),FALSE))</f>
        <v>0</v>
      </c>
      <c r="U382" s="28">
        <f>IF(ISERROR(1/VLOOKUP($B382,'Justerad allokering'!$B$2:$AG$462,MATCH(U$2,'Justerad allokering'!$B$2:$AF$2,0),FALSE)),VLOOKUP($B382,'Allokerad kvv'!$B$2:$AV$468,MATCH(U$2,'Allokerad kvv'!$B$2:$AV$2,0),FALSE),VLOOKUP($B382,'Justerad allokering'!$B$2:$AG$462,MATCH(U$2,'Justerad allokering'!$B$2:$AF$2,0),FALSE))</f>
        <v>0</v>
      </c>
      <c r="V382" s="28">
        <f>IF(ISERROR(1/VLOOKUP($B382,'Justerad allokering'!$B$2:$AG$462,MATCH(V$2,'Justerad allokering'!$B$2:$AF$2,0),FALSE)),VLOOKUP($B382,'Allokerad kvv'!$B$2:$AV$468,MATCH(V$2,'Allokerad kvv'!$B$2:$AV$2,0),FALSE),VLOOKUP($B382,'Justerad allokering'!$B$2:$AG$462,MATCH(V$2,'Justerad allokering'!$B$2:$AF$2,0),FALSE))</f>
        <v>0</v>
      </c>
      <c r="W382" s="28">
        <f>IF(ISERROR(1/VLOOKUP($B382,'Justerad allokering'!$B$2:$AG$462,MATCH(W$2,'Justerad allokering'!$B$2:$AF$2,0),FALSE)),VLOOKUP($B382,'Allokerad kvv'!$B$2:$AV$468,MATCH(W$2,'Allokerad kvv'!$B$2:$AV$2,0),FALSE),VLOOKUP($B382,'Justerad allokering'!$B$2:$AG$462,MATCH(W$2,'Justerad allokering'!$B$2:$AF$2,0),FALSE))</f>
        <v>0</v>
      </c>
      <c r="X382" s="28">
        <f>IF(ISERROR(1/VLOOKUP($B382,'Justerad allokering'!$B$2:$AG$462,MATCH(X$2,'Justerad allokering'!$B$2:$AF$2,0),FALSE)),VLOOKUP($B382,'Allokerad kvv'!$B$2:$AV$468,MATCH(X$2,'Allokerad kvv'!$B$2:$AV$2,0),FALSE),VLOOKUP($B382,'Justerad allokering'!$B$2:$AG$462,MATCH(X$2,'Justerad allokering'!$B$2:$AF$2,0),FALSE))</f>
        <v>0</v>
      </c>
      <c r="Y382" s="28">
        <f>IF(ISERROR(1/VLOOKUP($B382,'Justerad allokering'!$B$2:$AG$462,MATCH(Y$2,'Justerad allokering'!$B$2:$AF$2,0),FALSE)),VLOOKUP($B382,'Allokerad kvv'!$B$2:$AV$468,MATCH(Y$2,'Allokerad kvv'!$B$2:$AV$2,0),FALSE),VLOOKUP($B382,'Justerad allokering'!$B$2:$AG$462,MATCH(Y$2,'Justerad allokering'!$B$2:$AF$2,0),FALSE))</f>
        <v>0</v>
      </c>
      <c r="Z382" s="28">
        <f>IF(ISERROR(1/VLOOKUP($B382,'Justerad allokering'!$B$2:$AG$462,MATCH(Z$2,'Justerad allokering'!$B$2:$AF$2,0),FALSE)),VLOOKUP($B382,'Allokerad kvv'!$B$2:$AV$468,MATCH(Z$2,'Allokerad kvv'!$B$2:$AV$2,0),FALSE),VLOOKUP($B382,'Justerad allokering'!$B$2:$AG$462,MATCH(Z$2,'Justerad allokering'!$B$2:$AF$2,0),FALSE))</f>
        <v>0</v>
      </c>
      <c r="AA382" s="28"/>
      <c r="AB382" s="28"/>
      <c r="AE382">
        <f t="shared" si="15"/>
        <v>0</v>
      </c>
      <c r="AG382">
        <f t="shared" si="16"/>
        <v>0</v>
      </c>
      <c r="AH382">
        <f t="shared" si="17"/>
        <v>0</v>
      </c>
      <c r="AI382" s="55" t="str">
        <f>IF(AH382=0,"",AH382/VLOOKUP(B382,Kraftvärmeprod!$B$1:$BC$480,MATCH("Summa tillförd energi exklusive rökgaskondensering",Kraftvärmeprod!$B$1:$BC$1,0),FALSE))</f>
        <v/>
      </c>
    </row>
    <row r="383" spans="1:35" x14ac:dyDescent="0.35">
      <c r="A383" s="28" t="s">
        <v>516</v>
      </c>
      <c r="B383" s="28" t="s">
        <v>518</v>
      </c>
      <c r="C383" s="28">
        <f>IF(ISERROR(1/VLOOKUP($B383,'Justerad allokering'!$B$2:$AG$462,MATCH(C$2,'Justerad allokering'!$B$2:$AF$2,0),FALSE)),VLOOKUP($B383,'Allokerad kvv'!$B$2:$AV$468,MATCH(C$2,'Allokerad kvv'!$B$2:$AV$2,0),FALSE),VLOOKUP($B383,'Justerad allokering'!$B$2:$AG$462,MATCH(C$2,'Justerad allokering'!$B$2:$AF$2,0),FALSE))</f>
        <v>0</v>
      </c>
      <c r="D383" s="28">
        <f>IF(ISERROR(1/VLOOKUP($B383,'Justerad allokering'!$B$2:$AG$462,MATCH(D$2,'Justerad allokering'!$B$2:$AF$2,0),FALSE)),VLOOKUP($B383,'Allokerad kvv'!$B$2:$AV$468,MATCH(D$2,'Allokerad kvv'!$B$2:$AV$2,0),FALSE),VLOOKUP($B383,'Justerad allokering'!$B$2:$AG$462,MATCH(D$2,'Justerad allokering'!$B$2:$AF$2,0),FALSE))</f>
        <v>0</v>
      </c>
      <c r="E383" s="28">
        <f>IF(ISERROR(1/VLOOKUP($B383,'Justerad allokering'!$B$2:$AG$462,MATCH(E$2,'Justerad allokering'!$B$2:$AF$2,0),FALSE)),VLOOKUP($B383,'Allokerad kvv'!$B$2:$AV$468,MATCH(E$2,'Allokerad kvv'!$B$2:$AV$2,0),FALSE),VLOOKUP($B383,'Justerad allokering'!$B$2:$AG$462,MATCH(E$2,'Justerad allokering'!$B$2:$AF$2,0),FALSE))</f>
        <v>0</v>
      </c>
      <c r="F383" s="28">
        <f>IF(ISERROR(1/VLOOKUP($B383,'Justerad allokering'!$B$2:$AG$462,MATCH(F$2,'Justerad allokering'!$B$2:$AF$2,0),FALSE)),VLOOKUP($B383,'Allokerad kvv'!$B$2:$AV$468,MATCH(F$2,'Allokerad kvv'!$B$2:$AV$2,0),FALSE),VLOOKUP($B383,'Justerad allokering'!$B$2:$AG$462,MATCH(F$2,'Justerad allokering'!$B$2:$AF$2,0),FALSE))</f>
        <v>0</v>
      </c>
      <c r="G383" s="28">
        <f>IF(ISERROR(1/VLOOKUP($B383,'Justerad allokering'!$B$2:$AG$462,MATCH(G$2,'Justerad allokering'!$B$2:$AF$2,0),FALSE)),VLOOKUP($B383,'Allokerad kvv'!$B$2:$AV$468,MATCH(G$2,'Allokerad kvv'!$B$2:$AV$2,0),FALSE),VLOOKUP($B383,'Justerad allokering'!$B$2:$AG$462,MATCH(G$2,'Justerad allokering'!$B$2:$AF$2,0),FALSE))</f>
        <v>0</v>
      </c>
      <c r="H383" s="28">
        <f>IF(ISERROR(1/VLOOKUP($B383,'Justerad allokering'!$B$2:$AG$462,MATCH(H$2,'Justerad allokering'!$B$2:$AF$2,0),FALSE)),VLOOKUP($B383,'Allokerad kvv'!$B$2:$AV$468,MATCH(H$2,'Allokerad kvv'!$B$2:$AV$2,0),FALSE),VLOOKUP($B383,'Justerad allokering'!$B$2:$AG$462,MATCH(H$2,'Justerad allokering'!$B$2:$AF$2,0),FALSE))</f>
        <v>0</v>
      </c>
      <c r="I383" s="28">
        <f>IF(ISERROR(1/VLOOKUP($B383,'Justerad allokering'!$B$2:$AG$462,MATCH(I$2,'Justerad allokering'!$B$2:$AF$2,0),FALSE)),VLOOKUP($B383,'Allokerad kvv'!$B$2:$AV$468,MATCH(I$2,'Allokerad kvv'!$B$2:$AV$2,0),FALSE),VLOOKUP($B383,'Justerad allokering'!$B$2:$AG$462,MATCH(I$2,'Justerad allokering'!$B$2:$AF$2,0),FALSE))</f>
        <v>0</v>
      </c>
      <c r="J383" s="28">
        <f>IF(ISERROR(1/VLOOKUP($B383,'Justerad allokering'!$B$2:$AG$462,MATCH(J$2,'Justerad allokering'!$B$2:$AF$2,0),FALSE)),VLOOKUP($B383,'Allokerad kvv'!$B$2:$AV$468,MATCH(J$2,'Allokerad kvv'!$B$2:$AV$2,0),FALSE),VLOOKUP($B383,'Justerad allokering'!$B$2:$AG$462,MATCH(J$2,'Justerad allokering'!$B$2:$AF$2,0),FALSE))</f>
        <v>0</v>
      </c>
      <c r="K383" s="28">
        <f>IF(ISERROR(1/VLOOKUP($B383,'Justerad allokering'!$B$2:$AG$462,MATCH(K$2,'Justerad allokering'!$B$2:$AF$2,0),FALSE)),VLOOKUP($B383,'Allokerad kvv'!$B$2:$AV$468,MATCH(K$2,'Allokerad kvv'!$B$2:$AV$2,0),FALSE),VLOOKUP($B383,'Justerad allokering'!$B$2:$AG$462,MATCH(K$2,'Justerad allokering'!$B$2:$AF$2,0),FALSE))</f>
        <v>0</v>
      </c>
      <c r="L383" s="28">
        <f>IF(ISERROR(1/VLOOKUP($B383,'Justerad allokering'!$B$2:$AG$462,MATCH(L$2,'Justerad allokering'!$B$2:$AF$2,0),FALSE)),VLOOKUP($B383,'Allokerad kvv'!$B$2:$AV$468,MATCH(L$2,'Allokerad kvv'!$B$2:$AV$2,0),FALSE),VLOOKUP($B383,'Justerad allokering'!$B$2:$AG$462,MATCH(L$2,'Justerad allokering'!$B$2:$AF$2,0),FALSE))</f>
        <v>0</v>
      </c>
      <c r="M383" s="28">
        <f>IF(ISERROR(1/VLOOKUP($B383,'Justerad allokering'!$B$2:$AG$462,MATCH(M$2,'Justerad allokering'!$B$2:$AF$2,0),FALSE)),VLOOKUP($B383,'Allokerad kvv'!$B$2:$AV$468,MATCH(M$2,'Allokerad kvv'!$B$2:$AV$2,0),FALSE),VLOOKUP($B383,'Justerad allokering'!$B$2:$AG$462,MATCH(M$2,'Justerad allokering'!$B$2:$AF$2,0),FALSE))</f>
        <v>0</v>
      </c>
      <c r="N383" s="28">
        <f>IF(ISERROR(1/VLOOKUP($B383,'Justerad allokering'!$B$2:$AG$462,MATCH(N$2,'Justerad allokering'!$B$2:$AF$2,0),FALSE)),VLOOKUP($B383,'Allokerad kvv'!$B$2:$AV$468,MATCH(N$2,'Allokerad kvv'!$B$2:$AV$2,0),FALSE),VLOOKUP($B383,'Justerad allokering'!$B$2:$AG$462,MATCH(N$2,'Justerad allokering'!$B$2:$AF$2,0),FALSE))</f>
        <v>0</v>
      </c>
      <c r="O383" s="28">
        <f>IF(ISERROR(1/VLOOKUP($B383,'Justerad allokering'!$B$2:$AG$462,MATCH(O$2,'Justerad allokering'!$B$2:$AF$2,0),FALSE)),VLOOKUP($B383,'Allokerad kvv'!$B$2:$AV$468,MATCH(O$2,'Allokerad kvv'!$B$2:$AV$2,0),FALSE),VLOOKUP($B383,'Justerad allokering'!$B$2:$AG$462,MATCH(O$2,'Justerad allokering'!$B$2:$AF$2,0),FALSE))</f>
        <v>0</v>
      </c>
      <c r="P383" s="28">
        <f>IF(ISERROR(1/VLOOKUP($B383,'Justerad allokering'!$B$2:$AG$462,MATCH(P$2,'Justerad allokering'!$B$2:$AF$2,0),FALSE)),VLOOKUP($B383,'Allokerad kvv'!$B$2:$AV$468,MATCH(P$2,'Allokerad kvv'!$B$2:$AV$2,0),FALSE),VLOOKUP($B383,'Justerad allokering'!$B$2:$AG$462,MATCH(P$2,'Justerad allokering'!$B$2:$AF$2,0),FALSE))</f>
        <v>0</v>
      </c>
      <c r="Q383" s="28">
        <f>IF(ISERROR(1/VLOOKUP($B383,'Justerad allokering'!$B$2:$AG$462,MATCH(Q$2,'Justerad allokering'!$B$2:$AF$2,0),FALSE)),VLOOKUP($B383,'Allokerad kvv'!$B$2:$AV$468,MATCH(Q$2,'Allokerad kvv'!$B$2:$AV$2,0),FALSE),VLOOKUP($B383,'Justerad allokering'!$B$2:$AG$462,MATCH(Q$2,'Justerad allokering'!$B$2:$AF$2,0),FALSE))</f>
        <v>0</v>
      </c>
      <c r="R383" s="28">
        <f>IF(ISERROR(1/VLOOKUP($B383,'Justerad allokering'!$B$2:$AG$462,MATCH(R$2,'Justerad allokering'!$B$2:$AF$2,0),FALSE)),VLOOKUP($B383,'Allokerad kvv'!$B$2:$AV$468,MATCH(R$2,'Allokerad kvv'!$B$2:$AV$2,0),FALSE),VLOOKUP($B383,'Justerad allokering'!$B$2:$AG$462,MATCH(R$2,'Justerad allokering'!$B$2:$AF$2,0),FALSE))</f>
        <v>0</v>
      </c>
      <c r="S383" s="28">
        <f>IF(ISERROR(1/VLOOKUP($B383,'Justerad allokering'!$B$2:$AG$462,MATCH(S$2,'Justerad allokering'!$B$2:$AF$2,0),FALSE)),VLOOKUP($B383,'Allokerad kvv'!$B$2:$AV$468,MATCH(S$2,'Allokerad kvv'!$B$2:$AV$2,0),FALSE),VLOOKUP($B383,'Justerad allokering'!$B$2:$AG$462,MATCH(S$2,'Justerad allokering'!$B$2:$AF$2,0),FALSE))</f>
        <v>0</v>
      </c>
      <c r="T383" s="28">
        <f>IF(ISERROR(1/VLOOKUP($B383,'Justerad allokering'!$B$2:$AG$462,MATCH(T$2,'Justerad allokering'!$B$2:$AF$2,0),FALSE)),VLOOKUP($B383,'Allokerad kvv'!$B$2:$AV$468,MATCH(T$2,'Allokerad kvv'!$B$2:$AV$2,0),FALSE),VLOOKUP($B383,'Justerad allokering'!$B$2:$AG$462,MATCH(T$2,'Justerad allokering'!$B$2:$AF$2,0),FALSE))</f>
        <v>0</v>
      </c>
      <c r="U383" s="28">
        <f>IF(ISERROR(1/VLOOKUP($B383,'Justerad allokering'!$B$2:$AG$462,MATCH(U$2,'Justerad allokering'!$B$2:$AF$2,0),FALSE)),VLOOKUP($B383,'Allokerad kvv'!$B$2:$AV$468,MATCH(U$2,'Allokerad kvv'!$B$2:$AV$2,0),FALSE),VLOOKUP($B383,'Justerad allokering'!$B$2:$AG$462,MATCH(U$2,'Justerad allokering'!$B$2:$AF$2,0),FALSE))</f>
        <v>0</v>
      </c>
      <c r="V383" s="28">
        <f>IF(ISERROR(1/VLOOKUP($B383,'Justerad allokering'!$B$2:$AG$462,MATCH(V$2,'Justerad allokering'!$B$2:$AF$2,0),FALSE)),VLOOKUP($B383,'Allokerad kvv'!$B$2:$AV$468,MATCH(V$2,'Allokerad kvv'!$B$2:$AV$2,0),FALSE),VLOOKUP($B383,'Justerad allokering'!$B$2:$AG$462,MATCH(V$2,'Justerad allokering'!$B$2:$AF$2,0),FALSE))</f>
        <v>0</v>
      </c>
      <c r="W383" s="28">
        <f>IF(ISERROR(1/VLOOKUP($B383,'Justerad allokering'!$B$2:$AG$462,MATCH(W$2,'Justerad allokering'!$B$2:$AF$2,0),FALSE)),VLOOKUP($B383,'Allokerad kvv'!$B$2:$AV$468,MATCH(W$2,'Allokerad kvv'!$B$2:$AV$2,0),FALSE),VLOOKUP($B383,'Justerad allokering'!$B$2:$AG$462,MATCH(W$2,'Justerad allokering'!$B$2:$AF$2,0),FALSE))</f>
        <v>0</v>
      </c>
      <c r="X383" s="28">
        <f>IF(ISERROR(1/VLOOKUP($B383,'Justerad allokering'!$B$2:$AG$462,MATCH(X$2,'Justerad allokering'!$B$2:$AF$2,0),FALSE)),VLOOKUP($B383,'Allokerad kvv'!$B$2:$AV$468,MATCH(X$2,'Allokerad kvv'!$B$2:$AV$2,0),FALSE),VLOOKUP($B383,'Justerad allokering'!$B$2:$AG$462,MATCH(X$2,'Justerad allokering'!$B$2:$AF$2,0),FALSE))</f>
        <v>0</v>
      </c>
      <c r="Y383" s="28">
        <f>IF(ISERROR(1/VLOOKUP($B383,'Justerad allokering'!$B$2:$AG$462,MATCH(Y$2,'Justerad allokering'!$B$2:$AF$2,0),FALSE)),VLOOKUP($B383,'Allokerad kvv'!$B$2:$AV$468,MATCH(Y$2,'Allokerad kvv'!$B$2:$AV$2,0),FALSE),VLOOKUP($B383,'Justerad allokering'!$B$2:$AG$462,MATCH(Y$2,'Justerad allokering'!$B$2:$AF$2,0),FALSE))</f>
        <v>0</v>
      </c>
      <c r="Z383" s="28">
        <f>IF(ISERROR(1/VLOOKUP($B383,'Justerad allokering'!$B$2:$AG$462,MATCH(Z$2,'Justerad allokering'!$B$2:$AF$2,0),FALSE)),VLOOKUP($B383,'Allokerad kvv'!$B$2:$AV$468,MATCH(Z$2,'Allokerad kvv'!$B$2:$AV$2,0),FALSE),VLOOKUP($B383,'Justerad allokering'!$B$2:$AG$462,MATCH(Z$2,'Justerad allokering'!$B$2:$AF$2,0),FALSE))</f>
        <v>0</v>
      </c>
      <c r="AA383" s="28"/>
      <c r="AB383" s="28"/>
      <c r="AE383">
        <f t="shared" si="15"/>
        <v>0</v>
      </c>
      <c r="AG383">
        <f t="shared" si="16"/>
        <v>0</v>
      </c>
      <c r="AH383">
        <f t="shared" si="17"/>
        <v>0</v>
      </c>
      <c r="AI383" s="55" t="str">
        <f>IF(AH383=0,"",AH383/VLOOKUP(B383,Kraftvärmeprod!$B$1:$BC$480,MATCH("Summa tillförd energi exklusive rökgaskondensering",Kraftvärmeprod!$B$1:$BC$1,0),FALSE))</f>
        <v/>
      </c>
    </row>
    <row r="384" spans="1:35" x14ac:dyDescent="0.35">
      <c r="A384" s="28" t="s">
        <v>516</v>
      </c>
      <c r="B384" s="28" t="s">
        <v>519</v>
      </c>
      <c r="C384" s="28">
        <f>IF(ISERROR(1/VLOOKUP($B384,'Justerad allokering'!$B$2:$AG$462,MATCH(C$2,'Justerad allokering'!$B$2:$AF$2,0),FALSE)),VLOOKUP($B384,'Allokerad kvv'!$B$2:$AV$468,MATCH(C$2,'Allokerad kvv'!$B$2:$AV$2,0),FALSE),VLOOKUP($B384,'Justerad allokering'!$B$2:$AG$462,MATCH(C$2,'Justerad allokering'!$B$2:$AF$2,0),FALSE))</f>
        <v>0</v>
      </c>
      <c r="D384" s="28">
        <f>IF(ISERROR(1/VLOOKUP($B384,'Justerad allokering'!$B$2:$AG$462,MATCH(D$2,'Justerad allokering'!$B$2:$AF$2,0),FALSE)),VLOOKUP($B384,'Allokerad kvv'!$B$2:$AV$468,MATCH(D$2,'Allokerad kvv'!$B$2:$AV$2,0),FALSE),VLOOKUP($B384,'Justerad allokering'!$B$2:$AG$462,MATCH(D$2,'Justerad allokering'!$B$2:$AF$2,0),FALSE))</f>
        <v>0</v>
      </c>
      <c r="E384" s="28">
        <f>IF(ISERROR(1/VLOOKUP($B384,'Justerad allokering'!$B$2:$AG$462,MATCH(E$2,'Justerad allokering'!$B$2:$AF$2,0),FALSE)),VLOOKUP($B384,'Allokerad kvv'!$B$2:$AV$468,MATCH(E$2,'Allokerad kvv'!$B$2:$AV$2,0),FALSE),VLOOKUP($B384,'Justerad allokering'!$B$2:$AG$462,MATCH(E$2,'Justerad allokering'!$B$2:$AF$2,0),FALSE))</f>
        <v>0</v>
      </c>
      <c r="F384" s="28">
        <f>IF(ISERROR(1/VLOOKUP($B384,'Justerad allokering'!$B$2:$AG$462,MATCH(F$2,'Justerad allokering'!$B$2:$AF$2,0),FALSE)),VLOOKUP($B384,'Allokerad kvv'!$B$2:$AV$468,MATCH(F$2,'Allokerad kvv'!$B$2:$AV$2,0),FALSE),VLOOKUP($B384,'Justerad allokering'!$B$2:$AG$462,MATCH(F$2,'Justerad allokering'!$B$2:$AF$2,0),FALSE))</f>
        <v>0</v>
      </c>
      <c r="G384" s="28">
        <f>IF(ISERROR(1/VLOOKUP($B384,'Justerad allokering'!$B$2:$AG$462,MATCH(G$2,'Justerad allokering'!$B$2:$AF$2,0),FALSE)),VLOOKUP($B384,'Allokerad kvv'!$B$2:$AV$468,MATCH(G$2,'Allokerad kvv'!$B$2:$AV$2,0),FALSE),VLOOKUP($B384,'Justerad allokering'!$B$2:$AG$462,MATCH(G$2,'Justerad allokering'!$B$2:$AF$2,0),FALSE))</f>
        <v>0</v>
      </c>
      <c r="H384" s="28">
        <f>IF(ISERROR(1/VLOOKUP($B384,'Justerad allokering'!$B$2:$AG$462,MATCH(H$2,'Justerad allokering'!$B$2:$AF$2,0),FALSE)),VLOOKUP($B384,'Allokerad kvv'!$B$2:$AV$468,MATCH(H$2,'Allokerad kvv'!$B$2:$AV$2,0),FALSE),VLOOKUP($B384,'Justerad allokering'!$B$2:$AG$462,MATCH(H$2,'Justerad allokering'!$B$2:$AF$2,0),FALSE))</f>
        <v>0</v>
      </c>
      <c r="I384" s="28">
        <f>IF(ISERROR(1/VLOOKUP($B384,'Justerad allokering'!$B$2:$AG$462,MATCH(I$2,'Justerad allokering'!$B$2:$AF$2,0),FALSE)),VLOOKUP($B384,'Allokerad kvv'!$B$2:$AV$468,MATCH(I$2,'Allokerad kvv'!$B$2:$AV$2,0),FALSE),VLOOKUP($B384,'Justerad allokering'!$B$2:$AG$462,MATCH(I$2,'Justerad allokering'!$B$2:$AF$2,0),FALSE))</f>
        <v>0</v>
      </c>
      <c r="J384" s="28">
        <f>IF(ISERROR(1/VLOOKUP($B384,'Justerad allokering'!$B$2:$AG$462,MATCH(J$2,'Justerad allokering'!$B$2:$AF$2,0),FALSE)),VLOOKUP($B384,'Allokerad kvv'!$B$2:$AV$468,MATCH(J$2,'Allokerad kvv'!$B$2:$AV$2,0),FALSE),VLOOKUP($B384,'Justerad allokering'!$B$2:$AG$462,MATCH(J$2,'Justerad allokering'!$B$2:$AF$2,0),FALSE))</f>
        <v>0</v>
      </c>
      <c r="K384" s="28">
        <f>IF(ISERROR(1/VLOOKUP($B384,'Justerad allokering'!$B$2:$AG$462,MATCH(K$2,'Justerad allokering'!$B$2:$AF$2,0),FALSE)),VLOOKUP($B384,'Allokerad kvv'!$B$2:$AV$468,MATCH(K$2,'Allokerad kvv'!$B$2:$AV$2,0),FALSE),VLOOKUP($B384,'Justerad allokering'!$B$2:$AG$462,MATCH(K$2,'Justerad allokering'!$B$2:$AF$2,0),FALSE))</f>
        <v>0</v>
      </c>
      <c r="L384" s="28">
        <f>IF(ISERROR(1/VLOOKUP($B384,'Justerad allokering'!$B$2:$AG$462,MATCH(L$2,'Justerad allokering'!$B$2:$AF$2,0),FALSE)),VLOOKUP($B384,'Allokerad kvv'!$B$2:$AV$468,MATCH(L$2,'Allokerad kvv'!$B$2:$AV$2,0),FALSE),VLOOKUP($B384,'Justerad allokering'!$B$2:$AG$462,MATCH(L$2,'Justerad allokering'!$B$2:$AF$2,0),FALSE))</f>
        <v>0</v>
      </c>
      <c r="M384" s="28">
        <f>IF(ISERROR(1/VLOOKUP($B384,'Justerad allokering'!$B$2:$AG$462,MATCH(M$2,'Justerad allokering'!$B$2:$AF$2,0),FALSE)),VLOOKUP($B384,'Allokerad kvv'!$B$2:$AV$468,MATCH(M$2,'Allokerad kvv'!$B$2:$AV$2,0),FALSE),VLOOKUP($B384,'Justerad allokering'!$B$2:$AG$462,MATCH(M$2,'Justerad allokering'!$B$2:$AF$2,0),FALSE))</f>
        <v>0</v>
      </c>
      <c r="N384" s="28">
        <f>IF(ISERROR(1/VLOOKUP($B384,'Justerad allokering'!$B$2:$AG$462,MATCH(N$2,'Justerad allokering'!$B$2:$AF$2,0),FALSE)),VLOOKUP($B384,'Allokerad kvv'!$B$2:$AV$468,MATCH(N$2,'Allokerad kvv'!$B$2:$AV$2,0),FALSE),VLOOKUP($B384,'Justerad allokering'!$B$2:$AG$462,MATCH(N$2,'Justerad allokering'!$B$2:$AF$2,0),FALSE))</f>
        <v>0</v>
      </c>
      <c r="O384" s="28">
        <f>IF(ISERROR(1/VLOOKUP($B384,'Justerad allokering'!$B$2:$AG$462,MATCH(O$2,'Justerad allokering'!$B$2:$AF$2,0),FALSE)),VLOOKUP($B384,'Allokerad kvv'!$B$2:$AV$468,MATCH(O$2,'Allokerad kvv'!$B$2:$AV$2,0),FALSE),VLOOKUP($B384,'Justerad allokering'!$B$2:$AG$462,MATCH(O$2,'Justerad allokering'!$B$2:$AF$2,0),FALSE))</f>
        <v>0</v>
      </c>
      <c r="P384" s="28">
        <f>IF(ISERROR(1/VLOOKUP($B384,'Justerad allokering'!$B$2:$AG$462,MATCH(P$2,'Justerad allokering'!$B$2:$AF$2,0),FALSE)),VLOOKUP($B384,'Allokerad kvv'!$B$2:$AV$468,MATCH(P$2,'Allokerad kvv'!$B$2:$AV$2,0),FALSE),VLOOKUP($B384,'Justerad allokering'!$B$2:$AG$462,MATCH(P$2,'Justerad allokering'!$B$2:$AF$2,0),FALSE))</f>
        <v>0</v>
      </c>
      <c r="Q384" s="28">
        <f>IF(ISERROR(1/VLOOKUP($B384,'Justerad allokering'!$B$2:$AG$462,MATCH(Q$2,'Justerad allokering'!$B$2:$AF$2,0),FALSE)),VLOOKUP($B384,'Allokerad kvv'!$B$2:$AV$468,MATCH(Q$2,'Allokerad kvv'!$B$2:$AV$2,0),FALSE),VLOOKUP($B384,'Justerad allokering'!$B$2:$AG$462,MATCH(Q$2,'Justerad allokering'!$B$2:$AF$2,0),FALSE))</f>
        <v>0</v>
      </c>
      <c r="R384" s="28">
        <f>IF(ISERROR(1/VLOOKUP($B384,'Justerad allokering'!$B$2:$AG$462,MATCH(R$2,'Justerad allokering'!$B$2:$AF$2,0),FALSE)),VLOOKUP($B384,'Allokerad kvv'!$B$2:$AV$468,MATCH(R$2,'Allokerad kvv'!$B$2:$AV$2,0),FALSE),VLOOKUP($B384,'Justerad allokering'!$B$2:$AG$462,MATCH(R$2,'Justerad allokering'!$B$2:$AF$2,0),FALSE))</f>
        <v>0</v>
      </c>
      <c r="S384" s="28">
        <f>IF(ISERROR(1/VLOOKUP($B384,'Justerad allokering'!$B$2:$AG$462,MATCH(S$2,'Justerad allokering'!$B$2:$AF$2,0),FALSE)),VLOOKUP($B384,'Allokerad kvv'!$B$2:$AV$468,MATCH(S$2,'Allokerad kvv'!$B$2:$AV$2,0),FALSE),VLOOKUP($B384,'Justerad allokering'!$B$2:$AG$462,MATCH(S$2,'Justerad allokering'!$B$2:$AF$2,0),FALSE))</f>
        <v>0</v>
      </c>
      <c r="T384" s="28">
        <f>IF(ISERROR(1/VLOOKUP($B384,'Justerad allokering'!$B$2:$AG$462,MATCH(T$2,'Justerad allokering'!$B$2:$AF$2,0),FALSE)),VLOOKUP($B384,'Allokerad kvv'!$B$2:$AV$468,MATCH(T$2,'Allokerad kvv'!$B$2:$AV$2,0),FALSE),VLOOKUP($B384,'Justerad allokering'!$B$2:$AG$462,MATCH(T$2,'Justerad allokering'!$B$2:$AF$2,0),FALSE))</f>
        <v>0</v>
      </c>
      <c r="U384" s="28">
        <f>IF(ISERROR(1/VLOOKUP($B384,'Justerad allokering'!$B$2:$AG$462,MATCH(U$2,'Justerad allokering'!$B$2:$AF$2,0),FALSE)),VLOOKUP($B384,'Allokerad kvv'!$B$2:$AV$468,MATCH(U$2,'Allokerad kvv'!$B$2:$AV$2,0),FALSE),VLOOKUP($B384,'Justerad allokering'!$B$2:$AG$462,MATCH(U$2,'Justerad allokering'!$B$2:$AF$2,0),FALSE))</f>
        <v>0</v>
      </c>
      <c r="V384" s="28">
        <f>IF(ISERROR(1/VLOOKUP($B384,'Justerad allokering'!$B$2:$AG$462,MATCH(V$2,'Justerad allokering'!$B$2:$AF$2,0),FALSE)),VLOOKUP($B384,'Allokerad kvv'!$B$2:$AV$468,MATCH(V$2,'Allokerad kvv'!$B$2:$AV$2,0),FALSE),VLOOKUP($B384,'Justerad allokering'!$B$2:$AG$462,MATCH(V$2,'Justerad allokering'!$B$2:$AF$2,0),FALSE))</f>
        <v>0</v>
      </c>
      <c r="W384" s="28">
        <f>IF(ISERROR(1/VLOOKUP($B384,'Justerad allokering'!$B$2:$AG$462,MATCH(W$2,'Justerad allokering'!$B$2:$AF$2,0),FALSE)),VLOOKUP($B384,'Allokerad kvv'!$B$2:$AV$468,MATCH(W$2,'Allokerad kvv'!$B$2:$AV$2,0),FALSE),VLOOKUP($B384,'Justerad allokering'!$B$2:$AG$462,MATCH(W$2,'Justerad allokering'!$B$2:$AF$2,0),FALSE))</f>
        <v>0</v>
      </c>
      <c r="X384" s="28">
        <f>IF(ISERROR(1/VLOOKUP($B384,'Justerad allokering'!$B$2:$AG$462,MATCH(X$2,'Justerad allokering'!$B$2:$AF$2,0),FALSE)),VLOOKUP($B384,'Allokerad kvv'!$B$2:$AV$468,MATCH(X$2,'Allokerad kvv'!$B$2:$AV$2,0),FALSE),VLOOKUP($B384,'Justerad allokering'!$B$2:$AG$462,MATCH(X$2,'Justerad allokering'!$B$2:$AF$2,0),FALSE))</f>
        <v>0</v>
      </c>
      <c r="Y384" s="28">
        <f>IF(ISERROR(1/VLOOKUP($B384,'Justerad allokering'!$B$2:$AG$462,MATCH(Y$2,'Justerad allokering'!$B$2:$AF$2,0),FALSE)),VLOOKUP($B384,'Allokerad kvv'!$B$2:$AV$468,MATCH(Y$2,'Allokerad kvv'!$B$2:$AV$2,0),FALSE),VLOOKUP($B384,'Justerad allokering'!$B$2:$AG$462,MATCH(Y$2,'Justerad allokering'!$B$2:$AF$2,0),FALSE))</f>
        <v>0</v>
      </c>
      <c r="Z384" s="28">
        <f>IF(ISERROR(1/VLOOKUP($B384,'Justerad allokering'!$B$2:$AG$462,MATCH(Z$2,'Justerad allokering'!$B$2:$AF$2,0),FALSE)),VLOOKUP($B384,'Allokerad kvv'!$B$2:$AV$468,MATCH(Z$2,'Allokerad kvv'!$B$2:$AV$2,0),FALSE),VLOOKUP($B384,'Justerad allokering'!$B$2:$AG$462,MATCH(Z$2,'Justerad allokering'!$B$2:$AF$2,0),FALSE))</f>
        <v>0</v>
      </c>
      <c r="AA384" s="28"/>
      <c r="AB384" s="28"/>
      <c r="AE384">
        <f t="shared" si="15"/>
        <v>0</v>
      </c>
      <c r="AG384">
        <f t="shared" si="16"/>
        <v>0</v>
      </c>
      <c r="AH384">
        <f t="shared" si="17"/>
        <v>0</v>
      </c>
      <c r="AI384" s="55" t="str">
        <f>IF(AH384=0,"",AH384/VLOOKUP(B384,Kraftvärmeprod!$B$1:$BC$480,MATCH("Summa tillförd energi exklusive rökgaskondensering",Kraftvärmeprod!$B$1:$BC$1,0),FALSE))</f>
        <v/>
      </c>
    </row>
    <row r="385" spans="1:35" x14ac:dyDescent="0.35">
      <c r="A385" s="28" t="s">
        <v>516</v>
      </c>
      <c r="B385" s="28" t="s">
        <v>520</v>
      </c>
      <c r="C385" s="28">
        <f>IF(ISERROR(1/VLOOKUP($B385,'Justerad allokering'!$B$2:$AG$462,MATCH(C$2,'Justerad allokering'!$B$2:$AF$2,0),FALSE)),VLOOKUP($B385,'Allokerad kvv'!$B$2:$AV$468,MATCH(C$2,'Allokerad kvv'!$B$2:$AV$2,0),FALSE),VLOOKUP($B385,'Justerad allokering'!$B$2:$AG$462,MATCH(C$2,'Justerad allokering'!$B$2:$AF$2,0),FALSE))</f>
        <v>0</v>
      </c>
      <c r="D385" s="28">
        <f>IF(ISERROR(1/VLOOKUP($B385,'Justerad allokering'!$B$2:$AG$462,MATCH(D$2,'Justerad allokering'!$B$2:$AF$2,0),FALSE)),VLOOKUP($B385,'Allokerad kvv'!$B$2:$AV$468,MATCH(D$2,'Allokerad kvv'!$B$2:$AV$2,0),FALSE),VLOOKUP($B385,'Justerad allokering'!$B$2:$AG$462,MATCH(D$2,'Justerad allokering'!$B$2:$AF$2,0),FALSE))</f>
        <v>0</v>
      </c>
      <c r="E385" s="28">
        <f>IF(ISERROR(1/VLOOKUP($B385,'Justerad allokering'!$B$2:$AG$462,MATCH(E$2,'Justerad allokering'!$B$2:$AF$2,0),FALSE)),VLOOKUP($B385,'Allokerad kvv'!$B$2:$AV$468,MATCH(E$2,'Allokerad kvv'!$B$2:$AV$2,0),FALSE),VLOOKUP($B385,'Justerad allokering'!$B$2:$AG$462,MATCH(E$2,'Justerad allokering'!$B$2:$AF$2,0),FALSE))</f>
        <v>0</v>
      </c>
      <c r="F385" s="28">
        <f>IF(ISERROR(1/VLOOKUP($B385,'Justerad allokering'!$B$2:$AG$462,MATCH(F$2,'Justerad allokering'!$B$2:$AF$2,0),FALSE)),VLOOKUP($B385,'Allokerad kvv'!$B$2:$AV$468,MATCH(F$2,'Allokerad kvv'!$B$2:$AV$2,0),FALSE),VLOOKUP($B385,'Justerad allokering'!$B$2:$AG$462,MATCH(F$2,'Justerad allokering'!$B$2:$AF$2,0),FALSE))</f>
        <v>0</v>
      </c>
      <c r="G385" s="28">
        <f>IF(ISERROR(1/VLOOKUP($B385,'Justerad allokering'!$B$2:$AG$462,MATCH(G$2,'Justerad allokering'!$B$2:$AF$2,0),FALSE)),VLOOKUP($B385,'Allokerad kvv'!$B$2:$AV$468,MATCH(G$2,'Allokerad kvv'!$B$2:$AV$2,0),FALSE),VLOOKUP($B385,'Justerad allokering'!$B$2:$AG$462,MATCH(G$2,'Justerad allokering'!$B$2:$AF$2,0),FALSE))</f>
        <v>0</v>
      </c>
      <c r="H385" s="28">
        <f>IF(ISERROR(1/VLOOKUP($B385,'Justerad allokering'!$B$2:$AG$462,MATCH(H$2,'Justerad allokering'!$B$2:$AF$2,0),FALSE)),VLOOKUP($B385,'Allokerad kvv'!$B$2:$AV$468,MATCH(H$2,'Allokerad kvv'!$B$2:$AV$2,0),FALSE),VLOOKUP($B385,'Justerad allokering'!$B$2:$AG$462,MATCH(H$2,'Justerad allokering'!$B$2:$AF$2,0),FALSE))</f>
        <v>0</v>
      </c>
      <c r="I385" s="28">
        <f>IF(ISERROR(1/VLOOKUP($B385,'Justerad allokering'!$B$2:$AG$462,MATCH(I$2,'Justerad allokering'!$B$2:$AF$2,0),FALSE)),VLOOKUP($B385,'Allokerad kvv'!$B$2:$AV$468,MATCH(I$2,'Allokerad kvv'!$B$2:$AV$2,0),FALSE),VLOOKUP($B385,'Justerad allokering'!$B$2:$AG$462,MATCH(I$2,'Justerad allokering'!$B$2:$AF$2,0),FALSE))</f>
        <v>0</v>
      </c>
      <c r="J385" s="28">
        <f>IF(ISERROR(1/VLOOKUP($B385,'Justerad allokering'!$B$2:$AG$462,MATCH(J$2,'Justerad allokering'!$B$2:$AF$2,0),FALSE)),VLOOKUP($B385,'Allokerad kvv'!$B$2:$AV$468,MATCH(J$2,'Allokerad kvv'!$B$2:$AV$2,0),FALSE),VLOOKUP($B385,'Justerad allokering'!$B$2:$AG$462,MATCH(J$2,'Justerad allokering'!$B$2:$AF$2,0),FALSE))</f>
        <v>0</v>
      </c>
      <c r="K385" s="28">
        <f>IF(ISERROR(1/VLOOKUP($B385,'Justerad allokering'!$B$2:$AG$462,MATCH(K$2,'Justerad allokering'!$B$2:$AF$2,0),FALSE)),VLOOKUP($B385,'Allokerad kvv'!$B$2:$AV$468,MATCH(K$2,'Allokerad kvv'!$B$2:$AV$2,0),FALSE),VLOOKUP($B385,'Justerad allokering'!$B$2:$AG$462,MATCH(K$2,'Justerad allokering'!$B$2:$AF$2,0),FALSE))</f>
        <v>0</v>
      </c>
      <c r="L385" s="28">
        <f>IF(ISERROR(1/VLOOKUP($B385,'Justerad allokering'!$B$2:$AG$462,MATCH(L$2,'Justerad allokering'!$B$2:$AF$2,0),FALSE)),VLOOKUP($B385,'Allokerad kvv'!$B$2:$AV$468,MATCH(L$2,'Allokerad kvv'!$B$2:$AV$2,0),FALSE),VLOOKUP($B385,'Justerad allokering'!$B$2:$AG$462,MATCH(L$2,'Justerad allokering'!$B$2:$AF$2,0),FALSE))</f>
        <v>0</v>
      </c>
      <c r="M385" s="28">
        <f>IF(ISERROR(1/VLOOKUP($B385,'Justerad allokering'!$B$2:$AG$462,MATCH(M$2,'Justerad allokering'!$B$2:$AF$2,0),FALSE)),VLOOKUP($B385,'Allokerad kvv'!$B$2:$AV$468,MATCH(M$2,'Allokerad kvv'!$B$2:$AV$2,0),FALSE),VLOOKUP($B385,'Justerad allokering'!$B$2:$AG$462,MATCH(M$2,'Justerad allokering'!$B$2:$AF$2,0),FALSE))</f>
        <v>0</v>
      </c>
      <c r="N385" s="28">
        <f>IF(ISERROR(1/VLOOKUP($B385,'Justerad allokering'!$B$2:$AG$462,MATCH(N$2,'Justerad allokering'!$B$2:$AF$2,0),FALSE)),VLOOKUP($B385,'Allokerad kvv'!$B$2:$AV$468,MATCH(N$2,'Allokerad kvv'!$B$2:$AV$2,0),FALSE),VLOOKUP($B385,'Justerad allokering'!$B$2:$AG$462,MATCH(N$2,'Justerad allokering'!$B$2:$AF$2,0),FALSE))</f>
        <v>0</v>
      </c>
      <c r="O385" s="28">
        <f>IF(ISERROR(1/VLOOKUP($B385,'Justerad allokering'!$B$2:$AG$462,MATCH(O$2,'Justerad allokering'!$B$2:$AF$2,0),FALSE)),VLOOKUP($B385,'Allokerad kvv'!$B$2:$AV$468,MATCH(O$2,'Allokerad kvv'!$B$2:$AV$2,0),FALSE),VLOOKUP($B385,'Justerad allokering'!$B$2:$AG$462,MATCH(O$2,'Justerad allokering'!$B$2:$AF$2,0),FALSE))</f>
        <v>0</v>
      </c>
      <c r="P385" s="28">
        <f>IF(ISERROR(1/VLOOKUP($B385,'Justerad allokering'!$B$2:$AG$462,MATCH(P$2,'Justerad allokering'!$B$2:$AF$2,0),FALSE)),VLOOKUP($B385,'Allokerad kvv'!$B$2:$AV$468,MATCH(P$2,'Allokerad kvv'!$B$2:$AV$2,0),FALSE),VLOOKUP($B385,'Justerad allokering'!$B$2:$AG$462,MATCH(P$2,'Justerad allokering'!$B$2:$AF$2,0),FALSE))</f>
        <v>0</v>
      </c>
      <c r="Q385" s="28">
        <f>IF(ISERROR(1/VLOOKUP($B385,'Justerad allokering'!$B$2:$AG$462,MATCH(Q$2,'Justerad allokering'!$B$2:$AF$2,0),FALSE)),VLOOKUP($B385,'Allokerad kvv'!$B$2:$AV$468,MATCH(Q$2,'Allokerad kvv'!$B$2:$AV$2,0),FALSE),VLOOKUP($B385,'Justerad allokering'!$B$2:$AG$462,MATCH(Q$2,'Justerad allokering'!$B$2:$AF$2,0),FALSE))</f>
        <v>0</v>
      </c>
      <c r="R385" s="28">
        <f>IF(ISERROR(1/VLOOKUP($B385,'Justerad allokering'!$B$2:$AG$462,MATCH(R$2,'Justerad allokering'!$B$2:$AF$2,0),FALSE)),VLOOKUP($B385,'Allokerad kvv'!$B$2:$AV$468,MATCH(R$2,'Allokerad kvv'!$B$2:$AV$2,0),FALSE),VLOOKUP($B385,'Justerad allokering'!$B$2:$AG$462,MATCH(R$2,'Justerad allokering'!$B$2:$AF$2,0),FALSE))</f>
        <v>0</v>
      </c>
      <c r="S385" s="28">
        <f>IF(ISERROR(1/VLOOKUP($B385,'Justerad allokering'!$B$2:$AG$462,MATCH(S$2,'Justerad allokering'!$B$2:$AF$2,0),FALSE)),VLOOKUP($B385,'Allokerad kvv'!$B$2:$AV$468,MATCH(S$2,'Allokerad kvv'!$B$2:$AV$2,0),FALSE),VLOOKUP($B385,'Justerad allokering'!$B$2:$AG$462,MATCH(S$2,'Justerad allokering'!$B$2:$AF$2,0),FALSE))</f>
        <v>0</v>
      </c>
      <c r="T385" s="28">
        <f>IF(ISERROR(1/VLOOKUP($B385,'Justerad allokering'!$B$2:$AG$462,MATCH(T$2,'Justerad allokering'!$B$2:$AF$2,0),FALSE)),VLOOKUP($B385,'Allokerad kvv'!$B$2:$AV$468,MATCH(T$2,'Allokerad kvv'!$B$2:$AV$2,0),FALSE),VLOOKUP($B385,'Justerad allokering'!$B$2:$AG$462,MATCH(T$2,'Justerad allokering'!$B$2:$AF$2,0),FALSE))</f>
        <v>0</v>
      </c>
      <c r="U385" s="28">
        <f>IF(ISERROR(1/VLOOKUP($B385,'Justerad allokering'!$B$2:$AG$462,MATCH(U$2,'Justerad allokering'!$B$2:$AF$2,0),FALSE)),VLOOKUP($B385,'Allokerad kvv'!$B$2:$AV$468,MATCH(U$2,'Allokerad kvv'!$B$2:$AV$2,0),FALSE),VLOOKUP($B385,'Justerad allokering'!$B$2:$AG$462,MATCH(U$2,'Justerad allokering'!$B$2:$AF$2,0),FALSE))</f>
        <v>0</v>
      </c>
      <c r="V385" s="28">
        <f>IF(ISERROR(1/VLOOKUP($B385,'Justerad allokering'!$B$2:$AG$462,MATCH(V$2,'Justerad allokering'!$B$2:$AF$2,0),FALSE)),VLOOKUP($B385,'Allokerad kvv'!$B$2:$AV$468,MATCH(V$2,'Allokerad kvv'!$B$2:$AV$2,0),FALSE),VLOOKUP($B385,'Justerad allokering'!$B$2:$AG$462,MATCH(V$2,'Justerad allokering'!$B$2:$AF$2,0),FALSE))</f>
        <v>0</v>
      </c>
      <c r="W385" s="28">
        <f>IF(ISERROR(1/VLOOKUP($B385,'Justerad allokering'!$B$2:$AG$462,MATCH(W$2,'Justerad allokering'!$B$2:$AF$2,0),FALSE)),VLOOKUP($B385,'Allokerad kvv'!$B$2:$AV$468,MATCH(W$2,'Allokerad kvv'!$B$2:$AV$2,0),FALSE),VLOOKUP($B385,'Justerad allokering'!$B$2:$AG$462,MATCH(W$2,'Justerad allokering'!$B$2:$AF$2,0),FALSE))</f>
        <v>0</v>
      </c>
      <c r="X385" s="28">
        <f>IF(ISERROR(1/VLOOKUP($B385,'Justerad allokering'!$B$2:$AG$462,MATCH(X$2,'Justerad allokering'!$B$2:$AF$2,0),FALSE)),VLOOKUP($B385,'Allokerad kvv'!$B$2:$AV$468,MATCH(X$2,'Allokerad kvv'!$B$2:$AV$2,0),FALSE),VLOOKUP($B385,'Justerad allokering'!$B$2:$AG$462,MATCH(X$2,'Justerad allokering'!$B$2:$AF$2,0),FALSE))</f>
        <v>0</v>
      </c>
      <c r="Y385" s="28">
        <f>IF(ISERROR(1/VLOOKUP($B385,'Justerad allokering'!$B$2:$AG$462,MATCH(Y$2,'Justerad allokering'!$B$2:$AF$2,0),FALSE)),VLOOKUP($B385,'Allokerad kvv'!$B$2:$AV$468,MATCH(Y$2,'Allokerad kvv'!$B$2:$AV$2,0),FALSE),VLOOKUP($B385,'Justerad allokering'!$B$2:$AG$462,MATCH(Y$2,'Justerad allokering'!$B$2:$AF$2,0),FALSE))</f>
        <v>0</v>
      </c>
      <c r="Z385" s="28">
        <f>IF(ISERROR(1/VLOOKUP($B385,'Justerad allokering'!$B$2:$AG$462,MATCH(Z$2,'Justerad allokering'!$B$2:$AF$2,0),FALSE)),VLOOKUP($B385,'Allokerad kvv'!$B$2:$AV$468,MATCH(Z$2,'Allokerad kvv'!$B$2:$AV$2,0),FALSE),VLOOKUP($B385,'Justerad allokering'!$B$2:$AG$462,MATCH(Z$2,'Justerad allokering'!$B$2:$AF$2,0),FALSE))</f>
        <v>0</v>
      </c>
      <c r="AA385" s="28"/>
      <c r="AB385" s="28"/>
      <c r="AE385">
        <f t="shared" si="15"/>
        <v>0</v>
      </c>
      <c r="AG385">
        <f t="shared" si="16"/>
        <v>0</v>
      </c>
      <c r="AH385">
        <f t="shared" si="17"/>
        <v>0</v>
      </c>
      <c r="AI385" s="55" t="str">
        <f>IF(AH385=0,"",AH385/VLOOKUP(B385,Kraftvärmeprod!$B$1:$BC$480,MATCH("Summa tillförd energi exklusive rökgaskondensering",Kraftvärmeprod!$B$1:$BC$1,0),FALSE))</f>
        <v/>
      </c>
    </row>
    <row r="386" spans="1:35" x14ac:dyDescent="0.35">
      <c r="A386" s="28" t="s">
        <v>521</v>
      </c>
      <c r="B386" s="28" t="s">
        <v>522</v>
      </c>
      <c r="C386" s="28">
        <f>IF(ISERROR(1/VLOOKUP($B386,'Justerad allokering'!$B$2:$AG$462,MATCH(C$2,'Justerad allokering'!$B$2:$AF$2,0),FALSE)),VLOOKUP($B386,'Allokerad kvv'!$B$2:$AV$468,MATCH(C$2,'Allokerad kvv'!$B$2:$AV$2,0),FALSE),VLOOKUP($B386,'Justerad allokering'!$B$2:$AG$462,MATCH(C$2,'Justerad allokering'!$B$2:$AF$2,0),FALSE))</f>
        <v>0</v>
      </c>
      <c r="D386" s="28">
        <f>IF(ISERROR(1/VLOOKUP($B386,'Justerad allokering'!$B$2:$AG$462,MATCH(D$2,'Justerad allokering'!$B$2:$AF$2,0),FALSE)),VLOOKUP($B386,'Allokerad kvv'!$B$2:$AV$468,MATCH(D$2,'Allokerad kvv'!$B$2:$AV$2,0),FALSE),VLOOKUP($B386,'Justerad allokering'!$B$2:$AG$462,MATCH(D$2,'Justerad allokering'!$B$2:$AF$2,0),FALSE))</f>
        <v>0</v>
      </c>
      <c r="E386" s="28">
        <f>IF(ISERROR(1/VLOOKUP($B386,'Justerad allokering'!$B$2:$AG$462,MATCH(E$2,'Justerad allokering'!$B$2:$AF$2,0),FALSE)),VLOOKUP($B386,'Allokerad kvv'!$B$2:$AV$468,MATCH(E$2,'Allokerad kvv'!$B$2:$AV$2,0),FALSE),VLOOKUP($B386,'Justerad allokering'!$B$2:$AG$462,MATCH(E$2,'Justerad allokering'!$B$2:$AF$2,0),FALSE))</f>
        <v>0</v>
      </c>
      <c r="F386" s="28">
        <f>IF(ISERROR(1/VLOOKUP($B386,'Justerad allokering'!$B$2:$AG$462,MATCH(F$2,'Justerad allokering'!$B$2:$AF$2,0),FALSE)),VLOOKUP($B386,'Allokerad kvv'!$B$2:$AV$468,MATCH(F$2,'Allokerad kvv'!$B$2:$AV$2,0),FALSE),VLOOKUP($B386,'Justerad allokering'!$B$2:$AG$462,MATCH(F$2,'Justerad allokering'!$B$2:$AF$2,0),FALSE))</f>
        <v>0</v>
      </c>
      <c r="G386" s="28">
        <f>IF(ISERROR(1/VLOOKUP($B386,'Justerad allokering'!$B$2:$AG$462,MATCH(G$2,'Justerad allokering'!$B$2:$AF$2,0),FALSE)),VLOOKUP($B386,'Allokerad kvv'!$B$2:$AV$468,MATCH(G$2,'Allokerad kvv'!$B$2:$AV$2,0),FALSE),VLOOKUP($B386,'Justerad allokering'!$B$2:$AG$462,MATCH(G$2,'Justerad allokering'!$B$2:$AF$2,0),FALSE))</f>
        <v>0</v>
      </c>
      <c r="H386" s="28">
        <f>IF(ISERROR(1/VLOOKUP($B386,'Justerad allokering'!$B$2:$AG$462,MATCH(H$2,'Justerad allokering'!$B$2:$AF$2,0),FALSE)),VLOOKUP($B386,'Allokerad kvv'!$B$2:$AV$468,MATCH(H$2,'Allokerad kvv'!$B$2:$AV$2,0),FALSE),VLOOKUP($B386,'Justerad allokering'!$B$2:$AG$462,MATCH(H$2,'Justerad allokering'!$B$2:$AF$2,0),FALSE))</f>
        <v>0</v>
      </c>
      <c r="I386" s="28">
        <f>IF(ISERROR(1/VLOOKUP($B386,'Justerad allokering'!$B$2:$AG$462,MATCH(I$2,'Justerad allokering'!$B$2:$AF$2,0),FALSE)),VLOOKUP($B386,'Allokerad kvv'!$B$2:$AV$468,MATCH(I$2,'Allokerad kvv'!$B$2:$AV$2,0),FALSE),VLOOKUP($B386,'Justerad allokering'!$B$2:$AG$462,MATCH(I$2,'Justerad allokering'!$B$2:$AF$2,0),FALSE))</f>
        <v>0</v>
      </c>
      <c r="J386" s="28">
        <f>IF(ISERROR(1/VLOOKUP($B386,'Justerad allokering'!$B$2:$AG$462,MATCH(J$2,'Justerad allokering'!$B$2:$AF$2,0),FALSE)),VLOOKUP($B386,'Allokerad kvv'!$B$2:$AV$468,MATCH(J$2,'Allokerad kvv'!$B$2:$AV$2,0),FALSE),VLOOKUP($B386,'Justerad allokering'!$B$2:$AG$462,MATCH(J$2,'Justerad allokering'!$B$2:$AF$2,0),FALSE))</f>
        <v>0</v>
      </c>
      <c r="K386" s="28">
        <f>IF(ISERROR(1/VLOOKUP($B386,'Justerad allokering'!$B$2:$AG$462,MATCH(K$2,'Justerad allokering'!$B$2:$AF$2,0),FALSE)),VLOOKUP($B386,'Allokerad kvv'!$B$2:$AV$468,MATCH(K$2,'Allokerad kvv'!$B$2:$AV$2,0),FALSE),VLOOKUP($B386,'Justerad allokering'!$B$2:$AG$462,MATCH(K$2,'Justerad allokering'!$B$2:$AF$2,0),FALSE))</f>
        <v>0</v>
      </c>
      <c r="L386" s="28">
        <f>IF(ISERROR(1/VLOOKUP($B386,'Justerad allokering'!$B$2:$AG$462,MATCH(L$2,'Justerad allokering'!$B$2:$AF$2,0),FALSE)),VLOOKUP($B386,'Allokerad kvv'!$B$2:$AV$468,MATCH(L$2,'Allokerad kvv'!$B$2:$AV$2,0),FALSE),VLOOKUP($B386,'Justerad allokering'!$B$2:$AG$462,MATCH(L$2,'Justerad allokering'!$B$2:$AF$2,0),FALSE))</f>
        <v>0</v>
      </c>
      <c r="M386" s="28">
        <f>IF(ISERROR(1/VLOOKUP($B386,'Justerad allokering'!$B$2:$AG$462,MATCH(M$2,'Justerad allokering'!$B$2:$AF$2,0),FALSE)),VLOOKUP($B386,'Allokerad kvv'!$B$2:$AV$468,MATCH(M$2,'Allokerad kvv'!$B$2:$AV$2,0),FALSE),VLOOKUP($B386,'Justerad allokering'!$B$2:$AG$462,MATCH(M$2,'Justerad allokering'!$B$2:$AF$2,0),FALSE))</f>
        <v>0</v>
      </c>
      <c r="N386" s="28">
        <f>IF(ISERROR(1/VLOOKUP($B386,'Justerad allokering'!$B$2:$AG$462,MATCH(N$2,'Justerad allokering'!$B$2:$AF$2,0),FALSE)),VLOOKUP($B386,'Allokerad kvv'!$B$2:$AV$468,MATCH(N$2,'Allokerad kvv'!$B$2:$AV$2,0),FALSE),VLOOKUP($B386,'Justerad allokering'!$B$2:$AG$462,MATCH(N$2,'Justerad allokering'!$B$2:$AF$2,0),FALSE))</f>
        <v>0</v>
      </c>
      <c r="O386" s="28">
        <f>IF(ISERROR(1/VLOOKUP($B386,'Justerad allokering'!$B$2:$AG$462,MATCH(O$2,'Justerad allokering'!$B$2:$AF$2,0),FALSE)),VLOOKUP($B386,'Allokerad kvv'!$B$2:$AV$468,MATCH(O$2,'Allokerad kvv'!$B$2:$AV$2,0),FALSE),VLOOKUP($B386,'Justerad allokering'!$B$2:$AG$462,MATCH(O$2,'Justerad allokering'!$B$2:$AF$2,0),FALSE))</f>
        <v>0</v>
      </c>
      <c r="P386" s="28">
        <f>IF(ISERROR(1/VLOOKUP($B386,'Justerad allokering'!$B$2:$AG$462,MATCH(P$2,'Justerad allokering'!$B$2:$AF$2,0),FALSE)),VLOOKUP($B386,'Allokerad kvv'!$B$2:$AV$468,MATCH(P$2,'Allokerad kvv'!$B$2:$AV$2,0),FALSE),VLOOKUP($B386,'Justerad allokering'!$B$2:$AG$462,MATCH(P$2,'Justerad allokering'!$B$2:$AF$2,0),FALSE))</f>
        <v>0</v>
      </c>
      <c r="Q386" s="28">
        <f>IF(ISERROR(1/VLOOKUP($B386,'Justerad allokering'!$B$2:$AG$462,MATCH(Q$2,'Justerad allokering'!$B$2:$AF$2,0),FALSE)),VLOOKUP($B386,'Allokerad kvv'!$B$2:$AV$468,MATCH(Q$2,'Allokerad kvv'!$B$2:$AV$2,0),FALSE),VLOOKUP($B386,'Justerad allokering'!$B$2:$AG$462,MATCH(Q$2,'Justerad allokering'!$B$2:$AF$2,0),FALSE))</f>
        <v>0</v>
      </c>
      <c r="R386" s="28">
        <f>IF(ISERROR(1/VLOOKUP($B386,'Justerad allokering'!$B$2:$AG$462,MATCH(R$2,'Justerad allokering'!$B$2:$AF$2,0),FALSE)),VLOOKUP($B386,'Allokerad kvv'!$B$2:$AV$468,MATCH(R$2,'Allokerad kvv'!$B$2:$AV$2,0),FALSE),VLOOKUP($B386,'Justerad allokering'!$B$2:$AG$462,MATCH(R$2,'Justerad allokering'!$B$2:$AF$2,0),FALSE))</f>
        <v>0</v>
      </c>
      <c r="S386" s="28">
        <f>IF(ISERROR(1/VLOOKUP($B386,'Justerad allokering'!$B$2:$AG$462,MATCH(S$2,'Justerad allokering'!$B$2:$AF$2,0),FALSE)),VLOOKUP($B386,'Allokerad kvv'!$B$2:$AV$468,MATCH(S$2,'Allokerad kvv'!$B$2:$AV$2,0),FALSE),VLOOKUP($B386,'Justerad allokering'!$B$2:$AG$462,MATCH(S$2,'Justerad allokering'!$B$2:$AF$2,0),FALSE))</f>
        <v>0</v>
      </c>
      <c r="T386" s="28">
        <f>IF(ISERROR(1/VLOOKUP($B386,'Justerad allokering'!$B$2:$AG$462,MATCH(T$2,'Justerad allokering'!$B$2:$AF$2,0),FALSE)),VLOOKUP($B386,'Allokerad kvv'!$B$2:$AV$468,MATCH(T$2,'Allokerad kvv'!$B$2:$AV$2,0),FALSE),VLOOKUP($B386,'Justerad allokering'!$B$2:$AG$462,MATCH(T$2,'Justerad allokering'!$B$2:$AF$2,0),FALSE))</f>
        <v>0</v>
      </c>
      <c r="U386" s="28">
        <f>IF(ISERROR(1/VLOOKUP($B386,'Justerad allokering'!$B$2:$AG$462,MATCH(U$2,'Justerad allokering'!$B$2:$AF$2,0),FALSE)),VLOOKUP($B386,'Allokerad kvv'!$B$2:$AV$468,MATCH(U$2,'Allokerad kvv'!$B$2:$AV$2,0),FALSE),VLOOKUP($B386,'Justerad allokering'!$B$2:$AG$462,MATCH(U$2,'Justerad allokering'!$B$2:$AF$2,0),FALSE))</f>
        <v>0</v>
      </c>
      <c r="V386" s="28">
        <f>IF(ISERROR(1/VLOOKUP($B386,'Justerad allokering'!$B$2:$AG$462,MATCH(V$2,'Justerad allokering'!$B$2:$AF$2,0),FALSE)),VLOOKUP($B386,'Allokerad kvv'!$B$2:$AV$468,MATCH(V$2,'Allokerad kvv'!$B$2:$AV$2,0),FALSE),VLOOKUP($B386,'Justerad allokering'!$B$2:$AG$462,MATCH(V$2,'Justerad allokering'!$B$2:$AF$2,0),FALSE))</f>
        <v>0</v>
      </c>
      <c r="W386" s="28">
        <f>IF(ISERROR(1/VLOOKUP($B386,'Justerad allokering'!$B$2:$AG$462,MATCH(W$2,'Justerad allokering'!$B$2:$AF$2,0),FALSE)),VLOOKUP($B386,'Allokerad kvv'!$B$2:$AV$468,MATCH(W$2,'Allokerad kvv'!$B$2:$AV$2,0),FALSE),VLOOKUP($B386,'Justerad allokering'!$B$2:$AG$462,MATCH(W$2,'Justerad allokering'!$B$2:$AF$2,0),FALSE))</f>
        <v>0</v>
      </c>
      <c r="X386" s="28">
        <f>IF(ISERROR(1/VLOOKUP($B386,'Justerad allokering'!$B$2:$AG$462,MATCH(X$2,'Justerad allokering'!$B$2:$AF$2,0),FALSE)),VLOOKUP($B386,'Allokerad kvv'!$B$2:$AV$468,MATCH(X$2,'Allokerad kvv'!$B$2:$AV$2,0),FALSE),VLOOKUP($B386,'Justerad allokering'!$B$2:$AG$462,MATCH(X$2,'Justerad allokering'!$B$2:$AF$2,0),FALSE))</f>
        <v>0</v>
      </c>
      <c r="Y386" s="28">
        <f>IF(ISERROR(1/VLOOKUP($B386,'Justerad allokering'!$B$2:$AG$462,MATCH(Y$2,'Justerad allokering'!$B$2:$AF$2,0),FALSE)),VLOOKUP($B386,'Allokerad kvv'!$B$2:$AV$468,MATCH(Y$2,'Allokerad kvv'!$B$2:$AV$2,0),FALSE),VLOOKUP($B386,'Justerad allokering'!$B$2:$AG$462,MATCH(Y$2,'Justerad allokering'!$B$2:$AF$2,0),FALSE))</f>
        <v>0</v>
      </c>
      <c r="Z386" s="28">
        <f>IF(ISERROR(1/VLOOKUP($B386,'Justerad allokering'!$B$2:$AG$462,MATCH(Z$2,'Justerad allokering'!$B$2:$AF$2,0),FALSE)),VLOOKUP($B386,'Allokerad kvv'!$B$2:$AV$468,MATCH(Z$2,'Allokerad kvv'!$B$2:$AV$2,0),FALSE),VLOOKUP($B386,'Justerad allokering'!$B$2:$AG$462,MATCH(Z$2,'Justerad allokering'!$B$2:$AF$2,0),FALSE))</f>
        <v>0</v>
      </c>
      <c r="AA386" s="28"/>
      <c r="AB386" s="28"/>
      <c r="AE386">
        <f t="shared" si="15"/>
        <v>0</v>
      </c>
      <c r="AG386">
        <f t="shared" si="16"/>
        <v>0</v>
      </c>
      <c r="AH386">
        <f t="shared" si="17"/>
        <v>0</v>
      </c>
      <c r="AI386" s="55" t="str">
        <f>IF(AH386=0,"",AH386/VLOOKUP(B386,Kraftvärmeprod!$B$1:$BC$480,MATCH("Summa tillförd energi exklusive rökgaskondensering",Kraftvärmeprod!$B$1:$BC$1,0),FALSE))</f>
        <v/>
      </c>
    </row>
    <row r="387" spans="1:35" x14ac:dyDescent="0.35">
      <c r="A387" s="28" t="s">
        <v>521</v>
      </c>
      <c r="B387" s="28" t="s">
        <v>523</v>
      </c>
      <c r="C387" s="28">
        <f>IF(ISERROR(1/VLOOKUP($B387,'Justerad allokering'!$B$2:$AG$462,MATCH(C$2,'Justerad allokering'!$B$2:$AF$2,0),FALSE)),VLOOKUP($B387,'Allokerad kvv'!$B$2:$AV$468,MATCH(C$2,'Allokerad kvv'!$B$2:$AV$2,0),FALSE),VLOOKUP($B387,'Justerad allokering'!$B$2:$AG$462,MATCH(C$2,'Justerad allokering'!$B$2:$AF$2,0),FALSE))</f>
        <v>0</v>
      </c>
      <c r="D387" s="28">
        <f>IF(ISERROR(1/VLOOKUP($B387,'Justerad allokering'!$B$2:$AG$462,MATCH(D$2,'Justerad allokering'!$B$2:$AF$2,0),FALSE)),VLOOKUP($B387,'Allokerad kvv'!$B$2:$AV$468,MATCH(D$2,'Allokerad kvv'!$B$2:$AV$2,0),FALSE),VLOOKUP($B387,'Justerad allokering'!$B$2:$AG$462,MATCH(D$2,'Justerad allokering'!$B$2:$AF$2,0),FALSE))</f>
        <v>0</v>
      </c>
      <c r="E387" s="28">
        <f>IF(ISERROR(1/VLOOKUP($B387,'Justerad allokering'!$B$2:$AG$462,MATCH(E$2,'Justerad allokering'!$B$2:$AF$2,0),FALSE)),VLOOKUP($B387,'Allokerad kvv'!$B$2:$AV$468,MATCH(E$2,'Allokerad kvv'!$B$2:$AV$2,0),FALSE),VLOOKUP($B387,'Justerad allokering'!$B$2:$AG$462,MATCH(E$2,'Justerad allokering'!$B$2:$AF$2,0),FALSE))</f>
        <v>0</v>
      </c>
      <c r="F387" s="28">
        <f>IF(ISERROR(1/VLOOKUP($B387,'Justerad allokering'!$B$2:$AG$462,MATCH(F$2,'Justerad allokering'!$B$2:$AF$2,0),FALSE)),VLOOKUP($B387,'Allokerad kvv'!$B$2:$AV$468,MATCH(F$2,'Allokerad kvv'!$B$2:$AV$2,0),FALSE),VLOOKUP($B387,'Justerad allokering'!$B$2:$AG$462,MATCH(F$2,'Justerad allokering'!$B$2:$AF$2,0),FALSE))</f>
        <v>1.1863699999999999</v>
      </c>
      <c r="G387" s="28">
        <f>IF(ISERROR(1/VLOOKUP($B387,'Justerad allokering'!$B$2:$AG$462,MATCH(G$2,'Justerad allokering'!$B$2:$AF$2,0),FALSE)),VLOOKUP($B387,'Allokerad kvv'!$B$2:$AV$468,MATCH(G$2,'Allokerad kvv'!$B$2:$AV$2,0),FALSE),VLOOKUP($B387,'Justerad allokering'!$B$2:$AG$462,MATCH(G$2,'Justerad allokering'!$B$2:$AF$2,0),FALSE))</f>
        <v>0</v>
      </c>
      <c r="H387" s="28">
        <f>IF(ISERROR(1/VLOOKUP($B387,'Justerad allokering'!$B$2:$AG$462,MATCH(H$2,'Justerad allokering'!$B$2:$AF$2,0),FALSE)),VLOOKUP($B387,'Allokerad kvv'!$B$2:$AV$468,MATCH(H$2,'Allokerad kvv'!$B$2:$AV$2,0),FALSE),VLOOKUP($B387,'Justerad allokering'!$B$2:$AG$462,MATCH(H$2,'Justerad allokering'!$B$2:$AF$2,0),FALSE))</f>
        <v>0</v>
      </c>
      <c r="I387" s="28">
        <f>IF(ISERROR(1/VLOOKUP($B387,'Justerad allokering'!$B$2:$AG$462,MATCH(I$2,'Justerad allokering'!$B$2:$AF$2,0),FALSE)),VLOOKUP($B387,'Allokerad kvv'!$B$2:$AV$468,MATCH(I$2,'Allokerad kvv'!$B$2:$AV$2,0),FALSE),VLOOKUP($B387,'Justerad allokering'!$B$2:$AG$462,MATCH(I$2,'Justerad allokering'!$B$2:$AF$2,0),FALSE))</f>
        <v>0</v>
      </c>
      <c r="J387" s="28">
        <f>IF(ISERROR(1/VLOOKUP($B387,'Justerad allokering'!$B$2:$AG$462,MATCH(J$2,'Justerad allokering'!$B$2:$AF$2,0),FALSE)),VLOOKUP($B387,'Allokerad kvv'!$B$2:$AV$468,MATCH(J$2,'Allokerad kvv'!$B$2:$AV$2,0),FALSE),VLOOKUP($B387,'Justerad allokering'!$B$2:$AG$462,MATCH(J$2,'Justerad allokering'!$B$2:$AF$2,0),FALSE))</f>
        <v>0</v>
      </c>
      <c r="K387" s="28">
        <f>IF(ISERROR(1/VLOOKUP($B387,'Justerad allokering'!$B$2:$AG$462,MATCH(K$2,'Justerad allokering'!$B$2:$AF$2,0),FALSE)),VLOOKUP($B387,'Allokerad kvv'!$B$2:$AV$468,MATCH(K$2,'Allokerad kvv'!$B$2:$AV$2,0),FALSE),VLOOKUP($B387,'Justerad allokering'!$B$2:$AG$462,MATCH(K$2,'Justerad allokering'!$B$2:$AF$2,0),FALSE))</f>
        <v>7.2321299999999997</v>
      </c>
      <c r="L387" s="28">
        <f>IF(ISERROR(1/VLOOKUP($B387,'Justerad allokering'!$B$2:$AG$462,MATCH(L$2,'Justerad allokering'!$B$2:$AF$2,0),FALSE)),VLOOKUP($B387,'Allokerad kvv'!$B$2:$AV$468,MATCH(L$2,'Allokerad kvv'!$B$2:$AV$2,0),FALSE),VLOOKUP($B387,'Justerad allokering'!$B$2:$AG$462,MATCH(L$2,'Justerad allokering'!$B$2:$AF$2,0),FALSE))</f>
        <v>0</v>
      </c>
      <c r="M387" s="28">
        <f>IF(ISERROR(1/VLOOKUP($B387,'Justerad allokering'!$B$2:$AG$462,MATCH(M$2,'Justerad allokering'!$B$2:$AF$2,0),FALSE)),VLOOKUP($B387,'Allokerad kvv'!$B$2:$AV$468,MATCH(M$2,'Allokerad kvv'!$B$2:$AV$2,0),FALSE),VLOOKUP($B387,'Justerad allokering'!$B$2:$AG$462,MATCH(M$2,'Justerad allokering'!$B$2:$AF$2,0),FALSE))</f>
        <v>239.935</v>
      </c>
      <c r="N387" s="28">
        <f>IF(ISERROR(1/VLOOKUP($B387,'Justerad allokering'!$B$2:$AG$462,MATCH(N$2,'Justerad allokering'!$B$2:$AF$2,0),FALSE)),VLOOKUP($B387,'Allokerad kvv'!$B$2:$AV$468,MATCH(N$2,'Allokerad kvv'!$B$2:$AV$2,0),FALSE),VLOOKUP($B387,'Justerad allokering'!$B$2:$AG$462,MATCH(N$2,'Justerad allokering'!$B$2:$AF$2,0),FALSE))</f>
        <v>0</v>
      </c>
      <c r="O387" s="28">
        <f>IF(ISERROR(1/VLOOKUP($B387,'Justerad allokering'!$B$2:$AG$462,MATCH(O$2,'Justerad allokering'!$B$2:$AF$2,0),FALSE)),VLOOKUP($B387,'Allokerad kvv'!$B$2:$AV$468,MATCH(O$2,'Allokerad kvv'!$B$2:$AV$2,0),FALSE),VLOOKUP($B387,'Justerad allokering'!$B$2:$AG$462,MATCH(O$2,'Justerad allokering'!$B$2:$AF$2,0),FALSE))</f>
        <v>0</v>
      </c>
      <c r="P387" s="28">
        <f>IF(ISERROR(1/VLOOKUP($B387,'Justerad allokering'!$B$2:$AG$462,MATCH(P$2,'Justerad allokering'!$B$2:$AF$2,0),FALSE)),VLOOKUP($B387,'Allokerad kvv'!$B$2:$AV$468,MATCH(P$2,'Allokerad kvv'!$B$2:$AV$2,0),FALSE),VLOOKUP($B387,'Justerad allokering'!$B$2:$AG$462,MATCH(P$2,'Justerad allokering'!$B$2:$AF$2,0),FALSE))</f>
        <v>0</v>
      </c>
      <c r="Q387" s="28">
        <f>IF(ISERROR(1/VLOOKUP($B387,'Justerad allokering'!$B$2:$AG$462,MATCH(Q$2,'Justerad allokering'!$B$2:$AF$2,0),FALSE)),VLOOKUP($B387,'Allokerad kvv'!$B$2:$AV$468,MATCH(Q$2,'Allokerad kvv'!$B$2:$AV$2,0),FALSE),VLOOKUP($B387,'Justerad allokering'!$B$2:$AG$462,MATCH(Q$2,'Justerad allokering'!$B$2:$AF$2,0),FALSE))</f>
        <v>0</v>
      </c>
      <c r="R387" s="28">
        <f>IF(ISERROR(1/VLOOKUP($B387,'Justerad allokering'!$B$2:$AG$462,MATCH(R$2,'Justerad allokering'!$B$2:$AF$2,0),FALSE)),VLOOKUP($B387,'Allokerad kvv'!$B$2:$AV$468,MATCH(R$2,'Allokerad kvv'!$B$2:$AV$2,0),FALSE),VLOOKUP($B387,'Justerad allokering'!$B$2:$AG$462,MATCH(R$2,'Justerad allokering'!$B$2:$AF$2,0),FALSE))</f>
        <v>0</v>
      </c>
      <c r="S387" s="28">
        <f>IF(ISERROR(1/VLOOKUP($B387,'Justerad allokering'!$B$2:$AG$462,MATCH(S$2,'Justerad allokering'!$B$2:$AF$2,0),FALSE)),VLOOKUP($B387,'Allokerad kvv'!$B$2:$AV$468,MATCH(S$2,'Allokerad kvv'!$B$2:$AV$2,0),FALSE),VLOOKUP($B387,'Justerad allokering'!$B$2:$AG$462,MATCH(S$2,'Justerad allokering'!$B$2:$AF$2,0),FALSE))</f>
        <v>0</v>
      </c>
      <c r="T387" s="28">
        <f>IF(ISERROR(1/VLOOKUP($B387,'Justerad allokering'!$B$2:$AG$462,MATCH(T$2,'Justerad allokering'!$B$2:$AF$2,0),FALSE)),VLOOKUP($B387,'Allokerad kvv'!$B$2:$AV$468,MATCH(T$2,'Allokerad kvv'!$B$2:$AV$2,0),FALSE),VLOOKUP($B387,'Justerad allokering'!$B$2:$AG$462,MATCH(T$2,'Justerad allokering'!$B$2:$AF$2,0),FALSE))</f>
        <v>0</v>
      </c>
      <c r="U387" s="28">
        <f>IF(ISERROR(1/VLOOKUP($B387,'Justerad allokering'!$B$2:$AG$462,MATCH(U$2,'Justerad allokering'!$B$2:$AF$2,0),FALSE)),VLOOKUP($B387,'Allokerad kvv'!$B$2:$AV$468,MATCH(U$2,'Allokerad kvv'!$B$2:$AV$2,0),FALSE),VLOOKUP($B387,'Justerad allokering'!$B$2:$AG$462,MATCH(U$2,'Justerad allokering'!$B$2:$AF$2,0),FALSE))</f>
        <v>0</v>
      </c>
      <c r="V387" s="28">
        <f>IF(ISERROR(1/VLOOKUP($B387,'Justerad allokering'!$B$2:$AG$462,MATCH(V$2,'Justerad allokering'!$B$2:$AF$2,0),FALSE)),VLOOKUP($B387,'Allokerad kvv'!$B$2:$AV$468,MATCH(V$2,'Allokerad kvv'!$B$2:$AV$2,0),FALSE),VLOOKUP($B387,'Justerad allokering'!$B$2:$AG$462,MATCH(V$2,'Justerad allokering'!$B$2:$AF$2,0),FALSE))</f>
        <v>0</v>
      </c>
      <c r="W387" s="28">
        <f>IF(ISERROR(1/VLOOKUP($B387,'Justerad allokering'!$B$2:$AG$462,MATCH(W$2,'Justerad allokering'!$B$2:$AF$2,0),FALSE)),VLOOKUP($B387,'Allokerad kvv'!$B$2:$AV$468,MATCH(W$2,'Allokerad kvv'!$B$2:$AV$2,0),FALSE),VLOOKUP($B387,'Justerad allokering'!$B$2:$AG$462,MATCH(W$2,'Justerad allokering'!$B$2:$AF$2,0),FALSE))</f>
        <v>0</v>
      </c>
      <c r="X387" s="28">
        <f>IF(ISERROR(1/VLOOKUP($B387,'Justerad allokering'!$B$2:$AG$462,MATCH(X$2,'Justerad allokering'!$B$2:$AF$2,0),FALSE)),VLOOKUP($B387,'Allokerad kvv'!$B$2:$AV$468,MATCH(X$2,'Allokerad kvv'!$B$2:$AV$2,0),FALSE),VLOOKUP($B387,'Justerad allokering'!$B$2:$AG$462,MATCH(X$2,'Justerad allokering'!$B$2:$AF$2,0),FALSE))</f>
        <v>0</v>
      </c>
      <c r="Y387" s="28">
        <f>IF(ISERROR(1/VLOOKUP($B387,'Justerad allokering'!$B$2:$AG$462,MATCH(Y$2,'Justerad allokering'!$B$2:$AF$2,0),FALSE)),VLOOKUP($B387,'Allokerad kvv'!$B$2:$AV$468,MATCH(Y$2,'Allokerad kvv'!$B$2:$AV$2,0),FALSE),VLOOKUP($B387,'Justerad allokering'!$B$2:$AG$462,MATCH(Y$2,'Justerad allokering'!$B$2:$AF$2,0),FALSE))</f>
        <v>0</v>
      </c>
      <c r="Z387" s="28">
        <f>IF(ISERROR(1/VLOOKUP($B387,'Justerad allokering'!$B$2:$AG$462,MATCH(Z$2,'Justerad allokering'!$B$2:$AF$2,0),FALSE)),VLOOKUP($B387,'Allokerad kvv'!$B$2:$AV$468,MATCH(Z$2,'Allokerad kvv'!$B$2:$AV$2,0),FALSE),VLOOKUP($B387,'Justerad allokering'!$B$2:$AG$462,MATCH(Z$2,'Justerad allokering'!$B$2:$AF$2,0),FALSE))</f>
        <v>0</v>
      </c>
      <c r="AA387" s="28"/>
      <c r="AB387" s="28"/>
      <c r="AE387">
        <f t="shared" si="15"/>
        <v>248.3535</v>
      </c>
      <c r="AG387">
        <f t="shared" si="16"/>
        <v>241.12136999999998</v>
      </c>
      <c r="AH387">
        <f t="shared" si="17"/>
        <v>241.12136999999998</v>
      </c>
      <c r="AI387" s="55">
        <f>IF(AH387=0,"",AH387/VLOOKUP(B387,Kraftvärmeprod!$B$1:$BC$480,MATCH("Summa tillförd energi exklusive rökgaskondensering",Kraftvärmeprod!$B$1:$BC$1,0),FALSE))</f>
        <v>0.50223155592584867</v>
      </c>
    </row>
    <row r="388" spans="1:35" x14ac:dyDescent="0.35">
      <c r="A388" s="28" t="s">
        <v>521</v>
      </c>
      <c r="B388" s="28" t="s">
        <v>524</v>
      </c>
      <c r="C388" s="28">
        <f>IF(ISERROR(1/VLOOKUP($B388,'Justerad allokering'!$B$2:$AG$462,MATCH(C$2,'Justerad allokering'!$B$2:$AF$2,0),FALSE)),VLOOKUP($B388,'Allokerad kvv'!$B$2:$AV$468,MATCH(C$2,'Allokerad kvv'!$B$2:$AV$2,0),FALSE),VLOOKUP($B388,'Justerad allokering'!$B$2:$AG$462,MATCH(C$2,'Justerad allokering'!$B$2:$AF$2,0),FALSE))</f>
        <v>0</v>
      </c>
      <c r="D388" s="28">
        <f>IF(ISERROR(1/VLOOKUP($B388,'Justerad allokering'!$B$2:$AG$462,MATCH(D$2,'Justerad allokering'!$B$2:$AF$2,0),FALSE)),VLOOKUP($B388,'Allokerad kvv'!$B$2:$AV$468,MATCH(D$2,'Allokerad kvv'!$B$2:$AV$2,0),FALSE),VLOOKUP($B388,'Justerad allokering'!$B$2:$AG$462,MATCH(D$2,'Justerad allokering'!$B$2:$AF$2,0),FALSE))</f>
        <v>0</v>
      </c>
      <c r="E388" s="28">
        <f>IF(ISERROR(1/VLOOKUP($B388,'Justerad allokering'!$B$2:$AG$462,MATCH(E$2,'Justerad allokering'!$B$2:$AF$2,0),FALSE)),VLOOKUP($B388,'Allokerad kvv'!$B$2:$AV$468,MATCH(E$2,'Allokerad kvv'!$B$2:$AV$2,0),FALSE),VLOOKUP($B388,'Justerad allokering'!$B$2:$AG$462,MATCH(E$2,'Justerad allokering'!$B$2:$AF$2,0),FALSE))</f>
        <v>0</v>
      </c>
      <c r="F388" s="28">
        <f>IF(ISERROR(1/VLOOKUP($B388,'Justerad allokering'!$B$2:$AG$462,MATCH(F$2,'Justerad allokering'!$B$2:$AF$2,0),FALSE)),VLOOKUP($B388,'Allokerad kvv'!$B$2:$AV$468,MATCH(F$2,'Allokerad kvv'!$B$2:$AV$2,0),FALSE),VLOOKUP($B388,'Justerad allokering'!$B$2:$AG$462,MATCH(F$2,'Justerad allokering'!$B$2:$AF$2,0),FALSE))</f>
        <v>0</v>
      </c>
      <c r="G388" s="28">
        <f>IF(ISERROR(1/VLOOKUP($B388,'Justerad allokering'!$B$2:$AG$462,MATCH(G$2,'Justerad allokering'!$B$2:$AF$2,0),FALSE)),VLOOKUP($B388,'Allokerad kvv'!$B$2:$AV$468,MATCH(G$2,'Allokerad kvv'!$B$2:$AV$2,0),FALSE),VLOOKUP($B388,'Justerad allokering'!$B$2:$AG$462,MATCH(G$2,'Justerad allokering'!$B$2:$AF$2,0),FALSE))</f>
        <v>0</v>
      </c>
      <c r="H388" s="28">
        <f>IF(ISERROR(1/VLOOKUP($B388,'Justerad allokering'!$B$2:$AG$462,MATCH(H$2,'Justerad allokering'!$B$2:$AF$2,0),FALSE)),VLOOKUP($B388,'Allokerad kvv'!$B$2:$AV$468,MATCH(H$2,'Allokerad kvv'!$B$2:$AV$2,0),FALSE),VLOOKUP($B388,'Justerad allokering'!$B$2:$AG$462,MATCH(H$2,'Justerad allokering'!$B$2:$AF$2,0),FALSE))</f>
        <v>0</v>
      </c>
      <c r="I388" s="28">
        <f>IF(ISERROR(1/VLOOKUP($B388,'Justerad allokering'!$B$2:$AG$462,MATCH(I$2,'Justerad allokering'!$B$2:$AF$2,0),FALSE)),VLOOKUP($B388,'Allokerad kvv'!$B$2:$AV$468,MATCH(I$2,'Allokerad kvv'!$B$2:$AV$2,0),FALSE),VLOOKUP($B388,'Justerad allokering'!$B$2:$AG$462,MATCH(I$2,'Justerad allokering'!$B$2:$AF$2,0),FALSE))</f>
        <v>0</v>
      </c>
      <c r="J388" s="28">
        <f>IF(ISERROR(1/VLOOKUP($B388,'Justerad allokering'!$B$2:$AG$462,MATCH(J$2,'Justerad allokering'!$B$2:$AF$2,0),FALSE)),VLOOKUP($B388,'Allokerad kvv'!$B$2:$AV$468,MATCH(J$2,'Allokerad kvv'!$B$2:$AV$2,0),FALSE),VLOOKUP($B388,'Justerad allokering'!$B$2:$AG$462,MATCH(J$2,'Justerad allokering'!$B$2:$AF$2,0),FALSE))</f>
        <v>0</v>
      </c>
      <c r="K388" s="28">
        <f>IF(ISERROR(1/VLOOKUP($B388,'Justerad allokering'!$B$2:$AG$462,MATCH(K$2,'Justerad allokering'!$B$2:$AF$2,0),FALSE)),VLOOKUP($B388,'Allokerad kvv'!$B$2:$AV$468,MATCH(K$2,'Allokerad kvv'!$B$2:$AV$2,0),FALSE),VLOOKUP($B388,'Justerad allokering'!$B$2:$AG$462,MATCH(K$2,'Justerad allokering'!$B$2:$AF$2,0),FALSE))</f>
        <v>0</v>
      </c>
      <c r="L388" s="28">
        <f>IF(ISERROR(1/VLOOKUP($B388,'Justerad allokering'!$B$2:$AG$462,MATCH(L$2,'Justerad allokering'!$B$2:$AF$2,0),FALSE)),VLOOKUP($B388,'Allokerad kvv'!$B$2:$AV$468,MATCH(L$2,'Allokerad kvv'!$B$2:$AV$2,0),FALSE),VLOOKUP($B388,'Justerad allokering'!$B$2:$AG$462,MATCH(L$2,'Justerad allokering'!$B$2:$AF$2,0),FALSE))</f>
        <v>0</v>
      </c>
      <c r="M388" s="28">
        <f>IF(ISERROR(1/VLOOKUP($B388,'Justerad allokering'!$B$2:$AG$462,MATCH(M$2,'Justerad allokering'!$B$2:$AF$2,0),FALSE)),VLOOKUP($B388,'Allokerad kvv'!$B$2:$AV$468,MATCH(M$2,'Allokerad kvv'!$B$2:$AV$2,0),FALSE),VLOOKUP($B388,'Justerad allokering'!$B$2:$AG$462,MATCH(M$2,'Justerad allokering'!$B$2:$AF$2,0),FALSE))</f>
        <v>0</v>
      </c>
      <c r="N388" s="28">
        <f>IF(ISERROR(1/VLOOKUP($B388,'Justerad allokering'!$B$2:$AG$462,MATCH(N$2,'Justerad allokering'!$B$2:$AF$2,0),FALSE)),VLOOKUP($B388,'Allokerad kvv'!$B$2:$AV$468,MATCH(N$2,'Allokerad kvv'!$B$2:$AV$2,0),FALSE),VLOOKUP($B388,'Justerad allokering'!$B$2:$AG$462,MATCH(N$2,'Justerad allokering'!$B$2:$AF$2,0),FALSE))</f>
        <v>0</v>
      </c>
      <c r="O388" s="28">
        <f>IF(ISERROR(1/VLOOKUP($B388,'Justerad allokering'!$B$2:$AG$462,MATCH(O$2,'Justerad allokering'!$B$2:$AF$2,0),FALSE)),VLOOKUP($B388,'Allokerad kvv'!$B$2:$AV$468,MATCH(O$2,'Allokerad kvv'!$B$2:$AV$2,0),FALSE),VLOOKUP($B388,'Justerad allokering'!$B$2:$AG$462,MATCH(O$2,'Justerad allokering'!$B$2:$AF$2,0),FALSE))</f>
        <v>0</v>
      </c>
      <c r="P388" s="28">
        <f>IF(ISERROR(1/VLOOKUP($B388,'Justerad allokering'!$B$2:$AG$462,MATCH(P$2,'Justerad allokering'!$B$2:$AF$2,0),FALSE)),VLOOKUP($B388,'Allokerad kvv'!$B$2:$AV$468,MATCH(P$2,'Allokerad kvv'!$B$2:$AV$2,0),FALSE),VLOOKUP($B388,'Justerad allokering'!$B$2:$AG$462,MATCH(P$2,'Justerad allokering'!$B$2:$AF$2,0),FALSE))</f>
        <v>0</v>
      </c>
      <c r="Q388" s="28">
        <f>IF(ISERROR(1/VLOOKUP($B388,'Justerad allokering'!$B$2:$AG$462,MATCH(Q$2,'Justerad allokering'!$B$2:$AF$2,0),FALSE)),VLOOKUP($B388,'Allokerad kvv'!$B$2:$AV$468,MATCH(Q$2,'Allokerad kvv'!$B$2:$AV$2,0),FALSE),VLOOKUP($B388,'Justerad allokering'!$B$2:$AG$462,MATCH(Q$2,'Justerad allokering'!$B$2:$AF$2,0),FALSE))</f>
        <v>0</v>
      </c>
      <c r="R388" s="28">
        <f>IF(ISERROR(1/VLOOKUP($B388,'Justerad allokering'!$B$2:$AG$462,MATCH(R$2,'Justerad allokering'!$B$2:$AF$2,0),FALSE)),VLOOKUP($B388,'Allokerad kvv'!$B$2:$AV$468,MATCH(R$2,'Allokerad kvv'!$B$2:$AV$2,0),FALSE),VLOOKUP($B388,'Justerad allokering'!$B$2:$AG$462,MATCH(R$2,'Justerad allokering'!$B$2:$AF$2,0),FALSE))</f>
        <v>0</v>
      </c>
      <c r="S388" s="28">
        <f>IF(ISERROR(1/VLOOKUP($B388,'Justerad allokering'!$B$2:$AG$462,MATCH(S$2,'Justerad allokering'!$B$2:$AF$2,0),FALSE)),VLOOKUP($B388,'Allokerad kvv'!$B$2:$AV$468,MATCH(S$2,'Allokerad kvv'!$B$2:$AV$2,0),FALSE),VLOOKUP($B388,'Justerad allokering'!$B$2:$AG$462,MATCH(S$2,'Justerad allokering'!$B$2:$AF$2,0),FALSE))</f>
        <v>0</v>
      </c>
      <c r="T388" s="28">
        <f>IF(ISERROR(1/VLOOKUP($B388,'Justerad allokering'!$B$2:$AG$462,MATCH(T$2,'Justerad allokering'!$B$2:$AF$2,0),FALSE)),VLOOKUP($B388,'Allokerad kvv'!$B$2:$AV$468,MATCH(T$2,'Allokerad kvv'!$B$2:$AV$2,0),FALSE),VLOOKUP($B388,'Justerad allokering'!$B$2:$AG$462,MATCH(T$2,'Justerad allokering'!$B$2:$AF$2,0),FALSE))</f>
        <v>0</v>
      </c>
      <c r="U388" s="28">
        <f>IF(ISERROR(1/VLOOKUP($B388,'Justerad allokering'!$B$2:$AG$462,MATCH(U$2,'Justerad allokering'!$B$2:$AF$2,0),FALSE)),VLOOKUP($B388,'Allokerad kvv'!$B$2:$AV$468,MATCH(U$2,'Allokerad kvv'!$B$2:$AV$2,0),FALSE),VLOOKUP($B388,'Justerad allokering'!$B$2:$AG$462,MATCH(U$2,'Justerad allokering'!$B$2:$AF$2,0),FALSE))</f>
        <v>0</v>
      </c>
      <c r="V388" s="28">
        <f>IF(ISERROR(1/VLOOKUP($B388,'Justerad allokering'!$B$2:$AG$462,MATCH(V$2,'Justerad allokering'!$B$2:$AF$2,0),FALSE)),VLOOKUP($B388,'Allokerad kvv'!$B$2:$AV$468,MATCH(V$2,'Allokerad kvv'!$B$2:$AV$2,0),FALSE),VLOOKUP($B388,'Justerad allokering'!$B$2:$AG$462,MATCH(V$2,'Justerad allokering'!$B$2:$AF$2,0),FALSE))</f>
        <v>0</v>
      </c>
      <c r="W388" s="28">
        <f>IF(ISERROR(1/VLOOKUP($B388,'Justerad allokering'!$B$2:$AG$462,MATCH(W$2,'Justerad allokering'!$B$2:$AF$2,0),FALSE)),VLOOKUP($B388,'Allokerad kvv'!$B$2:$AV$468,MATCH(W$2,'Allokerad kvv'!$B$2:$AV$2,0),FALSE),VLOOKUP($B388,'Justerad allokering'!$B$2:$AG$462,MATCH(W$2,'Justerad allokering'!$B$2:$AF$2,0),FALSE))</f>
        <v>0</v>
      </c>
      <c r="X388" s="28">
        <f>IF(ISERROR(1/VLOOKUP($B388,'Justerad allokering'!$B$2:$AG$462,MATCH(X$2,'Justerad allokering'!$B$2:$AF$2,0),FALSE)),VLOOKUP($B388,'Allokerad kvv'!$B$2:$AV$468,MATCH(X$2,'Allokerad kvv'!$B$2:$AV$2,0),FALSE),VLOOKUP($B388,'Justerad allokering'!$B$2:$AG$462,MATCH(X$2,'Justerad allokering'!$B$2:$AF$2,0),FALSE))</f>
        <v>0</v>
      </c>
      <c r="Y388" s="28">
        <f>IF(ISERROR(1/VLOOKUP($B388,'Justerad allokering'!$B$2:$AG$462,MATCH(Y$2,'Justerad allokering'!$B$2:$AF$2,0),FALSE)),VLOOKUP($B388,'Allokerad kvv'!$B$2:$AV$468,MATCH(Y$2,'Allokerad kvv'!$B$2:$AV$2,0),FALSE),VLOOKUP($B388,'Justerad allokering'!$B$2:$AG$462,MATCH(Y$2,'Justerad allokering'!$B$2:$AF$2,0),FALSE))</f>
        <v>0</v>
      </c>
      <c r="Z388" s="28">
        <f>IF(ISERROR(1/VLOOKUP($B388,'Justerad allokering'!$B$2:$AG$462,MATCH(Z$2,'Justerad allokering'!$B$2:$AF$2,0),FALSE)),VLOOKUP($B388,'Allokerad kvv'!$B$2:$AV$468,MATCH(Z$2,'Allokerad kvv'!$B$2:$AV$2,0),FALSE),VLOOKUP($B388,'Justerad allokering'!$B$2:$AG$462,MATCH(Z$2,'Justerad allokering'!$B$2:$AF$2,0),FALSE))</f>
        <v>0</v>
      </c>
      <c r="AA388" s="28"/>
      <c r="AB388" s="28"/>
      <c r="AE388">
        <f t="shared" ref="AE388:AE452" si="18">SUM(C388:Z388)</f>
        <v>0</v>
      </c>
      <c r="AG388">
        <f t="shared" ref="AG388:AG451" si="19">AE388-K388</f>
        <v>0</v>
      </c>
      <c r="AH388">
        <f t="shared" ref="AH388:AH451" si="20">AG388-N388</f>
        <v>0</v>
      </c>
      <c r="AI388" s="55" t="str">
        <f>IF(AH388=0,"",AH388/VLOOKUP(B388,Kraftvärmeprod!$B$1:$BC$480,MATCH("Summa tillförd energi exklusive rökgaskondensering",Kraftvärmeprod!$B$1:$BC$1,0),FALSE))</f>
        <v/>
      </c>
    </row>
    <row r="389" spans="1:35" x14ac:dyDescent="0.35">
      <c r="A389" s="28" t="s">
        <v>521</v>
      </c>
      <c r="B389" s="28" t="s">
        <v>525</v>
      </c>
      <c r="C389" s="28">
        <f>IF(ISERROR(1/VLOOKUP($B389,'Justerad allokering'!$B$2:$AG$462,MATCH(C$2,'Justerad allokering'!$B$2:$AF$2,0),FALSE)),VLOOKUP($B389,'Allokerad kvv'!$B$2:$AV$468,MATCH(C$2,'Allokerad kvv'!$B$2:$AV$2,0),FALSE),VLOOKUP($B389,'Justerad allokering'!$B$2:$AG$462,MATCH(C$2,'Justerad allokering'!$B$2:$AF$2,0),FALSE))</f>
        <v>0</v>
      </c>
      <c r="D389" s="28">
        <f>IF(ISERROR(1/VLOOKUP($B389,'Justerad allokering'!$B$2:$AG$462,MATCH(D$2,'Justerad allokering'!$B$2:$AF$2,0),FALSE)),VLOOKUP($B389,'Allokerad kvv'!$B$2:$AV$468,MATCH(D$2,'Allokerad kvv'!$B$2:$AV$2,0),FALSE),VLOOKUP($B389,'Justerad allokering'!$B$2:$AG$462,MATCH(D$2,'Justerad allokering'!$B$2:$AF$2,0),FALSE))</f>
        <v>0</v>
      </c>
      <c r="E389" s="28">
        <f>IF(ISERROR(1/VLOOKUP($B389,'Justerad allokering'!$B$2:$AG$462,MATCH(E$2,'Justerad allokering'!$B$2:$AF$2,0),FALSE)),VLOOKUP($B389,'Allokerad kvv'!$B$2:$AV$468,MATCH(E$2,'Allokerad kvv'!$B$2:$AV$2,0),FALSE),VLOOKUP($B389,'Justerad allokering'!$B$2:$AG$462,MATCH(E$2,'Justerad allokering'!$B$2:$AF$2,0),FALSE))</f>
        <v>0</v>
      </c>
      <c r="F389" s="28">
        <f>IF(ISERROR(1/VLOOKUP($B389,'Justerad allokering'!$B$2:$AG$462,MATCH(F$2,'Justerad allokering'!$B$2:$AF$2,0),FALSE)),VLOOKUP($B389,'Allokerad kvv'!$B$2:$AV$468,MATCH(F$2,'Allokerad kvv'!$B$2:$AV$2,0),FALSE),VLOOKUP($B389,'Justerad allokering'!$B$2:$AG$462,MATCH(F$2,'Justerad allokering'!$B$2:$AF$2,0),FALSE))</f>
        <v>0</v>
      </c>
      <c r="G389" s="28">
        <f>IF(ISERROR(1/VLOOKUP($B389,'Justerad allokering'!$B$2:$AG$462,MATCH(G$2,'Justerad allokering'!$B$2:$AF$2,0),FALSE)),VLOOKUP($B389,'Allokerad kvv'!$B$2:$AV$468,MATCH(G$2,'Allokerad kvv'!$B$2:$AV$2,0),FALSE),VLOOKUP($B389,'Justerad allokering'!$B$2:$AG$462,MATCH(G$2,'Justerad allokering'!$B$2:$AF$2,0),FALSE))</f>
        <v>0</v>
      </c>
      <c r="H389" s="28">
        <f>IF(ISERROR(1/VLOOKUP($B389,'Justerad allokering'!$B$2:$AG$462,MATCH(H$2,'Justerad allokering'!$B$2:$AF$2,0),FALSE)),VLOOKUP($B389,'Allokerad kvv'!$B$2:$AV$468,MATCH(H$2,'Allokerad kvv'!$B$2:$AV$2,0),FALSE),VLOOKUP($B389,'Justerad allokering'!$B$2:$AG$462,MATCH(H$2,'Justerad allokering'!$B$2:$AF$2,0),FALSE))</f>
        <v>0</v>
      </c>
      <c r="I389" s="28">
        <f>IF(ISERROR(1/VLOOKUP($B389,'Justerad allokering'!$B$2:$AG$462,MATCH(I$2,'Justerad allokering'!$B$2:$AF$2,0),FALSE)),VLOOKUP($B389,'Allokerad kvv'!$B$2:$AV$468,MATCH(I$2,'Allokerad kvv'!$B$2:$AV$2,0),FALSE),VLOOKUP($B389,'Justerad allokering'!$B$2:$AG$462,MATCH(I$2,'Justerad allokering'!$B$2:$AF$2,0),FALSE))</f>
        <v>0</v>
      </c>
      <c r="J389" s="28">
        <f>IF(ISERROR(1/VLOOKUP($B389,'Justerad allokering'!$B$2:$AG$462,MATCH(J$2,'Justerad allokering'!$B$2:$AF$2,0),FALSE)),VLOOKUP($B389,'Allokerad kvv'!$B$2:$AV$468,MATCH(J$2,'Allokerad kvv'!$B$2:$AV$2,0),FALSE),VLOOKUP($B389,'Justerad allokering'!$B$2:$AG$462,MATCH(J$2,'Justerad allokering'!$B$2:$AF$2,0),FALSE))</f>
        <v>0</v>
      </c>
      <c r="K389" s="28">
        <f>IF(ISERROR(1/VLOOKUP($B389,'Justerad allokering'!$B$2:$AG$462,MATCH(K$2,'Justerad allokering'!$B$2:$AF$2,0),FALSE)),VLOOKUP($B389,'Allokerad kvv'!$B$2:$AV$468,MATCH(K$2,'Allokerad kvv'!$B$2:$AV$2,0),FALSE),VLOOKUP($B389,'Justerad allokering'!$B$2:$AG$462,MATCH(K$2,'Justerad allokering'!$B$2:$AF$2,0),FALSE))</f>
        <v>0</v>
      </c>
      <c r="L389" s="28">
        <f>IF(ISERROR(1/VLOOKUP($B389,'Justerad allokering'!$B$2:$AG$462,MATCH(L$2,'Justerad allokering'!$B$2:$AF$2,0),FALSE)),VLOOKUP($B389,'Allokerad kvv'!$B$2:$AV$468,MATCH(L$2,'Allokerad kvv'!$B$2:$AV$2,0),FALSE),VLOOKUP($B389,'Justerad allokering'!$B$2:$AG$462,MATCH(L$2,'Justerad allokering'!$B$2:$AF$2,0),FALSE))</f>
        <v>0</v>
      </c>
      <c r="M389" s="28">
        <f>IF(ISERROR(1/VLOOKUP($B389,'Justerad allokering'!$B$2:$AG$462,MATCH(M$2,'Justerad allokering'!$B$2:$AF$2,0),FALSE)),VLOOKUP($B389,'Allokerad kvv'!$B$2:$AV$468,MATCH(M$2,'Allokerad kvv'!$B$2:$AV$2,0),FALSE),VLOOKUP($B389,'Justerad allokering'!$B$2:$AG$462,MATCH(M$2,'Justerad allokering'!$B$2:$AF$2,0),FALSE))</f>
        <v>0</v>
      </c>
      <c r="N389" s="28">
        <f>IF(ISERROR(1/VLOOKUP($B389,'Justerad allokering'!$B$2:$AG$462,MATCH(N$2,'Justerad allokering'!$B$2:$AF$2,0),FALSE)),VLOOKUP($B389,'Allokerad kvv'!$B$2:$AV$468,MATCH(N$2,'Allokerad kvv'!$B$2:$AV$2,0),FALSE),VLOOKUP($B389,'Justerad allokering'!$B$2:$AG$462,MATCH(N$2,'Justerad allokering'!$B$2:$AF$2,0),FALSE))</f>
        <v>0</v>
      </c>
      <c r="O389" s="28">
        <f>IF(ISERROR(1/VLOOKUP($B389,'Justerad allokering'!$B$2:$AG$462,MATCH(O$2,'Justerad allokering'!$B$2:$AF$2,0),FALSE)),VLOOKUP($B389,'Allokerad kvv'!$B$2:$AV$468,MATCH(O$2,'Allokerad kvv'!$B$2:$AV$2,0),FALSE),VLOOKUP($B389,'Justerad allokering'!$B$2:$AG$462,MATCH(O$2,'Justerad allokering'!$B$2:$AF$2,0),FALSE))</f>
        <v>0</v>
      </c>
      <c r="P389" s="28">
        <f>IF(ISERROR(1/VLOOKUP($B389,'Justerad allokering'!$B$2:$AG$462,MATCH(P$2,'Justerad allokering'!$B$2:$AF$2,0),FALSE)),VLOOKUP($B389,'Allokerad kvv'!$B$2:$AV$468,MATCH(P$2,'Allokerad kvv'!$B$2:$AV$2,0),FALSE),VLOOKUP($B389,'Justerad allokering'!$B$2:$AG$462,MATCH(P$2,'Justerad allokering'!$B$2:$AF$2,0),FALSE))</f>
        <v>0</v>
      </c>
      <c r="Q389" s="28">
        <f>IF(ISERROR(1/VLOOKUP($B389,'Justerad allokering'!$B$2:$AG$462,MATCH(Q$2,'Justerad allokering'!$B$2:$AF$2,0),FALSE)),VLOOKUP($B389,'Allokerad kvv'!$B$2:$AV$468,MATCH(Q$2,'Allokerad kvv'!$B$2:$AV$2,0),FALSE),VLOOKUP($B389,'Justerad allokering'!$B$2:$AG$462,MATCH(Q$2,'Justerad allokering'!$B$2:$AF$2,0),FALSE))</f>
        <v>0</v>
      </c>
      <c r="R389" s="28">
        <f>IF(ISERROR(1/VLOOKUP($B389,'Justerad allokering'!$B$2:$AG$462,MATCH(R$2,'Justerad allokering'!$B$2:$AF$2,0),FALSE)),VLOOKUP($B389,'Allokerad kvv'!$B$2:$AV$468,MATCH(R$2,'Allokerad kvv'!$B$2:$AV$2,0),FALSE),VLOOKUP($B389,'Justerad allokering'!$B$2:$AG$462,MATCH(R$2,'Justerad allokering'!$B$2:$AF$2,0),FALSE))</f>
        <v>0</v>
      </c>
      <c r="S389" s="28">
        <f>IF(ISERROR(1/VLOOKUP($B389,'Justerad allokering'!$B$2:$AG$462,MATCH(S$2,'Justerad allokering'!$B$2:$AF$2,0),FALSE)),VLOOKUP($B389,'Allokerad kvv'!$B$2:$AV$468,MATCH(S$2,'Allokerad kvv'!$B$2:$AV$2,0),FALSE),VLOOKUP($B389,'Justerad allokering'!$B$2:$AG$462,MATCH(S$2,'Justerad allokering'!$B$2:$AF$2,0),FALSE))</f>
        <v>0</v>
      </c>
      <c r="T389" s="28">
        <f>IF(ISERROR(1/VLOOKUP($B389,'Justerad allokering'!$B$2:$AG$462,MATCH(T$2,'Justerad allokering'!$B$2:$AF$2,0),FALSE)),VLOOKUP($B389,'Allokerad kvv'!$B$2:$AV$468,MATCH(T$2,'Allokerad kvv'!$B$2:$AV$2,0),FALSE),VLOOKUP($B389,'Justerad allokering'!$B$2:$AG$462,MATCH(T$2,'Justerad allokering'!$B$2:$AF$2,0),FALSE))</f>
        <v>0</v>
      </c>
      <c r="U389" s="28">
        <f>IF(ISERROR(1/VLOOKUP($B389,'Justerad allokering'!$B$2:$AG$462,MATCH(U$2,'Justerad allokering'!$B$2:$AF$2,0),FALSE)),VLOOKUP($B389,'Allokerad kvv'!$B$2:$AV$468,MATCH(U$2,'Allokerad kvv'!$B$2:$AV$2,0),FALSE),VLOOKUP($B389,'Justerad allokering'!$B$2:$AG$462,MATCH(U$2,'Justerad allokering'!$B$2:$AF$2,0),FALSE))</f>
        <v>0</v>
      </c>
      <c r="V389" s="28">
        <f>IF(ISERROR(1/VLOOKUP($B389,'Justerad allokering'!$B$2:$AG$462,MATCH(V$2,'Justerad allokering'!$B$2:$AF$2,0),FALSE)),VLOOKUP($B389,'Allokerad kvv'!$B$2:$AV$468,MATCH(V$2,'Allokerad kvv'!$B$2:$AV$2,0),FALSE),VLOOKUP($B389,'Justerad allokering'!$B$2:$AG$462,MATCH(V$2,'Justerad allokering'!$B$2:$AF$2,0),FALSE))</f>
        <v>0</v>
      </c>
      <c r="W389" s="28">
        <f>IF(ISERROR(1/VLOOKUP($B389,'Justerad allokering'!$B$2:$AG$462,MATCH(W$2,'Justerad allokering'!$B$2:$AF$2,0),FALSE)),VLOOKUP($B389,'Allokerad kvv'!$B$2:$AV$468,MATCH(W$2,'Allokerad kvv'!$B$2:$AV$2,0),FALSE),VLOOKUP($B389,'Justerad allokering'!$B$2:$AG$462,MATCH(W$2,'Justerad allokering'!$B$2:$AF$2,0),FALSE))</f>
        <v>0</v>
      </c>
      <c r="X389" s="28">
        <f>IF(ISERROR(1/VLOOKUP($B389,'Justerad allokering'!$B$2:$AG$462,MATCH(X$2,'Justerad allokering'!$B$2:$AF$2,0),FALSE)),VLOOKUP($B389,'Allokerad kvv'!$B$2:$AV$468,MATCH(X$2,'Allokerad kvv'!$B$2:$AV$2,0),FALSE),VLOOKUP($B389,'Justerad allokering'!$B$2:$AG$462,MATCH(X$2,'Justerad allokering'!$B$2:$AF$2,0),FALSE))</f>
        <v>0</v>
      </c>
      <c r="Y389" s="28">
        <f>IF(ISERROR(1/VLOOKUP($B389,'Justerad allokering'!$B$2:$AG$462,MATCH(Y$2,'Justerad allokering'!$B$2:$AF$2,0),FALSE)),VLOOKUP($B389,'Allokerad kvv'!$B$2:$AV$468,MATCH(Y$2,'Allokerad kvv'!$B$2:$AV$2,0),FALSE),VLOOKUP($B389,'Justerad allokering'!$B$2:$AG$462,MATCH(Y$2,'Justerad allokering'!$B$2:$AF$2,0),FALSE))</f>
        <v>0</v>
      </c>
      <c r="Z389" s="28">
        <f>IF(ISERROR(1/VLOOKUP($B389,'Justerad allokering'!$B$2:$AG$462,MATCH(Z$2,'Justerad allokering'!$B$2:$AF$2,0),FALSE)),VLOOKUP($B389,'Allokerad kvv'!$B$2:$AV$468,MATCH(Z$2,'Allokerad kvv'!$B$2:$AV$2,0),FALSE),VLOOKUP($B389,'Justerad allokering'!$B$2:$AG$462,MATCH(Z$2,'Justerad allokering'!$B$2:$AF$2,0),FALSE))</f>
        <v>0</v>
      </c>
      <c r="AA389" s="28"/>
      <c r="AB389" s="28"/>
      <c r="AE389">
        <f t="shared" si="18"/>
        <v>0</v>
      </c>
      <c r="AG389">
        <f t="shared" si="19"/>
        <v>0</v>
      </c>
      <c r="AH389">
        <f t="shared" si="20"/>
        <v>0</v>
      </c>
      <c r="AI389" s="55" t="str">
        <f>IF(AH389=0,"",AH389/VLOOKUP(B389,Kraftvärmeprod!$B$1:$BC$480,MATCH("Summa tillförd energi exklusive rökgaskondensering",Kraftvärmeprod!$B$1:$BC$1,0),FALSE))</f>
        <v/>
      </c>
    </row>
    <row r="390" spans="1:35" x14ac:dyDescent="0.35">
      <c r="A390" s="28" t="s">
        <v>521</v>
      </c>
      <c r="B390" s="28" t="s">
        <v>526</v>
      </c>
      <c r="C390" s="28">
        <f>IF(ISERROR(1/VLOOKUP($B390,'Justerad allokering'!$B$2:$AG$462,MATCH(C$2,'Justerad allokering'!$B$2:$AF$2,0),FALSE)),VLOOKUP($B390,'Allokerad kvv'!$B$2:$AV$468,MATCH(C$2,'Allokerad kvv'!$B$2:$AV$2,0),FALSE),VLOOKUP($B390,'Justerad allokering'!$B$2:$AG$462,MATCH(C$2,'Justerad allokering'!$B$2:$AF$2,0),FALSE))</f>
        <v>0</v>
      </c>
      <c r="D390" s="28">
        <f>IF(ISERROR(1/VLOOKUP($B390,'Justerad allokering'!$B$2:$AG$462,MATCH(D$2,'Justerad allokering'!$B$2:$AF$2,0),FALSE)),VLOOKUP($B390,'Allokerad kvv'!$B$2:$AV$468,MATCH(D$2,'Allokerad kvv'!$B$2:$AV$2,0),FALSE),VLOOKUP($B390,'Justerad allokering'!$B$2:$AG$462,MATCH(D$2,'Justerad allokering'!$B$2:$AF$2,0),FALSE))</f>
        <v>0</v>
      </c>
      <c r="E390" s="28">
        <f>IF(ISERROR(1/VLOOKUP($B390,'Justerad allokering'!$B$2:$AG$462,MATCH(E$2,'Justerad allokering'!$B$2:$AF$2,0),FALSE)),VLOOKUP($B390,'Allokerad kvv'!$B$2:$AV$468,MATCH(E$2,'Allokerad kvv'!$B$2:$AV$2,0),FALSE),VLOOKUP($B390,'Justerad allokering'!$B$2:$AG$462,MATCH(E$2,'Justerad allokering'!$B$2:$AF$2,0),FALSE))</f>
        <v>0</v>
      </c>
      <c r="F390" s="28">
        <f>IF(ISERROR(1/VLOOKUP($B390,'Justerad allokering'!$B$2:$AG$462,MATCH(F$2,'Justerad allokering'!$B$2:$AF$2,0),FALSE)),VLOOKUP($B390,'Allokerad kvv'!$B$2:$AV$468,MATCH(F$2,'Allokerad kvv'!$B$2:$AV$2,0),FALSE),VLOOKUP($B390,'Justerad allokering'!$B$2:$AG$462,MATCH(F$2,'Justerad allokering'!$B$2:$AF$2,0),FALSE))</f>
        <v>0</v>
      </c>
      <c r="G390" s="28">
        <f>IF(ISERROR(1/VLOOKUP($B390,'Justerad allokering'!$B$2:$AG$462,MATCH(G$2,'Justerad allokering'!$B$2:$AF$2,0),FALSE)),VLOOKUP($B390,'Allokerad kvv'!$B$2:$AV$468,MATCH(G$2,'Allokerad kvv'!$B$2:$AV$2,0),FALSE),VLOOKUP($B390,'Justerad allokering'!$B$2:$AG$462,MATCH(G$2,'Justerad allokering'!$B$2:$AF$2,0),FALSE))</f>
        <v>0</v>
      </c>
      <c r="H390" s="28">
        <f>IF(ISERROR(1/VLOOKUP($B390,'Justerad allokering'!$B$2:$AG$462,MATCH(H$2,'Justerad allokering'!$B$2:$AF$2,0),FALSE)),VLOOKUP($B390,'Allokerad kvv'!$B$2:$AV$468,MATCH(H$2,'Allokerad kvv'!$B$2:$AV$2,0),FALSE),VLOOKUP($B390,'Justerad allokering'!$B$2:$AG$462,MATCH(H$2,'Justerad allokering'!$B$2:$AF$2,0),FALSE))</f>
        <v>0</v>
      </c>
      <c r="I390" s="28">
        <f>IF(ISERROR(1/VLOOKUP($B390,'Justerad allokering'!$B$2:$AG$462,MATCH(I$2,'Justerad allokering'!$B$2:$AF$2,0),FALSE)),VLOOKUP($B390,'Allokerad kvv'!$B$2:$AV$468,MATCH(I$2,'Allokerad kvv'!$B$2:$AV$2,0),FALSE),VLOOKUP($B390,'Justerad allokering'!$B$2:$AG$462,MATCH(I$2,'Justerad allokering'!$B$2:$AF$2,0),FALSE))</f>
        <v>0</v>
      </c>
      <c r="J390" s="28">
        <f>IF(ISERROR(1/VLOOKUP($B390,'Justerad allokering'!$B$2:$AG$462,MATCH(J$2,'Justerad allokering'!$B$2:$AF$2,0),FALSE)),VLOOKUP($B390,'Allokerad kvv'!$B$2:$AV$468,MATCH(J$2,'Allokerad kvv'!$B$2:$AV$2,0),FALSE),VLOOKUP($B390,'Justerad allokering'!$B$2:$AG$462,MATCH(J$2,'Justerad allokering'!$B$2:$AF$2,0),FALSE))</f>
        <v>0</v>
      </c>
      <c r="K390" s="28">
        <f>IF(ISERROR(1/VLOOKUP($B390,'Justerad allokering'!$B$2:$AG$462,MATCH(K$2,'Justerad allokering'!$B$2:$AF$2,0),FALSE)),VLOOKUP($B390,'Allokerad kvv'!$B$2:$AV$468,MATCH(K$2,'Allokerad kvv'!$B$2:$AV$2,0),FALSE),VLOOKUP($B390,'Justerad allokering'!$B$2:$AG$462,MATCH(K$2,'Justerad allokering'!$B$2:$AF$2,0),FALSE))</f>
        <v>0</v>
      </c>
      <c r="L390" s="28">
        <f>IF(ISERROR(1/VLOOKUP($B390,'Justerad allokering'!$B$2:$AG$462,MATCH(L$2,'Justerad allokering'!$B$2:$AF$2,0),FALSE)),VLOOKUP($B390,'Allokerad kvv'!$B$2:$AV$468,MATCH(L$2,'Allokerad kvv'!$B$2:$AV$2,0),FALSE),VLOOKUP($B390,'Justerad allokering'!$B$2:$AG$462,MATCH(L$2,'Justerad allokering'!$B$2:$AF$2,0),FALSE))</f>
        <v>0</v>
      </c>
      <c r="M390" s="28">
        <f>IF(ISERROR(1/VLOOKUP($B390,'Justerad allokering'!$B$2:$AG$462,MATCH(M$2,'Justerad allokering'!$B$2:$AF$2,0),FALSE)),VLOOKUP($B390,'Allokerad kvv'!$B$2:$AV$468,MATCH(M$2,'Allokerad kvv'!$B$2:$AV$2,0),FALSE),VLOOKUP($B390,'Justerad allokering'!$B$2:$AG$462,MATCH(M$2,'Justerad allokering'!$B$2:$AF$2,0),FALSE))</f>
        <v>0</v>
      </c>
      <c r="N390" s="28">
        <f>IF(ISERROR(1/VLOOKUP($B390,'Justerad allokering'!$B$2:$AG$462,MATCH(N$2,'Justerad allokering'!$B$2:$AF$2,0),FALSE)),VLOOKUP($B390,'Allokerad kvv'!$B$2:$AV$468,MATCH(N$2,'Allokerad kvv'!$B$2:$AV$2,0),FALSE),VLOOKUP($B390,'Justerad allokering'!$B$2:$AG$462,MATCH(N$2,'Justerad allokering'!$B$2:$AF$2,0),FALSE))</f>
        <v>0</v>
      </c>
      <c r="O390" s="28">
        <f>IF(ISERROR(1/VLOOKUP($B390,'Justerad allokering'!$B$2:$AG$462,MATCH(O$2,'Justerad allokering'!$B$2:$AF$2,0),FALSE)),VLOOKUP($B390,'Allokerad kvv'!$B$2:$AV$468,MATCH(O$2,'Allokerad kvv'!$B$2:$AV$2,0),FALSE),VLOOKUP($B390,'Justerad allokering'!$B$2:$AG$462,MATCH(O$2,'Justerad allokering'!$B$2:$AF$2,0),FALSE))</f>
        <v>0</v>
      </c>
      <c r="P390" s="28">
        <f>IF(ISERROR(1/VLOOKUP($B390,'Justerad allokering'!$B$2:$AG$462,MATCH(P$2,'Justerad allokering'!$B$2:$AF$2,0),FALSE)),VLOOKUP($B390,'Allokerad kvv'!$B$2:$AV$468,MATCH(P$2,'Allokerad kvv'!$B$2:$AV$2,0),FALSE),VLOOKUP($B390,'Justerad allokering'!$B$2:$AG$462,MATCH(P$2,'Justerad allokering'!$B$2:$AF$2,0),FALSE))</f>
        <v>0</v>
      </c>
      <c r="Q390" s="28">
        <f>IF(ISERROR(1/VLOOKUP($B390,'Justerad allokering'!$B$2:$AG$462,MATCH(Q$2,'Justerad allokering'!$B$2:$AF$2,0),FALSE)),VLOOKUP($B390,'Allokerad kvv'!$B$2:$AV$468,MATCH(Q$2,'Allokerad kvv'!$B$2:$AV$2,0),FALSE),VLOOKUP($B390,'Justerad allokering'!$B$2:$AG$462,MATCH(Q$2,'Justerad allokering'!$B$2:$AF$2,0),FALSE))</f>
        <v>0</v>
      </c>
      <c r="R390" s="28">
        <f>IF(ISERROR(1/VLOOKUP($B390,'Justerad allokering'!$B$2:$AG$462,MATCH(R$2,'Justerad allokering'!$B$2:$AF$2,0),FALSE)),VLOOKUP($B390,'Allokerad kvv'!$B$2:$AV$468,MATCH(R$2,'Allokerad kvv'!$B$2:$AV$2,0),FALSE),VLOOKUP($B390,'Justerad allokering'!$B$2:$AG$462,MATCH(R$2,'Justerad allokering'!$B$2:$AF$2,0),FALSE))</f>
        <v>0</v>
      </c>
      <c r="S390" s="28">
        <f>IF(ISERROR(1/VLOOKUP($B390,'Justerad allokering'!$B$2:$AG$462,MATCH(S$2,'Justerad allokering'!$B$2:$AF$2,0),FALSE)),VLOOKUP($B390,'Allokerad kvv'!$B$2:$AV$468,MATCH(S$2,'Allokerad kvv'!$B$2:$AV$2,0),FALSE),VLOOKUP($B390,'Justerad allokering'!$B$2:$AG$462,MATCH(S$2,'Justerad allokering'!$B$2:$AF$2,0),FALSE))</f>
        <v>0</v>
      </c>
      <c r="T390" s="28">
        <f>IF(ISERROR(1/VLOOKUP($B390,'Justerad allokering'!$B$2:$AG$462,MATCH(T$2,'Justerad allokering'!$B$2:$AF$2,0),FALSE)),VLOOKUP($B390,'Allokerad kvv'!$B$2:$AV$468,MATCH(T$2,'Allokerad kvv'!$B$2:$AV$2,0),FALSE),VLOOKUP($B390,'Justerad allokering'!$B$2:$AG$462,MATCH(T$2,'Justerad allokering'!$B$2:$AF$2,0),FALSE))</f>
        <v>0</v>
      </c>
      <c r="U390" s="28">
        <f>IF(ISERROR(1/VLOOKUP($B390,'Justerad allokering'!$B$2:$AG$462,MATCH(U$2,'Justerad allokering'!$B$2:$AF$2,0),FALSE)),VLOOKUP($B390,'Allokerad kvv'!$B$2:$AV$468,MATCH(U$2,'Allokerad kvv'!$B$2:$AV$2,0),FALSE),VLOOKUP($B390,'Justerad allokering'!$B$2:$AG$462,MATCH(U$2,'Justerad allokering'!$B$2:$AF$2,0),FALSE))</f>
        <v>0</v>
      </c>
      <c r="V390" s="28">
        <f>IF(ISERROR(1/VLOOKUP($B390,'Justerad allokering'!$B$2:$AG$462,MATCH(V$2,'Justerad allokering'!$B$2:$AF$2,0),FALSE)),VLOOKUP($B390,'Allokerad kvv'!$B$2:$AV$468,MATCH(V$2,'Allokerad kvv'!$B$2:$AV$2,0),FALSE),VLOOKUP($B390,'Justerad allokering'!$B$2:$AG$462,MATCH(V$2,'Justerad allokering'!$B$2:$AF$2,0),FALSE))</f>
        <v>0</v>
      </c>
      <c r="W390" s="28">
        <f>IF(ISERROR(1/VLOOKUP($B390,'Justerad allokering'!$B$2:$AG$462,MATCH(W$2,'Justerad allokering'!$B$2:$AF$2,0),FALSE)),VLOOKUP($B390,'Allokerad kvv'!$B$2:$AV$468,MATCH(W$2,'Allokerad kvv'!$B$2:$AV$2,0),FALSE),VLOOKUP($B390,'Justerad allokering'!$B$2:$AG$462,MATCH(W$2,'Justerad allokering'!$B$2:$AF$2,0),FALSE))</f>
        <v>0</v>
      </c>
      <c r="X390" s="28">
        <f>IF(ISERROR(1/VLOOKUP($B390,'Justerad allokering'!$B$2:$AG$462,MATCH(X$2,'Justerad allokering'!$B$2:$AF$2,0),FALSE)),VLOOKUP($B390,'Allokerad kvv'!$B$2:$AV$468,MATCH(X$2,'Allokerad kvv'!$B$2:$AV$2,0),FALSE),VLOOKUP($B390,'Justerad allokering'!$B$2:$AG$462,MATCH(X$2,'Justerad allokering'!$B$2:$AF$2,0),FALSE))</f>
        <v>0</v>
      </c>
      <c r="Y390" s="28">
        <f>IF(ISERROR(1/VLOOKUP($B390,'Justerad allokering'!$B$2:$AG$462,MATCH(Y$2,'Justerad allokering'!$B$2:$AF$2,0),FALSE)),VLOOKUP($B390,'Allokerad kvv'!$B$2:$AV$468,MATCH(Y$2,'Allokerad kvv'!$B$2:$AV$2,0),FALSE),VLOOKUP($B390,'Justerad allokering'!$B$2:$AG$462,MATCH(Y$2,'Justerad allokering'!$B$2:$AF$2,0),FALSE))</f>
        <v>0</v>
      </c>
      <c r="Z390" s="28">
        <f>IF(ISERROR(1/VLOOKUP($B390,'Justerad allokering'!$B$2:$AG$462,MATCH(Z$2,'Justerad allokering'!$B$2:$AF$2,0),FALSE)),VLOOKUP($B390,'Allokerad kvv'!$B$2:$AV$468,MATCH(Z$2,'Allokerad kvv'!$B$2:$AV$2,0),FALSE),VLOOKUP($B390,'Justerad allokering'!$B$2:$AG$462,MATCH(Z$2,'Justerad allokering'!$B$2:$AF$2,0),FALSE))</f>
        <v>0</v>
      </c>
      <c r="AA390" s="28"/>
      <c r="AB390" s="28"/>
      <c r="AE390">
        <f t="shared" si="18"/>
        <v>0</v>
      </c>
      <c r="AG390">
        <f t="shared" si="19"/>
        <v>0</v>
      </c>
      <c r="AH390">
        <f t="shared" si="20"/>
        <v>0</v>
      </c>
      <c r="AI390" s="55" t="str">
        <f>IF(AH390=0,"",AH390/VLOOKUP(B390,Kraftvärmeprod!$B$1:$BC$480,MATCH("Summa tillförd energi exklusive rökgaskondensering",Kraftvärmeprod!$B$1:$BC$1,0),FALSE))</f>
        <v/>
      </c>
    </row>
    <row r="391" spans="1:35" x14ac:dyDescent="0.35">
      <c r="A391" s="28" t="s">
        <v>521</v>
      </c>
      <c r="B391" s="28" t="s">
        <v>527</v>
      </c>
      <c r="C391" s="28">
        <f>IF(ISERROR(1/VLOOKUP($B391,'Justerad allokering'!$B$2:$AG$462,MATCH(C$2,'Justerad allokering'!$B$2:$AF$2,0),FALSE)),VLOOKUP($B391,'Allokerad kvv'!$B$2:$AV$468,MATCH(C$2,'Allokerad kvv'!$B$2:$AV$2,0),FALSE),VLOOKUP($B391,'Justerad allokering'!$B$2:$AG$462,MATCH(C$2,'Justerad allokering'!$B$2:$AF$2,0),FALSE))</f>
        <v>0</v>
      </c>
      <c r="D391" s="28">
        <f>IF(ISERROR(1/VLOOKUP($B391,'Justerad allokering'!$B$2:$AG$462,MATCH(D$2,'Justerad allokering'!$B$2:$AF$2,0),FALSE)),VLOOKUP($B391,'Allokerad kvv'!$B$2:$AV$468,MATCH(D$2,'Allokerad kvv'!$B$2:$AV$2,0),FALSE),VLOOKUP($B391,'Justerad allokering'!$B$2:$AG$462,MATCH(D$2,'Justerad allokering'!$B$2:$AF$2,0),FALSE))</f>
        <v>0</v>
      </c>
      <c r="E391" s="28">
        <f>IF(ISERROR(1/VLOOKUP($B391,'Justerad allokering'!$B$2:$AG$462,MATCH(E$2,'Justerad allokering'!$B$2:$AF$2,0),FALSE)),VLOOKUP($B391,'Allokerad kvv'!$B$2:$AV$468,MATCH(E$2,'Allokerad kvv'!$B$2:$AV$2,0),FALSE),VLOOKUP($B391,'Justerad allokering'!$B$2:$AG$462,MATCH(E$2,'Justerad allokering'!$B$2:$AF$2,0),FALSE))</f>
        <v>0</v>
      </c>
      <c r="F391" s="28">
        <f>IF(ISERROR(1/VLOOKUP($B391,'Justerad allokering'!$B$2:$AG$462,MATCH(F$2,'Justerad allokering'!$B$2:$AF$2,0),FALSE)),VLOOKUP($B391,'Allokerad kvv'!$B$2:$AV$468,MATCH(F$2,'Allokerad kvv'!$B$2:$AV$2,0),FALSE),VLOOKUP($B391,'Justerad allokering'!$B$2:$AG$462,MATCH(F$2,'Justerad allokering'!$B$2:$AF$2,0),FALSE))</f>
        <v>0</v>
      </c>
      <c r="G391" s="28">
        <f>IF(ISERROR(1/VLOOKUP($B391,'Justerad allokering'!$B$2:$AG$462,MATCH(G$2,'Justerad allokering'!$B$2:$AF$2,0),FALSE)),VLOOKUP($B391,'Allokerad kvv'!$B$2:$AV$468,MATCH(G$2,'Allokerad kvv'!$B$2:$AV$2,0),FALSE),VLOOKUP($B391,'Justerad allokering'!$B$2:$AG$462,MATCH(G$2,'Justerad allokering'!$B$2:$AF$2,0),FALSE))</f>
        <v>0</v>
      </c>
      <c r="H391" s="28">
        <f>IF(ISERROR(1/VLOOKUP($B391,'Justerad allokering'!$B$2:$AG$462,MATCH(H$2,'Justerad allokering'!$B$2:$AF$2,0),FALSE)),VLOOKUP($B391,'Allokerad kvv'!$B$2:$AV$468,MATCH(H$2,'Allokerad kvv'!$B$2:$AV$2,0),FALSE),VLOOKUP($B391,'Justerad allokering'!$B$2:$AG$462,MATCH(H$2,'Justerad allokering'!$B$2:$AF$2,0),FALSE))</f>
        <v>0</v>
      </c>
      <c r="I391" s="28">
        <f>IF(ISERROR(1/VLOOKUP($B391,'Justerad allokering'!$B$2:$AG$462,MATCH(I$2,'Justerad allokering'!$B$2:$AF$2,0),FALSE)),VLOOKUP($B391,'Allokerad kvv'!$B$2:$AV$468,MATCH(I$2,'Allokerad kvv'!$B$2:$AV$2,0),FALSE),VLOOKUP($B391,'Justerad allokering'!$B$2:$AG$462,MATCH(I$2,'Justerad allokering'!$B$2:$AF$2,0),FALSE))</f>
        <v>0</v>
      </c>
      <c r="J391" s="28">
        <f>IF(ISERROR(1/VLOOKUP($B391,'Justerad allokering'!$B$2:$AG$462,MATCH(J$2,'Justerad allokering'!$B$2:$AF$2,0),FALSE)),VLOOKUP($B391,'Allokerad kvv'!$B$2:$AV$468,MATCH(J$2,'Allokerad kvv'!$B$2:$AV$2,0),FALSE),VLOOKUP($B391,'Justerad allokering'!$B$2:$AG$462,MATCH(J$2,'Justerad allokering'!$B$2:$AF$2,0),FALSE))</f>
        <v>0</v>
      </c>
      <c r="K391" s="28">
        <f>IF(ISERROR(1/VLOOKUP($B391,'Justerad allokering'!$B$2:$AG$462,MATCH(K$2,'Justerad allokering'!$B$2:$AF$2,0),FALSE)),VLOOKUP($B391,'Allokerad kvv'!$B$2:$AV$468,MATCH(K$2,'Allokerad kvv'!$B$2:$AV$2,0),FALSE),VLOOKUP($B391,'Justerad allokering'!$B$2:$AG$462,MATCH(K$2,'Justerad allokering'!$B$2:$AF$2,0),FALSE))</f>
        <v>0</v>
      </c>
      <c r="L391" s="28">
        <f>IF(ISERROR(1/VLOOKUP($B391,'Justerad allokering'!$B$2:$AG$462,MATCH(L$2,'Justerad allokering'!$B$2:$AF$2,0),FALSE)),VLOOKUP($B391,'Allokerad kvv'!$B$2:$AV$468,MATCH(L$2,'Allokerad kvv'!$B$2:$AV$2,0),FALSE),VLOOKUP($B391,'Justerad allokering'!$B$2:$AG$462,MATCH(L$2,'Justerad allokering'!$B$2:$AF$2,0),FALSE))</f>
        <v>0</v>
      </c>
      <c r="M391" s="28">
        <f>IF(ISERROR(1/VLOOKUP($B391,'Justerad allokering'!$B$2:$AG$462,MATCH(M$2,'Justerad allokering'!$B$2:$AF$2,0),FALSE)),VLOOKUP($B391,'Allokerad kvv'!$B$2:$AV$468,MATCH(M$2,'Allokerad kvv'!$B$2:$AV$2,0),FALSE),VLOOKUP($B391,'Justerad allokering'!$B$2:$AG$462,MATCH(M$2,'Justerad allokering'!$B$2:$AF$2,0),FALSE))</f>
        <v>0</v>
      </c>
      <c r="N391" s="28">
        <f>IF(ISERROR(1/VLOOKUP($B391,'Justerad allokering'!$B$2:$AG$462,MATCH(N$2,'Justerad allokering'!$B$2:$AF$2,0),FALSE)),VLOOKUP($B391,'Allokerad kvv'!$B$2:$AV$468,MATCH(N$2,'Allokerad kvv'!$B$2:$AV$2,0),FALSE),VLOOKUP($B391,'Justerad allokering'!$B$2:$AG$462,MATCH(N$2,'Justerad allokering'!$B$2:$AF$2,0),FALSE))</f>
        <v>0</v>
      </c>
      <c r="O391" s="28">
        <f>IF(ISERROR(1/VLOOKUP($B391,'Justerad allokering'!$B$2:$AG$462,MATCH(O$2,'Justerad allokering'!$B$2:$AF$2,0),FALSE)),VLOOKUP($B391,'Allokerad kvv'!$B$2:$AV$468,MATCH(O$2,'Allokerad kvv'!$B$2:$AV$2,0),FALSE),VLOOKUP($B391,'Justerad allokering'!$B$2:$AG$462,MATCH(O$2,'Justerad allokering'!$B$2:$AF$2,0),FALSE))</f>
        <v>0</v>
      </c>
      <c r="P391" s="28">
        <f>IF(ISERROR(1/VLOOKUP($B391,'Justerad allokering'!$B$2:$AG$462,MATCH(P$2,'Justerad allokering'!$B$2:$AF$2,0),FALSE)),VLOOKUP($B391,'Allokerad kvv'!$B$2:$AV$468,MATCH(P$2,'Allokerad kvv'!$B$2:$AV$2,0),FALSE),VLOOKUP($B391,'Justerad allokering'!$B$2:$AG$462,MATCH(P$2,'Justerad allokering'!$B$2:$AF$2,0),FALSE))</f>
        <v>0</v>
      </c>
      <c r="Q391" s="28">
        <f>IF(ISERROR(1/VLOOKUP($B391,'Justerad allokering'!$B$2:$AG$462,MATCH(Q$2,'Justerad allokering'!$B$2:$AF$2,0),FALSE)),VLOOKUP($B391,'Allokerad kvv'!$B$2:$AV$468,MATCH(Q$2,'Allokerad kvv'!$B$2:$AV$2,0),FALSE),VLOOKUP($B391,'Justerad allokering'!$B$2:$AG$462,MATCH(Q$2,'Justerad allokering'!$B$2:$AF$2,0),FALSE))</f>
        <v>0</v>
      </c>
      <c r="R391" s="28">
        <f>IF(ISERROR(1/VLOOKUP($B391,'Justerad allokering'!$B$2:$AG$462,MATCH(R$2,'Justerad allokering'!$B$2:$AF$2,0),FALSE)),VLOOKUP($B391,'Allokerad kvv'!$B$2:$AV$468,MATCH(R$2,'Allokerad kvv'!$B$2:$AV$2,0),FALSE),VLOOKUP($B391,'Justerad allokering'!$B$2:$AG$462,MATCH(R$2,'Justerad allokering'!$B$2:$AF$2,0),FALSE))</f>
        <v>0</v>
      </c>
      <c r="S391" s="28">
        <f>IF(ISERROR(1/VLOOKUP($B391,'Justerad allokering'!$B$2:$AG$462,MATCH(S$2,'Justerad allokering'!$B$2:$AF$2,0),FALSE)),VLOOKUP($B391,'Allokerad kvv'!$B$2:$AV$468,MATCH(S$2,'Allokerad kvv'!$B$2:$AV$2,0),FALSE),VLOOKUP($B391,'Justerad allokering'!$B$2:$AG$462,MATCH(S$2,'Justerad allokering'!$B$2:$AF$2,0),FALSE))</f>
        <v>0</v>
      </c>
      <c r="T391" s="28">
        <f>IF(ISERROR(1/VLOOKUP($B391,'Justerad allokering'!$B$2:$AG$462,MATCH(T$2,'Justerad allokering'!$B$2:$AF$2,0),FALSE)),VLOOKUP($B391,'Allokerad kvv'!$B$2:$AV$468,MATCH(T$2,'Allokerad kvv'!$B$2:$AV$2,0),FALSE),VLOOKUP($B391,'Justerad allokering'!$B$2:$AG$462,MATCH(T$2,'Justerad allokering'!$B$2:$AF$2,0),FALSE))</f>
        <v>0</v>
      </c>
      <c r="U391" s="28">
        <f>IF(ISERROR(1/VLOOKUP($B391,'Justerad allokering'!$B$2:$AG$462,MATCH(U$2,'Justerad allokering'!$B$2:$AF$2,0),FALSE)),VLOOKUP($B391,'Allokerad kvv'!$B$2:$AV$468,MATCH(U$2,'Allokerad kvv'!$B$2:$AV$2,0),FALSE),VLOOKUP($B391,'Justerad allokering'!$B$2:$AG$462,MATCH(U$2,'Justerad allokering'!$B$2:$AF$2,0),FALSE))</f>
        <v>0</v>
      </c>
      <c r="V391" s="28">
        <f>IF(ISERROR(1/VLOOKUP($B391,'Justerad allokering'!$B$2:$AG$462,MATCH(V$2,'Justerad allokering'!$B$2:$AF$2,0),FALSE)),VLOOKUP($B391,'Allokerad kvv'!$B$2:$AV$468,MATCH(V$2,'Allokerad kvv'!$B$2:$AV$2,0),FALSE),VLOOKUP($B391,'Justerad allokering'!$B$2:$AG$462,MATCH(V$2,'Justerad allokering'!$B$2:$AF$2,0),FALSE))</f>
        <v>0</v>
      </c>
      <c r="W391" s="28">
        <f>IF(ISERROR(1/VLOOKUP($B391,'Justerad allokering'!$B$2:$AG$462,MATCH(W$2,'Justerad allokering'!$B$2:$AF$2,0),FALSE)),VLOOKUP($B391,'Allokerad kvv'!$B$2:$AV$468,MATCH(W$2,'Allokerad kvv'!$B$2:$AV$2,0),FALSE),VLOOKUP($B391,'Justerad allokering'!$B$2:$AG$462,MATCH(W$2,'Justerad allokering'!$B$2:$AF$2,0),FALSE))</f>
        <v>0</v>
      </c>
      <c r="X391" s="28">
        <f>IF(ISERROR(1/VLOOKUP($B391,'Justerad allokering'!$B$2:$AG$462,MATCH(X$2,'Justerad allokering'!$B$2:$AF$2,0),FALSE)),VLOOKUP($B391,'Allokerad kvv'!$B$2:$AV$468,MATCH(X$2,'Allokerad kvv'!$B$2:$AV$2,0),FALSE),VLOOKUP($B391,'Justerad allokering'!$B$2:$AG$462,MATCH(X$2,'Justerad allokering'!$B$2:$AF$2,0),FALSE))</f>
        <v>0</v>
      </c>
      <c r="Y391" s="28">
        <f>IF(ISERROR(1/VLOOKUP($B391,'Justerad allokering'!$B$2:$AG$462,MATCH(Y$2,'Justerad allokering'!$B$2:$AF$2,0),FALSE)),VLOOKUP($B391,'Allokerad kvv'!$B$2:$AV$468,MATCH(Y$2,'Allokerad kvv'!$B$2:$AV$2,0),FALSE),VLOOKUP($B391,'Justerad allokering'!$B$2:$AG$462,MATCH(Y$2,'Justerad allokering'!$B$2:$AF$2,0),FALSE))</f>
        <v>0</v>
      </c>
      <c r="Z391" s="28">
        <f>IF(ISERROR(1/VLOOKUP($B391,'Justerad allokering'!$B$2:$AG$462,MATCH(Z$2,'Justerad allokering'!$B$2:$AF$2,0),FALSE)),VLOOKUP($B391,'Allokerad kvv'!$B$2:$AV$468,MATCH(Z$2,'Allokerad kvv'!$B$2:$AV$2,0),FALSE),VLOOKUP($B391,'Justerad allokering'!$B$2:$AG$462,MATCH(Z$2,'Justerad allokering'!$B$2:$AF$2,0),FALSE))</f>
        <v>0</v>
      </c>
      <c r="AA391" s="28"/>
      <c r="AB391" s="28"/>
      <c r="AE391">
        <f t="shared" si="18"/>
        <v>0</v>
      </c>
      <c r="AG391">
        <f t="shared" si="19"/>
        <v>0</v>
      </c>
      <c r="AH391">
        <f t="shared" si="20"/>
        <v>0</v>
      </c>
      <c r="AI391" s="55" t="str">
        <f>IF(AH391=0,"",AH391/VLOOKUP(B391,Kraftvärmeprod!$B$1:$BC$480,MATCH("Summa tillförd energi exklusive rökgaskondensering",Kraftvärmeprod!$B$1:$BC$1,0),FALSE))</f>
        <v/>
      </c>
    </row>
    <row r="392" spans="1:35" x14ac:dyDescent="0.35">
      <c r="A392" s="28" t="s">
        <v>521</v>
      </c>
      <c r="B392" s="28" t="s">
        <v>528</v>
      </c>
      <c r="C392" s="28">
        <f>IF(ISERROR(1/VLOOKUP($B392,'Justerad allokering'!$B$2:$AG$462,MATCH(C$2,'Justerad allokering'!$B$2:$AF$2,0),FALSE)),VLOOKUP($B392,'Allokerad kvv'!$B$2:$AV$468,MATCH(C$2,'Allokerad kvv'!$B$2:$AV$2,0),FALSE),VLOOKUP($B392,'Justerad allokering'!$B$2:$AG$462,MATCH(C$2,'Justerad allokering'!$B$2:$AF$2,0),FALSE))</f>
        <v>0</v>
      </c>
      <c r="D392" s="28">
        <f>IF(ISERROR(1/VLOOKUP($B392,'Justerad allokering'!$B$2:$AG$462,MATCH(D$2,'Justerad allokering'!$B$2:$AF$2,0),FALSE)),VLOOKUP($B392,'Allokerad kvv'!$B$2:$AV$468,MATCH(D$2,'Allokerad kvv'!$B$2:$AV$2,0),FALSE),VLOOKUP($B392,'Justerad allokering'!$B$2:$AG$462,MATCH(D$2,'Justerad allokering'!$B$2:$AF$2,0),FALSE))</f>
        <v>0</v>
      </c>
      <c r="E392" s="28">
        <f>IF(ISERROR(1/VLOOKUP($B392,'Justerad allokering'!$B$2:$AG$462,MATCH(E$2,'Justerad allokering'!$B$2:$AF$2,0),FALSE)),VLOOKUP($B392,'Allokerad kvv'!$B$2:$AV$468,MATCH(E$2,'Allokerad kvv'!$B$2:$AV$2,0),FALSE),VLOOKUP($B392,'Justerad allokering'!$B$2:$AG$462,MATCH(E$2,'Justerad allokering'!$B$2:$AF$2,0),FALSE))</f>
        <v>16.974699999999999</v>
      </c>
      <c r="F392" s="28">
        <f>IF(ISERROR(1/VLOOKUP($B392,'Justerad allokering'!$B$2:$AG$462,MATCH(F$2,'Justerad allokering'!$B$2:$AF$2,0),FALSE)),VLOOKUP($B392,'Allokerad kvv'!$B$2:$AV$468,MATCH(F$2,'Allokerad kvv'!$B$2:$AV$2,0),FALSE),VLOOKUP($B392,'Justerad allokering'!$B$2:$AG$462,MATCH(F$2,'Justerad allokering'!$B$2:$AF$2,0),FALSE))</f>
        <v>0</v>
      </c>
      <c r="G392" s="28">
        <f>IF(ISERROR(1/VLOOKUP($B392,'Justerad allokering'!$B$2:$AG$462,MATCH(G$2,'Justerad allokering'!$B$2:$AF$2,0),FALSE)),VLOOKUP($B392,'Allokerad kvv'!$B$2:$AV$468,MATCH(G$2,'Allokerad kvv'!$B$2:$AV$2,0),FALSE),VLOOKUP($B392,'Justerad allokering'!$B$2:$AG$462,MATCH(G$2,'Justerad allokering'!$B$2:$AF$2,0),FALSE))</f>
        <v>0</v>
      </c>
      <c r="H392" s="28">
        <f>IF(ISERROR(1/VLOOKUP($B392,'Justerad allokering'!$B$2:$AG$462,MATCH(H$2,'Justerad allokering'!$B$2:$AF$2,0),FALSE)),VLOOKUP($B392,'Allokerad kvv'!$B$2:$AV$468,MATCH(H$2,'Allokerad kvv'!$B$2:$AV$2,0),FALSE),VLOOKUP($B392,'Justerad allokering'!$B$2:$AG$462,MATCH(H$2,'Justerad allokering'!$B$2:$AF$2,0),FALSE))</f>
        <v>0</v>
      </c>
      <c r="I392" s="28">
        <f>IF(ISERROR(1/VLOOKUP($B392,'Justerad allokering'!$B$2:$AG$462,MATCH(I$2,'Justerad allokering'!$B$2:$AF$2,0),FALSE)),VLOOKUP($B392,'Allokerad kvv'!$B$2:$AV$468,MATCH(I$2,'Allokerad kvv'!$B$2:$AV$2,0),FALSE),VLOOKUP($B392,'Justerad allokering'!$B$2:$AG$462,MATCH(I$2,'Justerad allokering'!$B$2:$AF$2,0),FALSE))</f>
        <v>0</v>
      </c>
      <c r="J392" s="28">
        <f>IF(ISERROR(1/VLOOKUP($B392,'Justerad allokering'!$B$2:$AG$462,MATCH(J$2,'Justerad allokering'!$B$2:$AF$2,0),FALSE)),VLOOKUP($B392,'Allokerad kvv'!$B$2:$AV$468,MATCH(J$2,'Allokerad kvv'!$B$2:$AV$2,0),FALSE),VLOOKUP($B392,'Justerad allokering'!$B$2:$AG$462,MATCH(J$2,'Justerad allokering'!$B$2:$AF$2,0),FALSE))</f>
        <v>46.395400000000002</v>
      </c>
      <c r="K392" s="28">
        <f>IF(ISERROR(1/VLOOKUP($B392,'Justerad allokering'!$B$2:$AG$462,MATCH(K$2,'Justerad allokering'!$B$2:$AF$2,0),FALSE)),VLOOKUP($B392,'Allokerad kvv'!$B$2:$AV$468,MATCH(K$2,'Allokerad kvv'!$B$2:$AV$2,0),FALSE),VLOOKUP($B392,'Justerad allokering'!$B$2:$AG$462,MATCH(K$2,'Justerad allokering'!$B$2:$AF$2,0),FALSE))</f>
        <v>1.5156000000000001</v>
      </c>
      <c r="L392" s="28">
        <f>IF(ISERROR(1/VLOOKUP($B392,'Justerad allokering'!$B$2:$AG$462,MATCH(L$2,'Justerad allokering'!$B$2:$AF$2,0),FALSE)),VLOOKUP($B392,'Allokerad kvv'!$B$2:$AV$468,MATCH(L$2,'Allokerad kvv'!$B$2:$AV$2,0),FALSE),VLOOKUP($B392,'Justerad allokering'!$B$2:$AG$462,MATCH(L$2,'Justerad allokering'!$B$2:$AF$2,0),FALSE))</f>
        <v>0</v>
      </c>
      <c r="M392" s="28">
        <f>IF(ISERROR(1/VLOOKUP($B392,'Justerad allokering'!$B$2:$AG$462,MATCH(M$2,'Justerad allokering'!$B$2:$AF$2,0),FALSE)),VLOOKUP($B392,'Allokerad kvv'!$B$2:$AV$468,MATCH(M$2,'Allokerad kvv'!$B$2:$AV$2,0),FALSE),VLOOKUP($B392,'Justerad allokering'!$B$2:$AG$462,MATCH(M$2,'Justerad allokering'!$B$2:$AF$2,0),FALSE))</f>
        <v>0</v>
      </c>
      <c r="N392" s="28">
        <f>IF(ISERROR(1/VLOOKUP($B392,'Justerad allokering'!$B$2:$AG$462,MATCH(N$2,'Justerad allokering'!$B$2:$AF$2,0),FALSE)),VLOOKUP($B392,'Allokerad kvv'!$B$2:$AV$468,MATCH(N$2,'Allokerad kvv'!$B$2:$AV$2,0),FALSE),VLOOKUP($B392,'Justerad allokering'!$B$2:$AG$462,MATCH(N$2,'Justerad allokering'!$B$2:$AF$2,0),FALSE))</f>
        <v>23.59</v>
      </c>
      <c r="O392" s="28">
        <f>IF(ISERROR(1/VLOOKUP($B392,'Justerad allokering'!$B$2:$AG$462,MATCH(O$2,'Justerad allokering'!$B$2:$AF$2,0),FALSE)),VLOOKUP($B392,'Allokerad kvv'!$B$2:$AV$468,MATCH(O$2,'Allokerad kvv'!$B$2:$AV$2,0),FALSE),VLOOKUP($B392,'Justerad allokering'!$B$2:$AG$462,MATCH(O$2,'Justerad allokering'!$B$2:$AF$2,0),FALSE))</f>
        <v>7.9781000000000004</v>
      </c>
      <c r="P392" s="28">
        <f>IF(ISERROR(1/VLOOKUP($B392,'Justerad allokering'!$B$2:$AG$462,MATCH(P$2,'Justerad allokering'!$B$2:$AF$2,0),FALSE)),VLOOKUP($B392,'Allokerad kvv'!$B$2:$AV$468,MATCH(P$2,'Allokerad kvv'!$B$2:$AV$2,0),FALSE),VLOOKUP($B392,'Justerad allokering'!$B$2:$AG$462,MATCH(P$2,'Justerad allokering'!$B$2:$AF$2,0),FALSE))</f>
        <v>5.9835700000000003</v>
      </c>
      <c r="Q392" s="28">
        <f>IF(ISERROR(1/VLOOKUP($B392,'Justerad allokering'!$B$2:$AG$462,MATCH(Q$2,'Justerad allokering'!$B$2:$AF$2,0),FALSE)),VLOOKUP($B392,'Allokerad kvv'!$B$2:$AV$468,MATCH(Q$2,'Allokerad kvv'!$B$2:$AV$2,0),FALSE),VLOOKUP($B392,'Justerad allokering'!$B$2:$AG$462,MATCH(Q$2,'Justerad allokering'!$B$2:$AF$2,0),FALSE))</f>
        <v>0</v>
      </c>
      <c r="R392" s="28">
        <f>IF(ISERROR(1/VLOOKUP($B392,'Justerad allokering'!$B$2:$AG$462,MATCH(R$2,'Justerad allokering'!$B$2:$AF$2,0),FALSE)),VLOOKUP($B392,'Allokerad kvv'!$B$2:$AV$468,MATCH(R$2,'Allokerad kvv'!$B$2:$AV$2,0),FALSE),VLOOKUP($B392,'Justerad allokering'!$B$2:$AG$462,MATCH(R$2,'Justerad allokering'!$B$2:$AF$2,0),FALSE))</f>
        <v>0</v>
      </c>
      <c r="S392" s="28">
        <f>IF(ISERROR(1/VLOOKUP($B392,'Justerad allokering'!$B$2:$AG$462,MATCH(S$2,'Justerad allokering'!$B$2:$AF$2,0),FALSE)),VLOOKUP($B392,'Allokerad kvv'!$B$2:$AV$468,MATCH(S$2,'Allokerad kvv'!$B$2:$AV$2,0),FALSE),VLOOKUP($B392,'Justerad allokering'!$B$2:$AG$462,MATCH(S$2,'Justerad allokering'!$B$2:$AF$2,0),FALSE))</f>
        <v>0</v>
      </c>
      <c r="T392" s="28">
        <f>IF(ISERROR(1/VLOOKUP($B392,'Justerad allokering'!$B$2:$AG$462,MATCH(T$2,'Justerad allokering'!$B$2:$AF$2,0),FALSE)),VLOOKUP($B392,'Allokerad kvv'!$B$2:$AV$468,MATCH(T$2,'Allokerad kvv'!$B$2:$AV$2,0),FALSE),VLOOKUP($B392,'Justerad allokering'!$B$2:$AG$462,MATCH(T$2,'Justerad allokering'!$B$2:$AF$2,0),FALSE))</f>
        <v>0</v>
      </c>
      <c r="U392" s="28">
        <f>IF(ISERROR(1/VLOOKUP($B392,'Justerad allokering'!$B$2:$AG$462,MATCH(U$2,'Justerad allokering'!$B$2:$AF$2,0),FALSE)),VLOOKUP($B392,'Allokerad kvv'!$B$2:$AV$468,MATCH(U$2,'Allokerad kvv'!$B$2:$AV$2,0),FALSE),VLOOKUP($B392,'Justerad allokering'!$B$2:$AG$462,MATCH(U$2,'Justerad allokering'!$B$2:$AF$2,0),FALSE))</f>
        <v>0</v>
      </c>
      <c r="V392" s="28">
        <f>IF(ISERROR(1/VLOOKUP($B392,'Justerad allokering'!$B$2:$AG$462,MATCH(V$2,'Justerad allokering'!$B$2:$AF$2,0),FALSE)),VLOOKUP($B392,'Allokerad kvv'!$B$2:$AV$468,MATCH(V$2,'Allokerad kvv'!$B$2:$AV$2,0),FALSE),VLOOKUP($B392,'Justerad allokering'!$B$2:$AG$462,MATCH(V$2,'Justerad allokering'!$B$2:$AF$2,0),FALSE))</f>
        <v>0</v>
      </c>
      <c r="W392" s="28">
        <f>IF(ISERROR(1/VLOOKUP($B392,'Justerad allokering'!$B$2:$AG$462,MATCH(W$2,'Justerad allokering'!$B$2:$AF$2,0),FALSE)),VLOOKUP($B392,'Allokerad kvv'!$B$2:$AV$468,MATCH(W$2,'Allokerad kvv'!$B$2:$AV$2,0),FALSE),VLOOKUP($B392,'Justerad allokering'!$B$2:$AG$462,MATCH(W$2,'Justerad allokering'!$B$2:$AF$2,0),FALSE))</f>
        <v>0</v>
      </c>
      <c r="X392" s="28">
        <f>IF(ISERROR(1/VLOOKUP($B392,'Justerad allokering'!$B$2:$AG$462,MATCH(X$2,'Justerad allokering'!$B$2:$AF$2,0),FALSE)),VLOOKUP($B392,'Allokerad kvv'!$B$2:$AV$468,MATCH(X$2,'Allokerad kvv'!$B$2:$AV$2,0),FALSE),VLOOKUP($B392,'Justerad allokering'!$B$2:$AG$462,MATCH(X$2,'Justerad allokering'!$B$2:$AF$2,0),FALSE))</f>
        <v>0</v>
      </c>
      <c r="Y392" s="28">
        <f>IF(ISERROR(1/VLOOKUP($B392,'Justerad allokering'!$B$2:$AG$462,MATCH(Y$2,'Justerad allokering'!$B$2:$AF$2,0),FALSE)),VLOOKUP($B392,'Allokerad kvv'!$B$2:$AV$468,MATCH(Y$2,'Allokerad kvv'!$B$2:$AV$2,0),FALSE),VLOOKUP($B392,'Justerad allokering'!$B$2:$AG$462,MATCH(Y$2,'Justerad allokering'!$B$2:$AF$2,0),FALSE))</f>
        <v>0</v>
      </c>
      <c r="Z392" s="28">
        <f>IF(ISERROR(1/VLOOKUP($B392,'Justerad allokering'!$B$2:$AG$462,MATCH(Z$2,'Justerad allokering'!$B$2:$AF$2,0),FALSE)),VLOOKUP($B392,'Allokerad kvv'!$B$2:$AV$468,MATCH(Z$2,'Allokerad kvv'!$B$2:$AV$2,0),FALSE),VLOOKUP($B392,'Justerad allokering'!$B$2:$AG$462,MATCH(Z$2,'Justerad allokering'!$B$2:$AF$2,0),FALSE))</f>
        <v>0</v>
      </c>
      <c r="AA392" s="28"/>
      <c r="AB392" s="28"/>
      <c r="AE392">
        <f t="shared" si="18"/>
        <v>102.43737</v>
      </c>
      <c r="AG392">
        <f t="shared" si="19"/>
        <v>100.92177</v>
      </c>
      <c r="AH392">
        <f t="shared" si="20"/>
        <v>77.331769999999992</v>
      </c>
      <c r="AI392" s="55">
        <f>IF(AH392=0,"",AH392/VLOOKUP(B392,Kraftvärmeprod!$B$1:$BC$480,MATCH("Summa tillförd energi exklusive rökgaskondensering",Kraftvärmeprod!$B$1:$BC$1,0),FALSE))</f>
        <v>0.60623839761680776</v>
      </c>
    </row>
    <row r="393" spans="1:35" x14ac:dyDescent="0.35">
      <c r="A393" s="28" t="s">
        <v>521</v>
      </c>
      <c r="B393" s="28" t="s">
        <v>529</v>
      </c>
      <c r="C393" s="28">
        <f>IF(ISERROR(1/VLOOKUP($B393,'Justerad allokering'!$B$2:$AG$462,MATCH(C$2,'Justerad allokering'!$B$2:$AF$2,0),FALSE)),VLOOKUP($B393,'Allokerad kvv'!$B$2:$AV$468,MATCH(C$2,'Allokerad kvv'!$B$2:$AV$2,0),FALSE),VLOOKUP($B393,'Justerad allokering'!$B$2:$AG$462,MATCH(C$2,'Justerad allokering'!$B$2:$AF$2,0),FALSE))</f>
        <v>0</v>
      </c>
      <c r="D393" s="28">
        <f>IF(ISERROR(1/VLOOKUP($B393,'Justerad allokering'!$B$2:$AG$462,MATCH(D$2,'Justerad allokering'!$B$2:$AF$2,0),FALSE)),VLOOKUP($B393,'Allokerad kvv'!$B$2:$AV$468,MATCH(D$2,'Allokerad kvv'!$B$2:$AV$2,0),FALSE),VLOOKUP($B393,'Justerad allokering'!$B$2:$AG$462,MATCH(D$2,'Justerad allokering'!$B$2:$AF$2,0),FALSE))</f>
        <v>0</v>
      </c>
      <c r="E393" s="28">
        <f>IF(ISERROR(1/VLOOKUP($B393,'Justerad allokering'!$B$2:$AG$462,MATCH(E$2,'Justerad allokering'!$B$2:$AF$2,0),FALSE)),VLOOKUP($B393,'Allokerad kvv'!$B$2:$AV$468,MATCH(E$2,'Allokerad kvv'!$B$2:$AV$2,0),FALSE),VLOOKUP($B393,'Justerad allokering'!$B$2:$AG$462,MATCH(E$2,'Justerad allokering'!$B$2:$AF$2,0),FALSE))</f>
        <v>0.530837</v>
      </c>
      <c r="F393" s="28">
        <f>IF(ISERROR(1/VLOOKUP($B393,'Justerad allokering'!$B$2:$AG$462,MATCH(F$2,'Justerad allokering'!$B$2:$AF$2,0),FALSE)),VLOOKUP($B393,'Allokerad kvv'!$B$2:$AV$468,MATCH(F$2,'Allokerad kvv'!$B$2:$AV$2,0),FALSE),VLOOKUP($B393,'Justerad allokering'!$B$2:$AG$462,MATCH(F$2,'Justerad allokering'!$B$2:$AF$2,0),FALSE))</f>
        <v>0</v>
      </c>
      <c r="G393" s="28">
        <f>IF(ISERROR(1/VLOOKUP($B393,'Justerad allokering'!$B$2:$AG$462,MATCH(G$2,'Justerad allokering'!$B$2:$AF$2,0),FALSE)),VLOOKUP($B393,'Allokerad kvv'!$B$2:$AV$468,MATCH(G$2,'Allokerad kvv'!$B$2:$AV$2,0),FALSE),VLOOKUP($B393,'Justerad allokering'!$B$2:$AG$462,MATCH(G$2,'Justerad allokering'!$B$2:$AF$2,0),FALSE))</f>
        <v>0</v>
      </c>
      <c r="H393" s="28">
        <f>IF(ISERROR(1/VLOOKUP($B393,'Justerad allokering'!$B$2:$AG$462,MATCH(H$2,'Justerad allokering'!$B$2:$AF$2,0),FALSE)),VLOOKUP($B393,'Allokerad kvv'!$B$2:$AV$468,MATCH(H$2,'Allokerad kvv'!$B$2:$AV$2,0),FALSE),VLOOKUP($B393,'Justerad allokering'!$B$2:$AG$462,MATCH(H$2,'Justerad allokering'!$B$2:$AF$2,0),FALSE))</f>
        <v>0.85977800000000004</v>
      </c>
      <c r="I393" s="28">
        <f>IF(ISERROR(1/VLOOKUP($B393,'Justerad allokering'!$B$2:$AG$462,MATCH(I$2,'Justerad allokering'!$B$2:$AF$2,0),FALSE)),VLOOKUP($B393,'Allokerad kvv'!$B$2:$AV$468,MATCH(I$2,'Allokerad kvv'!$B$2:$AV$2,0),FALSE),VLOOKUP($B393,'Justerad allokering'!$B$2:$AG$462,MATCH(I$2,'Justerad allokering'!$B$2:$AF$2,0),FALSE))</f>
        <v>0</v>
      </c>
      <c r="J393" s="28">
        <f>IF(ISERROR(1/VLOOKUP($B393,'Justerad allokering'!$B$2:$AG$462,MATCH(J$2,'Justerad allokering'!$B$2:$AF$2,0),FALSE)),VLOOKUP($B393,'Allokerad kvv'!$B$2:$AV$468,MATCH(J$2,'Allokerad kvv'!$B$2:$AV$2,0),FALSE),VLOOKUP($B393,'Justerad allokering'!$B$2:$AG$462,MATCH(J$2,'Justerad allokering'!$B$2:$AF$2,0),FALSE))</f>
        <v>4.5614400000000002</v>
      </c>
      <c r="K393" s="28">
        <f>IF(ISERROR(1/VLOOKUP($B393,'Justerad allokering'!$B$2:$AG$462,MATCH(K$2,'Justerad allokering'!$B$2:$AF$2,0),FALSE)),VLOOKUP($B393,'Allokerad kvv'!$B$2:$AV$468,MATCH(K$2,'Allokerad kvv'!$B$2:$AV$2,0),FALSE),VLOOKUP($B393,'Justerad allokering'!$B$2:$AG$462,MATCH(K$2,'Justerad allokering'!$B$2:$AF$2,0),FALSE))</f>
        <v>8.8323400000000003</v>
      </c>
      <c r="L393" s="28">
        <f>IF(ISERROR(1/VLOOKUP($B393,'Justerad allokering'!$B$2:$AG$462,MATCH(L$2,'Justerad allokering'!$B$2:$AF$2,0),FALSE)),VLOOKUP($B393,'Allokerad kvv'!$B$2:$AV$468,MATCH(L$2,'Allokerad kvv'!$B$2:$AV$2,0),FALSE),VLOOKUP($B393,'Justerad allokering'!$B$2:$AG$462,MATCH(L$2,'Justerad allokering'!$B$2:$AF$2,0),FALSE))</f>
        <v>0</v>
      </c>
      <c r="M393" s="28">
        <f>IF(ISERROR(1/VLOOKUP($B393,'Justerad allokering'!$B$2:$AG$462,MATCH(M$2,'Justerad allokering'!$B$2:$AF$2,0),FALSE)),VLOOKUP($B393,'Allokerad kvv'!$B$2:$AV$468,MATCH(M$2,'Allokerad kvv'!$B$2:$AV$2,0),FALSE),VLOOKUP($B393,'Justerad allokering'!$B$2:$AG$462,MATCH(M$2,'Justerad allokering'!$B$2:$AF$2,0),FALSE))</f>
        <v>196.46799999999999</v>
      </c>
      <c r="N393" s="28">
        <f>IF(ISERROR(1/VLOOKUP($B393,'Justerad allokering'!$B$2:$AG$462,MATCH(N$2,'Justerad allokering'!$B$2:$AF$2,0),FALSE)),VLOOKUP($B393,'Allokerad kvv'!$B$2:$AV$468,MATCH(N$2,'Allokerad kvv'!$B$2:$AV$2,0),FALSE),VLOOKUP($B393,'Justerad allokering'!$B$2:$AG$462,MATCH(N$2,'Justerad allokering'!$B$2:$AF$2,0),FALSE))</f>
        <v>49.982999999999997</v>
      </c>
      <c r="O393" s="28">
        <f>IF(ISERROR(1/VLOOKUP($B393,'Justerad allokering'!$B$2:$AG$462,MATCH(O$2,'Justerad allokering'!$B$2:$AF$2,0),FALSE)),VLOOKUP($B393,'Allokerad kvv'!$B$2:$AV$468,MATCH(O$2,'Allokerad kvv'!$B$2:$AV$2,0),FALSE),VLOOKUP($B393,'Justerad allokering'!$B$2:$AG$462,MATCH(O$2,'Justerad allokering'!$B$2:$AF$2,0),FALSE))</f>
        <v>0</v>
      </c>
      <c r="P393" s="28">
        <f>IF(ISERROR(1/VLOOKUP($B393,'Justerad allokering'!$B$2:$AG$462,MATCH(P$2,'Justerad allokering'!$B$2:$AF$2,0),FALSE)),VLOOKUP($B393,'Allokerad kvv'!$B$2:$AV$468,MATCH(P$2,'Allokerad kvv'!$B$2:$AV$2,0),FALSE),VLOOKUP($B393,'Justerad allokering'!$B$2:$AG$462,MATCH(P$2,'Justerad allokering'!$B$2:$AF$2,0),FALSE))</f>
        <v>0</v>
      </c>
      <c r="Q393" s="28">
        <f>IF(ISERROR(1/VLOOKUP($B393,'Justerad allokering'!$B$2:$AG$462,MATCH(Q$2,'Justerad allokering'!$B$2:$AF$2,0),FALSE)),VLOOKUP($B393,'Allokerad kvv'!$B$2:$AV$468,MATCH(Q$2,'Allokerad kvv'!$B$2:$AV$2,0),FALSE),VLOOKUP($B393,'Justerad allokering'!$B$2:$AG$462,MATCH(Q$2,'Justerad allokering'!$B$2:$AF$2,0),FALSE))</f>
        <v>0</v>
      </c>
      <c r="R393" s="28">
        <f>IF(ISERROR(1/VLOOKUP($B393,'Justerad allokering'!$B$2:$AG$462,MATCH(R$2,'Justerad allokering'!$B$2:$AF$2,0),FALSE)),VLOOKUP($B393,'Allokerad kvv'!$B$2:$AV$468,MATCH(R$2,'Allokerad kvv'!$B$2:$AV$2,0),FALSE),VLOOKUP($B393,'Justerad allokering'!$B$2:$AG$462,MATCH(R$2,'Justerad allokering'!$B$2:$AF$2,0),FALSE))</f>
        <v>0</v>
      </c>
      <c r="S393" s="28">
        <f>IF(ISERROR(1/VLOOKUP($B393,'Justerad allokering'!$B$2:$AG$462,MATCH(S$2,'Justerad allokering'!$B$2:$AF$2,0),FALSE)),VLOOKUP($B393,'Allokerad kvv'!$B$2:$AV$468,MATCH(S$2,'Allokerad kvv'!$B$2:$AV$2,0),FALSE),VLOOKUP($B393,'Justerad allokering'!$B$2:$AG$462,MATCH(S$2,'Justerad allokering'!$B$2:$AF$2,0),FALSE))</f>
        <v>0</v>
      </c>
      <c r="T393" s="28">
        <f>IF(ISERROR(1/VLOOKUP($B393,'Justerad allokering'!$B$2:$AG$462,MATCH(T$2,'Justerad allokering'!$B$2:$AF$2,0),FALSE)),VLOOKUP($B393,'Allokerad kvv'!$B$2:$AV$468,MATCH(T$2,'Allokerad kvv'!$B$2:$AV$2,0),FALSE),VLOOKUP($B393,'Justerad allokering'!$B$2:$AG$462,MATCH(T$2,'Justerad allokering'!$B$2:$AF$2,0),FALSE))</f>
        <v>0</v>
      </c>
      <c r="U393" s="28">
        <f>IF(ISERROR(1/VLOOKUP($B393,'Justerad allokering'!$B$2:$AG$462,MATCH(U$2,'Justerad allokering'!$B$2:$AF$2,0),FALSE)),VLOOKUP($B393,'Allokerad kvv'!$B$2:$AV$468,MATCH(U$2,'Allokerad kvv'!$B$2:$AV$2,0),FALSE),VLOOKUP($B393,'Justerad allokering'!$B$2:$AG$462,MATCH(U$2,'Justerad allokering'!$B$2:$AF$2,0),FALSE))</f>
        <v>0</v>
      </c>
      <c r="V393" s="28">
        <f>IF(ISERROR(1/VLOOKUP($B393,'Justerad allokering'!$B$2:$AG$462,MATCH(V$2,'Justerad allokering'!$B$2:$AF$2,0),FALSE)),VLOOKUP($B393,'Allokerad kvv'!$B$2:$AV$468,MATCH(V$2,'Allokerad kvv'!$B$2:$AV$2,0),FALSE),VLOOKUP($B393,'Justerad allokering'!$B$2:$AG$462,MATCH(V$2,'Justerad allokering'!$B$2:$AF$2,0),FALSE))</f>
        <v>0</v>
      </c>
      <c r="W393" s="28">
        <f>IF(ISERROR(1/VLOOKUP($B393,'Justerad allokering'!$B$2:$AG$462,MATCH(W$2,'Justerad allokering'!$B$2:$AF$2,0),FALSE)),VLOOKUP($B393,'Allokerad kvv'!$B$2:$AV$468,MATCH(W$2,'Allokerad kvv'!$B$2:$AV$2,0),FALSE),VLOOKUP($B393,'Justerad allokering'!$B$2:$AG$462,MATCH(W$2,'Justerad allokering'!$B$2:$AF$2,0),FALSE))</f>
        <v>0</v>
      </c>
      <c r="X393" s="28">
        <f>IF(ISERROR(1/VLOOKUP($B393,'Justerad allokering'!$B$2:$AG$462,MATCH(X$2,'Justerad allokering'!$B$2:$AF$2,0),FALSE)),VLOOKUP($B393,'Allokerad kvv'!$B$2:$AV$468,MATCH(X$2,'Allokerad kvv'!$B$2:$AV$2,0),FALSE),VLOOKUP($B393,'Justerad allokering'!$B$2:$AG$462,MATCH(X$2,'Justerad allokering'!$B$2:$AF$2,0),FALSE))</f>
        <v>0</v>
      </c>
      <c r="Y393" s="28">
        <f>IF(ISERROR(1/VLOOKUP($B393,'Justerad allokering'!$B$2:$AG$462,MATCH(Y$2,'Justerad allokering'!$B$2:$AF$2,0),FALSE)),VLOOKUP($B393,'Allokerad kvv'!$B$2:$AV$468,MATCH(Y$2,'Allokerad kvv'!$B$2:$AV$2,0),FALSE),VLOOKUP($B393,'Justerad allokering'!$B$2:$AG$462,MATCH(Y$2,'Justerad allokering'!$B$2:$AF$2,0),FALSE))</f>
        <v>0</v>
      </c>
      <c r="Z393" s="28">
        <f>IF(ISERROR(1/VLOOKUP($B393,'Justerad allokering'!$B$2:$AG$462,MATCH(Z$2,'Justerad allokering'!$B$2:$AF$2,0),FALSE)),VLOOKUP($B393,'Allokerad kvv'!$B$2:$AV$468,MATCH(Z$2,'Allokerad kvv'!$B$2:$AV$2,0),FALSE),VLOOKUP($B393,'Justerad allokering'!$B$2:$AG$462,MATCH(Z$2,'Justerad allokering'!$B$2:$AF$2,0),FALSE))</f>
        <v>0</v>
      </c>
      <c r="AA393" s="28"/>
      <c r="AB393" s="28"/>
      <c r="AE393">
        <f t="shared" si="18"/>
        <v>261.23539499999998</v>
      </c>
      <c r="AG393">
        <f t="shared" si="19"/>
        <v>252.40305499999999</v>
      </c>
      <c r="AH393">
        <f t="shared" si="20"/>
        <v>202.42005499999999</v>
      </c>
      <c r="AI393" s="55">
        <f>IF(AH393=0,"",AH393/VLOOKUP(B393,Kraftvärmeprod!$B$1:$BC$480,MATCH("Summa tillförd energi exklusive rökgaskondensering",Kraftvärmeprod!$B$1:$BC$1,0),FALSE))</f>
        <v>0.47000542170912701</v>
      </c>
    </row>
    <row r="394" spans="1:35" x14ac:dyDescent="0.35">
      <c r="A394" s="28" t="s">
        <v>521</v>
      </c>
      <c r="B394" s="28" t="s">
        <v>530</v>
      </c>
      <c r="C394" s="28">
        <f>IF(ISERROR(1/VLOOKUP($B394,'Justerad allokering'!$B$2:$AG$462,MATCH(C$2,'Justerad allokering'!$B$2:$AF$2,0),FALSE)),VLOOKUP($B394,'Allokerad kvv'!$B$2:$AV$468,MATCH(C$2,'Allokerad kvv'!$B$2:$AV$2,0),FALSE),VLOOKUP($B394,'Justerad allokering'!$B$2:$AG$462,MATCH(C$2,'Justerad allokering'!$B$2:$AF$2,0),FALSE))</f>
        <v>0</v>
      </c>
      <c r="D394" s="28">
        <f>IF(ISERROR(1/VLOOKUP($B394,'Justerad allokering'!$B$2:$AG$462,MATCH(D$2,'Justerad allokering'!$B$2:$AF$2,0),FALSE)),VLOOKUP($B394,'Allokerad kvv'!$B$2:$AV$468,MATCH(D$2,'Allokerad kvv'!$B$2:$AV$2,0),FALSE),VLOOKUP($B394,'Justerad allokering'!$B$2:$AG$462,MATCH(D$2,'Justerad allokering'!$B$2:$AF$2,0),FALSE))</f>
        <v>0</v>
      </c>
      <c r="E394" s="28">
        <f>IF(ISERROR(1/VLOOKUP($B394,'Justerad allokering'!$B$2:$AG$462,MATCH(E$2,'Justerad allokering'!$B$2:$AF$2,0),FALSE)),VLOOKUP($B394,'Allokerad kvv'!$B$2:$AV$468,MATCH(E$2,'Allokerad kvv'!$B$2:$AV$2,0),FALSE),VLOOKUP($B394,'Justerad allokering'!$B$2:$AG$462,MATCH(E$2,'Justerad allokering'!$B$2:$AF$2,0),FALSE))</f>
        <v>0</v>
      </c>
      <c r="F394" s="28">
        <f>IF(ISERROR(1/VLOOKUP($B394,'Justerad allokering'!$B$2:$AG$462,MATCH(F$2,'Justerad allokering'!$B$2:$AF$2,0),FALSE)),VLOOKUP($B394,'Allokerad kvv'!$B$2:$AV$468,MATCH(F$2,'Allokerad kvv'!$B$2:$AV$2,0),FALSE),VLOOKUP($B394,'Justerad allokering'!$B$2:$AG$462,MATCH(F$2,'Justerad allokering'!$B$2:$AF$2,0),FALSE))</f>
        <v>0</v>
      </c>
      <c r="G394" s="28">
        <f>IF(ISERROR(1/VLOOKUP($B394,'Justerad allokering'!$B$2:$AG$462,MATCH(G$2,'Justerad allokering'!$B$2:$AF$2,0),FALSE)),VLOOKUP($B394,'Allokerad kvv'!$B$2:$AV$468,MATCH(G$2,'Allokerad kvv'!$B$2:$AV$2,0),FALSE),VLOOKUP($B394,'Justerad allokering'!$B$2:$AG$462,MATCH(G$2,'Justerad allokering'!$B$2:$AF$2,0),FALSE))</f>
        <v>0</v>
      </c>
      <c r="H394" s="28">
        <f>IF(ISERROR(1/VLOOKUP($B394,'Justerad allokering'!$B$2:$AG$462,MATCH(H$2,'Justerad allokering'!$B$2:$AF$2,0),FALSE)),VLOOKUP($B394,'Allokerad kvv'!$B$2:$AV$468,MATCH(H$2,'Allokerad kvv'!$B$2:$AV$2,0),FALSE),VLOOKUP($B394,'Justerad allokering'!$B$2:$AG$462,MATCH(H$2,'Justerad allokering'!$B$2:$AF$2,0),FALSE))</f>
        <v>0</v>
      </c>
      <c r="I394" s="28">
        <f>IF(ISERROR(1/VLOOKUP($B394,'Justerad allokering'!$B$2:$AG$462,MATCH(I$2,'Justerad allokering'!$B$2:$AF$2,0),FALSE)),VLOOKUP($B394,'Allokerad kvv'!$B$2:$AV$468,MATCH(I$2,'Allokerad kvv'!$B$2:$AV$2,0),FALSE),VLOOKUP($B394,'Justerad allokering'!$B$2:$AG$462,MATCH(I$2,'Justerad allokering'!$B$2:$AF$2,0),FALSE))</f>
        <v>0</v>
      </c>
      <c r="J394" s="28">
        <f>IF(ISERROR(1/VLOOKUP($B394,'Justerad allokering'!$B$2:$AG$462,MATCH(J$2,'Justerad allokering'!$B$2:$AF$2,0),FALSE)),VLOOKUP($B394,'Allokerad kvv'!$B$2:$AV$468,MATCH(J$2,'Allokerad kvv'!$B$2:$AV$2,0),FALSE),VLOOKUP($B394,'Justerad allokering'!$B$2:$AG$462,MATCH(J$2,'Justerad allokering'!$B$2:$AF$2,0),FALSE))</f>
        <v>0</v>
      </c>
      <c r="K394" s="28">
        <f>IF(ISERROR(1/VLOOKUP($B394,'Justerad allokering'!$B$2:$AG$462,MATCH(K$2,'Justerad allokering'!$B$2:$AF$2,0),FALSE)),VLOOKUP($B394,'Allokerad kvv'!$B$2:$AV$468,MATCH(K$2,'Allokerad kvv'!$B$2:$AV$2,0),FALSE),VLOOKUP($B394,'Justerad allokering'!$B$2:$AG$462,MATCH(K$2,'Justerad allokering'!$B$2:$AF$2,0),FALSE))</f>
        <v>0</v>
      </c>
      <c r="L394" s="28">
        <f>IF(ISERROR(1/VLOOKUP($B394,'Justerad allokering'!$B$2:$AG$462,MATCH(L$2,'Justerad allokering'!$B$2:$AF$2,0),FALSE)),VLOOKUP($B394,'Allokerad kvv'!$B$2:$AV$468,MATCH(L$2,'Allokerad kvv'!$B$2:$AV$2,0),FALSE),VLOOKUP($B394,'Justerad allokering'!$B$2:$AG$462,MATCH(L$2,'Justerad allokering'!$B$2:$AF$2,0),FALSE))</f>
        <v>0</v>
      </c>
      <c r="M394" s="28">
        <f>IF(ISERROR(1/VLOOKUP($B394,'Justerad allokering'!$B$2:$AG$462,MATCH(M$2,'Justerad allokering'!$B$2:$AF$2,0),FALSE)),VLOOKUP($B394,'Allokerad kvv'!$B$2:$AV$468,MATCH(M$2,'Allokerad kvv'!$B$2:$AV$2,0),FALSE),VLOOKUP($B394,'Justerad allokering'!$B$2:$AG$462,MATCH(M$2,'Justerad allokering'!$B$2:$AF$2,0),FALSE))</f>
        <v>0</v>
      </c>
      <c r="N394" s="28">
        <f>IF(ISERROR(1/VLOOKUP($B394,'Justerad allokering'!$B$2:$AG$462,MATCH(N$2,'Justerad allokering'!$B$2:$AF$2,0),FALSE)),VLOOKUP($B394,'Allokerad kvv'!$B$2:$AV$468,MATCH(N$2,'Allokerad kvv'!$B$2:$AV$2,0),FALSE),VLOOKUP($B394,'Justerad allokering'!$B$2:$AG$462,MATCH(N$2,'Justerad allokering'!$B$2:$AF$2,0),FALSE))</f>
        <v>0</v>
      </c>
      <c r="O394" s="28">
        <f>IF(ISERROR(1/VLOOKUP($B394,'Justerad allokering'!$B$2:$AG$462,MATCH(O$2,'Justerad allokering'!$B$2:$AF$2,0),FALSE)),VLOOKUP($B394,'Allokerad kvv'!$B$2:$AV$468,MATCH(O$2,'Allokerad kvv'!$B$2:$AV$2,0),FALSE),VLOOKUP($B394,'Justerad allokering'!$B$2:$AG$462,MATCH(O$2,'Justerad allokering'!$B$2:$AF$2,0),FALSE))</f>
        <v>0</v>
      </c>
      <c r="P394" s="28">
        <f>IF(ISERROR(1/VLOOKUP($B394,'Justerad allokering'!$B$2:$AG$462,MATCH(P$2,'Justerad allokering'!$B$2:$AF$2,0),FALSE)),VLOOKUP($B394,'Allokerad kvv'!$B$2:$AV$468,MATCH(P$2,'Allokerad kvv'!$B$2:$AV$2,0),FALSE),VLOOKUP($B394,'Justerad allokering'!$B$2:$AG$462,MATCH(P$2,'Justerad allokering'!$B$2:$AF$2,0),FALSE))</f>
        <v>0</v>
      </c>
      <c r="Q394" s="28">
        <f>IF(ISERROR(1/VLOOKUP($B394,'Justerad allokering'!$B$2:$AG$462,MATCH(Q$2,'Justerad allokering'!$B$2:$AF$2,0),FALSE)),VLOOKUP($B394,'Allokerad kvv'!$B$2:$AV$468,MATCH(Q$2,'Allokerad kvv'!$B$2:$AV$2,0),FALSE),VLOOKUP($B394,'Justerad allokering'!$B$2:$AG$462,MATCH(Q$2,'Justerad allokering'!$B$2:$AF$2,0),FALSE))</f>
        <v>0</v>
      </c>
      <c r="R394" s="28">
        <f>IF(ISERROR(1/VLOOKUP($B394,'Justerad allokering'!$B$2:$AG$462,MATCH(R$2,'Justerad allokering'!$B$2:$AF$2,0),FALSE)),VLOOKUP($B394,'Allokerad kvv'!$B$2:$AV$468,MATCH(R$2,'Allokerad kvv'!$B$2:$AV$2,0),FALSE),VLOOKUP($B394,'Justerad allokering'!$B$2:$AG$462,MATCH(R$2,'Justerad allokering'!$B$2:$AF$2,0),FALSE))</f>
        <v>0</v>
      </c>
      <c r="S394" s="28">
        <f>IF(ISERROR(1/VLOOKUP($B394,'Justerad allokering'!$B$2:$AG$462,MATCH(S$2,'Justerad allokering'!$B$2:$AF$2,0),FALSE)),VLOOKUP($B394,'Allokerad kvv'!$B$2:$AV$468,MATCH(S$2,'Allokerad kvv'!$B$2:$AV$2,0),FALSE),VLOOKUP($B394,'Justerad allokering'!$B$2:$AG$462,MATCH(S$2,'Justerad allokering'!$B$2:$AF$2,0),FALSE))</f>
        <v>0</v>
      </c>
      <c r="T394" s="28">
        <f>IF(ISERROR(1/VLOOKUP($B394,'Justerad allokering'!$B$2:$AG$462,MATCH(T$2,'Justerad allokering'!$B$2:$AF$2,0),FALSE)),VLOOKUP($B394,'Allokerad kvv'!$B$2:$AV$468,MATCH(T$2,'Allokerad kvv'!$B$2:$AV$2,0),FALSE),VLOOKUP($B394,'Justerad allokering'!$B$2:$AG$462,MATCH(T$2,'Justerad allokering'!$B$2:$AF$2,0),FALSE))</f>
        <v>0</v>
      </c>
      <c r="U394" s="28">
        <f>IF(ISERROR(1/VLOOKUP($B394,'Justerad allokering'!$B$2:$AG$462,MATCH(U$2,'Justerad allokering'!$B$2:$AF$2,0),FALSE)),VLOOKUP($B394,'Allokerad kvv'!$B$2:$AV$468,MATCH(U$2,'Allokerad kvv'!$B$2:$AV$2,0),FALSE),VLOOKUP($B394,'Justerad allokering'!$B$2:$AG$462,MATCH(U$2,'Justerad allokering'!$B$2:$AF$2,0),FALSE))</f>
        <v>0</v>
      </c>
      <c r="V394" s="28">
        <f>IF(ISERROR(1/VLOOKUP($B394,'Justerad allokering'!$B$2:$AG$462,MATCH(V$2,'Justerad allokering'!$B$2:$AF$2,0),FALSE)),VLOOKUP($B394,'Allokerad kvv'!$B$2:$AV$468,MATCH(V$2,'Allokerad kvv'!$B$2:$AV$2,0),FALSE),VLOOKUP($B394,'Justerad allokering'!$B$2:$AG$462,MATCH(V$2,'Justerad allokering'!$B$2:$AF$2,0),FALSE))</f>
        <v>0</v>
      </c>
      <c r="W394" s="28">
        <f>IF(ISERROR(1/VLOOKUP($B394,'Justerad allokering'!$B$2:$AG$462,MATCH(W$2,'Justerad allokering'!$B$2:$AF$2,0),FALSE)),VLOOKUP($B394,'Allokerad kvv'!$B$2:$AV$468,MATCH(W$2,'Allokerad kvv'!$B$2:$AV$2,0),FALSE),VLOOKUP($B394,'Justerad allokering'!$B$2:$AG$462,MATCH(W$2,'Justerad allokering'!$B$2:$AF$2,0),FALSE))</f>
        <v>0</v>
      </c>
      <c r="X394" s="28">
        <f>IF(ISERROR(1/VLOOKUP($B394,'Justerad allokering'!$B$2:$AG$462,MATCH(X$2,'Justerad allokering'!$B$2:$AF$2,0),FALSE)),VLOOKUP($B394,'Allokerad kvv'!$B$2:$AV$468,MATCH(X$2,'Allokerad kvv'!$B$2:$AV$2,0),FALSE),VLOOKUP($B394,'Justerad allokering'!$B$2:$AG$462,MATCH(X$2,'Justerad allokering'!$B$2:$AF$2,0),FALSE))</f>
        <v>0</v>
      </c>
      <c r="Y394" s="28">
        <f>IF(ISERROR(1/VLOOKUP($B394,'Justerad allokering'!$B$2:$AG$462,MATCH(Y$2,'Justerad allokering'!$B$2:$AF$2,0),FALSE)),VLOOKUP($B394,'Allokerad kvv'!$B$2:$AV$468,MATCH(Y$2,'Allokerad kvv'!$B$2:$AV$2,0),FALSE),VLOOKUP($B394,'Justerad allokering'!$B$2:$AG$462,MATCH(Y$2,'Justerad allokering'!$B$2:$AF$2,0),FALSE))</f>
        <v>0</v>
      </c>
      <c r="Z394" s="28">
        <f>IF(ISERROR(1/VLOOKUP($B394,'Justerad allokering'!$B$2:$AG$462,MATCH(Z$2,'Justerad allokering'!$B$2:$AF$2,0),FALSE)),VLOOKUP($B394,'Allokerad kvv'!$B$2:$AV$468,MATCH(Z$2,'Allokerad kvv'!$B$2:$AV$2,0),FALSE),VLOOKUP($B394,'Justerad allokering'!$B$2:$AG$462,MATCH(Z$2,'Justerad allokering'!$B$2:$AF$2,0),FALSE))</f>
        <v>0</v>
      </c>
      <c r="AA394" s="28"/>
      <c r="AB394" s="28"/>
      <c r="AE394">
        <f t="shared" si="18"/>
        <v>0</v>
      </c>
      <c r="AG394">
        <f t="shared" si="19"/>
        <v>0</v>
      </c>
      <c r="AH394">
        <f t="shared" si="20"/>
        <v>0</v>
      </c>
      <c r="AI394" s="55" t="str">
        <f>IF(AH394=0,"",AH394/VLOOKUP(B394,Kraftvärmeprod!$B$1:$BC$480,MATCH("Summa tillförd energi exklusive rökgaskondensering",Kraftvärmeprod!$B$1:$BC$1,0),FALSE))</f>
        <v/>
      </c>
    </row>
    <row r="395" spans="1:35" x14ac:dyDescent="0.35">
      <c r="A395" s="28" t="s">
        <v>521</v>
      </c>
      <c r="B395" s="28" t="s">
        <v>531</v>
      </c>
      <c r="C395" s="28">
        <f>IF(ISERROR(1/VLOOKUP($B395,'Justerad allokering'!$B$2:$AG$462,MATCH(C$2,'Justerad allokering'!$B$2:$AF$2,0),FALSE)),VLOOKUP($B395,'Allokerad kvv'!$B$2:$AV$468,MATCH(C$2,'Allokerad kvv'!$B$2:$AV$2,0),FALSE),VLOOKUP($B395,'Justerad allokering'!$B$2:$AG$462,MATCH(C$2,'Justerad allokering'!$B$2:$AF$2,0),FALSE))</f>
        <v>0</v>
      </c>
      <c r="D395" s="28">
        <f>IF(ISERROR(1/VLOOKUP($B395,'Justerad allokering'!$B$2:$AG$462,MATCH(D$2,'Justerad allokering'!$B$2:$AF$2,0),FALSE)),VLOOKUP($B395,'Allokerad kvv'!$B$2:$AV$468,MATCH(D$2,'Allokerad kvv'!$B$2:$AV$2,0),FALSE),VLOOKUP($B395,'Justerad allokering'!$B$2:$AG$462,MATCH(D$2,'Justerad allokering'!$B$2:$AF$2,0),FALSE))</f>
        <v>0</v>
      </c>
      <c r="E395" s="28">
        <f>IF(ISERROR(1/VLOOKUP($B395,'Justerad allokering'!$B$2:$AG$462,MATCH(E$2,'Justerad allokering'!$B$2:$AF$2,0),FALSE)),VLOOKUP($B395,'Allokerad kvv'!$B$2:$AV$468,MATCH(E$2,'Allokerad kvv'!$B$2:$AV$2,0),FALSE),VLOOKUP($B395,'Justerad allokering'!$B$2:$AG$462,MATCH(E$2,'Justerad allokering'!$B$2:$AF$2,0),FALSE))</f>
        <v>0</v>
      </c>
      <c r="F395" s="28">
        <f>IF(ISERROR(1/VLOOKUP($B395,'Justerad allokering'!$B$2:$AG$462,MATCH(F$2,'Justerad allokering'!$B$2:$AF$2,0),FALSE)),VLOOKUP($B395,'Allokerad kvv'!$B$2:$AV$468,MATCH(F$2,'Allokerad kvv'!$B$2:$AV$2,0),FALSE),VLOOKUP($B395,'Justerad allokering'!$B$2:$AG$462,MATCH(F$2,'Justerad allokering'!$B$2:$AF$2,0),FALSE))</f>
        <v>0</v>
      </c>
      <c r="G395" s="28">
        <f>IF(ISERROR(1/VLOOKUP($B395,'Justerad allokering'!$B$2:$AG$462,MATCH(G$2,'Justerad allokering'!$B$2:$AF$2,0),FALSE)),VLOOKUP($B395,'Allokerad kvv'!$B$2:$AV$468,MATCH(G$2,'Allokerad kvv'!$B$2:$AV$2,0),FALSE),VLOOKUP($B395,'Justerad allokering'!$B$2:$AG$462,MATCH(G$2,'Justerad allokering'!$B$2:$AF$2,0),FALSE))</f>
        <v>0</v>
      </c>
      <c r="H395" s="28">
        <f>IF(ISERROR(1/VLOOKUP($B395,'Justerad allokering'!$B$2:$AG$462,MATCH(H$2,'Justerad allokering'!$B$2:$AF$2,0),FALSE)),VLOOKUP($B395,'Allokerad kvv'!$B$2:$AV$468,MATCH(H$2,'Allokerad kvv'!$B$2:$AV$2,0),FALSE),VLOOKUP($B395,'Justerad allokering'!$B$2:$AG$462,MATCH(H$2,'Justerad allokering'!$B$2:$AF$2,0),FALSE))</f>
        <v>0</v>
      </c>
      <c r="I395" s="28">
        <f>IF(ISERROR(1/VLOOKUP($B395,'Justerad allokering'!$B$2:$AG$462,MATCH(I$2,'Justerad allokering'!$B$2:$AF$2,0),FALSE)),VLOOKUP($B395,'Allokerad kvv'!$B$2:$AV$468,MATCH(I$2,'Allokerad kvv'!$B$2:$AV$2,0),FALSE),VLOOKUP($B395,'Justerad allokering'!$B$2:$AG$462,MATCH(I$2,'Justerad allokering'!$B$2:$AF$2,0),FALSE))</f>
        <v>0</v>
      </c>
      <c r="J395" s="28">
        <f>IF(ISERROR(1/VLOOKUP($B395,'Justerad allokering'!$B$2:$AG$462,MATCH(J$2,'Justerad allokering'!$B$2:$AF$2,0),FALSE)),VLOOKUP($B395,'Allokerad kvv'!$B$2:$AV$468,MATCH(J$2,'Allokerad kvv'!$B$2:$AV$2,0),FALSE),VLOOKUP($B395,'Justerad allokering'!$B$2:$AG$462,MATCH(J$2,'Justerad allokering'!$B$2:$AF$2,0),FALSE))</f>
        <v>0</v>
      </c>
      <c r="K395" s="28">
        <f>IF(ISERROR(1/VLOOKUP($B395,'Justerad allokering'!$B$2:$AG$462,MATCH(K$2,'Justerad allokering'!$B$2:$AF$2,0),FALSE)),VLOOKUP($B395,'Allokerad kvv'!$B$2:$AV$468,MATCH(K$2,'Allokerad kvv'!$B$2:$AV$2,0),FALSE),VLOOKUP($B395,'Justerad allokering'!$B$2:$AG$462,MATCH(K$2,'Justerad allokering'!$B$2:$AF$2,0),FALSE))</f>
        <v>0</v>
      </c>
      <c r="L395" s="28">
        <f>IF(ISERROR(1/VLOOKUP($B395,'Justerad allokering'!$B$2:$AG$462,MATCH(L$2,'Justerad allokering'!$B$2:$AF$2,0),FALSE)),VLOOKUP($B395,'Allokerad kvv'!$B$2:$AV$468,MATCH(L$2,'Allokerad kvv'!$B$2:$AV$2,0),FALSE),VLOOKUP($B395,'Justerad allokering'!$B$2:$AG$462,MATCH(L$2,'Justerad allokering'!$B$2:$AF$2,0),FALSE))</f>
        <v>0</v>
      </c>
      <c r="M395" s="28">
        <f>IF(ISERROR(1/VLOOKUP($B395,'Justerad allokering'!$B$2:$AG$462,MATCH(M$2,'Justerad allokering'!$B$2:$AF$2,0),FALSE)),VLOOKUP($B395,'Allokerad kvv'!$B$2:$AV$468,MATCH(M$2,'Allokerad kvv'!$B$2:$AV$2,0),FALSE),VLOOKUP($B395,'Justerad allokering'!$B$2:$AG$462,MATCH(M$2,'Justerad allokering'!$B$2:$AF$2,0),FALSE))</f>
        <v>0</v>
      </c>
      <c r="N395" s="28">
        <f>IF(ISERROR(1/VLOOKUP($B395,'Justerad allokering'!$B$2:$AG$462,MATCH(N$2,'Justerad allokering'!$B$2:$AF$2,0),FALSE)),VLOOKUP($B395,'Allokerad kvv'!$B$2:$AV$468,MATCH(N$2,'Allokerad kvv'!$B$2:$AV$2,0),FALSE),VLOOKUP($B395,'Justerad allokering'!$B$2:$AG$462,MATCH(N$2,'Justerad allokering'!$B$2:$AF$2,0),FALSE))</f>
        <v>0</v>
      </c>
      <c r="O395" s="28">
        <f>IF(ISERROR(1/VLOOKUP($B395,'Justerad allokering'!$B$2:$AG$462,MATCH(O$2,'Justerad allokering'!$B$2:$AF$2,0),FALSE)),VLOOKUP($B395,'Allokerad kvv'!$B$2:$AV$468,MATCH(O$2,'Allokerad kvv'!$B$2:$AV$2,0),FALSE),VLOOKUP($B395,'Justerad allokering'!$B$2:$AG$462,MATCH(O$2,'Justerad allokering'!$B$2:$AF$2,0),FALSE))</f>
        <v>0</v>
      </c>
      <c r="P395" s="28">
        <f>IF(ISERROR(1/VLOOKUP($B395,'Justerad allokering'!$B$2:$AG$462,MATCH(P$2,'Justerad allokering'!$B$2:$AF$2,0),FALSE)),VLOOKUP($B395,'Allokerad kvv'!$B$2:$AV$468,MATCH(P$2,'Allokerad kvv'!$B$2:$AV$2,0),FALSE),VLOOKUP($B395,'Justerad allokering'!$B$2:$AG$462,MATCH(P$2,'Justerad allokering'!$B$2:$AF$2,0),FALSE))</f>
        <v>0</v>
      </c>
      <c r="Q395" s="28">
        <f>IF(ISERROR(1/VLOOKUP($B395,'Justerad allokering'!$B$2:$AG$462,MATCH(Q$2,'Justerad allokering'!$B$2:$AF$2,0),FALSE)),VLOOKUP($B395,'Allokerad kvv'!$B$2:$AV$468,MATCH(Q$2,'Allokerad kvv'!$B$2:$AV$2,0),FALSE),VLOOKUP($B395,'Justerad allokering'!$B$2:$AG$462,MATCH(Q$2,'Justerad allokering'!$B$2:$AF$2,0),FALSE))</f>
        <v>0</v>
      </c>
      <c r="R395" s="28">
        <f>IF(ISERROR(1/VLOOKUP($B395,'Justerad allokering'!$B$2:$AG$462,MATCH(R$2,'Justerad allokering'!$B$2:$AF$2,0),FALSE)),VLOOKUP($B395,'Allokerad kvv'!$B$2:$AV$468,MATCH(R$2,'Allokerad kvv'!$B$2:$AV$2,0),FALSE),VLOOKUP($B395,'Justerad allokering'!$B$2:$AG$462,MATCH(R$2,'Justerad allokering'!$B$2:$AF$2,0),FALSE))</f>
        <v>0</v>
      </c>
      <c r="S395" s="28">
        <f>IF(ISERROR(1/VLOOKUP($B395,'Justerad allokering'!$B$2:$AG$462,MATCH(S$2,'Justerad allokering'!$B$2:$AF$2,0),FALSE)),VLOOKUP($B395,'Allokerad kvv'!$B$2:$AV$468,MATCH(S$2,'Allokerad kvv'!$B$2:$AV$2,0),FALSE),VLOOKUP($B395,'Justerad allokering'!$B$2:$AG$462,MATCH(S$2,'Justerad allokering'!$B$2:$AF$2,0),FALSE))</f>
        <v>0</v>
      </c>
      <c r="T395" s="28">
        <f>IF(ISERROR(1/VLOOKUP($B395,'Justerad allokering'!$B$2:$AG$462,MATCH(T$2,'Justerad allokering'!$B$2:$AF$2,0),FALSE)),VLOOKUP($B395,'Allokerad kvv'!$B$2:$AV$468,MATCH(T$2,'Allokerad kvv'!$B$2:$AV$2,0),FALSE),VLOOKUP($B395,'Justerad allokering'!$B$2:$AG$462,MATCH(T$2,'Justerad allokering'!$B$2:$AF$2,0),FALSE))</f>
        <v>0</v>
      </c>
      <c r="U395" s="28">
        <f>IF(ISERROR(1/VLOOKUP($B395,'Justerad allokering'!$B$2:$AG$462,MATCH(U$2,'Justerad allokering'!$B$2:$AF$2,0),FALSE)),VLOOKUP($B395,'Allokerad kvv'!$B$2:$AV$468,MATCH(U$2,'Allokerad kvv'!$B$2:$AV$2,0),FALSE),VLOOKUP($B395,'Justerad allokering'!$B$2:$AG$462,MATCH(U$2,'Justerad allokering'!$B$2:$AF$2,0),FALSE))</f>
        <v>0</v>
      </c>
      <c r="V395" s="28">
        <f>IF(ISERROR(1/VLOOKUP($B395,'Justerad allokering'!$B$2:$AG$462,MATCH(V$2,'Justerad allokering'!$B$2:$AF$2,0),FALSE)),VLOOKUP($B395,'Allokerad kvv'!$B$2:$AV$468,MATCH(V$2,'Allokerad kvv'!$B$2:$AV$2,0),FALSE),VLOOKUP($B395,'Justerad allokering'!$B$2:$AG$462,MATCH(V$2,'Justerad allokering'!$B$2:$AF$2,0),FALSE))</f>
        <v>0</v>
      </c>
      <c r="W395" s="28">
        <f>IF(ISERROR(1/VLOOKUP($B395,'Justerad allokering'!$B$2:$AG$462,MATCH(W$2,'Justerad allokering'!$B$2:$AF$2,0),FALSE)),VLOOKUP($B395,'Allokerad kvv'!$B$2:$AV$468,MATCH(W$2,'Allokerad kvv'!$B$2:$AV$2,0),FALSE),VLOOKUP($B395,'Justerad allokering'!$B$2:$AG$462,MATCH(W$2,'Justerad allokering'!$B$2:$AF$2,0),FALSE))</f>
        <v>0</v>
      </c>
      <c r="X395" s="28">
        <f>IF(ISERROR(1/VLOOKUP($B395,'Justerad allokering'!$B$2:$AG$462,MATCH(X$2,'Justerad allokering'!$B$2:$AF$2,0),FALSE)),VLOOKUP($B395,'Allokerad kvv'!$B$2:$AV$468,MATCH(X$2,'Allokerad kvv'!$B$2:$AV$2,0),FALSE),VLOOKUP($B395,'Justerad allokering'!$B$2:$AG$462,MATCH(X$2,'Justerad allokering'!$B$2:$AF$2,0),FALSE))</f>
        <v>0</v>
      </c>
      <c r="Y395" s="28">
        <f>IF(ISERROR(1/VLOOKUP($B395,'Justerad allokering'!$B$2:$AG$462,MATCH(Y$2,'Justerad allokering'!$B$2:$AF$2,0),FALSE)),VLOOKUP($B395,'Allokerad kvv'!$B$2:$AV$468,MATCH(Y$2,'Allokerad kvv'!$B$2:$AV$2,0),FALSE),VLOOKUP($B395,'Justerad allokering'!$B$2:$AG$462,MATCH(Y$2,'Justerad allokering'!$B$2:$AF$2,0),FALSE))</f>
        <v>0</v>
      </c>
      <c r="Z395" s="28">
        <f>IF(ISERROR(1/VLOOKUP($B395,'Justerad allokering'!$B$2:$AG$462,MATCH(Z$2,'Justerad allokering'!$B$2:$AF$2,0),FALSE)),VLOOKUP($B395,'Allokerad kvv'!$B$2:$AV$468,MATCH(Z$2,'Allokerad kvv'!$B$2:$AV$2,0),FALSE),VLOOKUP($B395,'Justerad allokering'!$B$2:$AG$462,MATCH(Z$2,'Justerad allokering'!$B$2:$AF$2,0),FALSE))</f>
        <v>0</v>
      </c>
      <c r="AA395" s="28"/>
      <c r="AB395" s="28"/>
      <c r="AE395">
        <f t="shared" si="18"/>
        <v>0</v>
      </c>
      <c r="AG395">
        <f t="shared" si="19"/>
        <v>0</v>
      </c>
      <c r="AH395">
        <f t="shared" si="20"/>
        <v>0</v>
      </c>
      <c r="AI395" s="55" t="str">
        <f>IF(AH395=0,"",AH395/VLOOKUP(B395,Kraftvärmeprod!$B$1:$BC$480,MATCH("Summa tillförd energi exklusive rökgaskondensering",Kraftvärmeprod!$B$1:$BC$1,0),FALSE))</f>
        <v/>
      </c>
    </row>
    <row r="396" spans="1:35" x14ac:dyDescent="0.35">
      <c r="A396" s="28" t="s">
        <v>521</v>
      </c>
      <c r="B396" s="28" t="s">
        <v>532</v>
      </c>
      <c r="C396" s="28">
        <f>IF(ISERROR(1/VLOOKUP($B396,'Justerad allokering'!$B$2:$AG$462,MATCH(C$2,'Justerad allokering'!$B$2:$AF$2,0),FALSE)),VLOOKUP($B396,'Allokerad kvv'!$B$2:$AV$468,MATCH(C$2,'Allokerad kvv'!$B$2:$AV$2,0),FALSE),VLOOKUP($B396,'Justerad allokering'!$B$2:$AG$462,MATCH(C$2,'Justerad allokering'!$B$2:$AF$2,0),FALSE))</f>
        <v>122.501</v>
      </c>
      <c r="D396" s="28">
        <f>IF(ISERROR(1/VLOOKUP($B396,'Justerad allokering'!$B$2:$AG$462,MATCH(D$2,'Justerad allokering'!$B$2:$AF$2,0),FALSE)),VLOOKUP($B396,'Allokerad kvv'!$B$2:$AV$468,MATCH(D$2,'Allokerad kvv'!$B$2:$AV$2,0),FALSE),VLOOKUP($B396,'Justerad allokering'!$B$2:$AG$462,MATCH(D$2,'Justerad allokering'!$B$2:$AF$2,0),FALSE))</f>
        <v>0</v>
      </c>
      <c r="E396" s="28">
        <f>IF(ISERROR(1/VLOOKUP($B396,'Justerad allokering'!$B$2:$AG$462,MATCH(E$2,'Justerad allokering'!$B$2:$AF$2,0),FALSE)),VLOOKUP($B396,'Allokerad kvv'!$B$2:$AV$468,MATCH(E$2,'Allokerad kvv'!$B$2:$AV$2,0),FALSE),VLOOKUP($B396,'Justerad allokering'!$B$2:$AG$462,MATCH(E$2,'Justerad allokering'!$B$2:$AF$2,0),FALSE))</f>
        <v>0</v>
      </c>
      <c r="F396" s="28">
        <f>IF(ISERROR(1/VLOOKUP($B396,'Justerad allokering'!$B$2:$AG$462,MATCH(F$2,'Justerad allokering'!$B$2:$AF$2,0),FALSE)),VLOOKUP($B396,'Allokerad kvv'!$B$2:$AV$468,MATCH(F$2,'Allokerad kvv'!$B$2:$AV$2,0),FALSE),VLOOKUP($B396,'Justerad allokering'!$B$2:$AG$462,MATCH(F$2,'Justerad allokering'!$B$2:$AF$2,0),FALSE))</f>
        <v>0</v>
      </c>
      <c r="G396" s="28">
        <f>IF(ISERROR(1/VLOOKUP($B396,'Justerad allokering'!$B$2:$AG$462,MATCH(G$2,'Justerad allokering'!$B$2:$AF$2,0),FALSE)),VLOOKUP($B396,'Allokerad kvv'!$B$2:$AV$468,MATCH(G$2,'Allokerad kvv'!$B$2:$AV$2,0),FALSE),VLOOKUP($B396,'Justerad allokering'!$B$2:$AG$462,MATCH(G$2,'Justerad allokering'!$B$2:$AF$2,0),FALSE))</f>
        <v>7.5759999999999996</v>
      </c>
      <c r="H396" s="28">
        <f>IF(ISERROR(1/VLOOKUP($B396,'Justerad allokering'!$B$2:$AG$462,MATCH(H$2,'Justerad allokering'!$B$2:$AF$2,0),FALSE)),VLOOKUP($B396,'Allokerad kvv'!$B$2:$AV$468,MATCH(H$2,'Allokerad kvv'!$B$2:$AV$2,0),FALSE),VLOOKUP($B396,'Justerad allokering'!$B$2:$AG$462,MATCH(H$2,'Justerad allokering'!$B$2:$AF$2,0),FALSE))</f>
        <v>0</v>
      </c>
      <c r="I396" s="28">
        <f>IF(ISERROR(1/VLOOKUP($B396,'Justerad allokering'!$B$2:$AG$462,MATCH(I$2,'Justerad allokering'!$B$2:$AF$2,0),FALSE)),VLOOKUP($B396,'Allokerad kvv'!$B$2:$AV$468,MATCH(I$2,'Allokerad kvv'!$B$2:$AV$2,0),FALSE),VLOOKUP($B396,'Justerad allokering'!$B$2:$AG$462,MATCH(I$2,'Justerad allokering'!$B$2:$AF$2,0),FALSE))</f>
        <v>14.3164</v>
      </c>
      <c r="J396" s="28">
        <f>IF(ISERROR(1/VLOOKUP($B396,'Justerad allokering'!$B$2:$AG$462,MATCH(J$2,'Justerad allokering'!$B$2:$AF$2,0),FALSE)),VLOOKUP($B396,'Allokerad kvv'!$B$2:$AV$468,MATCH(J$2,'Allokerad kvv'!$B$2:$AV$2,0),FALSE),VLOOKUP($B396,'Justerad allokering'!$B$2:$AG$462,MATCH(J$2,'Justerad allokering'!$B$2:$AF$2,0),FALSE))</f>
        <v>0</v>
      </c>
      <c r="K396" s="28">
        <f>IF(ISERROR(1/VLOOKUP($B396,'Justerad allokering'!$B$2:$AG$462,MATCH(K$2,'Justerad allokering'!$B$2:$AF$2,0),FALSE)),VLOOKUP($B396,'Allokerad kvv'!$B$2:$AV$468,MATCH(K$2,'Allokerad kvv'!$B$2:$AV$2,0),FALSE),VLOOKUP($B396,'Justerad allokering'!$B$2:$AG$462,MATCH(K$2,'Justerad allokering'!$B$2:$AF$2,0),FALSE))</f>
        <v>10.712199999999999</v>
      </c>
      <c r="L396" s="28">
        <f>IF(ISERROR(1/VLOOKUP($B396,'Justerad allokering'!$B$2:$AG$462,MATCH(L$2,'Justerad allokering'!$B$2:$AF$2,0),FALSE)),VLOOKUP($B396,'Allokerad kvv'!$B$2:$AV$468,MATCH(L$2,'Allokerad kvv'!$B$2:$AV$2,0),FALSE),VLOOKUP($B396,'Justerad allokering'!$B$2:$AG$462,MATCH(L$2,'Justerad allokering'!$B$2:$AF$2,0),FALSE))</f>
        <v>0</v>
      </c>
      <c r="M396" s="28">
        <f>IF(ISERROR(1/VLOOKUP($B396,'Justerad allokering'!$B$2:$AG$462,MATCH(M$2,'Justerad allokering'!$B$2:$AF$2,0),FALSE)),VLOOKUP($B396,'Allokerad kvv'!$B$2:$AV$468,MATCH(M$2,'Allokerad kvv'!$B$2:$AV$2,0),FALSE),VLOOKUP($B396,'Justerad allokering'!$B$2:$AG$462,MATCH(M$2,'Justerad allokering'!$B$2:$AF$2,0),FALSE))</f>
        <v>0</v>
      </c>
      <c r="N396" s="28">
        <f>IF(ISERROR(1/VLOOKUP($B396,'Justerad allokering'!$B$2:$AG$462,MATCH(N$2,'Justerad allokering'!$B$2:$AF$2,0),FALSE)),VLOOKUP($B396,'Allokerad kvv'!$B$2:$AV$468,MATCH(N$2,'Allokerad kvv'!$B$2:$AV$2,0),FALSE),VLOOKUP($B396,'Justerad allokering'!$B$2:$AG$462,MATCH(N$2,'Justerad allokering'!$B$2:$AF$2,0),FALSE))</f>
        <v>0</v>
      </c>
      <c r="O396" s="28">
        <f>IF(ISERROR(1/VLOOKUP($B396,'Justerad allokering'!$B$2:$AG$462,MATCH(O$2,'Justerad allokering'!$B$2:$AF$2,0),FALSE)),VLOOKUP($B396,'Allokerad kvv'!$B$2:$AV$468,MATCH(O$2,'Allokerad kvv'!$B$2:$AV$2,0),FALSE),VLOOKUP($B396,'Justerad allokering'!$B$2:$AG$462,MATCH(O$2,'Justerad allokering'!$B$2:$AF$2,0),FALSE))</f>
        <v>0</v>
      </c>
      <c r="P396" s="28">
        <f>IF(ISERROR(1/VLOOKUP($B396,'Justerad allokering'!$B$2:$AG$462,MATCH(P$2,'Justerad allokering'!$B$2:$AF$2,0),FALSE)),VLOOKUP($B396,'Allokerad kvv'!$B$2:$AV$468,MATCH(P$2,'Allokerad kvv'!$B$2:$AV$2,0),FALSE),VLOOKUP($B396,'Justerad allokering'!$B$2:$AG$462,MATCH(P$2,'Justerad allokering'!$B$2:$AF$2,0),FALSE))</f>
        <v>0</v>
      </c>
      <c r="Q396" s="28">
        <f>IF(ISERROR(1/VLOOKUP($B396,'Justerad allokering'!$B$2:$AG$462,MATCH(Q$2,'Justerad allokering'!$B$2:$AF$2,0),FALSE)),VLOOKUP($B396,'Allokerad kvv'!$B$2:$AV$468,MATCH(Q$2,'Allokerad kvv'!$B$2:$AV$2,0),FALSE),VLOOKUP($B396,'Justerad allokering'!$B$2:$AG$462,MATCH(Q$2,'Justerad allokering'!$B$2:$AF$2,0),FALSE))</f>
        <v>0</v>
      </c>
      <c r="R396" s="28">
        <f>IF(ISERROR(1/VLOOKUP($B396,'Justerad allokering'!$B$2:$AG$462,MATCH(R$2,'Justerad allokering'!$B$2:$AF$2,0),FALSE)),VLOOKUP($B396,'Allokerad kvv'!$B$2:$AV$468,MATCH(R$2,'Allokerad kvv'!$B$2:$AV$2,0),FALSE),VLOOKUP($B396,'Justerad allokering'!$B$2:$AG$462,MATCH(R$2,'Justerad allokering'!$B$2:$AF$2,0),FALSE))</f>
        <v>0</v>
      </c>
      <c r="S396" s="28">
        <f>IF(ISERROR(1/VLOOKUP($B396,'Justerad allokering'!$B$2:$AG$462,MATCH(S$2,'Justerad allokering'!$B$2:$AF$2,0),FALSE)),VLOOKUP($B396,'Allokerad kvv'!$B$2:$AV$468,MATCH(S$2,'Allokerad kvv'!$B$2:$AV$2,0),FALSE),VLOOKUP($B396,'Justerad allokering'!$B$2:$AG$462,MATCH(S$2,'Justerad allokering'!$B$2:$AF$2,0),FALSE))</f>
        <v>293.16800000000001</v>
      </c>
      <c r="T396" s="28">
        <f>IF(ISERROR(1/VLOOKUP($B396,'Justerad allokering'!$B$2:$AG$462,MATCH(T$2,'Justerad allokering'!$B$2:$AF$2,0),FALSE)),VLOOKUP($B396,'Allokerad kvv'!$B$2:$AV$468,MATCH(T$2,'Allokerad kvv'!$B$2:$AV$2,0),FALSE),VLOOKUP($B396,'Justerad allokering'!$B$2:$AG$462,MATCH(T$2,'Justerad allokering'!$B$2:$AF$2,0),FALSE))</f>
        <v>0</v>
      </c>
      <c r="U396" s="28">
        <f>IF(ISERROR(1/VLOOKUP($B396,'Justerad allokering'!$B$2:$AG$462,MATCH(U$2,'Justerad allokering'!$B$2:$AF$2,0),FALSE)),VLOOKUP($B396,'Allokerad kvv'!$B$2:$AV$468,MATCH(U$2,'Allokerad kvv'!$B$2:$AV$2,0),FALSE),VLOOKUP($B396,'Justerad allokering'!$B$2:$AG$462,MATCH(U$2,'Justerad allokering'!$B$2:$AF$2,0),FALSE))</f>
        <v>60.263199999999998</v>
      </c>
      <c r="V396" s="28">
        <f>IF(ISERROR(1/VLOOKUP($B396,'Justerad allokering'!$B$2:$AG$462,MATCH(V$2,'Justerad allokering'!$B$2:$AF$2,0),FALSE)),VLOOKUP($B396,'Allokerad kvv'!$B$2:$AV$468,MATCH(V$2,'Allokerad kvv'!$B$2:$AV$2,0),FALSE),VLOOKUP($B396,'Justerad allokering'!$B$2:$AG$462,MATCH(V$2,'Justerad allokering'!$B$2:$AF$2,0),FALSE))</f>
        <v>0</v>
      </c>
      <c r="W396" s="28">
        <f>IF(ISERROR(1/VLOOKUP($B396,'Justerad allokering'!$B$2:$AG$462,MATCH(W$2,'Justerad allokering'!$B$2:$AF$2,0),FALSE)),VLOOKUP($B396,'Allokerad kvv'!$B$2:$AV$468,MATCH(W$2,'Allokerad kvv'!$B$2:$AV$2,0),FALSE),VLOOKUP($B396,'Justerad allokering'!$B$2:$AG$462,MATCH(W$2,'Justerad allokering'!$B$2:$AF$2,0),FALSE))</f>
        <v>0</v>
      </c>
      <c r="X396" s="28">
        <f>IF(ISERROR(1/VLOOKUP($B396,'Justerad allokering'!$B$2:$AG$462,MATCH(X$2,'Justerad allokering'!$B$2:$AF$2,0),FALSE)),VLOOKUP($B396,'Allokerad kvv'!$B$2:$AV$468,MATCH(X$2,'Allokerad kvv'!$B$2:$AV$2,0),FALSE),VLOOKUP($B396,'Justerad allokering'!$B$2:$AG$462,MATCH(X$2,'Justerad allokering'!$B$2:$AF$2,0),FALSE))</f>
        <v>0</v>
      </c>
      <c r="Y396" s="28">
        <f>IF(ISERROR(1/VLOOKUP($B396,'Justerad allokering'!$B$2:$AG$462,MATCH(Y$2,'Justerad allokering'!$B$2:$AF$2,0),FALSE)),VLOOKUP($B396,'Allokerad kvv'!$B$2:$AV$468,MATCH(Y$2,'Allokerad kvv'!$B$2:$AV$2,0),FALSE),VLOOKUP($B396,'Justerad allokering'!$B$2:$AG$462,MATCH(Y$2,'Justerad allokering'!$B$2:$AF$2,0),FALSE))</f>
        <v>0</v>
      </c>
      <c r="Z396" s="28">
        <f>IF(ISERROR(1/VLOOKUP($B396,'Justerad allokering'!$B$2:$AG$462,MATCH(Z$2,'Justerad allokering'!$B$2:$AF$2,0),FALSE)),VLOOKUP($B396,'Allokerad kvv'!$B$2:$AV$468,MATCH(Z$2,'Allokerad kvv'!$B$2:$AV$2,0),FALSE),VLOOKUP($B396,'Justerad allokering'!$B$2:$AG$462,MATCH(Z$2,'Justerad allokering'!$B$2:$AF$2,0),FALSE))</f>
        <v>0.44456400000000001</v>
      </c>
      <c r="AA396" s="28"/>
      <c r="AB396" s="28"/>
      <c r="AE396">
        <f t="shared" si="18"/>
        <v>508.98136399999999</v>
      </c>
      <c r="AG396">
        <f t="shared" si="19"/>
        <v>498.26916399999999</v>
      </c>
      <c r="AH396">
        <f t="shared" si="20"/>
        <v>498.26916399999999</v>
      </c>
      <c r="AI396" s="55">
        <f>IF(AH396=0,"",AH396/VLOOKUP(B396,Kraftvärmeprod!$B$1:$BC$480,MATCH("Summa tillförd energi exklusive rökgaskondensering",Kraftvärmeprod!$B$1:$BC$1,0),FALSE))</f>
        <v>0.50529273298854072</v>
      </c>
    </row>
    <row r="397" spans="1:35" x14ac:dyDescent="0.35">
      <c r="A397" s="28" t="s">
        <v>521</v>
      </c>
      <c r="B397" s="28" t="s">
        <v>533</v>
      </c>
      <c r="C397" s="28">
        <f>IF(ISERROR(1/VLOOKUP($B397,'Justerad allokering'!$B$2:$AG$462,MATCH(C$2,'Justerad allokering'!$B$2:$AF$2,0),FALSE)),VLOOKUP($B397,'Allokerad kvv'!$B$2:$AV$468,MATCH(C$2,'Allokerad kvv'!$B$2:$AV$2,0),FALSE),VLOOKUP($B397,'Justerad allokering'!$B$2:$AG$462,MATCH(C$2,'Justerad allokering'!$B$2:$AF$2,0),FALSE))</f>
        <v>0</v>
      </c>
      <c r="D397" s="28">
        <f>IF(ISERROR(1/VLOOKUP($B397,'Justerad allokering'!$B$2:$AG$462,MATCH(D$2,'Justerad allokering'!$B$2:$AF$2,0),FALSE)),VLOOKUP($B397,'Allokerad kvv'!$B$2:$AV$468,MATCH(D$2,'Allokerad kvv'!$B$2:$AV$2,0),FALSE),VLOOKUP($B397,'Justerad allokering'!$B$2:$AG$462,MATCH(D$2,'Justerad allokering'!$B$2:$AF$2,0),FALSE))</f>
        <v>0</v>
      </c>
      <c r="E397" s="28">
        <f>IF(ISERROR(1/VLOOKUP($B397,'Justerad allokering'!$B$2:$AG$462,MATCH(E$2,'Justerad allokering'!$B$2:$AF$2,0),FALSE)),VLOOKUP($B397,'Allokerad kvv'!$B$2:$AV$468,MATCH(E$2,'Allokerad kvv'!$B$2:$AV$2,0),FALSE),VLOOKUP($B397,'Justerad allokering'!$B$2:$AG$462,MATCH(E$2,'Justerad allokering'!$B$2:$AF$2,0),FALSE))</f>
        <v>0</v>
      </c>
      <c r="F397" s="28">
        <f>IF(ISERROR(1/VLOOKUP($B397,'Justerad allokering'!$B$2:$AG$462,MATCH(F$2,'Justerad allokering'!$B$2:$AF$2,0),FALSE)),VLOOKUP($B397,'Allokerad kvv'!$B$2:$AV$468,MATCH(F$2,'Allokerad kvv'!$B$2:$AV$2,0),FALSE),VLOOKUP($B397,'Justerad allokering'!$B$2:$AG$462,MATCH(F$2,'Justerad allokering'!$B$2:$AF$2,0),FALSE))</f>
        <v>0</v>
      </c>
      <c r="G397" s="28">
        <f>IF(ISERROR(1/VLOOKUP($B397,'Justerad allokering'!$B$2:$AG$462,MATCH(G$2,'Justerad allokering'!$B$2:$AF$2,0),FALSE)),VLOOKUP($B397,'Allokerad kvv'!$B$2:$AV$468,MATCH(G$2,'Allokerad kvv'!$B$2:$AV$2,0),FALSE),VLOOKUP($B397,'Justerad allokering'!$B$2:$AG$462,MATCH(G$2,'Justerad allokering'!$B$2:$AF$2,0),FALSE))</f>
        <v>0</v>
      </c>
      <c r="H397" s="28">
        <f>IF(ISERROR(1/VLOOKUP($B397,'Justerad allokering'!$B$2:$AG$462,MATCH(H$2,'Justerad allokering'!$B$2:$AF$2,0),FALSE)),VLOOKUP($B397,'Allokerad kvv'!$B$2:$AV$468,MATCH(H$2,'Allokerad kvv'!$B$2:$AV$2,0),FALSE),VLOOKUP($B397,'Justerad allokering'!$B$2:$AG$462,MATCH(H$2,'Justerad allokering'!$B$2:$AF$2,0),FALSE))</f>
        <v>0</v>
      </c>
      <c r="I397" s="28">
        <f>IF(ISERROR(1/VLOOKUP($B397,'Justerad allokering'!$B$2:$AG$462,MATCH(I$2,'Justerad allokering'!$B$2:$AF$2,0),FALSE)),VLOOKUP($B397,'Allokerad kvv'!$B$2:$AV$468,MATCH(I$2,'Allokerad kvv'!$B$2:$AV$2,0),FALSE),VLOOKUP($B397,'Justerad allokering'!$B$2:$AG$462,MATCH(I$2,'Justerad allokering'!$B$2:$AF$2,0),FALSE))</f>
        <v>0</v>
      </c>
      <c r="J397" s="28">
        <f>IF(ISERROR(1/VLOOKUP($B397,'Justerad allokering'!$B$2:$AG$462,MATCH(J$2,'Justerad allokering'!$B$2:$AF$2,0),FALSE)),VLOOKUP($B397,'Allokerad kvv'!$B$2:$AV$468,MATCH(J$2,'Allokerad kvv'!$B$2:$AV$2,0),FALSE),VLOOKUP($B397,'Justerad allokering'!$B$2:$AG$462,MATCH(J$2,'Justerad allokering'!$B$2:$AF$2,0),FALSE))</f>
        <v>0</v>
      </c>
      <c r="K397" s="28">
        <f>IF(ISERROR(1/VLOOKUP($B397,'Justerad allokering'!$B$2:$AG$462,MATCH(K$2,'Justerad allokering'!$B$2:$AF$2,0),FALSE)),VLOOKUP($B397,'Allokerad kvv'!$B$2:$AV$468,MATCH(K$2,'Allokerad kvv'!$B$2:$AV$2,0),FALSE),VLOOKUP($B397,'Justerad allokering'!$B$2:$AG$462,MATCH(K$2,'Justerad allokering'!$B$2:$AF$2,0),FALSE))</f>
        <v>0</v>
      </c>
      <c r="L397" s="28">
        <f>IF(ISERROR(1/VLOOKUP($B397,'Justerad allokering'!$B$2:$AG$462,MATCH(L$2,'Justerad allokering'!$B$2:$AF$2,0),FALSE)),VLOOKUP($B397,'Allokerad kvv'!$B$2:$AV$468,MATCH(L$2,'Allokerad kvv'!$B$2:$AV$2,0),FALSE),VLOOKUP($B397,'Justerad allokering'!$B$2:$AG$462,MATCH(L$2,'Justerad allokering'!$B$2:$AF$2,0),FALSE))</f>
        <v>0</v>
      </c>
      <c r="M397" s="28">
        <f>IF(ISERROR(1/VLOOKUP($B397,'Justerad allokering'!$B$2:$AG$462,MATCH(M$2,'Justerad allokering'!$B$2:$AF$2,0),FALSE)),VLOOKUP($B397,'Allokerad kvv'!$B$2:$AV$468,MATCH(M$2,'Allokerad kvv'!$B$2:$AV$2,0),FALSE),VLOOKUP($B397,'Justerad allokering'!$B$2:$AG$462,MATCH(M$2,'Justerad allokering'!$B$2:$AF$2,0),FALSE))</f>
        <v>0</v>
      </c>
      <c r="N397" s="28">
        <f>IF(ISERROR(1/VLOOKUP($B397,'Justerad allokering'!$B$2:$AG$462,MATCH(N$2,'Justerad allokering'!$B$2:$AF$2,0),FALSE)),VLOOKUP($B397,'Allokerad kvv'!$B$2:$AV$468,MATCH(N$2,'Allokerad kvv'!$B$2:$AV$2,0),FALSE),VLOOKUP($B397,'Justerad allokering'!$B$2:$AG$462,MATCH(N$2,'Justerad allokering'!$B$2:$AF$2,0),FALSE))</f>
        <v>0</v>
      </c>
      <c r="O397" s="28">
        <f>IF(ISERROR(1/VLOOKUP($B397,'Justerad allokering'!$B$2:$AG$462,MATCH(O$2,'Justerad allokering'!$B$2:$AF$2,0),FALSE)),VLOOKUP($B397,'Allokerad kvv'!$B$2:$AV$468,MATCH(O$2,'Allokerad kvv'!$B$2:$AV$2,0),FALSE),VLOOKUP($B397,'Justerad allokering'!$B$2:$AG$462,MATCH(O$2,'Justerad allokering'!$B$2:$AF$2,0),FALSE))</f>
        <v>0</v>
      </c>
      <c r="P397" s="28">
        <f>IF(ISERROR(1/VLOOKUP($B397,'Justerad allokering'!$B$2:$AG$462,MATCH(P$2,'Justerad allokering'!$B$2:$AF$2,0),FALSE)),VLOOKUP($B397,'Allokerad kvv'!$B$2:$AV$468,MATCH(P$2,'Allokerad kvv'!$B$2:$AV$2,0),FALSE),VLOOKUP($B397,'Justerad allokering'!$B$2:$AG$462,MATCH(P$2,'Justerad allokering'!$B$2:$AF$2,0),FALSE))</f>
        <v>0</v>
      </c>
      <c r="Q397" s="28">
        <f>IF(ISERROR(1/VLOOKUP($B397,'Justerad allokering'!$B$2:$AG$462,MATCH(Q$2,'Justerad allokering'!$B$2:$AF$2,0),FALSE)),VLOOKUP($B397,'Allokerad kvv'!$B$2:$AV$468,MATCH(Q$2,'Allokerad kvv'!$B$2:$AV$2,0),FALSE),VLOOKUP($B397,'Justerad allokering'!$B$2:$AG$462,MATCH(Q$2,'Justerad allokering'!$B$2:$AF$2,0),FALSE))</f>
        <v>0</v>
      </c>
      <c r="R397" s="28">
        <f>IF(ISERROR(1/VLOOKUP($B397,'Justerad allokering'!$B$2:$AG$462,MATCH(R$2,'Justerad allokering'!$B$2:$AF$2,0),FALSE)),VLOOKUP($B397,'Allokerad kvv'!$B$2:$AV$468,MATCH(R$2,'Allokerad kvv'!$B$2:$AV$2,0),FALSE),VLOOKUP($B397,'Justerad allokering'!$B$2:$AG$462,MATCH(R$2,'Justerad allokering'!$B$2:$AF$2,0),FALSE))</f>
        <v>0</v>
      </c>
      <c r="S397" s="28">
        <f>IF(ISERROR(1/VLOOKUP($B397,'Justerad allokering'!$B$2:$AG$462,MATCH(S$2,'Justerad allokering'!$B$2:$AF$2,0),FALSE)),VLOOKUP($B397,'Allokerad kvv'!$B$2:$AV$468,MATCH(S$2,'Allokerad kvv'!$B$2:$AV$2,0),FALSE),VLOOKUP($B397,'Justerad allokering'!$B$2:$AG$462,MATCH(S$2,'Justerad allokering'!$B$2:$AF$2,0),FALSE))</f>
        <v>0</v>
      </c>
      <c r="T397" s="28">
        <f>IF(ISERROR(1/VLOOKUP($B397,'Justerad allokering'!$B$2:$AG$462,MATCH(T$2,'Justerad allokering'!$B$2:$AF$2,0),FALSE)),VLOOKUP($B397,'Allokerad kvv'!$B$2:$AV$468,MATCH(T$2,'Allokerad kvv'!$B$2:$AV$2,0),FALSE),VLOOKUP($B397,'Justerad allokering'!$B$2:$AG$462,MATCH(T$2,'Justerad allokering'!$B$2:$AF$2,0),FALSE))</f>
        <v>0</v>
      </c>
      <c r="U397" s="28">
        <f>IF(ISERROR(1/VLOOKUP($B397,'Justerad allokering'!$B$2:$AG$462,MATCH(U$2,'Justerad allokering'!$B$2:$AF$2,0),FALSE)),VLOOKUP($B397,'Allokerad kvv'!$B$2:$AV$468,MATCH(U$2,'Allokerad kvv'!$B$2:$AV$2,0),FALSE),VLOOKUP($B397,'Justerad allokering'!$B$2:$AG$462,MATCH(U$2,'Justerad allokering'!$B$2:$AF$2,0),FALSE))</f>
        <v>0</v>
      </c>
      <c r="V397" s="28">
        <f>IF(ISERROR(1/VLOOKUP($B397,'Justerad allokering'!$B$2:$AG$462,MATCH(V$2,'Justerad allokering'!$B$2:$AF$2,0),FALSE)),VLOOKUP($B397,'Allokerad kvv'!$B$2:$AV$468,MATCH(V$2,'Allokerad kvv'!$B$2:$AV$2,0),FALSE),VLOOKUP($B397,'Justerad allokering'!$B$2:$AG$462,MATCH(V$2,'Justerad allokering'!$B$2:$AF$2,0),FALSE))</f>
        <v>0</v>
      </c>
      <c r="W397" s="28">
        <f>IF(ISERROR(1/VLOOKUP($B397,'Justerad allokering'!$B$2:$AG$462,MATCH(W$2,'Justerad allokering'!$B$2:$AF$2,0),FALSE)),VLOOKUP($B397,'Allokerad kvv'!$B$2:$AV$468,MATCH(W$2,'Allokerad kvv'!$B$2:$AV$2,0),FALSE),VLOOKUP($B397,'Justerad allokering'!$B$2:$AG$462,MATCH(W$2,'Justerad allokering'!$B$2:$AF$2,0),FALSE))</f>
        <v>0</v>
      </c>
      <c r="X397" s="28">
        <f>IF(ISERROR(1/VLOOKUP($B397,'Justerad allokering'!$B$2:$AG$462,MATCH(X$2,'Justerad allokering'!$B$2:$AF$2,0),FALSE)),VLOOKUP($B397,'Allokerad kvv'!$B$2:$AV$468,MATCH(X$2,'Allokerad kvv'!$B$2:$AV$2,0),FALSE),VLOOKUP($B397,'Justerad allokering'!$B$2:$AG$462,MATCH(X$2,'Justerad allokering'!$B$2:$AF$2,0),FALSE))</f>
        <v>0</v>
      </c>
      <c r="Y397" s="28">
        <f>IF(ISERROR(1/VLOOKUP($B397,'Justerad allokering'!$B$2:$AG$462,MATCH(Y$2,'Justerad allokering'!$B$2:$AF$2,0),FALSE)),VLOOKUP($B397,'Allokerad kvv'!$B$2:$AV$468,MATCH(Y$2,'Allokerad kvv'!$B$2:$AV$2,0),FALSE),VLOOKUP($B397,'Justerad allokering'!$B$2:$AG$462,MATCH(Y$2,'Justerad allokering'!$B$2:$AF$2,0),FALSE))</f>
        <v>0</v>
      </c>
      <c r="Z397" s="28">
        <f>IF(ISERROR(1/VLOOKUP($B397,'Justerad allokering'!$B$2:$AG$462,MATCH(Z$2,'Justerad allokering'!$B$2:$AF$2,0),FALSE)),VLOOKUP($B397,'Allokerad kvv'!$B$2:$AV$468,MATCH(Z$2,'Allokerad kvv'!$B$2:$AV$2,0),FALSE),VLOOKUP($B397,'Justerad allokering'!$B$2:$AG$462,MATCH(Z$2,'Justerad allokering'!$B$2:$AF$2,0),FALSE))</f>
        <v>0</v>
      </c>
      <c r="AA397" s="28"/>
      <c r="AB397" s="28"/>
      <c r="AE397">
        <f t="shared" si="18"/>
        <v>0</v>
      </c>
      <c r="AG397">
        <f t="shared" si="19"/>
        <v>0</v>
      </c>
      <c r="AH397">
        <f t="shared" si="20"/>
        <v>0</v>
      </c>
      <c r="AI397" s="55" t="str">
        <f>IF(AH397=0,"",AH397/VLOOKUP(B397,Kraftvärmeprod!$B$1:$BC$480,MATCH("Summa tillförd energi exklusive rökgaskondensering",Kraftvärmeprod!$B$1:$BC$1,0),FALSE))</f>
        <v/>
      </c>
    </row>
    <row r="398" spans="1:35" x14ac:dyDescent="0.35">
      <c r="A398" s="28" t="s">
        <v>521</v>
      </c>
      <c r="B398" s="28" t="s">
        <v>534</v>
      </c>
      <c r="C398" s="28">
        <f>IF(ISERROR(1/VLOOKUP($B398,'Justerad allokering'!$B$2:$AG$462,MATCH(C$2,'Justerad allokering'!$B$2:$AF$2,0),FALSE)),VLOOKUP($B398,'Allokerad kvv'!$B$2:$AV$468,MATCH(C$2,'Allokerad kvv'!$B$2:$AV$2,0),FALSE),VLOOKUP($B398,'Justerad allokering'!$B$2:$AG$462,MATCH(C$2,'Justerad allokering'!$B$2:$AF$2,0),FALSE))</f>
        <v>0</v>
      </c>
      <c r="D398" s="28">
        <f>IF(ISERROR(1/VLOOKUP($B398,'Justerad allokering'!$B$2:$AG$462,MATCH(D$2,'Justerad allokering'!$B$2:$AF$2,0),FALSE)),VLOOKUP($B398,'Allokerad kvv'!$B$2:$AV$468,MATCH(D$2,'Allokerad kvv'!$B$2:$AV$2,0),FALSE),VLOOKUP($B398,'Justerad allokering'!$B$2:$AG$462,MATCH(D$2,'Justerad allokering'!$B$2:$AF$2,0),FALSE))</f>
        <v>0</v>
      </c>
      <c r="E398" s="28">
        <f>IF(ISERROR(1/VLOOKUP($B398,'Justerad allokering'!$B$2:$AG$462,MATCH(E$2,'Justerad allokering'!$B$2:$AF$2,0),FALSE)),VLOOKUP($B398,'Allokerad kvv'!$B$2:$AV$468,MATCH(E$2,'Allokerad kvv'!$B$2:$AV$2,0),FALSE),VLOOKUP($B398,'Justerad allokering'!$B$2:$AG$462,MATCH(E$2,'Justerad allokering'!$B$2:$AF$2,0),FALSE))</f>
        <v>0</v>
      </c>
      <c r="F398" s="28">
        <f>IF(ISERROR(1/VLOOKUP($B398,'Justerad allokering'!$B$2:$AG$462,MATCH(F$2,'Justerad allokering'!$B$2:$AF$2,0),FALSE)),VLOOKUP($B398,'Allokerad kvv'!$B$2:$AV$468,MATCH(F$2,'Allokerad kvv'!$B$2:$AV$2,0),FALSE),VLOOKUP($B398,'Justerad allokering'!$B$2:$AG$462,MATCH(F$2,'Justerad allokering'!$B$2:$AF$2,0),FALSE))</f>
        <v>0</v>
      </c>
      <c r="G398" s="28">
        <f>IF(ISERROR(1/VLOOKUP($B398,'Justerad allokering'!$B$2:$AG$462,MATCH(G$2,'Justerad allokering'!$B$2:$AF$2,0),FALSE)),VLOOKUP($B398,'Allokerad kvv'!$B$2:$AV$468,MATCH(G$2,'Allokerad kvv'!$B$2:$AV$2,0),FALSE),VLOOKUP($B398,'Justerad allokering'!$B$2:$AG$462,MATCH(G$2,'Justerad allokering'!$B$2:$AF$2,0),FALSE))</f>
        <v>0</v>
      </c>
      <c r="H398" s="28">
        <f>IF(ISERROR(1/VLOOKUP($B398,'Justerad allokering'!$B$2:$AG$462,MATCH(H$2,'Justerad allokering'!$B$2:$AF$2,0),FALSE)),VLOOKUP($B398,'Allokerad kvv'!$B$2:$AV$468,MATCH(H$2,'Allokerad kvv'!$B$2:$AV$2,0),FALSE),VLOOKUP($B398,'Justerad allokering'!$B$2:$AG$462,MATCH(H$2,'Justerad allokering'!$B$2:$AF$2,0),FALSE))</f>
        <v>0</v>
      </c>
      <c r="I398" s="28">
        <f>IF(ISERROR(1/VLOOKUP($B398,'Justerad allokering'!$B$2:$AG$462,MATCH(I$2,'Justerad allokering'!$B$2:$AF$2,0),FALSE)),VLOOKUP($B398,'Allokerad kvv'!$B$2:$AV$468,MATCH(I$2,'Allokerad kvv'!$B$2:$AV$2,0),FALSE),VLOOKUP($B398,'Justerad allokering'!$B$2:$AG$462,MATCH(I$2,'Justerad allokering'!$B$2:$AF$2,0),FALSE))</f>
        <v>0</v>
      </c>
      <c r="J398" s="28">
        <f>IF(ISERROR(1/VLOOKUP($B398,'Justerad allokering'!$B$2:$AG$462,MATCH(J$2,'Justerad allokering'!$B$2:$AF$2,0),FALSE)),VLOOKUP($B398,'Allokerad kvv'!$B$2:$AV$468,MATCH(J$2,'Allokerad kvv'!$B$2:$AV$2,0),FALSE),VLOOKUP($B398,'Justerad allokering'!$B$2:$AG$462,MATCH(J$2,'Justerad allokering'!$B$2:$AF$2,0),FALSE))</f>
        <v>0</v>
      </c>
      <c r="K398" s="28">
        <f>IF(ISERROR(1/VLOOKUP($B398,'Justerad allokering'!$B$2:$AG$462,MATCH(K$2,'Justerad allokering'!$B$2:$AF$2,0),FALSE)),VLOOKUP($B398,'Allokerad kvv'!$B$2:$AV$468,MATCH(K$2,'Allokerad kvv'!$B$2:$AV$2,0),FALSE),VLOOKUP($B398,'Justerad allokering'!$B$2:$AG$462,MATCH(K$2,'Justerad allokering'!$B$2:$AF$2,0),FALSE))</f>
        <v>0</v>
      </c>
      <c r="L398" s="28">
        <f>IF(ISERROR(1/VLOOKUP($B398,'Justerad allokering'!$B$2:$AG$462,MATCH(L$2,'Justerad allokering'!$B$2:$AF$2,0),FALSE)),VLOOKUP($B398,'Allokerad kvv'!$B$2:$AV$468,MATCH(L$2,'Allokerad kvv'!$B$2:$AV$2,0),FALSE),VLOOKUP($B398,'Justerad allokering'!$B$2:$AG$462,MATCH(L$2,'Justerad allokering'!$B$2:$AF$2,0),FALSE))</f>
        <v>0</v>
      </c>
      <c r="M398" s="28">
        <f>IF(ISERROR(1/VLOOKUP($B398,'Justerad allokering'!$B$2:$AG$462,MATCH(M$2,'Justerad allokering'!$B$2:$AF$2,0),FALSE)),VLOOKUP($B398,'Allokerad kvv'!$B$2:$AV$468,MATCH(M$2,'Allokerad kvv'!$B$2:$AV$2,0),FALSE),VLOOKUP($B398,'Justerad allokering'!$B$2:$AG$462,MATCH(M$2,'Justerad allokering'!$B$2:$AF$2,0),FALSE))</f>
        <v>0</v>
      </c>
      <c r="N398" s="28">
        <f>IF(ISERROR(1/VLOOKUP($B398,'Justerad allokering'!$B$2:$AG$462,MATCH(N$2,'Justerad allokering'!$B$2:$AF$2,0),FALSE)),VLOOKUP($B398,'Allokerad kvv'!$B$2:$AV$468,MATCH(N$2,'Allokerad kvv'!$B$2:$AV$2,0),FALSE),VLOOKUP($B398,'Justerad allokering'!$B$2:$AG$462,MATCH(N$2,'Justerad allokering'!$B$2:$AF$2,0),FALSE))</f>
        <v>0</v>
      </c>
      <c r="O398" s="28">
        <f>IF(ISERROR(1/VLOOKUP($B398,'Justerad allokering'!$B$2:$AG$462,MATCH(O$2,'Justerad allokering'!$B$2:$AF$2,0),FALSE)),VLOOKUP($B398,'Allokerad kvv'!$B$2:$AV$468,MATCH(O$2,'Allokerad kvv'!$B$2:$AV$2,0),FALSE),VLOOKUP($B398,'Justerad allokering'!$B$2:$AG$462,MATCH(O$2,'Justerad allokering'!$B$2:$AF$2,0),FALSE))</f>
        <v>0</v>
      </c>
      <c r="P398" s="28">
        <f>IF(ISERROR(1/VLOOKUP($B398,'Justerad allokering'!$B$2:$AG$462,MATCH(P$2,'Justerad allokering'!$B$2:$AF$2,0),FALSE)),VLOOKUP($B398,'Allokerad kvv'!$B$2:$AV$468,MATCH(P$2,'Allokerad kvv'!$B$2:$AV$2,0),FALSE),VLOOKUP($B398,'Justerad allokering'!$B$2:$AG$462,MATCH(P$2,'Justerad allokering'!$B$2:$AF$2,0),FALSE))</f>
        <v>0</v>
      </c>
      <c r="Q398" s="28">
        <f>IF(ISERROR(1/VLOOKUP($B398,'Justerad allokering'!$B$2:$AG$462,MATCH(Q$2,'Justerad allokering'!$B$2:$AF$2,0),FALSE)),VLOOKUP($B398,'Allokerad kvv'!$B$2:$AV$468,MATCH(Q$2,'Allokerad kvv'!$B$2:$AV$2,0),FALSE),VLOOKUP($B398,'Justerad allokering'!$B$2:$AG$462,MATCH(Q$2,'Justerad allokering'!$B$2:$AF$2,0),FALSE))</f>
        <v>0</v>
      </c>
      <c r="R398" s="28">
        <f>IF(ISERROR(1/VLOOKUP($B398,'Justerad allokering'!$B$2:$AG$462,MATCH(R$2,'Justerad allokering'!$B$2:$AF$2,0),FALSE)),VLOOKUP($B398,'Allokerad kvv'!$B$2:$AV$468,MATCH(R$2,'Allokerad kvv'!$B$2:$AV$2,0),FALSE),VLOOKUP($B398,'Justerad allokering'!$B$2:$AG$462,MATCH(R$2,'Justerad allokering'!$B$2:$AF$2,0),FALSE))</f>
        <v>0</v>
      </c>
      <c r="S398" s="28">
        <f>IF(ISERROR(1/VLOOKUP($B398,'Justerad allokering'!$B$2:$AG$462,MATCH(S$2,'Justerad allokering'!$B$2:$AF$2,0),FALSE)),VLOOKUP($B398,'Allokerad kvv'!$B$2:$AV$468,MATCH(S$2,'Allokerad kvv'!$B$2:$AV$2,0),FALSE),VLOOKUP($B398,'Justerad allokering'!$B$2:$AG$462,MATCH(S$2,'Justerad allokering'!$B$2:$AF$2,0),FALSE))</f>
        <v>0</v>
      </c>
      <c r="T398" s="28">
        <f>IF(ISERROR(1/VLOOKUP($B398,'Justerad allokering'!$B$2:$AG$462,MATCH(T$2,'Justerad allokering'!$B$2:$AF$2,0),FALSE)),VLOOKUP($B398,'Allokerad kvv'!$B$2:$AV$468,MATCH(T$2,'Allokerad kvv'!$B$2:$AV$2,0),FALSE),VLOOKUP($B398,'Justerad allokering'!$B$2:$AG$462,MATCH(T$2,'Justerad allokering'!$B$2:$AF$2,0),FALSE))</f>
        <v>0</v>
      </c>
      <c r="U398" s="28">
        <f>IF(ISERROR(1/VLOOKUP($B398,'Justerad allokering'!$B$2:$AG$462,MATCH(U$2,'Justerad allokering'!$B$2:$AF$2,0),FALSE)),VLOOKUP($B398,'Allokerad kvv'!$B$2:$AV$468,MATCH(U$2,'Allokerad kvv'!$B$2:$AV$2,0),FALSE),VLOOKUP($B398,'Justerad allokering'!$B$2:$AG$462,MATCH(U$2,'Justerad allokering'!$B$2:$AF$2,0),FALSE))</f>
        <v>0</v>
      </c>
      <c r="V398" s="28">
        <f>IF(ISERROR(1/VLOOKUP($B398,'Justerad allokering'!$B$2:$AG$462,MATCH(V$2,'Justerad allokering'!$B$2:$AF$2,0),FALSE)),VLOOKUP($B398,'Allokerad kvv'!$B$2:$AV$468,MATCH(V$2,'Allokerad kvv'!$B$2:$AV$2,0),FALSE),VLOOKUP($B398,'Justerad allokering'!$B$2:$AG$462,MATCH(V$2,'Justerad allokering'!$B$2:$AF$2,0),FALSE))</f>
        <v>0</v>
      </c>
      <c r="W398" s="28">
        <f>IF(ISERROR(1/VLOOKUP($B398,'Justerad allokering'!$B$2:$AG$462,MATCH(W$2,'Justerad allokering'!$B$2:$AF$2,0),FALSE)),VLOOKUP($B398,'Allokerad kvv'!$B$2:$AV$468,MATCH(W$2,'Allokerad kvv'!$B$2:$AV$2,0),FALSE),VLOOKUP($B398,'Justerad allokering'!$B$2:$AG$462,MATCH(W$2,'Justerad allokering'!$B$2:$AF$2,0),FALSE))</f>
        <v>0</v>
      </c>
      <c r="X398" s="28">
        <f>IF(ISERROR(1/VLOOKUP($B398,'Justerad allokering'!$B$2:$AG$462,MATCH(X$2,'Justerad allokering'!$B$2:$AF$2,0),FALSE)),VLOOKUP($B398,'Allokerad kvv'!$B$2:$AV$468,MATCH(X$2,'Allokerad kvv'!$B$2:$AV$2,0),FALSE),VLOOKUP($B398,'Justerad allokering'!$B$2:$AG$462,MATCH(X$2,'Justerad allokering'!$B$2:$AF$2,0),FALSE))</f>
        <v>0</v>
      </c>
      <c r="Y398" s="28">
        <f>IF(ISERROR(1/VLOOKUP($B398,'Justerad allokering'!$B$2:$AG$462,MATCH(Y$2,'Justerad allokering'!$B$2:$AF$2,0),FALSE)),VLOOKUP($B398,'Allokerad kvv'!$B$2:$AV$468,MATCH(Y$2,'Allokerad kvv'!$B$2:$AV$2,0),FALSE),VLOOKUP($B398,'Justerad allokering'!$B$2:$AG$462,MATCH(Y$2,'Justerad allokering'!$B$2:$AF$2,0),FALSE))</f>
        <v>0</v>
      </c>
      <c r="Z398" s="28">
        <f>IF(ISERROR(1/VLOOKUP($B398,'Justerad allokering'!$B$2:$AG$462,MATCH(Z$2,'Justerad allokering'!$B$2:$AF$2,0),FALSE)),VLOOKUP($B398,'Allokerad kvv'!$B$2:$AV$468,MATCH(Z$2,'Allokerad kvv'!$B$2:$AV$2,0),FALSE),VLOOKUP($B398,'Justerad allokering'!$B$2:$AG$462,MATCH(Z$2,'Justerad allokering'!$B$2:$AF$2,0),FALSE))</f>
        <v>0</v>
      </c>
      <c r="AA398" s="28"/>
      <c r="AB398" s="28"/>
      <c r="AE398">
        <f t="shared" si="18"/>
        <v>0</v>
      </c>
      <c r="AG398">
        <f t="shared" si="19"/>
        <v>0</v>
      </c>
      <c r="AH398">
        <f t="shared" si="20"/>
        <v>0</v>
      </c>
      <c r="AI398" s="55" t="str">
        <f>IF(AH398=0,"",AH398/VLOOKUP(B398,Kraftvärmeprod!$B$1:$BC$480,MATCH("Summa tillförd energi exklusive rökgaskondensering",Kraftvärmeprod!$B$1:$BC$1,0),FALSE))</f>
        <v/>
      </c>
    </row>
    <row r="399" spans="1:35" x14ac:dyDescent="0.35">
      <c r="A399" s="28" t="s">
        <v>521</v>
      </c>
      <c r="B399" s="28" t="s">
        <v>535</v>
      </c>
      <c r="C399" s="28">
        <f>IF(ISERROR(1/VLOOKUP($B399,'Justerad allokering'!$B$2:$AG$462,MATCH(C$2,'Justerad allokering'!$B$2:$AF$2,0),FALSE)),VLOOKUP($B399,'Allokerad kvv'!$B$2:$AV$468,MATCH(C$2,'Allokerad kvv'!$B$2:$AV$2,0),FALSE),VLOOKUP($B399,'Justerad allokering'!$B$2:$AG$462,MATCH(C$2,'Justerad allokering'!$B$2:$AF$2,0),FALSE))</f>
        <v>0</v>
      </c>
      <c r="D399" s="28">
        <f>IF(ISERROR(1/VLOOKUP($B399,'Justerad allokering'!$B$2:$AG$462,MATCH(D$2,'Justerad allokering'!$B$2:$AF$2,0),FALSE)),VLOOKUP($B399,'Allokerad kvv'!$B$2:$AV$468,MATCH(D$2,'Allokerad kvv'!$B$2:$AV$2,0),FALSE),VLOOKUP($B399,'Justerad allokering'!$B$2:$AG$462,MATCH(D$2,'Justerad allokering'!$B$2:$AF$2,0),FALSE))</f>
        <v>0</v>
      </c>
      <c r="E399" s="28">
        <f>IF(ISERROR(1/VLOOKUP($B399,'Justerad allokering'!$B$2:$AG$462,MATCH(E$2,'Justerad allokering'!$B$2:$AF$2,0),FALSE)),VLOOKUP($B399,'Allokerad kvv'!$B$2:$AV$468,MATCH(E$2,'Allokerad kvv'!$B$2:$AV$2,0),FALSE),VLOOKUP($B399,'Justerad allokering'!$B$2:$AG$462,MATCH(E$2,'Justerad allokering'!$B$2:$AF$2,0),FALSE))</f>
        <v>0</v>
      </c>
      <c r="F399" s="28">
        <f>IF(ISERROR(1/VLOOKUP($B399,'Justerad allokering'!$B$2:$AG$462,MATCH(F$2,'Justerad allokering'!$B$2:$AF$2,0),FALSE)),VLOOKUP($B399,'Allokerad kvv'!$B$2:$AV$468,MATCH(F$2,'Allokerad kvv'!$B$2:$AV$2,0),FALSE),VLOOKUP($B399,'Justerad allokering'!$B$2:$AG$462,MATCH(F$2,'Justerad allokering'!$B$2:$AF$2,0),FALSE))</f>
        <v>0</v>
      </c>
      <c r="G399" s="28">
        <f>IF(ISERROR(1/VLOOKUP($B399,'Justerad allokering'!$B$2:$AG$462,MATCH(G$2,'Justerad allokering'!$B$2:$AF$2,0),FALSE)),VLOOKUP($B399,'Allokerad kvv'!$B$2:$AV$468,MATCH(G$2,'Allokerad kvv'!$B$2:$AV$2,0),FALSE),VLOOKUP($B399,'Justerad allokering'!$B$2:$AG$462,MATCH(G$2,'Justerad allokering'!$B$2:$AF$2,0),FALSE))</f>
        <v>0</v>
      </c>
      <c r="H399" s="28">
        <f>IF(ISERROR(1/VLOOKUP($B399,'Justerad allokering'!$B$2:$AG$462,MATCH(H$2,'Justerad allokering'!$B$2:$AF$2,0),FALSE)),VLOOKUP($B399,'Allokerad kvv'!$B$2:$AV$468,MATCH(H$2,'Allokerad kvv'!$B$2:$AV$2,0),FALSE),VLOOKUP($B399,'Justerad allokering'!$B$2:$AG$462,MATCH(H$2,'Justerad allokering'!$B$2:$AF$2,0),FALSE))</f>
        <v>0</v>
      </c>
      <c r="I399" s="28">
        <f>IF(ISERROR(1/VLOOKUP($B399,'Justerad allokering'!$B$2:$AG$462,MATCH(I$2,'Justerad allokering'!$B$2:$AF$2,0),FALSE)),VLOOKUP($B399,'Allokerad kvv'!$B$2:$AV$468,MATCH(I$2,'Allokerad kvv'!$B$2:$AV$2,0),FALSE),VLOOKUP($B399,'Justerad allokering'!$B$2:$AG$462,MATCH(I$2,'Justerad allokering'!$B$2:$AF$2,0),FALSE))</f>
        <v>0</v>
      </c>
      <c r="J399" s="28">
        <f>IF(ISERROR(1/VLOOKUP($B399,'Justerad allokering'!$B$2:$AG$462,MATCH(J$2,'Justerad allokering'!$B$2:$AF$2,0),FALSE)),VLOOKUP($B399,'Allokerad kvv'!$B$2:$AV$468,MATCH(J$2,'Allokerad kvv'!$B$2:$AV$2,0),FALSE),VLOOKUP($B399,'Justerad allokering'!$B$2:$AG$462,MATCH(J$2,'Justerad allokering'!$B$2:$AF$2,0),FALSE))</f>
        <v>0</v>
      </c>
      <c r="K399" s="28">
        <f>IF(ISERROR(1/VLOOKUP($B399,'Justerad allokering'!$B$2:$AG$462,MATCH(K$2,'Justerad allokering'!$B$2:$AF$2,0),FALSE)),VLOOKUP($B399,'Allokerad kvv'!$B$2:$AV$468,MATCH(K$2,'Allokerad kvv'!$B$2:$AV$2,0),FALSE),VLOOKUP($B399,'Justerad allokering'!$B$2:$AG$462,MATCH(K$2,'Justerad allokering'!$B$2:$AF$2,0),FALSE))</f>
        <v>0</v>
      </c>
      <c r="L399" s="28">
        <f>IF(ISERROR(1/VLOOKUP($B399,'Justerad allokering'!$B$2:$AG$462,MATCH(L$2,'Justerad allokering'!$B$2:$AF$2,0),FALSE)),VLOOKUP($B399,'Allokerad kvv'!$B$2:$AV$468,MATCH(L$2,'Allokerad kvv'!$B$2:$AV$2,0),FALSE),VLOOKUP($B399,'Justerad allokering'!$B$2:$AG$462,MATCH(L$2,'Justerad allokering'!$B$2:$AF$2,0),FALSE))</f>
        <v>0</v>
      </c>
      <c r="M399" s="28">
        <f>IF(ISERROR(1/VLOOKUP($B399,'Justerad allokering'!$B$2:$AG$462,MATCH(M$2,'Justerad allokering'!$B$2:$AF$2,0),FALSE)),VLOOKUP($B399,'Allokerad kvv'!$B$2:$AV$468,MATCH(M$2,'Allokerad kvv'!$B$2:$AV$2,0),FALSE),VLOOKUP($B399,'Justerad allokering'!$B$2:$AG$462,MATCH(M$2,'Justerad allokering'!$B$2:$AF$2,0),FALSE))</f>
        <v>0</v>
      </c>
      <c r="N399" s="28">
        <f>IF(ISERROR(1/VLOOKUP($B399,'Justerad allokering'!$B$2:$AG$462,MATCH(N$2,'Justerad allokering'!$B$2:$AF$2,0),FALSE)),VLOOKUP($B399,'Allokerad kvv'!$B$2:$AV$468,MATCH(N$2,'Allokerad kvv'!$B$2:$AV$2,0),FALSE),VLOOKUP($B399,'Justerad allokering'!$B$2:$AG$462,MATCH(N$2,'Justerad allokering'!$B$2:$AF$2,0),FALSE))</f>
        <v>0</v>
      </c>
      <c r="O399" s="28">
        <f>IF(ISERROR(1/VLOOKUP($B399,'Justerad allokering'!$B$2:$AG$462,MATCH(O$2,'Justerad allokering'!$B$2:$AF$2,0),FALSE)),VLOOKUP($B399,'Allokerad kvv'!$B$2:$AV$468,MATCH(O$2,'Allokerad kvv'!$B$2:$AV$2,0),FALSE),VLOOKUP($B399,'Justerad allokering'!$B$2:$AG$462,MATCH(O$2,'Justerad allokering'!$B$2:$AF$2,0),FALSE))</f>
        <v>0</v>
      </c>
      <c r="P399" s="28">
        <f>IF(ISERROR(1/VLOOKUP($B399,'Justerad allokering'!$B$2:$AG$462,MATCH(P$2,'Justerad allokering'!$B$2:$AF$2,0),FALSE)),VLOOKUP($B399,'Allokerad kvv'!$B$2:$AV$468,MATCH(P$2,'Allokerad kvv'!$B$2:$AV$2,0),FALSE),VLOOKUP($B399,'Justerad allokering'!$B$2:$AG$462,MATCH(P$2,'Justerad allokering'!$B$2:$AF$2,0),FALSE))</f>
        <v>0</v>
      </c>
      <c r="Q399" s="28">
        <f>IF(ISERROR(1/VLOOKUP($B399,'Justerad allokering'!$B$2:$AG$462,MATCH(Q$2,'Justerad allokering'!$B$2:$AF$2,0),FALSE)),VLOOKUP($B399,'Allokerad kvv'!$B$2:$AV$468,MATCH(Q$2,'Allokerad kvv'!$B$2:$AV$2,0),FALSE),VLOOKUP($B399,'Justerad allokering'!$B$2:$AG$462,MATCH(Q$2,'Justerad allokering'!$B$2:$AF$2,0),FALSE))</f>
        <v>0</v>
      </c>
      <c r="R399" s="28">
        <f>IF(ISERROR(1/VLOOKUP($B399,'Justerad allokering'!$B$2:$AG$462,MATCH(R$2,'Justerad allokering'!$B$2:$AF$2,0),FALSE)),VLOOKUP($B399,'Allokerad kvv'!$B$2:$AV$468,MATCH(R$2,'Allokerad kvv'!$B$2:$AV$2,0),FALSE),VLOOKUP($B399,'Justerad allokering'!$B$2:$AG$462,MATCH(R$2,'Justerad allokering'!$B$2:$AF$2,0),FALSE))</f>
        <v>0</v>
      </c>
      <c r="S399" s="28">
        <f>IF(ISERROR(1/VLOOKUP($B399,'Justerad allokering'!$B$2:$AG$462,MATCH(S$2,'Justerad allokering'!$B$2:$AF$2,0),FALSE)),VLOOKUP($B399,'Allokerad kvv'!$B$2:$AV$468,MATCH(S$2,'Allokerad kvv'!$B$2:$AV$2,0),FALSE),VLOOKUP($B399,'Justerad allokering'!$B$2:$AG$462,MATCH(S$2,'Justerad allokering'!$B$2:$AF$2,0),FALSE))</f>
        <v>0</v>
      </c>
      <c r="T399" s="28">
        <f>IF(ISERROR(1/VLOOKUP($B399,'Justerad allokering'!$B$2:$AG$462,MATCH(T$2,'Justerad allokering'!$B$2:$AF$2,0),FALSE)),VLOOKUP($B399,'Allokerad kvv'!$B$2:$AV$468,MATCH(T$2,'Allokerad kvv'!$B$2:$AV$2,0),FALSE),VLOOKUP($B399,'Justerad allokering'!$B$2:$AG$462,MATCH(T$2,'Justerad allokering'!$B$2:$AF$2,0),FALSE))</f>
        <v>0</v>
      </c>
      <c r="U399" s="28">
        <f>IF(ISERROR(1/VLOOKUP($B399,'Justerad allokering'!$B$2:$AG$462,MATCH(U$2,'Justerad allokering'!$B$2:$AF$2,0),FALSE)),VLOOKUP($B399,'Allokerad kvv'!$B$2:$AV$468,MATCH(U$2,'Allokerad kvv'!$B$2:$AV$2,0),FALSE),VLOOKUP($B399,'Justerad allokering'!$B$2:$AG$462,MATCH(U$2,'Justerad allokering'!$B$2:$AF$2,0),FALSE))</f>
        <v>0</v>
      </c>
      <c r="V399" s="28">
        <f>IF(ISERROR(1/VLOOKUP($B399,'Justerad allokering'!$B$2:$AG$462,MATCH(V$2,'Justerad allokering'!$B$2:$AF$2,0),FALSE)),VLOOKUP($B399,'Allokerad kvv'!$B$2:$AV$468,MATCH(V$2,'Allokerad kvv'!$B$2:$AV$2,0),FALSE),VLOOKUP($B399,'Justerad allokering'!$B$2:$AG$462,MATCH(V$2,'Justerad allokering'!$B$2:$AF$2,0),FALSE))</f>
        <v>0</v>
      </c>
      <c r="W399" s="28">
        <f>IF(ISERROR(1/VLOOKUP($B399,'Justerad allokering'!$B$2:$AG$462,MATCH(W$2,'Justerad allokering'!$B$2:$AF$2,0),FALSE)),VLOOKUP($B399,'Allokerad kvv'!$B$2:$AV$468,MATCH(W$2,'Allokerad kvv'!$B$2:$AV$2,0),FALSE),VLOOKUP($B399,'Justerad allokering'!$B$2:$AG$462,MATCH(W$2,'Justerad allokering'!$B$2:$AF$2,0),FALSE))</f>
        <v>0</v>
      </c>
      <c r="X399" s="28">
        <f>IF(ISERROR(1/VLOOKUP($B399,'Justerad allokering'!$B$2:$AG$462,MATCH(X$2,'Justerad allokering'!$B$2:$AF$2,0),FALSE)),VLOOKUP($B399,'Allokerad kvv'!$B$2:$AV$468,MATCH(X$2,'Allokerad kvv'!$B$2:$AV$2,0),FALSE),VLOOKUP($B399,'Justerad allokering'!$B$2:$AG$462,MATCH(X$2,'Justerad allokering'!$B$2:$AF$2,0),FALSE))</f>
        <v>0</v>
      </c>
      <c r="Y399" s="28">
        <f>IF(ISERROR(1/VLOOKUP($B399,'Justerad allokering'!$B$2:$AG$462,MATCH(Y$2,'Justerad allokering'!$B$2:$AF$2,0),FALSE)),VLOOKUP($B399,'Allokerad kvv'!$B$2:$AV$468,MATCH(Y$2,'Allokerad kvv'!$B$2:$AV$2,0),FALSE),VLOOKUP($B399,'Justerad allokering'!$B$2:$AG$462,MATCH(Y$2,'Justerad allokering'!$B$2:$AF$2,0),FALSE))</f>
        <v>0</v>
      </c>
      <c r="Z399" s="28">
        <f>IF(ISERROR(1/VLOOKUP($B399,'Justerad allokering'!$B$2:$AG$462,MATCH(Z$2,'Justerad allokering'!$B$2:$AF$2,0),FALSE)),VLOOKUP($B399,'Allokerad kvv'!$B$2:$AV$468,MATCH(Z$2,'Allokerad kvv'!$B$2:$AV$2,0),FALSE),VLOOKUP($B399,'Justerad allokering'!$B$2:$AG$462,MATCH(Z$2,'Justerad allokering'!$B$2:$AF$2,0),FALSE))</f>
        <v>0</v>
      </c>
      <c r="AA399" s="28"/>
      <c r="AB399" s="28"/>
      <c r="AE399">
        <f t="shared" si="18"/>
        <v>0</v>
      </c>
      <c r="AG399">
        <f t="shared" si="19"/>
        <v>0</v>
      </c>
      <c r="AH399">
        <f t="shared" si="20"/>
        <v>0</v>
      </c>
      <c r="AI399" s="55" t="str">
        <f>IF(AH399=0,"",AH399/VLOOKUP(B399,Kraftvärmeprod!$B$1:$BC$480,MATCH("Summa tillförd energi exklusive rökgaskondensering",Kraftvärmeprod!$B$1:$BC$1,0),FALSE))</f>
        <v/>
      </c>
    </row>
    <row r="400" spans="1:35" x14ac:dyDescent="0.35">
      <c r="A400" s="28" t="s">
        <v>536</v>
      </c>
      <c r="B400" s="28" t="s">
        <v>537</v>
      </c>
      <c r="C400" s="28">
        <f>IF(ISERROR(1/VLOOKUP($B400,'Justerad allokering'!$B$2:$AG$462,MATCH(C$2,'Justerad allokering'!$B$2:$AF$2,0),FALSE)),VLOOKUP($B400,'Allokerad kvv'!$B$2:$AV$468,MATCH(C$2,'Allokerad kvv'!$B$2:$AV$2,0),FALSE),VLOOKUP($B400,'Justerad allokering'!$B$2:$AG$462,MATCH(C$2,'Justerad allokering'!$B$2:$AF$2,0),FALSE))</f>
        <v>0</v>
      </c>
      <c r="D400" s="28">
        <f>IF(ISERROR(1/VLOOKUP($B400,'Justerad allokering'!$B$2:$AG$462,MATCH(D$2,'Justerad allokering'!$B$2:$AF$2,0),FALSE)),VLOOKUP($B400,'Allokerad kvv'!$B$2:$AV$468,MATCH(D$2,'Allokerad kvv'!$B$2:$AV$2,0),FALSE),VLOOKUP($B400,'Justerad allokering'!$B$2:$AG$462,MATCH(D$2,'Justerad allokering'!$B$2:$AF$2,0),FALSE))</f>
        <v>0</v>
      </c>
      <c r="E400" s="28">
        <f>IF(ISERROR(1/VLOOKUP($B400,'Justerad allokering'!$B$2:$AG$462,MATCH(E$2,'Justerad allokering'!$B$2:$AF$2,0),FALSE)),VLOOKUP($B400,'Allokerad kvv'!$B$2:$AV$468,MATCH(E$2,'Allokerad kvv'!$B$2:$AV$2,0),FALSE),VLOOKUP($B400,'Justerad allokering'!$B$2:$AG$462,MATCH(E$2,'Justerad allokering'!$B$2:$AF$2,0),FALSE))</f>
        <v>0</v>
      </c>
      <c r="F400" s="28">
        <f>IF(ISERROR(1/VLOOKUP($B400,'Justerad allokering'!$B$2:$AG$462,MATCH(F$2,'Justerad allokering'!$B$2:$AF$2,0),FALSE)),VLOOKUP($B400,'Allokerad kvv'!$B$2:$AV$468,MATCH(F$2,'Allokerad kvv'!$B$2:$AV$2,0),FALSE),VLOOKUP($B400,'Justerad allokering'!$B$2:$AG$462,MATCH(F$2,'Justerad allokering'!$B$2:$AF$2,0),FALSE))</f>
        <v>0</v>
      </c>
      <c r="G400" s="28">
        <f>IF(ISERROR(1/VLOOKUP($B400,'Justerad allokering'!$B$2:$AG$462,MATCH(G$2,'Justerad allokering'!$B$2:$AF$2,0),FALSE)),VLOOKUP($B400,'Allokerad kvv'!$B$2:$AV$468,MATCH(G$2,'Allokerad kvv'!$B$2:$AV$2,0),FALSE),VLOOKUP($B400,'Justerad allokering'!$B$2:$AG$462,MATCH(G$2,'Justerad allokering'!$B$2:$AF$2,0),FALSE))</f>
        <v>0</v>
      </c>
      <c r="H400" s="28">
        <f>IF(ISERROR(1/VLOOKUP($B400,'Justerad allokering'!$B$2:$AG$462,MATCH(H$2,'Justerad allokering'!$B$2:$AF$2,0),FALSE)),VLOOKUP($B400,'Allokerad kvv'!$B$2:$AV$468,MATCH(H$2,'Allokerad kvv'!$B$2:$AV$2,0),FALSE),VLOOKUP($B400,'Justerad allokering'!$B$2:$AG$462,MATCH(H$2,'Justerad allokering'!$B$2:$AF$2,0),FALSE))</f>
        <v>0</v>
      </c>
      <c r="I400" s="28">
        <f>IF(ISERROR(1/VLOOKUP($B400,'Justerad allokering'!$B$2:$AG$462,MATCH(I$2,'Justerad allokering'!$B$2:$AF$2,0),FALSE)),VLOOKUP($B400,'Allokerad kvv'!$B$2:$AV$468,MATCH(I$2,'Allokerad kvv'!$B$2:$AV$2,0),FALSE),VLOOKUP($B400,'Justerad allokering'!$B$2:$AG$462,MATCH(I$2,'Justerad allokering'!$B$2:$AF$2,0),FALSE))</f>
        <v>0</v>
      </c>
      <c r="J400" s="28">
        <f>IF(ISERROR(1/VLOOKUP($B400,'Justerad allokering'!$B$2:$AG$462,MATCH(J$2,'Justerad allokering'!$B$2:$AF$2,0),FALSE)),VLOOKUP($B400,'Allokerad kvv'!$B$2:$AV$468,MATCH(J$2,'Allokerad kvv'!$B$2:$AV$2,0),FALSE),VLOOKUP($B400,'Justerad allokering'!$B$2:$AG$462,MATCH(J$2,'Justerad allokering'!$B$2:$AF$2,0),FALSE))</f>
        <v>0</v>
      </c>
      <c r="K400" s="28">
        <f>IF(ISERROR(1/VLOOKUP($B400,'Justerad allokering'!$B$2:$AG$462,MATCH(K$2,'Justerad allokering'!$B$2:$AF$2,0),FALSE)),VLOOKUP($B400,'Allokerad kvv'!$B$2:$AV$468,MATCH(K$2,'Allokerad kvv'!$B$2:$AV$2,0),FALSE),VLOOKUP($B400,'Justerad allokering'!$B$2:$AG$462,MATCH(K$2,'Justerad allokering'!$B$2:$AF$2,0),FALSE))</f>
        <v>0</v>
      </c>
      <c r="L400" s="28">
        <f>IF(ISERROR(1/VLOOKUP($B400,'Justerad allokering'!$B$2:$AG$462,MATCH(L$2,'Justerad allokering'!$B$2:$AF$2,0),FALSE)),VLOOKUP($B400,'Allokerad kvv'!$B$2:$AV$468,MATCH(L$2,'Allokerad kvv'!$B$2:$AV$2,0),FALSE),VLOOKUP($B400,'Justerad allokering'!$B$2:$AG$462,MATCH(L$2,'Justerad allokering'!$B$2:$AF$2,0),FALSE))</f>
        <v>0</v>
      </c>
      <c r="M400" s="28">
        <f>IF(ISERROR(1/VLOOKUP($B400,'Justerad allokering'!$B$2:$AG$462,MATCH(M$2,'Justerad allokering'!$B$2:$AF$2,0),FALSE)),VLOOKUP($B400,'Allokerad kvv'!$B$2:$AV$468,MATCH(M$2,'Allokerad kvv'!$B$2:$AV$2,0),FALSE),VLOOKUP($B400,'Justerad allokering'!$B$2:$AG$462,MATCH(M$2,'Justerad allokering'!$B$2:$AF$2,0),FALSE))</f>
        <v>0</v>
      </c>
      <c r="N400" s="28">
        <f>IF(ISERROR(1/VLOOKUP($B400,'Justerad allokering'!$B$2:$AG$462,MATCH(N$2,'Justerad allokering'!$B$2:$AF$2,0),FALSE)),VLOOKUP($B400,'Allokerad kvv'!$B$2:$AV$468,MATCH(N$2,'Allokerad kvv'!$B$2:$AV$2,0),FALSE),VLOOKUP($B400,'Justerad allokering'!$B$2:$AG$462,MATCH(N$2,'Justerad allokering'!$B$2:$AF$2,0),FALSE))</f>
        <v>0</v>
      </c>
      <c r="O400" s="28">
        <f>IF(ISERROR(1/VLOOKUP($B400,'Justerad allokering'!$B$2:$AG$462,MATCH(O$2,'Justerad allokering'!$B$2:$AF$2,0),FALSE)),VLOOKUP($B400,'Allokerad kvv'!$B$2:$AV$468,MATCH(O$2,'Allokerad kvv'!$B$2:$AV$2,0),FALSE),VLOOKUP($B400,'Justerad allokering'!$B$2:$AG$462,MATCH(O$2,'Justerad allokering'!$B$2:$AF$2,0),FALSE))</f>
        <v>0</v>
      </c>
      <c r="P400" s="28">
        <f>IF(ISERROR(1/VLOOKUP($B400,'Justerad allokering'!$B$2:$AG$462,MATCH(P$2,'Justerad allokering'!$B$2:$AF$2,0),FALSE)),VLOOKUP($B400,'Allokerad kvv'!$B$2:$AV$468,MATCH(P$2,'Allokerad kvv'!$B$2:$AV$2,0),FALSE),VLOOKUP($B400,'Justerad allokering'!$B$2:$AG$462,MATCH(P$2,'Justerad allokering'!$B$2:$AF$2,0),FALSE))</f>
        <v>0</v>
      </c>
      <c r="Q400" s="28">
        <f>IF(ISERROR(1/VLOOKUP($B400,'Justerad allokering'!$B$2:$AG$462,MATCH(Q$2,'Justerad allokering'!$B$2:$AF$2,0),FALSE)),VLOOKUP($B400,'Allokerad kvv'!$B$2:$AV$468,MATCH(Q$2,'Allokerad kvv'!$B$2:$AV$2,0),FALSE),VLOOKUP($B400,'Justerad allokering'!$B$2:$AG$462,MATCH(Q$2,'Justerad allokering'!$B$2:$AF$2,0),FALSE))</f>
        <v>0</v>
      </c>
      <c r="R400" s="28">
        <f>IF(ISERROR(1/VLOOKUP($B400,'Justerad allokering'!$B$2:$AG$462,MATCH(R$2,'Justerad allokering'!$B$2:$AF$2,0),FALSE)),VLOOKUP($B400,'Allokerad kvv'!$B$2:$AV$468,MATCH(R$2,'Allokerad kvv'!$B$2:$AV$2,0),FALSE),VLOOKUP($B400,'Justerad allokering'!$B$2:$AG$462,MATCH(R$2,'Justerad allokering'!$B$2:$AF$2,0),FALSE))</f>
        <v>0</v>
      </c>
      <c r="S400" s="28">
        <f>IF(ISERROR(1/VLOOKUP($B400,'Justerad allokering'!$B$2:$AG$462,MATCH(S$2,'Justerad allokering'!$B$2:$AF$2,0),FALSE)),VLOOKUP($B400,'Allokerad kvv'!$B$2:$AV$468,MATCH(S$2,'Allokerad kvv'!$B$2:$AV$2,0),FALSE),VLOOKUP($B400,'Justerad allokering'!$B$2:$AG$462,MATCH(S$2,'Justerad allokering'!$B$2:$AF$2,0),FALSE))</f>
        <v>0</v>
      </c>
      <c r="T400" s="28">
        <f>IF(ISERROR(1/VLOOKUP($B400,'Justerad allokering'!$B$2:$AG$462,MATCH(T$2,'Justerad allokering'!$B$2:$AF$2,0),FALSE)),VLOOKUP($B400,'Allokerad kvv'!$B$2:$AV$468,MATCH(T$2,'Allokerad kvv'!$B$2:$AV$2,0),FALSE),VLOOKUP($B400,'Justerad allokering'!$B$2:$AG$462,MATCH(T$2,'Justerad allokering'!$B$2:$AF$2,0),FALSE))</f>
        <v>0</v>
      </c>
      <c r="U400" s="28">
        <f>IF(ISERROR(1/VLOOKUP($B400,'Justerad allokering'!$B$2:$AG$462,MATCH(U$2,'Justerad allokering'!$B$2:$AF$2,0),FALSE)),VLOOKUP($B400,'Allokerad kvv'!$B$2:$AV$468,MATCH(U$2,'Allokerad kvv'!$B$2:$AV$2,0),FALSE),VLOOKUP($B400,'Justerad allokering'!$B$2:$AG$462,MATCH(U$2,'Justerad allokering'!$B$2:$AF$2,0),FALSE))</f>
        <v>0</v>
      </c>
      <c r="V400" s="28">
        <f>IF(ISERROR(1/VLOOKUP($B400,'Justerad allokering'!$B$2:$AG$462,MATCH(V$2,'Justerad allokering'!$B$2:$AF$2,0),FALSE)),VLOOKUP($B400,'Allokerad kvv'!$B$2:$AV$468,MATCH(V$2,'Allokerad kvv'!$B$2:$AV$2,0),FALSE),VLOOKUP($B400,'Justerad allokering'!$B$2:$AG$462,MATCH(V$2,'Justerad allokering'!$B$2:$AF$2,0),FALSE))</f>
        <v>0</v>
      </c>
      <c r="W400" s="28">
        <f>IF(ISERROR(1/VLOOKUP($B400,'Justerad allokering'!$B$2:$AG$462,MATCH(W$2,'Justerad allokering'!$B$2:$AF$2,0),FALSE)),VLOOKUP($B400,'Allokerad kvv'!$B$2:$AV$468,MATCH(W$2,'Allokerad kvv'!$B$2:$AV$2,0),FALSE),VLOOKUP($B400,'Justerad allokering'!$B$2:$AG$462,MATCH(W$2,'Justerad allokering'!$B$2:$AF$2,0),FALSE))</f>
        <v>0</v>
      </c>
      <c r="X400" s="28">
        <f>IF(ISERROR(1/VLOOKUP($B400,'Justerad allokering'!$B$2:$AG$462,MATCH(X$2,'Justerad allokering'!$B$2:$AF$2,0),FALSE)),VLOOKUP($B400,'Allokerad kvv'!$B$2:$AV$468,MATCH(X$2,'Allokerad kvv'!$B$2:$AV$2,0),FALSE),VLOOKUP($B400,'Justerad allokering'!$B$2:$AG$462,MATCH(X$2,'Justerad allokering'!$B$2:$AF$2,0),FALSE))</f>
        <v>0</v>
      </c>
      <c r="Y400" s="28">
        <f>IF(ISERROR(1/VLOOKUP($B400,'Justerad allokering'!$B$2:$AG$462,MATCH(Y$2,'Justerad allokering'!$B$2:$AF$2,0),FALSE)),VLOOKUP($B400,'Allokerad kvv'!$B$2:$AV$468,MATCH(Y$2,'Allokerad kvv'!$B$2:$AV$2,0),FALSE),VLOOKUP($B400,'Justerad allokering'!$B$2:$AG$462,MATCH(Y$2,'Justerad allokering'!$B$2:$AF$2,0),FALSE))</f>
        <v>0</v>
      </c>
      <c r="Z400" s="28">
        <f>IF(ISERROR(1/VLOOKUP($B400,'Justerad allokering'!$B$2:$AG$462,MATCH(Z$2,'Justerad allokering'!$B$2:$AF$2,0),FALSE)),VLOOKUP($B400,'Allokerad kvv'!$B$2:$AV$468,MATCH(Z$2,'Allokerad kvv'!$B$2:$AV$2,0),FALSE),VLOOKUP($B400,'Justerad allokering'!$B$2:$AG$462,MATCH(Z$2,'Justerad allokering'!$B$2:$AF$2,0),FALSE))</f>
        <v>0</v>
      </c>
      <c r="AA400" s="28"/>
      <c r="AB400" s="28"/>
      <c r="AE400">
        <f t="shared" si="18"/>
        <v>0</v>
      </c>
      <c r="AG400">
        <f t="shared" si="19"/>
        <v>0</v>
      </c>
      <c r="AH400">
        <f t="shared" si="20"/>
        <v>0</v>
      </c>
      <c r="AI400" s="55" t="str">
        <f>IF(AH400=0,"",AH400/VLOOKUP(B400,Kraftvärmeprod!$B$1:$BC$480,MATCH("Summa tillförd energi exklusive rökgaskondensering",Kraftvärmeprod!$B$1:$BC$1,0),FALSE))</f>
        <v/>
      </c>
    </row>
    <row r="401" spans="1:35" x14ac:dyDescent="0.35">
      <c r="A401" s="28" t="s">
        <v>536</v>
      </c>
      <c r="B401" s="28" t="s">
        <v>538</v>
      </c>
      <c r="C401" s="28">
        <f>IF(ISERROR(1/VLOOKUP($B401,'Justerad allokering'!$B$2:$AG$462,MATCH(C$2,'Justerad allokering'!$B$2:$AF$2,0),FALSE)),VLOOKUP($B401,'Allokerad kvv'!$B$2:$AV$468,MATCH(C$2,'Allokerad kvv'!$B$2:$AV$2,0),FALSE),VLOOKUP($B401,'Justerad allokering'!$B$2:$AG$462,MATCH(C$2,'Justerad allokering'!$B$2:$AF$2,0),FALSE))</f>
        <v>0</v>
      </c>
      <c r="D401" s="28">
        <f>IF(ISERROR(1/VLOOKUP($B401,'Justerad allokering'!$B$2:$AG$462,MATCH(D$2,'Justerad allokering'!$B$2:$AF$2,0),FALSE)),VLOOKUP($B401,'Allokerad kvv'!$B$2:$AV$468,MATCH(D$2,'Allokerad kvv'!$B$2:$AV$2,0),FALSE),VLOOKUP($B401,'Justerad allokering'!$B$2:$AG$462,MATCH(D$2,'Justerad allokering'!$B$2:$AF$2,0),FALSE))</f>
        <v>0</v>
      </c>
      <c r="E401" s="28">
        <f>IF(ISERROR(1/VLOOKUP($B401,'Justerad allokering'!$B$2:$AG$462,MATCH(E$2,'Justerad allokering'!$B$2:$AF$2,0),FALSE)),VLOOKUP($B401,'Allokerad kvv'!$B$2:$AV$468,MATCH(E$2,'Allokerad kvv'!$B$2:$AV$2,0),FALSE),VLOOKUP($B401,'Justerad allokering'!$B$2:$AG$462,MATCH(E$2,'Justerad allokering'!$B$2:$AF$2,0),FALSE))</f>
        <v>0</v>
      </c>
      <c r="F401" s="28">
        <f>IF(ISERROR(1/VLOOKUP($B401,'Justerad allokering'!$B$2:$AG$462,MATCH(F$2,'Justerad allokering'!$B$2:$AF$2,0),FALSE)),VLOOKUP($B401,'Allokerad kvv'!$B$2:$AV$468,MATCH(F$2,'Allokerad kvv'!$B$2:$AV$2,0),FALSE),VLOOKUP($B401,'Justerad allokering'!$B$2:$AG$462,MATCH(F$2,'Justerad allokering'!$B$2:$AF$2,0),FALSE))</f>
        <v>0</v>
      </c>
      <c r="G401" s="28">
        <f>IF(ISERROR(1/VLOOKUP($B401,'Justerad allokering'!$B$2:$AG$462,MATCH(G$2,'Justerad allokering'!$B$2:$AF$2,0),FALSE)),VLOOKUP($B401,'Allokerad kvv'!$B$2:$AV$468,MATCH(G$2,'Allokerad kvv'!$B$2:$AV$2,0),FALSE),VLOOKUP($B401,'Justerad allokering'!$B$2:$AG$462,MATCH(G$2,'Justerad allokering'!$B$2:$AF$2,0),FALSE))</f>
        <v>0</v>
      </c>
      <c r="H401" s="28">
        <f>IF(ISERROR(1/VLOOKUP($B401,'Justerad allokering'!$B$2:$AG$462,MATCH(H$2,'Justerad allokering'!$B$2:$AF$2,0),FALSE)),VLOOKUP($B401,'Allokerad kvv'!$B$2:$AV$468,MATCH(H$2,'Allokerad kvv'!$B$2:$AV$2,0),FALSE),VLOOKUP($B401,'Justerad allokering'!$B$2:$AG$462,MATCH(H$2,'Justerad allokering'!$B$2:$AF$2,0),FALSE))</f>
        <v>0</v>
      </c>
      <c r="I401" s="28">
        <f>IF(ISERROR(1/VLOOKUP($B401,'Justerad allokering'!$B$2:$AG$462,MATCH(I$2,'Justerad allokering'!$B$2:$AF$2,0),FALSE)),VLOOKUP($B401,'Allokerad kvv'!$B$2:$AV$468,MATCH(I$2,'Allokerad kvv'!$B$2:$AV$2,0),FALSE),VLOOKUP($B401,'Justerad allokering'!$B$2:$AG$462,MATCH(I$2,'Justerad allokering'!$B$2:$AF$2,0),FALSE))</f>
        <v>0</v>
      </c>
      <c r="J401" s="28">
        <f>IF(ISERROR(1/VLOOKUP($B401,'Justerad allokering'!$B$2:$AG$462,MATCH(J$2,'Justerad allokering'!$B$2:$AF$2,0),FALSE)),VLOOKUP($B401,'Allokerad kvv'!$B$2:$AV$468,MATCH(J$2,'Allokerad kvv'!$B$2:$AV$2,0),FALSE),VLOOKUP($B401,'Justerad allokering'!$B$2:$AG$462,MATCH(J$2,'Justerad allokering'!$B$2:$AF$2,0),FALSE))</f>
        <v>0</v>
      </c>
      <c r="K401" s="28">
        <f>IF(ISERROR(1/VLOOKUP($B401,'Justerad allokering'!$B$2:$AG$462,MATCH(K$2,'Justerad allokering'!$B$2:$AF$2,0),FALSE)),VLOOKUP($B401,'Allokerad kvv'!$B$2:$AV$468,MATCH(K$2,'Allokerad kvv'!$B$2:$AV$2,0),FALSE),VLOOKUP($B401,'Justerad allokering'!$B$2:$AG$462,MATCH(K$2,'Justerad allokering'!$B$2:$AF$2,0),FALSE))</f>
        <v>0</v>
      </c>
      <c r="L401" s="28">
        <f>IF(ISERROR(1/VLOOKUP($B401,'Justerad allokering'!$B$2:$AG$462,MATCH(L$2,'Justerad allokering'!$B$2:$AF$2,0),FALSE)),VLOOKUP($B401,'Allokerad kvv'!$B$2:$AV$468,MATCH(L$2,'Allokerad kvv'!$B$2:$AV$2,0),FALSE),VLOOKUP($B401,'Justerad allokering'!$B$2:$AG$462,MATCH(L$2,'Justerad allokering'!$B$2:$AF$2,0),FALSE))</f>
        <v>0</v>
      </c>
      <c r="M401" s="28">
        <f>IF(ISERROR(1/VLOOKUP($B401,'Justerad allokering'!$B$2:$AG$462,MATCH(M$2,'Justerad allokering'!$B$2:$AF$2,0),FALSE)),VLOOKUP($B401,'Allokerad kvv'!$B$2:$AV$468,MATCH(M$2,'Allokerad kvv'!$B$2:$AV$2,0),FALSE),VLOOKUP($B401,'Justerad allokering'!$B$2:$AG$462,MATCH(M$2,'Justerad allokering'!$B$2:$AF$2,0),FALSE))</f>
        <v>0</v>
      </c>
      <c r="N401" s="28">
        <f>IF(ISERROR(1/VLOOKUP($B401,'Justerad allokering'!$B$2:$AG$462,MATCH(N$2,'Justerad allokering'!$B$2:$AF$2,0),FALSE)),VLOOKUP($B401,'Allokerad kvv'!$B$2:$AV$468,MATCH(N$2,'Allokerad kvv'!$B$2:$AV$2,0),FALSE),VLOOKUP($B401,'Justerad allokering'!$B$2:$AG$462,MATCH(N$2,'Justerad allokering'!$B$2:$AF$2,0),FALSE))</f>
        <v>0</v>
      </c>
      <c r="O401" s="28">
        <f>IF(ISERROR(1/VLOOKUP($B401,'Justerad allokering'!$B$2:$AG$462,MATCH(O$2,'Justerad allokering'!$B$2:$AF$2,0),FALSE)),VLOOKUP($B401,'Allokerad kvv'!$B$2:$AV$468,MATCH(O$2,'Allokerad kvv'!$B$2:$AV$2,0),FALSE),VLOOKUP($B401,'Justerad allokering'!$B$2:$AG$462,MATCH(O$2,'Justerad allokering'!$B$2:$AF$2,0),FALSE))</f>
        <v>0</v>
      </c>
      <c r="P401" s="28">
        <f>IF(ISERROR(1/VLOOKUP($B401,'Justerad allokering'!$B$2:$AG$462,MATCH(P$2,'Justerad allokering'!$B$2:$AF$2,0),FALSE)),VLOOKUP($B401,'Allokerad kvv'!$B$2:$AV$468,MATCH(P$2,'Allokerad kvv'!$B$2:$AV$2,0),FALSE),VLOOKUP($B401,'Justerad allokering'!$B$2:$AG$462,MATCH(P$2,'Justerad allokering'!$B$2:$AF$2,0),FALSE))</f>
        <v>0</v>
      </c>
      <c r="Q401" s="28">
        <f>IF(ISERROR(1/VLOOKUP($B401,'Justerad allokering'!$B$2:$AG$462,MATCH(Q$2,'Justerad allokering'!$B$2:$AF$2,0),FALSE)),VLOOKUP($B401,'Allokerad kvv'!$B$2:$AV$468,MATCH(Q$2,'Allokerad kvv'!$B$2:$AV$2,0),FALSE),VLOOKUP($B401,'Justerad allokering'!$B$2:$AG$462,MATCH(Q$2,'Justerad allokering'!$B$2:$AF$2,0),FALSE))</f>
        <v>0</v>
      </c>
      <c r="R401" s="28">
        <f>IF(ISERROR(1/VLOOKUP($B401,'Justerad allokering'!$B$2:$AG$462,MATCH(R$2,'Justerad allokering'!$B$2:$AF$2,0),FALSE)),VLOOKUP($B401,'Allokerad kvv'!$B$2:$AV$468,MATCH(R$2,'Allokerad kvv'!$B$2:$AV$2,0),FALSE),VLOOKUP($B401,'Justerad allokering'!$B$2:$AG$462,MATCH(R$2,'Justerad allokering'!$B$2:$AF$2,0),FALSE))</f>
        <v>0</v>
      </c>
      <c r="S401" s="28">
        <f>IF(ISERROR(1/VLOOKUP($B401,'Justerad allokering'!$B$2:$AG$462,MATCH(S$2,'Justerad allokering'!$B$2:$AF$2,0),FALSE)),VLOOKUP($B401,'Allokerad kvv'!$B$2:$AV$468,MATCH(S$2,'Allokerad kvv'!$B$2:$AV$2,0),FALSE),VLOOKUP($B401,'Justerad allokering'!$B$2:$AG$462,MATCH(S$2,'Justerad allokering'!$B$2:$AF$2,0),FALSE))</f>
        <v>0</v>
      </c>
      <c r="T401" s="28">
        <f>IF(ISERROR(1/VLOOKUP($B401,'Justerad allokering'!$B$2:$AG$462,MATCH(T$2,'Justerad allokering'!$B$2:$AF$2,0),FALSE)),VLOOKUP($B401,'Allokerad kvv'!$B$2:$AV$468,MATCH(T$2,'Allokerad kvv'!$B$2:$AV$2,0),FALSE),VLOOKUP($B401,'Justerad allokering'!$B$2:$AG$462,MATCH(T$2,'Justerad allokering'!$B$2:$AF$2,0),FALSE))</f>
        <v>0</v>
      </c>
      <c r="U401" s="28">
        <f>IF(ISERROR(1/VLOOKUP($B401,'Justerad allokering'!$B$2:$AG$462,MATCH(U$2,'Justerad allokering'!$B$2:$AF$2,0),FALSE)),VLOOKUP($B401,'Allokerad kvv'!$B$2:$AV$468,MATCH(U$2,'Allokerad kvv'!$B$2:$AV$2,0),FALSE),VLOOKUP($B401,'Justerad allokering'!$B$2:$AG$462,MATCH(U$2,'Justerad allokering'!$B$2:$AF$2,0),FALSE))</f>
        <v>0</v>
      </c>
      <c r="V401" s="28">
        <f>IF(ISERROR(1/VLOOKUP($B401,'Justerad allokering'!$B$2:$AG$462,MATCH(V$2,'Justerad allokering'!$B$2:$AF$2,0),FALSE)),VLOOKUP($B401,'Allokerad kvv'!$B$2:$AV$468,MATCH(V$2,'Allokerad kvv'!$B$2:$AV$2,0),FALSE),VLOOKUP($B401,'Justerad allokering'!$B$2:$AG$462,MATCH(V$2,'Justerad allokering'!$B$2:$AF$2,0),FALSE))</f>
        <v>0</v>
      </c>
      <c r="W401" s="28">
        <f>IF(ISERROR(1/VLOOKUP($B401,'Justerad allokering'!$B$2:$AG$462,MATCH(W$2,'Justerad allokering'!$B$2:$AF$2,0),FALSE)),VLOOKUP($B401,'Allokerad kvv'!$B$2:$AV$468,MATCH(W$2,'Allokerad kvv'!$B$2:$AV$2,0),FALSE),VLOOKUP($B401,'Justerad allokering'!$B$2:$AG$462,MATCH(W$2,'Justerad allokering'!$B$2:$AF$2,0),FALSE))</f>
        <v>0</v>
      </c>
      <c r="X401" s="28">
        <f>IF(ISERROR(1/VLOOKUP($B401,'Justerad allokering'!$B$2:$AG$462,MATCH(X$2,'Justerad allokering'!$B$2:$AF$2,0),FALSE)),VLOOKUP($B401,'Allokerad kvv'!$B$2:$AV$468,MATCH(X$2,'Allokerad kvv'!$B$2:$AV$2,0),FALSE),VLOOKUP($B401,'Justerad allokering'!$B$2:$AG$462,MATCH(X$2,'Justerad allokering'!$B$2:$AF$2,0),FALSE))</f>
        <v>0</v>
      </c>
      <c r="Y401" s="28">
        <f>IF(ISERROR(1/VLOOKUP($B401,'Justerad allokering'!$B$2:$AG$462,MATCH(Y$2,'Justerad allokering'!$B$2:$AF$2,0),FALSE)),VLOOKUP($B401,'Allokerad kvv'!$B$2:$AV$468,MATCH(Y$2,'Allokerad kvv'!$B$2:$AV$2,0),FALSE),VLOOKUP($B401,'Justerad allokering'!$B$2:$AG$462,MATCH(Y$2,'Justerad allokering'!$B$2:$AF$2,0),FALSE))</f>
        <v>0</v>
      </c>
      <c r="Z401" s="28">
        <f>IF(ISERROR(1/VLOOKUP($B401,'Justerad allokering'!$B$2:$AG$462,MATCH(Z$2,'Justerad allokering'!$B$2:$AF$2,0),FALSE)),VLOOKUP($B401,'Allokerad kvv'!$B$2:$AV$468,MATCH(Z$2,'Allokerad kvv'!$B$2:$AV$2,0),FALSE),VLOOKUP($B401,'Justerad allokering'!$B$2:$AG$462,MATCH(Z$2,'Justerad allokering'!$B$2:$AF$2,0),FALSE))</f>
        <v>0</v>
      </c>
      <c r="AA401" s="28"/>
      <c r="AB401" s="28"/>
      <c r="AE401">
        <f t="shared" si="18"/>
        <v>0</v>
      </c>
      <c r="AG401">
        <f t="shared" si="19"/>
        <v>0</v>
      </c>
      <c r="AH401">
        <f t="shared" si="20"/>
        <v>0</v>
      </c>
      <c r="AI401" s="55" t="str">
        <f>IF(AH401=0,"",AH401/VLOOKUP(B401,Kraftvärmeprod!$B$1:$BC$480,MATCH("Summa tillförd energi exklusive rökgaskondensering",Kraftvärmeprod!$B$1:$BC$1,0),FALSE))</f>
        <v/>
      </c>
    </row>
    <row r="402" spans="1:35" x14ac:dyDescent="0.35">
      <c r="A402" s="28" t="s">
        <v>536</v>
      </c>
      <c r="B402" s="28" t="s">
        <v>539</v>
      </c>
      <c r="C402" s="28">
        <f>IF(ISERROR(1/VLOOKUP($B402,'Justerad allokering'!$B$2:$AG$462,MATCH(C$2,'Justerad allokering'!$B$2:$AF$2,0),FALSE)),VLOOKUP($B402,'Allokerad kvv'!$B$2:$AV$468,MATCH(C$2,'Allokerad kvv'!$B$2:$AV$2,0),FALSE),VLOOKUP($B402,'Justerad allokering'!$B$2:$AG$462,MATCH(C$2,'Justerad allokering'!$B$2:$AF$2,0),FALSE))</f>
        <v>0</v>
      </c>
      <c r="D402" s="28">
        <f>IF(ISERROR(1/VLOOKUP($B402,'Justerad allokering'!$B$2:$AG$462,MATCH(D$2,'Justerad allokering'!$B$2:$AF$2,0),FALSE)),VLOOKUP($B402,'Allokerad kvv'!$B$2:$AV$468,MATCH(D$2,'Allokerad kvv'!$B$2:$AV$2,0),FALSE),VLOOKUP($B402,'Justerad allokering'!$B$2:$AG$462,MATCH(D$2,'Justerad allokering'!$B$2:$AF$2,0),FALSE))</f>
        <v>0</v>
      </c>
      <c r="E402" s="28">
        <f>IF(ISERROR(1/VLOOKUP($B402,'Justerad allokering'!$B$2:$AG$462,MATCH(E$2,'Justerad allokering'!$B$2:$AF$2,0),FALSE)),VLOOKUP($B402,'Allokerad kvv'!$B$2:$AV$468,MATCH(E$2,'Allokerad kvv'!$B$2:$AV$2,0),FALSE),VLOOKUP($B402,'Justerad allokering'!$B$2:$AG$462,MATCH(E$2,'Justerad allokering'!$B$2:$AF$2,0),FALSE))</f>
        <v>2.8724400000000001</v>
      </c>
      <c r="F402" s="28">
        <f>IF(ISERROR(1/VLOOKUP($B402,'Justerad allokering'!$B$2:$AG$462,MATCH(F$2,'Justerad allokering'!$B$2:$AF$2,0),FALSE)),VLOOKUP($B402,'Allokerad kvv'!$B$2:$AV$468,MATCH(F$2,'Allokerad kvv'!$B$2:$AV$2,0),FALSE),VLOOKUP($B402,'Justerad allokering'!$B$2:$AG$462,MATCH(F$2,'Justerad allokering'!$B$2:$AF$2,0),FALSE))</f>
        <v>0</v>
      </c>
      <c r="G402" s="28">
        <f>IF(ISERROR(1/VLOOKUP($B402,'Justerad allokering'!$B$2:$AG$462,MATCH(G$2,'Justerad allokering'!$B$2:$AF$2,0),FALSE)),VLOOKUP($B402,'Allokerad kvv'!$B$2:$AV$468,MATCH(G$2,'Allokerad kvv'!$B$2:$AV$2,0),FALSE),VLOOKUP($B402,'Justerad allokering'!$B$2:$AG$462,MATCH(G$2,'Justerad allokering'!$B$2:$AF$2,0),FALSE))</f>
        <v>0</v>
      </c>
      <c r="H402" s="28">
        <f>IF(ISERROR(1/VLOOKUP($B402,'Justerad allokering'!$B$2:$AG$462,MATCH(H$2,'Justerad allokering'!$B$2:$AF$2,0),FALSE)),VLOOKUP($B402,'Allokerad kvv'!$B$2:$AV$468,MATCH(H$2,'Allokerad kvv'!$B$2:$AV$2,0),FALSE),VLOOKUP($B402,'Justerad allokering'!$B$2:$AG$462,MATCH(H$2,'Justerad allokering'!$B$2:$AF$2,0),FALSE))</f>
        <v>0</v>
      </c>
      <c r="I402" s="28">
        <f>IF(ISERROR(1/VLOOKUP($B402,'Justerad allokering'!$B$2:$AG$462,MATCH(I$2,'Justerad allokering'!$B$2:$AF$2,0),FALSE)),VLOOKUP($B402,'Allokerad kvv'!$B$2:$AV$468,MATCH(I$2,'Allokerad kvv'!$B$2:$AV$2,0),FALSE),VLOOKUP($B402,'Justerad allokering'!$B$2:$AG$462,MATCH(I$2,'Justerad allokering'!$B$2:$AF$2,0),FALSE))</f>
        <v>0</v>
      </c>
      <c r="J402" s="28">
        <f>IF(ISERROR(1/VLOOKUP($B402,'Justerad allokering'!$B$2:$AG$462,MATCH(J$2,'Justerad allokering'!$B$2:$AF$2,0),FALSE)),VLOOKUP($B402,'Allokerad kvv'!$B$2:$AV$468,MATCH(J$2,'Allokerad kvv'!$B$2:$AV$2,0),FALSE),VLOOKUP($B402,'Justerad allokering'!$B$2:$AG$462,MATCH(J$2,'Justerad allokering'!$B$2:$AF$2,0),FALSE))</f>
        <v>6.5282800000000002E-2</v>
      </c>
      <c r="K402" s="28">
        <f>IF(ISERROR(1/VLOOKUP($B402,'Justerad allokering'!$B$2:$AG$462,MATCH(K$2,'Justerad allokering'!$B$2:$AF$2,0),FALSE)),VLOOKUP($B402,'Allokerad kvv'!$B$2:$AV$468,MATCH(K$2,'Allokerad kvv'!$B$2:$AV$2,0),FALSE),VLOOKUP($B402,'Justerad allokering'!$B$2:$AG$462,MATCH(K$2,'Justerad allokering'!$B$2:$AF$2,0),FALSE))</f>
        <v>3.3294199999999998</v>
      </c>
      <c r="L402" s="28">
        <f>IF(ISERROR(1/VLOOKUP($B402,'Justerad allokering'!$B$2:$AG$462,MATCH(L$2,'Justerad allokering'!$B$2:$AF$2,0),FALSE)),VLOOKUP($B402,'Allokerad kvv'!$B$2:$AV$468,MATCH(L$2,'Allokerad kvv'!$B$2:$AV$2,0),FALSE),VLOOKUP($B402,'Justerad allokering'!$B$2:$AG$462,MATCH(L$2,'Justerad allokering'!$B$2:$AF$2,0),FALSE))</f>
        <v>0</v>
      </c>
      <c r="M402" s="28">
        <f>IF(ISERROR(1/VLOOKUP($B402,'Justerad allokering'!$B$2:$AG$462,MATCH(M$2,'Justerad allokering'!$B$2:$AF$2,0),FALSE)),VLOOKUP($B402,'Allokerad kvv'!$B$2:$AV$468,MATCH(M$2,'Allokerad kvv'!$B$2:$AV$2,0),FALSE),VLOOKUP($B402,'Justerad allokering'!$B$2:$AG$462,MATCH(M$2,'Justerad allokering'!$B$2:$AF$2,0),FALSE))</f>
        <v>88.197000000000003</v>
      </c>
      <c r="N402" s="28">
        <f>IF(ISERROR(1/VLOOKUP($B402,'Justerad allokering'!$B$2:$AG$462,MATCH(N$2,'Justerad allokering'!$B$2:$AF$2,0),FALSE)),VLOOKUP($B402,'Allokerad kvv'!$B$2:$AV$468,MATCH(N$2,'Allokerad kvv'!$B$2:$AV$2,0),FALSE),VLOOKUP($B402,'Justerad allokering'!$B$2:$AG$462,MATCH(N$2,'Justerad allokering'!$B$2:$AF$2,0),FALSE))</f>
        <v>9.1999999999999993</v>
      </c>
      <c r="O402" s="28">
        <f>IF(ISERROR(1/VLOOKUP($B402,'Justerad allokering'!$B$2:$AG$462,MATCH(O$2,'Justerad allokering'!$B$2:$AF$2,0),FALSE)),VLOOKUP($B402,'Allokerad kvv'!$B$2:$AV$468,MATCH(O$2,'Allokerad kvv'!$B$2:$AV$2,0),FALSE),VLOOKUP($B402,'Justerad allokering'!$B$2:$AG$462,MATCH(O$2,'Justerad allokering'!$B$2:$AF$2,0),FALSE))</f>
        <v>0</v>
      </c>
      <c r="P402" s="28">
        <f>IF(ISERROR(1/VLOOKUP($B402,'Justerad allokering'!$B$2:$AG$462,MATCH(P$2,'Justerad allokering'!$B$2:$AF$2,0),FALSE)),VLOOKUP($B402,'Allokerad kvv'!$B$2:$AV$468,MATCH(P$2,'Allokerad kvv'!$B$2:$AV$2,0),FALSE),VLOOKUP($B402,'Justerad allokering'!$B$2:$AG$462,MATCH(P$2,'Justerad allokering'!$B$2:$AF$2,0),FALSE))</f>
        <v>0.19584799999999999</v>
      </c>
      <c r="Q402" s="28">
        <f>IF(ISERROR(1/VLOOKUP($B402,'Justerad allokering'!$B$2:$AG$462,MATCH(Q$2,'Justerad allokering'!$B$2:$AF$2,0),FALSE)),VLOOKUP($B402,'Allokerad kvv'!$B$2:$AV$468,MATCH(Q$2,'Allokerad kvv'!$B$2:$AV$2,0),FALSE),VLOOKUP($B402,'Justerad allokering'!$B$2:$AG$462,MATCH(Q$2,'Justerad allokering'!$B$2:$AF$2,0),FALSE))</f>
        <v>0</v>
      </c>
      <c r="R402" s="28">
        <f>IF(ISERROR(1/VLOOKUP($B402,'Justerad allokering'!$B$2:$AG$462,MATCH(R$2,'Justerad allokering'!$B$2:$AF$2,0),FALSE)),VLOOKUP($B402,'Allokerad kvv'!$B$2:$AV$468,MATCH(R$2,'Allokerad kvv'!$B$2:$AV$2,0),FALSE),VLOOKUP($B402,'Justerad allokering'!$B$2:$AG$462,MATCH(R$2,'Justerad allokering'!$B$2:$AF$2,0),FALSE))</f>
        <v>0</v>
      </c>
      <c r="S402" s="28">
        <f>IF(ISERROR(1/VLOOKUP($B402,'Justerad allokering'!$B$2:$AG$462,MATCH(S$2,'Justerad allokering'!$B$2:$AF$2,0),FALSE)),VLOOKUP($B402,'Allokerad kvv'!$B$2:$AV$468,MATCH(S$2,'Allokerad kvv'!$B$2:$AV$2,0),FALSE),VLOOKUP($B402,'Justerad allokering'!$B$2:$AG$462,MATCH(S$2,'Justerad allokering'!$B$2:$AF$2,0),FALSE))</f>
        <v>0</v>
      </c>
      <c r="T402" s="28">
        <f>IF(ISERROR(1/VLOOKUP($B402,'Justerad allokering'!$B$2:$AG$462,MATCH(T$2,'Justerad allokering'!$B$2:$AF$2,0),FALSE)),VLOOKUP($B402,'Allokerad kvv'!$B$2:$AV$468,MATCH(T$2,'Allokerad kvv'!$B$2:$AV$2,0),FALSE),VLOOKUP($B402,'Justerad allokering'!$B$2:$AG$462,MATCH(T$2,'Justerad allokering'!$B$2:$AF$2,0),FALSE))</f>
        <v>0</v>
      </c>
      <c r="U402" s="28">
        <f>IF(ISERROR(1/VLOOKUP($B402,'Justerad allokering'!$B$2:$AG$462,MATCH(U$2,'Justerad allokering'!$B$2:$AF$2,0),FALSE)),VLOOKUP($B402,'Allokerad kvv'!$B$2:$AV$468,MATCH(U$2,'Allokerad kvv'!$B$2:$AV$2,0),FALSE),VLOOKUP($B402,'Justerad allokering'!$B$2:$AG$462,MATCH(U$2,'Justerad allokering'!$B$2:$AF$2,0),FALSE))</f>
        <v>0</v>
      </c>
      <c r="V402" s="28">
        <f>IF(ISERROR(1/VLOOKUP($B402,'Justerad allokering'!$B$2:$AG$462,MATCH(V$2,'Justerad allokering'!$B$2:$AF$2,0),FALSE)),VLOOKUP($B402,'Allokerad kvv'!$B$2:$AV$468,MATCH(V$2,'Allokerad kvv'!$B$2:$AV$2,0),FALSE),VLOOKUP($B402,'Justerad allokering'!$B$2:$AG$462,MATCH(V$2,'Justerad allokering'!$B$2:$AF$2,0),FALSE))</f>
        <v>0</v>
      </c>
      <c r="W402" s="28">
        <f>IF(ISERROR(1/VLOOKUP($B402,'Justerad allokering'!$B$2:$AG$462,MATCH(W$2,'Justerad allokering'!$B$2:$AF$2,0),FALSE)),VLOOKUP($B402,'Allokerad kvv'!$B$2:$AV$468,MATCH(W$2,'Allokerad kvv'!$B$2:$AV$2,0),FALSE),VLOOKUP($B402,'Justerad allokering'!$B$2:$AG$462,MATCH(W$2,'Justerad allokering'!$B$2:$AF$2,0),FALSE))</f>
        <v>0</v>
      </c>
      <c r="X402" s="28">
        <f>IF(ISERROR(1/VLOOKUP($B402,'Justerad allokering'!$B$2:$AG$462,MATCH(X$2,'Justerad allokering'!$B$2:$AF$2,0),FALSE)),VLOOKUP($B402,'Allokerad kvv'!$B$2:$AV$468,MATCH(X$2,'Allokerad kvv'!$B$2:$AV$2,0),FALSE),VLOOKUP($B402,'Justerad allokering'!$B$2:$AG$462,MATCH(X$2,'Justerad allokering'!$B$2:$AF$2,0),FALSE))</f>
        <v>0</v>
      </c>
      <c r="Y402" s="28">
        <f>IF(ISERROR(1/VLOOKUP($B402,'Justerad allokering'!$B$2:$AG$462,MATCH(Y$2,'Justerad allokering'!$B$2:$AF$2,0),FALSE)),VLOOKUP($B402,'Allokerad kvv'!$B$2:$AV$468,MATCH(Y$2,'Allokerad kvv'!$B$2:$AV$2,0),FALSE),VLOOKUP($B402,'Justerad allokering'!$B$2:$AG$462,MATCH(Y$2,'Justerad allokering'!$B$2:$AF$2,0),FALSE))</f>
        <v>0</v>
      </c>
      <c r="Z402" s="28">
        <f>IF(ISERROR(1/VLOOKUP($B402,'Justerad allokering'!$B$2:$AG$462,MATCH(Z$2,'Justerad allokering'!$B$2:$AF$2,0),FALSE)),VLOOKUP($B402,'Allokerad kvv'!$B$2:$AV$468,MATCH(Z$2,'Allokerad kvv'!$B$2:$AV$2,0),FALSE),VLOOKUP($B402,'Justerad allokering'!$B$2:$AG$462,MATCH(Z$2,'Justerad allokering'!$B$2:$AF$2,0),FALSE))</f>
        <v>0</v>
      </c>
      <c r="AA402" s="28"/>
      <c r="AB402" s="28"/>
      <c r="AE402">
        <f t="shared" si="18"/>
        <v>103.85999080000001</v>
      </c>
      <c r="AG402">
        <f t="shared" si="19"/>
        <v>100.53057080000001</v>
      </c>
      <c r="AH402">
        <f t="shared" si="20"/>
        <v>91.330570800000004</v>
      </c>
      <c r="AI402" s="55">
        <f>IF(AH402=0,"",AH402/VLOOKUP(B402,Kraftvärmeprod!$B$1:$BC$480,MATCH("Summa tillförd energi exklusive rökgaskondensering",Kraftvärmeprod!$B$1:$BC$1,0),FALSE))</f>
        <v>0.652827525375268</v>
      </c>
    </row>
    <row r="403" spans="1:35" x14ac:dyDescent="0.35">
      <c r="A403" s="28" t="s">
        <v>540</v>
      </c>
      <c r="B403" s="28" t="s">
        <v>541</v>
      </c>
      <c r="C403" s="28">
        <f>IF(ISERROR(1/VLOOKUP($B403,'Justerad allokering'!$B$2:$AG$462,MATCH(C$2,'Justerad allokering'!$B$2:$AF$2,0),FALSE)),VLOOKUP($B403,'Allokerad kvv'!$B$2:$AV$468,MATCH(C$2,'Allokerad kvv'!$B$2:$AV$2,0),FALSE),VLOOKUP($B403,'Justerad allokering'!$B$2:$AG$462,MATCH(C$2,'Justerad allokering'!$B$2:$AF$2,0),FALSE))</f>
        <v>0</v>
      </c>
      <c r="D403" s="28">
        <f>IF(ISERROR(1/VLOOKUP($B403,'Justerad allokering'!$B$2:$AG$462,MATCH(D$2,'Justerad allokering'!$B$2:$AF$2,0),FALSE)),VLOOKUP($B403,'Allokerad kvv'!$B$2:$AV$468,MATCH(D$2,'Allokerad kvv'!$B$2:$AV$2,0),FALSE),VLOOKUP($B403,'Justerad allokering'!$B$2:$AG$462,MATCH(D$2,'Justerad allokering'!$B$2:$AF$2,0),FALSE))</f>
        <v>0</v>
      </c>
      <c r="E403" s="28">
        <f>IF(ISERROR(1/VLOOKUP($B403,'Justerad allokering'!$B$2:$AG$462,MATCH(E$2,'Justerad allokering'!$B$2:$AF$2,0),FALSE)),VLOOKUP($B403,'Allokerad kvv'!$B$2:$AV$468,MATCH(E$2,'Allokerad kvv'!$B$2:$AV$2,0),FALSE),VLOOKUP($B403,'Justerad allokering'!$B$2:$AG$462,MATCH(E$2,'Justerad allokering'!$B$2:$AF$2,0),FALSE))</f>
        <v>0</v>
      </c>
      <c r="F403" s="28">
        <f>IF(ISERROR(1/VLOOKUP($B403,'Justerad allokering'!$B$2:$AG$462,MATCH(F$2,'Justerad allokering'!$B$2:$AF$2,0),FALSE)),VLOOKUP($B403,'Allokerad kvv'!$B$2:$AV$468,MATCH(F$2,'Allokerad kvv'!$B$2:$AV$2,0),FALSE),VLOOKUP($B403,'Justerad allokering'!$B$2:$AG$462,MATCH(F$2,'Justerad allokering'!$B$2:$AF$2,0),FALSE))</f>
        <v>0</v>
      </c>
      <c r="G403" s="28">
        <f>IF(ISERROR(1/VLOOKUP($B403,'Justerad allokering'!$B$2:$AG$462,MATCH(G$2,'Justerad allokering'!$B$2:$AF$2,0),FALSE)),VLOOKUP($B403,'Allokerad kvv'!$B$2:$AV$468,MATCH(G$2,'Allokerad kvv'!$B$2:$AV$2,0),FALSE),VLOOKUP($B403,'Justerad allokering'!$B$2:$AG$462,MATCH(G$2,'Justerad allokering'!$B$2:$AF$2,0),FALSE))</f>
        <v>0</v>
      </c>
      <c r="H403" s="28">
        <f>IF(ISERROR(1/VLOOKUP($B403,'Justerad allokering'!$B$2:$AG$462,MATCH(H$2,'Justerad allokering'!$B$2:$AF$2,0),FALSE)),VLOOKUP($B403,'Allokerad kvv'!$B$2:$AV$468,MATCH(H$2,'Allokerad kvv'!$B$2:$AV$2,0),FALSE),VLOOKUP($B403,'Justerad allokering'!$B$2:$AG$462,MATCH(H$2,'Justerad allokering'!$B$2:$AF$2,0),FALSE))</f>
        <v>0</v>
      </c>
      <c r="I403" s="28">
        <f>IF(ISERROR(1/VLOOKUP($B403,'Justerad allokering'!$B$2:$AG$462,MATCH(I$2,'Justerad allokering'!$B$2:$AF$2,0),FALSE)),VLOOKUP($B403,'Allokerad kvv'!$B$2:$AV$468,MATCH(I$2,'Allokerad kvv'!$B$2:$AV$2,0),FALSE),VLOOKUP($B403,'Justerad allokering'!$B$2:$AG$462,MATCH(I$2,'Justerad allokering'!$B$2:$AF$2,0),FALSE))</f>
        <v>0</v>
      </c>
      <c r="J403" s="28">
        <f>IF(ISERROR(1/VLOOKUP($B403,'Justerad allokering'!$B$2:$AG$462,MATCH(J$2,'Justerad allokering'!$B$2:$AF$2,0),FALSE)),VLOOKUP($B403,'Allokerad kvv'!$B$2:$AV$468,MATCH(J$2,'Allokerad kvv'!$B$2:$AV$2,0),FALSE),VLOOKUP($B403,'Justerad allokering'!$B$2:$AG$462,MATCH(J$2,'Justerad allokering'!$B$2:$AF$2,0),FALSE))</f>
        <v>0</v>
      </c>
      <c r="K403" s="28">
        <f>IF(ISERROR(1/VLOOKUP($B403,'Justerad allokering'!$B$2:$AG$462,MATCH(K$2,'Justerad allokering'!$B$2:$AF$2,0),FALSE)),VLOOKUP($B403,'Allokerad kvv'!$B$2:$AV$468,MATCH(K$2,'Allokerad kvv'!$B$2:$AV$2,0),FALSE),VLOOKUP($B403,'Justerad allokering'!$B$2:$AG$462,MATCH(K$2,'Justerad allokering'!$B$2:$AF$2,0),FALSE))</f>
        <v>0</v>
      </c>
      <c r="L403" s="28">
        <f>IF(ISERROR(1/VLOOKUP($B403,'Justerad allokering'!$B$2:$AG$462,MATCH(L$2,'Justerad allokering'!$B$2:$AF$2,0),FALSE)),VLOOKUP($B403,'Allokerad kvv'!$B$2:$AV$468,MATCH(L$2,'Allokerad kvv'!$B$2:$AV$2,0),FALSE),VLOOKUP($B403,'Justerad allokering'!$B$2:$AG$462,MATCH(L$2,'Justerad allokering'!$B$2:$AF$2,0),FALSE))</f>
        <v>0</v>
      </c>
      <c r="M403" s="28">
        <f>IF(ISERROR(1/VLOOKUP($B403,'Justerad allokering'!$B$2:$AG$462,MATCH(M$2,'Justerad allokering'!$B$2:$AF$2,0),FALSE)),VLOOKUP($B403,'Allokerad kvv'!$B$2:$AV$468,MATCH(M$2,'Allokerad kvv'!$B$2:$AV$2,0),FALSE),VLOOKUP($B403,'Justerad allokering'!$B$2:$AG$462,MATCH(M$2,'Justerad allokering'!$B$2:$AF$2,0),FALSE))</f>
        <v>0</v>
      </c>
      <c r="N403" s="28">
        <f>IF(ISERROR(1/VLOOKUP($B403,'Justerad allokering'!$B$2:$AG$462,MATCH(N$2,'Justerad allokering'!$B$2:$AF$2,0),FALSE)),VLOOKUP($B403,'Allokerad kvv'!$B$2:$AV$468,MATCH(N$2,'Allokerad kvv'!$B$2:$AV$2,0),FALSE),VLOOKUP($B403,'Justerad allokering'!$B$2:$AG$462,MATCH(N$2,'Justerad allokering'!$B$2:$AF$2,0),FALSE))</f>
        <v>0</v>
      </c>
      <c r="O403" s="28">
        <f>IF(ISERROR(1/VLOOKUP($B403,'Justerad allokering'!$B$2:$AG$462,MATCH(O$2,'Justerad allokering'!$B$2:$AF$2,0),FALSE)),VLOOKUP($B403,'Allokerad kvv'!$B$2:$AV$468,MATCH(O$2,'Allokerad kvv'!$B$2:$AV$2,0),FALSE),VLOOKUP($B403,'Justerad allokering'!$B$2:$AG$462,MATCH(O$2,'Justerad allokering'!$B$2:$AF$2,0),FALSE))</f>
        <v>0</v>
      </c>
      <c r="P403" s="28">
        <f>IF(ISERROR(1/VLOOKUP($B403,'Justerad allokering'!$B$2:$AG$462,MATCH(P$2,'Justerad allokering'!$B$2:$AF$2,0),FALSE)),VLOOKUP($B403,'Allokerad kvv'!$B$2:$AV$468,MATCH(P$2,'Allokerad kvv'!$B$2:$AV$2,0),FALSE),VLOOKUP($B403,'Justerad allokering'!$B$2:$AG$462,MATCH(P$2,'Justerad allokering'!$B$2:$AF$2,0),FALSE))</f>
        <v>0</v>
      </c>
      <c r="Q403" s="28">
        <f>IF(ISERROR(1/VLOOKUP($B403,'Justerad allokering'!$B$2:$AG$462,MATCH(Q$2,'Justerad allokering'!$B$2:$AF$2,0),FALSE)),VLOOKUP($B403,'Allokerad kvv'!$B$2:$AV$468,MATCH(Q$2,'Allokerad kvv'!$B$2:$AV$2,0),FALSE),VLOOKUP($B403,'Justerad allokering'!$B$2:$AG$462,MATCH(Q$2,'Justerad allokering'!$B$2:$AF$2,0),FALSE))</f>
        <v>0</v>
      </c>
      <c r="R403" s="28">
        <f>IF(ISERROR(1/VLOOKUP($B403,'Justerad allokering'!$B$2:$AG$462,MATCH(R$2,'Justerad allokering'!$B$2:$AF$2,0),FALSE)),VLOOKUP($B403,'Allokerad kvv'!$B$2:$AV$468,MATCH(R$2,'Allokerad kvv'!$B$2:$AV$2,0),FALSE),VLOOKUP($B403,'Justerad allokering'!$B$2:$AG$462,MATCH(R$2,'Justerad allokering'!$B$2:$AF$2,0),FALSE))</f>
        <v>0</v>
      </c>
      <c r="S403" s="28">
        <f>IF(ISERROR(1/VLOOKUP($B403,'Justerad allokering'!$B$2:$AG$462,MATCH(S$2,'Justerad allokering'!$B$2:$AF$2,0),FALSE)),VLOOKUP($B403,'Allokerad kvv'!$B$2:$AV$468,MATCH(S$2,'Allokerad kvv'!$B$2:$AV$2,0),FALSE),VLOOKUP($B403,'Justerad allokering'!$B$2:$AG$462,MATCH(S$2,'Justerad allokering'!$B$2:$AF$2,0),FALSE))</f>
        <v>0</v>
      </c>
      <c r="T403" s="28">
        <f>IF(ISERROR(1/VLOOKUP($B403,'Justerad allokering'!$B$2:$AG$462,MATCH(T$2,'Justerad allokering'!$B$2:$AF$2,0),FALSE)),VLOOKUP($B403,'Allokerad kvv'!$B$2:$AV$468,MATCH(T$2,'Allokerad kvv'!$B$2:$AV$2,0),FALSE),VLOOKUP($B403,'Justerad allokering'!$B$2:$AG$462,MATCH(T$2,'Justerad allokering'!$B$2:$AF$2,0),FALSE))</f>
        <v>0</v>
      </c>
      <c r="U403" s="28">
        <f>IF(ISERROR(1/VLOOKUP($B403,'Justerad allokering'!$B$2:$AG$462,MATCH(U$2,'Justerad allokering'!$B$2:$AF$2,0),FALSE)),VLOOKUP($B403,'Allokerad kvv'!$B$2:$AV$468,MATCH(U$2,'Allokerad kvv'!$B$2:$AV$2,0),FALSE),VLOOKUP($B403,'Justerad allokering'!$B$2:$AG$462,MATCH(U$2,'Justerad allokering'!$B$2:$AF$2,0),FALSE))</f>
        <v>0</v>
      </c>
      <c r="V403" s="28">
        <f>IF(ISERROR(1/VLOOKUP($B403,'Justerad allokering'!$B$2:$AG$462,MATCH(V$2,'Justerad allokering'!$B$2:$AF$2,0),FALSE)),VLOOKUP($B403,'Allokerad kvv'!$B$2:$AV$468,MATCH(V$2,'Allokerad kvv'!$B$2:$AV$2,0),FALSE),VLOOKUP($B403,'Justerad allokering'!$B$2:$AG$462,MATCH(V$2,'Justerad allokering'!$B$2:$AF$2,0),FALSE))</f>
        <v>0</v>
      </c>
      <c r="W403" s="28">
        <f>IF(ISERROR(1/VLOOKUP($B403,'Justerad allokering'!$B$2:$AG$462,MATCH(W$2,'Justerad allokering'!$B$2:$AF$2,0),FALSE)),VLOOKUP($B403,'Allokerad kvv'!$B$2:$AV$468,MATCH(W$2,'Allokerad kvv'!$B$2:$AV$2,0),FALSE),VLOOKUP($B403,'Justerad allokering'!$B$2:$AG$462,MATCH(W$2,'Justerad allokering'!$B$2:$AF$2,0),FALSE))</f>
        <v>0</v>
      </c>
      <c r="X403" s="28">
        <f>IF(ISERROR(1/VLOOKUP($B403,'Justerad allokering'!$B$2:$AG$462,MATCH(X$2,'Justerad allokering'!$B$2:$AF$2,0),FALSE)),VLOOKUP($B403,'Allokerad kvv'!$B$2:$AV$468,MATCH(X$2,'Allokerad kvv'!$B$2:$AV$2,0),FALSE),VLOOKUP($B403,'Justerad allokering'!$B$2:$AG$462,MATCH(X$2,'Justerad allokering'!$B$2:$AF$2,0),FALSE))</f>
        <v>0</v>
      </c>
      <c r="Y403" s="28">
        <f>IF(ISERROR(1/VLOOKUP($B403,'Justerad allokering'!$B$2:$AG$462,MATCH(Y$2,'Justerad allokering'!$B$2:$AF$2,0),FALSE)),VLOOKUP($B403,'Allokerad kvv'!$B$2:$AV$468,MATCH(Y$2,'Allokerad kvv'!$B$2:$AV$2,0),FALSE),VLOOKUP($B403,'Justerad allokering'!$B$2:$AG$462,MATCH(Y$2,'Justerad allokering'!$B$2:$AF$2,0),FALSE))</f>
        <v>0</v>
      </c>
      <c r="Z403" s="28">
        <f>IF(ISERROR(1/VLOOKUP($B403,'Justerad allokering'!$B$2:$AG$462,MATCH(Z$2,'Justerad allokering'!$B$2:$AF$2,0),FALSE)),VLOOKUP($B403,'Allokerad kvv'!$B$2:$AV$468,MATCH(Z$2,'Allokerad kvv'!$B$2:$AV$2,0),FALSE),VLOOKUP($B403,'Justerad allokering'!$B$2:$AG$462,MATCH(Z$2,'Justerad allokering'!$B$2:$AF$2,0),FALSE))</f>
        <v>0</v>
      </c>
      <c r="AA403" s="28"/>
      <c r="AB403" s="28"/>
      <c r="AE403">
        <f t="shared" si="18"/>
        <v>0</v>
      </c>
      <c r="AG403">
        <f t="shared" si="19"/>
        <v>0</v>
      </c>
      <c r="AH403">
        <f t="shared" si="20"/>
        <v>0</v>
      </c>
      <c r="AI403" s="55" t="str">
        <f>IF(AH403=0,"",AH403/VLOOKUP(B403,Kraftvärmeprod!$B$1:$BC$480,MATCH("Summa tillförd energi exklusive rökgaskondensering",Kraftvärmeprod!$B$1:$BC$1,0),FALSE))</f>
        <v/>
      </c>
    </row>
    <row r="404" spans="1:35" x14ac:dyDescent="0.35">
      <c r="A404" s="28" t="s">
        <v>540</v>
      </c>
      <c r="B404" s="28" t="s">
        <v>542</v>
      </c>
      <c r="C404" s="28">
        <f>IF(ISERROR(1/VLOOKUP($B404,'Justerad allokering'!$B$2:$AG$462,MATCH(C$2,'Justerad allokering'!$B$2:$AF$2,0),FALSE)),VLOOKUP($B404,'Allokerad kvv'!$B$2:$AV$468,MATCH(C$2,'Allokerad kvv'!$B$2:$AV$2,0),FALSE),VLOOKUP($B404,'Justerad allokering'!$B$2:$AG$462,MATCH(C$2,'Justerad allokering'!$B$2:$AF$2,0),FALSE))</f>
        <v>0</v>
      </c>
      <c r="D404" s="28">
        <f>IF(ISERROR(1/VLOOKUP($B404,'Justerad allokering'!$B$2:$AG$462,MATCH(D$2,'Justerad allokering'!$B$2:$AF$2,0),FALSE)),VLOOKUP($B404,'Allokerad kvv'!$B$2:$AV$468,MATCH(D$2,'Allokerad kvv'!$B$2:$AV$2,0),FALSE),VLOOKUP($B404,'Justerad allokering'!$B$2:$AG$462,MATCH(D$2,'Justerad allokering'!$B$2:$AF$2,0),FALSE))</f>
        <v>0</v>
      </c>
      <c r="E404" s="28">
        <f>IF(ISERROR(1/VLOOKUP($B404,'Justerad allokering'!$B$2:$AG$462,MATCH(E$2,'Justerad allokering'!$B$2:$AF$2,0),FALSE)),VLOOKUP($B404,'Allokerad kvv'!$B$2:$AV$468,MATCH(E$2,'Allokerad kvv'!$B$2:$AV$2,0),FALSE),VLOOKUP($B404,'Justerad allokering'!$B$2:$AG$462,MATCH(E$2,'Justerad allokering'!$B$2:$AF$2,0),FALSE))</f>
        <v>0</v>
      </c>
      <c r="F404" s="28">
        <f>IF(ISERROR(1/VLOOKUP($B404,'Justerad allokering'!$B$2:$AG$462,MATCH(F$2,'Justerad allokering'!$B$2:$AF$2,0),FALSE)),VLOOKUP($B404,'Allokerad kvv'!$B$2:$AV$468,MATCH(F$2,'Allokerad kvv'!$B$2:$AV$2,0),FALSE),VLOOKUP($B404,'Justerad allokering'!$B$2:$AG$462,MATCH(F$2,'Justerad allokering'!$B$2:$AF$2,0),FALSE))</f>
        <v>0</v>
      </c>
      <c r="G404" s="28">
        <f>IF(ISERROR(1/VLOOKUP($B404,'Justerad allokering'!$B$2:$AG$462,MATCH(G$2,'Justerad allokering'!$B$2:$AF$2,0),FALSE)),VLOOKUP($B404,'Allokerad kvv'!$B$2:$AV$468,MATCH(G$2,'Allokerad kvv'!$B$2:$AV$2,0),FALSE),VLOOKUP($B404,'Justerad allokering'!$B$2:$AG$462,MATCH(G$2,'Justerad allokering'!$B$2:$AF$2,0),FALSE))</f>
        <v>0</v>
      </c>
      <c r="H404" s="28">
        <f>IF(ISERROR(1/VLOOKUP($B404,'Justerad allokering'!$B$2:$AG$462,MATCH(H$2,'Justerad allokering'!$B$2:$AF$2,0),FALSE)),VLOOKUP($B404,'Allokerad kvv'!$B$2:$AV$468,MATCH(H$2,'Allokerad kvv'!$B$2:$AV$2,0),FALSE),VLOOKUP($B404,'Justerad allokering'!$B$2:$AG$462,MATCH(H$2,'Justerad allokering'!$B$2:$AF$2,0),FALSE))</f>
        <v>0</v>
      </c>
      <c r="I404" s="28">
        <f>IF(ISERROR(1/VLOOKUP($B404,'Justerad allokering'!$B$2:$AG$462,MATCH(I$2,'Justerad allokering'!$B$2:$AF$2,0),FALSE)),VLOOKUP($B404,'Allokerad kvv'!$B$2:$AV$468,MATCH(I$2,'Allokerad kvv'!$B$2:$AV$2,0),FALSE),VLOOKUP($B404,'Justerad allokering'!$B$2:$AG$462,MATCH(I$2,'Justerad allokering'!$B$2:$AF$2,0),FALSE))</f>
        <v>0</v>
      </c>
      <c r="J404" s="28">
        <f>IF(ISERROR(1/VLOOKUP($B404,'Justerad allokering'!$B$2:$AG$462,MATCH(J$2,'Justerad allokering'!$B$2:$AF$2,0),FALSE)),VLOOKUP($B404,'Allokerad kvv'!$B$2:$AV$468,MATCH(J$2,'Allokerad kvv'!$B$2:$AV$2,0),FALSE),VLOOKUP($B404,'Justerad allokering'!$B$2:$AG$462,MATCH(J$2,'Justerad allokering'!$B$2:$AF$2,0),FALSE))</f>
        <v>0</v>
      </c>
      <c r="K404" s="28">
        <f>IF(ISERROR(1/VLOOKUP($B404,'Justerad allokering'!$B$2:$AG$462,MATCH(K$2,'Justerad allokering'!$B$2:$AF$2,0),FALSE)),VLOOKUP($B404,'Allokerad kvv'!$B$2:$AV$468,MATCH(K$2,'Allokerad kvv'!$B$2:$AV$2,0),FALSE),VLOOKUP($B404,'Justerad allokering'!$B$2:$AG$462,MATCH(K$2,'Justerad allokering'!$B$2:$AF$2,0),FALSE))</f>
        <v>0</v>
      </c>
      <c r="L404" s="28">
        <f>IF(ISERROR(1/VLOOKUP($B404,'Justerad allokering'!$B$2:$AG$462,MATCH(L$2,'Justerad allokering'!$B$2:$AF$2,0),FALSE)),VLOOKUP($B404,'Allokerad kvv'!$B$2:$AV$468,MATCH(L$2,'Allokerad kvv'!$B$2:$AV$2,0),FALSE),VLOOKUP($B404,'Justerad allokering'!$B$2:$AG$462,MATCH(L$2,'Justerad allokering'!$B$2:$AF$2,0),FALSE))</f>
        <v>0</v>
      </c>
      <c r="M404" s="28">
        <f>IF(ISERROR(1/VLOOKUP($B404,'Justerad allokering'!$B$2:$AG$462,MATCH(M$2,'Justerad allokering'!$B$2:$AF$2,0),FALSE)),VLOOKUP($B404,'Allokerad kvv'!$B$2:$AV$468,MATCH(M$2,'Allokerad kvv'!$B$2:$AV$2,0),FALSE),VLOOKUP($B404,'Justerad allokering'!$B$2:$AG$462,MATCH(M$2,'Justerad allokering'!$B$2:$AF$2,0),FALSE))</f>
        <v>0</v>
      </c>
      <c r="N404" s="28">
        <f>IF(ISERROR(1/VLOOKUP($B404,'Justerad allokering'!$B$2:$AG$462,MATCH(N$2,'Justerad allokering'!$B$2:$AF$2,0),FALSE)),VLOOKUP($B404,'Allokerad kvv'!$B$2:$AV$468,MATCH(N$2,'Allokerad kvv'!$B$2:$AV$2,0),FALSE),VLOOKUP($B404,'Justerad allokering'!$B$2:$AG$462,MATCH(N$2,'Justerad allokering'!$B$2:$AF$2,0),FALSE))</f>
        <v>0</v>
      </c>
      <c r="O404" s="28">
        <f>IF(ISERROR(1/VLOOKUP($B404,'Justerad allokering'!$B$2:$AG$462,MATCH(O$2,'Justerad allokering'!$B$2:$AF$2,0),FALSE)),VLOOKUP($B404,'Allokerad kvv'!$B$2:$AV$468,MATCH(O$2,'Allokerad kvv'!$B$2:$AV$2,0),FALSE),VLOOKUP($B404,'Justerad allokering'!$B$2:$AG$462,MATCH(O$2,'Justerad allokering'!$B$2:$AF$2,0),FALSE))</f>
        <v>0</v>
      </c>
      <c r="P404" s="28">
        <f>IF(ISERROR(1/VLOOKUP($B404,'Justerad allokering'!$B$2:$AG$462,MATCH(P$2,'Justerad allokering'!$B$2:$AF$2,0),FALSE)),VLOOKUP($B404,'Allokerad kvv'!$B$2:$AV$468,MATCH(P$2,'Allokerad kvv'!$B$2:$AV$2,0),FALSE),VLOOKUP($B404,'Justerad allokering'!$B$2:$AG$462,MATCH(P$2,'Justerad allokering'!$B$2:$AF$2,0),FALSE))</f>
        <v>0</v>
      </c>
      <c r="Q404" s="28">
        <f>IF(ISERROR(1/VLOOKUP($B404,'Justerad allokering'!$B$2:$AG$462,MATCH(Q$2,'Justerad allokering'!$B$2:$AF$2,0),FALSE)),VLOOKUP($B404,'Allokerad kvv'!$B$2:$AV$468,MATCH(Q$2,'Allokerad kvv'!$B$2:$AV$2,0),FALSE),VLOOKUP($B404,'Justerad allokering'!$B$2:$AG$462,MATCH(Q$2,'Justerad allokering'!$B$2:$AF$2,0),FALSE))</f>
        <v>0</v>
      </c>
      <c r="R404" s="28">
        <f>IF(ISERROR(1/VLOOKUP($B404,'Justerad allokering'!$B$2:$AG$462,MATCH(R$2,'Justerad allokering'!$B$2:$AF$2,0),FALSE)),VLOOKUP($B404,'Allokerad kvv'!$B$2:$AV$468,MATCH(R$2,'Allokerad kvv'!$B$2:$AV$2,0),FALSE),VLOOKUP($B404,'Justerad allokering'!$B$2:$AG$462,MATCH(R$2,'Justerad allokering'!$B$2:$AF$2,0),FALSE))</f>
        <v>0</v>
      </c>
      <c r="S404" s="28">
        <f>IF(ISERROR(1/VLOOKUP($B404,'Justerad allokering'!$B$2:$AG$462,MATCH(S$2,'Justerad allokering'!$B$2:$AF$2,0),FALSE)),VLOOKUP($B404,'Allokerad kvv'!$B$2:$AV$468,MATCH(S$2,'Allokerad kvv'!$B$2:$AV$2,0),FALSE),VLOOKUP($B404,'Justerad allokering'!$B$2:$AG$462,MATCH(S$2,'Justerad allokering'!$B$2:$AF$2,0),FALSE))</f>
        <v>0</v>
      </c>
      <c r="T404" s="28">
        <f>IF(ISERROR(1/VLOOKUP($B404,'Justerad allokering'!$B$2:$AG$462,MATCH(T$2,'Justerad allokering'!$B$2:$AF$2,0),FALSE)),VLOOKUP($B404,'Allokerad kvv'!$B$2:$AV$468,MATCH(T$2,'Allokerad kvv'!$B$2:$AV$2,0),FALSE),VLOOKUP($B404,'Justerad allokering'!$B$2:$AG$462,MATCH(T$2,'Justerad allokering'!$B$2:$AF$2,0),FALSE))</f>
        <v>0</v>
      </c>
      <c r="U404" s="28">
        <f>IF(ISERROR(1/VLOOKUP($B404,'Justerad allokering'!$B$2:$AG$462,MATCH(U$2,'Justerad allokering'!$B$2:$AF$2,0),FALSE)),VLOOKUP($B404,'Allokerad kvv'!$B$2:$AV$468,MATCH(U$2,'Allokerad kvv'!$B$2:$AV$2,0),FALSE),VLOOKUP($B404,'Justerad allokering'!$B$2:$AG$462,MATCH(U$2,'Justerad allokering'!$B$2:$AF$2,0),FALSE))</f>
        <v>0</v>
      </c>
      <c r="V404" s="28">
        <f>IF(ISERROR(1/VLOOKUP($B404,'Justerad allokering'!$B$2:$AG$462,MATCH(V$2,'Justerad allokering'!$B$2:$AF$2,0),FALSE)),VLOOKUP($B404,'Allokerad kvv'!$B$2:$AV$468,MATCH(V$2,'Allokerad kvv'!$B$2:$AV$2,0),FALSE),VLOOKUP($B404,'Justerad allokering'!$B$2:$AG$462,MATCH(V$2,'Justerad allokering'!$B$2:$AF$2,0),FALSE))</f>
        <v>0</v>
      </c>
      <c r="W404" s="28">
        <f>IF(ISERROR(1/VLOOKUP($B404,'Justerad allokering'!$B$2:$AG$462,MATCH(W$2,'Justerad allokering'!$B$2:$AF$2,0),FALSE)),VLOOKUP($B404,'Allokerad kvv'!$B$2:$AV$468,MATCH(W$2,'Allokerad kvv'!$B$2:$AV$2,0),FALSE),VLOOKUP($B404,'Justerad allokering'!$B$2:$AG$462,MATCH(W$2,'Justerad allokering'!$B$2:$AF$2,0),FALSE))</f>
        <v>0</v>
      </c>
      <c r="X404" s="28">
        <f>IF(ISERROR(1/VLOOKUP($B404,'Justerad allokering'!$B$2:$AG$462,MATCH(X$2,'Justerad allokering'!$B$2:$AF$2,0),FALSE)),VLOOKUP($B404,'Allokerad kvv'!$B$2:$AV$468,MATCH(X$2,'Allokerad kvv'!$B$2:$AV$2,0),FALSE),VLOOKUP($B404,'Justerad allokering'!$B$2:$AG$462,MATCH(X$2,'Justerad allokering'!$B$2:$AF$2,0),FALSE))</f>
        <v>0</v>
      </c>
      <c r="Y404" s="28">
        <f>IF(ISERROR(1/VLOOKUP($B404,'Justerad allokering'!$B$2:$AG$462,MATCH(Y$2,'Justerad allokering'!$B$2:$AF$2,0),FALSE)),VLOOKUP($B404,'Allokerad kvv'!$B$2:$AV$468,MATCH(Y$2,'Allokerad kvv'!$B$2:$AV$2,0),FALSE),VLOOKUP($B404,'Justerad allokering'!$B$2:$AG$462,MATCH(Y$2,'Justerad allokering'!$B$2:$AF$2,0),FALSE))</f>
        <v>0</v>
      </c>
      <c r="Z404" s="28">
        <f>IF(ISERROR(1/VLOOKUP($B404,'Justerad allokering'!$B$2:$AG$462,MATCH(Z$2,'Justerad allokering'!$B$2:$AF$2,0),FALSE)),VLOOKUP($B404,'Allokerad kvv'!$B$2:$AV$468,MATCH(Z$2,'Allokerad kvv'!$B$2:$AV$2,0),FALSE),VLOOKUP($B404,'Justerad allokering'!$B$2:$AG$462,MATCH(Z$2,'Justerad allokering'!$B$2:$AF$2,0),FALSE))</f>
        <v>0</v>
      </c>
      <c r="AA404" s="28"/>
      <c r="AB404" s="28"/>
      <c r="AE404">
        <f t="shared" si="18"/>
        <v>0</v>
      </c>
      <c r="AG404">
        <f t="shared" si="19"/>
        <v>0</v>
      </c>
      <c r="AH404">
        <f t="shared" si="20"/>
        <v>0</v>
      </c>
      <c r="AI404" s="55" t="str">
        <f>IF(AH404=0,"",AH404/VLOOKUP(B404,Kraftvärmeprod!$B$1:$BC$480,MATCH("Summa tillförd energi exklusive rökgaskondensering",Kraftvärmeprod!$B$1:$BC$1,0),FALSE))</f>
        <v/>
      </c>
    </row>
    <row r="405" spans="1:35" x14ac:dyDescent="0.35">
      <c r="A405" s="28" t="s">
        <v>540</v>
      </c>
      <c r="B405" s="28" t="s">
        <v>543</v>
      </c>
      <c r="C405" s="28">
        <f>IF(ISERROR(1/VLOOKUP($B405,'Justerad allokering'!$B$2:$AG$462,MATCH(C$2,'Justerad allokering'!$B$2:$AF$2,0),FALSE)),VLOOKUP($B405,'Allokerad kvv'!$B$2:$AV$468,MATCH(C$2,'Allokerad kvv'!$B$2:$AV$2,0),FALSE),VLOOKUP($B405,'Justerad allokering'!$B$2:$AG$462,MATCH(C$2,'Justerad allokering'!$B$2:$AF$2,0),FALSE))</f>
        <v>0</v>
      </c>
      <c r="D405" s="28">
        <f>IF(ISERROR(1/VLOOKUP($B405,'Justerad allokering'!$B$2:$AG$462,MATCH(D$2,'Justerad allokering'!$B$2:$AF$2,0),FALSE)),VLOOKUP($B405,'Allokerad kvv'!$B$2:$AV$468,MATCH(D$2,'Allokerad kvv'!$B$2:$AV$2,0),FALSE),VLOOKUP($B405,'Justerad allokering'!$B$2:$AG$462,MATCH(D$2,'Justerad allokering'!$B$2:$AF$2,0),FALSE))</f>
        <v>0</v>
      </c>
      <c r="E405" s="28">
        <f>IF(ISERROR(1/VLOOKUP($B405,'Justerad allokering'!$B$2:$AG$462,MATCH(E$2,'Justerad allokering'!$B$2:$AF$2,0),FALSE)),VLOOKUP($B405,'Allokerad kvv'!$B$2:$AV$468,MATCH(E$2,'Allokerad kvv'!$B$2:$AV$2,0),FALSE),VLOOKUP($B405,'Justerad allokering'!$B$2:$AG$462,MATCH(E$2,'Justerad allokering'!$B$2:$AF$2,0),FALSE))</f>
        <v>0</v>
      </c>
      <c r="F405" s="28">
        <f>IF(ISERROR(1/VLOOKUP($B405,'Justerad allokering'!$B$2:$AG$462,MATCH(F$2,'Justerad allokering'!$B$2:$AF$2,0),FALSE)),VLOOKUP($B405,'Allokerad kvv'!$B$2:$AV$468,MATCH(F$2,'Allokerad kvv'!$B$2:$AV$2,0),FALSE),VLOOKUP($B405,'Justerad allokering'!$B$2:$AG$462,MATCH(F$2,'Justerad allokering'!$B$2:$AF$2,0),FALSE))</f>
        <v>0</v>
      </c>
      <c r="G405" s="28">
        <f>IF(ISERROR(1/VLOOKUP($B405,'Justerad allokering'!$B$2:$AG$462,MATCH(G$2,'Justerad allokering'!$B$2:$AF$2,0),FALSE)),VLOOKUP($B405,'Allokerad kvv'!$B$2:$AV$468,MATCH(G$2,'Allokerad kvv'!$B$2:$AV$2,0),FALSE),VLOOKUP($B405,'Justerad allokering'!$B$2:$AG$462,MATCH(G$2,'Justerad allokering'!$B$2:$AF$2,0),FALSE))</f>
        <v>0</v>
      </c>
      <c r="H405" s="28">
        <f>IF(ISERROR(1/VLOOKUP($B405,'Justerad allokering'!$B$2:$AG$462,MATCH(H$2,'Justerad allokering'!$B$2:$AF$2,0),FALSE)),VLOOKUP($B405,'Allokerad kvv'!$B$2:$AV$468,MATCH(H$2,'Allokerad kvv'!$B$2:$AV$2,0),FALSE),VLOOKUP($B405,'Justerad allokering'!$B$2:$AG$462,MATCH(H$2,'Justerad allokering'!$B$2:$AF$2,0),FALSE))</f>
        <v>0</v>
      </c>
      <c r="I405" s="28">
        <f>IF(ISERROR(1/VLOOKUP($B405,'Justerad allokering'!$B$2:$AG$462,MATCH(I$2,'Justerad allokering'!$B$2:$AF$2,0),FALSE)),VLOOKUP($B405,'Allokerad kvv'!$B$2:$AV$468,MATCH(I$2,'Allokerad kvv'!$B$2:$AV$2,0),FALSE),VLOOKUP($B405,'Justerad allokering'!$B$2:$AG$462,MATCH(I$2,'Justerad allokering'!$B$2:$AF$2,0),FALSE))</f>
        <v>0</v>
      </c>
      <c r="J405" s="28">
        <f>IF(ISERROR(1/VLOOKUP($B405,'Justerad allokering'!$B$2:$AG$462,MATCH(J$2,'Justerad allokering'!$B$2:$AF$2,0),FALSE)),VLOOKUP($B405,'Allokerad kvv'!$B$2:$AV$468,MATCH(J$2,'Allokerad kvv'!$B$2:$AV$2,0),FALSE),VLOOKUP($B405,'Justerad allokering'!$B$2:$AG$462,MATCH(J$2,'Justerad allokering'!$B$2:$AF$2,0),FALSE))</f>
        <v>0</v>
      </c>
      <c r="K405" s="28">
        <f>IF(ISERROR(1/VLOOKUP($B405,'Justerad allokering'!$B$2:$AG$462,MATCH(K$2,'Justerad allokering'!$B$2:$AF$2,0),FALSE)),VLOOKUP($B405,'Allokerad kvv'!$B$2:$AV$468,MATCH(K$2,'Allokerad kvv'!$B$2:$AV$2,0),FALSE),VLOOKUP($B405,'Justerad allokering'!$B$2:$AG$462,MATCH(K$2,'Justerad allokering'!$B$2:$AF$2,0),FALSE))</f>
        <v>0</v>
      </c>
      <c r="L405" s="28">
        <f>IF(ISERROR(1/VLOOKUP($B405,'Justerad allokering'!$B$2:$AG$462,MATCH(L$2,'Justerad allokering'!$B$2:$AF$2,0),FALSE)),VLOOKUP($B405,'Allokerad kvv'!$B$2:$AV$468,MATCH(L$2,'Allokerad kvv'!$B$2:$AV$2,0),FALSE),VLOOKUP($B405,'Justerad allokering'!$B$2:$AG$462,MATCH(L$2,'Justerad allokering'!$B$2:$AF$2,0),FALSE))</f>
        <v>0</v>
      </c>
      <c r="M405" s="28">
        <f>IF(ISERROR(1/VLOOKUP($B405,'Justerad allokering'!$B$2:$AG$462,MATCH(M$2,'Justerad allokering'!$B$2:$AF$2,0),FALSE)),VLOOKUP($B405,'Allokerad kvv'!$B$2:$AV$468,MATCH(M$2,'Allokerad kvv'!$B$2:$AV$2,0),FALSE),VLOOKUP($B405,'Justerad allokering'!$B$2:$AG$462,MATCH(M$2,'Justerad allokering'!$B$2:$AF$2,0),FALSE))</f>
        <v>0</v>
      </c>
      <c r="N405" s="28">
        <f>IF(ISERROR(1/VLOOKUP($B405,'Justerad allokering'!$B$2:$AG$462,MATCH(N$2,'Justerad allokering'!$B$2:$AF$2,0),FALSE)),VLOOKUP($B405,'Allokerad kvv'!$B$2:$AV$468,MATCH(N$2,'Allokerad kvv'!$B$2:$AV$2,0),FALSE),VLOOKUP($B405,'Justerad allokering'!$B$2:$AG$462,MATCH(N$2,'Justerad allokering'!$B$2:$AF$2,0),FALSE))</f>
        <v>0</v>
      </c>
      <c r="O405" s="28">
        <f>IF(ISERROR(1/VLOOKUP($B405,'Justerad allokering'!$B$2:$AG$462,MATCH(O$2,'Justerad allokering'!$B$2:$AF$2,0),FALSE)),VLOOKUP($B405,'Allokerad kvv'!$B$2:$AV$468,MATCH(O$2,'Allokerad kvv'!$B$2:$AV$2,0),FALSE),VLOOKUP($B405,'Justerad allokering'!$B$2:$AG$462,MATCH(O$2,'Justerad allokering'!$B$2:$AF$2,0),FALSE))</f>
        <v>0</v>
      </c>
      <c r="P405" s="28">
        <f>IF(ISERROR(1/VLOOKUP($B405,'Justerad allokering'!$B$2:$AG$462,MATCH(P$2,'Justerad allokering'!$B$2:$AF$2,0),FALSE)),VLOOKUP($B405,'Allokerad kvv'!$B$2:$AV$468,MATCH(P$2,'Allokerad kvv'!$B$2:$AV$2,0),FALSE),VLOOKUP($B405,'Justerad allokering'!$B$2:$AG$462,MATCH(P$2,'Justerad allokering'!$B$2:$AF$2,0),FALSE))</f>
        <v>0</v>
      </c>
      <c r="Q405" s="28">
        <f>IF(ISERROR(1/VLOOKUP($B405,'Justerad allokering'!$B$2:$AG$462,MATCH(Q$2,'Justerad allokering'!$B$2:$AF$2,0),FALSE)),VLOOKUP($B405,'Allokerad kvv'!$B$2:$AV$468,MATCH(Q$2,'Allokerad kvv'!$B$2:$AV$2,0),FALSE),VLOOKUP($B405,'Justerad allokering'!$B$2:$AG$462,MATCH(Q$2,'Justerad allokering'!$B$2:$AF$2,0),FALSE))</f>
        <v>0</v>
      </c>
      <c r="R405" s="28">
        <f>IF(ISERROR(1/VLOOKUP($B405,'Justerad allokering'!$B$2:$AG$462,MATCH(R$2,'Justerad allokering'!$B$2:$AF$2,0),FALSE)),VLOOKUP($B405,'Allokerad kvv'!$B$2:$AV$468,MATCH(R$2,'Allokerad kvv'!$B$2:$AV$2,0),FALSE),VLOOKUP($B405,'Justerad allokering'!$B$2:$AG$462,MATCH(R$2,'Justerad allokering'!$B$2:$AF$2,0),FALSE))</f>
        <v>0</v>
      </c>
      <c r="S405" s="28">
        <f>IF(ISERROR(1/VLOOKUP($B405,'Justerad allokering'!$B$2:$AG$462,MATCH(S$2,'Justerad allokering'!$B$2:$AF$2,0),FALSE)),VLOOKUP($B405,'Allokerad kvv'!$B$2:$AV$468,MATCH(S$2,'Allokerad kvv'!$B$2:$AV$2,0),FALSE),VLOOKUP($B405,'Justerad allokering'!$B$2:$AG$462,MATCH(S$2,'Justerad allokering'!$B$2:$AF$2,0),FALSE))</f>
        <v>0</v>
      </c>
      <c r="T405" s="28">
        <f>IF(ISERROR(1/VLOOKUP($B405,'Justerad allokering'!$B$2:$AG$462,MATCH(T$2,'Justerad allokering'!$B$2:$AF$2,0),FALSE)),VLOOKUP($B405,'Allokerad kvv'!$B$2:$AV$468,MATCH(T$2,'Allokerad kvv'!$B$2:$AV$2,0),FALSE),VLOOKUP($B405,'Justerad allokering'!$B$2:$AG$462,MATCH(T$2,'Justerad allokering'!$B$2:$AF$2,0),FALSE))</f>
        <v>0</v>
      </c>
      <c r="U405" s="28">
        <f>IF(ISERROR(1/VLOOKUP($B405,'Justerad allokering'!$B$2:$AG$462,MATCH(U$2,'Justerad allokering'!$B$2:$AF$2,0),FALSE)),VLOOKUP($B405,'Allokerad kvv'!$B$2:$AV$468,MATCH(U$2,'Allokerad kvv'!$B$2:$AV$2,0),FALSE),VLOOKUP($B405,'Justerad allokering'!$B$2:$AG$462,MATCH(U$2,'Justerad allokering'!$B$2:$AF$2,0),FALSE))</f>
        <v>0</v>
      </c>
      <c r="V405" s="28">
        <f>IF(ISERROR(1/VLOOKUP($B405,'Justerad allokering'!$B$2:$AG$462,MATCH(V$2,'Justerad allokering'!$B$2:$AF$2,0),FALSE)),VLOOKUP($B405,'Allokerad kvv'!$B$2:$AV$468,MATCH(V$2,'Allokerad kvv'!$B$2:$AV$2,0),FALSE),VLOOKUP($B405,'Justerad allokering'!$B$2:$AG$462,MATCH(V$2,'Justerad allokering'!$B$2:$AF$2,0),FALSE))</f>
        <v>0</v>
      </c>
      <c r="W405" s="28">
        <f>IF(ISERROR(1/VLOOKUP($B405,'Justerad allokering'!$B$2:$AG$462,MATCH(W$2,'Justerad allokering'!$B$2:$AF$2,0),FALSE)),VLOOKUP($B405,'Allokerad kvv'!$B$2:$AV$468,MATCH(W$2,'Allokerad kvv'!$B$2:$AV$2,0),FALSE),VLOOKUP($B405,'Justerad allokering'!$B$2:$AG$462,MATCH(W$2,'Justerad allokering'!$B$2:$AF$2,0),FALSE))</f>
        <v>0</v>
      </c>
      <c r="X405" s="28">
        <f>IF(ISERROR(1/VLOOKUP($B405,'Justerad allokering'!$B$2:$AG$462,MATCH(X$2,'Justerad allokering'!$B$2:$AF$2,0),FALSE)),VLOOKUP($B405,'Allokerad kvv'!$B$2:$AV$468,MATCH(X$2,'Allokerad kvv'!$B$2:$AV$2,0),FALSE),VLOOKUP($B405,'Justerad allokering'!$B$2:$AG$462,MATCH(X$2,'Justerad allokering'!$B$2:$AF$2,0),FALSE))</f>
        <v>0</v>
      </c>
      <c r="Y405" s="28">
        <f>IF(ISERROR(1/VLOOKUP($B405,'Justerad allokering'!$B$2:$AG$462,MATCH(Y$2,'Justerad allokering'!$B$2:$AF$2,0),FALSE)),VLOOKUP($B405,'Allokerad kvv'!$B$2:$AV$468,MATCH(Y$2,'Allokerad kvv'!$B$2:$AV$2,0),FALSE),VLOOKUP($B405,'Justerad allokering'!$B$2:$AG$462,MATCH(Y$2,'Justerad allokering'!$B$2:$AF$2,0),FALSE))</f>
        <v>0</v>
      </c>
      <c r="Z405" s="28">
        <f>IF(ISERROR(1/VLOOKUP($B405,'Justerad allokering'!$B$2:$AG$462,MATCH(Z$2,'Justerad allokering'!$B$2:$AF$2,0),FALSE)),VLOOKUP($B405,'Allokerad kvv'!$B$2:$AV$468,MATCH(Z$2,'Allokerad kvv'!$B$2:$AV$2,0),FALSE),VLOOKUP($B405,'Justerad allokering'!$B$2:$AG$462,MATCH(Z$2,'Justerad allokering'!$B$2:$AF$2,0),FALSE))</f>
        <v>0</v>
      </c>
      <c r="AA405" s="28"/>
      <c r="AB405" s="28"/>
      <c r="AE405">
        <f t="shared" si="18"/>
        <v>0</v>
      </c>
      <c r="AG405">
        <f t="shared" si="19"/>
        <v>0</v>
      </c>
      <c r="AH405">
        <f t="shared" si="20"/>
        <v>0</v>
      </c>
      <c r="AI405" s="55" t="str">
        <f>IF(AH405=0,"",AH405/VLOOKUP(B405,Kraftvärmeprod!$B$1:$BC$480,MATCH("Summa tillförd energi exklusive rökgaskondensering",Kraftvärmeprod!$B$1:$BC$1,0),FALSE))</f>
        <v/>
      </c>
    </row>
    <row r="406" spans="1:35" x14ac:dyDescent="0.35">
      <c r="A406" s="28" t="s">
        <v>540</v>
      </c>
      <c r="B406" s="28" t="s">
        <v>544</v>
      </c>
      <c r="C406" s="28">
        <f>IF(ISERROR(1/VLOOKUP($B406,'Justerad allokering'!$B$2:$AG$462,MATCH(C$2,'Justerad allokering'!$B$2:$AF$2,0),FALSE)),VLOOKUP($B406,'Allokerad kvv'!$B$2:$AV$468,MATCH(C$2,'Allokerad kvv'!$B$2:$AV$2,0),FALSE),VLOOKUP($B406,'Justerad allokering'!$B$2:$AG$462,MATCH(C$2,'Justerad allokering'!$B$2:$AF$2,0),FALSE))</f>
        <v>0</v>
      </c>
      <c r="D406" s="28">
        <f>IF(ISERROR(1/VLOOKUP($B406,'Justerad allokering'!$B$2:$AG$462,MATCH(D$2,'Justerad allokering'!$B$2:$AF$2,0),FALSE)),VLOOKUP($B406,'Allokerad kvv'!$B$2:$AV$468,MATCH(D$2,'Allokerad kvv'!$B$2:$AV$2,0),FALSE),VLOOKUP($B406,'Justerad allokering'!$B$2:$AG$462,MATCH(D$2,'Justerad allokering'!$B$2:$AF$2,0),FALSE))</f>
        <v>0</v>
      </c>
      <c r="E406" s="28">
        <f>IF(ISERROR(1/VLOOKUP($B406,'Justerad allokering'!$B$2:$AG$462,MATCH(E$2,'Justerad allokering'!$B$2:$AF$2,0),FALSE)),VLOOKUP($B406,'Allokerad kvv'!$B$2:$AV$468,MATCH(E$2,'Allokerad kvv'!$B$2:$AV$2,0),FALSE),VLOOKUP($B406,'Justerad allokering'!$B$2:$AG$462,MATCH(E$2,'Justerad allokering'!$B$2:$AF$2,0),FALSE))</f>
        <v>0</v>
      </c>
      <c r="F406" s="28">
        <f>IF(ISERROR(1/VLOOKUP($B406,'Justerad allokering'!$B$2:$AG$462,MATCH(F$2,'Justerad allokering'!$B$2:$AF$2,0),FALSE)),VLOOKUP($B406,'Allokerad kvv'!$B$2:$AV$468,MATCH(F$2,'Allokerad kvv'!$B$2:$AV$2,0),FALSE),VLOOKUP($B406,'Justerad allokering'!$B$2:$AG$462,MATCH(F$2,'Justerad allokering'!$B$2:$AF$2,0),FALSE))</f>
        <v>0</v>
      </c>
      <c r="G406" s="28">
        <f>IF(ISERROR(1/VLOOKUP($B406,'Justerad allokering'!$B$2:$AG$462,MATCH(G$2,'Justerad allokering'!$B$2:$AF$2,0),FALSE)),VLOOKUP($B406,'Allokerad kvv'!$B$2:$AV$468,MATCH(G$2,'Allokerad kvv'!$B$2:$AV$2,0),FALSE),VLOOKUP($B406,'Justerad allokering'!$B$2:$AG$462,MATCH(G$2,'Justerad allokering'!$B$2:$AF$2,0),FALSE))</f>
        <v>0</v>
      </c>
      <c r="H406" s="28">
        <f>IF(ISERROR(1/VLOOKUP($B406,'Justerad allokering'!$B$2:$AG$462,MATCH(H$2,'Justerad allokering'!$B$2:$AF$2,0),FALSE)),VLOOKUP($B406,'Allokerad kvv'!$B$2:$AV$468,MATCH(H$2,'Allokerad kvv'!$B$2:$AV$2,0),FALSE),VLOOKUP($B406,'Justerad allokering'!$B$2:$AG$462,MATCH(H$2,'Justerad allokering'!$B$2:$AF$2,0),FALSE))</f>
        <v>0</v>
      </c>
      <c r="I406" s="28">
        <f>IF(ISERROR(1/VLOOKUP($B406,'Justerad allokering'!$B$2:$AG$462,MATCH(I$2,'Justerad allokering'!$B$2:$AF$2,0),FALSE)),VLOOKUP($B406,'Allokerad kvv'!$B$2:$AV$468,MATCH(I$2,'Allokerad kvv'!$B$2:$AV$2,0),FALSE),VLOOKUP($B406,'Justerad allokering'!$B$2:$AG$462,MATCH(I$2,'Justerad allokering'!$B$2:$AF$2,0),FALSE))</f>
        <v>0</v>
      </c>
      <c r="J406" s="28">
        <f>IF(ISERROR(1/VLOOKUP($B406,'Justerad allokering'!$B$2:$AG$462,MATCH(J$2,'Justerad allokering'!$B$2:$AF$2,0),FALSE)),VLOOKUP($B406,'Allokerad kvv'!$B$2:$AV$468,MATCH(J$2,'Allokerad kvv'!$B$2:$AV$2,0),FALSE),VLOOKUP($B406,'Justerad allokering'!$B$2:$AG$462,MATCH(J$2,'Justerad allokering'!$B$2:$AF$2,0),FALSE))</f>
        <v>0</v>
      </c>
      <c r="K406" s="28">
        <f>IF(ISERROR(1/VLOOKUP($B406,'Justerad allokering'!$B$2:$AG$462,MATCH(K$2,'Justerad allokering'!$B$2:$AF$2,0),FALSE)),VLOOKUP($B406,'Allokerad kvv'!$B$2:$AV$468,MATCH(K$2,'Allokerad kvv'!$B$2:$AV$2,0),FALSE),VLOOKUP($B406,'Justerad allokering'!$B$2:$AG$462,MATCH(K$2,'Justerad allokering'!$B$2:$AF$2,0),FALSE))</f>
        <v>0</v>
      </c>
      <c r="L406" s="28">
        <f>IF(ISERROR(1/VLOOKUP($B406,'Justerad allokering'!$B$2:$AG$462,MATCH(L$2,'Justerad allokering'!$B$2:$AF$2,0),FALSE)),VLOOKUP($B406,'Allokerad kvv'!$B$2:$AV$468,MATCH(L$2,'Allokerad kvv'!$B$2:$AV$2,0),FALSE),VLOOKUP($B406,'Justerad allokering'!$B$2:$AG$462,MATCH(L$2,'Justerad allokering'!$B$2:$AF$2,0),FALSE))</f>
        <v>0</v>
      </c>
      <c r="M406" s="28">
        <f>IF(ISERROR(1/VLOOKUP($B406,'Justerad allokering'!$B$2:$AG$462,MATCH(M$2,'Justerad allokering'!$B$2:$AF$2,0),FALSE)),VLOOKUP($B406,'Allokerad kvv'!$B$2:$AV$468,MATCH(M$2,'Allokerad kvv'!$B$2:$AV$2,0),FALSE),VLOOKUP($B406,'Justerad allokering'!$B$2:$AG$462,MATCH(M$2,'Justerad allokering'!$B$2:$AF$2,0),FALSE))</f>
        <v>0</v>
      </c>
      <c r="N406" s="28">
        <f>IF(ISERROR(1/VLOOKUP($B406,'Justerad allokering'!$B$2:$AG$462,MATCH(N$2,'Justerad allokering'!$B$2:$AF$2,0),FALSE)),VLOOKUP($B406,'Allokerad kvv'!$B$2:$AV$468,MATCH(N$2,'Allokerad kvv'!$B$2:$AV$2,0),FALSE),VLOOKUP($B406,'Justerad allokering'!$B$2:$AG$462,MATCH(N$2,'Justerad allokering'!$B$2:$AF$2,0),FALSE))</f>
        <v>0</v>
      </c>
      <c r="O406" s="28">
        <f>IF(ISERROR(1/VLOOKUP($B406,'Justerad allokering'!$B$2:$AG$462,MATCH(O$2,'Justerad allokering'!$B$2:$AF$2,0),FALSE)),VLOOKUP($B406,'Allokerad kvv'!$B$2:$AV$468,MATCH(O$2,'Allokerad kvv'!$B$2:$AV$2,0),FALSE),VLOOKUP($B406,'Justerad allokering'!$B$2:$AG$462,MATCH(O$2,'Justerad allokering'!$B$2:$AF$2,0),FALSE))</f>
        <v>0</v>
      </c>
      <c r="P406" s="28">
        <f>IF(ISERROR(1/VLOOKUP($B406,'Justerad allokering'!$B$2:$AG$462,MATCH(P$2,'Justerad allokering'!$B$2:$AF$2,0),FALSE)),VLOOKUP($B406,'Allokerad kvv'!$B$2:$AV$468,MATCH(P$2,'Allokerad kvv'!$B$2:$AV$2,0),FALSE),VLOOKUP($B406,'Justerad allokering'!$B$2:$AG$462,MATCH(P$2,'Justerad allokering'!$B$2:$AF$2,0),FALSE))</f>
        <v>0</v>
      </c>
      <c r="Q406" s="28">
        <f>IF(ISERROR(1/VLOOKUP($B406,'Justerad allokering'!$B$2:$AG$462,MATCH(Q$2,'Justerad allokering'!$B$2:$AF$2,0),FALSE)),VLOOKUP($B406,'Allokerad kvv'!$B$2:$AV$468,MATCH(Q$2,'Allokerad kvv'!$B$2:$AV$2,0),FALSE),VLOOKUP($B406,'Justerad allokering'!$B$2:$AG$462,MATCH(Q$2,'Justerad allokering'!$B$2:$AF$2,0),FALSE))</f>
        <v>0</v>
      </c>
      <c r="R406" s="28">
        <f>IF(ISERROR(1/VLOOKUP($B406,'Justerad allokering'!$B$2:$AG$462,MATCH(R$2,'Justerad allokering'!$B$2:$AF$2,0),FALSE)),VLOOKUP($B406,'Allokerad kvv'!$B$2:$AV$468,MATCH(R$2,'Allokerad kvv'!$B$2:$AV$2,0),FALSE),VLOOKUP($B406,'Justerad allokering'!$B$2:$AG$462,MATCH(R$2,'Justerad allokering'!$B$2:$AF$2,0),FALSE))</f>
        <v>0</v>
      </c>
      <c r="S406" s="28">
        <f>IF(ISERROR(1/VLOOKUP($B406,'Justerad allokering'!$B$2:$AG$462,MATCH(S$2,'Justerad allokering'!$B$2:$AF$2,0),FALSE)),VLOOKUP($B406,'Allokerad kvv'!$B$2:$AV$468,MATCH(S$2,'Allokerad kvv'!$B$2:$AV$2,0),FALSE),VLOOKUP($B406,'Justerad allokering'!$B$2:$AG$462,MATCH(S$2,'Justerad allokering'!$B$2:$AF$2,0),FALSE))</f>
        <v>0</v>
      </c>
      <c r="T406" s="28">
        <f>IF(ISERROR(1/VLOOKUP($B406,'Justerad allokering'!$B$2:$AG$462,MATCH(T$2,'Justerad allokering'!$B$2:$AF$2,0),FALSE)),VLOOKUP($B406,'Allokerad kvv'!$B$2:$AV$468,MATCH(T$2,'Allokerad kvv'!$B$2:$AV$2,0),FALSE),VLOOKUP($B406,'Justerad allokering'!$B$2:$AG$462,MATCH(T$2,'Justerad allokering'!$B$2:$AF$2,0),FALSE))</f>
        <v>0</v>
      </c>
      <c r="U406" s="28">
        <f>IF(ISERROR(1/VLOOKUP($B406,'Justerad allokering'!$B$2:$AG$462,MATCH(U$2,'Justerad allokering'!$B$2:$AF$2,0),FALSE)),VLOOKUP($B406,'Allokerad kvv'!$B$2:$AV$468,MATCH(U$2,'Allokerad kvv'!$B$2:$AV$2,0),FALSE),VLOOKUP($B406,'Justerad allokering'!$B$2:$AG$462,MATCH(U$2,'Justerad allokering'!$B$2:$AF$2,0),FALSE))</f>
        <v>0</v>
      </c>
      <c r="V406" s="28">
        <f>IF(ISERROR(1/VLOOKUP($B406,'Justerad allokering'!$B$2:$AG$462,MATCH(V$2,'Justerad allokering'!$B$2:$AF$2,0),FALSE)),VLOOKUP($B406,'Allokerad kvv'!$B$2:$AV$468,MATCH(V$2,'Allokerad kvv'!$B$2:$AV$2,0),FALSE),VLOOKUP($B406,'Justerad allokering'!$B$2:$AG$462,MATCH(V$2,'Justerad allokering'!$B$2:$AF$2,0),FALSE))</f>
        <v>0</v>
      </c>
      <c r="W406" s="28">
        <f>IF(ISERROR(1/VLOOKUP($B406,'Justerad allokering'!$B$2:$AG$462,MATCH(W$2,'Justerad allokering'!$B$2:$AF$2,0),FALSE)),VLOOKUP($B406,'Allokerad kvv'!$B$2:$AV$468,MATCH(W$2,'Allokerad kvv'!$B$2:$AV$2,0),FALSE),VLOOKUP($B406,'Justerad allokering'!$B$2:$AG$462,MATCH(W$2,'Justerad allokering'!$B$2:$AF$2,0),FALSE))</f>
        <v>0</v>
      </c>
      <c r="X406" s="28">
        <f>IF(ISERROR(1/VLOOKUP($B406,'Justerad allokering'!$B$2:$AG$462,MATCH(X$2,'Justerad allokering'!$B$2:$AF$2,0),FALSE)),VLOOKUP($B406,'Allokerad kvv'!$B$2:$AV$468,MATCH(X$2,'Allokerad kvv'!$B$2:$AV$2,0),FALSE),VLOOKUP($B406,'Justerad allokering'!$B$2:$AG$462,MATCH(X$2,'Justerad allokering'!$B$2:$AF$2,0),FALSE))</f>
        <v>0</v>
      </c>
      <c r="Y406" s="28">
        <f>IF(ISERROR(1/VLOOKUP($B406,'Justerad allokering'!$B$2:$AG$462,MATCH(Y$2,'Justerad allokering'!$B$2:$AF$2,0),FALSE)),VLOOKUP($B406,'Allokerad kvv'!$B$2:$AV$468,MATCH(Y$2,'Allokerad kvv'!$B$2:$AV$2,0),FALSE),VLOOKUP($B406,'Justerad allokering'!$B$2:$AG$462,MATCH(Y$2,'Justerad allokering'!$B$2:$AF$2,0),FALSE))</f>
        <v>0</v>
      </c>
      <c r="Z406" s="28">
        <f>IF(ISERROR(1/VLOOKUP($B406,'Justerad allokering'!$B$2:$AG$462,MATCH(Z$2,'Justerad allokering'!$B$2:$AF$2,0),FALSE)),VLOOKUP($B406,'Allokerad kvv'!$B$2:$AV$468,MATCH(Z$2,'Allokerad kvv'!$B$2:$AV$2,0),FALSE),VLOOKUP($B406,'Justerad allokering'!$B$2:$AG$462,MATCH(Z$2,'Justerad allokering'!$B$2:$AF$2,0),FALSE))</f>
        <v>0</v>
      </c>
      <c r="AA406" s="28"/>
      <c r="AB406" s="28"/>
      <c r="AE406">
        <f t="shared" si="18"/>
        <v>0</v>
      </c>
      <c r="AG406">
        <f t="shared" si="19"/>
        <v>0</v>
      </c>
      <c r="AH406">
        <f t="shared" si="20"/>
        <v>0</v>
      </c>
      <c r="AI406" s="55" t="str">
        <f>IF(AH406=0,"",AH406/VLOOKUP(B406,Kraftvärmeprod!$B$1:$BC$480,MATCH("Summa tillförd energi exklusive rökgaskondensering",Kraftvärmeprod!$B$1:$BC$1,0),FALSE))</f>
        <v/>
      </c>
    </row>
    <row r="407" spans="1:35" x14ac:dyDescent="0.35">
      <c r="A407" s="28" t="s">
        <v>540</v>
      </c>
      <c r="B407" s="28" t="s">
        <v>545</v>
      </c>
      <c r="C407" s="28">
        <f>IF(ISERROR(1/VLOOKUP($B407,'Justerad allokering'!$B$2:$AG$462,MATCH(C$2,'Justerad allokering'!$B$2:$AF$2,0),FALSE)),VLOOKUP($B407,'Allokerad kvv'!$B$2:$AV$468,MATCH(C$2,'Allokerad kvv'!$B$2:$AV$2,0),FALSE),VLOOKUP($B407,'Justerad allokering'!$B$2:$AG$462,MATCH(C$2,'Justerad allokering'!$B$2:$AF$2,0),FALSE))</f>
        <v>0</v>
      </c>
      <c r="D407" s="28">
        <f>IF(ISERROR(1/VLOOKUP($B407,'Justerad allokering'!$B$2:$AG$462,MATCH(D$2,'Justerad allokering'!$B$2:$AF$2,0),FALSE)),VLOOKUP($B407,'Allokerad kvv'!$B$2:$AV$468,MATCH(D$2,'Allokerad kvv'!$B$2:$AV$2,0),FALSE),VLOOKUP($B407,'Justerad allokering'!$B$2:$AG$462,MATCH(D$2,'Justerad allokering'!$B$2:$AF$2,0),FALSE))</f>
        <v>0</v>
      </c>
      <c r="E407" s="28">
        <f>IF(ISERROR(1/VLOOKUP($B407,'Justerad allokering'!$B$2:$AG$462,MATCH(E$2,'Justerad allokering'!$B$2:$AF$2,0),FALSE)),VLOOKUP($B407,'Allokerad kvv'!$B$2:$AV$468,MATCH(E$2,'Allokerad kvv'!$B$2:$AV$2,0),FALSE),VLOOKUP($B407,'Justerad allokering'!$B$2:$AG$462,MATCH(E$2,'Justerad allokering'!$B$2:$AF$2,0),FALSE))</f>
        <v>0</v>
      </c>
      <c r="F407" s="28">
        <f>IF(ISERROR(1/VLOOKUP($B407,'Justerad allokering'!$B$2:$AG$462,MATCH(F$2,'Justerad allokering'!$B$2:$AF$2,0),FALSE)),VLOOKUP($B407,'Allokerad kvv'!$B$2:$AV$468,MATCH(F$2,'Allokerad kvv'!$B$2:$AV$2,0),FALSE),VLOOKUP($B407,'Justerad allokering'!$B$2:$AG$462,MATCH(F$2,'Justerad allokering'!$B$2:$AF$2,0),FALSE))</f>
        <v>0</v>
      </c>
      <c r="G407" s="28">
        <f>IF(ISERROR(1/VLOOKUP($B407,'Justerad allokering'!$B$2:$AG$462,MATCH(G$2,'Justerad allokering'!$B$2:$AF$2,0),FALSE)),VLOOKUP($B407,'Allokerad kvv'!$B$2:$AV$468,MATCH(G$2,'Allokerad kvv'!$B$2:$AV$2,0),FALSE),VLOOKUP($B407,'Justerad allokering'!$B$2:$AG$462,MATCH(G$2,'Justerad allokering'!$B$2:$AF$2,0),FALSE))</f>
        <v>0</v>
      </c>
      <c r="H407" s="28">
        <f>IF(ISERROR(1/VLOOKUP($B407,'Justerad allokering'!$B$2:$AG$462,MATCH(H$2,'Justerad allokering'!$B$2:$AF$2,0),FALSE)),VLOOKUP($B407,'Allokerad kvv'!$B$2:$AV$468,MATCH(H$2,'Allokerad kvv'!$B$2:$AV$2,0),FALSE),VLOOKUP($B407,'Justerad allokering'!$B$2:$AG$462,MATCH(H$2,'Justerad allokering'!$B$2:$AF$2,0),FALSE))</f>
        <v>0</v>
      </c>
      <c r="I407" s="28">
        <f>IF(ISERROR(1/VLOOKUP($B407,'Justerad allokering'!$B$2:$AG$462,MATCH(I$2,'Justerad allokering'!$B$2:$AF$2,0),FALSE)),VLOOKUP($B407,'Allokerad kvv'!$B$2:$AV$468,MATCH(I$2,'Allokerad kvv'!$B$2:$AV$2,0),FALSE),VLOOKUP($B407,'Justerad allokering'!$B$2:$AG$462,MATCH(I$2,'Justerad allokering'!$B$2:$AF$2,0),FALSE))</f>
        <v>0</v>
      </c>
      <c r="J407" s="28">
        <f>IF(ISERROR(1/VLOOKUP($B407,'Justerad allokering'!$B$2:$AG$462,MATCH(J$2,'Justerad allokering'!$B$2:$AF$2,0),FALSE)),VLOOKUP($B407,'Allokerad kvv'!$B$2:$AV$468,MATCH(J$2,'Allokerad kvv'!$B$2:$AV$2,0),FALSE),VLOOKUP($B407,'Justerad allokering'!$B$2:$AG$462,MATCH(J$2,'Justerad allokering'!$B$2:$AF$2,0),FALSE))</f>
        <v>0</v>
      </c>
      <c r="K407" s="28">
        <f>IF(ISERROR(1/VLOOKUP($B407,'Justerad allokering'!$B$2:$AG$462,MATCH(K$2,'Justerad allokering'!$B$2:$AF$2,0),FALSE)),VLOOKUP($B407,'Allokerad kvv'!$B$2:$AV$468,MATCH(K$2,'Allokerad kvv'!$B$2:$AV$2,0),FALSE),VLOOKUP($B407,'Justerad allokering'!$B$2:$AG$462,MATCH(K$2,'Justerad allokering'!$B$2:$AF$2,0),FALSE))</f>
        <v>0</v>
      </c>
      <c r="L407" s="28">
        <f>IF(ISERROR(1/VLOOKUP($B407,'Justerad allokering'!$B$2:$AG$462,MATCH(L$2,'Justerad allokering'!$B$2:$AF$2,0),FALSE)),VLOOKUP($B407,'Allokerad kvv'!$B$2:$AV$468,MATCH(L$2,'Allokerad kvv'!$B$2:$AV$2,0),FALSE),VLOOKUP($B407,'Justerad allokering'!$B$2:$AG$462,MATCH(L$2,'Justerad allokering'!$B$2:$AF$2,0),FALSE))</f>
        <v>0</v>
      </c>
      <c r="M407" s="28">
        <f>IF(ISERROR(1/VLOOKUP($B407,'Justerad allokering'!$B$2:$AG$462,MATCH(M$2,'Justerad allokering'!$B$2:$AF$2,0),FALSE)),VLOOKUP($B407,'Allokerad kvv'!$B$2:$AV$468,MATCH(M$2,'Allokerad kvv'!$B$2:$AV$2,0),FALSE),VLOOKUP($B407,'Justerad allokering'!$B$2:$AG$462,MATCH(M$2,'Justerad allokering'!$B$2:$AF$2,0),FALSE))</f>
        <v>0</v>
      </c>
      <c r="N407" s="28">
        <f>IF(ISERROR(1/VLOOKUP($B407,'Justerad allokering'!$B$2:$AG$462,MATCH(N$2,'Justerad allokering'!$B$2:$AF$2,0),FALSE)),VLOOKUP($B407,'Allokerad kvv'!$B$2:$AV$468,MATCH(N$2,'Allokerad kvv'!$B$2:$AV$2,0),FALSE),VLOOKUP($B407,'Justerad allokering'!$B$2:$AG$462,MATCH(N$2,'Justerad allokering'!$B$2:$AF$2,0),FALSE))</f>
        <v>0</v>
      </c>
      <c r="O407" s="28">
        <f>IF(ISERROR(1/VLOOKUP($B407,'Justerad allokering'!$B$2:$AG$462,MATCH(O$2,'Justerad allokering'!$B$2:$AF$2,0),FALSE)),VLOOKUP($B407,'Allokerad kvv'!$B$2:$AV$468,MATCH(O$2,'Allokerad kvv'!$B$2:$AV$2,0),FALSE),VLOOKUP($B407,'Justerad allokering'!$B$2:$AG$462,MATCH(O$2,'Justerad allokering'!$B$2:$AF$2,0),FALSE))</f>
        <v>0</v>
      </c>
      <c r="P407" s="28">
        <f>IF(ISERROR(1/VLOOKUP($B407,'Justerad allokering'!$B$2:$AG$462,MATCH(P$2,'Justerad allokering'!$B$2:$AF$2,0),FALSE)),VLOOKUP($B407,'Allokerad kvv'!$B$2:$AV$468,MATCH(P$2,'Allokerad kvv'!$B$2:$AV$2,0),FALSE),VLOOKUP($B407,'Justerad allokering'!$B$2:$AG$462,MATCH(P$2,'Justerad allokering'!$B$2:$AF$2,0),FALSE))</f>
        <v>0</v>
      </c>
      <c r="Q407" s="28">
        <f>IF(ISERROR(1/VLOOKUP($B407,'Justerad allokering'!$B$2:$AG$462,MATCH(Q$2,'Justerad allokering'!$B$2:$AF$2,0),FALSE)),VLOOKUP($B407,'Allokerad kvv'!$B$2:$AV$468,MATCH(Q$2,'Allokerad kvv'!$B$2:$AV$2,0),FALSE),VLOOKUP($B407,'Justerad allokering'!$B$2:$AG$462,MATCH(Q$2,'Justerad allokering'!$B$2:$AF$2,0),FALSE))</f>
        <v>0</v>
      </c>
      <c r="R407" s="28">
        <f>IF(ISERROR(1/VLOOKUP($B407,'Justerad allokering'!$B$2:$AG$462,MATCH(R$2,'Justerad allokering'!$B$2:$AF$2,0),FALSE)),VLOOKUP($B407,'Allokerad kvv'!$B$2:$AV$468,MATCH(R$2,'Allokerad kvv'!$B$2:$AV$2,0),FALSE),VLOOKUP($B407,'Justerad allokering'!$B$2:$AG$462,MATCH(R$2,'Justerad allokering'!$B$2:$AF$2,0),FALSE))</f>
        <v>0</v>
      </c>
      <c r="S407" s="28">
        <f>IF(ISERROR(1/VLOOKUP($B407,'Justerad allokering'!$B$2:$AG$462,MATCH(S$2,'Justerad allokering'!$B$2:$AF$2,0),FALSE)),VLOOKUP($B407,'Allokerad kvv'!$B$2:$AV$468,MATCH(S$2,'Allokerad kvv'!$B$2:$AV$2,0),FALSE),VLOOKUP($B407,'Justerad allokering'!$B$2:$AG$462,MATCH(S$2,'Justerad allokering'!$B$2:$AF$2,0),FALSE))</f>
        <v>0</v>
      </c>
      <c r="T407" s="28">
        <f>IF(ISERROR(1/VLOOKUP($B407,'Justerad allokering'!$B$2:$AG$462,MATCH(T$2,'Justerad allokering'!$B$2:$AF$2,0),FALSE)),VLOOKUP($B407,'Allokerad kvv'!$B$2:$AV$468,MATCH(T$2,'Allokerad kvv'!$B$2:$AV$2,0),FALSE),VLOOKUP($B407,'Justerad allokering'!$B$2:$AG$462,MATCH(T$2,'Justerad allokering'!$B$2:$AF$2,0),FALSE))</f>
        <v>0</v>
      </c>
      <c r="U407" s="28">
        <f>IF(ISERROR(1/VLOOKUP($B407,'Justerad allokering'!$B$2:$AG$462,MATCH(U$2,'Justerad allokering'!$B$2:$AF$2,0),FALSE)),VLOOKUP($B407,'Allokerad kvv'!$B$2:$AV$468,MATCH(U$2,'Allokerad kvv'!$B$2:$AV$2,0),FALSE),VLOOKUP($B407,'Justerad allokering'!$B$2:$AG$462,MATCH(U$2,'Justerad allokering'!$B$2:$AF$2,0),FALSE))</f>
        <v>0</v>
      </c>
      <c r="V407" s="28">
        <f>IF(ISERROR(1/VLOOKUP($B407,'Justerad allokering'!$B$2:$AG$462,MATCH(V$2,'Justerad allokering'!$B$2:$AF$2,0),FALSE)),VLOOKUP($B407,'Allokerad kvv'!$B$2:$AV$468,MATCH(V$2,'Allokerad kvv'!$B$2:$AV$2,0),FALSE),VLOOKUP($B407,'Justerad allokering'!$B$2:$AG$462,MATCH(V$2,'Justerad allokering'!$B$2:$AF$2,0),FALSE))</f>
        <v>0</v>
      </c>
      <c r="W407" s="28">
        <f>IF(ISERROR(1/VLOOKUP($B407,'Justerad allokering'!$B$2:$AG$462,MATCH(W$2,'Justerad allokering'!$B$2:$AF$2,0),FALSE)),VLOOKUP($B407,'Allokerad kvv'!$B$2:$AV$468,MATCH(W$2,'Allokerad kvv'!$B$2:$AV$2,0),FALSE),VLOOKUP($B407,'Justerad allokering'!$B$2:$AG$462,MATCH(W$2,'Justerad allokering'!$B$2:$AF$2,0),FALSE))</f>
        <v>0</v>
      </c>
      <c r="X407" s="28">
        <f>IF(ISERROR(1/VLOOKUP($B407,'Justerad allokering'!$B$2:$AG$462,MATCH(X$2,'Justerad allokering'!$B$2:$AF$2,0),FALSE)),VLOOKUP($B407,'Allokerad kvv'!$B$2:$AV$468,MATCH(X$2,'Allokerad kvv'!$B$2:$AV$2,0),FALSE),VLOOKUP($B407,'Justerad allokering'!$B$2:$AG$462,MATCH(X$2,'Justerad allokering'!$B$2:$AF$2,0),FALSE))</f>
        <v>0</v>
      </c>
      <c r="Y407" s="28">
        <f>IF(ISERROR(1/VLOOKUP($B407,'Justerad allokering'!$B$2:$AG$462,MATCH(Y$2,'Justerad allokering'!$B$2:$AF$2,0),FALSE)),VLOOKUP($B407,'Allokerad kvv'!$B$2:$AV$468,MATCH(Y$2,'Allokerad kvv'!$B$2:$AV$2,0),FALSE),VLOOKUP($B407,'Justerad allokering'!$B$2:$AG$462,MATCH(Y$2,'Justerad allokering'!$B$2:$AF$2,0),FALSE))</f>
        <v>0</v>
      </c>
      <c r="Z407" s="28">
        <f>IF(ISERROR(1/VLOOKUP($B407,'Justerad allokering'!$B$2:$AG$462,MATCH(Z$2,'Justerad allokering'!$B$2:$AF$2,0),FALSE)),VLOOKUP($B407,'Allokerad kvv'!$B$2:$AV$468,MATCH(Z$2,'Allokerad kvv'!$B$2:$AV$2,0),FALSE),VLOOKUP($B407,'Justerad allokering'!$B$2:$AG$462,MATCH(Z$2,'Justerad allokering'!$B$2:$AF$2,0),FALSE))</f>
        <v>0</v>
      </c>
      <c r="AA407" s="28"/>
      <c r="AB407" s="28"/>
      <c r="AE407">
        <f t="shared" si="18"/>
        <v>0</v>
      </c>
      <c r="AG407">
        <f t="shared" si="19"/>
        <v>0</v>
      </c>
      <c r="AH407">
        <f t="shared" si="20"/>
        <v>0</v>
      </c>
      <c r="AI407" s="55" t="str">
        <f>IF(AH407=0,"",AH407/VLOOKUP(B407,Kraftvärmeprod!$B$1:$BC$480,MATCH("Summa tillförd energi exklusive rökgaskondensering",Kraftvärmeprod!$B$1:$BC$1,0),FALSE))</f>
        <v/>
      </c>
    </row>
    <row r="408" spans="1:35" x14ac:dyDescent="0.35">
      <c r="A408" s="28" t="s">
        <v>546</v>
      </c>
      <c r="B408" s="28" t="s">
        <v>547</v>
      </c>
      <c r="C408" s="28">
        <f>IF(ISERROR(1/VLOOKUP($B408,'Justerad allokering'!$B$2:$AG$462,MATCH(C$2,'Justerad allokering'!$B$2:$AF$2,0),FALSE)),VLOOKUP($B408,'Allokerad kvv'!$B$2:$AV$468,MATCH(C$2,'Allokerad kvv'!$B$2:$AV$2,0),FALSE),VLOOKUP($B408,'Justerad allokering'!$B$2:$AG$462,MATCH(C$2,'Justerad allokering'!$B$2:$AF$2,0),FALSE))</f>
        <v>0</v>
      </c>
      <c r="D408" s="28">
        <f>IF(ISERROR(1/VLOOKUP($B408,'Justerad allokering'!$B$2:$AG$462,MATCH(D$2,'Justerad allokering'!$B$2:$AF$2,0),FALSE)),VLOOKUP($B408,'Allokerad kvv'!$B$2:$AV$468,MATCH(D$2,'Allokerad kvv'!$B$2:$AV$2,0),FALSE),VLOOKUP($B408,'Justerad allokering'!$B$2:$AG$462,MATCH(D$2,'Justerad allokering'!$B$2:$AF$2,0),FALSE))</f>
        <v>0</v>
      </c>
      <c r="E408" s="28">
        <f>IF(ISERROR(1/VLOOKUP($B408,'Justerad allokering'!$B$2:$AG$462,MATCH(E$2,'Justerad allokering'!$B$2:$AF$2,0),FALSE)),VLOOKUP($B408,'Allokerad kvv'!$B$2:$AV$468,MATCH(E$2,'Allokerad kvv'!$B$2:$AV$2,0),FALSE),VLOOKUP($B408,'Justerad allokering'!$B$2:$AG$462,MATCH(E$2,'Justerad allokering'!$B$2:$AF$2,0),FALSE))</f>
        <v>0</v>
      </c>
      <c r="F408" s="28">
        <f>IF(ISERROR(1/VLOOKUP($B408,'Justerad allokering'!$B$2:$AG$462,MATCH(F$2,'Justerad allokering'!$B$2:$AF$2,0),FALSE)),VLOOKUP($B408,'Allokerad kvv'!$B$2:$AV$468,MATCH(F$2,'Allokerad kvv'!$B$2:$AV$2,0),FALSE),VLOOKUP($B408,'Justerad allokering'!$B$2:$AG$462,MATCH(F$2,'Justerad allokering'!$B$2:$AF$2,0),FALSE))</f>
        <v>0</v>
      </c>
      <c r="G408" s="28">
        <f>IF(ISERROR(1/VLOOKUP($B408,'Justerad allokering'!$B$2:$AG$462,MATCH(G$2,'Justerad allokering'!$B$2:$AF$2,0),FALSE)),VLOOKUP($B408,'Allokerad kvv'!$B$2:$AV$468,MATCH(G$2,'Allokerad kvv'!$B$2:$AV$2,0),FALSE),VLOOKUP($B408,'Justerad allokering'!$B$2:$AG$462,MATCH(G$2,'Justerad allokering'!$B$2:$AF$2,0),FALSE))</f>
        <v>0</v>
      </c>
      <c r="H408" s="28">
        <f>IF(ISERROR(1/VLOOKUP($B408,'Justerad allokering'!$B$2:$AG$462,MATCH(H$2,'Justerad allokering'!$B$2:$AF$2,0),FALSE)),VLOOKUP($B408,'Allokerad kvv'!$B$2:$AV$468,MATCH(H$2,'Allokerad kvv'!$B$2:$AV$2,0),FALSE),VLOOKUP($B408,'Justerad allokering'!$B$2:$AG$462,MATCH(H$2,'Justerad allokering'!$B$2:$AF$2,0),FALSE))</f>
        <v>0</v>
      </c>
      <c r="I408" s="28">
        <f>IF(ISERROR(1/VLOOKUP($B408,'Justerad allokering'!$B$2:$AG$462,MATCH(I$2,'Justerad allokering'!$B$2:$AF$2,0),FALSE)),VLOOKUP($B408,'Allokerad kvv'!$B$2:$AV$468,MATCH(I$2,'Allokerad kvv'!$B$2:$AV$2,0),FALSE),VLOOKUP($B408,'Justerad allokering'!$B$2:$AG$462,MATCH(I$2,'Justerad allokering'!$B$2:$AF$2,0),FALSE))</f>
        <v>0</v>
      </c>
      <c r="J408" s="28">
        <f>IF(ISERROR(1/VLOOKUP($B408,'Justerad allokering'!$B$2:$AG$462,MATCH(J$2,'Justerad allokering'!$B$2:$AF$2,0),FALSE)),VLOOKUP($B408,'Allokerad kvv'!$B$2:$AV$468,MATCH(J$2,'Allokerad kvv'!$B$2:$AV$2,0),FALSE),VLOOKUP($B408,'Justerad allokering'!$B$2:$AG$462,MATCH(J$2,'Justerad allokering'!$B$2:$AF$2,0),FALSE))</f>
        <v>0</v>
      </c>
      <c r="K408" s="28">
        <f>IF(ISERROR(1/VLOOKUP($B408,'Justerad allokering'!$B$2:$AG$462,MATCH(K$2,'Justerad allokering'!$B$2:$AF$2,0),FALSE)),VLOOKUP($B408,'Allokerad kvv'!$B$2:$AV$468,MATCH(K$2,'Allokerad kvv'!$B$2:$AV$2,0),FALSE),VLOOKUP($B408,'Justerad allokering'!$B$2:$AG$462,MATCH(K$2,'Justerad allokering'!$B$2:$AF$2,0),FALSE))</f>
        <v>0</v>
      </c>
      <c r="L408" s="28">
        <f>IF(ISERROR(1/VLOOKUP($B408,'Justerad allokering'!$B$2:$AG$462,MATCH(L$2,'Justerad allokering'!$B$2:$AF$2,0),FALSE)),VLOOKUP($B408,'Allokerad kvv'!$B$2:$AV$468,MATCH(L$2,'Allokerad kvv'!$B$2:$AV$2,0),FALSE),VLOOKUP($B408,'Justerad allokering'!$B$2:$AG$462,MATCH(L$2,'Justerad allokering'!$B$2:$AF$2,0),FALSE))</f>
        <v>0</v>
      </c>
      <c r="M408" s="28">
        <f>IF(ISERROR(1/VLOOKUP($B408,'Justerad allokering'!$B$2:$AG$462,MATCH(M$2,'Justerad allokering'!$B$2:$AF$2,0),FALSE)),VLOOKUP($B408,'Allokerad kvv'!$B$2:$AV$468,MATCH(M$2,'Allokerad kvv'!$B$2:$AV$2,0),FALSE),VLOOKUP($B408,'Justerad allokering'!$B$2:$AG$462,MATCH(M$2,'Justerad allokering'!$B$2:$AF$2,0),FALSE))</f>
        <v>0</v>
      </c>
      <c r="N408" s="28">
        <f>IF(ISERROR(1/VLOOKUP($B408,'Justerad allokering'!$B$2:$AG$462,MATCH(N$2,'Justerad allokering'!$B$2:$AF$2,0),FALSE)),VLOOKUP($B408,'Allokerad kvv'!$B$2:$AV$468,MATCH(N$2,'Allokerad kvv'!$B$2:$AV$2,0),FALSE),VLOOKUP($B408,'Justerad allokering'!$B$2:$AG$462,MATCH(N$2,'Justerad allokering'!$B$2:$AF$2,0),FALSE))</f>
        <v>0</v>
      </c>
      <c r="O408" s="28">
        <f>IF(ISERROR(1/VLOOKUP($B408,'Justerad allokering'!$B$2:$AG$462,MATCH(O$2,'Justerad allokering'!$B$2:$AF$2,0),FALSE)),VLOOKUP($B408,'Allokerad kvv'!$B$2:$AV$468,MATCH(O$2,'Allokerad kvv'!$B$2:$AV$2,0),FALSE),VLOOKUP($B408,'Justerad allokering'!$B$2:$AG$462,MATCH(O$2,'Justerad allokering'!$B$2:$AF$2,0),FALSE))</f>
        <v>0</v>
      </c>
      <c r="P408" s="28">
        <f>IF(ISERROR(1/VLOOKUP($B408,'Justerad allokering'!$B$2:$AG$462,MATCH(P$2,'Justerad allokering'!$B$2:$AF$2,0),FALSE)),VLOOKUP($B408,'Allokerad kvv'!$B$2:$AV$468,MATCH(P$2,'Allokerad kvv'!$B$2:$AV$2,0),FALSE),VLOOKUP($B408,'Justerad allokering'!$B$2:$AG$462,MATCH(P$2,'Justerad allokering'!$B$2:$AF$2,0),FALSE))</f>
        <v>0</v>
      </c>
      <c r="Q408" s="28">
        <f>IF(ISERROR(1/VLOOKUP($B408,'Justerad allokering'!$B$2:$AG$462,MATCH(Q$2,'Justerad allokering'!$B$2:$AF$2,0),FALSE)),VLOOKUP($B408,'Allokerad kvv'!$B$2:$AV$468,MATCH(Q$2,'Allokerad kvv'!$B$2:$AV$2,0),FALSE),VLOOKUP($B408,'Justerad allokering'!$B$2:$AG$462,MATCH(Q$2,'Justerad allokering'!$B$2:$AF$2,0),FALSE))</f>
        <v>0</v>
      </c>
      <c r="R408" s="28">
        <f>IF(ISERROR(1/VLOOKUP($B408,'Justerad allokering'!$B$2:$AG$462,MATCH(R$2,'Justerad allokering'!$B$2:$AF$2,0),FALSE)),VLOOKUP($B408,'Allokerad kvv'!$B$2:$AV$468,MATCH(R$2,'Allokerad kvv'!$B$2:$AV$2,0),FALSE),VLOOKUP($B408,'Justerad allokering'!$B$2:$AG$462,MATCH(R$2,'Justerad allokering'!$B$2:$AF$2,0),FALSE))</f>
        <v>0</v>
      </c>
      <c r="S408" s="28">
        <f>IF(ISERROR(1/VLOOKUP($B408,'Justerad allokering'!$B$2:$AG$462,MATCH(S$2,'Justerad allokering'!$B$2:$AF$2,0),FALSE)),VLOOKUP($B408,'Allokerad kvv'!$B$2:$AV$468,MATCH(S$2,'Allokerad kvv'!$B$2:$AV$2,0),FALSE),VLOOKUP($B408,'Justerad allokering'!$B$2:$AG$462,MATCH(S$2,'Justerad allokering'!$B$2:$AF$2,0),FALSE))</f>
        <v>0</v>
      </c>
      <c r="T408" s="28">
        <f>IF(ISERROR(1/VLOOKUP($B408,'Justerad allokering'!$B$2:$AG$462,MATCH(T$2,'Justerad allokering'!$B$2:$AF$2,0),FALSE)),VLOOKUP($B408,'Allokerad kvv'!$B$2:$AV$468,MATCH(T$2,'Allokerad kvv'!$B$2:$AV$2,0),FALSE),VLOOKUP($B408,'Justerad allokering'!$B$2:$AG$462,MATCH(T$2,'Justerad allokering'!$B$2:$AF$2,0),FALSE))</f>
        <v>0</v>
      </c>
      <c r="U408" s="28">
        <f>IF(ISERROR(1/VLOOKUP($B408,'Justerad allokering'!$B$2:$AG$462,MATCH(U$2,'Justerad allokering'!$B$2:$AF$2,0),FALSE)),VLOOKUP($B408,'Allokerad kvv'!$B$2:$AV$468,MATCH(U$2,'Allokerad kvv'!$B$2:$AV$2,0),FALSE),VLOOKUP($B408,'Justerad allokering'!$B$2:$AG$462,MATCH(U$2,'Justerad allokering'!$B$2:$AF$2,0),FALSE))</f>
        <v>0</v>
      </c>
      <c r="V408" s="28">
        <f>IF(ISERROR(1/VLOOKUP($B408,'Justerad allokering'!$B$2:$AG$462,MATCH(V$2,'Justerad allokering'!$B$2:$AF$2,0),FALSE)),VLOOKUP($B408,'Allokerad kvv'!$B$2:$AV$468,MATCH(V$2,'Allokerad kvv'!$B$2:$AV$2,0),FALSE),VLOOKUP($B408,'Justerad allokering'!$B$2:$AG$462,MATCH(V$2,'Justerad allokering'!$B$2:$AF$2,0),FALSE))</f>
        <v>0</v>
      </c>
      <c r="W408" s="28">
        <f>IF(ISERROR(1/VLOOKUP($B408,'Justerad allokering'!$B$2:$AG$462,MATCH(W$2,'Justerad allokering'!$B$2:$AF$2,0),FALSE)),VLOOKUP($B408,'Allokerad kvv'!$B$2:$AV$468,MATCH(W$2,'Allokerad kvv'!$B$2:$AV$2,0),FALSE),VLOOKUP($B408,'Justerad allokering'!$B$2:$AG$462,MATCH(W$2,'Justerad allokering'!$B$2:$AF$2,0),FALSE))</f>
        <v>0</v>
      </c>
      <c r="X408" s="28">
        <f>IF(ISERROR(1/VLOOKUP($B408,'Justerad allokering'!$B$2:$AG$462,MATCH(X$2,'Justerad allokering'!$B$2:$AF$2,0),FALSE)),VLOOKUP($B408,'Allokerad kvv'!$B$2:$AV$468,MATCH(X$2,'Allokerad kvv'!$B$2:$AV$2,0),FALSE),VLOOKUP($B408,'Justerad allokering'!$B$2:$AG$462,MATCH(X$2,'Justerad allokering'!$B$2:$AF$2,0),FALSE))</f>
        <v>0</v>
      </c>
      <c r="Y408" s="28">
        <f>IF(ISERROR(1/VLOOKUP($B408,'Justerad allokering'!$B$2:$AG$462,MATCH(Y$2,'Justerad allokering'!$B$2:$AF$2,0),FALSE)),VLOOKUP($B408,'Allokerad kvv'!$B$2:$AV$468,MATCH(Y$2,'Allokerad kvv'!$B$2:$AV$2,0),FALSE),VLOOKUP($B408,'Justerad allokering'!$B$2:$AG$462,MATCH(Y$2,'Justerad allokering'!$B$2:$AF$2,0),FALSE))</f>
        <v>0</v>
      </c>
      <c r="Z408" s="28">
        <f>IF(ISERROR(1/VLOOKUP($B408,'Justerad allokering'!$B$2:$AG$462,MATCH(Z$2,'Justerad allokering'!$B$2:$AF$2,0),FALSE)),VLOOKUP($B408,'Allokerad kvv'!$B$2:$AV$468,MATCH(Z$2,'Allokerad kvv'!$B$2:$AV$2,0),FALSE),VLOOKUP($B408,'Justerad allokering'!$B$2:$AG$462,MATCH(Z$2,'Justerad allokering'!$B$2:$AF$2,0),FALSE))</f>
        <v>0</v>
      </c>
      <c r="AA408" s="28"/>
      <c r="AB408" s="28"/>
      <c r="AE408">
        <f t="shared" si="18"/>
        <v>0</v>
      </c>
      <c r="AG408">
        <f t="shared" si="19"/>
        <v>0</v>
      </c>
      <c r="AH408">
        <f t="shared" si="20"/>
        <v>0</v>
      </c>
      <c r="AI408" s="55" t="str">
        <f>IF(AH408=0,"",AH408/VLOOKUP(B408,Kraftvärmeprod!$B$1:$BC$480,MATCH("Summa tillförd energi exklusive rökgaskondensering",Kraftvärmeprod!$B$1:$BC$1,0),FALSE))</f>
        <v/>
      </c>
    </row>
    <row r="409" spans="1:35" x14ac:dyDescent="0.35">
      <c r="A409" s="28" t="s">
        <v>546</v>
      </c>
      <c r="B409" s="28" t="s">
        <v>548</v>
      </c>
      <c r="C409" s="28">
        <f>IF(ISERROR(1/VLOOKUP($B409,'Justerad allokering'!$B$2:$AG$462,MATCH(C$2,'Justerad allokering'!$B$2:$AF$2,0),FALSE)),VLOOKUP($B409,'Allokerad kvv'!$B$2:$AV$468,MATCH(C$2,'Allokerad kvv'!$B$2:$AV$2,0),FALSE),VLOOKUP($B409,'Justerad allokering'!$B$2:$AG$462,MATCH(C$2,'Justerad allokering'!$B$2:$AF$2,0),FALSE))</f>
        <v>0</v>
      </c>
      <c r="D409" s="28">
        <f>IF(ISERROR(1/VLOOKUP($B409,'Justerad allokering'!$B$2:$AG$462,MATCH(D$2,'Justerad allokering'!$B$2:$AF$2,0),FALSE)),VLOOKUP($B409,'Allokerad kvv'!$B$2:$AV$468,MATCH(D$2,'Allokerad kvv'!$B$2:$AV$2,0),FALSE),VLOOKUP($B409,'Justerad allokering'!$B$2:$AG$462,MATCH(D$2,'Justerad allokering'!$B$2:$AF$2,0),FALSE))</f>
        <v>0</v>
      </c>
      <c r="E409" s="28">
        <f>IF(ISERROR(1/VLOOKUP($B409,'Justerad allokering'!$B$2:$AG$462,MATCH(E$2,'Justerad allokering'!$B$2:$AF$2,0),FALSE)),VLOOKUP($B409,'Allokerad kvv'!$B$2:$AV$468,MATCH(E$2,'Allokerad kvv'!$B$2:$AV$2,0),FALSE),VLOOKUP($B409,'Justerad allokering'!$B$2:$AG$462,MATCH(E$2,'Justerad allokering'!$B$2:$AF$2,0),FALSE))</f>
        <v>0</v>
      </c>
      <c r="F409" s="28">
        <f>IF(ISERROR(1/VLOOKUP($B409,'Justerad allokering'!$B$2:$AG$462,MATCH(F$2,'Justerad allokering'!$B$2:$AF$2,0),FALSE)),VLOOKUP($B409,'Allokerad kvv'!$B$2:$AV$468,MATCH(F$2,'Allokerad kvv'!$B$2:$AV$2,0),FALSE),VLOOKUP($B409,'Justerad allokering'!$B$2:$AG$462,MATCH(F$2,'Justerad allokering'!$B$2:$AF$2,0),FALSE))</f>
        <v>0</v>
      </c>
      <c r="G409" s="28">
        <f>IF(ISERROR(1/VLOOKUP($B409,'Justerad allokering'!$B$2:$AG$462,MATCH(G$2,'Justerad allokering'!$B$2:$AF$2,0),FALSE)),VLOOKUP($B409,'Allokerad kvv'!$B$2:$AV$468,MATCH(G$2,'Allokerad kvv'!$B$2:$AV$2,0),FALSE),VLOOKUP($B409,'Justerad allokering'!$B$2:$AG$462,MATCH(G$2,'Justerad allokering'!$B$2:$AF$2,0),FALSE))</f>
        <v>0</v>
      </c>
      <c r="H409" s="28">
        <f>IF(ISERROR(1/VLOOKUP($B409,'Justerad allokering'!$B$2:$AG$462,MATCH(H$2,'Justerad allokering'!$B$2:$AF$2,0),FALSE)),VLOOKUP($B409,'Allokerad kvv'!$B$2:$AV$468,MATCH(H$2,'Allokerad kvv'!$B$2:$AV$2,0),FALSE),VLOOKUP($B409,'Justerad allokering'!$B$2:$AG$462,MATCH(H$2,'Justerad allokering'!$B$2:$AF$2,0),FALSE))</f>
        <v>0</v>
      </c>
      <c r="I409" s="28">
        <f>IF(ISERROR(1/VLOOKUP($B409,'Justerad allokering'!$B$2:$AG$462,MATCH(I$2,'Justerad allokering'!$B$2:$AF$2,0),FALSE)),VLOOKUP($B409,'Allokerad kvv'!$B$2:$AV$468,MATCH(I$2,'Allokerad kvv'!$B$2:$AV$2,0),FALSE),VLOOKUP($B409,'Justerad allokering'!$B$2:$AG$462,MATCH(I$2,'Justerad allokering'!$B$2:$AF$2,0),FALSE))</f>
        <v>0</v>
      </c>
      <c r="J409" s="28">
        <f>IF(ISERROR(1/VLOOKUP($B409,'Justerad allokering'!$B$2:$AG$462,MATCH(J$2,'Justerad allokering'!$B$2:$AF$2,0),FALSE)),VLOOKUP($B409,'Allokerad kvv'!$B$2:$AV$468,MATCH(J$2,'Allokerad kvv'!$B$2:$AV$2,0),FALSE),VLOOKUP($B409,'Justerad allokering'!$B$2:$AG$462,MATCH(J$2,'Justerad allokering'!$B$2:$AF$2,0),FALSE))</f>
        <v>0</v>
      </c>
      <c r="K409" s="28">
        <f>IF(ISERROR(1/VLOOKUP($B409,'Justerad allokering'!$B$2:$AG$462,MATCH(K$2,'Justerad allokering'!$B$2:$AF$2,0),FALSE)),VLOOKUP($B409,'Allokerad kvv'!$B$2:$AV$468,MATCH(K$2,'Allokerad kvv'!$B$2:$AV$2,0),FALSE),VLOOKUP($B409,'Justerad allokering'!$B$2:$AG$462,MATCH(K$2,'Justerad allokering'!$B$2:$AF$2,0),FALSE))</f>
        <v>0</v>
      </c>
      <c r="L409" s="28">
        <f>IF(ISERROR(1/VLOOKUP($B409,'Justerad allokering'!$B$2:$AG$462,MATCH(L$2,'Justerad allokering'!$B$2:$AF$2,0),FALSE)),VLOOKUP($B409,'Allokerad kvv'!$B$2:$AV$468,MATCH(L$2,'Allokerad kvv'!$B$2:$AV$2,0),FALSE),VLOOKUP($B409,'Justerad allokering'!$B$2:$AG$462,MATCH(L$2,'Justerad allokering'!$B$2:$AF$2,0),FALSE))</f>
        <v>0</v>
      </c>
      <c r="M409" s="28">
        <f>IF(ISERROR(1/VLOOKUP($B409,'Justerad allokering'!$B$2:$AG$462,MATCH(M$2,'Justerad allokering'!$B$2:$AF$2,0),FALSE)),VLOOKUP($B409,'Allokerad kvv'!$B$2:$AV$468,MATCH(M$2,'Allokerad kvv'!$B$2:$AV$2,0),FALSE),VLOOKUP($B409,'Justerad allokering'!$B$2:$AG$462,MATCH(M$2,'Justerad allokering'!$B$2:$AF$2,0),FALSE))</f>
        <v>0</v>
      </c>
      <c r="N409" s="28">
        <f>IF(ISERROR(1/VLOOKUP($B409,'Justerad allokering'!$B$2:$AG$462,MATCH(N$2,'Justerad allokering'!$B$2:$AF$2,0),FALSE)),VLOOKUP($B409,'Allokerad kvv'!$B$2:$AV$468,MATCH(N$2,'Allokerad kvv'!$B$2:$AV$2,0),FALSE),VLOOKUP($B409,'Justerad allokering'!$B$2:$AG$462,MATCH(N$2,'Justerad allokering'!$B$2:$AF$2,0),FALSE))</f>
        <v>0</v>
      </c>
      <c r="O409" s="28">
        <f>IF(ISERROR(1/VLOOKUP($B409,'Justerad allokering'!$B$2:$AG$462,MATCH(O$2,'Justerad allokering'!$B$2:$AF$2,0),FALSE)),VLOOKUP($B409,'Allokerad kvv'!$B$2:$AV$468,MATCH(O$2,'Allokerad kvv'!$B$2:$AV$2,0),FALSE),VLOOKUP($B409,'Justerad allokering'!$B$2:$AG$462,MATCH(O$2,'Justerad allokering'!$B$2:$AF$2,0),FALSE))</f>
        <v>0</v>
      </c>
      <c r="P409" s="28">
        <f>IF(ISERROR(1/VLOOKUP($B409,'Justerad allokering'!$B$2:$AG$462,MATCH(P$2,'Justerad allokering'!$B$2:$AF$2,0),FALSE)),VLOOKUP($B409,'Allokerad kvv'!$B$2:$AV$468,MATCH(P$2,'Allokerad kvv'!$B$2:$AV$2,0),FALSE),VLOOKUP($B409,'Justerad allokering'!$B$2:$AG$462,MATCH(P$2,'Justerad allokering'!$B$2:$AF$2,0),FALSE))</f>
        <v>0</v>
      </c>
      <c r="Q409" s="28">
        <f>IF(ISERROR(1/VLOOKUP($B409,'Justerad allokering'!$B$2:$AG$462,MATCH(Q$2,'Justerad allokering'!$B$2:$AF$2,0),FALSE)),VLOOKUP($B409,'Allokerad kvv'!$B$2:$AV$468,MATCH(Q$2,'Allokerad kvv'!$B$2:$AV$2,0),FALSE),VLOOKUP($B409,'Justerad allokering'!$B$2:$AG$462,MATCH(Q$2,'Justerad allokering'!$B$2:$AF$2,0),FALSE))</f>
        <v>0</v>
      </c>
      <c r="R409" s="28">
        <f>IF(ISERROR(1/VLOOKUP($B409,'Justerad allokering'!$B$2:$AG$462,MATCH(R$2,'Justerad allokering'!$B$2:$AF$2,0),FALSE)),VLOOKUP($B409,'Allokerad kvv'!$B$2:$AV$468,MATCH(R$2,'Allokerad kvv'!$B$2:$AV$2,0),FALSE),VLOOKUP($B409,'Justerad allokering'!$B$2:$AG$462,MATCH(R$2,'Justerad allokering'!$B$2:$AF$2,0),FALSE))</f>
        <v>0</v>
      </c>
      <c r="S409" s="28">
        <f>IF(ISERROR(1/VLOOKUP($B409,'Justerad allokering'!$B$2:$AG$462,MATCH(S$2,'Justerad allokering'!$B$2:$AF$2,0),FALSE)),VLOOKUP($B409,'Allokerad kvv'!$B$2:$AV$468,MATCH(S$2,'Allokerad kvv'!$B$2:$AV$2,0),FALSE),VLOOKUP($B409,'Justerad allokering'!$B$2:$AG$462,MATCH(S$2,'Justerad allokering'!$B$2:$AF$2,0),FALSE))</f>
        <v>0</v>
      </c>
      <c r="T409" s="28">
        <f>IF(ISERROR(1/VLOOKUP($B409,'Justerad allokering'!$B$2:$AG$462,MATCH(T$2,'Justerad allokering'!$B$2:$AF$2,0),FALSE)),VLOOKUP($B409,'Allokerad kvv'!$B$2:$AV$468,MATCH(T$2,'Allokerad kvv'!$B$2:$AV$2,0),FALSE),VLOOKUP($B409,'Justerad allokering'!$B$2:$AG$462,MATCH(T$2,'Justerad allokering'!$B$2:$AF$2,0),FALSE))</f>
        <v>0</v>
      </c>
      <c r="U409" s="28">
        <f>IF(ISERROR(1/VLOOKUP($B409,'Justerad allokering'!$B$2:$AG$462,MATCH(U$2,'Justerad allokering'!$B$2:$AF$2,0),FALSE)),VLOOKUP($B409,'Allokerad kvv'!$B$2:$AV$468,MATCH(U$2,'Allokerad kvv'!$B$2:$AV$2,0),FALSE),VLOOKUP($B409,'Justerad allokering'!$B$2:$AG$462,MATCH(U$2,'Justerad allokering'!$B$2:$AF$2,0),FALSE))</f>
        <v>0</v>
      </c>
      <c r="V409" s="28">
        <f>IF(ISERROR(1/VLOOKUP($B409,'Justerad allokering'!$B$2:$AG$462,MATCH(V$2,'Justerad allokering'!$B$2:$AF$2,0),FALSE)),VLOOKUP($B409,'Allokerad kvv'!$B$2:$AV$468,MATCH(V$2,'Allokerad kvv'!$B$2:$AV$2,0),FALSE),VLOOKUP($B409,'Justerad allokering'!$B$2:$AG$462,MATCH(V$2,'Justerad allokering'!$B$2:$AF$2,0),FALSE))</f>
        <v>0</v>
      </c>
      <c r="W409" s="28">
        <f>IF(ISERROR(1/VLOOKUP($B409,'Justerad allokering'!$B$2:$AG$462,MATCH(W$2,'Justerad allokering'!$B$2:$AF$2,0),FALSE)),VLOOKUP($B409,'Allokerad kvv'!$B$2:$AV$468,MATCH(W$2,'Allokerad kvv'!$B$2:$AV$2,0),FALSE),VLOOKUP($B409,'Justerad allokering'!$B$2:$AG$462,MATCH(W$2,'Justerad allokering'!$B$2:$AF$2,0),FALSE))</f>
        <v>0</v>
      </c>
      <c r="X409" s="28">
        <f>IF(ISERROR(1/VLOOKUP($B409,'Justerad allokering'!$B$2:$AG$462,MATCH(X$2,'Justerad allokering'!$B$2:$AF$2,0),FALSE)),VLOOKUP($B409,'Allokerad kvv'!$B$2:$AV$468,MATCH(X$2,'Allokerad kvv'!$B$2:$AV$2,0),FALSE),VLOOKUP($B409,'Justerad allokering'!$B$2:$AG$462,MATCH(X$2,'Justerad allokering'!$B$2:$AF$2,0),FALSE))</f>
        <v>0</v>
      </c>
      <c r="Y409" s="28">
        <f>IF(ISERROR(1/VLOOKUP($B409,'Justerad allokering'!$B$2:$AG$462,MATCH(Y$2,'Justerad allokering'!$B$2:$AF$2,0),FALSE)),VLOOKUP($B409,'Allokerad kvv'!$B$2:$AV$468,MATCH(Y$2,'Allokerad kvv'!$B$2:$AV$2,0),FALSE),VLOOKUP($B409,'Justerad allokering'!$B$2:$AG$462,MATCH(Y$2,'Justerad allokering'!$B$2:$AF$2,0),FALSE))</f>
        <v>0</v>
      </c>
      <c r="Z409" s="28">
        <f>IF(ISERROR(1/VLOOKUP($B409,'Justerad allokering'!$B$2:$AG$462,MATCH(Z$2,'Justerad allokering'!$B$2:$AF$2,0),FALSE)),VLOOKUP($B409,'Allokerad kvv'!$B$2:$AV$468,MATCH(Z$2,'Allokerad kvv'!$B$2:$AV$2,0),FALSE),VLOOKUP($B409,'Justerad allokering'!$B$2:$AG$462,MATCH(Z$2,'Justerad allokering'!$B$2:$AF$2,0),FALSE))</f>
        <v>0</v>
      </c>
      <c r="AA409" s="28"/>
      <c r="AB409" s="28"/>
      <c r="AE409">
        <f t="shared" si="18"/>
        <v>0</v>
      </c>
      <c r="AG409">
        <f t="shared" si="19"/>
        <v>0</v>
      </c>
      <c r="AH409">
        <f t="shared" si="20"/>
        <v>0</v>
      </c>
      <c r="AI409" s="55" t="str">
        <f>IF(AH409=0,"",AH409/VLOOKUP(B409,Kraftvärmeprod!$B$1:$BC$480,MATCH("Summa tillförd energi exklusive rökgaskondensering",Kraftvärmeprod!$B$1:$BC$1,0),FALSE))</f>
        <v/>
      </c>
    </row>
    <row r="410" spans="1:35" x14ac:dyDescent="0.35">
      <c r="A410" s="28" t="s">
        <v>546</v>
      </c>
      <c r="B410" s="28" t="s">
        <v>549</v>
      </c>
      <c r="C410" s="28">
        <f>IF(ISERROR(1/VLOOKUP($B410,'Justerad allokering'!$B$2:$AG$462,MATCH(C$2,'Justerad allokering'!$B$2:$AF$2,0),FALSE)),VLOOKUP($B410,'Allokerad kvv'!$B$2:$AV$468,MATCH(C$2,'Allokerad kvv'!$B$2:$AV$2,0),FALSE),VLOOKUP($B410,'Justerad allokering'!$B$2:$AG$462,MATCH(C$2,'Justerad allokering'!$B$2:$AF$2,0),FALSE))</f>
        <v>0</v>
      </c>
      <c r="D410" s="28">
        <f>IF(ISERROR(1/VLOOKUP($B410,'Justerad allokering'!$B$2:$AG$462,MATCH(D$2,'Justerad allokering'!$B$2:$AF$2,0),FALSE)),VLOOKUP($B410,'Allokerad kvv'!$B$2:$AV$468,MATCH(D$2,'Allokerad kvv'!$B$2:$AV$2,0),FALSE),VLOOKUP($B410,'Justerad allokering'!$B$2:$AG$462,MATCH(D$2,'Justerad allokering'!$B$2:$AF$2,0),FALSE))</f>
        <v>0</v>
      </c>
      <c r="E410" s="28">
        <f>IF(ISERROR(1/VLOOKUP($B410,'Justerad allokering'!$B$2:$AG$462,MATCH(E$2,'Justerad allokering'!$B$2:$AF$2,0),FALSE)),VLOOKUP($B410,'Allokerad kvv'!$B$2:$AV$468,MATCH(E$2,'Allokerad kvv'!$B$2:$AV$2,0),FALSE),VLOOKUP($B410,'Justerad allokering'!$B$2:$AG$462,MATCH(E$2,'Justerad allokering'!$B$2:$AF$2,0),FALSE))</f>
        <v>0</v>
      </c>
      <c r="F410" s="28">
        <f>IF(ISERROR(1/VLOOKUP($B410,'Justerad allokering'!$B$2:$AG$462,MATCH(F$2,'Justerad allokering'!$B$2:$AF$2,0),FALSE)),VLOOKUP($B410,'Allokerad kvv'!$B$2:$AV$468,MATCH(F$2,'Allokerad kvv'!$B$2:$AV$2,0),FALSE),VLOOKUP($B410,'Justerad allokering'!$B$2:$AG$462,MATCH(F$2,'Justerad allokering'!$B$2:$AF$2,0),FALSE))</f>
        <v>0</v>
      </c>
      <c r="G410" s="28">
        <f>IF(ISERROR(1/VLOOKUP($B410,'Justerad allokering'!$B$2:$AG$462,MATCH(G$2,'Justerad allokering'!$B$2:$AF$2,0),FALSE)),VLOOKUP($B410,'Allokerad kvv'!$B$2:$AV$468,MATCH(G$2,'Allokerad kvv'!$B$2:$AV$2,0),FALSE),VLOOKUP($B410,'Justerad allokering'!$B$2:$AG$462,MATCH(G$2,'Justerad allokering'!$B$2:$AF$2,0),FALSE))</f>
        <v>0</v>
      </c>
      <c r="H410" s="28">
        <f>IF(ISERROR(1/VLOOKUP($B410,'Justerad allokering'!$B$2:$AG$462,MATCH(H$2,'Justerad allokering'!$B$2:$AF$2,0),FALSE)),VLOOKUP($B410,'Allokerad kvv'!$B$2:$AV$468,MATCH(H$2,'Allokerad kvv'!$B$2:$AV$2,0),FALSE),VLOOKUP($B410,'Justerad allokering'!$B$2:$AG$462,MATCH(H$2,'Justerad allokering'!$B$2:$AF$2,0),FALSE))</f>
        <v>0</v>
      </c>
      <c r="I410" s="28">
        <f>IF(ISERROR(1/VLOOKUP($B410,'Justerad allokering'!$B$2:$AG$462,MATCH(I$2,'Justerad allokering'!$B$2:$AF$2,0),FALSE)),VLOOKUP($B410,'Allokerad kvv'!$B$2:$AV$468,MATCH(I$2,'Allokerad kvv'!$B$2:$AV$2,0),FALSE),VLOOKUP($B410,'Justerad allokering'!$B$2:$AG$462,MATCH(I$2,'Justerad allokering'!$B$2:$AF$2,0),FALSE))</f>
        <v>0</v>
      </c>
      <c r="J410" s="28">
        <f>IF(ISERROR(1/VLOOKUP($B410,'Justerad allokering'!$B$2:$AG$462,MATCH(J$2,'Justerad allokering'!$B$2:$AF$2,0),FALSE)),VLOOKUP($B410,'Allokerad kvv'!$B$2:$AV$468,MATCH(J$2,'Allokerad kvv'!$B$2:$AV$2,0),FALSE),VLOOKUP($B410,'Justerad allokering'!$B$2:$AG$462,MATCH(J$2,'Justerad allokering'!$B$2:$AF$2,0),FALSE))</f>
        <v>0</v>
      </c>
      <c r="K410" s="28">
        <f>IF(ISERROR(1/VLOOKUP($B410,'Justerad allokering'!$B$2:$AG$462,MATCH(K$2,'Justerad allokering'!$B$2:$AF$2,0),FALSE)),VLOOKUP($B410,'Allokerad kvv'!$B$2:$AV$468,MATCH(K$2,'Allokerad kvv'!$B$2:$AV$2,0),FALSE),VLOOKUP($B410,'Justerad allokering'!$B$2:$AG$462,MATCH(K$2,'Justerad allokering'!$B$2:$AF$2,0),FALSE))</f>
        <v>0</v>
      </c>
      <c r="L410" s="28">
        <f>IF(ISERROR(1/VLOOKUP($B410,'Justerad allokering'!$B$2:$AG$462,MATCH(L$2,'Justerad allokering'!$B$2:$AF$2,0),FALSE)),VLOOKUP($B410,'Allokerad kvv'!$B$2:$AV$468,MATCH(L$2,'Allokerad kvv'!$B$2:$AV$2,0),FALSE),VLOOKUP($B410,'Justerad allokering'!$B$2:$AG$462,MATCH(L$2,'Justerad allokering'!$B$2:$AF$2,0),FALSE))</f>
        <v>0</v>
      </c>
      <c r="M410" s="28">
        <f>IF(ISERROR(1/VLOOKUP($B410,'Justerad allokering'!$B$2:$AG$462,MATCH(M$2,'Justerad allokering'!$B$2:$AF$2,0),FALSE)),VLOOKUP($B410,'Allokerad kvv'!$B$2:$AV$468,MATCH(M$2,'Allokerad kvv'!$B$2:$AV$2,0),FALSE),VLOOKUP($B410,'Justerad allokering'!$B$2:$AG$462,MATCH(M$2,'Justerad allokering'!$B$2:$AF$2,0),FALSE))</f>
        <v>0</v>
      </c>
      <c r="N410" s="28">
        <f>IF(ISERROR(1/VLOOKUP($B410,'Justerad allokering'!$B$2:$AG$462,MATCH(N$2,'Justerad allokering'!$B$2:$AF$2,0),FALSE)),VLOOKUP($B410,'Allokerad kvv'!$B$2:$AV$468,MATCH(N$2,'Allokerad kvv'!$B$2:$AV$2,0),FALSE),VLOOKUP($B410,'Justerad allokering'!$B$2:$AG$462,MATCH(N$2,'Justerad allokering'!$B$2:$AF$2,0),FALSE))</f>
        <v>0</v>
      </c>
      <c r="O410" s="28">
        <f>IF(ISERROR(1/VLOOKUP($B410,'Justerad allokering'!$B$2:$AG$462,MATCH(O$2,'Justerad allokering'!$B$2:$AF$2,0),FALSE)),VLOOKUP($B410,'Allokerad kvv'!$B$2:$AV$468,MATCH(O$2,'Allokerad kvv'!$B$2:$AV$2,0),FALSE),VLOOKUP($B410,'Justerad allokering'!$B$2:$AG$462,MATCH(O$2,'Justerad allokering'!$B$2:$AF$2,0),FALSE))</f>
        <v>0</v>
      </c>
      <c r="P410" s="28">
        <f>IF(ISERROR(1/VLOOKUP($B410,'Justerad allokering'!$B$2:$AG$462,MATCH(P$2,'Justerad allokering'!$B$2:$AF$2,0),FALSE)),VLOOKUP($B410,'Allokerad kvv'!$B$2:$AV$468,MATCH(P$2,'Allokerad kvv'!$B$2:$AV$2,0),FALSE),VLOOKUP($B410,'Justerad allokering'!$B$2:$AG$462,MATCH(P$2,'Justerad allokering'!$B$2:$AF$2,0),FALSE))</f>
        <v>0</v>
      </c>
      <c r="Q410" s="28">
        <f>IF(ISERROR(1/VLOOKUP($B410,'Justerad allokering'!$B$2:$AG$462,MATCH(Q$2,'Justerad allokering'!$B$2:$AF$2,0),FALSE)),VLOOKUP($B410,'Allokerad kvv'!$B$2:$AV$468,MATCH(Q$2,'Allokerad kvv'!$B$2:$AV$2,0),FALSE),VLOOKUP($B410,'Justerad allokering'!$B$2:$AG$462,MATCH(Q$2,'Justerad allokering'!$B$2:$AF$2,0),FALSE))</f>
        <v>0</v>
      </c>
      <c r="R410" s="28">
        <f>IF(ISERROR(1/VLOOKUP($B410,'Justerad allokering'!$B$2:$AG$462,MATCH(R$2,'Justerad allokering'!$B$2:$AF$2,0),FALSE)),VLOOKUP($B410,'Allokerad kvv'!$B$2:$AV$468,MATCH(R$2,'Allokerad kvv'!$B$2:$AV$2,0),FALSE),VLOOKUP($B410,'Justerad allokering'!$B$2:$AG$462,MATCH(R$2,'Justerad allokering'!$B$2:$AF$2,0),FALSE))</f>
        <v>0</v>
      </c>
      <c r="S410" s="28">
        <f>IF(ISERROR(1/VLOOKUP($B410,'Justerad allokering'!$B$2:$AG$462,MATCH(S$2,'Justerad allokering'!$B$2:$AF$2,0),FALSE)),VLOOKUP($B410,'Allokerad kvv'!$B$2:$AV$468,MATCH(S$2,'Allokerad kvv'!$B$2:$AV$2,0),FALSE),VLOOKUP($B410,'Justerad allokering'!$B$2:$AG$462,MATCH(S$2,'Justerad allokering'!$B$2:$AF$2,0),FALSE))</f>
        <v>0</v>
      </c>
      <c r="T410" s="28">
        <f>IF(ISERROR(1/VLOOKUP($B410,'Justerad allokering'!$B$2:$AG$462,MATCH(T$2,'Justerad allokering'!$B$2:$AF$2,0),FALSE)),VLOOKUP($B410,'Allokerad kvv'!$B$2:$AV$468,MATCH(T$2,'Allokerad kvv'!$B$2:$AV$2,0),FALSE),VLOOKUP($B410,'Justerad allokering'!$B$2:$AG$462,MATCH(T$2,'Justerad allokering'!$B$2:$AF$2,0),FALSE))</f>
        <v>0</v>
      </c>
      <c r="U410" s="28">
        <f>IF(ISERROR(1/VLOOKUP($B410,'Justerad allokering'!$B$2:$AG$462,MATCH(U$2,'Justerad allokering'!$B$2:$AF$2,0),FALSE)),VLOOKUP($B410,'Allokerad kvv'!$B$2:$AV$468,MATCH(U$2,'Allokerad kvv'!$B$2:$AV$2,0),FALSE),VLOOKUP($B410,'Justerad allokering'!$B$2:$AG$462,MATCH(U$2,'Justerad allokering'!$B$2:$AF$2,0),FALSE))</f>
        <v>0</v>
      </c>
      <c r="V410" s="28">
        <f>IF(ISERROR(1/VLOOKUP($B410,'Justerad allokering'!$B$2:$AG$462,MATCH(V$2,'Justerad allokering'!$B$2:$AF$2,0),FALSE)),VLOOKUP($B410,'Allokerad kvv'!$B$2:$AV$468,MATCH(V$2,'Allokerad kvv'!$B$2:$AV$2,0),FALSE),VLOOKUP($B410,'Justerad allokering'!$B$2:$AG$462,MATCH(V$2,'Justerad allokering'!$B$2:$AF$2,0),FALSE))</f>
        <v>0</v>
      </c>
      <c r="W410" s="28">
        <f>IF(ISERROR(1/VLOOKUP($B410,'Justerad allokering'!$B$2:$AG$462,MATCH(W$2,'Justerad allokering'!$B$2:$AF$2,0),FALSE)),VLOOKUP($B410,'Allokerad kvv'!$B$2:$AV$468,MATCH(W$2,'Allokerad kvv'!$B$2:$AV$2,0),FALSE),VLOOKUP($B410,'Justerad allokering'!$B$2:$AG$462,MATCH(W$2,'Justerad allokering'!$B$2:$AF$2,0),FALSE))</f>
        <v>0</v>
      </c>
      <c r="X410" s="28">
        <f>IF(ISERROR(1/VLOOKUP($B410,'Justerad allokering'!$B$2:$AG$462,MATCH(X$2,'Justerad allokering'!$B$2:$AF$2,0),FALSE)),VLOOKUP($B410,'Allokerad kvv'!$B$2:$AV$468,MATCH(X$2,'Allokerad kvv'!$B$2:$AV$2,0),FALSE),VLOOKUP($B410,'Justerad allokering'!$B$2:$AG$462,MATCH(X$2,'Justerad allokering'!$B$2:$AF$2,0),FALSE))</f>
        <v>0</v>
      </c>
      <c r="Y410" s="28">
        <f>IF(ISERROR(1/VLOOKUP($B410,'Justerad allokering'!$B$2:$AG$462,MATCH(Y$2,'Justerad allokering'!$B$2:$AF$2,0),FALSE)),VLOOKUP($B410,'Allokerad kvv'!$B$2:$AV$468,MATCH(Y$2,'Allokerad kvv'!$B$2:$AV$2,0),FALSE),VLOOKUP($B410,'Justerad allokering'!$B$2:$AG$462,MATCH(Y$2,'Justerad allokering'!$B$2:$AF$2,0),FALSE))</f>
        <v>0</v>
      </c>
      <c r="Z410" s="28">
        <f>IF(ISERROR(1/VLOOKUP($B410,'Justerad allokering'!$B$2:$AG$462,MATCH(Z$2,'Justerad allokering'!$B$2:$AF$2,0),FALSE)),VLOOKUP($B410,'Allokerad kvv'!$B$2:$AV$468,MATCH(Z$2,'Allokerad kvv'!$B$2:$AV$2,0),FALSE),VLOOKUP($B410,'Justerad allokering'!$B$2:$AG$462,MATCH(Z$2,'Justerad allokering'!$B$2:$AF$2,0),FALSE))</f>
        <v>0</v>
      </c>
      <c r="AA410" s="28"/>
      <c r="AB410" s="28"/>
      <c r="AE410">
        <f t="shared" si="18"/>
        <v>0</v>
      </c>
      <c r="AG410">
        <f t="shared" si="19"/>
        <v>0</v>
      </c>
      <c r="AH410">
        <f t="shared" si="20"/>
        <v>0</v>
      </c>
      <c r="AI410" s="55" t="str">
        <f>IF(AH410=0,"",AH410/VLOOKUP(B410,Kraftvärmeprod!$B$1:$BC$480,MATCH("Summa tillförd energi exklusive rökgaskondensering",Kraftvärmeprod!$B$1:$BC$1,0),FALSE))</f>
        <v/>
      </c>
    </row>
    <row r="411" spans="1:35" x14ac:dyDescent="0.35">
      <c r="A411" s="28" t="s">
        <v>550</v>
      </c>
      <c r="B411" s="28" t="s">
        <v>551</v>
      </c>
      <c r="C411" s="28">
        <f>IF(ISERROR(1/VLOOKUP($B411,'Justerad allokering'!$B$2:$AG$462,MATCH(C$2,'Justerad allokering'!$B$2:$AF$2,0),FALSE)),VLOOKUP($B411,'Allokerad kvv'!$B$2:$AV$468,MATCH(C$2,'Allokerad kvv'!$B$2:$AV$2,0),FALSE),VLOOKUP($B411,'Justerad allokering'!$B$2:$AG$462,MATCH(C$2,'Justerad allokering'!$B$2:$AF$2,0),FALSE))</f>
        <v>0</v>
      </c>
      <c r="D411" s="28">
        <f>IF(ISERROR(1/VLOOKUP($B411,'Justerad allokering'!$B$2:$AG$462,MATCH(D$2,'Justerad allokering'!$B$2:$AF$2,0),FALSE)),VLOOKUP($B411,'Allokerad kvv'!$B$2:$AV$468,MATCH(D$2,'Allokerad kvv'!$B$2:$AV$2,0),FALSE),VLOOKUP($B411,'Justerad allokering'!$B$2:$AG$462,MATCH(D$2,'Justerad allokering'!$B$2:$AF$2,0),FALSE))</f>
        <v>0</v>
      </c>
      <c r="E411" s="28">
        <f>IF(ISERROR(1/VLOOKUP($B411,'Justerad allokering'!$B$2:$AG$462,MATCH(E$2,'Justerad allokering'!$B$2:$AF$2,0),FALSE)),VLOOKUP($B411,'Allokerad kvv'!$B$2:$AV$468,MATCH(E$2,'Allokerad kvv'!$B$2:$AV$2,0),FALSE),VLOOKUP($B411,'Justerad allokering'!$B$2:$AG$462,MATCH(E$2,'Justerad allokering'!$B$2:$AF$2,0),FALSE))</f>
        <v>0</v>
      </c>
      <c r="F411" s="28">
        <f>IF(ISERROR(1/VLOOKUP($B411,'Justerad allokering'!$B$2:$AG$462,MATCH(F$2,'Justerad allokering'!$B$2:$AF$2,0),FALSE)),VLOOKUP($B411,'Allokerad kvv'!$B$2:$AV$468,MATCH(F$2,'Allokerad kvv'!$B$2:$AV$2,0),FALSE),VLOOKUP($B411,'Justerad allokering'!$B$2:$AG$462,MATCH(F$2,'Justerad allokering'!$B$2:$AF$2,0),FALSE))</f>
        <v>0</v>
      </c>
      <c r="G411" s="28">
        <f>IF(ISERROR(1/VLOOKUP($B411,'Justerad allokering'!$B$2:$AG$462,MATCH(G$2,'Justerad allokering'!$B$2:$AF$2,0),FALSE)),VLOOKUP($B411,'Allokerad kvv'!$B$2:$AV$468,MATCH(G$2,'Allokerad kvv'!$B$2:$AV$2,0),FALSE),VLOOKUP($B411,'Justerad allokering'!$B$2:$AG$462,MATCH(G$2,'Justerad allokering'!$B$2:$AF$2,0),FALSE))</f>
        <v>0</v>
      </c>
      <c r="H411" s="28">
        <f>IF(ISERROR(1/VLOOKUP($B411,'Justerad allokering'!$B$2:$AG$462,MATCH(H$2,'Justerad allokering'!$B$2:$AF$2,0),FALSE)),VLOOKUP($B411,'Allokerad kvv'!$B$2:$AV$468,MATCH(H$2,'Allokerad kvv'!$B$2:$AV$2,0),FALSE),VLOOKUP($B411,'Justerad allokering'!$B$2:$AG$462,MATCH(H$2,'Justerad allokering'!$B$2:$AF$2,0),FALSE))</f>
        <v>0</v>
      </c>
      <c r="I411" s="28">
        <f>IF(ISERROR(1/VLOOKUP($B411,'Justerad allokering'!$B$2:$AG$462,MATCH(I$2,'Justerad allokering'!$B$2:$AF$2,0),FALSE)),VLOOKUP($B411,'Allokerad kvv'!$B$2:$AV$468,MATCH(I$2,'Allokerad kvv'!$B$2:$AV$2,0),FALSE),VLOOKUP($B411,'Justerad allokering'!$B$2:$AG$462,MATCH(I$2,'Justerad allokering'!$B$2:$AF$2,0),FALSE))</f>
        <v>0</v>
      </c>
      <c r="J411" s="28">
        <f>IF(ISERROR(1/VLOOKUP($B411,'Justerad allokering'!$B$2:$AG$462,MATCH(J$2,'Justerad allokering'!$B$2:$AF$2,0),FALSE)),VLOOKUP($B411,'Allokerad kvv'!$B$2:$AV$468,MATCH(J$2,'Allokerad kvv'!$B$2:$AV$2,0),FALSE),VLOOKUP($B411,'Justerad allokering'!$B$2:$AG$462,MATCH(J$2,'Justerad allokering'!$B$2:$AF$2,0),FALSE))</f>
        <v>0</v>
      </c>
      <c r="K411" s="28">
        <f>IF(ISERROR(1/VLOOKUP($B411,'Justerad allokering'!$B$2:$AG$462,MATCH(K$2,'Justerad allokering'!$B$2:$AF$2,0),FALSE)),VLOOKUP($B411,'Allokerad kvv'!$B$2:$AV$468,MATCH(K$2,'Allokerad kvv'!$B$2:$AV$2,0),FALSE),VLOOKUP($B411,'Justerad allokering'!$B$2:$AG$462,MATCH(K$2,'Justerad allokering'!$B$2:$AF$2,0),FALSE))</f>
        <v>0</v>
      </c>
      <c r="L411" s="28">
        <f>IF(ISERROR(1/VLOOKUP($B411,'Justerad allokering'!$B$2:$AG$462,MATCH(L$2,'Justerad allokering'!$B$2:$AF$2,0),FALSE)),VLOOKUP($B411,'Allokerad kvv'!$B$2:$AV$468,MATCH(L$2,'Allokerad kvv'!$B$2:$AV$2,0),FALSE),VLOOKUP($B411,'Justerad allokering'!$B$2:$AG$462,MATCH(L$2,'Justerad allokering'!$B$2:$AF$2,0),FALSE))</f>
        <v>0</v>
      </c>
      <c r="M411" s="28">
        <f>IF(ISERROR(1/VLOOKUP($B411,'Justerad allokering'!$B$2:$AG$462,MATCH(M$2,'Justerad allokering'!$B$2:$AF$2,0),FALSE)),VLOOKUP($B411,'Allokerad kvv'!$B$2:$AV$468,MATCH(M$2,'Allokerad kvv'!$B$2:$AV$2,0),FALSE),VLOOKUP($B411,'Justerad allokering'!$B$2:$AG$462,MATCH(M$2,'Justerad allokering'!$B$2:$AF$2,0),FALSE))</f>
        <v>0</v>
      </c>
      <c r="N411" s="28">
        <f>IF(ISERROR(1/VLOOKUP($B411,'Justerad allokering'!$B$2:$AG$462,MATCH(N$2,'Justerad allokering'!$B$2:$AF$2,0),FALSE)),VLOOKUP($B411,'Allokerad kvv'!$B$2:$AV$468,MATCH(N$2,'Allokerad kvv'!$B$2:$AV$2,0),FALSE),VLOOKUP($B411,'Justerad allokering'!$B$2:$AG$462,MATCH(N$2,'Justerad allokering'!$B$2:$AF$2,0),FALSE))</f>
        <v>0</v>
      </c>
      <c r="O411" s="28">
        <f>IF(ISERROR(1/VLOOKUP($B411,'Justerad allokering'!$B$2:$AG$462,MATCH(O$2,'Justerad allokering'!$B$2:$AF$2,0),FALSE)),VLOOKUP($B411,'Allokerad kvv'!$B$2:$AV$468,MATCH(O$2,'Allokerad kvv'!$B$2:$AV$2,0),FALSE),VLOOKUP($B411,'Justerad allokering'!$B$2:$AG$462,MATCH(O$2,'Justerad allokering'!$B$2:$AF$2,0),FALSE))</f>
        <v>0</v>
      </c>
      <c r="P411" s="28">
        <f>IF(ISERROR(1/VLOOKUP($B411,'Justerad allokering'!$B$2:$AG$462,MATCH(P$2,'Justerad allokering'!$B$2:$AF$2,0),FALSE)),VLOOKUP($B411,'Allokerad kvv'!$B$2:$AV$468,MATCH(P$2,'Allokerad kvv'!$B$2:$AV$2,0),FALSE),VLOOKUP($B411,'Justerad allokering'!$B$2:$AG$462,MATCH(P$2,'Justerad allokering'!$B$2:$AF$2,0),FALSE))</f>
        <v>0</v>
      </c>
      <c r="Q411" s="28">
        <f>IF(ISERROR(1/VLOOKUP($B411,'Justerad allokering'!$B$2:$AG$462,MATCH(Q$2,'Justerad allokering'!$B$2:$AF$2,0),FALSE)),VLOOKUP($B411,'Allokerad kvv'!$B$2:$AV$468,MATCH(Q$2,'Allokerad kvv'!$B$2:$AV$2,0),FALSE),VLOOKUP($B411,'Justerad allokering'!$B$2:$AG$462,MATCH(Q$2,'Justerad allokering'!$B$2:$AF$2,0),FALSE))</f>
        <v>0</v>
      </c>
      <c r="R411" s="28">
        <f>IF(ISERROR(1/VLOOKUP($B411,'Justerad allokering'!$B$2:$AG$462,MATCH(R$2,'Justerad allokering'!$B$2:$AF$2,0),FALSE)),VLOOKUP($B411,'Allokerad kvv'!$B$2:$AV$468,MATCH(R$2,'Allokerad kvv'!$B$2:$AV$2,0),FALSE),VLOOKUP($B411,'Justerad allokering'!$B$2:$AG$462,MATCH(R$2,'Justerad allokering'!$B$2:$AF$2,0),FALSE))</f>
        <v>0</v>
      </c>
      <c r="S411" s="28">
        <f>IF(ISERROR(1/VLOOKUP($B411,'Justerad allokering'!$B$2:$AG$462,MATCH(S$2,'Justerad allokering'!$B$2:$AF$2,0),FALSE)),VLOOKUP($B411,'Allokerad kvv'!$B$2:$AV$468,MATCH(S$2,'Allokerad kvv'!$B$2:$AV$2,0),FALSE),VLOOKUP($B411,'Justerad allokering'!$B$2:$AG$462,MATCH(S$2,'Justerad allokering'!$B$2:$AF$2,0),FALSE))</f>
        <v>0</v>
      </c>
      <c r="T411" s="28">
        <f>IF(ISERROR(1/VLOOKUP($B411,'Justerad allokering'!$B$2:$AG$462,MATCH(T$2,'Justerad allokering'!$B$2:$AF$2,0),FALSE)),VLOOKUP($B411,'Allokerad kvv'!$B$2:$AV$468,MATCH(T$2,'Allokerad kvv'!$B$2:$AV$2,0),FALSE),VLOOKUP($B411,'Justerad allokering'!$B$2:$AG$462,MATCH(T$2,'Justerad allokering'!$B$2:$AF$2,0),FALSE))</f>
        <v>0</v>
      </c>
      <c r="U411" s="28">
        <f>IF(ISERROR(1/VLOOKUP($B411,'Justerad allokering'!$B$2:$AG$462,MATCH(U$2,'Justerad allokering'!$B$2:$AF$2,0),FALSE)),VLOOKUP($B411,'Allokerad kvv'!$B$2:$AV$468,MATCH(U$2,'Allokerad kvv'!$B$2:$AV$2,0),FALSE),VLOOKUP($B411,'Justerad allokering'!$B$2:$AG$462,MATCH(U$2,'Justerad allokering'!$B$2:$AF$2,0),FALSE))</f>
        <v>0</v>
      </c>
      <c r="V411" s="28">
        <f>IF(ISERROR(1/VLOOKUP($B411,'Justerad allokering'!$B$2:$AG$462,MATCH(V$2,'Justerad allokering'!$B$2:$AF$2,0),FALSE)),VLOOKUP($B411,'Allokerad kvv'!$B$2:$AV$468,MATCH(V$2,'Allokerad kvv'!$B$2:$AV$2,0),FALSE),VLOOKUP($B411,'Justerad allokering'!$B$2:$AG$462,MATCH(V$2,'Justerad allokering'!$B$2:$AF$2,0),FALSE))</f>
        <v>0</v>
      </c>
      <c r="W411" s="28">
        <f>IF(ISERROR(1/VLOOKUP($B411,'Justerad allokering'!$B$2:$AG$462,MATCH(W$2,'Justerad allokering'!$B$2:$AF$2,0),FALSE)),VLOOKUP($B411,'Allokerad kvv'!$B$2:$AV$468,MATCH(W$2,'Allokerad kvv'!$B$2:$AV$2,0),FALSE),VLOOKUP($B411,'Justerad allokering'!$B$2:$AG$462,MATCH(W$2,'Justerad allokering'!$B$2:$AF$2,0),FALSE))</f>
        <v>0</v>
      </c>
      <c r="X411" s="28">
        <f>IF(ISERROR(1/VLOOKUP($B411,'Justerad allokering'!$B$2:$AG$462,MATCH(X$2,'Justerad allokering'!$B$2:$AF$2,0),FALSE)),VLOOKUP($B411,'Allokerad kvv'!$B$2:$AV$468,MATCH(X$2,'Allokerad kvv'!$B$2:$AV$2,0),FALSE),VLOOKUP($B411,'Justerad allokering'!$B$2:$AG$462,MATCH(X$2,'Justerad allokering'!$B$2:$AF$2,0),FALSE))</f>
        <v>0</v>
      </c>
      <c r="Y411" s="28">
        <f>IF(ISERROR(1/VLOOKUP($B411,'Justerad allokering'!$B$2:$AG$462,MATCH(Y$2,'Justerad allokering'!$B$2:$AF$2,0),FALSE)),VLOOKUP($B411,'Allokerad kvv'!$B$2:$AV$468,MATCH(Y$2,'Allokerad kvv'!$B$2:$AV$2,0),FALSE),VLOOKUP($B411,'Justerad allokering'!$B$2:$AG$462,MATCH(Y$2,'Justerad allokering'!$B$2:$AF$2,0),FALSE))</f>
        <v>0</v>
      </c>
      <c r="Z411" s="28">
        <f>IF(ISERROR(1/VLOOKUP($B411,'Justerad allokering'!$B$2:$AG$462,MATCH(Z$2,'Justerad allokering'!$B$2:$AF$2,0),FALSE)),VLOOKUP($B411,'Allokerad kvv'!$B$2:$AV$468,MATCH(Z$2,'Allokerad kvv'!$B$2:$AV$2,0),FALSE),VLOOKUP($B411,'Justerad allokering'!$B$2:$AG$462,MATCH(Z$2,'Justerad allokering'!$B$2:$AF$2,0),FALSE))</f>
        <v>0</v>
      </c>
      <c r="AA411" s="28"/>
      <c r="AB411" s="28"/>
      <c r="AE411">
        <f t="shared" si="18"/>
        <v>0</v>
      </c>
      <c r="AG411">
        <f t="shared" si="19"/>
        <v>0</v>
      </c>
      <c r="AH411">
        <f t="shared" si="20"/>
        <v>0</v>
      </c>
      <c r="AI411" s="55" t="str">
        <f>IF(AH411=0,"",AH411/VLOOKUP(B411,Kraftvärmeprod!$B$1:$BC$480,MATCH("Summa tillförd energi exklusive rökgaskondensering",Kraftvärmeprod!$B$1:$BC$1,0),FALSE))</f>
        <v/>
      </c>
    </row>
    <row r="412" spans="1:35" x14ac:dyDescent="0.35">
      <c r="A412" s="28" t="s">
        <v>550</v>
      </c>
      <c r="B412" s="28" t="s">
        <v>552</v>
      </c>
      <c r="C412" s="28">
        <f>IF(ISERROR(1/VLOOKUP($B412,'Justerad allokering'!$B$2:$AG$462,MATCH(C$2,'Justerad allokering'!$B$2:$AF$2,0),FALSE)),VLOOKUP($B412,'Allokerad kvv'!$B$2:$AV$468,MATCH(C$2,'Allokerad kvv'!$B$2:$AV$2,0),FALSE),VLOOKUP($B412,'Justerad allokering'!$B$2:$AG$462,MATCH(C$2,'Justerad allokering'!$B$2:$AF$2,0),FALSE))</f>
        <v>0</v>
      </c>
      <c r="D412" s="28">
        <f>IF(ISERROR(1/VLOOKUP($B412,'Justerad allokering'!$B$2:$AG$462,MATCH(D$2,'Justerad allokering'!$B$2:$AF$2,0),FALSE)),VLOOKUP($B412,'Allokerad kvv'!$B$2:$AV$468,MATCH(D$2,'Allokerad kvv'!$B$2:$AV$2,0),FALSE),VLOOKUP($B412,'Justerad allokering'!$B$2:$AG$462,MATCH(D$2,'Justerad allokering'!$B$2:$AF$2,0),FALSE))</f>
        <v>0</v>
      </c>
      <c r="E412" s="28">
        <f>IF(ISERROR(1/VLOOKUP($B412,'Justerad allokering'!$B$2:$AG$462,MATCH(E$2,'Justerad allokering'!$B$2:$AF$2,0),FALSE)),VLOOKUP($B412,'Allokerad kvv'!$B$2:$AV$468,MATCH(E$2,'Allokerad kvv'!$B$2:$AV$2,0),FALSE),VLOOKUP($B412,'Justerad allokering'!$B$2:$AG$462,MATCH(E$2,'Justerad allokering'!$B$2:$AF$2,0),FALSE))</f>
        <v>0</v>
      </c>
      <c r="F412" s="28">
        <f>IF(ISERROR(1/VLOOKUP($B412,'Justerad allokering'!$B$2:$AG$462,MATCH(F$2,'Justerad allokering'!$B$2:$AF$2,0),FALSE)),VLOOKUP($B412,'Allokerad kvv'!$B$2:$AV$468,MATCH(F$2,'Allokerad kvv'!$B$2:$AV$2,0),FALSE),VLOOKUP($B412,'Justerad allokering'!$B$2:$AG$462,MATCH(F$2,'Justerad allokering'!$B$2:$AF$2,0),FALSE))</f>
        <v>0</v>
      </c>
      <c r="G412" s="28">
        <f>IF(ISERROR(1/VLOOKUP($B412,'Justerad allokering'!$B$2:$AG$462,MATCH(G$2,'Justerad allokering'!$B$2:$AF$2,0),FALSE)),VLOOKUP($B412,'Allokerad kvv'!$B$2:$AV$468,MATCH(G$2,'Allokerad kvv'!$B$2:$AV$2,0),FALSE),VLOOKUP($B412,'Justerad allokering'!$B$2:$AG$462,MATCH(G$2,'Justerad allokering'!$B$2:$AF$2,0),FALSE))</f>
        <v>0</v>
      </c>
      <c r="H412" s="28">
        <f>IF(ISERROR(1/VLOOKUP($B412,'Justerad allokering'!$B$2:$AG$462,MATCH(H$2,'Justerad allokering'!$B$2:$AF$2,0),FALSE)),VLOOKUP($B412,'Allokerad kvv'!$B$2:$AV$468,MATCH(H$2,'Allokerad kvv'!$B$2:$AV$2,0),FALSE),VLOOKUP($B412,'Justerad allokering'!$B$2:$AG$462,MATCH(H$2,'Justerad allokering'!$B$2:$AF$2,0),FALSE))</f>
        <v>0</v>
      </c>
      <c r="I412" s="28">
        <f>IF(ISERROR(1/VLOOKUP($B412,'Justerad allokering'!$B$2:$AG$462,MATCH(I$2,'Justerad allokering'!$B$2:$AF$2,0),FALSE)),VLOOKUP($B412,'Allokerad kvv'!$B$2:$AV$468,MATCH(I$2,'Allokerad kvv'!$B$2:$AV$2,0),FALSE),VLOOKUP($B412,'Justerad allokering'!$B$2:$AG$462,MATCH(I$2,'Justerad allokering'!$B$2:$AF$2,0),FALSE))</f>
        <v>0</v>
      </c>
      <c r="J412" s="28">
        <f>IF(ISERROR(1/VLOOKUP($B412,'Justerad allokering'!$B$2:$AG$462,MATCH(J$2,'Justerad allokering'!$B$2:$AF$2,0),FALSE)),VLOOKUP($B412,'Allokerad kvv'!$B$2:$AV$468,MATCH(J$2,'Allokerad kvv'!$B$2:$AV$2,0),FALSE),VLOOKUP($B412,'Justerad allokering'!$B$2:$AG$462,MATCH(J$2,'Justerad allokering'!$B$2:$AF$2,0),FALSE))</f>
        <v>0</v>
      </c>
      <c r="K412" s="28">
        <f>IF(ISERROR(1/VLOOKUP($B412,'Justerad allokering'!$B$2:$AG$462,MATCH(K$2,'Justerad allokering'!$B$2:$AF$2,0),FALSE)),VLOOKUP($B412,'Allokerad kvv'!$B$2:$AV$468,MATCH(K$2,'Allokerad kvv'!$B$2:$AV$2,0),FALSE),VLOOKUP($B412,'Justerad allokering'!$B$2:$AG$462,MATCH(K$2,'Justerad allokering'!$B$2:$AF$2,0),FALSE))</f>
        <v>0</v>
      </c>
      <c r="L412" s="28">
        <f>IF(ISERROR(1/VLOOKUP($B412,'Justerad allokering'!$B$2:$AG$462,MATCH(L$2,'Justerad allokering'!$B$2:$AF$2,0),FALSE)),VLOOKUP($B412,'Allokerad kvv'!$B$2:$AV$468,MATCH(L$2,'Allokerad kvv'!$B$2:$AV$2,0),FALSE),VLOOKUP($B412,'Justerad allokering'!$B$2:$AG$462,MATCH(L$2,'Justerad allokering'!$B$2:$AF$2,0),FALSE))</f>
        <v>0</v>
      </c>
      <c r="M412" s="28">
        <f>IF(ISERROR(1/VLOOKUP($B412,'Justerad allokering'!$B$2:$AG$462,MATCH(M$2,'Justerad allokering'!$B$2:$AF$2,0),FALSE)),VLOOKUP($B412,'Allokerad kvv'!$B$2:$AV$468,MATCH(M$2,'Allokerad kvv'!$B$2:$AV$2,0),FALSE),VLOOKUP($B412,'Justerad allokering'!$B$2:$AG$462,MATCH(M$2,'Justerad allokering'!$B$2:$AF$2,0),FALSE))</f>
        <v>0</v>
      </c>
      <c r="N412" s="28">
        <f>IF(ISERROR(1/VLOOKUP($B412,'Justerad allokering'!$B$2:$AG$462,MATCH(N$2,'Justerad allokering'!$B$2:$AF$2,0),FALSE)),VLOOKUP($B412,'Allokerad kvv'!$B$2:$AV$468,MATCH(N$2,'Allokerad kvv'!$B$2:$AV$2,0),FALSE),VLOOKUP($B412,'Justerad allokering'!$B$2:$AG$462,MATCH(N$2,'Justerad allokering'!$B$2:$AF$2,0),FALSE))</f>
        <v>0</v>
      </c>
      <c r="O412" s="28">
        <f>IF(ISERROR(1/VLOOKUP($B412,'Justerad allokering'!$B$2:$AG$462,MATCH(O$2,'Justerad allokering'!$B$2:$AF$2,0),FALSE)),VLOOKUP($B412,'Allokerad kvv'!$B$2:$AV$468,MATCH(O$2,'Allokerad kvv'!$B$2:$AV$2,0),FALSE),VLOOKUP($B412,'Justerad allokering'!$B$2:$AG$462,MATCH(O$2,'Justerad allokering'!$B$2:$AF$2,0),FALSE))</f>
        <v>0</v>
      </c>
      <c r="P412" s="28">
        <f>IF(ISERROR(1/VLOOKUP($B412,'Justerad allokering'!$B$2:$AG$462,MATCH(P$2,'Justerad allokering'!$B$2:$AF$2,0),FALSE)),VLOOKUP($B412,'Allokerad kvv'!$B$2:$AV$468,MATCH(P$2,'Allokerad kvv'!$B$2:$AV$2,0),FALSE),VLOOKUP($B412,'Justerad allokering'!$B$2:$AG$462,MATCH(P$2,'Justerad allokering'!$B$2:$AF$2,0),FALSE))</f>
        <v>0</v>
      </c>
      <c r="Q412" s="28">
        <f>IF(ISERROR(1/VLOOKUP($B412,'Justerad allokering'!$B$2:$AG$462,MATCH(Q$2,'Justerad allokering'!$B$2:$AF$2,0),FALSE)),VLOOKUP($B412,'Allokerad kvv'!$B$2:$AV$468,MATCH(Q$2,'Allokerad kvv'!$B$2:$AV$2,0),FALSE),VLOOKUP($B412,'Justerad allokering'!$B$2:$AG$462,MATCH(Q$2,'Justerad allokering'!$B$2:$AF$2,0),FALSE))</f>
        <v>0</v>
      </c>
      <c r="R412" s="28">
        <f>IF(ISERROR(1/VLOOKUP($B412,'Justerad allokering'!$B$2:$AG$462,MATCH(R$2,'Justerad allokering'!$B$2:$AF$2,0),FALSE)),VLOOKUP($B412,'Allokerad kvv'!$B$2:$AV$468,MATCH(R$2,'Allokerad kvv'!$B$2:$AV$2,0),FALSE),VLOOKUP($B412,'Justerad allokering'!$B$2:$AG$462,MATCH(R$2,'Justerad allokering'!$B$2:$AF$2,0),FALSE))</f>
        <v>0</v>
      </c>
      <c r="S412" s="28">
        <f>IF(ISERROR(1/VLOOKUP($B412,'Justerad allokering'!$B$2:$AG$462,MATCH(S$2,'Justerad allokering'!$B$2:$AF$2,0),FALSE)),VLOOKUP($B412,'Allokerad kvv'!$B$2:$AV$468,MATCH(S$2,'Allokerad kvv'!$B$2:$AV$2,0),FALSE),VLOOKUP($B412,'Justerad allokering'!$B$2:$AG$462,MATCH(S$2,'Justerad allokering'!$B$2:$AF$2,0),FALSE))</f>
        <v>0</v>
      </c>
      <c r="T412" s="28">
        <f>IF(ISERROR(1/VLOOKUP($B412,'Justerad allokering'!$B$2:$AG$462,MATCH(T$2,'Justerad allokering'!$B$2:$AF$2,0),FALSE)),VLOOKUP($B412,'Allokerad kvv'!$B$2:$AV$468,MATCH(T$2,'Allokerad kvv'!$B$2:$AV$2,0),FALSE),VLOOKUP($B412,'Justerad allokering'!$B$2:$AG$462,MATCH(T$2,'Justerad allokering'!$B$2:$AF$2,0),FALSE))</f>
        <v>0</v>
      </c>
      <c r="U412" s="28">
        <f>IF(ISERROR(1/VLOOKUP($B412,'Justerad allokering'!$B$2:$AG$462,MATCH(U$2,'Justerad allokering'!$B$2:$AF$2,0),FALSE)),VLOOKUP($B412,'Allokerad kvv'!$B$2:$AV$468,MATCH(U$2,'Allokerad kvv'!$B$2:$AV$2,0),FALSE),VLOOKUP($B412,'Justerad allokering'!$B$2:$AG$462,MATCH(U$2,'Justerad allokering'!$B$2:$AF$2,0),FALSE))</f>
        <v>0</v>
      </c>
      <c r="V412" s="28">
        <f>IF(ISERROR(1/VLOOKUP($B412,'Justerad allokering'!$B$2:$AG$462,MATCH(V$2,'Justerad allokering'!$B$2:$AF$2,0),FALSE)),VLOOKUP($B412,'Allokerad kvv'!$B$2:$AV$468,MATCH(V$2,'Allokerad kvv'!$B$2:$AV$2,0),FALSE),VLOOKUP($B412,'Justerad allokering'!$B$2:$AG$462,MATCH(V$2,'Justerad allokering'!$B$2:$AF$2,0),FALSE))</f>
        <v>0</v>
      </c>
      <c r="W412" s="28">
        <f>IF(ISERROR(1/VLOOKUP($B412,'Justerad allokering'!$B$2:$AG$462,MATCH(W$2,'Justerad allokering'!$B$2:$AF$2,0),FALSE)),VLOOKUP($B412,'Allokerad kvv'!$B$2:$AV$468,MATCH(W$2,'Allokerad kvv'!$B$2:$AV$2,0),FALSE),VLOOKUP($B412,'Justerad allokering'!$B$2:$AG$462,MATCH(W$2,'Justerad allokering'!$B$2:$AF$2,0),FALSE))</f>
        <v>0</v>
      </c>
      <c r="X412" s="28">
        <f>IF(ISERROR(1/VLOOKUP($B412,'Justerad allokering'!$B$2:$AG$462,MATCH(X$2,'Justerad allokering'!$B$2:$AF$2,0),FALSE)),VLOOKUP($B412,'Allokerad kvv'!$B$2:$AV$468,MATCH(X$2,'Allokerad kvv'!$B$2:$AV$2,0),FALSE),VLOOKUP($B412,'Justerad allokering'!$B$2:$AG$462,MATCH(X$2,'Justerad allokering'!$B$2:$AF$2,0),FALSE))</f>
        <v>0</v>
      </c>
      <c r="Y412" s="28">
        <f>IF(ISERROR(1/VLOOKUP($B412,'Justerad allokering'!$B$2:$AG$462,MATCH(Y$2,'Justerad allokering'!$B$2:$AF$2,0),FALSE)),VLOOKUP($B412,'Allokerad kvv'!$B$2:$AV$468,MATCH(Y$2,'Allokerad kvv'!$B$2:$AV$2,0),FALSE),VLOOKUP($B412,'Justerad allokering'!$B$2:$AG$462,MATCH(Y$2,'Justerad allokering'!$B$2:$AF$2,0),FALSE))</f>
        <v>0</v>
      </c>
      <c r="Z412" s="28">
        <f>IF(ISERROR(1/VLOOKUP($B412,'Justerad allokering'!$B$2:$AG$462,MATCH(Z$2,'Justerad allokering'!$B$2:$AF$2,0),FALSE)),VLOOKUP($B412,'Allokerad kvv'!$B$2:$AV$468,MATCH(Z$2,'Allokerad kvv'!$B$2:$AV$2,0),FALSE),VLOOKUP($B412,'Justerad allokering'!$B$2:$AG$462,MATCH(Z$2,'Justerad allokering'!$B$2:$AF$2,0),FALSE))</f>
        <v>0</v>
      </c>
      <c r="AA412" s="28"/>
      <c r="AB412" s="28"/>
      <c r="AE412">
        <f t="shared" si="18"/>
        <v>0</v>
      </c>
      <c r="AG412">
        <f t="shared" si="19"/>
        <v>0</v>
      </c>
      <c r="AH412">
        <f t="shared" si="20"/>
        <v>0</v>
      </c>
      <c r="AI412" s="55" t="str">
        <f>IF(AH412=0,"",AH412/VLOOKUP(B412,Kraftvärmeprod!$B$1:$BC$480,MATCH("Summa tillförd energi exklusive rökgaskondensering",Kraftvärmeprod!$B$1:$BC$1,0),FALSE))</f>
        <v/>
      </c>
    </row>
    <row r="413" spans="1:35" x14ac:dyDescent="0.35">
      <c r="A413" s="28" t="s">
        <v>550</v>
      </c>
      <c r="B413" s="28" t="s">
        <v>553</v>
      </c>
      <c r="C413" s="28">
        <f>IF(ISERROR(1/VLOOKUP($B413,'Justerad allokering'!$B$2:$AG$462,MATCH(C$2,'Justerad allokering'!$B$2:$AF$2,0),FALSE)),VLOOKUP($B413,'Allokerad kvv'!$B$2:$AV$468,MATCH(C$2,'Allokerad kvv'!$B$2:$AV$2,0),FALSE),VLOOKUP($B413,'Justerad allokering'!$B$2:$AG$462,MATCH(C$2,'Justerad allokering'!$B$2:$AF$2,0),FALSE))</f>
        <v>0</v>
      </c>
      <c r="D413" s="28">
        <f>IF(ISERROR(1/VLOOKUP($B413,'Justerad allokering'!$B$2:$AG$462,MATCH(D$2,'Justerad allokering'!$B$2:$AF$2,0),FALSE)),VLOOKUP($B413,'Allokerad kvv'!$B$2:$AV$468,MATCH(D$2,'Allokerad kvv'!$B$2:$AV$2,0),FALSE),VLOOKUP($B413,'Justerad allokering'!$B$2:$AG$462,MATCH(D$2,'Justerad allokering'!$B$2:$AF$2,0),FALSE))</f>
        <v>0</v>
      </c>
      <c r="E413" s="28">
        <f>IF(ISERROR(1/VLOOKUP($B413,'Justerad allokering'!$B$2:$AG$462,MATCH(E$2,'Justerad allokering'!$B$2:$AF$2,0),FALSE)),VLOOKUP($B413,'Allokerad kvv'!$B$2:$AV$468,MATCH(E$2,'Allokerad kvv'!$B$2:$AV$2,0),FALSE),VLOOKUP($B413,'Justerad allokering'!$B$2:$AG$462,MATCH(E$2,'Justerad allokering'!$B$2:$AF$2,0),FALSE))</f>
        <v>0</v>
      </c>
      <c r="F413" s="28">
        <f>IF(ISERROR(1/VLOOKUP($B413,'Justerad allokering'!$B$2:$AG$462,MATCH(F$2,'Justerad allokering'!$B$2:$AF$2,0),FALSE)),VLOOKUP($B413,'Allokerad kvv'!$B$2:$AV$468,MATCH(F$2,'Allokerad kvv'!$B$2:$AV$2,0),FALSE),VLOOKUP($B413,'Justerad allokering'!$B$2:$AG$462,MATCH(F$2,'Justerad allokering'!$B$2:$AF$2,0),FALSE))</f>
        <v>0</v>
      </c>
      <c r="G413" s="28">
        <f>IF(ISERROR(1/VLOOKUP($B413,'Justerad allokering'!$B$2:$AG$462,MATCH(G$2,'Justerad allokering'!$B$2:$AF$2,0),FALSE)),VLOOKUP($B413,'Allokerad kvv'!$B$2:$AV$468,MATCH(G$2,'Allokerad kvv'!$B$2:$AV$2,0),FALSE),VLOOKUP($B413,'Justerad allokering'!$B$2:$AG$462,MATCH(G$2,'Justerad allokering'!$B$2:$AF$2,0),FALSE))</f>
        <v>0</v>
      </c>
      <c r="H413" s="28">
        <f>IF(ISERROR(1/VLOOKUP($B413,'Justerad allokering'!$B$2:$AG$462,MATCH(H$2,'Justerad allokering'!$B$2:$AF$2,0),FALSE)),VLOOKUP($B413,'Allokerad kvv'!$B$2:$AV$468,MATCH(H$2,'Allokerad kvv'!$B$2:$AV$2,0),FALSE),VLOOKUP($B413,'Justerad allokering'!$B$2:$AG$462,MATCH(H$2,'Justerad allokering'!$B$2:$AF$2,0),FALSE))</f>
        <v>0</v>
      </c>
      <c r="I413" s="28">
        <f>IF(ISERROR(1/VLOOKUP($B413,'Justerad allokering'!$B$2:$AG$462,MATCH(I$2,'Justerad allokering'!$B$2:$AF$2,0),FALSE)),VLOOKUP($B413,'Allokerad kvv'!$B$2:$AV$468,MATCH(I$2,'Allokerad kvv'!$B$2:$AV$2,0),FALSE),VLOOKUP($B413,'Justerad allokering'!$B$2:$AG$462,MATCH(I$2,'Justerad allokering'!$B$2:$AF$2,0),FALSE))</f>
        <v>0</v>
      </c>
      <c r="J413" s="28">
        <f>IF(ISERROR(1/VLOOKUP($B413,'Justerad allokering'!$B$2:$AG$462,MATCH(J$2,'Justerad allokering'!$B$2:$AF$2,0),FALSE)),VLOOKUP($B413,'Allokerad kvv'!$B$2:$AV$468,MATCH(J$2,'Allokerad kvv'!$B$2:$AV$2,0),FALSE),VLOOKUP($B413,'Justerad allokering'!$B$2:$AG$462,MATCH(J$2,'Justerad allokering'!$B$2:$AF$2,0),FALSE))</f>
        <v>0</v>
      </c>
      <c r="K413" s="28">
        <f>IF(ISERROR(1/VLOOKUP($B413,'Justerad allokering'!$B$2:$AG$462,MATCH(K$2,'Justerad allokering'!$B$2:$AF$2,0),FALSE)),VLOOKUP($B413,'Allokerad kvv'!$B$2:$AV$468,MATCH(K$2,'Allokerad kvv'!$B$2:$AV$2,0),FALSE),VLOOKUP($B413,'Justerad allokering'!$B$2:$AG$462,MATCH(K$2,'Justerad allokering'!$B$2:$AF$2,0),FALSE))</f>
        <v>0</v>
      </c>
      <c r="L413" s="28">
        <f>IF(ISERROR(1/VLOOKUP($B413,'Justerad allokering'!$B$2:$AG$462,MATCH(L$2,'Justerad allokering'!$B$2:$AF$2,0),FALSE)),VLOOKUP($B413,'Allokerad kvv'!$B$2:$AV$468,MATCH(L$2,'Allokerad kvv'!$B$2:$AV$2,0),FALSE),VLOOKUP($B413,'Justerad allokering'!$B$2:$AG$462,MATCH(L$2,'Justerad allokering'!$B$2:$AF$2,0),FALSE))</f>
        <v>0</v>
      </c>
      <c r="M413" s="28">
        <f>IF(ISERROR(1/VLOOKUP($B413,'Justerad allokering'!$B$2:$AG$462,MATCH(M$2,'Justerad allokering'!$B$2:$AF$2,0),FALSE)),VLOOKUP($B413,'Allokerad kvv'!$B$2:$AV$468,MATCH(M$2,'Allokerad kvv'!$B$2:$AV$2,0),FALSE),VLOOKUP($B413,'Justerad allokering'!$B$2:$AG$462,MATCH(M$2,'Justerad allokering'!$B$2:$AF$2,0),FALSE))</f>
        <v>0</v>
      </c>
      <c r="N413" s="28">
        <f>IF(ISERROR(1/VLOOKUP($B413,'Justerad allokering'!$B$2:$AG$462,MATCH(N$2,'Justerad allokering'!$B$2:$AF$2,0),FALSE)),VLOOKUP($B413,'Allokerad kvv'!$B$2:$AV$468,MATCH(N$2,'Allokerad kvv'!$B$2:$AV$2,0),FALSE),VLOOKUP($B413,'Justerad allokering'!$B$2:$AG$462,MATCH(N$2,'Justerad allokering'!$B$2:$AF$2,0),FALSE))</f>
        <v>0</v>
      </c>
      <c r="O413" s="28">
        <f>IF(ISERROR(1/VLOOKUP($B413,'Justerad allokering'!$B$2:$AG$462,MATCH(O$2,'Justerad allokering'!$B$2:$AF$2,0),FALSE)),VLOOKUP($B413,'Allokerad kvv'!$B$2:$AV$468,MATCH(O$2,'Allokerad kvv'!$B$2:$AV$2,0),FALSE),VLOOKUP($B413,'Justerad allokering'!$B$2:$AG$462,MATCH(O$2,'Justerad allokering'!$B$2:$AF$2,0),FALSE))</f>
        <v>0</v>
      </c>
      <c r="P413" s="28">
        <f>IF(ISERROR(1/VLOOKUP($B413,'Justerad allokering'!$B$2:$AG$462,MATCH(P$2,'Justerad allokering'!$B$2:$AF$2,0),FALSE)),VLOOKUP($B413,'Allokerad kvv'!$B$2:$AV$468,MATCH(P$2,'Allokerad kvv'!$B$2:$AV$2,0),FALSE),VLOOKUP($B413,'Justerad allokering'!$B$2:$AG$462,MATCH(P$2,'Justerad allokering'!$B$2:$AF$2,0),FALSE))</f>
        <v>0</v>
      </c>
      <c r="Q413" s="28">
        <f>IF(ISERROR(1/VLOOKUP($B413,'Justerad allokering'!$B$2:$AG$462,MATCH(Q$2,'Justerad allokering'!$B$2:$AF$2,0),FALSE)),VLOOKUP($B413,'Allokerad kvv'!$B$2:$AV$468,MATCH(Q$2,'Allokerad kvv'!$B$2:$AV$2,0),FALSE),VLOOKUP($B413,'Justerad allokering'!$B$2:$AG$462,MATCH(Q$2,'Justerad allokering'!$B$2:$AF$2,0),FALSE))</f>
        <v>0</v>
      </c>
      <c r="R413" s="28">
        <f>IF(ISERROR(1/VLOOKUP($B413,'Justerad allokering'!$B$2:$AG$462,MATCH(R$2,'Justerad allokering'!$B$2:$AF$2,0),FALSE)),VLOOKUP($B413,'Allokerad kvv'!$B$2:$AV$468,MATCH(R$2,'Allokerad kvv'!$B$2:$AV$2,0),FALSE),VLOOKUP($B413,'Justerad allokering'!$B$2:$AG$462,MATCH(R$2,'Justerad allokering'!$B$2:$AF$2,0),FALSE))</f>
        <v>0</v>
      </c>
      <c r="S413" s="28">
        <f>IF(ISERROR(1/VLOOKUP($B413,'Justerad allokering'!$B$2:$AG$462,MATCH(S$2,'Justerad allokering'!$B$2:$AF$2,0),FALSE)),VLOOKUP($B413,'Allokerad kvv'!$B$2:$AV$468,MATCH(S$2,'Allokerad kvv'!$B$2:$AV$2,0),FALSE),VLOOKUP($B413,'Justerad allokering'!$B$2:$AG$462,MATCH(S$2,'Justerad allokering'!$B$2:$AF$2,0),FALSE))</f>
        <v>0</v>
      </c>
      <c r="T413" s="28">
        <f>IF(ISERROR(1/VLOOKUP($B413,'Justerad allokering'!$B$2:$AG$462,MATCH(T$2,'Justerad allokering'!$B$2:$AF$2,0),FALSE)),VLOOKUP($B413,'Allokerad kvv'!$B$2:$AV$468,MATCH(T$2,'Allokerad kvv'!$B$2:$AV$2,0),FALSE),VLOOKUP($B413,'Justerad allokering'!$B$2:$AG$462,MATCH(T$2,'Justerad allokering'!$B$2:$AF$2,0),FALSE))</f>
        <v>0</v>
      </c>
      <c r="U413" s="28">
        <f>IF(ISERROR(1/VLOOKUP($B413,'Justerad allokering'!$B$2:$AG$462,MATCH(U$2,'Justerad allokering'!$B$2:$AF$2,0),FALSE)),VLOOKUP($B413,'Allokerad kvv'!$B$2:$AV$468,MATCH(U$2,'Allokerad kvv'!$B$2:$AV$2,0),FALSE),VLOOKUP($B413,'Justerad allokering'!$B$2:$AG$462,MATCH(U$2,'Justerad allokering'!$B$2:$AF$2,0),FALSE))</f>
        <v>0</v>
      </c>
      <c r="V413" s="28">
        <f>IF(ISERROR(1/VLOOKUP($B413,'Justerad allokering'!$B$2:$AG$462,MATCH(V$2,'Justerad allokering'!$B$2:$AF$2,0),FALSE)),VLOOKUP($B413,'Allokerad kvv'!$B$2:$AV$468,MATCH(V$2,'Allokerad kvv'!$B$2:$AV$2,0),FALSE),VLOOKUP($B413,'Justerad allokering'!$B$2:$AG$462,MATCH(V$2,'Justerad allokering'!$B$2:$AF$2,0),FALSE))</f>
        <v>0</v>
      </c>
      <c r="W413" s="28">
        <f>IF(ISERROR(1/VLOOKUP($B413,'Justerad allokering'!$B$2:$AG$462,MATCH(W$2,'Justerad allokering'!$B$2:$AF$2,0),FALSE)),VLOOKUP($B413,'Allokerad kvv'!$B$2:$AV$468,MATCH(W$2,'Allokerad kvv'!$B$2:$AV$2,0),FALSE),VLOOKUP($B413,'Justerad allokering'!$B$2:$AG$462,MATCH(W$2,'Justerad allokering'!$B$2:$AF$2,0),FALSE))</f>
        <v>0</v>
      </c>
      <c r="X413" s="28">
        <f>IF(ISERROR(1/VLOOKUP($B413,'Justerad allokering'!$B$2:$AG$462,MATCH(X$2,'Justerad allokering'!$B$2:$AF$2,0),FALSE)),VLOOKUP($B413,'Allokerad kvv'!$B$2:$AV$468,MATCH(X$2,'Allokerad kvv'!$B$2:$AV$2,0),FALSE),VLOOKUP($B413,'Justerad allokering'!$B$2:$AG$462,MATCH(X$2,'Justerad allokering'!$B$2:$AF$2,0),FALSE))</f>
        <v>0</v>
      </c>
      <c r="Y413" s="28">
        <f>IF(ISERROR(1/VLOOKUP($B413,'Justerad allokering'!$B$2:$AG$462,MATCH(Y$2,'Justerad allokering'!$B$2:$AF$2,0),FALSE)),VLOOKUP($B413,'Allokerad kvv'!$B$2:$AV$468,MATCH(Y$2,'Allokerad kvv'!$B$2:$AV$2,0),FALSE),VLOOKUP($B413,'Justerad allokering'!$B$2:$AG$462,MATCH(Y$2,'Justerad allokering'!$B$2:$AF$2,0),FALSE))</f>
        <v>0</v>
      </c>
      <c r="Z413" s="28">
        <f>IF(ISERROR(1/VLOOKUP($B413,'Justerad allokering'!$B$2:$AG$462,MATCH(Z$2,'Justerad allokering'!$B$2:$AF$2,0),FALSE)),VLOOKUP($B413,'Allokerad kvv'!$B$2:$AV$468,MATCH(Z$2,'Allokerad kvv'!$B$2:$AV$2,0),FALSE),VLOOKUP($B413,'Justerad allokering'!$B$2:$AG$462,MATCH(Z$2,'Justerad allokering'!$B$2:$AF$2,0),FALSE))</f>
        <v>0</v>
      </c>
      <c r="AA413" s="28"/>
      <c r="AB413" s="28"/>
      <c r="AE413">
        <f t="shared" si="18"/>
        <v>0</v>
      </c>
      <c r="AG413">
        <f t="shared" si="19"/>
        <v>0</v>
      </c>
      <c r="AH413">
        <f t="shared" si="20"/>
        <v>0</v>
      </c>
      <c r="AI413" s="55" t="str">
        <f>IF(AH413=0,"",AH413/VLOOKUP(B413,Kraftvärmeprod!$B$1:$BC$480,MATCH("Summa tillförd energi exklusive rökgaskondensering",Kraftvärmeprod!$B$1:$BC$1,0),FALSE))</f>
        <v/>
      </c>
    </row>
    <row r="414" spans="1:35" x14ac:dyDescent="0.35">
      <c r="A414" s="28" t="s">
        <v>550</v>
      </c>
      <c r="B414" s="28" t="s">
        <v>554</v>
      </c>
      <c r="C414" s="28">
        <f>IF(ISERROR(1/VLOOKUP($B414,'Justerad allokering'!$B$2:$AG$462,MATCH(C$2,'Justerad allokering'!$B$2:$AF$2,0),FALSE)),VLOOKUP($B414,'Allokerad kvv'!$B$2:$AV$468,MATCH(C$2,'Allokerad kvv'!$B$2:$AV$2,0),FALSE),VLOOKUP($B414,'Justerad allokering'!$B$2:$AG$462,MATCH(C$2,'Justerad allokering'!$B$2:$AF$2,0),FALSE))</f>
        <v>0</v>
      </c>
      <c r="D414" s="28">
        <f>IF(ISERROR(1/VLOOKUP($B414,'Justerad allokering'!$B$2:$AG$462,MATCH(D$2,'Justerad allokering'!$B$2:$AF$2,0),FALSE)),VLOOKUP($B414,'Allokerad kvv'!$B$2:$AV$468,MATCH(D$2,'Allokerad kvv'!$B$2:$AV$2,0),FALSE),VLOOKUP($B414,'Justerad allokering'!$B$2:$AG$462,MATCH(D$2,'Justerad allokering'!$B$2:$AF$2,0),FALSE))</f>
        <v>0</v>
      </c>
      <c r="E414" s="28">
        <f>IF(ISERROR(1/VLOOKUP($B414,'Justerad allokering'!$B$2:$AG$462,MATCH(E$2,'Justerad allokering'!$B$2:$AF$2,0),FALSE)),VLOOKUP($B414,'Allokerad kvv'!$B$2:$AV$468,MATCH(E$2,'Allokerad kvv'!$B$2:$AV$2,0),FALSE),VLOOKUP($B414,'Justerad allokering'!$B$2:$AG$462,MATCH(E$2,'Justerad allokering'!$B$2:$AF$2,0),FALSE))</f>
        <v>0</v>
      </c>
      <c r="F414" s="28">
        <f>IF(ISERROR(1/VLOOKUP($B414,'Justerad allokering'!$B$2:$AG$462,MATCH(F$2,'Justerad allokering'!$B$2:$AF$2,0),FALSE)),VLOOKUP($B414,'Allokerad kvv'!$B$2:$AV$468,MATCH(F$2,'Allokerad kvv'!$B$2:$AV$2,0),FALSE),VLOOKUP($B414,'Justerad allokering'!$B$2:$AG$462,MATCH(F$2,'Justerad allokering'!$B$2:$AF$2,0),FALSE))</f>
        <v>0</v>
      </c>
      <c r="G414" s="28">
        <f>IF(ISERROR(1/VLOOKUP($B414,'Justerad allokering'!$B$2:$AG$462,MATCH(G$2,'Justerad allokering'!$B$2:$AF$2,0),FALSE)),VLOOKUP($B414,'Allokerad kvv'!$B$2:$AV$468,MATCH(G$2,'Allokerad kvv'!$B$2:$AV$2,0),FALSE),VLOOKUP($B414,'Justerad allokering'!$B$2:$AG$462,MATCH(G$2,'Justerad allokering'!$B$2:$AF$2,0),FALSE))</f>
        <v>0</v>
      </c>
      <c r="H414" s="28">
        <f>IF(ISERROR(1/VLOOKUP($B414,'Justerad allokering'!$B$2:$AG$462,MATCH(H$2,'Justerad allokering'!$B$2:$AF$2,0),FALSE)),VLOOKUP($B414,'Allokerad kvv'!$B$2:$AV$468,MATCH(H$2,'Allokerad kvv'!$B$2:$AV$2,0),FALSE),VLOOKUP($B414,'Justerad allokering'!$B$2:$AG$462,MATCH(H$2,'Justerad allokering'!$B$2:$AF$2,0),FALSE))</f>
        <v>0</v>
      </c>
      <c r="I414" s="28">
        <f>IF(ISERROR(1/VLOOKUP($B414,'Justerad allokering'!$B$2:$AG$462,MATCH(I$2,'Justerad allokering'!$B$2:$AF$2,0),FALSE)),VLOOKUP($B414,'Allokerad kvv'!$B$2:$AV$468,MATCH(I$2,'Allokerad kvv'!$B$2:$AV$2,0),FALSE),VLOOKUP($B414,'Justerad allokering'!$B$2:$AG$462,MATCH(I$2,'Justerad allokering'!$B$2:$AF$2,0),FALSE))</f>
        <v>0</v>
      </c>
      <c r="J414" s="28">
        <f>IF(ISERROR(1/VLOOKUP($B414,'Justerad allokering'!$B$2:$AG$462,MATCH(J$2,'Justerad allokering'!$B$2:$AF$2,0),FALSE)),VLOOKUP($B414,'Allokerad kvv'!$B$2:$AV$468,MATCH(J$2,'Allokerad kvv'!$B$2:$AV$2,0),FALSE),VLOOKUP($B414,'Justerad allokering'!$B$2:$AG$462,MATCH(J$2,'Justerad allokering'!$B$2:$AF$2,0),FALSE))</f>
        <v>0</v>
      </c>
      <c r="K414" s="28">
        <f>IF(ISERROR(1/VLOOKUP($B414,'Justerad allokering'!$B$2:$AG$462,MATCH(K$2,'Justerad allokering'!$B$2:$AF$2,0),FALSE)),VLOOKUP($B414,'Allokerad kvv'!$B$2:$AV$468,MATCH(K$2,'Allokerad kvv'!$B$2:$AV$2,0),FALSE),VLOOKUP($B414,'Justerad allokering'!$B$2:$AG$462,MATCH(K$2,'Justerad allokering'!$B$2:$AF$2,0),FALSE))</f>
        <v>0</v>
      </c>
      <c r="L414" s="28">
        <f>IF(ISERROR(1/VLOOKUP($B414,'Justerad allokering'!$B$2:$AG$462,MATCH(L$2,'Justerad allokering'!$B$2:$AF$2,0),FALSE)),VLOOKUP($B414,'Allokerad kvv'!$B$2:$AV$468,MATCH(L$2,'Allokerad kvv'!$B$2:$AV$2,0),FALSE),VLOOKUP($B414,'Justerad allokering'!$B$2:$AG$462,MATCH(L$2,'Justerad allokering'!$B$2:$AF$2,0),FALSE))</f>
        <v>0</v>
      </c>
      <c r="M414" s="28">
        <f>IF(ISERROR(1/VLOOKUP($B414,'Justerad allokering'!$B$2:$AG$462,MATCH(M$2,'Justerad allokering'!$B$2:$AF$2,0),FALSE)),VLOOKUP($B414,'Allokerad kvv'!$B$2:$AV$468,MATCH(M$2,'Allokerad kvv'!$B$2:$AV$2,0),FALSE),VLOOKUP($B414,'Justerad allokering'!$B$2:$AG$462,MATCH(M$2,'Justerad allokering'!$B$2:$AF$2,0),FALSE))</f>
        <v>0</v>
      </c>
      <c r="N414" s="28">
        <f>IF(ISERROR(1/VLOOKUP($B414,'Justerad allokering'!$B$2:$AG$462,MATCH(N$2,'Justerad allokering'!$B$2:$AF$2,0),FALSE)),VLOOKUP($B414,'Allokerad kvv'!$B$2:$AV$468,MATCH(N$2,'Allokerad kvv'!$B$2:$AV$2,0),FALSE),VLOOKUP($B414,'Justerad allokering'!$B$2:$AG$462,MATCH(N$2,'Justerad allokering'!$B$2:$AF$2,0),FALSE))</f>
        <v>0</v>
      </c>
      <c r="O414" s="28">
        <f>IF(ISERROR(1/VLOOKUP($B414,'Justerad allokering'!$B$2:$AG$462,MATCH(O$2,'Justerad allokering'!$B$2:$AF$2,0),FALSE)),VLOOKUP($B414,'Allokerad kvv'!$B$2:$AV$468,MATCH(O$2,'Allokerad kvv'!$B$2:$AV$2,0),FALSE),VLOOKUP($B414,'Justerad allokering'!$B$2:$AG$462,MATCH(O$2,'Justerad allokering'!$B$2:$AF$2,0),FALSE))</f>
        <v>0</v>
      </c>
      <c r="P414" s="28">
        <f>IF(ISERROR(1/VLOOKUP($B414,'Justerad allokering'!$B$2:$AG$462,MATCH(P$2,'Justerad allokering'!$B$2:$AF$2,0),FALSE)),VLOOKUP($B414,'Allokerad kvv'!$B$2:$AV$468,MATCH(P$2,'Allokerad kvv'!$B$2:$AV$2,0),FALSE),VLOOKUP($B414,'Justerad allokering'!$B$2:$AG$462,MATCH(P$2,'Justerad allokering'!$B$2:$AF$2,0),FALSE))</f>
        <v>0</v>
      </c>
      <c r="Q414" s="28">
        <f>IF(ISERROR(1/VLOOKUP($B414,'Justerad allokering'!$B$2:$AG$462,MATCH(Q$2,'Justerad allokering'!$B$2:$AF$2,0),FALSE)),VLOOKUP($B414,'Allokerad kvv'!$B$2:$AV$468,MATCH(Q$2,'Allokerad kvv'!$B$2:$AV$2,0),FALSE),VLOOKUP($B414,'Justerad allokering'!$B$2:$AG$462,MATCH(Q$2,'Justerad allokering'!$B$2:$AF$2,0),FALSE))</f>
        <v>0</v>
      </c>
      <c r="R414" s="28">
        <f>IF(ISERROR(1/VLOOKUP($B414,'Justerad allokering'!$B$2:$AG$462,MATCH(R$2,'Justerad allokering'!$B$2:$AF$2,0),FALSE)),VLOOKUP($B414,'Allokerad kvv'!$B$2:$AV$468,MATCH(R$2,'Allokerad kvv'!$B$2:$AV$2,0),FALSE),VLOOKUP($B414,'Justerad allokering'!$B$2:$AG$462,MATCH(R$2,'Justerad allokering'!$B$2:$AF$2,0),FALSE))</f>
        <v>0</v>
      </c>
      <c r="S414" s="28">
        <f>IF(ISERROR(1/VLOOKUP($B414,'Justerad allokering'!$B$2:$AG$462,MATCH(S$2,'Justerad allokering'!$B$2:$AF$2,0),FALSE)),VLOOKUP($B414,'Allokerad kvv'!$B$2:$AV$468,MATCH(S$2,'Allokerad kvv'!$B$2:$AV$2,0),FALSE),VLOOKUP($B414,'Justerad allokering'!$B$2:$AG$462,MATCH(S$2,'Justerad allokering'!$B$2:$AF$2,0),FALSE))</f>
        <v>0</v>
      </c>
      <c r="T414" s="28">
        <f>IF(ISERROR(1/VLOOKUP($B414,'Justerad allokering'!$B$2:$AG$462,MATCH(T$2,'Justerad allokering'!$B$2:$AF$2,0),FALSE)),VLOOKUP($B414,'Allokerad kvv'!$B$2:$AV$468,MATCH(T$2,'Allokerad kvv'!$B$2:$AV$2,0),FALSE),VLOOKUP($B414,'Justerad allokering'!$B$2:$AG$462,MATCH(T$2,'Justerad allokering'!$B$2:$AF$2,0),FALSE))</f>
        <v>0</v>
      </c>
      <c r="U414" s="28">
        <f>IF(ISERROR(1/VLOOKUP($B414,'Justerad allokering'!$B$2:$AG$462,MATCH(U$2,'Justerad allokering'!$B$2:$AF$2,0),FALSE)),VLOOKUP($B414,'Allokerad kvv'!$B$2:$AV$468,MATCH(U$2,'Allokerad kvv'!$B$2:$AV$2,0),FALSE),VLOOKUP($B414,'Justerad allokering'!$B$2:$AG$462,MATCH(U$2,'Justerad allokering'!$B$2:$AF$2,0),FALSE))</f>
        <v>0</v>
      </c>
      <c r="V414" s="28">
        <f>IF(ISERROR(1/VLOOKUP($B414,'Justerad allokering'!$B$2:$AG$462,MATCH(V$2,'Justerad allokering'!$B$2:$AF$2,0),FALSE)),VLOOKUP($B414,'Allokerad kvv'!$B$2:$AV$468,MATCH(V$2,'Allokerad kvv'!$B$2:$AV$2,0),FALSE),VLOOKUP($B414,'Justerad allokering'!$B$2:$AG$462,MATCH(V$2,'Justerad allokering'!$B$2:$AF$2,0),FALSE))</f>
        <v>0</v>
      </c>
      <c r="W414" s="28">
        <f>IF(ISERROR(1/VLOOKUP($B414,'Justerad allokering'!$B$2:$AG$462,MATCH(W$2,'Justerad allokering'!$B$2:$AF$2,0),FALSE)),VLOOKUP($B414,'Allokerad kvv'!$B$2:$AV$468,MATCH(W$2,'Allokerad kvv'!$B$2:$AV$2,0),FALSE),VLOOKUP($B414,'Justerad allokering'!$B$2:$AG$462,MATCH(W$2,'Justerad allokering'!$B$2:$AF$2,0),FALSE))</f>
        <v>0</v>
      </c>
      <c r="X414" s="28">
        <f>IF(ISERROR(1/VLOOKUP($B414,'Justerad allokering'!$B$2:$AG$462,MATCH(X$2,'Justerad allokering'!$B$2:$AF$2,0),FALSE)),VLOOKUP($B414,'Allokerad kvv'!$B$2:$AV$468,MATCH(X$2,'Allokerad kvv'!$B$2:$AV$2,0),FALSE),VLOOKUP($B414,'Justerad allokering'!$B$2:$AG$462,MATCH(X$2,'Justerad allokering'!$B$2:$AF$2,0),FALSE))</f>
        <v>0</v>
      </c>
      <c r="Y414" s="28">
        <f>IF(ISERROR(1/VLOOKUP($B414,'Justerad allokering'!$B$2:$AG$462,MATCH(Y$2,'Justerad allokering'!$B$2:$AF$2,0),FALSE)),VLOOKUP($B414,'Allokerad kvv'!$B$2:$AV$468,MATCH(Y$2,'Allokerad kvv'!$B$2:$AV$2,0),FALSE),VLOOKUP($B414,'Justerad allokering'!$B$2:$AG$462,MATCH(Y$2,'Justerad allokering'!$B$2:$AF$2,0),FALSE))</f>
        <v>0</v>
      </c>
      <c r="Z414" s="28">
        <f>IF(ISERROR(1/VLOOKUP($B414,'Justerad allokering'!$B$2:$AG$462,MATCH(Z$2,'Justerad allokering'!$B$2:$AF$2,0),FALSE)),VLOOKUP($B414,'Allokerad kvv'!$B$2:$AV$468,MATCH(Z$2,'Allokerad kvv'!$B$2:$AV$2,0),FALSE),VLOOKUP($B414,'Justerad allokering'!$B$2:$AG$462,MATCH(Z$2,'Justerad allokering'!$B$2:$AF$2,0),FALSE))</f>
        <v>0</v>
      </c>
      <c r="AA414" s="28"/>
      <c r="AB414" s="28"/>
      <c r="AE414">
        <f t="shared" si="18"/>
        <v>0</v>
      </c>
      <c r="AG414">
        <f t="shared" si="19"/>
        <v>0</v>
      </c>
      <c r="AH414">
        <f t="shared" si="20"/>
        <v>0</v>
      </c>
      <c r="AI414" s="55" t="str">
        <f>IF(AH414=0,"",AH414/VLOOKUP(B414,Kraftvärmeprod!$B$1:$BC$480,MATCH("Summa tillförd energi exklusive rökgaskondensering",Kraftvärmeprod!$B$1:$BC$1,0),FALSE))</f>
        <v/>
      </c>
    </row>
    <row r="415" spans="1:35" x14ac:dyDescent="0.35">
      <c r="A415" s="28" t="s">
        <v>550</v>
      </c>
      <c r="B415" s="28" t="s">
        <v>555</v>
      </c>
      <c r="C415" s="28">
        <f>IF(ISERROR(1/VLOOKUP($B415,'Justerad allokering'!$B$2:$AG$462,MATCH(C$2,'Justerad allokering'!$B$2:$AF$2,0),FALSE)),VLOOKUP($B415,'Allokerad kvv'!$B$2:$AV$468,MATCH(C$2,'Allokerad kvv'!$B$2:$AV$2,0),FALSE),VLOOKUP($B415,'Justerad allokering'!$B$2:$AG$462,MATCH(C$2,'Justerad allokering'!$B$2:$AF$2,0),FALSE))</f>
        <v>0</v>
      </c>
      <c r="D415" s="28">
        <f>IF(ISERROR(1/VLOOKUP($B415,'Justerad allokering'!$B$2:$AG$462,MATCH(D$2,'Justerad allokering'!$B$2:$AF$2,0),FALSE)),VLOOKUP($B415,'Allokerad kvv'!$B$2:$AV$468,MATCH(D$2,'Allokerad kvv'!$B$2:$AV$2,0),FALSE),VLOOKUP($B415,'Justerad allokering'!$B$2:$AG$462,MATCH(D$2,'Justerad allokering'!$B$2:$AF$2,0),FALSE))</f>
        <v>0</v>
      </c>
      <c r="E415" s="28">
        <f>IF(ISERROR(1/VLOOKUP($B415,'Justerad allokering'!$B$2:$AG$462,MATCH(E$2,'Justerad allokering'!$B$2:$AF$2,0),FALSE)),VLOOKUP($B415,'Allokerad kvv'!$B$2:$AV$468,MATCH(E$2,'Allokerad kvv'!$B$2:$AV$2,0),FALSE),VLOOKUP($B415,'Justerad allokering'!$B$2:$AG$462,MATCH(E$2,'Justerad allokering'!$B$2:$AF$2,0),FALSE))</f>
        <v>0</v>
      </c>
      <c r="F415" s="28">
        <f>IF(ISERROR(1/VLOOKUP($B415,'Justerad allokering'!$B$2:$AG$462,MATCH(F$2,'Justerad allokering'!$B$2:$AF$2,0),FALSE)),VLOOKUP($B415,'Allokerad kvv'!$B$2:$AV$468,MATCH(F$2,'Allokerad kvv'!$B$2:$AV$2,0),FALSE),VLOOKUP($B415,'Justerad allokering'!$B$2:$AG$462,MATCH(F$2,'Justerad allokering'!$B$2:$AF$2,0),FALSE))</f>
        <v>0</v>
      </c>
      <c r="G415" s="28">
        <f>IF(ISERROR(1/VLOOKUP($B415,'Justerad allokering'!$B$2:$AG$462,MATCH(G$2,'Justerad allokering'!$B$2:$AF$2,0),FALSE)),VLOOKUP($B415,'Allokerad kvv'!$B$2:$AV$468,MATCH(G$2,'Allokerad kvv'!$B$2:$AV$2,0),FALSE),VLOOKUP($B415,'Justerad allokering'!$B$2:$AG$462,MATCH(G$2,'Justerad allokering'!$B$2:$AF$2,0),FALSE))</f>
        <v>0</v>
      </c>
      <c r="H415" s="28">
        <f>IF(ISERROR(1/VLOOKUP($B415,'Justerad allokering'!$B$2:$AG$462,MATCH(H$2,'Justerad allokering'!$B$2:$AF$2,0),FALSE)),VLOOKUP($B415,'Allokerad kvv'!$B$2:$AV$468,MATCH(H$2,'Allokerad kvv'!$B$2:$AV$2,0),FALSE),VLOOKUP($B415,'Justerad allokering'!$B$2:$AG$462,MATCH(H$2,'Justerad allokering'!$B$2:$AF$2,0),FALSE))</f>
        <v>0</v>
      </c>
      <c r="I415" s="28">
        <f>IF(ISERROR(1/VLOOKUP($B415,'Justerad allokering'!$B$2:$AG$462,MATCH(I$2,'Justerad allokering'!$B$2:$AF$2,0),FALSE)),VLOOKUP($B415,'Allokerad kvv'!$B$2:$AV$468,MATCH(I$2,'Allokerad kvv'!$B$2:$AV$2,0),FALSE),VLOOKUP($B415,'Justerad allokering'!$B$2:$AG$462,MATCH(I$2,'Justerad allokering'!$B$2:$AF$2,0),FALSE))</f>
        <v>0</v>
      </c>
      <c r="J415" s="28">
        <f>IF(ISERROR(1/VLOOKUP($B415,'Justerad allokering'!$B$2:$AG$462,MATCH(J$2,'Justerad allokering'!$B$2:$AF$2,0),FALSE)),VLOOKUP($B415,'Allokerad kvv'!$B$2:$AV$468,MATCH(J$2,'Allokerad kvv'!$B$2:$AV$2,0),FALSE),VLOOKUP($B415,'Justerad allokering'!$B$2:$AG$462,MATCH(J$2,'Justerad allokering'!$B$2:$AF$2,0),FALSE))</f>
        <v>0</v>
      </c>
      <c r="K415" s="28">
        <f>IF(ISERROR(1/VLOOKUP($B415,'Justerad allokering'!$B$2:$AG$462,MATCH(K$2,'Justerad allokering'!$B$2:$AF$2,0),FALSE)),VLOOKUP($B415,'Allokerad kvv'!$B$2:$AV$468,MATCH(K$2,'Allokerad kvv'!$B$2:$AV$2,0),FALSE),VLOOKUP($B415,'Justerad allokering'!$B$2:$AG$462,MATCH(K$2,'Justerad allokering'!$B$2:$AF$2,0),FALSE))</f>
        <v>0</v>
      </c>
      <c r="L415" s="28">
        <f>IF(ISERROR(1/VLOOKUP($B415,'Justerad allokering'!$B$2:$AG$462,MATCH(L$2,'Justerad allokering'!$B$2:$AF$2,0),FALSE)),VLOOKUP($B415,'Allokerad kvv'!$B$2:$AV$468,MATCH(L$2,'Allokerad kvv'!$B$2:$AV$2,0),FALSE),VLOOKUP($B415,'Justerad allokering'!$B$2:$AG$462,MATCH(L$2,'Justerad allokering'!$B$2:$AF$2,0),FALSE))</f>
        <v>0</v>
      </c>
      <c r="M415" s="28">
        <f>IF(ISERROR(1/VLOOKUP($B415,'Justerad allokering'!$B$2:$AG$462,MATCH(M$2,'Justerad allokering'!$B$2:$AF$2,0),FALSE)),VLOOKUP($B415,'Allokerad kvv'!$B$2:$AV$468,MATCH(M$2,'Allokerad kvv'!$B$2:$AV$2,0),FALSE),VLOOKUP($B415,'Justerad allokering'!$B$2:$AG$462,MATCH(M$2,'Justerad allokering'!$B$2:$AF$2,0),FALSE))</f>
        <v>0</v>
      </c>
      <c r="N415" s="28">
        <f>IF(ISERROR(1/VLOOKUP($B415,'Justerad allokering'!$B$2:$AG$462,MATCH(N$2,'Justerad allokering'!$B$2:$AF$2,0),FALSE)),VLOOKUP($B415,'Allokerad kvv'!$B$2:$AV$468,MATCH(N$2,'Allokerad kvv'!$B$2:$AV$2,0),FALSE),VLOOKUP($B415,'Justerad allokering'!$B$2:$AG$462,MATCH(N$2,'Justerad allokering'!$B$2:$AF$2,0),FALSE))</f>
        <v>0</v>
      </c>
      <c r="O415" s="28">
        <f>IF(ISERROR(1/VLOOKUP($B415,'Justerad allokering'!$B$2:$AG$462,MATCH(O$2,'Justerad allokering'!$B$2:$AF$2,0),FALSE)),VLOOKUP($B415,'Allokerad kvv'!$B$2:$AV$468,MATCH(O$2,'Allokerad kvv'!$B$2:$AV$2,0),FALSE),VLOOKUP($B415,'Justerad allokering'!$B$2:$AG$462,MATCH(O$2,'Justerad allokering'!$B$2:$AF$2,0),FALSE))</f>
        <v>0</v>
      </c>
      <c r="P415" s="28">
        <f>IF(ISERROR(1/VLOOKUP($B415,'Justerad allokering'!$B$2:$AG$462,MATCH(P$2,'Justerad allokering'!$B$2:$AF$2,0),FALSE)),VLOOKUP($B415,'Allokerad kvv'!$B$2:$AV$468,MATCH(P$2,'Allokerad kvv'!$B$2:$AV$2,0),FALSE),VLOOKUP($B415,'Justerad allokering'!$B$2:$AG$462,MATCH(P$2,'Justerad allokering'!$B$2:$AF$2,0),FALSE))</f>
        <v>0</v>
      </c>
      <c r="Q415" s="28">
        <f>IF(ISERROR(1/VLOOKUP($B415,'Justerad allokering'!$B$2:$AG$462,MATCH(Q$2,'Justerad allokering'!$B$2:$AF$2,0),FALSE)),VLOOKUP($B415,'Allokerad kvv'!$B$2:$AV$468,MATCH(Q$2,'Allokerad kvv'!$B$2:$AV$2,0),FALSE),VLOOKUP($B415,'Justerad allokering'!$B$2:$AG$462,MATCH(Q$2,'Justerad allokering'!$B$2:$AF$2,0),FALSE))</f>
        <v>0</v>
      </c>
      <c r="R415" s="28">
        <f>IF(ISERROR(1/VLOOKUP($B415,'Justerad allokering'!$B$2:$AG$462,MATCH(R$2,'Justerad allokering'!$B$2:$AF$2,0),FALSE)),VLOOKUP($B415,'Allokerad kvv'!$B$2:$AV$468,MATCH(R$2,'Allokerad kvv'!$B$2:$AV$2,0),FALSE),VLOOKUP($B415,'Justerad allokering'!$B$2:$AG$462,MATCH(R$2,'Justerad allokering'!$B$2:$AF$2,0),FALSE))</f>
        <v>0</v>
      </c>
      <c r="S415" s="28">
        <f>IF(ISERROR(1/VLOOKUP($B415,'Justerad allokering'!$B$2:$AG$462,MATCH(S$2,'Justerad allokering'!$B$2:$AF$2,0),FALSE)),VLOOKUP($B415,'Allokerad kvv'!$B$2:$AV$468,MATCH(S$2,'Allokerad kvv'!$B$2:$AV$2,0),FALSE),VLOOKUP($B415,'Justerad allokering'!$B$2:$AG$462,MATCH(S$2,'Justerad allokering'!$B$2:$AF$2,0),FALSE))</f>
        <v>0</v>
      </c>
      <c r="T415" s="28">
        <f>IF(ISERROR(1/VLOOKUP($B415,'Justerad allokering'!$B$2:$AG$462,MATCH(T$2,'Justerad allokering'!$B$2:$AF$2,0),FALSE)),VLOOKUP($B415,'Allokerad kvv'!$B$2:$AV$468,MATCH(T$2,'Allokerad kvv'!$B$2:$AV$2,0),FALSE),VLOOKUP($B415,'Justerad allokering'!$B$2:$AG$462,MATCH(T$2,'Justerad allokering'!$B$2:$AF$2,0),FALSE))</f>
        <v>0</v>
      </c>
      <c r="U415" s="28">
        <f>IF(ISERROR(1/VLOOKUP($B415,'Justerad allokering'!$B$2:$AG$462,MATCH(U$2,'Justerad allokering'!$B$2:$AF$2,0),FALSE)),VLOOKUP($B415,'Allokerad kvv'!$B$2:$AV$468,MATCH(U$2,'Allokerad kvv'!$B$2:$AV$2,0),FALSE),VLOOKUP($B415,'Justerad allokering'!$B$2:$AG$462,MATCH(U$2,'Justerad allokering'!$B$2:$AF$2,0),FALSE))</f>
        <v>0</v>
      </c>
      <c r="V415" s="28">
        <f>IF(ISERROR(1/VLOOKUP($B415,'Justerad allokering'!$B$2:$AG$462,MATCH(V$2,'Justerad allokering'!$B$2:$AF$2,0),FALSE)),VLOOKUP($B415,'Allokerad kvv'!$B$2:$AV$468,MATCH(V$2,'Allokerad kvv'!$B$2:$AV$2,0),FALSE),VLOOKUP($B415,'Justerad allokering'!$B$2:$AG$462,MATCH(V$2,'Justerad allokering'!$B$2:$AF$2,0),FALSE))</f>
        <v>0</v>
      </c>
      <c r="W415" s="28">
        <f>IF(ISERROR(1/VLOOKUP($B415,'Justerad allokering'!$B$2:$AG$462,MATCH(W$2,'Justerad allokering'!$B$2:$AF$2,0),FALSE)),VLOOKUP($B415,'Allokerad kvv'!$B$2:$AV$468,MATCH(W$2,'Allokerad kvv'!$B$2:$AV$2,0),FALSE),VLOOKUP($B415,'Justerad allokering'!$B$2:$AG$462,MATCH(W$2,'Justerad allokering'!$B$2:$AF$2,0),FALSE))</f>
        <v>0</v>
      </c>
      <c r="X415" s="28">
        <f>IF(ISERROR(1/VLOOKUP($B415,'Justerad allokering'!$B$2:$AG$462,MATCH(X$2,'Justerad allokering'!$B$2:$AF$2,0),FALSE)),VLOOKUP($B415,'Allokerad kvv'!$B$2:$AV$468,MATCH(X$2,'Allokerad kvv'!$B$2:$AV$2,0),FALSE),VLOOKUP($B415,'Justerad allokering'!$B$2:$AG$462,MATCH(X$2,'Justerad allokering'!$B$2:$AF$2,0),FALSE))</f>
        <v>0</v>
      </c>
      <c r="Y415" s="28">
        <f>IF(ISERROR(1/VLOOKUP($B415,'Justerad allokering'!$B$2:$AG$462,MATCH(Y$2,'Justerad allokering'!$B$2:$AF$2,0),FALSE)),VLOOKUP($B415,'Allokerad kvv'!$B$2:$AV$468,MATCH(Y$2,'Allokerad kvv'!$B$2:$AV$2,0),FALSE),VLOOKUP($B415,'Justerad allokering'!$B$2:$AG$462,MATCH(Y$2,'Justerad allokering'!$B$2:$AF$2,0),FALSE))</f>
        <v>0</v>
      </c>
      <c r="Z415" s="28">
        <f>IF(ISERROR(1/VLOOKUP($B415,'Justerad allokering'!$B$2:$AG$462,MATCH(Z$2,'Justerad allokering'!$B$2:$AF$2,0),FALSE)),VLOOKUP($B415,'Allokerad kvv'!$B$2:$AV$468,MATCH(Z$2,'Allokerad kvv'!$B$2:$AV$2,0),FALSE),VLOOKUP($B415,'Justerad allokering'!$B$2:$AG$462,MATCH(Z$2,'Justerad allokering'!$B$2:$AF$2,0),FALSE))</f>
        <v>0</v>
      </c>
      <c r="AA415" s="28"/>
      <c r="AB415" s="28"/>
      <c r="AE415">
        <f t="shared" si="18"/>
        <v>0</v>
      </c>
      <c r="AG415">
        <f t="shared" si="19"/>
        <v>0</v>
      </c>
      <c r="AH415">
        <f t="shared" si="20"/>
        <v>0</v>
      </c>
      <c r="AI415" s="55" t="str">
        <f>IF(AH415=0,"",AH415/VLOOKUP(B415,Kraftvärmeprod!$B$1:$BC$480,MATCH("Summa tillförd energi exklusive rökgaskondensering",Kraftvärmeprod!$B$1:$BC$1,0),FALSE))</f>
        <v/>
      </c>
    </row>
    <row r="416" spans="1:35" x14ac:dyDescent="0.35">
      <c r="A416" s="28" t="s">
        <v>550</v>
      </c>
      <c r="B416" s="28" t="s">
        <v>556</v>
      </c>
      <c r="C416" s="28">
        <f>IF(ISERROR(1/VLOOKUP($B416,'Justerad allokering'!$B$2:$AG$462,MATCH(C$2,'Justerad allokering'!$B$2:$AF$2,0),FALSE)),VLOOKUP($B416,'Allokerad kvv'!$B$2:$AV$468,MATCH(C$2,'Allokerad kvv'!$B$2:$AV$2,0),FALSE),VLOOKUP($B416,'Justerad allokering'!$B$2:$AG$462,MATCH(C$2,'Justerad allokering'!$B$2:$AF$2,0),FALSE))</f>
        <v>0</v>
      </c>
      <c r="D416" s="28">
        <f>IF(ISERROR(1/VLOOKUP($B416,'Justerad allokering'!$B$2:$AG$462,MATCH(D$2,'Justerad allokering'!$B$2:$AF$2,0),FALSE)),VLOOKUP($B416,'Allokerad kvv'!$B$2:$AV$468,MATCH(D$2,'Allokerad kvv'!$B$2:$AV$2,0),FALSE),VLOOKUP($B416,'Justerad allokering'!$B$2:$AG$462,MATCH(D$2,'Justerad allokering'!$B$2:$AF$2,0),FALSE))</f>
        <v>0</v>
      </c>
      <c r="E416" s="28">
        <f>IF(ISERROR(1/VLOOKUP($B416,'Justerad allokering'!$B$2:$AG$462,MATCH(E$2,'Justerad allokering'!$B$2:$AF$2,0),FALSE)),VLOOKUP($B416,'Allokerad kvv'!$B$2:$AV$468,MATCH(E$2,'Allokerad kvv'!$B$2:$AV$2,0),FALSE),VLOOKUP($B416,'Justerad allokering'!$B$2:$AG$462,MATCH(E$2,'Justerad allokering'!$B$2:$AF$2,0),FALSE))</f>
        <v>0</v>
      </c>
      <c r="F416" s="28">
        <f>IF(ISERROR(1/VLOOKUP($B416,'Justerad allokering'!$B$2:$AG$462,MATCH(F$2,'Justerad allokering'!$B$2:$AF$2,0),FALSE)),VLOOKUP($B416,'Allokerad kvv'!$B$2:$AV$468,MATCH(F$2,'Allokerad kvv'!$B$2:$AV$2,0),FALSE),VLOOKUP($B416,'Justerad allokering'!$B$2:$AG$462,MATCH(F$2,'Justerad allokering'!$B$2:$AF$2,0),FALSE))</f>
        <v>0</v>
      </c>
      <c r="G416" s="28">
        <f>IF(ISERROR(1/VLOOKUP($B416,'Justerad allokering'!$B$2:$AG$462,MATCH(G$2,'Justerad allokering'!$B$2:$AF$2,0),FALSE)),VLOOKUP($B416,'Allokerad kvv'!$B$2:$AV$468,MATCH(G$2,'Allokerad kvv'!$B$2:$AV$2,0),FALSE),VLOOKUP($B416,'Justerad allokering'!$B$2:$AG$462,MATCH(G$2,'Justerad allokering'!$B$2:$AF$2,0),FALSE))</f>
        <v>0</v>
      </c>
      <c r="H416" s="28">
        <f>IF(ISERROR(1/VLOOKUP($B416,'Justerad allokering'!$B$2:$AG$462,MATCH(H$2,'Justerad allokering'!$B$2:$AF$2,0),FALSE)),VLOOKUP($B416,'Allokerad kvv'!$B$2:$AV$468,MATCH(H$2,'Allokerad kvv'!$B$2:$AV$2,0),FALSE),VLOOKUP($B416,'Justerad allokering'!$B$2:$AG$462,MATCH(H$2,'Justerad allokering'!$B$2:$AF$2,0),FALSE))</f>
        <v>0</v>
      </c>
      <c r="I416" s="28">
        <f>IF(ISERROR(1/VLOOKUP($B416,'Justerad allokering'!$B$2:$AG$462,MATCH(I$2,'Justerad allokering'!$B$2:$AF$2,0),FALSE)),VLOOKUP($B416,'Allokerad kvv'!$B$2:$AV$468,MATCH(I$2,'Allokerad kvv'!$B$2:$AV$2,0),FALSE),VLOOKUP($B416,'Justerad allokering'!$B$2:$AG$462,MATCH(I$2,'Justerad allokering'!$B$2:$AF$2,0),FALSE))</f>
        <v>0</v>
      </c>
      <c r="J416" s="28">
        <f>IF(ISERROR(1/VLOOKUP($B416,'Justerad allokering'!$B$2:$AG$462,MATCH(J$2,'Justerad allokering'!$B$2:$AF$2,0),FALSE)),VLOOKUP($B416,'Allokerad kvv'!$B$2:$AV$468,MATCH(J$2,'Allokerad kvv'!$B$2:$AV$2,0),FALSE),VLOOKUP($B416,'Justerad allokering'!$B$2:$AG$462,MATCH(J$2,'Justerad allokering'!$B$2:$AF$2,0),FALSE))</f>
        <v>0</v>
      </c>
      <c r="K416" s="28">
        <f>IF(ISERROR(1/VLOOKUP($B416,'Justerad allokering'!$B$2:$AG$462,MATCH(K$2,'Justerad allokering'!$B$2:$AF$2,0),FALSE)),VLOOKUP($B416,'Allokerad kvv'!$B$2:$AV$468,MATCH(K$2,'Allokerad kvv'!$B$2:$AV$2,0),FALSE),VLOOKUP($B416,'Justerad allokering'!$B$2:$AG$462,MATCH(K$2,'Justerad allokering'!$B$2:$AF$2,0),FALSE))</f>
        <v>0</v>
      </c>
      <c r="L416" s="28">
        <f>IF(ISERROR(1/VLOOKUP($B416,'Justerad allokering'!$B$2:$AG$462,MATCH(L$2,'Justerad allokering'!$B$2:$AF$2,0),FALSE)),VLOOKUP($B416,'Allokerad kvv'!$B$2:$AV$468,MATCH(L$2,'Allokerad kvv'!$B$2:$AV$2,0),FALSE),VLOOKUP($B416,'Justerad allokering'!$B$2:$AG$462,MATCH(L$2,'Justerad allokering'!$B$2:$AF$2,0),FALSE))</f>
        <v>0</v>
      </c>
      <c r="M416" s="28">
        <f>IF(ISERROR(1/VLOOKUP($B416,'Justerad allokering'!$B$2:$AG$462,MATCH(M$2,'Justerad allokering'!$B$2:$AF$2,0),FALSE)),VLOOKUP($B416,'Allokerad kvv'!$B$2:$AV$468,MATCH(M$2,'Allokerad kvv'!$B$2:$AV$2,0),FALSE),VLOOKUP($B416,'Justerad allokering'!$B$2:$AG$462,MATCH(M$2,'Justerad allokering'!$B$2:$AF$2,0),FALSE))</f>
        <v>0</v>
      </c>
      <c r="N416" s="28">
        <f>IF(ISERROR(1/VLOOKUP($B416,'Justerad allokering'!$B$2:$AG$462,MATCH(N$2,'Justerad allokering'!$B$2:$AF$2,0),FALSE)),VLOOKUP($B416,'Allokerad kvv'!$B$2:$AV$468,MATCH(N$2,'Allokerad kvv'!$B$2:$AV$2,0),FALSE),VLOOKUP($B416,'Justerad allokering'!$B$2:$AG$462,MATCH(N$2,'Justerad allokering'!$B$2:$AF$2,0),FALSE))</f>
        <v>0</v>
      </c>
      <c r="O416" s="28">
        <f>IF(ISERROR(1/VLOOKUP($B416,'Justerad allokering'!$B$2:$AG$462,MATCH(O$2,'Justerad allokering'!$B$2:$AF$2,0),FALSE)),VLOOKUP($B416,'Allokerad kvv'!$B$2:$AV$468,MATCH(O$2,'Allokerad kvv'!$B$2:$AV$2,0),FALSE),VLOOKUP($B416,'Justerad allokering'!$B$2:$AG$462,MATCH(O$2,'Justerad allokering'!$B$2:$AF$2,0),FALSE))</f>
        <v>0</v>
      </c>
      <c r="P416" s="28">
        <f>IF(ISERROR(1/VLOOKUP($B416,'Justerad allokering'!$B$2:$AG$462,MATCH(P$2,'Justerad allokering'!$B$2:$AF$2,0),FALSE)),VLOOKUP($B416,'Allokerad kvv'!$B$2:$AV$468,MATCH(P$2,'Allokerad kvv'!$B$2:$AV$2,0),FALSE),VLOOKUP($B416,'Justerad allokering'!$B$2:$AG$462,MATCH(P$2,'Justerad allokering'!$B$2:$AF$2,0),FALSE))</f>
        <v>0</v>
      </c>
      <c r="Q416" s="28">
        <f>IF(ISERROR(1/VLOOKUP($B416,'Justerad allokering'!$B$2:$AG$462,MATCH(Q$2,'Justerad allokering'!$B$2:$AF$2,0),FALSE)),VLOOKUP($B416,'Allokerad kvv'!$B$2:$AV$468,MATCH(Q$2,'Allokerad kvv'!$B$2:$AV$2,0),FALSE),VLOOKUP($B416,'Justerad allokering'!$B$2:$AG$462,MATCH(Q$2,'Justerad allokering'!$B$2:$AF$2,0),FALSE))</f>
        <v>0</v>
      </c>
      <c r="R416" s="28">
        <f>IF(ISERROR(1/VLOOKUP($B416,'Justerad allokering'!$B$2:$AG$462,MATCH(R$2,'Justerad allokering'!$B$2:$AF$2,0),FALSE)),VLOOKUP($B416,'Allokerad kvv'!$B$2:$AV$468,MATCH(R$2,'Allokerad kvv'!$B$2:$AV$2,0),FALSE),VLOOKUP($B416,'Justerad allokering'!$B$2:$AG$462,MATCH(R$2,'Justerad allokering'!$B$2:$AF$2,0),FALSE))</f>
        <v>0</v>
      </c>
      <c r="S416" s="28">
        <f>IF(ISERROR(1/VLOOKUP($B416,'Justerad allokering'!$B$2:$AG$462,MATCH(S$2,'Justerad allokering'!$B$2:$AF$2,0),FALSE)),VLOOKUP($B416,'Allokerad kvv'!$B$2:$AV$468,MATCH(S$2,'Allokerad kvv'!$B$2:$AV$2,0),FALSE),VLOOKUP($B416,'Justerad allokering'!$B$2:$AG$462,MATCH(S$2,'Justerad allokering'!$B$2:$AF$2,0),FALSE))</f>
        <v>0</v>
      </c>
      <c r="T416" s="28">
        <f>IF(ISERROR(1/VLOOKUP($B416,'Justerad allokering'!$B$2:$AG$462,MATCH(T$2,'Justerad allokering'!$B$2:$AF$2,0),FALSE)),VLOOKUP($B416,'Allokerad kvv'!$B$2:$AV$468,MATCH(T$2,'Allokerad kvv'!$B$2:$AV$2,0),FALSE),VLOOKUP($B416,'Justerad allokering'!$B$2:$AG$462,MATCH(T$2,'Justerad allokering'!$B$2:$AF$2,0),FALSE))</f>
        <v>0</v>
      </c>
      <c r="U416" s="28">
        <f>IF(ISERROR(1/VLOOKUP($B416,'Justerad allokering'!$B$2:$AG$462,MATCH(U$2,'Justerad allokering'!$B$2:$AF$2,0),FALSE)),VLOOKUP($B416,'Allokerad kvv'!$B$2:$AV$468,MATCH(U$2,'Allokerad kvv'!$B$2:$AV$2,0),FALSE),VLOOKUP($B416,'Justerad allokering'!$B$2:$AG$462,MATCH(U$2,'Justerad allokering'!$B$2:$AF$2,0),FALSE))</f>
        <v>0</v>
      </c>
      <c r="V416" s="28">
        <f>IF(ISERROR(1/VLOOKUP($B416,'Justerad allokering'!$B$2:$AG$462,MATCH(V$2,'Justerad allokering'!$B$2:$AF$2,0),FALSE)),VLOOKUP($B416,'Allokerad kvv'!$B$2:$AV$468,MATCH(V$2,'Allokerad kvv'!$B$2:$AV$2,0),FALSE),VLOOKUP($B416,'Justerad allokering'!$B$2:$AG$462,MATCH(V$2,'Justerad allokering'!$B$2:$AF$2,0),FALSE))</f>
        <v>0</v>
      </c>
      <c r="W416" s="28">
        <f>IF(ISERROR(1/VLOOKUP($B416,'Justerad allokering'!$B$2:$AG$462,MATCH(W$2,'Justerad allokering'!$B$2:$AF$2,0),FALSE)),VLOOKUP($B416,'Allokerad kvv'!$B$2:$AV$468,MATCH(W$2,'Allokerad kvv'!$B$2:$AV$2,0),FALSE),VLOOKUP($B416,'Justerad allokering'!$B$2:$AG$462,MATCH(W$2,'Justerad allokering'!$B$2:$AF$2,0),FALSE))</f>
        <v>0</v>
      </c>
      <c r="X416" s="28">
        <f>IF(ISERROR(1/VLOOKUP($B416,'Justerad allokering'!$B$2:$AG$462,MATCH(X$2,'Justerad allokering'!$B$2:$AF$2,0),FALSE)),VLOOKUP($B416,'Allokerad kvv'!$B$2:$AV$468,MATCH(X$2,'Allokerad kvv'!$B$2:$AV$2,0),FALSE),VLOOKUP($B416,'Justerad allokering'!$B$2:$AG$462,MATCH(X$2,'Justerad allokering'!$B$2:$AF$2,0),FALSE))</f>
        <v>0</v>
      </c>
      <c r="Y416" s="28">
        <f>IF(ISERROR(1/VLOOKUP($B416,'Justerad allokering'!$B$2:$AG$462,MATCH(Y$2,'Justerad allokering'!$B$2:$AF$2,0),FALSE)),VLOOKUP($B416,'Allokerad kvv'!$B$2:$AV$468,MATCH(Y$2,'Allokerad kvv'!$B$2:$AV$2,0),FALSE),VLOOKUP($B416,'Justerad allokering'!$B$2:$AG$462,MATCH(Y$2,'Justerad allokering'!$B$2:$AF$2,0),FALSE))</f>
        <v>0</v>
      </c>
      <c r="Z416" s="28">
        <f>IF(ISERROR(1/VLOOKUP($B416,'Justerad allokering'!$B$2:$AG$462,MATCH(Z$2,'Justerad allokering'!$B$2:$AF$2,0),FALSE)),VLOOKUP($B416,'Allokerad kvv'!$B$2:$AV$468,MATCH(Z$2,'Allokerad kvv'!$B$2:$AV$2,0),FALSE),VLOOKUP($B416,'Justerad allokering'!$B$2:$AG$462,MATCH(Z$2,'Justerad allokering'!$B$2:$AF$2,0),FALSE))</f>
        <v>0</v>
      </c>
      <c r="AA416" s="28"/>
      <c r="AB416" s="28"/>
      <c r="AE416">
        <f t="shared" si="18"/>
        <v>0</v>
      </c>
      <c r="AG416">
        <f t="shared" si="19"/>
        <v>0</v>
      </c>
      <c r="AH416">
        <f t="shared" si="20"/>
        <v>0</v>
      </c>
      <c r="AI416" s="55" t="str">
        <f>IF(AH416=0,"",AH416/VLOOKUP(B416,Kraftvärmeprod!$B$1:$BC$480,MATCH("Summa tillförd energi exklusive rökgaskondensering",Kraftvärmeprod!$B$1:$BC$1,0),FALSE))</f>
        <v/>
      </c>
    </row>
    <row r="417" spans="1:35" x14ac:dyDescent="0.35">
      <c r="A417" s="28" t="s">
        <v>550</v>
      </c>
      <c r="B417" s="28" t="s">
        <v>557</v>
      </c>
      <c r="C417" s="28">
        <f>IF(ISERROR(1/VLOOKUP($B417,'Justerad allokering'!$B$2:$AG$462,MATCH(C$2,'Justerad allokering'!$B$2:$AF$2,0),FALSE)),VLOOKUP($B417,'Allokerad kvv'!$B$2:$AV$468,MATCH(C$2,'Allokerad kvv'!$B$2:$AV$2,0),FALSE),VLOOKUP($B417,'Justerad allokering'!$B$2:$AG$462,MATCH(C$2,'Justerad allokering'!$B$2:$AF$2,0),FALSE))</f>
        <v>0</v>
      </c>
      <c r="D417" s="28">
        <f>IF(ISERROR(1/VLOOKUP($B417,'Justerad allokering'!$B$2:$AG$462,MATCH(D$2,'Justerad allokering'!$B$2:$AF$2,0),FALSE)),VLOOKUP($B417,'Allokerad kvv'!$B$2:$AV$468,MATCH(D$2,'Allokerad kvv'!$B$2:$AV$2,0),FALSE),VLOOKUP($B417,'Justerad allokering'!$B$2:$AG$462,MATCH(D$2,'Justerad allokering'!$B$2:$AF$2,0),FALSE))</f>
        <v>0</v>
      </c>
      <c r="E417" s="28">
        <f>IF(ISERROR(1/VLOOKUP($B417,'Justerad allokering'!$B$2:$AG$462,MATCH(E$2,'Justerad allokering'!$B$2:$AF$2,0),FALSE)),VLOOKUP($B417,'Allokerad kvv'!$B$2:$AV$468,MATCH(E$2,'Allokerad kvv'!$B$2:$AV$2,0),FALSE),VLOOKUP($B417,'Justerad allokering'!$B$2:$AG$462,MATCH(E$2,'Justerad allokering'!$B$2:$AF$2,0),FALSE))</f>
        <v>0</v>
      </c>
      <c r="F417" s="28">
        <f>IF(ISERROR(1/VLOOKUP($B417,'Justerad allokering'!$B$2:$AG$462,MATCH(F$2,'Justerad allokering'!$B$2:$AF$2,0),FALSE)),VLOOKUP($B417,'Allokerad kvv'!$B$2:$AV$468,MATCH(F$2,'Allokerad kvv'!$B$2:$AV$2,0),FALSE),VLOOKUP($B417,'Justerad allokering'!$B$2:$AG$462,MATCH(F$2,'Justerad allokering'!$B$2:$AF$2,0),FALSE))</f>
        <v>0</v>
      </c>
      <c r="G417" s="28">
        <f>IF(ISERROR(1/VLOOKUP($B417,'Justerad allokering'!$B$2:$AG$462,MATCH(G$2,'Justerad allokering'!$B$2:$AF$2,0),FALSE)),VLOOKUP($B417,'Allokerad kvv'!$B$2:$AV$468,MATCH(G$2,'Allokerad kvv'!$B$2:$AV$2,0),FALSE),VLOOKUP($B417,'Justerad allokering'!$B$2:$AG$462,MATCH(G$2,'Justerad allokering'!$B$2:$AF$2,0),FALSE))</f>
        <v>0</v>
      </c>
      <c r="H417" s="28">
        <f>IF(ISERROR(1/VLOOKUP($B417,'Justerad allokering'!$B$2:$AG$462,MATCH(H$2,'Justerad allokering'!$B$2:$AF$2,0),FALSE)),VLOOKUP($B417,'Allokerad kvv'!$B$2:$AV$468,MATCH(H$2,'Allokerad kvv'!$B$2:$AV$2,0),FALSE),VLOOKUP($B417,'Justerad allokering'!$B$2:$AG$462,MATCH(H$2,'Justerad allokering'!$B$2:$AF$2,0),FALSE))</f>
        <v>0</v>
      </c>
      <c r="I417" s="28">
        <f>IF(ISERROR(1/VLOOKUP($B417,'Justerad allokering'!$B$2:$AG$462,MATCH(I$2,'Justerad allokering'!$B$2:$AF$2,0),FALSE)),VLOOKUP($B417,'Allokerad kvv'!$B$2:$AV$468,MATCH(I$2,'Allokerad kvv'!$B$2:$AV$2,0),FALSE),VLOOKUP($B417,'Justerad allokering'!$B$2:$AG$462,MATCH(I$2,'Justerad allokering'!$B$2:$AF$2,0),FALSE))</f>
        <v>0</v>
      </c>
      <c r="J417" s="28">
        <f>IF(ISERROR(1/VLOOKUP($B417,'Justerad allokering'!$B$2:$AG$462,MATCH(J$2,'Justerad allokering'!$B$2:$AF$2,0),FALSE)),VLOOKUP($B417,'Allokerad kvv'!$B$2:$AV$468,MATCH(J$2,'Allokerad kvv'!$B$2:$AV$2,0),FALSE),VLOOKUP($B417,'Justerad allokering'!$B$2:$AG$462,MATCH(J$2,'Justerad allokering'!$B$2:$AF$2,0),FALSE))</f>
        <v>0</v>
      </c>
      <c r="K417" s="28">
        <f>IF(ISERROR(1/VLOOKUP($B417,'Justerad allokering'!$B$2:$AG$462,MATCH(K$2,'Justerad allokering'!$B$2:$AF$2,0),FALSE)),VLOOKUP($B417,'Allokerad kvv'!$B$2:$AV$468,MATCH(K$2,'Allokerad kvv'!$B$2:$AV$2,0),FALSE),VLOOKUP($B417,'Justerad allokering'!$B$2:$AG$462,MATCH(K$2,'Justerad allokering'!$B$2:$AF$2,0),FALSE))</f>
        <v>0</v>
      </c>
      <c r="L417" s="28">
        <f>IF(ISERROR(1/VLOOKUP($B417,'Justerad allokering'!$B$2:$AG$462,MATCH(L$2,'Justerad allokering'!$B$2:$AF$2,0),FALSE)),VLOOKUP($B417,'Allokerad kvv'!$B$2:$AV$468,MATCH(L$2,'Allokerad kvv'!$B$2:$AV$2,0),FALSE),VLOOKUP($B417,'Justerad allokering'!$B$2:$AG$462,MATCH(L$2,'Justerad allokering'!$B$2:$AF$2,0),FALSE))</f>
        <v>0</v>
      </c>
      <c r="M417" s="28">
        <f>IF(ISERROR(1/VLOOKUP($B417,'Justerad allokering'!$B$2:$AG$462,MATCH(M$2,'Justerad allokering'!$B$2:$AF$2,0),FALSE)),VLOOKUP($B417,'Allokerad kvv'!$B$2:$AV$468,MATCH(M$2,'Allokerad kvv'!$B$2:$AV$2,0),FALSE),VLOOKUP($B417,'Justerad allokering'!$B$2:$AG$462,MATCH(M$2,'Justerad allokering'!$B$2:$AF$2,0),FALSE))</f>
        <v>0</v>
      </c>
      <c r="N417" s="28">
        <f>IF(ISERROR(1/VLOOKUP($B417,'Justerad allokering'!$B$2:$AG$462,MATCH(N$2,'Justerad allokering'!$B$2:$AF$2,0),FALSE)),VLOOKUP($B417,'Allokerad kvv'!$B$2:$AV$468,MATCH(N$2,'Allokerad kvv'!$B$2:$AV$2,0),FALSE),VLOOKUP($B417,'Justerad allokering'!$B$2:$AG$462,MATCH(N$2,'Justerad allokering'!$B$2:$AF$2,0),FALSE))</f>
        <v>0</v>
      </c>
      <c r="O417" s="28">
        <f>IF(ISERROR(1/VLOOKUP($B417,'Justerad allokering'!$B$2:$AG$462,MATCH(O$2,'Justerad allokering'!$B$2:$AF$2,0),FALSE)),VLOOKUP($B417,'Allokerad kvv'!$B$2:$AV$468,MATCH(O$2,'Allokerad kvv'!$B$2:$AV$2,0),FALSE),VLOOKUP($B417,'Justerad allokering'!$B$2:$AG$462,MATCH(O$2,'Justerad allokering'!$B$2:$AF$2,0),FALSE))</f>
        <v>0</v>
      </c>
      <c r="P417" s="28">
        <f>IF(ISERROR(1/VLOOKUP($B417,'Justerad allokering'!$B$2:$AG$462,MATCH(P$2,'Justerad allokering'!$B$2:$AF$2,0),FALSE)),VLOOKUP($B417,'Allokerad kvv'!$B$2:$AV$468,MATCH(P$2,'Allokerad kvv'!$B$2:$AV$2,0),FALSE),VLOOKUP($B417,'Justerad allokering'!$B$2:$AG$462,MATCH(P$2,'Justerad allokering'!$B$2:$AF$2,0),FALSE))</f>
        <v>10.559699999999999</v>
      </c>
      <c r="Q417" s="28">
        <f>IF(ISERROR(1/VLOOKUP($B417,'Justerad allokering'!$B$2:$AG$462,MATCH(Q$2,'Justerad allokering'!$B$2:$AF$2,0),FALSE)),VLOOKUP($B417,'Allokerad kvv'!$B$2:$AV$468,MATCH(Q$2,'Allokerad kvv'!$B$2:$AV$2,0),FALSE),VLOOKUP($B417,'Justerad allokering'!$B$2:$AG$462,MATCH(Q$2,'Justerad allokering'!$B$2:$AF$2,0),FALSE))</f>
        <v>0</v>
      </c>
      <c r="R417" s="28">
        <f>IF(ISERROR(1/VLOOKUP($B417,'Justerad allokering'!$B$2:$AG$462,MATCH(R$2,'Justerad allokering'!$B$2:$AF$2,0),FALSE)),VLOOKUP($B417,'Allokerad kvv'!$B$2:$AV$468,MATCH(R$2,'Allokerad kvv'!$B$2:$AV$2,0),FALSE),VLOOKUP($B417,'Justerad allokering'!$B$2:$AG$462,MATCH(R$2,'Justerad allokering'!$B$2:$AF$2,0),FALSE))</f>
        <v>0</v>
      </c>
      <c r="S417" s="28">
        <f>IF(ISERROR(1/VLOOKUP($B417,'Justerad allokering'!$B$2:$AG$462,MATCH(S$2,'Justerad allokering'!$B$2:$AF$2,0),FALSE)),VLOOKUP($B417,'Allokerad kvv'!$B$2:$AV$468,MATCH(S$2,'Allokerad kvv'!$B$2:$AV$2,0),FALSE),VLOOKUP($B417,'Justerad allokering'!$B$2:$AG$462,MATCH(S$2,'Justerad allokering'!$B$2:$AF$2,0),FALSE))</f>
        <v>0</v>
      </c>
      <c r="T417" s="28">
        <f>IF(ISERROR(1/VLOOKUP($B417,'Justerad allokering'!$B$2:$AG$462,MATCH(T$2,'Justerad allokering'!$B$2:$AF$2,0),FALSE)),VLOOKUP($B417,'Allokerad kvv'!$B$2:$AV$468,MATCH(T$2,'Allokerad kvv'!$B$2:$AV$2,0),FALSE),VLOOKUP($B417,'Justerad allokering'!$B$2:$AG$462,MATCH(T$2,'Justerad allokering'!$B$2:$AF$2,0),FALSE))</f>
        <v>0</v>
      </c>
      <c r="U417" s="28">
        <f>IF(ISERROR(1/VLOOKUP($B417,'Justerad allokering'!$B$2:$AG$462,MATCH(U$2,'Justerad allokering'!$B$2:$AF$2,0),FALSE)),VLOOKUP($B417,'Allokerad kvv'!$B$2:$AV$468,MATCH(U$2,'Allokerad kvv'!$B$2:$AV$2,0),FALSE),VLOOKUP($B417,'Justerad allokering'!$B$2:$AG$462,MATCH(U$2,'Justerad allokering'!$B$2:$AF$2,0),FALSE))</f>
        <v>0</v>
      </c>
      <c r="V417" s="28">
        <f>IF(ISERROR(1/VLOOKUP($B417,'Justerad allokering'!$B$2:$AG$462,MATCH(V$2,'Justerad allokering'!$B$2:$AF$2,0),FALSE)),VLOOKUP($B417,'Allokerad kvv'!$B$2:$AV$468,MATCH(V$2,'Allokerad kvv'!$B$2:$AV$2,0),FALSE),VLOOKUP($B417,'Justerad allokering'!$B$2:$AG$462,MATCH(V$2,'Justerad allokering'!$B$2:$AF$2,0),FALSE))</f>
        <v>0</v>
      </c>
      <c r="W417" s="28">
        <f>IF(ISERROR(1/VLOOKUP($B417,'Justerad allokering'!$B$2:$AG$462,MATCH(W$2,'Justerad allokering'!$B$2:$AF$2,0),FALSE)),VLOOKUP($B417,'Allokerad kvv'!$B$2:$AV$468,MATCH(W$2,'Allokerad kvv'!$B$2:$AV$2,0),FALSE),VLOOKUP($B417,'Justerad allokering'!$B$2:$AG$462,MATCH(W$2,'Justerad allokering'!$B$2:$AF$2,0),FALSE))</f>
        <v>0</v>
      </c>
      <c r="X417" s="28">
        <f>IF(ISERROR(1/VLOOKUP($B417,'Justerad allokering'!$B$2:$AG$462,MATCH(X$2,'Justerad allokering'!$B$2:$AF$2,0),FALSE)),VLOOKUP($B417,'Allokerad kvv'!$B$2:$AV$468,MATCH(X$2,'Allokerad kvv'!$B$2:$AV$2,0),FALSE),VLOOKUP($B417,'Justerad allokering'!$B$2:$AG$462,MATCH(X$2,'Justerad allokering'!$B$2:$AF$2,0),FALSE))</f>
        <v>0</v>
      </c>
      <c r="Y417" s="28">
        <f>IF(ISERROR(1/VLOOKUP($B417,'Justerad allokering'!$B$2:$AG$462,MATCH(Y$2,'Justerad allokering'!$B$2:$AF$2,0),FALSE)),VLOOKUP($B417,'Allokerad kvv'!$B$2:$AV$468,MATCH(Y$2,'Allokerad kvv'!$B$2:$AV$2,0),FALSE),VLOOKUP($B417,'Justerad allokering'!$B$2:$AG$462,MATCH(Y$2,'Justerad allokering'!$B$2:$AF$2,0),FALSE))</f>
        <v>0</v>
      </c>
      <c r="Z417" s="28">
        <f>IF(ISERROR(1/VLOOKUP($B417,'Justerad allokering'!$B$2:$AG$462,MATCH(Z$2,'Justerad allokering'!$B$2:$AF$2,0),FALSE)),VLOOKUP($B417,'Allokerad kvv'!$B$2:$AV$468,MATCH(Z$2,'Allokerad kvv'!$B$2:$AV$2,0),FALSE),VLOOKUP($B417,'Justerad allokering'!$B$2:$AG$462,MATCH(Z$2,'Justerad allokering'!$B$2:$AF$2,0),FALSE))</f>
        <v>0</v>
      </c>
      <c r="AA417" s="28"/>
      <c r="AB417" s="28"/>
      <c r="AE417">
        <f t="shared" si="18"/>
        <v>10.559699999999999</v>
      </c>
      <c r="AG417">
        <f t="shared" si="19"/>
        <v>10.559699999999999</v>
      </c>
      <c r="AH417">
        <f t="shared" si="20"/>
        <v>10.559699999999999</v>
      </c>
      <c r="AI417" s="55">
        <f>IF(AH417=0,"",AH417/VLOOKUP(B417,Kraftvärmeprod!$B$1:$BC$480,MATCH("Summa tillförd energi exklusive rökgaskondensering",Kraftvärmeprod!$B$1:$BC$1,0),FALSE))</f>
        <v>0.75772818599311131</v>
      </c>
    </row>
    <row r="418" spans="1:35" x14ac:dyDescent="0.35">
      <c r="A418" s="28" t="s">
        <v>550</v>
      </c>
      <c r="B418" s="28" t="s">
        <v>558</v>
      </c>
      <c r="C418" s="28">
        <f>IF(ISERROR(1/VLOOKUP($B418,'Justerad allokering'!$B$2:$AG$462,MATCH(C$2,'Justerad allokering'!$B$2:$AF$2,0),FALSE)),VLOOKUP($B418,'Allokerad kvv'!$B$2:$AV$468,MATCH(C$2,'Allokerad kvv'!$B$2:$AV$2,0),FALSE),VLOOKUP($B418,'Justerad allokering'!$B$2:$AG$462,MATCH(C$2,'Justerad allokering'!$B$2:$AF$2,0),FALSE))</f>
        <v>0</v>
      </c>
      <c r="D418" s="28">
        <f>IF(ISERROR(1/VLOOKUP($B418,'Justerad allokering'!$B$2:$AG$462,MATCH(D$2,'Justerad allokering'!$B$2:$AF$2,0),FALSE)),VLOOKUP($B418,'Allokerad kvv'!$B$2:$AV$468,MATCH(D$2,'Allokerad kvv'!$B$2:$AV$2,0),FALSE),VLOOKUP($B418,'Justerad allokering'!$B$2:$AG$462,MATCH(D$2,'Justerad allokering'!$B$2:$AF$2,0),FALSE))</f>
        <v>3.0856599999999998</v>
      </c>
      <c r="E418" s="28">
        <f>IF(ISERROR(1/VLOOKUP($B418,'Justerad allokering'!$B$2:$AG$462,MATCH(E$2,'Justerad allokering'!$B$2:$AF$2,0),FALSE)),VLOOKUP($B418,'Allokerad kvv'!$B$2:$AV$468,MATCH(E$2,'Allokerad kvv'!$B$2:$AV$2,0),FALSE),VLOOKUP($B418,'Justerad allokering'!$B$2:$AG$462,MATCH(E$2,'Justerad allokering'!$B$2:$AF$2,0),FALSE))</f>
        <v>47.786799999999999</v>
      </c>
      <c r="F418" s="28">
        <f>IF(ISERROR(1/VLOOKUP($B418,'Justerad allokering'!$B$2:$AG$462,MATCH(F$2,'Justerad allokering'!$B$2:$AF$2,0),FALSE)),VLOOKUP($B418,'Allokerad kvv'!$B$2:$AV$468,MATCH(F$2,'Allokerad kvv'!$B$2:$AV$2,0),FALSE),VLOOKUP($B418,'Justerad allokering'!$B$2:$AG$462,MATCH(F$2,'Justerad allokering'!$B$2:$AF$2,0),FALSE))</f>
        <v>0</v>
      </c>
      <c r="G418" s="28">
        <f>IF(ISERROR(1/VLOOKUP($B418,'Justerad allokering'!$B$2:$AG$462,MATCH(G$2,'Justerad allokering'!$B$2:$AF$2,0),FALSE)),VLOOKUP($B418,'Allokerad kvv'!$B$2:$AV$468,MATCH(G$2,'Allokerad kvv'!$B$2:$AV$2,0),FALSE),VLOOKUP($B418,'Justerad allokering'!$B$2:$AG$462,MATCH(G$2,'Justerad allokering'!$B$2:$AF$2,0),FALSE))</f>
        <v>0</v>
      </c>
      <c r="H418" s="28">
        <f>IF(ISERROR(1/VLOOKUP($B418,'Justerad allokering'!$B$2:$AG$462,MATCH(H$2,'Justerad allokering'!$B$2:$AF$2,0),FALSE)),VLOOKUP($B418,'Allokerad kvv'!$B$2:$AV$468,MATCH(H$2,'Allokerad kvv'!$B$2:$AV$2,0),FALSE),VLOOKUP($B418,'Justerad allokering'!$B$2:$AG$462,MATCH(H$2,'Justerad allokering'!$B$2:$AF$2,0),FALSE))</f>
        <v>0</v>
      </c>
      <c r="I418" s="28">
        <f>IF(ISERROR(1/VLOOKUP($B418,'Justerad allokering'!$B$2:$AG$462,MATCH(I$2,'Justerad allokering'!$B$2:$AF$2,0),FALSE)),VLOOKUP($B418,'Allokerad kvv'!$B$2:$AV$468,MATCH(I$2,'Allokerad kvv'!$B$2:$AV$2,0),FALSE),VLOOKUP($B418,'Justerad allokering'!$B$2:$AG$462,MATCH(I$2,'Justerad allokering'!$B$2:$AF$2,0),FALSE))</f>
        <v>0</v>
      </c>
      <c r="J418" s="28">
        <f>IF(ISERROR(1/VLOOKUP($B418,'Justerad allokering'!$B$2:$AG$462,MATCH(J$2,'Justerad allokering'!$B$2:$AF$2,0),FALSE)),VLOOKUP($B418,'Allokerad kvv'!$B$2:$AV$468,MATCH(J$2,'Allokerad kvv'!$B$2:$AV$2,0),FALSE),VLOOKUP($B418,'Justerad allokering'!$B$2:$AG$462,MATCH(J$2,'Justerad allokering'!$B$2:$AF$2,0),FALSE))</f>
        <v>30.1388</v>
      </c>
      <c r="K418" s="28">
        <f>IF(ISERROR(1/VLOOKUP($B418,'Justerad allokering'!$B$2:$AG$462,MATCH(K$2,'Justerad allokering'!$B$2:$AF$2,0),FALSE)),VLOOKUP($B418,'Allokerad kvv'!$B$2:$AV$468,MATCH(K$2,'Allokerad kvv'!$B$2:$AV$2,0),FALSE),VLOOKUP($B418,'Justerad allokering'!$B$2:$AG$462,MATCH(K$2,'Justerad allokering'!$B$2:$AF$2,0),FALSE))</f>
        <v>0</v>
      </c>
      <c r="L418" s="28">
        <f>IF(ISERROR(1/VLOOKUP($B418,'Justerad allokering'!$B$2:$AG$462,MATCH(L$2,'Justerad allokering'!$B$2:$AF$2,0),FALSE)),VLOOKUP($B418,'Allokerad kvv'!$B$2:$AV$468,MATCH(L$2,'Allokerad kvv'!$B$2:$AV$2,0),FALSE),VLOOKUP($B418,'Justerad allokering'!$B$2:$AG$462,MATCH(L$2,'Justerad allokering'!$B$2:$AF$2,0),FALSE))</f>
        <v>0</v>
      </c>
      <c r="M418" s="28">
        <f>IF(ISERROR(1/VLOOKUP($B418,'Justerad allokering'!$B$2:$AG$462,MATCH(M$2,'Justerad allokering'!$B$2:$AF$2,0),FALSE)),VLOOKUP($B418,'Allokerad kvv'!$B$2:$AV$468,MATCH(M$2,'Allokerad kvv'!$B$2:$AV$2,0),FALSE),VLOOKUP($B418,'Justerad allokering'!$B$2:$AG$462,MATCH(M$2,'Justerad allokering'!$B$2:$AF$2,0),FALSE))</f>
        <v>0</v>
      </c>
      <c r="N418" s="28">
        <f>IF(ISERROR(1/VLOOKUP($B418,'Justerad allokering'!$B$2:$AG$462,MATCH(N$2,'Justerad allokering'!$B$2:$AF$2,0),FALSE)),VLOOKUP($B418,'Allokerad kvv'!$B$2:$AV$468,MATCH(N$2,'Allokerad kvv'!$B$2:$AV$2,0),FALSE),VLOOKUP($B418,'Justerad allokering'!$B$2:$AG$462,MATCH(N$2,'Justerad allokering'!$B$2:$AF$2,0),FALSE))</f>
        <v>34.844999999999999</v>
      </c>
      <c r="O418" s="28">
        <f>IF(ISERROR(1/VLOOKUP($B418,'Justerad allokering'!$B$2:$AG$462,MATCH(O$2,'Justerad allokering'!$B$2:$AF$2,0),FALSE)),VLOOKUP($B418,'Allokerad kvv'!$B$2:$AV$468,MATCH(O$2,'Allokerad kvv'!$B$2:$AV$2,0),FALSE),VLOOKUP($B418,'Justerad allokering'!$B$2:$AG$462,MATCH(O$2,'Justerad allokering'!$B$2:$AF$2,0),FALSE))</f>
        <v>17.6084</v>
      </c>
      <c r="P418" s="28">
        <f>IF(ISERROR(1/VLOOKUP($B418,'Justerad allokering'!$B$2:$AG$462,MATCH(P$2,'Justerad allokering'!$B$2:$AF$2,0),FALSE)),VLOOKUP($B418,'Allokerad kvv'!$B$2:$AV$468,MATCH(P$2,'Allokerad kvv'!$B$2:$AV$2,0),FALSE),VLOOKUP($B418,'Justerad allokering'!$B$2:$AG$462,MATCH(P$2,'Justerad allokering'!$B$2:$AF$2,0),FALSE))</f>
        <v>0</v>
      </c>
      <c r="Q418" s="28">
        <f>IF(ISERROR(1/VLOOKUP($B418,'Justerad allokering'!$B$2:$AG$462,MATCH(Q$2,'Justerad allokering'!$B$2:$AF$2,0),FALSE)),VLOOKUP($B418,'Allokerad kvv'!$B$2:$AV$468,MATCH(Q$2,'Allokerad kvv'!$B$2:$AV$2,0),FALSE),VLOOKUP($B418,'Justerad allokering'!$B$2:$AG$462,MATCH(Q$2,'Justerad allokering'!$B$2:$AF$2,0),FALSE))</f>
        <v>0</v>
      </c>
      <c r="R418" s="28">
        <f>IF(ISERROR(1/VLOOKUP($B418,'Justerad allokering'!$B$2:$AG$462,MATCH(R$2,'Justerad allokering'!$B$2:$AF$2,0),FALSE)),VLOOKUP($B418,'Allokerad kvv'!$B$2:$AV$468,MATCH(R$2,'Allokerad kvv'!$B$2:$AV$2,0),FALSE),VLOOKUP($B418,'Justerad allokering'!$B$2:$AG$462,MATCH(R$2,'Justerad allokering'!$B$2:$AF$2,0),FALSE))</f>
        <v>0</v>
      </c>
      <c r="S418" s="28">
        <f>IF(ISERROR(1/VLOOKUP($B418,'Justerad allokering'!$B$2:$AG$462,MATCH(S$2,'Justerad allokering'!$B$2:$AF$2,0),FALSE)),VLOOKUP($B418,'Allokerad kvv'!$B$2:$AV$468,MATCH(S$2,'Allokerad kvv'!$B$2:$AV$2,0),FALSE),VLOOKUP($B418,'Justerad allokering'!$B$2:$AG$462,MATCH(S$2,'Justerad allokering'!$B$2:$AF$2,0),FALSE))</f>
        <v>0</v>
      </c>
      <c r="T418" s="28">
        <f>IF(ISERROR(1/VLOOKUP($B418,'Justerad allokering'!$B$2:$AG$462,MATCH(T$2,'Justerad allokering'!$B$2:$AF$2,0),FALSE)),VLOOKUP($B418,'Allokerad kvv'!$B$2:$AV$468,MATCH(T$2,'Allokerad kvv'!$B$2:$AV$2,0),FALSE),VLOOKUP($B418,'Justerad allokering'!$B$2:$AG$462,MATCH(T$2,'Justerad allokering'!$B$2:$AF$2,0),FALSE))</f>
        <v>0</v>
      </c>
      <c r="U418" s="28">
        <f>IF(ISERROR(1/VLOOKUP($B418,'Justerad allokering'!$B$2:$AG$462,MATCH(U$2,'Justerad allokering'!$B$2:$AF$2,0),FALSE)),VLOOKUP($B418,'Allokerad kvv'!$B$2:$AV$468,MATCH(U$2,'Allokerad kvv'!$B$2:$AV$2,0),FALSE),VLOOKUP($B418,'Justerad allokering'!$B$2:$AG$462,MATCH(U$2,'Justerad allokering'!$B$2:$AF$2,0),FALSE))</f>
        <v>0</v>
      </c>
      <c r="V418" s="28">
        <f>IF(ISERROR(1/VLOOKUP($B418,'Justerad allokering'!$B$2:$AG$462,MATCH(V$2,'Justerad allokering'!$B$2:$AF$2,0),FALSE)),VLOOKUP($B418,'Allokerad kvv'!$B$2:$AV$468,MATCH(V$2,'Allokerad kvv'!$B$2:$AV$2,0),FALSE),VLOOKUP($B418,'Justerad allokering'!$B$2:$AG$462,MATCH(V$2,'Justerad allokering'!$B$2:$AF$2,0),FALSE))</f>
        <v>0</v>
      </c>
      <c r="W418" s="28">
        <f>IF(ISERROR(1/VLOOKUP($B418,'Justerad allokering'!$B$2:$AG$462,MATCH(W$2,'Justerad allokering'!$B$2:$AF$2,0),FALSE)),VLOOKUP($B418,'Allokerad kvv'!$B$2:$AV$468,MATCH(W$2,'Allokerad kvv'!$B$2:$AV$2,0),FALSE),VLOOKUP($B418,'Justerad allokering'!$B$2:$AG$462,MATCH(W$2,'Justerad allokering'!$B$2:$AF$2,0),FALSE))</f>
        <v>0</v>
      </c>
      <c r="X418" s="28">
        <f>IF(ISERROR(1/VLOOKUP($B418,'Justerad allokering'!$B$2:$AG$462,MATCH(X$2,'Justerad allokering'!$B$2:$AF$2,0),FALSE)),VLOOKUP($B418,'Allokerad kvv'!$B$2:$AV$468,MATCH(X$2,'Allokerad kvv'!$B$2:$AV$2,0),FALSE),VLOOKUP($B418,'Justerad allokering'!$B$2:$AG$462,MATCH(X$2,'Justerad allokering'!$B$2:$AF$2,0),FALSE))</f>
        <v>0</v>
      </c>
      <c r="Y418" s="28">
        <f>IF(ISERROR(1/VLOOKUP($B418,'Justerad allokering'!$B$2:$AG$462,MATCH(Y$2,'Justerad allokering'!$B$2:$AF$2,0),FALSE)),VLOOKUP($B418,'Allokerad kvv'!$B$2:$AV$468,MATCH(Y$2,'Allokerad kvv'!$B$2:$AV$2,0),FALSE),VLOOKUP($B418,'Justerad allokering'!$B$2:$AG$462,MATCH(Y$2,'Justerad allokering'!$B$2:$AF$2,0),FALSE))</f>
        <v>0</v>
      </c>
      <c r="Z418" s="28">
        <f>IF(ISERROR(1/VLOOKUP($B418,'Justerad allokering'!$B$2:$AG$462,MATCH(Z$2,'Justerad allokering'!$B$2:$AF$2,0),FALSE)),VLOOKUP($B418,'Allokerad kvv'!$B$2:$AV$468,MATCH(Z$2,'Allokerad kvv'!$B$2:$AV$2,0),FALSE),VLOOKUP($B418,'Justerad allokering'!$B$2:$AG$462,MATCH(Z$2,'Justerad allokering'!$B$2:$AF$2,0),FALSE))</f>
        <v>0.94966899999999999</v>
      </c>
      <c r="AA418" s="28"/>
      <c r="AB418" s="28"/>
      <c r="AE418">
        <f t="shared" si="18"/>
        <v>134.41432899999998</v>
      </c>
      <c r="AG418">
        <f t="shared" si="19"/>
        <v>134.41432899999998</v>
      </c>
      <c r="AH418">
        <f t="shared" si="20"/>
        <v>99.569328999999982</v>
      </c>
      <c r="AI418" s="55">
        <f>IF(AH418=0,"",AH418/VLOOKUP(B418,Kraftvärmeprod!$B$1:$BC$480,MATCH("Summa tillförd energi exklusive rökgaskondensering",Kraftvärmeprod!$B$1:$BC$1,0),FALSE))</f>
        <v>0.66034850745773721</v>
      </c>
    </row>
    <row r="419" spans="1:35" x14ac:dyDescent="0.35">
      <c r="A419" s="28" t="s">
        <v>550</v>
      </c>
      <c r="B419" s="28" t="s">
        <v>559</v>
      </c>
      <c r="C419" s="28">
        <f>IF(ISERROR(1/VLOOKUP($B419,'Justerad allokering'!$B$2:$AG$462,MATCH(C$2,'Justerad allokering'!$B$2:$AF$2,0),FALSE)),VLOOKUP($B419,'Allokerad kvv'!$B$2:$AV$468,MATCH(C$2,'Allokerad kvv'!$B$2:$AV$2,0),FALSE),VLOOKUP($B419,'Justerad allokering'!$B$2:$AG$462,MATCH(C$2,'Justerad allokering'!$B$2:$AF$2,0),FALSE))</f>
        <v>0</v>
      </c>
      <c r="D419" s="28">
        <f>IF(ISERROR(1/VLOOKUP($B419,'Justerad allokering'!$B$2:$AG$462,MATCH(D$2,'Justerad allokering'!$B$2:$AF$2,0),FALSE)),VLOOKUP($B419,'Allokerad kvv'!$B$2:$AV$468,MATCH(D$2,'Allokerad kvv'!$B$2:$AV$2,0),FALSE),VLOOKUP($B419,'Justerad allokering'!$B$2:$AG$462,MATCH(D$2,'Justerad allokering'!$B$2:$AF$2,0),FALSE))</f>
        <v>0</v>
      </c>
      <c r="E419" s="28">
        <f>IF(ISERROR(1/VLOOKUP($B419,'Justerad allokering'!$B$2:$AG$462,MATCH(E$2,'Justerad allokering'!$B$2:$AF$2,0),FALSE)),VLOOKUP($B419,'Allokerad kvv'!$B$2:$AV$468,MATCH(E$2,'Allokerad kvv'!$B$2:$AV$2,0),FALSE),VLOOKUP($B419,'Justerad allokering'!$B$2:$AG$462,MATCH(E$2,'Justerad allokering'!$B$2:$AF$2,0),FALSE))</f>
        <v>0</v>
      </c>
      <c r="F419" s="28">
        <f>IF(ISERROR(1/VLOOKUP($B419,'Justerad allokering'!$B$2:$AG$462,MATCH(F$2,'Justerad allokering'!$B$2:$AF$2,0),FALSE)),VLOOKUP($B419,'Allokerad kvv'!$B$2:$AV$468,MATCH(F$2,'Allokerad kvv'!$B$2:$AV$2,0),FALSE),VLOOKUP($B419,'Justerad allokering'!$B$2:$AG$462,MATCH(F$2,'Justerad allokering'!$B$2:$AF$2,0),FALSE))</f>
        <v>0</v>
      </c>
      <c r="G419" s="28">
        <f>IF(ISERROR(1/VLOOKUP($B419,'Justerad allokering'!$B$2:$AG$462,MATCH(G$2,'Justerad allokering'!$B$2:$AF$2,0),FALSE)),VLOOKUP($B419,'Allokerad kvv'!$B$2:$AV$468,MATCH(G$2,'Allokerad kvv'!$B$2:$AV$2,0),FALSE),VLOOKUP($B419,'Justerad allokering'!$B$2:$AG$462,MATCH(G$2,'Justerad allokering'!$B$2:$AF$2,0),FALSE))</f>
        <v>0</v>
      </c>
      <c r="H419" s="28">
        <f>IF(ISERROR(1/VLOOKUP($B419,'Justerad allokering'!$B$2:$AG$462,MATCH(H$2,'Justerad allokering'!$B$2:$AF$2,0),FALSE)),VLOOKUP($B419,'Allokerad kvv'!$B$2:$AV$468,MATCH(H$2,'Allokerad kvv'!$B$2:$AV$2,0),FALSE),VLOOKUP($B419,'Justerad allokering'!$B$2:$AG$462,MATCH(H$2,'Justerad allokering'!$B$2:$AF$2,0),FALSE))</f>
        <v>0</v>
      </c>
      <c r="I419" s="28">
        <f>IF(ISERROR(1/VLOOKUP($B419,'Justerad allokering'!$B$2:$AG$462,MATCH(I$2,'Justerad allokering'!$B$2:$AF$2,0),FALSE)),VLOOKUP($B419,'Allokerad kvv'!$B$2:$AV$468,MATCH(I$2,'Allokerad kvv'!$B$2:$AV$2,0),FALSE),VLOOKUP($B419,'Justerad allokering'!$B$2:$AG$462,MATCH(I$2,'Justerad allokering'!$B$2:$AF$2,0),FALSE))</f>
        <v>0</v>
      </c>
      <c r="J419" s="28">
        <f>IF(ISERROR(1/VLOOKUP($B419,'Justerad allokering'!$B$2:$AG$462,MATCH(J$2,'Justerad allokering'!$B$2:$AF$2,0),FALSE)),VLOOKUP($B419,'Allokerad kvv'!$B$2:$AV$468,MATCH(J$2,'Allokerad kvv'!$B$2:$AV$2,0),FALSE),VLOOKUP($B419,'Justerad allokering'!$B$2:$AG$462,MATCH(J$2,'Justerad allokering'!$B$2:$AF$2,0),FALSE))</f>
        <v>0</v>
      </c>
      <c r="K419" s="28">
        <f>IF(ISERROR(1/VLOOKUP($B419,'Justerad allokering'!$B$2:$AG$462,MATCH(K$2,'Justerad allokering'!$B$2:$AF$2,0),FALSE)),VLOOKUP($B419,'Allokerad kvv'!$B$2:$AV$468,MATCH(K$2,'Allokerad kvv'!$B$2:$AV$2,0),FALSE),VLOOKUP($B419,'Justerad allokering'!$B$2:$AG$462,MATCH(K$2,'Justerad allokering'!$B$2:$AF$2,0),FALSE))</f>
        <v>0</v>
      </c>
      <c r="L419" s="28">
        <f>IF(ISERROR(1/VLOOKUP($B419,'Justerad allokering'!$B$2:$AG$462,MATCH(L$2,'Justerad allokering'!$B$2:$AF$2,0),FALSE)),VLOOKUP($B419,'Allokerad kvv'!$B$2:$AV$468,MATCH(L$2,'Allokerad kvv'!$B$2:$AV$2,0),FALSE),VLOOKUP($B419,'Justerad allokering'!$B$2:$AG$462,MATCH(L$2,'Justerad allokering'!$B$2:$AF$2,0),FALSE))</f>
        <v>0</v>
      </c>
      <c r="M419" s="28">
        <f>IF(ISERROR(1/VLOOKUP($B419,'Justerad allokering'!$B$2:$AG$462,MATCH(M$2,'Justerad allokering'!$B$2:$AF$2,0),FALSE)),VLOOKUP($B419,'Allokerad kvv'!$B$2:$AV$468,MATCH(M$2,'Allokerad kvv'!$B$2:$AV$2,0),FALSE),VLOOKUP($B419,'Justerad allokering'!$B$2:$AG$462,MATCH(M$2,'Justerad allokering'!$B$2:$AF$2,0),FALSE))</f>
        <v>0</v>
      </c>
      <c r="N419" s="28">
        <f>IF(ISERROR(1/VLOOKUP($B419,'Justerad allokering'!$B$2:$AG$462,MATCH(N$2,'Justerad allokering'!$B$2:$AF$2,0),FALSE)),VLOOKUP($B419,'Allokerad kvv'!$B$2:$AV$468,MATCH(N$2,'Allokerad kvv'!$B$2:$AV$2,0),FALSE),VLOOKUP($B419,'Justerad allokering'!$B$2:$AG$462,MATCH(N$2,'Justerad allokering'!$B$2:$AF$2,0),FALSE))</f>
        <v>0</v>
      </c>
      <c r="O419" s="28">
        <f>IF(ISERROR(1/VLOOKUP($B419,'Justerad allokering'!$B$2:$AG$462,MATCH(O$2,'Justerad allokering'!$B$2:$AF$2,0),FALSE)),VLOOKUP($B419,'Allokerad kvv'!$B$2:$AV$468,MATCH(O$2,'Allokerad kvv'!$B$2:$AV$2,0),FALSE),VLOOKUP($B419,'Justerad allokering'!$B$2:$AG$462,MATCH(O$2,'Justerad allokering'!$B$2:$AF$2,0),FALSE))</f>
        <v>0</v>
      </c>
      <c r="P419" s="28">
        <f>IF(ISERROR(1/VLOOKUP($B419,'Justerad allokering'!$B$2:$AG$462,MATCH(P$2,'Justerad allokering'!$B$2:$AF$2,0),FALSE)),VLOOKUP($B419,'Allokerad kvv'!$B$2:$AV$468,MATCH(P$2,'Allokerad kvv'!$B$2:$AV$2,0),FALSE),VLOOKUP($B419,'Justerad allokering'!$B$2:$AG$462,MATCH(P$2,'Justerad allokering'!$B$2:$AF$2,0),FALSE))</f>
        <v>0</v>
      </c>
      <c r="Q419" s="28">
        <f>IF(ISERROR(1/VLOOKUP($B419,'Justerad allokering'!$B$2:$AG$462,MATCH(Q$2,'Justerad allokering'!$B$2:$AF$2,0),FALSE)),VLOOKUP($B419,'Allokerad kvv'!$B$2:$AV$468,MATCH(Q$2,'Allokerad kvv'!$B$2:$AV$2,0),FALSE),VLOOKUP($B419,'Justerad allokering'!$B$2:$AG$462,MATCH(Q$2,'Justerad allokering'!$B$2:$AF$2,0),FALSE))</f>
        <v>0</v>
      </c>
      <c r="R419" s="28">
        <f>IF(ISERROR(1/VLOOKUP($B419,'Justerad allokering'!$B$2:$AG$462,MATCH(R$2,'Justerad allokering'!$B$2:$AF$2,0),FALSE)),VLOOKUP($B419,'Allokerad kvv'!$B$2:$AV$468,MATCH(R$2,'Allokerad kvv'!$B$2:$AV$2,0),FALSE),VLOOKUP($B419,'Justerad allokering'!$B$2:$AG$462,MATCH(R$2,'Justerad allokering'!$B$2:$AF$2,0),FALSE))</f>
        <v>0</v>
      </c>
      <c r="S419" s="28">
        <f>IF(ISERROR(1/VLOOKUP($B419,'Justerad allokering'!$B$2:$AG$462,MATCH(S$2,'Justerad allokering'!$B$2:$AF$2,0),FALSE)),VLOOKUP($B419,'Allokerad kvv'!$B$2:$AV$468,MATCH(S$2,'Allokerad kvv'!$B$2:$AV$2,0),FALSE),VLOOKUP($B419,'Justerad allokering'!$B$2:$AG$462,MATCH(S$2,'Justerad allokering'!$B$2:$AF$2,0),FALSE))</f>
        <v>0</v>
      </c>
      <c r="T419" s="28">
        <f>IF(ISERROR(1/VLOOKUP($B419,'Justerad allokering'!$B$2:$AG$462,MATCH(T$2,'Justerad allokering'!$B$2:$AF$2,0),FALSE)),VLOOKUP($B419,'Allokerad kvv'!$B$2:$AV$468,MATCH(T$2,'Allokerad kvv'!$B$2:$AV$2,0),FALSE),VLOOKUP($B419,'Justerad allokering'!$B$2:$AG$462,MATCH(T$2,'Justerad allokering'!$B$2:$AF$2,0),FALSE))</f>
        <v>0</v>
      </c>
      <c r="U419" s="28">
        <f>IF(ISERROR(1/VLOOKUP($B419,'Justerad allokering'!$B$2:$AG$462,MATCH(U$2,'Justerad allokering'!$B$2:$AF$2,0),FALSE)),VLOOKUP($B419,'Allokerad kvv'!$B$2:$AV$468,MATCH(U$2,'Allokerad kvv'!$B$2:$AV$2,0),FALSE),VLOOKUP($B419,'Justerad allokering'!$B$2:$AG$462,MATCH(U$2,'Justerad allokering'!$B$2:$AF$2,0),FALSE))</f>
        <v>0</v>
      </c>
      <c r="V419" s="28">
        <f>IF(ISERROR(1/VLOOKUP($B419,'Justerad allokering'!$B$2:$AG$462,MATCH(V$2,'Justerad allokering'!$B$2:$AF$2,0),FALSE)),VLOOKUP($B419,'Allokerad kvv'!$B$2:$AV$468,MATCH(V$2,'Allokerad kvv'!$B$2:$AV$2,0),FALSE),VLOOKUP($B419,'Justerad allokering'!$B$2:$AG$462,MATCH(V$2,'Justerad allokering'!$B$2:$AF$2,0),FALSE))</f>
        <v>0</v>
      </c>
      <c r="W419" s="28">
        <f>IF(ISERROR(1/VLOOKUP($B419,'Justerad allokering'!$B$2:$AG$462,MATCH(W$2,'Justerad allokering'!$B$2:$AF$2,0),FALSE)),VLOOKUP($B419,'Allokerad kvv'!$B$2:$AV$468,MATCH(W$2,'Allokerad kvv'!$B$2:$AV$2,0),FALSE),VLOOKUP($B419,'Justerad allokering'!$B$2:$AG$462,MATCH(W$2,'Justerad allokering'!$B$2:$AF$2,0),FALSE))</f>
        <v>0</v>
      </c>
      <c r="X419" s="28">
        <f>IF(ISERROR(1/VLOOKUP($B419,'Justerad allokering'!$B$2:$AG$462,MATCH(X$2,'Justerad allokering'!$B$2:$AF$2,0),FALSE)),VLOOKUP($B419,'Allokerad kvv'!$B$2:$AV$468,MATCH(X$2,'Allokerad kvv'!$B$2:$AV$2,0),FALSE),VLOOKUP($B419,'Justerad allokering'!$B$2:$AG$462,MATCH(X$2,'Justerad allokering'!$B$2:$AF$2,0),FALSE))</f>
        <v>0</v>
      </c>
      <c r="Y419" s="28">
        <f>IF(ISERROR(1/VLOOKUP($B419,'Justerad allokering'!$B$2:$AG$462,MATCH(Y$2,'Justerad allokering'!$B$2:$AF$2,0),FALSE)),VLOOKUP($B419,'Allokerad kvv'!$B$2:$AV$468,MATCH(Y$2,'Allokerad kvv'!$B$2:$AV$2,0),FALSE),VLOOKUP($B419,'Justerad allokering'!$B$2:$AG$462,MATCH(Y$2,'Justerad allokering'!$B$2:$AF$2,0),FALSE))</f>
        <v>0</v>
      </c>
      <c r="Z419" s="28">
        <f>IF(ISERROR(1/VLOOKUP($B419,'Justerad allokering'!$B$2:$AG$462,MATCH(Z$2,'Justerad allokering'!$B$2:$AF$2,0),FALSE)),VLOOKUP($B419,'Allokerad kvv'!$B$2:$AV$468,MATCH(Z$2,'Allokerad kvv'!$B$2:$AV$2,0),FALSE),VLOOKUP($B419,'Justerad allokering'!$B$2:$AG$462,MATCH(Z$2,'Justerad allokering'!$B$2:$AF$2,0),FALSE))</f>
        <v>0</v>
      </c>
      <c r="AA419" s="28"/>
      <c r="AB419" s="28"/>
      <c r="AE419">
        <f t="shared" si="18"/>
        <v>0</v>
      </c>
      <c r="AG419">
        <f t="shared" si="19"/>
        <v>0</v>
      </c>
      <c r="AH419">
        <f t="shared" si="20"/>
        <v>0</v>
      </c>
      <c r="AI419" s="55" t="str">
        <f>IF(AH419=0,"",AH419/VLOOKUP(B419,Kraftvärmeprod!$B$1:$BC$480,MATCH("Summa tillförd energi exklusive rökgaskondensering",Kraftvärmeprod!$B$1:$BC$1,0),FALSE))</f>
        <v/>
      </c>
    </row>
    <row r="420" spans="1:35" x14ac:dyDescent="0.35">
      <c r="A420" s="28" t="s">
        <v>550</v>
      </c>
      <c r="B420" s="28" t="s">
        <v>560</v>
      </c>
      <c r="C420" s="28">
        <f>IF(ISERROR(1/VLOOKUP($B420,'Justerad allokering'!$B$2:$AG$462,MATCH(C$2,'Justerad allokering'!$B$2:$AF$2,0),FALSE)),VLOOKUP($B420,'Allokerad kvv'!$B$2:$AV$468,MATCH(C$2,'Allokerad kvv'!$B$2:$AV$2,0),FALSE),VLOOKUP($B420,'Justerad allokering'!$B$2:$AG$462,MATCH(C$2,'Justerad allokering'!$B$2:$AF$2,0),FALSE))</f>
        <v>0</v>
      </c>
      <c r="D420" s="28">
        <f>IF(ISERROR(1/VLOOKUP($B420,'Justerad allokering'!$B$2:$AG$462,MATCH(D$2,'Justerad allokering'!$B$2:$AF$2,0),FALSE)),VLOOKUP($B420,'Allokerad kvv'!$B$2:$AV$468,MATCH(D$2,'Allokerad kvv'!$B$2:$AV$2,0),FALSE),VLOOKUP($B420,'Justerad allokering'!$B$2:$AG$462,MATCH(D$2,'Justerad allokering'!$B$2:$AF$2,0),FALSE))</f>
        <v>0</v>
      </c>
      <c r="E420" s="28">
        <f>IF(ISERROR(1/VLOOKUP($B420,'Justerad allokering'!$B$2:$AG$462,MATCH(E$2,'Justerad allokering'!$B$2:$AF$2,0),FALSE)),VLOOKUP($B420,'Allokerad kvv'!$B$2:$AV$468,MATCH(E$2,'Allokerad kvv'!$B$2:$AV$2,0),FALSE),VLOOKUP($B420,'Justerad allokering'!$B$2:$AG$462,MATCH(E$2,'Justerad allokering'!$B$2:$AF$2,0),FALSE))</f>
        <v>0</v>
      </c>
      <c r="F420" s="28">
        <f>IF(ISERROR(1/VLOOKUP($B420,'Justerad allokering'!$B$2:$AG$462,MATCH(F$2,'Justerad allokering'!$B$2:$AF$2,0),FALSE)),VLOOKUP($B420,'Allokerad kvv'!$B$2:$AV$468,MATCH(F$2,'Allokerad kvv'!$B$2:$AV$2,0),FALSE),VLOOKUP($B420,'Justerad allokering'!$B$2:$AG$462,MATCH(F$2,'Justerad allokering'!$B$2:$AF$2,0),FALSE))</f>
        <v>0</v>
      </c>
      <c r="G420" s="28">
        <f>IF(ISERROR(1/VLOOKUP($B420,'Justerad allokering'!$B$2:$AG$462,MATCH(G$2,'Justerad allokering'!$B$2:$AF$2,0),FALSE)),VLOOKUP($B420,'Allokerad kvv'!$B$2:$AV$468,MATCH(G$2,'Allokerad kvv'!$B$2:$AV$2,0),FALSE),VLOOKUP($B420,'Justerad allokering'!$B$2:$AG$462,MATCH(G$2,'Justerad allokering'!$B$2:$AF$2,0),FALSE))</f>
        <v>0</v>
      </c>
      <c r="H420" s="28">
        <f>IF(ISERROR(1/VLOOKUP($B420,'Justerad allokering'!$B$2:$AG$462,MATCH(H$2,'Justerad allokering'!$B$2:$AF$2,0),FALSE)),VLOOKUP($B420,'Allokerad kvv'!$B$2:$AV$468,MATCH(H$2,'Allokerad kvv'!$B$2:$AV$2,0),FALSE),VLOOKUP($B420,'Justerad allokering'!$B$2:$AG$462,MATCH(H$2,'Justerad allokering'!$B$2:$AF$2,0),FALSE))</f>
        <v>0</v>
      </c>
      <c r="I420" s="28">
        <f>IF(ISERROR(1/VLOOKUP($B420,'Justerad allokering'!$B$2:$AG$462,MATCH(I$2,'Justerad allokering'!$B$2:$AF$2,0),FALSE)),VLOOKUP($B420,'Allokerad kvv'!$B$2:$AV$468,MATCH(I$2,'Allokerad kvv'!$B$2:$AV$2,0),FALSE),VLOOKUP($B420,'Justerad allokering'!$B$2:$AG$462,MATCH(I$2,'Justerad allokering'!$B$2:$AF$2,0),FALSE))</f>
        <v>0</v>
      </c>
      <c r="J420" s="28">
        <f>IF(ISERROR(1/VLOOKUP($B420,'Justerad allokering'!$B$2:$AG$462,MATCH(J$2,'Justerad allokering'!$B$2:$AF$2,0),FALSE)),VLOOKUP($B420,'Allokerad kvv'!$B$2:$AV$468,MATCH(J$2,'Allokerad kvv'!$B$2:$AV$2,0),FALSE),VLOOKUP($B420,'Justerad allokering'!$B$2:$AG$462,MATCH(J$2,'Justerad allokering'!$B$2:$AF$2,0),FALSE))</f>
        <v>0</v>
      </c>
      <c r="K420" s="28">
        <f>IF(ISERROR(1/VLOOKUP($B420,'Justerad allokering'!$B$2:$AG$462,MATCH(K$2,'Justerad allokering'!$B$2:$AF$2,0),FALSE)),VLOOKUP($B420,'Allokerad kvv'!$B$2:$AV$468,MATCH(K$2,'Allokerad kvv'!$B$2:$AV$2,0),FALSE),VLOOKUP($B420,'Justerad allokering'!$B$2:$AG$462,MATCH(K$2,'Justerad allokering'!$B$2:$AF$2,0),FALSE))</f>
        <v>0</v>
      </c>
      <c r="L420" s="28">
        <f>IF(ISERROR(1/VLOOKUP($B420,'Justerad allokering'!$B$2:$AG$462,MATCH(L$2,'Justerad allokering'!$B$2:$AF$2,0),FALSE)),VLOOKUP($B420,'Allokerad kvv'!$B$2:$AV$468,MATCH(L$2,'Allokerad kvv'!$B$2:$AV$2,0),FALSE),VLOOKUP($B420,'Justerad allokering'!$B$2:$AG$462,MATCH(L$2,'Justerad allokering'!$B$2:$AF$2,0),FALSE))</f>
        <v>0</v>
      </c>
      <c r="M420" s="28">
        <f>IF(ISERROR(1/VLOOKUP($B420,'Justerad allokering'!$B$2:$AG$462,MATCH(M$2,'Justerad allokering'!$B$2:$AF$2,0),FALSE)),VLOOKUP($B420,'Allokerad kvv'!$B$2:$AV$468,MATCH(M$2,'Allokerad kvv'!$B$2:$AV$2,0),FALSE),VLOOKUP($B420,'Justerad allokering'!$B$2:$AG$462,MATCH(M$2,'Justerad allokering'!$B$2:$AF$2,0),FALSE))</f>
        <v>0</v>
      </c>
      <c r="N420" s="28">
        <f>IF(ISERROR(1/VLOOKUP($B420,'Justerad allokering'!$B$2:$AG$462,MATCH(N$2,'Justerad allokering'!$B$2:$AF$2,0),FALSE)),VLOOKUP($B420,'Allokerad kvv'!$B$2:$AV$468,MATCH(N$2,'Allokerad kvv'!$B$2:$AV$2,0),FALSE),VLOOKUP($B420,'Justerad allokering'!$B$2:$AG$462,MATCH(N$2,'Justerad allokering'!$B$2:$AF$2,0),FALSE))</f>
        <v>0</v>
      </c>
      <c r="O420" s="28">
        <f>IF(ISERROR(1/VLOOKUP($B420,'Justerad allokering'!$B$2:$AG$462,MATCH(O$2,'Justerad allokering'!$B$2:$AF$2,0),FALSE)),VLOOKUP($B420,'Allokerad kvv'!$B$2:$AV$468,MATCH(O$2,'Allokerad kvv'!$B$2:$AV$2,0),FALSE),VLOOKUP($B420,'Justerad allokering'!$B$2:$AG$462,MATCH(O$2,'Justerad allokering'!$B$2:$AF$2,0),FALSE))</f>
        <v>0</v>
      </c>
      <c r="P420" s="28">
        <f>IF(ISERROR(1/VLOOKUP($B420,'Justerad allokering'!$B$2:$AG$462,MATCH(P$2,'Justerad allokering'!$B$2:$AF$2,0),FALSE)),VLOOKUP($B420,'Allokerad kvv'!$B$2:$AV$468,MATCH(P$2,'Allokerad kvv'!$B$2:$AV$2,0),FALSE),VLOOKUP($B420,'Justerad allokering'!$B$2:$AG$462,MATCH(P$2,'Justerad allokering'!$B$2:$AF$2,0),FALSE))</f>
        <v>0</v>
      </c>
      <c r="Q420" s="28">
        <f>IF(ISERROR(1/VLOOKUP($B420,'Justerad allokering'!$B$2:$AG$462,MATCH(Q$2,'Justerad allokering'!$B$2:$AF$2,0),FALSE)),VLOOKUP($B420,'Allokerad kvv'!$B$2:$AV$468,MATCH(Q$2,'Allokerad kvv'!$B$2:$AV$2,0),FALSE),VLOOKUP($B420,'Justerad allokering'!$B$2:$AG$462,MATCH(Q$2,'Justerad allokering'!$B$2:$AF$2,0),FALSE))</f>
        <v>0</v>
      </c>
      <c r="R420" s="28">
        <f>IF(ISERROR(1/VLOOKUP($B420,'Justerad allokering'!$B$2:$AG$462,MATCH(R$2,'Justerad allokering'!$B$2:$AF$2,0),FALSE)),VLOOKUP($B420,'Allokerad kvv'!$B$2:$AV$468,MATCH(R$2,'Allokerad kvv'!$B$2:$AV$2,0),FALSE),VLOOKUP($B420,'Justerad allokering'!$B$2:$AG$462,MATCH(R$2,'Justerad allokering'!$B$2:$AF$2,0),FALSE))</f>
        <v>0</v>
      </c>
      <c r="S420" s="28">
        <f>IF(ISERROR(1/VLOOKUP($B420,'Justerad allokering'!$B$2:$AG$462,MATCH(S$2,'Justerad allokering'!$B$2:$AF$2,0),FALSE)),VLOOKUP($B420,'Allokerad kvv'!$B$2:$AV$468,MATCH(S$2,'Allokerad kvv'!$B$2:$AV$2,0),FALSE),VLOOKUP($B420,'Justerad allokering'!$B$2:$AG$462,MATCH(S$2,'Justerad allokering'!$B$2:$AF$2,0),FALSE))</f>
        <v>0</v>
      </c>
      <c r="T420" s="28">
        <f>IF(ISERROR(1/VLOOKUP($B420,'Justerad allokering'!$B$2:$AG$462,MATCH(T$2,'Justerad allokering'!$B$2:$AF$2,0),FALSE)),VLOOKUP($B420,'Allokerad kvv'!$B$2:$AV$468,MATCH(T$2,'Allokerad kvv'!$B$2:$AV$2,0),FALSE),VLOOKUP($B420,'Justerad allokering'!$B$2:$AG$462,MATCH(T$2,'Justerad allokering'!$B$2:$AF$2,0),FALSE))</f>
        <v>0</v>
      </c>
      <c r="U420" s="28">
        <f>IF(ISERROR(1/VLOOKUP($B420,'Justerad allokering'!$B$2:$AG$462,MATCH(U$2,'Justerad allokering'!$B$2:$AF$2,0),FALSE)),VLOOKUP($B420,'Allokerad kvv'!$B$2:$AV$468,MATCH(U$2,'Allokerad kvv'!$B$2:$AV$2,0),FALSE),VLOOKUP($B420,'Justerad allokering'!$B$2:$AG$462,MATCH(U$2,'Justerad allokering'!$B$2:$AF$2,0),FALSE))</f>
        <v>0</v>
      </c>
      <c r="V420" s="28">
        <f>IF(ISERROR(1/VLOOKUP($B420,'Justerad allokering'!$B$2:$AG$462,MATCH(V$2,'Justerad allokering'!$B$2:$AF$2,0),FALSE)),VLOOKUP($B420,'Allokerad kvv'!$B$2:$AV$468,MATCH(V$2,'Allokerad kvv'!$B$2:$AV$2,0),FALSE),VLOOKUP($B420,'Justerad allokering'!$B$2:$AG$462,MATCH(V$2,'Justerad allokering'!$B$2:$AF$2,0),FALSE))</f>
        <v>0</v>
      </c>
      <c r="W420" s="28">
        <f>IF(ISERROR(1/VLOOKUP($B420,'Justerad allokering'!$B$2:$AG$462,MATCH(W$2,'Justerad allokering'!$B$2:$AF$2,0),FALSE)),VLOOKUP($B420,'Allokerad kvv'!$B$2:$AV$468,MATCH(W$2,'Allokerad kvv'!$B$2:$AV$2,0),FALSE),VLOOKUP($B420,'Justerad allokering'!$B$2:$AG$462,MATCH(W$2,'Justerad allokering'!$B$2:$AF$2,0),FALSE))</f>
        <v>0</v>
      </c>
      <c r="X420" s="28">
        <f>IF(ISERROR(1/VLOOKUP($B420,'Justerad allokering'!$B$2:$AG$462,MATCH(X$2,'Justerad allokering'!$B$2:$AF$2,0),FALSE)),VLOOKUP($B420,'Allokerad kvv'!$B$2:$AV$468,MATCH(X$2,'Allokerad kvv'!$B$2:$AV$2,0),FALSE),VLOOKUP($B420,'Justerad allokering'!$B$2:$AG$462,MATCH(X$2,'Justerad allokering'!$B$2:$AF$2,0),FALSE))</f>
        <v>0</v>
      </c>
      <c r="Y420" s="28">
        <f>IF(ISERROR(1/VLOOKUP($B420,'Justerad allokering'!$B$2:$AG$462,MATCH(Y$2,'Justerad allokering'!$B$2:$AF$2,0),FALSE)),VLOOKUP($B420,'Allokerad kvv'!$B$2:$AV$468,MATCH(Y$2,'Allokerad kvv'!$B$2:$AV$2,0),FALSE),VLOOKUP($B420,'Justerad allokering'!$B$2:$AG$462,MATCH(Y$2,'Justerad allokering'!$B$2:$AF$2,0),FALSE))</f>
        <v>0</v>
      </c>
      <c r="Z420" s="28">
        <f>IF(ISERROR(1/VLOOKUP($B420,'Justerad allokering'!$B$2:$AG$462,MATCH(Z$2,'Justerad allokering'!$B$2:$AF$2,0),FALSE)),VLOOKUP($B420,'Allokerad kvv'!$B$2:$AV$468,MATCH(Z$2,'Allokerad kvv'!$B$2:$AV$2,0),FALSE),VLOOKUP($B420,'Justerad allokering'!$B$2:$AG$462,MATCH(Z$2,'Justerad allokering'!$B$2:$AF$2,0),FALSE))</f>
        <v>0</v>
      </c>
      <c r="AA420" s="28"/>
      <c r="AB420" s="28"/>
      <c r="AE420">
        <f t="shared" si="18"/>
        <v>0</v>
      </c>
      <c r="AG420">
        <f t="shared" si="19"/>
        <v>0</v>
      </c>
      <c r="AH420">
        <f t="shared" si="20"/>
        <v>0</v>
      </c>
      <c r="AI420" s="55" t="str">
        <f>IF(AH420=0,"",AH420/VLOOKUP(B420,Kraftvärmeprod!$B$1:$BC$480,MATCH("Summa tillförd energi exklusive rökgaskondensering",Kraftvärmeprod!$B$1:$BC$1,0),FALSE))</f>
        <v/>
      </c>
    </row>
    <row r="421" spans="1:35" x14ac:dyDescent="0.35">
      <c r="A421" s="28" t="s">
        <v>550</v>
      </c>
      <c r="B421" s="28" t="s">
        <v>561</v>
      </c>
      <c r="C421" s="28">
        <f>IF(ISERROR(1/VLOOKUP($B421,'Justerad allokering'!$B$2:$AG$462,MATCH(C$2,'Justerad allokering'!$B$2:$AF$2,0),FALSE)),VLOOKUP($B421,'Allokerad kvv'!$B$2:$AV$468,MATCH(C$2,'Allokerad kvv'!$B$2:$AV$2,0),FALSE),VLOOKUP($B421,'Justerad allokering'!$B$2:$AG$462,MATCH(C$2,'Justerad allokering'!$B$2:$AF$2,0),FALSE))</f>
        <v>0</v>
      </c>
      <c r="D421" s="28">
        <f>IF(ISERROR(1/VLOOKUP($B421,'Justerad allokering'!$B$2:$AG$462,MATCH(D$2,'Justerad allokering'!$B$2:$AF$2,0),FALSE)),VLOOKUP($B421,'Allokerad kvv'!$B$2:$AV$468,MATCH(D$2,'Allokerad kvv'!$B$2:$AV$2,0),FALSE),VLOOKUP($B421,'Justerad allokering'!$B$2:$AG$462,MATCH(D$2,'Justerad allokering'!$B$2:$AF$2,0),FALSE))</f>
        <v>0</v>
      </c>
      <c r="E421" s="28">
        <f>IF(ISERROR(1/VLOOKUP($B421,'Justerad allokering'!$B$2:$AG$462,MATCH(E$2,'Justerad allokering'!$B$2:$AF$2,0),FALSE)),VLOOKUP($B421,'Allokerad kvv'!$B$2:$AV$468,MATCH(E$2,'Allokerad kvv'!$B$2:$AV$2,0),FALSE),VLOOKUP($B421,'Justerad allokering'!$B$2:$AG$462,MATCH(E$2,'Justerad allokering'!$B$2:$AF$2,0),FALSE))</f>
        <v>0</v>
      </c>
      <c r="F421" s="28">
        <f>IF(ISERROR(1/VLOOKUP($B421,'Justerad allokering'!$B$2:$AG$462,MATCH(F$2,'Justerad allokering'!$B$2:$AF$2,0),FALSE)),VLOOKUP($B421,'Allokerad kvv'!$B$2:$AV$468,MATCH(F$2,'Allokerad kvv'!$B$2:$AV$2,0),FALSE),VLOOKUP($B421,'Justerad allokering'!$B$2:$AG$462,MATCH(F$2,'Justerad allokering'!$B$2:$AF$2,0),FALSE))</f>
        <v>0</v>
      </c>
      <c r="G421" s="28">
        <f>IF(ISERROR(1/VLOOKUP($B421,'Justerad allokering'!$B$2:$AG$462,MATCH(G$2,'Justerad allokering'!$B$2:$AF$2,0),FALSE)),VLOOKUP($B421,'Allokerad kvv'!$B$2:$AV$468,MATCH(G$2,'Allokerad kvv'!$B$2:$AV$2,0),FALSE),VLOOKUP($B421,'Justerad allokering'!$B$2:$AG$462,MATCH(G$2,'Justerad allokering'!$B$2:$AF$2,0),FALSE))</f>
        <v>0</v>
      </c>
      <c r="H421" s="28">
        <f>IF(ISERROR(1/VLOOKUP($B421,'Justerad allokering'!$B$2:$AG$462,MATCH(H$2,'Justerad allokering'!$B$2:$AF$2,0),FALSE)),VLOOKUP($B421,'Allokerad kvv'!$B$2:$AV$468,MATCH(H$2,'Allokerad kvv'!$B$2:$AV$2,0),FALSE),VLOOKUP($B421,'Justerad allokering'!$B$2:$AG$462,MATCH(H$2,'Justerad allokering'!$B$2:$AF$2,0),FALSE))</f>
        <v>0</v>
      </c>
      <c r="I421" s="28">
        <f>IF(ISERROR(1/VLOOKUP($B421,'Justerad allokering'!$B$2:$AG$462,MATCH(I$2,'Justerad allokering'!$B$2:$AF$2,0),FALSE)),VLOOKUP($B421,'Allokerad kvv'!$B$2:$AV$468,MATCH(I$2,'Allokerad kvv'!$B$2:$AV$2,0),FALSE),VLOOKUP($B421,'Justerad allokering'!$B$2:$AG$462,MATCH(I$2,'Justerad allokering'!$B$2:$AF$2,0),FALSE))</f>
        <v>0</v>
      </c>
      <c r="J421" s="28">
        <f>IF(ISERROR(1/VLOOKUP($B421,'Justerad allokering'!$B$2:$AG$462,MATCH(J$2,'Justerad allokering'!$B$2:$AF$2,0),FALSE)),VLOOKUP($B421,'Allokerad kvv'!$B$2:$AV$468,MATCH(J$2,'Allokerad kvv'!$B$2:$AV$2,0),FALSE),VLOOKUP($B421,'Justerad allokering'!$B$2:$AG$462,MATCH(J$2,'Justerad allokering'!$B$2:$AF$2,0),FALSE))</f>
        <v>0</v>
      </c>
      <c r="K421" s="28">
        <f>IF(ISERROR(1/VLOOKUP($B421,'Justerad allokering'!$B$2:$AG$462,MATCH(K$2,'Justerad allokering'!$B$2:$AF$2,0),FALSE)),VLOOKUP($B421,'Allokerad kvv'!$B$2:$AV$468,MATCH(K$2,'Allokerad kvv'!$B$2:$AV$2,0),FALSE),VLOOKUP($B421,'Justerad allokering'!$B$2:$AG$462,MATCH(K$2,'Justerad allokering'!$B$2:$AF$2,0),FALSE))</f>
        <v>0</v>
      </c>
      <c r="L421" s="28">
        <f>IF(ISERROR(1/VLOOKUP($B421,'Justerad allokering'!$B$2:$AG$462,MATCH(L$2,'Justerad allokering'!$B$2:$AF$2,0),FALSE)),VLOOKUP($B421,'Allokerad kvv'!$B$2:$AV$468,MATCH(L$2,'Allokerad kvv'!$B$2:$AV$2,0),FALSE),VLOOKUP($B421,'Justerad allokering'!$B$2:$AG$462,MATCH(L$2,'Justerad allokering'!$B$2:$AF$2,0),FALSE))</f>
        <v>0</v>
      </c>
      <c r="M421" s="28">
        <f>IF(ISERROR(1/VLOOKUP($B421,'Justerad allokering'!$B$2:$AG$462,MATCH(M$2,'Justerad allokering'!$B$2:$AF$2,0),FALSE)),VLOOKUP($B421,'Allokerad kvv'!$B$2:$AV$468,MATCH(M$2,'Allokerad kvv'!$B$2:$AV$2,0),FALSE),VLOOKUP($B421,'Justerad allokering'!$B$2:$AG$462,MATCH(M$2,'Justerad allokering'!$B$2:$AF$2,0),FALSE))</f>
        <v>0</v>
      </c>
      <c r="N421" s="28">
        <f>IF(ISERROR(1/VLOOKUP($B421,'Justerad allokering'!$B$2:$AG$462,MATCH(N$2,'Justerad allokering'!$B$2:$AF$2,0),FALSE)),VLOOKUP($B421,'Allokerad kvv'!$B$2:$AV$468,MATCH(N$2,'Allokerad kvv'!$B$2:$AV$2,0),FALSE),VLOOKUP($B421,'Justerad allokering'!$B$2:$AG$462,MATCH(N$2,'Justerad allokering'!$B$2:$AF$2,0),FALSE))</f>
        <v>0</v>
      </c>
      <c r="O421" s="28">
        <f>IF(ISERROR(1/VLOOKUP($B421,'Justerad allokering'!$B$2:$AG$462,MATCH(O$2,'Justerad allokering'!$B$2:$AF$2,0),FALSE)),VLOOKUP($B421,'Allokerad kvv'!$B$2:$AV$468,MATCH(O$2,'Allokerad kvv'!$B$2:$AV$2,0),FALSE),VLOOKUP($B421,'Justerad allokering'!$B$2:$AG$462,MATCH(O$2,'Justerad allokering'!$B$2:$AF$2,0),FALSE))</f>
        <v>0</v>
      </c>
      <c r="P421" s="28">
        <f>IF(ISERROR(1/VLOOKUP($B421,'Justerad allokering'!$B$2:$AG$462,MATCH(P$2,'Justerad allokering'!$B$2:$AF$2,0),FALSE)),VLOOKUP($B421,'Allokerad kvv'!$B$2:$AV$468,MATCH(P$2,'Allokerad kvv'!$B$2:$AV$2,0),FALSE),VLOOKUP($B421,'Justerad allokering'!$B$2:$AG$462,MATCH(P$2,'Justerad allokering'!$B$2:$AF$2,0),FALSE))</f>
        <v>0</v>
      </c>
      <c r="Q421" s="28">
        <f>IF(ISERROR(1/VLOOKUP($B421,'Justerad allokering'!$B$2:$AG$462,MATCH(Q$2,'Justerad allokering'!$B$2:$AF$2,0),FALSE)),VLOOKUP($B421,'Allokerad kvv'!$B$2:$AV$468,MATCH(Q$2,'Allokerad kvv'!$B$2:$AV$2,0),FALSE),VLOOKUP($B421,'Justerad allokering'!$B$2:$AG$462,MATCH(Q$2,'Justerad allokering'!$B$2:$AF$2,0),FALSE))</f>
        <v>0</v>
      </c>
      <c r="R421" s="28">
        <f>IF(ISERROR(1/VLOOKUP($B421,'Justerad allokering'!$B$2:$AG$462,MATCH(R$2,'Justerad allokering'!$B$2:$AF$2,0),FALSE)),VLOOKUP($B421,'Allokerad kvv'!$B$2:$AV$468,MATCH(R$2,'Allokerad kvv'!$B$2:$AV$2,0),FALSE),VLOOKUP($B421,'Justerad allokering'!$B$2:$AG$462,MATCH(R$2,'Justerad allokering'!$B$2:$AF$2,0),FALSE))</f>
        <v>0</v>
      </c>
      <c r="S421" s="28">
        <f>IF(ISERROR(1/VLOOKUP($B421,'Justerad allokering'!$B$2:$AG$462,MATCH(S$2,'Justerad allokering'!$B$2:$AF$2,0),FALSE)),VLOOKUP($B421,'Allokerad kvv'!$B$2:$AV$468,MATCH(S$2,'Allokerad kvv'!$B$2:$AV$2,0),FALSE),VLOOKUP($B421,'Justerad allokering'!$B$2:$AG$462,MATCH(S$2,'Justerad allokering'!$B$2:$AF$2,0),FALSE))</f>
        <v>0</v>
      </c>
      <c r="T421" s="28">
        <f>IF(ISERROR(1/VLOOKUP($B421,'Justerad allokering'!$B$2:$AG$462,MATCH(T$2,'Justerad allokering'!$B$2:$AF$2,0),FALSE)),VLOOKUP($B421,'Allokerad kvv'!$B$2:$AV$468,MATCH(T$2,'Allokerad kvv'!$B$2:$AV$2,0),FALSE),VLOOKUP($B421,'Justerad allokering'!$B$2:$AG$462,MATCH(T$2,'Justerad allokering'!$B$2:$AF$2,0),FALSE))</f>
        <v>0</v>
      </c>
      <c r="U421" s="28">
        <f>IF(ISERROR(1/VLOOKUP($B421,'Justerad allokering'!$B$2:$AG$462,MATCH(U$2,'Justerad allokering'!$B$2:$AF$2,0),FALSE)),VLOOKUP($B421,'Allokerad kvv'!$B$2:$AV$468,MATCH(U$2,'Allokerad kvv'!$B$2:$AV$2,0),FALSE),VLOOKUP($B421,'Justerad allokering'!$B$2:$AG$462,MATCH(U$2,'Justerad allokering'!$B$2:$AF$2,0),FALSE))</f>
        <v>0</v>
      </c>
      <c r="V421" s="28">
        <f>IF(ISERROR(1/VLOOKUP($B421,'Justerad allokering'!$B$2:$AG$462,MATCH(V$2,'Justerad allokering'!$B$2:$AF$2,0),FALSE)),VLOOKUP($B421,'Allokerad kvv'!$B$2:$AV$468,MATCH(V$2,'Allokerad kvv'!$B$2:$AV$2,0),FALSE),VLOOKUP($B421,'Justerad allokering'!$B$2:$AG$462,MATCH(V$2,'Justerad allokering'!$B$2:$AF$2,0),FALSE))</f>
        <v>0</v>
      </c>
      <c r="W421" s="28">
        <f>IF(ISERROR(1/VLOOKUP($B421,'Justerad allokering'!$B$2:$AG$462,MATCH(W$2,'Justerad allokering'!$B$2:$AF$2,0),FALSE)),VLOOKUP($B421,'Allokerad kvv'!$B$2:$AV$468,MATCH(W$2,'Allokerad kvv'!$B$2:$AV$2,0),FALSE),VLOOKUP($B421,'Justerad allokering'!$B$2:$AG$462,MATCH(W$2,'Justerad allokering'!$B$2:$AF$2,0),FALSE))</f>
        <v>0</v>
      </c>
      <c r="X421" s="28">
        <f>IF(ISERROR(1/VLOOKUP($B421,'Justerad allokering'!$B$2:$AG$462,MATCH(X$2,'Justerad allokering'!$B$2:$AF$2,0),FALSE)),VLOOKUP($B421,'Allokerad kvv'!$B$2:$AV$468,MATCH(X$2,'Allokerad kvv'!$B$2:$AV$2,0),FALSE),VLOOKUP($B421,'Justerad allokering'!$B$2:$AG$462,MATCH(X$2,'Justerad allokering'!$B$2:$AF$2,0),FALSE))</f>
        <v>0</v>
      </c>
      <c r="Y421" s="28">
        <f>IF(ISERROR(1/VLOOKUP($B421,'Justerad allokering'!$B$2:$AG$462,MATCH(Y$2,'Justerad allokering'!$B$2:$AF$2,0),FALSE)),VLOOKUP($B421,'Allokerad kvv'!$B$2:$AV$468,MATCH(Y$2,'Allokerad kvv'!$B$2:$AV$2,0),FALSE),VLOOKUP($B421,'Justerad allokering'!$B$2:$AG$462,MATCH(Y$2,'Justerad allokering'!$B$2:$AF$2,0),FALSE))</f>
        <v>0</v>
      </c>
      <c r="Z421" s="28">
        <f>IF(ISERROR(1/VLOOKUP($B421,'Justerad allokering'!$B$2:$AG$462,MATCH(Z$2,'Justerad allokering'!$B$2:$AF$2,0),FALSE)),VLOOKUP($B421,'Allokerad kvv'!$B$2:$AV$468,MATCH(Z$2,'Allokerad kvv'!$B$2:$AV$2,0),FALSE),VLOOKUP($B421,'Justerad allokering'!$B$2:$AG$462,MATCH(Z$2,'Justerad allokering'!$B$2:$AF$2,0),FALSE))</f>
        <v>0</v>
      </c>
      <c r="AA421" s="28"/>
      <c r="AB421" s="28"/>
      <c r="AE421">
        <f t="shared" si="18"/>
        <v>0</v>
      </c>
      <c r="AG421">
        <f t="shared" si="19"/>
        <v>0</v>
      </c>
      <c r="AH421">
        <f t="shared" si="20"/>
        <v>0</v>
      </c>
      <c r="AI421" s="55" t="str">
        <f>IF(AH421=0,"",AH421/VLOOKUP(B421,Kraftvärmeprod!$B$1:$BC$480,MATCH("Summa tillförd energi exklusive rökgaskondensering",Kraftvärmeprod!$B$1:$BC$1,0),FALSE))</f>
        <v/>
      </c>
    </row>
    <row r="422" spans="1:35" x14ac:dyDescent="0.35">
      <c r="A422" s="28" t="s">
        <v>550</v>
      </c>
      <c r="B422" s="28" t="s">
        <v>562</v>
      </c>
      <c r="C422" s="28">
        <f>IF(ISERROR(1/VLOOKUP($B422,'Justerad allokering'!$B$2:$AG$462,MATCH(C$2,'Justerad allokering'!$B$2:$AF$2,0),FALSE)),VLOOKUP($B422,'Allokerad kvv'!$B$2:$AV$468,MATCH(C$2,'Allokerad kvv'!$B$2:$AV$2,0),FALSE),VLOOKUP($B422,'Justerad allokering'!$B$2:$AG$462,MATCH(C$2,'Justerad allokering'!$B$2:$AF$2,0),FALSE))</f>
        <v>0</v>
      </c>
      <c r="D422" s="28">
        <f>IF(ISERROR(1/VLOOKUP($B422,'Justerad allokering'!$B$2:$AG$462,MATCH(D$2,'Justerad allokering'!$B$2:$AF$2,0),FALSE)),VLOOKUP($B422,'Allokerad kvv'!$B$2:$AV$468,MATCH(D$2,'Allokerad kvv'!$B$2:$AV$2,0),FALSE),VLOOKUP($B422,'Justerad allokering'!$B$2:$AG$462,MATCH(D$2,'Justerad allokering'!$B$2:$AF$2,0),FALSE))</f>
        <v>0</v>
      </c>
      <c r="E422" s="28">
        <f>IF(ISERROR(1/VLOOKUP($B422,'Justerad allokering'!$B$2:$AG$462,MATCH(E$2,'Justerad allokering'!$B$2:$AF$2,0),FALSE)),VLOOKUP($B422,'Allokerad kvv'!$B$2:$AV$468,MATCH(E$2,'Allokerad kvv'!$B$2:$AV$2,0),FALSE),VLOOKUP($B422,'Justerad allokering'!$B$2:$AG$462,MATCH(E$2,'Justerad allokering'!$B$2:$AF$2,0),FALSE))</f>
        <v>0</v>
      </c>
      <c r="F422" s="28">
        <f>IF(ISERROR(1/VLOOKUP($B422,'Justerad allokering'!$B$2:$AG$462,MATCH(F$2,'Justerad allokering'!$B$2:$AF$2,0),FALSE)),VLOOKUP($B422,'Allokerad kvv'!$B$2:$AV$468,MATCH(F$2,'Allokerad kvv'!$B$2:$AV$2,0),FALSE),VLOOKUP($B422,'Justerad allokering'!$B$2:$AG$462,MATCH(F$2,'Justerad allokering'!$B$2:$AF$2,0),FALSE))</f>
        <v>0</v>
      </c>
      <c r="G422" s="28">
        <f>IF(ISERROR(1/VLOOKUP($B422,'Justerad allokering'!$B$2:$AG$462,MATCH(G$2,'Justerad allokering'!$B$2:$AF$2,0),FALSE)),VLOOKUP($B422,'Allokerad kvv'!$B$2:$AV$468,MATCH(G$2,'Allokerad kvv'!$B$2:$AV$2,0),FALSE),VLOOKUP($B422,'Justerad allokering'!$B$2:$AG$462,MATCH(G$2,'Justerad allokering'!$B$2:$AF$2,0),FALSE))</f>
        <v>0</v>
      </c>
      <c r="H422" s="28">
        <f>IF(ISERROR(1/VLOOKUP($B422,'Justerad allokering'!$B$2:$AG$462,MATCH(H$2,'Justerad allokering'!$B$2:$AF$2,0),FALSE)),VLOOKUP($B422,'Allokerad kvv'!$B$2:$AV$468,MATCH(H$2,'Allokerad kvv'!$B$2:$AV$2,0),FALSE),VLOOKUP($B422,'Justerad allokering'!$B$2:$AG$462,MATCH(H$2,'Justerad allokering'!$B$2:$AF$2,0),FALSE))</f>
        <v>0</v>
      </c>
      <c r="I422" s="28">
        <f>IF(ISERROR(1/VLOOKUP($B422,'Justerad allokering'!$B$2:$AG$462,MATCH(I$2,'Justerad allokering'!$B$2:$AF$2,0),FALSE)),VLOOKUP($B422,'Allokerad kvv'!$B$2:$AV$468,MATCH(I$2,'Allokerad kvv'!$B$2:$AV$2,0),FALSE),VLOOKUP($B422,'Justerad allokering'!$B$2:$AG$462,MATCH(I$2,'Justerad allokering'!$B$2:$AF$2,0),FALSE))</f>
        <v>0</v>
      </c>
      <c r="J422" s="28">
        <f>IF(ISERROR(1/VLOOKUP($B422,'Justerad allokering'!$B$2:$AG$462,MATCH(J$2,'Justerad allokering'!$B$2:$AF$2,0),FALSE)),VLOOKUP($B422,'Allokerad kvv'!$B$2:$AV$468,MATCH(J$2,'Allokerad kvv'!$B$2:$AV$2,0),FALSE),VLOOKUP($B422,'Justerad allokering'!$B$2:$AG$462,MATCH(J$2,'Justerad allokering'!$B$2:$AF$2,0),FALSE))</f>
        <v>0</v>
      </c>
      <c r="K422" s="28">
        <f>IF(ISERROR(1/VLOOKUP($B422,'Justerad allokering'!$B$2:$AG$462,MATCH(K$2,'Justerad allokering'!$B$2:$AF$2,0),FALSE)),VLOOKUP($B422,'Allokerad kvv'!$B$2:$AV$468,MATCH(K$2,'Allokerad kvv'!$B$2:$AV$2,0),FALSE),VLOOKUP($B422,'Justerad allokering'!$B$2:$AG$462,MATCH(K$2,'Justerad allokering'!$B$2:$AF$2,0),FALSE))</f>
        <v>0</v>
      </c>
      <c r="L422" s="28">
        <f>IF(ISERROR(1/VLOOKUP($B422,'Justerad allokering'!$B$2:$AG$462,MATCH(L$2,'Justerad allokering'!$B$2:$AF$2,0),FALSE)),VLOOKUP($B422,'Allokerad kvv'!$B$2:$AV$468,MATCH(L$2,'Allokerad kvv'!$B$2:$AV$2,0),FALSE),VLOOKUP($B422,'Justerad allokering'!$B$2:$AG$462,MATCH(L$2,'Justerad allokering'!$B$2:$AF$2,0),FALSE))</f>
        <v>0</v>
      </c>
      <c r="M422" s="28">
        <f>IF(ISERROR(1/VLOOKUP($B422,'Justerad allokering'!$B$2:$AG$462,MATCH(M$2,'Justerad allokering'!$B$2:$AF$2,0),FALSE)),VLOOKUP($B422,'Allokerad kvv'!$B$2:$AV$468,MATCH(M$2,'Allokerad kvv'!$B$2:$AV$2,0),FALSE),VLOOKUP($B422,'Justerad allokering'!$B$2:$AG$462,MATCH(M$2,'Justerad allokering'!$B$2:$AF$2,0),FALSE))</f>
        <v>0</v>
      </c>
      <c r="N422" s="28">
        <f>IF(ISERROR(1/VLOOKUP($B422,'Justerad allokering'!$B$2:$AG$462,MATCH(N$2,'Justerad allokering'!$B$2:$AF$2,0),FALSE)),VLOOKUP($B422,'Allokerad kvv'!$B$2:$AV$468,MATCH(N$2,'Allokerad kvv'!$B$2:$AV$2,0),FALSE),VLOOKUP($B422,'Justerad allokering'!$B$2:$AG$462,MATCH(N$2,'Justerad allokering'!$B$2:$AF$2,0),FALSE))</f>
        <v>0</v>
      </c>
      <c r="O422" s="28">
        <f>IF(ISERROR(1/VLOOKUP($B422,'Justerad allokering'!$B$2:$AG$462,MATCH(O$2,'Justerad allokering'!$B$2:$AF$2,0),FALSE)),VLOOKUP($B422,'Allokerad kvv'!$B$2:$AV$468,MATCH(O$2,'Allokerad kvv'!$B$2:$AV$2,0),FALSE),VLOOKUP($B422,'Justerad allokering'!$B$2:$AG$462,MATCH(O$2,'Justerad allokering'!$B$2:$AF$2,0),FALSE))</f>
        <v>0</v>
      </c>
      <c r="P422" s="28">
        <f>IF(ISERROR(1/VLOOKUP($B422,'Justerad allokering'!$B$2:$AG$462,MATCH(P$2,'Justerad allokering'!$B$2:$AF$2,0),FALSE)),VLOOKUP($B422,'Allokerad kvv'!$B$2:$AV$468,MATCH(P$2,'Allokerad kvv'!$B$2:$AV$2,0),FALSE),VLOOKUP($B422,'Justerad allokering'!$B$2:$AG$462,MATCH(P$2,'Justerad allokering'!$B$2:$AF$2,0),FALSE))</f>
        <v>0</v>
      </c>
      <c r="Q422" s="28">
        <f>IF(ISERROR(1/VLOOKUP($B422,'Justerad allokering'!$B$2:$AG$462,MATCH(Q$2,'Justerad allokering'!$B$2:$AF$2,0),FALSE)),VLOOKUP($B422,'Allokerad kvv'!$B$2:$AV$468,MATCH(Q$2,'Allokerad kvv'!$B$2:$AV$2,0),FALSE),VLOOKUP($B422,'Justerad allokering'!$B$2:$AG$462,MATCH(Q$2,'Justerad allokering'!$B$2:$AF$2,0),FALSE))</f>
        <v>0</v>
      </c>
      <c r="R422" s="28">
        <f>IF(ISERROR(1/VLOOKUP($B422,'Justerad allokering'!$B$2:$AG$462,MATCH(R$2,'Justerad allokering'!$B$2:$AF$2,0),FALSE)),VLOOKUP($B422,'Allokerad kvv'!$B$2:$AV$468,MATCH(R$2,'Allokerad kvv'!$B$2:$AV$2,0),FALSE),VLOOKUP($B422,'Justerad allokering'!$B$2:$AG$462,MATCH(R$2,'Justerad allokering'!$B$2:$AF$2,0),FALSE))</f>
        <v>0</v>
      </c>
      <c r="S422" s="28">
        <f>IF(ISERROR(1/VLOOKUP($B422,'Justerad allokering'!$B$2:$AG$462,MATCH(S$2,'Justerad allokering'!$B$2:$AF$2,0),FALSE)),VLOOKUP($B422,'Allokerad kvv'!$B$2:$AV$468,MATCH(S$2,'Allokerad kvv'!$B$2:$AV$2,0),FALSE),VLOOKUP($B422,'Justerad allokering'!$B$2:$AG$462,MATCH(S$2,'Justerad allokering'!$B$2:$AF$2,0),FALSE))</f>
        <v>0</v>
      </c>
      <c r="T422" s="28">
        <f>IF(ISERROR(1/VLOOKUP($B422,'Justerad allokering'!$B$2:$AG$462,MATCH(T$2,'Justerad allokering'!$B$2:$AF$2,0),FALSE)),VLOOKUP($B422,'Allokerad kvv'!$B$2:$AV$468,MATCH(T$2,'Allokerad kvv'!$B$2:$AV$2,0),FALSE),VLOOKUP($B422,'Justerad allokering'!$B$2:$AG$462,MATCH(T$2,'Justerad allokering'!$B$2:$AF$2,0),FALSE))</f>
        <v>0</v>
      </c>
      <c r="U422" s="28">
        <f>IF(ISERROR(1/VLOOKUP($B422,'Justerad allokering'!$B$2:$AG$462,MATCH(U$2,'Justerad allokering'!$B$2:$AF$2,0),FALSE)),VLOOKUP($B422,'Allokerad kvv'!$B$2:$AV$468,MATCH(U$2,'Allokerad kvv'!$B$2:$AV$2,0),FALSE),VLOOKUP($B422,'Justerad allokering'!$B$2:$AG$462,MATCH(U$2,'Justerad allokering'!$B$2:$AF$2,0),FALSE))</f>
        <v>0</v>
      </c>
      <c r="V422" s="28">
        <f>IF(ISERROR(1/VLOOKUP($B422,'Justerad allokering'!$B$2:$AG$462,MATCH(V$2,'Justerad allokering'!$B$2:$AF$2,0),FALSE)),VLOOKUP($B422,'Allokerad kvv'!$B$2:$AV$468,MATCH(V$2,'Allokerad kvv'!$B$2:$AV$2,0),FALSE),VLOOKUP($B422,'Justerad allokering'!$B$2:$AG$462,MATCH(V$2,'Justerad allokering'!$B$2:$AF$2,0),FALSE))</f>
        <v>0</v>
      </c>
      <c r="W422" s="28">
        <f>IF(ISERROR(1/VLOOKUP($B422,'Justerad allokering'!$B$2:$AG$462,MATCH(W$2,'Justerad allokering'!$B$2:$AF$2,0),FALSE)),VLOOKUP($B422,'Allokerad kvv'!$B$2:$AV$468,MATCH(W$2,'Allokerad kvv'!$B$2:$AV$2,0),FALSE),VLOOKUP($B422,'Justerad allokering'!$B$2:$AG$462,MATCH(W$2,'Justerad allokering'!$B$2:$AF$2,0),FALSE))</f>
        <v>0</v>
      </c>
      <c r="X422" s="28">
        <f>IF(ISERROR(1/VLOOKUP($B422,'Justerad allokering'!$B$2:$AG$462,MATCH(X$2,'Justerad allokering'!$B$2:$AF$2,0),FALSE)),VLOOKUP($B422,'Allokerad kvv'!$B$2:$AV$468,MATCH(X$2,'Allokerad kvv'!$B$2:$AV$2,0),FALSE),VLOOKUP($B422,'Justerad allokering'!$B$2:$AG$462,MATCH(X$2,'Justerad allokering'!$B$2:$AF$2,0),FALSE))</f>
        <v>0</v>
      </c>
      <c r="Y422" s="28">
        <f>IF(ISERROR(1/VLOOKUP($B422,'Justerad allokering'!$B$2:$AG$462,MATCH(Y$2,'Justerad allokering'!$B$2:$AF$2,0),FALSE)),VLOOKUP($B422,'Allokerad kvv'!$B$2:$AV$468,MATCH(Y$2,'Allokerad kvv'!$B$2:$AV$2,0),FALSE),VLOOKUP($B422,'Justerad allokering'!$B$2:$AG$462,MATCH(Y$2,'Justerad allokering'!$B$2:$AF$2,0),FALSE))</f>
        <v>0</v>
      </c>
      <c r="Z422" s="28">
        <f>IF(ISERROR(1/VLOOKUP($B422,'Justerad allokering'!$B$2:$AG$462,MATCH(Z$2,'Justerad allokering'!$B$2:$AF$2,0),FALSE)),VLOOKUP($B422,'Allokerad kvv'!$B$2:$AV$468,MATCH(Z$2,'Allokerad kvv'!$B$2:$AV$2,0),FALSE),VLOOKUP($B422,'Justerad allokering'!$B$2:$AG$462,MATCH(Z$2,'Justerad allokering'!$B$2:$AF$2,0),FALSE))</f>
        <v>0</v>
      </c>
      <c r="AA422" s="28"/>
      <c r="AB422" s="28"/>
      <c r="AE422">
        <f t="shared" si="18"/>
        <v>0</v>
      </c>
      <c r="AG422">
        <f t="shared" si="19"/>
        <v>0</v>
      </c>
      <c r="AH422">
        <f t="shared" si="20"/>
        <v>0</v>
      </c>
      <c r="AI422" s="55" t="str">
        <f>IF(AH422=0,"",AH422/VLOOKUP(B422,Kraftvärmeprod!$B$1:$BC$480,MATCH("Summa tillförd energi exklusive rökgaskondensering",Kraftvärmeprod!$B$1:$BC$1,0),FALSE))</f>
        <v/>
      </c>
    </row>
    <row r="423" spans="1:35" x14ac:dyDescent="0.35">
      <c r="A423" s="28" t="s">
        <v>550</v>
      </c>
      <c r="B423" s="28" t="s">
        <v>563</v>
      </c>
      <c r="C423" s="28">
        <f>IF(ISERROR(1/VLOOKUP($B423,'Justerad allokering'!$B$2:$AG$462,MATCH(C$2,'Justerad allokering'!$B$2:$AF$2,0),FALSE)),VLOOKUP($B423,'Allokerad kvv'!$B$2:$AV$468,MATCH(C$2,'Allokerad kvv'!$B$2:$AV$2,0),FALSE),VLOOKUP($B423,'Justerad allokering'!$B$2:$AG$462,MATCH(C$2,'Justerad allokering'!$B$2:$AF$2,0),FALSE))</f>
        <v>0.64129100000000006</v>
      </c>
      <c r="D423" s="28">
        <f>IF(ISERROR(1/VLOOKUP($B423,'Justerad allokering'!$B$2:$AG$462,MATCH(D$2,'Justerad allokering'!$B$2:$AF$2,0),FALSE)),VLOOKUP($B423,'Allokerad kvv'!$B$2:$AV$468,MATCH(D$2,'Allokerad kvv'!$B$2:$AV$2,0),FALSE),VLOOKUP($B423,'Justerad allokering'!$B$2:$AG$462,MATCH(D$2,'Justerad allokering'!$B$2:$AF$2,0),FALSE))</f>
        <v>0</v>
      </c>
      <c r="E423" s="28">
        <f>IF(ISERROR(1/VLOOKUP($B423,'Justerad allokering'!$B$2:$AG$462,MATCH(E$2,'Justerad allokering'!$B$2:$AF$2,0),FALSE)),VLOOKUP($B423,'Allokerad kvv'!$B$2:$AV$468,MATCH(E$2,'Allokerad kvv'!$B$2:$AV$2,0),FALSE),VLOOKUP($B423,'Justerad allokering'!$B$2:$AG$462,MATCH(E$2,'Justerad allokering'!$B$2:$AF$2,0),FALSE))</f>
        <v>0</v>
      </c>
      <c r="F423" s="28">
        <f>IF(ISERROR(1/VLOOKUP($B423,'Justerad allokering'!$B$2:$AG$462,MATCH(F$2,'Justerad allokering'!$B$2:$AF$2,0),FALSE)),VLOOKUP($B423,'Allokerad kvv'!$B$2:$AV$468,MATCH(F$2,'Allokerad kvv'!$B$2:$AV$2,0),FALSE),VLOOKUP($B423,'Justerad allokering'!$B$2:$AG$462,MATCH(F$2,'Justerad allokering'!$B$2:$AF$2,0),FALSE))</f>
        <v>0</v>
      </c>
      <c r="G423" s="28">
        <f>IF(ISERROR(1/VLOOKUP($B423,'Justerad allokering'!$B$2:$AG$462,MATCH(G$2,'Justerad allokering'!$B$2:$AF$2,0),FALSE)),VLOOKUP($B423,'Allokerad kvv'!$B$2:$AV$468,MATCH(G$2,'Allokerad kvv'!$B$2:$AV$2,0),FALSE),VLOOKUP($B423,'Justerad allokering'!$B$2:$AG$462,MATCH(G$2,'Justerad allokering'!$B$2:$AF$2,0),FALSE))</f>
        <v>0.22622</v>
      </c>
      <c r="H423" s="28">
        <f>IF(ISERROR(1/VLOOKUP($B423,'Justerad allokering'!$B$2:$AG$462,MATCH(H$2,'Justerad allokering'!$B$2:$AF$2,0),FALSE)),VLOOKUP($B423,'Allokerad kvv'!$B$2:$AV$468,MATCH(H$2,'Allokerad kvv'!$B$2:$AV$2,0),FALSE),VLOOKUP($B423,'Justerad allokering'!$B$2:$AG$462,MATCH(H$2,'Justerad allokering'!$B$2:$AF$2,0),FALSE))</f>
        <v>0</v>
      </c>
      <c r="I423" s="28">
        <f>IF(ISERROR(1/VLOOKUP($B423,'Justerad allokering'!$B$2:$AG$462,MATCH(I$2,'Justerad allokering'!$B$2:$AF$2,0),FALSE)),VLOOKUP($B423,'Allokerad kvv'!$B$2:$AV$468,MATCH(I$2,'Allokerad kvv'!$B$2:$AV$2,0),FALSE),VLOOKUP($B423,'Justerad allokering'!$B$2:$AG$462,MATCH(I$2,'Justerad allokering'!$B$2:$AF$2,0),FALSE))</f>
        <v>1.4704299999999999</v>
      </c>
      <c r="J423" s="28">
        <f>IF(ISERROR(1/VLOOKUP($B423,'Justerad allokering'!$B$2:$AG$462,MATCH(J$2,'Justerad allokering'!$B$2:$AF$2,0),FALSE)),VLOOKUP($B423,'Allokerad kvv'!$B$2:$AV$468,MATCH(J$2,'Allokerad kvv'!$B$2:$AV$2,0),FALSE),VLOOKUP($B423,'Justerad allokering'!$B$2:$AG$462,MATCH(J$2,'Justerad allokering'!$B$2:$AF$2,0),FALSE))</f>
        <v>0.93919600000000003</v>
      </c>
      <c r="K423" s="28">
        <f>IF(ISERROR(1/VLOOKUP($B423,'Justerad allokering'!$B$2:$AG$462,MATCH(K$2,'Justerad allokering'!$B$2:$AF$2,0),FALSE)),VLOOKUP($B423,'Allokerad kvv'!$B$2:$AV$468,MATCH(K$2,'Allokerad kvv'!$B$2:$AV$2,0),FALSE),VLOOKUP($B423,'Justerad allokering'!$B$2:$AG$462,MATCH(K$2,'Justerad allokering'!$B$2:$AF$2,0),FALSE))</f>
        <v>0.59145000000000003</v>
      </c>
      <c r="L423" s="28">
        <f>IF(ISERROR(1/VLOOKUP($B423,'Justerad allokering'!$B$2:$AG$462,MATCH(L$2,'Justerad allokering'!$B$2:$AF$2,0),FALSE)),VLOOKUP($B423,'Allokerad kvv'!$B$2:$AV$468,MATCH(L$2,'Allokerad kvv'!$B$2:$AV$2,0),FALSE),VLOOKUP($B423,'Justerad allokering'!$B$2:$AG$462,MATCH(L$2,'Justerad allokering'!$B$2:$AF$2,0),FALSE))</f>
        <v>0</v>
      </c>
      <c r="M423" s="28">
        <f>IF(ISERROR(1/VLOOKUP($B423,'Justerad allokering'!$B$2:$AG$462,MATCH(M$2,'Justerad allokering'!$B$2:$AF$2,0),FALSE)),VLOOKUP($B423,'Allokerad kvv'!$B$2:$AV$468,MATCH(M$2,'Allokerad kvv'!$B$2:$AV$2,0),FALSE),VLOOKUP($B423,'Justerad allokering'!$B$2:$AG$462,MATCH(M$2,'Justerad allokering'!$B$2:$AF$2,0),FALSE))</f>
        <v>10.3734</v>
      </c>
      <c r="N423" s="28">
        <f>IF(ISERROR(1/VLOOKUP($B423,'Justerad allokering'!$B$2:$AG$462,MATCH(N$2,'Justerad allokering'!$B$2:$AF$2,0),FALSE)),VLOOKUP($B423,'Allokerad kvv'!$B$2:$AV$468,MATCH(N$2,'Allokerad kvv'!$B$2:$AV$2,0),FALSE),VLOOKUP($B423,'Justerad allokering'!$B$2:$AG$462,MATCH(N$2,'Justerad allokering'!$B$2:$AF$2,0),FALSE))</f>
        <v>0</v>
      </c>
      <c r="O423" s="28">
        <f>IF(ISERROR(1/VLOOKUP($B423,'Justerad allokering'!$B$2:$AG$462,MATCH(O$2,'Justerad allokering'!$B$2:$AF$2,0),FALSE)),VLOOKUP($B423,'Allokerad kvv'!$B$2:$AV$468,MATCH(O$2,'Allokerad kvv'!$B$2:$AV$2,0),FALSE),VLOOKUP($B423,'Justerad allokering'!$B$2:$AG$462,MATCH(O$2,'Justerad allokering'!$B$2:$AF$2,0),FALSE))</f>
        <v>0</v>
      </c>
      <c r="P423" s="28">
        <f>IF(ISERROR(1/VLOOKUP($B423,'Justerad allokering'!$B$2:$AG$462,MATCH(P$2,'Justerad allokering'!$B$2:$AF$2,0),FALSE)),VLOOKUP($B423,'Allokerad kvv'!$B$2:$AV$468,MATCH(P$2,'Allokerad kvv'!$B$2:$AV$2,0),FALSE),VLOOKUP($B423,'Justerad allokering'!$B$2:$AG$462,MATCH(P$2,'Justerad allokering'!$B$2:$AF$2,0),FALSE))</f>
        <v>0</v>
      </c>
      <c r="Q423" s="28">
        <f>IF(ISERROR(1/VLOOKUP($B423,'Justerad allokering'!$B$2:$AG$462,MATCH(Q$2,'Justerad allokering'!$B$2:$AF$2,0),FALSE)),VLOOKUP($B423,'Allokerad kvv'!$B$2:$AV$468,MATCH(Q$2,'Allokerad kvv'!$B$2:$AV$2,0),FALSE),VLOOKUP($B423,'Justerad allokering'!$B$2:$AG$462,MATCH(Q$2,'Justerad allokering'!$B$2:$AF$2,0),FALSE))</f>
        <v>0</v>
      </c>
      <c r="R423" s="28">
        <f>IF(ISERROR(1/VLOOKUP($B423,'Justerad allokering'!$B$2:$AG$462,MATCH(R$2,'Justerad allokering'!$B$2:$AF$2,0),FALSE)),VLOOKUP($B423,'Allokerad kvv'!$B$2:$AV$468,MATCH(R$2,'Allokerad kvv'!$B$2:$AV$2,0),FALSE),VLOOKUP($B423,'Justerad allokering'!$B$2:$AG$462,MATCH(R$2,'Justerad allokering'!$B$2:$AF$2,0),FALSE))</f>
        <v>0</v>
      </c>
      <c r="S423" s="28">
        <f>IF(ISERROR(1/VLOOKUP($B423,'Justerad allokering'!$B$2:$AG$462,MATCH(S$2,'Justerad allokering'!$B$2:$AF$2,0),FALSE)),VLOOKUP($B423,'Allokerad kvv'!$B$2:$AV$468,MATCH(S$2,'Allokerad kvv'!$B$2:$AV$2,0),FALSE),VLOOKUP($B423,'Justerad allokering'!$B$2:$AG$462,MATCH(S$2,'Justerad allokering'!$B$2:$AF$2,0),FALSE))</f>
        <v>0</v>
      </c>
      <c r="T423" s="28">
        <f>IF(ISERROR(1/VLOOKUP($B423,'Justerad allokering'!$B$2:$AG$462,MATCH(T$2,'Justerad allokering'!$B$2:$AF$2,0),FALSE)),VLOOKUP($B423,'Allokerad kvv'!$B$2:$AV$468,MATCH(T$2,'Allokerad kvv'!$B$2:$AV$2,0),FALSE),VLOOKUP($B423,'Justerad allokering'!$B$2:$AG$462,MATCH(T$2,'Justerad allokering'!$B$2:$AF$2,0),FALSE))</f>
        <v>0</v>
      </c>
      <c r="U423" s="28">
        <f>IF(ISERROR(1/VLOOKUP($B423,'Justerad allokering'!$B$2:$AG$462,MATCH(U$2,'Justerad allokering'!$B$2:$AF$2,0),FALSE)),VLOOKUP($B423,'Allokerad kvv'!$B$2:$AV$468,MATCH(U$2,'Allokerad kvv'!$B$2:$AV$2,0),FALSE),VLOOKUP($B423,'Justerad allokering'!$B$2:$AG$462,MATCH(U$2,'Justerad allokering'!$B$2:$AF$2,0),FALSE))</f>
        <v>0</v>
      </c>
      <c r="V423" s="28">
        <f>IF(ISERROR(1/VLOOKUP($B423,'Justerad allokering'!$B$2:$AG$462,MATCH(V$2,'Justerad allokering'!$B$2:$AF$2,0),FALSE)),VLOOKUP($B423,'Allokerad kvv'!$B$2:$AV$468,MATCH(V$2,'Allokerad kvv'!$B$2:$AV$2,0),FALSE),VLOOKUP($B423,'Justerad allokering'!$B$2:$AG$462,MATCH(V$2,'Justerad allokering'!$B$2:$AF$2,0),FALSE))</f>
        <v>0</v>
      </c>
      <c r="W423" s="28">
        <f>IF(ISERROR(1/VLOOKUP($B423,'Justerad allokering'!$B$2:$AG$462,MATCH(W$2,'Justerad allokering'!$B$2:$AF$2,0),FALSE)),VLOOKUP($B423,'Allokerad kvv'!$B$2:$AV$468,MATCH(W$2,'Allokerad kvv'!$B$2:$AV$2,0),FALSE),VLOOKUP($B423,'Justerad allokering'!$B$2:$AG$462,MATCH(W$2,'Justerad allokering'!$B$2:$AF$2,0),FALSE))</f>
        <v>0</v>
      </c>
      <c r="X423" s="28">
        <f>IF(ISERROR(1/VLOOKUP($B423,'Justerad allokering'!$B$2:$AG$462,MATCH(X$2,'Justerad allokering'!$B$2:$AF$2,0),FALSE)),VLOOKUP($B423,'Allokerad kvv'!$B$2:$AV$468,MATCH(X$2,'Allokerad kvv'!$B$2:$AV$2,0),FALSE),VLOOKUP($B423,'Justerad allokering'!$B$2:$AG$462,MATCH(X$2,'Justerad allokering'!$B$2:$AF$2,0),FALSE))</f>
        <v>0</v>
      </c>
      <c r="Y423" s="28">
        <f>IF(ISERROR(1/VLOOKUP($B423,'Justerad allokering'!$B$2:$AG$462,MATCH(Y$2,'Justerad allokering'!$B$2:$AF$2,0),FALSE)),VLOOKUP($B423,'Allokerad kvv'!$B$2:$AV$468,MATCH(Y$2,'Allokerad kvv'!$B$2:$AV$2,0),FALSE),VLOOKUP($B423,'Justerad allokering'!$B$2:$AG$462,MATCH(Y$2,'Justerad allokering'!$B$2:$AF$2,0),FALSE))</f>
        <v>0</v>
      </c>
      <c r="Z423" s="28">
        <f>IF(ISERROR(1/VLOOKUP($B423,'Justerad allokering'!$B$2:$AG$462,MATCH(Z$2,'Justerad allokering'!$B$2:$AF$2,0),FALSE)),VLOOKUP($B423,'Allokerad kvv'!$B$2:$AV$468,MATCH(Z$2,'Allokerad kvv'!$B$2:$AV$2,0),FALSE),VLOOKUP($B423,'Justerad allokering'!$B$2:$AG$462,MATCH(Z$2,'Justerad allokering'!$B$2:$AF$2,0),FALSE))</f>
        <v>0.78011699999999995</v>
      </c>
      <c r="AA423" s="28"/>
      <c r="AB423" s="28"/>
      <c r="AE423">
        <f t="shared" si="18"/>
        <v>15.022104000000001</v>
      </c>
      <c r="AG423">
        <f t="shared" si="19"/>
        <v>14.430654000000001</v>
      </c>
      <c r="AH423">
        <f t="shared" si="20"/>
        <v>14.430654000000001</v>
      </c>
      <c r="AI423" s="55">
        <f>IF(AH423=0,"",AH423/VLOOKUP(B423,Kraftvärmeprod!$B$1:$BC$480,MATCH("Summa tillförd energi exklusive rökgaskondensering",Kraftvärmeprod!$B$1:$BC$1,0),FALSE))</f>
        <v>0.90022794759825342</v>
      </c>
    </row>
    <row r="424" spans="1:35" x14ac:dyDescent="0.35">
      <c r="A424" s="28" t="s">
        <v>550</v>
      </c>
      <c r="B424" s="28" t="s">
        <v>564</v>
      </c>
      <c r="C424" s="28">
        <f>IF(ISERROR(1/VLOOKUP($B424,'Justerad allokering'!$B$2:$AG$462,MATCH(C$2,'Justerad allokering'!$B$2:$AF$2,0),FALSE)),VLOOKUP($B424,'Allokerad kvv'!$B$2:$AV$468,MATCH(C$2,'Allokerad kvv'!$B$2:$AV$2,0),FALSE),VLOOKUP($B424,'Justerad allokering'!$B$2:$AG$462,MATCH(C$2,'Justerad allokering'!$B$2:$AF$2,0),FALSE))</f>
        <v>0</v>
      </c>
      <c r="D424" s="28">
        <f>IF(ISERROR(1/VLOOKUP($B424,'Justerad allokering'!$B$2:$AG$462,MATCH(D$2,'Justerad allokering'!$B$2:$AF$2,0),FALSE)),VLOOKUP($B424,'Allokerad kvv'!$B$2:$AV$468,MATCH(D$2,'Allokerad kvv'!$B$2:$AV$2,0),FALSE),VLOOKUP($B424,'Justerad allokering'!$B$2:$AG$462,MATCH(D$2,'Justerad allokering'!$B$2:$AF$2,0),FALSE))</f>
        <v>0</v>
      </c>
      <c r="E424" s="28">
        <f>IF(ISERROR(1/VLOOKUP($B424,'Justerad allokering'!$B$2:$AG$462,MATCH(E$2,'Justerad allokering'!$B$2:$AF$2,0),FALSE)),VLOOKUP($B424,'Allokerad kvv'!$B$2:$AV$468,MATCH(E$2,'Allokerad kvv'!$B$2:$AV$2,0),FALSE),VLOOKUP($B424,'Justerad allokering'!$B$2:$AG$462,MATCH(E$2,'Justerad allokering'!$B$2:$AF$2,0),FALSE))</f>
        <v>0</v>
      </c>
      <c r="F424" s="28">
        <f>IF(ISERROR(1/VLOOKUP($B424,'Justerad allokering'!$B$2:$AG$462,MATCH(F$2,'Justerad allokering'!$B$2:$AF$2,0),FALSE)),VLOOKUP($B424,'Allokerad kvv'!$B$2:$AV$468,MATCH(F$2,'Allokerad kvv'!$B$2:$AV$2,0),FALSE),VLOOKUP($B424,'Justerad allokering'!$B$2:$AG$462,MATCH(F$2,'Justerad allokering'!$B$2:$AF$2,0),FALSE))</f>
        <v>0</v>
      </c>
      <c r="G424" s="28">
        <f>IF(ISERROR(1/VLOOKUP($B424,'Justerad allokering'!$B$2:$AG$462,MATCH(G$2,'Justerad allokering'!$B$2:$AF$2,0),FALSE)),VLOOKUP($B424,'Allokerad kvv'!$B$2:$AV$468,MATCH(G$2,'Allokerad kvv'!$B$2:$AV$2,0),FALSE),VLOOKUP($B424,'Justerad allokering'!$B$2:$AG$462,MATCH(G$2,'Justerad allokering'!$B$2:$AF$2,0),FALSE))</f>
        <v>0</v>
      </c>
      <c r="H424" s="28">
        <f>IF(ISERROR(1/VLOOKUP($B424,'Justerad allokering'!$B$2:$AG$462,MATCH(H$2,'Justerad allokering'!$B$2:$AF$2,0),FALSE)),VLOOKUP($B424,'Allokerad kvv'!$B$2:$AV$468,MATCH(H$2,'Allokerad kvv'!$B$2:$AV$2,0),FALSE),VLOOKUP($B424,'Justerad allokering'!$B$2:$AG$462,MATCH(H$2,'Justerad allokering'!$B$2:$AF$2,0),FALSE))</f>
        <v>0</v>
      </c>
      <c r="I424" s="28">
        <f>IF(ISERROR(1/VLOOKUP($B424,'Justerad allokering'!$B$2:$AG$462,MATCH(I$2,'Justerad allokering'!$B$2:$AF$2,0),FALSE)),VLOOKUP($B424,'Allokerad kvv'!$B$2:$AV$468,MATCH(I$2,'Allokerad kvv'!$B$2:$AV$2,0),FALSE),VLOOKUP($B424,'Justerad allokering'!$B$2:$AG$462,MATCH(I$2,'Justerad allokering'!$B$2:$AF$2,0),FALSE))</f>
        <v>0</v>
      </c>
      <c r="J424" s="28">
        <f>IF(ISERROR(1/VLOOKUP($B424,'Justerad allokering'!$B$2:$AG$462,MATCH(J$2,'Justerad allokering'!$B$2:$AF$2,0),FALSE)),VLOOKUP($B424,'Allokerad kvv'!$B$2:$AV$468,MATCH(J$2,'Allokerad kvv'!$B$2:$AV$2,0),FALSE),VLOOKUP($B424,'Justerad allokering'!$B$2:$AG$462,MATCH(J$2,'Justerad allokering'!$B$2:$AF$2,0),FALSE))</f>
        <v>0</v>
      </c>
      <c r="K424" s="28">
        <f>IF(ISERROR(1/VLOOKUP($B424,'Justerad allokering'!$B$2:$AG$462,MATCH(K$2,'Justerad allokering'!$B$2:$AF$2,0),FALSE)),VLOOKUP($B424,'Allokerad kvv'!$B$2:$AV$468,MATCH(K$2,'Allokerad kvv'!$B$2:$AV$2,0),FALSE),VLOOKUP($B424,'Justerad allokering'!$B$2:$AG$462,MATCH(K$2,'Justerad allokering'!$B$2:$AF$2,0),FALSE))</f>
        <v>0</v>
      </c>
      <c r="L424" s="28">
        <f>IF(ISERROR(1/VLOOKUP($B424,'Justerad allokering'!$B$2:$AG$462,MATCH(L$2,'Justerad allokering'!$B$2:$AF$2,0),FALSE)),VLOOKUP($B424,'Allokerad kvv'!$B$2:$AV$468,MATCH(L$2,'Allokerad kvv'!$B$2:$AV$2,0),FALSE),VLOOKUP($B424,'Justerad allokering'!$B$2:$AG$462,MATCH(L$2,'Justerad allokering'!$B$2:$AF$2,0),FALSE))</f>
        <v>0</v>
      </c>
      <c r="M424" s="28">
        <f>IF(ISERROR(1/VLOOKUP($B424,'Justerad allokering'!$B$2:$AG$462,MATCH(M$2,'Justerad allokering'!$B$2:$AF$2,0),FALSE)),VLOOKUP($B424,'Allokerad kvv'!$B$2:$AV$468,MATCH(M$2,'Allokerad kvv'!$B$2:$AV$2,0),FALSE),VLOOKUP($B424,'Justerad allokering'!$B$2:$AG$462,MATCH(M$2,'Justerad allokering'!$B$2:$AF$2,0),FALSE))</f>
        <v>0</v>
      </c>
      <c r="N424" s="28">
        <f>IF(ISERROR(1/VLOOKUP($B424,'Justerad allokering'!$B$2:$AG$462,MATCH(N$2,'Justerad allokering'!$B$2:$AF$2,0),FALSE)),VLOOKUP($B424,'Allokerad kvv'!$B$2:$AV$468,MATCH(N$2,'Allokerad kvv'!$B$2:$AV$2,0),FALSE),VLOOKUP($B424,'Justerad allokering'!$B$2:$AG$462,MATCH(N$2,'Justerad allokering'!$B$2:$AF$2,0),FALSE))</f>
        <v>0</v>
      </c>
      <c r="O424" s="28">
        <f>IF(ISERROR(1/VLOOKUP($B424,'Justerad allokering'!$B$2:$AG$462,MATCH(O$2,'Justerad allokering'!$B$2:$AF$2,0),FALSE)),VLOOKUP($B424,'Allokerad kvv'!$B$2:$AV$468,MATCH(O$2,'Allokerad kvv'!$B$2:$AV$2,0),FALSE),VLOOKUP($B424,'Justerad allokering'!$B$2:$AG$462,MATCH(O$2,'Justerad allokering'!$B$2:$AF$2,0),FALSE))</f>
        <v>0</v>
      </c>
      <c r="P424" s="28">
        <f>IF(ISERROR(1/VLOOKUP($B424,'Justerad allokering'!$B$2:$AG$462,MATCH(P$2,'Justerad allokering'!$B$2:$AF$2,0),FALSE)),VLOOKUP($B424,'Allokerad kvv'!$B$2:$AV$468,MATCH(P$2,'Allokerad kvv'!$B$2:$AV$2,0),FALSE),VLOOKUP($B424,'Justerad allokering'!$B$2:$AG$462,MATCH(P$2,'Justerad allokering'!$B$2:$AF$2,0),FALSE))</f>
        <v>0</v>
      </c>
      <c r="Q424" s="28">
        <f>IF(ISERROR(1/VLOOKUP($B424,'Justerad allokering'!$B$2:$AG$462,MATCH(Q$2,'Justerad allokering'!$B$2:$AF$2,0),FALSE)),VLOOKUP($B424,'Allokerad kvv'!$B$2:$AV$468,MATCH(Q$2,'Allokerad kvv'!$B$2:$AV$2,0),FALSE),VLOOKUP($B424,'Justerad allokering'!$B$2:$AG$462,MATCH(Q$2,'Justerad allokering'!$B$2:$AF$2,0),FALSE))</f>
        <v>0</v>
      </c>
      <c r="R424" s="28">
        <f>IF(ISERROR(1/VLOOKUP($B424,'Justerad allokering'!$B$2:$AG$462,MATCH(R$2,'Justerad allokering'!$B$2:$AF$2,0),FALSE)),VLOOKUP($B424,'Allokerad kvv'!$B$2:$AV$468,MATCH(R$2,'Allokerad kvv'!$B$2:$AV$2,0),FALSE),VLOOKUP($B424,'Justerad allokering'!$B$2:$AG$462,MATCH(R$2,'Justerad allokering'!$B$2:$AF$2,0),FALSE))</f>
        <v>0</v>
      </c>
      <c r="S424" s="28">
        <f>IF(ISERROR(1/VLOOKUP($B424,'Justerad allokering'!$B$2:$AG$462,MATCH(S$2,'Justerad allokering'!$B$2:$AF$2,0),FALSE)),VLOOKUP($B424,'Allokerad kvv'!$B$2:$AV$468,MATCH(S$2,'Allokerad kvv'!$B$2:$AV$2,0),FALSE),VLOOKUP($B424,'Justerad allokering'!$B$2:$AG$462,MATCH(S$2,'Justerad allokering'!$B$2:$AF$2,0),FALSE))</f>
        <v>0</v>
      </c>
      <c r="T424" s="28">
        <f>IF(ISERROR(1/VLOOKUP($B424,'Justerad allokering'!$B$2:$AG$462,MATCH(T$2,'Justerad allokering'!$B$2:$AF$2,0),FALSE)),VLOOKUP($B424,'Allokerad kvv'!$B$2:$AV$468,MATCH(T$2,'Allokerad kvv'!$B$2:$AV$2,0),FALSE),VLOOKUP($B424,'Justerad allokering'!$B$2:$AG$462,MATCH(T$2,'Justerad allokering'!$B$2:$AF$2,0),FALSE))</f>
        <v>0</v>
      </c>
      <c r="U424" s="28">
        <f>IF(ISERROR(1/VLOOKUP($B424,'Justerad allokering'!$B$2:$AG$462,MATCH(U$2,'Justerad allokering'!$B$2:$AF$2,0),FALSE)),VLOOKUP($B424,'Allokerad kvv'!$B$2:$AV$468,MATCH(U$2,'Allokerad kvv'!$B$2:$AV$2,0),FALSE),VLOOKUP($B424,'Justerad allokering'!$B$2:$AG$462,MATCH(U$2,'Justerad allokering'!$B$2:$AF$2,0),FALSE))</f>
        <v>0</v>
      </c>
      <c r="V424" s="28">
        <f>IF(ISERROR(1/VLOOKUP($B424,'Justerad allokering'!$B$2:$AG$462,MATCH(V$2,'Justerad allokering'!$B$2:$AF$2,0),FALSE)),VLOOKUP($B424,'Allokerad kvv'!$B$2:$AV$468,MATCH(V$2,'Allokerad kvv'!$B$2:$AV$2,0),FALSE),VLOOKUP($B424,'Justerad allokering'!$B$2:$AG$462,MATCH(V$2,'Justerad allokering'!$B$2:$AF$2,0),FALSE))</f>
        <v>0</v>
      </c>
      <c r="W424" s="28">
        <f>IF(ISERROR(1/VLOOKUP($B424,'Justerad allokering'!$B$2:$AG$462,MATCH(W$2,'Justerad allokering'!$B$2:$AF$2,0),FALSE)),VLOOKUP($B424,'Allokerad kvv'!$B$2:$AV$468,MATCH(W$2,'Allokerad kvv'!$B$2:$AV$2,0),FALSE),VLOOKUP($B424,'Justerad allokering'!$B$2:$AG$462,MATCH(W$2,'Justerad allokering'!$B$2:$AF$2,0),FALSE))</f>
        <v>0</v>
      </c>
      <c r="X424" s="28">
        <f>IF(ISERROR(1/VLOOKUP($B424,'Justerad allokering'!$B$2:$AG$462,MATCH(X$2,'Justerad allokering'!$B$2:$AF$2,0),FALSE)),VLOOKUP($B424,'Allokerad kvv'!$B$2:$AV$468,MATCH(X$2,'Allokerad kvv'!$B$2:$AV$2,0),FALSE),VLOOKUP($B424,'Justerad allokering'!$B$2:$AG$462,MATCH(X$2,'Justerad allokering'!$B$2:$AF$2,0),FALSE))</f>
        <v>0</v>
      </c>
      <c r="Y424" s="28">
        <f>IF(ISERROR(1/VLOOKUP($B424,'Justerad allokering'!$B$2:$AG$462,MATCH(Y$2,'Justerad allokering'!$B$2:$AF$2,0),FALSE)),VLOOKUP($B424,'Allokerad kvv'!$B$2:$AV$468,MATCH(Y$2,'Allokerad kvv'!$B$2:$AV$2,0),FALSE),VLOOKUP($B424,'Justerad allokering'!$B$2:$AG$462,MATCH(Y$2,'Justerad allokering'!$B$2:$AF$2,0),FALSE))</f>
        <v>0</v>
      </c>
      <c r="Z424" s="28">
        <f>IF(ISERROR(1/VLOOKUP($B424,'Justerad allokering'!$B$2:$AG$462,MATCH(Z$2,'Justerad allokering'!$B$2:$AF$2,0),FALSE)),VLOOKUP($B424,'Allokerad kvv'!$B$2:$AV$468,MATCH(Z$2,'Allokerad kvv'!$B$2:$AV$2,0),FALSE),VLOOKUP($B424,'Justerad allokering'!$B$2:$AG$462,MATCH(Z$2,'Justerad allokering'!$B$2:$AF$2,0),FALSE))</f>
        <v>0</v>
      </c>
      <c r="AA424" s="28"/>
      <c r="AB424" s="28"/>
      <c r="AE424">
        <f t="shared" si="18"/>
        <v>0</v>
      </c>
      <c r="AG424">
        <f t="shared" si="19"/>
        <v>0</v>
      </c>
      <c r="AH424">
        <f t="shared" si="20"/>
        <v>0</v>
      </c>
      <c r="AI424" s="55" t="str">
        <f>IF(AH424=0,"",AH424/VLOOKUP(B424,Kraftvärmeprod!$B$1:$BC$480,MATCH("Summa tillförd energi exklusive rökgaskondensering",Kraftvärmeprod!$B$1:$BC$1,0),FALSE))</f>
        <v/>
      </c>
    </row>
    <row r="425" spans="1:35" x14ac:dyDescent="0.35">
      <c r="A425" s="28" t="s">
        <v>550</v>
      </c>
      <c r="B425" s="28" t="s">
        <v>565</v>
      </c>
      <c r="C425" s="28">
        <f>IF(ISERROR(1/VLOOKUP($B425,'Justerad allokering'!$B$2:$AG$462,MATCH(C$2,'Justerad allokering'!$B$2:$AF$2,0),FALSE)),VLOOKUP($B425,'Allokerad kvv'!$B$2:$AV$468,MATCH(C$2,'Allokerad kvv'!$B$2:$AV$2,0),FALSE),VLOOKUP($B425,'Justerad allokering'!$B$2:$AG$462,MATCH(C$2,'Justerad allokering'!$B$2:$AF$2,0),FALSE))</f>
        <v>0</v>
      </c>
      <c r="D425" s="28">
        <f>IF(ISERROR(1/VLOOKUP($B425,'Justerad allokering'!$B$2:$AG$462,MATCH(D$2,'Justerad allokering'!$B$2:$AF$2,0),FALSE)),VLOOKUP($B425,'Allokerad kvv'!$B$2:$AV$468,MATCH(D$2,'Allokerad kvv'!$B$2:$AV$2,0),FALSE),VLOOKUP($B425,'Justerad allokering'!$B$2:$AG$462,MATCH(D$2,'Justerad allokering'!$B$2:$AF$2,0),FALSE))</f>
        <v>0</v>
      </c>
      <c r="E425" s="28">
        <f>IF(ISERROR(1/VLOOKUP($B425,'Justerad allokering'!$B$2:$AG$462,MATCH(E$2,'Justerad allokering'!$B$2:$AF$2,0),FALSE)),VLOOKUP($B425,'Allokerad kvv'!$B$2:$AV$468,MATCH(E$2,'Allokerad kvv'!$B$2:$AV$2,0),FALSE),VLOOKUP($B425,'Justerad allokering'!$B$2:$AG$462,MATCH(E$2,'Justerad allokering'!$B$2:$AF$2,0),FALSE))</f>
        <v>0</v>
      </c>
      <c r="F425" s="28">
        <f>IF(ISERROR(1/VLOOKUP($B425,'Justerad allokering'!$B$2:$AG$462,MATCH(F$2,'Justerad allokering'!$B$2:$AF$2,0),FALSE)),VLOOKUP($B425,'Allokerad kvv'!$B$2:$AV$468,MATCH(F$2,'Allokerad kvv'!$B$2:$AV$2,0),FALSE),VLOOKUP($B425,'Justerad allokering'!$B$2:$AG$462,MATCH(F$2,'Justerad allokering'!$B$2:$AF$2,0),FALSE))</f>
        <v>0</v>
      </c>
      <c r="G425" s="28">
        <f>IF(ISERROR(1/VLOOKUP($B425,'Justerad allokering'!$B$2:$AG$462,MATCH(G$2,'Justerad allokering'!$B$2:$AF$2,0),FALSE)),VLOOKUP($B425,'Allokerad kvv'!$B$2:$AV$468,MATCH(G$2,'Allokerad kvv'!$B$2:$AV$2,0),FALSE),VLOOKUP($B425,'Justerad allokering'!$B$2:$AG$462,MATCH(G$2,'Justerad allokering'!$B$2:$AF$2,0),FALSE))</f>
        <v>0</v>
      </c>
      <c r="H425" s="28">
        <f>IF(ISERROR(1/VLOOKUP($B425,'Justerad allokering'!$B$2:$AG$462,MATCH(H$2,'Justerad allokering'!$B$2:$AF$2,0),FALSE)),VLOOKUP($B425,'Allokerad kvv'!$B$2:$AV$468,MATCH(H$2,'Allokerad kvv'!$B$2:$AV$2,0),FALSE),VLOOKUP($B425,'Justerad allokering'!$B$2:$AG$462,MATCH(H$2,'Justerad allokering'!$B$2:$AF$2,0),FALSE))</f>
        <v>0</v>
      </c>
      <c r="I425" s="28">
        <f>IF(ISERROR(1/VLOOKUP($B425,'Justerad allokering'!$B$2:$AG$462,MATCH(I$2,'Justerad allokering'!$B$2:$AF$2,0),FALSE)),VLOOKUP($B425,'Allokerad kvv'!$B$2:$AV$468,MATCH(I$2,'Allokerad kvv'!$B$2:$AV$2,0),FALSE),VLOOKUP($B425,'Justerad allokering'!$B$2:$AG$462,MATCH(I$2,'Justerad allokering'!$B$2:$AF$2,0),FALSE))</f>
        <v>0</v>
      </c>
      <c r="J425" s="28">
        <f>IF(ISERROR(1/VLOOKUP($B425,'Justerad allokering'!$B$2:$AG$462,MATCH(J$2,'Justerad allokering'!$B$2:$AF$2,0),FALSE)),VLOOKUP($B425,'Allokerad kvv'!$B$2:$AV$468,MATCH(J$2,'Allokerad kvv'!$B$2:$AV$2,0),FALSE),VLOOKUP($B425,'Justerad allokering'!$B$2:$AG$462,MATCH(J$2,'Justerad allokering'!$B$2:$AF$2,0),FALSE))</f>
        <v>0</v>
      </c>
      <c r="K425" s="28">
        <f>IF(ISERROR(1/VLOOKUP($B425,'Justerad allokering'!$B$2:$AG$462,MATCH(K$2,'Justerad allokering'!$B$2:$AF$2,0),FALSE)),VLOOKUP($B425,'Allokerad kvv'!$B$2:$AV$468,MATCH(K$2,'Allokerad kvv'!$B$2:$AV$2,0),FALSE),VLOOKUP($B425,'Justerad allokering'!$B$2:$AG$462,MATCH(K$2,'Justerad allokering'!$B$2:$AF$2,0),FALSE))</f>
        <v>0</v>
      </c>
      <c r="L425" s="28">
        <f>IF(ISERROR(1/VLOOKUP($B425,'Justerad allokering'!$B$2:$AG$462,MATCH(L$2,'Justerad allokering'!$B$2:$AF$2,0),FALSE)),VLOOKUP($B425,'Allokerad kvv'!$B$2:$AV$468,MATCH(L$2,'Allokerad kvv'!$B$2:$AV$2,0),FALSE),VLOOKUP($B425,'Justerad allokering'!$B$2:$AG$462,MATCH(L$2,'Justerad allokering'!$B$2:$AF$2,0),FALSE))</f>
        <v>0</v>
      </c>
      <c r="M425" s="28">
        <f>IF(ISERROR(1/VLOOKUP($B425,'Justerad allokering'!$B$2:$AG$462,MATCH(M$2,'Justerad allokering'!$B$2:$AF$2,0),FALSE)),VLOOKUP($B425,'Allokerad kvv'!$B$2:$AV$468,MATCH(M$2,'Allokerad kvv'!$B$2:$AV$2,0),FALSE),VLOOKUP($B425,'Justerad allokering'!$B$2:$AG$462,MATCH(M$2,'Justerad allokering'!$B$2:$AF$2,0),FALSE))</f>
        <v>0</v>
      </c>
      <c r="N425" s="28">
        <f>IF(ISERROR(1/VLOOKUP($B425,'Justerad allokering'!$B$2:$AG$462,MATCH(N$2,'Justerad allokering'!$B$2:$AF$2,0),FALSE)),VLOOKUP($B425,'Allokerad kvv'!$B$2:$AV$468,MATCH(N$2,'Allokerad kvv'!$B$2:$AV$2,0),FALSE),VLOOKUP($B425,'Justerad allokering'!$B$2:$AG$462,MATCH(N$2,'Justerad allokering'!$B$2:$AF$2,0),FALSE))</f>
        <v>0</v>
      </c>
      <c r="O425" s="28">
        <f>IF(ISERROR(1/VLOOKUP($B425,'Justerad allokering'!$B$2:$AG$462,MATCH(O$2,'Justerad allokering'!$B$2:$AF$2,0),FALSE)),VLOOKUP($B425,'Allokerad kvv'!$B$2:$AV$468,MATCH(O$2,'Allokerad kvv'!$B$2:$AV$2,0),FALSE),VLOOKUP($B425,'Justerad allokering'!$B$2:$AG$462,MATCH(O$2,'Justerad allokering'!$B$2:$AF$2,0),FALSE))</f>
        <v>0</v>
      </c>
      <c r="P425" s="28">
        <f>IF(ISERROR(1/VLOOKUP($B425,'Justerad allokering'!$B$2:$AG$462,MATCH(P$2,'Justerad allokering'!$B$2:$AF$2,0),FALSE)),VLOOKUP($B425,'Allokerad kvv'!$B$2:$AV$468,MATCH(P$2,'Allokerad kvv'!$B$2:$AV$2,0),FALSE),VLOOKUP($B425,'Justerad allokering'!$B$2:$AG$462,MATCH(P$2,'Justerad allokering'!$B$2:$AF$2,0),FALSE))</f>
        <v>0</v>
      </c>
      <c r="Q425" s="28">
        <f>IF(ISERROR(1/VLOOKUP($B425,'Justerad allokering'!$B$2:$AG$462,MATCH(Q$2,'Justerad allokering'!$B$2:$AF$2,0),FALSE)),VLOOKUP($B425,'Allokerad kvv'!$B$2:$AV$468,MATCH(Q$2,'Allokerad kvv'!$B$2:$AV$2,0),FALSE),VLOOKUP($B425,'Justerad allokering'!$B$2:$AG$462,MATCH(Q$2,'Justerad allokering'!$B$2:$AF$2,0),FALSE))</f>
        <v>0</v>
      </c>
      <c r="R425" s="28">
        <f>IF(ISERROR(1/VLOOKUP($B425,'Justerad allokering'!$B$2:$AG$462,MATCH(R$2,'Justerad allokering'!$B$2:$AF$2,0),FALSE)),VLOOKUP($B425,'Allokerad kvv'!$B$2:$AV$468,MATCH(R$2,'Allokerad kvv'!$B$2:$AV$2,0),FALSE),VLOOKUP($B425,'Justerad allokering'!$B$2:$AG$462,MATCH(R$2,'Justerad allokering'!$B$2:$AF$2,0),FALSE))</f>
        <v>0</v>
      </c>
      <c r="S425" s="28">
        <f>IF(ISERROR(1/VLOOKUP($B425,'Justerad allokering'!$B$2:$AG$462,MATCH(S$2,'Justerad allokering'!$B$2:$AF$2,0),FALSE)),VLOOKUP($B425,'Allokerad kvv'!$B$2:$AV$468,MATCH(S$2,'Allokerad kvv'!$B$2:$AV$2,0),FALSE),VLOOKUP($B425,'Justerad allokering'!$B$2:$AG$462,MATCH(S$2,'Justerad allokering'!$B$2:$AF$2,0),FALSE))</f>
        <v>0</v>
      </c>
      <c r="T425" s="28">
        <f>IF(ISERROR(1/VLOOKUP($B425,'Justerad allokering'!$B$2:$AG$462,MATCH(T$2,'Justerad allokering'!$B$2:$AF$2,0),FALSE)),VLOOKUP($B425,'Allokerad kvv'!$B$2:$AV$468,MATCH(T$2,'Allokerad kvv'!$B$2:$AV$2,0),FALSE),VLOOKUP($B425,'Justerad allokering'!$B$2:$AG$462,MATCH(T$2,'Justerad allokering'!$B$2:$AF$2,0),FALSE))</f>
        <v>0</v>
      </c>
      <c r="U425" s="28">
        <f>IF(ISERROR(1/VLOOKUP($B425,'Justerad allokering'!$B$2:$AG$462,MATCH(U$2,'Justerad allokering'!$B$2:$AF$2,0),FALSE)),VLOOKUP($B425,'Allokerad kvv'!$B$2:$AV$468,MATCH(U$2,'Allokerad kvv'!$B$2:$AV$2,0),FALSE),VLOOKUP($B425,'Justerad allokering'!$B$2:$AG$462,MATCH(U$2,'Justerad allokering'!$B$2:$AF$2,0),FALSE))</f>
        <v>0</v>
      </c>
      <c r="V425" s="28">
        <f>IF(ISERROR(1/VLOOKUP($B425,'Justerad allokering'!$B$2:$AG$462,MATCH(V$2,'Justerad allokering'!$B$2:$AF$2,0),FALSE)),VLOOKUP($B425,'Allokerad kvv'!$B$2:$AV$468,MATCH(V$2,'Allokerad kvv'!$B$2:$AV$2,0),FALSE),VLOOKUP($B425,'Justerad allokering'!$B$2:$AG$462,MATCH(V$2,'Justerad allokering'!$B$2:$AF$2,0),FALSE))</f>
        <v>0</v>
      </c>
      <c r="W425" s="28">
        <f>IF(ISERROR(1/VLOOKUP($B425,'Justerad allokering'!$B$2:$AG$462,MATCH(W$2,'Justerad allokering'!$B$2:$AF$2,0),FALSE)),VLOOKUP($B425,'Allokerad kvv'!$B$2:$AV$468,MATCH(W$2,'Allokerad kvv'!$B$2:$AV$2,0),FALSE),VLOOKUP($B425,'Justerad allokering'!$B$2:$AG$462,MATCH(W$2,'Justerad allokering'!$B$2:$AF$2,0),FALSE))</f>
        <v>0</v>
      </c>
      <c r="X425" s="28">
        <f>IF(ISERROR(1/VLOOKUP($B425,'Justerad allokering'!$B$2:$AG$462,MATCH(X$2,'Justerad allokering'!$B$2:$AF$2,0),FALSE)),VLOOKUP($B425,'Allokerad kvv'!$B$2:$AV$468,MATCH(X$2,'Allokerad kvv'!$B$2:$AV$2,0),FALSE),VLOOKUP($B425,'Justerad allokering'!$B$2:$AG$462,MATCH(X$2,'Justerad allokering'!$B$2:$AF$2,0),FALSE))</f>
        <v>0</v>
      </c>
      <c r="Y425" s="28">
        <f>IF(ISERROR(1/VLOOKUP($B425,'Justerad allokering'!$B$2:$AG$462,MATCH(Y$2,'Justerad allokering'!$B$2:$AF$2,0),FALSE)),VLOOKUP($B425,'Allokerad kvv'!$B$2:$AV$468,MATCH(Y$2,'Allokerad kvv'!$B$2:$AV$2,0),FALSE),VLOOKUP($B425,'Justerad allokering'!$B$2:$AG$462,MATCH(Y$2,'Justerad allokering'!$B$2:$AF$2,0),FALSE))</f>
        <v>0</v>
      </c>
      <c r="Z425" s="28">
        <f>IF(ISERROR(1/VLOOKUP($B425,'Justerad allokering'!$B$2:$AG$462,MATCH(Z$2,'Justerad allokering'!$B$2:$AF$2,0),FALSE)),VLOOKUP($B425,'Allokerad kvv'!$B$2:$AV$468,MATCH(Z$2,'Allokerad kvv'!$B$2:$AV$2,0),FALSE),VLOOKUP($B425,'Justerad allokering'!$B$2:$AG$462,MATCH(Z$2,'Justerad allokering'!$B$2:$AF$2,0),FALSE))</f>
        <v>0</v>
      </c>
      <c r="AA425" s="28"/>
      <c r="AB425" s="28"/>
      <c r="AE425">
        <f t="shared" si="18"/>
        <v>0</v>
      </c>
      <c r="AG425">
        <f t="shared" si="19"/>
        <v>0</v>
      </c>
      <c r="AH425">
        <f t="shared" si="20"/>
        <v>0</v>
      </c>
      <c r="AI425" s="55" t="str">
        <f>IF(AH425=0,"",AH425/VLOOKUP(B425,Kraftvärmeprod!$B$1:$BC$480,MATCH("Summa tillförd energi exklusive rökgaskondensering",Kraftvärmeprod!$B$1:$BC$1,0),FALSE))</f>
        <v/>
      </c>
    </row>
    <row r="426" spans="1:35" x14ac:dyDescent="0.35">
      <c r="A426" s="28" t="s">
        <v>550</v>
      </c>
      <c r="B426" s="69" t="s">
        <v>566</v>
      </c>
      <c r="C426" s="28">
        <f>IF(ISERROR(1/VLOOKUP($B426,'Justerad allokering'!$B$2:$AG$462,MATCH(C$2,'Justerad allokering'!$B$2:$AF$2,0),FALSE)),VLOOKUP($B426,'Allokerad kvv'!$B$2:$AV$468,MATCH(C$2,'Allokerad kvv'!$B$2:$AV$2,0),FALSE),VLOOKUP($B426,'Justerad allokering'!$B$2:$AG$462,MATCH(C$2,'Justerad allokering'!$B$2:$AF$2,0),FALSE))</f>
        <v>0</v>
      </c>
      <c r="D426" s="28">
        <f>IF(ISERROR(1/VLOOKUP($B426,'Justerad allokering'!$B$2:$AG$462,MATCH(D$2,'Justerad allokering'!$B$2:$AF$2,0),FALSE)),VLOOKUP($B426,'Allokerad kvv'!$B$2:$AV$468,MATCH(D$2,'Allokerad kvv'!$B$2:$AV$2,0),FALSE),VLOOKUP($B426,'Justerad allokering'!$B$2:$AG$462,MATCH(D$2,'Justerad allokering'!$B$2:$AF$2,0),FALSE))</f>
        <v>0</v>
      </c>
      <c r="E426" s="28">
        <f>IF(ISERROR(1/VLOOKUP($B426,'Justerad allokering'!$B$2:$AG$462,MATCH(E$2,'Justerad allokering'!$B$2:$AF$2,0),FALSE)),VLOOKUP($B426,'Allokerad kvv'!$B$2:$AV$468,MATCH(E$2,'Allokerad kvv'!$B$2:$AV$2,0),FALSE),VLOOKUP($B426,'Justerad allokering'!$B$2:$AG$462,MATCH(E$2,'Justerad allokering'!$B$2:$AF$2,0),FALSE))</f>
        <v>0</v>
      </c>
      <c r="F426" s="28">
        <f>IF(ISERROR(1/VLOOKUP($B426,'Justerad allokering'!$B$2:$AG$462,MATCH(F$2,'Justerad allokering'!$B$2:$AF$2,0),FALSE)),VLOOKUP($B426,'Allokerad kvv'!$B$2:$AV$468,MATCH(F$2,'Allokerad kvv'!$B$2:$AV$2,0),FALSE),VLOOKUP($B426,'Justerad allokering'!$B$2:$AG$462,MATCH(F$2,'Justerad allokering'!$B$2:$AF$2,0),FALSE))</f>
        <v>0</v>
      </c>
      <c r="G426" s="28">
        <f>IF(ISERROR(1/VLOOKUP($B426,'Justerad allokering'!$B$2:$AG$462,MATCH(G$2,'Justerad allokering'!$B$2:$AF$2,0),FALSE)),VLOOKUP($B426,'Allokerad kvv'!$B$2:$AV$468,MATCH(G$2,'Allokerad kvv'!$B$2:$AV$2,0),FALSE),VLOOKUP($B426,'Justerad allokering'!$B$2:$AG$462,MATCH(G$2,'Justerad allokering'!$B$2:$AF$2,0),FALSE))</f>
        <v>0</v>
      </c>
      <c r="H426" s="28">
        <f>IF(ISERROR(1/VLOOKUP($B426,'Justerad allokering'!$B$2:$AG$462,MATCH(H$2,'Justerad allokering'!$B$2:$AF$2,0),FALSE)),VLOOKUP($B426,'Allokerad kvv'!$B$2:$AV$468,MATCH(H$2,'Allokerad kvv'!$B$2:$AV$2,0),FALSE),VLOOKUP($B426,'Justerad allokering'!$B$2:$AG$462,MATCH(H$2,'Justerad allokering'!$B$2:$AF$2,0),FALSE))</f>
        <v>0</v>
      </c>
      <c r="I426" s="28">
        <f>IF(ISERROR(1/VLOOKUP($B426,'Justerad allokering'!$B$2:$AG$462,MATCH(I$2,'Justerad allokering'!$B$2:$AF$2,0),FALSE)),VLOOKUP($B426,'Allokerad kvv'!$B$2:$AV$468,MATCH(I$2,'Allokerad kvv'!$B$2:$AV$2,0),FALSE),VLOOKUP($B426,'Justerad allokering'!$B$2:$AG$462,MATCH(I$2,'Justerad allokering'!$B$2:$AF$2,0),FALSE))</f>
        <v>0</v>
      </c>
      <c r="J426" s="28">
        <f>IF(ISERROR(1/VLOOKUP($B426,'Justerad allokering'!$B$2:$AG$462,MATCH(J$2,'Justerad allokering'!$B$2:$AF$2,0),FALSE)),VLOOKUP($B426,'Allokerad kvv'!$B$2:$AV$468,MATCH(J$2,'Allokerad kvv'!$B$2:$AV$2,0),FALSE),VLOOKUP($B426,'Justerad allokering'!$B$2:$AG$462,MATCH(J$2,'Justerad allokering'!$B$2:$AF$2,0),FALSE))</f>
        <v>0</v>
      </c>
      <c r="K426" s="28">
        <f>IF(ISERROR(1/VLOOKUP($B426,'Justerad allokering'!$B$2:$AG$462,MATCH(K$2,'Justerad allokering'!$B$2:$AF$2,0),FALSE)),VLOOKUP($B426,'Allokerad kvv'!$B$2:$AV$468,MATCH(K$2,'Allokerad kvv'!$B$2:$AV$2,0),FALSE),VLOOKUP($B426,'Justerad allokering'!$B$2:$AG$462,MATCH(K$2,'Justerad allokering'!$B$2:$AF$2,0),FALSE))</f>
        <v>0</v>
      </c>
      <c r="L426" s="28">
        <f>IF(ISERROR(1/VLOOKUP($B426,'Justerad allokering'!$B$2:$AG$462,MATCH(L$2,'Justerad allokering'!$B$2:$AF$2,0),FALSE)),VLOOKUP($B426,'Allokerad kvv'!$B$2:$AV$468,MATCH(L$2,'Allokerad kvv'!$B$2:$AV$2,0),FALSE),VLOOKUP($B426,'Justerad allokering'!$B$2:$AG$462,MATCH(L$2,'Justerad allokering'!$B$2:$AF$2,0),FALSE))</f>
        <v>0</v>
      </c>
      <c r="M426" s="28">
        <f>IF(ISERROR(1/VLOOKUP($B426,'Justerad allokering'!$B$2:$AG$462,MATCH(M$2,'Justerad allokering'!$B$2:$AF$2,0),FALSE)),VLOOKUP($B426,'Allokerad kvv'!$B$2:$AV$468,MATCH(M$2,'Allokerad kvv'!$B$2:$AV$2,0),FALSE),VLOOKUP($B426,'Justerad allokering'!$B$2:$AG$462,MATCH(M$2,'Justerad allokering'!$B$2:$AF$2,0),FALSE))</f>
        <v>0</v>
      </c>
      <c r="N426" s="28">
        <f>IF(ISERROR(1/VLOOKUP($B426,'Justerad allokering'!$B$2:$AG$462,MATCH(N$2,'Justerad allokering'!$B$2:$AF$2,0),FALSE)),VLOOKUP($B426,'Allokerad kvv'!$B$2:$AV$468,MATCH(N$2,'Allokerad kvv'!$B$2:$AV$2,0),FALSE),VLOOKUP($B426,'Justerad allokering'!$B$2:$AG$462,MATCH(N$2,'Justerad allokering'!$B$2:$AF$2,0),FALSE))</f>
        <v>0</v>
      </c>
      <c r="O426" s="28">
        <f>IF(ISERROR(1/VLOOKUP($B426,'Justerad allokering'!$B$2:$AG$462,MATCH(O$2,'Justerad allokering'!$B$2:$AF$2,0),FALSE)),VLOOKUP($B426,'Allokerad kvv'!$B$2:$AV$468,MATCH(O$2,'Allokerad kvv'!$B$2:$AV$2,0),FALSE),VLOOKUP($B426,'Justerad allokering'!$B$2:$AG$462,MATCH(O$2,'Justerad allokering'!$B$2:$AF$2,0),FALSE))</f>
        <v>0</v>
      </c>
      <c r="P426" s="28">
        <f>IF(ISERROR(1/VLOOKUP($B426,'Justerad allokering'!$B$2:$AG$462,MATCH(P$2,'Justerad allokering'!$B$2:$AF$2,0),FALSE)),VLOOKUP($B426,'Allokerad kvv'!$B$2:$AV$468,MATCH(P$2,'Allokerad kvv'!$B$2:$AV$2,0),FALSE),VLOOKUP($B426,'Justerad allokering'!$B$2:$AG$462,MATCH(P$2,'Justerad allokering'!$B$2:$AF$2,0),FALSE))</f>
        <v>0</v>
      </c>
      <c r="Q426" s="28">
        <f>IF(ISERROR(1/VLOOKUP($B426,'Justerad allokering'!$B$2:$AG$462,MATCH(Q$2,'Justerad allokering'!$B$2:$AF$2,0),FALSE)),VLOOKUP($B426,'Allokerad kvv'!$B$2:$AV$468,MATCH(Q$2,'Allokerad kvv'!$B$2:$AV$2,0),FALSE),VLOOKUP($B426,'Justerad allokering'!$B$2:$AG$462,MATCH(Q$2,'Justerad allokering'!$B$2:$AF$2,0),FALSE))</f>
        <v>0</v>
      </c>
      <c r="R426" s="28">
        <f>IF(ISERROR(1/VLOOKUP($B426,'Justerad allokering'!$B$2:$AG$462,MATCH(R$2,'Justerad allokering'!$B$2:$AF$2,0),FALSE)),VLOOKUP($B426,'Allokerad kvv'!$B$2:$AV$468,MATCH(R$2,'Allokerad kvv'!$B$2:$AV$2,0),FALSE),VLOOKUP($B426,'Justerad allokering'!$B$2:$AG$462,MATCH(R$2,'Justerad allokering'!$B$2:$AF$2,0),FALSE))</f>
        <v>0</v>
      </c>
      <c r="S426" s="28">
        <f>IF(ISERROR(1/VLOOKUP($B426,'Justerad allokering'!$B$2:$AG$462,MATCH(S$2,'Justerad allokering'!$B$2:$AF$2,0),FALSE)),VLOOKUP($B426,'Allokerad kvv'!$B$2:$AV$468,MATCH(S$2,'Allokerad kvv'!$B$2:$AV$2,0),FALSE),VLOOKUP($B426,'Justerad allokering'!$B$2:$AG$462,MATCH(S$2,'Justerad allokering'!$B$2:$AF$2,0),FALSE))</f>
        <v>0</v>
      </c>
      <c r="T426" s="28">
        <f>IF(ISERROR(1/VLOOKUP($B426,'Justerad allokering'!$B$2:$AG$462,MATCH(T$2,'Justerad allokering'!$B$2:$AF$2,0),FALSE)),VLOOKUP($B426,'Allokerad kvv'!$B$2:$AV$468,MATCH(T$2,'Allokerad kvv'!$B$2:$AV$2,0),FALSE),VLOOKUP($B426,'Justerad allokering'!$B$2:$AG$462,MATCH(T$2,'Justerad allokering'!$B$2:$AF$2,0),FALSE))</f>
        <v>0</v>
      </c>
      <c r="U426" s="28">
        <f>IF(ISERROR(1/VLOOKUP($B426,'Justerad allokering'!$B$2:$AG$462,MATCH(U$2,'Justerad allokering'!$B$2:$AF$2,0),FALSE)),VLOOKUP($B426,'Allokerad kvv'!$B$2:$AV$468,MATCH(U$2,'Allokerad kvv'!$B$2:$AV$2,0),FALSE),VLOOKUP($B426,'Justerad allokering'!$B$2:$AG$462,MATCH(U$2,'Justerad allokering'!$B$2:$AF$2,0),FALSE))</f>
        <v>0</v>
      </c>
      <c r="V426" s="28">
        <f>IF(ISERROR(1/VLOOKUP($B426,'Justerad allokering'!$B$2:$AG$462,MATCH(V$2,'Justerad allokering'!$B$2:$AF$2,0),FALSE)),VLOOKUP($B426,'Allokerad kvv'!$B$2:$AV$468,MATCH(V$2,'Allokerad kvv'!$B$2:$AV$2,0),FALSE),VLOOKUP($B426,'Justerad allokering'!$B$2:$AG$462,MATCH(V$2,'Justerad allokering'!$B$2:$AF$2,0),FALSE))</f>
        <v>0</v>
      </c>
      <c r="W426" s="28">
        <f>IF(ISERROR(1/VLOOKUP($B426,'Justerad allokering'!$B$2:$AG$462,MATCH(W$2,'Justerad allokering'!$B$2:$AF$2,0),FALSE)),VLOOKUP($B426,'Allokerad kvv'!$B$2:$AV$468,MATCH(W$2,'Allokerad kvv'!$B$2:$AV$2,0),FALSE),VLOOKUP($B426,'Justerad allokering'!$B$2:$AG$462,MATCH(W$2,'Justerad allokering'!$B$2:$AF$2,0),FALSE))</f>
        <v>0</v>
      </c>
      <c r="X426" s="28">
        <f>IF(ISERROR(1/VLOOKUP($B426,'Justerad allokering'!$B$2:$AG$462,MATCH(X$2,'Justerad allokering'!$B$2:$AF$2,0),FALSE)),VLOOKUP($B426,'Allokerad kvv'!$B$2:$AV$468,MATCH(X$2,'Allokerad kvv'!$B$2:$AV$2,0),FALSE),VLOOKUP($B426,'Justerad allokering'!$B$2:$AG$462,MATCH(X$2,'Justerad allokering'!$B$2:$AF$2,0),FALSE))</f>
        <v>0</v>
      </c>
      <c r="Y426" s="28">
        <f>IF(ISERROR(1/VLOOKUP($B426,'Justerad allokering'!$B$2:$AG$462,MATCH(Y$2,'Justerad allokering'!$B$2:$AF$2,0),FALSE)),VLOOKUP($B426,'Allokerad kvv'!$B$2:$AV$468,MATCH(Y$2,'Allokerad kvv'!$B$2:$AV$2,0),FALSE),VLOOKUP($B426,'Justerad allokering'!$B$2:$AG$462,MATCH(Y$2,'Justerad allokering'!$B$2:$AF$2,0),FALSE))</f>
        <v>0</v>
      </c>
      <c r="Z426" s="28">
        <f>IF(ISERROR(1/VLOOKUP($B426,'Justerad allokering'!$B$2:$AG$462,MATCH(Z$2,'Justerad allokering'!$B$2:$AF$2,0),FALSE)),VLOOKUP($B426,'Allokerad kvv'!$B$2:$AV$468,MATCH(Z$2,'Allokerad kvv'!$B$2:$AV$2,0),FALSE),VLOOKUP($B426,'Justerad allokering'!$B$2:$AG$462,MATCH(Z$2,'Justerad allokering'!$B$2:$AF$2,0),FALSE))</f>
        <v>0</v>
      </c>
      <c r="AA426" s="28"/>
      <c r="AB426" s="28"/>
      <c r="AE426">
        <f t="shared" si="18"/>
        <v>0</v>
      </c>
      <c r="AG426">
        <f t="shared" si="19"/>
        <v>0</v>
      </c>
      <c r="AH426">
        <f t="shared" si="20"/>
        <v>0</v>
      </c>
      <c r="AI426" s="55" t="str">
        <f>IF(AH426=0,"",AH426/VLOOKUP(B426,Kraftvärmeprod!$B$1:$BC$480,MATCH("Summa tillförd energi exklusive rökgaskondensering",Kraftvärmeprod!$B$1:$BC$1,0),FALSE))</f>
        <v/>
      </c>
    </row>
    <row r="427" spans="1:35" x14ac:dyDescent="0.35">
      <c r="A427" s="28" t="s">
        <v>550</v>
      </c>
      <c r="B427" s="28" t="s">
        <v>567</v>
      </c>
      <c r="C427" s="28">
        <f>IF(ISERROR(1/VLOOKUP($B427,'Justerad allokering'!$B$2:$AG$462,MATCH(C$2,'Justerad allokering'!$B$2:$AF$2,0),FALSE)),VLOOKUP($B427,'Allokerad kvv'!$B$2:$AV$468,MATCH(C$2,'Allokerad kvv'!$B$2:$AV$2,0),FALSE),VLOOKUP($B427,'Justerad allokering'!$B$2:$AG$462,MATCH(C$2,'Justerad allokering'!$B$2:$AF$2,0),FALSE))</f>
        <v>0</v>
      </c>
      <c r="D427" s="28">
        <f>IF(ISERROR(1/VLOOKUP($B427,'Justerad allokering'!$B$2:$AG$462,MATCH(D$2,'Justerad allokering'!$B$2:$AF$2,0),FALSE)),VLOOKUP($B427,'Allokerad kvv'!$B$2:$AV$468,MATCH(D$2,'Allokerad kvv'!$B$2:$AV$2,0),FALSE),VLOOKUP($B427,'Justerad allokering'!$B$2:$AG$462,MATCH(D$2,'Justerad allokering'!$B$2:$AF$2,0),FALSE))</f>
        <v>0</v>
      </c>
      <c r="E427" s="28">
        <f>IF(ISERROR(1/VLOOKUP($B427,'Justerad allokering'!$B$2:$AG$462,MATCH(E$2,'Justerad allokering'!$B$2:$AF$2,0),FALSE)),VLOOKUP($B427,'Allokerad kvv'!$B$2:$AV$468,MATCH(E$2,'Allokerad kvv'!$B$2:$AV$2,0),FALSE),VLOOKUP($B427,'Justerad allokering'!$B$2:$AG$462,MATCH(E$2,'Justerad allokering'!$B$2:$AF$2,0),FALSE))</f>
        <v>0</v>
      </c>
      <c r="F427" s="28">
        <f>IF(ISERROR(1/VLOOKUP($B427,'Justerad allokering'!$B$2:$AG$462,MATCH(F$2,'Justerad allokering'!$B$2:$AF$2,0),FALSE)),VLOOKUP($B427,'Allokerad kvv'!$B$2:$AV$468,MATCH(F$2,'Allokerad kvv'!$B$2:$AV$2,0),FALSE),VLOOKUP($B427,'Justerad allokering'!$B$2:$AG$462,MATCH(F$2,'Justerad allokering'!$B$2:$AF$2,0),FALSE))</f>
        <v>0</v>
      </c>
      <c r="G427" s="28">
        <f>IF(ISERROR(1/VLOOKUP($B427,'Justerad allokering'!$B$2:$AG$462,MATCH(G$2,'Justerad allokering'!$B$2:$AF$2,0),FALSE)),VLOOKUP($B427,'Allokerad kvv'!$B$2:$AV$468,MATCH(G$2,'Allokerad kvv'!$B$2:$AV$2,0),FALSE),VLOOKUP($B427,'Justerad allokering'!$B$2:$AG$462,MATCH(G$2,'Justerad allokering'!$B$2:$AF$2,0),FALSE))</f>
        <v>0</v>
      </c>
      <c r="H427" s="28">
        <f>IF(ISERROR(1/VLOOKUP($B427,'Justerad allokering'!$B$2:$AG$462,MATCH(H$2,'Justerad allokering'!$B$2:$AF$2,0),FALSE)),VLOOKUP($B427,'Allokerad kvv'!$B$2:$AV$468,MATCH(H$2,'Allokerad kvv'!$B$2:$AV$2,0),FALSE),VLOOKUP($B427,'Justerad allokering'!$B$2:$AG$462,MATCH(H$2,'Justerad allokering'!$B$2:$AF$2,0),FALSE))</f>
        <v>0</v>
      </c>
      <c r="I427" s="28">
        <f>IF(ISERROR(1/VLOOKUP($B427,'Justerad allokering'!$B$2:$AG$462,MATCH(I$2,'Justerad allokering'!$B$2:$AF$2,0),FALSE)),VLOOKUP($B427,'Allokerad kvv'!$B$2:$AV$468,MATCH(I$2,'Allokerad kvv'!$B$2:$AV$2,0),FALSE),VLOOKUP($B427,'Justerad allokering'!$B$2:$AG$462,MATCH(I$2,'Justerad allokering'!$B$2:$AF$2,0),FALSE))</f>
        <v>0</v>
      </c>
      <c r="J427" s="28">
        <f>IF(ISERROR(1/VLOOKUP($B427,'Justerad allokering'!$B$2:$AG$462,MATCH(J$2,'Justerad allokering'!$B$2:$AF$2,0),FALSE)),VLOOKUP($B427,'Allokerad kvv'!$B$2:$AV$468,MATCH(J$2,'Allokerad kvv'!$B$2:$AV$2,0),FALSE),VLOOKUP($B427,'Justerad allokering'!$B$2:$AG$462,MATCH(J$2,'Justerad allokering'!$B$2:$AF$2,0),FALSE))</f>
        <v>0</v>
      </c>
      <c r="K427" s="28">
        <f>IF(ISERROR(1/VLOOKUP($B427,'Justerad allokering'!$B$2:$AG$462,MATCH(K$2,'Justerad allokering'!$B$2:$AF$2,0),FALSE)),VLOOKUP($B427,'Allokerad kvv'!$B$2:$AV$468,MATCH(K$2,'Allokerad kvv'!$B$2:$AV$2,0),FALSE),VLOOKUP($B427,'Justerad allokering'!$B$2:$AG$462,MATCH(K$2,'Justerad allokering'!$B$2:$AF$2,0),FALSE))</f>
        <v>0</v>
      </c>
      <c r="L427" s="28">
        <f>IF(ISERROR(1/VLOOKUP($B427,'Justerad allokering'!$B$2:$AG$462,MATCH(L$2,'Justerad allokering'!$B$2:$AF$2,0),FALSE)),VLOOKUP($B427,'Allokerad kvv'!$B$2:$AV$468,MATCH(L$2,'Allokerad kvv'!$B$2:$AV$2,0),FALSE),VLOOKUP($B427,'Justerad allokering'!$B$2:$AG$462,MATCH(L$2,'Justerad allokering'!$B$2:$AF$2,0),FALSE))</f>
        <v>0</v>
      </c>
      <c r="M427" s="28">
        <f>IF(ISERROR(1/VLOOKUP($B427,'Justerad allokering'!$B$2:$AG$462,MATCH(M$2,'Justerad allokering'!$B$2:$AF$2,0),FALSE)),VLOOKUP($B427,'Allokerad kvv'!$B$2:$AV$468,MATCH(M$2,'Allokerad kvv'!$B$2:$AV$2,0),FALSE),VLOOKUP($B427,'Justerad allokering'!$B$2:$AG$462,MATCH(M$2,'Justerad allokering'!$B$2:$AF$2,0),FALSE))</f>
        <v>0</v>
      </c>
      <c r="N427" s="28">
        <f>IF(ISERROR(1/VLOOKUP($B427,'Justerad allokering'!$B$2:$AG$462,MATCH(N$2,'Justerad allokering'!$B$2:$AF$2,0),FALSE)),VLOOKUP($B427,'Allokerad kvv'!$B$2:$AV$468,MATCH(N$2,'Allokerad kvv'!$B$2:$AV$2,0),FALSE),VLOOKUP($B427,'Justerad allokering'!$B$2:$AG$462,MATCH(N$2,'Justerad allokering'!$B$2:$AF$2,0),FALSE))</f>
        <v>0</v>
      </c>
      <c r="O427" s="28">
        <f>IF(ISERROR(1/VLOOKUP($B427,'Justerad allokering'!$B$2:$AG$462,MATCH(O$2,'Justerad allokering'!$B$2:$AF$2,0),FALSE)),VLOOKUP($B427,'Allokerad kvv'!$B$2:$AV$468,MATCH(O$2,'Allokerad kvv'!$B$2:$AV$2,0),FALSE),VLOOKUP($B427,'Justerad allokering'!$B$2:$AG$462,MATCH(O$2,'Justerad allokering'!$B$2:$AF$2,0),FALSE))</f>
        <v>0</v>
      </c>
      <c r="P427" s="28">
        <f>IF(ISERROR(1/VLOOKUP($B427,'Justerad allokering'!$B$2:$AG$462,MATCH(P$2,'Justerad allokering'!$B$2:$AF$2,0),FALSE)),VLOOKUP($B427,'Allokerad kvv'!$B$2:$AV$468,MATCH(P$2,'Allokerad kvv'!$B$2:$AV$2,0),FALSE),VLOOKUP($B427,'Justerad allokering'!$B$2:$AG$462,MATCH(P$2,'Justerad allokering'!$B$2:$AF$2,0),FALSE))</f>
        <v>0</v>
      </c>
      <c r="Q427" s="28">
        <f>IF(ISERROR(1/VLOOKUP($B427,'Justerad allokering'!$B$2:$AG$462,MATCH(Q$2,'Justerad allokering'!$B$2:$AF$2,0),FALSE)),VLOOKUP($B427,'Allokerad kvv'!$B$2:$AV$468,MATCH(Q$2,'Allokerad kvv'!$B$2:$AV$2,0),FALSE),VLOOKUP($B427,'Justerad allokering'!$B$2:$AG$462,MATCH(Q$2,'Justerad allokering'!$B$2:$AF$2,0),FALSE))</f>
        <v>0</v>
      </c>
      <c r="R427" s="28">
        <f>IF(ISERROR(1/VLOOKUP($B427,'Justerad allokering'!$B$2:$AG$462,MATCH(R$2,'Justerad allokering'!$B$2:$AF$2,0),FALSE)),VLOOKUP($B427,'Allokerad kvv'!$B$2:$AV$468,MATCH(R$2,'Allokerad kvv'!$B$2:$AV$2,0),FALSE),VLOOKUP($B427,'Justerad allokering'!$B$2:$AG$462,MATCH(R$2,'Justerad allokering'!$B$2:$AF$2,0),FALSE))</f>
        <v>0</v>
      </c>
      <c r="S427" s="28">
        <f>IF(ISERROR(1/VLOOKUP($B427,'Justerad allokering'!$B$2:$AG$462,MATCH(S$2,'Justerad allokering'!$B$2:$AF$2,0),FALSE)),VLOOKUP($B427,'Allokerad kvv'!$B$2:$AV$468,MATCH(S$2,'Allokerad kvv'!$B$2:$AV$2,0),FALSE),VLOOKUP($B427,'Justerad allokering'!$B$2:$AG$462,MATCH(S$2,'Justerad allokering'!$B$2:$AF$2,0),FALSE))</f>
        <v>0</v>
      </c>
      <c r="T427" s="28">
        <f>IF(ISERROR(1/VLOOKUP($B427,'Justerad allokering'!$B$2:$AG$462,MATCH(T$2,'Justerad allokering'!$B$2:$AF$2,0),FALSE)),VLOOKUP($B427,'Allokerad kvv'!$B$2:$AV$468,MATCH(T$2,'Allokerad kvv'!$B$2:$AV$2,0),FALSE),VLOOKUP($B427,'Justerad allokering'!$B$2:$AG$462,MATCH(T$2,'Justerad allokering'!$B$2:$AF$2,0),FALSE))</f>
        <v>0</v>
      </c>
      <c r="U427" s="28">
        <f>IF(ISERROR(1/VLOOKUP($B427,'Justerad allokering'!$B$2:$AG$462,MATCH(U$2,'Justerad allokering'!$B$2:$AF$2,0),FALSE)),VLOOKUP($B427,'Allokerad kvv'!$B$2:$AV$468,MATCH(U$2,'Allokerad kvv'!$B$2:$AV$2,0),FALSE),VLOOKUP($B427,'Justerad allokering'!$B$2:$AG$462,MATCH(U$2,'Justerad allokering'!$B$2:$AF$2,0),FALSE))</f>
        <v>0</v>
      </c>
      <c r="V427" s="28">
        <f>IF(ISERROR(1/VLOOKUP($B427,'Justerad allokering'!$B$2:$AG$462,MATCH(V$2,'Justerad allokering'!$B$2:$AF$2,0),FALSE)),VLOOKUP($B427,'Allokerad kvv'!$B$2:$AV$468,MATCH(V$2,'Allokerad kvv'!$B$2:$AV$2,0),FALSE),VLOOKUP($B427,'Justerad allokering'!$B$2:$AG$462,MATCH(V$2,'Justerad allokering'!$B$2:$AF$2,0),FALSE))</f>
        <v>0</v>
      </c>
      <c r="W427" s="28">
        <f>IF(ISERROR(1/VLOOKUP($B427,'Justerad allokering'!$B$2:$AG$462,MATCH(W$2,'Justerad allokering'!$B$2:$AF$2,0),FALSE)),VLOOKUP($B427,'Allokerad kvv'!$B$2:$AV$468,MATCH(W$2,'Allokerad kvv'!$B$2:$AV$2,0),FALSE),VLOOKUP($B427,'Justerad allokering'!$B$2:$AG$462,MATCH(W$2,'Justerad allokering'!$B$2:$AF$2,0),FALSE))</f>
        <v>0</v>
      </c>
      <c r="X427" s="28">
        <f>IF(ISERROR(1/VLOOKUP($B427,'Justerad allokering'!$B$2:$AG$462,MATCH(X$2,'Justerad allokering'!$B$2:$AF$2,0),FALSE)),VLOOKUP($B427,'Allokerad kvv'!$B$2:$AV$468,MATCH(X$2,'Allokerad kvv'!$B$2:$AV$2,0),FALSE),VLOOKUP($B427,'Justerad allokering'!$B$2:$AG$462,MATCH(X$2,'Justerad allokering'!$B$2:$AF$2,0),FALSE))</f>
        <v>0</v>
      </c>
      <c r="Y427" s="28">
        <f>IF(ISERROR(1/VLOOKUP($B427,'Justerad allokering'!$B$2:$AG$462,MATCH(Y$2,'Justerad allokering'!$B$2:$AF$2,0),FALSE)),VLOOKUP($B427,'Allokerad kvv'!$B$2:$AV$468,MATCH(Y$2,'Allokerad kvv'!$B$2:$AV$2,0),FALSE),VLOOKUP($B427,'Justerad allokering'!$B$2:$AG$462,MATCH(Y$2,'Justerad allokering'!$B$2:$AF$2,0),FALSE))</f>
        <v>0</v>
      </c>
      <c r="Z427" s="28">
        <f>IF(ISERROR(1/VLOOKUP($B427,'Justerad allokering'!$B$2:$AG$462,MATCH(Z$2,'Justerad allokering'!$B$2:$AF$2,0),FALSE)),VLOOKUP($B427,'Allokerad kvv'!$B$2:$AV$468,MATCH(Z$2,'Allokerad kvv'!$B$2:$AV$2,0),FALSE),VLOOKUP($B427,'Justerad allokering'!$B$2:$AG$462,MATCH(Z$2,'Justerad allokering'!$B$2:$AF$2,0),FALSE))</f>
        <v>0</v>
      </c>
      <c r="AA427" s="28"/>
      <c r="AB427" s="28"/>
      <c r="AE427">
        <f t="shared" si="18"/>
        <v>0</v>
      </c>
      <c r="AG427">
        <f t="shared" si="19"/>
        <v>0</v>
      </c>
      <c r="AH427">
        <f t="shared" si="20"/>
        <v>0</v>
      </c>
      <c r="AI427" s="55" t="str">
        <f>IF(AH427=0,"",AH427/VLOOKUP(B427,Kraftvärmeprod!$B$1:$BC$480,MATCH("Summa tillförd energi exklusive rökgaskondensering",Kraftvärmeprod!$B$1:$BC$1,0),FALSE))</f>
        <v/>
      </c>
    </row>
    <row r="428" spans="1:35" x14ac:dyDescent="0.35">
      <c r="A428" s="28" t="s">
        <v>550</v>
      </c>
      <c r="B428" s="28" t="s">
        <v>568</v>
      </c>
      <c r="C428" s="28">
        <f>IF(ISERROR(1/VLOOKUP($B428,'Justerad allokering'!$B$2:$AG$462,MATCH(C$2,'Justerad allokering'!$B$2:$AF$2,0),FALSE)),VLOOKUP($B428,'Allokerad kvv'!$B$2:$AV$468,MATCH(C$2,'Allokerad kvv'!$B$2:$AV$2,0),FALSE),VLOOKUP($B428,'Justerad allokering'!$B$2:$AG$462,MATCH(C$2,'Justerad allokering'!$B$2:$AF$2,0),FALSE))</f>
        <v>0</v>
      </c>
      <c r="D428" s="28">
        <f>IF(ISERROR(1/VLOOKUP($B428,'Justerad allokering'!$B$2:$AG$462,MATCH(D$2,'Justerad allokering'!$B$2:$AF$2,0),FALSE)),VLOOKUP($B428,'Allokerad kvv'!$B$2:$AV$468,MATCH(D$2,'Allokerad kvv'!$B$2:$AV$2,0),FALSE),VLOOKUP($B428,'Justerad allokering'!$B$2:$AG$462,MATCH(D$2,'Justerad allokering'!$B$2:$AF$2,0),FALSE))</f>
        <v>0</v>
      </c>
      <c r="E428" s="28">
        <f>IF(ISERROR(1/VLOOKUP($B428,'Justerad allokering'!$B$2:$AG$462,MATCH(E$2,'Justerad allokering'!$B$2:$AF$2,0),FALSE)),VLOOKUP($B428,'Allokerad kvv'!$B$2:$AV$468,MATCH(E$2,'Allokerad kvv'!$B$2:$AV$2,0),FALSE),VLOOKUP($B428,'Justerad allokering'!$B$2:$AG$462,MATCH(E$2,'Justerad allokering'!$B$2:$AF$2,0),FALSE))</f>
        <v>0</v>
      </c>
      <c r="F428" s="28">
        <f>IF(ISERROR(1/VLOOKUP($B428,'Justerad allokering'!$B$2:$AG$462,MATCH(F$2,'Justerad allokering'!$B$2:$AF$2,0),FALSE)),VLOOKUP($B428,'Allokerad kvv'!$B$2:$AV$468,MATCH(F$2,'Allokerad kvv'!$B$2:$AV$2,0),FALSE),VLOOKUP($B428,'Justerad allokering'!$B$2:$AG$462,MATCH(F$2,'Justerad allokering'!$B$2:$AF$2,0),FALSE))</f>
        <v>0</v>
      </c>
      <c r="G428" s="28">
        <f>IF(ISERROR(1/VLOOKUP($B428,'Justerad allokering'!$B$2:$AG$462,MATCH(G$2,'Justerad allokering'!$B$2:$AF$2,0),FALSE)),VLOOKUP($B428,'Allokerad kvv'!$B$2:$AV$468,MATCH(G$2,'Allokerad kvv'!$B$2:$AV$2,0),FALSE),VLOOKUP($B428,'Justerad allokering'!$B$2:$AG$462,MATCH(G$2,'Justerad allokering'!$B$2:$AF$2,0),FALSE))</f>
        <v>0</v>
      </c>
      <c r="H428" s="28">
        <f>IF(ISERROR(1/VLOOKUP($B428,'Justerad allokering'!$B$2:$AG$462,MATCH(H$2,'Justerad allokering'!$B$2:$AF$2,0),FALSE)),VLOOKUP($B428,'Allokerad kvv'!$B$2:$AV$468,MATCH(H$2,'Allokerad kvv'!$B$2:$AV$2,0),FALSE),VLOOKUP($B428,'Justerad allokering'!$B$2:$AG$462,MATCH(H$2,'Justerad allokering'!$B$2:$AF$2,0),FALSE))</f>
        <v>0</v>
      </c>
      <c r="I428" s="28">
        <f>IF(ISERROR(1/VLOOKUP($B428,'Justerad allokering'!$B$2:$AG$462,MATCH(I$2,'Justerad allokering'!$B$2:$AF$2,0),FALSE)),VLOOKUP($B428,'Allokerad kvv'!$B$2:$AV$468,MATCH(I$2,'Allokerad kvv'!$B$2:$AV$2,0),FALSE),VLOOKUP($B428,'Justerad allokering'!$B$2:$AG$462,MATCH(I$2,'Justerad allokering'!$B$2:$AF$2,0),FALSE))</f>
        <v>0</v>
      </c>
      <c r="J428" s="28">
        <f>IF(ISERROR(1/VLOOKUP($B428,'Justerad allokering'!$B$2:$AG$462,MATCH(J$2,'Justerad allokering'!$B$2:$AF$2,0),FALSE)),VLOOKUP($B428,'Allokerad kvv'!$B$2:$AV$468,MATCH(J$2,'Allokerad kvv'!$B$2:$AV$2,0),FALSE),VLOOKUP($B428,'Justerad allokering'!$B$2:$AG$462,MATCH(J$2,'Justerad allokering'!$B$2:$AF$2,0),FALSE))</f>
        <v>0</v>
      </c>
      <c r="K428" s="28">
        <f>IF(ISERROR(1/VLOOKUP($B428,'Justerad allokering'!$B$2:$AG$462,MATCH(K$2,'Justerad allokering'!$B$2:$AF$2,0),FALSE)),VLOOKUP($B428,'Allokerad kvv'!$B$2:$AV$468,MATCH(K$2,'Allokerad kvv'!$B$2:$AV$2,0),FALSE),VLOOKUP($B428,'Justerad allokering'!$B$2:$AG$462,MATCH(K$2,'Justerad allokering'!$B$2:$AF$2,0),FALSE))</f>
        <v>0</v>
      </c>
      <c r="L428" s="28">
        <f>IF(ISERROR(1/VLOOKUP($B428,'Justerad allokering'!$B$2:$AG$462,MATCH(L$2,'Justerad allokering'!$B$2:$AF$2,0),FALSE)),VLOOKUP($B428,'Allokerad kvv'!$B$2:$AV$468,MATCH(L$2,'Allokerad kvv'!$B$2:$AV$2,0),FALSE),VLOOKUP($B428,'Justerad allokering'!$B$2:$AG$462,MATCH(L$2,'Justerad allokering'!$B$2:$AF$2,0),FALSE))</f>
        <v>0</v>
      </c>
      <c r="M428" s="28">
        <f>IF(ISERROR(1/VLOOKUP($B428,'Justerad allokering'!$B$2:$AG$462,MATCH(M$2,'Justerad allokering'!$B$2:$AF$2,0),FALSE)),VLOOKUP($B428,'Allokerad kvv'!$B$2:$AV$468,MATCH(M$2,'Allokerad kvv'!$B$2:$AV$2,0),FALSE),VLOOKUP($B428,'Justerad allokering'!$B$2:$AG$462,MATCH(M$2,'Justerad allokering'!$B$2:$AF$2,0),FALSE))</f>
        <v>0</v>
      </c>
      <c r="N428" s="28">
        <f>IF(ISERROR(1/VLOOKUP($B428,'Justerad allokering'!$B$2:$AG$462,MATCH(N$2,'Justerad allokering'!$B$2:$AF$2,0),FALSE)),VLOOKUP($B428,'Allokerad kvv'!$B$2:$AV$468,MATCH(N$2,'Allokerad kvv'!$B$2:$AV$2,0),FALSE),VLOOKUP($B428,'Justerad allokering'!$B$2:$AG$462,MATCH(N$2,'Justerad allokering'!$B$2:$AF$2,0),FALSE))</f>
        <v>0</v>
      </c>
      <c r="O428" s="28">
        <f>IF(ISERROR(1/VLOOKUP($B428,'Justerad allokering'!$B$2:$AG$462,MATCH(O$2,'Justerad allokering'!$B$2:$AF$2,0),FALSE)),VLOOKUP($B428,'Allokerad kvv'!$B$2:$AV$468,MATCH(O$2,'Allokerad kvv'!$B$2:$AV$2,0),FALSE),VLOOKUP($B428,'Justerad allokering'!$B$2:$AG$462,MATCH(O$2,'Justerad allokering'!$B$2:$AF$2,0),FALSE))</f>
        <v>0</v>
      </c>
      <c r="P428" s="28">
        <f>IF(ISERROR(1/VLOOKUP($B428,'Justerad allokering'!$B$2:$AG$462,MATCH(P$2,'Justerad allokering'!$B$2:$AF$2,0),FALSE)),VLOOKUP($B428,'Allokerad kvv'!$B$2:$AV$468,MATCH(P$2,'Allokerad kvv'!$B$2:$AV$2,0),FALSE),VLOOKUP($B428,'Justerad allokering'!$B$2:$AG$462,MATCH(P$2,'Justerad allokering'!$B$2:$AF$2,0),FALSE))</f>
        <v>0</v>
      </c>
      <c r="Q428" s="28">
        <f>IF(ISERROR(1/VLOOKUP($B428,'Justerad allokering'!$B$2:$AG$462,MATCH(Q$2,'Justerad allokering'!$B$2:$AF$2,0),FALSE)),VLOOKUP($B428,'Allokerad kvv'!$B$2:$AV$468,MATCH(Q$2,'Allokerad kvv'!$B$2:$AV$2,0),FALSE),VLOOKUP($B428,'Justerad allokering'!$B$2:$AG$462,MATCH(Q$2,'Justerad allokering'!$B$2:$AF$2,0),FALSE))</f>
        <v>0</v>
      </c>
      <c r="R428" s="28">
        <f>IF(ISERROR(1/VLOOKUP($B428,'Justerad allokering'!$B$2:$AG$462,MATCH(R$2,'Justerad allokering'!$B$2:$AF$2,0),FALSE)),VLOOKUP($B428,'Allokerad kvv'!$B$2:$AV$468,MATCH(R$2,'Allokerad kvv'!$B$2:$AV$2,0),FALSE),VLOOKUP($B428,'Justerad allokering'!$B$2:$AG$462,MATCH(R$2,'Justerad allokering'!$B$2:$AF$2,0),FALSE))</f>
        <v>0</v>
      </c>
      <c r="S428" s="28">
        <f>IF(ISERROR(1/VLOOKUP($B428,'Justerad allokering'!$B$2:$AG$462,MATCH(S$2,'Justerad allokering'!$B$2:$AF$2,0),FALSE)),VLOOKUP($B428,'Allokerad kvv'!$B$2:$AV$468,MATCH(S$2,'Allokerad kvv'!$B$2:$AV$2,0),FALSE),VLOOKUP($B428,'Justerad allokering'!$B$2:$AG$462,MATCH(S$2,'Justerad allokering'!$B$2:$AF$2,0),FALSE))</f>
        <v>0</v>
      </c>
      <c r="T428" s="28">
        <f>IF(ISERROR(1/VLOOKUP($B428,'Justerad allokering'!$B$2:$AG$462,MATCH(T$2,'Justerad allokering'!$B$2:$AF$2,0),FALSE)),VLOOKUP($B428,'Allokerad kvv'!$B$2:$AV$468,MATCH(T$2,'Allokerad kvv'!$B$2:$AV$2,0),FALSE),VLOOKUP($B428,'Justerad allokering'!$B$2:$AG$462,MATCH(T$2,'Justerad allokering'!$B$2:$AF$2,0),FALSE))</f>
        <v>0</v>
      </c>
      <c r="U428" s="28">
        <f>IF(ISERROR(1/VLOOKUP($B428,'Justerad allokering'!$B$2:$AG$462,MATCH(U$2,'Justerad allokering'!$B$2:$AF$2,0),FALSE)),VLOOKUP($B428,'Allokerad kvv'!$B$2:$AV$468,MATCH(U$2,'Allokerad kvv'!$B$2:$AV$2,0),FALSE),VLOOKUP($B428,'Justerad allokering'!$B$2:$AG$462,MATCH(U$2,'Justerad allokering'!$B$2:$AF$2,0),FALSE))</f>
        <v>0</v>
      </c>
      <c r="V428" s="28">
        <f>IF(ISERROR(1/VLOOKUP($B428,'Justerad allokering'!$B$2:$AG$462,MATCH(V$2,'Justerad allokering'!$B$2:$AF$2,0),FALSE)),VLOOKUP($B428,'Allokerad kvv'!$B$2:$AV$468,MATCH(V$2,'Allokerad kvv'!$B$2:$AV$2,0),FALSE),VLOOKUP($B428,'Justerad allokering'!$B$2:$AG$462,MATCH(V$2,'Justerad allokering'!$B$2:$AF$2,0),FALSE))</f>
        <v>0</v>
      </c>
      <c r="W428" s="28">
        <f>IF(ISERROR(1/VLOOKUP($B428,'Justerad allokering'!$B$2:$AG$462,MATCH(W$2,'Justerad allokering'!$B$2:$AF$2,0),FALSE)),VLOOKUP($B428,'Allokerad kvv'!$B$2:$AV$468,MATCH(W$2,'Allokerad kvv'!$B$2:$AV$2,0),FALSE),VLOOKUP($B428,'Justerad allokering'!$B$2:$AG$462,MATCH(W$2,'Justerad allokering'!$B$2:$AF$2,0),FALSE))</f>
        <v>0</v>
      </c>
      <c r="X428" s="28">
        <f>IF(ISERROR(1/VLOOKUP($B428,'Justerad allokering'!$B$2:$AG$462,MATCH(X$2,'Justerad allokering'!$B$2:$AF$2,0),FALSE)),VLOOKUP($B428,'Allokerad kvv'!$B$2:$AV$468,MATCH(X$2,'Allokerad kvv'!$B$2:$AV$2,0),FALSE),VLOOKUP($B428,'Justerad allokering'!$B$2:$AG$462,MATCH(X$2,'Justerad allokering'!$B$2:$AF$2,0),FALSE))</f>
        <v>0</v>
      </c>
      <c r="Y428" s="28">
        <f>IF(ISERROR(1/VLOOKUP($B428,'Justerad allokering'!$B$2:$AG$462,MATCH(Y$2,'Justerad allokering'!$B$2:$AF$2,0),FALSE)),VLOOKUP($B428,'Allokerad kvv'!$B$2:$AV$468,MATCH(Y$2,'Allokerad kvv'!$B$2:$AV$2,0),FALSE),VLOOKUP($B428,'Justerad allokering'!$B$2:$AG$462,MATCH(Y$2,'Justerad allokering'!$B$2:$AF$2,0),FALSE))</f>
        <v>0</v>
      </c>
      <c r="Z428" s="28">
        <f>IF(ISERROR(1/VLOOKUP($B428,'Justerad allokering'!$B$2:$AG$462,MATCH(Z$2,'Justerad allokering'!$B$2:$AF$2,0),FALSE)),VLOOKUP($B428,'Allokerad kvv'!$B$2:$AV$468,MATCH(Z$2,'Allokerad kvv'!$B$2:$AV$2,0),FALSE),VLOOKUP($B428,'Justerad allokering'!$B$2:$AG$462,MATCH(Z$2,'Justerad allokering'!$B$2:$AF$2,0),FALSE))</f>
        <v>0</v>
      </c>
      <c r="AA428" s="28"/>
      <c r="AB428" s="28"/>
      <c r="AE428">
        <f t="shared" si="18"/>
        <v>0</v>
      </c>
      <c r="AG428">
        <f t="shared" si="19"/>
        <v>0</v>
      </c>
      <c r="AH428">
        <f t="shared" si="20"/>
        <v>0</v>
      </c>
      <c r="AI428" s="55" t="str">
        <f>IF(AH428=0,"",AH428/VLOOKUP(B428,Kraftvärmeprod!$B$1:$BC$480,MATCH("Summa tillförd energi exklusive rökgaskondensering",Kraftvärmeprod!$B$1:$BC$1,0),FALSE))</f>
        <v/>
      </c>
    </row>
    <row r="429" spans="1:35" x14ac:dyDescent="0.35">
      <c r="A429" s="28" t="s">
        <v>550</v>
      </c>
      <c r="B429" s="28" t="s">
        <v>569</v>
      </c>
      <c r="C429" s="28">
        <f>IF(ISERROR(1/VLOOKUP($B429,'Justerad allokering'!$B$2:$AG$462,MATCH(C$2,'Justerad allokering'!$B$2:$AF$2,0),FALSE)),VLOOKUP($B429,'Allokerad kvv'!$B$2:$AV$468,MATCH(C$2,'Allokerad kvv'!$B$2:$AV$2,0),FALSE),VLOOKUP($B429,'Justerad allokering'!$B$2:$AG$462,MATCH(C$2,'Justerad allokering'!$B$2:$AF$2,0),FALSE))</f>
        <v>0</v>
      </c>
      <c r="D429" s="28">
        <f>IF(ISERROR(1/VLOOKUP($B429,'Justerad allokering'!$B$2:$AG$462,MATCH(D$2,'Justerad allokering'!$B$2:$AF$2,0),FALSE)),VLOOKUP($B429,'Allokerad kvv'!$B$2:$AV$468,MATCH(D$2,'Allokerad kvv'!$B$2:$AV$2,0),FALSE),VLOOKUP($B429,'Justerad allokering'!$B$2:$AG$462,MATCH(D$2,'Justerad allokering'!$B$2:$AF$2,0),FALSE))</f>
        <v>0</v>
      </c>
      <c r="E429" s="28">
        <f>IF(ISERROR(1/VLOOKUP($B429,'Justerad allokering'!$B$2:$AG$462,MATCH(E$2,'Justerad allokering'!$B$2:$AF$2,0),FALSE)),VLOOKUP($B429,'Allokerad kvv'!$B$2:$AV$468,MATCH(E$2,'Allokerad kvv'!$B$2:$AV$2,0),FALSE),VLOOKUP($B429,'Justerad allokering'!$B$2:$AG$462,MATCH(E$2,'Justerad allokering'!$B$2:$AF$2,0),FALSE))</f>
        <v>0</v>
      </c>
      <c r="F429" s="28">
        <f>IF(ISERROR(1/VLOOKUP($B429,'Justerad allokering'!$B$2:$AG$462,MATCH(F$2,'Justerad allokering'!$B$2:$AF$2,0),FALSE)),VLOOKUP($B429,'Allokerad kvv'!$B$2:$AV$468,MATCH(F$2,'Allokerad kvv'!$B$2:$AV$2,0),FALSE),VLOOKUP($B429,'Justerad allokering'!$B$2:$AG$462,MATCH(F$2,'Justerad allokering'!$B$2:$AF$2,0),FALSE))</f>
        <v>0</v>
      </c>
      <c r="G429" s="28">
        <f>IF(ISERROR(1/VLOOKUP($B429,'Justerad allokering'!$B$2:$AG$462,MATCH(G$2,'Justerad allokering'!$B$2:$AF$2,0),FALSE)),VLOOKUP($B429,'Allokerad kvv'!$B$2:$AV$468,MATCH(G$2,'Allokerad kvv'!$B$2:$AV$2,0),FALSE),VLOOKUP($B429,'Justerad allokering'!$B$2:$AG$462,MATCH(G$2,'Justerad allokering'!$B$2:$AF$2,0),FALSE))</f>
        <v>0</v>
      </c>
      <c r="H429" s="28">
        <f>IF(ISERROR(1/VLOOKUP($B429,'Justerad allokering'!$B$2:$AG$462,MATCH(H$2,'Justerad allokering'!$B$2:$AF$2,0),FALSE)),VLOOKUP($B429,'Allokerad kvv'!$B$2:$AV$468,MATCH(H$2,'Allokerad kvv'!$B$2:$AV$2,0),FALSE),VLOOKUP($B429,'Justerad allokering'!$B$2:$AG$462,MATCH(H$2,'Justerad allokering'!$B$2:$AF$2,0),FALSE))</f>
        <v>0</v>
      </c>
      <c r="I429" s="28">
        <f>IF(ISERROR(1/VLOOKUP($B429,'Justerad allokering'!$B$2:$AG$462,MATCH(I$2,'Justerad allokering'!$B$2:$AF$2,0),FALSE)),VLOOKUP($B429,'Allokerad kvv'!$B$2:$AV$468,MATCH(I$2,'Allokerad kvv'!$B$2:$AV$2,0),FALSE),VLOOKUP($B429,'Justerad allokering'!$B$2:$AG$462,MATCH(I$2,'Justerad allokering'!$B$2:$AF$2,0),FALSE))</f>
        <v>0</v>
      </c>
      <c r="J429" s="28">
        <f>IF(ISERROR(1/VLOOKUP($B429,'Justerad allokering'!$B$2:$AG$462,MATCH(J$2,'Justerad allokering'!$B$2:$AF$2,0),FALSE)),VLOOKUP($B429,'Allokerad kvv'!$B$2:$AV$468,MATCH(J$2,'Allokerad kvv'!$B$2:$AV$2,0),FALSE),VLOOKUP($B429,'Justerad allokering'!$B$2:$AG$462,MATCH(J$2,'Justerad allokering'!$B$2:$AF$2,0),FALSE))</f>
        <v>0</v>
      </c>
      <c r="K429" s="28">
        <f>IF(ISERROR(1/VLOOKUP($B429,'Justerad allokering'!$B$2:$AG$462,MATCH(K$2,'Justerad allokering'!$B$2:$AF$2,0),FALSE)),VLOOKUP($B429,'Allokerad kvv'!$B$2:$AV$468,MATCH(K$2,'Allokerad kvv'!$B$2:$AV$2,0),FALSE),VLOOKUP($B429,'Justerad allokering'!$B$2:$AG$462,MATCH(K$2,'Justerad allokering'!$B$2:$AF$2,0),FALSE))</f>
        <v>0</v>
      </c>
      <c r="L429" s="28">
        <f>IF(ISERROR(1/VLOOKUP($B429,'Justerad allokering'!$B$2:$AG$462,MATCH(L$2,'Justerad allokering'!$B$2:$AF$2,0),FALSE)),VLOOKUP($B429,'Allokerad kvv'!$B$2:$AV$468,MATCH(L$2,'Allokerad kvv'!$B$2:$AV$2,0),FALSE),VLOOKUP($B429,'Justerad allokering'!$B$2:$AG$462,MATCH(L$2,'Justerad allokering'!$B$2:$AF$2,0),FALSE))</f>
        <v>0</v>
      </c>
      <c r="M429" s="28">
        <f>IF(ISERROR(1/VLOOKUP($B429,'Justerad allokering'!$B$2:$AG$462,MATCH(M$2,'Justerad allokering'!$B$2:$AF$2,0),FALSE)),VLOOKUP($B429,'Allokerad kvv'!$B$2:$AV$468,MATCH(M$2,'Allokerad kvv'!$B$2:$AV$2,0),FALSE),VLOOKUP($B429,'Justerad allokering'!$B$2:$AG$462,MATCH(M$2,'Justerad allokering'!$B$2:$AF$2,0),FALSE))</f>
        <v>0</v>
      </c>
      <c r="N429" s="28">
        <f>IF(ISERROR(1/VLOOKUP($B429,'Justerad allokering'!$B$2:$AG$462,MATCH(N$2,'Justerad allokering'!$B$2:$AF$2,0),FALSE)),VLOOKUP($B429,'Allokerad kvv'!$B$2:$AV$468,MATCH(N$2,'Allokerad kvv'!$B$2:$AV$2,0),FALSE),VLOOKUP($B429,'Justerad allokering'!$B$2:$AG$462,MATCH(N$2,'Justerad allokering'!$B$2:$AF$2,0),FALSE))</f>
        <v>0</v>
      </c>
      <c r="O429" s="28">
        <f>IF(ISERROR(1/VLOOKUP($B429,'Justerad allokering'!$B$2:$AG$462,MATCH(O$2,'Justerad allokering'!$B$2:$AF$2,0),FALSE)),VLOOKUP($B429,'Allokerad kvv'!$B$2:$AV$468,MATCH(O$2,'Allokerad kvv'!$B$2:$AV$2,0),FALSE),VLOOKUP($B429,'Justerad allokering'!$B$2:$AG$462,MATCH(O$2,'Justerad allokering'!$B$2:$AF$2,0),FALSE))</f>
        <v>0</v>
      </c>
      <c r="P429" s="28">
        <f>IF(ISERROR(1/VLOOKUP($B429,'Justerad allokering'!$B$2:$AG$462,MATCH(P$2,'Justerad allokering'!$B$2:$AF$2,0),FALSE)),VLOOKUP($B429,'Allokerad kvv'!$B$2:$AV$468,MATCH(P$2,'Allokerad kvv'!$B$2:$AV$2,0),FALSE),VLOOKUP($B429,'Justerad allokering'!$B$2:$AG$462,MATCH(P$2,'Justerad allokering'!$B$2:$AF$2,0),FALSE))</f>
        <v>0</v>
      </c>
      <c r="Q429" s="28">
        <f>IF(ISERROR(1/VLOOKUP($B429,'Justerad allokering'!$B$2:$AG$462,MATCH(Q$2,'Justerad allokering'!$B$2:$AF$2,0),FALSE)),VLOOKUP($B429,'Allokerad kvv'!$B$2:$AV$468,MATCH(Q$2,'Allokerad kvv'!$B$2:$AV$2,0),FALSE),VLOOKUP($B429,'Justerad allokering'!$B$2:$AG$462,MATCH(Q$2,'Justerad allokering'!$B$2:$AF$2,0),FALSE))</f>
        <v>0</v>
      </c>
      <c r="R429" s="28">
        <f>IF(ISERROR(1/VLOOKUP($B429,'Justerad allokering'!$B$2:$AG$462,MATCH(R$2,'Justerad allokering'!$B$2:$AF$2,0),FALSE)),VLOOKUP($B429,'Allokerad kvv'!$B$2:$AV$468,MATCH(R$2,'Allokerad kvv'!$B$2:$AV$2,0),FALSE),VLOOKUP($B429,'Justerad allokering'!$B$2:$AG$462,MATCH(R$2,'Justerad allokering'!$B$2:$AF$2,0),FALSE))</f>
        <v>0</v>
      </c>
      <c r="S429" s="28">
        <f>IF(ISERROR(1/VLOOKUP($B429,'Justerad allokering'!$B$2:$AG$462,MATCH(S$2,'Justerad allokering'!$B$2:$AF$2,0),FALSE)),VLOOKUP($B429,'Allokerad kvv'!$B$2:$AV$468,MATCH(S$2,'Allokerad kvv'!$B$2:$AV$2,0),FALSE),VLOOKUP($B429,'Justerad allokering'!$B$2:$AG$462,MATCH(S$2,'Justerad allokering'!$B$2:$AF$2,0),FALSE))</f>
        <v>0</v>
      </c>
      <c r="T429" s="28">
        <f>IF(ISERROR(1/VLOOKUP($B429,'Justerad allokering'!$B$2:$AG$462,MATCH(T$2,'Justerad allokering'!$B$2:$AF$2,0),FALSE)),VLOOKUP($B429,'Allokerad kvv'!$B$2:$AV$468,MATCH(T$2,'Allokerad kvv'!$B$2:$AV$2,0),FALSE),VLOOKUP($B429,'Justerad allokering'!$B$2:$AG$462,MATCH(T$2,'Justerad allokering'!$B$2:$AF$2,0),FALSE))</f>
        <v>0</v>
      </c>
      <c r="U429" s="28">
        <f>IF(ISERROR(1/VLOOKUP($B429,'Justerad allokering'!$B$2:$AG$462,MATCH(U$2,'Justerad allokering'!$B$2:$AF$2,0),FALSE)),VLOOKUP($B429,'Allokerad kvv'!$B$2:$AV$468,MATCH(U$2,'Allokerad kvv'!$B$2:$AV$2,0),FALSE),VLOOKUP($B429,'Justerad allokering'!$B$2:$AG$462,MATCH(U$2,'Justerad allokering'!$B$2:$AF$2,0),FALSE))</f>
        <v>0</v>
      </c>
      <c r="V429" s="28">
        <f>IF(ISERROR(1/VLOOKUP($B429,'Justerad allokering'!$B$2:$AG$462,MATCH(V$2,'Justerad allokering'!$B$2:$AF$2,0),FALSE)),VLOOKUP($B429,'Allokerad kvv'!$B$2:$AV$468,MATCH(V$2,'Allokerad kvv'!$B$2:$AV$2,0),FALSE),VLOOKUP($B429,'Justerad allokering'!$B$2:$AG$462,MATCH(V$2,'Justerad allokering'!$B$2:$AF$2,0),FALSE))</f>
        <v>0</v>
      </c>
      <c r="W429" s="28">
        <f>IF(ISERROR(1/VLOOKUP($B429,'Justerad allokering'!$B$2:$AG$462,MATCH(W$2,'Justerad allokering'!$B$2:$AF$2,0),FALSE)),VLOOKUP($B429,'Allokerad kvv'!$B$2:$AV$468,MATCH(W$2,'Allokerad kvv'!$B$2:$AV$2,0),FALSE),VLOOKUP($B429,'Justerad allokering'!$B$2:$AG$462,MATCH(W$2,'Justerad allokering'!$B$2:$AF$2,0),FALSE))</f>
        <v>0</v>
      </c>
      <c r="X429" s="28">
        <f>IF(ISERROR(1/VLOOKUP($B429,'Justerad allokering'!$B$2:$AG$462,MATCH(X$2,'Justerad allokering'!$B$2:$AF$2,0),FALSE)),VLOOKUP($B429,'Allokerad kvv'!$B$2:$AV$468,MATCH(X$2,'Allokerad kvv'!$B$2:$AV$2,0),FALSE),VLOOKUP($B429,'Justerad allokering'!$B$2:$AG$462,MATCH(X$2,'Justerad allokering'!$B$2:$AF$2,0),FALSE))</f>
        <v>0</v>
      </c>
      <c r="Y429" s="28">
        <f>IF(ISERROR(1/VLOOKUP($B429,'Justerad allokering'!$B$2:$AG$462,MATCH(Y$2,'Justerad allokering'!$B$2:$AF$2,0),FALSE)),VLOOKUP($B429,'Allokerad kvv'!$B$2:$AV$468,MATCH(Y$2,'Allokerad kvv'!$B$2:$AV$2,0),FALSE),VLOOKUP($B429,'Justerad allokering'!$B$2:$AG$462,MATCH(Y$2,'Justerad allokering'!$B$2:$AF$2,0),FALSE))</f>
        <v>0</v>
      </c>
      <c r="Z429" s="28">
        <f>IF(ISERROR(1/VLOOKUP($B429,'Justerad allokering'!$B$2:$AG$462,MATCH(Z$2,'Justerad allokering'!$B$2:$AF$2,0),FALSE)),VLOOKUP($B429,'Allokerad kvv'!$B$2:$AV$468,MATCH(Z$2,'Allokerad kvv'!$B$2:$AV$2,0),FALSE),VLOOKUP($B429,'Justerad allokering'!$B$2:$AG$462,MATCH(Z$2,'Justerad allokering'!$B$2:$AF$2,0),FALSE))</f>
        <v>0</v>
      </c>
      <c r="AA429" s="28"/>
      <c r="AB429" s="28"/>
      <c r="AE429">
        <f t="shared" si="18"/>
        <v>0</v>
      </c>
      <c r="AG429">
        <f t="shared" si="19"/>
        <v>0</v>
      </c>
      <c r="AH429">
        <f t="shared" si="20"/>
        <v>0</v>
      </c>
      <c r="AI429" s="55" t="str">
        <f>IF(AH429=0,"",AH429/VLOOKUP(B429,Kraftvärmeprod!$B$1:$BC$480,MATCH("Summa tillförd energi exklusive rökgaskondensering",Kraftvärmeprod!$B$1:$BC$1,0),FALSE))</f>
        <v/>
      </c>
    </row>
    <row r="430" spans="1:35" x14ac:dyDescent="0.35">
      <c r="A430" s="28" t="s">
        <v>550</v>
      </c>
      <c r="B430" s="28" t="s">
        <v>570</v>
      </c>
      <c r="C430" s="28">
        <f>IF(ISERROR(1/VLOOKUP($B430,'Justerad allokering'!$B$2:$AG$462,MATCH(C$2,'Justerad allokering'!$B$2:$AF$2,0),FALSE)),VLOOKUP($B430,'Allokerad kvv'!$B$2:$AV$468,MATCH(C$2,'Allokerad kvv'!$B$2:$AV$2,0),FALSE),VLOOKUP($B430,'Justerad allokering'!$B$2:$AG$462,MATCH(C$2,'Justerad allokering'!$B$2:$AF$2,0),FALSE))</f>
        <v>0</v>
      </c>
      <c r="D430" s="28">
        <f>IF(ISERROR(1/VLOOKUP($B430,'Justerad allokering'!$B$2:$AG$462,MATCH(D$2,'Justerad allokering'!$B$2:$AF$2,0),FALSE)),VLOOKUP($B430,'Allokerad kvv'!$B$2:$AV$468,MATCH(D$2,'Allokerad kvv'!$B$2:$AV$2,0),FALSE),VLOOKUP($B430,'Justerad allokering'!$B$2:$AG$462,MATCH(D$2,'Justerad allokering'!$B$2:$AF$2,0),FALSE))</f>
        <v>0</v>
      </c>
      <c r="E430" s="28">
        <f>IF(ISERROR(1/VLOOKUP($B430,'Justerad allokering'!$B$2:$AG$462,MATCH(E$2,'Justerad allokering'!$B$2:$AF$2,0),FALSE)),VLOOKUP($B430,'Allokerad kvv'!$B$2:$AV$468,MATCH(E$2,'Allokerad kvv'!$B$2:$AV$2,0),FALSE),VLOOKUP($B430,'Justerad allokering'!$B$2:$AG$462,MATCH(E$2,'Justerad allokering'!$B$2:$AF$2,0),FALSE))</f>
        <v>0</v>
      </c>
      <c r="F430" s="28">
        <f>IF(ISERROR(1/VLOOKUP($B430,'Justerad allokering'!$B$2:$AG$462,MATCH(F$2,'Justerad allokering'!$B$2:$AF$2,0),FALSE)),VLOOKUP($B430,'Allokerad kvv'!$B$2:$AV$468,MATCH(F$2,'Allokerad kvv'!$B$2:$AV$2,0),FALSE),VLOOKUP($B430,'Justerad allokering'!$B$2:$AG$462,MATCH(F$2,'Justerad allokering'!$B$2:$AF$2,0),FALSE))</f>
        <v>0</v>
      </c>
      <c r="G430" s="28">
        <f>IF(ISERROR(1/VLOOKUP($B430,'Justerad allokering'!$B$2:$AG$462,MATCH(G$2,'Justerad allokering'!$B$2:$AF$2,0),FALSE)),VLOOKUP($B430,'Allokerad kvv'!$B$2:$AV$468,MATCH(G$2,'Allokerad kvv'!$B$2:$AV$2,0),FALSE),VLOOKUP($B430,'Justerad allokering'!$B$2:$AG$462,MATCH(G$2,'Justerad allokering'!$B$2:$AF$2,0),FALSE))</f>
        <v>0</v>
      </c>
      <c r="H430" s="28">
        <f>IF(ISERROR(1/VLOOKUP($B430,'Justerad allokering'!$B$2:$AG$462,MATCH(H$2,'Justerad allokering'!$B$2:$AF$2,0),FALSE)),VLOOKUP($B430,'Allokerad kvv'!$B$2:$AV$468,MATCH(H$2,'Allokerad kvv'!$B$2:$AV$2,0),FALSE),VLOOKUP($B430,'Justerad allokering'!$B$2:$AG$462,MATCH(H$2,'Justerad allokering'!$B$2:$AF$2,0),FALSE))</f>
        <v>0</v>
      </c>
      <c r="I430" s="28">
        <f>IF(ISERROR(1/VLOOKUP($B430,'Justerad allokering'!$B$2:$AG$462,MATCH(I$2,'Justerad allokering'!$B$2:$AF$2,0),FALSE)),VLOOKUP($B430,'Allokerad kvv'!$B$2:$AV$468,MATCH(I$2,'Allokerad kvv'!$B$2:$AV$2,0),FALSE),VLOOKUP($B430,'Justerad allokering'!$B$2:$AG$462,MATCH(I$2,'Justerad allokering'!$B$2:$AF$2,0),FALSE))</f>
        <v>0</v>
      </c>
      <c r="J430" s="28">
        <f>IF(ISERROR(1/VLOOKUP($B430,'Justerad allokering'!$B$2:$AG$462,MATCH(J$2,'Justerad allokering'!$B$2:$AF$2,0),FALSE)),VLOOKUP($B430,'Allokerad kvv'!$B$2:$AV$468,MATCH(J$2,'Allokerad kvv'!$B$2:$AV$2,0),FALSE),VLOOKUP($B430,'Justerad allokering'!$B$2:$AG$462,MATCH(J$2,'Justerad allokering'!$B$2:$AF$2,0),FALSE))</f>
        <v>0</v>
      </c>
      <c r="K430" s="28">
        <f>IF(ISERROR(1/VLOOKUP($B430,'Justerad allokering'!$B$2:$AG$462,MATCH(K$2,'Justerad allokering'!$B$2:$AF$2,0),FALSE)),VLOOKUP($B430,'Allokerad kvv'!$B$2:$AV$468,MATCH(K$2,'Allokerad kvv'!$B$2:$AV$2,0),FALSE),VLOOKUP($B430,'Justerad allokering'!$B$2:$AG$462,MATCH(K$2,'Justerad allokering'!$B$2:$AF$2,0),FALSE))</f>
        <v>0</v>
      </c>
      <c r="L430" s="28">
        <f>IF(ISERROR(1/VLOOKUP($B430,'Justerad allokering'!$B$2:$AG$462,MATCH(L$2,'Justerad allokering'!$B$2:$AF$2,0),FALSE)),VLOOKUP($B430,'Allokerad kvv'!$B$2:$AV$468,MATCH(L$2,'Allokerad kvv'!$B$2:$AV$2,0),FALSE),VLOOKUP($B430,'Justerad allokering'!$B$2:$AG$462,MATCH(L$2,'Justerad allokering'!$B$2:$AF$2,0),FALSE))</f>
        <v>0</v>
      </c>
      <c r="M430" s="28">
        <f>IF(ISERROR(1/VLOOKUP($B430,'Justerad allokering'!$B$2:$AG$462,MATCH(M$2,'Justerad allokering'!$B$2:$AF$2,0),FALSE)),VLOOKUP($B430,'Allokerad kvv'!$B$2:$AV$468,MATCH(M$2,'Allokerad kvv'!$B$2:$AV$2,0),FALSE),VLOOKUP($B430,'Justerad allokering'!$B$2:$AG$462,MATCH(M$2,'Justerad allokering'!$B$2:$AF$2,0),FALSE))</f>
        <v>0</v>
      </c>
      <c r="N430" s="28">
        <f>IF(ISERROR(1/VLOOKUP($B430,'Justerad allokering'!$B$2:$AG$462,MATCH(N$2,'Justerad allokering'!$B$2:$AF$2,0),FALSE)),VLOOKUP($B430,'Allokerad kvv'!$B$2:$AV$468,MATCH(N$2,'Allokerad kvv'!$B$2:$AV$2,0),FALSE),VLOOKUP($B430,'Justerad allokering'!$B$2:$AG$462,MATCH(N$2,'Justerad allokering'!$B$2:$AF$2,0),FALSE))</f>
        <v>0</v>
      </c>
      <c r="O430" s="28">
        <f>IF(ISERROR(1/VLOOKUP($B430,'Justerad allokering'!$B$2:$AG$462,MATCH(O$2,'Justerad allokering'!$B$2:$AF$2,0),FALSE)),VLOOKUP($B430,'Allokerad kvv'!$B$2:$AV$468,MATCH(O$2,'Allokerad kvv'!$B$2:$AV$2,0),FALSE),VLOOKUP($B430,'Justerad allokering'!$B$2:$AG$462,MATCH(O$2,'Justerad allokering'!$B$2:$AF$2,0),FALSE))</f>
        <v>0</v>
      </c>
      <c r="P430" s="28">
        <f>IF(ISERROR(1/VLOOKUP($B430,'Justerad allokering'!$B$2:$AG$462,MATCH(P$2,'Justerad allokering'!$B$2:$AF$2,0),FALSE)),VLOOKUP($B430,'Allokerad kvv'!$B$2:$AV$468,MATCH(P$2,'Allokerad kvv'!$B$2:$AV$2,0),FALSE),VLOOKUP($B430,'Justerad allokering'!$B$2:$AG$462,MATCH(P$2,'Justerad allokering'!$B$2:$AF$2,0),FALSE))</f>
        <v>0</v>
      </c>
      <c r="Q430" s="28">
        <f>IF(ISERROR(1/VLOOKUP($B430,'Justerad allokering'!$B$2:$AG$462,MATCH(Q$2,'Justerad allokering'!$B$2:$AF$2,0),FALSE)),VLOOKUP($B430,'Allokerad kvv'!$B$2:$AV$468,MATCH(Q$2,'Allokerad kvv'!$B$2:$AV$2,0),FALSE),VLOOKUP($B430,'Justerad allokering'!$B$2:$AG$462,MATCH(Q$2,'Justerad allokering'!$B$2:$AF$2,0),FALSE))</f>
        <v>0</v>
      </c>
      <c r="R430" s="28">
        <f>IF(ISERROR(1/VLOOKUP($B430,'Justerad allokering'!$B$2:$AG$462,MATCH(R$2,'Justerad allokering'!$B$2:$AF$2,0),FALSE)),VLOOKUP($B430,'Allokerad kvv'!$B$2:$AV$468,MATCH(R$2,'Allokerad kvv'!$B$2:$AV$2,0),FALSE),VLOOKUP($B430,'Justerad allokering'!$B$2:$AG$462,MATCH(R$2,'Justerad allokering'!$B$2:$AF$2,0),FALSE))</f>
        <v>0</v>
      </c>
      <c r="S430" s="28">
        <f>IF(ISERROR(1/VLOOKUP($B430,'Justerad allokering'!$B$2:$AG$462,MATCH(S$2,'Justerad allokering'!$B$2:$AF$2,0),FALSE)),VLOOKUP($B430,'Allokerad kvv'!$B$2:$AV$468,MATCH(S$2,'Allokerad kvv'!$B$2:$AV$2,0),FALSE),VLOOKUP($B430,'Justerad allokering'!$B$2:$AG$462,MATCH(S$2,'Justerad allokering'!$B$2:$AF$2,0),FALSE))</f>
        <v>0</v>
      </c>
      <c r="T430" s="28">
        <f>IF(ISERROR(1/VLOOKUP($B430,'Justerad allokering'!$B$2:$AG$462,MATCH(T$2,'Justerad allokering'!$B$2:$AF$2,0),FALSE)),VLOOKUP($B430,'Allokerad kvv'!$B$2:$AV$468,MATCH(T$2,'Allokerad kvv'!$B$2:$AV$2,0),FALSE),VLOOKUP($B430,'Justerad allokering'!$B$2:$AG$462,MATCH(T$2,'Justerad allokering'!$B$2:$AF$2,0),FALSE))</f>
        <v>0</v>
      </c>
      <c r="U430" s="28">
        <f>IF(ISERROR(1/VLOOKUP($B430,'Justerad allokering'!$B$2:$AG$462,MATCH(U$2,'Justerad allokering'!$B$2:$AF$2,0),FALSE)),VLOOKUP($B430,'Allokerad kvv'!$B$2:$AV$468,MATCH(U$2,'Allokerad kvv'!$B$2:$AV$2,0),FALSE),VLOOKUP($B430,'Justerad allokering'!$B$2:$AG$462,MATCH(U$2,'Justerad allokering'!$B$2:$AF$2,0),FALSE))</f>
        <v>0</v>
      </c>
      <c r="V430" s="28">
        <f>IF(ISERROR(1/VLOOKUP($B430,'Justerad allokering'!$B$2:$AG$462,MATCH(V$2,'Justerad allokering'!$B$2:$AF$2,0),FALSE)),VLOOKUP($B430,'Allokerad kvv'!$B$2:$AV$468,MATCH(V$2,'Allokerad kvv'!$B$2:$AV$2,0),FALSE),VLOOKUP($B430,'Justerad allokering'!$B$2:$AG$462,MATCH(V$2,'Justerad allokering'!$B$2:$AF$2,0),FALSE))</f>
        <v>0</v>
      </c>
      <c r="W430" s="28">
        <f>IF(ISERROR(1/VLOOKUP($B430,'Justerad allokering'!$B$2:$AG$462,MATCH(W$2,'Justerad allokering'!$B$2:$AF$2,0),FALSE)),VLOOKUP($B430,'Allokerad kvv'!$B$2:$AV$468,MATCH(W$2,'Allokerad kvv'!$B$2:$AV$2,0),FALSE),VLOOKUP($B430,'Justerad allokering'!$B$2:$AG$462,MATCH(W$2,'Justerad allokering'!$B$2:$AF$2,0),FALSE))</f>
        <v>0</v>
      </c>
      <c r="X430" s="28">
        <f>IF(ISERROR(1/VLOOKUP($B430,'Justerad allokering'!$B$2:$AG$462,MATCH(X$2,'Justerad allokering'!$B$2:$AF$2,0),FALSE)),VLOOKUP($B430,'Allokerad kvv'!$B$2:$AV$468,MATCH(X$2,'Allokerad kvv'!$B$2:$AV$2,0),FALSE),VLOOKUP($B430,'Justerad allokering'!$B$2:$AG$462,MATCH(X$2,'Justerad allokering'!$B$2:$AF$2,0),FALSE))</f>
        <v>0</v>
      </c>
      <c r="Y430" s="28">
        <f>IF(ISERROR(1/VLOOKUP($B430,'Justerad allokering'!$B$2:$AG$462,MATCH(Y$2,'Justerad allokering'!$B$2:$AF$2,0),FALSE)),VLOOKUP($B430,'Allokerad kvv'!$B$2:$AV$468,MATCH(Y$2,'Allokerad kvv'!$B$2:$AV$2,0),FALSE),VLOOKUP($B430,'Justerad allokering'!$B$2:$AG$462,MATCH(Y$2,'Justerad allokering'!$B$2:$AF$2,0),FALSE))</f>
        <v>0</v>
      </c>
      <c r="Z430" s="28">
        <f>IF(ISERROR(1/VLOOKUP($B430,'Justerad allokering'!$B$2:$AG$462,MATCH(Z$2,'Justerad allokering'!$B$2:$AF$2,0),FALSE)),VLOOKUP($B430,'Allokerad kvv'!$B$2:$AV$468,MATCH(Z$2,'Allokerad kvv'!$B$2:$AV$2,0),FALSE),VLOOKUP($B430,'Justerad allokering'!$B$2:$AG$462,MATCH(Z$2,'Justerad allokering'!$B$2:$AF$2,0),FALSE))</f>
        <v>0</v>
      </c>
      <c r="AA430" s="28"/>
      <c r="AB430" s="28"/>
      <c r="AE430">
        <f t="shared" si="18"/>
        <v>0</v>
      </c>
      <c r="AG430">
        <f t="shared" si="19"/>
        <v>0</v>
      </c>
      <c r="AH430">
        <f t="shared" si="20"/>
        <v>0</v>
      </c>
      <c r="AI430" s="55" t="str">
        <f>IF(AH430=0,"",AH430/VLOOKUP(B430,Kraftvärmeprod!$B$1:$BC$480,MATCH("Summa tillförd energi exklusive rökgaskondensering",Kraftvärmeprod!$B$1:$BC$1,0),FALSE))</f>
        <v/>
      </c>
    </row>
    <row r="431" spans="1:35" x14ac:dyDescent="0.35">
      <c r="A431" s="28" t="s">
        <v>571</v>
      </c>
      <c r="B431" s="28" t="s">
        <v>572</v>
      </c>
      <c r="C431" s="28">
        <f>IF(ISERROR(1/VLOOKUP($B431,'Justerad allokering'!$B$2:$AG$462,MATCH(C$2,'Justerad allokering'!$B$2:$AF$2,0),FALSE)),VLOOKUP($B431,'Allokerad kvv'!$B$2:$AV$468,MATCH(C$2,'Allokerad kvv'!$B$2:$AV$2,0),FALSE),VLOOKUP($B431,'Justerad allokering'!$B$2:$AG$462,MATCH(C$2,'Justerad allokering'!$B$2:$AF$2,0),FALSE))</f>
        <v>0</v>
      </c>
      <c r="D431" s="28">
        <f>IF(ISERROR(1/VLOOKUP($B431,'Justerad allokering'!$B$2:$AG$462,MATCH(D$2,'Justerad allokering'!$B$2:$AF$2,0),FALSE)),VLOOKUP($B431,'Allokerad kvv'!$B$2:$AV$468,MATCH(D$2,'Allokerad kvv'!$B$2:$AV$2,0),FALSE),VLOOKUP($B431,'Justerad allokering'!$B$2:$AG$462,MATCH(D$2,'Justerad allokering'!$B$2:$AF$2,0),FALSE))</f>
        <v>0</v>
      </c>
      <c r="E431" s="28">
        <f>IF(ISERROR(1/VLOOKUP($B431,'Justerad allokering'!$B$2:$AG$462,MATCH(E$2,'Justerad allokering'!$B$2:$AF$2,0),FALSE)),VLOOKUP($B431,'Allokerad kvv'!$B$2:$AV$468,MATCH(E$2,'Allokerad kvv'!$B$2:$AV$2,0),FALSE),VLOOKUP($B431,'Justerad allokering'!$B$2:$AG$462,MATCH(E$2,'Justerad allokering'!$B$2:$AF$2,0),FALSE))</f>
        <v>0</v>
      </c>
      <c r="F431" s="28">
        <f>IF(ISERROR(1/VLOOKUP($B431,'Justerad allokering'!$B$2:$AG$462,MATCH(F$2,'Justerad allokering'!$B$2:$AF$2,0),FALSE)),VLOOKUP($B431,'Allokerad kvv'!$B$2:$AV$468,MATCH(F$2,'Allokerad kvv'!$B$2:$AV$2,0),FALSE),VLOOKUP($B431,'Justerad allokering'!$B$2:$AG$462,MATCH(F$2,'Justerad allokering'!$B$2:$AF$2,0),FALSE))</f>
        <v>0</v>
      </c>
      <c r="G431" s="28">
        <f>IF(ISERROR(1/VLOOKUP($B431,'Justerad allokering'!$B$2:$AG$462,MATCH(G$2,'Justerad allokering'!$B$2:$AF$2,0),FALSE)),VLOOKUP($B431,'Allokerad kvv'!$B$2:$AV$468,MATCH(G$2,'Allokerad kvv'!$B$2:$AV$2,0),FALSE),VLOOKUP($B431,'Justerad allokering'!$B$2:$AG$462,MATCH(G$2,'Justerad allokering'!$B$2:$AF$2,0),FALSE))</f>
        <v>0</v>
      </c>
      <c r="H431" s="28">
        <f>IF(ISERROR(1/VLOOKUP($B431,'Justerad allokering'!$B$2:$AG$462,MATCH(H$2,'Justerad allokering'!$B$2:$AF$2,0),FALSE)),VLOOKUP($B431,'Allokerad kvv'!$B$2:$AV$468,MATCH(H$2,'Allokerad kvv'!$B$2:$AV$2,0),FALSE),VLOOKUP($B431,'Justerad allokering'!$B$2:$AG$462,MATCH(H$2,'Justerad allokering'!$B$2:$AF$2,0),FALSE))</f>
        <v>0</v>
      </c>
      <c r="I431" s="28">
        <f>IF(ISERROR(1/VLOOKUP($B431,'Justerad allokering'!$B$2:$AG$462,MATCH(I$2,'Justerad allokering'!$B$2:$AF$2,0),FALSE)),VLOOKUP($B431,'Allokerad kvv'!$B$2:$AV$468,MATCH(I$2,'Allokerad kvv'!$B$2:$AV$2,0),FALSE),VLOOKUP($B431,'Justerad allokering'!$B$2:$AG$462,MATCH(I$2,'Justerad allokering'!$B$2:$AF$2,0),FALSE))</f>
        <v>0</v>
      </c>
      <c r="J431" s="28">
        <f>IF(ISERROR(1/VLOOKUP($B431,'Justerad allokering'!$B$2:$AG$462,MATCH(J$2,'Justerad allokering'!$B$2:$AF$2,0),FALSE)),VLOOKUP($B431,'Allokerad kvv'!$B$2:$AV$468,MATCH(J$2,'Allokerad kvv'!$B$2:$AV$2,0),FALSE),VLOOKUP($B431,'Justerad allokering'!$B$2:$AG$462,MATCH(J$2,'Justerad allokering'!$B$2:$AF$2,0),FALSE))</f>
        <v>0</v>
      </c>
      <c r="K431" s="28">
        <f>IF(ISERROR(1/VLOOKUP($B431,'Justerad allokering'!$B$2:$AG$462,MATCH(K$2,'Justerad allokering'!$B$2:$AF$2,0),FALSE)),VLOOKUP($B431,'Allokerad kvv'!$B$2:$AV$468,MATCH(K$2,'Allokerad kvv'!$B$2:$AV$2,0),FALSE),VLOOKUP($B431,'Justerad allokering'!$B$2:$AG$462,MATCH(K$2,'Justerad allokering'!$B$2:$AF$2,0),FALSE))</f>
        <v>0</v>
      </c>
      <c r="L431" s="28">
        <f>IF(ISERROR(1/VLOOKUP($B431,'Justerad allokering'!$B$2:$AG$462,MATCH(L$2,'Justerad allokering'!$B$2:$AF$2,0),FALSE)),VLOOKUP($B431,'Allokerad kvv'!$B$2:$AV$468,MATCH(L$2,'Allokerad kvv'!$B$2:$AV$2,0),FALSE),VLOOKUP($B431,'Justerad allokering'!$B$2:$AG$462,MATCH(L$2,'Justerad allokering'!$B$2:$AF$2,0),FALSE))</f>
        <v>0</v>
      </c>
      <c r="M431" s="28">
        <f>IF(ISERROR(1/VLOOKUP($B431,'Justerad allokering'!$B$2:$AG$462,MATCH(M$2,'Justerad allokering'!$B$2:$AF$2,0),FALSE)),VLOOKUP($B431,'Allokerad kvv'!$B$2:$AV$468,MATCH(M$2,'Allokerad kvv'!$B$2:$AV$2,0),FALSE),VLOOKUP($B431,'Justerad allokering'!$B$2:$AG$462,MATCH(M$2,'Justerad allokering'!$B$2:$AF$2,0),FALSE))</f>
        <v>0</v>
      </c>
      <c r="N431" s="28">
        <f>IF(ISERROR(1/VLOOKUP($B431,'Justerad allokering'!$B$2:$AG$462,MATCH(N$2,'Justerad allokering'!$B$2:$AF$2,0),FALSE)),VLOOKUP($B431,'Allokerad kvv'!$B$2:$AV$468,MATCH(N$2,'Allokerad kvv'!$B$2:$AV$2,0),FALSE),VLOOKUP($B431,'Justerad allokering'!$B$2:$AG$462,MATCH(N$2,'Justerad allokering'!$B$2:$AF$2,0),FALSE))</f>
        <v>0</v>
      </c>
      <c r="O431" s="28">
        <f>IF(ISERROR(1/VLOOKUP($B431,'Justerad allokering'!$B$2:$AG$462,MATCH(O$2,'Justerad allokering'!$B$2:$AF$2,0),FALSE)),VLOOKUP($B431,'Allokerad kvv'!$B$2:$AV$468,MATCH(O$2,'Allokerad kvv'!$B$2:$AV$2,0),FALSE),VLOOKUP($B431,'Justerad allokering'!$B$2:$AG$462,MATCH(O$2,'Justerad allokering'!$B$2:$AF$2,0),FALSE))</f>
        <v>0</v>
      </c>
      <c r="P431" s="28">
        <f>IF(ISERROR(1/VLOOKUP($B431,'Justerad allokering'!$B$2:$AG$462,MATCH(P$2,'Justerad allokering'!$B$2:$AF$2,0),FALSE)),VLOOKUP($B431,'Allokerad kvv'!$B$2:$AV$468,MATCH(P$2,'Allokerad kvv'!$B$2:$AV$2,0),FALSE),VLOOKUP($B431,'Justerad allokering'!$B$2:$AG$462,MATCH(P$2,'Justerad allokering'!$B$2:$AF$2,0),FALSE))</f>
        <v>0</v>
      </c>
      <c r="Q431" s="28">
        <f>IF(ISERROR(1/VLOOKUP($B431,'Justerad allokering'!$B$2:$AG$462,MATCH(Q$2,'Justerad allokering'!$B$2:$AF$2,0),FALSE)),VLOOKUP($B431,'Allokerad kvv'!$B$2:$AV$468,MATCH(Q$2,'Allokerad kvv'!$B$2:$AV$2,0),FALSE),VLOOKUP($B431,'Justerad allokering'!$B$2:$AG$462,MATCH(Q$2,'Justerad allokering'!$B$2:$AF$2,0),FALSE))</f>
        <v>0</v>
      </c>
      <c r="R431" s="28">
        <f>IF(ISERROR(1/VLOOKUP($B431,'Justerad allokering'!$B$2:$AG$462,MATCH(R$2,'Justerad allokering'!$B$2:$AF$2,0),FALSE)),VLOOKUP($B431,'Allokerad kvv'!$B$2:$AV$468,MATCH(R$2,'Allokerad kvv'!$B$2:$AV$2,0),FALSE),VLOOKUP($B431,'Justerad allokering'!$B$2:$AG$462,MATCH(R$2,'Justerad allokering'!$B$2:$AF$2,0),FALSE))</f>
        <v>0</v>
      </c>
      <c r="S431" s="28">
        <f>IF(ISERROR(1/VLOOKUP($B431,'Justerad allokering'!$B$2:$AG$462,MATCH(S$2,'Justerad allokering'!$B$2:$AF$2,0),FALSE)),VLOOKUP($B431,'Allokerad kvv'!$B$2:$AV$468,MATCH(S$2,'Allokerad kvv'!$B$2:$AV$2,0),FALSE),VLOOKUP($B431,'Justerad allokering'!$B$2:$AG$462,MATCH(S$2,'Justerad allokering'!$B$2:$AF$2,0),FALSE))</f>
        <v>0</v>
      </c>
      <c r="T431" s="28">
        <f>IF(ISERROR(1/VLOOKUP($B431,'Justerad allokering'!$B$2:$AG$462,MATCH(T$2,'Justerad allokering'!$B$2:$AF$2,0),FALSE)),VLOOKUP($B431,'Allokerad kvv'!$B$2:$AV$468,MATCH(T$2,'Allokerad kvv'!$B$2:$AV$2,0),FALSE),VLOOKUP($B431,'Justerad allokering'!$B$2:$AG$462,MATCH(T$2,'Justerad allokering'!$B$2:$AF$2,0),FALSE))</f>
        <v>0</v>
      </c>
      <c r="U431" s="28">
        <f>IF(ISERROR(1/VLOOKUP($B431,'Justerad allokering'!$B$2:$AG$462,MATCH(U$2,'Justerad allokering'!$B$2:$AF$2,0),FALSE)),VLOOKUP($B431,'Allokerad kvv'!$B$2:$AV$468,MATCH(U$2,'Allokerad kvv'!$B$2:$AV$2,0),FALSE),VLOOKUP($B431,'Justerad allokering'!$B$2:$AG$462,MATCH(U$2,'Justerad allokering'!$B$2:$AF$2,0),FALSE))</f>
        <v>0</v>
      </c>
      <c r="V431" s="28">
        <f>IF(ISERROR(1/VLOOKUP($B431,'Justerad allokering'!$B$2:$AG$462,MATCH(V$2,'Justerad allokering'!$B$2:$AF$2,0),FALSE)),VLOOKUP($B431,'Allokerad kvv'!$B$2:$AV$468,MATCH(V$2,'Allokerad kvv'!$B$2:$AV$2,0),FALSE),VLOOKUP($B431,'Justerad allokering'!$B$2:$AG$462,MATCH(V$2,'Justerad allokering'!$B$2:$AF$2,0),FALSE))</f>
        <v>0</v>
      </c>
      <c r="W431" s="28">
        <f>IF(ISERROR(1/VLOOKUP($B431,'Justerad allokering'!$B$2:$AG$462,MATCH(W$2,'Justerad allokering'!$B$2:$AF$2,0),FALSE)),VLOOKUP($B431,'Allokerad kvv'!$B$2:$AV$468,MATCH(W$2,'Allokerad kvv'!$B$2:$AV$2,0),FALSE),VLOOKUP($B431,'Justerad allokering'!$B$2:$AG$462,MATCH(W$2,'Justerad allokering'!$B$2:$AF$2,0),FALSE))</f>
        <v>0</v>
      </c>
      <c r="X431" s="28">
        <f>IF(ISERROR(1/VLOOKUP($B431,'Justerad allokering'!$B$2:$AG$462,MATCH(X$2,'Justerad allokering'!$B$2:$AF$2,0),FALSE)),VLOOKUP($B431,'Allokerad kvv'!$B$2:$AV$468,MATCH(X$2,'Allokerad kvv'!$B$2:$AV$2,0),FALSE),VLOOKUP($B431,'Justerad allokering'!$B$2:$AG$462,MATCH(X$2,'Justerad allokering'!$B$2:$AF$2,0),FALSE))</f>
        <v>0</v>
      </c>
      <c r="Y431" s="28">
        <f>IF(ISERROR(1/VLOOKUP($B431,'Justerad allokering'!$B$2:$AG$462,MATCH(Y$2,'Justerad allokering'!$B$2:$AF$2,0),FALSE)),VLOOKUP($B431,'Allokerad kvv'!$B$2:$AV$468,MATCH(Y$2,'Allokerad kvv'!$B$2:$AV$2,0),FALSE),VLOOKUP($B431,'Justerad allokering'!$B$2:$AG$462,MATCH(Y$2,'Justerad allokering'!$B$2:$AF$2,0),FALSE))</f>
        <v>0</v>
      </c>
      <c r="Z431" s="28">
        <f>IF(ISERROR(1/VLOOKUP($B431,'Justerad allokering'!$B$2:$AG$462,MATCH(Z$2,'Justerad allokering'!$B$2:$AF$2,0),FALSE)),VLOOKUP($B431,'Allokerad kvv'!$B$2:$AV$468,MATCH(Z$2,'Allokerad kvv'!$B$2:$AV$2,0),FALSE),VLOOKUP($B431,'Justerad allokering'!$B$2:$AG$462,MATCH(Z$2,'Justerad allokering'!$B$2:$AF$2,0),FALSE))</f>
        <v>0</v>
      </c>
      <c r="AA431" s="28"/>
      <c r="AB431" s="28"/>
      <c r="AE431">
        <f t="shared" si="18"/>
        <v>0</v>
      </c>
      <c r="AG431">
        <f t="shared" si="19"/>
        <v>0</v>
      </c>
      <c r="AH431">
        <f t="shared" si="20"/>
        <v>0</v>
      </c>
      <c r="AI431" s="55" t="str">
        <f>IF(AH431=0,"",AH431/VLOOKUP(B431,Kraftvärmeprod!$B$1:$BC$480,MATCH("Summa tillförd energi exklusive rökgaskondensering",Kraftvärmeprod!$B$1:$BC$1,0),FALSE))</f>
        <v/>
      </c>
    </row>
    <row r="432" spans="1:35" x14ac:dyDescent="0.35">
      <c r="A432" s="28" t="s">
        <v>571</v>
      </c>
      <c r="B432" s="28" t="s">
        <v>573</v>
      </c>
      <c r="C432" s="28">
        <f>IF(ISERROR(1/VLOOKUP($B432,'Justerad allokering'!$B$2:$AG$462,MATCH(C$2,'Justerad allokering'!$B$2:$AF$2,0),FALSE)),VLOOKUP($B432,'Allokerad kvv'!$B$2:$AV$468,MATCH(C$2,'Allokerad kvv'!$B$2:$AV$2,0),FALSE),VLOOKUP($B432,'Justerad allokering'!$B$2:$AG$462,MATCH(C$2,'Justerad allokering'!$B$2:$AF$2,0),FALSE))</f>
        <v>0</v>
      </c>
      <c r="D432" s="28">
        <f>IF(ISERROR(1/VLOOKUP($B432,'Justerad allokering'!$B$2:$AG$462,MATCH(D$2,'Justerad allokering'!$B$2:$AF$2,0),FALSE)),VLOOKUP($B432,'Allokerad kvv'!$B$2:$AV$468,MATCH(D$2,'Allokerad kvv'!$B$2:$AV$2,0),FALSE),VLOOKUP($B432,'Justerad allokering'!$B$2:$AG$462,MATCH(D$2,'Justerad allokering'!$B$2:$AF$2,0),FALSE))</f>
        <v>0</v>
      </c>
      <c r="E432" s="28">
        <f>IF(ISERROR(1/VLOOKUP($B432,'Justerad allokering'!$B$2:$AG$462,MATCH(E$2,'Justerad allokering'!$B$2:$AF$2,0),FALSE)),VLOOKUP($B432,'Allokerad kvv'!$B$2:$AV$468,MATCH(E$2,'Allokerad kvv'!$B$2:$AV$2,0),FALSE),VLOOKUP($B432,'Justerad allokering'!$B$2:$AG$462,MATCH(E$2,'Justerad allokering'!$B$2:$AF$2,0),FALSE))</f>
        <v>0</v>
      </c>
      <c r="F432" s="28">
        <f>IF(ISERROR(1/VLOOKUP($B432,'Justerad allokering'!$B$2:$AG$462,MATCH(F$2,'Justerad allokering'!$B$2:$AF$2,0),FALSE)),VLOOKUP($B432,'Allokerad kvv'!$B$2:$AV$468,MATCH(F$2,'Allokerad kvv'!$B$2:$AV$2,0),FALSE),VLOOKUP($B432,'Justerad allokering'!$B$2:$AG$462,MATCH(F$2,'Justerad allokering'!$B$2:$AF$2,0),FALSE))</f>
        <v>0</v>
      </c>
      <c r="G432" s="28">
        <f>IF(ISERROR(1/VLOOKUP($B432,'Justerad allokering'!$B$2:$AG$462,MATCH(G$2,'Justerad allokering'!$B$2:$AF$2,0),FALSE)),VLOOKUP($B432,'Allokerad kvv'!$B$2:$AV$468,MATCH(G$2,'Allokerad kvv'!$B$2:$AV$2,0),FALSE),VLOOKUP($B432,'Justerad allokering'!$B$2:$AG$462,MATCH(G$2,'Justerad allokering'!$B$2:$AF$2,0),FALSE))</f>
        <v>0</v>
      </c>
      <c r="H432" s="28">
        <f>IF(ISERROR(1/VLOOKUP($B432,'Justerad allokering'!$B$2:$AG$462,MATCH(H$2,'Justerad allokering'!$B$2:$AF$2,0),FALSE)),VLOOKUP($B432,'Allokerad kvv'!$B$2:$AV$468,MATCH(H$2,'Allokerad kvv'!$B$2:$AV$2,0),FALSE),VLOOKUP($B432,'Justerad allokering'!$B$2:$AG$462,MATCH(H$2,'Justerad allokering'!$B$2:$AF$2,0),FALSE))</f>
        <v>0</v>
      </c>
      <c r="I432" s="28">
        <f>IF(ISERROR(1/VLOOKUP($B432,'Justerad allokering'!$B$2:$AG$462,MATCH(I$2,'Justerad allokering'!$B$2:$AF$2,0),FALSE)),VLOOKUP($B432,'Allokerad kvv'!$B$2:$AV$468,MATCH(I$2,'Allokerad kvv'!$B$2:$AV$2,0),FALSE),VLOOKUP($B432,'Justerad allokering'!$B$2:$AG$462,MATCH(I$2,'Justerad allokering'!$B$2:$AF$2,0),FALSE))</f>
        <v>0</v>
      </c>
      <c r="J432" s="28">
        <f>IF(ISERROR(1/VLOOKUP($B432,'Justerad allokering'!$B$2:$AG$462,MATCH(J$2,'Justerad allokering'!$B$2:$AF$2,0),FALSE)),VLOOKUP($B432,'Allokerad kvv'!$B$2:$AV$468,MATCH(J$2,'Allokerad kvv'!$B$2:$AV$2,0),FALSE),VLOOKUP($B432,'Justerad allokering'!$B$2:$AG$462,MATCH(J$2,'Justerad allokering'!$B$2:$AF$2,0),FALSE))</f>
        <v>0</v>
      </c>
      <c r="K432" s="28">
        <f>IF(ISERROR(1/VLOOKUP($B432,'Justerad allokering'!$B$2:$AG$462,MATCH(K$2,'Justerad allokering'!$B$2:$AF$2,0),FALSE)),VLOOKUP($B432,'Allokerad kvv'!$B$2:$AV$468,MATCH(K$2,'Allokerad kvv'!$B$2:$AV$2,0),FALSE),VLOOKUP($B432,'Justerad allokering'!$B$2:$AG$462,MATCH(K$2,'Justerad allokering'!$B$2:$AF$2,0),FALSE))</f>
        <v>0</v>
      </c>
      <c r="L432" s="28">
        <f>IF(ISERROR(1/VLOOKUP($B432,'Justerad allokering'!$B$2:$AG$462,MATCH(L$2,'Justerad allokering'!$B$2:$AF$2,0),FALSE)),VLOOKUP($B432,'Allokerad kvv'!$B$2:$AV$468,MATCH(L$2,'Allokerad kvv'!$B$2:$AV$2,0),FALSE),VLOOKUP($B432,'Justerad allokering'!$B$2:$AG$462,MATCH(L$2,'Justerad allokering'!$B$2:$AF$2,0),FALSE))</f>
        <v>0</v>
      </c>
      <c r="M432" s="28">
        <f>IF(ISERROR(1/VLOOKUP($B432,'Justerad allokering'!$B$2:$AG$462,MATCH(M$2,'Justerad allokering'!$B$2:$AF$2,0),FALSE)),VLOOKUP($B432,'Allokerad kvv'!$B$2:$AV$468,MATCH(M$2,'Allokerad kvv'!$B$2:$AV$2,0),FALSE),VLOOKUP($B432,'Justerad allokering'!$B$2:$AG$462,MATCH(M$2,'Justerad allokering'!$B$2:$AF$2,0),FALSE))</f>
        <v>0</v>
      </c>
      <c r="N432" s="28">
        <f>IF(ISERROR(1/VLOOKUP($B432,'Justerad allokering'!$B$2:$AG$462,MATCH(N$2,'Justerad allokering'!$B$2:$AF$2,0),FALSE)),VLOOKUP($B432,'Allokerad kvv'!$B$2:$AV$468,MATCH(N$2,'Allokerad kvv'!$B$2:$AV$2,0),FALSE),VLOOKUP($B432,'Justerad allokering'!$B$2:$AG$462,MATCH(N$2,'Justerad allokering'!$B$2:$AF$2,0),FALSE))</f>
        <v>0</v>
      </c>
      <c r="O432" s="28">
        <f>IF(ISERROR(1/VLOOKUP($B432,'Justerad allokering'!$B$2:$AG$462,MATCH(O$2,'Justerad allokering'!$B$2:$AF$2,0),FALSE)),VLOOKUP($B432,'Allokerad kvv'!$B$2:$AV$468,MATCH(O$2,'Allokerad kvv'!$B$2:$AV$2,0),FALSE),VLOOKUP($B432,'Justerad allokering'!$B$2:$AG$462,MATCH(O$2,'Justerad allokering'!$B$2:$AF$2,0),FALSE))</f>
        <v>0</v>
      </c>
      <c r="P432" s="28">
        <f>IF(ISERROR(1/VLOOKUP($B432,'Justerad allokering'!$B$2:$AG$462,MATCH(P$2,'Justerad allokering'!$B$2:$AF$2,0),FALSE)),VLOOKUP($B432,'Allokerad kvv'!$B$2:$AV$468,MATCH(P$2,'Allokerad kvv'!$B$2:$AV$2,0),FALSE),VLOOKUP($B432,'Justerad allokering'!$B$2:$AG$462,MATCH(P$2,'Justerad allokering'!$B$2:$AF$2,0),FALSE))</f>
        <v>0</v>
      </c>
      <c r="Q432" s="28">
        <f>IF(ISERROR(1/VLOOKUP($B432,'Justerad allokering'!$B$2:$AG$462,MATCH(Q$2,'Justerad allokering'!$B$2:$AF$2,0),FALSE)),VLOOKUP($B432,'Allokerad kvv'!$B$2:$AV$468,MATCH(Q$2,'Allokerad kvv'!$B$2:$AV$2,0),FALSE),VLOOKUP($B432,'Justerad allokering'!$B$2:$AG$462,MATCH(Q$2,'Justerad allokering'!$B$2:$AF$2,0),FALSE))</f>
        <v>0</v>
      </c>
      <c r="R432" s="28">
        <f>IF(ISERROR(1/VLOOKUP($B432,'Justerad allokering'!$B$2:$AG$462,MATCH(R$2,'Justerad allokering'!$B$2:$AF$2,0),FALSE)),VLOOKUP($B432,'Allokerad kvv'!$B$2:$AV$468,MATCH(R$2,'Allokerad kvv'!$B$2:$AV$2,0),FALSE),VLOOKUP($B432,'Justerad allokering'!$B$2:$AG$462,MATCH(R$2,'Justerad allokering'!$B$2:$AF$2,0),FALSE))</f>
        <v>0</v>
      </c>
      <c r="S432" s="28">
        <f>IF(ISERROR(1/VLOOKUP($B432,'Justerad allokering'!$B$2:$AG$462,MATCH(S$2,'Justerad allokering'!$B$2:$AF$2,0),FALSE)),VLOOKUP($B432,'Allokerad kvv'!$B$2:$AV$468,MATCH(S$2,'Allokerad kvv'!$B$2:$AV$2,0),FALSE),VLOOKUP($B432,'Justerad allokering'!$B$2:$AG$462,MATCH(S$2,'Justerad allokering'!$B$2:$AF$2,0),FALSE))</f>
        <v>0</v>
      </c>
      <c r="T432" s="28">
        <f>IF(ISERROR(1/VLOOKUP($B432,'Justerad allokering'!$B$2:$AG$462,MATCH(T$2,'Justerad allokering'!$B$2:$AF$2,0),FALSE)),VLOOKUP($B432,'Allokerad kvv'!$B$2:$AV$468,MATCH(T$2,'Allokerad kvv'!$B$2:$AV$2,0),FALSE),VLOOKUP($B432,'Justerad allokering'!$B$2:$AG$462,MATCH(T$2,'Justerad allokering'!$B$2:$AF$2,0),FALSE))</f>
        <v>0</v>
      </c>
      <c r="U432" s="28">
        <f>IF(ISERROR(1/VLOOKUP($B432,'Justerad allokering'!$B$2:$AG$462,MATCH(U$2,'Justerad allokering'!$B$2:$AF$2,0),FALSE)),VLOOKUP($B432,'Allokerad kvv'!$B$2:$AV$468,MATCH(U$2,'Allokerad kvv'!$B$2:$AV$2,0),FALSE),VLOOKUP($B432,'Justerad allokering'!$B$2:$AG$462,MATCH(U$2,'Justerad allokering'!$B$2:$AF$2,0),FALSE))</f>
        <v>0</v>
      </c>
      <c r="V432" s="28">
        <f>IF(ISERROR(1/VLOOKUP($B432,'Justerad allokering'!$B$2:$AG$462,MATCH(V$2,'Justerad allokering'!$B$2:$AF$2,0),FALSE)),VLOOKUP($B432,'Allokerad kvv'!$B$2:$AV$468,MATCH(V$2,'Allokerad kvv'!$B$2:$AV$2,0),FALSE),VLOOKUP($B432,'Justerad allokering'!$B$2:$AG$462,MATCH(V$2,'Justerad allokering'!$B$2:$AF$2,0),FALSE))</f>
        <v>0</v>
      </c>
      <c r="W432" s="28">
        <f>IF(ISERROR(1/VLOOKUP($B432,'Justerad allokering'!$B$2:$AG$462,MATCH(W$2,'Justerad allokering'!$B$2:$AF$2,0),FALSE)),VLOOKUP($B432,'Allokerad kvv'!$B$2:$AV$468,MATCH(W$2,'Allokerad kvv'!$B$2:$AV$2,0),FALSE),VLOOKUP($B432,'Justerad allokering'!$B$2:$AG$462,MATCH(W$2,'Justerad allokering'!$B$2:$AF$2,0),FALSE))</f>
        <v>0</v>
      </c>
      <c r="X432" s="28">
        <f>IF(ISERROR(1/VLOOKUP($B432,'Justerad allokering'!$B$2:$AG$462,MATCH(X$2,'Justerad allokering'!$B$2:$AF$2,0),FALSE)),VLOOKUP($B432,'Allokerad kvv'!$B$2:$AV$468,MATCH(X$2,'Allokerad kvv'!$B$2:$AV$2,0),FALSE),VLOOKUP($B432,'Justerad allokering'!$B$2:$AG$462,MATCH(X$2,'Justerad allokering'!$B$2:$AF$2,0),FALSE))</f>
        <v>0</v>
      </c>
      <c r="Y432" s="28">
        <f>IF(ISERROR(1/VLOOKUP($B432,'Justerad allokering'!$B$2:$AG$462,MATCH(Y$2,'Justerad allokering'!$B$2:$AF$2,0),FALSE)),VLOOKUP($B432,'Allokerad kvv'!$B$2:$AV$468,MATCH(Y$2,'Allokerad kvv'!$B$2:$AV$2,0),FALSE),VLOOKUP($B432,'Justerad allokering'!$B$2:$AG$462,MATCH(Y$2,'Justerad allokering'!$B$2:$AF$2,0),FALSE))</f>
        <v>0</v>
      </c>
      <c r="Z432" s="28">
        <f>IF(ISERROR(1/VLOOKUP($B432,'Justerad allokering'!$B$2:$AG$462,MATCH(Z$2,'Justerad allokering'!$B$2:$AF$2,0),FALSE)),VLOOKUP($B432,'Allokerad kvv'!$B$2:$AV$468,MATCH(Z$2,'Allokerad kvv'!$B$2:$AV$2,0),FALSE),VLOOKUP($B432,'Justerad allokering'!$B$2:$AG$462,MATCH(Z$2,'Justerad allokering'!$B$2:$AF$2,0),FALSE))</f>
        <v>0</v>
      </c>
      <c r="AA432" s="28"/>
      <c r="AB432" s="28"/>
      <c r="AE432">
        <f t="shared" si="18"/>
        <v>0</v>
      </c>
      <c r="AG432">
        <f t="shared" si="19"/>
        <v>0</v>
      </c>
      <c r="AH432">
        <f t="shared" si="20"/>
        <v>0</v>
      </c>
      <c r="AI432" s="55" t="str">
        <f>IF(AH432=0,"",AH432/VLOOKUP(B432,Kraftvärmeprod!$B$1:$BC$480,MATCH("Summa tillförd energi exklusive rökgaskondensering",Kraftvärmeprod!$B$1:$BC$1,0),FALSE))</f>
        <v/>
      </c>
    </row>
    <row r="433" spans="1:35" x14ac:dyDescent="0.35">
      <c r="A433" s="28" t="s">
        <v>574</v>
      </c>
      <c r="B433" s="28" t="s">
        <v>575</v>
      </c>
      <c r="C433" s="28">
        <f>IF(ISERROR(1/VLOOKUP($B433,'Justerad allokering'!$B$2:$AG$462,MATCH(C$2,'Justerad allokering'!$B$2:$AF$2,0),FALSE)),VLOOKUP($B433,'Allokerad kvv'!$B$2:$AV$468,MATCH(C$2,'Allokerad kvv'!$B$2:$AV$2,0),FALSE),VLOOKUP($B433,'Justerad allokering'!$B$2:$AG$462,MATCH(C$2,'Justerad allokering'!$B$2:$AF$2,0),FALSE))</f>
        <v>0</v>
      </c>
      <c r="D433" s="28">
        <f>IF(ISERROR(1/VLOOKUP($B433,'Justerad allokering'!$B$2:$AG$462,MATCH(D$2,'Justerad allokering'!$B$2:$AF$2,0),FALSE)),VLOOKUP($B433,'Allokerad kvv'!$B$2:$AV$468,MATCH(D$2,'Allokerad kvv'!$B$2:$AV$2,0),FALSE),VLOOKUP($B433,'Justerad allokering'!$B$2:$AG$462,MATCH(D$2,'Justerad allokering'!$B$2:$AF$2,0),FALSE))</f>
        <v>0</v>
      </c>
      <c r="E433" s="28">
        <f>IF(ISERROR(1/VLOOKUP($B433,'Justerad allokering'!$B$2:$AG$462,MATCH(E$2,'Justerad allokering'!$B$2:$AF$2,0),FALSE)),VLOOKUP($B433,'Allokerad kvv'!$B$2:$AV$468,MATCH(E$2,'Allokerad kvv'!$B$2:$AV$2,0),FALSE),VLOOKUP($B433,'Justerad allokering'!$B$2:$AG$462,MATCH(E$2,'Justerad allokering'!$B$2:$AF$2,0),FALSE))</f>
        <v>0</v>
      </c>
      <c r="F433" s="28">
        <f>IF(ISERROR(1/VLOOKUP($B433,'Justerad allokering'!$B$2:$AG$462,MATCH(F$2,'Justerad allokering'!$B$2:$AF$2,0),FALSE)),VLOOKUP($B433,'Allokerad kvv'!$B$2:$AV$468,MATCH(F$2,'Allokerad kvv'!$B$2:$AV$2,0),FALSE),VLOOKUP($B433,'Justerad allokering'!$B$2:$AG$462,MATCH(F$2,'Justerad allokering'!$B$2:$AF$2,0),FALSE))</f>
        <v>0</v>
      </c>
      <c r="G433" s="28">
        <f>IF(ISERROR(1/VLOOKUP($B433,'Justerad allokering'!$B$2:$AG$462,MATCH(G$2,'Justerad allokering'!$B$2:$AF$2,0),FALSE)),VLOOKUP($B433,'Allokerad kvv'!$B$2:$AV$468,MATCH(G$2,'Allokerad kvv'!$B$2:$AV$2,0),FALSE),VLOOKUP($B433,'Justerad allokering'!$B$2:$AG$462,MATCH(G$2,'Justerad allokering'!$B$2:$AF$2,0),FALSE))</f>
        <v>0</v>
      </c>
      <c r="H433" s="28">
        <f>IF(ISERROR(1/VLOOKUP($B433,'Justerad allokering'!$B$2:$AG$462,MATCH(H$2,'Justerad allokering'!$B$2:$AF$2,0),FALSE)),VLOOKUP($B433,'Allokerad kvv'!$B$2:$AV$468,MATCH(H$2,'Allokerad kvv'!$B$2:$AV$2,0),FALSE),VLOOKUP($B433,'Justerad allokering'!$B$2:$AG$462,MATCH(H$2,'Justerad allokering'!$B$2:$AF$2,0),FALSE))</f>
        <v>0</v>
      </c>
      <c r="I433" s="28">
        <f>IF(ISERROR(1/VLOOKUP($B433,'Justerad allokering'!$B$2:$AG$462,MATCH(I$2,'Justerad allokering'!$B$2:$AF$2,0),FALSE)),VLOOKUP($B433,'Allokerad kvv'!$B$2:$AV$468,MATCH(I$2,'Allokerad kvv'!$B$2:$AV$2,0),FALSE),VLOOKUP($B433,'Justerad allokering'!$B$2:$AG$462,MATCH(I$2,'Justerad allokering'!$B$2:$AF$2,0),FALSE))</f>
        <v>0</v>
      </c>
      <c r="J433" s="28">
        <f>IF(ISERROR(1/VLOOKUP($B433,'Justerad allokering'!$B$2:$AG$462,MATCH(J$2,'Justerad allokering'!$B$2:$AF$2,0),FALSE)),VLOOKUP($B433,'Allokerad kvv'!$B$2:$AV$468,MATCH(J$2,'Allokerad kvv'!$B$2:$AV$2,0),FALSE),VLOOKUP($B433,'Justerad allokering'!$B$2:$AG$462,MATCH(J$2,'Justerad allokering'!$B$2:$AF$2,0),FALSE))</f>
        <v>0</v>
      </c>
      <c r="K433" s="28">
        <f>IF(ISERROR(1/VLOOKUP($B433,'Justerad allokering'!$B$2:$AG$462,MATCH(K$2,'Justerad allokering'!$B$2:$AF$2,0),FALSE)),VLOOKUP($B433,'Allokerad kvv'!$B$2:$AV$468,MATCH(K$2,'Allokerad kvv'!$B$2:$AV$2,0),FALSE),VLOOKUP($B433,'Justerad allokering'!$B$2:$AG$462,MATCH(K$2,'Justerad allokering'!$B$2:$AF$2,0),FALSE))</f>
        <v>0</v>
      </c>
      <c r="L433" s="28">
        <f>IF(ISERROR(1/VLOOKUP($B433,'Justerad allokering'!$B$2:$AG$462,MATCH(L$2,'Justerad allokering'!$B$2:$AF$2,0),FALSE)),VLOOKUP($B433,'Allokerad kvv'!$B$2:$AV$468,MATCH(L$2,'Allokerad kvv'!$B$2:$AV$2,0),FALSE),VLOOKUP($B433,'Justerad allokering'!$B$2:$AG$462,MATCH(L$2,'Justerad allokering'!$B$2:$AF$2,0),FALSE))</f>
        <v>0</v>
      </c>
      <c r="M433" s="28">
        <f>IF(ISERROR(1/VLOOKUP($B433,'Justerad allokering'!$B$2:$AG$462,MATCH(M$2,'Justerad allokering'!$B$2:$AF$2,0),FALSE)),VLOOKUP($B433,'Allokerad kvv'!$B$2:$AV$468,MATCH(M$2,'Allokerad kvv'!$B$2:$AV$2,0),FALSE),VLOOKUP($B433,'Justerad allokering'!$B$2:$AG$462,MATCH(M$2,'Justerad allokering'!$B$2:$AF$2,0),FALSE))</f>
        <v>0</v>
      </c>
      <c r="N433" s="28">
        <f>IF(ISERROR(1/VLOOKUP($B433,'Justerad allokering'!$B$2:$AG$462,MATCH(N$2,'Justerad allokering'!$B$2:$AF$2,0),FALSE)),VLOOKUP($B433,'Allokerad kvv'!$B$2:$AV$468,MATCH(N$2,'Allokerad kvv'!$B$2:$AV$2,0),FALSE),VLOOKUP($B433,'Justerad allokering'!$B$2:$AG$462,MATCH(N$2,'Justerad allokering'!$B$2:$AF$2,0),FALSE))</f>
        <v>0</v>
      </c>
      <c r="O433" s="28">
        <f>IF(ISERROR(1/VLOOKUP($B433,'Justerad allokering'!$B$2:$AG$462,MATCH(O$2,'Justerad allokering'!$B$2:$AF$2,0),FALSE)),VLOOKUP($B433,'Allokerad kvv'!$B$2:$AV$468,MATCH(O$2,'Allokerad kvv'!$B$2:$AV$2,0),FALSE),VLOOKUP($B433,'Justerad allokering'!$B$2:$AG$462,MATCH(O$2,'Justerad allokering'!$B$2:$AF$2,0),FALSE))</f>
        <v>0</v>
      </c>
      <c r="P433" s="28">
        <f>IF(ISERROR(1/VLOOKUP($B433,'Justerad allokering'!$B$2:$AG$462,MATCH(P$2,'Justerad allokering'!$B$2:$AF$2,0),FALSE)),VLOOKUP($B433,'Allokerad kvv'!$B$2:$AV$468,MATCH(P$2,'Allokerad kvv'!$B$2:$AV$2,0),FALSE),VLOOKUP($B433,'Justerad allokering'!$B$2:$AG$462,MATCH(P$2,'Justerad allokering'!$B$2:$AF$2,0),FALSE))</f>
        <v>0</v>
      </c>
      <c r="Q433" s="28">
        <f>IF(ISERROR(1/VLOOKUP($B433,'Justerad allokering'!$B$2:$AG$462,MATCH(Q$2,'Justerad allokering'!$B$2:$AF$2,0),FALSE)),VLOOKUP($B433,'Allokerad kvv'!$B$2:$AV$468,MATCH(Q$2,'Allokerad kvv'!$B$2:$AV$2,0),FALSE),VLOOKUP($B433,'Justerad allokering'!$B$2:$AG$462,MATCH(Q$2,'Justerad allokering'!$B$2:$AF$2,0),FALSE))</f>
        <v>0</v>
      </c>
      <c r="R433" s="28">
        <f>IF(ISERROR(1/VLOOKUP($B433,'Justerad allokering'!$B$2:$AG$462,MATCH(R$2,'Justerad allokering'!$B$2:$AF$2,0),FALSE)),VLOOKUP($B433,'Allokerad kvv'!$B$2:$AV$468,MATCH(R$2,'Allokerad kvv'!$B$2:$AV$2,0),FALSE),VLOOKUP($B433,'Justerad allokering'!$B$2:$AG$462,MATCH(R$2,'Justerad allokering'!$B$2:$AF$2,0),FALSE))</f>
        <v>0</v>
      </c>
      <c r="S433" s="28">
        <f>IF(ISERROR(1/VLOOKUP($B433,'Justerad allokering'!$B$2:$AG$462,MATCH(S$2,'Justerad allokering'!$B$2:$AF$2,0),FALSE)),VLOOKUP($B433,'Allokerad kvv'!$B$2:$AV$468,MATCH(S$2,'Allokerad kvv'!$B$2:$AV$2,0),FALSE),VLOOKUP($B433,'Justerad allokering'!$B$2:$AG$462,MATCH(S$2,'Justerad allokering'!$B$2:$AF$2,0),FALSE))</f>
        <v>0</v>
      </c>
      <c r="T433" s="28">
        <f>IF(ISERROR(1/VLOOKUP($B433,'Justerad allokering'!$B$2:$AG$462,MATCH(T$2,'Justerad allokering'!$B$2:$AF$2,0),FALSE)),VLOOKUP($B433,'Allokerad kvv'!$B$2:$AV$468,MATCH(T$2,'Allokerad kvv'!$B$2:$AV$2,0),FALSE),VLOOKUP($B433,'Justerad allokering'!$B$2:$AG$462,MATCH(T$2,'Justerad allokering'!$B$2:$AF$2,0),FALSE))</f>
        <v>0</v>
      </c>
      <c r="U433" s="28">
        <f>IF(ISERROR(1/VLOOKUP($B433,'Justerad allokering'!$B$2:$AG$462,MATCH(U$2,'Justerad allokering'!$B$2:$AF$2,0),FALSE)),VLOOKUP($B433,'Allokerad kvv'!$B$2:$AV$468,MATCH(U$2,'Allokerad kvv'!$B$2:$AV$2,0),FALSE),VLOOKUP($B433,'Justerad allokering'!$B$2:$AG$462,MATCH(U$2,'Justerad allokering'!$B$2:$AF$2,0),FALSE))</f>
        <v>0</v>
      </c>
      <c r="V433" s="28">
        <f>IF(ISERROR(1/VLOOKUP($B433,'Justerad allokering'!$B$2:$AG$462,MATCH(V$2,'Justerad allokering'!$B$2:$AF$2,0),FALSE)),VLOOKUP($B433,'Allokerad kvv'!$B$2:$AV$468,MATCH(V$2,'Allokerad kvv'!$B$2:$AV$2,0),FALSE),VLOOKUP($B433,'Justerad allokering'!$B$2:$AG$462,MATCH(V$2,'Justerad allokering'!$B$2:$AF$2,0),FALSE))</f>
        <v>0</v>
      </c>
      <c r="W433" s="28">
        <f>IF(ISERROR(1/VLOOKUP($B433,'Justerad allokering'!$B$2:$AG$462,MATCH(W$2,'Justerad allokering'!$B$2:$AF$2,0),FALSE)),VLOOKUP($B433,'Allokerad kvv'!$B$2:$AV$468,MATCH(W$2,'Allokerad kvv'!$B$2:$AV$2,0),FALSE),VLOOKUP($B433,'Justerad allokering'!$B$2:$AG$462,MATCH(W$2,'Justerad allokering'!$B$2:$AF$2,0),FALSE))</f>
        <v>0</v>
      </c>
      <c r="X433" s="28">
        <f>IF(ISERROR(1/VLOOKUP($B433,'Justerad allokering'!$B$2:$AG$462,MATCH(X$2,'Justerad allokering'!$B$2:$AF$2,0),FALSE)),VLOOKUP($B433,'Allokerad kvv'!$B$2:$AV$468,MATCH(X$2,'Allokerad kvv'!$B$2:$AV$2,0),FALSE),VLOOKUP($B433,'Justerad allokering'!$B$2:$AG$462,MATCH(X$2,'Justerad allokering'!$B$2:$AF$2,0),FALSE))</f>
        <v>0</v>
      </c>
      <c r="Y433" s="28">
        <f>IF(ISERROR(1/VLOOKUP($B433,'Justerad allokering'!$B$2:$AG$462,MATCH(Y$2,'Justerad allokering'!$B$2:$AF$2,0),FALSE)),VLOOKUP($B433,'Allokerad kvv'!$B$2:$AV$468,MATCH(Y$2,'Allokerad kvv'!$B$2:$AV$2,0),FALSE),VLOOKUP($B433,'Justerad allokering'!$B$2:$AG$462,MATCH(Y$2,'Justerad allokering'!$B$2:$AF$2,0),FALSE))</f>
        <v>0</v>
      </c>
      <c r="Z433" s="28">
        <f>IF(ISERROR(1/VLOOKUP($B433,'Justerad allokering'!$B$2:$AG$462,MATCH(Z$2,'Justerad allokering'!$B$2:$AF$2,0),FALSE)),VLOOKUP($B433,'Allokerad kvv'!$B$2:$AV$468,MATCH(Z$2,'Allokerad kvv'!$B$2:$AV$2,0),FALSE),VLOOKUP($B433,'Justerad allokering'!$B$2:$AG$462,MATCH(Z$2,'Justerad allokering'!$B$2:$AF$2,0),FALSE))</f>
        <v>0</v>
      </c>
      <c r="AA433" s="28"/>
      <c r="AB433" s="28"/>
      <c r="AE433">
        <f t="shared" si="18"/>
        <v>0</v>
      </c>
      <c r="AG433">
        <f t="shared" si="19"/>
        <v>0</v>
      </c>
      <c r="AH433">
        <f t="shared" si="20"/>
        <v>0</v>
      </c>
      <c r="AI433" s="55" t="str">
        <f>IF(AH433=0,"",AH433/VLOOKUP(B433,Kraftvärmeprod!$B$1:$BC$480,MATCH("Summa tillförd energi exklusive rökgaskondensering",Kraftvärmeprod!$B$1:$BC$1,0),FALSE))</f>
        <v/>
      </c>
    </row>
    <row r="434" spans="1:35" x14ac:dyDescent="0.35">
      <c r="A434" s="28" t="s">
        <v>574</v>
      </c>
      <c r="B434" s="28" t="s">
        <v>576</v>
      </c>
      <c r="C434" s="28">
        <f>IF(ISERROR(1/VLOOKUP($B434,'Justerad allokering'!$B$2:$AG$462,MATCH(C$2,'Justerad allokering'!$B$2:$AF$2,0),FALSE)),VLOOKUP($B434,'Allokerad kvv'!$B$2:$AV$468,MATCH(C$2,'Allokerad kvv'!$B$2:$AV$2,0),FALSE),VLOOKUP($B434,'Justerad allokering'!$B$2:$AG$462,MATCH(C$2,'Justerad allokering'!$B$2:$AF$2,0),FALSE))</f>
        <v>0</v>
      </c>
      <c r="D434" s="28">
        <f>IF(ISERROR(1/VLOOKUP($B434,'Justerad allokering'!$B$2:$AG$462,MATCH(D$2,'Justerad allokering'!$B$2:$AF$2,0),FALSE)),VLOOKUP($B434,'Allokerad kvv'!$B$2:$AV$468,MATCH(D$2,'Allokerad kvv'!$B$2:$AV$2,0),FALSE),VLOOKUP($B434,'Justerad allokering'!$B$2:$AG$462,MATCH(D$2,'Justerad allokering'!$B$2:$AF$2,0),FALSE))</f>
        <v>0</v>
      </c>
      <c r="E434" s="28">
        <f>IF(ISERROR(1/VLOOKUP($B434,'Justerad allokering'!$B$2:$AG$462,MATCH(E$2,'Justerad allokering'!$B$2:$AF$2,0),FALSE)),VLOOKUP($B434,'Allokerad kvv'!$B$2:$AV$468,MATCH(E$2,'Allokerad kvv'!$B$2:$AV$2,0),FALSE),VLOOKUP($B434,'Justerad allokering'!$B$2:$AG$462,MATCH(E$2,'Justerad allokering'!$B$2:$AF$2,0),FALSE))</f>
        <v>0</v>
      </c>
      <c r="F434" s="28">
        <f>IF(ISERROR(1/VLOOKUP($B434,'Justerad allokering'!$B$2:$AG$462,MATCH(F$2,'Justerad allokering'!$B$2:$AF$2,0),FALSE)),VLOOKUP($B434,'Allokerad kvv'!$B$2:$AV$468,MATCH(F$2,'Allokerad kvv'!$B$2:$AV$2,0),FALSE),VLOOKUP($B434,'Justerad allokering'!$B$2:$AG$462,MATCH(F$2,'Justerad allokering'!$B$2:$AF$2,0),FALSE))</f>
        <v>0</v>
      </c>
      <c r="G434" s="28">
        <f>IF(ISERROR(1/VLOOKUP($B434,'Justerad allokering'!$B$2:$AG$462,MATCH(G$2,'Justerad allokering'!$B$2:$AF$2,0),FALSE)),VLOOKUP($B434,'Allokerad kvv'!$B$2:$AV$468,MATCH(G$2,'Allokerad kvv'!$B$2:$AV$2,0),FALSE),VLOOKUP($B434,'Justerad allokering'!$B$2:$AG$462,MATCH(G$2,'Justerad allokering'!$B$2:$AF$2,0),FALSE))</f>
        <v>0</v>
      </c>
      <c r="H434" s="28">
        <f>IF(ISERROR(1/VLOOKUP($B434,'Justerad allokering'!$B$2:$AG$462,MATCH(H$2,'Justerad allokering'!$B$2:$AF$2,0),FALSE)),VLOOKUP($B434,'Allokerad kvv'!$B$2:$AV$468,MATCH(H$2,'Allokerad kvv'!$B$2:$AV$2,0),FALSE),VLOOKUP($B434,'Justerad allokering'!$B$2:$AG$462,MATCH(H$2,'Justerad allokering'!$B$2:$AF$2,0),FALSE))</f>
        <v>0</v>
      </c>
      <c r="I434" s="28">
        <f>IF(ISERROR(1/VLOOKUP($B434,'Justerad allokering'!$B$2:$AG$462,MATCH(I$2,'Justerad allokering'!$B$2:$AF$2,0),FALSE)),VLOOKUP($B434,'Allokerad kvv'!$B$2:$AV$468,MATCH(I$2,'Allokerad kvv'!$B$2:$AV$2,0),FALSE),VLOOKUP($B434,'Justerad allokering'!$B$2:$AG$462,MATCH(I$2,'Justerad allokering'!$B$2:$AF$2,0),FALSE))</f>
        <v>0</v>
      </c>
      <c r="J434" s="28">
        <f>IF(ISERROR(1/VLOOKUP($B434,'Justerad allokering'!$B$2:$AG$462,MATCH(J$2,'Justerad allokering'!$B$2:$AF$2,0),FALSE)),VLOOKUP($B434,'Allokerad kvv'!$B$2:$AV$468,MATCH(J$2,'Allokerad kvv'!$B$2:$AV$2,0),FALSE),VLOOKUP($B434,'Justerad allokering'!$B$2:$AG$462,MATCH(J$2,'Justerad allokering'!$B$2:$AF$2,0),FALSE))</f>
        <v>0</v>
      </c>
      <c r="K434" s="28">
        <f>IF(ISERROR(1/VLOOKUP($B434,'Justerad allokering'!$B$2:$AG$462,MATCH(K$2,'Justerad allokering'!$B$2:$AF$2,0),FALSE)),VLOOKUP($B434,'Allokerad kvv'!$B$2:$AV$468,MATCH(K$2,'Allokerad kvv'!$B$2:$AV$2,0),FALSE),VLOOKUP($B434,'Justerad allokering'!$B$2:$AG$462,MATCH(K$2,'Justerad allokering'!$B$2:$AF$2,0),FALSE))</f>
        <v>0</v>
      </c>
      <c r="L434" s="28">
        <f>IF(ISERROR(1/VLOOKUP($B434,'Justerad allokering'!$B$2:$AG$462,MATCH(L$2,'Justerad allokering'!$B$2:$AF$2,0),FALSE)),VLOOKUP($B434,'Allokerad kvv'!$B$2:$AV$468,MATCH(L$2,'Allokerad kvv'!$B$2:$AV$2,0),FALSE),VLOOKUP($B434,'Justerad allokering'!$B$2:$AG$462,MATCH(L$2,'Justerad allokering'!$B$2:$AF$2,0),FALSE))</f>
        <v>0</v>
      </c>
      <c r="M434" s="28">
        <f>IF(ISERROR(1/VLOOKUP($B434,'Justerad allokering'!$B$2:$AG$462,MATCH(M$2,'Justerad allokering'!$B$2:$AF$2,0),FALSE)),VLOOKUP($B434,'Allokerad kvv'!$B$2:$AV$468,MATCH(M$2,'Allokerad kvv'!$B$2:$AV$2,0),FALSE),VLOOKUP($B434,'Justerad allokering'!$B$2:$AG$462,MATCH(M$2,'Justerad allokering'!$B$2:$AF$2,0),FALSE))</f>
        <v>0</v>
      </c>
      <c r="N434" s="28">
        <f>IF(ISERROR(1/VLOOKUP($B434,'Justerad allokering'!$B$2:$AG$462,MATCH(N$2,'Justerad allokering'!$B$2:$AF$2,0),FALSE)),VLOOKUP($B434,'Allokerad kvv'!$B$2:$AV$468,MATCH(N$2,'Allokerad kvv'!$B$2:$AV$2,0),FALSE),VLOOKUP($B434,'Justerad allokering'!$B$2:$AG$462,MATCH(N$2,'Justerad allokering'!$B$2:$AF$2,0),FALSE))</f>
        <v>0</v>
      </c>
      <c r="O434" s="28">
        <f>IF(ISERROR(1/VLOOKUP($B434,'Justerad allokering'!$B$2:$AG$462,MATCH(O$2,'Justerad allokering'!$B$2:$AF$2,0),FALSE)),VLOOKUP($B434,'Allokerad kvv'!$B$2:$AV$468,MATCH(O$2,'Allokerad kvv'!$B$2:$AV$2,0),FALSE),VLOOKUP($B434,'Justerad allokering'!$B$2:$AG$462,MATCH(O$2,'Justerad allokering'!$B$2:$AF$2,0),FALSE))</f>
        <v>0</v>
      </c>
      <c r="P434" s="28">
        <f>IF(ISERROR(1/VLOOKUP($B434,'Justerad allokering'!$B$2:$AG$462,MATCH(P$2,'Justerad allokering'!$B$2:$AF$2,0),FALSE)),VLOOKUP($B434,'Allokerad kvv'!$B$2:$AV$468,MATCH(P$2,'Allokerad kvv'!$B$2:$AV$2,0),FALSE),VLOOKUP($B434,'Justerad allokering'!$B$2:$AG$462,MATCH(P$2,'Justerad allokering'!$B$2:$AF$2,0),FALSE))</f>
        <v>0</v>
      </c>
      <c r="Q434" s="28">
        <f>IF(ISERROR(1/VLOOKUP($B434,'Justerad allokering'!$B$2:$AG$462,MATCH(Q$2,'Justerad allokering'!$B$2:$AF$2,0),FALSE)),VLOOKUP($B434,'Allokerad kvv'!$B$2:$AV$468,MATCH(Q$2,'Allokerad kvv'!$B$2:$AV$2,0),FALSE),VLOOKUP($B434,'Justerad allokering'!$B$2:$AG$462,MATCH(Q$2,'Justerad allokering'!$B$2:$AF$2,0),FALSE))</f>
        <v>0</v>
      </c>
      <c r="R434" s="28">
        <f>IF(ISERROR(1/VLOOKUP($B434,'Justerad allokering'!$B$2:$AG$462,MATCH(R$2,'Justerad allokering'!$B$2:$AF$2,0),FALSE)),VLOOKUP($B434,'Allokerad kvv'!$B$2:$AV$468,MATCH(R$2,'Allokerad kvv'!$B$2:$AV$2,0),FALSE),VLOOKUP($B434,'Justerad allokering'!$B$2:$AG$462,MATCH(R$2,'Justerad allokering'!$B$2:$AF$2,0),FALSE))</f>
        <v>0</v>
      </c>
      <c r="S434" s="28">
        <f>IF(ISERROR(1/VLOOKUP($B434,'Justerad allokering'!$B$2:$AG$462,MATCH(S$2,'Justerad allokering'!$B$2:$AF$2,0),FALSE)),VLOOKUP($B434,'Allokerad kvv'!$B$2:$AV$468,MATCH(S$2,'Allokerad kvv'!$B$2:$AV$2,0),FALSE),VLOOKUP($B434,'Justerad allokering'!$B$2:$AG$462,MATCH(S$2,'Justerad allokering'!$B$2:$AF$2,0),FALSE))</f>
        <v>0</v>
      </c>
      <c r="T434" s="28">
        <f>IF(ISERROR(1/VLOOKUP($B434,'Justerad allokering'!$B$2:$AG$462,MATCH(T$2,'Justerad allokering'!$B$2:$AF$2,0),FALSE)),VLOOKUP($B434,'Allokerad kvv'!$B$2:$AV$468,MATCH(T$2,'Allokerad kvv'!$B$2:$AV$2,0),FALSE),VLOOKUP($B434,'Justerad allokering'!$B$2:$AG$462,MATCH(T$2,'Justerad allokering'!$B$2:$AF$2,0),FALSE))</f>
        <v>0</v>
      </c>
      <c r="U434" s="28">
        <f>IF(ISERROR(1/VLOOKUP($B434,'Justerad allokering'!$B$2:$AG$462,MATCH(U$2,'Justerad allokering'!$B$2:$AF$2,0),FALSE)),VLOOKUP($B434,'Allokerad kvv'!$B$2:$AV$468,MATCH(U$2,'Allokerad kvv'!$B$2:$AV$2,0),FALSE),VLOOKUP($B434,'Justerad allokering'!$B$2:$AG$462,MATCH(U$2,'Justerad allokering'!$B$2:$AF$2,0),FALSE))</f>
        <v>0</v>
      </c>
      <c r="V434" s="28">
        <f>IF(ISERROR(1/VLOOKUP($B434,'Justerad allokering'!$B$2:$AG$462,MATCH(V$2,'Justerad allokering'!$B$2:$AF$2,0),FALSE)),VLOOKUP($B434,'Allokerad kvv'!$B$2:$AV$468,MATCH(V$2,'Allokerad kvv'!$B$2:$AV$2,0),FALSE),VLOOKUP($B434,'Justerad allokering'!$B$2:$AG$462,MATCH(V$2,'Justerad allokering'!$B$2:$AF$2,0),FALSE))</f>
        <v>0</v>
      </c>
      <c r="W434" s="28">
        <f>IF(ISERROR(1/VLOOKUP($B434,'Justerad allokering'!$B$2:$AG$462,MATCH(W$2,'Justerad allokering'!$B$2:$AF$2,0),FALSE)),VLOOKUP($B434,'Allokerad kvv'!$B$2:$AV$468,MATCH(W$2,'Allokerad kvv'!$B$2:$AV$2,0),FALSE),VLOOKUP($B434,'Justerad allokering'!$B$2:$AG$462,MATCH(W$2,'Justerad allokering'!$B$2:$AF$2,0),FALSE))</f>
        <v>0</v>
      </c>
      <c r="X434" s="28">
        <f>IF(ISERROR(1/VLOOKUP($B434,'Justerad allokering'!$B$2:$AG$462,MATCH(X$2,'Justerad allokering'!$B$2:$AF$2,0),FALSE)),VLOOKUP($B434,'Allokerad kvv'!$B$2:$AV$468,MATCH(X$2,'Allokerad kvv'!$B$2:$AV$2,0),FALSE),VLOOKUP($B434,'Justerad allokering'!$B$2:$AG$462,MATCH(X$2,'Justerad allokering'!$B$2:$AF$2,0),FALSE))</f>
        <v>0</v>
      </c>
      <c r="Y434" s="28">
        <f>IF(ISERROR(1/VLOOKUP($B434,'Justerad allokering'!$B$2:$AG$462,MATCH(Y$2,'Justerad allokering'!$B$2:$AF$2,0),FALSE)),VLOOKUP($B434,'Allokerad kvv'!$B$2:$AV$468,MATCH(Y$2,'Allokerad kvv'!$B$2:$AV$2,0),FALSE),VLOOKUP($B434,'Justerad allokering'!$B$2:$AG$462,MATCH(Y$2,'Justerad allokering'!$B$2:$AF$2,0),FALSE))</f>
        <v>0</v>
      </c>
      <c r="Z434" s="28">
        <f>IF(ISERROR(1/VLOOKUP($B434,'Justerad allokering'!$B$2:$AG$462,MATCH(Z$2,'Justerad allokering'!$B$2:$AF$2,0),FALSE)),VLOOKUP($B434,'Allokerad kvv'!$B$2:$AV$468,MATCH(Z$2,'Allokerad kvv'!$B$2:$AV$2,0),FALSE),VLOOKUP($B434,'Justerad allokering'!$B$2:$AG$462,MATCH(Z$2,'Justerad allokering'!$B$2:$AF$2,0),FALSE))</f>
        <v>0</v>
      </c>
      <c r="AA434" s="28"/>
      <c r="AB434" s="28"/>
      <c r="AE434">
        <f t="shared" si="18"/>
        <v>0</v>
      </c>
      <c r="AG434">
        <f t="shared" si="19"/>
        <v>0</v>
      </c>
      <c r="AH434">
        <f t="shared" si="20"/>
        <v>0</v>
      </c>
      <c r="AI434" s="55" t="str">
        <f>IF(AH434=0,"",AH434/VLOOKUP(B434,Kraftvärmeprod!$B$1:$BC$480,MATCH("Summa tillförd energi exklusive rökgaskondensering",Kraftvärmeprod!$B$1:$BC$1,0),FALSE))</f>
        <v/>
      </c>
    </row>
    <row r="435" spans="1:35" x14ac:dyDescent="0.35">
      <c r="A435" s="28" t="s">
        <v>574</v>
      </c>
      <c r="B435" s="28" t="s">
        <v>577</v>
      </c>
      <c r="C435" s="28">
        <f>IF(ISERROR(1/VLOOKUP($B435,'Justerad allokering'!$B$2:$AG$462,MATCH(C$2,'Justerad allokering'!$B$2:$AF$2,0),FALSE)),VLOOKUP($B435,'Allokerad kvv'!$B$2:$AV$468,MATCH(C$2,'Allokerad kvv'!$B$2:$AV$2,0),FALSE),VLOOKUP($B435,'Justerad allokering'!$B$2:$AG$462,MATCH(C$2,'Justerad allokering'!$B$2:$AF$2,0),FALSE))</f>
        <v>0</v>
      </c>
      <c r="D435" s="28">
        <f>IF(ISERROR(1/VLOOKUP($B435,'Justerad allokering'!$B$2:$AG$462,MATCH(D$2,'Justerad allokering'!$B$2:$AF$2,0),FALSE)),VLOOKUP($B435,'Allokerad kvv'!$B$2:$AV$468,MATCH(D$2,'Allokerad kvv'!$B$2:$AV$2,0),FALSE),VLOOKUP($B435,'Justerad allokering'!$B$2:$AG$462,MATCH(D$2,'Justerad allokering'!$B$2:$AF$2,0),FALSE))</f>
        <v>0</v>
      </c>
      <c r="E435" s="28">
        <f>IF(ISERROR(1/VLOOKUP($B435,'Justerad allokering'!$B$2:$AG$462,MATCH(E$2,'Justerad allokering'!$B$2:$AF$2,0),FALSE)),VLOOKUP($B435,'Allokerad kvv'!$B$2:$AV$468,MATCH(E$2,'Allokerad kvv'!$B$2:$AV$2,0),FALSE),VLOOKUP($B435,'Justerad allokering'!$B$2:$AG$462,MATCH(E$2,'Justerad allokering'!$B$2:$AF$2,0),FALSE))</f>
        <v>0</v>
      </c>
      <c r="F435" s="28">
        <f>IF(ISERROR(1/VLOOKUP($B435,'Justerad allokering'!$B$2:$AG$462,MATCH(F$2,'Justerad allokering'!$B$2:$AF$2,0),FALSE)),VLOOKUP($B435,'Allokerad kvv'!$B$2:$AV$468,MATCH(F$2,'Allokerad kvv'!$B$2:$AV$2,0),FALSE),VLOOKUP($B435,'Justerad allokering'!$B$2:$AG$462,MATCH(F$2,'Justerad allokering'!$B$2:$AF$2,0),FALSE))</f>
        <v>0</v>
      </c>
      <c r="G435" s="28">
        <f>IF(ISERROR(1/VLOOKUP($B435,'Justerad allokering'!$B$2:$AG$462,MATCH(G$2,'Justerad allokering'!$B$2:$AF$2,0),FALSE)),VLOOKUP($B435,'Allokerad kvv'!$B$2:$AV$468,MATCH(G$2,'Allokerad kvv'!$B$2:$AV$2,0),FALSE),VLOOKUP($B435,'Justerad allokering'!$B$2:$AG$462,MATCH(G$2,'Justerad allokering'!$B$2:$AF$2,0),FALSE))</f>
        <v>0</v>
      </c>
      <c r="H435" s="28">
        <f>IF(ISERROR(1/VLOOKUP($B435,'Justerad allokering'!$B$2:$AG$462,MATCH(H$2,'Justerad allokering'!$B$2:$AF$2,0),FALSE)),VLOOKUP($B435,'Allokerad kvv'!$B$2:$AV$468,MATCH(H$2,'Allokerad kvv'!$B$2:$AV$2,0),FALSE),VLOOKUP($B435,'Justerad allokering'!$B$2:$AG$462,MATCH(H$2,'Justerad allokering'!$B$2:$AF$2,0),FALSE))</f>
        <v>0</v>
      </c>
      <c r="I435" s="28">
        <f>IF(ISERROR(1/VLOOKUP($B435,'Justerad allokering'!$B$2:$AG$462,MATCH(I$2,'Justerad allokering'!$B$2:$AF$2,0),FALSE)),VLOOKUP($B435,'Allokerad kvv'!$B$2:$AV$468,MATCH(I$2,'Allokerad kvv'!$B$2:$AV$2,0),FALSE),VLOOKUP($B435,'Justerad allokering'!$B$2:$AG$462,MATCH(I$2,'Justerad allokering'!$B$2:$AF$2,0),FALSE))</f>
        <v>0</v>
      </c>
      <c r="J435" s="28">
        <f>IF(ISERROR(1/VLOOKUP($B435,'Justerad allokering'!$B$2:$AG$462,MATCH(J$2,'Justerad allokering'!$B$2:$AF$2,0),FALSE)),VLOOKUP($B435,'Allokerad kvv'!$B$2:$AV$468,MATCH(J$2,'Allokerad kvv'!$B$2:$AV$2,0),FALSE),VLOOKUP($B435,'Justerad allokering'!$B$2:$AG$462,MATCH(J$2,'Justerad allokering'!$B$2:$AF$2,0),FALSE))</f>
        <v>0</v>
      </c>
      <c r="K435" s="28">
        <f>IF(ISERROR(1/VLOOKUP($B435,'Justerad allokering'!$B$2:$AG$462,MATCH(K$2,'Justerad allokering'!$B$2:$AF$2,0),FALSE)),VLOOKUP($B435,'Allokerad kvv'!$B$2:$AV$468,MATCH(K$2,'Allokerad kvv'!$B$2:$AV$2,0),FALSE),VLOOKUP($B435,'Justerad allokering'!$B$2:$AG$462,MATCH(K$2,'Justerad allokering'!$B$2:$AF$2,0),FALSE))</f>
        <v>0</v>
      </c>
      <c r="L435" s="28">
        <f>IF(ISERROR(1/VLOOKUP($B435,'Justerad allokering'!$B$2:$AG$462,MATCH(L$2,'Justerad allokering'!$B$2:$AF$2,0),FALSE)),VLOOKUP($B435,'Allokerad kvv'!$B$2:$AV$468,MATCH(L$2,'Allokerad kvv'!$B$2:$AV$2,0),FALSE),VLOOKUP($B435,'Justerad allokering'!$B$2:$AG$462,MATCH(L$2,'Justerad allokering'!$B$2:$AF$2,0),FALSE))</f>
        <v>0</v>
      </c>
      <c r="M435" s="28">
        <f>IF(ISERROR(1/VLOOKUP($B435,'Justerad allokering'!$B$2:$AG$462,MATCH(M$2,'Justerad allokering'!$B$2:$AF$2,0),FALSE)),VLOOKUP($B435,'Allokerad kvv'!$B$2:$AV$468,MATCH(M$2,'Allokerad kvv'!$B$2:$AV$2,0),FALSE),VLOOKUP($B435,'Justerad allokering'!$B$2:$AG$462,MATCH(M$2,'Justerad allokering'!$B$2:$AF$2,0),FALSE))</f>
        <v>0</v>
      </c>
      <c r="N435" s="28">
        <f>IF(ISERROR(1/VLOOKUP($B435,'Justerad allokering'!$B$2:$AG$462,MATCH(N$2,'Justerad allokering'!$B$2:$AF$2,0),FALSE)),VLOOKUP($B435,'Allokerad kvv'!$B$2:$AV$468,MATCH(N$2,'Allokerad kvv'!$B$2:$AV$2,0),FALSE),VLOOKUP($B435,'Justerad allokering'!$B$2:$AG$462,MATCH(N$2,'Justerad allokering'!$B$2:$AF$2,0),FALSE))</f>
        <v>0</v>
      </c>
      <c r="O435" s="28">
        <f>IF(ISERROR(1/VLOOKUP($B435,'Justerad allokering'!$B$2:$AG$462,MATCH(O$2,'Justerad allokering'!$B$2:$AF$2,0),FALSE)),VLOOKUP($B435,'Allokerad kvv'!$B$2:$AV$468,MATCH(O$2,'Allokerad kvv'!$B$2:$AV$2,0),FALSE),VLOOKUP($B435,'Justerad allokering'!$B$2:$AG$462,MATCH(O$2,'Justerad allokering'!$B$2:$AF$2,0),FALSE))</f>
        <v>0</v>
      </c>
      <c r="P435" s="28">
        <f>IF(ISERROR(1/VLOOKUP($B435,'Justerad allokering'!$B$2:$AG$462,MATCH(P$2,'Justerad allokering'!$B$2:$AF$2,0),FALSE)),VLOOKUP($B435,'Allokerad kvv'!$B$2:$AV$468,MATCH(P$2,'Allokerad kvv'!$B$2:$AV$2,0),FALSE),VLOOKUP($B435,'Justerad allokering'!$B$2:$AG$462,MATCH(P$2,'Justerad allokering'!$B$2:$AF$2,0),FALSE))</f>
        <v>0</v>
      </c>
      <c r="Q435" s="28">
        <f>IF(ISERROR(1/VLOOKUP($B435,'Justerad allokering'!$B$2:$AG$462,MATCH(Q$2,'Justerad allokering'!$B$2:$AF$2,0),FALSE)),VLOOKUP($B435,'Allokerad kvv'!$B$2:$AV$468,MATCH(Q$2,'Allokerad kvv'!$B$2:$AV$2,0),FALSE),VLOOKUP($B435,'Justerad allokering'!$B$2:$AG$462,MATCH(Q$2,'Justerad allokering'!$B$2:$AF$2,0),FALSE))</f>
        <v>0</v>
      </c>
      <c r="R435" s="28">
        <f>IF(ISERROR(1/VLOOKUP($B435,'Justerad allokering'!$B$2:$AG$462,MATCH(R$2,'Justerad allokering'!$B$2:$AF$2,0),FALSE)),VLOOKUP($B435,'Allokerad kvv'!$B$2:$AV$468,MATCH(R$2,'Allokerad kvv'!$B$2:$AV$2,0),FALSE),VLOOKUP($B435,'Justerad allokering'!$B$2:$AG$462,MATCH(R$2,'Justerad allokering'!$B$2:$AF$2,0),FALSE))</f>
        <v>0</v>
      </c>
      <c r="S435" s="28">
        <f>IF(ISERROR(1/VLOOKUP($B435,'Justerad allokering'!$B$2:$AG$462,MATCH(S$2,'Justerad allokering'!$B$2:$AF$2,0),FALSE)),VLOOKUP($B435,'Allokerad kvv'!$B$2:$AV$468,MATCH(S$2,'Allokerad kvv'!$B$2:$AV$2,0),FALSE),VLOOKUP($B435,'Justerad allokering'!$B$2:$AG$462,MATCH(S$2,'Justerad allokering'!$B$2:$AF$2,0),FALSE))</f>
        <v>0</v>
      </c>
      <c r="T435" s="28">
        <f>IF(ISERROR(1/VLOOKUP($B435,'Justerad allokering'!$B$2:$AG$462,MATCH(T$2,'Justerad allokering'!$B$2:$AF$2,0),FALSE)),VLOOKUP($B435,'Allokerad kvv'!$B$2:$AV$468,MATCH(T$2,'Allokerad kvv'!$B$2:$AV$2,0),FALSE),VLOOKUP($B435,'Justerad allokering'!$B$2:$AG$462,MATCH(T$2,'Justerad allokering'!$B$2:$AF$2,0),FALSE))</f>
        <v>0</v>
      </c>
      <c r="U435" s="28">
        <f>IF(ISERROR(1/VLOOKUP($B435,'Justerad allokering'!$B$2:$AG$462,MATCH(U$2,'Justerad allokering'!$B$2:$AF$2,0),FALSE)),VLOOKUP($B435,'Allokerad kvv'!$B$2:$AV$468,MATCH(U$2,'Allokerad kvv'!$B$2:$AV$2,0),FALSE),VLOOKUP($B435,'Justerad allokering'!$B$2:$AG$462,MATCH(U$2,'Justerad allokering'!$B$2:$AF$2,0),FALSE))</f>
        <v>0</v>
      </c>
      <c r="V435" s="28">
        <f>IF(ISERROR(1/VLOOKUP($B435,'Justerad allokering'!$B$2:$AG$462,MATCH(V$2,'Justerad allokering'!$B$2:$AF$2,0),FALSE)),VLOOKUP($B435,'Allokerad kvv'!$B$2:$AV$468,MATCH(V$2,'Allokerad kvv'!$B$2:$AV$2,0),FALSE),VLOOKUP($B435,'Justerad allokering'!$B$2:$AG$462,MATCH(V$2,'Justerad allokering'!$B$2:$AF$2,0),FALSE))</f>
        <v>0</v>
      </c>
      <c r="W435" s="28">
        <f>IF(ISERROR(1/VLOOKUP($B435,'Justerad allokering'!$B$2:$AG$462,MATCH(W$2,'Justerad allokering'!$B$2:$AF$2,0),FALSE)),VLOOKUP($B435,'Allokerad kvv'!$B$2:$AV$468,MATCH(W$2,'Allokerad kvv'!$B$2:$AV$2,0),FALSE),VLOOKUP($B435,'Justerad allokering'!$B$2:$AG$462,MATCH(W$2,'Justerad allokering'!$B$2:$AF$2,0),FALSE))</f>
        <v>0</v>
      </c>
      <c r="X435" s="28">
        <f>IF(ISERROR(1/VLOOKUP($B435,'Justerad allokering'!$B$2:$AG$462,MATCH(X$2,'Justerad allokering'!$B$2:$AF$2,0),FALSE)),VLOOKUP($B435,'Allokerad kvv'!$B$2:$AV$468,MATCH(X$2,'Allokerad kvv'!$B$2:$AV$2,0),FALSE),VLOOKUP($B435,'Justerad allokering'!$B$2:$AG$462,MATCH(X$2,'Justerad allokering'!$B$2:$AF$2,0),FALSE))</f>
        <v>0</v>
      </c>
      <c r="Y435" s="28">
        <f>IF(ISERROR(1/VLOOKUP($B435,'Justerad allokering'!$B$2:$AG$462,MATCH(Y$2,'Justerad allokering'!$B$2:$AF$2,0),FALSE)),VLOOKUP($B435,'Allokerad kvv'!$B$2:$AV$468,MATCH(Y$2,'Allokerad kvv'!$B$2:$AV$2,0),FALSE),VLOOKUP($B435,'Justerad allokering'!$B$2:$AG$462,MATCH(Y$2,'Justerad allokering'!$B$2:$AF$2,0),FALSE))</f>
        <v>0</v>
      </c>
      <c r="Z435" s="28">
        <f>IF(ISERROR(1/VLOOKUP($B435,'Justerad allokering'!$B$2:$AG$462,MATCH(Z$2,'Justerad allokering'!$B$2:$AF$2,0),FALSE)),VLOOKUP($B435,'Allokerad kvv'!$B$2:$AV$468,MATCH(Z$2,'Allokerad kvv'!$B$2:$AV$2,0),FALSE),VLOOKUP($B435,'Justerad allokering'!$B$2:$AG$462,MATCH(Z$2,'Justerad allokering'!$B$2:$AF$2,0),FALSE))</f>
        <v>0</v>
      </c>
      <c r="AA435" s="28"/>
      <c r="AB435" s="28"/>
      <c r="AE435">
        <f t="shared" si="18"/>
        <v>0</v>
      </c>
      <c r="AG435">
        <f t="shared" si="19"/>
        <v>0</v>
      </c>
      <c r="AH435">
        <f t="shared" si="20"/>
        <v>0</v>
      </c>
      <c r="AI435" s="55" t="str">
        <f>IF(AH435=0,"",AH435/VLOOKUP(B435,Kraftvärmeprod!$B$1:$BC$480,MATCH("Summa tillförd energi exklusive rökgaskondensering",Kraftvärmeprod!$B$1:$BC$1,0),FALSE))</f>
        <v/>
      </c>
    </row>
    <row r="436" spans="1:35" x14ac:dyDescent="0.35">
      <c r="A436" s="28" t="s">
        <v>574</v>
      </c>
      <c r="B436" s="28" t="s">
        <v>578</v>
      </c>
      <c r="C436" s="28">
        <f>IF(ISERROR(1/VLOOKUP($B436,'Justerad allokering'!$B$2:$AG$462,MATCH(C$2,'Justerad allokering'!$B$2:$AF$2,0),FALSE)),VLOOKUP($B436,'Allokerad kvv'!$B$2:$AV$468,MATCH(C$2,'Allokerad kvv'!$B$2:$AV$2,0),FALSE),VLOOKUP($B436,'Justerad allokering'!$B$2:$AG$462,MATCH(C$2,'Justerad allokering'!$B$2:$AF$2,0),FALSE))</f>
        <v>0</v>
      </c>
      <c r="D436" s="28">
        <f>IF(ISERROR(1/VLOOKUP($B436,'Justerad allokering'!$B$2:$AG$462,MATCH(D$2,'Justerad allokering'!$B$2:$AF$2,0),FALSE)),VLOOKUP($B436,'Allokerad kvv'!$B$2:$AV$468,MATCH(D$2,'Allokerad kvv'!$B$2:$AV$2,0),FALSE),VLOOKUP($B436,'Justerad allokering'!$B$2:$AG$462,MATCH(D$2,'Justerad allokering'!$B$2:$AF$2,0),FALSE))</f>
        <v>0</v>
      </c>
      <c r="E436" s="28">
        <f>IF(ISERROR(1/VLOOKUP($B436,'Justerad allokering'!$B$2:$AG$462,MATCH(E$2,'Justerad allokering'!$B$2:$AF$2,0),FALSE)),VLOOKUP($B436,'Allokerad kvv'!$B$2:$AV$468,MATCH(E$2,'Allokerad kvv'!$B$2:$AV$2,0),FALSE),VLOOKUP($B436,'Justerad allokering'!$B$2:$AG$462,MATCH(E$2,'Justerad allokering'!$B$2:$AF$2,0),FALSE))</f>
        <v>0</v>
      </c>
      <c r="F436" s="28">
        <f>IF(ISERROR(1/VLOOKUP($B436,'Justerad allokering'!$B$2:$AG$462,MATCH(F$2,'Justerad allokering'!$B$2:$AF$2,0),FALSE)),VLOOKUP($B436,'Allokerad kvv'!$B$2:$AV$468,MATCH(F$2,'Allokerad kvv'!$B$2:$AV$2,0),FALSE),VLOOKUP($B436,'Justerad allokering'!$B$2:$AG$462,MATCH(F$2,'Justerad allokering'!$B$2:$AF$2,0),FALSE))</f>
        <v>0</v>
      </c>
      <c r="G436" s="28">
        <f>IF(ISERROR(1/VLOOKUP($B436,'Justerad allokering'!$B$2:$AG$462,MATCH(G$2,'Justerad allokering'!$B$2:$AF$2,0),FALSE)),VLOOKUP($B436,'Allokerad kvv'!$B$2:$AV$468,MATCH(G$2,'Allokerad kvv'!$B$2:$AV$2,0),FALSE),VLOOKUP($B436,'Justerad allokering'!$B$2:$AG$462,MATCH(G$2,'Justerad allokering'!$B$2:$AF$2,0),FALSE))</f>
        <v>0</v>
      </c>
      <c r="H436" s="28">
        <f>IF(ISERROR(1/VLOOKUP($B436,'Justerad allokering'!$B$2:$AG$462,MATCH(H$2,'Justerad allokering'!$B$2:$AF$2,0),FALSE)),VLOOKUP($B436,'Allokerad kvv'!$B$2:$AV$468,MATCH(H$2,'Allokerad kvv'!$B$2:$AV$2,0),FALSE),VLOOKUP($B436,'Justerad allokering'!$B$2:$AG$462,MATCH(H$2,'Justerad allokering'!$B$2:$AF$2,0),FALSE))</f>
        <v>0</v>
      </c>
      <c r="I436" s="28">
        <f>IF(ISERROR(1/VLOOKUP($B436,'Justerad allokering'!$B$2:$AG$462,MATCH(I$2,'Justerad allokering'!$B$2:$AF$2,0),FALSE)),VLOOKUP($B436,'Allokerad kvv'!$B$2:$AV$468,MATCH(I$2,'Allokerad kvv'!$B$2:$AV$2,0),FALSE),VLOOKUP($B436,'Justerad allokering'!$B$2:$AG$462,MATCH(I$2,'Justerad allokering'!$B$2:$AF$2,0),FALSE))</f>
        <v>0</v>
      </c>
      <c r="J436" s="28">
        <f>IF(ISERROR(1/VLOOKUP($B436,'Justerad allokering'!$B$2:$AG$462,MATCH(J$2,'Justerad allokering'!$B$2:$AF$2,0),FALSE)),VLOOKUP($B436,'Allokerad kvv'!$B$2:$AV$468,MATCH(J$2,'Allokerad kvv'!$B$2:$AV$2,0),FALSE),VLOOKUP($B436,'Justerad allokering'!$B$2:$AG$462,MATCH(J$2,'Justerad allokering'!$B$2:$AF$2,0),FALSE))</f>
        <v>0</v>
      </c>
      <c r="K436" s="28">
        <f>IF(ISERROR(1/VLOOKUP($B436,'Justerad allokering'!$B$2:$AG$462,MATCH(K$2,'Justerad allokering'!$B$2:$AF$2,0),FALSE)),VLOOKUP($B436,'Allokerad kvv'!$B$2:$AV$468,MATCH(K$2,'Allokerad kvv'!$B$2:$AV$2,0),FALSE),VLOOKUP($B436,'Justerad allokering'!$B$2:$AG$462,MATCH(K$2,'Justerad allokering'!$B$2:$AF$2,0),FALSE))</f>
        <v>0</v>
      </c>
      <c r="L436" s="28">
        <f>IF(ISERROR(1/VLOOKUP($B436,'Justerad allokering'!$B$2:$AG$462,MATCH(L$2,'Justerad allokering'!$B$2:$AF$2,0),FALSE)),VLOOKUP($B436,'Allokerad kvv'!$B$2:$AV$468,MATCH(L$2,'Allokerad kvv'!$B$2:$AV$2,0),FALSE),VLOOKUP($B436,'Justerad allokering'!$B$2:$AG$462,MATCH(L$2,'Justerad allokering'!$B$2:$AF$2,0),FALSE))</f>
        <v>0</v>
      </c>
      <c r="M436" s="28">
        <f>IF(ISERROR(1/VLOOKUP($B436,'Justerad allokering'!$B$2:$AG$462,MATCH(M$2,'Justerad allokering'!$B$2:$AF$2,0),FALSE)),VLOOKUP($B436,'Allokerad kvv'!$B$2:$AV$468,MATCH(M$2,'Allokerad kvv'!$B$2:$AV$2,0),FALSE),VLOOKUP($B436,'Justerad allokering'!$B$2:$AG$462,MATCH(M$2,'Justerad allokering'!$B$2:$AF$2,0),FALSE))</f>
        <v>0</v>
      </c>
      <c r="N436" s="28">
        <f>IF(ISERROR(1/VLOOKUP($B436,'Justerad allokering'!$B$2:$AG$462,MATCH(N$2,'Justerad allokering'!$B$2:$AF$2,0),FALSE)),VLOOKUP($B436,'Allokerad kvv'!$B$2:$AV$468,MATCH(N$2,'Allokerad kvv'!$B$2:$AV$2,0),FALSE),VLOOKUP($B436,'Justerad allokering'!$B$2:$AG$462,MATCH(N$2,'Justerad allokering'!$B$2:$AF$2,0),FALSE))</f>
        <v>0</v>
      </c>
      <c r="O436" s="28">
        <f>IF(ISERROR(1/VLOOKUP($B436,'Justerad allokering'!$B$2:$AG$462,MATCH(O$2,'Justerad allokering'!$B$2:$AF$2,0),FALSE)),VLOOKUP($B436,'Allokerad kvv'!$B$2:$AV$468,MATCH(O$2,'Allokerad kvv'!$B$2:$AV$2,0),FALSE),VLOOKUP($B436,'Justerad allokering'!$B$2:$AG$462,MATCH(O$2,'Justerad allokering'!$B$2:$AF$2,0),FALSE))</f>
        <v>0</v>
      </c>
      <c r="P436" s="28">
        <f>IF(ISERROR(1/VLOOKUP($B436,'Justerad allokering'!$B$2:$AG$462,MATCH(P$2,'Justerad allokering'!$B$2:$AF$2,0),FALSE)),VLOOKUP($B436,'Allokerad kvv'!$B$2:$AV$468,MATCH(P$2,'Allokerad kvv'!$B$2:$AV$2,0),FALSE),VLOOKUP($B436,'Justerad allokering'!$B$2:$AG$462,MATCH(P$2,'Justerad allokering'!$B$2:$AF$2,0),FALSE))</f>
        <v>0</v>
      </c>
      <c r="Q436" s="28">
        <f>IF(ISERROR(1/VLOOKUP($B436,'Justerad allokering'!$B$2:$AG$462,MATCH(Q$2,'Justerad allokering'!$B$2:$AF$2,0),FALSE)),VLOOKUP($B436,'Allokerad kvv'!$B$2:$AV$468,MATCH(Q$2,'Allokerad kvv'!$B$2:$AV$2,0),FALSE),VLOOKUP($B436,'Justerad allokering'!$B$2:$AG$462,MATCH(Q$2,'Justerad allokering'!$B$2:$AF$2,0),FALSE))</f>
        <v>0</v>
      </c>
      <c r="R436" s="28">
        <f>IF(ISERROR(1/VLOOKUP($B436,'Justerad allokering'!$B$2:$AG$462,MATCH(R$2,'Justerad allokering'!$B$2:$AF$2,0),FALSE)),VLOOKUP($B436,'Allokerad kvv'!$B$2:$AV$468,MATCH(R$2,'Allokerad kvv'!$B$2:$AV$2,0),FALSE),VLOOKUP($B436,'Justerad allokering'!$B$2:$AG$462,MATCH(R$2,'Justerad allokering'!$B$2:$AF$2,0),FALSE))</f>
        <v>0</v>
      </c>
      <c r="S436" s="28">
        <f>IF(ISERROR(1/VLOOKUP($B436,'Justerad allokering'!$B$2:$AG$462,MATCH(S$2,'Justerad allokering'!$B$2:$AF$2,0),FALSE)),VLOOKUP($B436,'Allokerad kvv'!$B$2:$AV$468,MATCH(S$2,'Allokerad kvv'!$B$2:$AV$2,0),FALSE),VLOOKUP($B436,'Justerad allokering'!$B$2:$AG$462,MATCH(S$2,'Justerad allokering'!$B$2:$AF$2,0),FALSE))</f>
        <v>0</v>
      </c>
      <c r="T436" s="28">
        <f>IF(ISERROR(1/VLOOKUP($B436,'Justerad allokering'!$B$2:$AG$462,MATCH(T$2,'Justerad allokering'!$B$2:$AF$2,0),FALSE)),VLOOKUP($B436,'Allokerad kvv'!$B$2:$AV$468,MATCH(T$2,'Allokerad kvv'!$B$2:$AV$2,0),FALSE),VLOOKUP($B436,'Justerad allokering'!$B$2:$AG$462,MATCH(T$2,'Justerad allokering'!$B$2:$AF$2,0),FALSE))</f>
        <v>0</v>
      </c>
      <c r="U436" s="28">
        <f>IF(ISERROR(1/VLOOKUP($B436,'Justerad allokering'!$B$2:$AG$462,MATCH(U$2,'Justerad allokering'!$B$2:$AF$2,0),FALSE)),VLOOKUP($B436,'Allokerad kvv'!$B$2:$AV$468,MATCH(U$2,'Allokerad kvv'!$B$2:$AV$2,0),FALSE),VLOOKUP($B436,'Justerad allokering'!$B$2:$AG$462,MATCH(U$2,'Justerad allokering'!$B$2:$AF$2,0),FALSE))</f>
        <v>0</v>
      </c>
      <c r="V436" s="28">
        <f>IF(ISERROR(1/VLOOKUP($B436,'Justerad allokering'!$B$2:$AG$462,MATCH(V$2,'Justerad allokering'!$B$2:$AF$2,0),FALSE)),VLOOKUP($B436,'Allokerad kvv'!$B$2:$AV$468,MATCH(V$2,'Allokerad kvv'!$B$2:$AV$2,0),FALSE),VLOOKUP($B436,'Justerad allokering'!$B$2:$AG$462,MATCH(V$2,'Justerad allokering'!$B$2:$AF$2,0),FALSE))</f>
        <v>0</v>
      </c>
      <c r="W436" s="28">
        <f>IF(ISERROR(1/VLOOKUP($B436,'Justerad allokering'!$B$2:$AG$462,MATCH(W$2,'Justerad allokering'!$B$2:$AF$2,0),FALSE)),VLOOKUP($B436,'Allokerad kvv'!$B$2:$AV$468,MATCH(W$2,'Allokerad kvv'!$B$2:$AV$2,0),FALSE),VLOOKUP($B436,'Justerad allokering'!$B$2:$AG$462,MATCH(W$2,'Justerad allokering'!$B$2:$AF$2,0),FALSE))</f>
        <v>0</v>
      </c>
      <c r="X436" s="28">
        <f>IF(ISERROR(1/VLOOKUP($B436,'Justerad allokering'!$B$2:$AG$462,MATCH(X$2,'Justerad allokering'!$B$2:$AF$2,0),FALSE)),VLOOKUP($B436,'Allokerad kvv'!$B$2:$AV$468,MATCH(X$2,'Allokerad kvv'!$B$2:$AV$2,0),FALSE),VLOOKUP($B436,'Justerad allokering'!$B$2:$AG$462,MATCH(X$2,'Justerad allokering'!$B$2:$AF$2,0),FALSE))</f>
        <v>0</v>
      </c>
      <c r="Y436" s="28">
        <f>IF(ISERROR(1/VLOOKUP($B436,'Justerad allokering'!$B$2:$AG$462,MATCH(Y$2,'Justerad allokering'!$B$2:$AF$2,0),FALSE)),VLOOKUP($B436,'Allokerad kvv'!$B$2:$AV$468,MATCH(Y$2,'Allokerad kvv'!$B$2:$AV$2,0),FALSE),VLOOKUP($B436,'Justerad allokering'!$B$2:$AG$462,MATCH(Y$2,'Justerad allokering'!$B$2:$AF$2,0),FALSE))</f>
        <v>0</v>
      </c>
      <c r="Z436" s="28">
        <f>IF(ISERROR(1/VLOOKUP($B436,'Justerad allokering'!$B$2:$AG$462,MATCH(Z$2,'Justerad allokering'!$B$2:$AF$2,0),FALSE)),VLOOKUP($B436,'Allokerad kvv'!$B$2:$AV$468,MATCH(Z$2,'Allokerad kvv'!$B$2:$AV$2,0),FALSE),VLOOKUP($B436,'Justerad allokering'!$B$2:$AG$462,MATCH(Z$2,'Justerad allokering'!$B$2:$AF$2,0),FALSE))</f>
        <v>0</v>
      </c>
      <c r="AA436" s="28"/>
      <c r="AB436" s="28"/>
      <c r="AE436">
        <f t="shared" si="18"/>
        <v>0</v>
      </c>
      <c r="AG436">
        <f t="shared" si="19"/>
        <v>0</v>
      </c>
      <c r="AH436">
        <f t="shared" si="20"/>
        <v>0</v>
      </c>
      <c r="AI436" s="55" t="str">
        <f>IF(AH436=0,"",AH436/VLOOKUP(B436,Kraftvärmeprod!$B$1:$BC$480,MATCH("Summa tillförd energi exklusive rökgaskondensering",Kraftvärmeprod!$B$1:$BC$1,0),FALSE))</f>
        <v/>
      </c>
    </row>
    <row r="437" spans="1:35" x14ac:dyDescent="0.35">
      <c r="A437" s="28" t="s">
        <v>579</v>
      </c>
      <c r="B437" s="28" t="s">
        <v>580</v>
      </c>
      <c r="C437" s="28">
        <f>IF(ISERROR(1/VLOOKUP($B437,'Justerad allokering'!$B$2:$AG$462,MATCH(C$2,'Justerad allokering'!$B$2:$AF$2,0),FALSE)),VLOOKUP($B437,'Allokerad kvv'!$B$2:$AV$468,MATCH(C$2,'Allokerad kvv'!$B$2:$AV$2,0),FALSE),VLOOKUP($B437,'Justerad allokering'!$B$2:$AG$462,MATCH(C$2,'Justerad allokering'!$B$2:$AF$2,0),FALSE))</f>
        <v>0</v>
      </c>
      <c r="D437" s="28">
        <f>IF(ISERROR(1/VLOOKUP($B437,'Justerad allokering'!$B$2:$AG$462,MATCH(D$2,'Justerad allokering'!$B$2:$AF$2,0),FALSE)),VLOOKUP($B437,'Allokerad kvv'!$B$2:$AV$468,MATCH(D$2,'Allokerad kvv'!$B$2:$AV$2,0),FALSE),VLOOKUP($B437,'Justerad allokering'!$B$2:$AG$462,MATCH(D$2,'Justerad allokering'!$B$2:$AF$2,0),FALSE))</f>
        <v>0</v>
      </c>
      <c r="E437" s="28">
        <f>IF(ISERROR(1/VLOOKUP($B437,'Justerad allokering'!$B$2:$AG$462,MATCH(E$2,'Justerad allokering'!$B$2:$AF$2,0),FALSE)),VLOOKUP($B437,'Allokerad kvv'!$B$2:$AV$468,MATCH(E$2,'Allokerad kvv'!$B$2:$AV$2,0),FALSE),VLOOKUP($B437,'Justerad allokering'!$B$2:$AG$462,MATCH(E$2,'Justerad allokering'!$B$2:$AF$2,0),FALSE))</f>
        <v>0</v>
      </c>
      <c r="F437" s="28">
        <f>IF(ISERROR(1/VLOOKUP($B437,'Justerad allokering'!$B$2:$AG$462,MATCH(F$2,'Justerad allokering'!$B$2:$AF$2,0),FALSE)),VLOOKUP($B437,'Allokerad kvv'!$B$2:$AV$468,MATCH(F$2,'Allokerad kvv'!$B$2:$AV$2,0),FALSE),VLOOKUP($B437,'Justerad allokering'!$B$2:$AG$462,MATCH(F$2,'Justerad allokering'!$B$2:$AF$2,0),FALSE))</f>
        <v>0</v>
      </c>
      <c r="G437" s="28">
        <f>IF(ISERROR(1/VLOOKUP($B437,'Justerad allokering'!$B$2:$AG$462,MATCH(G$2,'Justerad allokering'!$B$2:$AF$2,0),FALSE)),VLOOKUP($B437,'Allokerad kvv'!$B$2:$AV$468,MATCH(G$2,'Allokerad kvv'!$B$2:$AV$2,0),FALSE),VLOOKUP($B437,'Justerad allokering'!$B$2:$AG$462,MATCH(G$2,'Justerad allokering'!$B$2:$AF$2,0),FALSE))</f>
        <v>0</v>
      </c>
      <c r="H437" s="28">
        <f>IF(ISERROR(1/VLOOKUP($B437,'Justerad allokering'!$B$2:$AG$462,MATCH(H$2,'Justerad allokering'!$B$2:$AF$2,0),FALSE)),VLOOKUP($B437,'Allokerad kvv'!$B$2:$AV$468,MATCH(H$2,'Allokerad kvv'!$B$2:$AV$2,0),FALSE),VLOOKUP($B437,'Justerad allokering'!$B$2:$AG$462,MATCH(H$2,'Justerad allokering'!$B$2:$AF$2,0),FALSE))</f>
        <v>0</v>
      </c>
      <c r="I437" s="28">
        <f>IF(ISERROR(1/VLOOKUP($B437,'Justerad allokering'!$B$2:$AG$462,MATCH(I$2,'Justerad allokering'!$B$2:$AF$2,0),FALSE)),VLOOKUP($B437,'Allokerad kvv'!$B$2:$AV$468,MATCH(I$2,'Allokerad kvv'!$B$2:$AV$2,0),FALSE),VLOOKUP($B437,'Justerad allokering'!$B$2:$AG$462,MATCH(I$2,'Justerad allokering'!$B$2:$AF$2,0),FALSE))</f>
        <v>0</v>
      </c>
      <c r="J437" s="28">
        <f>IF(ISERROR(1/VLOOKUP($B437,'Justerad allokering'!$B$2:$AG$462,MATCH(J$2,'Justerad allokering'!$B$2:$AF$2,0),FALSE)),VLOOKUP($B437,'Allokerad kvv'!$B$2:$AV$468,MATCH(J$2,'Allokerad kvv'!$B$2:$AV$2,0),FALSE),VLOOKUP($B437,'Justerad allokering'!$B$2:$AG$462,MATCH(J$2,'Justerad allokering'!$B$2:$AF$2,0),FALSE))</f>
        <v>0</v>
      </c>
      <c r="K437" s="28">
        <f>IF(ISERROR(1/VLOOKUP($B437,'Justerad allokering'!$B$2:$AG$462,MATCH(K$2,'Justerad allokering'!$B$2:$AF$2,0),FALSE)),VLOOKUP($B437,'Allokerad kvv'!$B$2:$AV$468,MATCH(K$2,'Allokerad kvv'!$B$2:$AV$2,0),FALSE),VLOOKUP($B437,'Justerad allokering'!$B$2:$AG$462,MATCH(K$2,'Justerad allokering'!$B$2:$AF$2,0),FALSE))</f>
        <v>0</v>
      </c>
      <c r="L437" s="28">
        <f>IF(ISERROR(1/VLOOKUP($B437,'Justerad allokering'!$B$2:$AG$462,MATCH(L$2,'Justerad allokering'!$B$2:$AF$2,0),FALSE)),VLOOKUP($B437,'Allokerad kvv'!$B$2:$AV$468,MATCH(L$2,'Allokerad kvv'!$B$2:$AV$2,0),FALSE),VLOOKUP($B437,'Justerad allokering'!$B$2:$AG$462,MATCH(L$2,'Justerad allokering'!$B$2:$AF$2,0),FALSE))</f>
        <v>0</v>
      </c>
      <c r="M437" s="28">
        <f>IF(ISERROR(1/VLOOKUP($B437,'Justerad allokering'!$B$2:$AG$462,MATCH(M$2,'Justerad allokering'!$B$2:$AF$2,0),FALSE)),VLOOKUP($B437,'Allokerad kvv'!$B$2:$AV$468,MATCH(M$2,'Allokerad kvv'!$B$2:$AV$2,0),FALSE),VLOOKUP($B437,'Justerad allokering'!$B$2:$AG$462,MATCH(M$2,'Justerad allokering'!$B$2:$AF$2,0),FALSE))</f>
        <v>0</v>
      </c>
      <c r="N437" s="28">
        <f>IF(ISERROR(1/VLOOKUP($B437,'Justerad allokering'!$B$2:$AG$462,MATCH(N$2,'Justerad allokering'!$B$2:$AF$2,0),FALSE)),VLOOKUP($B437,'Allokerad kvv'!$B$2:$AV$468,MATCH(N$2,'Allokerad kvv'!$B$2:$AV$2,0),FALSE),VLOOKUP($B437,'Justerad allokering'!$B$2:$AG$462,MATCH(N$2,'Justerad allokering'!$B$2:$AF$2,0),FALSE))</f>
        <v>0</v>
      </c>
      <c r="O437" s="28">
        <f>IF(ISERROR(1/VLOOKUP($B437,'Justerad allokering'!$B$2:$AG$462,MATCH(O$2,'Justerad allokering'!$B$2:$AF$2,0),FALSE)),VLOOKUP($B437,'Allokerad kvv'!$B$2:$AV$468,MATCH(O$2,'Allokerad kvv'!$B$2:$AV$2,0),FALSE),VLOOKUP($B437,'Justerad allokering'!$B$2:$AG$462,MATCH(O$2,'Justerad allokering'!$B$2:$AF$2,0),FALSE))</f>
        <v>0</v>
      </c>
      <c r="P437" s="28">
        <f>IF(ISERROR(1/VLOOKUP($B437,'Justerad allokering'!$B$2:$AG$462,MATCH(P$2,'Justerad allokering'!$B$2:$AF$2,0),FALSE)),VLOOKUP($B437,'Allokerad kvv'!$B$2:$AV$468,MATCH(P$2,'Allokerad kvv'!$B$2:$AV$2,0),FALSE),VLOOKUP($B437,'Justerad allokering'!$B$2:$AG$462,MATCH(P$2,'Justerad allokering'!$B$2:$AF$2,0),FALSE))</f>
        <v>0</v>
      </c>
      <c r="Q437" s="28">
        <f>IF(ISERROR(1/VLOOKUP($B437,'Justerad allokering'!$B$2:$AG$462,MATCH(Q$2,'Justerad allokering'!$B$2:$AF$2,0),FALSE)),VLOOKUP($B437,'Allokerad kvv'!$B$2:$AV$468,MATCH(Q$2,'Allokerad kvv'!$B$2:$AV$2,0),FALSE),VLOOKUP($B437,'Justerad allokering'!$B$2:$AG$462,MATCH(Q$2,'Justerad allokering'!$B$2:$AF$2,0),FALSE))</f>
        <v>0</v>
      </c>
      <c r="R437" s="28">
        <f>IF(ISERROR(1/VLOOKUP($B437,'Justerad allokering'!$B$2:$AG$462,MATCH(R$2,'Justerad allokering'!$B$2:$AF$2,0),FALSE)),VLOOKUP($B437,'Allokerad kvv'!$B$2:$AV$468,MATCH(R$2,'Allokerad kvv'!$B$2:$AV$2,0),FALSE),VLOOKUP($B437,'Justerad allokering'!$B$2:$AG$462,MATCH(R$2,'Justerad allokering'!$B$2:$AF$2,0),FALSE))</f>
        <v>0</v>
      </c>
      <c r="S437" s="28">
        <f>IF(ISERROR(1/VLOOKUP($B437,'Justerad allokering'!$B$2:$AG$462,MATCH(S$2,'Justerad allokering'!$B$2:$AF$2,0),FALSE)),VLOOKUP($B437,'Allokerad kvv'!$B$2:$AV$468,MATCH(S$2,'Allokerad kvv'!$B$2:$AV$2,0),FALSE),VLOOKUP($B437,'Justerad allokering'!$B$2:$AG$462,MATCH(S$2,'Justerad allokering'!$B$2:$AF$2,0),FALSE))</f>
        <v>0</v>
      </c>
      <c r="T437" s="28">
        <f>IF(ISERROR(1/VLOOKUP($B437,'Justerad allokering'!$B$2:$AG$462,MATCH(T$2,'Justerad allokering'!$B$2:$AF$2,0),FALSE)),VLOOKUP($B437,'Allokerad kvv'!$B$2:$AV$468,MATCH(T$2,'Allokerad kvv'!$B$2:$AV$2,0),FALSE),VLOOKUP($B437,'Justerad allokering'!$B$2:$AG$462,MATCH(T$2,'Justerad allokering'!$B$2:$AF$2,0),FALSE))</f>
        <v>0</v>
      </c>
      <c r="U437" s="28">
        <f>IF(ISERROR(1/VLOOKUP($B437,'Justerad allokering'!$B$2:$AG$462,MATCH(U$2,'Justerad allokering'!$B$2:$AF$2,0),FALSE)),VLOOKUP($B437,'Allokerad kvv'!$B$2:$AV$468,MATCH(U$2,'Allokerad kvv'!$B$2:$AV$2,0),FALSE),VLOOKUP($B437,'Justerad allokering'!$B$2:$AG$462,MATCH(U$2,'Justerad allokering'!$B$2:$AF$2,0),FALSE))</f>
        <v>0</v>
      </c>
      <c r="V437" s="28">
        <f>IF(ISERROR(1/VLOOKUP($B437,'Justerad allokering'!$B$2:$AG$462,MATCH(V$2,'Justerad allokering'!$B$2:$AF$2,0),FALSE)),VLOOKUP($B437,'Allokerad kvv'!$B$2:$AV$468,MATCH(V$2,'Allokerad kvv'!$B$2:$AV$2,0),FALSE),VLOOKUP($B437,'Justerad allokering'!$B$2:$AG$462,MATCH(V$2,'Justerad allokering'!$B$2:$AF$2,0),FALSE))</f>
        <v>0</v>
      </c>
      <c r="W437" s="28">
        <f>IF(ISERROR(1/VLOOKUP($B437,'Justerad allokering'!$B$2:$AG$462,MATCH(W$2,'Justerad allokering'!$B$2:$AF$2,0),FALSE)),VLOOKUP($B437,'Allokerad kvv'!$B$2:$AV$468,MATCH(W$2,'Allokerad kvv'!$B$2:$AV$2,0),FALSE),VLOOKUP($B437,'Justerad allokering'!$B$2:$AG$462,MATCH(W$2,'Justerad allokering'!$B$2:$AF$2,0),FALSE))</f>
        <v>0</v>
      </c>
      <c r="X437" s="28">
        <f>IF(ISERROR(1/VLOOKUP($B437,'Justerad allokering'!$B$2:$AG$462,MATCH(X$2,'Justerad allokering'!$B$2:$AF$2,0),FALSE)),VLOOKUP($B437,'Allokerad kvv'!$B$2:$AV$468,MATCH(X$2,'Allokerad kvv'!$B$2:$AV$2,0),FALSE),VLOOKUP($B437,'Justerad allokering'!$B$2:$AG$462,MATCH(X$2,'Justerad allokering'!$B$2:$AF$2,0),FALSE))</f>
        <v>0</v>
      </c>
      <c r="Y437" s="28">
        <f>IF(ISERROR(1/VLOOKUP($B437,'Justerad allokering'!$B$2:$AG$462,MATCH(Y$2,'Justerad allokering'!$B$2:$AF$2,0),FALSE)),VLOOKUP($B437,'Allokerad kvv'!$B$2:$AV$468,MATCH(Y$2,'Allokerad kvv'!$B$2:$AV$2,0),FALSE),VLOOKUP($B437,'Justerad allokering'!$B$2:$AG$462,MATCH(Y$2,'Justerad allokering'!$B$2:$AF$2,0),FALSE))</f>
        <v>0</v>
      </c>
      <c r="Z437" s="28">
        <f>IF(ISERROR(1/VLOOKUP($B437,'Justerad allokering'!$B$2:$AG$462,MATCH(Z$2,'Justerad allokering'!$B$2:$AF$2,0),FALSE)),VLOOKUP($B437,'Allokerad kvv'!$B$2:$AV$468,MATCH(Z$2,'Allokerad kvv'!$B$2:$AV$2,0),FALSE),VLOOKUP($B437,'Justerad allokering'!$B$2:$AG$462,MATCH(Z$2,'Justerad allokering'!$B$2:$AF$2,0),FALSE))</f>
        <v>0</v>
      </c>
      <c r="AA437" s="28"/>
      <c r="AB437" s="28"/>
      <c r="AE437">
        <f t="shared" si="18"/>
        <v>0</v>
      </c>
      <c r="AG437">
        <f t="shared" si="19"/>
        <v>0</v>
      </c>
      <c r="AH437">
        <f t="shared" si="20"/>
        <v>0</v>
      </c>
      <c r="AI437" s="55" t="str">
        <f>IF(AH437=0,"",AH437/VLOOKUP(B437,Kraftvärmeprod!$B$1:$BC$480,MATCH("Summa tillförd energi exklusive rökgaskondensering",Kraftvärmeprod!$B$1:$BC$1,0),FALSE))</f>
        <v/>
      </c>
    </row>
    <row r="438" spans="1:35" x14ac:dyDescent="0.35">
      <c r="A438" s="28" t="s">
        <v>579</v>
      </c>
      <c r="B438" s="28" t="s">
        <v>581</v>
      </c>
      <c r="C438" s="28">
        <f>IF(ISERROR(1/VLOOKUP($B438,'Justerad allokering'!$B$2:$AG$462,MATCH(C$2,'Justerad allokering'!$B$2:$AF$2,0),FALSE)),VLOOKUP($B438,'Allokerad kvv'!$B$2:$AV$468,MATCH(C$2,'Allokerad kvv'!$B$2:$AV$2,0),FALSE),VLOOKUP($B438,'Justerad allokering'!$B$2:$AG$462,MATCH(C$2,'Justerad allokering'!$B$2:$AF$2,0),FALSE))</f>
        <v>0</v>
      </c>
      <c r="D438" s="28">
        <f>IF(ISERROR(1/VLOOKUP($B438,'Justerad allokering'!$B$2:$AG$462,MATCH(D$2,'Justerad allokering'!$B$2:$AF$2,0),FALSE)),VLOOKUP($B438,'Allokerad kvv'!$B$2:$AV$468,MATCH(D$2,'Allokerad kvv'!$B$2:$AV$2,0),FALSE),VLOOKUP($B438,'Justerad allokering'!$B$2:$AG$462,MATCH(D$2,'Justerad allokering'!$B$2:$AF$2,0),FALSE))</f>
        <v>0</v>
      </c>
      <c r="E438" s="28">
        <f>IF(ISERROR(1/VLOOKUP($B438,'Justerad allokering'!$B$2:$AG$462,MATCH(E$2,'Justerad allokering'!$B$2:$AF$2,0),FALSE)),VLOOKUP($B438,'Allokerad kvv'!$B$2:$AV$468,MATCH(E$2,'Allokerad kvv'!$B$2:$AV$2,0),FALSE),VLOOKUP($B438,'Justerad allokering'!$B$2:$AG$462,MATCH(E$2,'Justerad allokering'!$B$2:$AF$2,0),FALSE))</f>
        <v>0</v>
      </c>
      <c r="F438" s="28">
        <f>IF(ISERROR(1/VLOOKUP($B438,'Justerad allokering'!$B$2:$AG$462,MATCH(F$2,'Justerad allokering'!$B$2:$AF$2,0),FALSE)),VLOOKUP($B438,'Allokerad kvv'!$B$2:$AV$468,MATCH(F$2,'Allokerad kvv'!$B$2:$AV$2,0),FALSE),VLOOKUP($B438,'Justerad allokering'!$B$2:$AG$462,MATCH(F$2,'Justerad allokering'!$B$2:$AF$2,0),FALSE))</f>
        <v>0</v>
      </c>
      <c r="G438" s="28">
        <f>IF(ISERROR(1/VLOOKUP($B438,'Justerad allokering'!$B$2:$AG$462,MATCH(G$2,'Justerad allokering'!$B$2:$AF$2,0),FALSE)),VLOOKUP($B438,'Allokerad kvv'!$B$2:$AV$468,MATCH(G$2,'Allokerad kvv'!$B$2:$AV$2,0),FALSE),VLOOKUP($B438,'Justerad allokering'!$B$2:$AG$462,MATCH(G$2,'Justerad allokering'!$B$2:$AF$2,0),FALSE))</f>
        <v>0</v>
      </c>
      <c r="H438" s="28">
        <f>IF(ISERROR(1/VLOOKUP($B438,'Justerad allokering'!$B$2:$AG$462,MATCH(H$2,'Justerad allokering'!$B$2:$AF$2,0),FALSE)),VLOOKUP($B438,'Allokerad kvv'!$B$2:$AV$468,MATCH(H$2,'Allokerad kvv'!$B$2:$AV$2,0),FALSE),VLOOKUP($B438,'Justerad allokering'!$B$2:$AG$462,MATCH(H$2,'Justerad allokering'!$B$2:$AF$2,0),FALSE))</f>
        <v>0</v>
      </c>
      <c r="I438" s="28">
        <f>IF(ISERROR(1/VLOOKUP($B438,'Justerad allokering'!$B$2:$AG$462,MATCH(I$2,'Justerad allokering'!$B$2:$AF$2,0),FALSE)),VLOOKUP($B438,'Allokerad kvv'!$B$2:$AV$468,MATCH(I$2,'Allokerad kvv'!$B$2:$AV$2,0),FALSE),VLOOKUP($B438,'Justerad allokering'!$B$2:$AG$462,MATCH(I$2,'Justerad allokering'!$B$2:$AF$2,0),FALSE))</f>
        <v>0</v>
      </c>
      <c r="J438" s="28">
        <f>IF(ISERROR(1/VLOOKUP($B438,'Justerad allokering'!$B$2:$AG$462,MATCH(J$2,'Justerad allokering'!$B$2:$AF$2,0),FALSE)),VLOOKUP($B438,'Allokerad kvv'!$B$2:$AV$468,MATCH(J$2,'Allokerad kvv'!$B$2:$AV$2,0),FALSE),VLOOKUP($B438,'Justerad allokering'!$B$2:$AG$462,MATCH(J$2,'Justerad allokering'!$B$2:$AF$2,0),FALSE))</f>
        <v>0</v>
      </c>
      <c r="K438" s="28">
        <f>IF(ISERROR(1/VLOOKUP($B438,'Justerad allokering'!$B$2:$AG$462,MATCH(K$2,'Justerad allokering'!$B$2:$AF$2,0),FALSE)),VLOOKUP($B438,'Allokerad kvv'!$B$2:$AV$468,MATCH(K$2,'Allokerad kvv'!$B$2:$AV$2,0),FALSE),VLOOKUP($B438,'Justerad allokering'!$B$2:$AG$462,MATCH(K$2,'Justerad allokering'!$B$2:$AF$2,0),FALSE))</f>
        <v>0</v>
      </c>
      <c r="L438" s="28">
        <f>IF(ISERROR(1/VLOOKUP($B438,'Justerad allokering'!$B$2:$AG$462,MATCH(L$2,'Justerad allokering'!$B$2:$AF$2,0),FALSE)),VLOOKUP($B438,'Allokerad kvv'!$B$2:$AV$468,MATCH(L$2,'Allokerad kvv'!$B$2:$AV$2,0),FALSE),VLOOKUP($B438,'Justerad allokering'!$B$2:$AG$462,MATCH(L$2,'Justerad allokering'!$B$2:$AF$2,0),FALSE))</f>
        <v>0</v>
      </c>
      <c r="M438" s="28">
        <f>IF(ISERROR(1/VLOOKUP($B438,'Justerad allokering'!$B$2:$AG$462,MATCH(M$2,'Justerad allokering'!$B$2:$AF$2,0),FALSE)),VLOOKUP($B438,'Allokerad kvv'!$B$2:$AV$468,MATCH(M$2,'Allokerad kvv'!$B$2:$AV$2,0),FALSE),VLOOKUP($B438,'Justerad allokering'!$B$2:$AG$462,MATCH(M$2,'Justerad allokering'!$B$2:$AF$2,0),FALSE))</f>
        <v>0</v>
      </c>
      <c r="N438" s="28">
        <f>IF(ISERROR(1/VLOOKUP($B438,'Justerad allokering'!$B$2:$AG$462,MATCH(N$2,'Justerad allokering'!$B$2:$AF$2,0),FALSE)),VLOOKUP($B438,'Allokerad kvv'!$B$2:$AV$468,MATCH(N$2,'Allokerad kvv'!$B$2:$AV$2,0),FALSE),VLOOKUP($B438,'Justerad allokering'!$B$2:$AG$462,MATCH(N$2,'Justerad allokering'!$B$2:$AF$2,0),FALSE))</f>
        <v>0</v>
      </c>
      <c r="O438" s="28">
        <f>IF(ISERROR(1/VLOOKUP($B438,'Justerad allokering'!$B$2:$AG$462,MATCH(O$2,'Justerad allokering'!$B$2:$AF$2,0),FALSE)),VLOOKUP($B438,'Allokerad kvv'!$B$2:$AV$468,MATCH(O$2,'Allokerad kvv'!$B$2:$AV$2,0),FALSE),VLOOKUP($B438,'Justerad allokering'!$B$2:$AG$462,MATCH(O$2,'Justerad allokering'!$B$2:$AF$2,0),FALSE))</f>
        <v>0</v>
      </c>
      <c r="P438" s="28">
        <f>IF(ISERROR(1/VLOOKUP($B438,'Justerad allokering'!$B$2:$AG$462,MATCH(P$2,'Justerad allokering'!$B$2:$AF$2,0),FALSE)),VLOOKUP($B438,'Allokerad kvv'!$B$2:$AV$468,MATCH(P$2,'Allokerad kvv'!$B$2:$AV$2,0),FALSE),VLOOKUP($B438,'Justerad allokering'!$B$2:$AG$462,MATCH(P$2,'Justerad allokering'!$B$2:$AF$2,0),FALSE))</f>
        <v>0</v>
      </c>
      <c r="Q438" s="28">
        <f>IF(ISERROR(1/VLOOKUP($B438,'Justerad allokering'!$B$2:$AG$462,MATCH(Q$2,'Justerad allokering'!$B$2:$AF$2,0),FALSE)),VLOOKUP($B438,'Allokerad kvv'!$B$2:$AV$468,MATCH(Q$2,'Allokerad kvv'!$B$2:$AV$2,0),FALSE),VLOOKUP($B438,'Justerad allokering'!$B$2:$AG$462,MATCH(Q$2,'Justerad allokering'!$B$2:$AF$2,0),FALSE))</f>
        <v>0</v>
      </c>
      <c r="R438" s="28">
        <f>IF(ISERROR(1/VLOOKUP($B438,'Justerad allokering'!$B$2:$AG$462,MATCH(R$2,'Justerad allokering'!$B$2:$AF$2,0),FALSE)),VLOOKUP($B438,'Allokerad kvv'!$B$2:$AV$468,MATCH(R$2,'Allokerad kvv'!$B$2:$AV$2,0),FALSE),VLOOKUP($B438,'Justerad allokering'!$B$2:$AG$462,MATCH(R$2,'Justerad allokering'!$B$2:$AF$2,0),FALSE))</f>
        <v>0</v>
      </c>
      <c r="S438" s="28">
        <f>IF(ISERROR(1/VLOOKUP($B438,'Justerad allokering'!$B$2:$AG$462,MATCH(S$2,'Justerad allokering'!$B$2:$AF$2,0),FALSE)),VLOOKUP($B438,'Allokerad kvv'!$B$2:$AV$468,MATCH(S$2,'Allokerad kvv'!$B$2:$AV$2,0),FALSE),VLOOKUP($B438,'Justerad allokering'!$B$2:$AG$462,MATCH(S$2,'Justerad allokering'!$B$2:$AF$2,0),FALSE))</f>
        <v>0</v>
      </c>
      <c r="T438" s="28">
        <f>IF(ISERROR(1/VLOOKUP($B438,'Justerad allokering'!$B$2:$AG$462,MATCH(T$2,'Justerad allokering'!$B$2:$AF$2,0),FALSE)),VLOOKUP($B438,'Allokerad kvv'!$B$2:$AV$468,MATCH(T$2,'Allokerad kvv'!$B$2:$AV$2,0),FALSE),VLOOKUP($B438,'Justerad allokering'!$B$2:$AG$462,MATCH(T$2,'Justerad allokering'!$B$2:$AF$2,0),FALSE))</f>
        <v>0</v>
      </c>
      <c r="U438" s="28">
        <f>IF(ISERROR(1/VLOOKUP($B438,'Justerad allokering'!$B$2:$AG$462,MATCH(U$2,'Justerad allokering'!$B$2:$AF$2,0),FALSE)),VLOOKUP($B438,'Allokerad kvv'!$B$2:$AV$468,MATCH(U$2,'Allokerad kvv'!$B$2:$AV$2,0),FALSE),VLOOKUP($B438,'Justerad allokering'!$B$2:$AG$462,MATCH(U$2,'Justerad allokering'!$B$2:$AF$2,0),FALSE))</f>
        <v>0</v>
      </c>
      <c r="V438" s="28">
        <f>IF(ISERROR(1/VLOOKUP($B438,'Justerad allokering'!$B$2:$AG$462,MATCH(V$2,'Justerad allokering'!$B$2:$AF$2,0),FALSE)),VLOOKUP($B438,'Allokerad kvv'!$B$2:$AV$468,MATCH(V$2,'Allokerad kvv'!$B$2:$AV$2,0),FALSE),VLOOKUP($B438,'Justerad allokering'!$B$2:$AG$462,MATCH(V$2,'Justerad allokering'!$B$2:$AF$2,0),FALSE))</f>
        <v>0</v>
      </c>
      <c r="W438" s="28">
        <f>IF(ISERROR(1/VLOOKUP($B438,'Justerad allokering'!$B$2:$AG$462,MATCH(W$2,'Justerad allokering'!$B$2:$AF$2,0),FALSE)),VLOOKUP($B438,'Allokerad kvv'!$B$2:$AV$468,MATCH(W$2,'Allokerad kvv'!$B$2:$AV$2,0),FALSE),VLOOKUP($B438,'Justerad allokering'!$B$2:$AG$462,MATCH(W$2,'Justerad allokering'!$B$2:$AF$2,0),FALSE))</f>
        <v>0</v>
      </c>
      <c r="X438" s="28">
        <f>IF(ISERROR(1/VLOOKUP($B438,'Justerad allokering'!$B$2:$AG$462,MATCH(X$2,'Justerad allokering'!$B$2:$AF$2,0),FALSE)),VLOOKUP($B438,'Allokerad kvv'!$B$2:$AV$468,MATCH(X$2,'Allokerad kvv'!$B$2:$AV$2,0),FALSE),VLOOKUP($B438,'Justerad allokering'!$B$2:$AG$462,MATCH(X$2,'Justerad allokering'!$B$2:$AF$2,0),FALSE))</f>
        <v>0</v>
      </c>
      <c r="Y438" s="28">
        <f>IF(ISERROR(1/VLOOKUP($B438,'Justerad allokering'!$B$2:$AG$462,MATCH(Y$2,'Justerad allokering'!$B$2:$AF$2,0),FALSE)),VLOOKUP($B438,'Allokerad kvv'!$B$2:$AV$468,MATCH(Y$2,'Allokerad kvv'!$B$2:$AV$2,0),FALSE),VLOOKUP($B438,'Justerad allokering'!$B$2:$AG$462,MATCH(Y$2,'Justerad allokering'!$B$2:$AF$2,0),FALSE))</f>
        <v>0</v>
      </c>
      <c r="Z438" s="28">
        <f>IF(ISERROR(1/VLOOKUP($B438,'Justerad allokering'!$B$2:$AG$462,MATCH(Z$2,'Justerad allokering'!$B$2:$AF$2,0),FALSE)),VLOOKUP($B438,'Allokerad kvv'!$B$2:$AV$468,MATCH(Z$2,'Allokerad kvv'!$B$2:$AV$2,0),FALSE),VLOOKUP($B438,'Justerad allokering'!$B$2:$AG$462,MATCH(Z$2,'Justerad allokering'!$B$2:$AF$2,0),FALSE))</f>
        <v>0</v>
      </c>
      <c r="AA438" s="28"/>
      <c r="AB438" s="28"/>
      <c r="AE438">
        <f t="shared" si="18"/>
        <v>0</v>
      </c>
      <c r="AG438">
        <f t="shared" si="19"/>
        <v>0</v>
      </c>
      <c r="AH438">
        <f t="shared" si="20"/>
        <v>0</v>
      </c>
      <c r="AI438" s="55" t="str">
        <f>IF(AH438=0,"",AH438/VLOOKUP(B438,Kraftvärmeprod!$B$1:$BC$480,MATCH("Summa tillförd energi exklusive rökgaskondensering",Kraftvärmeprod!$B$1:$BC$1,0),FALSE))</f>
        <v/>
      </c>
    </row>
    <row r="439" spans="1:35" x14ac:dyDescent="0.35">
      <c r="A439" s="28" t="s">
        <v>579</v>
      </c>
      <c r="B439" s="28" t="s">
        <v>582</v>
      </c>
      <c r="C439" s="28">
        <f>IF(ISERROR(1/VLOOKUP($B439,'Justerad allokering'!$B$2:$AG$462,MATCH(C$2,'Justerad allokering'!$B$2:$AF$2,0),FALSE)),VLOOKUP($B439,'Allokerad kvv'!$B$2:$AV$468,MATCH(C$2,'Allokerad kvv'!$B$2:$AV$2,0),FALSE),VLOOKUP($B439,'Justerad allokering'!$B$2:$AG$462,MATCH(C$2,'Justerad allokering'!$B$2:$AF$2,0),FALSE))</f>
        <v>0</v>
      </c>
      <c r="D439" s="28">
        <f>IF(ISERROR(1/VLOOKUP($B439,'Justerad allokering'!$B$2:$AG$462,MATCH(D$2,'Justerad allokering'!$B$2:$AF$2,0),FALSE)),VLOOKUP($B439,'Allokerad kvv'!$B$2:$AV$468,MATCH(D$2,'Allokerad kvv'!$B$2:$AV$2,0),FALSE),VLOOKUP($B439,'Justerad allokering'!$B$2:$AG$462,MATCH(D$2,'Justerad allokering'!$B$2:$AF$2,0),FALSE))</f>
        <v>0</v>
      </c>
      <c r="E439" s="28">
        <f>IF(ISERROR(1/VLOOKUP($B439,'Justerad allokering'!$B$2:$AG$462,MATCH(E$2,'Justerad allokering'!$B$2:$AF$2,0),FALSE)),VLOOKUP($B439,'Allokerad kvv'!$B$2:$AV$468,MATCH(E$2,'Allokerad kvv'!$B$2:$AV$2,0),FALSE),VLOOKUP($B439,'Justerad allokering'!$B$2:$AG$462,MATCH(E$2,'Justerad allokering'!$B$2:$AF$2,0),FALSE))</f>
        <v>0</v>
      </c>
      <c r="F439" s="28">
        <f>IF(ISERROR(1/VLOOKUP($B439,'Justerad allokering'!$B$2:$AG$462,MATCH(F$2,'Justerad allokering'!$B$2:$AF$2,0),FALSE)),VLOOKUP($B439,'Allokerad kvv'!$B$2:$AV$468,MATCH(F$2,'Allokerad kvv'!$B$2:$AV$2,0),FALSE),VLOOKUP($B439,'Justerad allokering'!$B$2:$AG$462,MATCH(F$2,'Justerad allokering'!$B$2:$AF$2,0),FALSE))</f>
        <v>0</v>
      </c>
      <c r="G439" s="28">
        <f>IF(ISERROR(1/VLOOKUP($B439,'Justerad allokering'!$B$2:$AG$462,MATCH(G$2,'Justerad allokering'!$B$2:$AF$2,0),FALSE)),VLOOKUP($B439,'Allokerad kvv'!$B$2:$AV$468,MATCH(G$2,'Allokerad kvv'!$B$2:$AV$2,0),FALSE),VLOOKUP($B439,'Justerad allokering'!$B$2:$AG$462,MATCH(G$2,'Justerad allokering'!$B$2:$AF$2,0),FALSE))</f>
        <v>0</v>
      </c>
      <c r="H439" s="28">
        <f>IF(ISERROR(1/VLOOKUP($B439,'Justerad allokering'!$B$2:$AG$462,MATCH(H$2,'Justerad allokering'!$B$2:$AF$2,0),FALSE)),VLOOKUP($B439,'Allokerad kvv'!$B$2:$AV$468,MATCH(H$2,'Allokerad kvv'!$B$2:$AV$2,0),FALSE),VLOOKUP($B439,'Justerad allokering'!$B$2:$AG$462,MATCH(H$2,'Justerad allokering'!$B$2:$AF$2,0),FALSE))</f>
        <v>0</v>
      </c>
      <c r="I439" s="28">
        <f>IF(ISERROR(1/VLOOKUP($B439,'Justerad allokering'!$B$2:$AG$462,MATCH(I$2,'Justerad allokering'!$B$2:$AF$2,0),FALSE)),VLOOKUP($B439,'Allokerad kvv'!$B$2:$AV$468,MATCH(I$2,'Allokerad kvv'!$B$2:$AV$2,0),FALSE),VLOOKUP($B439,'Justerad allokering'!$B$2:$AG$462,MATCH(I$2,'Justerad allokering'!$B$2:$AF$2,0),FALSE))</f>
        <v>0</v>
      </c>
      <c r="J439" s="28">
        <f>IF(ISERROR(1/VLOOKUP($B439,'Justerad allokering'!$B$2:$AG$462,MATCH(J$2,'Justerad allokering'!$B$2:$AF$2,0),FALSE)),VLOOKUP($B439,'Allokerad kvv'!$B$2:$AV$468,MATCH(J$2,'Allokerad kvv'!$B$2:$AV$2,0),FALSE),VLOOKUP($B439,'Justerad allokering'!$B$2:$AG$462,MATCH(J$2,'Justerad allokering'!$B$2:$AF$2,0),FALSE))</f>
        <v>0</v>
      </c>
      <c r="K439" s="28">
        <f>IF(ISERROR(1/VLOOKUP($B439,'Justerad allokering'!$B$2:$AG$462,MATCH(K$2,'Justerad allokering'!$B$2:$AF$2,0),FALSE)),VLOOKUP($B439,'Allokerad kvv'!$B$2:$AV$468,MATCH(K$2,'Allokerad kvv'!$B$2:$AV$2,0),FALSE),VLOOKUP($B439,'Justerad allokering'!$B$2:$AG$462,MATCH(K$2,'Justerad allokering'!$B$2:$AF$2,0),FALSE))</f>
        <v>0</v>
      </c>
      <c r="L439" s="28">
        <f>IF(ISERROR(1/VLOOKUP($B439,'Justerad allokering'!$B$2:$AG$462,MATCH(L$2,'Justerad allokering'!$B$2:$AF$2,0),FALSE)),VLOOKUP($B439,'Allokerad kvv'!$B$2:$AV$468,MATCH(L$2,'Allokerad kvv'!$B$2:$AV$2,0),FALSE),VLOOKUP($B439,'Justerad allokering'!$B$2:$AG$462,MATCH(L$2,'Justerad allokering'!$B$2:$AF$2,0),FALSE))</f>
        <v>0</v>
      </c>
      <c r="M439" s="28">
        <f>IF(ISERROR(1/VLOOKUP($B439,'Justerad allokering'!$B$2:$AG$462,MATCH(M$2,'Justerad allokering'!$B$2:$AF$2,0),FALSE)),VLOOKUP($B439,'Allokerad kvv'!$B$2:$AV$468,MATCH(M$2,'Allokerad kvv'!$B$2:$AV$2,0),FALSE),VLOOKUP($B439,'Justerad allokering'!$B$2:$AG$462,MATCH(M$2,'Justerad allokering'!$B$2:$AF$2,0),FALSE))</f>
        <v>0</v>
      </c>
      <c r="N439" s="28">
        <f>IF(ISERROR(1/VLOOKUP($B439,'Justerad allokering'!$B$2:$AG$462,MATCH(N$2,'Justerad allokering'!$B$2:$AF$2,0),FALSE)),VLOOKUP($B439,'Allokerad kvv'!$B$2:$AV$468,MATCH(N$2,'Allokerad kvv'!$B$2:$AV$2,0),FALSE),VLOOKUP($B439,'Justerad allokering'!$B$2:$AG$462,MATCH(N$2,'Justerad allokering'!$B$2:$AF$2,0),FALSE))</f>
        <v>0</v>
      </c>
      <c r="O439" s="28">
        <f>IF(ISERROR(1/VLOOKUP($B439,'Justerad allokering'!$B$2:$AG$462,MATCH(O$2,'Justerad allokering'!$B$2:$AF$2,0),FALSE)),VLOOKUP($B439,'Allokerad kvv'!$B$2:$AV$468,MATCH(O$2,'Allokerad kvv'!$B$2:$AV$2,0),FALSE),VLOOKUP($B439,'Justerad allokering'!$B$2:$AG$462,MATCH(O$2,'Justerad allokering'!$B$2:$AF$2,0),FALSE))</f>
        <v>0</v>
      </c>
      <c r="P439" s="28">
        <f>IF(ISERROR(1/VLOOKUP($B439,'Justerad allokering'!$B$2:$AG$462,MATCH(P$2,'Justerad allokering'!$B$2:$AF$2,0),FALSE)),VLOOKUP($B439,'Allokerad kvv'!$B$2:$AV$468,MATCH(P$2,'Allokerad kvv'!$B$2:$AV$2,0),FALSE),VLOOKUP($B439,'Justerad allokering'!$B$2:$AG$462,MATCH(P$2,'Justerad allokering'!$B$2:$AF$2,0),FALSE))</f>
        <v>0</v>
      </c>
      <c r="Q439" s="28">
        <f>IF(ISERROR(1/VLOOKUP($B439,'Justerad allokering'!$B$2:$AG$462,MATCH(Q$2,'Justerad allokering'!$B$2:$AF$2,0),FALSE)),VLOOKUP($B439,'Allokerad kvv'!$B$2:$AV$468,MATCH(Q$2,'Allokerad kvv'!$B$2:$AV$2,0),FALSE),VLOOKUP($B439,'Justerad allokering'!$B$2:$AG$462,MATCH(Q$2,'Justerad allokering'!$B$2:$AF$2,0),FALSE))</f>
        <v>0</v>
      </c>
      <c r="R439" s="28">
        <f>IF(ISERROR(1/VLOOKUP($B439,'Justerad allokering'!$B$2:$AG$462,MATCH(R$2,'Justerad allokering'!$B$2:$AF$2,0),FALSE)),VLOOKUP($B439,'Allokerad kvv'!$B$2:$AV$468,MATCH(R$2,'Allokerad kvv'!$B$2:$AV$2,0),FALSE),VLOOKUP($B439,'Justerad allokering'!$B$2:$AG$462,MATCH(R$2,'Justerad allokering'!$B$2:$AF$2,0),FALSE))</f>
        <v>0</v>
      </c>
      <c r="S439" s="28">
        <f>IF(ISERROR(1/VLOOKUP($B439,'Justerad allokering'!$B$2:$AG$462,MATCH(S$2,'Justerad allokering'!$B$2:$AF$2,0),FALSE)),VLOOKUP($B439,'Allokerad kvv'!$B$2:$AV$468,MATCH(S$2,'Allokerad kvv'!$B$2:$AV$2,0),FALSE),VLOOKUP($B439,'Justerad allokering'!$B$2:$AG$462,MATCH(S$2,'Justerad allokering'!$B$2:$AF$2,0),FALSE))</f>
        <v>0</v>
      </c>
      <c r="T439" s="28">
        <f>IF(ISERROR(1/VLOOKUP($B439,'Justerad allokering'!$B$2:$AG$462,MATCH(T$2,'Justerad allokering'!$B$2:$AF$2,0),FALSE)),VLOOKUP($B439,'Allokerad kvv'!$B$2:$AV$468,MATCH(T$2,'Allokerad kvv'!$B$2:$AV$2,0),FALSE),VLOOKUP($B439,'Justerad allokering'!$B$2:$AG$462,MATCH(T$2,'Justerad allokering'!$B$2:$AF$2,0),FALSE))</f>
        <v>0</v>
      </c>
      <c r="U439" s="28">
        <f>IF(ISERROR(1/VLOOKUP($B439,'Justerad allokering'!$B$2:$AG$462,MATCH(U$2,'Justerad allokering'!$B$2:$AF$2,0),FALSE)),VLOOKUP($B439,'Allokerad kvv'!$B$2:$AV$468,MATCH(U$2,'Allokerad kvv'!$B$2:$AV$2,0),FALSE),VLOOKUP($B439,'Justerad allokering'!$B$2:$AG$462,MATCH(U$2,'Justerad allokering'!$B$2:$AF$2,0),FALSE))</f>
        <v>0</v>
      </c>
      <c r="V439" s="28">
        <f>IF(ISERROR(1/VLOOKUP($B439,'Justerad allokering'!$B$2:$AG$462,MATCH(V$2,'Justerad allokering'!$B$2:$AF$2,0),FALSE)),VLOOKUP($B439,'Allokerad kvv'!$B$2:$AV$468,MATCH(V$2,'Allokerad kvv'!$B$2:$AV$2,0),FALSE),VLOOKUP($B439,'Justerad allokering'!$B$2:$AG$462,MATCH(V$2,'Justerad allokering'!$B$2:$AF$2,0),FALSE))</f>
        <v>0</v>
      </c>
      <c r="W439" s="28">
        <f>IF(ISERROR(1/VLOOKUP($B439,'Justerad allokering'!$B$2:$AG$462,MATCH(W$2,'Justerad allokering'!$B$2:$AF$2,0),FALSE)),VLOOKUP($B439,'Allokerad kvv'!$B$2:$AV$468,MATCH(W$2,'Allokerad kvv'!$B$2:$AV$2,0),FALSE),VLOOKUP($B439,'Justerad allokering'!$B$2:$AG$462,MATCH(W$2,'Justerad allokering'!$B$2:$AF$2,0),FALSE))</f>
        <v>0</v>
      </c>
      <c r="X439" s="28">
        <f>IF(ISERROR(1/VLOOKUP($B439,'Justerad allokering'!$B$2:$AG$462,MATCH(X$2,'Justerad allokering'!$B$2:$AF$2,0),FALSE)),VLOOKUP($B439,'Allokerad kvv'!$B$2:$AV$468,MATCH(X$2,'Allokerad kvv'!$B$2:$AV$2,0),FALSE),VLOOKUP($B439,'Justerad allokering'!$B$2:$AG$462,MATCH(X$2,'Justerad allokering'!$B$2:$AF$2,0),FALSE))</f>
        <v>0</v>
      </c>
      <c r="Y439" s="28">
        <f>IF(ISERROR(1/VLOOKUP($B439,'Justerad allokering'!$B$2:$AG$462,MATCH(Y$2,'Justerad allokering'!$B$2:$AF$2,0),FALSE)),VLOOKUP($B439,'Allokerad kvv'!$B$2:$AV$468,MATCH(Y$2,'Allokerad kvv'!$B$2:$AV$2,0),FALSE),VLOOKUP($B439,'Justerad allokering'!$B$2:$AG$462,MATCH(Y$2,'Justerad allokering'!$B$2:$AF$2,0),FALSE))</f>
        <v>0</v>
      </c>
      <c r="Z439" s="28">
        <f>IF(ISERROR(1/VLOOKUP($B439,'Justerad allokering'!$B$2:$AG$462,MATCH(Z$2,'Justerad allokering'!$B$2:$AF$2,0),FALSE)),VLOOKUP($B439,'Allokerad kvv'!$B$2:$AV$468,MATCH(Z$2,'Allokerad kvv'!$B$2:$AV$2,0),FALSE),VLOOKUP($B439,'Justerad allokering'!$B$2:$AG$462,MATCH(Z$2,'Justerad allokering'!$B$2:$AF$2,0),FALSE))</f>
        <v>0</v>
      </c>
      <c r="AA439" s="28"/>
      <c r="AB439" s="28"/>
      <c r="AE439">
        <f t="shared" si="18"/>
        <v>0</v>
      </c>
      <c r="AG439">
        <f t="shared" si="19"/>
        <v>0</v>
      </c>
      <c r="AH439">
        <f t="shared" si="20"/>
        <v>0</v>
      </c>
      <c r="AI439" s="55" t="str">
        <f>IF(AH439=0,"",AH439/VLOOKUP(B439,Kraftvärmeprod!$B$1:$BC$480,MATCH("Summa tillförd energi exklusive rökgaskondensering",Kraftvärmeprod!$B$1:$BC$1,0),FALSE))</f>
        <v/>
      </c>
    </row>
    <row r="440" spans="1:35" x14ac:dyDescent="0.35">
      <c r="A440" s="28" t="s">
        <v>583</v>
      </c>
      <c r="B440" s="28" t="s">
        <v>584</v>
      </c>
      <c r="C440" s="28">
        <f>IF(ISERROR(1/VLOOKUP($B440,'Justerad allokering'!$B$2:$AG$462,MATCH(C$2,'Justerad allokering'!$B$2:$AF$2,0),FALSE)),VLOOKUP($B440,'Allokerad kvv'!$B$2:$AV$468,MATCH(C$2,'Allokerad kvv'!$B$2:$AV$2,0),FALSE),VLOOKUP($B440,'Justerad allokering'!$B$2:$AG$462,MATCH(C$2,'Justerad allokering'!$B$2:$AF$2,0),FALSE))</f>
        <v>0</v>
      </c>
      <c r="D440" s="28">
        <f>IF(ISERROR(1/VLOOKUP($B440,'Justerad allokering'!$B$2:$AG$462,MATCH(D$2,'Justerad allokering'!$B$2:$AF$2,0),FALSE)),VLOOKUP($B440,'Allokerad kvv'!$B$2:$AV$468,MATCH(D$2,'Allokerad kvv'!$B$2:$AV$2,0),FALSE),VLOOKUP($B440,'Justerad allokering'!$B$2:$AG$462,MATCH(D$2,'Justerad allokering'!$B$2:$AF$2,0),FALSE))</f>
        <v>0</v>
      </c>
      <c r="E440" s="28">
        <f>IF(ISERROR(1/VLOOKUP($B440,'Justerad allokering'!$B$2:$AG$462,MATCH(E$2,'Justerad allokering'!$B$2:$AF$2,0),FALSE)),VLOOKUP($B440,'Allokerad kvv'!$B$2:$AV$468,MATCH(E$2,'Allokerad kvv'!$B$2:$AV$2,0),FALSE),VLOOKUP($B440,'Justerad allokering'!$B$2:$AG$462,MATCH(E$2,'Justerad allokering'!$B$2:$AF$2,0),FALSE))</f>
        <v>0</v>
      </c>
      <c r="F440" s="28">
        <f>IF(ISERROR(1/VLOOKUP($B440,'Justerad allokering'!$B$2:$AG$462,MATCH(F$2,'Justerad allokering'!$B$2:$AF$2,0),FALSE)),VLOOKUP($B440,'Allokerad kvv'!$B$2:$AV$468,MATCH(F$2,'Allokerad kvv'!$B$2:$AV$2,0),FALSE),VLOOKUP($B440,'Justerad allokering'!$B$2:$AG$462,MATCH(F$2,'Justerad allokering'!$B$2:$AF$2,0),FALSE))</f>
        <v>0</v>
      </c>
      <c r="G440" s="28">
        <f>IF(ISERROR(1/VLOOKUP($B440,'Justerad allokering'!$B$2:$AG$462,MATCH(G$2,'Justerad allokering'!$B$2:$AF$2,0),FALSE)),VLOOKUP($B440,'Allokerad kvv'!$B$2:$AV$468,MATCH(G$2,'Allokerad kvv'!$B$2:$AV$2,0),FALSE),VLOOKUP($B440,'Justerad allokering'!$B$2:$AG$462,MATCH(G$2,'Justerad allokering'!$B$2:$AF$2,0),FALSE))</f>
        <v>0</v>
      </c>
      <c r="H440" s="28">
        <f>IF(ISERROR(1/VLOOKUP($B440,'Justerad allokering'!$B$2:$AG$462,MATCH(H$2,'Justerad allokering'!$B$2:$AF$2,0),FALSE)),VLOOKUP($B440,'Allokerad kvv'!$B$2:$AV$468,MATCH(H$2,'Allokerad kvv'!$B$2:$AV$2,0),FALSE),VLOOKUP($B440,'Justerad allokering'!$B$2:$AG$462,MATCH(H$2,'Justerad allokering'!$B$2:$AF$2,0),FALSE))</f>
        <v>0</v>
      </c>
      <c r="I440" s="28">
        <f>IF(ISERROR(1/VLOOKUP($B440,'Justerad allokering'!$B$2:$AG$462,MATCH(I$2,'Justerad allokering'!$B$2:$AF$2,0),FALSE)),VLOOKUP($B440,'Allokerad kvv'!$B$2:$AV$468,MATCH(I$2,'Allokerad kvv'!$B$2:$AV$2,0),FALSE),VLOOKUP($B440,'Justerad allokering'!$B$2:$AG$462,MATCH(I$2,'Justerad allokering'!$B$2:$AF$2,0),FALSE))</f>
        <v>0</v>
      </c>
      <c r="J440" s="28">
        <f>IF(ISERROR(1/VLOOKUP($B440,'Justerad allokering'!$B$2:$AG$462,MATCH(J$2,'Justerad allokering'!$B$2:$AF$2,0),FALSE)),VLOOKUP($B440,'Allokerad kvv'!$B$2:$AV$468,MATCH(J$2,'Allokerad kvv'!$B$2:$AV$2,0),FALSE),VLOOKUP($B440,'Justerad allokering'!$B$2:$AG$462,MATCH(J$2,'Justerad allokering'!$B$2:$AF$2,0),FALSE))</f>
        <v>0</v>
      </c>
      <c r="K440" s="28">
        <f>IF(ISERROR(1/VLOOKUP($B440,'Justerad allokering'!$B$2:$AG$462,MATCH(K$2,'Justerad allokering'!$B$2:$AF$2,0),FALSE)),VLOOKUP($B440,'Allokerad kvv'!$B$2:$AV$468,MATCH(K$2,'Allokerad kvv'!$B$2:$AV$2,0),FALSE),VLOOKUP($B440,'Justerad allokering'!$B$2:$AG$462,MATCH(K$2,'Justerad allokering'!$B$2:$AF$2,0),FALSE))</f>
        <v>0</v>
      </c>
      <c r="L440" s="28">
        <f>IF(ISERROR(1/VLOOKUP($B440,'Justerad allokering'!$B$2:$AG$462,MATCH(L$2,'Justerad allokering'!$B$2:$AF$2,0),FALSE)),VLOOKUP($B440,'Allokerad kvv'!$B$2:$AV$468,MATCH(L$2,'Allokerad kvv'!$B$2:$AV$2,0),FALSE),VLOOKUP($B440,'Justerad allokering'!$B$2:$AG$462,MATCH(L$2,'Justerad allokering'!$B$2:$AF$2,0),FALSE))</f>
        <v>0</v>
      </c>
      <c r="M440" s="28">
        <f>IF(ISERROR(1/VLOOKUP($B440,'Justerad allokering'!$B$2:$AG$462,MATCH(M$2,'Justerad allokering'!$B$2:$AF$2,0),FALSE)),VLOOKUP($B440,'Allokerad kvv'!$B$2:$AV$468,MATCH(M$2,'Allokerad kvv'!$B$2:$AV$2,0),FALSE),VLOOKUP($B440,'Justerad allokering'!$B$2:$AG$462,MATCH(M$2,'Justerad allokering'!$B$2:$AF$2,0),FALSE))</f>
        <v>0</v>
      </c>
      <c r="N440" s="28">
        <f>IF(ISERROR(1/VLOOKUP($B440,'Justerad allokering'!$B$2:$AG$462,MATCH(N$2,'Justerad allokering'!$B$2:$AF$2,0),FALSE)),VLOOKUP($B440,'Allokerad kvv'!$B$2:$AV$468,MATCH(N$2,'Allokerad kvv'!$B$2:$AV$2,0),FALSE),VLOOKUP($B440,'Justerad allokering'!$B$2:$AG$462,MATCH(N$2,'Justerad allokering'!$B$2:$AF$2,0),FALSE))</f>
        <v>0</v>
      </c>
      <c r="O440" s="28">
        <f>IF(ISERROR(1/VLOOKUP($B440,'Justerad allokering'!$B$2:$AG$462,MATCH(O$2,'Justerad allokering'!$B$2:$AF$2,0),FALSE)),VLOOKUP($B440,'Allokerad kvv'!$B$2:$AV$468,MATCH(O$2,'Allokerad kvv'!$B$2:$AV$2,0),FALSE),VLOOKUP($B440,'Justerad allokering'!$B$2:$AG$462,MATCH(O$2,'Justerad allokering'!$B$2:$AF$2,0),FALSE))</f>
        <v>0</v>
      </c>
      <c r="P440" s="28">
        <f>IF(ISERROR(1/VLOOKUP($B440,'Justerad allokering'!$B$2:$AG$462,MATCH(P$2,'Justerad allokering'!$B$2:$AF$2,0),FALSE)),VLOOKUP($B440,'Allokerad kvv'!$B$2:$AV$468,MATCH(P$2,'Allokerad kvv'!$B$2:$AV$2,0),FALSE),VLOOKUP($B440,'Justerad allokering'!$B$2:$AG$462,MATCH(P$2,'Justerad allokering'!$B$2:$AF$2,0),FALSE))</f>
        <v>0</v>
      </c>
      <c r="Q440" s="28">
        <f>IF(ISERROR(1/VLOOKUP($B440,'Justerad allokering'!$B$2:$AG$462,MATCH(Q$2,'Justerad allokering'!$B$2:$AF$2,0),FALSE)),VLOOKUP($B440,'Allokerad kvv'!$B$2:$AV$468,MATCH(Q$2,'Allokerad kvv'!$B$2:$AV$2,0),FALSE),VLOOKUP($B440,'Justerad allokering'!$B$2:$AG$462,MATCH(Q$2,'Justerad allokering'!$B$2:$AF$2,0),FALSE))</f>
        <v>0</v>
      </c>
      <c r="R440" s="28">
        <f>IF(ISERROR(1/VLOOKUP($B440,'Justerad allokering'!$B$2:$AG$462,MATCH(R$2,'Justerad allokering'!$B$2:$AF$2,0),FALSE)),VLOOKUP($B440,'Allokerad kvv'!$B$2:$AV$468,MATCH(R$2,'Allokerad kvv'!$B$2:$AV$2,0),FALSE),VLOOKUP($B440,'Justerad allokering'!$B$2:$AG$462,MATCH(R$2,'Justerad allokering'!$B$2:$AF$2,0),FALSE))</f>
        <v>0</v>
      </c>
      <c r="S440" s="28">
        <f>IF(ISERROR(1/VLOOKUP($B440,'Justerad allokering'!$B$2:$AG$462,MATCH(S$2,'Justerad allokering'!$B$2:$AF$2,0),FALSE)),VLOOKUP($B440,'Allokerad kvv'!$B$2:$AV$468,MATCH(S$2,'Allokerad kvv'!$B$2:$AV$2,0),FALSE),VLOOKUP($B440,'Justerad allokering'!$B$2:$AG$462,MATCH(S$2,'Justerad allokering'!$B$2:$AF$2,0),FALSE))</f>
        <v>0</v>
      </c>
      <c r="T440" s="28">
        <f>IF(ISERROR(1/VLOOKUP($B440,'Justerad allokering'!$B$2:$AG$462,MATCH(T$2,'Justerad allokering'!$B$2:$AF$2,0),FALSE)),VLOOKUP($B440,'Allokerad kvv'!$B$2:$AV$468,MATCH(T$2,'Allokerad kvv'!$B$2:$AV$2,0),FALSE),VLOOKUP($B440,'Justerad allokering'!$B$2:$AG$462,MATCH(T$2,'Justerad allokering'!$B$2:$AF$2,0),FALSE))</f>
        <v>0</v>
      </c>
      <c r="U440" s="28">
        <f>IF(ISERROR(1/VLOOKUP($B440,'Justerad allokering'!$B$2:$AG$462,MATCH(U$2,'Justerad allokering'!$B$2:$AF$2,0),FALSE)),VLOOKUP($B440,'Allokerad kvv'!$B$2:$AV$468,MATCH(U$2,'Allokerad kvv'!$B$2:$AV$2,0),FALSE),VLOOKUP($B440,'Justerad allokering'!$B$2:$AG$462,MATCH(U$2,'Justerad allokering'!$B$2:$AF$2,0),FALSE))</f>
        <v>0</v>
      </c>
      <c r="V440" s="28">
        <f>IF(ISERROR(1/VLOOKUP($B440,'Justerad allokering'!$B$2:$AG$462,MATCH(V$2,'Justerad allokering'!$B$2:$AF$2,0),FALSE)),VLOOKUP($B440,'Allokerad kvv'!$B$2:$AV$468,MATCH(V$2,'Allokerad kvv'!$B$2:$AV$2,0),FALSE),VLOOKUP($B440,'Justerad allokering'!$B$2:$AG$462,MATCH(V$2,'Justerad allokering'!$B$2:$AF$2,0),FALSE))</f>
        <v>0</v>
      </c>
      <c r="W440" s="28">
        <f>IF(ISERROR(1/VLOOKUP($B440,'Justerad allokering'!$B$2:$AG$462,MATCH(W$2,'Justerad allokering'!$B$2:$AF$2,0),FALSE)),VLOOKUP($B440,'Allokerad kvv'!$B$2:$AV$468,MATCH(W$2,'Allokerad kvv'!$B$2:$AV$2,0),FALSE),VLOOKUP($B440,'Justerad allokering'!$B$2:$AG$462,MATCH(W$2,'Justerad allokering'!$B$2:$AF$2,0),FALSE))</f>
        <v>0</v>
      </c>
      <c r="X440" s="28">
        <f>IF(ISERROR(1/VLOOKUP($B440,'Justerad allokering'!$B$2:$AG$462,MATCH(X$2,'Justerad allokering'!$B$2:$AF$2,0),FALSE)),VLOOKUP($B440,'Allokerad kvv'!$B$2:$AV$468,MATCH(X$2,'Allokerad kvv'!$B$2:$AV$2,0),FALSE),VLOOKUP($B440,'Justerad allokering'!$B$2:$AG$462,MATCH(X$2,'Justerad allokering'!$B$2:$AF$2,0),FALSE))</f>
        <v>0</v>
      </c>
      <c r="Y440" s="28">
        <f>IF(ISERROR(1/VLOOKUP($B440,'Justerad allokering'!$B$2:$AG$462,MATCH(Y$2,'Justerad allokering'!$B$2:$AF$2,0),FALSE)),VLOOKUP($B440,'Allokerad kvv'!$B$2:$AV$468,MATCH(Y$2,'Allokerad kvv'!$B$2:$AV$2,0),FALSE),VLOOKUP($B440,'Justerad allokering'!$B$2:$AG$462,MATCH(Y$2,'Justerad allokering'!$B$2:$AF$2,0),FALSE))</f>
        <v>0</v>
      </c>
      <c r="Z440" s="28">
        <f>IF(ISERROR(1/VLOOKUP($B440,'Justerad allokering'!$B$2:$AG$462,MATCH(Z$2,'Justerad allokering'!$B$2:$AF$2,0),FALSE)),VLOOKUP($B440,'Allokerad kvv'!$B$2:$AV$468,MATCH(Z$2,'Allokerad kvv'!$B$2:$AV$2,0),FALSE),VLOOKUP($B440,'Justerad allokering'!$B$2:$AG$462,MATCH(Z$2,'Justerad allokering'!$B$2:$AF$2,0),FALSE))</f>
        <v>0</v>
      </c>
      <c r="AA440" s="28"/>
      <c r="AB440" s="28"/>
      <c r="AE440">
        <f t="shared" si="18"/>
        <v>0</v>
      </c>
      <c r="AG440">
        <f t="shared" si="19"/>
        <v>0</v>
      </c>
      <c r="AH440">
        <f t="shared" si="20"/>
        <v>0</v>
      </c>
      <c r="AI440" s="55" t="str">
        <f>IF(AH440=0,"",AH440/VLOOKUP(B440,Kraftvärmeprod!$B$1:$BC$480,MATCH("Summa tillförd energi exklusive rökgaskondensering",Kraftvärmeprod!$B$1:$BC$1,0),FALSE))</f>
        <v/>
      </c>
    </row>
    <row r="441" spans="1:35" x14ac:dyDescent="0.35">
      <c r="A441" s="28" t="s">
        <v>583</v>
      </c>
      <c r="B441" s="28" t="s">
        <v>585</v>
      </c>
      <c r="C441" s="28">
        <f>IF(ISERROR(1/VLOOKUP($B441,'Justerad allokering'!$B$2:$AG$462,MATCH(C$2,'Justerad allokering'!$B$2:$AF$2,0),FALSE)),VLOOKUP($B441,'Allokerad kvv'!$B$2:$AV$468,MATCH(C$2,'Allokerad kvv'!$B$2:$AV$2,0),FALSE),VLOOKUP($B441,'Justerad allokering'!$B$2:$AG$462,MATCH(C$2,'Justerad allokering'!$B$2:$AF$2,0),FALSE))</f>
        <v>0</v>
      </c>
      <c r="D441" s="28">
        <f>IF(ISERROR(1/VLOOKUP($B441,'Justerad allokering'!$B$2:$AG$462,MATCH(D$2,'Justerad allokering'!$B$2:$AF$2,0),FALSE)),VLOOKUP($B441,'Allokerad kvv'!$B$2:$AV$468,MATCH(D$2,'Allokerad kvv'!$B$2:$AV$2,0),FALSE),VLOOKUP($B441,'Justerad allokering'!$B$2:$AG$462,MATCH(D$2,'Justerad allokering'!$B$2:$AF$2,0),FALSE))</f>
        <v>0</v>
      </c>
      <c r="E441" s="28">
        <f>IF(ISERROR(1/VLOOKUP($B441,'Justerad allokering'!$B$2:$AG$462,MATCH(E$2,'Justerad allokering'!$B$2:$AF$2,0),FALSE)),VLOOKUP($B441,'Allokerad kvv'!$B$2:$AV$468,MATCH(E$2,'Allokerad kvv'!$B$2:$AV$2,0),FALSE),VLOOKUP($B441,'Justerad allokering'!$B$2:$AG$462,MATCH(E$2,'Justerad allokering'!$B$2:$AF$2,0),FALSE))</f>
        <v>0</v>
      </c>
      <c r="F441" s="28">
        <f>IF(ISERROR(1/VLOOKUP($B441,'Justerad allokering'!$B$2:$AG$462,MATCH(F$2,'Justerad allokering'!$B$2:$AF$2,0),FALSE)),VLOOKUP($B441,'Allokerad kvv'!$B$2:$AV$468,MATCH(F$2,'Allokerad kvv'!$B$2:$AV$2,0),FALSE),VLOOKUP($B441,'Justerad allokering'!$B$2:$AG$462,MATCH(F$2,'Justerad allokering'!$B$2:$AF$2,0),FALSE))</f>
        <v>0</v>
      </c>
      <c r="G441" s="28">
        <f>IF(ISERROR(1/VLOOKUP($B441,'Justerad allokering'!$B$2:$AG$462,MATCH(G$2,'Justerad allokering'!$B$2:$AF$2,0),FALSE)),VLOOKUP($B441,'Allokerad kvv'!$B$2:$AV$468,MATCH(G$2,'Allokerad kvv'!$B$2:$AV$2,0),FALSE),VLOOKUP($B441,'Justerad allokering'!$B$2:$AG$462,MATCH(G$2,'Justerad allokering'!$B$2:$AF$2,0),FALSE))</f>
        <v>0</v>
      </c>
      <c r="H441" s="28">
        <f>IF(ISERROR(1/VLOOKUP($B441,'Justerad allokering'!$B$2:$AG$462,MATCH(H$2,'Justerad allokering'!$B$2:$AF$2,0),FALSE)),VLOOKUP($B441,'Allokerad kvv'!$B$2:$AV$468,MATCH(H$2,'Allokerad kvv'!$B$2:$AV$2,0),FALSE),VLOOKUP($B441,'Justerad allokering'!$B$2:$AG$462,MATCH(H$2,'Justerad allokering'!$B$2:$AF$2,0),FALSE))</f>
        <v>0</v>
      </c>
      <c r="I441" s="28">
        <f>IF(ISERROR(1/VLOOKUP($B441,'Justerad allokering'!$B$2:$AG$462,MATCH(I$2,'Justerad allokering'!$B$2:$AF$2,0),FALSE)),VLOOKUP($B441,'Allokerad kvv'!$B$2:$AV$468,MATCH(I$2,'Allokerad kvv'!$B$2:$AV$2,0),FALSE),VLOOKUP($B441,'Justerad allokering'!$B$2:$AG$462,MATCH(I$2,'Justerad allokering'!$B$2:$AF$2,0),FALSE))</f>
        <v>0</v>
      </c>
      <c r="J441" s="28">
        <f>IF(ISERROR(1/VLOOKUP($B441,'Justerad allokering'!$B$2:$AG$462,MATCH(J$2,'Justerad allokering'!$B$2:$AF$2,0),FALSE)),VLOOKUP($B441,'Allokerad kvv'!$B$2:$AV$468,MATCH(J$2,'Allokerad kvv'!$B$2:$AV$2,0),FALSE),VLOOKUP($B441,'Justerad allokering'!$B$2:$AG$462,MATCH(J$2,'Justerad allokering'!$B$2:$AF$2,0),FALSE))</f>
        <v>0</v>
      </c>
      <c r="K441" s="28">
        <f>IF(ISERROR(1/VLOOKUP($B441,'Justerad allokering'!$B$2:$AG$462,MATCH(K$2,'Justerad allokering'!$B$2:$AF$2,0),FALSE)),VLOOKUP($B441,'Allokerad kvv'!$B$2:$AV$468,MATCH(K$2,'Allokerad kvv'!$B$2:$AV$2,0),FALSE),VLOOKUP($B441,'Justerad allokering'!$B$2:$AG$462,MATCH(K$2,'Justerad allokering'!$B$2:$AF$2,0),FALSE))</f>
        <v>0</v>
      </c>
      <c r="L441" s="28">
        <f>IF(ISERROR(1/VLOOKUP($B441,'Justerad allokering'!$B$2:$AG$462,MATCH(L$2,'Justerad allokering'!$B$2:$AF$2,0),FALSE)),VLOOKUP($B441,'Allokerad kvv'!$B$2:$AV$468,MATCH(L$2,'Allokerad kvv'!$B$2:$AV$2,0),FALSE),VLOOKUP($B441,'Justerad allokering'!$B$2:$AG$462,MATCH(L$2,'Justerad allokering'!$B$2:$AF$2,0),FALSE))</f>
        <v>0</v>
      </c>
      <c r="M441" s="28">
        <f>IF(ISERROR(1/VLOOKUP($B441,'Justerad allokering'!$B$2:$AG$462,MATCH(M$2,'Justerad allokering'!$B$2:$AF$2,0),FALSE)),VLOOKUP($B441,'Allokerad kvv'!$B$2:$AV$468,MATCH(M$2,'Allokerad kvv'!$B$2:$AV$2,0),FALSE),VLOOKUP($B441,'Justerad allokering'!$B$2:$AG$462,MATCH(M$2,'Justerad allokering'!$B$2:$AF$2,0),FALSE))</f>
        <v>0</v>
      </c>
      <c r="N441" s="28">
        <f>IF(ISERROR(1/VLOOKUP($B441,'Justerad allokering'!$B$2:$AG$462,MATCH(N$2,'Justerad allokering'!$B$2:$AF$2,0),FALSE)),VLOOKUP($B441,'Allokerad kvv'!$B$2:$AV$468,MATCH(N$2,'Allokerad kvv'!$B$2:$AV$2,0),FALSE),VLOOKUP($B441,'Justerad allokering'!$B$2:$AG$462,MATCH(N$2,'Justerad allokering'!$B$2:$AF$2,0),FALSE))</f>
        <v>0</v>
      </c>
      <c r="O441" s="28">
        <f>IF(ISERROR(1/VLOOKUP($B441,'Justerad allokering'!$B$2:$AG$462,MATCH(O$2,'Justerad allokering'!$B$2:$AF$2,0),FALSE)),VLOOKUP($B441,'Allokerad kvv'!$B$2:$AV$468,MATCH(O$2,'Allokerad kvv'!$B$2:$AV$2,0),FALSE),VLOOKUP($B441,'Justerad allokering'!$B$2:$AG$462,MATCH(O$2,'Justerad allokering'!$B$2:$AF$2,0),FALSE))</f>
        <v>0</v>
      </c>
      <c r="P441" s="28">
        <f>IF(ISERROR(1/VLOOKUP($B441,'Justerad allokering'!$B$2:$AG$462,MATCH(P$2,'Justerad allokering'!$B$2:$AF$2,0),FALSE)),VLOOKUP($B441,'Allokerad kvv'!$B$2:$AV$468,MATCH(P$2,'Allokerad kvv'!$B$2:$AV$2,0),FALSE),VLOOKUP($B441,'Justerad allokering'!$B$2:$AG$462,MATCH(P$2,'Justerad allokering'!$B$2:$AF$2,0),FALSE))</f>
        <v>0</v>
      </c>
      <c r="Q441" s="28">
        <f>IF(ISERROR(1/VLOOKUP($B441,'Justerad allokering'!$B$2:$AG$462,MATCH(Q$2,'Justerad allokering'!$B$2:$AF$2,0),FALSE)),VLOOKUP($B441,'Allokerad kvv'!$B$2:$AV$468,MATCH(Q$2,'Allokerad kvv'!$B$2:$AV$2,0),FALSE),VLOOKUP($B441,'Justerad allokering'!$B$2:$AG$462,MATCH(Q$2,'Justerad allokering'!$B$2:$AF$2,0),FALSE))</f>
        <v>0</v>
      </c>
      <c r="R441" s="28">
        <f>IF(ISERROR(1/VLOOKUP($B441,'Justerad allokering'!$B$2:$AG$462,MATCH(R$2,'Justerad allokering'!$B$2:$AF$2,0),FALSE)),VLOOKUP($B441,'Allokerad kvv'!$B$2:$AV$468,MATCH(R$2,'Allokerad kvv'!$B$2:$AV$2,0),FALSE),VLOOKUP($B441,'Justerad allokering'!$B$2:$AG$462,MATCH(R$2,'Justerad allokering'!$B$2:$AF$2,0),FALSE))</f>
        <v>0</v>
      </c>
      <c r="S441" s="28">
        <f>IF(ISERROR(1/VLOOKUP($B441,'Justerad allokering'!$B$2:$AG$462,MATCH(S$2,'Justerad allokering'!$B$2:$AF$2,0),FALSE)),VLOOKUP($B441,'Allokerad kvv'!$B$2:$AV$468,MATCH(S$2,'Allokerad kvv'!$B$2:$AV$2,0),FALSE),VLOOKUP($B441,'Justerad allokering'!$B$2:$AG$462,MATCH(S$2,'Justerad allokering'!$B$2:$AF$2,0),FALSE))</f>
        <v>0</v>
      </c>
      <c r="T441" s="28">
        <f>IF(ISERROR(1/VLOOKUP($B441,'Justerad allokering'!$B$2:$AG$462,MATCH(T$2,'Justerad allokering'!$B$2:$AF$2,0),FALSE)),VLOOKUP($B441,'Allokerad kvv'!$B$2:$AV$468,MATCH(T$2,'Allokerad kvv'!$B$2:$AV$2,0),FALSE),VLOOKUP($B441,'Justerad allokering'!$B$2:$AG$462,MATCH(T$2,'Justerad allokering'!$B$2:$AF$2,0),FALSE))</f>
        <v>0</v>
      </c>
      <c r="U441" s="28">
        <f>IF(ISERROR(1/VLOOKUP($B441,'Justerad allokering'!$B$2:$AG$462,MATCH(U$2,'Justerad allokering'!$B$2:$AF$2,0),FALSE)),VLOOKUP($B441,'Allokerad kvv'!$B$2:$AV$468,MATCH(U$2,'Allokerad kvv'!$B$2:$AV$2,0),FALSE),VLOOKUP($B441,'Justerad allokering'!$B$2:$AG$462,MATCH(U$2,'Justerad allokering'!$B$2:$AF$2,0),FALSE))</f>
        <v>0</v>
      </c>
      <c r="V441" s="28">
        <f>IF(ISERROR(1/VLOOKUP($B441,'Justerad allokering'!$B$2:$AG$462,MATCH(V$2,'Justerad allokering'!$B$2:$AF$2,0),FALSE)),VLOOKUP($B441,'Allokerad kvv'!$B$2:$AV$468,MATCH(V$2,'Allokerad kvv'!$B$2:$AV$2,0),FALSE),VLOOKUP($B441,'Justerad allokering'!$B$2:$AG$462,MATCH(V$2,'Justerad allokering'!$B$2:$AF$2,0),FALSE))</f>
        <v>0</v>
      </c>
      <c r="W441" s="28">
        <f>IF(ISERROR(1/VLOOKUP($B441,'Justerad allokering'!$B$2:$AG$462,MATCH(W$2,'Justerad allokering'!$B$2:$AF$2,0),FALSE)),VLOOKUP($B441,'Allokerad kvv'!$B$2:$AV$468,MATCH(W$2,'Allokerad kvv'!$B$2:$AV$2,0),FALSE),VLOOKUP($B441,'Justerad allokering'!$B$2:$AG$462,MATCH(W$2,'Justerad allokering'!$B$2:$AF$2,0),FALSE))</f>
        <v>0</v>
      </c>
      <c r="X441" s="28">
        <f>IF(ISERROR(1/VLOOKUP($B441,'Justerad allokering'!$B$2:$AG$462,MATCH(X$2,'Justerad allokering'!$B$2:$AF$2,0),FALSE)),VLOOKUP($B441,'Allokerad kvv'!$B$2:$AV$468,MATCH(X$2,'Allokerad kvv'!$B$2:$AV$2,0),FALSE),VLOOKUP($B441,'Justerad allokering'!$B$2:$AG$462,MATCH(X$2,'Justerad allokering'!$B$2:$AF$2,0),FALSE))</f>
        <v>0</v>
      </c>
      <c r="Y441" s="28">
        <f>IF(ISERROR(1/VLOOKUP($B441,'Justerad allokering'!$B$2:$AG$462,MATCH(Y$2,'Justerad allokering'!$B$2:$AF$2,0),FALSE)),VLOOKUP($B441,'Allokerad kvv'!$B$2:$AV$468,MATCH(Y$2,'Allokerad kvv'!$B$2:$AV$2,0),FALSE),VLOOKUP($B441,'Justerad allokering'!$B$2:$AG$462,MATCH(Y$2,'Justerad allokering'!$B$2:$AF$2,0),FALSE))</f>
        <v>0</v>
      </c>
      <c r="Z441" s="28">
        <f>IF(ISERROR(1/VLOOKUP($B441,'Justerad allokering'!$B$2:$AG$462,MATCH(Z$2,'Justerad allokering'!$B$2:$AF$2,0),FALSE)),VLOOKUP($B441,'Allokerad kvv'!$B$2:$AV$468,MATCH(Z$2,'Allokerad kvv'!$B$2:$AV$2,0),FALSE),VLOOKUP($B441,'Justerad allokering'!$B$2:$AG$462,MATCH(Z$2,'Justerad allokering'!$B$2:$AF$2,0),FALSE))</f>
        <v>0</v>
      </c>
      <c r="AA441" s="28"/>
      <c r="AB441" s="28"/>
      <c r="AE441">
        <f t="shared" si="18"/>
        <v>0</v>
      </c>
      <c r="AG441">
        <f t="shared" si="19"/>
        <v>0</v>
      </c>
      <c r="AH441">
        <f t="shared" si="20"/>
        <v>0</v>
      </c>
      <c r="AI441" s="55" t="str">
        <f>IF(AH441=0,"",AH441/VLOOKUP(B441,Kraftvärmeprod!$B$1:$BC$480,MATCH("Summa tillförd energi exklusive rökgaskondensering",Kraftvärmeprod!$B$1:$BC$1,0),FALSE))</f>
        <v/>
      </c>
    </row>
    <row r="442" spans="1:35" x14ac:dyDescent="0.35">
      <c r="A442" s="28" t="s">
        <v>583</v>
      </c>
      <c r="B442" s="28" t="s">
        <v>586</v>
      </c>
      <c r="C442" s="28">
        <f>IF(ISERROR(1/VLOOKUP($B442,'Justerad allokering'!$B$2:$AG$462,MATCH(C$2,'Justerad allokering'!$B$2:$AF$2,0),FALSE)),VLOOKUP($B442,'Allokerad kvv'!$B$2:$AV$468,MATCH(C$2,'Allokerad kvv'!$B$2:$AV$2,0),FALSE),VLOOKUP($B442,'Justerad allokering'!$B$2:$AG$462,MATCH(C$2,'Justerad allokering'!$B$2:$AF$2,0),FALSE))</f>
        <v>0</v>
      </c>
      <c r="D442" s="28">
        <f>IF(ISERROR(1/VLOOKUP($B442,'Justerad allokering'!$B$2:$AG$462,MATCH(D$2,'Justerad allokering'!$B$2:$AF$2,0),FALSE)),VLOOKUP($B442,'Allokerad kvv'!$B$2:$AV$468,MATCH(D$2,'Allokerad kvv'!$B$2:$AV$2,0),FALSE),VLOOKUP($B442,'Justerad allokering'!$B$2:$AG$462,MATCH(D$2,'Justerad allokering'!$B$2:$AF$2,0),FALSE))</f>
        <v>0</v>
      </c>
      <c r="E442" s="28">
        <f>IF(ISERROR(1/VLOOKUP($B442,'Justerad allokering'!$B$2:$AG$462,MATCH(E$2,'Justerad allokering'!$B$2:$AF$2,0),FALSE)),VLOOKUP($B442,'Allokerad kvv'!$B$2:$AV$468,MATCH(E$2,'Allokerad kvv'!$B$2:$AV$2,0),FALSE),VLOOKUP($B442,'Justerad allokering'!$B$2:$AG$462,MATCH(E$2,'Justerad allokering'!$B$2:$AF$2,0),FALSE))</f>
        <v>0</v>
      </c>
      <c r="F442" s="28">
        <f>IF(ISERROR(1/VLOOKUP($B442,'Justerad allokering'!$B$2:$AG$462,MATCH(F$2,'Justerad allokering'!$B$2:$AF$2,0),FALSE)),VLOOKUP($B442,'Allokerad kvv'!$B$2:$AV$468,MATCH(F$2,'Allokerad kvv'!$B$2:$AV$2,0),FALSE),VLOOKUP($B442,'Justerad allokering'!$B$2:$AG$462,MATCH(F$2,'Justerad allokering'!$B$2:$AF$2,0),FALSE))</f>
        <v>0</v>
      </c>
      <c r="G442" s="28">
        <f>IF(ISERROR(1/VLOOKUP($B442,'Justerad allokering'!$B$2:$AG$462,MATCH(G$2,'Justerad allokering'!$B$2:$AF$2,0),FALSE)),VLOOKUP($B442,'Allokerad kvv'!$B$2:$AV$468,MATCH(G$2,'Allokerad kvv'!$B$2:$AV$2,0),FALSE),VLOOKUP($B442,'Justerad allokering'!$B$2:$AG$462,MATCH(G$2,'Justerad allokering'!$B$2:$AF$2,0),FALSE))</f>
        <v>0</v>
      </c>
      <c r="H442" s="28">
        <f>IF(ISERROR(1/VLOOKUP($B442,'Justerad allokering'!$B$2:$AG$462,MATCH(H$2,'Justerad allokering'!$B$2:$AF$2,0),FALSE)),VLOOKUP($B442,'Allokerad kvv'!$B$2:$AV$468,MATCH(H$2,'Allokerad kvv'!$B$2:$AV$2,0),FALSE),VLOOKUP($B442,'Justerad allokering'!$B$2:$AG$462,MATCH(H$2,'Justerad allokering'!$B$2:$AF$2,0),FALSE))</f>
        <v>0</v>
      </c>
      <c r="I442" s="28">
        <f>IF(ISERROR(1/VLOOKUP($B442,'Justerad allokering'!$B$2:$AG$462,MATCH(I$2,'Justerad allokering'!$B$2:$AF$2,0),FALSE)),VLOOKUP($B442,'Allokerad kvv'!$B$2:$AV$468,MATCH(I$2,'Allokerad kvv'!$B$2:$AV$2,0),FALSE),VLOOKUP($B442,'Justerad allokering'!$B$2:$AG$462,MATCH(I$2,'Justerad allokering'!$B$2:$AF$2,0),FALSE))</f>
        <v>0</v>
      </c>
      <c r="J442" s="28">
        <f>IF(ISERROR(1/VLOOKUP($B442,'Justerad allokering'!$B$2:$AG$462,MATCH(J$2,'Justerad allokering'!$B$2:$AF$2,0),FALSE)),VLOOKUP($B442,'Allokerad kvv'!$B$2:$AV$468,MATCH(J$2,'Allokerad kvv'!$B$2:$AV$2,0),FALSE),VLOOKUP($B442,'Justerad allokering'!$B$2:$AG$462,MATCH(J$2,'Justerad allokering'!$B$2:$AF$2,0),FALSE))</f>
        <v>0</v>
      </c>
      <c r="K442" s="28">
        <f>IF(ISERROR(1/VLOOKUP($B442,'Justerad allokering'!$B$2:$AG$462,MATCH(K$2,'Justerad allokering'!$B$2:$AF$2,0),FALSE)),VLOOKUP($B442,'Allokerad kvv'!$B$2:$AV$468,MATCH(K$2,'Allokerad kvv'!$B$2:$AV$2,0),FALSE),VLOOKUP($B442,'Justerad allokering'!$B$2:$AG$462,MATCH(K$2,'Justerad allokering'!$B$2:$AF$2,0),FALSE))</f>
        <v>0</v>
      </c>
      <c r="L442" s="28">
        <f>IF(ISERROR(1/VLOOKUP($B442,'Justerad allokering'!$B$2:$AG$462,MATCH(L$2,'Justerad allokering'!$B$2:$AF$2,0),FALSE)),VLOOKUP($B442,'Allokerad kvv'!$B$2:$AV$468,MATCH(L$2,'Allokerad kvv'!$B$2:$AV$2,0),FALSE),VLOOKUP($B442,'Justerad allokering'!$B$2:$AG$462,MATCH(L$2,'Justerad allokering'!$B$2:$AF$2,0),FALSE))</f>
        <v>0</v>
      </c>
      <c r="M442" s="28">
        <f>IF(ISERROR(1/VLOOKUP($B442,'Justerad allokering'!$B$2:$AG$462,MATCH(M$2,'Justerad allokering'!$B$2:$AF$2,0),FALSE)),VLOOKUP($B442,'Allokerad kvv'!$B$2:$AV$468,MATCH(M$2,'Allokerad kvv'!$B$2:$AV$2,0),FALSE),VLOOKUP($B442,'Justerad allokering'!$B$2:$AG$462,MATCH(M$2,'Justerad allokering'!$B$2:$AF$2,0),FALSE))</f>
        <v>0</v>
      </c>
      <c r="N442" s="28">
        <f>IF(ISERROR(1/VLOOKUP($B442,'Justerad allokering'!$B$2:$AG$462,MATCH(N$2,'Justerad allokering'!$B$2:$AF$2,0),FALSE)),VLOOKUP($B442,'Allokerad kvv'!$B$2:$AV$468,MATCH(N$2,'Allokerad kvv'!$B$2:$AV$2,0),FALSE),VLOOKUP($B442,'Justerad allokering'!$B$2:$AG$462,MATCH(N$2,'Justerad allokering'!$B$2:$AF$2,0),FALSE))</f>
        <v>0</v>
      </c>
      <c r="O442" s="28">
        <f>IF(ISERROR(1/VLOOKUP($B442,'Justerad allokering'!$B$2:$AG$462,MATCH(O$2,'Justerad allokering'!$B$2:$AF$2,0),FALSE)),VLOOKUP($B442,'Allokerad kvv'!$B$2:$AV$468,MATCH(O$2,'Allokerad kvv'!$B$2:$AV$2,0),FALSE),VLOOKUP($B442,'Justerad allokering'!$B$2:$AG$462,MATCH(O$2,'Justerad allokering'!$B$2:$AF$2,0),FALSE))</f>
        <v>0</v>
      </c>
      <c r="P442" s="28">
        <f>IF(ISERROR(1/VLOOKUP($B442,'Justerad allokering'!$B$2:$AG$462,MATCH(P$2,'Justerad allokering'!$B$2:$AF$2,0),FALSE)),VLOOKUP($B442,'Allokerad kvv'!$B$2:$AV$468,MATCH(P$2,'Allokerad kvv'!$B$2:$AV$2,0),FALSE),VLOOKUP($B442,'Justerad allokering'!$B$2:$AG$462,MATCH(P$2,'Justerad allokering'!$B$2:$AF$2,0),FALSE))</f>
        <v>0</v>
      </c>
      <c r="Q442" s="28">
        <f>IF(ISERROR(1/VLOOKUP($B442,'Justerad allokering'!$B$2:$AG$462,MATCH(Q$2,'Justerad allokering'!$B$2:$AF$2,0),FALSE)),VLOOKUP($B442,'Allokerad kvv'!$B$2:$AV$468,MATCH(Q$2,'Allokerad kvv'!$B$2:$AV$2,0),FALSE),VLOOKUP($B442,'Justerad allokering'!$B$2:$AG$462,MATCH(Q$2,'Justerad allokering'!$B$2:$AF$2,0),FALSE))</f>
        <v>0</v>
      </c>
      <c r="R442" s="28">
        <f>IF(ISERROR(1/VLOOKUP($B442,'Justerad allokering'!$B$2:$AG$462,MATCH(R$2,'Justerad allokering'!$B$2:$AF$2,0),FALSE)),VLOOKUP($B442,'Allokerad kvv'!$B$2:$AV$468,MATCH(R$2,'Allokerad kvv'!$B$2:$AV$2,0),FALSE),VLOOKUP($B442,'Justerad allokering'!$B$2:$AG$462,MATCH(R$2,'Justerad allokering'!$B$2:$AF$2,0),FALSE))</f>
        <v>0</v>
      </c>
      <c r="S442" s="28">
        <f>IF(ISERROR(1/VLOOKUP($B442,'Justerad allokering'!$B$2:$AG$462,MATCH(S$2,'Justerad allokering'!$B$2:$AF$2,0),FALSE)),VLOOKUP($B442,'Allokerad kvv'!$B$2:$AV$468,MATCH(S$2,'Allokerad kvv'!$B$2:$AV$2,0),FALSE),VLOOKUP($B442,'Justerad allokering'!$B$2:$AG$462,MATCH(S$2,'Justerad allokering'!$B$2:$AF$2,0),FALSE))</f>
        <v>0</v>
      </c>
      <c r="T442" s="28">
        <f>IF(ISERROR(1/VLOOKUP($B442,'Justerad allokering'!$B$2:$AG$462,MATCH(T$2,'Justerad allokering'!$B$2:$AF$2,0),FALSE)),VLOOKUP($B442,'Allokerad kvv'!$B$2:$AV$468,MATCH(T$2,'Allokerad kvv'!$B$2:$AV$2,0),FALSE),VLOOKUP($B442,'Justerad allokering'!$B$2:$AG$462,MATCH(T$2,'Justerad allokering'!$B$2:$AF$2,0),FALSE))</f>
        <v>0</v>
      </c>
      <c r="U442" s="28">
        <f>IF(ISERROR(1/VLOOKUP($B442,'Justerad allokering'!$B$2:$AG$462,MATCH(U$2,'Justerad allokering'!$B$2:$AF$2,0),FALSE)),VLOOKUP($B442,'Allokerad kvv'!$B$2:$AV$468,MATCH(U$2,'Allokerad kvv'!$B$2:$AV$2,0),FALSE),VLOOKUP($B442,'Justerad allokering'!$B$2:$AG$462,MATCH(U$2,'Justerad allokering'!$B$2:$AF$2,0),FALSE))</f>
        <v>0</v>
      </c>
      <c r="V442" s="28">
        <f>IF(ISERROR(1/VLOOKUP($B442,'Justerad allokering'!$B$2:$AG$462,MATCH(V$2,'Justerad allokering'!$B$2:$AF$2,0),FALSE)),VLOOKUP($B442,'Allokerad kvv'!$B$2:$AV$468,MATCH(V$2,'Allokerad kvv'!$B$2:$AV$2,0),FALSE),VLOOKUP($B442,'Justerad allokering'!$B$2:$AG$462,MATCH(V$2,'Justerad allokering'!$B$2:$AF$2,0),FALSE))</f>
        <v>0</v>
      </c>
      <c r="W442" s="28">
        <f>IF(ISERROR(1/VLOOKUP($B442,'Justerad allokering'!$B$2:$AG$462,MATCH(W$2,'Justerad allokering'!$B$2:$AF$2,0),FALSE)),VLOOKUP($B442,'Allokerad kvv'!$B$2:$AV$468,MATCH(W$2,'Allokerad kvv'!$B$2:$AV$2,0),FALSE),VLOOKUP($B442,'Justerad allokering'!$B$2:$AG$462,MATCH(W$2,'Justerad allokering'!$B$2:$AF$2,0),FALSE))</f>
        <v>0</v>
      </c>
      <c r="X442" s="28">
        <f>IF(ISERROR(1/VLOOKUP($B442,'Justerad allokering'!$B$2:$AG$462,MATCH(X$2,'Justerad allokering'!$B$2:$AF$2,0),FALSE)),VLOOKUP($B442,'Allokerad kvv'!$B$2:$AV$468,MATCH(X$2,'Allokerad kvv'!$B$2:$AV$2,0),FALSE),VLOOKUP($B442,'Justerad allokering'!$B$2:$AG$462,MATCH(X$2,'Justerad allokering'!$B$2:$AF$2,0),FALSE))</f>
        <v>0</v>
      </c>
      <c r="Y442" s="28">
        <f>IF(ISERROR(1/VLOOKUP($B442,'Justerad allokering'!$B$2:$AG$462,MATCH(Y$2,'Justerad allokering'!$B$2:$AF$2,0),FALSE)),VLOOKUP($B442,'Allokerad kvv'!$B$2:$AV$468,MATCH(Y$2,'Allokerad kvv'!$B$2:$AV$2,0),FALSE),VLOOKUP($B442,'Justerad allokering'!$B$2:$AG$462,MATCH(Y$2,'Justerad allokering'!$B$2:$AF$2,0),FALSE))</f>
        <v>0</v>
      </c>
      <c r="Z442" s="28">
        <f>IF(ISERROR(1/VLOOKUP($B442,'Justerad allokering'!$B$2:$AG$462,MATCH(Z$2,'Justerad allokering'!$B$2:$AF$2,0),FALSE)),VLOOKUP($B442,'Allokerad kvv'!$B$2:$AV$468,MATCH(Z$2,'Allokerad kvv'!$B$2:$AV$2,0),FALSE),VLOOKUP($B442,'Justerad allokering'!$B$2:$AG$462,MATCH(Z$2,'Justerad allokering'!$B$2:$AF$2,0),FALSE))</f>
        <v>0</v>
      </c>
      <c r="AA442" s="28"/>
      <c r="AB442" s="28"/>
      <c r="AE442">
        <f t="shared" si="18"/>
        <v>0</v>
      </c>
      <c r="AG442">
        <f t="shared" si="19"/>
        <v>0</v>
      </c>
      <c r="AH442">
        <f t="shared" si="20"/>
        <v>0</v>
      </c>
      <c r="AI442" s="55" t="str">
        <f>IF(AH442=0,"",AH442/VLOOKUP(B442,Kraftvärmeprod!$B$1:$BC$480,MATCH("Summa tillförd energi exklusive rökgaskondensering",Kraftvärmeprod!$B$1:$BC$1,0),FALSE))</f>
        <v/>
      </c>
    </row>
    <row r="443" spans="1:35" x14ac:dyDescent="0.35">
      <c r="A443" s="28" t="s">
        <v>583</v>
      </c>
      <c r="B443" s="28" t="s">
        <v>587</v>
      </c>
      <c r="C443" s="28">
        <f>IF(ISERROR(1/VLOOKUP($B443,'Justerad allokering'!$B$2:$AG$462,MATCH(C$2,'Justerad allokering'!$B$2:$AF$2,0),FALSE)),VLOOKUP($B443,'Allokerad kvv'!$B$2:$AV$468,MATCH(C$2,'Allokerad kvv'!$B$2:$AV$2,0),FALSE),VLOOKUP($B443,'Justerad allokering'!$B$2:$AG$462,MATCH(C$2,'Justerad allokering'!$B$2:$AF$2,0),FALSE))</f>
        <v>0</v>
      </c>
      <c r="D443" s="28">
        <f>IF(ISERROR(1/VLOOKUP($B443,'Justerad allokering'!$B$2:$AG$462,MATCH(D$2,'Justerad allokering'!$B$2:$AF$2,0),FALSE)),VLOOKUP($B443,'Allokerad kvv'!$B$2:$AV$468,MATCH(D$2,'Allokerad kvv'!$B$2:$AV$2,0),FALSE),VLOOKUP($B443,'Justerad allokering'!$B$2:$AG$462,MATCH(D$2,'Justerad allokering'!$B$2:$AF$2,0),FALSE))</f>
        <v>0</v>
      </c>
      <c r="E443" s="28">
        <f>IF(ISERROR(1/VLOOKUP($B443,'Justerad allokering'!$B$2:$AG$462,MATCH(E$2,'Justerad allokering'!$B$2:$AF$2,0),FALSE)),VLOOKUP($B443,'Allokerad kvv'!$B$2:$AV$468,MATCH(E$2,'Allokerad kvv'!$B$2:$AV$2,0),FALSE),VLOOKUP($B443,'Justerad allokering'!$B$2:$AG$462,MATCH(E$2,'Justerad allokering'!$B$2:$AF$2,0),FALSE))</f>
        <v>63.232799999999997</v>
      </c>
      <c r="F443" s="28">
        <f>IF(ISERROR(1/VLOOKUP($B443,'Justerad allokering'!$B$2:$AG$462,MATCH(F$2,'Justerad allokering'!$B$2:$AF$2,0),FALSE)),VLOOKUP($B443,'Allokerad kvv'!$B$2:$AV$468,MATCH(F$2,'Allokerad kvv'!$B$2:$AV$2,0),FALSE),VLOOKUP($B443,'Justerad allokering'!$B$2:$AG$462,MATCH(F$2,'Justerad allokering'!$B$2:$AF$2,0),FALSE))</f>
        <v>0</v>
      </c>
      <c r="G443" s="28">
        <f>IF(ISERROR(1/VLOOKUP($B443,'Justerad allokering'!$B$2:$AG$462,MATCH(G$2,'Justerad allokering'!$B$2:$AF$2,0),FALSE)),VLOOKUP($B443,'Allokerad kvv'!$B$2:$AV$468,MATCH(G$2,'Allokerad kvv'!$B$2:$AV$2,0),FALSE),VLOOKUP($B443,'Justerad allokering'!$B$2:$AG$462,MATCH(G$2,'Justerad allokering'!$B$2:$AF$2,0),FALSE))</f>
        <v>0.83933500000000005</v>
      </c>
      <c r="H443" s="28">
        <f>IF(ISERROR(1/VLOOKUP($B443,'Justerad allokering'!$B$2:$AG$462,MATCH(H$2,'Justerad allokering'!$B$2:$AF$2,0),FALSE)),VLOOKUP($B443,'Allokerad kvv'!$B$2:$AV$468,MATCH(H$2,'Allokerad kvv'!$B$2:$AV$2,0),FALSE),VLOOKUP($B443,'Justerad allokering'!$B$2:$AG$462,MATCH(H$2,'Justerad allokering'!$B$2:$AF$2,0),FALSE))</f>
        <v>0</v>
      </c>
      <c r="I443" s="28">
        <f>IF(ISERROR(1/VLOOKUP($B443,'Justerad allokering'!$B$2:$AG$462,MATCH(I$2,'Justerad allokering'!$B$2:$AF$2,0),FALSE)),VLOOKUP($B443,'Allokerad kvv'!$B$2:$AV$468,MATCH(I$2,'Allokerad kvv'!$B$2:$AV$2,0),FALSE),VLOOKUP($B443,'Justerad allokering'!$B$2:$AG$462,MATCH(I$2,'Justerad allokering'!$B$2:$AF$2,0),FALSE))</f>
        <v>6.0006199999999996</v>
      </c>
      <c r="J443" s="28">
        <f>IF(ISERROR(1/VLOOKUP($B443,'Justerad allokering'!$B$2:$AG$462,MATCH(J$2,'Justerad allokering'!$B$2:$AF$2,0),FALSE)),VLOOKUP($B443,'Allokerad kvv'!$B$2:$AV$468,MATCH(J$2,'Allokerad kvv'!$B$2:$AV$2,0),FALSE),VLOOKUP($B443,'Justerad allokering'!$B$2:$AG$462,MATCH(J$2,'Justerad allokering'!$B$2:$AF$2,0),FALSE))</f>
        <v>268.476</v>
      </c>
      <c r="K443" s="28">
        <f>IF(ISERROR(1/VLOOKUP($B443,'Justerad allokering'!$B$2:$AG$462,MATCH(K$2,'Justerad allokering'!$B$2:$AF$2,0),FALSE)),VLOOKUP($B443,'Allokerad kvv'!$B$2:$AV$468,MATCH(K$2,'Allokerad kvv'!$B$2:$AV$2,0),FALSE),VLOOKUP($B443,'Justerad allokering'!$B$2:$AG$462,MATCH(K$2,'Justerad allokering'!$B$2:$AF$2,0),FALSE))</f>
        <v>16.1081</v>
      </c>
      <c r="L443" s="28">
        <f>IF(ISERROR(1/VLOOKUP($B443,'Justerad allokering'!$B$2:$AG$462,MATCH(L$2,'Justerad allokering'!$B$2:$AF$2,0),FALSE)),VLOOKUP($B443,'Allokerad kvv'!$B$2:$AV$468,MATCH(L$2,'Allokerad kvv'!$B$2:$AV$2,0),FALSE),VLOOKUP($B443,'Justerad allokering'!$B$2:$AG$462,MATCH(L$2,'Justerad allokering'!$B$2:$AF$2,0),FALSE))</f>
        <v>0</v>
      </c>
      <c r="M443" s="28">
        <f>IF(ISERROR(1/VLOOKUP($B443,'Justerad allokering'!$B$2:$AG$462,MATCH(M$2,'Justerad allokering'!$B$2:$AF$2,0),FALSE)),VLOOKUP($B443,'Allokerad kvv'!$B$2:$AV$468,MATCH(M$2,'Allokerad kvv'!$B$2:$AV$2,0),FALSE),VLOOKUP($B443,'Justerad allokering'!$B$2:$AG$462,MATCH(M$2,'Justerad allokering'!$B$2:$AF$2,0),FALSE))</f>
        <v>0</v>
      </c>
      <c r="N443" s="28">
        <f>IF(ISERROR(1/VLOOKUP($B443,'Justerad allokering'!$B$2:$AG$462,MATCH(N$2,'Justerad allokering'!$B$2:$AF$2,0),FALSE)),VLOOKUP($B443,'Allokerad kvv'!$B$2:$AV$468,MATCH(N$2,'Allokerad kvv'!$B$2:$AV$2,0),FALSE),VLOOKUP($B443,'Justerad allokering'!$B$2:$AG$462,MATCH(N$2,'Justerad allokering'!$B$2:$AF$2,0),FALSE))</f>
        <v>0</v>
      </c>
      <c r="O443" s="28">
        <f>IF(ISERROR(1/VLOOKUP($B443,'Justerad allokering'!$B$2:$AG$462,MATCH(O$2,'Justerad allokering'!$B$2:$AF$2,0),FALSE)),VLOOKUP($B443,'Allokerad kvv'!$B$2:$AV$468,MATCH(O$2,'Allokerad kvv'!$B$2:$AV$2,0),FALSE),VLOOKUP($B443,'Justerad allokering'!$B$2:$AG$462,MATCH(O$2,'Justerad allokering'!$B$2:$AF$2,0),FALSE))</f>
        <v>46.498600000000003</v>
      </c>
      <c r="P443" s="28">
        <f>IF(ISERROR(1/VLOOKUP($B443,'Justerad allokering'!$B$2:$AG$462,MATCH(P$2,'Justerad allokering'!$B$2:$AF$2,0),FALSE)),VLOOKUP($B443,'Allokerad kvv'!$B$2:$AV$468,MATCH(P$2,'Allokerad kvv'!$B$2:$AV$2,0),FALSE),VLOOKUP($B443,'Justerad allokering'!$B$2:$AG$462,MATCH(P$2,'Justerad allokering'!$B$2:$AF$2,0),FALSE))</f>
        <v>0</v>
      </c>
      <c r="Q443" s="28">
        <f>IF(ISERROR(1/VLOOKUP($B443,'Justerad allokering'!$B$2:$AG$462,MATCH(Q$2,'Justerad allokering'!$B$2:$AF$2,0),FALSE)),VLOOKUP($B443,'Allokerad kvv'!$B$2:$AV$468,MATCH(Q$2,'Allokerad kvv'!$B$2:$AV$2,0),FALSE),VLOOKUP($B443,'Justerad allokering'!$B$2:$AG$462,MATCH(Q$2,'Justerad allokering'!$B$2:$AF$2,0),FALSE))</f>
        <v>0</v>
      </c>
      <c r="R443" s="28">
        <f>IF(ISERROR(1/VLOOKUP($B443,'Justerad allokering'!$B$2:$AG$462,MATCH(R$2,'Justerad allokering'!$B$2:$AF$2,0),FALSE)),VLOOKUP($B443,'Allokerad kvv'!$B$2:$AV$468,MATCH(R$2,'Allokerad kvv'!$B$2:$AV$2,0),FALSE),VLOOKUP($B443,'Justerad allokering'!$B$2:$AG$462,MATCH(R$2,'Justerad allokering'!$B$2:$AF$2,0),FALSE))</f>
        <v>0</v>
      </c>
      <c r="S443" s="28">
        <f>IF(ISERROR(1/VLOOKUP($B443,'Justerad allokering'!$B$2:$AG$462,MATCH(S$2,'Justerad allokering'!$B$2:$AF$2,0),FALSE)),VLOOKUP($B443,'Allokerad kvv'!$B$2:$AV$468,MATCH(S$2,'Allokerad kvv'!$B$2:$AV$2,0),FALSE),VLOOKUP($B443,'Justerad allokering'!$B$2:$AG$462,MATCH(S$2,'Justerad allokering'!$B$2:$AF$2,0),FALSE))</f>
        <v>28.6434</v>
      </c>
      <c r="T443" s="28">
        <f>IF(ISERROR(1/VLOOKUP($B443,'Justerad allokering'!$B$2:$AG$462,MATCH(T$2,'Justerad allokering'!$B$2:$AF$2,0),FALSE)),VLOOKUP($B443,'Allokerad kvv'!$B$2:$AV$468,MATCH(T$2,'Allokerad kvv'!$B$2:$AV$2,0),FALSE),VLOOKUP($B443,'Justerad allokering'!$B$2:$AG$462,MATCH(T$2,'Justerad allokering'!$B$2:$AF$2,0),FALSE))</f>
        <v>0</v>
      </c>
      <c r="U443" s="28">
        <f>IF(ISERROR(1/VLOOKUP($B443,'Justerad allokering'!$B$2:$AG$462,MATCH(U$2,'Justerad allokering'!$B$2:$AF$2,0),FALSE)),VLOOKUP($B443,'Allokerad kvv'!$B$2:$AV$468,MATCH(U$2,'Allokerad kvv'!$B$2:$AV$2,0),FALSE),VLOOKUP($B443,'Justerad allokering'!$B$2:$AG$462,MATCH(U$2,'Justerad allokering'!$B$2:$AF$2,0),FALSE))</f>
        <v>0</v>
      </c>
      <c r="V443" s="28">
        <f>IF(ISERROR(1/VLOOKUP($B443,'Justerad allokering'!$B$2:$AG$462,MATCH(V$2,'Justerad allokering'!$B$2:$AF$2,0),FALSE)),VLOOKUP($B443,'Allokerad kvv'!$B$2:$AV$468,MATCH(V$2,'Allokerad kvv'!$B$2:$AV$2,0),FALSE),VLOOKUP($B443,'Justerad allokering'!$B$2:$AG$462,MATCH(V$2,'Justerad allokering'!$B$2:$AF$2,0),FALSE))</f>
        <v>0</v>
      </c>
      <c r="W443" s="28">
        <f>IF(ISERROR(1/VLOOKUP($B443,'Justerad allokering'!$B$2:$AG$462,MATCH(W$2,'Justerad allokering'!$B$2:$AF$2,0),FALSE)),VLOOKUP($B443,'Allokerad kvv'!$B$2:$AV$468,MATCH(W$2,'Allokerad kvv'!$B$2:$AV$2,0),FALSE),VLOOKUP($B443,'Justerad allokering'!$B$2:$AG$462,MATCH(W$2,'Justerad allokering'!$B$2:$AF$2,0),FALSE))</f>
        <v>0</v>
      </c>
      <c r="X443" s="28">
        <f>IF(ISERROR(1/VLOOKUP($B443,'Justerad allokering'!$B$2:$AG$462,MATCH(X$2,'Justerad allokering'!$B$2:$AF$2,0),FALSE)),VLOOKUP($B443,'Allokerad kvv'!$B$2:$AV$468,MATCH(X$2,'Allokerad kvv'!$B$2:$AV$2,0),FALSE),VLOOKUP($B443,'Justerad allokering'!$B$2:$AG$462,MATCH(X$2,'Justerad allokering'!$B$2:$AF$2,0),FALSE))</f>
        <v>0</v>
      </c>
      <c r="Y443" s="28">
        <f>IF(ISERROR(1/VLOOKUP($B443,'Justerad allokering'!$B$2:$AG$462,MATCH(Y$2,'Justerad allokering'!$B$2:$AF$2,0),FALSE)),VLOOKUP($B443,'Allokerad kvv'!$B$2:$AV$468,MATCH(Y$2,'Allokerad kvv'!$B$2:$AV$2,0),FALSE),VLOOKUP($B443,'Justerad allokering'!$B$2:$AG$462,MATCH(Y$2,'Justerad allokering'!$B$2:$AF$2,0),FALSE))</f>
        <v>0</v>
      </c>
      <c r="Z443" s="28">
        <f>IF(ISERROR(1/VLOOKUP($B443,'Justerad allokering'!$B$2:$AG$462,MATCH(Z$2,'Justerad allokering'!$B$2:$AF$2,0),FALSE)),VLOOKUP($B443,'Allokerad kvv'!$B$2:$AV$468,MATCH(Z$2,'Allokerad kvv'!$B$2:$AV$2,0),FALSE),VLOOKUP($B443,'Justerad allokering'!$B$2:$AG$462,MATCH(Z$2,'Justerad allokering'!$B$2:$AF$2,0),FALSE))</f>
        <v>0</v>
      </c>
      <c r="AA443" s="28"/>
      <c r="AB443" s="28"/>
      <c r="AE443">
        <f t="shared" si="18"/>
        <v>429.798855</v>
      </c>
      <c r="AG443">
        <f t="shared" si="19"/>
        <v>413.69075500000002</v>
      </c>
      <c r="AH443">
        <f t="shared" si="20"/>
        <v>413.69075500000002</v>
      </c>
      <c r="AI443" s="55">
        <f>IF(AH443=0,"",AH443/VLOOKUP(B443,Kraftvärmeprod!$B$1:$BC$480,MATCH("Summa tillförd energi exklusive rökgaskondensering",Kraftvärmeprod!$B$1:$BC$1,0),FALSE))</f>
        <v>0.5689912180562815</v>
      </c>
    </row>
    <row r="444" spans="1:35" x14ac:dyDescent="0.35">
      <c r="A444" s="28" t="s">
        <v>588</v>
      </c>
      <c r="B444" s="28" t="s">
        <v>589</v>
      </c>
      <c r="C444" s="28">
        <f>IF(ISERROR(1/VLOOKUP($B444,'Justerad allokering'!$B$2:$AG$462,MATCH(C$2,'Justerad allokering'!$B$2:$AF$2,0),FALSE)),VLOOKUP($B444,'Allokerad kvv'!$B$2:$AV$468,MATCH(C$2,'Allokerad kvv'!$B$2:$AV$2,0),FALSE),VLOOKUP($B444,'Justerad allokering'!$B$2:$AG$462,MATCH(C$2,'Justerad allokering'!$B$2:$AF$2,0),FALSE))</f>
        <v>0</v>
      </c>
      <c r="D444" s="28">
        <f>IF(ISERROR(1/VLOOKUP($B444,'Justerad allokering'!$B$2:$AG$462,MATCH(D$2,'Justerad allokering'!$B$2:$AF$2,0),FALSE)),VLOOKUP($B444,'Allokerad kvv'!$B$2:$AV$468,MATCH(D$2,'Allokerad kvv'!$B$2:$AV$2,0),FALSE),VLOOKUP($B444,'Justerad allokering'!$B$2:$AG$462,MATCH(D$2,'Justerad allokering'!$B$2:$AF$2,0),FALSE))</f>
        <v>0</v>
      </c>
      <c r="E444" s="28">
        <f>IF(ISERROR(1/VLOOKUP($B444,'Justerad allokering'!$B$2:$AG$462,MATCH(E$2,'Justerad allokering'!$B$2:$AF$2,0),FALSE)),VLOOKUP($B444,'Allokerad kvv'!$B$2:$AV$468,MATCH(E$2,'Allokerad kvv'!$B$2:$AV$2,0),FALSE),VLOOKUP($B444,'Justerad allokering'!$B$2:$AG$462,MATCH(E$2,'Justerad allokering'!$B$2:$AF$2,0),FALSE))</f>
        <v>0</v>
      </c>
      <c r="F444" s="28">
        <f>IF(ISERROR(1/VLOOKUP($B444,'Justerad allokering'!$B$2:$AG$462,MATCH(F$2,'Justerad allokering'!$B$2:$AF$2,0),FALSE)),VLOOKUP($B444,'Allokerad kvv'!$B$2:$AV$468,MATCH(F$2,'Allokerad kvv'!$B$2:$AV$2,0),FALSE),VLOOKUP($B444,'Justerad allokering'!$B$2:$AG$462,MATCH(F$2,'Justerad allokering'!$B$2:$AF$2,0),FALSE))</f>
        <v>0</v>
      </c>
      <c r="G444" s="28">
        <f>IF(ISERROR(1/VLOOKUP($B444,'Justerad allokering'!$B$2:$AG$462,MATCH(G$2,'Justerad allokering'!$B$2:$AF$2,0),FALSE)),VLOOKUP($B444,'Allokerad kvv'!$B$2:$AV$468,MATCH(G$2,'Allokerad kvv'!$B$2:$AV$2,0),FALSE),VLOOKUP($B444,'Justerad allokering'!$B$2:$AG$462,MATCH(G$2,'Justerad allokering'!$B$2:$AF$2,0),FALSE))</f>
        <v>0</v>
      </c>
      <c r="H444" s="28">
        <f>IF(ISERROR(1/VLOOKUP($B444,'Justerad allokering'!$B$2:$AG$462,MATCH(H$2,'Justerad allokering'!$B$2:$AF$2,0),FALSE)),VLOOKUP($B444,'Allokerad kvv'!$B$2:$AV$468,MATCH(H$2,'Allokerad kvv'!$B$2:$AV$2,0),FALSE),VLOOKUP($B444,'Justerad allokering'!$B$2:$AG$462,MATCH(H$2,'Justerad allokering'!$B$2:$AF$2,0),FALSE))</f>
        <v>0</v>
      </c>
      <c r="I444" s="28">
        <f>IF(ISERROR(1/VLOOKUP($B444,'Justerad allokering'!$B$2:$AG$462,MATCH(I$2,'Justerad allokering'!$B$2:$AF$2,0),FALSE)),VLOOKUP($B444,'Allokerad kvv'!$B$2:$AV$468,MATCH(I$2,'Allokerad kvv'!$B$2:$AV$2,0),FALSE),VLOOKUP($B444,'Justerad allokering'!$B$2:$AG$462,MATCH(I$2,'Justerad allokering'!$B$2:$AF$2,0),FALSE))</f>
        <v>0</v>
      </c>
      <c r="J444" s="28">
        <f>IF(ISERROR(1/VLOOKUP($B444,'Justerad allokering'!$B$2:$AG$462,MATCH(J$2,'Justerad allokering'!$B$2:$AF$2,0),FALSE)),VLOOKUP($B444,'Allokerad kvv'!$B$2:$AV$468,MATCH(J$2,'Allokerad kvv'!$B$2:$AV$2,0),FALSE),VLOOKUP($B444,'Justerad allokering'!$B$2:$AG$462,MATCH(J$2,'Justerad allokering'!$B$2:$AF$2,0),FALSE))</f>
        <v>0</v>
      </c>
      <c r="K444" s="28">
        <f>IF(ISERROR(1/VLOOKUP($B444,'Justerad allokering'!$B$2:$AG$462,MATCH(K$2,'Justerad allokering'!$B$2:$AF$2,0),FALSE)),VLOOKUP($B444,'Allokerad kvv'!$B$2:$AV$468,MATCH(K$2,'Allokerad kvv'!$B$2:$AV$2,0),FALSE),VLOOKUP($B444,'Justerad allokering'!$B$2:$AG$462,MATCH(K$2,'Justerad allokering'!$B$2:$AF$2,0),FALSE))</f>
        <v>0</v>
      </c>
      <c r="L444" s="28">
        <f>IF(ISERROR(1/VLOOKUP($B444,'Justerad allokering'!$B$2:$AG$462,MATCH(L$2,'Justerad allokering'!$B$2:$AF$2,0),FALSE)),VLOOKUP($B444,'Allokerad kvv'!$B$2:$AV$468,MATCH(L$2,'Allokerad kvv'!$B$2:$AV$2,0),FALSE),VLOOKUP($B444,'Justerad allokering'!$B$2:$AG$462,MATCH(L$2,'Justerad allokering'!$B$2:$AF$2,0),FALSE))</f>
        <v>0</v>
      </c>
      <c r="M444" s="28">
        <f>IF(ISERROR(1/VLOOKUP($B444,'Justerad allokering'!$B$2:$AG$462,MATCH(M$2,'Justerad allokering'!$B$2:$AF$2,0),FALSE)),VLOOKUP($B444,'Allokerad kvv'!$B$2:$AV$468,MATCH(M$2,'Allokerad kvv'!$B$2:$AV$2,0),FALSE),VLOOKUP($B444,'Justerad allokering'!$B$2:$AG$462,MATCH(M$2,'Justerad allokering'!$B$2:$AF$2,0),FALSE))</f>
        <v>0</v>
      </c>
      <c r="N444" s="28">
        <f>IF(ISERROR(1/VLOOKUP($B444,'Justerad allokering'!$B$2:$AG$462,MATCH(N$2,'Justerad allokering'!$B$2:$AF$2,0),FALSE)),VLOOKUP($B444,'Allokerad kvv'!$B$2:$AV$468,MATCH(N$2,'Allokerad kvv'!$B$2:$AV$2,0),FALSE),VLOOKUP($B444,'Justerad allokering'!$B$2:$AG$462,MATCH(N$2,'Justerad allokering'!$B$2:$AF$2,0),FALSE))</f>
        <v>0</v>
      </c>
      <c r="O444" s="28">
        <f>IF(ISERROR(1/VLOOKUP($B444,'Justerad allokering'!$B$2:$AG$462,MATCH(O$2,'Justerad allokering'!$B$2:$AF$2,0),FALSE)),VLOOKUP($B444,'Allokerad kvv'!$B$2:$AV$468,MATCH(O$2,'Allokerad kvv'!$B$2:$AV$2,0),FALSE),VLOOKUP($B444,'Justerad allokering'!$B$2:$AG$462,MATCH(O$2,'Justerad allokering'!$B$2:$AF$2,0),FALSE))</f>
        <v>0</v>
      </c>
      <c r="P444" s="28">
        <f>IF(ISERROR(1/VLOOKUP($B444,'Justerad allokering'!$B$2:$AG$462,MATCH(P$2,'Justerad allokering'!$B$2:$AF$2,0),FALSE)),VLOOKUP($B444,'Allokerad kvv'!$B$2:$AV$468,MATCH(P$2,'Allokerad kvv'!$B$2:$AV$2,0),FALSE),VLOOKUP($B444,'Justerad allokering'!$B$2:$AG$462,MATCH(P$2,'Justerad allokering'!$B$2:$AF$2,0),FALSE))</f>
        <v>0</v>
      </c>
      <c r="Q444" s="28">
        <f>IF(ISERROR(1/VLOOKUP($B444,'Justerad allokering'!$B$2:$AG$462,MATCH(Q$2,'Justerad allokering'!$B$2:$AF$2,0),FALSE)),VLOOKUP($B444,'Allokerad kvv'!$B$2:$AV$468,MATCH(Q$2,'Allokerad kvv'!$B$2:$AV$2,0),FALSE),VLOOKUP($B444,'Justerad allokering'!$B$2:$AG$462,MATCH(Q$2,'Justerad allokering'!$B$2:$AF$2,0),FALSE))</f>
        <v>0</v>
      </c>
      <c r="R444" s="28">
        <f>IF(ISERROR(1/VLOOKUP($B444,'Justerad allokering'!$B$2:$AG$462,MATCH(R$2,'Justerad allokering'!$B$2:$AF$2,0),FALSE)),VLOOKUP($B444,'Allokerad kvv'!$B$2:$AV$468,MATCH(R$2,'Allokerad kvv'!$B$2:$AV$2,0),FALSE),VLOOKUP($B444,'Justerad allokering'!$B$2:$AG$462,MATCH(R$2,'Justerad allokering'!$B$2:$AF$2,0),FALSE))</f>
        <v>0</v>
      </c>
      <c r="S444" s="28">
        <f>IF(ISERROR(1/VLOOKUP($B444,'Justerad allokering'!$B$2:$AG$462,MATCH(S$2,'Justerad allokering'!$B$2:$AF$2,0),FALSE)),VLOOKUP($B444,'Allokerad kvv'!$B$2:$AV$468,MATCH(S$2,'Allokerad kvv'!$B$2:$AV$2,0),FALSE),VLOOKUP($B444,'Justerad allokering'!$B$2:$AG$462,MATCH(S$2,'Justerad allokering'!$B$2:$AF$2,0),FALSE))</f>
        <v>0</v>
      </c>
      <c r="T444" s="28">
        <f>IF(ISERROR(1/VLOOKUP($B444,'Justerad allokering'!$B$2:$AG$462,MATCH(T$2,'Justerad allokering'!$B$2:$AF$2,0),FALSE)),VLOOKUP($B444,'Allokerad kvv'!$B$2:$AV$468,MATCH(T$2,'Allokerad kvv'!$B$2:$AV$2,0),FALSE),VLOOKUP($B444,'Justerad allokering'!$B$2:$AG$462,MATCH(T$2,'Justerad allokering'!$B$2:$AF$2,0),FALSE))</f>
        <v>0</v>
      </c>
      <c r="U444" s="28">
        <f>IF(ISERROR(1/VLOOKUP($B444,'Justerad allokering'!$B$2:$AG$462,MATCH(U$2,'Justerad allokering'!$B$2:$AF$2,0),FALSE)),VLOOKUP($B444,'Allokerad kvv'!$B$2:$AV$468,MATCH(U$2,'Allokerad kvv'!$B$2:$AV$2,0),FALSE),VLOOKUP($B444,'Justerad allokering'!$B$2:$AG$462,MATCH(U$2,'Justerad allokering'!$B$2:$AF$2,0),FALSE))</f>
        <v>0</v>
      </c>
      <c r="V444" s="28">
        <f>IF(ISERROR(1/VLOOKUP($B444,'Justerad allokering'!$B$2:$AG$462,MATCH(V$2,'Justerad allokering'!$B$2:$AF$2,0),FALSE)),VLOOKUP($B444,'Allokerad kvv'!$B$2:$AV$468,MATCH(V$2,'Allokerad kvv'!$B$2:$AV$2,0),FALSE),VLOOKUP($B444,'Justerad allokering'!$B$2:$AG$462,MATCH(V$2,'Justerad allokering'!$B$2:$AF$2,0),FALSE))</f>
        <v>0</v>
      </c>
      <c r="W444" s="28">
        <f>IF(ISERROR(1/VLOOKUP($B444,'Justerad allokering'!$B$2:$AG$462,MATCH(W$2,'Justerad allokering'!$B$2:$AF$2,0),FALSE)),VLOOKUP($B444,'Allokerad kvv'!$B$2:$AV$468,MATCH(W$2,'Allokerad kvv'!$B$2:$AV$2,0),FALSE),VLOOKUP($B444,'Justerad allokering'!$B$2:$AG$462,MATCH(W$2,'Justerad allokering'!$B$2:$AF$2,0),FALSE))</f>
        <v>0</v>
      </c>
      <c r="X444" s="28">
        <f>IF(ISERROR(1/VLOOKUP($B444,'Justerad allokering'!$B$2:$AG$462,MATCH(X$2,'Justerad allokering'!$B$2:$AF$2,0),FALSE)),VLOOKUP($B444,'Allokerad kvv'!$B$2:$AV$468,MATCH(X$2,'Allokerad kvv'!$B$2:$AV$2,0),FALSE),VLOOKUP($B444,'Justerad allokering'!$B$2:$AG$462,MATCH(X$2,'Justerad allokering'!$B$2:$AF$2,0),FALSE))</f>
        <v>0</v>
      </c>
      <c r="Y444" s="28">
        <f>IF(ISERROR(1/VLOOKUP($B444,'Justerad allokering'!$B$2:$AG$462,MATCH(Y$2,'Justerad allokering'!$B$2:$AF$2,0),FALSE)),VLOOKUP($B444,'Allokerad kvv'!$B$2:$AV$468,MATCH(Y$2,'Allokerad kvv'!$B$2:$AV$2,0),FALSE),VLOOKUP($B444,'Justerad allokering'!$B$2:$AG$462,MATCH(Y$2,'Justerad allokering'!$B$2:$AF$2,0),FALSE))</f>
        <v>0</v>
      </c>
      <c r="Z444" s="28">
        <f>IF(ISERROR(1/VLOOKUP($B444,'Justerad allokering'!$B$2:$AG$462,MATCH(Z$2,'Justerad allokering'!$B$2:$AF$2,0),FALSE)),VLOOKUP($B444,'Allokerad kvv'!$B$2:$AV$468,MATCH(Z$2,'Allokerad kvv'!$B$2:$AV$2,0),FALSE),VLOOKUP($B444,'Justerad allokering'!$B$2:$AG$462,MATCH(Z$2,'Justerad allokering'!$B$2:$AF$2,0),FALSE))</f>
        <v>0</v>
      </c>
      <c r="AA444" s="28"/>
      <c r="AB444" s="28"/>
      <c r="AE444">
        <f t="shared" si="18"/>
        <v>0</v>
      </c>
      <c r="AG444">
        <f t="shared" si="19"/>
        <v>0</v>
      </c>
      <c r="AH444">
        <f t="shared" si="20"/>
        <v>0</v>
      </c>
      <c r="AI444" s="55" t="str">
        <f>IF(AH444=0,"",AH444/VLOOKUP(B444,Kraftvärmeprod!$B$1:$BC$480,MATCH("Summa tillförd energi exklusive rökgaskondensering",Kraftvärmeprod!$B$1:$BC$1,0),FALSE))</f>
        <v/>
      </c>
    </row>
    <row r="445" spans="1:35" x14ac:dyDescent="0.35">
      <c r="A445" s="28" t="s">
        <v>590</v>
      </c>
      <c r="B445" s="28" t="s">
        <v>591</v>
      </c>
      <c r="C445" s="28">
        <f>IF(ISERROR(1/VLOOKUP($B445,'Justerad allokering'!$B$2:$AG$462,MATCH(C$2,'Justerad allokering'!$B$2:$AF$2,0),FALSE)),VLOOKUP($B445,'Allokerad kvv'!$B$2:$AV$468,MATCH(C$2,'Allokerad kvv'!$B$2:$AV$2,0),FALSE),VLOOKUP($B445,'Justerad allokering'!$B$2:$AG$462,MATCH(C$2,'Justerad allokering'!$B$2:$AF$2,0),FALSE))</f>
        <v>0</v>
      </c>
      <c r="D445" s="28">
        <f>IF(ISERROR(1/VLOOKUP($B445,'Justerad allokering'!$B$2:$AG$462,MATCH(D$2,'Justerad allokering'!$B$2:$AF$2,0),FALSE)),VLOOKUP($B445,'Allokerad kvv'!$B$2:$AV$468,MATCH(D$2,'Allokerad kvv'!$B$2:$AV$2,0),FALSE),VLOOKUP($B445,'Justerad allokering'!$B$2:$AG$462,MATCH(D$2,'Justerad allokering'!$B$2:$AF$2,0),FALSE))</f>
        <v>0</v>
      </c>
      <c r="E445" s="28">
        <f>IF(ISERROR(1/VLOOKUP($B445,'Justerad allokering'!$B$2:$AG$462,MATCH(E$2,'Justerad allokering'!$B$2:$AF$2,0),FALSE)),VLOOKUP($B445,'Allokerad kvv'!$B$2:$AV$468,MATCH(E$2,'Allokerad kvv'!$B$2:$AV$2,0),FALSE),VLOOKUP($B445,'Justerad allokering'!$B$2:$AG$462,MATCH(E$2,'Justerad allokering'!$B$2:$AF$2,0),FALSE))</f>
        <v>0</v>
      </c>
      <c r="F445" s="28">
        <f>IF(ISERROR(1/VLOOKUP($B445,'Justerad allokering'!$B$2:$AG$462,MATCH(F$2,'Justerad allokering'!$B$2:$AF$2,0),FALSE)),VLOOKUP($B445,'Allokerad kvv'!$B$2:$AV$468,MATCH(F$2,'Allokerad kvv'!$B$2:$AV$2,0),FALSE),VLOOKUP($B445,'Justerad allokering'!$B$2:$AG$462,MATCH(F$2,'Justerad allokering'!$B$2:$AF$2,0),FALSE))</f>
        <v>0</v>
      </c>
      <c r="G445" s="28">
        <f>IF(ISERROR(1/VLOOKUP($B445,'Justerad allokering'!$B$2:$AG$462,MATCH(G$2,'Justerad allokering'!$B$2:$AF$2,0),FALSE)),VLOOKUP($B445,'Allokerad kvv'!$B$2:$AV$468,MATCH(G$2,'Allokerad kvv'!$B$2:$AV$2,0),FALSE),VLOOKUP($B445,'Justerad allokering'!$B$2:$AG$462,MATCH(G$2,'Justerad allokering'!$B$2:$AF$2,0),FALSE))</f>
        <v>0</v>
      </c>
      <c r="H445" s="28">
        <f>IF(ISERROR(1/VLOOKUP($B445,'Justerad allokering'!$B$2:$AG$462,MATCH(H$2,'Justerad allokering'!$B$2:$AF$2,0),FALSE)),VLOOKUP($B445,'Allokerad kvv'!$B$2:$AV$468,MATCH(H$2,'Allokerad kvv'!$B$2:$AV$2,0),FALSE),VLOOKUP($B445,'Justerad allokering'!$B$2:$AG$462,MATCH(H$2,'Justerad allokering'!$B$2:$AF$2,0),FALSE))</f>
        <v>0</v>
      </c>
      <c r="I445" s="28">
        <f>IF(ISERROR(1/VLOOKUP($B445,'Justerad allokering'!$B$2:$AG$462,MATCH(I$2,'Justerad allokering'!$B$2:$AF$2,0),FALSE)),VLOOKUP($B445,'Allokerad kvv'!$B$2:$AV$468,MATCH(I$2,'Allokerad kvv'!$B$2:$AV$2,0),FALSE),VLOOKUP($B445,'Justerad allokering'!$B$2:$AG$462,MATCH(I$2,'Justerad allokering'!$B$2:$AF$2,0),FALSE))</f>
        <v>0</v>
      </c>
      <c r="J445" s="28">
        <f>IF(ISERROR(1/VLOOKUP($B445,'Justerad allokering'!$B$2:$AG$462,MATCH(J$2,'Justerad allokering'!$B$2:$AF$2,0),FALSE)),VLOOKUP($B445,'Allokerad kvv'!$B$2:$AV$468,MATCH(J$2,'Allokerad kvv'!$B$2:$AV$2,0),FALSE),VLOOKUP($B445,'Justerad allokering'!$B$2:$AG$462,MATCH(J$2,'Justerad allokering'!$B$2:$AF$2,0),FALSE))</f>
        <v>0</v>
      </c>
      <c r="K445" s="28">
        <f>IF(ISERROR(1/VLOOKUP($B445,'Justerad allokering'!$B$2:$AG$462,MATCH(K$2,'Justerad allokering'!$B$2:$AF$2,0),FALSE)),VLOOKUP($B445,'Allokerad kvv'!$B$2:$AV$468,MATCH(K$2,'Allokerad kvv'!$B$2:$AV$2,0),FALSE),VLOOKUP($B445,'Justerad allokering'!$B$2:$AG$462,MATCH(K$2,'Justerad allokering'!$B$2:$AF$2,0),FALSE))</f>
        <v>0</v>
      </c>
      <c r="L445" s="28">
        <f>IF(ISERROR(1/VLOOKUP($B445,'Justerad allokering'!$B$2:$AG$462,MATCH(L$2,'Justerad allokering'!$B$2:$AF$2,0),FALSE)),VLOOKUP($B445,'Allokerad kvv'!$B$2:$AV$468,MATCH(L$2,'Allokerad kvv'!$B$2:$AV$2,0),FALSE),VLOOKUP($B445,'Justerad allokering'!$B$2:$AG$462,MATCH(L$2,'Justerad allokering'!$B$2:$AF$2,0),FALSE))</f>
        <v>0</v>
      </c>
      <c r="M445" s="28">
        <f>IF(ISERROR(1/VLOOKUP($B445,'Justerad allokering'!$B$2:$AG$462,MATCH(M$2,'Justerad allokering'!$B$2:$AF$2,0),FALSE)),VLOOKUP($B445,'Allokerad kvv'!$B$2:$AV$468,MATCH(M$2,'Allokerad kvv'!$B$2:$AV$2,0),FALSE),VLOOKUP($B445,'Justerad allokering'!$B$2:$AG$462,MATCH(M$2,'Justerad allokering'!$B$2:$AF$2,0),FALSE))</f>
        <v>0</v>
      </c>
      <c r="N445" s="28">
        <f>IF(ISERROR(1/VLOOKUP($B445,'Justerad allokering'!$B$2:$AG$462,MATCH(N$2,'Justerad allokering'!$B$2:$AF$2,0),FALSE)),VLOOKUP($B445,'Allokerad kvv'!$B$2:$AV$468,MATCH(N$2,'Allokerad kvv'!$B$2:$AV$2,0),FALSE),VLOOKUP($B445,'Justerad allokering'!$B$2:$AG$462,MATCH(N$2,'Justerad allokering'!$B$2:$AF$2,0),FALSE))</f>
        <v>0</v>
      </c>
      <c r="O445" s="28">
        <f>IF(ISERROR(1/VLOOKUP($B445,'Justerad allokering'!$B$2:$AG$462,MATCH(O$2,'Justerad allokering'!$B$2:$AF$2,0),FALSE)),VLOOKUP($B445,'Allokerad kvv'!$B$2:$AV$468,MATCH(O$2,'Allokerad kvv'!$B$2:$AV$2,0),FALSE),VLOOKUP($B445,'Justerad allokering'!$B$2:$AG$462,MATCH(O$2,'Justerad allokering'!$B$2:$AF$2,0),FALSE))</f>
        <v>0</v>
      </c>
      <c r="P445" s="28">
        <f>IF(ISERROR(1/VLOOKUP($B445,'Justerad allokering'!$B$2:$AG$462,MATCH(P$2,'Justerad allokering'!$B$2:$AF$2,0),FALSE)),VLOOKUP($B445,'Allokerad kvv'!$B$2:$AV$468,MATCH(P$2,'Allokerad kvv'!$B$2:$AV$2,0),FALSE),VLOOKUP($B445,'Justerad allokering'!$B$2:$AG$462,MATCH(P$2,'Justerad allokering'!$B$2:$AF$2,0),FALSE))</f>
        <v>0</v>
      </c>
      <c r="Q445" s="28">
        <f>IF(ISERROR(1/VLOOKUP($B445,'Justerad allokering'!$B$2:$AG$462,MATCH(Q$2,'Justerad allokering'!$B$2:$AF$2,0),FALSE)),VLOOKUP($B445,'Allokerad kvv'!$B$2:$AV$468,MATCH(Q$2,'Allokerad kvv'!$B$2:$AV$2,0),FALSE),VLOOKUP($B445,'Justerad allokering'!$B$2:$AG$462,MATCH(Q$2,'Justerad allokering'!$B$2:$AF$2,0),FALSE))</f>
        <v>0</v>
      </c>
      <c r="R445" s="28">
        <f>IF(ISERROR(1/VLOOKUP($B445,'Justerad allokering'!$B$2:$AG$462,MATCH(R$2,'Justerad allokering'!$B$2:$AF$2,0),FALSE)),VLOOKUP($B445,'Allokerad kvv'!$B$2:$AV$468,MATCH(R$2,'Allokerad kvv'!$B$2:$AV$2,0),FALSE),VLOOKUP($B445,'Justerad allokering'!$B$2:$AG$462,MATCH(R$2,'Justerad allokering'!$B$2:$AF$2,0),FALSE))</f>
        <v>0</v>
      </c>
      <c r="S445" s="28">
        <f>IF(ISERROR(1/VLOOKUP($B445,'Justerad allokering'!$B$2:$AG$462,MATCH(S$2,'Justerad allokering'!$B$2:$AF$2,0),FALSE)),VLOOKUP($B445,'Allokerad kvv'!$B$2:$AV$468,MATCH(S$2,'Allokerad kvv'!$B$2:$AV$2,0),FALSE),VLOOKUP($B445,'Justerad allokering'!$B$2:$AG$462,MATCH(S$2,'Justerad allokering'!$B$2:$AF$2,0),FALSE))</f>
        <v>0</v>
      </c>
      <c r="T445" s="28">
        <f>IF(ISERROR(1/VLOOKUP($B445,'Justerad allokering'!$B$2:$AG$462,MATCH(T$2,'Justerad allokering'!$B$2:$AF$2,0),FALSE)),VLOOKUP($B445,'Allokerad kvv'!$B$2:$AV$468,MATCH(T$2,'Allokerad kvv'!$B$2:$AV$2,0),FALSE),VLOOKUP($B445,'Justerad allokering'!$B$2:$AG$462,MATCH(T$2,'Justerad allokering'!$B$2:$AF$2,0),FALSE))</f>
        <v>0</v>
      </c>
      <c r="U445" s="28">
        <f>IF(ISERROR(1/VLOOKUP($B445,'Justerad allokering'!$B$2:$AG$462,MATCH(U$2,'Justerad allokering'!$B$2:$AF$2,0),FALSE)),VLOOKUP($B445,'Allokerad kvv'!$B$2:$AV$468,MATCH(U$2,'Allokerad kvv'!$B$2:$AV$2,0),FALSE),VLOOKUP($B445,'Justerad allokering'!$B$2:$AG$462,MATCH(U$2,'Justerad allokering'!$B$2:$AF$2,0),FALSE))</f>
        <v>0</v>
      </c>
      <c r="V445" s="28">
        <f>IF(ISERROR(1/VLOOKUP($B445,'Justerad allokering'!$B$2:$AG$462,MATCH(V$2,'Justerad allokering'!$B$2:$AF$2,0),FALSE)),VLOOKUP($B445,'Allokerad kvv'!$B$2:$AV$468,MATCH(V$2,'Allokerad kvv'!$B$2:$AV$2,0),FALSE),VLOOKUP($B445,'Justerad allokering'!$B$2:$AG$462,MATCH(V$2,'Justerad allokering'!$B$2:$AF$2,0),FALSE))</f>
        <v>0</v>
      </c>
      <c r="W445" s="28">
        <f>IF(ISERROR(1/VLOOKUP($B445,'Justerad allokering'!$B$2:$AG$462,MATCH(W$2,'Justerad allokering'!$B$2:$AF$2,0),FALSE)),VLOOKUP($B445,'Allokerad kvv'!$B$2:$AV$468,MATCH(W$2,'Allokerad kvv'!$B$2:$AV$2,0),FALSE),VLOOKUP($B445,'Justerad allokering'!$B$2:$AG$462,MATCH(W$2,'Justerad allokering'!$B$2:$AF$2,0),FALSE))</f>
        <v>0</v>
      </c>
      <c r="X445" s="28">
        <f>IF(ISERROR(1/VLOOKUP($B445,'Justerad allokering'!$B$2:$AG$462,MATCH(X$2,'Justerad allokering'!$B$2:$AF$2,0),FALSE)),VLOOKUP($B445,'Allokerad kvv'!$B$2:$AV$468,MATCH(X$2,'Allokerad kvv'!$B$2:$AV$2,0),FALSE),VLOOKUP($B445,'Justerad allokering'!$B$2:$AG$462,MATCH(X$2,'Justerad allokering'!$B$2:$AF$2,0),FALSE))</f>
        <v>0</v>
      </c>
      <c r="Y445" s="28">
        <f>IF(ISERROR(1/VLOOKUP($B445,'Justerad allokering'!$B$2:$AG$462,MATCH(Y$2,'Justerad allokering'!$B$2:$AF$2,0),FALSE)),VLOOKUP($B445,'Allokerad kvv'!$B$2:$AV$468,MATCH(Y$2,'Allokerad kvv'!$B$2:$AV$2,0),FALSE),VLOOKUP($B445,'Justerad allokering'!$B$2:$AG$462,MATCH(Y$2,'Justerad allokering'!$B$2:$AF$2,0),FALSE))</f>
        <v>0</v>
      </c>
      <c r="Z445" s="28">
        <f>IF(ISERROR(1/VLOOKUP($B445,'Justerad allokering'!$B$2:$AG$462,MATCH(Z$2,'Justerad allokering'!$B$2:$AF$2,0),FALSE)),VLOOKUP($B445,'Allokerad kvv'!$B$2:$AV$468,MATCH(Z$2,'Allokerad kvv'!$B$2:$AV$2,0),FALSE),VLOOKUP($B445,'Justerad allokering'!$B$2:$AG$462,MATCH(Z$2,'Justerad allokering'!$B$2:$AF$2,0),FALSE))</f>
        <v>0</v>
      </c>
      <c r="AA445" s="28"/>
      <c r="AB445" s="28"/>
      <c r="AE445">
        <f t="shared" si="18"/>
        <v>0</v>
      </c>
      <c r="AG445">
        <f t="shared" si="19"/>
        <v>0</v>
      </c>
      <c r="AH445">
        <f t="shared" si="20"/>
        <v>0</v>
      </c>
      <c r="AI445" s="55" t="str">
        <f>IF(AH445=0,"",AH445/VLOOKUP(B445,Kraftvärmeprod!$B$1:$BC$480,MATCH("Summa tillförd energi exklusive rökgaskondensering",Kraftvärmeprod!$B$1:$BC$1,0),FALSE))</f>
        <v/>
      </c>
    </row>
    <row r="446" spans="1:35" x14ac:dyDescent="0.35">
      <c r="A446" s="28" t="s">
        <v>590</v>
      </c>
      <c r="B446" s="28" t="s">
        <v>592</v>
      </c>
      <c r="C446" s="28">
        <f>IF(ISERROR(1/VLOOKUP($B446,'Justerad allokering'!$B$2:$AG$462,MATCH(C$2,'Justerad allokering'!$B$2:$AF$2,0),FALSE)),VLOOKUP($B446,'Allokerad kvv'!$B$2:$AV$468,MATCH(C$2,'Allokerad kvv'!$B$2:$AV$2,0),FALSE),VLOOKUP($B446,'Justerad allokering'!$B$2:$AG$462,MATCH(C$2,'Justerad allokering'!$B$2:$AF$2,0),FALSE))</f>
        <v>0</v>
      </c>
      <c r="D446" s="28">
        <f>IF(ISERROR(1/VLOOKUP($B446,'Justerad allokering'!$B$2:$AG$462,MATCH(D$2,'Justerad allokering'!$B$2:$AF$2,0),FALSE)),VLOOKUP($B446,'Allokerad kvv'!$B$2:$AV$468,MATCH(D$2,'Allokerad kvv'!$B$2:$AV$2,0),FALSE),VLOOKUP($B446,'Justerad allokering'!$B$2:$AG$462,MATCH(D$2,'Justerad allokering'!$B$2:$AF$2,0),FALSE))</f>
        <v>0</v>
      </c>
      <c r="E446" s="28">
        <f>IF(ISERROR(1/VLOOKUP($B446,'Justerad allokering'!$B$2:$AG$462,MATCH(E$2,'Justerad allokering'!$B$2:$AF$2,0),FALSE)),VLOOKUP($B446,'Allokerad kvv'!$B$2:$AV$468,MATCH(E$2,'Allokerad kvv'!$B$2:$AV$2,0),FALSE),VLOOKUP($B446,'Justerad allokering'!$B$2:$AG$462,MATCH(E$2,'Justerad allokering'!$B$2:$AF$2,0),FALSE))</f>
        <v>0</v>
      </c>
      <c r="F446" s="28">
        <f>IF(ISERROR(1/VLOOKUP($B446,'Justerad allokering'!$B$2:$AG$462,MATCH(F$2,'Justerad allokering'!$B$2:$AF$2,0),FALSE)),VLOOKUP($B446,'Allokerad kvv'!$B$2:$AV$468,MATCH(F$2,'Allokerad kvv'!$B$2:$AV$2,0),FALSE),VLOOKUP($B446,'Justerad allokering'!$B$2:$AG$462,MATCH(F$2,'Justerad allokering'!$B$2:$AF$2,0),FALSE))</f>
        <v>0</v>
      </c>
      <c r="G446" s="28">
        <f>IF(ISERROR(1/VLOOKUP($B446,'Justerad allokering'!$B$2:$AG$462,MATCH(G$2,'Justerad allokering'!$B$2:$AF$2,0),FALSE)),VLOOKUP($B446,'Allokerad kvv'!$B$2:$AV$468,MATCH(G$2,'Allokerad kvv'!$B$2:$AV$2,0),FALSE),VLOOKUP($B446,'Justerad allokering'!$B$2:$AG$462,MATCH(G$2,'Justerad allokering'!$B$2:$AF$2,0),FALSE))</f>
        <v>0</v>
      </c>
      <c r="H446" s="28">
        <f>IF(ISERROR(1/VLOOKUP($B446,'Justerad allokering'!$B$2:$AG$462,MATCH(H$2,'Justerad allokering'!$B$2:$AF$2,0),FALSE)),VLOOKUP($B446,'Allokerad kvv'!$B$2:$AV$468,MATCH(H$2,'Allokerad kvv'!$B$2:$AV$2,0),FALSE),VLOOKUP($B446,'Justerad allokering'!$B$2:$AG$462,MATCH(H$2,'Justerad allokering'!$B$2:$AF$2,0),FALSE))</f>
        <v>0</v>
      </c>
      <c r="I446" s="28">
        <f>IF(ISERROR(1/VLOOKUP($B446,'Justerad allokering'!$B$2:$AG$462,MATCH(I$2,'Justerad allokering'!$B$2:$AF$2,0),FALSE)),VLOOKUP($B446,'Allokerad kvv'!$B$2:$AV$468,MATCH(I$2,'Allokerad kvv'!$B$2:$AV$2,0),FALSE),VLOOKUP($B446,'Justerad allokering'!$B$2:$AG$462,MATCH(I$2,'Justerad allokering'!$B$2:$AF$2,0),FALSE))</f>
        <v>0</v>
      </c>
      <c r="J446" s="28">
        <f>IF(ISERROR(1/VLOOKUP($B446,'Justerad allokering'!$B$2:$AG$462,MATCH(J$2,'Justerad allokering'!$B$2:$AF$2,0),FALSE)),VLOOKUP($B446,'Allokerad kvv'!$B$2:$AV$468,MATCH(J$2,'Allokerad kvv'!$B$2:$AV$2,0),FALSE),VLOOKUP($B446,'Justerad allokering'!$B$2:$AG$462,MATCH(J$2,'Justerad allokering'!$B$2:$AF$2,0),FALSE))</f>
        <v>0</v>
      </c>
      <c r="K446" s="28">
        <f>IF(ISERROR(1/VLOOKUP($B446,'Justerad allokering'!$B$2:$AG$462,MATCH(K$2,'Justerad allokering'!$B$2:$AF$2,0),FALSE)),VLOOKUP($B446,'Allokerad kvv'!$B$2:$AV$468,MATCH(K$2,'Allokerad kvv'!$B$2:$AV$2,0),FALSE),VLOOKUP($B446,'Justerad allokering'!$B$2:$AG$462,MATCH(K$2,'Justerad allokering'!$B$2:$AF$2,0),FALSE))</f>
        <v>0</v>
      </c>
      <c r="L446" s="28">
        <f>IF(ISERROR(1/VLOOKUP($B446,'Justerad allokering'!$B$2:$AG$462,MATCH(L$2,'Justerad allokering'!$B$2:$AF$2,0),FALSE)),VLOOKUP($B446,'Allokerad kvv'!$B$2:$AV$468,MATCH(L$2,'Allokerad kvv'!$B$2:$AV$2,0),FALSE),VLOOKUP($B446,'Justerad allokering'!$B$2:$AG$462,MATCH(L$2,'Justerad allokering'!$B$2:$AF$2,0),FALSE))</f>
        <v>0</v>
      </c>
      <c r="M446" s="28">
        <f>IF(ISERROR(1/VLOOKUP($B446,'Justerad allokering'!$B$2:$AG$462,MATCH(M$2,'Justerad allokering'!$B$2:$AF$2,0),FALSE)),VLOOKUP($B446,'Allokerad kvv'!$B$2:$AV$468,MATCH(M$2,'Allokerad kvv'!$B$2:$AV$2,0),FALSE),VLOOKUP($B446,'Justerad allokering'!$B$2:$AG$462,MATCH(M$2,'Justerad allokering'!$B$2:$AF$2,0),FALSE))</f>
        <v>0</v>
      </c>
      <c r="N446" s="28">
        <f>IF(ISERROR(1/VLOOKUP($B446,'Justerad allokering'!$B$2:$AG$462,MATCH(N$2,'Justerad allokering'!$B$2:$AF$2,0),FALSE)),VLOOKUP($B446,'Allokerad kvv'!$B$2:$AV$468,MATCH(N$2,'Allokerad kvv'!$B$2:$AV$2,0),FALSE),VLOOKUP($B446,'Justerad allokering'!$B$2:$AG$462,MATCH(N$2,'Justerad allokering'!$B$2:$AF$2,0),FALSE))</f>
        <v>0</v>
      </c>
      <c r="O446" s="28">
        <f>IF(ISERROR(1/VLOOKUP($B446,'Justerad allokering'!$B$2:$AG$462,MATCH(O$2,'Justerad allokering'!$B$2:$AF$2,0),FALSE)),VLOOKUP($B446,'Allokerad kvv'!$B$2:$AV$468,MATCH(O$2,'Allokerad kvv'!$B$2:$AV$2,0),FALSE),VLOOKUP($B446,'Justerad allokering'!$B$2:$AG$462,MATCH(O$2,'Justerad allokering'!$B$2:$AF$2,0),FALSE))</f>
        <v>0</v>
      </c>
      <c r="P446" s="28">
        <f>IF(ISERROR(1/VLOOKUP($B446,'Justerad allokering'!$B$2:$AG$462,MATCH(P$2,'Justerad allokering'!$B$2:$AF$2,0),FALSE)),VLOOKUP($B446,'Allokerad kvv'!$B$2:$AV$468,MATCH(P$2,'Allokerad kvv'!$B$2:$AV$2,0),FALSE),VLOOKUP($B446,'Justerad allokering'!$B$2:$AG$462,MATCH(P$2,'Justerad allokering'!$B$2:$AF$2,0),FALSE))</f>
        <v>0</v>
      </c>
      <c r="Q446" s="28">
        <f>IF(ISERROR(1/VLOOKUP($B446,'Justerad allokering'!$B$2:$AG$462,MATCH(Q$2,'Justerad allokering'!$B$2:$AF$2,0),FALSE)),VLOOKUP($B446,'Allokerad kvv'!$B$2:$AV$468,MATCH(Q$2,'Allokerad kvv'!$B$2:$AV$2,0),FALSE),VLOOKUP($B446,'Justerad allokering'!$B$2:$AG$462,MATCH(Q$2,'Justerad allokering'!$B$2:$AF$2,0),FALSE))</f>
        <v>0</v>
      </c>
      <c r="R446" s="28">
        <f>IF(ISERROR(1/VLOOKUP($B446,'Justerad allokering'!$B$2:$AG$462,MATCH(R$2,'Justerad allokering'!$B$2:$AF$2,0),FALSE)),VLOOKUP($B446,'Allokerad kvv'!$B$2:$AV$468,MATCH(R$2,'Allokerad kvv'!$B$2:$AV$2,0),FALSE),VLOOKUP($B446,'Justerad allokering'!$B$2:$AG$462,MATCH(R$2,'Justerad allokering'!$B$2:$AF$2,0),FALSE))</f>
        <v>0</v>
      </c>
      <c r="S446" s="28">
        <f>IF(ISERROR(1/VLOOKUP($B446,'Justerad allokering'!$B$2:$AG$462,MATCH(S$2,'Justerad allokering'!$B$2:$AF$2,0),FALSE)),VLOOKUP($B446,'Allokerad kvv'!$B$2:$AV$468,MATCH(S$2,'Allokerad kvv'!$B$2:$AV$2,0),FALSE),VLOOKUP($B446,'Justerad allokering'!$B$2:$AG$462,MATCH(S$2,'Justerad allokering'!$B$2:$AF$2,0),FALSE))</f>
        <v>0</v>
      </c>
      <c r="T446" s="28">
        <f>IF(ISERROR(1/VLOOKUP($B446,'Justerad allokering'!$B$2:$AG$462,MATCH(T$2,'Justerad allokering'!$B$2:$AF$2,0),FALSE)),VLOOKUP($B446,'Allokerad kvv'!$B$2:$AV$468,MATCH(T$2,'Allokerad kvv'!$B$2:$AV$2,0),FALSE),VLOOKUP($B446,'Justerad allokering'!$B$2:$AG$462,MATCH(T$2,'Justerad allokering'!$B$2:$AF$2,0),FALSE))</f>
        <v>0</v>
      </c>
      <c r="U446" s="28">
        <f>IF(ISERROR(1/VLOOKUP($B446,'Justerad allokering'!$B$2:$AG$462,MATCH(U$2,'Justerad allokering'!$B$2:$AF$2,0),FALSE)),VLOOKUP($B446,'Allokerad kvv'!$B$2:$AV$468,MATCH(U$2,'Allokerad kvv'!$B$2:$AV$2,0),FALSE),VLOOKUP($B446,'Justerad allokering'!$B$2:$AG$462,MATCH(U$2,'Justerad allokering'!$B$2:$AF$2,0),FALSE))</f>
        <v>0</v>
      </c>
      <c r="V446" s="28">
        <f>IF(ISERROR(1/VLOOKUP($B446,'Justerad allokering'!$B$2:$AG$462,MATCH(V$2,'Justerad allokering'!$B$2:$AF$2,0),FALSE)),VLOOKUP($B446,'Allokerad kvv'!$B$2:$AV$468,MATCH(V$2,'Allokerad kvv'!$B$2:$AV$2,0),FALSE),VLOOKUP($B446,'Justerad allokering'!$B$2:$AG$462,MATCH(V$2,'Justerad allokering'!$B$2:$AF$2,0),FALSE))</f>
        <v>0</v>
      </c>
      <c r="W446" s="28">
        <f>IF(ISERROR(1/VLOOKUP($B446,'Justerad allokering'!$B$2:$AG$462,MATCH(W$2,'Justerad allokering'!$B$2:$AF$2,0),FALSE)),VLOOKUP($B446,'Allokerad kvv'!$B$2:$AV$468,MATCH(W$2,'Allokerad kvv'!$B$2:$AV$2,0),FALSE),VLOOKUP($B446,'Justerad allokering'!$B$2:$AG$462,MATCH(W$2,'Justerad allokering'!$B$2:$AF$2,0),FALSE))</f>
        <v>0</v>
      </c>
      <c r="X446" s="28">
        <f>IF(ISERROR(1/VLOOKUP($B446,'Justerad allokering'!$B$2:$AG$462,MATCH(X$2,'Justerad allokering'!$B$2:$AF$2,0),FALSE)),VLOOKUP($B446,'Allokerad kvv'!$B$2:$AV$468,MATCH(X$2,'Allokerad kvv'!$B$2:$AV$2,0),FALSE),VLOOKUP($B446,'Justerad allokering'!$B$2:$AG$462,MATCH(X$2,'Justerad allokering'!$B$2:$AF$2,0),FALSE))</f>
        <v>0</v>
      </c>
      <c r="Y446" s="28">
        <f>IF(ISERROR(1/VLOOKUP($B446,'Justerad allokering'!$B$2:$AG$462,MATCH(Y$2,'Justerad allokering'!$B$2:$AF$2,0),FALSE)),VLOOKUP($B446,'Allokerad kvv'!$B$2:$AV$468,MATCH(Y$2,'Allokerad kvv'!$B$2:$AV$2,0),FALSE),VLOOKUP($B446,'Justerad allokering'!$B$2:$AG$462,MATCH(Y$2,'Justerad allokering'!$B$2:$AF$2,0),FALSE))</f>
        <v>0</v>
      </c>
      <c r="Z446" s="28">
        <f>IF(ISERROR(1/VLOOKUP($B446,'Justerad allokering'!$B$2:$AG$462,MATCH(Z$2,'Justerad allokering'!$B$2:$AF$2,0),FALSE)),VLOOKUP($B446,'Allokerad kvv'!$B$2:$AV$468,MATCH(Z$2,'Allokerad kvv'!$B$2:$AV$2,0),FALSE),VLOOKUP($B446,'Justerad allokering'!$B$2:$AG$462,MATCH(Z$2,'Justerad allokering'!$B$2:$AF$2,0),FALSE))</f>
        <v>0</v>
      </c>
      <c r="AA446" s="28"/>
      <c r="AB446" s="28"/>
      <c r="AE446">
        <f t="shared" si="18"/>
        <v>0</v>
      </c>
      <c r="AG446">
        <f t="shared" si="19"/>
        <v>0</v>
      </c>
      <c r="AH446">
        <f t="shared" si="20"/>
        <v>0</v>
      </c>
      <c r="AI446" s="55" t="str">
        <f>IF(AH446=0,"",AH446/VLOOKUP(B446,Kraftvärmeprod!$B$1:$BC$480,MATCH("Summa tillförd energi exklusive rökgaskondensering",Kraftvärmeprod!$B$1:$BC$1,0),FALSE))</f>
        <v/>
      </c>
    </row>
    <row r="447" spans="1:35" x14ac:dyDescent="0.35">
      <c r="A447" s="28" t="s">
        <v>590</v>
      </c>
      <c r="B447" s="28" t="s">
        <v>593</v>
      </c>
      <c r="C447" s="28">
        <f>IF(ISERROR(1/VLOOKUP($B447,'Justerad allokering'!$B$2:$AG$462,MATCH(C$2,'Justerad allokering'!$B$2:$AF$2,0),FALSE)),VLOOKUP($B447,'Allokerad kvv'!$B$2:$AV$468,MATCH(C$2,'Allokerad kvv'!$B$2:$AV$2,0),FALSE),VLOOKUP($B447,'Justerad allokering'!$B$2:$AG$462,MATCH(C$2,'Justerad allokering'!$B$2:$AF$2,0),FALSE))</f>
        <v>0</v>
      </c>
      <c r="D447" s="28">
        <f>IF(ISERROR(1/VLOOKUP($B447,'Justerad allokering'!$B$2:$AG$462,MATCH(D$2,'Justerad allokering'!$B$2:$AF$2,0),FALSE)),VLOOKUP($B447,'Allokerad kvv'!$B$2:$AV$468,MATCH(D$2,'Allokerad kvv'!$B$2:$AV$2,0),FALSE),VLOOKUP($B447,'Justerad allokering'!$B$2:$AG$462,MATCH(D$2,'Justerad allokering'!$B$2:$AF$2,0),FALSE))</f>
        <v>0</v>
      </c>
      <c r="E447" s="28">
        <f>IF(ISERROR(1/VLOOKUP($B447,'Justerad allokering'!$B$2:$AG$462,MATCH(E$2,'Justerad allokering'!$B$2:$AF$2,0),FALSE)),VLOOKUP($B447,'Allokerad kvv'!$B$2:$AV$468,MATCH(E$2,'Allokerad kvv'!$B$2:$AV$2,0),FALSE),VLOOKUP($B447,'Justerad allokering'!$B$2:$AG$462,MATCH(E$2,'Justerad allokering'!$B$2:$AF$2,0),FALSE))</f>
        <v>0</v>
      </c>
      <c r="F447" s="28">
        <f>IF(ISERROR(1/VLOOKUP($B447,'Justerad allokering'!$B$2:$AG$462,MATCH(F$2,'Justerad allokering'!$B$2:$AF$2,0),FALSE)),VLOOKUP($B447,'Allokerad kvv'!$B$2:$AV$468,MATCH(F$2,'Allokerad kvv'!$B$2:$AV$2,0),FALSE),VLOOKUP($B447,'Justerad allokering'!$B$2:$AG$462,MATCH(F$2,'Justerad allokering'!$B$2:$AF$2,0),FALSE))</f>
        <v>0</v>
      </c>
      <c r="G447" s="28">
        <f>IF(ISERROR(1/VLOOKUP($B447,'Justerad allokering'!$B$2:$AG$462,MATCH(G$2,'Justerad allokering'!$B$2:$AF$2,0),FALSE)),VLOOKUP($B447,'Allokerad kvv'!$B$2:$AV$468,MATCH(G$2,'Allokerad kvv'!$B$2:$AV$2,0),FALSE),VLOOKUP($B447,'Justerad allokering'!$B$2:$AG$462,MATCH(G$2,'Justerad allokering'!$B$2:$AF$2,0),FALSE))</f>
        <v>0</v>
      </c>
      <c r="H447" s="28">
        <f>IF(ISERROR(1/VLOOKUP($B447,'Justerad allokering'!$B$2:$AG$462,MATCH(H$2,'Justerad allokering'!$B$2:$AF$2,0),FALSE)),VLOOKUP($B447,'Allokerad kvv'!$B$2:$AV$468,MATCH(H$2,'Allokerad kvv'!$B$2:$AV$2,0),FALSE),VLOOKUP($B447,'Justerad allokering'!$B$2:$AG$462,MATCH(H$2,'Justerad allokering'!$B$2:$AF$2,0),FALSE))</f>
        <v>0</v>
      </c>
      <c r="I447" s="28">
        <f>IF(ISERROR(1/VLOOKUP($B447,'Justerad allokering'!$B$2:$AG$462,MATCH(I$2,'Justerad allokering'!$B$2:$AF$2,0),FALSE)),VLOOKUP($B447,'Allokerad kvv'!$B$2:$AV$468,MATCH(I$2,'Allokerad kvv'!$B$2:$AV$2,0),FALSE),VLOOKUP($B447,'Justerad allokering'!$B$2:$AG$462,MATCH(I$2,'Justerad allokering'!$B$2:$AF$2,0),FALSE))</f>
        <v>0</v>
      </c>
      <c r="J447" s="28">
        <f>IF(ISERROR(1/VLOOKUP($B447,'Justerad allokering'!$B$2:$AG$462,MATCH(J$2,'Justerad allokering'!$B$2:$AF$2,0),FALSE)),VLOOKUP($B447,'Allokerad kvv'!$B$2:$AV$468,MATCH(J$2,'Allokerad kvv'!$B$2:$AV$2,0),FALSE),VLOOKUP($B447,'Justerad allokering'!$B$2:$AG$462,MATCH(J$2,'Justerad allokering'!$B$2:$AF$2,0),FALSE))</f>
        <v>0</v>
      </c>
      <c r="K447" s="28">
        <f>IF(ISERROR(1/VLOOKUP($B447,'Justerad allokering'!$B$2:$AG$462,MATCH(K$2,'Justerad allokering'!$B$2:$AF$2,0),FALSE)),VLOOKUP($B447,'Allokerad kvv'!$B$2:$AV$468,MATCH(K$2,'Allokerad kvv'!$B$2:$AV$2,0),FALSE),VLOOKUP($B447,'Justerad allokering'!$B$2:$AG$462,MATCH(K$2,'Justerad allokering'!$B$2:$AF$2,0),FALSE))</f>
        <v>0</v>
      </c>
      <c r="L447" s="28">
        <f>IF(ISERROR(1/VLOOKUP($B447,'Justerad allokering'!$B$2:$AG$462,MATCH(L$2,'Justerad allokering'!$B$2:$AF$2,0),FALSE)),VLOOKUP($B447,'Allokerad kvv'!$B$2:$AV$468,MATCH(L$2,'Allokerad kvv'!$B$2:$AV$2,0),FALSE),VLOOKUP($B447,'Justerad allokering'!$B$2:$AG$462,MATCH(L$2,'Justerad allokering'!$B$2:$AF$2,0),FALSE))</f>
        <v>0</v>
      </c>
      <c r="M447" s="28">
        <f>IF(ISERROR(1/VLOOKUP($B447,'Justerad allokering'!$B$2:$AG$462,MATCH(M$2,'Justerad allokering'!$B$2:$AF$2,0),FALSE)),VLOOKUP($B447,'Allokerad kvv'!$B$2:$AV$468,MATCH(M$2,'Allokerad kvv'!$B$2:$AV$2,0),FALSE),VLOOKUP($B447,'Justerad allokering'!$B$2:$AG$462,MATCH(M$2,'Justerad allokering'!$B$2:$AF$2,0),FALSE))</f>
        <v>0</v>
      </c>
      <c r="N447" s="28">
        <f>IF(ISERROR(1/VLOOKUP($B447,'Justerad allokering'!$B$2:$AG$462,MATCH(N$2,'Justerad allokering'!$B$2:$AF$2,0),FALSE)),VLOOKUP($B447,'Allokerad kvv'!$B$2:$AV$468,MATCH(N$2,'Allokerad kvv'!$B$2:$AV$2,0),FALSE),VLOOKUP($B447,'Justerad allokering'!$B$2:$AG$462,MATCH(N$2,'Justerad allokering'!$B$2:$AF$2,0),FALSE))</f>
        <v>0</v>
      </c>
      <c r="O447" s="28">
        <f>IF(ISERROR(1/VLOOKUP($B447,'Justerad allokering'!$B$2:$AG$462,MATCH(O$2,'Justerad allokering'!$B$2:$AF$2,0),FALSE)),VLOOKUP($B447,'Allokerad kvv'!$B$2:$AV$468,MATCH(O$2,'Allokerad kvv'!$B$2:$AV$2,0),FALSE),VLOOKUP($B447,'Justerad allokering'!$B$2:$AG$462,MATCH(O$2,'Justerad allokering'!$B$2:$AF$2,0),FALSE))</f>
        <v>0</v>
      </c>
      <c r="P447" s="28">
        <f>IF(ISERROR(1/VLOOKUP($B447,'Justerad allokering'!$B$2:$AG$462,MATCH(P$2,'Justerad allokering'!$B$2:$AF$2,0),FALSE)),VLOOKUP($B447,'Allokerad kvv'!$B$2:$AV$468,MATCH(P$2,'Allokerad kvv'!$B$2:$AV$2,0),FALSE),VLOOKUP($B447,'Justerad allokering'!$B$2:$AG$462,MATCH(P$2,'Justerad allokering'!$B$2:$AF$2,0),FALSE))</f>
        <v>0</v>
      </c>
      <c r="Q447" s="28">
        <f>IF(ISERROR(1/VLOOKUP($B447,'Justerad allokering'!$B$2:$AG$462,MATCH(Q$2,'Justerad allokering'!$B$2:$AF$2,0),FALSE)),VLOOKUP($B447,'Allokerad kvv'!$B$2:$AV$468,MATCH(Q$2,'Allokerad kvv'!$B$2:$AV$2,0),FALSE),VLOOKUP($B447,'Justerad allokering'!$B$2:$AG$462,MATCH(Q$2,'Justerad allokering'!$B$2:$AF$2,0),FALSE))</f>
        <v>0</v>
      </c>
      <c r="R447" s="28">
        <f>IF(ISERROR(1/VLOOKUP($B447,'Justerad allokering'!$B$2:$AG$462,MATCH(R$2,'Justerad allokering'!$B$2:$AF$2,0),FALSE)),VLOOKUP($B447,'Allokerad kvv'!$B$2:$AV$468,MATCH(R$2,'Allokerad kvv'!$B$2:$AV$2,0),FALSE),VLOOKUP($B447,'Justerad allokering'!$B$2:$AG$462,MATCH(R$2,'Justerad allokering'!$B$2:$AF$2,0),FALSE))</f>
        <v>0</v>
      </c>
      <c r="S447" s="28">
        <f>IF(ISERROR(1/VLOOKUP($B447,'Justerad allokering'!$B$2:$AG$462,MATCH(S$2,'Justerad allokering'!$B$2:$AF$2,0),FALSE)),VLOOKUP($B447,'Allokerad kvv'!$B$2:$AV$468,MATCH(S$2,'Allokerad kvv'!$B$2:$AV$2,0),FALSE),VLOOKUP($B447,'Justerad allokering'!$B$2:$AG$462,MATCH(S$2,'Justerad allokering'!$B$2:$AF$2,0),FALSE))</f>
        <v>0</v>
      </c>
      <c r="T447" s="28">
        <f>IF(ISERROR(1/VLOOKUP($B447,'Justerad allokering'!$B$2:$AG$462,MATCH(T$2,'Justerad allokering'!$B$2:$AF$2,0),FALSE)),VLOOKUP($B447,'Allokerad kvv'!$B$2:$AV$468,MATCH(T$2,'Allokerad kvv'!$B$2:$AV$2,0),FALSE),VLOOKUP($B447,'Justerad allokering'!$B$2:$AG$462,MATCH(T$2,'Justerad allokering'!$B$2:$AF$2,0),FALSE))</f>
        <v>0</v>
      </c>
      <c r="U447" s="28">
        <f>IF(ISERROR(1/VLOOKUP($B447,'Justerad allokering'!$B$2:$AG$462,MATCH(U$2,'Justerad allokering'!$B$2:$AF$2,0),FALSE)),VLOOKUP($B447,'Allokerad kvv'!$B$2:$AV$468,MATCH(U$2,'Allokerad kvv'!$B$2:$AV$2,0),FALSE),VLOOKUP($B447,'Justerad allokering'!$B$2:$AG$462,MATCH(U$2,'Justerad allokering'!$B$2:$AF$2,0),FALSE))</f>
        <v>0</v>
      </c>
      <c r="V447" s="28">
        <f>IF(ISERROR(1/VLOOKUP($B447,'Justerad allokering'!$B$2:$AG$462,MATCH(V$2,'Justerad allokering'!$B$2:$AF$2,0),FALSE)),VLOOKUP($B447,'Allokerad kvv'!$B$2:$AV$468,MATCH(V$2,'Allokerad kvv'!$B$2:$AV$2,0),FALSE),VLOOKUP($B447,'Justerad allokering'!$B$2:$AG$462,MATCH(V$2,'Justerad allokering'!$B$2:$AF$2,0),FALSE))</f>
        <v>0</v>
      </c>
      <c r="W447" s="28">
        <f>IF(ISERROR(1/VLOOKUP($B447,'Justerad allokering'!$B$2:$AG$462,MATCH(W$2,'Justerad allokering'!$B$2:$AF$2,0),FALSE)),VLOOKUP($B447,'Allokerad kvv'!$B$2:$AV$468,MATCH(W$2,'Allokerad kvv'!$B$2:$AV$2,0),FALSE),VLOOKUP($B447,'Justerad allokering'!$B$2:$AG$462,MATCH(W$2,'Justerad allokering'!$B$2:$AF$2,0),FALSE))</f>
        <v>0</v>
      </c>
      <c r="X447" s="28">
        <f>IF(ISERROR(1/VLOOKUP($B447,'Justerad allokering'!$B$2:$AG$462,MATCH(X$2,'Justerad allokering'!$B$2:$AF$2,0),FALSE)),VLOOKUP($B447,'Allokerad kvv'!$B$2:$AV$468,MATCH(X$2,'Allokerad kvv'!$B$2:$AV$2,0),FALSE),VLOOKUP($B447,'Justerad allokering'!$B$2:$AG$462,MATCH(X$2,'Justerad allokering'!$B$2:$AF$2,0),FALSE))</f>
        <v>0</v>
      </c>
      <c r="Y447" s="28">
        <f>IF(ISERROR(1/VLOOKUP($B447,'Justerad allokering'!$B$2:$AG$462,MATCH(Y$2,'Justerad allokering'!$B$2:$AF$2,0),FALSE)),VLOOKUP($B447,'Allokerad kvv'!$B$2:$AV$468,MATCH(Y$2,'Allokerad kvv'!$B$2:$AV$2,0),FALSE),VLOOKUP($B447,'Justerad allokering'!$B$2:$AG$462,MATCH(Y$2,'Justerad allokering'!$B$2:$AF$2,0),FALSE))</f>
        <v>0</v>
      </c>
      <c r="Z447" s="28">
        <f>IF(ISERROR(1/VLOOKUP($B447,'Justerad allokering'!$B$2:$AG$462,MATCH(Z$2,'Justerad allokering'!$B$2:$AF$2,0),FALSE)),VLOOKUP($B447,'Allokerad kvv'!$B$2:$AV$468,MATCH(Z$2,'Allokerad kvv'!$B$2:$AV$2,0),FALSE),VLOOKUP($B447,'Justerad allokering'!$B$2:$AG$462,MATCH(Z$2,'Justerad allokering'!$B$2:$AF$2,0),FALSE))</f>
        <v>0</v>
      </c>
      <c r="AA447" s="28"/>
      <c r="AB447" s="28"/>
      <c r="AE447">
        <f t="shared" si="18"/>
        <v>0</v>
      </c>
      <c r="AG447">
        <f t="shared" si="19"/>
        <v>0</v>
      </c>
      <c r="AH447">
        <f t="shared" si="20"/>
        <v>0</v>
      </c>
      <c r="AI447" s="55" t="str">
        <f>IF(AH447=0,"",AH447/VLOOKUP(B447,Kraftvärmeprod!$B$1:$BC$480,MATCH("Summa tillförd energi exklusive rökgaskondensering",Kraftvärmeprod!$B$1:$BC$1,0),FALSE))</f>
        <v/>
      </c>
    </row>
    <row r="448" spans="1:35" x14ac:dyDescent="0.35">
      <c r="A448" s="28" t="s">
        <v>594</v>
      </c>
      <c r="B448" s="28" t="s">
        <v>595</v>
      </c>
      <c r="C448" s="28">
        <f>IF(ISERROR(1/VLOOKUP($B448,'Justerad allokering'!$B$2:$AG$462,MATCH(C$2,'Justerad allokering'!$B$2:$AF$2,0),FALSE)),VLOOKUP($B448,'Allokerad kvv'!$B$2:$AV$468,MATCH(C$2,'Allokerad kvv'!$B$2:$AV$2,0),FALSE),VLOOKUP($B448,'Justerad allokering'!$B$2:$AG$462,MATCH(C$2,'Justerad allokering'!$B$2:$AF$2,0),FALSE))</f>
        <v>0</v>
      </c>
      <c r="D448" s="28">
        <f>IF(ISERROR(1/VLOOKUP($B448,'Justerad allokering'!$B$2:$AG$462,MATCH(D$2,'Justerad allokering'!$B$2:$AF$2,0),FALSE)),VLOOKUP($B448,'Allokerad kvv'!$B$2:$AV$468,MATCH(D$2,'Allokerad kvv'!$B$2:$AV$2,0),FALSE),VLOOKUP($B448,'Justerad allokering'!$B$2:$AG$462,MATCH(D$2,'Justerad allokering'!$B$2:$AF$2,0),FALSE))</f>
        <v>0</v>
      </c>
      <c r="E448" s="28">
        <f>IF(ISERROR(1/VLOOKUP($B448,'Justerad allokering'!$B$2:$AG$462,MATCH(E$2,'Justerad allokering'!$B$2:$AF$2,0),FALSE)),VLOOKUP($B448,'Allokerad kvv'!$B$2:$AV$468,MATCH(E$2,'Allokerad kvv'!$B$2:$AV$2,0),FALSE),VLOOKUP($B448,'Justerad allokering'!$B$2:$AG$462,MATCH(E$2,'Justerad allokering'!$B$2:$AF$2,0),FALSE))</f>
        <v>0</v>
      </c>
      <c r="F448" s="28">
        <f>IF(ISERROR(1/VLOOKUP($B448,'Justerad allokering'!$B$2:$AG$462,MATCH(F$2,'Justerad allokering'!$B$2:$AF$2,0),FALSE)),VLOOKUP($B448,'Allokerad kvv'!$B$2:$AV$468,MATCH(F$2,'Allokerad kvv'!$B$2:$AV$2,0),FALSE),VLOOKUP($B448,'Justerad allokering'!$B$2:$AG$462,MATCH(F$2,'Justerad allokering'!$B$2:$AF$2,0),FALSE))</f>
        <v>0</v>
      </c>
      <c r="G448" s="28">
        <f>IF(ISERROR(1/VLOOKUP($B448,'Justerad allokering'!$B$2:$AG$462,MATCH(G$2,'Justerad allokering'!$B$2:$AF$2,0),FALSE)),VLOOKUP($B448,'Allokerad kvv'!$B$2:$AV$468,MATCH(G$2,'Allokerad kvv'!$B$2:$AV$2,0),FALSE),VLOOKUP($B448,'Justerad allokering'!$B$2:$AG$462,MATCH(G$2,'Justerad allokering'!$B$2:$AF$2,0),FALSE))</f>
        <v>0</v>
      </c>
      <c r="H448" s="28">
        <f>IF(ISERROR(1/VLOOKUP($B448,'Justerad allokering'!$B$2:$AG$462,MATCH(H$2,'Justerad allokering'!$B$2:$AF$2,0),FALSE)),VLOOKUP($B448,'Allokerad kvv'!$B$2:$AV$468,MATCH(H$2,'Allokerad kvv'!$B$2:$AV$2,0),FALSE),VLOOKUP($B448,'Justerad allokering'!$B$2:$AG$462,MATCH(H$2,'Justerad allokering'!$B$2:$AF$2,0),FALSE))</f>
        <v>0</v>
      </c>
      <c r="I448" s="28">
        <f>IF(ISERROR(1/VLOOKUP($B448,'Justerad allokering'!$B$2:$AG$462,MATCH(I$2,'Justerad allokering'!$B$2:$AF$2,0),FALSE)),VLOOKUP($B448,'Allokerad kvv'!$B$2:$AV$468,MATCH(I$2,'Allokerad kvv'!$B$2:$AV$2,0),FALSE),VLOOKUP($B448,'Justerad allokering'!$B$2:$AG$462,MATCH(I$2,'Justerad allokering'!$B$2:$AF$2,0),FALSE))</f>
        <v>0</v>
      </c>
      <c r="J448" s="28">
        <f>IF(ISERROR(1/VLOOKUP($B448,'Justerad allokering'!$B$2:$AG$462,MATCH(J$2,'Justerad allokering'!$B$2:$AF$2,0),FALSE)),VLOOKUP($B448,'Allokerad kvv'!$B$2:$AV$468,MATCH(J$2,'Allokerad kvv'!$B$2:$AV$2,0),FALSE),VLOOKUP($B448,'Justerad allokering'!$B$2:$AG$462,MATCH(J$2,'Justerad allokering'!$B$2:$AF$2,0),FALSE))</f>
        <v>0</v>
      </c>
      <c r="K448" s="28">
        <f>IF(ISERROR(1/VLOOKUP($B448,'Justerad allokering'!$B$2:$AG$462,MATCH(K$2,'Justerad allokering'!$B$2:$AF$2,0),FALSE)),VLOOKUP($B448,'Allokerad kvv'!$B$2:$AV$468,MATCH(K$2,'Allokerad kvv'!$B$2:$AV$2,0),FALSE),VLOOKUP($B448,'Justerad allokering'!$B$2:$AG$462,MATCH(K$2,'Justerad allokering'!$B$2:$AF$2,0),FALSE))</f>
        <v>0</v>
      </c>
      <c r="L448" s="28">
        <f>IF(ISERROR(1/VLOOKUP($B448,'Justerad allokering'!$B$2:$AG$462,MATCH(L$2,'Justerad allokering'!$B$2:$AF$2,0),FALSE)),VLOOKUP($B448,'Allokerad kvv'!$B$2:$AV$468,MATCH(L$2,'Allokerad kvv'!$B$2:$AV$2,0),FALSE),VLOOKUP($B448,'Justerad allokering'!$B$2:$AG$462,MATCH(L$2,'Justerad allokering'!$B$2:$AF$2,0),FALSE))</f>
        <v>0</v>
      </c>
      <c r="M448" s="28">
        <f>IF(ISERROR(1/VLOOKUP($B448,'Justerad allokering'!$B$2:$AG$462,MATCH(M$2,'Justerad allokering'!$B$2:$AF$2,0),FALSE)),VLOOKUP($B448,'Allokerad kvv'!$B$2:$AV$468,MATCH(M$2,'Allokerad kvv'!$B$2:$AV$2,0),FALSE),VLOOKUP($B448,'Justerad allokering'!$B$2:$AG$462,MATCH(M$2,'Justerad allokering'!$B$2:$AF$2,0),FALSE))</f>
        <v>0</v>
      </c>
      <c r="N448" s="28">
        <f>IF(ISERROR(1/VLOOKUP($B448,'Justerad allokering'!$B$2:$AG$462,MATCH(N$2,'Justerad allokering'!$B$2:$AF$2,0),FALSE)),VLOOKUP($B448,'Allokerad kvv'!$B$2:$AV$468,MATCH(N$2,'Allokerad kvv'!$B$2:$AV$2,0),FALSE),VLOOKUP($B448,'Justerad allokering'!$B$2:$AG$462,MATCH(N$2,'Justerad allokering'!$B$2:$AF$2,0),FALSE))</f>
        <v>0</v>
      </c>
      <c r="O448" s="28">
        <f>IF(ISERROR(1/VLOOKUP($B448,'Justerad allokering'!$B$2:$AG$462,MATCH(O$2,'Justerad allokering'!$B$2:$AF$2,0),FALSE)),VLOOKUP($B448,'Allokerad kvv'!$B$2:$AV$468,MATCH(O$2,'Allokerad kvv'!$B$2:$AV$2,0),FALSE),VLOOKUP($B448,'Justerad allokering'!$B$2:$AG$462,MATCH(O$2,'Justerad allokering'!$B$2:$AF$2,0),FALSE))</f>
        <v>0</v>
      </c>
      <c r="P448" s="28">
        <f>IF(ISERROR(1/VLOOKUP($B448,'Justerad allokering'!$B$2:$AG$462,MATCH(P$2,'Justerad allokering'!$B$2:$AF$2,0),FALSE)),VLOOKUP($B448,'Allokerad kvv'!$B$2:$AV$468,MATCH(P$2,'Allokerad kvv'!$B$2:$AV$2,0),FALSE),VLOOKUP($B448,'Justerad allokering'!$B$2:$AG$462,MATCH(P$2,'Justerad allokering'!$B$2:$AF$2,0),FALSE))</f>
        <v>0</v>
      </c>
      <c r="Q448" s="28">
        <f>IF(ISERROR(1/VLOOKUP($B448,'Justerad allokering'!$B$2:$AG$462,MATCH(Q$2,'Justerad allokering'!$B$2:$AF$2,0),FALSE)),VLOOKUP($B448,'Allokerad kvv'!$B$2:$AV$468,MATCH(Q$2,'Allokerad kvv'!$B$2:$AV$2,0),FALSE),VLOOKUP($B448,'Justerad allokering'!$B$2:$AG$462,MATCH(Q$2,'Justerad allokering'!$B$2:$AF$2,0),FALSE))</f>
        <v>0</v>
      </c>
      <c r="R448" s="28">
        <f>IF(ISERROR(1/VLOOKUP($B448,'Justerad allokering'!$B$2:$AG$462,MATCH(R$2,'Justerad allokering'!$B$2:$AF$2,0),FALSE)),VLOOKUP($B448,'Allokerad kvv'!$B$2:$AV$468,MATCH(R$2,'Allokerad kvv'!$B$2:$AV$2,0),FALSE),VLOOKUP($B448,'Justerad allokering'!$B$2:$AG$462,MATCH(R$2,'Justerad allokering'!$B$2:$AF$2,0),FALSE))</f>
        <v>0</v>
      </c>
      <c r="S448" s="28">
        <f>IF(ISERROR(1/VLOOKUP($B448,'Justerad allokering'!$B$2:$AG$462,MATCH(S$2,'Justerad allokering'!$B$2:$AF$2,0),FALSE)),VLOOKUP($B448,'Allokerad kvv'!$B$2:$AV$468,MATCH(S$2,'Allokerad kvv'!$B$2:$AV$2,0),FALSE),VLOOKUP($B448,'Justerad allokering'!$B$2:$AG$462,MATCH(S$2,'Justerad allokering'!$B$2:$AF$2,0),FALSE))</f>
        <v>0</v>
      </c>
      <c r="T448" s="28">
        <f>IF(ISERROR(1/VLOOKUP($B448,'Justerad allokering'!$B$2:$AG$462,MATCH(T$2,'Justerad allokering'!$B$2:$AF$2,0),FALSE)),VLOOKUP($B448,'Allokerad kvv'!$B$2:$AV$468,MATCH(T$2,'Allokerad kvv'!$B$2:$AV$2,0),FALSE),VLOOKUP($B448,'Justerad allokering'!$B$2:$AG$462,MATCH(T$2,'Justerad allokering'!$B$2:$AF$2,0),FALSE))</f>
        <v>0</v>
      </c>
      <c r="U448" s="28">
        <f>IF(ISERROR(1/VLOOKUP($B448,'Justerad allokering'!$B$2:$AG$462,MATCH(U$2,'Justerad allokering'!$B$2:$AF$2,0),FALSE)),VLOOKUP($B448,'Allokerad kvv'!$B$2:$AV$468,MATCH(U$2,'Allokerad kvv'!$B$2:$AV$2,0),FALSE),VLOOKUP($B448,'Justerad allokering'!$B$2:$AG$462,MATCH(U$2,'Justerad allokering'!$B$2:$AF$2,0),FALSE))</f>
        <v>0</v>
      </c>
      <c r="V448" s="28">
        <f>IF(ISERROR(1/VLOOKUP($B448,'Justerad allokering'!$B$2:$AG$462,MATCH(V$2,'Justerad allokering'!$B$2:$AF$2,0),FALSE)),VLOOKUP($B448,'Allokerad kvv'!$B$2:$AV$468,MATCH(V$2,'Allokerad kvv'!$B$2:$AV$2,0),FALSE),VLOOKUP($B448,'Justerad allokering'!$B$2:$AG$462,MATCH(V$2,'Justerad allokering'!$B$2:$AF$2,0),FALSE))</f>
        <v>0</v>
      </c>
      <c r="W448" s="28">
        <f>IF(ISERROR(1/VLOOKUP($B448,'Justerad allokering'!$B$2:$AG$462,MATCH(W$2,'Justerad allokering'!$B$2:$AF$2,0),FALSE)),VLOOKUP($B448,'Allokerad kvv'!$B$2:$AV$468,MATCH(W$2,'Allokerad kvv'!$B$2:$AV$2,0),FALSE),VLOOKUP($B448,'Justerad allokering'!$B$2:$AG$462,MATCH(W$2,'Justerad allokering'!$B$2:$AF$2,0),FALSE))</f>
        <v>0</v>
      </c>
      <c r="X448" s="28">
        <f>IF(ISERROR(1/VLOOKUP($B448,'Justerad allokering'!$B$2:$AG$462,MATCH(X$2,'Justerad allokering'!$B$2:$AF$2,0),FALSE)),VLOOKUP($B448,'Allokerad kvv'!$B$2:$AV$468,MATCH(X$2,'Allokerad kvv'!$B$2:$AV$2,0),FALSE),VLOOKUP($B448,'Justerad allokering'!$B$2:$AG$462,MATCH(X$2,'Justerad allokering'!$B$2:$AF$2,0),FALSE))</f>
        <v>0</v>
      </c>
      <c r="Y448" s="28">
        <f>IF(ISERROR(1/VLOOKUP($B448,'Justerad allokering'!$B$2:$AG$462,MATCH(Y$2,'Justerad allokering'!$B$2:$AF$2,0),FALSE)),VLOOKUP($B448,'Allokerad kvv'!$B$2:$AV$468,MATCH(Y$2,'Allokerad kvv'!$B$2:$AV$2,0),FALSE),VLOOKUP($B448,'Justerad allokering'!$B$2:$AG$462,MATCH(Y$2,'Justerad allokering'!$B$2:$AF$2,0),FALSE))</f>
        <v>0</v>
      </c>
      <c r="Z448" s="28">
        <f>IF(ISERROR(1/VLOOKUP($B448,'Justerad allokering'!$B$2:$AG$462,MATCH(Z$2,'Justerad allokering'!$B$2:$AF$2,0),FALSE)),VLOOKUP($B448,'Allokerad kvv'!$B$2:$AV$468,MATCH(Z$2,'Allokerad kvv'!$B$2:$AV$2,0),FALSE),VLOOKUP($B448,'Justerad allokering'!$B$2:$AG$462,MATCH(Z$2,'Justerad allokering'!$B$2:$AF$2,0),FALSE))</f>
        <v>0</v>
      </c>
      <c r="AA448" s="28"/>
      <c r="AB448" s="28"/>
      <c r="AE448">
        <f t="shared" si="18"/>
        <v>0</v>
      </c>
      <c r="AG448">
        <f t="shared" si="19"/>
        <v>0</v>
      </c>
      <c r="AH448">
        <f t="shared" si="20"/>
        <v>0</v>
      </c>
      <c r="AI448" s="55" t="str">
        <f>IF(AH448=0,"",AH448/VLOOKUP(B448,Kraftvärmeprod!$B$1:$BC$480,MATCH("Summa tillförd energi exklusive rökgaskondensering",Kraftvärmeprod!$B$1:$BC$1,0),FALSE))</f>
        <v/>
      </c>
    </row>
    <row r="449" spans="1:35" x14ac:dyDescent="0.35">
      <c r="A449" s="28" t="s">
        <v>596</v>
      </c>
      <c r="B449" s="28" t="s">
        <v>597</v>
      </c>
      <c r="C449" s="28">
        <f>IF(ISERROR(1/VLOOKUP($B449,'Justerad allokering'!$B$2:$AG$462,MATCH(C$2,'Justerad allokering'!$B$2:$AF$2,0),FALSE)),VLOOKUP($B449,'Allokerad kvv'!$B$2:$AV$468,MATCH(C$2,'Allokerad kvv'!$B$2:$AV$2,0),FALSE),VLOOKUP($B449,'Justerad allokering'!$B$2:$AG$462,MATCH(C$2,'Justerad allokering'!$B$2:$AF$2,0),FALSE))</f>
        <v>159.19999999999999</v>
      </c>
      <c r="D449" s="28">
        <f>IF(ISERROR(1/VLOOKUP($B449,'Justerad allokering'!$B$2:$AG$462,MATCH(D$2,'Justerad allokering'!$B$2:$AF$2,0),FALSE)),VLOOKUP($B449,'Allokerad kvv'!$B$2:$AV$468,MATCH(D$2,'Allokerad kvv'!$B$2:$AV$2,0),FALSE),VLOOKUP($B449,'Justerad allokering'!$B$2:$AG$462,MATCH(D$2,'Justerad allokering'!$B$2:$AF$2,0),FALSE))</f>
        <v>0</v>
      </c>
      <c r="E449" s="28">
        <f>IF(ISERROR(1/VLOOKUP($B449,'Justerad allokering'!$B$2:$AG$462,MATCH(E$2,'Justerad allokering'!$B$2:$AF$2,0),FALSE)),VLOOKUP($B449,'Allokerad kvv'!$B$2:$AV$468,MATCH(E$2,'Allokerad kvv'!$B$2:$AV$2,0),FALSE),VLOOKUP($B449,'Justerad allokering'!$B$2:$AG$462,MATCH(E$2,'Justerad allokering'!$B$2:$AF$2,0),FALSE))</f>
        <v>0</v>
      </c>
      <c r="F449" s="28">
        <f>IF(ISERROR(1/VLOOKUP($B449,'Justerad allokering'!$B$2:$AG$462,MATCH(F$2,'Justerad allokering'!$B$2:$AF$2,0),FALSE)),VLOOKUP($B449,'Allokerad kvv'!$B$2:$AV$468,MATCH(F$2,'Allokerad kvv'!$B$2:$AV$2,0),FALSE),VLOOKUP($B449,'Justerad allokering'!$B$2:$AG$462,MATCH(F$2,'Justerad allokering'!$B$2:$AF$2,0),FALSE))</f>
        <v>0</v>
      </c>
      <c r="G449" s="28">
        <f>IF(ISERROR(1/VLOOKUP($B449,'Justerad allokering'!$B$2:$AG$462,MATCH(G$2,'Justerad allokering'!$B$2:$AF$2,0),FALSE)),VLOOKUP($B449,'Allokerad kvv'!$B$2:$AV$468,MATCH(G$2,'Allokerad kvv'!$B$2:$AV$2,0),FALSE),VLOOKUP($B449,'Justerad allokering'!$B$2:$AG$462,MATCH(G$2,'Justerad allokering'!$B$2:$AF$2,0),FALSE))</f>
        <v>0.72</v>
      </c>
      <c r="H449" s="28">
        <f>IF(ISERROR(1/VLOOKUP($B449,'Justerad allokering'!$B$2:$AG$462,MATCH(H$2,'Justerad allokering'!$B$2:$AF$2,0),FALSE)),VLOOKUP($B449,'Allokerad kvv'!$B$2:$AV$468,MATCH(H$2,'Allokerad kvv'!$B$2:$AV$2,0),FALSE),VLOOKUP($B449,'Justerad allokering'!$B$2:$AG$462,MATCH(H$2,'Justerad allokering'!$B$2:$AF$2,0),FALSE))</f>
        <v>0</v>
      </c>
      <c r="I449" s="28">
        <f>IF(ISERROR(1/VLOOKUP($B449,'Justerad allokering'!$B$2:$AG$462,MATCH(I$2,'Justerad allokering'!$B$2:$AF$2,0),FALSE)),VLOOKUP($B449,'Allokerad kvv'!$B$2:$AV$468,MATCH(I$2,'Allokerad kvv'!$B$2:$AV$2,0),FALSE),VLOOKUP($B449,'Justerad allokering'!$B$2:$AG$462,MATCH(I$2,'Justerad allokering'!$B$2:$AF$2,0),FALSE))</f>
        <v>1.284</v>
      </c>
      <c r="J449" s="28">
        <f>IF(ISERROR(1/VLOOKUP($B449,'Justerad allokering'!$B$2:$AG$462,MATCH(J$2,'Justerad allokering'!$B$2:$AF$2,0),FALSE)),VLOOKUP($B449,'Allokerad kvv'!$B$2:$AV$468,MATCH(J$2,'Allokerad kvv'!$B$2:$AV$2,0),FALSE),VLOOKUP($B449,'Justerad allokering'!$B$2:$AG$462,MATCH(J$2,'Justerad allokering'!$B$2:$AF$2,0),FALSE))</f>
        <v>16.8</v>
      </c>
      <c r="K449" s="28">
        <f>IF(ISERROR(1/VLOOKUP($B449,'Justerad allokering'!$B$2:$AG$462,MATCH(K$2,'Justerad allokering'!$B$2:$AF$2,0),FALSE)),VLOOKUP($B449,'Allokerad kvv'!$B$2:$AV$468,MATCH(K$2,'Allokerad kvv'!$B$2:$AV$2,0),FALSE),VLOOKUP($B449,'Justerad allokering'!$B$2:$AG$462,MATCH(K$2,'Justerad allokering'!$B$2:$AF$2,0),FALSE))</f>
        <v>14.84</v>
      </c>
      <c r="L449" s="28">
        <f>IF(ISERROR(1/VLOOKUP($B449,'Justerad allokering'!$B$2:$AG$462,MATCH(L$2,'Justerad allokering'!$B$2:$AF$2,0),FALSE)),VLOOKUP($B449,'Allokerad kvv'!$B$2:$AV$468,MATCH(L$2,'Allokerad kvv'!$B$2:$AV$2,0),FALSE),VLOOKUP($B449,'Justerad allokering'!$B$2:$AG$462,MATCH(L$2,'Justerad allokering'!$B$2:$AF$2,0),FALSE))</f>
        <v>12.08</v>
      </c>
      <c r="M449" s="28">
        <f>IF(ISERROR(1/VLOOKUP($B449,'Justerad allokering'!$B$2:$AG$462,MATCH(M$2,'Justerad allokering'!$B$2:$AF$2,0),FALSE)),VLOOKUP($B449,'Allokerad kvv'!$B$2:$AV$468,MATCH(M$2,'Allokerad kvv'!$B$2:$AV$2,0),FALSE),VLOOKUP($B449,'Justerad allokering'!$B$2:$AG$462,MATCH(M$2,'Justerad allokering'!$B$2:$AF$2,0),FALSE))</f>
        <v>0</v>
      </c>
      <c r="N449" s="28">
        <f>IF(ISERROR(1/VLOOKUP($B449,'Justerad allokering'!$B$2:$AG$462,MATCH(N$2,'Justerad allokering'!$B$2:$AF$2,0),FALSE)),VLOOKUP($B449,'Allokerad kvv'!$B$2:$AV$468,MATCH(N$2,'Allokerad kvv'!$B$2:$AV$2,0),FALSE),VLOOKUP($B449,'Justerad allokering'!$B$2:$AG$462,MATCH(N$2,'Justerad allokering'!$B$2:$AF$2,0),FALSE))</f>
        <v>102</v>
      </c>
      <c r="O449" s="28">
        <f>IF(ISERROR(1/VLOOKUP($B449,'Justerad allokering'!$B$2:$AG$462,MATCH(O$2,'Justerad allokering'!$B$2:$AF$2,0),FALSE)),VLOOKUP($B449,'Allokerad kvv'!$B$2:$AV$468,MATCH(O$2,'Allokerad kvv'!$B$2:$AV$2,0),FALSE),VLOOKUP($B449,'Justerad allokering'!$B$2:$AG$462,MATCH(O$2,'Justerad allokering'!$B$2:$AF$2,0),FALSE))</f>
        <v>0</v>
      </c>
      <c r="P449" s="28">
        <f>IF(ISERROR(1/VLOOKUP($B449,'Justerad allokering'!$B$2:$AG$462,MATCH(P$2,'Justerad allokering'!$B$2:$AF$2,0),FALSE)),VLOOKUP($B449,'Allokerad kvv'!$B$2:$AV$468,MATCH(P$2,'Allokerad kvv'!$B$2:$AV$2,0),FALSE),VLOOKUP($B449,'Justerad allokering'!$B$2:$AG$462,MATCH(P$2,'Justerad allokering'!$B$2:$AF$2,0),FALSE))</f>
        <v>0</v>
      </c>
      <c r="Q449" s="28">
        <f>IF(ISERROR(1/VLOOKUP($B449,'Justerad allokering'!$B$2:$AG$462,MATCH(Q$2,'Justerad allokering'!$B$2:$AF$2,0),FALSE)),VLOOKUP($B449,'Allokerad kvv'!$B$2:$AV$468,MATCH(Q$2,'Allokerad kvv'!$B$2:$AV$2,0),FALSE),VLOOKUP($B449,'Justerad allokering'!$B$2:$AG$462,MATCH(Q$2,'Justerad allokering'!$B$2:$AF$2,0),FALSE))</f>
        <v>0</v>
      </c>
      <c r="R449" s="28">
        <f>IF(ISERROR(1/VLOOKUP($B449,'Justerad allokering'!$B$2:$AG$462,MATCH(R$2,'Justerad allokering'!$B$2:$AF$2,0),FALSE)),VLOOKUP($B449,'Allokerad kvv'!$B$2:$AV$468,MATCH(R$2,'Allokerad kvv'!$B$2:$AV$2,0),FALSE),VLOOKUP($B449,'Justerad allokering'!$B$2:$AG$462,MATCH(R$2,'Justerad allokering'!$B$2:$AF$2,0),FALSE))</f>
        <v>0</v>
      </c>
      <c r="S449" s="28">
        <f>IF(ISERROR(1/VLOOKUP($B449,'Justerad allokering'!$B$2:$AG$462,MATCH(S$2,'Justerad allokering'!$B$2:$AF$2,0),FALSE)),VLOOKUP($B449,'Allokerad kvv'!$B$2:$AV$468,MATCH(S$2,'Allokerad kvv'!$B$2:$AV$2,0),FALSE),VLOOKUP($B449,'Justerad allokering'!$B$2:$AG$462,MATCH(S$2,'Justerad allokering'!$B$2:$AF$2,0),FALSE))</f>
        <v>0</v>
      </c>
      <c r="T449" s="28">
        <f>IF(ISERROR(1/VLOOKUP($B449,'Justerad allokering'!$B$2:$AG$462,MATCH(T$2,'Justerad allokering'!$B$2:$AF$2,0),FALSE)),VLOOKUP($B449,'Allokerad kvv'!$B$2:$AV$468,MATCH(T$2,'Allokerad kvv'!$B$2:$AV$2,0),FALSE),VLOOKUP($B449,'Justerad allokering'!$B$2:$AG$462,MATCH(T$2,'Justerad allokering'!$B$2:$AF$2,0),FALSE))</f>
        <v>9.0027399999999994E-2</v>
      </c>
      <c r="U449" s="28">
        <f>IF(ISERROR(1/VLOOKUP($B449,'Justerad allokering'!$B$2:$AG$462,MATCH(U$2,'Justerad allokering'!$B$2:$AF$2,0),FALSE)),VLOOKUP($B449,'Allokerad kvv'!$B$2:$AV$468,MATCH(U$2,'Allokerad kvv'!$B$2:$AV$2,0),FALSE),VLOOKUP($B449,'Justerad allokering'!$B$2:$AG$462,MATCH(U$2,'Justerad allokering'!$B$2:$AF$2,0),FALSE))</f>
        <v>228.7</v>
      </c>
      <c r="V449" s="28">
        <f>IF(ISERROR(1/VLOOKUP($B449,'Justerad allokering'!$B$2:$AG$462,MATCH(V$2,'Justerad allokering'!$B$2:$AF$2,0),FALSE)),VLOOKUP($B449,'Allokerad kvv'!$B$2:$AV$468,MATCH(V$2,'Allokerad kvv'!$B$2:$AV$2,0),FALSE),VLOOKUP($B449,'Justerad allokering'!$B$2:$AG$462,MATCH(V$2,'Justerad allokering'!$B$2:$AF$2,0),FALSE))</f>
        <v>8</v>
      </c>
      <c r="W449" s="28">
        <f>IF(ISERROR(1/VLOOKUP($B449,'Justerad allokering'!$B$2:$AG$462,MATCH(W$2,'Justerad allokering'!$B$2:$AF$2,0),FALSE)),VLOOKUP($B449,'Allokerad kvv'!$B$2:$AV$468,MATCH(W$2,'Allokerad kvv'!$B$2:$AV$2,0),FALSE),VLOOKUP($B449,'Justerad allokering'!$B$2:$AG$462,MATCH(W$2,'Justerad allokering'!$B$2:$AF$2,0),FALSE))</f>
        <v>0</v>
      </c>
      <c r="X449" s="28">
        <f>IF(ISERROR(1/VLOOKUP($B449,'Justerad allokering'!$B$2:$AG$462,MATCH(X$2,'Justerad allokering'!$B$2:$AF$2,0),FALSE)),VLOOKUP($B449,'Allokerad kvv'!$B$2:$AV$468,MATCH(X$2,'Allokerad kvv'!$B$2:$AV$2,0),FALSE),VLOOKUP($B449,'Justerad allokering'!$B$2:$AG$462,MATCH(X$2,'Justerad allokering'!$B$2:$AF$2,0),FALSE))</f>
        <v>0</v>
      </c>
      <c r="Y449" s="28">
        <f>IF(ISERROR(1/VLOOKUP($B449,'Justerad allokering'!$B$2:$AG$462,MATCH(Y$2,'Justerad allokering'!$B$2:$AF$2,0),FALSE)),VLOOKUP($B449,'Allokerad kvv'!$B$2:$AV$468,MATCH(Y$2,'Allokerad kvv'!$B$2:$AV$2,0),FALSE),VLOOKUP($B449,'Justerad allokering'!$B$2:$AG$462,MATCH(Y$2,'Justerad allokering'!$B$2:$AF$2,0),FALSE))</f>
        <v>0</v>
      </c>
      <c r="Z449" s="28">
        <f>IF(ISERROR(1/VLOOKUP($B449,'Justerad allokering'!$B$2:$AG$462,MATCH(Z$2,'Justerad allokering'!$B$2:$AF$2,0),FALSE)),VLOOKUP($B449,'Allokerad kvv'!$B$2:$AV$468,MATCH(Z$2,'Allokerad kvv'!$B$2:$AV$2,0),FALSE),VLOOKUP($B449,'Justerad allokering'!$B$2:$AG$462,MATCH(Z$2,'Justerad allokering'!$B$2:$AF$2,0),FALSE))</f>
        <v>0</v>
      </c>
      <c r="AA449" s="28"/>
      <c r="AB449" s="28"/>
      <c r="AE449">
        <f t="shared" si="18"/>
        <v>543.71402739999996</v>
      </c>
      <c r="AG449">
        <f t="shared" si="19"/>
        <v>528.87402739999993</v>
      </c>
      <c r="AH449">
        <f t="shared" si="20"/>
        <v>426.87402739999993</v>
      </c>
      <c r="AI449" s="55">
        <f>IF(AH449=0,"",AH449/VLOOKUP(B449,Kraftvärmeprod!$B$1:$BC$480,MATCH("Summa tillförd energi exklusive rökgaskondensering",Kraftvärmeprod!$B$1:$BC$1,0),FALSE))</f>
        <v>0.46435186654918464</v>
      </c>
    </row>
    <row r="450" spans="1:35" x14ac:dyDescent="0.35">
      <c r="A450" s="28" t="s">
        <v>596</v>
      </c>
      <c r="B450" s="28" t="s">
        <v>598</v>
      </c>
      <c r="C450" s="28">
        <f>IF(ISERROR(1/VLOOKUP($B450,'Justerad allokering'!$B$2:$AG$462,MATCH(C$2,'Justerad allokering'!$B$2:$AF$2,0),FALSE)),VLOOKUP($B450,'Allokerad kvv'!$B$2:$AV$468,MATCH(C$2,'Allokerad kvv'!$B$2:$AV$2,0),FALSE),VLOOKUP($B450,'Justerad allokering'!$B$2:$AG$462,MATCH(C$2,'Justerad allokering'!$B$2:$AF$2,0),FALSE))</f>
        <v>0</v>
      </c>
      <c r="D450" s="28">
        <f>IF(ISERROR(1/VLOOKUP($B450,'Justerad allokering'!$B$2:$AG$462,MATCH(D$2,'Justerad allokering'!$B$2:$AF$2,0),FALSE)),VLOOKUP($B450,'Allokerad kvv'!$B$2:$AV$468,MATCH(D$2,'Allokerad kvv'!$B$2:$AV$2,0),FALSE),VLOOKUP($B450,'Justerad allokering'!$B$2:$AG$462,MATCH(D$2,'Justerad allokering'!$B$2:$AF$2,0),FALSE))</f>
        <v>0</v>
      </c>
      <c r="E450" s="28">
        <f>IF(ISERROR(1/VLOOKUP($B450,'Justerad allokering'!$B$2:$AG$462,MATCH(E$2,'Justerad allokering'!$B$2:$AF$2,0),FALSE)),VLOOKUP($B450,'Allokerad kvv'!$B$2:$AV$468,MATCH(E$2,'Allokerad kvv'!$B$2:$AV$2,0),FALSE),VLOOKUP($B450,'Justerad allokering'!$B$2:$AG$462,MATCH(E$2,'Justerad allokering'!$B$2:$AF$2,0),FALSE))</f>
        <v>0</v>
      </c>
      <c r="F450" s="28">
        <f>IF(ISERROR(1/VLOOKUP($B450,'Justerad allokering'!$B$2:$AG$462,MATCH(F$2,'Justerad allokering'!$B$2:$AF$2,0),FALSE)),VLOOKUP($B450,'Allokerad kvv'!$B$2:$AV$468,MATCH(F$2,'Allokerad kvv'!$B$2:$AV$2,0),FALSE),VLOOKUP($B450,'Justerad allokering'!$B$2:$AG$462,MATCH(F$2,'Justerad allokering'!$B$2:$AF$2,0),FALSE))</f>
        <v>0</v>
      </c>
      <c r="G450" s="28">
        <f>IF(ISERROR(1/VLOOKUP($B450,'Justerad allokering'!$B$2:$AG$462,MATCH(G$2,'Justerad allokering'!$B$2:$AF$2,0),FALSE)),VLOOKUP($B450,'Allokerad kvv'!$B$2:$AV$468,MATCH(G$2,'Allokerad kvv'!$B$2:$AV$2,0),FALSE),VLOOKUP($B450,'Justerad allokering'!$B$2:$AG$462,MATCH(G$2,'Justerad allokering'!$B$2:$AF$2,0),FALSE))</f>
        <v>0</v>
      </c>
      <c r="H450" s="28">
        <f>IF(ISERROR(1/VLOOKUP($B450,'Justerad allokering'!$B$2:$AG$462,MATCH(H$2,'Justerad allokering'!$B$2:$AF$2,0),FALSE)),VLOOKUP($B450,'Allokerad kvv'!$B$2:$AV$468,MATCH(H$2,'Allokerad kvv'!$B$2:$AV$2,0),FALSE),VLOOKUP($B450,'Justerad allokering'!$B$2:$AG$462,MATCH(H$2,'Justerad allokering'!$B$2:$AF$2,0),FALSE))</f>
        <v>0</v>
      </c>
      <c r="I450" s="28">
        <f>IF(ISERROR(1/VLOOKUP($B450,'Justerad allokering'!$B$2:$AG$462,MATCH(I$2,'Justerad allokering'!$B$2:$AF$2,0),FALSE)),VLOOKUP($B450,'Allokerad kvv'!$B$2:$AV$468,MATCH(I$2,'Allokerad kvv'!$B$2:$AV$2,0),FALSE),VLOOKUP($B450,'Justerad allokering'!$B$2:$AG$462,MATCH(I$2,'Justerad allokering'!$B$2:$AF$2,0),FALSE))</f>
        <v>0</v>
      </c>
      <c r="J450" s="28">
        <f>IF(ISERROR(1/VLOOKUP($B450,'Justerad allokering'!$B$2:$AG$462,MATCH(J$2,'Justerad allokering'!$B$2:$AF$2,0),FALSE)),VLOOKUP($B450,'Allokerad kvv'!$B$2:$AV$468,MATCH(J$2,'Allokerad kvv'!$B$2:$AV$2,0),FALSE),VLOOKUP($B450,'Justerad allokering'!$B$2:$AG$462,MATCH(J$2,'Justerad allokering'!$B$2:$AF$2,0),FALSE))</f>
        <v>0</v>
      </c>
      <c r="K450" s="28">
        <f>IF(ISERROR(1/VLOOKUP($B450,'Justerad allokering'!$B$2:$AG$462,MATCH(K$2,'Justerad allokering'!$B$2:$AF$2,0),FALSE)),VLOOKUP($B450,'Allokerad kvv'!$B$2:$AV$468,MATCH(K$2,'Allokerad kvv'!$B$2:$AV$2,0),FALSE),VLOOKUP($B450,'Justerad allokering'!$B$2:$AG$462,MATCH(K$2,'Justerad allokering'!$B$2:$AF$2,0),FALSE))</f>
        <v>0</v>
      </c>
      <c r="L450" s="28">
        <f>IF(ISERROR(1/VLOOKUP($B450,'Justerad allokering'!$B$2:$AG$462,MATCH(L$2,'Justerad allokering'!$B$2:$AF$2,0),FALSE)),VLOOKUP($B450,'Allokerad kvv'!$B$2:$AV$468,MATCH(L$2,'Allokerad kvv'!$B$2:$AV$2,0),FALSE),VLOOKUP($B450,'Justerad allokering'!$B$2:$AG$462,MATCH(L$2,'Justerad allokering'!$B$2:$AF$2,0),FALSE))</f>
        <v>0</v>
      </c>
      <c r="M450" s="28">
        <f>IF(ISERROR(1/VLOOKUP($B450,'Justerad allokering'!$B$2:$AG$462,MATCH(M$2,'Justerad allokering'!$B$2:$AF$2,0),FALSE)),VLOOKUP($B450,'Allokerad kvv'!$B$2:$AV$468,MATCH(M$2,'Allokerad kvv'!$B$2:$AV$2,0),FALSE),VLOOKUP($B450,'Justerad allokering'!$B$2:$AG$462,MATCH(M$2,'Justerad allokering'!$B$2:$AF$2,0),FALSE))</f>
        <v>0</v>
      </c>
      <c r="N450" s="28">
        <f>IF(ISERROR(1/VLOOKUP($B450,'Justerad allokering'!$B$2:$AG$462,MATCH(N$2,'Justerad allokering'!$B$2:$AF$2,0),FALSE)),VLOOKUP($B450,'Allokerad kvv'!$B$2:$AV$468,MATCH(N$2,'Allokerad kvv'!$B$2:$AV$2,0),FALSE),VLOOKUP($B450,'Justerad allokering'!$B$2:$AG$462,MATCH(N$2,'Justerad allokering'!$B$2:$AF$2,0),FALSE))</f>
        <v>0</v>
      </c>
      <c r="O450" s="28">
        <f>IF(ISERROR(1/VLOOKUP($B450,'Justerad allokering'!$B$2:$AG$462,MATCH(O$2,'Justerad allokering'!$B$2:$AF$2,0),FALSE)),VLOOKUP($B450,'Allokerad kvv'!$B$2:$AV$468,MATCH(O$2,'Allokerad kvv'!$B$2:$AV$2,0),FALSE),VLOOKUP($B450,'Justerad allokering'!$B$2:$AG$462,MATCH(O$2,'Justerad allokering'!$B$2:$AF$2,0),FALSE))</f>
        <v>0</v>
      </c>
      <c r="P450" s="28">
        <f>IF(ISERROR(1/VLOOKUP($B450,'Justerad allokering'!$B$2:$AG$462,MATCH(P$2,'Justerad allokering'!$B$2:$AF$2,0),FALSE)),VLOOKUP($B450,'Allokerad kvv'!$B$2:$AV$468,MATCH(P$2,'Allokerad kvv'!$B$2:$AV$2,0),FALSE),VLOOKUP($B450,'Justerad allokering'!$B$2:$AG$462,MATCH(P$2,'Justerad allokering'!$B$2:$AF$2,0),FALSE))</f>
        <v>0</v>
      </c>
      <c r="Q450" s="28">
        <f>IF(ISERROR(1/VLOOKUP($B450,'Justerad allokering'!$B$2:$AG$462,MATCH(Q$2,'Justerad allokering'!$B$2:$AF$2,0),FALSE)),VLOOKUP($B450,'Allokerad kvv'!$B$2:$AV$468,MATCH(Q$2,'Allokerad kvv'!$B$2:$AV$2,0),FALSE),VLOOKUP($B450,'Justerad allokering'!$B$2:$AG$462,MATCH(Q$2,'Justerad allokering'!$B$2:$AF$2,0),FALSE))</f>
        <v>0</v>
      </c>
      <c r="R450" s="28">
        <f>IF(ISERROR(1/VLOOKUP($B450,'Justerad allokering'!$B$2:$AG$462,MATCH(R$2,'Justerad allokering'!$B$2:$AF$2,0),FALSE)),VLOOKUP($B450,'Allokerad kvv'!$B$2:$AV$468,MATCH(R$2,'Allokerad kvv'!$B$2:$AV$2,0),FALSE),VLOOKUP($B450,'Justerad allokering'!$B$2:$AG$462,MATCH(R$2,'Justerad allokering'!$B$2:$AF$2,0),FALSE))</f>
        <v>0</v>
      </c>
      <c r="S450" s="28">
        <f>IF(ISERROR(1/VLOOKUP($B450,'Justerad allokering'!$B$2:$AG$462,MATCH(S$2,'Justerad allokering'!$B$2:$AF$2,0),FALSE)),VLOOKUP($B450,'Allokerad kvv'!$B$2:$AV$468,MATCH(S$2,'Allokerad kvv'!$B$2:$AV$2,0),FALSE),VLOOKUP($B450,'Justerad allokering'!$B$2:$AG$462,MATCH(S$2,'Justerad allokering'!$B$2:$AF$2,0),FALSE))</f>
        <v>0</v>
      </c>
      <c r="T450" s="28">
        <f>IF(ISERROR(1/VLOOKUP($B450,'Justerad allokering'!$B$2:$AG$462,MATCH(T$2,'Justerad allokering'!$B$2:$AF$2,0),FALSE)),VLOOKUP($B450,'Allokerad kvv'!$B$2:$AV$468,MATCH(T$2,'Allokerad kvv'!$B$2:$AV$2,0),FALSE),VLOOKUP($B450,'Justerad allokering'!$B$2:$AG$462,MATCH(T$2,'Justerad allokering'!$B$2:$AF$2,0),FALSE))</f>
        <v>0</v>
      </c>
      <c r="U450" s="28">
        <f>IF(ISERROR(1/VLOOKUP($B450,'Justerad allokering'!$B$2:$AG$462,MATCH(U$2,'Justerad allokering'!$B$2:$AF$2,0),FALSE)),VLOOKUP($B450,'Allokerad kvv'!$B$2:$AV$468,MATCH(U$2,'Allokerad kvv'!$B$2:$AV$2,0),FALSE),VLOOKUP($B450,'Justerad allokering'!$B$2:$AG$462,MATCH(U$2,'Justerad allokering'!$B$2:$AF$2,0),FALSE))</f>
        <v>0</v>
      </c>
      <c r="V450" s="28">
        <f>IF(ISERROR(1/VLOOKUP($B450,'Justerad allokering'!$B$2:$AG$462,MATCH(V$2,'Justerad allokering'!$B$2:$AF$2,0),FALSE)),VLOOKUP($B450,'Allokerad kvv'!$B$2:$AV$468,MATCH(V$2,'Allokerad kvv'!$B$2:$AV$2,0),FALSE),VLOOKUP($B450,'Justerad allokering'!$B$2:$AG$462,MATCH(V$2,'Justerad allokering'!$B$2:$AF$2,0),FALSE))</f>
        <v>0</v>
      </c>
      <c r="W450" s="28">
        <f>IF(ISERROR(1/VLOOKUP($B450,'Justerad allokering'!$B$2:$AG$462,MATCH(W$2,'Justerad allokering'!$B$2:$AF$2,0),FALSE)),VLOOKUP($B450,'Allokerad kvv'!$B$2:$AV$468,MATCH(W$2,'Allokerad kvv'!$B$2:$AV$2,0),FALSE),VLOOKUP($B450,'Justerad allokering'!$B$2:$AG$462,MATCH(W$2,'Justerad allokering'!$B$2:$AF$2,0),FALSE))</f>
        <v>0</v>
      </c>
      <c r="X450" s="28">
        <f>IF(ISERROR(1/VLOOKUP($B450,'Justerad allokering'!$B$2:$AG$462,MATCH(X$2,'Justerad allokering'!$B$2:$AF$2,0),FALSE)),VLOOKUP($B450,'Allokerad kvv'!$B$2:$AV$468,MATCH(X$2,'Allokerad kvv'!$B$2:$AV$2,0),FALSE),VLOOKUP($B450,'Justerad allokering'!$B$2:$AG$462,MATCH(X$2,'Justerad allokering'!$B$2:$AF$2,0),FALSE))</f>
        <v>0</v>
      </c>
      <c r="Y450" s="28">
        <f>IF(ISERROR(1/VLOOKUP($B450,'Justerad allokering'!$B$2:$AG$462,MATCH(Y$2,'Justerad allokering'!$B$2:$AF$2,0),FALSE)),VLOOKUP($B450,'Allokerad kvv'!$B$2:$AV$468,MATCH(Y$2,'Allokerad kvv'!$B$2:$AV$2,0),FALSE),VLOOKUP($B450,'Justerad allokering'!$B$2:$AG$462,MATCH(Y$2,'Justerad allokering'!$B$2:$AF$2,0),FALSE))</f>
        <v>0</v>
      </c>
      <c r="Z450" s="28">
        <f>IF(ISERROR(1/VLOOKUP($B450,'Justerad allokering'!$B$2:$AG$462,MATCH(Z$2,'Justerad allokering'!$B$2:$AF$2,0),FALSE)),VLOOKUP($B450,'Allokerad kvv'!$B$2:$AV$468,MATCH(Z$2,'Allokerad kvv'!$B$2:$AV$2,0),FALSE),VLOOKUP($B450,'Justerad allokering'!$B$2:$AG$462,MATCH(Z$2,'Justerad allokering'!$B$2:$AF$2,0),FALSE))</f>
        <v>0</v>
      </c>
      <c r="AA450" s="28"/>
      <c r="AB450" s="28"/>
      <c r="AE450">
        <f t="shared" si="18"/>
        <v>0</v>
      </c>
      <c r="AG450">
        <f t="shared" si="19"/>
        <v>0</v>
      </c>
      <c r="AH450">
        <f t="shared" si="20"/>
        <v>0</v>
      </c>
      <c r="AI450" s="55" t="str">
        <f>IF(AH450=0,"",AH450/VLOOKUP(B450,Kraftvärmeprod!$B$1:$BC$480,MATCH("Summa tillförd energi exklusive rökgaskondensering",Kraftvärmeprod!$B$1:$BC$1,0),FALSE))</f>
        <v/>
      </c>
    </row>
    <row r="451" spans="1:35" x14ac:dyDescent="0.35">
      <c r="A451" s="28" t="s">
        <v>596</v>
      </c>
      <c r="B451" s="28" t="s">
        <v>599</v>
      </c>
      <c r="C451" s="28">
        <f>IF(ISERROR(1/VLOOKUP($B451,'Justerad allokering'!$B$2:$AG$462,MATCH(C$2,'Justerad allokering'!$B$2:$AF$2,0),FALSE)),VLOOKUP($B451,'Allokerad kvv'!$B$2:$AV$468,MATCH(C$2,'Allokerad kvv'!$B$2:$AV$2,0),FALSE),VLOOKUP($B451,'Justerad allokering'!$B$2:$AG$462,MATCH(C$2,'Justerad allokering'!$B$2:$AF$2,0),FALSE))</f>
        <v>0</v>
      </c>
      <c r="D451" s="28">
        <f>IF(ISERROR(1/VLOOKUP($B451,'Justerad allokering'!$B$2:$AG$462,MATCH(D$2,'Justerad allokering'!$B$2:$AF$2,0),FALSE)),VLOOKUP($B451,'Allokerad kvv'!$B$2:$AV$468,MATCH(D$2,'Allokerad kvv'!$B$2:$AV$2,0),FALSE),VLOOKUP($B451,'Justerad allokering'!$B$2:$AG$462,MATCH(D$2,'Justerad allokering'!$B$2:$AF$2,0),FALSE))</f>
        <v>0</v>
      </c>
      <c r="E451" s="28">
        <f>IF(ISERROR(1/VLOOKUP($B451,'Justerad allokering'!$B$2:$AG$462,MATCH(E$2,'Justerad allokering'!$B$2:$AF$2,0),FALSE)),VLOOKUP($B451,'Allokerad kvv'!$B$2:$AV$468,MATCH(E$2,'Allokerad kvv'!$B$2:$AV$2,0),FALSE),VLOOKUP($B451,'Justerad allokering'!$B$2:$AG$462,MATCH(E$2,'Justerad allokering'!$B$2:$AF$2,0),FALSE))</f>
        <v>0</v>
      </c>
      <c r="F451" s="28">
        <f>IF(ISERROR(1/VLOOKUP($B451,'Justerad allokering'!$B$2:$AG$462,MATCH(F$2,'Justerad allokering'!$B$2:$AF$2,0),FALSE)),VLOOKUP($B451,'Allokerad kvv'!$B$2:$AV$468,MATCH(F$2,'Allokerad kvv'!$B$2:$AV$2,0),FALSE),VLOOKUP($B451,'Justerad allokering'!$B$2:$AG$462,MATCH(F$2,'Justerad allokering'!$B$2:$AF$2,0),FALSE))</f>
        <v>0</v>
      </c>
      <c r="G451" s="28">
        <f>IF(ISERROR(1/VLOOKUP($B451,'Justerad allokering'!$B$2:$AG$462,MATCH(G$2,'Justerad allokering'!$B$2:$AF$2,0),FALSE)),VLOOKUP($B451,'Allokerad kvv'!$B$2:$AV$468,MATCH(G$2,'Allokerad kvv'!$B$2:$AV$2,0),FALSE),VLOOKUP($B451,'Justerad allokering'!$B$2:$AG$462,MATCH(G$2,'Justerad allokering'!$B$2:$AF$2,0),FALSE))</f>
        <v>0</v>
      </c>
      <c r="H451" s="28">
        <f>IF(ISERROR(1/VLOOKUP($B451,'Justerad allokering'!$B$2:$AG$462,MATCH(H$2,'Justerad allokering'!$B$2:$AF$2,0),FALSE)),VLOOKUP($B451,'Allokerad kvv'!$B$2:$AV$468,MATCH(H$2,'Allokerad kvv'!$B$2:$AV$2,0),FALSE),VLOOKUP($B451,'Justerad allokering'!$B$2:$AG$462,MATCH(H$2,'Justerad allokering'!$B$2:$AF$2,0),FALSE))</f>
        <v>0</v>
      </c>
      <c r="I451" s="28">
        <f>IF(ISERROR(1/VLOOKUP($B451,'Justerad allokering'!$B$2:$AG$462,MATCH(I$2,'Justerad allokering'!$B$2:$AF$2,0),FALSE)),VLOOKUP($B451,'Allokerad kvv'!$B$2:$AV$468,MATCH(I$2,'Allokerad kvv'!$B$2:$AV$2,0),FALSE),VLOOKUP($B451,'Justerad allokering'!$B$2:$AG$462,MATCH(I$2,'Justerad allokering'!$B$2:$AF$2,0),FALSE))</f>
        <v>0</v>
      </c>
      <c r="J451" s="28">
        <f>IF(ISERROR(1/VLOOKUP($B451,'Justerad allokering'!$B$2:$AG$462,MATCH(J$2,'Justerad allokering'!$B$2:$AF$2,0),FALSE)),VLOOKUP($B451,'Allokerad kvv'!$B$2:$AV$468,MATCH(J$2,'Allokerad kvv'!$B$2:$AV$2,0),FALSE),VLOOKUP($B451,'Justerad allokering'!$B$2:$AG$462,MATCH(J$2,'Justerad allokering'!$B$2:$AF$2,0),FALSE))</f>
        <v>0</v>
      </c>
      <c r="K451" s="28">
        <f>IF(ISERROR(1/VLOOKUP($B451,'Justerad allokering'!$B$2:$AG$462,MATCH(K$2,'Justerad allokering'!$B$2:$AF$2,0),FALSE)),VLOOKUP($B451,'Allokerad kvv'!$B$2:$AV$468,MATCH(K$2,'Allokerad kvv'!$B$2:$AV$2,0),FALSE),VLOOKUP($B451,'Justerad allokering'!$B$2:$AG$462,MATCH(K$2,'Justerad allokering'!$B$2:$AF$2,0),FALSE))</f>
        <v>0</v>
      </c>
      <c r="L451" s="28">
        <f>IF(ISERROR(1/VLOOKUP($B451,'Justerad allokering'!$B$2:$AG$462,MATCH(L$2,'Justerad allokering'!$B$2:$AF$2,0),FALSE)),VLOOKUP($B451,'Allokerad kvv'!$B$2:$AV$468,MATCH(L$2,'Allokerad kvv'!$B$2:$AV$2,0),FALSE),VLOOKUP($B451,'Justerad allokering'!$B$2:$AG$462,MATCH(L$2,'Justerad allokering'!$B$2:$AF$2,0),FALSE))</f>
        <v>0</v>
      </c>
      <c r="M451" s="28">
        <f>IF(ISERROR(1/VLOOKUP($B451,'Justerad allokering'!$B$2:$AG$462,MATCH(M$2,'Justerad allokering'!$B$2:$AF$2,0),FALSE)),VLOOKUP($B451,'Allokerad kvv'!$B$2:$AV$468,MATCH(M$2,'Allokerad kvv'!$B$2:$AV$2,0),FALSE),VLOOKUP($B451,'Justerad allokering'!$B$2:$AG$462,MATCH(M$2,'Justerad allokering'!$B$2:$AF$2,0),FALSE))</f>
        <v>0</v>
      </c>
      <c r="N451" s="28">
        <f>IF(ISERROR(1/VLOOKUP($B451,'Justerad allokering'!$B$2:$AG$462,MATCH(N$2,'Justerad allokering'!$B$2:$AF$2,0),FALSE)),VLOOKUP($B451,'Allokerad kvv'!$B$2:$AV$468,MATCH(N$2,'Allokerad kvv'!$B$2:$AV$2,0),FALSE),VLOOKUP($B451,'Justerad allokering'!$B$2:$AG$462,MATCH(N$2,'Justerad allokering'!$B$2:$AF$2,0),FALSE))</f>
        <v>0</v>
      </c>
      <c r="O451" s="28">
        <f>IF(ISERROR(1/VLOOKUP($B451,'Justerad allokering'!$B$2:$AG$462,MATCH(O$2,'Justerad allokering'!$B$2:$AF$2,0),FALSE)),VLOOKUP($B451,'Allokerad kvv'!$B$2:$AV$468,MATCH(O$2,'Allokerad kvv'!$B$2:$AV$2,0),FALSE),VLOOKUP($B451,'Justerad allokering'!$B$2:$AG$462,MATCH(O$2,'Justerad allokering'!$B$2:$AF$2,0),FALSE))</f>
        <v>0</v>
      </c>
      <c r="P451" s="28">
        <f>IF(ISERROR(1/VLOOKUP($B451,'Justerad allokering'!$B$2:$AG$462,MATCH(P$2,'Justerad allokering'!$B$2:$AF$2,0),FALSE)),VLOOKUP($B451,'Allokerad kvv'!$B$2:$AV$468,MATCH(P$2,'Allokerad kvv'!$B$2:$AV$2,0),FALSE),VLOOKUP($B451,'Justerad allokering'!$B$2:$AG$462,MATCH(P$2,'Justerad allokering'!$B$2:$AF$2,0),FALSE))</f>
        <v>0</v>
      </c>
      <c r="Q451" s="28">
        <f>IF(ISERROR(1/VLOOKUP($B451,'Justerad allokering'!$B$2:$AG$462,MATCH(Q$2,'Justerad allokering'!$B$2:$AF$2,0),FALSE)),VLOOKUP($B451,'Allokerad kvv'!$B$2:$AV$468,MATCH(Q$2,'Allokerad kvv'!$B$2:$AV$2,0),FALSE),VLOOKUP($B451,'Justerad allokering'!$B$2:$AG$462,MATCH(Q$2,'Justerad allokering'!$B$2:$AF$2,0),FALSE))</f>
        <v>0</v>
      </c>
      <c r="R451" s="28">
        <f>IF(ISERROR(1/VLOOKUP($B451,'Justerad allokering'!$B$2:$AG$462,MATCH(R$2,'Justerad allokering'!$B$2:$AF$2,0),FALSE)),VLOOKUP($B451,'Allokerad kvv'!$B$2:$AV$468,MATCH(R$2,'Allokerad kvv'!$B$2:$AV$2,0),FALSE),VLOOKUP($B451,'Justerad allokering'!$B$2:$AG$462,MATCH(R$2,'Justerad allokering'!$B$2:$AF$2,0),FALSE))</f>
        <v>0</v>
      </c>
      <c r="S451" s="28">
        <f>IF(ISERROR(1/VLOOKUP($B451,'Justerad allokering'!$B$2:$AG$462,MATCH(S$2,'Justerad allokering'!$B$2:$AF$2,0),FALSE)),VLOOKUP($B451,'Allokerad kvv'!$B$2:$AV$468,MATCH(S$2,'Allokerad kvv'!$B$2:$AV$2,0),FALSE),VLOOKUP($B451,'Justerad allokering'!$B$2:$AG$462,MATCH(S$2,'Justerad allokering'!$B$2:$AF$2,0),FALSE))</f>
        <v>0</v>
      </c>
      <c r="T451" s="28">
        <f>IF(ISERROR(1/VLOOKUP($B451,'Justerad allokering'!$B$2:$AG$462,MATCH(T$2,'Justerad allokering'!$B$2:$AF$2,0),FALSE)),VLOOKUP($B451,'Allokerad kvv'!$B$2:$AV$468,MATCH(T$2,'Allokerad kvv'!$B$2:$AV$2,0),FALSE),VLOOKUP($B451,'Justerad allokering'!$B$2:$AG$462,MATCH(T$2,'Justerad allokering'!$B$2:$AF$2,0),FALSE))</f>
        <v>0</v>
      </c>
      <c r="U451" s="28">
        <f>IF(ISERROR(1/VLOOKUP($B451,'Justerad allokering'!$B$2:$AG$462,MATCH(U$2,'Justerad allokering'!$B$2:$AF$2,0),FALSE)),VLOOKUP($B451,'Allokerad kvv'!$B$2:$AV$468,MATCH(U$2,'Allokerad kvv'!$B$2:$AV$2,0),FALSE),VLOOKUP($B451,'Justerad allokering'!$B$2:$AG$462,MATCH(U$2,'Justerad allokering'!$B$2:$AF$2,0),FALSE))</f>
        <v>0</v>
      </c>
      <c r="V451" s="28">
        <f>IF(ISERROR(1/VLOOKUP($B451,'Justerad allokering'!$B$2:$AG$462,MATCH(V$2,'Justerad allokering'!$B$2:$AF$2,0),FALSE)),VLOOKUP($B451,'Allokerad kvv'!$B$2:$AV$468,MATCH(V$2,'Allokerad kvv'!$B$2:$AV$2,0),FALSE),VLOOKUP($B451,'Justerad allokering'!$B$2:$AG$462,MATCH(V$2,'Justerad allokering'!$B$2:$AF$2,0),FALSE))</f>
        <v>0</v>
      </c>
      <c r="W451" s="28">
        <f>IF(ISERROR(1/VLOOKUP($B451,'Justerad allokering'!$B$2:$AG$462,MATCH(W$2,'Justerad allokering'!$B$2:$AF$2,0),FALSE)),VLOOKUP($B451,'Allokerad kvv'!$B$2:$AV$468,MATCH(W$2,'Allokerad kvv'!$B$2:$AV$2,0),FALSE),VLOOKUP($B451,'Justerad allokering'!$B$2:$AG$462,MATCH(W$2,'Justerad allokering'!$B$2:$AF$2,0),FALSE))</f>
        <v>0</v>
      </c>
      <c r="X451" s="28">
        <f>IF(ISERROR(1/VLOOKUP($B451,'Justerad allokering'!$B$2:$AG$462,MATCH(X$2,'Justerad allokering'!$B$2:$AF$2,0),FALSE)),VLOOKUP($B451,'Allokerad kvv'!$B$2:$AV$468,MATCH(X$2,'Allokerad kvv'!$B$2:$AV$2,0),FALSE),VLOOKUP($B451,'Justerad allokering'!$B$2:$AG$462,MATCH(X$2,'Justerad allokering'!$B$2:$AF$2,0),FALSE))</f>
        <v>0</v>
      </c>
      <c r="Y451" s="28">
        <f>IF(ISERROR(1/VLOOKUP($B451,'Justerad allokering'!$B$2:$AG$462,MATCH(Y$2,'Justerad allokering'!$B$2:$AF$2,0),FALSE)),VLOOKUP($B451,'Allokerad kvv'!$B$2:$AV$468,MATCH(Y$2,'Allokerad kvv'!$B$2:$AV$2,0),FALSE),VLOOKUP($B451,'Justerad allokering'!$B$2:$AG$462,MATCH(Y$2,'Justerad allokering'!$B$2:$AF$2,0),FALSE))</f>
        <v>0</v>
      </c>
      <c r="Z451" s="28">
        <f>IF(ISERROR(1/VLOOKUP($B451,'Justerad allokering'!$B$2:$AG$462,MATCH(Z$2,'Justerad allokering'!$B$2:$AF$2,0),FALSE)),VLOOKUP($B451,'Allokerad kvv'!$B$2:$AV$468,MATCH(Z$2,'Allokerad kvv'!$B$2:$AV$2,0),FALSE),VLOOKUP($B451,'Justerad allokering'!$B$2:$AG$462,MATCH(Z$2,'Justerad allokering'!$B$2:$AF$2,0),FALSE))</f>
        <v>0</v>
      </c>
      <c r="AA451" s="28"/>
      <c r="AB451" s="28"/>
      <c r="AE451">
        <f t="shared" si="18"/>
        <v>0</v>
      </c>
      <c r="AG451">
        <f t="shared" si="19"/>
        <v>0</v>
      </c>
      <c r="AH451">
        <f t="shared" si="20"/>
        <v>0</v>
      </c>
      <c r="AI451" s="55" t="str">
        <f>IF(AH451=0,"",AH451/VLOOKUP(B451,Kraftvärmeprod!$B$1:$BC$480,MATCH("Summa tillförd energi exklusive rökgaskondensering",Kraftvärmeprod!$B$1:$BC$1,0),FALSE))</f>
        <v/>
      </c>
    </row>
    <row r="452" spans="1:35" x14ac:dyDescent="0.35">
      <c r="A452" s="28" t="s">
        <v>596</v>
      </c>
      <c r="B452" s="28" t="s">
        <v>600</v>
      </c>
      <c r="C452" s="28">
        <f>IF(ISERROR(1/VLOOKUP($B452,'Justerad allokering'!$B$2:$AG$462,MATCH(C$2,'Justerad allokering'!$B$2:$AF$2,0),FALSE)),VLOOKUP($B452,'Allokerad kvv'!$B$2:$AV$468,MATCH(C$2,'Allokerad kvv'!$B$2:$AV$2,0),FALSE),VLOOKUP($B452,'Justerad allokering'!$B$2:$AG$462,MATCH(C$2,'Justerad allokering'!$B$2:$AF$2,0),FALSE))</f>
        <v>0</v>
      </c>
      <c r="D452" s="28">
        <f>IF(ISERROR(1/VLOOKUP($B452,'Justerad allokering'!$B$2:$AG$462,MATCH(D$2,'Justerad allokering'!$B$2:$AF$2,0),FALSE)),VLOOKUP($B452,'Allokerad kvv'!$B$2:$AV$468,MATCH(D$2,'Allokerad kvv'!$B$2:$AV$2,0),FALSE),VLOOKUP($B452,'Justerad allokering'!$B$2:$AG$462,MATCH(D$2,'Justerad allokering'!$B$2:$AF$2,0),FALSE))</f>
        <v>0</v>
      </c>
      <c r="E452" s="28">
        <f>IF(ISERROR(1/VLOOKUP($B452,'Justerad allokering'!$B$2:$AG$462,MATCH(E$2,'Justerad allokering'!$B$2:$AF$2,0),FALSE)),VLOOKUP($B452,'Allokerad kvv'!$B$2:$AV$468,MATCH(E$2,'Allokerad kvv'!$B$2:$AV$2,0),FALSE),VLOOKUP($B452,'Justerad allokering'!$B$2:$AG$462,MATCH(E$2,'Justerad allokering'!$B$2:$AF$2,0),FALSE))</f>
        <v>0</v>
      </c>
      <c r="F452" s="28">
        <f>IF(ISERROR(1/VLOOKUP($B452,'Justerad allokering'!$B$2:$AG$462,MATCH(F$2,'Justerad allokering'!$B$2:$AF$2,0),FALSE)),VLOOKUP($B452,'Allokerad kvv'!$B$2:$AV$468,MATCH(F$2,'Allokerad kvv'!$B$2:$AV$2,0),FALSE),VLOOKUP($B452,'Justerad allokering'!$B$2:$AG$462,MATCH(F$2,'Justerad allokering'!$B$2:$AF$2,0),FALSE))</f>
        <v>0</v>
      </c>
      <c r="G452" s="28">
        <f>IF(ISERROR(1/VLOOKUP($B452,'Justerad allokering'!$B$2:$AG$462,MATCH(G$2,'Justerad allokering'!$B$2:$AF$2,0),FALSE)),VLOOKUP($B452,'Allokerad kvv'!$B$2:$AV$468,MATCH(G$2,'Allokerad kvv'!$B$2:$AV$2,0),FALSE),VLOOKUP($B452,'Justerad allokering'!$B$2:$AG$462,MATCH(G$2,'Justerad allokering'!$B$2:$AF$2,0),FALSE))</f>
        <v>0</v>
      </c>
      <c r="H452" s="28">
        <f>IF(ISERROR(1/VLOOKUP($B452,'Justerad allokering'!$B$2:$AG$462,MATCH(H$2,'Justerad allokering'!$B$2:$AF$2,0),FALSE)),VLOOKUP($B452,'Allokerad kvv'!$B$2:$AV$468,MATCH(H$2,'Allokerad kvv'!$B$2:$AV$2,0),FALSE),VLOOKUP($B452,'Justerad allokering'!$B$2:$AG$462,MATCH(H$2,'Justerad allokering'!$B$2:$AF$2,0),FALSE))</f>
        <v>0</v>
      </c>
      <c r="I452" s="28">
        <f>IF(ISERROR(1/VLOOKUP($B452,'Justerad allokering'!$B$2:$AG$462,MATCH(I$2,'Justerad allokering'!$B$2:$AF$2,0),FALSE)),VLOOKUP($B452,'Allokerad kvv'!$B$2:$AV$468,MATCH(I$2,'Allokerad kvv'!$B$2:$AV$2,0),FALSE),VLOOKUP($B452,'Justerad allokering'!$B$2:$AG$462,MATCH(I$2,'Justerad allokering'!$B$2:$AF$2,0),FALSE))</f>
        <v>0</v>
      </c>
      <c r="J452" s="28">
        <f>IF(ISERROR(1/VLOOKUP($B452,'Justerad allokering'!$B$2:$AG$462,MATCH(J$2,'Justerad allokering'!$B$2:$AF$2,0),FALSE)),VLOOKUP($B452,'Allokerad kvv'!$B$2:$AV$468,MATCH(J$2,'Allokerad kvv'!$B$2:$AV$2,0),FALSE),VLOOKUP($B452,'Justerad allokering'!$B$2:$AG$462,MATCH(J$2,'Justerad allokering'!$B$2:$AF$2,0),FALSE))</f>
        <v>0</v>
      </c>
      <c r="K452" s="28">
        <f>IF(ISERROR(1/VLOOKUP($B452,'Justerad allokering'!$B$2:$AG$462,MATCH(K$2,'Justerad allokering'!$B$2:$AF$2,0),FALSE)),VLOOKUP($B452,'Allokerad kvv'!$B$2:$AV$468,MATCH(K$2,'Allokerad kvv'!$B$2:$AV$2,0),FALSE),VLOOKUP($B452,'Justerad allokering'!$B$2:$AG$462,MATCH(K$2,'Justerad allokering'!$B$2:$AF$2,0),FALSE))</f>
        <v>0</v>
      </c>
      <c r="L452" s="28">
        <f>IF(ISERROR(1/VLOOKUP($B452,'Justerad allokering'!$B$2:$AG$462,MATCH(L$2,'Justerad allokering'!$B$2:$AF$2,0),FALSE)),VLOOKUP($B452,'Allokerad kvv'!$B$2:$AV$468,MATCH(L$2,'Allokerad kvv'!$B$2:$AV$2,0),FALSE),VLOOKUP($B452,'Justerad allokering'!$B$2:$AG$462,MATCH(L$2,'Justerad allokering'!$B$2:$AF$2,0),FALSE))</f>
        <v>0</v>
      </c>
      <c r="M452" s="28">
        <f>IF(ISERROR(1/VLOOKUP($B452,'Justerad allokering'!$B$2:$AG$462,MATCH(M$2,'Justerad allokering'!$B$2:$AF$2,0),FALSE)),VLOOKUP($B452,'Allokerad kvv'!$B$2:$AV$468,MATCH(M$2,'Allokerad kvv'!$B$2:$AV$2,0),FALSE),VLOOKUP($B452,'Justerad allokering'!$B$2:$AG$462,MATCH(M$2,'Justerad allokering'!$B$2:$AF$2,0),FALSE))</f>
        <v>0</v>
      </c>
      <c r="N452" s="28">
        <f>IF(ISERROR(1/VLOOKUP($B452,'Justerad allokering'!$B$2:$AG$462,MATCH(N$2,'Justerad allokering'!$B$2:$AF$2,0),FALSE)),VLOOKUP($B452,'Allokerad kvv'!$B$2:$AV$468,MATCH(N$2,'Allokerad kvv'!$B$2:$AV$2,0),FALSE),VLOOKUP($B452,'Justerad allokering'!$B$2:$AG$462,MATCH(N$2,'Justerad allokering'!$B$2:$AF$2,0),FALSE))</f>
        <v>0</v>
      </c>
      <c r="O452" s="28">
        <f>IF(ISERROR(1/VLOOKUP($B452,'Justerad allokering'!$B$2:$AG$462,MATCH(O$2,'Justerad allokering'!$B$2:$AF$2,0),FALSE)),VLOOKUP($B452,'Allokerad kvv'!$B$2:$AV$468,MATCH(O$2,'Allokerad kvv'!$B$2:$AV$2,0),FALSE),VLOOKUP($B452,'Justerad allokering'!$B$2:$AG$462,MATCH(O$2,'Justerad allokering'!$B$2:$AF$2,0),FALSE))</f>
        <v>0</v>
      </c>
      <c r="P452" s="28">
        <f>IF(ISERROR(1/VLOOKUP($B452,'Justerad allokering'!$B$2:$AG$462,MATCH(P$2,'Justerad allokering'!$B$2:$AF$2,0),FALSE)),VLOOKUP($B452,'Allokerad kvv'!$B$2:$AV$468,MATCH(P$2,'Allokerad kvv'!$B$2:$AV$2,0),FALSE),VLOOKUP($B452,'Justerad allokering'!$B$2:$AG$462,MATCH(P$2,'Justerad allokering'!$B$2:$AF$2,0),FALSE))</f>
        <v>0</v>
      </c>
      <c r="Q452" s="28">
        <f>IF(ISERROR(1/VLOOKUP($B452,'Justerad allokering'!$B$2:$AG$462,MATCH(Q$2,'Justerad allokering'!$B$2:$AF$2,0),FALSE)),VLOOKUP($B452,'Allokerad kvv'!$B$2:$AV$468,MATCH(Q$2,'Allokerad kvv'!$B$2:$AV$2,0),FALSE),VLOOKUP($B452,'Justerad allokering'!$B$2:$AG$462,MATCH(Q$2,'Justerad allokering'!$B$2:$AF$2,0),FALSE))</f>
        <v>0</v>
      </c>
      <c r="R452" s="28">
        <f>IF(ISERROR(1/VLOOKUP($B452,'Justerad allokering'!$B$2:$AG$462,MATCH(R$2,'Justerad allokering'!$B$2:$AF$2,0),FALSE)),VLOOKUP($B452,'Allokerad kvv'!$B$2:$AV$468,MATCH(R$2,'Allokerad kvv'!$B$2:$AV$2,0),FALSE),VLOOKUP($B452,'Justerad allokering'!$B$2:$AG$462,MATCH(R$2,'Justerad allokering'!$B$2:$AF$2,0),FALSE))</f>
        <v>0</v>
      </c>
      <c r="S452" s="28">
        <f>IF(ISERROR(1/VLOOKUP($B452,'Justerad allokering'!$B$2:$AG$462,MATCH(S$2,'Justerad allokering'!$B$2:$AF$2,0),FALSE)),VLOOKUP($B452,'Allokerad kvv'!$B$2:$AV$468,MATCH(S$2,'Allokerad kvv'!$B$2:$AV$2,0),FALSE),VLOOKUP($B452,'Justerad allokering'!$B$2:$AG$462,MATCH(S$2,'Justerad allokering'!$B$2:$AF$2,0),FALSE))</f>
        <v>0</v>
      </c>
      <c r="T452" s="28">
        <f>IF(ISERROR(1/VLOOKUP($B452,'Justerad allokering'!$B$2:$AG$462,MATCH(T$2,'Justerad allokering'!$B$2:$AF$2,0),FALSE)),VLOOKUP($B452,'Allokerad kvv'!$B$2:$AV$468,MATCH(T$2,'Allokerad kvv'!$B$2:$AV$2,0),FALSE),VLOOKUP($B452,'Justerad allokering'!$B$2:$AG$462,MATCH(T$2,'Justerad allokering'!$B$2:$AF$2,0),FALSE))</f>
        <v>0</v>
      </c>
      <c r="U452" s="28">
        <f>IF(ISERROR(1/VLOOKUP($B452,'Justerad allokering'!$B$2:$AG$462,MATCH(U$2,'Justerad allokering'!$B$2:$AF$2,0),FALSE)),VLOOKUP($B452,'Allokerad kvv'!$B$2:$AV$468,MATCH(U$2,'Allokerad kvv'!$B$2:$AV$2,0),FALSE),VLOOKUP($B452,'Justerad allokering'!$B$2:$AG$462,MATCH(U$2,'Justerad allokering'!$B$2:$AF$2,0),FALSE))</f>
        <v>0</v>
      </c>
      <c r="V452" s="28">
        <f>IF(ISERROR(1/VLOOKUP($B452,'Justerad allokering'!$B$2:$AG$462,MATCH(V$2,'Justerad allokering'!$B$2:$AF$2,0),FALSE)),VLOOKUP($B452,'Allokerad kvv'!$B$2:$AV$468,MATCH(V$2,'Allokerad kvv'!$B$2:$AV$2,0),FALSE),VLOOKUP($B452,'Justerad allokering'!$B$2:$AG$462,MATCH(V$2,'Justerad allokering'!$B$2:$AF$2,0),FALSE))</f>
        <v>0</v>
      </c>
      <c r="W452" s="28">
        <f>IF(ISERROR(1/VLOOKUP($B452,'Justerad allokering'!$B$2:$AG$462,MATCH(W$2,'Justerad allokering'!$B$2:$AF$2,0),FALSE)),VLOOKUP($B452,'Allokerad kvv'!$B$2:$AV$468,MATCH(W$2,'Allokerad kvv'!$B$2:$AV$2,0),FALSE),VLOOKUP($B452,'Justerad allokering'!$B$2:$AG$462,MATCH(W$2,'Justerad allokering'!$B$2:$AF$2,0),FALSE))</f>
        <v>0</v>
      </c>
      <c r="X452" s="28">
        <f>IF(ISERROR(1/VLOOKUP($B452,'Justerad allokering'!$B$2:$AG$462,MATCH(X$2,'Justerad allokering'!$B$2:$AF$2,0),FALSE)),VLOOKUP($B452,'Allokerad kvv'!$B$2:$AV$468,MATCH(X$2,'Allokerad kvv'!$B$2:$AV$2,0),FALSE),VLOOKUP($B452,'Justerad allokering'!$B$2:$AG$462,MATCH(X$2,'Justerad allokering'!$B$2:$AF$2,0),FALSE))</f>
        <v>0</v>
      </c>
      <c r="Y452" s="28">
        <f>IF(ISERROR(1/VLOOKUP($B452,'Justerad allokering'!$B$2:$AG$462,MATCH(Y$2,'Justerad allokering'!$B$2:$AF$2,0),FALSE)),VLOOKUP($B452,'Allokerad kvv'!$B$2:$AV$468,MATCH(Y$2,'Allokerad kvv'!$B$2:$AV$2,0),FALSE),VLOOKUP($B452,'Justerad allokering'!$B$2:$AG$462,MATCH(Y$2,'Justerad allokering'!$B$2:$AF$2,0),FALSE))</f>
        <v>0</v>
      </c>
      <c r="Z452" s="28">
        <f>IF(ISERROR(1/VLOOKUP($B452,'Justerad allokering'!$B$2:$AG$462,MATCH(Z$2,'Justerad allokering'!$B$2:$AF$2,0),FALSE)),VLOOKUP($B452,'Allokerad kvv'!$B$2:$AV$468,MATCH(Z$2,'Allokerad kvv'!$B$2:$AV$2,0),FALSE),VLOOKUP($B452,'Justerad allokering'!$B$2:$AG$462,MATCH(Z$2,'Justerad allokering'!$B$2:$AF$2,0),FALSE))</f>
        <v>0</v>
      </c>
      <c r="AA452" s="28"/>
      <c r="AB452" s="28"/>
      <c r="AE452">
        <f t="shared" si="18"/>
        <v>0</v>
      </c>
      <c r="AG452">
        <f t="shared" ref="AG452:AG460" si="21">AE452-K452</f>
        <v>0</v>
      </c>
      <c r="AH452">
        <f t="shared" ref="AH452:AH460" si="22">AG452-N452</f>
        <v>0</v>
      </c>
      <c r="AI452" s="55" t="str">
        <f>IF(AH452=0,"",AH452/VLOOKUP(B452,Kraftvärmeprod!$B$1:$BC$480,MATCH("Summa tillförd energi exklusive rökgaskondensering",Kraftvärmeprod!$B$1:$BC$1,0),FALSE))</f>
        <v/>
      </c>
    </row>
    <row r="453" spans="1:35" x14ac:dyDescent="0.35">
      <c r="A453" s="28" t="s">
        <v>601</v>
      </c>
      <c r="B453" s="28" t="s">
        <v>602</v>
      </c>
      <c r="C453" s="28">
        <f>IF(ISERROR(1/VLOOKUP($B453,'Justerad allokering'!$B$2:$AG$462,MATCH(C$2,'Justerad allokering'!$B$2:$AF$2,0),FALSE)),VLOOKUP($B453,'Allokerad kvv'!$B$2:$AV$468,MATCH(C$2,'Allokerad kvv'!$B$2:$AV$2,0),FALSE),VLOOKUP($B453,'Justerad allokering'!$B$2:$AG$462,MATCH(C$2,'Justerad allokering'!$B$2:$AF$2,0),FALSE))</f>
        <v>0</v>
      </c>
      <c r="D453" s="28">
        <f>IF(ISERROR(1/VLOOKUP($B453,'Justerad allokering'!$B$2:$AG$462,MATCH(D$2,'Justerad allokering'!$B$2:$AF$2,0),FALSE)),VLOOKUP($B453,'Allokerad kvv'!$B$2:$AV$468,MATCH(D$2,'Allokerad kvv'!$B$2:$AV$2,0),FALSE),VLOOKUP($B453,'Justerad allokering'!$B$2:$AG$462,MATCH(D$2,'Justerad allokering'!$B$2:$AF$2,0),FALSE))</f>
        <v>0</v>
      </c>
      <c r="E453" s="28">
        <f>IF(ISERROR(1/VLOOKUP($B453,'Justerad allokering'!$B$2:$AG$462,MATCH(E$2,'Justerad allokering'!$B$2:$AF$2,0),FALSE)),VLOOKUP($B453,'Allokerad kvv'!$B$2:$AV$468,MATCH(E$2,'Allokerad kvv'!$B$2:$AV$2,0),FALSE),VLOOKUP($B453,'Justerad allokering'!$B$2:$AG$462,MATCH(E$2,'Justerad allokering'!$B$2:$AF$2,0),FALSE))</f>
        <v>0</v>
      </c>
      <c r="F453" s="28">
        <f>IF(ISERROR(1/VLOOKUP($B453,'Justerad allokering'!$B$2:$AG$462,MATCH(F$2,'Justerad allokering'!$B$2:$AF$2,0),FALSE)),VLOOKUP($B453,'Allokerad kvv'!$B$2:$AV$468,MATCH(F$2,'Allokerad kvv'!$B$2:$AV$2,0),FALSE),VLOOKUP($B453,'Justerad allokering'!$B$2:$AG$462,MATCH(F$2,'Justerad allokering'!$B$2:$AF$2,0),FALSE))</f>
        <v>0</v>
      </c>
      <c r="G453" s="28">
        <f>IF(ISERROR(1/VLOOKUP($B453,'Justerad allokering'!$B$2:$AG$462,MATCH(G$2,'Justerad allokering'!$B$2:$AF$2,0),FALSE)),VLOOKUP($B453,'Allokerad kvv'!$B$2:$AV$468,MATCH(G$2,'Allokerad kvv'!$B$2:$AV$2,0),FALSE),VLOOKUP($B453,'Justerad allokering'!$B$2:$AG$462,MATCH(G$2,'Justerad allokering'!$B$2:$AF$2,0),FALSE))</f>
        <v>0</v>
      </c>
      <c r="H453" s="28">
        <f>IF(ISERROR(1/VLOOKUP($B453,'Justerad allokering'!$B$2:$AG$462,MATCH(H$2,'Justerad allokering'!$B$2:$AF$2,0),FALSE)),VLOOKUP($B453,'Allokerad kvv'!$B$2:$AV$468,MATCH(H$2,'Allokerad kvv'!$B$2:$AV$2,0),FALSE),VLOOKUP($B453,'Justerad allokering'!$B$2:$AG$462,MATCH(H$2,'Justerad allokering'!$B$2:$AF$2,0),FALSE))</f>
        <v>0</v>
      </c>
      <c r="I453" s="28">
        <f>IF(ISERROR(1/VLOOKUP($B453,'Justerad allokering'!$B$2:$AG$462,MATCH(I$2,'Justerad allokering'!$B$2:$AF$2,0),FALSE)),VLOOKUP($B453,'Allokerad kvv'!$B$2:$AV$468,MATCH(I$2,'Allokerad kvv'!$B$2:$AV$2,0),FALSE),VLOOKUP($B453,'Justerad allokering'!$B$2:$AG$462,MATCH(I$2,'Justerad allokering'!$B$2:$AF$2,0),FALSE))</f>
        <v>0</v>
      </c>
      <c r="J453" s="28">
        <f>IF(ISERROR(1/VLOOKUP($B453,'Justerad allokering'!$B$2:$AG$462,MATCH(J$2,'Justerad allokering'!$B$2:$AF$2,0),FALSE)),VLOOKUP($B453,'Allokerad kvv'!$B$2:$AV$468,MATCH(J$2,'Allokerad kvv'!$B$2:$AV$2,0),FALSE),VLOOKUP($B453,'Justerad allokering'!$B$2:$AG$462,MATCH(J$2,'Justerad allokering'!$B$2:$AF$2,0),FALSE))</f>
        <v>0</v>
      </c>
      <c r="K453" s="28">
        <f>IF(ISERROR(1/VLOOKUP($B453,'Justerad allokering'!$B$2:$AG$462,MATCH(K$2,'Justerad allokering'!$B$2:$AF$2,0),FALSE)),VLOOKUP($B453,'Allokerad kvv'!$B$2:$AV$468,MATCH(K$2,'Allokerad kvv'!$B$2:$AV$2,0),FALSE),VLOOKUP($B453,'Justerad allokering'!$B$2:$AG$462,MATCH(K$2,'Justerad allokering'!$B$2:$AF$2,0),FALSE))</f>
        <v>0</v>
      </c>
      <c r="L453" s="28">
        <f>IF(ISERROR(1/VLOOKUP($B453,'Justerad allokering'!$B$2:$AG$462,MATCH(L$2,'Justerad allokering'!$B$2:$AF$2,0),FALSE)),VLOOKUP($B453,'Allokerad kvv'!$B$2:$AV$468,MATCH(L$2,'Allokerad kvv'!$B$2:$AV$2,0),FALSE),VLOOKUP($B453,'Justerad allokering'!$B$2:$AG$462,MATCH(L$2,'Justerad allokering'!$B$2:$AF$2,0),FALSE))</f>
        <v>0</v>
      </c>
      <c r="M453" s="28">
        <f>IF(ISERROR(1/VLOOKUP($B453,'Justerad allokering'!$B$2:$AG$462,MATCH(M$2,'Justerad allokering'!$B$2:$AF$2,0),FALSE)),VLOOKUP($B453,'Allokerad kvv'!$B$2:$AV$468,MATCH(M$2,'Allokerad kvv'!$B$2:$AV$2,0),FALSE),VLOOKUP($B453,'Justerad allokering'!$B$2:$AG$462,MATCH(M$2,'Justerad allokering'!$B$2:$AF$2,0),FALSE))</f>
        <v>0</v>
      </c>
      <c r="N453" s="28">
        <f>IF(ISERROR(1/VLOOKUP($B453,'Justerad allokering'!$B$2:$AG$462,MATCH(N$2,'Justerad allokering'!$B$2:$AF$2,0),FALSE)),VLOOKUP($B453,'Allokerad kvv'!$B$2:$AV$468,MATCH(N$2,'Allokerad kvv'!$B$2:$AV$2,0),FALSE),VLOOKUP($B453,'Justerad allokering'!$B$2:$AG$462,MATCH(N$2,'Justerad allokering'!$B$2:$AF$2,0),FALSE))</f>
        <v>0</v>
      </c>
      <c r="O453" s="28">
        <f>IF(ISERROR(1/VLOOKUP($B453,'Justerad allokering'!$B$2:$AG$462,MATCH(O$2,'Justerad allokering'!$B$2:$AF$2,0),FALSE)),VLOOKUP($B453,'Allokerad kvv'!$B$2:$AV$468,MATCH(O$2,'Allokerad kvv'!$B$2:$AV$2,0),FALSE),VLOOKUP($B453,'Justerad allokering'!$B$2:$AG$462,MATCH(O$2,'Justerad allokering'!$B$2:$AF$2,0),FALSE))</f>
        <v>0</v>
      </c>
      <c r="P453" s="28">
        <f>IF(ISERROR(1/VLOOKUP($B453,'Justerad allokering'!$B$2:$AG$462,MATCH(P$2,'Justerad allokering'!$B$2:$AF$2,0),FALSE)),VLOOKUP($B453,'Allokerad kvv'!$B$2:$AV$468,MATCH(P$2,'Allokerad kvv'!$B$2:$AV$2,0),FALSE),VLOOKUP($B453,'Justerad allokering'!$B$2:$AG$462,MATCH(P$2,'Justerad allokering'!$B$2:$AF$2,0),FALSE))</f>
        <v>0</v>
      </c>
      <c r="Q453" s="28">
        <f>IF(ISERROR(1/VLOOKUP($B453,'Justerad allokering'!$B$2:$AG$462,MATCH(Q$2,'Justerad allokering'!$B$2:$AF$2,0),FALSE)),VLOOKUP($B453,'Allokerad kvv'!$B$2:$AV$468,MATCH(Q$2,'Allokerad kvv'!$B$2:$AV$2,0),FALSE),VLOOKUP($B453,'Justerad allokering'!$B$2:$AG$462,MATCH(Q$2,'Justerad allokering'!$B$2:$AF$2,0),FALSE))</f>
        <v>0</v>
      </c>
      <c r="R453" s="28">
        <f>IF(ISERROR(1/VLOOKUP($B453,'Justerad allokering'!$B$2:$AG$462,MATCH(R$2,'Justerad allokering'!$B$2:$AF$2,0),FALSE)),VLOOKUP($B453,'Allokerad kvv'!$B$2:$AV$468,MATCH(R$2,'Allokerad kvv'!$B$2:$AV$2,0),FALSE),VLOOKUP($B453,'Justerad allokering'!$B$2:$AG$462,MATCH(R$2,'Justerad allokering'!$B$2:$AF$2,0),FALSE))</f>
        <v>0</v>
      </c>
      <c r="S453" s="28">
        <f>IF(ISERROR(1/VLOOKUP($B453,'Justerad allokering'!$B$2:$AG$462,MATCH(S$2,'Justerad allokering'!$B$2:$AF$2,0),FALSE)),VLOOKUP($B453,'Allokerad kvv'!$B$2:$AV$468,MATCH(S$2,'Allokerad kvv'!$B$2:$AV$2,0),FALSE),VLOOKUP($B453,'Justerad allokering'!$B$2:$AG$462,MATCH(S$2,'Justerad allokering'!$B$2:$AF$2,0),FALSE))</f>
        <v>0</v>
      </c>
      <c r="T453" s="28">
        <f>IF(ISERROR(1/VLOOKUP($B453,'Justerad allokering'!$B$2:$AG$462,MATCH(T$2,'Justerad allokering'!$B$2:$AF$2,0),FALSE)),VLOOKUP($B453,'Allokerad kvv'!$B$2:$AV$468,MATCH(T$2,'Allokerad kvv'!$B$2:$AV$2,0),FALSE),VLOOKUP($B453,'Justerad allokering'!$B$2:$AG$462,MATCH(T$2,'Justerad allokering'!$B$2:$AF$2,0),FALSE))</f>
        <v>0</v>
      </c>
      <c r="U453" s="28">
        <f>IF(ISERROR(1/VLOOKUP($B453,'Justerad allokering'!$B$2:$AG$462,MATCH(U$2,'Justerad allokering'!$B$2:$AF$2,0),FALSE)),VLOOKUP($B453,'Allokerad kvv'!$B$2:$AV$468,MATCH(U$2,'Allokerad kvv'!$B$2:$AV$2,0),FALSE),VLOOKUP($B453,'Justerad allokering'!$B$2:$AG$462,MATCH(U$2,'Justerad allokering'!$B$2:$AF$2,0),FALSE))</f>
        <v>0</v>
      </c>
      <c r="V453" s="28">
        <f>IF(ISERROR(1/VLOOKUP($B453,'Justerad allokering'!$B$2:$AG$462,MATCH(V$2,'Justerad allokering'!$B$2:$AF$2,0),FALSE)),VLOOKUP($B453,'Allokerad kvv'!$B$2:$AV$468,MATCH(V$2,'Allokerad kvv'!$B$2:$AV$2,0),FALSE),VLOOKUP($B453,'Justerad allokering'!$B$2:$AG$462,MATCH(V$2,'Justerad allokering'!$B$2:$AF$2,0),FALSE))</f>
        <v>0</v>
      </c>
      <c r="W453" s="28">
        <f>IF(ISERROR(1/VLOOKUP($B453,'Justerad allokering'!$B$2:$AG$462,MATCH(W$2,'Justerad allokering'!$B$2:$AF$2,0),FALSE)),VLOOKUP($B453,'Allokerad kvv'!$B$2:$AV$468,MATCH(W$2,'Allokerad kvv'!$B$2:$AV$2,0),FALSE),VLOOKUP($B453,'Justerad allokering'!$B$2:$AG$462,MATCH(W$2,'Justerad allokering'!$B$2:$AF$2,0),FALSE))</f>
        <v>0</v>
      </c>
      <c r="X453" s="28">
        <f>IF(ISERROR(1/VLOOKUP($B453,'Justerad allokering'!$B$2:$AG$462,MATCH(X$2,'Justerad allokering'!$B$2:$AF$2,0),FALSE)),VLOOKUP($B453,'Allokerad kvv'!$B$2:$AV$468,MATCH(X$2,'Allokerad kvv'!$B$2:$AV$2,0),FALSE),VLOOKUP($B453,'Justerad allokering'!$B$2:$AG$462,MATCH(X$2,'Justerad allokering'!$B$2:$AF$2,0),FALSE))</f>
        <v>0</v>
      </c>
      <c r="Y453" s="28">
        <f>IF(ISERROR(1/VLOOKUP($B453,'Justerad allokering'!$B$2:$AG$462,MATCH(Y$2,'Justerad allokering'!$B$2:$AF$2,0),FALSE)),VLOOKUP($B453,'Allokerad kvv'!$B$2:$AV$468,MATCH(Y$2,'Allokerad kvv'!$B$2:$AV$2,0),FALSE),VLOOKUP($B453,'Justerad allokering'!$B$2:$AG$462,MATCH(Y$2,'Justerad allokering'!$B$2:$AF$2,0),FALSE))</f>
        <v>0</v>
      </c>
      <c r="Z453" s="28">
        <f>IF(ISERROR(1/VLOOKUP($B453,'Justerad allokering'!$B$2:$AG$462,MATCH(Z$2,'Justerad allokering'!$B$2:$AF$2,0),FALSE)),VLOOKUP($B453,'Allokerad kvv'!$B$2:$AV$468,MATCH(Z$2,'Allokerad kvv'!$B$2:$AV$2,0),FALSE),VLOOKUP($B453,'Justerad allokering'!$B$2:$AG$462,MATCH(Z$2,'Justerad allokering'!$B$2:$AF$2,0),FALSE))</f>
        <v>0</v>
      </c>
      <c r="AA453" s="28"/>
      <c r="AB453" s="28"/>
      <c r="AE453">
        <f t="shared" ref="AE453:AE463" si="23">SUM(C453:Z453)</f>
        <v>0</v>
      </c>
      <c r="AG453">
        <f t="shared" si="21"/>
        <v>0</v>
      </c>
      <c r="AH453">
        <f t="shared" si="22"/>
        <v>0</v>
      </c>
      <c r="AI453" s="55" t="str">
        <f>IF(AH453=0,"",AH453/VLOOKUP(B453,Kraftvärmeprod!$B$1:$BC$480,MATCH("Summa tillförd energi exklusive rökgaskondensering",Kraftvärmeprod!$B$1:$BC$1,0),FALSE))</f>
        <v/>
      </c>
    </row>
    <row r="454" spans="1:35" x14ac:dyDescent="0.35">
      <c r="A454" s="28" t="s">
        <v>603</v>
      </c>
      <c r="B454" s="28" t="s">
        <v>604</v>
      </c>
      <c r="C454" s="28">
        <f>IF(ISERROR(1/VLOOKUP($B454,'Justerad allokering'!$B$2:$AG$462,MATCH(C$2,'Justerad allokering'!$B$2:$AF$2,0),FALSE)),VLOOKUP($B454,'Allokerad kvv'!$B$2:$AV$468,MATCH(C$2,'Allokerad kvv'!$B$2:$AV$2,0),FALSE),VLOOKUP($B454,'Justerad allokering'!$B$2:$AG$462,MATCH(C$2,'Justerad allokering'!$B$2:$AF$2,0),FALSE))</f>
        <v>0</v>
      </c>
      <c r="D454" s="28">
        <f>IF(ISERROR(1/VLOOKUP($B454,'Justerad allokering'!$B$2:$AG$462,MATCH(D$2,'Justerad allokering'!$B$2:$AF$2,0),FALSE)),VLOOKUP($B454,'Allokerad kvv'!$B$2:$AV$468,MATCH(D$2,'Allokerad kvv'!$B$2:$AV$2,0),FALSE),VLOOKUP($B454,'Justerad allokering'!$B$2:$AG$462,MATCH(D$2,'Justerad allokering'!$B$2:$AF$2,0),FALSE))</f>
        <v>0</v>
      </c>
      <c r="E454" s="28">
        <f>IF(ISERROR(1/VLOOKUP($B454,'Justerad allokering'!$B$2:$AG$462,MATCH(E$2,'Justerad allokering'!$B$2:$AF$2,0),FALSE)),VLOOKUP($B454,'Allokerad kvv'!$B$2:$AV$468,MATCH(E$2,'Allokerad kvv'!$B$2:$AV$2,0),FALSE),VLOOKUP($B454,'Justerad allokering'!$B$2:$AG$462,MATCH(E$2,'Justerad allokering'!$B$2:$AF$2,0),FALSE))</f>
        <v>0</v>
      </c>
      <c r="F454" s="28">
        <f>IF(ISERROR(1/VLOOKUP($B454,'Justerad allokering'!$B$2:$AG$462,MATCH(F$2,'Justerad allokering'!$B$2:$AF$2,0),FALSE)),VLOOKUP($B454,'Allokerad kvv'!$B$2:$AV$468,MATCH(F$2,'Allokerad kvv'!$B$2:$AV$2,0),FALSE),VLOOKUP($B454,'Justerad allokering'!$B$2:$AG$462,MATCH(F$2,'Justerad allokering'!$B$2:$AF$2,0),FALSE))</f>
        <v>0</v>
      </c>
      <c r="G454" s="28">
        <f>IF(ISERROR(1/VLOOKUP($B454,'Justerad allokering'!$B$2:$AG$462,MATCH(G$2,'Justerad allokering'!$B$2:$AF$2,0),FALSE)),VLOOKUP($B454,'Allokerad kvv'!$B$2:$AV$468,MATCH(G$2,'Allokerad kvv'!$B$2:$AV$2,0),FALSE),VLOOKUP($B454,'Justerad allokering'!$B$2:$AG$462,MATCH(G$2,'Justerad allokering'!$B$2:$AF$2,0),FALSE))</f>
        <v>0</v>
      </c>
      <c r="H454" s="28">
        <f>IF(ISERROR(1/VLOOKUP($B454,'Justerad allokering'!$B$2:$AG$462,MATCH(H$2,'Justerad allokering'!$B$2:$AF$2,0),FALSE)),VLOOKUP($B454,'Allokerad kvv'!$B$2:$AV$468,MATCH(H$2,'Allokerad kvv'!$B$2:$AV$2,0),FALSE),VLOOKUP($B454,'Justerad allokering'!$B$2:$AG$462,MATCH(H$2,'Justerad allokering'!$B$2:$AF$2,0),FALSE))</f>
        <v>0</v>
      </c>
      <c r="I454" s="28">
        <f>IF(ISERROR(1/VLOOKUP($B454,'Justerad allokering'!$B$2:$AG$462,MATCH(I$2,'Justerad allokering'!$B$2:$AF$2,0),FALSE)),VLOOKUP($B454,'Allokerad kvv'!$B$2:$AV$468,MATCH(I$2,'Allokerad kvv'!$B$2:$AV$2,0),FALSE),VLOOKUP($B454,'Justerad allokering'!$B$2:$AG$462,MATCH(I$2,'Justerad allokering'!$B$2:$AF$2,0),FALSE))</f>
        <v>0</v>
      </c>
      <c r="J454" s="28">
        <f>IF(ISERROR(1/VLOOKUP($B454,'Justerad allokering'!$B$2:$AG$462,MATCH(J$2,'Justerad allokering'!$B$2:$AF$2,0),FALSE)),VLOOKUP($B454,'Allokerad kvv'!$B$2:$AV$468,MATCH(J$2,'Allokerad kvv'!$B$2:$AV$2,0),FALSE),VLOOKUP($B454,'Justerad allokering'!$B$2:$AG$462,MATCH(J$2,'Justerad allokering'!$B$2:$AF$2,0),FALSE))</f>
        <v>0</v>
      </c>
      <c r="K454" s="28">
        <f>IF(ISERROR(1/VLOOKUP($B454,'Justerad allokering'!$B$2:$AG$462,MATCH(K$2,'Justerad allokering'!$B$2:$AF$2,0),FALSE)),VLOOKUP($B454,'Allokerad kvv'!$B$2:$AV$468,MATCH(K$2,'Allokerad kvv'!$B$2:$AV$2,0),FALSE),VLOOKUP($B454,'Justerad allokering'!$B$2:$AG$462,MATCH(K$2,'Justerad allokering'!$B$2:$AF$2,0),FALSE))</f>
        <v>0</v>
      </c>
      <c r="L454" s="28">
        <f>IF(ISERROR(1/VLOOKUP($B454,'Justerad allokering'!$B$2:$AG$462,MATCH(L$2,'Justerad allokering'!$B$2:$AF$2,0),FALSE)),VLOOKUP($B454,'Allokerad kvv'!$B$2:$AV$468,MATCH(L$2,'Allokerad kvv'!$B$2:$AV$2,0),FALSE),VLOOKUP($B454,'Justerad allokering'!$B$2:$AG$462,MATCH(L$2,'Justerad allokering'!$B$2:$AF$2,0),FALSE))</f>
        <v>0</v>
      </c>
      <c r="M454" s="28">
        <f>IF(ISERROR(1/VLOOKUP($B454,'Justerad allokering'!$B$2:$AG$462,MATCH(M$2,'Justerad allokering'!$B$2:$AF$2,0),FALSE)),VLOOKUP($B454,'Allokerad kvv'!$B$2:$AV$468,MATCH(M$2,'Allokerad kvv'!$B$2:$AV$2,0),FALSE),VLOOKUP($B454,'Justerad allokering'!$B$2:$AG$462,MATCH(M$2,'Justerad allokering'!$B$2:$AF$2,0),FALSE))</f>
        <v>0</v>
      </c>
      <c r="N454" s="28">
        <f>IF(ISERROR(1/VLOOKUP($B454,'Justerad allokering'!$B$2:$AG$462,MATCH(N$2,'Justerad allokering'!$B$2:$AF$2,0),FALSE)),VLOOKUP($B454,'Allokerad kvv'!$B$2:$AV$468,MATCH(N$2,'Allokerad kvv'!$B$2:$AV$2,0),FALSE),VLOOKUP($B454,'Justerad allokering'!$B$2:$AG$462,MATCH(N$2,'Justerad allokering'!$B$2:$AF$2,0),FALSE))</f>
        <v>0</v>
      </c>
      <c r="O454" s="28">
        <f>IF(ISERROR(1/VLOOKUP($B454,'Justerad allokering'!$B$2:$AG$462,MATCH(O$2,'Justerad allokering'!$B$2:$AF$2,0),FALSE)),VLOOKUP($B454,'Allokerad kvv'!$B$2:$AV$468,MATCH(O$2,'Allokerad kvv'!$B$2:$AV$2,0),FALSE),VLOOKUP($B454,'Justerad allokering'!$B$2:$AG$462,MATCH(O$2,'Justerad allokering'!$B$2:$AF$2,0),FALSE))</f>
        <v>0</v>
      </c>
      <c r="P454" s="28">
        <f>IF(ISERROR(1/VLOOKUP($B454,'Justerad allokering'!$B$2:$AG$462,MATCH(P$2,'Justerad allokering'!$B$2:$AF$2,0),FALSE)),VLOOKUP($B454,'Allokerad kvv'!$B$2:$AV$468,MATCH(P$2,'Allokerad kvv'!$B$2:$AV$2,0),FALSE),VLOOKUP($B454,'Justerad allokering'!$B$2:$AG$462,MATCH(P$2,'Justerad allokering'!$B$2:$AF$2,0),FALSE))</f>
        <v>0</v>
      </c>
      <c r="Q454" s="28">
        <f>IF(ISERROR(1/VLOOKUP($B454,'Justerad allokering'!$B$2:$AG$462,MATCH(Q$2,'Justerad allokering'!$B$2:$AF$2,0),FALSE)),VLOOKUP($B454,'Allokerad kvv'!$B$2:$AV$468,MATCH(Q$2,'Allokerad kvv'!$B$2:$AV$2,0),FALSE),VLOOKUP($B454,'Justerad allokering'!$B$2:$AG$462,MATCH(Q$2,'Justerad allokering'!$B$2:$AF$2,0),FALSE))</f>
        <v>0</v>
      </c>
      <c r="R454" s="28">
        <f>IF(ISERROR(1/VLOOKUP($B454,'Justerad allokering'!$B$2:$AG$462,MATCH(R$2,'Justerad allokering'!$B$2:$AF$2,0),FALSE)),VLOOKUP($B454,'Allokerad kvv'!$B$2:$AV$468,MATCH(R$2,'Allokerad kvv'!$B$2:$AV$2,0),FALSE),VLOOKUP($B454,'Justerad allokering'!$B$2:$AG$462,MATCH(R$2,'Justerad allokering'!$B$2:$AF$2,0),FALSE))</f>
        <v>0</v>
      </c>
      <c r="S454" s="28">
        <f>IF(ISERROR(1/VLOOKUP($B454,'Justerad allokering'!$B$2:$AG$462,MATCH(S$2,'Justerad allokering'!$B$2:$AF$2,0),FALSE)),VLOOKUP($B454,'Allokerad kvv'!$B$2:$AV$468,MATCH(S$2,'Allokerad kvv'!$B$2:$AV$2,0),FALSE),VLOOKUP($B454,'Justerad allokering'!$B$2:$AG$462,MATCH(S$2,'Justerad allokering'!$B$2:$AF$2,0),FALSE))</f>
        <v>0</v>
      </c>
      <c r="T454" s="28">
        <f>IF(ISERROR(1/VLOOKUP($B454,'Justerad allokering'!$B$2:$AG$462,MATCH(T$2,'Justerad allokering'!$B$2:$AF$2,0),FALSE)),VLOOKUP($B454,'Allokerad kvv'!$B$2:$AV$468,MATCH(T$2,'Allokerad kvv'!$B$2:$AV$2,0),FALSE),VLOOKUP($B454,'Justerad allokering'!$B$2:$AG$462,MATCH(T$2,'Justerad allokering'!$B$2:$AF$2,0),FALSE))</f>
        <v>0</v>
      </c>
      <c r="U454" s="28">
        <f>IF(ISERROR(1/VLOOKUP($B454,'Justerad allokering'!$B$2:$AG$462,MATCH(U$2,'Justerad allokering'!$B$2:$AF$2,0),FALSE)),VLOOKUP($B454,'Allokerad kvv'!$B$2:$AV$468,MATCH(U$2,'Allokerad kvv'!$B$2:$AV$2,0),FALSE),VLOOKUP($B454,'Justerad allokering'!$B$2:$AG$462,MATCH(U$2,'Justerad allokering'!$B$2:$AF$2,0),FALSE))</f>
        <v>0</v>
      </c>
      <c r="V454" s="28">
        <f>IF(ISERROR(1/VLOOKUP($B454,'Justerad allokering'!$B$2:$AG$462,MATCH(V$2,'Justerad allokering'!$B$2:$AF$2,0),FALSE)),VLOOKUP($B454,'Allokerad kvv'!$B$2:$AV$468,MATCH(V$2,'Allokerad kvv'!$B$2:$AV$2,0),FALSE),VLOOKUP($B454,'Justerad allokering'!$B$2:$AG$462,MATCH(V$2,'Justerad allokering'!$B$2:$AF$2,0),FALSE))</f>
        <v>0</v>
      </c>
      <c r="W454" s="28">
        <f>IF(ISERROR(1/VLOOKUP($B454,'Justerad allokering'!$B$2:$AG$462,MATCH(W$2,'Justerad allokering'!$B$2:$AF$2,0),FALSE)),VLOOKUP($B454,'Allokerad kvv'!$B$2:$AV$468,MATCH(W$2,'Allokerad kvv'!$B$2:$AV$2,0),FALSE),VLOOKUP($B454,'Justerad allokering'!$B$2:$AG$462,MATCH(W$2,'Justerad allokering'!$B$2:$AF$2,0),FALSE))</f>
        <v>0</v>
      </c>
      <c r="X454" s="28">
        <f>IF(ISERROR(1/VLOOKUP($B454,'Justerad allokering'!$B$2:$AG$462,MATCH(X$2,'Justerad allokering'!$B$2:$AF$2,0),FALSE)),VLOOKUP($B454,'Allokerad kvv'!$B$2:$AV$468,MATCH(X$2,'Allokerad kvv'!$B$2:$AV$2,0),FALSE),VLOOKUP($B454,'Justerad allokering'!$B$2:$AG$462,MATCH(X$2,'Justerad allokering'!$B$2:$AF$2,0),FALSE))</f>
        <v>0</v>
      </c>
      <c r="Y454" s="28">
        <f>IF(ISERROR(1/VLOOKUP($B454,'Justerad allokering'!$B$2:$AG$462,MATCH(Y$2,'Justerad allokering'!$B$2:$AF$2,0),FALSE)),VLOOKUP($B454,'Allokerad kvv'!$B$2:$AV$468,MATCH(Y$2,'Allokerad kvv'!$B$2:$AV$2,0),FALSE),VLOOKUP($B454,'Justerad allokering'!$B$2:$AG$462,MATCH(Y$2,'Justerad allokering'!$B$2:$AF$2,0),FALSE))</f>
        <v>0</v>
      </c>
      <c r="Z454" s="28">
        <f>IF(ISERROR(1/VLOOKUP($B454,'Justerad allokering'!$B$2:$AG$462,MATCH(Z$2,'Justerad allokering'!$B$2:$AF$2,0),FALSE)),VLOOKUP($B454,'Allokerad kvv'!$B$2:$AV$468,MATCH(Z$2,'Allokerad kvv'!$B$2:$AV$2,0),FALSE),VLOOKUP($B454,'Justerad allokering'!$B$2:$AG$462,MATCH(Z$2,'Justerad allokering'!$B$2:$AF$2,0),FALSE))</f>
        <v>0</v>
      </c>
      <c r="AA454" s="28"/>
      <c r="AB454" s="28"/>
      <c r="AE454">
        <f t="shared" si="23"/>
        <v>0</v>
      </c>
      <c r="AG454">
        <f t="shared" si="21"/>
        <v>0</v>
      </c>
      <c r="AH454">
        <f t="shared" si="22"/>
        <v>0</v>
      </c>
      <c r="AI454" s="55" t="str">
        <f>IF(AH454=0,"",AH454/VLOOKUP(B454,Kraftvärmeprod!$B$1:$BC$480,MATCH("Summa tillförd energi exklusive rökgaskondensering",Kraftvärmeprod!$B$1:$BC$1,0),FALSE))</f>
        <v/>
      </c>
    </row>
    <row r="455" spans="1:35" x14ac:dyDescent="0.35">
      <c r="A455" s="28" t="s">
        <v>605</v>
      </c>
      <c r="B455" s="28" t="s">
        <v>606</v>
      </c>
      <c r="C455" s="28">
        <f>IF(ISERROR(1/VLOOKUP($B455,'Justerad allokering'!$B$2:$AG$462,MATCH(C$2,'Justerad allokering'!$B$2:$AF$2,0),FALSE)),VLOOKUP($B455,'Allokerad kvv'!$B$2:$AV$468,MATCH(C$2,'Allokerad kvv'!$B$2:$AV$2,0),FALSE),VLOOKUP($B455,'Justerad allokering'!$B$2:$AG$462,MATCH(C$2,'Justerad allokering'!$B$2:$AF$2,0),FALSE))</f>
        <v>0</v>
      </c>
      <c r="D455" s="28">
        <f>IF(ISERROR(1/VLOOKUP($B455,'Justerad allokering'!$B$2:$AG$462,MATCH(D$2,'Justerad allokering'!$B$2:$AF$2,0),FALSE)),VLOOKUP($B455,'Allokerad kvv'!$B$2:$AV$468,MATCH(D$2,'Allokerad kvv'!$B$2:$AV$2,0),FALSE),VLOOKUP($B455,'Justerad allokering'!$B$2:$AG$462,MATCH(D$2,'Justerad allokering'!$B$2:$AF$2,0),FALSE))</f>
        <v>0</v>
      </c>
      <c r="E455" s="28">
        <f>IF(ISERROR(1/VLOOKUP($B455,'Justerad allokering'!$B$2:$AG$462,MATCH(E$2,'Justerad allokering'!$B$2:$AF$2,0),FALSE)),VLOOKUP($B455,'Allokerad kvv'!$B$2:$AV$468,MATCH(E$2,'Allokerad kvv'!$B$2:$AV$2,0),FALSE),VLOOKUP($B455,'Justerad allokering'!$B$2:$AG$462,MATCH(E$2,'Justerad allokering'!$B$2:$AF$2,0),FALSE))</f>
        <v>0</v>
      </c>
      <c r="F455" s="28">
        <f>IF(ISERROR(1/VLOOKUP($B455,'Justerad allokering'!$B$2:$AG$462,MATCH(F$2,'Justerad allokering'!$B$2:$AF$2,0),FALSE)),VLOOKUP($B455,'Allokerad kvv'!$B$2:$AV$468,MATCH(F$2,'Allokerad kvv'!$B$2:$AV$2,0),FALSE),VLOOKUP($B455,'Justerad allokering'!$B$2:$AG$462,MATCH(F$2,'Justerad allokering'!$B$2:$AF$2,0),FALSE))</f>
        <v>0</v>
      </c>
      <c r="G455" s="28">
        <f>IF(ISERROR(1/VLOOKUP($B455,'Justerad allokering'!$B$2:$AG$462,MATCH(G$2,'Justerad allokering'!$B$2:$AF$2,0),FALSE)),VLOOKUP($B455,'Allokerad kvv'!$B$2:$AV$468,MATCH(G$2,'Allokerad kvv'!$B$2:$AV$2,0),FALSE),VLOOKUP($B455,'Justerad allokering'!$B$2:$AG$462,MATCH(G$2,'Justerad allokering'!$B$2:$AF$2,0),FALSE))</f>
        <v>0</v>
      </c>
      <c r="H455" s="28">
        <f>IF(ISERROR(1/VLOOKUP($B455,'Justerad allokering'!$B$2:$AG$462,MATCH(H$2,'Justerad allokering'!$B$2:$AF$2,0),FALSE)),VLOOKUP($B455,'Allokerad kvv'!$B$2:$AV$468,MATCH(H$2,'Allokerad kvv'!$B$2:$AV$2,0),FALSE),VLOOKUP($B455,'Justerad allokering'!$B$2:$AG$462,MATCH(H$2,'Justerad allokering'!$B$2:$AF$2,0),FALSE))</f>
        <v>0</v>
      </c>
      <c r="I455" s="28">
        <f>IF(ISERROR(1/VLOOKUP($B455,'Justerad allokering'!$B$2:$AG$462,MATCH(I$2,'Justerad allokering'!$B$2:$AF$2,0),FALSE)),VLOOKUP($B455,'Allokerad kvv'!$B$2:$AV$468,MATCH(I$2,'Allokerad kvv'!$B$2:$AV$2,0),FALSE),VLOOKUP($B455,'Justerad allokering'!$B$2:$AG$462,MATCH(I$2,'Justerad allokering'!$B$2:$AF$2,0),FALSE))</f>
        <v>0</v>
      </c>
      <c r="J455" s="28">
        <f>IF(ISERROR(1/VLOOKUP($B455,'Justerad allokering'!$B$2:$AG$462,MATCH(J$2,'Justerad allokering'!$B$2:$AF$2,0),FALSE)),VLOOKUP($B455,'Allokerad kvv'!$B$2:$AV$468,MATCH(J$2,'Allokerad kvv'!$B$2:$AV$2,0),FALSE),VLOOKUP($B455,'Justerad allokering'!$B$2:$AG$462,MATCH(J$2,'Justerad allokering'!$B$2:$AF$2,0),FALSE))</f>
        <v>0</v>
      </c>
      <c r="K455" s="28">
        <f>IF(ISERROR(1/VLOOKUP($B455,'Justerad allokering'!$B$2:$AG$462,MATCH(K$2,'Justerad allokering'!$B$2:$AF$2,0),FALSE)),VLOOKUP($B455,'Allokerad kvv'!$B$2:$AV$468,MATCH(K$2,'Allokerad kvv'!$B$2:$AV$2,0),FALSE),VLOOKUP($B455,'Justerad allokering'!$B$2:$AG$462,MATCH(K$2,'Justerad allokering'!$B$2:$AF$2,0),FALSE))</f>
        <v>0</v>
      </c>
      <c r="L455" s="28">
        <f>IF(ISERROR(1/VLOOKUP($B455,'Justerad allokering'!$B$2:$AG$462,MATCH(L$2,'Justerad allokering'!$B$2:$AF$2,0),FALSE)),VLOOKUP($B455,'Allokerad kvv'!$B$2:$AV$468,MATCH(L$2,'Allokerad kvv'!$B$2:$AV$2,0),FALSE),VLOOKUP($B455,'Justerad allokering'!$B$2:$AG$462,MATCH(L$2,'Justerad allokering'!$B$2:$AF$2,0),FALSE))</f>
        <v>0</v>
      </c>
      <c r="M455" s="28">
        <f>IF(ISERROR(1/VLOOKUP($B455,'Justerad allokering'!$B$2:$AG$462,MATCH(M$2,'Justerad allokering'!$B$2:$AF$2,0),FALSE)),VLOOKUP($B455,'Allokerad kvv'!$B$2:$AV$468,MATCH(M$2,'Allokerad kvv'!$B$2:$AV$2,0),FALSE),VLOOKUP($B455,'Justerad allokering'!$B$2:$AG$462,MATCH(M$2,'Justerad allokering'!$B$2:$AF$2,0),FALSE))</f>
        <v>0</v>
      </c>
      <c r="N455" s="28">
        <f>IF(ISERROR(1/VLOOKUP($B455,'Justerad allokering'!$B$2:$AG$462,MATCH(N$2,'Justerad allokering'!$B$2:$AF$2,0),FALSE)),VLOOKUP($B455,'Allokerad kvv'!$B$2:$AV$468,MATCH(N$2,'Allokerad kvv'!$B$2:$AV$2,0),FALSE),VLOOKUP($B455,'Justerad allokering'!$B$2:$AG$462,MATCH(N$2,'Justerad allokering'!$B$2:$AF$2,0),FALSE))</f>
        <v>0</v>
      </c>
      <c r="O455" s="28">
        <f>IF(ISERROR(1/VLOOKUP($B455,'Justerad allokering'!$B$2:$AG$462,MATCH(O$2,'Justerad allokering'!$B$2:$AF$2,0),FALSE)),VLOOKUP($B455,'Allokerad kvv'!$B$2:$AV$468,MATCH(O$2,'Allokerad kvv'!$B$2:$AV$2,0),FALSE),VLOOKUP($B455,'Justerad allokering'!$B$2:$AG$462,MATCH(O$2,'Justerad allokering'!$B$2:$AF$2,0),FALSE))</f>
        <v>0</v>
      </c>
      <c r="P455" s="28">
        <f>IF(ISERROR(1/VLOOKUP($B455,'Justerad allokering'!$B$2:$AG$462,MATCH(P$2,'Justerad allokering'!$B$2:$AF$2,0),FALSE)),VLOOKUP($B455,'Allokerad kvv'!$B$2:$AV$468,MATCH(P$2,'Allokerad kvv'!$B$2:$AV$2,0),FALSE),VLOOKUP($B455,'Justerad allokering'!$B$2:$AG$462,MATCH(P$2,'Justerad allokering'!$B$2:$AF$2,0),FALSE))</f>
        <v>0</v>
      </c>
      <c r="Q455" s="28">
        <f>IF(ISERROR(1/VLOOKUP($B455,'Justerad allokering'!$B$2:$AG$462,MATCH(Q$2,'Justerad allokering'!$B$2:$AF$2,0),FALSE)),VLOOKUP($B455,'Allokerad kvv'!$B$2:$AV$468,MATCH(Q$2,'Allokerad kvv'!$B$2:$AV$2,0),FALSE),VLOOKUP($B455,'Justerad allokering'!$B$2:$AG$462,MATCH(Q$2,'Justerad allokering'!$B$2:$AF$2,0),FALSE))</f>
        <v>0</v>
      </c>
      <c r="R455" s="28">
        <f>IF(ISERROR(1/VLOOKUP($B455,'Justerad allokering'!$B$2:$AG$462,MATCH(R$2,'Justerad allokering'!$B$2:$AF$2,0),FALSE)),VLOOKUP($B455,'Allokerad kvv'!$B$2:$AV$468,MATCH(R$2,'Allokerad kvv'!$B$2:$AV$2,0),FALSE),VLOOKUP($B455,'Justerad allokering'!$B$2:$AG$462,MATCH(R$2,'Justerad allokering'!$B$2:$AF$2,0),FALSE))</f>
        <v>0</v>
      </c>
      <c r="S455" s="28">
        <f>IF(ISERROR(1/VLOOKUP($B455,'Justerad allokering'!$B$2:$AG$462,MATCH(S$2,'Justerad allokering'!$B$2:$AF$2,0),FALSE)),VLOOKUP($B455,'Allokerad kvv'!$B$2:$AV$468,MATCH(S$2,'Allokerad kvv'!$B$2:$AV$2,0),FALSE),VLOOKUP($B455,'Justerad allokering'!$B$2:$AG$462,MATCH(S$2,'Justerad allokering'!$B$2:$AF$2,0),FALSE))</f>
        <v>0</v>
      </c>
      <c r="T455" s="28">
        <f>IF(ISERROR(1/VLOOKUP($B455,'Justerad allokering'!$B$2:$AG$462,MATCH(T$2,'Justerad allokering'!$B$2:$AF$2,0),FALSE)),VLOOKUP($B455,'Allokerad kvv'!$B$2:$AV$468,MATCH(T$2,'Allokerad kvv'!$B$2:$AV$2,0),FALSE),VLOOKUP($B455,'Justerad allokering'!$B$2:$AG$462,MATCH(T$2,'Justerad allokering'!$B$2:$AF$2,0),FALSE))</f>
        <v>0</v>
      </c>
      <c r="U455" s="28">
        <f>IF(ISERROR(1/VLOOKUP($B455,'Justerad allokering'!$B$2:$AG$462,MATCH(U$2,'Justerad allokering'!$B$2:$AF$2,0),FALSE)),VLOOKUP($B455,'Allokerad kvv'!$B$2:$AV$468,MATCH(U$2,'Allokerad kvv'!$B$2:$AV$2,0),FALSE),VLOOKUP($B455,'Justerad allokering'!$B$2:$AG$462,MATCH(U$2,'Justerad allokering'!$B$2:$AF$2,0),FALSE))</f>
        <v>0</v>
      </c>
      <c r="V455" s="28">
        <f>IF(ISERROR(1/VLOOKUP($B455,'Justerad allokering'!$B$2:$AG$462,MATCH(V$2,'Justerad allokering'!$B$2:$AF$2,0),FALSE)),VLOOKUP($B455,'Allokerad kvv'!$B$2:$AV$468,MATCH(V$2,'Allokerad kvv'!$B$2:$AV$2,0),FALSE),VLOOKUP($B455,'Justerad allokering'!$B$2:$AG$462,MATCH(V$2,'Justerad allokering'!$B$2:$AF$2,0),FALSE))</f>
        <v>0</v>
      </c>
      <c r="W455" s="28">
        <f>IF(ISERROR(1/VLOOKUP($B455,'Justerad allokering'!$B$2:$AG$462,MATCH(W$2,'Justerad allokering'!$B$2:$AF$2,0),FALSE)),VLOOKUP($B455,'Allokerad kvv'!$B$2:$AV$468,MATCH(W$2,'Allokerad kvv'!$B$2:$AV$2,0),FALSE),VLOOKUP($B455,'Justerad allokering'!$B$2:$AG$462,MATCH(W$2,'Justerad allokering'!$B$2:$AF$2,0),FALSE))</f>
        <v>0</v>
      </c>
      <c r="X455" s="28">
        <f>IF(ISERROR(1/VLOOKUP($B455,'Justerad allokering'!$B$2:$AG$462,MATCH(X$2,'Justerad allokering'!$B$2:$AF$2,0),FALSE)),VLOOKUP($B455,'Allokerad kvv'!$B$2:$AV$468,MATCH(X$2,'Allokerad kvv'!$B$2:$AV$2,0),FALSE),VLOOKUP($B455,'Justerad allokering'!$B$2:$AG$462,MATCH(X$2,'Justerad allokering'!$B$2:$AF$2,0),FALSE))</f>
        <v>0</v>
      </c>
      <c r="Y455" s="28">
        <f>IF(ISERROR(1/VLOOKUP($B455,'Justerad allokering'!$B$2:$AG$462,MATCH(Y$2,'Justerad allokering'!$B$2:$AF$2,0),FALSE)),VLOOKUP($B455,'Allokerad kvv'!$B$2:$AV$468,MATCH(Y$2,'Allokerad kvv'!$B$2:$AV$2,0),FALSE),VLOOKUP($B455,'Justerad allokering'!$B$2:$AG$462,MATCH(Y$2,'Justerad allokering'!$B$2:$AF$2,0),FALSE))</f>
        <v>0</v>
      </c>
      <c r="Z455" s="28">
        <f>IF(ISERROR(1/VLOOKUP($B455,'Justerad allokering'!$B$2:$AG$462,MATCH(Z$2,'Justerad allokering'!$B$2:$AF$2,0),FALSE)),VLOOKUP($B455,'Allokerad kvv'!$B$2:$AV$468,MATCH(Z$2,'Allokerad kvv'!$B$2:$AV$2,0),FALSE),VLOOKUP($B455,'Justerad allokering'!$B$2:$AG$462,MATCH(Z$2,'Justerad allokering'!$B$2:$AF$2,0),FALSE))</f>
        <v>0</v>
      </c>
      <c r="AA455" s="28"/>
      <c r="AB455" s="28"/>
      <c r="AE455">
        <f t="shared" si="23"/>
        <v>0</v>
      </c>
      <c r="AG455">
        <f t="shared" si="21"/>
        <v>0</v>
      </c>
      <c r="AH455">
        <f t="shared" si="22"/>
        <v>0</v>
      </c>
      <c r="AI455" s="55" t="str">
        <f>IF(AH455=0,"",AH455/VLOOKUP(B455,Kraftvärmeprod!$B$1:$BC$480,MATCH("Summa tillförd energi exklusive rökgaskondensering",Kraftvärmeprod!$B$1:$BC$1,0),FALSE))</f>
        <v/>
      </c>
    </row>
    <row r="456" spans="1:35" x14ac:dyDescent="0.35">
      <c r="A456" s="28" t="s">
        <v>605</v>
      </c>
      <c r="B456" s="28" t="s">
        <v>607</v>
      </c>
      <c r="C456" s="28">
        <f>IF(ISERROR(1/VLOOKUP($B456,'Justerad allokering'!$B$2:$AG$462,MATCH(C$2,'Justerad allokering'!$B$2:$AF$2,0),FALSE)),VLOOKUP($B456,'Allokerad kvv'!$B$2:$AV$468,MATCH(C$2,'Allokerad kvv'!$B$2:$AV$2,0),FALSE),VLOOKUP($B456,'Justerad allokering'!$B$2:$AG$462,MATCH(C$2,'Justerad allokering'!$B$2:$AF$2,0),FALSE))</f>
        <v>0</v>
      </c>
      <c r="D456" s="28">
        <f>IF(ISERROR(1/VLOOKUP($B456,'Justerad allokering'!$B$2:$AG$462,MATCH(D$2,'Justerad allokering'!$B$2:$AF$2,0),FALSE)),VLOOKUP($B456,'Allokerad kvv'!$B$2:$AV$468,MATCH(D$2,'Allokerad kvv'!$B$2:$AV$2,0),FALSE),VLOOKUP($B456,'Justerad allokering'!$B$2:$AG$462,MATCH(D$2,'Justerad allokering'!$B$2:$AF$2,0),FALSE))</f>
        <v>0</v>
      </c>
      <c r="E456" s="28">
        <f>IF(ISERROR(1/VLOOKUP($B456,'Justerad allokering'!$B$2:$AG$462,MATCH(E$2,'Justerad allokering'!$B$2:$AF$2,0),FALSE)),VLOOKUP($B456,'Allokerad kvv'!$B$2:$AV$468,MATCH(E$2,'Allokerad kvv'!$B$2:$AV$2,0),FALSE),VLOOKUP($B456,'Justerad allokering'!$B$2:$AG$462,MATCH(E$2,'Justerad allokering'!$B$2:$AF$2,0),FALSE))</f>
        <v>0</v>
      </c>
      <c r="F456" s="28">
        <f>IF(ISERROR(1/VLOOKUP($B456,'Justerad allokering'!$B$2:$AG$462,MATCH(F$2,'Justerad allokering'!$B$2:$AF$2,0),FALSE)),VLOOKUP($B456,'Allokerad kvv'!$B$2:$AV$468,MATCH(F$2,'Allokerad kvv'!$B$2:$AV$2,0),FALSE),VLOOKUP($B456,'Justerad allokering'!$B$2:$AG$462,MATCH(F$2,'Justerad allokering'!$B$2:$AF$2,0),FALSE))</f>
        <v>0</v>
      </c>
      <c r="G456" s="28">
        <f>IF(ISERROR(1/VLOOKUP($B456,'Justerad allokering'!$B$2:$AG$462,MATCH(G$2,'Justerad allokering'!$B$2:$AF$2,0),FALSE)),VLOOKUP($B456,'Allokerad kvv'!$B$2:$AV$468,MATCH(G$2,'Allokerad kvv'!$B$2:$AV$2,0),FALSE),VLOOKUP($B456,'Justerad allokering'!$B$2:$AG$462,MATCH(G$2,'Justerad allokering'!$B$2:$AF$2,0),FALSE))</f>
        <v>0</v>
      </c>
      <c r="H456" s="28">
        <f>IF(ISERROR(1/VLOOKUP($B456,'Justerad allokering'!$B$2:$AG$462,MATCH(H$2,'Justerad allokering'!$B$2:$AF$2,0),FALSE)),VLOOKUP($B456,'Allokerad kvv'!$B$2:$AV$468,MATCH(H$2,'Allokerad kvv'!$B$2:$AV$2,0),FALSE),VLOOKUP($B456,'Justerad allokering'!$B$2:$AG$462,MATCH(H$2,'Justerad allokering'!$B$2:$AF$2,0),FALSE))</f>
        <v>0</v>
      </c>
      <c r="I456" s="28">
        <f>IF(ISERROR(1/VLOOKUP($B456,'Justerad allokering'!$B$2:$AG$462,MATCH(I$2,'Justerad allokering'!$B$2:$AF$2,0),FALSE)),VLOOKUP($B456,'Allokerad kvv'!$B$2:$AV$468,MATCH(I$2,'Allokerad kvv'!$B$2:$AV$2,0),FALSE),VLOOKUP($B456,'Justerad allokering'!$B$2:$AG$462,MATCH(I$2,'Justerad allokering'!$B$2:$AF$2,0),FALSE))</f>
        <v>0</v>
      </c>
      <c r="J456" s="28">
        <f>IF(ISERROR(1/VLOOKUP($B456,'Justerad allokering'!$B$2:$AG$462,MATCH(J$2,'Justerad allokering'!$B$2:$AF$2,0),FALSE)),VLOOKUP($B456,'Allokerad kvv'!$B$2:$AV$468,MATCH(J$2,'Allokerad kvv'!$B$2:$AV$2,0),FALSE),VLOOKUP($B456,'Justerad allokering'!$B$2:$AG$462,MATCH(J$2,'Justerad allokering'!$B$2:$AF$2,0),FALSE))</f>
        <v>0</v>
      </c>
      <c r="K456" s="28">
        <f>IF(ISERROR(1/VLOOKUP($B456,'Justerad allokering'!$B$2:$AG$462,MATCH(K$2,'Justerad allokering'!$B$2:$AF$2,0),FALSE)),VLOOKUP($B456,'Allokerad kvv'!$B$2:$AV$468,MATCH(K$2,'Allokerad kvv'!$B$2:$AV$2,0),FALSE),VLOOKUP($B456,'Justerad allokering'!$B$2:$AG$462,MATCH(K$2,'Justerad allokering'!$B$2:$AF$2,0),FALSE))</f>
        <v>0</v>
      </c>
      <c r="L456" s="28">
        <f>IF(ISERROR(1/VLOOKUP($B456,'Justerad allokering'!$B$2:$AG$462,MATCH(L$2,'Justerad allokering'!$B$2:$AF$2,0),FALSE)),VLOOKUP($B456,'Allokerad kvv'!$B$2:$AV$468,MATCH(L$2,'Allokerad kvv'!$B$2:$AV$2,0),FALSE),VLOOKUP($B456,'Justerad allokering'!$B$2:$AG$462,MATCH(L$2,'Justerad allokering'!$B$2:$AF$2,0),FALSE))</f>
        <v>0</v>
      </c>
      <c r="M456" s="28">
        <f>IF(ISERROR(1/VLOOKUP($B456,'Justerad allokering'!$B$2:$AG$462,MATCH(M$2,'Justerad allokering'!$B$2:$AF$2,0),FALSE)),VLOOKUP($B456,'Allokerad kvv'!$B$2:$AV$468,MATCH(M$2,'Allokerad kvv'!$B$2:$AV$2,0),FALSE),VLOOKUP($B456,'Justerad allokering'!$B$2:$AG$462,MATCH(M$2,'Justerad allokering'!$B$2:$AF$2,0),FALSE))</f>
        <v>0</v>
      </c>
      <c r="N456" s="28">
        <f>IF(ISERROR(1/VLOOKUP($B456,'Justerad allokering'!$B$2:$AG$462,MATCH(N$2,'Justerad allokering'!$B$2:$AF$2,0),FALSE)),VLOOKUP($B456,'Allokerad kvv'!$B$2:$AV$468,MATCH(N$2,'Allokerad kvv'!$B$2:$AV$2,0),FALSE),VLOOKUP($B456,'Justerad allokering'!$B$2:$AG$462,MATCH(N$2,'Justerad allokering'!$B$2:$AF$2,0),FALSE))</f>
        <v>0</v>
      </c>
      <c r="O456" s="28">
        <f>IF(ISERROR(1/VLOOKUP($B456,'Justerad allokering'!$B$2:$AG$462,MATCH(O$2,'Justerad allokering'!$B$2:$AF$2,0),FALSE)),VLOOKUP($B456,'Allokerad kvv'!$B$2:$AV$468,MATCH(O$2,'Allokerad kvv'!$B$2:$AV$2,0),FALSE),VLOOKUP($B456,'Justerad allokering'!$B$2:$AG$462,MATCH(O$2,'Justerad allokering'!$B$2:$AF$2,0),FALSE))</f>
        <v>0</v>
      </c>
      <c r="P456" s="28">
        <f>IF(ISERROR(1/VLOOKUP($B456,'Justerad allokering'!$B$2:$AG$462,MATCH(P$2,'Justerad allokering'!$B$2:$AF$2,0),FALSE)),VLOOKUP($B456,'Allokerad kvv'!$B$2:$AV$468,MATCH(P$2,'Allokerad kvv'!$B$2:$AV$2,0),FALSE),VLOOKUP($B456,'Justerad allokering'!$B$2:$AG$462,MATCH(P$2,'Justerad allokering'!$B$2:$AF$2,0),FALSE))</f>
        <v>0</v>
      </c>
      <c r="Q456" s="28">
        <f>IF(ISERROR(1/VLOOKUP($B456,'Justerad allokering'!$B$2:$AG$462,MATCH(Q$2,'Justerad allokering'!$B$2:$AF$2,0),FALSE)),VLOOKUP($B456,'Allokerad kvv'!$B$2:$AV$468,MATCH(Q$2,'Allokerad kvv'!$B$2:$AV$2,0),FALSE),VLOOKUP($B456,'Justerad allokering'!$B$2:$AG$462,MATCH(Q$2,'Justerad allokering'!$B$2:$AF$2,0),FALSE))</f>
        <v>0</v>
      </c>
      <c r="R456" s="28">
        <f>IF(ISERROR(1/VLOOKUP($B456,'Justerad allokering'!$B$2:$AG$462,MATCH(R$2,'Justerad allokering'!$B$2:$AF$2,0),FALSE)),VLOOKUP($B456,'Allokerad kvv'!$B$2:$AV$468,MATCH(R$2,'Allokerad kvv'!$B$2:$AV$2,0),FALSE),VLOOKUP($B456,'Justerad allokering'!$B$2:$AG$462,MATCH(R$2,'Justerad allokering'!$B$2:$AF$2,0),FALSE))</f>
        <v>0</v>
      </c>
      <c r="S456" s="28">
        <f>IF(ISERROR(1/VLOOKUP($B456,'Justerad allokering'!$B$2:$AG$462,MATCH(S$2,'Justerad allokering'!$B$2:$AF$2,0),FALSE)),VLOOKUP($B456,'Allokerad kvv'!$B$2:$AV$468,MATCH(S$2,'Allokerad kvv'!$B$2:$AV$2,0),FALSE),VLOOKUP($B456,'Justerad allokering'!$B$2:$AG$462,MATCH(S$2,'Justerad allokering'!$B$2:$AF$2,0),FALSE))</f>
        <v>0</v>
      </c>
      <c r="T456" s="28">
        <f>IF(ISERROR(1/VLOOKUP($B456,'Justerad allokering'!$B$2:$AG$462,MATCH(T$2,'Justerad allokering'!$B$2:$AF$2,0),FALSE)),VLOOKUP($B456,'Allokerad kvv'!$B$2:$AV$468,MATCH(T$2,'Allokerad kvv'!$B$2:$AV$2,0),FALSE),VLOOKUP($B456,'Justerad allokering'!$B$2:$AG$462,MATCH(T$2,'Justerad allokering'!$B$2:$AF$2,0),FALSE))</f>
        <v>0</v>
      </c>
      <c r="U456" s="28">
        <f>IF(ISERROR(1/VLOOKUP($B456,'Justerad allokering'!$B$2:$AG$462,MATCH(U$2,'Justerad allokering'!$B$2:$AF$2,0),FALSE)),VLOOKUP($B456,'Allokerad kvv'!$B$2:$AV$468,MATCH(U$2,'Allokerad kvv'!$B$2:$AV$2,0),FALSE),VLOOKUP($B456,'Justerad allokering'!$B$2:$AG$462,MATCH(U$2,'Justerad allokering'!$B$2:$AF$2,0),FALSE))</f>
        <v>0</v>
      </c>
      <c r="V456" s="28">
        <f>IF(ISERROR(1/VLOOKUP($B456,'Justerad allokering'!$B$2:$AG$462,MATCH(V$2,'Justerad allokering'!$B$2:$AF$2,0),FALSE)),VLOOKUP($B456,'Allokerad kvv'!$B$2:$AV$468,MATCH(V$2,'Allokerad kvv'!$B$2:$AV$2,0),FALSE),VLOOKUP($B456,'Justerad allokering'!$B$2:$AG$462,MATCH(V$2,'Justerad allokering'!$B$2:$AF$2,0),FALSE))</f>
        <v>0</v>
      </c>
      <c r="W456" s="28">
        <f>IF(ISERROR(1/VLOOKUP($B456,'Justerad allokering'!$B$2:$AG$462,MATCH(W$2,'Justerad allokering'!$B$2:$AF$2,0),FALSE)),VLOOKUP($B456,'Allokerad kvv'!$B$2:$AV$468,MATCH(W$2,'Allokerad kvv'!$B$2:$AV$2,0),FALSE),VLOOKUP($B456,'Justerad allokering'!$B$2:$AG$462,MATCH(W$2,'Justerad allokering'!$B$2:$AF$2,0),FALSE))</f>
        <v>0</v>
      </c>
      <c r="X456" s="28">
        <f>IF(ISERROR(1/VLOOKUP($B456,'Justerad allokering'!$B$2:$AG$462,MATCH(X$2,'Justerad allokering'!$B$2:$AF$2,0),FALSE)),VLOOKUP($B456,'Allokerad kvv'!$B$2:$AV$468,MATCH(X$2,'Allokerad kvv'!$B$2:$AV$2,0),FALSE),VLOOKUP($B456,'Justerad allokering'!$B$2:$AG$462,MATCH(X$2,'Justerad allokering'!$B$2:$AF$2,0),FALSE))</f>
        <v>0</v>
      </c>
      <c r="Y456" s="28">
        <f>IF(ISERROR(1/VLOOKUP($B456,'Justerad allokering'!$B$2:$AG$462,MATCH(Y$2,'Justerad allokering'!$B$2:$AF$2,0),FALSE)),VLOOKUP($B456,'Allokerad kvv'!$B$2:$AV$468,MATCH(Y$2,'Allokerad kvv'!$B$2:$AV$2,0),FALSE),VLOOKUP($B456,'Justerad allokering'!$B$2:$AG$462,MATCH(Y$2,'Justerad allokering'!$B$2:$AF$2,0),FALSE))</f>
        <v>0</v>
      </c>
      <c r="Z456" s="28">
        <f>IF(ISERROR(1/VLOOKUP($B456,'Justerad allokering'!$B$2:$AG$462,MATCH(Z$2,'Justerad allokering'!$B$2:$AF$2,0),FALSE)),VLOOKUP($B456,'Allokerad kvv'!$B$2:$AV$468,MATCH(Z$2,'Allokerad kvv'!$B$2:$AV$2,0),FALSE),VLOOKUP($B456,'Justerad allokering'!$B$2:$AG$462,MATCH(Z$2,'Justerad allokering'!$B$2:$AF$2,0),FALSE))</f>
        <v>0</v>
      </c>
      <c r="AA456" s="28"/>
      <c r="AB456" s="28"/>
      <c r="AE456">
        <f t="shared" si="23"/>
        <v>0</v>
      </c>
      <c r="AG456">
        <f t="shared" si="21"/>
        <v>0</v>
      </c>
      <c r="AH456">
        <f t="shared" si="22"/>
        <v>0</v>
      </c>
      <c r="AI456" s="55" t="str">
        <f>IF(AH456=0,"",AH456/VLOOKUP(B456,Kraftvärmeprod!$B$1:$BC$480,MATCH("Summa tillförd energi exklusive rökgaskondensering",Kraftvärmeprod!$B$1:$BC$1,0),FALSE))</f>
        <v/>
      </c>
    </row>
    <row r="457" spans="1:35" x14ac:dyDescent="0.35">
      <c r="A457" s="28" t="s">
        <v>605</v>
      </c>
      <c r="B457" s="28" t="s">
        <v>608</v>
      </c>
      <c r="C457" s="28">
        <f>IF(ISERROR(1/VLOOKUP($B457,'Justerad allokering'!$B$2:$AG$462,MATCH(C$2,'Justerad allokering'!$B$2:$AF$2,0),FALSE)),VLOOKUP($B457,'Allokerad kvv'!$B$2:$AV$468,MATCH(C$2,'Allokerad kvv'!$B$2:$AV$2,0),FALSE),VLOOKUP($B457,'Justerad allokering'!$B$2:$AG$462,MATCH(C$2,'Justerad allokering'!$B$2:$AF$2,0),FALSE))</f>
        <v>0</v>
      </c>
      <c r="D457" s="28">
        <f>IF(ISERROR(1/VLOOKUP($B457,'Justerad allokering'!$B$2:$AG$462,MATCH(D$2,'Justerad allokering'!$B$2:$AF$2,0),FALSE)),VLOOKUP($B457,'Allokerad kvv'!$B$2:$AV$468,MATCH(D$2,'Allokerad kvv'!$B$2:$AV$2,0),FALSE),VLOOKUP($B457,'Justerad allokering'!$B$2:$AG$462,MATCH(D$2,'Justerad allokering'!$B$2:$AF$2,0),FALSE))</f>
        <v>0</v>
      </c>
      <c r="E457" s="28">
        <f>IF(ISERROR(1/VLOOKUP($B457,'Justerad allokering'!$B$2:$AG$462,MATCH(E$2,'Justerad allokering'!$B$2:$AF$2,0),FALSE)),VLOOKUP($B457,'Allokerad kvv'!$B$2:$AV$468,MATCH(E$2,'Allokerad kvv'!$B$2:$AV$2,0),FALSE),VLOOKUP($B457,'Justerad allokering'!$B$2:$AG$462,MATCH(E$2,'Justerad allokering'!$B$2:$AF$2,0),FALSE))</f>
        <v>0</v>
      </c>
      <c r="F457" s="28">
        <f>IF(ISERROR(1/VLOOKUP($B457,'Justerad allokering'!$B$2:$AG$462,MATCH(F$2,'Justerad allokering'!$B$2:$AF$2,0),FALSE)),VLOOKUP($B457,'Allokerad kvv'!$B$2:$AV$468,MATCH(F$2,'Allokerad kvv'!$B$2:$AV$2,0),FALSE),VLOOKUP($B457,'Justerad allokering'!$B$2:$AG$462,MATCH(F$2,'Justerad allokering'!$B$2:$AF$2,0),FALSE))</f>
        <v>0</v>
      </c>
      <c r="G457" s="28">
        <f>IF(ISERROR(1/VLOOKUP($B457,'Justerad allokering'!$B$2:$AG$462,MATCH(G$2,'Justerad allokering'!$B$2:$AF$2,0),FALSE)),VLOOKUP($B457,'Allokerad kvv'!$B$2:$AV$468,MATCH(G$2,'Allokerad kvv'!$B$2:$AV$2,0),FALSE),VLOOKUP($B457,'Justerad allokering'!$B$2:$AG$462,MATCH(G$2,'Justerad allokering'!$B$2:$AF$2,0),FALSE))</f>
        <v>0</v>
      </c>
      <c r="H457" s="28">
        <f>IF(ISERROR(1/VLOOKUP($B457,'Justerad allokering'!$B$2:$AG$462,MATCH(H$2,'Justerad allokering'!$B$2:$AF$2,0),FALSE)),VLOOKUP($B457,'Allokerad kvv'!$B$2:$AV$468,MATCH(H$2,'Allokerad kvv'!$B$2:$AV$2,0),FALSE),VLOOKUP($B457,'Justerad allokering'!$B$2:$AG$462,MATCH(H$2,'Justerad allokering'!$B$2:$AF$2,0),FALSE))</f>
        <v>0</v>
      </c>
      <c r="I457" s="28">
        <f>IF(ISERROR(1/VLOOKUP($B457,'Justerad allokering'!$B$2:$AG$462,MATCH(I$2,'Justerad allokering'!$B$2:$AF$2,0),FALSE)),VLOOKUP($B457,'Allokerad kvv'!$B$2:$AV$468,MATCH(I$2,'Allokerad kvv'!$B$2:$AV$2,0),FALSE),VLOOKUP($B457,'Justerad allokering'!$B$2:$AG$462,MATCH(I$2,'Justerad allokering'!$B$2:$AF$2,0),FALSE))</f>
        <v>0</v>
      </c>
      <c r="J457" s="28">
        <f>IF(ISERROR(1/VLOOKUP($B457,'Justerad allokering'!$B$2:$AG$462,MATCH(J$2,'Justerad allokering'!$B$2:$AF$2,0),FALSE)),VLOOKUP($B457,'Allokerad kvv'!$B$2:$AV$468,MATCH(J$2,'Allokerad kvv'!$B$2:$AV$2,0),FALSE),VLOOKUP($B457,'Justerad allokering'!$B$2:$AG$462,MATCH(J$2,'Justerad allokering'!$B$2:$AF$2,0),FALSE))</f>
        <v>0</v>
      </c>
      <c r="K457" s="28">
        <f>IF(ISERROR(1/VLOOKUP($B457,'Justerad allokering'!$B$2:$AG$462,MATCH(K$2,'Justerad allokering'!$B$2:$AF$2,0),FALSE)),VLOOKUP($B457,'Allokerad kvv'!$B$2:$AV$468,MATCH(K$2,'Allokerad kvv'!$B$2:$AV$2,0),FALSE),VLOOKUP($B457,'Justerad allokering'!$B$2:$AG$462,MATCH(K$2,'Justerad allokering'!$B$2:$AF$2,0),FALSE))</f>
        <v>0</v>
      </c>
      <c r="L457" s="28">
        <f>IF(ISERROR(1/VLOOKUP($B457,'Justerad allokering'!$B$2:$AG$462,MATCH(L$2,'Justerad allokering'!$B$2:$AF$2,0),FALSE)),VLOOKUP($B457,'Allokerad kvv'!$B$2:$AV$468,MATCH(L$2,'Allokerad kvv'!$B$2:$AV$2,0),FALSE),VLOOKUP($B457,'Justerad allokering'!$B$2:$AG$462,MATCH(L$2,'Justerad allokering'!$B$2:$AF$2,0),FALSE))</f>
        <v>0</v>
      </c>
      <c r="M457" s="28">
        <f>IF(ISERROR(1/VLOOKUP($B457,'Justerad allokering'!$B$2:$AG$462,MATCH(M$2,'Justerad allokering'!$B$2:$AF$2,0),FALSE)),VLOOKUP($B457,'Allokerad kvv'!$B$2:$AV$468,MATCH(M$2,'Allokerad kvv'!$B$2:$AV$2,0),FALSE),VLOOKUP($B457,'Justerad allokering'!$B$2:$AG$462,MATCH(M$2,'Justerad allokering'!$B$2:$AF$2,0),FALSE))</f>
        <v>0</v>
      </c>
      <c r="N457" s="28">
        <f>IF(ISERROR(1/VLOOKUP($B457,'Justerad allokering'!$B$2:$AG$462,MATCH(N$2,'Justerad allokering'!$B$2:$AF$2,0),FALSE)),VLOOKUP($B457,'Allokerad kvv'!$B$2:$AV$468,MATCH(N$2,'Allokerad kvv'!$B$2:$AV$2,0),FALSE),VLOOKUP($B457,'Justerad allokering'!$B$2:$AG$462,MATCH(N$2,'Justerad allokering'!$B$2:$AF$2,0),FALSE))</f>
        <v>0</v>
      </c>
      <c r="O457" s="28">
        <f>IF(ISERROR(1/VLOOKUP($B457,'Justerad allokering'!$B$2:$AG$462,MATCH(O$2,'Justerad allokering'!$B$2:$AF$2,0),FALSE)),VLOOKUP($B457,'Allokerad kvv'!$B$2:$AV$468,MATCH(O$2,'Allokerad kvv'!$B$2:$AV$2,0),FALSE),VLOOKUP($B457,'Justerad allokering'!$B$2:$AG$462,MATCH(O$2,'Justerad allokering'!$B$2:$AF$2,0),FALSE))</f>
        <v>0</v>
      </c>
      <c r="P457" s="28">
        <f>IF(ISERROR(1/VLOOKUP($B457,'Justerad allokering'!$B$2:$AG$462,MATCH(P$2,'Justerad allokering'!$B$2:$AF$2,0),FALSE)),VLOOKUP($B457,'Allokerad kvv'!$B$2:$AV$468,MATCH(P$2,'Allokerad kvv'!$B$2:$AV$2,0),FALSE),VLOOKUP($B457,'Justerad allokering'!$B$2:$AG$462,MATCH(P$2,'Justerad allokering'!$B$2:$AF$2,0),FALSE))</f>
        <v>0</v>
      </c>
      <c r="Q457" s="28">
        <f>IF(ISERROR(1/VLOOKUP($B457,'Justerad allokering'!$B$2:$AG$462,MATCH(Q$2,'Justerad allokering'!$B$2:$AF$2,0),FALSE)),VLOOKUP($B457,'Allokerad kvv'!$B$2:$AV$468,MATCH(Q$2,'Allokerad kvv'!$B$2:$AV$2,0),FALSE),VLOOKUP($B457,'Justerad allokering'!$B$2:$AG$462,MATCH(Q$2,'Justerad allokering'!$B$2:$AF$2,0),FALSE))</f>
        <v>0</v>
      </c>
      <c r="R457" s="28">
        <f>IF(ISERROR(1/VLOOKUP($B457,'Justerad allokering'!$B$2:$AG$462,MATCH(R$2,'Justerad allokering'!$B$2:$AF$2,0),FALSE)),VLOOKUP($B457,'Allokerad kvv'!$B$2:$AV$468,MATCH(R$2,'Allokerad kvv'!$B$2:$AV$2,0),FALSE),VLOOKUP($B457,'Justerad allokering'!$B$2:$AG$462,MATCH(R$2,'Justerad allokering'!$B$2:$AF$2,0),FALSE))</f>
        <v>0</v>
      </c>
      <c r="S457" s="28">
        <f>IF(ISERROR(1/VLOOKUP($B457,'Justerad allokering'!$B$2:$AG$462,MATCH(S$2,'Justerad allokering'!$B$2:$AF$2,0),FALSE)),VLOOKUP($B457,'Allokerad kvv'!$B$2:$AV$468,MATCH(S$2,'Allokerad kvv'!$B$2:$AV$2,0),FALSE),VLOOKUP($B457,'Justerad allokering'!$B$2:$AG$462,MATCH(S$2,'Justerad allokering'!$B$2:$AF$2,0),FALSE))</f>
        <v>0</v>
      </c>
      <c r="T457" s="28">
        <f>IF(ISERROR(1/VLOOKUP($B457,'Justerad allokering'!$B$2:$AG$462,MATCH(T$2,'Justerad allokering'!$B$2:$AF$2,0),FALSE)),VLOOKUP($B457,'Allokerad kvv'!$B$2:$AV$468,MATCH(T$2,'Allokerad kvv'!$B$2:$AV$2,0),FALSE),VLOOKUP($B457,'Justerad allokering'!$B$2:$AG$462,MATCH(T$2,'Justerad allokering'!$B$2:$AF$2,0),FALSE))</f>
        <v>0</v>
      </c>
      <c r="U457" s="28">
        <f>IF(ISERROR(1/VLOOKUP($B457,'Justerad allokering'!$B$2:$AG$462,MATCH(U$2,'Justerad allokering'!$B$2:$AF$2,0),FALSE)),VLOOKUP($B457,'Allokerad kvv'!$B$2:$AV$468,MATCH(U$2,'Allokerad kvv'!$B$2:$AV$2,0),FALSE),VLOOKUP($B457,'Justerad allokering'!$B$2:$AG$462,MATCH(U$2,'Justerad allokering'!$B$2:$AF$2,0),FALSE))</f>
        <v>0</v>
      </c>
      <c r="V457" s="28">
        <f>IF(ISERROR(1/VLOOKUP($B457,'Justerad allokering'!$B$2:$AG$462,MATCH(V$2,'Justerad allokering'!$B$2:$AF$2,0),FALSE)),VLOOKUP($B457,'Allokerad kvv'!$B$2:$AV$468,MATCH(V$2,'Allokerad kvv'!$B$2:$AV$2,0),FALSE),VLOOKUP($B457,'Justerad allokering'!$B$2:$AG$462,MATCH(V$2,'Justerad allokering'!$B$2:$AF$2,0),FALSE))</f>
        <v>0</v>
      </c>
      <c r="W457" s="28">
        <f>IF(ISERROR(1/VLOOKUP($B457,'Justerad allokering'!$B$2:$AG$462,MATCH(W$2,'Justerad allokering'!$B$2:$AF$2,0),FALSE)),VLOOKUP($B457,'Allokerad kvv'!$B$2:$AV$468,MATCH(W$2,'Allokerad kvv'!$B$2:$AV$2,0),FALSE),VLOOKUP($B457,'Justerad allokering'!$B$2:$AG$462,MATCH(W$2,'Justerad allokering'!$B$2:$AF$2,0),FALSE))</f>
        <v>0</v>
      </c>
      <c r="X457" s="28">
        <f>IF(ISERROR(1/VLOOKUP($B457,'Justerad allokering'!$B$2:$AG$462,MATCH(X$2,'Justerad allokering'!$B$2:$AF$2,0),FALSE)),VLOOKUP($B457,'Allokerad kvv'!$B$2:$AV$468,MATCH(X$2,'Allokerad kvv'!$B$2:$AV$2,0),FALSE),VLOOKUP($B457,'Justerad allokering'!$B$2:$AG$462,MATCH(X$2,'Justerad allokering'!$B$2:$AF$2,0),FALSE))</f>
        <v>0</v>
      </c>
      <c r="Y457" s="28">
        <f>IF(ISERROR(1/VLOOKUP($B457,'Justerad allokering'!$B$2:$AG$462,MATCH(Y$2,'Justerad allokering'!$B$2:$AF$2,0),FALSE)),VLOOKUP($B457,'Allokerad kvv'!$B$2:$AV$468,MATCH(Y$2,'Allokerad kvv'!$B$2:$AV$2,0),FALSE),VLOOKUP($B457,'Justerad allokering'!$B$2:$AG$462,MATCH(Y$2,'Justerad allokering'!$B$2:$AF$2,0),FALSE))</f>
        <v>0</v>
      </c>
      <c r="Z457" s="28">
        <f>IF(ISERROR(1/VLOOKUP($B457,'Justerad allokering'!$B$2:$AG$462,MATCH(Z$2,'Justerad allokering'!$B$2:$AF$2,0),FALSE)),VLOOKUP($B457,'Allokerad kvv'!$B$2:$AV$468,MATCH(Z$2,'Allokerad kvv'!$B$2:$AV$2,0),FALSE),VLOOKUP($B457,'Justerad allokering'!$B$2:$AG$462,MATCH(Z$2,'Justerad allokering'!$B$2:$AF$2,0),FALSE))</f>
        <v>0</v>
      </c>
      <c r="AA457" s="28"/>
      <c r="AB457" s="28"/>
      <c r="AE457">
        <f t="shared" si="23"/>
        <v>0</v>
      </c>
      <c r="AG457">
        <f t="shared" si="21"/>
        <v>0</v>
      </c>
      <c r="AH457">
        <f t="shared" si="22"/>
        <v>0</v>
      </c>
      <c r="AI457" s="55" t="str">
        <f>IF(AH457=0,"",AH457/VLOOKUP(B457,Kraftvärmeprod!$B$1:$BC$480,MATCH("Summa tillförd energi exklusive rökgaskondensering",Kraftvärmeprod!$B$1:$BC$1,0),FALSE))</f>
        <v/>
      </c>
    </row>
    <row r="458" spans="1:35" x14ac:dyDescent="0.35">
      <c r="A458" s="28" t="s">
        <v>605</v>
      </c>
      <c r="B458" s="28" t="s">
        <v>609</v>
      </c>
      <c r="C458" s="28">
        <f>IF(ISERROR(1/VLOOKUP($B458,'Justerad allokering'!$B$2:$AG$462,MATCH(C$2,'Justerad allokering'!$B$2:$AF$2,0),FALSE)),VLOOKUP($B458,'Allokerad kvv'!$B$2:$AV$468,MATCH(C$2,'Allokerad kvv'!$B$2:$AV$2,0),FALSE),VLOOKUP($B458,'Justerad allokering'!$B$2:$AG$462,MATCH(C$2,'Justerad allokering'!$B$2:$AF$2,0),FALSE))</f>
        <v>0</v>
      </c>
      <c r="D458" s="28">
        <f>IF(ISERROR(1/VLOOKUP($B458,'Justerad allokering'!$B$2:$AG$462,MATCH(D$2,'Justerad allokering'!$B$2:$AF$2,0),FALSE)),VLOOKUP($B458,'Allokerad kvv'!$B$2:$AV$468,MATCH(D$2,'Allokerad kvv'!$B$2:$AV$2,0),FALSE),VLOOKUP($B458,'Justerad allokering'!$B$2:$AG$462,MATCH(D$2,'Justerad allokering'!$B$2:$AF$2,0),FALSE))</f>
        <v>0</v>
      </c>
      <c r="E458" s="28">
        <f>IF(ISERROR(1/VLOOKUP($B458,'Justerad allokering'!$B$2:$AG$462,MATCH(E$2,'Justerad allokering'!$B$2:$AF$2,0),FALSE)),VLOOKUP($B458,'Allokerad kvv'!$B$2:$AV$468,MATCH(E$2,'Allokerad kvv'!$B$2:$AV$2,0),FALSE),VLOOKUP($B458,'Justerad allokering'!$B$2:$AG$462,MATCH(E$2,'Justerad allokering'!$B$2:$AF$2,0),FALSE))</f>
        <v>0</v>
      </c>
      <c r="F458" s="28">
        <f>IF(ISERROR(1/VLOOKUP($B458,'Justerad allokering'!$B$2:$AG$462,MATCH(F$2,'Justerad allokering'!$B$2:$AF$2,0),FALSE)),VLOOKUP($B458,'Allokerad kvv'!$B$2:$AV$468,MATCH(F$2,'Allokerad kvv'!$B$2:$AV$2,0),FALSE),VLOOKUP($B458,'Justerad allokering'!$B$2:$AG$462,MATCH(F$2,'Justerad allokering'!$B$2:$AF$2,0),FALSE))</f>
        <v>0</v>
      </c>
      <c r="G458" s="28">
        <f>IF(ISERROR(1/VLOOKUP($B458,'Justerad allokering'!$B$2:$AG$462,MATCH(G$2,'Justerad allokering'!$B$2:$AF$2,0),FALSE)),VLOOKUP($B458,'Allokerad kvv'!$B$2:$AV$468,MATCH(G$2,'Allokerad kvv'!$B$2:$AV$2,0),FALSE),VLOOKUP($B458,'Justerad allokering'!$B$2:$AG$462,MATCH(G$2,'Justerad allokering'!$B$2:$AF$2,0),FALSE))</f>
        <v>0</v>
      </c>
      <c r="H458" s="28">
        <f>IF(ISERROR(1/VLOOKUP($B458,'Justerad allokering'!$B$2:$AG$462,MATCH(H$2,'Justerad allokering'!$B$2:$AF$2,0),FALSE)),VLOOKUP($B458,'Allokerad kvv'!$B$2:$AV$468,MATCH(H$2,'Allokerad kvv'!$B$2:$AV$2,0),FALSE),VLOOKUP($B458,'Justerad allokering'!$B$2:$AG$462,MATCH(H$2,'Justerad allokering'!$B$2:$AF$2,0),FALSE))</f>
        <v>0</v>
      </c>
      <c r="I458" s="28">
        <f>IF(ISERROR(1/VLOOKUP($B458,'Justerad allokering'!$B$2:$AG$462,MATCH(I$2,'Justerad allokering'!$B$2:$AF$2,0),FALSE)),VLOOKUP($B458,'Allokerad kvv'!$B$2:$AV$468,MATCH(I$2,'Allokerad kvv'!$B$2:$AV$2,0),FALSE),VLOOKUP($B458,'Justerad allokering'!$B$2:$AG$462,MATCH(I$2,'Justerad allokering'!$B$2:$AF$2,0),FALSE))</f>
        <v>0</v>
      </c>
      <c r="J458" s="28">
        <f>IF(ISERROR(1/VLOOKUP($B458,'Justerad allokering'!$B$2:$AG$462,MATCH(J$2,'Justerad allokering'!$B$2:$AF$2,0),FALSE)),VLOOKUP($B458,'Allokerad kvv'!$B$2:$AV$468,MATCH(J$2,'Allokerad kvv'!$B$2:$AV$2,0),FALSE),VLOOKUP($B458,'Justerad allokering'!$B$2:$AG$462,MATCH(J$2,'Justerad allokering'!$B$2:$AF$2,0),FALSE))</f>
        <v>0</v>
      </c>
      <c r="K458" s="28">
        <f>IF(ISERROR(1/VLOOKUP($B458,'Justerad allokering'!$B$2:$AG$462,MATCH(K$2,'Justerad allokering'!$B$2:$AF$2,0),FALSE)),VLOOKUP($B458,'Allokerad kvv'!$B$2:$AV$468,MATCH(K$2,'Allokerad kvv'!$B$2:$AV$2,0),FALSE),VLOOKUP($B458,'Justerad allokering'!$B$2:$AG$462,MATCH(K$2,'Justerad allokering'!$B$2:$AF$2,0),FALSE))</f>
        <v>0</v>
      </c>
      <c r="L458" s="28">
        <f>IF(ISERROR(1/VLOOKUP($B458,'Justerad allokering'!$B$2:$AG$462,MATCH(L$2,'Justerad allokering'!$B$2:$AF$2,0),FALSE)),VLOOKUP($B458,'Allokerad kvv'!$B$2:$AV$468,MATCH(L$2,'Allokerad kvv'!$B$2:$AV$2,0),FALSE),VLOOKUP($B458,'Justerad allokering'!$B$2:$AG$462,MATCH(L$2,'Justerad allokering'!$B$2:$AF$2,0),FALSE))</f>
        <v>0</v>
      </c>
      <c r="M458" s="28">
        <f>IF(ISERROR(1/VLOOKUP($B458,'Justerad allokering'!$B$2:$AG$462,MATCH(M$2,'Justerad allokering'!$B$2:$AF$2,0),FALSE)),VLOOKUP($B458,'Allokerad kvv'!$B$2:$AV$468,MATCH(M$2,'Allokerad kvv'!$B$2:$AV$2,0),FALSE),VLOOKUP($B458,'Justerad allokering'!$B$2:$AG$462,MATCH(M$2,'Justerad allokering'!$B$2:$AF$2,0),FALSE))</f>
        <v>0</v>
      </c>
      <c r="N458" s="28">
        <f>IF(ISERROR(1/VLOOKUP($B458,'Justerad allokering'!$B$2:$AG$462,MATCH(N$2,'Justerad allokering'!$B$2:$AF$2,0),FALSE)),VLOOKUP($B458,'Allokerad kvv'!$B$2:$AV$468,MATCH(N$2,'Allokerad kvv'!$B$2:$AV$2,0),FALSE),VLOOKUP($B458,'Justerad allokering'!$B$2:$AG$462,MATCH(N$2,'Justerad allokering'!$B$2:$AF$2,0),FALSE))</f>
        <v>0</v>
      </c>
      <c r="O458" s="28">
        <f>IF(ISERROR(1/VLOOKUP($B458,'Justerad allokering'!$B$2:$AG$462,MATCH(O$2,'Justerad allokering'!$B$2:$AF$2,0),FALSE)),VLOOKUP($B458,'Allokerad kvv'!$B$2:$AV$468,MATCH(O$2,'Allokerad kvv'!$B$2:$AV$2,0),FALSE),VLOOKUP($B458,'Justerad allokering'!$B$2:$AG$462,MATCH(O$2,'Justerad allokering'!$B$2:$AF$2,0),FALSE))</f>
        <v>0</v>
      </c>
      <c r="P458" s="28">
        <f>IF(ISERROR(1/VLOOKUP($B458,'Justerad allokering'!$B$2:$AG$462,MATCH(P$2,'Justerad allokering'!$B$2:$AF$2,0),FALSE)),VLOOKUP($B458,'Allokerad kvv'!$B$2:$AV$468,MATCH(P$2,'Allokerad kvv'!$B$2:$AV$2,0),FALSE),VLOOKUP($B458,'Justerad allokering'!$B$2:$AG$462,MATCH(P$2,'Justerad allokering'!$B$2:$AF$2,0),FALSE))</f>
        <v>0</v>
      </c>
      <c r="Q458" s="28">
        <f>IF(ISERROR(1/VLOOKUP($B458,'Justerad allokering'!$B$2:$AG$462,MATCH(Q$2,'Justerad allokering'!$B$2:$AF$2,0),FALSE)),VLOOKUP($B458,'Allokerad kvv'!$B$2:$AV$468,MATCH(Q$2,'Allokerad kvv'!$B$2:$AV$2,0),FALSE),VLOOKUP($B458,'Justerad allokering'!$B$2:$AG$462,MATCH(Q$2,'Justerad allokering'!$B$2:$AF$2,0),FALSE))</f>
        <v>0</v>
      </c>
      <c r="R458" s="28">
        <f>IF(ISERROR(1/VLOOKUP($B458,'Justerad allokering'!$B$2:$AG$462,MATCH(R$2,'Justerad allokering'!$B$2:$AF$2,0),FALSE)),VLOOKUP($B458,'Allokerad kvv'!$B$2:$AV$468,MATCH(R$2,'Allokerad kvv'!$B$2:$AV$2,0),FALSE),VLOOKUP($B458,'Justerad allokering'!$B$2:$AG$462,MATCH(R$2,'Justerad allokering'!$B$2:$AF$2,0),FALSE))</f>
        <v>0</v>
      </c>
      <c r="S458" s="28">
        <f>IF(ISERROR(1/VLOOKUP($B458,'Justerad allokering'!$B$2:$AG$462,MATCH(S$2,'Justerad allokering'!$B$2:$AF$2,0),FALSE)),VLOOKUP($B458,'Allokerad kvv'!$B$2:$AV$468,MATCH(S$2,'Allokerad kvv'!$B$2:$AV$2,0),FALSE),VLOOKUP($B458,'Justerad allokering'!$B$2:$AG$462,MATCH(S$2,'Justerad allokering'!$B$2:$AF$2,0),FALSE))</f>
        <v>0</v>
      </c>
      <c r="T458" s="28">
        <f>IF(ISERROR(1/VLOOKUP($B458,'Justerad allokering'!$B$2:$AG$462,MATCH(T$2,'Justerad allokering'!$B$2:$AF$2,0),FALSE)),VLOOKUP($B458,'Allokerad kvv'!$B$2:$AV$468,MATCH(T$2,'Allokerad kvv'!$B$2:$AV$2,0),FALSE),VLOOKUP($B458,'Justerad allokering'!$B$2:$AG$462,MATCH(T$2,'Justerad allokering'!$B$2:$AF$2,0),FALSE))</f>
        <v>0</v>
      </c>
      <c r="U458" s="28">
        <f>IF(ISERROR(1/VLOOKUP($B458,'Justerad allokering'!$B$2:$AG$462,MATCH(U$2,'Justerad allokering'!$B$2:$AF$2,0),FALSE)),VLOOKUP($B458,'Allokerad kvv'!$B$2:$AV$468,MATCH(U$2,'Allokerad kvv'!$B$2:$AV$2,0),FALSE),VLOOKUP($B458,'Justerad allokering'!$B$2:$AG$462,MATCH(U$2,'Justerad allokering'!$B$2:$AF$2,0),FALSE))</f>
        <v>0</v>
      </c>
      <c r="V458" s="28">
        <f>IF(ISERROR(1/VLOOKUP($B458,'Justerad allokering'!$B$2:$AG$462,MATCH(V$2,'Justerad allokering'!$B$2:$AF$2,0),FALSE)),VLOOKUP($B458,'Allokerad kvv'!$B$2:$AV$468,MATCH(V$2,'Allokerad kvv'!$B$2:$AV$2,0),FALSE),VLOOKUP($B458,'Justerad allokering'!$B$2:$AG$462,MATCH(V$2,'Justerad allokering'!$B$2:$AF$2,0),FALSE))</f>
        <v>0</v>
      </c>
      <c r="W458" s="28">
        <f>IF(ISERROR(1/VLOOKUP($B458,'Justerad allokering'!$B$2:$AG$462,MATCH(W$2,'Justerad allokering'!$B$2:$AF$2,0),FALSE)),VLOOKUP($B458,'Allokerad kvv'!$B$2:$AV$468,MATCH(W$2,'Allokerad kvv'!$B$2:$AV$2,0),FALSE),VLOOKUP($B458,'Justerad allokering'!$B$2:$AG$462,MATCH(W$2,'Justerad allokering'!$B$2:$AF$2,0),FALSE))</f>
        <v>0</v>
      </c>
      <c r="X458" s="28">
        <f>IF(ISERROR(1/VLOOKUP($B458,'Justerad allokering'!$B$2:$AG$462,MATCH(X$2,'Justerad allokering'!$B$2:$AF$2,0),FALSE)),VLOOKUP($B458,'Allokerad kvv'!$B$2:$AV$468,MATCH(X$2,'Allokerad kvv'!$B$2:$AV$2,0),FALSE),VLOOKUP($B458,'Justerad allokering'!$B$2:$AG$462,MATCH(X$2,'Justerad allokering'!$B$2:$AF$2,0),FALSE))</f>
        <v>0</v>
      </c>
      <c r="Y458" s="28">
        <f>IF(ISERROR(1/VLOOKUP($B458,'Justerad allokering'!$B$2:$AG$462,MATCH(Y$2,'Justerad allokering'!$B$2:$AF$2,0),FALSE)),VLOOKUP($B458,'Allokerad kvv'!$B$2:$AV$468,MATCH(Y$2,'Allokerad kvv'!$B$2:$AV$2,0),FALSE),VLOOKUP($B458,'Justerad allokering'!$B$2:$AG$462,MATCH(Y$2,'Justerad allokering'!$B$2:$AF$2,0),FALSE))</f>
        <v>0</v>
      </c>
      <c r="Z458" s="28">
        <f>IF(ISERROR(1/VLOOKUP($B458,'Justerad allokering'!$B$2:$AG$462,MATCH(Z$2,'Justerad allokering'!$B$2:$AF$2,0),FALSE)),VLOOKUP($B458,'Allokerad kvv'!$B$2:$AV$468,MATCH(Z$2,'Allokerad kvv'!$B$2:$AV$2,0),FALSE),VLOOKUP($B458,'Justerad allokering'!$B$2:$AG$462,MATCH(Z$2,'Justerad allokering'!$B$2:$AF$2,0),FALSE))</f>
        <v>0</v>
      </c>
      <c r="AA458" s="28"/>
      <c r="AB458" s="28"/>
      <c r="AE458">
        <f t="shared" si="23"/>
        <v>0</v>
      </c>
      <c r="AG458">
        <f t="shared" si="21"/>
        <v>0</v>
      </c>
      <c r="AH458">
        <f t="shared" si="22"/>
        <v>0</v>
      </c>
      <c r="AI458" s="55" t="str">
        <f>IF(AH458=0,"",AH458/VLOOKUP(B458,Kraftvärmeprod!$B$1:$BC$480,MATCH("Summa tillförd energi exklusive rökgaskondensering",Kraftvärmeprod!$B$1:$BC$1,0),FALSE))</f>
        <v/>
      </c>
    </row>
    <row r="459" spans="1:35" x14ac:dyDescent="0.35">
      <c r="A459" s="28" t="s">
        <v>605</v>
      </c>
      <c r="B459" s="28" t="s">
        <v>610</v>
      </c>
      <c r="C459" s="28">
        <f>IF(ISERROR(1/VLOOKUP($B459,'Justerad allokering'!$B$2:$AG$462,MATCH(C$2,'Justerad allokering'!$B$2:$AF$2,0),FALSE)),VLOOKUP($B459,'Allokerad kvv'!$B$2:$AV$468,MATCH(C$2,'Allokerad kvv'!$B$2:$AV$2,0),FALSE),VLOOKUP($B459,'Justerad allokering'!$B$2:$AG$462,MATCH(C$2,'Justerad allokering'!$B$2:$AF$2,0),FALSE))</f>
        <v>0</v>
      </c>
      <c r="D459" s="28">
        <f>IF(ISERROR(1/VLOOKUP($B459,'Justerad allokering'!$B$2:$AG$462,MATCH(D$2,'Justerad allokering'!$B$2:$AF$2,0),FALSE)),VLOOKUP($B459,'Allokerad kvv'!$B$2:$AV$468,MATCH(D$2,'Allokerad kvv'!$B$2:$AV$2,0),FALSE),VLOOKUP($B459,'Justerad allokering'!$B$2:$AG$462,MATCH(D$2,'Justerad allokering'!$B$2:$AF$2,0),FALSE))</f>
        <v>0</v>
      </c>
      <c r="E459" s="28">
        <f>IF(ISERROR(1/VLOOKUP($B459,'Justerad allokering'!$B$2:$AG$462,MATCH(E$2,'Justerad allokering'!$B$2:$AF$2,0),FALSE)),VLOOKUP($B459,'Allokerad kvv'!$B$2:$AV$468,MATCH(E$2,'Allokerad kvv'!$B$2:$AV$2,0),FALSE),VLOOKUP($B459,'Justerad allokering'!$B$2:$AG$462,MATCH(E$2,'Justerad allokering'!$B$2:$AF$2,0),FALSE))</f>
        <v>0</v>
      </c>
      <c r="F459" s="28">
        <f>IF(ISERROR(1/VLOOKUP($B459,'Justerad allokering'!$B$2:$AG$462,MATCH(F$2,'Justerad allokering'!$B$2:$AF$2,0),FALSE)),VLOOKUP($B459,'Allokerad kvv'!$B$2:$AV$468,MATCH(F$2,'Allokerad kvv'!$B$2:$AV$2,0),FALSE),VLOOKUP($B459,'Justerad allokering'!$B$2:$AG$462,MATCH(F$2,'Justerad allokering'!$B$2:$AF$2,0),FALSE))</f>
        <v>0</v>
      </c>
      <c r="G459" s="28">
        <f>IF(ISERROR(1/VLOOKUP($B459,'Justerad allokering'!$B$2:$AG$462,MATCH(G$2,'Justerad allokering'!$B$2:$AF$2,0),FALSE)),VLOOKUP($B459,'Allokerad kvv'!$B$2:$AV$468,MATCH(G$2,'Allokerad kvv'!$B$2:$AV$2,0),FALSE),VLOOKUP($B459,'Justerad allokering'!$B$2:$AG$462,MATCH(G$2,'Justerad allokering'!$B$2:$AF$2,0),FALSE))</f>
        <v>0</v>
      </c>
      <c r="H459" s="28">
        <f>IF(ISERROR(1/VLOOKUP($B459,'Justerad allokering'!$B$2:$AG$462,MATCH(H$2,'Justerad allokering'!$B$2:$AF$2,0),FALSE)),VLOOKUP($B459,'Allokerad kvv'!$B$2:$AV$468,MATCH(H$2,'Allokerad kvv'!$B$2:$AV$2,0),FALSE),VLOOKUP($B459,'Justerad allokering'!$B$2:$AG$462,MATCH(H$2,'Justerad allokering'!$B$2:$AF$2,0),FALSE))</f>
        <v>0</v>
      </c>
      <c r="I459" s="28">
        <f>IF(ISERROR(1/VLOOKUP($B459,'Justerad allokering'!$B$2:$AG$462,MATCH(I$2,'Justerad allokering'!$B$2:$AF$2,0),FALSE)),VLOOKUP($B459,'Allokerad kvv'!$B$2:$AV$468,MATCH(I$2,'Allokerad kvv'!$B$2:$AV$2,0),FALSE),VLOOKUP($B459,'Justerad allokering'!$B$2:$AG$462,MATCH(I$2,'Justerad allokering'!$B$2:$AF$2,0),FALSE))</f>
        <v>0</v>
      </c>
      <c r="J459" s="28">
        <f>IF(ISERROR(1/VLOOKUP($B459,'Justerad allokering'!$B$2:$AG$462,MATCH(J$2,'Justerad allokering'!$B$2:$AF$2,0),FALSE)),VLOOKUP($B459,'Allokerad kvv'!$B$2:$AV$468,MATCH(J$2,'Allokerad kvv'!$B$2:$AV$2,0),FALSE),VLOOKUP($B459,'Justerad allokering'!$B$2:$AG$462,MATCH(J$2,'Justerad allokering'!$B$2:$AF$2,0),FALSE))</f>
        <v>0</v>
      </c>
      <c r="K459" s="28">
        <f>IF(ISERROR(1/VLOOKUP($B459,'Justerad allokering'!$B$2:$AG$462,MATCH(K$2,'Justerad allokering'!$B$2:$AF$2,0),FALSE)),VLOOKUP($B459,'Allokerad kvv'!$B$2:$AV$468,MATCH(K$2,'Allokerad kvv'!$B$2:$AV$2,0),FALSE),VLOOKUP($B459,'Justerad allokering'!$B$2:$AG$462,MATCH(K$2,'Justerad allokering'!$B$2:$AF$2,0),FALSE))</f>
        <v>0</v>
      </c>
      <c r="L459" s="28">
        <f>IF(ISERROR(1/VLOOKUP($B459,'Justerad allokering'!$B$2:$AG$462,MATCH(L$2,'Justerad allokering'!$B$2:$AF$2,0),FALSE)),VLOOKUP($B459,'Allokerad kvv'!$B$2:$AV$468,MATCH(L$2,'Allokerad kvv'!$B$2:$AV$2,0),FALSE),VLOOKUP($B459,'Justerad allokering'!$B$2:$AG$462,MATCH(L$2,'Justerad allokering'!$B$2:$AF$2,0),FALSE))</f>
        <v>0</v>
      </c>
      <c r="M459" s="28">
        <f>IF(ISERROR(1/VLOOKUP($B459,'Justerad allokering'!$B$2:$AG$462,MATCH(M$2,'Justerad allokering'!$B$2:$AF$2,0),FALSE)),VLOOKUP($B459,'Allokerad kvv'!$B$2:$AV$468,MATCH(M$2,'Allokerad kvv'!$B$2:$AV$2,0),FALSE),VLOOKUP($B459,'Justerad allokering'!$B$2:$AG$462,MATCH(M$2,'Justerad allokering'!$B$2:$AF$2,0),FALSE))</f>
        <v>0</v>
      </c>
      <c r="N459" s="28">
        <f>IF(ISERROR(1/VLOOKUP($B459,'Justerad allokering'!$B$2:$AG$462,MATCH(N$2,'Justerad allokering'!$B$2:$AF$2,0),FALSE)),VLOOKUP($B459,'Allokerad kvv'!$B$2:$AV$468,MATCH(N$2,'Allokerad kvv'!$B$2:$AV$2,0),FALSE),VLOOKUP($B459,'Justerad allokering'!$B$2:$AG$462,MATCH(N$2,'Justerad allokering'!$B$2:$AF$2,0),FALSE))</f>
        <v>0</v>
      </c>
      <c r="O459" s="28">
        <f>IF(ISERROR(1/VLOOKUP($B459,'Justerad allokering'!$B$2:$AG$462,MATCH(O$2,'Justerad allokering'!$B$2:$AF$2,0),FALSE)),VLOOKUP($B459,'Allokerad kvv'!$B$2:$AV$468,MATCH(O$2,'Allokerad kvv'!$B$2:$AV$2,0),FALSE),VLOOKUP($B459,'Justerad allokering'!$B$2:$AG$462,MATCH(O$2,'Justerad allokering'!$B$2:$AF$2,0),FALSE))</f>
        <v>0</v>
      </c>
      <c r="P459" s="28">
        <f>IF(ISERROR(1/VLOOKUP($B459,'Justerad allokering'!$B$2:$AG$462,MATCH(P$2,'Justerad allokering'!$B$2:$AF$2,0),FALSE)),VLOOKUP($B459,'Allokerad kvv'!$B$2:$AV$468,MATCH(P$2,'Allokerad kvv'!$B$2:$AV$2,0),FALSE),VLOOKUP($B459,'Justerad allokering'!$B$2:$AG$462,MATCH(P$2,'Justerad allokering'!$B$2:$AF$2,0),FALSE))</f>
        <v>0</v>
      </c>
      <c r="Q459" s="28">
        <f>IF(ISERROR(1/VLOOKUP($B459,'Justerad allokering'!$B$2:$AG$462,MATCH(Q$2,'Justerad allokering'!$B$2:$AF$2,0),FALSE)),VLOOKUP($B459,'Allokerad kvv'!$B$2:$AV$468,MATCH(Q$2,'Allokerad kvv'!$B$2:$AV$2,0),FALSE),VLOOKUP($B459,'Justerad allokering'!$B$2:$AG$462,MATCH(Q$2,'Justerad allokering'!$B$2:$AF$2,0),FALSE))</f>
        <v>0</v>
      </c>
      <c r="R459" s="28">
        <f>IF(ISERROR(1/VLOOKUP($B459,'Justerad allokering'!$B$2:$AG$462,MATCH(R$2,'Justerad allokering'!$B$2:$AF$2,0),FALSE)),VLOOKUP($B459,'Allokerad kvv'!$B$2:$AV$468,MATCH(R$2,'Allokerad kvv'!$B$2:$AV$2,0),FALSE),VLOOKUP($B459,'Justerad allokering'!$B$2:$AG$462,MATCH(R$2,'Justerad allokering'!$B$2:$AF$2,0),FALSE))</f>
        <v>0</v>
      </c>
      <c r="S459" s="28">
        <f>IF(ISERROR(1/VLOOKUP($B459,'Justerad allokering'!$B$2:$AG$462,MATCH(S$2,'Justerad allokering'!$B$2:$AF$2,0),FALSE)),VLOOKUP($B459,'Allokerad kvv'!$B$2:$AV$468,MATCH(S$2,'Allokerad kvv'!$B$2:$AV$2,0),FALSE),VLOOKUP($B459,'Justerad allokering'!$B$2:$AG$462,MATCH(S$2,'Justerad allokering'!$B$2:$AF$2,0),FALSE))</f>
        <v>0</v>
      </c>
      <c r="T459" s="28">
        <f>IF(ISERROR(1/VLOOKUP($B459,'Justerad allokering'!$B$2:$AG$462,MATCH(T$2,'Justerad allokering'!$B$2:$AF$2,0),FALSE)),VLOOKUP($B459,'Allokerad kvv'!$B$2:$AV$468,MATCH(T$2,'Allokerad kvv'!$B$2:$AV$2,0),FALSE),VLOOKUP($B459,'Justerad allokering'!$B$2:$AG$462,MATCH(T$2,'Justerad allokering'!$B$2:$AF$2,0),FALSE))</f>
        <v>0</v>
      </c>
      <c r="U459" s="28">
        <f>IF(ISERROR(1/VLOOKUP($B459,'Justerad allokering'!$B$2:$AG$462,MATCH(U$2,'Justerad allokering'!$B$2:$AF$2,0),FALSE)),VLOOKUP($B459,'Allokerad kvv'!$B$2:$AV$468,MATCH(U$2,'Allokerad kvv'!$B$2:$AV$2,0),FALSE),VLOOKUP($B459,'Justerad allokering'!$B$2:$AG$462,MATCH(U$2,'Justerad allokering'!$B$2:$AF$2,0),FALSE))</f>
        <v>0</v>
      </c>
      <c r="V459" s="28">
        <f>IF(ISERROR(1/VLOOKUP($B459,'Justerad allokering'!$B$2:$AG$462,MATCH(V$2,'Justerad allokering'!$B$2:$AF$2,0),FALSE)),VLOOKUP($B459,'Allokerad kvv'!$B$2:$AV$468,MATCH(V$2,'Allokerad kvv'!$B$2:$AV$2,0),FALSE),VLOOKUP($B459,'Justerad allokering'!$B$2:$AG$462,MATCH(V$2,'Justerad allokering'!$B$2:$AF$2,0),FALSE))</f>
        <v>0</v>
      </c>
      <c r="W459" s="28">
        <f>IF(ISERROR(1/VLOOKUP($B459,'Justerad allokering'!$B$2:$AG$462,MATCH(W$2,'Justerad allokering'!$B$2:$AF$2,0),FALSE)),VLOOKUP($B459,'Allokerad kvv'!$B$2:$AV$468,MATCH(W$2,'Allokerad kvv'!$B$2:$AV$2,0),FALSE),VLOOKUP($B459,'Justerad allokering'!$B$2:$AG$462,MATCH(W$2,'Justerad allokering'!$B$2:$AF$2,0),FALSE))</f>
        <v>0</v>
      </c>
      <c r="X459" s="28">
        <f>IF(ISERROR(1/VLOOKUP($B459,'Justerad allokering'!$B$2:$AG$462,MATCH(X$2,'Justerad allokering'!$B$2:$AF$2,0),FALSE)),VLOOKUP($B459,'Allokerad kvv'!$B$2:$AV$468,MATCH(X$2,'Allokerad kvv'!$B$2:$AV$2,0),FALSE),VLOOKUP($B459,'Justerad allokering'!$B$2:$AG$462,MATCH(X$2,'Justerad allokering'!$B$2:$AF$2,0),FALSE))</f>
        <v>0</v>
      </c>
      <c r="Y459" s="28">
        <f>IF(ISERROR(1/VLOOKUP($B459,'Justerad allokering'!$B$2:$AG$462,MATCH(Y$2,'Justerad allokering'!$B$2:$AF$2,0),FALSE)),VLOOKUP($B459,'Allokerad kvv'!$B$2:$AV$468,MATCH(Y$2,'Allokerad kvv'!$B$2:$AV$2,0),FALSE),VLOOKUP($B459,'Justerad allokering'!$B$2:$AG$462,MATCH(Y$2,'Justerad allokering'!$B$2:$AF$2,0),FALSE))</f>
        <v>0</v>
      </c>
      <c r="Z459" s="28">
        <f>IF(ISERROR(1/VLOOKUP($B459,'Justerad allokering'!$B$2:$AG$462,MATCH(Z$2,'Justerad allokering'!$B$2:$AF$2,0),FALSE)),VLOOKUP($B459,'Allokerad kvv'!$B$2:$AV$468,MATCH(Z$2,'Allokerad kvv'!$B$2:$AV$2,0),FALSE),VLOOKUP($B459,'Justerad allokering'!$B$2:$AG$462,MATCH(Z$2,'Justerad allokering'!$B$2:$AF$2,0),FALSE))</f>
        <v>0</v>
      </c>
      <c r="AA459" s="28"/>
      <c r="AB459" s="28"/>
      <c r="AE459">
        <f t="shared" si="23"/>
        <v>0</v>
      </c>
      <c r="AG459">
        <f t="shared" si="21"/>
        <v>0</v>
      </c>
      <c r="AH459">
        <f t="shared" si="22"/>
        <v>0</v>
      </c>
      <c r="AI459" s="55" t="str">
        <f>IF(AH459=0,"",AH459/VLOOKUP(B459,Kraftvärmeprod!$B$1:$BC$480,MATCH("Summa tillförd energi exklusive rökgaskondensering",Kraftvärmeprod!$B$1:$BC$1,0),FALSE))</f>
        <v/>
      </c>
    </row>
    <row r="460" spans="1:35" x14ac:dyDescent="0.35">
      <c r="A460" s="28" t="s">
        <v>605</v>
      </c>
      <c r="B460" s="28" t="s">
        <v>611</v>
      </c>
      <c r="C460" s="28">
        <f>IF(ISERROR(1/VLOOKUP($B460,'Justerad allokering'!$B$2:$AG$462,MATCH(C$2,'Justerad allokering'!$B$2:$AF$2,0),FALSE)),VLOOKUP($B460,'Allokerad kvv'!$B$2:$AV$468,MATCH(C$2,'Allokerad kvv'!$B$2:$AV$2,0),FALSE),VLOOKUP($B460,'Justerad allokering'!$B$2:$AG$462,MATCH(C$2,'Justerad allokering'!$B$2:$AF$2,0),FALSE))</f>
        <v>0</v>
      </c>
      <c r="D460" s="28">
        <f>IF(ISERROR(1/VLOOKUP($B460,'Justerad allokering'!$B$2:$AG$462,MATCH(D$2,'Justerad allokering'!$B$2:$AF$2,0),FALSE)),VLOOKUP($B460,'Allokerad kvv'!$B$2:$AV$468,MATCH(D$2,'Allokerad kvv'!$B$2:$AV$2,0),FALSE),VLOOKUP($B460,'Justerad allokering'!$B$2:$AG$462,MATCH(D$2,'Justerad allokering'!$B$2:$AF$2,0),FALSE))</f>
        <v>21.445900000000002</v>
      </c>
      <c r="E460" s="28">
        <f>IF(ISERROR(1/VLOOKUP($B460,'Justerad allokering'!$B$2:$AG$462,MATCH(E$2,'Justerad allokering'!$B$2:$AF$2,0),FALSE)),VLOOKUP($B460,'Allokerad kvv'!$B$2:$AV$468,MATCH(E$2,'Allokerad kvv'!$B$2:$AV$2,0),FALSE),VLOOKUP($B460,'Justerad allokering'!$B$2:$AG$462,MATCH(E$2,'Justerad allokering'!$B$2:$AF$2,0),FALSE))</f>
        <v>177.70699999999999</v>
      </c>
      <c r="F460" s="28">
        <f>IF(ISERROR(1/VLOOKUP($B460,'Justerad allokering'!$B$2:$AG$462,MATCH(F$2,'Justerad allokering'!$B$2:$AF$2,0),FALSE)),VLOOKUP($B460,'Allokerad kvv'!$B$2:$AV$468,MATCH(F$2,'Allokerad kvv'!$B$2:$AV$2,0),FALSE),VLOOKUP($B460,'Justerad allokering'!$B$2:$AG$462,MATCH(F$2,'Justerad allokering'!$B$2:$AF$2,0),FALSE))</f>
        <v>17.4343</v>
      </c>
      <c r="G460" s="28">
        <f>IF(ISERROR(1/VLOOKUP($B460,'Justerad allokering'!$B$2:$AG$462,MATCH(G$2,'Justerad allokering'!$B$2:$AF$2,0),FALSE)),VLOOKUP($B460,'Allokerad kvv'!$B$2:$AV$468,MATCH(G$2,'Allokerad kvv'!$B$2:$AV$2,0),FALSE),VLOOKUP($B460,'Justerad allokering'!$B$2:$AG$462,MATCH(G$2,'Justerad allokering'!$B$2:$AF$2,0),FALSE))</f>
        <v>0</v>
      </c>
      <c r="H460" s="28">
        <f>IF(ISERROR(1/VLOOKUP($B460,'Justerad allokering'!$B$2:$AG$462,MATCH(H$2,'Justerad allokering'!$B$2:$AF$2,0),FALSE)),VLOOKUP($B460,'Allokerad kvv'!$B$2:$AV$468,MATCH(H$2,'Allokerad kvv'!$B$2:$AV$2,0),FALSE),VLOOKUP($B460,'Justerad allokering'!$B$2:$AG$462,MATCH(H$2,'Justerad allokering'!$B$2:$AF$2,0),FALSE))</f>
        <v>0</v>
      </c>
      <c r="I460" s="28">
        <f>IF(ISERROR(1/VLOOKUP($B460,'Justerad allokering'!$B$2:$AG$462,MATCH(I$2,'Justerad allokering'!$B$2:$AF$2,0),FALSE)),VLOOKUP($B460,'Allokerad kvv'!$B$2:$AV$468,MATCH(I$2,'Allokerad kvv'!$B$2:$AV$2,0),FALSE),VLOOKUP($B460,'Justerad allokering'!$B$2:$AG$462,MATCH(I$2,'Justerad allokering'!$B$2:$AF$2,0),FALSE))</f>
        <v>7.5797999999999996</v>
      </c>
      <c r="J460" s="28">
        <f>IF(ISERROR(1/VLOOKUP($B460,'Justerad allokering'!$B$2:$AG$462,MATCH(J$2,'Justerad allokering'!$B$2:$AF$2,0),FALSE)),VLOOKUP($B460,'Allokerad kvv'!$B$2:$AV$468,MATCH(J$2,'Allokerad kvv'!$B$2:$AV$2,0),FALSE),VLOOKUP($B460,'Justerad allokering'!$B$2:$AG$462,MATCH(J$2,'Justerad allokering'!$B$2:$AF$2,0),FALSE))</f>
        <v>58.517400000000002</v>
      </c>
      <c r="K460" s="28">
        <f>IF(ISERROR(1/VLOOKUP($B460,'Justerad allokering'!$B$2:$AG$462,MATCH(K$2,'Justerad allokering'!$B$2:$AF$2,0),FALSE)),VLOOKUP($B460,'Allokerad kvv'!$B$2:$AV$468,MATCH(K$2,'Allokerad kvv'!$B$2:$AV$2,0),FALSE),VLOOKUP($B460,'Justerad allokering'!$B$2:$AG$462,MATCH(K$2,'Justerad allokering'!$B$2:$AF$2,0),FALSE))</f>
        <v>16.239699999999999</v>
      </c>
      <c r="L460" s="28">
        <f>IF(ISERROR(1/VLOOKUP($B460,'Justerad allokering'!$B$2:$AG$462,MATCH(L$2,'Justerad allokering'!$B$2:$AF$2,0),FALSE)),VLOOKUP($B460,'Allokerad kvv'!$B$2:$AV$468,MATCH(L$2,'Allokerad kvv'!$B$2:$AV$2,0),FALSE),VLOOKUP($B460,'Justerad allokering'!$B$2:$AG$462,MATCH(L$2,'Justerad allokering'!$B$2:$AF$2,0),FALSE))</f>
        <v>0</v>
      </c>
      <c r="M460" s="28">
        <f>IF(ISERROR(1/VLOOKUP($B460,'Justerad allokering'!$B$2:$AG$462,MATCH(M$2,'Justerad allokering'!$B$2:$AF$2,0),FALSE)),VLOOKUP($B460,'Allokerad kvv'!$B$2:$AV$468,MATCH(M$2,'Allokerad kvv'!$B$2:$AV$2,0),FALSE),VLOOKUP($B460,'Justerad allokering'!$B$2:$AG$462,MATCH(M$2,'Justerad allokering'!$B$2:$AF$2,0),FALSE))</f>
        <v>0</v>
      </c>
      <c r="N460" s="28">
        <f>IF(ISERROR(1/VLOOKUP($B460,'Justerad allokering'!$B$2:$AG$462,MATCH(N$2,'Justerad allokering'!$B$2:$AF$2,0),FALSE)),VLOOKUP($B460,'Allokerad kvv'!$B$2:$AV$468,MATCH(N$2,'Allokerad kvv'!$B$2:$AV$2,0),FALSE),VLOOKUP($B460,'Justerad allokering'!$B$2:$AG$462,MATCH(N$2,'Justerad allokering'!$B$2:$AF$2,0),FALSE))</f>
        <v>61.512999999999998</v>
      </c>
      <c r="O460" s="28">
        <f>IF(ISERROR(1/VLOOKUP($B460,'Justerad allokering'!$B$2:$AG$462,MATCH(O$2,'Justerad allokering'!$B$2:$AF$2,0),FALSE)),VLOOKUP($B460,'Allokerad kvv'!$B$2:$AV$468,MATCH(O$2,'Allokerad kvv'!$B$2:$AV$2,0),FALSE),VLOOKUP($B460,'Justerad allokering'!$B$2:$AG$462,MATCH(O$2,'Justerad allokering'!$B$2:$AF$2,0),FALSE))</f>
        <v>68.256200000000007</v>
      </c>
      <c r="P460" s="28">
        <f>IF(ISERROR(1/VLOOKUP($B460,'Justerad allokering'!$B$2:$AG$462,MATCH(P$2,'Justerad allokering'!$B$2:$AF$2,0),FALSE)),VLOOKUP($B460,'Allokerad kvv'!$B$2:$AV$468,MATCH(P$2,'Allokerad kvv'!$B$2:$AV$2,0),FALSE),VLOOKUP($B460,'Justerad allokering'!$B$2:$AG$462,MATCH(P$2,'Justerad allokering'!$B$2:$AF$2,0),FALSE))</f>
        <v>53.1098</v>
      </c>
      <c r="Q460" s="28">
        <f>IF(ISERROR(1/VLOOKUP($B460,'Justerad allokering'!$B$2:$AG$462,MATCH(Q$2,'Justerad allokering'!$B$2:$AF$2,0),FALSE)),VLOOKUP($B460,'Allokerad kvv'!$B$2:$AV$468,MATCH(Q$2,'Allokerad kvv'!$B$2:$AV$2,0),FALSE),VLOOKUP($B460,'Justerad allokering'!$B$2:$AG$462,MATCH(Q$2,'Justerad allokering'!$B$2:$AF$2,0),FALSE))</f>
        <v>0</v>
      </c>
      <c r="R460" s="28">
        <f>IF(ISERROR(1/VLOOKUP($B460,'Justerad allokering'!$B$2:$AG$462,MATCH(R$2,'Justerad allokering'!$B$2:$AF$2,0),FALSE)),VLOOKUP($B460,'Allokerad kvv'!$B$2:$AV$468,MATCH(R$2,'Allokerad kvv'!$B$2:$AV$2,0),FALSE),VLOOKUP($B460,'Justerad allokering'!$B$2:$AG$462,MATCH(R$2,'Justerad allokering'!$B$2:$AF$2,0),FALSE))</f>
        <v>0</v>
      </c>
      <c r="S460" s="28">
        <f>IF(ISERROR(1/VLOOKUP($B460,'Justerad allokering'!$B$2:$AG$462,MATCH(S$2,'Justerad allokering'!$B$2:$AF$2,0),FALSE)),VLOOKUP($B460,'Allokerad kvv'!$B$2:$AV$468,MATCH(S$2,'Allokerad kvv'!$B$2:$AV$2,0),FALSE),VLOOKUP($B460,'Justerad allokering'!$B$2:$AG$462,MATCH(S$2,'Justerad allokering'!$B$2:$AF$2,0),FALSE))</f>
        <v>39.901000000000003</v>
      </c>
      <c r="T460" s="28">
        <f>IF(ISERROR(1/VLOOKUP($B460,'Justerad allokering'!$B$2:$AG$462,MATCH(T$2,'Justerad allokering'!$B$2:$AF$2,0),FALSE)),VLOOKUP($B460,'Allokerad kvv'!$B$2:$AV$468,MATCH(T$2,'Allokerad kvv'!$B$2:$AV$2,0),FALSE),VLOOKUP($B460,'Justerad allokering'!$B$2:$AG$462,MATCH(T$2,'Justerad allokering'!$B$2:$AF$2,0),FALSE))</f>
        <v>0</v>
      </c>
      <c r="U460" s="28">
        <f>IF(ISERROR(1/VLOOKUP($B460,'Justerad allokering'!$B$2:$AG$462,MATCH(U$2,'Justerad allokering'!$B$2:$AF$2,0),FALSE)),VLOOKUP($B460,'Allokerad kvv'!$B$2:$AV$468,MATCH(U$2,'Allokerad kvv'!$B$2:$AV$2,0),FALSE),VLOOKUP($B460,'Justerad allokering'!$B$2:$AG$462,MATCH(U$2,'Justerad allokering'!$B$2:$AF$2,0),FALSE))</f>
        <v>0</v>
      </c>
      <c r="V460" s="28">
        <f>IF(ISERROR(1/VLOOKUP($B460,'Justerad allokering'!$B$2:$AG$462,MATCH(V$2,'Justerad allokering'!$B$2:$AF$2,0),FALSE)),VLOOKUP($B460,'Allokerad kvv'!$B$2:$AV$468,MATCH(V$2,'Allokerad kvv'!$B$2:$AV$2,0),FALSE),VLOOKUP($B460,'Justerad allokering'!$B$2:$AG$462,MATCH(V$2,'Justerad allokering'!$B$2:$AF$2,0),FALSE))</f>
        <v>0</v>
      </c>
      <c r="W460" s="28">
        <f>IF(ISERROR(1/VLOOKUP($B460,'Justerad allokering'!$B$2:$AG$462,MATCH(W$2,'Justerad allokering'!$B$2:$AF$2,0),FALSE)),VLOOKUP($B460,'Allokerad kvv'!$B$2:$AV$468,MATCH(W$2,'Allokerad kvv'!$B$2:$AV$2,0),FALSE),VLOOKUP($B460,'Justerad allokering'!$B$2:$AG$462,MATCH(W$2,'Justerad allokering'!$B$2:$AF$2,0),FALSE))</f>
        <v>0</v>
      </c>
      <c r="X460" s="28">
        <f>IF(ISERROR(1/VLOOKUP($B460,'Justerad allokering'!$B$2:$AG$462,MATCH(X$2,'Justerad allokering'!$B$2:$AF$2,0),FALSE)),VLOOKUP($B460,'Allokerad kvv'!$B$2:$AV$468,MATCH(X$2,'Allokerad kvv'!$B$2:$AV$2,0),FALSE),VLOOKUP($B460,'Justerad allokering'!$B$2:$AG$462,MATCH(X$2,'Justerad allokering'!$B$2:$AF$2,0),FALSE))</f>
        <v>0</v>
      </c>
      <c r="Y460" s="28">
        <f>IF(ISERROR(1/VLOOKUP($B460,'Justerad allokering'!$B$2:$AG$462,MATCH(Y$2,'Justerad allokering'!$B$2:$AF$2,0),FALSE)),VLOOKUP($B460,'Allokerad kvv'!$B$2:$AV$468,MATCH(Y$2,'Allokerad kvv'!$B$2:$AV$2,0),FALSE),VLOOKUP($B460,'Justerad allokering'!$B$2:$AG$462,MATCH(Y$2,'Justerad allokering'!$B$2:$AF$2,0),FALSE))</f>
        <v>0</v>
      </c>
      <c r="Z460" s="28">
        <f>IF(ISERROR(1/VLOOKUP($B460,'Justerad allokering'!$B$2:$AG$462,MATCH(Z$2,'Justerad allokering'!$B$2:$AF$2,0),FALSE)),VLOOKUP($B460,'Allokerad kvv'!$B$2:$AV$468,MATCH(Z$2,'Allokerad kvv'!$B$2:$AV$2,0),FALSE),VLOOKUP($B460,'Justerad allokering'!$B$2:$AG$462,MATCH(Z$2,'Justerad allokering'!$B$2:$AF$2,0),FALSE))</f>
        <v>16.094799999999999</v>
      </c>
      <c r="AA460" s="28"/>
      <c r="AB460" s="28"/>
      <c r="AE460">
        <f t="shared" si="23"/>
        <v>537.79889999999989</v>
      </c>
      <c r="AG460">
        <f t="shared" si="21"/>
        <v>521.55919999999992</v>
      </c>
      <c r="AH460">
        <f t="shared" si="22"/>
        <v>460.04619999999994</v>
      </c>
      <c r="AI460" s="55">
        <f>IF(AH460=0,"",AH460/VLOOKUP(B460,Kraftvärmeprod!$B$1:$BC$480,MATCH("Summa tillförd energi exklusive rökgaskondensering",Kraftvärmeprod!$B$1:$BC$1,0),FALSE))</f>
        <v>0.57027457202712228</v>
      </c>
    </row>
    <row r="461" spans="1:35" x14ac:dyDescent="0.3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E461">
        <f t="shared" si="23"/>
        <v>0</v>
      </c>
    </row>
    <row r="462" spans="1:35" x14ac:dyDescent="0.3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E462">
        <f t="shared" si="23"/>
        <v>0</v>
      </c>
    </row>
    <row r="463" spans="1:35" x14ac:dyDescent="0.35">
      <c r="AE463">
        <f t="shared"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AK461"/>
  <sheetViews>
    <sheetView topLeftCell="A3" zoomScale="90" zoomScaleNormal="90" workbookViewId="0">
      <pane xSplit="2" ySplit="1" topLeftCell="C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4.5" x14ac:dyDescent="0.35"/>
  <cols>
    <col min="1" max="1" width="25.26953125" customWidth="1"/>
    <col min="2" max="2" width="25.54296875" customWidth="1"/>
    <col min="3" max="3" width="20.81640625" customWidth="1"/>
    <col min="4" max="4" width="17.26953125" customWidth="1"/>
    <col min="13" max="13" width="9.1796875" style="143"/>
    <col min="16" max="16" width="12.26953125" customWidth="1"/>
    <col min="35" max="35" width="11.54296875" bestFit="1" customWidth="1"/>
  </cols>
  <sheetData>
    <row r="1" spans="1:37" ht="23.5" x14ac:dyDescent="0.55000000000000004">
      <c r="E1" s="252" t="s">
        <v>1337</v>
      </c>
    </row>
    <row r="2" spans="1:37" ht="72.5" x14ac:dyDescent="0.35">
      <c r="E2" s="253" t="s">
        <v>947</v>
      </c>
      <c r="F2" s="253" t="s">
        <v>948</v>
      </c>
      <c r="G2" s="253" t="s">
        <v>933</v>
      </c>
      <c r="H2" s="253" t="s">
        <v>944</v>
      </c>
      <c r="I2" s="253" t="s">
        <v>927</v>
      </c>
      <c r="J2" s="253" t="s">
        <v>928</v>
      </c>
      <c r="K2" s="253" t="s">
        <v>929</v>
      </c>
      <c r="L2" s="253" t="s">
        <v>932</v>
      </c>
      <c r="M2" s="254" t="s">
        <v>709</v>
      </c>
      <c r="N2" s="253" t="s">
        <v>930</v>
      </c>
      <c r="O2" s="253" t="s">
        <v>942</v>
      </c>
      <c r="P2" s="253" t="s">
        <v>949</v>
      </c>
      <c r="Q2" s="253" t="s">
        <v>935</v>
      </c>
      <c r="R2" s="253" t="s">
        <v>934</v>
      </c>
      <c r="S2" s="253" t="s">
        <v>926</v>
      </c>
      <c r="T2" s="253" t="s">
        <v>943</v>
      </c>
      <c r="U2" s="253" t="s">
        <v>946</v>
      </c>
      <c r="V2" s="253" t="s">
        <v>940</v>
      </c>
      <c r="W2" s="253" t="s">
        <v>939</v>
      </c>
      <c r="X2" s="253" t="s">
        <v>941</v>
      </c>
      <c r="Y2" s="253" t="s">
        <v>936</v>
      </c>
      <c r="Z2" s="253" t="s">
        <v>931</v>
      </c>
      <c r="AA2" s="253" t="s">
        <v>945</v>
      </c>
      <c r="AB2" s="253" t="s">
        <v>937</v>
      </c>
      <c r="AI2" s="256"/>
    </row>
    <row r="3" spans="1:37" ht="159.5" x14ac:dyDescent="0.35">
      <c r="A3" s="71" t="s">
        <v>612</v>
      </c>
      <c r="B3" s="71" t="s">
        <v>1</v>
      </c>
      <c r="C3" s="71" t="s">
        <v>920</v>
      </c>
      <c r="D3" s="71" t="s">
        <v>921</v>
      </c>
      <c r="E3" s="29" t="s">
        <v>858</v>
      </c>
      <c r="F3" s="29" t="s">
        <v>1026</v>
      </c>
      <c r="G3" s="29" t="s">
        <v>1027</v>
      </c>
      <c r="H3" s="29" t="s">
        <v>1028</v>
      </c>
      <c r="I3" s="29" t="s">
        <v>856</v>
      </c>
      <c r="J3" s="29" t="s">
        <v>1029</v>
      </c>
      <c r="K3" s="29" t="s">
        <v>869</v>
      </c>
      <c r="L3" s="29" t="s">
        <v>1030</v>
      </c>
      <c r="M3" s="255" t="s">
        <v>1031</v>
      </c>
      <c r="N3" s="29" t="s">
        <v>872</v>
      </c>
      <c r="O3" s="29" t="s">
        <v>951</v>
      </c>
      <c r="P3" s="29" t="s">
        <v>1032</v>
      </c>
      <c r="Q3" s="29" t="s">
        <v>1033</v>
      </c>
      <c r="R3" s="29" t="s">
        <v>1034</v>
      </c>
      <c r="S3" s="29" t="s">
        <v>1035</v>
      </c>
      <c r="T3" s="29" t="s">
        <v>1036</v>
      </c>
      <c r="U3" s="29" t="s">
        <v>1037</v>
      </c>
      <c r="V3" s="29" t="s">
        <v>1038</v>
      </c>
      <c r="W3" s="29" t="s">
        <v>1039</v>
      </c>
      <c r="X3" s="29" t="s">
        <v>1040</v>
      </c>
      <c r="Y3" s="29" t="s">
        <v>1041</v>
      </c>
      <c r="Z3" s="29" t="s">
        <v>1042</v>
      </c>
      <c r="AA3" s="29" t="s">
        <v>1043</v>
      </c>
      <c r="AB3" s="29" t="s">
        <v>1044</v>
      </c>
      <c r="AE3" s="257" t="s">
        <v>1339</v>
      </c>
      <c r="AF3" s="257"/>
      <c r="AG3" s="258" t="s">
        <v>1340</v>
      </c>
      <c r="AH3" s="257"/>
      <c r="AI3" s="29" t="s">
        <v>1338</v>
      </c>
      <c r="AK3" t="s">
        <v>1341</v>
      </c>
    </row>
    <row r="4" spans="1:37" x14ac:dyDescent="0.35">
      <c r="A4" s="28" t="s">
        <v>8</v>
      </c>
      <c r="B4" s="28" t="s">
        <v>9</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allokering'!$B$2:$AC$462,MATCH(E$3,'Slutlig allokering'!$B$2:$AJ$2,0),FALSE)/1,0)</f>
        <v>0</v>
      </c>
      <c r="F4">
        <f>IFERROR(VLOOKUP($B4,Kraftvärmeprod!$B$1:$AH$479,MATCH(F$2,Kraftvärmeprod!$B$1:$AG$1,0),FALSE)/1,0)-IFERROR(VLOOKUP($B4,'Slutlig allokering'!$B$2:$AC$462,MATCH(F$3,'Slutlig allokering'!$B$2:$AJ$2,0),FALSE)/1,0)</f>
        <v>0</v>
      </c>
      <c r="G4">
        <f>IFERROR(VLOOKUP($B4,Kraftvärmeprod!$B$1:$AH$479,MATCH(G$2,Kraftvärmeprod!$B$1:$AG$1,0),FALSE)/1,0)-IFERROR(VLOOKUP($B4,'Slutlig allokering'!$B$2:$AC$462,MATCH(G$3,'Slutlig allokering'!$B$2:$AJ$2,0),FALSE)/1,0)</f>
        <v>0</v>
      </c>
      <c r="H4">
        <f>IFERROR(VLOOKUP($B4,Kraftvärmeprod!$B$1:$AH$479,MATCH(H$2,Kraftvärmeprod!$B$1:$AG$1,0),FALSE)/1,0)-IFERROR(VLOOKUP($B4,'Slutlig allokering'!$B$2:$AC$462,MATCH(H$3,'Slutlig allokering'!$B$2:$AJ$2,0),FALSE)/1,0)</f>
        <v>0</v>
      </c>
      <c r="I4">
        <f>IFERROR(VLOOKUP($B4,Kraftvärmeprod!$B$1:$AH$479,MATCH(I$2,Kraftvärmeprod!$B$1:$AG$1,0),FALSE)/1,0)-IFERROR(VLOOKUP($B4,'Slutlig allokering'!$B$2:$AC$462,MATCH(I$3,'Slutlig allokering'!$B$2:$AJ$2,0),FALSE)/1,0)</f>
        <v>0</v>
      </c>
      <c r="J4">
        <f>IFERROR(VLOOKUP($B4,Kraftvärmeprod!$B$1:$AH$479,MATCH(J$2,Kraftvärmeprod!$B$1:$AG$1,0),FALSE)/1,0)-IFERROR(VLOOKUP($B4,'Slutlig allokering'!$B$2:$AC$462,MATCH(J$3,'Slutlig allokering'!$B$2:$AJ$2,0),FALSE)/1,0)</f>
        <v>0</v>
      </c>
      <c r="K4">
        <f>IFERROR(VLOOKUP($B4,Kraftvärmeprod!$B$1:$AH$479,MATCH(K$2,Kraftvärmeprod!$B$1:$AG$1,0),FALSE)/1,0)-IFERROR(VLOOKUP($B4,'Slutlig allokering'!$B$2:$AC$462,MATCH(K$3,'Slutlig allokering'!$B$2:$AJ$2,0),FALSE)/1,0)</f>
        <v>0</v>
      </c>
      <c r="L4">
        <f>IFERROR(VLOOKUP($B4,Kraftvärmeprod!$B$1:$AH$479,MATCH(L$2,Kraftvärmeprod!$B$1:$AG$1,0),FALSE)/1,0)-IFERROR(VLOOKUP($B4,'Slutlig allokering'!$B$2:$AC$462,MATCH(L$3,'Slutlig allokering'!$B$2:$AJ$2,0),FALSE)/1,0)</f>
        <v>0</v>
      </c>
      <c r="M4" s="143">
        <f>IFERROR(VLOOKUP($B4,Miljö!$B$1:$S$477,MATCH(M$2,Miljö!$B$1:$X$1,0),FALSE)/1,0)-IFERROR(VLOOKUP($B4,'Slutlig allokering'!$B$2:$AC$462,MATCH(M$3,'Slutlig allokering'!$B$2:$AJ$2,0),FALSE)/1,0)</f>
        <v>0</v>
      </c>
      <c r="N4">
        <f>IFERROR(VLOOKUP($B4,Kraftvärmeprod!$B$1:$AH$479,MATCH(N$2,Kraftvärmeprod!$B$1:$AG$1,0),FALSE)/1,0)-IFERROR(VLOOKUP($B4,'Slutlig allokering'!$B$2:$AC$462,MATCH(N$3,'Slutlig allokering'!$B$2:$AJ$2,0),FALSE)/1,0)</f>
        <v>0</v>
      </c>
      <c r="O4">
        <f>IFERROR(VLOOKUP($B4,Kraftvärmeprod!$B$1:$AH$479,MATCH(O$2,Kraftvärmeprod!$B$1:$AG$1,0),FALSE)/1,0)-IFERROR(VLOOKUP($B4,'Slutlig allokering'!$B$2:$AC$462,MATCH(O$3,'Slutlig allokering'!$B$2:$AJ$2,0),FALSE)/1,0)</f>
        <v>0</v>
      </c>
      <c r="P4">
        <f>IFERROR(VLOOKUP($B4,Kraftvärmeprod!$B$1:$AH$479,MATCH(P$2,Kraftvärmeprod!$B$1:$AG$1,0),FALSE)/1,0)-IFERROR(VLOOKUP($B4,'Slutlig allokering'!$B$2:$AC$462,MATCH(P$3,'Slutlig allokering'!$B$2:$AJ$2,0),FALSE)/1,0)</f>
        <v>0</v>
      </c>
      <c r="Q4">
        <f>IFERROR(VLOOKUP($B4,Kraftvärmeprod!$B$1:$AH$479,MATCH(Q$2,Kraftvärmeprod!$B$1:$AG$1,0),FALSE)/1,0)-IFERROR(VLOOKUP($B4,'Slutlig allokering'!$B$2:$AC$462,MATCH(Q$3,'Slutlig allokering'!$B$2:$AJ$2,0),FALSE)/1,0)</f>
        <v>0</v>
      </c>
      <c r="R4">
        <f>IFERROR(VLOOKUP($B4,Kraftvärmeprod!$B$1:$AH$479,MATCH(R$2,Kraftvärmeprod!$B$1:$AG$1,0),FALSE)/1,0)-IFERROR(VLOOKUP($B4,'Slutlig allokering'!$B$2:$AC$462,MATCH(R$3,'Slutlig allokering'!$B$2:$AJ$2,0),FALSE)/1,0)</f>
        <v>0</v>
      </c>
      <c r="S4">
        <f>IFERROR(VLOOKUP($B4,Kraftvärmeprod!$B$1:$AH$479,MATCH(S$2,Kraftvärmeprod!$B$1:$AG$1,0),FALSE)/1,0)-IFERROR(VLOOKUP($B4,'Slutlig allokering'!$B$2:$AC$462,MATCH(S$3,'Slutlig allokering'!$B$2:$AJ$2,0),FALSE)/1,0)</f>
        <v>0</v>
      </c>
      <c r="T4">
        <f>IFERROR(VLOOKUP($B4,Kraftvärmeprod!$B$1:$AH$479,MATCH(T$2,Kraftvärmeprod!$B$1:$AG$1,0),FALSE)/1,0)-IFERROR(VLOOKUP($B4,'Slutlig allokering'!$B$2:$AC$462,MATCH(T$3,'Slutlig allokering'!$B$2:$AJ$2,0),FALSE)/1,0)</f>
        <v>0</v>
      </c>
      <c r="U4">
        <f>IFERROR(VLOOKUP($B4,Kraftvärmeprod!$B$1:$AH$479,MATCH(U$2,Kraftvärmeprod!$B$1:$AG$1,0),FALSE)/1,0)-IFERROR(VLOOKUP($B4,'Slutlig allokering'!$B$2:$AC$462,MATCH(U$3,'Slutlig allokering'!$B$2:$AJ$2,0),FALSE)/1,0)</f>
        <v>0</v>
      </c>
      <c r="V4">
        <f>IFERROR(VLOOKUP($B4,Kraftvärmeprod!$B$1:$AH$479,MATCH(V$2,Kraftvärmeprod!$B$1:$AG$1,0),FALSE)/1,0)-IFERROR(VLOOKUP($B4,'Slutlig allokering'!$B$2:$AC$462,MATCH(V$3,'Slutlig allokering'!$B$2:$AJ$2,0),FALSE)/1,0)</f>
        <v>0</v>
      </c>
      <c r="W4">
        <f>IFERROR(VLOOKUP($B4,Kraftvärmeprod!$B$1:$AH$479,MATCH(W$2,Kraftvärmeprod!$B$1:$AG$1,0),FALSE)/1,0)-IFERROR(VLOOKUP($B4,'Slutlig allokering'!$B$2:$AC$462,MATCH(W$3,'Slutlig allokering'!$B$2:$AJ$2,0),FALSE)/1,0)</f>
        <v>0</v>
      </c>
      <c r="X4">
        <f>IFERROR(VLOOKUP($B4,Kraftvärmeprod!$B$1:$AH$479,MATCH(X$2,Kraftvärmeprod!$B$1:$AG$1,0),FALSE)/1,0)-IFERROR(VLOOKUP($B4,'Slutlig allokering'!$B$2:$AC$462,MATCH(X$3,'Slutlig allokering'!$B$2:$AJ$2,0),FALSE)/1,0)</f>
        <v>0</v>
      </c>
      <c r="Y4">
        <f>IFERROR(VLOOKUP($B4,Kraftvärmeprod!$B$1:$AH$479,MATCH(Y$2,Kraftvärmeprod!$B$1:$AG$1,0),FALSE)/1,0)-IFERROR(VLOOKUP($B4,'Slutlig allokering'!$B$2:$AC$462,MATCH(Y$3,'Slutlig allokering'!$B$2:$AJ$2,0),FALSE)/1,0)</f>
        <v>0</v>
      </c>
      <c r="Z4">
        <f>IFERROR(VLOOKUP($B4,Kraftvärmeprod!$B$1:$AH$479,MATCH(Z$2,Kraftvärmeprod!$B$1:$AG$1,0),FALSE)/1,0)-IFERROR(VLOOKUP($B4,'Slutlig allokering'!$B$2:$AC$462,MATCH(Z$3,'Slutlig allokering'!$B$2:$AJ$2,0),FALSE)/1,0)</f>
        <v>0</v>
      </c>
      <c r="AA4">
        <f>IFERROR(VLOOKUP($B4,Kraftvärmeprod!$B$1:$AH$479,MATCH(AA$2,Kraftvärmeprod!$B$1:$AG$1,0),FALSE)/1,0)-IFERROR(VLOOKUP($B4,'Slutlig allokering'!$B$2:$AC$462,MATCH(AA$3,'Slutlig allokering'!$B$2:$AJ$2,0),FALSE)/1,0)</f>
        <v>0</v>
      </c>
      <c r="AB4">
        <f>IFERROR(VLOOKUP($B4,Kraftvärmeprod!$B$1:$AH$479,MATCH(AB$2,Kraftvärmeprod!$B$1:$AG$1,0),FALSE)/1,0)-IFERROR(VLOOKUP($B4,'Slutlig allokering'!$B$2:$AC$462,MATCH(AB$3,'Slutlig allokering'!$B$2:$AJ$2,0),FALSE)/1,0)</f>
        <v>0</v>
      </c>
      <c r="AE4">
        <f>SUM(E4:AB4)-M4</f>
        <v>0</v>
      </c>
      <c r="AG4">
        <f>IFERROR(VLOOKUP(B4,'Slutlig allokering'!$B$2:$AJ$462,MATCH("Summa justerad allokerad tillförd energi (utan hjälpel och rökgaskondensering):",'Slutlig allokering'!$B$2:$AK$2,0),FALSE)/1,"")</f>
        <v>0</v>
      </c>
      <c r="AI4" s="55" t="str">
        <f>IFERROR(1-VLOOKUP(B4,'Slutlig allokering'!$B$2:$AJ$462,MATCH("Andel av bränsle i kvv som allokerats till värme, exklusive rökgaskondensering och hjälpel",'Slutlig allokering'!$B$2:$AK$2,0),FALSE),"")</f>
        <v/>
      </c>
      <c r="AK4" s="55" t="str">
        <f>IFERROR(AE4/(AE4+AG4),"")</f>
        <v/>
      </c>
    </row>
    <row r="5" spans="1:37" x14ac:dyDescent="0.35">
      <c r="A5" s="28" t="s">
        <v>8</v>
      </c>
      <c r="B5" s="28" t="s">
        <v>11</v>
      </c>
      <c r="C5">
        <f>IFERROR(VLOOKUP($B5,Kraftvärmeprod!$B$1:$AH$479,MATCH(C$3,Kraftvärmeprod!$B$1:$AG$1,0),FALSE)/1,"")</f>
        <v>223.226</v>
      </c>
      <c r="D5">
        <f>IFERROR(VLOOKUP($B5,Kraftvärmeprod!$B$1:$AH$479,MATCH(D$3,Kraftvärmeprod!$B$1:$AG$1,0),FALSE)/1,"")</f>
        <v>62.481000000000002</v>
      </c>
      <c r="E5">
        <f>IFERROR(VLOOKUP($B5,Kraftvärmeprod!$B$1:$AH$479,MATCH(E$2,Kraftvärmeprod!$B$1:$AG$1,0),FALSE)/1,0)-IFERROR(VLOOKUP($B5,'Slutlig allokering'!$B$2:$AC$462,MATCH(E$3,'Slutlig allokering'!$B$2:$AJ$2,0),FALSE)/1,0)</f>
        <v>0</v>
      </c>
      <c r="F5">
        <f>IFERROR(VLOOKUP($B5,Kraftvärmeprod!$B$1:$AH$479,MATCH(F$2,Kraftvärmeprod!$B$1:$AG$1,0),FALSE)/1,0)-IFERROR(VLOOKUP($B5,'Slutlig allokering'!$B$2:$AC$462,MATCH(F$3,'Slutlig allokering'!$B$2:$AJ$2,0),FALSE)/1,0)</f>
        <v>0</v>
      </c>
      <c r="G5">
        <f>IFERROR(VLOOKUP($B5,Kraftvärmeprod!$B$1:$AH$479,MATCH(G$2,Kraftvärmeprod!$B$1:$AG$1,0),FALSE)/1,0)-IFERROR(VLOOKUP($B5,'Slutlig allokering'!$B$2:$AC$462,MATCH(G$3,'Slutlig allokering'!$B$2:$AJ$2,0),FALSE)/1,0)</f>
        <v>0</v>
      </c>
      <c r="H5">
        <f>IFERROR(VLOOKUP($B5,Kraftvärmeprod!$B$1:$AH$479,MATCH(H$2,Kraftvärmeprod!$B$1:$AG$1,0),FALSE)/1,0)-IFERROR(VLOOKUP($B5,'Slutlig allokering'!$B$2:$AC$462,MATCH(H$3,'Slutlig allokering'!$B$2:$AJ$2,0),FALSE)/1,0)</f>
        <v>0</v>
      </c>
      <c r="I5">
        <f>IFERROR(VLOOKUP($B5,Kraftvärmeprod!$B$1:$AH$479,MATCH(I$2,Kraftvärmeprod!$B$1:$AG$1,0),FALSE)/1,0)-IFERROR(VLOOKUP($B5,'Slutlig allokering'!$B$2:$AC$462,MATCH(I$3,'Slutlig allokering'!$B$2:$AJ$2,0),FALSE)/1,0)</f>
        <v>5.3862999999999994E-2</v>
      </c>
      <c r="J5">
        <f>IFERROR(VLOOKUP($B5,Kraftvärmeprod!$B$1:$AH$479,MATCH(J$2,Kraftvärmeprod!$B$1:$AG$1,0),FALSE)/1,0)-IFERROR(VLOOKUP($B5,'Slutlig allokering'!$B$2:$AC$462,MATCH(J$3,'Slutlig allokering'!$B$2:$AJ$2,0),FALSE)/1,0)</f>
        <v>0</v>
      </c>
      <c r="K5">
        <f>IFERROR(VLOOKUP($B5,Kraftvärmeprod!$B$1:$AH$479,MATCH(K$2,Kraftvärmeprod!$B$1:$AG$1,0),FALSE)/1,0)-IFERROR(VLOOKUP($B5,'Slutlig allokering'!$B$2:$AC$462,MATCH(K$3,'Slutlig allokering'!$B$2:$AJ$2,0),FALSE)/1,0)</f>
        <v>0</v>
      </c>
      <c r="L5">
        <f>IFERROR(VLOOKUP($B5,Kraftvärmeprod!$B$1:$AH$479,MATCH(L$2,Kraftvärmeprod!$B$1:$AG$1,0),FALSE)/1,0)-IFERROR(VLOOKUP($B5,'Slutlig allokering'!$B$2:$AC$462,MATCH(L$3,'Slutlig allokering'!$B$2:$AJ$2,0),FALSE)/1,0)</f>
        <v>113.77699999999996</v>
      </c>
      <c r="M5" s="143">
        <f>IFERROR(VLOOKUP($B5,Miljö!$B$1:$S$477,MATCH(M$2,Miljö!$B$1:$X$1,0),FALSE)/1,0)-IFERROR(VLOOKUP($B5,'Slutlig allokering'!$B$2:$AC$462,MATCH(M$3,'Slutlig allokering'!$B$2:$AJ$2,0),FALSE)/1,0)</f>
        <v>4.4612099999999995</v>
      </c>
      <c r="N5">
        <f>IFERROR(VLOOKUP($B5,Kraftvärmeprod!$B$1:$AH$479,MATCH(N$2,Kraftvärmeprod!$B$1:$AG$1,0),FALSE)/1,0)-IFERROR(VLOOKUP($B5,'Slutlig allokering'!$B$2:$AC$462,MATCH(N$3,'Slutlig allokering'!$B$2:$AJ$2,0),FALSE)/1,0)</f>
        <v>0</v>
      </c>
      <c r="O5">
        <f>IFERROR(VLOOKUP($B5,Kraftvärmeprod!$B$1:$AH$479,MATCH(O$2,Kraftvärmeprod!$B$1:$AG$1,0),FALSE)/1,0)-IFERROR(VLOOKUP($B5,'Slutlig allokering'!$B$2:$AC$462,MATCH(O$3,'Slutlig allokering'!$B$2:$AJ$2,0),FALSE)/1,0)</f>
        <v>0</v>
      </c>
      <c r="P5">
        <f>IFERROR(VLOOKUP($B5,Kraftvärmeprod!$B$1:$AH$479,MATCH(P$2,Kraftvärmeprod!$B$1:$AG$1,0),FALSE)/1,0)-IFERROR(VLOOKUP($B5,'Slutlig allokering'!$B$2:$AC$462,MATCH(P$3,'Slutlig allokering'!$B$2:$AJ$2,0),FALSE)/1,0)</f>
        <v>0</v>
      </c>
      <c r="Q5">
        <f>IFERROR(VLOOKUP($B5,Kraftvärmeprod!$B$1:$AH$479,MATCH(Q$2,Kraftvärmeprod!$B$1:$AG$1,0),FALSE)/1,0)-IFERROR(VLOOKUP($B5,'Slutlig allokering'!$B$2:$AC$462,MATCH(Q$3,'Slutlig allokering'!$B$2:$AJ$2,0),FALSE)/1,0)</f>
        <v>0</v>
      </c>
      <c r="R5">
        <f>IFERROR(VLOOKUP($B5,Kraftvärmeprod!$B$1:$AH$479,MATCH(R$2,Kraftvärmeprod!$B$1:$AG$1,0),FALSE)/1,0)-IFERROR(VLOOKUP($B5,'Slutlig allokering'!$B$2:$AC$462,MATCH(R$3,'Slutlig allokering'!$B$2:$AJ$2,0),FALSE)/1,0)</f>
        <v>0</v>
      </c>
      <c r="S5">
        <f>IFERROR(VLOOKUP($B5,Kraftvärmeprod!$B$1:$AH$479,MATCH(S$2,Kraftvärmeprod!$B$1:$AG$1,0),FALSE)/1,0)-IFERROR(VLOOKUP($B5,'Slutlig allokering'!$B$2:$AC$462,MATCH(S$3,'Slutlig allokering'!$B$2:$AJ$2,0),FALSE)/1,0)</f>
        <v>0</v>
      </c>
      <c r="T5">
        <f>IFERROR(VLOOKUP($B5,Kraftvärmeprod!$B$1:$AH$479,MATCH(T$2,Kraftvärmeprod!$B$1:$AG$1,0),FALSE)/1,0)-IFERROR(VLOOKUP($B5,'Slutlig allokering'!$B$2:$AC$462,MATCH(T$3,'Slutlig allokering'!$B$2:$AJ$2,0),FALSE)/1,0)</f>
        <v>0</v>
      </c>
      <c r="U5">
        <f>IFERROR(VLOOKUP($B5,Kraftvärmeprod!$B$1:$AH$479,MATCH(U$2,Kraftvärmeprod!$B$1:$AG$1,0),FALSE)/1,0)-IFERROR(VLOOKUP($B5,'Slutlig allokering'!$B$2:$AC$462,MATCH(U$3,'Slutlig allokering'!$B$2:$AJ$2,0),FALSE)/1,0)</f>
        <v>0</v>
      </c>
      <c r="V5">
        <f>IFERROR(VLOOKUP($B5,Kraftvärmeprod!$B$1:$AH$479,MATCH(V$2,Kraftvärmeprod!$B$1:$AG$1,0),FALSE)/1,0)-IFERROR(VLOOKUP($B5,'Slutlig allokering'!$B$2:$AC$462,MATCH(V$3,'Slutlig allokering'!$B$2:$AJ$2,0),FALSE)/1,0)</f>
        <v>0</v>
      </c>
      <c r="W5">
        <f>IFERROR(VLOOKUP($B5,Kraftvärmeprod!$B$1:$AH$479,MATCH(W$2,Kraftvärmeprod!$B$1:$AG$1,0),FALSE)/1,0)-IFERROR(VLOOKUP($B5,'Slutlig allokering'!$B$2:$AC$462,MATCH(W$3,'Slutlig allokering'!$B$2:$AJ$2,0),FALSE)/1,0)</f>
        <v>0</v>
      </c>
      <c r="X5">
        <f>IFERROR(VLOOKUP($B5,Kraftvärmeprod!$B$1:$AH$479,MATCH(X$2,Kraftvärmeprod!$B$1:$AG$1,0),FALSE)/1,0)-IFERROR(VLOOKUP($B5,'Slutlig allokering'!$B$2:$AC$462,MATCH(X$3,'Slutlig allokering'!$B$2:$AJ$2,0),FALSE)/1,0)</f>
        <v>0</v>
      </c>
      <c r="Y5">
        <f>IFERROR(VLOOKUP($B5,Kraftvärmeprod!$B$1:$AH$479,MATCH(Y$2,Kraftvärmeprod!$B$1:$AG$1,0),FALSE)/1,0)-IFERROR(VLOOKUP($B5,'Slutlig allokering'!$B$2:$AC$462,MATCH(Y$3,'Slutlig allokering'!$B$2:$AJ$2,0),FALSE)/1,0)</f>
        <v>0</v>
      </c>
      <c r="Z5">
        <f>IFERROR(VLOOKUP($B5,Kraftvärmeprod!$B$1:$AH$479,MATCH(Z$2,Kraftvärmeprod!$B$1:$AG$1,0),FALSE)/1,0)-IFERROR(VLOOKUP($B5,'Slutlig allokering'!$B$2:$AC$462,MATCH(Z$3,'Slutlig allokering'!$B$2:$AJ$2,0),FALSE)/1,0)</f>
        <v>0</v>
      </c>
      <c r="AA5">
        <f>IFERROR(VLOOKUP($B5,Kraftvärmeprod!$B$1:$AH$479,MATCH(AA$2,Kraftvärmeprod!$B$1:$AG$1,0),FALSE)/1,0)-IFERROR(VLOOKUP($B5,'Slutlig allokering'!$B$2:$AC$462,MATCH(AA$3,'Slutlig allokering'!$B$2:$AJ$2,0),FALSE)/1,0)</f>
        <v>0</v>
      </c>
      <c r="AB5">
        <f>IFERROR(VLOOKUP($B5,Kraftvärmeprod!$B$1:$AH$479,MATCH(AB$2,Kraftvärmeprod!$B$1:$AG$1,0),FALSE)/1,0)-IFERROR(VLOOKUP($B5,'Slutlig allokering'!$B$2:$AC$462,MATCH(AB$3,'Slutlig allokering'!$B$2:$AJ$2,0),FALSE)/1,0)</f>
        <v>0</v>
      </c>
      <c r="AE5">
        <f t="shared" ref="AE5:AE68" si="0">SUM(E5:AB5)-M5</f>
        <v>113.83086299999997</v>
      </c>
      <c r="AG5">
        <f>IFERROR(VLOOKUP(B5,'Slutlig allokering'!$B$2:$AJ$462,MATCH("Summa justerad allokerad tillförd energi (utan hjälpel och rökgaskondensering):",'Slutlig allokering'!$B$2:$AK$2,0),FALSE)/1,"")</f>
        <v>156.07413700000001</v>
      </c>
      <c r="AI5" s="55">
        <f>IFERROR(1-VLOOKUP(B5,'Slutlig allokering'!$B$2:$AJ$462,MATCH("Andel av bränsle i kvv som allokerats till värme, exklusive rökgaskondensering och hjälpel",'Slutlig allokering'!$B$2:$AK$2,0),FALSE),"")</f>
        <v>0.42174418035975614</v>
      </c>
      <c r="AK5" s="55">
        <f t="shared" ref="AK5:AK68" si="1">IFERROR(AE5/(AE5+AG5),"")</f>
        <v>0.42174418035975614</v>
      </c>
    </row>
    <row r="6" spans="1:37" x14ac:dyDescent="0.35">
      <c r="A6" s="28" t="s">
        <v>8</v>
      </c>
      <c r="B6" s="28" t="s">
        <v>12</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allokering'!$B$2:$AC$462,MATCH(E$3,'Slutlig allokering'!$B$2:$AJ$2,0),FALSE)/1,0)</f>
        <v>0</v>
      </c>
      <c r="F6">
        <f>IFERROR(VLOOKUP($B6,Kraftvärmeprod!$B$1:$AH$479,MATCH(F$2,Kraftvärmeprod!$B$1:$AG$1,0),FALSE)/1,0)-IFERROR(VLOOKUP($B6,'Slutlig allokering'!$B$2:$AC$462,MATCH(F$3,'Slutlig allokering'!$B$2:$AJ$2,0),FALSE)/1,0)</f>
        <v>0</v>
      </c>
      <c r="G6">
        <f>IFERROR(VLOOKUP($B6,Kraftvärmeprod!$B$1:$AH$479,MATCH(G$2,Kraftvärmeprod!$B$1:$AG$1,0),FALSE)/1,0)-IFERROR(VLOOKUP($B6,'Slutlig allokering'!$B$2:$AC$462,MATCH(G$3,'Slutlig allokering'!$B$2:$AJ$2,0),FALSE)/1,0)</f>
        <v>0</v>
      </c>
      <c r="H6">
        <f>IFERROR(VLOOKUP($B6,Kraftvärmeprod!$B$1:$AH$479,MATCH(H$2,Kraftvärmeprod!$B$1:$AG$1,0),FALSE)/1,0)-IFERROR(VLOOKUP($B6,'Slutlig allokering'!$B$2:$AC$462,MATCH(H$3,'Slutlig allokering'!$B$2:$AJ$2,0),FALSE)/1,0)</f>
        <v>0</v>
      </c>
      <c r="I6">
        <f>IFERROR(VLOOKUP($B6,Kraftvärmeprod!$B$1:$AH$479,MATCH(I$2,Kraftvärmeprod!$B$1:$AG$1,0),FALSE)/1,0)-IFERROR(VLOOKUP($B6,'Slutlig allokering'!$B$2:$AC$462,MATCH(I$3,'Slutlig allokering'!$B$2:$AJ$2,0),FALSE)/1,0)</f>
        <v>0</v>
      </c>
      <c r="J6">
        <f>IFERROR(VLOOKUP($B6,Kraftvärmeprod!$B$1:$AH$479,MATCH(J$2,Kraftvärmeprod!$B$1:$AG$1,0),FALSE)/1,0)-IFERROR(VLOOKUP($B6,'Slutlig allokering'!$B$2:$AC$462,MATCH(J$3,'Slutlig allokering'!$B$2:$AJ$2,0),FALSE)/1,0)</f>
        <v>0</v>
      </c>
      <c r="K6">
        <f>IFERROR(VLOOKUP($B6,Kraftvärmeprod!$B$1:$AH$479,MATCH(K$2,Kraftvärmeprod!$B$1:$AG$1,0),FALSE)/1,0)-IFERROR(VLOOKUP($B6,'Slutlig allokering'!$B$2:$AC$462,MATCH(K$3,'Slutlig allokering'!$B$2:$AJ$2,0),FALSE)/1,0)</f>
        <v>0</v>
      </c>
      <c r="L6">
        <f>IFERROR(VLOOKUP($B6,Kraftvärmeprod!$B$1:$AH$479,MATCH(L$2,Kraftvärmeprod!$B$1:$AG$1,0),FALSE)/1,0)-IFERROR(VLOOKUP($B6,'Slutlig allokering'!$B$2:$AC$462,MATCH(L$3,'Slutlig allokering'!$B$2:$AJ$2,0),FALSE)/1,0)</f>
        <v>0</v>
      </c>
      <c r="M6" s="143">
        <f>IFERROR(VLOOKUP($B6,Miljö!$B$1:$S$477,MATCH(M$2,Miljö!$B$1:$X$1,0),FALSE)/1,0)-IFERROR(VLOOKUP($B6,'Slutlig allokering'!$B$2:$AC$462,MATCH(M$3,'Slutlig allokering'!$B$2:$AJ$2,0),FALSE)/1,0)</f>
        <v>0</v>
      </c>
      <c r="N6">
        <f>IFERROR(VLOOKUP($B6,Kraftvärmeprod!$B$1:$AH$479,MATCH(N$2,Kraftvärmeprod!$B$1:$AG$1,0),FALSE)/1,0)-IFERROR(VLOOKUP($B6,'Slutlig allokering'!$B$2:$AC$462,MATCH(N$3,'Slutlig allokering'!$B$2:$AJ$2,0),FALSE)/1,0)</f>
        <v>0</v>
      </c>
      <c r="O6">
        <f>IFERROR(VLOOKUP($B6,Kraftvärmeprod!$B$1:$AH$479,MATCH(O$2,Kraftvärmeprod!$B$1:$AG$1,0),FALSE)/1,0)-IFERROR(VLOOKUP($B6,'Slutlig allokering'!$B$2:$AC$462,MATCH(O$3,'Slutlig allokering'!$B$2:$AJ$2,0),FALSE)/1,0)</f>
        <v>0</v>
      </c>
      <c r="P6">
        <f>IFERROR(VLOOKUP($B6,Kraftvärmeprod!$B$1:$AH$479,MATCH(P$2,Kraftvärmeprod!$B$1:$AG$1,0),FALSE)/1,0)-IFERROR(VLOOKUP($B6,'Slutlig allokering'!$B$2:$AC$462,MATCH(P$3,'Slutlig allokering'!$B$2:$AJ$2,0),FALSE)/1,0)</f>
        <v>0</v>
      </c>
      <c r="Q6">
        <f>IFERROR(VLOOKUP($B6,Kraftvärmeprod!$B$1:$AH$479,MATCH(Q$2,Kraftvärmeprod!$B$1:$AG$1,0),FALSE)/1,0)-IFERROR(VLOOKUP($B6,'Slutlig allokering'!$B$2:$AC$462,MATCH(Q$3,'Slutlig allokering'!$B$2:$AJ$2,0),FALSE)/1,0)</f>
        <v>0</v>
      </c>
      <c r="R6">
        <f>IFERROR(VLOOKUP($B6,Kraftvärmeprod!$B$1:$AH$479,MATCH(R$2,Kraftvärmeprod!$B$1:$AG$1,0),FALSE)/1,0)-IFERROR(VLOOKUP($B6,'Slutlig allokering'!$B$2:$AC$462,MATCH(R$3,'Slutlig allokering'!$B$2:$AJ$2,0),FALSE)/1,0)</f>
        <v>0</v>
      </c>
      <c r="S6">
        <f>IFERROR(VLOOKUP($B6,Kraftvärmeprod!$B$1:$AH$479,MATCH(S$2,Kraftvärmeprod!$B$1:$AG$1,0),FALSE)/1,0)-IFERROR(VLOOKUP($B6,'Slutlig allokering'!$B$2:$AC$462,MATCH(S$3,'Slutlig allokering'!$B$2:$AJ$2,0),FALSE)/1,0)</f>
        <v>0</v>
      </c>
      <c r="T6">
        <f>IFERROR(VLOOKUP($B6,Kraftvärmeprod!$B$1:$AH$479,MATCH(T$2,Kraftvärmeprod!$B$1:$AG$1,0),FALSE)/1,0)-IFERROR(VLOOKUP($B6,'Slutlig allokering'!$B$2:$AC$462,MATCH(T$3,'Slutlig allokering'!$B$2:$AJ$2,0),FALSE)/1,0)</f>
        <v>0</v>
      </c>
      <c r="U6">
        <f>IFERROR(VLOOKUP($B6,Kraftvärmeprod!$B$1:$AH$479,MATCH(U$2,Kraftvärmeprod!$B$1:$AG$1,0),FALSE)/1,0)-IFERROR(VLOOKUP($B6,'Slutlig allokering'!$B$2:$AC$462,MATCH(U$3,'Slutlig allokering'!$B$2:$AJ$2,0),FALSE)/1,0)</f>
        <v>0</v>
      </c>
      <c r="V6">
        <f>IFERROR(VLOOKUP($B6,Kraftvärmeprod!$B$1:$AH$479,MATCH(V$2,Kraftvärmeprod!$B$1:$AG$1,0),FALSE)/1,0)-IFERROR(VLOOKUP($B6,'Slutlig allokering'!$B$2:$AC$462,MATCH(V$3,'Slutlig allokering'!$B$2:$AJ$2,0),FALSE)/1,0)</f>
        <v>0</v>
      </c>
      <c r="W6">
        <f>IFERROR(VLOOKUP($B6,Kraftvärmeprod!$B$1:$AH$479,MATCH(W$2,Kraftvärmeprod!$B$1:$AG$1,0),FALSE)/1,0)-IFERROR(VLOOKUP($B6,'Slutlig allokering'!$B$2:$AC$462,MATCH(W$3,'Slutlig allokering'!$B$2:$AJ$2,0),FALSE)/1,0)</f>
        <v>0</v>
      </c>
      <c r="X6">
        <f>IFERROR(VLOOKUP($B6,Kraftvärmeprod!$B$1:$AH$479,MATCH(X$2,Kraftvärmeprod!$B$1:$AG$1,0),FALSE)/1,0)-IFERROR(VLOOKUP($B6,'Slutlig allokering'!$B$2:$AC$462,MATCH(X$3,'Slutlig allokering'!$B$2:$AJ$2,0),FALSE)/1,0)</f>
        <v>0</v>
      </c>
      <c r="Y6">
        <f>IFERROR(VLOOKUP($B6,Kraftvärmeprod!$B$1:$AH$479,MATCH(Y$2,Kraftvärmeprod!$B$1:$AG$1,0),FALSE)/1,0)-IFERROR(VLOOKUP($B6,'Slutlig allokering'!$B$2:$AC$462,MATCH(Y$3,'Slutlig allokering'!$B$2:$AJ$2,0),FALSE)/1,0)</f>
        <v>0</v>
      </c>
      <c r="Z6">
        <f>IFERROR(VLOOKUP($B6,Kraftvärmeprod!$B$1:$AH$479,MATCH(Z$2,Kraftvärmeprod!$B$1:$AG$1,0),FALSE)/1,0)-IFERROR(VLOOKUP($B6,'Slutlig allokering'!$B$2:$AC$462,MATCH(Z$3,'Slutlig allokering'!$B$2:$AJ$2,0),FALSE)/1,0)</f>
        <v>0</v>
      </c>
      <c r="AA6">
        <f>IFERROR(VLOOKUP($B6,Kraftvärmeprod!$B$1:$AH$479,MATCH(AA$2,Kraftvärmeprod!$B$1:$AG$1,0),FALSE)/1,0)-IFERROR(VLOOKUP($B6,'Slutlig allokering'!$B$2:$AC$462,MATCH(AA$3,'Slutlig allokering'!$B$2:$AJ$2,0),FALSE)/1,0)</f>
        <v>0</v>
      </c>
      <c r="AB6">
        <f>IFERROR(VLOOKUP($B6,Kraftvärmeprod!$B$1:$AH$479,MATCH(AB$2,Kraftvärmeprod!$B$1:$AG$1,0),FALSE)/1,0)-IFERROR(VLOOKUP($B6,'Slutlig allokering'!$B$2:$AC$462,MATCH(AB$3,'Slutlig allokering'!$B$2:$AJ$2,0),FALSE)/1,0)</f>
        <v>0</v>
      </c>
      <c r="AE6">
        <f t="shared" si="0"/>
        <v>0</v>
      </c>
      <c r="AG6">
        <f>IFERROR(VLOOKUP(B6,'Slutlig allokering'!$B$2:$AJ$462,MATCH("Summa justerad allokerad tillförd energi (utan hjälpel och rökgaskondensering):",'Slutlig allokering'!$B$2:$AK$2,0),FALSE)/1,"")</f>
        <v>0</v>
      </c>
      <c r="AI6" s="55" t="str">
        <f>IFERROR(1-VLOOKUP(B6,'Slutlig allokering'!$B$2:$AJ$462,MATCH("Andel av bränsle i kvv som allokerats till värme, exklusive rökgaskondensering och hjälpel",'Slutlig allokering'!$B$2:$AK$2,0),FALSE),"")</f>
        <v/>
      </c>
      <c r="AK6" s="55" t="str">
        <f t="shared" si="1"/>
        <v/>
      </c>
    </row>
    <row r="7" spans="1:37" x14ac:dyDescent="0.35">
      <c r="A7" s="28" t="s">
        <v>8</v>
      </c>
      <c r="B7" s="28" t="s">
        <v>13</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allokering'!$B$2:$AC$462,MATCH(E$3,'Slutlig allokering'!$B$2:$AJ$2,0),FALSE)/1,0)</f>
        <v>0</v>
      </c>
      <c r="F7">
        <f>IFERROR(VLOOKUP($B7,Kraftvärmeprod!$B$1:$AH$479,MATCH(F$2,Kraftvärmeprod!$B$1:$AG$1,0),FALSE)/1,0)-IFERROR(VLOOKUP($B7,'Slutlig allokering'!$B$2:$AC$462,MATCH(F$3,'Slutlig allokering'!$B$2:$AJ$2,0),FALSE)/1,0)</f>
        <v>0</v>
      </c>
      <c r="G7">
        <f>IFERROR(VLOOKUP($B7,Kraftvärmeprod!$B$1:$AH$479,MATCH(G$2,Kraftvärmeprod!$B$1:$AG$1,0),FALSE)/1,0)-IFERROR(VLOOKUP($B7,'Slutlig allokering'!$B$2:$AC$462,MATCH(G$3,'Slutlig allokering'!$B$2:$AJ$2,0),FALSE)/1,0)</f>
        <v>0</v>
      </c>
      <c r="H7">
        <f>IFERROR(VLOOKUP($B7,Kraftvärmeprod!$B$1:$AH$479,MATCH(H$2,Kraftvärmeprod!$B$1:$AG$1,0),FALSE)/1,0)-IFERROR(VLOOKUP($B7,'Slutlig allokering'!$B$2:$AC$462,MATCH(H$3,'Slutlig allokering'!$B$2:$AJ$2,0),FALSE)/1,0)</f>
        <v>0</v>
      </c>
      <c r="I7">
        <f>IFERROR(VLOOKUP($B7,Kraftvärmeprod!$B$1:$AH$479,MATCH(I$2,Kraftvärmeprod!$B$1:$AG$1,0),FALSE)/1,0)-IFERROR(VLOOKUP($B7,'Slutlig allokering'!$B$2:$AC$462,MATCH(I$3,'Slutlig allokering'!$B$2:$AJ$2,0),FALSE)/1,0)</f>
        <v>0</v>
      </c>
      <c r="J7">
        <f>IFERROR(VLOOKUP($B7,Kraftvärmeprod!$B$1:$AH$479,MATCH(J$2,Kraftvärmeprod!$B$1:$AG$1,0),FALSE)/1,0)-IFERROR(VLOOKUP($B7,'Slutlig allokering'!$B$2:$AC$462,MATCH(J$3,'Slutlig allokering'!$B$2:$AJ$2,0),FALSE)/1,0)</f>
        <v>0</v>
      </c>
      <c r="K7">
        <f>IFERROR(VLOOKUP($B7,Kraftvärmeprod!$B$1:$AH$479,MATCH(K$2,Kraftvärmeprod!$B$1:$AG$1,0),FALSE)/1,0)-IFERROR(VLOOKUP($B7,'Slutlig allokering'!$B$2:$AC$462,MATCH(K$3,'Slutlig allokering'!$B$2:$AJ$2,0),FALSE)/1,0)</f>
        <v>0</v>
      </c>
      <c r="L7">
        <f>IFERROR(VLOOKUP($B7,Kraftvärmeprod!$B$1:$AH$479,MATCH(L$2,Kraftvärmeprod!$B$1:$AG$1,0),FALSE)/1,0)-IFERROR(VLOOKUP($B7,'Slutlig allokering'!$B$2:$AC$462,MATCH(L$3,'Slutlig allokering'!$B$2:$AJ$2,0),FALSE)/1,0)</f>
        <v>0</v>
      </c>
      <c r="M7" s="143">
        <f>IFERROR(VLOOKUP($B7,Miljö!$B$1:$S$477,MATCH(M$2,Miljö!$B$1:$X$1,0),FALSE)/1,0)-IFERROR(VLOOKUP($B7,'Slutlig allokering'!$B$2:$AC$462,MATCH(M$3,'Slutlig allokering'!$B$2:$AJ$2,0),FALSE)/1,0)</f>
        <v>0</v>
      </c>
      <c r="N7">
        <f>IFERROR(VLOOKUP($B7,Kraftvärmeprod!$B$1:$AH$479,MATCH(N$2,Kraftvärmeprod!$B$1:$AG$1,0),FALSE)/1,0)-IFERROR(VLOOKUP($B7,'Slutlig allokering'!$B$2:$AC$462,MATCH(N$3,'Slutlig allokering'!$B$2:$AJ$2,0),FALSE)/1,0)</f>
        <v>0</v>
      </c>
      <c r="O7">
        <f>IFERROR(VLOOKUP($B7,Kraftvärmeprod!$B$1:$AH$479,MATCH(O$2,Kraftvärmeprod!$B$1:$AG$1,0),FALSE)/1,0)-IFERROR(VLOOKUP($B7,'Slutlig allokering'!$B$2:$AC$462,MATCH(O$3,'Slutlig allokering'!$B$2:$AJ$2,0),FALSE)/1,0)</f>
        <v>0</v>
      </c>
      <c r="P7">
        <f>IFERROR(VLOOKUP($B7,Kraftvärmeprod!$B$1:$AH$479,MATCH(P$2,Kraftvärmeprod!$B$1:$AG$1,0),FALSE)/1,0)-IFERROR(VLOOKUP($B7,'Slutlig allokering'!$B$2:$AC$462,MATCH(P$3,'Slutlig allokering'!$B$2:$AJ$2,0),FALSE)/1,0)</f>
        <v>0</v>
      </c>
      <c r="Q7">
        <f>IFERROR(VLOOKUP($B7,Kraftvärmeprod!$B$1:$AH$479,MATCH(Q$2,Kraftvärmeprod!$B$1:$AG$1,0),FALSE)/1,0)-IFERROR(VLOOKUP($B7,'Slutlig allokering'!$B$2:$AC$462,MATCH(Q$3,'Slutlig allokering'!$B$2:$AJ$2,0),FALSE)/1,0)</f>
        <v>0</v>
      </c>
      <c r="R7">
        <f>IFERROR(VLOOKUP($B7,Kraftvärmeprod!$B$1:$AH$479,MATCH(R$2,Kraftvärmeprod!$B$1:$AG$1,0),FALSE)/1,0)-IFERROR(VLOOKUP($B7,'Slutlig allokering'!$B$2:$AC$462,MATCH(R$3,'Slutlig allokering'!$B$2:$AJ$2,0),FALSE)/1,0)</f>
        <v>0</v>
      </c>
      <c r="S7">
        <f>IFERROR(VLOOKUP($B7,Kraftvärmeprod!$B$1:$AH$479,MATCH(S$2,Kraftvärmeprod!$B$1:$AG$1,0),FALSE)/1,0)-IFERROR(VLOOKUP($B7,'Slutlig allokering'!$B$2:$AC$462,MATCH(S$3,'Slutlig allokering'!$B$2:$AJ$2,0),FALSE)/1,0)</f>
        <v>0</v>
      </c>
      <c r="T7">
        <f>IFERROR(VLOOKUP($B7,Kraftvärmeprod!$B$1:$AH$479,MATCH(T$2,Kraftvärmeprod!$B$1:$AG$1,0),FALSE)/1,0)-IFERROR(VLOOKUP($B7,'Slutlig allokering'!$B$2:$AC$462,MATCH(T$3,'Slutlig allokering'!$B$2:$AJ$2,0),FALSE)/1,0)</f>
        <v>0</v>
      </c>
      <c r="U7">
        <f>IFERROR(VLOOKUP($B7,Kraftvärmeprod!$B$1:$AH$479,MATCH(U$2,Kraftvärmeprod!$B$1:$AG$1,0),FALSE)/1,0)-IFERROR(VLOOKUP($B7,'Slutlig allokering'!$B$2:$AC$462,MATCH(U$3,'Slutlig allokering'!$B$2:$AJ$2,0),FALSE)/1,0)</f>
        <v>0</v>
      </c>
      <c r="V7">
        <f>IFERROR(VLOOKUP($B7,Kraftvärmeprod!$B$1:$AH$479,MATCH(V$2,Kraftvärmeprod!$B$1:$AG$1,0),FALSE)/1,0)-IFERROR(VLOOKUP($B7,'Slutlig allokering'!$B$2:$AC$462,MATCH(V$3,'Slutlig allokering'!$B$2:$AJ$2,0),FALSE)/1,0)</f>
        <v>0</v>
      </c>
      <c r="W7">
        <f>IFERROR(VLOOKUP($B7,Kraftvärmeprod!$B$1:$AH$479,MATCH(W$2,Kraftvärmeprod!$B$1:$AG$1,0),FALSE)/1,0)-IFERROR(VLOOKUP($B7,'Slutlig allokering'!$B$2:$AC$462,MATCH(W$3,'Slutlig allokering'!$B$2:$AJ$2,0),FALSE)/1,0)</f>
        <v>0</v>
      </c>
      <c r="X7">
        <f>IFERROR(VLOOKUP($B7,Kraftvärmeprod!$B$1:$AH$479,MATCH(X$2,Kraftvärmeprod!$B$1:$AG$1,0),FALSE)/1,0)-IFERROR(VLOOKUP($B7,'Slutlig allokering'!$B$2:$AC$462,MATCH(X$3,'Slutlig allokering'!$B$2:$AJ$2,0),FALSE)/1,0)</f>
        <v>0</v>
      </c>
      <c r="Y7">
        <f>IFERROR(VLOOKUP($B7,Kraftvärmeprod!$B$1:$AH$479,MATCH(Y$2,Kraftvärmeprod!$B$1:$AG$1,0),FALSE)/1,0)-IFERROR(VLOOKUP($B7,'Slutlig allokering'!$B$2:$AC$462,MATCH(Y$3,'Slutlig allokering'!$B$2:$AJ$2,0),FALSE)/1,0)</f>
        <v>0</v>
      </c>
      <c r="Z7">
        <f>IFERROR(VLOOKUP($B7,Kraftvärmeprod!$B$1:$AH$479,MATCH(Z$2,Kraftvärmeprod!$B$1:$AG$1,0),FALSE)/1,0)-IFERROR(VLOOKUP($B7,'Slutlig allokering'!$B$2:$AC$462,MATCH(Z$3,'Slutlig allokering'!$B$2:$AJ$2,0),FALSE)/1,0)</f>
        <v>0</v>
      </c>
      <c r="AA7">
        <f>IFERROR(VLOOKUP($B7,Kraftvärmeprod!$B$1:$AH$479,MATCH(AA$2,Kraftvärmeprod!$B$1:$AG$1,0),FALSE)/1,0)-IFERROR(VLOOKUP($B7,'Slutlig allokering'!$B$2:$AC$462,MATCH(AA$3,'Slutlig allokering'!$B$2:$AJ$2,0),FALSE)/1,0)</f>
        <v>0</v>
      </c>
      <c r="AB7">
        <f>IFERROR(VLOOKUP($B7,Kraftvärmeprod!$B$1:$AH$479,MATCH(AB$2,Kraftvärmeprod!$B$1:$AG$1,0),FALSE)/1,0)-IFERROR(VLOOKUP($B7,'Slutlig allokering'!$B$2:$AC$462,MATCH(AB$3,'Slutlig allokering'!$B$2:$AJ$2,0),FALSE)/1,0)</f>
        <v>0</v>
      </c>
      <c r="AE7">
        <f t="shared" si="0"/>
        <v>0</v>
      </c>
      <c r="AG7">
        <f>IFERROR(VLOOKUP(B7,'Slutlig allokering'!$B$2:$AJ$462,MATCH("Summa justerad allokerad tillförd energi (utan hjälpel och rökgaskondensering):",'Slutlig allokering'!$B$2:$AK$2,0),FALSE)/1,"")</f>
        <v>0</v>
      </c>
      <c r="AI7" s="55" t="str">
        <f>IFERROR(1-VLOOKUP(B7,'Slutlig allokering'!$B$2:$AJ$462,MATCH("Andel av bränsle i kvv som allokerats till värme, exklusive rökgaskondensering och hjälpel",'Slutlig allokering'!$B$2:$AK$2,0),FALSE),"")</f>
        <v/>
      </c>
      <c r="AK7" s="55" t="str">
        <f t="shared" si="1"/>
        <v/>
      </c>
    </row>
    <row r="8" spans="1:37" x14ac:dyDescent="0.35">
      <c r="A8" s="28" t="s">
        <v>8</v>
      </c>
      <c r="B8" s="28" t="s">
        <v>15</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allokering'!$B$2:$AC$462,MATCH(E$3,'Slutlig allokering'!$B$2:$AJ$2,0),FALSE)/1,0)</f>
        <v>0</v>
      </c>
      <c r="F8">
        <f>IFERROR(VLOOKUP($B8,Kraftvärmeprod!$B$1:$AH$479,MATCH(F$2,Kraftvärmeprod!$B$1:$AG$1,0),FALSE)/1,0)-IFERROR(VLOOKUP($B8,'Slutlig allokering'!$B$2:$AC$462,MATCH(F$3,'Slutlig allokering'!$B$2:$AJ$2,0),FALSE)/1,0)</f>
        <v>0</v>
      </c>
      <c r="G8">
        <f>IFERROR(VLOOKUP($B8,Kraftvärmeprod!$B$1:$AH$479,MATCH(G$2,Kraftvärmeprod!$B$1:$AG$1,0),FALSE)/1,0)-IFERROR(VLOOKUP($B8,'Slutlig allokering'!$B$2:$AC$462,MATCH(G$3,'Slutlig allokering'!$B$2:$AJ$2,0),FALSE)/1,0)</f>
        <v>0</v>
      </c>
      <c r="H8">
        <f>IFERROR(VLOOKUP($B8,Kraftvärmeprod!$B$1:$AH$479,MATCH(H$2,Kraftvärmeprod!$B$1:$AG$1,0),FALSE)/1,0)-IFERROR(VLOOKUP($B8,'Slutlig allokering'!$B$2:$AC$462,MATCH(H$3,'Slutlig allokering'!$B$2:$AJ$2,0),FALSE)/1,0)</f>
        <v>0</v>
      </c>
      <c r="I8">
        <f>IFERROR(VLOOKUP($B8,Kraftvärmeprod!$B$1:$AH$479,MATCH(I$2,Kraftvärmeprod!$B$1:$AG$1,0),FALSE)/1,0)-IFERROR(VLOOKUP($B8,'Slutlig allokering'!$B$2:$AC$462,MATCH(I$3,'Slutlig allokering'!$B$2:$AJ$2,0),FALSE)/1,0)</f>
        <v>0</v>
      </c>
      <c r="J8">
        <f>IFERROR(VLOOKUP($B8,Kraftvärmeprod!$B$1:$AH$479,MATCH(J$2,Kraftvärmeprod!$B$1:$AG$1,0),FALSE)/1,0)-IFERROR(VLOOKUP($B8,'Slutlig allokering'!$B$2:$AC$462,MATCH(J$3,'Slutlig allokering'!$B$2:$AJ$2,0),FALSE)/1,0)</f>
        <v>0</v>
      </c>
      <c r="K8">
        <f>IFERROR(VLOOKUP($B8,Kraftvärmeprod!$B$1:$AH$479,MATCH(K$2,Kraftvärmeprod!$B$1:$AG$1,0),FALSE)/1,0)-IFERROR(VLOOKUP($B8,'Slutlig allokering'!$B$2:$AC$462,MATCH(K$3,'Slutlig allokering'!$B$2:$AJ$2,0),FALSE)/1,0)</f>
        <v>0</v>
      </c>
      <c r="L8">
        <f>IFERROR(VLOOKUP($B8,Kraftvärmeprod!$B$1:$AH$479,MATCH(L$2,Kraftvärmeprod!$B$1:$AG$1,0),FALSE)/1,0)-IFERROR(VLOOKUP($B8,'Slutlig allokering'!$B$2:$AC$462,MATCH(L$3,'Slutlig allokering'!$B$2:$AJ$2,0),FALSE)/1,0)</f>
        <v>0</v>
      </c>
      <c r="M8" s="143">
        <f>IFERROR(VLOOKUP($B8,Miljö!$B$1:$S$477,MATCH(M$2,Miljö!$B$1:$X$1,0),FALSE)/1,0)-IFERROR(VLOOKUP($B8,'Slutlig allokering'!$B$2:$AC$462,MATCH(M$3,'Slutlig allokering'!$B$2:$AJ$2,0),FALSE)/1,0)</f>
        <v>0</v>
      </c>
      <c r="N8">
        <f>IFERROR(VLOOKUP($B8,Kraftvärmeprod!$B$1:$AH$479,MATCH(N$2,Kraftvärmeprod!$B$1:$AG$1,0),FALSE)/1,0)-IFERROR(VLOOKUP($B8,'Slutlig allokering'!$B$2:$AC$462,MATCH(N$3,'Slutlig allokering'!$B$2:$AJ$2,0),FALSE)/1,0)</f>
        <v>0</v>
      </c>
      <c r="O8">
        <f>IFERROR(VLOOKUP($B8,Kraftvärmeprod!$B$1:$AH$479,MATCH(O$2,Kraftvärmeprod!$B$1:$AG$1,0),FALSE)/1,0)-IFERROR(VLOOKUP($B8,'Slutlig allokering'!$B$2:$AC$462,MATCH(O$3,'Slutlig allokering'!$B$2:$AJ$2,0),FALSE)/1,0)</f>
        <v>0</v>
      </c>
      <c r="P8">
        <f>IFERROR(VLOOKUP($B8,Kraftvärmeprod!$B$1:$AH$479,MATCH(P$2,Kraftvärmeprod!$B$1:$AG$1,0),FALSE)/1,0)-IFERROR(VLOOKUP($B8,'Slutlig allokering'!$B$2:$AC$462,MATCH(P$3,'Slutlig allokering'!$B$2:$AJ$2,0),FALSE)/1,0)</f>
        <v>0</v>
      </c>
      <c r="Q8">
        <f>IFERROR(VLOOKUP($B8,Kraftvärmeprod!$B$1:$AH$479,MATCH(Q$2,Kraftvärmeprod!$B$1:$AG$1,0),FALSE)/1,0)-IFERROR(VLOOKUP($B8,'Slutlig allokering'!$B$2:$AC$462,MATCH(Q$3,'Slutlig allokering'!$B$2:$AJ$2,0),FALSE)/1,0)</f>
        <v>0</v>
      </c>
      <c r="R8">
        <f>IFERROR(VLOOKUP($B8,Kraftvärmeprod!$B$1:$AH$479,MATCH(R$2,Kraftvärmeprod!$B$1:$AG$1,0),FALSE)/1,0)-IFERROR(VLOOKUP($B8,'Slutlig allokering'!$B$2:$AC$462,MATCH(R$3,'Slutlig allokering'!$B$2:$AJ$2,0),FALSE)/1,0)</f>
        <v>0</v>
      </c>
      <c r="S8">
        <f>IFERROR(VLOOKUP($B8,Kraftvärmeprod!$B$1:$AH$479,MATCH(S$2,Kraftvärmeprod!$B$1:$AG$1,0),FALSE)/1,0)-IFERROR(VLOOKUP($B8,'Slutlig allokering'!$B$2:$AC$462,MATCH(S$3,'Slutlig allokering'!$B$2:$AJ$2,0),FALSE)/1,0)</f>
        <v>0</v>
      </c>
      <c r="T8">
        <f>IFERROR(VLOOKUP($B8,Kraftvärmeprod!$B$1:$AH$479,MATCH(T$2,Kraftvärmeprod!$B$1:$AG$1,0),FALSE)/1,0)-IFERROR(VLOOKUP($B8,'Slutlig allokering'!$B$2:$AC$462,MATCH(T$3,'Slutlig allokering'!$B$2:$AJ$2,0),FALSE)/1,0)</f>
        <v>0</v>
      </c>
      <c r="U8">
        <f>IFERROR(VLOOKUP($B8,Kraftvärmeprod!$B$1:$AH$479,MATCH(U$2,Kraftvärmeprod!$B$1:$AG$1,0),FALSE)/1,0)-IFERROR(VLOOKUP($B8,'Slutlig allokering'!$B$2:$AC$462,MATCH(U$3,'Slutlig allokering'!$B$2:$AJ$2,0),FALSE)/1,0)</f>
        <v>0</v>
      </c>
      <c r="V8">
        <f>IFERROR(VLOOKUP($B8,Kraftvärmeprod!$B$1:$AH$479,MATCH(V$2,Kraftvärmeprod!$B$1:$AG$1,0),FALSE)/1,0)-IFERROR(VLOOKUP($B8,'Slutlig allokering'!$B$2:$AC$462,MATCH(V$3,'Slutlig allokering'!$B$2:$AJ$2,0),FALSE)/1,0)</f>
        <v>0</v>
      </c>
      <c r="W8">
        <f>IFERROR(VLOOKUP($B8,Kraftvärmeprod!$B$1:$AH$479,MATCH(W$2,Kraftvärmeprod!$B$1:$AG$1,0),FALSE)/1,0)-IFERROR(VLOOKUP($B8,'Slutlig allokering'!$B$2:$AC$462,MATCH(W$3,'Slutlig allokering'!$B$2:$AJ$2,0),FALSE)/1,0)</f>
        <v>0</v>
      </c>
      <c r="X8">
        <f>IFERROR(VLOOKUP($B8,Kraftvärmeprod!$B$1:$AH$479,MATCH(X$2,Kraftvärmeprod!$B$1:$AG$1,0),FALSE)/1,0)-IFERROR(VLOOKUP($B8,'Slutlig allokering'!$B$2:$AC$462,MATCH(X$3,'Slutlig allokering'!$B$2:$AJ$2,0),FALSE)/1,0)</f>
        <v>0</v>
      </c>
      <c r="Y8">
        <f>IFERROR(VLOOKUP($B8,Kraftvärmeprod!$B$1:$AH$479,MATCH(Y$2,Kraftvärmeprod!$B$1:$AG$1,0),FALSE)/1,0)-IFERROR(VLOOKUP($B8,'Slutlig allokering'!$B$2:$AC$462,MATCH(Y$3,'Slutlig allokering'!$B$2:$AJ$2,0),FALSE)/1,0)</f>
        <v>0</v>
      </c>
      <c r="Z8">
        <f>IFERROR(VLOOKUP($B8,Kraftvärmeprod!$B$1:$AH$479,MATCH(Z$2,Kraftvärmeprod!$B$1:$AG$1,0),FALSE)/1,0)-IFERROR(VLOOKUP($B8,'Slutlig allokering'!$B$2:$AC$462,MATCH(Z$3,'Slutlig allokering'!$B$2:$AJ$2,0),FALSE)/1,0)</f>
        <v>0</v>
      </c>
      <c r="AA8">
        <f>IFERROR(VLOOKUP($B8,Kraftvärmeprod!$B$1:$AH$479,MATCH(AA$2,Kraftvärmeprod!$B$1:$AG$1,0),FALSE)/1,0)-IFERROR(VLOOKUP($B8,'Slutlig allokering'!$B$2:$AC$462,MATCH(AA$3,'Slutlig allokering'!$B$2:$AJ$2,0),FALSE)/1,0)</f>
        <v>0</v>
      </c>
      <c r="AB8">
        <f>IFERROR(VLOOKUP($B8,Kraftvärmeprod!$B$1:$AH$479,MATCH(AB$2,Kraftvärmeprod!$B$1:$AG$1,0),FALSE)/1,0)-IFERROR(VLOOKUP($B8,'Slutlig allokering'!$B$2:$AC$462,MATCH(AB$3,'Slutlig allokering'!$B$2:$AJ$2,0),FALSE)/1,0)</f>
        <v>0</v>
      </c>
      <c r="AE8">
        <f t="shared" si="0"/>
        <v>0</v>
      </c>
      <c r="AG8">
        <f>IFERROR(VLOOKUP(B8,'Slutlig allokering'!$B$2:$AJ$462,MATCH("Summa justerad allokerad tillförd energi (utan hjälpel och rökgaskondensering):",'Slutlig allokering'!$B$2:$AK$2,0),FALSE)/1,"")</f>
        <v>0</v>
      </c>
      <c r="AI8" s="55" t="str">
        <f>IFERROR(1-VLOOKUP(B8,'Slutlig allokering'!$B$2:$AJ$462,MATCH("Andel av bränsle i kvv som allokerats till värme, exklusive rökgaskondensering och hjälpel",'Slutlig allokering'!$B$2:$AK$2,0),FALSE),"")</f>
        <v/>
      </c>
      <c r="AK8" s="55" t="str">
        <f t="shared" si="1"/>
        <v/>
      </c>
    </row>
    <row r="9" spans="1:37" x14ac:dyDescent="0.35">
      <c r="A9" s="28" t="s">
        <v>16</v>
      </c>
      <c r="B9" s="28" t="s">
        <v>17</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allokering'!$B$2:$AC$462,MATCH(E$3,'Slutlig allokering'!$B$2:$AJ$2,0),FALSE)/1,0)</f>
        <v>0</v>
      </c>
      <c r="F9">
        <f>IFERROR(VLOOKUP($B9,Kraftvärmeprod!$B$1:$AH$479,MATCH(F$2,Kraftvärmeprod!$B$1:$AG$1,0),FALSE)/1,0)-IFERROR(VLOOKUP($B9,'Slutlig allokering'!$B$2:$AC$462,MATCH(F$3,'Slutlig allokering'!$B$2:$AJ$2,0),FALSE)/1,0)</f>
        <v>0</v>
      </c>
      <c r="G9">
        <f>IFERROR(VLOOKUP($B9,Kraftvärmeprod!$B$1:$AH$479,MATCH(G$2,Kraftvärmeprod!$B$1:$AG$1,0),FALSE)/1,0)-IFERROR(VLOOKUP($B9,'Slutlig allokering'!$B$2:$AC$462,MATCH(G$3,'Slutlig allokering'!$B$2:$AJ$2,0),FALSE)/1,0)</f>
        <v>0</v>
      </c>
      <c r="H9">
        <f>IFERROR(VLOOKUP($B9,Kraftvärmeprod!$B$1:$AH$479,MATCH(H$2,Kraftvärmeprod!$B$1:$AG$1,0),FALSE)/1,0)-IFERROR(VLOOKUP($B9,'Slutlig allokering'!$B$2:$AC$462,MATCH(H$3,'Slutlig allokering'!$B$2:$AJ$2,0),FALSE)/1,0)</f>
        <v>0</v>
      </c>
      <c r="I9">
        <f>IFERROR(VLOOKUP($B9,Kraftvärmeprod!$B$1:$AH$479,MATCH(I$2,Kraftvärmeprod!$B$1:$AG$1,0),FALSE)/1,0)-IFERROR(VLOOKUP($B9,'Slutlig allokering'!$B$2:$AC$462,MATCH(I$3,'Slutlig allokering'!$B$2:$AJ$2,0),FALSE)/1,0)</f>
        <v>0</v>
      </c>
      <c r="J9">
        <f>IFERROR(VLOOKUP($B9,Kraftvärmeprod!$B$1:$AH$479,MATCH(J$2,Kraftvärmeprod!$B$1:$AG$1,0),FALSE)/1,0)-IFERROR(VLOOKUP($B9,'Slutlig allokering'!$B$2:$AC$462,MATCH(J$3,'Slutlig allokering'!$B$2:$AJ$2,0),FALSE)/1,0)</f>
        <v>0</v>
      </c>
      <c r="K9">
        <f>IFERROR(VLOOKUP($B9,Kraftvärmeprod!$B$1:$AH$479,MATCH(K$2,Kraftvärmeprod!$B$1:$AG$1,0),FALSE)/1,0)-IFERROR(VLOOKUP($B9,'Slutlig allokering'!$B$2:$AC$462,MATCH(K$3,'Slutlig allokering'!$B$2:$AJ$2,0),FALSE)/1,0)</f>
        <v>0</v>
      </c>
      <c r="L9">
        <f>IFERROR(VLOOKUP($B9,Kraftvärmeprod!$B$1:$AH$479,MATCH(L$2,Kraftvärmeprod!$B$1:$AG$1,0),FALSE)/1,0)-IFERROR(VLOOKUP($B9,'Slutlig allokering'!$B$2:$AC$462,MATCH(L$3,'Slutlig allokering'!$B$2:$AJ$2,0),FALSE)/1,0)</f>
        <v>0</v>
      </c>
      <c r="M9" s="143">
        <f>IFERROR(VLOOKUP($B9,Miljö!$B$1:$S$477,MATCH(M$2,Miljö!$B$1:$X$1,0),FALSE)/1,0)-IFERROR(VLOOKUP($B9,'Slutlig allokering'!$B$2:$AC$462,MATCH(M$3,'Slutlig allokering'!$B$2:$AJ$2,0),FALSE)/1,0)</f>
        <v>0</v>
      </c>
      <c r="N9">
        <f>IFERROR(VLOOKUP($B9,Kraftvärmeprod!$B$1:$AH$479,MATCH(N$2,Kraftvärmeprod!$B$1:$AG$1,0),FALSE)/1,0)-IFERROR(VLOOKUP($B9,'Slutlig allokering'!$B$2:$AC$462,MATCH(N$3,'Slutlig allokering'!$B$2:$AJ$2,0),FALSE)/1,0)</f>
        <v>0</v>
      </c>
      <c r="O9">
        <f>IFERROR(VLOOKUP($B9,Kraftvärmeprod!$B$1:$AH$479,MATCH(O$2,Kraftvärmeprod!$B$1:$AG$1,0),FALSE)/1,0)-IFERROR(VLOOKUP($B9,'Slutlig allokering'!$B$2:$AC$462,MATCH(O$3,'Slutlig allokering'!$B$2:$AJ$2,0),FALSE)/1,0)</f>
        <v>0</v>
      </c>
      <c r="P9">
        <f>IFERROR(VLOOKUP($B9,Kraftvärmeprod!$B$1:$AH$479,MATCH(P$2,Kraftvärmeprod!$B$1:$AG$1,0),FALSE)/1,0)-IFERROR(VLOOKUP($B9,'Slutlig allokering'!$B$2:$AC$462,MATCH(P$3,'Slutlig allokering'!$B$2:$AJ$2,0),FALSE)/1,0)</f>
        <v>0</v>
      </c>
      <c r="Q9">
        <f>IFERROR(VLOOKUP($B9,Kraftvärmeprod!$B$1:$AH$479,MATCH(Q$2,Kraftvärmeprod!$B$1:$AG$1,0),FALSE)/1,0)-IFERROR(VLOOKUP($B9,'Slutlig allokering'!$B$2:$AC$462,MATCH(Q$3,'Slutlig allokering'!$B$2:$AJ$2,0),FALSE)/1,0)</f>
        <v>0</v>
      </c>
      <c r="R9">
        <f>IFERROR(VLOOKUP($B9,Kraftvärmeprod!$B$1:$AH$479,MATCH(R$2,Kraftvärmeprod!$B$1:$AG$1,0),FALSE)/1,0)-IFERROR(VLOOKUP($B9,'Slutlig allokering'!$B$2:$AC$462,MATCH(R$3,'Slutlig allokering'!$B$2:$AJ$2,0),FALSE)/1,0)</f>
        <v>0</v>
      </c>
      <c r="S9">
        <f>IFERROR(VLOOKUP($B9,Kraftvärmeprod!$B$1:$AH$479,MATCH(S$2,Kraftvärmeprod!$B$1:$AG$1,0),FALSE)/1,0)-IFERROR(VLOOKUP($B9,'Slutlig allokering'!$B$2:$AC$462,MATCH(S$3,'Slutlig allokering'!$B$2:$AJ$2,0),FALSE)/1,0)</f>
        <v>0</v>
      </c>
      <c r="T9">
        <f>IFERROR(VLOOKUP($B9,Kraftvärmeprod!$B$1:$AH$479,MATCH(T$2,Kraftvärmeprod!$B$1:$AG$1,0),FALSE)/1,0)-IFERROR(VLOOKUP($B9,'Slutlig allokering'!$B$2:$AC$462,MATCH(T$3,'Slutlig allokering'!$B$2:$AJ$2,0),FALSE)/1,0)</f>
        <v>0</v>
      </c>
      <c r="U9">
        <f>IFERROR(VLOOKUP($B9,Kraftvärmeprod!$B$1:$AH$479,MATCH(U$2,Kraftvärmeprod!$B$1:$AG$1,0),FALSE)/1,0)-IFERROR(VLOOKUP($B9,'Slutlig allokering'!$B$2:$AC$462,MATCH(U$3,'Slutlig allokering'!$B$2:$AJ$2,0),FALSE)/1,0)</f>
        <v>0</v>
      </c>
      <c r="V9">
        <f>IFERROR(VLOOKUP($B9,Kraftvärmeprod!$B$1:$AH$479,MATCH(V$2,Kraftvärmeprod!$B$1:$AG$1,0),FALSE)/1,0)-IFERROR(VLOOKUP($B9,'Slutlig allokering'!$B$2:$AC$462,MATCH(V$3,'Slutlig allokering'!$B$2:$AJ$2,0),FALSE)/1,0)</f>
        <v>0</v>
      </c>
      <c r="W9">
        <f>IFERROR(VLOOKUP($B9,Kraftvärmeprod!$B$1:$AH$479,MATCH(W$2,Kraftvärmeprod!$B$1:$AG$1,0),FALSE)/1,0)-IFERROR(VLOOKUP($B9,'Slutlig allokering'!$B$2:$AC$462,MATCH(W$3,'Slutlig allokering'!$B$2:$AJ$2,0),FALSE)/1,0)</f>
        <v>0</v>
      </c>
      <c r="X9">
        <f>IFERROR(VLOOKUP($B9,Kraftvärmeprod!$B$1:$AH$479,MATCH(X$2,Kraftvärmeprod!$B$1:$AG$1,0),FALSE)/1,0)-IFERROR(VLOOKUP($B9,'Slutlig allokering'!$B$2:$AC$462,MATCH(X$3,'Slutlig allokering'!$B$2:$AJ$2,0),FALSE)/1,0)</f>
        <v>0</v>
      </c>
      <c r="Y9">
        <f>IFERROR(VLOOKUP($B9,Kraftvärmeprod!$B$1:$AH$479,MATCH(Y$2,Kraftvärmeprod!$B$1:$AG$1,0),FALSE)/1,0)-IFERROR(VLOOKUP($B9,'Slutlig allokering'!$B$2:$AC$462,MATCH(Y$3,'Slutlig allokering'!$B$2:$AJ$2,0),FALSE)/1,0)</f>
        <v>0</v>
      </c>
      <c r="Z9">
        <f>IFERROR(VLOOKUP($B9,Kraftvärmeprod!$B$1:$AH$479,MATCH(Z$2,Kraftvärmeprod!$B$1:$AG$1,0),FALSE)/1,0)-IFERROR(VLOOKUP($B9,'Slutlig allokering'!$B$2:$AC$462,MATCH(Z$3,'Slutlig allokering'!$B$2:$AJ$2,0),FALSE)/1,0)</f>
        <v>0</v>
      </c>
      <c r="AA9">
        <f>IFERROR(VLOOKUP($B9,Kraftvärmeprod!$B$1:$AH$479,MATCH(AA$2,Kraftvärmeprod!$B$1:$AG$1,0),FALSE)/1,0)-IFERROR(VLOOKUP($B9,'Slutlig allokering'!$B$2:$AC$462,MATCH(AA$3,'Slutlig allokering'!$B$2:$AJ$2,0),FALSE)/1,0)</f>
        <v>0</v>
      </c>
      <c r="AB9">
        <f>IFERROR(VLOOKUP($B9,Kraftvärmeprod!$B$1:$AH$479,MATCH(AB$2,Kraftvärmeprod!$B$1:$AG$1,0),FALSE)/1,0)-IFERROR(VLOOKUP($B9,'Slutlig allokering'!$B$2:$AC$462,MATCH(AB$3,'Slutlig allokering'!$B$2:$AJ$2,0),FALSE)/1,0)</f>
        <v>0</v>
      </c>
      <c r="AE9">
        <f t="shared" si="0"/>
        <v>0</v>
      </c>
      <c r="AG9">
        <f>IFERROR(VLOOKUP(B9,'Slutlig allokering'!$B$2:$AJ$462,MATCH("Summa justerad allokerad tillförd energi (utan hjälpel och rökgaskondensering):",'Slutlig allokering'!$B$2:$AK$2,0),FALSE)/1,"")</f>
        <v>0</v>
      </c>
      <c r="AI9" s="55" t="str">
        <f>IFERROR(1-VLOOKUP(B9,'Slutlig allokering'!$B$2:$AJ$462,MATCH("Andel av bränsle i kvv som allokerats till värme, exklusive rökgaskondensering och hjälpel",'Slutlig allokering'!$B$2:$AK$2,0),FALSE),"")</f>
        <v/>
      </c>
      <c r="AK9" s="55" t="str">
        <f t="shared" si="1"/>
        <v/>
      </c>
    </row>
    <row r="10" spans="1:37" x14ac:dyDescent="0.35">
      <c r="A10" s="28" t="s">
        <v>18</v>
      </c>
      <c r="B10" s="28" t="s">
        <v>19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allokering'!$B$2:$AC$462,MATCH(E$3,'Slutlig allokering'!$B$2:$AJ$2,0),FALSE)/1,0)</f>
        <v>0</v>
      </c>
      <c r="F10">
        <f>IFERROR(VLOOKUP($B10,Kraftvärmeprod!$B$1:$AH$479,MATCH(F$2,Kraftvärmeprod!$B$1:$AG$1,0),FALSE)/1,0)-IFERROR(VLOOKUP($B10,'Slutlig allokering'!$B$2:$AC$462,MATCH(F$3,'Slutlig allokering'!$B$2:$AJ$2,0),FALSE)/1,0)</f>
        <v>0</v>
      </c>
      <c r="G10">
        <f>IFERROR(VLOOKUP($B10,Kraftvärmeprod!$B$1:$AH$479,MATCH(G$2,Kraftvärmeprod!$B$1:$AG$1,0),FALSE)/1,0)-IFERROR(VLOOKUP($B10,'Slutlig allokering'!$B$2:$AC$462,MATCH(G$3,'Slutlig allokering'!$B$2:$AJ$2,0),FALSE)/1,0)</f>
        <v>0</v>
      </c>
      <c r="H10">
        <f>IFERROR(VLOOKUP($B10,Kraftvärmeprod!$B$1:$AH$479,MATCH(H$2,Kraftvärmeprod!$B$1:$AG$1,0),FALSE)/1,0)-IFERROR(VLOOKUP($B10,'Slutlig allokering'!$B$2:$AC$462,MATCH(H$3,'Slutlig allokering'!$B$2:$AJ$2,0),FALSE)/1,0)</f>
        <v>0</v>
      </c>
      <c r="I10">
        <f>IFERROR(VLOOKUP($B10,Kraftvärmeprod!$B$1:$AH$479,MATCH(I$2,Kraftvärmeprod!$B$1:$AG$1,0),FALSE)/1,0)-IFERROR(VLOOKUP($B10,'Slutlig allokering'!$B$2:$AC$462,MATCH(I$3,'Slutlig allokering'!$B$2:$AJ$2,0),FALSE)/1,0)</f>
        <v>0</v>
      </c>
      <c r="J10">
        <f>IFERROR(VLOOKUP($B10,Kraftvärmeprod!$B$1:$AH$479,MATCH(J$2,Kraftvärmeprod!$B$1:$AG$1,0),FALSE)/1,0)-IFERROR(VLOOKUP($B10,'Slutlig allokering'!$B$2:$AC$462,MATCH(J$3,'Slutlig allokering'!$B$2:$AJ$2,0),FALSE)/1,0)</f>
        <v>0</v>
      </c>
      <c r="K10">
        <f>IFERROR(VLOOKUP($B10,Kraftvärmeprod!$B$1:$AH$479,MATCH(K$2,Kraftvärmeprod!$B$1:$AG$1,0),FALSE)/1,0)-IFERROR(VLOOKUP($B10,'Slutlig allokering'!$B$2:$AC$462,MATCH(K$3,'Slutlig allokering'!$B$2:$AJ$2,0),FALSE)/1,0)</f>
        <v>0</v>
      </c>
      <c r="L10">
        <f>IFERROR(VLOOKUP($B10,Kraftvärmeprod!$B$1:$AH$479,MATCH(L$2,Kraftvärmeprod!$B$1:$AG$1,0),FALSE)/1,0)-IFERROR(VLOOKUP($B10,'Slutlig allokering'!$B$2:$AC$462,MATCH(L$3,'Slutlig allokering'!$B$2:$AJ$2,0),FALSE)/1,0)</f>
        <v>0</v>
      </c>
      <c r="M10" s="143">
        <f>IFERROR(VLOOKUP($B10,Miljö!$B$1:$S$477,MATCH(M$2,Miljö!$B$1:$X$1,0),FALSE)/1,0)-IFERROR(VLOOKUP($B10,'Slutlig allokering'!$B$2:$AC$462,MATCH(M$3,'Slutlig allokering'!$B$2:$AJ$2,0),FALSE)/1,0)</f>
        <v>0</v>
      </c>
      <c r="N10">
        <f>IFERROR(VLOOKUP($B10,Kraftvärmeprod!$B$1:$AH$479,MATCH(N$2,Kraftvärmeprod!$B$1:$AG$1,0),FALSE)/1,0)-IFERROR(VLOOKUP($B10,'Slutlig allokering'!$B$2:$AC$462,MATCH(N$3,'Slutlig allokering'!$B$2:$AJ$2,0),FALSE)/1,0)</f>
        <v>0</v>
      </c>
      <c r="O10">
        <f>IFERROR(VLOOKUP($B10,Kraftvärmeprod!$B$1:$AH$479,MATCH(O$2,Kraftvärmeprod!$B$1:$AG$1,0),FALSE)/1,0)-IFERROR(VLOOKUP($B10,'Slutlig allokering'!$B$2:$AC$462,MATCH(O$3,'Slutlig allokering'!$B$2:$AJ$2,0),FALSE)/1,0)</f>
        <v>0</v>
      </c>
      <c r="P10">
        <f>IFERROR(VLOOKUP($B10,Kraftvärmeprod!$B$1:$AH$479,MATCH(P$2,Kraftvärmeprod!$B$1:$AG$1,0),FALSE)/1,0)-IFERROR(VLOOKUP($B10,'Slutlig allokering'!$B$2:$AC$462,MATCH(P$3,'Slutlig allokering'!$B$2:$AJ$2,0),FALSE)/1,0)</f>
        <v>0</v>
      </c>
      <c r="Q10">
        <f>IFERROR(VLOOKUP($B10,Kraftvärmeprod!$B$1:$AH$479,MATCH(Q$2,Kraftvärmeprod!$B$1:$AG$1,0),FALSE)/1,0)-IFERROR(VLOOKUP($B10,'Slutlig allokering'!$B$2:$AC$462,MATCH(Q$3,'Slutlig allokering'!$B$2:$AJ$2,0),FALSE)/1,0)</f>
        <v>0</v>
      </c>
      <c r="R10">
        <f>IFERROR(VLOOKUP($B10,Kraftvärmeprod!$B$1:$AH$479,MATCH(R$2,Kraftvärmeprod!$B$1:$AG$1,0),FALSE)/1,0)-IFERROR(VLOOKUP($B10,'Slutlig allokering'!$B$2:$AC$462,MATCH(R$3,'Slutlig allokering'!$B$2:$AJ$2,0),FALSE)/1,0)</f>
        <v>0</v>
      </c>
      <c r="S10">
        <f>IFERROR(VLOOKUP($B10,Kraftvärmeprod!$B$1:$AH$479,MATCH(S$2,Kraftvärmeprod!$B$1:$AG$1,0),FALSE)/1,0)-IFERROR(VLOOKUP($B10,'Slutlig allokering'!$B$2:$AC$462,MATCH(S$3,'Slutlig allokering'!$B$2:$AJ$2,0),FALSE)/1,0)</f>
        <v>0</v>
      </c>
      <c r="T10">
        <f>IFERROR(VLOOKUP($B10,Kraftvärmeprod!$B$1:$AH$479,MATCH(T$2,Kraftvärmeprod!$B$1:$AG$1,0),FALSE)/1,0)-IFERROR(VLOOKUP($B10,'Slutlig allokering'!$B$2:$AC$462,MATCH(T$3,'Slutlig allokering'!$B$2:$AJ$2,0),FALSE)/1,0)</f>
        <v>0</v>
      </c>
      <c r="U10">
        <f>IFERROR(VLOOKUP($B10,Kraftvärmeprod!$B$1:$AH$479,MATCH(U$2,Kraftvärmeprod!$B$1:$AG$1,0),FALSE)/1,0)-IFERROR(VLOOKUP($B10,'Slutlig allokering'!$B$2:$AC$462,MATCH(U$3,'Slutlig allokering'!$B$2:$AJ$2,0),FALSE)/1,0)</f>
        <v>0</v>
      </c>
      <c r="V10">
        <f>IFERROR(VLOOKUP($B10,Kraftvärmeprod!$B$1:$AH$479,MATCH(V$2,Kraftvärmeprod!$B$1:$AG$1,0),FALSE)/1,0)-IFERROR(VLOOKUP($B10,'Slutlig allokering'!$B$2:$AC$462,MATCH(V$3,'Slutlig allokering'!$B$2:$AJ$2,0),FALSE)/1,0)</f>
        <v>0</v>
      </c>
      <c r="W10">
        <f>IFERROR(VLOOKUP($B10,Kraftvärmeprod!$B$1:$AH$479,MATCH(W$2,Kraftvärmeprod!$B$1:$AG$1,0),FALSE)/1,0)-IFERROR(VLOOKUP($B10,'Slutlig allokering'!$B$2:$AC$462,MATCH(W$3,'Slutlig allokering'!$B$2:$AJ$2,0),FALSE)/1,0)</f>
        <v>0</v>
      </c>
      <c r="X10">
        <f>IFERROR(VLOOKUP($B10,Kraftvärmeprod!$B$1:$AH$479,MATCH(X$2,Kraftvärmeprod!$B$1:$AG$1,0),FALSE)/1,0)-IFERROR(VLOOKUP($B10,'Slutlig allokering'!$B$2:$AC$462,MATCH(X$3,'Slutlig allokering'!$B$2:$AJ$2,0),FALSE)/1,0)</f>
        <v>0</v>
      </c>
      <c r="Y10">
        <f>IFERROR(VLOOKUP($B10,Kraftvärmeprod!$B$1:$AH$479,MATCH(Y$2,Kraftvärmeprod!$B$1:$AG$1,0),FALSE)/1,0)-IFERROR(VLOOKUP($B10,'Slutlig allokering'!$B$2:$AC$462,MATCH(Y$3,'Slutlig allokering'!$B$2:$AJ$2,0),FALSE)/1,0)</f>
        <v>0</v>
      </c>
      <c r="Z10">
        <f>IFERROR(VLOOKUP($B10,Kraftvärmeprod!$B$1:$AH$479,MATCH(Z$2,Kraftvärmeprod!$B$1:$AG$1,0),FALSE)/1,0)-IFERROR(VLOOKUP($B10,'Slutlig allokering'!$B$2:$AC$462,MATCH(Z$3,'Slutlig allokering'!$B$2:$AJ$2,0),FALSE)/1,0)</f>
        <v>0</v>
      </c>
      <c r="AA10">
        <f>IFERROR(VLOOKUP($B10,Kraftvärmeprod!$B$1:$AH$479,MATCH(AA$2,Kraftvärmeprod!$B$1:$AG$1,0),FALSE)/1,0)-IFERROR(VLOOKUP($B10,'Slutlig allokering'!$B$2:$AC$462,MATCH(AA$3,'Slutlig allokering'!$B$2:$AJ$2,0),FALSE)/1,0)</f>
        <v>0</v>
      </c>
      <c r="AB10">
        <f>IFERROR(VLOOKUP($B10,Kraftvärmeprod!$B$1:$AH$479,MATCH(AB$2,Kraftvärmeprod!$B$1:$AG$1,0),FALSE)/1,0)-IFERROR(VLOOKUP($B10,'Slutlig allokering'!$B$2:$AC$462,MATCH(AB$3,'Slutlig allokering'!$B$2:$AJ$2,0),FALSE)/1,0)</f>
        <v>0</v>
      </c>
      <c r="AE10">
        <f t="shared" si="0"/>
        <v>0</v>
      </c>
      <c r="AG10">
        <f>IFERROR(VLOOKUP(B10,'Slutlig allokering'!$B$2:$AJ$462,MATCH("Summa justerad allokerad tillförd energi (utan hjälpel och rökgaskondensering):",'Slutlig allokering'!$B$2:$AK$2,0),FALSE)/1,"")</f>
        <v>0</v>
      </c>
      <c r="AI10" s="55" t="str">
        <f>IFERROR(1-VLOOKUP(B10,'Slutlig allokering'!$B$2:$AJ$462,MATCH("Andel av bränsle i kvv som allokerats till värme, exklusive rökgaskondensering och hjälpel",'Slutlig allokering'!$B$2:$AK$2,0),FALSE),"")</f>
        <v/>
      </c>
      <c r="AK10" s="55" t="str">
        <f t="shared" si="1"/>
        <v/>
      </c>
    </row>
    <row r="11" spans="1:37" x14ac:dyDescent="0.35">
      <c r="A11" s="28" t="s">
        <v>18</v>
      </c>
      <c r="B11" s="28" t="s">
        <v>21</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allokering'!$B$2:$AC$462,MATCH(E$3,'Slutlig allokering'!$B$2:$AJ$2,0),FALSE)/1,0)</f>
        <v>0</v>
      </c>
      <c r="F11">
        <f>IFERROR(VLOOKUP($B11,Kraftvärmeprod!$B$1:$AH$479,MATCH(F$2,Kraftvärmeprod!$B$1:$AG$1,0),FALSE)/1,0)-IFERROR(VLOOKUP($B11,'Slutlig allokering'!$B$2:$AC$462,MATCH(F$3,'Slutlig allokering'!$B$2:$AJ$2,0),FALSE)/1,0)</f>
        <v>0</v>
      </c>
      <c r="G11">
        <f>IFERROR(VLOOKUP($B11,Kraftvärmeprod!$B$1:$AH$479,MATCH(G$2,Kraftvärmeprod!$B$1:$AG$1,0),FALSE)/1,0)-IFERROR(VLOOKUP($B11,'Slutlig allokering'!$B$2:$AC$462,MATCH(G$3,'Slutlig allokering'!$B$2:$AJ$2,0),FALSE)/1,0)</f>
        <v>0</v>
      </c>
      <c r="H11">
        <f>IFERROR(VLOOKUP($B11,Kraftvärmeprod!$B$1:$AH$479,MATCH(H$2,Kraftvärmeprod!$B$1:$AG$1,0),FALSE)/1,0)-IFERROR(VLOOKUP($B11,'Slutlig allokering'!$B$2:$AC$462,MATCH(H$3,'Slutlig allokering'!$B$2:$AJ$2,0),FALSE)/1,0)</f>
        <v>0</v>
      </c>
      <c r="I11">
        <f>IFERROR(VLOOKUP($B11,Kraftvärmeprod!$B$1:$AH$479,MATCH(I$2,Kraftvärmeprod!$B$1:$AG$1,0),FALSE)/1,0)-IFERROR(VLOOKUP($B11,'Slutlig allokering'!$B$2:$AC$462,MATCH(I$3,'Slutlig allokering'!$B$2:$AJ$2,0),FALSE)/1,0)</f>
        <v>0</v>
      </c>
      <c r="J11">
        <f>IFERROR(VLOOKUP($B11,Kraftvärmeprod!$B$1:$AH$479,MATCH(J$2,Kraftvärmeprod!$B$1:$AG$1,0),FALSE)/1,0)-IFERROR(VLOOKUP($B11,'Slutlig allokering'!$B$2:$AC$462,MATCH(J$3,'Slutlig allokering'!$B$2:$AJ$2,0),FALSE)/1,0)</f>
        <v>0</v>
      </c>
      <c r="K11">
        <f>IFERROR(VLOOKUP($B11,Kraftvärmeprod!$B$1:$AH$479,MATCH(K$2,Kraftvärmeprod!$B$1:$AG$1,0),FALSE)/1,0)-IFERROR(VLOOKUP($B11,'Slutlig allokering'!$B$2:$AC$462,MATCH(K$3,'Slutlig allokering'!$B$2:$AJ$2,0),FALSE)/1,0)</f>
        <v>0</v>
      </c>
      <c r="L11">
        <f>IFERROR(VLOOKUP($B11,Kraftvärmeprod!$B$1:$AH$479,MATCH(L$2,Kraftvärmeprod!$B$1:$AG$1,0),FALSE)/1,0)-IFERROR(VLOOKUP($B11,'Slutlig allokering'!$B$2:$AC$462,MATCH(L$3,'Slutlig allokering'!$B$2:$AJ$2,0),FALSE)/1,0)</f>
        <v>0</v>
      </c>
      <c r="M11" s="143">
        <f>IFERROR(VLOOKUP($B11,Miljö!$B$1:$S$477,MATCH(M$2,Miljö!$B$1:$X$1,0),FALSE)/1,0)-IFERROR(VLOOKUP($B11,'Slutlig allokering'!$B$2:$AC$462,MATCH(M$3,'Slutlig allokering'!$B$2:$AJ$2,0),FALSE)/1,0)</f>
        <v>0</v>
      </c>
      <c r="N11">
        <f>IFERROR(VLOOKUP($B11,Kraftvärmeprod!$B$1:$AH$479,MATCH(N$2,Kraftvärmeprod!$B$1:$AG$1,0),FALSE)/1,0)-IFERROR(VLOOKUP($B11,'Slutlig allokering'!$B$2:$AC$462,MATCH(N$3,'Slutlig allokering'!$B$2:$AJ$2,0),FALSE)/1,0)</f>
        <v>0</v>
      </c>
      <c r="O11">
        <f>IFERROR(VLOOKUP($B11,Kraftvärmeprod!$B$1:$AH$479,MATCH(O$2,Kraftvärmeprod!$B$1:$AG$1,0),FALSE)/1,0)-IFERROR(VLOOKUP($B11,'Slutlig allokering'!$B$2:$AC$462,MATCH(O$3,'Slutlig allokering'!$B$2:$AJ$2,0),FALSE)/1,0)</f>
        <v>0</v>
      </c>
      <c r="P11">
        <f>IFERROR(VLOOKUP($B11,Kraftvärmeprod!$B$1:$AH$479,MATCH(P$2,Kraftvärmeprod!$B$1:$AG$1,0),FALSE)/1,0)-IFERROR(VLOOKUP($B11,'Slutlig allokering'!$B$2:$AC$462,MATCH(P$3,'Slutlig allokering'!$B$2:$AJ$2,0),FALSE)/1,0)</f>
        <v>0</v>
      </c>
      <c r="Q11">
        <f>IFERROR(VLOOKUP($B11,Kraftvärmeprod!$B$1:$AH$479,MATCH(Q$2,Kraftvärmeprod!$B$1:$AG$1,0),FALSE)/1,0)-IFERROR(VLOOKUP($B11,'Slutlig allokering'!$B$2:$AC$462,MATCH(Q$3,'Slutlig allokering'!$B$2:$AJ$2,0),FALSE)/1,0)</f>
        <v>0</v>
      </c>
      <c r="R11">
        <f>IFERROR(VLOOKUP($B11,Kraftvärmeprod!$B$1:$AH$479,MATCH(R$2,Kraftvärmeprod!$B$1:$AG$1,0),FALSE)/1,0)-IFERROR(VLOOKUP($B11,'Slutlig allokering'!$B$2:$AC$462,MATCH(R$3,'Slutlig allokering'!$B$2:$AJ$2,0),FALSE)/1,0)</f>
        <v>0</v>
      </c>
      <c r="S11">
        <f>IFERROR(VLOOKUP($B11,Kraftvärmeprod!$B$1:$AH$479,MATCH(S$2,Kraftvärmeprod!$B$1:$AG$1,0),FALSE)/1,0)-IFERROR(VLOOKUP($B11,'Slutlig allokering'!$B$2:$AC$462,MATCH(S$3,'Slutlig allokering'!$B$2:$AJ$2,0),FALSE)/1,0)</f>
        <v>0</v>
      </c>
      <c r="T11">
        <f>IFERROR(VLOOKUP($B11,Kraftvärmeprod!$B$1:$AH$479,MATCH(T$2,Kraftvärmeprod!$B$1:$AG$1,0),FALSE)/1,0)-IFERROR(VLOOKUP($B11,'Slutlig allokering'!$B$2:$AC$462,MATCH(T$3,'Slutlig allokering'!$B$2:$AJ$2,0),FALSE)/1,0)</f>
        <v>0</v>
      </c>
      <c r="U11">
        <f>IFERROR(VLOOKUP($B11,Kraftvärmeprod!$B$1:$AH$479,MATCH(U$2,Kraftvärmeprod!$B$1:$AG$1,0),FALSE)/1,0)-IFERROR(VLOOKUP($B11,'Slutlig allokering'!$B$2:$AC$462,MATCH(U$3,'Slutlig allokering'!$B$2:$AJ$2,0),FALSE)/1,0)</f>
        <v>0</v>
      </c>
      <c r="V11">
        <f>IFERROR(VLOOKUP($B11,Kraftvärmeprod!$B$1:$AH$479,MATCH(V$2,Kraftvärmeprod!$B$1:$AG$1,0),FALSE)/1,0)-IFERROR(VLOOKUP($B11,'Slutlig allokering'!$B$2:$AC$462,MATCH(V$3,'Slutlig allokering'!$B$2:$AJ$2,0),FALSE)/1,0)</f>
        <v>0</v>
      </c>
      <c r="W11">
        <f>IFERROR(VLOOKUP($B11,Kraftvärmeprod!$B$1:$AH$479,MATCH(W$2,Kraftvärmeprod!$B$1:$AG$1,0),FALSE)/1,0)-IFERROR(VLOOKUP($B11,'Slutlig allokering'!$B$2:$AC$462,MATCH(W$3,'Slutlig allokering'!$B$2:$AJ$2,0),FALSE)/1,0)</f>
        <v>0</v>
      </c>
      <c r="X11">
        <f>IFERROR(VLOOKUP($B11,Kraftvärmeprod!$B$1:$AH$479,MATCH(X$2,Kraftvärmeprod!$B$1:$AG$1,0),FALSE)/1,0)-IFERROR(VLOOKUP($B11,'Slutlig allokering'!$B$2:$AC$462,MATCH(X$3,'Slutlig allokering'!$B$2:$AJ$2,0),FALSE)/1,0)</f>
        <v>0</v>
      </c>
      <c r="Y11">
        <f>IFERROR(VLOOKUP($B11,Kraftvärmeprod!$B$1:$AH$479,MATCH(Y$2,Kraftvärmeprod!$B$1:$AG$1,0),FALSE)/1,0)-IFERROR(VLOOKUP($B11,'Slutlig allokering'!$B$2:$AC$462,MATCH(Y$3,'Slutlig allokering'!$B$2:$AJ$2,0),FALSE)/1,0)</f>
        <v>0</v>
      </c>
      <c r="Z11">
        <f>IFERROR(VLOOKUP($B11,Kraftvärmeprod!$B$1:$AH$479,MATCH(Z$2,Kraftvärmeprod!$B$1:$AG$1,0),FALSE)/1,0)-IFERROR(VLOOKUP($B11,'Slutlig allokering'!$B$2:$AC$462,MATCH(Z$3,'Slutlig allokering'!$B$2:$AJ$2,0),FALSE)/1,0)</f>
        <v>0</v>
      </c>
      <c r="AA11">
        <f>IFERROR(VLOOKUP($B11,Kraftvärmeprod!$B$1:$AH$479,MATCH(AA$2,Kraftvärmeprod!$B$1:$AG$1,0),FALSE)/1,0)-IFERROR(VLOOKUP($B11,'Slutlig allokering'!$B$2:$AC$462,MATCH(AA$3,'Slutlig allokering'!$B$2:$AJ$2,0),FALSE)/1,0)</f>
        <v>0</v>
      </c>
      <c r="AB11">
        <f>IFERROR(VLOOKUP($B11,Kraftvärmeprod!$B$1:$AH$479,MATCH(AB$2,Kraftvärmeprod!$B$1:$AG$1,0),FALSE)/1,0)-IFERROR(VLOOKUP($B11,'Slutlig allokering'!$B$2:$AC$462,MATCH(AB$3,'Slutlig allokering'!$B$2:$AJ$2,0),FALSE)/1,0)</f>
        <v>0</v>
      </c>
      <c r="AE11">
        <f t="shared" si="0"/>
        <v>0</v>
      </c>
      <c r="AG11">
        <f>IFERROR(VLOOKUP(B11,'Slutlig allokering'!$B$2:$AJ$462,MATCH("Summa justerad allokerad tillförd energi (utan hjälpel och rökgaskondensering):",'Slutlig allokering'!$B$2:$AK$2,0),FALSE)/1,"")</f>
        <v>0</v>
      </c>
      <c r="AI11" s="55" t="str">
        <f>IFERROR(1-VLOOKUP(B11,'Slutlig allokering'!$B$2:$AJ$462,MATCH("Andel av bränsle i kvv som allokerats till värme, exklusive rökgaskondensering och hjälpel",'Slutlig allokering'!$B$2:$AK$2,0),FALSE),"")</f>
        <v/>
      </c>
      <c r="AK11" s="55" t="str">
        <f t="shared" si="1"/>
        <v/>
      </c>
    </row>
    <row r="12" spans="1:37" x14ac:dyDescent="0.35">
      <c r="A12" s="28" t="s">
        <v>18</v>
      </c>
      <c r="B12" s="28" t="s">
        <v>22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allokering'!$B$2:$AC$462,MATCH(E$3,'Slutlig allokering'!$B$2:$AJ$2,0),FALSE)/1,0)</f>
        <v>0</v>
      </c>
      <c r="F12">
        <f>IFERROR(VLOOKUP($B12,Kraftvärmeprod!$B$1:$AH$479,MATCH(F$2,Kraftvärmeprod!$B$1:$AG$1,0),FALSE)/1,0)-IFERROR(VLOOKUP($B12,'Slutlig allokering'!$B$2:$AC$462,MATCH(F$3,'Slutlig allokering'!$B$2:$AJ$2,0),FALSE)/1,0)</f>
        <v>0</v>
      </c>
      <c r="G12">
        <f>IFERROR(VLOOKUP($B12,Kraftvärmeprod!$B$1:$AH$479,MATCH(G$2,Kraftvärmeprod!$B$1:$AG$1,0),FALSE)/1,0)-IFERROR(VLOOKUP($B12,'Slutlig allokering'!$B$2:$AC$462,MATCH(G$3,'Slutlig allokering'!$B$2:$AJ$2,0),FALSE)/1,0)</f>
        <v>0</v>
      </c>
      <c r="H12">
        <f>IFERROR(VLOOKUP($B12,Kraftvärmeprod!$B$1:$AH$479,MATCH(H$2,Kraftvärmeprod!$B$1:$AG$1,0),FALSE)/1,0)-IFERROR(VLOOKUP($B12,'Slutlig allokering'!$B$2:$AC$462,MATCH(H$3,'Slutlig allokering'!$B$2:$AJ$2,0),FALSE)/1,0)</f>
        <v>0</v>
      </c>
      <c r="I12">
        <f>IFERROR(VLOOKUP($B12,Kraftvärmeprod!$B$1:$AH$479,MATCH(I$2,Kraftvärmeprod!$B$1:$AG$1,0),FALSE)/1,0)-IFERROR(VLOOKUP($B12,'Slutlig allokering'!$B$2:$AC$462,MATCH(I$3,'Slutlig allokering'!$B$2:$AJ$2,0),FALSE)/1,0)</f>
        <v>0</v>
      </c>
      <c r="J12">
        <f>IFERROR(VLOOKUP($B12,Kraftvärmeprod!$B$1:$AH$479,MATCH(J$2,Kraftvärmeprod!$B$1:$AG$1,0),FALSE)/1,0)-IFERROR(VLOOKUP($B12,'Slutlig allokering'!$B$2:$AC$462,MATCH(J$3,'Slutlig allokering'!$B$2:$AJ$2,0),FALSE)/1,0)</f>
        <v>0</v>
      </c>
      <c r="K12">
        <f>IFERROR(VLOOKUP($B12,Kraftvärmeprod!$B$1:$AH$479,MATCH(K$2,Kraftvärmeprod!$B$1:$AG$1,0),FALSE)/1,0)-IFERROR(VLOOKUP($B12,'Slutlig allokering'!$B$2:$AC$462,MATCH(K$3,'Slutlig allokering'!$B$2:$AJ$2,0),FALSE)/1,0)</f>
        <v>0</v>
      </c>
      <c r="L12">
        <f>IFERROR(VLOOKUP($B12,Kraftvärmeprod!$B$1:$AH$479,MATCH(L$2,Kraftvärmeprod!$B$1:$AG$1,0),FALSE)/1,0)-IFERROR(VLOOKUP($B12,'Slutlig allokering'!$B$2:$AC$462,MATCH(L$3,'Slutlig allokering'!$B$2:$AJ$2,0),FALSE)/1,0)</f>
        <v>0</v>
      </c>
      <c r="M12" s="143">
        <f>IFERROR(VLOOKUP($B12,Miljö!$B$1:$S$477,MATCH(M$2,Miljö!$B$1:$X$1,0),FALSE)/1,0)-IFERROR(VLOOKUP($B12,'Slutlig allokering'!$B$2:$AC$462,MATCH(M$3,'Slutlig allokering'!$B$2:$AJ$2,0),FALSE)/1,0)</f>
        <v>0</v>
      </c>
      <c r="N12">
        <f>IFERROR(VLOOKUP($B12,Kraftvärmeprod!$B$1:$AH$479,MATCH(N$2,Kraftvärmeprod!$B$1:$AG$1,0),FALSE)/1,0)-IFERROR(VLOOKUP($B12,'Slutlig allokering'!$B$2:$AC$462,MATCH(N$3,'Slutlig allokering'!$B$2:$AJ$2,0),FALSE)/1,0)</f>
        <v>0</v>
      </c>
      <c r="O12">
        <f>IFERROR(VLOOKUP($B12,Kraftvärmeprod!$B$1:$AH$479,MATCH(O$2,Kraftvärmeprod!$B$1:$AG$1,0),FALSE)/1,0)-IFERROR(VLOOKUP($B12,'Slutlig allokering'!$B$2:$AC$462,MATCH(O$3,'Slutlig allokering'!$B$2:$AJ$2,0),FALSE)/1,0)</f>
        <v>0</v>
      </c>
      <c r="P12">
        <f>IFERROR(VLOOKUP($B12,Kraftvärmeprod!$B$1:$AH$479,MATCH(P$2,Kraftvärmeprod!$B$1:$AG$1,0),FALSE)/1,0)-IFERROR(VLOOKUP($B12,'Slutlig allokering'!$B$2:$AC$462,MATCH(P$3,'Slutlig allokering'!$B$2:$AJ$2,0),FALSE)/1,0)</f>
        <v>0</v>
      </c>
      <c r="Q12">
        <f>IFERROR(VLOOKUP($B12,Kraftvärmeprod!$B$1:$AH$479,MATCH(Q$2,Kraftvärmeprod!$B$1:$AG$1,0),FALSE)/1,0)-IFERROR(VLOOKUP($B12,'Slutlig allokering'!$B$2:$AC$462,MATCH(Q$3,'Slutlig allokering'!$B$2:$AJ$2,0),FALSE)/1,0)</f>
        <v>0</v>
      </c>
      <c r="R12">
        <f>IFERROR(VLOOKUP($B12,Kraftvärmeprod!$B$1:$AH$479,MATCH(R$2,Kraftvärmeprod!$B$1:$AG$1,0),FALSE)/1,0)-IFERROR(VLOOKUP($B12,'Slutlig allokering'!$B$2:$AC$462,MATCH(R$3,'Slutlig allokering'!$B$2:$AJ$2,0),FALSE)/1,0)</f>
        <v>0</v>
      </c>
      <c r="S12">
        <f>IFERROR(VLOOKUP($B12,Kraftvärmeprod!$B$1:$AH$479,MATCH(S$2,Kraftvärmeprod!$B$1:$AG$1,0),FALSE)/1,0)-IFERROR(VLOOKUP($B12,'Slutlig allokering'!$B$2:$AC$462,MATCH(S$3,'Slutlig allokering'!$B$2:$AJ$2,0),FALSE)/1,0)</f>
        <v>0</v>
      </c>
      <c r="T12">
        <f>IFERROR(VLOOKUP($B12,Kraftvärmeprod!$B$1:$AH$479,MATCH(T$2,Kraftvärmeprod!$B$1:$AG$1,0),FALSE)/1,0)-IFERROR(VLOOKUP($B12,'Slutlig allokering'!$B$2:$AC$462,MATCH(T$3,'Slutlig allokering'!$B$2:$AJ$2,0),FALSE)/1,0)</f>
        <v>0</v>
      </c>
      <c r="U12">
        <f>IFERROR(VLOOKUP($B12,Kraftvärmeprod!$B$1:$AH$479,MATCH(U$2,Kraftvärmeprod!$B$1:$AG$1,0),FALSE)/1,0)-IFERROR(VLOOKUP($B12,'Slutlig allokering'!$B$2:$AC$462,MATCH(U$3,'Slutlig allokering'!$B$2:$AJ$2,0),FALSE)/1,0)</f>
        <v>0</v>
      </c>
      <c r="V12">
        <f>IFERROR(VLOOKUP($B12,Kraftvärmeprod!$B$1:$AH$479,MATCH(V$2,Kraftvärmeprod!$B$1:$AG$1,0),FALSE)/1,0)-IFERROR(VLOOKUP($B12,'Slutlig allokering'!$B$2:$AC$462,MATCH(V$3,'Slutlig allokering'!$B$2:$AJ$2,0),FALSE)/1,0)</f>
        <v>0</v>
      </c>
      <c r="W12">
        <f>IFERROR(VLOOKUP($B12,Kraftvärmeprod!$B$1:$AH$479,MATCH(W$2,Kraftvärmeprod!$B$1:$AG$1,0),FALSE)/1,0)-IFERROR(VLOOKUP($B12,'Slutlig allokering'!$B$2:$AC$462,MATCH(W$3,'Slutlig allokering'!$B$2:$AJ$2,0),FALSE)/1,0)</f>
        <v>0</v>
      </c>
      <c r="X12">
        <f>IFERROR(VLOOKUP($B12,Kraftvärmeprod!$B$1:$AH$479,MATCH(X$2,Kraftvärmeprod!$B$1:$AG$1,0),FALSE)/1,0)-IFERROR(VLOOKUP($B12,'Slutlig allokering'!$B$2:$AC$462,MATCH(X$3,'Slutlig allokering'!$B$2:$AJ$2,0),FALSE)/1,0)</f>
        <v>0</v>
      </c>
      <c r="Y12">
        <f>IFERROR(VLOOKUP($B12,Kraftvärmeprod!$B$1:$AH$479,MATCH(Y$2,Kraftvärmeprod!$B$1:$AG$1,0),FALSE)/1,0)-IFERROR(VLOOKUP($B12,'Slutlig allokering'!$B$2:$AC$462,MATCH(Y$3,'Slutlig allokering'!$B$2:$AJ$2,0),FALSE)/1,0)</f>
        <v>0</v>
      </c>
      <c r="Z12">
        <f>IFERROR(VLOOKUP($B12,Kraftvärmeprod!$B$1:$AH$479,MATCH(Z$2,Kraftvärmeprod!$B$1:$AG$1,0),FALSE)/1,0)-IFERROR(VLOOKUP($B12,'Slutlig allokering'!$B$2:$AC$462,MATCH(Z$3,'Slutlig allokering'!$B$2:$AJ$2,0),FALSE)/1,0)</f>
        <v>0</v>
      </c>
      <c r="AA12">
        <f>IFERROR(VLOOKUP($B12,Kraftvärmeprod!$B$1:$AH$479,MATCH(AA$2,Kraftvärmeprod!$B$1:$AG$1,0),FALSE)/1,0)-IFERROR(VLOOKUP($B12,'Slutlig allokering'!$B$2:$AC$462,MATCH(AA$3,'Slutlig allokering'!$B$2:$AJ$2,0),FALSE)/1,0)</f>
        <v>0</v>
      </c>
      <c r="AB12">
        <f>IFERROR(VLOOKUP($B12,Kraftvärmeprod!$B$1:$AH$479,MATCH(AB$2,Kraftvärmeprod!$B$1:$AG$1,0),FALSE)/1,0)-IFERROR(VLOOKUP($B12,'Slutlig allokering'!$B$2:$AC$462,MATCH(AB$3,'Slutlig allokering'!$B$2:$AJ$2,0),FALSE)/1,0)</f>
        <v>0</v>
      </c>
      <c r="AE12">
        <f t="shared" si="0"/>
        <v>0</v>
      </c>
      <c r="AG12">
        <f>IFERROR(VLOOKUP(B12,'Slutlig allokering'!$B$2:$AJ$462,MATCH("Summa justerad allokerad tillförd energi (utan hjälpel och rökgaskondensering):",'Slutlig allokering'!$B$2:$AK$2,0),FALSE)/1,"")</f>
        <v>0</v>
      </c>
      <c r="AI12" s="55" t="str">
        <f>IFERROR(1-VLOOKUP(B12,'Slutlig allokering'!$B$2:$AJ$462,MATCH("Andel av bränsle i kvv som allokerats till värme, exklusive rökgaskondensering och hjälpel",'Slutlig allokering'!$B$2:$AK$2,0),FALSE),"")</f>
        <v/>
      </c>
      <c r="AK12" s="55" t="str">
        <f t="shared" si="1"/>
        <v/>
      </c>
    </row>
    <row r="13" spans="1:37" x14ac:dyDescent="0.35">
      <c r="A13" s="28" t="s">
        <v>23</v>
      </c>
      <c r="B13" s="28" t="s">
        <v>24</v>
      </c>
      <c r="C13" t="str">
        <f>IFERROR(VLOOKUP($B13,Kraftvärmeprod!$B$1:$AH$479,MATCH(C$3,Kraftvärmeprod!$B$1:$AG$1,0),FALSE)/1,"")</f>
        <v/>
      </c>
      <c r="D13" t="str">
        <f>IFERROR(VLOOKUP($B13,Kraftvärmeprod!$B$1:$AH$479,MATCH(D$3,Kraftvärmeprod!$B$1:$AG$1,0),FALSE)/1,"")</f>
        <v/>
      </c>
      <c r="E13">
        <f>IFERROR(VLOOKUP($B13,Kraftvärmeprod!$B$1:$AH$479,MATCH(E$2,Kraftvärmeprod!$B$1:$AG$1,0),FALSE)/1,0)-IFERROR(VLOOKUP($B13,'Slutlig allokering'!$B$2:$AC$462,MATCH(E$3,'Slutlig allokering'!$B$2:$AJ$2,0),FALSE)/1,0)</f>
        <v>0</v>
      </c>
      <c r="F13">
        <f>IFERROR(VLOOKUP($B13,Kraftvärmeprod!$B$1:$AH$479,MATCH(F$2,Kraftvärmeprod!$B$1:$AG$1,0),FALSE)/1,0)-IFERROR(VLOOKUP($B13,'Slutlig allokering'!$B$2:$AC$462,MATCH(F$3,'Slutlig allokering'!$B$2:$AJ$2,0),FALSE)/1,0)</f>
        <v>0</v>
      </c>
      <c r="G13">
        <f>IFERROR(VLOOKUP($B13,Kraftvärmeprod!$B$1:$AH$479,MATCH(G$2,Kraftvärmeprod!$B$1:$AG$1,0),FALSE)/1,0)-IFERROR(VLOOKUP($B13,'Slutlig allokering'!$B$2:$AC$462,MATCH(G$3,'Slutlig allokering'!$B$2:$AJ$2,0),FALSE)/1,0)</f>
        <v>0</v>
      </c>
      <c r="H13">
        <f>IFERROR(VLOOKUP($B13,Kraftvärmeprod!$B$1:$AH$479,MATCH(H$2,Kraftvärmeprod!$B$1:$AG$1,0),FALSE)/1,0)-IFERROR(VLOOKUP($B13,'Slutlig allokering'!$B$2:$AC$462,MATCH(H$3,'Slutlig allokering'!$B$2:$AJ$2,0),FALSE)/1,0)</f>
        <v>0</v>
      </c>
      <c r="I13">
        <f>IFERROR(VLOOKUP($B13,Kraftvärmeprod!$B$1:$AH$479,MATCH(I$2,Kraftvärmeprod!$B$1:$AG$1,0),FALSE)/1,0)-IFERROR(VLOOKUP($B13,'Slutlig allokering'!$B$2:$AC$462,MATCH(I$3,'Slutlig allokering'!$B$2:$AJ$2,0),FALSE)/1,0)</f>
        <v>0</v>
      </c>
      <c r="J13">
        <f>IFERROR(VLOOKUP($B13,Kraftvärmeprod!$B$1:$AH$479,MATCH(J$2,Kraftvärmeprod!$B$1:$AG$1,0),FALSE)/1,0)-IFERROR(VLOOKUP($B13,'Slutlig allokering'!$B$2:$AC$462,MATCH(J$3,'Slutlig allokering'!$B$2:$AJ$2,0),FALSE)/1,0)</f>
        <v>0</v>
      </c>
      <c r="K13">
        <f>IFERROR(VLOOKUP($B13,Kraftvärmeprod!$B$1:$AH$479,MATCH(K$2,Kraftvärmeprod!$B$1:$AG$1,0),FALSE)/1,0)-IFERROR(VLOOKUP($B13,'Slutlig allokering'!$B$2:$AC$462,MATCH(K$3,'Slutlig allokering'!$B$2:$AJ$2,0),FALSE)/1,0)</f>
        <v>0</v>
      </c>
      <c r="L13">
        <f>IFERROR(VLOOKUP($B13,Kraftvärmeprod!$B$1:$AH$479,MATCH(L$2,Kraftvärmeprod!$B$1:$AG$1,0),FALSE)/1,0)-IFERROR(VLOOKUP($B13,'Slutlig allokering'!$B$2:$AC$462,MATCH(L$3,'Slutlig allokering'!$B$2:$AJ$2,0),FALSE)/1,0)</f>
        <v>0</v>
      </c>
      <c r="M13" s="143">
        <f>IFERROR(VLOOKUP($B13,Miljö!$B$1:$S$477,MATCH(M$2,Miljö!$B$1:$X$1,0),FALSE)/1,0)-IFERROR(VLOOKUP($B13,'Slutlig allokering'!$B$2:$AC$462,MATCH(M$3,'Slutlig allokering'!$B$2:$AJ$2,0),FALSE)/1,0)</f>
        <v>0</v>
      </c>
      <c r="N13">
        <f>IFERROR(VLOOKUP($B13,Kraftvärmeprod!$B$1:$AH$479,MATCH(N$2,Kraftvärmeprod!$B$1:$AG$1,0),FALSE)/1,0)-IFERROR(VLOOKUP($B13,'Slutlig allokering'!$B$2:$AC$462,MATCH(N$3,'Slutlig allokering'!$B$2:$AJ$2,0),FALSE)/1,0)</f>
        <v>0</v>
      </c>
      <c r="O13">
        <f>IFERROR(VLOOKUP($B13,Kraftvärmeprod!$B$1:$AH$479,MATCH(O$2,Kraftvärmeprod!$B$1:$AG$1,0),FALSE)/1,0)-IFERROR(VLOOKUP($B13,'Slutlig allokering'!$B$2:$AC$462,MATCH(O$3,'Slutlig allokering'!$B$2:$AJ$2,0),FALSE)/1,0)</f>
        <v>0</v>
      </c>
      <c r="P13">
        <f>IFERROR(VLOOKUP($B13,Kraftvärmeprod!$B$1:$AH$479,MATCH(P$2,Kraftvärmeprod!$B$1:$AG$1,0),FALSE)/1,0)-IFERROR(VLOOKUP($B13,'Slutlig allokering'!$B$2:$AC$462,MATCH(P$3,'Slutlig allokering'!$B$2:$AJ$2,0),FALSE)/1,0)</f>
        <v>0</v>
      </c>
      <c r="Q13">
        <f>IFERROR(VLOOKUP($B13,Kraftvärmeprod!$B$1:$AH$479,MATCH(Q$2,Kraftvärmeprod!$B$1:$AG$1,0),FALSE)/1,0)-IFERROR(VLOOKUP($B13,'Slutlig allokering'!$B$2:$AC$462,MATCH(Q$3,'Slutlig allokering'!$B$2:$AJ$2,0),FALSE)/1,0)</f>
        <v>0</v>
      </c>
      <c r="R13">
        <f>IFERROR(VLOOKUP($B13,Kraftvärmeprod!$B$1:$AH$479,MATCH(R$2,Kraftvärmeprod!$B$1:$AG$1,0),FALSE)/1,0)-IFERROR(VLOOKUP($B13,'Slutlig allokering'!$B$2:$AC$462,MATCH(R$3,'Slutlig allokering'!$B$2:$AJ$2,0),FALSE)/1,0)</f>
        <v>0</v>
      </c>
      <c r="S13">
        <f>IFERROR(VLOOKUP($B13,Kraftvärmeprod!$B$1:$AH$479,MATCH(S$2,Kraftvärmeprod!$B$1:$AG$1,0),FALSE)/1,0)-IFERROR(VLOOKUP($B13,'Slutlig allokering'!$B$2:$AC$462,MATCH(S$3,'Slutlig allokering'!$B$2:$AJ$2,0),FALSE)/1,0)</f>
        <v>0</v>
      </c>
      <c r="T13">
        <f>IFERROR(VLOOKUP($B13,Kraftvärmeprod!$B$1:$AH$479,MATCH(T$2,Kraftvärmeprod!$B$1:$AG$1,0),FALSE)/1,0)-IFERROR(VLOOKUP($B13,'Slutlig allokering'!$B$2:$AC$462,MATCH(T$3,'Slutlig allokering'!$B$2:$AJ$2,0),FALSE)/1,0)</f>
        <v>0</v>
      </c>
      <c r="U13">
        <f>IFERROR(VLOOKUP($B13,Kraftvärmeprod!$B$1:$AH$479,MATCH(U$2,Kraftvärmeprod!$B$1:$AG$1,0),FALSE)/1,0)-IFERROR(VLOOKUP($B13,'Slutlig allokering'!$B$2:$AC$462,MATCH(U$3,'Slutlig allokering'!$B$2:$AJ$2,0),FALSE)/1,0)</f>
        <v>0</v>
      </c>
      <c r="V13">
        <f>IFERROR(VLOOKUP($B13,Kraftvärmeprod!$B$1:$AH$479,MATCH(V$2,Kraftvärmeprod!$B$1:$AG$1,0),FALSE)/1,0)-IFERROR(VLOOKUP($B13,'Slutlig allokering'!$B$2:$AC$462,MATCH(V$3,'Slutlig allokering'!$B$2:$AJ$2,0),FALSE)/1,0)</f>
        <v>0</v>
      </c>
      <c r="W13">
        <f>IFERROR(VLOOKUP($B13,Kraftvärmeprod!$B$1:$AH$479,MATCH(W$2,Kraftvärmeprod!$B$1:$AG$1,0),FALSE)/1,0)-IFERROR(VLOOKUP($B13,'Slutlig allokering'!$B$2:$AC$462,MATCH(W$3,'Slutlig allokering'!$B$2:$AJ$2,0),FALSE)/1,0)</f>
        <v>0</v>
      </c>
      <c r="X13">
        <f>IFERROR(VLOOKUP($B13,Kraftvärmeprod!$B$1:$AH$479,MATCH(X$2,Kraftvärmeprod!$B$1:$AG$1,0),FALSE)/1,0)-IFERROR(VLOOKUP($B13,'Slutlig allokering'!$B$2:$AC$462,MATCH(X$3,'Slutlig allokering'!$B$2:$AJ$2,0),FALSE)/1,0)</f>
        <v>0</v>
      </c>
      <c r="Y13">
        <f>IFERROR(VLOOKUP($B13,Kraftvärmeprod!$B$1:$AH$479,MATCH(Y$2,Kraftvärmeprod!$B$1:$AG$1,0),FALSE)/1,0)-IFERROR(VLOOKUP($B13,'Slutlig allokering'!$B$2:$AC$462,MATCH(Y$3,'Slutlig allokering'!$B$2:$AJ$2,0),FALSE)/1,0)</f>
        <v>0</v>
      </c>
      <c r="Z13">
        <f>IFERROR(VLOOKUP($B13,Kraftvärmeprod!$B$1:$AH$479,MATCH(Z$2,Kraftvärmeprod!$B$1:$AG$1,0),FALSE)/1,0)-IFERROR(VLOOKUP($B13,'Slutlig allokering'!$B$2:$AC$462,MATCH(Z$3,'Slutlig allokering'!$B$2:$AJ$2,0),FALSE)/1,0)</f>
        <v>0</v>
      </c>
      <c r="AA13">
        <f>IFERROR(VLOOKUP($B13,Kraftvärmeprod!$B$1:$AH$479,MATCH(AA$2,Kraftvärmeprod!$B$1:$AG$1,0),FALSE)/1,0)-IFERROR(VLOOKUP($B13,'Slutlig allokering'!$B$2:$AC$462,MATCH(AA$3,'Slutlig allokering'!$B$2:$AJ$2,0),FALSE)/1,0)</f>
        <v>0</v>
      </c>
      <c r="AB13">
        <f>IFERROR(VLOOKUP($B13,Kraftvärmeprod!$B$1:$AH$479,MATCH(AB$2,Kraftvärmeprod!$B$1:$AG$1,0),FALSE)/1,0)-IFERROR(VLOOKUP($B13,'Slutlig allokering'!$B$2:$AC$462,MATCH(AB$3,'Slutlig allokering'!$B$2:$AJ$2,0),FALSE)/1,0)</f>
        <v>0</v>
      </c>
      <c r="AE13">
        <f t="shared" si="0"/>
        <v>0</v>
      </c>
      <c r="AG13">
        <f>IFERROR(VLOOKUP(B13,'Slutlig allokering'!$B$2:$AJ$462,MATCH("Summa justerad allokerad tillförd energi (utan hjälpel och rökgaskondensering):",'Slutlig allokering'!$B$2:$AK$2,0),FALSE)/1,"")</f>
        <v>0</v>
      </c>
      <c r="AI13" s="55" t="str">
        <f>IFERROR(1-VLOOKUP(B13,'Slutlig allokering'!$B$2:$AJ$462,MATCH("Andel av bränsle i kvv som allokerats till värme, exklusive rökgaskondensering och hjälpel",'Slutlig allokering'!$B$2:$AK$2,0),FALSE),"")</f>
        <v/>
      </c>
      <c r="AK13" s="55" t="str">
        <f t="shared" si="1"/>
        <v/>
      </c>
    </row>
    <row r="14" spans="1:37" x14ac:dyDescent="0.35">
      <c r="A14" s="28" t="s">
        <v>25</v>
      </c>
      <c r="B14" s="28" t="s">
        <v>26</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allokering'!$B$2:$AC$462,MATCH(E$3,'Slutlig allokering'!$B$2:$AJ$2,0),FALSE)/1,0)</f>
        <v>0</v>
      </c>
      <c r="F14">
        <f>IFERROR(VLOOKUP($B14,Kraftvärmeprod!$B$1:$AH$479,MATCH(F$2,Kraftvärmeprod!$B$1:$AG$1,0),FALSE)/1,0)-IFERROR(VLOOKUP($B14,'Slutlig allokering'!$B$2:$AC$462,MATCH(F$3,'Slutlig allokering'!$B$2:$AJ$2,0),FALSE)/1,0)</f>
        <v>0</v>
      </c>
      <c r="G14">
        <f>IFERROR(VLOOKUP($B14,Kraftvärmeprod!$B$1:$AH$479,MATCH(G$2,Kraftvärmeprod!$B$1:$AG$1,0),FALSE)/1,0)-IFERROR(VLOOKUP($B14,'Slutlig allokering'!$B$2:$AC$462,MATCH(G$3,'Slutlig allokering'!$B$2:$AJ$2,0),FALSE)/1,0)</f>
        <v>0</v>
      </c>
      <c r="H14">
        <f>IFERROR(VLOOKUP($B14,Kraftvärmeprod!$B$1:$AH$479,MATCH(H$2,Kraftvärmeprod!$B$1:$AG$1,0),FALSE)/1,0)-IFERROR(VLOOKUP($B14,'Slutlig allokering'!$B$2:$AC$462,MATCH(H$3,'Slutlig allokering'!$B$2:$AJ$2,0),FALSE)/1,0)</f>
        <v>0</v>
      </c>
      <c r="I14">
        <f>IFERROR(VLOOKUP($B14,Kraftvärmeprod!$B$1:$AH$479,MATCH(I$2,Kraftvärmeprod!$B$1:$AG$1,0),FALSE)/1,0)-IFERROR(VLOOKUP($B14,'Slutlig allokering'!$B$2:$AC$462,MATCH(I$3,'Slutlig allokering'!$B$2:$AJ$2,0),FALSE)/1,0)</f>
        <v>0</v>
      </c>
      <c r="J14">
        <f>IFERROR(VLOOKUP($B14,Kraftvärmeprod!$B$1:$AH$479,MATCH(J$2,Kraftvärmeprod!$B$1:$AG$1,0),FALSE)/1,0)-IFERROR(VLOOKUP($B14,'Slutlig allokering'!$B$2:$AC$462,MATCH(J$3,'Slutlig allokering'!$B$2:$AJ$2,0),FALSE)/1,0)</f>
        <v>0</v>
      </c>
      <c r="K14">
        <f>IFERROR(VLOOKUP($B14,Kraftvärmeprod!$B$1:$AH$479,MATCH(K$2,Kraftvärmeprod!$B$1:$AG$1,0),FALSE)/1,0)-IFERROR(VLOOKUP($B14,'Slutlig allokering'!$B$2:$AC$462,MATCH(K$3,'Slutlig allokering'!$B$2:$AJ$2,0),FALSE)/1,0)</f>
        <v>0</v>
      </c>
      <c r="L14">
        <f>IFERROR(VLOOKUP($B14,Kraftvärmeprod!$B$1:$AH$479,MATCH(L$2,Kraftvärmeprod!$B$1:$AG$1,0),FALSE)/1,0)-IFERROR(VLOOKUP($B14,'Slutlig allokering'!$B$2:$AC$462,MATCH(L$3,'Slutlig allokering'!$B$2:$AJ$2,0),FALSE)/1,0)</f>
        <v>0</v>
      </c>
      <c r="M14" s="143">
        <f>IFERROR(VLOOKUP($B14,Miljö!$B$1:$S$477,MATCH(M$2,Miljö!$B$1:$X$1,0),FALSE)/1,0)-IFERROR(VLOOKUP($B14,'Slutlig allokering'!$B$2:$AC$462,MATCH(M$3,'Slutlig allokering'!$B$2:$AJ$2,0),FALSE)/1,0)</f>
        <v>0</v>
      </c>
      <c r="N14">
        <f>IFERROR(VLOOKUP($B14,Kraftvärmeprod!$B$1:$AH$479,MATCH(N$2,Kraftvärmeprod!$B$1:$AG$1,0),FALSE)/1,0)-IFERROR(VLOOKUP($B14,'Slutlig allokering'!$B$2:$AC$462,MATCH(N$3,'Slutlig allokering'!$B$2:$AJ$2,0),FALSE)/1,0)</f>
        <v>0</v>
      </c>
      <c r="O14">
        <f>IFERROR(VLOOKUP($B14,Kraftvärmeprod!$B$1:$AH$479,MATCH(O$2,Kraftvärmeprod!$B$1:$AG$1,0),FALSE)/1,0)-IFERROR(VLOOKUP($B14,'Slutlig allokering'!$B$2:$AC$462,MATCH(O$3,'Slutlig allokering'!$B$2:$AJ$2,0),FALSE)/1,0)</f>
        <v>0</v>
      </c>
      <c r="P14">
        <f>IFERROR(VLOOKUP($B14,Kraftvärmeprod!$B$1:$AH$479,MATCH(P$2,Kraftvärmeprod!$B$1:$AG$1,0),FALSE)/1,0)-IFERROR(VLOOKUP($B14,'Slutlig allokering'!$B$2:$AC$462,MATCH(P$3,'Slutlig allokering'!$B$2:$AJ$2,0),FALSE)/1,0)</f>
        <v>0</v>
      </c>
      <c r="Q14">
        <f>IFERROR(VLOOKUP($B14,Kraftvärmeprod!$B$1:$AH$479,MATCH(Q$2,Kraftvärmeprod!$B$1:$AG$1,0),FALSE)/1,0)-IFERROR(VLOOKUP($B14,'Slutlig allokering'!$B$2:$AC$462,MATCH(Q$3,'Slutlig allokering'!$B$2:$AJ$2,0),FALSE)/1,0)</f>
        <v>0</v>
      </c>
      <c r="R14">
        <f>IFERROR(VLOOKUP($B14,Kraftvärmeprod!$B$1:$AH$479,MATCH(R$2,Kraftvärmeprod!$B$1:$AG$1,0),FALSE)/1,0)-IFERROR(VLOOKUP($B14,'Slutlig allokering'!$B$2:$AC$462,MATCH(R$3,'Slutlig allokering'!$B$2:$AJ$2,0),FALSE)/1,0)</f>
        <v>0</v>
      </c>
      <c r="S14">
        <f>IFERROR(VLOOKUP($B14,Kraftvärmeprod!$B$1:$AH$479,MATCH(S$2,Kraftvärmeprod!$B$1:$AG$1,0),FALSE)/1,0)-IFERROR(VLOOKUP($B14,'Slutlig allokering'!$B$2:$AC$462,MATCH(S$3,'Slutlig allokering'!$B$2:$AJ$2,0),FALSE)/1,0)</f>
        <v>0</v>
      </c>
      <c r="T14">
        <f>IFERROR(VLOOKUP($B14,Kraftvärmeprod!$B$1:$AH$479,MATCH(T$2,Kraftvärmeprod!$B$1:$AG$1,0),FALSE)/1,0)-IFERROR(VLOOKUP($B14,'Slutlig allokering'!$B$2:$AC$462,MATCH(T$3,'Slutlig allokering'!$B$2:$AJ$2,0),FALSE)/1,0)</f>
        <v>0</v>
      </c>
      <c r="U14">
        <f>IFERROR(VLOOKUP($B14,Kraftvärmeprod!$B$1:$AH$479,MATCH(U$2,Kraftvärmeprod!$B$1:$AG$1,0),FALSE)/1,0)-IFERROR(VLOOKUP($B14,'Slutlig allokering'!$B$2:$AC$462,MATCH(U$3,'Slutlig allokering'!$B$2:$AJ$2,0),FALSE)/1,0)</f>
        <v>0</v>
      </c>
      <c r="V14">
        <f>IFERROR(VLOOKUP($B14,Kraftvärmeprod!$B$1:$AH$479,MATCH(V$2,Kraftvärmeprod!$B$1:$AG$1,0),FALSE)/1,0)-IFERROR(VLOOKUP($B14,'Slutlig allokering'!$B$2:$AC$462,MATCH(V$3,'Slutlig allokering'!$B$2:$AJ$2,0),FALSE)/1,0)</f>
        <v>0</v>
      </c>
      <c r="W14">
        <f>IFERROR(VLOOKUP($B14,Kraftvärmeprod!$B$1:$AH$479,MATCH(W$2,Kraftvärmeprod!$B$1:$AG$1,0),FALSE)/1,0)-IFERROR(VLOOKUP($B14,'Slutlig allokering'!$B$2:$AC$462,MATCH(W$3,'Slutlig allokering'!$B$2:$AJ$2,0),FALSE)/1,0)</f>
        <v>0</v>
      </c>
      <c r="X14">
        <f>IFERROR(VLOOKUP($B14,Kraftvärmeprod!$B$1:$AH$479,MATCH(X$2,Kraftvärmeprod!$B$1:$AG$1,0),FALSE)/1,0)-IFERROR(VLOOKUP($B14,'Slutlig allokering'!$B$2:$AC$462,MATCH(X$3,'Slutlig allokering'!$B$2:$AJ$2,0),FALSE)/1,0)</f>
        <v>0</v>
      </c>
      <c r="Y14">
        <f>IFERROR(VLOOKUP($B14,Kraftvärmeprod!$B$1:$AH$479,MATCH(Y$2,Kraftvärmeprod!$B$1:$AG$1,0),FALSE)/1,0)-IFERROR(VLOOKUP($B14,'Slutlig allokering'!$B$2:$AC$462,MATCH(Y$3,'Slutlig allokering'!$B$2:$AJ$2,0),FALSE)/1,0)</f>
        <v>0</v>
      </c>
      <c r="Z14">
        <f>IFERROR(VLOOKUP($B14,Kraftvärmeprod!$B$1:$AH$479,MATCH(Z$2,Kraftvärmeprod!$B$1:$AG$1,0),FALSE)/1,0)-IFERROR(VLOOKUP($B14,'Slutlig allokering'!$B$2:$AC$462,MATCH(Z$3,'Slutlig allokering'!$B$2:$AJ$2,0),FALSE)/1,0)</f>
        <v>0</v>
      </c>
      <c r="AA14">
        <f>IFERROR(VLOOKUP($B14,Kraftvärmeprod!$B$1:$AH$479,MATCH(AA$2,Kraftvärmeprod!$B$1:$AG$1,0),FALSE)/1,0)-IFERROR(VLOOKUP($B14,'Slutlig allokering'!$B$2:$AC$462,MATCH(AA$3,'Slutlig allokering'!$B$2:$AJ$2,0),FALSE)/1,0)</f>
        <v>0</v>
      </c>
      <c r="AB14">
        <f>IFERROR(VLOOKUP($B14,Kraftvärmeprod!$B$1:$AH$479,MATCH(AB$2,Kraftvärmeprod!$B$1:$AG$1,0),FALSE)/1,0)-IFERROR(VLOOKUP($B14,'Slutlig allokering'!$B$2:$AC$462,MATCH(AB$3,'Slutlig allokering'!$B$2:$AJ$2,0),FALSE)/1,0)</f>
        <v>0</v>
      </c>
      <c r="AE14">
        <f t="shared" si="0"/>
        <v>0</v>
      </c>
      <c r="AG14">
        <f>IFERROR(VLOOKUP(B14,'Slutlig allokering'!$B$2:$AJ$462,MATCH("Summa justerad allokerad tillförd energi (utan hjälpel och rökgaskondensering):",'Slutlig allokering'!$B$2:$AK$2,0),FALSE)/1,"")</f>
        <v>0</v>
      </c>
      <c r="AI14" s="55" t="str">
        <f>IFERROR(1-VLOOKUP(B14,'Slutlig allokering'!$B$2:$AJ$462,MATCH("Andel av bränsle i kvv som allokerats till värme, exklusive rökgaskondensering och hjälpel",'Slutlig allokering'!$B$2:$AK$2,0),FALSE),"")</f>
        <v/>
      </c>
      <c r="AK14" s="55" t="str">
        <f t="shared" si="1"/>
        <v/>
      </c>
    </row>
    <row r="15" spans="1:37" x14ac:dyDescent="0.35">
      <c r="A15" s="28" t="s">
        <v>27</v>
      </c>
      <c r="B15" s="28" t="s">
        <v>28</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allokering'!$B$2:$AC$462,MATCH(E$3,'Slutlig allokering'!$B$2:$AJ$2,0),FALSE)/1,0)</f>
        <v>0</v>
      </c>
      <c r="F15">
        <f>IFERROR(VLOOKUP($B15,Kraftvärmeprod!$B$1:$AH$479,MATCH(F$2,Kraftvärmeprod!$B$1:$AG$1,0),FALSE)/1,0)-IFERROR(VLOOKUP($B15,'Slutlig allokering'!$B$2:$AC$462,MATCH(F$3,'Slutlig allokering'!$B$2:$AJ$2,0),FALSE)/1,0)</f>
        <v>0</v>
      </c>
      <c r="G15">
        <f>IFERROR(VLOOKUP($B15,Kraftvärmeprod!$B$1:$AH$479,MATCH(G$2,Kraftvärmeprod!$B$1:$AG$1,0),FALSE)/1,0)-IFERROR(VLOOKUP($B15,'Slutlig allokering'!$B$2:$AC$462,MATCH(G$3,'Slutlig allokering'!$B$2:$AJ$2,0),FALSE)/1,0)</f>
        <v>0</v>
      </c>
      <c r="H15">
        <f>IFERROR(VLOOKUP($B15,Kraftvärmeprod!$B$1:$AH$479,MATCH(H$2,Kraftvärmeprod!$B$1:$AG$1,0),FALSE)/1,0)-IFERROR(VLOOKUP($B15,'Slutlig allokering'!$B$2:$AC$462,MATCH(H$3,'Slutlig allokering'!$B$2:$AJ$2,0),FALSE)/1,0)</f>
        <v>0</v>
      </c>
      <c r="I15">
        <f>IFERROR(VLOOKUP($B15,Kraftvärmeprod!$B$1:$AH$479,MATCH(I$2,Kraftvärmeprod!$B$1:$AG$1,0),FALSE)/1,0)-IFERROR(VLOOKUP($B15,'Slutlig allokering'!$B$2:$AC$462,MATCH(I$3,'Slutlig allokering'!$B$2:$AJ$2,0),FALSE)/1,0)</f>
        <v>0</v>
      </c>
      <c r="J15">
        <f>IFERROR(VLOOKUP($B15,Kraftvärmeprod!$B$1:$AH$479,MATCH(J$2,Kraftvärmeprod!$B$1:$AG$1,0),FALSE)/1,0)-IFERROR(VLOOKUP($B15,'Slutlig allokering'!$B$2:$AC$462,MATCH(J$3,'Slutlig allokering'!$B$2:$AJ$2,0),FALSE)/1,0)</f>
        <v>0</v>
      </c>
      <c r="K15">
        <f>IFERROR(VLOOKUP($B15,Kraftvärmeprod!$B$1:$AH$479,MATCH(K$2,Kraftvärmeprod!$B$1:$AG$1,0),FALSE)/1,0)-IFERROR(VLOOKUP($B15,'Slutlig allokering'!$B$2:$AC$462,MATCH(K$3,'Slutlig allokering'!$B$2:$AJ$2,0),FALSE)/1,0)</f>
        <v>0</v>
      </c>
      <c r="L15">
        <f>IFERROR(VLOOKUP($B15,Kraftvärmeprod!$B$1:$AH$479,MATCH(L$2,Kraftvärmeprod!$B$1:$AG$1,0),FALSE)/1,0)-IFERROR(VLOOKUP($B15,'Slutlig allokering'!$B$2:$AC$462,MATCH(L$3,'Slutlig allokering'!$B$2:$AJ$2,0),FALSE)/1,0)</f>
        <v>0</v>
      </c>
      <c r="M15" s="143">
        <f>IFERROR(VLOOKUP($B15,Miljö!$B$1:$S$477,MATCH(M$2,Miljö!$B$1:$X$1,0),FALSE)/1,0)-IFERROR(VLOOKUP($B15,'Slutlig allokering'!$B$2:$AC$462,MATCH(M$3,'Slutlig allokering'!$B$2:$AJ$2,0),FALSE)/1,0)</f>
        <v>0</v>
      </c>
      <c r="N15">
        <f>IFERROR(VLOOKUP($B15,Kraftvärmeprod!$B$1:$AH$479,MATCH(N$2,Kraftvärmeprod!$B$1:$AG$1,0),FALSE)/1,0)-IFERROR(VLOOKUP($B15,'Slutlig allokering'!$B$2:$AC$462,MATCH(N$3,'Slutlig allokering'!$B$2:$AJ$2,0),FALSE)/1,0)</f>
        <v>0</v>
      </c>
      <c r="O15">
        <f>IFERROR(VLOOKUP($B15,Kraftvärmeprod!$B$1:$AH$479,MATCH(O$2,Kraftvärmeprod!$B$1:$AG$1,0),FALSE)/1,0)-IFERROR(VLOOKUP($B15,'Slutlig allokering'!$B$2:$AC$462,MATCH(O$3,'Slutlig allokering'!$B$2:$AJ$2,0),FALSE)/1,0)</f>
        <v>0</v>
      </c>
      <c r="P15">
        <f>IFERROR(VLOOKUP($B15,Kraftvärmeprod!$B$1:$AH$479,MATCH(P$2,Kraftvärmeprod!$B$1:$AG$1,0),FALSE)/1,0)-IFERROR(VLOOKUP($B15,'Slutlig allokering'!$B$2:$AC$462,MATCH(P$3,'Slutlig allokering'!$B$2:$AJ$2,0),FALSE)/1,0)</f>
        <v>0</v>
      </c>
      <c r="Q15">
        <f>IFERROR(VLOOKUP($B15,Kraftvärmeprod!$B$1:$AH$479,MATCH(Q$2,Kraftvärmeprod!$B$1:$AG$1,0),FALSE)/1,0)-IFERROR(VLOOKUP($B15,'Slutlig allokering'!$B$2:$AC$462,MATCH(Q$3,'Slutlig allokering'!$B$2:$AJ$2,0),FALSE)/1,0)</f>
        <v>0</v>
      </c>
      <c r="R15">
        <f>IFERROR(VLOOKUP($B15,Kraftvärmeprod!$B$1:$AH$479,MATCH(R$2,Kraftvärmeprod!$B$1:$AG$1,0),FALSE)/1,0)-IFERROR(VLOOKUP($B15,'Slutlig allokering'!$B$2:$AC$462,MATCH(R$3,'Slutlig allokering'!$B$2:$AJ$2,0),FALSE)/1,0)</f>
        <v>0</v>
      </c>
      <c r="S15">
        <f>IFERROR(VLOOKUP($B15,Kraftvärmeprod!$B$1:$AH$479,MATCH(S$2,Kraftvärmeprod!$B$1:$AG$1,0),FALSE)/1,0)-IFERROR(VLOOKUP($B15,'Slutlig allokering'!$B$2:$AC$462,MATCH(S$3,'Slutlig allokering'!$B$2:$AJ$2,0),FALSE)/1,0)</f>
        <v>0</v>
      </c>
      <c r="T15">
        <f>IFERROR(VLOOKUP($B15,Kraftvärmeprod!$B$1:$AH$479,MATCH(T$2,Kraftvärmeprod!$B$1:$AG$1,0),FALSE)/1,0)-IFERROR(VLOOKUP($B15,'Slutlig allokering'!$B$2:$AC$462,MATCH(T$3,'Slutlig allokering'!$B$2:$AJ$2,0),FALSE)/1,0)</f>
        <v>0</v>
      </c>
      <c r="U15">
        <f>IFERROR(VLOOKUP($B15,Kraftvärmeprod!$B$1:$AH$479,MATCH(U$2,Kraftvärmeprod!$B$1:$AG$1,0),FALSE)/1,0)-IFERROR(VLOOKUP($B15,'Slutlig allokering'!$B$2:$AC$462,MATCH(U$3,'Slutlig allokering'!$B$2:$AJ$2,0),FALSE)/1,0)</f>
        <v>0</v>
      </c>
      <c r="V15">
        <f>IFERROR(VLOOKUP($B15,Kraftvärmeprod!$B$1:$AH$479,MATCH(V$2,Kraftvärmeprod!$B$1:$AG$1,0),FALSE)/1,0)-IFERROR(VLOOKUP($B15,'Slutlig allokering'!$B$2:$AC$462,MATCH(V$3,'Slutlig allokering'!$B$2:$AJ$2,0),FALSE)/1,0)</f>
        <v>0</v>
      </c>
      <c r="W15">
        <f>IFERROR(VLOOKUP($B15,Kraftvärmeprod!$B$1:$AH$479,MATCH(W$2,Kraftvärmeprod!$B$1:$AG$1,0),FALSE)/1,0)-IFERROR(VLOOKUP($B15,'Slutlig allokering'!$B$2:$AC$462,MATCH(W$3,'Slutlig allokering'!$B$2:$AJ$2,0),FALSE)/1,0)</f>
        <v>0</v>
      </c>
      <c r="X15">
        <f>IFERROR(VLOOKUP($B15,Kraftvärmeprod!$B$1:$AH$479,MATCH(X$2,Kraftvärmeprod!$B$1:$AG$1,0),FALSE)/1,0)-IFERROR(VLOOKUP($B15,'Slutlig allokering'!$B$2:$AC$462,MATCH(X$3,'Slutlig allokering'!$B$2:$AJ$2,0),FALSE)/1,0)</f>
        <v>0</v>
      </c>
      <c r="Y15">
        <f>IFERROR(VLOOKUP($B15,Kraftvärmeprod!$B$1:$AH$479,MATCH(Y$2,Kraftvärmeprod!$B$1:$AG$1,0),FALSE)/1,0)-IFERROR(VLOOKUP($B15,'Slutlig allokering'!$B$2:$AC$462,MATCH(Y$3,'Slutlig allokering'!$B$2:$AJ$2,0),FALSE)/1,0)</f>
        <v>0</v>
      </c>
      <c r="Z15">
        <f>IFERROR(VLOOKUP($B15,Kraftvärmeprod!$B$1:$AH$479,MATCH(Z$2,Kraftvärmeprod!$B$1:$AG$1,0),FALSE)/1,0)-IFERROR(VLOOKUP($B15,'Slutlig allokering'!$B$2:$AC$462,MATCH(Z$3,'Slutlig allokering'!$B$2:$AJ$2,0),FALSE)/1,0)</f>
        <v>0</v>
      </c>
      <c r="AA15">
        <f>IFERROR(VLOOKUP($B15,Kraftvärmeprod!$B$1:$AH$479,MATCH(AA$2,Kraftvärmeprod!$B$1:$AG$1,0),FALSE)/1,0)-IFERROR(VLOOKUP($B15,'Slutlig allokering'!$B$2:$AC$462,MATCH(AA$3,'Slutlig allokering'!$B$2:$AJ$2,0),FALSE)/1,0)</f>
        <v>0</v>
      </c>
      <c r="AB15">
        <f>IFERROR(VLOOKUP($B15,Kraftvärmeprod!$B$1:$AH$479,MATCH(AB$2,Kraftvärmeprod!$B$1:$AG$1,0),FALSE)/1,0)-IFERROR(VLOOKUP($B15,'Slutlig allokering'!$B$2:$AC$462,MATCH(AB$3,'Slutlig allokering'!$B$2:$AJ$2,0),FALSE)/1,0)</f>
        <v>0</v>
      </c>
      <c r="AE15">
        <f t="shared" si="0"/>
        <v>0</v>
      </c>
      <c r="AG15">
        <f>IFERROR(VLOOKUP(B15,'Slutlig allokering'!$B$2:$AJ$462,MATCH("Summa justerad allokerad tillförd energi (utan hjälpel och rökgaskondensering):",'Slutlig allokering'!$B$2:$AK$2,0),FALSE)/1,"")</f>
        <v>0</v>
      </c>
      <c r="AI15" s="55" t="str">
        <f>IFERROR(1-VLOOKUP(B15,'Slutlig allokering'!$B$2:$AJ$462,MATCH("Andel av bränsle i kvv som allokerats till värme, exklusive rökgaskondensering och hjälpel",'Slutlig allokering'!$B$2:$AK$2,0),FALSE),"")</f>
        <v/>
      </c>
      <c r="AK15" s="55" t="str">
        <f t="shared" si="1"/>
        <v/>
      </c>
    </row>
    <row r="16" spans="1:37" x14ac:dyDescent="0.35">
      <c r="A16" s="28" t="s">
        <v>29</v>
      </c>
      <c r="B16" s="28" t="s">
        <v>30</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allokering'!$B$2:$AC$462,MATCH(E$3,'Slutlig allokering'!$B$2:$AJ$2,0),FALSE)/1,0)</f>
        <v>0</v>
      </c>
      <c r="F16">
        <f>IFERROR(VLOOKUP($B16,Kraftvärmeprod!$B$1:$AH$479,MATCH(F$2,Kraftvärmeprod!$B$1:$AG$1,0),FALSE)/1,0)-IFERROR(VLOOKUP($B16,'Slutlig allokering'!$B$2:$AC$462,MATCH(F$3,'Slutlig allokering'!$B$2:$AJ$2,0),FALSE)/1,0)</f>
        <v>0</v>
      </c>
      <c r="G16">
        <f>IFERROR(VLOOKUP($B16,Kraftvärmeprod!$B$1:$AH$479,MATCH(G$2,Kraftvärmeprod!$B$1:$AG$1,0),FALSE)/1,0)-IFERROR(VLOOKUP($B16,'Slutlig allokering'!$B$2:$AC$462,MATCH(G$3,'Slutlig allokering'!$B$2:$AJ$2,0),FALSE)/1,0)</f>
        <v>0</v>
      </c>
      <c r="H16">
        <f>IFERROR(VLOOKUP($B16,Kraftvärmeprod!$B$1:$AH$479,MATCH(H$2,Kraftvärmeprod!$B$1:$AG$1,0),FALSE)/1,0)-IFERROR(VLOOKUP($B16,'Slutlig allokering'!$B$2:$AC$462,MATCH(H$3,'Slutlig allokering'!$B$2:$AJ$2,0),FALSE)/1,0)</f>
        <v>0</v>
      </c>
      <c r="I16">
        <f>IFERROR(VLOOKUP($B16,Kraftvärmeprod!$B$1:$AH$479,MATCH(I$2,Kraftvärmeprod!$B$1:$AG$1,0),FALSE)/1,0)-IFERROR(VLOOKUP($B16,'Slutlig allokering'!$B$2:$AC$462,MATCH(I$3,'Slutlig allokering'!$B$2:$AJ$2,0),FALSE)/1,0)</f>
        <v>0</v>
      </c>
      <c r="J16">
        <f>IFERROR(VLOOKUP($B16,Kraftvärmeprod!$B$1:$AH$479,MATCH(J$2,Kraftvärmeprod!$B$1:$AG$1,0),FALSE)/1,0)-IFERROR(VLOOKUP($B16,'Slutlig allokering'!$B$2:$AC$462,MATCH(J$3,'Slutlig allokering'!$B$2:$AJ$2,0),FALSE)/1,0)</f>
        <v>0</v>
      </c>
      <c r="K16">
        <f>IFERROR(VLOOKUP($B16,Kraftvärmeprod!$B$1:$AH$479,MATCH(K$2,Kraftvärmeprod!$B$1:$AG$1,0),FALSE)/1,0)-IFERROR(VLOOKUP($B16,'Slutlig allokering'!$B$2:$AC$462,MATCH(K$3,'Slutlig allokering'!$B$2:$AJ$2,0),FALSE)/1,0)</f>
        <v>0</v>
      </c>
      <c r="L16">
        <f>IFERROR(VLOOKUP($B16,Kraftvärmeprod!$B$1:$AH$479,MATCH(L$2,Kraftvärmeprod!$B$1:$AG$1,0),FALSE)/1,0)-IFERROR(VLOOKUP($B16,'Slutlig allokering'!$B$2:$AC$462,MATCH(L$3,'Slutlig allokering'!$B$2:$AJ$2,0),FALSE)/1,0)</f>
        <v>0</v>
      </c>
      <c r="M16" s="143">
        <f>IFERROR(VLOOKUP($B16,Miljö!$B$1:$S$477,MATCH(M$2,Miljö!$B$1:$X$1,0),FALSE)/1,0)-IFERROR(VLOOKUP($B16,'Slutlig allokering'!$B$2:$AC$462,MATCH(M$3,'Slutlig allokering'!$B$2:$AJ$2,0),FALSE)/1,0)</f>
        <v>0</v>
      </c>
      <c r="N16">
        <f>IFERROR(VLOOKUP($B16,Kraftvärmeprod!$B$1:$AH$479,MATCH(N$2,Kraftvärmeprod!$B$1:$AG$1,0),FALSE)/1,0)-IFERROR(VLOOKUP($B16,'Slutlig allokering'!$B$2:$AC$462,MATCH(N$3,'Slutlig allokering'!$B$2:$AJ$2,0),FALSE)/1,0)</f>
        <v>0</v>
      </c>
      <c r="O16">
        <f>IFERROR(VLOOKUP($B16,Kraftvärmeprod!$B$1:$AH$479,MATCH(O$2,Kraftvärmeprod!$B$1:$AG$1,0),FALSE)/1,0)-IFERROR(VLOOKUP($B16,'Slutlig allokering'!$B$2:$AC$462,MATCH(O$3,'Slutlig allokering'!$B$2:$AJ$2,0),FALSE)/1,0)</f>
        <v>0</v>
      </c>
      <c r="P16">
        <f>IFERROR(VLOOKUP($B16,Kraftvärmeprod!$B$1:$AH$479,MATCH(P$2,Kraftvärmeprod!$B$1:$AG$1,0),FALSE)/1,0)-IFERROR(VLOOKUP($B16,'Slutlig allokering'!$B$2:$AC$462,MATCH(P$3,'Slutlig allokering'!$B$2:$AJ$2,0),FALSE)/1,0)</f>
        <v>0</v>
      </c>
      <c r="Q16">
        <f>IFERROR(VLOOKUP($B16,Kraftvärmeprod!$B$1:$AH$479,MATCH(Q$2,Kraftvärmeprod!$B$1:$AG$1,0),FALSE)/1,0)-IFERROR(VLOOKUP($B16,'Slutlig allokering'!$B$2:$AC$462,MATCH(Q$3,'Slutlig allokering'!$B$2:$AJ$2,0),FALSE)/1,0)</f>
        <v>0</v>
      </c>
      <c r="R16">
        <f>IFERROR(VLOOKUP($B16,Kraftvärmeprod!$B$1:$AH$479,MATCH(R$2,Kraftvärmeprod!$B$1:$AG$1,0),FALSE)/1,0)-IFERROR(VLOOKUP($B16,'Slutlig allokering'!$B$2:$AC$462,MATCH(R$3,'Slutlig allokering'!$B$2:$AJ$2,0),FALSE)/1,0)</f>
        <v>0</v>
      </c>
      <c r="S16">
        <f>IFERROR(VLOOKUP($B16,Kraftvärmeprod!$B$1:$AH$479,MATCH(S$2,Kraftvärmeprod!$B$1:$AG$1,0),FALSE)/1,0)-IFERROR(VLOOKUP($B16,'Slutlig allokering'!$B$2:$AC$462,MATCH(S$3,'Slutlig allokering'!$B$2:$AJ$2,0),FALSE)/1,0)</f>
        <v>0</v>
      </c>
      <c r="T16">
        <f>IFERROR(VLOOKUP($B16,Kraftvärmeprod!$B$1:$AH$479,MATCH(T$2,Kraftvärmeprod!$B$1:$AG$1,0),FALSE)/1,0)-IFERROR(VLOOKUP($B16,'Slutlig allokering'!$B$2:$AC$462,MATCH(T$3,'Slutlig allokering'!$B$2:$AJ$2,0),FALSE)/1,0)</f>
        <v>0</v>
      </c>
      <c r="U16">
        <f>IFERROR(VLOOKUP($B16,Kraftvärmeprod!$B$1:$AH$479,MATCH(U$2,Kraftvärmeprod!$B$1:$AG$1,0),FALSE)/1,0)-IFERROR(VLOOKUP($B16,'Slutlig allokering'!$B$2:$AC$462,MATCH(U$3,'Slutlig allokering'!$B$2:$AJ$2,0),FALSE)/1,0)</f>
        <v>0</v>
      </c>
      <c r="V16">
        <f>IFERROR(VLOOKUP($B16,Kraftvärmeprod!$B$1:$AH$479,MATCH(V$2,Kraftvärmeprod!$B$1:$AG$1,0),FALSE)/1,0)-IFERROR(VLOOKUP($B16,'Slutlig allokering'!$B$2:$AC$462,MATCH(V$3,'Slutlig allokering'!$B$2:$AJ$2,0),FALSE)/1,0)</f>
        <v>0</v>
      </c>
      <c r="W16">
        <f>IFERROR(VLOOKUP($B16,Kraftvärmeprod!$B$1:$AH$479,MATCH(W$2,Kraftvärmeprod!$B$1:$AG$1,0),FALSE)/1,0)-IFERROR(VLOOKUP($B16,'Slutlig allokering'!$B$2:$AC$462,MATCH(W$3,'Slutlig allokering'!$B$2:$AJ$2,0),FALSE)/1,0)</f>
        <v>0</v>
      </c>
      <c r="X16">
        <f>IFERROR(VLOOKUP($B16,Kraftvärmeprod!$B$1:$AH$479,MATCH(X$2,Kraftvärmeprod!$B$1:$AG$1,0),FALSE)/1,0)-IFERROR(VLOOKUP($B16,'Slutlig allokering'!$B$2:$AC$462,MATCH(X$3,'Slutlig allokering'!$B$2:$AJ$2,0),FALSE)/1,0)</f>
        <v>0</v>
      </c>
      <c r="Y16">
        <f>IFERROR(VLOOKUP($B16,Kraftvärmeprod!$B$1:$AH$479,MATCH(Y$2,Kraftvärmeprod!$B$1:$AG$1,0),FALSE)/1,0)-IFERROR(VLOOKUP($B16,'Slutlig allokering'!$B$2:$AC$462,MATCH(Y$3,'Slutlig allokering'!$B$2:$AJ$2,0),FALSE)/1,0)</f>
        <v>0</v>
      </c>
      <c r="Z16">
        <f>IFERROR(VLOOKUP($B16,Kraftvärmeprod!$B$1:$AH$479,MATCH(Z$2,Kraftvärmeprod!$B$1:$AG$1,0),FALSE)/1,0)-IFERROR(VLOOKUP($B16,'Slutlig allokering'!$B$2:$AC$462,MATCH(Z$3,'Slutlig allokering'!$B$2:$AJ$2,0),FALSE)/1,0)</f>
        <v>0</v>
      </c>
      <c r="AA16">
        <f>IFERROR(VLOOKUP($B16,Kraftvärmeprod!$B$1:$AH$479,MATCH(AA$2,Kraftvärmeprod!$B$1:$AG$1,0),FALSE)/1,0)-IFERROR(VLOOKUP($B16,'Slutlig allokering'!$B$2:$AC$462,MATCH(AA$3,'Slutlig allokering'!$B$2:$AJ$2,0),FALSE)/1,0)</f>
        <v>0</v>
      </c>
      <c r="AB16">
        <f>IFERROR(VLOOKUP($B16,Kraftvärmeprod!$B$1:$AH$479,MATCH(AB$2,Kraftvärmeprod!$B$1:$AG$1,0),FALSE)/1,0)-IFERROR(VLOOKUP($B16,'Slutlig allokering'!$B$2:$AC$462,MATCH(AB$3,'Slutlig allokering'!$B$2:$AJ$2,0),FALSE)/1,0)</f>
        <v>0</v>
      </c>
      <c r="AE16">
        <f t="shared" si="0"/>
        <v>0</v>
      </c>
      <c r="AG16">
        <f>IFERROR(VLOOKUP(B16,'Slutlig allokering'!$B$2:$AJ$462,MATCH("Summa justerad allokerad tillförd energi (utan hjälpel och rökgaskondensering):",'Slutlig allokering'!$B$2:$AK$2,0),FALSE)/1,"")</f>
        <v>0</v>
      </c>
      <c r="AI16" s="55" t="str">
        <f>IFERROR(1-VLOOKUP(B16,'Slutlig allokering'!$B$2:$AJ$462,MATCH("Andel av bränsle i kvv som allokerats till värme, exklusive rökgaskondensering och hjälpel",'Slutlig allokering'!$B$2:$AK$2,0),FALSE),"")</f>
        <v/>
      </c>
      <c r="AK16" s="55" t="str">
        <f t="shared" si="1"/>
        <v/>
      </c>
    </row>
    <row r="17" spans="1:37" x14ac:dyDescent="0.35">
      <c r="A17" s="28" t="s">
        <v>31</v>
      </c>
      <c r="B17" s="28" t="s">
        <v>32</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allokering'!$B$2:$AC$462,MATCH(E$3,'Slutlig allokering'!$B$2:$AJ$2,0),FALSE)/1,0)</f>
        <v>0</v>
      </c>
      <c r="F17">
        <f>IFERROR(VLOOKUP($B17,Kraftvärmeprod!$B$1:$AH$479,MATCH(F$2,Kraftvärmeprod!$B$1:$AG$1,0),FALSE)/1,0)-IFERROR(VLOOKUP($B17,'Slutlig allokering'!$B$2:$AC$462,MATCH(F$3,'Slutlig allokering'!$B$2:$AJ$2,0),FALSE)/1,0)</f>
        <v>0</v>
      </c>
      <c r="G17">
        <f>IFERROR(VLOOKUP($B17,Kraftvärmeprod!$B$1:$AH$479,MATCH(G$2,Kraftvärmeprod!$B$1:$AG$1,0),FALSE)/1,0)-IFERROR(VLOOKUP($B17,'Slutlig allokering'!$B$2:$AC$462,MATCH(G$3,'Slutlig allokering'!$B$2:$AJ$2,0),FALSE)/1,0)</f>
        <v>0</v>
      </c>
      <c r="H17">
        <f>IFERROR(VLOOKUP($B17,Kraftvärmeprod!$B$1:$AH$479,MATCH(H$2,Kraftvärmeprod!$B$1:$AG$1,0),FALSE)/1,0)-IFERROR(VLOOKUP($B17,'Slutlig allokering'!$B$2:$AC$462,MATCH(H$3,'Slutlig allokering'!$B$2:$AJ$2,0),FALSE)/1,0)</f>
        <v>0</v>
      </c>
      <c r="I17">
        <f>IFERROR(VLOOKUP($B17,Kraftvärmeprod!$B$1:$AH$479,MATCH(I$2,Kraftvärmeprod!$B$1:$AG$1,0),FALSE)/1,0)-IFERROR(VLOOKUP($B17,'Slutlig allokering'!$B$2:$AC$462,MATCH(I$3,'Slutlig allokering'!$B$2:$AJ$2,0),FALSE)/1,0)</f>
        <v>0</v>
      </c>
      <c r="J17">
        <f>IFERROR(VLOOKUP($B17,Kraftvärmeprod!$B$1:$AH$479,MATCH(J$2,Kraftvärmeprod!$B$1:$AG$1,0),FALSE)/1,0)-IFERROR(VLOOKUP($B17,'Slutlig allokering'!$B$2:$AC$462,MATCH(J$3,'Slutlig allokering'!$B$2:$AJ$2,0),FALSE)/1,0)</f>
        <v>0</v>
      </c>
      <c r="K17">
        <f>IFERROR(VLOOKUP($B17,Kraftvärmeprod!$B$1:$AH$479,MATCH(K$2,Kraftvärmeprod!$B$1:$AG$1,0),FALSE)/1,0)-IFERROR(VLOOKUP($B17,'Slutlig allokering'!$B$2:$AC$462,MATCH(K$3,'Slutlig allokering'!$B$2:$AJ$2,0),FALSE)/1,0)</f>
        <v>0</v>
      </c>
      <c r="L17">
        <f>IFERROR(VLOOKUP($B17,Kraftvärmeprod!$B$1:$AH$479,MATCH(L$2,Kraftvärmeprod!$B$1:$AG$1,0),FALSE)/1,0)-IFERROR(VLOOKUP($B17,'Slutlig allokering'!$B$2:$AC$462,MATCH(L$3,'Slutlig allokering'!$B$2:$AJ$2,0),FALSE)/1,0)</f>
        <v>0</v>
      </c>
      <c r="M17" s="143">
        <f>IFERROR(VLOOKUP($B17,Miljö!$B$1:$S$477,MATCH(M$2,Miljö!$B$1:$X$1,0),FALSE)/1,0)-IFERROR(VLOOKUP($B17,'Slutlig allokering'!$B$2:$AC$462,MATCH(M$3,'Slutlig allokering'!$B$2:$AJ$2,0),FALSE)/1,0)</f>
        <v>0</v>
      </c>
      <c r="N17">
        <f>IFERROR(VLOOKUP($B17,Kraftvärmeprod!$B$1:$AH$479,MATCH(N$2,Kraftvärmeprod!$B$1:$AG$1,0),FALSE)/1,0)-IFERROR(VLOOKUP($B17,'Slutlig allokering'!$B$2:$AC$462,MATCH(N$3,'Slutlig allokering'!$B$2:$AJ$2,0),FALSE)/1,0)</f>
        <v>0</v>
      </c>
      <c r="O17">
        <f>IFERROR(VLOOKUP($B17,Kraftvärmeprod!$B$1:$AH$479,MATCH(O$2,Kraftvärmeprod!$B$1:$AG$1,0),FALSE)/1,0)-IFERROR(VLOOKUP($B17,'Slutlig allokering'!$B$2:$AC$462,MATCH(O$3,'Slutlig allokering'!$B$2:$AJ$2,0),FALSE)/1,0)</f>
        <v>0</v>
      </c>
      <c r="P17">
        <f>IFERROR(VLOOKUP($B17,Kraftvärmeprod!$B$1:$AH$479,MATCH(P$2,Kraftvärmeprod!$B$1:$AG$1,0),FALSE)/1,0)-IFERROR(VLOOKUP($B17,'Slutlig allokering'!$B$2:$AC$462,MATCH(P$3,'Slutlig allokering'!$B$2:$AJ$2,0),FALSE)/1,0)</f>
        <v>0</v>
      </c>
      <c r="Q17">
        <f>IFERROR(VLOOKUP($B17,Kraftvärmeprod!$B$1:$AH$479,MATCH(Q$2,Kraftvärmeprod!$B$1:$AG$1,0),FALSE)/1,0)-IFERROR(VLOOKUP($B17,'Slutlig allokering'!$B$2:$AC$462,MATCH(Q$3,'Slutlig allokering'!$B$2:$AJ$2,0),FALSE)/1,0)</f>
        <v>0</v>
      </c>
      <c r="R17">
        <f>IFERROR(VLOOKUP($B17,Kraftvärmeprod!$B$1:$AH$479,MATCH(R$2,Kraftvärmeprod!$B$1:$AG$1,0),FALSE)/1,0)-IFERROR(VLOOKUP($B17,'Slutlig allokering'!$B$2:$AC$462,MATCH(R$3,'Slutlig allokering'!$B$2:$AJ$2,0),FALSE)/1,0)</f>
        <v>0</v>
      </c>
      <c r="S17">
        <f>IFERROR(VLOOKUP($B17,Kraftvärmeprod!$B$1:$AH$479,MATCH(S$2,Kraftvärmeprod!$B$1:$AG$1,0),FALSE)/1,0)-IFERROR(VLOOKUP($B17,'Slutlig allokering'!$B$2:$AC$462,MATCH(S$3,'Slutlig allokering'!$B$2:$AJ$2,0),FALSE)/1,0)</f>
        <v>0</v>
      </c>
      <c r="T17">
        <f>IFERROR(VLOOKUP($B17,Kraftvärmeprod!$B$1:$AH$479,MATCH(T$2,Kraftvärmeprod!$B$1:$AG$1,0),FALSE)/1,0)-IFERROR(VLOOKUP($B17,'Slutlig allokering'!$B$2:$AC$462,MATCH(T$3,'Slutlig allokering'!$B$2:$AJ$2,0),FALSE)/1,0)</f>
        <v>0</v>
      </c>
      <c r="U17">
        <f>IFERROR(VLOOKUP($B17,Kraftvärmeprod!$B$1:$AH$479,MATCH(U$2,Kraftvärmeprod!$B$1:$AG$1,0),FALSE)/1,0)-IFERROR(VLOOKUP($B17,'Slutlig allokering'!$B$2:$AC$462,MATCH(U$3,'Slutlig allokering'!$B$2:$AJ$2,0),FALSE)/1,0)</f>
        <v>0</v>
      </c>
      <c r="V17">
        <f>IFERROR(VLOOKUP($B17,Kraftvärmeprod!$B$1:$AH$479,MATCH(V$2,Kraftvärmeprod!$B$1:$AG$1,0),FALSE)/1,0)-IFERROR(VLOOKUP($B17,'Slutlig allokering'!$B$2:$AC$462,MATCH(V$3,'Slutlig allokering'!$B$2:$AJ$2,0),FALSE)/1,0)</f>
        <v>0</v>
      </c>
      <c r="W17">
        <f>IFERROR(VLOOKUP($B17,Kraftvärmeprod!$B$1:$AH$479,MATCH(W$2,Kraftvärmeprod!$B$1:$AG$1,0),FALSE)/1,0)-IFERROR(VLOOKUP($B17,'Slutlig allokering'!$B$2:$AC$462,MATCH(W$3,'Slutlig allokering'!$B$2:$AJ$2,0),FALSE)/1,0)</f>
        <v>0</v>
      </c>
      <c r="X17">
        <f>IFERROR(VLOOKUP($B17,Kraftvärmeprod!$B$1:$AH$479,MATCH(X$2,Kraftvärmeprod!$B$1:$AG$1,0),FALSE)/1,0)-IFERROR(VLOOKUP($B17,'Slutlig allokering'!$B$2:$AC$462,MATCH(X$3,'Slutlig allokering'!$B$2:$AJ$2,0),FALSE)/1,0)</f>
        <v>0</v>
      </c>
      <c r="Y17">
        <f>IFERROR(VLOOKUP($B17,Kraftvärmeprod!$B$1:$AH$479,MATCH(Y$2,Kraftvärmeprod!$B$1:$AG$1,0),FALSE)/1,0)-IFERROR(VLOOKUP($B17,'Slutlig allokering'!$B$2:$AC$462,MATCH(Y$3,'Slutlig allokering'!$B$2:$AJ$2,0),FALSE)/1,0)</f>
        <v>0</v>
      </c>
      <c r="Z17">
        <f>IFERROR(VLOOKUP($B17,Kraftvärmeprod!$B$1:$AH$479,MATCH(Z$2,Kraftvärmeprod!$B$1:$AG$1,0),FALSE)/1,0)-IFERROR(VLOOKUP($B17,'Slutlig allokering'!$B$2:$AC$462,MATCH(Z$3,'Slutlig allokering'!$B$2:$AJ$2,0),FALSE)/1,0)</f>
        <v>0</v>
      </c>
      <c r="AA17">
        <f>IFERROR(VLOOKUP($B17,Kraftvärmeprod!$B$1:$AH$479,MATCH(AA$2,Kraftvärmeprod!$B$1:$AG$1,0),FALSE)/1,0)-IFERROR(VLOOKUP($B17,'Slutlig allokering'!$B$2:$AC$462,MATCH(AA$3,'Slutlig allokering'!$B$2:$AJ$2,0),FALSE)/1,0)</f>
        <v>0</v>
      </c>
      <c r="AB17">
        <f>IFERROR(VLOOKUP($B17,Kraftvärmeprod!$B$1:$AH$479,MATCH(AB$2,Kraftvärmeprod!$B$1:$AG$1,0),FALSE)/1,0)-IFERROR(VLOOKUP($B17,'Slutlig allokering'!$B$2:$AC$462,MATCH(AB$3,'Slutlig allokering'!$B$2:$AJ$2,0),FALSE)/1,0)</f>
        <v>0</v>
      </c>
      <c r="AE17">
        <f t="shared" si="0"/>
        <v>0</v>
      </c>
      <c r="AG17">
        <f>IFERROR(VLOOKUP(B17,'Slutlig allokering'!$B$2:$AJ$462,MATCH("Summa justerad allokerad tillförd energi (utan hjälpel och rökgaskondensering):",'Slutlig allokering'!$B$2:$AK$2,0),FALSE)/1,"")</f>
        <v>0</v>
      </c>
      <c r="AI17" s="55" t="str">
        <f>IFERROR(1-VLOOKUP(B17,'Slutlig allokering'!$B$2:$AJ$462,MATCH("Andel av bränsle i kvv som allokerats till värme, exklusive rökgaskondensering och hjälpel",'Slutlig allokering'!$B$2:$AK$2,0),FALSE),"")</f>
        <v/>
      </c>
      <c r="AK17" s="55" t="str">
        <f t="shared" si="1"/>
        <v/>
      </c>
    </row>
    <row r="18" spans="1:37" x14ac:dyDescent="0.35">
      <c r="A18" s="28" t="s">
        <v>31</v>
      </c>
      <c r="B18" s="28" t="s">
        <v>33</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allokering'!$B$2:$AC$462,MATCH(E$3,'Slutlig allokering'!$B$2:$AJ$2,0),FALSE)/1,0)</f>
        <v>0</v>
      </c>
      <c r="F18">
        <f>IFERROR(VLOOKUP($B18,Kraftvärmeprod!$B$1:$AH$479,MATCH(F$2,Kraftvärmeprod!$B$1:$AG$1,0),FALSE)/1,0)-IFERROR(VLOOKUP($B18,'Slutlig allokering'!$B$2:$AC$462,MATCH(F$3,'Slutlig allokering'!$B$2:$AJ$2,0),FALSE)/1,0)</f>
        <v>0</v>
      </c>
      <c r="G18">
        <f>IFERROR(VLOOKUP($B18,Kraftvärmeprod!$B$1:$AH$479,MATCH(G$2,Kraftvärmeprod!$B$1:$AG$1,0),FALSE)/1,0)-IFERROR(VLOOKUP($B18,'Slutlig allokering'!$B$2:$AC$462,MATCH(G$3,'Slutlig allokering'!$B$2:$AJ$2,0),FALSE)/1,0)</f>
        <v>0</v>
      </c>
      <c r="H18">
        <f>IFERROR(VLOOKUP($B18,Kraftvärmeprod!$B$1:$AH$479,MATCH(H$2,Kraftvärmeprod!$B$1:$AG$1,0),FALSE)/1,0)-IFERROR(VLOOKUP($B18,'Slutlig allokering'!$B$2:$AC$462,MATCH(H$3,'Slutlig allokering'!$B$2:$AJ$2,0),FALSE)/1,0)</f>
        <v>0</v>
      </c>
      <c r="I18">
        <f>IFERROR(VLOOKUP($B18,Kraftvärmeprod!$B$1:$AH$479,MATCH(I$2,Kraftvärmeprod!$B$1:$AG$1,0),FALSE)/1,0)-IFERROR(VLOOKUP($B18,'Slutlig allokering'!$B$2:$AC$462,MATCH(I$3,'Slutlig allokering'!$B$2:$AJ$2,0),FALSE)/1,0)</f>
        <v>0</v>
      </c>
      <c r="J18">
        <f>IFERROR(VLOOKUP($B18,Kraftvärmeprod!$B$1:$AH$479,MATCH(J$2,Kraftvärmeprod!$B$1:$AG$1,0),FALSE)/1,0)-IFERROR(VLOOKUP($B18,'Slutlig allokering'!$B$2:$AC$462,MATCH(J$3,'Slutlig allokering'!$B$2:$AJ$2,0),FALSE)/1,0)</f>
        <v>0</v>
      </c>
      <c r="K18">
        <f>IFERROR(VLOOKUP($B18,Kraftvärmeprod!$B$1:$AH$479,MATCH(K$2,Kraftvärmeprod!$B$1:$AG$1,0),FALSE)/1,0)-IFERROR(VLOOKUP($B18,'Slutlig allokering'!$B$2:$AC$462,MATCH(K$3,'Slutlig allokering'!$B$2:$AJ$2,0),FALSE)/1,0)</f>
        <v>0</v>
      </c>
      <c r="L18">
        <f>IFERROR(VLOOKUP($B18,Kraftvärmeprod!$B$1:$AH$479,MATCH(L$2,Kraftvärmeprod!$B$1:$AG$1,0),FALSE)/1,0)-IFERROR(VLOOKUP($B18,'Slutlig allokering'!$B$2:$AC$462,MATCH(L$3,'Slutlig allokering'!$B$2:$AJ$2,0),FALSE)/1,0)</f>
        <v>0</v>
      </c>
      <c r="M18" s="143">
        <f>IFERROR(VLOOKUP($B18,Miljö!$B$1:$S$477,MATCH(M$2,Miljö!$B$1:$X$1,0),FALSE)/1,0)-IFERROR(VLOOKUP($B18,'Slutlig allokering'!$B$2:$AC$462,MATCH(M$3,'Slutlig allokering'!$B$2:$AJ$2,0),FALSE)/1,0)</f>
        <v>0</v>
      </c>
      <c r="N18">
        <f>IFERROR(VLOOKUP($B18,Kraftvärmeprod!$B$1:$AH$479,MATCH(N$2,Kraftvärmeprod!$B$1:$AG$1,0),FALSE)/1,0)-IFERROR(VLOOKUP($B18,'Slutlig allokering'!$B$2:$AC$462,MATCH(N$3,'Slutlig allokering'!$B$2:$AJ$2,0),FALSE)/1,0)</f>
        <v>0</v>
      </c>
      <c r="O18">
        <f>IFERROR(VLOOKUP($B18,Kraftvärmeprod!$B$1:$AH$479,MATCH(O$2,Kraftvärmeprod!$B$1:$AG$1,0),FALSE)/1,0)-IFERROR(VLOOKUP($B18,'Slutlig allokering'!$B$2:$AC$462,MATCH(O$3,'Slutlig allokering'!$B$2:$AJ$2,0),FALSE)/1,0)</f>
        <v>0</v>
      </c>
      <c r="P18">
        <f>IFERROR(VLOOKUP($B18,Kraftvärmeprod!$B$1:$AH$479,MATCH(P$2,Kraftvärmeprod!$B$1:$AG$1,0),FALSE)/1,0)-IFERROR(VLOOKUP($B18,'Slutlig allokering'!$B$2:$AC$462,MATCH(P$3,'Slutlig allokering'!$B$2:$AJ$2,0),FALSE)/1,0)</f>
        <v>0</v>
      </c>
      <c r="Q18">
        <f>IFERROR(VLOOKUP($B18,Kraftvärmeprod!$B$1:$AH$479,MATCH(Q$2,Kraftvärmeprod!$B$1:$AG$1,0),FALSE)/1,0)-IFERROR(VLOOKUP($B18,'Slutlig allokering'!$B$2:$AC$462,MATCH(Q$3,'Slutlig allokering'!$B$2:$AJ$2,0),FALSE)/1,0)</f>
        <v>0</v>
      </c>
      <c r="R18">
        <f>IFERROR(VLOOKUP($B18,Kraftvärmeprod!$B$1:$AH$479,MATCH(R$2,Kraftvärmeprod!$B$1:$AG$1,0),FALSE)/1,0)-IFERROR(VLOOKUP($B18,'Slutlig allokering'!$B$2:$AC$462,MATCH(R$3,'Slutlig allokering'!$B$2:$AJ$2,0),FALSE)/1,0)</f>
        <v>0</v>
      </c>
      <c r="S18">
        <f>IFERROR(VLOOKUP($B18,Kraftvärmeprod!$B$1:$AH$479,MATCH(S$2,Kraftvärmeprod!$B$1:$AG$1,0),FALSE)/1,0)-IFERROR(VLOOKUP($B18,'Slutlig allokering'!$B$2:$AC$462,MATCH(S$3,'Slutlig allokering'!$B$2:$AJ$2,0),FALSE)/1,0)</f>
        <v>0</v>
      </c>
      <c r="T18">
        <f>IFERROR(VLOOKUP($B18,Kraftvärmeprod!$B$1:$AH$479,MATCH(T$2,Kraftvärmeprod!$B$1:$AG$1,0),FALSE)/1,0)-IFERROR(VLOOKUP($B18,'Slutlig allokering'!$B$2:$AC$462,MATCH(T$3,'Slutlig allokering'!$B$2:$AJ$2,0),FALSE)/1,0)</f>
        <v>0</v>
      </c>
      <c r="U18">
        <f>IFERROR(VLOOKUP($B18,Kraftvärmeprod!$B$1:$AH$479,MATCH(U$2,Kraftvärmeprod!$B$1:$AG$1,0),FALSE)/1,0)-IFERROR(VLOOKUP($B18,'Slutlig allokering'!$B$2:$AC$462,MATCH(U$3,'Slutlig allokering'!$B$2:$AJ$2,0),FALSE)/1,0)</f>
        <v>0</v>
      </c>
      <c r="V18">
        <f>IFERROR(VLOOKUP($B18,Kraftvärmeprod!$B$1:$AH$479,MATCH(V$2,Kraftvärmeprod!$B$1:$AG$1,0),FALSE)/1,0)-IFERROR(VLOOKUP($B18,'Slutlig allokering'!$B$2:$AC$462,MATCH(V$3,'Slutlig allokering'!$B$2:$AJ$2,0),FALSE)/1,0)</f>
        <v>0</v>
      </c>
      <c r="W18">
        <f>IFERROR(VLOOKUP($B18,Kraftvärmeprod!$B$1:$AH$479,MATCH(W$2,Kraftvärmeprod!$B$1:$AG$1,0),FALSE)/1,0)-IFERROR(VLOOKUP($B18,'Slutlig allokering'!$B$2:$AC$462,MATCH(W$3,'Slutlig allokering'!$B$2:$AJ$2,0),FALSE)/1,0)</f>
        <v>0</v>
      </c>
      <c r="X18">
        <f>IFERROR(VLOOKUP($B18,Kraftvärmeprod!$B$1:$AH$479,MATCH(X$2,Kraftvärmeprod!$B$1:$AG$1,0),FALSE)/1,0)-IFERROR(VLOOKUP($B18,'Slutlig allokering'!$B$2:$AC$462,MATCH(X$3,'Slutlig allokering'!$B$2:$AJ$2,0),FALSE)/1,0)</f>
        <v>0</v>
      </c>
      <c r="Y18">
        <f>IFERROR(VLOOKUP($B18,Kraftvärmeprod!$B$1:$AH$479,MATCH(Y$2,Kraftvärmeprod!$B$1:$AG$1,0),FALSE)/1,0)-IFERROR(VLOOKUP($B18,'Slutlig allokering'!$B$2:$AC$462,MATCH(Y$3,'Slutlig allokering'!$B$2:$AJ$2,0),FALSE)/1,0)</f>
        <v>0</v>
      </c>
      <c r="Z18">
        <f>IFERROR(VLOOKUP($B18,Kraftvärmeprod!$B$1:$AH$479,MATCH(Z$2,Kraftvärmeprod!$B$1:$AG$1,0),FALSE)/1,0)-IFERROR(VLOOKUP($B18,'Slutlig allokering'!$B$2:$AC$462,MATCH(Z$3,'Slutlig allokering'!$B$2:$AJ$2,0),FALSE)/1,0)</f>
        <v>0</v>
      </c>
      <c r="AA18">
        <f>IFERROR(VLOOKUP($B18,Kraftvärmeprod!$B$1:$AH$479,MATCH(AA$2,Kraftvärmeprod!$B$1:$AG$1,0),FALSE)/1,0)-IFERROR(VLOOKUP($B18,'Slutlig allokering'!$B$2:$AC$462,MATCH(AA$3,'Slutlig allokering'!$B$2:$AJ$2,0),FALSE)/1,0)</f>
        <v>0</v>
      </c>
      <c r="AB18">
        <f>IFERROR(VLOOKUP($B18,Kraftvärmeprod!$B$1:$AH$479,MATCH(AB$2,Kraftvärmeprod!$B$1:$AG$1,0),FALSE)/1,0)-IFERROR(VLOOKUP($B18,'Slutlig allokering'!$B$2:$AC$462,MATCH(AB$3,'Slutlig allokering'!$B$2:$AJ$2,0),FALSE)/1,0)</f>
        <v>0</v>
      </c>
      <c r="AE18">
        <f t="shared" si="0"/>
        <v>0</v>
      </c>
      <c r="AG18">
        <f>IFERROR(VLOOKUP(B18,'Slutlig allokering'!$B$2:$AJ$462,MATCH("Summa justerad allokerad tillförd energi (utan hjälpel och rökgaskondensering):",'Slutlig allokering'!$B$2:$AK$2,0),FALSE)/1,"")</f>
        <v>0</v>
      </c>
      <c r="AI18" s="55" t="str">
        <f>IFERROR(1-VLOOKUP(B18,'Slutlig allokering'!$B$2:$AJ$462,MATCH("Andel av bränsle i kvv som allokerats till värme, exklusive rökgaskondensering och hjälpel",'Slutlig allokering'!$B$2:$AK$2,0),FALSE),"")</f>
        <v/>
      </c>
      <c r="AK18" s="55" t="str">
        <f t="shared" si="1"/>
        <v/>
      </c>
    </row>
    <row r="19" spans="1:37" x14ac:dyDescent="0.35">
      <c r="A19" s="28" t="s">
        <v>31</v>
      </c>
      <c r="B19" s="28" t="s">
        <v>34</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allokering'!$B$2:$AC$462,MATCH(E$3,'Slutlig allokering'!$B$2:$AJ$2,0),FALSE)/1,0)</f>
        <v>0</v>
      </c>
      <c r="F19">
        <f>IFERROR(VLOOKUP($B19,Kraftvärmeprod!$B$1:$AH$479,MATCH(F$2,Kraftvärmeprod!$B$1:$AG$1,0),FALSE)/1,0)-IFERROR(VLOOKUP($B19,'Slutlig allokering'!$B$2:$AC$462,MATCH(F$3,'Slutlig allokering'!$B$2:$AJ$2,0),FALSE)/1,0)</f>
        <v>0</v>
      </c>
      <c r="G19">
        <f>IFERROR(VLOOKUP($B19,Kraftvärmeprod!$B$1:$AH$479,MATCH(G$2,Kraftvärmeprod!$B$1:$AG$1,0),FALSE)/1,0)-IFERROR(VLOOKUP($B19,'Slutlig allokering'!$B$2:$AC$462,MATCH(G$3,'Slutlig allokering'!$B$2:$AJ$2,0),FALSE)/1,0)</f>
        <v>0</v>
      </c>
      <c r="H19">
        <f>IFERROR(VLOOKUP($B19,Kraftvärmeprod!$B$1:$AH$479,MATCH(H$2,Kraftvärmeprod!$B$1:$AG$1,0),FALSE)/1,0)-IFERROR(VLOOKUP($B19,'Slutlig allokering'!$B$2:$AC$462,MATCH(H$3,'Slutlig allokering'!$B$2:$AJ$2,0),FALSE)/1,0)</f>
        <v>0</v>
      </c>
      <c r="I19">
        <f>IFERROR(VLOOKUP($B19,Kraftvärmeprod!$B$1:$AH$479,MATCH(I$2,Kraftvärmeprod!$B$1:$AG$1,0),FALSE)/1,0)-IFERROR(VLOOKUP($B19,'Slutlig allokering'!$B$2:$AC$462,MATCH(I$3,'Slutlig allokering'!$B$2:$AJ$2,0),FALSE)/1,0)</f>
        <v>0</v>
      </c>
      <c r="J19">
        <f>IFERROR(VLOOKUP($B19,Kraftvärmeprod!$B$1:$AH$479,MATCH(J$2,Kraftvärmeprod!$B$1:$AG$1,0),FALSE)/1,0)-IFERROR(VLOOKUP($B19,'Slutlig allokering'!$B$2:$AC$462,MATCH(J$3,'Slutlig allokering'!$B$2:$AJ$2,0),FALSE)/1,0)</f>
        <v>0</v>
      </c>
      <c r="K19">
        <f>IFERROR(VLOOKUP($B19,Kraftvärmeprod!$B$1:$AH$479,MATCH(K$2,Kraftvärmeprod!$B$1:$AG$1,0),FALSE)/1,0)-IFERROR(VLOOKUP($B19,'Slutlig allokering'!$B$2:$AC$462,MATCH(K$3,'Slutlig allokering'!$B$2:$AJ$2,0),FALSE)/1,0)</f>
        <v>0</v>
      </c>
      <c r="L19">
        <f>IFERROR(VLOOKUP($B19,Kraftvärmeprod!$B$1:$AH$479,MATCH(L$2,Kraftvärmeprod!$B$1:$AG$1,0),FALSE)/1,0)-IFERROR(VLOOKUP($B19,'Slutlig allokering'!$B$2:$AC$462,MATCH(L$3,'Slutlig allokering'!$B$2:$AJ$2,0),FALSE)/1,0)</f>
        <v>0</v>
      </c>
      <c r="M19" s="143">
        <f>IFERROR(VLOOKUP($B19,Miljö!$B$1:$S$477,MATCH(M$2,Miljö!$B$1:$X$1,0),FALSE)/1,0)-IFERROR(VLOOKUP($B19,'Slutlig allokering'!$B$2:$AC$462,MATCH(M$3,'Slutlig allokering'!$B$2:$AJ$2,0),FALSE)/1,0)</f>
        <v>0</v>
      </c>
      <c r="N19">
        <f>IFERROR(VLOOKUP($B19,Kraftvärmeprod!$B$1:$AH$479,MATCH(N$2,Kraftvärmeprod!$B$1:$AG$1,0),FALSE)/1,0)-IFERROR(VLOOKUP($B19,'Slutlig allokering'!$B$2:$AC$462,MATCH(N$3,'Slutlig allokering'!$B$2:$AJ$2,0),FALSE)/1,0)</f>
        <v>0</v>
      </c>
      <c r="O19">
        <f>IFERROR(VLOOKUP($B19,Kraftvärmeprod!$B$1:$AH$479,MATCH(O$2,Kraftvärmeprod!$B$1:$AG$1,0),FALSE)/1,0)-IFERROR(VLOOKUP($B19,'Slutlig allokering'!$B$2:$AC$462,MATCH(O$3,'Slutlig allokering'!$B$2:$AJ$2,0),FALSE)/1,0)</f>
        <v>0</v>
      </c>
      <c r="P19">
        <f>IFERROR(VLOOKUP($B19,Kraftvärmeprod!$B$1:$AH$479,MATCH(P$2,Kraftvärmeprod!$B$1:$AG$1,0),FALSE)/1,0)-IFERROR(VLOOKUP($B19,'Slutlig allokering'!$B$2:$AC$462,MATCH(P$3,'Slutlig allokering'!$B$2:$AJ$2,0),FALSE)/1,0)</f>
        <v>0</v>
      </c>
      <c r="Q19">
        <f>IFERROR(VLOOKUP($B19,Kraftvärmeprod!$B$1:$AH$479,MATCH(Q$2,Kraftvärmeprod!$B$1:$AG$1,0),FALSE)/1,0)-IFERROR(VLOOKUP($B19,'Slutlig allokering'!$B$2:$AC$462,MATCH(Q$3,'Slutlig allokering'!$B$2:$AJ$2,0),FALSE)/1,0)</f>
        <v>0</v>
      </c>
      <c r="R19">
        <f>IFERROR(VLOOKUP($B19,Kraftvärmeprod!$B$1:$AH$479,MATCH(R$2,Kraftvärmeprod!$B$1:$AG$1,0),FALSE)/1,0)-IFERROR(VLOOKUP($B19,'Slutlig allokering'!$B$2:$AC$462,MATCH(R$3,'Slutlig allokering'!$B$2:$AJ$2,0),FALSE)/1,0)</f>
        <v>0</v>
      </c>
      <c r="S19">
        <f>IFERROR(VLOOKUP($B19,Kraftvärmeprod!$B$1:$AH$479,MATCH(S$2,Kraftvärmeprod!$B$1:$AG$1,0),FALSE)/1,0)-IFERROR(VLOOKUP($B19,'Slutlig allokering'!$B$2:$AC$462,MATCH(S$3,'Slutlig allokering'!$B$2:$AJ$2,0),FALSE)/1,0)</f>
        <v>0</v>
      </c>
      <c r="T19">
        <f>IFERROR(VLOOKUP($B19,Kraftvärmeprod!$B$1:$AH$479,MATCH(T$2,Kraftvärmeprod!$B$1:$AG$1,0),FALSE)/1,0)-IFERROR(VLOOKUP($B19,'Slutlig allokering'!$B$2:$AC$462,MATCH(T$3,'Slutlig allokering'!$B$2:$AJ$2,0),FALSE)/1,0)</f>
        <v>0</v>
      </c>
      <c r="U19">
        <f>IFERROR(VLOOKUP($B19,Kraftvärmeprod!$B$1:$AH$479,MATCH(U$2,Kraftvärmeprod!$B$1:$AG$1,0),FALSE)/1,0)-IFERROR(VLOOKUP($B19,'Slutlig allokering'!$B$2:$AC$462,MATCH(U$3,'Slutlig allokering'!$B$2:$AJ$2,0),FALSE)/1,0)</f>
        <v>0</v>
      </c>
      <c r="V19">
        <f>IFERROR(VLOOKUP($B19,Kraftvärmeprod!$B$1:$AH$479,MATCH(V$2,Kraftvärmeprod!$B$1:$AG$1,0),FALSE)/1,0)-IFERROR(VLOOKUP($B19,'Slutlig allokering'!$B$2:$AC$462,MATCH(V$3,'Slutlig allokering'!$B$2:$AJ$2,0),FALSE)/1,0)</f>
        <v>0</v>
      </c>
      <c r="W19">
        <f>IFERROR(VLOOKUP($B19,Kraftvärmeprod!$B$1:$AH$479,MATCH(W$2,Kraftvärmeprod!$B$1:$AG$1,0),FALSE)/1,0)-IFERROR(VLOOKUP($B19,'Slutlig allokering'!$B$2:$AC$462,MATCH(W$3,'Slutlig allokering'!$B$2:$AJ$2,0),FALSE)/1,0)</f>
        <v>0</v>
      </c>
      <c r="X19">
        <f>IFERROR(VLOOKUP($B19,Kraftvärmeprod!$B$1:$AH$479,MATCH(X$2,Kraftvärmeprod!$B$1:$AG$1,0),FALSE)/1,0)-IFERROR(VLOOKUP($B19,'Slutlig allokering'!$B$2:$AC$462,MATCH(X$3,'Slutlig allokering'!$B$2:$AJ$2,0),FALSE)/1,0)</f>
        <v>0</v>
      </c>
      <c r="Y19">
        <f>IFERROR(VLOOKUP($B19,Kraftvärmeprod!$B$1:$AH$479,MATCH(Y$2,Kraftvärmeprod!$B$1:$AG$1,0),FALSE)/1,0)-IFERROR(VLOOKUP($B19,'Slutlig allokering'!$B$2:$AC$462,MATCH(Y$3,'Slutlig allokering'!$B$2:$AJ$2,0),FALSE)/1,0)</f>
        <v>0</v>
      </c>
      <c r="Z19">
        <f>IFERROR(VLOOKUP($B19,Kraftvärmeprod!$B$1:$AH$479,MATCH(Z$2,Kraftvärmeprod!$B$1:$AG$1,0),FALSE)/1,0)-IFERROR(VLOOKUP($B19,'Slutlig allokering'!$B$2:$AC$462,MATCH(Z$3,'Slutlig allokering'!$B$2:$AJ$2,0),FALSE)/1,0)</f>
        <v>0</v>
      </c>
      <c r="AA19">
        <f>IFERROR(VLOOKUP($B19,Kraftvärmeprod!$B$1:$AH$479,MATCH(AA$2,Kraftvärmeprod!$B$1:$AG$1,0),FALSE)/1,0)-IFERROR(VLOOKUP($B19,'Slutlig allokering'!$B$2:$AC$462,MATCH(AA$3,'Slutlig allokering'!$B$2:$AJ$2,0),FALSE)/1,0)</f>
        <v>0</v>
      </c>
      <c r="AB19">
        <f>IFERROR(VLOOKUP($B19,Kraftvärmeprod!$B$1:$AH$479,MATCH(AB$2,Kraftvärmeprod!$B$1:$AG$1,0),FALSE)/1,0)-IFERROR(VLOOKUP($B19,'Slutlig allokering'!$B$2:$AC$462,MATCH(AB$3,'Slutlig allokering'!$B$2:$AJ$2,0),FALSE)/1,0)</f>
        <v>0</v>
      </c>
      <c r="AE19">
        <f t="shared" si="0"/>
        <v>0</v>
      </c>
      <c r="AG19">
        <f>IFERROR(VLOOKUP(B19,'Slutlig allokering'!$B$2:$AJ$462,MATCH("Summa justerad allokerad tillförd energi (utan hjälpel och rökgaskondensering):",'Slutlig allokering'!$B$2:$AK$2,0),FALSE)/1,"")</f>
        <v>0</v>
      </c>
      <c r="AI19" s="55" t="str">
        <f>IFERROR(1-VLOOKUP(B19,'Slutlig allokering'!$B$2:$AJ$462,MATCH("Andel av bränsle i kvv som allokerats till värme, exklusive rökgaskondensering och hjälpel",'Slutlig allokering'!$B$2:$AK$2,0),FALSE),"")</f>
        <v/>
      </c>
      <c r="AK19" s="55" t="str">
        <f t="shared" si="1"/>
        <v/>
      </c>
    </row>
    <row r="20" spans="1:37" x14ac:dyDescent="0.35">
      <c r="A20" s="28" t="s">
        <v>31</v>
      </c>
      <c r="B20" s="28" t="s">
        <v>35</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allokering'!$B$2:$AC$462,MATCH(E$3,'Slutlig allokering'!$B$2:$AJ$2,0),FALSE)/1,0)</f>
        <v>0</v>
      </c>
      <c r="F20">
        <f>IFERROR(VLOOKUP($B20,Kraftvärmeprod!$B$1:$AH$479,MATCH(F$2,Kraftvärmeprod!$B$1:$AG$1,0),FALSE)/1,0)-IFERROR(VLOOKUP($B20,'Slutlig allokering'!$B$2:$AC$462,MATCH(F$3,'Slutlig allokering'!$B$2:$AJ$2,0),FALSE)/1,0)</f>
        <v>0</v>
      </c>
      <c r="G20">
        <f>IFERROR(VLOOKUP($B20,Kraftvärmeprod!$B$1:$AH$479,MATCH(G$2,Kraftvärmeprod!$B$1:$AG$1,0),FALSE)/1,0)-IFERROR(VLOOKUP($B20,'Slutlig allokering'!$B$2:$AC$462,MATCH(G$3,'Slutlig allokering'!$B$2:$AJ$2,0),FALSE)/1,0)</f>
        <v>0</v>
      </c>
      <c r="H20">
        <f>IFERROR(VLOOKUP($B20,Kraftvärmeprod!$B$1:$AH$479,MATCH(H$2,Kraftvärmeprod!$B$1:$AG$1,0),FALSE)/1,0)-IFERROR(VLOOKUP($B20,'Slutlig allokering'!$B$2:$AC$462,MATCH(H$3,'Slutlig allokering'!$B$2:$AJ$2,0),FALSE)/1,0)</f>
        <v>0</v>
      </c>
      <c r="I20">
        <f>IFERROR(VLOOKUP($B20,Kraftvärmeprod!$B$1:$AH$479,MATCH(I$2,Kraftvärmeprod!$B$1:$AG$1,0),FALSE)/1,0)-IFERROR(VLOOKUP($B20,'Slutlig allokering'!$B$2:$AC$462,MATCH(I$3,'Slutlig allokering'!$B$2:$AJ$2,0),FALSE)/1,0)</f>
        <v>0</v>
      </c>
      <c r="J20">
        <f>IFERROR(VLOOKUP($B20,Kraftvärmeprod!$B$1:$AH$479,MATCH(J$2,Kraftvärmeprod!$B$1:$AG$1,0),FALSE)/1,0)-IFERROR(VLOOKUP($B20,'Slutlig allokering'!$B$2:$AC$462,MATCH(J$3,'Slutlig allokering'!$B$2:$AJ$2,0),FALSE)/1,0)</f>
        <v>0</v>
      </c>
      <c r="K20">
        <f>IFERROR(VLOOKUP($B20,Kraftvärmeprod!$B$1:$AH$479,MATCH(K$2,Kraftvärmeprod!$B$1:$AG$1,0),FALSE)/1,0)-IFERROR(VLOOKUP($B20,'Slutlig allokering'!$B$2:$AC$462,MATCH(K$3,'Slutlig allokering'!$B$2:$AJ$2,0),FALSE)/1,0)</f>
        <v>0</v>
      </c>
      <c r="L20">
        <f>IFERROR(VLOOKUP($B20,Kraftvärmeprod!$B$1:$AH$479,MATCH(L$2,Kraftvärmeprod!$B$1:$AG$1,0),FALSE)/1,0)-IFERROR(VLOOKUP($B20,'Slutlig allokering'!$B$2:$AC$462,MATCH(L$3,'Slutlig allokering'!$B$2:$AJ$2,0),FALSE)/1,0)</f>
        <v>0</v>
      </c>
      <c r="M20" s="143">
        <f>IFERROR(VLOOKUP($B20,Miljö!$B$1:$S$477,MATCH(M$2,Miljö!$B$1:$X$1,0),FALSE)/1,0)-IFERROR(VLOOKUP($B20,'Slutlig allokering'!$B$2:$AC$462,MATCH(M$3,'Slutlig allokering'!$B$2:$AJ$2,0),FALSE)/1,0)</f>
        <v>0</v>
      </c>
      <c r="N20">
        <f>IFERROR(VLOOKUP($B20,Kraftvärmeprod!$B$1:$AH$479,MATCH(N$2,Kraftvärmeprod!$B$1:$AG$1,0),FALSE)/1,0)-IFERROR(VLOOKUP($B20,'Slutlig allokering'!$B$2:$AC$462,MATCH(N$3,'Slutlig allokering'!$B$2:$AJ$2,0),FALSE)/1,0)</f>
        <v>0</v>
      </c>
      <c r="O20">
        <f>IFERROR(VLOOKUP($B20,Kraftvärmeprod!$B$1:$AH$479,MATCH(O$2,Kraftvärmeprod!$B$1:$AG$1,0),FALSE)/1,0)-IFERROR(VLOOKUP($B20,'Slutlig allokering'!$B$2:$AC$462,MATCH(O$3,'Slutlig allokering'!$B$2:$AJ$2,0),FALSE)/1,0)</f>
        <v>0</v>
      </c>
      <c r="P20">
        <f>IFERROR(VLOOKUP($B20,Kraftvärmeprod!$B$1:$AH$479,MATCH(P$2,Kraftvärmeprod!$B$1:$AG$1,0),FALSE)/1,0)-IFERROR(VLOOKUP($B20,'Slutlig allokering'!$B$2:$AC$462,MATCH(P$3,'Slutlig allokering'!$B$2:$AJ$2,0),FALSE)/1,0)</f>
        <v>0</v>
      </c>
      <c r="Q20">
        <f>IFERROR(VLOOKUP($B20,Kraftvärmeprod!$B$1:$AH$479,MATCH(Q$2,Kraftvärmeprod!$B$1:$AG$1,0),FALSE)/1,0)-IFERROR(VLOOKUP($B20,'Slutlig allokering'!$B$2:$AC$462,MATCH(Q$3,'Slutlig allokering'!$B$2:$AJ$2,0),FALSE)/1,0)</f>
        <v>0</v>
      </c>
      <c r="R20">
        <f>IFERROR(VLOOKUP($B20,Kraftvärmeprod!$B$1:$AH$479,MATCH(R$2,Kraftvärmeprod!$B$1:$AG$1,0),FALSE)/1,0)-IFERROR(VLOOKUP($B20,'Slutlig allokering'!$B$2:$AC$462,MATCH(R$3,'Slutlig allokering'!$B$2:$AJ$2,0),FALSE)/1,0)</f>
        <v>0</v>
      </c>
      <c r="S20">
        <f>IFERROR(VLOOKUP($B20,Kraftvärmeprod!$B$1:$AH$479,MATCH(S$2,Kraftvärmeprod!$B$1:$AG$1,0),FALSE)/1,0)-IFERROR(VLOOKUP($B20,'Slutlig allokering'!$B$2:$AC$462,MATCH(S$3,'Slutlig allokering'!$B$2:$AJ$2,0),FALSE)/1,0)</f>
        <v>0</v>
      </c>
      <c r="T20">
        <f>IFERROR(VLOOKUP($B20,Kraftvärmeprod!$B$1:$AH$479,MATCH(T$2,Kraftvärmeprod!$B$1:$AG$1,0),FALSE)/1,0)-IFERROR(VLOOKUP($B20,'Slutlig allokering'!$B$2:$AC$462,MATCH(T$3,'Slutlig allokering'!$B$2:$AJ$2,0),FALSE)/1,0)</f>
        <v>0</v>
      </c>
      <c r="U20">
        <f>IFERROR(VLOOKUP($B20,Kraftvärmeprod!$B$1:$AH$479,MATCH(U$2,Kraftvärmeprod!$B$1:$AG$1,0),FALSE)/1,0)-IFERROR(VLOOKUP($B20,'Slutlig allokering'!$B$2:$AC$462,MATCH(U$3,'Slutlig allokering'!$B$2:$AJ$2,0),FALSE)/1,0)</f>
        <v>0</v>
      </c>
      <c r="V20">
        <f>IFERROR(VLOOKUP($B20,Kraftvärmeprod!$B$1:$AH$479,MATCH(V$2,Kraftvärmeprod!$B$1:$AG$1,0),FALSE)/1,0)-IFERROR(VLOOKUP($B20,'Slutlig allokering'!$B$2:$AC$462,MATCH(V$3,'Slutlig allokering'!$B$2:$AJ$2,0),FALSE)/1,0)</f>
        <v>0</v>
      </c>
      <c r="W20">
        <f>IFERROR(VLOOKUP($B20,Kraftvärmeprod!$B$1:$AH$479,MATCH(W$2,Kraftvärmeprod!$B$1:$AG$1,0),FALSE)/1,0)-IFERROR(VLOOKUP($B20,'Slutlig allokering'!$B$2:$AC$462,MATCH(W$3,'Slutlig allokering'!$B$2:$AJ$2,0),FALSE)/1,0)</f>
        <v>0</v>
      </c>
      <c r="X20">
        <f>IFERROR(VLOOKUP($B20,Kraftvärmeprod!$B$1:$AH$479,MATCH(X$2,Kraftvärmeprod!$B$1:$AG$1,0),FALSE)/1,0)-IFERROR(VLOOKUP($B20,'Slutlig allokering'!$B$2:$AC$462,MATCH(X$3,'Slutlig allokering'!$B$2:$AJ$2,0),FALSE)/1,0)</f>
        <v>0</v>
      </c>
      <c r="Y20">
        <f>IFERROR(VLOOKUP($B20,Kraftvärmeprod!$B$1:$AH$479,MATCH(Y$2,Kraftvärmeprod!$B$1:$AG$1,0),FALSE)/1,0)-IFERROR(VLOOKUP($B20,'Slutlig allokering'!$B$2:$AC$462,MATCH(Y$3,'Slutlig allokering'!$B$2:$AJ$2,0),FALSE)/1,0)</f>
        <v>0</v>
      </c>
      <c r="Z20">
        <f>IFERROR(VLOOKUP($B20,Kraftvärmeprod!$B$1:$AH$479,MATCH(Z$2,Kraftvärmeprod!$B$1:$AG$1,0),FALSE)/1,0)-IFERROR(VLOOKUP($B20,'Slutlig allokering'!$B$2:$AC$462,MATCH(Z$3,'Slutlig allokering'!$B$2:$AJ$2,0),FALSE)/1,0)</f>
        <v>0</v>
      </c>
      <c r="AA20">
        <f>IFERROR(VLOOKUP($B20,Kraftvärmeprod!$B$1:$AH$479,MATCH(AA$2,Kraftvärmeprod!$B$1:$AG$1,0),FALSE)/1,0)-IFERROR(VLOOKUP($B20,'Slutlig allokering'!$B$2:$AC$462,MATCH(AA$3,'Slutlig allokering'!$B$2:$AJ$2,0),FALSE)/1,0)</f>
        <v>0</v>
      </c>
      <c r="AB20">
        <f>IFERROR(VLOOKUP($B20,Kraftvärmeprod!$B$1:$AH$479,MATCH(AB$2,Kraftvärmeprod!$B$1:$AG$1,0),FALSE)/1,0)-IFERROR(VLOOKUP($B20,'Slutlig allokering'!$B$2:$AC$462,MATCH(AB$3,'Slutlig allokering'!$B$2:$AJ$2,0),FALSE)/1,0)</f>
        <v>0</v>
      </c>
      <c r="AE20">
        <f t="shared" si="0"/>
        <v>0</v>
      </c>
      <c r="AG20">
        <f>IFERROR(VLOOKUP(B20,'Slutlig allokering'!$B$2:$AJ$462,MATCH("Summa justerad allokerad tillförd energi (utan hjälpel och rökgaskondensering):",'Slutlig allokering'!$B$2:$AK$2,0),FALSE)/1,"")</f>
        <v>0</v>
      </c>
      <c r="AI20" s="55" t="str">
        <f>IFERROR(1-VLOOKUP(B20,'Slutlig allokering'!$B$2:$AJ$462,MATCH("Andel av bränsle i kvv som allokerats till värme, exklusive rökgaskondensering och hjälpel",'Slutlig allokering'!$B$2:$AK$2,0),FALSE),"")</f>
        <v/>
      </c>
      <c r="AK20" s="55" t="str">
        <f t="shared" si="1"/>
        <v/>
      </c>
    </row>
    <row r="21" spans="1:37" x14ac:dyDescent="0.35">
      <c r="A21" s="28" t="s">
        <v>31</v>
      </c>
      <c r="B21" s="28" t="s">
        <v>36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allokering'!$B$2:$AC$462,MATCH(E$3,'Slutlig allokering'!$B$2:$AJ$2,0),FALSE)/1,0)</f>
        <v>0</v>
      </c>
      <c r="F21">
        <f>IFERROR(VLOOKUP($B21,Kraftvärmeprod!$B$1:$AH$479,MATCH(F$2,Kraftvärmeprod!$B$1:$AG$1,0),FALSE)/1,0)-IFERROR(VLOOKUP($B21,'Slutlig allokering'!$B$2:$AC$462,MATCH(F$3,'Slutlig allokering'!$B$2:$AJ$2,0),FALSE)/1,0)</f>
        <v>0</v>
      </c>
      <c r="G21">
        <f>IFERROR(VLOOKUP($B21,Kraftvärmeprod!$B$1:$AH$479,MATCH(G$2,Kraftvärmeprod!$B$1:$AG$1,0),FALSE)/1,0)-IFERROR(VLOOKUP($B21,'Slutlig allokering'!$B$2:$AC$462,MATCH(G$3,'Slutlig allokering'!$B$2:$AJ$2,0),FALSE)/1,0)</f>
        <v>0</v>
      </c>
      <c r="H21">
        <f>IFERROR(VLOOKUP($B21,Kraftvärmeprod!$B$1:$AH$479,MATCH(H$2,Kraftvärmeprod!$B$1:$AG$1,0),FALSE)/1,0)-IFERROR(VLOOKUP($B21,'Slutlig allokering'!$B$2:$AC$462,MATCH(H$3,'Slutlig allokering'!$B$2:$AJ$2,0),FALSE)/1,0)</f>
        <v>0</v>
      </c>
      <c r="I21">
        <f>IFERROR(VLOOKUP($B21,Kraftvärmeprod!$B$1:$AH$479,MATCH(I$2,Kraftvärmeprod!$B$1:$AG$1,0),FALSE)/1,0)-IFERROR(VLOOKUP($B21,'Slutlig allokering'!$B$2:$AC$462,MATCH(I$3,'Slutlig allokering'!$B$2:$AJ$2,0),FALSE)/1,0)</f>
        <v>0</v>
      </c>
      <c r="J21">
        <f>IFERROR(VLOOKUP($B21,Kraftvärmeprod!$B$1:$AH$479,MATCH(J$2,Kraftvärmeprod!$B$1:$AG$1,0),FALSE)/1,0)-IFERROR(VLOOKUP($B21,'Slutlig allokering'!$B$2:$AC$462,MATCH(J$3,'Slutlig allokering'!$B$2:$AJ$2,0),FALSE)/1,0)</f>
        <v>0</v>
      </c>
      <c r="K21">
        <f>IFERROR(VLOOKUP($B21,Kraftvärmeprod!$B$1:$AH$479,MATCH(K$2,Kraftvärmeprod!$B$1:$AG$1,0),FALSE)/1,0)-IFERROR(VLOOKUP($B21,'Slutlig allokering'!$B$2:$AC$462,MATCH(K$3,'Slutlig allokering'!$B$2:$AJ$2,0),FALSE)/1,0)</f>
        <v>0</v>
      </c>
      <c r="L21">
        <f>IFERROR(VLOOKUP($B21,Kraftvärmeprod!$B$1:$AH$479,MATCH(L$2,Kraftvärmeprod!$B$1:$AG$1,0),FALSE)/1,0)-IFERROR(VLOOKUP($B21,'Slutlig allokering'!$B$2:$AC$462,MATCH(L$3,'Slutlig allokering'!$B$2:$AJ$2,0),FALSE)/1,0)</f>
        <v>0</v>
      </c>
      <c r="M21" s="143">
        <f>IFERROR(VLOOKUP($B21,Miljö!$B$1:$S$477,MATCH(M$2,Miljö!$B$1:$X$1,0),FALSE)/1,0)-IFERROR(VLOOKUP($B21,'Slutlig allokering'!$B$2:$AC$462,MATCH(M$3,'Slutlig allokering'!$B$2:$AJ$2,0),FALSE)/1,0)</f>
        <v>0</v>
      </c>
      <c r="N21">
        <f>IFERROR(VLOOKUP($B21,Kraftvärmeprod!$B$1:$AH$479,MATCH(N$2,Kraftvärmeprod!$B$1:$AG$1,0),FALSE)/1,0)-IFERROR(VLOOKUP($B21,'Slutlig allokering'!$B$2:$AC$462,MATCH(N$3,'Slutlig allokering'!$B$2:$AJ$2,0),FALSE)/1,0)</f>
        <v>0</v>
      </c>
      <c r="O21">
        <f>IFERROR(VLOOKUP($B21,Kraftvärmeprod!$B$1:$AH$479,MATCH(O$2,Kraftvärmeprod!$B$1:$AG$1,0),FALSE)/1,0)-IFERROR(VLOOKUP($B21,'Slutlig allokering'!$B$2:$AC$462,MATCH(O$3,'Slutlig allokering'!$B$2:$AJ$2,0),FALSE)/1,0)</f>
        <v>0</v>
      </c>
      <c r="P21">
        <f>IFERROR(VLOOKUP($B21,Kraftvärmeprod!$B$1:$AH$479,MATCH(P$2,Kraftvärmeprod!$B$1:$AG$1,0),FALSE)/1,0)-IFERROR(VLOOKUP($B21,'Slutlig allokering'!$B$2:$AC$462,MATCH(P$3,'Slutlig allokering'!$B$2:$AJ$2,0),FALSE)/1,0)</f>
        <v>0</v>
      </c>
      <c r="Q21">
        <f>IFERROR(VLOOKUP($B21,Kraftvärmeprod!$B$1:$AH$479,MATCH(Q$2,Kraftvärmeprod!$B$1:$AG$1,0),FALSE)/1,0)-IFERROR(VLOOKUP($B21,'Slutlig allokering'!$B$2:$AC$462,MATCH(Q$3,'Slutlig allokering'!$B$2:$AJ$2,0),FALSE)/1,0)</f>
        <v>0</v>
      </c>
      <c r="R21">
        <f>IFERROR(VLOOKUP($B21,Kraftvärmeprod!$B$1:$AH$479,MATCH(R$2,Kraftvärmeprod!$B$1:$AG$1,0),FALSE)/1,0)-IFERROR(VLOOKUP($B21,'Slutlig allokering'!$B$2:$AC$462,MATCH(R$3,'Slutlig allokering'!$B$2:$AJ$2,0),FALSE)/1,0)</f>
        <v>0</v>
      </c>
      <c r="S21">
        <f>IFERROR(VLOOKUP($B21,Kraftvärmeprod!$B$1:$AH$479,MATCH(S$2,Kraftvärmeprod!$B$1:$AG$1,0),FALSE)/1,0)-IFERROR(VLOOKUP($B21,'Slutlig allokering'!$B$2:$AC$462,MATCH(S$3,'Slutlig allokering'!$B$2:$AJ$2,0),FALSE)/1,0)</f>
        <v>0</v>
      </c>
      <c r="T21">
        <f>IFERROR(VLOOKUP($B21,Kraftvärmeprod!$B$1:$AH$479,MATCH(T$2,Kraftvärmeprod!$B$1:$AG$1,0),FALSE)/1,0)-IFERROR(VLOOKUP($B21,'Slutlig allokering'!$B$2:$AC$462,MATCH(T$3,'Slutlig allokering'!$B$2:$AJ$2,0),FALSE)/1,0)</f>
        <v>0</v>
      </c>
      <c r="U21">
        <f>IFERROR(VLOOKUP($B21,Kraftvärmeprod!$B$1:$AH$479,MATCH(U$2,Kraftvärmeprod!$B$1:$AG$1,0),FALSE)/1,0)-IFERROR(VLOOKUP($B21,'Slutlig allokering'!$B$2:$AC$462,MATCH(U$3,'Slutlig allokering'!$B$2:$AJ$2,0),FALSE)/1,0)</f>
        <v>0</v>
      </c>
      <c r="V21">
        <f>IFERROR(VLOOKUP($B21,Kraftvärmeprod!$B$1:$AH$479,MATCH(V$2,Kraftvärmeprod!$B$1:$AG$1,0),FALSE)/1,0)-IFERROR(VLOOKUP($B21,'Slutlig allokering'!$B$2:$AC$462,MATCH(V$3,'Slutlig allokering'!$B$2:$AJ$2,0),FALSE)/1,0)</f>
        <v>0</v>
      </c>
      <c r="W21">
        <f>IFERROR(VLOOKUP($B21,Kraftvärmeprod!$B$1:$AH$479,MATCH(W$2,Kraftvärmeprod!$B$1:$AG$1,0),FALSE)/1,0)-IFERROR(VLOOKUP($B21,'Slutlig allokering'!$B$2:$AC$462,MATCH(W$3,'Slutlig allokering'!$B$2:$AJ$2,0),FALSE)/1,0)</f>
        <v>0</v>
      </c>
      <c r="X21">
        <f>IFERROR(VLOOKUP($B21,Kraftvärmeprod!$B$1:$AH$479,MATCH(X$2,Kraftvärmeprod!$B$1:$AG$1,0),FALSE)/1,0)-IFERROR(VLOOKUP($B21,'Slutlig allokering'!$B$2:$AC$462,MATCH(X$3,'Slutlig allokering'!$B$2:$AJ$2,0),FALSE)/1,0)</f>
        <v>0</v>
      </c>
      <c r="Y21">
        <f>IFERROR(VLOOKUP($B21,Kraftvärmeprod!$B$1:$AH$479,MATCH(Y$2,Kraftvärmeprod!$B$1:$AG$1,0),FALSE)/1,0)-IFERROR(VLOOKUP($B21,'Slutlig allokering'!$B$2:$AC$462,MATCH(Y$3,'Slutlig allokering'!$B$2:$AJ$2,0),FALSE)/1,0)</f>
        <v>0</v>
      </c>
      <c r="Z21">
        <f>IFERROR(VLOOKUP($B21,Kraftvärmeprod!$B$1:$AH$479,MATCH(Z$2,Kraftvärmeprod!$B$1:$AG$1,0),FALSE)/1,0)-IFERROR(VLOOKUP($B21,'Slutlig allokering'!$B$2:$AC$462,MATCH(Z$3,'Slutlig allokering'!$B$2:$AJ$2,0),FALSE)/1,0)</f>
        <v>0</v>
      </c>
      <c r="AA21">
        <f>IFERROR(VLOOKUP($B21,Kraftvärmeprod!$B$1:$AH$479,MATCH(AA$2,Kraftvärmeprod!$B$1:$AG$1,0),FALSE)/1,0)-IFERROR(VLOOKUP($B21,'Slutlig allokering'!$B$2:$AC$462,MATCH(AA$3,'Slutlig allokering'!$B$2:$AJ$2,0),FALSE)/1,0)</f>
        <v>0</v>
      </c>
      <c r="AB21">
        <f>IFERROR(VLOOKUP($B21,Kraftvärmeprod!$B$1:$AH$479,MATCH(AB$2,Kraftvärmeprod!$B$1:$AG$1,0),FALSE)/1,0)-IFERROR(VLOOKUP($B21,'Slutlig allokering'!$B$2:$AC$462,MATCH(AB$3,'Slutlig allokering'!$B$2:$AJ$2,0),FALSE)/1,0)</f>
        <v>0</v>
      </c>
      <c r="AE21">
        <f t="shared" si="0"/>
        <v>0</v>
      </c>
      <c r="AG21">
        <f>IFERROR(VLOOKUP(B21,'Slutlig allokering'!$B$2:$AJ$462,MATCH("Summa justerad allokerad tillförd energi (utan hjälpel och rökgaskondensering):",'Slutlig allokering'!$B$2:$AK$2,0),FALSE)/1,"")</f>
        <v>0</v>
      </c>
      <c r="AI21" s="55" t="str">
        <f>IFERROR(1-VLOOKUP(B21,'Slutlig allokering'!$B$2:$AJ$462,MATCH("Andel av bränsle i kvv som allokerats till värme, exklusive rökgaskondensering och hjälpel",'Slutlig allokering'!$B$2:$AK$2,0),FALSE),"")</f>
        <v/>
      </c>
      <c r="AK21" s="55" t="str">
        <f t="shared" si="1"/>
        <v/>
      </c>
    </row>
    <row r="22" spans="1:37" x14ac:dyDescent="0.35">
      <c r="A22" s="28" t="s">
        <v>31</v>
      </c>
      <c r="B22" s="28" t="s">
        <v>37</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allokering'!$B$2:$AC$462,MATCH(E$3,'Slutlig allokering'!$B$2:$AJ$2,0),FALSE)/1,0)</f>
        <v>0</v>
      </c>
      <c r="F22">
        <f>IFERROR(VLOOKUP($B22,Kraftvärmeprod!$B$1:$AH$479,MATCH(F$2,Kraftvärmeprod!$B$1:$AG$1,0),FALSE)/1,0)-IFERROR(VLOOKUP($B22,'Slutlig allokering'!$B$2:$AC$462,MATCH(F$3,'Slutlig allokering'!$B$2:$AJ$2,0),FALSE)/1,0)</f>
        <v>0</v>
      </c>
      <c r="G22">
        <f>IFERROR(VLOOKUP($B22,Kraftvärmeprod!$B$1:$AH$479,MATCH(G$2,Kraftvärmeprod!$B$1:$AG$1,0),FALSE)/1,0)-IFERROR(VLOOKUP($B22,'Slutlig allokering'!$B$2:$AC$462,MATCH(G$3,'Slutlig allokering'!$B$2:$AJ$2,0),FALSE)/1,0)</f>
        <v>0</v>
      </c>
      <c r="H22">
        <f>IFERROR(VLOOKUP($B22,Kraftvärmeprod!$B$1:$AH$479,MATCH(H$2,Kraftvärmeprod!$B$1:$AG$1,0),FALSE)/1,0)-IFERROR(VLOOKUP($B22,'Slutlig allokering'!$B$2:$AC$462,MATCH(H$3,'Slutlig allokering'!$B$2:$AJ$2,0),FALSE)/1,0)</f>
        <v>0</v>
      </c>
      <c r="I22">
        <f>IFERROR(VLOOKUP($B22,Kraftvärmeprod!$B$1:$AH$479,MATCH(I$2,Kraftvärmeprod!$B$1:$AG$1,0),FALSE)/1,0)-IFERROR(VLOOKUP($B22,'Slutlig allokering'!$B$2:$AC$462,MATCH(I$3,'Slutlig allokering'!$B$2:$AJ$2,0),FALSE)/1,0)</f>
        <v>0</v>
      </c>
      <c r="J22">
        <f>IFERROR(VLOOKUP($B22,Kraftvärmeprod!$B$1:$AH$479,MATCH(J$2,Kraftvärmeprod!$B$1:$AG$1,0),FALSE)/1,0)-IFERROR(VLOOKUP($B22,'Slutlig allokering'!$B$2:$AC$462,MATCH(J$3,'Slutlig allokering'!$B$2:$AJ$2,0),FALSE)/1,0)</f>
        <v>0</v>
      </c>
      <c r="K22">
        <f>IFERROR(VLOOKUP($B22,Kraftvärmeprod!$B$1:$AH$479,MATCH(K$2,Kraftvärmeprod!$B$1:$AG$1,0),FALSE)/1,0)-IFERROR(VLOOKUP($B22,'Slutlig allokering'!$B$2:$AC$462,MATCH(K$3,'Slutlig allokering'!$B$2:$AJ$2,0),FALSE)/1,0)</f>
        <v>0</v>
      </c>
      <c r="L22">
        <f>IFERROR(VLOOKUP($B22,Kraftvärmeprod!$B$1:$AH$479,MATCH(L$2,Kraftvärmeprod!$B$1:$AG$1,0),FALSE)/1,0)-IFERROR(VLOOKUP($B22,'Slutlig allokering'!$B$2:$AC$462,MATCH(L$3,'Slutlig allokering'!$B$2:$AJ$2,0),FALSE)/1,0)</f>
        <v>0</v>
      </c>
      <c r="M22" s="143">
        <f>IFERROR(VLOOKUP($B22,Miljö!$B$1:$S$477,MATCH(M$2,Miljö!$B$1:$X$1,0),FALSE)/1,0)-IFERROR(VLOOKUP($B22,'Slutlig allokering'!$B$2:$AC$462,MATCH(M$3,'Slutlig allokering'!$B$2:$AJ$2,0),FALSE)/1,0)</f>
        <v>0</v>
      </c>
      <c r="N22">
        <f>IFERROR(VLOOKUP($B22,Kraftvärmeprod!$B$1:$AH$479,MATCH(N$2,Kraftvärmeprod!$B$1:$AG$1,0),FALSE)/1,0)-IFERROR(VLOOKUP($B22,'Slutlig allokering'!$B$2:$AC$462,MATCH(N$3,'Slutlig allokering'!$B$2:$AJ$2,0),FALSE)/1,0)</f>
        <v>0</v>
      </c>
      <c r="O22">
        <f>IFERROR(VLOOKUP($B22,Kraftvärmeprod!$B$1:$AH$479,MATCH(O$2,Kraftvärmeprod!$B$1:$AG$1,0),FALSE)/1,0)-IFERROR(VLOOKUP($B22,'Slutlig allokering'!$B$2:$AC$462,MATCH(O$3,'Slutlig allokering'!$B$2:$AJ$2,0),FALSE)/1,0)</f>
        <v>0</v>
      </c>
      <c r="P22">
        <f>IFERROR(VLOOKUP($B22,Kraftvärmeprod!$B$1:$AH$479,MATCH(P$2,Kraftvärmeprod!$B$1:$AG$1,0),FALSE)/1,0)-IFERROR(VLOOKUP($B22,'Slutlig allokering'!$B$2:$AC$462,MATCH(P$3,'Slutlig allokering'!$B$2:$AJ$2,0),FALSE)/1,0)</f>
        <v>0</v>
      </c>
      <c r="Q22">
        <f>IFERROR(VLOOKUP($B22,Kraftvärmeprod!$B$1:$AH$479,MATCH(Q$2,Kraftvärmeprod!$B$1:$AG$1,0),FALSE)/1,0)-IFERROR(VLOOKUP($B22,'Slutlig allokering'!$B$2:$AC$462,MATCH(Q$3,'Slutlig allokering'!$B$2:$AJ$2,0),FALSE)/1,0)</f>
        <v>0</v>
      </c>
      <c r="R22">
        <f>IFERROR(VLOOKUP($B22,Kraftvärmeprod!$B$1:$AH$479,MATCH(R$2,Kraftvärmeprod!$B$1:$AG$1,0),FALSE)/1,0)-IFERROR(VLOOKUP($B22,'Slutlig allokering'!$B$2:$AC$462,MATCH(R$3,'Slutlig allokering'!$B$2:$AJ$2,0),FALSE)/1,0)</f>
        <v>0</v>
      </c>
      <c r="S22">
        <f>IFERROR(VLOOKUP($B22,Kraftvärmeprod!$B$1:$AH$479,MATCH(S$2,Kraftvärmeprod!$B$1:$AG$1,0),FALSE)/1,0)-IFERROR(VLOOKUP($B22,'Slutlig allokering'!$B$2:$AC$462,MATCH(S$3,'Slutlig allokering'!$B$2:$AJ$2,0),FALSE)/1,0)</f>
        <v>0</v>
      </c>
      <c r="T22">
        <f>IFERROR(VLOOKUP($B22,Kraftvärmeprod!$B$1:$AH$479,MATCH(T$2,Kraftvärmeprod!$B$1:$AG$1,0),FALSE)/1,0)-IFERROR(VLOOKUP($B22,'Slutlig allokering'!$B$2:$AC$462,MATCH(T$3,'Slutlig allokering'!$B$2:$AJ$2,0),FALSE)/1,0)</f>
        <v>0</v>
      </c>
      <c r="U22">
        <f>IFERROR(VLOOKUP($B22,Kraftvärmeprod!$B$1:$AH$479,MATCH(U$2,Kraftvärmeprod!$B$1:$AG$1,0),FALSE)/1,0)-IFERROR(VLOOKUP($B22,'Slutlig allokering'!$B$2:$AC$462,MATCH(U$3,'Slutlig allokering'!$B$2:$AJ$2,0),FALSE)/1,0)</f>
        <v>0</v>
      </c>
      <c r="V22">
        <f>IFERROR(VLOOKUP($B22,Kraftvärmeprod!$B$1:$AH$479,MATCH(V$2,Kraftvärmeprod!$B$1:$AG$1,0),FALSE)/1,0)-IFERROR(VLOOKUP($B22,'Slutlig allokering'!$B$2:$AC$462,MATCH(V$3,'Slutlig allokering'!$B$2:$AJ$2,0),FALSE)/1,0)</f>
        <v>0</v>
      </c>
      <c r="W22">
        <f>IFERROR(VLOOKUP($B22,Kraftvärmeprod!$B$1:$AH$479,MATCH(W$2,Kraftvärmeprod!$B$1:$AG$1,0),FALSE)/1,0)-IFERROR(VLOOKUP($B22,'Slutlig allokering'!$B$2:$AC$462,MATCH(W$3,'Slutlig allokering'!$B$2:$AJ$2,0),FALSE)/1,0)</f>
        <v>0</v>
      </c>
      <c r="X22">
        <f>IFERROR(VLOOKUP($B22,Kraftvärmeprod!$B$1:$AH$479,MATCH(X$2,Kraftvärmeprod!$B$1:$AG$1,0),FALSE)/1,0)-IFERROR(VLOOKUP($B22,'Slutlig allokering'!$B$2:$AC$462,MATCH(X$3,'Slutlig allokering'!$B$2:$AJ$2,0),FALSE)/1,0)</f>
        <v>0</v>
      </c>
      <c r="Y22">
        <f>IFERROR(VLOOKUP($B22,Kraftvärmeprod!$B$1:$AH$479,MATCH(Y$2,Kraftvärmeprod!$B$1:$AG$1,0),FALSE)/1,0)-IFERROR(VLOOKUP($B22,'Slutlig allokering'!$B$2:$AC$462,MATCH(Y$3,'Slutlig allokering'!$B$2:$AJ$2,0),FALSE)/1,0)</f>
        <v>0</v>
      </c>
      <c r="Z22">
        <f>IFERROR(VLOOKUP($B22,Kraftvärmeprod!$B$1:$AH$479,MATCH(Z$2,Kraftvärmeprod!$B$1:$AG$1,0),FALSE)/1,0)-IFERROR(VLOOKUP($B22,'Slutlig allokering'!$B$2:$AC$462,MATCH(Z$3,'Slutlig allokering'!$B$2:$AJ$2,0),FALSE)/1,0)</f>
        <v>0</v>
      </c>
      <c r="AA22">
        <f>IFERROR(VLOOKUP($B22,Kraftvärmeprod!$B$1:$AH$479,MATCH(AA$2,Kraftvärmeprod!$B$1:$AG$1,0),FALSE)/1,0)-IFERROR(VLOOKUP($B22,'Slutlig allokering'!$B$2:$AC$462,MATCH(AA$3,'Slutlig allokering'!$B$2:$AJ$2,0),FALSE)/1,0)</f>
        <v>0</v>
      </c>
      <c r="AB22">
        <f>IFERROR(VLOOKUP($B22,Kraftvärmeprod!$B$1:$AH$479,MATCH(AB$2,Kraftvärmeprod!$B$1:$AG$1,0),FALSE)/1,0)-IFERROR(VLOOKUP($B22,'Slutlig allokering'!$B$2:$AC$462,MATCH(AB$3,'Slutlig allokering'!$B$2:$AJ$2,0),FALSE)/1,0)</f>
        <v>0</v>
      </c>
      <c r="AE22">
        <f t="shared" si="0"/>
        <v>0</v>
      </c>
      <c r="AG22">
        <f>IFERROR(VLOOKUP(B22,'Slutlig allokering'!$B$2:$AJ$462,MATCH("Summa justerad allokerad tillförd energi (utan hjälpel och rökgaskondensering):",'Slutlig allokering'!$B$2:$AK$2,0),FALSE)/1,"")</f>
        <v>0</v>
      </c>
      <c r="AI22" s="55" t="str">
        <f>IFERROR(1-VLOOKUP(B22,'Slutlig allokering'!$B$2:$AJ$462,MATCH("Andel av bränsle i kvv som allokerats till värme, exklusive rökgaskondensering och hjälpel",'Slutlig allokering'!$B$2:$AK$2,0),FALSE),"")</f>
        <v/>
      </c>
      <c r="AK22" s="55" t="str">
        <f t="shared" si="1"/>
        <v/>
      </c>
    </row>
    <row r="23" spans="1:37" x14ac:dyDescent="0.35">
      <c r="A23" s="28" t="s">
        <v>31</v>
      </c>
      <c r="B23" s="28" t="s">
        <v>38</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allokering'!$B$2:$AC$462,MATCH(E$3,'Slutlig allokering'!$B$2:$AJ$2,0),FALSE)/1,0)</f>
        <v>0</v>
      </c>
      <c r="F23">
        <f>IFERROR(VLOOKUP($B23,Kraftvärmeprod!$B$1:$AH$479,MATCH(F$2,Kraftvärmeprod!$B$1:$AG$1,0),FALSE)/1,0)-IFERROR(VLOOKUP($B23,'Slutlig allokering'!$B$2:$AC$462,MATCH(F$3,'Slutlig allokering'!$B$2:$AJ$2,0),FALSE)/1,0)</f>
        <v>0</v>
      </c>
      <c r="G23">
        <f>IFERROR(VLOOKUP($B23,Kraftvärmeprod!$B$1:$AH$479,MATCH(G$2,Kraftvärmeprod!$B$1:$AG$1,0),FALSE)/1,0)-IFERROR(VLOOKUP($B23,'Slutlig allokering'!$B$2:$AC$462,MATCH(G$3,'Slutlig allokering'!$B$2:$AJ$2,0),FALSE)/1,0)</f>
        <v>0</v>
      </c>
      <c r="H23">
        <f>IFERROR(VLOOKUP($B23,Kraftvärmeprod!$B$1:$AH$479,MATCH(H$2,Kraftvärmeprod!$B$1:$AG$1,0),FALSE)/1,0)-IFERROR(VLOOKUP($B23,'Slutlig allokering'!$B$2:$AC$462,MATCH(H$3,'Slutlig allokering'!$B$2:$AJ$2,0),FALSE)/1,0)</f>
        <v>0</v>
      </c>
      <c r="I23">
        <f>IFERROR(VLOOKUP($B23,Kraftvärmeprod!$B$1:$AH$479,MATCH(I$2,Kraftvärmeprod!$B$1:$AG$1,0),FALSE)/1,0)-IFERROR(VLOOKUP($B23,'Slutlig allokering'!$B$2:$AC$462,MATCH(I$3,'Slutlig allokering'!$B$2:$AJ$2,0),FALSE)/1,0)</f>
        <v>0</v>
      </c>
      <c r="J23">
        <f>IFERROR(VLOOKUP($B23,Kraftvärmeprod!$B$1:$AH$479,MATCH(J$2,Kraftvärmeprod!$B$1:$AG$1,0),FALSE)/1,0)-IFERROR(VLOOKUP($B23,'Slutlig allokering'!$B$2:$AC$462,MATCH(J$3,'Slutlig allokering'!$B$2:$AJ$2,0),FALSE)/1,0)</f>
        <v>0</v>
      </c>
      <c r="K23">
        <f>IFERROR(VLOOKUP($B23,Kraftvärmeprod!$B$1:$AH$479,MATCH(K$2,Kraftvärmeprod!$B$1:$AG$1,0),FALSE)/1,0)-IFERROR(VLOOKUP($B23,'Slutlig allokering'!$B$2:$AC$462,MATCH(K$3,'Slutlig allokering'!$B$2:$AJ$2,0),FALSE)/1,0)</f>
        <v>0</v>
      </c>
      <c r="L23">
        <f>IFERROR(VLOOKUP($B23,Kraftvärmeprod!$B$1:$AH$479,MATCH(L$2,Kraftvärmeprod!$B$1:$AG$1,0),FALSE)/1,0)-IFERROR(VLOOKUP($B23,'Slutlig allokering'!$B$2:$AC$462,MATCH(L$3,'Slutlig allokering'!$B$2:$AJ$2,0),FALSE)/1,0)</f>
        <v>0</v>
      </c>
      <c r="M23" s="143">
        <f>IFERROR(VLOOKUP($B23,Miljö!$B$1:$S$477,MATCH(M$2,Miljö!$B$1:$X$1,0),FALSE)/1,0)-IFERROR(VLOOKUP($B23,'Slutlig allokering'!$B$2:$AC$462,MATCH(M$3,'Slutlig allokering'!$B$2:$AJ$2,0),FALSE)/1,0)</f>
        <v>0</v>
      </c>
      <c r="N23">
        <f>IFERROR(VLOOKUP($B23,Kraftvärmeprod!$B$1:$AH$479,MATCH(N$2,Kraftvärmeprod!$B$1:$AG$1,0),FALSE)/1,0)-IFERROR(VLOOKUP($B23,'Slutlig allokering'!$B$2:$AC$462,MATCH(N$3,'Slutlig allokering'!$B$2:$AJ$2,0),FALSE)/1,0)</f>
        <v>0</v>
      </c>
      <c r="O23">
        <f>IFERROR(VLOOKUP($B23,Kraftvärmeprod!$B$1:$AH$479,MATCH(O$2,Kraftvärmeprod!$B$1:$AG$1,0),FALSE)/1,0)-IFERROR(VLOOKUP($B23,'Slutlig allokering'!$B$2:$AC$462,MATCH(O$3,'Slutlig allokering'!$B$2:$AJ$2,0),FALSE)/1,0)</f>
        <v>0</v>
      </c>
      <c r="P23">
        <f>IFERROR(VLOOKUP($B23,Kraftvärmeprod!$B$1:$AH$479,MATCH(P$2,Kraftvärmeprod!$B$1:$AG$1,0),FALSE)/1,0)-IFERROR(VLOOKUP($B23,'Slutlig allokering'!$B$2:$AC$462,MATCH(P$3,'Slutlig allokering'!$B$2:$AJ$2,0),FALSE)/1,0)</f>
        <v>0</v>
      </c>
      <c r="Q23">
        <f>IFERROR(VLOOKUP($B23,Kraftvärmeprod!$B$1:$AH$479,MATCH(Q$2,Kraftvärmeprod!$B$1:$AG$1,0),FALSE)/1,0)-IFERROR(VLOOKUP($B23,'Slutlig allokering'!$B$2:$AC$462,MATCH(Q$3,'Slutlig allokering'!$B$2:$AJ$2,0),FALSE)/1,0)</f>
        <v>0</v>
      </c>
      <c r="R23">
        <f>IFERROR(VLOOKUP($B23,Kraftvärmeprod!$B$1:$AH$479,MATCH(R$2,Kraftvärmeprod!$B$1:$AG$1,0),FALSE)/1,0)-IFERROR(VLOOKUP($B23,'Slutlig allokering'!$B$2:$AC$462,MATCH(R$3,'Slutlig allokering'!$B$2:$AJ$2,0),FALSE)/1,0)</f>
        <v>0</v>
      </c>
      <c r="S23">
        <f>IFERROR(VLOOKUP($B23,Kraftvärmeprod!$B$1:$AH$479,MATCH(S$2,Kraftvärmeprod!$B$1:$AG$1,0),FALSE)/1,0)-IFERROR(VLOOKUP($B23,'Slutlig allokering'!$B$2:$AC$462,MATCH(S$3,'Slutlig allokering'!$B$2:$AJ$2,0),FALSE)/1,0)</f>
        <v>0</v>
      </c>
      <c r="T23">
        <f>IFERROR(VLOOKUP($B23,Kraftvärmeprod!$B$1:$AH$479,MATCH(T$2,Kraftvärmeprod!$B$1:$AG$1,0),FALSE)/1,0)-IFERROR(VLOOKUP($B23,'Slutlig allokering'!$B$2:$AC$462,MATCH(T$3,'Slutlig allokering'!$B$2:$AJ$2,0),FALSE)/1,0)</f>
        <v>0</v>
      </c>
      <c r="U23">
        <f>IFERROR(VLOOKUP($B23,Kraftvärmeprod!$B$1:$AH$479,MATCH(U$2,Kraftvärmeprod!$B$1:$AG$1,0),FALSE)/1,0)-IFERROR(VLOOKUP($B23,'Slutlig allokering'!$B$2:$AC$462,MATCH(U$3,'Slutlig allokering'!$B$2:$AJ$2,0),FALSE)/1,0)</f>
        <v>0</v>
      </c>
      <c r="V23">
        <f>IFERROR(VLOOKUP($B23,Kraftvärmeprod!$B$1:$AH$479,MATCH(V$2,Kraftvärmeprod!$B$1:$AG$1,0),FALSE)/1,0)-IFERROR(VLOOKUP($B23,'Slutlig allokering'!$B$2:$AC$462,MATCH(V$3,'Slutlig allokering'!$B$2:$AJ$2,0),FALSE)/1,0)</f>
        <v>0</v>
      </c>
      <c r="W23">
        <f>IFERROR(VLOOKUP($B23,Kraftvärmeprod!$B$1:$AH$479,MATCH(W$2,Kraftvärmeprod!$B$1:$AG$1,0),FALSE)/1,0)-IFERROR(VLOOKUP($B23,'Slutlig allokering'!$B$2:$AC$462,MATCH(W$3,'Slutlig allokering'!$B$2:$AJ$2,0),FALSE)/1,0)</f>
        <v>0</v>
      </c>
      <c r="X23">
        <f>IFERROR(VLOOKUP($B23,Kraftvärmeprod!$B$1:$AH$479,MATCH(X$2,Kraftvärmeprod!$B$1:$AG$1,0),FALSE)/1,0)-IFERROR(VLOOKUP($B23,'Slutlig allokering'!$B$2:$AC$462,MATCH(X$3,'Slutlig allokering'!$B$2:$AJ$2,0),FALSE)/1,0)</f>
        <v>0</v>
      </c>
      <c r="Y23">
        <f>IFERROR(VLOOKUP($B23,Kraftvärmeprod!$B$1:$AH$479,MATCH(Y$2,Kraftvärmeprod!$B$1:$AG$1,0),FALSE)/1,0)-IFERROR(VLOOKUP($B23,'Slutlig allokering'!$B$2:$AC$462,MATCH(Y$3,'Slutlig allokering'!$B$2:$AJ$2,0),FALSE)/1,0)</f>
        <v>0</v>
      </c>
      <c r="Z23">
        <f>IFERROR(VLOOKUP($B23,Kraftvärmeprod!$B$1:$AH$479,MATCH(Z$2,Kraftvärmeprod!$B$1:$AG$1,0),FALSE)/1,0)-IFERROR(VLOOKUP($B23,'Slutlig allokering'!$B$2:$AC$462,MATCH(Z$3,'Slutlig allokering'!$B$2:$AJ$2,0),FALSE)/1,0)</f>
        <v>0</v>
      </c>
      <c r="AA23">
        <f>IFERROR(VLOOKUP($B23,Kraftvärmeprod!$B$1:$AH$479,MATCH(AA$2,Kraftvärmeprod!$B$1:$AG$1,0),FALSE)/1,0)-IFERROR(VLOOKUP($B23,'Slutlig allokering'!$B$2:$AC$462,MATCH(AA$3,'Slutlig allokering'!$B$2:$AJ$2,0),FALSE)/1,0)</f>
        <v>0</v>
      </c>
      <c r="AB23">
        <f>IFERROR(VLOOKUP($B23,Kraftvärmeprod!$B$1:$AH$479,MATCH(AB$2,Kraftvärmeprod!$B$1:$AG$1,0),FALSE)/1,0)-IFERROR(VLOOKUP($B23,'Slutlig allokering'!$B$2:$AC$462,MATCH(AB$3,'Slutlig allokering'!$B$2:$AJ$2,0),FALSE)/1,0)</f>
        <v>0</v>
      </c>
      <c r="AE23">
        <f t="shared" si="0"/>
        <v>0</v>
      </c>
      <c r="AG23">
        <f>IFERROR(VLOOKUP(B23,'Slutlig allokering'!$B$2:$AJ$462,MATCH("Summa justerad allokerad tillförd energi (utan hjälpel och rökgaskondensering):",'Slutlig allokering'!$B$2:$AK$2,0),FALSE)/1,"")</f>
        <v>0</v>
      </c>
      <c r="AI23" s="55" t="str">
        <f>IFERROR(1-VLOOKUP(B23,'Slutlig allokering'!$B$2:$AJ$462,MATCH("Andel av bränsle i kvv som allokerats till värme, exklusive rökgaskondensering och hjälpel",'Slutlig allokering'!$B$2:$AK$2,0),FALSE),"")</f>
        <v/>
      </c>
      <c r="AK23" s="55" t="str">
        <f t="shared" si="1"/>
        <v/>
      </c>
    </row>
    <row r="24" spans="1:37" x14ac:dyDescent="0.35">
      <c r="A24" s="28" t="s">
        <v>31</v>
      </c>
      <c r="B24" s="28" t="s">
        <v>39</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allokering'!$B$2:$AC$462,MATCH(E$3,'Slutlig allokering'!$B$2:$AJ$2,0),FALSE)/1,0)</f>
        <v>0</v>
      </c>
      <c r="F24">
        <f>IFERROR(VLOOKUP($B24,Kraftvärmeprod!$B$1:$AH$479,MATCH(F$2,Kraftvärmeprod!$B$1:$AG$1,0),FALSE)/1,0)-IFERROR(VLOOKUP($B24,'Slutlig allokering'!$B$2:$AC$462,MATCH(F$3,'Slutlig allokering'!$B$2:$AJ$2,0),FALSE)/1,0)</f>
        <v>0</v>
      </c>
      <c r="G24">
        <f>IFERROR(VLOOKUP($B24,Kraftvärmeprod!$B$1:$AH$479,MATCH(G$2,Kraftvärmeprod!$B$1:$AG$1,0),FALSE)/1,0)-IFERROR(VLOOKUP($B24,'Slutlig allokering'!$B$2:$AC$462,MATCH(G$3,'Slutlig allokering'!$B$2:$AJ$2,0),FALSE)/1,0)</f>
        <v>0</v>
      </c>
      <c r="H24">
        <f>IFERROR(VLOOKUP($B24,Kraftvärmeprod!$B$1:$AH$479,MATCH(H$2,Kraftvärmeprod!$B$1:$AG$1,0),FALSE)/1,0)-IFERROR(VLOOKUP($B24,'Slutlig allokering'!$B$2:$AC$462,MATCH(H$3,'Slutlig allokering'!$B$2:$AJ$2,0),FALSE)/1,0)</f>
        <v>0</v>
      </c>
      <c r="I24">
        <f>IFERROR(VLOOKUP($B24,Kraftvärmeprod!$B$1:$AH$479,MATCH(I$2,Kraftvärmeprod!$B$1:$AG$1,0),FALSE)/1,0)-IFERROR(VLOOKUP($B24,'Slutlig allokering'!$B$2:$AC$462,MATCH(I$3,'Slutlig allokering'!$B$2:$AJ$2,0),FALSE)/1,0)</f>
        <v>0</v>
      </c>
      <c r="J24">
        <f>IFERROR(VLOOKUP($B24,Kraftvärmeprod!$B$1:$AH$479,MATCH(J$2,Kraftvärmeprod!$B$1:$AG$1,0),FALSE)/1,0)-IFERROR(VLOOKUP($B24,'Slutlig allokering'!$B$2:$AC$462,MATCH(J$3,'Slutlig allokering'!$B$2:$AJ$2,0),FALSE)/1,0)</f>
        <v>0</v>
      </c>
      <c r="K24">
        <f>IFERROR(VLOOKUP($B24,Kraftvärmeprod!$B$1:$AH$479,MATCH(K$2,Kraftvärmeprod!$B$1:$AG$1,0),FALSE)/1,0)-IFERROR(VLOOKUP($B24,'Slutlig allokering'!$B$2:$AC$462,MATCH(K$3,'Slutlig allokering'!$B$2:$AJ$2,0),FALSE)/1,0)</f>
        <v>0</v>
      </c>
      <c r="L24">
        <f>IFERROR(VLOOKUP($B24,Kraftvärmeprod!$B$1:$AH$479,MATCH(L$2,Kraftvärmeprod!$B$1:$AG$1,0),FALSE)/1,0)-IFERROR(VLOOKUP($B24,'Slutlig allokering'!$B$2:$AC$462,MATCH(L$3,'Slutlig allokering'!$B$2:$AJ$2,0),FALSE)/1,0)</f>
        <v>0</v>
      </c>
      <c r="M24" s="143">
        <f>IFERROR(VLOOKUP($B24,Miljö!$B$1:$S$477,MATCH(M$2,Miljö!$B$1:$X$1,0),FALSE)/1,0)-IFERROR(VLOOKUP($B24,'Slutlig allokering'!$B$2:$AC$462,MATCH(M$3,'Slutlig allokering'!$B$2:$AJ$2,0),FALSE)/1,0)</f>
        <v>0</v>
      </c>
      <c r="N24">
        <f>IFERROR(VLOOKUP($B24,Kraftvärmeprod!$B$1:$AH$479,MATCH(N$2,Kraftvärmeprod!$B$1:$AG$1,0),FALSE)/1,0)-IFERROR(VLOOKUP($B24,'Slutlig allokering'!$B$2:$AC$462,MATCH(N$3,'Slutlig allokering'!$B$2:$AJ$2,0),FALSE)/1,0)</f>
        <v>0</v>
      </c>
      <c r="O24">
        <f>IFERROR(VLOOKUP($B24,Kraftvärmeprod!$B$1:$AH$479,MATCH(O$2,Kraftvärmeprod!$B$1:$AG$1,0),FALSE)/1,0)-IFERROR(VLOOKUP($B24,'Slutlig allokering'!$B$2:$AC$462,MATCH(O$3,'Slutlig allokering'!$B$2:$AJ$2,0),FALSE)/1,0)</f>
        <v>0</v>
      </c>
      <c r="P24">
        <f>IFERROR(VLOOKUP($B24,Kraftvärmeprod!$B$1:$AH$479,MATCH(P$2,Kraftvärmeprod!$B$1:$AG$1,0),FALSE)/1,0)-IFERROR(VLOOKUP($B24,'Slutlig allokering'!$B$2:$AC$462,MATCH(P$3,'Slutlig allokering'!$B$2:$AJ$2,0),FALSE)/1,0)</f>
        <v>0</v>
      </c>
      <c r="Q24">
        <f>IFERROR(VLOOKUP($B24,Kraftvärmeprod!$B$1:$AH$479,MATCH(Q$2,Kraftvärmeprod!$B$1:$AG$1,0),FALSE)/1,0)-IFERROR(VLOOKUP($B24,'Slutlig allokering'!$B$2:$AC$462,MATCH(Q$3,'Slutlig allokering'!$B$2:$AJ$2,0),FALSE)/1,0)</f>
        <v>0</v>
      </c>
      <c r="R24">
        <f>IFERROR(VLOOKUP($B24,Kraftvärmeprod!$B$1:$AH$479,MATCH(R$2,Kraftvärmeprod!$B$1:$AG$1,0),FALSE)/1,0)-IFERROR(VLOOKUP($B24,'Slutlig allokering'!$B$2:$AC$462,MATCH(R$3,'Slutlig allokering'!$B$2:$AJ$2,0),FALSE)/1,0)</f>
        <v>0</v>
      </c>
      <c r="S24">
        <f>IFERROR(VLOOKUP($B24,Kraftvärmeprod!$B$1:$AH$479,MATCH(S$2,Kraftvärmeprod!$B$1:$AG$1,0),FALSE)/1,0)-IFERROR(VLOOKUP($B24,'Slutlig allokering'!$B$2:$AC$462,MATCH(S$3,'Slutlig allokering'!$B$2:$AJ$2,0),FALSE)/1,0)</f>
        <v>0</v>
      </c>
      <c r="T24">
        <f>IFERROR(VLOOKUP($B24,Kraftvärmeprod!$B$1:$AH$479,MATCH(T$2,Kraftvärmeprod!$B$1:$AG$1,0),FALSE)/1,0)-IFERROR(VLOOKUP($B24,'Slutlig allokering'!$B$2:$AC$462,MATCH(T$3,'Slutlig allokering'!$B$2:$AJ$2,0),FALSE)/1,0)</f>
        <v>0</v>
      </c>
      <c r="U24">
        <f>IFERROR(VLOOKUP($B24,Kraftvärmeprod!$B$1:$AH$479,MATCH(U$2,Kraftvärmeprod!$B$1:$AG$1,0),FALSE)/1,0)-IFERROR(VLOOKUP($B24,'Slutlig allokering'!$B$2:$AC$462,MATCH(U$3,'Slutlig allokering'!$B$2:$AJ$2,0),FALSE)/1,0)</f>
        <v>0</v>
      </c>
      <c r="V24">
        <f>IFERROR(VLOOKUP($B24,Kraftvärmeprod!$B$1:$AH$479,MATCH(V$2,Kraftvärmeprod!$B$1:$AG$1,0),FALSE)/1,0)-IFERROR(VLOOKUP($B24,'Slutlig allokering'!$B$2:$AC$462,MATCH(V$3,'Slutlig allokering'!$B$2:$AJ$2,0),FALSE)/1,0)</f>
        <v>0</v>
      </c>
      <c r="W24">
        <f>IFERROR(VLOOKUP($B24,Kraftvärmeprod!$B$1:$AH$479,MATCH(W$2,Kraftvärmeprod!$B$1:$AG$1,0),FALSE)/1,0)-IFERROR(VLOOKUP($B24,'Slutlig allokering'!$B$2:$AC$462,MATCH(W$3,'Slutlig allokering'!$B$2:$AJ$2,0),FALSE)/1,0)</f>
        <v>0</v>
      </c>
      <c r="X24">
        <f>IFERROR(VLOOKUP($B24,Kraftvärmeprod!$B$1:$AH$479,MATCH(X$2,Kraftvärmeprod!$B$1:$AG$1,0),FALSE)/1,0)-IFERROR(VLOOKUP($B24,'Slutlig allokering'!$B$2:$AC$462,MATCH(X$3,'Slutlig allokering'!$B$2:$AJ$2,0),FALSE)/1,0)</f>
        <v>0</v>
      </c>
      <c r="Y24">
        <f>IFERROR(VLOOKUP($B24,Kraftvärmeprod!$B$1:$AH$479,MATCH(Y$2,Kraftvärmeprod!$B$1:$AG$1,0),FALSE)/1,0)-IFERROR(VLOOKUP($B24,'Slutlig allokering'!$B$2:$AC$462,MATCH(Y$3,'Slutlig allokering'!$B$2:$AJ$2,0),FALSE)/1,0)</f>
        <v>0</v>
      </c>
      <c r="Z24">
        <f>IFERROR(VLOOKUP($B24,Kraftvärmeprod!$B$1:$AH$479,MATCH(Z$2,Kraftvärmeprod!$B$1:$AG$1,0),FALSE)/1,0)-IFERROR(VLOOKUP($B24,'Slutlig allokering'!$B$2:$AC$462,MATCH(Z$3,'Slutlig allokering'!$B$2:$AJ$2,0),FALSE)/1,0)</f>
        <v>0</v>
      </c>
      <c r="AA24">
        <f>IFERROR(VLOOKUP($B24,Kraftvärmeprod!$B$1:$AH$479,MATCH(AA$2,Kraftvärmeprod!$B$1:$AG$1,0),FALSE)/1,0)-IFERROR(VLOOKUP($B24,'Slutlig allokering'!$B$2:$AC$462,MATCH(AA$3,'Slutlig allokering'!$B$2:$AJ$2,0),FALSE)/1,0)</f>
        <v>0</v>
      </c>
      <c r="AB24">
        <f>IFERROR(VLOOKUP($B24,Kraftvärmeprod!$B$1:$AH$479,MATCH(AB$2,Kraftvärmeprod!$B$1:$AG$1,0),FALSE)/1,0)-IFERROR(VLOOKUP($B24,'Slutlig allokering'!$B$2:$AC$462,MATCH(AB$3,'Slutlig allokering'!$B$2:$AJ$2,0),FALSE)/1,0)</f>
        <v>0</v>
      </c>
      <c r="AE24">
        <f t="shared" si="0"/>
        <v>0</v>
      </c>
      <c r="AG24">
        <f>IFERROR(VLOOKUP(B24,'Slutlig allokering'!$B$2:$AJ$462,MATCH("Summa justerad allokerad tillförd energi (utan hjälpel och rökgaskondensering):",'Slutlig allokering'!$B$2:$AK$2,0),FALSE)/1,"")</f>
        <v>0</v>
      </c>
      <c r="AI24" s="55" t="str">
        <f>IFERROR(1-VLOOKUP(B24,'Slutlig allokering'!$B$2:$AJ$462,MATCH("Andel av bränsle i kvv som allokerats till värme, exklusive rökgaskondensering och hjälpel",'Slutlig allokering'!$B$2:$AK$2,0),FALSE),"")</f>
        <v/>
      </c>
      <c r="AK24" s="55" t="str">
        <f t="shared" si="1"/>
        <v/>
      </c>
    </row>
    <row r="25" spans="1:37" x14ac:dyDescent="0.35">
      <c r="A25" s="28" t="s">
        <v>31</v>
      </c>
      <c r="B25" s="28" t="s">
        <v>40</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allokering'!$B$2:$AC$462,MATCH(E$3,'Slutlig allokering'!$B$2:$AJ$2,0),FALSE)/1,0)</f>
        <v>0</v>
      </c>
      <c r="F25">
        <f>IFERROR(VLOOKUP($B25,Kraftvärmeprod!$B$1:$AH$479,MATCH(F$2,Kraftvärmeprod!$B$1:$AG$1,0),FALSE)/1,0)-IFERROR(VLOOKUP($B25,'Slutlig allokering'!$B$2:$AC$462,MATCH(F$3,'Slutlig allokering'!$B$2:$AJ$2,0),FALSE)/1,0)</f>
        <v>0</v>
      </c>
      <c r="G25">
        <f>IFERROR(VLOOKUP($B25,Kraftvärmeprod!$B$1:$AH$479,MATCH(G$2,Kraftvärmeprod!$B$1:$AG$1,0),FALSE)/1,0)-IFERROR(VLOOKUP($B25,'Slutlig allokering'!$B$2:$AC$462,MATCH(G$3,'Slutlig allokering'!$B$2:$AJ$2,0),FALSE)/1,0)</f>
        <v>0</v>
      </c>
      <c r="H25">
        <f>IFERROR(VLOOKUP($B25,Kraftvärmeprod!$B$1:$AH$479,MATCH(H$2,Kraftvärmeprod!$B$1:$AG$1,0),FALSE)/1,0)-IFERROR(VLOOKUP($B25,'Slutlig allokering'!$B$2:$AC$462,MATCH(H$3,'Slutlig allokering'!$B$2:$AJ$2,0),FALSE)/1,0)</f>
        <v>0</v>
      </c>
      <c r="I25">
        <f>IFERROR(VLOOKUP($B25,Kraftvärmeprod!$B$1:$AH$479,MATCH(I$2,Kraftvärmeprod!$B$1:$AG$1,0),FALSE)/1,0)-IFERROR(VLOOKUP($B25,'Slutlig allokering'!$B$2:$AC$462,MATCH(I$3,'Slutlig allokering'!$B$2:$AJ$2,0),FALSE)/1,0)</f>
        <v>0</v>
      </c>
      <c r="J25">
        <f>IFERROR(VLOOKUP($B25,Kraftvärmeprod!$B$1:$AH$479,MATCH(J$2,Kraftvärmeprod!$B$1:$AG$1,0),FALSE)/1,0)-IFERROR(VLOOKUP($B25,'Slutlig allokering'!$B$2:$AC$462,MATCH(J$3,'Slutlig allokering'!$B$2:$AJ$2,0),FALSE)/1,0)</f>
        <v>0</v>
      </c>
      <c r="K25">
        <f>IFERROR(VLOOKUP($B25,Kraftvärmeprod!$B$1:$AH$479,MATCH(K$2,Kraftvärmeprod!$B$1:$AG$1,0),FALSE)/1,0)-IFERROR(VLOOKUP($B25,'Slutlig allokering'!$B$2:$AC$462,MATCH(K$3,'Slutlig allokering'!$B$2:$AJ$2,0),FALSE)/1,0)</f>
        <v>0</v>
      </c>
      <c r="L25">
        <f>IFERROR(VLOOKUP($B25,Kraftvärmeprod!$B$1:$AH$479,MATCH(L$2,Kraftvärmeprod!$B$1:$AG$1,0),FALSE)/1,0)-IFERROR(VLOOKUP($B25,'Slutlig allokering'!$B$2:$AC$462,MATCH(L$3,'Slutlig allokering'!$B$2:$AJ$2,0),FALSE)/1,0)</f>
        <v>0</v>
      </c>
      <c r="M25" s="143">
        <f>IFERROR(VLOOKUP($B25,Miljö!$B$1:$S$477,MATCH(M$2,Miljö!$B$1:$X$1,0),FALSE)/1,0)-IFERROR(VLOOKUP($B25,'Slutlig allokering'!$B$2:$AC$462,MATCH(M$3,'Slutlig allokering'!$B$2:$AJ$2,0),FALSE)/1,0)</f>
        <v>0</v>
      </c>
      <c r="N25">
        <f>IFERROR(VLOOKUP($B25,Kraftvärmeprod!$B$1:$AH$479,MATCH(N$2,Kraftvärmeprod!$B$1:$AG$1,0),FALSE)/1,0)-IFERROR(VLOOKUP($B25,'Slutlig allokering'!$B$2:$AC$462,MATCH(N$3,'Slutlig allokering'!$B$2:$AJ$2,0),FALSE)/1,0)</f>
        <v>0</v>
      </c>
      <c r="O25">
        <f>IFERROR(VLOOKUP($B25,Kraftvärmeprod!$B$1:$AH$479,MATCH(O$2,Kraftvärmeprod!$B$1:$AG$1,0),FALSE)/1,0)-IFERROR(VLOOKUP($B25,'Slutlig allokering'!$B$2:$AC$462,MATCH(O$3,'Slutlig allokering'!$B$2:$AJ$2,0),FALSE)/1,0)</f>
        <v>0</v>
      </c>
      <c r="P25">
        <f>IFERROR(VLOOKUP($B25,Kraftvärmeprod!$B$1:$AH$479,MATCH(P$2,Kraftvärmeprod!$B$1:$AG$1,0),FALSE)/1,0)-IFERROR(VLOOKUP($B25,'Slutlig allokering'!$B$2:$AC$462,MATCH(P$3,'Slutlig allokering'!$B$2:$AJ$2,0),FALSE)/1,0)</f>
        <v>0</v>
      </c>
      <c r="Q25">
        <f>IFERROR(VLOOKUP($B25,Kraftvärmeprod!$B$1:$AH$479,MATCH(Q$2,Kraftvärmeprod!$B$1:$AG$1,0),FALSE)/1,0)-IFERROR(VLOOKUP($B25,'Slutlig allokering'!$B$2:$AC$462,MATCH(Q$3,'Slutlig allokering'!$B$2:$AJ$2,0),FALSE)/1,0)</f>
        <v>0</v>
      </c>
      <c r="R25">
        <f>IFERROR(VLOOKUP($B25,Kraftvärmeprod!$B$1:$AH$479,MATCH(R$2,Kraftvärmeprod!$B$1:$AG$1,0),FALSE)/1,0)-IFERROR(VLOOKUP($B25,'Slutlig allokering'!$B$2:$AC$462,MATCH(R$3,'Slutlig allokering'!$B$2:$AJ$2,0),FALSE)/1,0)</f>
        <v>0</v>
      </c>
      <c r="S25">
        <f>IFERROR(VLOOKUP($B25,Kraftvärmeprod!$B$1:$AH$479,MATCH(S$2,Kraftvärmeprod!$B$1:$AG$1,0),FALSE)/1,0)-IFERROR(VLOOKUP($B25,'Slutlig allokering'!$B$2:$AC$462,MATCH(S$3,'Slutlig allokering'!$B$2:$AJ$2,0),FALSE)/1,0)</f>
        <v>0</v>
      </c>
      <c r="T25">
        <f>IFERROR(VLOOKUP($B25,Kraftvärmeprod!$B$1:$AH$479,MATCH(T$2,Kraftvärmeprod!$B$1:$AG$1,0),FALSE)/1,0)-IFERROR(VLOOKUP($B25,'Slutlig allokering'!$B$2:$AC$462,MATCH(T$3,'Slutlig allokering'!$B$2:$AJ$2,0),FALSE)/1,0)</f>
        <v>0</v>
      </c>
      <c r="U25">
        <f>IFERROR(VLOOKUP($B25,Kraftvärmeprod!$B$1:$AH$479,MATCH(U$2,Kraftvärmeprod!$B$1:$AG$1,0),FALSE)/1,0)-IFERROR(VLOOKUP($B25,'Slutlig allokering'!$B$2:$AC$462,MATCH(U$3,'Slutlig allokering'!$B$2:$AJ$2,0),FALSE)/1,0)</f>
        <v>0</v>
      </c>
      <c r="V25">
        <f>IFERROR(VLOOKUP($B25,Kraftvärmeprod!$B$1:$AH$479,MATCH(V$2,Kraftvärmeprod!$B$1:$AG$1,0),FALSE)/1,0)-IFERROR(VLOOKUP($B25,'Slutlig allokering'!$B$2:$AC$462,MATCH(V$3,'Slutlig allokering'!$B$2:$AJ$2,0),FALSE)/1,0)</f>
        <v>0</v>
      </c>
      <c r="W25">
        <f>IFERROR(VLOOKUP($B25,Kraftvärmeprod!$B$1:$AH$479,MATCH(W$2,Kraftvärmeprod!$B$1:$AG$1,0),FALSE)/1,0)-IFERROR(VLOOKUP($B25,'Slutlig allokering'!$B$2:$AC$462,MATCH(W$3,'Slutlig allokering'!$B$2:$AJ$2,0),FALSE)/1,0)</f>
        <v>0</v>
      </c>
      <c r="X25">
        <f>IFERROR(VLOOKUP($B25,Kraftvärmeprod!$B$1:$AH$479,MATCH(X$2,Kraftvärmeprod!$B$1:$AG$1,0),FALSE)/1,0)-IFERROR(VLOOKUP($B25,'Slutlig allokering'!$B$2:$AC$462,MATCH(X$3,'Slutlig allokering'!$B$2:$AJ$2,0),FALSE)/1,0)</f>
        <v>0</v>
      </c>
      <c r="Y25">
        <f>IFERROR(VLOOKUP($B25,Kraftvärmeprod!$B$1:$AH$479,MATCH(Y$2,Kraftvärmeprod!$B$1:$AG$1,0),FALSE)/1,0)-IFERROR(VLOOKUP($B25,'Slutlig allokering'!$B$2:$AC$462,MATCH(Y$3,'Slutlig allokering'!$B$2:$AJ$2,0),FALSE)/1,0)</f>
        <v>0</v>
      </c>
      <c r="Z25">
        <f>IFERROR(VLOOKUP($B25,Kraftvärmeprod!$B$1:$AH$479,MATCH(Z$2,Kraftvärmeprod!$B$1:$AG$1,0),FALSE)/1,0)-IFERROR(VLOOKUP($B25,'Slutlig allokering'!$B$2:$AC$462,MATCH(Z$3,'Slutlig allokering'!$B$2:$AJ$2,0),FALSE)/1,0)</f>
        <v>0</v>
      </c>
      <c r="AA25">
        <f>IFERROR(VLOOKUP($B25,Kraftvärmeprod!$B$1:$AH$479,MATCH(AA$2,Kraftvärmeprod!$B$1:$AG$1,0),FALSE)/1,0)-IFERROR(VLOOKUP($B25,'Slutlig allokering'!$B$2:$AC$462,MATCH(AA$3,'Slutlig allokering'!$B$2:$AJ$2,0),FALSE)/1,0)</f>
        <v>0</v>
      </c>
      <c r="AB25">
        <f>IFERROR(VLOOKUP($B25,Kraftvärmeprod!$B$1:$AH$479,MATCH(AB$2,Kraftvärmeprod!$B$1:$AG$1,0),FALSE)/1,0)-IFERROR(VLOOKUP($B25,'Slutlig allokering'!$B$2:$AC$462,MATCH(AB$3,'Slutlig allokering'!$B$2:$AJ$2,0),FALSE)/1,0)</f>
        <v>0</v>
      </c>
      <c r="AE25">
        <f t="shared" si="0"/>
        <v>0</v>
      </c>
      <c r="AG25">
        <f>IFERROR(VLOOKUP(B25,'Slutlig allokering'!$B$2:$AJ$462,MATCH("Summa justerad allokerad tillförd energi (utan hjälpel och rökgaskondensering):",'Slutlig allokering'!$B$2:$AK$2,0),FALSE)/1,"")</f>
        <v>0</v>
      </c>
      <c r="AI25" s="55" t="str">
        <f>IFERROR(1-VLOOKUP(B25,'Slutlig allokering'!$B$2:$AJ$462,MATCH("Andel av bränsle i kvv som allokerats till värme, exklusive rökgaskondensering och hjälpel",'Slutlig allokering'!$B$2:$AK$2,0),FALSE),"")</f>
        <v/>
      </c>
      <c r="AK25" s="55" t="str">
        <f t="shared" si="1"/>
        <v/>
      </c>
    </row>
    <row r="26" spans="1:37" x14ac:dyDescent="0.35">
      <c r="A26" s="28" t="s">
        <v>31</v>
      </c>
      <c r="B26" s="28" t="s">
        <v>41</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allokering'!$B$2:$AC$462,MATCH(E$3,'Slutlig allokering'!$B$2:$AJ$2,0),FALSE)/1,0)</f>
        <v>0</v>
      </c>
      <c r="F26">
        <f>IFERROR(VLOOKUP($B26,Kraftvärmeprod!$B$1:$AH$479,MATCH(F$2,Kraftvärmeprod!$B$1:$AG$1,0),FALSE)/1,0)-IFERROR(VLOOKUP($B26,'Slutlig allokering'!$B$2:$AC$462,MATCH(F$3,'Slutlig allokering'!$B$2:$AJ$2,0),FALSE)/1,0)</f>
        <v>0</v>
      </c>
      <c r="G26">
        <f>IFERROR(VLOOKUP($B26,Kraftvärmeprod!$B$1:$AH$479,MATCH(G$2,Kraftvärmeprod!$B$1:$AG$1,0),FALSE)/1,0)-IFERROR(VLOOKUP($B26,'Slutlig allokering'!$B$2:$AC$462,MATCH(G$3,'Slutlig allokering'!$B$2:$AJ$2,0),FALSE)/1,0)</f>
        <v>0</v>
      </c>
      <c r="H26">
        <f>IFERROR(VLOOKUP($B26,Kraftvärmeprod!$B$1:$AH$479,MATCH(H$2,Kraftvärmeprod!$B$1:$AG$1,0),FALSE)/1,0)-IFERROR(VLOOKUP($B26,'Slutlig allokering'!$B$2:$AC$462,MATCH(H$3,'Slutlig allokering'!$B$2:$AJ$2,0),FALSE)/1,0)</f>
        <v>0</v>
      </c>
      <c r="I26">
        <f>IFERROR(VLOOKUP($B26,Kraftvärmeprod!$B$1:$AH$479,MATCH(I$2,Kraftvärmeprod!$B$1:$AG$1,0),FALSE)/1,0)-IFERROR(VLOOKUP($B26,'Slutlig allokering'!$B$2:$AC$462,MATCH(I$3,'Slutlig allokering'!$B$2:$AJ$2,0),FALSE)/1,0)</f>
        <v>0</v>
      </c>
      <c r="J26">
        <f>IFERROR(VLOOKUP($B26,Kraftvärmeprod!$B$1:$AH$479,MATCH(J$2,Kraftvärmeprod!$B$1:$AG$1,0),FALSE)/1,0)-IFERROR(VLOOKUP($B26,'Slutlig allokering'!$B$2:$AC$462,MATCH(J$3,'Slutlig allokering'!$B$2:$AJ$2,0),FALSE)/1,0)</f>
        <v>0</v>
      </c>
      <c r="K26">
        <f>IFERROR(VLOOKUP($B26,Kraftvärmeprod!$B$1:$AH$479,MATCH(K$2,Kraftvärmeprod!$B$1:$AG$1,0),FALSE)/1,0)-IFERROR(VLOOKUP($B26,'Slutlig allokering'!$B$2:$AC$462,MATCH(K$3,'Slutlig allokering'!$B$2:$AJ$2,0),FALSE)/1,0)</f>
        <v>0</v>
      </c>
      <c r="L26">
        <f>IFERROR(VLOOKUP($B26,Kraftvärmeprod!$B$1:$AH$479,MATCH(L$2,Kraftvärmeprod!$B$1:$AG$1,0),FALSE)/1,0)-IFERROR(VLOOKUP($B26,'Slutlig allokering'!$B$2:$AC$462,MATCH(L$3,'Slutlig allokering'!$B$2:$AJ$2,0),FALSE)/1,0)</f>
        <v>0</v>
      </c>
      <c r="M26" s="143">
        <f>IFERROR(VLOOKUP($B26,Miljö!$B$1:$S$477,MATCH(M$2,Miljö!$B$1:$X$1,0),FALSE)/1,0)-IFERROR(VLOOKUP($B26,'Slutlig allokering'!$B$2:$AC$462,MATCH(M$3,'Slutlig allokering'!$B$2:$AJ$2,0),FALSE)/1,0)</f>
        <v>0</v>
      </c>
      <c r="N26">
        <f>IFERROR(VLOOKUP($B26,Kraftvärmeprod!$B$1:$AH$479,MATCH(N$2,Kraftvärmeprod!$B$1:$AG$1,0),FALSE)/1,0)-IFERROR(VLOOKUP($B26,'Slutlig allokering'!$B$2:$AC$462,MATCH(N$3,'Slutlig allokering'!$B$2:$AJ$2,0),FALSE)/1,0)</f>
        <v>0</v>
      </c>
      <c r="O26">
        <f>IFERROR(VLOOKUP($B26,Kraftvärmeprod!$B$1:$AH$479,MATCH(O$2,Kraftvärmeprod!$B$1:$AG$1,0),FALSE)/1,0)-IFERROR(VLOOKUP($B26,'Slutlig allokering'!$B$2:$AC$462,MATCH(O$3,'Slutlig allokering'!$B$2:$AJ$2,0),FALSE)/1,0)</f>
        <v>0</v>
      </c>
      <c r="P26">
        <f>IFERROR(VLOOKUP($B26,Kraftvärmeprod!$B$1:$AH$479,MATCH(P$2,Kraftvärmeprod!$B$1:$AG$1,0),FALSE)/1,0)-IFERROR(VLOOKUP($B26,'Slutlig allokering'!$B$2:$AC$462,MATCH(P$3,'Slutlig allokering'!$B$2:$AJ$2,0),FALSE)/1,0)</f>
        <v>0</v>
      </c>
      <c r="Q26">
        <f>IFERROR(VLOOKUP($B26,Kraftvärmeprod!$B$1:$AH$479,MATCH(Q$2,Kraftvärmeprod!$B$1:$AG$1,0),FALSE)/1,0)-IFERROR(VLOOKUP($B26,'Slutlig allokering'!$B$2:$AC$462,MATCH(Q$3,'Slutlig allokering'!$B$2:$AJ$2,0),FALSE)/1,0)</f>
        <v>0</v>
      </c>
      <c r="R26">
        <f>IFERROR(VLOOKUP($B26,Kraftvärmeprod!$B$1:$AH$479,MATCH(R$2,Kraftvärmeprod!$B$1:$AG$1,0),FALSE)/1,0)-IFERROR(VLOOKUP($B26,'Slutlig allokering'!$B$2:$AC$462,MATCH(R$3,'Slutlig allokering'!$B$2:$AJ$2,0),FALSE)/1,0)</f>
        <v>0</v>
      </c>
      <c r="S26">
        <f>IFERROR(VLOOKUP($B26,Kraftvärmeprod!$B$1:$AH$479,MATCH(S$2,Kraftvärmeprod!$B$1:$AG$1,0),FALSE)/1,0)-IFERROR(VLOOKUP($B26,'Slutlig allokering'!$B$2:$AC$462,MATCH(S$3,'Slutlig allokering'!$B$2:$AJ$2,0),FALSE)/1,0)</f>
        <v>0</v>
      </c>
      <c r="T26">
        <f>IFERROR(VLOOKUP($B26,Kraftvärmeprod!$B$1:$AH$479,MATCH(T$2,Kraftvärmeprod!$B$1:$AG$1,0),FALSE)/1,0)-IFERROR(VLOOKUP($B26,'Slutlig allokering'!$B$2:$AC$462,MATCH(T$3,'Slutlig allokering'!$B$2:$AJ$2,0),FALSE)/1,0)</f>
        <v>0</v>
      </c>
      <c r="U26">
        <f>IFERROR(VLOOKUP($B26,Kraftvärmeprod!$B$1:$AH$479,MATCH(U$2,Kraftvärmeprod!$B$1:$AG$1,0),FALSE)/1,0)-IFERROR(VLOOKUP($B26,'Slutlig allokering'!$B$2:$AC$462,MATCH(U$3,'Slutlig allokering'!$B$2:$AJ$2,0),FALSE)/1,0)</f>
        <v>0</v>
      </c>
      <c r="V26">
        <f>IFERROR(VLOOKUP($B26,Kraftvärmeprod!$B$1:$AH$479,MATCH(V$2,Kraftvärmeprod!$B$1:$AG$1,0),FALSE)/1,0)-IFERROR(VLOOKUP($B26,'Slutlig allokering'!$B$2:$AC$462,MATCH(V$3,'Slutlig allokering'!$B$2:$AJ$2,0),FALSE)/1,0)</f>
        <v>0</v>
      </c>
      <c r="W26">
        <f>IFERROR(VLOOKUP($B26,Kraftvärmeprod!$B$1:$AH$479,MATCH(W$2,Kraftvärmeprod!$B$1:$AG$1,0),FALSE)/1,0)-IFERROR(VLOOKUP($B26,'Slutlig allokering'!$B$2:$AC$462,MATCH(W$3,'Slutlig allokering'!$B$2:$AJ$2,0),FALSE)/1,0)</f>
        <v>0</v>
      </c>
      <c r="X26">
        <f>IFERROR(VLOOKUP($B26,Kraftvärmeprod!$B$1:$AH$479,MATCH(X$2,Kraftvärmeprod!$B$1:$AG$1,0),FALSE)/1,0)-IFERROR(VLOOKUP($B26,'Slutlig allokering'!$B$2:$AC$462,MATCH(X$3,'Slutlig allokering'!$B$2:$AJ$2,0),FALSE)/1,0)</f>
        <v>0</v>
      </c>
      <c r="Y26">
        <f>IFERROR(VLOOKUP($B26,Kraftvärmeprod!$B$1:$AH$479,MATCH(Y$2,Kraftvärmeprod!$B$1:$AG$1,0),FALSE)/1,0)-IFERROR(VLOOKUP($B26,'Slutlig allokering'!$B$2:$AC$462,MATCH(Y$3,'Slutlig allokering'!$B$2:$AJ$2,0),FALSE)/1,0)</f>
        <v>0</v>
      </c>
      <c r="Z26">
        <f>IFERROR(VLOOKUP($B26,Kraftvärmeprod!$B$1:$AH$479,MATCH(Z$2,Kraftvärmeprod!$B$1:$AG$1,0),FALSE)/1,0)-IFERROR(VLOOKUP($B26,'Slutlig allokering'!$B$2:$AC$462,MATCH(Z$3,'Slutlig allokering'!$B$2:$AJ$2,0),FALSE)/1,0)</f>
        <v>0</v>
      </c>
      <c r="AA26">
        <f>IFERROR(VLOOKUP($B26,Kraftvärmeprod!$B$1:$AH$479,MATCH(AA$2,Kraftvärmeprod!$B$1:$AG$1,0),FALSE)/1,0)-IFERROR(VLOOKUP($B26,'Slutlig allokering'!$B$2:$AC$462,MATCH(AA$3,'Slutlig allokering'!$B$2:$AJ$2,0),FALSE)/1,0)</f>
        <v>0</v>
      </c>
      <c r="AB26">
        <f>IFERROR(VLOOKUP($B26,Kraftvärmeprod!$B$1:$AH$479,MATCH(AB$2,Kraftvärmeprod!$B$1:$AG$1,0),FALSE)/1,0)-IFERROR(VLOOKUP($B26,'Slutlig allokering'!$B$2:$AC$462,MATCH(AB$3,'Slutlig allokering'!$B$2:$AJ$2,0),FALSE)/1,0)</f>
        <v>0</v>
      </c>
      <c r="AE26">
        <f t="shared" si="0"/>
        <v>0</v>
      </c>
      <c r="AG26">
        <f>IFERROR(VLOOKUP(B26,'Slutlig allokering'!$B$2:$AJ$462,MATCH("Summa justerad allokerad tillförd energi (utan hjälpel och rökgaskondensering):",'Slutlig allokering'!$B$2:$AK$2,0),FALSE)/1,"")</f>
        <v>0</v>
      </c>
      <c r="AI26" s="55" t="str">
        <f>IFERROR(1-VLOOKUP(B26,'Slutlig allokering'!$B$2:$AJ$462,MATCH("Andel av bränsle i kvv som allokerats till värme, exklusive rökgaskondensering och hjälpel",'Slutlig allokering'!$B$2:$AK$2,0),FALSE),"")</f>
        <v/>
      </c>
      <c r="AK26" s="55" t="str">
        <f t="shared" si="1"/>
        <v/>
      </c>
    </row>
    <row r="27" spans="1:37" x14ac:dyDescent="0.35">
      <c r="A27" s="28" t="s">
        <v>31</v>
      </c>
      <c r="B27" s="28" t="s">
        <v>42</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allokering'!$B$2:$AC$462,MATCH(E$3,'Slutlig allokering'!$B$2:$AJ$2,0),FALSE)/1,0)</f>
        <v>0</v>
      </c>
      <c r="F27">
        <f>IFERROR(VLOOKUP($B27,Kraftvärmeprod!$B$1:$AH$479,MATCH(F$2,Kraftvärmeprod!$B$1:$AG$1,0),FALSE)/1,0)-IFERROR(VLOOKUP($B27,'Slutlig allokering'!$B$2:$AC$462,MATCH(F$3,'Slutlig allokering'!$B$2:$AJ$2,0),FALSE)/1,0)</f>
        <v>0</v>
      </c>
      <c r="G27">
        <f>IFERROR(VLOOKUP($B27,Kraftvärmeprod!$B$1:$AH$479,MATCH(G$2,Kraftvärmeprod!$B$1:$AG$1,0),FALSE)/1,0)-IFERROR(VLOOKUP($B27,'Slutlig allokering'!$B$2:$AC$462,MATCH(G$3,'Slutlig allokering'!$B$2:$AJ$2,0),FALSE)/1,0)</f>
        <v>0</v>
      </c>
      <c r="H27">
        <f>IFERROR(VLOOKUP($B27,Kraftvärmeprod!$B$1:$AH$479,MATCH(H$2,Kraftvärmeprod!$B$1:$AG$1,0),FALSE)/1,0)-IFERROR(VLOOKUP($B27,'Slutlig allokering'!$B$2:$AC$462,MATCH(H$3,'Slutlig allokering'!$B$2:$AJ$2,0),FALSE)/1,0)</f>
        <v>0</v>
      </c>
      <c r="I27">
        <f>IFERROR(VLOOKUP($B27,Kraftvärmeprod!$B$1:$AH$479,MATCH(I$2,Kraftvärmeprod!$B$1:$AG$1,0),FALSE)/1,0)-IFERROR(VLOOKUP($B27,'Slutlig allokering'!$B$2:$AC$462,MATCH(I$3,'Slutlig allokering'!$B$2:$AJ$2,0),FALSE)/1,0)</f>
        <v>0</v>
      </c>
      <c r="J27">
        <f>IFERROR(VLOOKUP($B27,Kraftvärmeprod!$B$1:$AH$479,MATCH(J$2,Kraftvärmeprod!$B$1:$AG$1,0),FALSE)/1,0)-IFERROR(VLOOKUP($B27,'Slutlig allokering'!$B$2:$AC$462,MATCH(J$3,'Slutlig allokering'!$B$2:$AJ$2,0),FALSE)/1,0)</f>
        <v>0</v>
      </c>
      <c r="K27">
        <f>IFERROR(VLOOKUP($B27,Kraftvärmeprod!$B$1:$AH$479,MATCH(K$2,Kraftvärmeprod!$B$1:$AG$1,0),FALSE)/1,0)-IFERROR(VLOOKUP($B27,'Slutlig allokering'!$B$2:$AC$462,MATCH(K$3,'Slutlig allokering'!$B$2:$AJ$2,0),FALSE)/1,0)</f>
        <v>0</v>
      </c>
      <c r="L27">
        <f>IFERROR(VLOOKUP($B27,Kraftvärmeprod!$B$1:$AH$479,MATCH(L$2,Kraftvärmeprod!$B$1:$AG$1,0),FALSE)/1,0)-IFERROR(VLOOKUP($B27,'Slutlig allokering'!$B$2:$AC$462,MATCH(L$3,'Slutlig allokering'!$B$2:$AJ$2,0),FALSE)/1,0)</f>
        <v>0</v>
      </c>
      <c r="M27" s="143">
        <f>IFERROR(VLOOKUP($B27,Miljö!$B$1:$S$477,MATCH(M$2,Miljö!$B$1:$X$1,0),FALSE)/1,0)-IFERROR(VLOOKUP($B27,'Slutlig allokering'!$B$2:$AC$462,MATCH(M$3,'Slutlig allokering'!$B$2:$AJ$2,0),FALSE)/1,0)</f>
        <v>0</v>
      </c>
      <c r="N27">
        <f>IFERROR(VLOOKUP($B27,Kraftvärmeprod!$B$1:$AH$479,MATCH(N$2,Kraftvärmeprod!$B$1:$AG$1,0),FALSE)/1,0)-IFERROR(VLOOKUP($B27,'Slutlig allokering'!$B$2:$AC$462,MATCH(N$3,'Slutlig allokering'!$B$2:$AJ$2,0),FALSE)/1,0)</f>
        <v>0</v>
      </c>
      <c r="O27">
        <f>IFERROR(VLOOKUP($B27,Kraftvärmeprod!$B$1:$AH$479,MATCH(O$2,Kraftvärmeprod!$B$1:$AG$1,0),FALSE)/1,0)-IFERROR(VLOOKUP($B27,'Slutlig allokering'!$B$2:$AC$462,MATCH(O$3,'Slutlig allokering'!$B$2:$AJ$2,0),FALSE)/1,0)</f>
        <v>0</v>
      </c>
      <c r="P27">
        <f>IFERROR(VLOOKUP($B27,Kraftvärmeprod!$B$1:$AH$479,MATCH(P$2,Kraftvärmeprod!$B$1:$AG$1,0),FALSE)/1,0)-IFERROR(VLOOKUP($B27,'Slutlig allokering'!$B$2:$AC$462,MATCH(P$3,'Slutlig allokering'!$B$2:$AJ$2,0),FALSE)/1,0)</f>
        <v>0</v>
      </c>
      <c r="Q27">
        <f>IFERROR(VLOOKUP($B27,Kraftvärmeprod!$B$1:$AH$479,MATCH(Q$2,Kraftvärmeprod!$B$1:$AG$1,0),FALSE)/1,0)-IFERROR(VLOOKUP($B27,'Slutlig allokering'!$B$2:$AC$462,MATCH(Q$3,'Slutlig allokering'!$B$2:$AJ$2,0),FALSE)/1,0)</f>
        <v>0</v>
      </c>
      <c r="R27">
        <f>IFERROR(VLOOKUP($B27,Kraftvärmeprod!$B$1:$AH$479,MATCH(R$2,Kraftvärmeprod!$B$1:$AG$1,0),FALSE)/1,0)-IFERROR(VLOOKUP($B27,'Slutlig allokering'!$B$2:$AC$462,MATCH(R$3,'Slutlig allokering'!$B$2:$AJ$2,0),FALSE)/1,0)</f>
        <v>0</v>
      </c>
      <c r="S27">
        <f>IFERROR(VLOOKUP($B27,Kraftvärmeprod!$B$1:$AH$479,MATCH(S$2,Kraftvärmeprod!$B$1:$AG$1,0),FALSE)/1,0)-IFERROR(VLOOKUP($B27,'Slutlig allokering'!$B$2:$AC$462,MATCH(S$3,'Slutlig allokering'!$B$2:$AJ$2,0),FALSE)/1,0)</f>
        <v>0</v>
      </c>
      <c r="T27">
        <f>IFERROR(VLOOKUP($B27,Kraftvärmeprod!$B$1:$AH$479,MATCH(T$2,Kraftvärmeprod!$B$1:$AG$1,0),FALSE)/1,0)-IFERROR(VLOOKUP($B27,'Slutlig allokering'!$B$2:$AC$462,MATCH(T$3,'Slutlig allokering'!$B$2:$AJ$2,0),FALSE)/1,0)</f>
        <v>0</v>
      </c>
      <c r="U27">
        <f>IFERROR(VLOOKUP($B27,Kraftvärmeprod!$B$1:$AH$479,MATCH(U$2,Kraftvärmeprod!$B$1:$AG$1,0),FALSE)/1,0)-IFERROR(VLOOKUP($B27,'Slutlig allokering'!$B$2:$AC$462,MATCH(U$3,'Slutlig allokering'!$B$2:$AJ$2,0),FALSE)/1,0)</f>
        <v>0</v>
      </c>
      <c r="V27">
        <f>IFERROR(VLOOKUP($B27,Kraftvärmeprod!$B$1:$AH$479,MATCH(V$2,Kraftvärmeprod!$B$1:$AG$1,0),FALSE)/1,0)-IFERROR(VLOOKUP($B27,'Slutlig allokering'!$B$2:$AC$462,MATCH(V$3,'Slutlig allokering'!$B$2:$AJ$2,0),FALSE)/1,0)</f>
        <v>0</v>
      </c>
      <c r="W27">
        <f>IFERROR(VLOOKUP($B27,Kraftvärmeprod!$B$1:$AH$479,MATCH(W$2,Kraftvärmeprod!$B$1:$AG$1,0),FALSE)/1,0)-IFERROR(VLOOKUP($B27,'Slutlig allokering'!$B$2:$AC$462,MATCH(W$3,'Slutlig allokering'!$B$2:$AJ$2,0),FALSE)/1,0)</f>
        <v>0</v>
      </c>
      <c r="X27">
        <f>IFERROR(VLOOKUP($B27,Kraftvärmeprod!$B$1:$AH$479,MATCH(X$2,Kraftvärmeprod!$B$1:$AG$1,0),FALSE)/1,0)-IFERROR(VLOOKUP($B27,'Slutlig allokering'!$B$2:$AC$462,MATCH(X$3,'Slutlig allokering'!$B$2:$AJ$2,0),FALSE)/1,0)</f>
        <v>0</v>
      </c>
      <c r="Y27">
        <f>IFERROR(VLOOKUP($B27,Kraftvärmeprod!$B$1:$AH$479,MATCH(Y$2,Kraftvärmeprod!$B$1:$AG$1,0),FALSE)/1,0)-IFERROR(VLOOKUP($B27,'Slutlig allokering'!$B$2:$AC$462,MATCH(Y$3,'Slutlig allokering'!$B$2:$AJ$2,0),FALSE)/1,0)</f>
        <v>0</v>
      </c>
      <c r="Z27">
        <f>IFERROR(VLOOKUP($B27,Kraftvärmeprod!$B$1:$AH$479,MATCH(Z$2,Kraftvärmeprod!$B$1:$AG$1,0),FALSE)/1,0)-IFERROR(VLOOKUP($B27,'Slutlig allokering'!$B$2:$AC$462,MATCH(Z$3,'Slutlig allokering'!$B$2:$AJ$2,0),FALSE)/1,0)</f>
        <v>0</v>
      </c>
      <c r="AA27">
        <f>IFERROR(VLOOKUP($B27,Kraftvärmeprod!$B$1:$AH$479,MATCH(AA$2,Kraftvärmeprod!$B$1:$AG$1,0),FALSE)/1,0)-IFERROR(VLOOKUP($B27,'Slutlig allokering'!$B$2:$AC$462,MATCH(AA$3,'Slutlig allokering'!$B$2:$AJ$2,0),FALSE)/1,0)</f>
        <v>0</v>
      </c>
      <c r="AB27">
        <f>IFERROR(VLOOKUP($B27,Kraftvärmeprod!$B$1:$AH$479,MATCH(AB$2,Kraftvärmeprod!$B$1:$AG$1,0),FALSE)/1,0)-IFERROR(VLOOKUP($B27,'Slutlig allokering'!$B$2:$AC$462,MATCH(AB$3,'Slutlig allokering'!$B$2:$AJ$2,0),FALSE)/1,0)</f>
        <v>0</v>
      </c>
      <c r="AE27">
        <f t="shared" si="0"/>
        <v>0</v>
      </c>
      <c r="AG27">
        <f>IFERROR(VLOOKUP(B27,'Slutlig allokering'!$B$2:$AJ$462,MATCH("Summa justerad allokerad tillförd energi (utan hjälpel och rökgaskondensering):",'Slutlig allokering'!$B$2:$AK$2,0),FALSE)/1,"")</f>
        <v>0</v>
      </c>
      <c r="AI27" s="55" t="str">
        <f>IFERROR(1-VLOOKUP(B27,'Slutlig allokering'!$B$2:$AJ$462,MATCH("Andel av bränsle i kvv som allokerats till värme, exklusive rökgaskondensering och hjälpel",'Slutlig allokering'!$B$2:$AK$2,0),FALSE),"")</f>
        <v/>
      </c>
      <c r="AK27" s="55" t="str">
        <f t="shared" si="1"/>
        <v/>
      </c>
    </row>
    <row r="28" spans="1:37" x14ac:dyDescent="0.35">
      <c r="A28" s="28" t="s">
        <v>31</v>
      </c>
      <c r="B28" s="28" t="s">
        <v>43</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allokering'!$B$2:$AC$462,MATCH(E$3,'Slutlig allokering'!$B$2:$AJ$2,0),FALSE)/1,0)</f>
        <v>0</v>
      </c>
      <c r="F28">
        <f>IFERROR(VLOOKUP($B28,Kraftvärmeprod!$B$1:$AH$479,MATCH(F$2,Kraftvärmeprod!$B$1:$AG$1,0),FALSE)/1,0)-IFERROR(VLOOKUP($B28,'Slutlig allokering'!$B$2:$AC$462,MATCH(F$3,'Slutlig allokering'!$B$2:$AJ$2,0),FALSE)/1,0)</f>
        <v>0</v>
      </c>
      <c r="G28">
        <f>IFERROR(VLOOKUP($B28,Kraftvärmeprod!$B$1:$AH$479,MATCH(G$2,Kraftvärmeprod!$B$1:$AG$1,0),FALSE)/1,0)-IFERROR(VLOOKUP($B28,'Slutlig allokering'!$B$2:$AC$462,MATCH(G$3,'Slutlig allokering'!$B$2:$AJ$2,0),FALSE)/1,0)</f>
        <v>0</v>
      </c>
      <c r="H28">
        <f>IFERROR(VLOOKUP($B28,Kraftvärmeprod!$B$1:$AH$479,MATCH(H$2,Kraftvärmeprod!$B$1:$AG$1,0),FALSE)/1,0)-IFERROR(VLOOKUP($B28,'Slutlig allokering'!$B$2:$AC$462,MATCH(H$3,'Slutlig allokering'!$B$2:$AJ$2,0),FALSE)/1,0)</f>
        <v>0</v>
      </c>
      <c r="I28">
        <f>IFERROR(VLOOKUP($B28,Kraftvärmeprod!$B$1:$AH$479,MATCH(I$2,Kraftvärmeprod!$B$1:$AG$1,0),FALSE)/1,0)-IFERROR(VLOOKUP($B28,'Slutlig allokering'!$B$2:$AC$462,MATCH(I$3,'Slutlig allokering'!$B$2:$AJ$2,0),FALSE)/1,0)</f>
        <v>0</v>
      </c>
      <c r="J28">
        <f>IFERROR(VLOOKUP($B28,Kraftvärmeprod!$B$1:$AH$479,MATCH(J$2,Kraftvärmeprod!$B$1:$AG$1,0),FALSE)/1,0)-IFERROR(VLOOKUP($B28,'Slutlig allokering'!$B$2:$AC$462,MATCH(J$3,'Slutlig allokering'!$B$2:$AJ$2,0),FALSE)/1,0)</f>
        <v>0</v>
      </c>
      <c r="K28">
        <f>IFERROR(VLOOKUP($B28,Kraftvärmeprod!$B$1:$AH$479,MATCH(K$2,Kraftvärmeprod!$B$1:$AG$1,0),FALSE)/1,0)-IFERROR(VLOOKUP($B28,'Slutlig allokering'!$B$2:$AC$462,MATCH(K$3,'Slutlig allokering'!$B$2:$AJ$2,0),FALSE)/1,0)</f>
        <v>0</v>
      </c>
      <c r="L28">
        <f>IFERROR(VLOOKUP($B28,Kraftvärmeprod!$B$1:$AH$479,MATCH(L$2,Kraftvärmeprod!$B$1:$AG$1,0),FALSE)/1,0)-IFERROR(VLOOKUP($B28,'Slutlig allokering'!$B$2:$AC$462,MATCH(L$3,'Slutlig allokering'!$B$2:$AJ$2,0),FALSE)/1,0)</f>
        <v>0</v>
      </c>
      <c r="M28" s="143">
        <f>IFERROR(VLOOKUP($B28,Miljö!$B$1:$S$477,MATCH(M$2,Miljö!$B$1:$X$1,0),FALSE)/1,0)-IFERROR(VLOOKUP($B28,'Slutlig allokering'!$B$2:$AC$462,MATCH(M$3,'Slutlig allokering'!$B$2:$AJ$2,0),FALSE)/1,0)</f>
        <v>0</v>
      </c>
      <c r="N28">
        <f>IFERROR(VLOOKUP($B28,Kraftvärmeprod!$B$1:$AH$479,MATCH(N$2,Kraftvärmeprod!$B$1:$AG$1,0),FALSE)/1,0)-IFERROR(VLOOKUP($B28,'Slutlig allokering'!$B$2:$AC$462,MATCH(N$3,'Slutlig allokering'!$B$2:$AJ$2,0),FALSE)/1,0)</f>
        <v>0</v>
      </c>
      <c r="O28">
        <f>IFERROR(VLOOKUP($B28,Kraftvärmeprod!$B$1:$AH$479,MATCH(O$2,Kraftvärmeprod!$B$1:$AG$1,0),FALSE)/1,0)-IFERROR(VLOOKUP($B28,'Slutlig allokering'!$B$2:$AC$462,MATCH(O$3,'Slutlig allokering'!$B$2:$AJ$2,0),FALSE)/1,0)</f>
        <v>0</v>
      </c>
      <c r="P28">
        <f>IFERROR(VLOOKUP($B28,Kraftvärmeprod!$B$1:$AH$479,MATCH(P$2,Kraftvärmeprod!$B$1:$AG$1,0),FALSE)/1,0)-IFERROR(VLOOKUP($B28,'Slutlig allokering'!$B$2:$AC$462,MATCH(P$3,'Slutlig allokering'!$B$2:$AJ$2,0),FALSE)/1,0)</f>
        <v>0</v>
      </c>
      <c r="Q28">
        <f>IFERROR(VLOOKUP($B28,Kraftvärmeprod!$B$1:$AH$479,MATCH(Q$2,Kraftvärmeprod!$B$1:$AG$1,0),FALSE)/1,0)-IFERROR(VLOOKUP($B28,'Slutlig allokering'!$B$2:$AC$462,MATCH(Q$3,'Slutlig allokering'!$B$2:$AJ$2,0),FALSE)/1,0)</f>
        <v>0</v>
      </c>
      <c r="R28">
        <f>IFERROR(VLOOKUP($B28,Kraftvärmeprod!$B$1:$AH$479,MATCH(R$2,Kraftvärmeprod!$B$1:$AG$1,0),FALSE)/1,0)-IFERROR(VLOOKUP($B28,'Slutlig allokering'!$B$2:$AC$462,MATCH(R$3,'Slutlig allokering'!$B$2:$AJ$2,0),FALSE)/1,0)</f>
        <v>0</v>
      </c>
      <c r="S28">
        <f>IFERROR(VLOOKUP($B28,Kraftvärmeprod!$B$1:$AH$479,MATCH(S$2,Kraftvärmeprod!$B$1:$AG$1,0),FALSE)/1,0)-IFERROR(VLOOKUP($B28,'Slutlig allokering'!$B$2:$AC$462,MATCH(S$3,'Slutlig allokering'!$B$2:$AJ$2,0),FALSE)/1,0)</f>
        <v>0</v>
      </c>
      <c r="T28">
        <f>IFERROR(VLOOKUP($B28,Kraftvärmeprod!$B$1:$AH$479,MATCH(T$2,Kraftvärmeprod!$B$1:$AG$1,0),FALSE)/1,0)-IFERROR(VLOOKUP($B28,'Slutlig allokering'!$B$2:$AC$462,MATCH(T$3,'Slutlig allokering'!$B$2:$AJ$2,0),FALSE)/1,0)</f>
        <v>0</v>
      </c>
      <c r="U28">
        <f>IFERROR(VLOOKUP($B28,Kraftvärmeprod!$B$1:$AH$479,MATCH(U$2,Kraftvärmeprod!$B$1:$AG$1,0),FALSE)/1,0)-IFERROR(VLOOKUP($B28,'Slutlig allokering'!$B$2:$AC$462,MATCH(U$3,'Slutlig allokering'!$B$2:$AJ$2,0),FALSE)/1,0)</f>
        <v>0</v>
      </c>
      <c r="V28">
        <f>IFERROR(VLOOKUP($B28,Kraftvärmeprod!$B$1:$AH$479,MATCH(V$2,Kraftvärmeprod!$B$1:$AG$1,0),FALSE)/1,0)-IFERROR(VLOOKUP($B28,'Slutlig allokering'!$B$2:$AC$462,MATCH(V$3,'Slutlig allokering'!$B$2:$AJ$2,0),FALSE)/1,0)</f>
        <v>0</v>
      </c>
      <c r="W28">
        <f>IFERROR(VLOOKUP($B28,Kraftvärmeprod!$B$1:$AH$479,MATCH(W$2,Kraftvärmeprod!$B$1:$AG$1,0),FALSE)/1,0)-IFERROR(VLOOKUP($B28,'Slutlig allokering'!$B$2:$AC$462,MATCH(W$3,'Slutlig allokering'!$B$2:$AJ$2,0),FALSE)/1,0)</f>
        <v>0</v>
      </c>
      <c r="X28">
        <f>IFERROR(VLOOKUP($B28,Kraftvärmeprod!$B$1:$AH$479,MATCH(X$2,Kraftvärmeprod!$B$1:$AG$1,0),FALSE)/1,0)-IFERROR(VLOOKUP($B28,'Slutlig allokering'!$B$2:$AC$462,MATCH(X$3,'Slutlig allokering'!$B$2:$AJ$2,0),FALSE)/1,0)</f>
        <v>0</v>
      </c>
      <c r="Y28">
        <f>IFERROR(VLOOKUP($B28,Kraftvärmeprod!$B$1:$AH$479,MATCH(Y$2,Kraftvärmeprod!$B$1:$AG$1,0),FALSE)/1,0)-IFERROR(VLOOKUP($B28,'Slutlig allokering'!$B$2:$AC$462,MATCH(Y$3,'Slutlig allokering'!$B$2:$AJ$2,0),FALSE)/1,0)</f>
        <v>0</v>
      </c>
      <c r="Z28">
        <f>IFERROR(VLOOKUP($B28,Kraftvärmeprod!$B$1:$AH$479,MATCH(Z$2,Kraftvärmeprod!$B$1:$AG$1,0),FALSE)/1,0)-IFERROR(VLOOKUP($B28,'Slutlig allokering'!$B$2:$AC$462,MATCH(Z$3,'Slutlig allokering'!$B$2:$AJ$2,0),FALSE)/1,0)</f>
        <v>0</v>
      </c>
      <c r="AA28">
        <f>IFERROR(VLOOKUP($B28,Kraftvärmeprod!$B$1:$AH$479,MATCH(AA$2,Kraftvärmeprod!$B$1:$AG$1,0),FALSE)/1,0)-IFERROR(VLOOKUP($B28,'Slutlig allokering'!$B$2:$AC$462,MATCH(AA$3,'Slutlig allokering'!$B$2:$AJ$2,0),FALSE)/1,0)</f>
        <v>0</v>
      </c>
      <c r="AB28">
        <f>IFERROR(VLOOKUP($B28,Kraftvärmeprod!$B$1:$AH$479,MATCH(AB$2,Kraftvärmeprod!$B$1:$AG$1,0),FALSE)/1,0)-IFERROR(VLOOKUP($B28,'Slutlig allokering'!$B$2:$AC$462,MATCH(AB$3,'Slutlig allokering'!$B$2:$AJ$2,0),FALSE)/1,0)</f>
        <v>0</v>
      </c>
      <c r="AE28">
        <f t="shared" si="0"/>
        <v>0</v>
      </c>
      <c r="AG28">
        <f>IFERROR(VLOOKUP(B28,'Slutlig allokering'!$B$2:$AJ$462,MATCH("Summa justerad allokerad tillförd energi (utan hjälpel och rökgaskondensering):",'Slutlig allokering'!$B$2:$AK$2,0),FALSE)/1,"")</f>
        <v>0</v>
      </c>
      <c r="AI28" s="55" t="str">
        <f>IFERROR(1-VLOOKUP(B28,'Slutlig allokering'!$B$2:$AJ$462,MATCH("Andel av bränsle i kvv som allokerats till värme, exklusive rökgaskondensering och hjälpel",'Slutlig allokering'!$B$2:$AK$2,0),FALSE),"")</f>
        <v/>
      </c>
      <c r="AK28" s="55" t="str">
        <f t="shared" si="1"/>
        <v/>
      </c>
    </row>
    <row r="29" spans="1:37" x14ac:dyDescent="0.35">
      <c r="A29" s="28" t="s">
        <v>31</v>
      </c>
      <c r="B29" s="28" t="s">
        <v>44</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allokering'!$B$2:$AC$462,MATCH(E$3,'Slutlig allokering'!$B$2:$AJ$2,0),FALSE)/1,0)</f>
        <v>0</v>
      </c>
      <c r="F29">
        <f>IFERROR(VLOOKUP($B29,Kraftvärmeprod!$B$1:$AH$479,MATCH(F$2,Kraftvärmeprod!$B$1:$AG$1,0),FALSE)/1,0)-IFERROR(VLOOKUP($B29,'Slutlig allokering'!$B$2:$AC$462,MATCH(F$3,'Slutlig allokering'!$B$2:$AJ$2,0),FALSE)/1,0)</f>
        <v>0</v>
      </c>
      <c r="G29">
        <f>IFERROR(VLOOKUP($B29,Kraftvärmeprod!$B$1:$AH$479,MATCH(G$2,Kraftvärmeprod!$B$1:$AG$1,0),FALSE)/1,0)-IFERROR(VLOOKUP($B29,'Slutlig allokering'!$B$2:$AC$462,MATCH(G$3,'Slutlig allokering'!$B$2:$AJ$2,0),FALSE)/1,0)</f>
        <v>0</v>
      </c>
      <c r="H29">
        <f>IFERROR(VLOOKUP($B29,Kraftvärmeprod!$B$1:$AH$479,MATCH(H$2,Kraftvärmeprod!$B$1:$AG$1,0),FALSE)/1,0)-IFERROR(VLOOKUP($B29,'Slutlig allokering'!$B$2:$AC$462,MATCH(H$3,'Slutlig allokering'!$B$2:$AJ$2,0),FALSE)/1,0)</f>
        <v>0</v>
      </c>
      <c r="I29">
        <f>IFERROR(VLOOKUP($B29,Kraftvärmeprod!$B$1:$AH$479,MATCH(I$2,Kraftvärmeprod!$B$1:$AG$1,0),FALSE)/1,0)-IFERROR(VLOOKUP($B29,'Slutlig allokering'!$B$2:$AC$462,MATCH(I$3,'Slutlig allokering'!$B$2:$AJ$2,0),FALSE)/1,0)</f>
        <v>0</v>
      </c>
      <c r="J29">
        <f>IFERROR(VLOOKUP($B29,Kraftvärmeprod!$B$1:$AH$479,MATCH(J$2,Kraftvärmeprod!$B$1:$AG$1,0),FALSE)/1,0)-IFERROR(VLOOKUP($B29,'Slutlig allokering'!$B$2:$AC$462,MATCH(J$3,'Slutlig allokering'!$B$2:$AJ$2,0),FALSE)/1,0)</f>
        <v>0</v>
      </c>
      <c r="K29">
        <f>IFERROR(VLOOKUP($B29,Kraftvärmeprod!$B$1:$AH$479,MATCH(K$2,Kraftvärmeprod!$B$1:$AG$1,0),FALSE)/1,0)-IFERROR(VLOOKUP($B29,'Slutlig allokering'!$B$2:$AC$462,MATCH(K$3,'Slutlig allokering'!$B$2:$AJ$2,0),FALSE)/1,0)</f>
        <v>0</v>
      </c>
      <c r="L29">
        <f>IFERROR(VLOOKUP($B29,Kraftvärmeprod!$B$1:$AH$479,MATCH(L$2,Kraftvärmeprod!$B$1:$AG$1,0),FALSE)/1,0)-IFERROR(VLOOKUP($B29,'Slutlig allokering'!$B$2:$AC$462,MATCH(L$3,'Slutlig allokering'!$B$2:$AJ$2,0),FALSE)/1,0)</f>
        <v>0</v>
      </c>
      <c r="M29" s="143">
        <f>IFERROR(VLOOKUP($B29,Miljö!$B$1:$S$477,MATCH(M$2,Miljö!$B$1:$X$1,0),FALSE)/1,0)-IFERROR(VLOOKUP($B29,'Slutlig allokering'!$B$2:$AC$462,MATCH(M$3,'Slutlig allokering'!$B$2:$AJ$2,0),FALSE)/1,0)</f>
        <v>0</v>
      </c>
      <c r="N29">
        <f>IFERROR(VLOOKUP($B29,Kraftvärmeprod!$B$1:$AH$479,MATCH(N$2,Kraftvärmeprod!$B$1:$AG$1,0),FALSE)/1,0)-IFERROR(VLOOKUP($B29,'Slutlig allokering'!$B$2:$AC$462,MATCH(N$3,'Slutlig allokering'!$B$2:$AJ$2,0),FALSE)/1,0)</f>
        <v>0</v>
      </c>
      <c r="O29">
        <f>IFERROR(VLOOKUP($B29,Kraftvärmeprod!$B$1:$AH$479,MATCH(O$2,Kraftvärmeprod!$B$1:$AG$1,0),FALSE)/1,0)-IFERROR(VLOOKUP($B29,'Slutlig allokering'!$B$2:$AC$462,MATCH(O$3,'Slutlig allokering'!$B$2:$AJ$2,0),FALSE)/1,0)</f>
        <v>0</v>
      </c>
      <c r="P29">
        <f>IFERROR(VLOOKUP($B29,Kraftvärmeprod!$B$1:$AH$479,MATCH(P$2,Kraftvärmeprod!$B$1:$AG$1,0),FALSE)/1,0)-IFERROR(VLOOKUP($B29,'Slutlig allokering'!$B$2:$AC$462,MATCH(P$3,'Slutlig allokering'!$B$2:$AJ$2,0),FALSE)/1,0)</f>
        <v>0</v>
      </c>
      <c r="Q29">
        <f>IFERROR(VLOOKUP($B29,Kraftvärmeprod!$B$1:$AH$479,MATCH(Q$2,Kraftvärmeprod!$B$1:$AG$1,0),FALSE)/1,0)-IFERROR(VLOOKUP($B29,'Slutlig allokering'!$B$2:$AC$462,MATCH(Q$3,'Slutlig allokering'!$B$2:$AJ$2,0),FALSE)/1,0)</f>
        <v>0</v>
      </c>
      <c r="R29">
        <f>IFERROR(VLOOKUP($B29,Kraftvärmeprod!$B$1:$AH$479,MATCH(R$2,Kraftvärmeprod!$B$1:$AG$1,0),FALSE)/1,0)-IFERROR(VLOOKUP($B29,'Slutlig allokering'!$B$2:$AC$462,MATCH(R$3,'Slutlig allokering'!$B$2:$AJ$2,0),FALSE)/1,0)</f>
        <v>0</v>
      </c>
      <c r="S29">
        <f>IFERROR(VLOOKUP($B29,Kraftvärmeprod!$B$1:$AH$479,MATCH(S$2,Kraftvärmeprod!$B$1:$AG$1,0),FALSE)/1,0)-IFERROR(VLOOKUP($B29,'Slutlig allokering'!$B$2:$AC$462,MATCH(S$3,'Slutlig allokering'!$B$2:$AJ$2,0),FALSE)/1,0)</f>
        <v>0</v>
      </c>
      <c r="T29">
        <f>IFERROR(VLOOKUP($B29,Kraftvärmeprod!$B$1:$AH$479,MATCH(T$2,Kraftvärmeprod!$B$1:$AG$1,0),FALSE)/1,0)-IFERROR(VLOOKUP($B29,'Slutlig allokering'!$B$2:$AC$462,MATCH(T$3,'Slutlig allokering'!$B$2:$AJ$2,0),FALSE)/1,0)</f>
        <v>0</v>
      </c>
      <c r="U29">
        <f>IFERROR(VLOOKUP($B29,Kraftvärmeprod!$B$1:$AH$479,MATCH(U$2,Kraftvärmeprod!$B$1:$AG$1,0),FALSE)/1,0)-IFERROR(VLOOKUP($B29,'Slutlig allokering'!$B$2:$AC$462,MATCH(U$3,'Slutlig allokering'!$B$2:$AJ$2,0),FALSE)/1,0)</f>
        <v>0</v>
      </c>
      <c r="V29">
        <f>IFERROR(VLOOKUP($B29,Kraftvärmeprod!$B$1:$AH$479,MATCH(V$2,Kraftvärmeprod!$B$1:$AG$1,0),FALSE)/1,0)-IFERROR(VLOOKUP($B29,'Slutlig allokering'!$B$2:$AC$462,MATCH(V$3,'Slutlig allokering'!$B$2:$AJ$2,0),FALSE)/1,0)</f>
        <v>0</v>
      </c>
      <c r="W29">
        <f>IFERROR(VLOOKUP($B29,Kraftvärmeprod!$B$1:$AH$479,MATCH(W$2,Kraftvärmeprod!$B$1:$AG$1,0),FALSE)/1,0)-IFERROR(VLOOKUP($B29,'Slutlig allokering'!$B$2:$AC$462,MATCH(W$3,'Slutlig allokering'!$B$2:$AJ$2,0),FALSE)/1,0)</f>
        <v>0</v>
      </c>
      <c r="X29">
        <f>IFERROR(VLOOKUP($B29,Kraftvärmeprod!$B$1:$AH$479,MATCH(X$2,Kraftvärmeprod!$B$1:$AG$1,0),FALSE)/1,0)-IFERROR(VLOOKUP($B29,'Slutlig allokering'!$B$2:$AC$462,MATCH(X$3,'Slutlig allokering'!$B$2:$AJ$2,0),FALSE)/1,0)</f>
        <v>0</v>
      </c>
      <c r="Y29">
        <f>IFERROR(VLOOKUP($B29,Kraftvärmeprod!$B$1:$AH$479,MATCH(Y$2,Kraftvärmeprod!$B$1:$AG$1,0),FALSE)/1,0)-IFERROR(VLOOKUP($B29,'Slutlig allokering'!$B$2:$AC$462,MATCH(Y$3,'Slutlig allokering'!$B$2:$AJ$2,0),FALSE)/1,0)</f>
        <v>0</v>
      </c>
      <c r="Z29">
        <f>IFERROR(VLOOKUP($B29,Kraftvärmeprod!$B$1:$AH$479,MATCH(Z$2,Kraftvärmeprod!$B$1:$AG$1,0),FALSE)/1,0)-IFERROR(VLOOKUP($B29,'Slutlig allokering'!$B$2:$AC$462,MATCH(Z$3,'Slutlig allokering'!$B$2:$AJ$2,0),FALSE)/1,0)</f>
        <v>0</v>
      </c>
      <c r="AA29">
        <f>IFERROR(VLOOKUP($B29,Kraftvärmeprod!$B$1:$AH$479,MATCH(AA$2,Kraftvärmeprod!$B$1:$AG$1,0),FALSE)/1,0)-IFERROR(VLOOKUP($B29,'Slutlig allokering'!$B$2:$AC$462,MATCH(AA$3,'Slutlig allokering'!$B$2:$AJ$2,0),FALSE)/1,0)</f>
        <v>0</v>
      </c>
      <c r="AB29">
        <f>IFERROR(VLOOKUP($B29,Kraftvärmeprod!$B$1:$AH$479,MATCH(AB$2,Kraftvärmeprod!$B$1:$AG$1,0),FALSE)/1,0)-IFERROR(VLOOKUP($B29,'Slutlig allokering'!$B$2:$AC$462,MATCH(AB$3,'Slutlig allokering'!$B$2:$AJ$2,0),FALSE)/1,0)</f>
        <v>0</v>
      </c>
      <c r="AE29">
        <f t="shared" si="0"/>
        <v>0</v>
      </c>
      <c r="AG29">
        <f>IFERROR(VLOOKUP(B29,'Slutlig allokering'!$B$2:$AJ$462,MATCH("Summa justerad allokerad tillförd energi (utan hjälpel och rökgaskondensering):",'Slutlig allokering'!$B$2:$AK$2,0),FALSE)/1,"")</f>
        <v>0</v>
      </c>
      <c r="AI29" s="55" t="str">
        <f>IFERROR(1-VLOOKUP(B29,'Slutlig allokering'!$B$2:$AJ$462,MATCH("Andel av bränsle i kvv som allokerats till värme, exklusive rökgaskondensering och hjälpel",'Slutlig allokering'!$B$2:$AK$2,0),FALSE),"")</f>
        <v/>
      </c>
      <c r="AK29" s="55" t="str">
        <f t="shared" si="1"/>
        <v/>
      </c>
    </row>
    <row r="30" spans="1:37" x14ac:dyDescent="0.35">
      <c r="A30" s="28" t="s">
        <v>31</v>
      </c>
      <c r="B30" s="28" t="s">
        <v>45</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allokering'!$B$2:$AC$462,MATCH(E$3,'Slutlig allokering'!$B$2:$AJ$2,0),FALSE)/1,0)</f>
        <v>0</v>
      </c>
      <c r="F30">
        <f>IFERROR(VLOOKUP($B30,Kraftvärmeprod!$B$1:$AH$479,MATCH(F$2,Kraftvärmeprod!$B$1:$AG$1,0),FALSE)/1,0)-IFERROR(VLOOKUP($B30,'Slutlig allokering'!$B$2:$AC$462,MATCH(F$3,'Slutlig allokering'!$B$2:$AJ$2,0),FALSE)/1,0)</f>
        <v>0</v>
      </c>
      <c r="G30">
        <f>IFERROR(VLOOKUP($B30,Kraftvärmeprod!$B$1:$AH$479,MATCH(G$2,Kraftvärmeprod!$B$1:$AG$1,0),FALSE)/1,0)-IFERROR(VLOOKUP($B30,'Slutlig allokering'!$B$2:$AC$462,MATCH(G$3,'Slutlig allokering'!$B$2:$AJ$2,0),FALSE)/1,0)</f>
        <v>0</v>
      </c>
      <c r="H30">
        <f>IFERROR(VLOOKUP($B30,Kraftvärmeprod!$B$1:$AH$479,MATCH(H$2,Kraftvärmeprod!$B$1:$AG$1,0),FALSE)/1,0)-IFERROR(VLOOKUP($B30,'Slutlig allokering'!$B$2:$AC$462,MATCH(H$3,'Slutlig allokering'!$B$2:$AJ$2,0),FALSE)/1,0)</f>
        <v>0</v>
      </c>
      <c r="I30">
        <f>IFERROR(VLOOKUP($B30,Kraftvärmeprod!$B$1:$AH$479,MATCH(I$2,Kraftvärmeprod!$B$1:$AG$1,0),FALSE)/1,0)-IFERROR(VLOOKUP($B30,'Slutlig allokering'!$B$2:$AC$462,MATCH(I$3,'Slutlig allokering'!$B$2:$AJ$2,0),FALSE)/1,0)</f>
        <v>0</v>
      </c>
      <c r="J30">
        <f>IFERROR(VLOOKUP($B30,Kraftvärmeprod!$B$1:$AH$479,MATCH(J$2,Kraftvärmeprod!$B$1:$AG$1,0),FALSE)/1,0)-IFERROR(VLOOKUP($B30,'Slutlig allokering'!$B$2:$AC$462,MATCH(J$3,'Slutlig allokering'!$B$2:$AJ$2,0),FALSE)/1,0)</f>
        <v>0</v>
      </c>
      <c r="K30">
        <f>IFERROR(VLOOKUP($B30,Kraftvärmeprod!$B$1:$AH$479,MATCH(K$2,Kraftvärmeprod!$B$1:$AG$1,0),FALSE)/1,0)-IFERROR(VLOOKUP($B30,'Slutlig allokering'!$B$2:$AC$462,MATCH(K$3,'Slutlig allokering'!$B$2:$AJ$2,0),FALSE)/1,0)</f>
        <v>0</v>
      </c>
      <c r="L30">
        <f>IFERROR(VLOOKUP($B30,Kraftvärmeprod!$B$1:$AH$479,MATCH(L$2,Kraftvärmeprod!$B$1:$AG$1,0),FALSE)/1,0)-IFERROR(VLOOKUP($B30,'Slutlig allokering'!$B$2:$AC$462,MATCH(L$3,'Slutlig allokering'!$B$2:$AJ$2,0),FALSE)/1,0)</f>
        <v>0</v>
      </c>
      <c r="M30" s="143">
        <f>IFERROR(VLOOKUP($B30,Miljö!$B$1:$S$477,MATCH(M$2,Miljö!$B$1:$X$1,0),FALSE)/1,0)-IFERROR(VLOOKUP($B30,'Slutlig allokering'!$B$2:$AC$462,MATCH(M$3,'Slutlig allokering'!$B$2:$AJ$2,0),FALSE)/1,0)</f>
        <v>0</v>
      </c>
      <c r="N30">
        <f>IFERROR(VLOOKUP($B30,Kraftvärmeprod!$B$1:$AH$479,MATCH(N$2,Kraftvärmeprod!$B$1:$AG$1,0),FALSE)/1,0)-IFERROR(VLOOKUP($B30,'Slutlig allokering'!$B$2:$AC$462,MATCH(N$3,'Slutlig allokering'!$B$2:$AJ$2,0),FALSE)/1,0)</f>
        <v>0</v>
      </c>
      <c r="O30">
        <f>IFERROR(VLOOKUP($B30,Kraftvärmeprod!$B$1:$AH$479,MATCH(O$2,Kraftvärmeprod!$B$1:$AG$1,0),FALSE)/1,0)-IFERROR(VLOOKUP($B30,'Slutlig allokering'!$B$2:$AC$462,MATCH(O$3,'Slutlig allokering'!$B$2:$AJ$2,0),FALSE)/1,0)</f>
        <v>0</v>
      </c>
      <c r="P30">
        <f>IFERROR(VLOOKUP($B30,Kraftvärmeprod!$B$1:$AH$479,MATCH(P$2,Kraftvärmeprod!$B$1:$AG$1,0),FALSE)/1,0)-IFERROR(VLOOKUP($B30,'Slutlig allokering'!$B$2:$AC$462,MATCH(P$3,'Slutlig allokering'!$B$2:$AJ$2,0),FALSE)/1,0)</f>
        <v>0</v>
      </c>
      <c r="Q30">
        <f>IFERROR(VLOOKUP($B30,Kraftvärmeprod!$B$1:$AH$479,MATCH(Q$2,Kraftvärmeprod!$B$1:$AG$1,0),FALSE)/1,0)-IFERROR(VLOOKUP($B30,'Slutlig allokering'!$B$2:$AC$462,MATCH(Q$3,'Slutlig allokering'!$B$2:$AJ$2,0),FALSE)/1,0)</f>
        <v>0</v>
      </c>
      <c r="R30">
        <f>IFERROR(VLOOKUP($B30,Kraftvärmeprod!$B$1:$AH$479,MATCH(R$2,Kraftvärmeprod!$B$1:$AG$1,0),FALSE)/1,0)-IFERROR(VLOOKUP($B30,'Slutlig allokering'!$B$2:$AC$462,MATCH(R$3,'Slutlig allokering'!$B$2:$AJ$2,0),FALSE)/1,0)</f>
        <v>0</v>
      </c>
      <c r="S30">
        <f>IFERROR(VLOOKUP($B30,Kraftvärmeprod!$B$1:$AH$479,MATCH(S$2,Kraftvärmeprod!$B$1:$AG$1,0),FALSE)/1,0)-IFERROR(VLOOKUP($B30,'Slutlig allokering'!$B$2:$AC$462,MATCH(S$3,'Slutlig allokering'!$B$2:$AJ$2,0),FALSE)/1,0)</f>
        <v>0</v>
      </c>
      <c r="T30">
        <f>IFERROR(VLOOKUP($B30,Kraftvärmeprod!$B$1:$AH$479,MATCH(T$2,Kraftvärmeprod!$B$1:$AG$1,0),FALSE)/1,0)-IFERROR(VLOOKUP($B30,'Slutlig allokering'!$B$2:$AC$462,MATCH(T$3,'Slutlig allokering'!$B$2:$AJ$2,0),FALSE)/1,0)</f>
        <v>0</v>
      </c>
      <c r="U30">
        <f>IFERROR(VLOOKUP($B30,Kraftvärmeprod!$B$1:$AH$479,MATCH(U$2,Kraftvärmeprod!$B$1:$AG$1,0),FALSE)/1,0)-IFERROR(VLOOKUP($B30,'Slutlig allokering'!$B$2:$AC$462,MATCH(U$3,'Slutlig allokering'!$B$2:$AJ$2,0),FALSE)/1,0)</f>
        <v>0</v>
      </c>
      <c r="V30">
        <f>IFERROR(VLOOKUP($B30,Kraftvärmeprod!$B$1:$AH$479,MATCH(V$2,Kraftvärmeprod!$B$1:$AG$1,0),FALSE)/1,0)-IFERROR(VLOOKUP($B30,'Slutlig allokering'!$B$2:$AC$462,MATCH(V$3,'Slutlig allokering'!$B$2:$AJ$2,0),FALSE)/1,0)</f>
        <v>0</v>
      </c>
      <c r="W30">
        <f>IFERROR(VLOOKUP($B30,Kraftvärmeprod!$B$1:$AH$479,MATCH(W$2,Kraftvärmeprod!$B$1:$AG$1,0),FALSE)/1,0)-IFERROR(VLOOKUP($B30,'Slutlig allokering'!$B$2:$AC$462,MATCH(W$3,'Slutlig allokering'!$B$2:$AJ$2,0),FALSE)/1,0)</f>
        <v>0</v>
      </c>
      <c r="X30">
        <f>IFERROR(VLOOKUP($B30,Kraftvärmeprod!$B$1:$AH$479,MATCH(X$2,Kraftvärmeprod!$B$1:$AG$1,0),FALSE)/1,0)-IFERROR(VLOOKUP($B30,'Slutlig allokering'!$B$2:$AC$462,MATCH(X$3,'Slutlig allokering'!$B$2:$AJ$2,0),FALSE)/1,0)</f>
        <v>0</v>
      </c>
      <c r="Y30">
        <f>IFERROR(VLOOKUP($B30,Kraftvärmeprod!$B$1:$AH$479,MATCH(Y$2,Kraftvärmeprod!$B$1:$AG$1,0),FALSE)/1,0)-IFERROR(VLOOKUP($B30,'Slutlig allokering'!$B$2:$AC$462,MATCH(Y$3,'Slutlig allokering'!$B$2:$AJ$2,0),FALSE)/1,0)</f>
        <v>0</v>
      </c>
      <c r="Z30">
        <f>IFERROR(VLOOKUP($B30,Kraftvärmeprod!$B$1:$AH$479,MATCH(Z$2,Kraftvärmeprod!$B$1:$AG$1,0),FALSE)/1,0)-IFERROR(VLOOKUP($B30,'Slutlig allokering'!$B$2:$AC$462,MATCH(Z$3,'Slutlig allokering'!$B$2:$AJ$2,0),FALSE)/1,0)</f>
        <v>0</v>
      </c>
      <c r="AA30">
        <f>IFERROR(VLOOKUP($B30,Kraftvärmeprod!$B$1:$AH$479,MATCH(AA$2,Kraftvärmeprod!$B$1:$AG$1,0),FALSE)/1,0)-IFERROR(VLOOKUP($B30,'Slutlig allokering'!$B$2:$AC$462,MATCH(AA$3,'Slutlig allokering'!$B$2:$AJ$2,0),FALSE)/1,0)</f>
        <v>0</v>
      </c>
      <c r="AB30">
        <f>IFERROR(VLOOKUP($B30,Kraftvärmeprod!$B$1:$AH$479,MATCH(AB$2,Kraftvärmeprod!$B$1:$AG$1,0),FALSE)/1,0)-IFERROR(VLOOKUP($B30,'Slutlig allokering'!$B$2:$AC$462,MATCH(AB$3,'Slutlig allokering'!$B$2:$AJ$2,0),FALSE)/1,0)</f>
        <v>0</v>
      </c>
      <c r="AE30">
        <f t="shared" si="0"/>
        <v>0</v>
      </c>
      <c r="AG30">
        <f>IFERROR(VLOOKUP(B30,'Slutlig allokering'!$B$2:$AJ$462,MATCH("Summa justerad allokerad tillförd energi (utan hjälpel och rökgaskondensering):",'Slutlig allokering'!$B$2:$AK$2,0),FALSE)/1,"")</f>
        <v>0</v>
      </c>
      <c r="AI30" s="55" t="str">
        <f>IFERROR(1-VLOOKUP(B30,'Slutlig allokering'!$B$2:$AJ$462,MATCH("Andel av bränsle i kvv som allokerats till värme, exklusive rökgaskondensering och hjälpel",'Slutlig allokering'!$B$2:$AK$2,0),FALSE),"")</f>
        <v/>
      </c>
      <c r="AK30" s="55" t="str">
        <f t="shared" si="1"/>
        <v/>
      </c>
    </row>
    <row r="31" spans="1:37" x14ac:dyDescent="0.35">
      <c r="A31" s="28" t="s">
        <v>46</v>
      </c>
      <c r="B31" s="28" t="s">
        <v>47</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allokering'!$B$2:$AC$462,MATCH(E$3,'Slutlig allokering'!$B$2:$AJ$2,0),FALSE)/1,0)</f>
        <v>0</v>
      </c>
      <c r="F31">
        <f>IFERROR(VLOOKUP($B31,Kraftvärmeprod!$B$1:$AH$479,MATCH(F$2,Kraftvärmeprod!$B$1:$AG$1,0),FALSE)/1,0)-IFERROR(VLOOKUP($B31,'Slutlig allokering'!$B$2:$AC$462,MATCH(F$3,'Slutlig allokering'!$B$2:$AJ$2,0),FALSE)/1,0)</f>
        <v>0</v>
      </c>
      <c r="G31">
        <f>IFERROR(VLOOKUP($B31,Kraftvärmeprod!$B$1:$AH$479,MATCH(G$2,Kraftvärmeprod!$B$1:$AG$1,0),FALSE)/1,0)-IFERROR(VLOOKUP($B31,'Slutlig allokering'!$B$2:$AC$462,MATCH(G$3,'Slutlig allokering'!$B$2:$AJ$2,0),FALSE)/1,0)</f>
        <v>0</v>
      </c>
      <c r="H31">
        <f>IFERROR(VLOOKUP($B31,Kraftvärmeprod!$B$1:$AH$479,MATCH(H$2,Kraftvärmeprod!$B$1:$AG$1,0),FALSE)/1,0)-IFERROR(VLOOKUP($B31,'Slutlig allokering'!$B$2:$AC$462,MATCH(H$3,'Slutlig allokering'!$B$2:$AJ$2,0),FALSE)/1,0)</f>
        <v>0</v>
      </c>
      <c r="I31">
        <f>IFERROR(VLOOKUP($B31,Kraftvärmeprod!$B$1:$AH$479,MATCH(I$2,Kraftvärmeprod!$B$1:$AG$1,0),FALSE)/1,0)-IFERROR(VLOOKUP($B31,'Slutlig allokering'!$B$2:$AC$462,MATCH(I$3,'Slutlig allokering'!$B$2:$AJ$2,0),FALSE)/1,0)</f>
        <v>0</v>
      </c>
      <c r="J31">
        <f>IFERROR(VLOOKUP($B31,Kraftvärmeprod!$B$1:$AH$479,MATCH(J$2,Kraftvärmeprod!$B$1:$AG$1,0),FALSE)/1,0)-IFERROR(VLOOKUP($B31,'Slutlig allokering'!$B$2:$AC$462,MATCH(J$3,'Slutlig allokering'!$B$2:$AJ$2,0),FALSE)/1,0)</f>
        <v>0</v>
      </c>
      <c r="K31">
        <f>IFERROR(VLOOKUP($B31,Kraftvärmeprod!$B$1:$AH$479,MATCH(K$2,Kraftvärmeprod!$B$1:$AG$1,0),FALSE)/1,0)-IFERROR(VLOOKUP($B31,'Slutlig allokering'!$B$2:$AC$462,MATCH(K$3,'Slutlig allokering'!$B$2:$AJ$2,0),FALSE)/1,0)</f>
        <v>0</v>
      </c>
      <c r="L31">
        <f>IFERROR(VLOOKUP($B31,Kraftvärmeprod!$B$1:$AH$479,MATCH(L$2,Kraftvärmeprod!$B$1:$AG$1,0),FALSE)/1,0)-IFERROR(VLOOKUP($B31,'Slutlig allokering'!$B$2:$AC$462,MATCH(L$3,'Slutlig allokering'!$B$2:$AJ$2,0),FALSE)/1,0)</f>
        <v>0</v>
      </c>
      <c r="M31" s="143">
        <f>IFERROR(VLOOKUP($B31,Miljö!$B$1:$S$477,MATCH(M$2,Miljö!$B$1:$X$1,0),FALSE)/1,0)-IFERROR(VLOOKUP($B31,'Slutlig allokering'!$B$2:$AC$462,MATCH(M$3,'Slutlig allokering'!$B$2:$AJ$2,0),FALSE)/1,0)</f>
        <v>0</v>
      </c>
      <c r="N31">
        <f>IFERROR(VLOOKUP($B31,Kraftvärmeprod!$B$1:$AH$479,MATCH(N$2,Kraftvärmeprod!$B$1:$AG$1,0),FALSE)/1,0)-IFERROR(VLOOKUP($B31,'Slutlig allokering'!$B$2:$AC$462,MATCH(N$3,'Slutlig allokering'!$B$2:$AJ$2,0),FALSE)/1,0)</f>
        <v>0</v>
      </c>
      <c r="O31">
        <f>IFERROR(VLOOKUP($B31,Kraftvärmeprod!$B$1:$AH$479,MATCH(O$2,Kraftvärmeprod!$B$1:$AG$1,0),FALSE)/1,0)-IFERROR(VLOOKUP($B31,'Slutlig allokering'!$B$2:$AC$462,MATCH(O$3,'Slutlig allokering'!$B$2:$AJ$2,0),FALSE)/1,0)</f>
        <v>0</v>
      </c>
      <c r="P31">
        <f>IFERROR(VLOOKUP($B31,Kraftvärmeprod!$B$1:$AH$479,MATCH(P$2,Kraftvärmeprod!$B$1:$AG$1,0),FALSE)/1,0)-IFERROR(VLOOKUP($B31,'Slutlig allokering'!$B$2:$AC$462,MATCH(P$3,'Slutlig allokering'!$B$2:$AJ$2,0),FALSE)/1,0)</f>
        <v>0</v>
      </c>
      <c r="Q31">
        <f>IFERROR(VLOOKUP($B31,Kraftvärmeprod!$B$1:$AH$479,MATCH(Q$2,Kraftvärmeprod!$B$1:$AG$1,0),FALSE)/1,0)-IFERROR(VLOOKUP($B31,'Slutlig allokering'!$B$2:$AC$462,MATCH(Q$3,'Slutlig allokering'!$B$2:$AJ$2,0),FALSE)/1,0)</f>
        <v>0</v>
      </c>
      <c r="R31">
        <f>IFERROR(VLOOKUP($B31,Kraftvärmeprod!$B$1:$AH$479,MATCH(R$2,Kraftvärmeprod!$B$1:$AG$1,0),FALSE)/1,0)-IFERROR(VLOOKUP($B31,'Slutlig allokering'!$B$2:$AC$462,MATCH(R$3,'Slutlig allokering'!$B$2:$AJ$2,0),FALSE)/1,0)</f>
        <v>0</v>
      </c>
      <c r="S31">
        <f>IFERROR(VLOOKUP($B31,Kraftvärmeprod!$B$1:$AH$479,MATCH(S$2,Kraftvärmeprod!$B$1:$AG$1,0),FALSE)/1,0)-IFERROR(VLOOKUP($B31,'Slutlig allokering'!$B$2:$AC$462,MATCH(S$3,'Slutlig allokering'!$B$2:$AJ$2,0),FALSE)/1,0)</f>
        <v>0</v>
      </c>
      <c r="T31">
        <f>IFERROR(VLOOKUP($B31,Kraftvärmeprod!$B$1:$AH$479,MATCH(T$2,Kraftvärmeprod!$B$1:$AG$1,0),FALSE)/1,0)-IFERROR(VLOOKUP($B31,'Slutlig allokering'!$B$2:$AC$462,MATCH(T$3,'Slutlig allokering'!$B$2:$AJ$2,0),FALSE)/1,0)</f>
        <v>0</v>
      </c>
      <c r="U31">
        <f>IFERROR(VLOOKUP($B31,Kraftvärmeprod!$B$1:$AH$479,MATCH(U$2,Kraftvärmeprod!$B$1:$AG$1,0),FALSE)/1,0)-IFERROR(VLOOKUP($B31,'Slutlig allokering'!$B$2:$AC$462,MATCH(U$3,'Slutlig allokering'!$B$2:$AJ$2,0),FALSE)/1,0)</f>
        <v>0</v>
      </c>
      <c r="V31">
        <f>IFERROR(VLOOKUP($B31,Kraftvärmeprod!$B$1:$AH$479,MATCH(V$2,Kraftvärmeprod!$B$1:$AG$1,0),FALSE)/1,0)-IFERROR(VLOOKUP($B31,'Slutlig allokering'!$B$2:$AC$462,MATCH(V$3,'Slutlig allokering'!$B$2:$AJ$2,0),FALSE)/1,0)</f>
        <v>0</v>
      </c>
      <c r="W31">
        <f>IFERROR(VLOOKUP($B31,Kraftvärmeprod!$B$1:$AH$479,MATCH(W$2,Kraftvärmeprod!$B$1:$AG$1,0),FALSE)/1,0)-IFERROR(VLOOKUP($B31,'Slutlig allokering'!$B$2:$AC$462,MATCH(W$3,'Slutlig allokering'!$B$2:$AJ$2,0),FALSE)/1,0)</f>
        <v>0</v>
      </c>
      <c r="X31">
        <f>IFERROR(VLOOKUP($B31,Kraftvärmeprod!$B$1:$AH$479,MATCH(X$2,Kraftvärmeprod!$B$1:$AG$1,0),FALSE)/1,0)-IFERROR(VLOOKUP($B31,'Slutlig allokering'!$B$2:$AC$462,MATCH(X$3,'Slutlig allokering'!$B$2:$AJ$2,0),FALSE)/1,0)</f>
        <v>0</v>
      </c>
      <c r="Y31">
        <f>IFERROR(VLOOKUP($B31,Kraftvärmeprod!$B$1:$AH$479,MATCH(Y$2,Kraftvärmeprod!$B$1:$AG$1,0),FALSE)/1,0)-IFERROR(VLOOKUP($B31,'Slutlig allokering'!$B$2:$AC$462,MATCH(Y$3,'Slutlig allokering'!$B$2:$AJ$2,0),FALSE)/1,0)</f>
        <v>0</v>
      </c>
      <c r="Z31">
        <f>IFERROR(VLOOKUP($B31,Kraftvärmeprod!$B$1:$AH$479,MATCH(Z$2,Kraftvärmeprod!$B$1:$AG$1,0),FALSE)/1,0)-IFERROR(VLOOKUP($B31,'Slutlig allokering'!$B$2:$AC$462,MATCH(Z$3,'Slutlig allokering'!$B$2:$AJ$2,0),FALSE)/1,0)</f>
        <v>0</v>
      </c>
      <c r="AA31">
        <f>IFERROR(VLOOKUP($B31,Kraftvärmeprod!$B$1:$AH$479,MATCH(AA$2,Kraftvärmeprod!$B$1:$AG$1,0),FALSE)/1,0)-IFERROR(VLOOKUP($B31,'Slutlig allokering'!$B$2:$AC$462,MATCH(AA$3,'Slutlig allokering'!$B$2:$AJ$2,0),FALSE)/1,0)</f>
        <v>0</v>
      </c>
      <c r="AB31">
        <f>IFERROR(VLOOKUP($B31,Kraftvärmeprod!$B$1:$AH$479,MATCH(AB$2,Kraftvärmeprod!$B$1:$AG$1,0),FALSE)/1,0)-IFERROR(VLOOKUP($B31,'Slutlig allokering'!$B$2:$AC$462,MATCH(AB$3,'Slutlig allokering'!$B$2:$AJ$2,0),FALSE)/1,0)</f>
        <v>0</v>
      </c>
      <c r="AE31">
        <f t="shared" si="0"/>
        <v>0</v>
      </c>
      <c r="AG31">
        <f>IFERROR(VLOOKUP(B31,'Slutlig allokering'!$B$2:$AJ$462,MATCH("Summa justerad allokerad tillförd energi (utan hjälpel och rökgaskondensering):",'Slutlig allokering'!$B$2:$AK$2,0),FALSE)/1,"")</f>
        <v>0</v>
      </c>
      <c r="AI31" s="55" t="str">
        <f>IFERROR(1-VLOOKUP(B31,'Slutlig allokering'!$B$2:$AJ$462,MATCH("Andel av bränsle i kvv som allokerats till värme, exklusive rökgaskondensering och hjälpel",'Slutlig allokering'!$B$2:$AK$2,0),FALSE),"")</f>
        <v/>
      </c>
      <c r="AK31" s="55" t="str">
        <f t="shared" si="1"/>
        <v/>
      </c>
    </row>
    <row r="32" spans="1:37" x14ac:dyDescent="0.35">
      <c r="A32" s="28" t="s">
        <v>46</v>
      </c>
      <c r="B32" s="28" t="s">
        <v>48</v>
      </c>
      <c r="C32">
        <f>IFERROR(VLOOKUP($B32,Kraftvärmeprod!$B$1:$AH$479,MATCH(C$3,Kraftvärmeprod!$B$1:$AG$1,0),FALSE)/1,"")</f>
        <v>108.39</v>
      </c>
      <c r="D32">
        <f>IFERROR(VLOOKUP($B32,Kraftvärmeprod!$B$1:$AH$479,MATCH(D$3,Kraftvärmeprod!$B$1:$AG$1,0),FALSE)/1,"")</f>
        <v>28.44</v>
      </c>
      <c r="E32">
        <f>IFERROR(VLOOKUP($B32,Kraftvärmeprod!$B$1:$AH$479,MATCH(E$2,Kraftvärmeprod!$B$1:$AG$1,0),FALSE)/1,0)-IFERROR(VLOOKUP($B32,'Slutlig allokering'!$B$2:$AC$462,MATCH(E$3,'Slutlig allokering'!$B$2:$AJ$2,0),FALSE)/1,0)</f>
        <v>55.604900000000001</v>
      </c>
      <c r="F32">
        <f>IFERROR(VLOOKUP($B32,Kraftvärmeprod!$B$1:$AH$479,MATCH(F$2,Kraftvärmeprod!$B$1:$AG$1,0),FALSE)/1,0)-IFERROR(VLOOKUP($B32,'Slutlig allokering'!$B$2:$AC$462,MATCH(F$3,'Slutlig allokering'!$B$2:$AJ$2,0),FALSE)/1,0)</f>
        <v>0</v>
      </c>
      <c r="G32">
        <f>IFERROR(VLOOKUP($B32,Kraftvärmeprod!$B$1:$AH$479,MATCH(G$2,Kraftvärmeprod!$B$1:$AG$1,0),FALSE)/1,0)-IFERROR(VLOOKUP($B32,'Slutlig allokering'!$B$2:$AC$462,MATCH(G$3,'Slutlig allokering'!$B$2:$AJ$2,0),FALSE)/1,0)</f>
        <v>0</v>
      </c>
      <c r="H32">
        <f>IFERROR(VLOOKUP($B32,Kraftvärmeprod!$B$1:$AH$479,MATCH(H$2,Kraftvärmeprod!$B$1:$AG$1,0),FALSE)/1,0)-IFERROR(VLOOKUP($B32,'Slutlig allokering'!$B$2:$AC$462,MATCH(H$3,'Slutlig allokering'!$B$2:$AJ$2,0),FALSE)/1,0)</f>
        <v>0</v>
      </c>
      <c r="I32">
        <f>IFERROR(VLOOKUP($B32,Kraftvärmeprod!$B$1:$AH$479,MATCH(I$2,Kraftvärmeprod!$B$1:$AG$1,0),FALSE)/1,0)-IFERROR(VLOOKUP($B32,'Slutlig allokering'!$B$2:$AC$462,MATCH(I$3,'Slutlig allokering'!$B$2:$AJ$2,0),FALSE)/1,0)</f>
        <v>0.44379999999999997</v>
      </c>
      <c r="J32">
        <f>IFERROR(VLOOKUP($B32,Kraftvärmeprod!$B$1:$AH$479,MATCH(J$2,Kraftvärmeprod!$B$1:$AG$1,0),FALSE)/1,0)-IFERROR(VLOOKUP($B32,'Slutlig allokering'!$B$2:$AC$462,MATCH(J$3,'Slutlig allokering'!$B$2:$AJ$2,0),FALSE)/1,0)</f>
        <v>0</v>
      </c>
      <c r="K32">
        <f>IFERROR(VLOOKUP($B32,Kraftvärmeprod!$B$1:$AH$479,MATCH(K$2,Kraftvärmeprod!$B$1:$AG$1,0),FALSE)/1,0)-IFERROR(VLOOKUP($B32,'Slutlig allokering'!$B$2:$AC$462,MATCH(K$3,'Slutlig allokering'!$B$2:$AJ$2,0),FALSE)/1,0)</f>
        <v>0</v>
      </c>
      <c r="L32">
        <f>IFERROR(VLOOKUP($B32,Kraftvärmeprod!$B$1:$AH$479,MATCH(L$2,Kraftvärmeprod!$B$1:$AG$1,0),FALSE)/1,0)-IFERROR(VLOOKUP($B32,'Slutlig allokering'!$B$2:$AC$462,MATCH(L$3,'Slutlig allokering'!$B$2:$AJ$2,0),FALSE)/1,0)</f>
        <v>0.19899</v>
      </c>
      <c r="M32" s="143">
        <f>IFERROR(VLOOKUP($B32,Miljö!$B$1:$S$477,MATCH(M$2,Miljö!$B$1:$X$1,0),FALSE)/1,0)-IFERROR(VLOOKUP($B32,'Slutlig allokering'!$B$2:$AC$462,MATCH(M$3,'Slutlig allokering'!$B$2:$AJ$2,0),FALSE)/1,0)</f>
        <v>2.9059900000000001</v>
      </c>
      <c r="N32">
        <f>IFERROR(VLOOKUP($B32,Kraftvärmeprod!$B$1:$AH$479,MATCH(N$2,Kraftvärmeprod!$B$1:$AG$1,0),FALSE)/1,0)-IFERROR(VLOOKUP($B32,'Slutlig allokering'!$B$2:$AC$462,MATCH(N$3,'Slutlig allokering'!$B$2:$AJ$2,0),FALSE)/1,0)</f>
        <v>0</v>
      </c>
      <c r="O32">
        <f>IFERROR(VLOOKUP($B32,Kraftvärmeprod!$B$1:$AH$479,MATCH(O$2,Kraftvärmeprod!$B$1:$AG$1,0),FALSE)/1,0)-IFERROR(VLOOKUP($B32,'Slutlig allokering'!$B$2:$AC$462,MATCH(O$3,'Slutlig allokering'!$B$2:$AJ$2,0),FALSE)/1,0)</f>
        <v>6.0062599999999993</v>
      </c>
      <c r="P32">
        <f>IFERROR(VLOOKUP($B32,Kraftvärmeprod!$B$1:$AH$479,MATCH(P$2,Kraftvärmeprod!$B$1:$AG$1,0),FALSE)/1,0)-IFERROR(VLOOKUP($B32,'Slutlig allokering'!$B$2:$AC$462,MATCH(P$3,'Slutlig allokering'!$B$2:$AJ$2,0),FALSE)/1,0)</f>
        <v>0</v>
      </c>
      <c r="Q32">
        <f>IFERROR(VLOOKUP($B32,Kraftvärmeprod!$B$1:$AH$479,MATCH(Q$2,Kraftvärmeprod!$B$1:$AG$1,0),FALSE)/1,0)-IFERROR(VLOOKUP($B32,'Slutlig allokering'!$B$2:$AC$462,MATCH(Q$3,'Slutlig allokering'!$B$2:$AJ$2,0),FALSE)/1,0)</f>
        <v>0</v>
      </c>
      <c r="R32">
        <f>IFERROR(VLOOKUP($B32,Kraftvärmeprod!$B$1:$AH$479,MATCH(R$2,Kraftvärmeprod!$B$1:$AG$1,0),FALSE)/1,0)-IFERROR(VLOOKUP($B32,'Slutlig allokering'!$B$2:$AC$462,MATCH(R$3,'Slutlig allokering'!$B$2:$AJ$2,0),FALSE)/1,0)</f>
        <v>0</v>
      </c>
      <c r="S32">
        <f>IFERROR(VLOOKUP($B32,Kraftvärmeprod!$B$1:$AH$479,MATCH(S$2,Kraftvärmeprod!$B$1:$AG$1,0),FALSE)/1,0)-IFERROR(VLOOKUP($B32,'Slutlig allokering'!$B$2:$AC$462,MATCH(S$3,'Slutlig allokering'!$B$2:$AJ$2,0),FALSE)/1,0)</f>
        <v>0</v>
      </c>
      <c r="T32">
        <f>IFERROR(VLOOKUP($B32,Kraftvärmeprod!$B$1:$AH$479,MATCH(T$2,Kraftvärmeprod!$B$1:$AG$1,0),FALSE)/1,0)-IFERROR(VLOOKUP($B32,'Slutlig allokering'!$B$2:$AC$462,MATCH(T$3,'Slutlig allokering'!$B$2:$AJ$2,0),FALSE)/1,0)</f>
        <v>0</v>
      </c>
      <c r="U32">
        <f>IFERROR(VLOOKUP($B32,Kraftvärmeprod!$B$1:$AH$479,MATCH(U$2,Kraftvärmeprod!$B$1:$AG$1,0),FALSE)/1,0)-IFERROR(VLOOKUP($B32,'Slutlig allokering'!$B$2:$AC$462,MATCH(U$3,'Slutlig allokering'!$B$2:$AJ$2,0),FALSE)/1,0)</f>
        <v>0</v>
      </c>
      <c r="V32">
        <f>IFERROR(VLOOKUP($B32,Kraftvärmeprod!$B$1:$AH$479,MATCH(V$2,Kraftvärmeprod!$B$1:$AG$1,0),FALSE)/1,0)-IFERROR(VLOOKUP($B32,'Slutlig allokering'!$B$2:$AC$462,MATCH(V$3,'Slutlig allokering'!$B$2:$AJ$2,0),FALSE)/1,0)</f>
        <v>0</v>
      </c>
      <c r="W32">
        <f>IFERROR(VLOOKUP($B32,Kraftvärmeprod!$B$1:$AH$479,MATCH(W$2,Kraftvärmeprod!$B$1:$AG$1,0),FALSE)/1,0)-IFERROR(VLOOKUP($B32,'Slutlig allokering'!$B$2:$AC$462,MATCH(W$3,'Slutlig allokering'!$B$2:$AJ$2,0),FALSE)/1,0)</f>
        <v>0</v>
      </c>
      <c r="X32">
        <f>IFERROR(VLOOKUP($B32,Kraftvärmeprod!$B$1:$AH$479,MATCH(X$2,Kraftvärmeprod!$B$1:$AG$1,0),FALSE)/1,0)-IFERROR(VLOOKUP($B32,'Slutlig allokering'!$B$2:$AC$462,MATCH(X$3,'Slutlig allokering'!$B$2:$AJ$2,0),FALSE)/1,0)</f>
        <v>0</v>
      </c>
      <c r="Y32">
        <f>IFERROR(VLOOKUP($B32,Kraftvärmeprod!$B$1:$AH$479,MATCH(Y$2,Kraftvärmeprod!$B$1:$AG$1,0),FALSE)/1,0)-IFERROR(VLOOKUP($B32,'Slutlig allokering'!$B$2:$AC$462,MATCH(Y$3,'Slutlig allokering'!$B$2:$AJ$2,0),FALSE)/1,0)</f>
        <v>0</v>
      </c>
      <c r="Z32">
        <f>IFERROR(VLOOKUP($B32,Kraftvärmeprod!$B$1:$AH$479,MATCH(Z$2,Kraftvärmeprod!$B$1:$AG$1,0),FALSE)/1,0)-IFERROR(VLOOKUP($B32,'Slutlig allokering'!$B$2:$AC$462,MATCH(Z$3,'Slutlig allokering'!$B$2:$AJ$2,0),FALSE)/1,0)</f>
        <v>0</v>
      </c>
      <c r="AA32">
        <f>IFERROR(VLOOKUP($B32,Kraftvärmeprod!$B$1:$AH$479,MATCH(AA$2,Kraftvärmeprod!$B$1:$AG$1,0),FALSE)/1,0)-IFERROR(VLOOKUP($B32,'Slutlig allokering'!$B$2:$AC$462,MATCH(AA$3,'Slutlig allokering'!$B$2:$AJ$2,0),FALSE)/1,0)</f>
        <v>0</v>
      </c>
      <c r="AB32">
        <f>IFERROR(VLOOKUP($B32,Kraftvärmeprod!$B$1:$AH$479,MATCH(AB$2,Kraftvärmeprod!$B$1:$AG$1,0),FALSE)/1,0)-IFERROR(VLOOKUP($B32,'Slutlig allokering'!$B$2:$AC$462,MATCH(AB$3,'Slutlig allokering'!$B$2:$AJ$2,0),FALSE)/1,0)</f>
        <v>0</v>
      </c>
      <c r="AE32">
        <f t="shared" si="0"/>
        <v>62.253950000000003</v>
      </c>
      <c r="AG32">
        <f>IFERROR(VLOOKUP(B32,'Slutlig allokering'!$B$2:$AJ$462,MATCH("Summa justerad allokerad tillförd energi (utan hjälpel och rökgaskondensering):",'Slutlig allokering'!$B$2:$AK$2,0),FALSE)/1,"")</f>
        <v>76.136049999999997</v>
      </c>
      <c r="AI32" s="55">
        <f>IFERROR(1-VLOOKUP(B32,'Slutlig allokering'!$B$2:$AJ$462,MATCH("Andel av bränsle i kvv som allokerats till värme, exklusive rökgaskondensering och hjälpel",'Slutlig allokering'!$B$2:$AK$2,0),FALSE),"")</f>
        <v>0.4498442806561167</v>
      </c>
      <c r="AK32" s="55">
        <f t="shared" si="1"/>
        <v>0.44984428065611681</v>
      </c>
    </row>
    <row r="33" spans="1:37" x14ac:dyDescent="0.35">
      <c r="A33" s="28" t="s">
        <v>46</v>
      </c>
      <c r="B33" s="28" t="s">
        <v>49</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allokering'!$B$2:$AC$462,MATCH(E$3,'Slutlig allokering'!$B$2:$AJ$2,0),FALSE)/1,0)</f>
        <v>0</v>
      </c>
      <c r="F33">
        <f>IFERROR(VLOOKUP($B33,Kraftvärmeprod!$B$1:$AH$479,MATCH(F$2,Kraftvärmeprod!$B$1:$AG$1,0),FALSE)/1,0)-IFERROR(VLOOKUP($B33,'Slutlig allokering'!$B$2:$AC$462,MATCH(F$3,'Slutlig allokering'!$B$2:$AJ$2,0),FALSE)/1,0)</f>
        <v>0</v>
      </c>
      <c r="G33">
        <f>IFERROR(VLOOKUP($B33,Kraftvärmeprod!$B$1:$AH$479,MATCH(G$2,Kraftvärmeprod!$B$1:$AG$1,0),FALSE)/1,0)-IFERROR(VLOOKUP($B33,'Slutlig allokering'!$B$2:$AC$462,MATCH(G$3,'Slutlig allokering'!$B$2:$AJ$2,0),FALSE)/1,0)</f>
        <v>0</v>
      </c>
      <c r="H33">
        <f>IFERROR(VLOOKUP($B33,Kraftvärmeprod!$B$1:$AH$479,MATCH(H$2,Kraftvärmeprod!$B$1:$AG$1,0),FALSE)/1,0)-IFERROR(VLOOKUP($B33,'Slutlig allokering'!$B$2:$AC$462,MATCH(H$3,'Slutlig allokering'!$B$2:$AJ$2,0),FALSE)/1,0)</f>
        <v>0</v>
      </c>
      <c r="I33">
        <f>IFERROR(VLOOKUP($B33,Kraftvärmeprod!$B$1:$AH$479,MATCH(I$2,Kraftvärmeprod!$B$1:$AG$1,0),FALSE)/1,0)-IFERROR(VLOOKUP($B33,'Slutlig allokering'!$B$2:$AC$462,MATCH(I$3,'Slutlig allokering'!$B$2:$AJ$2,0),FALSE)/1,0)</f>
        <v>0</v>
      </c>
      <c r="J33">
        <f>IFERROR(VLOOKUP($B33,Kraftvärmeprod!$B$1:$AH$479,MATCH(J$2,Kraftvärmeprod!$B$1:$AG$1,0),FALSE)/1,0)-IFERROR(VLOOKUP($B33,'Slutlig allokering'!$B$2:$AC$462,MATCH(J$3,'Slutlig allokering'!$B$2:$AJ$2,0),FALSE)/1,0)</f>
        <v>0</v>
      </c>
      <c r="K33">
        <f>IFERROR(VLOOKUP($B33,Kraftvärmeprod!$B$1:$AH$479,MATCH(K$2,Kraftvärmeprod!$B$1:$AG$1,0),FALSE)/1,0)-IFERROR(VLOOKUP($B33,'Slutlig allokering'!$B$2:$AC$462,MATCH(K$3,'Slutlig allokering'!$B$2:$AJ$2,0),FALSE)/1,0)</f>
        <v>0</v>
      </c>
      <c r="L33">
        <f>IFERROR(VLOOKUP($B33,Kraftvärmeprod!$B$1:$AH$479,MATCH(L$2,Kraftvärmeprod!$B$1:$AG$1,0),FALSE)/1,0)-IFERROR(VLOOKUP($B33,'Slutlig allokering'!$B$2:$AC$462,MATCH(L$3,'Slutlig allokering'!$B$2:$AJ$2,0),FALSE)/1,0)</f>
        <v>0</v>
      </c>
      <c r="M33" s="143">
        <f>IFERROR(VLOOKUP($B33,Miljö!$B$1:$S$477,MATCH(M$2,Miljö!$B$1:$X$1,0),FALSE)/1,0)-IFERROR(VLOOKUP($B33,'Slutlig allokering'!$B$2:$AC$462,MATCH(M$3,'Slutlig allokering'!$B$2:$AJ$2,0),FALSE)/1,0)</f>
        <v>0</v>
      </c>
      <c r="N33">
        <f>IFERROR(VLOOKUP($B33,Kraftvärmeprod!$B$1:$AH$479,MATCH(N$2,Kraftvärmeprod!$B$1:$AG$1,0),FALSE)/1,0)-IFERROR(VLOOKUP($B33,'Slutlig allokering'!$B$2:$AC$462,MATCH(N$3,'Slutlig allokering'!$B$2:$AJ$2,0),FALSE)/1,0)</f>
        <v>0</v>
      </c>
      <c r="O33">
        <f>IFERROR(VLOOKUP($B33,Kraftvärmeprod!$B$1:$AH$479,MATCH(O$2,Kraftvärmeprod!$B$1:$AG$1,0),FALSE)/1,0)-IFERROR(VLOOKUP($B33,'Slutlig allokering'!$B$2:$AC$462,MATCH(O$3,'Slutlig allokering'!$B$2:$AJ$2,0),FALSE)/1,0)</f>
        <v>0</v>
      </c>
      <c r="P33">
        <f>IFERROR(VLOOKUP($B33,Kraftvärmeprod!$B$1:$AH$479,MATCH(P$2,Kraftvärmeprod!$B$1:$AG$1,0),FALSE)/1,0)-IFERROR(VLOOKUP($B33,'Slutlig allokering'!$B$2:$AC$462,MATCH(P$3,'Slutlig allokering'!$B$2:$AJ$2,0),FALSE)/1,0)</f>
        <v>0</v>
      </c>
      <c r="Q33">
        <f>IFERROR(VLOOKUP($B33,Kraftvärmeprod!$B$1:$AH$479,MATCH(Q$2,Kraftvärmeprod!$B$1:$AG$1,0),FALSE)/1,0)-IFERROR(VLOOKUP($B33,'Slutlig allokering'!$B$2:$AC$462,MATCH(Q$3,'Slutlig allokering'!$B$2:$AJ$2,0),FALSE)/1,0)</f>
        <v>0</v>
      </c>
      <c r="R33">
        <f>IFERROR(VLOOKUP($B33,Kraftvärmeprod!$B$1:$AH$479,MATCH(R$2,Kraftvärmeprod!$B$1:$AG$1,0),FALSE)/1,0)-IFERROR(VLOOKUP($B33,'Slutlig allokering'!$B$2:$AC$462,MATCH(R$3,'Slutlig allokering'!$B$2:$AJ$2,0),FALSE)/1,0)</f>
        <v>0</v>
      </c>
      <c r="S33">
        <f>IFERROR(VLOOKUP($B33,Kraftvärmeprod!$B$1:$AH$479,MATCH(S$2,Kraftvärmeprod!$B$1:$AG$1,0),FALSE)/1,0)-IFERROR(VLOOKUP($B33,'Slutlig allokering'!$B$2:$AC$462,MATCH(S$3,'Slutlig allokering'!$B$2:$AJ$2,0),FALSE)/1,0)</f>
        <v>0</v>
      </c>
      <c r="T33">
        <f>IFERROR(VLOOKUP($B33,Kraftvärmeprod!$B$1:$AH$479,MATCH(T$2,Kraftvärmeprod!$B$1:$AG$1,0),FALSE)/1,0)-IFERROR(VLOOKUP($B33,'Slutlig allokering'!$B$2:$AC$462,MATCH(T$3,'Slutlig allokering'!$B$2:$AJ$2,0),FALSE)/1,0)</f>
        <v>0</v>
      </c>
      <c r="U33">
        <f>IFERROR(VLOOKUP($B33,Kraftvärmeprod!$B$1:$AH$479,MATCH(U$2,Kraftvärmeprod!$B$1:$AG$1,0),FALSE)/1,0)-IFERROR(VLOOKUP($B33,'Slutlig allokering'!$B$2:$AC$462,MATCH(U$3,'Slutlig allokering'!$B$2:$AJ$2,0),FALSE)/1,0)</f>
        <v>0</v>
      </c>
      <c r="V33">
        <f>IFERROR(VLOOKUP($B33,Kraftvärmeprod!$B$1:$AH$479,MATCH(V$2,Kraftvärmeprod!$B$1:$AG$1,0),FALSE)/1,0)-IFERROR(VLOOKUP($B33,'Slutlig allokering'!$B$2:$AC$462,MATCH(V$3,'Slutlig allokering'!$B$2:$AJ$2,0),FALSE)/1,0)</f>
        <v>0</v>
      </c>
      <c r="W33">
        <f>IFERROR(VLOOKUP($B33,Kraftvärmeprod!$B$1:$AH$479,MATCH(W$2,Kraftvärmeprod!$B$1:$AG$1,0),FALSE)/1,0)-IFERROR(VLOOKUP($B33,'Slutlig allokering'!$B$2:$AC$462,MATCH(W$3,'Slutlig allokering'!$B$2:$AJ$2,0),FALSE)/1,0)</f>
        <v>0</v>
      </c>
      <c r="X33">
        <f>IFERROR(VLOOKUP($B33,Kraftvärmeprod!$B$1:$AH$479,MATCH(X$2,Kraftvärmeprod!$B$1:$AG$1,0),FALSE)/1,0)-IFERROR(VLOOKUP($B33,'Slutlig allokering'!$B$2:$AC$462,MATCH(X$3,'Slutlig allokering'!$B$2:$AJ$2,0),FALSE)/1,0)</f>
        <v>0</v>
      </c>
      <c r="Y33">
        <f>IFERROR(VLOOKUP($B33,Kraftvärmeprod!$B$1:$AH$479,MATCH(Y$2,Kraftvärmeprod!$B$1:$AG$1,0),FALSE)/1,0)-IFERROR(VLOOKUP($B33,'Slutlig allokering'!$B$2:$AC$462,MATCH(Y$3,'Slutlig allokering'!$B$2:$AJ$2,0),FALSE)/1,0)</f>
        <v>0</v>
      </c>
      <c r="Z33">
        <f>IFERROR(VLOOKUP($B33,Kraftvärmeprod!$B$1:$AH$479,MATCH(Z$2,Kraftvärmeprod!$B$1:$AG$1,0),FALSE)/1,0)-IFERROR(VLOOKUP($B33,'Slutlig allokering'!$B$2:$AC$462,MATCH(Z$3,'Slutlig allokering'!$B$2:$AJ$2,0),FALSE)/1,0)</f>
        <v>0</v>
      </c>
      <c r="AA33">
        <f>IFERROR(VLOOKUP($B33,Kraftvärmeprod!$B$1:$AH$479,MATCH(AA$2,Kraftvärmeprod!$B$1:$AG$1,0),FALSE)/1,0)-IFERROR(VLOOKUP($B33,'Slutlig allokering'!$B$2:$AC$462,MATCH(AA$3,'Slutlig allokering'!$B$2:$AJ$2,0),FALSE)/1,0)</f>
        <v>0</v>
      </c>
      <c r="AB33">
        <f>IFERROR(VLOOKUP($B33,Kraftvärmeprod!$B$1:$AH$479,MATCH(AB$2,Kraftvärmeprod!$B$1:$AG$1,0),FALSE)/1,0)-IFERROR(VLOOKUP($B33,'Slutlig allokering'!$B$2:$AC$462,MATCH(AB$3,'Slutlig allokering'!$B$2:$AJ$2,0),FALSE)/1,0)</f>
        <v>0</v>
      </c>
      <c r="AE33">
        <f t="shared" si="0"/>
        <v>0</v>
      </c>
      <c r="AG33">
        <f>IFERROR(VLOOKUP(B33,'Slutlig allokering'!$B$2:$AJ$462,MATCH("Summa justerad allokerad tillförd energi (utan hjälpel och rökgaskondensering):",'Slutlig allokering'!$B$2:$AK$2,0),FALSE)/1,"")</f>
        <v>0</v>
      </c>
      <c r="AI33" s="55" t="str">
        <f>IFERROR(1-VLOOKUP(B33,'Slutlig allokering'!$B$2:$AJ$462,MATCH("Andel av bränsle i kvv som allokerats till värme, exklusive rökgaskondensering och hjälpel",'Slutlig allokering'!$B$2:$AK$2,0),FALSE),"")</f>
        <v/>
      </c>
      <c r="AK33" s="55" t="str">
        <f t="shared" si="1"/>
        <v/>
      </c>
    </row>
    <row r="34" spans="1:37" x14ac:dyDescent="0.35">
      <c r="A34" s="28" t="s">
        <v>50</v>
      </c>
      <c r="B34" s="28" t="s">
        <v>51</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allokering'!$B$2:$AC$462,MATCH(E$3,'Slutlig allokering'!$B$2:$AJ$2,0),FALSE)/1,0)</f>
        <v>0</v>
      </c>
      <c r="F34">
        <f>IFERROR(VLOOKUP($B34,Kraftvärmeprod!$B$1:$AH$479,MATCH(F$2,Kraftvärmeprod!$B$1:$AG$1,0),FALSE)/1,0)-IFERROR(VLOOKUP($B34,'Slutlig allokering'!$B$2:$AC$462,MATCH(F$3,'Slutlig allokering'!$B$2:$AJ$2,0),FALSE)/1,0)</f>
        <v>0</v>
      </c>
      <c r="G34">
        <f>IFERROR(VLOOKUP($B34,Kraftvärmeprod!$B$1:$AH$479,MATCH(G$2,Kraftvärmeprod!$B$1:$AG$1,0),FALSE)/1,0)-IFERROR(VLOOKUP($B34,'Slutlig allokering'!$B$2:$AC$462,MATCH(G$3,'Slutlig allokering'!$B$2:$AJ$2,0),FALSE)/1,0)</f>
        <v>0</v>
      </c>
      <c r="H34">
        <f>IFERROR(VLOOKUP($B34,Kraftvärmeprod!$B$1:$AH$479,MATCH(H$2,Kraftvärmeprod!$B$1:$AG$1,0),FALSE)/1,0)-IFERROR(VLOOKUP($B34,'Slutlig allokering'!$B$2:$AC$462,MATCH(H$3,'Slutlig allokering'!$B$2:$AJ$2,0),FALSE)/1,0)</f>
        <v>0</v>
      </c>
      <c r="I34">
        <f>IFERROR(VLOOKUP($B34,Kraftvärmeprod!$B$1:$AH$479,MATCH(I$2,Kraftvärmeprod!$B$1:$AG$1,0),FALSE)/1,0)-IFERROR(VLOOKUP($B34,'Slutlig allokering'!$B$2:$AC$462,MATCH(I$3,'Slutlig allokering'!$B$2:$AJ$2,0),FALSE)/1,0)</f>
        <v>0</v>
      </c>
      <c r="J34">
        <f>IFERROR(VLOOKUP($B34,Kraftvärmeprod!$B$1:$AH$479,MATCH(J$2,Kraftvärmeprod!$B$1:$AG$1,0),FALSE)/1,0)-IFERROR(VLOOKUP($B34,'Slutlig allokering'!$B$2:$AC$462,MATCH(J$3,'Slutlig allokering'!$B$2:$AJ$2,0),FALSE)/1,0)</f>
        <v>0</v>
      </c>
      <c r="K34">
        <f>IFERROR(VLOOKUP($B34,Kraftvärmeprod!$B$1:$AH$479,MATCH(K$2,Kraftvärmeprod!$B$1:$AG$1,0),FALSE)/1,0)-IFERROR(VLOOKUP($B34,'Slutlig allokering'!$B$2:$AC$462,MATCH(K$3,'Slutlig allokering'!$B$2:$AJ$2,0),FALSE)/1,0)</f>
        <v>0</v>
      </c>
      <c r="L34">
        <f>IFERROR(VLOOKUP($B34,Kraftvärmeprod!$B$1:$AH$479,MATCH(L$2,Kraftvärmeprod!$B$1:$AG$1,0),FALSE)/1,0)-IFERROR(VLOOKUP($B34,'Slutlig allokering'!$B$2:$AC$462,MATCH(L$3,'Slutlig allokering'!$B$2:$AJ$2,0),FALSE)/1,0)</f>
        <v>0</v>
      </c>
      <c r="M34" s="143">
        <f>IFERROR(VLOOKUP($B34,Miljö!$B$1:$S$477,MATCH(M$2,Miljö!$B$1:$X$1,0),FALSE)/1,0)-IFERROR(VLOOKUP($B34,'Slutlig allokering'!$B$2:$AC$462,MATCH(M$3,'Slutlig allokering'!$B$2:$AJ$2,0),FALSE)/1,0)</f>
        <v>0</v>
      </c>
      <c r="N34">
        <f>IFERROR(VLOOKUP($B34,Kraftvärmeprod!$B$1:$AH$479,MATCH(N$2,Kraftvärmeprod!$B$1:$AG$1,0),FALSE)/1,0)-IFERROR(VLOOKUP($B34,'Slutlig allokering'!$B$2:$AC$462,MATCH(N$3,'Slutlig allokering'!$B$2:$AJ$2,0),FALSE)/1,0)</f>
        <v>0</v>
      </c>
      <c r="O34">
        <f>IFERROR(VLOOKUP($B34,Kraftvärmeprod!$B$1:$AH$479,MATCH(O$2,Kraftvärmeprod!$B$1:$AG$1,0),FALSE)/1,0)-IFERROR(VLOOKUP($B34,'Slutlig allokering'!$B$2:$AC$462,MATCH(O$3,'Slutlig allokering'!$B$2:$AJ$2,0),FALSE)/1,0)</f>
        <v>0</v>
      </c>
      <c r="P34">
        <f>IFERROR(VLOOKUP($B34,Kraftvärmeprod!$B$1:$AH$479,MATCH(P$2,Kraftvärmeprod!$B$1:$AG$1,0),FALSE)/1,0)-IFERROR(VLOOKUP($B34,'Slutlig allokering'!$B$2:$AC$462,MATCH(P$3,'Slutlig allokering'!$B$2:$AJ$2,0),FALSE)/1,0)</f>
        <v>0</v>
      </c>
      <c r="Q34">
        <f>IFERROR(VLOOKUP($B34,Kraftvärmeprod!$B$1:$AH$479,MATCH(Q$2,Kraftvärmeprod!$B$1:$AG$1,0),FALSE)/1,0)-IFERROR(VLOOKUP($B34,'Slutlig allokering'!$B$2:$AC$462,MATCH(Q$3,'Slutlig allokering'!$B$2:$AJ$2,0),FALSE)/1,0)</f>
        <v>0</v>
      </c>
      <c r="R34">
        <f>IFERROR(VLOOKUP($B34,Kraftvärmeprod!$B$1:$AH$479,MATCH(R$2,Kraftvärmeprod!$B$1:$AG$1,0),FALSE)/1,0)-IFERROR(VLOOKUP($B34,'Slutlig allokering'!$B$2:$AC$462,MATCH(R$3,'Slutlig allokering'!$B$2:$AJ$2,0),FALSE)/1,0)</f>
        <v>0</v>
      </c>
      <c r="S34">
        <f>IFERROR(VLOOKUP($B34,Kraftvärmeprod!$B$1:$AH$479,MATCH(S$2,Kraftvärmeprod!$B$1:$AG$1,0),FALSE)/1,0)-IFERROR(VLOOKUP($B34,'Slutlig allokering'!$B$2:$AC$462,MATCH(S$3,'Slutlig allokering'!$B$2:$AJ$2,0),FALSE)/1,0)</f>
        <v>0</v>
      </c>
      <c r="T34">
        <f>IFERROR(VLOOKUP($B34,Kraftvärmeprod!$B$1:$AH$479,MATCH(T$2,Kraftvärmeprod!$B$1:$AG$1,0),FALSE)/1,0)-IFERROR(VLOOKUP($B34,'Slutlig allokering'!$B$2:$AC$462,MATCH(T$3,'Slutlig allokering'!$B$2:$AJ$2,0),FALSE)/1,0)</f>
        <v>0</v>
      </c>
      <c r="U34">
        <f>IFERROR(VLOOKUP($B34,Kraftvärmeprod!$B$1:$AH$479,MATCH(U$2,Kraftvärmeprod!$B$1:$AG$1,0),FALSE)/1,0)-IFERROR(VLOOKUP($B34,'Slutlig allokering'!$B$2:$AC$462,MATCH(U$3,'Slutlig allokering'!$B$2:$AJ$2,0),FALSE)/1,0)</f>
        <v>0</v>
      </c>
      <c r="V34">
        <f>IFERROR(VLOOKUP($B34,Kraftvärmeprod!$B$1:$AH$479,MATCH(V$2,Kraftvärmeprod!$B$1:$AG$1,0),FALSE)/1,0)-IFERROR(VLOOKUP($B34,'Slutlig allokering'!$B$2:$AC$462,MATCH(V$3,'Slutlig allokering'!$B$2:$AJ$2,0),FALSE)/1,0)</f>
        <v>0</v>
      </c>
      <c r="W34">
        <f>IFERROR(VLOOKUP($B34,Kraftvärmeprod!$B$1:$AH$479,MATCH(W$2,Kraftvärmeprod!$B$1:$AG$1,0),FALSE)/1,0)-IFERROR(VLOOKUP($B34,'Slutlig allokering'!$B$2:$AC$462,MATCH(W$3,'Slutlig allokering'!$B$2:$AJ$2,0),FALSE)/1,0)</f>
        <v>0</v>
      </c>
      <c r="X34">
        <f>IFERROR(VLOOKUP($B34,Kraftvärmeprod!$B$1:$AH$479,MATCH(X$2,Kraftvärmeprod!$B$1:$AG$1,0),FALSE)/1,0)-IFERROR(VLOOKUP($B34,'Slutlig allokering'!$B$2:$AC$462,MATCH(X$3,'Slutlig allokering'!$B$2:$AJ$2,0),FALSE)/1,0)</f>
        <v>0</v>
      </c>
      <c r="Y34">
        <f>IFERROR(VLOOKUP($B34,Kraftvärmeprod!$B$1:$AH$479,MATCH(Y$2,Kraftvärmeprod!$B$1:$AG$1,0),FALSE)/1,0)-IFERROR(VLOOKUP($B34,'Slutlig allokering'!$B$2:$AC$462,MATCH(Y$3,'Slutlig allokering'!$B$2:$AJ$2,0),FALSE)/1,0)</f>
        <v>0</v>
      </c>
      <c r="Z34">
        <f>IFERROR(VLOOKUP($B34,Kraftvärmeprod!$B$1:$AH$479,MATCH(Z$2,Kraftvärmeprod!$B$1:$AG$1,0),FALSE)/1,0)-IFERROR(VLOOKUP($B34,'Slutlig allokering'!$B$2:$AC$462,MATCH(Z$3,'Slutlig allokering'!$B$2:$AJ$2,0),FALSE)/1,0)</f>
        <v>0</v>
      </c>
      <c r="AA34">
        <f>IFERROR(VLOOKUP($B34,Kraftvärmeprod!$B$1:$AH$479,MATCH(AA$2,Kraftvärmeprod!$B$1:$AG$1,0),FALSE)/1,0)-IFERROR(VLOOKUP($B34,'Slutlig allokering'!$B$2:$AC$462,MATCH(AA$3,'Slutlig allokering'!$B$2:$AJ$2,0),FALSE)/1,0)</f>
        <v>0</v>
      </c>
      <c r="AB34">
        <f>IFERROR(VLOOKUP($B34,Kraftvärmeprod!$B$1:$AH$479,MATCH(AB$2,Kraftvärmeprod!$B$1:$AG$1,0),FALSE)/1,0)-IFERROR(VLOOKUP($B34,'Slutlig allokering'!$B$2:$AC$462,MATCH(AB$3,'Slutlig allokering'!$B$2:$AJ$2,0),FALSE)/1,0)</f>
        <v>0</v>
      </c>
      <c r="AE34">
        <f t="shared" si="0"/>
        <v>0</v>
      </c>
      <c r="AG34">
        <f>IFERROR(VLOOKUP(B34,'Slutlig allokering'!$B$2:$AJ$462,MATCH("Summa justerad allokerad tillförd energi (utan hjälpel och rökgaskondensering):",'Slutlig allokering'!$B$2:$AK$2,0),FALSE)/1,"")</f>
        <v>0</v>
      </c>
      <c r="AI34" s="55" t="str">
        <f>IFERROR(1-VLOOKUP(B34,'Slutlig allokering'!$B$2:$AJ$462,MATCH("Andel av bränsle i kvv som allokerats till värme, exklusive rökgaskondensering och hjälpel",'Slutlig allokering'!$B$2:$AK$2,0),FALSE),"")</f>
        <v/>
      </c>
      <c r="AK34" s="55" t="str">
        <f t="shared" si="1"/>
        <v/>
      </c>
    </row>
    <row r="35" spans="1:37" x14ac:dyDescent="0.35">
      <c r="A35" s="28" t="s">
        <v>50</v>
      </c>
      <c r="B35" s="28" t="s">
        <v>52</v>
      </c>
      <c r="C35" t="str">
        <f>IFERROR(VLOOKUP($B35,Kraftvärmeprod!$B$1:$AH$479,MATCH(C$3,Kraftvärmeprod!$B$1:$AG$1,0),FALSE)/1,"")</f>
        <v/>
      </c>
      <c r="D35" t="str">
        <f>IFERROR(VLOOKUP($B35,Kraftvärmeprod!$B$1:$AH$479,MATCH(D$3,Kraftvärmeprod!$B$1:$AG$1,0),FALSE)/1,"")</f>
        <v/>
      </c>
      <c r="E35">
        <f>IFERROR(VLOOKUP($B35,Kraftvärmeprod!$B$1:$AH$479,MATCH(E$2,Kraftvärmeprod!$B$1:$AG$1,0),FALSE)/1,0)-IFERROR(VLOOKUP($B35,'Slutlig allokering'!$B$2:$AC$462,MATCH(E$3,'Slutlig allokering'!$B$2:$AJ$2,0),FALSE)/1,0)</f>
        <v>0</v>
      </c>
      <c r="F35">
        <f>IFERROR(VLOOKUP($B35,Kraftvärmeprod!$B$1:$AH$479,MATCH(F$2,Kraftvärmeprod!$B$1:$AG$1,0),FALSE)/1,0)-IFERROR(VLOOKUP($B35,'Slutlig allokering'!$B$2:$AC$462,MATCH(F$3,'Slutlig allokering'!$B$2:$AJ$2,0),FALSE)/1,0)</f>
        <v>0</v>
      </c>
      <c r="G35">
        <f>IFERROR(VLOOKUP($B35,Kraftvärmeprod!$B$1:$AH$479,MATCH(G$2,Kraftvärmeprod!$B$1:$AG$1,0),FALSE)/1,0)-IFERROR(VLOOKUP($B35,'Slutlig allokering'!$B$2:$AC$462,MATCH(G$3,'Slutlig allokering'!$B$2:$AJ$2,0),FALSE)/1,0)</f>
        <v>0</v>
      </c>
      <c r="H35">
        <f>IFERROR(VLOOKUP($B35,Kraftvärmeprod!$B$1:$AH$479,MATCH(H$2,Kraftvärmeprod!$B$1:$AG$1,0),FALSE)/1,0)-IFERROR(VLOOKUP($B35,'Slutlig allokering'!$B$2:$AC$462,MATCH(H$3,'Slutlig allokering'!$B$2:$AJ$2,0),FALSE)/1,0)</f>
        <v>0</v>
      </c>
      <c r="I35">
        <f>IFERROR(VLOOKUP($B35,Kraftvärmeprod!$B$1:$AH$479,MATCH(I$2,Kraftvärmeprod!$B$1:$AG$1,0),FALSE)/1,0)-IFERROR(VLOOKUP($B35,'Slutlig allokering'!$B$2:$AC$462,MATCH(I$3,'Slutlig allokering'!$B$2:$AJ$2,0),FALSE)/1,0)</f>
        <v>0</v>
      </c>
      <c r="J35">
        <f>IFERROR(VLOOKUP($B35,Kraftvärmeprod!$B$1:$AH$479,MATCH(J$2,Kraftvärmeprod!$B$1:$AG$1,0),FALSE)/1,0)-IFERROR(VLOOKUP($B35,'Slutlig allokering'!$B$2:$AC$462,MATCH(J$3,'Slutlig allokering'!$B$2:$AJ$2,0),FALSE)/1,0)</f>
        <v>0</v>
      </c>
      <c r="K35">
        <f>IFERROR(VLOOKUP($B35,Kraftvärmeprod!$B$1:$AH$479,MATCH(K$2,Kraftvärmeprod!$B$1:$AG$1,0),FALSE)/1,0)-IFERROR(VLOOKUP($B35,'Slutlig allokering'!$B$2:$AC$462,MATCH(K$3,'Slutlig allokering'!$B$2:$AJ$2,0),FALSE)/1,0)</f>
        <v>0</v>
      </c>
      <c r="L35">
        <f>IFERROR(VLOOKUP($B35,Kraftvärmeprod!$B$1:$AH$479,MATCH(L$2,Kraftvärmeprod!$B$1:$AG$1,0),FALSE)/1,0)-IFERROR(VLOOKUP($B35,'Slutlig allokering'!$B$2:$AC$462,MATCH(L$3,'Slutlig allokering'!$B$2:$AJ$2,0),FALSE)/1,0)</f>
        <v>0</v>
      </c>
      <c r="M35" s="143">
        <f>IFERROR(VLOOKUP($B35,Miljö!$B$1:$S$477,MATCH(M$2,Miljö!$B$1:$X$1,0),FALSE)/1,0)-IFERROR(VLOOKUP($B35,'Slutlig allokering'!$B$2:$AC$462,MATCH(M$3,'Slutlig allokering'!$B$2:$AJ$2,0),FALSE)/1,0)</f>
        <v>0</v>
      </c>
      <c r="N35">
        <f>IFERROR(VLOOKUP($B35,Kraftvärmeprod!$B$1:$AH$479,MATCH(N$2,Kraftvärmeprod!$B$1:$AG$1,0),FALSE)/1,0)-IFERROR(VLOOKUP($B35,'Slutlig allokering'!$B$2:$AC$462,MATCH(N$3,'Slutlig allokering'!$B$2:$AJ$2,0),FALSE)/1,0)</f>
        <v>0</v>
      </c>
      <c r="O35">
        <f>IFERROR(VLOOKUP($B35,Kraftvärmeprod!$B$1:$AH$479,MATCH(O$2,Kraftvärmeprod!$B$1:$AG$1,0),FALSE)/1,0)-IFERROR(VLOOKUP($B35,'Slutlig allokering'!$B$2:$AC$462,MATCH(O$3,'Slutlig allokering'!$B$2:$AJ$2,0),FALSE)/1,0)</f>
        <v>0</v>
      </c>
      <c r="P35">
        <f>IFERROR(VLOOKUP($B35,Kraftvärmeprod!$B$1:$AH$479,MATCH(P$2,Kraftvärmeprod!$B$1:$AG$1,0),FALSE)/1,0)-IFERROR(VLOOKUP($B35,'Slutlig allokering'!$B$2:$AC$462,MATCH(P$3,'Slutlig allokering'!$B$2:$AJ$2,0),FALSE)/1,0)</f>
        <v>0</v>
      </c>
      <c r="Q35">
        <f>IFERROR(VLOOKUP($B35,Kraftvärmeprod!$B$1:$AH$479,MATCH(Q$2,Kraftvärmeprod!$B$1:$AG$1,0),FALSE)/1,0)-IFERROR(VLOOKUP($B35,'Slutlig allokering'!$B$2:$AC$462,MATCH(Q$3,'Slutlig allokering'!$B$2:$AJ$2,0),FALSE)/1,0)</f>
        <v>0</v>
      </c>
      <c r="R35">
        <f>IFERROR(VLOOKUP($B35,Kraftvärmeprod!$B$1:$AH$479,MATCH(R$2,Kraftvärmeprod!$B$1:$AG$1,0),FALSE)/1,0)-IFERROR(VLOOKUP($B35,'Slutlig allokering'!$B$2:$AC$462,MATCH(R$3,'Slutlig allokering'!$B$2:$AJ$2,0),FALSE)/1,0)</f>
        <v>0</v>
      </c>
      <c r="S35">
        <f>IFERROR(VLOOKUP($B35,Kraftvärmeprod!$B$1:$AH$479,MATCH(S$2,Kraftvärmeprod!$B$1:$AG$1,0),FALSE)/1,0)-IFERROR(VLOOKUP($B35,'Slutlig allokering'!$B$2:$AC$462,MATCH(S$3,'Slutlig allokering'!$B$2:$AJ$2,0),FALSE)/1,0)</f>
        <v>0</v>
      </c>
      <c r="T35">
        <f>IFERROR(VLOOKUP($B35,Kraftvärmeprod!$B$1:$AH$479,MATCH(T$2,Kraftvärmeprod!$B$1:$AG$1,0),FALSE)/1,0)-IFERROR(VLOOKUP($B35,'Slutlig allokering'!$B$2:$AC$462,MATCH(T$3,'Slutlig allokering'!$B$2:$AJ$2,0),FALSE)/1,0)</f>
        <v>0</v>
      </c>
      <c r="U35">
        <f>IFERROR(VLOOKUP($B35,Kraftvärmeprod!$B$1:$AH$479,MATCH(U$2,Kraftvärmeprod!$B$1:$AG$1,0),FALSE)/1,0)-IFERROR(VLOOKUP($B35,'Slutlig allokering'!$B$2:$AC$462,MATCH(U$3,'Slutlig allokering'!$B$2:$AJ$2,0),FALSE)/1,0)</f>
        <v>0</v>
      </c>
      <c r="V35">
        <f>IFERROR(VLOOKUP($B35,Kraftvärmeprod!$B$1:$AH$479,MATCH(V$2,Kraftvärmeprod!$B$1:$AG$1,0),FALSE)/1,0)-IFERROR(VLOOKUP($B35,'Slutlig allokering'!$B$2:$AC$462,MATCH(V$3,'Slutlig allokering'!$B$2:$AJ$2,0),FALSE)/1,0)</f>
        <v>0</v>
      </c>
      <c r="W35">
        <f>IFERROR(VLOOKUP($B35,Kraftvärmeprod!$B$1:$AH$479,MATCH(W$2,Kraftvärmeprod!$B$1:$AG$1,0),FALSE)/1,0)-IFERROR(VLOOKUP($B35,'Slutlig allokering'!$B$2:$AC$462,MATCH(W$3,'Slutlig allokering'!$B$2:$AJ$2,0),FALSE)/1,0)</f>
        <v>0</v>
      </c>
      <c r="X35">
        <f>IFERROR(VLOOKUP($B35,Kraftvärmeprod!$B$1:$AH$479,MATCH(X$2,Kraftvärmeprod!$B$1:$AG$1,0),FALSE)/1,0)-IFERROR(VLOOKUP($B35,'Slutlig allokering'!$B$2:$AC$462,MATCH(X$3,'Slutlig allokering'!$B$2:$AJ$2,0),FALSE)/1,0)</f>
        <v>0</v>
      </c>
      <c r="Y35">
        <f>IFERROR(VLOOKUP($B35,Kraftvärmeprod!$B$1:$AH$479,MATCH(Y$2,Kraftvärmeprod!$B$1:$AG$1,0),FALSE)/1,0)-IFERROR(VLOOKUP($B35,'Slutlig allokering'!$B$2:$AC$462,MATCH(Y$3,'Slutlig allokering'!$B$2:$AJ$2,0),FALSE)/1,0)</f>
        <v>0</v>
      </c>
      <c r="Z35">
        <f>IFERROR(VLOOKUP($B35,Kraftvärmeprod!$B$1:$AH$479,MATCH(Z$2,Kraftvärmeprod!$B$1:$AG$1,0),FALSE)/1,0)-IFERROR(VLOOKUP($B35,'Slutlig allokering'!$B$2:$AC$462,MATCH(Z$3,'Slutlig allokering'!$B$2:$AJ$2,0),FALSE)/1,0)</f>
        <v>0</v>
      </c>
      <c r="AA35">
        <f>IFERROR(VLOOKUP($B35,Kraftvärmeprod!$B$1:$AH$479,MATCH(AA$2,Kraftvärmeprod!$B$1:$AG$1,0),FALSE)/1,0)-IFERROR(VLOOKUP($B35,'Slutlig allokering'!$B$2:$AC$462,MATCH(AA$3,'Slutlig allokering'!$B$2:$AJ$2,0),FALSE)/1,0)</f>
        <v>0</v>
      </c>
      <c r="AB35">
        <f>IFERROR(VLOOKUP($B35,Kraftvärmeprod!$B$1:$AH$479,MATCH(AB$2,Kraftvärmeprod!$B$1:$AG$1,0),FALSE)/1,0)-IFERROR(VLOOKUP($B35,'Slutlig allokering'!$B$2:$AC$462,MATCH(AB$3,'Slutlig allokering'!$B$2:$AJ$2,0),FALSE)/1,0)</f>
        <v>0</v>
      </c>
      <c r="AE35">
        <f t="shared" si="0"/>
        <v>0</v>
      </c>
      <c r="AG35">
        <f>IFERROR(VLOOKUP(B35,'Slutlig allokering'!$B$2:$AJ$462,MATCH("Summa justerad allokerad tillförd energi (utan hjälpel och rökgaskondensering):",'Slutlig allokering'!$B$2:$AK$2,0),FALSE)/1,"")</f>
        <v>0</v>
      </c>
      <c r="AI35" s="55" t="str">
        <f>IFERROR(1-VLOOKUP(B35,'Slutlig allokering'!$B$2:$AJ$462,MATCH("Andel av bränsle i kvv som allokerats till värme, exklusive rökgaskondensering och hjälpel",'Slutlig allokering'!$B$2:$AK$2,0),FALSE),"")</f>
        <v/>
      </c>
      <c r="AK35" s="55" t="str">
        <f t="shared" si="1"/>
        <v/>
      </c>
    </row>
    <row r="36" spans="1:37" x14ac:dyDescent="0.35">
      <c r="A36" s="28" t="s">
        <v>53</v>
      </c>
      <c r="B36" s="28" t="s">
        <v>54</v>
      </c>
      <c r="C36">
        <f>IFERROR(VLOOKUP($B36,Kraftvärmeprod!$B$1:$AH$479,MATCH(C$3,Kraftvärmeprod!$B$1:$AG$1,0),FALSE)/1,"")</f>
        <v>150.78</v>
      </c>
      <c r="D36">
        <f>IFERROR(VLOOKUP($B36,Kraftvärmeprod!$B$1:$AH$479,MATCH(D$3,Kraftvärmeprod!$B$1:$AG$1,0),FALSE)/1,"")</f>
        <v>33.649000000000001</v>
      </c>
      <c r="E36">
        <f>IFERROR(VLOOKUP($B36,Kraftvärmeprod!$B$1:$AH$479,MATCH(E$2,Kraftvärmeprod!$B$1:$AG$1,0),FALSE)/1,0)-IFERROR(VLOOKUP($B36,'Slutlig allokering'!$B$2:$AC$462,MATCH(E$3,'Slutlig allokering'!$B$2:$AJ$2,0),FALSE)/1,0)</f>
        <v>85.37299999999999</v>
      </c>
      <c r="F36">
        <f>IFERROR(VLOOKUP($B36,Kraftvärmeprod!$B$1:$AH$479,MATCH(F$2,Kraftvärmeprod!$B$1:$AG$1,0),FALSE)/1,0)-IFERROR(VLOOKUP($B36,'Slutlig allokering'!$B$2:$AC$462,MATCH(F$3,'Slutlig allokering'!$B$2:$AJ$2,0),FALSE)/1,0)</f>
        <v>0</v>
      </c>
      <c r="G36">
        <f>IFERROR(VLOOKUP($B36,Kraftvärmeprod!$B$1:$AH$479,MATCH(G$2,Kraftvärmeprod!$B$1:$AG$1,0),FALSE)/1,0)-IFERROR(VLOOKUP($B36,'Slutlig allokering'!$B$2:$AC$462,MATCH(G$3,'Slutlig allokering'!$B$2:$AJ$2,0),FALSE)/1,0)</f>
        <v>0</v>
      </c>
      <c r="H36">
        <f>IFERROR(VLOOKUP($B36,Kraftvärmeprod!$B$1:$AH$479,MATCH(H$2,Kraftvärmeprod!$B$1:$AG$1,0),FALSE)/1,0)-IFERROR(VLOOKUP($B36,'Slutlig allokering'!$B$2:$AC$462,MATCH(H$3,'Slutlig allokering'!$B$2:$AJ$2,0),FALSE)/1,0)</f>
        <v>0</v>
      </c>
      <c r="I36">
        <f>IFERROR(VLOOKUP($B36,Kraftvärmeprod!$B$1:$AH$479,MATCH(I$2,Kraftvärmeprod!$B$1:$AG$1,0),FALSE)/1,0)-IFERROR(VLOOKUP($B36,'Slutlig allokering'!$B$2:$AC$462,MATCH(I$3,'Slutlig allokering'!$B$2:$AJ$2,0),FALSE)/1,0)</f>
        <v>0.26218299999999994</v>
      </c>
      <c r="J36">
        <f>IFERROR(VLOOKUP($B36,Kraftvärmeprod!$B$1:$AH$479,MATCH(J$2,Kraftvärmeprod!$B$1:$AG$1,0),FALSE)/1,0)-IFERROR(VLOOKUP($B36,'Slutlig allokering'!$B$2:$AC$462,MATCH(J$3,'Slutlig allokering'!$B$2:$AJ$2,0),FALSE)/1,0)</f>
        <v>0</v>
      </c>
      <c r="K36">
        <f>IFERROR(VLOOKUP($B36,Kraftvärmeprod!$B$1:$AH$479,MATCH(K$2,Kraftvärmeprod!$B$1:$AG$1,0),FALSE)/1,0)-IFERROR(VLOOKUP($B36,'Slutlig allokering'!$B$2:$AC$462,MATCH(K$3,'Slutlig allokering'!$B$2:$AJ$2,0),FALSE)/1,0)</f>
        <v>0</v>
      </c>
      <c r="L36">
        <f>IFERROR(VLOOKUP($B36,Kraftvärmeprod!$B$1:$AH$479,MATCH(L$2,Kraftvärmeprod!$B$1:$AG$1,0),FALSE)/1,0)-IFERROR(VLOOKUP($B36,'Slutlig allokering'!$B$2:$AC$462,MATCH(L$3,'Slutlig allokering'!$B$2:$AJ$2,0),FALSE)/1,0)</f>
        <v>0</v>
      </c>
      <c r="M36" s="143">
        <f>IFERROR(VLOOKUP($B36,Miljö!$B$1:$S$477,MATCH(M$2,Miljö!$B$1:$X$1,0),FALSE)/1,0)-IFERROR(VLOOKUP($B36,'Slutlig allokering'!$B$2:$AC$462,MATCH(M$3,'Slutlig allokering'!$B$2:$AJ$2,0),FALSE)/1,0)</f>
        <v>2.5524399999999998</v>
      </c>
      <c r="N36">
        <f>IFERROR(VLOOKUP($B36,Kraftvärmeprod!$B$1:$AH$479,MATCH(N$2,Kraftvärmeprod!$B$1:$AG$1,0),FALSE)/1,0)-IFERROR(VLOOKUP($B36,'Slutlig allokering'!$B$2:$AC$462,MATCH(N$3,'Slutlig allokering'!$B$2:$AJ$2,0),FALSE)/1,0)</f>
        <v>0</v>
      </c>
      <c r="O36">
        <f>IFERROR(VLOOKUP($B36,Kraftvärmeprod!$B$1:$AH$479,MATCH(O$2,Kraftvärmeprod!$B$1:$AG$1,0),FALSE)/1,0)-IFERROR(VLOOKUP($B36,'Slutlig allokering'!$B$2:$AC$462,MATCH(O$3,'Slutlig allokering'!$B$2:$AJ$2,0),FALSE)/1,0)</f>
        <v>0</v>
      </c>
      <c r="P36">
        <f>IFERROR(VLOOKUP($B36,Kraftvärmeprod!$B$1:$AH$479,MATCH(P$2,Kraftvärmeprod!$B$1:$AG$1,0),FALSE)/1,0)-IFERROR(VLOOKUP($B36,'Slutlig allokering'!$B$2:$AC$462,MATCH(P$3,'Slutlig allokering'!$B$2:$AJ$2,0),FALSE)/1,0)</f>
        <v>0</v>
      </c>
      <c r="Q36">
        <f>IFERROR(VLOOKUP($B36,Kraftvärmeprod!$B$1:$AH$479,MATCH(Q$2,Kraftvärmeprod!$B$1:$AG$1,0),FALSE)/1,0)-IFERROR(VLOOKUP($B36,'Slutlig allokering'!$B$2:$AC$462,MATCH(Q$3,'Slutlig allokering'!$B$2:$AJ$2,0),FALSE)/1,0)</f>
        <v>0</v>
      </c>
      <c r="R36">
        <f>IFERROR(VLOOKUP($B36,Kraftvärmeprod!$B$1:$AH$479,MATCH(R$2,Kraftvärmeprod!$B$1:$AG$1,0),FALSE)/1,0)-IFERROR(VLOOKUP($B36,'Slutlig allokering'!$B$2:$AC$462,MATCH(R$3,'Slutlig allokering'!$B$2:$AJ$2,0),FALSE)/1,0)</f>
        <v>0</v>
      </c>
      <c r="S36">
        <f>IFERROR(VLOOKUP($B36,Kraftvärmeprod!$B$1:$AH$479,MATCH(S$2,Kraftvärmeprod!$B$1:$AG$1,0),FALSE)/1,0)-IFERROR(VLOOKUP($B36,'Slutlig allokering'!$B$2:$AC$462,MATCH(S$3,'Slutlig allokering'!$B$2:$AJ$2,0),FALSE)/1,0)</f>
        <v>0</v>
      </c>
      <c r="T36">
        <f>IFERROR(VLOOKUP($B36,Kraftvärmeprod!$B$1:$AH$479,MATCH(T$2,Kraftvärmeprod!$B$1:$AG$1,0),FALSE)/1,0)-IFERROR(VLOOKUP($B36,'Slutlig allokering'!$B$2:$AC$462,MATCH(T$3,'Slutlig allokering'!$B$2:$AJ$2,0),FALSE)/1,0)</f>
        <v>0</v>
      </c>
      <c r="U36">
        <f>IFERROR(VLOOKUP($B36,Kraftvärmeprod!$B$1:$AH$479,MATCH(U$2,Kraftvärmeprod!$B$1:$AG$1,0),FALSE)/1,0)-IFERROR(VLOOKUP($B36,'Slutlig allokering'!$B$2:$AC$462,MATCH(U$3,'Slutlig allokering'!$B$2:$AJ$2,0),FALSE)/1,0)</f>
        <v>0</v>
      </c>
      <c r="V36">
        <f>IFERROR(VLOOKUP($B36,Kraftvärmeprod!$B$1:$AH$479,MATCH(V$2,Kraftvärmeprod!$B$1:$AG$1,0),FALSE)/1,0)-IFERROR(VLOOKUP($B36,'Slutlig allokering'!$B$2:$AC$462,MATCH(V$3,'Slutlig allokering'!$B$2:$AJ$2,0),FALSE)/1,0)</f>
        <v>0</v>
      </c>
      <c r="W36">
        <f>IFERROR(VLOOKUP($B36,Kraftvärmeprod!$B$1:$AH$479,MATCH(W$2,Kraftvärmeprod!$B$1:$AG$1,0),FALSE)/1,0)-IFERROR(VLOOKUP($B36,'Slutlig allokering'!$B$2:$AC$462,MATCH(W$3,'Slutlig allokering'!$B$2:$AJ$2,0),FALSE)/1,0)</f>
        <v>0</v>
      </c>
      <c r="X36">
        <f>IFERROR(VLOOKUP($B36,Kraftvärmeprod!$B$1:$AH$479,MATCH(X$2,Kraftvärmeprod!$B$1:$AG$1,0),FALSE)/1,0)-IFERROR(VLOOKUP($B36,'Slutlig allokering'!$B$2:$AC$462,MATCH(X$3,'Slutlig allokering'!$B$2:$AJ$2,0),FALSE)/1,0)</f>
        <v>0</v>
      </c>
      <c r="Y36">
        <f>IFERROR(VLOOKUP($B36,Kraftvärmeprod!$B$1:$AH$479,MATCH(Y$2,Kraftvärmeprod!$B$1:$AG$1,0),FALSE)/1,0)-IFERROR(VLOOKUP($B36,'Slutlig allokering'!$B$2:$AC$462,MATCH(Y$3,'Slutlig allokering'!$B$2:$AJ$2,0),FALSE)/1,0)</f>
        <v>0</v>
      </c>
      <c r="Z36">
        <f>IFERROR(VLOOKUP($B36,Kraftvärmeprod!$B$1:$AH$479,MATCH(Z$2,Kraftvärmeprod!$B$1:$AG$1,0),FALSE)/1,0)-IFERROR(VLOOKUP($B36,'Slutlig allokering'!$B$2:$AC$462,MATCH(Z$3,'Slutlig allokering'!$B$2:$AJ$2,0),FALSE)/1,0)</f>
        <v>0</v>
      </c>
      <c r="AA36">
        <f>IFERROR(VLOOKUP($B36,Kraftvärmeprod!$B$1:$AH$479,MATCH(AA$2,Kraftvärmeprod!$B$1:$AG$1,0),FALSE)/1,0)-IFERROR(VLOOKUP($B36,'Slutlig allokering'!$B$2:$AC$462,MATCH(AA$3,'Slutlig allokering'!$B$2:$AJ$2,0),FALSE)/1,0)</f>
        <v>0</v>
      </c>
      <c r="AB36">
        <f>IFERROR(VLOOKUP($B36,Kraftvärmeprod!$B$1:$AH$479,MATCH(AB$2,Kraftvärmeprod!$B$1:$AG$1,0),FALSE)/1,0)-IFERROR(VLOOKUP($B36,'Slutlig allokering'!$B$2:$AC$462,MATCH(AB$3,'Slutlig allokering'!$B$2:$AJ$2,0),FALSE)/1,0)</f>
        <v>0</v>
      </c>
      <c r="AE36">
        <f t="shared" si="0"/>
        <v>85.635182999999984</v>
      </c>
      <c r="AG36">
        <f>IFERROR(VLOOKUP(B36,'Slutlig allokering'!$B$2:$AJ$462,MATCH("Summa justerad allokerad tillförd energi (utan hjälpel och rökgaskondensering):",'Slutlig allokering'!$B$2:$AK$2,0),FALSE)/1,"")</f>
        <v>120.128817</v>
      </c>
      <c r="AI36" s="55">
        <f>IFERROR(1-VLOOKUP(B36,'Slutlig allokering'!$B$2:$AJ$462,MATCH("Andel av bränsle i kvv som allokerats till värme, exklusive rökgaskondensering och hjälpel",'Slutlig allokering'!$B$2:$AK$2,0),FALSE),"")</f>
        <v>0.41618156237242665</v>
      </c>
      <c r="AK36" s="55">
        <f t="shared" si="1"/>
        <v>0.41618156237242659</v>
      </c>
    </row>
    <row r="37" spans="1:37" x14ac:dyDescent="0.35">
      <c r="A37" s="28" t="s">
        <v>53</v>
      </c>
      <c r="B37" s="28" t="s">
        <v>55</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allokering'!$B$2:$AC$462,MATCH(E$3,'Slutlig allokering'!$B$2:$AJ$2,0),FALSE)/1,0)</f>
        <v>0</v>
      </c>
      <c r="F37">
        <f>IFERROR(VLOOKUP($B37,Kraftvärmeprod!$B$1:$AH$479,MATCH(F$2,Kraftvärmeprod!$B$1:$AG$1,0),FALSE)/1,0)-IFERROR(VLOOKUP($B37,'Slutlig allokering'!$B$2:$AC$462,MATCH(F$3,'Slutlig allokering'!$B$2:$AJ$2,0),FALSE)/1,0)</f>
        <v>0</v>
      </c>
      <c r="G37">
        <f>IFERROR(VLOOKUP($B37,Kraftvärmeprod!$B$1:$AH$479,MATCH(G$2,Kraftvärmeprod!$B$1:$AG$1,0),FALSE)/1,0)-IFERROR(VLOOKUP($B37,'Slutlig allokering'!$B$2:$AC$462,MATCH(G$3,'Slutlig allokering'!$B$2:$AJ$2,0),FALSE)/1,0)</f>
        <v>0</v>
      </c>
      <c r="H37">
        <f>IFERROR(VLOOKUP($B37,Kraftvärmeprod!$B$1:$AH$479,MATCH(H$2,Kraftvärmeprod!$B$1:$AG$1,0),FALSE)/1,0)-IFERROR(VLOOKUP($B37,'Slutlig allokering'!$B$2:$AC$462,MATCH(H$3,'Slutlig allokering'!$B$2:$AJ$2,0),FALSE)/1,0)</f>
        <v>0</v>
      </c>
      <c r="I37">
        <f>IFERROR(VLOOKUP($B37,Kraftvärmeprod!$B$1:$AH$479,MATCH(I$2,Kraftvärmeprod!$B$1:$AG$1,0),FALSE)/1,0)-IFERROR(VLOOKUP($B37,'Slutlig allokering'!$B$2:$AC$462,MATCH(I$3,'Slutlig allokering'!$B$2:$AJ$2,0),FALSE)/1,0)</f>
        <v>0</v>
      </c>
      <c r="J37">
        <f>IFERROR(VLOOKUP($B37,Kraftvärmeprod!$B$1:$AH$479,MATCH(J$2,Kraftvärmeprod!$B$1:$AG$1,0),FALSE)/1,0)-IFERROR(VLOOKUP($B37,'Slutlig allokering'!$B$2:$AC$462,MATCH(J$3,'Slutlig allokering'!$B$2:$AJ$2,0),FALSE)/1,0)</f>
        <v>0</v>
      </c>
      <c r="K37">
        <f>IFERROR(VLOOKUP($B37,Kraftvärmeprod!$B$1:$AH$479,MATCH(K$2,Kraftvärmeprod!$B$1:$AG$1,0),FALSE)/1,0)-IFERROR(VLOOKUP($B37,'Slutlig allokering'!$B$2:$AC$462,MATCH(K$3,'Slutlig allokering'!$B$2:$AJ$2,0),FALSE)/1,0)</f>
        <v>0</v>
      </c>
      <c r="L37">
        <f>IFERROR(VLOOKUP($B37,Kraftvärmeprod!$B$1:$AH$479,MATCH(L$2,Kraftvärmeprod!$B$1:$AG$1,0),FALSE)/1,0)-IFERROR(VLOOKUP($B37,'Slutlig allokering'!$B$2:$AC$462,MATCH(L$3,'Slutlig allokering'!$B$2:$AJ$2,0),FALSE)/1,0)</f>
        <v>0</v>
      </c>
      <c r="M37" s="143">
        <f>IFERROR(VLOOKUP($B37,Miljö!$B$1:$S$477,MATCH(M$2,Miljö!$B$1:$X$1,0),FALSE)/1,0)-IFERROR(VLOOKUP($B37,'Slutlig allokering'!$B$2:$AC$462,MATCH(M$3,'Slutlig allokering'!$B$2:$AJ$2,0),FALSE)/1,0)</f>
        <v>0</v>
      </c>
      <c r="N37">
        <f>IFERROR(VLOOKUP($B37,Kraftvärmeprod!$B$1:$AH$479,MATCH(N$2,Kraftvärmeprod!$B$1:$AG$1,0),FALSE)/1,0)-IFERROR(VLOOKUP($B37,'Slutlig allokering'!$B$2:$AC$462,MATCH(N$3,'Slutlig allokering'!$B$2:$AJ$2,0),FALSE)/1,0)</f>
        <v>0</v>
      </c>
      <c r="O37">
        <f>IFERROR(VLOOKUP($B37,Kraftvärmeprod!$B$1:$AH$479,MATCH(O$2,Kraftvärmeprod!$B$1:$AG$1,0),FALSE)/1,0)-IFERROR(VLOOKUP($B37,'Slutlig allokering'!$B$2:$AC$462,MATCH(O$3,'Slutlig allokering'!$B$2:$AJ$2,0),FALSE)/1,0)</f>
        <v>0</v>
      </c>
      <c r="P37">
        <f>IFERROR(VLOOKUP($B37,Kraftvärmeprod!$B$1:$AH$479,MATCH(P$2,Kraftvärmeprod!$B$1:$AG$1,0),FALSE)/1,0)-IFERROR(VLOOKUP($B37,'Slutlig allokering'!$B$2:$AC$462,MATCH(P$3,'Slutlig allokering'!$B$2:$AJ$2,0),FALSE)/1,0)</f>
        <v>0</v>
      </c>
      <c r="Q37">
        <f>IFERROR(VLOOKUP($B37,Kraftvärmeprod!$B$1:$AH$479,MATCH(Q$2,Kraftvärmeprod!$B$1:$AG$1,0),FALSE)/1,0)-IFERROR(VLOOKUP($B37,'Slutlig allokering'!$B$2:$AC$462,MATCH(Q$3,'Slutlig allokering'!$B$2:$AJ$2,0),FALSE)/1,0)</f>
        <v>0</v>
      </c>
      <c r="R37">
        <f>IFERROR(VLOOKUP($B37,Kraftvärmeprod!$B$1:$AH$479,MATCH(R$2,Kraftvärmeprod!$B$1:$AG$1,0),FALSE)/1,0)-IFERROR(VLOOKUP($B37,'Slutlig allokering'!$B$2:$AC$462,MATCH(R$3,'Slutlig allokering'!$B$2:$AJ$2,0),FALSE)/1,0)</f>
        <v>0</v>
      </c>
      <c r="S37">
        <f>IFERROR(VLOOKUP($B37,Kraftvärmeprod!$B$1:$AH$479,MATCH(S$2,Kraftvärmeprod!$B$1:$AG$1,0),FALSE)/1,0)-IFERROR(VLOOKUP($B37,'Slutlig allokering'!$B$2:$AC$462,MATCH(S$3,'Slutlig allokering'!$B$2:$AJ$2,0),FALSE)/1,0)</f>
        <v>0</v>
      </c>
      <c r="T37">
        <f>IFERROR(VLOOKUP($B37,Kraftvärmeprod!$B$1:$AH$479,MATCH(T$2,Kraftvärmeprod!$B$1:$AG$1,0),FALSE)/1,0)-IFERROR(VLOOKUP($B37,'Slutlig allokering'!$B$2:$AC$462,MATCH(T$3,'Slutlig allokering'!$B$2:$AJ$2,0),FALSE)/1,0)</f>
        <v>0</v>
      </c>
      <c r="U37">
        <f>IFERROR(VLOOKUP($B37,Kraftvärmeprod!$B$1:$AH$479,MATCH(U$2,Kraftvärmeprod!$B$1:$AG$1,0),FALSE)/1,0)-IFERROR(VLOOKUP($B37,'Slutlig allokering'!$B$2:$AC$462,MATCH(U$3,'Slutlig allokering'!$B$2:$AJ$2,0),FALSE)/1,0)</f>
        <v>0</v>
      </c>
      <c r="V37">
        <f>IFERROR(VLOOKUP($B37,Kraftvärmeprod!$B$1:$AH$479,MATCH(V$2,Kraftvärmeprod!$B$1:$AG$1,0),FALSE)/1,0)-IFERROR(VLOOKUP($B37,'Slutlig allokering'!$B$2:$AC$462,MATCH(V$3,'Slutlig allokering'!$B$2:$AJ$2,0),FALSE)/1,0)</f>
        <v>0</v>
      </c>
      <c r="W37">
        <f>IFERROR(VLOOKUP($B37,Kraftvärmeprod!$B$1:$AH$479,MATCH(W$2,Kraftvärmeprod!$B$1:$AG$1,0),FALSE)/1,0)-IFERROR(VLOOKUP($B37,'Slutlig allokering'!$B$2:$AC$462,MATCH(W$3,'Slutlig allokering'!$B$2:$AJ$2,0),FALSE)/1,0)</f>
        <v>0</v>
      </c>
      <c r="X37">
        <f>IFERROR(VLOOKUP($B37,Kraftvärmeprod!$B$1:$AH$479,MATCH(X$2,Kraftvärmeprod!$B$1:$AG$1,0),FALSE)/1,0)-IFERROR(VLOOKUP($B37,'Slutlig allokering'!$B$2:$AC$462,MATCH(X$3,'Slutlig allokering'!$B$2:$AJ$2,0),FALSE)/1,0)</f>
        <v>0</v>
      </c>
      <c r="Y37">
        <f>IFERROR(VLOOKUP($B37,Kraftvärmeprod!$B$1:$AH$479,MATCH(Y$2,Kraftvärmeprod!$B$1:$AG$1,0),FALSE)/1,0)-IFERROR(VLOOKUP($B37,'Slutlig allokering'!$B$2:$AC$462,MATCH(Y$3,'Slutlig allokering'!$B$2:$AJ$2,0),FALSE)/1,0)</f>
        <v>0</v>
      </c>
      <c r="Z37">
        <f>IFERROR(VLOOKUP($B37,Kraftvärmeprod!$B$1:$AH$479,MATCH(Z$2,Kraftvärmeprod!$B$1:$AG$1,0),FALSE)/1,0)-IFERROR(VLOOKUP($B37,'Slutlig allokering'!$B$2:$AC$462,MATCH(Z$3,'Slutlig allokering'!$B$2:$AJ$2,0),FALSE)/1,0)</f>
        <v>0</v>
      </c>
      <c r="AA37">
        <f>IFERROR(VLOOKUP($B37,Kraftvärmeprod!$B$1:$AH$479,MATCH(AA$2,Kraftvärmeprod!$B$1:$AG$1,0),FALSE)/1,0)-IFERROR(VLOOKUP($B37,'Slutlig allokering'!$B$2:$AC$462,MATCH(AA$3,'Slutlig allokering'!$B$2:$AJ$2,0),FALSE)/1,0)</f>
        <v>0</v>
      </c>
      <c r="AB37">
        <f>IFERROR(VLOOKUP($B37,Kraftvärmeprod!$B$1:$AH$479,MATCH(AB$2,Kraftvärmeprod!$B$1:$AG$1,0),FALSE)/1,0)-IFERROR(VLOOKUP($B37,'Slutlig allokering'!$B$2:$AC$462,MATCH(AB$3,'Slutlig allokering'!$B$2:$AJ$2,0),FALSE)/1,0)</f>
        <v>0</v>
      </c>
      <c r="AE37">
        <f t="shared" si="0"/>
        <v>0</v>
      </c>
      <c r="AG37">
        <f>IFERROR(VLOOKUP(B37,'Slutlig allokering'!$B$2:$AJ$462,MATCH("Summa justerad allokerad tillförd energi (utan hjälpel och rökgaskondensering):",'Slutlig allokering'!$B$2:$AK$2,0),FALSE)/1,"")</f>
        <v>0</v>
      </c>
      <c r="AI37" s="55" t="str">
        <f>IFERROR(1-VLOOKUP(B37,'Slutlig allokering'!$B$2:$AJ$462,MATCH("Andel av bränsle i kvv som allokerats till värme, exklusive rökgaskondensering och hjälpel",'Slutlig allokering'!$B$2:$AK$2,0),FALSE),"")</f>
        <v/>
      </c>
      <c r="AK37" s="55" t="str">
        <f t="shared" si="1"/>
        <v/>
      </c>
    </row>
    <row r="38" spans="1:37" x14ac:dyDescent="0.35">
      <c r="A38" s="28" t="s">
        <v>53</v>
      </c>
      <c r="B38" s="28" t="s">
        <v>56</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allokering'!$B$2:$AC$462,MATCH(E$3,'Slutlig allokering'!$B$2:$AJ$2,0),FALSE)/1,0)</f>
        <v>0</v>
      </c>
      <c r="F38">
        <f>IFERROR(VLOOKUP($B38,Kraftvärmeprod!$B$1:$AH$479,MATCH(F$2,Kraftvärmeprod!$B$1:$AG$1,0),FALSE)/1,0)-IFERROR(VLOOKUP($B38,'Slutlig allokering'!$B$2:$AC$462,MATCH(F$3,'Slutlig allokering'!$B$2:$AJ$2,0),FALSE)/1,0)</f>
        <v>0</v>
      </c>
      <c r="G38">
        <f>IFERROR(VLOOKUP($B38,Kraftvärmeprod!$B$1:$AH$479,MATCH(G$2,Kraftvärmeprod!$B$1:$AG$1,0),FALSE)/1,0)-IFERROR(VLOOKUP($B38,'Slutlig allokering'!$B$2:$AC$462,MATCH(G$3,'Slutlig allokering'!$B$2:$AJ$2,0),FALSE)/1,0)</f>
        <v>0</v>
      </c>
      <c r="H38">
        <f>IFERROR(VLOOKUP($B38,Kraftvärmeprod!$B$1:$AH$479,MATCH(H$2,Kraftvärmeprod!$B$1:$AG$1,0),FALSE)/1,0)-IFERROR(VLOOKUP($B38,'Slutlig allokering'!$B$2:$AC$462,MATCH(H$3,'Slutlig allokering'!$B$2:$AJ$2,0),FALSE)/1,0)</f>
        <v>0</v>
      </c>
      <c r="I38">
        <f>IFERROR(VLOOKUP($B38,Kraftvärmeprod!$B$1:$AH$479,MATCH(I$2,Kraftvärmeprod!$B$1:$AG$1,0),FALSE)/1,0)-IFERROR(VLOOKUP($B38,'Slutlig allokering'!$B$2:$AC$462,MATCH(I$3,'Slutlig allokering'!$B$2:$AJ$2,0),FALSE)/1,0)</f>
        <v>0</v>
      </c>
      <c r="J38">
        <f>IFERROR(VLOOKUP($B38,Kraftvärmeprod!$B$1:$AH$479,MATCH(J$2,Kraftvärmeprod!$B$1:$AG$1,0),FALSE)/1,0)-IFERROR(VLOOKUP($B38,'Slutlig allokering'!$B$2:$AC$462,MATCH(J$3,'Slutlig allokering'!$B$2:$AJ$2,0),FALSE)/1,0)</f>
        <v>0</v>
      </c>
      <c r="K38">
        <f>IFERROR(VLOOKUP($B38,Kraftvärmeprod!$B$1:$AH$479,MATCH(K$2,Kraftvärmeprod!$B$1:$AG$1,0),FALSE)/1,0)-IFERROR(VLOOKUP($B38,'Slutlig allokering'!$B$2:$AC$462,MATCH(K$3,'Slutlig allokering'!$B$2:$AJ$2,0),FALSE)/1,0)</f>
        <v>0</v>
      </c>
      <c r="L38">
        <f>IFERROR(VLOOKUP($B38,Kraftvärmeprod!$B$1:$AH$479,MATCH(L$2,Kraftvärmeprod!$B$1:$AG$1,0),FALSE)/1,0)-IFERROR(VLOOKUP($B38,'Slutlig allokering'!$B$2:$AC$462,MATCH(L$3,'Slutlig allokering'!$B$2:$AJ$2,0),FALSE)/1,0)</f>
        <v>0</v>
      </c>
      <c r="M38" s="143">
        <f>IFERROR(VLOOKUP($B38,Miljö!$B$1:$S$477,MATCH(M$2,Miljö!$B$1:$X$1,0),FALSE)/1,0)-IFERROR(VLOOKUP($B38,'Slutlig allokering'!$B$2:$AC$462,MATCH(M$3,'Slutlig allokering'!$B$2:$AJ$2,0),FALSE)/1,0)</f>
        <v>0</v>
      </c>
      <c r="N38">
        <f>IFERROR(VLOOKUP($B38,Kraftvärmeprod!$B$1:$AH$479,MATCH(N$2,Kraftvärmeprod!$B$1:$AG$1,0),FALSE)/1,0)-IFERROR(VLOOKUP($B38,'Slutlig allokering'!$B$2:$AC$462,MATCH(N$3,'Slutlig allokering'!$B$2:$AJ$2,0),FALSE)/1,0)</f>
        <v>0</v>
      </c>
      <c r="O38">
        <f>IFERROR(VLOOKUP($B38,Kraftvärmeprod!$B$1:$AH$479,MATCH(O$2,Kraftvärmeprod!$B$1:$AG$1,0),FALSE)/1,0)-IFERROR(VLOOKUP($B38,'Slutlig allokering'!$B$2:$AC$462,MATCH(O$3,'Slutlig allokering'!$B$2:$AJ$2,0),FALSE)/1,0)</f>
        <v>0</v>
      </c>
      <c r="P38">
        <f>IFERROR(VLOOKUP($B38,Kraftvärmeprod!$B$1:$AH$479,MATCH(P$2,Kraftvärmeprod!$B$1:$AG$1,0),FALSE)/1,0)-IFERROR(VLOOKUP($B38,'Slutlig allokering'!$B$2:$AC$462,MATCH(P$3,'Slutlig allokering'!$B$2:$AJ$2,0),FALSE)/1,0)</f>
        <v>0</v>
      </c>
      <c r="Q38">
        <f>IFERROR(VLOOKUP($B38,Kraftvärmeprod!$B$1:$AH$479,MATCH(Q$2,Kraftvärmeprod!$B$1:$AG$1,0),FALSE)/1,0)-IFERROR(VLOOKUP($B38,'Slutlig allokering'!$B$2:$AC$462,MATCH(Q$3,'Slutlig allokering'!$B$2:$AJ$2,0),FALSE)/1,0)</f>
        <v>0</v>
      </c>
      <c r="R38">
        <f>IFERROR(VLOOKUP($B38,Kraftvärmeprod!$B$1:$AH$479,MATCH(R$2,Kraftvärmeprod!$B$1:$AG$1,0),FALSE)/1,0)-IFERROR(VLOOKUP($B38,'Slutlig allokering'!$B$2:$AC$462,MATCH(R$3,'Slutlig allokering'!$B$2:$AJ$2,0),FALSE)/1,0)</f>
        <v>0</v>
      </c>
      <c r="S38">
        <f>IFERROR(VLOOKUP($B38,Kraftvärmeprod!$B$1:$AH$479,MATCH(S$2,Kraftvärmeprod!$B$1:$AG$1,0),FALSE)/1,0)-IFERROR(VLOOKUP($B38,'Slutlig allokering'!$B$2:$AC$462,MATCH(S$3,'Slutlig allokering'!$B$2:$AJ$2,0),FALSE)/1,0)</f>
        <v>0</v>
      </c>
      <c r="T38">
        <f>IFERROR(VLOOKUP($B38,Kraftvärmeprod!$B$1:$AH$479,MATCH(T$2,Kraftvärmeprod!$B$1:$AG$1,0),FALSE)/1,0)-IFERROR(VLOOKUP($B38,'Slutlig allokering'!$B$2:$AC$462,MATCH(T$3,'Slutlig allokering'!$B$2:$AJ$2,0),FALSE)/1,0)</f>
        <v>0</v>
      </c>
      <c r="U38">
        <f>IFERROR(VLOOKUP($B38,Kraftvärmeprod!$B$1:$AH$479,MATCH(U$2,Kraftvärmeprod!$B$1:$AG$1,0),FALSE)/1,0)-IFERROR(VLOOKUP($B38,'Slutlig allokering'!$B$2:$AC$462,MATCH(U$3,'Slutlig allokering'!$B$2:$AJ$2,0),FALSE)/1,0)</f>
        <v>0</v>
      </c>
      <c r="V38">
        <f>IFERROR(VLOOKUP($B38,Kraftvärmeprod!$B$1:$AH$479,MATCH(V$2,Kraftvärmeprod!$B$1:$AG$1,0),FALSE)/1,0)-IFERROR(VLOOKUP($B38,'Slutlig allokering'!$B$2:$AC$462,MATCH(V$3,'Slutlig allokering'!$B$2:$AJ$2,0),FALSE)/1,0)</f>
        <v>0</v>
      </c>
      <c r="W38">
        <f>IFERROR(VLOOKUP($B38,Kraftvärmeprod!$B$1:$AH$479,MATCH(W$2,Kraftvärmeprod!$B$1:$AG$1,0),FALSE)/1,0)-IFERROR(VLOOKUP($B38,'Slutlig allokering'!$B$2:$AC$462,MATCH(W$3,'Slutlig allokering'!$B$2:$AJ$2,0),FALSE)/1,0)</f>
        <v>0</v>
      </c>
      <c r="X38">
        <f>IFERROR(VLOOKUP($B38,Kraftvärmeprod!$B$1:$AH$479,MATCH(X$2,Kraftvärmeprod!$B$1:$AG$1,0),FALSE)/1,0)-IFERROR(VLOOKUP($B38,'Slutlig allokering'!$B$2:$AC$462,MATCH(X$3,'Slutlig allokering'!$B$2:$AJ$2,0),FALSE)/1,0)</f>
        <v>0</v>
      </c>
      <c r="Y38">
        <f>IFERROR(VLOOKUP($B38,Kraftvärmeprod!$B$1:$AH$479,MATCH(Y$2,Kraftvärmeprod!$B$1:$AG$1,0),FALSE)/1,0)-IFERROR(VLOOKUP($B38,'Slutlig allokering'!$B$2:$AC$462,MATCH(Y$3,'Slutlig allokering'!$B$2:$AJ$2,0),FALSE)/1,0)</f>
        <v>0</v>
      </c>
      <c r="Z38">
        <f>IFERROR(VLOOKUP($B38,Kraftvärmeprod!$B$1:$AH$479,MATCH(Z$2,Kraftvärmeprod!$B$1:$AG$1,0),FALSE)/1,0)-IFERROR(VLOOKUP($B38,'Slutlig allokering'!$B$2:$AC$462,MATCH(Z$3,'Slutlig allokering'!$B$2:$AJ$2,0),FALSE)/1,0)</f>
        <v>0</v>
      </c>
      <c r="AA38">
        <f>IFERROR(VLOOKUP($B38,Kraftvärmeprod!$B$1:$AH$479,MATCH(AA$2,Kraftvärmeprod!$B$1:$AG$1,0),FALSE)/1,0)-IFERROR(VLOOKUP($B38,'Slutlig allokering'!$B$2:$AC$462,MATCH(AA$3,'Slutlig allokering'!$B$2:$AJ$2,0),FALSE)/1,0)</f>
        <v>0</v>
      </c>
      <c r="AB38">
        <f>IFERROR(VLOOKUP($B38,Kraftvärmeprod!$B$1:$AH$479,MATCH(AB$2,Kraftvärmeprod!$B$1:$AG$1,0),FALSE)/1,0)-IFERROR(VLOOKUP($B38,'Slutlig allokering'!$B$2:$AC$462,MATCH(AB$3,'Slutlig allokering'!$B$2:$AJ$2,0),FALSE)/1,0)</f>
        <v>0</v>
      </c>
      <c r="AE38">
        <f t="shared" si="0"/>
        <v>0</v>
      </c>
      <c r="AG38">
        <f>IFERROR(VLOOKUP(B38,'Slutlig allokering'!$B$2:$AJ$462,MATCH("Summa justerad allokerad tillförd energi (utan hjälpel och rökgaskondensering):",'Slutlig allokering'!$B$2:$AK$2,0),FALSE)/1,"")</f>
        <v>0</v>
      </c>
      <c r="AI38" s="55" t="str">
        <f>IFERROR(1-VLOOKUP(B38,'Slutlig allokering'!$B$2:$AJ$462,MATCH("Andel av bränsle i kvv som allokerats till värme, exklusive rökgaskondensering och hjälpel",'Slutlig allokering'!$B$2:$AK$2,0),FALSE),"")</f>
        <v/>
      </c>
      <c r="AK38" s="55" t="str">
        <f t="shared" si="1"/>
        <v/>
      </c>
    </row>
    <row r="39" spans="1:37" x14ac:dyDescent="0.35">
      <c r="A39" s="28" t="s">
        <v>57</v>
      </c>
      <c r="B39" s="28" t="s">
        <v>58</v>
      </c>
      <c r="C39">
        <f>IFERROR(VLOOKUP($B39,Kraftvärmeprod!$B$1:$AH$479,MATCH(C$3,Kraftvärmeprod!$B$1:$AG$1,0),FALSE)/1,"")</f>
        <v>604.02800000000002</v>
      </c>
      <c r="D39">
        <f>IFERROR(VLOOKUP($B39,Kraftvärmeprod!$B$1:$AH$479,MATCH(D$3,Kraftvärmeprod!$B$1:$AG$1,0),FALSE)/1,"")</f>
        <v>127.554</v>
      </c>
      <c r="E39">
        <f>IFERROR(VLOOKUP($B39,Kraftvärmeprod!$B$1:$AH$479,MATCH(E$2,Kraftvärmeprod!$B$1:$AG$1,0),FALSE)/1,0)-IFERROR(VLOOKUP($B39,'Slutlig allokering'!$B$2:$AC$462,MATCH(E$3,'Slutlig allokering'!$B$2:$AJ$2,0),FALSE)/1,0)</f>
        <v>138.52400000000003</v>
      </c>
      <c r="F39">
        <f>IFERROR(VLOOKUP($B39,Kraftvärmeprod!$B$1:$AH$479,MATCH(F$2,Kraftvärmeprod!$B$1:$AG$1,0),FALSE)/1,0)-IFERROR(VLOOKUP($B39,'Slutlig allokering'!$B$2:$AC$462,MATCH(F$3,'Slutlig allokering'!$B$2:$AJ$2,0),FALSE)/1,0)</f>
        <v>0</v>
      </c>
      <c r="G39">
        <f>IFERROR(VLOOKUP($B39,Kraftvärmeprod!$B$1:$AH$479,MATCH(G$2,Kraftvärmeprod!$B$1:$AG$1,0),FALSE)/1,0)-IFERROR(VLOOKUP($B39,'Slutlig allokering'!$B$2:$AC$462,MATCH(G$3,'Slutlig allokering'!$B$2:$AJ$2,0),FALSE)/1,0)</f>
        <v>13.347100000000001</v>
      </c>
      <c r="H39">
        <f>IFERROR(VLOOKUP($B39,Kraftvärmeprod!$B$1:$AH$479,MATCH(H$2,Kraftvärmeprod!$B$1:$AG$1,0),FALSE)/1,0)-IFERROR(VLOOKUP($B39,'Slutlig allokering'!$B$2:$AC$462,MATCH(H$3,'Slutlig allokering'!$B$2:$AJ$2,0),FALSE)/1,0)</f>
        <v>0</v>
      </c>
      <c r="I39">
        <f>IFERROR(VLOOKUP($B39,Kraftvärmeprod!$B$1:$AH$479,MATCH(I$2,Kraftvärmeprod!$B$1:$AG$1,0),FALSE)/1,0)-IFERROR(VLOOKUP($B39,'Slutlig allokering'!$B$2:$AC$462,MATCH(I$3,'Slutlig allokering'!$B$2:$AJ$2,0),FALSE)/1,0)</f>
        <v>0</v>
      </c>
      <c r="J39">
        <f>IFERROR(VLOOKUP($B39,Kraftvärmeprod!$B$1:$AH$479,MATCH(J$2,Kraftvärmeprod!$B$1:$AG$1,0),FALSE)/1,0)-IFERROR(VLOOKUP($B39,'Slutlig allokering'!$B$2:$AC$462,MATCH(J$3,'Slutlig allokering'!$B$2:$AJ$2,0),FALSE)/1,0)</f>
        <v>2.3866200000000006</v>
      </c>
      <c r="K39">
        <f>IFERROR(VLOOKUP($B39,Kraftvärmeprod!$B$1:$AH$479,MATCH(K$2,Kraftvärmeprod!$B$1:$AG$1,0),FALSE)/1,0)-IFERROR(VLOOKUP($B39,'Slutlig allokering'!$B$2:$AC$462,MATCH(K$3,'Slutlig allokering'!$B$2:$AJ$2,0),FALSE)/1,0)</f>
        <v>0</v>
      </c>
      <c r="L39">
        <f>IFERROR(VLOOKUP($B39,Kraftvärmeprod!$B$1:$AH$479,MATCH(L$2,Kraftvärmeprod!$B$1:$AG$1,0),FALSE)/1,0)-IFERROR(VLOOKUP($B39,'Slutlig allokering'!$B$2:$AC$462,MATCH(L$3,'Slutlig allokering'!$B$2:$AJ$2,0),FALSE)/1,0)</f>
        <v>150.82899999999995</v>
      </c>
      <c r="M39" s="143">
        <f>IFERROR(VLOOKUP($B39,Miljö!$B$1:$S$477,MATCH(M$2,Miljö!$B$1:$X$1,0),FALSE)/1,0)-IFERROR(VLOOKUP($B39,'Slutlig allokering'!$B$2:$AC$462,MATCH(M$3,'Slutlig allokering'!$B$2:$AJ$2,0),FALSE)/1,0)</f>
        <v>12.098299999999998</v>
      </c>
      <c r="N39">
        <f>IFERROR(VLOOKUP($B39,Kraftvärmeprod!$B$1:$AH$479,MATCH(N$2,Kraftvärmeprod!$B$1:$AG$1,0),FALSE)/1,0)-IFERROR(VLOOKUP($B39,'Slutlig allokering'!$B$2:$AC$462,MATCH(N$3,'Slutlig allokering'!$B$2:$AJ$2,0),FALSE)/1,0)</f>
        <v>0</v>
      </c>
      <c r="O39">
        <f>IFERROR(VLOOKUP($B39,Kraftvärmeprod!$B$1:$AH$479,MATCH(O$2,Kraftvärmeprod!$B$1:$AG$1,0),FALSE)/1,0)-IFERROR(VLOOKUP($B39,'Slutlig allokering'!$B$2:$AC$462,MATCH(O$3,'Slutlig allokering'!$B$2:$AJ$2,0),FALSE)/1,0)</f>
        <v>0</v>
      </c>
      <c r="P39">
        <f>IFERROR(VLOOKUP($B39,Kraftvärmeprod!$B$1:$AH$479,MATCH(P$2,Kraftvärmeprod!$B$1:$AG$1,0),FALSE)/1,0)-IFERROR(VLOOKUP($B39,'Slutlig allokering'!$B$2:$AC$462,MATCH(P$3,'Slutlig allokering'!$B$2:$AJ$2,0),FALSE)/1,0)</f>
        <v>0</v>
      </c>
      <c r="Q39">
        <f>IFERROR(VLOOKUP($B39,Kraftvärmeprod!$B$1:$AH$479,MATCH(Q$2,Kraftvärmeprod!$B$1:$AG$1,0),FALSE)/1,0)-IFERROR(VLOOKUP($B39,'Slutlig allokering'!$B$2:$AC$462,MATCH(Q$3,'Slutlig allokering'!$B$2:$AJ$2,0),FALSE)/1,0)</f>
        <v>0</v>
      </c>
      <c r="R39">
        <f>IFERROR(VLOOKUP($B39,Kraftvärmeprod!$B$1:$AH$479,MATCH(R$2,Kraftvärmeprod!$B$1:$AG$1,0),FALSE)/1,0)-IFERROR(VLOOKUP($B39,'Slutlig allokering'!$B$2:$AC$462,MATCH(R$3,'Slutlig allokering'!$B$2:$AJ$2,0),FALSE)/1,0)</f>
        <v>21.9375</v>
      </c>
      <c r="S39">
        <f>IFERROR(VLOOKUP($B39,Kraftvärmeprod!$B$1:$AH$479,MATCH(S$2,Kraftvärmeprod!$B$1:$AG$1,0),FALSE)/1,0)-IFERROR(VLOOKUP($B39,'Slutlig allokering'!$B$2:$AC$462,MATCH(S$3,'Slutlig allokering'!$B$2:$AJ$2,0),FALSE)/1,0)</f>
        <v>0</v>
      </c>
      <c r="T39">
        <f>IFERROR(VLOOKUP($B39,Kraftvärmeprod!$B$1:$AH$479,MATCH(T$2,Kraftvärmeprod!$B$1:$AG$1,0),FALSE)/1,0)-IFERROR(VLOOKUP($B39,'Slutlig allokering'!$B$2:$AC$462,MATCH(T$3,'Slutlig allokering'!$B$2:$AJ$2,0),FALSE)/1,0)</f>
        <v>0</v>
      </c>
      <c r="U39">
        <f>IFERROR(VLOOKUP($B39,Kraftvärmeprod!$B$1:$AH$479,MATCH(U$2,Kraftvärmeprod!$B$1:$AG$1,0),FALSE)/1,0)-IFERROR(VLOOKUP($B39,'Slutlig allokering'!$B$2:$AC$462,MATCH(U$3,'Slutlig allokering'!$B$2:$AJ$2,0),FALSE)/1,0)</f>
        <v>0</v>
      </c>
      <c r="V39">
        <f>IFERROR(VLOOKUP($B39,Kraftvärmeprod!$B$1:$AH$479,MATCH(V$2,Kraftvärmeprod!$B$1:$AG$1,0),FALSE)/1,0)-IFERROR(VLOOKUP($B39,'Slutlig allokering'!$B$2:$AC$462,MATCH(V$3,'Slutlig allokering'!$B$2:$AJ$2,0),FALSE)/1,0)</f>
        <v>0</v>
      </c>
      <c r="W39">
        <f>IFERROR(VLOOKUP($B39,Kraftvärmeprod!$B$1:$AH$479,MATCH(W$2,Kraftvärmeprod!$B$1:$AG$1,0),FALSE)/1,0)-IFERROR(VLOOKUP($B39,'Slutlig allokering'!$B$2:$AC$462,MATCH(W$3,'Slutlig allokering'!$B$2:$AJ$2,0),FALSE)/1,0)</f>
        <v>0</v>
      </c>
      <c r="X39">
        <f>IFERROR(VLOOKUP($B39,Kraftvärmeprod!$B$1:$AH$479,MATCH(X$2,Kraftvärmeprod!$B$1:$AG$1,0),FALSE)/1,0)-IFERROR(VLOOKUP($B39,'Slutlig allokering'!$B$2:$AC$462,MATCH(X$3,'Slutlig allokering'!$B$2:$AJ$2,0),FALSE)/1,0)</f>
        <v>0</v>
      </c>
      <c r="Y39">
        <f>IFERROR(VLOOKUP($B39,Kraftvärmeprod!$B$1:$AH$479,MATCH(Y$2,Kraftvärmeprod!$B$1:$AG$1,0),FALSE)/1,0)-IFERROR(VLOOKUP($B39,'Slutlig allokering'!$B$2:$AC$462,MATCH(Y$3,'Slutlig allokering'!$B$2:$AJ$2,0),FALSE)/1,0)</f>
        <v>0</v>
      </c>
      <c r="Z39">
        <f>IFERROR(VLOOKUP($B39,Kraftvärmeprod!$B$1:$AH$479,MATCH(Z$2,Kraftvärmeprod!$B$1:$AG$1,0),FALSE)/1,0)-IFERROR(VLOOKUP($B39,'Slutlig allokering'!$B$2:$AC$462,MATCH(Z$3,'Slutlig allokering'!$B$2:$AJ$2,0),FALSE)/1,0)</f>
        <v>0</v>
      </c>
      <c r="AA39">
        <f>IFERROR(VLOOKUP($B39,Kraftvärmeprod!$B$1:$AH$479,MATCH(AA$2,Kraftvärmeprod!$B$1:$AG$1,0),FALSE)/1,0)-IFERROR(VLOOKUP($B39,'Slutlig allokering'!$B$2:$AC$462,MATCH(AA$3,'Slutlig allokering'!$B$2:$AJ$2,0),FALSE)/1,0)</f>
        <v>0</v>
      </c>
      <c r="AB39">
        <f>IFERROR(VLOOKUP($B39,Kraftvärmeprod!$B$1:$AH$479,MATCH(AB$2,Kraftvärmeprod!$B$1:$AG$1,0),FALSE)/1,0)-IFERROR(VLOOKUP($B39,'Slutlig allokering'!$B$2:$AC$462,MATCH(AB$3,'Slutlig allokering'!$B$2:$AJ$2,0),FALSE)/1,0)</f>
        <v>0</v>
      </c>
      <c r="AE39">
        <f t="shared" si="0"/>
        <v>327.02422000000001</v>
      </c>
      <c r="AG39">
        <f>IFERROR(VLOOKUP(B39,'Slutlig allokering'!$B$2:$AJ$462,MATCH("Summa justerad allokerad tillförd energi (utan hjälpel och rökgaskondensering):",'Slutlig allokering'!$B$2:$AK$2,0),FALSE)/1,"")</f>
        <v>548.76577999999995</v>
      </c>
      <c r="AI39" s="55">
        <f>IFERROR(1-VLOOKUP(B39,'Slutlig allokering'!$B$2:$AJ$462,MATCH("Andel av bränsle i kvv som allokerats till värme, exklusive rökgaskondensering och hjälpel",'Slutlig allokering'!$B$2:$AK$2,0),FALSE),"")</f>
        <v>0.37340483449228701</v>
      </c>
      <c r="AK39" s="55">
        <f t="shared" si="1"/>
        <v>0.37340483449228701</v>
      </c>
    </row>
    <row r="40" spans="1:37" x14ac:dyDescent="0.35">
      <c r="A40" s="28" t="s">
        <v>57</v>
      </c>
      <c r="B40" s="28" t="s">
        <v>59</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allokering'!$B$2:$AC$462,MATCH(E$3,'Slutlig allokering'!$B$2:$AJ$2,0),FALSE)/1,0)</f>
        <v>0</v>
      </c>
      <c r="F40">
        <f>IFERROR(VLOOKUP($B40,Kraftvärmeprod!$B$1:$AH$479,MATCH(F$2,Kraftvärmeprod!$B$1:$AG$1,0),FALSE)/1,0)-IFERROR(VLOOKUP($B40,'Slutlig allokering'!$B$2:$AC$462,MATCH(F$3,'Slutlig allokering'!$B$2:$AJ$2,0),FALSE)/1,0)</f>
        <v>0</v>
      </c>
      <c r="G40">
        <f>IFERROR(VLOOKUP($B40,Kraftvärmeprod!$B$1:$AH$479,MATCH(G$2,Kraftvärmeprod!$B$1:$AG$1,0),FALSE)/1,0)-IFERROR(VLOOKUP($B40,'Slutlig allokering'!$B$2:$AC$462,MATCH(G$3,'Slutlig allokering'!$B$2:$AJ$2,0),FALSE)/1,0)</f>
        <v>0</v>
      </c>
      <c r="H40">
        <f>IFERROR(VLOOKUP($B40,Kraftvärmeprod!$B$1:$AH$479,MATCH(H$2,Kraftvärmeprod!$B$1:$AG$1,0),FALSE)/1,0)-IFERROR(VLOOKUP($B40,'Slutlig allokering'!$B$2:$AC$462,MATCH(H$3,'Slutlig allokering'!$B$2:$AJ$2,0),FALSE)/1,0)</f>
        <v>0</v>
      </c>
      <c r="I40">
        <f>IFERROR(VLOOKUP($B40,Kraftvärmeprod!$B$1:$AH$479,MATCH(I$2,Kraftvärmeprod!$B$1:$AG$1,0),FALSE)/1,0)-IFERROR(VLOOKUP($B40,'Slutlig allokering'!$B$2:$AC$462,MATCH(I$3,'Slutlig allokering'!$B$2:$AJ$2,0),FALSE)/1,0)</f>
        <v>0</v>
      </c>
      <c r="J40">
        <f>IFERROR(VLOOKUP($B40,Kraftvärmeprod!$B$1:$AH$479,MATCH(J$2,Kraftvärmeprod!$B$1:$AG$1,0),FALSE)/1,0)-IFERROR(VLOOKUP($B40,'Slutlig allokering'!$B$2:$AC$462,MATCH(J$3,'Slutlig allokering'!$B$2:$AJ$2,0),FALSE)/1,0)</f>
        <v>0</v>
      </c>
      <c r="K40">
        <f>IFERROR(VLOOKUP($B40,Kraftvärmeprod!$B$1:$AH$479,MATCH(K$2,Kraftvärmeprod!$B$1:$AG$1,0),FALSE)/1,0)-IFERROR(VLOOKUP($B40,'Slutlig allokering'!$B$2:$AC$462,MATCH(K$3,'Slutlig allokering'!$B$2:$AJ$2,0),FALSE)/1,0)</f>
        <v>0</v>
      </c>
      <c r="L40">
        <f>IFERROR(VLOOKUP($B40,Kraftvärmeprod!$B$1:$AH$479,MATCH(L$2,Kraftvärmeprod!$B$1:$AG$1,0),FALSE)/1,0)-IFERROR(VLOOKUP($B40,'Slutlig allokering'!$B$2:$AC$462,MATCH(L$3,'Slutlig allokering'!$B$2:$AJ$2,0),FALSE)/1,0)</f>
        <v>0</v>
      </c>
      <c r="M40" s="143">
        <f>IFERROR(VLOOKUP($B40,Miljö!$B$1:$S$477,MATCH(M$2,Miljö!$B$1:$X$1,0),FALSE)/1,0)-IFERROR(VLOOKUP($B40,'Slutlig allokering'!$B$2:$AC$462,MATCH(M$3,'Slutlig allokering'!$B$2:$AJ$2,0),FALSE)/1,0)</f>
        <v>0</v>
      </c>
      <c r="N40">
        <f>IFERROR(VLOOKUP($B40,Kraftvärmeprod!$B$1:$AH$479,MATCH(N$2,Kraftvärmeprod!$B$1:$AG$1,0),FALSE)/1,0)-IFERROR(VLOOKUP($B40,'Slutlig allokering'!$B$2:$AC$462,MATCH(N$3,'Slutlig allokering'!$B$2:$AJ$2,0),FALSE)/1,0)</f>
        <v>0</v>
      </c>
      <c r="O40">
        <f>IFERROR(VLOOKUP($B40,Kraftvärmeprod!$B$1:$AH$479,MATCH(O$2,Kraftvärmeprod!$B$1:$AG$1,0),FALSE)/1,0)-IFERROR(VLOOKUP($B40,'Slutlig allokering'!$B$2:$AC$462,MATCH(O$3,'Slutlig allokering'!$B$2:$AJ$2,0),FALSE)/1,0)</f>
        <v>0</v>
      </c>
      <c r="P40">
        <f>IFERROR(VLOOKUP($B40,Kraftvärmeprod!$B$1:$AH$479,MATCH(P$2,Kraftvärmeprod!$B$1:$AG$1,0),FALSE)/1,0)-IFERROR(VLOOKUP($B40,'Slutlig allokering'!$B$2:$AC$462,MATCH(P$3,'Slutlig allokering'!$B$2:$AJ$2,0),FALSE)/1,0)</f>
        <v>0</v>
      </c>
      <c r="Q40">
        <f>IFERROR(VLOOKUP($B40,Kraftvärmeprod!$B$1:$AH$479,MATCH(Q$2,Kraftvärmeprod!$B$1:$AG$1,0),FALSE)/1,0)-IFERROR(VLOOKUP($B40,'Slutlig allokering'!$B$2:$AC$462,MATCH(Q$3,'Slutlig allokering'!$B$2:$AJ$2,0),FALSE)/1,0)</f>
        <v>0</v>
      </c>
      <c r="R40">
        <f>IFERROR(VLOOKUP($B40,Kraftvärmeprod!$B$1:$AH$479,MATCH(R$2,Kraftvärmeprod!$B$1:$AG$1,0),FALSE)/1,0)-IFERROR(VLOOKUP($B40,'Slutlig allokering'!$B$2:$AC$462,MATCH(R$3,'Slutlig allokering'!$B$2:$AJ$2,0),FALSE)/1,0)</f>
        <v>0</v>
      </c>
      <c r="S40">
        <f>IFERROR(VLOOKUP($B40,Kraftvärmeprod!$B$1:$AH$479,MATCH(S$2,Kraftvärmeprod!$B$1:$AG$1,0),FALSE)/1,0)-IFERROR(VLOOKUP($B40,'Slutlig allokering'!$B$2:$AC$462,MATCH(S$3,'Slutlig allokering'!$B$2:$AJ$2,0),FALSE)/1,0)</f>
        <v>0</v>
      </c>
      <c r="T40">
        <f>IFERROR(VLOOKUP($B40,Kraftvärmeprod!$B$1:$AH$479,MATCH(T$2,Kraftvärmeprod!$B$1:$AG$1,0),FALSE)/1,0)-IFERROR(VLOOKUP($B40,'Slutlig allokering'!$B$2:$AC$462,MATCH(T$3,'Slutlig allokering'!$B$2:$AJ$2,0),FALSE)/1,0)</f>
        <v>0</v>
      </c>
      <c r="U40">
        <f>IFERROR(VLOOKUP($B40,Kraftvärmeprod!$B$1:$AH$479,MATCH(U$2,Kraftvärmeprod!$B$1:$AG$1,0),FALSE)/1,0)-IFERROR(VLOOKUP($B40,'Slutlig allokering'!$B$2:$AC$462,MATCH(U$3,'Slutlig allokering'!$B$2:$AJ$2,0),FALSE)/1,0)</f>
        <v>0</v>
      </c>
      <c r="V40">
        <f>IFERROR(VLOOKUP($B40,Kraftvärmeprod!$B$1:$AH$479,MATCH(V$2,Kraftvärmeprod!$B$1:$AG$1,0),FALSE)/1,0)-IFERROR(VLOOKUP($B40,'Slutlig allokering'!$B$2:$AC$462,MATCH(V$3,'Slutlig allokering'!$B$2:$AJ$2,0),FALSE)/1,0)</f>
        <v>0</v>
      </c>
      <c r="W40">
        <f>IFERROR(VLOOKUP($B40,Kraftvärmeprod!$B$1:$AH$479,MATCH(W$2,Kraftvärmeprod!$B$1:$AG$1,0),FALSE)/1,0)-IFERROR(VLOOKUP($B40,'Slutlig allokering'!$B$2:$AC$462,MATCH(W$3,'Slutlig allokering'!$B$2:$AJ$2,0),FALSE)/1,0)</f>
        <v>0</v>
      </c>
      <c r="X40">
        <f>IFERROR(VLOOKUP($B40,Kraftvärmeprod!$B$1:$AH$479,MATCH(X$2,Kraftvärmeprod!$B$1:$AG$1,0),FALSE)/1,0)-IFERROR(VLOOKUP($B40,'Slutlig allokering'!$B$2:$AC$462,MATCH(X$3,'Slutlig allokering'!$B$2:$AJ$2,0),FALSE)/1,0)</f>
        <v>0</v>
      </c>
      <c r="Y40">
        <f>IFERROR(VLOOKUP($B40,Kraftvärmeprod!$B$1:$AH$479,MATCH(Y$2,Kraftvärmeprod!$B$1:$AG$1,0),FALSE)/1,0)-IFERROR(VLOOKUP($B40,'Slutlig allokering'!$B$2:$AC$462,MATCH(Y$3,'Slutlig allokering'!$B$2:$AJ$2,0),FALSE)/1,0)</f>
        <v>0</v>
      </c>
      <c r="Z40">
        <f>IFERROR(VLOOKUP($B40,Kraftvärmeprod!$B$1:$AH$479,MATCH(Z$2,Kraftvärmeprod!$B$1:$AG$1,0),FALSE)/1,0)-IFERROR(VLOOKUP($B40,'Slutlig allokering'!$B$2:$AC$462,MATCH(Z$3,'Slutlig allokering'!$B$2:$AJ$2,0),FALSE)/1,0)</f>
        <v>0</v>
      </c>
      <c r="AA40">
        <f>IFERROR(VLOOKUP($B40,Kraftvärmeprod!$B$1:$AH$479,MATCH(AA$2,Kraftvärmeprod!$B$1:$AG$1,0),FALSE)/1,0)-IFERROR(VLOOKUP($B40,'Slutlig allokering'!$B$2:$AC$462,MATCH(AA$3,'Slutlig allokering'!$B$2:$AJ$2,0),FALSE)/1,0)</f>
        <v>0</v>
      </c>
      <c r="AB40">
        <f>IFERROR(VLOOKUP($B40,Kraftvärmeprod!$B$1:$AH$479,MATCH(AB$2,Kraftvärmeprod!$B$1:$AG$1,0),FALSE)/1,0)-IFERROR(VLOOKUP($B40,'Slutlig allokering'!$B$2:$AC$462,MATCH(AB$3,'Slutlig allokering'!$B$2:$AJ$2,0),FALSE)/1,0)</f>
        <v>0</v>
      </c>
      <c r="AE40">
        <f t="shared" si="0"/>
        <v>0</v>
      </c>
      <c r="AG40">
        <f>IFERROR(VLOOKUP(B40,'Slutlig allokering'!$B$2:$AJ$462,MATCH("Summa justerad allokerad tillförd energi (utan hjälpel och rökgaskondensering):",'Slutlig allokering'!$B$2:$AK$2,0),FALSE)/1,"")</f>
        <v>0</v>
      </c>
      <c r="AI40" s="55" t="str">
        <f>IFERROR(1-VLOOKUP(B40,'Slutlig allokering'!$B$2:$AJ$462,MATCH("Andel av bränsle i kvv som allokerats till värme, exklusive rökgaskondensering och hjälpel",'Slutlig allokering'!$B$2:$AK$2,0),FALSE),"")</f>
        <v/>
      </c>
      <c r="AK40" s="55" t="str">
        <f t="shared" si="1"/>
        <v/>
      </c>
    </row>
    <row r="41" spans="1:37" x14ac:dyDescent="0.35">
      <c r="A41" s="28" t="s">
        <v>60</v>
      </c>
      <c r="B41" s="28" t="s">
        <v>61</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allokering'!$B$2:$AC$462,MATCH(E$3,'Slutlig allokering'!$B$2:$AJ$2,0),FALSE)/1,0)</f>
        <v>0</v>
      </c>
      <c r="F41">
        <f>IFERROR(VLOOKUP($B41,Kraftvärmeprod!$B$1:$AH$479,MATCH(F$2,Kraftvärmeprod!$B$1:$AG$1,0),FALSE)/1,0)-IFERROR(VLOOKUP($B41,'Slutlig allokering'!$B$2:$AC$462,MATCH(F$3,'Slutlig allokering'!$B$2:$AJ$2,0),FALSE)/1,0)</f>
        <v>0</v>
      </c>
      <c r="G41">
        <f>IFERROR(VLOOKUP($B41,Kraftvärmeprod!$B$1:$AH$479,MATCH(G$2,Kraftvärmeprod!$B$1:$AG$1,0),FALSE)/1,0)-IFERROR(VLOOKUP($B41,'Slutlig allokering'!$B$2:$AC$462,MATCH(G$3,'Slutlig allokering'!$B$2:$AJ$2,0),FALSE)/1,0)</f>
        <v>0</v>
      </c>
      <c r="H41">
        <f>IFERROR(VLOOKUP($B41,Kraftvärmeprod!$B$1:$AH$479,MATCH(H$2,Kraftvärmeprod!$B$1:$AG$1,0),FALSE)/1,0)-IFERROR(VLOOKUP($B41,'Slutlig allokering'!$B$2:$AC$462,MATCH(H$3,'Slutlig allokering'!$B$2:$AJ$2,0),FALSE)/1,0)</f>
        <v>0</v>
      </c>
      <c r="I41">
        <f>IFERROR(VLOOKUP($B41,Kraftvärmeprod!$B$1:$AH$479,MATCH(I$2,Kraftvärmeprod!$B$1:$AG$1,0),FALSE)/1,0)-IFERROR(VLOOKUP($B41,'Slutlig allokering'!$B$2:$AC$462,MATCH(I$3,'Slutlig allokering'!$B$2:$AJ$2,0),FALSE)/1,0)</f>
        <v>0</v>
      </c>
      <c r="J41">
        <f>IFERROR(VLOOKUP($B41,Kraftvärmeprod!$B$1:$AH$479,MATCH(J$2,Kraftvärmeprod!$B$1:$AG$1,0),FALSE)/1,0)-IFERROR(VLOOKUP($B41,'Slutlig allokering'!$B$2:$AC$462,MATCH(J$3,'Slutlig allokering'!$B$2:$AJ$2,0),FALSE)/1,0)</f>
        <v>0</v>
      </c>
      <c r="K41">
        <f>IFERROR(VLOOKUP($B41,Kraftvärmeprod!$B$1:$AH$479,MATCH(K$2,Kraftvärmeprod!$B$1:$AG$1,0),FALSE)/1,0)-IFERROR(VLOOKUP($B41,'Slutlig allokering'!$B$2:$AC$462,MATCH(K$3,'Slutlig allokering'!$B$2:$AJ$2,0),FALSE)/1,0)</f>
        <v>0</v>
      </c>
      <c r="L41">
        <f>IFERROR(VLOOKUP($B41,Kraftvärmeprod!$B$1:$AH$479,MATCH(L$2,Kraftvärmeprod!$B$1:$AG$1,0),FALSE)/1,0)-IFERROR(VLOOKUP($B41,'Slutlig allokering'!$B$2:$AC$462,MATCH(L$3,'Slutlig allokering'!$B$2:$AJ$2,0),FALSE)/1,0)</f>
        <v>0</v>
      </c>
      <c r="M41" s="143">
        <f>IFERROR(VLOOKUP($B41,Miljö!$B$1:$S$477,MATCH(M$2,Miljö!$B$1:$X$1,0),FALSE)/1,0)-IFERROR(VLOOKUP($B41,'Slutlig allokering'!$B$2:$AC$462,MATCH(M$3,'Slutlig allokering'!$B$2:$AJ$2,0),FALSE)/1,0)</f>
        <v>0</v>
      </c>
      <c r="N41">
        <f>IFERROR(VLOOKUP($B41,Kraftvärmeprod!$B$1:$AH$479,MATCH(N$2,Kraftvärmeprod!$B$1:$AG$1,0),FALSE)/1,0)-IFERROR(VLOOKUP($B41,'Slutlig allokering'!$B$2:$AC$462,MATCH(N$3,'Slutlig allokering'!$B$2:$AJ$2,0),FALSE)/1,0)</f>
        <v>0</v>
      </c>
      <c r="O41">
        <f>IFERROR(VLOOKUP($B41,Kraftvärmeprod!$B$1:$AH$479,MATCH(O$2,Kraftvärmeprod!$B$1:$AG$1,0),FALSE)/1,0)-IFERROR(VLOOKUP($B41,'Slutlig allokering'!$B$2:$AC$462,MATCH(O$3,'Slutlig allokering'!$B$2:$AJ$2,0),FALSE)/1,0)</f>
        <v>0</v>
      </c>
      <c r="P41">
        <f>IFERROR(VLOOKUP($B41,Kraftvärmeprod!$B$1:$AH$479,MATCH(P$2,Kraftvärmeprod!$B$1:$AG$1,0),FALSE)/1,0)-IFERROR(VLOOKUP($B41,'Slutlig allokering'!$B$2:$AC$462,MATCH(P$3,'Slutlig allokering'!$B$2:$AJ$2,0),FALSE)/1,0)</f>
        <v>0</v>
      </c>
      <c r="Q41">
        <f>IFERROR(VLOOKUP($B41,Kraftvärmeprod!$B$1:$AH$479,MATCH(Q$2,Kraftvärmeprod!$B$1:$AG$1,0),FALSE)/1,0)-IFERROR(VLOOKUP($B41,'Slutlig allokering'!$B$2:$AC$462,MATCH(Q$3,'Slutlig allokering'!$B$2:$AJ$2,0),FALSE)/1,0)</f>
        <v>0</v>
      </c>
      <c r="R41">
        <f>IFERROR(VLOOKUP($B41,Kraftvärmeprod!$B$1:$AH$479,MATCH(R$2,Kraftvärmeprod!$B$1:$AG$1,0),FALSE)/1,0)-IFERROR(VLOOKUP($B41,'Slutlig allokering'!$B$2:$AC$462,MATCH(R$3,'Slutlig allokering'!$B$2:$AJ$2,0),FALSE)/1,0)</f>
        <v>0</v>
      </c>
      <c r="S41">
        <f>IFERROR(VLOOKUP($B41,Kraftvärmeprod!$B$1:$AH$479,MATCH(S$2,Kraftvärmeprod!$B$1:$AG$1,0),FALSE)/1,0)-IFERROR(VLOOKUP($B41,'Slutlig allokering'!$B$2:$AC$462,MATCH(S$3,'Slutlig allokering'!$B$2:$AJ$2,0),FALSE)/1,0)</f>
        <v>0</v>
      </c>
      <c r="T41">
        <f>IFERROR(VLOOKUP($B41,Kraftvärmeprod!$B$1:$AH$479,MATCH(T$2,Kraftvärmeprod!$B$1:$AG$1,0),FALSE)/1,0)-IFERROR(VLOOKUP($B41,'Slutlig allokering'!$B$2:$AC$462,MATCH(T$3,'Slutlig allokering'!$B$2:$AJ$2,0),FALSE)/1,0)</f>
        <v>0</v>
      </c>
      <c r="U41">
        <f>IFERROR(VLOOKUP($B41,Kraftvärmeprod!$B$1:$AH$479,MATCH(U$2,Kraftvärmeprod!$B$1:$AG$1,0),FALSE)/1,0)-IFERROR(VLOOKUP($B41,'Slutlig allokering'!$B$2:$AC$462,MATCH(U$3,'Slutlig allokering'!$B$2:$AJ$2,0),FALSE)/1,0)</f>
        <v>0</v>
      </c>
      <c r="V41">
        <f>IFERROR(VLOOKUP($B41,Kraftvärmeprod!$B$1:$AH$479,MATCH(V$2,Kraftvärmeprod!$B$1:$AG$1,0),FALSE)/1,0)-IFERROR(VLOOKUP($B41,'Slutlig allokering'!$B$2:$AC$462,MATCH(V$3,'Slutlig allokering'!$B$2:$AJ$2,0),FALSE)/1,0)</f>
        <v>0</v>
      </c>
      <c r="W41">
        <f>IFERROR(VLOOKUP($B41,Kraftvärmeprod!$B$1:$AH$479,MATCH(W$2,Kraftvärmeprod!$B$1:$AG$1,0),FALSE)/1,0)-IFERROR(VLOOKUP($B41,'Slutlig allokering'!$B$2:$AC$462,MATCH(W$3,'Slutlig allokering'!$B$2:$AJ$2,0),FALSE)/1,0)</f>
        <v>0</v>
      </c>
      <c r="X41">
        <f>IFERROR(VLOOKUP($B41,Kraftvärmeprod!$B$1:$AH$479,MATCH(X$2,Kraftvärmeprod!$B$1:$AG$1,0),FALSE)/1,0)-IFERROR(VLOOKUP($B41,'Slutlig allokering'!$B$2:$AC$462,MATCH(X$3,'Slutlig allokering'!$B$2:$AJ$2,0),FALSE)/1,0)</f>
        <v>0</v>
      </c>
      <c r="Y41">
        <f>IFERROR(VLOOKUP($B41,Kraftvärmeprod!$B$1:$AH$479,MATCH(Y$2,Kraftvärmeprod!$B$1:$AG$1,0),FALSE)/1,0)-IFERROR(VLOOKUP($B41,'Slutlig allokering'!$B$2:$AC$462,MATCH(Y$3,'Slutlig allokering'!$B$2:$AJ$2,0),FALSE)/1,0)</f>
        <v>0</v>
      </c>
      <c r="Z41">
        <f>IFERROR(VLOOKUP($B41,Kraftvärmeprod!$B$1:$AH$479,MATCH(Z$2,Kraftvärmeprod!$B$1:$AG$1,0),FALSE)/1,0)-IFERROR(VLOOKUP($B41,'Slutlig allokering'!$B$2:$AC$462,MATCH(Z$3,'Slutlig allokering'!$B$2:$AJ$2,0),FALSE)/1,0)</f>
        <v>0</v>
      </c>
      <c r="AA41">
        <f>IFERROR(VLOOKUP($B41,Kraftvärmeprod!$B$1:$AH$479,MATCH(AA$2,Kraftvärmeprod!$B$1:$AG$1,0),FALSE)/1,0)-IFERROR(VLOOKUP($B41,'Slutlig allokering'!$B$2:$AC$462,MATCH(AA$3,'Slutlig allokering'!$B$2:$AJ$2,0),FALSE)/1,0)</f>
        <v>0</v>
      </c>
      <c r="AB41">
        <f>IFERROR(VLOOKUP($B41,Kraftvärmeprod!$B$1:$AH$479,MATCH(AB$2,Kraftvärmeprod!$B$1:$AG$1,0),FALSE)/1,0)-IFERROR(VLOOKUP($B41,'Slutlig allokering'!$B$2:$AC$462,MATCH(AB$3,'Slutlig allokering'!$B$2:$AJ$2,0),FALSE)/1,0)</f>
        <v>0</v>
      </c>
      <c r="AE41">
        <f t="shared" si="0"/>
        <v>0</v>
      </c>
      <c r="AG41">
        <f>IFERROR(VLOOKUP(B41,'Slutlig allokering'!$B$2:$AJ$462,MATCH("Summa justerad allokerad tillförd energi (utan hjälpel och rökgaskondensering):",'Slutlig allokering'!$B$2:$AK$2,0),FALSE)/1,"")</f>
        <v>0</v>
      </c>
      <c r="AI41" s="55" t="str">
        <f>IFERROR(1-VLOOKUP(B41,'Slutlig allokering'!$B$2:$AJ$462,MATCH("Andel av bränsle i kvv som allokerats till värme, exklusive rökgaskondensering och hjälpel",'Slutlig allokering'!$B$2:$AK$2,0),FALSE),"")</f>
        <v/>
      </c>
      <c r="AK41" s="55" t="str">
        <f t="shared" si="1"/>
        <v/>
      </c>
    </row>
    <row r="42" spans="1:37" x14ac:dyDescent="0.35">
      <c r="A42" s="28" t="s">
        <v>62</v>
      </c>
      <c r="B42" s="28" t="s">
        <v>63</v>
      </c>
      <c r="C42" t="str">
        <f>IFERROR(VLOOKUP($B42,Kraftvärmeprod!$B$1:$AH$479,MATCH(C$3,Kraftvärmeprod!$B$1:$AG$1,0),FALSE)/1,"")</f>
        <v/>
      </c>
      <c r="D42" t="str">
        <f>IFERROR(VLOOKUP($B42,Kraftvärmeprod!$B$1:$AH$479,MATCH(D$3,Kraftvärmeprod!$B$1:$AG$1,0),FALSE)/1,"")</f>
        <v/>
      </c>
      <c r="E42">
        <f>IFERROR(VLOOKUP($B42,Kraftvärmeprod!$B$1:$AH$479,MATCH(E$2,Kraftvärmeprod!$B$1:$AG$1,0),FALSE)/1,0)-IFERROR(VLOOKUP($B42,'Slutlig allokering'!$B$2:$AC$462,MATCH(E$3,'Slutlig allokering'!$B$2:$AJ$2,0),FALSE)/1,0)</f>
        <v>0</v>
      </c>
      <c r="F42">
        <f>IFERROR(VLOOKUP($B42,Kraftvärmeprod!$B$1:$AH$479,MATCH(F$2,Kraftvärmeprod!$B$1:$AG$1,0),FALSE)/1,0)-IFERROR(VLOOKUP($B42,'Slutlig allokering'!$B$2:$AC$462,MATCH(F$3,'Slutlig allokering'!$B$2:$AJ$2,0),FALSE)/1,0)</f>
        <v>0</v>
      </c>
      <c r="G42">
        <f>IFERROR(VLOOKUP($B42,Kraftvärmeprod!$B$1:$AH$479,MATCH(G$2,Kraftvärmeprod!$B$1:$AG$1,0),FALSE)/1,0)-IFERROR(VLOOKUP($B42,'Slutlig allokering'!$B$2:$AC$462,MATCH(G$3,'Slutlig allokering'!$B$2:$AJ$2,0),FALSE)/1,0)</f>
        <v>0</v>
      </c>
      <c r="H42">
        <f>IFERROR(VLOOKUP($B42,Kraftvärmeprod!$B$1:$AH$479,MATCH(H$2,Kraftvärmeprod!$B$1:$AG$1,0),FALSE)/1,0)-IFERROR(VLOOKUP($B42,'Slutlig allokering'!$B$2:$AC$462,MATCH(H$3,'Slutlig allokering'!$B$2:$AJ$2,0),FALSE)/1,0)</f>
        <v>0</v>
      </c>
      <c r="I42">
        <f>IFERROR(VLOOKUP($B42,Kraftvärmeprod!$B$1:$AH$479,MATCH(I$2,Kraftvärmeprod!$B$1:$AG$1,0),FALSE)/1,0)-IFERROR(VLOOKUP($B42,'Slutlig allokering'!$B$2:$AC$462,MATCH(I$3,'Slutlig allokering'!$B$2:$AJ$2,0),FALSE)/1,0)</f>
        <v>0</v>
      </c>
      <c r="J42">
        <f>IFERROR(VLOOKUP($B42,Kraftvärmeprod!$B$1:$AH$479,MATCH(J$2,Kraftvärmeprod!$B$1:$AG$1,0),FALSE)/1,0)-IFERROR(VLOOKUP($B42,'Slutlig allokering'!$B$2:$AC$462,MATCH(J$3,'Slutlig allokering'!$B$2:$AJ$2,0),FALSE)/1,0)</f>
        <v>0</v>
      </c>
      <c r="K42">
        <f>IFERROR(VLOOKUP($B42,Kraftvärmeprod!$B$1:$AH$479,MATCH(K$2,Kraftvärmeprod!$B$1:$AG$1,0),FALSE)/1,0)-IFERROR(VLOOKUP($B42,'Slutlig allokering'!$B$2:$AC$462,MATCH(K$3,'Slutlig allokering'!$B$2:$AJ$2,0),FALSE)/1,0)</f>
        <v>0</v>
      </c>
      <c r="L42">
        <f>IFERROR(VLOOKUP($B42,Kraftvärmeprod!$B$1:$AH$479,MATCH(L$2,Kraftvärmeprod!$B$1:$AG$1,0),FALSE)/1,0)-IFERROR(VLOOKUP($B42,'Slutlig allokering'!$B$2:$AC$462,MATCH(L$3,'Slutlig allokering'!$B$2:$AJ$2,0),FALSE)/1,0)</f>
        <v>0</v>
      </c>
      <c r="M42" s="143">
        <f>IFERROR(VLOOKUP($B42,Miljö!$B$1:$S$477,MATCH(M$2,Miljö!$B$1:$X$1,0),FALSE)/1,0)-IFERROR(VLOOKUP($B42,'Slutlig allokering'!$B$2:$AC$462,MATCH(M$3,'Slutlig allokering'!$B$2:$AJ$2,0),FALSE)/1,0)</f>
        <v>0</v>
      </c>
      <c r="N42">
        <f>IFERROR(VLOOKUP($B42,Kraftvärmeprod!$B$1:$AH$479,MATCH(N$2,Kraftvärmeprod!$B$1:$AG$1,0),FALSE)/1,0)-IFERROR(VLOOKUP($B42,'Slutlig allokering'!$B$2:$AC$462,MATCH(N$3,'Slutlig allokering'!$B$2:$AJ$2,0),FALSE)/1,0)</f>
        <v>0</v>
      </c>
      <c r="O42">
        <f>IFERROR(VLOOKUP($B42,Kraftvärmeprod!$B$1:$AH$479,MATCH(O$2,Kraftvärmeprod!$B$1:$AG$1,0),FALSE)/1,0)-IFERROR(VLOOKUP($B42,'Slutlig allokering'!$B$2:$AC$462,MATCH(O$3,'Slutlig allokering'!$B$2:$AJ$2,0),FALSE)/1,0)</f>
        <v>0</v>
      </c>
      <c r="P42">
        <f>IFERROR(VLOOKUP($B42,Kraftvärmeprod!$B$1:$AH$479,MATCH(P$2,Kraftvärmeprod!$B$1:$AG$1,0),FALSE)/1,0)-IFERROR(VLOOKUP($B42,'Slutlig allokering'!$B$2:$AC$462,MATCH(P$3,'Slutlig allokering'!$B$2:$AJ$2,0),FALSE)/1,0)</f>
        <v>0</v>
      </c>
      <c r="Q42">
        <f>IFERROR(VLOOKUP($B42,Kraftvärmeprod!$B$1:$AH$479,MATCH(Q$2,Kraftvärmeprod!$B$1:$AG$1,0),FALSE)/1,0)-IFERROR(VLOOKUP($B42,'Slutlig allokering'!$B$2:$AC$462,MATCH(Q$3,'Slutlig allokering'!$B$2:$AJ$2,0),FALSE)/1,0)</f>
        <v>0</v>
      </c>
      <c r="R42">
        <f>IFERROR(VLOOKUP($B42,Kraftvärmeprod!$B$1:$AH$479,MATCH(R$2,Kraftvärmeprod!$B$1:$AG$1,0),FALSE)/1,0)-IFERROR(VLOOKUP($B42,'Slutlig allokering'!$B$2:$AC$462,MATCH(R$3,'Slutlig allokering'!$B$2:$AJ$2,0),FALSE)/1,0)</f>
        <v>0</v>
      </c>
      <c r="S42">
        <f>IFERROR(VLOOKUP($B42,Kraftvärmeprod!$B$1:$AH$479,MATCH(S$2,Kraftvärmeprod!$B$1:$AG$1,0),FALSE)/1,0)-IFERROR(VLOOKUP($B42,'Slutlig allokering'!$B$2:$AC$462,MATCH(S$3,'Slutlig allokering'!$B$2:$AJ$2,0),FALSE)/1,0)</f>
        <v>0</v>
      </c>
      <c r="T42">
        <f>IFERROR(VLOOKUP($B42,Kraftvärmeprod!$B$1:$AH$479,MATCH(T$2,Kraftvärmeprod!$B$1:$AG$1,0),FALSE)/1,0)-IFERROR(VLOOKUP($B42,'Slutlig allokering'!$B$2:$AC$462,MATCH(T$3,'Slutlig allokering'!$B$2:$AJ$2,0),FALSE)/1,0)</f>
        <v>0</v>
      </c>
      <c r="U42">
        <f>IFERROR(VLOOKUP($B42,Kraftvärmeprod!$B$1:$AH$479,MATCH(U$2,Kraftvärmeprod!$B$1:$AG$1,0),FALSE)/1,0)-IFERROR(VLOOKUP($B42,'Slutlig allokering'!$B$2:$AC$462,MATCH(U$3,'Slutlig allokering'!$B$2:$AJ$2,0),FALSE)/1,0)</f>
        <v>0</v>
      </c>
      <c r="V42">
        <f>IFERROR(VLOOKUP($B42,Kraftvärmeprod!$B$1:$AH$479,MATCH(V$2,Kraftvärmeprod!$B$1:$AG$1,0),FALSE)/1,0)-IFERROR(VLOOKUP($B42,'Slutlig allokering'!$B$2:$AC$462,MATCH(V$3,'Slutlig allokering'!$B$2:$AJ$2,0),FALSE)/1,0)</f>
        <v>0</v>
      </c>
      <c r="W42">
        <f>IFERROR(VLOOKUP($B42,Kraftvärmeprod!$B$1:$AH$479,MATCH(W$2,Kraftvärmeprod!$B$1:$AG$1,0),FALSE)/1,0)-IFERROR(VLOOKUP($B42,'Slutlig allokering'!$B$2:$AC$462,MATCH(W$3,'Slutlig allokering'!$B$2:$AJ$2,0),FALSE)/1,0)</f>
        <v>0</v>
      </c>
      <c r="X42">
        <f>IFERROR(VLOOKUP($B42,Kraftvärmeprod!$B$1:$AH$479,MATCH(X$2,Kraftvärmeprod!$B$1:$AG$1,0),FALSE)/1,0)-IFERROR(VLOOKUP($B42,'Slutlig allokering'!$B$2:$AC$462,MATCH(X$3,'Slutlig allokering'!$B$2:$AJ$2,0),FALSE)/1,0)</f>
        <v>0</v>
      </c>
      <c r="Y42">
        <f>IFERROR(VLOOKUP($B42,Kraftvärmeprod!$B$1:$AH$479,MATCH(Y$2,Kraftvärmeprod!$B$1:$AG$1,0),FALSE)/1,0)-IFERROR(VLOOKUP($B42,'Slutlig allokering'!$B$2:$AC$462,MATCH(Y$3,'Slutlig allokering'!$B$2:$AJ$2,0),FALSE)/1,0)</f>
        <v>0</v>
      </c>
      <c r="Z42">
        <f>IFERROR(VLOOKUP($B42,Kraftvärmeprod!$B$1:$AH$479,MATCH(Z$2,Kraftvärmeprod!$B$1:$AG$1,0),FALSE)/1,0)-IFERROR(VLOOKUP($B42,'Slutlig allokering'!$B$2:$AC$462,MATCH(Z$3,'Slutlig allokering'!$B$2:$AJ$2,0),FALSE)/1,0)</f>
        <v>0</v>
      </c>
      <c r="AA42">
        <f>IFERROR(VLOOKUP($B42,Kraftvärmeprod!$B$1:$AH$479,MATCH(AA$2,Kraftvärmeprod!$B$1:$AG$1,0),FALSE)/1,0)-IFERROR(VLOOKUP($B42,'Slutlig allokering'!$B$2:$AC$462,MATCH(AA$3,'Slutlig allokering'!$B$2:$AJ$2,0),FALSE)/1,0)</f>
        <v>0</v>
      </c>
      <c r="AB42">
        <f>IFERROR(VLOOKUP($B42,Kraftvärmeprod!$B$1:$AH$479,MATCH(AB$2,Kraftvärmeprod!$B$1:$AG$1,0),FALSE)/1,0)-IFERROR(VLOOKUP($B42,'Slutlig allokering'!$B$2:$AC$462,MATCH(AB$3,'Slutlig allokering'!$B$2:$AJ$2,0),FALSE)/1,0)</f>
        <v>0</v>
      </c>
      <c r="AE42">
        <f t="shared" si="0"/>
        <v>0</v>
      </c>
      <c r="AG42">
        <f>IFERROR(VLOOKUP(B42,'Slutlig allokering'!$B$2:$AJ$462,MATCH("Summa justerad allokerad tillförd energi (utan hjälpel och rökgaskondensering):",'Slutlig allokering'!$B$2:$AK$2,0),FALSE)/1,"")</f>
        <v>0</v>
      </c>
      <c r="AI42" s="55" t="str">
        <f>IFERROR(1-VLOOKUP(B42,'Slutlig allokering'!$B$2:$AJ$462,MATCH("Andel av bränsle i kvv som allokerats till värme, exklusive rökgaskondensering och hjälpel",'Slutlig allokering'!$B$2:$AK$2,0),FALSE),"")</f>
        <v/>
      </c>
      <c r="AK42" s="55" t="str">
        <f t="shared" si="1"/>
        <v/>
      </c>
    </row>
    <row r="43" spans="1:37" x14ac:dyDescent="0.35">
      <c r="A43" s="28" t="s">
        <v>62</v>
      </c>
      <c r="B43" s="28" t="s">
        <v>64</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allokering'!$B$2:$AC$462,MATCH(E$3,'Slutlig allokering'!$B$2:$AJ$2,0),FALSE)/1,0)</f>
        <v>0</v>
      </c>
      <c r="F43">
        <f>IFERROR(VLOOKUP($B43,Kraftvärmeprod!$B$1:$AH$479,MATCH(F$2,Kraftvärmeprod!$B$1:$AG$1,0),FALSE)/1,0)-IFERROR(VLOOKUP($B43,'Slutlig allokering'!$B$2:$AC$462,MATCH(F$3,'Slutlig allokering'!$B$2:$AJ$2,0),FALSE)/1,0)</f>
        <v>0</v>
      </c>
      <c r="G43">
        <f>IFERROR(VLOOKUP($B43,Kraftvärmeprod!$B$1:$AH$479,MATCH(G$2,Kraftvärmeprod!$B$1:$AG$1,0),FALSE)/1,0)-IFERROR(VLOOKUP($B43,'Slutlig allokering'!$B$2:$AC$462,MATCH(G$3,'Slutlig allokering'!$B$2:$AJ$2,0),FALSE)/1,0)</f>
        <v>0</v>
      </c>
      <c r="H43">
        <f>IFERROR(VLOOKUP($B43,Kraftvärmeprod!$B$1:$AH$479,MATCH(H$2,Kraftvärmeprod!$B$1:$AG$1,0),FALSE)/1,0)-IFERROR(VLOOKUP($B43,'Slutlig allokering'!$B$2:$AC$462,MATCH(H$3,'Slutlig allokering'!$B$2:$AJ$2,0),FALSE)/1,0)</f>
        <v>0</v>
      </c>
      <c r="I43">
        <f>IFERROR(VLOOKUP($B43,Kraftvärmeprod!$B$1:$AH$479,MATCH(I$2,Kraftvärmeprod!$B$1:$AG$1,0),FALSE)/1,0)-IFERROR(VLOOKUP($B43,'Slutlig allokering'!$B$2:$AC$462,MATCH(I$3,'Slutlig allokering'!$B$2:$AJ$2,0),FALSE)/1,0)</f>
        <v>0</v>
      </c>
      <c r="J43">
        <f>IFERROR(VLOOKUP($B43,Kraftvärmeprod!$B$1:$AH$479,MATCH(J$2,Kraftvärmeprod!$B$1:$AG$1,0),FALSE)/1,0)-IFERROR(VLOOKUP($B43,'Slutlig allokering'!$B$2:$AC$462,MATCH(J$3,'Slutlig allokering'!$B$2:$AJ$2,0),FALSE)/1,0)</f>
        <v>0</v>
      </c>
      <c r="K43">
        <f>IFERROR(VLOOKUP($B43,Kraftvärmeprod!$B$1:$AH$479,MATCH(K$2,Kraftvärmeprod!$B$1:$AG$1,0),FALSE)/1,0)-IFERROR(VLOOKUP($B43,'Slutlig allokering'!$B$2:$AC$462,MATCH(K$3,'Slutlig allokering'!$B$2:$AJ$2,0),FALSE)/1,0)</f>
        <v>0</v>
      </c>
      <c r="L43">
        <f>IFERROR(VLOOKUP($B43,Kraftvärmeprod!$B$1:$AH$479,MATCH(L$2,Kraftvärmeprod!$B$1:$AG$1,0),FALSE)/1,0)-IFERROR(VLOOKUP($B43,'Slutlig allokering'!$B$2:$AC$462,MATCH(L$3,'Slutlig allokering'!$B$2:$AJ$2,0),FALSE)/1,0)</f>
        <v>0</v>
      </c>
      <c r="M43" s="143">
        <f>IFERROR(VLOOKUP($B43,Miljö!$B$1:$S$477,MATCH(M$2,Miljö!$B$1:$X$1,0),FALSE)/1,0)-IFERROR(VLOOKUP($B43,'Slutlig allokering'!$B$2:$AC$462,MATCH(M$3,'Slutlig allokering'!$B$2:$AJ$2,0),FALSE)/1,0)</f>
        <v>0</v>
      </c>
      <c r="N43">
        <f>IFERROR(VLOOKUP($B43,Kraftvärmeprod!$B$1:$AH$479,MATCH(N$2,Kraftvärmeprod!$B$1:$AG$1,0),FALSE)/1,0)-IFERROR(VLOOKUP($B43,'Slutlig allokering'!$B$2:$AC$462,MATCH(N$3,'Slutlig allokering'!$B$2:$AJ$2,0),FALSE)/1,0)</f>
        <v>0</v>
      </c>
      <c r="O43">
        <f>IFERROR(VLOOKUP($B43,Kraftvärmeprod!$B$1:$AH$479,MATCH(O$2,Kraftvärmeprod!$B$1:$AG$1,0),FALSE)/1,0)-IFERROR(VLOOKUP($B43,'Slutlig allokering'!$B$2:$AC$462,MATCH(O$3,'Slutlig allokering'!$B$2:$AJ$2,0),FALSE)/1,0)</f>
        <v>0</v>
      </c>
      <c r="P43">
        <f>IFERROR(VLOOKUP($B43,Kraftvärmeprod!$B$1:$AH$479,MATCH(P$2,Kraftvärmeprod!$B$1:$AG$1,0),FALSE)/1,0)-IFERROR(VLOOKUP($B43,'Slutlig allokering'!$B$2:$AC$462,MATCH(P$3,'Slutlig allokering'!$B$2:$AJ$2,0),FALSE)/1,0)</f>
        <v>0</v>
      </c>
      <c r="Q43">
        <f>IFERROR(VLOOKUP($B43,Kraftvärmeprod!$B$1:$AH$479,MATCH(Q$2,Kraftvärmeprod!$B$1:$AG$1,0),FALSE)/1,0)-IFERROR(VLOOKUP($B43,'Slutlig allokering'!$B$2:$AC$462,MATCH(Q$3,'Slutlig allokering'!$B$2:$AJ$2,0),FALSE)/1,0)</f>
        <v>0</v>
      </c>
      <c r="R43">
        <f>IFERROR(VLOOKUP($B43,Kraftvärmeprod!$B$1:$AH$479,MATCH(R$2,Kraftvärmeprod!$B$1:$AG$1,0),FALSE)/1,0)-IFERROR(VLOOKUP($B43,'Slutlig allokering'!$B$2:$AC$462,MATCH(R$3,'Slutlig allokering'!$B$2:$AJ$2,0),FALSE)/1,0)</f>
        <v>0</v>
      </c>
      <c r="S43">
        <f>IFERROR(VLOOKUP($B43,Kraftvärmeprod!$B$1:$AH$479,MATCH(S$2,Kraftvärmeprod!$B$1:$AG$1,0),FALSE)/1,0)-IFERROR(VLOOKUP($B43,'Slutlig allokering'!$B$2:$AC$462,MATCH(S$3,'Slutlig allokering'!$B$2:$AJ$2,0),FALSE)/1,0)</f>
        <v>0</v>
      </c>
      <c r="T43">
        <f>IFERROR(VLOOKUP($B43,Kraftvärmeprod!$B$1:$AH$479,MATCH(T$2,Kraftvärmeprod!$B$1:$AG$1,0),FALSE)/1,0)-IFERROR(VLOOKUP($B43,'Slutlig allokering'!$B$2:$AC$462,MATCH(T$3,'Slutlig allokering'!$B$2:$AJ$2,0),FALSE)/1,0)</f>
        <v>0</v>
      </c>
      <c r="U43">
        <f>IFERROR(VLOOKUP($B43,Kraftvärmeprod!$B$1:$AH$479,MATCH(U$2,Kraftvärmeprod!$B$1:$AG$1,0),FALSE)/1,0)-IFERROR(VLOOKUP($B43,'Slutlig allokering'!$B$2:$AC$462,MATCH(U$3,'Slutlig allokering'!$B$2:$AJ$2,0),FALSE)/1,0)</f>
        <v>0</v>
      </c>
      <c r="V43">
        <f>IFERROR(VLOOKUP($B43,Kraftvärmeprod!$B$1:$AH$479,MATCH(V$2,Kraftvärmeprod!$B$1:$AG$1,0),FALSE)/1,0)-IFERROR(VLOOKUP($B43,'Slutlig allokering'!$B$2:$AC$462,MATCH(V$3,'Slutlig allokering'!$B$2:$AJ$2,0),FALSE)/1,0)</f>
        <v>0</v>
      </c>
      <c r="W43">
        <f>IFERROR(VLOOKUP($B43,Kraftvärmeprod!$B$1:$AH$479,MATCH(W$2,Kraftvärmeprod!$B$1:$AG$1,0),FALSE)/1,0)-IFERROR(VLOOKUP($B43,'Slutlig allokering'!$B$2:$AC$462,MATCH(W$3,'Slutlig allokering'!$B$2:$AJ$2,0),FALSE)/1,0)</f>
        <v>0</v>
      </c>
      <c r="X43">
        <f>IFERROR(VLOOKUP($B43,Kraftvärmeprod!$B$1:$AH$479,MATCH(X$2,Kraftvärmeprod!$B$1:$AG$1,0),FALSE)/1,0)-IFERROR(VLOOKUP($B43,'Slutlig allokering'!$B$2:$AC$462,MATCH(X$3,'Slutlig allokering'!$B$2:$AJ$2,0),FALSE)/1,0)</f>
        <v>0</v>
      </c>
      <c r="Y43">
        <f>IFERROR(VLOOKUP($B43,Kraftvärmeprod!$B$1:$AH$479,MATCH(Y$2,Kraftvärmeprod!$B$1:$AG$1,0),FALSE)/1,0)-IFERROR(VLOOKUP($B43,'Slutlig allokering'!$B$2:$AC$462,MATCH(Y$3,'Slutlig allokering'!$B$2:$AJ$2,0),FALSE)/1,0)</f>
        <v>0</v>
      </c>
      <c r="Z43">
        <f>IFERROR(VLOOKUP($B43,Kraftvärmeprod!$B$1:$AH$479,MATCH(Z$2,Kraftvärmeprod!$B$1:$AG$1,0),FALSE)/1,0)-IFERROR(VLOOKUP($B43,'Slutlig allokering'!$B$2:$AC$462,MATCH(Z$3,'Slutlig allokering'!$B$2:$AJ$2,0),FALSE)/1,0)</f>
        <v>0</v>
      </c>
      <c r="AA43">
        <f>IFERROR(VLOOKUP($B43,Kraftvärmeprod!$B$1:$AH$479,MATCH(AA$2,Kraftvärmeprod!$B$1:$AG$1,0),FALSE)/1,0)-IFERROR(VLOOKUP($B43,'Slutlig allokering'!$B$2:$AC$462,MATCH(AA$3,'Slutlig allokering'!$B$2:$AJ$2,0),FALSE)/1,0)</f>
        <v>0</v>
      </c>
      <c r="AB43">
        <f>IFERROR(VLOOKUP($B43,Kraftvärmeprod!$B$1:$AH$479,MATCH(AB$2,Kraftvärmeprod!$B$1:$AG$1,0),FALSE)/1,0)-IFERROR(VLOOKUP($B43,'Slutlig allokering'!$B$2:$AC$462,MATCH(AB$3,'Slutlig allokering'!$B$2:$AJ$2,0),FALSE)/1,0)</f>
        <v>0</v>
      </c>
      <c r="AE43">
        <f t="shared" si="0"/>
        <v>0</v>
      </c>
      <c r="AG43">
        <f>IFERROR(VLOOKUP(B43,'Slutlig allokering'!$B$2:$AJ$462,MATCH("Summa justerad allokerad tillförd energi (utan hjälpel och rökgaskondensering):",'Slutlig allokering'!$B$2:$AK$2,0),FALSE)/1,"")</f>
        <v>0</v>
      </c>
      <c r="AI43" s="55" t="str">
        <f>IFERROR(1-VLOOKUP(B43,'Slutlig allokering'!$B$2:$AJ$462,MATCH("Andel av bränsle i kvv som allokerats till värme, exklusive rökgaskondensering och hjälpel",'Slutlig allokering'!$B$2:$AK$2,0),FALSE),"")</f>
        <v/>
      </c>
      <c r="AK43" s="55" t="str">
        <f t="shared" si="1"/>
        <v/>
      </c>
    </row>
    <row r="44" spans="1:37" x14ac:dyDescent="0.35">
      <c r="A44" s="28" t="s">
        <v>65</v>
      </c>
      <c r="B44" s="28" t="s">
        <v>66</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allokering'!$B$2:$AC$462,MATCH(E$3,'Slutlig allokering'!$B$2:$AJ$2,0),FALSE)/1,0)</f>
        <v>0</v>
      </c>
      <c r="F44">
        <f>IFERROR(VLOOKUP($B44,Kraftvärmeprod!$B$1:$AH$479,MATCH(F$2,Kraftvärmeprod!$B$1:$AG$1,0),FALSE)/1,0)-IFERROR(VLOOKUP($B44,'Slutlig allokering'!$B$2:$AC$462,MATCH(F$3,'Slutlig allokering'!$B$2:$AJ$2,0),FALSE)/1,0)</f>
        <v>0</v>
      </c>
      <c r="G44">
        <f>IFERROR(VLOOKUP($B44,Kraftvärmeprod!$B$1:$AH$479,MATCH(G$2,Kraftvärmeprod!$B$1:$AG$1,0),FALSE)/1,0)-IFERROR(VLOOKUP($B44,'Slutlig allokering'!$B$2:$AC$462,MATCH(G$3,'Slutlig allokering'!$B$2:$AJ$2,0),FALSE)/1,0)</f>
        <v>0</v>
      </c>
      <c r="H44">
        <f>IFERROR(VLOOKUP($B44,Kraftvärmeprod!$B$1:$AH$479,MATCH(H$2,Kraftvärmeprod!$B$1:$AG$1,0),FALSE)/1,0)-IFERROR(VLOOKUP($B44,'Slutlig allokering'!$B$2:$AC$462,MATCH(H$3,'Slutlig allokering'!$B$2:$AJ$2,0),FALSE)/1,0)</f>
        <v>0</v>
      </c>
      <c r="I44">
        <f>IFERROR(VLOOKUP($B44,Kraftvärmeprod!$B$1:$AH$479,MATCH(I$2,Kraftvärmeprod!$B$1:$AG$1,0),FALSE)/1,0)-IFERROR(VLOOKUP($B44,'Slutlig allokering'!$B$2:$AC$462,MATCH(I$3,'Slutlig allokering'!$B$2:$AJ$2,0),FALSE)/1,0)</f>
        <v>0</v>
      </c>
      <c r="J44">
        <f>IFERROR(VLOOKUP($B44,Kraftvärmeprod!$B$1:$AH$479,MATCH(J$2,Kraftvärmeprod!$B$1:$AG$1,0),FALSE)/1,0)-IFERROR(VLOOKUP($B44,'Slutlig allokering'!$B$2:$AC$462,MATCH(J$3,'Slutlig allokering'!$B$2:$AJ$2,0),FALSE)/1,0)</f>
        <v>0</v>
      </c>
      <c r="K44">
        <f>IFERROR(VLOOKUP($B44,Kraftvärmeprod!$B$1:$AH$479,MATCH(K$2,Kraftvärmeprod!$B$1:$AG$1,0),FALSE)/1,0)-IFERROR(VLOOKUP($B44,'Slutlig allokering'!$B$2:$AC$462,MATCH(K$3,'Slutlig allokering'!$B$2:$AJ$2,0),FALSE)/1,0)</f>
        <v>0</v>
      </c>
      <c r="L44">
        <f>IFERROR(VLOOKUP($B44,Kraftvärmeprod!$B$1:$AH$479,MATCH(L$2,Kraftvärmeprod!$B$1:$AG$1,0),FALSE)/1,0)-IFERROR(VLOOKUP($B44,'Slutlig allokering'!$B$2:$AC$462,MATCH(L$3,'Slutlig allokering'!$B$2:$AJ$2,0),FALSE)/1,0)</f>
        <v>0</v>
      </c>
      <c r="M44" s="143">
        <f>IFERROR(VLOOKUP($B44,Miljö!$B$1:$S$477,MATCH(M$2,Miljö!$B$1:$X$1,0),FALSE)/1,0)-IFERROR(VLOOKUP($B44,'Slutlig allokering'!$B$2:$AC$462,MATCH(M$3,'Slutlig allokering'!$B$2:$AJ$2,0),FALSE)/1,0)</f>
        <v>0</v>
      </c>
      <c r="N44">
        <f>IFERROR(VLOOKUP($B44,Kraftvärmeprod!$B$1:$AH$479,MATCH(N$2,Kraftvärmeprod!$B$1:$AG$1,0),FALSE)/1,0)-IFERROR(VLOOKUP($B44,'Slutlig allokering'!$B$2:$AC$462,MATCH(N$3,'Slutlig allokering'!$B$2:$AJ$2,0),FALSE)/1,0)</f>
        <v>0</v>
      </c>
      <c r="O44">
        <f>IFERROR(VLOOKUP($B44,Kraftvärmeprod!$B$1:$AH$479,MATCH(O$2,Kraftvärmeprod!$B$1:$AG$1,0),FALSE)/1,0)-IFERROR(VLOOKUP($B44,'Slutlig allokering'!$B$2:$AC$462,MATCH(O$3,'Slutlig allokering'!$B$2:$AJ$2,0),FALSE)/1,0)</f>
        <v>0</v>
      </c>
      <c r="P44">
        <f>IFERROR(VLOOKUP($B44,Kraftvärmeprod!$B$1:$AH$479,MATCH(P$2,Kraftvärmeprod!$B$1:$AG$1,0),FALSE)/1,0)-IFERROR(VLOOKUP($B44,'Slutlig allokering'!$B$2:$AC$462,MATCH(P$3,'Slutlig allokering'!$B$2:$AJ$2,0),FALSE)/1,0)</f>
        <v>0</v>
      </c>
      <c r="Q44">
        <f>IFERROR(VLOOKUP($B44,Kraftvärmeprod!$B$1:$AH$479,MATCH(Q$2,Kraftvärmeprod!$B$1:$AG$1,0),FALSE)/1,0)-IFERROR(VLOOKUP($B44,'Slutlig allokering'!$B$2:$AC$462,MATCH(Q$3,'Slutlig allokering'!$B$2:$AJ$2,0),FALSE)/1,0)</f>
        <v>0</v>
      </c>
      <c r="R44">
        <f>IFERROR(VLOOKUP($B44,Kraftvärmeprod!$B$1:$AH$479,MATCH(R$2,Kraftvärmeprod!$B$1:$AG$1,0),FALSE)/1,0)-IFERROR(VLOOKUP($B44,'Slutlig allokering'!$B$2:$AC$462,MATCH(R$3,'Slutlig allokering'!$B$2:$AJ$2,0),FALSE)/1,0)</f>
        <v>0</v>
      </c>
      <c r="S44">
        <f>IFERROR(VLOOKUP($B44,Kraftvärmeprod!$B$1:$AH$479,MATCH(S$2,Kraftvärmeprod!$B$1:$AG$1,0),FALSE)/1,0)-IFERROR(VLOOKUP($B44,'Slutlig allokering'!$B$2:$AC$462,MATCH(S$3,'Slutlig allokering'!$B$2:$AJ$2,0),FALSE)/1,0)</f>
        <v>0</v>
      </c>
      <c r="T44">
        <f>IFERROR(VLOOKUP($B44,Kraftvärmeprod!$B$1:$AH$479,MATCH(T$2,Kraftvärmeprod!$B$1:$AG$1,0),FALSE)/1,0)-IFERROR(VLOOKUP($B44,'Slutlig allokering'!$B$2:$AC$462,MATCH(T$3,'Slutlig allokering'!$B$2:$AJ$2,0),FALSE)/1,0)</f>
        <v>0</v>
      </c>
      <c r="U44">
        <f>IFERROR(VLOOKUP($B44,Kraftvärmeprod!$B$1:$AH$479,MATCH(U$2,Kraftvärmeprod!$B$1:$AG$1,0),FALSE)/1,0)-IFERROR(VLOOKUP($B44,'Slutlig allokering'!$B$2:$AC$462,MATCH(U$3,'Slutlig allokering'!$B$2:$AJ$2,0),FALSE)/1,0)</f>
        <v>0</v>
      </c>
      <c r="V44">
        <f>IFERROR(VLOOKUP($B44,Kraftvärmeprod!$B$1:$AH$479,MATCH(V$2,Kraftvärmeprod!$B$1:$AG$1,0),FALSE)/1,0)-IFERROR(VLOOKUP($B44,'Slutlig allokering'!$B$2:$AC$462,MATCH(V$3,'Slutlig allokering'!$B$2:$AJ$2,0),FALSE)/1,0)</f>
        <v>0</v>
      </c>
      <c r="W44">
        <f>IFERROR(VLOOKUP($B44,Kraftvärmeprod!$B$1:$AH$479,MATCH(W$2,Kraftvärmeprod!$B$1:$AG$1,0),FALSE)/1,0)-IFERROR(VLOOKUP($B44,'Slutlig allokering'!$B$2:$AC$462,MATCH(W$3,'Slutlig allokering'!$B$2:$AJ$2,0),FALSE)/1,0)</f>
        <v>0</v>
      </c>
      <c r="X44">
        <f>IFERROR(VLOOKUP($B44,Kraftvärmeprod!$B$1:$AH$479,MATCH(X$2,Kraftvärmeprod!$B$1:$AG$1,0),FALSE)/1,0)-IFERROR(VLOOKUP($B44,'Slutlig allokering'!$B$2:$AC$462,MATCH(X$3,'Slutlig allokering'!$B$2:$AJ$2,0),FALSE)/1,0)</f>
        <v>0</v>
      </c>
      <c r="Y44">
        <f>IFERROR(VLOOKUP($B44,Kraftvärmeprod!$B$1:$AH$479,MATCH(Y$2,Kraftvärmeprod!$B$1:$AG$1,0),FALSE)/1,0)-IFERROR(VLOOKUP($B44,'Slutlig allokering'!$B$2:$AC$462,MATCH(Y$3,'Slutlig allokering'!$B$2:$AJ$2,0),FALSE)/1,0)</f>
        <v>0</v>
      </c>
      <c r="Z44">
        <f>IFERROR(VLOOKUP($B44,Kraftvärmeprod!$B$1:$AH$479,MATCH(Z$2,Kraftvärmeprod!$B$1:$AG$1,0),FALSE)/1,0)-IFERROR(VLOOKUP($B44,'Slutlig allokering'!$B$2:$AC$462,MATCH(Z$3,'Slutlig allokering'!$B$2:$AJ$2,0),FALSE)/1,0)</f>
        <v>0</v>
      </c>
      <c r="AA44">
        <f>IFERROR(VLOOKUP($B44,Kraftvärmeprod!$B$1:$AH$479,MATCH(AA$2,Kraftvärmeprod!$B$1:$AG$1,0),FALSE)/1,0)-IFERROR(VLOOKUP($B44,'Slutlig allokering'!$B$2:$AC$462,MATCH(AA$3,'Slutlig allokering'!$B$2:$AJ$2,0),FALSE)/1,0)</f>
        <v>0</v>
      </c>
      <c r="AB44">
        <f>IFERROR(VLOOKUP($B44,Kraftvärmeprod!$B$1:$AH$479,MATCH(AB$2,Kraftvärmeprod!$B$1:$AG$1,0),FALSE)/1,0)-IFERROR(VLOOKUP($B44,'Slutlig allokering'!$B$2:$AC$462,MATCH(AB$3,'Slutlig allokering'!$B$2:$AJ$2,0),FALSE)/1,0)</f>
        <v>0</v>
      </c>
      <c r="AE44">
        <f t="shared" si="0"/>
        <v>0</v>
      </c>
      <c r="AG44">
        <f>IFERROR(VLOOKUP(B44,'Slutlig allokering'!$B$2:$AJ$462,MATCH("Summa justerad allokerad tillförd energi (utan hjälpel och rökgaskondensering):",'Slutlig allokering'!$B$2:$AK$2,0),FALSE)/1,"")</f>
        <v>0</v>
      </c>
      <c r="AI44" s="55" t="str">
        <f>IFERROR(1-VLOOKUP(B44,'Slutlig allokering'!$B$2:$AJ$462,MATCH("Andel av bränsle i kvv som allokerats till värme, exklusive rökgaskondensering och hjälpel",'Slutlig allokering'!$B$2:$AK$2,0),FALSE),"")</f>
        <v/>
      </c>
      <c r="AK44" s="55" t="str">
        <f t="shared" si="1"/>
        <v/>
      </c>
    </row>
    <row r="45" spans="1:37" x14ac:dyDescent="0.35">
      <c r="A45" s="28" t="s">
        <v>67</v>
      </c>
      <c r="B45" s="28" t="s">
        <v>68</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allokering'!$B$2:$AC$462,MATCH(E$3,'Slutlig allokering'!$B$2:$AJ$2,0),FALSE)/1,0)</f>
        <v>0</v>
      </c>
      <c r="F45">
        <f>IFERROR(VLOOKUP($B45,Kraftvärmeprod!$B$1:$AH$479,MATCH(F$2,Kraftvärmeprod!$B$1:$AG$1,0),FALSE)/1,0)-IFERROR(VLOOKUP($B45,'Slutlig allokering'!$B$2:$AC$462,MATCH(F$3,'Slutlig allokering'!$B$2:$AJ$2,0),FALSE)/1,0)</f>
        <v>0</v>
      </c>
      <c r="G45">
        <f>IFERROR(VLOOKUP($B45,Kraftvärmeprod!$B$1:$AH$479,MATCH(G$2,Kraftvärmeprod!$B$1:$AG$1,0),FALSE)/1,0)-IFERROR(VLOOKUP($B45,'Slutlig allokering'!$B$2:$AC$462,MATCH(G$3,'Slutlig allokering'!$B$2:$AJ$2,0),FALSE)/1,0)</f>
        <v>0</v>
      </c>
      <c r="H45">
        <f>IFERROR(VLOOKUP($B45,Kraftvärmeprod!$B$1:$AH$479,MATCH(H$2,Kraftvärmeprod!$B$1:$AG$1,0),FALSE)/1,0)-IFERROR(VLOOKUP($B45,'Slutlig allokering'!$B$2:$AC$462,MATCH(H$3,'Slutlig allokering'!$B$2:$AJ$2,0),FALSE)/1,0)</f>
        <v>0</v>
      </c>
      <c r="I45">
        <f>IFERROR(VLOOKUP($B45,Kraftvärmeprod!$B$1:$AH$479,MATCH(I$2,Kraftvärmeprod!$B$1:$AG$1,0),FALSE)/1,0)-IFERROR(VLOOKUP($B45,'Slutlig allokering'!$B$2:$AC$462,MATCH(I$3,'Slutlig allokering'!$B$2:$AJ$2,0),FALSE)/1,0)</f>
        <v>0</v>
      </c>
      <c r="J45">
        <f>IFERROR(VLOOKUP($B45,Kraftvärmeprod!$B$1:$AH$479,MATCH(J$2,Kraftvärmeprod!$B$1:$AG$1,0),FALSE)/1,0)-IFERROR(VLOOKUP($B45,'Slutlig allokering'!$B$2:$AC$462,MATCH(J$3,'Slutlig allokering'!$B$2:$AJ$2,0),FALSE)/1,0)</f>
        <v>0</v>
      </c>
      <c r="K45">
        <f>IFERROR(VLOOKUP($B45,Kraftvärmeprod!$B$1:$AH$479,MATCH(K$2,Kraftvärmeprod!$B$1:$AG$1,0),FALSE)/1,0)-IFERROR(VLOOKUP($B45,'Slutlig allokering'!$B$2:$AC$462,MATCH(K$3,'Slutlig allokering'!$B$2:$AJ$2,0),FALSE)/1,0)</f>
        <v>0</v>
      </c>
      <c r="L45">
        <f>IFERROR(VLOOKUP($B45,Kraftvärmeprod!$B$1:$AH$479,MATCH(L$2,Kraftvärmeprod!$B$1:$AG$1,0),FALSE)/1,0)-IFERROR(VLOOKUP($B45,'Slutlig allokering'!$B$2:$AC$462,MATCH(L$3,'Slutlig allokering'!$B$2:$AJ$2,0),FALSE)/1,0)</f>
        <v>0</v>
      </c>
      <c r="M45" s="143">
        <f>IFERROR(VLOOKUP($B45,Miljö!$B$1:$S$477,MATCH(M$2,Miljö!$B$1:$X$1,0),FALSE)/1,0)-IFERROR(VLOOKUP($B45,'Slutlig allokering'!$B$2:$AC$462,MATCH(M$3,'Slutlig allokering'!$B$2:$AJ$2,0),FALSE)/1,0)</f>
        <v>0</v>
      </c>
      <c r="N45">
        <f>IFERROR(VLOOKUP($B45,Kraftvärmeprod!$B$1:$AH$479,MATCH(N$2,Kraftvärmeprod!$B$1:$AG$1,0),FALSE)/1,0)-IFERROR(VLOOKUP($B45,'Slutlig allokering'!$B$2:$AC$462,MATCH(N$3,'Slutlig allokering'!$B$2:$AJ$2,0),FALSE)/1,0)</f>
        <v>0</v>
      </c>
      <c r="O45">
        <f>IFERROR(VLOOKUP($B45,Kraftvärmeprod!$B$1:$AH$479,MATCH(O$2,Kraftvärmeprod!$B$1:$AG$1,0),FALSE)/1,0)-IFERROR(VLOOKUP($B45,'Slutlig allokering'!$B$2:$AC$462,MATCH(O$3,'Slutlig allokering'!$B$2:$AJ$2,0),FALSE)/1,0)</f>
        <v>0</v>
      </c>
      <c r="P45">
        <f>IFERROR(VLOOKUP($B45,Kraftvärmeprod!$B$1:$AH$479,MATCH(P$2,Kraftvärmeprod!$B$1:$AG$1,0),FALSE)/1,0)-IFERROR(VLOOKUP($B45,'Slutlig allokering'!$B$2:$AC$462,MATCH(P$3,'Slutlig allokering'!$B$2:$AJ$2,0),FALSE)/1,0)</f>
        <v>0</v>
      </c>
      <c r="Q45">
        <f>IFERROR(VLOOKUP($B45,Kraftvärmeprod!$B$1:$AH$479,MATCH(Q$2,Kraftvärmeprod!$B$1:$AG$1,0),FALSE)/1,0)-IFERROR(VLOOKUP($B45,'Slutlig allokering'!$B$2:$AC$462,MATCH(Q$3,'Slutlig allokering'!$B$2:$AJ$2,0),FALSE)/1,0)</f>
        <v>0</v>
      </c>
      <c r="R45">
        <f>IFERROR(VLOOKUP($B45,Kraftvärmeprod!$B$1:$AH$479,MATCH(R$2,Kraftvärmeprod!$B$1:$AG$1,0),FALSE)/1,0)-IFERROR(VLOOKUP($B45,'Slutlig allokering'!$B$2:$AC$462,MATCH(R$3,'Slutlig allokering'!$B$2:$AJ$2,0),FALSE)/1,0)</f>
        <v>0</v>
      </c>
      <c r="S45">
        <f>IFERROR(VLOOKUP($B45,Kraftvärmeprod!$B$1:$AH$479,MATCH(S$2,Kraftvärmeprod!$B$1:$AG$1,0),FALSE)/1,0)-IFERROR(VLOOKUP($B45,'Slutlig allokering'!$B$2:$AC$462,MATCH(S$3,'Slutlig allokering'!$B$2:$AJ$2,0),FALSE)/1,0)</f>
        <v>0</v>
      </c>
      <c r="T45">
        <f>IFERROR(VLOOKUP($B45,Kraftvärmeprod!$B$1:$AH$479,MATCH(T$2,Kraftvärmeprod!$B$1:$AG$1,0),FALSE)/1,0)-IFERROR(VLOOKUP($B45,'Slutlig allokering'!$B$2:$AC$462,MATCH(T$3,'Slutlig allokering'!$B$2:$AJ$2,0),FALSE)/1,0)</f>
        <v>0</v>
      </c>
      <c r="U45">
        <f>IFERROR(VLOOKUP($B45,Kraftvärmeprod!$B$1:$AH$479,MATCH(U$2,Kraftvärmeprod!$B$1:$AG$1,0),FALSE)/1,0)-IFERROR(VLOOKUP($B45,'Slutlig allokering'!$B$2:$AC$462,MATCH(U$3,'Slutlig allokering'!$B$2:$AJ$2,0),FALSE)/1,0)</f>
        <v>0</v>
      </c>
      <c r="V45">
        <f>IFERROR(VLOOKUP($B45,Kraftvärmeprod!$B$1:$AH$479,MATCH(V$2,Kraftvärmeprod!$B$1:$AG$1,0),FALSE)/1,0)-IFERROR(VLOOKUP($B45,'Slutlig allokering'!$B$2:$AC$462,MATCH(V$3,'Slutlig allokering'!$B$2:$AJ$2,0),FALSE)/1,0)</f>
        <v>0</v>
      </c>
      <c r="W45">
        <f>IFERROR(VLOOKUP($B45,Kraftvärmeprod!$B$1:$AH$479,MATCH(W$2,Kraftvärmeprod!$B$1:$AG$1,0),FALSE)/1,0)-IFERROR(VLOOKUP($B45,'Slutlig allokering'!$B$2:$AC$462,MATCH(W$3,'Slutlig allokering'!$B$2:$AJ$2,0),FALSE)/1,0)</f>
        <v>0</v>
      </c>
      <c r="X45">
        <f>IFERROR(VLOOKUP($B45,Kraftvärmeprod!$B$1:$AH$479,MATCH(X$2,Kraftvärmeprod!$B$1:$AG$1,0),FALSE)/1,0)-IFERROR(VLOOKUP($B45,'Slutlig allokering'!$B$2:$AC$462,MATCH(X$3,'Slutlig allokering'!$B$2:$AJ$2,0),FALSE)/1,0)</f>
        <v>0</v>
      </c>
      <c r="Y45">
        <f>IFERROR(VLOOKUP($B45,Kraftvärmeprod!$B$1:$AH$479,MATCH(Y$2,Kraftvärmeprod!$B$1:$AG$1,0),FALSE)/1,0)-IFERROR(VLOOKUP($B45,'Slutlig allokering'!$B$2:$AC$462,MATCH(Y$3,'Slutlig allokering'!$B$2:$AJ$2,0),FALSE)/1,0)</f>
        <v>0</v>
      </c>
      <c r="Z45">
        <f>IFERROR(VLOOKUP($B45,Kraftvärmeprod!$B$1:$AH$479,MATCH(Z$2,Kraftvärmeprod!$B$1:$AG$1,0),FALSE)/1,0)-IFERROR(VLOOKUP($B45,'Slutlig allokering'!$B$2:$AC$462,MATCH(Z$3,'Slutlig allokering'!$B$2:$AJ$2,0),FALSE)/1,0)</f>
        <v>0</v>
      </c>
      <c r="AA45">
        <f>IFERROR(VLOOKUP($B45,Kraftvärmeprod!$B$1:$AH$479,MATCH(AA$2,Kraftvärmeprod!$B$1:$AG$1,0),FALSE)/1,0)-IFERROR(VLOOKUP($B45,'Slutlig allokering'!$B$2:$AC$462,MATCH(AA$3,'Slutlig allokering'!$B$2:$AJ$2,0),FALSE)/1,0)</f>
        <v>0</v>
      </c>
      <c r="AB45">
        <f>IFERROR(VLOOKUP($B45,Kraftvärmeprod!$B$1:$AH$479,MATCH(AB$2,Kraftvärmeprod!$B$1:$AG$1,0),FALSE)/1,0)-IFERROR(VLOOKUP($B45,'Slutlig allokering'!$B$2:$AC$462,MATCH(AB$3,'Slutlig allokering'!$B$2:$AJ$2,0),FALSE)/1,0)</f>
        <v>0</v>
      </c>
      <c r="AE45">
        <f t="shared" si="0"/>
        <v>0</v>
      </c>
      <c r="AG45">
        <f>IFERROR(VLOOKUP(B45,'Slutlig allokering'!$B$2:$AJ$462,MATCH("Summa justerad allokerad tillförd energi (utan hjälpel och rökgaskondensering):",'Slutlig allokering'!$B$2:$AK$2,0),FALSE)/1,"")</f>
        <v>0</v>
      </c>
      <c r="AI45" s="55" t="str">
        <f>IFERROR(1-VLOOKUP(B45,'Slutlig allokering'!$B$2:$AJ$462,MATCH("Andel av bränsle i kvv som allokerats till värme, exklusive rökgaskondensering och hjälpel",'Slutlig allokering'!$B$2:$AK$2,0),FALSE),"")</f>
        <v/>
      </c>
      <c r="AK45" s="55" t="str">
        <f t="shared" si="1"/>
        <v/>
      </c>
    </row>
    <row r="46" spans="1:37" x14ac:dyDescent="0.35">
      <c r="A46" s="28" t="s">
        <v>67</v>
      </c>
      <c r="B46" s="28" t="s">
        <v>69</v>
      </c>
      <c r="C46">
        <f>IFERROR(VLOOKUP($B46,Kraftvärmeprod!$B$1:$AH$479,MATCH(C$3,Kraftvärmeprod!$B$1:$AG$1,0),FALSE)/1,"")</f>
        <v>338.49200000000002</v>
      </c>
      <c r="D46">
        <f>IFERROR(VLOOKUP($B46,Kraftvärmeprod!$B$1:$AH$479,MATCH(D$3,Kraftvärmeprod!$B$1:$AG$1,0),FALSE)/1,"")</f>
        <v>74.007000000000005</v>
      </c>
      <c r="E46">
        <f>IFERROR(VLOOKUP($B46,Kraftvärmeprod!$B$1:$AH$479,MATCH(E$2,Kraftvärmeprod!$B$1:$AG$1,0),FALSE)/1,0)-IFERROR(VLOOKUP($B46,'Slutlig allokering'!$B$2:$AC$462,MATCH(E$3,'Slutlig allokering'!$B$2:$AJ$2,0),FALSE)/1,0)</f>
        <v>0</v>
      </c>
      <c r="F46">
        <f>IFERROR(VLOOKUP($B46,Kraftvärmeprod!$B$1:$AH$479,MATCH(F$2,Kraftvärmeprod!$B$1:$AG$1,0),FALSE)/1,0)-IFERROR(VLOOKUP($B46,'Slutlig allokering'!$B$2:$AC$462,MATCH(F$3,'Slutlig allokering'!$B$2:$AJ$2,0),FALSE)/1,0)</f>
        <v>0</v>
      </c>
      <c r="G46">
        <f>IFERROR(VLOOKUP($B46,Kraftvärmeprod!$B$1:$AH$479,MATCH(G$2,Kraftvärmeprod!$B$1:$AG$1,0),FALSE)/1,0)-IFERROR(VLOOKUP($B46,'Slutlig allokering'!$B$2:$AC$462,MATCH(G$3,'Slutlig allokering'!$B$2:$AJ$2,0),FALSE)/1,0)</f>
        <v>0.72520999999999991</v>
      </c>
      <c r="H46">
        <f>IFERROR(VLOOKUP($B46,Kraftvärmeprod!$B$1:$AH$479,MATCH(H$2,Kraftvärmeprod!$B$1:$AG$1,0),FALSE)/1,0)-IFERROR(VLOOKUP($B46,'Slutlig allokering'!$B$2:$AC$462,MATCH(H$3,'Slutlig allokering'!$B$2:$AJ$2,0),FALSE)/1,0)</f>
        <v>0</v>
      </c>
      <c r="I46">
        <f>IFERROR(VLOOKUP($B46,Kraftvärmeprod!$B$1:$AH$479,MATCH(I$2,Kraftvärmeprod!$B$1:$AG$1,0),FALSE)/1,0)-IFERROR(VLOOKUP($B46,'Slutlig allokering'!$B$2:$AC$462,MATCH(I$3,'Slutlig allokering'!$B$2:$AJ$2,0),FALSE)/1,0)</f>
        <v>0.11498799999999998</v>
      </c>
      <c r="J46">
        <f>IFERROR(VLOOKUP($B46,Kraftvärmeprod!$B$1:$AH$479,MATCH(J$2,Kraftvärmeprod!$B$1:$AG$1,0),FALSE)/1,0)-IFERROR(VLOOKUP($B46,'Slutlig allokering'!$B$2:$AC$462,MATCH(J$3,'Slutlig allokering'!$B$2:$AJ$2,0),FALSE)/1,0)</f>
        <v>0</v>
      </c>
      <c r="K46">
        <f>IFERROR(VLOOKUP($B46,Kraftvärmeprod!$B$1:$AH$479,MATCH(K$2,Kraftvärmeprod!$B$1:$AG$1,0),FALSE)/1,0)-IFERROR(VLOOKUP($B46,'Slutlig allokering'!$B$2:$AC$462,MATCH(K$3,'Slutlig allokering'!$B$2:$AJ$2,0),FALSE)/1,0)</f>
        <v>0</v>
      </c>
      <c r="L46">
        <f>IFERROR(VLOOKUP($B46,Kraftvärmeprod!$B$1:$AH$479,MATCH(L$2,Kraftvärmeprod!$B$1:$AG$1,0),FALSE)/1,0)-IFERROR(VLOOKUP($B46,'Slutlig allokering'!$B$2:$AC$462,MATCH(L$3,'Slutlig allokering'!$B$2:$AJ$2,0),FALSE)/1,0)</f>
        <v>42.08659999999999</v>
      </c>
      <c r="M46" s="143">
        <f>IFERROR(VLOOKUP($B46,Miljö!$B$1:$S$477,MATCH(M$2,Miljö!$B$1:$X$1,0),FALSE)/1,0)-IFERROR(VLOOKUP($B46,'Slutlig allokering'!$B$2:$AC$462,MATCH(M$3,'Slutlig allokering'!$B$2:$AJ$2,0),FALSE)/1,0)</f>
        <v>1.0459400000000001</v>
      </c>
      <c r="N46">
        <f>IFERROR(VLOOKUP($B46,Kraftvärmeprod!$B$1:$AH$479,MATCH(N$2,Kraftvärmeprod!$B$1:$AG$1,0),FALSE)/1,0)-IFERROR(VLOOKUP($B46,'Slutlig allokering'!$B$2:$AC$462,MATCH(N$3,'Slutlig allokering'!$B$2:$AJ$2,0),FALSE)/1,0)</f>
        <v>0</v>
      </c>
      <c r="O46">
        <f>IFERROR(VLOOKUP($B46,Kraftvärmeprod!$B$1:$AH$479,MATCH(O$2,Kraftvärmeprod!$B$1:$AG$1,0),FALSE)/1,0)-IFERROR(VLOOKUP($B46,'Slutlig allokering'!$B$2:$AC$462,MATCH(O$3,'Slutlig allokering'!$B$2:$AJ$2,0),FALSE)/1,0)</f>
        <v>0</v>
      </c>
      <c r="P46">
        <f>IFERROR(VLOOKUP($B46,Kraftvärmeprod!$B$1:$AH$479,MATCH(P$2,Kraftvärmeprod!$B$1:$AG$1,0),FALSE)/1,0)-IFERROR(VLOOKUP($B46,'Slutlig allokering'!$B$2:$AC$462,MATCH(P$3,'Slutlig allokering'!$B$2:$AJ$2,0),FALSE)/1,0)</f>
        <v>0</v>
      </c>
      <c r="Q46">
        <f>IFERROR(VLOOKUP($B46,Kraftvärmeprod!$B$1:$AH$479,MATCH(Q$2,Kraftvärmeprod!$B$1:$AG$1,0),FALSE)/1,0)-IFERROR(VLOOKUP($B46,'Slutlig allokering'!$B$2:$AC$462,MATCH(Q$3,'Slutlig allokering'!$B$2:$AJ$2,0),FALSE)/1,0)</f>
        <v>0</v>
      </c>
      <c r="R46">
        <f>IFERROR(VLOOKUP($B46,Kraftvärmeprod!$B$1:$AH$479,MATCH(R$2,Kraftvärmeprod!$B$1:$AG$1,0),FALSE)/1,0)-IFERROR(VLOOKUP($B46,'Slutlig allokering'!$B$2:$AC$462,MATCH(R$3,'Slutlig allokering'!$B$2:$AJ$2,0),FALSE)/1,0)</f>
        <v>92.858000000000004</v>
      </c>
      <c r="S46">
        <f>IFERROR(VLOOKUP($B46,Kraftvärmeprod!$B$1:$AH$479,MATCH(S$2,Kraftvärmeprod!$B$1:$AG$1,0),FALSE)/1,0)-IFERROR(VLOOKUP($B46,'Slutlig allokering'!$B$2:$AC$462,MATCH(S$3,'Slutlig allokering'!$B$2:$AJ$2,0),FALSE)/1,0)</f>
        <v>0</v>
      </c>
      <c r="T46">
        <f>IFERROR(VLOOKUP($B46,Kraftvärmeprod!$B$1:$AH$479,MATCH(T$2,Kraftvärmeprod!$B$1:$AG$1,0),FALSE)/1,0)-IFERROR(VLOOKUP($B46,'Slutlig allokering'!$B$2:$AC$462,MATCH(T$3,'Slutlig allokering'!$B$2:$AJ$2,0),FALSE)/1,0)</f>
        <v>0</v>
      </c>
      <c r="U46">
        <f>IFERROR(VLOOKUP($B46,Kraftvärmeprod!$B$1:$AH$479,MATCH(U$2,Kraftvärmeprod!$B$1:$AG$1,0),FALSE)/1,0)-IFERROR(VLOOKUP($B46,'Slutlig allokering'!$B$2:$AC$462,MATCH(U$3,'Slutlig allokering'!$B$2:$AJ$2,0),FALSE)/1,0)</f>
        <v>0</v>
      </c>
      <c r="V46">
        <f>IFERROR(VLOOKUP($B46,Kraftvärmeprod!$B$1:$AH$479,MATCH(V$2,Kraftvärmeprod!$B$1:$AG$1,0),FALSE)/1,0)-IFERROR(VLOOKUP($B46,'Slutlig allokering'!$B$2:$AC$462,MATCH(V$3,'Slutlig allokering'!$B$2:$AJ$2,0),FALSE)/1,0)</f>
        <v>0</v>
      </c>
      <c r="W46">
        <f>IFERROR(VLOOKUP($B46,Kraftvärmeprod!$B$1:$AH$479,MATCH(W$2,Kraftvärmeprod!$B$1:$AG$1,0),FALSE)/1,0)-IFERROR(VLOOKUP($B46,'Slutlig allokering'!$B$2:$AC$462,MATCH(W$3,'Slutlig allokering'!$B$2:$AJ$2,0),FALSE)/1,0)</f>
        <v>0</v>
      </c>
      <c r="X46">
        <f>IFERROR(VLOOKUP($B46,Kraftvärmeprod!$B$1:$AH$479,MATCH(X$2,Kraftvärmeprod!$B$1:$AG$1,0),FALSE)/1,0)-IFERROR(VLOOKUP($B46,'Slutlig allokering'!$B$2:$AC$462,MATCH(X$3,'Slutlig allokering'!$B$2:$AJ$2,0),FALSE)/1,0)</f>
        <v>0</v>
      </c>
      <c r="Y46">
        <f>IFERROR(VLOOKUP($B46,Kraftvärmeprod!$B$1:$AH$479,MATCH(Y$2,Kraftvärmeprod!$B$1:$AG$1,0),FALSE)/1,0)-IFERROR(VLOOKUP($B46,'Slutlig allokering'!$B$2:$AC$462,MATCH(Y$3,'Slutlig allokering'!$B$2:$AJ$2,0),FALSE)/1,0)</f>
        <v>0</v>
      </c>
      <c r="Z46">
        <f>IFERROR(VLOOKUP($B46,Kraftvärmeprod!$B$1:$AH$479,MATCH(Z$2,Kraftvärmeprod!$B$1:$AG$1,0),FALSE)/1,0)-IFERROR(VLOOKUP($B46,'Slutlig allokering'!$B$2:$AC$462,MATCH(Z$3,'Slutlig allokering'!$B$2:$AJ$2,0),FALSE)/1,0)</f>
        <v>0</v>
      </c>
      <c r="AA46">
        <f>IFERROR(VLOOKUP($B46,Kraftvärmeprod!$B$1:$AH$479,MATCH(AA$2,Kraftvärmeprod!$B$1:$AG$1,0),FALSE)/1,0)-IFERROR(VLOOKUP($B46,'Slutlig allokering'!$B$2:$AC$462,MATCH(AA$3,'Slutlig allokering'!$B$2:$AJ$2,0),FALSE)/1,0)</f>
        <v>0</v>
      </c>
      <c r="AB46">
        <f>IFERROR(VLOOKUP($B46,Kraftvärmeprod!$B$1:$AH$479,MATCH(AB$2,Kraftvärmeprod!$B$1:$AG$1,0),FALSE)/1,0)-IFERROR(VLOOKUP($B46,'Slutlig allokering'!$B$2:$AC$462,MATCH(AB$3,'Slutlig allokering'!$B$2:$AJ$2,0),FALSE)/1,0)</f>
        <v>29.290099999999995</v>
      </c>
      <c r="AE46">
        <f t="shared" si="0"/>
        <v>165.07489799999999</v>
      </c>
      <c r="AG46">
        <f>IFERROR(VLOOKUP(B46,'Slutlig allokering'!$B$2:$AJ$462,MATCH("Summa justerad allokerad tillförd energi (utan hjälpel och rökgaskondensering):",'Slutlig allokering'!$B$2:$AK$2,0),FALSE)/1,"")</f>
        <v>289.77410200000008</v>
      </c>
      <c r="AI46" s="55">
        <f>IFERROR(1-VLOOKUP(B46,'Slutlig allokering'!$B$2:$AJ$462,MATCH("Andel av bränsle i kvv som allokerats till värme, exklusive rökgaskondensering och hjälpel",'Slutlig allokering'!$B$2:$AK$2,0),FALSE),"")</f>
        <v>0.36292241601058806</v>
      </c>
      <c r="AK46" s="55">
        <f t="shared" si="1"/>
        <v>0.36292241601058806</v>
      </c>
    </row>
    <row r="47" spans="1:37" x14ac:dyDescent="0.35">
      <c r="A47" s="28" t="s">
        <v>67</v>
      </c>
      <c r="B47" s="28" t="s">
        <v>70</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allokering'!$B$2:$AC$462,MATCH(E$3,'Slutlig allokering'!$B$2:$AJ$2,0),FALSE)/1,0)</f>
        <v>0</v>
      </c>
      <c r="F47">
        <f>IFERROR(VLOOKUP($B47,Kraftvärmeprod!$B$1:$AH$479,MATCH(F$2,Kraftvärmeprod!$B$1:$AG$1,0),FALSE)/1,0)-IFERROR(VLOOKUP($B47,'Slutlig allokering'!$B$2:$AC$462,MATCH(F$3,'Slutlig allokering'!$B$2:$AJ$2,0),FALSE)/1,0)</f>
        <v>0</v>
      </c>
      <c r="G47">
        <f>IFERROR(VLOOKUP($B47,Kraftvärmeprod!$B$1:$AH$479,MATCH(G$2,Kraftvärmeprod!$B$1:$AG$1,0),FALSE)/1,0)-IFERROR(VLOOKUP($B47,'Slutlig allokering'!$B$2:$AC$462,MATCH(G$3,'Slutlig allokering'!$B$2:$AJ$2,0),FALSE)/1,0)</f>
        <v>0</v>
      </c>
      <c r="H47">
        <f>IFERROR(VLOOKUP($B47,Kraftvärmeprod!$B$1:$AH$479,MATCH(H$2,Kraftvärmeprod!$B$1:$AG$1,0),FALSE)/1,0)-IFERROR(VLOOKUP($B47,'Slutlig allokering'!$B$2:$AC$462,MATCH(H$3,'Slutlig allokering'!$B$2:$AJ$2,0),FALSE)/1,0)</f>
        <v>0</v>
      </c>
      <c r="I47">
        <f>IFERROR(VLOOKUP($B47,Kraftvärmeprod!$B$1:$AH$479,MATCH(I$2,Kraftvärmeprod!$B$1:$AG$1,0),FALSE)/1,0)-IFERROR(VLOOKUP($B47,'Slutlig allokering'!$B$2:$AC$462,MATCH(I$3,'Slutlig allokering'!$B$2:$AJ$2,0),FALSE)/1,0)</f>
        <v>0</v>
      </c>
      <c r="J47">
        <f>IFERROR(VLOOKUP($B47,Kraftvärmeprod!$B$1:$AH$479,MATCH(J$2,Kraftvärmeprod!$B$1:$AG$1,0),FALSE)/1,0)-IFERROR(VLOOKUP($B47,'Slutlig allokering'!$B$2:$AC$462,MATCH(J$3,'Slutlig allokering'!$B$2:$AJ$2,0),FALSE)/1,0)</f>
        <v>0</v>
      </c>
      <c r="K47">
        <f>IFERROR(VLOOKUP($B47,Kraftvärmeprod!$B$1:$AH$479,MATCH(K$2,Kraftvärmeprod!$B$1:$AG$1,0),FALSE)/1,0)-IFERROR(VLOOKUP($B47,'Slutlig allokering'!$B$2:$AC$462,MATCH(K$3,'Slutlig allokering'!$B$2:$AJ$2,0),FALSE)/1,0)</f>
        <v>0</v>
      </c>
      <c r="L47">
        <f>IFERROR(VLOOKUP($B47,Kraftvärmeprod!$B$1:$AH$479,MATCH(L$2,Kraftvärmeprod!$B$1:$AG$1,0),FALSE)/1,0)-IFERROR(VLOOKUP($B47,'Slutlig allokering'!$B$2:$AC$462,MATCH(L$3,'Slutlig allokering'!$B$2:$AJ$2,0),FALSE)/1,0)</f>
        <v>0</v>
      </c>
      <c r="M47" s="143">
        <f>IFERROR(VLOOKUP($B47,Miljö!$B$1:$S$477,MATCH(M$2,Miljö!$B$1:$X$1,0),FALSE)/1,0)-IFERROR(VLOOKUP($B47,'Slutlig allokering'!$B$2:$AC$462,MATCH(M$3,'Slutlig allokering'!$B$2:$AJ$2,0),FALSE)/1,0)</f>
        <v>0</v>
      </c>
      <c r="N47">
        <f>IFERROR(VLOOKUP($B47,Kraftvärmeprod!$B$1:$AH$479,MATCH(N$2,Kraftvärmeprod!$B$1:$AG$1,0),FALSE)/1,0)-IFERROR(VLOOKUP($B47,'Slutlig allokering'!$B$2:$AC$462,MATCH(N$3,'Slutlig allokering'!$B$2:$AJ$2,0),FALSE)/1,0)</f>
        <v>0</v>
      </c>
      <c r="O47">
        <f>IFERROR(VLOOKUP($B47,Kraftvärmeprod!$B$1:$AH$479,MATCH(O$2,Kraftvärmeprod!$B$1:$AG$1,0),FALSE)/1,0)-IFERROR(VLOOKUP($B47,'Slutlig allokering'!$B$2:$AC$462,MATCH(O$3,'Slutlig allokering'!$B$2:$AJ$2,0),FALSE)/1,0)</f>
        <v>0</v>
      </c>
      <c r="P47">
        <f>IFERROR(VLOOKUP($B47,Kraftvärmeprod!$B$1:$AH$479,MATCH(P$2,Kraftvärmeprod!$B$1:$AG$1,0),FALSE)/1,0)-IFERROR(VLOOKUP($B47,'Slutlig allokering'!$B$2:$AC$462,MATCH(P$3,'Slutlig allokering'!$B$2:$AJ$2,0),FALSE)/1,0)</f>
        <v>0</v>
      </c>
      <c r="Q47">
        <f>IFERROR(VLOOKUP($B47,Kraftvärmeprod!$B$1:$AH$479,MATCH(Q$2,Kraftvärmeprod!$B$1:$AG$1,0),FALSE)/1,0)-IFERROR(VLOOKUP($B47,'Slutlig allokering'!$B$2:$AC$462,MATCH(Q$3,'Slutlig allokering'!$B$2:$AJ$2,0),FALSE)/1,0)</f>
        <v>0</v>
      </c>
      <c r="R47">
        <f>IFERROR(VLOOKUP($B47,Kraftvärmeprod!$B$1:$AH$479,MATCH(R$2,Kraftvärmeprod!$B$1:$AG$1,0),FALSE)/1,0)-IFERROR(VLOOKUP($B47,'Slutlig allokering'!$B$2:$AC$462,MATCH(R$3,'Slutlig allokering'!$B$2:$AJ$2,0),FALSE)/1,0)</f>
        <v>0</v>
      </c>
      <c r="S47">
        <f>IFERROR(VLOOKUP($B47,Kraftvärmeprod!$B$1:$AH$479,MATCH(S$2,Kraftvärmeprod!$B$1:$AG$1,0),FALSE)/1,0)-IFERROR(VLOOKUP($B47,'Slutlig allokering'!$B$2:$AC$462,MATCH(S$3,'Slutlig allokering'!$B$2:$AJ$2,0),FALSE)/1,0)</f>
        <v>0</v>
      </c>
      <c r="T47">
        <f>IFERROR(VLOOKUP($B47,Kraftvärmeprod!$B$1:$AH$479,MATCH(T$2,Kraftvärmeprod!$B$1:$AG$1,0),FALSE)/1,0)-IFERROR(VLOOKUP($B47,'Slutlig allokering'!$B$2:$AC$462,MATCH(T$3,'Slutlig allokering'!$B$2:$AJ$2,0),FALSE)/1,0)</f>
        <v>0</v>
      </c>
      <c r="U47">
        <f>IFERROR(VLOOKUP($B47,Kraftvärmeprod!$B$1:$AH$479,MATCH(U$2,Kraftvärmeprod!$B$1:$AG$1,0),FALSE)/1,0)-IFERROR(VLOOKUP($B47,'Slutlig allokering'!$B$2:$AC$462,MATCH(U$3,'Slutlig allokering'!$B$2:$AJ$2,0),FALSE)/1,0)</f>
        <v>0</v>
      </c>
      <c r="V47">
        <f>IFERROR(VLOOKUP($B47,Kraftvärmeprod!$B$1:$AH$479,MATCH(V$2,Kraftvärmeprod!$B$1:$AG$1,0),FALSE)/1,0)-IFERROR(VLOOKUP($B47,'Slutlig allokering'!$B$2:$AC$462,MATCH(V$3,'Slutlig allokering'!$B$2:$AJ$2,0),FALSE)/1,0)</f>
        <v>0</v>
      </c>
      <c r="W47">
        <f>IFERROR(VLOOKUP($B47,Kraftvärmeprod!$B$1:$AH$479,MATCH(W$2,Kraftvärmeprod!$B$1:$AG$1,0),FALSE)/1,0)-IFERROR(VLOOKUP($B47,'Slutlig allokering'!$B$2:$AC$462,MATCH(W$3,'Slutlig allokering'!$B$2:$AJ$2,0),FALSE)/1,0)</f>
        <v>0</v>
      </c>
      <c r="X47">
        <f>IFERROR(VLOOKUP($B47,Kraftvärmeprod!$B$1:$AH$479,MATCH(X$2,Kraftvärmeprod!$B$1:$AG$1,0),FALSE)/1,0)-IFERROR(VLOOKUP($B47,'Slutlig allokering'!$B$2:$AC$462,MATCH(X$3,'Slutlig allokering'!$B$2:$AJ$2,0),FALSE)/1,0)</f>
        <v>0</v>
      </c>
      <c r="Y47">
        <f>IFERROR(VLOOKUP($B47,Kraftvärmeprod!$B$1:$AH$479,MATCH(Y$2,Kraftvärmeprod!$B$1:$AG$1,0),FALSE)/1,0)-IFERROR(VLOOKUP($B47,'Slutlig allokering'!$B$2:$AC$462,MATCH(Y$3,'Slutlig allokering'!$B$2:$AJ$2,0),FALSE)/1,0)</f>
        <v>0</v>
      </c>
      <c r="Z47">
        <f>IFERROR(VLOOKUP($B47,Kraftvärmeprod!$B$1:$AH$479,MATCH(Z$2,Kraftvärmeprod!$B$1:$AG$1,0),FALSE)/1,0)-IFERROR(VLOOKUP($B47,'Slutlig allokering'!$B$2:$AC$462,MATCH(Z$3,'Slutlig allokering'!$B$2:$AJ$2,0),FALSE)/1,0)</f>
        <v>0</v>
      </c>
      <c r="AA47">
        <f>IFERROR(VLOOKUP($B47,Kraftvärmeprod!$B$1:$AH$479,MATCH(AA$2,Kraftvärmeprod!$B$1:$AG$1,0),FALSE)/1,0)-IFERROR(VLOOKUP($B47,'Slutlig allokering'!$B$2:$AC$462,MATCH(AA$3,'Slutlig allokering'!$B$2:$AJ$2,0),FALSE)/1,0)</f>
        <v>0</v>
      </c>
      <c r="AB47">
        <f>IFERROR(VLOOKUP($B47,Kraftvärmeprod!$B$1:$AH$479,MATCH(AB$2,Kraftvärmeprod!$B$1:$AG$1,0),FALSE)/1,0)-IFERROR(VLOOKUP($B47,'Slutlig allokering'!$B$2:$AC$462,MATCH(AB$3,'Slutlig allokering'!$B$2:$AJ$2,0),FALSE)/1,0)</f>
        <v>0</v>
      </c>
      <c r="AE47">
        <f t="shared" si="0"/>
        <v>0</v>
      </c>
      <c r="AG47">
        <f>IFERROR(VLOOKUP(B47,'Slutlig allokering'!$B$2:$AJ$462,MATCH("Summa justerad allokerad tillförd energi (utan hjälpel och rökgaskondensering):",'Slutlig allokering'!$B$2:$AK$2,0),FALSE)/1,"")</f>
        <v>0</v>
      </c>
      <c r="AI47" s="55" t="str">
        <f>IFERROR(1-VLOOKUP(B47,'Slutlig allokering'!$B$2:$AJ$462,MATCH("Andel av bränsle i kvv som allokerats till värme, exklusive rökgaskondensering och hjälpel",'Slutlig allokering'!$B$2:$AK$2,0),FALSE),"")</f>
        <v/>
      </c>
      <c r="AK47" s="55" t="str">
        <f t="shared" si="1"/>
        <v/>
      </c>
    </row>
    <row r="48" spans="1:37" x14ac:dyDescent="0.35">
      <c r="A48" s="28" t="s">
        <v>67</v>
      </c>
      <c r="B48" s="28" t="s">
        <v>71</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allokering'!$B$2:$AC$462,MATCH(E$3,'Slutlig allokering'!$B$2:$AJ$2,0),FALSE)/1,0)</f>
        <v>0</v>
      </c>
      <c r="F48">
        <f>IFERROR(VLOOKUP($B48,Kraftvärmeprod!$B$1:$AH$479,MATCH(F$2,Kraftvärmeprod!$B$1:$AG$1,0),FALSE)/1,0)-IFERROR(VLOOKUP($B48,'Slutlig allokering'!$B$2:$AC$462,MATCH(F$3,'Slutlig allokering'!$B$2:$AJ$2,0),FALSE)/1,0)</f>
        <v>0</v>
      </c>
      <c r="G48">
        <f>IFERROR(VLOOKUP($B48,Kraftvärmeprod!$B$1:$AH$479,MATCH(G$2,Kraftvärmeprod!$B$1:$AG$1,0),FALSE)/1,0)-IFERROR(VLOOKUP($B48,'Slutlig allokering'!$B$2:$AC$462,MATCH(G$3,'Slutlig allokering'!$B$2:$AJ$2,0),FALSE)/1,0)</f>
        <v>0</v>
      </c>
      <c r="H48">
        <f>IFERROR(VLOOKUP($B48,Kraftvärmeprod!$B$1:$AH$479,MATCH(H$2,Kraftvärmeprod!$B$1:$AG$1,0),FALSE)/1,0)-IFERROR(VLOOKUP($B48,'Slutlig allokering'!$B$2:$AC$462,MATCH(H$3,'Slutlig allokering'!$B$2:$AJ$2,0),FALSE)/1,0)</f>
        <v>0</v>
      </c>
      <c r="I48">
        <f>IFERROR(VLOOKUP($B48,Kraftvärmeprod!$B$1:$AH$479,MATCH(I$2,Kraftvärmeprod!$B$1:$AG$1,0),FALSE)/1,0)-IFERROR(VLOOKUP($B48,'Slutlig allokering'!$B$2:$AC$462,MATCH(I$3,'Slutlig allokering'!$B$2:$AJ$2,0),FALSE)/1,0)</f>
        <v>0</v>
      </c>
      <c r="J48">
        <f>IFERROR(VLOOKUP($B48,Kraftvärmeprod!$B$1:$AH$479,MATCH(J$2,Kraftvärmeprod!$B$1:$AG$1,0),FALSE)/1,0)-IFERROR(VLOOKUP($B48,'Slutlig allokering'!$B$2:$AC$462,MATCH(J$3,'Slutlig allokering'!$B$2:$AJ$2,0),FALSE)/1,0)</f>
        <v>0</v>
      </c>
      <c r="K48">
        <f>IFERROR(VLOOKUP($B48,Kraftvärmeprod!$B$1:$AH$479,MATCH(K$2,Kraftvärmeprod!$B$1:$AG$1,0),FALSE)/1,0)-IFERROR(VLOOKUP($B48,'Slutlig allokering'!$B$2:$AC$462,MATCH(K$3,'Slutlig allokering'!$B$2:$AJ$2,0),FALSE)/1,0)</f>
        <v>0</v>
      </c>
      <c r="L48">
        <f>IFERROR(VLOOKUP($B48,Kraftvärmeprod!$B$1:$AH$479,MATCH(L$2,Kraftvärmeprod!$B$1:$AG$1,0),FALSE)/1,0)-IFERROR(VLOOKUP($B48,'Slutlig allokering'!$B$2:$AC$462,MATCH(L$3,'Slutlig allokering'!$B$2:$AJ$2,0),FALSE)/1,0)</f>
        <v>0</v>
      </c>
      <c r="M48" s="143">
        <f>IFERROR(VLOOKUP($B48,Miljö!$B$1:$S$477,MATCH(M$2,Miljö!$B$1:$X$1,0),FALSE)/1,0)-IFERROR(VLOOKUP($B48,'Slutlig allokering'!$B$2:$AC$462,MATCH(M$3,'Slutlig allokering'!$B$2:$AJ$2,0),FALSE)/1,0)</f>
        <v>0</v>
      </c>
      <c r="N48">
        <f>IFERROR(VLOOKUP($B48,Kraftvärmeprod!$B$1:$AH$479,MATCH(N$2,Kraftvärmeprod!$B$1:$AG$1,0),FALSE)/1,0)-IFERROR(VLOOKUP($B48,'Slutlig allokering'!$B$2:$AC$462,MATCH(N$3,'Slutlig allokering'!$B$2:$AJ$2,0),FALSE)/1,0)</f>
        <v>0</v>
      </c>
      <c r="O48">
        <f>IFERROR(VLOOKUP($B48,Kraftvärmeprod!$B$1:$AH$479,MATCH(O$2,Kraftvärmeprod!$B$1:$AG$1,0),FALSE)/1,0)-IFERROR(VLOOKUP($B48,'Slutlig allokering'!$B$2:$AC$462,MATCH(O$3,'Slutlig allokering'!$B$2:$AJ$2,0),FALSE)/1,0)</f>
        <v>0</v>
      </c>
      <c r="P48">
        <f>IFERROR(VLOOKUP($B48,Kraftvärmeprod!$B$1:$AH$479,MATCH(P$2,Kraftvärmeprod!$B$1:$AG$1,0),FALSE)/1,0)-IFERROR(VLOOKUP($B48,'Slutlig allokering'!$B$2:$AC$462,MATCH(P$3,'Slutlig allokering'!$B$2:$AJ$2,0),FALSE)/1,0)</f>
        <v>0</v>
      </c>
      <c r="Q48">
        <f>IFERROR(VLOOKUP($B48,Kraftvärmeprod!$B$1:$AH$479,MATCH(Q$2,Kraftvärmeprod!$B$1:$AG$1,0),FALSE)/1,0)-IFERROR(VLOOKUP($B48,'Slutlig allokering'!$B$2:$AC$462,MATCH(Q$3,'Slutlig allokering'!$B$2:$AJ$2,0),FALSE)/1,0)</f>
        <v>0</v>
      </c>
      <c r="R48">
        <f>IFERROR(VLOOKUP($B48,Kraftvärmeprod!$B$1:$AH$479,MATCH(R$2,Kraftvärmeprod!$B$1:$AG$1,0),FALSE)/1,0)-IFERROR(VLOOKUP($B48,'Slutlig allokering'!$B$2:$AC$462,MATCH(R$3,'Slutlig allokering'!$B$2:$AJ$2,0),FALSE)/1,0)</f>
        <v>0</v>
      </c>
      <c r="S48">
        <f>IFERROR(VLOOKUP($B48,Kraftvärmeprod!$B$1:$AH$479,MATCH(S$2,Kraftvärmeprod!$B$1:$AG$1,0),FALSE)/1,0)-IFERROR(VLOOKUP($B48,'Slutlig allokering'!$B$2:$AC$462,MATCH(S$3,'Slutlig allokering'!$B$2:$AJ$2,0),FALSE)/1,0)</f>
        <v>0</v>
      </c>
      <c r="T48">
        <f>IFERROR(VLOOKUP($B48,Kraftvärmeprod!$B$1:$AH$479,MATCH(T$2,Kraftvärmeprod!$B$1:$AG$1,0),FALSE)/1,0)-IFERROR(VLOOKUP($B48,'Slutlig allokering'!$B$2:$AC$462,MATCH(T$3,'Slutlig allokering'!$B$2:$AJ$2,0),FALSE)/1,0)</f>
        <v>0</v>
      </c>
      <c r="U48">
        <f>IFERROR(VLOOKUP($B48,Kraftvärmeprod!$B$1:$AH$479,MATCH(U$2,Kraftvärmeprod!$B$1:$AG$1,0),FALSE)/1,0)-IFERROR(VLOOKUP($B48,'Slutlig allokering'!$B$2:$AC$462,MATCH(U$3,'Slutlig allokering'!$B$2:$AJ$2,0),FALSE)/1,0)</f>
        <v>0</v>
      </c>
      <c r="V48">
        <f>IFERROR(VLOOKUP($B48,Kraftvärmeprod!$B$1:$AH$479,MATCH(V$2,Kraftvärmeprod!$B$1:$AG$1,0),FALSE)/1,0)-IFERROR(VLOOKUP($B48,'Slutlig allokering'!$B$2:$AC$462,MATCH(V$3,'Slutlig allokering'!$B$2:$AJ$2,0),FALSE)/1,0)</f>
        <v>0</v>
      </c>
      <c r="W48">
        <f>IFERROR(VLOOKUP($B48,Kraftvärmeprod!$B$1:$AH$479,MATCH(W$2,Kraftvärmeprod!$B$1:$AG$1,0),FALSE)/1,0)-IFERROR(VLOOKUP($B48,'Slutlig allokering'!$B$2:$AC$462,MATCH(W$3,'Slutlig allokering'!$B$2:$AJ$2,0),FALSE)/1,0)</f>
        <v>0</v>
      </c>
      <c r="X48">
        <f>IFERROR(VLOOKUP($B48,Kraftvärmeprod!$B$1:$AH$479,MATCH(X$2,Kraftvärmeprod!$B$1:$AG$1,0),FALSE)/1,0)-IFERROR(VLOOKUP($B48,'Slutlig allokering'!$B$2:$AC$462,MATCH(X$3,'Slutlig allokering'!$B$2:$AJ$2,0),FALSE)/1,0)</f>
        <v>0</v>
      </c>
      <c r="Y48">
        <f>IFERROR(VLOOKUP($B48,Kraftvärmeprod!$B$1:$AH$479,MATCH(Y$2,Kraftvärmeprod!$B$1:$AG$1,0),FALSE)/1,0)-IFERROR(VLOOKUP($B48,'Slutlig allokering'!$B$2:$AC$462,MATCH(Y$3,'Slutlig allokering'!$B$2:$AJ$2,0),FALSE)/1,0)</f>
        <v>0</v>
      </c>
      <c r="Z48">
        <f>IFERROR(VLOOKUP($B48,Kraftvärmeprod!$B$1:$AH$479,MATCH(Z$2,Kraftvärmeprod!$B$1:$AG$1,0),FALSE)/1,0)-IFERROR(VLOOKUP($B48,'Slutlig allokering'!$B$2:$AC$462,MATCH(Z$3,'Slutlig allokering'!$B$2:$AJ$2,0),FALSE)/1,0)</f>
        <v>0</v>
      </c>
      <c r="AA48">
        <f>IFERROR(VLOOKUP($B48,Kraftvärmeprod!$B$1:$AH$479,MATCH(AA$2,Kraftvärmeprod!$B$1:$AG$1,0),FALSE)/1,0)-IFERROR(VLOOKUP($B48,'Slutlig allokering'!$B$2:$AC$462,MATCH(AA$3,'Slutlig allokering'!$B$2:$AJ$2,0),FALSE)/1,0)</f>
        <v>0</v>
      </c>
      <c r="AB48">
        <f>IFERROR(VLOOKUP($B48,Kraftvärmeprod!$B$1:$AH$479,MATCH(AB$2,Kraftvärmeprod!$B$1:$AG$1,0),FALSE)/1,0)-IFERROR(VLOOKUP($B48,'Slutlig allokering'!$B$2:$AC$462,MATCH(AB$3,'Slutlig allokering'!$B$2:$AJ$2,0),FALSE)/1,0)</f>
        <v>0</v>
      </c>
      <c r="AE48">
        <f t="shared" si="0"/>
        <v>0</v>
      </c>
      <c r="AG48">
        <f>IFERROR(VLOOKUP(B48,'Slutlig allokering'!$B$2:$AJ$462,MATCH("Summa justerad allokerad tillförd energi (utan hjälpel och rökgaskondensering):",'Slutlig allokering'!$B$2:$AK$2,0),FALSE)/1,"")</f>
        <v>0</v>
      </c>
      <c r="AI48" s="55" t="str">
        <f>IFERROR(1-VLOOKUP(B48,'Slutlig allokering'!$B$2:$AJ$462,MATCH("Andel av bränsle i kvv som allokerats till värme, exklusive rökgaskondensering och hjälpel",'Slutlig allokering'!$B$2:$AK$2,0),FALSE),"")</f>
        <v/>
      </c>
      <c r="AK48" s="55" t="str">
        <f t="shared" si="1"/>
        <v/>
      </c>
    </row>
    <row r="49" spans="1:37" x14ac:dyDescent="0.35">
      <c r="A49" s="28" t="s">
        <v>72</v>
      </c>
      <c r="B49" s="28" t="s">
        <v>73</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allokering'!$B$2:$AC$462,MATCH(E$3,'Slutlig allokering'!$B$2:$AJ$2,0),FALSE)/1,0)</f>
        <v>0</v>
      </c>
      <c r="F49">
        <f>IFERROR(VLOOKUP($B49,Kraftvärmeprod!$B$1:$AH$479,MATCH(F$2,Kraftvärmeprod!$B$1:$AG$1,0),FALSE)/1,0)-IFERROR(VLOOKUP($B49,'Slutlig allokering'!$B$2:$AC$462,MATCH(F$3,'Slutlig allokering'!$B$2:$AJ$2,0),FALSE)/1,0)</f>
        <v>0</v>
      </c>
      <c r="G49">
        <f>IFERROR(VLOOKUP($B49,Kraftvärmeprod!$B$1:$AH$479,MATCH(G$2,Kraftvärmeprod!$B$1:$AG$1,0),FALSE)/1,0)-IFERROR(VLOOKUP($B49,'Slutlig allokering'!$B$2:$AC$462,MATCH(G$3,'Slutlig allokering'!$B$2:$AJ$2,0),FALSE)/1,0)</f>
        <v>0</v>
      </c>
      <c r="H49">
        <f>IFERROR(VLOOKUP($B49,Kraftvärmeprod!$B$1:$AH$479,MATCH(H$2,Kraftvärmeprod!$B$1:$AG$1,0),FALSE)/1,0)-IFERROR(VLOOKUP($B49,'Slutlig allokering'!$B$2:$AC$462,MATCH(H$3,'Slutlig allokering'!$B$2:$AJ$2,0),FALSE)/1,0)</f>
        <v>0</v>
      </c>
      <c r="I49">
        <f>IFERROR(VLOOKUP($B49,Kraftvärmeprod!$B$1:$AH$479,MATCH(I$2,Kraftvärmeprod!$B$1:$AG$1,0),FALSE)/1,0)-IFERROR(VLOOKUP($B49,'Slutlig allokering'!$B$2:$AC$462,MATCH(I$3,'Slutlig allokering'!$B$2:$AJ$2,0),FALSE)/1,0)</f>
        <v>0</v>
      </c>
      <c r="J49">
        <f>IFERROR(VLOOKUP($B49,Kraftvärmeprod!$B$1:$AH$479,MATCH(J$2,Kraftvärmeprod!$B$1:$AG$1,0),FALSE)/1,0)-IFERROR(VLOOKUP($B49,'Slutlig allokering'!$B$2:$AC$462,MATCH(J$3,'Slutlig allokering'!$B$2:$AJ$2,0),FALSE)/1,0)</f>
        <v>0</v>
      </c>
      <c r="K49">
        <f>IFERROR(VLOOKUP($B49,Kraftvärmeprod!$B$1:$AH$479,MATCH(K$2,Kraftvärmeprod!$B$1:$AG$1,0),FALSE)/1,0)-IFERROR(VLOOKUP($B49,'Slutlig allokering'!$B$2:$AC$462,MATCH(K$3,'Slutlig allokering'!$B$2:$AJ$2,0),FALSE)/1,0)</f>
        <v>0</v>
      </c>
      <c r="L49">
        <f>IFERROR(VLOOKUP($B49,Kraftvärmeprod!$B$1:$AH$479,MATCH(L$2,Kraftvärmeprod!$B$1:$AG$1,0),FALSE)/1,0)-IFERROR(VLOOKUP($B49,'Slutlig allokering'!$B$2:$AC$462,MATCH(L$3,'Slutlig allokering'!$B$2:$AJ$2,0),FALSE)/1,0)</f>
        <v>0</v>
      </c>
      <c r="M49" s="143">
        <f>IFERROR(VLOOKUP($B49,Miljö!$B$1:$S$477,MATCH(M$2,Miljö!$B$1:$X$1,0),FALSE)/1,0)-IFERROR(VLOOKUP($B49,'Slutlig allokering'!$B$2:$AC$462,MATCH(M$3,'Slutlig allokering'!$B$2:$AJ$2,0),FALSE)/1,0)</f>
        <v>0</v>
      </c>
      <c r="N49">
        <f>IFERROR(VLOOKUP($B49,Kraftvärmeprod!$B$1:$AH$479,MATCH(N$2,Kraftvärmeprod!$B$1:$AG$1,0),FALSE)/1,0)-IFERROR(VLOOKUP($B49,'Slutlig allokering'!$B$2:$AC$462,MATCH(N$3,'Slutlig allokering'!$B$2:$AJ$2,0),FALSE)/1,0)</f>
        <v>0</v>
      </c>
      <c r="O49">
        <f>IFERROR(VLOOKUP($B49,Kraftvärmeprod!$B$1:$AH$479,MATCH(O$2,Kraftvärmeprod!$B$1:$AG$1,0),FALSE)/1,0)-IFERROR(VLOOKUP($B49,'Slutlig allokering'!$B$2:$AC$462,MATCH(O$3,'Slutlig allokering'!$B$2:$AJ$2,0),FALSE)/1,0)</f>
        <v>0</v>
      </c>
      <c r="P49">
        <f>IFERROR(VLOOKUP($B49,Kraftvärmeprod!$B$1:$AH$479,MATCH(P$2,Kraftvärmeprod!$B$1:$AG$1,0),FALSE)/1,0)-IFERROR(VLOOKUP($B49,'Slutlig allokering'!$B$2:$AC$462,MATCH(P$3,'Slutlig allokering'!$B$2:$AJ$2,0),FALSE)/1,0)</f>
        <v>0</v>
      </c>
      <c r="Q49">
        <f>IFERROR(VLOOKUP($B49,Kraftvärmeprod!$B$1:$AH$479,MATCH(Q$2,Kraftvärmeprod!$B$1:$AG$1,0),FALSE)/1,0)-IFERROR(VLOOKUP($B49,'Slutlig allokering'!$B$2:$AC$462,MATCH(Q$3,'Slutlig allokering'!$B$2:$AJ$2,0),FALSE)/1,0)</f>
        <v>0</v>
      </c>
      <c r="R49">
        <f>IFERROR(VLOOKUP($B49,Kraftvärmeprod!$B$1:$AH$479,MATCH(R$2,Kraftvärmeprod!$B$1:$AG$1,0),FALSE)/1,0)-IFERROR(VLOOKUP($B49,'Slutlig allokering'!$B$2:$AC$462,MATCH(R$3,'Slutlig allokering'!$B$2:$AJ$2,0),FALSE)/1,0)</f>
        <v>0</v>
      </c>
      <c r="S49">
        <f>IFERROR(VLOOKUP($B49,Kraftvärmeprod!$B$1:$AH$479,MATCH(S$2,Kraftvärmeprod!$B$1:$AG$1,0),FALSE)/1,0)-IFERROR(VLOOKUP($B49,'Slutlig allokering'!$B$2:$AC$462,MATCH(S$3,'Slutlig allokering'!$B$2:$AJ$2,0),FALSE)/1,0)</f>
        <v>0</v>
      </c>
      <c r="T49">
        <f>IFERROR(VLOOKUP($B49,Kraftvärmeprod!$B$1:$AH$479,MATCH(T$2,Kraftvärmeprod!$B$1:$AG$1,0),FALSE)/1,0)-IFERROR(VLOOKUP($B49,'Slutlig allokering'!$B$2:$AC$462,MATCH(T$3,'Slutlig allokering'!$B$2:$AJ$2,0),FALSE)/1,0)</f>
        <v>0</v>
      </c>
      <c r="U49">
        <f>IFERROR(VLOOKUP($B49,Kraftvärmeprod!$B$1:$AH$479,MATCH(U$2,Kraftvärmeprod!$B$1:$AG$1,0),FALSE)/1,0)-IFERROR(VLOOKUP($B49,'Slutlig allokering'!$B$2:$AC$462,MATCH(U$3,'Slutlig allokering'!$B$2:$AJ$2,0),FALSE)/1,0)</f>
        <v>0</v>
      </c>
      <c r="V49">
        <f>IFERROR(VLOOKUP($B49,Kraftvärmeprod!$B$1:$AH$479,MATCH(V$2,Kraftvärmeprod!$B$1:$AG$1,0),FALSE)/1,0)-IFERROR(VLOOKUP($B49,'Slutlig allokering'!$B$2:$AC$462,MATCH(V$3,'Slutlig allokering'!$B$2:$AJ$2,0),FALSE)/1,0)</f>
        <v>0</v>
      </c>
      <c r="W49">
        <f>IFERROR(VLOOKUP($B49,Kraftvärmeprod!$B$1:$AH$479,MATCH(W$2,Kraftvärmeprod!$B$1:$AG$1,0),FALSE)/1,0)-IFERROR(VLOOKUP($B49,'Slutlig allokering'!$B$2:$AC$462,MATCH(W$3,'Slutlig allokering'!$B$2:$AJ$2,0),FALSE)/1,0)</f>
        <v>0</v>
      </c>
      <c r="X49">
        <f>IFERROR(VLOOKUP($B49,Kraftvärmeprod!$B$1:$AH$479,MATCH(X$2,Kraftvärmeprod!$B$1:$AG$1,0),FALSE)/1,0)-IFERROR(VLOOKUP($B49,'Slutlig allokering'!$B$2:$AC$462,MATCH(X$3,'Slutlig allokering'!$B$2:$AJ$2,0),FALSE)/1,0)</f>
        <v>0</v>
      </c>
      <c r="Y49">
        <f>IFERROR(VLOOKUP($B49,Kraftvärmeprod!$B$1:$AH$479,MATCH(Y$2,Kraftvärmeprod!$B$1:$AG$1,0),FALSE)/1,0)-IFERROR(VLOOKUP($B49,'Slutlig allokering'!$B$2:$AC$462,MATCH(Y$3,'Slutlig allokering'!$B$2:$AJ$2,0),FALSE)/1,0)</f>
        <v>0</v>
      </c>
      <c r="Z49">
        <f>IFERROR(VLOOKUP($B49,Kraftvärmeprod!$B$1:$AH$479,MATCH(Z$2,Kraftvärmeprod!$B$1:$AG$1,0),FALSE)/1,0)-IFERROR(VLOOKUP($B49,'Slutlig allokering'!$B$2:$AC$462,MATCH(Z$3,'Slutlig allokering'!$B$2:$AJ$2,0),FALSE)/1,0)</f>
        <v>0</v>
      </c>
      <c r="AA49">
        <f>IFERROR(VLOOKUP($B49,Kraftvärmeprod!$B$1:$AH$479,MATCH(AA$2,Kraftvärmeprod!$B$1:$AG$1,0),FALSE)/1,0)-IFERROR(VLOOKUP($B49,'Slutlig allokering'!$B$2:$AC$462,MATCH(AA$3,'Slutlig allokering'!$B$2:$AJ$2,0),FALSE)/1,0)</f>
        <v>0</v>
      </c>
      <c r="AB49">
        <f>IFERROR(VLOOKUP($B49,Kraftvärmeprod!$B$1:$AH$479,MATCH(AB$2,Kraftvärmeprod!$B$1:$AG$1,0),FALSE)/1,0)-IFERROR(VLOOKUP($B49,'Slutlig allokering'!$B$2:$AC$462,MATCH(AB$3,'Slutlig allokering'!$B$2:$AJ$2,0),FALSE)/1,0)</f>
        <v>0</v>
      </c>
      <c r="AE49">
        <f t="shared" si="0"/>
        <v>0</v>
      </c>
      <c r="AG49">
        <f>IFERROR(VLOOKUP(B49,'Slutlig allokering'!$B$2:$AJ$462,MATCH("Summa justerad allokerad tillförd energi (utan hjälpel och rökgaskondensering):",'Slutlig allokering'!$B$2:$AK$2,0),FALSE)/1,"")</f>
        <v>0</v>
      </c>
      <c r="AI49" s="55" t="str">
        <f>IFERROR(1-VLOOKUP(B49,'Slutlig allokering'!$B$2:$AJ$462,MATCH("Andel av bränsle i kvv som allokerats till värme, exklusive rökgaskondensering och hjälpel",'Slutlig allokering'!$B$2:$AK$2,0),FALSE),"")</f>
        <v/>
      </c>
      <c r="AK49" s="55" t="str">
        <f t="shared" si="1"/>
        <v/>
      </c>
    </row>
    <row r="50" spans="1:37" x14ac:dyDescent="0.35">
      <c r="A50" s="28" t="s">
        <v>72</v>
      </c>
      <c r="B50" s="28" t="s">
        <v>74</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allokering'!$B$2:$AC$462,MATCH(E$3,'Slutlig allokering'!$B$2:$AJ$2,0),FALSE)/1,0)</f>
        <v>0</v>
      </c>
      <c r="F50">
        <f>IFERROR(VLOOKUP($B50,Kraftvärmeprod!$B$1:$AH$479,MATCH(F$2,Kraftvärmeprod!$B$1:$AG$1,0),FALSE)/1,0)-IFERROR(VLOOKUP($B50,'Slutlig allokering'!$B$2:$AC$462,MATCH(F$3,'Slutlig allokering'!$B$2:$AJ$2,0),FALSE)/1,0)</f>
        <v>0</v>
      </c>
      <c r="G50">
        <f>IFERROR(VLOOKUP($B50,Kraftvärmeprod!$B$1:$AH$479,MATCH(G$2,Kraftvärmeprod!$B$1:$AG$1,0),FALSE)/1,0)-IFERROR(VLOOKUP($B50,'Slutlig allokering'!$B$2:$AC$462,MATCH(G$3,'Slutlig allokering'!$B$2:$AJ$2,0),FALSE)/1,0)</f>
        <v>0</v>
      </c>
      <c r="H50">
        <f>IFERROR(VLOOKUP($B50,Kraftvärmeprod!$B$1:$AH$479,MATCH(H$2,Kraftvärmeprod!$B$1:$AG$1,0),FALSE)/1,0)-IFERROR(VLOOKUP($B50,'Slutlig allokering'!$B$2:$AC$462,MATCH(H$3,'Slutlig allokering'!$B$2:$AJ$2,0),FALSE)/1,0)</f>
        <v>0</v>
      </c>
      <c r="I50">
        <f>IFERROR(VLOOKUP($B50,Kraftvärmeprod!$B$1:$AH$479,MATCH(I$2,Kraftvärmeprod!$B$1:$AG$1,0),FALSE)/1,0)-IFERROR(VLOOKUP($B50,'Slutlig allokering'!$B$2:$AC$462,MATCH(I$3,'Slutlig allokering'!$B$2:$AJ$2,0),FALSE)/1,0)</f>
        <v>0</v>
      </c>
      <c r="J50">
        <f>IFERROR(VLOOKUP($B50,Kraftvärmeprod!$B$1:$AH$479,MATCH(J$2,Kraftvärmeprod!$B$1:$AG$1,0),FALSE)/1,0)-IFERROR(VLOOKUP($B50,'Slutlig allokering'!$B$2:$AC$462,MATCH(J$3,'Slutlig allokering'!$B$2:$AJ$2,0),FALSE)/1,0)</f>
        <v>0</v>
      </c>
      <c r="K50">
        <f>IFERROR(VLOOKUP($B50,Kraftvärmeprod!$B$1:$AH$479,MATCH(K$2,Kraftvärmeprod!$B$1:$AG$1,0),FALSE)/1,0)-IFERROR(VLOOKUP($B50,'Slutlig allokering'!$B$2:$AC$462,MATCH(K$3,'Slutlig allokering'!$B$2:$AJ$2,0),FALSE)/1,0)</f>
        <v>0</v>
      </c>
      <c r="L50">
        <f>IFERROR(VLOOKUP($B50,Kraftvärmeprod!$B$1:$AH$479,MATCH(L$2,Kraftvärmeprod!$B$1:$AG$1,0),FALSE)/1,0)-IFERROR(VLOOKUP($B50,'Slutlig allokering'!$B$2:$AC$462,MATCH(L$3,'Slutlig allokering'!$B$2:$AJ$2,0),FALSE)/1,0)</f>
        <v>0</v>
      </c>
      <c r="M50" s="143">
        <f>IFERROR(VLOOKUP($B50,Miljö!$B$1:$S$477,MATCH(M$2,Miljö!$B$1:$X$1,0),FALSE)/1,0)-IFERROR(VLOOKUP($B50,'Slutlig allokering'!$B$2:$AC$462,MATCH(M$3,'Slutlig allokering'!$B$2:$AJ$2,0),FALSE)/1,0)</f>
        <v>0</v>
      </c>
      <c r="N50">
        <f>IFERROR(VLOOKUP($B50,Kraftvärmeprod!$B$1:$AH$479,MATCH(N$2,Kraftvärmeprod!$B$1:$AG$1,0),FALSE)/1,0)-IFERROR(VLOOKUP($B50,'Slutlig allokering'!$B$2:$AC$462,MATCH(N$3,'Slutlig allokering'!$B$2:$AJ$2,0),FALSE)/1,0)</f>
        <v>0</v>
      </c>
      <c r="O50">
        <f>IFERROR(VLOOKUP($B50,Kraftvärmeprod!$B$1:$AH$479,MATCH(O$2,Kraftvärmeprod!$B$1:$AG$1,0),FALSE)/1,0)-IFERROR(VLOOKUP($B50,'Slutlig allokering'!$B$2:$AC$462,MATCH(O$3,'Slutlig allokering'!$B$2:$AJ$2,0),FALSE)/1,0)</f>
        <v>0</v>
      </c>
      <c r="P50">
        <f>IFERROR(VLOOKUP($B50,Kraftvärmeprod!$B$1:$AH$479,MATCH(P$2,Kraftvärmeprod!$B$1:$AG$1,0),FALSE)/1,0)-IFERROR(VLOOKUP($B50,'Slutlig allokering'!$B$2:$AC$462,MATCH(P$3,'Slutlig allokering'!$B$2:$AJ$2,0),FALSE)/1,0)</f>
        <v>0</v>
      </c>
      <c r="Q50">
        <f>IFERROR(VLOOKUP($B50,Kraftvärmeprod!$B$1:$AH$479,MATCH(Q$2,Kraftvärmeprod!$B$1:$AG$1,0),FALSE)/1,0)-IFERROR(VLOOKUP($B50,'Slutlig allokering'!$B$2:$AC$462,MATCH(Q$3,'Slutlig allokering'!$B$2:$AJ$2,0),FALSE)/1,0)</f>
        <v>0</v>
      </c>
      <c r="R50">
        <f>IFERROR(VLOOKUP($B50,Kraftvärmeprod!$B$1:$AH$479,MATCH(R$2,Kraftvärmeprod!$B$1:$AG$1,0),FALSE)/1,0)-IFERROR(VLOOKUP($B50,'Slutlig allokering'!$B$2:$AC$462,MATCH(R$3,'Slutlig allokering'!$B$2:$AJ$2,0),FALSE)/1,0)</f>
        <v>0</v>
      </c>
      <c r="S50">
        <f>IFERROR(VLOOKUP($B50,Kraftvärmeprod!$B$1:$AH$479,MATCH(S$2,Kraftvärmeprod!$B$1:$AG$1,0),FALSE)/1,0)-IFERROR(VLOOKUP($B50,'Slutlig allokering'!$B$2:$AC$462,MATCH(S$3,'Slutlig allokering'!$B$2:$AJ$2,0),FALSE)/1,0)</f>
        <v>0</v>
      </c>
      <c r="T50">
        <f>IFERROR(VLOOKUP($B50,Kraftvärmeprod!$B$1:$AH$479,MATCH(T$2,Kraftvärmeprod!$B$1:$AG$1,0),FALSE)/1,0)-IFERROR(VLOOKUP($B50,'Slutlig allokering'!$B$2:$AC$462,MATCH(T$3,'Slutlig allokering'!$B$2:$AJ$2,0),FALSE)/1,0)</f>
        <v>0</v>
      </c>
      <c r="U50">
        <f>IFERROR(VLOOKUP($B50,Kraftvärmeprod!$B$1:$AH$479,MATCH(U$2,Kraftvärmeprod!$B$1:$AG$1,0),FALSE)/1,0)-IFERROR(VLOOKUP($B50,'Slutlig allokering'!$B$2:$AC$462,MATCH(U$3,'Slutlig allokering'!$B$2:$AJ$2,0),FALSE)/1,0)</f>
        <v>0</v>
      </c>
      <c r="V50">
        <f>IFERROR(VLOOKUP($B50,Kraftvärmeprod!$B$1:$AH$479,MATCH(V$2,Kraftvärmeprod!$B$1:$AG$1,0),FALSE)/1,0)-IFERROR(VLOOKUP($B50,'Slutlig allokering'!$B$2:$AC$462,MATCH(V$3,'Slutlig allokering'!$B$2:$AJ$2,0),FALSE)/1,0)</f>
        <v>0</v>
      </c>
      <c r="W50">
        <f>IFERROR(VLOOKUP($B50,Kraftvärmeprod!$B$1:$AH$479,MATCH(W$2,Kraftvärmeprod!$B$1:$AG$1,0),FALSE)/1,0)-IFERROR(VLOOKUP($B50,'Slutlig allokering'!$B$2:$AC$462,MATCH(W$3,'Slutlig allokering'!$B$2:$AJ$2,0),FALSE)/1,0)</f>
        <v>0</v>
      </c>
      <c r="X50">
        <f>IFERROR(VLOOKUP($B50,Kraftvärmeprod!$B$1:$AH$479,MATCH(X$2,Kraftvärmeprod!$B$1:$AG$1,0),FALSE)/1,0)-IFERROR(VLOOKUP($B50,'Slutlig allokering'!$B$2:$AC$462,MATCH(X$3,'Slutlig allokering'!$B$2:$AJ$2,0),FALSE)/1,0)</f>
        <v>0</v>
      </c>
      <c r="Y50">
        <f>IFERROR(VLOOKUP($B50,Kraftvärmeprod!$B$1:$AH$479,MATCH(Y$2,Kraftvärmeprod!$B$1:$AG$1,0),FALSE)/1,0)-IFERROR(VLOOKUP($B50,'Slutlig allokering'!$B$2:$AC$462,MATCH(Y$3,'Slutlig allokering'!$B$2:$AJ$2,0),FALSE)/1,0)</f>
        <v>0</v>
      </c>
      <c r="Z50">
        <f>IFERROR(VLOOKUP($B50,Kraftvärmeprod!$B$1:$AH$479,MATCH(Z$2,Kraftvärmeprod!$B$1:$AG$1,0),FALSE)/1,0)-IFERROR(VLOOKUP($B50,'Slutlig allokering'!$B$2:$AC$462,MATCH(Z$3,'Slutlig allokering'!$B$2:$AJ$2,0),FALSE)/1,0)</f>
        <v>0</v>
      </c>
      <c r="AA50">
        <f>IFERROR(VLOOKUP($B50,Kraftvärmeprod!$B$1:$AH$479,MATCH(AA$2,Kraftvärmeprod!$B$1:$AG$1,0),FALSE)/1,0)-IFERROR(VLOOKUP($B50,'Slutlig allokering'!$B$2:$AC$462,MATCH(AA$3,'Slutlig allokering'!$B$2:$AJ$2,0),FALSE)/1,0)</f>
        <v>0</v>
      </c>
      <c r="AB50">
        <f>IFERROR(VLOOKUP($B50,Kraftvärmeprod!$B$1:$AH$479,MATCH(AB$2,Kraftvärmeprod!$B$1:$AG$1,0),FALSE)/1,0)-IFERROR(VLOOKUP($B50,'Slutlig allokering'!$B$2:$AC$462,MATCH(AB$3,'Slutlig allokering'!$B$2:$AJ$2,0),FALSE)/1,0)</f>
        <v>0</v>
      </c>
      <c r="AE50">
        <f t="shared" si="0"/>
        <v>0</v>
      </c>
      <c r="AG50">
        <f>IFERROR(VLOOKUP(B50,'Slutlig allokering'!$B$2:$AJ$462,MATCH("Summa justerad allokerad tillförd energi (utan hjälpel och rökgaskondensering):",'Slutlig allokering'!$B$2:$AK$2,0),FALSE)/1,"")</f>
        <v>0</v>
      </c>
      <c r="AI50" s="55" t="str">
        <f>IFERROR(1-VLOOKUP(B50,'Slutlig allokering'!$B$2:$AJ$462,MATCH("Andel av bränsle i kvv som allokerats till värme, exklusive rökgaskondensering och hjälpel",'Slutlig allokering'!$B$2:$AK$2,0),FALSE),"")</f>
        <v/>
      </c>
      <c r="AK50" s="55" t="str">
        <f t="shared" si="1"/>
        <v/>
      </c>
    </row>
    <row r="51" spans="1:37" x14ac:dyDescent="0.35">
      <c r="A51" s="28" t="s">
        <v>75</v>
      </c>
      <c r="B51" s="28" t="s">
        <v>76</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allokering'!$B$2:$AC$462,MATCH(E$3,'Slutlig allokering'!$B$2:$AJ$2,0),FALSE)/1,0)</f>
        <v>0</v>
      </c>
      <c r="F51">
        <f>IFERROR(VLOOKUP($B51,Kraftvärmeprod!$B$1:$AH$479,MATCH(F$2,Kraftvärmeprod!$B$1:$AG$1,0),FALSE)/1,0)-IFERROR(VLOOKUP($B51,'Slutlig allokering'!$B$2:$AC$462,MATCH(F$3,'Slutlig allokering'!$B$2:$AJ$2,0),FALSE)/1,0)</f>
        <v>0</v>
      </c>
      <c r="G51">
        <f>IFERROR(VLOOKUP($B51,Kraftvärmeprod!$B$1:$AH$479,MATCH(G$2,Kraftvärmeprod!$B$1:$AG$1,0),FALSE)/1,0)-IFERROR(VLOOKUP($B51,'Slutlig allokering'!$B$2:$AC$462,MATCH(G$3,'Slutlig allokering'!$B$2:$AJ$2,0),FALSE)/1,0)</f>
        <v>0</v>
      </c>
      <c r="H51">
        <f>IFERROR(VLOOKUP($B51,Kraftvärmeprod!$B$1:$AH$479,MATCH(H$2,Kraftvärmeprod!$B$1:$AG$1,0),FALSE)/1,0)-IFERROR(VLOOKUP($B51,'Slutlig allokering'!$B$2:$AC$462,MATCH(H$3,'Slutlig allokering'!$B$2:$AJ$2,0),FALSE)/1,0)</f>
        <v>0</v>
      </c>
      <c r="I51">
        <f>IFERROR(VLOOKUP($B51,Kraftvärmeprod!$B$1:$AH$479,MATCH(I$2,Kraftvärmeprod!$B$1:$AG$1,0),FALSE)/1,0)-IFERROR(VLOOKUP($B51,'Slutlig allokering'!$B$2:$AC$462,MATCH(I$3,'Slutlig allokering'!$B$2:$AJ$2,0),FALSE)/1,0)</f>
        <v>0</v>
      </c>
      <c r="J51">
        <f>IFERROR(VLOOKUP($B51,Kraftvärmeprod!$B$1:$AH$479,MATCH(J$2,Kraftvärmeprod!$B$1:$AG$1,0),FALSE)/1,0)-IFERROR(VLOOKUP($B51,'Slutlig allokering'!$B$2:$AC$462,MATCH(J$3,'Slutlig allokering'!$B$2:$AJ$2,0),FALSE)/1,0)</f>
        <v>0</v>
      </c>
      <c r="K51">
        <f>IFERROR(VLOOKUP($B51,Kraftvärmeprod!$B$1:$AH$479,MATCH(K$2,Kraftvärmeprod!$B$1:$AG$1,0),FALSE)/1,0)-IFERROR(VLOOKUP($B51,'Slutlig allokering'!$B$2:$AC$462,MATCH(K$3,'Slutlig allokering'!$B$2:$AJ$2,0),FALSE)/1,0)</f>
        <v>0</v>
      </c>
      <c r="L51">
        <f>IFERROR(VLOOKUP($B51,Kraftvärmeprod!$B$1:$AH$479,MATCH(L$2,Kraftvärmeprod!$B$1:$AG$1,0),FALSE)/1,0)-IFERROR(VLOOKUP($B51,'Slutlig allokering'!$B$2:$AC$462,MATCH(L$3,'Slutlig allokering'!$B$2:$AJ$2,0),FALSE)/1,0)</f>
        <v>0</v>
      </c>
      <c r="M51" s="143">
        <f>IFERROR(VLOOKUP($B51,Miljö!$B$1:$S$477,MATCH(M$2,Miljö!$B$1:$X$1,0),FALSE)/1,0)-IFERROR(VLOOKUP($B51,'Slutlig allokering'!$B$2:$AC$462,MATCH(M$3,'Slutlig allokering'!$B$2:$AJ$2,0),FALSE)/1,0)</f>
        <v>0</v>
      </c>
      <c r="N51">
        <f>IFERROR(VLOOKUP($B51,Kraftvärmeprod!$B$1:$AH$479,MATCH(N$2,Kraftvärmeprod!$B$1:$AG$1,0),FALSE)/1,0)-IFERROR(VLOOKUP($B51,'Slutlig allokering'!$B$2:$AC$462,MATCH(N$3,'Slutlig allokering'!$B$2:$AJ$2,0),FALSE)/1,0)</f>
        <v>0</v>
      </c>
      <c r="O51">
        <f>IFERROR(VLOOKUP($B51,Kraftvärmeprod!$B$1:$AH$479,MATCH(O$2,Kraftvärmeprod!$B$1:$AG$1,0),FALSE)/1,0)-IFERROR(VLOOKUP($B51,'Slutlig allokering'!$B$2:$AC$462,MATCH(O$3,'Slutlig allokering'!$B$2:$AJ$2,0),FALSE)/1,0)</f>
        <v>0</v>
      </c>
      <c r="P51">
        <f>IFERROR(VLOOKUP($B51,Kraftvärmeprod!$B$1:$AH$479,MATCH(P$2,Kraftvärmeprod!$B$1:$AG$1,0),FALSE)/1,0)-IFERROR(VLOOKUP($B51,'Slutlig allokering'!$B$2:$AC$462,MATCH(P$3,'Slutlig allokering'!$B$2:$AJ$2,0),FALSE)/1,0)</f>
        <v>0</v>
      </c>
      <c r="Q51">
        <f>IFERROR(VLOOKUP($B51,Kraftvärmeprod!$B$1:$AH$479,MATCH(Q$2,Kraftvärmeprod!$B$1:$AG$1,0),FALSE)/1,0)-IFERROR(VLOOKUP($B51,'Slutlig allokering'!$B$2:$AC$462,MATCH(Q$3,'Slutlig allokering'!$B$2:$AJ$2,0),FALSE)/1,0)</f>
        <v>0</v>
      </c>
      <c r="R51">
        <f>IFERROR(VLOOKUP($B51,Kraftvärmeprod!$B$1:$AH$479,MATCH(R$2,Kraftvärmeprod!$B$1:$AG$1,0),FALSE)/1,0)-IFERROR(VLOOKUP($B51,'Slutlig allokering'!$B$2:$AC$462,MATCH(R$3,'Slutlig allokering'!$B$2:$AJ$2,0),FALSE)/1,0)</f>
        <v>0</v>
      </c>
      <c r="S51">
        <f>IFERROR(VLOOKUP($B51,Kraftvärmeprod!$B$1:$AH$479,MATCH(S$2,Kraftvärmeprod!$B$1:$AG$1,0),FALSE)/1,0)-IFERROR(VLOOKUP($B51,'Slutlig allokering'!$B$2:$AC$462,MATCH(S$3,'Slutlig allokering'!$B$2:$AJ$2,0),FALSE)/1,0)</f>
        <v>0</v>
      </c>
      <c r="T51">
        <f>IFERROR(VLOOKUP($B51,Kraftvärmeprod!$B$1:$AH$479,MATCH(T$2,Kraftvärmeprod!$B$1:$AG$1,0),FALSE)/1,0)-IFERROR(VLOOKUP($B51,'Slutlig allokering'!$B$2:$AC$462,MATCH(T$3,'Slutlig allokering'!$B$2:$AJ$2,0),FALSE)/1,0)</f>
        <v>0</v>
      </c>
      <c r="U51">
        <f>IFERROR(VLOOKUP($B51,Kraftvärmeprod!$B$1:$AH$479,MATCH(U$2,Kraftvärmeprod!$B$1:$AG$1,0),FALSE)/1,0)-IFERROR(VLOOKUP($B51,'Slutlig allokering'!$B$2:$AC$462,MATCH(U$3,'Slutlig allokering'!$B$2:$AJ$2,0),FALSE)/1,0)</f>
        <v>0</v>
      </c>
      <c r="V51">
        <f>IFERROR(VLOOKUP($B51,Kraftvärmeprod!$B$1:$AH$479,MATCH(V$2,Kraftvärmeprod!$B$1:$AG$1,0),FALSE)/1,0)-IFERROR(VLOOKUP($B51,'Slutlig allokering'!$B$2:$AC$462,MATCH(V$3,'Slutlig allokering'!$B$2:$AJ$2,0),FALSE)/1,0)</f>
        <v>0</v>
      </c>
      <c r="W51">
        <f>IFERROR(VLOOKUP($B51,Kraftvärmeprod!$B$1:$AH$479,MATCH(W$2,Kraftvärmeprod!$B$1:$AG$1,0),FALSE)/1,0)-IFERROR(VLOOKUP($B51,'Slutlig allokering'!$B$2:$AC$462,MATCH(W$3,'Slutlig allokering'!$B$2:$AJ$2,0),FALSE)/1,0)</f>
        <v>0</v>
      </c>
      <c r="X51">
        <f>IFERROR(VLOOKUP($B51,Kraftvärmeprod!$B$1:$AH$479,MATCH(X$2,Kraftvärmeprod!$B$1:$AG$1,0),FALSE)/1,0)-IFERROR(VLOOKUP($B51,'Slutlig allokering'!$B$2:$AC$462,MATCH(X$3,'Slutlig allokering'!$B$2:$AJ$2,0),FALSE)/1,0)</f>
        <v>0</v>
      </c>
      <c r="Y51">
        <f>IFERROR(VLOOKUP($B51,Kraftvärmeprod!$B$1:$AH$479,MATCH(Y$2,Kraftvärmeprod!$B$1:$AG$1,0),FALSE)/1,0)-IFERROR(VLOOKUP($B51,'Slutlig allokering'!$B$2:$AC$462,MATCH(Y$3,'Slutlig allokering'!$B$2:$AJ$2,0),FALSE)/1,0)</f>
        <v>0</v>
      </c>
      <c r="Z51">
        <f>IFERROR(VLOOKUP($B51,Kraftvärmeprod!$B$1:$AH$479,MATCH(Z$2,Kraftvärmeprod!$B$1:$AG$1,0),FALSE)/1,0)-IFERROR(VLOOKUP($B51,'Slutlig allokering'!$B$2:$AC$462,MATCH(Z$3,'Slutlig allokering'!$B$2:$AJ$2,0),FALSE)/1,0)</f>
        <v>0</v>
      </c>
      <c r="AA51">
        <f>IFERROR(VLOOKUP($B51,Kraftvärmeprod!$B$1:$AH$479,MATCH(AA$2,Kraftvärmeprod!$B$1:$AG$1,0),FALSE)/1,0)-IFERROR(VLOOKUP($B51,'Slutlig allokering'!$B$2:$AC$462,MATCH(AA$3,'Slutlig allokering'!$B$2:$AJ$2,0),FALSE)/1,0)</f>
        <v>0</v>
      </c>
      <c r="AB51">
        <f>IFERROR(VLOOKUP($B51,Kraftvärmeprod!$B$1:$AH$479,MATCH(AB$2,Kraftvärmeprod!$B$1:$AG$1,0),FALSE)/1,0)-IFERROR(VLOOKUP($B51,'Slutlig allokering'!$B$2:$AC$462,MATCH(AB$3,'Slutlig allokering'!$B$2:$AJ$2,0),FALSE)/1,0)</f>
        <v>0</v>
      </c>
      <c r="AE51">
        <f t="shared" si="0"/>
        <v>0</v>
      </c>
      <c r="AG51">
        <f>IFERROR(VLOOKUP(B51,'Slutlig allokering'!$B$2:$AJ$462,MATCH("Summa justerad allokerad tillförd energi (utan hjälpel och rökgaskondensering):",'Slutlig allokering'!$B$2:$AK$2,0),FALSE)/1,"")</f>
        <v>0</v>
      </c>
      <c r="AI51" s="55" t="str">
        <f>IFERROR(1-VLOOKUP(B51,'Slutlig allokering'!$B$2:$AJ$462,MATCH("Andel av bränsle i kvv som allokerats till värme, exklusive rökgaskondensering och hjälpel",'Slutlig allokering'!$B$2:$AK$2,0),FALSE),"")</f>
        <v/>
      </c>
      <c r="AK51" s="55" t="str">
        <f t="shared" si="1"/>
        <v/>
      </c>
    </row>
    <row r="52" spans="1:37" x14ac:dyDescent="0.35">
      <c r="A52" s="28" t="s">
        <v>75</v>
      </c>
      <c r="B52" s="28" t="s">
        <v>77</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allokering'!$B$2:$AC$462,MATCH(E$3,'Slutlig allokering'!$B$2:$AJ$2,0),FALSE)/1,0)</f>
        <v>0</v>
      </c>
      <c r="F52">
        <f>IFERROR(VLOOKUP($B52,Kraftvärmeprod!$B$1:$AH$479,MATCH(F$2,Kraftvärmeprod!$B$1:$AG$1,0),FALSE)/1,0)-IFERROR(VLOOKUP($B52,'Slutlig allokering'!$B$2:$AC$462,MATCH(F$3,'Slutlig allokering'!$B$2:$AJ$2,0),FALSE)/1,0)</f>
        <v>0</v>
      </c>
      <c r="G52">
        <f>IFERROR(VLOOKUP($B52,Kraftvärmeprod!$B$1:$AH$479,MATCH(G$2,Kraftvärmeprod!$B$1:$AG$1,0),FALSE)/1,0)-IFERROR(VLOOKUP($B52,'Slutlig allokering'!$B$2:$AC$462,MATCH(G$3,'Slutlig allokering'!$B$2:$AJ$2,0),FALSE)/1,0)</f>
        <v>0</v>
      </c>
      <c r="H52">
        <f>IFERROR(VLOOKUP($B52,Kraftvärmeprod!$B$1:$AH$479,MATCH(H$2,Kraftvärmeprod!$B$1:$AG$1,0),FALSE)/1,0)-IFERROR(VLOOKUP($B52,'Slutlig allokering'!$B$2:$AC$462,MATCH(H$3,'Slutlig allokering'!$B$2:$AJ$2,0),FALSE)/1,0)</f>
        <v>0</v>
      </c>
      <c r="I52">
        <f>IFERROR(VLOOKUP($B52,Kraftvärmeprod!$B$1:$AH$479,MATCH(I$2,Kraftvärmeprod!$B$1:$AG$1,0),FALSE)/1,0)-IFERROR(VLOOKUP($B52,'Slutlig allokering'!$B$2:$AC$462,MATCH(I$3,'Slutlig allokering'!$B$2:$AJ$2,0),FALSE)/1,0)</f>
        <v>0</v>
      </c>
      <c r="J52">
        <f>IFERROR(VLOOKUP($B52,Kraftvärmeprod!$B$1:$AH$479,MATCH(J$2,Kraftvärmeprod!$B$1:$AG$1,0),FALSE)/1,0)-IFERROR(VLOOKUP($B52,'Slutlig allokering'!$B$2:$AC$462,MATCH(J$3,'Slutlig allokering'!$B$2:$AJ$2,0),FALSE)/1,0)</f>
        <v>0</v>
      </c>
      <c r="K52">
        <f>IFERROR(VLOOKUP($B52,Kraftvärmeprod!$B$1:$AH$479,MATCH(K$2,Kraftvärmeprod!$B$1:$AG$1,0),FALSE)/1,0)-IFERROR(VLOOKUP($B52,'Slutlig allokering'!$B$2:$AC$462,MATCH(K$3,'Slutlig allokering'!$B$2:$AJ$2,0),FALSE)/1,0)</f>
        <v>0</v>
      </c>
      <c r="L52">
        <f>IFERROR(VLOOKUP($B52,Kraftvärmeprod!$B$1:$AH$479,MATCH(L$2,Kraftvärmeprod!$B$1:$AG$1,0),FALSE)/1,0)-IFERROR(VLOOKUP($B52,'Slutlig allokering'!$B$2:$AC$462,MATCH(L$3,'Slutlig allokering'!$B$2:$AJ$2,0),FALSE)/1,0)</f>
        <v>0</v>
      </c>
      <c r="M52" s="143">
        <f>IFERROR(VLOOKUP($B52,Miljö!$B$1:$S$477,MATCH(M$2,Miljö!$B$1:$X$1,0),FALSE)/1,0)-IFERROR(VLOOKUP($B52,'Slutlig allokering'!$B$2:$AC$462,MATCH(M$3,'Slutlig allokering'!$B$2:$AJ$2,0),FALSE)/1,0)</f>
        <v>0</v>
      </c>
      <c r="N52">
        <f>IFERROR(VLOOKUP($B52,Kraftvärmeprod!$B$1:$AH$479,MATCH(N$2,Kraftvärmeprod!$B$1:$AG$1,0),FALSE)/1,0)-IFERROR(VLOOKUP($B52,'Slutlig allokering'!$B$2:$AC$462,MATCH(N$3,'Slutlig allokering'!$B$2:$AJ$2,0),FALSE)/1,0)</f>
        <v>0</v>
      </c>
      <c r="O52">
        <f>IFERROR(VLOOKUP($B52,Kraftvärmeprod!$B$1:$AH$479,MATCH(O$2,Kraftvärmeprod!$B$1:$AG$1,0),FALSE)/1,0)-IFERROR(VLOOKUP($B52,'Slutlig allokering'!$B$2:$AC$462,MATCH(O$3,'Slutlig allokering'!$B$2:$AJ$2,0),FALSE)/1,0)</f>
        <v>0</v>
      </c>
      <c r="P52">
        <f>IFERROR(VLOOKUP($B52,Kraftvärmeprod!$B$1:$AH$479,MATCH(P$2,Kraftvärmeprod!$B$1:$AG$1,0),FALSE)/1,0)-IFERROR(VLOOKUP($B52,'Slutlig allokering'!$B$2:$AC$462,MATCH(P$3,'Slutlig allokering'!$B$2:$AJ$2,0),FALSE)/1,0)</f>
        <v>0</v>
      </c>
      <c r="Q52">
        <f>IFERROR(VLOOKUP($B52,Kraftvärmeprod!$B$1:$AH$479,MATCH(Q$2,Kraftvärmeprod!$B$1:$AG$1,0),FALSE)/1,0)-IFERROR(VLOOKUP($B52,'Slutlig allokering'!$B$2:$AC$462,MATCH(Q$3,'Slutlig allokering'!$B$2:$AJ$2,0),FALSE)/1,0)</f>
        <v>0</v>
      </c>
      <c r="R52">
        <f>IFERROR(VLOOKUP($B52,Kraftvärmeprod!$B$1:$AH$479,MATCH(R$2,Kraftvärmeprod!$B$1:$AG$1,0),FALSE)/1,0)-IFERROR(VLOOKUP($B52,'Slutlig allokering'!$B$2:$AC$462,MATCH(R$3,'Slutlig allokering'!$B$2:$AJ$2,0),FALSE)/1,0)</f>
        <v>0</v>
      </c>
      <c r="S52">
        <f>IFERROR(VLOOKUP($B52,Kraftvärmeprod!$B$1:$AH$479,MATCH(S$2,Kraftvärmeprod!$B$1:$AG$1,0),FALSE)/1,0)-IFERROR(VLOOKUP($B52,'Slutlig allokering'!$B$2:$AC$462,MATCH(S$3,'Slutlig allokering'!$B$2:$AJ$2,0),FALSE)/1,0)</f>
        <v>0</v>
      </c>
      <c r="T52">
        <f>IFERROR(VLOOKUP($B52,Kraftvärmeprod!$B$1:$AH$479,MATCH(T$2,Kraftvärmeprod!$B$1:$AG$1,0),FALSE)/1,0)-IFERROR(VLOOKUP($B52,'Slutlig allokering'!$B$2:$AC$462,MATCH(T$3,'Slutlig allokering'!$B$2:$AJ$2,0),FALSE)/1,0)</f>
        <v>0</v>
      </c>
      <c r="U52">
        <f>IFERROR(VLOOKUP($B52,Kraftvärmeprod!$B$1:$AH$479,MATCH(U$2,Kraftvärmeprod!$B$1:$AG$1,0),FALSE)/1,0)-IFERROR(VLOOKUP($B52,'Slutlig allokering'!$B$2:$AC$462,MATCH(U$3,'Slutlig allokering'!$B$2:$AJ$2,0),FALSE)/1,0)</f>
        <v>0</v>
      </c>
      <c r="V52">
        <f>IFERROR(VLOOKUP($B52,Kraftvärmeprod!$B$1:$AH$479,MATCH(V$2,Kraftvärmeprod!$B$1:$AG$1,0),FALSE)/1,0)-IFERROR(VLOOKUP($B52,'Slutlig allokering'!$B$2:$AC$462,MATCH(V$3,'Slutlig allokering'!$B$2:$AJ$2,0),FALSE)/1,0)</f>
        <v>0</v>
      </c>
      <c r="W52">
        <f>IFERROR(VLOOKUP($B52,Kraftvärmeprod!$B$1:$AH$479,MATCH(W$2,Kraftvärmeprod!$B$1:$AG$1,0),FALSE)/1,0)-IFERROR(VLOOKUP($B52,'Slutlig allokering'!$B$2:$AC$462,MATCH(W$3,'Slutlig allokering'!$B$2:$AJ$2,0),FALSE)/1,0)</f>
        <v>0</v>
      </c>
      <c r="X52">
        <f>IFERROR(VLOOKUP($B52,Kraftvärmeprod!$B$1:$AH$479,MATCH(X$2,Kraftvärmeprod!$B$1:$AG$1,0),FALSE)/1,0)-IFERROR(VLOOKUP($B52,'Slutlig allokering'!$B$2:$AC$462,MATCH(X$3,'Slutlig allokering'!$B$2:$AJ$2,0),FALSE)/1,0)</f>
        <v>0</v>
      </c>
      <c r="Y52">
        <f>IFERROR(VLOOKUP($B52,Kraftvärmeprod!$B$1:$AH$479,MATCH(Y$2,Kraftvärmeprod!$B$1:$AG$1,0),FALSE)/1,0)-IFERROR(VLOOKUP($B52,'Slutlig allokering'!$B$2:$AC$462,MATCH(Y$3,'Slutlig allokering'!$B$2:$AJ$2,0),FALSE)/1,0)</f>
        <v>0</v>
      </c>
      <c r="Z52">
        <f>IFERROR(VLOOKUP($B52,Kraftvärmeprod!$B$1:$AH$479,MATCH(Z$2,Kraftvärmeprod!$B$1:$AG$1,0),FALSE)/1,0)-IFERROR(VLOOKUP($B52,'Slutlig allokering'!$B$2:$AC$462,MATCH(Z$3,'Slutlig allokering'!$B$2:$AJ$2,0),FALSE)/1,0)</f>
        <v>0</v>
      </c>
      <c r="AA52">
        <f>IFERROR(VLOOKUP($B52,Kraftvärmeprod!$B$1:$AH$479,MATCH(AA$2,Kraftvärmeprod!$B$1:$AG$1,0),FALSE)/1,0)-IFERROR(VLOOKUP($B52,'Slutlig allokering'!$B$2:$AC$462,MATCH(AA$3,'Slutlig allokering'!$B$2:$AJ$2,0),FALSE)/1,0)</f>
        <v>0</v>
      </c>
      <c r="AB52">
        <f>IFERROR(VLOOKUP($B52,Kraftvärmeprod!$B$1:$AH$479,MATCH(AB$2,Kraftvärmeprod!$B$1:$AG$1,0),FALSE)/1,0)-IFERROR(VLOOKUP($B52,'Slutlig allokering'!$B$2:$AC$462,MATCH(AB$3,'Slutlig allokering'!$B$2:$AJ$2,0),FALSE)/1,0)</f>
        <v>0</v>
      </c>
      <c r="AE52">
        <f t="shared" si="0"/>
        <v>0</v>
      </c>
      <c r="AG52">
        <f>IFERROR(VLOOKUP(B52,'Slutlig allokering'!$B$2:$AJ$462,MATCH("Summa justerad allokerad tillförd energi (utan hjälpel och rökgaskondensering):",'Slutlig allokering'!$B$2:$AK$2,0),FALSE)/1,"")</f>
        <v>0</v>
      </c>
      <c r="AI52" s="55" t="str">
        <f>IFERROR(1-VLOOKUP(B52,'Slutlig allokering'!$B$2:$AJ$462,MATCH("Andel av bränsle i kvv som allokerats till värme, exklusive rökgaskondensering och hjälpel",'Slutlig allokering'!$B$2:$AK$2,0),FALSE),"")</f>
        <v/>
      </c>
      <c r="AK52" s="55" t="str">
        <f t="shared" si="1"/>
        <v/>
      </c>
    </row>
    <row r="53" spans="1:37" x14ac:dyDescent="0.35">
      <c r="A53" s="28" t="s">
        <v>75</v>
      </c>
      <c r="B53" s="28" t="s">
        <v>78</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allokering'!$B$2:$AC$462,MATCH(E$3,'Slutlig allokering'!$B$2:$AJ$2,0),FALSE)/1,0)</f>
        <v>0</v>
      </c>
      <c r="F53">
        <f>IFERROR(VLOOKUP($B53,Kraftvärmeprod!$B$1:$AH$479,MATCH(F$2,Kraftvärmeprod!$B$1:$AG$1,0),FALSE)/1,0)-IFERROR(VLOOKUP($B53,'Slutlig allokering'!$B$2:$AC$462,MATCH(F$3,'Slutlig allokering'!$B$2:$AJ$2,0),FALSE)/1,0)</f>
        <v>0</v>
      </c>
      <c r="G53">
        <f>IFERROR(VLOOKUP($B53,Kraftvärmeprod!$B$1:$AH$479,MATCH(G$2,Kraftvärmeprod!$B$1:$AG$1,0),FALSE)/1,0)-IFERROR(VLOOKUP($B53,'Slutlig allokering'!$B$2:$AC$462,MATCH(G$3,'Slutlig allokering'!$B$2:$AJ$2,0),FALSE)/1,0)</f>
        <v>0</v>
      </c>
      <c r="H53">
        <f>IFERROR(VLOOKUP($B53,Kraftvärmeprod!$B$1:$AH$479,MATCH(H$2,Kraftvärmeprod!$B$1:$AG$1,0),FALSE)/1,0)-IFERROR(VLOOKUP($B53,'Slutlig allokering'!$B$2:$AC$462,MATCH(H$3,'Slutlig allokering'!$B$2:$AJ$2,0),FALSE)/1,0)</f>
        <v>0</v>
      </c>
      <c r="I53">
        <f>IFERROR(VLOOKUP($B53,Kraftvärmeprod!$B$1:$AH$479,MATCH(I$2,Kraftvärmeprod!$B$1:$AG$1,0),FALSE)/1,0)-IFERROR(VLOOKUP($B53,'Slutlig allokering'!$B$2:$AC$462,MATCH(I$3,'Slutlig allokering'!$B$2:$AJ$2,0),FALSE)/1,0)</f>
        <v>0</v>
      </c>
      <c r="J53">
        <f>IFERROR(VLOOKUP($B53,Kraftvärmeprod!$B$1:$AH$479,MATCH(J$2,Kraftvärmeprod!$B$1:$AG$1,0),FALSE)/1,0)-IFERROR(VLOOKUP($B53,'Slutlig allokering'!$B$2:$AC$462,MATCH(J$3,'Slutlig allokering'!$B$2:$AJ$2,0),FALSE)/1,0)</f>
        <v>0</v>
      </c>
      <c r="K53">
        <f>IFERROR(VLOOKUP($B53,Kraftvärmeprod!$B$1:$AH$479,MATCH(K$2,Kraftvärmeprod!$B$1:$AG$1,0),FALSE)/1,0)-IFERROR(VLOOKUP($B53,'Slutlig allokering'!$B$2:$AC$462,MATCH(K$3,'Slutlig allokering'!$B$2:$AJ$2,0),FALSE)/1,0)</f>
        <v>0</v>
      </c>
      <c r="L53">
        <f>IFERROR(VLOOKUP($B53,Kraftvärmeprod!$B$1:$AH$479,MATCH(L$2,Kraftvärmeprod!$B$1:$AG$1,0),FALSE)/1,0)-IFERROR(VLOOKUP($B53,'Slutlig allokering'!$B$2:$AC$462,MATCH(L$3,'Slutlig allokering'!$B$2:$AJ$2,0),FALSE)/1,0)</f>
        <v>0</v>
      </c>
      <c r="M53" s="143">
        <f>IFERROR(VLOOKUP($B53,Miljö!$B$1:$S$477,MATCH(M$2,Miljö!$B$1:$X$1,0),FALSE)/1,0)-IFERROR(VLOOKUP($B53,'Slutlig allokering'!$B$2:$AC$462,MATCH(M$3,'Slutlig allokering'!$B$2:$AJ$2,0),FALSE)/1,0)</f>
        <v>0</v>
      </c>
      <c r="N53">
        <f>IFERROR(VLOOKUP($B53,Kraftvärmeprod!$B$1:$AH$479,MATCH(N$2,Kraftvärmeprod!$B$1:$AG$1,0),FALSE)/1,0)-IFERROR(VLOOKUP($B53,'Slutlig allokering'!$B$2:$AC$462,MATCH(N$3,'Slutlig allokering'!$B$2:$AJ$2,0),FALSE)/1,0)</f>
        <v>0</v>
      </c>
      <c r="O53">
        <f>IFERROR(VLOOKUP($B53,Kraftvärmeprod!$B$1:$AH$479,MATCH(O$2,Kraftvärmeprod!$B$1:$AG$1,0),FALSE)/1,0)-IFERROR(VLOOKUP($B53,'Slutlig allokering'!$B$2:$AC$462,MATCH(O$3,'Slutlig allokering'!$B$2:$AJ$2,0),FALSE)/1,0)</f>
        <v>0</v>
      </c>
      <c r="P53">
        <f>IFERROR(VLOOKUP($B53,Kraftvärmeprod!$B$1:$AH$479,MATCH(P$2,Kraftvärmeprod!$B$1:$AG$1,0),FALSE)/1,0)-IFERROR(VLOOKUP($B53,'Slutlig allokering'!$B$2:$AC$462,MATCH(P$3,'Slutlig allokering'!$B$2:$AJ$2,0),FALSE)/1,0)</f>
        <v>0</v>
      </c>
      <c r="Q53">
        <f>IFERROR(VLOOKUP($B53,Kraftvärmeprod!$B$1:$AH$479,MATCH(Q$2,Kraftvärmeprod!$B$1:$AG$1,0),FALSE)/1,0)-IFERROR(VLOOKUP($B53,'Slutlig allokering'!$B$2:$AC$462,MATCH(Q$3,'Slutlig allokering'!$B$2:$AJ$2,0),FALSE)/1,0)</f>
        <v>0</v>
      </c>
      <c r="R53">
        <f>IFERROR(VLOOKUP($B53,Kraftvärmeprod!$B$1:$AH$479,MATCH(R$2,Kraftvärmeprod!$B$1:$AG$1,0),FALSE)/1,0)-IFERROR(VLOOKUP($B53,'Slutlig allokering'!$B$2:$AC$462,MATCH(R$3,'Slutlig allokering'!$B$2:$AJ$2,0),FALSE)/1,0)</f>
        <v>0</v>
      </c>
      <c r="S53">
        <f>IFERROR(VLOOKUP($B53,Kraftvärmeprod!$B$1:$AH$479,MATCH(S$2,Kraftvärmeprod!$B$1:$AG$1,0),FALSE)/1,0)-IFERROR(VLOOKUP($B53,'Slutlig allokering'!$B$2:$AC$462,MATCH(S$3,'Slutlig allokering'!$B$2:$AJ$2,0),FALSE)/1,0)</f>
        <v>0</v>
      </c>
      <c r="T53">
        <f>IFERROR(VLOOKUP($B53,Kraftvärmeprod!$B$1:$AH$479,MATCH(T$2,Kraftvärmeprod!$B$1:$AG$1,0),FALSE)/1,0)-IFERROR(VLOOKUP($B53,'Slutlig allokering'!$B$2:$AC$462,MATCH(T$3,'Slutlig allokering'!$B$2:$AJ$2,0),FALSE)/1,0)</f>
        <v>0</v>
      </c>
      <c r="U53">
        <f>IFERROR(VLOOKUP($B53,Kraftvärmeprod!$B$1:$AH$479,MATCH(U$2,Kraftvärmeprod!$B$1:$AG$1,0),FALSE)/1,0)-IFERROR(VLOOKUP($B53,'Slutlig allokering'!$B$2:$AC$462,MATCH(U$3,'Slutlig allokering'!$B$2:$AJ$2,0),FALSE)/1,0)</f>
        <v>0</v>
      </c>
      <c r="V53">
        <f>IFERROR(VLOOKUP($B53,Kraftvärmeprod!$B$1:$AH$479,MATCH(V$2,Kraftvärmeprod!$B$1:$AG$1,0),FALSE)/1,0)-IFERROR(VLOOKUP($B53,'Slutlig allokering'!$B$2:$AC$462,MATCH(V$3,'Slutlig allokering'!$B$2:$AJ$2,0),FALSE)/1,0)</f>
        <v>0</v>
      </c>
      <c r="W53">
        <f>IFERROR(VLOOKUP($B53,Kraftvärmeprod!$B$1:$AH$479,MATCH(W$2,Kraftvärmeprod!$B$1:$AG$1,0),FALSE)/1,0)-IFERROR(VLOOKUP($B53,'Slutlig allokering'!$B$2:$AC$462,MATCH(W$3,'Slutlig allokering'!$B$2:$AJ$2,0),FALSE)/1,0)</f>
        <v>0</v>
      </c>
      <c r="X53">
        <f>IFERROR(VLOOKUP($B53,Kraftvärmeprod!$B$1:$AH$479,MATCH(X$2,Kraftvärmeprod!$B$1:$AG$1,0),FALSE)/1,0)-IFERROR(VLOOKUP($B53,'Slutlig allokering'!$B$2:$AC$462,MATCH(X$3,'Slutlig allokering'!$B$2:$AJ$2,0),FALSE)/1,0)</f>
        <v>0</v>
      </c>
      <c r="Y53">
        <f>IFERROR(VLOOKUP($B53,Kraftvärmeprod!$B$1:$AH$479,MATCH(Y$2,Kraftvärmeprod!$B$1:$AG$1,0),FALSE)/1,0)-IFERROR(VLOOKUP($B53,'Slutlig allokering'!$B$2:$AC$462,MATCH(Y$3,'Slutlig allokering'!$B$2:$AJ$2,0),FALSE)/1,0)</f>
        <v>0</v>
      </c>
      <c r="Z53">
        <f>IFERROR(VLOOKUP($B53,Kraftvärmeprod!$B$1:$AH$479,MATCH(Z$2,Kraftvärmeprod!$B$1:$AG$1,0),FALSE)/1,0)-IFERROR(VLOOKUP($B53,'Slutlig allokering'!$B$2:$AC$462,MATCH(Z$3,'Slutlig allokering'!$B$2:$AJ$2,0),FALSE)/1,0)</f>
        <v>0</v>
      </c>
      <c r="AA53">
        <f>IFERROR(VLOOKUP($B53,Kraftvärmeprod!$B$1:$AH$479,MATCH(AA$2,Kraftvärmeprod!$B$1:$AG$1,0),FALSE)/1,0)-IFERROR(VLOOKUP($B53,'Slutlig allokering'!$B$2:$AC$462,MATCH(AA$3,'Slutlig allokering'!$B$2:$AJ$2,0),FALSE)/1,0)</f>
        <v>0</v>
      </c>
      <c r="AB53">
        <f>IFERROR(VLOOKUP($B53,Kraftvärmeprod!$B$1:$AH$479,MATCH(AB$2,Kraftvärmeprod!$B$1:$AG$1,0),FALSE)/1,0)-IFERROR(VLOOKUP($B53,'Slutlig allokering'!$B$2:$AC$462,MATCH(AB$3,'Slutlig allokering'!$B$2:$AJ$2,0),FALSE)/1,0)</f>
        <v>0</v>
      </c>
      <c r="AE53">
        <f t="shared" si="0"/>
        <v>0</v>
      </c>
      <c r="AG53">
        <f>IFERROR(VLOOKUP(B53,'Slutlig allokering'!$B$2:$AJ$462,MATCH("Summa justerad allokerad tillförd energi (utan hjälpel och rökgaskondensering):",'Slutlig allokering'!$B$2:$AK$2,0),FALSE)/1,"")</f>
        <v>0</v>
      </c>
      <c r="AI53" s="55" t="str">
        <f>IFERROR(1-VLOOKUP(B53,'Slutlig allokering'!$B$2:$AJ$462,MATCH("Andel av bränsle i kvv som allokerats till värme, exklusive rökgaskondensering och hjälpel",'Slutlig allokering'!$B$2:$AK$2,0),FALSE),"")</f>
        <v/>
      </c>
      <c r="AK53" s="55" t="str">
        <f t="shared" si="1"/>
        <v/>
      </c>
    </row>
    <row r="54" spans="1:37" x14ac:dyDescent="0.35">
      <c r="A54" s="28" t="s">
        <v>75</v>
      </c>
      <c r="B54" s="28" t="s">
        <v>79</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allokering'!$B$2:$AC$462,MATCH(E$3,'Slutlig allokering'!$B$2:$AJ$2,0),FALSE)/1,0)</f>
        <v>0</v>
      </c>
      <c r="F54">
        <f>IFERROR(VLOOKUP($B54,Kraftvärmeprod!$B$1:$AH$479,MATCH(F$2,Kraftvärmeprod!$B$1:$AG$1,0),FALSE)/1,0)-IFERROR(VLOOKUP($B54,'Slutlig allokering'!$B$2:$AC$462,MATCH(F$3,'Slutlig allokering'!$B$2:$AJ$2,0),FALSE)/1,0)</f>
        <v>0</v>
      </c>
      <c r="G54">
        <f>IFERROR(VLOOKUP($B54,Kraftvärmeprod!$B$1:$AH$479,MATCH(G$2,Kraftvärmeprod!$B$1:$AG$1,0),FALSE)/1,0)-IFERROR(VLOOKUP($B54,'Slutlig allokering'!$B$2:$AC$462,MATCH(G$3,'Slutlig allokering'!$B$2:$AJ$2,0),FALSE)/1,0)</f>
        <v>0</v>
      </c>
      <c r="H54">
        <f>IFERROR(VLOOKUP($B54,Kraftvärmeprod!$B$1:$AH$479,MATCH(H$2,Kraftvärmeprod!$B$1:$AG$1,0),FALSE)/1,0)-IFERROR(VLOOKUP($B54,'Slutlig allokering'!$B$2:$AC$462,MATCH(H$3,'Slutlig allokering'!$B$2:$AJ$2,0),FALSE)/1,0)</f>
        <v>0</v>
      </c>
      <c r="I54">
        <f>IFERROR(VLOOKUP($B54,Kraftvärmeprod!$B$1:$AH$479,MATCH(I$2,Kraftvärmeprod!$B$1:$AG$1,0),FALSE)/1,0)-IFERROR(VLOOKUP($B54,'Slutlig allokering'!$B$2:$AC$462,MATCH(I$3,'Slutlig allokering'!$B$2:$AJ$2,0),FALSE)/1,0)</f>
        <v>0</v>
      </c>
      <c r="J54">
        <f>IFERROR(VLOOKUP($B54,Kraftvärmeprod!$B$1:$AH$479,MATCH(J$2,Kraftvärmeprod!$B$1:$AG$1,0),FALSE)/1,0)-IFERROR(VLOOKUP($B54,'Slutlig allokering'!$B$2:$AC$462,MATCH(J$3,'Slutlig allokering'!$B$2:$AJ$2,0),FALSE)/1,0)</f>
        <v>0</v>
      </c>
      <c r="K54">
        <f>IFERROR(VLOOKUP($B54,Kraftvärmeprod!$B$1:$AH$479,MATCH(K$2,Kraftvärmeprod!$B$1:$AG$1,0),FALSE)/1,0)-IFERROR(VLOOKUP($B54,'Slutlig allokering'!$B$2:$AC$462,MATCH(K$3,'Slutlig allokering'!$B$2:$AJ$2,0),FALSE)/1,0)</f>
        <v>0</v>
      </c>
      <c r="L54">
        <f>IFERROR(VLOOKUP($B54,Kraftvärmeprod!$B$1:$AH$479,MATCH(L$2,Kraftvärmeprod!$B$1:$AG$1,0),FALSE)/1,0)-IFERROR(VLOOKUP($B54,'Slutlig allokering'!$B$2:$AC$462,MATCH(L$3,'Slutlig allokering'!$B$2:$AJ$2,0),FALSE)/1,0)</f>
        <v>0</v>
      </c>
      <c r="M54" s="143">
        <f>IFERROR(VLOOKUP($B54,Miljö!$B$1:$S$477,MATCH(M$2,Miljö!$B$1:$X$1,0),FALSE)/1,0)-IFERROR(VLOOKUP($B54,'Slutlig allokering'!$B$2:$AC$462,MATCH(M$3,'Slutlig allokering'!$B$2:$AJ$2,0),FALSE)/1,0)</f>
        <v>0</v>
      </c>
      <c r="N54">
        <f>IFERROR(VLOOKUP($B54,Kraftvärmeprod!$B$1:$AH$479,MATCH(N$2,Kraftvärmeprod!$B$1:$AG$1,0),FALSE)/1,0)-IFERROR(VLOOKUP($B54,'Slutlig allokering'!$B$2:$AC$462,MATCH(N$3,'Slutlig allokering'!$B$2:$AJ$2,0),FALSE)/1,0)</f>
        <v>0</v>
      </c>
      <c r="O54">
        <f>IFERROR(VLOOKUP($B54,Kraftvärmeprod!$B$1:$AH$479,MATCH(O$2,Kraftvärmeprod!$B$1:$AG$1,0),FALSE)/1,0)-IFERROR(VLOOKUP($B54,'Slutlig allokering'!$B$2:$AC$462,MATCH(O$3,'Slutlig allokering'!$B$2:$AJ$2,0),FALSE)/1,0)</f>
        <v>0</v>
      </c>
      <c r="P54">
        <f>IFERROR(VLOOKUP($B54,Kraftvärmeprod!$B$1:$AH$479,MATCH(P$2,Kraftvärmeprod!$B$1:$AG$1,0),FALSE)/1,0)-IFERROR(VLOOKUP($B54,'Slutlig allokering'!$B$2:$AC$462,MATCH(P$3,'Slutlig allokering'!$B$2:$AJ$2,0),FALSE)/1,0)</f>
        <v>0</v>
      </c>
      <c r="Q54">
        <f>IFERROR(VLOOKUP($B54,Kraftvärmeprod!$B$1:$AH$479,MATCH(Q$2,Kraftvärmeprod!$B$1:$AG$1,0),FALSE)/1,0)-IFERROR(VLOOKUP($B54,'Slutlig allokering'!$B$2:$AC$462,MATCH(Q$3,'Slutlig allokering'!$B$2:$AJ$2,0),FALSE)/1,0)</f>
        <v>0</v>
      </c>
      <c r="R54">
        <f>IFERROR(VLOOKUP($B54,Kraftvärmeprod!$B$1:$AH$479,MATCH(R$2,Kraftvärmeprod!$B$1:$AG$1,0),FALSE)/1,0)-IFERROR(VLOOKUP($B54,'Slutlig allokering'!$B$2:$AC$462,MATCH(R$3,'Slutlig allokering'!$B$2:$AJ$2,0),FALSE)/1,0)</f>
        <v>0</v>
      </c>
      <c r="S54">
        <f>IFERROR(VLOOKUP($B54,Kraftvärmeprod!$B$1:$AH$479,MATCH(S$2,Kraftvärmeprod!$B$1:$AG$1,0),FALSE)/1,0)-IFERROR(VLOOKUP($B54,'Slutlig allokering'!$B$2:$AC$462,MATCH(S$3,'Slutlig allokering'!$B$2:$AJ$2,0),FALSE)/1,0)</f>
        <v>0</v>
      </c>
      <c r="T54">
        <f>IFERROR(VLOOKUP($B54,Kraftvärmeprod!$B$1:$AH$479,MATCH(T$2,Kraftvärmeprod!$B$1:$AG$1,0),FALSE)/1,0)-IFERROR(VLOOKUP($B54,'Slutlig allokering'!$B$2:$AC$462,MATCH(T$3,'Slutlig allokering'!$B$2:$AJ$2,0),FALSE)/1,0)</f>
        <v>0</v>
      </c>
      <c r="U54">
        <f>IFERROR(VLOOKUP($B54,Kraftvärmeprod!$B$1:$AH$479,MATCH(U$2,Kraftvärmeprod!$B$1:$AG$1,0),FALSE)/1,0)-IFERROR(VLOOKUP($B54,'Slutlig allokering'!$B$2:$AC$462,MATCH(U$3,'Slutlig allokering'!$B$2:$AJ$2,0),FALSE)/1,0)</f>
        <v>0</v>
      </c>
      <c r="V54">
        <f>IFERROR(VLOOKUP($B54,Kraftvärmeprod!$B$1:$AH$479,MATCH(V$2,Kraftvärmeprod!$B$1:$AG$1,0),FALSE)/1,0)-IFERROR(VLOOKUP($B54,'Slutlig allokering'!$B$2:$AC$462,MATCH(V$3,'Slutlig allokering'!$B$2:$AJ$2,0),FALSE)/1,0)</f>
        <v>0</v>
      </c>
      <c r="W54">
        <f>IFERROR(VLOOKUP($B54,Kraftvärmeprod!$B$1:$AH$479,MATCH(W$2,Kraftvärmeprod!$B$1:$AG$1,0),FALSE)/1,0)-IFERROR(VLOOKUP($B54,'Slutlig allokering'!$B$2:$AC$462,MATCH(W$3,'Slutlig allokering'!$B$2:$AJ$2,0),FALSE)/1,0)</f>
        <v>0</v>
      </c>
      <c r="X54">
        <f>IFERROR(VLOOKUP($B54,Kraftvärmeprod!$B$1:$AH$479,MATCH(X$2,Kraftvärmeprod!$B$1:$AG$1,0),FALSE)/1,0)-IFERROR(VLOOKUP($B54,'Slutlig allokering'!$B$2:$AC$462,MATCH(X$3,'Slutlig allokering'!$B$2:$AJ$2,0),FALSE)/1,0)</f>
        <v>0</v>
      </c>
      <c r="Y54">
        <f>IFERROR(VLOOKUP($B54,Kraftvärmeprod!$B$1:$AH$479,MATCH(Y$2,Kraftvärmeprod!$B$1:$AG$1,0),FALSE)/1,0)-IFERROR(VLOOKUP($B54,'Slutlig allokering'!$B$2:$AC$462,MATCH(Y$3,'Slutlig allokering'!$B$2:$AJ$2,0),FALSE)/1,0)</f>
        <v>0</v>
      </c>
      <c r="Z54">
        <f>IFERROR(VLOOKUP($B54,Kraftvärmeprod!$B$1:$AH$479,MATCH(Z$2,Kraftvärmeprod!$B$1:$AG$1,0),FALSE)/1,0)-IFERROR(VLOOKUP($B54,'Slutlig allokering'!$B$2:$AC$462,MATCH(Z$3,'Slutlig allokering'!$B$2:$AJ$2,0),FALSE)/1,0)</f>
        <v>0</v>
      </c>
      <c r="AA54">
        <f>IFERROR(VLOOKUP($B54,Kraftvärmeprod!$B$1:$AH$479,MATCH(AA$2,Kraftvärmeprod!$B$1:$AG$1,0),FALSE)/1,0)-IFERROR(VLOOKUP($B54,'Slutlig allokering'!$B$2:$AC$462,MATCH(AA$3,'Slutlig allokering'!$B$2:$AJ$2,0),FALSE)/1,0)</f>
        <v>0</v>
      </c>
      <c r="AB54">
        <f>IFERROR(VLOOKUP($B54,Kraftvärmeprod!$B$1:$AH$479,MATCH(AB$2,Kraftvärmeprod!$B$1:$AG$1,0),FALSE)/1,0)-IFERROR(VLOOKUP($B54,'Slutlig allokering'!$B$2:$AC$462,MATCH(AB$3,'Slutlig allokering'!$B$2:$AJ$2,0),FALSE)/1,0)</f>
        <v>0</v>
      </c>
      <c r="AE54">
        <f t="shared" si="0"/>
        <v>0</v>
      </c>
      <c r="AG54">
        <f>IFERROR(VLOOKUP(B54,'Slutlig allokering'!$B$2:$AJ$462,MATCH("Summa justerad allokerad tillförd energi (utan hjälpel och rökgaskondensering):",'Slutlig allokering'!$B$2:$AK$2,0),FALSE)/1,"")</f>
        <v>0</v>
      </c>
      <c r="AI54" s="55" t="str">
        <f>IFERROR(1-VLOOKUP(B54,'Slutlig allokering'!$B$2:$AJ$462,MATCH("Andel av bränsle i kvv som allokerats till värme, exklusive rökgaskondensering och hjälpel",'Slutlig allokering'!$B$2:$AK$2,0),FALSE),"")</f>
        <v/>
      </c>
      <c r="AK54" s="55" t="str">
        <f t="shared" si="1"/>
        <v/>
      </c>
    </row>
    <row r="55" spans="1:37" x14ac:dyDescent="0.35">
      <c r="A55" s="28" t="s">
        <v>80</v>
      </c>
      <c r="B55" s="28" t="s">
        <v>81</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allokering'!$B$2:$AC$462,MATCH(E$3,'Slutlig allokering'!$B$2:$AJ$2,0),FALSE)/1,0)</f>
        <v>0</v>
      </c>
      <c r="F55">
        <f>IFERROR(VLOOKUP($B55,Kraftvärmeprod!$B$1:$AH$479,MATCH(F$2,Kraftvärmeprod!$B$1:$AG$1,0),FALSE)/1,0)-IFERROR(VLOOKUP($B55,'Slutlig allokering'!$B$2:$AC$462,MATCH(F$3,'Slutlig allokering'!$B$2:$AJ$2,0),FALSE)/1,0)</f>
        <v>0</v>
      </c>
      <c r="G55">
        <f>IFERROR(VLOOKUP($B55,Kraftvärmeprod!$B$1:$AH$479,MATCH(G$2,Kraftvärmeprod!$B$1:$AG$1,0),FALSE)/1,0)-IFERROR(VLOOKUP($B55,'Slutlig allokering'!$B$2:$AC$462,MATCH(G$3,'Slutlig allokering'!$B$2:$AJ$2,0),FALSE)/1,0)</f>
        <v>0</v>
      </c>
      <c r="H55">
        <f>IFERROR(VLOOKUP($B55,Kraftvärmeprod!$B$1:$AH$479,MATCH(H$2,Kraftvärmeprod!$B$1:$AG$1,0),FALSE)/1,0)-IFERROR(VLOOKUP($B55,'Slutlig allokering'!$B$2:$AC$462,MATCH(H$3,'Slutlig allokering'!$B$2:$AJ$2,0),FALSE)/1,0)</f>
        <v>0</v>
      </c>
      <c r="I55">
        <f>IFERROR(VLOOKUP($B55,Kraftvärmeprod!$B$1:$AH$479,MATCH(I$2,Kraftvärmeprod!$B$1:$AG$1,0),FALSE)/1,0)-IFERROR(VLOOKUP($B55,'Slutlig allokering'!$B$2:$AC$462,MATCH(I$3,'Slutlig allokering'!$B$2:$AJ$2,0),FALSE)/1,0)</f>
        <v>0</v>
      </c>
      <c r="J55">
        <f>IFERROR(VLOOKUP($B55,Kraftvärmeprod!$B$1:$AH$479,MATCH(J$2,Kraftvärmeprod!$B$1:$AG$1,0),FALSE)/1,0)-IFERROR(VLOOKUP($B55,'Slutlig allokering'!$B$2:$AC$462,MATCH(J$3,'Slutlig allokering'!$B$2:$AJ$2,0),FALSE)/1,0)</f>
        <v>0</v>
      </c>
      <c r="K55">
        <f>IFERROR(VLOOKUP($B55,Kraftvärmeprod!$B$1:$AH$479,MATCH(K$2,Kraftvärmeprod!$B$1:$AG$1,0),FALSE)/1,0)-IFERROR(VLOOKUP($B55,'Slutlig allokering'!$B$2:$AC$462,MATCH(K$3,'Slutlig allokering'!$B$2:$AJ$2,0),FALSE)/1,0)</f>
        <v>0</v>
      </c>
      <c r="L55">
        <f>IFERROR(VLOOKUP($B55,Kraftvärmeprod!$B$1:$AH$479,MATCH(L$2,Kraftvärmeprod!$B$1:$AG$1,0),FALSE)/1,0)-IFERROR(VLOOKUP($B55,'Slutlig allokering'!$B$2:$AC$462,MATCH(L$3,'Slutlig allokering'!$B$2:$AJ$2,0),FALSE)/1,0)</f>
        <v>0</v>
      </c>
      <c r="M55" s="143">
        <f>IFERROR(VLOOKUP($B55,Miljö!$B$1:$S$477,MATCH(M$2,Miljö!$B$1:$X$1,0),FALSE)/1,0)-IFERROR(VLOOKUP($B55,'Slutlig allokering'!$B$2:$AC$462,MATCH(M$3,'Slutlig allokering'!$B$2:$AJ$2,0),FALSE)/1,0)</f>
        <v>0</v>
      </c>
      <c r="N55">
        <f>IFERROR(VLOOKUP($B55,Kraftvärmeprod!$B$1:$AH$479,MATCH(N$2,Kraftvärmeprod!$B$1:$AG$1,0),FALSE)/1,0)-IFERROR(VLOOKUP($B55,'Slutlig allokering'!$B$2:$AC$462,MATCH(N$3,'Slutlig allokering'!$B$2:$AJ$2,0),FALSE)/1,0)</f>
        <v>0</v>
      </c>
      <c r="O55">
        <f>IFERROR(VLOOKUP($B55,Kraftvärmeprod!$B$1:$AH$479,MATCH(O$2,Kraftvärmeprod!$B$1:$AG$1,0),FALSE)/1,0)-IFERROR(VLOOKUP($B55,'Slutlig allokering'!$B$2:$AC$462,MATCH(O$3,'Slutlig allokering'!$B$2:$AJ$2,0),FALSE)/1,0)</f>
        <v>0</v>
      </c>
      <c r="P55">
        <f>IFERROR(VLOOKUP($B55,Kraftvärmeprod!$B$1:$AH$479,MATCH(P$2,Kraftvärmeprod!$B$1:$AG$1,0),FALSE)/1,0)-IFERROR(VLOOKUP($B55,'Slutlig allokering'!$B$2:$AC$462,MATCH(P$3,'Slutlig allokering'!$B$2:$AJ$2,0),FALSE)/1,0)</f>
        <v>0</v>
      </c>
      <c r="Q55">
        <f>IFERROR(VLOOKUP($B55,Kraftvärmeprod!$B$1:$AH$479,MATCH(Q$2,Kraftvärmeprod!$B$1:$AG$1,0),FALSE)/1,0)-IFERROR(VLOOKUP($B55,'Slutlig allokering'!$B$2:$AC$462,MATCH(Q$3,'Slutlig allokering'!$B$2:$AJ$2,0),FALSE)/1,0)</f>
        <v>0</v>
      </c>
      <c r="R55">
        <f>IFERROR(VLOOKUP($B55,Kraftvärmeprod!$B$1:$AH$479,MATCH(R$2,Kraftvärmeprod!$B$1:$AG$1,0),FALSE)/1,0)-IFERROR(VLOOKUP($B55,'Slutlig allokering'!$B$2:$AC$462,MATCH(R$3,'Slutlig allokering'!$B$2:$AJ$2,0),FALSE)/1,0)</f>
        <v>0</v>
      </c>
      <c r="S55">
        <f>IFERROR(VLOOKUP($B55,Kraftvärmeprod!$B$1:$AH$479,MATCH(S$2,Kraftvärmeprod!$B$1:$AG$1,0),FALSE)/1,0)-IFERROR(VLOOKUP($B55,'Slutlig allokering'!$B$2:$AC$462,MATCH(S$3,'Slutlig allokering'!$B$2:$AJ$2,0),FALSE)/1,0)</f>
        <v>0</v>
      </c>
      <c r="T55">
        <f>IFERROR(VLOOKUP($B55,Kraftvärmeprod!$B$1:$AH$479,MATCH(T$2,Kraftvärmeprod!$B$1:$AG$1,0),FALSE)/1,0)-IFERROR(VLOOKUP($B55,'Slutlig allokering'!$B$2:$AC$462,MATCH(T$3,'Slutlig allokering'!$B$2:$AJ$2,0),FALSE)/1,0)</f>
        <v>0</v>
      </c>
      <c r="U55">
        <f>IFERROR(VLOOKUP($B55,Kraftvärmeprod!$B$1:$AH$479,MATCH(U$2,Kraftvärmeprod!$B$1:$AG$1,0),FALSE)/1,0)-IFERROR(VLOOKUP($B55,'Slutlig allokering'!$B$2:$AC$462,MATCH(U$3,'Slutlig allokering'!$B$2:$AJ$2,0),FALSE)/1,0)</f>
        <v>0</v>
      </c>
      <c r="V55">
        <f>IFERROR(VLOOKUP($B55,Kraftvärmeprod!$B$1:$AH$479,MATCH(V$2,Kraftvärmeprod!$B$1:$AG$1,0),FALSE)/1,0)-IFERROR(VLOOKUP($B55,'Slutlig allokering'!$B$2:$AC$462,MATCH(V$3,'Slutlig allokering'!$B$2:$AJ$2,0),FALSE)/1,0)</f>
        <v>0</v>
      </c>
      <c r="W55">
        <f>IFERROR(VLOOKUP($B55,Kraftvärmeprod!$B$1:$AH$479,MATCH(W$2,Kraftvärmeprod!$B$1:$AG$1,0),FALSE)/1,0)-IFERROR(VLOOKUP($B55,'Slutlig allokering'!$B$2:$AC$462,MATCH(W$3,'Slutlig allokering'!$B$2:$AJ$2,0),FALSE)/1,0)</f>
        <v>0</v>
      </c>
      <c r="X55">
        <f>IFERROR(VLOOKUP($B55,Kraftvärmeprod!$B$1:$AH$479,MATCH(X$2,Kraftvärmeprod!$B$1:$AG$1,0),FALSE)/1,0)-IFERROR(VLOOKUP($B55,'Slutlig allokering'!$B$2:$AC$462,MATCH(X$3,'Slutlig allokering'!$B$2:$AJ$2,0),FALSE)/1,0)</f>
        <v>0</v>
      </c>
      <c r="Y55">
        <f>IFERROR(VLOOKUP($B55,Kraftvärmeprod!$B$1:$AH$479,MATCH(Y$2,Kraftvärmeprod!$B$1:$AG$1,0),FALSE)/1,0)-IFERROR(VLOOKUP($B55,'Slutlig allokering'!$B$2:$AC$462,MATCH(Y$3,'Slutlig allokering'!$B$2:$AJ$2,0),FALSE)/1,0)</f>
        <v>0</v>
      </c>
      <c r="Z55">
        <f>IFERROR(VLOOKUP($B55,Kraftvärmeprod!$B$1:$AH$479,MATCH(Z$2,Kraftvärmeprod!$B$1:$AG$1,0),FALSE)/1,0)-IFERROR(VLOOKUP($B55,'Slutlig allokering'!$B$2:$AC$462,MATCH(Z$3,'Slutlig allokering'!$B$2:$AJ$2,0),FALSE)/1,0)</f>
        <v>0</v>
      </c>
      <c r="AA55">
        <f>IFERROR(VLOOKUP($B55,Kraftvärmeprod!$B$1:$AH$479,MATCH(AA$2,Kraftvärmeprod!$B$1:$AG$1,0),FALSE)/1,0)-IFERROR(VLOOKUP($B55,'Slutlig allokering'!$B$2:$AC$462,MATCH(AA$3,'Slutlig allokering'!$B$2:$AJ$2,0),FALSE)/1,0)</f>
        <v>0</v>
      </c>
      <c r="AB55">
        <f>IFERROR(VLOOKUP($B55,Kraftvärmeprod!$B$1:$AH$479,MATCH(AB$2,Kraftvärmeprod!$B$1:$AG$1,0),FALSE)/1,0)-IFERROR(VLOOKUP($B55,'Slutlig allokering'!$B$2:$AC$462,MATCH(AB$3,'Slutlig allokering'!$B$2:$AJ$2,0),FALSE)/1,0)</f>
        <v>0</v>
      </c>
      <c r="AE55">
        <f t="shared" si="0"/>
        <v>0</v>
      </c>
      <c r="AG55">
        <f>IFERROR(VLOOKUP(B55,'Slutlig allokering'!$B$2:$AJ$462,MATCH("Summa justerad allokerad tillförd energi (utan hjälpel och rökgaskondensering):",'Slutlig allokering'!$B$2:$AK$2,0),FALSE)/1,"")</f>
        <v>0</v>
      </c>
      <c r="AI55" s="55" t="str">
        <f>IFERROR(1-VLOOKUP(B55,'Slutlig allokering'!$B$2:$AJ$462,MATCH("Andel av bränsle i kvv som allokerats till värme, exklusive rökgaskondensering och hjälpel",'Slutlig allokering'!$B$2:$AK$2,0),FALSE),"")</f>
        <v/>
      </c>
      <c r="AK55" s="55" t="str">
        <f t="shared" si="1"/>
        <v/>
      </c>
    </row>
    <row r="56" spans="1:37" x14ac:dyDescent="0.35">
      <c r="A56" s="28" t="s">
        <v>80</v>
      </c>
      <c r="B56" s="28" t="s">
        <v>82</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allokering'!$B$2:$AC$462,MATCH(E$3,'Slutlig allokering'!$B$2:$AJ$2,0),FALSE)/1,0)</f>
        <v>0</v>
      </c>
      <c r="F56">
        <f>IFERROR(VLOOKUP($B56,Kraftvärmeprod!$B$1:$AH$479,MATCH(F$2,Kraftvärmeprod!$B$1:$AG$1,0),FALSE)/1,0)-IFERROR(VLOOKUP($B56,'Slutlig allokering'!$B$2:$AC$462,MATCH(F$3,'Slutlig allokering'!$B$2:$AJ$2,0),FALSE)/1,0)</f>
        <v>0</v>
      </c>
      <c r="G56">
        <f>IFERROR(VLOOKUP($B56,Kraftvärmeprod!$B$1:$AH$479,MATCH(G$2,Kraftvärmeprod!$B$1:$AG$1,0),FALSE)/1,0)-IFERROR(VLOOKUP($B56,'Slutlig allokering'!$B$2:$AC$462,MATCH(G$3,'Slutlig allokering'!$B$2:$AJ$2,0),FALSE)/1,0)</f>
        <v>0</v>
      </c>
      <c r="H56">
        <f>IFERROR(VLOOKUP($B56,Kraftvärmeprod!$B$1:$AH$479,MATCH(H$2,Kraftvärmeprod!$B$1:$AG$1,0),FALSE)/1,0)-IFERROR(VLOOKUP($B56,'Slutlig allokering'!$B$2:$AC$462,MATCH(H$3,'Slutlig allokering'!$B$2:$AJ$2,0),FALSE)/1,0)</f>
        <v>0</v>
      </c>
      <c r="I56">
        <f>IFERROR(VLOOKUP($B56,Kraftvärmeprod!$B$1:$AH$479,MATCH(I$2,Kraftvärmeprod!$B$1:$AG$1,0),FALSE)/1,0)-IFERROR(VLOOKUP($B56,'Slutlig allokering'!$B$2:$AC$462,MATCH(I$3,'Slutlig allokering'!$B$2:$AJ$2,0),FALSE)/1,0)</f>
        <v>0</v>
      </c>
      <c r="J56">
        <f>IFERROR(VLOOKUP($B56,Kraftvärmeprod!$B$1:$AH$479,MATCH(J$2,Kraftvärmeprod!$B$1:$AG$1,0),FALSE)/1,0)-IFERROR(VLOOKUP($B56,'Slutlig allokering'!$B$2:$AC$462,MATCH(J$3,'Slutlig allokering'!$B$2:$AJ$2,0),FALSE)/1,0)</f>
        <v>0</v>
      </c>
      <c r="K56">
        <f>IFERROR(VLOOKUP($B56,Kraftvärmeprod!$B$1:$AH$479,MATCH(K$2,Kraftvärmeprod!$B$1:$AG$1,0),FALSE)/1,0)-IFERROR(VLOOKUP($B56,'Slutlig allokering'!$B$2:$AC$462,MATCH(K$3,'Slutlig allokering'!$B$2:$AJ$2,0),FALSE)/1,0)</f>
        <v>0</v>
      </c>
      <c r="L56">
        <f>IFERROR(VLOOKUP($B56,Kraftvärmeprod!$B$1:$AH$479,MATCH(L$2,Kraftvärmeprod!$B$1:$AG$1,0),FALSE)/1,0)-IFERROR(VLOOKUP($B56,'Slutlig allokering'!$B$2:$AC$462,MATCH(L$3,'Slutlig allokering'!$B$2:$AJ$2,0),FALSE)/1,0)</f>
        <v>0</v>
      </c>
      <c r="M56" s="143">
        <f>IFERROR(VLOOKUP($B56,Miljö!$B$1:$S$477,MATCH(M$2,Miljö!$B$1:$X$1,0),FALSE)/1,0)-IFERROR(VLOOKUP($B56,'Slutlig allokering'!$B$2:$AC$462,MATCH(M$3,'Slutlig allokering'!$B$2:$AJ$2,0),FALSE)/1,0)</f>
        <v>0</v>
      </c>
      <c r="N56">
        <f>IFERROR(VLOOKUP($B56,Kraftvärmeprod!$B$1:$AH$479,MATCH(N$2,Kraftvärmeprod!$B$1:$AG$1,0),FALSE)/1,0)-IFERROR(VLOOKUP($B56,'Slutlig allokering'!$B$2:$AC$462,MATCH(N$3,'Slutlig allokering'!$B$2:$AJ$2,0),FALSE)/1,0)</f>
        <v>0</v>
      </c>
      <c r="O56">
        <f>IFERROR(VLOOKUP($B56,Kraftvärmeprod!$B$1:$AH$479,MATCH(O$2,Kraftvärmeprod!$B$1:$AG$1,0),FALSE)/1,0)-IFERROR(VLOOKUP($B56,'Slutlig allokering'!$B$2:$AC$462,MATCH(O$3,'Slutlig allokering'!$B$2:$AJ$2,0),FALSE)/1,0)</f>
        <v>0</v>
      </c>
      <c r="P56">
        <f>IFERROR(VLOOKUP($B56,Kraftvärmeprod!$B$1:$AH$479,MATCH(P$2,Kraftvärmeprod!$B$1:$AG$1,0),FALSE)/1,0)-IFERROR(VLOOKUP($B56,'Slutlig allokering'!$B$2:$AC$462,MATCH(P$3,'Slutlig allokering'!$B$2:$AJ$2,0),FALSE)/1,0)</f>
        <v>0</v>
      </c>
      <c r="Q56">
        <f>IFERROR(VLOOKUP($B56,Kraftvärmeprod!$B$1:$AH$479,MATCH(Q$2,Kraftvärmeprod!$B$1:$AG$1,0),FALSE)/1,0)-IFERROR(VLOOKUP($B56,'Slutlig allokering'!$B$2:$AC$462,MATCH(Q$3,'Slutlig allokering'!$B$2:$AJ$2,0),FALSE)/1,0)</f>
        <v>0</v>
      </c>
      <c r="R56">
        <f>IFERROR(VLOOKUP($B56,Kraftvärmeprod!$B$1:$AH$479,MATCH(R$2,Kraftvärmeprod!$B$1:$AG$1,0),FALSE)/1,0)-IFERROR(VLOOKUP($B56,'Slutlig allokering'!$B$2:$AC$462,MATCH(R$3,'Slutlig allokering'!$B$2:$AJ$2,0),FALSE)/1,0)</f>
        <v>0</v>
      </c>
      <c r="S56">
        <f>IFERROR(VLOOKUP($B56,Kraftvärmeprod!$B$1:$AH$479,MATCH(S$2,Kraftvärmeprod!$B$1:$AG$1,0),FALSE)/1,0)-IFERROR(VLOOKUP($B56,'Slutlig allokering'!$B$2:$AC$462,MATCH(S$3,'Slutlig allokering'!$B$2:$AJ$2,0),FALSE)/1,0)</f>
        <v>0</v>
      </c>
      <c r="T56">
        <f>IFERROR(VLOOKUP($B56,Kraftvärmeprod!$B$1:$AH$479,MATCH(T$2,Kraftvärmeprod!$B$1:$AG$1,0),FALSE)/1,0)-IFERROR(VLOOKUP($B56,'Slutlig allokering'!$B$2:$AC$462,MATCH(T$3,'Slutlig allokering'!$B$2:$AJ$2,0),FALSE)/1,0)</f>
        <v>0</v>
      </c>
      <c r="U56">
        <f>IFERROR(VLOOKUP($B56,Kraftvärmeprod!$B$1:$AH$479,MATCH(U$2,Kraftvärmeprod!$B$1:$AG$1,0),FALSE)/1,0)-IFERROR(VLOOKUP($B56,'Slutlig allokering'!$B$2:$AC$462,MATCH(U$3,'Slutlig allokering'!$B$2:$AJ$2,0),FALSE)/1,0)</f>
        <v>0</v>
      </c>
      <c r="V56">
        <f>IFERROR(VLOOKUP($B56,Kraftvärmeprod!$B$1:$AH$479,MATCH(V$2,Kraftvärmeprod!$B$1:$AG$1,0),FALSE)/1,0)-IFERROR(VLOOKUP($B56,'Slutlig allokering'!$B$2:$AC$462,MATCH(V$3,'Slutlig allokering'!$B$2:$AJ$2,0),FALSE)/1,0)</f>
        <v>0</v>
      </c>
      <c r="W56">
        <f>IFERROR(VLOOKUP($B56,Kraftvärmeprod!$B$1:$AH$479,MATCH(W$2,Kraftvärmeprod!$B$1:$AG$1,0),FALSE)/1,0)-IFERROR(VLOOKUP($B56,'Slutlig allokering'!$B$2:$AC$462,MATCH(W$3,'Slutlig allokering'!$B$2:$AJ$2,0),FALSE)/1,0)</f>
        <v>0</v>
      </c>
      <c r="X56">
        <f>IFERROR(VLOOKUP($B56,Kraftvärmeprod!$B$1:$AH$479,MATCH(X$2,Kraftvärmeprod!$B$1:$AG$1,0),FALSE)/1,0)-IFERROR(VLOOKUP($B56,'Slutlig allokering'!$B$2:$AC$462,MATCH(X$3,'Slutlig allokering'!$B$2:$AJ$2,0),FALSE)/1,0)</f>
        <v>0</v>
      </c>
      <c r="Y56">
        <f>IFERROR(VLOOKUP($B56,Kraftvärmeprod!$B$1:$AH$479,MATCH(Y$2,Kraftvärmeprod!$B$1:$AG$1,0),FALSE)/1,0)-IFERROR(VLOOKUP($B56,'Slutlig allokering'!$B$2:$AC$462,MATCH(Y$3,'Slutlig allokering'!$B$2:$AJ$2,0),FALSE)/1,0)</f>
        <v>0</v>
      </c>
      <c r="Z56">
        <f>IFERROR(VLOOKUP($B56,Kraftvärmeprod!$B$1:$AH$479,MATCH(Z$2,Kraftvärmeprod!$B$1:$AG$1,0),FALSE)/1,0)-IFERROR(VLOOKUP($B56,'Slutlig allokering'!$B$2:$AC$462,MATCH(Z$3,'Slutlig allokering'!$B$2:$AJ$2,0),FALSE)/1,0)</f>
        <v>0</v>
      </c>
      <c r="AA56">
        <f>IFERROR(VLOOKUP($B56,Kraftvärmeprod!$B$1:$AH$479,MATCH(AA$2,Kraftvärmeprod!$B$1:$AG$1,0),FALSE)/1,0)-IFERROR(VLOOKUP($B56,'Slutlig allokering'!$B$2:$AC$462,MATCH(AA$3,'Slutlig allokering'!$B$2:$AJ$2,0),FALSE)/1,0)</f>
        <v>0</v>
      </c>
      <c r="AB56">
        <f>IFERROR(VLOOKUP($B56,Kraftvärmeprod!$B$1:$AH$479,MATCH(AB$2,Kraftvärmeprod!$B$1:$AG$1,0),FALSE)/1,0)-IFERROR(VLOOKUP($B56,'Slutlig allokering'!$B$2:$AC$462,MATCH(AB$3,'Slutlig allokering'!$B$2:$AJ$2,0),FALSE)/1,0)</f>
        <v>0</v>
      </c>
      <c r="AE56">
        <f t="shared" si="0"/>
        <v>0</v>
      </c>
      <c r="AG56">
        <f>IFERROR(VLOOKUP(B56,'Slutlig allokering'!$B$2:$AJ$462,MATCH("Summa justerad allokerad tillförd energi (utan hjälpel och rökgaskondensering):",'Slutlig allokering'!$B$2:$AK$2,0),FALSE)/1,"")</f>
        <v>0</v>
      </c>
      <c r="AI56" s="55" t="str">
        <f>IFERROR(1-VLOOKUP(B56,'Slutlig allokering'!$B$2:$AJ$462,MATCH("Andel av bränsle i kvv som allokerats till värme, exklusive rökgaskondensering och hjälpel",'Slutlig allokering'!$B$2:$AK$2,0),FALSE),"")</f>
        <v/>
      </c>
      <c r="AK56" s="55" t="str">
        <f t="shared" si="1"/>
        <v/>
      </c>
    </row>
    <row r="57" spans="1:37" x14ac:dyDescent="0.35">
      <c r="A57" s="28" t="s">
        <v>80</v>
      </c>
      <c r="B57" s="28" t="s">
        <v>83</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allokering'!$B$2:$AC$462,MATCH(E$3,'Slutlig allokering'!$B$2:$AJ$2,0),FALSE)/1,0)</f>
        <v>0</v>
      </c>
      <c r="F57">
        <f>IFERROR(VLOOKUP($B57,Kraftvärmeprod!$B$1:$AH$479,MATCH(F$2,Kraftvärmeprod!$B$1:$AG$1,0),FALSE)/1,0)-IFERROR(VLOOKUP($B57,'Slutlig allokering'!$B$2:$AC$462,MATCH(F$3,'Slutlig allokering'!$B$2:$AJ$2,0),FALSE)/1,0)</f>
        <v>0</v>
      </c>
      <c r="G57">
        <f>IFERROR(VLOOKUP($B57,Kraftvärmeprod!$B$1:$AH$479,MATCH(G$2,Kraftvärmeprod!$B$1:$AG$1,0),FALSE)/1,0)-IFERROR(VLOOKUP($B57,'Slutlig allokering'!$B$2:$AC$462,MATCH(G$3,'Slutlig allokering'!$B$2:$AJ$2,0),FALSE)/1,0)</f>
        <v>0</v>
      </c>
      <c r="H57">
        <f>IFERROR(VLOOKUP($B57,Kraftvärmeprod!$B$1:$AH$479,MATCH(H$2,Kraftvärmeprod!$B$1:$AG$1,0),FALSE)/1,0)-IFERROR(VLOOKUP($B57,'Slutlig allokering'!$B$2:$AC$462,MATCH(H$3,'Slutlig allokering'!$B$2:$AJ$2,0),FALSE)/1,0)</f>
        <v>0</v>
      </c>
      <c r="I57">
        <f>IFERROR(VLOOKUP($B57,Kraftvärmeprod!$B$1:$AH$479,MATCH(I$2,Kraftvärmeprod!$B$1:$AG$1,0),FALSE)/1,0)-IFERROR(VLOOKUP($B57,'Slutlig allokering'!$B$2:$AC$462,MATCH(I$3,'Slutlig allokering'!$B$2:$AJ$2,0),FALSE)/1,0)</f>
        <v>0</v>
      </c>
      <c r="J57">
        <f>IFERROR(VLOOKUP($B57,Kraftvärmeprod!$B$1:$AH$479,MATCH(J$2,Kraftvärmeprod!$B$1:$AG$1,0),FALSE)/1,0)-IFERROR(VLOOKUP($B57,'Slutlig allokering'!$B$2:$AC$462,MATCH(J$3,'Slutlig allokering'!$B$2:$AJ$2,0),FALSE)/1,0)</f>
        <v>0</v>
      </c>
      <c r="K57">
        <f>IFERROR(VLOOKUP($B57,Kraftvärmeprod!$B$1:$AH$479,MATCH(K$2,Kraftvärmeprod!$B$1:$AG$1,0),FALSE)/1,0)-IFERROR(VLOOKUP($B57,'Slutlig allokering'!$B$2:$AC$462,MATCH(K$3,'Slutlig allokering'!$B$2:$AJ$2,0),FALSE)/1,0)</f>
        <v>0</v>
      </c>
      <c r="L57">
        <f>IFERROR(VLOOKUP($B57,Kraftvärmeprod!$B$1:$AH$479,MATCH(L$2,Kraftvärmeprod!$B$1:$AG$1,0),FALSE)/1,0)-IFERROR(VLOOKUP($B57,'Slutlig allokering'!$B$2:$AC$462,MATCH(L$3,'Slutlig allokering'!$B$2:$AJ$2,0),FALSE)/1,0)</f>
        <v>0</v>
      </c>
      <c r="M57" s="143">
        <f>IFERROR(VLOOKUP($B57,Miljö!$B$1:$S$477,MATCH(M$2,Miljö!$B$1:$X$1,0),FALSE)/1,0)-IFERROR(VLOOKUP($B57,'Slutlig allokering'!$B$2:$AC$462,MATCH(M$3,'Slutlig allokering'!$B$2:$AJ$2,0),FALSE)/1,0)</f>
        <v>0</v>
      </c>
      <c r="N57">
        <f>IFERROR(VLOOKUP($B57,Kraftvärmeprod!$B$1:$AH$479,MATCH(N$2,Kraftvärmeprod!$B$1:$AG$1,0),FALSE)/1,0)-IFERROR(VLOOKUP($B57,'Slutlig allokering'!$B$2:$AC$462,MATCH(N$3,'Slutlig allokering'!$B$2:$AJ$2,0),FALSE)/1,0)</f>
        <v>0</v>
      </c>
      <c r="O57">
        <f>IFERROR(VLOOKUP($B57,Kraftvärmeprod!$B$1:$AH$479,MATCH(O$2,Kraftvärmeprod!$B$1:$AG$1,0),FALSE)/1,0)-IFERROR(VLOOKUP($B57,'Slutlig allokering'!$B$2:$AC$462,MATCH(O$3,'Slutlig allokering'!$B$2:$AJ$2,0),FALSE)/1,0)</f>
        <v>0</v>
      </c>
      <c r="P57">
        <f>IFERROR(VLOOKUP($B57,Kraftvärmeprod!$B$1:$AH$479,MATCH(P$2,Kraftvärmeprod!$B$1:$AG$1,0),FALSE)/1,0)-IFERROR(VLOOKUP($B57,'Slutlig allokering'!$B$2:$AC$462,MATCH(P$3,'Slutlig allokering'!$B$2:$AJ$2,0),FALSE)/1,0)</f>
        <v>0</v>
      </c>
      <c r="Q57">
        <f>IFERROR(VLOOKUP($B57,Kraftvärmeprod!$B$1:$AH$479,MATCH(Q$2,Kraftvärmeprod!$B$1:$AG$1,0),FALSE)/1,0)-IFERROR(VLOOKUP($B57,'Slutlig allokering'!$B$2:$AC$462,MATCH(Q$3,'Slutlig allokering'!$B$2:$AJ$2,0),FALSE)/1,0)</f>
        <v>0</v>
      </c>
      <c r="R57">
        <f>IFERROR(VLOOKUP($B57,Kraftvärmeprod!$B$1:$AH$479,MATCH(R$2,Kraftvärmeprod!$B$1:$AG$1,0),FALSE)/1,0)-IFERROR(VLOOKUP($B57,'Slutlig allokering'!$B$2:$AC$462,MATCH(R$3,'Slutlig allokering'!$B$2:$AJ$2,0),FALSE)/1,0)</f>
        <v>0</v>
      </c>
      <c r="S57">
        <f>IFERROR(VLOOKUP($B57,Kraftvärmeprod!$B$1:$AH$479,MATCH(S$2,Kraftvärmeprod!$B$1:$AG$1,0),FALSE)/1,0)-IFERROR(VLOOKUP($B57,'Slutlig allokering'!$B$2:$AC$462,MATCH(S$3,'Slutlig allokering'!$B$2:$AJ$2,0),FALSE)/1,0)</f>
        <v>0</v>
      </c>
      <c r="T57">
        <f>IFERROR(VLOOKUP($B57,Kraftvärmeprod!$B$1:$AH$479,MATCH(T$2,Kraftvärmeprod!$B$1:$AG$1,0),FALSE)/1,0)-IFERROR(VLOOKUP($B57,'Slutlig allokering'!$B$2:$AC$462,MATCH(T$3,'Slutlig allokering'!$B$2:$AJ$2,0),FALSE)/1,0)</f>
        <v>0</v>
      </c>
      <c r="U57">
        <f>IFERROR(VLOOKUP($B57,Kraftvärmeprod!$B$1:$AH$479,MATCH(U$2,Kraftvärmeprod!$B$1:$AG$1,0),FALSE)/1,0)-IFERROR(VLOOKUP($B57,'Slutlig allokering'!$B$2:$AC$462,MATCH(U$3,'Slutlig allokering'!$B$2:$AJ$2,0),FALSE)/1,0)</f>
        <v>0</v>
      </c>
      <c r="V57">
        <f>IFERROR(VLOOKUP($B57,Kraftvärmeprod!$B$1:$AH$479,MATCH(V$2,Kraftvärmeprod!$B$1:$AG$1,0),FALSE)/1,0)-IFERROR(VLOOKUP($B57,'Slutlig allokering'!$B$2:$AC$462,MATCH(V$3,'Slutlig allokering'!$B$2:$AJ$2,0),FALSE)/1,0)</f>
        <v>0</v>
      </c>
      <c r="W57">
        <f>IFERROR(VLOOKUP($B57,Kraftvärmeprod!$B$1:$AH$479,MATCH(W$2,Kraftvärmeprod!$B$1:$AG$1,0),FALSE)/1,0)-IFERROR(VLOOKUP($B57,'Slutlig allokering'!$B$2:$AC$462,MATCH(W$3,'Slutlig allokering'!$B$2:$AJ$2,0),FALSE)/1,0)</f>
        <v>0</v>
      </c>
      <c r="X57">
        <f>IFERROR(VLOOKUP($B57,Kraftvärmeprod!$B$1:$AH$479,MATCH(X$2,Kraftvärmeprod!$B$1:$AG$1,0),FALSE)/1,0)-IFERROR(VLOOKUP($B57,'Slutlig allokering'!$B$2:$AC$462,MATCH(X$3,'Slutlig allokering'!$B$2:$AJ$2,0),FALSE)/1,0)</f>
        <v>0</v>
      </c>
      <c r="Y57">
        <f>IFERROR(VLOOKUP($B57,Kraftvärmeprod!$B$1:$AH$479,MATCH(Y$2,Kraftvärmeprod!$B$1:$AG$1,0),FALSE)/1,0)-IFERROR(VLOOKUP($B57,'Slutlig allokering'!$B$2:$AC$462,MATCH(Y$3,'Slutlig allokering'!$B$2:$AJ$2,0),FALSE)/1,0)</f>
        <v>0</v>
      </c>
      <c r="Z57">
        <f>IFERROR(VLOOKUP($B57,Kraftvärmeprod!$B$1:$AH$479,MATCH(Z$2,Kraftvärmeprod!$B$1:$AG$1,0),FALSE)/1,0)-IFERROR(VLOOKUP($B57,'Slutlig allokering'!$B$2:$AC$462,MATCH(Z$3,'Slutlig allokering'!$B$2:$AJ$2,0),FALSE)/1,0)</f>
        <v>0</v>
      </c>
      <c r="AA57">
        <f>IFERROR(VLOOKUP($B57,Kraftvärmeprod!$B$1:$AH$479,MATCH(AA$2,Kraftvärmeprod!$B$1:$AG$1,0),FALSE)/1,0)-IFERROR(VLOOKUP($B57,'Slutlig allokering'!$B$2:$AC$462,MATCH(AA$3,'Slutlig allokering'!$B$2:$AJ$2,0),FALSE)/1,0)</f>
        <v>0</v>
      </c>
      <c r="AB57">
        <f>IFERROR(VLOOKUP($B57,Kraftvärmeprod!$B$1:$AH$479,MATCH(AB$2,Kraftvärmeprod!$B$1:$AG$1,0),FALSE)/1,0)-IFERROR(VLOOKUP($B57,'Slutlig allokering'!$B$2:$AC$462,MATCH(AB$3,'Slutlig allokering'!$B$2:$AJ$2,0),FALSE)/1,0)</f>
        <v>0</v>
      </c>
      <c r="AE57">
        <f t="shared" si="0"/>
        <v>0</v>
      </c>
      <c r="AG57">
        <f>IFERROR(VLOOKUP(B57,'Slutlig allokering'!$B$2:$AJ$462,MATCH("Summa justerad allokerad tillförd energi (utan hjälpel och rökgaskondensering):",'Slutlig allokering'!$B$2:$AK$2,0),FALSE)/1,"")</f>
        <v>0</v>
      </c>
      <c r="AI57" s="55" t="str">
        <f>IFERROR(1-VLOOKUP(B57,'Slutlig allokering'!$B$2:$AJ$462,MATCH("Andel av bränsle i kvv som allokerats till värme, exklusive rökgaskondensering och hjälpel",'Slutlig allokering'!$B$2:$AK$2,0),FALSE),"")</f>
        <v/>
      </c>
      <c r="AK57" s="55" t="str">
        <f t="shared" si="1"/>
        <v/>
      </c>
    </row>
    <row r="58" spans="1:37" x14ac:dyDescent="0.35">
      <c r="A58" s="28" t="s">
        <v>80</v>
      </c>
      <c r="B58" s="28" t="s">
        <v>84</v>
      </c>
      <c r="C58" t="str">
        <f>IFERROR(VLOOKUP($B58,Kraftvärmeprod!$B$1:$AH$479,MATCH(C$3,Kraftvärmeprod!$B$1:$AG$1,0),FALSE)/1,"")</f>
        <v/>
      </c>
      <c r="D58" t="str">
        <f>IFERROR(VLOOKUP($B58,Kraftvärmeprod!$B$1:$AH$479,MATCH(D$3,Kraftvärmeprod!$B$1:$AG$1,0),FALSE)/1,"")</f>
        <v/>
      </c>
      <c r="E58">
        <f>IFERROR(VLOOKUP($B58,Kraftvärmeprod!$B$1:$AH$479,MATCH(E$2,Kraftvärmeprod!$B$1:$AG$1,0),FALSE)/1,0)-IFERROR(VLOOKUP($B58,'Slutlig allokering'!$B$2:$AC$462,MATCH(E$3,'Slutlig allokering'!$B$2:$AJ$2,0),FALSE)/1,0)</f>
        <v>0</v>
      </c>
      <c r="F58">
        <f>IFERROR(VLOOKUP($B58,Kraftvärmeprod!$B$1:$AH$479,MATCH(F$2,Kraftvärmeprod!$B$1:$AG$1,0),FALSE)/1,0)-IFERROR(VLOOKUP($B58,'Slutlig allokering'!$B$2:$AC$462,MATCH(F$3,'Slutlig allokering'!$B$2:$AJ$2,0),FALSE)/1,0)</f>
        <v>0</v>
      </c>
      <c r="G58">
        <f>IFERROR(VLOOKUP($B58,Kraftvärmeprod!$B$1:$AH$479,MATCH(G$2,Kraftvärmeprod!$B$1:$AG$1,0),FALSE)/1,0)-IFERROR(VLOOKUP($B58,'Slutlig allokering'!$B$2:$AC$462,MATCH(G$3,'Slutlig allokering'!$B$2:$AJ$2,0),FALSE)/1,0)</f>
        <v>0</v>
      </c>
      <c r="H58">
        <f>IFERROR(VLOOKUP($B58,Kraftvärmeprod!$B$1:$AH$479,MATCH(H$2,Kraftvärmeprod!$B$1:$AG$1,0),FALSE)/1,0)-IFERROR(VLOOKUP($B58,'Slutlig allokering'!$B$2:$AC$462,MATCH(H$3,'Slutlig allokering'!$B$2:$AJ$2,0),FALSE)/1,0)</f>
        <v>0</v>
      </c>
      <c r="I58">
        <f>IFERROR(VLOOKUP($B58,Kraftvärmeprod!$B$1:$AH$479,MATCH(I$2,Kraftvärmeprod!$B$1:$AG$1,0),FALSE)/1,0)-IFERROR(VLOOKUP($B58,'Slutlig allokering'!$B$2:$AC$462,MATCH(I$3,'Slutlig allokering'!$B$2:$AJ$2,0),FALSE)/1,0)</f>
        <v>0</v>
      </c>
      <c r="J58">
        <f>IFERROR(VLOOKUP($B58,Kraftvärmeprod!$B$1:$AH$479,MATCH(J$2,Kraftvärmeprod!$B$1:$AG$1,0),FALSE)/1,0)-IFERROR(VLOOKUP($B58,'Slutlig allokering'!$B$2:$AC$462,MATCH(J$3,'Slutlig allokering'!$B$2:$AJ$2,0),FALSE)/1,0)</f>
        <v>0</v>
      </c>
      <c r="K58">
        <f>IFERROR(VLOOKUP($B58,Kraftvärmeprod!$B$1:$AH$479,MATCH(K$2,Kraftvärmeprod!$B$1:$AG$1,0),FALSE)/1,0)-IFERROR(VLOOKUP($B58,'Slutlig allokering'!$B$2:$AC$462,MATCH(K$3,'Slutlig allokering'!$B$2:$AJ$2,0),FALSE)/1,0)</f>
        <v>0</v>
      </c>
      <c r="L58">
        <f>IFERROR(VLOOKUP($B58,Kraftvärmeprod!$B$1:$AH$479,MATCH(L$2,Kraftvärmeprod!$B$1:$AG$1,0),FALSE)/1,0)-IFERROR(VLOOKUP($B58,'Slutlig allokering'!$B$2:$AC$462,MATCH(L$3,'Slutlig allokering'!$B$2:$AJ$2,0),FALSE)/1,0)</f>
        <v>0</v>
      </c>
      <c r="M58" s="143">
        <f>IFERROR(VLOOKUP($B58,Miljö!$B$1:$S$477,MATCH(M$2,Miljö!$B$1:$X$1,0),FALSE)/1,0)-IFERROR(VLOOKUP($B58,'Slutlig allokering'!$B$2:$AC$462,MATCH(M$3,'Slutlig allokering'!$B$2:$AJ$2,0),FALSE)/1,0)</f>
        <v>0</v>
      </c>
      <c r="N58">
        <f>IFERROR(VLOOKUP($B58,Kraftvärmeprod!$B$1:$AH$479,MATCH(N$2,Kraftvärmeprod!$B$1:$AG$1,0),FALSE)/1,0)-IFERROR(VLOOKUP($B58,'Slutlig allokering'!$B$2:$AC$462,MATCH(N$3,'Slutlig allokering'!$B$2:$AJ$2,0),FALSE)/1,0)</f>
        <v>0</v>
      </c>
      <c r="O58">
        <f>IFERROR(VLOOKUP($B58,Kraftvärmeprod!$B$1:$AH$479,MATCH(O$2,Kraftvärmeprod!$B$1:$AG$1,0),FALSE)/1,0)-IFERROR(VLOOKUP($B58,'Slutlig allokering'!$B$2:$AC$462,MATCH(O$3,'Slutlig allokering'!$B$2:$AJ$2,0),FALSE)/1,0)</f>
        <v>0</v>
      </c>
      <c r="P58">
        <f>IFERROR(VLOOKUP($B58,Kraftvärmeprod!$B$1:$AH$479,MATCH(P$2,Kraftvärmeprod!$B$1:$AG$1,0),FALSE)/1,0)-IFERROR(VLOOKUP($B58,'Slutlig allokering'!$B$2:$AC$462,MATCH(P$3,'Slutlig allokering'!$B$2:$AJ$2,0),FALSE)/1,0)</f>
        <v>0</v>
      </c>
      <c r="Q58">
        <f>IFERROR(VLOOKUP($B58,Kraftvärmeprod!$B$1:$AH$479,MATCH(Q$2,Kraftvärmeprod!$B$1:$AG$1,0),FALSE)/1,0)-IFERROR(VLOOKUP($B58,'Slutlig allokering'!$B$2:$AC$462,MATCH(Q$3,'Slutlig allokering'!$B$2:$AJ$2,0),FALSE)/1,0)</f>
        <v>0</v>
      </c>
      <c r="R58">
        <f>IFERROR(VLOOKUP($B58,Kraftvärmeprod!$B$1:$AH$479,MATCH(R$2,Kraftvärmeprod!$B$1:$AG$1,0),FALSE)/1,0)-IFERROR(VLOOKUP($B58,'Slutlig allokering'!$B$2:$AC$462,MATCH(R$3,'Slutlig allokering'!$B$2:$AJ$2,0),FALSE)/1,0)</f>
        <v>0</v>
      </c>
      <c r="S58">
        <f>IFERROR(VLOOKUP($B58,Kraftvärmeprod!$B$1:$AH$479,MATCH(S$2,Kraftvärmeprod!$B$1:$AG$1,0),FALSE)/1,0)-IFERROR(VLOOKUP($B58,'Slutlig allokering'!$B$2:$AC$462,MATCH(S$3,'Slutlig allokering'!$B$2:$AJ$2,0),FALSE)/1,0)</f>
        <v>0</v>
      </c>
      <c r="T58">
        <f>IFERROR(VLOOKUP($B58,Kraftvärmeprod!$B$1:$AH$479,MATCH(T$2,Kraftvärmeprod!$B$1:$AG$1,0),FALSE)/1,0)-IFERROR(VLOOKUP($B58,'Slutlig allokering'!$B$2:$AC$462,MATCH(T$3,'Slutlig allokering'!$B$2:$AJ$2,0),FALSE)/1,0)</f>
        <v>0</v>
      </c>
      <c r="U58">
        <f>IFERROR(VLOOKUP($B58,Kraftvärmeprod!$B$1:$AH$479,MATCH(U$2,Kraftvärmeprod!$B$1:$AG$1,0),FALSE)/1,0)-IFERROR(VLOOKUP($B58,'Slutlig allokering'!$B$2:$AC$462,MATCH(U$3,'Slutlig allokering'!$B$2:$AJ$2,0),FALSE)/1,0)</f>
        <v>0</v>
      </c>
      <c r="V58">
        <f>IFERROR(VLOOKUP($B58,Kraftvärmeprod!$B$1:$AH$479,MATCH(V$2,Kraftvärmeprod!$B$1:$AG$1,0),FALSE)/1,0)-IFERROR(VLOOKUP($B58,'Slutlig allokering'!$B$2:$AC$462,MATCH(V$3,'Slutlig allokering'!$B$2:$AJ$2,0),FALSE)/1,0)</f>
        <v>0</v>
      </c>
      <c r="W58">
        <f>IFERROR(VLOOKUP($B58,Kraftvärmeprod!$B$1:$AH$479,MATCH(W$2,Kraftvärmeprod!$B$1:$AG$1,0),FALSE)/1,0)-IFERROR(VLOOKUP($B58,'Slutlig allokering'!$B$2:$AC$462,MATCH(W$3,'Slutlig allokering'!$B$2:$AJ$2,0),FALSE)/1,0)</f>
        <v>0</v>
      </c>
      <c r="X58">
        <f>IFERROR(VLOOKUP($B58,Kraftvärmeprod!$B$1:$AH$479,MATCH(X$2,Kraftvärmeprod!$B$1:$AG$1,0),FALSE)/1,0)-IFERROR(VLOOKUP($B58,'Slutlig allokering'!$B$2:$AC$462,MATCH(X$3,'Slutlig allokering'!$B$2:$AJ$2,0),FALSE)/1,0)</f>
        <v>0</v>
      </c>
      <c r="Y58">
        <f>IFERROR(VLOOKUP($B58,Kraftvärmeprod!$B$1:$AH$479,MATCH(Y$2,Kraftvärmeprod!$B$1:$AG$1,0),FALSE)/1,0)-IFERROR(VLOOKUP($B58,'Slutlig allokering'!$B$2:$AC$462,MATCH(Y$3,'Slutlig allokering'!$B$2:$AJ$2,0),FALSE)/1,0)</f>
        <v>0</v>
      </c>
      <c r="Z58">
        <f>IFERROR(VLOOKUP($B58,Kraftvärmeprod!$B$1:$AH$479,MATCH(Z$2,Kraftvärmeprod!$B$1:$AG$1,0),FALSE)/1,0)-IFERROR(VLOOKUP($B58,'Slutlig allokering'!$B$2:$AC$462,MATCH(Z$3,'Slutlig allokering'!$B$2:$AJ$2,0),FALSE)/1,0)</f>
        <v>0</v>
      </c>
      <c r="AA58">
        <f>IFERROR(VLOOKUP($B58,Kraftvärmeprod!$B$1:$AH$479,MATCH(AA$2,Kraftvärmeprod!$B$1:$AG$1,0),FALSE)/1,0)-IFERROR(VLOOKUP($B58,'Slutlig allokering'!$B$2:$AC$462,MATCH(AA$3,'Slutlig allokering'!$B$2:$AJ$2,0),FALSE)/1,0)</f>
        <v>0</v>
      </c>
      <c r="AB58">
        <f>IFERROR(VLOOKUP($B58,Kraftvärmeprod!$B$1:$AH$479,MATCH(AB$2,Kraftvärmeprod!$B$1:$AG$1,0),FALSE)/1,0)-IFERROR(VLOOKUP($B58,'Slutlig allokering'!$B$2:$AC$462,MATCH(AB$3,'Slutlig allokering'!$B$2:$AJ$2,0),FALSE)/1,0)</f>
        <v>0</v>
      </c>
      <c r="AE58">
        <f t="shared" si="0"/>
        <v>0</v>
      </c>
      <c r="AG58">
        <f>IFERROR(VLOOKUP(B58,'Slutlig allokering'!$B$2:$AJ$462,MATCH("Summa justerad allokerad tillförd energi (utan hjälpel och rökgaskondensering):",'Slutlig allokering'!$B$2:$AK$2,0),FALSE)/1,"")</f>
        <v>0</v>
      </c>
      <c r="AI58" s="55" t="str">
        <f>IFERROR(1-VLOOKUP(B58,'Slutlig allokering'!$B$2:$AJ$462,MATCH("Andel av bränsle i kvv som allokerats till värme, exklusive rökgaskondensering och hjälpel",'Slutlig allokering'!$B$2:$AK$2,0),FALSE),"")</f>
        <v/>
      </c>
      <c r="AK58" s="55" t="str">
        <f t="shared" si="1"/>
        <v/>
      </c>
    </row>
    <row r="59" spans="1:37" x14ac:dyDescent="0.35">
      <c r="A59" s="28" t="s">
        <v>80</v>
      </c>
      <c r="B59" s="28" t="s">
        <v>85</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allokering'!$B$2:$AC$462,MATCH(E$3,'Slutlig allokering'!$B$2:$AJ$2,0),FALSE)/1,0)</f>
        <v>0</v>
      </c>
      <c r="F59">
        <f>IFERROR(VLOOKUP($B59,Kraftvärmeprod!$B$1:$AH$479,MATCH(F$2,Kraftvärmeprod!$B$1:$AG$1,0),FALSE)/1,0)-IFERROR(VLOOKUP($B59,'Slutlig allokering'!$B$2:$AC$462,MATCH(F$3,'Slutlig allokering'!$B$2:$AJ$2,0),FALSE)/1,0)</f>
        <v>0</v>
      </c>
      <c r="G59">
        <f>IFERROR(VLOOKUP($B59,Kraftvärmeprod!$B$1:$AH$479,MATCH(G$2,Kraftvärmeprod!$B$1:$AG$1,0),FALSE)/1,0)-IFERROR(VLOOKUP($B59,'Slutlig allokering'!$B$2:$AC$462,MATCH(G$3,'Slutlig allokering'!$B$2:$AJ$2,0),FALSE)/1,0)</f>
        <v>0</v>
      </c>
      <c r="H59">
        <f>IFERROR(VLOOKUP($B59,Kraftvärmeprod!$B$1:$AH$479,MATCH(H$2,Kraftvärmeprod!$B$1:$AG$1,0),FALSE)/1,0)-IFERROR(VLOOKUP($B59,'Slutlig allokering'!$B$2:$AC$462,MATCH(H$3,'Slutlig allokering'!$B$2:$AJ$2,0),FALSE)/1,0)</f>
        <v>0</v>
      </c>
      <c r="I59">
        <f>IFERROR(VLOOKUP($B59,Kraftvärmeprod!$B$1:$AH$479,MATCH(I$2,Kraftvärmeprod!$B$1:$AG$1,0),FALSE)/1,0)-IFERROR(VLOOKUP($B59,'Slutlig allokering'!$B$2:$AC$462,MATCH(I$3,'Slutlig allokering'!$B$2:$AJ$2,0),FALSE)/1,0)</f>
        <v>0</v>
      </c>
      <c r="J59">
        <f>IFERROR(VLOOKUP($B59,Kraftvärmeprod!$B$1:$AH$479,MATCH(J$2,Kraftvärmeprod!$B$1:$AG$1,0),FALSE)/1,0)-IFERROR(VLOOKUP($B59,'Slutlig allokering'!$B$2:$AC$462,MATCH(J$3,'Slutlig allokering'!$B$2:$AJ$2,0),FALSE)/1,0)</f>
        <v>0</v>
      </c>
      <c r="K59">
        <f>IFERROR(VLOOKUP($B59,Kraftvärmeprod!$B$1:$AH$479,MATCH(K$2,Kraftvärmeprod!$B$1:$AG$1,0),FALSE)/1,0)-IFERROR(VLOOKUP($B59,'Slutlig allokering'!$B$2:$AC$462,MATCH(K$3,'Slutlig allokering'!$B$2:$AJ$2,0),FALSE)/1,0)</f>
        <v>0</v>
      </c>
      <c r="L59">
        <f>IFERROR(VLOOKUP($B59,Kraftvärmeprod!$B$1:$AH$479,MATCH(L$2,Kraftvärmeprod!$B$1:$AG$1,0),FALSE)/1,0)-IFERROR(VLOOKUP($B59,'Slutlig allokering'!$B$2:$AC$462,MATCH(L$3,'Slutlig allokering'!$B$2:$AJ$2,0),FALSE)/1,0)</f>
        <v>0</v>
      </c>
      <c r="M59" s="143">
        <f>IFERROR(VLOOKUP($B59,Miljö!$B$1:$S$477,MATCH(M$2,Miljö!$B$1:$X$1,0),FALSE)/1,0)-IFERROR(VLOOKUP($B59,'Slutlig allokering'!$B$2:$AC$462,MATCH(M$3,'Slutlig allokering'!$B$2:$AJ$2,0),FALSE)/1,0)</f>
        <v>0</v>
      </c>
      <c r="N59">
        <f>IFERROR(VLOOKUP($B59,Kraftvärmeprod!$B$1:$AH$479,MATCH(N$2,Kraftvärmeprod!$B$1:$AG$1,0),FALSE)/1,0)-IFERROR(VLOOKUP($B59,'Slutlig allokering'!$B$2:$AC$462,MATCH(N$3,'Slutlig allokering'!$B$2:$AJ$2,0),FALSE)/1,0)</f>
        <v>0</v>
      </c>
      <c r="O59">
        <f>IFERROR(VLOOKUP($B59,Kraftvärmeprod!$B$1:$AH$479,MATCH(O$2,Kraftvärmeprod!$B$1:$AG$1,0),FALSE)/1,0)-IFERROR(VLOOKUP($B59,'Slutlig allokering'!$B$2:$AC$462,MATCH(O$3,'Slutlig allokering'!$B$2:$AJ$2,0),FALSE)/1,0)</f>
        <v>0</v>
      </c>
      <c r="P59">
        <f>IFERROR(VLOOKUP($B59,Kraftvärmeprod!$B$1:$AH$479,MATCH(P$2,Kraftvärmeprod!$B$1:$AG$1,0),FALSE)/1,0)-IFERROR(VLOOKUP($B59,'Slutlig allokering'!$B$2:$AC$462,MATCH(P$3,'Slutlig allokering'!$B$2:$AJ$2,0),FALSE)/1,0)</f>
        <v>0</v>
      </c>
      <c r="Q59">
        <f>IFERROR(VLOOKUP($B59,Kraftvärmeprod!$B$1:$AH$479,MATCH(Q$2,Kraftvärmeprod!$B$1:$AG$1,0),FALSE)/1,0)-IFERROR(VLOOKUP($B59,'Slutlig allokering'!$B$2:$AC$462,MATCH(Q$3,'Slutlig allokering'!$B$2:$AJ$2,0),FALSE)/1,0)</f>
        <v>0</v>
      </c>
      <c r="R59">
        <f>IFERROR(VLOOKUP($B59,Kraftvärmeprod!$B$1:$AH$479,MATCH(R$2,Kraftvärmeprod!$B$1:$AG$1,0),FALSE)/1,0)-IFERROR(VLOOKUP($B59,'Slutlig allokering'!$B$2:$AC$462,MATCH(R$3,'Slutlig allokering'!$B$2:$AJ$2,0),FALSE)/1,0)</f>
        <v>0</v>
      </c>
      <c r="S59">
        <f>IFERROR(VLOOKUP($B59,Kraftvärmeprod!$B$1:$AH$479,MATCH(S$2,Kraftvärmeprod!$B$1:$AG$1,0),FALSE)/1,0)-IFERROR(VLOOKUP($B59,'Slutlig allokering'!$B$2:$AC$462,MATCH(S$3,'Slutlig allokering'!$B$2:$AJ$2,0),FALSE)/1,0)</f>
        <v>0</v>
      </c>
      <c r="T59">
        <f>IFERROR(VLOOKUP($B59,Kraftvärmeprod!$B$1:$AH$479,MATCH(T$2,Kraftvärmeprod!$B$1:$AG$1,0),FALSE)/1,0)-IFERROR(VLOOKUP($B59,'Slutlig allokering'!$B$2:$AC$462,MATCH(T$3,'Slutlig allokering'!$B$2:$AJ$2,0),FALSE)/1,0)</f>
        <v>0</v>
      </c>
      <c r="U59">
        <f>IFERROR(VLOOKUP($B59,Kraftvärmeprod!$B$1:$AH$479,MATCH(U$2,Kraftvärmeprod!$B$1:$AG$1,0),FALSE)/1,0)-IFERROR(VLOOKUP($B59,'Slutlig allokering'!$B$2:$AC$462,MATCH(U$3,'Slutlig allokering'!$B$2:$AJ$2,0),FALSE)/1,0)</f>
        <v>0</v>
      </c>
      <c r="V59">
        <f>IFERROR(VLOOKUP($B59,Kraftvärmeprod!$B$1:$AH$479,MATCH(V$2,Kraftvärmeprod!$B$1:$AG$1,0),FALSE)/1,0)-IFERROR(VLOOKUP($B59,'Slutlig allokering'!$B$2:$AC$462,MATCH(V$3,'Slutlig allokering'!$B$2:$AJ$2,0),FALSE)/1,0)</f>
        <v>0</v>
      </c>
      <c r="W59">
        <f>IFERROR(VLOOKUP($B59,Kraftvärmeprod!$B$1:$AH$479,MATCH(W$2,Kraftvärmeprod!$B$1:$AG$1,0),FALSE)/1,0)-IFERROR(VLOOKUP($B59,'Slutlig allokering'!$B$2:$AC$462,MATCH(W$3,'Slutlig allokering'!$B$2:$AJ$2,0),FALSE)/1,0)</f>
        <v>0</v>
      </c>
      <c r="X59">
        <f>IFERROR(VLOOKUP($B59,Kraftvärmeprod!$B$1:$AH$479,MATCH(X$2,Kraftvärmeprod!$B$1:$AG$1,0),FALSE)/1,0)-IFERROR(VLOOKUP($B59,'Slutlig allokering'!$B$2:$AC$462,MATCH(X$3,'Slutlig allokering'!$B$2:$AJ$2,0),FALSE)/1,0)</f>
        <v>0</v>
      </c>
      <c r="Y59">
        <f>IFERROR(VLOOKUP($B59,Kraftvärmeprod!$B$1:$AH$479,MATCH(Y$2,Kraftvärmeprod!$B$1:$AG$1,0),FALSE)/1,0)-IFERROR(VLOOKUP($B59,'Slutlig allokering'!$B$2:$AC$462,MATCH(Y$3,'Slutlig allokering'!$B$2:$AJ$2,0),FALSE)/1,0)</f>
        <v>0</v>
      </c>
      <c r="Z59">
        <f>IFERROR(VLOOKUP($B59,Kraftvärmeprod!$B$1:$AH$479,MATCH(Z$2,Kraftvärmeprod!$B$1:$AG$1,0),FALSE)/1,0)-IFERROR(VLOOKUP($B59,'Slutlig allokering'!$B$2:$AC$462,MATCH(Z$3,'Slutlig allokering'!$B$2:$AJ$2,0),FALSE)/1,0)</f>
        <v>0</v>
      </c>
      <c r="AA59">
        <f>IFERROR(VLOOKUP($B59,Kraftvärmeprod!$B$1:$AH$479,MATCH(AA$2,Kraftvärmeprod!$B$1:$AG$1,0),FALSE)/1,0)-IFERROR(VLOOKUP($B59,'Slutlig allokering'!$B$2:$AC$462,MATCH(AA$3,'Slutlig allokering'!$B$2:$AJ$2,0),FALSE)/1,0)</f>
        <v>0</v>
      </c>
      <c r="AB59">
        <f>IFERROR(VLOOKUP($B59,Kraftvärmeprod!$B$1:$AH$479,MATCH(AB$2,Kraftvärmeprod!$B$1:$AG$1,0),FALSE)/1,0)-IFERROR(VLOOKUP($B59,'Slutlig allokering'!$B$2:$AC$462,MATCH(AB$3,'Slutlig allokering'!$B$2:$AJ$2,0),FALSE)/1,0)</f>
        <v>0</v>
      </c>
      <c r="AE59">
        <f t="shared" si="0"/>
        <v>0</v>
      </c>
      <c r="AG59">
        <f>IFERROR(VLOOKUP(B59,'Slutlig allokering'!$B$2:$AJ$462,MATCH("Summa justerad allokerad tillförd energi (utan hjälpel och rökgaskondensering):",'Slutlig allokering'!$B$2:$AK$2,0),FALSE)/1,"")</f>
        <v>0</v>
      </c>
      <c r="AI59" s="55" t="str">
        <f>IFERROR(1-VLOOKUP(B59,'Slutlig allokering'!$B$2:$AJ$462,MATCH("Andel av bränsle i kvv som allokerats till värme, exklusive rökgaskondensering och hjälpel",'Slutlig allokering'!$B$2:$AK$2,0),FALSE),"")</f>
        <v/>
      </c>
      <c r="AK59" s="55" t="str">
        <f t="shared" si="1"/>
        <v/>
      </c>
    </row>
    <row r="60" spans="1:37" x14ac:dyDescent="0.35">
      <c r="A60" s="28" t="s">
        <v>80</v>
      </c>
      <c r="B60" s="28" t="s">
        <v>86</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allokering'!$B$2:$AC$462,MATCH(E$3,'Slutlig allokering'!$B$2:$AJ$2,0),FALSE)/1,0)</f>
        <v>0</v>
      </c>
      <c r="F60">
        <f>IFERROR(VLOOKUP($B60,Kraftvärmeprod!$B$1:$AH$479,MATCH(F$2,Kraftvärmeprod!$B$1:$AG$1,0),FALSE)/1,0)-IFERROR(VLOOKUP($B60,'Slutlig allokering'!$B$2:$AC$462,MATCH(F$3,'Slutlig allokering'!$B$2:$AJ$2,0),FALSE)/1,0)</f>
        <v>0</v>
      </c>
      <c r="G60">
        <f>IFERROR(VLOOKUP($B60,Kraftvärmeprod!$B$1:$AH$479,MATCH(G$2,Kraftvärmeprod!$B$1:$AG$1,0),FALSE)/1,0)-IFERROR(VLOOKUP($B60,'Slutlig allokering'!$B$2:$AC$462,MATCH(G$3,'Slutlig allokering'!$B$2:$AJ$2,0),FALSE)/1,0)</f>
        <v>0</v>
      </c>
      <c r="H60">
        <f>IFERROR(VLOOKUP($B60,Kraftvärmeprod!$B$1:$AH$479,MATCH(H$2,Kraftvärmeprod!$B$1:$AG$1,0),FALSE)/1,0)-IFERROR(VLOOKUP($B60,'Slutlig allokering'!$B$2:$AC$462,MATCH(H$3,'Slutlig allokering'!$B$2:$AJ$2,0),FALSE)/1,0)</f>
        <v>0</v>
      </c>
      <c r="I60">
        <f>IFERROR(VLOOKUP($B60,Kraftvärmeprod!$B$1:$AH$479,MATCH(I$2,Kraftvärmeprod!$B$1:$AG$1,0),FALSE)/1,0)-IFERROR(VLOOKUP($B60,'Slutlig allokering'!$B$2:$AC$462,MATCH(I$3,'Slutlig allokering'!$B$2:$AJ$2,0),FALSE)/1,0)</f>
        <v>0</v>
      </c>
      <c r="J60">
        <f>IFERROR(VLOOKUP($B60,Kraftvärmeprod!$B$1:$AH$479,MATCH(J$2,Kraftvärmeprod!$B$1:$AG$1,0),FALSE)/1,0)-IFERROR(VLOOKUP($B60,'Slutlig allokering'!$B$2:$AC$462,MATCH(J$3,'Slutlig allokering'!$B$2:$AJ$2,0),FALSE)/1,0)</f>
        <v>0</v>
      </c>
      <c r="K60">
        <f>IFERROR(VLOOKUP($B60,Kraftvärmeprod!$B$1:$AH$479,MATCH(K$2,Kraftvärmeprod!$B$1:$AG$1,0),FALSE)/1,0)-IFERROR(VLOOKUP($B60,'Slutlig allokering'!$B$2:$AC$462,MATCH(K$3,'Slutlig allokering'!$B$2:$AJ$2,0),FALSE)/1,0)</f>
        <v>0</v>
      </c>
      <c r="L60">
        <f>IFERROR(VLOOKUP($B60,Kraftvärmeprod!$B$1:$AH$479,MATCH(L$2,Kraftvärmeprod!$B$1:$AG$1,0),FALSE)/1,0)-IFERROR(VLOOKUP($B60,'Slutlig allokering'!$B$2:$AC$462,MATCH(L$3,'Slutlig allokering'!$B$2:$AJ$2,0),FALSE)/1,0)</f>
        <v>0</v>
      </c>
      <c r="M60" s="143">
        <f>IFERROR(VLOOKUP($B60,Miljö!$B$1:$S$477,MATCH(M$2,Miljö!$B$1:$X$1,0),FALSE)/1,0)-IFERROR(VLOOKUP($B60,'Slutlig allokering'!$B$2:$AC$462,MATCH(M$3,'Slutlig allokering'!$B$2:$AJ$2,0),FALSE)/1,0)</f>
        <v>0</v>
      </c>
      <c r="N60">
        <f>IFERROR(VLOOKUP($B60,Kraftvärmeprod!$B$1:$AH$479,MATCH(N$2,Kraftvärmeprod!$B$1:$AG$1,0),FALSE)/1,0)-IFERROR(VLOOKUP($B60,'Slutlig allokering'!$B$2:$AC$462,MATCH(N$3,'Slutlig allokering'!$B$2:$AJ$2,0),FALSE)/1,0)</f>
        <v>0</v>
      </c>
      <c r="O60">
        <f>IFERROR(VLOOKUP($B60,Kraftvärmeprod!$B$1:$AH$479,MATCH(O$2,Kraftvärmeprod!$B$1:$AG$1,0),FALSE)/1,0)-IFERROR(VLOOKUP($B60,'Slutlig allokering'!$B$2:$AC$462,MATCH(O$3,'Slutlig allokering'!$B$2:$AJ$2,0),FALSE)/1,0)</f>
        <v>0</v>
      </c>
      <c r="P60">
        <f>IFERROR(VLOOKUP($B60,Kraftvärmeprod!$B$1:$AH$479,MATCH(P$2,Kraftvärmeprod!$B$1:$AG$1,0),FALSE)/1,0)-IFERROR(VLOOKUP($B60,'Slutlig allokering'!$B$2:$AC$462,MATCH(P$3,'Slutlig allokering'!$B$2:$AJ$2,0),FALSE)/1,0)</f>
        <v>0</v>
      </c>
      <c r="Q60">
        <f>IFERROR(VLOOKUP($B60,Kraftvärmeprod!$B$1:$AH$479,MATCH(Q$2,Kraftvärmeprod!$B$1:$AG$1,0),FALSE)/1,0)-IFERROR(VLOOKUP($B60,'Slutlig allokering'!$B$2:$AC$462,MATCH(Q$3,'Slutlig allokering'!$B$2:$AJ$2,0),FALSE)/1,0)</f>
        <v>0</v>
      </c>
      <c r="R60">
        <f>IFERROR(VLOOKUP($B60,Kraftvärmeprod!$B$1:$AH$479,MATCH(R$2,Kraftvärmeprod!$B$1:$AG$1,0),FALSE)/1,0)-IFERROR(VLOOKUP($B60,'Slutlig allokering'!$B$2:$AC$462,MATCH(R$3,'Slutlig allokering'!$B$2:$AJ$2,0),FALSE)/1,0)</f>
        <v>0</v>
      </c>
      <c r="S60">
        <f>IFERROR(VLOOKUP($B60,Kraftvärmeprod!$B$1:$AH$479,MATCH(S$2,Kraftvärmeprod!$B$1:$AG$1,0),FALSE)/1,0)-IFERROR(VLOOKUP($B60,'Slutlig allokering'!$B$2:$AC$462,MATCH(S$3,'Slutlig allokering'!$B$2:$AJ$2,0),FALSE)/1,0)</f>
        <v>0</v>
      </c>
      <c r="T60">
        <f>IFERROR(VLOOKUP($B60,Kraftvärmeprod!$B$1:$AH$479,MATCH(T$2,Kraftvärmeprod!$B$1:$AG$1,0),FALSE)/1,0)-IFERROR(VLOOKUP($B60,'Slutlig allokering'!$B$2:$AC$462,MATCH(T$3,'Slutlig allokering'!$B$2:$AJ$2,0),FALSE)/1,0)</f>
        <v>0</v>
      </c>
      <c r="U60">
        <f>IFERROR(VLOOKUP($B60,Kraftvärmeprod!$B$1:$AH$479,MATCH(U$2,Kraftvärmeprod!$B$1:$AG$1,0),FALSE)/1,0)-IFERROR(VLOOKUP($B60,'Slutlig allokering'!$B$2:$AC$462,MATCH(U$3,'Slutlig allokering'!$B$2:$AJ$2,0),FALSE)/1,0)</f>
        <v>0</v>
      </c>
      <c r="V60">
        <f>IFERROR(VLOOKUP($B60,Kraftvärmeprod!$B$1:$AH$479,MATCH(V$2,Kraftvärmeprod!$B$1:$AG$1,0),FALSE)/1,0)-IFERROR(VLOOKUP($B60,'Slutlig allokering'!$B$2:$AC$462,MATCH(V$3,'Slutlig allokering'!$B$2:$AJ$2,0),FALSE)/1,0)</f>
        <v>0</v>
      </c>
      <c r="W60">
        <f>IFERROR(VLOOKUP($B60,Kraftvärmeprod!$B$1:$AH$479,MATCH(W$2,Kraftvärmeprod!$B$1:$AG$1,0),FALSE)/1,0)-IFERROR(VLOOKUP($B60,'Slutlig allokering'!$B$2:$AC$462,MATCH(W$3,'Slutlig allokering'!$B$2:$AJ$2,0),FALSE)/1,0)</f>
        <v>0</v>
      </c>
      <c r="X60">
        <f>IFERROR(VLOOKUP($B60,Kraftvärmeprod!$B$1:$AH$479,MATCH(X$2,Kraftvärmeprod!$B$1:$AG$1,0),FALSE)/1,0)-IFERROR(VLOOKUP($B60,'Slutlig allokering'!$B$2:$AC$462,MATCH(X$3,'Slutlig allokering'!$B$2:$AJ$2,0),FALSE)/1,0)</f>
        <v>0</v>
      </c>
      <c r="Y60">
        <f>IFERROR(VLOOKUP($B60,Kraftvärmeprod!$B$1:$AH$479,MATCH(Y$2,Kraftvärmeprod!$B$1:$AG$1,0),FALSE)/1,0)-IFERROR(VLOOKUP($B60,'Slutlig allokering'!$B$2:$AC$462,MATCH(Y$3,'Slutlig allokering'!$B$2:$AJ$2,0),FALSE)/1,0)</f>
        <v>0</v>
      </c>
      <c r="Z60">
        <f>IFERROR(VLOOKUP($B60,Kraftvärmeprod!$B$1:$AH$479,MATCH(Z$2,Kraftvärmeprod!$B$1:$AG$1,0),FALSE)/1,0)-IFERROR(VLOOKUP($B60,'Slutlig allokering'!$B$2:$AC$462,MATCH(Z$3,'Slutlig allokering'!$B$2:$AJ$2,0),FALSE)/1,0)</f>
        <v>0</v>
      </c>
      <c r="AA60">
        <f>IFERROR(VLOOKUP($B60,Kraftvärmeprod!$B$1:$AH$479,MATCH(AA$2,Kraftvärmeprod!$B$1:$AG$1,0),FALSE)/1,0)-IFERROR(VLOOKUP($B60,'Slutlig allokering'!$B$2:$AC$462,MATCH(AA$3,'Slutlig allokering'!$B$2:$AJ$2,0),FALSE)/1,0)</f>
        <v>0</v>
      </c>
      <c r="AB60">
        <f>IFERROR(VLOOKUP($B60,Kraftvärmeprod!$B$1:$AH$479,MATCH(AB$2,Kraftvärmeprod!$B$1:$AG$1,0),FALSE)/1,0)-IFERROR(VLOOKUP($B60,'Slutlig allokering'!$B$2:$AC$462,MATCH(AB$3,'Slutlig allokering'!$B$2:$AJ$2,0),FALSE)/1,0)</f>
        <v>0</v>
      </c>
      <c r="AE60">
        <f t="shared" si="0"/>
        <v>0</v>
      </c>
      <c r="AG60">
        <f>IFERROR(VLOOKUP(B60,'Slutlig allokering'!$B$2:$AJ$462,MATCH("Summa justerad allokerad tillförd energi (utan hjälpel och rökgaskondensering):",'Slutlig allokering'!$B$2:$AK$2,0),FALSE)/1,"")</f>
        <v>0</v>
      </c>
      <c r="AI60" s="55" t="str">
        <f>IFERROR(1-VLOOKUP(B60,'Slutlig allokering'!$B$2:$AJ$462,MATCH("Andel av bränsle i kvv som allokerats till värme, exklusive rökgaskondensering och hjälpel",'Slutlig allokering'!$B$2:$AK$2,0),FALSE),"")</f>
        <v/>
      </c>
      <c r="AK60" s="55" t="str">
        <f t="shared" si="1"/>
        <v/>
      </c>
    </row>
    <row r="61" spans="1:37" x14ac:dyDescent="0.35">
      <c r="A61" s="28" t="s">
        <v>80</v>
      </c>
      <c r="B61" s="28" t="s">
        <v>87</v>
      </c>
      <c r="C61" t="str">
        <f>IFERROR(VLOOKUP($B61,Kraftvärmeprod!$B$1:$AH$479,MATCH(C$3,Kraftvärmeprod!$B$1:$AG$1,0),FALSE)/1,"")</f>
        <v/>
      </c>
      <c r="D61" t="str">
        <f>IFERROR(VLOOKUP($B61,Kraftvärmeprod!$B$1:$AH$479,MATCH(D$3,Kraftvärmeprod!$B$1:$AG$1,0),FALSE)/1,"")</f>
        <v/>
      </c>
      <c r="E61">
        <f>IFERROR(VLOOKUP($B61,Kraftvärmeprod!$B$1:$AH$479,MATCH(E$2,Kraftvärmeprod!$B$1:$AG$1,0),FALSE)/1,0)-IFERROR(VLOOKUP($B61,'Slutlig allokering'!$B$2:$AC$462,MATCH(E$3,'Slutlig allokering'!$B$2:$AJ$2,0),FALSE)/1,0)</f>
        <v>0</v>
      </c>
      <c r="F61">
        <f>IFERROR(VLOOKUP($B61,Kraftvärmeprod!$B$1:$AH$479,MATCH(F$2,Kraftvärmeprod!$B$1:$AG$1,0),FALSE)/1,0)-IFERROR(VLOOKUP($B61,'Slutlig allokering'!$B$2:$AC$462,MATCH(F$3,'Slutlig allokering'!$B$2:$AJ$2,0),FALSE)/1,0)</f>
        <v>0</v>
      </c>
      <c r="G61">
        <f>IFERROR(VLOOKUP($B61,Kraftvärmeprod!$B$1:$AH$479,MATCH(G$2,Kraftvärmeprod!$B$1:$AG$1,0),FALSE)/1,0)-IFERROR(VLOOKUP($B61,'Slutlig allokering'!$B$2:$AC$462,MATCH(G$3,'Slutlig allokering'!$B$2:$AJ$2,0),FALSE)/1,0)</f>
        <v>0</v>
      </c>
      <c r="H61">
        <f>IFERROR(VLOOKUP($B61,Kraftvärmeprod!$B$1:$AH$479,MATCH(H$2,Kraftvärmeprod!$B$1:$AG$1,0),FALSE)/1,0)-IFERROR(VLOOKUP($B61,'Slutlig allokering'!$B$2:$AC$462,MATCH(H$3,'Slutlig allokering'!$B$2:$AJ$2,0),FALSE)/1,0)</f>
        <v>0</v>
      </c>
      <c r="I61">
        <f>IFERROR(VLOOKUP($B61,Kraftvärmeprod!$B$1:$AH$479,MATCH(I$2,Kraftvärmeprod!$B$1:$AG$1,0),FALSE)/1,0)-IFERROR(VLOOKUP($B61,'Slutlig allokering'!$B$2:$AC$462,MATCH(I$3,'Slutlig allokering'!$B$2:$AJ$2,0),FALSE)/1,0)</f>
        <v>0</v>
      </c>
      <c r="J61">
        <f>IFERROR(VLOOKUP($B61,Kraftvärmeprod!$B$1:$AH$479,MATCH(J$2,Kraftvärmeprod!$B$1:$AG$1,0),FALSE)/1,0)-IFERROR(VLOOKUP($B61,'Slutlig allokering'!$B$2:$AC$462,MATCH(J$3,'Slutlig allokering'!$B$2:$AJ$2,0),FALSE)/1,0)</f>
        <v>0</v>
      </c>
      <c r="K61">
        <f>IFERROR(VLOOKUP($B61,Kraftvärmeprod!$B$1:$AH$479,MATCH(K$2,Kraftvärmeprod!$B$1:$AG$1,0),FALSE)/1,0)-IFERROR(VLOOKUP($B61,'Slutlig allokering'!$B$2:$AC$462,MATCH(K$3,'Slutlig allokering'!$B$2:$AJ$2,0),FALSE)/1,0)</f>
        <v>0</v>
      </c>
      <c r="L61">
        <f>IFERROR(VLOOKUP($B61,Kraftvärmeprod!$B$1:$AH$479,MATCH(L$2,Kraftvärmeprod!$B$1:$AG$1,0),FALSE)/1,0)-IFERROR(VLOOKUP($B61,'Slutlig allokering'!$B$2:$AC$462,MATCH(L$3,'Slutlig allokering'!$B$2:$AJ$2,0),FALSE)/1,0)</f>
        <v>0</v>
      </c>
      <c r="M61" s="143">
        <f>IFERROR(VLOOKUP($B61,Miljö!$B$1:$S$477,MATCH(M$2,Miljö!$B$1:$X$1,0),FALSE)/1,0)-IFERROR(VLOOKUP($B61,'Slutlig allokering'!$B$2:$AC$462,MATCH(M$3,'Slutlig allokering'!$B$2:$AJ$2,0),FALSE)/1,0)</f>
        <v>0</v>
      </c>
      <c r="N61">
        <f>IFERROR(VLOOKUP($B61,Kraftvärmeprod!$B$1:$AH$479,MATCH(N$2,Kraftvärmeprod!$B$1:$AG$1,0),FALSE)/1,0)-IFERROR(VLOOKUP($B61,'Slutlig allokering'!$B$2:$AC$462,MATCH(N$3,'Slutlig allokering'!$B$2:$AJ$2,0),FALSE)/1,0)</f>
        <v>0</v>
      </c>
      <c r="O61">
        <f>IFERROR(VLOOKUP($B61,Kraftvärmeprod!$B$1:$AH$479,MATCH(O$2,Kraftvärmeprod!$B$1:$AG$1,0),FALSE)/1,0)-IFERROR(VLOOKUP($B61,'Slutlig allokering'!$B$2:$AC$462,MATCH(O$3,'Slutlig allokering'!$B$2:$AJ$2,0),FALSE)/1,0)</f>
        <v>0</v>
      </c>
      <c r="P61">
        <f>IFERROR(VLOOKUP($B61,Kraftvärmeprod!$B$1:$AH$479,MATCH(P$2,Kraftvärmeprod!$B$1:$AG$1,0),FALSE)/1,0)-IFERROR(VLOOKUP($B61,'Slutlig allokering'!$B$2:$AC$462,MATCH(P$3,'Slutlig allokering'!$B$2:$AJ$2,0),FALSE)/1,0)</f>
        <v>0</v>
      </c>
      <c r="Q61">
        <f>IFERROR(VLOOKUP($B61,Kraftvärmeprod!$B$1:$AH$479,MATCH(Q$2,Kraftvärmeprod!$B$1:$AG$1,0),FALSE)/1,0)-IFERROR(VLOOKUP($B61,'Slutlig allokering'!$B$2:$AC$462,MATCH(Q$3,'Slutlig allokering'!$B$2:$AJ$2,0),FALSE)/1,0)</f>
        <v>0</v>
      </c>
      <c r="R61">
        <f>IFERROR(VLOOKUP($B61,Kraftvärmeprod!$B$1:$AH$479,MATCH(R$2,Kraftvärmeprod!$B$1:$AG$1,0),FALSE)/1,0)-IFERROR(VLOOKUP($B61,'Slutlig allokering'!$B$2:$AC$462,MATCH(R$3,'Slutlig allokering'!$B$2:$AJ$2,0),FALSE)/1,0)</f>
        <v>0</v>
      </c>
      <c r="S61">
        <f>IFERROR(VLOOKUP($B61,Kraftvärmeprod!$B$1:$AH$479,MATCH(S$2,Kraftvärmeprod!$B$1:$AG$1,0),FALSE)/1,0)-IFERROR(VLOOKUP($B61,'Slutlig allokering'!$B$2:$AC$462,MATCH(S$3,'Slutlig allokering'!$B$2:$AJ$2,0),FALSE)/1,0)</f>
        <v>0</v>
      </c>
      <c r="T61">
        <f>IFERROR(VLOOKUP($B61,Kraftvärmeprod!$B$1:$AH$479,MATCH(T$2,Kraftvärmeprod!$B$1:$AG$1,0),FALSE)/1,0)-IFERROR(VLOOKUP($B61,'Slutlig allokering'!$B$2:$AC$462,MATCH(T$3,'Slutlig allokering'!$B$2:$AJ$2,0),FALSE)/1,0)</f>
        <v>0</v>
      </c>
      <c r="U61">
        <f>IFERROR(VLOOKUP($B61,Kraftvärmeprod!$B$1:$AH$479,MATCH(U$2,Kraftvärmeprod!$B$1:$AG$1,0),FALSE)/1,0)-IFERROR(VLOOKUP($B61,'Slutlig allokering'!$B$2:$AC$462,MATCH(U$3,'Slutlig allokering'!$B$2:$AJ$2,0),FALSE)/1,0)</f>
        <v>0</v>
      </c>
      <c r="V61">
        <f>IFERROR(VLOOKUP($B61,Kraftvärmeprod!$B$1:$AH$479,MATCH(V$2,Kraftvärmeprod!$B$1:$AG$1,0),FALSE)/1,0)-IFERROR(VLOOKUP($B61,'Slutlig allokering'!$B$2:$AC$462,MATCH(V$3,'Slutlig allokering'!$B$2:$AJ$2,0),FALSE)/1,0)</f>
        <v>0</v>
      </c>
      <c r="W61">
        <f>IFERROR(VLOOKUP($B61,Kraftvärmeprod!$B$1:$AH$479,MATCH(W$2,Kraftvärmeprod!$B$1:$AG$1,0),FALSE)/1,0)-IFERROR(VLOOKUP($B61,'Slutlig allokering'!$B$2:$AC$462,MATCH(W$3,'Slutlig allokering'!$B$2:$AJ$2,0),FALSE)/1,0)</f>
        <v>0</v>
      </c>
      <c r="X61">
        <f>IFERROR(VLOOKUP($B61,Kraftvärmeprod!$B$1:$AH$479,MATCH(X$2,Kraftvärmeprod!$B$1:$AG$1,0),FALSE)/1,0)-IFERROR(VLOOKUP($B61,'Slutlig allokering'!$B$2:$AC$462,MATCH(X$3,'Slutlig allokering'!$B$2:$AJ$2,0),FALSE)/1,0)</f>
        <v>0</v>
      </c>
      <c r="Y61">
        <f>IFERROR(VLOOKUP($B61,Kraftvärmeprod!$B$1:$AH$479,MATCH(Y$2,Kraftvärmeprod!$B$1:$AG$1,0),FALSE)/1,0)-IFERROR(VLOOKUP($B61,'Slutlig allokering'!$B$2:$AC$462,MATCH(Y$3,'Slutlig allokering'!$B$2:$AJ$2,0),FALSE)/1,0)</f>
        <v>0</v>
      </c>
      <c r="Z61">
        <f>IFERROR(VLOOKUP($B61,Kraftvärmeprod!$B$1:$AH$479,MATCH(Z$2,Kraftvärmeprod!$B$1:$AG$1,0),FALSE)/1,0)-IFERROR(VLOOKUP($B61,'Slutlig allokering'!$B$2:$AC$462,MATCH(Z$3,'Slutlig allokering'!$B$2:$AJ$2,0),FALSE)/1,0)</f>
        <v>0</v>
      </c>
      <c r="AA61">
        <f>IFERROR(VLOOKUP($B61,Kraftvärmeprod!$B$1:$AH$479,MATCH(AA$2,Kraftvärmeprod!$B$1:$AG$1,0),FALSE)/1,0)-IFERROR(VLOOKUP($B61,'Slutlig allokering'!$B$2:$AC$462,MATCH(AA$3,'Slutlig allokering'!$B$2:$AJ$2,0),FALSE)/1,0)</f>
        <v>0</v>
      </c>
      <c r="AB61">
        <f>IFERROR(VLOOKUP($B61,Kraftvärmeprod!$B$1:$AH$479,MATCH(AB$2,Kraftvärmeprod!$B$1:$AG$1,0),FALSE)/1,0)-IFERROR(VLOOKUP($B61,'Slutlig allokering'!$B$2:$AC$462,MATCH(AB$3,'Slutlig allokering'!$B$2:$AJ$2,0),FALSE)/1,0)</f>
        <v>0</v>
      </c>
      <c r="AE61">
        <f t="shared" si="0"/>
        <v>0</v>
      </c>
      <c r="AG61">
        <f>IFERROR(VLOOKUP(B61,'Slutlig allokering'!$B$2:$AJ$462,MATCH("Summa justerad allokerad tillförd energi (utan hjälpel och rökgaskondensering):",'Slutlig allokering'!$B$2:$AK$2,0),FALSE)/1,"")</f>
        <v>0</v>
      </c>
      <c r="AI61" s="55" t="str">
        <f>IFERROR(1-VLOOKUP(B61,'Slutlig allokering'!$B$2:$AJ$462,MATCH("Andel av bränsle i kvv som allokerats till värme, exklusive rökgaskondensering och hjälpel",'Slutlig allokering'!$B$2:$AK$2,0),FALSE),"")</f>
        <v/>
      </c>
      <c r="AK61" s="55" t="str">
        <f t="shared" si="1"/>
        <v/>
      </c>
    </row>
    <row r="62" spans="1:37" x14ac:dyDescent="0.35">
      <c r="A62" s="28" t="s">
        <v>80</v>
      </c>
      <c r="B62" s="28" t="s">
        <v>88</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allokering'!$B$2:$AC$462,MATCH(E$3,'Slutlig allokering'!$B$2:$AJ$2,0),FALSE)/1,0)</f>
        <v>0</v>
      </c>
      <c r="F62">
        <f>IFERROR(VLOOKUP($B62,Kraftvärmeprod!$B$1:$AH$479,MATCH(F$2,Kraftvärmeprod!$B$1:$AG$1,0),FALSE)/1,0)-IFERROR(VLOOKUP($B62,'Slutlig allokering'!$B$2:$AC$462,MATCH(F$3,'Slutlig allokering'!$B$2:$AJ$2,0),FALSE)/1,0)</f>
        <v>0</v>
      </c>
      <c r="G62">
        <f>IFERROR(VLOOKUP($B62,Kraftvärmeprod!$B$1:$AH$479,MATCH(G$2,Kraftvärmeprod!$B$1:$AG$1,0),FALSE)/1,0)-IFERROR(VLOOKUP($B62,'Slutlig allokering'!$B$2:$AC$462,MATCH(G$3,'Slutlig allokering'!$B$2:$AJ$2,0),FALSE)/1,0)</f>
        <v>0</v>
      </c>
      <c r="H62">
        <f>IFERROR(VLOOKUP($B62,Kraftvärmeprod!$B$1:$AH$479,MATCH(H$2,Kraftvärmeprod!$B$1:$AG$1,0),FALSE)/1,0)-IFERROR(VLOOKUP($B62,'Slutlig allokering'!$B$2:$AC$462,MATCH(H$3,'Slutlig allokering'!$B$2:$AJ$2,0),FALSE)/1,0)</f>
        <v>0</v>
      </c>
      <c r="I62">
        <f>IFERROR(VLOOKUP($B62,Kraftvärmeprod!$B$1:$AH$479,MATCH(I$2,Kraftvärmeprod!$B$1:$AG$1,0),FALSE)/1,0)-IFERROR(VLOOKUP($B62,'Slutlig allokering'!$B$2:$AC$462,MATCH(I$3,'Slutlig allokering'!$B$2:$AJ$2,0),FALSE)/1,0)</f>
        <v>0</v>
      </c>
      <c r="J62">
        <f>IFERROR(VLOOKUP($B62,Kraftvärmeprod!$B$1:$AH$479,MATCH(J$2,Kraftvärmeprod!$B$1:$AG$1,0),FALSE)/1,0)-IFERROR(VLOOKUP($B62,'Slutlig allokering'!$B$2:$AC$462,MATCH(J$3,'Slutlig allokering'!$B$2:$AJ$2,0),FALSE)/1,0)</f>
        <v>0</v>
      </c>
      <c r="K62">
        <f>IFERROR(VLOOKUP($B62,Kraftvärmeprod!$B$1:$AH$479,MATCH(K$2,Kraftvärmeprod!$B$1:$AG$1,0),FALSE)/1,0)-IFERROR(VLOOKUP($B62,'Slutlig allokering'!$B$2:$AC$462,MATCH(K$3,'Slutlig allokering'!$B$2:$AJ$2,0),FALSE)/1,0)</f>
        <v>0</v>
      </c>
      <c r="L62">
        <f>IFERROR(VLOOKUP($B62,Kraftvärmeprod!$B$1:$AH$479,MATCH(L$2,Kraftvärmeprod!$B$1:$AG$1,0),FALSE)/1,0)-IFERROR(VLOOKUP($B62,'Slutlig allokering'!$B$2:$AC$462,MATCH(L$3,'Slutlig allokering'!$B$2:$AJ$2,0),FALSE)/1,0)</f>
        <v>0</v>
      </c>
      <c r="M62" s="143">
        <f>IFERROR(VLOOKUP($B62,Miljö!$B$1:$S$477,MATCH(M$2,Miljö!$B$1:$X$1,0),FALSE)/1,0)-IFERROR(VLOOKUP($B62,'Slutlig allokering'!$B$2:$AC$462,MATCH(M$3,'Slutlig allokering'!$B$2:$AJ$2,0),FALSE)/1,0)</f>
        <v>0</v>
      </c>
      <c r="N62">
        <f>IFERROR(VLOOKUP($B62,Kraftvärmeprod!$B$1:$AH$479,MATCH(N$2,Kraftvärmeprod!$B$1:$AG$1,0),FALSE)/1,0)-IFERROR(VLOOKUP($B62,'Slutlig allokering'!$B$2:$AC$462,MATCH(N$3,'Slutlig allokering'!$B$2:$AJ$2,0),FALSE)/1,0)</f>
        <v>0</v>
      </c>
      <c r="O62">
        <f>IFERROR(VLOOKUP($B62,Kraftvärmeprod!$B$1:$AH$479,MATCH(O$2,Kraftvärmeprod!$B$1:$AG$1,0),FALSE)/1,0)-IFERROR(VLOOKUP($B62,'Slutlig allokering'!$B$2:$AC$462,MATCH(O$3,'Slutlig allokering'!$B$2:$AJ$2,0),FALSE)/1,0)</f>
        <v>0</v>
      </c>
      <c r="P62">
        <f>IFERROR(VLOOKUP($B62,Kraftvärmeprod!$B$1:$AH$479,MATCH(P$2,Kraftvärmeprod!$B$1:$AG$1,0),FALSE)/1,0)-IFERROR(VLOOKUP($B62,'Slutlig allokering'!$B$2:$AC$462,MATCH(P$3,'Slutlig allokering'!$B$2:$AJ$2,0),FALSE)/1,0)</f>
        <v>0</v>
      </c>
      <c r="Q62">
        <f>IFERROR(VLOOKUP($B62,Kraftvärmeprod!$B$1:$AH$479,MATCH(Q$2,Kraftvärmeprod!$B$1:$AG$1,0),FALSE)/1,0)-IFERROR(VLOOKUP($B62,'Slutlig allokering'!$B$2:$AC$462,MATCH(Q$3,'Slutlig allokering'!$B$2:$AJ$2,0),FALSE)/1,0)</f>
        <v>0</v>
      </c>
      <c r="R62">
        <f>IFERROR(VLOOKUP($B62,Kraftvärmeprod!$B$1:$AH$479,MATCH(R$2,Kraftvärmeprod!$B$1:$AG$1,0),FALSE)/1,0)-IFERROR(VLOOKUP($B62,'Slutlig allokering'!$B$2:$AC$462,MATCH(R$3,'Slutlig allokering'!$B$2:$AJ$2,0),FALSE)/1,0)</f>
        <v>0</v>
      </c>
      <c r="S62">
        <f>IFERROR(VLOOKUP($B62,Kraftvärmeprod!$B$1:$AH$479,MATCH(S$2,Kraftvärmeprod!$B$1:$AG$1,0),FALSE)/1,0)-IFERROR(VLOOKUP($B62,'Slutlig allokering'!$B$2:$AC$462,MATCH(S$3,'Slutlig allokering'!$B$2:$AJ$2,0),FALSE)/1,0)</f>
        <v>0</v>
      </c>
      <c r="T62">
        <f>IFERROR(VLOOKUP($B62,Kraftvärmeprod!$B$1:$AH$479,MATCH(T$2,Kraftvärmeprod!$B$1:$AG$1,0),FALSE)/1,0)-IFERROR(VLOOKUP($B62,'Slutlig allokering'!$B$2:$AC$462,MATCH(T$3,'Slutlig allokering'!$B$2:$AJ$2,0),FALSE)/1,0)</f>
        <v>0</v>
      </c>
      <c r="U62">
        <f>IFERROR(VLOOKUP($B62,Kraftvärmeprod!$B$1:$AH$479,MATCH(U$2,Kraftvärmeprod!$B$1:$AG$1,0),FALSE)/1,0)-IFERROR(VLOOKUP($B62,'Slutlig allokering'!$B$2:$AC$462,MATCH(U$3,'Slutlig allokering'!$B$2:$AJ$2,0),FALSE)/1,0)</f>
        <v>0</v>
      </c>
      <c r="V62">
        <f>IFERROR(VLOOKUP($B62,Kraftvärmeprod!$B$1:$AH$479,MATCH(V$2,Kraftvärmeprod!$B$1:$AG$1,0),FALSE)/1,0)-IFERROR(VLOOKUP($B62,'Slutlig allokering'!$B$2:$AC$462,MATCH(V$3,'Slutlig allokering'!$B$2:$AJ$2,0),FALSE)/1,0)</f>
        <v>0</v>
      </c>
      <c r="W62">
        <f>IFERROR(VLOOKUP($B62,Kraftvärmeprod!$B$1:$AH$479,MATCH(W$2,Kraftvärmeprod!$B$1:$AG$1,0),FALSE)/1,0)-IFERROR(VLOOKUP($B62,'Slutlig allokering'!$B$2:$AC$462,MATCH(W$3,'Slutlig allokering'!$B$2:$AJ$2,0),FALSE)/1,0)</f>
        <v>0</v>
      </c>
      <c r="X62">
        <f>IFERROR(VLOOKUP($B62,Kraftvärmeprod!$B$1:$AH$479,MATCH(X$2,Kraftvärmeprod!$B$1:$AG$1,0),FALSE)/1,0)-IFERROR(VLOOKUP($B62,'Slutlig allokering'!$B$2:$AC$462,MATCH(X$3,'Slutlig allokering'!$B$2:$AJ$2,0),FALSE)/1,0)</f>
        <v>0</v>
      </c>
      <c r="Y62">
        <f>IFERROR(VLOOKUP($B62,Kraftvärmeprod!$B$1:$AH$479,MATCH(Y$2,Kraftvärmeprod!$B$1:$AG$1,0),FALSE)/1,0)-IFERROR(VLOOKUP($B62,'Slutlig allokering'!$B$2:$AC$462,MATCH(Y$3,'Slutlig allokering'!$B$2:$AJ$2,0),FALSE)/1,0)</f>
        <v>0</v>
      </c>
      <c r="Z62">
        <f>IFERROR(VLOOKUP($B62,Kraftvärmeprod!$B$1:$AH$479,MATCH(Z$2,Kraftvärmeprod!$B$1:$AG$1,0),FALSE)/1,0)-IFERROR(VLOOKUP($B62,'Slutlig allokering'!$B$2:$AC$462,MATCH(Z$3,'Slutlig allokering'!$B$2:$AJ$2,0),FALSE)/1,0)</f>
        <v>0</v>
      </c>
      <c r="AA62">
        <f>IFERROR(VLOOKUP($B62,Kraftvärmeprod!$B$1:$AH$479,MATCH(AA$2,Kraftvärmeprod!$B$1:$AG$1,0),FALSE)/1,0)-IFERROR(VLOOKUP($B62,'Slutlig allokering'!$B$2:$AC$462,MATCH(AA$3,'Slutlig allokering'!$B$2:$AJ$2,0),FALSE)/1,0)</f>
        <v>0</v>
      </c>
      <c r="AB62">
        <f>IFERROR(VLOOKUP($B62,Kraftvärmeprod!$B$1:$AH$479,MATCH(AB$2,Kraftvärmeprod!$B$1:$AG$1,0),FALSE)/1,0)-IFERROR(VLOOKUP($B62,'Slutlig allokering'!$B$2:$AC$462,MATCH(AB$3,'Slutlig allokering'!$B$2:$AJ$2,0),FALSE)/1,0)</f>
        <v>0</v>
      </c>
      <c r="AE62">
        <f t="shared" si="0"/>
        <v>0</v>
      </c>
      <c r="AG62">
        <f>IFERROR(VLOOKUP(B62,'Slutlig allokering'!$B$2:$AJ$462,MATCH("Summa justerad allokerad tillförd energi (utan hjälpel och rökgaskondensering):",'Slutlig allokering'!$B$2:$AK$2,0),FALSE)/1,"")</f>
        <v>0</v>
      </c>
      <c r="AI62" s="55" t="str">
        <f>IFERROR(1-VLOOKUP(B62,'Slutlig allokering'!$B$2:$AJ$462,MATCH("Andel av bränsle i kvv som allokerats till värme, exklusive rökgaskondensering och hjälpel",'Slutlig allokering'!$B$2:$AK$2,0),FALSE),"")</f>
        <v/>
      </c>
      <c r="AK62" s="55" t="str">
        <f t="shared" si="1"/>
        <v/>
      </c>
    </row>
    <row r="63" spans="1:37" x14ac:dyDescent="0.35">
      <c r="A63" s="28" t="s">
        <v>80</v>
      </c>
      <c r="B63" s="28" t="s">
        <v>89</v>
      </c>
      <c r="C63" t="str">
        <f>IFERROR(VLOOKUP($B63,Kraftvärmeprod!$B$1:$AH$479,MATCH(C$3,Kraftvärmeprod!$B$1:$AG$1,0),FALSE)/1,"")</f>
        <v/>
      </c>
      <c r="D63" t="str">
        <f>IFERROR(VLOOKUP($B63,Kraftvärmeprod!$B$1:$AH$479,MATCH(D$3,Kraftvärmeprod!$B$1:$AG$1,0),FALSE)/1,"")</f>
        <v/>
      </c>
      <c r="E63">
        <f>IFERROR(VLOOKUP($B63,Kraftvärmeprod!$B$1:$AH$479,MATCH(E$2,Kraftvärmeprod!$B$1:$AG$1,0),FALSE)/1,0)-IFERROR(VLOOKUP($B63,'Slutlig allokering'!$B$2:$AC$462,MATCH(E$3,'Slutlig allokering'!$B$2:$AJ$2,0),FALSE)/1,0)</f>
        <v>0</v>
      </c>
      <c r="F63">
        <f>IFERROR(VLOOKUP($B63,Kraftvärmeprod!$B$1:$AH$479,MATCH(F$2,Kraftvärmeprod!$B$1:$AG$1,0),FALSE)/1,0)-IFERROR(VLOOKUP($B63,'Slutlig allokering'!$B$2:$AC$462,MATCH(F$3,'Slutlig allokering'!$B$2:$AJ$2,0),FALSE)/1,0)</f>
        <v>0</v>
      </c>
      <c r="G63">
        <f>IFERROR(VLOOKUP($B63,Kraftvärmeprod!$B$1:$AH$479,MATCH(G$2,Kraftvärmeprod!$B$1:$AG$1,0),FALSE)/1,0)-IFERROR(VLOOKUP($B63,'Slutlig allokering'!$B$2:$AC$462,MATCH(G$3,'Slutlig allokering'!$B$2:$AJ$2,0),FALSE)/1,0)</f>
        <v>0</v>
      </c>
      <c r="H63">
        <f>IFERROR(VLOOKUP($B63,Kraftvärmeprod!$B$1:$AH$479,MATCH(H$2,Kraftvärmeprod!$B$1:$AG$1,0),FALSE)/1,0)-IFERROR(VLOOKUP($B63,'Slutlig allokering'!$B$2:$AC$462,MATCH(H$3,'Slutlig allokering'!$B$2:$AJ$2,0),FALSE)/1,0)</f>
        <v>0</v>
      </c>
      <c r="I63">
        <f>IFERROR(VLOOKUP($B63,Kraftvärmeprod!$B$1:$AH$479,MATCH(I$2,Kraftvärmeprod!$B$1:$AG$1,0),FALSE)/1,0)-IFERROR(VLOOKUP($B63,'Slutlig allokering'!$B$2:$AC$462,MATCH(I$3,'Slutlig allokering'!$B$2:$AJ$2,0),FALSE)/1,0)</f>
        <v>0</v>
      </c>
      <c r="J63">
        <f>IFERROR(VLOOKUP($B63,Kraftvärmeprod!$B$1:$AH$479,MATCH(J$2,Kraftvärmeprod!$B$1:$AG$1,0),FALSE)/1,0)-IFERROR(VLOOKUP($B63,'Slutlig allokering'!$B$2:$AC$462,MATCH(J$3,'Slutlig allokering'!$B$2:$AJ$2,0),FALSE)/1,0)</f>
        <v>0</v>
      </c>
      <c r="K63">
        <f>IFERROR(VLOOKUP($B63,Kraftvärmeprod!$B$1:$AH$479,MATCH(K$2,Kraftvärmeprod!$B$1:$AG$1,0),FALSE)/1,0)-IFERROR(VLOOKUP($B63,'Slutlig allokering'!$B$2:$AC$462,MATCH(K$3,'Slutlig allokering'!$B$2:$AJ$2,0),FALSE)/1,0)</f>
        <v>0</v>
      </c>
      <c r="L63">
        <f>IFERROR(VLOOKUP($B63,Kraftvärmeprod!$B$1:$AH$479,MATCH(L$2,Kraftvärmeprod!$B$1:$AG$1,0),FALSE)/1,0)-IFERROR(VLOOKUP($B63,'Slutlig allokering'!$B$2:$AC$462,MATCH(L$3,'Slutlig allokering'!$B$2:$AJ$2,0),FALSE)/1,0)</f>
        <v>0</v>
      </c>
      <c r="M63" s="143">
        <f>IFERROR(VLOOKUP($B63,Miljö!$B$1:$S$477,MATCH(M$2,Miljö!$B$1:$X$1,0),FALSE)/1,0)-IFERROR(VLOOKUP($B63,'Slutlig allokering'!$B$2:$AC$462,MATCH(M$3,'Slutlig allokering'!$B$2:$AJ$2,0),FALSE)/1,0)</f>
        <v>0</v>
      </c>
      <c r="N63">
        <f>IFERROR(VLOOKUP($B63,Kraftvärmeprod!$B$1:$AH$479,MATCH(N$2,Kraftvärmeprod!$B$1:$AG$1,0),FALSE)/1,0)-IFERROR(VLOOKUP($B63,'Slutlig allokering'!$B$2:$AC$462,MATCH(N$3,'Slutlig allokering'!$B$2:$AJ$2,0),FALSE)/1,0)</f>
        <v>0</v>
      </c>
      <c r="O63">
        <f>IFERROR(VLOOKUP($B63,Kraftvärmeprod!$B$1:$AH$479,MATCH(O$2,Kraftvärmeprod!$B$1:$AG$1,0),FALSE)/1,0)-IFERROR(VLOOKUP($B63,'Slutlig allokering'!$B$2:$AC$462,MATCH(O$3,'Slutlig allokering'!$B$2:$AJ$2,0),FALSE)/1,0)</f>
        <v>0</v>
      </c>
      <c r="P63">
        <f>IFERROR(VLOOKUP($B63,Kraftvärmeprod!$B$1:$AH$479,MATCH(P$2,Kraftvärmeprod!$B$1:$AG$1,0),FALSE)/1,0)-IFERROR(VLOOKUP($B63,'Slutlig allokering'!$B$2:$AC$462,MATCH(P$3,'Slutlig allokering'!$B$2:$AJ$2,0),FALSE)/1,0)</f>
        <v>0</v>
      </c>
      <c r="Q63">
        <f>IFERROR(VLOOKUP($B63,Kraftvärmeprod!$B$1:$AH$479,MATCH(Q$2,Kraftvärmeprod!$B$1:$AG$1,0),FALSE)/1,0)-IFERROR(VLOOKUP($B63,'Slutlig allokering'!$B$2:$AC$462,MATCH(Q$3,'Slutlig allokering'!$B$2:$AJ$2,0),FALSE)/1,0)</f>
        <v>0</v>
      </c>
      <c r="R63">
        <f>IFERROR(VLOOKUP($B63,Kraftvärmeprod!$B$1:$AH$479,MATCH(R$2,Kraftvärmeprod!$B$1:$AG$1,0),FALSE)/1,0)-IFERROR(VLOOKUP($B63,'Slutlig allokering'!$B$2:$AC$462,MATCH(R$3,'Slutlig allokering'!$B$2:$AJ$2,0),FALSE)/1,0)</f>
        <v>0</v>
      </c>
      <c r="S63">
        <f>IFERROR(VLOOKUP($B63,Kraftvärmeprod!$B$1:$AH$479,MATCH(S$2,Kraftvärmeprod!$B$1:$AG$1,0),FALSE)/1,0)-IFERROR(VLOOKUP($B63,'Slutlig allokering'!$B$2:$AC$462,MATCH(S$3,'Slutlig allokering'!$B$2:$AJ$2,0),FALSE)/1,0)</f>
        <v>0</v>
      </c>
      <c r="T63">
        <f>IFERROR(VLOOKUP($B63,Kraftvärmeprod!$B$1:$AH$479,MATCH(T$2,Kraftvärmeprod!$B$1:$AG$1,0),FALSE)/1,0)-IFERROR(VLOOKUP($B63,'Slutlig allokering'!$B$2:$AC$462,MATCH(T$3,'Slutlig allokering'!$B$2:$AJ$2,0),FALSE)/1,0)</f>
        <v>0</v>
      </c>
      <c r="U63">
        <f>IFERROR(VLOOKUP($B63,Kraftvärmeprod!$B$1:$AH$479,MATCH(U$2,Kraftvärmeprod!$B$1:$AG$1,0),FALSE)/1,0)-IFERROR(VLOOKUP($B63,'Slutlig allokering'!$B$2:$AC$462,MATCH(U$3,'Slutlig allokering'!$B$2:$AJ$2,0),FALSE)/1,0)</f>
        <v>0</v>
      </c>
      <c r="V63">
        <f>IFERROR(VLOOKUP($B63,Kraftvärmeprod!$B$1:$AH$479,MATCH(V$2,Kraftvärmeprod!$B$1:$AG$1,0),FALSE)/1,0)-IFERROR(VLOOKUP($B63,'Slutlig allokering'!$B$2:$AC$462,MATCH(V$3,'Slutlig allokering'!$B$2:$AJ$2,0),FALSE)/1,0)</f>
        <v>0</v>
      </c>
      <c r="W63">
        <f>IFERROR(VLOOKUP($B63,Kraftvärmeprod!$B$1:$AH$479,MATCH(W$2,Kraftvärmeprod!$B$1:$AG$1,0),FALSE)/1,0)-IFERROR(VLOOKUP($B63,'Slutlig allokering'!$B$2:$AC$462,MATCH(W$3,'Slutlig allokering'!$B$2:$AJ$2,0),FALSE)/1,0)</f>
        <v>0</v>
      </c>
      <c r="X63">
        <f>IFERROR(VLOOKUP($B63,Kraftvärmeprod!$B$1:$AH$479,MATCH(X$2,Kraftvärmeprod!$B$1:$AG$1,0),FALSE)/1,0)-IFERROR(VLOOKUP($B63,'Slutlig allokering'!$B$2:$AC$462,MATCH(X$3,'Slutlig allokering'!$B$2:$AJ$2,0),FALSE)/1,0)</f>
        <v>0</v>
      </c>
      <c r="Y63">
        <f>IFERROR(VLOOKUP($B63,Kraftvärmeprod!$B$1:$AH$479,MATCH(Y$2,Kraftvärmeprod!$B$1:$AG$1,0),FALSE)/1,0)-IFERROR(VLOOKUP($B63,'Slutlig allokering'!$B$2:$AC$462,MATCH(Y$3,'Slutlig allokering'!$B$2:$AJ$2,0),FALSE)/1,0)</f>
        <v>0</v>
      </c>
      <c r="Z63">
        <f>IFERROR(VLOOKUP($B63,Kraftvärmeprod!$B$1:$AH$479,MATCH(Z$2,Kraftvärmeprod!$B$1:$AG$1,0),FALSE)/1,0)-IFERROR(VLOOKUP($B63,'Slutlig allokering'!$B$2:$AC$462,MATCH(Z$3,'Slutlig allokering'!$B$2:$AJ$2,0),FALSE)/1,0)</f>
        <v>0</v>
      </c>
      <c r="AA63">
        <f>IFERROR(VLOOKUP($B63,Kraftvärmeprod!$B$1:$AH$479,MATCH(AA$2,Kraftvärmeprod!$B$1:$AG$1,0),FALSE)/1,0)-IFERROR(VLOOKUP($B63,'Slutlig allokering'!$B$2:$AC$462,MATCH(AA$3,'Slutlig allokering'!$B$2:$AJ$2,0),FALSE)/1,0)</f>
        <v>0</v>
      </c>
      <c r="AB63">
        <f>IFERROR(VLOOKUP($B63,Kraftvärmeprod!$B$1:$AH$479,MATCH(AB$2,Kraftvärmeprod!$B$1:$AG$1,0),FALSE)/1,0)-IFERROR(VLOOKUP($B63,'Slutlig allokering'!$B$2:$AC$462,MATCH(AB$3,'Slutlig allokering'!$B$2:$AJ$2,0),FALSE)/1,0)</f>
        <v>0</v>
      </c>
      <c r="AE63">
        <f t="shared" si="0"/>
        <v>0</v>
      </c>
      <c r="AG63">
        <f>IFERROR(VLOOKUP(B63,'Slutlig allokering'!$B$2:$AJ$462,MATCH("Summa justerad allokerad tillförd energi (utan hjälpel och rökgaskondensering):",'Slutlig allokering'!$B$2:$AK$2,0),FALSE)/1,"")</f>
        <v>0</v>
      </c>
      <c r="AI63" s="55" t="str">
        <f>IFERROR(1-VLOOKUP(B63,'Slutlig allokering'!$B$2:$AJ$462,MATCH("Andel av bränsle i kvv som allokerats till värme, exklusive rökgaskondensering och hjälpel",'Slutlig allokering'!$B$2:$AK$2,0),FALSE),"")</f>
        <v/>
      </c>
      <c r="AK63" s="55" t="str">
        <f t="shared" si="1"/>
        <v/>
      </c>
    </row>
    <row r="64" spans="1:37" x14ac:dyDescent="0.35">
      <c r="A64" s="28" t="s">
        <v>80</v>
      </c>
      <c r="B64" s="28" t="s">
        <v>90</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allokering'!$B$2:$AC$462,MATCH(E$3,'Slutlig allokering'!$B$2:$AJ$2,0),FALSE)/1,0)</f>
        <v>0</v>
      </c>
      <c r="F64">
        <f>IFERROR(VLOOKUP($B64,Kraftvärmeprod!$B$1:$AH$479,MATCH(F$2,Kraftvärmeprod!$B$1:$AG$1,0),FALSE)/1,0)-IFERROR(VLOOKUP($B64,'Slutlig allokering'!$B$2:$AC$462,MATCH(F$3,'Slutlig allokering'!$B$2:$AJ$2,0),FALSE)/1,0)</f>
        <v>0</v>
      </c>
      <c r="G64">
        <f>IFERROR(VLOOKUP($B64,Kraftvärmeprod!$B$1:$AH$479,MATCH(G$2,Kraftvärmeprod!$B$1:$AG$1,0),FALSE)/1,0)-IFERROR(VLOOKUP($B64,'Slutlig allokering'!$B$2:$AC$462,MATCH(G$3,'Slutlig allokering'!$B$2:$AJ$2,0),FALSE)/1,0)</f>
        <v>0</v>
      </c>
      <c r="H64">
        <f>IFERROR(VLOOKUP($B64,Kraftvärmeprod!$B$1:$AH$479,MATCH(H$2,Kraftvärmeprod!$B$1:$AG$1,0),FALSE)/1,0)-IFERROR(VLOOKUP($B64,'Slutlig allokering'!$B$2:$AC$462,MATCH(H$3,'Slutlig allokering'!$B$2:$AJ$2,0),FALSE)/1,0)</f>
        <v>0</v>
      </c>
      <c r="I64">
        <f>IFERROR(VLOOKUP($B64,Kraftvärmeprod!$B$1:$AH$479,MATCH(I$2,Kraftvärmeprod!$B$1:$AG$1,0),FALSE)/1,0)-IFERROR(VLOOKUP($B64,'Slutlig allokering'!$B$2:$AC$462,MATCH(I$3,'Slutlig allokering'!$B$2:$AJ$2,0),FALSE)/1,0)</f>
        <v>0</v>
      </c>
      <c r="J64">
        <f>IFERROR(VLOOKUP($B64,Kraftvärmeprod!$B$1:$AH$479,MATCH(J$2,Kraftvärmeprod!$B$1:$AG$1,0),FALSE)/1,0)-IFERROR(VLOOKUP($B64,'Slutlig allokering'!$B$2:$AC$462,MATCH(J$3,'Slutlig allokering'!$B$2:$AJ$2,0),FALSE)/1,0)</f>
        <v>0</v>
      </c>
      <c r="K64">
        <f>IFERROR(VLOOKUP($B64,Kraftvärmeprod!$B$1:$AH$479,MATCH(K$2,Kraftvärmeprod!$B$1:$AG$1,0),FALSE)/1,0)-IFERROR(VLOOKUP($B64,'Slutlig allokering'!$B$2:$AC$462,MATCH(K$3,'Slutlig allokering'!$B$2:$AJ$2,0),FALSE)/1,0)</f>
        <v>0</v>
      </c>
      <c r="L64">
        <f>IFERROR(VLOOKUP($B64,Kraftvärmeprod!$B$1:$AH$479,MATCH(L$2,Kraftvärmeprod!$B$1:$AG$1,0),FALSE)/1,0)-IFERROR(VLOOKUP($B64,'Slutlig allokering'!$B$2:$AC$462,MATCH(L$3,'Slutlig allokering'!$B$2:$AJ$2,0),FALSE)/1,0)</f>
        <v>0</v>
      </c>
      <c r="M64" s="143">
        <f>IFERROR(VLOOKUP($B64,Miljö!$B$1:$S$477,MATCH(M$2,Miljö!$B$1:$X$1,0),FALSE)/1,0)-IFERROR(VLOOKUP($B64,'Slutlig allokering'!$B$2:$AC$462,MATCH(M$3,'Slutlig allokering'!$B$2:$AJ$2,0),FALSE)/1,0)</f>
        <v>0</v>
      </c>
      <c r="N64">
        <f>IFERROR(VLOOKUP($B64,Kraftvärmeprod!$B$1:$AH$479,MATCH(N$2,Kraftvärmeprod!$B$1:$AG$1,0),FALSE)/1,0)-IFERROR(VLOOKUP($B64,'Slutlig allokering'!$B$2:$AC$462,MATCH(N$3,'Slutlig allokering'!$B$2:$AJ$2,0),FALSE)/1,0)</f>
        <v>0</v>
      </c>
      <c r="O64">
        <f>IFERROR(VLOOKUP($B64,Kraftvärmeprod!$B$1:$AH$479,MATCH(O$2,Kraftvärmeprod!$B$1:$AG$1,0),FALSE)/1,0)-IFERROR(VLOOKUP($B64,'Slutlig allokering'!$B$2:$AC$462,MATCH(O$3,'Slutlig allokering'!$B$2:$AJ$2,0),FALSE)/1,0)</f>
        <v>0</v>
      </c>
      <c r="P64">
        <f>IFERROR(VLOOKUP($B64,Kraftvärmeprod!$B$1:$AH$479,MATCH(P$2,Kraftvärmeprod!$B$1:$AG$1,0),FALSE)/1,0)-IFERROR(VLOOKUP($B64,'Slutlig allokering'!$B$2:$AC$462,MATCH(P$3,'Slutlig allokering'!$B$2:$AJ$2,0),FALSE)/1,0)</f>
        <v>0</v>
      </c>
      <c r="Q64">
        <f>IFERROR(VLOOKUP($B64,Kraftvärmeprod!$B$1:$AH$479,MATCH(Q$2,Kraftvärmeprod!$B$1:$AG$1,0),FALSE)/1,0)-IFERROR(VLOOKUP($B64,'Slutlig allokering'!$B$2:$AC$462,MATCH(Q$3,'Slutlig allokering'!$B$2:$AJ$2,0),FALSE)/1,0)</f>
        <v>0</v>
      </c>
      <c r="R64">
        <f>IFERROR(VLOOKUP($B64,Kraftvärmeprod!$B$1:$AH$479,MATCH(R$2,Kraftvärmeprod!$B$1:$AG$1,0),FALSE)/1,0)-IFERROR(VLOOKUP($B64,'Slutlig allokering'!$B$2:$AC$462,MATCH(R$3,'Slutlig allokering'!$B$2:$AJ$2,0),FALSE)/1,0)</f>
        <v>0</v>
      </c>
      <c r="S64">
        <f>IFERROR(VLOOKUP($B64,Kraftvärmeprod!$B$1:$AH$479,MATCH(S$2,Kraftvärmeprod!$B$1:$AG$1,0),FALSE)/1,0)-IFERROR(VLOOKUP($B64,'Slutlig allokering'!$B$2:$AC$462,MATCH(S$3,'Slutlig allokering'!$B$2:$AJ$2,0),FALSE)/1,0)</f>
        <v>0</v>
      </c>
      <c r="T64">
        <f>IFERROR(VLOOKUP($B64,Kraftvärmeprod!$B$1:$AH$479,MATCH(T$2,Kraftvärmeprod!$B$1:$AG$1,0),FALSE)/1,0)-IFERROR(VLOOKUP($B64,'Slutlig allokering'!$B$2:$AC$462,MATCH(T$3,'Slutlig allokering'!$B$2:$AJ$2,0),FALSE)/1,0)</f>
        <v>0</v>
      </c>
      <c r="U64">
        <f>IFERROR(VLOOKUP($B64,Kraftvärmeprod!$B$1:$AH$479,MATCH(U$2,Kraftvärmeprod!$B$1:$AG$1,0),FALSE)/1,0)-IFERROR(VLOOKUP($B64,'Slutlig allokering'!$B$2:$AC$462,MATCH(U$3,'Slutlig allokering'!$B$2:$AJ$2,0),FALSE)/1,0)</f>
        <v>0</v>
      </c>
      <c r="V64">
        <f>IFERROR(VLOOKUP($B64,Kraftvärmeprod!$B$1:$AH$479,MATCH(V$2,Kraftvärmeprod!$B$1:$AG$1,0),FALSE)/1,0)-IFERROR(VLOOKUP($B64,'Slutlig allokering'!$B$2:$AC$462,MATCH(V$3,'Slutlig allokering'!$B$2:$AJ$2,0),FALSE)/1,0)</f>
        <v>0</v>
      </c>
      <c r="W64">
        <f>IFERROR(VLOOKUP($B64,Kraftvärmeprod!$B$1:$AH$479,MATCH(W$2,Kraftvärmeprod!$B$1:$AG$1,0),FALSE)/1,0)-IFERROR(VLOOKUP($B64,'Slutlig allokering'!$B$2:$AC$462,MATCH(W$3,'Slutlig allokering'!$B$2:$AJ$2,0),FALSE)/1,0)</f>
        <v>0</v>
      </c>
      <c r="X64">
        <f>IFERROR(VLOOKUP($B64,Kraftvärmeprod!$B$1:$AH$479,MATCH(X$2,Kraftvärmeprod!$B$1:$AG$1,0),FALSE)/1,0)-IFERROR(VLOOKUP($B64,'Slutlig allokering'!$B$2:$AC$462,MATCH(X$3,'Slutlig allokering'!$B$2:$AJ$2,0),FALSE)/1,0)</f>
        <v>0</v>
      </c>
      <c r="Y64">
        <f>IFERROR(VLOOKUP($B64,Kraftvärmeprod!$B$1:$AH$479,MATCH(Y$2,Kraftvärmeprod!$B$1:$AG$1,0),FALSE)/1,0)-IFERROR(VLOOKUP($B64,'Slutlig allokering'!$B$2:$AC$462,MATCH(Y$3,'Slutlig allokering'!$B$2:$AJ$2,0),FALSE)/1,0)</f>
        <v>0</v>
      </c>
      <c r="Z64">
        <f>IFERROR(VLOOKUP($B64,Kraftvärmeprod!$B$1:$AH$479,MATCH(Z$2,Kraftvärmeprod!$B$1:$AG$1,0),FALSE)/1,0)-IFERROR(VLOOKUP($B64,'Slutlig allokering'!$B$2:$AC$462,MATCH(Z$3,'Slutlig allokering'!$B$2:$AJ$2,0),FALSE)/1,0)</f>
        <v>0</v>
      </c>
      <c r="AA64">
        <f>IFERROR(VLOOKUP($B64,Kraftvärmeprod!$B$1:$AH$479,MATCH(AA$2,Kraftvärmeprod!$B$1:$AG$1,0),FALSE)/1,0)-IFERROR(VLOOKUP($B64,'Slutlig allokering'!$B$2:$AC$462,MATCH(AA$3,'Slutlig allokering'!$B$2:$AJ$2,0),FALSE)/1,0)</f>
        <v>0</v>
      </c>
      <c r="AB64">
        <f>IFERROR(VLOOKUP($B64,Kraftvärmeprod!$B$1:$AH$479,MATCH(AB$2,Kraftvärmeprod!$B$1:$AG$1,0),FALSE)/1,0)-IFERROR(VLOOKUP($B64,'Slutlig allokering'!$B$2:$AC$462,MATCH(AB$3,'Slutlig allokering'!$B$2:$AJ$2,0),FALSE)/1,0)</f>
        <v>0</v>
      </c>
      <c r="AE64">
        <f t="shared" si="0"/>
        <v>0</v>
      </c>
      <c r="AG64">
        <f>IFERROR(VLOOKUP(B64,'Slutlig allokering'!$B$2:$AJ$462,MATCH("Summa justerad allokerad tillförd energi (utan hjälpel och rökgaskondensering):",'Slutlig allokering'!$B$2:$AK$2,0),FALSE)/1,"")</f>
        <v>0</v>
      </c>
      <c r="AI64" s="55" t="str">
        <f>IFERROR(1-VLOOKUP(B64,'Slutlig allokering'!$B$2:$AJ$462,MATCH("Andel av bränsle i kvv som allokerats till värme, exklusive rökgaskondensering och hjälpel",'Slutlig allokering'!$B$2:$AK$2,0),FALSE),"")</f>
        <v/>
      </c>
      <c r="AK64" s="55" t="str">
        <f t="shared" si="1"/>
        <v/>
      </c>
    </row>
    <row r="65" spans="1:37" x14ac:dyDescent="0.35">
      <c r="A65" s="28" t="s">
        <v>80</v>
      </c>
      <c r="B65" s="28" t="s">
        <v>91</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allokering'!$B$2:$AC$462,MATCH(E$3,'Slutlig allokering'!$B$2:$AJ$2,0),FALSE)/1,0)</f>
        <v>0</v>
      </c>
      <c r="F65">
        <f>IFERROR(VLOOKUP($B65,Kraftvärmeprod!$B$1:$AH$479,MATCH(F$2,Kraftvärmeprod!$B$1:$AG$1,0),FALSE)/1,0)-IFERROR(VLOOKUP($B65,'Slutlig allokering'!$B$2:$AC$462,MATCH(F$3,'Slutlig allokering'!$B$2:$AJ$2,0),FALSE)/1,0)</f>
        <v>0</v>
      </c>
      <c r="G65">
        <f>IFERROR(VLOOKUP($B65,Kraftvärmeprod!$B$1:$AH$479,MATCH(G$2,Kraftvärmeprod!$B$1:$AG$1,0),FALSE)/1,0)-IFERROR(VLOOKUP($B65,'Slutlig allokering'!$B$2:$AC$462,MATCH(G$3,'Slutlig allokering'!$B$2:$AJ$2,0),FALSE)/1,0)</f>
        <v>0</v>
      </c>
      <c r="H65">
        <f>IFERROR(VLOOKUP($B65,Kraftvärmeprod!$B$1:$AH$479,MATCH(H$2,Kraftvärmeprod!$B$1:$AG$1,0),FALSE)/1,0)-IFERROR(VLOOKUP($B65,'Slutlig allokering'!$B$2:$AC$462,MATCH(H$3,'Slutlig allokering'!$B$2:$AJ$2,0),FALSE)/1,0)</f>
        <v>0</v>
      </c>
      <c r="I65">
        <f>IFERROR(VLOOKUP($B65,Kraftvärmeprod!$B$1:$AH$479,MATCH(I$2,Kraftvärmeprod!$B$1:$AG$1,0),FALSE)/1,0)-IFERROR(VLOOKUP($B65,'Slutlig allokering'!$B$2:$AC$462,MATCH(I$3,'Slutlig allokering'!$B$2:$AJ$2,0),FALSE)/1,0)</f>
        <v>0</v>
      </c>
      <c r="J65">
        <f>IFERROR(VLOOKUP($B65,Kraftvärmeprod!$B$1:$AH$479,MATCH(J$2,Kraftvärmeprod!$B$1:$AG$1,0),FALSE)/1,0)-IFERROR(VLOOKUP($B65,'Slutlig allokering'!$B$2:$AC$462,MATCH(J$3,'Slutlig allokering'!$B$2:$AJ$2,0),FALSE)/1,0)</f>
        <v>0</v>
      </c>
      <c r="K65">
        <f>IFERROR(VLOOKUP($B65,Kraftvärmeprod!$B$1:$AH$479,MATCH(K$2,Kraftvärmeprod!$B$1:$AG$1,0),FALSE)/1,0)-IFERROR(VLOOKUP($B65,'Slutlig allokering'!$B$2:$AC$462,MATCH(K$3,'Slutlig allokering'!$B$2:$AJ$2,0),FALSE)/1,0)</f>
        <v>0</v>
      </c>
      <c r="L65">
        <f>IFERROR(VLOOKUP($B65,Kraftvärmeprod!$B$1:$AH$479,MATCH(L$2,Kraftvärmeprod!$B$1:$AG$1,0),FALSE)/1,0)-IFERROR(VLOOKUP($B65,'Slutlig allokering'!$B$2:$AC$462,MATCH(L$3,'Slutlig allokering'!$B$2:$AJ$2,0),FALSE)/1,0)</f>
        <v>0</v>
      </c>
      <c r="M65" s="143">
        <f>IFERROR(VLOOKUP($B65,Miljö!$B$1:$S$477,MATCH(M$2,Miljö!$B$1:$X$1,0),FALSE)/1,0)-IFERROR(VLOOKUP($B65,'Slutlig allokering'!$B$2:$AC$462,MATCH(M$3,'Slutlig allokering'!$B$2:$AJ$2,0),FALSE)/1,0)</f>
        <v>0</v>
      </c>
      <c r="N65">
        <f>IFERROR(VLOOKUP($B65,Kraftvärmeprod!$B$1:$AH$479,MATCH(N$2,Kraftvärmeprod!$B$1:$AG$1,0),FALSE)/1,0)-IFERROR(VLOOKUP($B65,'Slutlig allokering'!$B$2:$AC$462,MATCH(N$3,'Slutlig allokering'!$B$2:$AJ$2,0),FALSE)/1,0)</f>
        <v>0</v>
      </c>
      <c r="O65">
        <f>IFERROR(VLOOKUP($B65,Kraftvärmeprod!$B$1:$AH$479,MATCH(O$2,Kraftvärmeprod!$B$1:$AG$1,0),FALSE)/1,0)-IFERROR(VLOOKUP($B65,'Slutlig allokering'!$B$2:$AC$462,MATCH(O$3,'Slutlig allokering'!$B$2:$AJ$2,0),FALSE)/1,0)</f>
        <v>0</v>
      </c>
      <c r="P65">
        <f>IFERROR(VLOOKUP($B65,Kraftvärmeprod!$B$1:$AH$479,MATCH(P$2,Kraftvärmeprod!$B$1:$AG$1,0),FALSE)/1,0)-IFERROR(VLOOKUP($B65,'Slutlig allokering'!$B$2:$AC$462,MATCH(P$3,'Slutlig allokering'!$B$2:$AJ$2,0),FALSE)/1,0)</f>
        <v>0</v>
      </c>
      <c r="Q65">
        <f>IFERROR(VLOOKUP($B65,Kraftvärmeprod!$B$1:$AH$479,MATCH(Q$2,Kraftvärmeprod!$B$1:$AG$1,0),FALSE)/1,0)-IFERROR(VLOOKUP($B65,'Slutlig allokering'!$B$2:$AC$462,MATCH(Q$3,'Slutlig allokering'!$B$2:$AJ$2,0),FALSE)/1,0)</f>
        <v>0</v>
      </c>
      <c r="R65">
        <f>IFERROR(VLOOKUP($B65,Kraftvärmeprod!$B$1:$AH$479,MATCH(R$2,Kraftvärmeprod!$B$1:$AG$1,0),FALSE)/1,0)-IFERROR(VLOOKUP($B65,'Slutlig allokering'!$B$2:$AC$462,MATCH(R$3,'Slutlig allokering'!$B$2:$AJ$2,0),FALSE)/1,0)</f>
        <v>0</v>
      </c>
      <c r="S65">
        <f>IFERROR(VLOOKUP($B65,Kraftvärmeprod!$B$1:$AH$479,MATCH(S$2,Kraftvärmeprod!$B$1:$AG$1,0),FALSE)/1,0)-IFERROR(VLOOKUP($B65,'Slutlig allokering'!$B$2:$AC$462,MATCH(S$3,'Slutlig allokering'!$B$2:$AJ$2,0),FALSE)/1,0)</f>
        <v>0</v>
      </c>
      <c r="T65">
        <f>IFERROR(VLOOKUP($B65,Kraftvärmeprod!$B$1:$AH$479,MATCH(T$2,Kraftvärmeprod!$B$1:$AG$1,0),FALSE)/1,0)-IFERROR(VLOOKUP($B65,'Slutlig allokering'!$B$2:$AC$462,MATCH(T$3,'Slutlig allokering'!$B$2:$AJ$2,0),FALSE)/1,0)</f>
        <v>0</v>
      </c>
      <c r="U65">
        <f>IFERROR(VLOOKUP($B65,Kraftvärmeprod!$B$1:$AH$479,MATCH(U$2,Kraftvärmeprod!$B$1:$AG$1,0),FALSE)/1,0)-IFERROR(VLOOKUP($B65,'Slutlig allokering'!$B$2:$AC$462,MATCH(U$3,'Slutlig allokering'!$B$2:$AJ$2,0),FALSE)/1,0)</f>
        <v>0</v>
      </c>
      <c r="V65">
        <f>IFERROR(VLOOKUP($B65,Kraftvärmeprod!$B$1:$AH$479,MATCH(V$2,Kraftvärmeprod!$B$1:$AG$1,0),FALSE)/1,0)-IFERROR(VLOOKUP($B65,'Slutlig allokering'!$B$2:$AC$462,MATCH(V$3,'Slutlig allokering'!$B$2:$AJ$2,0),FALSE)/1,0)</f>
        <v>0</v>
      </c>
      <c r="W65">
        <f>IFERROR(VLOOKUP($B65,Kraftvärmeprod!$B$1:$AH$479,MATCH(W$2,Kraftvärmeprod!$B$1:$AG$1,0),FALSE)/1,0)-IFERROR(VLOOKUP($B65,'Slutlig allokering'!$B$2:$AC$462,MATCH(W$3,'Slutlig allokering'!$B$2:$AJ$2,0),FALSE)/1,0)</f>
        <v>0</v>
      </c>
      <c r="X65">
        <f>IFERROR(VLOOKUP($B65,Kraftvärmeprod!$B$1:$AH$479,MATCH(X$2,Kraftvärmeprod!$B$1:$AG$1,0),FALSE)/1,0)-IFERROR(VLOOKUP($B65,'Slutlig allokering'!$B$2:$AC$462,MATCH(X$3,'Slutlig allokering'!$B$2:$AJ$2,0),FALSE)/1,0)</f>
        <v>0</v>
      </c>
      <c r="Y65">
        <f>IFERROR(VLOOKUP($B65,Kraftvärmeprod!$B$1:$AH$479,MATCH(Y$2,Kraftvärmeprod!$B$1:$AG$1,0),FALSE)/1,0)-IFERROR(VLOOKUP($B65,'Slutlig allokering'!$B$2:$AC$462,MATCH(Y$3,'Slutlig allokering'!$B$2:$AJ$2,0),FALSE)/1,0)</f>
        <v>0</v>
      </c>
      <c r="Z65">
        <f>IFERROR(VLOOKUP($B65,Kraftvärmeprod!$B$1:$AH$479,MATCH(Z$2,Kraftvärmeprod!$B$1:$AG$1,0),FALSE)/1,0)-IFERROR(VLOOKUP($B65,'Slutlig allokering'!$B$2:$AC$462,MATCH(Z$3,'Slutlig allokering'!$B$2:$AJ$2,0),FALSE)/1,0)</f>
        <v>0</v>
      </c>
      <c r="AA65">
        <f>IFERROR(VLOOKUP($B65,Kraftvärmeprod!$B$1:$AH$479,MATCH(AA$2,Kraftvärmeprod!$B$1:$AG$1,0),FALSE)/1,0)-IFERROR(VLOOKUP($B65,'Slutlig allokering'!$B$2:$AC$462,MATCH(AA$3,'Slutlig allokering'!$B$2:$AJ$2,0),FALSE)/1,0)</f>
        <v>0</v>
      </c>
      <c r="AB65">
        <f>IFERROR(VLOOKUP($B65,Kraftvärmeprod!$B$1:$AH$479,MATCH(AB$2,Kraftvärmeprod!$B$1:$AG$1,0),FALSE)/1,0)-IFERROR(VLOOKUP($B65,'Slutlig allokering'!$B$2:$AC$462,MATCH(AB$3,'Slutlig allokering'!$B$2:$AJ$2,0),FALSE)/1,0)</f>
        <v>0</v>
      </c>
      <c r="AE65">
        <f t="shared" si="0"/>
        <v>0</v>
      </c>
      <c r="AG65">
        <f>IFERROR(VLOOKUP(B65,'Slutlig allokering'!$B$2:$AJ$462,MATCH("Summa justerad allokerad tillförd energi (utan hjälpel och rökgaskondensering):",'Slutlig allokering'!$B$2:$AK$2,0),FALSE)/1,"")</f>
        <v>0</v>
      </c>
      <c r="AI65" s="55" t="str">
        <f>IFERROR(1-VLOOKUP(B65,'Slutlig allokering'!$B$2:$AJ$462,MATCH("Andel av bränsle i kvv som allokerats till värme, exklusive rökgaskondensering och hjälpel",'Slutlig allokering'!$B$2:$AK$2,0),FALSE),"")</f>
        <v/>
      </c>
      <c r="AK65" s="55" t="str">
        <f t="shared" si="1"/>
        <v/>
      </c>
    </row>
    <row r="66" spans="1:37" x14ac:dyDescent="0.35">
      <c r="A66" s="28" t="s">
        <v>80</v>
      </c>
      <c r="B66" s="28" t="s">
        <v>92</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allokering'!$B$2:$AC$462,MATCH(E$3,'Slutlig allokering'!$B$2:$AJ$2,0),FALSE)/1,0)</f>
        <v>0</v>
      </c>
      <c r="F66">
        <f>IFERROR(VLOOKUP($B66,Kraftvärmeprod!$B$1:$AH$479,MATCH(F$2,Kraftvärmeprod!$B$1:$AG$1,0),FALSE)/1,0)-IFERROR(VLOOKUP($B66,'Slutlig allokering'!$B$2:$AC$462,MATCH(F$3,'Slutlig allokering'!$B$2:$AJ$2,0),FALSE)/1,0)</f>
        <v>0</v>
      </c>
      <c r="G66">
        <f>IFERROR(VLOOKUP($B66,Kraftvärmeprod!$B$1:$AH$479,MATCH(G$2,Kraftvärmeprod!$B$1:$AG$1,0),FALSE)/1,0)-IFERROR(VLOOKUP($B66,'Slutlig allokering'!$B$2:$AC$462,MATCH(G$3,'Slutlig allokering'!$B$2:$AJ$2,0),FALSE)/1,0)</f>
        <v>0</v>
      </c>
      <c r="H66">
        <f>IFERROR(VLOOKUP($B66,Kraftvärmeprod!$B$1:$AH$479,MATCH(H$2,Kraftvärmeprod!$B$1:$AG$1,0),FALSE)/1,0)-IFERROR(VLOOKUP($B66,'Slutlig allokering'!$B$2:$AC$462,MATCH(H$3,'Slutlig allokering'!$B$2:$AJ$2,0),FALSE)/1,0)</f>
        <v>0</v>
      </c>
      <c r="I66">
        <f>IFERROR(VLOOKUP($B66,Kraftvärmeprod!$B$1:$AH$479,MATCH(I$2,Kraftvärmeprod!$B$1:$AG$1,0),FALSE)/1,0)-IFERROR(VLOOKUP($B66,'Slutlig allokering'!$B$2:$AC$462,MATCH(I$3,'Slutlig allokering'!$B$2:$AJ$2,0),FALSE)/1,0)</f>
        <v>0</v>
      </c>
      <c r="J66">
        <f>IFERROR(VLOOKUP($B66,Kraftvärmeprod!$B$1:$AH$479,MATCH(J$2,Kraftvärmeprod!$B$1:$AG$1,0),FALSE)/1,0)-IFERROR(VLOOKUP($B66,'Slutlig allokering'!$B$2:$AC$462,MATCH(J$3,'Slutlig allokering'!$B$2:$AJ$2,0),FALSE)/1,0)</f>
        <v>0</v>
      </c>
      <c r="K66">
        <f>IFERROR(VLOOKUP($B66,Kraftvärmeprod!$B$1:$AH$479,MATCH(K$2,Kraftvärmeprod!$B$1:$AG$1,0),FALSE)/1,0)-IFERROR(VLOOKUP($B66,'Slutlig allokering'!$B$2:$AC$462,MATCH(K$3,'Slutlig allokering'!$B$2:$AJ$2,0),FALSE)/1,0)</f>
        <v>0</v>
      </c>
      <c r="L66">
        <f>IFERROR(VLOOKUP($B66,Kraftvärmeprod!$B$1:$AH$479,MATCH(L$2,Kraftvärmeprod!$B$1:$AG$1,0),FALSE)/1,0)-IFERROR(VLOOKUP($B66,'Slutlig allokering'!$B$2:$AC$462,MATCH(L$3,'Slutlig allokering'!$B$2:$AJ$2,0),FALSE)/1,0)</f>
        <v>0</v>
      </c>
      <c r="M66" s="143">
        <f>IFERROR(VLOOKUP($B66,Miljö!$B$1:$S$477,MATCH(M$2,Miljö!$B$1:$X$1,0),FALSE)/1,0)-IFERROR(VLOOKUP($B66,'Slutlig allokering'!$B$2:$AC$462,MATCH(M$3,'Slutlig allokering'!$B$2:$AJ$2,0),FALSE)/1,0)</f>
        <v>0</v>
      </c>
      <c r="N66">
        <f>IFERROR(VLOOKUP($B66,Kraftvärmeprod!$B$1:$AH$479,MATCH(N$2,Kraftvärmeprod!$B$1:$AG$1,0),FALSE)/1,0)-IFERROR(VLOOKUP($B66,'Slutlig allokering'!$B$2:$AC$462,MATCH(N$3,'Slutlig allokering'!$B$2:$AJ$2,0),FALSE)/1,0)</f>
        <v>0</v>
      </c>
      <c r="O66">
        <f>IFERROR(VLOOKUP($B66,Kraftvärmeprod!$B$1:$AH$479,MATCH(O$2,Kraftvärmeprod!$B$1:$AG$1,0),FALSE)/1,0)-IFERROR(VLOOKUP($B66,'Slutlig allokering'!$B$2:$AC$462,MATCH(O$3,'Slutlig allokering'!$B$2:$AJ$2,0),FALSE)/1,0)</f>
        <v>0</v>
      </c>
      <c r="P66">
        <f>IFERROR(VLOOKUP($B66,Kraftvärmeprod!$B$1:$AH$479,MATCH(P$2,Kraftvärmeprod!$B$1:$AG$1,0),FALSE)/1,0)-IFERROR(VLOOKUP($B66,'Slutlig allokering'!$B$2:$AC$462,MATCH(P$3,'Slutlig allokering'!$B$2:$AJ$2,0),FALSE)/1,0)</f>
        <v>0</v>
      </c>
      <c r="Q66">
        <f>IFERROR(VLOOKUP($B66,Kraftvärmeprod!$B$1:$AH$479,MATCH(Q$2,Kraftvärmeprod!$B$1:$AG$1,0),FALSE)/1,0)-IFERROR(VLOOKUP($B66,'Slutlig allokering'!$B$2:$AC$462,MATCH(Q$3,'Slutlig allokering'!$B$2:$AJ$2,0),FALSE)/1,0)</f>
        <v>0</v>
      </c>
      <c r="R66">
        <f>IFERROR(VLOOKUP($B66,Kraftvärmeprod!$B$1:$AH$479,MATCH(R$2,Kraftvärmeprod!$B$1:$AG$1,0),FALSE)/1,0)-IFERROR(VLOOKUP($B66,'Slutlig allokering'!$B$2:$AC$462,MATCH(R$3,'Slutlig allokering'!$B$2:$AJ$2,0),FALSE)/1,0)</f>
        <v>0</v>
      </c>
      <c r="S66">
        <f>IFERROR(VLOOKUP($B66,Kraftvärmeprod!$B$1:$AH$479,MATCH(S$2,Kraftvärmeprod!$B$1:$AG$1,0),FALSE)/1,0)-IFERROR(VLOOKUP($B66,'Slutlig allokering'!$B$2:$AC$462,MATCH(S$3,'Slutlig allokering'!$B$2:$AJ$2,0),FALSE)/1,0)</f>
        <v>0</v>
      </c>
      <c r="T66">
        <f>IFERROR(VLOOKUP($B66,Kraftvärmeprod!$B$1:$AH$479,MATCH(T$2,Kraftvärmeprod!$B$1:$AG$1,0),FALSE)/1,0)-IFERROR(VLOOKUP($B66,'Slutlig allokering'!$B$2:$AC$462,MATCH(T$3,'Slutlig allokering'!$B$2:$AJ$2,0),FALSE)/1,0)</f>
        <v>0</v>
      </c>
      <c r="U66">
        <f>IFERROR(VLOOKUP($B66,Kraftvärmeprod!$B$1:$AH$479,MATCH(U$2,Kraftvärmeprod!$B$1:$AG$1,0),FALSE)/1,0)-IFERROR(VLOOKUP($B66,'Slutlig allokering'!$B$2:$AC$462,MATCH(U$3,'Slutlig allokering'!$B$2:$AJ$2,0),FALSE)/1,0)</f>
        <v>0</v>
      </c>
      <c r="V66">
        <f>IFERROR(VLOOKUP($B66,Kraftvärmeprod!$B$1:$AH$479,MATCH(V$2,Kraftvärmeprod!$B$1:$AG$1,0),FALSE)/1,0)-IFERROR(VLOOKUP($B66,'Slutlig allokering'!$B$2:$AC$462,MATCH(V$3,'Slutlig allokering'!$B$2:$AJ$2,0),FALSE)/1,0)</f>
        <v>0</v>
      </c>
      <c r="W66">
        <f>IFERROR(VLOOKUP($B66,Kraftvärmeprod!$B$1:$AH$479,MATCH(W$2,Kraftvärmeprod!$B$1:$AG$1,0),FALSE)/1,0)-IFERROR(VLOOKUP($B66,'Slutlig allokering'!$B$2:$AC$462,MATCH(W$3,'Slutlig allokering'!$B$2:$AJ$2,0),FALSE)/1,0)</f>
        <v>0</v>
      </c>
      <c r="X66">
        <f>IFERROR(VLOOKUP($B66,Kraftvärmeprod!$B$1:$AH$479,MATCH(X$2,Kraftvärmeprod!$B$1:$AG$1,0),FALSE)/1,0)-IFERROR(VLOOKUP($B66,'Slutlig allokering'!$B$2:$AC$462,MATCH(X$3,'Slutlig allokering'!$B$2:$AJ$2,0),FALSE)/1,0)</f>
        <v>0</v>
      </c>
      <c r="Y66">
        <f>IFERROR(VLOOKUP($B66,Kraftvärmeprod!$B$1:$AH$479,MATCH(Y$2,Kraftvärmeprod!$B$1:$AG$1,0),FALSE)/1,0)-IFERROR(VLOOKUP($B66,'Slutlig allokering'!$B$2:$AC$462,MATCH(Y$3,'Slutlig allokering'!$B$2:$AJ$2,0),FALSE)/1,0)</f>
        <v>0</v>
      </c>
      <c r="Z66">
        <f>IFERROR(VLOOKUP($B66,Kraftvärmeprod!$B$1:$AH$479,MATCH(Z$2,Kraftvärmeprod!$B$1:$AG$1,0),FALSE)/1,0)-IFERROR(VLOOKUP($B66,'Slutlig allokering'!$B$2:$AC$462,MATCH(Z$3,'Slutlig allokering'!$B$2:$AJ$2,0),FALSE)/1,0)</f>
        <v>0</v>
      </c>
      <c r="AA66">
        <f>IFERROR(VLOOKUP($B66,Kraftvärmeprod!$B$1:$AH$479,MATCH(AA$2,Kraftvärmeprod!$B$1:$AG$1,0),FALSE)/1,0)-IFERROR(VLOOKUP($B66,'Slutlig allokering'!$B$2:$AC$462,MATCH(AA$3,'Slutlig allokering'!$B$2:$AJ$2,0),FALSE)/1,0)</f>
        <v>0</v>
      </c>
      <c r="AB66">
        <f>IFERROR(VLOOKUP($B66,Kraftvärmeprod!$B$1:$AH$479,MATCH(AB$2,Kraftvärmeprod!$B$1:$AG$1,0),FALSE)/1,0)-IFERROR(VLOOKUP($B66,'Slutlig allokering'!$B$2:$AC$462,MATCH(AB$3,'Slutlig allokering'!$B$2:$AJ$2,0),FALSE)/1,0)</f>
        <v>0</v>
      </c>
      <c r="AE66">
        <f t="shared" si="0"/>
        <v>0</v>
      </c>
      <c r="AG66">
        <f>IFERROR(VLOOKUP(B66,'Slutlig allokering'!$B$2:$AJ$462,MATCH("Summa justerad allokerad tillförd energi (utan hjälpel och rökgaskondensering):",'Slutlig allokering'!$B$2:$AK$2,0),FALSE)/1,"")</f>
        <v>0</v>
      </c>
      <c r="AI66" s="55" t="str">
        <f>IFERROR(1-VLOOKUP(B66,'Slutlig allokering'!$B$2:$AJ$462,MATCH("Andel av bränsle i kvv som allokerats till värme, exklusive rökgaskondensering och hjälpel",'Slutlig allokering'!$B$2:$AK$2,0),FALSE),"")</f>
        <v/>
      </c>
      <c r="AK66" s="55" t="str">
        <f t="shared" si="1"/>
        <v/>
      </c>
    </row>
    <row r="67" spans="1:37" x14ac:dyDescent="0.35">
      <c r="A67" s="28" t="s">
        <v>80</v>
      </c>
      <c r="B67" s="28" t="s">
        <v>93</v>
      </c>
      <c r="C67">
        <f>IFERROR(VLOOKUP($B67,Kraftvärmeprod!$B$1:$AH$479,MATCH(C$3,Kraftvärmeprod!$B$1:$AG$1,0),FALSE)/1,"")</f>
        <v>557.20399999999995</v>
      </c>
      <c r="D67">
        <f>IFERROR(VLOOKUP($B67,Kraftvärmeprod!$B$1:$AH$479,MATCH(D$3,Kraftvärmeprod!$B$1:$AG$1,0),FALSE)/1,"")</f>
        <v>156.91399999999999</v>
      </c>
      <c r="E67">
        <f>IFERROR(VLOOKUP($B67,Kraftvärmeprod!$B$1:$AH$479,MATCH(E$2,Kraftvärmeprod!$B$1:$AG$1,0),FALSE)/1,0)-IFERROR(VLOOKUP($B67,'Slutlig allokering'!$B$2:$AC$462,MATCH(E$3,'Slutlig allokering'!$B$2:$AJ$2,0),FALSE)/1,0)</f>
        <v>0</v>
      </c>
      <c r="F67">
        <f>IFERROR(VLOOKUP($B67,Kraftvärmeprod!$B$1:$AH$479,MATCH(F$2,Kraftvärmeprod!$B$1:$AG$1,0),FALSE)/1,0)-IFERROR(VLOOKUP($B67,'Slutlig allokering'!$B$2:$AC$462,MATCH(F$3,'Slutlig allokering'!$B$2:$AJ$2,0),FALSE)/1,0)</f>
        <v>0</v>
      </c>
      <c r="G67">
        <f>IFERROR(VLOOKUP($B67,Kraftvärmeprod!$B$1:$AH$479,MATCH(G$2,Kraftvärmeprod!$B$1:$AG$1,0),FALSE)/1,0)-IFERROR(VLOOKUP($B67,'Slutlig allokering'!$B$2:$AC$462,MATCH(G$3,'Slutlig allokering'!$B$2:$AJ$2,0),FALSE)/1,0)</f>
        <v>51.426400000000001</v>
      </c>
      <c r="H67">
        <f>IFERROR(VLOOKUP($B67,Kraftvärmeprod!$B$1:$AH$479,MATCH(H$2,Kraftvärmeprod!$B$1:$AG$1,0),FALSE)/1,0)-IFERROR(VLOOKUP($B67,'Slutlig allokering'!$B$2:$AC$462,MATCH(H$3,'Slutlig allokering'!$B$2:$AJ$2,0),FALSE)/1,0)</f>
        <v>0</v>
      </c>
      <c r="I67">
        <f>IFERROR(VLOOKUP($B67,Kraftvärmeprod!$B$1:$AH$479,MATCH(I$2,Kraftvärmeprod!$B$1:$AG$1,0),FALSE)/1,0)-IFERROR(VLOOKUP($B67,'Slutlig allokering'!$B$2:$AC$462,MATCH(I$3,'Slutlig allokering'!$B$2:$AJ$2,0),FALSE)/1,0)</f>
        <v>0.38830600000000004</v>
      </c>
      <c r="J67">
        <f>IFERROR(VLOOKUP($B67,Kraftvärmeprod!$B$1:$AH$479,MATCH(J$2,Kraftvärmeprod!$B$1:$AG$1,0),FALSE)/1,0)-IFERROR(VLOOKUP($B67,'Slutlig allokering'!$B$2:$AC$462,MATCH(J$3,'Slutlig allokering'!$B$2:$AJ$2,0),FALSE)/1,0)</f>
        <v>0</v>
      </c>
      <c r="K67">
        <f>IFERROR(VLOOKUP($B67,Kraftvärmeprod!$B$1:$AH$479,MATCH(K$2,Kraftvärmeprod!$B$1:$AG$1,0),FALSE)/1,0)-IFERROR(VLOOKUP($B67,'Slutlig allokering'!$B$2:$AC$462,MATCH(K$3,'Slutlig allokering'!$B$2:$AJ$2,0),FALSE)/1,0)</f>
        <v>20.753299999999996</v>
      </c>
      <c r="L67">
        <f>IFERROR(VLOOKUP($B67,Kraftvärmeprod!$B$1:$AH$479,MATCH(L$2,Kraftvärmeprod!$B$1:$AG$1,0),FALSE)/1,0)-IFERROR(VLOOKUP($B67,'Slutlig allokering'!$B$2:$AC$462,MATCH(L$3,'Slutlig allokering'!$B$2:$AJ$2,0),FALSE)/1,0)</f>
        <v>85.331999999999994</v>
      </c>
      <c r="M67" s="143">
        <f>IFERROR(VLOOKUP($B67,Miljö!$B$1:$S$477,MATCH(M$2,Miljö!$B$1:$X$1,0),FALSE)/1,0)-IFERROR(VLOOKUP($B67,'Slutlig allokering'!$B$2:$AC$462,MATCH(M$3,'Slutlig allokering'!$B$2:$AJ$2,0),FALSE)/1,0)</f>
        <v>14.4815</v>
      </c>
      <c r="N67">
        <f>IFERROR(VLOOKUP($B67,Kraftvärmeprod!$B$1:$AH$479,MATCH(N$2,Kraftvärmeprod!$B$1:$AG$1,0),FALSE)/1,0)-IFERROR(VLOOKUP($B67,'Slutlig allokering'!$B$2:$AC$462,MATCH(N$3,'Slutlig allokering'!$B$2:$AJ$2,0),FALSE)/1,0)</f>
        <v>0</v>
      </c>
      <c r="O67">
        <f>IFERROR(VLOOKUP($B67,Kraftvärmeprod!$B$1:$AH$479,MATCH(O$2,Kraftvärmeprod!$B$1:$AG$1,0),FALSE)/1,0)-IFERROR(VLOOKUP($B67,'Slutlig allokering'!$B$2:$AC$462,MATCH(O$3,'Slutlig allokering'!$B$2:$AJ$2,0),FALSE)/1,0)</f>
        <v>61.260100000000008</v>
      </c>
      <c r="P67">
        <f>IFERROR(VLOOKUP($B67,Kraftvärmeprod!$B$1:$AH$479,MATCH(P$2,Kraftvärmeprod!$B$1:$AG$1,0),FALSE)/1,0)-IFERROR(VLOOKUP($B67,'Slutlig allokering'!$B$2:$AC$462,MATCH(P$3,'Slutlig allokering'!$B$2:$AJ$2,0),FALSE)/1,0)</f>
        <v>0</v>
      </c>
      <c r="Q67">
        <f>IFERROR(VLOOKUP($B67,Kraftvärmeprod!$B$1:$AH$479,MATCH(Q$2,Kraftvärmeprod!$B$1:$AG$1,0),FALSE)/1,0)-IFERROR(VLOOKUP($B67,'Slutlig allokering'!$B$2:$AC$462,MATCH(Q$3,'Slutlig allokering'!$B$2:$AJ$2,0),FALSE)/1,0)</f>
        <v>56.229200000000006</v>
      </c>
      <c r="R67">
        <f>IFERROR(VLOOKUP($B67,Kraftvärmeprod!$B$1:$AH$479,MATCH(R$2,Kraftvärmeprod!$B$1:$AG$1,0),FALSE)/1,0)-IFERROR(VLOOKUP($B67,'Slutlig allokering'!$B$2:$AC$462,MATCH(R$3,'Slutlig allokering'!$B$2:$AJ$2,0),FALSE)/1,0)</f>
        <v>24.264399999999995</v>
      </c>
      <c r="S67">
        <f>IFERROR(VLOOKUP($B67,Kraftvärmeprod!$B$1:$AH$479,MATCH(S$2,Kraftvärmeprod!$B$1:$AG$1,0),FALSE)/1,0)-IFERROR(VLOOKUP($B67,'Slutlig allokering'!$B$2:$AC$462,MATCH(S$3,'Slutlig allokering'!$B$2:$AJ$2,0),FALSE)/1,0)</f>
        <v>2.4809900000000003</v>
      </c>
      <c r="T67">
        <f>IFERROR(VLOOKUP($B67,Kraftvärmeprod!$B$1:$AH$479,MATCH(T$2,Kraftvärmeprod!$B$1:$AG$1,0),FALSE)/1,0)-IFERROR(VLOOKUP($B67,'Slutlig allokering'!$B$2:$AC$462,MATCH(T$3,'Slutlig allokering'!$B$2:$AJ$2,0),FALSE)/1,0)</f>
        <v>0</v>
      </c>
      <c r="U67">
        <f>IFERROR(VLOOKUP($B67,Kraftvärmeprod!$B$1:$AH$479,MATCH(U$2,Kraftvärmeprod!$B$1:$AG$1,0),FALSE)/1,0)-IFERROR(VLOOKUP($B67,'Slutlig allokering'!$B$2:$AC$462,MATCH(U$3,'Slutlig allokering'!$B$2:$AJ$2,0),FALSE)/1,0)</f>
        <v>51.160299999999992</v>
      </c>
      <c r="V67">
        <f>IFERROR(VLOOKUP($B67,Kraftvärmeprod!$B$1:$AH$479,MATCH(V$2,Kraftvärmeprod!$B$1:$AG$1,0),FALSE)/1,0)-IFERROR(VLOOKUP($B67,'Slutlig allokering'!$B$2:$AC$462,MATCH(V$3,'Slutlig allokering'!$B$2:$AJ$2,0),FALSE)/1,0)</f>
        <v>0</v>
      </c>
      <c r="W67">
        <f>IFERROR(VLOOKUP($B67,Kraftvärmeprod!$B$1:$AH$479,MATCH(W$2,Kraftvärmeprod!$B$1:$AG$1,0),FALSE)/1,0)-IFERROR(VLOOKUP($B67,'Slutlig allokering'!$B$2:$AC$462,MATCH(W$3,'Slutlig allokering'!$B$2:$AJ$2,0),FALSE)/1,0)</f>
        <v>0</v>
      </c>
      <c r="X67">
        <f>IFERROR(VLOOKUP($B67,Kraftvärmeprod!$B$1:$AH$479,MATCH(X$2,Kraftvärmeprod!$B$1:$AG$1,0),FALSE)/1,0)-IFERROR(VLOOKUP($B67,'Slutlig allokering'!$B$2:$AC$462,MATCH(X$3,'Slutlig allokering'!$B$2:$AJ$2,0),FALSE)/1,0)</f>
        <v>0</v>
      </c>
      <c r="Y67">
        <f>IFERROR(VLOOKUP($B67,Kraftvärmeprod!$B$1:$AH$479,MATCH(Y$2,Kraftvärmeprod!$B$1:$AG$1,0),FALSE)/1,0)-IFERROR(VLOOKUP($B67,'Slutlig allokering'!$B$2:$AC$462,MATCH(Y$3,'Slutlig allokering'!$B$2:$AJ$2,0),FALSE)/1,0)</f>
        <v>0</v>
      </c>
      <c r="Z67">
        <f>IFERROR(VLOOKUP($B67,Kraftvärmeprod!$B$1:$AH$479,MATCH(Z$2,Kraftvärmeprod!$B$1:$AG$1,0),FALSE)/1,0)-IFERROR(VLOOKUP($B67,'Slutlig allokering'!$B$2:$AC$462,MATCH(Z$3,'Slutlig allokering'!$B$2:$AJ$2,0),FALSE)/1,0)</f>
        <v>0</v>
      </c>
      <c r="AA67">
        <f>IFERROR(VLOOKUP($B67,Kraftvärmeprod!$B$1:$AH$479,MATCH(AA$2,Kraftvärmeprod!$B$1:$AG$1,0),FALSE)/1,0)-IFERROR(VLOOKUP($B67,'Slutlig allokering'!$B$2:$AC$462,MATCH(AA$3,'Slutlig allokering'!$B$2:$AJ$2,0),FALSE)/1,0)</f>
        <v>0</v>
      </c>
      <c r="AB67">
        <f>IFERROR(VLOOKUP($B67,Kraftvärmeprod!$B$1:$AH$479,MATCH(AB$2,Kraftvärmeprod!$B$1:$AG$1,0),FALSE)/1,0)-IFERROR(VLOOKUP($B67,'Slutlig allokering'!$B$2:$AC$462,MATCH(AB$3,'Slutlig allokering'!$B$2:$AJ$2,0),FALSE)/1,0)</f>
        <v>0</v>
      </c>
      <c r="AE67">
        <f t="shared" si="0"/>
        <v>353.29499600000008</v>
      </c>
      <c r="AG67">
        <f>IFERROR(VLOOKUP(B67,'Slutlig allokering'!$B$2:$AJ$462,MATCH("Summa justerad allokerad tillförd energi (utan hjälpel och rökgaskondensering):",'Slutlig allokering'!$B$2:$AK$2,0),FALSE)/1,"")</f>
        <v>503.40600399999994</v>
      </c>
      <c r="AI67" s="55">
        <f>IFERROR(1-VLOOKUP(B67,'Slutlig allokering'!$B$2:$AJ$462,MATCH("Andel av bränsle i kvv som allokerats till värme, exklusive rökgaskondensering och hjälpel",'Slutlig allokering'!$B$2:$AK$2,0),FALSE),"")</f>
        <v>0.41239008242082131</v>
      </c>
      <c r="AK67" s="55">
        <f t="shared" si="1"/>
        <v>0.41239008242082137</v>
      </c>
    </row>
    <row r="68" spans="1:37" x14ac:dyDescent="0.35">
      <c r="A68" s="28" t="s">
        <v>80</v>
      </c>
      <c r="B68" s="28" t="s">
        <v>94</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allokering'!$B$2:$AC$462,MATCH(E$3,'Slutlig allokering'!$B$2:$AJ$2,0),FALSE)/1,0)</f>
        <v>0</v>
      </c>
      <c r="F68">
        <f>IFERROR(VLOOKUP($B68,Kraftvärmeprod!$B$1:$AH$479,MATCH(F$2,Kraftvärmeprod!$B$1:$AG$1,0),FALSE)/1,0)-IFERROR(VLOOKUP($B68,'Slutlig allokering'!$B$2:$AC$462,MATCH(F$3,'Slutlig allokering'!$B$2:$AJ$2,0),FALSE)/1,0)</f>
        <v>0</v>
      </c>
      <c r="G68">
        <f>IFERROR(VLOOKUP($B68,Kraftvärmeprod!$B$1:$AH$479,MATCH(G$2,Kraftvärmeprod!$B$1:$AG$1,0),FALSE)/1,0)-IFERROR(VLOOKUP($B68,'Slutlig allokering'!$B$2:$AC$462,MATCH(G$3,'Slutlig allokering'!$B$2:$AJ$2,0),FALSE)/1,0)</f>
        <v>0</v>
      </c>
      <c r="H68">
        <f>IFERROR(VLOOKUP($B68,Kraftvärmeprod!$B$1:$AH$479,MATCH(H$2,Kraftvärmeprod!$B$1:$AG$1,0),FALSE)/1,0)-IFERROR(VLOOKUP($B68,'Slutlig allokering'!$B$2:$AC$462,MATCH(H$3,'Slutlig allokering'!$B$2:$AJ$2,0),FALSE)/1,0)</f>
        <v>0</v>
      </c>
      <c r="I68">
        <f>IFERROR(VLOOKUP($B68,Kraftvärmeprod!$B$1:$AH$479,MATCH(I$2,Kraftvärmeprod!$B$1:$AG$1,0),FALSE)/1,0)-IFERROR(VLOOKUP($B68,'Slutlig allokering'!$B$2:$AC$462,MATCH(I$3,'Slutlig allokering'!$B$2:$AJ$2,0),FALSE)/1,0)</f>
        <v>0</v>
      </c>
      <c r="J68">
        <f>IFERROR(VLOOKUP($B68,Kraftvärmeprod!$B$1:$AH$479,MATCH(J$2,Kraftvärmeprod!$B$1:$AG$1,0),FALSE)/1,0)-IFERROR(VLOOKUP($B68,'Slutlig allokering'!$B$2:$AC$462,MATCH(J$3,'Slutlig allokering'!$B$2:$AJ$2,0),FALSE)/1,0)</f>
        <v>0</v>
      </c>
      <c r="K68">
        <f>IFERROR(VLOOKUP($B68,Kraftvärmeprod!$B$1:$AH$479,MATCH(K$2,Kraftvärmeprod!$B$1:$AG$1,0),FALSE)/1,0)-IFERROR(VLOOKUP($B68,'Slutlig allokering'!$B$2:$AC$462,MATCH(K$3,'Slutlig allokering'!$B$2:$AJ$2,0),FALSE)/1,0)</f>
        <v>0</v>
      </c>
      <c r="L68">
        <f>IFERROR(VLOOKUP($B68,Kraftvärmeprod!$B$1:$AH$479,MATCH(L$2,Kraftvärmeprod!$B$1:$AG$1,0),FALSE)/1,0)-IFERROR(VLOOKUP($B68,'Slutlig allokering'!$B$2:$AC$462,MATCH(L$3,'Slutlig allokering'!$B$2:$AJ$2,0),FALSE)/1,0)</f>
        <v>0</v>
      </c>
      <c r="M68" s="143">
        <f>IFERROR(VLOOKUP($B68,Miljö!$B$1:$S$477,MATCH(M$2,Miljö!$B$1:$X$1,0),FALSE)/1,0)-IFERROR(VLOOKUP($B68,'Slutlig allokering'!$B$2:$AC$462,MATCH(M$3,'Slutlig allokering'!$B$2:$AJ$2,0),FALSE)/1,0)</f>
        <v>0</v>
      </c>
      <c r="N68">
        <f>IFERROR(VLOOKUP($B68,Kraftvärmeprod!$B$1:$AH$479,MATCH(N$2,Kraftvärmeprod!$B$1:$AG$1,0),FALSE)/1,0)-IFERROR(VLOOKUP($B68,'Slutlig allokering'!$B$2:$AC$462,MATCH(N$3,'Slutlig allokering'!$B$2:$AJ$2,0),FALSE)/1,0)</f>
        <v>0</v>
      </c>
      <c r="O68">
        <f>IFERROR(VLOOKUP($B68,Kraftvärmeprod!$B$1:$AH$479,MATCH(O$2,Kraftvärmeprod!$B$1:$AG$1,0),FALSE)/1,0)-IFERROR(VLOOKUP($B68,'Slutlig allokering'!$B$2:$AC$462,MATCH(O$3,'Slutlig allokering'!$B$2:$AJ$2,0),FALSE)/1,0)</f>
        <v>0</v>
      </c>
      <c r="P68">
        <f>IFERROR(VLOOKUP($B68,Kraftvärmeprod!$B$1:$AH$479,MATCH(P$2,Kraftvärmeprod!$B$1:$AG$1,0),FALSE)/1,0)-IFERROR(VLOOKUP($B68,'Slutlig allokering'!$B$2:$AC$462,MATCH(P$3,'Slutlig allokering'!$B$2:$AJ$2,0),FALSE)/1,0)</f>
        <v>0</v>
      </c>
      <c r="Q68">
        <f>IFERROR(VLOOKUP($B68,Kraftvärmeprod!$B$1:$AH$479,MATCH(Q$2,Kraftvärmeprod!$B$1:$AG$1,0),FALSE)/1,0)-IFERROR(VLOOKUP($B68,'Slutlig allokering'!$B$2:$AC$462,MATCH(Q$3,'Slutlig allokering'!$B$2:$AJ$2,0),FALSE)/1,0)</f>
        <v>0</v>
      </c>
      <c r="R68">
        <f>IFERROR(VLOOKUP($B68,Kraftvärmeprod!$B$1:$AH$479,MATCH(R$2,Kraftvärmeprod!$B$1:$AG$1,0),FALSE)/1,0)-IFERROR(VLOOKUP($B68,'Slutlig allokering'!$B$2:$AC$462,MATCH(R$3,'Slutlig allokering'!$B$2:$AJ$2,0),FALSE)/1,0)</f>
        <v>0</v>
      </c>
      <c r="S68">
        <f>IFERROR(VLOOKUP($B68,Kraftvärmeprod!$B$1:$AH$479,MATCH(S$2,Kraftvärmeprod!$B$1:$AG$1,0),FALSE)/1,0)-IFERROR(VLOOKUP($B68,'Slutlig allokering'!$B$2:$AC$462,MATCH(S$3,'Slutlig allokering'!$B$2:$AJ$2,0),FALSE)/1,0)</f>
        <v>0</v>
      </c>
      <c r="T68">
        <f>IFERROR(VLOOKUP($B68,Kraftvärmeprod!$B$1:$AH$479,MATCH(T$2,Kraftvärmeprod!$B$1:$AG$1,0),FALSE)/1,0)-IFERROR(VLOOKUP($B68,'Slutlig allokering'!$B$2:$AC$462,MATCH(T$3,'Slutlig allokering'!$B$2:$AJ$2,0),FALSE)/1,0)</f>
        <v>0</v>
      </c>
      <c r="U68">
        <f>IFERROR(VLOOKUP($B68,Kraftvärmeprod!$B$1:$AH$479,MATCH(U$2,Kraftvärmeprod!$B$1:$AG$1,0),FALSE)/1,0)-IFERROR(VLOOKUP($B68,'Slutlig allokering'!$B$2:$AC$462,MATCH(U$3,'Slutlig allokering'!$B$2:$AJ$2,0),FALSE)/1,0)</f>
        <v>0</v>
      </c>
      <c r="V68">
        <f>IFERROR(VLOOKUP($B68,Kraftvärmeprod!$B$1:$AH$479,MATCH(V$2,Kraftvärmeprod!$B$1:$AG$1,0),FALSE)/1,0)-IFERROR(VLOOKUP($B68,'Slutlig allokering'!$B$2:$AC$462,MATCH(V$3,'Slutlig allokering'!$B$2:$AJ$2,0),FALSE)/1,0)</f>
        <v>0</v>
      </c>
      <c r="W68">
        <f>IFERROR(VLOOKUP($B68,Kraftvärmeprod!$B$1:$AH$479,MATCH(W$2,Kraftvärmeprod!$B$1:$AG$1,0),FALSE)/1,0)-IFERROR(VLOOKUP($B68,'Slutlig allokering'!$B$2:$AC$462,MATCH(W$3,'Slutlig allokering'!$B$2:$AJ$2,0),FALSE)/1,0)</f>
        <v>0</v>
      </c>
      <c r="X68">
        <f>IFERROR(VLOOKUP($B68,Kraftvärmeprod!$B$1:$AH$479,MATCH(X$2,Kraftvärmeprod!$B$1:$AG$1,0),FALSE)/1,0)-IFERROR(VLOOKUP($B68,'Slutlig allokering'!$B$2:$AC$462,MATCH(X$3,'Slutlig allokering'!$B$2:$AJ$2,0),FALSE)/1,0)</f>
        <v>0</v>
      </c>
      <c r="Y68">
        <f>IFERROR(VLOOKUP($B68,Kraftvärmeprod!$B$1:$AH$479,MATCH(Y$2,Kraftvärmeprod!$B$1:$AG$1,0),FALSE)/1,0)-IFERROR(VLOOKUP($B68,'Slutlig allokering'!$B$2:$AC$462,MATCH(Y$3,'Slutlig allokering'!$B$2:$AJ$2,0),FALSE)/1,0)</f>
        <v>0</v>
      </c>
      <c r="Z68">
        <f>IFERROR(VLOOKUP($B68,Kraftvärmeprod!$B$1:$AH$479,MATCH(Z$2,Kraftvärmeprod!$B$1:$AG$1,0),FALSE)/1,0)-IFERROR(VLOOKUP($B68,'Slutlig allokering'!$B$2:$AC$462,MATCH(Z$3,'Slutlig allokering'!$B$2:$AJ$2,0),FALSE)/1,0)</f>
        <v>0</v>
      </c>
      <c r="AA68">
        <f>IFERROR(VLOOKUP($B68,Kraftvärmeprod!$B$1:$AH$479,MATCH(AA$2,Kraftvärmeprod!$B$1:$AG$1,0),FALSE)/1,0)-IFERROR(VLOOKUP($B68,'Slutlig allokering'!$B$2:$AC$462,MATCH(AA$3,'Slutlig allokering'!$B$2:$AJ$2,0),FALSE)/1,0)</f>
        <v>0</v>
      </c>
      <c r="AB68">
        <f>IFERROR(VLOOKUP($B68,Kraftvärmeprod!$B$1:$AH$479,MATCH(AB$2,Kraftvärmeprod!$B$1:$AG$1,0),FALSE)/1,0)-IFERROR(VLOOKUP($B68,'Slutlig allokering'!$B$2:$AC$462,MATCH(AB$3,'Slutlig allokering'!$B$2:$AJ$2,0),FALSE)/1,0)</f>
        <v>0</v>
      </c>
      <c r="AE68">
        <f t="shared" si="0"/>
        <v>0</v>
      </c>
      <c r="AG68">
        <f>IFERROR(VLOOKUP(B68,'Slutlig allokering'!$B$2:$AJ$462,MATCH("Summa justerad allokerad tillförd energi (utan hjälpel och rökgaskondensering):",'Slutlig allokering'!$B$2:$AK$2,0),FALSE)/1,"")</f>
        <v>0</v>
      </c>
      <c r="AI68" s="55" t="str">
        <f>IFERROR(1-VLOOKUP(B68,'Slutlig allokering'!$B$2:$AJ$462,MATCH("Andel av bränsle i kvv som allokerats till värme, exklusive rökgaskondensering och hjälpel",'Slutlig allokering'!$B$2:$AK$2,0),FALSE),"")</f>
        <v/>
      </c>
      <c r="AK68" s="55" t="str">
        <f t="shared" si="1"/>
        <v/>
      </c>
    </row>
    <row r="69" spans="1:37" x14ac:dyDescent="0.35">
      <c r="A69" s="28" t="s">
        <v>80</v>
      </c>
      <c r="B69" s="28" t="s">
        <v>95</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allokering'!$B$2:$AC$462,MATCH(E$3,'Slutlig allokering'!$B$2:$AJ$2,0),FALSE)/1,0)</f>
        <v>0</v>
      </c>
      <c r="F69">
        <f>IFERROR(VLOOKUP($B69,Kraftvärmeprod!$B$1:$AH$479,MATCH(F$2,Kraftvärmeprod!$B$1:$AG$1,0),FALSE)/1,0)-IFERROR(VLOOKUP($B69,'Slutlig allokering'!$B$2:$AC$462,MATCH(F$3,'Slutlig allokering'!$B$2:$AJ$2,0),FALSE)/1,0)</f>
        <v>0</v>
      </c>
      <c r="G69">
        <f>IFERROR(VLOOKUP($B69,Kraftvärmeprod!$B$1:$AH$479,MATCH(G$2,Kraftvärmeprod!$B$1:$AG$1,0),FALSE)/1,0)-IFERROR(VLOOKUP($B69,'Slutlig allokering'!$B$2:$AC$462,MATCH(G$3,'Slutlig allokering'!$B$2:$AJ$2,0),FALSE)/1,0)</f>
        <v>0</v>
      </c>
      <c r="H69">
        <f>IFERROR(VLOOKUP($B69,Kraftvärmeprod!$B$1:$AH$479,MATCH(H$2,Kraftvärmeprod!$B$1:$AG$1,0),FALSE)/1,0)-IFERROR(VLOOKUP($B69,'Slutlig allokering'!$B$2:$AC$462,MATCH(H$3,'Slutlig allokering'!$B$2:$AJ$2,0),FALSE)/1,0)</f>
        <v>0</v>
      </c>
      <c r="I69">
        <f>IFERROR(VLOOKUP($B69,Kraftvärmeprod!$B$1:$AH$479,MATCH(I$2,Kraftvärmeprod!$B$1:$AG$1,0),FALSE)/1,0)-IFERROR(VLOOKUP($B69,'Slutlig allokering'!$B$2:$AC$462,MATCH(I$3,'Slutlig allokering'!$B$2:$AJ$2,0),FALSE)/1,0)</f>
        <v>0</v>
      </c>
      <c r="J69">
        <f>IFERROR(VLOOKUP($B69,Kraftvärmeprod!$B$1:$AH$479,MATCH(J$2,Kraftvärmeprod!$B$1:$AG$1,0),FALSE)/1,0)-IFERROR(VLOOKUP($B69,'Slutlig allokering'!$B$2:$AC$462,MATCH(J$3,'Slutlig allokering'!$B$2:$AJ$2,0),FALSE)/1,0)</f>
        <v>0</v>
      </c>
      <c r="K69">
        <f>IFERROR(VLOOKUP($B69,Kraftvärmeprod!$B$1:$AH$479,MATCH(K$2,Kraftvärmeprod!$B$1:$AG$1,0),FALSE)/1,0)-IFERROR(VLOOKUP($B69,'Slutlig allokering'!$B$2:$AC$462,MATCH(K$3,'Slutlig allokering'!$B$2:$AJ$2,0),FALSE)/1,0)</f>
        <v>0</v>
      </c>
      <c r="L69">
        <f>IFERROR(VLOOKUP($B69,Kraftvärmeprod!$B$1:$AH$479,MATCH(L$2,Kraftvärmeprod!$B$1:$AG$1,0),FALSE)/1,0)-IFERROR(VLOOKUP($B69,'Slutlig allokering'!$B$2:$AC$462,MATCH(L$3,'Slutlig allokering'!$B$2:$AJ$2,0),FALSE)/1,0)</f>
        <v>0</v>
      </c>
      <c r="M69" s="143">
        <f>IFERROR(VLOOKUP($B69,Miljö!$B$1:$S$477,MATCH(M$2,Miljö!$B$1:$X$1,0),FALSE)/1,0)-IFERROR(VLOOKUP($B69,'Slutlig allokering'!$B$2:$AC$462,MATCH(M$3,'Slutlig allokering'!$B$2:$AJ$2,0),FALSE)/1,0)</f>
        <v>0</v>
      </c>
      <c r="N69">
        <f>IFERROR(VLOOKUP($B69,Kraftvärmeprod!$B$1:$AH$479,MATCH(N$2,Kraftvärmeprod!$B$1:$AG$1,0),FALSE)/1,0)-IFERROR(VLOOKUP($B69,'Slutlig allokering'!$B$2:$AC$462,MATCH(N$3,'Slutlig allokering'!$B$2:$AJ$2,0),FALSE)/1,0)</f>
        <v>0</v>
      </c>
      <c r="O69">
        <f>IFERROR(VLOOKUP($B69,Kraftvärmeprod!$B$1:$AH$479,MATCH(O$2,Kraftvärmeprod!$B$1:$AG$1,0),FALSE)/1,0)-IFERROR(VLOOKUP($B69,'Slutlig allokering'!$B$2:$AC$462,MATCH(O$3,'Slutlig allokering'!$B$2:$AJ$2,0),FALSE)/1,0)</f>
        <v>0</v>
      </c>
      <c r="P69">
        <f>IFERROR(VLOOKUP($B69,Kraftvärmeprod!$B$1:$AH$479,MATCH(P$2,Kraftvärmeprod!$B$1:$AG$1,0),FALSE)/1,0)-IFERROR(VLOOKUP($B69,'Slutlig allokering'!$B$2:$AC$462,MATCH(P$3,'Slutlig allokering'!$B$2:$AJ$2,0),FALSE)/1,0)</f>
        <v>0</v>
      </c>
      <c r="Q69">
        <f>IFERROR(VLOOKUP($B69,Kraftvärmeprod!$B$1:$AH$479,MATCH(Q$2,Kraftvärmeprod!$B$1:$AG$1,0),FALSE)/1,0)-IFERROR(VLOOKUP($B69,'Slutlig allokering'!$B$2:$AC$462,MATCH(Q$3,'Slutlig allokering'!$B$2:$AJ$2,0),FALSE)/1,0)</f>
        <v>0</v>
      </c>
      <c r="R69">
        <f>IFERROR(VLOOKUP($B69,Kraftvärmeprod!$B$1:$AH$479,MATCH(R$2,Kraftvärmeprod!$B$1:$AG$1,0),FALSE)/1,0)-IFERROR(VLOOKUP($B69,'Slutlig allokering'!$B$2:$AC$462,MATCH(R$3,'Slutlig allokering'!$B$2:$AJ$2,0),FALSE)/1,0)</f>
        <v>0</v>
      </c>
      <c r="S69">
        <f>IFERROR(VLOOKUP($B69,Kraftvärmeprod!$B$1:$AH$479,MATCH(S$2,Kraftvärmeprod!$B$1:$AG$1,0),FALSE)/1,0)-IFERROR(VLOOKUP($B69,'Slutlig allokering'!$B$2:$AC$462,MATCH(S$3,'Slutlig allokering'!$B$2:$AJ$2,0),FALSE)/1,0)</f>
        <v>0</v>
      </c>
      <c r="T69">
        <f>IFERROR(VLOOKUP($B69,Kraftvärmeprod!$B$1:$AH$479,MATCH(T$2,Kraftvärmeprod!$B$1:$AG$1,0),FALSE)/1,0)-IFERROR(VLOOKUP($B69,'Slutlig allokering'!$B$2:$AC$462,MATCH(T$3,'Slutlig allokering'!$B$2:$AJ$2,0),FALSE)/1,0)</f>
        <v>0</v>
      </c>
      <c r="U69">
        <f>IFERROR(VLOOKUP($B69,Kraftvärmeprod!$B$1:$AH$479,MATCH(U$2,Kraftvärmeprod!$B$1:$AG$1,0),FALSE)/1,0)-IFERROR(VLOOKUP($B69,'Slutlig allokering'!$B$2:$AC$462,MATCH(U$3,'Slutlig allokering'!$B$2:$AJ$2,0),FALSE)/1,0)</f>
        <v>0</v>
      </c>
      <c r="V69">
        <f>IFERROR(VLOOKUP($B69,Kraftvärmeprod!$B$1:$AH$479,MATCH(V$2,Kraftvärmeprod!$B$1:$AG$1,0),FALSE)/1,0)-IFERROR(VLOOKUP($B69,'Slutlig allokering'!$B$2:$AC$462,MATCH(V$3,'Slutlig allokering'!$B$2:$AJ$2,0),FALSE)/1,0)</f>
        <v>0</v>
      </c>
      <c r="W69">
        <f>IFERROR(VLOOKUP($B69,Kraftvärmeprod!$B$1:$AH$479,MATCH(W$2,Kraftvärmeprod!$B$1:$AG$1,0),FALSE)/1,0)-IFERROR(VLOOKUP($B69,'Slutlig allokering'!$B$2:$AC$462,MATCH(W$3,'Slutlig allokering'!$B$2:$AJ$2,0),FALSE)/1,0)</f>
        <v>0</v>
      </c>
      <c r="X69">
        <f>IFERROR(VLOOKUP($B69,Kraftvärmeprod!$B$1:$AH$479,MATCH(X$2,Kraftvärmeprod!$B$1:$AG$1,0),FALSE)/1,0)-IFERROR(VLOOKUP($B69,'Slutlig allokering'!$B$2:$AC$462,MATCH(X$3,'Slutlig allokering'!$B$2:$AJ$2,0),FALSE)/1,0)</f>
        <v>0</v>
      </c>
      <c r="Y69">
        <f>IFERROR(VLOOKUP($B69,Kraftvärmeprod!$B$1:$AH$479,MATCH(Y$2,Kraftvärmeprod!$B$1:$AG$1,0),FALSE)/1,0)-IFERROR(VLOOKUP($B69,'Slutlig allokering'!$B$2:$AC$462,MATCH(Y$3,'Slutlig allokering'!$B$2:$AJ$2,0),FALSE)/1,0)</f>
        <v>0</v>
      </c>
      <c r="Z69">
        <f>IFERROR(VLOOKUP($B69,Kraftvärmeprod!$B$1:$AH$479,MATCH(Z$2,Kraftvärmeprod!$B$1:$AG$1,0),FALSE)/1,0)-IFERROR(VLOOKUP($B69,'Slutlig allokering'!$B$2:$AC$462,MATCH(Z$3,'Slutlig allokering'!$B$2:$AJ$2,0),FALSE)/1,0)</f>
        <v>0</v>
      </c>
      <c r="AA69">
        <f>IFERROR(VLOOKUP($B69,Kraftvärmeprod!$B$1:$AH$479,MATCH(AA$2,Kraftvärmeprod!$B$1:$AG$1,0),FALSE)/1,0)-IFERROR(VLOOKUP($B69,'Slutlig allokering'!$B$2:$AC$462,MATCH(AA$3,'Slutlig allokering'!$B$2:$AJ$2,0),FALSE)/1,0)</f>
        <v>0</v>
      </c>
      <c r="AB69">
        <f>IFERROR(VLOOKUP($B69,Kraftvärmeprod!$B$1:$AH$479,MATCH(AB$2,Kraftvärmeprod!$B$1:$AG$1,0),FALSE)/1,0)-IFERROR(VLOOKUP($B69,'Slutlig allokering'!$B$2:$AC$462,MATCH(AB$3,'Slutlig allokering'!$B$2:$AJ$2,0),FALSE)/1,0)</f>
        <v>0</v>
      </c>
      <c r="AE69">
        <f t="shared" ref="AE69:AE132" si="2">SUM(E69:AB69)-M69</f>
        <v>0</v>
      </c>
      <c r="AG69">
        <f>IFERROR(VLOOKUP(B69,'Slutlig allokering'!$B$2:$AJ$462,MATCH("Summa justerad allokerad tillförd energi (utan hjälpel och rökgaskondensering):",'Slutlig allokering'!$B$2:$AK$2,0),FALSE)/1,"")</f>
        <v>0</v>
      </c>
      <c r="AI69" s="55" t="str">
        <f>IFERROR(1-VLOOKUP(B69,'Slutlig allokering'!$B$2:$AJ$462,MATCH("Andel av bränsle i kvv som allokerats till värme, exklusive rökgaskondensering och hjälpel",'Slutlig allokering'!$B$2:$AK$2,0),FALSE),"")</f>
        <v/>
      </c>
      <c r="AK69" s="55" t="str">
        <f t="shared" ref="AK69:AK132" si="3">IFERROR(AE69/(AE69+AG69),"")</f>
        <v/>
      </c>
    </row>
    <row r="70" spans="1:37" x14ac:dyDescent="0.35">
      <c r="A70" s="28" t="s">
        <v>80</v>
      </c>
      <c r="B70" s="28" t="s">
        <v>96</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allokering'!$B$2:$AC$462,MATCH(E$3,'Slutlig allokering'!$B$2:$AJ$2,0),FALSE)/1,0)</f>
        <v>0</v>
      </c>
      <c r="F70">
        <f>IFERROR(VLOOKUP($B70,Kraftvärmeprod!$B$1:$AH$479,MATCH(F$2,Kraftvärmeprod!$B$1:$AG$1,0),FALSE)/1,0)-IFERROR(VLOOKUP($B70,'Slutlig allokering'!$B$2:$AC$462,MATCH(F$3,'Slutlig allokering'!$B$2:$AJ$2,0),FALSE)/1,0)</f>
        <v>0</v>
      </c>
      <c r="G70">
        <f>IFERROR(VLOOKUP($B70,Kraftvärmeprod!$B$1:$AH$479,MATCH(G$2,Kraftvärmeprod!$B$1:$AG$1,0),FALSE)/1,0)-IFERROR(VLOOKUP($B70,'Slutlig allokering'!$B$2:$AC$462,MATCH(G$3,'Slutlig allokering'!$B$2:$AJ$2,0),FALSE)/1,0)</f>
        <v>0</v>
      </c>
      <c r="H70">
        <f>IFERROR(VLOOKUP($B70,Kraftvärmeprod!$B$1:$AH$479,MATCH(H$2,Kraftvärmeprod!$B$1:$AG$1,0),FALSE)/1,0)-IFERROR(VLOOKUP($B70,'Slutlig allokering'!$B$2:$AC$462,MATCH(H$3,'Slutlig allokering'!$B$2:$AJ$2,0),FALSE)/1,0)</f>
        <v>0</v>
      </c>
      <c r="I70">
        <f>IFERROR(VLOOKUP($B70,Kraftvärmeprod!$B$1:$AH$479,MATCH(I$2,Kraftvärmeprod!$B$1:$AG$1,0),FALSE)/1,0)-IFERROR(VLOOKUP($B70,'Slutlig allokering'!$B$2:$AC$462,MATCH(I$3,'Slutlig allokering'!$B$2:$AJ$2,0),FALSE)/1,0)</f>
        <v>0</v>
      </c>
      <c r="J70">
        <f>IFERROR(VLOOKUP($B70,Kraftvärmeprod!$B$1:$AH$479,MATCH(J$2,Kraftvärmeprod!$B$1:$AG$1,0),FALSE)/1,0)-IFERROR(VLOOKUP($B70,'Slutlig allokering'!$B$2:$AC$462,MATCH(J$3,'Slutlig allokering'!$B$2:$AJ$2,0),FALSE)/1,0)</f>
        <v>0</v>
      </c>
      <c r="K70">
        <f>IFERROR(VLOOKUP($B70,Kraftvärmeprod!$B$1:$AH$479,MATCH(K$2,Kraftvärmeprod!$B$1:$AG$1,0),FALSE)/1,0)-IFERROR(VLOOKUP($B70,'Slutlig allokering'!$B$2:$AC$462,MATCH(K$3,'Slutlig allokering'!$B$2:$AJ$2,0),FALSE)/1,0)</f>
        <v>0</v>
      </c>
      <c r="L70">
        <f>IFERROR(VLOOKUP($B70,Kraftvärmeprod!$B$1:$AH$479,MATCH(L$2,Kraftvärmeprod!$B$1:$AG$1,0),FALSE)/1,0)-IFERROR(VLOOKUP($B70,'Slutlig allokering'!$B$2:$AC$462,MATCH(L$3,'Slutlig allokering'!$B$2:$AJ$2,0),FALSE)/1,0)</f>
        <v>0</v>
      </c>
      <c r="M70" s="143">
        <f>IFERROR(VLOOKUP($B70,Miljö!$B$1:$S$477,MATCH(M$2,Miljö!$B$1:$X$1,0),FALSE)/1,0)-IFERROR(VLOOKUP($B70,'Slutlig allokering'!$B$2:$AC$462,MATCH(M$3,'Slutlig allokering'!$B$2:$AJ$2,0),FALSE)/1,0)</f>
        <v>0</v>
      </c>
      <c r="N70">
        <f>IFERROR(VLOOKUP($B70,Kraftvärmeprod!$B$1:$AH$479,MATCH(N$2,Kraftvärmeprod!$B$1:$AG$1,0),FALSE)/1,0)-IFERROR(VLOOKUP($B70,'Slutlig allokering'!$B$2:$AC$462,MATCH(N$3,'Slutlig allokering'!$B$2:$AJ$2,0),FALSE)/1,0)</f>
        <v>0</v>
      </c>
      <c r="O70">
        <f>IFERROR(VLOOKUP($B70,Kraftvärmeprod!$B$1:$AH$479,MATCH(O$2,Kraftvärmeprod!$B$1:$AG$1,0),FALSE)/1,0)-IFERROR(VLOOKUP($B70,'Slutlig allokering'!$B$2:$AC$462,MATCH(O$3,'Slutlig allokering'!$B$2:$AJ$2,0),FALSE)/1,0)</f>
        <v>0</v>
      </c>
      <c r="P70">
        <f>IFERROR(VLOOKUP($B70,Kraftvärmeprod!$B$1:$AH$479,MATCH(P$2,Kraftvärmeprod!$B$1:$AG$1,0),FALSE)/1,0)-IFERROR(VLOOKUP($B70,'Slutlig allokering'!$B$2:$AC$462,MATCH(P$3,'Slutlig allokering'!$B$2:$AJ$2,0),FALSE)/1,0)</f>
        <v>0</v>
      </c>
      <c r="Q70">
        <f>IFERROR(VLOOKUP($B70,Kraftvärmeprod!$B$1:$AH$479,MATCH(Q$2,Kraftvärmeprod!$B$1:$AG$1,0),FALSE)/1,0)-IFERROR(VLOOKUP($B70,'Slutlig allokering'!$B$2:$AC$462,MATCH(Q$3,'Slutlig allokering'!$B$2:$AJ$2,0),FALSE)/1,0)</f>
        <v>0</v>
      </c>
      <c r="R70">
        <f>IFERROR(VLOOKUP($B70,Kraftvärmeprod!$B$1:$AH$479,MATCH(R$2,Kraftvärmeprod!$B$1:$AG$1,0),FALSE)/1,0)-IFERROR(VLOOKUP($B70,'Slutlig allokering'!$B$2:$AC$462,MATCH(R$3,'Slutlig allokering'!$B$2:$AJ$2,0),FALSE)/1,0)</f>
        <v>0</v>
      </c>
      <c r="S70">
        <f>IFERROR(VLOOKUP($B70,Kraftvärmeprod!$B$1:$AH$479,MATCH(S$2,Kraftvärmeprod!$B$1:$AG$1,0),FALSE)/1,0)-IFERROR(VLOOKUP($B70,'Slutlig allokering'!$B$2:$AC$462,MATCH(S$3,'Slutlig allokering'!$B$2:$AJ$2,0),FALSE)/1,0)</f>
        <v>0</v>
      </c>
      <c r="T70">
        <f>IFERROR(VLOOKUP($B70,Kraftvärmeprod!$B$1:$AH$479,MATCH(T$2,Kraftvärmeprod!$B$1:$AG$1,0),FALSE)/1,0)-IFERROR(VLOOKUP($B70,'Slutlig allokering'!$B$2:$AC$462,MATCH(T$3,'Slutlig allokering'!$B$2:$AJ$2,0),FALSE)/1,0)</f>
        <v>0</v>
      </c>
      <c r="U70">
        <f>IFERROR(VLOOKUP($B70,Kraftvärmeprod!$B$1:$AH$479,MATCH(U$2,Kraftvärmeprod!$B$1:$AG$1,0),FALSE)/1,0)-IFERROR(VLOOKUP($B70,'Slutlig allokering'!$B$2:$AC$462,MATCH(U$3,'Slutlig allokering'!$B$2:$AJ$2,0),FALSE)/1,0)</f>
        <v>0</v>
      </c>
      <c r="V70">
        <f>IFERROR(VLOOKUP($B70,Kraftvärmeprod!$B$1:$AH$479,MATCH(V$2,Kraftvärmeprod!$B$1:$AG$1,0),FALSE)/1,0)-IFERROR(VLOOKUP($B70,'Slutlig allokering'!$B$2:$AC$462,MATCH(V$3,'Slutlig allokering'!$B$2:$AJ$2,0),FALSE)/1,0)</f>
        <v>0</v>
      </c>
      <c r="W70">
        <f>IFERROR(VLOOKUP($B70,Kraftvärmeprod!$B$1:$AH$479,MATCH(W$2,Kraftvärmeprod!$B$1:$AG$1,0),FALSE)/1,0)-IFERROR(VLOOKUP($B70,'Slutlig allokering'!$B$2:$AC$462,MATCH(W$3,'Slutlig allokering'!$B$2:$AJ$2,0),FALSE)/1,0)</f>
        <v>0</v>
      </c>
      <c r="X70">
        <f>IFERROR(VLOOKUP($B70,Kraftvärmeprod!$B$1:$AH$479,MATCH(X$2,Kraftvärmeprod!$B$1:$AG$1,0),FALSE)/1,0)-IFERROR(VLOOKUP($B70,'Slutlig allokering'!$B$2:$AC$462,MATCH(X$3,'Slutlig allokering'!$B$2:$AJ$2,0),FALSE)/1,0)</f>
        <v>0</v>
      </c>
      <c r="Y70">
        <f>IFERROR(VLOOKUP($B70,Kraftvärmeprod!$B$1:$AH$479,MATCH(Y$2,Kraftvärmeprod!$B$1:$AG$1,0),FALSE)/1,0)-IFERROR(VLOOKUP($B70,'Slutlig allokering'!$B$2:$AC$462,MATCH(Y$3,'Slutlig allokering'!$B$2:$AJ$2,0),FALSE)/1,0)</f>
        <v>0</v>
      </c>
      <c r="Z70">
        <f>IFERROR(VLOOKUP($B70,Kraftvärmeprod!$B$1:$AH$479,MATCH(Z$2,Kraftvärmeprod!$B$1:$AG$1,0),FALSE)/1,0)-IFERROR(VLOOKUP($B70,'Slutlig allokering'!$B$2:$AC$462,MATCH(Z$3,'Slutlig allokering'!$B$2:$AJ$2,0),FALSE)/1,0)</f>
        <v>0</v>
      </c>
      <c r="AA70">
        <f>IFERROR(VLOOKUP($B70,Kraftvärmeprod!$B$1:$AH$479,MATCH(AA$2,Kraftvärmeprod!$B$1:$AG$1,0),FALSE)/1,0)-IFERROR(VLOOKUP($B70,'Slutlig allokering'!$B$2:$AC$462,MATCH(AA$3,'Slutlig allokering'!$B$2:$AJ$2,0),FALSE)/1,0)</f>
        <v>0</v>
      </c>
      <c r="AB70">
        <f>IFERROR(VLOOKUP($B70,Kraftvärmeprod!$B$1:$AH$479,MATCH(AB$2,Kraftvärmeprod!$B$1:$AG$1,0),FALSE)/1,0)-IFERROR(VLOOKUP($B70,'Slutlig allokering'!$B$2:$AC$462,MATCH(AB$3,'Slutlig allokering'!$B$2:$AJ$2,0),FALSE)/1,0)</f>
        <v>0</v>
      </c>
      <c r="AE70">
        <f t="shared" si="2"/>
        <v>0</v>
      </c>
      <c r="AG70">
        <f>IFERROR(VLOOKUP(B70,'Slutlig allokering'!$B$2:$AJ$462,MATCH("Summa justerad allokerad tillförd energi (utan hjälpel och rökgaskondensering):",'Slutlig allokering'!$B$2:$AK$2,0),FALSE)/1,"")</f>
        <v>0</v>
      </c>
      <c r="AI70" s="55" t="str">
        <f>IFERROR(1-VLOOKUP(B70,'Slutlig allokering'!$B$2:$AJ$462,MATCH("Andel av bränsle i kvv som allokerats till värme, exklusive rökgaskondensering och hjälpel",'Slutlig allokering'!$B$2:$AK$2,0),FALSE),"")</f>
        <v/>
      </c>
      <c r="AK70" s="55" t="str">
        <f t="shared" si="3"/>
        <v/>
      </c>
    </row>
    <row r="71" spans="1:37" x14ac:dyDescent="0.35">
      <c r="A71" s="28" t="s">
        <v>80</v>
      </c>
      <c r="B71" s="28" t="s">
        <v>97</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allokering'!$B$2:$AC$462,MATCH(E$3,'Slutlig allokering'!$B$2:$AJ$2,0),FALSE)/1,0)</f>
        <v>0</v>
      </c>
      <c r="F71">
        <f>IFERROR(VLOOKUP($B71,Kraftvärmeprod!$B$1:$AH$479,MATCH(F$2,Kraftvärmeprod!$B$1:$AG$1,0),FALSE)/1,0)-IFERROR(VLOOKUP($B71,'Slutlig allokering'!$B$2:$AC$462,MATCH(F$3,'Slutlig allokering'!$B$2:$AJ$2,0),FALSE)/1,0)</f>
        <v>0</v>
      </c>
      <c r="G71">
        <f>IFERROR(VLOOKUP($B71,Kraftvärmeprod!$B$1:$AH$479,MATCH(G$2,Kraftvärmeprod!$B$1:$AG$1,0),FALSE)/1,0)-IFERROR(VLOOKUP($B71,'Slutlig allokering'!$B$2:$AC$462,MATCH(G$3,'Slutlig allokering'!$B$2:$AJ$2,0),FALSE)/1,0)</f>
        <v>0</v>
      </c>
      <c r="H71">
        <f>IFERROR(VLOOKUP($B71,Kraftvärmeprod!$B$1:$AH$479,MATCH(H$2,Kraftvärmeprod!$B$1:$AG$1,0),FALSE)/1,0)-IFERROR(VLOOKUP($B71,'Slutlig allokering'!$B$2:$AC$462,MATCH(H$3,'Slutlig allokering'!$B$2:$AJ$2,0),FALSE)/1,0)</f>
        <v>0</v>
      </c>
      <c r="I71">
        <f>IFERROR(VLOOKUP($B71,Kraftvärmeprod!$B$1:$AH$479,MATCH(I$2,Kraftvärmeprod!$B$1:$AG$1,0),FALSE)/1,0)-IFERROR(VLOOKUP($B71,'Slutlig allokering'!$B$2:$AC$462,MATCH(I$3,'Slutlig allokering'!$B$2:$AJ$2,0),FALSE)/1,0)</f>
        <v>0</v>
      </c>
      <c r="J71">
        <f>IFERROR(VLOOKUP($B71,Kraftvärmeprod!$B$1:$AH$479,MATCH(J$2,Kraftvärmeprod!$B$1:$AG$1,0),FALSE)/1,0)-IFERROR(VLOOKUP($B71,'Slutlig allokering'!$B$2:$AC$462,MATCH(J$3,'Slutlig allokering'!$B$2:$AJ$2,0),FALSE)/1,0)</f>
        <v>0</v>
      </c>
      <c r="K71">
        <f>IFERROR(VLOOKUP($B71,Kraftvärmeprod!$B$1:$AH$479,MATCH(K$2,Kraftvärmeprod!$B$1:$AG$1,0),FALSE)/1,0)-IFERROR(VLOOKUP($B71,'Slutlig allokering'!$B$2:$AC$462,MATCH(K$3,'Slutlig allokering'!$B$2:$AJ$2,0),FALSE)/1,0)</f>
        <v>0</v>
      </c>
      <c r="L71">
        <f>IFERROR(VLOOKUP($B71,Kraftvärmeprod!$B$1:$AH$479,MATCH(L$2,Kraftvärmeprod!$B$1:$AG$1,0),FALSE)/1,0)-IFERROR(VLOOKUP($B71,'Slutlig allokering'!$B$2:$AC$462,MATCH(L$3,'Slutlig allokering'!$B$2:$AJ$2,0),FALSE)/1,0)</f>
        <v>0</v>
      </c>
      <c r="M71" s="143">
        <f>IFERROR(VLOOKUP($B71,Miljö!$B$1:$S$477,MATCH(M$2,Miljö!$B$1:$X$1,0),FALSE)/1,0)-IFERROR(VLOOKUP($B71,'Slutlig allokering'!$B$2:$AC$462,MATCH(M$3,'Slutlig allokering'!$B$2:$AJ$2,0),FALSE)/1,0)</f>
        <v>0</v>
      </c>
      <c r="N71">
        <f>IFERROR(VLOOKUP($B71,Kraftvärmeprod!$B$1:$AH$479,MATCH(N$2,Kraftvärmeprod!$B$1:$AG$1,0),FALSE)/1,0)-IFERROR(VLOOKUP($B71,'Slutlig allokering'!$B$2:$AC$462,MATCH(N$3,'Slutlig allokering'!$B$2:$AJ$2,0),FALSE)/1,0)</f>
        <v>0</v>
      </c>
      <c r="O71">
        <f>IFERROR(VLOOKUP($B71,Kraftvärmeprod!$B$1:$AH$479,MATCH(O$2,Kraftvärmeprod!$B$1:$AG$1,0),FALSE)/1,0)-IFERROR(VLOOKUP($B71,'Slutlig allokering'!$B$2:$AC$462,MATCH(O$3,'Slutlig allokering'!$B$2:$AJ$2,0),FALSE)/1,0)</f>
        <v>0</v>
      </c>
      <c r="P71">
        <f>IFERROR(VLOOKUP($B71,Kraftvärmeprod!$B$1:$AH$479,MATCH(P$2,Kraftvärmeprod!$B$1:$AG$1,0),FALSE)/1,0)-IFERROR(VLOOKUP($B71,'Slutlig allokering'!$B$2:$AC$462,MATCH(P$3,'Slutlig allokering'!$B$2:$AJ$2,0),FALSE)/1,0)</f>
        <v>0</v>
      </c>
      <c r="Q71">
        <f>IFERROR(VLOOKUP($B71,Kraftvärmeprod!$B$1:$AH$479,MATCH(Q$2,Kraftvärmeprod!$B$1:$AG$1,0),FALSE)/1,0)-IFERROR(VLOOKUP($B71,'Slutlig allokering'!$B$2:$AC$462,MATCH(Q$3,'Slutlig allokering'!$B$2:$AJ$2,0),FALSE)/1,0)</f>
        <v>0</v>
      </c>
      <c r="R71">
        <f>IFERROR(VLOOKUP($B71,Kraftvärmeprod!$B$1:$AH$479,MATCH(R$2,Kraftvärmeprod!$B$1:$AG$1,0),FALSE)/1,0)-IFERROR(VLOOKUP($B71,'Slutlig allokering'!$B$2:$AC$462,MATCH(R$3,'Slutlig allokering'!$B$2:$AJ$2,0),FALSE)/1,0)</f>
        <v>0</v>
      </c>
      <c r="S71">
        <f>IFERROR(VLOOKUP($B71,Kraftvärmeprod!$B$1:$AH$479,MATCH(S$2,Kraftvärmeprod!$B$1:$AG$1,0),FALSE)/1,0)-IFERROR(VLOOKUP($B71,'Slutlig allokering'!$B$2:$AC$462,MATCH(S$3,'Slutlig allokering'!$B$2:$AJ$2,0),FALSE)/1,0)</f>
        <v>0</v>
      </c>
      <c r="T71">
        <f>IFERROR(VLOOKUP($B71,Kraftvärmeprod!$B$1:$AH$479,MATCH(T$2,Kraftvärmeprod!$B$1:$AG$1,0),FALSE)/1,0)-IFERROR(VLOOKUP($B71,'Slutlig allokering'!$B$2:$AC$462,MATCH(T$3,'Slutlig allokering'!$B$2:$AJ$2,0),FALSE)/1,0)</f>
        <v>0</v>
      </c>
      <c r="U71">
        <f>IFERROR(VLOOKUP($B71,Kraftvärmeprod!$B$1:$AH$479,MATCH(U$2,Kraftvärmeprod!$B$1:$AG$1,0),FALSE)/1,0)-IFERROR(VLOOKUP($B71,'Slutlig allokering'!$B$2:$AC$462,MATCH(U$3,'Slutlig allokering'!$B$2:$AJ$2,0),FALSE)/1,0)</f>
        <v>0</v>
      </c>
      <c r="V71">
        <f>IFERROR(VLOOKUP($B71,Kraftvärmeprod!$B$1:$AH$479,MATCH(V$2,Kraftvärmeprod!$B$1:$AG$1,0),FALSE)/1,0)-IFERROR(VLOOKUP($B71,'Slutlig allokering'!$B$2:$AC$462,MATCH(V$3,'Slutlig allokering'!$B$2:$AJ$2,0),FALSE)/1,0)</f>
        <v>0</v>
      </c>
      <c r="W71">
        <f>IFERROR(VLOOKUP($B71,Kraftvärmeprod!$B$1:$AH$479,MATCH(W$2,Kraftvärmeprod!$B$1:$AG$1,0),FALSE)/1,0)-IFERROR(VLOOKUP($B71,'Slutlig allokering'!$B$2:$AC$462,MATCH(W$3,'Slutlig allokering'!$B$2:$AJ$2,0),FALSE)/1,0)</f>
        <v>0</v>
      </c>
      <c r="X71">
        <f>IFERROR(VLOOKUP($B71,Kraftvärmeprod!$B$1:$AH$479,MATCH(X$2,Kraftvärmeprod!$B$1:$AG$1,0),FALSE)/1,0)-IFERROR(VLOOKUP($B71,'Slutlig allokering'!$B$2:$AC$462,MATCH(X$3,'Slutlig allokering'!$B$2:$AJ$2,0),FALSE)/1,0)</f>
        <v>0</v>
      </c>
      <c r="Y71">
        <f>IFERROR(VLOOKUP($B71,Kraftvärmeprod!$B$1:$AH$479,MATCH(Y$2,Kraftvärmeprod!$B$1:$AG$1,0),FALSE)/1,0)-IFERROR(VLOOKUP($B71,'Slutlig allokering'!$B$2:$AC$462,MATCH(Y$3,'Slutlig allokering'!$B$2:$AJ$2,0),FALSE)/1,0)</f>
        <v>0</v>
      </c>
      <c r="Z71">
        <f>IFERROR(VLOOKUP($B71,Kraftvärmeprod!$B$1:$AH$479,MATCH(Z$2,Kraftvärmeprod!$B$1:$AG$1,0),FALSE)/1,0)-IFERROR(VLOOKUP($B71,'Slutlig allokering'!$B$2:$AC$462,MATCH(Z$3,'Slutlig allokering'!$B$2:$AJ$2,0),FALSE)/1,0)</f>
        <v>0</v>
      </c>
      <c r="AA71">
        <f>IFERROR(VLOOKUP($B71,Kraftvärmeprod!$B$1:$AH$479,MATCH(AA$2,Kraftvärmeprod!$B$1:$AG$1,0),FALSE)/1,0)-IFERROR(VLOOKUP($B71,'Slutlig allokering'!$B$2:$AC$462,MATCH(AA$3,'Slutlig allokering'!$B$2:$AJ$2,0),FALSE)/1,0)</f>
        <v>0</v>
      </c>
      <c r="AB71">
        <f>IFERROR(VLOOKUP($B71,Kraftvärmeprod!$B$1:$AH$479,MATCH(AB$2,Kraftvärmeprod!$B$1:$AG$1,0),FALSE)/1,0)-IFERROR(VLOOKUP($B71,'Slutlig allokering'!$B$2:$AC$462,MATCH(AB$3,'Slutlig allokering'!$B$2:$AJ$2,0),FALSE)/1,0)</f>
        <v>0</v>
      </c>
      <c r="AE71">
        <f t="shared" si="2"/>
        <v>0</v>
      </c>
      <c r="AG71">
        <f>IFERROR(VLOOKUP(B71,'Slutlig allokering'!$B$2:$AJ$462,MATCH("Summa justerad allokerad tillförd energi (utan hjälpel och rökgaskondensering):",'Slutlig allokering'!$B$2:$AK$2,0),FALSE)/1,"")</f>
        <v>0</v>
      </c>
      <c r="AI71" s="55" t="str">
        <f>IFERROR(1-VLOOKUP(B71,'Slutlig allokering'!$B$2:$AJ$462,MATCH("Andel av bränsle i kvv som allokerats till värme, exklusive rökgaskondensering och hjälpel",'Slutlig allokering'!$B$2:$AK$2,0),FALSE),"")</f>
        <v/>
      </c>
      <c r="AK71" s="55" t="str">
        <f t="shared" si="3"/>
        <v/>
      </c>
    </row>
    <row r="72" spans="1:37" x14ac:dyDescent="0.35">
      <c r="A72" s="28" t="s">
        <v>80</v>
      </c>
      <c r="B72" s="28" t="s">
        <v>98</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allokering'!$B$2:$AC$462,MATCH(E$3,'Slutlig allokering'!$B$2:$AJ$2,0),FALSE)/1,0)</f>
        <v>0</v>
      </c>
      <c r="F72">
        <f>IFERROR(VLOOKUP($B72,Kraftvärmeprod!$B$1:$AH$479,MATCH(F$2,Kraftvärmeprod!$B$1:$AG$1,0),FALSE)/1,0)-IFERROR(VLOOKUP($B72,'Slutlig allokering'!$B$2:$AC$462,MATCH(F$3,'Slutlig allokering'!$B$2:$AJ$2,0),FALSE)/1,0)</f>
        <v>0</v>
      </c>
      <c r="G72">
        <f>IFERROR(VLOOKUP($B72,Kraftvärmeprod!$B$1:$AH$479,MATCH(G$2,Kraftvärmeprod!$B$1:$AG$1,0),FALSE)/1,0)-IFERROR(VLOOKUP($B72,'Slutlig allokering'!$B$2:$AC$462,MATCH(G$3,'Slutlig allokering'!$B$2:$AJ$2,0),FALSE)/1,0)</f>
        <v>0</v>
      </c>
      <c r="H72">
        <f>IFERROR(VLOOKUP($B72,Kraftvärmeprod!$B$1:$AH$479,MATCH(H$2,Kraftvärmeprod!$B$1:$AG$1,0),FALSE)/1,0)-IFERROR(VLOOKUP($B72,'Slutlig allokering'!$B$2:$AC$462,MATCH(H$3,'Slutlig allokering'!$B$2:$AJ$2,0),FALSE)/1,0)</f>
        <v>0</v>
      </c>
      <c r="I72">
        <f>IFERROR(VLOOKUP($B72,Kraftvärmeprod!$B$1:$AH$479,MATCH(I$2,Kraftvärmeprod!$B$1:$AG$1,0),FALSE)/1,0)-IFERROR(VLOOKUP($B72,'Slutlig allokering'!$B$2:$AC$462,MATCH(I$3,'Slutlig allokering'!$B$2:$AJ$2,0),FALSE)/1,0)</f>
        <v>0</v>
      </c>
      <c r="J72">
        <f>IFERROR(VLOOKUP($B72,Kraftvärmeprod!$B$1:$AH$479,MATCH(J$2,Kraftvärmeprod!$B$1:$AG$1,0),FALSE)/1,0)-IFERROR(VLOOKUP($B72,'Slutlig allokering'!$B$2:$AC$462,MATCH(J$3,'Slutlig allokering'!$B$2:$AJ$2,0),FALSE)/1,0)</f>
        <v>0</v>
      </c>
      <c r="K72">
        <f>IFERROR(VLOOKUP($B72,Kraftvärmeprod!$B$1:$AH$479,MATCH(K$2,Kraftvärmeprod!$B$1:$AG$1,0),FALSE)/1,0)-IFERROR(VLOOKUP($B72,'Slutlig allokering'!$B$2:$AC$462,MATCH(K$3,'Slutlig allokering'!$B$2:$AJ$2,0),FALSE)/1,0)</f>
        <v>0</v>
      </c>
      <c r="L72">
        <f>IFERROR(VLOOKUP($B72,Kraftvärmeprod!$B$1:$AH$479,MATCH(L$2,Kraftvärmeprod!$B$1:$AG$1,0),FALSE)/1,0)-IFERROR(VLOOKUP($B72,'Slutlig allokering'!$B$2:$AC$462,MATCH(L$3,'Slutlig allokering'!$B$2:$AJ$2,0),FALSE)/1,0)</f>
        <v>0</v>
      </c>
      <c r="M72" s="143">
        <f>IFERROR(VLOOKUP($B72,Miljö!$B$1:$S$477,MATCH(M$2,Miljö!$B$1:$X$1,0),FALSE)/1,0)-IFERROR(VLOOKUP($B72,'Slutlig allokering'!$B$2:$AC$462,MATCH(M$3,'Slutlig allokering'!$B$2:$AJ$2,0),FALSE)/1,0)</f>
        <v>0</v>
      </c>
      <c r="N72">
        <f>IFERROR(VLOOKUP($B72,Kraftvärmeprod!$B$1:$AH$479,MATCH(N$2,Kraftvärmeprod!$B$1:$AG$1,0),FALSE)/1,0)-IFERROR(VLOOKUP($B72,'Slutlig allokering'!$B$2:$AC$462,MATCH(N$3,'Slutlig allokering'!$B$2:$AJ$2,0),FALSE)/1,0)</f>
        <v>0</v>
      </c>
      <c r="O72">
        <f>IFERROR(VLOOKUP($B72,Kraftvärmeprod!$B$1:$AH$479,MATCH(O$2,Kraftvärmeprod!$B$1:$AG$1,0),FALSE)/1,0)-IFERROR(VLOOKUP($B72,'Slutlig allokering'!$B$2:$AC$462,MATCH(O$3,'Slutlig allokering'!$B$2:$AJ$2,0),FALSE)/1,0)</f>
        <v>0</v>
      </c>
      <c r="P72">
        <f>IFERROR(VLOOKUP($B72,Kraftvärmeprod!$B$1:$AH$479,MATCH(P$2,Kraftvärmeprod!$B$1:$AG$1,0),FALSE)/1,0)-IFERROR(VLOOKUP($B72,'Slutlig allokering'!$B$2:$AC$462,MATCH(P$3,'Slutlig allokering'!$B$2:$AJ$2,0),FALSE)/1,0)</f>
        <v>0</v>
      </c>
      <c r="Q72">
        <f>IFERROR(VLOOKUP($B72,Kraftvärmeprod!$B$1:$AH$479,MATCH(Q$2,Kraftvärmeprod!$B$1:$AG$1,0),FALSE)/1,0)-IFERROR(VLOOKUP($B72,'Slutlig allokering'!$B$2:$AC$462,MATCH(Q$3,'Slutlig allokering'!$B$2:$AJ$2,0),FALSE)/1,0)</f>
        <v>0</v>
      </c>
      <c r="R72">
        <f>IFERROR(VLOOKUP($B72,Kraftvärmeprod!$B$1:$AH$479,MATCH(R$2,Kraftvärmeprod!$B$1:$AG$1,0),FALSE)/1,0)-IFERROR(VLOOKUP($B72,'Slutlig allokering'!$B$2:$AC$462,MATCH(R$3,'Slutlig allokering'!$B$2:$AJ$2,0),FALSE)/1,0)</f>
        <v>0</v>
      </c>
      <c r="S72">
        <f>IFERROR(VLOOKUP($B72,Kraftvärmeprod!$B$1:$AH$479,MATCH(S$2,Kraftvärmeprod!$B$1:$AG$1,0),FALSE)/1,0)-IFERROR(VLOOKUP($B72,'Slutlig allokering'!$B$2:$AC$462,MATCH(S$3,'Slutlig allokering'!$B$2:$AJ$2,0),FALSE)/1,0)</f>
        <v>0</v>
      </c>
      <c r="T72">
        <f>IFERROR(VLOOKUP($B72,Kraftvärmeprod!$B$1:$AH$479,MATCH(T$2,Kraftvärmeprod!$B$1:$AG$1,0),FALSE)/1,0)-IFERROR(VLOOKUP($B72,'Slutlig allokering'!$B$2:$AC$462,MATCH(T$3,'Slutlig allokering'!$B$2:$AJ$2,0),FALSE)/1,0)</f>
        <v>0</v>
      </c>
      <c r="U72">
        <f>IFERROR(VLOOKUP($B72,Kraftvärmeprod!$B$1:$AH$479,MATCH(U$2,Kraftvärmeprod!$B$1:$AG$1,0),FALSE)/1,0)-IFERROR(VLOOKUP($B72,'Slutlig allokering'!$B$2:$AC$462,MATCH(U$3,'Slutlig allokering'!$B$2:$AJ$2,0),FALSE)/1,0)</f>
        <v>0</v>
      </c>
      <c r="V72">
        <f>IFERROR(VLOOKUP($B72,Kraftvärmeprod!$B$1:$AH$479,MATCH(V$2,Kraftvärmeprod!$B$1:$AG$1,0),FALSE)/1,0)-IFERROR(VLOOKUP($B72,'Slutlig allokering'!$B$2:$AC$462,MATCH(V$3,'Slutlig allokering'!$B$2:$AJ$2,0),FALSE)/1,0)</f>
        <v>0</v>
      </c>
      <c r="W72">
        <f>IFERROR(VLOOKUP($B72,Kraftvärmeprod!$B$1:$AH$479,MATCH(W$2,Kraftvärmeprod!$B$1:$AG$1,0),FALSE)/1,0)-IFERROR(VLOOKUP($B72,'Slutlig allokering'!$B$2:$AC$462,MATCH(W$3,'Slutlig allokering'!$B$2:$AJ$2,0),FALSE)/1,0)</f>
        <v>0</v>
      </c>
      <c r="X72">
        <f>IFERROR(VLOOKUP($B72,Kraftvärmeprod!$B$1:$AH$479,MATCH(X$2,Kraftvärmeprod!$B$1:$AG$1,0),FALSE)/1,0)-IFERROR(VLOOKUP($B72,'Slutlig allokering'!$B$2:$AC$462,MATCH(X$3,'Slutlig allokering'!$B$2:$AJ$2,0),FALSE)/1,0)</f>
        <v>0</v>
      </c>
      <c r="Y72">
        <f>IFERROR(VLOOKUP($B72,Kraftvärmeprod!$B$1:$AH$479,MATCH(Y$2,Kraftvärmeprod!$B$1:$AG$1,0),FALSE)/1,0)-IFERROR(VLOOKUP($B72,'Slutlig allokering'!$B$2:$AC$462,MATCH(Y$3,'Slutlig allokering'!$B$2:$AJ$2,0),FALSE)/1,0)</f>
        <v>0</v>
      </c>
      <c r="Z72">
        <f>IFERROR(VLOOKUP($B72,Kraftvärmeprod!$B$1:$AH$479,MATCH(Z$2,Kraftvärmeprod!$B$1:$AG$1,0),FALSE)/1,0)-IFERROR(VLOOKUP($B72,'Slutlig allokering'!$B$2:$AC$462,MATCH(Z$3,'Slutlig allokering'!$B$2:$AJ$2,0),FALSE)/1,0)</f>
        <v>0</v>
      </c>
      <c r="AA72">
        <f>IFERROR(VLOOKUP($B72,Kraftvärmeprod!$B$1:$AH$479,MATCH(AA$2,Kraftvärmeprod!$B$1:$AG$1,0),FALSE)/1,0)-IFERROR(VLOOKUP($B72,'Slutlig allokering'!$B$2:$AC$462,MATCH(AA$3,'Slutlig allokering'!$B$2:$AJ$2,0),FALSE)/1,0)</f>
        <v>0</v>
      </c>
      <c r="AB72">
        <f>IFERROR(VLOOKUP($B72,Kraftvärmeprod!$B$1:$AH$479,MATCH(AB$2,Kraftvärmeprod!$B$1:$AG$1,0),FALSE)/1,0)-IFERROR(VLOOKUP($B72,'Slutlig allokering'!$B$2:$AC$462,MATCH(AB$3,'Slutlig allokering'!$B$2:$AJ$2,0),FALSE)/1,0)</f>
        <v>0</v>
      </c>
      <c r="AE72">
        <f t="shared" si="2"/>
        <v>0</v>
      </c>
      <c r="AG72">
        <f>IFERROR(VLOOKUP(B72,'Slutlig allokering'!$B$2:$AJ$462,MATCH("Summa justerad allokerad tillförd energi (utan hjälpel och rökgaskondensering):",'Slutlig allokering'!$B$2:$AK$2,0),FALSE)/1,"")</f>
        <v>0</v>
      </c>
      <c r="AI72" s="55" t="str">
        <f>IFERROR(1-VLOOKUP(B72,'Slutlig allokering'!$B$2:$AJ$462,MATCH("Andel av bränsle i kvv som allokerats till värme, exklusive rökgaskondensering och hjälpel",'Slutlig allokering'!$B$2:$AK$2,0),FALSE),"")</f>
        <v/>
      </c>
      <c r="AK72" s="55" t="str">
        <f t="shared" si="3"/>
        <v/>
      </c>
    </row>
    <row r="73" spans="1:37" x14ac:dyDescent="0.35">
      <c r="A73" s="28" t="s">
        <v>80</v>
      </c>
      <c r="B73" s="28" t="s">
        <v>99</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allokering'!$B$2:$AC$462,MATCH(E$3,'Slutlig allokering'!$B$2:$AJ$2,0),FALSE)/1,0)</f>
        <v>0</v>
      </c>
      <c r="F73">
        <f>IFERROR(VLOOKUP($B73,Kraftvärmeprod!$B$1:$AH$479,MATCH(F$2,Kraftvärmeprod!$B$1:$AG$1,0),FALSE)/1,0)-IFERROR(VLOOKUP($B73,'Slutlig allokering'!$B$2:$AC$462,MATCH(F$3,'Slutlig allokering'!$B$2:$AJ$2,0),FALSE)/1,0)</f>
        <v>0</v>
      </c>
      <c r="G73">
        <f>IFERROR(VLOOKUP($B73,Kraftvärmeprod!$B$1:$AH$479,MATCH(G$2,Kraftvärmeprod!$B$1:$AG$1,0),FALSE)/1,0)-IFERROR(VLOOKUP($B73,'Slutlig allokering'!$B$2:$AC$462,MATCH(G$3,'Slutlig allokering'!$B$2:$AJ$2,0),FALSE)/1,0)</f>
        <v>0</v>
      </c>
      <c r="H73">
        <f>IFERROR(VLOOKUP($B73,Kraftvärmeprod!$B$1:$AH$479,MATCH(H$2,Kraftvärmeprod!$B$1:$AG$1,0),FALSE)/1,0)-IFERROR(VLOOKUP($B73,'Slutlig allokering'!$B$2:$AC$462,MATCH(H$3,'Slutlig allokering'!$B$2:$AJ$2,0),FALSE)/1,0)</f>
        <v>0</v>
      </c>
      <c r="I73">
        <f>IFERROR(VLOOKUP($B73,Kraftvärmeprod!$B$1:$AH$479,MATCH(I$2,Kraftvärmeprod!$B$1:$AG$1,0),FALSE)/1,0)-IFERROR(VLOOKUP($B73,'Slutlig allokering'!$B$2:$AC$462,MATCH(I$3,'Slutlig allokering'!$B$2:$AJ$2,0),FALSE)/1,0)</f>
        <v>0</v>
      </c>
      <c r="J73">
        <f>IFERROR(VLOOKUP($B73,Kraftvärmeprod!$B$1:$AH$479,MATCH(J$2,Kraftvärmeprod!$B$1:$AG$1,0),FALSE)/1,0)-IFERROR(VLOOKUP($B73,'Slutlig allokering'!$B$2:$AC$462,MATCH(J$3,'Slutlig allokering'!$B$2:$AJ$2,0),FALSE)/1,0)</f>
        <v>0</v>
      </c>
      <c r="K73">
        <f>IFERROR(VLOOKUP($B73,Kraftvärmeprod!$B$1:$AH$479,MATCH(K$2,Kraftvärmeprod!$B$1:$AG$1,0),FALSE)/1,0)-IFERROR(VLOOKUP($B73,'Slutlig allokering'!$B$2:$AC$462,MATCH(K$3,'Slutlig allokering'!$B$2:$AJ$2,0),FALSE)/1,0)</f>
        <v>0</v>
      </c>
      <c r="L73">
        <f>IFERROR(VLOOKUP($B73,Kraftvärmeprod!$B$1:$AH$479,MATCH(L$2,Kraftvärmeprod!$B$1:$AG$1,0),FALSE)/1,0)-IFERROR(VLOOKUP($B73,'Slutlig allokering'!$B$2:$AC$462,MATCH(L$3,'Slutlig allokering'!$B$2:$AJ$2,0),FALSE)/1,0)</f>
        <v>0</v>
      </c>
      <c r="M73" s="143">
        <f>IFERROR(VLOOKUP($B73,Miljö!$B$1:$S$477,MATCH(M$2,Miljö!$B$1:$X$1,0),FALSE)/1,0)-IFERROR(VLOOKUP($B73,'Slutlig allokering'!$B$2:$AC$462,MATCH(M$3,'Slutlig allokering'!$B$2:$AJ$2,0),FALSE)/1,0)</f>
        <v>0</v>
      </c>
      <c r="N73">
        <f>IFERROR(VLOOKUP($B73,Kraftvärmeprod!$B$1:$AH$479,MATCH(N$2,Kraftvärmeprod!$B$1:$AG$1,0),FALSE)/1,0)-IFERROR(VLOOKUP($B73,'Slutlig allokering'!$B$2:$AC$462,MATCH(N$3,'Slutlig allokering'!$B$2:$AJ$2,0),FALSE)/1,0)</f>
        <v>0</v>
      </c>
      <c r="O73">
        <f>IFERROR(VLOOKUP($B73,Kraftvärmeprod!$B$1:$AH$479,MATCH(O$2,Kraftvärmeprod!$B$1:$AG$1,0),FALSE)/1,0)-IFERROR(VLOOKUP($B73,'Slutlig allokering'!$B$2:$AC$462,MATCH(O$3,'Slutlig allokering'!$B$2:$AJ$2,0),FALSE)/1,0)</f>
        <v>0</v>
      </c>
      <c r="P73">
        <f>IFERROR(VLOOKUP($B73,Kraftvärmeprod!$B$1:$AH$479,MATCH(P$2,Kraftvärmeprod!$B$1:$AG$1,0),FALSE)/1,0)-IFERROR(VLOOKUP($B73,'Slutlig allokering'!$B$2:$AC$462,MATCH(P$3,'Slutlig allokering'!$B$2:$AJ$2,0),FALSE)/1,0)</f>
        <v>0</v>
      </c>
      <c r="Q73">
        <f>IFERROR(VLOOKUP($B73,Kraftvärmeprod!$B$1:$AH$479,MATCH(Q$2,Kraftvärmeprod!$B$1:$AG$1,0),FALSE)/1,0)-IFERROR(VLOOKUP($B73,'Slutlig allokering'!$B$2:$AC$462,MATCH(Q$3,'Slutlig allokering'!$B$2:$AJ$2,0),FALSE)/1,0)</f>
        <v>0</v>
      </c>
      <c r="R73">
        <f>IFERROR(VLOOKUP($B73,Kraftvärmeprod!$B$1:$AH$479,MATCH(R$2,Kraftvärmeprod!$B$1:$AG$1,0),FALSE)/1,0)-IFERROR(VLOOKUP($B73,'Slutlig allokering'!$B$2:$AC$462,MATCH(R$3,'Slutlig allokering'!$B$2:$AJ$2,0),FALSE)/1,0)</f>
        <v>0</v>
      </c>
      <c r="S73">
        <f>IFERROR(VLOOKUP($B73,Kraftvärmeprod!$B$1:$AH$479,MATCH(S$2,Kraftvärmeprod!$B$1:$AG$1,0),FALSE)/1,0)-IFERROR(VLOOKUP($B73,'Slutlig allokering'!$B$2:$AC$462,MATCH(S$3,'Slutlig allokering'!$B$2:$AJ$2,0),FALSE)/1,0)</f>
        <v>0</v>
      </c>
      <c r="T73">
        <f>IFERROR(VLOOKUP($B73,Kraftvärmeprod!$B$1:$AH$479,MATCH(T$2,Kraftvärmeprod!$B$1:$AG$1,0),FALSE)/1,0)-IFERROR(VLOOKUP($B73,'Slutlig allokering'!$B$2:$AC$462,MATCH(T$3,'Slutlig allokering'!$B$2:$AJ$2,0),FALSE)/1,0)</f>
        <v>0</v>
      </c>
      <c r="U73">
        <f>IFERROR(VLOOKUP($B73,Kraftvärmeprod!$B$1:$AH$479,MATCH(U$2,Kraftvärmeprod!$B$1:$AG$1,0),FALSE)/1,0)-IFERROR(VLOOKUP($B73,'Slutlig allokering'!$B$2:$AC$462,MATCH(U$3,'Slutlig allokering'!$B$2:$AJ$2,0),FALSE)/1,0)</f>
        <v>0</v>
      </c>
      <c r="V73">
        <f>IFERROR(VLOOKUP($B73,Kraftvärmeprod!$B$1:$AH$479,MATCH(V$2,Kraftvärmeprod!$B$1:$AG$1,0),FALSE)/1,0)-IFERROR(VLOOKUP($B73,'Slutlig allokering'!$B$2:$AC$462,MATCH(V$3,'Slutlig allokering'!$B$2:$AJ$2,0),FALSE)/1,0)</f>
        <v>0</v>
      </c>
      <c r="W73">
        <f>IFERROR(VLOOKUP($B73,Kraftvärmeprod!$B$1:$AH$479,MATCH(W$2,Kraftvärmeprod!$B$1:$AG$1,0),FALSE)/1,0)-IFERROR(VLOOKUP($B73,'Slutlig allokering'!$B$2:$AC$462,MATCH(W$3,'Slutlig allokering'!$B$2:$AJ$2,0),FALSE)/1,0)</f>
        <v>0</v>
      </c>
      <c r="X73">
        <f>IFERROR(VLOOKUP($B73,Kraftvärmeprod!$B$1:$AH$479,MATCH(X$2,Kraftvärmeprod!$B$1:$AG$1,0),FALSE)/1,0)-IFERROR(VLOOKUP($B73,'Slutlig allokering'!$B$2:$AC$462,MATCH(X$3,'Slutlig allokering'!$B$2:$AJ$2,0),FALSE)/1,0)</f>
        <v>0</v>
      </c>
      <c r="Y73">
        <f>IFERROR(VLOOKUP($B73,Kraftvärmeprod!$B$1:$AH$479,MATCH(Y$2,Kraftvärmeprod!$B$1:$AG$1,0),FALSE)/1,0)-IFERROR(VLOOKUP($B73,'Slutlig allokering'!$B$2:$AC$462,MATCH(Y$3,'Slutlig allokering'!$B$2:$AJ$2,0),FALSE)/1,0)</f>
        <v>0</v>
      </c>
      <c r="Z73">
        <f>IFERROR(VLOOKUP($B73,Kraftvärmeprod!$B$1:$AH$479,MATCH(Z$2,Kraftvärmeprod!$B$1:$AG$1,0),FALSE)/1,0)-IFERROR(VLOOKUP($B73,'Slutlig allokering'!$B$2:$AC$462,MATCH(Z$3,'Slutlig allokering'!$B$2:$AJ$2,0),FALSE)/1,0)</f>
        <v>0</v>
      </c>
      <c r="AA73">
        <f>IFERROR(VLOOKUP($B73,Kraftvärmeprod!$B$1:$AH$479,MATCH(AA$2,Kraftvärmeprod!$B$1:$AG$1,0),FALSE)/1,0)-IFERROR(VLOOKUP($B73,'Slutlig allokering'!$B$2:$AC$462,MATCH(AA$3,'Slutlig allokering'!$B$2:$AJ$2,0),FALSE)/1,0)</f>
        <v>0</v>
      </c>
      <c r="AB73">
        <f>IFERROR(VLOOKUP($B73,Kraftvärmeprod!$B$1:$AH$479,MATCH(AB$2,Kraftvärmeprod!$B$1:$AG$1,0),FALSE)/1,0)-IFERROR(VLOOKUP($B73,'Slutlig allokering'!$B$2:$AC$462,MATCH(AB$3,'Slutlig allokering'!$B$2:$AJ$2,0),FALSE)/1,0)</f>
        <v>0</v>
      </c>
      <c r="AE73">
        <f t="shared" si="2"/>
        <v>0</v>
      </c>
      <c r="AG73">
        <f>IFERROR(VLOOKUP(B73,'Slutlig allokering'!$B$2:$AJ$462,MATCH("Summa justerad allokerad tillförd energi (utan hjälpel och rökgaskondensering):",'Slutlig allokering'!$B$2:$AK$2,0),FALSE)/1,"")</f>
        <v>0</v>
      </c>
      <c r="AI73" s="55" t="str">
        <f>IFERROR(1-VLOOKUP(B73,'Slutlig allokering'!$B$2:$AJ$462,MATCH("Andel av bränsle i kvv som allokerats till värme, exklusive rökgaskondensering och hjälpel",'Slutlig allokering'!$B$2:$AK$2,0),FALSE),"")</f>
        <v/>
      </c>
      <c r="AK73" s="55" t="str">
        <f t="shared" si="3"/>
        <v/>
      </c>
    </row>
    <row r="74" spans="1:37" x14ac:dyDescent="0.35">
      <c r="A74" s="28" t="s">
        <v>80</v>
      </c>
      <c r="B74" s="28" t="s">
        <v>100</v>
      </c>
      <c r="C74" t="str">
        <f>IFERROR(VLOOKUP($B74,Kraftvärmeprod!$B$1:$AH$479,MATCH(C$3,Kraftvärmeprod!$B$1:$AG$1,0),FALSE)/1,"")</f>
        <v/>
      </c>
      <c r="D74" t="str">
        <f>IFERROR(VLOOKUP($B74,Kraftvärmeprod!$B$1:$AH$479,MATCH(D$3,Kraftvärmeprod!$B$1:$AG$1,0),FALSE)/1,"")</f>
        <v/>
      </c>
      <c r="E74">
        <f>IFERROR(VLOOKUP($B74,Kraftvärmeprod!$B$1:$AH$479,MATCH(E$2,Kraftvärmeprod!$B$1:$AG$1,0),FALSE)/1,0)-IFERROR(VLOOKUP($B74,'Slutlig allokering'!$B$2:$AC$462,MATCH(E$3,'Slutlig allokering'!$B$2:$AJ$2,0),FALSE)/1,0)</f>
        <v>0</v>
      </c>
      <c r="F74">
        <f>IFERROR(VLOOKUP($B74,Kraftvärmeprod!$B$1:$AH$479,MATCH(F$2,Kraftvärmeprod!$B$1:$AG$1,0),FALSE)/1,0)-IFERROR(VLOOKUP($B74,'Slutlig allokering'!$B$2:$AC$462,MATCH(F$3,'Slutlig allokering'!$B$2:$AJ$2,0),FALSE)/1,0)</f>
        <v>0</v>
      </c>
      <c r="G74">
        <f>IFERROR(VLOOKUP($B74,Kraftvärmeprod!$B$1:$AH$479,MATCH(G$2,Kraftvärmeprod!$B$1:$AG$1,0),FALSE)/1,0)-IFERROR(VLOOKUP($B74,'Slutlig allokering'!$B$2:$AC$462,MATCH(G$3,'Slutlig allokering'!$B$2:$AJ$2,0),FALSE)/1,0)</f>
        <v>0</v>
      </c>
      <c r="H74">
        <f>IFERROR(VLOOKUP($B74,Kraftvärmeprod!$B$1:$AH$479,MATCH(H$2,Kraftvärmeprod!$B$1:$AG$1,0),FALSE)/1,0)-IFERROR(VLOOKUP($B74,'Slutlig allokering'!$B$2:$AC$462,MATCH(H$3,'Slutlig allokering'!$B$2:$AJ$2,0),FALSE)/1,0)</f>
        <v>0</v>
      </c>
      <c r="I74">
        <f>IFERROR(VLOOKUP($B74,Kraftvärmeprod!$B$1:$AH$479,MATCH(I$2,Kraftvärmeprod!$B$1:$AG$1,0),FALSE)/1,0)-IFERROR(VLOOKUP($B74,'Slutlig allokering'!$B$2:$AC$462,MATCH(I$3,'Slutlig allokering'!$B$2:$AJ$2,0),FALSE)/1,0)</f>
        <v>0</v>
      </c>
      <c r="J74">
        <f>IFERROR(VLOOKUP($B74,Kraftvärmeprod!$B$1:$AH$479,MATCH(J$2,Kraftvärmeprod!$B$1:$AG$1,0),FALSE)/1,0)-IFERROR(VLOOKUP($B74,'Slutlig allokering'!$B$2:$AC$462,MATCH(J$3,'Slutlig allokering'!$B$2:$AJ$2,0),FALSE)/1,0)</f>
        <v>0</v>
      </c>
      <c r="K74">
        <f>IFERROR(VLOOKUP($B74,Kraftvärmeprod!$B$1:$AH$479,MATCH(K$2,Kraftvärmeprod!$B$1:$AG$1,0),FALSE)/1,0)-IFERROR(VLOOKUP($B74,'Slutlig allokering'!$B$2:$AC$462,MATCH(K$3,'Slutlig allokering'!$B$2:$AJ$2,0),FALSE)/1,0)</f>
        <v>0</v>
      </c>
      <c r="L74">
        <f>IFERROR(VLOOKUP($B74,Kraftvärmeprod!$B$1:$AH$479,MATCH(L$2,Kraftvärmeprod!$B$1:$AG$1,0),FALSE)/1,0)-IFERROR(VLOOKUP($B74,'Slutlig allokering'!$B$2:$AC$462,MATCH(L$3,'Slutlig allokering'!$B$2:$AJ$2,0),FALSE)/1,0)</f>
        <v>0</v>
      </c>
      <c r="M74" s="143">
        <f>IFERROR(VLOOKUP($B74,Miljö!$B$1:$S$477,MATCH(M$2,Miljö!$B$1:$X$1,0),FALSE)/1,0)-IFERROR(VLOOKUP($B74,'Slutlig allokering'!$B$2:$AC$462,MATCH(M$3,'Slutlig allokering'!$B$2:$AJ$2,0),FALSE)/1,0)</f>
        <v>0</v>
      </c>
      <c r="N74">
        <f>IFERROR(VLOOKUP($B74,Kraftvärmeprod!$B$1:$AH$479,MATCH(N$2,Kraftvärmeprod!$B$1:$AG$1,0),FALSE)/1,0)-IFERROR(VLOOKUP($B74,'Slutlig allokering'!$B$2:$AC$462,MATCH(N$3,'Slutlig allokering'!$B$2:$AJ$2,0),FALSE)/1,0)</f>
        <v>0</v>
      </c>
      <c r="O74">
        <f>IFERROR(VLOOKUP($B74,Kraftvärmeprod!$B$1:$AH$479,MATCH(O$2,Kraftvärmeprod!$B$1:$AG$1,0),FALSE)/1,0)-IFERROR(VLOOKUP($B74,'Slutlig allokering'!$B$2:$AC$462,MATCH(O$3,'Slutlig allokering'!$B$2:$AJ$2,0),FALSE)/1,0)</f>
        <v>0</v>
      </c>
      <c r="P74">
        <f>IFERROR(VLOOKUP($B74,Kraftvärmeprod!$B$1:$AH$479,MATCH(P$2,Kraftvärmeprod!$B$1:$AG$1,0),FALSE)/1,0)-IFERROR(VLOOKUP($B74,'Slutlig allokering'!$B$2:$AC$462,MATCH(P$3,'Slutlig allokering'!$B$2:$AJ$2,0),FALSE)/1,0)</f>
        <v>0</v>
      </c>
      <c r="Q74">
        <f>IFERROR(VLOOKUP($B74,Kraftvärmeprod!$B$1:$AH$479,MATCH(Q$2,Kraftvärmeprod!$B$1:$AG$1,0),FALSE)/1,0)-IFERROR(VLOOKUP($B74,'Slutlig allokering'!$B$2:$AC$462,MATCH(Q$3,'Slutlig allokering'!$B$2:$AJ$2,0),FALSE)/1,0)</f>
        <v>0</v>
      </c>
      <c r="R74">
        <f>IFERROR(VLOOKUP($B74,Kraftvärmeprod!$B$1:$AH$479,MATCH(R$2,Kraftvärmeprod!$B$1:$AG$1,0),FALSE)/1,0)-IFERROR(VLOOKUP($B74,'Slutlig allokering'!$B$2:$AC$462,MATCH(R$3,'Slutlig allokering'!$B$2:$AJ$2,0),FALSE)/1,0)</f>
        <v>0</v>
      </c>
      <c r="S74">
        <f>IFERROR(VLOOKUP($B74,Kraftvärmeprod!$B$1:$AH$479,MATCH(S$2,Kraftvärmeprod!$B$1:$AG$1,0),FALSE)/1,0)-IFERROR(VLOOKUP($B74,'Slutlig allokering'!$B$2:$AC$462,MATCH(S$3,'Slutlig allokering'!$B$2:$AJ$2,0),FALSE)/1,0)</f>
        <v>0</v>
      </c>
      <c r="T74">
        <f>IFERROR(VLOOKUP($B74,Kraftvärmeprod!$B$1:$AH$479,MATCH(T$2,Kraftvärmeprod!$B$1:$AG$1,0),FALSE)/1,0)-IFERROR(VLOOKUP($B74,'Slutlig allokering'!$B$2:$AC$462,MATCH(T$3,'Slutlig allokering'!$B$2:$AJ$2,0),FALSE)/1,0)</f>
        <v>0</v>
      </c>
      <c r="U74">
        <f>IFERROR(VLOOKUP($B74,Kraftvärmeprod!$B$1:$AH$479,MATCH(U$2,Kraftvärmeprod!$B$1:$AG$1,0),FALSE)/1,0)-IFERROR(VLOOKUP($B74,'Slutlig allokering'!$B$2:$AC$462,MATCH(U$3,'Slutlig allokering'!$B$2:$AJ$2,0),FALSE)/1,0)</f>
        <v>0</v>
      </c>
      <c r="V74">
        <f>IFERROR(VLOOKUP($B74,Kraftvärmeprod!$B$1:$AH$479,MATCH(V$2,Kraftvärmeprod!$B$1:$AG$1,0),FALSE)/1,0)-IFERROR(VLOOKUP($B74,'Slutlig allokering'!$B$2:$AC$462,MATCH(V$3,'Slutlig allokering'!$B$2:$AJ$2,0),FALSE)/1,0)</f>
        <v>0</v>
      </c>
      <c r="W74">
        <f>IFERROR(VLOOKUP($B74,Kraftvärmeprod!$B$1:$AH$479,MATCH(W$2,Kraftvärmeprod!$B$1:$AG$1,0),FALSE)/1,0)-IFERROR(VLOOKUP($B74,'Slutlig allokering'!$B$2:$AC$462,MATCH(W$3,'Slutlig allokering'!$B$2:$AJ$2,0),FALSE)/1,0)</f>
        <v>0</v>
      </c>
      <c r="X74">
        <f>IFERROR(VLOOKUP($B74,Kraftvärmeprod!$B$1:$AH$479,MATCH(X$2,Kraftvärmeprod!$B$1:$AG$1,0),FALSE)/1,0)-IFERROR(VLOOKUP($B74,'Slutlig allokering'!$B$2:$AC$462,MATCH(X$3,'Slutlig allokering'!$B$2:$AJ$2,0),FALSE)/1,0)</f>
        <v>0</v>
      </c>
      <c r="Y74">
        <f>IFERROR(VLOOKUP($B74,Kraftvärmeprod!$B$1:$AH$479,MATCH(Y$2,Kraftvärmeprod!$B$1:$AG$1,0),FALSE)/1,0)-IFERROR(VLOOKUP($B74,'Slutlig allokering'!$B$2:$AC$462,MATCH(Y$3,'Slutlig allokering'!$B$2:$AJ$2,0),FALSE)/1,0)</f>
        <v>0</v>
      </c>
      <c r="Z74">
        <f>IFERROR(VLOOKUP($B74,Kraftvärmeprod!$B$1:$AH$479,MATCH(Z$2,Kraftvärmeprod!$B$1:$AG$1,0),FALSE)/1,0)-IFERROR(VLOOKUP($B74,'Slutlig allokering'!$B$2:$AC$462,MATCH(Z$3,'Slutlig allokering'!$B$2:$AJ$2,0),FALSE)/1,0)</f>
        <v>0</v>
      </c>
      <c r="AA74">
        <f>IFERROR(VLOOKUP($B74,Kraftvärmeprod!$B$1:$AH$479,MATCH(AA$2,Kraftvärmeprod!$B$1:$AG$1,0),FALSE)/1,0)-IFERROR(VLOOKUP($B74,'Slutlig allokering'!$B$2:$AC$462,MATCH(AA$3,'Slutlig allokering'!$B$2:$AJ$2,0),FALSE)/1,0)</f>
        <v>0</v>
      </c>
      <c r="AB74">
        <f>IFERROR(VLOOKUP($B74,Kraftvärmeprod!$B$1:$AH$479,MATCH(AB$2,Kraftvärmeprod!$B$1:$AG$1,0),FALSE)/1,0)-IFERROR(VLOOKUP($B74,'Slutlig allokering'!$B$2:$AC$462,MATCH(AB$3,'Slutlig allokering'!$B$2:$AJ$2,0),FALSE)/1,0)</f>
        <v>0</v>
      </c>
      <c r="AE74">
        <f t="shared" si="2"/>
        <v>0</v>
      </c>
      <c r="AG74">
        <f>IFERROR(VLOOKUP(B74,'Slutlig allokering'!$B$2:$AJ$462,MATCH("Summa justerad allokerad tillförd energi (utan hjälpel och rökgaskondensering):",'Slutlig allokering'!$B$2:$AK$2,0),FALSE)/1,"")</f>
        <v>0</v>
      </c>
      <c r="AI74" s="55" t="str">
        <f>IFERROR(1-VLOOKUP(B74,'Slutlig allokering'!$B$2:$AJ$462,MATCH("Andel av bränsle i kvv som allokerats till värme, exklusive rökgaskondensering och hjälpel",'Slutlig allokering'!$B$2:$AK$2,0),FALSE),"")</f>
        <v/>
      </c>
      <c r="AK74" s="55" t="str">
        <f t="shared" si="3"/>
        <v/>
      </c>
    </row>
    <row r="75" spans="1:37" x14ac:dyDescent="0.35">
      <c r="A75" s="28" t="s">
        <v>80</v>
      </c>
      <c r="B75" s="28" t="s">
        <v>101</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allokering'!$B$2:$AC$462,MATCH(E$3,'Slutlig allokering'!$B$2:$AJ$2,0),FALSE)/1,0)</f>
        <v>0</v>
      </c>
      <c r="F75">
        <f>IFERROR(VLOOKUP($B75,Kraftvärmeprod!$B$1:$AH$479,MATCH(F$2,Kraftvärmeprod!$B$1:$AG$1,0),FALSE)/1,0)-IFERROR(VLOOKUP($B75,'Slutlig allokering'!$B$2:$AC$462,MATCH(F$3,'Slutlig allokering'!$B$2:$AJ$2,0),FALSE)/1,0)</f>
        <v>0</v>
      </c>
      <c r="G75">
        <f>IFERROR(VLOOKUP($B75,Kraftvärmeprod!$B$1:$AH$479,MATCH(G$2,Kraftvärmeprod!$B$1:$AG$1,0),FALSE)/1,0)-IFERROR(VLOOKUP($B75,'Slutlig allokering'!$B$2:$AC$462,MATCH(G$3,'Slutlig allokering'!$B$2:$AJ$2,0),FALSE)/1,0)</f>
        <v>0</v>
      </c>
      <c r="H75">
        <f>IFERROR(VLOOKUP($B75,Kraftvärmeprod!$B$1:$AH$479,MATCH(H$2,Kraftvärmeprod!$B$1:$AG$1,0),FALSE)/1,0)-IFERROR(VLOOKUP($B75,'Slutlig allokering'!$B$2:$AC$462,MATCH(H$3,'Slutlig allokering'!$B$2:$AJ$2,0),FALSE)/1,0)</f>
        <v>0</v>
      </c>
      <c r="I75">
        <f>IFERROR(VLOOKUP($B75,Kraftvärmeprod!$B$1:$AH$479,MATCH(I$2,Kraftvärmeprod!$B$1:$AG$1,0),FALSE)/1,0)-IFERROR(VLOOKUP($B75,'Slutlig allokering'!$B$2:$AC$462,MATCH(I$3,'Slutlig allokering'!$B$2:$AJ$2,0),FALSE)/1,0)</f>
        <v>0</v>
      </c>
      <c r="J75">
        <f>IFERROR(VLOOKUP($B75,Kraftvärmeprod!$B$1:$AH$479,MATCH(J$2,Kraftvärmeprod!$B$1:$AG$1,0),FALSE)/1,0)-IFERROR(VLOOKUP($B75,'Slutlig allokering'!$B$2:$AC$462,MATCH(J$3,'Slutlig allokering'!$B$2:$AJ$2,0),FALSE)/1,0)</f>
        <v>0</v>
      </c>
      <c r="K75">
        <f>IFERROR(VLOOKUP($B75,Kraftvärmeprod!$B$1:$AH$479,MATCH(K$2,Kraftvärmeprod!$B$1:$AG$1,0),FALSE)/1,0)-IFERROR(VLOOKUP($B75,'Slutlig allokering'!$B$2:$AC$462,MATCH(K$3,'Slutlig allokering'!$B$2:$AJ$2,0),FALSE)/1,0)</f>
        <v>0</v>
      </c>
      <c r="L75">
        <f>IFERROR(VLOOKUP($B75,Kraftvärmeprod!$B$1:$AH$479,MATCH(L$2,Kraftvärmeprod!$B$1:$AG$1,0),FALSE)/1,0)-IFERROR(VLOOKUP($B75,'Slutlig allokering'!$B$2:$AC$462,MATCH(L$3,'Slutlig allokering'!$B$2:$AJ$2,0),FALSE)/1,0)</f>
        <v>0</v>
      </c>
      <c r="M75" s="143">
        <f>IFERROR(VLOOKUP($B75,Miljö!$B$1:$S$477,MATCH(M$2,Miljö!$B$1:$X$1,0),FALSE)/1,0)-IFERROR(VLOOKUP($B75,'Slutlig allokering'!$B$2:$AC$462,MATCH(M$3,'Slutlig allokering'!$B$2:$AJ$2,0),FALSE)/1,0)</f>
        <v>0</v>
      </c>
      <c r="N75">
        <f>IFERROR(VLOOKUP($B75,Kraftvärmeprod!$B$1:$AH$479,MATCH(N$2,Kraftvärmeprod!$B$1:$AG$1,0),FALSE)/1,0)-IFERROR(VLOOKUP($B75,'Slutlig allokering'!$B$2:$AC$462,MATCH(N$3,'Slutlig allokering'!$B$2:$AJ$2,0),FALSE)/1,0)</f>
        <v>0</v>
      </c>
      <c r="O75">
        <f>IFERROR(VLOOKUP($B75,Kraftvärmeprod!$B$1:$AH$479,MATCH(O$2,Kraftvärmeprod!$B$1:$AG$1,0),FALSE)/1,0)-IFERROR(VLOOKUP($B75,'Slutlig allokering'!$B$2:$AC$462,MATCH(O$3,'Slutlig allokering'!$B$2:$AJ$2,0),FALSE)/1,0)</f>
        <v>0</v>
      </c>
      <c r="P75">
        <f>IFERROR(VLOOKUP($B75,Kraftvärmeprod!$B$1:$AH$479,MATCH(P$2,Kraftvärmeprod!$B$1:$AG$1,0),FALSE)/1,0)-IFERROR(VLOOKUP($B75,'Slutlig allokering'!$B$2:$AC$462,MATCH(P$3,'Slutlig allokering'!$B$2:$AJ$2,0),FALSE)/1,0)</f>
        <v>0</v>
      </c>
      <c r="Q75">
        <f>IFERROR(VLOOKUP($B75,Kraftvärmeprod!$B$1:$AH$479,MATCH(Q$2,Kraftvärmeprod!$B$1:$AG$1,0),FALSE)/1,0)-IFERROR(VLOOKUP($B75,'Slutlig allokering'!$B$2:$AC$462,MATCH(Q$3,'Slutlig allokering'!$B$2:$AJ$2,0),FALSE)/1,0)</f>
        <v>0</v>
      </c>
      <c r="R75">
        <f>IFERROR(VLOOKUP($B75,Kraftvärmeprod!$B$1:$AH$479,MATCH(R$2,Kraftvärmeprod!$B$1:$AG$1,0),FALSE)/1,0)-IFERROR(VLOOKUP($B75,'Slutlig allokering'!$B$2:$AC$462,MATCH(R$3,'Slutlig allokering'!$B$2:$AJ$2,0),FALSE)/1,0)</f>
        <v>0</v>
      </c>
      <c r="S75">
        <f>IFERROR(VLOOKUP($B75,Kraftvärmeprod!$B$1:$AH$479,MATCH(S$2,Kraftvärmeprod!$B$1:$AG$1,0),FALSE)/1,0)-IFERROR(VLOOKUP($B75,'Slutlig allokering'!$B$2:$AC$462,MATCH(S$3,'Slutlig allokering'!$B$2:$AJ$2,0),FALSE)/1,0)</f>
        <v>0</v>
      </c>
      <c r="T75">
        <f>IFERROR(VLOOKUP($B75,Kraftvärmeprod!$B$1:$AH$479,MATCH(T$2,Kraftvärmeprod!$B$1:$AG$1,0),FALSE)/1,0)-IFERROR(VLOOKUP($B75,'Slutlig allokering'!$B$2:$AC$462,MATCH(T$3,'Slutlig allokering'!$B$2:$AJ$2,0),FALSE)/1,0)</f>
        <v>0</v>
      </c>
      <c r="U75">
        <f>IFERROR(VLOOKUP($B75,Kraftvärmeprod!$B$1:$AH$479,MATCH(U$2,Kraftvärmeprod!$B$1:$AG$1,0),FALSE)/1,0)-IFERROR(VLOOKUP($B75,'Slutlig allokering'!$B$2:$AC$462,MATCH(U$3,'Slutlig allokering'!$B$2:$AJ$2,0),FALSE)/1,0)</f>
        <v>0</v>
      </c>
      <c r="V75">
        <f>IFERROR(VLOOKUP($B75,Kraftvärmeprod!$B$1:$AH$479,MATCH(V$2,Kraftvärmeprod!$B$1:$AG$1,0),FALSE)/1,0)-IFERROR(VLOOKUP($B75,'Slutlig allokering'!$B$2:$AC$462,MATCH(V$3,'Slutlig allokering'!$B$2:$AJ$2,0),FALSE)/1,0)</f>
        <v>0</v>
      </c>
      <c r="W75">
        <f>IFERROR(VLOOKUP($B75,Kraftvärmeprod!$B$1:$AH$479,MATCH(W$2,Kraftvärmeprod!$B$1:$AG$1,0),FALSE)/1,0)-IFERROR(VLOOKUP($B75,'Slutlig allokering'!$B$2:$AC$462,MATCH(W$3,'Slutlig allokering'!$B$2:$AJ$2,0),FALSE)/1,0)</f>
        <v>0</v>
      </c>
      <c r="X75">
        <f>IFERROR(VLOOKUP($B75,Kraftvärmeprod!$B$1:$AH$479,MATCH(X$2,Kraftvärmeprod!$B$1:$AG$1,0),FALSE)/1,0)-IFERROR(VLOOKUP($B75,'Slutlig allokering'!$B$2:$AC$462,MATCH(X$3,'Slutlig allokering'!$B$2:$AJ$2,0),FALSE)/1,0)</f>
        <v>0</v>
      </c>
      <c r="Y75">
        <f>IFERROR(VLOOKUP($B75,Kraftvärmeprod!$B$1:$AH$479,MATCH(Y$2,Kraftvärmeprod!$B$1:$AG$1,0),FALSE)/1,0)-IFERROR(VLOOKUP($B75,'Slutlig allokering'!$B$2:$AC$462,MATCH(Y$3,'Slutlig allokering'!$B$2:$AJ$2,0),FALSE)/1,0)</f>
        <v>0</v>
      </c>
      <c r="Z75">
        <f>IFERROR(VLOOKUP($B75,Kraftvärmeprod!$B$1:$AH$479,MATCH(Z$2,Kraftvärmeprod!$B$1:$AG$1,0),FALSE)/1,0)-IFERROR(VLOOKUP($B75,'Slutlig allokering'!$B$2:$AC$462,MATCH(Z$3,'Slutlig allokering'!$B$2:$AJ$2,0),FALSE)/1,0)</f>
        <v>0</v>
      </c>
      <c r="AA75">
        <f>IFERROR(VLOOKUP($B75,Kraftvärmeprod!$B$1:$AH$479,MATCH(AA$2,Kraftvärmeprod!$B$1:$AG$1,0),FALSE)/1,0)-IFERROR(VLOOKUP($B75,'Slutlig allokering'!$B$2:$AC$462,MATCH(AA$3,'Slutlig allokering'!$B$2:$AJ$2,0),FALSE)/1,0)</f>
        <v>0</v>
      </c>
      <c r="AB75">
        <f>IFERROR(VLOOKUP($B75,Kraftvärmeprod!$B$1:$AH$479,MATCH(AB$2,Kraftvärmeprod!$B$1:$AG$1,0),FALSE)/1,0)-IFERROR(VLOOKUP($B75,'Slutlig allokering'!$B$2:$AC$462,MATCH(AB$3,'Slutlig allokering'!$B$2:$AJ$2,0),FALSE)/1,0)</f>
        <v>0</v>
      </c>
      <c r="AE75">
        <f t="shared" si="2"/>
        <v>0</v>
      </c>
      <c r="AG75">
        <f>IFERROR(VLOOKUP(B75,'Slutlig allokering'!$B$2:$AJ$462,MATCH("Summa justerad allokerad tillförd energi (utan hjälpel och rökgaskondensering):",'Slutlig allokering'!$B$2:$AK$2,0),FALSE)/1,"")</f>
        <v>0</v>
      </c>
      <c r="AI75" s="55" t="str">
        <f>IFERROR(1-VLOOKUP(B75,'Slutlig allokering'!$B$2:$AJ$462,MATCH("Andel av bränsle i kvv som allokerats till värme, exklusive rökgaskondensering och hjälpel",'Slutlig allokering'!$B$2:$AK$2,0),FALSE),"")</f>
        <v/>
      </c>
      <c r="AK75" s="55" t="str">
        <f t="shared" si="3"/>
        <v/>
      </c>
    </row>
    <row r="76" spans="1:37" x14ac:dyDescent="0.35">
      <c r="A76" s="28" t="s">
        <v>80</v>
      </c>
      <c r="B76" s="28" t="s">
        <v>102</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allokering'!$B$2:$AC$462,MATCH(E$3,'Slutlig allokering'!$B$2:$AJ$2,0),FALSE)/1,0)</f>
        <v>0</v>
      </c>
      <c r="F76">
        <f>IFERROR(VLOOKUP($B76,Kraftvärmeprod!$B$1:$AH$479,MATCH(F$2,Kraftvärmeprod!$B$1:$AG$1,0),FALSE)/1,0)-IFERROR(VLOOKUP($B76,'Slutlig allokering'!$B$2:$AC$462,MATCH(F$3,'Slutlig allokering'!$B$2:$AJ$2,0),FALSE)/1,0)</f>
        <v>0</v>
      </c>
      <c r="G76">
        <f>IFERROR(VLOOKUP($B76,Kraftvärmeprod!$B$1:$AH$479,MATCH(G$2,Kraftvärmeprod!$B$1:$AG$1,0),FALSE)/1,0)-IFERROR(VLOOKUP($B76,'Slutlig allokering'!$B$2:$AC$462,MATCH(G$3,'Slutlig allokering'!$B$2:$AJ$2,0),FALSE)/1,0)</f>
        <v>0</v>
      </c>
      <c r="H76">
        <f>IFERROR(VLOOKUP($B76,Kraftvärmeprod!$B$1:$AH$479,MATCH(H$2,Kraftvärmeprod!$B$1:$AG$1,0),FALSE)/1,0)-IFERROR(VLOOKUP($B76,'Slutlig allokering'!$B$2:$AC$462,MATCH(H$3,'Slutlig allokering'!$B$2:$AJ$2,0),FALSE)/1,0)</f>
        <v>0</v>
      </c>
      <c r="I76">
        <f>IFERROR(VLOOKUP($B76,Kraftvärmeprod!$B$1:$AH$479,MATCH(I$2,Kraftvärmeprod!$B$1:$AG$1,0),FALSE)/1,0)-IFERROR(VLOOKUP($B76,'Slutlig allokering'!$B$2:$AC$462,MATCH(I$3,'Slutlig allokering'!$B$2:$AJ$2,0),FALSE)/1,0)</f>
        <v>0</v>
      </c>
      <c r="J76">
        <f>IFERROR(VLOOKUP($B76,Kraftvärmeprod!$B$1:$AH$479,MATCH(J$2,Kraftvärmeprod!$B$1:$AG$1,0),FALSE)/1,0)-IFERROR(VLOOKUP($B76,'Slutlig allokering'!$B$2:$AC$462,MATCH(J$3,'Slutlig allokering'!$B$2:$AJ$2,0),FALSE)/1,0)</f>
        <v>0</v>
      </c>
      <c r="K76">
        <f>IFERROR(VLOOKUP($B76,Kraftvärmeprod!$B$1:$AH$479,MATCH(K$2,Kraftvärmeprod!$B$1:$AG$1,0),FALSE)/1,0)-IFERROR(VLOOKUP($B76,'Slutlig allokering'!$B$2:$AC$462,MATCH(K$3,'Slutlig allokering'!$B$2:$AJ$2,0),FALSE)/1,0)</f>
        <v>0</v>
      </c>
      <c r="L76">
        <f>IFERROR(VLOOKUP($B76,Kraftvärmeprod!$B$1:$AH$479,MATCH(L$2,Kraftvärmeprod!$B$1:$AG$1,0),FALSE)/1,0)-IFERROR(VLOOKUP($B76,'Slutlig allokering'!$B$2:$AC$462,MATCH(L$3,'Slutlig allokering'!$B$2:$AJ$2,0),FALSE)/1,0)</f>
        <v>0</v>
      </c>
      <c r="M76" s="143">
        <f>IFERROR(VLOOKUP($B76,Miljö!$B$1:$S$477,MATCH(M$2,Miljö!$B$1:$X$1,0),FALSE)/1,0)-IFERROR(VLOOKUP($B76,'Slutlig allokering'!$B$2:$AC$462,MATCH(M$3,'Slutlig allokering'!$B$2:$AJ$2,0),FALSE)/1,0)</f>
        <v>0</v>
      </c>
      <c r="N76">
        <f>IFERROR(VLOOKUP($B76,Kraftvärmeprod!$B$1:$AH$479,MATCH(N$2,Kraftvärmeprod!$B$1:$AG$1,0),FALSE)/1,0)-IFERROR(VLOOKUP($B76,'Slutlig allokering'!$B$2:$AC$462,MATCH(N$3,'Slutlig allokering'!$B$2:$AJ$2,0),FALSE)/1,0)</f>
        <v>0</v>
      </c>
      <c r="O76">
        <f>IFERROR(VLOOKUP($B76,Kraftvärmeprod!$B$1:$AH$479,MATCH(O$2,Kraftvärmeprod!$B$1:$AG$1,0),FALSE)/1,0)-IFERROR(VLOOKUP($B76,'Slutlig allokering'!$B$2:$AC$462,MATCH(O$3,'Slutlig allokering'!$B$2:$AJ$2,0),FALSE)/1,0)</f>
        <v>0</v>
      </c>
      <c r="P76">
        <f>IFERROR(VLOOKUP($B76,Kraftvärmeprod!$B$1:$AH$479,MATCH(P$2,Kraftvärmeprod!$B$1:$AG$1,0),FALSE)/1,0)-IFERROR(VLOOKUP($B76,'Slutlig allokering'!$B$2:$AC$462,MATCH(P$3,'Slutlig allokering'!$B$2:$AJ$2,0),FALSE)/1,0)</f>
        <v>0</v>
      </c>
      <c r="Q76">
        <f>IFERROR(VLOOKUP($B76,Kraftvärmeprod!$B$1:$AH$479,MATCH(Q$2,Kraftvärmeprod!$B$1:$AG$1,0),FALSE)/1,0)-IFERROR(VLOOKUP($B76,'Slutlig allokering'!$B$2:$AC$462,MATCH(Q$3,'Slutlig allokering'!$B$2:$AJ$2,0),FALSE)/1,0)</f>
        <v>0</v>
      </c>
      <c r="R76">
        <f>IFERROR(VLOOKUP($B76,Kraftvärmeprod!$B$1:$AH$479,MATCH(R$2,Kraftvärmeprod!$B$1:$AG$1,0),FALSE)/1,0)-IFERROR(VLOOKUP($B76,'Slutlig allokering'!$B$2:$AC$462,MATCH(R$3,'Slutlig allokering'!$B$2:$AJ$2,0),FALSE)/1,0)</f>
        <v>0</v>
      </c>
      <c r="S76">
        <f>IFERROR(VLOOKUP($B76,Kraftvärmeprod!$B$1:$AH$479,MATCH(S$2,Kraftvärmeprod!$B$1:$AG$1,0),FALSE)/1,0)-IFERROR(VLOOKUP($B76,'Slutlig allokering'!$B$2:$AC$462,MATCH(S$3,'Slutlig allokering'!$B$2:$AJ$2,0),FALSE)/1,0)</f>
        <v>0</v>
      </c>
      <c r="T76">
        <f>IFERROR(VLOOKUP($B76,Kraftvärmeprod!$B$1:$AH$479,MATCH(T$2,Kraftvärmeprod!$B$1:$AG$1,0),FALSE)/1,0)-IFERROR(VLOOKUP($B76,'Slutlig allokering'!$B$2:$AC$462,MATCH(T$3,'Slutlig allokering'!$B$2:$AJ$2,0),FALSE)/1,0)</f>
        <v>0</v>
      </c>
      <c r="U76">
        <f>IFERROR(VLOOKUP($B76,Kraftvärmeprod!$B$1:$AH$479,MATCH(U$2,Kraftvärmeprod!$B$1:$AG$1,0),FALSE)/1,0)-IFERROR(VLOOKUP($B76,'Slutlig allokering'!$B$2:$AC$462,MATCH(U$3,'Slutlig allokering'!$B$2:$AJ$2,0),FALSE)/1,0)</f>
        <v>0</v>
      </c>
      <c r="V76">
        <f>IFERROR(VLOOKUP($B76,Kraftvärmeprod!$B$1:$AH$479,MATCH(V$2,Kraftvärmeprod!$B$1:$AG$1,0),FALSE)/1,0)-IFERROR(VLOOKUP($B76,'Slutlig allokering'!$B$2:$AC$462,MATCH(V$3,'Slutlig allokering'!$B$2:$AJ$2,0),FALSE)/1,0)</f>
        <v>0</v>
      </c>
      <c r="W76">
        <f>IFERROR(VLOOKUP($B76,Kraftvärmeprod!$B$1:$AH$479,MATCH(W$2,Kraftvärmeprod!$B$1:$AG$1,0),FALSE)/1,0)-IFERROR(VLOOKUP($B76,'Slutlig allokering'!$B$2:$AC$462,MATCH(W$3,'Slutlig allokering'!$B$2:$AJ$2,0),FALSE)/1,0)</f>
        <v>0</v>
      </c>
      <c r="X76">
        <f>IFERROR(VLOOKUP($B76,Kraftvärmeprod!$B$1:$AH$479,MATCH(X$2,Kraftvärmeprod!$B$1:$AG$1,0),FALSE)/1,0)-IFERROR(VLOOKUP($B76,'Slutlig allokering'!$B$2:$AC$462,MATCH(X$3,'Slutlig allokering'!$B$2:$AJ$2,0),FALSE)/1,0)</f>
        <v>0</v>
      </c>
      <c r="Y76">
        <f>IFERROR(VLOOKUP($B76,Kraftvärmeprod!$B$1:$AH$479,MATCH(Y$2,Kraftvärmeprod!$B$1:$AG$1,0),FALSE)/1,0)-IFERROR(VLOOKUP($B76,'Slutlig allokering'!$B$2:$AC$462,MATCH(Y$3,'Slutlig allokering'!$B$2:$AJ$2,0),FALSE)/1,0)</f>
        <v>0</v>
      </c>
      <c r="Z76">
        <f>IFERROR(VLOOKUP($B76,Kraftvärmeprod!$B$1:$AH$479,MATCH(Z$2,Kraftvärmeprod!$B$1:$AG$1,0),FALSE)/1,0)-IFERROR(VLOOKUP($B76,'Slutlig allokering'!$B$2:$AC$462,MATCH(Z$3,'Slutlig allokering'!$B$2:$AJ$2,0),FALSE)/1,0)</f>
        <v>0</v>
      </c>
      <c r="AA76">
        <f>IFERROR(VLOOKUP($B76,Kraftvärmeprod!$B$1:$AH$479,MATCH(AA$2,Kraftvärmeprod!$B$1:$AG$1,0),FALSE)/1,0)-IFERROR(VLOOKUP($B76,'Slutlig allokering'!$B$2:$AC$462,MATCH(AA$3,'Slutlig allokering'!$B$2:$AJ$2,0),FALSE)/1,0)</f>
        <v>0</v>
      </c>
      <c r="AB76">
        <f>IFERROR(VLOOKUP($B76,Kraftvärmeprod!$B$1:$AH$479,MATCH(AB$2,Kraftvärmeprod!$B$1:$AG$1,0),FALSE)/1,0)-IFERROR(VLOOKUP($B76,'Slutlig allokering'!$B$2:$AC$462,MATCH(AB$3,'Slutlig allokering'!$B$2:$AJ$2,0),FALSE)/1,0)</f>
        <v>0</v>
      </c>
      <c r="AE76">
        <f t="shared" si="2"/>
        <v>0</v>
      </c>
      <c r="AG76">
        <f>IFERROR(VLOOKUP(B76,'Slutlig allokering'!$B$2:$AJ$462,MATCH("Summa justerad allokerad tillförd energi (utan hjälpel och rökgaskondensering):",'Slutlig allokering'!$B$2:$AK$2,0),FALSE)/1,"")</f>
        <v>0</v>
      </c>
      <c r="AI76" s="55" t="str">
        <f>IFERROR(1-VLOOKUP(B76,'Slutlig allokering'!$B$2:$AJ$462,MATCH("Andel av bränsle i kvv som allokerats till värme, exklusive rökgaskondensering och hjälpel",'Slutlig allokering'!$B$2:$AK$2,0),FALSE),"")</f>
        <v/>
      </c>
      <c r="AK76" s="55" t="str">
        <f t="shared" si="3"/>
        <v/>
      </c>
    </row>
    <row r="77" spans="1:37" x14ac:dyDescent="0.35">
      <c r="A77" s="28" t="s">
        <v>80</v>
      </c>
      <c r="B77" s="28" t="s">
        <v>103</v>
      </c>
      <c r="C77">
        <f>IFERROR(VLOOKUP($B77,Kraftvärmeprod!$B$1:$AH$479,MATCH(C$3,Kraftvärmeprod!$B$1:$AG$1,0),FALSE)/1,"")</f>
        <v>2252.9349999999999</v>
      </c>
      <c r="D77">
        <f>IFERROR(VLOOKUP($B77,Kraftvärmeprod!$B$1:$AH$479,MATCH(D$3,Kraftvärmeprod!$B$1:$AG$1,0),FALSE)/1,"")</f>
        <v>1207.71</v>
      </c>
      <c r="E77">
        <f>IFERROR(VLOOKUP($B77,Kraftvärmeprod!$B$1:$AH$479,MATCH(E$2,Kraftvärmeprod!$B$1:$AG$1,0),FALSE)/1,0)-IFERROR(VLOOKUP($B77,'Slutlig allokering'!$B$2:$AC$462,MATCH(E$3,'Slutlig allokering'!$B$2:$AJ$2,0),FALSE)/1,0)</f>
        <v>654.78199999999993</v>
      </c>
      <c r="F77">
        <f>IFERROR(VLOOKUP($B77,Kraftvärmeprod!$B$1:$AH$479,MATCH(F$2,Kraftvärmeprod!$B$1:$AG$1,0),FALSE)/1,0)-IFERROR(VLOOKUP($B77,'Slutlig allokering'!$B$2:$AC$462,MATCH(F$3,'Slutlig allokering'!$B$2:$AJ$2,0),FALSE)/1,0)</f>
        <v>0</v>
      </c>
      <c r="G77">
        <f>IFERROR(VLOOKUP($B77,Kraftvärmeprod!$B$1:$AH$479,MATCH(G$2,Kraftvärmeprod!$B$1:$AG$1,0),FALSE)/1,0)-IFERROR(VLOOKUP($B77,'Slutlig allokering'!$B$2:$AC$462,MATCH(G$3,'Slutlig allokering'!$B$2:$AJ$2,0),FALSE)/1,0)</f>
        <v>0</v>
      </c>
      <c r="H77">
        <f>IFERROR(VLOOKUP($B77,Kraftvärmeprod!$B$1:$AH$479,MATCH(H$2,Kraftvärmeprod!$B$1:$AG$1,0),FALSE)/1,0)-IFERROR(VLOOKUP($B77,'Slutlig allokering'!$B$2:$AC$462,MATCH(H$3,'Slutlig allokering'!$B$2:$AJ$2,0),FALSE)/1,0)</f>
        <v>0</v>
      </c>
      <c r="I77">
        <f>IFERROR(VLOOKUP($B77,Kraftvärmeprod!$B$1:$AH$479,MATCH(I$2,Kraftvärmeprod!$B$1:$AG$1,0),FALSE)/1,0)-IFERROR(VLOOKUP($B77,'Slutlig allokering'!$B$2:$AC$462,MATCH(I$3,'Slutlig allokering'!$B$2:$AJ$2,0),FALSE)/1,0)</f>
        <v>0.14514200000000002</v>
      </c>
      <c r="J77">
        <f>IFERROR(VLOOKUP($B77,Kraftvärmeprod!$B$1:$AH$479,MATCH(J$2,Kraftvärmeprod!$B$1:$AG$1,0),FALSE)/1,0)-IFERROR(VLOOKUP($B77,'Slutlig allokering'!$B$2:$AC$462,MATCH(J$3,'Slutlig allokering'!$B$2:$AJ$2,0),FALSE)/1,0)</f>
        <v>0</v>
      </c>
      <c r="K77">
        <f>IFERROR(VLOOKUP($B77,Kraftvärmeprod!$B$1:$AH$479,MATCH(K$2,Kraftvärmeprod!$B$1:$AG$1,0),FALSE)/1,0)-IFERROR(VLOOKUP($B77,'Slutlig allokering'!$B$2:$AC$462,MATCH(K$3,'Slutlig allokering'!$B$2:$AJ$2,0),FALSE)/1,0)</f>
        <v>0.38600600000000002</v>
      </c>
      <c r="L77">
        <f>IFERROR(VLOOKUP($B77,Kraftvärmeprod!$B$1:$AH$479,MATCH(L$2,Kraftvärmeprod!$B$1:$AG$1,0),FALSE)/1,0)-IFERROR(VLOOKUP($B77,'Slutlig allokering'!$B$2:$AC$462,MATCH(L$3,'Slutlig allokering'!$B$2:$AJ$2,0),FALSE)/1,0)</f>
        <v>0</v>
      </c>
      <c r="M77" s="143">
        <f>IFERROR(VLOOKUP($B77,Miljö!$B$1:$S$477,MATCH(M$2,Miljö!$B$1:$X$1,0),FALSE)/1,0)-IFERROR(VLOOKUP($B77,'Slutlig allokering'!$B$2:$AC$462,MATCH(M$3,'Slutlig allokering'!$B$2:$AJ$2,0),FALSE)/1,0)</f>
        <v>11.347200000000001</v>
      </c>
      <c r="N77">
        <f>IFERROR(VLOOKUP($B77,Kraftvärmeprod!$B$1:$AH$479,MATCH(N$2,Kraftvärmeprod!$B$1:$AG$1,0),FALSE)/1,0)-IFERROR(VLOOKUP($B77,'Slutlig allokering'!$B$2:$AC$462,MATCH(N$3,'Slutlig allokering'!$B$2:$AJ$2,0),FALSE)/1,0)</f>
        <v>1205.095</v>
      </c>
      <c r="O77">
        <f>IFERROR(VLOOKUP($B77,Kraftvärmeprod!$B$1:$AH$479,MATCH(O$2,Kraftvärmeprod!$B$1:$AG$1,0),FALSE)/1,0)-IFERROR(VLOOKUP($B77,'Slutlig allokering'!$B$2:$AC$462,MATCH(O$3,'Slutlig allokering'!$B$2:$AJ$2,0),FALSE)/1,0)</f>
        <v>0</v>
      </c>
      <c r="P77">
        <f>IFERROR(VLOOKUP($B77,Kraftvärmeprod!$B$1:$AH$479,MATCH(P$2,Kraftvärmeprod!$B$1:$AG$1,0),FALSE)/1,0)-IFERROR(VLOOKUP($B77,'Slutlig allokering'!$B$2:$AC$462,MATCH(P$3,'Slutlig allokering'!$B$2:$AJ$2,0),FALSE)/1,0)</f>
        <v>0</v>
      </c>
      <c r="Q77">
        <f>IFERROR(VLOOKUP($B77,Kraftvärmeprod!$B$1:$AH$479,MATCH(Q$2,Kraftvärmeprod!$B$1:$AG$1,0),FALSE)/1,0)-IFERROR(VLOOKUP($B77,'Slutlig allokering'!$B$2:$AC$462,MATCH(Q$3,'Slutlig allokering'!$B$2:$AJ$2,0),FALSE)/1,0)</f>
        <v>0</v>
      </c>
      <c r="R77">
        <f>IFERROR(VLOOKUP($B77,Kraftvärmeprod!$B$1:$AH$479,MATCH(R$2,Kraftvärmeprod!$B$1:$AG$1,0),FALSE)/1,0)-IFERROR(VLOOKUP($B77,'Slutlig allokering'!$B$2:$AC$462,MATCH(R$3,'Slutlig allokering'!$B$2:$AJ$2,0),FALSE)/1,0)</f>
        <v>0</v>
      </c>
      <c r="S77">
        <f>IFERROR(VLOOKUP($B77,Kraftvärmeprod!$B$1:$AH$479,MATCH(S$2,Kraftvärmeprod!$B$1:$AG$1,0),FALSE)/1,0)-IFERROR(VLOOKUP($B77,'Slutlig allokering'!$B$2:$AC$462,MATCH(S$3,'Slutlig allokering'!$B$2:$AJ$2,0),FALSE)/1,0)</f>
        <v>0</v>
      </c>
      <c r="T77">
        <f>IFERROR(VLOOKUP($B77,Kraftvärmeprod!$B$1:$AH$479,MATCH(T$2,Kraftvärmeprod!$B$1:$AG$1,0),FALSE)/1,0)-IFERROR(VLOOKUP($B77,'Slutlig allokering'!$B$2:$AC$462,MATCH(T$3,'Slutlig allokering'!$B$2:$AJ$2,0),FALSE)/1,0)</f>
        <v>0</v>
      </c>
      <c r="U77">
        <f>IFERROR(VLOOKUP($B77,Kraftvärmeprod!$B$1:$AH$479,MATCH(U$2,Kraftvärmeprod!$B$1:$AG$1,0),FALSE)/1,0)-IFERROR(VLOOKUP($B77,'Slutlig allokering'!$B$2:$AC$462,MATCH(U$3,'Slutlig allokering'!$B$2:$AJ$2,0),FALSE)/1,0)</f>
        <v>0</v>
      </c>
      <c r="V77">
        <f>IFERROR(VLOOKUP($B77,Kraftvärmeprod!$B$1:$AH$479,MATCH(V$2,Kraftvärmeprod!$B$1:$AG$1,0),FALSE)/1,0)-IFERROR(VLOOKUP($B77,'Slutlig allokering'!$B$2:$AC$462,MATCH(V$3,'Slutlig allokering'!$B$2:$AJ$2,0),FALSE)/1,0)</f>
        <v>0</v>
      </c>
      <c r="W77">
        <f>IFERROR(VLOOKUP($B77,Kraftvärmeprod!$B$1:$AH$479,MATCH(W$2,Kraftvärmeprod!$B$1:$AG$1,0),FALSE)/1,0)-IFERROR(VLOOKUP($B77,'Slutlig allokering'!$B$2:$AC$462,MATCH(W$3,'Slutlig allokering'!$B$2:$AJ$2,0),FALSE)/1,0)</f>
        <v>0</v>
      </c>
      <c r="X77">
        <f>IFERROR(VLOOKUP($B77,Kraftvärmeprod!$B$1:$AH$479,MATCH(X$2,Kraftvärmeprod!$B$1:$AG$1,0),FALSE)/1,0)-IFERROR(VLOOKUP($B77,'Slutlig allokering'!$B$2:$AC$462,MATCH(X$3,'Slutlig allokering'!$B$2:$AJ$2,0),FALSE)/1,0)</f>
        <v>0</v>
      </c>
      <c r="Y77">
        <f>IFERROR(VLOOKUP($B77,Kraftvärmeprod!$B$1:$AH$479,MATCH(Y$2,Kraftvärmeprod!$B$1:$AG$1,0),FALSE)/1,0)-IFERROR(VLOOKUP($B77,'Slutlig allokering'!$B$2:$AC$462,MATCH(Y$3,'Slutlig allokering'!$B$2:$AJ$2,0),FALSE)/1,0)</f>
        <v>0</v>
      </c>
      <c r="Z77">
        <f>IFERROR(VLOOKUP($B77,Kraftvärmeprod!$B$1:$AH$479,MATCH(Z$2,Kraftvärmeprod!$B$1:$AG$1,0),FALSE)/1,0)-IFERROR(VLOOKUP($B77,'Slutlig allokering'!$B$2:$AC$462,MATCH(Z$3,'Slutlig allokering'!$B$2:$AJ$2,0),FALSE)/1,0)</f>
        <v>0</v>
      </c>
      <c r="AA77">
        <f>IFERROR(VLOOKUP($B77,Kraftvärmeprod!$B$1:$AH$479,MATCH(AA$2,Kraftvärmeprod!$B$1:$AG$1,0),FALSE)/1,0)-IFERROR(VLOOKUP($B77,'Slutlig allokering'!$B$2:$AC$462,MATCH(AA$3,'Slutlig allokering'!$B$2:$AJ$2,0),FALSE)/1,0)</f>
        <v>0</v>
      </c>
      <c r="AB77">
        <f>IFERROR(VLOOKUP($B77,Kraftvärmeprod!$B$1:$AH$479,MATCH(AB$2,Kraftvärmeprod!$B$1:$AG$1,0),FALSE)/1,0)-IFERROR(VLOOKUP($B77,'Slutlig allokering'!$B$2:$AC$462,MATCH(AB$3,'Slutlig allokering'!$B$2:$AJ$2,0),FALSE)/1,0)</f>
        <v>0</v>
      </c>
      <c r="AE77">
        <f t="shared" si="2"/>
        <v>1860.408148</v>
      </c>
      <c r="AG77">
        <f>IFERROR(VLOOKUP(B77,'Slutlig allokering'!$B$2:$AJ$462,MATCH("Summa justerad allokerad tillförd energi (utan hjälpel och rökgaskondensering):",'Slutlig allokering'!$B$2:$AK$2,0),FALSE)/1,"")</f>
        <v>1801.4898519999999</v>
      </c>
      <c r="AI77" s="55">
        <f>IFERROR(1-VLOOKUP(B77,'Slutlig allokering'!$B$2:$AJ$462,MATCH("Andel av bränsle i kvv som allokerats till värme, exklusive rökgaskondensering och hjälpel",'Slutlig allokering'!$B$2:$AK$2,0),FALSE),"")</f>
        <v>0.50804477568736217</v>
      </c>
      <c r="AK77" s="55">
        <f t="shared" si="3"/>
        <v>0.50804477568736206</v>
      </c>
    </row>
    <row r="78" spans="1:37" x14ac:dyDescent="0.35">
      <c r="A78" s="28" t="s">
        <v>80</v>
      </c>
      <c r="B78" s="28" t="s">
        <v>104</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allokering'!$B$2:$AC$462,MATCH(E$3,'Slutlig allokering'!$B$2:$AJ$2,0),FALSE)/1,0)</f>
        <v>0</v>
      </c>
      <c r="F78">
        <f>IFERROR(VLOOKUP($B78,Kraftvärmeprod!$B$1:$AH$479,MATCH(F$2,Kraftvärmeprod!$B$1:$AG$1,0),FALSE)/1,0)-IFERROR(VLOOKUP($B78,'Slutlig allokering'!$B$2:$AC$462,MATCH(F$3,'Slutlig allokering'!$B$2:$AJ$2,0),FALSE)/1,0)</f>
        <v>0</v>
      </c>
      <c r="G78">
        <f>IFERROR(VLOOKUP($B78,Kraftvärmeprod!$B$1:$AH$479,MATCH(G$2,Kraftvärmeprod!$B$1:$AG$1,0),FALSE)/1,0)-IFERROR(VLOOKUP($B78,'Slutlig allokering'!$B$2:$AC$462,MATCH(G$3,'Slutlig allokering'!$B$2:$AJ$2,0),FALSE)/1,0)</f>
        <v>0</v>
      </c>
      <c r="H78">
        <f>IFERROR(VLOOKUP($B78,Kraftvärmeprod!$B$1:$AH$479,MATCH(H$2,Kraftvärmeprod!$B$1:$AG$1,0),FALSE)/1,0)-IFERROR(VLOOKUP($B78,'Slutlig allokering'!$B$2:$AC$462,MATCH(H$3,'Slutlig allokering'!$B$2:$AJ$2,0),FALSE)/1,0)</f>
        <v>0</v>
      </c>
      <c r="I78">
        <f>IFERROR(VLOOKUP($B78,Kraftvärmeprod!$B$1:$AH$479,MATCH(I$2,Kraftvärmeprod!$B$1:$AG$1,0),FALSE)/1,0)-IFERROR(VLOOKUP($B78,'Slutlig allokering'!$B$2:$AC$462,MATCH(I$3,'Slutlig allokering'!$B$2:$AJ$2,0),FALSE)/1,0)</f>
        <v>0</v>
      </c>
      <c r="J78">
        <f>IFERROR(VLOOKUP($B78,Kraftvärmeprod!$B$1:$AH$479,MATCH(J$2,Kraftvärmeprod!$B$1:$AG$1,0),FALSE)/1,0)-IFERROR(VLOOKUP($B78,'Slutlig allokering'!$B$2:$AC$462,MATCH(J$3,'Slutlig allokering'!$B$2:$AJ$2,0),FALSE)/1,0)</f>
        <v>0</v>
      </c>
      <c r="K78">
        <f>IFERROR(VLOOKUP($B78,Kraftvärmeprod!$B$1:$AH$479,MATCH(K$2,Kraftvärmeprod!$B$1:$AG$1,0),FALSE)/1,0)-IFERROR(VLOOKUP($B78,'Slutlig allokering'!$B$2:$AC$462,MATCH(K$3,'Slutlig allokering'!$B$2:$AJ$2,0),FALSE)/1,0)</f>
        <v>0</v>
      </c>
      <c r="L78">
        <f>IFERROR(VLOOKUP($B78,Kraftvärmeprod!$B$1:$AH$479,MATCH(L$2,Kraftvärmeprod!$B$1:$AG$1,0),FALSE)/1,0)-IFERROR(VLOOKUP($B78,'Slutlig allokering'!$B$2:$AC$462,MATCH(L$3,'Slutlig allokering'!$B$2:$AJ$2,0),FALSE)/1,0)</f>
        <v>0</v>
      </c>
      <c r="M78" s="143">
        <f>IFERROR(VLOOKUP($B78,Miljö!$B$1:$S$477,MATCH(M$2,Miljö!$B$1:$X$1,0),FALSE)/1,0)-IFERROR(VLOOKUP($B78,'Slutlig allokering'!$B$2:$AC$462,MATCH(M$3,'Slutlig allokering'!$B$2:$AJ$2,0),FALSE)/1,0)</f>
        <v>0</v>
      </c>
      <c r="N78">
        <f>IFERROR(VLOOKUP($B78,Kraftvärmeprod!$B$1:$AH$479,MATCH(N$2,Kraftvärmeprod!$B$1:$AG$1,0),FALSE)/1,0)-IFERROR(VLOOKUP($B78,'Slutlig allokering'!$B$2:$AC$462,MATCH(N$3,'Slutlig allokering'!$B$2:$AJ$2,0),FALSE)/1,0)</f>
        <v>0</v>
      </c>
      <c r="O78">
        <f>IFERROR(VLOOKUP($B78,Kraftvärmeprod!$B$1:$AH$479,MATCH(O$2,Kraftvärmeprod!$B$1:$AG$1,0),FALSE)/1,0)-IFERROR(VLOOKUP($B78,'Slutlig allokering'!$B$2:$AC$462,MATCH(O$3,'Slutlig allokering'!$B$2:$AJ$2,0),FALSE)/1,0)</f>
        <v>0</v>
      </c>
      <c r="P78">
        <f>IFERROR(VLOOKUP($B78,Kraftvärmeprod!$B$1:$AH$479,MATCH(P$2,Kraftvärmeprod!$B$1:$AG$1,0),FALSE)/1,0)-IFERROR(VLOOKUP($B78,'Slutlig allokering'!$B$2:$AC$462,MATCH(P$3,'Slutlig allokering'!$B$2:$AJ$2,0),FALSE)/1,0)</f>
        <v>0</v>
      </c>
      <c r="Q78">
        <f>IFERROR(VLOOKUP($B78,Kraftvärmeprod!$B$1:$AH$479,MATCH(Q$2,Kraftvärmeprod!$B$1:$AG$1,0),FALSE)/1,0)-IFERROR(VLOOKUP($B78,'Slutlig allokering'!$B$2:$AC$462,MATCH(Q$3,'Slutlig allokering'!$B$2:$AJ$2,0),FALSE)/1,0)</f>
        <v>0</v>
      </c>
      <c r="R78">
        <f>IFERROR(VLOOKUP($B78,Kraftvärmeprod!$B$1:$AH$479,MATCH(R$2,Kraftvärmeprod!$B$1:$AG$1,0),FALSE)/1,0)-IFERROR(VLOOKUP($B78,'Slutlig allokering'!$B$2:$AC$462,MATCH(R$3,'Slutlig allokering'!$B$2:$AJ$2,0),FALSE)/1,0)</f>
        <v>0</v>
      </c>
      <c r="S78">
        <f>IFERROR(VLOOKUP($B78,Kraftvärmeprod!$B$1:$AH$479,MATCH(S$2,Kraftvärmeprod!$B$1:$AG$1,0),FALSE)/1,0)-IFERROR(VLOOKUP($B78,'Slutlig allokering'!$B$2:$AC$462,MATCH(S$3,'Slutlig allokering'!$B$2:$AJ$2,0),FALSE)/1,0)</f>
        <v>0</v>
      </c>
      <c r="T78">
        <f>IFERROR(VLOOKUP($B78,Kraftvärmeprod!$B$1:$AH$479,MATCH(T$2,Kraftvärmeprod!$B$1:$AG$1,0),FALSE)/1,0)-IFERROR(VLOOKUP($B78,'Slutlig allokering'!$B$2:$AC$462,MATCH(T$3,'Slutlig allokering'!$B$2:$AJ$2,0),FALSE)/1,0)</f>
        <v>0</v>
      </c>
      <c r="U78">
        <f>IFERROR(VLOOKUP($B78,Kraftvärmeprod!$B$1:$AH$479,MATCH(U$2,Kraftvärmeprod!$B$1:$AG$1,0),FALSE)/1,0)-IFERROR(VLOOKUP($B78,'Slutlig allokering'!$B$2:$AC$462,MATCH(U$3,'Slutlig allokering'!$B$2:$AJ$2,0),FALSE)/1,0)</f>
        <v>0</v>
      </c>
      <c r="V78">
        <f>IFERROR(VLOOKUP($B78,Kraftvärmeprod!$B$1:$AH$479,MATCH(V$2,Kraftvärmeprod!$B$1:$AG$1,0),FALSE)/1,0)-IFERROR(VLOOKUP($B78,'Slutlig allokering'!$B$2:$AC$462,MATCH(V$3,'Slutlig allokering'!$B$2:$AJ$2,0),FALSE)/1,0)</f>
        <v>0</v>
      </c>
      <c r="W78">
        <f>IFERROR(VLOOKUP($B78,Kraftvärmeprod!$B$1:$AH$479,MATCH(W$2,Kraftvärmeprod!$B$1:$AG$1,0),FALSE)/1,0)-IFERROR(VLOOKUP($B78,'Slutlig allokering'!$B$2:$AC$462,MATCH(W$3,'Slutlig allokering'!$B$2:$AJ$2,0),FALSE)/1,0)</f>
        <v>0</v>
      </c>
      <c r="X78">
        <f>IFERROR(VLOOKUP($B78,Kraftvärmeprod!$B$1:$AH$479,MATCH(X$2,Kraftvärmeprod!$B$1:$AG$1,0),FALSE)/1,0)-IFERROR(VLOOKUP($B78,'Slutlig allokering'!$B$2:$AC$462,MATCH(X$3,'Slutlig allokering'!$B$2:$AJ$2,0),FALSE)/1,0)</f>
        <v>0</v>
      </c>
      <c r="Y78">
        <f>IFERROR(VLOOKUP($B78,Kraftvärmeprod!$B$1:$AH$479,MATCH(Y$2,Kraftvärmeprod!$B$1:$AG$1,0),FALSE)/1,0)-IFERROR(VLOOKUP($B78,'Slutlig allokering'!$B$2:$AC$462,MATCH(Y$3,'Slutlig allokering'!$B$2:$AJ$2,0),FALSE)/1,0)</f>
        <v>0</v>
      </c>
      <c r="Z78">
        <f>IFERROR(VLOOKUP($B78,Kraftvärmeprod!$B$1:$AH$479,MATCH(Z$2,Kraftvärmeprod!$B$1:$AG$1,0),FALSE)/1,0)-IFERROR(VLOOKUP($B78,'Slutlig allokering'!$B$2:$AC$462,MATCH(Z$3,'Slutlig allokering'!$B$2:$AJ$2,0),FALSE)/1,0)</f>
        <v>0</v>
      </c>
      <c r="AA78">
        <f>IFERROR(VLOOKUP($B78,Kraftvärmeprod!$B$1:$AH$479,MATCH(AA$2,Kraftvärmeprod!$B$1:$AG$1,0),FALSE)/1,0)-IFERROR(VLOOKUP($B78,'Slutlig allokering'!$B$2:$AC$462,MATCH(AA$3,'Slutlig allokering'!$B$2:$AJ$2,0),FALSE)/1,0)</f>
        <v>0</v>
      </c>
      <c r="AB78">
        <f>IFERROR(VLOOKUP($B78,Kraftvärmeprod!$B$1:$AH$479,MATCH(AB$2,Kraftvärmeprod!$B$1:$AG$1,0),FALSE)/1,0)-IFERROR(VLOOKUP($B78,'Slutlig allokering'!$B$2:$AC$462,MATCH(AB$3,'Slutlig allokering'!$B$2:$AJ$2,0),FALSE)/1,0)</f>
        <v>0</v>
      </c>
      <c r="AE78">
        <f t="shared" si="2"/>
        <v>0</v>
      </c>
      <c r="AG78">
        <f>IFERROR(VLOOKUP(B78,'Slutlig allokering'!$B$2:$AJ$462,MATCH("Summa justerad allokerad tillförd energi (utan hjälpel och rökgaskondensering):",'Slutlig allokering'!$B$2:$AK$2,0),FALSE)/1,"")</f>
        <v>0</v>
      </c>
      <c r="AI78" s="55" t="str">
        <f>IFERROR(1-VLOOKUP(B78,'Slutlig allokering'!$B$2:$AJ$462,MATCH("Andel av bränsle i kvv som allokerats till värme, exklusive rökgaskondensering och hjälpel",'Slutlig allokering'!$B$2:$AK$2,0),FALSE),"")</f>
        <v/>
      </c>
      <c r="AK78" s="55" t="str">
        <f t="shared" si="3"/>
        <v/>
      </c>
    </row>
    <row r="79" spans="1:37" x14ac:dyDescent="0.35">
      <c r="A79" s="28" t="s">
        <v>80</v>
      </c>
      <c r="B79" s="28" t="s">
        <v>105</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allokering'!$B$2:$AC$462,MATCH(E$3,'Slutlig allokering'!$B$2:$AJ$2,0),FALSE)/1,0)</f>
        <v>0</v>
      </c>
      <c r="F79">
        <f>IFERROR(VLOOKUP($B79,Kraftvärmeprod!$B$1:$AH$479,MATCH(F$2,Kraftvärmeprod!$B$1:$AG$1,0),FALSE)/1,0)-IFERROR(VLOOKUP($B79,'Slutlig allokering'!$B$2:$AC$462,MATCH(F$3,'Slutlig allokering'!$B$2:$AJ$2,0),FALSE)/1,0)</f>
        <v>0</v>
      </c>
      <c r="G79">
        <f>IFERROR(VLOOKUP($B79,Kraftvärmeprod!$B$1:$AH$479,MATCH(G$2,Kraftvärmeprod!$B$1:$AG$1,0),FALSE)/1,0)-IFERROR(VLOOKUP($B79,'Slutlig allokering'!$B$2:$AC$462,MATCH(G$3,'Slutlig allokering'!$B$2:$AJ$2,0),FALSE)/1,0)</f>
        <v>0</v>
      </c>
      <c r="H79">
        <f>IFERROR(VLOOKUP($B79,Kraftvärmeprod!$B$1:$AH$479,MATCH(H$2,Kraftvärmeprod!$B$1:$AG$1,0),FALSE)/1,0)-IFERROR(VLOOKUP($B79,'Slutlig allokering'!$B$2:$AC$462,MATCH(H$3,'Slutlig allokering'!$B$2:$AJ$2,0),FALSE)/1,0)</f>
        <v>0</v>
      </c>
      <c r="I79">
        <f>IFERROR(VLOOKUP($B79,Kraftvärmeprod!$B$1:$AH$479,MATCH(I$2,Kraftvärmeprod!$B$1:$AG$1,0),FALSE)/1,0)-IFERROR(VLOOKUP($B79,'Slutlig allokering'!$B$2:$AC$462,MATCH(I$3,'Slutlig allokering'!$B$2:$AJ$2,0),FALSE)/1,0)</f>
        <v>0</v>
      </c>
      <c r="J79">
        <f>IFERROR(VLOOKUP($B79,Kraftvärmeprod!$B$1:$AH$479,MATCH(J$2,Kraftvärmeprod!$B$1:$AG$1,0),FALSE)/1,0)-IFERROR(VLOOKUP($B79,'Slutlig allokering'!$B$2:$AC$462,MATCH(J$3,'Slutlig allokering'!$B$2:$AJ$2,0),FALSE)/1,0)</f>
        <v>0</v>
      </c>
      <c r="K79">
        <f>IFERROR(VLOOKUP($B79,Kraftvärmeprod!$B$1:$AH$479,MATCH(K$2,Kraftvärmeprod!$B$1:$AG$1,0),FALSE)/1,0)-IFERROR(VLOOKUP($B79,'Slutlig allokering'!$B$2:$AC$462,MATCH(K$3,'Slutlig allokering'!$B$2:$AJ$2,0),FALSE)/1,0)</f>
        <v>0</v>
      </c>
      <c r="L79">
        <f>IFERROR(VLOOKUP($B79,Kraftvärmeprod!$B$1:$AH$479,MATCH(L$2,Kraftvärmeprod!$B$1:$AG$1,0),FALSE)/1,0)-IFERROR(VLOOKUP($B79,'Slutlig allokering'!$B$2:$AC$462,MATCH(L$3,'Slutlig allokering'!$B$2:$AJ$2,0),FALSE)/1,0)</f>
        <v>0</v>
      </c>
      <c r="M79" s="143">
        <f>IFERROR(VLOOKUP($B79,Miljö!$B$1:$S$477,MATCH(M$2,Miljö!$B$1:$X$1,0),FALSE)/1,0)-IFERROR(VLOOKUP($B79,'Slutlig allokering'!$B$2:$AC$462,MATCH(M$3,'Slutlig allokering'!$B$2:$AJ$2,0),FALSE)/1,0)</f>
        <v>0</v>
      </c>
      <c r="N79">
        <f>IFERROR(VLOOKUP($B79,Kraftvärmeprod!$B$1:$AH$479,MATCH(N$2,Kraftvärmeprod!$B$1:$AG$1,0),FALSE)/1,0)-IFERROR(VLOOKUP($B79,'Slutlig allokering'!$B$2:$AC$462,MATCH(N$3,'Slutlig allokering'!$B$2:$AJ$2,0),FALSE)/1,0)</f>
        <v>0</v>
      </c>
      <c r="O79">
        <f>IFERROR(VLOOKUP($B79,Kraftvärmeprod!$B$1:$AH$479,MATCH(O$2,Kraftvärmeprod!$B$1:$AG$1,0),FALSE)/1,0)-IFERROR(VLOOKUP($B79,'Slutlig allokering'!$B$2:$AC$462,MATCH(O$3,'Slutlig allokering'!$B$2:$AJ$2,0),FALSE)/1,0)</f>
        <v>0</v>
      </c>
      <c r="P79">
        <f>IFERROR(VLOOKUP($B79,Kraftvärmeprod!$B$1:$AH$479,MATCH(P$2,Kraftvärmeprod!$B$1:$AG$1,0),FALSE)/1,0)-IFERROR(VLOOKUP($B79,'Slutlig allokering'!$B$2:$AC$462,MATCH(P$3,'Slutlig allokering'!$B$2:$AJ$2,0),FALSE)/1,0)</f>
        <v>0</v>
      </c>
      <c r="Q79">
        <f>IFERROR(VLOOKUP($B79,Kraftvärmeprod!$B$1:$AH$479,MATCH(Q$2,Kraftvärmeprod!$B$1:$AG$1,0),FALSE)/1,0)-IFERROR(VLOOKUP($B79,'Slutlig allokering'!$B$2:$AC$462,MATCH(Q$3,'Slutlig allokering'!$B$2:$AJ$2,0),FALSE)/1,0)</f>
        <v>0</v>
      </c>
      <c r="R79">
        <f>IFERROR(VLOOKUP($B79,Kraftvärmeprod!$B$1:$AH$479,MATCH(R$2,Kraftvärmeprod!$B$1:$AG$1,0),FALSE)/1,0)-IFERROR(VLOOKUP($B79,'Slutlig allokering'!$B$2:$AC$462,MATCH(R$3,'Slutlig allokering'!$B$2:$AJ$2,0),FALSE)/1,0)</f>
        <v>0</v>
      </c>
      <c r="S79">
        <f>IFERROR(VLOOKUP($B79,Kraftvärmeprod!$B$1:$AH$479,MATCH(S$2,Kraftvärmeprod!$B$1:$AG$1,0),FALSE)/1,0)-IFERROR(VLOOKUP($B79,'Slutlig allokering'!$B$2:$AC$462,MATCH(S$3,'Slutlig allokering'!$B$2:$AJ$2,0),FALSE)/1,0)</f>
        <v>0</v>
      </c>
      <c r="T79">
        <f>IFERROR(VLOOKUP($B79,Kraftvärmeprod!$B$1:$AH$479,MATCH(T$2,Kraftvärmeprod!$B$1:$AG$1,0),FALSE)/1,0)-IFERROR(VLOOKUP($B79,'Slutlig allokering'!$B$2:$AC$462,MATCH(T$3,'Slutlig allokering'!$B$2:$AJ$2,0),FALSE)/1,0)</f>
        <v>0</v>
      </c>
      <c r="U79">
        <f>IFERROR(VLOOKUP($B79,Kraftvärmeprod!$B$1:$AH$479,MATCH(U$2,Kraftvärmeprod!$B$1:$AG$1,0),FALSE)/1,0)-IFERROR(VLOOKUP($B79,'Slutlig allokering'!$B$2:$AC$462,MATCH(U$3,'Slutlig allokering'!$B$2:$AJ$2,0),FALSE)/1,0)</f>
        <v>0</v>
      </c>
      <c r="V79">
        <f>IFERROR(VLOOKUP($B79,Kraftvärmeprod!$B$1:$AH$479,MATCH(V$2,Kraftvärmeprod!$B$1:$AG$1,0),FALSE)/1,0)-IFERROR(VLOOKUP($B79,'Slutlig allokering'!$B$2:$AC$462,MATCH(V$3,'Slutlig allokering'!$B$2:$AJ$2,0),FALSE)/1,0)</f>
        <v>0</v>
      </c>
      <c r="W79">
        <f>IFERROR(VLOOKUP($B79,Kraftvärmeprod!$B$1:$AH$479,MATCH(W$2,Kraftvärmeprod!$B$1:$AG$1,0),FALSE)/1,0)-IFERROR(VLOOKUP($B79,'Slutlig allokering'!$B$2:$AC$462,MATCH(W$3,'Slutlig allokering'!$B$2:$AJ$2,0),FALSE)/1,0)</f>
        <v>0</v>
      </c>
      <c r="X79">
        <f>IFERROR(VLOOKUP($B79,Kraftvärmeprod!$B$1:$AH$479,MATCH(X$2,Kraftvärmeprod!$B$1:$AG$1,0),FALSE)/1,0)-IFERROR(VLOOKUP($B79,'Slutlig allokering'!$B$2:$AC$462,MATCH(X$3,'Slutlig allokering'!$B$2:$AJ$2,0),FALSE)/1,0)</f>
        <v>0</v>
      </c>
      <c r="Y79">
        <f>IFERROR(VLOOKUP($B79,Kraftvärmeprod!$B$1:$AH$479,MATCH(Y$2,Kraftvärmeprod!$B$1:$AG$1,0),FALSE)/1,0)-IFERROR(VLOOKUP($B79,'Slutlig allokering'!$B$2:$AC$462,MATCH(Y$3,'Slutlig allokering'!$B$2:$AJ$2,0),FALSE)/1,0)</f>
        <v>0</v>
      </c>
      <c r="Z79">
        <f>IFERROR(VLOOKUP($B79,Kraftvärmeprod!$B$1:$AH$479,MATCH(Z$2,Kraftvärmeprod!$B$1:$AG$1,0),FALSE)/1,0)-IFERROR(VLOOKUP($B79,'Slutlig allokering'!$B$2:$AC$462,MATCH(Z$3,'Slutlig allokering'!$B$2:$AJ$2,0),FALSE)/1,0)</f>
        <v>0</v>
      </c>
      <c r="AA79">
        <f>IFERROR(VLOOKUP($B79,Kraftvärmeprod!$B$1:$AH$479,MATCH(AA$2,Kraftvärmeprod!$B$1:$AG$1,0),FALSE)/1,0)-IFERROR(VLOOKUP($B79,'Slutlig allokering'!$B$2:$AC$462,MATCH(AA$3,'Slutlig allokering'!$B$2:$AJ$2,0),FALSE)/1,0)</f>
        <v>0</v>
      </c>
      <c r="AB79">
        <f>IFERROR(VLOOKUP($B79,Kraftvärmeprod!$B$1:$AH$479,MATCH(AB$2,Kraftvärmeprod!$B$1:$AG$1,0),FALSE)/1,0)-IFERROR(VLOOKUP($B79,'Slutlig allokering'!$B$2:$AC$462,MATCH(AB$3,'Slutlig allokering'!$B$2:$AJ$2,0),FALSE)/1,0)</f>
        <v>0</v>
      </c>
      <c r="AE79">
        <f t="shared" si="2"/>
        <v>0</v>
      </c>
      <c r="AG79">
        <f>IFERROR(VLOOKUP(B79,'Slutlig allokering'!$B$2:$AJ$462,MATCH("Summa justerad allokerad tillförd energi (utan hjälpel och rökgaskondensering):",'Slutlig allokering'!$B$2:$AK$2,0),FALSE)/1,"")</f>
        <v>0</v>
      </c>
      <c r="AI79" s="55" t="str">
        <f>IFERROR(1-VLOOKUP(B79,'Slutlig allokering'!$B$2:$AJ$462,MATCH("Andel av bränsle i kvv som allokerats till värme, exklusive rökgaskondensering och hjälpel",'Slutlig allokering'!$B$2:$AK$2,0),FALSE),"")</f>
        <v/>
      </c>
      <c r="AK79" s="55" t="str">
        <f t="shared" si="3"/>
        <v/>
      </c>
    </row>
    <row r="80" spans="1:37" x14ac:dyDescent="0.35">
      <c r="A80" s="28" t="s">
        <v>80</v>
      </c>
      <c r="B80" s="28" t="s">
        <v>106</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allokering'!$B$2:$AC$462,MATCH(E$3,'Slutlig allokering'!$B$2:$AJ$2,0),FALSE)/1,0)</f>
        <v>0</v>
      </c>
      <c r="F80">
        <f>IFERROR(VLOOKUP($B80,Kraftvärmeprod!$B$1:$AH$479,MATCH(F$2,Kraftvärmeprod!$B$1:$AG$1,0),FALSE)/1,0)-IFERROR(VLOOKUP($B80,'Slutlig allokering'!$B$2:$AC$462,MATCH(F$3,'Slutlig allokering'!$B$2:$AJ$2,0),FALSE)/1,0)</f>
        <v>0</v>
      </c>
      <c r="G80">
        <f>IFERROR(VLOOKUP($B80,Kraftvärmeprod!$B$1:$AH$479,MATCH(G$2,Kraftvärmeprod!$B$1:$AG$1,0),FALSE)/1,0)-IFERROR(VLOOKUP($B80,'Slutlig allokering'!$B$2:$AC$462,MATCH(G$3,'Slutlig allokering'!$B$2:$AJ$2,0),FALSE)/1,0)</f>
        <v>0</v>
      </c>
      <c r="H80">
        <f>IFERROR(VLOOKUP($B80,Kraftvärmeprod!$B$1:$AH$479,MATCH(H$2,Kraftvärmeprod!$B$1:$AG$1,0),FALSE)/1,0)-IFERROR(VLOOKUP($B80,'Slutlig allokering'!$B$2:$AC$462,MATCH(H$3,'Slutlig allokering'!$B$2:$AJ$2,0),FALSE)/1,0)</f>
        <v>0</v>
      </c>
      <c r="I80">
        <f>IFERROR(VLOOKUP($B80,Kraftvärmeprod!$B$1:$AH$479,MATCH(I$2,Kraftvärmeprod!$B$1:$AG$1,0),FALSE)/1,0)-IFERROR(VLOOKUP($B80,'Slutlig allokering'!$B$2:$AC$462,MATCH(I$3,'Slutlig allokering'!$B$2:$AJ$2,0),FALSE)/1,0)</f>
        <v>0</v>
      </c>
      <c r="J80">
        <f>IFERROR(VLOOKUP($B80,Kraftvärmeprod!$B$1:$AH$479,MATCH(J$2,Kraftvärmeprod!$B$1:$AG$1,0),FALSE)/1,0)-IFERROR(VLOOKUP($B80,'Slutlig allokering'!$B$2:$AC$462,MATCH(J$3,'Slutlig allokering'!$B$2:$AJ$2,0),FALSE)/1,0)</f>
        <v>0</v>
      </c>
      <c r="K80">
        <f>IFERROR(VLOOKUP($B80,Kraftvärmeprod!$B$1:$AH$479,MATCH(K$2,Kraftvärmeprod!$B$1:$AG$1,0),FALSE)/1,0)-IFERROR(VLOOKUP($B80,'Slutlig allokering'!$B$2:$AC$462,MATCH(K$3,'Slutlig allokering'!$B$2:$AJ$2,0),FALSE)/1,0)</f>
        <v>0</v>
      </c>
      <c r="L80">
        <f>IFERROR(VLOOKUP($B80,Kraftvärmeprod!$B$1:$AH$479,MATCH(L$2,Kraftvärmeprod!$B$1:$AG$1,0),FALSE)/1,0)-IFERROR(VLOOKUP($B80,'Slutlig allokering'!$B$2:$AC$462,MATCH(L$3,'Slutlig allokering'!$B$2:$AJ$2,0),FALSE)/1,0)</f>
        <v>0</v>
      </c>
      <c r="M80" s="143">
        <f>IFERROR(VLOOKUP($B80,Miljö!$B$1:$S$477,MATCH(M$2,Miljö!$B$1:$X$1,0),FALSE)/1,0)-IFERROR(VLOOKUP($B80,'Slutlig allokering'!$B$2:$AC$462,MATCH(M$3,'Slutlig allokering'!$B$2:$AJ$2,0),FALSE)/1,0)</f>
        <v>0</v>
      </c>
      <c r="N80">
        <f>IFERROR(VLOOKUP($B80,Kraftvärmeprod!$B$1:$AH$479,MATCH(N$2,Kraftvärmeprod!$B$1:$AG$1,0),FALSE)/1,0)-IFERROR(VLOOKUP($B80,'Slutlig allokering'!$B$2:$AC$462,MATCH(N$3,'Slutlig allokering'!$B$2:$AJ$2,0),FALSE)/1,0)</f>
        <v>0</v>
      </c>
      <c r="O80">
        <f>IFERROR(VLOOKUP($B80,Kraftvärmeprod!$B$1:$AH$479,MATCH(O$2,Kraftvärmeprod!$B$1:$AG$1,0),FALSE)/1,0)-IFERROR(VLOOKUP($B80,'Slutlig allokering'!$B$2:$AC$462,MATCH(O$3,'Slutlig allokering'!$B$2:$AJ$2,0),FALSE)/1,0)</f>
        <v>0</v>
      </c>
      <c r="P80">
        <f>IFERROR(VLOOKUP($B80,Kraftvärmeprod!$B$1:$AH$479,MATCH(P$2,Kraftvärmeprod!$B$1:$AG$1,0),FALSE)/1,0)-IFERROR(VLOOKUP($B80,'Slutlig allokering'!$B$2:$AC$462,MATCH(P$3,'Slutlig allokering'!$B$2:$AJ$2,0),FALSE)/1,0)</f>
        <v>0</v>
      </c>
      <c r="Q80">
        <f>IFERROR(VLOOKUP($B80,Kraftvärmeprod!$B$1:$AH$479,MATCH(Q$2,Kraftvärmeprod!$B$1:$AG$1,0),FALSE)/1,0)-IFERROR(VLOOKUP($B80,'Slutlig allokering'!$B$2:$AC$462,MATCH(Q$3,'Slutlig allokering'!$B$2:$AJ$2,0),FALSE)/1,0)</f>
        <v>0</v>
      </c>
      <c r="R80">
        <f>IFERROR(VLOOKUP($B80,Kraftvärmeprod!$B$1:$AH$479,MATCH(R$2,Kraftvärmeprod!$B$1:$AG$1,0),FALSE)/1,0)-IFERROR(VLOOKUP($B80,'Slutlig allokering'!$B$2:$AC$462,MATCH(R$3,'Slutlig allokering'!$B$2:$AJ$2,0),FALSE)/1,0)</f>
        <v>0</v>
      </c>
      <c r="S80">
        <f>IFERROR(VLOOKUP($B80,Kraftvärmeprod!$B$1:$AH$479,MATCH(S$2,Kraftvärmeprod!$B$1:$AG$1,0),FALSE)/1,0)-IFERROR(VLOOKUP($B80,'Slutlig allokering'!$B$2:$AC$462,MATCH(S$3,'Slutlig allokering'!$B$2:$AJ$2,0),FALSE)/1,0)</f>
        <v>0</v>
      </c>
      <c r="T80">
        <f>IFERROR(VLOOKUP($B80,Kraftvärmeprod!$B$1:$AH$479,MATCH(T$2,Kraftvärmeprod!$B$1:$AG$1,0),FALSE)/1,0)-IFERROR(VLOOKUP($B80,'Slutlig allokering'!$B$2:$AC$462,MATCH(T$3,'Slutlig allokering'!$B$2:$AJ$2,0),FALSE)/1,0)</f>
        <v>0</v>
      </c>
      <c r="U80">
        <f>IFERROR(VLOOKUP($B80,Kraftvärmeprod!$B$1:$AH$479,MATCH(U$2,Kraftvärmeprod!$B$1:$AG$1,0),FALSE)/1,0)-IFERROR(VLOOKUP($B80,'Slutlig allokering'!$B$2:$AC$462,MATCH(U$3,'Slutlig allokering'!$B$2:$AJ$2,0),FALSE)/1,0)</f>
        <v>0</v>
      </c>
      <c r="V80">
        <f>IFERROR(VLOOKUP($B80,Kraftvärmeprod!$B$1:$AH$479,MATCH(V$2,Kraftvärmeprod!$B$1:$AG$1,0),FALSE)/1,0)-IFERROR(VLOOKUP($B80,'Slutlig allokering'!$B$2:$AC$462,MATCH(V$3,'Slutlig allokering'!$B$2:$AJ$2,0),FALSE)/1,0)</f>
        <v>0</v>
      </c>
      <c r="W80">
        <f>IFERROR(VLOOKUP($B80,Kraftvärmeprod!$B$1:$AH$479,MATCH(W$2,Kraftvärmeprod!$B$1:$AG$1,0),FALSE)/1,0)-IFERROR(VLOOKUP($B80,'Slutlig allokering'!$B$2:$AC$462,MATCH(W$3,'Slutlig allokering'!$B$2:$AJ$2,0),FALSE)/1,0)</f>
        <v>0</v>
      </c>
      <c r="X80">
        <f>IFERROR(VLOOKUP($B80,Kraftvärmeprod!$B$1:$AH$479,MATCH(X$2,Kraftvärmeprod!$B$1:$AG$1,0),FALSE)/1,0)-IFERROR(VLOOKUP($B80,'Slutlig allokering'!$B$2:$AC$462,MATCH(X$3,'Slutlig allokering'!$B$2:$AJ$2,0),FALSE)/1,0)</f>
        <v>0</v>
      </c>
      <c r="Y80">
        <f>IFERROR(VLOOKUP($B80,Kraftvärmeprod!$B$1:$AH$479,MATCH(Y$2,Kraftvärmeprod!$B$1:$AG$1,0),FALSE)/1,0)-IFERROR(VLOOKUP($B80,'Slutlig allokering'!$B$2:$AC$462,MATCH(Y$3,'Slutlig allokering'!$B$2:$AJ$2,0),FALSE)/1,0)</f>
        <v>0</v>
      </c>
      <c r="Z80">
        <f>IFERROR(VLOOKUP($B80,Kraftvärmeprod!$B$1:$AH$479,MATCH(Z$2,Kraftvärmeprod!$B$1:$AG$1,0),FALSE)/1,0)-IFERROR(VLOOKUP($B80,'Slutlig allokering'!$B$2:$AC$462,MATCH(Z$3,'Slutlig allokering'!$B$2:$AJ$2,0),FALSE)/1,0)</f>
        <v>0</v>
      </c>
      <c r="AA80">
        <f>IFERROR(VLOOKUP($B80,Kraftvärmeprod!$B$1:$AH$479,MATCH(AA$2,Kraftvärmeprod!$B$1:$AG$1,0),FALSE)/1,0)-IFERROR(VLOOKUP($B80,'Slutlig allokering'!$B$2:$AC$462,MATCH(AA$3,'Slutlig allokering'!$B$2:$AJ$2,0),FALSE)/1,0)</f>
        <v>0</v>
      </c>
      <c r="AB80">
        <f>IFERROR(VLOOKUP($B80,Kraftvärmeprod!$B$1:$AH$479,MATCH(AB$2,Kraftvärmeprod!$B$1:$AG$1,0),FALSE)/1,0)-IFERROR(VLOOKUP($B80,'Slutlig allokering'!$B$2:$AC$462,MATCH(AB$3,'Slutlig allokering'!$B$2:$AJ$2,0),FALSE)/1,0)</f>
        <v>0</v>
      </c>
      <c r="AE80">
        <f t="shared" si="2"/>
        <v>0</v>
      </c>
      <c r="AG80">
        <f>IFERROR(VLOOKUP(B80,'Slutlig allokering'!$B$2:$AJ$462,MATCH("Summa justerad allokerad tillförd energi (utan hjälpel och rökgaskondensering):",'Slutlig allokering'!$B$2:$AK$2,0),FALSE)/1,"")</f>
        <v>0</v>
      </c>
      <c r="AI80" s="55" t="str">
        <f>IFERROR(1-VLOOKUP(B80,'Slutlig allokering'!$B$2:$AJ$462,MATCH("Andel av bränsle i kvv som allokerats till värme, exklusive rökgaskondensering och hjälpel",'Slutlig allokering'!$B$2:$AK$2,0),FALSE),"")</f>
        <v/>
      </c>
      <c r="AK80" s="55" t="str">
        <f t="shared" si="3"/>
        <v/>
      </c>
    </row>
    <row r="81" spans="1:37" x14ac:dyDescent="0.35">
      <c r="A81" s="28" t="s">
        <v>80</v>
      </c>
      <c r="B81" s="28" t="s">
        <v>107</v>
      </c>
      <c r="C81" t="str">
        <f>IFERROR(VLOOKUP($B81,Kraftvärmeprod!$B$1:$AH$479,MATCH(C$3,Kraftvärmeprod!$B$1:$AG$1,0),FALSE)/1,"")</f>
        <v/>
      </c>
      <c r="D81" t="str">
        <f>IFERROR(VLOOKUP($B81,Kraftvärmeprod!$B$1:$AH$479,MATCH(D$3,Kraftvärmeprod!$B$1:$AG$1,0),FALSE)/1,"")</f>
        <v/>
      </c>
      <c r="E81">
        <f>IFERROR(VLOOKUP($B81,Kraftvärmeprod!$B$1:$AH$479,MATCH(E$2,Kraftvärmeprod!$B$1:$AG$1,0),FALSE)/1,0)-IFERROR(VLOOKUP($B81,'Slutlig allokering'!$B$2:$AC$462,MATCH(E$3,'Slutlig allokering'!$B$2:$AJ$2,0),FALSE)/1,0)</f>
        <v>0</v>
      </c>
      <c r="F81">
        <f>IFERROR(VLOOKUP($B81,Kraftvärmeprod!$B$1:$AH$479,MATCH(F$2,Kraftvärmeprod!$B$1:$AG$1,0),FALSE)/1,0)-IFERROR(VLOOKUP($B81,'Slutlig allokering'!$B$2:$AC$462,MATCH(F$3,'Slutlig allokering'!$B$2:$AJ$2,0),FALSE)/1,0)</f>
        <v>0</v>
      </c>
      <c r="G81">
        <f>IFERROR(VLOOKUP($B81,Kraftvärmeprod!$B$1:$AH$479,MATCH(G$2,Kraftvärmeprod!$B$1:$AG$1,0),FALSE)/1,0)-IFERROR(VLOOKUP($B81,'Slutlig allokering'!$B$2:$AC$462,MATCH(G$3,'Slutlig allokering'!$B$2:$AJ$2,0),FALSE)/1,0)</f>
        <v>0</v>
      </c>
      <c r="H81">
        <f>IFERROR(VLOOKUP($B81,Kraftvärmeprod!$B$1:$AH$479,MATCH(H$2,Kraftvärmeprod!$B$1:$AG$1,0),FALSE)/1,0)-IFERROR(VLOOKUP($B81,'Slutlig allokering'!$B$2:$AC$462,MATCH(H$3,'Slutlig allokering'!$B$2:$AJ$2,0),FALSE)/1,0)</f>
        <v>0</v>
      </c>
      <c r="I81">
        <f>IFERROR(VLOOKUP($B81,Kraftvärmeprod!$B$1:$AH$479,MATCH(I$2,Kraftvärmeprod!$B$1:$AG$1,0),FALSE)/1,0)-IFERROR(VLOOKUP($B81,'Slutlig allokering'!$B$2:$AC$462,MATCH(I$3,'Slutlig allokering'!$B$2:$AJ$2,0),FALSE)/1,0)</f>
        <v>0</v>
      </c>
      <c r="J81">
        <f>IFERROR(VLOOKUP($B81,Kraftvärmeprod!$B$1:$AH$479,MATCH(J$2,Kraftvärmeprod!$B$1:$AG$1,0),FALSE)/1,0)-IFERROR(VLOOKUP($B81,'Slutlig allokering'!$B$2:$AC$462,MATCH(J$3,'Slutlig allokering'!$B$2:$AJ$2,0),FALSE)/1,0)</f>
        <v>0</v>
      </c>
      <c r="K81">
        <f>IFERROR(VLOOKUP($B81,Kraftvärmeprod!$B$1:$AH$479,MATCH(K$2,Kraftvärmeprod!$B$1:$AG$1,0),FALSE)/1,0)-IFERROR(VLOOKUP($B81,'Slutlig allokering'!$B$2:$AC$462,MATCH(K$3,'Slutlig allokering'!$B$2:$AJ$2,0),FALSE)/1,0)</f>
        <v>0</v>
      </c>
      <c r="L81">
        <f>IFERROR(VLOOKUP($B81,Kraftvärmeprod!$B$1:$AH$479,MATCH(L$2,Kraftvärmeprod!$B$1:$AG$1,0),FALSE)/1,0)-IFERROR(VLOOKUP($B81,'Slutlig allokering'!$B$2:$AC$462,MATCH(L$3,'Slutlig allokering'!$B$2:$AJ$2,0),FALSE)/1,0)</f>
        <v>0</v>
      </c>
      <c r="M81" s="143">
        <f>IFERROR(VLOOKUP($B81,Miljö!$B$1:$S$477,MATCH(M$2,Miljö!$B$1:$X$1,0),FALSE)/1,0)-IFERROR(VLOOKUP($B81,'Slutlig allokering'!$B$2:$AC$462,MATCH(M$3,'Slutlig allokering'!$B$2:$AJ$2,0),FALSE)/1,0)</f>
        <v>0</v>
      </c>
      <c r="N81">
        <f>IFERROR(VLOOKUP($B81,Kraftvärmeprod!$B$1:$AH$479,MATCH(N$2,Kraftvärmeprod!$B$1:$AG$1,0),FALSE)/1,0)-IFERROR(VLOOKUP($B81,'Slutlig allokering'!$B$2:$AC$462,MATCH(N$3,'Slutlig allokering'!$B$2:$AJ$2,0),FALSE)/1,0)</f>
        <v>0</v>
      </c>
      <c r="O81">
        <f>IFERROR(VLOOKUP($B81,Kraftvärmeprod!$B$1:$AH$479,MATCH(O$2,Kraftvärmeprod!$B$1:$AG$1,0),FALSE)/1,0)-IFERROR(VLOOKUP($B81,'Slutlig allokering'!$B$2:$AC$462,MATCH(O$3,'Slutlig allokering'!$B$2:$AJ$2,0),FALSE)/1,0)</f>
        <v>0</v>
      </c>
      <c r="P81">
        <f>IFERROR(VLOOKUP($B81,Kraftvärmeprod!$B$1:$AH$479,MATCH(P$2,Kraftvärmeprod!$B$1:$AG$1,0),FALSE)/1,0)-IFERROR(VLOOKUP($B81,'Slutlig allokering'!$B$2:$AC$462,MATCH(P$3,'Slutlig allokering'!$B$2:$AJ$2,0),FALSE)/1,0)</f>
        <v>0</v>
      </c>
      <c r="Q81">
        <f>IFERROR(VLOOKUP($B81,Kraftvärmeprod!$B$1:$AH$479,MATCH(Q$2,Kraftvärmeprod!$B$1:$AG$1,0),FALSE)/1,0)-IFERROR(VLOOKUP($B81,'Slutlig allokering'!$B$2:$AC$462,MATCH(Q$3,'Slutlig allokering'!$B$2:$AJ$2,0),FALSE)/1,0)</f>
        <v>0</v>
      </c>
      <c r="R81">
        <f>IFERROR(VLOOKUP($B81,Kraftvärmeprod!$B$1:$AH$479,MATCH(R$2,Kraftvärmeprod!$B$1:$AG$1,0),FALSE)/1,0)-IFERROR(VLOOKUP($B81,'Slutlig allokering'!$B$2:$AC$462,MATCH(R$3,'Slutlig allokering'!$B$2:$AJ$2,0),FALSE)/1,0)</f>
        <v>0</v>
      </c>
      <c r="S81">
        <f>IFERROR(VLOOKUP($B81,Kraftvärmeprod!$B$1:$AH$479,MATCH(S$2,Kraftvärmeprod!$B$1:$AG$1,0),FALSE)/1,0)-IFERROR(VLOOKUP($B81,'Slutlig allokering'!$B$2:$AC$462,MATCH(S$3,'Slutlig allokering'!$B$2:$AJ$2,0),FALSE)/1,0)</f>
        <v>0</v>
      </c>
      <c r="T81">
        <f>IFERROR(VLOOKUP($B81,Kraftvärmeprod!$B$1:$AH$479,MATCH(T$2,Kraftvärmeprod!$B$1:$AG$1,0),FALSE)/1,0)-IFERROR(VLOOKUP($B81,'Slutlig allokering'!$B$2:$AC$462,MATCH(T$3,'Slutlig allokering'!$B$2:$AJ$2,0),FALSE)/1,0)</f>
        <v>0</v>
      </c>
      <c r="U81">
        <f>IFERROR(VLOOKUP($B81,Kraftvärmeprod!$B$1:$AH$479,MATCH(U$2,Kraftvärmeprod!$B$1:$AG$1,0),FALSE)/1,0)-IFERROR(VLOOKUP($B81,'Slutlig allokering'!$B$2:$AC$462,MATCH(U$3,'Slutlig allokering'!$B$2:$AJ$2,0),FALSE)/1,0)</f>
        <v>0</v>
      </c>
      <c r="V81">
        <f>IFERROR(VLOOKUP($B81,Kraftvärmeprod!$B$1:$AH$479,MATCH(V$2,Kraftvärmeprod!$B$1:$AG$1,0),FALSE)/1,0)-IFERROR(VLOOKUP($B81,'Slutlig allokering'!$B$2:$AC$462,MATCH(V$3,'Slutlig allokering'!$B$2:$AJ$2,0),FALSE)/1,0)</f>
        <v>0</v>
      </c>
      <c r="W81">
        <f>IFERROR(VLOOKUP($B81,Kraftvärmeprod!$B$1:$AH$479,MATCH(W$2,Kraftvärmeprod!$B$1:$AG$1,0),FALSE)/1,0)-IFERROR(VLOOKUP($B81,'Slutlig allokering'!$B$2:$AC$462,MATCH(W$3,'Slutlig allokering'!$B$2:$AJ$2,0),FALSE)/1,0)</f>
        <v>0</v>
      </c>
      <c r="X81">
        <f>IFERROR(VLOOKUP($B81,Kraftvärmeprod!$B$1:$AH$479,MATCH(X$2,Kraftvärmeprod!$B$1:$AG$1,0),FALSE)/1,0)-IFERROR(VLOOKUP($B81,'Slutlig allokering'!$B$2:$AC$462,MATCH(X$3,'Slutlig allokering'!$B$2:$AJ$2,0),FALSE)/1,0)</f>
        <v>0</v>
      </c>
      <c r="Y81">
        <f>IFERROR(VLOOKUP($B81,Kraftvärmeprod!$B$1:$AH$479,MATCH(Y$2,Kraftvärmeprod!$B$1:$AG$1,0),FALSE)/1,0)-IFERROR(VLOOKUP($B81,'Slutlig allokering'!$B$2:$AC$462,MATCH(Y$3,'Slutlig allokering'!$B$2:$AJ$2,0),FALSE)/1,0)</f>
        <v>0</v>
      </c>
      <c r="Z81">
        <f>IFERROR(VLOOKUP($B81,Kraftvärmeprod!$B$1:$AH$479,MATCH(Z$2,Kraftvärmeprod!$B$1:$AG$1,0),FALSE)/1,0)-IFERROR(VLOOKUP($B81,'Slutlig allokering'!$B$2:$AC$462,MATCH(Z$3,'Slutlig allokering'!$B$2:$AJ$2,0),FALSE)/1,0)</f>
        <v>0</v>
      </c>
      <c r="AA81">
        <f>IFERROR(VLOOKUP($B81,Kraftvärmeprod!$B$1:$AH$479,MATCH(AA$2,Kraftvärmeprod!$B$1:$AG$1,0),FALSE)/1,0)-IFERROR(VLOOKUP($B81,'Slutlig allokering'!$B$2:$AC$462,MATCH(AA$3,'Slutlig allokering'!$B$2:$AJ$2,0),FALSE)/1,0)</f>
        <v>0</v>
      </c>
      <c r="AB81">
        <f>IFERROR(VLOOKUP($B81,Kraftvärmeprod!$B$1:$AH$479,MATCH(AB$2,Kraftvärmeprod!$B$1:$AG$1,0),FALSE)/1,0)-IFERROR(VLOOKUP($B81,'Slutlig allokering'!$B$2:$AC$462,MATCH(AB$3,'Slutlig allokering'!$B$2:$AJ$2,0),FALSE)/1,0)</f>
        <v>0</v>
      </c>
      <c r="AE81">
        <f t="shared" si="2"/>
        <v>0</v>
      </c>
      <c r="AG81">
        <f>IFERROR(VLOOKUP(B81,'Slutlig allokering'!$B$2:$AJ$462,MATCH("Summa justerad allokerad tillförd energi (utan hjälpel och rökgaskondensering):",'Slutlig allokering'!$B$2:$AK$2,0),FALSE)/1,"")</f>
        <v>0</v>
      </c>
      <c r="AI81" s="55" t="str">
        <f>IFERROR(1-VLOOKUP(B81,'Slutlig allokering'!$B$2:$AJ$462,MATCH("Andel av bränsle i kvv som allokerats till värme, exklusive rökgaskondensering och hjälpel",'Slutlig allokering'!$B$2:$AK$2,0),FALSE),"")</f>
        <v/>
      </c>
      <c r="AK81" s="55" t="str">
        <f t="shared" si="3"/>
        <v/>
      </c>
    </row>
    <row r="82" spans="1:37" x14ac:dyDescent="0.35">
      <c r="A82" s="28" t="s">
        <v>80</v>
      </c>
      <c r="B82" s="28" t="s">
        <v>108</v>
      </c>
      <c r="C82" t="str">
        <f>IFERROR(VLOOKUP($B82,Kraftvärmeprod!$B$1:$AH$479,MATCH(C$3,Kraftvärmeprod!$B$1:$AG$1,0),FALSE)/1,"")</f>
        <v/>
      </c>
      <c r="D82" t="str">
        <f>IFERROR(VLOOKUP($B82,Kraftvärmeprod!$B$1:$AH$479,MATCH(D$3,Kraftvärmeprod!$B$1:$AG$1,0),FALSE)/1,"")</f>
        <v/>
      </c>
      <c r="E82">
        <f>IFERROR(VLOOKUP($B82,Kraftvärmeprod!$B$1:$AH$479,MATCH(E$2,Kraftvärmeprod!$B$1:$AG$1,0),FALSE)/1,0)-IFERROR(VLOOKUP($B82,'Slutlig allokering'!$B$2:$AC$462,MATCH(E$3,'Slutlig allokering'!$B$2:$AJ$2,0),FALSE)/1,0)</f>
        <v>0</v>
      </c>
      <c r="F82">
        <f>IFERROR(VLOOKUP($B82,Kraftvärmeprod!$B$1:$AH$479,MATCH(F$2,Kraftvärmeprod!$B$1:$AG$1,0),FALSE)/1,0)-IFERROR(VLOOKUP($B82,'Slutlig allokering'!$B$2:$AC$462,MATCH(F$3,'Slutlig allokering'!$B$2:$AJ$2,0),FALSE)/1,0)</f>
        <v>0</v>
      </c>
      <c r="G82">
        <f>IFERROR(VLOOKUP($B82,Kraftvärmeprod!$B$1:$AH$479,MATCH(G$2,Kraftvärmeprod!$B$1:$AG$1,0),FALSE)/1,0)-IFERROR(VLOOKUP($B82,'Slutlig allokering'!$B$2:$AC$462,MATCH(G$3,'Slutlig allokering'!$B$2:$AJ$2,0),FALSE)/1,0)</f>
        <v>0</v>
      </c>
      <c r="H82">
        <f>IFERROR(VLOOKUP($B82,Kraftvärmeprod!$B$1:$AH$479,MATCH(H$2,Kraftvärmeprod!$B$1:$AG$1,0),FALSE)/1,0)-IFERROR(VLOOKUP($B82,'Slutlig allokering'!$B$2:$AC$462,MATCH(H$3,'Slutlig allokering'!$B$2:$AJ$2,0),FALSE)/1,0)</f>
        <v>0</v>
      </c>
      <c r="I82">
        <f>IFERROR(VLOOKUP($B82,Kraftvärmeprod!$B$1:$AH$479,MATCH(I$2,Kraftvärmeprod!$B$1:$AG$1,0),FALSE)/1,0)-IFERROR(VLOOKUP($B82,'Slutlig allokering'!$B$2:$AC$462,MATCH(I$3,'Slutlig allokering'!$B$2:$AJ$2,0),FALSE)/1,0)</f>
        <v>0</v>
      </c>
      <c r="J82">
        <f>IFERROR(VLOOKUP($B82,Kraftvärmeprod!$B$1:$AH$479,MATCH(J$2,Kraftvärmeprod!$B$1:$AG$1,0),FALSE)/1,0)-IFERROR(VLOOKUP($B82,'Slutlig allokering'!$B$2:$AC$462,MATCH(J$3,'Slutlig allokering'!$B$2:$AJ$2,0),FALSE)/1,0)</f>
        <v>0</v>
      </c>
      <c r="K82">
        <f>IFERROR(VLOOKUP($B82,Kraftvärmeprod!$B$1:$AH$479,MATCH(K$2,Kraftvärmeprod!$B$1:$AG$1,0),FALSE)/1,0)-IFERROR(VLOOKUP($B82,'Slutlig allokering'!$B$2:$AC$462,MATCH(K$3,'Slutlig allokering'!$B$2:$AJ$2,0),FALSE)/1,0)</f>
        <v>0</v>
      </c>
      <c r="L82">
        <f>IFERROR(VLOOKUP($B82,Kraftvärmeprod!$B$1:$AH$479,MATCH(L$2,Kraftvärmeprod!$B$1:$AG$1,0),FALSE)/1,0)-IFERROR(VLOOKUP($B82,'Slutlig allokering'!$B$2:$AC$462,MATCH(L$3,'Slutlig allokering'!$B$2:$AJ$2,0),FALSE)/1,0)</f>
        <v>0</v>
      </c>
      <c r="M82" s="143">
        <f>IFERROR(VLOOKUP($B82,Miljö!$B$1:$S$477,MATCH(M$2,Miljö!$B$1:$X$1,0),FALSE)/1,0)-IFERROR(VLOOKUP($B82,'Slutlig allokering'!$B$2:$AC$462,MATCH(M$3,'Slutlig allokering'!$B$2:$AJ$2,0),FALSE)/1,0)</f>
        <v>0</v>
      </c>
      <c r="N82">
        <f>IFERROR(VLOOKUP($B82,Kraftvärmeprod!$B$1:$AH$479,MATCH(N$2,Kraftvärmeprod!$B$1:$AG$1,0),FALSE)/1,0)-IFERROR(VLOOKUP($B82,'Slutlig allokering'!$B$2:$AC$462,MATCH(N$3,'Slutlig allokering'!$B$2:$AJ$2,0),FALSE)/1,0)</f>
        <v>0</v>
      </c>
      <c r="O82">
        <f>IFERROR(VLOOKUP($B82,Kraftvärmeprod!$B$1:$AH$479,MATCH(O$2,Kraftvärmeprod!$B$1:$AG$1,0),FALSE)/1,0)-IFERROR(VLOOKUP($B82,'Slutlig allokering'!$B$2:$AC$462,MATCH(O$3,'Slutlig allokering'!$B$2:$AJ$2,0),FALSE)/1,0)</f>
        <v>0</v>
      </c>
      <c r="P82">
        <f>IFERROR(VLOOKUP($B82,Kraftvärmeprod!$B$1:$AH$479,MATCH(P$2,Kraftvärmeprod!$B$1:$AG$1,0),FALSE)/1,0)-IFERROR(VLOOKUP($B82,'Slutlig allokering'!$B$2:$AC$462,MATCH(P$3,'Slutlig allokering'!$B$2:$AJ$2,0),FALSE)/1,0)</f>
        <v>0</v>
      </c>
      <c r="Q82">
        <f>IFERROR(VLOOKUP($B82,Kraftvärmeprod!$B$1:$AH$479,MATCH(Q$2,Kraftvärmeprod!$B$1:$AG$1,0),FALSE)/1,0)-IFERROR(VLOOKUP($B82,'Slutlig allokering'!$B$2:$AC$462,MATCH(Q$3,'Slutlig allokering'!$B$2:$AJ$2,0),FALSE)/1,0)</f>
        <v>0</v>
      </c>
      <c r="R82">
        <f>IFERROR(VLOOKUP($B82,Kraftvärmeprod!$B$1:$AH$479,MATCH(R$2,Kraftvärmeprod!$B$1:$AG$1,0),FALSE)/1,0)-IFERROR(VLOOKUP($B82,'Slutlig allokering'!$B$2:$AC$462,MATCH(R$3,'Slutlig allokering'!$B$2:$AJ$2,0),FALSE)/1,0)</f>
        <v>0</v>
      </c>
      <c r="S82">
        <f>IFERROR(VLOOKUP($B82,Kraftvärmeprod!$B$1:$AH$479,MATCH(S$2,Kraftvärmeprod!$B$1:$AG$1,0),FALSE)/1,0)-IFERROR(VLOOKUP($B82,'Slutlig allokering'!$B$2:$AC$462,MATCH(S$3,'Slutlig allokering'!$B$2:$AJ$2,0),FALSE)/1,0)</f>
        <v>0</v>
      </c>
      <c r="T82">
        <f>IFERROR(VLOOKUP($B82,Kraftvärmeprod!$B$1:$AH$479,MATCH(T$2,Kraftvärmeprod!$B$1:$AG$1,0),FALSE)/1,0)-IFERROR(VLOOKUP($B82,'Slutlig allokering'!$B$2:$AC$462,MATCH(T$3,'Slutlig allokering'!$B$2:$AJ$2,0),FALSE)/1,0)</f>
        <v>0</v>
      </c>
      <c r="U82">
        <f>IFERROR(VLOOKUP($B82,Kraftvärmeprod!$B$1:$AH$479,MATCH(U$2,Kraftvärmeprod!$B$1:$AG$1,0),FALSE)/1,0)-IFERROR(VLOOKUP($B82,'Slutlig allokering'!$B$2:$AC$462,MATCH(U$3,'Slutlig allokering'!$B$2:$AJ$2,0),FALSE)/1,0)</f>
        <v>0</v>
      </c>
      <c r="V82">
        <f>IFERROR(VLOOKUP($B82,Kraftvärmeprod!$B$1:$AH$479,MATCH(V$2,Kraftvärmeprod!$B$1:$AG$1,0),FALSE)/1,0)-IFERROR(VLOOKUP($B82,'Slutlig allokering'!$B$2:$AC$462,MATCH(V$3,'Slutlig allokering'!$B$2:$AJ$2,0),FALSE)/1,0)</f>
        <v>0</v>
      </c>
      <c r="W82">
        <f>IFERROR(VLOOKUP($B82,Kraftvärmeprod!$B$1:$AH$479,MATCH(W$2,Kraftvärmeprod!$B$1:$AG$1,0),FALSE)/1,0)-IFERROR(VLOOKUP($B82,'Slutlig allokering'!$B$2:$AC$462,MATCH(W$3,'Slutlig allokering'!$B$2:$AJ$2,0),FALSE)/1,0)</f>
        <v>0</v>
      </c>
      <c r="X82">
        <f>IFERROR(VLOOKUP($B82,Kraftvärmeprod!$B$1:$AH$479,MATCH(X$2,Kraftvärmeprod!$B$1:$AG$1,0),FALSE)/1,0)-IFERROR(VLOOKUP($B82,'Slutlig allokering'!$B$2:$AC$462,MATCH(X$3,'Slutlig allokering'!$B$2:$AJ$2,0),FALSE)/1,0)</f>
        <v>0</v>
      </c>
      <c r="Y82">
        <f>IFERROR(VLOOKUP($B82,Kraftvärmeprod!$B$1:$AH$479,MATCH(Y$2,Kraftvärmeprod!$B$1:$AG$1,0),FALSE)/1,0)-IFERROR(VLOOKUP($B82,'Slutlig allokering'!$B$2:$AC$462,MATCH(Y$3,'Slutlig allokering'!$B$2:$AJ$2,0),FALSE)/1,0)</f>
        <v>0</v>
      </c>
      <c r="Z82">
        <f>IFERROR(VLOOKUP($B82,Kraftvärmeprod!$B$1:$AH$479,MATCH(Z$2,Kraftvärmeprod!$B$1:$AG$1,0),FALSE)/1,0)-IFERROR(VLOOKUP($B82,'Slutlig allokering'!$B$2:$AC$462,MATCH(Z$3,'Slutlig allokering'!$B$2:$AJ$2,0),FALSE)/1,0)</f>
        <v>0</v>
      </c>
      <c r="AA82">
        <f>IFERROR(VLOOKUP($B82,Kraftvärmeprod!$B$1:$AH$479,MATCH(AA$2,Kraftvärmeprod!$B$1:$AG$1,0),FALSE)/1,0)-IFERROR(VLOOKUP($B82,'Slutlig allokering'!$B$2:$AC$462,MATCH(AA$3,'Slutlig allokering'!$B$2:$AJ$2,0),FALSE)/1,0)</f>
        <v>0</v>
      </c>
      <c r="AB82">
        <f>IFERROR(VLOOKUP($B82,Kraftvärmeprod!$B$1:$AH$479,MATCH(AB$2,Kraftvärmeprod!$B$1:$AG$1,0),FALSE)/1,0)-IFERROR(VLOOKUP($B82,'Slutlig allokering'!$B$2:$AC$462,MATCH(AB$3,'Slutlig allokering'!$B$2:$AJ$2,0),FALSE)/1,0)</f>
        <v>0</v>
      </c>
      <c r="AE82">
        <f t="shared" si="2"/>
        <v>0</v>
      </c>
      <c r="AG82">
        <f>IFERROR(VLOOKUP(B82,'Slutlig allokering'!$B$2:$AJ$462,MATCH("Summa justerad allokerad tillförd energi (utan hjälpel och rökgaskondensering):",'Slutlig allokering'!$B$2:$AK$2,0),FALSE)/1,"")</f>
        <v>0</v>
      </c>
      <c r="AI82" s="55" t="str">
        <f>IFERROR(1-VLOOKUP(B82,'Slutlig allokering'!$B$2:$AJ$462,MATCH("Andel av bränsle i kvv som allokerats till värme, exklusive rökgaskondensering och hjälpel",'Slutlig allokering'!$B$2:$AK$2,0),FALSE),"")</f>
        <v/>
      </c>
      <c r="AK82" s="55" t="str">
        <f t="shared" si="3"/>
        <v/>
      </c>
    </row>
    <row r="83" spans="1:37" x14ac:dyDescent="0.35">
      <c r="A83" s="28" t="s">
        <v>80</v>
      </c>
      <c r="B83" s="28" t="s">
        <v>109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allokering'!$B$2:$AC$462,MATCH(E$3,'Slutlig allokering'!$B$2:$AJ$2,0),FALSE)/1,0)</f>
        <v>0</v>
      </c>
      <c r="F83">
        <f>IFERROR(VLOOKUP($B83,Kraftvärmeprod!$B$1:$AH$479,MATCH(F$2,Kraftvärmeprod!$B$1:$AG$1,0),FALSE)/1,0)-IFERROR(VLOOKUP($B83,'Slutlig allokering'!$B$2:$AC$462,MATCH(F$3,'Slutlig allokering'!$B$2:$AJ$2,0),FALSE)/1,0)</f>
        <v>0</v>
      </c>
      <c r="G83">
        <f>IFERROR(VLOOKUP($B83,Kraftvärmeprod!$B$1:$AH$479,MATCH(G$2,Kraftvärmeprod!$B$1:$AG$1,0),FALSE)/1,0)-IFERROR(VLOOKUP($B83,'Slutlig allokering'!$B$2:$AC$462,MATCH(G$3,'Slutlig allokering'!$B$2:$AJ$2,0),FALSE)/1,0)</f>
        <v>0</v>
      </c>
      <c r="H83">
        <f>IFERROR(VLOOKUP($B83,Kraftvärmeprod!$B$1:$AH$479,MATCH(H$2,Kraftvärmeprod!$B$1:$AG$1,0),FALSE)/1,0)-IFERROR(VLOOKUP($B83,'Slutlig allokering'!$B$2:$AC$462,MATCH(H$3,'Slutlig allokering'!$B$2:$AJ$2,0),FALSE)/1,0)</f>
        <v>0</v>
      </c>
      <c r="I83">
        <f>IFERROR(VLOOKUP($B83,Kraftvärmeprod!$B$1:$AH$479,MATCH(I$2,Kraftvärmeprod!$B$1:$AG$1,0),FALSE)/1,0)-IFERROR(VLOOKUP($B83,'Slutlig allokering'!$B$2:$AC$462,MATCH(I$3,'Slutlig allokering'!$B$2:$AJ$2,0),FALSE)/1,0)</f>
        <v>0</v>
      </c>
      <c r="J83">
        <f>IFERROR(VLOOKUP($B83,Kraftvärmeprod!$B$1:$AH$479,MATCH(J$2,Kraftvärmeprod!$B$1:$AG$1,0),FALSE)/1,0)-IFERROR(VLOOKUP($B83,'Slutlig allokering'!$B$2:$AC$462,MATCH(J$3,'Slutlig allokering'!$B$2:$AJ$2,0),FALSE)/1,0)</f>
        <v>0</v>
      </c>
      <c r="K83">
        <f>IFERROR(VLOOKUP($B83,Kraftvärmeprod!$B$1:$AH$479,MATCH(K$2,Kraftvärmeprod!$B$1:$AG$1,0),FALSE)/1,0)-IFERROR(VLOOKUP($B83,'Slutlig allokering'!$B$2:$AC$462,MATCH(K$3,'Slutlig allokering'!$B$2:$AJ$2,0),FALSE)/1,0)</f>
        <v>0</v>
      </c>
      <c r="L83">
        <f>IFERROR(VLOOKUP($B83,Kraftvärmeprod!$B$1:$AH$479,MATCH(L$2,Kraftvärmeprod!$B$1:$AG$1,0),FALSE)/1,0)-IFERROR(VLOOKUP($B83,'Slutlig allokering'!$B$2:$AC$462,MATCH(L$3,'Slutlig allokering'!$B$2:$AJ$2,0),FALSE)/1,0)</f>
        <v>0</v>
      </c>
      <c r="M83" s="143">
        <f>IFERROR(VLOOKUP($B83,Miljö!$B$1:$S$477,MATCH(M$2,Miljö!$B$1:$X$1,0),FALSE)/1,0)-IFERROR(VLOOKUP($B83,'Slutlig allokering'!$B$2:$AC$462,MATCH(M$3,'Slutlig allokering'!$B$2:$AJ$2,0),FALSE)/1,0)</f>
        <v>0</v>
      </c>
      <c r="N83">
        <f>IFERROR(VLOOKUP($B83,Kraftvärmeprod!$B$1:$AH$479,MATCH(N$2,Kraftvärmeprod!$B$1:$AG$1,0),FALSE)/1,0)-IFERROR(VLOOKUP($B83,'Slutlig allokering'!$B$2:$AC$462,MATCH(N$3,'Slutlig allokering'!$B$2:$AJ$2,0),FALSE)/1,0)</f>
        <v>0</v>
      </c>
      <c r="O83">
        <f>IFERROR(VLOOKUP($B83,Kraftvärmeprod!$B$1:$AH$479,MATCH(O$2,Kraftvärmeprod!$B$1:$AG$1,0),FALSE)/1,0)-IFERROR(VLOOKUP($B83,'Slutlig allokering'!$B$2:$AC$462,MATCH(O$3,'Slutlig allokering'!$B$2:$AJ$2,0),FALSE)/1,0)</f>
        <v>0</v>
      </c>
      <c r="P83">
        <f>IFERROR(VLOOKUP($B83,Kraftvärmeprod!$B$1:$AH$479,MATCH(P$2,Kraftvärmeprod!$B$1:$AG$1,0),FALSE)/1,0)-IFERROR(VLOOKUP($B83,'Slutlig allokering'!$B$2:$AC$462,MATCH(P$3,'Slutlig allokering'!$B$2:$AJ$2,0),FALSE)/1,0)</f>
        <v>0</v>
      </c>
      <c r="Q83">
        <f>IFERROR(VLOOKUP($B83,Kraftvärmeprod!$B$1:$AH$479,MATCH(Q$2,Kraftvärmeprod!$B$1:$AG$1,0),FALSE)/1,0)-IFERROR(VLOOKUP($B83,'Slutlig allokering'!$B$2:$AC$462,MATCH(Q$3,'Slutlig allokering'!$B$2:$AJ$2,0),FALSE)/1,0)</f>
        <v>0</v>
      </c>
      <c r="R83">
        <f>IFERROR(VLOOKUP($B83,Kraftvärmeprod!$B$1:$AH$479,MATCH(R$2,Kraftvärmeprod!$B$1:$AG$1,0),FALSE)/1,0)-IFERROR(VLOOKUP($B83,'Slutlig allokering'!$B$2:$AC$462,MATCH(R$3,'Slutlig allokering'!$B$2:$AJ$2,0),FALSE)/1,0)</f>
        <v>0</v>
      </c>
      <c r="S83">
        <f>IFERROR(VLOOKUP($B83,Kraftvärmeprod!$B$1:$AH$479,MATCH(S$2,Kraftvärmeprod!$B$1:$AG$1,0),FALSE)/1,0)-IFERROR(VLOOKUP($B83,'Slutlig allokering'!$B$2:$AC$462,MATCH(S$3,'Slutlig allokering'!$B$2:$AJ$2,0),FALSE)/1,0)</f>
        <v>0</v>
      </c>
      <c r="T83">
        <f>IFERROR(VLOOKUP($B83,Kraftvärmeprod!$B$1:$AH$479,MATCH(T$2,Kraftvärmeprod!$B$1:$AG$1,0),FALSE)/1,0)-IFERROR(VLOOKUP($B83,'Slutlig allokering'!$B$2:$AC$462,MATCH(T$3,'Slutlig allokering'!$B$2:$AJ$2,0),FALSE)/1,0)</f>
        <v>0</v>
      </c>
      <c r="U83">
        <f>IFERROR(VLOOKUP($B83,Kraftvärmeprod!$B$1:$AH$479,MATCH(U$2,Kraftvärmeprod!$B$1:$AG$1,0),FALSE)/1,0)-IFERROR(VLOOKUP($B83,'Slutlig allokering'!$B$2:$AC$462,MATCH(U$3,'Slutlig allokering'!$B$2:$AJ$2,0),FALSE)/1,0)</f>
        <v>0</v>
      </c>
      <c r="V83">
        <f>IFERROR(VLOOKUP($B83,Kraftvärmeprod!$B$1:$AH$479,MATCH(V$2,Kraftvärmeprod!$B$1:$AG$1,0),FALSE)/1,0)-IFERROR(VLOOKUP($B83,'Slutlig allokering'!$B$2:$AC$462,MATCH(V$3,'Slutlig allokering'!$B$2:$AJ$2,0),FALSE)/1,0)</f>
        <v>0</v>
      </c>
      <c r="W83">
        <f>IFERROR(VLOOKUP($B83,Kraftvärmeprod!$B$1:$AH$479,MATCH(W$2,Kraftvärmeprod!$B$1:$AG$1,0),FALSE)/1,0)-IFERROR(VLOOKUP($B83,'Slutlig allokering'!$B$2:$AC$462,MATCH(W$3,'Slutlig allokering'!$B$2:$AJ$2,0),FALSE)/1,0)</f>
        <v>0</v>
      </c>
      <c r="X83">
        <f>IFERROR(VLOOKUP($B83,Kraftvärmeprod!$B$1:$AH$479,MATCH(X$2,Kraftvärmeprod!$B$1:$AG$1,0),FALSE)/1,0)-IFERROR(VLOOKUP($B83,'Slutlig allokering'!$B$2:$AC$462,MATCH(X$3,'Slutlig allokering'!$B$2:$AJ$2,0),FALSE)/1,0)</f>
        <v>0</v>
      </c>
      <c r="Y83">
        <f>IFERROR(VLOOKUP($B83,Kraftvärmeprod!$B$1:$AH$479,MATCH(Y$2,Kraftvärmeprod!$B$1:$AG$1,0),FALSE)/1,0)-IFERROR(VLOOKUP($B83,'Slutlig allokering'!$B$2:$AC$462,MATCH(Y$3,'Slutlig allokering'!$B$2:$AJ$2,0),FALSE)/1,0)</f>
        <v>0</v>
      </c>
      <c r="Z83">
        <f>IFERROR(VLOOKUP($B83,Kraftvärmeprod!$B$1:$AH$479,MATCH(Z$2,Kraftvärmeprod!$B$1:$AG$1,0),FALSE)/1,0)-IFERROR(VLOOKUP($B83,'Slutlig allokering'!$B$2:$AC$462,MATCH(Z$3,'Slutlig allokering'!$B$2:$AJ$2,0),FALSE)/1,0)</f>
        <v>0</v>
      </c>
      <c r="AA83">
        <f>IFERROR(VLOOKUP($B83,Kraftvärmeprod!$B$1:$AH$479,MATCH(AA$2,Kraftvärmeprod!$B$1:$AG$1,0),FALSE)/1,0)-IFERROR(VLOOKUP($B83,'Slutlig allokering'!$B$2:$AC$462,MATCH(AA$3,'Slutlig allokering'!$B$2:$AJ$2,0),FALSE)/1,0)</f>
        <v>0</v>
      </c>
      <c r="AB83">
        <f>IFERROR(VLOOKUP($B83,Kraftvärmeprod!$B$1:$AH$479,MATCH(AB$2,Kraftvärmeprod!$B$1:$AG$1,0),FALSE)/1,0)-IFERROR(VLOOKUP($B83,'Slutlig allokering'!$B$2:$AC$462,MATCH(AB$3,'Slutlig allokering'!$B$2:$AJ$2,0),FALSE)/1,0)</f>
        <v>0</v>
      </c>
      <c r="AE83">
        <f t="shared" si="2"/>
        <v>0</v>
      </c>
      <c r="AG83">
        <f>IFERROR(VLOOKUP(B83,'Slutlig allokering'!$B$2:$AJ$462,MATCH("Summa justerad allokerad tillförd energi (utan hjälpel och rökgaskondensering):",'Slutlig allokering'!$B$2:$AK$2,0),FALSE)/1,"")</f>
        <v>0</v>
      </c>
      <c r="AI83" s="55" t="str">
        <f>IFERROR(1-VLOOKUP(B83,'Slutlig allokering'!$B$2:$AJ$462,MATCH("Andel av bränsle i kvv som allokerats till värme, exklusive rökgaskondensering och hjälpel",'Slutlig allokering'!$B$2:$AK$2,0),FALSE),"")</f>
        <v/>
      </c>
      <c r="AK83" s="55" t="str">
        <f t="shared" si="3"/>
        <v/>
      </c>
    </row>
    <row r="84" spans="1:37" x14ac:dyDescent="0.35">
      <c r="A84" s="28" t="s">
        <v>80</v>
      </c>
      <c r="B84" s="28" t="s">
        <v>110</v>
      </c>
      <c r="C84">
        <f>IFERROR(VLOOKUP($B84,Kraftvärmeprod!$B$1:$AH$479,MATCH(C$3,Kraftvärmeprod!$B$1:$AG$1,0),FALSE)/1,"")</f>
        <v>1013</v>
      </c>
      <c r="D84">
        <f>IFERROR(VLOOKUP($B84,Kraftvärmeprod!$B$1:$AH$479,MATCH(D$3,Kraftvärmeprod!$B$1:$AG$1,0),FALSE)/1,"")</f>
        <v>379</v>
      </c>
      <c r="E84">
        <f>IFERROR(VLOOKUP($B84,Kraftvärmeprod!$B$1:$AH$479,MATCH(E$2,Kraftvärmeprod!$B$1:$AG$1,0),FALSE)/1,0)-IFERROR(VLOOKUP($B84,'Slutlig allokering'!$B$2:$AC$462,MATCH(E$3,'Slutlig allokering'!$B$2:$AJ$2,0),FALSE)/1,0)</f>
        <v>683.28300000000002</v>
      </c>
      <c r="F84">
        <f>IFERROR(VLOOKUP($B84,Kraftvärmeprod!$B$1:$AH$479,MATCH(F$2,Kraftvärmeprod!$B$1:$AG$1,0),FALSE)/1,0)-IFERROR(VLOOKUP($B84,'Slutlig allokering'!$B$2:$AC$462,MATCH(F$3,'Slutlig allokering'!$B$2:$AJ$2,0),FALSE)/1,0)</f>
        <v>0</v>
      </c>
      <c r="G84">
        <f>IFERROR(VLOOKUP($B84,Kraftvärmeprod!$B$1:$AH$479,MATCH(G$2,Kraftvärmeprod!$B$1:$AG$1,0),FALSE)/1,0)-IFERROR(VLOOKUP($B84,'Slutlig allokering'!$B$2:$AC$462,MATCH(G$3,'Slutlig allokering'!$B$2:$AJ$2,0),FALSE)/1,0)</f>
        <v>0</v>
      </c>
      <c r="H84">
        <f>IFERROR(VLOOKUP($B84,Kraftvärmeprod!$B$1:$AH$479,MATCH(H$2,Kraftvärmeprod!$B$1:$AG$1,0),FALSE)/1,0)-IFERROR(VLOOKUP($B84,'Slutlig allokering'!$B$2:$AC$462,MATCH(H$3,'Slutlig allokering'!$B$2:$AJ$2,0),FALSE)/1,0)</f>
        <v>0</v>
      </c>
      <c r="I84">
        <f>IFERROR(VLOOKUP($B84,Kraftvärmeprod!$B$1:$AH$479,MATCH(I$2,Kraftvärmeprod!$B$1:$AG$1,0),FALSE)/1,0)-IFERROR(VLOOKUP($B84,'Slutlig allokering'!$B$2:$AC$462,MATCH(I$3,'Slutlig allokering'!$B$2:$AJ$2,0),FALSE)/1,0)</f>
        <v>10.769399999999999</v>
      </c>
      <c r="J84">
        <f>IFERROR(VLOOKUP($B84,Kraftvärmeprod!$B$1:$AH$479,MATCH(J$2,Kraftvärmeprod!$B$1:$AG$1,0),FALSE)/1,0)-IFERROR(VLOOKUP($B84,'Slutlig allokering'!$B$2:$AC$462,MATCH(J$3,'Slutlig allokering'!$B$2:$AJ$2,0),FALSE)/1,0)</f>
        <v>0</v>
      </c>
      <c r="K84">
        <f>IFERROR(VLOOKUP($B84,Kraftvärmeprod!$B$1:$AH$479,MATCH(K$2,Kraftvärmeprod!$B$1:$AG$1,0),FALSE)/1,0)-IFERROR(VLOOKUP($B84,'Slutlig allokering'!$B$2:$AC$462,MATCH(K$3,'Slutlig allokering'!$B$2:$AJ$2,0),FALSE)/1,0)</f>
        <v>0</v>
      </c>
      <c r="L84">
        <f>IFERROR(VLOOKUP($B84,Kraftvärmeprod!$B$1:$AH$479,MATCH(L$2,Kraftvärmeprod!$B$1:$AG$1,0),FALSE)/1,0)-IFERROR(VLOOKUP($B84,'Slutlig allokering'!$B$2:$AC$462,MATCH(L$3,'Slutlig allokering'!$B$2:$AJ$2,0),FALSE)/1,0)</f>
        <v>50.848700000000001</v>
      </c>
      <c r="M84" s="143">
        <f>IFERROR(VLOOKUP($B84,Miljö!$B$1:$S$477,MATCH(M$2,Miljö!$B$1:$X$1,0),FALSE)/1,0)-IFERROR(VLOOKUP($B84,'Slutlig allokering'!$B$2:$AC$462,MATCH(M$3,'Slutlig allokering'!$B$2:$AJ$2,0),FALSE)/1,0)</f>
        <v>41.642000000000003</v>
      </c>
      <c r="N84">
        <f>IFERROR(VLOOKUP($B84,Kraftvärmeprod!$B$1:$AH$479,MATCH(N$2,Kraftvärmeprod!$B$1:$AG$1,0),FALSE)/1,0)-IFERROR(VLOOKUP($B84,'Slutlig allokering'!$B$2:$AC$462,MATCH(N$3,'Slutlig allokering'!$B$2:$AJ$2,0),FALSE)/1,0)</f>
        <v>0</v>
      </c>
      <c r="O84">
        <f>IFERROR(VLOOKUP($B84,Kraftvärmeprod!$B$1:$AH$479,MATCH(O$2,Kraftvärmeprod!$B$1:$AG$1,0),FALSE)/1,0)-IFERROR(VLOOKUP($B84,'Slutlig allokering'!$B$2:$AC$462,MATCH(O$3,'Slutlig allokering'!$B$2:$AJ$2,0),FALSE)/1,0)</f>
        <v>55.291800000000002</v>
      </c>
      <c r="P84">
        <f>IFERROR(VLOOKUP($B84,Kraftvärmeprod!$B$1:$AH$479,MATCH(P$2,Kraftvärmeprod!$B$1:$AG$1,0),FALSE)/1,0)-IFERROR(VLOOKUP($B84,'Slutlig allokering'!$B$2:$AC$462,MATCH(P$3,'Slutlig allokering'!$B$2:$AJ$2,0),FALSE)/1,0)</f>
        <v>0</v>
      </c>
      <c r="Q84">
        <f>IFERROR(VLOOKUP($B84,Kraftvärmeprod!$B$1:$AH$479,MATCH(Q$2,Kraftvärmeprod!$B$1:$AG$1,0),FALSE)/1,0)-IFERROR(VLOOKUP($B84,'Slutlig allokering'!$B$2:$AC$462,MATCH(Q$3,'Slutlig allokering'!$B$2:$AJ$2,0),FALSE)/1,0)</f>
        <v>0</v>
      </c>
      <c r="R84">
        <f>IFERROR(VLOOKUP($B84,Kraftvärmeprod!$B$1:$AH$479,MATCH(R$2,Kraftvärmeprod!$B$1:$AG$1,0),FALSE)/1,0)-IFERROR(VLOOKUP($B84,'Slutlig allokering'!$B$2:$AC$462,MATCH(R$3,'Slutlig allokering'!$B$2:$AJ$2,0),FALSE)/1,0)</f>
        <v>0</v>
      </c>
      <c r="S84">
        <f>IFERROR(VLOOKUP($B84,Kraftvärmeprod!$B$1:$AH$479,MATCH(S$2,Kraftvärmeprod!$B$1:$AG$1,0),FALSE)/1,0)-IFERROR(VLOOKUP($B84,'Slutlig allokering'!$B$2:$AC$462,MATCH(S$3,'Slutlig allokering'!$B$2:$AJ$2,0),FALSE)/1,0)</f>
        <v>54.784899999999993</v>
      </c>
      <c r="T84">
        <f>IFERROR(VLOOKUP($B84,Kraftvärmeprod!$B$1:$AH$479,MATCH(T$2,Kraftvärmeprod!$B$1:$AG$1,0),FALSE)/1,0)-IFERROR(VLOOKUP($B84,'Slutlig allokering'!$B$2:$AC$462,MATCH(T$3,'Slutlig allokering'!$B$2:$AJ$2,0),FALSE)/1,0)</f>
        <v>0</v>
      </c>
      <c r="U84">
        <f>IFERROR(VLOOKUP($B84,Kraftvärmeprod!$B$1:$AH$479,MATCH(U$2,Kraftvärmeprod!$B$1:$AG$1,0),FALSE)/1,0)-IFERROR(VLOOKUP($B84,'Slutlig allokering'!$B$2:$AC$462,MATCH(U$3,'Slutlig allokering'!$B$2:$AJ$2,0),FALSE)/1,0)</f>
        <v>0</v>
      </c>
      <c r="V84">
        <f>IFERROR(VLOOKUP($B84,Kraftvärmeprod!$B$1:$AH$479,MATCH(V$2,Kraftvärmeprod!$B$1:$AG$1,0),FALSE)/1,0)-IFERROR(VLOOKUP($B84,'Slutlig allokering'!$B$2:$AC$462,MATCH(V$3,'Slutlig allokering'!$B$2:$AJ$2,0),FALSE)/1,0)</f>
        <v>0</v>
      </c>
      <c r="W84">
        <f>IFERROR(VLOOKUP($B84,Kraftvärmeprod!$B$1:$AH$479,MATCH(W$2,Kraftvärmeprod!$B$1:$AG$1,0),FALSE)/1,0)-IFERROR(VLOOKUP($B84,'Slutlig allokering'!$B$2:$AC$462,MATCH(W$3,'Slutlig allokering'!$B$2:$AJ$2,0),FALSE)/1,0)</f>
        <v>0</v>
      </c>
      <c r="X84">
        <f>IFERROR(VLOOKUP($B84,Kraftvärmeprod!$B$1:$AH$479,MATCH(X$2,Kraftvärmeprod!$B$1:$AG$1,0),FALSE)/1,0)-IFERROR(VLOOKUP($B84,'Slutlig allokering'!$B$2:$AC$462,MATCH(X$3,'Slutlig allokering'!$B$2:$AJ$2,0),FALSE)/1,0)</f>
        <v>0</v>
      </c>
      <c r="Y84">
        <f>IFERROR(VLOOKUP($B84,Kraftvärmeprod!$B$1:$AH$479,MATCH(Y$2,Kraftvärmeprod!$B$1:$AG$1,0),FALSE)/1,0)-IFERROR(VLOOKUP($B84,'Slutlig allokering'!$B$2:$AC$462,MATCH(Y$3,'Slutlig allokering'!$B$2:$AJ$2,0),FALSE)/1,0)</f>
        <v>0</v>
      </c>
      <c r="Z84">
        <f>IFERROR(VLOOKUP($B84,Kraftvärmeprod!$B$1:$AH$479,MATCH(Z$2,Kraftvärmeprod!$B$1:$AG$1,0),FALSE)/1,0)-IFERROR(VLOOKUP($B84,'Slutlig allokering'!$B$2:$AC$462,MATCH(Z$3,'Slutlig allokering'!$B$2:$AJ$2,0),FALSE)/1,0)</f>
        <v>0</v>
      </c>
      <c r="AA84">
        <f>IFERROR(VLOOKUP($B84,Kraftvärmeprod!$B$1:$AH$479,MATCH(AA$2,Kraftvärmeprod!$B$1:$AG$1,0),FALSE)/1,0)-IFERROR(VLOOKUP($B84,'Slutlig allokering'!$B$2:$AC$462,MATCH(AA$3,'Slutlig allokering'!$B$2:$AJ$2,0),FALSE)/1,0)</f>
        <v>0</v>
      </c>
      <c r="AB84">
        <f>IFERROR(VLOOKUP($B84,Kraftvärmeprod!$B$1:$AH$479,MATCH(AB$2,Kraftvärmeprod!$B$1:$AG$1,0),FALSE)/1,0)-IFERROR(VLOOKUP($B84,'Slutlig allokering'!$B$2:$AC$462,MATCH(AB$3,'Slutlig allokering'!$B$2:$AJ$2,0),FALSE)/1,0)</f>
        <v>0</v>
      </c>
      <c r="AE84">
        <f t="shared" si="2"/>
        <v>854.9778</v>
      </c>
      <c r="AG84">
        <f>IFERROR(VLOOKUP(B84,'Slutlig allokering'!$B$2:$AJ$462,MATCH("Summa justerad allokerad tillförd energi (utan hjälpel och rökgaskondensering):",'Slutlig allokering'!$B$2:$AK$2,0),FALSE)/1,"")</f>
        <v>767.0222</v>
      </c>
      <c r="AI84" s="55">
        <f>IFERROR(1-VLOOKUP(B84,'Slutlig allokering'!$B$2:$AJ$462,MATCH("Andel av bränsle i kvv som allokerats till värme, exklusive rökgaskondensering och hjälpel",'Slutlig allokering'!$B$2:$AK$2,0),FALSE),"")</f>
        <v>0.52711331689272511</v>
      </c>
      <c r="AK84" s="55">
        <f t="shared" si="3"/>
        <v>0.527113316892725</v>
      </c>
    </row>
    <row r="85" spans="1:37" x14ac:dyDescent="0.35">
      <c r="A85" s="28" t="s">
        <v>80</v>
      </c>
      <c r="B85" s="28" t="s">
        <v>111</v>
      </c>
      <c r="C85" t="str">
        <f>IFERROR(VLOOKUP($B85,Kraftvärmeprod!$B$1:$AH$479,MATCH(C$3,Kraftvärmeprod!$B$1:$AG$1,0),FALSE)/1,"")</f>
        <v/>
      </c>
      <c r="D85" t="str">
        <f>IFERROR(VLOOKUP($B85,Kraftvärmeprod!$B$1:$AH$479,MATCH(D$3,Kraftvärmeprod!$B$1:$AG$1,0),FALSE)/1,"")</f>
        <v/>
      </c>
      <c r="E85">
        <f>IFERROR(VLOOKUP($B85,Kraftvärmeprod!$B$1:$AH$479,MATCH(E$2,Kraftvärmeprod!$B$1:$AG$1,0),FALSE)/1,0)-IFERROR(VLOOKUP($B85,'Slutlig allokering'!$B$2:$AC$462,MATCH(E$3,'Slutlig allokering'!$B$2:$AJ$2,0),FALSE)/1,0)</f>
        <v>0</v>
      </c>
      <c r="F85">
        <f>IFERROR(VLOOKUP($B85,Kraftvärmeprod!$B$1:$AH$479,MATCH(F$2,Kraftvärmeprod!$B$1:$AG$1,0),FALSE)/1,0)-IFERROR(VLOOKUP($B85,'Slutlig allokering'!$B$2:$AC$462,MATCH(F$3,'Slutlig allokering'!$B$2:$AJ$2,0),FALSE)/1,0)</f>
        <v>0</v>
      </c>
      <c r="G85">
        <f>IFERROR(VLOOKUP($B85,Kraftvärmeprod!$B$1:$AH$479,MATCH(G$2,Kraftvärmeprod!$B$1:$AG$1,0),FALSE)/1,0)-IFERROR(VLOOKUP($B85,'Slutlig allokering'!$B$2:$AC$462,MATCH(G$3,'Slutlig allokering'!$B$2:$AJ$2,0),FALSE)/1,0)</f>
        <v>0</v>
      </c>
      <c r="H85">
        <f>IFERROR(VLOOKUP($B85,Kraftvärmeprod!$B$1:$AH$479,MATCH(H$2,Kraftvärmeprod!$B$1:$AG$1,0),FALSE)/1,0)-IFERROR(VLOOKUP($B85,'Slutlig allokering'!$B$2:$AC$462,MATCH(H$3,'Slutlig allokering'!$B$2:$AJ$2,0),FALSE)/1,0)</f>
        <v>0</v>
      </c>
      <c r="I85">
        <f>IFERROR(VLOOKUP($B85,Kraftvärmeprod!$B$1:$AH$479,MATCH(I$2,Kraftvärmeprod!$B$1:$AG$1,0),FALSE)/1,0)-IFERROR(VLOOKUP($B85,'Slutlig allokering'!$B$2:$AC$462,MATCH(I$3,'Slutlig allokering'!$B$2:$AJ$2,0),FALSE)/1,0)</f>
        <v>0</v>
      </c>
      <c r="J85">
        <f>IFERROR(VLOOKUP($B85,Kraftvärmeprod!$B$1:$AH$479,MATCH(J$2,Kraftvärmeprod!$B$1:$AG$1,0),FALSE)/1,0)-IFERROR(VLOOKUP($B85,'Slutlig allokering'!$B$2:$AC$462,MATCH(J$3,'Slutlig allokering'!$B$2:$AJ$2,0),FALSE)/1,0)</f>
        <v>0</v>
      </c>
      <c r="K85">
        <f>IFERROR(VLOOKUP($B85,Kraftvärmeprod!$B$1:$AH$479,MATCH(K$2,Kraftvärmeprod!$B$1:$AG$1,0),FALSE)/1,0)-IFERROR(VLOOKUP($B85,'Slutlig allokering'!$B$2:$AC$462,MATCH(K$3,'Slutlig allokering'!$B$2:$AJ$2,0),FALSE)/1,0)</f>
        <v>0</v>
      </c>
      <c r="L85">
        <f>IFERROR(VLOOKUP($B85,Kraftvärmeprod!$B$1:$AH$479,MATCH(L$2,Kraftvärmeprod!$B$1:$AG$1,0),FALSE)/1,0)-IFERROR(VLOOKUP($B85,'Slutlig allokering'!$B$2:$AC$462,MATCH(L$3,'Slutlig allokering'!$B$2:$AJ$2,0),FALSE)/1,0)</f>
        <v>0</v>
      </c>
      <c r="M85" s="143">
        <f>IFERROR(VLOOKUP($B85,Miljö!$B$1:$S$477,MATCH(M$2,Miljö!$B$1:$X$1,0),FALSE)/1,0)-IFERROR(VLOOKUP($B85,'Slutlig allokering'!$B$2:$AC$462,MATCH(M$3,'Slutlig allokering'!$B$2:$AJ$2,0),FALSE)/1,0)</f>
        <v>0</v>
      </c>
      <c r="N85">
        <f>IFERROR(VLOOKUP($B85,Kraftvärmeprod!$B$1:$AH$479,MATCH(N$2,Kraftvärmeprod!$B$1:$AG$1,0),FALSE)/1,0)-IFERROR(VLOOKUP($B85,'Slutlig allokering'!$B$2:$AC$462,MATCH(N$3,'Slutlig allokering'!$B$2:$AJ$2,0),FALSE)/1,0)</f>
        <v>0</v>
      </c>
      <c r="O85">
        <f>IFERROR(VLOOKUP($B85,Kraftvärmeprod!$B$1:$AH$479,MATCH(O$2,Kraftvärmeprod!$B$1:$AG$1,0),FALSE)/1,0)-IFERROR(VLOOKUP($B85,'Slutlig allokering'!$B$2:$AC$462,MATCH(O$3,'Slutlig allokering'!$B$2:$AJ$2,0),FALSE)/1,0)</f>
        <v>0</v>
      </c>
      <c r="P85">
        <f>IFERROR(VLOOKUP($B85,Kraftvärmeprod!$B$1:$AH$479,MATCH(P$2,Kraftvärmeprod!$B$1:$AG$1,0),FALSE)/1,0)-IFERROR(VLOOKUP($B85,'Slutlig allokering'!$B$2:$AC$462,MATCH(P$3,'Slutlig allokering'!$B$2:$AJ$2,0),FALSE)/1,0)</f>
        <v>0</v>
      </c>
      <c r="Q85">
        <f>IFERROR(VLOOKUP($B85,Kraftvärmeprod!$B$1:$AH$479,MATCH(Q$2,Kraftvärmeprod!$B$1:$AG$1,0),FALSE)/1,0)-IFERROR(VLOOKUP($B85,'Slutlig allokering'!$B$2:$AC$462,MATCH(Q$3,'Slutlig allokering'!$B$2:$AJ$2,0),FALSE)/1,0)</f>
        <v>0</v>
      </c>
      <c r="R85">
        <f>IFERROR(VLOOKUP($B85,Kraftvärmeprod!$B$1:$AH$479,MATCH(R$2,Kraftvärmeprod!$B$1:$AG$1,0),FALSE)/1,0)-IFERROR(VLOOKUP($B85,'Slutlig allokering'!$B$2:$AC$462,MATCH(R$3,'Slutlig allokering'!$B$2:$AJ$2,0),FALSE)/1,0)</f>
        <v>0</v>
      </c>
      <c r="S85">
        <f>IFERROR(VLOOKUP($B85,Kraftvärmeprod!$B$1:$AH$479,MATCH(S$2,Kraftvärmeprod!$B$1:$AG$1,0),FALSE)/1,0)-IFERROR(VLOOKUP($B85,'Slutlig allokering'!$B$2:$AC$462,MATCH(S$3,'Slutlig allokering'!$B$2:$AJ$2,0),FALSE)/1,0)</f>
        <v>0</v>
      </c>
      <c r="T85">
        <f>IFERROR(VLOOKUP($B85,Kraftvärmeprod!$B$1:$AH$479,MATCH(T$2,Kraftvärmeprod!$B$1:$AG$1,0),FALSE)/1,0)-IFERROR(VLOOKUP($B85,'Slutlig allokering'!$B$2:$AC$462,MATCH(T$3,'Slutlig allokering'!$B$2:$AJ$2,0),FALSE)/1,0)</f>
        <v>0</v>
      </c>
      <c r="U85">
        <f>IFERROR(VLOOKUP($B85,Kraftvärmeprod!$B$1:$AH$479,MATCH(U$2,Kraftvärmeprod!$B$1:$AG$1,0),FALSE)/1,0)-IFERROR(VLOOKUP($B85,'Slutlig allokering'!$B$2:$AC$462,MATCH(U$3,'Slutlig allokering'!$B$2:$AJ$2,0),FALSE)/1,0)</f>
        <v>0</v>
      </c>
      <c r="V85">
        <f>IFERROR(VLOOKUP($B85,Kraftvärmeprod!$B$1:$AH$479,MATCH(V$2,Kraftvärmeprod!$B$1:$AG$1,0),FALSE)/1,0)-IFERROR(VLOOKUP($B85,'Slutlig allokering'!$B$2:$AC$462,MATCH(V$3,'Slutlig allokering'!$B$2:$AJ$2,0),FALSE)/1,0)</f>
        <v>0</v>
      </c>
      <c r="W85">
        <f>IFERROR(VLOOKUP($B85,Kraftvärmeprod!$B$1:$AH$479,MATCH(W$2,Kraftvärmeprod!$B$1:$AG$1,0),FALSE)/1,0)-IFERROR(VLOOKUP($B85,'Slutlig allokering'!$B$2:$AC$462,MATCH(W$3,'Slutlig allokering'!$B$2:$AJ$2,0),FALSE)/1,0)</f>
        <v>0</v>
      </c>
      <c r="X85">
        <f>IFERROR(VLOOKUP($B85,Kraftvärmeprod!$B$1:$AH$479,MATCH(X$2,Kraftvärmeprod!$B$1:$AG$1,0),FALSE)/1,0)-IFERROR(VLOOKUP($B85,'Slutlig allokering'!$B$2:$AC$462,MATCH(X$3,'Slutlig allokering'!$B$2:$AJ$2,0),FALSE)/1,0)</f>
        <v>0</v>
      </c>
      <c r="Y85">
        <f>IFERROR(VLOOKUP($B85,Kraftvärmeprod!$B$1:$AH$479,MATCH(Y$2,Kraftvärmeprod!$B$1:$AG$1,0),FALSE)/1,0)-IFERROR(VLOOKUP($B85,'Slutlig allokering'!$B$2:$AC$462,MATCH(Y$3,'Slutlig allokering'!$B$2:$AJ$2,0),FALSE)/1,0)</f>
        <v>0</v>
      </c>
      <c r="Z85">
        <f>IFERROR(VLOOKUP($B85,Kraftvärmeprod!$B$1:$AH$479,MATCH(Z$2,Kraftvärmeprod!$B$1:$AG$1,0),FALSE)/1,0)-IFERROR(VLOOKUP($B85,'Slutlig allokering'!$B$2:$AC$462,MATCH(Z$3,'Slutlig allokering'!$B$2:$AJ$2,0),FALSE)/1,0)</f>
        <v>0</v>
      </c>
      <c r="AA85">
        <f>IFERROR(VLOOKUP($B85,Kraftvärmeprod!$B$1:$AH$479,MATCH(AA$2,Kraftvärmeprod!$B$1:$AG$1,0),FALSE)/1,0)-IFERROR(VLOOKUP($B85,'Slutlig allokering'!$B$2:$AC$462,MATCH(AA$3,'Slutlig allokering'!$B$2:$AJ$2,0),FALSE)/1,0)</f>
        <v>0</v>
      </c>
      <c r="AB85">
        <f>IFERROR(VLOOKUP($B85,Kraftvärmeprod!$B$1:$AH$479,MATCH(AB$2,Kraftvärmeprod!$B$1:$AG$1,0),FALSE)/1,0)-IFERROR(VLOOKUP($B85,'Slutlig allokering'!$B$2:$AC$462,MATCH(AB$3,'Slutlig allokering'!$B$2:$AJ$2,0),FALSE)/1,0)</f>
        <v>0</v>
      </c>
      <c r="AE85">
        <f t="shared" si="2"/>
        <v>0</v>
      </c>
      <c r="AG85">
        <f>IFERROR(VLOOKUP(B85,'Slutlig allokering'!$B$2:$AJ$462,MATCH("Summa justerad allokerad tillförd energi (utan hjälpel och rökgaskondensering):",'Slutlig allokering'!$B$2:$AK$2,0),FALSE)/1,"")</f>
        <v>0</v>
      </c>
      <c r="AI85" s="55" t="str">
        <f>IFERROR(1-VLOOKUP(B85,'Slutlig allokering'!$B$2:$AJ$462,MATCH("Andel av bränsle i kvv som allokerats till värme, exklusive rökgaskondensering och hjälpel",'Slutlig allokering'!$B$2:$AK$2,0),FALSE),"")</f>
        <v/>
      </c>
      <c r="AK85" s="55" t="str">
        <f t="shared" si="3"/>
        <v/>
      </c>
    </row>
    <row r="86" spans="1:37" x14ac:dyDescent="0.35">
      <c r="A86" s="28" t="s">
        <v>80</v>
      </c>
      <c r="B86" s="28" t="s">
        <v>112</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allokering'!$B$2:$AC$462,MATCH(E$3,'Slutlig allokering'!$B$2:$AJ$2,0),FALSE)/1,0)</f>
        <v>0</v>
      </c>
      <c r="F86">
        <f>IFERROR(VLOOKUP($B86,Kraftvärmeprod!$B$1:$AH$479,MATCH(F$2,Kraftvärmeprod!$B$1:$AG$1,0),FALSE)/1,0)-IFERROR(VLOOKUP($B86,'Slutlig allokering'!$B$2:$AC$462,MATCH(F$3,'Slutlig allokering'!$B$2:$AJ$2,0),FALSE)/1,0)</f>
        <v>0</v>
      </c>
      <c r="G86">
        <f>IFERROR(VLOOKUP($B86,Kraftvärmeprod!$B$1:$AH$479,MATCH(G$2,Kraftvärmeprod!$B$1:$AG$1,0),FALSE)/1,0)-IFERROR(VLOOKUP($B86,'Slutlig allokering'!$B$2:$AC$462,MATCH(G$3,'Slutlig allokering'!$B$2:$AJ$2,0),FALSE)/1,0)</f>
        <v>0</v>
      </c>
      <c r="H86">
        <f>IFERROR(VLOOKUP($B86,Kraftvärmeprod!$B$1:$AH$479,MATCH(H$2,Kraftvärmeprod!$B$1:$AG$1,0),FALSE)/1,0)-IFERROR(VLOOKUP($B86,'Slutlig allokering'!$B$2:$AC$462,MATCH(H$3,'Slutlig allokering'!$B$2:$AJ$2,0),FALSE)/1,0)</f>
        <v>0</v>
      </c>
      <c r="I86">
        <f>IFERROR(VLOOKUP($B86,Kraftvärmeprod!$B$1:$AH$479,MATCH(I$2,Kraftvärmeprod!$B$1:$AG$1,0),FALSE)/1,0)-IFERROR(VLOOKUP($B86,'Slutlig allokering'!$B$2:$AC$462,MATCH(I$3,'Slutlig allokering'!$B$2:$AJ$2,0),FALSE)/1,0)</f>
        <v>0</v>
      </c>
      <c r="J86">
        <f>IFERROR(VLOOKUP($B86,Kraftvärmeprod!$B$1:$AH$479,MATCH(J$2,Kraftvärmeprod!$B$1:$AG$1,0),FALSE)/1,0)-IFERROR(VLOOKUP($B86,'Slutlig allokering'!$B$2:$AC$462,MATCH(J$3,'Slutlig allokering'!$B$2:$AJ$2,0),FALSE)/1,0)</f>
        <v>0</v>
      </c>
      <c r="K86">
        <f>IFERROR(VLOOKUP($B86,Kraftvärmeprod!$B$1:$AH$479,MATCH(K$2,Kraftvärmeprod!$B$1:$AG$1,0),FALSE)/1,0)-IFERROR(VLOOKUP($B86,'Slutlig allokering'!$B$2:$AC$462,MATCH(K$3,'Slutlig allokering'!$B$2:$AJ$2,0),FALSE)/1,0)</f>
        <v>0</v>
      </c>
      <c r="L86">
        <f>IFERROR(VLOOKUP($B86,Kraftvärmeprod!$B$1:$AH$479,MATCH(L$2,Kraftvärmeprod!$B$1:$AG$1,0),FALSE)/1,0)-IFERROR(VLOOKUP($B86,'Slutlig allokering'!$B$2:$AC$462,MATCH(L$3,'Slutlig allokering'!$B$2:$AJ$2,0),FALSE)/1,0)</f>
        <v>0</v>
      </c>
      <c r="M86" s="143">
        <f>IFERROR(VLOOKUP($B86,Miljö!$B$1:$S$477,MATCH(M$2,Miljö!$B$1:$X$1,0),FALSE)/1,0)-IFERROR(VLOOKUP($B86,'Slutlig allokering'!$B$2:$AC$462,MATCH(M$3,'Slutlig allokering'!$B$2:$AJ$2,0),FALSE)/1,0)</f>
        <v>0</v>
      </c>
      <c r="N86">
        <f>IFERROR(VLOOKUP($B86,Kraftvärmeprod!$B$1:$AH$479,MATCH(N$2,Kraftvärmeprod!$B$1:$AG$1,0),FALSE)/1,0)-IFERROR(VLOOKUP($B86,'Slutlig allokering'!$B$2:$AC$462,MATCH(N$3,'Slutlig allokering'!$B$2:$AJ$2,0),FALSE)/1,0)</f>
        <v>0</v>
      </c>
      <c r="O86">
        <f>IFERROR(VLOOKUP($B86,Kraftvärmeprod!$B$1:$AH$479,MATCH(O$2,Kraftvärmeprod!$B$1:$AG$1,0),FALSE)/1,0)-IFERROR(VLOOKUP($B86,'Slutlig allokering'!$B$2:$AC$462,MATCH(O$3,'Slutlig allokering'!$B$2:$AJ$2,0),FALSE)/1,0)</f>
        <v>0</v>
      </c>
      <c r="P86">
        <f>IFERROR(VLOOKUP($B86,Kraftvärmeprod!$B$1:$AH$479,MATCH(P$2,Kraftvärmeprod!$B$1:$AG$1,0),FALSE)/1,0)-IFERROR(VLOOKUP($B86,'Slutlig allokering'!$B$2:$AC$462,MATCH(P$3,'Slutlig allokering'!$B$2:$AJ$2,0),FALSE)/1,0)</f>
        <v>0</v>
      </c>
      <c r="Q86">
        <f>IFERROR(VLOOKUP($B86,Kraftvärmeprod!$B$1:$AH$479,MATCH(Q$2,Kraftvärmeprod!$B$1:$AG$1,0),FALSE)/1,0)-IFERROR(VLOOKUP($B86,'Slutlig allokering'!$B$2:$AC$462,MATCH(Q$3,'Slutlig allokering'!$B$2:$AJ$2,0),FALSE)/1,0)</f>
        <v>0</v>
      </c>
      <c r="R86">
        <f>IFERROR(VLOOKUP($B86,Kraftvärmeprod!$B$1:$AH$479,MATCH(R$2,Kraftvärmeprod!$B$1:$AG$1,0),FALSE)/1,0)-IFERROR(VLOOKUP($B86,'Slutlig allokering'!$B$2:$AC$462,MATCH(R$3,'Slutlig allokering'!$B$2:$AJ$2,0),FALSE)/1,0)</f>
        <v>0</v>
      </c>
      <c r="S86">
        <f>IFERROR(VLOOKUP($B86,Kraftvärmeprod!$B$1:$AH$479,MATCH(S$2,Kraftvärmeprod!$B$1:$AG$1,0),FALSE)/1,0)-IFERROR(VLOOKUP($B86,'Slutlig allokering'!$B$2:$AC$462,MATCH(S$3,'Slutlig allokering'!$B$2:$AJ$2,0),FALSE)/1,0)</f>
        <v>0</v>
      </c>
      <c r="T86">
        <f>IFERROR(VLOOKUP($B86,Kraftvärmeprod!$B$1:$AH$479,MATCH(T$2,Kraftvärmeprod!$B$1:$AG$1,0),FALSE)/1,0)-IFERROR(VLOOKUP($B86,'Slutlig allokering'!$B$2:$AC$462,MATCH(T$3,'Slutlig allokering'!$B$2:$AJ$2,0),FALSE)/1,0)</f>
        <v>0</v>
      </c>
      <c r="U86">
        <f>IFERROR(VLOOKUP($B86,Kraftvärmeprod!$B$1:$AH$479,MATCH(U$2,Kraftvärmeprod!$B$1:$AG$1,0),FALSE)/1,0)-IFERROR(VLOOKUP($B86,'Slutlig allokering'!$B$2:$AC$462,MATCH(U$3,'Slutlig allokering'!$B$2:$AJ$2,0),FALSE)/1,0)</f>
        <v>0</v>
      </c>
      <c r="V86">
        <f>IFERROR(VLOOKUP($B86,Kraftvärmeprod!$B$1:$AH$479,MATCH(V$2,Kraftvärmeprod!$B$1:$AG$1,0),FALSE)/1,0)-IFERROR(VLOOKUP($B86,'Slutlig allokering'!$B$2:$AC$462,MATCH(V$3,'Slutlig allokering'!$B$2:$AJ$2,0),FALSE)/1,0)</f>
        <v>0</v>
      </c>
      <c r="W86">
        <f>IFERROR(VLOOKUP($B86,Kraftvärmeprod!$B$1:$AH$479,MATCH(W$2,Kraftvärmeprod!$B$1:$AG$1,0),FALSE)/1,0)-IFERROR(VLOOKUP($B86,'Slutlig allokering'!$B$2:$AC$462,MATCH(W$3,'Slutlig allokering'!$B$2:$AJ$2,0),FALSE)/1,0)</f>
        <v>0</v>
      </c>
      <c r="X86">
        <f>IFERROR(VLOOKUP($B86,Kraftvärmeprod!$B$1:$AH$479,MATCH(X$2,Kraftvärmeprod!$B$1:$AG$1,0),FALSE)/1,0)-IFERROR(VLOOKUP($B86,'Slutlig allokering'!$B$2:$AC$462,MATCH(X$3,'Slutlig allokering'!$B$2:$AJ$2,0),FALSE)/1,0)</f>
        <v>0</v>
      </c>
      <c r="Y86">
        <f>IFERROR(VLOOKUP($B86,Kraftvärmeprod!$B$1:$AH$479,MATCH(Y$2,Kraftvärmeprod!$B$1:$AG$1,0),FALSE)/1,0)-IFERROR(VLOOKUP($B86,'Slutlig allokering'!$B$2:$AC$462,MATCH(Y$3,'Slutlig allokering'!$B$2:$AJ$2,0),FALSE)/1,0)</f>
        <v>0</v>
      </c>
      <c r="Z86">
        <f>IFERROR(VLOOKUP($B86,Kraftvärmeprod!$B$1:$AH$479,MATCH(Z$2,Kraftvärmeprod!$B$1:$AG$1,0),FALSE)/1,0)-IFERROR(VLOOKUP($B86,'Slutlig allokering'!$B$2:$AC$462,MATCH(Z$3,'Slutlig allokering'!$B$2:$AJ$2,0),FALSE)/1,0)</f>
        <v>0</v>
      </c>
      <c r="AA86">
        <f>IFERROR(VLOOKUP($B86,Kraftvärmeprod!$B$1:$AH$479,MATCH(AA$2,Kraftvärmeprod!$B$1:$AG$1,0),FALSE)/1,0)-IFERROR(VLOOKUP($B86,'Slutlig allokering'!$B$2:$AC$462,MATCH(AA$3,'Slutlig allokering'!$B$2:$AJ$2,0),FALSE)/1,0)</f>
        <v>0</v>
      </c>
      <c r="AB86">
        <f>IFERROR(VLOOKUP($B86,Kraftvärmeprod!$B$1:$AH$479,MATCH(AB$2,Kraftvärmeprod!$B$1:$AG$1,0),FALSE)/1,0)-IFERROR(VLOOKUP($B86,'Slutlig allokering'!$B$2:$AC$462,MATCH(AB$3,'Slutlig allokering'!$B$2:$AJ$2,0),FALSE)/1,0)</f>
        <v>0</v>
      </c>
      <c r="AE86">
        <f t="shared" si="2"/>
        <v>0</v>
      </c>
      <c r="AG86">
        <f>IFERROR(VLOOKUP(B86,'Slutlig allokering'!$B$2:$AJ$462,MATCH("Summa justerad allokerad tillförd energi (utan hjälpel och rökgaskondensering):",'Slutlig allokering'!$B$2:$AK$2,0),FALSE)/1,"")</f>
        <v>0</v>
      </c>
      <c r="AI86" s="55" t="str">
        <f>IFERROR(1-VLOOKUP(B86,'Slutlig allokering'!$B$2:$AJ$462,MATCH("Andel av bränsle i kvv som allokerats till värme, exklusive rökgaskondensering och hjälpel",'Slutlig allokering'!$B$2:$AK$2,0),FALSE),"")</f>
        <v/>
      </c>
      <c r="AK86" s="55" t="str">
        <f t="shared" si="3"/>
        <v/>
      </c>
    </row>
    <row r="87" spans="1:37" x14ac:dyDescent="0.35">
      <c r="A87" s="28" t="s">
        <v>80</v>
      </c>
      <c r="B87" s="28" t="s">
        <v>113</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allokering'!$B$2:$AC$462,MATCH(E$3,'Slutlig allokering'!$B$2:$AJ$2,0),FALSE)/1,0)</f>
        <v>0</v>
      </c>
      <c r="F87">
        <f>IFERROR(VLOOKUP($B87,Kraftvärmeprod!$B$1:$AH$479,MATCH(F$2,Kraftvärmeprod!$B$1:$AG$1,0),FALSE)/1,0)-IFERROR(VLOOKUP($B87,'Slutlig allokering'!$B$2:$AC$462,MATCH(F$3,'Slutlig allokering'!$B$2:$AJ$2,0),FALSE)/1,0)</f>
        <v>0</v>
      </c>
      <c r="G87">
        <f>IFERROR(VLOOKUP($B87,Kraftvärmeprod!$B$1:$AH$479,MATCH(G$2,Kraftvärmeprod!$B$1:$AG$1,0),FALSE)/1,0)-IFERROR(VLOOKUP($B87,'Slutlig allokering'!$B$2:$AC$462,MATCH(G$3,'Slutlig allokering'!$B$2:$AJ$2,0),FALSE)/1,0)</f>
        <v>0</v>
      </c>
      <c r="H87">
        <f>IFERROR(VLOOKUP($B87,Kraftvärmeprod!$B$1:$AH$479,MATCH(H$2,Kraftvärmeprod!$B$1:$AG$1,0),FALSE)/1,0)-IFERROR(VLOOKUP($B87,'Slutlig allokering'!$B$2:$AC$462,MATCH(H$3,'Slutlig allokering'!$B$2:$AJ$2,0),FALSE)/1,0)</f>
        <v>0</v>
      </c>
      <c r="I87">
        <f>IFERROR(VLOOKUP($B87,Kraftvärmeprod!$B$1:$AH$479,MATCH(I$2,Kraftvärmeprod!$B$1:$AG$1,0),FALSE)/1,0)-IFERROR(VLOOKUP($B87,'Slutlig allokering'!$B$2:$AC$462,MATCH(I$3,'Slutlig allokering'!$B$2:$AJ$2,0),FALSE)/1,0)</f>
        <v>0</v>
      </c>
      <c r="J87">
        <f>IFERROR(VLOOKUP($B87,Kraftvärmeprod!$B$1:$AH$479,MATCH(J$2,Kraftvärmeprod!$B$1:$AG$1,0),FALSE)/1,0)-IFERROR(VLOOKUP($B87,'Slutlig allokering'!$B$2:$AC$462,MATCH(J$3,'Slutlig allokering'!$B$2:$AJ$2,0),FALSE)/1,0)</f>
        <v>0</v>
      </c>
      <c r="K87">
        <f>IFERROR(VLOOKUP($B87,Kraftvärmeprod!$B$1:$AH$479,MATCH(K$2,Kraftvärmeprod!$B$1:$AG$1,0),FALSE)/1,0)-IFERROR(VLOOKUP($B87,'Slutlig allokering'!$B$2:$AC$462,MATCH(K$3,'Slutlig allokering'!$B$2:$AJ$2,0),FALSE)/1,0)</f>
        <v>0</v>
      </c>
      <c r="L87">
        <f>IFERROR(VLOOKUP($B87,Kraftvärmeprod!$B$1:$AH$479,MATCH(L$2,Kraftvärmeprod!$B$1:$AG$1,0),FALSE)/1,0)-IFERROR(VLOOKUP($B87,'Slutlig allokering'!$B$2:$AC$462,MATCH(L$3,'Slutlig allokering'!$B$2:$AJ$2,0),FALSE)/1,0)</f>
        <v>0</v>
      </c>
      <c r="M87" s="143">
        <f>IFERROR(VLOOKUP($B87,Miljö!$B$1:$S$477,MATCH(M$2,Miljö!$B$1:$X$1,0),FALSE)/1,0)-IFERROR(VLOOKUP($B87,'Slutlig allokering'!$B$2:$AC$462,MATCH(M$3,'Slutlig allokering'!$B$2:$AJ$2,0),FALSE)/1,0)</f>
        <v>0</v>
      </c>
      <c r="N87">
        <f>IFERROR(VLOOKUP($B87,Kraftvärmeprod!$B$1:$AH$479,MATCH(N$2,Kraftvärmeprod!$B$1:$AG$1,0),FALSE)/1,0)-IFERROR(VLOOKUP($B87,'Slutlig allokering'!$B$2:$AC$462,MATCH(N$3,'Slutlig allokering'!$B$2:$AJ$2,0),FALSE)/1,0)</f>
        <v>0</v>
      </c>
      <c r="O87">
        <f>IFERROR(VLOOKUP($B87,Kraftvärmeprod!$B$1:$AH$479,MATCH(O$2,Kraftvärmeprod!$B$1:$AG$1,0),FALSE)/1,0)-IFERROR(VLOOKUP($B87,'Slutlig allokering'!$B$2:$AC$462,MATCH(O$3,'Slutlig allokering'!$B$2:$AJ$2,0),FALSE)/1,0)</f>
        <v>0</v>
      </c>
      <c r="P87">
        <f>IFERROR(VLOOKUP($B87,Kraftvärmeprod!$B$1:$AH$479,MATCH(P$2,Kraftvärmeprod!$B$1:$AG$1,0),FALSE)/1,0)-IFERROR(VLOOKUP($B87,'Slutlig allokering'!$B$2:$AC$462,MATCH(P$3,'Slutlig allokering'!$B$2:$AJ$2,0),FALSE)/1,0)</f>
        <v>0</v>
      </c>
      <c r="Q87">
        <f>IFERROR(VLOOKUP($B87,Kraftvärmeprod!$B$1:$AH$479,MATCH(Q$2,Kraftvärmeprod!$B$1:$AG$1,0),FALSE)/1,0)-IFERROR(VLOOKUP($B87,'Slutlig allokering'!$B$2:$AC$462,MATCH(Q$3,'Slutlig allokering'!$B$2:$AJ$2,0),FALSE)/1,0)</f>
        <v>0</v>
      </c>
      <c r="R87">
        <f>IFERROR(VLOOKUP($B87,Kraftvärmeprod!$B$1:$AH$479,MATCH(R$2,Kraftvärmeprod!$B$1:$AG$1,0),FALSE)/1,0)-IFERROR(VLOOKUP($B87,'Slutlig allokering'!$B$2:$AC$462,MATCH(R$3,'Slutlig allokering'!$B$2:$AJ$2,0),FALSE)/1,0)</f>
        <v>0</v>
      </c>
      <c r="S87">
        <f>IFERROR(VLOOKUP($B87,Kraftvärmeprod!$B$1:$AH$479,MATCH(S$2,Kraftvärmeprod!$B$1:$AG$1,0),FALSE)/1,0)-IFERROR(VLOOKUP($B87,'Slutlig allokering'!$B$2:$AC$462,MATCH(S$3,'Slutlig allokering'!$B$2:$AJ$2,0),FALSE)/1,0)</f>
        <v>0</v>
      </c>
      <c r="T87">
        <f>IFERROR(VLOOKUP($B87,Kraftvärmeprod!$B$1:$AH$479,MATCH(T$2,Kraftvärmeprod!$B$1:$AG$1,0),FALSE)/1,0)-IFERROR(VLOOKUP($B87,'Slutlig allokering'!$B$2:$AC$462,MATCH(T$3,'Slutlig allokering'!$B$2:$AJ$2,0),FALSE)/1,0)</f>
        <v>0</v>
      </c>
      <c r="U87">
        <f>IFERROR(VLOOKUP($B87,Kraftvärmeprod!$B$1:$AH$479,MATCH(U$2,Kraftvärmeprod!$B$1:$AG$1,0),FALSE)/1,0)-IFERROR(VLOOKUP($B87,'Slutlig allokering'!$B$2:$AC$462,MATCH(U$3,'Slutlig allokering'!$B$2:$AJ$2,0),FALSE)/1,0)</f>
        <v>0</v>
      </c>
      <c r="V87">
        <f>IFERROR(VLOOKUP($B87,Kraftvärmeprod!$B$1:$AH$479,MATCH(V$2,Kraftvärmeprod!$B$1:$AG$1,0),FALSE)/1,0)-IFERROR(VLOOKUP($B87,'Slutlig allokering'!$B$2:$AC$462,MATCH(V$3,'Slutlig allokering'!$B$2:$AJ$2,0),FALSE)/1,0)</f>
        <v>0</v>
      </c>
      <c r="W87">
        <f>IFERROR(VLOOKUP($B87,Kraftvärmeprod!$B$1:$AH$479,MATCH(W$2,Kraftvärmeprod!$B$1:$AG$1,0),FALSE)/1,0)-IFERROR(VLOOKUP($B87,'Slutlig allokering'!$B$2:$AC$462,MATCH(W$3,'Slutlig allokering'!$B$2:$AJ$2,0),FALSE)/1,0)</f>
        <v>0</v>
      </c>
      <c r="X87">
        <f>IFERROR(VLOOKUP($B87,Kraftvärmeprod!$B$1:$AH$479,MATCH(X$2,Kraftvärmeprod!$B$1:$AG$1,0),FALSE)/1,0)-IFERROR(VLOOKUP($B87,'Slutlig allokering'!$B$2:$AC$462,MATCH(X$3,'Slutlig allokering'!$B$2:$AJ$2,0),FALSE)/1,0)</f>
        <v>0</v>
      </c>
      <c r="Y87">
        <f>IFERROR(VLOOKUP($B87,Kraftvärmeprod!$B$1:$AH$479,MATCH(Y$2,Kraftvärmeprod!$B$1:$AG$1,0),FALSE)/1,0)-IFERROR(VLOOKUP($B87,'Slutlig allokering'!$B$2:$AC$462,MATCH(Y$3,'Slutlig allokering'!$B$2:$AJ$2,0),FALSE)/1,0)</f>
        <v>0</v>
      </c>
      <c r="Z87">
        <f>IFERROR(VLOOKUP($B87,Kraftvärmeprod!$B$1:$AH$479,MATCH(Z$2,Kraftvärmeprod!$B$1:$AG$1,0),FALSE)/1,0)-IFERROR(VLOOKUP($B87,'Slutlig allokering'!$B$2:$AC$462,MATCH(Z$3,'Slutlig allokering'!$B$2:$AJ$2,0),FALSE)/1,0)</f>
        <v>0</v>
      </c>
      <c r="AA87">
        <f>IFERROR(VLOOKUP($B87,Kraftvärmeprod!$B$1:$AH$479,MATCH(AA$2,Kraftvärmeprod!$B$1:$AG$1,0),FALSE)/1,0)-IFERROR(VLOOKUP($B87,'Slutlig allokering'!$B$2:$AC$462,MATCH(AA$3,'Slutlig allokering'!$B$2:$AJ$2,0),FALSE)/1,0)</f>
        <v>0</v>
      </c>
      <c r="AB87">
        <f>IFERROR(VLOOKUP($B87,Kraftvärmeprod!$B$1:$AH$479,MATCH(AB$2,Kraftvärmeprod!$B$1:$AG$1,0),FALSE)/1,0)-IFERROR(VLOOKUP($B87,'Slutlig allokering'!$B$2:$AC$462,MATCH(AB$3,'Slutlig allokering'!$B$2:$AJ$2,0),FALSE)/1,0)</f>
        <v>0</v>
      </c>
      <c r="AE87">
        <f t="shared" si="2"/>
        <v>0</v>
      </c>
      <c r="AG87">
        <f>IFERROR(VLOOKUP(B87,'Slutlig allokering'!$B$2:$AJ$462,MATCH("Summa justerad allokerad tillförd energi (utan hjälpel och rökgaskondensering):",'Slutlig allokering'!$B$2:$AK$2,0),FALSE)/1,"")</f>
        <v>0</v>
      </c>
      <c r="AI87" s="55" t="str">
        <f>IFERROR(1-VLOOKUP(B87,'Slutlig allokering'!$B$2:$AJ$462,MATCH("Andel av bränsle i kvv som allokerats till värme, exklusive rökgaskondensering och hjälpel",'Slutlig allokering'!$B$2:$AK$2,0),FALSE),"")</f>
        <v/>
      </c>
      <c r="AK87" s="55" t="str">
        <f t="shared" si="3"/>
        <v/>
      </c>
    </row>
    <row r="88" spans="1:37" x14ac:dyDescent="0.35">
      <c r="A88" s="28" t="s">
        <v>80</v>
      </c>
      <c r="B88" s="28" t="s">
        <v>114</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allokering'!$B$2:$AC$462,MATCH(E$3,'Slutlig allokering'!$B$2:$AJ$2,0),FALSE)/1,0)</f>
        <v>0</v>
      </c>
      <c r="F88">
        <f>IFERROR(VLOOKUP($B88,Kraftvärmeprod!$B$1:$AH$479,MATCH(F$2,Kraftvärmeprod!$B$1:$AG$1,0),FALSE)/1,0)-IFERROR(VLOOKUP($B88,'Slutlig allokering'!$B$2:$AC$462,MATCH(F$3,'Slutlig allokering'!$B$2:$AJ$2,0),FALSE)/1,0)</f>
        <v>0</v>
      </c>
      <c r="G88">
        <f>IFERROR(VLOOKUP($B88,Kraftvärmeprod!$B$1:$AH$479,MATCH(G$2,Kraftvärmeprod!$B$1:$AG$1,0),FALSE)/1,0)-IFERROR(VLOOKUP($B88,'Slutlig allokering'!$B$2:$AC$462,MATCH(G$3,'Slutlig allokering'!$B$2:$AJ$2,0),FALSE)/1,0)</f>
        <v>0</v>
      </c>
      <c r="H88">
        <f>IFERROR(VLOOKUP($B88,Kraftvärmeprod!$B$1:$AH$479,MATCH(H$2,Kraftvärmeprod!$B$1:$AG$1,0),FALSE)/1,0)-IFERROR(VLOOKUP($B88,'Slutlig allokering'!$B$2:$AC$462,MATCH(H$3,'Slutlig allokering'!$B$2:$AJ$2,0),FALSE)/1,0)</f>
        <v>0</v>
      </c>
      <c r="I88">
        <f>IFERROR(VLOOKUP($B88,Kraftvärmeprod!$B$1:$AH$479,MATCH(I$2,Kraftvärmeprod!$B$1:$AG$1,0),FALSE)/1,0)-IFERROR(VLOOKUP($B88,'Slutlig allokering'!$B$2:$AC$462,MATCH(I$3,'Slutlig allokering'!$B$2:$AJ$2,0),FALSE)/1,0)</f>
        <v>0</v>
      </c>
      <c r="J88">
        <f>IFERROR(VLOOKUP($B88,Kraftvärmeprod!$B$1:$AH$479,MATCH(J$2,Kraftvärmeprod!$B$1:$AG$1,0),FALSE)/1,0)-IFERROR(VLOOKUP($B88,'Slutlig allokering'!$B$2:$AC$462,MATCH(J$3,'Slutlig allokering'!$B$2:$AJ$2,0),FALSE)/1,0)</f>
        <v>0</v>
      </c>
      <c r="K88">
        <f>IFERROR(VLOOKUP($B88,Kraftvärmeprod!$B$1:$AH$479,MATCH(K$2,Kraftvärmeprod!$B$1:$AG$1,0),FALSE)/1,0)-IFERROR(VLOOKUP($B88,'Slutlig allokering'!$B$2:$AC$462,MATCH(K$3,'Slutlig allokering'!$B$2:$AJ$2,0),FALSE)/1,0)</f>
        <v>0</v>
      </c>
      <c r="L88">
        <f>IFERROR(VLOOKUP($B88,Kraftvärmeprod!$B$1:$AH$479,MATCH(L$2,Kraftvärmeprod!$B$1:$AG$1,0),FALSE)/1,0)-IFERROR(VLOOKUP($B88,'Slutlig allokering'!$B$2:$AC$462,MATCH(L$3,'Slutlig allokering'!$B$2:$AJ$2,0),FALSE)/1,0)</f>
        <v>0</v>
      </c>
      <c r="M88" s="143">
        <f>IFERROR(VLOOKUP($B88,Miljö!$B$1:$S$477,MATCH(M$2,Miljö!$B$1:$X$1,0),FALSE)/1,0)-IFERROR(VLOOKUP($B88,'Slutlig allokering'!$B$2:$AC$462,MATCH(M$3,'Slutlig allokering'!$B$2:$AJ$2,0),FALSE)/1,0)</f>
        <v>0</v>
      </c>
      <c r="N88">
        <f>IFERROR(VLOOKUP($B88,Kraftvärmeprod!$B$1:$AH$479,MATCH(N$2,Kraftvärmeprod!$B$1:$AG$1,0),FALSE)/1,0)-IFERROR(VLOOKUP($B88,'Slutlig allokering'!$B$2:$AC$462,MATCH(N$3,'Slutlig allokering'!$B$2:$AJ$2,0),FALSE)/1,0)</f>
        <v>0</v>
      </c>
      <c r="O88">
        <f>IFERROR(VLOOKUP($B88,Kraftvärmeprod!$B$1:$AH$479,MATCH(O$2,Kraftvärmeprod!$B$1:$AG$1,0),FALSE)/1,0)-IFERROR(VLOOKUP($B88,'Slutlig allokering'!$B$2:$AC$462,MATCH(O$3,'Slutlig allokering'!$B$2:$AJ$2,0),FALSE)/1,0)</f>
        <v>0</v>
      </c>
      <c r="P88">
        <f>IFERROR(VLOOKUP($B88,Kraftvärmeprod!$B$1:$AH$479,MATCH(P$2,Kraftvärmeprod!$B$1:$AG$1,0),FALSE)/1,0)-IFERROR(VLOOKUP($B88,'Slutlig allokering'!$B$2:$AC$462,MATCH(P$3,'Slutlig allokering'!$B$2:$AJ$2,0),FALSE)/1,0)</f>
        <v>0</v>
      </c>
      <c r="Q88">
        <f>IFERROR(VLOOKUP($B88,Kraftvärmeprod!$B$1:$AH$479,MATCH(Q$2,Kraftvärmeprod!$B$1:$AG$1,0),FALSE)/1,0)-IFERROR(VLOOKUP($B88,'Slutlig allokering'!$B$2:$AC$462,MATCH(Q$3,'Slutlig allokering'!$B$2:$AJ$2,0),FALSE)/1,0)</f>
        <v>0</v>
      </c>
      <c r="R88">
        <f>IFERROR(VLOOKUP($B88,Kraftvärmeprod!$B$1:$AH$479,MATCH(R$2,Kraftvärmeprod!$B$1:$AG$1,0),FALSE)/1,0)-IFERROR(VLOOKUP($B88,'Slutlig allokering'!$B$2:$AC$462,MATCH(R$3,'Slutlig allokering'!$B$2:$AJ$2,0),FALSE)/1,0)</f>
        <v>0</v>
      </c>
      <c r="S88">
        <f>IFERROR(VLOOKUP($B88,Kraftvärmeprod!$B$1:$AH$479,MATCH(S$2,Kraftvärmeprod!$B$1:$AG$1,0),FALSE)/1,0)-IFERROR(VLOOKUP($B88,'Slutlig allokering'!$B$2:$AC$462,MATCH(S$3,'Slutlig allokering'!$B$2:$AJ$2,0),FALSE)/1,0)</f>
        <v>0</v>
      </c>
      <c r="T88">
        <f>IFERROR(VLOOKUP($B88,Kraftvärmeprod!$B$1:$AH$479,MATCH(T$2,Kraftvärmeprod!$B$1:$AG$1,0),FALSE)/1,0)-IFERROR(VLOOKUP($B88,'Slutlig allokering'!$B$2:$AC$462,MATCH(T$3,'Slutlig allokering'!$B$2:$AJ$2,0),FALSE)/1,0)</f>
        <v>0</v>
      </c>
      <c r="U88">
        <f>IFERROR(VLOOKUP($B88,Kraftvärmeprod!$B$1:$AH$479,MATCH(U$2,Kraftvärmeprod!$B$1:$AG$1,0),FALSE)/1,0)-IFERROR(VLOOKUP($B88,'Slutlig allokering'!$B$2:$AC$462,MATCH(U$3,'Slutlig allokering'!$B$2:$AJ$2,0),FALSE)/1,0)</f>
        <v>0</v>
      </c>
      <c r="V88">
        <f>IFERROR(VLOOKUP($B88,Kraftvärmeprod!$B$1:$AH$479,MATCH(V$2,Kraftvärmeprod!$B$1:$AG$1,0),FALSE)/1,0)-IFERROR(VLOOKUP($B88,'Slutlig allokering'!$B$2:$AC$462,MATCH(V$3,'Slutlig allokering'!$B$2:$AJ$2,0),FALSE)/1,0)</f>
        <v>0</v>
      </c>
      <c r="W88">
        <f>IFERROR(VLOOKUP($B88,Kraftvärmeprod!$B$1:$AH$479,MATCH(W$2,Kraftvärmeprod!$B$1:$AG$1,0),FALSE)/1,0)-IFERROR(VLOOKUP($B88,'Slutlig allokering'!$B$2:$AC$462,MATCH(W$3,'Slutlig allokering'!$B$2:$AJ$2,0),FALSE)/1,0)</f>
        <v>0</v>
      </c>
      <c r="X88">
        <f>IFERROR(VLOOKUP($B88,Kraftvärmeprod!$B$1:$AH$479,MATCH(X$2,Kraftvärmeprod!$B$1:$AG$1,0),FALSE)/1,0)-IFERROR(VLOOKUP($B88,'Slutlig allokering'!$B$2:$AC$462,MATCH(X$3,'Slutlig allokering'!$B$2:$AJ$2,0),FALSE)/1,0)</f>
        <v>0</v>
      </c>
      <c r="Y88">
        <f>IFERROR(VLOOKUP($B88,Kraftvärmeprod!$B$1:$AH$479,MATCH(Y$2,Kraftvärmeprod!$B$1:$AG$1,0),FALSE)/1,0)-IFERROR(VLOOKUP($B88,'Slutlig allokering'!$B$2:$AC$462,MATCH(Y$3,'Slutlig allokering'!$B$2:$AJ$2,0),FALSE)/1,0)</f>
        <v>0</v>
      </c>
      <c r="Z88">
        <f>IFERROR(VLOOKUP($B88,Kraftvärmeprod!$B$1:$AH$479,MATCH(Z$2,Kraftvärmeprod!$B$1:$AG$1,0),FALSE)/1,0)-IFERROR(VLOOKUP($B88,'Slutlig allokering'!$B$2:$AC$462,MATCH(Z$3,'Slutlig allokering'!$B$2:$AJ$2,0),FALSE)/1,0)</f>
        <v>0</v>
      </c>
      <c r="AA88">
        <f>IFERROR(VLOOKUP($B88,Kraftvärmeprod!$B$1:$AH$479,MATCH(AA$2,Kraftvärmeprod!$B$1:$AG$1,0),FALSE)/1,0)-IFERROR(VLOOKUP($B88,'Slutlig allokering'!$B$2:$AC$462,MATCH(AA$3,'Slutlig allokering'!$B$2:$AJ$2,0),FALSE)/1,0)</f>
        <v>0</v>
      </c>
      <c r="AB88">
        <f>IFERROR(VLOOKUP($B88,Kraftvärmeprod!$B$1:$AH$479,MATCH(AB$2,Kraftvärmeprod!$B$1:$AG$1,0),FALSE)/1,0)-IFERROR(VLOOKUP($B88,'Slutlig allokering'!$B$2:$AC$462,MATCH(AB$3,'Slutlig allokering'!$B$2:$AJ$2,0),FALSE)/1,0)</f>
        <v>0</v>
      </c>
      <c r="AE88">
        <f t="shared" si="2"/>
        <v>0</v>
      </c>
      <c r="AG88">
        <f>IFERROR(VLOOKUP(B88,'Slutlig allokering'!$B$2:$AJ$462,MATCH("Summa justerad allokerad tillförd energi (utan hjälpel och rökgaskondensering):",'Slutlig allokering'!$B$2:$AK$2,0),FALSE)/1,"")</f>
        <v>0</v>
      </c>
      <c r="AI88" s="55" t="str">
        <f>IFERROR(1-VLOOKUP(B88,'Slutlig allokering'!$B$2:$AJ$462,MATCH("Andel av bränsle i kvv som allokerats till värme, exklusive rökgaskondensering och hjälpel",'Slutlig allokering'!$B$2:$AK$2,0),FALSE),"")</f>
        <v/>
      </c>
      <c r="AK88" s="55" t="str">
        <f t="shared" si="3"/>
        <v/>
      </c>
    </row>
    <row r="89" spans="1:37" x14ac:dyDescent="0.35">
      <c r="A89" s="28" t="s">
        <v>80</v>
      </c>
      <c r="B89" s="28" t="s">
        <v>115</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allokering'!$B$2:$AC$462,MATCH(E$3,'Slutlig allokering'!$B$2:$AJ$2,0),FALSE)/1,0)</f>
        <v>0</v>
      </c>
      <c r="F89">
        <f>IFERROR(VLOOKUP($B89,Kraftvärmeprod!$B$1:$AH$479,MATCH(F$2,Kraftvärmeprod!$B$1:$AG$1,0),FALSE)/1,0)-IFERROR(VLOOKUP($B89,'Slutlig allokering'!$B$2:$AC$462,MATCH(F$3,'Slutlig allokering'!$B$2:$AJ$2,0),FALSE)/1,0)</f>
        <v>0</v>
      </c>
      <c r="G89">
        <f>IFERROR(VLOOKUP($B89,Kraftvärmeprod!$B$1:$AH$479,MATCH(G$2,Kraftvärmeprod!$B$1:$AG$1,0),FALSE)/1,0)-IFERROR(VLOOKUP($B89,'Slutlig allokering'!$B$2:$AC$462,MATCH(G$3,'Slutlig allokering'!$B$2:$AJ$2,0),FALSE)/1,0)</f>
        <v>0</v>
      </c>
      <c r="H89">
        <f>IFERROR(VLOOKUP($B89,Kraftvärmeprod!$B$1:$AH$479,MATCH(H$2,Kraftvärmeprod!$B$1:$AG$1,0),FALSE)/1,0)-IFERROR(VLOOKUP($B89,'Slutlig allokering'!$B$2:$AC$462,MATCH(H$3,'Slutlig allokering'!$B$2:$AJ$2,0),FALSE)/1,0)</f>
        <v>0</v>
      </c>
      <c r="I89">
        <f>IFERROR(VLOOKUP($B89,Kraftvärmeprod!$B$1:$AH$479,MATCH(I$2,Kraftvärmeprod!$B$1:$AG$1,0),FALSE)/1,0)-IFERROR(VLOOKUP($B89,'Slutlig allokering'!$B$2:$AC$462,MATCH(I$3,'Slutlig allokering'!$B$2:$AJ$2,0),FALSE)/1,0)</f>
        <v>0</v>
      </c>
      <c r="J89">
        <f>IFERROR(VLOOKUP($B89,Kraftvärmeprod!$B$1:$AH$479,MATCH(J$2,Kraftvärmeprod!$B$1:$AG$1,0),FALSE)/1,0)-IFERROR(VLOOKUP($B89,'Slutlig allokering'!$B$2:$AC$462,MATCH(J$3,'Slutlig allokering'!$B$2:$AJ$2,0),FALSE)/1,0)</f>
        <v>0</v>
      </c>
      <c r="K89">
        <f>IFERROR(VLOOKUP($B89,Kraftvärmeprod!$B$1:$AH$479,MATCH(K$2,Kraftvärmeprod!$B$1:$AG$1,0),FALSE)/1,0)-IFERROR(VLOOKUP($B89,'Slutlig allokering'!$B$2:$AC$462,MATCH(K$3,'Slutlig allokering'!$B$2:$AJ$2,0),FALSE)/1,0)</f>
        <v>0</v>
      </c>
      <c r="L89">
        <f>IFERROR(VLOOKUP($B89,Kraftvärmeprod!$B$1:$AH$479,MATCH(L$2,Kraftvärmeprod!$B$1:$AG$1,0),FALSE)/1,0)-IFERROR(VLOOKUP($B89,'Slutlig allokering'!$B$2:$AC$462,MATCH(L$3,'Slutlig allokering'!$B$2:$AJ$2,0),FALSE)/1,0)</f>
        <v>0</v>
      </c>
      <c r="M89" s="143">
        <f>IFERROR(VLOOKUP($B89,Miljö!$B$1:$S$477,MATCH(M$2,Miljö!$B$1:$X$1,0),FALSE)/1,0)-IFERROR(VLOOKUP($B89,'Slutlig allokering'!$B$2:$AC$462,MATCH(M$3,'Slutlig allokering'!$B$2:$AJ$2,0),FALSE)/1,0)</f>
        <v>0</v>
      </c>
      <c r="N89">
        <f>IFERROR(VLOOKUP($B89,Kraftvärmeprod!$B$1:$AH$479,MATCH(N$2,Kraftvärmeprod!$B$1:$AG$1,0),FALSE)/1,0)-IFERROR(VLOOKUP($B89,'Slutlig allokering'!$B$2:$AC$462,MATCH(N$3,'Slutlig allokering'!$B$2:$AJ$2,0),FALSE)/1,0)</f>
        <v>0</v>
      </c>
      <c r="O89">
        <f>IFERROR(VLOOKUP($B89,Kraftvärmeprod!$B$1:$AH$479,MATCH(O$2,Kraftvärmeprod!$B$1:$AG$1,0),FALSE)/1,0)-IFERROR(VLOOKUP($B89,'Slutlig allokering'!$B$2:$AC$462,MATCH(O$3,'Slutlig allokering'!$B$2:$AJ$2,0),FALSE)/1,0)</f>
        <v>0</v>
      </c>
      <c r="P89">
        <f>IFERROR(VLOOKUP($B89,Kraftvärmeprod!$B$1:$AH$479,MATCH(P$2,Kraftvärmeprod!$B$1:$AG$1,0),FALSE)/1,0)-IFERROR(VLOOKUP($B89,'Slutlig allokering'!$B$2:$AC$462,MATCH(P$3,'Slutlig allokering'!$B$2:$AJ$2,0),FALSE)/1,0)</f>
        <v>0</v>
      </c>
      <c r="Q89">
        <f>IFERROR(VLOOKUP($B89,Kraftvärmeprod!$B$1:$AH$479,MATCH(Q$2,Kraftvärmeprod!$B$1:$AG$1,0),FALSE)/1,0)-IFERROR(VLOOKUP($B89,'Slutlig allokering'!$B$2:$AC$462,MATCH(Q$3,'Slutlig allokering'!$B$2:$AJ$2,0),FALSE)/1,0)</f>
        <v>0</v>
      </c>
      <c r="R89">
        <f>IFERROR(VLOOKUP($B89,Kraftvärmeprod!$B$1:$AH$479,MATCH(R$2,Kraftvärmeprod!$B$1:$AG$1,0),FALSE)/1,0)-IFERROR(VLOOKUP($B89,'Slutlig allokering'!$B$2:$AC$462,MATCH(R$3,'Slutlig allokering'!$B$2:$AJ$2,0),FALSE)/1,0)</f>
        <v>0</v>
      </c>
      <c r="S89">
        <f>IFERROR(VLOOKUP($B89,Kraftvärmeprod!$B$1:$AH$479,MATCH(S$2,Kraftvärmeprod!$B$1:$AG$1,0),FALSE)/1,0)-IFERROR(VLOOKUP($B89,'Slutlig allokering'!$B$2:$AC$462,MATCH(S$3,'Slutlig allokering'!$B$2:$AJ$2,0),FALSE)/1,0)</f>
        <v>0</v>
      </c>
      <c r="T89">
        <f>IFERROR(VLOOKUP($B89,Kraftvärmeprod!$B$1:$AH$479,MATCH(T$2,Kraftvärmeprod!$B$1:$AG$1,0),FALSE)/1,0)-IFERROR(VLOOKUP($B89,'Slutlig allokering'!$B$2:$AC$462,MATCH(T$3,'Slutlig allokering'!$B$2:$AJ$2,0),FALSE)/1,0)</f>
        <v>0</v>
      </c>
      <c r="U89">
        <f>IFERROR(VLOOKUP($B89,Kraftvärmeprod!$B$1:$AH$479,MATCH(U$2,Kraftvärmeprod!$B$1:$AG$1,0),FALSE)/1,0)-IFERROR(VLOOKUP($B89,'Slutlig allokering'!$B$2:$AC$462,MATCH(U$3,'Slutlig allokering'!$B$2:$AJ$2,0),FALSE)/1,0)</f>
        <v>0</v>
      </c>
      <c r="V89">
        <f>IFERROR(VLOOKUP($B89,Kraftvärmeprod!$B$1:$AH$479,MATCH(V$2,Kraftvärmeprod!$B$1:$AG$1,0),FALSE)/1,0)-IFERROR(VLOOKUP($B89,'Slutlig allokering'!$B$2:$AC$462,MATCH(V$3,'Slutlig allokering'!$B$2:$AJ$2,0),FALSE)/1,0)</f>
        <v>0</v>
      </c>
      <c r="W89">
        <f>IFERROR(VLOOKUP($B89,Kraftvärmeprod!$B$1:$AH$479,MATCH(W$2,Kraftvärmeprod!$B$1:$AG$1,0),FALSE)/1,0)-IFERROR(VLOOKUP($B89,'Slutlig allokering'!$B$2:$AC$462,MATCH(W$3,'Slutlig allokering'!$B$2:$AJ$2,0),FALSE)/1,0)</f>
        <v>0</v>
      </c>
      <c r="X89">
        <f>IFERROR(VLOOKUP($B89,Kraftvärmeprod!$B$1:$AH$479,MATCH(X$2,Kraftvärmeprod!$B$1:$AG$1,0),FALSE)/1,0)-IFERROR(VLOOKUP($B89,'Slutlig allokering'!$B$2:$AC$462,MATCH(X$3,'Slutlig allokering'!$B$2:$AJ$2,0),FALSE)/1,0)</f>
        <v>0</v>
      </c>
      <c r="Y89">
        <f>IFERROR(VLOOKUP($B89,Kraftvärmeprod!$B$1:$AH$479,MATCH(Y$2,Kraftvärmeprod!$B$1:$AG$1,0),FALSE)/1,0)-IFERROR(VLOOKUP($B89,'Slutlig allokering'!$B$2:$AC$462,MATCH(Y$3,'Slutlig allokering'!$B$2:$AJ$2,0),FALSE)/1,0)</f>
        <v>0</v>
      </c>
      <c r="Z89">
        <f>IFERROR(VLOOKUP($B89,Kraftvärmeprod!$B$1:$AH$479,MATCH(Z$2,Kraftvärmeprod!$B$1:$AG$1,0),FALSE)/1,0)-IFERROR(VLOOKUP($B89,'Slutlig allokering'!$B$2:$AC$462,MATCH(Z$3,'Slutlig allokering'!$B$2:$AJ$2,0),FALSE)/1,0)</f>
        <v>0</v>
      </c>
      <c r="AA89">
        <f>IFERROR(VLOOKUP($B89,Kraftvärmeprod!$B$1:$AH$479,MATCH(AA$2,Kraftvärmeprod!$B$1:$AG$1,0),FALSE)/1,0)-IFERROR(VLOOKUP($B89,'Slutlig allokering'!$B$2:$AC$462,MATCH(AA$3,'Slutlig allokering'!$B$2:$AJ$2,0),FALSE)/1,0)</f>
        <v>0</v>
      </c>
      <c r="AB89">
        <f>IFERROR(VLOOKUP($B89,Kraftvärmeprod!$B$1:$AH$479,MATCH(AB$2,Kraftvärmeprod!$B$1:$AG$1,0),FALSE)/1,0)-IFERROR(VLOOKUP($B89,'Slutlig allokering'!$B$2:$AC$462,MATCH(AB$3,'Slutlig allokering'!$B$2:$AJ$2,0),FALSE)/1,0)</f>
        <v>0</v>
      </c>
      <c r="AE89">
        <f t="shared" si="2"/>
        <v>0</v>
      </c>
      <c r="AG89">
        <f>IFERROR(VLOOKUP(B89,'Slutlig allokering'!$B$2:$AJ$462,MATCH("Summa justerad allokerad tillförd energi (utan hjälpel och rökgaskondensering):",'Slutlig allokering'!$B$2:$AK$2,0),FALSE)/1,"")</f>
        <v>0</v>
      </c>
      <c r="AI89" s="55" t="str">
        <f>IFERROR(1-VLOOKUP(B89,'Slutlig allokering'!$B$2:$AJ$462,MATCH("Andel av bränsle i kvv som allokerats till värme, exklusive rökgaskondensering och hjälpel",'Slutlig allokering'!$B$2:$AK$2,0),FALSE),"")</f>
        <v/>
      </c>
      <c r="AK89" s="55" t="str">
        <f t="shared" si="3"/>
        <v/>
      </c>
    </row>
    <row r="90" spans="1:37" x14ac:dyDescent="0.35">
      <c r="A90" s="28" t="s">
        <v>80</v>
      </c>
      <c r="B90" s="28" t="s">
        <v>116</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allokering'!$B$2:$AC$462,MATCH(E$3,'Slutlig allokering'!$B$2:$AJ$2,0),FALSE)/1,0)</f>
        <v>0</v>
      </c>
      <c r="F90">
        <f>IFERROR(VLOOKUP($B90,Kraftvärmeprod!$B$1:$AH$479,MATCH(F$2,Kraftvärmeprod!$B$1:$AG$1,0),FALSE)/1,0)-IFERROR(VLOOKUP($B90,'Slutlig allokering'!$B$2:$AC$462,MATCH(F$3,'Slutlig allokering'!$B$2:$AJ$2,0),FALSE)/1,0)</f>
        <v>0</v>
      </c>
      <c r="G90">
        <f>IFERROR(VLOOKUP($B90,Kraftvärmeprod!$B$1:$AH$479,MATCH(G$2,Kraftvärmeprod!$B$1:$AG$1,0),FALSE)/1,0)-IFERROR(VLOOKUP($B90,'Slutlig allokering'!$B$2:$AC$462,MATCH(G$3,'Slutlig allokering'!$B$2:$AJ$2,0),FALSE)/1,0)</f>
        <v>0</v>
      </c>
      <c r="H90">
        <f>IFERROR(VLOOKUP($B90,Kraftvärmeprod!$B$1:$AH$479,MATCH(H$2,Kraftvärmeprod!$B$1:$AG$1,0),FALSE)/1,0)-IFERROR(VLOOKUP($B90,'Slutlig allokering'!$B$2:$AC$462,MATCH(H$3,'Slutlig allokering'!$B$2:$AJ$2,0),FALSE)/1,0)</f>
        <v>0</v>
      </c>
      <c r="I90">
        <f>IFERROR(VLOOKUP($B90,Kraftvärmeprod!$B$1:$AH$479,MATCH(I$2,Kraftvärmeprod!$B$1:$AG$1,0),FALSE)/1,0)-IFERROR(VLOOKUP($B90,'Slutlig allokering'!$B$2:$AC$462,MATCH(I$3,'Slutlig allokering'!$B$2:$AJ$2,0),FALSE)/1,0)</f>
        <v>0</v>
      </c>
      <c r="J90">
        <f>IFERROR(VLOOKUP($B90,Kraftvärmeprod!$B$1:$AH$479,MATCH(J$2,Kraftvärmeprod!$B$1:$AG$1,0),FALSE)/1,0)-IFERROR(VLOOKUP($B90,'Slutlig allokering'!$B$2:$AC$462,MATCH(J$3,'Slutlig allokering'!$B$2:$AJ$2,0),FALSE)/1,0)</f>
        <v>0</v>
      </c>
      <c r="K90">
        <f>IFERROR(VLOOKUP($B90,Kraftvärmeprod!$B$1:$AH$479,MATCH(K$2,Kraftvärmeprod!$B$1:$AG$1,0),FALSE)/1,0)-IFERROR(VLOOKUP($B90,'Slutlig allokering'!$B$2:$AC$462,MATCH(K$3,'Slutlig allokering'!$B$2:$AJ$2,0),FALSE)/1,0)</f>
        <v>0</v>
      </c>
      <c r="L90">
        <f>IFERROR(VLOOKUP($B90,Kraftvärmeprod!$B$1:$AH$479,MATCH(L$2,Kraftvärmeprod!$B$1:$AG$1,0),FALSE)/1,0)-IFERROR(VLOOKUP($B90,'Slutlig allokering'!$B$2:$AC$462,MATCH(L$3,'Slutlig allokering'!$B$2:$AJ$2,0),FALSE)/1,0)</f>
        <v>0</v>
      </c>
      <c r="M90" s="143">
        <f>IFERROR(VLOOKUP($B90,Miljö!$B$1:$S$477,MATCH(M$2,Miljö!$B$1:$X$1,0),FALSE)/1,0)-IFERROR(VLOOKUP($B90,'Slutlig allokering'!$B$2:$AC$462,MATCH(M$3,'Slutlig allokering'!$B$2:$AJ$2,0),FALSE)/1,0)</f>
        <v>0</v>
      </c>
      <c r="N90">
        <f>IFERROR(VLOOKUP($B90,Kraftvärmeprod!$B$1:$AH$479,MATCH(N$2,Kraftvärmeprod!$B$1:$AG$1,0),FALSE)/1,0)-IFERROR(VLOOKUP($B90,'Slutlig allokering'!$B$2:$AC$462,MATCH(N$3,'Slutlig allokering'!$B$2:$AJ$2,0),FALSE)/1,0)</f>
        <v>0</v>
      </c>
      <c r="O90">
        <f>IFERROR(VLOOKUP($B90,Kraftvärmeprod!$B$1:$AH$479,MATCH(O$2,Kraftvärmeprod!$B$1:$AG$1,0),FALSE)/1,0)-IFERROR(VLOOKUP($B90,'Slutlig allokering'!$B$2:$AC$462,MATCH(O$3,'Slutlig allokering'!$B$2:$AJ$2,0),FALSE)/1,0)</f>
        <v>0</v>
      </c>
      <c r="P90">
        <f>IFERROR(VLOOKUP($B90,Kraftvärmeprod!$B$1:$AH$479,MATCH(P$2,Kraftvärmeprod!$B$1:$AG$1,0),FALSE)/1,0)-IFERROR(VLOOKUP($B90,'Slutlig allokering'!$B$2:$AC$462,MATCH(P$3,'Slutlig allokering'!$B$2:$AJ$2,0),FALSE)/1,0)</f>
        <v>0</v>
      </c>
      <c r="Q90">
        <f>IFERROR(VLOOKUP($B90,Kraftvärmeprod!$B$1:$AH$479,MATCH(Q$2,Kraftvärmeprod!$B$1:$AG$1,0),FALSE)/1,0)-IFERROR(VLOOKUP($B90,'Slutlig allokering'!$B$2:$AC$462,MATCH(Q$3,'Slutlig allokering'!$B$2:$AJ$2,0),FALSE)/1,0)</f>
        <v>0</v>
      </c>
      <c r="R90">
        <f>IFERROR(VLOOKUP($B90,Kraftvärmeprod!$B$1:$AH$479,MATCH(R$2,Kraftvärmeprod!$B$1:$AG$1,0),FALSE)/1,0)-IFERROR(VLOOKUP($B90,'Slutlig allokering'!$B$2:$AC$462,MATCH(R$3,'Slutlig allokering'!$B$2:$AJ$2,0),FALSE)/1,0)</f>
        <v>0</v>
      </c>
      <c r="S90">
        <f>IFERROR(VLOOKUP($B90,Kraftvärmeprod!$B$1:$AH$479,MATCH(S$2,Kraftvärmeprod!$B$1:$AG$1,0),FALSE)/1,0)-IFERROR(VLOOKUP($B90,'Slutlig allokering'!$B$2:$AC$462,MATCH(S$3,'Slutlig allokering'!$B$2:$AJ$2,0),FALSE)/1,0)</f>
        <v>0</v>
      </c>
      <c r="T90">
        <f>IFERROR(VLOOKUP($B90,Kraftvärmeprod!$B$1:$AH$479,MATCH(T$2,Kraftvärmeprod!$B$1:$AG$1,0),FALSE)/1,0)-IFERROR(VLOOKUP($B90,'Slutlig allokering'!$B$2:$AC$462,MATCH(T$3,'Slutlig allokering'!$B$2:$AJ$2,0),FALSE)/1,0)</f>
        <v>0</v>
      </c>
      <c r="U90">
        <f>IFERROR(VLOOKUP($B90,Kraftvärmeprod!$B$1:$AH$479,MATCH(U$2,Kraftvärmeprod!$B$1:$AG$1,0),FALSE)/1,0)-IFERROR(VLOOKUP($B90,'Slutlig allokering'!$B$2:$AC$462,MATCH(U$3,'Slutlig allokering'!$B$2:$AJ$2,0),FALSE)/1,0)</f>
        <v>0</v>
      </c>
      <c r="V90">
        <f>IFERROR(VLOOKUP($B90,Kraftvärmeprod!$B$1:$AH$479,MATCH(V$2,Kraftvärmeprod!$B$1:$AG$1,0),FALSE)/1,0)-IFERROR(VLOOKUP($B90,'Slutlig allokering'!$B$2:$AC$462,MATCH(V$3,'Slutlig allokering'!$B$2:$AJ$2,0),FALSE)/1,0)</f>
        <v>0</v>
      </c>
      <c r="W90">
        <f>IFERROR(VLOOKUP($B90,Kraftvärmeprod!$B$1:$AH$479,MATCH(W$2,Kraftvärmeprod!$B$1:$AG$1,0),FALSE)/1,0)-IFERROR(VLOOKUP($B90,'Slutlig allokering'!$B$2:$AC$462,MATCH(W$3,'Slutlig allokering'!$B$2:$AJ$2,0),FALSE)/1,0)</f>
        <v>0</v>
      </c>
      <c r="X90">
        <f>IFERROR(VLOOKUP($B90,Kraftvärmeprod!$B$1:$AH$479,MATCH(X$2,Kraftvärmeprod!$B$1:$AG$1,0),FALSE)/1,0)-IFERROR(VLOOKUP($B90,'Slutlig allokering'!$B$2:$AC$462,MATCH(X$3,'Slutlig allokering'!$B$2:$AJ$2,0),FALSE)/1,0)</f>
        <v>0</v>
      </c>
      <c r="Y90">
        <f>IFERROR(VLOOKUP($B90,Kraftvärmeprod!$B$1:$AH$479,MATCH(Y$2,Kraftvärmeprod!$B$1:$AG$1,0),FALSE)/1,0)-IFERROR(VLOOKUP($B90,'Slutlig allokering'!$B$2:$AC$462,MATCH(Y$3,'Slutlig allokering'!$B$2:$AJ$2,0),FALSE)/1,0)</f>
        <v>0</v>
      </c>
      <c r="Z90">
        <f>IFERROR(VLOOKUP($B90,Kraftvärmeprod!$B$1:$AH$479,MATCH(Z$2,Kraftvärmeprod!$B$1:$AG$1,0),FALSE)/1,0)-IFERROR(VLOOKUP($B90,'Slutlig allokering'!$B$2:$AC$462,MATCH(Z$3,'Slutlig allokering'!$B$2:$AJ$2,0),FALSE)/1,0)</f>
        <v>0</v>
      </c>
      <c r="AA90">
        <f>IFERROR(VLOOKUP($B90,Kraftvärmeprod!$B$1:$AH$479,MATCH(AA$2,Kraftvärmeprod!$B$1:$AG$1,0),FALSE)/1,0)-IFERROR(VLOOKUP($B90,'Slutlig allokering'!$B$2:$AC$462,MATCH(AA$3,'Slutlig allokering'!$B$2:$AJ$2,0),FALSE)/1,0)</f>
        <v>0</v>
      </c>
      <c r="AB90">
        <f>IFERROR(VLOOKUP($B90,Kraftvärmeprod!$B$1:$AH$479,MATCH(AB$2,Kraftvärmeprod!$B$1:$AG$1,0),FALSE)/1,0)-IFERROR(VLOOKUP($B90,'Slutlig allokering'!$B$2:$AC$462,MATCH(AB$3,'Slutlig allokering'!$B$2:$AJ$2,0),FALSE)/1,0)</f>
        <v>0</v>
      </c>
      <c r="AE90">
        <f t="shared" si="2"/>
        <v>0</v>
      </c>
      <c r="AG90">
        <f>IFERROR(VLOOKUP(B90,'Slutlig allokering'!$B$2:$AJ$462,MATCH("Summa justerad allokerad tillförd energi (utan hjälpel och rökgaskondensering):",'Slutlig allokering'!$B$2:$AK$2,0),FALSE)/1,"")</f>
        <v>0</v>
      </c>
      <c r="AI90" s="55" t="str">
        <f>IFERROR(1-VLOOKUP(B90,'Slutlig allokering'!$B$2:$AJ$462,MATCH("Andel av bränsle i kvv som allokerats till värme, exklusive rökgaskondensering och hjälpel",'Slutlig allokering'!$B$2:$AK$2,0),FALSE),"")</f>
        <v/>
      </c>
      <c r="AK90" s="55" t="str">
        <f t="shared" si="3"/>
        <v/>
      </c>
    </row>
    <row r="91" spans="1:37" x14ac:dyDescent="0.35">
      <c r="A91" s="28" t="s">
        <v>80</v>
      </c>
      <c r="B91" s="28" t="s">
        <v>117</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allokering'!$B$2:$AC$462,MATCH(E$3,'Slutlig allokering'!$B$2:$AJ$2,0),FALSE)/1,0)</f>
        <v>0</v>
      </c>
      <c r="F91">
        <f>IFERROR(VLOOKUP($B91,Kraftvärmeprod!$B$1:$AH$479,MATCH(F$2,Kraftvärmeprod!$B$1:$AG$1,0),FALSE)/1,0)-IFERROR(VLOOKUP($B91,'Slutlig allokering'!$B$2:$AC$462,MATCH(F$3,'Slutlig allokering'!$B$2:$AJ$2,0),FALSE)/1,0)</f>
        <v>0</v>
      </c>
      <c r="G91">
        <f>IFERROR(VLOOKUP($B91,Kraftvärmeprod!$B$1:$AH$479,MATCH(G$2,Kraftvärmeprod!$B$1:$AG$1,0),FALSE)/1,0)-IFERROR(VLOOKUP($B91,'Slutlig allokering'!$B$2:$AC$462,MATCH(G$3,'Slutlig allokering'!$B$2:$AJ$2,0),FALSE)/1,0)</f>
        <v>0</v>
      </c>
      <c r="H91">
        <f>IFERROR(VLOOKUP($B91,Kraftvärmeprod!$B$1:$AH$479,MATCH(H$2,Kraftvärmeprod!$B$1:$AG$1,0),FALSE)/1,0)-IFERROR(VLOOKUP($B91,'Slutlig allokering'!$B$2:$AC$462,MATCH(H$3,'Slutlig allokering'!$B$2:$AJ$2,0),FALSE)/1,0)</f>
        <v>0</v>
      </c>
      <c r="I91">
        <f>IFERROR(VLOOKUP($B91,Kraftvärmeprod!$B$1:$AH$479,MATCH(I$2,Kraftvärmeprod!$B$1:$AG$1,0),FALSE)/1,0)-IFERROR(VLOOKUP($B91,'Slutlig allokering'!$B$2:$AC$462,MATCH(I$3,'Slutlig allokering'!$B$2:$AJ$2,0),FALSE)/1,0)</f>
        <v>0</v>
      </c>
      <c r="J91">
        <f>IFERROR(VLOOKUP($B91,Kraftvärmeprod!$B$1:$AH$479,MATCH(J$2,Kraftvärmeprod!$B$1:$AG$1,0),FALSE)/1,0)-IFERROR(VLOOKUP($B91,'Slutlig allokering'!$B$2:$AC$462,MATCH(J$3,'Slutlig allokering'!$B$2:$AJ$2,0),FALSE)/1,0)</f>
        <v>0</v>
      </c>
      <c r="K91">
        <f>IFERROR(VLOOKUP($B91,Kraftvärmeprod!$B$1:$AH$479,MATCH(K$2,Kraftvärmeprod!$B$1:$AG$1,0),FALSE)/1,0)-IFERROR(VLOOKUP($B91,'Slutlig allokering'!$B$2:$AC$462,MATCH(K$3,'Slutlig allokering'!$B$2:$AJ$2,0),FALSE)/1,0)</f>
        <v>0</v>
      </c>
      <c r="L91">
        <f>IFERROR(VLOOKUP($B91,Kraftvärmeprod!$B$1:$AH$479,MATCH(L$2,Kraftvärmeprod!$B$1:$AG$1,0),FALSE)/1,0)-IFERROR(VLOOKUP($B91,'Slutlig allokering'!$B$2:$AC$462,MATCH(L$3,'Slutlig allokering'!$B$2:$AJ$2,0),FALSE)/1,0)</f>
        <v>0</v>
      </c>
      <c r="M91" s="143">
        <f>IFERROR(VLOOKUP($B91,Miljö!$B$1:$S$477,MATCH(M$2,Miljö!$B$1:$X$1,0),FALSE)/1,0)-IFERROR(VLOOKUP($B91,'Slutlig allokering'!$B$2:$AC$462,MATCH(M$3,'Slutlig allokering'!$B$2:$AJ$2,0),FALSE)/1,0)</f>
        <v>0</v>
      </c>
      <c r="N91">
        <f>IFERROR(VLOOKUP($B91,Kraftvärmeprod!$B$1:$AH$479,MATCH(N$2,Kraftvärmeprod!$B$1:$AG$1,0),FALSE)/1,0)-IFERROR(VLOOKUP($B91,'Slutlig allokering'!$B$2:$AC$462,MATCH(N$3,'Slutlig allokering'!$B$2:$AJ$2,0),FALSE)/1,0)</f>
        <v>0</v>
      </c>
      <c r="O91">
        <f>IFERROR(VLOOKUP($B91,Kraftvärmeprod!$B$1:$AH$479,MATCH(O$2,Kraftvärmeprod!$B$1:$AG$1,0),FALSE)/1,0)-IFERROR(VLOOKUP($B91,'Slutlig allokering'!$B$2:$AC$462,MATCH(O$3,'Slutlig allokering'!$B$2:$AJ$2,0),FALSE)/1,0)</f>
        <v>0</v>
      </c>
      <c r="P91">
        <f>IFERROR(VLOOKUP($B91,Kraftvärmeprod!$B$1:$AH$479,MATCH(P$2,Kraftvärmeprod!$B$1:$AG$1,0),FALSE)/1,0)-IFERROR(VLOOKUP($B91,'Slutlig allokering'!$B$2:$AC$462,MATCH(P$3,'Slutlig allokering'!$B$2:$AJ$2,0),FALSE)/1,0)</f>
        <v>0</v>
      </c>
      <c r="Q91">
        <f>IFERROR(VLOOKUP($B91,Kraftvärmeprod!$B$1:$AH$479,MATCH(Q$2,Kraftvärmeprod!$B$1:$AG$1,0),FALSE)/1,0)-IFERROR(VLOOKUP($B91,'Slutlig allokering'!$B$2:$AC$462,MATCH(Q$3,'Slutlig allokering'!$B$2:$AJ$2,0),FALSE)/1,0)</f>
        <v>0</v>
      </c>
      <c r="R91">
        <f>IFERROR(VLOOKUP($B91,Kraftvärmeprod!$B$1:$AH$479,MATCH(R$2,Kraftvärmeprod!$B$1:$AG$1,0),FALSE)/1,0)-IFERROR(VLOOKUP($B91,'Slutlig allokering'!$B$2:$AC$462,MATCH(R$3,'Slutlig allokering'!$B$2:$AJ$2,0),FALSE)/1,0)</f>
        <v>0</v>
      </c>
      <c r="S91">
        <f>IFERROR(VLOOKUP($B91,Kraftvärmeprod!$B$1:$AH$479,MATCH(S$2,Kraftvärmeprod!$B$1:$AG$1,0),FALSE)/1,0)-IFERROR(VLOOKUP($B91,'Slutlig allokering'!$B$2:$AC$462,MATCH(S$3,'Slutlig allokering'!$B$2:$AJ$2,0),FALSE)/1,0)</f>
        <v>0</v>
      </c>
      <c r="T91">
        <f>IFERROR(VLOOKUP($B91,Kraftvärmeprod!$B$1:$AH$479,MATCH(T$2,Kraftvärmeprod!$B$1:$AG$1,0),FALSE)/1,0)-IFERROR(VLOOKUP($B91,'Slutlig allokering'!$B$2:$AC$462,MATCH(T$3,'Slutlig allokering'!$B$2:$AJ$2,0),FALSE)/1,0)</f>
        <v>0</v>
      </c>
      <c r="U91">
        <f>IFERROR(VLOOKUP($B91,Kraftvärmeprod!$B$1:$AH$479,MATCH(U$2,Kraftvärmeprod!$B$1:$AG$1,0),FALSE)/1,0)-IFERROR(VLOOKUP($B91,'Slutlig allokering'!$B$2:$AC$462,MATCH(U$3,'Slutlig allokering'!$B$2:$AJ$2,0),FALSE)/1,0)</f>
        <v>0</v>
      </c>
      <c r="V91">
        <f>IFERROR(VLOOKUP($B91,Kraftvärmeprod!$B$1:$AH$479,MATCH(V$2,Kraftvärmeprod!$B$1:$AG$1,0),FALSE)/1,0)-IFERROR(VLOOKUP($B91,'Slutlig allokering'!$B$2:$AC$462,MATCH(V$3,'Slutlig allokering'!$B$2:$AJ$2,0),FALSE)/1,0)</f>
        <v>0</v>
      </c>
      <c r="W91">
        <f>IFERROR(VLOOKUP($B91,Kraftvärmeprod!$B$1:$AH$479,MATCH(W$2,Kraftvärmeprod!$B$1:$AG$1,0),FALSE)/1,0)-IFERROR(VLOOKUP($B91,'Slutlig allokering'!$B$2:$AC$462,MATCH(W$3,'Slutlig allokering'!$B$2:$AJ$2,0),FALSE)/1,0)</f>
        <v>0</v>
      </c>
      <c r="X91">
        <f>IFERROR(VLOOKUP($B91,Kraftvärmeprod!$B$1:$AH$479,MATCH(X$2,Kraftvärmeprod!$B$1:$AG$1,0),FALSE)/1,0)-IFERROR(VLOOKUP($B91,'Slutlig allokering'!$B$2:$AC$462,MATCH(X$3,'Slutlig allokering'!$B$2:$AJ$2,0),FALSE)/1,0)</f>
        <v>0</v>
      </c>
      <c r="Y91">
        <f>IFERROR(VLOOKUP($B91,Kraftvärmeprod!$B$1:$AH$479,MATCH(Y$2,Kraftvärmeprod!$B$1:$AG$1,0),FALSE)/1,0)-IFERROR(VLOOKUP($B91,'Slutlig allokering'!$B$2:$AC$462,MATCH(Y$3,'Slutlig allokering'!$B$2:$AJ$2,0),FALSE)/1,0)</f>
        <v>0</v>
      </c>
      <c r="Z91">
        <f>IFERROR(VLOOKUP($B91,Kraftvärmeprod!$B$1:$AH$479,MATCH(Z$2,Kraftvärmeprod!$B$1:$AG$1,0),FALSE)/1,0)-IFERROR(VLOOKUP($B91,'Slutlig allokering'!$B$2:$AC$462,MATCH(Z$3,'Slutlig allokering'!$B$2:$AJ$2,0),FALSE)/1,0)</f>
        <v>0</v>
      </c>
      <c r="AA91">
        <f>IFERROR(VLOOKUP($B91,Kraftvärmeprod!$B$1:$AH$479,MATCH(AA$2,Kraftvärmeprod!$B$1:$AG$1,0),FALSE)/1,0)-IFERROR(VLOOKUP($B91,'Slutlig allokering'!$B$2:$AC$462,MATCH(AA$3,'Slutlig allokering'!$B$2:$AJ$2,0),FALSE)/1,0)</f>
        <v>0</v>
      </c>
      <c r="AB91">
        <f>IFERROR(VLOOKUP($B91,Kraftvärmeprod!$B$1:$AH$479,MATCH(AB$2,Kraftvärmeprod!$B$1:$AG$1,0),FALSE)/1,0)-IFERROR(VLOOKUP($B91,'Slutlig allokering'!$B$2:$AC$462,MATCH(AB$3,'Slutlig allokering'!$B$2:$AJ$2,0),FALSE)/1,0)</f>
        <v>0</v>
      </c>
      <c r="AE91">
        <f t="shared" si="2"/>
        <v>0</v>
      </c>
      <c r="AG91">
        <f>IFERROR(VLOOKUP(B91,'Slutlig allokering'!$B$2:$AJ$462,MATCH("Summa justerad allokerad tillförd energi (utan hjälpel och rökgaskondensering):",'Slutlig allokering'!$B$2:$AK$2,0),FALSE)/1,"")</f>
        <v>0</v>
      </c>
      <c r="AI91" s="55" t="str">
        <f>IFERROR(1-VLOOKUP(B91,'Slutlig allokering'!$B$2:$AJ$462,MATCH("Andel av bränsle i kvv som allokerats till värme, exklusive rökgaskondensering och hjälpel",'Slutlig allokering'!$B$2:$AK$2,0),FALSE),"")</f>
        <v/>
      </c>
      <c r="AK91" s="55" t="str">
        <f t="shared" si="3"/>
        <v/>
      </c>
    </row>
    <row r="92" spans="1:37" x14ac:dyDescent="0.35">
      <c r="A92" s="28" t="s">
        <v>80</v>
      </c>
      <c r="B92" s="28" t="s">
        <v>118</v>
      </c>
      <c r="C92" t="str">
        <f>IFERROR(VLOOKUP($B92,Kraftvärmeprod!$B$1:$AH$479,MATCH(C$3,Kraftvärmeprod!$B$1:$AG$1,0),FALSE)/1,"")</f>
        <v/>
      </c>
      <c r="D92" t="str">
        <f>IFERROR(VLOOKUP($B92,Kraftvärmeprod!$B$1:$AH$479,MATCH(D$3,Kraftvärmeprod!$B$1:$AG$1,0),FALSE)/1,"")</f>
        <v/>
      </c>
      <c r="E92">
        <f>IFERROR(VLOOKUP($B92,Kraftvärmeprod!$B$1:$AH$479,MATCH(E$2,Kraftvärmeprod!$B$1:$AG$1,0),FALSE)/1,0)-IFERROR(VLOOKUP($B92,'Slutlig allokering'!$B$2:$AC$462,MATCH(E$3,'Slutlig allokering'!$B$2:$AJ$2,0),FALSE)/1,0)</f>
        <v>0</v>
      </c>
      <c r="F92">
        <f>IFERROR(VLOOKUP($B92,Kraftvärmeprod!$B$1:$AH$479,MATCH(F$2,Kraftvärmeprod!$B$1:$AG$1,0),FALSE)/1,0)-IFERROR(VLOOKUP($B92,'Slutlig allokering'!$B$2:$AC$462,MATCH(F$3,'Slutlig allokering'!$B$2:$AJ$2,0),FALSE)/1,0)</f>
        <v>0</v>
      </c>
      <c r="G92">
        <f>IFERROR(VLOOKUP($B92,Kraftvärmeprod!$B$1:$AH$479,MATCH(G$2,Kraftvärmeprod!$B$1:$AG$1,0),FALSE)/1,0)-IFERROR(VLOOKUP($B92,'Slutlig allokering'!$B$2:$AC$462,MATCH(G$3,'Slutlig allokering'!$B$2:$AJ$2,0),FALSE)/1,0)</f>
        <v>0</v>
      </c>
      <c r="H92">
        <f>IFERROR(VLOOKUP($B92,Kraftvärmeprod!$B$1:$AH$479,MATCH(H$2,Kraftvärmeprod!$B$1:$AG$1,0),FALSE)/1,0)-IFERROR(VLOOKUP($B92,'Slutlig allokering'!$B$2:$AC$462,MATCH(H$3,'Slutlig allokering'!$B$2:$AJ$2,0),FALSE)/1,0)</f>
        <v>0</v>
      </c>
      <c r="I92">
        <f>IFERROR(VLOOKUP($B92,Kraftvärmeprod!$B$1:$AH$479,MATCH(I$2,Kraftvärmeprod!$B$1:$AG$1,0),FALSE)/1,0)-IFERROR(VLOOKUP($B92,'Slutlig allokering'!$B$2:$AC$462,MATCH(I$3,'Slutlig allokering'!$B$2:$AJ$2,0),FALSE)/1,0)</f>
        <v>0</v>
      </c>
      <c r="J92">
        <f>IFERROR(VLOOKUP($B92,Kraftvärmeprod!$B$1:$AH$479,MATCH(J$2,Kraftvärmeprod!$B$1:$AG$1,0),FALSE)/1,0)-IFERROR(VLOOKUP($B92,'Slutlig allokering'!$B$2:$AC$462,MATCH(J$3,'Slutlig allokering'!$B$2:$AJ$2,0),FALSE)/1,0)</f>
        <v>0</v>
      </c>
      <c r="K92">
        <f>IFERROR(VLOOKUP($B92,Kraftvärmeprod!$B$1:$AH$479,MATCH(K$2,Kraftvärmeprod!$B$1:$AG$1,0),FALSE)/1,0)-IFERROR(VLOOKUP($B92,'Slutlig allokering'!$B$2:$AC$462,MATCH(K$3,'Slutlig allokering'!$B$2:$AJ$2,0),FALSE)/1,0)</f>
        <v>0</v>
      </c>
      <c r="L92">
        <f>IFERROR(VLOOKUP($B92,Kraftvärmeprod!$B$1:$AH$479,MATCH(L$2,Kraftvärmeprod!$B$1:$AG$1,0),FALSE)/1,0)-IFERROR(VLOOKUP($B92,'Slutlig allokering'!$B$2:$AC$462,MATCH(L$3,'Slutlig allokering'!$B$2:$AJ$2,0),FALSE)/1,0)</f>
        <v>0</v>
      </c>
      <c r="M92" s="143">
        <f>IFERROR(VLOOKUP($B92,Miljö!$B$1:$S$477,MATCH(M$2,Miljö!$B$1:$X$1,0),FALSE)/1,0)-IFERROR(VLOOKUP($B92,'Slutlig allokering'!$B$2:$AC$462,MATCH(M$3,'Slutlig allokering'!$B$2:$AJ$2,0),FALSE)/1,0)</f>
        <v>0</v>
      </c>
      <c r="N92">
        <f>IFERROR(VLOOKUP($B92,Kraftvärmeprod!$B$1:$AH$479,MATCH(N$2,Kraftvärmeprod!$B$1:$AG$1,0),FALSE)/1,0)-IFERROR(VLOOKUP($B92,'Slutlig allokering'!$B$2:$AC$462,MATCH(N$3,'Slutlig allokering'!$B$2:$AJ$2,0),FALSE)/1,0)</f>
        <v>0</v>
      </c>
      <c r="O92">
        <f>IFERROR(VLOOKUP($B92,Kraftvärmeprod!$B$1:$AH$479,MATCH(O$2,Kraftvärmeprod!$B$1:$AG$1,0),FALSE)/1,0)-IFERROR(VLOOKUP($B92,'Slutlig allokering'!$B$2:$AC$462,MATCH(O$3,'Slutlig allokering'!$B$2:$AJ$2,0),FALSE)/1,0)</f>
        <v>0</v>
      </c>
      <c r="P92">
        <f>IFERROR(VLOOKUP($B92,Kraftvärmeprod!$B$1:$AH$479,MATCH(P$2,Kraftvärmeprod!$B$1:$AG$1,0),FALSE)/1,0)-IFERROR(VLOOKUP($B92,'Slutlig allokering'!$B$2:$AC$462,MATCH(P$3,'Slutlig allokering'!$B$2:$AJ$2,0),FALSE)/1,0)</f>
        <v>0</v>
      </c>
      <c r="Q92">
        <f>IFERROR(VLOOKUP($B92,Kraftvärmeprod!$B$1:$AH$479,MATCH(Q$2,Kraftvärmeprod!$B$1:$AG$1,0),FALSE)/1,0)-IFERROR(VLOOKUP($B92,'Slutlig allokering'!$B$2:$AC$462,MATCH(Q$3,'Slutlig allokering'!$B$2:$AJ$2,0),FALSE)/1,0)</f>
        <v>0</v>
      </c>
      <c r="R92">
        <f>IFERROR(VLOOKUP($B92,Kraftvärmeprod!$B$1:$AH$479,MATCH(R$2,Kraftvärmeprod!$B$1:$AG$1,0),FALSE)/1,0)-IFERROR(VLOOKUP($B92,'Slutlig allokering'!$B$2:$AC$462,MATCH(R$3,'Slutlig allokering'!$B$2:$AJ$2,0),FALSE)/1,0)</f>
        <v>0</v>
      </c>
      <c r="S92">
        <f>IFERROR(VLOOKUP($B92,Kraftvärmeprod!$B$1:$AH$479,MATCH(S$2,Kraftvärmeprod!$B$1:$AG$1,0),FALSE)/1,0)-IFERROR(VLOOKUP($B92,'Slutlig allokering'!$B$2:$AC$462,MATCH(S$3,'Slutlig allokering'!$B$2:$AJ$2,0),FALSE)/1,0)</f>
        <v>0</v>
      </c>
      <c r="T92">
        <f>IFERROR(VLOOKUP($B92,Kraftvärmeprod!$B$1:$AH$479,MATCH(T$2,Kraftvärmeprod!$B$1:$AG$1,0),FALSE)/1,0)-IFERROR(VLOOKUP($B92,'Slutlig allokering'!$B$2:$AC$462,MATCH(T$3,'Slutlig allokering'!$B$2:$AJ$2,0),FALSE)/1,0)</f>
        <v>0</v>
      </c>
      <c r="U92">
        <f>IFERROR(VLOOKUP($B92,Kraftvärmeprod!$B$1:$AH$479,MATCH(U$2,Kraftvärmeprod!$B$1:$AG$1,0),FALSE)/1,0)-IFERROR(VLOOKUP($B92,'Slutlig allokering'!$B$2:$AC$462,MATCH(U$3,'Slutlig allokering'!$B$2:$AJ$2,0),FALSE)/1,0)</f>
        <v>0</v>
      </c>
      <c r="V92">
        <f>IFERROR(VLOOKUP($B92,Kraftvärmeprod!$B$1:$AH$479,MATCH(V$2,Kraftvärmeprod!$B$1:$AG$1,0),FALSE)/1,0)-IFERROR(VLOOKUP($B92,'Slutlig allokering'!$B$2:$AC$462,MATCH(V$3,'Slutlig allokering'!$B$2:$AJ$2,0),FALSE)/1,0)</f>
        <v>0</v>
      </c>
      <c r="W92">
        <f>IFERROR(VLOOKUP($B92,Kraftvärmeprod!$B$1:$AH$479,MATCH(W$2,Kraftvärmeprod!$B$1:$AG$1,0),FALSE)/1,0)-IFERROR(VLOOKUP($B92,'Slutlig allokering'!$B$2:$AC$462,MATCH(W$3,'Slutlig allokering'!$B$2:$AJ$2,0),FALSE)/1,0)</f>
        <v>0</v>
      </c>
      <c r="X92">
        <f>IFERROR(VLOOKUP($B92,Kraftvärmeprod!$B$1:$AH$479,MATCH(X$2,Kraftvärmeprod!$B$1:$AG$1,0),FALSE)/1,0)-IFERROR(VLOOKUP($B92,'Slutlig allokering'!$B$2:$AC$462,MATCH(X$3,'Slutlig allokering'!$B$2:$AJ$2,0),FALSE)/1,0)</f>
        <v>0</v>
      </c>
      <c r="Y92">
        <f>IFERROR(VLOOKUP($B92,Kraftvärmeprod!$B$1:$AH$479,MATCH(Y$2,Kraftvärmeprod!$B$1:$AG$1,0),FALSE)/1,0)-IFERROR(VLOOKUP($B92,'Slutlig allokering'!$B$2:$AC$462,MATCH(Y$3,'Slutlig allokering'!$B$2:$AJ$2,0),FALSE)/1,0)</f>
        <v>0</v>
      </c>
      <c r="Z92">
        <f>IFERROR(VLOOKUP($B92,Kraftvärmeprod!$B$1:$AH$479,MATCH(Z$2,Kraftvärmeprod!$B$1:$AG$1,0),FALSE)/1,0)-IFERROR(VLOOKUP($B92,'Slutlig allokering'!$B$2:$AC$462,MATCH(Z$3,'Slutlig allokering'!$B$2:$AJ$2,0),FALSE)/1,0)</f>
        <v>0</v>
      </c>
      <c r="AA92">
        <f>IFERROR(VLOOKUP($B92,Kraftvärmeprod!$B$1:$AH$479,MATCH(AA$2,Kraftvärmeprod!$B$1:$AG$1,0),FALSE)/1,0)-IFERROR(VLOOKUP($B92,'Slutlig allokering'!$B$2:$AC$462,MATCH(AA$3,'Slutlig allokering'!$B$2:$AJ$2,0),FALSE)/1,0)</f>
        <v>0</v>
      </c>
      <c r="AB92">
        <f>IFERROR(VLOOKUP($B92,Kraftvärmeprod!$B$1:$AH$479,MATCH(AB$2,Kraftvärmeprod!$B$1:$AG$1,0),FALSE)/1,0)-IFERROR(VLOOKUP($B92,'Slutlig allokering'!$B$2:$AC$462,MATCH(AB$3,'Slutlig allokering'!$B$2:$AJ$2,0),FALSE)/1,0)</f>
        <v>0</v>
      </c>
      <c r="AE92">
        <f t="shared" si="2"/>
        <v>0</v>
      </c>
      <c r="AG92">
        <f>IFERROR(VLOOKUP(B92,'Slutlig allokering'!$B$2:$AJ$462,MATCH("Summa justerad allokerad tillförd energi (utan hjälpel och rökgaskondensering):",'Slutlig allokering'!$B$2:$AK$2,0),FALSE)/1,"")</f>
        <v>0</v>
      </c>
      <c r="AI92" s="55" t="str">
        <f>IFERROR(1-VLOOKUP(B92,'Slutlig allokering'!$B$2:$AJ$462,MATCH("Andel av bränsle i kvv som allokerats till värme, exklusive rökgaskondensering och hjälpel",'Slutlig allokering'!$B$2:$AK$2,0),FALSE),"")</f>
        <v/>
      </c>
      <c r="AK92" s="55" t="str">
        <f t="shared" si="3"/>
        <v/>
      </c>
    </row>
    <row r="93" spans="1:37" x14ac:dyDescent="0.35">
      <c r="A93" s="28" t="s">
        <v>80</v>
      </c>
      <c r="B93" s="28" t="s">
        <v>119</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allokering'!$B$2:$AC$462,MATCH(E$3,'Slutlig allokering'!$B$2:$AJ$2,0),FALSE)/1,0)</f>
        <v>0</v>
      </c>
      <c r="F93">
        <f>IFERROR(VLOOKUP($B93,Kraftvärmeprod!$B$1:$AH$479,MATCH(F$2,Kraftvärmeprod!$B$1:$AG$1,0),FALSE)/1,0)-IFERROR(VLOOKUP($B93,'Slutlig allokering'!$B$2:$AC$462,MATCH(F$3,'Slutlig allokering'!$B$2:$AJ$2,0),FALSE)/1,0)</f>
        <v>0</v>
      </c>
      <c r="G93">
        <f>IFERROR(VLOOKUP($B93,Kraftvärmeprod!$B$1:$AH$479,MATCH(G$2,Kraftvärmeprod!$B$1:$AG$1,0),FALSE)/1,0)-IFERROR(VLOOKUP($B93,'Slutlig allokering'!$B$2:$AC$462,MATCH(G$3,'Slutlig allokering'!$B$2:$AJ$2,0),FALSE)/1,0)</f>
        <v>0</v>
      </c>
      <c r="H93">
        <f>IFERROR(VLOOKUP($B93,Kraftvärmeprod!$B$1:$AH$479,MATCH(H$2,Kraftvärmeprod!$B$1:$AG$1,0),FALSE)/1,0)-IFERROR(VLOOKUP($B93,'Slutlig allokering'!$B$2:$AC$462,MATCH(H$3,'Slutlig allokering'!$B$2:$AJ$2,0),FALSE)/1,0)</f>
        <v>0</v>
      </c>
      <c r="I93">
        <f>IFERROR(VLOOKUP($B93,Kraftvärmeprod!$B$1:$AH$479,MATCH(I$2,Kraftvärmeprod!$B$1:$AG$1,0),FALSE)/1,0)-IFERROR(VLOOKUP($B93,'Slutlig allokering'!$B$2:$AC$462,MATCH(I$3,'Slutlig allokering'!$B$2:$AJ$2,0),FALSE)/1,0)</f>
        <v>0</v>
      </c>
      <c r="J93">
        <f>IFERROR(VLOOKUP($B93,Kraftvärmeprod!$B$1:$AH$479,MATCH(J$2,Kraftvärmeprod!$B$1:$AG$1,0),FALSE)/1,0)-IFERROR(VLOOKUP($B93,'Slutlig allokering'!$B$2:$AC$462,MATCH(J$3,'Slutlig allokering'!$B$2:$AJ$2,0),FALSE)/1,0)</f>
        <v>0</v>
      </c>
      <c r="K93">
        <f>IFERROR(VLOOKUP($B93,Kraftvärmeprod!$B$1:$AH$479,MATCH(K$2,Kraftvärmeprod!$B$1:$AG$1,0),FALSE)/1,0)-IFERROR(VLOOKUP($B93,'Slutlig allokering'!$B$2:$AC$462,MATCH(K$3,'Slutlig allokering'!$B$2:$AJ$2,0),FALSE)/1,0)</f>
        <v>0</v>
      </c>
      <c r="L93">
        <f>IFERROR(VLOOKUP($B93,Kraftvärmeprod!$B$1:$AH$479,MATCH(L$2,Kraftvärmeprod!$B$1:$AG$1,0),FALSE)/1,0)-IFERROR(VLOOKUP($B93,'Slutlig allokering'!$B$2:$AC$462,MATCH(L$3,'Slutlig allokering'!$B$2:$AJ$2,0),FALSE)/1,0)</f>
        <v>0</v>
      </c>
      <c r="M93" s="143">
        <f>IFERROR(VLOOKUP($B93,Miljö!$B$1:$S$477,MATCH(M$2,Miljö!$B$1:$X$1,0),FALSE)/1,0)-IFERROR(VLOOKUP($B93,'Slutlig allokering'!$B$2:$AC$462,MATCH(M$3,'Slutlig allokering'!$B$2:$AJ$2,0),FALSE)/1,0)</f>
        <v>0</v>
      </c>
      <c r="N93">
        <f>IFERROR(VLOOKUP($B93,Kraftvärmeprod!$B$1:$AH$479,MATCH(N$2,Kraftvärmeprod!$B$1:$AG$1,0),FALSE)/1,0)-IFERROR(VLOOKUP($B93,'Slutlig allokering'!$B$2:$AC$462,MATCH(N$3,'Slutlig allokering'!$B$2:$AJ$2,0),FALSE)/1,0)</f>
        <v>0</v>
      </c>
      <c r="O93">
        <f>IFERROR(VLOOKUP($B93,Kraftvärmeprod!$B$1:$AH$479,MATCH(O$2,Kraftvärmeprod!$B$1:$AG$1,0),FALSE)/1,0)-IFERROR(VLOOKUP($B93,'Slutlig allokering'!$B$2:$AC$462,MATCH(O$3,'Slutlig allokering'!$B$2:$AJ$2,0),FALSE)/1,0)</f>
        <v>0</v>
      </c>
      <c r="P93">
        <f>IFERROR(VLOOKUP($B93,Kraftvärmeprod!$B$1:$AH$479,MATCH(P$2,Kraftvärmeprod!$B$1:$AG$1,0),FALSE)/1,0)-IFERROR(VLOOKUP($B93,'Slutlig allokering'!$B$2:$AC$462,MATCH(P$3,'Slutlig allokering'!$B$2:$AJ$2,0),FALSE)/1,0)</f>
        <v>0</v>
      </c>
      <c r="Q93">
        <f>IFERROR(VLOOKUP($B93,Kraftvärmeprod!$B$1:$AH$479,MATCH(Q$2,Kraftvärmeprod!$B$1:$AG$1,0),FALSE)/1,0)-IFERROR(VLOOKUP($B93,'Slutlig allokering'!$B$2:$AC$462,MATCH(Q$3,'Slutlig allokering'!$B$2:$AJ$2,0),FALSE)/1,0)</f>
        <v>0</v>
      </c>
      <c r="R93">
        <f>IFERROR(VLOOKUP($B93,Kraftvärmeprod!$B$1:$AH$479,MATCH(R$2,Kraftvärmeprod!$B$1:$AG$1,0),FALSE)/1,0)-IFERROR(VLOOKUP($B93,'Slutlig allokering'!$B$2:$AC$462,MATCH(R$3,'Slutlig allokering'!$B$2:$AJ$2,0),FALSE)/1,0)</f>
        <v>0</v>
      </c>
      <c r="S93">
        <f>IFERROR(VLOOKUP($B93,Kraftvärmeprod!$B$1:$AH$479,MATCH(S$2,Kraftvärmeprod!$B$1:$AG$1,0),FALSE)/1,0)-IFERROR(VLOOKUP($B93,'Slutlig allokering'!$B$2:$AC$462,MATCH(S$3,'Slutlig allokering'!$B$2:$AJ$2,0),FALSE)/1,0)</f>
        <v>0</v>
      </c>
      <c r="T93">
        <f>IFERROR(VLOOKUP($B93,Kraftvärmeprod!$B$1:$AH$479,MATCH(T$2,Kraftvärmeprod!$B$1:$AG$1,0),FALSE)/1,0)-IFERROR(VLOOKUP($B93,'Slutlig allokering'!$B$2:$AC$462,MATCH(T$3,'Slutlig allokering'!$B$2:$AJ$2,0),FALSE)/1,0)</f>
        <v>0</v>
      </c>
      <c r="U93">
        <f>IFERROR(VLOOKUP($B93,Kraftvärmeprod!$B$1:$AH$479,MATCH(U$2,Kraftvärmeprod!$B$1:$AG$1,0),FALSE)/1,0)-IFERROR(VLOOKUP($B93,'Slutlig allokering'!$B$2:$AC$462,MATCH(U$3,'Slutlig allokering'!$B$2:$AJ$2,0),FALSE)/1,0)</f>
        <v>0</v>
      </c>
      <c r="V93">
        <f>IFERROR(VLOOKUP($B93,Kraftvärmeprod!$B$1:$AH$479,MATCH(V$2,Kraftvärmeprod!$B$1:$AG$1,0),FALSE)/1,0)-IFERROR(VLOOKUP($B93,'Slutlig allokering'!$B$2:$AC$462,MATCH(V$3,'Slutlig allokering'!$B$2:$AJ$2,0),FALSE)/1,0)</f>
        <v>0</v>
      </c>
      <c r="W93">
        <f>IFERROR(VLOOKUP($B93,Kraftvärmeprod!$B$1:$AH$479,MATCH(W$2,Kraftvärmeprod!$B$1:$AG$1,0),FALSE)/1,0)-IFERROR(VLOOKUP($B93,'Slutlig allokering'!$B$2:$AC$462,MATCH(W$3,'Slutlig allokering'!$B$2:$AJ$2,0),FALSE)/1,0)</f>
        <v>0</v>
      </c>
      <c r="X93">
        <f>IFERROR(VLOOKUP($B93,Kraftvärmeprod!$B$1:$AH$479,MATCH(X$2,Kraftvärmeprod!$B$1:$AG$1,0),FALSE)/1,0)-IFERROR(VLOOKUP($B93,'Slutlig allokering'!$B$2:$AC$462,MATCH(X$3,'Slutlig allokering'!$B$2:$AJ$2,0),FALSE)/1,0)</f>
        <v>0</v>
      </c>
      <c r="Y93">
        <f>IFERROR(VLOOKUP($B93,Kraftvärmeprod!$B$1:$AH$479,MATCH(Y$2,Kraftvärmeprod!$B$1:$AG$1,0),FALSE)/1,0)-IFERROR(VLOOKUP($B93,'Slutlig allokering'!$B$2:$AC$462,MATCH(Y$3,'Slutlig allokering'!$B$2:$AJ$2,0),FALSE)/1,0)</f>
        <v>0</v>
      </c>
      <c r="Z93">
        <f>IFERROR(VLOOKUP($B93,Kraftvärmeprod!$B$1:$AH$479,MATCH(Z$2,Kraftvärmeprod!$B$1:$AG$1,0),FALSE)/1,0)-IFERROR(VLOOKUP($B93,'Slutlig allokering'!$B$2:$AC$462,MATCH(Z$3,'Slutlig allokering'!$B$2:$AJ$2,0),FALSE)/1,0)</f>
        <v>0</v>
      </c>
      <c r="AA93">
        <f>IFERROR(VLOOKUP($B93,Kraftvärmeprod!$B$1:$AH$479,MATCH(AA$2,Kraftvärmeprod!$B$1:$AG$1,0),FALSE)/1,0)-IFERROR(VLOOKUP($B93,'Slutlig allokering'!$B$2:$AC$462,MATCH(AA$3,'Slutlig allokering'!$B$2:$AJ$2,0),FALSE)/1,0)</f>
        <v>0</v>
      </c>
      <c r="AB93">
        <f>IFERROR(VLOOKUP($B93,Kraftvärmeprod!$B$1:$AH$479,MATCH(AB$2,Kraftvärmeprod!$B$1:$AG$1,0),FALSE)/1,0)-IFERROR(VLOOKUP($B93,'Slutlig allokering'!$B$2:$AC$462,MATCH(AB$3,'Slutlig allokering'!$B$2:$AJ$2,0),FALSE)/1,0)</f>
        <v>0</v>
      </c>
      <c r="AE93">
        <f t="shared" si="2"/>
        <v>0</v>
      </c>
      <c r="AG93">
        <f>IFERROR(VLOOKUP(B93,'Slutlig allokering'!$B$2:$AJ$462,MATCH("Summa justerad allokerad tillförd energi (utan hjälpel och rökgaskondensering):",'Slutlig allokering'!$B$2:$AK$2,0),FALSE)/1,"")</f>
        <v>0</v>
      </c>
      <c r="AI93" s="55" t="str">
        <f>IFERROR(1-VLOOKUP(B93,'Slutlig allokering'!$B$2:$AJ$462,MATCH("Andel av bränsle i kvv som allokerats till värme, exklusive rökgaskondensering och hjälpel",'Slutlig allokering'!$B$2:$AK$2,0),FALSE),"")</f>
        <v/>
      </c>
      <c r="AK93" s="55" t="str">
        <f t="shared" si="3"/>
        <v/>
      </c>
    </row>
    <row r="94" spans="1:37" x14ac:dyDescent="0.35">
      <c r="A94" s="28" t="s">
        <v>80</v>
      </c>
      <c r="B94" s="28" t="s">
        <v>120</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allokering'!$B$2:$AC$462,MATCH(E$3,'Slutlig allokering'!$B$2:$AJ$2,0),FALSE)/1,0)</f>
        <v>0</v>
      </c>
      <c r="F94">
        <f>IFERROR(VLOOKUP($B94,Kraftvärmeprod!$B$1:$AH$479,MATCH(F$2,Kraftvärmeprod!$B$1:$AG$1,0),FALSE)/1,0)-IFERROR(VLOOKUP($B94,'Slutlig allokering'!$B$2:$AC$462,MATCH(F$3,'Slutlig allokering'!$B$2:$AJ$2,0),FALSE)/1,0)</f>
        <v>0</v>
      </c>
      <c r="G94">
        <f>IFERROR(VLOOKUP($B94,Kraftvärmeprod!$B$1:$AH$479,MATCH(G$2,Kraftvärmeprod!$B$1:$AG$1,0),FALSE)/1,0)-IFERROR(VLOOKUP($B94,'Slutlig allokering'!$B$2:$AC$462,MATCH(G$3,'Slutlig allokering'!$B$2:$AJ$2,0),FALSE)/1,0)</f>
        <v>0</v>
      </c>
      <c r="H94">
        <f>IFERROR(VLOOKUP($B94,Kraftvärmeprod!$B$1:$AH$479,MATCH(H$2,Kraftvärmeprod!$B$1:$AG$1,0),FALSE)/1,0)-IFERROR(VLOOKUP($B94,'Slutlig allokering'!$B$2:$AC$462,MATCH(H$3,'Slutlig allokering'!$B$2:$AJ$2,0),FALSE)/1,0)</f>
        <v>0</v>
      </c>
      <c r="I94">
        <f>IFERROR(VLOOKUP($B94,Kraftvärmeprod!$B$1:$AH$479,MATCH(I$2,Kraftvärmeprod!$B$1:$AG$1,0),FALSE)/1,0)-IFERROR(VLOOKUP($B94,'Slutlig allokering'!$B$2:$AC$462,MATCH(I$3,'Slutlig allokering'!$B$2:$AJ$2,0),FALSE)/1,0)</f>
        <v>0</v>
      </c>
      <c r="J94">
        <f>IFERROR(VLOOKUP($B94,Kraftvärmeprod!$B$1:$AH$479,MATCH(J$2,Kraftvärmeprod!$B$1:$AG$1,0),FALSE)/1,0)-IFERROR(VLOOKUP($B94,'Slutlig allokering'!$B$2:$AC$462,MATCH(J$3,'Slutlig allokering'!$B$2:$AJ$2,0),FALSE)/1,0)</f>
        <v>0</v>
      </c>
      <c r="K94">
        <f>IFERROR(VLOOKUP($B94,Kraftvärmeprod!$B$1:$AH$479,MATCH(K$2,Kraftvärmeprod!$B$1:$AG$1,0),FALSE)/1,0)-IFERROR(VLOOKUP($B94,'Slutlig allokering'!$B$2:$AC$462,MATCH(K$3,'Slutlig allokering'!$B$2:$AJ$2,0),FALSE)/1,0)</f>
        <v>0</v>
      </c>
      <c r="L94">
        <f>IFERROR(VLOOKUP($B94,Kraftvärmeprod!$B$1:$AH$479,MATCH(L$2,Kraftvärmeprod!$B$1:$AG$1,0),FALSE)/1,0)-IFERROR(VLOOKUP($B94,'Slutlig allokering'!$B$2:$AC$462,MATCH(L$3,'Slutlig allokering'!$B$2:$AJ$2,0),FALSE)/1,0)</f>
        <v>0</v>
      </c>
      <c r="M94" s="143">
        <f>IFERROR(VLOOKUP($B94,Miljö!$B$1:$S$477,MATCH(M$2,Miljö!$B$1:$X$1,0),FALSE)/1,0)-IFERROR(VLOOKUP($B94,'Slutlig allokering'!$B$2:$AC$462,MATCH(M$3,'Slutlig allokering'!$B$2:$AJ$2,0),FALSE)/1,0)</f>
        <v>0</v>
      </c>
      <c r="N94">
        <f>IFERROR(VLOOKUP($B94,Kraftvärmeprod!$B$1:$AH$479,MATCH(N$2,Kraftvärmeprod!$B$1:$AG$1,0),FALSE)/1,0)-IFERROR(VLOOKUP($B94,'Slutlig allokering'!$B$2:$AC$462,MATCH(N$3,'Slutlig allokering'!$B$2:$AJ$2,0),FALSE)/1,0)</f>
        <v>0</v>
      </c>
      <c r="O94">
        <f>IFERROR(VLOOKUP($B94,Kraftvärmeprod!$B$1:$AH$479,MATCH(O$2,Kraftvärmeprod!$B$1:$AG$1,0),FALSE)/1,0)-IFERROR(VLOOKUP($B94,'Slutlig allokering'!$B$2:$AC$462,MATCH(O$3,'Slutlig allokering'!$B$2:$AJ$2,0),FALSE)/1,0)</f>
        <v>0</v>
      </c>
      <c r="P94">
        <f>IFERROR(VLOOKUP($B94,Kraftvärmeprod!$B$1:$AH$479,MATCH(P$2,Kraftvärmeprod!$B$1:$AG$1,0),FALSE)/1,0)-IFERROR(VLOOKUP($B94,'Slutlig allokering'!$B$2:$AC$462,MATCH(P$3,'Slutlig allokering'!$B$2:$AJ$2,0),FALSE)/1,0)</f>
        <v>0</v>
      </c>
      <c r="Q94">
        <f>IFERROR(VLOOKUP($B94,Kraftvärmeprod!$B$1:$AH$479,MATCH(Q$2,Kraftvärmeprod!$B$1:$AG$1,0),FALSE)/1,0)-IFERROR(VLOOKUP($B94,'Slutlig allokering'!$B$2:$AC$462,MATCH(Q$3,'Slutlig allokering'!$B$2:$AJ$2,0),FALSE)/1,0)</f>
        <v>0</v>
      </c>
      <c r="R94">
        <f>IFERROR(VLOOKUP($B94,Kraftvärmeprod!$B$1:$AH$479,MATCH(R$2,Kraftvärmeprod!$B$1:$AG$1,0),FALSE)/1,0)-IFERROR(VLOOKUP($B94,'Slutlig allokering'!$B$2:$AC$462,MATCH(R$3,'Slutlig allokering'!$B$2:$AJ$2,0),FALSE)/1,0)</f>
        <v>0</v>
      </c>
      <c r="S94">
        <f>IFERROR(VLOOKUP($B94,Kraftvärmeprod!$B$1:$AH$479,MATCH(S$2,Kraftvärmeprod!$B$1:$AG$1,0),FALSE)/1,0)-IFERROR(VLOOKUP($B94,'Slutlig allokering'!$B$2:$AC$462,MATCH(S$3,'Slutlig allokering'!$B$2:$AJ$2,0),FALSE)/1,0)</f>
        <v>0</v>
      </c>
      <c r="T94">
        <f>IFERROR(VLOOKUP($B94,Kraftvärmeprod!$B$1:$AH$479,MATCH(T$2,Kraftvärmeprod!$B$1:$AG$1,0),FALSE)/1,0)-IFERROR(VLOOKUP($B94,'Slutlig allokering'!$B$2:$AC$462,MATCH(T$3,'Slutlig allokering'!$B$2:$AJ$2,0),FALSE)/1,0)</f>
        <v>0</v>
      </c>
      <c r="U94">
        <f>IFERROR(VLOOKUP($B94,Kraftvärmeprod!$B$1:$AH$479,MATCH(U$2,Kraftvärmeprod!$B$1:$AG$1,0),FALSE)/1,0)-IFERROR(VLOOKUP($B94,'Slutlig allokering'!$B$2:$AC$462,MATCH(U$3,'Slutlig allokering'!$B$2:$AJ$2,0),FALSE)/1,0)</f>
        <v>0</v>
      </c>
      <c r="V94">
        <f>IFERROR(VLOOKUP($B94,Kraftvärmeprod!$B$1:$AH$479,MATCH(V$2,Kraftvärmeprod!$B$1:$AG$1,0),FALSE)/1,0)-IFERROR(VLOOKUP($B94,'Slutlig allokering'!$B$2:$AC$462,MATCH(V$3,'Slutlig allokering'!$B$2:$AJ$2,0),FALSE)/1,0)</f>
        <v>0</v>
      </c>
      <c r="W94">
        <f>IFERROR(VLOOKUP($B94,Kraftvärmeprod!$B$1:$AH$479,MATCH(W$2,Kraftvärmeprod!$B$1:$AG$1,0),FALSE)/1,0)-IFERROR(VLOOKUP($B94,'Slutlig allokering'!$B$2:$AC$462,MATCH(W$3,'Slutlig allokering'!$B$2:$AJ$2,0),FALSE)/1,0)</f>
        <v>0</v>
      </c>
      <c r="X94">
        <f>IFERROR(VLOOKUP($B94,Kraftvärmeprod!$B$1:$AH$479,MATCH(X$2,Kraftvärmeprod!$B$1:$AG$1,0),FALSE)/1,0)-IFERROR(VLOOKUP($B94,'Slutlig allokering'!$B$2:$AC$462,MATCH(X$3,'Slutlig allokering'!$B$2:$AJ$2,0),FALSE)/1,0)</f>
        <v>0</v>
      </c>
      <c r="Y94">
        <f>IFERROR(VLOOKUP($B94,Kraftvärmeprod!$B$1:$AH$479,MATCH(Y$2,Kraftvärmeprod!$B$1:$AG$1,0),FALSE)/1,0)-IFERROR(VLOOKUP($B94,'Slutlig allokering'!$B$2:$AC$462,MATCH(Y$3,'Slutlig allokering'!$B$2:$AJ$2,0),FALSE)/1,0)</f>
        <v>0</v>
      </c>
      <c r="Z94">
        <f>IFERROR(VLOOKUP($B94,Kraftvärmeprod!$B$1:$AH$479,MATCH(Z$2,Kraftvärmeprod!$B$1:$AG$1,0),FALSE)/1,0)-IFERROR(VLOOKUP($B94,'Slutlig allokering'!$B$2:$AC$462,MATCH(Z$3,'Slutlig allokering'!$B$2:$AJ$2,0),FALSE)/1,0)</f>
        <v>0</v>
      </c>
      <c r="AA94">
        <f>IFERROR(VLOOKUP($B94,Kraftvärmeprod!$B$1:$AH$479,MATCH(AA$2,Kraftvärmeprod!$B$1:$AG$1,0),FALSE)/1,0)-IFERROR(VLOOKUP($B94,'Slutlig allokering'!$B$2:$AC$462,MATCH(AA$3,'Slutlig allokering'!$B$2:$AJ$2,0),FALSE)/1,0)</f>
        <v>0</v>
      </c>
      <c r="AB94">
        <f>IFERROR(VLOOKUP($B94,Kraftvärmeprod!$B$1:$AH$479,MATCH(AB$2,Kraftvärmeprod!$B$1:$AG$1,0),FALSE)/1,0)-IFERROR(VLOOKUP($B94,'Slutlig allokering'!$B$2:$AC$462,MATCH(AB$3,'Slutlig allokering'!$B$2:$AJ$2,0),FALSE)/1,0)</f>
        <v>0</v>
      </c>
      <c r="AE94">
        <f t="shared" si="2"/>
        <v>0</v>
      </c>
      <c r="AG94">
        <f>IFERROR(VLOOKUP(B94,'Slutlig allokering'!$B$2:$AJ$462,MATCH("Summa justerad allokerad tillförd energi (utan hjälpel och rökgaskondensering):",'Slutlig allokering'!$B$2:$AK$2,0),FALSE)/1,"")</f>
        <v>0</v>
      </c>
      <c r="AI94" s="55" t="str">
        <f>IFERROR(1-VLOOKUP(B94,'Slutlig allokering'!$B$2:$AJ$462,MATCH("Andel av bränsle i kvv som allokerats till värme, exklusive rökgaskondensering och hjälpel",'Slutlig allokering'!$B$2:$AK$2,0),FALSE),"")</f>
        <v/>
      </c>
      <c r="AK94" s="55" t="str">
        <f t="shared" si="3"/>
        <v/>
      </c>
    </row>
    <row r="95" spans="1:37" x14ac:dyDescent="0.35">
      <c r="A95" s="28" t="s">
        <v>80</v>
      </c>
      <c r="B95" s="28" t="s">
        <v>121</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allokering'!$B$2:$AC$462,MATCH(E$3,'Slutlig allokering'!$B$2:$AJ$2,0),FALSE)/1,0)</f>
        <v>0</v>
      </c>
      <c r="F95">
        <f>IFERROR(VLOOKUP($B95,Kraftvärmeprod!$B$1:$AH$479,MATCH(F$2,Kraftvärmeprod!$B$1:$AG$1,0),FALSE)/1,0)-IFERROR(VLOOKUP($B95,'Slutlig allokering'!$B$2:$AC$462,MATCH(F$3,'Slutlig allokering'!$B$2:$AJ$2,0),FALSE)/1,0)</f>
        <v>0</v>
      </c>
      <c r="G95">
        <f>IFERROR(VLOOKUP($B95,Kraftvärmeprod!$B$1:$AH$479,MATCH(G$2,Kraftvärmeprod!$B$1:$AG$1,0),FALSE)/1,0)-IFERROR(VLOOKUP($B95,'Slutlig allokering'!$B$2:$AC$462,MATCH(G$3,'Slutlig allokering'!$B$2:$AJ$2,0),FALSE)/1,0)</f>
        <v>0</v>
      </c>
      <c r="H95">
        <f>IFERROR(VLOOKUP($B95,Kraftvärmeprod!$B$1:$AH$479,MATCH(H$2,Kraftvärmeprod!$B$1:$AG$1,0),FALSE)/1,0)-IFERROR(VLOOKUP($B95,'Slutlig allokering'!$B$2:$AC$462,MATCH(H$3,'Slutlig allokering'!$B$2:$AJ$2,0),FALSE)/1,0)</f>
        <v>0</v>
      </c>
      <c r="I95">
        <f>IFERROR(VLOOKUP($B95,Kraftvärmeprod!$B$1:$AH$479,MATCH(I$2,Kraftvärmeprod!$B$1:$AG$1,0),FALSE)/1,0)-IFERROR(VLOOKUP($B95,'Slutlig allokering'!$B$2:$AC$462,MATCH(I$3,'Slutlig allokering'!$B$2:$AJ$2,0),FALSE)/1,0)</f>
        <v>0</v>
      </c>
      <c r="J95">
        <f>IFERROR(VLOOKUP($B95,Kraftvärmeprod!$B$1:$AH$479,MATCH(J$2,Kraftvärmeprod!$B$1:$AG$1,0),FALSE)/1,0)-IFERROR(VLOOKUP($B95,'Slutlig allokering'!$B$2:$AC$462,MATCH(J$3,'Slutlig allokering'!$B$2:$AJ$2,0),FALSE)/1,0)</f>
        <v>0</v>
      </c>
      <c r="K95">
        <f>IFERROR(VLOOKUP($B95,Kraftvärmeprod!$B$1:$AH$479,MATCH(K$2,Kraftvärmeprod!$B$1:$AG$1,0),FALSE)/1,0)-IFERROR(VLOOKUP($B95,'Slutlig allokering'!$B$2:$AC$462,MATCH(K$3,'Slutlig allokering'!$B$2:$AJ$2,0),FALSE)/1,0)</f>
        <v>0</v>
      </c>
      <c r="L95">
        <f>IFERROR(VLOOKUP($B95,Kraftvärmeprod!$B$1:$AH$479,MATCH(L$2,Kraftvärmeprod!$B$1:$AG$1,0),FALSE)/1,0)-IFERROR(VLOOKUP($B95,'Slutlig allokering'!$B$2:$AC$462,MATCH(L$3,'Slutlig allokering'!$B$2:$AJ$2,0),FALSE)/1,0)</f>
        <v>0</v>
      </c>
      <c r="M95" s="143">
        <f>IFERROR(VLOOKUP($B95,Miljö!$B$1:$S$477,MATCH(M$2,Miljö!$B$1:$X$1,0),FALSE)/1,0)-IFERROR(VLOOKUP($B95,'Slutlig allokering'!$B$2:$AC$462,MATCH(M$3,'Slutlig allokering'!$B$2:$AJ$2,0),FALSE)/1,0)</f>
        <v>0</v>
      </c>
      <c r="N95">
        <f>IFERROR(VLOOKUP($B95,Kraftvärmeprod!$B$1:$AH$479,MATCH(N$2,Kraftvärmeprod!$B$1:$AG$1,0),FALSE)/1,0)-IFERROR(VLOOKUP($B95,'Slutlig allokering'!$B$2:$AC$462,MATCH(N$3,'Slutlig allokering'!$B$2:$AJ$2,0),FALSE)/1,0)</f>
        <v>0</v>
      </c>
      <c r="O95">
        <f>IFERROR(VLOOKUP($B95,Kraftvärmeprod!$B$1:$AH$479,MATCH(O$2,Kraftvärmeprod!$B$1:$AG$1,0),FALSE)/1,0)-IFERROR(VLOOKUP($B95,'Slutlig allokering'!$B$2:$AC$462,MATCH(O$3,'Slutlig allokering'!$B$2:$AJ$2,0),FALSE)/1,0)</f>
        <v>0</v>
      </c>
      <c r="P95">
        <f>IFERROR(VLOOKUP($B95,Kraftvärmeprod!$B$1:$AH$479,MATCH(P$2,Kraftvärmeprod!$B$1:$AG$1,0),FALSE)/1,0)-IFERROR(VLOOKUP($B95,'Slutlig allokering'!$B$2:$AC$462,MATCH(P$3,'Slutlig allokering'!$B$2:$AJ$2,0),FALSE)/1,0)</f>
        <v>0</v>
      </c>
      <c r="Q95">
        <f>IFERROR(VLOOKUP($B95,Kraftvärmeprod!$B$1:$AH$479,MATCH(Q$2,Kraftvärmeprod!$B$1:$AG$1,0),FALSE)/1,0)-IFERROR(VLOOKUP($B95,'Slutlig allokering'!$B$2:$AC$462,MATCH(Q$3,'Slutlig allokering'!$B$2:$AJ$2,0),FALSE)/1,0)</f>
        <v>0</v>
      </c>
      <c r="R95">
        <f>IFERROR(VLOOKUP($B95,Kraftvärmeprod!$B$1:$AH$479,MATCH(R$2,Kraftvärmeprod!$B$1:$AG$1,0),FALSE)/1,0)-IFERROR(VLOOKUP($B95,'Slutlig allokering'!$B$2:$AC$462,MATCH(R$3,'Slutlig allokering'!$B$2:$AJ$2,0),FALSE)/1,0)</f>
        <v>0</v>
      </c>
      <c r="S95">
        <f>IFERROR(VLOOKUP($B95,Kraftvärmeprod!$B$1:$AH$479,MATCH(S$2,Kraftvärmeprod!$B$1:$AG$1,0),FALSE)/1,0)-IFERROR(VLOOKUP($B95,'Slutlig allokering'!$B$2:$AC$462,MATCH(S$3,'Slutlig allokering'!$B$2:$AJ$2,0),FALSE)/1,0)</f>
        <v>0</v>
      </c>
      <c r="T95">
        <f>IFERROR(VLOOKUP($B95,Kraftvärmeprod!$B$1:$AH$479,MATCH(T$2,Kraftvärmeprod!$B$1:$AG$1,0),FALSE)/1,0)-IFERROR(VLOOKUP($B95,'Slutlig allokering'!$B$2:$AC$462,MATCH(T$3,'Slutlig allokering'!$B$2:$AJ$2,0),FALSE)/1,0)</f>
        <v>0</v>
      </c>
      <c r="U95">
        <f>IFERROR(VLOOKUP($B95,Kraftvärmeprod!$B$1:$AH$479,MATCH(U$2,Kraftvärmeprod!$B$1:$AG$1,0),FALSE)/1,0)-IFERROR(VLOOKUP($B95,'Slutlig allokering'!$B$2:$AC$462,MATCH(U$3,'Slutlig allokering'!$B$2:$AJ$2,0),FALSE)/1,0)</f>
        <v>0</v>
      </c>
      <c r="V95">
        <f>IFERROR(VLOOKUP($B95,Kraftvärmeprod!$B$1:$AH$479,MATCH(V$2,Kraftvärmeprod!$B$1:$AG$1,0),FALSE)/1,0)-IFERROR(VLOOKUP($B95,'Slutlig allokering'!$B$2:$AC$462,MATCH(V$3,'Slutlig allokering'!$B$2:$AJ$2,0),FALSE)/1,0)</f>
        <v>0</v>
      </c>
      <c r="W95">
        <f>IFERROR(VLOOKUP($B95,Kraftvärmeprod!$B$1:$AH$479,MATCH(W$2,Kraftvärmeprod!$B$1:$AG$1,0),FALSE)/1,0)-IFERROR(VLOOKUP($B95,'Slutlig allokering'!$B$2:$AC$462,MATCH(W$3,'Slutlig allokering'!$B$2:$AJ$2,0),FALSE)/1,0)</f>
        <v>0</v>
      </c>
      <c r="X95">
        <f>IFERROR(VLOOKUP($B95,Kraftvärmeprod!$B$1:$AH$479,MATCH(X$2,Kraftvärmeprod!$B$1:$AG$1,0),FALSE)/1,0)-IFERROR(VLOOKUP($B95,'Slutlig allokering'!$B$2:$AC$462,MATCH(X$3,'Slutlig allokering'!$B$2:$AJ$2,0),FALSE)/1,0)</f>
        <v>0</v>
      </c>
      <c r="Y95">
        <f>IFERROR(VLOOKUP($B95,Kraftvärmeprod!$B$1:$AH$479,MATCH(Y$2,Kraftvärmeprod!$B$1:$AG$1,0),FALSE)/1,0)-IFERROR(VLOOKUP($B95,'Slutlig allokering'!$B$2:$AC$462,MATCH(Y$3,'Slutlig allokering'!$B$2:$AJ$2,0),FALSE)/1,0)</f>
        <v>0</v>
      </c>
      <c r="Z95">
        <f>IFERROR(VLOOKUP($B95,Kraftvärmeprod!$B$1:$AH$479,MATCH(Z$2,Kraftvärmeprod!$B$1:$AG$1,0),FALSE)/1,0)-IFERROR(VLOOKUP($B95,'Slutlig allokering'!$B$2:$AC$462,MATCH(Z$3,'Slutlig allokering'!$B$2:$AJ$2,0),FALSE)/1,0)</f>
        <v>0</v>
      </c>
      <c r="AA95">
        <f>IFERROR(VLOOKUP($B95,Kraftvärmeprod!$B$1:$AH$479,MATCH(AA$2,Kraftvärmeprod!$B$1:$AG$1,0),FALSE)/1,0)-IFERROR(VLOOKUP($B95,'Slutlig allokering'!$B$2:$AC$462,MATCH(AA$3,'Slutlig allokering'!$B$2:$AJ$2,0),FALSE)/1,0)</f>
        <v>0</v>
      </c>
      <c r="AB95">
        <f>IFERROR(VLOOKUP($B95,Kraftvärmeprod!$B$1:$AH$479,MATCH(AB$2,Kraftvärmeprod!$B$1:$AG$1,0),FALSE)/1,0)-IFERROR(VLOOKUP($B95,'Slutlig allokering'!$B$2:$AC$462,MATCH(AB$3,'Slutlig allokering'!$B$2:$AJ$2,0),FALSE)/1,0)</f>
        <v>0</v>
      </c>
      <c r="AE95">
        <f t="shared" si="2"/>
        <v>0</v>
      </c>
      <c r="AG95">
        <f>IFERROR(VLOOKUP(B95,'Slutlig allokering'!$B$2:$AJ$462,MATCH("Summa justerad allokerad tillförd energi (utan hjälpel och rökgaskondensering):",'Slutlig allokering'!$B$2:$AK$2,0),FALSE)/1,"")</f>
        <v>0</v>
      </c>
      <c r="AI95" s="55" t="str">
        <f>IFERROR(1-VLOOKUP(B95,'Slutlig allokering'!$B$2:$AJ$462,MATCH("Andel av bränsle i kvv som allokerats till värme, exklusive rökgaskondensering och hjälpel",'Slutlig allokering'!$B$2:$AK$2,0),FALSE),"")</f>
        <v/>
      </c>
      <c r="AK95" s="55" t="str">
        <f t="shared" si="3"/>
        <v/>
      </c>
    </row>
    <row r="96" spans="1:37" x14ac:dyDescent="0.35">
      <c r="A96" s="28" t="s">
        <v>80</v>
      </c>
      <c r="B96" s="28" t="s">
        <v>122</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allokering'!$B$2:$AC$462,MATCH(E$3,'Slutlig allokering'!$B$2:$AJ$2,0),FALSE)/1,0)</f>
        <v>0</v>
      </c>
      <c r="F96">
        <f>IFERROR(VLOOKUP($B96,Kraftvärmeprod!$B$1:$AH$479,MATCH(F$2,Kraftvärmeprod!$B$1:$AG$1,0),FALSE)/1,0)-IFERROR(VLOOKUP($B96,'Slutlig allokering'!$B$2:$AC$462,MATCH(F$3,'Slutlig allokering'!$B$2:$AJ$2,0),FALSE)/1,0)</f>
        <v>0</v>
      </c>
      <c r="G96">
        <f>IFERROR(VLOOKUP($B96,Kraftvärmeprod!$B$1:$AH$479,MATCH(G$2,Kraftvärmeprod!$B$1:$AG$1,0),FALSE)/1,0)-IFERROR(VLOOKUP($B96,'Slutlig allokering'!$B$2:$AC$462,MATCH(G$3,'Slutlig allokering'!$B$2:$AJ$2,0),FALSE)/1,0)</f>
        <v>0</v>
      </c>
      <c r="H96">
        <f>IFERROR(VLOOKUP($B96,Kraftvärmeprod!$B$1:$AH$479,MATCH(H$2,Kraftvärmeprod!$B$1:$AG$1,0),FALSE)/1,0)-IFERROR(VLOOKUP($B96,'Slutlig allokering'!$B$2:$AC$462,MATCH(H$3,'Slutlig allokering'!$B$2:$AJ$2,0),FALSE)/1,0)</f>
        <v>0</v>
      </c>
      <c r="I96">
        <f>IFERROR(VLOOKUP($B96,Kraftvärmeprod!$B$1:$AH$479,MATCH(I$2,Kraftvärmeprod!$B$1:$AG$1,0),FALSE)/1,0)-IFERROR(VLOOKUP($B96,'Slutlig allokering'!$B$2:$AC$462,MATCH(I$3,'Slutlig allokering'!$B$2:$AJ$2,0),FALSE)/1,0)</f>
        <v>0</v>
      </c>
      <c r="J96">
        <f>IFERROR(VLOOKUP($B96,Kraftvärmeprod!$B$1:$AH$479,MATCH(J$2,Kraftvärmeprod!$B$1:$AG$1,0),FALSE)/1,0)-IFERROR(VLOOKUP($B96,'Slutlig allokering'!$B$2:$AC$462,MATCH(J$3,'Slutlig allokering'!$B$2:$AJ$2,0),FALSE)/1,0)</f>
        <v>0</v>
      </c>
      <c r="K96">
        <f>IFERROR(VLOOKUP($B96,Kraftvärmeprod!$B$1:$AH$479,MATCH(K$2,Kraftvärmeprod!$B$1:$AG$1,0),FALSE)/1,0)-IFERROR(VLOOKUP($B96,'Slutlig allokering'!$B$2:$AC$462,MATCH(K$3,'Slutlig allokering'!$B$2:$AJ$2,0),FALSE)/1,0)</f>
        <v>0</v>
      </c>
      <c r="L96">
        <f>IFERROR(VLOOKUP($B96,Kraftvärmeprod!$B$1:$AH$479,MATCH(L$2,Kraftvärmeprod!$B$1:$AG$1,0),FALSE)/1,0)-IFERROR(VLOOKUP($B96,'Slutlig allokering'!$B$2:$AC$462,MATCH(L$3,'Slutlig allokering'!$B$2:$AJ$2,0),FALSE)/1,0)</f>
        <v>0</v>
      </c>
      <c r="M96" s="143">
        <f>IFERROR(VLOOKUP($B96,Miljö!$B$1:$S$477,MATCH(M$2,Miljö!$B$1:$X$1,0),FALSE)/1,0)-IFERROR(VLOOKUP($B96,'Slutlig allokering'!$B$2:$AC$462,MATCH(M$3,'Slutlig allokering'!$B$2:$AJ$2,0),FALSE)/1,0)</f>
        <v>0</v>
      </c>
      <c r="N96">
        <f>IFERROR(VLOOKUP($B96,Kraftvärmeprod!$B$1:$AH$479,MATCH(N$2,Kraftvärmeprod!$B$1:$AG$1,0),FALSE)/1,0)-IFERROR(VLOOKUP($B96,'Slutlig allokering'!$B$2:$AC$462,MATCH(N$3,'Slutlig allokering'!$B$2:$AJ$2,0),FALSE)/1,0)</f>
        <v>0</v>
      </c>
      <c r="O96">
        <f>IFERROR(VLOOKUP($B96,Kraftvärmeprod!$B$1:$AH$479,MATCH(O$2,Kraftvärmeprod!$B$1:$AG$1,0),FALSE)/1,0)-IFERROR(VLOOKUP($B96,'Slutlig allokering'!$B$2:$AC$462,MATCH(O$3,'Slutlig allokering'!$B$2:$AJ$2,0),FALSE)/1,0)</f>
        <v>0</v>
      </c>
      <c r="P96">
        <f>IFERROR(VLOOKUP($B96,Kraftvärmeprod!$B$1:$AH$479,MATCH(P$2,Kraftvärmeprod!$B$1:$AG$1,0),FALSE)/1,0)-IFERROR(VLOOKUP($B96,'Slutlig allokering'!$B$2:$AC$462,MATCH(P$3,'Slutlig allokering'!$B$2:$AJ$2,0),FALSE)/1,0)</f>
        <v>0</v>
      </c>
      <c r="Q96">
        <f>IFERROR(VLOOKUP($B96,Kraftvärmeprod!$B$1:$AH$479,MATCH(Q$2,Kraftvärmeprod!$B$1:$AG$1,0),FALSE)/1,0)-IFERROR(VLOOKUP($B96,'Slutlig allokering'!$B$2:$AC$462,MATCH(Q$3,'Slutlig allokering'!$B$2:$AJ$2,0),FALSE)/1,0)</f>
        <v>0</v>
      </c>
      <c r="R96">
        <f>IFERROR(VLOOKUP($B96,Kraftvärmeprod!$B$1:$AH$479,MATCH(R$2,Kraftvärmeprod!$B$1:$AG$1,0),FALSE)/1,0)-IFERROR(VLOOKUP($B96,'Slutlig allokering'!$B$2:$AC$462,MATCH(R$3,'Slutlig allokering'!$B$2:$AJ$2,0),FALSE)/1,0)</f>
        <v>0</v>
      </c>
      <c r="S96">
        <f>IFERROR(VLOOKUP($B96,Kraftvärmeprod!$B$1:$AH$479,MATCH(S$2,Kraftvärmeprod!$B$1:$AG$1,0),FALSE)/1,0)-IFERROR(VLOOKUP($B96,'Slutlig allokering'!$B$2:$AC$462,MATCH(S$3,'Slutlig allokering'!$B$2:$AJ$2,0),FALSE)/1,0)</f>
        <v>0</v>
      </c>
      <c r="T96">
        <f>IFERROR(VLOOKUP($B96,Kraftvärmeprod!$B$1:$AH$479,MATCH(T$2,Kraftvärmeprod!$B$1:$AG$1,0),FALSE)/1,0)-IFERROR(VLOOKUP($B96,'Slutlig allokering'!$B$2:$AC$462,MATCH(T$3,'Slutlig allokering'!$B$2:$AJ$2,0),FALSE)/1,0)</f>
        <v>0</v>
      </c>
      <c r="U96">
        <f>IFERROR(VLOOKUP($B96,Kraftvärmeprod!$B$1:$AH$479,MATCH(U$2,Kraftvärmeprod!$B$1:$AG$1,0),FALSE)/1,0)-IFERROR(VLOOKUP($B96,'Slutlig allokering'!$B$2:$AC$462,MATCH(U$3,'Slutlig allokering'!$B$2:$AJ$2,0),FALSE)/1,0)</f>
        <v>0</v>
      </c>
      <c r="V96">
        <f>IFERROR(VLOOKUP($B96,Kraftvärmeprod!$B$1:$AH$479,MATCH(V$2,Kraftvärmeprod!$B$1:$AG$1,0),FALSE)/1,0)-IFERROR(VLOOKUP($B96,'Slutlig allokering'!$B$2:$AC$462,MATCH(V$3,'Slutlig allokering'!$B$2:$AJ$2,0),FALSE)/1,0)</f>
        <v>0</v>
      </c>
      <c r="W96">
        <f>IFERROR(VLOOKUP($B96,Kraftvärmeprod!$B$1:$AH$479,MATCH(W$2,Kraftvärmeprod!$B$1:$AG$1,0),FALSE)/1,0)-IFERROR(VLOOKUP($B96,'Slutlig allokering'!$B$2:$AC$462,MATCH(W$3,'Slutlig allokering'!$B$2:$AJ$2,0),FALSE)/1,0)</f>
        <v>0</v>
      </c>
      <c r="X96">
        <f>IFERROR(VLOOKUP($B96,Kraftvärmeprod!$B$1:$AH$479,MATCH(X$2,Kraftvärmeprod!$B$1:$AG$1,0),FALSE)/1,0)-IFERROR(VLOOKUP($B96,'Slutlig allokering'!$B$2:$AC$462,MATCH(X$3,'Slutlig allokering'!$B$2:$AJ$2,0),FALSE)/1,0)</f>
        <v>0</v>
      </c>
      <c r="Y96">
        <f>IFERROR(VLOOKUP($B96,Kraftvärmeprod!$B$1:$AH$479,MATCH(Y$2,Kraftvärmeprod!$B$1:$AG$1,0),FALSE)/1,0)-IFERROR(VLOOKUP($B96,'Slutlig allokering'!$B$2:$AC$462,MATCH(Y$3,'Slutlig allokering'!$B$2:$AJ$2,0),FALSE)/1,0)</f>
        <v>0</v>
      </c>
      <c r="Z96">
        <f>IFERROR(VLOOKUP($B96,Kraftvärmeprod!$B$1:$AH$479,MATCH(Z$2,Kraftvärmeprod!$B$1:$AG$1,0),FALSE)/1,0)-IFERROR(VLOOKUP($B96,'Slutlig allokering'!$B$2:$AC$462,MATCH(Z$3,'Slutlig allokering'!$B$2:$AJ$2,0),FALSE)/1,0)</f>
        <v>0</v>
      </c>
      <c r="AA96">
        <f>IFERROR(VLOOKUP($B96,Kraftvärmeprod!$B$1:$AH$479,MATCH(AA$2,Kraftvärmeprod!$B$1:$AG$1,0),FALSE)/1,0)-IFERROR(VLOOKUP($B96,'Slutlig allokering'!$B$2:$AC$462,MATCH(AA$3,'Slutlig allokering'!$B$2:$AJ$2,0),FALSE)/1,0)</f>
        <v>0</v>
      </c>
      <c r="AB96">
        <f>IFERROR(VLOOKUP($B96,Kraftvärmeprod!$B$1:$AH$479,MATCH(AB$2,Kraftvärmeprod!$B$1:$AG$1,0),FALSE)/1,0)-IFERROR(VLOOKUP($B96,'Slutlig allokering'!$B$2:$AC$462,MATCH(AB$3,'Slutlig allokering'!$B$2:$AJ$2,0),FALSE)/1,0)</f>
        <v>0</v>
      </c>
      <c r="AE96">
        <f t="shared" si="2"/>
        <v>0</v>
      </c>
      <c r="AG96">
        <f>IFERROR(VLOOKUP(B96,'Slutlig allokering'!$B$2:$AJ$462,MATCH("Summa justerad allokerad tillförd energi (utan hjälpel och rökgaskondensering):",'Slutlig allokering'!$B$2:$AK$2,0),FALSE)/1,"")</f>
        <v>0</v>
      </c>
      <c r="AI96" s="55" t="str">
        <f>IFERROR(1-VLOOKUP(B96,'Slutlig allokering'!$B$2:$AJ$462,MATCH("Andel av bränsle i kvv som allokerats till värme, exklusive rökgaskondensering och hjälpel",'Slutlig allokering'!$B$2:$AK$2,0),FALSE),"")</f>
        <v/>
      </c>
      <c r="AK96" s="55" t="str">
        <f t="shared" si="3"/>
        <v/>
      </c>
    </row>
    <row r="97" spans="1:37" x14ac:dyDescent="0.35">
      <c r="A97" s="28" t="s">
        <v>80</v>
      </c>
      <c r="B97" s="28" t="s">
        <v>123</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allokering'!$B$2:$AC$462,MATCH(E$3,'Slutlig allokering'!$B$2:$AJ$2,0),FALSE)/1,0)</f>
        <v>0</v>
      </c>
      <c r="F97">
        <f>IFERROR(VLOOKUP($B97,Kraftvärmeprod!$B$1:$AH$479,MATCH(F$2,Kraftvärmeprod!$B$1:$AG$1,0),FALSE)/1,0)-IFERROR(VLOOKUP($B97,'Slutlig allokering'!$B$2:$AC$462,MATCH(F$3,'Slutlig allokering'!$B$2:$AJ$2,0),FALSE)/1,0)</f>
        <v>0</v>
      </c>
      <c r="G97">
        <f>IFERROR(VLOOKUP($B97,Kraftvärmeprod!$B$1:$AH$479,MATCH(G$2,Kraftvärmeprod!$B$1:$AG$1,0),FALSE)/1,0)-IFERROR(VLOOKUP($B97,'Slutlig allokering'!$B$2:$AC$462,MATCH(G$3,'Slutlig allokering'!$B$2:$AJ$2,0),FALSE)/1,0)</f>
        <v>0</v>
      </c>
      <c r="H97">
        <f>IFERROR(VLOOKUP($B97,Kraftvärmeprod!$B$1:$AH$479,MATCH(H$2,Kraftvärmeprod!$B$1:$AG$1,0),FALSE)/1,0)-IFERROR(VLOOKUP($B97,'Slutlig allokering'!$B$2:$AC$462,MATCH(H$3,'Slutlig allokering'!$B$2:$AJ$2,0),FALSE)/1,0)</f>
        <v>0</v>
      </c>
      <c r="I97">
        <f>IFERROR(VLOOKUP($B97,Kraftvärmeprod!$B$1:$AH$479,MATCH(I$2,Kraftvärmeprod!$B$1:$AG$1,0),FALSE)/1,0)-IFERROR(VLOOKUP($B97,'Slutlig allokering'!$B$2:$AC$462,MATCH(I$3,'Slutlig allokering'!$B$2:$AJ$2,0),FALSE)/1,0)</f>
        <v>0</v>
      </c>
      <c r="J97">
        <f>IFERROR(VLOOKUP($B97,Kraftvärmeprod!$B$1:$AH$479,MATCH(J$2,Kraftvärmeprod!$B$1:$AG$1,0),FALSE)/1,0)-IFERROR(VLOOKUP($B97,'Slutlig allokering'!$B$2:$AC$462,MATCH(J$3,'Slutlig allokering'!$B$2:$AJ$2,0),FALSE)/1,0)</f>
        <v>0</v>
      </c>
      <c r="K97">
        <f>IFERROR(VLOOKUP($B97,Kraftvärmeprod!$B$1:$AH$479,MATCH(K$2,Kraftvärmeprod!$B$1:$AG$1,0),FALSE)/1,0)-IFERROR(VLOOKUP($B97,'Slutlig allokering'!$B$2:$AC$462,MATCH(K$3,'Slutlig allokering'!$B$2:$AJ$2,0),FALSE)/1,0)</f>
        <v>0</v>
      </c>
      <c r="L97">
        <f>IFERROR(VLOOKUP($B97,Kraftvärmeprod!$B$1:$AH$479,MATCH(L$2,Kraftvärmeprod!$B$1:$AG$1,0),FALSE)/1,0)-IFERROR(VLOOKUP($B97,'Slutlig allokering'!$B$2:$AC$462,MATCH(L$3,'Slutlig allokering'!$B$2:$AJ$2,0),FALSE)/1,0)</f>
        <v>0</v>
      </c>
      <c r="M97" s="143">
        <f>IFERROR(VLOOKUP($B97,Miljö!$B$1:$S$477,MATCH(M$2,Miljö!$B$1:$X$1,0),FALSE)/1,0)-IFERROR(VLOOKUP($B97,'Slutlig allokering'!$B$2:$AC$462,MATCH(M$3,'Slutlig allokering'!$B$2:$AJ$2,0),FALSE)/1,0)</f>
        <v>0</v>
      </c>
      <c r="N97">
        <f>IFERROR(VLOOKUP($B97,Kraftvärmeprod!$B$1:$AH$479,MATCH(N$2,Kraftvärmeprod!$B$1:$AG$1,0),FALSE)/1,0)-IFERROR(VLOOKUP($B97,'Slutlig allokering'!$B$2:$AC$462,MATCH(N$3,'Slutlig allokering'!$B$2:$AJ$2,0),FALSE)/1,0)</f>
        <v>0</v>
      </c>
      <c r="O97">
        <f>IFERROR(VLOOKUP($B97,Kraftvärmeprod!$B$1:$AH$479,MATCH(O$2,Kraftvärmeprod!$B$1:$AG$1,0),FALSE)/1,0)-IFERROR(VLOOKUP($B97,'Slutlig allokering'!$B$2:$AC$462,MATCH(O$3,'Slutlig allokering'!$B$2:$AJ$2,0),FALSE)/1,0)</f>
        <v>0</v>
      </c>
      <c r="P97">
        <f>IFERROR(VLOOKUP($B97,Kraftvärmeprod!$B$1:$AH$479,MATCH(P$2,Kraftvärmeprod!$B$1:$AG$1,0),FALSE)/1,0)-IFERROR(VLOOKUP($B97,'Slutlig allokering'!$B$2:$AC$462,MATCH(P$3,'Slutlig allokering'!$B$2:$AJ$2,0),FALSE)/1,0)</f>
        <v>0</v>
      </c>
      <c r="Q97">
        <f>IFERROR(VLOOKUP($B97,Kraftvärmeprod!$B$1:$AH$479,MATCH(Q$2,Kraftvärmeprod!$B$1:$AG$1,0),FALSE)/1,0)-IFERROR(VLOOKUP($B97,'Slutlig allokering'!$B$2:$AC$462,MATCH(Q$3,'Slutlig allokering'!$B$2:$AJ$2,0),FALSE)/1,0)</f>
        <v>0</v>
      </c>
      <c r="R97">
        <f>IFERROR(VLOOKUP($B97,Kraftvärmeprod!$B$1:$AH$479,MATCH(R$2,Kraftvärmeprod!$B$1:$AG$1,0),FALSE)/1,0)-IFERROR(VLOOKUP($B97,'Slutlig allokering'!$B$2:$AC$462,MATCH(R$3,'Slutlig allokering'!$B$2:$AJ$2,0),FALSE)/1,0)</f>
        <v>0</v>
      </c>
      <c r="S97">
        <f>IFERROR(VLOOKUP($B97,Kraftvärmeprod!$B$1:$AH$479,MATCH(S$2,Kraftvärmeprod!$B$1:$AG$1,0),FALSE)/1,0)-IFERROR(VLOOKUP($B97,'Slutlig allokering'!$B$2:$AC$462,MATCH(S$3,'Slutlig allokering'!$B$2:$AJ$2,0),FALSE)/1,0)</f>
        <v>0</v>
      </c>
      <c r="T97">
        <f>IFERROR(VLOOKUP($B97,Kraftvärmeprod!$B$1:$AH$479,MATCH(T$2,Kraftvärmeprod!$B$1:$AG$1,0),FALSE)/1,0)-IFERROR(VLOOKUP($B97,'Slutlig allokering'!$B$2:$AC$462,MATCH(T$3,'Slutlig allokering'!$B$2:$AJ$2,0),FALSE)/1,0)</f>
        <v>0</v>
      </c>
      <c r="U97">
        <f>IFERROR(VLOOKUP($B97,Kraftvärmeprod!$B$1:$AH$479,MATCH(U$2,Kraftvärmeprod!$B$1:$AG$1,0),FALSE)/1,0)-IFERROR(VLOOKUP($B97,'Slutlig allokering'!$B$2:$AC$462,MATCH(U$3,'Slutlig allokering'!$B$2:$AJ$2,0),FALSE)/1,0)</f>
        <v>0</v>
      </c>
      <c r="V97">
        <f>IFERROR(VLOOKUP($B97,Kraftvärmeprod!$B$1:$AH$479,MATCH(V$2,Kraftvärmeprod!$B$1:$AG$1,0),FALSE)/1,0)-IFERROR(VLOOKUP($B97,'Slutlig allokering'!$B$2:$AC$462,MATCH(V$3,'Slutlig allokering'!$B$2:$AJ$2,0),FALSE)/1,0)</f>
        <v>0</v>
      </c>
      <c r="W97">
        <f>IFERROR(VLOOKUP($B97,Kraftvärmeprod!$B$1:$AH$479,MATCH(W$2,Kraftvärmeprod!$B$1:$AG$1,0),FALSE)/1,0)-IFERROR(VLOOKUP($B97,'Slutlig allokering'!$B$2:$AC$462,MATCH(W$3,'Slutlig allokering'!$B$2:$AJ$2,0),FALSE)/1,0)</f>
        <v>0</v>
      </c>
      <c r="X97">
        <f>IFERROR(VLOOKUP($B97,Kraftvärmeprod!$B$1:$AH$479,MATCH(X$2,Kraftvärmeprod!$B$1:$AG$1,0),FALSE)/1,0)-IFERROR(VLOOKUP($B97,'Slutlig allokering'!$B$2:$AC$462,MATCH(X$3,'Slutlig allokering'!$B$2:$AJ$2,0),FALSE)/1,0)</f>
        <v>0</v>
      </c>
      <c r="Y97">
        <f>IFERROR(VLOOKUP($B97,Kraftvärmeprod!$B$1:$AH$479,MATCH(Y$2,Kraftvärmeprod!$B$1:$AG$1,0),FALSE)/1,0)-IFERROR(VLOOKUP($B97,'Slutlig allokering'!$B$2:$AC$462,MATCH(Y$3,'Slutlig allokering'!$B$2:$AJ$2,0),FALSE)/1,0)</f>
        <v>0</v>
      </c>
      <c r="Z97">
        <f>IFERROR(VLOOKUP($B97,Kraftvärmeprod!$B$1:$AH$479,MATCH(Z$2,Kraftvärmeprod!$B$1:$AG$1,0),FALSE)/1,0)-IFERROR(VLOOKUP($B97,'Slutlig allokering'!$B$2:$AC$462,MATCH(Z$3,'Slutlig allokering'!$B$2:$AJ$2,0),FALSE)/1,0)</f>
        <v>0</v>
      </c>
      <c r="AA97">
        <f>IFERROR(VLOOKUP($B97,Kraftvärmeprod!$B$1:$AH$479,MATCH(AA$2,Kraftvärmeprod!$B$1:$AG$1,0),FALSE)/1,0)-IFERROR(VLOOKUP($B97,'Slutlig allokering'!$B$2:$AC$462,MATCH(AA$3,'Slutlig allokering'!$B$2:$AJ$2,0),FALSE)/1,0)</f>
        <v>0</v>
      </c>
      <c r="AB97">
        <f>IFERROR(VLOOKUP($B97,Kraftvärmeprod!$B$1:$AH$479,MATCH(AB$2,Kraftvärmeprod!$B$1:$AG$1,0),FALSE)/1,0)-IFERROR(VLOOKUP($B97,'Slutlig allokering'!$B$2:$AC$462,MATCH(AB$3,'Slutlig allokering'!$B$2:$AJ$2,0),FALSE)/1,0)</f>
        <v>0</v>
      </c>
      <c r="AE97">
        <f t="shared" si="2"/>
        <v>0</v>
      </c>
      <c r="AG97">
        <f>IFERROR(VLOOKUP(B97,'Slutlig allokering'!$B$2:$AJ$462,MATCH("Summa justerad allokerad tillförd energi (utan hjälpel och rökgaskondensering):",'Slutlig allokering'!$B$2:$AK$2,0),FALSE)/1,"")</f>
        <v>0</v>
      </c>
      <c r="AI97" s="55" t="str">
        <f>IFERROR(1-VLOOKUP(B97,'Slutlig allokering'!$B$2:$AJ$462,MATCH("Andel av bränsle i kvv som allokerats till värme, exklusive rökgaskondensering och hjälpel",'Slutlig allokering'!$B$2:$AK$2,0),FALSE),"")</f>
        <v/>
      </c>
      <c r="AK97" s="55" t="str">
        <f t="shared" si="3"/>
        <v/>
      </c>
    </row>
    <row r="98" spans="1:37" x14ac:dyDescent="0.35">
      <c r="A98" s="28" t="s">
        <v>80</v>
      </c>
      <c r="B98" s="28" t="s">
        <v>124</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allokering'!$B$2:$AC$462,MATCH(E$3,'Slutlig allokering'!$B$2:$AJ$2,0),FALSE)/1,0)</f>
        <v>0</v>
      </c>
      <c r="F98">
        <f>IFERROR(VLOOKUP($B98,Kraftvärmeprod!$B$1:$AH$479,MATCH(F$2,Kraftvärmeprod!$B$1:$AG$1,0),FALSE)/1,0)-IFERROR(VLOOKUP($B98,'Slutlig allokering'!$B$2:$AC$462,MATCH(F$3,'Slutlig allokering'!$B$2:$AJ$2,0),FALSE)/1,0)</f>
        <v>0</v>
      </c>
      <c r="G98">
        <f>IFERROR(VLOOKUP($B98,Kraftvärmeprod!$B$1:$AH$479,MATCH(G$2,Kraftvärmeprod!$B$1:$AG$1,0),FALSE)/1,0)-IFERROR(VLOOKUP($B98,'Slutlig allokering'!$B$2:$AC$462,MATCH(G$3,'Slutlig allokering'!$B$2:$AJ$2,0),FALSE)/1,0)</f>
        <v>0</v>
      </c>
      <c r="H98">
        <f>IFERROR(VLOOKUP($B98,Kraftvärmeprod!$B$1:$AH$479,MATCH(H$2,Kraftvärmeprod!$B$1:$AG$1,0),FALSE)/1,0)-IFERROR(VLOOKUP($B98,'Slutlig allokering'!$B$2:$AC$462,MATCH(H$3,'Slutlig allokering'!$B$2:$AJ$2,0),FALSE)/1,0)</f>
        <v>0</v>
      </c>
      <c r="I98">
        <f>IFERROR(VLOOKUP($B98,Kraftvärmeprod!$B$1:$AH$479,MATCH(I$2,Kraftvärmeprod!$B$1:$AG$1,0),FALSE)/1,0)-IFERROR(VLOOKUP($B98,'Slutlig allokering'!$B$2:$AC$462,MATCH(I$3,'Slutlig allokering'!$B$2:$AJ$2,0),FALSE)/1,0)</f>
        <v>0</v>
      </c>
      <c r="J98">
        <f>IFERROR(VLOOKUP($B98,Kraftvärmeprod!$B$1:$AH$479,MATCH(J$2,Kraftvärmeprod!$B$1:$AG$1,0),FALSE)/1,0)-IFERROR(VLOOKUP($B98,'Slutlig allokering'!$B$2:$AC$462,MATCH(J$3,'Slutlig allokering'!$B$2:$AJ$2,0),FALSE)/1,0)</f>
        <v>0</v>
      </c>
      <c r="K98">
        <f>IFERROR(VLOOKUP($B98,Kraftvärmeprod!$B$1:$AH$479,MATCH(K$2,Kraftvärmeprod!$B$1:$AG$1,0),FALSE)/1,0)-IFERROR(VLOOKUP($B98,'Slutlig allokering'!$B$2:$AC$462,MATCH(K$3,'Slutlig allokering'!$B$2:$AJ$2,0),FALSE)/1,0)</f>
        <v>0</v>
      </c>
      <c r="L98">
        <f>IFERROR(VLOOKUP($B98,Kraftvärmeprod!$B$1:$AH$479,MATCH(L$2,Kraftvärmeprod!$B$1:$AG$1,0),FALSE)/1,0)-IFERROR(VLOOKUP($B98,'Slutlig allokering'!$B$2:$AC$462,MATCH(L$3,'Slutlig allokering'!$B$2:$AJ$2,0),FALSE)/1,0)</f>
        <v>0</v>
      </c>
      <c r="M98" s="143">
        <f>IFERROR(VLOOKUP($B98,Miljö!$B$1:$S$477,MATCH(M$2,Miljö!$B$1:$X$1,0),FALSE)/1,0)-IFERROR(VLOOKUP($B98,'Slutlig allokering'!$B$2:$AC$462,MATCH(M$3,'Slutlig allokering'!$B$2:$AJ$2,0),FALSE)/1,0)</f>
        <v>0</v>
      </c>
      <c r="N98">
        <f>IFERROR(VLOOKUP($B98,Kraftvärmeprod!$B$1:$AH$479,MATCH(N$2,Kraftvärmeprod!$B$1:$AG$1,0),FALSE)/1,0)-IFERROR(VLOOKUP($B98,'Slutlig allokering'!$B$2:$AC$462,MATCH(N$3,'Slutlig allokering'!$B$2:$AJ$2,0),FALSE)/1,0)</f>
        <v>0</v>
      </c>
      <c r="O98">
        <f>IFERROR(VLOOKUP($B98,Kraftvärmeprod!$B$1:$AH$479,MATCH(O$2,Kraftvärmeprod!$B$1:$AG$1,0),FALSE)/1,0)-IFERROR(VLOOKUP($B98,'Slutlig allokering'!$B$2:$AC$462,MATCH(O$3,'Slutlig allokering'!$B$2:$AJ$2,0),FALSE)/1,0)</f>
        <v>0</v>
      </c>
      <c r="P98">
        <f>IFERROR(VLOOKUP($B98,Kraftvärmeprod!$B$1:$AH$479,MATCH(P$2,Kraftvärmeprod!$B$1:$AG$1,0),FALSE)/1,0)-IFERROR(VLOOKUP($B98,'Slutlig allokering'!$B$2:$AC$462,MATCH(P$3,'Slutlig allokering'!$B$2:$AJ$2,0),FALSE)/1,0)</f>
        <v>0</v>
      </c>
      <c r="Q98">
        <f>IFERROR(VLOOKUP($B98,Kraftvärmeprod!$B$1:$AH$479,MATCH(Q$2,Kraftvärmeprod!$B$1:$AG$1,0),FALSE)/1,0)-IFERROR(VLOOKUP($B98,'Slutlig allokering'!$B$2:$AC$462,MATCH(Q$3,'Slutlig allokering'!$B$2:$AJ$2,0),FALSE)/1,0)</f>
        <v>0</v>
      </c>
      <c r="R98">
        <f>IFERROR(VLOOKUP($B98,Kraftvärmeprod!$B$1:$AH$479,MATCH(R$2,Kraftvärmeprod!$B$1:$AG$1,0),FALSE)/1,0)-IFERROR(VLOOKUP($B98,'Slutlig allokering'!$B$2:$AC$462,MATCH(R$3,'Slutlig allokering'!$B$2:$AJ$2,0),FALSE)/1,0)</f>
        <v>0</v>
      </c>
      <c r="S98">
        <f>IFERROR(VLOOKUP($B98,Kraftvärmeprod!$B$1:$AH$479,MATCH(S$2,Kraftvärmeprod!$B$1:$AG$1,0),FALSE)/1,0)-IFERROR(VLOOKUP($B98,'Slutlig allokering'!$B$2:$AC$462,MATCH(S$3,'Slutlig allokering'!$B$2:$AJ$2,0),FALSE)/1,0)</f>
        <v>0</v>
      </c>
      <c r="T98">
        <f>IFERROR(VLOOKUP($B98,Kraftvärmeprod!$B$1:$AH$479,MATCH(T$2,Kraftvärmeprod!$B$1:$AG$1,0),FALSE)/1,0)-IFERROR(VLOOKUP($B98,'Slutlig allokering'!$B$2:$AC$462,MATCH(T$3,'Slutlig allokering'!$B$2:$AJ$2,0),FALSE)/1,0)</f>
        <v>0</v>
      </c>
      <c r="U98">
        <f>IFERROR(VLOOKUP($B98,Kraftvärmeprod!$B$1:$AH$479,MATCH(U$2,Kraftvärmeprod!$B$1:$AG$1,0),FALSE)/1,0)-IFERROR(VLOOKUP($B98,'Slutlig allokering'!$B$2:$AC$462,MATCH(U$3,'Slutlig allokering'!$B$2:$AJ$2,0),FALSE)/1,0)</f>
        <v>0</v>
      </c>
      <c r="V98">
        <f>IFERROR(VLOOKUP($B98,Kraftvärmeprod!$B$1:$AH$479,MATCH(V$2,Kraftvärmeprod!$B$1:$AG$1,0),FALSE)/1,0)-IFERROR(VLOOKUP($B98,'Slutlig allokering'!$B$2:$AC$462,MATCH(V$3,'Slutlig allokering'!$B$2:$AJ$2,0),FALSE)/1,0)</f>
        <v>0</v>
      </c>
      <c r="W98">
        <f>IFERROR(VLOOKUP($B98,Kraftvärmeprod!$B$1:$AH$479,MATCH(W$2,Kraftvärmeprod!$B$1:$AG$1,0),FALSE)/1,0)-IFERROR(VLOOKUP($B98,'Slutlig allokering'!$B$2:$AC$462,MATCH(W$3,'Slutlig allokering'!$B$2:$AJ$2,0),FALSE)/1,0)</f>
        <v>0</v>
      </c>
      <c r="X98">
        <f>IFERROR(VLOOKUP($B98,Kraftvärmeprod!$B$1:$AH$479,MATCH(X$2,Kraftvärmeprod!$B$1:$AG$1,0),FALSE)/1,0)-IFERROR(VLOOKUP($B98,'Slutlig allokering'!$B$2:$AC$462,MATCH(X$3,'Slutlig allokering'!$B$2:$AJ$2,0),FALSE)/1,0)</f>
        <v>0</v>
      </c>
      <c r="Y98">
        <f>IFERROR(VLOOKUP($B98,Kraftvärmeprod!$B$1:$AH$479,MATCH(Y$2,Kraftvärmeprod!$B$1:$AG$1,0),FALSE)/1,0)-IFERROR(VLOOKUP($B98,'Slutlig allokering'!$B$2:$AC$462,MATCH(Y$3,'Slutlig allokering'!$B$2:$AJ$2,0),FALSE)/1,0)</f>
        <v>0</v>
      </c>
      <c r="Z98">
        <f>IFERROR(VLOOKUP($B98,Kraftvärmeprod!$B$1:$AH$479,MATCH(Z$2,Kraftvärmeprod!$B$1:$AG$1,0),FALSE)/1,0)-IFERROR(VLOOKUP($B98,'Slutlig allokering'!$B$2:$AC$462,MATCH(Z$3,'Slutlig allokering'!$B$2:$AJ$2,0),FALSE)/1,0)</f>
        <v>0</v>
      </c>
      <c r="AA98">
        <f>IFERROR(VLOOKUP($B98,Kraftvärmeprod!$B$1:$AH$479,MATCH(AA$2,Kraftvärmeprod!$B$1:$AG$1,0),FALSE)/1,0)-IFERROR(VLOOKUP($B98,'Slutlig allokering'!$B$2:$AC$462,MATCH(AA$3,'Slutlig allokering'!$B$2:$AJ$2,0),FALSE)/1,0)</f>
        <v>0</v>
      </c>
      <c r="AB98">
        <f>IFERROR(VLOOKUP($B98,Kraftvärmeprod!$B$1:$AH$479,MATCH(AB$2,Kraftvärmeprod!$B$1:$AG$1,0),FALSE)/1,0)-IFERROR(VLOOKUP($B98,'Slutlig allokering'!$B$2:$AC$462,MATCH(AB$3,'Slutlig allokering'!$B$2:$AJ$2,0),FALSE)/1,0)</f>
        <v>0</v>
      </c>
      <c r="AE98">
        <f t="shared" si="2"/>
        <v>0</v>
      </c>
      <c r="AG98">
        <f>IFERROR(VLOOKUP(B98,'Slutlig allokering'!$B$2:$AJ$462,MATCH("Summa justerad allokerad tillförd energi (utan hjälpel och rökgaskondensering):",'Slutlig allokering'!$B$2:$AK$2,0),FALSE)/1,"")</f>
        <v>0</v>
      </c>
      <c r="AI98" s="55" t="str">
        <f>IFERROR(1-VLOOKUP(B98,'Slutlig allokering'!$B$2:$AJ$462,MATCH("Andel av bränsle i kvv som allokerats till värme, exklusive rökgaskondensering och hjälpel",'Slutlig allokering'!$B$2:$AK$2,0),FALSE),"")</f>
        <v/>
      </c>
      <c r="AK98" s="55" t="str">
        <f t="shared" si="3"/>
        <v/>
      </c>
    </row>
    <row r="99" spans="1:37" x14ac:dyDescent="0.35">
      <c r="A99" s="28" t="s">
        <v>80</v>
      </c>
      <c r="B99" s="28" t="s">
        <v>125</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allokering'!$B$2:$AC$462,MATCH(E$3,'Slutlig allokering'!$B$2:$AJ$2,0),FALSE)/1,0)</f>
        <v>0</v>
      </c>
      <c r="F99">
        <f>IFERROR(VLOOKUP($B99,Kraftvärmeprod!$B$1:$AH$479,MATCH(F$2,Kraftvärmeprod!$B$1:$AG$1,0),FALSE)/1,0)-IFERROR(VLOOKUP($B99,'Slutlig allokering'!$B$2:$AC$462,MATCH(F$3,'Slutlig allokering'!$B$2:$AJ$2,0),FALSE)/1,0)</f>
        <v>0</v>
      </c>
      <c r="G99">
        <f>IFERROR(VLOOKUP($B99,Kraftvärmeprod!$B$1:$AH$479,MATCH(G$2,Kraftvärmeprod!$B$1:$AG$1,0),FALSE)/1,0)-IFERROR(VLOOKUP($B99,'Slutlig allokering'!$B$2:$AC$462,MATCH(G$3,'Slutlig allokering'!$B$2:$AJ$2,0),FALSE)/1,0)</f>
        <v>0</v>
      </c>
      <c r="H99">
        <f>IFERROR(VLOOKUP($B99,Kraftvärmeprod!$B$1:$AH$479,MATCH(H$2,Kraftvärmeprod!$B$1:$AG$1,0),FALSE)/1,0)-IFERROR(VLOOKUP($B99,'Slutlig allokering'!$B$2:$AC$462,MATCH(H$3,'Slutlig allokering'!$B$2:$AJ$2,0),FALSE)/1,0)</f>
        <v>0</v>
      </c>
      <c r="I99">
        <f>IFERROR(VLOOKUP($B99,Kraftvärmeprod!$B$1:$AH$479,MATCH(I$2,Kraftvärmeprod!$B$1:$AG$1,0),FALSE)/1,0)-IFERROR(VLOOKUP($B99,'Slutlig allokering'!$B$2:$AC$462,MATCH(I$3,'Slutlig allokering'!$B$2:$AJ$2,0),FALSE)/1,0)</f>
        <v>0</v>
      </c>
      <c r="J99">
        <f>IFERROR(VLOOKUP($B99,Kraftvärmeprod!$B$1:$AH$479,MATCH(J$2,Kraftvärmeprod!$B$1:$AG$1,0),FALSE)/1,0)-IFERROR(VLOOKUP($B99,'Slutlig allokering'!$B$2:$AC$462,MATCH(J$3,'Slutlig allokering'!$B$2:$AJ$2,0),FALSE)/1,0)</f>
        <v>0</v>
      </c>
      <c r="K99">
        <f>IFERROR(VLOOKUP($B99,Kraftvärmeprod!$B$1:$AH$479,MATCH(K$2,Kraftvärmeprod!$B$1:$AG$1,0),FALSE)/1,0)-IFERROR(VLOOKUP($B99,'Slutlig allokering'!$B$2:$AC$462,MATCH(K$3,'Slutlig allokering'!$B$2:$AJ$2,0),FALSE)/1,0)</f>
        <v>0</v>
      </c>
      <c r="L99">
        <f>IFERROR(VLOOKUP($B99,Kraftvärmeprod!$B$1:$AH$479,MATCH(L$2,Kraftvärmeprod!$B$1:$AG$1,0),FALSE)/1,0)-IFERROR(VLOOKUP($B99,'Slutlig allokering'!$B$2:$AC$462,MATCH(L$3,'Slutlig allokering'!$B$2:$AJ$2,0),FALSE)/1,0)</f>
        <v>0</v>
      </c>
      <c r="M99" s="143">
        <f>IFERROR(VLOOKUP($B99,Miljö!$B$1:$S$477,MATCH(M$2,Miljö!$B$1:$X$1,0),FALSE)/1,0)-IFERROR(VLOOKUP($B99,'Slutlig allokering'!$B$2:$AC$462,MATCH(M$3,'Slutlig allokering'!$B$2:$AJ$2,0),FALSE)/1,0)</f>
        <v>0</v>
      </c>
      <c r="N99">
        <f>IFERROR(VLOOKUP($B99,Kraftvärmeprod!$B$1:$AH$479,MATCH(N$2,Kraftvärmeprod!$B$1:$AG$1,0),FALSE)/1,0)-IFERROR(VLOOKUP($B99,'Slutlig allokering'!$B$2:$AC$462,MATCH(N$3,'Slutlig allokering'!$B$2:$AJ$2,0),FALSE)/1,0)</f>
        <v>0</v>
      </c>
      <c r="O99">
        <f>IFERROR(VLOOKUP($B99,Kraftvärmeprod!$B$1:$AH$479,MATCH(O$2,Kraftvärmeprod!$B$1:$AG$1,0),FALSE)/1,0)-IFERROR(VLOOKUP($B99,'Slutlig allokering'!$B$2:$AC$462,MATCH(O$3,'Slutlig allokering'!$B$2:$AJ$2,0),FALSE)/1,0)</f>
        <v>0</v>
      </c>
      <c r="P99">
        <f>IFERROR(VLOOKUP($B99,Kraftvärmeprod!$B$1:$AH$479,MATCH(P$2,Kraftvärmeprod!$B$1:$AG$1,0),FALSE)/1,0)-IFERROR(VLOOKUP($B99,'Slutlig allokering'!$B$2:$AC$462,MATCH(P$3,'Slutlig allokering'!$B$2:$AJ$2,0),FALSE)/1,0)</f>
        <v>0</v>
      </c>
      <c r="Q99">
        <f>IFERROR(VLOOKUP($B99,Kraftvärmeprod!$B$1:$AH$479,MATCH(Q$2,Kraftvärmeprod!$B$1:$AG$1,0),FALSE)/1,0)-IFERROR(VLOOKUP($B99,'Slutlig allokering'!$B$2:$AC$462,MATCH(Q$3,'Slutlig allokering'!$B$2:$AJ$2,0),FALSE)/1,0)</f>
        <v>0</v>
      </c>
      <c r="R99">
        <f>IFERROR(VLOOKUP($B99,Kraftvärmeprod!$B$1:$AH$479,MATCH(R$2,Kraftvärmeprod!$B$1:$AG$1,0),FALSE)/1,0)-IFERROR(VLOOKUP($B99,'Slutlig allokering'!$B$2:$AC$462,MATCH(R$3,'Slutlig allokering'!$B$2:$AJ$2,0),FALSE)/1,0)</f>
        <v>0</v>
      </c>
      <c r="S99">
        <f>IFERROR(VLOOKUP($B99,Kraftvärmeprod!$B$1:$AH$479,MATCH(S$2,Kraftvärmeprod!$B$1:$AG$1,0),FALSE)/1,0)-IFERROR(VLOOKUP($B99,'Slutlig allokering'!$B$2:$AC$462,MATCH(S$3,'Slutlig allokering'!$B$2:$AJ$2,0),FALSE)/1,0)</f>
        <v>0</v>
      </c>
      <c r="T99">
        <f>IFERROR(VLOOKUP($B99,Kraftvärmeprod!$B$1:$AH$479,MATCH(T$2,Kraftvärmeprod!$B$1:$AG$1,0),FALSE)/1,0)-IFERROR(VLOOKUP($B99,'Slutlig allokering'!$B$2:$AC$462,MATCH(T$3,'Slutlig allokering'!$B$2:$AJ$2,0),FALSE)/1,0)</f>
        <v>0</v>
      </c>
      <c r="U99">
        <f>IFERROR(VLOOKUP($B99,Kraftvärmeprod!$B$1:$AH$479,MATCH(U$2,Kraftvärmeprod!$B$1:$AG$1,0),FALSE)/1,0)-IFERROR(VLOOKUP($B99,'Slutlig allokering'!$B$2:$AC$462,MATCH(U$3,'Slutlig allokering'!$B$2:$AJ$2,0),FALSE)/1,0)</f>
        <v>0</v>
      </c>
      <c r="V99">
        <f>IFERROR(VLOOKUP($B99,Kraftvärmeprod!$B$1:$AH$479,MATCH(V$2,Kraftvärmeprod!$B$1:$AG$1,0),FALSE)/1,0)-IFERROR(VLOOKUP($B99,'Slutlig allokering'!$B$2:$AC$462,MATCH(V$3,'Slutlig allokering'!$B$2:$AJ$2,0),FALSE)/1,0)</f>
        <v>0</v>
      </c>
      <c r="W99">
        <f>IFERROR(VLOOKUP($B99,Kraftvärmeprod!$B$1:$AH$479,MATCH(W$2,Kraftvärmeprod!$B$1:$AG$1,0),FALSE)/1,0)-IFERROR(VLOOKUP($B99,'Slutlig allokering'!$B$2:$AC$462,MATCH(W$3,'Slutlig allokering'!$B$2:$AJ$2,0),FALSE)/1,0)</f>
        <v>0</v>
      </c>
      <c r="X99">
        <f>IFERROR(VLOOKUP($B99,Kraftvärmeprod!$B$1:$AH$479,MATCH(X$2,Kraftvärmeprod!$B$1:$AG$1,0),FALSE)/1,0)-IFERROR(VLOOKUP($B99,'Slutlig allokering'!$B$2:$AC$462,MATCH(X$3,'Slutlig allokering'!$B$2:$AJ$2,0),FALSE)/1,0)</f>
        <v>0</v>
      </c>
      <c r="Y99">
        <f>IFERROR(VLOOKUP($B99,Kraftvärmeprod!$B$1:$AH$479,MATCH(Y$2,Kraftvärmeprod!$B$1:$AG$1,0),FALSE)/1,0)-IFERROR(VLOOKUP($B99,'Slutlig allokering'!$B$2:$AC$462,MATCH(Y$3,'Slutlig allokering'!$B$2:$AJ$2,0),FALSE)/1,0)</f>
        <v>0</v>
      </c>
      <c r="Z99">
        <f>IFERROR(VLOOKUP($B99,Kraftvärmeprod!$B$1:$AH$479,MATCH(Z$2,Kraftvärmeprod!$B$1:$AG$1,0),FALSE)/1,0)-IFERROR(VLOOKUP($B99,'Slutlig allokering'!$B$2:$AC$462,MATCH(Z$3,'Slutlig allokering'!$B$2:$AJ$2,0),FALSE)/1,0)</f>
        <v>0</v>
      </c>
      <c r="AA99">
        <f>IFERROR(VLOOKUP($B99,Kraftvärmeprod!$B$1:$AH$479,MATCH(AA$2,Kraftvärmeprod!$B$1:$AG$1,0),FALSE)/1,0)-IFERROR(VLOOKUP($B99,'Slutlig allokering'!$B$2:$AC$462,MATCH(AA$3,'Slutlig allokering'!$B$2:$AJ$2,0),FALSE)/1,0)</f>
        <v>0</v>
      </c>
      <c r="AB99">
        <f>IFERROR(VLOOKUP($B99,Kraftvärmeprod!$B$1:$AH$479,MATCH(AB$2,Kraftvärmeprod!$B$1:$AG$1,0),FALSE)/1,0)-IFERROR(VLOOKUP($B99,'Slutlig allokering'!$B$2:$AC$462,MATCH(AB$3,'Slutlig allokering'!$B$2:$AJ$2,0),FALSE)/1,0)</f>
        <v>0</v>
      </c>
      <c r="AE99">
        <f t="shared" si="2"/>
        <v>0</v>
      </c>
      <c r="AG99">
        <f>IFERROR(VLOOKUP(B99,'Slutlig allokering'!$B$2:$AJ$462,MATCH("Summa justerad allokerad tillförd energi (utan hjälpel och rökgaskondensering):",'Slutlig allokering'!$B$2:$AK$2,0),FALSE)/1,"")</f>
        <v>0</v>
      </c>
      <c r="AI99" s="55" t="str">
        <f>IFERROR(1-VLOOKUP(B99,'Slutlig allokering'!$B$2:$AJ$462,MATCH("Andel av bränsle i kvv som allokerats till värme, exklusive rökgaskondensering och hjälpel",'Slutlig allokering'!$B$2:$AK$2,0),FALSE),"")</f>
        <v/>
      </c>
      <c r="AK99" s="55" t="str">
        <f t="shared" si="3"/>
        <v/>
      </c>
    </row>
    <row r="100" spans="1:37" x14ac:dyDescent="0.35">
      <c r="A100" s="28" t="s">
        <v>80</v>
      </c>
      <c r="B100" s="28" t="s">
        <v>126</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allokering'!$B$2:$AC$462,MATCH(E$3,'Slutlig allokering'!$B$2:$AJ$2,0),FALSE)/1,0)</f>
        <v>0</v>
      </c>
      <c r="F100">
        <f>IFERROR(VLOOKUP($B100,Kraftvärmeprod!$B$1:$AH$479,MATCH(F$2,Kraftvärmeprod!$B$1:$AG$1,0),FALSE)/1,0)-IFERROR(VLOOKUP($B100,'Slutlig allokering'!$B$2:$AC$462,MATCH(F$3,'Slutlig allokering'!$B$2:$AJ$2,0),FALSE)/1,0)</f>
        <v>0</v>
      </c>
      <c r="G100">
        <f>IFERROR(VLOOKUP($B100,Kraftvärmeprod!$B$1:$AH$479,MATCH(G$2,Kraftvärmeprod!$B$1:$AG$1,0),FALSE)/1,0)-IFERROR(VLOOKUP($B100,'Slutlig allokering'!$B$2:$AC$462,MATCH(G$3,'Slutlig allokering'!$B$2:$AJ$2,0),FALSE)/1,0)</f>
        <v>0</v>
      </c>
      <c r="H100">
        <f>IFERROR(VLOOKUP($B100,Kraftvärmeprod!$B$1:$AH$479,MATCH(H$2,Kraftvärmeprod!$B$1:$AG$1,0),FALSE)/1,0)-IFERROR(VLOOKUP($B100,'Slutlig allokering'!$B$2:$AC$462,MATCH(H$3,'Slutlig allokering'!$B$2:$AJ$2,0),FALSE)/1,0)</f>
        <v>0</v>
      </c>
      <c r="I100">
        <f>IFERROR(VLOOKUP($B100,Kraftvärmeprod!$B$1:$AH$479,MATCH(I$2,Kraftvärmeprod!$B$1:$AG$1,0),FALSE)/1,0)-IFERROR(VLOOKUP($B100,'Slutlig allokering'!$B$2:$AC$462,MATCH(I$3,'Slutlig allokering'!$B$2:$AJ$2,0),FALSE)/1,0)</f>
        <v>0</v>
      </c>
      <c r="J100">
        <f>IFERROR(VLOOKUP($B100,Kraftvärmeprod!$B$1:$AH$479,MATCH(J$2,Kraftvärmeprod!$B$1:$AG$1,0),FALSE)/1,0)-IFERROR(VLOOKUP($B100,'Slutlig allokering'!$B$2:$AC$462,MATCH(J$3,'Slutlig allokering'!$B$2:$AJ$2,0),FALSE)/1,0)</f>
        <v>0</v>
      </c>
      <c r="K100">
        <f>IFERROR(VLOOKUP($B100,Kraftvärmeprod!$B$1:$AH$479,MATCH(K$2,Kraftvärmeprod!$B$1:$AG$1,0),FALSE)/1,0)-IFERROR(VLOOKUP($B100,'Slutlig allokering'!$B$2:$AC$462,MATCH(K$3,'Slutlig allokering'!$B$2:$AJ$2,0),FALSE)/1,0)</f>
        <v>0</v>
      </c>
      <c r="L100">
        <f>IFERROR(VLOOKUP($B100,Kraftvärmeprod!$B$1:$AH$479,MATCH(L$2,Kraftvärmeprod!$B$1:$AG$1,0),FALSE)/1,0)-IFERROR(VLOOKUP($B100,'Slutlig allokering'!$B$2:$AC$462,MATCH(L$3,'Slutlig allokering'!$B$2:$AJ$2,0),FALSE)/1,0)</f>
        <v>0</v>
      </c>
      <c r="M100" s="143">
        <f>IFERROR(VLOOKUP($B100,Miljö!$B$1:$S$477,MATCH(M$2,Miljö!$B$1:$X$1,0),FALSE)/1,0)-IFERROR(VLOOKUP($B100,'Slutlig allokering'!$B$2:$AC$462,MATCH(M$3,'Slutlig allokering'!$B$2:$AJ$2,0),FALSE)/1,0)</f>
        <v>0</v>
      </c>
      <c r="N100">
        <f>IFERROR(VLOOKUP($B100,Kraftvärmeprod!$B$1:$AH$479,MATCH(N$2,Kraftvärmeprod!$B$1:$AG$1,0),FALSE)/1,0)-IFERROR(VLOOKUP($B100,'Slutlig allokering'!$B$2:$AC$462,MATCH(N$3,'Slutlig allokering'!$B$2:$AJ$2,0),FALSE)/1,0)</f>
        <v>0</v>
      </c>
      <c r="O100">
        <f>IFERROR(VLOOKUP($B100,Kraftvärmeprod!$B$1:$AH$479,MATCH(O$2,Kraftvärmeprod!$B$1:$AG$1,0),FALSE)/1,0)-IFERROR(VLOOKUP($B100,'Slutlig allokering'!$B$2:$AC$462,MATCH(O$3,'Slutlig allokering'!$B$2:$AJ$2,0),FALSE)/1,0)</f>
        <v>0</v>
      </c>
      <c r="P100">
        <f>IFERROR(VLOOKUP($B100,Kraftvärmeprod!$B$1:$AH$479,MATCH(P$2,Kraftvärmeprod!$B$1:$AG$1,0),FALSE)/1,0)-IFERROR(VLOOKUP($B100,'Slutlig allokering'!$B$2:$AC$462,MATCH(P$3,'Slutlig allokering'!$B$2:$AJ$2,0),FALSE)/1,0)</f>
        <v>0</v>
      </c>
      <c r="Q100">
        <f>IFERROR(VLOOKUP($B100,Kraftvärmeprod!$B$1:$AH$479,MATCH(Q$2,Kraftvärmeprod!$B$1:$AG$1,0),FALSE)/1,0)-IFERROR(VLOOKUP($B100,'Slutlig allokering'!$B$2:$AC$462,MATCH(Q$3,'Slutlig allokering'!$B$2:$AJ$2,0),FALSE)/1,0)</f>
        <v>0</v>
      </c>
      <c r="R100">
        <f>IFERROR(VLOOKUP($B100,Kraftvärmeprod!$B$1:$AH$479,MATCH(R$2,Kraftvärmeprod!$B$1:$AG$1,0),FALSE)/1,0)-IFERROR(VLOOKUP($B100,'Slutlig allokering'!$B$2:$AC$462,MATCH(R$3,'Slutlig allokering'!$B$2:$AJ$2,0),FALSE)/1,0)</f>
        <v>0</v>
      </c>
      <c r="S100">
        <f>IFERROR(VLOOKUP($B100,Kraftvärmeprod!$B$1:$AH$479,MATCH(S$2,Kraftvärmeprod!$B$1:$AG$1,0),FALSE)/1,0)-IFERROR(VLOOKUP($B100,'Slutlig allokering'!$B$2:$AC$462,MATCH(S$3,'Slutlig allokering'!$B$2:$AJ$2,0),FALSE)/1,0)</f>
        <v>0</v>
      </c>
      <c r="T100">
        <f>IFERROR(VLOOKUP($B100,Kraftvärmeprod!$B$1:$AH$479,MATCH(T$2,Kraftvärmeprod!$B$1:$AG$1,0),FALSE)/1,0)-IFERROR(VLOOKUP($B100,'Slutlig allokering'!$B$2:$AC$462,MATCH(T$3,'Slutlig allokering'!$B$2:$AJ$2,0),FALSE)/1,0)</f>
        <v>0</v>
      </c>
      <c r="U100">
        <f>IFERROR(VLOOKUP($B100,Kraftvärmeprod!$B$1:$AH$479,MATCH(U$2,Kraftvärmeprod!$B$1:$AG$1,0),FALSE)/1,0)-IFERROR(VLOOKUP($B100,'Slutlig allokering'!$B$2:$AC$462,MATCH(U$3,'Slutlig allokering'!$B$2:$AJ$2,0),FALSE)/1,0)</f>
        <v>0</v>
      </c>
      <c r="V100">
        <f>IFERROR(VLOOKUP($B100,Kraftvärmeprod!$B$1:$AH$479,MATCH(V$2,Kraftvärmeprod!$B$1:$AG$1,0),FALSE)/1,0)-IFERROR(VLOOKUP($B100,'Slutlig allokering'!$B$2:$AC$462,MATCH(V$3,'Slutlig allokering'!$B$2:$AJ$2,0),FALSE)/1,0)</f>
        <v>0</v>
      </c>
      <c r="W100">
        <f>IFERROR(VLOOKUP($B100,Kraftvärmeprod!$B$1:$AH$479,MATCH(W$2,Kraftvärmeprod!$B$1:$AG$1,0),FALSE)/1,0)-IFERROR(VLOOKUP($B100,'Slutlig allokering'!$B$2:$AC$462,MATCH(W$3,'Slutlig allokering'!$B$2:$AJ$2,0),FALSE)/1,0)</f>
        <v>0</v>
      </c>
      <c r="X100">
        <f>IFERROR(VLOOKUP($B100,Kraftvärmeprod!$B$1:$AH$479,MATCH(X$2,Kraftvärmeprod!$B$1:$AG$1,0),FALSE)/1,0)-IFERROR(VLOOKUP($B100,'Slutlig allokering'!$B$2:$AC$462,MATCH(X$3,'Slutlig allokering'!$B$2:$AJ$2,0),FALSE)/1,0)</f>
        <v>0</v>
      </c>
      <c r="Y100">
        <f>IFERROR(VLOOKUP($B100,Kraftvärmeprod!$B$1:$AH$479,MATCH(Y$2,Kraftvärmeprod!$B$1:$AG$1,0),FALSE)/1,0)-IFERROR(VLOOKUP($B100,'Slutlig allokering'!$B$2:$AC$462,MATCH(Y$3,'Slutlig allokering'!$B$2:$AJ$2,0),FALSE)/1,0)</f>
        <v>0</v>
      </c>
      <c r="Z100">
        <f>IFERROR(VLOOKUP($B100,Kraftvärmeprod!$B$1:$AH$479,MATCH(Z$2,Kraftvärmeprod!$B$1:$AG$1,0),FALSE)/1,0)-IFERROR(VLOOKUP($B100,'Slutlig allokering'!$B$2:$AC$462,MATCH(Z$3,'Slutlig allokering'!$B$2:$AJ$2,0),FALSE)/1,0)</f>
        <v>0</v>
      </c>
      <c r="AA100">
        <f>IFERROR(VLOOKUP($B100,Kraftvärmeprod!$B$1:$AH$479,MATCH(AA$2,Kraftvärmeprod!$B$1:$AG$1,0),FALSE)/1,0)-IFERROR(VLOOKUP($B100,'Slutlig allokering'!$B$2:$AC$462,MATCH(AA$3,'Slutlig allokering'!$B$2:$AJ$2,0),FALSE)/1,0)</f>
        <v>0</v>
      </c>
      <c r="AB100">
        <f>IFERROR(VLOOKUP($B100,Kraftvärmeprod!$B$1:$AH$479,MATCH(AB$2,Kraftvärmeprod!$B$1:$AG$1,0),FALSE)/1,0)-IFERROR(VLOOKUP($B100,'Slutlig allokering'!$B$2:$AC$462,MATCH(AB$3,'Slutlig allokering'!$B$2:$AJ$2,0),FALSE)/1,0)</f>
        <v>0</v>
      </c>
      <c r="AE100">
        <f t="shared" si="2"/>
        <v>0</v>
      </c>
      <c r="AG100">
        <f>IFERROR(VLOOKUP(B100,'Slutlig allokering'!$B$2:$AJ$462,MATCH("Summa justerad allokerad tillförd energi (utan hjälpel och rökgaskondensering):",'Slutlig allokering'!$B$2:$AK$2,0),FALSE)/1,"")</f>
        <v>0</v>
      </c>
      <c r="AI100" s="55" t="str">
        <f>IFERROR(1-VLOOKUP(B100,'Slutlig allokering'!$B$2:$AJ$462,MATCH("Andel av bränsle i kvv som allokerats till värme, exklusive rökgaskondensering och hjälpel",'Slutlig allokering'!$B$2:$AK$2,0),FALSE),"")</f>
        <v/>
      </c>
      <c r="AK100" s="55" t="str">
        <f t="shared" si="3"/>
        <v/>
      </c>
    </row>
    <row r="101" spans="1:37" x14ac:dyDescent="0.35">
      <c r="A101" s="28" t="s">
        <v>80</v>
      </c>
      <c r="B101" s="28" t="s">
        <v>127</v>
      </c>
      <c r="C101" t="str">
        <f>IFERROR(VLOOKUP($B101,Kraftvärmeprod!$B$1:$AH$479,MATCH(C$3,Kraftvärmeprod!$B$1:$AG$1,0),FALSE)/1,"")</f>
        <v/>
      </c>
      <c r="D101" t="str">
        <f>IFERROR(VLOOKUP($B101,Kraftvärmeprod!$B$1:$AH$479,MATCH(D$3,Kraftvärmeprod!$B$1:$AG$1,0),FALSE)/1,"")</f>
        <v/>
      </c>
      <c r="E101">
        <f>IFERROR(VLOOKUP($B101,Kraftvärmeprod!$B$1:$AH$479,MATCH(E$2,Kraftvärmeprod!$B$1:$AG$1,0),FALSE)/1,0)-IFERROR(VLOOKUP($B101,'Slutlig allokering'!$B$2:$AC$462,MATCH(E$3,'Slutlig allokering'!$B$2:$AJ$2,0),FALSE)/1,0)</f>
        <v>0</v>
      </c>
      <c r="F101">
        <f>IFERROR(VLOOKUP($B101,Kraftvärmeprod!$B$1:$AH$479,MATCH(F$2,Kraftvärmeprod!$B$1:$AG$1,0),FALSE)/1,0)-IFERROR(VLOOKUP($B101,'Slutlig allokering'!$B$2:$AC$462,MATCH(F$3,'Slutlig allokering'!$B$2:$AJ$2,0),FALSE)/1,0)</f>
        <v>0</v>
      </c>
      <c r="G101">
        <f>IFERROR(VLOOKUP($B101,Kraftvärmeprod!$B$1:$AH$479,MATCH(G$2,Kraftvärmeprod!$B$1:$AG$1,0),FALSE)/1,0)-IFERROR(VLOOKUP($B101,'Slutlig allokering'!$B$2:$AC$462,MATCH(G$3,'Slutlig allokering'!$B$2:$AJ$2,0),FALSE)/1,0)</f>
        <v>0</v>
      </c>
      <c r="H101">
        <f>IFERROR(VLOOKUP($B101,Kraftvärmeprod!$B$1:$AH$479,MATCH(H$2,Kraftvärmeprod!$B$1:$AG$1,0),FALSE)/1,0)-IFERROR(VLOOKUP($B101,'Slutlig allokering'!$B$2:$AC$462,MATCH(H$3,'Slutlig allokering'!$B$2:$AJ$2,0),FALSE)/1,0)</f>
        <v>0</v>
      </c>
      <c r="I101">
        <f>IFERROR(VLOOKUP($B101,Kraftvärmeprod!$B$1:$AH$479,MATCH(I$2,Kraftvärmeprod!$B$1:$AG$1,0),FALSE)/1,0)-IFERROR(VLOOKUP($B101,'Slutlig allokering'!$B$2:$AC$462,MATCH(I$3,'Slutlig allokering'!$B$2:$AJ$2,0),FALSE)/1,0)</f>
        <v>0</v>
      </c>
      <c r="J101">
        <f>IFERROR(VLOOKUP($B101,Kraftvärmeprod!$B$1:$AH$479,MATCH(J$2,Kraftvärmeprod!$B$1:$AG$1,0),FALSE)/1,0)-IFERROR(VLOOKUP($B101,'Slutlig allokering'!$B$2:$AC$462,MATCH(J$3,'Slutlig allokering'!$B$2:$AJ$2,0),FALSE)/1,0)</f>
        <v>0</v>
      </c>
      <c r="K101">
        <f>IFERROR(VLOOKUP($B101,Kraftvärmeprod!$B$1:$AH$479,MATCH(K$2,Kraftvärmeprod!$B$1:$AG$1,0),FALSE)/1,0)-IFERROR(VLOOKUP($B101,'Slutlig allokering'!$B$2:$AC$462,MATCH(K$3,'Slutlig allokering'!$B$2:$AJ$2,0),FALSE)/1,0)</f>
        <v>0</v>
      </c>
      <c r="L101">
        <f>IFERROR(VLOOKUP($B101,Kraftvärmeprod!$B$1:$AH$479,MATCH(L$2,Kraftvärmeprod!$B$1:$AG$1,0),FALSE)/1,0)-IFERROR(VLOOKUP($B101,'Slutlig allokering'!$B$2:$AC$462,MATCH(L$3,'Slutlig allokering'!$B$2:$AJ$2,0),FALSE)/1,0)</f>
        <v>0</v>
      </c>
      <c r="M101" s="143">
        <f>IFERROR(VLOOKUP($B101,Miljö!$B$1:$S$477,MATCH(M$2,Miljö!$B$1:$X$1,0),FALSE)/1,0)-IFERROR(VLOOKUP($B101,'Slutlig allokering'!$B$2:$AC$462,MATCH(M$3,'Slutlig allokering'!$B$2:$AJ$2,0),FALSE)/1,0)</f>
        <v>0</v>
      </c>
      <c r="N101">
        <f>IFERROR(VLOOKUP($B101,Kraftvärmeprod!$B$1:$AH$479,MATCH(N$2,Kraftvärmeprod!$B$1:$AG$1,0),FALSE)/1,0)-IFERROR(VLOOKUP($B101,'Slutlig allokering'!$B$2:$AC$462,MATCH(N$3,'Slutlig allokering'!$B$2:$AJ$2,0),FALSE)/1,0)</f>
        <v>0</v>
      </c>
      <c r="O101">
        <f>IFERROR(VLOOKUP($B101,Kraftvärmeprod!$B$1:$AH$479,MATCH(O$2,Kraftvärmeprod!$B$1:$AG$1,0),FALSE)/1,0)-IFERROR(VLOOKUP($B101,'Slutlig allokering'!$B$2:$AC$462,MATCH(O$3,'Slutlig allokering'!$B$2:$AJ$2,0),FALSE)/1,0)</f>
        <v>0</v>
      </c>
      <c r="P101">
        <f>IFERROR(VLOOKUP($B101,Kraftvärmeprod!$B$1:$AH$479,MATCH(P$2,Kraftvärmeprod!$B$1:$AG$1,0),FALSE)/1,0)-IFERROR(VLOOKUP($B101,'Slutlig allokering'!$B$2:$AC$462,MATCH(P$3,'Slutlig allokering'!$B$2:$AJ$2,0),FALSE)/1,0)</f>
        <v>0</v>
      </c>
      <c r="Q101">
        <f>IFERROR(VLOOKUP($B101,Kraftvärmeprod!$B$1:$AH$479,MATCH(Q$2,Kraftvärmeprod!$B$1:$AG$1,0),FALSE)/1,0)-IFERROR(VLOOKUP($B101,'Slutlig allokering'!$B$2:$AC$462,MATCH(Q$3,'Slutlig allokering'!$B$2:$AJ$2,0),FALSE)/1,0)</f>
        <v>0</v>
      </c>
      <c r="R101">
        <f>IFERROR(VLOOKUP($B101,Kraftvärmeprod!$B$1:$AH$479,MATCH(R$2,Kraftvärmeprod!$B$1:$AG$1,0),FALSE)/1,0)-IFERROR(VLOOKUP($B101,'Slutlig allokering'!$B$2:$AC$462,MATCH(R$3,'Slutlig allokering'!$B$2:$AJ$2,0),FALSE)/1,0)</f>
        <v>0</v>
      </c>
      <c r="S101">
        <f>IFERROR(VLOOKUP($B101,Kraftvärmeprod!$B$1:$AH$479,MATCH(S$2,Kraftvärmeprod!$B$1:$AG$1,0),FALSE)/1,0)-IFERROR(VLOOKUP($B101,'Slutlig allokering'!$B$2:$AC$462,MATCH(S$3,'Slutlig allokering'!$B$2:$AJ$2,0),FALSE)/1,0)</f>
        <v>0</v>
      </c>
      <c r="T101">
        <f>IFERROR(VLOOKUP($B101,Kraftvärmeprod!$B$1:$AH$479,MATCH(T$2,Kraftvärmeprod!$B$1:$AG$1,0),FALSE)/1,0)-IFERROR(VLOOKUP($B101,'Slutlig allokering'!$B$2:$AC$462,MATCH(T$3,'Slutlig allokering'!$B$2:$AJ$2,0),FALSE)/1,0)</f>
        <v>0</v>
      </c>
      <c r="U101">
        <f>IFERROR(VLOOKUP($B101,Kraftvärmeprod!$B$1:$AH$479,MATCH(U$2,Kraftvärmeprod!$B$1:$AG$1,0),FALSE)/1,0)-IFERROR(VLOOKUP($B101,'Slutlig allokering'!$B$2:$AC$462,MATCH(U$3,'Slutlig allokering'!$B$2:$AJ$2,0),FALSE)/1,0)</f>
        <v>0</v>
      </c>
      <c r="V101">
        <f>IFERROR(VLOOKUP($B101,Kraftvärmeprod!$B$1:$AH$479,MATCH(V$2,Kraftvärmeprod!$B$1:$AG$1,0),FALSE)/1,0)-IFERROR(VLOOKUP($B101,'Slutlig allokering'!$B$2:$AC$462,MATCH(V$3,'Slutlig allokering'!$B$2:$AJ$2,0),FALSE)/1,0)</f>
        <v>0</v>
      </c>
      <c r="W101">
        <f>IFERROR(VLOOKUP($B101,Kraftvärmeprod!$B$1:$AH$479,MATCH(W$2,Kraftvärmeprod!$B$1:$AG$1,0),FALSE)/1,0)-IFERROR(VLOOKUP($B101,'Slutlig allokering'!$B$2:$AC$462,MATCH(W$3,'Slutlig allokering'!$B$2:$AJ$2,0),FALSE)/1,0)</f>
        <v>0</v>
      </c>
      <c r="X101">
        <f>IFERROR(VLOOKUP($B101,Kraftvärmeprod!$B$1:$AH$479,MATCH(X$2,Kraftvärmeprod!$B$1:$AG$1,0),FALSE)/1,0)-IFERROR(VLOOKUP($B101,'Slutlig allokering'!$B$2:$AC$462,MATCH(X$3,'Slutlig allokering'!$B$2:$AJ$2,0),FALSE)/1,0)</f>
        <v>0</v>
      </c>
      <c r="Y101">
        <f>IFERROR(VLOOKUP($B101,Kraftvärmeprod!$B$1:$AH$479,MATCH(Y$2,Kraftvärmeprod!$B$1:$AG$1,0),FALSE)/1,0)-IFERROR(VLOOKUP($B101,'Slutlig allokering'!$B$2:$AC$462,MATCH(Y$3,'Slutlig allokering'!$B$2:$AJ$2,0),FALSE)/1,0)</f>
        <v>0</v>
      </c>
      <c r="Z101">
        <f>IFERROR(VLOOKUP($B101,Kraftvärmeprod!$B$1:$AH$479,MATCH(Z$2,Kraftvärmeprod!$B$1:$AG$1,0),FALSE)/1,0)-IFERROR(VLOOKUP($B101,'Slutlig allokering'!$B$2:$AC$462,MATCH(Z$3,'Slutlig allokering'!$B$2:$AJ$2,0),FALSE)/1,0)</f>
        <v>0</v>
      </c>
      <c r="AA101">
        <f>IFERROR(VLOOKUP($B101,Kraftvärmeprod!$B$1:$AH$479,MATCH(AA$2,Kraftvärmeprod!$B$1:$AG$1,0),FALSE)/1,0)-IFERROR(VLOOKUP($B101,'Slutlig allokering'!$B$2:$AC$462,MATCH(AA$3,'Slutlig allokering'!$B$2:$AJ$2,0),FALSE)/1,0)</f>
        <v>0</v>
      </c>
      <c r="AB101">
        <f>IFERROR(VLOOKUP($B101,Kraftvärmeprod!$B$1:$AH$479,MATCH(AB$2,Kraftvärmeprod!$B$1:$AG$1,0),FALSE)/1,0)-IFERROR(VLOOKUP($B101,'Slutlig allokering'!$B$2:$AC$462,MATCH(AB$3,'Slutlig allokering'!$B$2:$AJ$2,0),FALSE)/1,0)</f>
        <v>0</v>
      </c>
      <c r="AE101">
        <f t="shared" si="2"/>
        <v>0</v>
      </c>
      <c r="AG101">
        <f>IFERROR(VLOOKUP(B101,'Slutlig allokering'!$B$2:$AJ$462,MATCH("Summa justerad allokerad tillförd energi (utan hjälpel och rökgaskondensering):",'Slutlig allokering'!$B$2:$AK$2,0),FALSE)/1,"")</f>
        <v>0</v>
      </c>
      <c r="AI101" s="55" t="str">
        <f>IFERROR(1-VLOOKUP(B101,'Slutlig allokering'!$B$2:$AJ$462,MATCH("Andel av bränsle i kvv som allokerats till värme, exklusive rökgaskondensering och hjälpel",'Slutlig allokering'!$B$2:$AK$2,0),FALSE),"")</f>
        <v/>
      </c>
      <c r="AK101" s="55" t="str">
        <f t="shared" si="3"/>
        <v/>
      </c>
    </row>
    <row r="102" spans="1:37" x14ac:dyDescent="0.35">
      <c r="A102" s="28" t="s">
        <v>80</v>
      </c>
      <c r="B102" s="28" t="s">
        <v>128</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allokering'!$B$2:$AC$462,MATCH(E$3,'Slutlig allokering'!$B$2:$AJ$2,0),FALSE)/1,0)</f>
        <v>0</v>
      </c>
      <c r="F102">
        <f>IFERROR(VLOOKUP($B102,Kraftvärmeprod!$B$1:$AH$479,MATCH(F$2,Kraftvärmeprod!$B$1:$AG$1,0),FALSE)/1,0)-IFERROR(VLOOKUP($B102,'Slutlig allokering'!$B$2:$AC$462,MATCH(F$3,'Slutlig allokering'!$B$2:$AJ$2,0),FALSE)/1,0)</f>
        <v>0</v>
      </c>
      <c r="G102">
        <f>IFERROR(VLOOKUP($B102,Kraftvärmeprod!$B$1:$AH$479,MATCH(G$2,Kraftvärmeprod!$B$1:$AG$1,0),FALSE)/1,0)-IFERROR(VLOOKUP($B102,'Slutlig allokering'!$B$2:$AC$462,MATCH(G$3,'Slutlig allokering'!$B$2:$AJ$2,0),FALSE)/1,0)</f>
        <v>0</v>
      </c>
      <c r="H102">
        <f>IFERROR(VLOOKUP($B102,Kraftvärmeprod!$B$1:$AH$479,MATCH(H$2,Kraftvärmeprod!$B$1:$AG$1,0),FALSE)/1,0)-IFERROR(VLOOKUP($B102,'Slutlig allokering'!$B$2:$AC$462,MATCH(H$3,'Slutlig allokering'!$B$2:$AJ$2,0),FALSE)/1,0)</f>
        <v>0</v>
      </c>
      <c r="I102">
        <f>IFERROR(VLOOKUP($B102,Kraftvärmeprod!$B$1:$AH$479,MATCH(I$2,Kraftvärmeprod!$B$1:$AG$1,0),FALSE)/1,0)-IFERROR(VLOOKUP($B102,'Slutlig allokering'!$B$2:$AC$462,MATCH(I$3,'Slutlig allokering'!$B$2:$AJ$2,0),FALSE)/1,0)</f>
        <v>0</v>
      </c>
      <c r="J102">
        <f>IFERROR(VLOOKUP($B102,Kraftvärmeprod!$B$1:$AH$479,MATCH(J$2,Kraftvärmeprod!$B$1:$AG$1,0),FALSE)/1,0)-IFERROR(VLOOKUP($B102,'Slutlig allokering'!$B$2:$AC$462,MATCH(J$3,'Slutlig allokering'!$B$2:$AJ$2,0),FALSE)/1,0)</f>
        <v>0</v>
      </c>
      <c r="K102">
        <f>IFERROR(VLOOKUP($B102,Kraftvärmeprod!$B$1:$AH$479,MATCH(K$2,Kraftvärmeprod!$B$1:$AG$1,0),FALSE)/1,0)-IFERROR(VLOOKUP($B102,'Slutlig allokering'!$B$2:$AC$462,MATCH(K$3,'Slutlig allokering'!$B$2:$AJ$2,0),FALSE)/1,0)</f>
        <v>0</v>
      </c>
      <c r="L102">
        <f>IFERROR(VLOOKUP($B102,Kraftvärmeprod!$B$1:$AH$479,MATCH(L$2,Kraftvärmeprod!$B$1:$AG$1,0),FALSE)/1,0)-IFERROR(VLOOKUP($B102,'Slutlig allokering'!$B$2:$AC$462,MATCH(L$3,'Slutlig allokering'!$B$2:$AJ$2,0),FALSE)/1,0)</f>
        <v>0</v>
      </c>
      <c r="M102" s="143">
        <f>IFERROR(VLOOKUP($B102,Miljö!$B$1:$S$477,MATCH(M$2,Miljö!$B$1:$X$1,0),FALSE)/1,0)-IFERROR(VLOOKUP($B102,'Slutlig allokering'!$B$2:$AC$462,MATCH(M$3,'Slutlig allokering'!$B$2:$AJ$2,0),FALSE)/1,0)</f>
        <v>0</v>
      </c>
      <c r="N102">
        <f>IFERROR(VLOOKUP($B102,Kraftvärmeprod!$B$1:$AH$479,MATCH(N$2,Kraftvärmeprod!$B$1:$AG$1,0),FALSE)/1,0)-IFERROR(VLOOKUP($B102,'Slutlig allokering'!$B$2:$AC$462,MATCH(N$3,'Slutlig allokering'!$B$2:$AJ$2,0),FALSE)/1,0)</f>
        <v>0</v>
      </c>
      <c r="O102">
        <f>IFERROR(VLOOKUP($B102,Kraftvärmeprod!$B$1:$AH$479,MATCH(O$2,Kraftvärmeprod!$B$1:$AG$1,0),FALSE)/1,0)-IFERROR(VLOOKUP($B102,'Slutlig allokering'!$B$2:$AC$462,MATCH(O$3,'Slutlig allokering'!$B$2:$AJ$2,0),FALSE)/1,0)</f>
        <v>0</v>
      </c>
      <c r="P102">
        <f>IFERROR(VLOOKUP($B102,Kraftvärmeprod!$B$1:$AH$479,MATCH(P$2,Kraftvärmeprod!$B$1:$AG$1,0),FALSE)/1,0)-IFERROR(VLOOKUP($B102,'Slutlig allokering'!$B$2:$AC$462,MATCH(P$3,'Slutlig allokering'!$B$2:$AJ$2,0),FALSE)/1,0)</f>
        <v>0</v>
      </c>
      <c r="Q102">
        <f>IFERROR(VLOOKUP($B102,Kraftvärmeprod!$B$1:$AH$479,MATCH(Q$2,Kraftvärmeprod!$B$1:$AG$1,0),FALSE)/1,0)-IFERROR(VLOOKUP($B102,'Slutlig allokering'!$B$2:$AC$462,MATCH(Q$3,'Slutlig allokering'!$B$2:$AJ$2,0),FALSE)/1,0)</f>
        <v>0</v>
      </c>
      <c r="R102">
        <f>IFERROR(VLOOKUP($B102,Kraftvärmeprod!$B$1:$AH$479,MATCH(R$2,Kraftvärmeprod!$B$1:$AG$1,0),FALSE)/1,0)-IFERROR(VLOOKUP($B102,'Slutlig allokering'!$B$2:$AC$462,MATCH(R$3,'Slutlig allokering'!$B$2:$AJ$2,0),FALSE)/1,0)</f>
        <v>0</v>
      </c>
      <c r="S102">
        <f>IFERROR(VLOOKUP($B102,Kraftvärmeprod!$B$1:$AH$479,MATCH(S$2,Kraftvärmeprod!$B$1:$AG$1,0),FALSE)/1,0)-IFERROR(VLOOKUP($B102,'Slutlig allokering'!$B$2:$AC$462,MATCH(S$3,'Slutlig allokering'!$B$2:$AJ$2,0),FALSE)/1,0)</f>
        <v>0</v>
      </c>
      <c r="T102">
        <f>IFERROR(VLOOKUP($B102,Kraftvärmeprod!$B$1:$AH$479,MATCH(T$2,Kraftvärmeprod!$B$1:$AG$1,0),FALSE)/1,0)-IFERROR(VLOOKUP($B102,'Slutlig allokering'!$B$2:$AC$462,MATCH(T$3,'Slutlig allokering'!$B$2:$AJ$2,0),FALSE)/1,0)</f>
        <v>0</v>
      </c>
      <c r="U102">
        <f>IFERROR(VLOOKUP($B102,Kraftvärmeprod!$B$1:$AH$479,MATCH(U$2,Kraftvärmeprod!$B$1:$AG$1,0),FALSE)/1,0)-IFERROR(VLOOKUP($B102,'Slutlig allokering'!$B$2:$AC$462,MATCH(U$3,'Slutlig allokering'!$B$2:$AJ$2,0),FALSE)/1,0)</f>
        <v>0</v>
      </c>
      <c r="V102">
        <f>IFERROR(VLOOKUP($B102,Kraftvärmeprod!$B$1:$AH$479,MATCH(V$2,Kraftvärmeprod!$B$1:$AG$1,0),FALSE)/1,0)-IFERROR(VLOOKUP($B102,'Slutlig allokering'!$B$2:$AC$462,MATCH(V$3,'Slutlig allokering'!$B$2:$AJ$2,0),FALSE)/1,0)</f>
        <v>0</v>
      </c>
      <c r="W102">
        <f>IFERROR(VLOOKUP($B102,Kraftvärmeprod!$B$1:$AH$479,MATCH(W$2,Kraftvärmeprod!$B$1:$AG$1,0),FALSE)/1,0)-IFERROR(VLOOKUP($B102,'Slutlig allokering'!$B$2:$AC$462,MATCH(W$3,'Slutlig allokering'!$B$2:$AJ$2,0),FALSE)/1,0)</f>
        <v>0</v>
      </c>
      <c r="X102">
        <f>IFERROR(VLOOKUP($B102,Kraftvärmeprod!$B$1:$AH$479,MATCH(X$2,Kraftvärmeprod!$B$1:$AG$1,0),FALSE)/1,0)-IFERROR(VLOOKUP($B102,'Slutlig allokering'!$B$2:$AC$462,MATCH(X$3,'Slutlig allokering'!$B$2:$AJ$2,0),FALSE)/1,0)</f>
        <v>0</v>
      </c>
      <c r="Y102">
        <f>IFERROR(VLOOKUP($B102,Kraftvärmeprod!$B$1:$AH$479,MATCH(Y$2,Kraftvärmeprod!$B$1:$AG$1,0),FALSE)/1,0)-IFERROR(VLOOKUP($B102,'Slutlig allokering'!$B$2:$AC$462,MATCH(Y$3,'Slutlig allokering'!$B$2:$AJ$2,0),FALSE)/1,0)</f>
        <v>0</v>
      </c>
      <c r="Z102">
        <f>IFERROR(VLOOKUP($B102,Kraftvärmeprod!$B$1:$AH$479,MATCH(Z$2,Kraftvärmeprod!$B$1:$AG$1,0),FALSE)/1,0)-IFERROR(VLOOKUP($B102,'Slutlig allokering'!$B$2:$AC$462,MATCH(Z$3,'Slutlig allokering'!$B$2:$AJ$2,0),FALSE)/1,0)</f>
        <v>0</v>
      </c>
      <c r="AA102">
        <f>IFERROR(VLOOKUP($B102,Kraftvärmeprod!$B$1:$AH$479,MATCH(AA$2,Kraftvärmeprod!$B$1:$AG$1,0),FALSE)/1,0)-IFERROR(VLOOKUP($B102,'Slutlig allokering'!$B$2:$AC$462,MATCH(AA$3,'Slutlig allokering'!$B$2:$AJ$2,0),FALSE)/1,0)</f>
        <v>0</v>
      </c>
      <c r="AB102">
        <f>IFERROR(VLOOKUP($B102,Kraftvärmeprod!$B$1:$AH$479,MATCH(AB$2,Kraftvärmeprod!$B$1:$AG$1,0),FALSE)/1,0)-IFERROR(VLOOKUP($B102,'Slutlig allokering'!$B$2:$AC$462,MATCH(AB$3,'Slutlig allokering'!$B$2:$AJ$2,0),FALSE)/1,0)</f>
        <v>0</v>
      </c>
      <c r="AE102">
        <f t="shared" si="2"/>
        <v>0</v>
      </c>
      <c r="AG102">
        <f>IFERROR(VLOOKUP(B102,'Slutlig allokering'!$B$2:$AJ$462,MATCH("Summa justerad allokerad tillförd energi (utan hjälpel och rökgaskondensering):",'Slutlig allokering'!$B$2:$AK$2,0),FALSE)/1,"")</f>
        <v>0</v>
      </c>
      <c r="AI102" s="55" t="str">
        <f>IFERROR(1-VLOOKUP(B102,'Slutlig allokering'!$B$2:$AJ$462,MATCH("Andel av bränsle i kvv som allokerats till värme, exklusive rökgaskondensering och hjälpel",'Slutlig allokering'!$B$2:$AK$2,0),FALSE),"")</f>
        <v/>
      </c>
      <c r="AK102" s="55" t="str">
        <f t="shared" si="3"/>
        <v/>
      </c>
    </row>
    <row r="103" spans="1:37" x14ac:dyDescent="0.35">
      <c r="A103" s="28" t="s">
        <v>80</v>
      </c>
      <c r="B103" s="28" t="s">
        <v>129</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allokering'!$B$2:$AC$462,MATCH(E$3,'Slutlig allokering'!$B$2:$AJ$2,0),FALSE)/1,0)</f>
        <v>0</v>
      </c>
      <c r="F103">
        <f>IFERROR(VLOOKUP($B103,Kraftvärmeprod!$B$1:$AH$479,MATCH(F$2,Kraftvärmeprod!$B$1:$AG$1,0),FALSE)/1,0)-IFERROR(VLOOKUP($B103,'Slutlig allokering'!$B$2:$AC$462,MATCH(F$3,'Slutlig allokering'!$B$2:$AJ$2,0),FALSE)/1,0)</f>
        <v>0</v>
      </c>
      <c r="G103">
        <f>IFERROR(VLOOKUP($B103,Kraftvärmeprod!$B$1:$AH$479,MATCH(G$2,Kraftvärmeprod!$B$1:$AG$1,0),FALSE)/1,0)-IFERROR(VLOOKUP($B103,'Slutlig allokering'!$B$2:$AC$462,MATCH(G$3,'Slutlig allokering'!$B$2:$AJ$2,0),FALSE)/1,0)</f>
        <v>0</v>
      </c>
      <c r="H103">
        <f>IFERROR(VLOOKUP($B103,Kraftvärmeprod!$B$1:$AH$479,MATCH(H$2,Kraftvärmeprod!$B$1:$AG$1,0),FALSE)/1,0)-IFERROR(VLOOKUP($B103,'Slutlig allokering'!$B$2:$AC$462,MATCH(H$3,'Slutlig allokering'!$B$2:$AJ$2,0),FALSE)/1,0)</f>
        <v>0</v>
      </c>
      <c r="I103">
        <f>IFERROR(VLOOKUP($B103,Kraftvärmeprod!$B$1:$AH$479,MATCH(I$2,Kraftvärmeprod!$B$1:$AG$1,0),FALSE)/1,0)-IFERROR(VLOOKUP($B103,'Slutlig allokering'!$B$2:$AC$462,MATCH(I$3,'Slutlig allokering'!$B$2:$AJ$2,0),FALSE)/1,0)</f>
        <v>0</v>
      </c>
      <c r="J103">
        <f>IFERROR(VLOOKUP($B103,Kraftvärmeprod!$B$1:$AH$479,MATCH(J$2,Kraftvärmeprod!$B$1:$AG$1,0),FALSE)/1,0)-IFERROR(VLOOKUP($B103,'Slutlig allokering'!$B$2:$AC$462,MATCH(J$3,'Slutlig allokering'!$B$2:$AJ$2,0),FALSE)/1,0)</f>
        <v>0</v>
      </c>
      <c r="K103">
        <f>IFERROR(VLOOKUP($B103,Kraftvärmeprod!$B$1:$AH$479,MATCH(K$2,Kraftvärmeprod!$B$1:$AG$1,0),FALSE)/1,0)-IFERROR(VLOOKUP($B103,'Slutlig allokering'!$B$2:$AC$462,MATCH(K$3,'Slutlig allokering'!$B$2:$AJ$2,0),FALSE)/1,0)</f>
        <v>0</v>
      </c>
      <c r="L103">
        <f>IFERROR(VLOOKUP($B103,Kraftvärmeprod!$B$1:$AH$479,MATCH(L$2,Kraftvärmeprod!$B$1:$AG$1,0),FALSE)/1,0)-IFERROR(VLOOKUP($B103,'Slutlig allokering'!$B$2:$AC$462,MATCH(L$3,'Slutlig allokering'!$B$2:$AJ$2,0),FALSE)/1,0)</f>
        <v>0</v>
      </c>
      <c r="M103" s="143">
        <f>IFERROR(VLOOKUP($B103,Miljö!$B$1:$S$477,MATCH(M$2,Miljö!$B$1:$X$1,0),FALSE)/1,0)-IFERROR(VLOOKUP($B103,'Slutlig allokering'!$B$2:$AC$462,MATCH(M$3,'Slutlig allokering'!$B$2:$AJ$2,0),FALSE)/1,0)</f>
        <v>0</v>
      </c>
      <c r="N103">
        <f>IFERROR(VLOOKUP($B103,Kraftvärmeprod!$B$1:$AH$479,MATCH(N$2,Kraftvärmeprod!$B$1:$AG$1,0),FALSE)/1,0)-IFERROR(VLOOKUP($B103,'Slutlig allokering'!$B$2:$AC$462,MATCH(N$3,'Slutlig allokering'!$B$2:$AJ$2,0),FALSE)/1,0)</f>
        <v>0</v>
      </c>
      <c r="O103">
        <f>IFERROR(VLOOKUP($B103,Kraftvärmeprod!$B$1:$AH$479,MATCH(O$2,Kraftvärmeprod!$B$1:$AG$1,0),FALSE)/1,0)-IFERROR(VLOOKUP($B103,'Slutlig allokering'!$B$2:$AC$462,MATCH(O$3,'Slutlig allokering'!$B$2:$AJ$2,0),FALSE)/1,0)</f>
        <v>0</v>
      </c>
      <c r="P103">
        <f>IFERROR(VLOOKUP($B103,Kraftvärmeprod!$B$1:$AH$479,MATCH(P$2,Kraftvärmeprod!$B$1:$AG$1,0),FALSE)/1,0)-IFERROR(VLOOKUP($B103,'Slutlig allokering'!$B$2:$AC$462,MATCH(P$3,'Slutlig allokering'!$B$2:$AJ$2,0),FALSE)/1,0)</f>
        <v>0</v>
      </c>
      <c r="Q103">
        <f>IFERROR(VLOOKUP($B103,Kraftvärmeprod!$B$1:$AH$479,MATCH(Q$2,Kraftvärmeprod!$B$1:$AG$1,0),FALSE)/1,0)-IFERROR(VLOOKUP($B103,'Slutlig allokering'!$B$2:$AC$462,MATCH(Q$3,'Slutlig allokering'!$B$2:$AJ$2,0),FALSE)/1,0)</f>
        <v>0</v>
      </c>
      <c r="R103">
        <f>IFERROR(VLOOKUP($B103,Kraftvärmeprod!$B$1:$AH$479,MATCH(R$2,Kraftvärmeprod!$B$1:$AG$1,0),FALSE)/1,0)-IFERROR(VLOOKUP($B103,'Slutlig allokering'!$B$2:$AC$462,MATCH(R$3,'Slutlig allokering'!$B$2:$AJ$2,0),FALSE)/1,0)</f>
        <v>0</v>
      </c>
      <c r="S103">
        <f>IFERROR(VLOOKUP($B103,Kraftvärmeprod!$B$1:$AH$479,MATCH(S$2,Kraftvärmeprod!$B$1:$AG$1,0),FALSE)/1,0)-IFERROR(VLOOKUP($B103,'Slutlig allokering'!$B$2:$AC$462,MATCH(S$3,'Slutlig allokering'!$B$2:$AJ$2,0),FALSE)/1,0)</f>
        <v>0</v>
      </c>
      <c r="T103">
        <f>IFERROR(VLOOKUP($B103,Kraftvärmeprod!$B$1:$AH$479,MATCH(T$2,Kraftvärmeprod!$B$1:$AG$1,0),FALSE)/1,0)-IFERROR(VLOOKUP($B103,'Slutlig allokering'!$B$2:$AC$462,MATCH(T$3,'Slutlig allokering'!$B$2:$AJ$2,0),FALSE)/1,0)</f>
        <v>0</v>
      </c>
      <c r="U103">
        <f>IFERROR(VLOOKUP($B103,Kraftvärmeprod!$B$1:$AH$479,MATCH(U$2,Kraftvärmeprod!$B$1:$AG$1,0),FALSE)/1,0)-IFERROR(VLOOKUP($B103,'Slutlig allokering'!$B$2:$AC$462,MATCH(U$3,'Slutlig allokering'!$B$2:$AJ$2,0),FALSE)/1,0)</f>
        <v>0</v>
      </c>
      <c r="V103">
        <f>IFERROR(VLOOKUP($B103,Kraftvärmeprod!$B$1:$AH$479,MATCH(V$2,Kraftvärmeprod!$B$1:$AG$1,0),FALSE)/1,0)-IFERROR(VLOOKUP($B103,'Slutlig allokering'!$B$2:$AC$462,MATCH(V$3,'Slutlig allokering'!$B$2:$AJ$2,0),FALSE)/1,0)</f>
        <v>0</v>
      </c>
      <c r="W103">
        <f>IFERROR(VLOOKUP($B103,Kraftvärmeprod!$B$1:$AH$479,MATCH(W$2,Kraftvärmeprod!$B$1:$AG$1,0),FALSE)/1,0)-IFERROR(VLOOKUP($B103,'Slutlig allokering'!$B$2:$AC$462,MATCH(W$3,'Slutlig allokering'!$B$2:$AJ$2,0),FALSE)/1,0)</f>
        <v>0</v>
      </c>
      <c r="X103">
        <f>IFERROR(VLOOKUP($B103,Kraftvärmeprod!$B$1:$AH$479,MATCH(X$2,Kraftvärmeprod!$B$1:$AG$1,0),FALSE)/1,0)-IFERROR(VLOOKUP($B103,'Slutlig allokering'!$B$2:$AC$462,MATCH(X$3,'Slutlig allokering'!$B$2:$AJ$2,0),FALSE)/1,0)</f>
        <v>0</v>
      </c>
      <c r="Y103">
        <f>IFERROR(VLOOKUP($B103,Kraftvärmeprod!$B$1:$AH$479,MATCH(Y$2,Kraftvärmeprod!$B$1:$AG$1,0),FALSE)/1,0)-IFERROR(VLOOKUP($B103,'Slutlig allokering'!$B$2:$AC$462,MATCH(Y$3,'Slutlig allokering'!$B$2:$AJ$2,0),FALSE)/1,0)</f>
        <v>0</v>
      </c>
      <c r="Z103">
        <f>IFERROR(VLOOKUP($B103,Kraftvärmeprod!$B$1:$AH$479,MATCH(Z$2,Kraftvärmeprod!$B$1:$AG$1,0),FALSE)/1,0)-IFERROR(VLOOKUP($B103,'Slutlig allokering'!$B$2:$AC$462,MATCH(Z$3,'Slutlig allokering'!$B$2:$AJ$2,0),FALSE)/1,0)</f>
        <v>0</v>
      </c>
      <c r="AA103">
        <f>IFERROR(VLOOKUP($B103,Kraftvärmeprod!$B$1:$AH$479,MATCH(AA$2,Kraftvärmeprod!$B$1:$AG$1,0),FALSE)/1,0)-IFERROR(VLOOKUP($B103,'Slutlig allokering'!$B$2:$AC$462,MATCH(AA$3,'Slutlig allokering'!$B$2:$AJ$2,0),FALSE)/1,0)</f>
        <v>0</v>
      </c>
      <c r="AB103">
        <f>IFERROR(VLOOKUP($B103,Kraftvärmeprod!$B$1:$AH$479,MATCH(AB$2,Kraftvärmeprod!$B$1:$AG$1,0),FALSE)/1,0)-IFERROR(VLOOKUP($B103,'Slutlig allokering'!$B$2:$AC$462,MATCH(AB$3,'Slutlig allokering'!$B$2:$AJ$2,0),FALSE)/1,0)</f>
        <v>0</v>
      </c>
      <c r="AE103">
        <f t="shared" si="2"/>
        <v>0</v>
      </c>
      <c r="AG103">
        <f>IFERROR(VLOOKUP(B103,'Slutlig allokering'!$B$2:$AJ$462,MATCH("Summa justerad allokerad tillförd energi (utan hjälpel och rökgaskondensering):",'Slutlig allokering'!$B$2:$AK$2,0),FALSE)/1,"")</f>
        <v>0</v>
      </c>
      <c r="AI103" s="55" t="str">
        <f>IFERROR(1-VLOOKUP(B103,'Slutlig allokering'!$B$2:$AJ$462,MATCH("Andel av bränsle i kvv som allokerats till värme, exklusive rökgaskondensering och hjälpel",'Slutlig allokering'!$B$2:$AK$2,0),FALSE),"")</f>
        <v/>
      </c>
      <c r="AK103" s="55" t="str">
        <f t="shared" si="3"/>
        <v/>
      </c>
    </row>
    <row r="104" spans="1:37" x14ac:dyDescent="0.35">
      <c r="A104" s="28" t="s">
        <v>80</v>
      </c>
      <c r="B104" s="28" t="s">
        <v>130</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allokering'!$B$2:$AC$462,MATCH(E$3,'Slutlig allokering'!$B$2:$AJ$2,0),FALSE)/1,0)</f>
        <v>0</v>
      </c>
      <c r="F104">
        <f>IFERROR(VLOOKUP($B104,Kraftvärmeprod!$B$1:$AH$479,MATCH(F$2,Kraftvärmeprod!$B$1:$AG$1,0),FALSE)/1,0)-IFERROR(VLOOKUP($B104,'Slutlig allokering'!$B$2:$AC$462,MATCH(F$3,'Slutlig allokering'!$B$2:$AJ$2,0),FALSE)/1,0)</f>
        <v>0</v>
      </c>
      <c r="G104">
        <f>IFERROR(VLOOKUP($B104,Kraftvärmeprod!$B$1:$AH$479,MATCH(G$2,Kraftvärmeprod!$B$1:$AG$1,0),FALSE)/1,0)-IFERROR(VLOOKUP($B104,'Slutlig allokering'!$B$2:$AC$462,MATCH(G$3,'Slutlig allokering'!$B$2:$AJ$2,0),FALSE)/1,0)</f>
        <v>0</v>
      </c>
      <c r="H104">
        <f>IFERROR(VLOOKUP($B104,Kraftvärmeprod!$B$1:$AH$479,MATCH(H$2,Kraftvärmeprod!$B$1:$AG$1,0),FALSE)/1,0)-IFERROR(VLOOKUP($B104,'Slutlig allokering'!$B$2:$AC$462,MATCH(H$3,'Slutlig allokering'!$B$2:$AJ$2,0),FALSE)/1,0)</f>
        <v>0</v>
      </c>
      <c r="I104">
        <f>IFERROR(VLOOKUP($B104,Kraftvärmeprod!$B$1:$AH$479,MATCH(I$2,Kraftvärmeprod!$B$1:$AG$1,0),FALSE)/1,0)-IFERROR(VLOOKUP($B104,'Slutlig allokering'!$B$2:$AC$462,MATCH(I$3,'Slutlig allokering'!$B$2:$AJ$2,0),FALSE)/1,0)</f>
        <v>0</v>
      </c>
      <c r="J104">
        <f>IFERROR(VLOOKUP($B104,Kraftvärmeprod!$B$1:$AH$479,MATCH(J$2,Kraftvärmeprod!$B$1:$AG$1,0),FALSE)/1,0)-IFERROR(VLOOKUP($B104,'Slutlig allokering'!$B$2:$AC$462,MATCH(J$3,'Slutlig allokering'!$B$2:$AJ$2,0),FALSE)/1,0)</f>
        <v>0</v>
      </c>
      <c r="K104">
        <f>IFERROR(VLOOKUP($B104,Kraftvärmeprod!$B$1:$AH$479,MATCH(K$2,Kraftvärmeprod!$B$1:$AG$1,0),FALSE)/1,0)-IFERROR(VLOOKUP($B104,'Slutlig allokering'!$B$2:$AC$462,MATCH(K$3,'Slutlig allokering'!$B$2:$AJ$2,0),FALSE)/1,0)</f>
        <v>0</v>
      </c>
      <c r="L104">
        <f>IFERROR(VLOOKUP($B104,Kraftvärmeprod!$B$1:$AH$479,MATCH(L$2,Kraftvärmeprod!$B$1:$AG$1,0),FALSE)/1,0)-IFERROR(VLOOKUP($B104,'Slutlig allokering'!$B$2:$AC$462,MATCH(L$3,'Slutlig allokering'!$B$2:$AJ$2,0),FALSE)/1,0)</f>
        <v>0</v>
      </c>
      <c r="M104" s="143">
        <f>IFERROR(VLOOKUP($B104,Miljö!$B$1:$S$477,MATCH(M$2,Miljö!$B$1:$X$1,0),FALSE)/1,0)-IFERROR(VLOOKUP($B104,'Slutlig allokering'!$B$2:$AC$462,MATCH(M$3,'Slutlig allokering'!$B$2:$AJ$2,0),FALSE)/1,0)</f>
        <v>0</v>
      </c>
      <c r="N104">
        <f>IFERROR(VLOOKUP($B104,Kraftvärmeprod!$B$1:$AH$479,MATCH(N$2,Kraftvärmeprod!$B$1:$AG$1,0),FALSE)/1,0)-IFERROR(VLOOKUP($B104,'Slutlig allokering'!$B$2:$AC$462,MATCH(N$3,'Slutlig allokering'!$B$2:$AJ$2,0),FALSE)/1,0)</f>
        <v>0</v>
      </c>
      <c r="O104">
        <f>IFERROR(VLOOKUP($B104,Kraftvärmeprod!$B$1:$AH$479,MATCH(O$2,Kraftvärmeprod!$B$1:$AG$1,0),FALSE)/1,0)-IFERROR(VLOOKUP($B104,'Slutlig allokering'!$B$2:$AC$462,MATCH(O$3,'Slutlig allokering'!$B$2:$AJ$2,0),FALSE)/1,0)</f>
        <v>0</v>
      </c>
      <c r="P104">
        <f>IFERROR(VLOOKUP($B104,Kraftvärmeprod!$B$1:$AH$479,MATCH(P$2,Kraftvärmeprod!$B$1:$AG$1,0),FALSE)/1,0)-IFERROR(VLOOKUP($B104,'Slutlig allokering'!$B$2:$AC$462,MATCH(P$3,'Slutlig allokering'!$B$2:$AJ$2,0),FALSE)/1,0)</f>
        <v>0</v>
      </c>
      <c r="Q104">
        <f>IFERROR(VLOOKUP($B104,Kraftvärmeprod!$B$1:$AH$479,MATCH(Q$2,Kraftvärmeprod!$B$1:$AG$1,0),FALSE)/1,0)-IFERROR(VLOOKUP($B104,'Slutlig allokering'!$B$2:$AC$462,MATCH(Q$3,'Slutlig allokering'!$B$2:$AJ$2,0),FALSE)/1,0)</f>
        <v>0</v>
      </c>
      <c r="R104">
        <f>IFERROR(VLOOKUP($B104,Kraftvärmeprod!$B$1:$AH$479,MATCH(R$2,Kraftvärmeprod!$B$1:$AG$1,0),FALSE)/1,0)-IFERROR(VLOOKUP($B104,'Slutlig allokering'!$B$2:$AC$462,MATCH(R$3,'Slutlig allokering'!$B$2:$AJ$2,0),FALSE)/1,0)</f>
        <v>0</v>
      </c>
      <c r="S104">
        <f>IFERROR(VLOOKUP($B104,Kraftvärmeprod!$B$1:$AH$479,MATCH(S$2,Kraftvärmeprod!$B$1:$AG$1,0),FALSE)/1,0)-IFERROR(VLOOKUP($B104,'Slutlig allokering'!$B$2:$AC$462,MATCH(S$3,'Slutlig allokering'!$B$2:$AJ$2,0),FALSE)/1,0)</f>
        <v>0</v>
      </c>
      <c r="T104">
        <f>IFERROR(VLOOKUP($B104,Kraftvärmeprod!$B$1:$AH$479,MATCH(T$2,Kraftvärmeprod!$B$1:$AG$1,0),FALSE)/1,0)-IFERROR(VLOOKUP($B104,'Slutlig allokering'!$B$2:$AC$462,MATCH(T$3,'Slutlig allokering'!$B$2:$AJ$2,0),FALSE)/1,0)</f>
        <v>0</v>
      </c>
      <c r="U104">
        <f>IFERROR(VLOOKUP($B104,Kraftvärmeprod!$B$1:$AH$479,MATCH(U$2,Kraftvärmeprod!$B$1:$AG$1,0),FALSE)/1,0)-IFERROR(VLOOKUP($B104,'Slutlig allokering'!$B$2:$AC$462,MATCH(U$3,'Slutlig allokering'!$B$2:$AJ$2,0),FALSE)/1,0)</f>
        <v>0</v>
      </c>
      <c r="V104">
        <f>IFERROR(VLOOKUP($B104,Kraftvärmeprod!$B$1:$AH$479,MATCH(V$2,Kraftvärmeprod!$B$1:$AG$1,0),FALSE)/1,0)-IFERROR(VLOOKUP($B104,'Slutlig allokering'!$B$2:$AC$462,MATCH(V$3,'Slutlig allokering'!$B$2:$AJ$2,0),FALSE)/1,0)</f>
        <v>0</v>
      </c>
      <c r="W104">
        <f>IFERROR(VLOOKUP($B104,Kraftvärmeprod!$B$1:$AH$479,MATCH(W$2,Kraftvärmeprod!$B$1:$AG$1,0),FALSE)/1,0)-IFERROR(VLOOKUP($B104,'Slutlig allokering'!$B$2:$AC$462,MATCH(W$3,'Slutlig allokering'!$B$2:$AJ$2,0),FALSE)/1,0)</f>
        <v>0</v>
      </c>
      <c r="X104">
        <f>IFERROR(VLOOKUP($B104,Kraftvärmeprod!$B$1:$AH$479,MATCH(X$2,Kraftvärmeprod!$B$1:$AG$1,0),FALSE)/1,0)-IFERROR(VLOOKUP($B104,'Slutlig allokering'!$B$2:$AC$462,MATCH(X$3,'Slutlig allokering'!$B$2:$AJ$2,0),FALSE)/1,0)</f>
        <v>0</v>
      </c>
      <c r="Y104">
        <f>IFERROR(VLOOKUP($B104,Kraftvärmeprod!$B$1:$AH$479,MATCH(Y$2,Kraftvärmeprod!$B$1:$AG$1,0),FALSE)/1,0)-IFERROR(VLOOKUP($B104,'Slutlig allokering'!$B$2:$AC$462,MATCH(Y$3,'Slutlig allokering'!$B$2:$AJ$2,0),FALSE)/1,0)</f>
        <v>0</v>
      </c>
      <c r="Z104">
        <f>IFERROR(VLOOKUP($B104,Kraftvärmeprod!$B$1:$AH$479,MATCH(Z$2,Kraftvärmeprod!$B$1:$AG$1,0),FALSE)/1,0)-IFERROR(VLOOKUP($B104,'Slutlig allokering'!$B$2:$AC$462,MATCH(Z$3,'Slutlig allokering'!$B$2:$AJ$2,0),FALSE)/1,0)</f>
        <v>0</v>
      </c>
      <c r="AA104">
        <f>IFERROR(VLOOKUP($B104,Kraftvärmeprod!$B$1:$AH$479,MATCH(AA$2,Kraftvärmeprod!$B$1:$AG$1,0),FALSE)/1,0)-IFERROR(VLOOKUP($B104,'Slutlig allokering'!$B$2:$AC$462,MATCH(AA$3,'Slutlig allokering'!$B$2:$AJ$2,0),FALSE)/1,0)</f>
        <v>0</v>
      </c>
      <c r="AB104">
        <f>IFERROR(VLOOKUP($B104,Kraftvärmeprod!$B$1:$AH$479,MATCH(AB$2,Kraftvärmeprod!$B$1:$AG$1,0),FALSE)/1,0)-IFERROR(VLOOKUP($B104,'Slutlig allokering'!$B$2:$AC$462,MATCH(AB$3,'Slutlig allokering'!$B$2:$AJ$2,0),FALSE)/1,0)</f>
        <v>0</v>
      </c>
      <c r="AE104">
        <f t="shared" si="2"/>
        <v>0</v>
      </c>
      <c r="AG104">
        <f>IFERROR(VLOOKUP(B104,'Slutlig allokering'!$B$2:$AJ$462,MATCH("Summa justerad allokerad tillförd energi (utan hjälpel och rökgaskondensering):",'Slutlig allokering'!$B$2:$AK$2,0),FALSE)/1,"")</f>
        <v>0</v>
      </c>
      <c r="AI104" s="55" t="str">
        <f>IFERROR(1-VLOOKUP(B104,'Slutlig allokering'!$B$2:$AJ$462,MATCH("Andel av bränsle i kvv som allokerats till värme, exklusive rökgaskondensering och hjälpel",'Slutlig allokering'!$B$2:$AK$2,0),FALSE),"")</f>
        <v/>
      </c>
      <c r="AK104" s="55" t="str">
        <f t="shared" si="3"/>
        <v/>
      </c>
    </row>
    <row r="105" spans="1:37" x14ac:dyDescent="0.35">
      <c r="A105" s="28" t="s">
        <v>80</v>
      </c>
      <c r="B105" s="28" t="s">
        <v>131</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allokering'!$B$2:$AC$462,MATCH(E$3,'Slutlig allokering'!$B$2:$AJ$2,0),FALSE)/1,0)</f>
        <v>0</v>
      </c>
      <c r="F105">
        <f>IFERROR(VLOOKUP($B105,Kraftvärmeprod!$B$1:$AH$479,MATCH(F$2,Kraftvärmeprod!$B$1:$AG$1,0),FALSE)/1,0)-IFERROR(VLOOKUP($B105,'Slutlig allokering'!$B$2:$AC$462,MATCH(F$3,'Slutlig allokering'!$B$2:$AJ$2,0),FALSE)/1,0)</f>
        <v>0</v>
      </c>
      <c r="G105">
        <f>IFERROR(VLOOKUP($B105,Kraftvärmeprod!$B$1:$AH$479,MATCH(G$2,Kraftvärmeprod!$B$1:$AG$1,0),FALSE)/1,0)-IFERROR(VLOOKUP($B105,'Slutlig allokering'!$B$2:$AC$462,MATCH(G$3,'Slutlig allokering'!$B$2:$AJ$2,0),FALSE)/1,0)</f>
        <v>0</v>
      </c>
      <c r="H105">
        <f>IFERROR(VLOOKUP($B105,Kraftvärmeprod!$B$1:$AH$479,MATCH(H$2,Kraftvärmeprod!$B$1:$AG$1,0),FALSE)/1,0)-IFERROR(VLOOKUP($B105,'Slutlig allokering'!$B$2:$AC$462,MATCH(H$3,'Slutlig allokering'!$B$2:$AJ$2,0),FALSE)/1,0)</f>
        <v>0</v>
      </c>
      <c r="I105">
        <f>IFERROR(VLOOKUP($B105,Kraftvärmeprod!$B$1:$AH$479,MATCH(I$2,Kraftvärmeprod!$B$1:$AG$1,0),FALSE)/1,0)-IFERROR(VLOOKUP($B105,'Slutlig allokering'!$B$2:$AC$462,MATCH(I$3,'Slutlig allokering'!$B$2:$AJ$2,0),FALSE)/1,0)</f>
        <v>0</v>
      </c>
      <c r="J105">
        <f>IFERROR(VLOOKUP($B105,Kraftvärmeprod!$B$1:$AH$479,MATCH(J$2,Kraftvärmeprod!$B$1:$AG$1,0),FALSE)/1,0)-IFERROR(VLOOKUP($B105,'Slutlig allokering'!$B$2:$AC$462,MATCH(J$3,'Slutlig allokering'!$B$2:$AJ$2,0),FALSE)/1,0)</f>
        <v>0</v>
      </c>
      <c r="K105">
        <f>IFERROR(VLOOKUP($B105,Kraftvärmeprod!$B$1:$AH$479,MATCH(K$2,Kraftvärmeprod!$B$1:$AG$1,0),FALSE)/1,0)-IFERROR(VLOOKUP($B105,'Slutlig allokering'!$B$2:$AC$462,MATCH(K$3,'Slutlig allokering'!$B$2:$AJ$2,0),FALSE)/1,0)</f>
        <v>0</v>
      </c>
      <c r="L105">
        <f>IFERROR(VLOOKUP($B105,Kraftvärmeprod!$B$1:$AH$479,MATCH(L$2,Kraftvärmeprod!$B$1:$AG$1,0),FALSE)/1,0)-IFERROR(VLOOKUP($B105,'Slutlig allokering'!$B$2:$AC$462,MATCH(L$3,'Slutlig allokering'!$B$2:$AJ$2,0),FALSE)/1,0)</f>
        <v>0</v>
      </c>
      <c r="M105" s="143">
        <f>IFERROR(VLOOKUP($B105,Miljö!$B$1:$S$477,MATCH(M$2,Miljö!$B$1:$X$1,0),FALSE)/1,0)-IFERROR(VLOOKUP($B105,'Slutlig allokering'!$B$2:$AC$462,MATCH(M$3,'Slutlig allokering'!$B$2:$AJ$2,0),FALSE)/1,0)</f>
        <v>0</v>
      </c>
      <c r="N105">
        <f>IFERROR(VLOOKUP($B105,Kraftvärmeprod!$B$1:$AH$479,MATCH(N$2,Kraftvärmeprod!$B$1:$AG$1,0),FALSE)/1,0)-IFERROR(VLOOKUP($B105,'Slutlig allokering'!$B$2:$AC$462,MATCH(N$3,'Slutlig allokering'!$B$2:$AJ$2,0),FALSE)/1,0)</f>
        <v>0</v>
      </c>
      <c r="O105">
        <f>IFERROR(VLOOKUP($B105,Kraftvärmeprod!$B$1:$AH$479,MATCH(O$2,Kraftvärmeprod!$B$1:$AG$1,0),FALSE)/1,0)-IFERROR(VLOOKUP($B105,'Slutlig allokering'!$B$2:$AC$462,MATCH(O$3,'Slutlig allokering'!$B$2:$AJ$2,0),FALSE)/1,0)</f>
        <v>0</v>
      </c>
      <c r="P105">
        <f>IFERROR(VLOOKUP($B105,Kraftvärmeprod!$B$1:$AH$479,MATCH(P$2,Kraftvärmeprod!$B$1:$AG$1,0),FALSE)/1,0)-IFERROR(VLOOKUP($B105,'Slutlig allokering'!$B$2:$AC$462,MATCH(P$3,'Slutlig allokering'!$B$2:$AJ$2,0),FALSE)/1,0)</f>
        <v>0</v>
      </c>
      <c r="Q105">
        <f>IFERROR(VLOOKUP($B105,Kraftvärmeprod!$B$1:$AH$479,MATCH(Q$2,Kraftvärmeprod!$B$1:$AG$1,0),FALSE)/1,0)-IFERROR(VLOOKUP($B105,'Slutlig allokering'!$B$2:$AC$462,MATCH(Q$3,'Slutlig allokering'!$B$2:$AJ$2,0),FALSE)/1,0)</f>
        <v>0</v>
      </c>
      <c r="R105">
        <f>IFERROR(VLOOKUP($B105,Kraftvärmeprod!$B$1:$AH$479,MATCH(R$2,Kraftvärmeprod!$B$1:$AG$1,0),FALSE)/1,0)-IFERROR(VLOOKUP($B105,'Slutlig allokering'!$B$2:$AC$462,MATCH(R$3,'Slutlig allokering'!$B$2:$AJ$2,0),FALSE)/1,0)</f>
        <v>0</v>
      </c>
      <c r="S105">
        <f>IFERROR(VLOOKUP($B105,Kraftvärmeprod!$B$1:$AH$479,MATCH(S$2,Kraftvärmeprod!$B$1:$AG$1,0),FALSE)/1,0)-IFERROR(VLOOKUP($B105,'Slutlig allokering'!$B$2:$AC$462,MATCH(S$3,'Slutlig allokering'!$B$2:$AJ$2,0),FALSE)/1,0)</f>
        <v>0</v>
      </c>
      <c r="T105">
        <f>IFERROR(VLOOKUP($B105,Kraftvärmeprod!$B$1:$AH$479,MATCH(T$2,Kraftvärmeprod!$B$1:$AG$1,0),FALSE)/1,0)-IFERROR(VLOOKUP($B105,'Slutlig allokering'!$B$2:$AC$462,MATCH(T$3,'Slutlig allokering'!$B$2:$AJ$2,0),FALSE)/1,0)</f>
        <v>0</v>
      </c>
      <c r="U105">
        <f>IFERROR(VLOOKUP($B105,Kraftvärmeprod!$B$1:$AH$479,MATCH(U$2,Kraftvärmeprod!$B$1:$AG$1,0),FALSE)/1,0)-IFERROR(VLOOKUP($B105,'Slutlig allokering'!$B$2:$AC$462,MATCH(U$3,'Slutlig allokering'!$B$2:$AJ$2,0),FALSE)/1,0)</f>
        <v>0</v>
      </c>
      <c r="V105">
        <f>IFERROR(VLOOKUP($B105,Kraftvärmeprod!$B$1:$AH$479,MATCH(V$2,Kraftvärmeprod!$B$1:$AG$1,0),FALSE)/1,0)-IFERROR(VLOOKUP($B105,'Slutlig allokering'!$B$2:$AC$462,MATCH(V$3,'Slutlig allokering'!$B$2:$AJ$2,0),FALSE)/1,0)</f>
        <v>0</v>
      </c>
      <c r="W105">
        <f>IFERROR(VLOOKUP($B105,Kraftvärmeprod!$B$1:$AH$479,MATCH(W$2,Kraftvärmeprod!$B$1:$AG$1,0),FALSE)/1,0)-IFERROR(VLOOKUP($B105,'Slutlig allokering'!$B$2:$AC$462,MATCH(W$3,'Slutlig allokering'!$B$2:$AJ$2,0),FALSE)/1,0)</f>
        <v>0</v>
      </c>
      <c r="X105">
        <f>IFERROR(VLOOKUP($B105,Kraftvärmeprod!$B$1:$AH$479,MATCH(X$2,Kraftvärmeprod!$B$1:$AG$1,0),FALSE)/1,0)-IFERROR(VLOOKUP($B105,'Slutlig allokering'!$B$2:$AC$462,MATCH(X$3,'Slutlig allokering'!$B$2:$AJ$2,0),FALSE)/1,0)</f>
        <v>0</v>
      </c>
      <c r="Y105">
        <f>IFERROR(VLOOKUP($B105,Kraftvärmeprod!$B$1:$AH$479,MATCH(Y$2,Kraftvärmeprod!$B$1:$AG$1,0),FALSE)/1,0)-IFERROR(VLOOKUP($B105,'Slutlig allokering'!$B$2:$AC$462,MATCH(Y$3,'Slutlig allokering'!$B$2:$AJ$2,0),FALSE)/1,0)</f>
        <v>0</v>
      </c>
      <c r="Z105">
        <f>IFERROR(VLOOKUP($B105,Kraftvärmeprod!$B$1:$AH$479,MATCH(Z$2,Kraftvärmeprod!$B$1:$AG$1,0),FALSE)/1,0)-IFERROR(VLOOKUP($B105,'Slutlig allokering'!$B$2:$AC$462,MATCH(Z$3,'Slutlig allokering'!$B$2:$AJ$2,0),FALSE)/1,0)</f>
        <v>0</v>
      </c>
      <c r="AA105">
        <f>IFERROR(VLOOKUP($B105,Kraftvärmeprod!$B$1:$AH$479,MATCH(AA$2,Kraftvärmeprod!$B$1:$AG$1,0),FALSE)/1,0)-IFERROR(VLOOKUP($B105,'Slutlig allokering'!$B$2:$AC$462,MATCH(AA$3,'Slutlig allokering'!$B$2:$AJ$2,0),FALSE)/1,0)</f>
        <v>0</v>
      </c>
      <c r="AB105">
        <f>IFERROR(VLOOKUP($B105,Kraftvärmeprod!$B$1:$AH$479,MATCH(AB$2,Kraftvärmeprod!$B$1:$AG$1,0),FALSE)/1,0)-IFERROR(VLOOKUP($B105,'Slutlig allokering'!$B$2:$AC$462,MATCH(AB$3,'Slutlig allokering'!$B$2:$AJ$2,0),FALSE)/1,0)</f>
        <v>0</v>
      </c>
      <c r="AE105">
        <f t="shared" si="2"/>
        <v>0</v>
      </c>
      <c r="AG105">
        <f>IFERROR(VLOOKUP(B105,'Slutlig allokering'!$B$2:$AJ$462,MATCH("Summa justerad allokerad tillförd energi (utan hjälpel och rökgaskondensering):",'Slutlig allokering'!$B$2:$AK$2,0),FALSE)/1,"")</f>
        <v>0</v>
      </c>
      <c r="AI105" s="55" t="str">
        <f>IFERROR(1-VLOOKUP(B105,'Slutlig allokering'!$B$2:$AJ$462,MATCH("Andel av bränsle i kvv som allokerats till värme, exklusive rökgaskondensering och hjälpel",'Slutlig allokering'!$B$2:$AK$2,0),FALSE),"")</f>
        <v/>
      </c>
      <c r="AK105" s="55" t="str">
        <f t="shared" si="3"/>
        <v/>
      </c>
    </row>
    <row r="106" spans="1:37" x14ac:dyDescent="0.35">
      <c r="A106" s="28" t="s">
        <v>80</v>
      </c>
      <c r="B106" s="28" t="s">
        <v>132</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allokering'!$B$2:$AC$462,MATCH(E$3,'Slutlig allokering'!$B$2:$AJ$2,0),FALSE)/1,0)</f>
        <v>0</v>
      </c>
      <c r="F106">
        <f>IFERROR(VLOOKUP($B106,Kraftvärmeprod!$B$1:$AH$479,MATCH(F$2,Kraftvärmeprod!$B$1:$AG$1,0),FALSE)/1,0)-IFERROR(VLOOKUP($B106,'Slutlig allokering'!$B$2:$AC$462,MATCH(F$3,'Slutlig allokering'!$B$2:$AJ$2,0),FALSE)/1,0)</f>
        <v>0</v>
      </c>
      <c r="G106">
        <f>IFERROR(VLOOKUP($B106,Kraftvärmeprod!$B$1:$AH$479,MATCH(G$2,Kraftvärmeprod!$B$1:$AG$1,0),FALSE)/1,0)-IFERROR(VLOOKUP($B106,'Slutlig allokering'!$B$2:$AC$462,MATCH(G$3,'Slutlig allokering'!$B$2:$AJ$2,0),FALSE)/1,0)</f>
        <v>0</v>
      </c>
      <c r="H106">
        <f>IFERROR(VLOOKUP($B106,Kraftvärmeprod!$B$1:$AH$479,MATCH(H$2,Kraftvärmeprod!$B$1:$AG$1,0),FALSE)/1,0)-IFERROR(VLOOKUP($B106,'Slutlig allokering'!$B$2:$AC$462,MATCH(H$3,'Slutlig allokering'!$B$2:$AJ$2,0),FALSE)/1,0)</f>
        <v>0</v>
      </c>
      <c r="I106">
        <f>IFERROR(VLOOKUP($B106,Kraftvärmeprod!$B$1:$AH$479,MATCH(I$2,Kraftvärmeprod!$B$1:$AG$1,0),FALSE)/1,0)-IFERROR(VLOOKUP($B106,'Slutlig allokering'!$B$2:$AC$462,MATCH(I$3,'Slutlig allokering'!$B$2:$AJ$2,0),FALSE)/1,0)</f>
        <v>0</v>
      </c>
      <c r="J106">
        <f>IFERROR(VLOOKUP($B106,Kraftvärmeprod!$B$1:$AH$479,MATCH(J$2,Kraftvärmeprod!$B$1:$AG$1,0),FALSE)/1,0)-IFERROR(VLOOKUP($B106,'Slutlig allokering'!$B$2:$AC$462,MATCH(J$3,'Slutlig allokering'!$B$2:$AJ$2,0),FALSE)/1,0)</f>
        <v>0</v>
      </c>
      <c r="K106">
        <f>IFERROR(VLOOKUP($B106,Kraftvärmeprod!$B$1:$AH$479,MATCH(K$2,Kraftvärmeprod!$B$1:$AG$1,0),FALSE)/1,0)-IFERROR(VLOOKUP($B106,'Slutlig allokering'!$B$2:$AC$462,MATCH(K$3,'Slutlig allokering'!$B$2:$AJ$2,0),FALSE)/1,0)</f>
        <v>0</v>
      </c>
      <c r="L106">
        <f>IFERROR(VLOOKUP($B106,Kraftvärmeprod!$B$1:$AH$479,MATCH(L$2,Kraftvärmeprod!$B$1:$AG$1,0),FALSE)/1,0)-IFERROR(VLOOKUP($B106,'Slutlig allokering'!$B$2:$AC$462,MATCH(L$3,'Slutlig allokering'!$B$2:$AJ$2,0),FALSE)/1,0)</f>
        <v>0</v>
      </c>
      <c r="M106" s="143">
        <f>IFERROR(VLOOKUP($B106,Miljö!$B$1:$S$477,MATCH(M$2,Miljö!$B$1:$X$1,0),FALSE)/1,0)-IFERROR(VLOOKUP($B106,'Slutlig allokering'!$B$2:$AC$462,MATCH(M$3,'Slutlig allokering'!$B$2:$AJ$2,0),FALSE)/1,0)</f>
        <v>0</v>
      </c>
      <c r="N106">
        <f>IFERROR(VLOOKUP($B106,Kraftvärmeprod!$B$1:$AH$479,MATCH(N$2,Kraftvärmeprod!$B$1:$AG$1,0),FALSE)/1,0)-IFERROR(VLOOKUP($B106,'Slutlig allokering'!$B$2:$AC$462,MATCH(N$3,'Slutlig allokering'!$B$2:$AJ$2,0),FALSE)/1,0)</f>
        <v>0</v>
      </c>
      <c r="O106">
        <f>IFERROR(VLOOKUP($B106,Kraftvärmeprod!$B$1:$AH$479,MATCH(O$2,Kraftvärmeprod!$B$1:$AG$1,0),FALSE)/1,0)-IFERROR(VLOOKUP($B106,'Slutlig allokering'!$B$2:$AC$462,MATCH(O$3,'Slutlig allokering'!$B$2:$AJ$2,0),FALSE)/1,0)</f>
        <v>0</v>
      </c>
      <c r="P106">
        <f>IFERROR(VLOOKUP($B106,Kraftvärmeprod!$B$1:$AH$479,MATCH(P$2,Kraftvärmeprod!$B$1:$AG$1,0),FALSE)/1,0)-IFERROR(VLOOKUP($B106,'Slutlig allokering'!$B$2:$AC$462,MATCH(P$3,'Slutlig allokering'!$B$2:$AJ$2,0),FALSE)/1,0)</f>
        <v>0</v>
      </c>
      <c r="Q106">
        <f>IFERROR(VLOOKUP($B106,Kraftvärmeprod!$B$1:$AH$479,MATCH(Q$2,Kraftvärmeprod!$B$1:$AG$1,0),FALSE)/1,0)-IFERROR(VLOOKUP($B106,'Slutlig allokering'!$B$2:$AC$462,MATCH(Q$3,'Slutlig allokering'!$B$2:$AJ$2,0),FALSE)/1,0)</f>
        <v>0</v>
      </c>
      <c r="R106">
        <f>IFERROR(VLOOKUP($B106,Kraftvärmeprod!$B$1:$AH$479,MATCH(R$2,Kraftvärmeprod!$B$1:$AG$1,0),FALSE)/1,0)-IFERROR(VLOOKUP($B106,'Slutlig allokering'!$B$2:$AC$462,MATCH(R$3,'Slutlig allokering'!$B$2:$AJ$2,0),FALSE)/1,0)</f>
        <v>0</v>
      </c>
      <c r="S106">
        <f>IFERROR(VLOOKUP($B106,Kraftvärmeprod!$B$1:$AH$479,MATCH(S$2,Kraftvärmeprod!$B$1:$AG$1,0),FALSE)/1,0)-IFERROR(VLOOKUP($B106,'Slutlig allokering'!$B$2:$AC$462,MATCH(S$3,'Slutlig allokering'!$B$2:$AJ$2,0),FALSE)/1,0)</f>
        <v>0</v>
      </c>
      <c r="T106">
        <f>IFERROR(VLOOKUP($B106,Kraftvärmeprod!$B$1:$AH$479,MATCH(T$2,Kraftvärmeprod!$B$1:$AG$1,0),FALSE)/1,0)-IFERROR(VLOOKUP($B106,'Slutlig allokering'!$B$2:$AC$462,MATCH(T$3,'Slutlig allokering'!$B$2:$AJ$2,0),FALSE)/1,0)</f>
        <v>0</v>
      </c>
      <c r="U106">
        <f>IFERROR(VLOOKUP($B106,Kraftvärmeprod!$B$1:$AH$479,MATCH(U$2,Kraftvärmeprod!$B$1:$AG$1,0),FALSE)/1,0)-IFERROR(VLOOKUP($B106,'Slutlig allokering'!$B$2:$AC$462,MATCH(U$3,'Slutlig allokering'!$B$2:$AJ$2,0),FALSE)/1,0)</f>
        <v>0</v>
      </c>
      <c r="V106">
        <f>IFERROR(VLOOKUP($B106,Kraftvärmeprod!$B$1:$AH$479,MATCH(V$2,Kraftvärmeprod!$B$1:$AG$1,0),FALSE)/1,0)-IFERROR(VLOOKUP($B106,'Slutlig allokering'!$B$2:$AC$462,MATCH(V$3,'Slutlig allokering'!$B$2:$AJ$2,0),FALSE)/1,0)</f>
        <v>0</v>
      </c>
      <c r="W106">
        <f>IFERROR(VLOOKUP($B106,Kraftvärmeprod!$B$1:$AH$479,MATCH(W$2,Kraftvärmeprod!$B$1:$AG$1,0),FALSE)/1,0)-IFERROR(VLOOKUP($B106,'Slutlig allokering'!$B$2:$AC$462,MATCH(W$3,'Slutlig allokering'!$B$2:$AJ$2,0),FALSE)/1,0)</f>
        <v>0</v>
      </c>
      <c r="X106">
        <f>IFERROR(VLOOKUP($B106,Kraftvärmeprod!$B$1:$AH$479,MATCH(X$2,Kraftvärmeprod!$B$1:$AG$1,0),FALSE)/1,0)-IFERROR(VLOOKUP($B106,'Slutlig allokering'!$B$2:$AC$462,MATCH(X$3,'Slutlig allokering'!$B$2:$AJ$2,0),FALSE)/1,0)</f>
        <v>0</v>
      </c>
      <c r="Y106">
        <f>IFERROR(VLOOKUP($B106,Kraftvärmeprod!$B$1:$AH$479,MATCH(Y$2,Kraftvärmeprod!$B$1:$AG$1,0),FALSE)/1,0)-IFERROR(VLOOKUP($B106,'Slutlig allokering'!$B$2:$AC$462,MATCH(Y$3,'Slutlig allokering'!$B$2:$AJ$2,0),FALSE)/1,0)</f>
        <v>0</v>
      </c>
      <c r="Z106">
        <f>IFERROR(VLOOKUP($B106,Kraftvärmeprod!$B$1:$AH$479,MATCH(Z$2,Kraftvärmeprod!$B$1:$AG$1,0),FALSE)/1,0)-IFERROR(VLOOKUP($B106,'Slutlig allokering'!$B$2:$AC$462,MATCH(Z$3,'Slutlig allokering'!$B$2:$AJ$2,0),FALSE)/1,0)</f>
        <v>0</v>
      </c>
      <c r="AA106">
        <f>IFERROR(VLOOKUP($B106,Kraftvärmeprod!$B$1:$AH$479,MATCH(AA$2,Kraftvärmeprod!$B$1:$AG$1,0),FALSE)/1,0)-IFERROR(VLOOKUP($B106,'Slutlig allokering'!$B$2:$AC$462,MATCH(AA$3,'Slutlig allokering'!$B$2:$AJ$2,0),FALSE)/1,0)</f>
        <v>0</v>
      </c>
      <c r="AB106">
        <f>IFERROR(VLOOKUP($B106,Kraftvärmeprod!$B$1:$AH$479,MATCH(AB$2,Kraftvärmeprod!$B$1:$AG$1,0),FALSE)/1,0)-IFERROR(VLOOKUP($B106,'Slutlig allokering'!$B$2:$AC$462,MATCH(AB$3,'Slutlig allokering'!$B$2:$AJ$2,0),FALSE)/1,0)</f>
        <v>0</v>
      </c>
      <c r="AE106">
        <f t="shared" si="2"/>
        <v>0</v>
      </c>
      <c r="AG106">
        <f>IFERROR(VLOOKUP(B106,'Slutlig allokering'!$B$2:$AJ$462,MATCH("Summa justerad allokerad tillförd energi (utan hjälpel och rökgaskondensering):",'Slutlig allokering'!$B$2:$AK$2,0),FALSE)/1,"")</f>
        <v>0</v>
      </c>
      <c r="AI106" s="55" t="str">
        <f>IFERROR(1-VLOOKUP(B106,'Slutlig allokering'!$B$2:$AJ$462,MATCH("Andel av bränsle i kvv som allokerats till värme, exklusive rökgaskondensering och hjälpel",'Slutlig allokering'!$B$2:$AK$2,0),FALSE),"")</f>
        <v/>
      </c>
      <c r="AK106" s="55" t="str">
        <f t="shared" si="3"/>
        <v/>
      </c>
    </row>
    <row r="107" spans="1:37" x14ac:dyDescent="0.35">
      <c r="A107" s="28" t="s">
        <v>80</v>
      </c>
      <c r="B107" s="28" t="s">
        <v>133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allokering'!$B$2:$AC$462,MATCH(E$3,'Slutlig allokering'!$B$2:$AJ$2,0),FALSE)/1,0)</f>
        <v>0</v>
      </c>
      <c r="F107">
        <f>IFERROR(VLOOKUP($B107,Kraftvärmeprod!$B$1:$AH$479,MATCH(F$2,Kraftvärmeprod!$B$1:$AG$1,0),FALSE)/1,0)-IFERROR(VLOOKUP($B107,'Slutlig allokering'!$B$2:$AC$462,MATCH(F$3,'Slutlig allokering'!$B$2:$AJ$2,0),FALSE)/1,0)</f>
        <v>0</v>
      </c>
      <c r="G107">
        <f>IFERROR(VLOOKUP($B107,Kraftvärmeprod!$B$1:$AH$479,MATCH(G$2,Kraftvärmeprod!$B$1:$AG$1,0),FALSE)/1,0)-IFERROR(VLOOKUP($B107,'Slutlig allokering'!$B$2:$AC$462,MATCH(G$3,'Slutlig allokering'!$B$2:$AJ$2,0),FALSE)/1,0)</f>
        <v>0</v>
      </c>
      <c r="H107">
        <f>IFERROR(VLOOKUP($B107,Kraftvärmeprod!$B$1:$AH$479,MATCH(H$2,Kraftvärmeprod!$B$1:$AG$1,0),FALSE)/1,0)-IFERROR(VLOOKUP($B107,'Slutlig allokering'!$B$2:$AC$462,MATCH(H$3,'Slutlig allokering'!$B$2:$AJ$2,0),FALSE)/1,0)</f>
        <v>0</v>
      </c>
      <c r="I107">
        <f>IFERROR(VLOOKUP($B107,Kraftvärmeprod!$B$1:$AH$479,MATCH(I$2,Kraftvärmeprod!$B$1:$AG$1,0),FALSE)/1,0)-IFERROR(VLOOKUP($B107,'Slutlig allokering'!$B$2:$AC$462,MATCH(I$3,'Slutlig allokering'!$B$2:$AJ$2,0),FALSE)/1,0)</f>
        <v>0</v>
      </c>
      <c r="J107">
        <f>IFERROR(VLOOKUP($B107,Kraftvärmeprod!$B$1:$AH$479,MATCH(J$2,Kraftvärmeprod!$B$1:$AG$1,0),FALSE)/1,0)-IFERROR(VLOOKUP($B107,'Slutlig allokering'!$B$2:$AC$462,MATCH(J$3,'Slutlig allokering'!$B$2:$AJ$2,0),FALSE)/1,0)</f>
        <v>0</v>
      </c>
      <c r="K107">
        <f>IFERROR(VLOOKUP($B107,Kraftvärmeprod!$B$1:$AH$479,MATCH(K$2,Kraftvärmeprod!$B$1:$AG$1,0),FALSE)/1,0)-IFERROR(VLOOKUP($B107,'Slutlig allokering'!$B$2:$AC$462,MATCH(K$3,'Slutlig allokering'!$B$2:$AJ$2,0),FALSE)/1,0)</f>
        <v>0</v>
      </c>
      <c r="L107">
        <f>IFERROR(VLOOKUP($B107,Kraftvärmeprod!$B$1:$AH$479,MATCH(L$2,Kraftvärmeprod!$B$1:$AG$1,0),FALSE)/1,0)-IFERROR(VLOOKUP($B107,'Slutlig allokering'!$B$2:$AC$462,MATCH(L$3,'Slutlig allokering'!$B$2:$AJ$2,0),FALSE)/1,0)</f>
        <v>0</v>
      </c>
      <c r="M107" s="143">
        <f>IFERROR(VLOOKUP($B107,Miljö!$B$1:$S$477,MATCH(M$2,Miljö!$B$1:$X$1,0),FALSE)/1,0)-IFERROR(VLOOKUP($B107,'Slutlig allokering'!$B$2:$AC$462,MATCH(M$3,'Slutlig allokering'!$B$2:$AJ$2,0),FALSE)/1,0)</f>
        <v>0</v>
      </c>
      <c r="N107">
        <f>IFERROR(VLOOKUP($B107,Kraftvärmeprod!$B$1:$AH$479,MATCH(N$2,Kraftvärmeprod!$B$1:$AG$1,0),FALSE)/1,0)-IFERROR(VLOOKUP($B107,'Slutlig allokering'!$B$2:$AC$462,MATCH(N$3,'Slutlig allokering'!$B$2:$AJ$2,0),FALSE)/1,0)</f>
        <v>0</v>
      </c>
      <c r="O107">
        <f>IFERROR(VLOOKUP($B107,Kraftvärmeprod!$B$1:$AH$479,MATCH(O$2,Kraftvärmeprod!$B$1:$AG$1,0),FALSE)/1,0)-IFERROR(VLOOKUP($B107,'Slutlig allokering'!$B$2:$AC$462,MATCH(O$3,'Slutlig allokering'!$B$2:$AJ$2,0),FALSE)/1,0)</f>
        <v>0</v>
      </c>
      <c r="P107">
        <f>IFERROR(VLOOKUP($B107,Kraftvärmeprod!$B$1:$AH$479,MATCH(P$2,Kraftvärmeprod!$B$1:$AG$1,0),FALSE)/1,0)-IFERROR(VLOOKUP($B107,'Slutlig allokering'!$B$2:$AC$462,MATCH(P$3,'Slutlig allokering'!$B$2:$AJ$2,0),FALSE)/1,0)</f>
        <v>0</v>
      </c>
      <c r="Q107">
        <f>IFERROR(VLOOKUP($B107,Kraftvärmeprod!$B$1:$AH$479,MATCH(Q$2,Kraftvärmeprod!$B$1:$AG$1,0),FALSE)/1,0)-IFERROR(VLOOKUP($B107,'Slutlig allokering'!$B$2:$AC$462,MATCH(Q$3,'Slutlig allokering'!$B$2:$AJ$2,0),FALSE)/1,0)</f>
        <v>0</v>
      </c>
      <c r="R107">
        <f>IFERROR(VLOOKUP($B107,Kraftvärmeprod!$B$1:$AH$479,MATCH(R$2,Kraftvärmeprod!$B$1:$AG$1,0),FALSE)/1,0)-IFERROR(VLOOKUP($B107,'Slutlig allokering'!$B$2:$AC$462,MATCH(R$3,'Slutlig allokering'!$B$2:$AJ$2,0),FALSE)/1,0)</f>
        <v>0</v>
      </c>
      <c r="S107">
        <f>IFERROR(VLOOKUP($B107,Kraftvärmeprod!$B$1:$AH$479,MATCH(S$2,Kraftvärmeprod!$B$1:$AG$1,0),FALSE)/1,0)-IFERROR(VLOOKUP($B107,'Slutlig allokering'!$B$2:$AC$462,MATCH(S$3,'Slutlig allokering'!$B$2:$AJ$2,0),FALSE)/1,0)</f>
        <v>0</v>
      </c>
      <c r="T107">
        <f>IFERROR(VLOOKUP($B107,Kraftvärmeprod!$B$1:$AH$479,MATCH(T$2,Kraftvärmeprod!$B$1:$AG$1,0),FALSE)/1,0)-IFERROR(VLOOKUP($B107,'Slutlig allokering'!$B$2:$AC$462,MATCH(T$3,'Slutlig allokering'!$B$2:$AJ$2,0),FALSE)/1,0)</f>
        <v>0</v>
      </c>
      <c r="U107">
        <f>IFERROR(VLOOKUP($B107,Kraftvärmeprod!$B$1:$AH$479,MATCH(U$2,Kraftvärmeprod!$B$1:$AG$1,0),FALSE)/1,0)-IFERROR(VLOOKUP($B107,'Slutlig allokering'!$B$2:$AC$462,MATCH(U$3,'Slutlig allokering'!$B$2:$AJ$2,0),FALSE)/1,0)</f>
        <v>0</v>
      </c>
      <c r="V107">
        <f>IFERROR(VLOOKUP($B107,Kraftvärmeprod!$B$1:$AH$479,MATCH(V$2,Kraftvärmeprod!$B$1:$AG$1,0),FALSE)/1,0)-IFERROR(VLOOKUP($B107,'Slutlig allokering'!$B$2:$AC$462,MATCH(V$3,'Slutlig allokering'!$B$2:$AJ$2,0),FALSE)/1,0)</f>
        <v>0</v>
      </c>
      <c r="W107">
        <f>IFERROR(VLOOKUP($B107,Kraftvärmeprod!$B$1:$AH$479,MATCH(W$2,Kraftvärmeprod!$B$1:$AG$1,0),FALSE)/1,0)-IFERROR(VLOOKUP($B107,'Slutlig allokering'!$B$2:$AC$462,MATCH(W$3,'Slutlig allokering'!$B$2:$AJ$2,0),FALSE)/1,0)</f>
        <v>0</v>
      </c>
      <c r="X107">
        <f>IFERROR(VLOOKUP($B107,Kraftvärmeprod!$B$1:$AH$479,MATCH(X$2,Kraftvärmeprod!$B$1:$AG$1,0),FALSE)/1,0)-IFERROR(VLOOKUP($B107,'Slutlig allokering'!$B$2:$AC$462,MATCH(X$3,'Slutlig allokering'!$B$2:$AJ$2,0),FALSE)/1,0)</f>
        <v>0</v>
      </c>
      <c r="Y107">
        <f>IFERROR(VLOOKUP($B107,Kraftvärmeprod!$B$1:$AH$479,MATCH(Y$2,Kraftvärmeprod!$B$1:$AG$1,0),FALSE)/1,0)-IFERROR(VLOOKUP($B107,'Slutlig allokering'!$B$2:$AC$462,MATCH(Y$3,'Slutlig allokering'!$B$2:$AJ$2,0),FALSE)/1,0)</f>
        <v>0</v>
      </c>
      <c r="Z107">
        <f>IFERROR(VLOOKUP($B107,Kraftvärmeprod!$B$1:$AH$479,MATCH(Z$2,Kraftvärmeprod!$B$1:$AG$1,0),FALSE)/1,0)-IFERROR(VLOOKUP($B107,'Slutlig allokering'!$B$2:$AC$462,MATCH(Z$3,'Slutlig allokering'!$B$2:$AJ$2,0),FALSE)/1,0)</f>
        <v>0</v>
      </c>
      <c r="AA107">
        <f>IFERROR(VLOOKUP($B107,Kraftvärmeprod!$B$1:$AH$479,MATCH(AA$2,Kraftvärmeprod!$B$1:$AG$1,0),FALSE)/1,0)-IFERROR(VLOOKUP($B107,'Slutlig allokering'!$B$2:$AC$462,MATCH(AA$3,'Slutlig allokering'!$B$2:$AJ$2,0),FALSE)/1,0)</f>
        <v>0</v>
      </c>
      <c r="AB107">
        <f>IFERROR(VLOOKUP($B107,Kraftvärmeprod!$B$1:$AH$479,MATCH(AB$2,Kraftvärmeprod!$B$1:$AG$1,0),FALSE)/1,0)-IFERROR(VLOOKUP($B107,'Slutlig allokering'!$B$2:$AC$462,MATCH(AB$3,'Slutlig allokering'!$B$2:$AJ$2,0),FALSE)/1,0)</f>
        <v>0</v>
      </c>
      <c r="AE107">
        <f t="shared" si="2"/>
        <v>0</v>
      </c>
      <c r="AG107">
        <f>IFERROR(VLOOKUP(B107,'Slutlig allokering'!$B$2:$AJ$462,MATCH("Summa justerad allokerad tillförd energi (utan hjälpel och rökgaskondensering):",'Slutlig allokering'!$B$2:$AK$2,0),FALSE)/1,"")</f>
        <v>0</v>
      </c>
      <c r="AI107" s="55" t="str">
        <f>IFERROR(1-VLOOKUP(B107,'Slutlig allokering'!$B$2:$AJ$462,MATCH("Andel av bränsle i kvv som allokerats till värme, exklusive rökgaskondensering och hjälpel",'Slutlig allokering'!$B$2:$AK$2,0),FALSE),"")</f>
        <v/>
      </c>
      <c r="AK107" s="55" t="str">
        <f t="shared" si="3"/>
        <v/>
      </c>
    </row>
    <row r="108" spans="1:37" x14ac:dyDescent="0.35">
      <c r="A108" s="28" t="s">
        <v>80</v>
      </c>
      <c r="B108" s="28" t="s">
        <v>134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allokering'!$B$2:$AC$462,MATCH(E$3,'Slutlig allokering'!$B$2:$AJ$2,0),FALSE)/1,0)</f>
        <v>0</v>
      </c>
      <c r="F108">
        <f>IFERROR(VLOOKUP($B108,Kraftvärmeprod!$B$1:$AH$479,MATCH(F$2,Kraftvärmeprod!$B$1:$AG$1,0),FALSE)/1,0)-IFERROR(VLOOKUP($B108,'Slutlig allokering'!$B$2:$AC$462,MATCH(F$3,'Slutlig allokering'!$B$2:$AJ$2,0),FALSE)/1,0)</f>
        <v>0</v>
      </c>
      <c r="G108">
        <f>IFERROR(VLOOKUP($B108,Kraftvärmeprod!$B$1:$AH$479,MATCH(G$2,Kraftvärmeprod!$B$1:$AG$1,0),FALSE)/1,0)-IFERROR(VLOOKUP($B108,'Slutlig allokering'!$B$2:$AC$462,MATCH(G$3,'Slutlig allokering'!$B$2:$AJ$2,0),FALSE)/1,0)</f>
        <v>0</v>
      </c>
      <c r="H108">
        <f>IFERROR(VLOOKUP($B108,Kraftvärmeprod!$B$1:$AH$479,MATCH(H$2,Kraftvärmeprod!$B$1:$AG$1,0),FALSE)/1,0)-IFERROR(VLOOKUP($B108,'Slutlig allokering'!$B$2:$AC$462,MATCH(H$3,'Slutlig allokering'!$B$2:$AJ$2,0),FALSE)/1,0)</f>
        <v>0</v>
      </c>
      <c r="I108">
        <f>IFERROR(VLOOKUP($B108,Kraftvärmeprod!$B$1:$AH$479,MATCH(I$2,Kraftvärmeprod!$B$1:$AG$1,0),FALSE)/1,0)-IFERROR(VLOOKUP($B108,'Slutlig allokering'!$B$2:$AC$462,MATCH(I$3,'Slutlig allokering'!$B$2:$AJ$2,0),FALSE)/1,0)</f>
        <v>0</v>
      </c>
      <c r="J108">
        <f>IFERROR(VLOOKUP($B108,Kraftvärmeprod!$B$1:$AH$479,MATCH(J$2,Kraftvärmeprod!$B$1:$AG$1,0),FALSE)/1,0)-IFERROR(VLOOKUP($B108,'Slutlig allokering'!$B$2:$AC$462,MATCH(J$3,'Slutlig allokering'!$B$2:$AJ$2,0),FALSE)/1,0)</f>
        <v>0</v>
      </c>
      <c r="K108">
        <f>IFERROR(VLOOKUP($B108,Kraftvärmeprod!$B$1:$AH$479,MATCH(K$2,Kraftvärmeprod!$B$1:$AG$1,0),FALSE)/1,0)-IFERROR(VLOOKUP($B108,'Slutlig allokering'!$B$2:$AC$462,MATCH(K$3,'Slutlig allokering'!$B$2:$AJ$2,0),FALSE)/1,0)</f>
        <v>0</v>
      </c>
      <c r="L108">
        <f>IFERROR(VLOOKUP($B108,Kraftvärmeprod!$B$1:$AH$479,MATCH(L$2,Kraftvärmeprod!$B$1:$AG$1,0),FALSE)/1,0)-IFERROR(VLOOKUP($B108,'Slutlig allokering'!$B$2:$AC$462,MATCH(L$3,'Slutlig allokering'!$B$2:$AJ$2,0),FALSE)/1,0)</f>
        <v>0</v>
      </c>
      <c r="M108" s="143">
        <f>IFERROR(VLOOKUP($B108,Miljö!$B$1:$S$477,MATCH(M$2,Miljö!$B$1:$X$1,0),FALSE)/1,0)-IFERROR(VLOOKUP($B108,'Slutlig allokering'!$B$2:$AC$462,MATCH(M$3,'Slutlig allokering'!$B$2:$AJ$2,0),FALSE)/1,0)</f>
        <v>0</v>
      </c>
      <c r="N108">
        <f>IFERROR(VLOOKUP($B108,Kraftvärmeprod!$B$1:$AH$479,MATCH(N$2,Kraftvärmeprod!$B$1:$AG$1,0),FALSE)/1,0)-IFERROR(VLOOKUP($B108,'Slutlig allokering'!$B$2:$AC$462,MATCH(N$3,'Slutlig allokering'!$B$2:$AJ$2,0),FALSE)/1,0)</f>
        <v>0</v>
      </c>
      <c r="O108">
        <f>IFERROR(VLOOKUP($B108,Kraftvärmeprod!$B$1:$AH$479,MATCH(O$2,Kraftvärmeprod!$B$1:$AG$1,0),FALSE)/1,0)-IFERROR(VLOOKUP($B108,'Slutlig allokering'!$B$2:$AC$462,MATCH(O$3,'Slutlig allokering'!$B$2:$AJ$2,0),FALSE)/1,0)</f>
        <v>0</v>
      </c>
      <c r="P108">
        <f>IFERROR(VLOOKUP($B108,Kraftvärmeprod!$B$1:$AH$479,MATCH(P$2,Kraftvärmeprod!$B$1:$AG$1,0),FALSE)/1,0)-IFERROR(VLOOKUP($B108,'Slutlig allokering'!$B$2:$AC$462,MATCH(P$3,'Slutlig allokering'!$B$2:$AJ$2,0),FALSE)/1,0)</f>
        <v>0</v>
      </c>
      <c r="Q108">
        <f>IFERROR(VLOOKUP($B108,Kraftvärmeprod!$B$1:$AH$479,MATCH(Q$2,Kraftvärmeprod!$B$1:$AG$1,0),FALSE)/1,0)-IFERROR(VLOOKUP($B108,'Slutlig allokering'!$B$2:$AC$462,MATCH(Q$3,'Slutlig allokering'!$B$2:$AJ$2,0),FALSE)/1,0)</f>
        <v>0</v>
      </c>
      <c r="R108">
        <f>IFERROR(VLOOKUP($B108,Kraftvärmeprod!$B$1:$AH$479,MATCH(R$2,Kraftvärmeprod!$B$1:$AG$1,0),FALSE)/1,0)-IFERROR(VLOOKUP($B108,'Slutlig allokering'!$B$2:$AC$462,MATCH(R$3,'Slutlig allokering'!$B$2:$AJ$2,0),FALSE)/1,0)</f>
        <v>0</v>
      </c>
      <c r="S108">
        <f>IFERROR(VLOOKUP($B108,Kraftvärmeprod!$B$1:$AH$479,MATCH(S$2,Kraftvärmeprod!$B$1:$AG$1,0),FALSE)/1,0)-IFERROR(VLOOKUP($B108,'Slutlig allokering'!$B$2:$AC$462,MATCH(S$3,'Slutlig allokering'!$B$2:$AJ$2,0),FALSE)/1,0)</f>
        <v>0</v>
      </c>
      <c r="T108">
        <f>IFERROR(VLOOKUP($B108,Kraftvärmeprod!$B$1:$AH$479,MATCH(T$2,Kraftvärmeprod!$B$1:$AG$1,0),FALSE)/1,0)-IFERROR(VLOOKUP($B108,'Slutlig allokering'!$B$2:$AC$462,MATCH(T$3,'Slutlig allokering'!$B$2:$AJ$2,0),FALSE)/1,0)</f>
        <v>0</v>
      </c>
      <c r="U108">
        <f>IFERROR(VLOOKUP($B108,Kraftvärmeprod!$B$1:$AH$479,MATCH(U$2,Kraftvärmeprod!$B$1:$AG$1,0),FALSE)/1,0)-IFERROR(VLOOKUP($B108,'Slutlig allokering'!$B$2:$AC$462,MATCH(U$3,'Slutlig allokering'!$B$2:$AJ$2,0),FALSE)/1,0)</f>
        <v>0</v>
      </c>
      <c r="V108">
        <f>IFERROR(VLOOKUP($B108,Kraftvärmeprod!$B$1:$AH$479,MATCH(V$2,Kraftvärmeprod!$B$1:$AG$1,0),FALSE)/1,0)-IFERROR(VLOOKUP($B108,'Slutlig allokering'!$B$2:$AC$462,MATCH(V$3,'Slutlig allokering'!$B$2:$AJ$2,0),FALSE)/1,0)</f>
        <v>0</v>
      </c>
      <c r="W108">
        <f>IFERROR(VLOOKUP($B108,Kraftvärmeprod!$B$1:$AH$479,MATCH(W$2,Kraftvärmeprod!$B$1:$AG$1,0),FALSE)/1,0)-IFERROR(VLOOKUP($B108,'Slutlig allokering'!$B$2:$AC$462,MATCH(W$3,'Slutlig allokering'!$B$2:$AJ$2,0),FALSE)/1,0)</f>
        <v>0</v>
      </c>
      <c r="X108">
        <f>IFERROR(VLOOKUP($B108,Kraftvärmeprod!$B$1:$AH$479,MATCH(X$2,Kraftvärmeprod!$B$1:$AG$1,0),FALSE)/1,0)-IFERROR(VLOOKUP($B108,'Slutlig allokering'!$B$2:$AC$462,MATCH(X$3,'Slutlig allokering'!$B$2:$AJ$2,0),FALSE)/1,0)</f>
        <v>0</v>
      </c>
      <c r="Y108">
        <f>IFERROR(VLOOKUP($B108,Kraftvärmeprod!$B$1:$AH$479,MATCH(Y$2,Kraftvärmeprod!$B$1:$AG$1,0),FALSE)/1,0)-IFERROR(VLOOKUP($B108,'Slutlig allokering'!$B$2:$AC$462,MATCH(Y$3,'Slutlig allokering'!$B$2:$AJ$2,0),FALSE)/1,0)</f>
        <v>0</v>
      </c>
      <c r="Z108">
        <f>IFERROR(VLOOKUP($B108,Kraftvärmeprod!$B$1:$AH$479,MATCH(Z$2,Kraftvärmeprod!$B$1:$AG$1,0),FALSE)/1,0)-IFERROR(VLOOKUP($B108,'Slutlig allokering'!$B$2:$AC$462,MATCH(Z$3,'Slutlig allokering'!$B$2:$AJ$2,0),FALSE)/1,0)</f>
        <v>0</v>
      </c>
      <c r="AA108">
        <f>IFERROR(VLOOKUP($B108,Kraftvärmeprod!$B$1:$AH$479,MATCH(AA$2,Kraftvärmeprod!$B$1:$AG$1,0),FALSE)/1,0)-IFERROR(VLOOKUP($B108,'Slutlig allokering'!$B$2:$AC$462,MATCH(AA$3,'Slutlig allokering'!$B$2:$AJ$2,0),FALSE)/1,0)</f>
        <v>0</v>
      </c>
      <c r="AB108">
        <f>IFERROR(VLOOKUP($B108,Kraftvärmeprod!$B$1:$AH$479,MATCH(AB$2,Kraftvärmeprod!$B$1:$AG$1,0),FALSE)/1,0)-IFERROR(VLOOKUP($B108,'Slutlig allokering'!$B$2:$AC$462,MATCH(AB$3,'Slutlig allokering'!$B$2:$AJ$2,0),FALSE)/1,0)</f>
        <v>0</v>
      </c>
      <c r="AE108">
        <f t="shared" si="2"/>
        <v>0</v>
      </c>
      <c r="AG108">
        <f>IFERROR(VLOOKUP(B108,'Slutlig allokering'!$B$2:$AJ$462,MATCH("Summa justerad allokerad tillförd energi (utan hjälpel och rökgaskondensering):",'Slutlig allokering'!$B$2:$AK$2,0),FALSE)/1,"")</f>
        <v>0</v>
      </c>
      <c r="AI108" s="55" t="str">
        <f>IFERROR(1-VLOOKUP(B108,'Slutlig allokering'!$B$2:$AJ$462,MATCH("Andel av bränsle i kvv som allokerats till värme, exklusive rökgaskondensering och hjälpel",'Slutlig allokering'!$B$2:$AK$2,0),FALSE),"")</f>
        <v/>
      </c>
      <c r="AK108" s="55" t="str">
        <f t="shared" si="3"/>
        <v/>
      </c>
    </row>
    <row r="109" spans="1:37" x14ac:dyDescent="0.35">
      <c r="A109" s="28" t="s">
        <v>135</v>
      </c>
      <c r="B109" s="28" t="s">
        <v>136</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allokering'!$B$2:$AC$462,MATCH(E$3,'Slutlig allokering'!$B$2:$AJ$2,0),FALSE)/1,0)</f>
        <v>0</v>
      </c>
      <c r="F109">
        <f>IFERROR(VLOOKUP($B109,Kraftvärmeprod!$B$1:$AH$479,MATCH(F$2,Kraftvärmeprod!$B$1:$AG$1,0),FALSE)/1,0)-IFERROR(VLOOKUP($B109,'Slutlig allokering'!$B$2:$AC$462,MATCH(F$3,'Slutlig allokering'!$B$2:$AJ$2,0),FALSE)/1,0)</f>
        <v>0</v>
      </c>
      <c r="G109">
        <f>IFERROR(VLOOKUP($B109,Kraftvärmeprod!$B$1:$AH$479,MATCH(G$2,Kraftvärmeprod!$B$1:$AG$1,0),FALSE)/1,0)-IFERROR(VLOOKUP($B109,'Slutlig allokering'!$B$2:$AC$462,MATCH(G$3,'Slutlig allokering'!$B$2:$AJ$2,0),FALSE)/1,0)</f>
        <v>0</v>
      </c>
      <c r="H109">
        <f>IFERROR(VLOOKUP($B109,Kraftvärmeprod!$B$1:$AH$479,MATCH(H$2,Kraftvärmeprod!$B$1:$AG$1,0),FALSE)/1,0)-IFERROR(VLOOKUP($B109,'Slutlig allokering'!$B$2:$AC$462,MATCH(H$3,'Slutlig allokering'!$B$2:$AJ$2,0),FALSE)/1,0)</f>
        <v>0</v>
      </c>
      <c r="I109">
        <f>IFERROR(VLOOKUP($B109,Kraftvärmeprod!$B$1:$AH$479,MATCH(I$2,Kraftvärmeprod!$B$1:$AG$1,0),FALSE)/1,0)-IFERROR(VLOOKUP($B109,'Slutlig allokering'!$B$2:$AC$462,MATCH(I$3,'Slutlig allokering'!$B$2:$AJ$2,0),FALSE)/1,0)</f>
        <v>0</v>
      </c>
      <c r="J109">
        <f>IFERROR(VLOOKUP($B109,Kraftvärmeprod!$B$1:$AH$479,MATCH(J$2,Kraftvärmeprod!$B$1:$AG$1,0),FALSE)/1,0)-IFERROR(VLOOKUP($B109,'Slutlig allokering'!$B$2:$AC$462,MATCH(J$3,'Slutlig allokering'!$B$2:$AJ$2,0),FALSE)/1,0)</f>
        <v>0</v>
      </c>
      <c r="K109">
        <f>IFERROR(VLOOKUP($B109,Kraftvärmeprod!$B$1:$AH$479,MATCH(K$2,Kraftvärmeprod!$B$1:$AG$1,0),FALSE)/1,0)-IFERROR(VLOOKUP($B109,'Slutlig allokering'!$B$2:$AC$462,MATCH(K$3,'Slutlig allokering'!$B$2:$AJ$2,0),FALSE)/1,0)</f>
        <v>0</v>
      </c>
      <c r="L109">
        <f>IFERROR(VLOOKUP($B109,Kraftvärmeprod!$B$1:$AH$479,MATCH(L$2,Kraftvärmeprod!$B$1:$AG$1,0),FALSE)/1,0)-IFERROR(VLOOKUP($B109,'Slutlig allokering'!$B$2:$AC$462,MATCH(L$3,'Slutlig allokering'!$B$2:$AJ$2,0),FALSE)/1,0)</f>
        <v>0</v>
      </c>
      <c r="M109" s="143">
        <f>IFERROR(VLOOKUP($B109,Miljö!$B$1:$S$477,MATCH(M$2,Miljö!$B$1:$X$1,0),FALSE)/1,0)-IFERROR(VLOOKUP($B109,'Slutlig allokering'!$B$2:$AC$462,MATCH(M$3,'Slutlig allokering'!$B$2:$AJ$2,0),FALSE)/1,0)</f>
        <v>0</v>
      </c>
      <c r="N109">
        <f>IFERROR(VLOOKUP($B109,Kraftvärmeprod!$B$1:$AH$479,MATCH(N$2,Kraftvärmeprod!$B$1:$AG$1,0),FALSE)/1,0)-IFERROR(VLOOKUP($B109,'Slutlig allokering'!$B$2:$AC$462,MATCH(N$3,'Slutlig allokering'!$B$2:$AJ$2,0),FALSE)/1,0)</f>
        <v>0</v>
      </c>
      <c r="O109">
        <f>IFERROR(VLOOKUP($B109,Kraftvärmeprod!$B$1:$AH$479,MATCH(O$2,Kraftvärmeprod!$B$1:$AG$1,0),FALSE)/1,0)-IFERROR(VLOOKUP($B109,'Slutlig allokering'!$B$2:$AC$462,MATCH(O$3,'Slutlig allokering'!$B$2:$AJ$2,0),FALSE)/1,0)</f>
        <v>0</v>
      </c>
      <c r="P109">
        <f>IFERROR(VLOOKUP($B109,Kraftvärmeprod!$B$1:$AH$479,MATCH(P$2,Kraftvärmeprod!$B$1:$AG$1,0),FALSE)/1,0)-IFERROR(VLOOKUP($B109,'Slutlig allokering'!$B$2:$AC$462,MATCH(P$3,'Slutlig allokering'!$B$2:$AJ$2,0),FALSE)/1,0)</f>
        <v>0</v>
      </c>
      <c r="Q109">
        <f>IFERROR(VLOOKUP($B109,Kraftvärmeprod!$B$1:$AH$479,MATCH(Q$2,Kraftvärmeprod!$B$1:$AG$1,0),FALSE)/1,0)-IFERROR(VLOOKUP($B109,'Slutlig allokering'!$B$2:$AC$462,MATCH(Q$3,'Slutlig allokering'!$B$2:$AJ$2,0),FALSE)/1,0)</f>
        <v>0</v>
      </c>
      <c r="R109">
        <f>IFERROR(VLOOKUP($B109,Kraftvärmeprod!$B$1:$AH$479,MATCH(R$2,Kraftvärmeprod!$B$1:$AG$1,0),FALSE)/1,0)-IFERROR(VLOOKUP($B109,'Slutlig allokering'!$B$2:$AC$462,MATCH(R$3,'Slutlig allokering'!$B$2:$AJ$2,0),FALSE)/1,0)</f>
        <v>0</v>
      </c>
      <c r="S109">
        <f>IFERROR(VLOOKUP($B109,Kraftvärmeprod!$B$1:$AH$479,MATCH(S$2,Kraftvärmeprod!$B$1:$AG$1,0),FALSE)/1,0)-IFERROR(VLOOKUP($B109,'Slutlig allokering'!$B$2:$AC$462,MATCH(S$3,'Slutlig allokering'!$B$2:$AJ$2,0),FALSE)/1,0)</f>
        <v>0</v>
      </c>
      <c r="T109">
        <f>IFERROR(VLOOKUP($B109,Kraftvärmeprod!$B$1:$AH$479,MATCH(T$2,Kraftvärmeprod!$B$1:$AG$1,0),FALSE)/1,0)-IFERROR(VLOOKUP($B109,'Slutlig allokering'!$B$2:$AC$462,MATCH(T$3,'Slutlig allokering'!$B$2:$AJ$2,0),FALSE)/1,0)</f>
        <v>0</v>
      </c>
      <c r="U109">
        <f>IFERROR(VLOOKUP($B109,Kraftvärmeprod!$B$1:$AH$479,MATCH(U$2,Kraftvärmeprod!$B$1:$AG$1,0),FALSE)/1,0)-IFERROR(VLOOKUP($B109,'Slutlig allokering'!$B$2:$AC$462,MATCH(U$3,'Slutlig allokering'!$B$2:$AJ$2,0),FALSE)/1,0)</f>
        <v>0</v>
      </c>
      <c r="V109">
        <f>IFERROR(VLOOKUP($B109,Kraftvärmeprod!$B$1:$AH$479,MATCH(V$2,Kraftvärmeprod!$B$1:$AG$1,0),FALSE)/1,0)-IFERROR(VLOOKUP($B109,'Slutlig allokering'!$B$2:$AC$462,MATCH(V$3,'Slutlig allokering'!$B$2:$AJ$2,0),FALSE)/1,0)</f>
        <v>0</v>
      </c>
      <c r="W109">
        <f>IFERROR(VLOOKUP($B109,Kraftvärmeprod!$B$1:$AH$479,MATCH(W$2,Kraftvärmeprod!$B$1:$AG$1,0),FALSE)/1,0)-IFERROR(VLOOKUP($B109,'Slutlig allokering'!$B$2:$AC$462,MATCH(W$3,'Slutlig allokering'!$B$2:$AJ$2,0),FALSE)/1,0)</f>
        <v>0</v>
      </c>
      <c r="X109">
        <f>IFERROR(VLOOKUP($B109,Kraftvärmeprod!$B$1:$AH$479,MATCH(X$2,Kraftvärmeprod!$B$1:$AG$1,0),FALSE)/1,0)-IFERROR(VLOOKUP($B109,'Slutlig allokering'!$B$2:$AC$462,MATCH(X$3,'Slutlig allokering'!$B$2:$AJ$2,0),FALSE)/1,0)</f>
        <v>0</v>
      </c>
      <c r="Y109">
        <f>IFERROR(VLOOKUP($B109,Kraftvärmeprod!$B$1:$AH$479,MATCH(Y$2,Kraftvärmeprod!$B$1:$AG$1,0),FALSE)/1,0)-IFERROR(VLOOKUP($B109,'Slutlig allokering'!$B$2:$AC$462,MATCH(Y$3,'Slutlig allokering'!$B$2:$AJ$2,0),FALSE)/1,0)</f>
        <v>0</v>
      </c>
      <c r="Z109">
        <f>IFERROR(VLOOKUP($B109,Kraftvärmeprod!$B$1:$AH$479,MATCH(Z$2,Kraftvärmeprod!$B$1:$AG$1,0),FALSE)/1,0)-IFERROR(VLOOKUP($B109,'Slutlig allokering'!$B$2:$AC$462,MATCH(Z$3,'Slutlig allokering'!$B$2:$AJ$2,0),FALSE)/1,0)</f>
        <v>0</v>
      </c>
      <c r="AA109">
        <f>IFERROR(VLOOKUP($B109,Kraftvärmeprod!$B$1:$AH$479,MATCH(AA$2,Kraftvärmeprod!$B$1:$AG$1,0),FALSE)/1,0)-IFERROR(VLOOKUP($B109,'Slutlig allokering'!$B$2:$AC$462,MATCH(AA$3,'Slutlig allokering'!$B$2:$AJ$2,0),FALSE)/1,0)</f>
        <v>0</v>
      </c>
      <c r="AB109">
        <f>IFERROR(VLOOKUP($B109,Kraftvärmeprod!$B$1:$AH$479,MATCH(AB$2,Kraftvärmeprod!$B$1:$AG$1,0),FALSE)/1,0)-IFERROR(VLOOKUP($B109,'Slutlig allokering'!$B$2:$AC$462,MATCH(AB$3,'Slutlig allokering'!$B$2:$AJ$2,0),FALSE)/1,0)</f>
        <v>0</v>
      </c>
      <c r="AE109">
        <f t="shared" si="2"/>
        <v>0</v>
      </c>
      <c r="AG109">
        <f>IFERROR(VLOOKUP(B109,'Slutlig allokering'!$B$2:$AJ$462,MATCH("Summa justerad allokerad tillförd energi (utan hjälpel och rökgaskondensering):",'Slutlig allokering'!$B$2:$AK$2,0),FALSE)/1,"")</f>
        <v>0</v>
      </c>
      <c r="AI109" s="55" t="str">
        <f>IFERROR(1-VLOOKUP(B109,'Slutlig allokering'!$B$2:$AJ$462,MATCH("Andel av bränsle i kvv som allokerats till värme, exklusive rökgaskondensering och hjälpel",'Slutlig allokering'!$B$2:$AK$2,0),FALSE),"")</f>
        <v/>
      </c>
      <c r="AK109" s="55" t="str">
        <f t="shared" si="3"/>
        <v/>
      </c>
    </row>
    <row r="110" spans="1:37" x14ac:dyDescent="0.35">
      <c r="A110" s="28" t="s">
        <v>137</v>
      </c>
      <c r="B110" s="28" t="s">
        <v>138</v>
      </c>
      <c r="C110">
        <f>IFERROR(VLOOKUP($B110,Kraftvärmeprod!$B$1:$AH$479,MATCH(C$3,Kraftvärmeprod!$B$1:$AG$1,0),FALSE)/1,"")</f>
        <v>89.584999999999994</v>
      </c>
      <c r="D110">
        <f>IFERROR(VLOOKUP($B110,Kraftvärmeprod!$B$1:$AH$479,MATCH(D$3,Kraftvärmeprod!$B$1:$AG$1,0),FALSE)/1,"")</f>
        <v>14.727</v>
      </c>
      <c r="E110">
        <f>IFERROR(VLOOKUP($B110,Kraftvärmeprod!$B$1:$AH$479,MATCH(E$2,Kraftvärmeprod!$B$1:$AG$1,0),FALSE)/1,0)-IFERROR(VLOOKUP($B110,'Slutlig allokering'!$B$2:$AC$462,MATCH(E$3,'Slutlig allokering'!$B$2:$AJ$2,0),FALSE)/1,0)</f>
        <v>43.316500000000005</v>
      </c>
      <c r="F110">
        <f>IFERROR(VLOOKUP($B110,Kraftvärmeprod!$B$1:$AH$479,MATCH(F$2,Kraftvärmeprod!$B$1:$AG$1,0),FALSE)/1,0)-IFERROR(VLOOKUP($B110,'Slutlig allokering'!$B$2:$AC$462,MATCH(F$3,'Slutlig allokering'!$B$2:$AJ$2,0),FALSE)/1,0)</f>
        <v>0</v>
      </c>
      <c r="G110">
        <f>IFERROR(VLOOKUP($B110,Kraftvärmeprod!$B$1:$AH$479,MATCH(G$2,Kraftvärmeprod!$B$1:$AG$1,0),FALSE)/1,0)-IFERROR(VLOOKUP($B110,'Slutlig allokering'!$B$2:$AC$462,MATCH(G$3,'Slutlig allokering'!$B$2:$AJ$2,0),FALSE)/1,0)</f>
        <v>0</v>
      </c>
      <c r="H110">
        <f>IFERROR(VLOOKUP($B110,Kraftvärmeprod!$B$1:$AH$479,MATCH(H$2,Kraftvärmeprod!$B$1:$AG$1,0),FALSE)/1,0)-IFERROR(VLOOKUP($B110,'Slutlig allokering'!$B$2:$AC$462,MATCH(H$3,'Slutlig allokering'!$B$2:$AJ$2,0),FALSE)/1,0)</f>
        <v>0</v>
      </c>
      <c r="I110">
        <f>IFERROR(VLOOKUP($B110,Kraftvärmeprod!$B$1:$AH$479,MATCH(I$2,Kraftvärmeprod!$B$1:$AG$1,0),FALSE)/1,0)-IFERROR(VLOOKUP($B110,'Slutlig allokering'!$B$2:$AC$462,MATCH(I$3,'Slutlig allokering'!$B$2:$AJ$2,0),FALSE)/1,0)</f>
        <v>0</v>
      </c>
      <c r="J110">
        <f>IFERROR(VLOOKUP($B110,Kraftvärmeprod!$B$1:$AH$479,MATCH(J$2,Kraftvärmeprod!$B$1:$AG$1,0),FALSE)/1,0)-IFERROR(VLOOKUP($B110,'Slutlig allokering'!$B$2:$AC$462,MATCH(J$3,'Slutlig allokering'!$B$2:$AJ$2,0),FALSE)/1,0)</f>
        <v>0</v>
      </c>
      <c r="K110">
        <f>IFERROR(VLOOKUP($B110,Kraftvärmeprod!$B$1:$AH$479,MATCH(K$2,Kraftvärmeprod!$B$1:$AG$1,0),FALSE)/1,0)-IFERROR(VLOOKUP($B110,'Slutlig allokering'!$B$2:$AC$462,MATCH(K$3,'Slutlig allokering'!$B$2:$AJ$2,0),FALSE)/1,0)</f>
        <v>0</v>
      </c>
      <c r="L110">
        <f>IFERROR(VLOOKUP($B110,Kraftvärmeprod!$B$1:$AH$479,MATCH(L$2,Kraftvärmeprod!$B$1:$AG$1,0),FALSE)/1,0)-IFERROR(VLOOKUP($B110,'Slutlig allokering'!$B$2:$AC$462,MATCH(L$3,'Slutlig allokering'!$B$2:$AJ$2,0),FALSE)/1,0)</f>
        <v>0</v>
      </c>
      <c r="M110" s="143">
        <f>IFERROR(VLOOKUP($B110,Miljö!$B$1:$S$477,MATCH(M$2,Miljö!$B$1:$X$1,0),FALSE)/1,0)-IFERROR(VLOOKUP($B110,'Slutlig allokering'!$B$2:$AC$462,MATCH(M$3,'Slutlig allokering'!$B$2:$AJ$2,0),FALSE)/1,0)</f>
        <v>0</v>
      </c>
      <c r="N110">
        <f>IFERROR(VLOOKUP($B110,Kraftvärmeprod!$B$1:$AH$479,MATCH(N$2,Kraftvärmeprod!$B$1:$AG$1,0),FALSE)/1,0)-IFERROR(VLOOKUP($B110,'Slutlig allokering'!$B$2:$AC$462,MATCH(N$3,'Slutlig allokering'!$B$2:$AJ$2,0),FALSE)/1,0)</f>
        <v>0</v>
      </c>
      <c r="O110">
        <f>IFERROR(VLOOKUP($B110,Kraftvärmeprod!$B$1:$AH$479,MATCH(O$2,Kraftvärmeprod!$B$1:$AG$1,0),FALSE)/1,0)-IFERROR(VLOOKUP($B110,'Slutlig allokering'!$B$2:$AC$462,MATCH(O$3,'Slutlig allokering'!$B$2:$AJ$2,0),FALSE)/1,0)</f>
        <v>0</v>
      </c>
      <c r="P110">
        <f>IFERROR(VLOOKUP($B110,Kraftvärmeprod!$B$1:$AH$479,MATCH(P$2,Kraftvärmeprod!$B$1:$AG$1,0),FALSE)/1,0)-IFERROR(VLOOKUP($B110,'Slutlig allokering'!$B$2:$AC$462,MATCH(P$3,'Slutlig allokering'!$B$2:$AJ$2,0),FALSE)/1,0)</f>
        <v>0</v>
      </c>
      <c r="Q110">
        <f>IFERROR(VLOOKUP($B110,Kraftvärmeprod!$B$1:$AH$479,MATCH(Q$2,Kraftvärmeprod!$B$1:$AG$1,0),FALSE)/1,0)-IFERROR(VLOOKUP($B110,'Slutlig allokering'!$B$2:$AC$462,MATCH(Q$3,'Slutlig allokering'!$B$2:$AJ$2,0),FALSE)/1,0)</f>
        <v>0</v>
      </c>
      <c r="R110">
        <f>IFERROR(VLOOKUP($B110,Kraftvärmeprod!$B$1:$AH$479,MATCH(R$2,Kraftvärmeprod!$B$1:$AG$1,0),FALSE)/1,0)-IFERROR(VLOOKUP($B110,'Slutlig allokering'!$B$2:$AC$462,MATCH(R$3,'Slutlig allokering'!$B$2:$AJ$2,0),FALSE)/1,0)</f>
        <v>0</v>
      </c>
      <c r="S110">
        <f>IFERROR(VLOOKUP($B110,Kraftvärmeprod!$B$1:$AH$479,MATCH(S$2,Kraftvärmeprod!$B$1:$AG$1,0),FALSE)/1,0)-IFERROR(VLOOKUP($B110,'Slutlig allokering'!$B$2:$AC$462,MATCH(S$3,'Slutlig allokering'!$B$2:$AJ$2,0),FALSE)/1,0)</f>
        <v>0</v>
      </c>
      <c r="T110">
        <f>IFERROR(VLOOKUP($B110,Kraftvärmeprod!$B$1:$AH$479,MATCH(T$2,Kraftvärmeprod!$B$1:$AG$1,0),FALSE)/1,0)-IFERROR(VLOOKUP($B110,'Slutlig allokering'!$B$2:$AC$462,MATCH(T$3,'Slutlig allokering'!$B$2:$AJ$2,0),FALSE)/1,0)</f>
        <v>0</v>
      </c>
      <c r="U110">
        <f>IFERROR(VLOOKUP($B110,Kraftvärmeprod!$B$1:$AH$479,MATCH(U$2,Kraftvärmeprod!$B$1:$AG$1,0),FALSE)/1,0)-IFERROR(VLOOKUP($B110,'Slutlig allokering'!$B$2:$AC$462,MATCH(U$3,'Slutlig allokering'!$B$2:$AJ$2,0),FALSE)/1,0)</f>
        <v>0</v>
      </c>
      <c r="V110">
        <f>IFERROR(VLOOKUP($B110,Kraftvärmeprod!$B$1:$AH$479,MATCH(V$2,Kraftvärmeprod!$B$1:$AG$1,0),FALSE)/1,0)-IFERROR(VLOOKUP($B110,'Slutlig allokering'!$B$2:$AC$462,MATCH(V$3,'Slutlig allokering'!$B$2:$AJ$2,0),FALSE)/1,0)</f>
        <v>0</v>
      </c>
      <c r="W110">
        <f>IFERROR(VLOOKUP($B110,Kraftvärmeprod!$B$1:$AH$479,MATCH(W$2,Kraftvärmeprod!$B$1:$AG$1,0),FALSE)/1,0)-IFERROR(VLOOKUP($B110,'Slutlig allokering'!$B$2:$AC$462,MATCH(W$3,'Slutlig allokering'!$B$2:$AJ$2,0),FALSE)/1,0)</f>
        <v>0</v>
      </c>
      <c r="X110">
        <f>IFERROR(VLOOKUP($B110,Kraftvärmeprod!$B$1:$AH$479,MATCH(X$2,Kraftvärmeprod!$B$1:$AG$1,0),FALSE)/1,0)-IFERROR(VLOOKUP($B110,'Slutlig allokering'!$B$2:$AC$462,MATCH(X$3,'Slutlig allokering'!$B$2:$AJ$2,0),FALSE)/1,0)</f>
        <v>0</v>
      </c>
      <c r="Y110">
        <f>IFERROR(VLOOKUP($B110,Kraftvärmeprod!$B$1:$AH$479,MATCH(Y$2,Kraftvärmeprod!$B$1:$AG$1,0),FALSE)/1,0)-IFERROR(VLOOKUP($B110,'Slutlig allokering'!$B$2:$AC$462,MATCH(Y$3,'Slutlig allokering'!$B$2:$AJ$2,0),FALSE)/1,0)</f>
        <v>0</v>
      </c>
      <c r="Z110">
        <f>IFERROR(VLOOKUP($B110,Kraftvärmeprod!$B$1:$AH$479,MATCH(Z$2,Kraftvärmeprod!$B$1:$AG$1,0),FALSE)/1,0)-IFERROR(VLOOKUP($B110,'Slutlig allokering'!$B$2:$AC$462,MATCH(Z$3,'Slutlig allokering'!$B$2:$AJ$2,0),FALSE)/1,0)</f>
        <v>0</v>
      </c>
      <c r="AA110">
        <f>IFERROR(VLOOKUP($B110,Kraftvärmeprod!$B$1:$AH$479,MATCH(AA$2,Kraftvärmeprod!$B$1:$AG$1,0),FALSE)/1,0)-IFERROR(VLOOKUP($B110,'Slutlig allokering'!$B$2:$AC$462,MATCH(AA$3,'Slutlig allokering'!$B$2:$AJ$2,0),FALSE)/1,0)</f>
        <v>0</v>
      </c>
      <c r="AB110">
        <f>IFERROR(VLOOKUP($B110,Kraftvärmeprod!$B$1:$AH$479,MATCH(AB$2,Kraftvärmeprod!$B$1:$AG$1,0),FALSE)/1,0)-IFERROR(VLOOKUP($B110,'Slutlig allokering'!$B$2:$AC$462,MATCH(AB$3,'Slutlig allokering'!$B$2:$AJ$2,0),FALSE)/1,0)</f>
        <v>0</v>
      </c>
      <c r="AE110">
        <f t="shared" si="2"/>
        <v>43.316500000000005</v>
      </c>
      <c r="AG110">
        <f>IFERROR(VLOOKUP(B110,'Slutlig allokering'!$B$2:$AJ$462,MATCH("Summa justerad allokerad tillförd energi (utan hjälpel och rökgaskondensering):",'Slutlig allokering'!$B$2:$AK$2,0),FALSE)/1,"")</f>
        <v>82.342500000000001</v>
      </c>
      <c r="AI110" s="55">
        <f>IFERROR(1-VLOOKUP(B110,'Slutlig allokering'!$B$2:$AJ$462,MATCH("Andel av bränsle i kvv som allokerats till värme, exklusive rökgaskondensering och hjälpel",'Slutlig allokering'!$B$2:$AK$2,0),FALSE),"")</f>
        <v>0.34471466428986386</v>
      </c>
      <c r="AK110" s="55">
        <f t="shared" si="3"/>
        <v>0.34471466428986386</v>
      </c>
    </row>
    <row r="111" spans="1:37" x14ac:dyDescent="0.35">
      <c r="A111" s="28" t="s">
        <v>137</v>
      </c>
      <c r="B111" s="28" t="s">
        <v>139</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allokering'!$B$2:$AC$462,MATCH(E$3,'Slutlig allokering'!$B$2:$AJ$2,0),FALSE)/1,0)</f>
        <v>0</v>
      </c>
      <c r="F111">
        <f>IFERROR(VLOOKUP($B111,Kraftvärmeprod!$B$1:$AH$479,MATCH(F$2,Kraftvärmeprod!$B$1:$AG$1,0),FALSE)/1,0)-IFERROR(VLOOKUP($B111,'Slutlig allokering'!$B$2:$AC$462,MATCH(F$3,'Slutlig allokering'!$B$2:$AJ$2,0),FALSE)/1,0)</f>
        <v>0</v>
      </c>
      <c r="G111">
        <f>IFERROR(VLOOKUP($B111,Kraftvärmeprod!$B$1:$AH$479,MATCH(G$2,Kraftvärmeprod!$B$1:$AG$1,0),FALSE)/1,0)-IFERROR(VLOOKUP($B111,'Slutlig allokering'!$B$2:$AC$462,MATCH(G$3,'Slutlig allokering'!$B$2:$AJ$2,0),FALSE)/1,0)</f>
        <v>0</v>
      </c>
      <c r="H111">
        <f>IFERROR(VLOOKUP($B111,Kraftvärmeprod!$B$1:$AH$479,MATCH(H$2,Kraftvärmeprod!$B$1:$AG$1,0),FALSE)/1,0)-IFERROR(VLOOKUP($B111,'Slutlig allokering'!$B$2:$AC$462,MATCH(H$3,'Slutlig allokering'!$B$2:$AJ$2,0),FALSE)/1,0)</f>
        <v>0</v>
      </c>
      <c r="I111">
        <f>IFERROR(VLOOKUP($B111,Kraftvärmeprod!$B$1:$AH$479,MATCH(I$2,Kraftvärmeprod!$B$1:$AG$1,0),FALSE)/1,0)-IFERROR(VLOOKUP($B111,'Slutlig allokering'!$B$2:$AC$462,MATCH(I$3,'Slutlig allokering'!$B$2:$AJ$2,0),FALSE)/1,0)</f>
        <v>0</v>
      </c>
      <c r="J111">
        <f>IFERROR(VLOOKUP($B111,Kraftvärmeprod!$B$1:$AH$479,MATCH(J$2,Kraftvärmeprod!$B$1:$AG$1,0),FALSE)/1,0)-IFERROR(VLOOKUP($B111,'Slutlig allokering'!$B$2:$AC$462,MATCH(J$3,'Slutlig allokering'!$B$2:$AJ$2,0),FALSE)/1,0)</f>
        <v>0</v>
      </c>
      <c r="K111">
        <f>IFERROR(VLOOKUP($B111,Kraftvärmeprod!$B$1:$AH$479,MATCH(K$2,Kraftvärmeprod!$B$1:$AG$1,0),FALSE)/1,0)-IFERROR(VLOOKUP($B111,'Slutlig allokering'!$B$2:$AC$462,MATCH(K$3,'Slutlig allokering'!$B$2:$AJ$2,0),FALSE)/1,0)</f>
        <v>0</v>
      </c>
      <c r="L111">
        <f>IFERROR(VLOOKUP($B111,Kraftvärmeprod!$B$1:$AH$479,MATCH(L$2,Kraftvärmeprod!$B$1:$AG$1,0),FALSE)/1,0)-IFERROR(VLOOKUP($B111,'Slutlig allokering'!$B$2:$AC$462,MATCH(L$3,'Slutlig allokering'!$B$2:$AJ$2,0),FALSE)/1,0)</f>
        <v>0</v>
      </c>
      <c r="M111" s="143">
        <f>IFERROR(VLOOKUP($B111,Miljö!$B$1:$S$477,MATCH(M$2,Miljö!$B$1:$X$1,0),FALSE)/1,0)-IFERROR(VLOOKUP($B111,'Slutlig allokering'!$B$2:$AC$462,MATCH(M$3,'Slutlig allokering'!$B$2:$AJ$2,0),FALSE)/1,0)</f>
        <v>0</v>
      </c>
      <c r="N111">
        <f>IFERROR(VLOOKUP($B111,Kraftvärmeprod!$B$1:$AH$479,MATCH(N$2,Kraftvärmeprod!$B$1:$AG$1,0),FALSE)/1,0)-IFERROR(VLOOKUP($B111,'Slutlig allokering'!$B$2:$AC$462,MATCH(N$3,'Slutlig allokering'!$B$2:$AJ$2,0),FALSE)/1,0)</f>
        <v>0</v>
      </c>
      <c r="O111">
        <f>IFERROR(VLOOKUP($B111,Kraftvärmeprod!$B$1:$AH$479,MATCH(O$2,Kraftvärmeprod!$B$1:$AG$1,0),FALSE)/1,0)-IFERROR(VLOOKUP($B111,'Slutlig allokering'!$B$2:$AC$462,MATCH(O$3,'Slutlig allokering'!$B$2:$AJ$2,0),FALSE)/1,0)</f>
        <v>0</v>
      </c>
      <c r="P111">
        <f>IFERROR(VLOOKUP($B111,Kraftvärmeprod!$B$1:$AH$479,MATCH(P$2,Kraftvärmeprod!$B$1:$AG$1,0),FALSE)/1,0)-IFERROR(VLOOKUP($B111,'Slutlig allokering'!$B$2:$AC$462,MATCH(P$3,'Slutlig allokering'!$B$2:$AJ$2,0),FALSE)/1,0)</f>
        <v>0</v>
      </c>
      <c r="Q111">
        <f>IFERROR(VLOOKUP($B111,Kraftvärmeprod!$B$1:$AH$479,MATCH(Q$2,Kraftvärmeprod!$B$1:$AG$1,0),FALSE)/1,0)-IFERROR(VLOOKUP($B111,'Slutlig allokering'!$B$2:$AC$462,MATCH(Q$3,'Slutlig allokering'!$B$2:$AJ$2,0),FALSE)/1,0)</f>
        <v>0</v>
      </c>
      <c r="R111">
        <f>IFERROR(VLOOKUP($B111,Kraftvärmeprod!$B$1:$AH$479,MATCH(R$2,Kraftvärmeprod!$B$1:$AG$1,0),FALSE)/1,0)-IFERROR(VLOOKUP($B111,'Slutlig allokering'!$B$2:$AC$462,MATCH(R$3,'Slutlig allokering'!$B$2:$AJ$2,0),FALSE)/1,0)</f>
        <v>0</v>
      </c>
      <c r="S111">
        <f>IFERROR(VLOOKUP($B111,Kraftvärmeprod!$B$1:$AH$479,MATCH(S$2,Kraftvärmeprod!$B$1:$AG$1,0),FALSE)/1,0)-IFERROR(VLOOKUP($B111,'Slutlig allokering'!$B$2:$AC$462,MATCH(S$3,'Slutlig allokering'!$B$2:$AJ$2,0),FALSE)/1,0)</f>
        <v>0</v>
      </c>
      <c r="T111">
        <f>IFERROR(VLOOKUP($B111,Kraftvärmeprod!$B$1:$AH$479,MATCH(T$2,Kraftvärmeprod!$B$1:$AG$1,0),FALSE)/1,0)-IFERROR(VLOOKUP($B111,'Slutlig allokering'!$B$2:$AC$462,MATCH(T$3,'Slutlig allokering'!$B$2:$AJ$2,0),FALSE)/1,0)</f>
        <v>0</v>
      </c>
      <c r="U111">
        <f>IFERROR(VLOOKUP($B111,Kraftvärmeprod!$B$1:$AH$479,MATCH(U$2,Kraftvärmeprod!$B$1:$AG$1,0),FALSE)/1,0)-IFERROR(VLOOKUP($B111,'Slutlig allokering'!$B$2:$AC$462,MATCH(U$3,'Slutlig allokering'!$B$2:$AJ$2,0),FALSE)/1,0)</f>
        <v>0</v>
      </c>
      <c r="V111">
        <f>IFERROR(VLOOKUP($B111,Kraftvärmeprod!$B$1:$AH$479,MATCH(V$2,Kraftvärmeprod!$B$1:$AG$1,0),FALSE)/1,0)-IFERROR(VLOOKUP($B111,'Slutlig allokering'!$B$2:$AC$462,MATCH(V$3,'Slutlig allokering'!$B$2:$AJ$2,0),FALSE)/1,0)</f>
        <v>0</v>
      </c>
      <c r="W111">
        <f>IFERROR(VLOOKUP($B111,Kraftvärmeprod!$B$1:$AH$479,MATCH(W$2,Kraftvärmeprod!$B$1:$AG$1,0),FALSE)/1,0)-IFERROR(VLOOKUP($B111,'Slutlig allokering'!$B$2:$AC$462,MATCH(W$3,'Slutlig allokering'!$B$2:$AJ$2,0),FALSE)/1,0)</f>
        <v>0</v>
      </c>
      <c r="X111">
        <f>IFERROR(VLOOKUP($B111,Kraftvärmeprod!$B$1:$AH$479,MATCH(X$2,Kraftvärmeprod!$B$1:$AG$1,0),FALSE)/1,0)-IFERROR(VLOOKUP($B111,'Slutlig allokering'!$B$2:$AC$462,MATCH(X$3,'Slutlig allokering'!$B$2:$AJ$2,0),FALSE)/1,0)</f>
        <v>0</v>
      </c>
      <c r="Y111">
        <f>IFERROR(VLOOKUP($B111,Kraftvärmeprod!$B$1:$AH$479,MATCH(Y$2,Kraftvärmeprod!$B$1:$AG$1,0),FALSE)/1,0)-IFERROR(VLOOKUP($B111,'Slutlig allokering'!$B$2:$AC$462,MATCH(Y$3,'Slutlig allokering'!$B$2:$AJ$2,0),FALSE)/1,0)</f>
        <v>0</v>
      </c>
      <c r="Z111">
        <f>IFERROR(VLOOKUP($B111,Kraftvärmeprod!$B$1:$AH$479,MATCH(Z$2,Kraftvärmeprod!$B$1:$AG$1,0),FALSE)/1,0)-IFERROR(VLOOKUP($B111,'Slutlig allokering'!$B$2:$AC$462,MATCH(Z$3,'Slutlig allokering'!$B$2:$AJ$2,0),FALSE)/1,0)</f>
        <v>0</v>
      </c>
      <c r="AA111">
        <f>IFERROR(VLOOKUP($B111,Kraftvärmeprod!$B$1:$AH$479,MATCH(AA$2,Kraftvärmeprod!$B$1:$AG$1,0),FALSE)/1,0)-IFERROR(VLOOKUP($B111,'Slutlig allokering'!$B$2:$AC$462,MATCH(AA$3,'Slutlig allokering'!$B$2:$AJ$2,0),FALSE)/1,0)</f>
        <v>0</v>
      </c>
      <c r="AB111">
        <f>IFERROR(VLOOKUP($B111,Kraftvärmeprod!$B$1:$AH$479,MATCH(AB$2,Kraftvärmeprod!$B$1:$AG$1,0),FALSE)/1,0)-IFERROR(VLOOKUP($B111,'Slutlig allokering'!$B$2:$AC$462,MATCH(AB$3,'Slutlig allokering'!$B$2:$AJ$2,0),FALSE)/1,0)</f>
        <v>0</v>
      </c>
      <c r="AE111">
        <f t="shared" si="2"/>
        <v>0</v>
      </c>
      <c r="AG111">
        <f>IFERROR(VLOOKUP(B111,'Slutlig allokering'!$B$2:$AJ$462,MATCH("Summa justerad allokerad tillförd energi (utan hjälpel och rökgaskondensering):",'Slutlig allokering'!$B$2:$AK$2,0),FALSE)/1,"")</f>
        <v>0</v>
      </c>
      <c r="AI111" s="55" t="str">
        <f>IFERROR(1-VLOOKUP(B111,'Slutlig allokering'!$B$2:$AJ$462,MATCH("Andel av bränsle i kvv som allokerats till värme, exklusive rökgaskondensering och hjälpel",'Slutlig allokering'!$B$2:$AK$2,0),FALSE),"")</f>
        <v/>
      </c>
      <c r="AK111" s="55" t="str">
        <f t="shared" si="3"/>
        <v/>
      </c>
    </row>
    <row r="112" spans="1:37" x14ac:dyDescent="0.35">
      <c r="A112" s="28" t="s">
        <v>137</v>
      </c>
      <c r="B112" s="28" t="s">
        <v>140</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allokering'!$B$2:$AC$462,MATCH(E$3,'Slutlig allokering'!$B$2:$AJ$2,0),FALSE)/1,0)</f>
        <v>0</v>
      </c>
      <c r="F112">
        <f>IFERROR(VLOOKUP($B112,Kraftvärmeprod!$B$1:$AH$479,MATCH(F$2,Kraftvärmeprod!$B$1:$AG$1,0),FALSE)/1,0)-IFERROR(VLOOKUP($B112,'Slutlig allokering'!$B$2:$AC$462,MATCH(F$3,'Slutlig allokering'!$B$2:$AJ$2,0),FALSE)/1,0)</f>
        <v>0</v>
      </c>
      <c r="G112">
        <f>IFERROR(VLOOKUP($B112,Kraftvärmeprod!$B$1:$AH$479,MATCH(G$2,Kraftvärmeprod!$B$1:$AG$1,0),FALSE)/1,0)-IFERROR(VLOOKUP($B112,'Slutlig allokering'!$B$2:$AC$462,MATCH(G$3,'Slutlig allokering'!$B$2:$AJ$2,0),FALSE)/1,0)</f>
        <v>0</v>
      </c>
      <c r="H112">
        <f>IFERROR(VLOOKUP($B112,Kraftvärmeprod!$B$1:$AH$479,MATCH(H$2,Kraftvärmeprod!$B$1:$AG$1,0),FALSE)/1,0)-IFERROR(VLOOKUP($B112,'Slutlig allokering'!$B$2:$AC$462,MATCH(H$3,'Slutlig allokering'!$B$2:$AJ$2,0),FALSE)/1,0)</f>
        <v>0</v>
      </c>
      <c r="I112">
        <f>IFERROR(VLOOKUP($B112,Kraftvärmeprod!$B$1:$AH$479,MATCH(I$2,Kraftvärmeprod!$B$1:$AG$1,0),FALSE)/1,0)-IFERROR(VLOOKUP($B112,'Slutlig allokering'!$B$2:$AC$462,MATCH(I$3,'Slutlig allokering'!$B$2:$AJ$2,0),FALSE)/1,0)</f>
        <v>0</v>
      </c>
      <c r="J112">
        <f>IFERROR(VLOOKUP($B112,Kraftvärmeprod!$B$1:$AH$479,MATCH(J$2,Kraftvärmeprod!$B$1:$AG$1,0),FALSE)/1,0)-IFERROR(VLOOKUP($B112,'Slutlig allokering'!$B$2:$AC$462,MATCH(J$3,'Slutlig allokering'!$B$2:$AJ$2,0),FALSE)/1,0)</f>
        <v>0</v>
      </c>
      <c r="K112">
        <f>IFERROR(VLOOKUP($B112,Kraftvärmeprod!$B$1:$AH$479,MATCH(K$2,Kraftvärmeprod!$B$1:$AG$1,0),FALSE)/1,0)-IFERROR(VLOOKUP($B112,'Slutlig allokering'!$B$2:$AC$462,MATCH(K$3,'Slutlig allokering'!$B$2:$AJ$2,0),FALSE)/1,0)</f>
        <v>0</v>
      </c>
      <c r="L112">
        <f>IFERROR(VLOOKUP($B112,Kraftvärmeprod!$B$1:$AH$479,MATCH(L$2,Kraftvärmeprod!$B$1:$AG$1,0),FALSE)/1,0)-IFERROR(VLOOKUP($B112,'Slutlig allokering'!$B$2:$AC$462,MATCH(L$3,'Slutlig allokering'!$B$2:$AJ$2,0),FALSE)/1,0)</f>
        <v>0</v>
      </c>
      <c r="M112" s="143">
        <f>IFERROR(VLOOKUP($B112,Miljö!$B$1:$S$477,MATCH(M$2,Miljö!$B$1:$X$1,0),FALSE)/1,0)-IFERROR(VLOOKUP($B112,'Slutlig allokering'!$B$2:$AC$462,MATCH(M$3,'Slutlig allokering'!$B$2:$AJ$2,0),FALSE)/1,0)</f>
        <v>0</v>
      </c>
      <c r="N112">
        <f>IFERROR(VLOOKUP($B112,Kraftvärmeprod!$B$1:$AH$479,MATCH(N$2,Kraftvärmeprod!$B$1:$AG$1,0),FALSE)/1,0)-IFERROR(VLOOKUP($B112,'Slutlig allokering'!$B$2:$AC$462,MATCH(N$3,'Slutlig allokering'!$B$2:$AJ$2,0),FALSE)/1,0)</f>
        <v>0</v>
      </c>
      <c r="O112">
        <f>IFERROR(VLOOKUP($B112,Kraftvärmeprod!$B$1:$AH$479,MATCH(O$2,Kraftvärmeprod!$B$1:$AG$1,0),FALSE)/1,0)-IFERROR(VLOOKUP($B112,'Slutlig allokering'!$B$2:$AC$462,MATCH(O$3,'Slutlig allokering'!$B$2:$AJ$2,0),FALSE)/1,0)</f>
        <v>0</v>
      </c>
      <c r="P112">
        <f>IFERROR(VLOOKUP($B112,Kraftvärmeprod!$B$1:$AH$479,MATCH(P$2,Kraftvärmeprod!$B$1:$AG$1,0),FALSE)/1,0)-IFERROR(VLOOKUP($B112,'Slutlig allokering'!$B$2:$AC$462,MATCH(P$3,'Slutlig allokering'!$B$2:$AJ$2,0),FALSE)/1,0)</f>
        <v>0</v>
      </c>
      <c r="Q112">
        <f>IFERROR(VLOOKUP($B112,Kraftvärmeprod!$B$1:$AH$479,MATCH(Q$2,Kraftvärmeprod!$B$1:$AG$1,0),FALSE)/1,0)-IFERROR(VLOOKUP($B112,'Slutlig allokering'!$B$2:$AC$462,MATCH(Q$3,'Slutlig allokering'!$B$2:$AJ$2,0),FALSE)/1,0)</f>
        <v>0</v>
      </c>
      <c r="R112">
        <f>IFERROR(VLOOKUP($B112,Kraftvärmeprod!$B$1:$AH$479,MATCH(R$2,Kraftvärmeprod!$B$1:$AG$1,0),FALSE)/1,0)-IFERROR(VLOOKUP($B112,'Slutlig allokering'!$B$2:$AC$462,MATCH(R$3,'Slutlig allokering'!$B$2:$AJ$2,0),FALSE)/1,0)</f>
        <v>0</v>
      </c>
      <c r="S112">
        <f>IFERROR(VLOOKUP($B112,Kraftvärmeprod!$B$1:$AH$479,MATCH(S$2,Kraftvärmeprod!$B$1:$AG$1,0),FALSE)/1,0)-IFERROR(VLOOKUP($B112,'Slutlig allokering'!$B$2:$AC$462,MATCH(S$3,'Slutlig allokering'!$B$2:$AJ$2,0),FALSE)/1,0)</f>
        <v>0</v>
      </c>
      <c r="T112">
        <f>IFERROR(VLOOKUP($B112,Kraftvärmeprod!$B$1:$AH$479,MATCH(T$2,Kraftvärmeprod!$B$1:$AG$1,0),FALSE)/1,0)-IFERROR(VLOOKUP($B112,'Slutlig allokering'!$B$2:$AC$462,MATCH(T$3,'Slutlig allokering'!$B$2:$AJ$2,0),FALSE)/1,0)</f>
        <v>0</v>
      </c>
      <c r="U112">
        <f>IFERROR(VLOOKUP($B112,Kraftvärmeprod!$B$1:$AH$479,MATCH(U$2,Kraftvärmeprod!$B$1:$AG$1,0),FALSE)/1,0)-IFERROR(VLOOKUP($B112,'Slutlig allokering'!$B$2:$AC$462,MATCH(U$3,'Slutlig allokering'!$B$2:$AJ$2,0),FALSE)/1,0)</f>
        <v>0</v>
      </c>
      <c r="V112">
        <f>IFERROR(VLOOKUP($B112,Kraftvärmeprod!$B$1:$AH$479,MATCH(V$2,Kraftvärmeprod!$B$1:$AG$1,0),FALSE)/1,0)-IFERROR(VLOOKUP($B112,'Slutlig allokering'!$B$2:$AC$462,MATCH(V$3,'Slutlig allokering'!$B$2:$AJ$2,0),FALSE)/1,0)</f>
        <v>0</v>
      </c>
      <c r="W112">
        <f>IFERROR(VLOOKUP($B112,Kraftvärmeprod!$B$1:$AH$479,MATCH(W$2,Kraftvärmeprod!$B$1:$AG$1,0),FALSE)/1,0)-IFERROR(VLOOKUP($B112,'Slutlig allokering'!$B$2:$AC$462,MATCH(W$3,'Slutlig allokering'!$B$2:$AJ$2,0),FALSE)/1,0)</f>
        <v>0</v>
      </c>
      <c r="X112">
        <f>IFERROR(VLOOKUP($B112,Kraftvärmeprod!$B$1:$AH$479,MATCH(X$2,Kraftvärmeprod!$B$1:$AG$1,0),FALSE)/1,0)-IFERROR(VLOOKUP($B112,'Slutlig allokering'!$B$2:$AC$462,MATCH(X$3,'Slutlig allokering'!$B$2:$AJ$2,0),FALSE)/1,0)</f>
        <v>0</v>
      </c>
      <c r="Y112">
        <f>IFERROR(VLOOKUP($B112,Kraftvärmeprod!$B$1:$AH$479,MATCH(Y$2,Kraftvärmeprod!$B$1:$AG$1,0),FALSE)/1,0)-IFERROR(VLOOKUP($B112,'Slutlig allokering'!$B$2:$AC$462,MATCH(Y$3,'Slutlig allokering'!$B$2:$AJ$2,0),FALSE)/1,0)</f>
        <v>0</v>
      </c>
      <c r="Z112">
        <f>IFERROR(VLOOKUP($B112,Kraftvärmeprod!$B$1:$AH$479,MATCH(Z$2,Kraftvärmeprod!$B$1:$AG$1,0),FALSE)/1,0)-IFERROR(VLOOKUP($B112,'Slutlig allokering'!$B$2:$AC$462,MATCH(Z$3,'Slutlig allokering'!$B$2:$AJ$2,0),FALSE)/1,0)</f>
        <v>0</v>
      </c>
      <c r="AA112">
        <f>IFERROR(VLOOKUP($B112,Kraftvärmeprod!$B$1:$AH$479,MATCH(AA$2,Kraftvärmeprod!$B$1:$AG$1,0),FALSE)/1,0)-IFERROR(VLOOKUP($B112,'Slutlig allokering'!$B$2:$AC$462,MATCH(AA$3,'Slutlig allokering'!$B$2:$AJ$2,0),FALSE)/1,0)</f>
        <v>0</v>
      </c>
      <c r="AB112">
        <f>IFERROR(VLOOKUP($B112,Kraftvärmeprod!$B$1:$AH$479,MATCH(AB$2,Kraftvärmeprod!$B$1:$AG$1,0),FALSE)/1,0)-IFERROR(VLOOKUP($B112,'Slutlig allokering'!$B$2:$AC$462,MATCH(AB$3,'Slutlig allokering'!$B$2:$AJ$2,0),FALSE)/1,0)</f>
        <v>0</v>
      </c>
      <c r="AE112">
        <f t="shared" si="2"/>
        <v>0</v>
      </c>
      <c r="AG112">
        <f>IFERROR(VLOOKUP(B112,'Slutlig allokering'!$B$2:$AJ$462,MATCH("Summa justerad allokerad tillförd energi (utan hjälpel och rökgaskondensering):",'Slutlig allokering'!$B$2:$AK$2,0),FALSE)/1,"")</f>
        <v>0</v>
      </c>
      <c r="AI112" s="55" t="str">
        <f>IFERROR(1-VLOOKUP(B112,'Slutlig allokering'!$B$2:$AJ$462,MATCH("Andel av bränsle i kvv som allokerats till värme, exklusive rökgaskondensering och hjälpel",'Slutlig allokering'!$B$2:$AK$2,0),FALSE),"")</f>
        <v/>
      </c>
      <c r="AK112" s="55" t="str">
        <f t="shared" si="3"/>
        <v/>
      </c>
    </row>
    <row r="113" spans="1:37" x14ac:dyDescent="0.35">
      <c r="A113" s="28" t="s">
        <v>141</v>
      </c>
      <c r="B113" s="28" t="s">
        <v>142</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allokering'!$B$2:$AC$462,MATCH(E$3,'Slutlig allokering'!$B$2:$AJ$2,0),FALSE)/1,0)</f>
        <v>0</v>
      </c>
      <c r="F113">
        <f>IFERROR(VLOOKUP($B113,Kraftvärmeprod!$B$1:$AH$479,MATCH(F$2,Kraftvärmeprod!$B$1:$AG$1,0),FALSE)/1,0)-IFERROR(VLOOKUP($B113,'Slutlig allokering'!$B$2:$AC$462,MATCH(F$3,'Slutlig allokering'!$B$2:$AJ$2,0),FALSE)/1,0)</f>
        <v>0</v>
      </c>
      <c r="G113">
        <f>IFERROR(VLOOKUP($B113,Kraftvärmeprod!$B$1:$AH$479,MATCH(G$2,Kraftvärmeprod!$B$1:$AG$1,0),FALSE)/1,0)-IFERROR(VLOOKUP($B113,'Slutlig allokering'!$B$2:$AC$462,MATCH(G$3,'Slutlig allokering'!$B$2:$AJ$2,0),FALSE)/1,0)</f>
        <v>0</v>
      </c>
      <c r="H113">
        <f>IFERROR(VLOOKUP($B113,Kraftvärmeprod!$B$1:$AH$479,MATCH(H$2,Kraftvärmeprod!$B$1:$AG$1,0),FALSE)/1,0)-IFERROR(VLOOKUP($B113,'Slutlig allokering'!$B$2:$AC$462,MATCH(H$3,'Slutlig allokering'!$B$2:$AJ$2,0),FALSE)/1,0)</f>
        <v>0</v>
      </c>
      <c r="I113">
        <f>IFERROR(VLOOKUP($B113,Kraftvärmeprod!$B$1:$AH$479,MATCH(I$2,Kraftvärmeprod!$B$1:$AG$1,0),FALSE)/1,0)-IFERROR(VLOOKUP($B113,'Slutlig allokering'!$B$2:$AC$462,MATCH(I$3,'Slutlig allokering'!$B$2:$AJ$2,0),FALSE)/1,0)</f>
        <v>0</v>
      </c>
      <c r="J113">
        <f>IFERROR(VLOOKUP($B113,Kraftvärmeprod!$B$1:$AH$479,MATCH(J$2,Kraftvärmeprod!$B$1:$AG$1,0),FALSE)/1,0)-IFERROR(VLOOKUP($B113,'Slutlig allokering'!$B$2:$AC$462,MATCH(J$3,'Slutlig allokering'!$B$2:$AJ$2,0),FALSE)/1,0)</f>
        <v>0</v>
      </c>
      <c r="K113">
        <f>IFERROR(VLOOKUP($B113,Kraftvärmeprod!$B$1:$AH$479,MATCH(K$2,Kraftvärmeprod!$B$1:$AG$1,0),FALSE)/1,0)-IFERROR(VLOOKUP($B113,'Slutlig allokering'!$B$2:$AC$462,MATCH(K$3,'Slutlig allokering'!$B$2:$AJ$2,0),FALSE)/1,0)</f>
        <v>0</v>
      </c>
      <c r="L113">
        <f>IFERROR(VLOOKUP($B113,Kraftvärmeprod!$B$1:$AH$479,MATCH(L$2,Kraftvärmeprod!$B$1:$AG$1,0),FALSE)/1,0)-IFERROR(VLOOKUP($B113,'Slutlig allokering'!$B$2:$AC$462,MATCH(L$3,'Slutlig allokering'!$B$2:$AJ$2,0),FALSE)/1,0)</f>
        <v>0</v>
      </c>
      <c r="M113" s="143">
        <f>IFERROR(VLOOKUP($B113,Miljö!$B$1:$S$477,MATCH(M$2,Miljö!$B$1:$X$1,0),FALSE)/1,0)-IFERROR(VLOOKUP($B113,'Slutlig allokering'!$B$2:$AC$462,MATCH(M$3,'Slutlig allokering'!$B$2:$AJ$2,0),FALSE)/1,0)</f>
        <v>0</v>
      </c>
      <c r="N113">
        <f>IFERROR(VLOOKUP($B113,Kraftvärmeprod!$B$1:$AH$479,MATCH(N$2,Kraftvärmeprod!$B$1:$AG$1,0),FALSE)/1,0)-IFERROR(VLOOKUP($B113,'Slutlig allokering'!$B$2:$AC$462,MATCH(N$3,'Slutlig allokering'!$B$2:$AJ$2,0),FALSE)/1,0)</f>
        <v>0</v>
      </c>
      <c r="O113">
        <f>IFERROR(VLOOKUP($B113,Kraftvärmeprod!$B$1:$AH$479,MATCH(O$2,Kraftvärmeprod!$B$1:$AG$1,0),FALSE)/1,0)-IFERROR(VLOOKUP($B113,'Slutlig allokering'!$B$2:$AC$462,MATCH(O$3,'Slutlig allokering'!$B$2:$AJ$2,0),FALSE)/1,0)</f>
        <v>0</v>
      </c>
      <c r="P113">
        <f>IFERROR(VLOOKUP($B113,Kraftvärmeprod!$B$1:$AH$479,MATCH(P$2,Kraftvärmeprod!$B$1:$AG$1,0),FALSE)/1,0)-IFERROR(VLOOKUP($B113,'Slutlig allokering'!$B$2:$AC$462,MATCH(P$3,'Slutlig allokering'!$B$2:$AJ$2,0),FALSE)/1,0)</f>
        <v>0</v>
      </c>
      <c r="Q113">
        <f>IFERROR(VLOOKUP($B113,Kraftvärmeprod!$B$1:$AH$479,MATCH(Q$2,Kraftvärmeprod!$B$1:$AG$1,0),FALSE)/1,0)-IFERROR(VLOOKUP($B113,'Slutlig allokering'!$B$2:$AC$462,MATCH(Q$3,'Slutlig allokering'!$B$2:$AJ$2,0),FALSE)/1,0)</f>
        <v>0</v>
      </c>
      <c r="R113">
        <f>IFERROR(VLOOKUP($B113,Kraftvärmeprod!$B$1:$AH$479,MATCH(R$2,Kraftvärmeprod!$B$1:$AG$1,0),FALSE)/1,0)-IFERROR(VLOOKUP($B113,'Slutlig allokering'!$B$2:$AC$462,MATCH(R$3,'Slutlig allokering'!$B$2:$AJ$2,0),FALSE)/1,0)</f>
        <v>0</v>
      </c>
      <c r="S113">
        <f>IFERROR(VLOOKUP($B113,Kraftvärmeprod!$B$1:$AH$479,MATCH(S$2,Kraftvärmeprod!$B$1:$AG$1,0),FALSE)/1,0)-IFERROR(VLOOKUP($B113,'Slutlig allokering'!$B$2:$AC$462,MATCH(S$3,'Slutlig allokering'!$B$2:$AJ$2,0),FALSE)/1,0)</f>
        <v>0</v>
      </c>
      <c r="T113">
        <f>IFERROR(VLOOKUP($B113,Kraftvärmeprod!$B$1:$AH$479,MATCH(T$2,Kraftvärmeprod!$B$1:$AG$1,0),FALSE)/1,0)-IFERROR(VLOOKUP($B113,'Slutlig allokering'!$B$2:$AC$462,MATCH(T$3,'Slutlig allokering'!$B$2:$AJ$2,0),FALSE)/1,0)</f>
        <v>0</v>
      </c>
      <c r="U113">
        <f>IFERROR(VLOOKUP($B113,Kraftvärmeprod!$B$1:$AH$479,MATCH(U$2,Kraftvärmeprod!$B$1:$AG$1,0),FALSE)/1,0)-IFERROR(VLOOKUP($B113,'Slutlig allokering'!$B$2:$AC$462,MATCH(U$3,'Slutlig allokering'!$B$2:$AJ$2,0),FALSE)/1,0)</f>
        <v>0</v>
      </c>
      <c r="V113">
        <f>IFERROR(VLOOKUP($B113,Kraftvärmeprod!$B$1:$AH$479,MATCH(V$2,Kraftvärmeprod!$B$1:$AG$1,0),FALSE)/1,0)-IFERROR(VLOOKUP($B113,'Slutlig allokering'!$B$2:$AC$462,MATCH(V$3,'Slutlig allokering'!$B$2:$AJ$2,0),FALSE)/1,0)</f>
        <v>0</v>
      </c>
      <c r="W113">
        <f>IFERROR(VLOOKUP($B113,Kraftvärmeprod!$B$1:$AH$479,MATCH(W$2,Kraftvärmeprod!$B$1:$AG$1,0),FALSE)/1,0)-IFERROR(VLOOKUP($B113,'Slutlig allokering'!$B$2:$AC$462,MATCH(W$3,'Slutlig allokering'!$B$2:$AJ$2,0),FALSE)/1,0)</f>
        <v>0</v>
      </c>
      <c r="X113">
        <f>IFERROR(VLOOKUP($B113,Kraftvärmeprod!$B$1:$AH$479,MATCH(X$2,Kraftvärmeprod!$B$1:$AG$1,0),FALSE)/1,0)-IFERROR(VLOOKUP($B113,'Slutlig allokering'!$B$2:$AC$462,MATCH(X$3,'Slutlig allokering'!$B$2:$AJ$2,0),FALSE)/1,0)</f>
        <v>0</v>
      </c>
      <c r="Y113">
        <f>IFERROR(VLOOKUP($B113,Kraftvärmeprod!$B$1:$AH$479,MATCH(Y$2,Kraftvärmeprod!$B$1:$AG$1,0),FALSE)/1,0)-IFERROR(VLOOKUP($B113,'Slutlig allokering'!$B$2:$AC$462,MATCH(Y$3,'Slutlig allokering'!$B$2:$AJ$2,0),FALSE)/1,0)</f>
        <v>0</v>
      </c>
      <c r="Z113">
        <f>IFERROR(VLOOKUP($B113,Kraftvärmeprod!$B$1:$AH$479,MATCH(Z$2,Kraftvärmeprod!$B$1:$AG$1,0),FALSE)/1,0)-IFERROR(VLOOKUP($B113,'Slutlig allokering'!$B$2:$AC$462,MATCH(Z$3,'Slutlig allokering'!$B$2:$AJ$2,0),FALSE)/1,0)</f>
        <v>0</v>
      </c>
      <c r="AA113">
        <f>IFERROR(VLOOKUP($B113,Kraftvärmeprod!$B$1:$AH$479,MATCH(AA$2,Kraftvärmeprod!$B$1:$AG$1,0),FALSE)/1,0)-IFERROR(VLOOKUP($B113,'Slutlig allokering'!$B$2:$AC$462,MATCH(AA$3,'Slutlig allokering'!$B$2:$AJ$2,0),FALSE)/1,0)</f>
        <v>0</v>
      </c>
      <c r="AB113">
        <f>IFERROR(VLOOKUP($B113,Kraftvärmeprod!$B$1:$AH$479,MATCH(AB$2,Kraftvärmeprod!$B$1:$AG$1,0),FALSE)/1,0)-IFERROR(VLOOKUP($B113,'Slutlig allokering'!$B$2:$AC$462,MATCH(AB$3,'Slutlig allokering'!$B$2:$AJ$2,0),FALSE)/1,0)</f>
        <v>0</v>
      </c>
      <c r="AE113">
        <f t="shared" si="2"/>
        <v>0</v>
      </c>
      <c r="AG113">
        <f>IFERROR(VLOOKUP(B113,'Slutlig allokering'!$B$2:$AJ$462,MATCH("Summa justerad allokerad tillförd energi (utan hjälpel och rökgaskondensering):",'Slutlig allokering'!$B$2:$AK$2,0),FALSE)/1,"")</f>
        <v>0</v>
      </c>
      <c r="AI113" s="55" t="str">
        <f>IFERROR(1-VLOOKUP(B113,'Slutlig allokering'!$B$2:$AJ$462,MATCH("Andel av bränsle i kvv som allokerats till värme, exklusive rökgaskondensering och hjälpel",'Slutlig allokering'!$B$2:$AK$2,0),FALSE),"")</f>
        <v/>
      </c>
      <c r="AK113" s="55" t="str">
        <f t="shared" si="3"/>
        <v/>
      </c>
    </row>
    <row r="114" spans="1:37" x14ac:dyDescent="0.35">
      <c r="A114" s="28" t="s">
        <v>143</v>
      </c>
      <c r="B114" s="28" t="s">
        <v>144</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allokering'!$B$2:$AC$462,MATCH(E$3,'Slutlig allokering'!$B$2:$AJ$2,0),FALSE)/1,0)</f>
        <v>0</v>
      </c>
      <c r="F114">
        <f>IFERROR(VLOOKUP($B114,Kraftvärmeprod!$B$1:$AH$479,MATCH(F$2,Kraftvärmeprod!$B$1:$AG$1,0),FALSE)/1,0)-IFERROR(VLOOKUP($B114,'Slutlig allokering'!$B$2:$AC$462,MATCH(F$3,'Slutlig allokering'!$B$2:$AJ$2,0),FALSE)/1,0)</f>
        <v>0</v>
      </c>
      <c r="G114">
        <f>IFERROR(VLOOKUP($B114,Kraftvärmeprod!$B$1:$AH$479,MATCH(G$2,Kraftvärmeprod!$B$1:$AG$1,0),FALSE)/1,0)-IFERROR(VLOOKUP($B114,'Slutlig allokering'!$B$2:$AC$462,MATCH(G$3,'Slutlig allokering'!$B$2:$AJ$2,0),FALSE)/1,0)</f>
        <v>0</v>
      </c>
      <c r="H114">
        <f>IFERROR(VLOOKUP($B114,Kraftvärmeprod!$B$1:$AH$479,MATCH(H$2,Kraftvärmeprod!$B$1:$AG$1,0),FALSE)/1,0)-IFERROR(VLOOKUP($B114,'Slutlig allokering'!$B$2:$AC$462,MATCH(H$3,'Slutlig allokering'!$B$2:$AJ$2,0),FALSE)/1,0)</f>
        <v>0</v>
      </c>
      <c r="I114">
        <f>IFERROR(VLOOKUP($B114,Kraftvärmeprod!$B$1:$AH$479,MATCH(I$2,Kraftvärmeprod!$B$1:$AG$1,0),FALSE)/1,0)-IFERROR(VLOOKUP($B114,'Slutlig allokering'!$B$2:$AC$462,MATCH(I$3,'Slutlig allokering'!$B$2:$AJ$2,0),FALSE)/1,0)</f>
        <v>0</v>
      </c>
      <c r="J114">
        <f>IFERROR(VLOOKUP($B114,Kraftvärmeprod!$B$1:$AH$479,MATCH(J$2,Kraftvärmeprod!$B$1:$AG$1,0),FALSE)/1,0)-IFERROR(VLOOKUP($B114,'Slutlig allokering'!$B$2:$AC$462,MATCH(J$3,'Slutlig allokering'!$B$2:$AJ$2,0),FALSE)/1,0)</f>
        <v>0</v>
      </c>
      <c r="K114">
        <f>IFERROR(VLOOKUP($B114,Kraftvärmeprod!$B$1:$AH$479,MATCH(K$2,Kraftvärmeprod!$B$1:$AG$1,0),FALSE)/1,0)-IFERROR(VLOOKUP($B114,'Slutlig allokering'!$B$2:$AC$462,MATCH(K$3,'Slutlig allokering'!$B$2:$AJ$2,0),FALSE)/1,0)</f>
        <v>0</v>
      </c>
      <c r="L114">
        <f>IFERROR(VLOOKUP($B114,Kraftvärmeprod!$B$1:$AH$479,MATCH(L$2,Kraftvärmeprod!$B$1:$AG$1,0),FALSE)/1,0)-IFERROR(VLOOKUP($B114,'Slutlig allokering'!$B$2:$AC$462,MATCH(L$3,'Slutlig allokering'!$B$2:$AJ$2,0),FALSE)/1,0)</f>
        <v>0</v>
      </c>
      <c r="M114" s="143">
        <f>IFERROR(VLOOKUP($B114,Miljö!$B$1:$S$477,MATCH(M$2,Miljö!$B$1:$X$1,0),FALSE)/1,0)-IFERROR(VLOOKUP($B114,'Slutlig allokering'!$B$2:$AC$462,MATCH(M$3,'Slutlig allokering'!$B$2:$AJ$2,0),FALSE)/1,0)</f>
        <v>0</v>
      </c>
      <c r="N114">
        <f>IFERROR(VLOOKUP($B114,Kraftvärmeprod!$B$1:$AH$479,MATCH(N$2,Kraftvärmeprod!$B$1:$AG$1,0),FALSE)/1,0)-IFERROR(VLOOKUP($B114,'Slutlig allokering'!$B$2:$AC$462,MATCH(N$3,'Slutlig allokering'!$B$2:$AJ$2,0),FALSE)/1,0)</f>
        <v>0</v>
      </c>
      <c r="O114">
        <f>IFERROR(VLOOKUP($B114,Kraftvärmeprod!$B$1:$AH$479,MATCH(O$2,Kraftvärmeprod!$B$1:$AG$1,0),FALSE)/1,0)-IFERROR(VLOOKUP($B114,'Slutlig allokering'!$B$2:$AC$462,MATCH(O$3,'Slutlig allokering'!$B$2:$AJ$2,0),FALSE)/1,0)</f>
        <v>0</v>
      </c>
      <c r="P114">
        <f>IFERROR(VLOOKUP($B114,Kraftvärmeprod!$B$1:$AH$479,MATCH(P$2,Kraftvärmeprod!$B$1:$AG$1,0),FALSE)/1,0)-IFERROR(VLOOKUP($B114,'Slutlig allokering'!$B$2:$AC$462,MATCH(P$3,'Slutlig allokering'!$B$2:$AJ$2,0),FALSE)/1,0)</f>
        <v>0</v>
      </c>
      <c r="Q114">
        <f>IFERROR(VLOOKUP($B114,Kraftvärmeprod!$B$1:$AH$479,MATCH(Q$2,Kraftvärmeprod!$B$1:$AG$1,0),FALSE)/1,0)-IFERROR(VLOOKUP($B114,'Slutlig allokering'!$B$2:$AC$462,MATCH(Q$3,'Slutlig allokering'!$B$2:$AJ$2,0),FALSE)/1,0)</f>
        <v>0</v>
      </c>
      <c r="R114">
        <f>IFERROR(VLOOKUP($B114,Kraftvärmeprod!$B$1:$AH$479,MATCH(R$2,Kraftvärmeprod!$B$1:$AG$1,0),FALSE)/1,0)-IFERROR(VLOOKUP($B114,'Slutlig allokering'!$B$2:$AC$462,MATCH(R$3,'Slutlig allokering'!$B$2:$AJ$2,0),FALSE)/1,0)</f>
        <v>0</v>
      </c>
      <c r="S114">
        <f>IFERROR(VLOOKUP($B114,Kraftvärmeprod!$B$1:$AH$479,MATCH(S$2,Kraftvärmeprod!$B$1:$AG$1,0),FALSE)/1,0)-IFERROR(VLOOKUP($B114,'Slutlig allokering'!$B$2:$AC$462,MATCH(S$3,'Slutlig allokering'!$B$2:$AJ$2,0),FALSE)/1,0)</f>
        <v>0</v>
      </c>
      <c r="T114">
        <f>IFERROR(VLOOKUP($B114,Kraftvärmeprod!$B$1:$AH$479,MATCH(T$2,Kraftvärmeprod!$B$1:$AG$1,0),FALSE)/1,0)-IFERROR(VLOOKUP($B114,'Slutlig allokering'!$B$2:$AC$462,MATCH(T$3,'Slutlig allokering'!$B$2:$AJ$2,0),FALSE)/1,0)</f>
        <v>0</v>
      </c>
      <c r="U114">
        <f>IFERROR(VLOOKUP($B114,Kraftvärmeprod!$B$1:$AH$479,MATCH(U$2,Kraftvärmeprod!$B$1:$AG$1,0),FALSE)/1,0)-IFERROR(VLOOKUP($B114,'Slutlig allokering'!$B$2:$AC$462,MATCH(U$3,'Slutlig allokering'!$B$2:$AJ$2,0),FALSE)/1,0)</f>
        <v>0</v>
      </c>
      <c r="V114">
        <f>IFERROR(VLOOKUP($B114,Kraftvärmeprod!$B$1:$AH$479,MATCH(V$2,Kraftvärmeprod!$B$1:$AG$1,0),FALSE)/1,0)-IFERROR(VLOOKUP($B114,'Slutlig allokering'!$B$2:$AC$462,MATCH(V$3,'Slutlig allokering'!$B$2:$AJ$2,0),FALSE)/1,0)</f>
        <v>0</v>
      </c>
      <c r="W114">
        <f>IFERROR(VLOOKUP($B114,Kraftvärmeprod!$B$1:$AH$479,MATCH(W$2,Kraftvärmeprod!$B$1:$AG$1,0),FALSE)/1,0)-IFERROR(VLOOKUP($B114,'Slutlig allokering'!$B$2:$AC$462,MATCH(W$3,'Slutlig allokering'!$B$2:$AJ$2,0),FALSE)/1,0)</f>
        <v>0</v>
      </c>
      <c r="X114">
        <f>IFERROR(VLOOKUP($B114,Kraftvärmeprod!$B$1:$AH$479,MATCH(X$2,Kraftvärmeprod!$B$1:$AG$1,0),FALSE)/1,0)-IFERROR(VLOOKUP($B114,'Slutlig allokering'!$B$2:$AC$462,MATCH(X$3,'Slutlig allokering'!$B$2:$AJ$2,0),FALSE)/1,0)</f>
        <v>0</v>
      </c>
      <c r="Y114">
        <f>IFERROR(VLOOKUP($B114,Kraftvärmeprod!$B$1:$AH$479,MATCH(Y$2,Kraftvärmeprod!$B$1:$AG$1,0),FALSE)/1,0)-IFERROR(VLOOKUP($B114,'Slutlig allokering'!$B$2:$AC$462,MATCH(Y$3,'Slutlig allokering'!$B$2:$AJ$2,0),FALSE)/1,0)</f>
        <v>0</v>
      </c>
      <c r="Z114">
        <f>IFERROR(VLOOKUP($B114,Kraftvärmeprod!$B$1:$AH$479,MATCH(Z$2,Kraftvärmeprod!$B$1:$AG$1,0),FALSE)/1,0)-IFERROR(VLOOKUP($B114,'Slutlig allokering'!$B$2:$AC$462,MATCH(Z$3,'Slutlig allokering'!$B$2:$AJ$2,0),FALSE)/1,0)</f>
        <v>0</v>
      </c>
      <c r="AA114">
        <f>IFERROR(VLOOKUP($B114,Kraftvärmeprod!$B$1:$AH$479,MATCH(AA$2,Kraftvärmeprod!$B$1:$AG$1,0),FALSE)/1,0)-IFERROR(VLOOKUP($B114,'Slutlig allokering'!$B$2:$AC$462,MATCH(AA$3,'Slutlig allokering'!$B$2:$AJ$2,0),FALSE)/1,0)</f>
        <v>0</v>
      </c>
      <c r="AB114">
        <f>IFERROR(VLOOKUP($B114,Kraftvärmeprod!$B$1:$AH$479,MATCH(AB$2,Kraftvärmeprod!$B$1:$AG$1,0),FALSE)/1,0)-IFERROR(VLOOKUP($B114,'Slutlig allokering'!$B$2:$AC$462,MATCH(AB$3,'Slutlig allokering'!$B$2:$AJ$2,0),FALSE)/1,0)</f>
        <v>0</v>
      </c>
      <c r="AE114">
        <f t="shared" si="2"/>
        <v>0</v>
      </c>
      <c r="AG114">
        <f>IFERROR(VLOOKUP(B114,'Slutlig allokering'!$B$2:$AJ$462,MATCH("Summa justerad allokerad tillförd energi (utan hjälpel och rökgaskondensering):",'Slutlig allokering'!$B$2:$AK$2,0),FALSE)/1,"")</f>
        <v>0</v>
      </c>
      <c r="AI114" s="55" t="str">
        <f>IFERROR(1-VLOOKUP(B114,'Slutlig allokering'!$B$2:$AJ$462,MATCH("Andel av bränsle i kvv som allokerats till värme, exklusive rökgaskondensering och hjälpel",'Slutlig allokering'!$B$2:$AK$2,0),FALSE),"")</f>
        <v/>
      </c>
      <c r="AK114" s="55" t="str">
        <f t="shared" si="3"/>
        <v/>
      </c>
    </row>
    <row r="115" spans="1:37" x14ac:dyDescent="0.35">
      <c r="A115" s="28" t="s">
        <v>143</v>
      </c>
      <c r="B115" s="28" t="s">
        <v>145</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allokering'!$B$2:$AC$462,MATCH(E$3,'Slutlig allokering'!$B$2:$AJ$2,0),FALSE)/1,0)</f>
        <v>0</v>
      </c>
      <c r="F115">
        <f>IFERROR(VLOOKUP($B115,Kraftvärmeprod!$B$1:$AH$479,MATCH(F$2,Kraftvärmeprod!$B$1:$AG$1,0),FALSE)/1,0)-IFERROR(VLOOKUP($B115,'Slutlig allokering'!$B$2:$AC$462,MATCH(F$3,'Slutlig allokering'!$B$2:$AJ$2,0),FALSE)/1,0)</f>
        <v>0</v>
      </c>
      <c r="G115">
        <f>IFERROR(VLOOKUP($B115,Kraftvärmeprod!$B$1:$AH$479,MATCH(G$2,Kraftvärmeprod!$B$1:$AG$1,0),FALSE)/1,0)-IFERROR(VLOOKUP($B115,'Slutlig allokering'!$B$2:$AC$462,MATCH(G$3,'Slutlig allokering'!$B$2:$AJ$2,0),FALSE)/1,0)</f>
        <v>0</v>
      </c>
      <c r="H115">
        <f>IFERROR(VLOOKUP($B115,Kraftvärmeprod!$B$1:$AH$479,MATCH(H$2,Kraftvärmeprod!$B$1:$AG$1,0),FALSE)/1,0)-IFERROR(VLOOKUP($B115,'Slutlig allokering'!$B$2:$AC$462,MATCH(H$3,'Slutlig allokering'!$B$2:$AJ$2,0),FALSE)/1,0)</f>
        <v>0</v>
      </c>
      <c r="I115">
        <f>IFERROR(VLOOKUP($B115,Kraftvärmeprod!$B$1:$AH$479,MATCH(I$2,Kraftvärmeprod!$B$1:$AG$1,0),FALSE)/1,0)-IFERROR(VLOOKUP($B115,'Slutlig allokering'!$B$2:$AC$462,MATCH(I$3,'Slutlig allokering'!$B$2:$AJ$2,0),FALSE)/1,0)</f>
        <v>0</v>
      </c>
      <c r="J115">
        <f>IFERROR(VLOOKUP($B115,Kraftvärmeprod!$B$1:$AH$479,MATCH(J$2,Kraftvärmeprod!$B$1:$AG$1,0),FALSE)/1,0)-IFERROR(VLOOKUP($B115,'Slutlig allokering'!$B$2:$AC$462,MATCH(J$3,'Slutlig allokering'!$B$2:$AJ$2,0),FALSE)/1,0)</f>
        <v>0</v>
      </c>
      <c r="K115">
        <f>IFERROR(VLOOKUP($B115,Kraftvärmeprod!$B$1:$AH$479,MATCH(K$2,Kraftvärmeprod!$B$1:$AG$1,0),FALSE)/1,0)-IFERROR(VLOOKUP($B115,'Slutlig allokering'!$B$2:$AC$462,MATCH(K$3,'Slutlig allokering'!$B$2:$AJ$2,0),FALSE)/1,0)</f>
        <v>0</v>
      </c>
      <c r="L115">
        <f>IFERROR(VLOOKUP($B115,Kraftvärmeprod!$B$1:$AH$479,MATCH(L$2,Kraftvärmeprod!$B$1:$AG$1,0),FALSE)/1,0)-IFERROR(VLOOKUP($B115,'Slutlig allokering'!$B$2:$AC$462,MATCH(L$3,'Slutlig allokering'!$B$2:$AJ$2,0),FALSE)/1,0)</f>
        <v>0</v>
      </c>
      <c r="M115" s="143">
        <f>IFERROR(VLOOKUP($B115,Miljö!$B$1:$S$477,MATCH(M$2,Miljö!$B$1:$X$1,0),FALSE)/1,0)-IFERROR(VLOOKUP($B115,'Slutlig allokering'!$B$2:$AC$462,MATCH(M$3,'Slutlig allokering'!$B$2:$AJ$2,0),FALSE)/1,0)</f>
        <v>0</v>
      </c>
      <c r="N115">
        <f>IFERROR(VLOOKUP($B115,Kraftvärmeprod!$B$1:$AH$479,MATCH(N$2,Kraftvärmeprod!$B$1:$AG$1,0),FALSE)/1,0)-IFERROR(VLOOKUP($B115,'Slutlig allokering'!$B$2:$AC$462,MATCH(N$3,'Slutlig allokering'!$B$2:$AJ$2,0),FALSE)/1,0)</f>
        <v>0</v>
      </c>
      <c r="O115">
        <f>IFERROR(VLOOKUP($B115,Kraftvärmeprod!$B$1:$AH$479,MATCH(O$2,Kraftvärmeprod!$B$1:$AG$1,0),FALSE)/1,0)-IFERROR(VLOOKUP($B115,'Slutlig allokering'!$B$2:$AC$462,MATCH(O$3,'Slutlig allokering'!$B$2:$AJ$2,0),FALSE)/1,0)</f>
        <v>0</v>
      </c>
      <c r="P115">
        <f>IFERROR(VLOOKUP($B115,Kraftvärmeprod!$B$1:$AH$479,MATCH(P$2,Kraftvärmeprod!$B$1:$AG$1,0),FALSE)/1,0)-IFERROR(VLOOKUP($B115,'Slutlig allokering'!$B$2:$AC$462,MATCH(P$3,'Slutlig allokering'!$B$2:$AJ$2,0),FALSE)/1,0)</f>
        <v>0</v>
      </c>
      <c r="Q115">
        <f>IFERROR(VLOOKUP($B115,Kraftvärmeprod!$B$1:$AH$479,MATCH(Q$2,Kraftvärmeprod!$B$1:$AG$1,0),FALSE)/1,0)-IFERROR(VLOOKUP($B115,'Slutlig allokering'!$B$2:$AC$462,MATCH(Q$3,'Slutlig allokering'!$B$2:$AJ$2,0),FALSE)/1,0)</f>
        <v>0</v>
      </c>
      <c r="R115">
        <f>IFERROR(VLOOKUP($B115,Kraftvärmeprod!$B$1:$AH$479,MATCH(R$2,Kraftvärmeprod!$B$1:$AG$1,0),FALSE)/1,0)-IFERROR(VLOOKUP($B115,'Slutlig allokering'!$B$2:$AC$462,MATCH(R$3,'Slutlig allokering'!$B$2:$AJ$2,0),FALSE)/1,0)</f>
        <v>0</v>
      </c>
      <c r="S115">
        <f>IFERROR(VLOOKUP($B115,Kraftvärmeprod!$B$1:$AH$479,MATCH(S$2,Kraftvärmeprod!$B$1:$AG$1,0),FALSE)/1,0)-IFERROR(VLOOKUP($B115,'Slutlig allokering'!$B$2:$AC$462,MATCH(S$3,'Slutlig allokering'!$B$2:$AJ$2,0),FALSE)/1,0)</f>
        <v>0</v>
      </c>
      <c r="T115">
        <f>IFERROR(VLOOKUP($B115,Kraftvärmeprod!$B$1:$AH$479,MATCH(T$2,Kraftvärmeprod!$B$1:$AG$1,0),FALSE)/1,0)-IFERROR(VLOOKUP($B115,'Slutlig allokering'!$B$2:$AC$462,MATCH(T$3,'Slutlig allokering'!$B$2:$AJ$2,0),FALSE)/1,0)</f>
        <v>0</v>
      </c>
      <c r="U115">
        <f>IFERROR(VLOOKUP($B115,Kraftvärmeprod!$B$1:$AH$479,MATCH(U$2,Kraftvärmeprod!$B$1:$AG$1,0),FALSE)/1,0)-IFERROR(VLOOKUP($B115,'Slutlig allokering'!$B$2:$AC$462,MATCH(U$3,'Slutlig allokering'!$B$2:$AJ$2,0),FALSE)/1,0)</f>
        <v>0</v>
      </c>
      <c r="V115">
        <f>IFERROR(VLOOKUP($B115,Kraftvärmeprod!$B$1:$AH$479,MATCH(V$2,Kraftvärmeprod!$B$1:$AG$1,0),FALSE)/1,0)-IFERROR(VLOOKUP($B115,'Slutlig allokering'!$B$2:$AC$462,MATCH(V$3,'Slutlig allokering'!$B$2:$AJ$2,0),FALSE)/1,0)</f>
        <v>0</v>
      </c>
      <c r="W115">
        <f>IFERROR(VLOOKUP($B115,Kraftvärmeprod!$B$1:$AH$479,MATCH(W$2,Kraftvärmeprod!$B$1:$AG$1,0),FALSE)/1,0)-IFERROR(VLOOKUP($B115,'Slutlig allokering'!$B$2:$AC$462,MATCH(W$3,'Slutlig allokering'!$B$2:$AJ$2,0),FALSE)/1,0)</f>
        <v>0</v>
      </c>
      <c r="X115">
        <f>IFERROR(VLOOKUP($B115,Kraftvärmeprod!$B$1:$AH$479,MATCH(X$2,Kraftvärmeprod!$B$1:$AG$1,0),FALSE)/1,0)-IFERROR(VLOOKUP($B115,'Slutlig allokering'!$B$2:$AC$462,MATCH(X$3,'Slutlig allokering'!$B$2:$AJ$2,0),FALSE)/1,0)</f>
        <v>0</v>
      </c>
      <c r="Y115">
        <f>IFERROR(VLOOKUP($B115,Kraftvärmeprod!$B$1:$AH$479,MATCH(Y$2,Kraftvärmeprod!$B$1:$AG$1,0),FALSE)/1,0)-IFERROR(VLOOKUP($B115,'Slutlig allokering'!$B$2:$AC$462,MATCH(Y$3,'Slutlig allokering'!$B$2:$AJ$2,0),FALSE)/1,0)</f>
        <v>0</v>
      </c>
      <c r="Z115">
        <f>IFERROR(VLOOKUP($B115,Kraftvärmeprod!$B$1:$AH$479,MATCH(Z$2,Kraftvärmeprod!$B$1:$AG$1,0),FALSE)/1,0)-IFERROR(VLOOKUP($B115,'Slutlig allokering'!$B$2:$AC$462,MATCH(Z$3,'Slutlig allokering'!$B$2:$AJ$2,0),FALSE)/1,0)</f>
        <v>0</v>
      </c>
      <c r="AA115">
        <f>IFERROR(VLOOKUP($B115,Kraftvärmeprod!$B$1:$AH$479,MATCH(AA$2,Kraftvärmeprod!$B$1:$AG$1,0),FALSE)/1,0)-IFERROR(VLOOKUP($B115,'Slutlig allokering'!$B$2:$AC$462,MATCH(AA$3,'Slutlig allokering'!$B$2:$AJ$2,0),FALSE)/1,0)</f>
        <v>0</v>
      </c>
      <c r="AB115">
        <f>IFERROR(VLOOKUP($B115,Kraftvärmeprod!$B$1:$AH$479,MATCH(AB$2,Kraftvärmeprod!$B$1:$AG$1,0),FALSE)/1,0)-IFERROR(VLOOKUP($B115,'Slutlig allokering'!$B$2:$AC$462,MATCH(AB$3,'Slutlig allokering'!$B$2:$AJ$2,0),FALSE)/1,0)</f>
        <v>0</v>
      </c>
      <c r="AE115">
        <f t="shared" si="2"/>
        <v>0</v>
      </c>
      <c r="AG115">
        <f>IFERROR(VLOOKUP(B115,'Slutlig allokering'!$B$2:$AJ$462,MATCH("Summa justerad allokerad tillförd energi (utan hjälpel och rökgaskondensering):",'Slutlig allokering'!$B$2:$AK$2,0),FALSE)/1,"")</f>
        <v>0</v>
      </c>
      <c r="AI115" s="55" t="str">
        <f>IFERROR(1-VLOOKUP(B115,'Slutlig allokering'!$B$2:$AJ$462,MATCH("Andel av bränsle i kvv som allokerats till värme, exklusive rökgaskondensering och hjälpel",'Slutlig allokering'!$B$2:$AK$2,0),FALSE),"")</f>
        <v/>
      </c>
      <c r="AK115" s="55" t="str">
        <f t="shared" si="3"/>
        <v/>
      </c>
    </row>
    <row r="116" spans="1:37" x14ac:dyDescent="0.35">
      <c r="A116" s="28" t="s">
        <v>146</v>
      </c>
      <c r="B116" s="28" t="s">
        <v>147</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allokering'!$B$2:$AC$462,MATCH(E$3,'Slutlig allokering'!$B$2:$AJ$2,0),FALSE)/1,0)</f>
        <v>0</v>
      </c>
      <c r="F116">
        <f>IFERROR(VLOOKUP($B116,Kraftvärmeprod!$B$1:$AH$479,MATCH(F$2,Kraftvärmeprod!$B$1:$AG$1,0),FALSE)/1,0)-IFERROR(VLOOKUP($B116,'Slutlig allokering'!$B$2:$AC$462,MATCH(F$3,'Slutlig allokering'!$B$2:$AJ$2,0),FALSE)/1,0)</f>
        <v>0</v>
      </c>
      <c r="G116">
        <f>IFERROR(VLOOKUP($B116,Kraftvärmeprod!$B$1:$AH$479,MATCH(G$2,Kraftvärmeprod!$B$1:$AG$1,0),FALSE)/1,0)-IFERROR(VLOOKUP($B116,'Slutlig allokering'!$B$2:$AC$462,MATCH(G$3,'Slutlig allokering'!$B$2:$AJ$2,0),FALSE)/1,0)</f>
        <v>0</v>
      </c>
      <c r="H116">
        <f>IFERROR(VLOOKUP($B116,Kraftvärmeprod!$B$1:$AH$479,MATCH(H$2,Kraftvärmeprod!$B$1:$AG$1,0),FALSE)/1,0)-IFERROR(VLOOKUP($B116,'Slutlig allokering'!$B$2:$AC$462,MATCH(H$3,'Slutlig allokering'!$B$2:$AJ$2,0),FALSE)/1,0)</f>
        <v>0</v>
      </c>
      <c r="I116">
        <f>IFERROR(VLOOKUP($B116,Kraftvärmeprod!$B$1:$AH$479,MATCH(I$2,Kraftvärmeprod!$B$1:$AG$1,0),FALSE)/1,0)-IFERROR(VLOOKUP($B116,'Slutlig allokering'!$B$2:$AC$462,MATCH(I$3,'Slutlig allokering'!$B$2:$AJ$2,0),FALSE)/1,0)</f>
        <v>0</v>
      </c>
      <c r="J116">
        <f>IFERROR(VLOOKUP($B116,Kraftvärmeprod!$B$1:$AH$479,MATCH(J$2,Kraftvärmeprod!$B$1:$AG$1,0),FALSE)/1,0)-IFERROR(VLOOKUP($B116,'Slutlig allokering'!$B$2:$AC$462,MATCH(J$3,'Slutlig allokering'!$B$2:$AJ$2,0),FALSE)/1,0)</f>
        <v>0</v>
      </c>
      <c r="K116">
        <f>IFERROR(VLOOKUP($B116,Kraftvärmeprod!$B$1:$AH$479,MATCH(K$2,Kraftvärmeprod!$B$1:$AG$1,0),FALSE)/1,0)-IFERROR(VLOOKUP($B116,'Slutlig allokering'!$B$2:$AC$462,MATCH(K$3,'Slutlig allokering'!$B$2:$AJ$2,0),FALSE)/1,0)</f>
        <v>0</v>
      </c>
      <c r="L116">
        <f>IFERROR(VLOOKUP($B116,Kraftvärmeprod!$B$1:$AH$479,MATCH(L$2,Kraftvärmeprod!$B$1:$AG$1,0),FALSE)/1,0)-IFERROR(VLOOKUP($B116,'Slutlig allokering'!$B$2:$AC$462,MATCH(L$3,'Slutlig allokering'!$B$2:$AJ$2,0),FALSE)/1,0)</f>
        <v>0</v>
      </c>
      <c r="M116" s="143">
        <f>IFERROR(VLOOKUP($B116,Miljö!$B$1:$S$477,MATCH(M$2,Miljö!$B$1:$X$1,0),FALSE)/1,0)-IFERROR(VLOOKUP($B116,'Slutlig allokering'!$B$2:$AC$462,MATCH(M$3,'Slutlig allokering'!$B$2:$AJ$2,0),FALSE)/1,0)</f>
        <v>0</v>
      </c>
      <c r="N116">
        <f>IFERROR(VLOOKUP($B116,Kraftvärmeprod!$B$1:$AH$479,MATCH(N$2,Kraftvärmeprod!$B$1:$AG$1,0),FALSE)/1,0)-IFERROR(VLOOKUP($B116,'Slutlig allokering'!$B$2:$AC$462,MATCH(N$3,'Slutlig allokering'!$B$2:$AJ$2,0),FALSE)/1,0)</f>
        <v>0</v>
      </c>
      <c r="O116">
        <f>IFERROR(VLOOKUP($B116,Kraftvärmeprod!$B$1:$AH$479,MATCH(O$2,Kraftvärmeprod!$B$1:$AG$1,0),FALSE)/1,0)-IFERROR(VLOOKUP($B116,'Slutlig allokering'!$B$2:$AC$462,MATCH(O$3,'Slutlig allokering'!$B$2:$AJ$2,0),FALSE)/1,0)</f>
        <v>0</v>
      </c>
      <c r="P116">
        <f>IFERROR(VLOOKUP($B116,Kraftvärmeprod!$B$1:$AH$479,MATCH(P$2,Kraftvärmeprod!$B$1:$AG$1,0),FALSE)/1,0)-IFERROR(VLOOKUP($B116,'Slutlig allokering'!$B$2:$AC$462,MATCH(P$3,'Slutlig allokering'!$B$2:$AJ$2,0),FALSE)/1,0)</f>
        <v>0</v>
      </c>
      <c r="Q116">
        <f>IFERROR(VLOOKUP($B116,Kraftvärmeprod!$B$1:$AH$479,MATCH(Q$2,Kraftvärmeprod!$B$1:$AG$1,0),FALSE)/1,0)-IFERROR(VLOOKUP($B116,'Slutlig allokering'!$B$2:$AC$462,MATCH(Q$3,'Slutlig allokering'!$B$2:$AJ$2,0),FALSE)/1,0)</f>
        <v>0</v>
      </c>
      <c r="R116">
        <f>IFERROR(VLOOKUP($B116,Kraftvärmeprod!$B$1:$AH$479,MATCH(R$2,Kraftvärmeprod!$B$1:$AG$1,0),FALSE)/1,0)-IFERROR(VLOOKUP($B116,'Slutlig allokering'!$B$2:$AC$462,MATCH(R$3,'Slutlig allokering'!$B$2:$AJ$2,0),FALSE)/1,0)</f>
        <v>0</v>
      </c>
      <c r="S116">
        <f>IFERROR(VLOOKUP($B116,Kraftvärmeprod!$B$1:$AH$479,MATCH(S$2,Kraftvärmeprod!$B$1:$AG$1,0),FALSE)/1,0)-IFERROR(VLOOKUP($B116,'Slutlig allokering'!$B$2:$AC$462,MATCH(S$3,'Slutlig allokering'!$B$2:$AJ$2,0),FALSE)/1,0)</f>
        <v>0</v>
      </c>
      <c r="T116">
        <f>IFERROR(VLOOKUP($B116,Kraftvärmeprod!$B$1:$AH$479,MATCH(T$2,Kraftvärmeprod!$B$1:$AG$1,0),FALSE)/1,0)-IFERROR(VLOOKUP($B116,'Slutlig allokering'!$B$2:$AC$462,MATCH(T$3,'Slutlig allokering'!$B$2:$AJ$2,0),FALSE)/1,0)</f>
        <v>0</v>
      </c>
      <c r="U116">
        <f>IFERROR(VLOOKUP($B116,Kraftvärmeprod!$B$1:$AH$479,MATCH(U$2,Kraftvärmeprod!$B$1:$AG$1,0),FALSE)/1,0)-IFERROR(VLOOKUP($B116,'Slutlig allokering'!$B$2:$AC$462,MATCH(U$3,'Slutlig allokering'!$B$2:$AJ$2,0),FALSE)/1,0)</f>
        <v>0</v>
      </c>
      <c r="V116">
        <f>IFERROR(VLOOKUP($B116,Kraftvärmeprod!$B$1:$AH$479,MATCH(V$2,Kraftvärmeprod!$B$1:$AG$1,0),FALSE)/1,0)-IFERROR(VLOOKUP($B116,'Slutlig allokering'!$B$2:$AC$462,MATCH(V$3,'Slutlig allokering'!$B$2:$AJ$2,0),FALSE)/1,0)</f>
        <v>0</v>
      </c>
      <c r="W116">
        <f>IFERROR(VLOOKUP($B116,Kraftvärmeprod!$B$1:$AH$479,MATCH(W$2,Kraftvärmeprod!$B$1:$AG$1,0),FALSE)/1,0)-IFERROR(VLOOKUP($B116,'Slutlig allokering'!$B$2:$AC$462,MATCH(W$3,'Slutlig allokering'!$B$2:$AJ$2,0),FALSE)/1,0)</f>
        <v>0</v>
      </c>
      <c r="X116">
        <f>IFERROR(VLOOKUP($B116,Kraftvärmeprod!$B$1:$AH$479,MATCH(X$2,Kraftvärmeprod!$B$1:$AG$1,0),FALSE)/1,0)-IFERROR(VLOOKUP($B116,'Slutlig allokering'!$B$2:$AC$462,MATCH(X$3,'Slutlig allokering'!$B$2:$AJ$2,0),FALSE)/1,0)</f>
        <v>0</v>
      </c>
      <c r="Y116">
        <f>IFERROR(VLOOKUP($B116,Kraftvärmeprod!$B$1:$AH$479,MATCH(Y$2,Kraftvärmeprod!$B$1:$AG$1,0),FALSE)/1,0)-IFERROR(VLOOKUP($B116,'Slutlig allokering'!$B$2:$AC$462,MATCH(Y$3,'Slutlig allokering'!$B$2:$AJ$2,0),FALSE)/1,0)</f>
        <v>0</v>
      </c>
      <c r="Z116">
        <f>IFERROR(VLOOKUP($B116,Kraftvärmeprod!$B$1:$AH$479,MATCH(Z$2,Kraftvärmeprod!$B$1:$AG$1,0),FALSE)/1,0)-IFERROR(VLOOKUP($B116,'Slutlig allokering'!$B$2:$AC$462,MATCH(Z$3,'Slutlig allokering'!$B$2:$AJ$2,0),FALSE)/1,0)</f>
        <v>0</v>
      </c>
      <c r="AA116">
        <f>IFERROR(VLOOKUP($B116,Kraftvärmeprod!$B$1:$AH$479,MATCH(AA$2,Kraftvärmeprod!$B$1:$AG$1,0),FALSE)/1,0)-IFERROR(VLOOKUP($B116,'Slutlig allokering'!$B$2:$AC$462,MATCH(AA$3,'Slutlig allokering'!$B$2:$AJ$2,0),FALSE)/1,0)</f>
        <v>0</v>
      </c>
      <c r="AB116">
        <f>IFERROR(VLOOKUP($B116,Kraftvärmeprod!$B$1:$AH$479,MATCH(AB$2,Kraftvärmeprod!$B$1:$AG$1,0),FALSE)/1,0)-IFERROR(VLOOKUP($B116,'Slutlig allokering'!$B$2:$AC$462,MATCH(AB$3,'Slutlig allokering'!$B$2:$AJ$2,0),FALSE)/1,0)</f>
        <v>0</v>
      </c>
      <c r="AE116">
        <f t="shared" si="2"/>
        <v>0</v>
      </c>
      <c r="AG116">
        <f>IFERROR(VLOOKUP(B116,'Slutlig allokering'!$B$2:$AJ$462,MATCH("Summa justerad allokerad tillförd energi (utan hjälpel och rökgaskondensering):",'Slutlig allokering'!$B$2:$AK$2,0),FALSE)/1,"")</f>
        <v>0</v>
      </c>
      <c r="AI116" s="55" t="str">
        <f>IFERROR(1-VLOOKUP(B116,'Slutlig allokering'!$B$2:$AJ$462,MATCH("Andel av bränsle i kvv som allokerats till värme, exklusive rökgaskondensering och hjälpel",'Slutlig allokering'!$B$2:$AK$2,0),FALSE),"")</f>
        <v/>
      </c>
      <c r="AK116" s="55" t="str">
        <f t="shared" si="3"/>
        <v/>
      </c>
    </row>
    <row r="117" spans="1:37" x14ac:dyDescent="0.35">
      <c r="A117" s="28" t="s">
        <v>146</v>
      </c>
      <c r="B117" s="28" t="s">
        <v>148</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allokering'!$B$2:$AC$462,MATCH(E$3,'Slutlig allokering'!$B$2:$AJ$2,0),FALSE)/1,0)</f>
        <v>0</v>
      </c>
      <c r="F117">
        <f>IFERROR(VLOOKUP($B117,Kraftvärmeprod!$B$1:$AH$479,MATCH(F$2,Kraftvärmeprod!$B$1:$AG$1,0),FALSE)/1,0)-IFERROR(VLOOKUP($B117,'Slutlig allokering'!$B$2:$AC$462,MATCH(F$3,'Slutlig allokering'!$B$2:$AJ$2,0),FALSE)/1,0)</f>
        <v>0</v>
      </c>
      <c r="G117">
        <f>IFERROR(VLOOKUP($B117,Kraftvärmeprod!$B$1:$AH$479,MATCH(G$2,Kraftvärmeprod!$B$1:$AG$1,0),FALSE)/1,0)-IFERROR(VLOOKUP($B117,'Slutlig allokering'!$B$2:$AC$462,MATCH(G$3,'Slutlig allokering'!$B$2:$AJ$2,0),FALSE)/1,0)</f>
        <v>0</v>
      </c>
      <c r="H117">
        <f>IFERROR(VLOOKUP($B117,Kraftvärmeprod!$B$1:$AH$479,MATCH(H$2,Kraftvärmeprod!$B$1:$AG$1,0),FALSE)/1,0)-IFERROR(VLOOKUP($B117,'Slutlig allokering'!$B$2:$AC$462,MATCH(H$3,'Slutlig allokering'!$B$2:$AJ$2,0),FALSE)/1,0)</f>
        <v>0</v>
      </c>
      <c r="I117">
        <f>IFERROR(VLOOKUP($B117,Kraftvärmeprod!$B$1:$AH$479,MATCH(I$2,Kraftvärmeprod!$B$1:$AG$1,0),FALSE)/1,0)-IFERROR(VLOOKUP($B117,'Slutlig allokering'!$B$2:$AC$462,MATCH(I$3,'Slutlig allokering'!$B$2:$AJ$2,0),FALSE)/1,0)</f>
        <v>0</v>
      </c>
      <c r="J117">
        <f>IFERROR(VLOOKUP($B117,Kraftvärmeprod!$B$1:$AH$479,MATCH(J$2,Kraftvärmeprod!$B$1:$AG$1,0),FALSE)/1,0)-IFERROR(VLOOKUP($B117,'Slutlig allokering'!$B$2:$AC$462,MATCH(J$3,'Slutlig allokering'!$B$2:$AJ$2,0),FALSE)/1,0)</f>
        <v>0</v>
      </c>
      <c r="K117">
        <f>IFERROR(VLOOKUP($B117,Kraftvärmeprod!$B$1:$AH$479,MATCH(K$2,Kraftvärmeprod!$B$1:$AG$1,0),FALSE)/1,0)-IFERROR(VLOOKUP($B117,'Slutlig allokering'!$B$2:$AC$462,MATCH(K$3,'Slutlig allokering'!$B$2:$AJ$2,0),FALSE)/1,0)</f>
        <v>0</v>
      </c>
      <c r="L117">
        <f>IFERROR(VLOOKUP($B117,Kraftvärmeprod!$B$1:$AH$479,MATCH(L$2,Kraftvärmeprod!$B$1:$AG$1,0),FALSE)/1,0)-IFERROR(VLOOKUP($B117,'Slutlig allokering'!$B$2:$AC$462,MATCH(L$3,'Slutlig allokering'!$B$2:$AJ$2,0),FALSE)/1,0)</f>
        <v>0</v>
      </c>
      <c r="M117" s="143">
        <f>IFERROR(VLOOKUP($B117,Miljö!$B$1:$S$477,MATCH(M$2,Miljö!$B$1:$X$1,0),FALSE)/1,0)-IFERROR(VLOOKUP($B117,'Slutlig allokering'!$B$2:$AC$462,MATCH(M$3,'Slutlig allokering'!$B$2:$AJ$2,0),FALSE)/1,0)</f>
        <v>0</v>
      </c>
      <c r="N117">
        <f>IFERROR(VLOOKUP($B117,Kraftvärmeprod!$B$1:$AH$479,MATCH(N$2,Kraftvärmeprod!$B$1:$AG$1,0),FALSE)/1,0)-IFERROR(VLOOKUP($B117,'Slutlig allokering'!$B$2:$AC$462,MATCH(N$3,'Slutlig allokering'!$B$2:$AJ$2,0),FALSE)/1,0)</f>
        <v>0</v>
      </c>
      <c r="O117">
        <f>IFERROR(VLOOKUP($B117,Kraftvärmeprod!$B$1:$AH$479,MATCH(O$2,Kraftvärmeprod!$B$1:$AG$1,0),FALSE)/1,0)-IFERROR(VLOOKUP($B117,'Slutlig allokering'!$B$2:$AC$462,MATCH(O$3,'Slutlig allokering'!$B$2:$AJ$2,0),FALSE)/1,0)</f>
        <v>0</v>
      </c>
      <c r="P117">
        <f>IFERROR(VLOOKUP($B117,Kraftvärmeprod!$B$1:$AH$479,MATCH(P$2,Kraftvärmeprod!$B$1:$AG$1,0),FALSE)/1,0)-IFERROR(VLOOKUP($B117,'Slutlig allokering'!$B$2:$AC$462,MATCH(P$3,'Slutlig allokering'!$B$2:$AJ$2,0),FALSE)/1,0)</f>
        <v>0</v>
      </c>
      <c r="Q117">
        <f>IFERROR(VLOOKUP($B117,Kraftvärmeprod!$B$1:$AH$479,MATCH(Q$2,Kraftvärmeprod!$B$1:$AG$1,0),FALSE)/1,0)-IFERROR(VLOOKUP($B117,'Slutlig allokering'!$B$2:$AC$462,MATCH(Q$3,'Slutlig allokering'!$B$2:$AJ$2,0),FALSE)/1,0)</f>
        <v>0</v>
      </c>
      <c r="R117">
        <f>IFERROR(VLOOKUP($B117,Kraftvärmeprod!$B$1:$AH$479,MATCH(R$2,Kraftvärmeprod!$B$1:$AG$1,0),FALSE)/1,0)-IFERROR(VLOOKUP($B117,'Slutlig allokering'!$B$2:$AC$462,MATCH(R$3,'Slutlig allokering'!$B$2:$AJ$2,0),FALSE)/1,0)</f>
        <v>0</v>
      </c>
      <c r="S117">
        <f>IFERROR(VLOOKUP($B117,Kraftvärmeprod!$B$1:$AH$479,MATCH(S$2,Kraftvärmeprod!$B$1:$AG$1,0),FALSE)/1,0)-IFERROR(VLOOKUP($B117,'Slutlig allokering'!$B$2:$AC$462,MATCH(S$3,'Slutlig allokering'!$B$2:$AJ$2,0),FALSE)/1,0)</f>
        <v>0</v>
      </c>
      <c r="T117">
        <f>IFERROR(VLOOKUP($B117,Kraftvärmeprod!$B$1:$AH$479,MATCH(T$2,Kraftvärmeprod!$B$1:$AG$1,0),FALSE)/1,0)-IFERROR(VLOOKUP($B117,'Slutlig allokering'!$B$2:$AC$462,MATCH(T$3,'Slutlig allokering'!$B$2:$AJ$2,0),FALSE)/1,0)</f>
        <v>0</v>
      </c>
      <c r="U117">
        <f>IFERROR(VLOOKUP($B117,Kraftvärmeprod!$B$1:$AH$479,MATCH(U$2,Kraftvärmeprod!$B$1:$AG$1,0),FALSE)/1,0)-IFERROR(VLOOKUP($B117,'Slutlig allokering'!$B$2:$AC$462,MATCH(U$3,'Slutlig allokering'!$B$2:$AJ$2,0),FALSE)/1,0)</f>
        <v>0</v>
      </c>
      <c r="V117">
        <f>IFERROR(VLOOKUP($B117,Kraftvärmeprod!$B$1:$AH$479,MATCH(V$2,Kraftvärmeprod!$B$1:$AG$1,0),FALSE)/1,0)-IFERROR(VLOOKUP($B117,'Slutlig allokering'!$B$2:$AC$462,MATCH(V$3,'Slutlig allokering'!$B$2:$AJ$2,0),FALSE)/1,0)</f>
        <v>0</v>
      </c>
      <c r="W117">
        <f>IFERROR(VLOOKUP($B117,Kraftvärmeprod!$B$1:$AH$479,MATCH(W$2,Kraftvärmeprod!$B$1:$AG$1,0),FALSE)/1,0)-IFERROR(VLOOKUP($B117,'Slutlig allokering'!$B$2:$AC$462,MATCH(W$3,'Slutlig allokering'!$B$2:$AJ$2,0),FALSE)/1,0)</f>
        <v>0</v>
      </c>
      <c r="X117">
        <f>IFERROR(VLOOKUP($B117,Kraftvärmeprod!$B$1:$AH$479,MATCH(X$2,Kraftvärmeprod!$B$1:$AG$1,0),FALSE)/1,0)-IFERROR(VLOOKUP($B117,'Slutlig allokering'!$B$2:$AC$462,MATCH(X$3,'Slutlig allokering'!$B$2:$AJ$2,0),FALSE)/1,0)</f>
        <v>0</v>
      </c>
      <c r="Y117">
        <f>IFERROR(VLOOKUP($B117,Kraftvärmeprod!$B$1:$AH$479,MATCH(Y$2,Kraftvärmeprod!$B$1:$AG$1,0),FALSE)/1,0)-IFERROR(VLOOKUP($B117,'Slutlig allokering'!$B$2:$AC$462,MATCH(Y$3,'Slutlig allokering'!$B$2:$AJ$2,0),FALSE)/1,0)</f>
        <v>0</v>
      </c>
      <c r="Z117">
        <f>IFERROR(VLOOKUP($B117,Kraftvärmeprod!$B$1:$AH$479,MATCH(Z$2,Kraftvärmeprod!$B$1:$AG$1,0),FALSE)/1,0)-IFERROR(VLOOKUP($B117,'Slutlig allokering'!$B$2:$AC$462,MATCH(Z$3,'Slutlig allokering'!$B$2:$AJ$2,0),FALSE)/1,0)</f>
        <v>0</v>
      </c>
      <c r="AA117">
        <f>IFERROR(VLOOKUP($B117,Kraftvärmeprod!$B$1:$AH$479,MATCH(AA$2,Kraftvärmeprod!$B$1:$AG$1,0),FALSE)/1,0)-IFERROR(VLOOKUP($B117,'Slutlig allokering'!$B$2:$AC$462,MATCH(AA$3,'Slutlig allokering'!$B$2:$AJ$2,0),FALSE)/1,0)</f>
        <v>0</v>
      </c>
      <c r="AB117">
        <f>IFERROR(VLOOKUP($B117,Kraftvärmeprod!$B$1:$AH$479,MATCH(AB$2,Kraftvärmeprod!$B$1:$AG$1,0),FALSE)/1,0)-IFERROR(VLOOKUP($B117,'Slutlig allokering'!$B$2:$AC$462,MATCH(AB$3,'Slutlig allokering'!$B$2:$AJ$2,0),FALSE)/1,0)</f>
        <v>0</v>
      </c>
      <c r="AE117">
        <f t="shared" si="2"/>
        <v>0</v>
      </c>
      <c r="AG117">
        <f>IFERROR(VLOOKUP(B117,'Slutlig allokering'!$B$2:$AJ$462,MATCH("Summa justerad allokerad tillförd energi (utan hjälpel och rökgaskondensering):",'Slutlig allokering'!$B$2:$AK$2,0),FALSE)/1,"")</f>
        <v>0</v>
      </c>
      <c r="AI117" s="55" t="str">
        <f>IFERROR(1-VLOOKUP(B117,'Slutlig allokering'!$B$2:$AJ$462,MATCH("Andel av bränsle i kvv som allokerats till värme, exklusive rökgaskondensering och hjälpel",'Slutlig allokering'!$B$2:$AK$2,0),FALSE),"")</f>
        <v/>
      </c>
      <c r="AK117" s="55" t="str">
        <f t="shared" si="3"/>
        <v/>
      </c>
    </row>
    <row r="118" spans="1:37" x14ac:dyDescent="0.35">
      <c r="A118" s="28" t="s">
        <v>146</v>
      </c>
      <c r="B118" s="28" t="s">
        <v>149</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allokering'!$B$2:$AC$462,MATCH(E$3,'Slutlig allokering'!$B$2:$AJ$2,0),FALSE)/1,0)</f>
        <v>0</v>
      </c>
      <c r="F118">
        <f>IFERROR(VLOOKUP($B118,Kraftvärmeprod!$B$1:$AH$479,MATCH(F$2,Kraftvärmeprod!$B$1:$AG$1,0),FALSE)/1,0)-IFERROR(VLOOKUP($B118,'Slutlig allokering'!$B$2:$AC$462,MATCH(F$3,'Slutlig allokering'!$B$2:$AJ$2,0),FALSE)/1,0)</f>
        <v>0</v>
      </c>
      <c r="G118">
        <f>IFERROR(VLOOKUP($B118,Kraftvärmeprod!$B$1:$AH$479,MATCH(G$2,Kraftvärmeprod!$B$1:$AG$1,0),FALSE)/1,0)-IFERROR(VLOOKUP($B118,'Slutlig allokering'!$B$2:$AC$462,MATCH(G$3,'Slutlig allokering'!$B$2:$AJ$2,0),FALSE)/1,0)</f>
        <v>0</v>
      </c>
      <c r="H118">
        <f>IFERROR(VLOOKUP($B118,Kraftvärmeprod!$B$1:$AH$479,MATCH(H$2,Kraftvärmeprod!$B$1:$AG$1,0),FALSE)/1,0)-IFERROR(VLOOKUP($B118,'Slutlig allokering'!$B$2:$AC$462,MATCH(H$3,'Slutlig allokering'!$B$2:$AJ$2,0),FALSE)/1,0)</f>
        <v>0</v>
      </c>
      <c r="I118">
        <f>IFERROR(VLOOKUP($B118,Kraftvärmeprod!$B$1:$AH$479,MATCH(I$2,Kraftvärmeprod!$B$1:$AG$1,0),FALSE)/1,0)-IFERROR(VLOOKUP($B118,'Slutlig allokering'!$B$2:$AC$462,MATCH(I$3,'Slutlig allokering'!$B$2:$AJ$2,0),FALSE)/1,0)</f>
        <v>0</v>
      </c>
      <c r="J118">
        <f>IFERROR(VLOOKUP($B118,Kraftvärmeprod!$B$1:$AH$479,MATCH(J$2,Kraftvärmeprod!$B$1:$AG$1,0),FALSE)/1,0)-IFERROR(VLOOKUP($B118,'Slutlig allokering'!$B$2:$AC$462,MATCH(J$3,'Slutlig allokering'!$B$2:$AJ$2,0),FALSE)/1,0)</f>
        <v>0</v>
      </c>
      <c r="K118">
        <f>IFERROR(VLOOKUP($B118,Kraftvärmeprod!$B$1:$AH$479,MATCH(K$2,Kraftvärmeprod!$B$1:$AG$1,0),FALSE)/1,0)-IFERROR(VLOOKUP($B118,'Slutlig allokering'!$B$2:$AC$462,MATCH(K$3,'Slutlig allokering'!$B$2:$AJ$2,0),FALSE)/1,0)</f>
        <v>0</v>
      </c>
      <c r="L118">
        <f>IFERROR(VLOOKUP($B118,Kraftvärmeprod!$B$1:$AH$479,MATCH(L$2,Kraftvärmeprod!$B$1:$AG$1,0),FALSE)/1,0)-IFERROR(VLOOKUP($B118,'Slutlig allokering'!$B$2:$AC$462,MATCH(L$3,'Slutlig allokering'!$B$2:$AJ$2,0),FALSE)/1,0)</f>
        <v>0</v>
      </c>
      <c r="M118" s="143">
        <f>IFERROR(VLOOKUP($B118,Miljö!$B$1:$S$477,MATCH(M$2,Miljö!$B$1:$X$1,0),FALSE)/1,0)-IFERROR(VLOOKUP($B118,'Slutlig allokering'!$B$2:$AC$462,MATCH(M$3,'Slutlig allokering'!$B$2:$AJ$2,0),FALSE)/1,0)</f>
        <v>0</v>
      </c>
      <c r="N118">
        <f>IFERROR(VLOOKUP($B118,Kraftvärmeprod!$B$1:$AH$479,MATCH(N$2,Kraftvärmeprod!$B$1:$AG$1,0),FALSE)/1,0)-IFERROR(VLOOKUP($B118,'Slutlig allokering'!$B$2:$AC$462,MATCH(N$3,'Slutlig allokering'!$B$2:$AJ$2,0),FALSE)/1,0)</f>
        <v>0</v>
      </c>
      <c r="O118">
        <f>IFERROR(VLOOKUP($B118,Kraftvärmeprod!$B$1:$AH$479,MATCH(O$2,Kraftvärmeprod!$B$1:$AG$1,0),FALSE)/1,0)-IFERROR(VLOOKUP($B118,'Slutlig allokering'!$B$2:$AC$462,MATCH(O$3,'Slutlig allokering'!$B$2:$AJ$2,0),FALSE)/1,0)</f>
        <v>0</v>
      </c>
      <c r="P118">
        <f>IFERROR(VLOOKUP($B118,Kraftvärmeprod!$B$1:$AH$479,MATCH(P$2,Kraftvärmeprod!$B$1:$AG$1,0),FALSE)/1,0)-IFERROR(VLOOKUP($B118,'Slutlig allokering'!$B$2:$AC$462,MATCH(P$3,'Slutlig allokering'!$B$2:$AJ$2,0),FALSE)/1,0)</f>
        <v>0</v>
      </c>
      <c r="Q118">
        <f>IFERROR(VLOOKUP($B118,Kraftvärmeprod!$B$1:$AH$479,MATCH(Q$2,Kraftvärmeprod!$B$1:$AG$1,0),FALSE)/1,0)-IFERROR(VLOOKUP($B118,'Slutlig allokering'!$B$2:$AC$462,MATCH(Q$3,'Slutlig allokering'!$B$2:$AJ$2,0),FALSE)/1,0)</f>
        <v>0</v>
      </c>
      <c r="R118">
        <f>IFERROR(VLOOKUP($B118,Kraftvärmeprod!$B$1:$AH$479,MATCH(R$2,Kraftvärmeprod!$B$1:$AG$1,0),FALSE)/1,0)-IFERROR(VLOOKUP($B118,'Slutlig allokering'!$B$2:$AC$462,MATCH(R$3,'Slutlig allokering'!$B$2:$AJ$2,0),FALSE)/1,0)</f>
        <v>0</v>
      </c>
      <c r="S118">
        <f>IFERROR(VLOOKUP($B118,Kraftvärmeprod!$B$1:$AH$479,MATCH(S$2,Kraftvärmeprod!$B$1:$AG$1,0),FALSE)/1,0)-IFERROR(VLOOKUP($B118,'Slutlig allokering'!$B$2:$AC$462,MATCH(S$3,'Slutlig allokering'!$B$2:$AJ$2,0),FALSE)/1,0)</f>
        <v>0</v>
      </c>
      <c r="T118">
        <f>IFERROR(VLOOKUP($B118,Kraftvärmeprod!$B$1:$AH$479,MATCH(T$2,Kraftvärmeprod!$B$1:$AG$1,0),FALSE)/1,0)-IFERROR(VLOOKUP($B118,'Slutlig allokering'!$B$2:$AC$462,MATCH(T$3,'Slutlig allokering'!$B$2:$AJ$2,0),FALSE)/1,0)</f>
        <v>0</v>
      </c>
      <c r="U118">
        <f>IFERROR(VLOOKUP($B118,Kraftvärmeprod!$B$1:$AH$479,MATCH(U$2,Kraftvärmeprod!$B$1:$AG$1,0),FALSE)/1,0)-IFERROR(VLOOKUP($B118,'Slutlig allokering'!$B$2:$AC$462,MATCH(U$3,'Slutlig allokering'!$B$2:$AJ$2,0),FALSE)/1,0)</f>
        <v>0</v>
      </c>
      <c r="V118">
        <f>IFERROR(VLOOKUP($B118,Kraftvärmeprod!$B$1:$AH$479,MATCH(V$2,Kraftvärmeprod!$B$1:$AG$1,0),FALSE)/1,0)-IFERROR(VLOOKUP($B118,'Slutlig allokering'!$B$2:$AC$462,MATCH(V$3,'Slutlig allokering'!$B$2:$AJ$2,0),FALSE)/1,0)</f>
        <v>0</v>
      </c>
      <c r="W118">
        <f>IFERROR(VLOOKUP($B118,Kraftvärmeprod!$B$1:$AH$479,MATCH(W$2,Kraftvärmeprod!$B$1:$AG$1,0),FALSE)/1,0)-IFERROR(VLOOKUP($B118,'Slutlig allokering'!$B$2:$AC$462,MATCH(W$3,'Slutlig allokering'!$B$2:$AJ$2,0),FALSE)/1,0)</f>
        <v>0</v>
      </c>
      <c r="X118">
        <f>IFERROR(VLOOKUP($B118,Kraftvärmeprod!$B$1:$AH$479,MATCH(X$2,Kraftvärmeprod!$B$1:$AG$1,0),FALSE)/1,0)-IFERROR(VLOOKUP($B118,'Slutlig allokering'!$B$2:$AC$462,MATCH(X$3,'Slutlig allokering'!$B$2:$AJ$2,0),FALSE)/1,0)</f>
        <v>0</v>
      </c>
      <c r="Y118">
        <f>IFERROR(VLOOKUP($B118,Kraftvärmeprod!$B$1:$AH$479,MATCH(Y$2,Kraftvärmeprod!$B$1:$AG$1,0),FALSE)/1,0)-IFERROR(VLOOKUP($B118,'Slutlig allokering'!$B$2:$AC$462,MATCH(Y$3,'Slutlig allokering'!$B$2:$AJ$2,0),FALSE)/1,0)</f>
        <v>0</v>
      </c>
      <c r="Z118">
        <f>IFERROR(VLOOKUP($B118,Kraftvärmeprod!$B$1:$AH$479,MATCH(Z$2,Kraftvärmeprod!$B$1:$AG$1,0),FALSE)/1,0)-IFERROR(VLOOKUP($B118,'Slutlig allokering'!$B$2:$AC$462,MATCH(Z$3,'Slutlig allokering'!$B$2:$AJ$2,0),FALSE)/1,0)</f>
        <v>0</v>
      </c>
      <c r="AA118">
        <f>IFERROR(VLOOKUP($B118,Kraftvärmeprod!$B$1:$AH$479,MATCH(AA$2,Kraftvärmeprod!$B$1:$AG$1,0),FALSE)/1,0)-IFERROR(VLOOKUP($B118,'Slutlig allokering'!$B$2:$AC$462,MATCH(AA$3,'Slutlig allokering'!$B$2:$AJ$2,0),FALSE)/1,0)</f>
        <v>0</v>
      </c>
      <c r="AB118">
        <f>IFERROR(VLOOKUP($B118,Kraftvärmeprod!$B$1:$AH$479,MATCH(AB$2,Kraftvärmeprod!$B$1:$AG$1,0),FALSE)/1,0)-IFERROR(VLOOKUP($B118,'Slutlig allokering'!$B$2:$AC$462,MATCH(AB$3,'Slutlig allokering'!$B$2:$AJ$2,0),FALSE)/1,0)</f>
        <v>0</v>
      </c>
      <c r="AE118">
        <f t="shared" si="2"/>
        <v>0</v>
      </c>
      <c r="AG118">
        <f>IFERROR(VLOOKUP(B118,'Slutlig allokering'!$B$2:$AJ$462,MATCH("Summa justerad allokerad tillförd energi (utan hjälpel och rökgaskondensering):",'Slutlig allokering'!$B$2:$AK$2,0),FALSE)/1,"")</f>
        <v>0</v>
      </c>
      <c r="AI118" s="55" t="str">
        <f>IFERROR(1-VLOOKUP(B118,'Slutlig allokering'!$B$2:$AJ$462,MATCH("Andel av bränsle i kvv som allokerats till värme, exklusive rökgaskondensering och hjälpel",'Slutlig allokering'!$B$2:$AK$2,0),FALSE),"")</f>
        <v/>
      </c>
      <c r="AK118" s="55" t="str">
        <f t="shared" si="3"/>
        <v/>
      </c>
    </row>
    <row r="119" spans="1:37" x14ac:dyDescent="0.35">
      <c r="A119" s="28" t="s">
        <v>146</v>
      </c>
      <c r="B119" s="28" t="s">
        <v>150</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allokering'!$B$2:$AC$462,MATCH(E$3,'Slutlig allokering'!$B$2:$AJ$2,0),FALSE)/1,0)</f>
        <v>0</v>
      </c>
      <c r="F119">
        <f>IFERROR(VLOOKUP($B119,Kraftvärmeprod!$B$1:$AH$479,MATCH(F$2,Kraftvärmeprod!$B$1:$AG$1,0),FALSE)/1,0)-IFERROR(VLOOKUP($B119,'Slutlig allokering'!$B$2:$AC$462,MATCH(F$3,'Slutlig allokering'!$B$2:$AJ$2,0),FALSE)/1,0)</f>
        <v>0</v>
      </c>
      <c r="G119">
        <f>IFERROR(VLOOKUP($B119,Kraftvärmeprod!$B$1:$AH$479,MATCH(G$2,Kraftvärmeprod!$B$1:$AG$1,0),FALSE)/1,0)-IFERROR(VLOOKUP($B119,'Slutlig allokering'!$B$2:$AC$462,MATCH(G$3,'Slutlig allokering'!$B$2:$AJ$2,0),FALSE)/1,0)</f>
        <v>0</v>
      </c>
      <c r="H119">
        <f>IFERROR(VLOOKUP($B119,Kraftvärmeprod!$B$1:$AH$479,MATCH(H$2,Kraftvärmeprod!$B$1:$AG$1,0),FALSE)/1,0)-IFERROR(VLOOKUP($B119,'Slutlig allokering'!$B$2:$AC$462,MATCH(H$3,'Slutlig allokering'!$B$2:$AJ$2,0),FALSE)/1,0)</f>
        <v>0</v>
      </c>
      <c r="I119">
        <f>IFERROR(VLOOKUP($B119,Kraftvärmeprod!$B$1:$AH$479,MATCH(I$2,Kraftvärmeprod!$B$1:$AG$1,0),FALSE)/1,0)-IFERROR(VLOOKUP($B119,'Slutlig allokering'!$B$2:$AC$462,MATCH(I$3,'Slutlig allokering'!$B$2:$AJ$2,0),FALSE)/1,0)</f>
        <v>0</v>
      </c>
      <c r="J119">
        <f>IFERROR(VLOOKUP($B119,Kraftvärmeprod!$B$1:$AH$479,MATCH(J$2,Kraftvärmeprod!$B$1:$AG$1,0),FALSE)/1,0)-IFERROR(VLOOKUP($B119,'Slutlig allokering'!$B$2:$AC$462,MATCH(J$3,'Slutlig allokering'!$B$2:$AJ$2,0),FALSE)/1,0)</f>
        <v>0</v>
      </c>
      <c r="K119">
        <f>IFERROR(VLOOKUP($B119,Kraftvärmeprod!$B$1:$AH$479,MATCH(K$2,Kraftvärmeprod!$B$1:$AG$1,0),FALSE)/1,0)-IFERROR(VLOOKUP($B119,'Slutlig allokering'!$B$2:$AC$462,MATCH(K$3,'Slutlig allokering'!$B$2:$AJ$2,0),FALSE)/1,0)</f>
        <v>0</v>
      </c>
      <c r="L119">
        <f>IFERROR(VLOOKUP($B119,Kraftvärmeprod!$B$1:$AH$479,MATCH(L$2,Kraftvärmeprod!$B$1:$AG$1,0),FALSE)/1,0)-IFERROR(VLOOKUP($B119,'Slutlig allokering'!$B$2:$AC$462,MATCH(L$3,'Slutlig allokering'!$B$2:$AJ$2,0),FALSE)/1,0)</f>
        <v>0</v>
      </c>
      <c r="M119" s="143">
        <f>IFERROR(VLOOKUP($B119,Miljö!$B$1:$S$477,MATCH(M$2,Miljö!$B$1:$X$1,0),FALSE)/1,0)-IFERROR(VLOOKUP($B119,'Slutlig allokering'!$B$2:$AC$462,MATCH(M$3,'Slutlig allokering'!$B$2:$AJ$2,0),FALSE)/1,0)</f>
        <v>0</v>
      </c>
      <c r="N119">
        <f>IFERROR(VLOOKUP($B119,Kraftvärmeprod!$B$1:$AH$479,MATCH(N$2,Kraftvärmeprod!$B$1:$AG$1,0),FALSE)/1,0)-IFERROR(VLOOKUP($B119,'Slutlig allokering'!$B$2:$AC$462,MATCH(N$3,'Slutlig allokering'!$B$2:$AJ$2,0),FALSE)/1,0)</f>
        <v>0</v>
      </c>
      <c r="O119">
        <f>IFERROR(VLOOKUP($B119,Kraftvärmeprod!$B$1:$AH$479,MATCH(O$2,Kraftvärmeprod!$B$1:$AG$1,0),FALSE)/1,0)-IFERROR(VLOOKUP($B119,'Slutlig allokering'!$B$2:$AC$462,MATCH(O$3,'Slutlig allokering'!$B$2:$AJ$2,0),FALSE)/1,0)</f>
        <v>0</v>
      </c>
      <c r="P119">
        <f>IFERROR(VLOOKUP($B119,Kraftvärmeprod!$B$1:$AH$479,MATCH(P$2,Kraftvärmeprod!$B$1:$AG$1,0),FALSE)/1,0)-IFERROR(VLOOKUP($B119,'Slutlig allokering'!$B$2:$AC$462,MATCH(P$3,'Slutlig allokering'!$B$2:$AJ$2,0),FALSE)/1,0)</f>
        <v>0</v>
      </c>
      <c r="Q119">
        <f>IFERROR(VLOOKUP($B119,Kraftvärmeprod!$B$1:$AH$479,MATCH(Q$2,Kraftvärmeprod!$B$1:$AG$1,0),FALSE)/1,0)-IFERROR(VLOOKUP($B119,'Slutlig allokering'!$B$2:$AC$462,MATCH(Q$3,'Slutlig allokering'!$B$2:$AJ$2,0),FALSE)/1,0)</f>
        <v>0</v>
      </c>
      <c r="R119">
        <f>IFERROR(VLOOKUP($B119,Kraftvärmeprod!$B$1:$AH$479,MATCH(R$2,Kraftvärmeprod!$B$1:$AG$1,0),FALSE)/1,0)-IFERROR(VLOOKUP($B119,'Slutlig allokering'!$B$2:$AC$462,MATCH(R$3,'Slutlig allokering'!$B$2:$AJ$2,0),FALSE)/1,0)</f>
        <v>0</v>
      </c>
      <c r="S119">
        <f>IFERROR(VLOOKUP($B119,Kraftvärmeprod!$B$1:$AH$479,MATCH(S$2,Kraftvärmeprod!$B$1:$AG$1,0),FALSE)/1,0)-IFERROR(VLOOKUP($B119,'Slutlig allokering'!$B$2:$AC$462,MATCH(S$3,'Slutlig allokering'!$B$2:$AJ$2,0),FALSE)/1,0)</f>
        <v>0</v>
      </c>
      <c r="T119">
        <f>IFERROR(VLOOKUP($B119,Kraftvärmeprod!$B$1:$AH$479,MATCH(T$2,Kraftvärmeprod!$B$1:$AG$1,0),FALSE)/1,0)-IFERROR(VLOOKUP($B119,'Slutlig allokering'!$B$2:$AC$462,MATCH(T$3,'Slutlig allokering'!$B$2:$AJ$2,0),FALSE)/1,0)</f>
        <v>0</v>
      </c>
      <c r="U119">
        <f>IFERROR(VLOOKUP($B119,Kraftvärmeprod!$B$1:$AH$479,MATCH(U$2,Kraftvärmeprod!$B$1:$AG$1,0),FALSE)/1,0)-IFERROR(VLOOKUP($B119,'Slutlig allokering'!$B$2:$AC$462,MATCH(U$3,'Slutlig allokering'!$B$2:$AJ$2,0),FALSE)/1,0)</f>
        <v>0</v>
      </c>
      <c r="V119">
        <f>IFERROR(VLOOKUP($B119,Kraftvärmeprod!$B$1:$AH$479,MATCH(V$2,Kraftvärmeprod!$B$1:$AG$1,0),FALSE)/1,0)-IFERROR(VLOOKUP($B119,'Slutlig allokering'!$B$2:$AC$462,MATCH(V$3,'Slutlig allokering'!$B$2:$AJ$2,0),FALSE)/1,0)</f>
        <v>0</v>
      </c>
      <c r="W119">
        <f>IFERROR(VLOOKUP($B119,Kraftvärmeprod!$B$1:$AH$479,MATCH(W$2,Kraftvärmeprod!$B$1:$AG$1,0),FALSE)/1,0)-IFERROR(VLOOKUP($B119,'Slutlig allokering'!$B$2:$AC$462,MATCH(W$3,'Slutlig allokering'!$B$2:$AJ$2,0),FALSE)/1,0)</f>
        <v>0</v>
      </c>
      <c r="X119">
        <f>IFERROR(VLOOKUP($B119,Kraftvärmeprod!$B$1:$AH$479,MATCH(X$2,Kraftvärmeprod!$B$1:$AG$1,0),FALSE)/1,0)-IFERROR(VLOOKUP($B119,'Slutlig allokering'!$B$2:$AC$462,MATCH(X$3,'Slutlig allokering'!$B$2:$AJ$2,0),FALSE)/1,0)</f>
        <v>0</v>
      </c>
      <c r="Y119">
        <f>IFERROR(VLOOKUP($B119,Kraftvärmeprod!$B$1:$AH$479,MATCH(Y$2,Kraftvärmeprod!$B$1:$AG$1,0),FALSE)/1,0)-IFERROR(VLOOKUP($B119,'Slutlig allokering'!$B$2:$AC$462,MATCH(Y$3,'Slutlig allokering'!$B$2:$AJ$2,0),FALSE)/1,0)</f>
        <v>0</v>
      </c>
      <c r="Z119">
        <f>IFERROR(VLOOKUP($B119,Kraftvärmeprod!$B$1:$AH$479,MATCH(Z$2,Kraftvärmeprod!$B$1:$AG$1,0),FALSE)/1,0)-IFERROR(VLOOKUP($B119,'Slutlig allokering'!$B$2:$AC$462,MATCH(Z$3,'Slutlig allokering'!$B$2:$AJ$2,0),FALSE)/1,0)</f>
        <v>0</v>
      </c>
      <c r="AA119">
        <f>IFERROR(VLOOKUP($B119,Kraftvärmeprod!$B$1:$AH$479,MATCH(AA$2,Kraftvärmeprod!$B$1:$AG$1,0),FALSE)/1,0)-IFERROR(VLOOKUP($B119,'Slutlig allokering'!$B$2:$AC$462,MATCH(AA$3,'Slutlig allokering'!$B$2:$AJ$2,0),FALSE)/1,0)</f>
        <v>0</v>
      </c>
      <c r="AB119">
        <f>IFERROR(VLOOKUP($B119,Kraftvärmeprod!$B$1:$AH$479,MATCH(AB$2,Kraftvärmeprod!$B$1:$AG$1,0),FALSE)/1,0)-IFERROR(VLOOKUP($B119,'Slutlig allokering'!$B$2:$AC$462,MATCH(AB$3,'Slutlig allokering'!$B$2:$AJ$2,0),FALSE)/1,0)</f>
        <v>0</v>
      </c>
      <c r="AE119">
        <f t="shared" si="2"/>
        <v>0</v>
      </c>
      <c r="AG119">
        <f>IFERROR(VLOOKUP(B119,'Slutlig allokering'!$B$2:$AJ$462,MATCH("Summa justerad allokerad tillförd energi (utan hjälpel och rökgaskondensering):",'Slutlig allokering'!$B$2:$AK$2,0),FALSE)/1,"")</f>
        <v>0</v>
      </c>
      <c r="AI119" s="55" t="str">
        <f>IFERROR(1-VLOOKUP(B119,'Slutlig allokering'!$B$2:$AJ$462,MATCH("Andel av bränsle i kvv som allokerats till värme, exklusive rökgaskondensering och hjälpel",'Slutlig allokering'!$B$2:$AK$2,0),FALSE),"")</f>
        <v/>
      </c>
      <c r="AK119" s="55" t="str">
        <f t="shared" si="3"/>
        <v/>
      </c>
    </row>
    <row r="120" spans="1:37" x14ac:dyDescent="0.35">
      <c r="A120" s="28" t="s">
        <v>146</v>
      </c>
      <c r="B120" s="28" t="s">
        <v>151</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allokering'!$B$2:$AC$462,MATCH(E$3,'Slutlig allokering'!$B$2:$AJ$2,0),FALSE)/1,0)</f>
        <v>0</v>
      </c>
      <c r="F120">
        <f>IFERROR(VLOOKUP($B120,Kraftvärmeprod!$B$1:$AH$479,MATCH(F$2,Kraftvärmeprod!$B$1:$AG$1,0),FALSE)/1,0)-IFERROR(VLOOKUP($B120,'Slutlig allokering'!$B$2:$AC$462,MATCH(F$3,'Slutlig allokering'!$B$2:$AJ$2,0),FALSE)/1,0)</f>
        <v>0</v>
      </c>
      <c r="G120">
        <f>IFERROR(VLOOKUP($B120,Kraftvärmeprod!$B$1:$AH$479,MATCH(G$2,Kraftvärmeprod!$B$1:$AG$1,0),FALSE)/1,0)-IFERROR(VLOOKUP($B120,'Slutlig allokering'!$B$2:$AC$462,MATCH(G$3,'Slutlig allokering'!$B$2:$AJ$2,0),FALSE)/1,0)</f>
        <v>0</v>
      </c>
      <c r="H120">
        <f>IFERROR(VLOOKUP($B120,Kraftvärmeprod!$B$1:$AH$479,MATCH(H$2,Kraftvärmeprod!$B$1:$AG$1,0),FALSE)/1,0)-IFERROR(VLOOKUP($B120,'Slutlig allokering'!$B$2:$AC$462,MATCH(H$3,'Slutlig allokering'!$B$2:$AJ$2,0),FALSE)/1,0)</f>
        <v>0</v>
      </c>
      <c r="I120">
        <f>IFERROR(VLOOKUP($B120,Kraftvärmeprod!$B$1:$AH$479,MATCH(I$2,Kraftvärmeprod!$B$1:$AG$1,0),FALSE)/1,0)-IFERROR(VLOOKUP($B120,'Slutlig allokering'!$B$2:$AC$462,MATCH(I$3,'Slutlig allokering'!$B$2:$AJ$2,0),FALSE)/1,0)</f>
        <v>0</v>
      </c>
      <c r="J120">
        <f>IFERROR(VLOOKUP($B120,Kraftvärmeprod!$B$1:$AH$479,MATCH(J$2,Kraftvärmeprod!$B$1:$AG$1,0),FALSE)/1,0)-IFERROR(VLOOKUP($B120,'Slutlig allokering'!$B$2:$AC$462,MATCH(J$3,'Slutlig allokering'!$B$2:$AJ$2,0),FALSE)/1,0)</f>
        <v>0</v>
      </c>
      <c r="K120">
        <f>IFERROR(VLOOKUP($B120,Kraftvärmeprod!$B$1:$AH$479,MATCH(K$2,Kraftvärmeprod!$B$1:$AG$1,0),FALSE)/1,0)-IFERROR(VLOOKUP($B120,'Slutlig allokering'!$B$2:$AC$462,MATCH(K$3,'Slutlig allokering'!$B$2:$AJ$2,0),FALSE)/1,0)</f>
        <v>0</v>
      </c>
      <c r="L120">
        <f>IFERROR(VLOOKUP($B120,Kraftvärmeprod!$B$1:$AH$479,MATCH(L$2,Kraftvärmeprod!$B$1:$AG$1,0),FALSE)/1,0)-IFERROR(VLOOKUP($B120,'Slutlig allokering'!$B$2:$AC$462,MATCH(L$3,'Slutlig allokering'!$B$2:$AJ$2,0),FALSE)/1,0)</f>
        <v>0</v>
      </c>
      <c r="M120" s="143">
        <f>IFERROR(VLOOKUP($B120,Miljö!$B$1:$S$477,MATCH(M$2,Miljö!$B$1:$X$1,0),FALSE)/1,0)-IFERROR(VLOOKUP($B120,'Slutlig allokering'!$B$2:$AC$462,MATCH(M$3,'Slutlig allokering'!$B$2:$AJ$2,0),FALSE)/1,0)</f>
        <v>0</v>
      </c>
      <c r="N120">
        <f>IFERROR(VLOOKUP($B120,Kraftvärmeprod!$B$1:$AH$479,MATCH(N$2,Kraftvärmeprod!$B$1:$AG$1,0),FALSE)/1,0)-IFERROR(VLOOKUP($B120,'Slutlig allokering'!$B$2:$AC$462,MATCH(N$3,'Slutlig allokering'!$B$2:$AJ$2,0),FALSE)/1,0)</f>
        <v>0</v>
      </c>
      <c r="O120">
        <f>IFERROR(VLOOKUP($B120,Kraftvärmeprod!$B$1:$AH$479,MATCH(O$2,Kraftvärmeprod!$B$1:$AG$1,0),FALSE)/1,0)-IFERROR(VLOOKUP($B120,'Slutlig allokering'!$B$2:$AC$462,MATCH(O$3,'Slutlig allokering'!$B$2:$AJ$2,0),FALSE)/1,0)</f>
        <v>0</v>
      </c>
      <c r="P120">
        <f>IFERROR(VLOOKUP($B120,Kraftvärmeprod!$B$1:$AH$479,MATCH(P$2,Kraftvärmeprod!$B$1:$AG$1,0),FALSE)/1,0)-IFERROR(VLOOKUP($B120,'Slutlig allokering'!$B$2:$AC$462,MATCH(P$3,'Slutlig allokering'!$B$2:$AJ$2,0),FALSE)/1,0)</f>
        <v>0</v>
      </c>
      <c r="Q120">
        <f>IFERROR(VLOOKUP($B120,Kraftvärmeprod!$B$1:$AH$479,MATCH(Q$2,Kraftvärmeprod!$B$1:$AG$1,0),FALSE)/1,0)-IFERROR(VLOOKUP($B120,'Slutlig allokering'!$B$2:$AC$462,MATCH(Q$3,'Slutlig allokering'!$B$2:$AJ$2,0),FALSE)/1,0)</f>
        <v>0</v>
      </c>
      <c r="R120">
        <f>IFERROR(VLOOKUP($B120,Kraftvärmeprod!$B$1:$AH$479,MATCH(R$2,Kraftvärmeprod!$B$1:$AG$1,0),FALSE)/1,0)-IFERROR(VLOOKUP($B120,'Slutlig allokering'!$B$2:$AC$462,MATCH(R$3,'Slutlig allokering'!$B$2:$AJ$2,0),FALSE)/1,0)</f>
        <v>0</v>
      </c>
      <c r="S120">
        <f>IFERROR(VLOOKUP($B120,Kraftvärmeprod!$B$1:$AH$479,MATCH(S$2,Kraftvärmeprod!$B$1:$AG$1,0),FALSE)/1,0)-IFERROR(VLOOKUP($B120,'Slutlig allokering'!$B$2:$AC$462,MATCH(S$3,'Slutlig allokering'!$B$2:$AJ$2,0),FALSE)/1,0)</f>
        <v>0</v>
      </c>
      <c r="T120">
        <f>IFERROR(VLOOKUP($B120,Kraftvärmeprod!$B$1:$AH$479,MATCH(T$2,Kraftvärmeprod!$B$1:$AG$1,0),FALSE)/1,0)-IFERROR(VLOOKUP($B120,'Slutlig allokering'!$B$2:$AC$462,MATCH(T$3,'Slutlig allokering'!$B$2:$AJ$2,0),FALSE)/1,0)</f>
        <v>0</v>
      </c>
      <c r="U120">
        <f>IFERROR(VLOOKUP($B120,Kraftvärmeprod!$B$1:$AH$479,MATCH(U$2,Kraftvärmeprod!$B$1:$AG$1,0),FALSE)/1,0)-IFERROR(VLOOKUP($B120,'Slutlig allokering'!$B$2:$AC$462,MATCH(U$3,'Slutlig allokering'!$B$2:$AJ$2,0),FALSE)/1,0)</f>
        <v>0</v>
      </c>
      <c r="V120">
        <f>IFERROR(VLOOKUP($B120,Kraftvärmeprod!$B$1:$AH$479,MATCH(V$2,Kraftvärmeprod!$B$1:$AG$1,0),FALSE)/1,0)-IFERROR(VLOOKUP($B120,'Slutlig allokering'!$B$2:$AC$462,MATCH(V$3,'Slutlig allokering'!$B$2:$AJ$2,0),FALSE)/1,0)</f>
        <v>0</v>
      </c>
      <c r="W120">
        <f>IFERROR(VLOOKUP($B120,Kraftvärmeprod!$B$1:$AH$479,MATCH(W$2,Kraftvärmeprod!$B$1:$AG$1,0),FALSE)/1,0)-IFERROR(VLOOKUP($B120,'Slutlig allokering'!$B$2:$AC$462,MATCH(W$3,'Slutlig allokering'!$B$2:$AJ$2,0),FALSE)/1,0)</f>
        <v>0</v>
      </c>
      <c r="X120">
        <f>IFERROR(VLOOKUP($B120,Kraftvärmeprod!$B$1:$AH$479,MATCH(X$2,Kraftvärmeprod!$B$1:$AG$1,0),FALSE)/1,0)-IFERROR(VLOOKUP($B120,'Slutlig allokering'!$B$2:$AC$462,MATCH(X$3,'Slutlig allokering'!$B$2:$AJ$2,0),FALSE)/1,0)</f>
        <v>0</v>
      </c>
      <c r="Y120">
        <f>IFERROR(VLOOKUP($B120,Kraftvärmeprod!$B$1:$AH$479,MATCH(Y$2,Kraftvärmeprod!$B$1:$AG$1,0),FALSE)/1,0)-IFERROR(VLOOKUP($B120,'Slutlig allokering'!$B$2:$AC$462,MATCH(Y$3,'Slutlig allokering'!$B$2:$AJ$2,0),FALSE)/1,0)</f>
        <v>0</v>
      </c>
      <c r="Z120">
        <f>IFERROR(VLOOKUP($B120,Kraftvärmeprod!$B$1:$AH$479,MATCH(Z$2,Kraftvärmeprod!$B$1:$AG$1,0),FALSE)/1,0)-IFERROR(VLOOKUP($B120,'Slutlig allokering'!$B$2:$AC$462,MATCH(Z$3,'Slutlig allokering'!$B$2:$AJ$2,0),FALSE)/1,0)</f>
        <v>0</v>
      </c>
      <c r="AA120">
        <f>IFERROR(VLOOKUP($B120,Kraftvärmeprod!$B$1:$AH$479,MATCH(AA$2,Kraftvärmeprod!$B$1:$AG$1,0),FALSE)/1,0)-IFERROR(VLOOKUP($B120,'Slutlig allokering'!$B$2:$AC$462,MATCH(AA$3,'Slutlig allokering'!$B$2:$AJ$2,0),FALSE)/1,0)</f>
        <v>0</v>
      </c>
      <c r="AB120">
        <f>IFERROR(VLOOKUP($B120,Kraftvärmeprod!$B$1:$AH$479,MATCH(AB$2,Kraftvärmeprod!$B$1:$AG$1,0),FALSE)/1,0)-IFERROR(VLOOKUP($B120,'Slutlig allokering'!$B$2:$AC$462,MATCH(AB$3,'Slutlig allokering'!$B$2:$AJ$2,0),FALSE)/1,0)</f>
        <v>0</v>
      </c>
      <c r="AE120">
        <f t="shared" si="2"/>
        <v>0</v>
      </c>
      <c r="AG120">
        <f>IFERROR(VLOOKUP(B120,'Slutlig allokering'!$B$2:$AJ$462,MATCH("Summa justerad allokerad tillförd energi (utan hjälpel och rökgaskondensering):",'Slutlig allokering'!$B$2:$AK$2,0),FALSE)/1,"")</f>
        <v>0</v>
      </c>
      <c r="AI120" s="55" t="str">
        <f>IFERROR(1-VLOOKUP(B120,'Slutlig allokering'!$B$2:$AJ$462,MATCH("Andel av bränsle i kvv som allokerats till värme, exklusive rökgaskondensering och hjälpel",'Slutlig allokering'!$B$2:$AK$2,0),FALSE),"")</f>
        <v/>
      </c>
      <c r="AK120" s="55" t="str">
        <f t="shared" si="3"/>
        <v/>
      </c>
    </row>
    <row r="121" spans="1:37" x14ac:dyDescent="0.35">
      <c r="A121" s="28" t="s">
        <v>152</v>
      </c>
      <c r="B121" s="28" t="s">
        <v>153</v>
      </c>
      <c r="C121">
        <f>IFERROR(VLOOKUP($B121,Kraftvärmeprod!$B$1:$AH$479,MATCH(C$3,Kraftvärmeprod!$B$1:$AG$1,0),FALSE)/1,"")</f>
        <v>224</v>
      </c>
      <c r="D121">
        <f>IFERROR(VLOOKUP($B121,Kraftvärmeprod!$B$1:$AH$479,MATCH(D$3,Kraftvärmeprod!$B$1:$AG$1,0),FALSE)/1,"")</f>
        <v>82</v>
      </c>
      <c r="E121">
        <f>IFERROR(VLOOKUP($B121,Kraftvärmeprod!$B$1:$AH$479,MATCH(E$2,Kraftvärmeprod!$B$1:$AG$1,0),FALSE)/1,0)-IFERROR(VLOOKUP($B121,'Slutlig allokering'!$B$2:$AC$462,MATCH(E$3,'Slutlig allokering'!$B$2:$AJ$2,0),FALSE)/1,0)</f>
        <v>0</v>
      </c>
      <c r="F121">
        <f>IFERROR(VLOOKUP($B121,Kraftvärmeprod!$B$1:$AH$479,MATCH(F$2,Kraftvärmeprod!$B$1:$AG$1,0),FALSE)/1,0)-IFERROR(VLOOKUP($B121,'Slutlig allokering'!$B$2:$AC$462,MATCH(F$3,'Slutlig allokering'!$B$2:$AJ$2,0),FALSE)/1,0)</f>
        <v>0</v>
      </c>
      <c r="G121">
        <f>IFERROR(VLOOKUP($B121,Kraftvärmeprod!$B$1:$AH$479,MATCH(G$2,Kraftvärmeprod!$B$1:$AG$1,0),FALSE)/1,0)-IFERROR(VLOOKUP($B121,'Slutlig allokering'!$B$2:$AC$462,MATCH(G$3,'Slutlig allokering'!$B$2:$AJ$2,0),FALSE)/1,0)</f>
        <v>0.97646000000000011</v>
      </c>
      <c r="H121">
        <f>IFERROR(VLOOKUP($B121,Kraftvärmeprod!$B$1:$AH$479,MATCH(H$2,Kraftvärmeprod!$B$1:$AG$1,0),FALSE)/1,0)-IFERROR(VLOOKUP($B121,'Slutlig allokering'!$B$2:$AC$462,MATCH(H$3,'Slutlig allokering'!$B$2:$AJ$2,0),FALSE)/1,0)</f>
        <v>0</v>
      </c>
      <c r="I121">
        <f>IFERROR(VLOOKUP($B121,Kraftvärmeprod!$B$1:$AH$479,MATCH(I$2,Kraftvärmeprod!$B$1:$AG$1,0),FALSE)/1,0)-IFERROR(VLOOKUP($B121,'Slutlig allokering'!$B$2:$AC$462,MATCH(I$3,'Slutlig allokering'!$B$2:$AJ$2,0),FALSE)/1,0)</f>
        <v>0.80833999999999984</v>
      </c>
      <c r="J121">
        <f>IFERROR(VLOOKUP($B121,Kraftvärmeprod!$B$1:$AH$479,MATCH(J$2,Kraftvärmeprod!$B$1:$AG$1,0),FALSE)/1,0)-IFERROR(VLOOKUP($B121,'Slutlig allokering'!$B$2:$AC$462,MATCH(J$3,'Slutlig allokering'!$B$2:$AJ$2,0),FALSE)/1,0)</f>
        <v>0</v>
      </c>
      <c r="K121">
        <f>IFERROR(VLOOKUP($B121,Kraftvärmeprod!$B$1:$AH$479,MATCH(K$2,Kraftvärmeprod!$B$1:$AG$1,0),FALSE)/1,0)-IFERROR(VLOOKUP($B121,'Slutlig allokering'!$B$2:$AC$462,MATCH(K$3,'Slutlig allokering'!$B$2:$AJ$2,0),FALSE)/1,0)</f>
        <v>0</v>
      </c>
      <c r="L121">
        <f>IFERROR(VLOOKUP($B121,Kraftvärmeprod!$B$1:$AH$479,MATCH(L$2,Kraftvärmeprod!$B$1:$AG$1,0),FALSE)/1,0)-IFERROR(VLOOKUP($B121,'Slutlig allokering'!$B$2:$AC$462,MATCH(L$3,'Slutlig allokering'!$B$2:$AJ$2,0),FALSE)/1,0)</f>
        <v>64.202299999999994</v>
      </c>
      <c r="M121" s="143">
        <f>IFERROR(VLOOKUP($B121,Miljö!$B$1:$S$477,MATCH(M$2,Miljö!$B$1:$X$1,0),FALSE)/1,0)-IFERROR(VLOOKUP($B121,'Slutlig allokering'!$B$2:$AC$462,MATCH(M$3,'Slutlig allokering'!$B$2:$AJ$2,0),FALSE)/1,0)</f>
        <v>5.4007399999999999</v>
      </c>
      <c r="N121">
        <f>IFERROR(VLOOKUP($B121,Kraftvärmeprod!$B$1:$AH$479,MATCH(N$2,Kraftvärmeprod!$B$1:$AG$1,0),FALSE)/1,0)-IFERROR(VLOOKUP($B121,'Slutlig allokering'!$B$2:$AC$462,MATCH(N$3,'Slutlig allokering'!$B$2:$AJ$2,0),FALSE)/1,0)</f>
        <v>0</v>
      </c>
      <c r="O121">
        <f>IFERROR(VLOOKUP($B121,Kraftvärmeprod!$B$1:$AH$479,MATCH(O$2,Kraftvärmeprod!$B$1:$AG$1,0),FALSE)/1,0)-IFERROR(VLOOKUP($B121,'Slutlig allokering'!$B$2:$AC$462,MATCH(O$3,'Slutlig allokering'!$B$2:$AJ$2,0),FALSE)/1,0)</f>
        <v>72.258099999999999</v>
      </c>
      <c r="P121">
        <f>IFERROR(VLOOKUP($B121,Kraftvärmeprod!$B$1:$AH$479,MATCH(P$2,Kraftvärmeprod!$B$1:$AG$1,0),FALSE)/1,0)-IFERROR(VLOOKUP($B121,'Slutlig allokering'!$B$2:$AC$462,MATCH(P$3,'Slutlig allokering'!$B$2:$AJ$2,0),FALSE)/1,0)</f>
        <v>0</v>
      </c>
      <c r="Q121">
        <f>IFERROR(VLOOKUP($B121,Kraftvärmeprod!$B$1:$AH$479,MATCH(Q$2,Kraftvärmeprod!$B$1:$AG$1,0),FALSE)/1,0)-IFERROR(VLOOKUP($B121,'Slutlig allokering'!$B$2:$AC$462,MATCH(Q$3,'Slutlig allokering'!$B$2:$AJ$2,0),FALSE)/1,0)</f>
        <v>0.48823000000000005</v>
      </c>
      <c r="R121">
        <f>IFERROR(VLOOKUP($B121,Kraftvärmeprod!$B$1:$AH$479,MATCH(R$2,Kraftvärmeprod!$B$1:$AG$1,0),FALSE)/1,0)-IFERROR(VLOOKUP($B121,'Slutlig allokering'!$B$2:$AC$462,MATCH(R$3,'Slutlig allokering'!$B$2:$AJ$2,0),FALSE)/1,0)</f>
        <v>20.9939</v>
      </c>
      <c r="S121">
        <f>IFERROR(VLOOKUP($B121,Kraftvärmeprod!$B$1:$AH$479,MATCH(S$2,Kraftvärmeprod!$B$1:$AG$1,0),FALSE)/1,0)-IFERROR(VLOOKUP($B121,'Slutlig allokering'!$B$2:$AC$462,MATCH(S$3,'Slutlig allokering'!$B$2:$AJ$2,0),FALSE)/1,0)</f>
        <v>0</v>
      </c>
      <c r="T121">
        <f>IFERROR(VLOOKUP($B121,Kraftvärmeprod!$B$1:$AH$479,MATCH(T$2,Kraftvärmeprod!$B$1:$AG$1,0),FALSE)/1,0)-IFERROR(VLOOKUP($B121,'Slutlig allokering'!$B$2:$AC$462,MATCH(T$3,'Slutlig allokering'!$B$2:$AJ$2,0),FALSE)/1,0)</f>
        <v>0</v>
      </c>
      <c r="U121">
        <f>IFERROR(VLOOKUP($B121,Kraftvärmeprod!$B$1:$AH$479,MATCH(U$2,Kraftvärmeprod!$B$1:$AG$1,0),FALSE)/1,0)-IFERROR(VLOOKUP($B121,'Slutlig allokering'!$B$2:$AC$462,MATCH(U$3,'Slutlig allokering'!$B$2:$AJ$2,0),FALSE)/1,0)</f>
        <v>0</v>
      </c>
      <c r="V121">
        <f>IFERROR(VLOOKUP($B121,Kraftvärmeprod!$B$1:$AH$479,MATCH(V$2,Kraftvärmeprod!$B$1:$AG$1,0),FALSE)/1,0)-IFERROR(VLOOKUP($B121,'Slutlig allokering'!$B$2:$AC$462,MATCH(V$3,'Slutlig allokering'!$B$2:$AJ$2,0),FALSE)/1,0)</f>
        <v>0</v>
      </c>
      <c r="W121">
        <f>IFERROR(VLOOKUP($B121,Kraftvärmeprod!$B$1:$AH$479,MATCH(W$2,Kraftvärmeprod!$B$1:$AG$1,0),FALSE)/1,0)-IFERROR(VLOOKUP($B121,'Slutlig allokering'!$B$2:$AC$462,MATCH(W$3,'Slutlig allokering'!$B$2:$AJ$2,0),FALSE)/1,0)</f>
        <v>0</v>
      </c>
      <c r="X121">
        <f>IFERROR(VLOOKUP($B121,Kraftvärmeprod!$B$1:$AH$479,MATCH(X$2,Kraftvärmeprod!$B$1:$AG$1,0),FALSE)/1,0)-IFERROR(VLOOKUP($B121,'Slutlig allokering'!$B$2:$AC$462,MATCH(X$3,'Slutlig allokering'!$B$2:$AJ$2,0),FALSE)/1,0)</f>
        <v>0</v>
      </c>
      <c r="Y121">
        <f>IFERROR(VLOOKUP($B121,Kraftvärmeprod!$B$1:$AH$479,MATCH(Y$2,Kraftvärmeprod!$B$1:$AG$1,0),FALSE)/1,0)-IFERROR(VLOOKUP($B121,'Slutlig allokering'!$B$2:$AC$462,MATCH(Y$3,'Slutlig allokering'!$B$2:$AJ$2,0),FALSE)/1,0)</f>
        <v>11.328950000000001</v>
      </c>
      <c r="Z121">
        <f>IFERROR(VLOOKUP($B121,Kraftvärmeprod!$B$1:$AH$479,MATCH(Z$2,Kraftvärmeprod!$B$1:$AG$1,0),FALSE)/1,0)-IFERROR(VLOOKUP($B121,'Slutlig allokering'!$B$2:$AC$462,MATCH(Z$3,'Slutlig allokering'!$B$2:$AJ$2,0),FALSE)/1,0)</f>
        <v>0</v>
      </c>
      <c r="AA121">
        <f>IFERROR(VLOOKUP($B121,Kraftvärmeprod!$B$1:$AH$479,MATCH(AA$2,Kraftvärmeprod!$B$1:$AG$1,0),FALSE)/1,0)-IFERROR(VLOOKUP($B121,'Slutlig allokering'!$B$2:$AC$462,MATCH(AA$3,'Slutlig allokering'!$B$2:$AJ$2,0),FALSE)/1,0)</f>
        <v>0</v>
      </c>
      <c r="AB121">
        <f>IFERROR(VLOOKUP($B121,Kraftvärmeprod!$B$1:$AH$479,MATCH(AB$2,Kraftvärmeprod!$B$1:$AG$1,0),FALSE)/1,0)-IFERROR(VLOOKUP($B121,'Slutlig allokering'!$B$2:$AC$462,MATCH(AB$3,'Slutlig allokering'!$B$2:$AJ$2,0),FALSE)/1,0)</f>
        <v>0</v>
      </c>
      <c r="AE121">
        <f t="shared" si="2"/>
        <v>171.05627999999996</v>
      </c>
      <c r="AG121">
        <f>IFERROR(VLOOKUP(B121,'Slutlig allokering'!$B$2:$AJ$462,MATCH("Summa justerad allokerad tillförd energi (utan hjälpel och rökgaskondensering):",'Slutlig allokering'!$B$2:$AK$2,0),FALSE)/1,"")</f>
        <v>177.34372000000005</v>
      </c>
      <c r="AI121" s="55">
        <f>IFERROR(1-VLOOKUP(B121,'Slutlig allokering'!$B$2:$AJ$462,MATCH("Andel av bränsle i kvv som allokerats till värme, exklusive rökgaskondensering och hjälpel",'Slutlig allokering'!$B$2:$AK$2,0),FALSE),"")</f>
        <v>0.49097669345579775</v>
      </c>
      <c r="AK121" s="55">
        <f t="shared" si="3"/>
        <v>0.49097669345579786</v>
      </c>
    </row>
    <row r="122" spans="1:37" x14ac:dyDescent="0.35">
      <c r="A122" s="28" t="s">
        <v>154</v>
      </c>
      <c r="B122" s="28" t="s">
        <v>155</v>
      </c>
      <c r="C122" t="str">
        <f>IFERROR(VLOOKUP($B122,Kraftvärmeprod!$B$1:$AH$479,MATCH(C$3,Kraftvärmeprod!$B$1:$AG$1,0),FALSE)/1,"")</f>
        <v/>
      </c>
      <c r="D122" t="str">
        <f>IFERROR(VLOOKUP($B122,Kraftvärmeprod!$B$1:$AH$479,MATCH(D$3,Kraftvärmeprod!$B$1:$AG$1,0),FALSE)/1,"")</f>
        <v/>
      </c>
      <c r="E122">
        <f>IFERROR(VLOOKUP($B122,Kraftvärmeprod!$B$1:$AH$479,MATCH(E$2,Kraftvärmeprod!$B$1:$AG$1,0),FALSE)/1,0)-IFERROR(VLOOKUP($B122,'Slutlig allokering'!$B$2:$AC$462,MATCH(E$3,'Slutlig allokering'!$B$2:$AJ$2,0),FALSE)/1,0)</f>
        <v>0</v>
      </c>
      <c r="F122">
        <f>IFERROR(VLOOKUP($B122,Kraftvärmeprod!$B$1:$AH$479,MATCH(F$2,Kraftvärmeprod!$B$1:$AG$1,0),FALSE)/1,0)-IFERROR(VLOOKUP($B122,'Slutlig allokering'!$B$2:$AC$462,MATCH(F$3,'Slutlig allokering'!$B$2:$AJ$2,0),FALSE)/1,0)</f>
        <v>0</v>
      </c>
      <c r="G122">
        <f>IFERROR(VLOOKUP($B122,Kraftvärmeprod!$B$1:$AH$479,MATCH(G$2,Kraftvärmeprod!$B$1:$AG$1,0),FALSE)/1,0)-IFERROR(VLOOKUP($B122,'Slutlig allokering'!$B$2:$AC$462,MATCH(G$3,'Slutlig allokering'!$B$2:$AJ$2,0),FALSE)/1,0)</f>
        <v>0</v>
      </c>
      <c r="H122">
        <f>IFERROR(VLOOKUP($B122,Kraftvärmeprod!$B$1:$AH$479,MATCH(H$2,Kraftvärmeprod!$B$1:$AG$1,0),FALSE)/1,0)-IFERROR(VLOOKUP($B122,'Slutlig allokering'!$B$2:$AC$462,MATCH(H$3,'Slutlig allokering'!$B$2:$AJ$2,0),FALSE)/1,0)</f>
        <v>0</v>
      </c>
      <c r="I122">
        <f>IFERROR(VLOOKUP($B122,Kraftvärmeprod!$B$1:$AH$479,MATCH(I$2,Kraftvärmeprod!$B$1:$AG$1,0),FALSE)/1,0)-IFERROR(VLOOKUP($B122,'Slutlig allokering'!$B$2:$AC$462,MATCH(I$3,'Slutlig allokering'!$B$2:$AJ$2,0),FALSE)/1,0)</f>
        <v>0</v>
      </c>
      <c r="J122">
        <f>IFERROR(VLOOKUP($B122,Kraftvärmeprod!$B$1:$AH$479,MATCH(J$2,Kraftvärmeprod!$B$1:$AG$1,0),FALSE)/1,0)-IFERROR(VLOOKUP($B122,'Slutlig allokering'!$B$2:$AC$462,MATCH(J$3,'Slutlig allokering'!$B$2:$AJ$2,0),FALSE)/1,0)</f>
        <v>0</v>
      </c>
      <c r="K122">
        <f>IFERROR(VLOOKUP($B122,Kraftvärmeprod!$B$1:$AH$479,MATCH(K$2,Kraftvärmeprod!$B$1:$AG$1,0),FALSE)/1,0)-IFERROR(VLOOKUP($B122,'Slutlig allokering'!$B$2:$AC$462,MATCH(K$3,'Slutlig allokering'!$B$2:$AJ$2,0),FALSE)/1,0)</f>
        <v>0</v>
      </c>
      <c r="L122">
        <f>IFERROR(VLOOKUP($B122,Kraftvärmeprod!$B$1:$AH$479,MATCH(L$2,Kraftvärmeprod!$B$1:$AG$1,0),FALSE)/1,0)-IFERROR(VLOOKUP($B122,'Slutlig allokering'!$B$2:$AC$462,MATCH(L$3,'Slutlig allokering'!$B$2:$AJ$2,0),FALSE)/1,0)</f>
        <v>0</v>
      </c>
      <c r="M122" s="143">
        <f>IFERROR(VLOOKUP($B122,Miljö!$B$1:$S$477,MATCH(M$2,Miljö!$B$1:$X$1,0),FALSE)/1,0)-IFERROR(VLOOKUP($B122,'Slutlig allokering'!$B$2:$AC$462,MATCH(M$3,'Slutlig allokering'!$B$2:$AJ$2,0),FALSE)/1,0)</f>
        <v>0</v>
      </c>
      <c r="N122">
        <f>IFERROR(VLOOKUP($B122,Kraftvärmeprod!$B$1:$AH$479,MATCH(N$2,Kraftvärmeprod!$B$1:$AG$1,0),FALSE)/1,0)-IFERROR(VLOOKUP($B122,'Slutlig allokering'!$B$2:$AC$462,MATCH(N$3,'Slutlig allokering'!$B$2:$AJ$2,0),FALSE)/1,0)</f>
        <v>0</v>
      </c>
      <c r="O122">
        <f>IFERROR(VLOOKUP($B122,Kraftvärmeprod!$B$1:$AH$479,MATCH(O$2,Kraftvärmeprod!$B$1:$AG$1,0),FALSE)/1,0)-IFERROR(VLOOKUP($B122,'Slutlig allokering'!$B$2:$AC$462,MATCH(O$3,'Slutlig allokering'!$B$2:$AJ$2,0),FALSE)/1,0)</f>
        <v>0</v>
      </c>
      <c r="P122">
        <f>IFERROR(VLOOKUP($B122,Kraftvärmeprod!$B$1:$AH$479,MATCH(P$2,Kraftvärmeprod!$B$1:$AG$1,0),FALSE)/1,0)-IFERROR(VLOOKUP($B122,'Slutlig allokering'!$B$2:$AC$462,MATCH(P$3,'Slutlig allokering'!$B$2:$AJ$2,0),FALSE)/1,0)</f>
        <v>0</v>
      </c>
      <c r="Q122">
        <f>IFERROR(VLOOKUP($B122,Kraftvärmeprod!$B$1:$AH$479,MATCH(Q$2,Kraftvärmeprod!$B$1:$AG$1,0),FALSE)/1,0)-IFERROR(VLOOKUP($B122,'Slutlig allokering'!$B$2:$AC$462,MATCH(Q$3,'Slutlig allokering'!$B$2:$AJ$2,0),FALSE)/1,0)</f>
        <v>0</v>
      </c>
      <c r="R122">
        <f>IFERROR(VLOOKUP($B122,Kraftvärmeprod!$B$1:$AH$479,MATCH(R$2,Kraftvärmeprod!$B$1:$AG$1,0),FALSE)/1,0)-IFERROR(VLOOKUP($B122,'Slutlig allokering'!$B$2:$AC$462,MATCH(R$3,'Slutlig allokering'!$B$2:$AJ$2,0),FALSE)/1,0)</f>
        <v>0</v>
      </c>
      <c r="S122">
        <f>IFERROR(VLOOKUP($B122,Kraftvärmeprod!$B$1:$AH$479,MATCH(S$2,Kraftvärmeprod!$B$1:$AG$1,0),FALSE)/1,0)-IFERROR(VLOOKUP($B122,'Slutlig allokering'!$B$2:$AC$462,MATCH(S$3,'Slutlig allokering'!$B$2:$AJ$2,0),FALSE)/1,0)</f>
        <v>0</v>
      </c>
      <c r="T122">
        <f>IFERROR(VLOOKUP($B122,Kraftvärmeprod!$B$1:$AH$479,MATCH(T$2,Kraftvärmeprod!$B$1:$AG$1,0),FALSE)/1,0)-IFERROR(VLOOKUP($B122,'Slutlig allokering'!$B$2:$AC$462,MATCH(T$3,'Slutlig allokering'!$B$2:$AJ$2,0),FALSE)/1,0)</f>
        <v>0</v>
      </c>
      <c r="U122">
        <f>IFERROR(VLOOKUP($B122,Kraftvärmeprod!$B$1:$AH$479,MATCH(U$2,Kraftvärmeprod!$B$1:$AG$1,0),FALSE)/1,0)-IFERROR(VLOOKUP($B122,'Slutlig allokering'!$B$2:$AC$462,MATCH(U$3,'Slutlig allokering'!$B$2:$AJ$2,0),FALSE)/1,0)</f>
        <v>0</v>
      </c>
      <c r="V122">
        <f>IFERROR(VLOOKUP($B122,Kraftvärmeprod!$B$1:$AH$479,MATCH(V$2,Kraftvärmeprod!$B$1:$AG$1,0),FALSE)/1,0)-IFERROR(VLOOKUP($B122,'Slutlig allokering'!$B$2:$AC$462,MATCH(V$3,'Slutlig allokering'!$B$2:$AJ$2,0),FALSE)/1,0)</f>
        <v>0</v>
      </c>
      <c r="W122">
        <f>IFERROR(VLOOKUP($B122,Kraftvärmeprod!$B$1:$AH$479,MATCH(W$2,Kraftvärmeprod!$B$1:$AG$1,0),FALSE)/1,0)-IFERROR(VLOOKUP($B122,'Slutlig allokering'!$B$2:$AC$462,MATCH(W$3,'Slutlig allokering'!$B$2:$AJ$2,0),FALSE)/1,0)</f>
        <v>0</v>
      </c>
      <c r="X122">
        <f>IFERROR(VLOOKUP($B122,Kraftvärmeprod!$B$1:$AH$479,MATCH(X$2,Kraftvärmeprod!$B$1:$AG$1,0),FALSE)/1,0)-IFERROR(VLOOKUP($B122,'Slutlig allokering'!$B$2:$AC$462,MATCH(X$3,'Slutlig allokering'!$B$2:$AJ$2,0),FALSE)/1,0)</f>
        <v>0</v>
      </c>
      <c r="Y122">
        <f>IFERROR(VLOOKUP($B122,Kraftvärmeprod!$B$1:$AH$479,MATCH(Y$2,Kraftvärmeprod!$B$1:$AG$1,0),FALSE)/1,0)-IFERROR(VLOOKUP($B122,'Slutlig allokering'!$B$2:$AC$462,MATCH(Y$3,'Slutlig allokering'!$B$2:$AJ$2,0),FALSE)/1,0)</f>
        <v>0</v>
      </c>
      <c r="Z122">
        <f>IFERROR(VLOOKUP($B122,Kraftvärmeprod!$B$1:$AH$479,MATCH(Z$2,Kraftvärmeprod!$B$1:$AG$1,0),FALSE)/1,0)-IFERROR(VLOOKUP($B122,'Slutlig allokering'!$B$2:$AC$462,MATCH(Z$3,'Slutlig allokering'!$B$2:$AJ$2,0),FALSE)/1,0)</f>
        <v>0</v>
      </c>
      <c r="AA122">
        <f>IFERROR(VLOOKUP($B122,Kraftvärmeprod!$B$1:$AH$479,MATCH(AA$2,Kraftvärmeprod!$B$1:$AG$1,0),FALSE)/1,0)-IFERROR(VLOOKUP($B122,'Slutlig allokering'!$B$2:$AC$462,MATCH(AA$3,'Slutlig allokering'!$B$2:$AJ$2,0),FALSE)/1,0)</f>
        <v>0</v>
      </c>
      <c r="AB122">
        <f>IFERROR(VLOOKUP($B122,Kraftvärmeprod!$B$1:$AH$479,MATCH(AB$2,Kraftvärmeprod!$B$1:$AG$1,0),FALSE)/1,0)-IFERROR(VLOOKUP($B122,'Slutlig allokering'!$B$2:$AC$462,MATCH(AB$3,'Slutlig allokering'!$B$2:$AJ$2,0),FALSE)/1,0)</f>
        <v>0</v>
      </c>
      <c r="AE122">
        <f t="shared" si="2"/>
        <v>0</v>
      </c>
      <c r="AG122">
        <f>IFERROR(VLOOKUP(B122,'Slutlig allokering'!$B$2:$AJ$462,MATCH("Summa justerad allokerad tillförd energi (utan hjälpel och rökgaskondensering):",'Slutlig allokering'!$B$2:$AK$2,0),FALSE)/1,"")</f>
        <v>0</v>
      </c>
      <c r="AI122" s="55" t="str">
        <f>IFERROR(1-VLOOKUP(B122,'Slutlig allokering'!$B$2:$AJ$462,MATCH("Andel av bränsle i kvv som allokerats till värme, exklusive rökgaskondensering och hjälpel",'Slutlig allokering'!$B$2:$AK$2,0),FALSE),"")</f>
        <v/>
      </c>
      <c r="AK122" s="55" t="str">
        <f t="shared" si="3"/>
        <v/>
      </c>
    </row>
    <row r="123" spans="1:37" x14ac:dyDescent="0.35">
      <c r="A123" s="28" t="s">
        <v>154</v>
      </c>
      <c r="B123" s="28" t="s">
        <v>156</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allokering'!$B$2:$AC$462,MATCH(E$3,'Slutlig allokering'!$B$2:$AJ$2,0),FALSE)/1,0)</f>
        <v>0</v>
      </c>
      <c r="F123">
        <f>IFERROR(VLOOKUP($B123,Kraftvärmeprod!$B$1:$AH$479,MATCH(F$2,Kraftvärmeprod!$B$1:$AG$1,0),FALSE)/1,0)-IFERROR(VLOOKUP($B123,'Slutlig allokering'!$B$2:$AC$462,MATCH(F$3,'Slutlig allokering'!$B$2:$AJ$2,0),FALSE)/1,0)</f>
        <v>0</v>
      </c>
      <c r="G123">
        <f>IFERROR(VLOOKUP($B123,Kraftvärmeprod!$B$1:$AH$479,MATCH(G$2,Kraftvärmeprod!$B$1:$AG$1,0),FALSE)/1,0)-IFERROR(VLOOKUP($B123,'Slutlig allokering'!$B$2:$AC$462,MATCH(G$3,'Slutlig allokering'!$B$2:$AJ$2,0),FALSE)/1,0)</f>
        <v>0</v>
      </c>
      <c r="H123">
        <f>IFERROR(VLOOKUP($B123,Kraftvärmeprod!$B$1:$AH$479,MATCH(H$2,Kraftvärmeprod!$B$1:$AG$1,0),FALSE)/1,0)-IFERROR(VLOOKUP($B123,'Slutlig allokering'!$B$2:$AC$462,MATCH(H$3,'Slutlig allokering'!$B$2:$AJ$2,0),FALSE)/1,0)</f>
        <v>0</v>
      </c>
      <c r="I123">
        <f>IFERROR(VLOOKUP($B123,Kraftvärmeprod!$B$1:$AH$479,MATCH(I$2,Kraftvärmeprod!$B$1:$AG$1,0),FALSE)/1,0)-IFERROR(VLOOKUP($B123,'Slutlig allokering'!$B$2:$AC$462,MATCH(I$3,'Slutlig allokering'!$B$2:$AJ$2,0),FALSE)/1,0)</f>
        <v>0</v>
      </c>
      <c r="J123">
        <f>IFERROR(VLOOKUP($B123,Kraftvärmeprod!$B$1:$AH$479,MATCH(J$2,Kraftvärmeprod!$B$1:$AG$1,0),FALSE)/1,0)-IFERROR(VLOOKUP($B123,'Slutlig allokering'!$B$2:$AC$462,MATCH(J$3,'Slutlig allokering'!$B$2:$AJ$2,0),FALSE)/1,0)</f>
        <v>0</v>
      </c>
      <c r="K123">
        <f>IFERROR(VLOOKUP($B123,Kraftvärmeprod!$B$1:$AH$479,MATCH(K$2,Kraftvärmeprod!$B$1:$AG$1,0),FALSE)/1,0)-IFERROR(VLOOKUP($B123,'Slutlig allokering'!$B$2:$AC$462,MATCH(K$3,'Slutlig allokering'!$B$2:$AJ$2,0),FALSE)/1,0)</f>
        <v>0</v>
      </c>
      <c r="L123">
        <f>IFERROR(VLOOKUP($B123,Kraftvärmeprod!$B$1:$AH$479,MATCH(L$2,Kraftvärmeprod!$B$1:$AG$1,0),FALSE)/1,0)-IFERROR(VLOOKUP($B123,'Slutlig allokering'!$B$2:$AC$462,MATCH(L$3,'Slutlig allokering'!$B$2:$AJ$2,0),FALSE)/1,0)</f>
        <v>0</v>
      </c>
      <c r="M123" s="143">
        <f>IFERROR(VLOOKUP($B123,Miljö!$B$1:$S$477,MATCH(M$2,Miljö!$B$1:$X$1,0),FALSE)/1,0)-IFERROR(VLOOKUP($B123,'Slutlig allokering'!$B$2:$AC$462,MATCH(M$3,'Slutlig allokering'!$B$2:$AJ$2,0),FALSE)/1,0)</f>
        <v>0</v>
      </c>
      <c r="N123">
        <f>IFERROR(VLOOKUP($B123,Kraftvärmeprod!$B$1:$AH$479,MATCH(N$2,Kraftvärmeprod!$B$1:$AG$1,0),FALSE)/1,0)-IFERROR(VLOOKUP($B123,'Slutlig allokering'!$B$2:$AC$462,MATCH(N$3,'Slutlig allokering'!$B$2:$AJ$2,0),FALSE)/1,0)</f>
        <v>0</v>
      </c>
      <c r="O123">
        <f>IFERROR(VLOOKUP($B123,Kraftvärmeprod!$B$1:$AH$479,MATCH(O$2,Kraftvärmeprod!$B$1:$AG$1,0),FALSE)/1,0)-IFERROR(VLOOKUP($B123,'Slutlig allokering'!$B$2:$AC$462,MATCH(O$3,'Slutlig allokering'!$B$2:$AJ$2,0),FALSE)/1,0)</f>
        <v>0</v>
      </c>
      <c r="P123">
        <f>IFERROR(VLOOKUP($B123,Kraftvärmeprod!$B$1:$AH$479,MATCH(P$2,Kraftvärmeprod!$B$1:$AG$1,0),FALSE)/1,0)-IFERROR(VLOOKUP($B123,'Slutlig allokering'!$B$2:$AC$462,MATCH(P$3,'Slutlig allokering'!$B$2:$AJ$2,0),FALSE)/1,0)</f>
        <v>0</v>
      </c>
      <c r="Q123">
        <f>IFERROR(VLOOKUP($B123,Kraftvärmeprod!$B$1:$AH$479,MATCH(Q$2,Kraftvärmeprod!$B$1:$AG$1,0),FALSE)/1,0)-IFERROR(VLOOKUP($B123,'Slutlig allokering'!$B$2:$AC$462,MATCH(Q$3,'Slutlig allokering'!$B$2:$AJ$2,0),FALSE)/1,0)</f>
        <v>0</v>
      </c>
      <c r="R123">
        <f>IFERROR(VLOOKUP($B123,Kraftvärmeprod!$B$1:$AH$479,MATCH(R$2,Kraftvärmeprod!$B$1:$AG$1,0),FALSE)/1,0)-IFERROR(VLOOKUP($B123,'Slutlig allokering'!$B$2:$AC$462,MATCH(R$3,'Slutlig allokering'!$B$2:$AJ$2,0),FALSE)/1,0)</f>
        <v>0</v>
      </c>
      <c r="S123">
        <f>IFERROR(VLOOKUP($B123,Kraftvärmeprod!$B$1:$AH$479,MATCH(S$2,Kraftvärmeprod!$B$1:$AG$1,0),FALSE)/1,0)-IFERROR(VLOOKUP($B123,'Slutlig allokering'!$B$2:$AC$462,MATCH(S$3,'Slutlig allokering'!$B$2:$AJ$2,0),FALSE)/1,0)</f>
        <v>0</v>
      </c>
      <c r="T123">
        <f>IFERROR(VLOOKUP($B123,Kraftvärmeprod!$B$1:$AH$479,MATCH(T$2,Kraftvärmeprod!$B$1:$AG$1,0),FALSE)/1,0)-IFERROR(VLOOKUP($B123,'Slutlig allokering'!$B$2:$AC$462,MATCH(T$3,'Slutlig allokering'!$B$2:$AJ$2,0),FALSE)/1,0)</f>
        <v>0</v>
      </c>
      <c r="U123">
        <f>IFERROR(VLOOKUP($B123,Kraftvärmeprod!$B$1:$AH$479,MATCH(U$2,Kraftvärmeprod!$B$1:$AG$1,0),FALSE)/1,0)-IFERROR(VLOOKUP($B123,'Slutlig allokering'!$B$2:$AC$462,MATCH(U$3,'Slutlig allokering'!$B$2:$AJ$2,0),FALSE)/1,0)</f>
        <v>0</v>
      </c>
      <c r="V123">
        <f>IFERROR(VLOOKUP($B123,Kraftvärmeprod!$B$1:$AH$479,MATCH(V$2,Kraftvärmeprod!$B$1:$AG$1,0),FALSE)/1,0)-IFERROR(VLOOKUP($B123,'Slutlig allokering'!$B$2:$AC$462,MATCH(V$3,'Slutlig allokering'!$B$2:$AJ$2,0),FALSE)/1,0)</f>
        <v>0</v>
      </c>
      <c r="W123">
        <f>IFERROR(VLOOKUP($B123,Kraftvärmeprod!$B$1:$AH$479,MATCH(W$2,Kraftvärmeprod!$B$1:$AG$1,0),FALSE)/1,0)-IFERROR(VLOOKUP($B123,'Slutlig allokering'!$B$2:$AC$462,MATCH(W$3,'Slutlig allokering'!$B$2:$AJ$2,0),FALSE)/1,0)</f>
        <v>0</v>
      </c>
      <c r="X123">
        <f>IFERROR(VLOOKUP($B123,Kraftvärmeprod!$B$1:$AH$479,MATCH(X$2,Kraftvärmeprod!$B$1:$AG$1,0),FALSE)/1,0)-IFERROR(VLOOKUP($B123,'Slutlig allokering'!$B$2:$AC$462,MATCH(X$3,'Slutlig allokering'!$B$2:$AJ$2,0),FALSE)/1,0)</f>
        <v>0</v>
      </c>
      <c r="Y123">
        <f>IFERROR(VLOOKUP($B123,Kraftvärmeprod!$B$1:$AH$479,MATCH(Y$2,Kraftvärmeprod!$B$1:$AG$1,0),FALSE)/1,0)-IFERROR(VLOOKUP($B123,'Slutlig allokering'!$B$2:$AC$462,MATCH(Y$3,'Slutlig allokering'!$B$2:$AJ$2,0),FALSE)/1,0)</f>
        <v>0</v>
      </c>
      <c r="Z123">
        <f>IFERROR(VLOOKUP($B123,Kraftvärmeprod!$B$1:$AH$479,MATCH(Z$2,Kraftvärmeprod!$B$1:$AG$1,0),FALSE)/1,0)-IFERROR(VLOOKUP($B123,'Slutlig allokering'!$B$2:$AC$462,MATCH(Z$3,'Slutlig allokering'!$B$2:$AJ$2,0),FALSE)/1,0)</f>
        <v>0</v>
      </c>
      <c r="AA123">
        <f>IFERROR(VLOOKUP($B123,Kraftvärmeprod!$B$1:$AH$479,MATCH(AA$2,Kraftvärmeprod!$B$1:$AG$1,0),FALSE)/1,0)-IFERROR(VLOOKUP($B123,'Slutlig allokering'!$B$2:$AC$462,MATCH(AA$3,'Slutlig allokering'!$B$2:$AJ$2,0),FALSE)/1,0)</f>
        <v>0</v>
      </c>
      <c r="AB123">
        <f>IFERROR(VLOOKUP($B123,Kraftvärmeprod!$B$1:$AH$479,MATCH(AB$2,Kraftvärmeprod!$B$1:$AG$1,0),FALSE)/1,0)-IFERROR(VLOOKUP($B123,'Slutlig allokering'!$B$2:$AC$462,MATCH(AB$3,'Slutlig allokering'!$B$2:$AJ$2,0),FALSE)/1,0)</f>
        <v>0</v>
      </c>
      <c r="AE123">
        <f t="shared" si="2"/>
        <v>0</v>
      </c>
      <c r="AG123">
        <f>IFERROR(VLOOKUP(B123,'Slutlig allokering'!$B$2:$AJ$462,MATCH("Summa justerad allokerad tillförd energi (utan hjälpel och rökgaskondensering):",'Slutlig allokering'!$B$2:$AK$2,0),FALSE)/1,"")</f>
        <v>0</v>
      </c>
      <c r="AI123" s="55" t="str">
        <f>IFERROR(1-VLOOKUP(B123,'Slutlig allokering'!$B$2:$AJ$462,MATCH("Andel av bränsle i kvv som allokerats till värme, exklusive rökgaskondensering och hjälpel",'Slutlig allokering'!$B$2:$AK$2,0),FALSE),"")</f>
        <v/>
      </c>
      <c r="AK123" s="55" t="str">
        <f t="shared" si="3"/>
        <v/>
      </c>
    </row>
    <row r="124" spans="1:37" x14ac:dyDescent="0.35">
      <c r="A124" s="28" t="s">
        <v>154</v>
      </c>
      <c r="B124" s="28" t="s">
        <v>157</v>
      </c>
      <c r="C124" t="str">
        <f>IFERROR(VLOOKUP($B124,Kraftvärmeprod!$B$1:$AH$479,MATCH(C$3,Kraftvärmeprod!$B$1:$AG$1,0),FALSE)/1,"")</f>
        <v/>
      </c>
      <c r="D124" t="str">
        <f>IFERROR(VLOOKUP($B124,Kraftvärmeprod!$B$1:$AH$479,MATCH(D$3,Kraftvärmeprod!$B$1:$AG$1,0),FALSE)/1,"")</f>
        <v/>
      </c>
      <c r="E124">
        <f>IFERROR(VLOOKUP($B124,Kraftvärmeprod!$B$1:$AH$479,MATCH(E$2,Kraftvärmeprod!$B$1:$AG$1,0),FALSE)/1,0)-IFERROR(VLOOKUP($B124,'Slutlig allokering'!$B$2:$AC$462,MATCH(E$3,'Slutlig allokering'!$B$2:$AJ$2,0),FALSE)/1,0)</f>
        <v>0</v>
      </c>
      <c r="F124">
        <f>IFERROR(VLOOKUP($B124,Kraftvärmeprod!$B$1:$AH$479,MATCH(F$2,Kraftvärmeprod!$B$1:$AG$1,0),FALSE)/1,0)-IFERROR(VLOOKUP($B124,'Slutlig allokering'!$B$2:$AC$462,MATCH(F$3,'Slutlig allokering'!$B$2:$AJ$2,0),FALSE)/1,0)</f>
        <v>0</v>
      </c>
      <c r="G124">
        <f>IFERROR(VLOOKUP($B124,Kraftvärmeprod!$B$1:$AH$479,MATCH(G$2,Kraftvärmeprod!$B$1:$AG$1,0),FALSE)/1,0)-IFERROR(VLOOKUP($B124,'Slutlig allokering'!$B$2:$AC$462,MATCH(G$3,'Slutlig allokering'!$B$2:$AJ$2,0),FALSE)/1,0)</f>
        <v>0</v>
      </c>
      <c r="H124">
        <f>IFERROR(VLOOKUP($B124,Kraftvärmeprod!$B$1:$AH$479,MATCH(H$2,Kraftvärmeprod!$B$1:$AG$1,0),FALSE)/1,0)-IFERROR(VLOOKUP($B124,'Slutlig allokering'!$B$2:$AC$462,MATCH(H$3,'Slutlig allokering'!$B$2:$AJ$2,0),FALSE)/1,0)</f>
        <v>0</v>
      </c>
      <c r="I124">
        <f>IFERROR(VLOOKUP($B124,Kraftvärmeprod!$B$1:$AH$479,MATCH(I$2,Kraftvärmeprod!$B$1:$AG$1,0),FALSE)/1,0)-IFERROR(VLOOKUP($B124,'Slutlig allokering'!$B$2:$AC$462,MATCH(I$3,'Slutlig allokering'!$B$2:$AJ$2,0),FALSE)/1,0)</f>
        <v>0</v>
      </c>
      <c r="J124">
        <f>IFERROR(VLOOKUP($B124,Kraftvärmeprod!$B$1:$AH$479,MATCH(J$2,Kraftvärmeprod!$B$1:$AG$1,0),FALSE)/1,0)-IFERROR(VLOOKUP($B124,'Slutlig allokering'!$B$2:$AC$462,MATCH(J$3,'Slutlig allokering'!$B$2:$AJ$2,0),FALSE)/1,0)</f>
        <v>0</v>
      </c>
      <c r="K124">
        <f>IFERROR(VLOOKUP($B124,Kraftvärmeprod!$B$1:$AH$479,MATCH(K$2,Kraftvärmeprod!$B$1:$AG$1,0),FALSE)/1,0)-IFERROR(VLOOKUP($B124,'Slutlig allokering'!$B$2:$AC$462,MATCH(K$3,'Slutlig allokering'!$B$2:$AJ$2,0),FALSE)/1,0)</f>
        <v>0</v>
      </c>
      <c r="L124">
        <f>IFERROR(VLOOKUP($B124,Kraftvärmeprod!$B$1:$AH$479,MATCH(L$2,Kraftvärmeprod!$B$1:$AG$1,0),FALSE)/1,0)-IFERROR(VLOOKUP($B124,'Slutlig allokering'!$B$2:$AC$462,MATCH(L$3,'Slutlig allokering'!$B$2:$AJ$2,0),FALSE)/1,0)</f>
        <v>0</v>
      </c>
      <c r="M124" s="143">
        <f>IFERROR(VLOOKUP($B124,Miljö!$B$1:$S$477,MATCH(M$2,Miljö!$B$1:$X$1,0),FALSE)/1,0)-IFERROR(VLOOKUP($B124,'Slutlig allokering'!$B$2:$AC$462,MATCH(M$3,'Slutlig allokering'!$B$2:$AJ$2,0),FALSE)/1,0)</f>
        <v>0</v>
      </c>
      <c r="N124">
        <f>IFERROR(VLOOKUP($B124,Kraftvärmeprod!$B$1:$AH$479,MATCH(N$2,Kraftvärmeprod!$B$1:$AG$1,0),FALSE)/1,0)-IFERROR(VLOOKUP($B124,'Slutlig allokering'!$B$2:$AC$462,MATCH(N$3,'Slutlig allokering'!$B$2:$AJ$2,0),FALSE)/1,0)</f>
        <v>0</v>
      </c>
      <c r="O124">
        <f>IFERROR(VLOOKUP($B124,Kraftvärmeprod!$B$1:$AH$479,MATCH(O$2,Kraftvärmeprod!$B$1:$AG$1,0),FALSE)/1,0)-IFERROR(VLOOKUP($B124,'Slutlig allokering'!$B$2:$AC$462,MATCH(O$3,'Slutlig allokering'!$B$2:$AJ$2,0),FALSE)/1,0)</f>
        <v>0</v>
      </c>
      <c r="P124">
        <f>IFERROR(VLOOKUP($B124,Kraftvärmeprod!$B$1:$AH$479,MATCH(P$2,Kraftvärmeprod!$B$1:$AG$1,0),FALSE)/1,0)-IFERROR(VLOOKUP($B124,'Slutlig allokering'!$B$2:$AC$462,MATCH(P$3,'Slutlig allokering'!$B$2:$AJ$2,0),FALSE)/1,0)</f>
        <v>0</v>
      </c>
      <c r="Q124">
        <f>IFERROR(VLOOKUP($B124,Kraftvärmeprod!$B$1:$AH$479,MATCH(Q$2,Kraftvärmeprod!$B$1:$AG$1,0),FALSE)/1,0)-IFERROR(VLOOKUP($B124,'Slutlig allokering'!$B$2:$AC$462,MATCH(Q$3,'Slutlig allokering'!$B$2:$AJ$2,0),FALSE)/1,0)</f>
        <v>0</v>
      </c>
      <c r="R124">
        <f>IFERROR(VLOOKUP($B124,Kraftvärmeprod!$B$1:$AH$479,MATCH(R$2,Kraftvärmeprod!$B$1:$AG$1,0),FALSE)/1,0)-IFERROR(VLOOKUP($B124,'Slutlig allokering'!$B$2:$AC$462,MATCH(R$3,'Slutlig allokering'!$B$2:$AJ$2,0),FALSE)/1,0)</f>
        <v>0</v>
      </c>
      <c r="S124">
        <f>IFERROR(VLOOKUP($B124,Kraftvärmeprod!$B$1:$AH$479,MATCH(S$2,Kraftvärmeprod!$B$1:$AG$1,0),FALSE)/1,0)-IFERROR(VLOOKUP($B124,'Slutlig allokering'!$B$2:$AC$462,MATCH(S$3,'Slutlig allokering'!$B$2:$AJ$2,0),FALSE)/1,0)</f>
        <v>0</v>
      </c>
      <c r="T124">
        <f>IFERROR(VLOOKUP($B124,Kraftvärmeprod!$B$1:$AH$479,MATCH(T$2,Kraftvärmeprod!$B$1:$AG$1,0),FALSE)/1,0)-IFERROR(VLOOKUP($B124,'Slutlig allokering'!$B$2:$AC$462,MATCH(T$3,'Slutlig allokering'!$B$2:$AJ$2,0),FALSE)/1,0)</f>
        <v>0</v>
      </c>
      <c r="U124">
        <f>IFERROR(VLOOKUP($B124,Kraftvärmeprod!$B$1:$AH$479,MATCH(U$2,Kraftvärmeprod!$B$1:$AG$1,0),FALSE)/1,0)-IFERROR(VLOOKUP($B124,'Slutlig allokering'!$B$2:$AC$462,MATCH(U$3,'Slutlig allokering'!$B$2:$AJ$2,0),FALSE)/1,0)</f>
        <v>0</v>
      </c>
      <c r="V124">
        <f>IFERROR(VLOOKUP($B124,Kraftvärmeprod!$B$1:$AH$479,MATCH(V$2,Kraftvärmeprod!$B$1:$AG$1,0),FALSE)/1,0)-IFERROR(VLOOKUP($B124,'Slutlig allokering'!$B$2:$AC$462,MATCH(V$3,'Slutlig allokering'!$B$2:$AJ$2,0),FALSE)/1,0)</f>
        <v>0</v>
      </c>
      <c r="W124">
        <f>IFERROR(VLOOKUP($B124,Kraftvärmeprod!$B$1:$AH$479,MATCH(W$2,Kraftvärmeprod!$B$1:$AG$1,0),FALSE)/1,0)-IFERROR(VLOOKUP($B124,'Slutlig allokering'!$B$2:$AC$462,MATCH(W$3,'Slutlig allokering'!$B$2:$AJ$2,0),FALSE)/1,0)</f>
        <v>0</v>
      </c>
      <c r="X124">
        <f>IFERROR(VLOOKUP($B124,Kraftvärmeprod!$B$1:$AH$479,MATCH(X$2,Kraftvärmeprod!$B$1:$AG$1,0),FALSE)/1,0)-IFERROR(VLOOKUP($B124,'Slutlig allokering'!$B$2:$AC$462,MATCH(X$3,'Slutlig allokering'!$B$2:$AJ$2,0),FALSE)/1,0)</f>
        <v>0</v>
      </c>
      <c r="Y124">
        <f>IFERROR(VLOOKUP($B124,Kraftvärmeprod!$B$1:$AH$479,MATCH(Y$2,Kraftvärmeprod!$B$1:$AG$1,0),FALSE)/1,0)-IFERROR(VLOOKUP($B124,'Slutlig allokering'!$B$2:$AC$462,MATCH(Y$3,'Slutlig allokering'!$B$2:$AJ$2,0),FALSE)/1,0)</f>
        <v>0</v>
      </c>
      <c r="Z124">
        <f>IFERROR(VLOOKUP($B124,Kraftvärmeprod!$B$1:$AH$479,MATCH(Z$2,Kraftvärmeprod!$B$1:$AG$1,0),FALSE)/1,0)-IFERROR(VLOOKUP($B124,'Slutlig allokering'!$B$2:$AC$462,MATCH(Z$3,'Slutlig allokering'!$B$2:$AJ$2,0),FALSE)/1,0)</f>
        <v>0</v>
      </c>
      <c r="AA124">
        <f>IFERROR(VLOOKUP($B124,Kraftvärmeprod!$B$1:$AH$479,MATCH(AA$2,Kraftvärmeprod!$B$1:$AG$1,0),FALSE)/1,0)-IFERROR(VLOOKUP($B124,'Slutlig allokering'!$B$2:$AC$462,MATCH(AA$3,'Slutlig allokering'!$B$2:$AJ$2,0),FALSE)/1,0)</f>
        <v>0</v>
      </c>
      <c r="AB124">
        <f>IFERROR(VLOOKUP($B124,Kraftvärmeprod!$B$1:$AH$479,MATCH(AB$2,Kraftvärmeprod!$B$1:$AG$1,0),FALSE)/1,0)-IFERROR(VLOOKUP($B124,'Slutlig allokering'!$B$2:$AC$462,MATCH(AB$3,'Slutlig allokering'!$B$2:$AJ$2,0),FALSE)/1,0)</f>
        <v>0</v>
      </c>
      <c r="AE124">
        <f t="shared" si="2"/>
        <v>0</v>
      </c>
      <c r="AG124">
        <f>IFERROR(VLOOKUP(B124,'Slutlig allokering'!$B$2:$AJ$462,MATCH("Summa justerad allokerad tillförd energi (utan hjälpel och rökgaskondensering):",'Slutlig allokering'!$B$2:$AK$2,0),FALSE)/1,"")</f>
        <v>0</v>
      </c>
      <c r="AI124" s="55" t="str">
        <f>IFERROR(1-VLOOKUP(B124,'Slutlig allokering'!$B$2:$AJ$462,MATCH("Andel av bränsle i kvv som allokerats till värme, exklusive rökgaskondensering och hjälpel",'Slutlig allokering'!$B$2:$AK$2,0),FALSE),"")</f>
        <v/>
      </c>
      <c r="AK124" s="55" t="str">
        <f t="shared" si="3"/>
        <v/>
      </c>
    </row>
    <row r="125" spans="1:37" x14ac:dyDescent="0.35">
      <c r="A125" s="28" t="s">
        <v>154</v>
      </c>
      <c r="B125" s="28" t="s">
        <v>158</v>
      </c>
      <c r="C125" t="str">
        <f>IFERROR(VLOOKUP($B125,Kraftvärmeprod!$B$1:$AH$479,MATCH(C$3,Kraftvärmeprod!$B$1:$AG$1,0),FALSE)/1,"")</f>
        <v/>
      </c>
      <c r="D125" t="str">
        <f>IFERROR(VLOOKUP($B125,Kraftvärmeprod!$B$1:$AH$479,MATCH(D$3,Kraftvärmeprod!$B$1:$AG$1,0),FALSE)/1,"")</f>
        <v/>
      </c>
      <c r="E125">
        <f>IFERROR(VLOOKUP($B125,Kraftvärmeprod!$B$1:$AH$479,MATCH(E$2,Kraftvärmeprod!$B$1:$AG$1,0),FALSE)/1,0)-IFERROR(VLOOKUP($B125,'Slutlig allokering'!$B$2:$AC$462,MATCH(E$3,'Slutlig allokering'!$B$2:$AJ$2,0),FALSE)/1,0)</f>
        <v>0</v>
      </c>
      <c r="F125">
        <f>IFERROR(VLOOKUP($B125,Kraftvärmeprod!$B$1:$AH$479,MATCH(F$2,Kraftvärmeprod!$B$1:$AG$1,0),FALSE)/1,0)-IFERROR(VLOOKUP($B125,'Slutlig allokering'!$B$2:$AC$462,MATCH(F$3,'Slutlig allokering'!$B$2:$AJ$2,0),FALSE)/1,0)</f>
        <v>0</v>
      </c>
      <c r="G125">
        <f>IFERROR(VLOOKUP($B125,Kraftvärmeprod!$B$1:$AH$479,MATCH(G$2,Kraftvärmeprod!$B$1:$AG$1,0),FALSE)/1,0)-IFERROR(VLOOKUP($B125,'Slutlig allokering'!$B$2:$AC$462,MATCH(G$3,'Slutlig allokering'!$B$2:$AJ$2,0),FALSE)/1,0)</f>
        <v>0</v>
      </c>
      <c r="H125">
        <f>IFERROR(VLOOKUP($B125,Kraftvärmeprod!$B$1:$AH$479,MATCH(H$2,Kraftvärmeprod!$B$1:$AG$1,0),FALSE)/1,0)-IFERROR(VLOOKUP($B125,'Slutlig allokering'!$B$2:$AC$462,MATCH(H$3,'Slutlig allokering'!$B$2:$AJ$2,0),FALSE)/1,0)</f>
        <v>0</v>
      </c>
      <c r="I125">
        <f>IFERROR(VLOOKUP($B125,Kraftvärmeprod!$B$1:$AH$479,MATCH(I$2,Kraftvärmeprod!$B$1:$AG$1,0),FALSE)/1,0)-IFERROR(VLOOKUP($B125,'Slutlig allokering'!$B$2:$AC$462,MATCH(I$3,'Slutlig allokering'!$B$2:$AJ$2,0),FALSE)/1,0)</f>
        <v>0</v>
      </c>
      <c r="J125">
        <f>IFERROR(VLOOKUP($B125,Kraftvärmeprod!$B$1:$AH$479,MATCH(J$2,Kraftvärmeprod!$B$1:$AG$1,0),FALSE)/1,0)-IFERROR(VLOOKUP($B125,'Slutlig allokering'!$B$2:$AC$462,MATCH(J$3,'Slutlig allokering'!$B$2:$AJ$2,0),FALSE)/1,0)</f>
        <v>0</v>
      </c>
      <c r="K125">
        <f>IFERROR(VLOOKUP($B125,Kraftvärmeprod!$B$1:$AH$479,MATCH(K$2,Kraftvärmeprod!$B$1:$AG$1,0),FALSE)/1,0)-IFERROR(VLOOKUP($B125,'Slutlig allokering'!$B$2:$AC$462,MATCH(K$3,'Slutlig allokering'!$B$2:$AJ$2,0),FALSE)/1,0)</f>
        <v>0</v>
      </c>
      <c r="L125">
        <f>IFERROR(VLOOKUP($B125,Kraftvärmeprod!$B$1:$AH$479,MATCH(L$2,Kraftvärmeprod!$B$1:$AG$1,0),FALSE)/1,0)-IFERROR(VLOOKUP($B125,'Slutlig allokering'!$B$2:$AC$462,MATCH(L$3,'Slutlig allokering'!$B$2:$AJ$2,0),FALSE)/1,0)</f>
        <v>0</v>
      </c>
      <c r="M125" s="143">
        <f>IFERROR(VLOOKUP($B125,Miljö!$B$1:$S$477,MATCH(M$2,Miljö!$B$1:$X$1,0),FALSE)/1,0)-IFERROR(VLOOKUP($B125,'Slutlig allokering'!$B$2:$AC$462,MATCH(M$3,'Slutlig allokering'!$B$2:$AJ$2,0),FALSE)/1,0)</f>
        <v>0</v>
      </c>
      <c r="N125">
        <f>IFERROR(VLOOKUP($B125,Kraftvärmeprod!$B$1:$AH$479,MATCH(N$2,Kraftvärmeprod!$B$1:$AG$1,0),FALSE)/1,0)-IFERROR(VLOOKUP($B125,'Slutlig allokering'!$B$2:$AC$462,MATCH(N$3,'Slutlig allokering'!$B$2:$AJ$2,0),FALSE)/1,0)</f>
        <v>0</v>
      </c>
      <c r="O125">
        <f>IFERROR(VLOOKUP($B125,Kraftvärmeprod!$B$1:$AH$479,MATCH(O$2,Kraftvärmeprod!$B$1:$AG$1,0),FALSE)/1,0)-IFERROR(VLOOKUP($B125,'Slutlig allokering'!$B$2:$AC$462,MATCH(O$3,'Slutlig allokering'!$B$2:$AJ$2,0),FALSE)/1,0)</f>
        <v>0</v>
      </c>
      <c r="P125">
        <f>IFERROR(VLOOKUP($B125,Kraftvärmeprod!$B$1:$AH$479,MATCH(P$2,Kraftvärmeprod!$B$1:$AG$1,0),FALSE)/1,0)-IFERROR(VLOOKUP($B125,'Slutlig allokering'!$B$2:$AC$462,MATCH(P$3,'Slutlig allokering'!$B$2:$AJ$2,0),FALSE)/1,0)</f>
        <v>0</v>
      </c>
      <c r="Q125">
        <f>IFERROR(VLOOKUP($B125,Kraftvärmeprod!$B$1:$AH$479,MATCH(Q$2,Kraftvärmeprod!$B$1:$AG$1,0),FALSE)/1,0)-IFERROR(VLOOKUP($B125,'Slutlig allokering'!$B$2:$AC$462,MATCH(Q$3,'Slutlig allokering'!$B$2:$AJ$2,0),FALSE)/1,0)</f>
        <v>0</v>
      </c>
      <c r="R125">
        <f>IFERROR(VLOOKUP($B125,Kraftvärmeprod!$B$1:$AH$479,MATCH(R$2,Kraftvärmeprod!$B$1:$AG$1,0),FALSE)/1,0)-IFERROR(VLOOKUP($B125,'Slutlig allokering'!$B$2:$AC$462,MATCH(R$3,'Slutlig allokering'!$B$2:$AJ$2,0),FALSE)/1,0)</f>
        <v>0</v>
      </c>
      <c r="S125">
        <f>IFERROR(VLOOKUP($B125,Kraftvärmeprod!$B$1:$AH$479,MATCH(S$2,Kraftvärmeprod!$B$1:$AG$1,0),FALSE)/1,0)-IFERROR(VLOOKUP($B125,'Slutlig allokering'!$B$2:$AC$462,MATCH(S$3,'Slutlig allokering'!$B$2:$AJ$2,0),FALSE)/1,0)</f>
        <v>0</v>
      </c>
      <c r="T125">
        <f>IFERROR(VLOOKUP($B125,Kraftvärmeprod!$B$1:$AH$479,MATCH(T$2,Kraftvärmeprod!$B$1:$AG$1,0),FALSE)/1,0)-IFERROR(VLOOKUP($B125,'Slutlig allokering'!$B$2:$AC$462,MATCH(T$3,'Slutlig allokering'!$B$2:$AJ$2,0),FALSE)/1,0)</f>
        <v>0</v>
      </c>
      <c r="U125">
        <f>IFERROR(VLOOKUP($B125,Kraftvärmeprod!$B$1:$AH$479,MATCH(U$2,Kraftvärmeprod!$B$1:$AG$1,0),FALSE)/1,0)-IFERROR(VLOOKUP($B125,'Slutlig allokering'!$B$2:$AC$462,MATCH(U$3,'Slutlig allokering'!$B$2:$AJ$2,0),FALSE)/1,0)</f>
        <v>0</v>
      </c>
      <c r="V125">
        <f>IFERROR(VLOOKUP($B125,Kraftvärmeprod!$B$1:$AH$479,MATCH(V$2,Kraftvärmeprod!$B$1:$AG$1,0),FALSE)/1,0)-IFERROR(VLOOKUP($B125,'Slutlig allokering'!$B$2:$AC$462,MATCH(V$3,'Slutlig allokering'!$B$2:$AJ$2,0),FALSE)/1,0)</f>
        <v>0</v>
      </c>
      <c r="W125">
        <f>IFERROR(VLOOKUP($B125,Kraftvärmeprod!$B$1:$AH$479,MATCH(W$2,Kraftvärmeprod!$B$1:$AG$1,0),FALSE)/1,0)-IFERROR(VLOOKUP($B125,'Slutlig allokering'!$B$2:$AC$462,MATCH(W$3,'Slutlig allokering'!$B$2:$AJ$2,0),FALSE)/1,0)</f>
        <v>0</v>
      </c>
      <c r="X125">
        <f>IFERROR(VLOOKUP($B125,Kraftvärmeprod!$B$1:$AH$479,MATCH(X$2,Kraftvärmeprod!$B$1:$AG$1,0),FALSE)/1,0)-IFERROR(VLOOKUP($B125,'Slutlig allokering'!$B$2:$AC$462,MATCH(X$3,'Slutlig allokering'!$B$2:$AJ$2,0),FALSE)/1,0)</f>
        <v>0</v>
      </c>
      <c r="Y125">
        <f>IFERROR(VLOOKUP($B125,Kraftvärmeprod!$B$1:$AH$479,MATCH(Y$2,Kraftvärmeprod!$B$1:$AG$1,0),FALSE)/1,0)-IFERROR(VLOOKUP($B125,'Slutlig allokering'!$B$2:$AC$462,MATCH(Y$3,'Slutlig allokering'!$B$2:$AJ$2,0),FALSE)/1,0)</f>
        <v>0</v>
      </c>
      <c r="Z125">
        <f>IFERROR(VLOOKUP($B125,Kraftvärmeprod!$B$1:$AH$479,MATCH(Z$2,Kraftvärmeprod!$B$1:$AG$1,0),FALSE)/1,0)-IFERROR(VLOOKUP($B125,'Slutlig allokering'!$B$2:$AC$462,MATCH(Z$3,'Slutlig allokering'!$B$2:$AJ$2,0),FALSE)/1,0)</f>
        <v>0</v>
      </c>
      <c r="AA125">
        <f>IFERROR(VLOOKUP($B125,Kraftvärmeprod!$B$1:$AH$479,MATCH(AA$2,Kraftvärmeprod!$B$1:$AG$1,0),FALSE)/1,0)-IFERROR(VLOOKUP($B125,'Slutlig allokering'!$B$2:$AC$462,MATCH(AA$3,'Slutlig allokering'!$B$2:$AJ$2,0),FALSE)/1,0)</f>
        <v>0</v>
      </c>
      <c r="AB125">
        <f>IFERROR(VLOOKUP($B125,Kraftvärmeprod!$B$1:$AH$479,MATCH(AB$2,Kraftvärmeprod!$B$1:$AG$1,0),FALSE)/1,0)-IFERROR(VLOOKUP($B125,'Slutlig allokering'!$B$2:$AC$462,MATCH(AB$3,'Slutlig allokering'!$B$2:$AJ$2,0),FALSE)/1,0)</f>
        <v>0</v>
      </c>
      <c r="AE125">
        <f t="shared" si="2"/>
        <v>0</v>
      </c>
      <c r="AG125">
        <f>IFERROR(VLOOKUP(B125,'Slutlig allokering'!$B$2:$AJ$462,MATCH("Summa justerad allokerad tillförd energi (utan hjälpel och rökgaskondensering):",'Slutlig allokering'!$B$2:$AK$2,0),FALSE)/1,"")</f>
        <v>0</v>
      </c>
      <c r="AI125" s="55" t="str">
        <f>IFERROR(1-VLOOKUP(B125,'Slutlig allokering'!$B$2:$AJ$462,MATCH("Andel av bränsle i kvv som allokerats till värme, exklusive rökgaskondensering och hjälpel",'Slutlig allokering'!$B$2:$AK$2,0),FALSE),"")</f>
        <v/>
      </c>
      <c r="AK125" s="55" t="str">
        <f t="shared" si="3"/>
        <v/>
      </c>
    </row>
    <row r="126" spans="1:37" x14ac:dyDescent="0.35">
      <c r="A126" s="28" t="s">
        <v>154</v>
      </c>
      <c r="B126" s="28" t="s">
        <v>159</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allokering'!$B$2:$AC$462,MATCH(E$3,'Slutlig allokering'!$B$2:$AJ$2,0),FALSE)/1,0)</f>
        <v>0</v>
      </c>
      <c r="F126">
        <f>IFERROR(VLOOKUP($B126,Kraftvärmeprod!$B$1:$AH$479,MATCH(F$2,Kraftvärmeprod!$B$1:$AG$1,0),FALSE)/1,0)-IFERROR(VLOOKUP($B126,'Slutlig allokering'!$B$2:$AC$462,MATCH(F$3,'Slutlig allokering'!$B$2:$AJ$2,0),FALSE)/1,0)</f>
        <v>0</v>
      </c>
      <c r="G126">
        <f>IFERROR(VLOOKUP($B126,Kraftvärmeprod!$B$1:$AH$479,MATCH(G$2,Kraftvärmeprod!$B$1:$AG$1,0),FALSE)/1,0)-IFERROR(VLOOKUP($B126,'Slutlig allokering'!$B$2:$AC$462,MATCH(G$3,'Slutlig allokering'!$B$2:$AJ$2,0),FALSE)/1,0)</f>
        <v>0</v>
      </c>
      <c r="H126">
        <f>IFERROR(VLOOKUP($B126,Kraftvärmeprod!$B$1:$AH$479,MATCH(H$2,Kraftvärmeprod!$B$1:$AG$1,0),FALSE)/1,0)-IFERROR(VLOOKUP($B126,'Slutlig allokering'!$B$2:$AC$462,MATCH(H$3,'Slutlig allokering'!$B$2:$AJ$2,0),FALSE)/1,0)</f>
        <v>0</v>
      </c>
      <c r="I126">
        <f>IFERROR(VLOOKUP($B126,Kraftvärmeprod!$B$1:$AH$479,MATCH(I$2,Kraftvärmeprod!$B$1:$AG$1,0),FALSE)/1,0)-IFERROR(VLOOKUP($B126,'Slutlig allokering'!$B$2:$AC$462,MATCH(I$3,'Slutlig allokering'!$B$2:$AJ$2,0),FALSE)/1,0)</f>
        <v>0</v>
      </c>
      <c r="J126">
        <f>IFERROR(VLOOKUP($B126,Kraftvärmeprod!$B$1:$AH$479,MATCH(J$2,Kraftvärmeprod!$B$1:$AG$1,0),FALSE)/1,0)-IFERROR(VLOOKUP($B126,'Slutlig allokering'!$B$2:$AC$462,MATCH(J$3,'Slutlig allokering'!$B$2:$AJ$2,0),FALSE)/1,0)</f>
        <v>0</v>
      </c>
      <c r="K126">
        <f>IFERROR(VLOOKUP($B126,Kraftvärmeprod!$B$1:$AH$479,MATCH(K$2,Kraftvärmeprod!$B$1:$AG$1,0),FALSE)/1,0)-IFERROR(VLOOKUP($B126,'Slutlig allokering'!$B$2:$AC$462,MATCH(K$3,'Slutlig allokering'!$B$2:$AJ$2,0),FALSE)/1,0)</f>
        <v>0</v>
      </c>
      <c r="L126">
        <f>IFERROR(VLOOKUP($B126,Kraftvärmeprod!$B$1:$AH$479,MATCH(L$2,Kraftvärmeprod!$B$1:$AG$1,0),FALSE)/1,0)-IFERROR(VLOOKUP($B126,'Slutlig allokering'!$B$2:$AC$462,MATCH(L$3,'Slutlig allokering'!$B$2:$AJ$2,0),FALSE)/1,0)</f>
        <v>0</v>
      </c>
      <c r="M126" s="143">
        <f>IFERROR(VLOOKUP($B126,Miljö!$B$1:$S$477,MATCH(M$2,Miljö!$B$1:$X$1,0),FALSE)/1,0)-IFERROR(VLOOKUP($B126,'Slutlig allokering'!$B$2:$AC$462,MATCH(M$3,'Slutlig allokering'!$B$2:$AJ$2,0),FALSE)/1,0)</f>
        <v>0</v>
      </c>
      <c r="N126">
        <f>IFERROR(VLOOKUP($B126,Kraftvärmeprod!$B$1:$AH$479,MATCH(N$2,Kraftvärmeprod!$B$1:$AG$1,0),FALSE)/1,0)-IFERROR(VLOOKUP($B126,'Slutlig allokering'!$B$2:$AC$462,MATCH(N$3,'Slutlig allokering'!$B$2:$AJ$2,0),FALSE)/1,0)</f>
        <v>0</v>
      </c>
      <c r="O126">
        <f>IFERROR(VLOOKUP($B126,Kraftvärmeprod!$B$1:$AH$479,MATCH(O$2,Kraftvärmeprod!$B$1:$AG$1,0),FALSE)/1,0)-IFERROR(VLOOKUP($B126,'Slutlig allokering'!$B$2:$AC$462,MATCH(O$3,'Slutlig allokering'!$B$2:$AJ$2,0),FALSE)/1,0)</f>
        <v>0</v>
      </c>
      <c r="P126">
        <f>IFERROR(VLOOKUP($B126,Kraftvärmeprod!$B$1:$AH$479,MATCH(P$2,Kraftvärmeprod!$B$1:$AG$1,0),FALSE)/1,0)-IFERROR(VLOOKUP($B126,'Slutlig allokering'!$B$2:$AC$462,MATCH(P$3,'Slutlig allokering'!$B$2:$AJ$2,0),FALSE)/1,0)</f>
        <v>0</v>
      </c>
      <c r="Q126">
        <f>IFERROR(VLOOKUP($B126,Kraftvärmeprod!$B$1:$AH$479,MATCH(Q$2,Kraftvärmeprod!$B$1:$AG$1,0),FALSE)/1,0)-IFERROR(VLOOKUP($B126,'Slutlig allokering'!$B$2:$AC$462,MATCH(Q$3,'Slutlig allokering'!$B$2:$AJ$2,0),FALSE)/1,0)</f>
        <v>0</v>
      </c>
      <c r="R126">
        <f>IFERROR(VLOOKUP($B126,Kraftvärmeprod!$B$1:$AH$479,MATCH(R$2,Kraftvärmeprod!$B$1:$AG$1,0),FALSE)/1,0)-IFERROR(VLOOKUP($B126,'Slutlig allokering'!$B$2:$AC$462,MATCH(R$3,'Slutlig allokering'!$B$2:$AJ$2,0),FALSE)/1,0)</f>
        <v>0</v>
      </c>
      <c r="S126">
        <f>IFERROR(VLOOKUP($B126,Kraftvärmeprod!$B$1:$AH$479,MATCH(S$2,Kraftvärmeprod!$B$1:$AG$1,0),FALSE)/1,0)-IFERROR(VLOOKUP($B126,'Slutlig allokering'!$B$2:$AC$462,MATCH(S$3,'Slutlig allokering'!$B$2:$AJ$2,0),FALSE)/1,0)</f>
        <v>0</v>
      </c>
      <c r="T126">
        <f>IFERROR(VLOOKUP($B126,Kraftvärmeprod!$B$1:$AH$479,MATCH(T$2,Kraftvärmeprod!$B$1:$AG$1,0),FALSE)/1,0)-IFERROR(VLOOKUP($B126,'Slutlig allokering'!$B$2:$AC$462,MATCH(T$3,'Slutlig allokering'!$B$2:$AJ$2,0),FALSE)/1,0)</f>
        <v>0</v>
      </c>
      <c r="U126">
        <f>IFERROR(VLOOKUP($B126,Kraftvärmeprod!$B$1:$AH$479,MATCH(U$2,Kraftvärmeprod!$B$1:$AG$1,0),FALSE)/1,0)-IFERROR(VLOOKUP($B126,'Slutlig allokering'!$B$2:$AC$462,MATCH(U$3,'Slutlig allokering'!$B$2:$AJ$2,0),FALSE)/1,0)</f>
        <v>0</v>
      </c>
      <c r="V126">
        <f>IFERROR(VLOOKUP($B126,Kraftvärmeprod!$B$1:$AH$479,MATCH(V$2,Kraftvärmeprod!$B$1:$AG$1,0),FALSE)/1,0)-IFERROR(VLOOKUP($B126,'Slutlig allokering'!$B$2:$AC$462,MATCH(V$3,'Slutlig allokering'!$B$2:$AJ$2,0),FALSE)/1,0)</f>
        <v>0</v>
      </c>
      <c r="W126">
        <f>IFERROR(VLOOKUP($B126,Kraftvärmeprod!$B$1:$AH$479,MATCH(W$2,Kraftvärmeprod!$B$1:$AG$1,0),FALSE)/1,0)-IFERROR(VLOOKUP($B126,'Slutlig allokering'!$B$2:$AC$462,MATCH(W$3,'Slutlig allokering'!$B$2:$AJ$2,0),FALSE)/1,0)</f>
        <v>0</v>
      </c>
      <c r="X126">
        <f>IFERROR(VLOOKUP($B126,Kraftvärmeprod!$B$1:$AH$479,MATCH(X$2,Kraftvärmeprod!$B$1:$AG$1,0),FALSE)/1,0)-IFERROR(VLOOKUP($B126,'Slutlig allokering'!$B$2:$AC$462,MATCH(X$3,'Slutlig allokering'!$B$2:$AJ$2,0),FALSE)/1,0)</f>
        <v>0</v>
      </c>
      <c r="Y126">
        <f>IFERROR(VLOOKUP($B126,Kraftvärmeprod!$B$1:$AH$479,MATCH(Y$2,Kraftvärmeprod!$B$1:$AG$1,0),FALSE)/1,0)-IFERROR(VLOOKUP($B126,'Slutlig allokering'!$B$2:$AC$462,MATCH(Y$3,'Slutlig allokering'!$B$2:$AJ$2,0),FALSE)/1,0)</f>
        <v>0</v>
      </c>
      <c r="Z126">
        <f>IFERROR(VLOOKUP($B126,Kraftvärmeprod!$B$1:$AH$479,MATCH(Z$2,Kraftvärmeprod!$B$1:$AG$1,0),FALSE)/1,0)-IFERROR(VLOOKUP($B126,'Slutlig allokering'!$B$2:$AC$462,MATCH(Z$3,'Slutlig allokering'!$B$2:$AJ$2,0),FALSE)/1,0)</f>
        <v>0</v>
      </c>
      <c r="AA126">
        <f>IFERROR(VLOOKUP($B126,Kraftvärmeprod!$B$1:$AH$479,MATCH(AA$2,Kraftvärmeprod!$B$1:$AG$1,0),FALSE)/1,0)-IFERROR(VLOOKUP($B126,'Slutlig allokering'!$B$2:$AC$462,MATCH(AA$3,'Slutlig allokering'!$B$2:$AJ$2,0),FALSE)/1,0)</f>
        <v>0</v>
      </c>
      <c r="AB126">
        <f>IFERROR(VLOOKUP($B126,Kraftvärmeprod!$B$1:$AH$479,MATCH(AB$2,Kraftvärmeprod!$B$1:$AG$1,0),FALSE)/1,0)-IFERROR(VLOOKUP($B126,'Slutlig allokering'!$B$2:$AC$462,MATCH(AB$3,'Slutlig allokering'!$B$2:$AJ$2,0),FALSE)/1,0)</f>
        <v>0</v>
      </c>
      <c r="AE126">
        <f t="shared" si="2"/>
        <v>0</v>
      </c>
      <c r="AG126">
        <f>IFERROR(VLOOKUP(B126,'Slutlig allokering'!$B$2:$AJ$462,MATCH("Summa justerad allokerad tillförd energi (utan hjälpel och rökgaskondensering):",'Slutlig allokering'!$B$2:$AK$2,0),FALSE)/1,"")</f>
        <v>0</v>
      </c>
      <c r="AI126" s="55" t="str">
        <f>IFERROR(1-VLOOKUP(B126,'Slutlig allokering'!$B$2:$AJ$462,MATCH("Andel av bränsle i kvv som allokerats till värme, exklusive rökgaskondensering och hjälpel",'Slutlig allokering'!$B$2:$AK$2,0),FALSE),"")</f>
        <v/>
      </c>
      <c r="AK126" s="55" t="str">
        <f t="shared" si="3"/>
        <v/>
      </c>
    </row>
    <row r="127" spans="1:37" x14ac:dyDescent="0.35">
      <c r="A127" s="28" t="s">
        <v>154</v>
      </c>
      <c r="B127" s="28" t="s">
        <v>160</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allokering'!$B$2:$AC$462,MATCH(E$3,'Slutlig allokering'!$B$2:$AJ$2,0),FALSE)/1,0)</f>
        <v>0</v>
      </c>
      <c r="F127">
        <f>IFERROR(VLOOKUP($B127,Kraftvärmeprod!$B$1:$AH$479,MATCH(F$2,Kraftvärmeprod!$B$1:$AG$1,0),FALSE)/1,0)-IFERROR(VLOOKUP($B127,'Slutlig allokering'!$B$2:$AC$462,MATCH(F$3,'Slutlig allokering'!$B$2:$AJ$2,0),FALSE)/1,0)</f>
        <v>0</v>
      </c>
      <c r="G127">
        <f>IFERROR(VLOOKUP($B127,Kraftvärmeprod!$B$1:$AH$479,MATCH(G$2,Kraftvärmeprod!$B$1:$AG$1,0),FALSE)/1,0)-IFERROR(VLOOKUP($B127,'Slutlig allokering'!$B$2:$AC$462,MATCH(G$3,'Slutlig allokering'!$B$2:$AJ$2,0),FALSE)/1,0)</f>
        <v>0</v>
      </c>
      <c r="H127">
        <f>IFERROR(VLOOKUP($B127,Kraftvärmeprod!$B$1:$AH$479,MATCH(H$2,Kraftvärmeprod!$B$1:$AG$1,0),FALSE)/1,0)-IFERROR(VLOOKUP($B127,'Slutlig allokering'!$B$2:$AC$462,MATCH(H$3,'Slutlig allokering'!$B$2:$AJ$2,0),FALSE)/1,0)</f>
        <v>0</v>
      </c>
      <c r="I127">
        <f>IFERROR(VLOOKUP($B127,Kraftvärmeprod!$B$1:$AH$479,MATCH(I$2,Kraftvärmeprod!$B$1:$AG$1,0),FALSE)/1,0)-IFERROR(VLOOKUP($B127,'Slutlig allokering'!$B$2:$AC$462,MATCH(I$3,'Slutlig allokering'!$B$2:$AJ$2,0),FALSE)/1,0)</f>
        <v>0</v>
      </c>
      <c r="J127">
        <f>IFERROR(VLOOKUP($B127,Kraftvärmeprod!$B$1:$AH$479,MATCH(J$2,Kraftvärmeprod!$B$1:$AG$1,0),FALSE)/1,0)-IFERROR(VLOOKUP($B127,'Slutlig allokering'!$B$2:$AC$462,MATCH(J$3,'Slutlig allokering'!$B$2:$AJ$2,0),FALSE)/1,0)</f>
        <v>0</v>
      </c>
      <c r="K127">
        <f>IFERROR(VLOOKUP($B127,Kraftvärmeprod!$B$1:$AH$479,MATCH(K$2,Kraftvärmeprod!$B$1:$AG$1,0),FALSE)/1,0)-IFERROR(VLOOKUP($B127,'Slutlig allokering'!$B$2:$AC$462,MATCH(K$3,'Slutlig allokering'!$B$2:$AJ$2,0),FALSE)/1,0)</f>
        <v>0</v>
      </c>
      <c r="L127">
        <f>IFERROR(VLOOKUP($B127,Kraftvärmeprod!$B$1:$AH$479,MATCH(L$2,Kraftvärmeprod!$B$1:$AG$1,0),FALSE)/1,0)-IFERROR(VLOOKUP($B127,'Slutlig allokering'!$B$2:$AC$462,MATCH(L$3,'Slutlig allokering'!$B$2:$AJ$2,0),FALSE)/1,0)</f>
        <v>0</v>
      </c>
      <c r="M127" s="143">
        <f>IFERROR(VLOOKUP($B127,Miljö!$B$1:$S$477,MATCH(M$2,Miljö!$B$1:$X$1,0),FALSE)/1,0)-IFERROR(VLOOKUP($B127,'Slutlig allokering'!$B$2:$AC$462,MATCH(M$3,'Slutlig allokering'!$B$2:$AJ$2,0),FALSE)/1,0)</f>
        <v>0</v>
      </c>
      <c r="N127">
        <f>IFERROR(VLOOKUP($B127,Kraftvärmeprod!$B$1:$AH$479,MATCH(N$2,Kraftvärmeprod!$B$1:$AG$1,0),FALSE)/1,0)-IFERROR(VLOOKUP($B127,'Slutlig allokering'!$B$2:$AC$462,MATCH(N$3,'Slutlig allokering'!$B$2:$AJ$2,0),FALSE)/1,0)</f>
        <v>0</v>
      </c>
      <c r="O127">
        <f>IFERROR(VLOOKUP($B127,Kraftvärmeprod!$B$1:$AH$479,MATCH(O$2,Kraftvärmeprod!$B$1:$AG$1,0),FALSE)/1,0)-IFERROR(VLOOKUP($B127,'Slutlig allokering'!$B$2:$AC$462,MATCH(O$3,'Slutlig allokering'!$B$2:$AJ$2,0),FALSE)/1,0)</f>
        <v>0</v>
      </c>
      <c r="P127">
        <f>IFERROR(VLOOKUP($B127,Kraftvärmeprod!$B$1:$AH$479,MATCH(P$2,Kraftvärmeprod!$B$1:$AG$1,0),FALSE)/1,0)-IFERROR(VLOOKUP($B127,'Slutlig allokering'!$B$2:$AC$462,MATCH(P$3,'Slutlig allokering'!$B$2:$AJ$2,0),FALSE)/1,0)</f>
        <v>0</v>
      </c>
      <c r="Q127">
        <f>IFERROR(VLOOKUP($B127,Kraftvärmeprod!$B$1:$AH$479,MATCH(Q$2,Kraftvärmeprod!$B$1:$AG$1,0),FALSE)/1,0)-IFERROR(VLOOKUP($B127,'Slutlig allokering'!$B$2:$AC$462,MATCH(Q$3,'Slutlig allokering'!$B$2:$AJ$2,0),FALSE)/1,0)</f>
        <v>0</v>
      </c>
      <c r="R127">
        <f>IFERROR(VLOOKUP($B127,Kraftvärmeprod!$B$1:$AH$479,MATCH(R$2,Kraftvärmeprod!$B$1:$AG$1,0),FALSE)/1,0)-IFERROR(VLOOKUP($B127,'Slutlig allokering'!$B$2:$AC$462,MATCH(R$3,'Slutlig allokering'!$B$2:$AJ$2,0),FALSE)/1,0)</f>
        <v>0</v>
      </c>
      <c r="S127">
        <f>IFERROR(VLOOKUP($B127,Kraftvärmeprod!$B$1:$AH$479,MATCH(S$2,Kraftvärmeprod!$B$1:$AG$1,0),FALSE)/1,0)-IFERROR(VLOOKUP($B127,'Slutlig allokering'!$B$2:$AC$462,MATCH(S$3,'Slutlig allokering'!$B$2:$AJ$2,0),FALSE)/1,0)</f>
        <v>0</v>
      </c>
      <c r="T127">
        <f>IFERROR(VLOOKUP($B127,Kraftvärmeprod!$B$1:$AH$479,MATCH(T$2,Kraftvärmeprod!$B$1:$AG$1,0),FALSE)/1,0)-IFERROR(VLOOKUP($B127,'Slutlig allokering'!$B$2:$AC$462,MATCH(T$3,'Slutlig allokering'!$B$2:$AJ$2,0),FALSE)/1,0)</f>
        <v>0</v>
      </c>
      <c r="U127">
        <f>IFERROR(VLOOKUP($B127,Kraftvärmeprod!$B$1:$AH$479,MATCH(U$2,Kraftvärmeprod!$B$1:$AG$1,0),FALSE)/1,0)-IFERROR(VLOOKUP($B127,'Slutlig allokering'!$B$2:$AC$462,MATCH(U$3,'Slutlig allokering'!$B$2:$AJ$2,0),FALSE)/1,0)</f>
        <v>0</v>
      </c>
      <c r="V127">
        <f>IFERROR(VLOOKUP($B127,Kraftvärmeprod!$B$1:$AH$479,MATCH(V$2,Kraftvärmeprod!$B$1:$AG$1,0),FALSE)/1,0)-IFERROR(VLOOKUP($B127,'Slutlig allokering'!$B$2:$AC$462,MATCH(V$3,'Slutlig allokering'!$B$2:$AJ$2,0),FALSE)/1,0)</f>
        <v>0</v>
      </c>
      <c r="W127">
        <f>IFERROR(VLOOKUP($B127,Kraftvärmeprod!$B$1:$AH$479,MATCH(W$2,Kraftvärmeprod!$B$1:$AG$1,0),FALSE)/1,0)-IFERROR(VLOOKUP($B127,'Slutlig allokering'!$B$2:$AC$462,MATCH(W$3,'Slutlig allokering'!$B$2:$AJ$2,0),FALSE)/1,0)</f>
        <v>0</v>
      </c>
      <c r="X127">
        <f>IFERROR(VLOOKUP($B127,Kraftvärmeprod!$B$1:$AH$479,MATCH(X$2,Kraftvärmeprod!$B$1:$AG$1,0),FALSE)/1,0)-IFERROR(VLOOKUP($B127,'Slutlig allokering'!$B$2:$AC$462,MATCH(X$3,'Slutlig allokering'!$B$2:$AJ$2,0),FALSE)/1,0)</f>
        <v>0</v>
      </c>
      <c r="Y127">
        <f>IFERROR(VLOOKUP($B127,Kraftvärmeprod!$B$1:$AH$479,MATCH(Y$2,Kraftvärmeprod!$B$1:$AG$1,0),FALSE)/1,0)-IFERROR(VLOOKUP($B127,'Slutlig allokering'!$B$2:$AC$462,MATCH(Y$3,'Slutlig allokering'!$B$2:$AJ$2,0),FALSE)/1,0)</f>
        <v>0</v>
      </c>
      <c r="Z127">
        <f>IFERROR(VLOOKUP($B127,Kraftvärmeprod!$B$1:$AH$479,MATCH(Z$2,Kraftvärmeprod!$B$1:$AG$1,0),FALSE)/1,0)-IFERROR(VLOOKUP($B127,'Slutlig allokering'!$B$2:$AC$462,MATCH(Z$3,'Slutlig allokering'!$B$2:$AJ$2,0),FALSE)/1,0)</f>
        <v>0</v>
      </c>
      <c r="AA127">
        <f>IFERROR(VLOOKUP($B127,Kraftvärmeprod!$B$1:$AH$479,MATCH(AA$2,Kraftvärmeprod!$B$1:$AG$1,0),FALSE)/1,0)-IFERROR(VLOOKUP($B127,'Slutlig allokering'!$B$2:$AC$462,MATCH(AA$3,'Slutlig allokering'!$B$2:$AJ$2,0),FALSE)/1,0)</f>
        <v>0</v>
      </c>
      <c r="AB127">
        <f>IFERROR(VLOOKUP($B127,Kraftvärmeprod!$B$1:$AH$479,MATCH(AB$2,Kraftvärmeprod!$B$1:$AG$1,0),FALSE)/1,0)-IFERROR(VLOOKUP($B127,'Slutlig allokering'!$B$2:$AC$462,MATCH(AB$3,'Slutlig allokering'!$B$2:$AJ$2,0),FALSE)/1,0)</f>
        <v>0</v>
      </c>
      <c r="AE127">
        <f t="shared" si="2"/>
        <v>0</v>
      </c>
      <c r="AG127">
        <f>IFERROR(VLOOKUP(B127,'Slutlig allokering'!$B$2:$AJ$462,MATCH("Summa justerad allokerad tillförd energi (utan hjälpel och rökgaskondensering):",'Slutlig allokering'!$B$2:$AK$2,0),FALSE)/1,"")</f>
        <v>0</v>
      </c>
      <c r="AI127" s="55" t="str">
        <f>IFERROR(1-VLOOKUP(B127,'Slutlig allokering'!$B$2:$AJ$462,MATCH("Andel av bränsle i kvv som allokerats till värme, exklusive rökgaskondensering och hjälpel",'Slutlig allokering'!$B$2:$AK$2,0),FALSE),"")</f>
        <v/>
      </c>
      <c r="AK127" s="55" t="str">
        <f t="shared" si="3"/>
        <v/>
      </c>
    </row>
    <row r="128" spans="1:37" x14ac:dyDescent="0.35">
      <c r="A128" s="28" t="s">
        <v>154</v>
      </c>
      <c r="B128" s="28" t="s">
        <v>161</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allokering'!$B$2:$AC$462,MATCH(E$3,'Slutlig allokering'!$B$2:$AJ$2,0),FALSE)/1,0)</f>
        <v>0</v>
      </c>
      <c r="F128">
        <f>IFERROR(VLOOKUP($B128,Kraftvärmeprod!$B$1:$AH$479,MATCH(F$2,Kraftvärmeprod!$B$1:$AG$1,0),FALSE)/1,0)-IFERROR(VLOOKUP($B128,'Slutlig allokering'!$B$2:$AC$462,MATCH(F$3,'Slutlig allokering'!$B$2:$AJ$2,0),FALSE)/1,0)</f>
        <v>0</v>
      </c>
      <c r="G128">
        <f>IFERROR(VLOOKUP($B128,Kraftvärmeprod!$B$1:$AH$479,MATCH(G$2,Kraftvärmeprod!$B$1:$AG$1,0),FALSE)/1,0)-IFERROR(VLOOKUP($B128,'Slutlig allokering'!$B$2:$AC$462,MATCH(G$3,'Slutlig allokering'!$B$2:$AJ$2,0),FALSE)/1,0)</f>
        <v>0</v>
      </c>
      <c r="H128">
        <f>IFERROR(VLOOKUP($B128,Kraftvärmeprod!$B$1:$AH$479,MATCH(H$2,Kraftvärmeprod!$B$1:$AG$1,0),FALSE)/1,0)-IFERROR(VLOOKUP($B128,'Slutlig allokering'!$B$2:$AC$462,MATCH(H$3,'Slutlig allokering'!$B$2:$AJ$2,0),FALSE)/1,0)</f>
        <v>0</v>
      </c>
      <c r="I128">
        <f>IFERROR(VLOOKUP($B128,Kraftvärmeprod!$B$1:$AH$479,MATCH(I$2,Kraftvärmeprod!$B$1:$AG$1,0),FALSE)/1,0)-IFERROR(VLOOKUP($B128,'Slutlig allokering'!$B$2:$AC$462,MATCH(I$3,'Slutlig allokering'!$B$2:$AJ$2,0),FALSE)/1,0)</f>
        <v>0</v>
      </c>
      <c r="J128">
        <f>IFERROR(VLOOKUP($B128,Kraftvärmeprod!$B$1:$AH$479,MATCH(J$2,Kraftvärmeprod!$B$1:$AG$1,0),FALSE)/1,0)-IFERROR(VLOOKUP($B128,'Slutlig allokering'!$B$2:$AC$462,MATCH(J$3,'Slutlig allokering'!$B$2:$AJ$2,0),FALSE)/1,0)</f>
        <v>0</v>
      </c>
      <c r="K128">
        <f>IFERROR(VLOOKUP($B128,Kraftvärmeprod!$B$1:$AH$479,MATCH(K$2,Kraftvärmeprod!$B$1:$AG$1,0),FALSE)/1,0)-IFERROR(VLOOKUP($B128,'Slutlig allokering'!$B$2:$AC$462,MATCH(K$3,'Slutlig allokering'!$B$2:$AJ$2,0),FALSE)/1,0)</f>
        <v>0</v>
      </c>
      <c r="L128">
        <f>IFERROR(VLOOKUP($B128,Kraftvärmeprod!$B$1:$AH$479,MATCH(L$2,Kraftvärmeprod!$B$1:$AG$1,0),FALSE)/1,0)-IFERROR(VLOOKUP($B128,'Slutlig allokering'!$B$2:$AC$462,MATCH(L$3,'Slutlig allokering'!$B$2:$AJ$2,0),FALSE)/1,0)</f>
        <v>0</v>
      </c>
      <c r="M128" s="143">
        <f>IFERROR(VLOOKUP($B128,Miljö!$B$1:$S$477,MATCH(M$2,Miljö!$B$1:$X$1,0),FALSE)/1,0)-IFERROR(VLOOKUP($B128,'Slutlig allokering'!$B$2:$AC$462,MATCH(M$3,'Slutlig allokering'!$B$2:$AJ$2,0),FALSE)/1,0)</f>
        <v>0</v>
      </c>
      <c r="N128">
        <f>IFERROR(VLOOKUP($B128,Kraftvärmeprod!$B$1:$AH$479,MATCH(N$2,Kraftvärmeprod!$B$1:$AG$1,0),FALSE)/1,0)-IFERROR(VLOOKUP($B128,'Slutlig allokering'!$B$2:$AC$462,MATCH(N$3,'Slutlig allokering'!$B$2:$AJ$2,0),FALSE)/1,0)</f>
        <v>0</v>
      </c>
      <c r="O128">
        <f>IFERROR(VLOOKUP($B128,Kraftvärmeprod!$B$1:$AH$479,MATCH(O$2,Kraftvärmeprod!$B$1:$AG$1,0),FALSE)/1,0)-IFERROR(VLOOKUP($B128,'Slutlig allokering'!$B$2:$AC$462,MATCH(O$3,'Slutlig allokering'!$B$2:$AJ$2,0),FALSE)/1,0)</f>
        <v>0</v>
      </c>
      <c r="P128">
        <f>IFERROR(VLOOKUP($B128,Kraftvärmeprod!$B$1:$AH$479,MATCH(P$2,Kraftvärmeprod!$B$1:$AG$1,0),FALSE)/1,0)-IFERROR(VLOOKUP($B128,'Slutlig allokering'!$B$2:$AC$462,MATCH(P$3,'Slutlig allokering'!$B$2:$AJ$2,0),FALSE)/1,0)</f>
        <v>0</v>
      </c>
      <c r="Q128">
        <f>IFERROR(VLOOKUP($B128,Kraftvärmeprod!$B$1:$AH$479,MATCH(Q$2,Kraftvärmeprod!$B$1:$AG$1,0),FALSE)/1,0)-IFERROR(VLOOKUP($B128,'Slutlig allokering'!$B$2:$AC$462,MATCH(Q$3,'Slutlig allokering'!$B$2:$AJ$2,0),FALSE)/1,0)</f>
        <v>0</v>
      </c>
      <c r="R128">
        <f>IFERROR(VLOOKUP($B128,Kraftvärmeprod!$B$1:$AH$479,MATCH(R$2,Kraftvärmeprod!$B$1:$AG$1,0),FALSE)/1,0)-IFERROR(VLOOKUP($B128,'Slutlig allokering'!$B$2:$AC$462,MATCH(R$3,'Slutlig allokering'!$B$2:$AJ$2,0),FALSE)/1,0)</f>
        <v>0</v>
      </c>
      <c r="S128">
        <f>IFERROR(VLOOKUP($B128,Kraftvärmeprod!$B$1:$AH$479,MATCH(S$2,Kraftvärmeprod!$B$1:$AG$1,0),FALSE)/1,0)-IFERROR(VLOOKUP($B128,'Slutlig allokering'!$B$2:$AC$462,MATCH(S$3,'Slutlig allokering'!$B$2:$AJ$2,0),FALSE)/1,0)</f>
        <v>0</v>
      </c>
      <c r="T128">
        <f>IFERROR(VLOOKUP($B128,Kraftvärmeprod!$B$1:$AH$479,MATCH(T$2,Kraftvärmeprod!$B$1:$AG$1,0),FALSE)/1,0)-IFERROR(VLOOKUP($B128,'Slutlig allokering'!$B$2:$AC$462,MATCH(T$3,'Slutlig allokering'!$B$2:$AJ$2,0),FALSE)/1,0)</f>
        <v>0</v>
      </c>
      <c r="U128">
        <f>IFERROR(VLOOKUP($B128,Kraftvärmeprod!$B$1:$AH$479,MATCH(U$2,Kraftvärmeprod!$B$1:$AG$1,0),FALSE)/1,0)-IFERROR(VLOOKUP($B128,'Slutlig allokering'!$B$2:$AC$462,MATCH(U$3,'Slutlig allokering'!$B$2:$AJ$2,0),FALSE)/1,0)</f>
        <v>0</v>
      </c>
      <c r="V128">
        <f>IFERROR(VLOOKUP($B128,Kraftvärmeprod!$B$1:$AH$479,MATCH(V$2,Kraftvärmeprod!$B$1:$AG$1,0),FALSE)/1,0)-IFERROR(VLOOKUP($B128,'Slutlig allokering'!$B$2:$AC$462,MATCH(V$3,'Slutlig allokering'!$B$2:$AJ$2,0),FALSE)/1,0)</f>
        <v>0</v>
      </c>
      <c r="W128">
        <f>IFERROR(VLOOKUP($B128,Kraftvärmeprod!$B$1:$AH$479,MATCH(W$2,Kraftvärmeprod!$B$1:$AG$1,0),FALSE)/1,0)-IFERROR(VLOOKUP($B128,'Slutlig allokering'!$B$2:$AC$462,MATCH(W$3,'Slutlig allokering'!$B$2:$AJ$2,0),FALSE)/1,0)</f>
        <v>0</v>
      </c>
      <c r="X128">
        <f>IFERROR(VLOOKUP($B128,Kraftvärmeprod!$B$1:$AH$479,MATCH(X$2,Kraftvärmeprod!$B$1:$AG$1,0),FALSE)/1,0)-IFERROR(VLOOKUP($B128,'Slutlig allokering'!$B$2:$AC$462,MATCH(X$3,'Slutlig allokering'!$B$2:$AJ$2,0),FALSE)/1,0)</f>
        <v>0</v>
      </c>
      <c r="Y128">
        <f>IFERROR(VLOOKUP($B128,Kraftvärmeprod!$B$1:$AH$479,MATCH(Y$2,Kraftvärmeprod!$B$1:$AG$1,0),FALSE)/1,0)-IFERROR(VLOOKUP($B128,'Slutlig allokering'!$B$2:$AC$462,MATCH(Y$3,'Slutlig allokering'!$B$2:$AJ$2,0),FALSE)/1,0)</f>
        <v>0</v>
      </c>
      <c r="Z128">
        <f>IFERROR(VLOOKUP($B128,Kraftvärmeprod!$B$1:$AH$479,MATCH(Z$2,Kraftvärmeprod!$B$1:$AG$1,0),FALSE)/1,0)-IFERROR(VLOOKUP($B128,'Slutlig allokering'!$B$2:$AC$462,MATCH(Z$3,'Slutlig allokering'!$B$2:$AJ$2,0),FALSE)/1,0)</f>
        <v>0</v>
      </c>
      <c r="AA128">
        <f>IFERROR(VLOOKUP($B128,Kraftvärmeprod!$B$1:$AH$479,MATCH(AA$2,Kraftvärmeprod!$B$1:$AG$1,0),FALSE)/1,0)-IFERROR(VLOOKUP($B128,'Slutlig allokering'!$B$2:$AC$462,MATCH(AA$3,'Slutlig allokering'!$B$2:$AJ$2,0),FALSE)/1,0)</f>
        <v>0</v>
      </c>
      <c r="AB128">
        <f>IFERROR(VLOOKUP($B128,Kraftvärmeprod!$B$1:$AH$479,MATCH(AB$2,Kraftvärmeprod!$B$1:$AG$1,0),FALSE)/1,0)-IFERROR(VLOOKUP($B128,'Slutlig allokering'!$B$2:$AC$462,MATCH(AB$3,'Slutlig allokering'!$B$2:$AJ$2,0),FALSE)/1,0)</f>
        <v>0</v>
      </c>
      <c r="AE128">
        <f t="shared" si="2"/>
        <v>0</v>
      </c>
      <c r="AG128">
        <f>IFERROR(VLOOKUP(B128,'Slutlig allokering'!$B$2:$AJ$462,MATCH("Summa justerad allokerad tillförd energi (utan hjälpel och rökgaskondensering):",'Slutlig allokering'!$B$2:$AK$2,0),FALSE)/1,"")</f>
        <v>0</v>
      </c>
      <c r="AI128" s="55" t="str">
        <f>IFERROR(1-VLOOKUP(B128,'Slutlig allokering'!$B$2:$AJ$462,MATCH("Andel av bränsle i kvv som allokerats till värme, exklusive rökgaskondensering och hjälpel",'Slutlig allokering'!$B$2:$AK$2,0),FALSE),"")</f>
        <v/>
      </c>
      <c r="AK128" s="55" t="str">
        <f t="shared" si="3"/>
        <v/>
      </c>
    </row>
    <row r="129" spans="1:37" x14ac:dyDescent="0.35">
      <c r="A129" s="28" t="s">
        <v>162</v>
      </c>
      <c r="B129" s="28" t="s">
        <v>163</v>
      </c>
      <c r="C129">
        <f>IFERROR(VLOOKUP($B129,Kraftvärmeprod!$B$1:$AH$479,MATCH(C$3,Kraftvärmeprod!$B$1:$AG$1,0),FALSE)/1,"")</f>
        <v>570</v>
      </c>
      <c r="D129">
        <f>IFERROR(VLOOKUP($B129,Kraftvärmeprod!$B$1:$AH$479,MATCH(D$3,Kraftvärmeprod!$B$1:$AG$1,0),FALSE)/1,"")</f>
        <v>180</v>
      </c>
      <c r="E129">
        <f>IFERROR(VLOOKUP($B129,Kraftvärmeprod!$B$1:$AH$479,MATCH(E$2,Kraftvärmeprod!$B$1:$AG$1,0),FALSE)/1,0)-IFERROR(VLOOKUP($B129,'Slutlig allokering'!$B$2:$AC$462,MATCH(E$3,'Slutlig allokering'!$B$2:$AJ$2,0),FALSE)/1,0)</f>
        <v>0</v>
      </c>
      <c r="F129">
        <f>IFERROR(VLOOKUP($B129,Kraftvärmeprod!$B$1:$AH$479,MATCH(F$2,Kraftvärmeprod!$B$1:$AG$1,0),FALSE)/1,0)-IFERROR(VLOOKUP($B129,'Slutlig allokering'!$B$2:$AC$462,MATCH(F$3,'Slutlig allokering'!$B$2:$AJ$2,0),FALSE)/1,0)</f>
        <v>2.3035800000000002</v>
      </c>
      <c r="G129">
        <f>IFERROR(VLOOKUP($B129,Kraftvärmeprod!$B$1:$AH$479,MATCH(G$2,Kraftvärmeprod!$B$1:$AG$1,0),FALSE)/1,0)-IFERROR(VLOOKUP($B129,'Slutlig allokering'!$B$2:$AC$462,MATCH(G$3,'Slutlig allokering'!$B$2:$AJ$2,0),FALSE)/1,0)</f>
        <v>27.086599999999997</v>
      </c>
      <c r="H129">
        <f>IFERROR(VLOOKUP($B129,Kraftvärmeprod!$B$1:$AH$479,MATCH(H$2,Kraftvärmeprod!$B$1:$AG$1,0),FALSE)/1,0)-IFERROR(VLOOKUP($B129,'Slutlig allokering'!$B$2:$AC$462,MATCH(H$3,'Slutlig allokering'!$B$2:$AJ$2,0),FALSE)/1,0)</f>
        <v>0</v>
      </c>
      <c r="I129">
        <f>IFERROR(VLOOKUP($B129,Kraftvärmeprod!$B$1:$AH$479,MATCH(I$2,Kraftvärmeprod!$B$1:$AG$1,0),FALSE)/1,0)-IFERROR(VLOOKUP($B129,'Slutlig allokering'!$B$2:$AC$462,MATCH(I$3,'Slutlig allokering'!$B$2:$AJ$2,0),FALSE)/1,0)</f>
        <v>0.31065500000000001</v>
      </c>
      <c r="J129">
        <f>IFERROR(VLOOKUP($B129,Kraftvärmeprod!$B$1:$AH$479,MATCH(J$2,Kraftvärmeprod!$B$1:$AG$1,0),FALSE)/1,0)-IFERROR(VLOOKUP($B129,'Slutlig allokering'!$B$2:$AC$462,MATCH(J$3,'Slutlig allokering'!$B$2:$AJ$2,0),FALSE)/1,0)</f>
        <v>0</v>
      </c>
      <c r="K129">
        <f>IFERROR(VLOOKUP($B129,Kraftvärmeprod!$B$1:$AH$479,MATCH(K$2,Kraftvärmeprod!$B$1:$AG$1,0),FALSE)/1,0)-IFERROR(VLOOKUP($B129,'Slutlig allokering'!$B$2:$AC$462,MATCH(K$3,'Slutlig allokering'!$B$2:$AJ$2,0),FALSE)/1,0)</f>
        <v>0</v>
      </c>
      <c r="L129">
        <f>IFERROR(VLOOKUP($B129,Kraftvärmeprod!$B$1:$AH$479,MATCH(L$2,Kraftvärmeprod!$B$1:$AG$1,0),FALSE)/1,0)-IFERROR(VLOOKUP($B129,'Slutlig allokering'!$B$2:$AC$462,MATCH(L$3,'Slutlig allokering'!$B$2:$AJ$2,0),FALSE)/1,0)</f>
        <v>282.60399999999998</v>
      </c>
      <c r="M129" s="143">
        <f>IFERROR(VLOOKUP($B129,Miljö!$B$1:$S$477,MATCH(M$2,Miljö!$B$1:$X$1,0),FALSE)/1,0)-IFERROR(VLOOKUP($B129,'Slutlig allokering'!$B$2:$AC$462,MATCH(M$3,'Slutlig allokering'!$B$2:$AJ$2,0),FALSE)/1,0)</f>
        <v>9.2209000000000021</v>
      </c>
      <c r="N129">
        <f>IFERROR(VLOOKUP($B129,Kraftvärmeprod!$B$1:$AH$479,MATCH(N$2,Kraftvärmeprod!$B$1:$AG$1,0),FALSE)/1,0)-IFERROR(VLOOKUP($B129,'Slutlig allokering'!$B$2:$AC$462,MATCH(N$3,'Slutlig allokering'!$B$2:$AJ$2,0),FALSE)/1,0)</f>
        <v>0</v>
      </c>
      <c r="O129">
        <f>IFERROR(VLOOKUP($B129,Kraftvärmeprod!$B$1:$AH$479,MATCH(O$2,Kraftvärmeprod!$B$1:$AG$1,0),FALSE)/1,0)-IFERROR(VLOOKUP($B129,'Slutlig allokering'!$B$2:$AC$462,MATCH(O$3,'Slutlig allokering'!$B$2:$AJ$2,0),FALSE)/1,0)</f>
        <v>0</v>
      </c>
      <c r="P129">
        <f>IFERROR(VLOOKUP($B129,Kraftvärmeprod!$B$1:$AH$479,MATCH(P$2,Kraftvärmeprod!$B$1:$AG$1,0),FALSE)/1,0)-IFERROR(VLOOKUP($B129,'Slutlig allokering'!$B$2:$AC$462,MATCH(P$3,'Slutlig allokering'!$B$2:$AJ$2,0),FALSE)/1,0)</f>
        <v>0</v>
      </c>
      <c r="Q129">
        <f>IFERROR(VLOOKUP($B129,Kraftvärmeprod!$B$1:$AH$479,MATCH(Q$2,Kraftvärmeprod!$B$1:$AG$1,0),FALSE)/1,0)-IFERROR(VLOOKUP($B129,'Slutlig allokering'!$B$2:$AC$462,MATCH(Q$3,'Slutlig allokering'!$B$2:$AJ$2,0),FALSE)/1,0)</f>
        <v>1.35433</v>
      </c>
      <c r="R129">
        <f>IFERROR(VLOOKUP($B129,Kraftvärmeprod!$B$1:$AH$479,MATCH(R$2,Kraftvärmeprod!$B$1:$AG$1,0),FALSE)/1,0)-IFERROR(VLOOKUP($B129,'Slutlig allokering'!$B$2:$AC$462,MATCH(R$3,'Slutlig allokering'!$B$2:$AJ$2,0),FALSE)/1,0)</f>
        <v>0</v>
      </c>
      <c r="S129">
        <f>IFERROR(VLOOKUP($B129,Kraftvärmeprod!$B$1:$AH$479,MATCH(S$2,Kraftvärmeprod!$B$1:$AG$1,0),FALSE)/1,0)-IFERROR(VLOOKUP($B129,'Slutlig allokering'!$B$2:$AC$462,MATCH(S$3,'Slutlig allokering'!$B$2:$AJ$2,0),FALSE)/1,0)</f>
        <v>0</v>
      </c>
      <c r="T129">
        <f>IFERROR(VLOOKUP($B129,Kraftvärmeprod!$B$1:$AH$479,MATCH(T$2,Kraftvärmeprod!$B$1:$AG$1,0),FALSE)/1,0)-IFERROR(VLOOKUP($B129,'Slutlig allokering'!$B$2:$AC$462,MATCH(T$3,'Slutlig allokering'!$B$2:$AJ$2,0),FALSE)/1,0)</f>
        <v>0</v>
      </c>
      <c r="U129">
        <f>IFERROR(VLOOKUP($B129,Kraftvärmeprod!$B$1:$AH$479,MATCH(U$2,Kraftvärmeprod!$B$1:$AG$1,0),FALSE)/1,0)-IFERROR(VLOOKUP($B129,'Slutlig allokering'!$B$2:$AC$462,MATCH(U$3,'Slutlig allokering'!$B$2:$AJ$2,0),FALSE)/1,0)</f>
        <v>0</v>
      </c>
      <c r="V129">
        <f>IFERROR(VLOOKUP($B129,Kraftvärmeprod!$B$1:$AH$479,MATCH(V$2,Kraftvärmeprod!$B$1:$AG$1,0),FALSE)/1,0)-IFERROR(VLOOKUP($B129,'Slutlig allokering'!$B$2:$AC$462,MATCH(V$3,'Slutlig allokering'!$B$2:$AJ$2,0),FALSE)/1,0)</f>
        <v>0</v>
      </c>
      <c r="W129">
        <f>IFERROR(VLOOKUP($B129,Kraftvärmeprod!$B$1:$AH$479,MATCH(W$2,Kraftvärmeprod!$B$1:$AG$1,0),FALSE)/1,0)-IFERROR(VLOOKUP($B129,'Slutlig allokering'!$B$2:$AC$462,MATCH(W$3,'Slutlig allokering'!$B$2:$AJ$2,0),FALSE)/1,0)</f>
        <v>0</v>
      </c>
      <c r="X129">
        <f>IFERROR(VLOOKUP($B129,Kraftvärmeprod!$B$1:$AH$479,MATCH(X$2,Kraftvärmeprod!$B$1:$AG$1,0),FALSE)/1,0)-IFERROR(VLOOKUP($B129,'Slutlig allokering'!$B$2:$AC$462,MATCH(X$3,'Slutlig allokering'!$B$2:$AJ$2,0),FALSE)/1,0)</f>
        <v>0</v>
      </c>
      <c r="Y129">
        <f>IFERROR(VLOOKUP($B129,Kraftvärmeprod!$B$1:$AH$479,MATCH(Y$2,Kraftvärmeprod!$B$1:$AG$1,0),FALSE)/1,0)-IFERROR(VLOOKUP($B129,'Slutlig allokering'!$B$2:$AC$462,MATCH(Y$3,'Slutlig allokering'!$B$2:$AJ$2,0),FALSE)/1,0)</f>
        <v>0</v>
      </c>
      <c r="Z129">
        <f>IFERROR(VLOOKUP($B129,Kraftvärmeprod!$B$1:$AH$479,MATCH(Z$2,Kraftvärmeprod!$B$1:$AG$1,0),FALSE)/1,0)-IFERROR(VLOOKUP($B129,'Slutlig allokering'!$B$2:$AC$462,MATCH(Z$3,'Slutlig allokering'!$B$2:$AJ$2,0),FALSE)/1,0)</f>
        <v>0</v>
      </c>
      <c r="AA129">
        <f>IFERROR(VLOOKUP($B129,Kraftvärmeprod!$B$1:$AH$479,MATCH(AA$2,Kraftvärmeprod!$B$1:$AG$1,0),FALSE)/1,0)-IFERROR(VLOOKUP($B129,'Slutlig allokering'!$B$2:$AC$462,MATCH(AA$3,'Slutlig allokering'!$B$2:$AJ$2,0),FALSE)/1,0)</f>
        <v>0</v>
      </c>
      <c r="AB129">
        <f>IFERROR(VLOOKUP($B129,Kraftvärmeprod!$B$1:$AH$479,MATCH(AB$2,Kraftvärmeprod!$B$1:$AG$1,0),FALSE)/1,0)-IFERROR(VLOOKUP($B129,'Slutlig allokering'!$B$2:$AC$462,MATCH(AB$3,'Slutlig allokering'!$B$2:$AJ$2,0),FALSE)/1,0)</f>
        <v>0</v>
      </c>
      <c r="AE129">
        <f t="shared" si="2"/>
        <v>313.65916499999997</v>
      </c>
      <c r="AG129">
        <f>IFERROR(VLOOKUP(B129,'Slutlig allokering'!$B$2:$AJ$462,MATCH("Summa justerad allokerad tillförd energi (utan hjälpel och rökgaskondensering):",'Slutlig allokering'!$B$2:$AK$2,0),FALSE)/1,"")</f>
        <v>381.632835</v>
      </c>
      <c r="AI129" s="55">
        <f>IFERROR(1-VLOOKUP(B129,'Slutlig allokering'!$B$2:$AJ$462,MATCH("Andel av bränsle i kvv som allokerats till värme, exklusive rökgaskondensering och hjälpel",'Slutlig allokering'!$B$2:$AK$2,0),FALSE),"")</f>
        <v>0.45111861635111583</v>
      </c>
      <c r="AK129" s="55">
        <f t="shared" si="3"/>
        <v>0.45111861635111583</v>
      </c>
    </row>
    <row r="130" spans="1:37" x14ac:dyDescent="0.35">
      <c r="A130" s="28" t="s">
        <v>162</v>
      </c>
      <c r="B130" s="28" t="s">
        <v>164</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allokering'!$B$2:$AC$462,MATCH(E$3,'Slutlig allokering'!$B$2:$AJ$2,0),FALSE)/1,0)</f>
        <v>0</v>
      </c>
      <c r="F130">
        <f>IFERROR(VLOOKUP($B130,Kraftvärmeprod!$B$1:$AH$479,MATCH(F$2,Kraftvärmeprod!$B$1:$AG$1,0),FALSE)/1,0)-IFERROR(VLOOKUP($B130,'Slutlig allokering'!$B$2:$AC$462,MATCH(F$3,'Slutlig allokering'!$B$2:$AJ$2,0),FALSE)/1,0)</f>
        <v>0</v>
      </c>
      <c r="G130">
        <f>IFERROR(VLOOKUP($B130,Kraftvärmeprod!$B$1:$AH$479,MATCH(G$2,Kraftvärmeprod!$B$1:$AG$1,0),FALSE)/1,0)-IFERROR(VLOOKUP($B130,'Slutlig allokering'!$B$2:$AC$462,MATCH(G$3,'Slutlig allokering'!$B$2:$AJ$2,0),FALSE)/1,0)</f>
        <v>0</v>
      </c>
      <c r="H130">
        <f>IFERROR(VLOOKUP($B130,Kraftvärmeprod!$B$1:$AH$479,MATCH(H$2,Kraftvärmeprod!$B$1:$AG$1,0),FALSE)/1,0)-IFERROR(VLOOKUP($B130,'Slutlig allokering'!$B$2:$AC$462,MATCH(H$3,'Slutlig allokering'!$B$2:$AJ$2,0),FALSE)/1,0)</f>
        <v>0</v>
      </c>
      <c r="I130">
        <f>IFERROR(VLOOKUP($B130,Kraftvärmeprod!$B$1:$AH$479,MATCH(I$2,Kraftvärmeprod!$B$1:$AG$1,0),FALSE)/1,0)-IFERROR(VLOOKUP($B130,'Slutlig allokering'!$B$2:$AC$462,MATCH(I$3,'Slutlig allokering'!$B$2:$AJ$2,0),FALSE)/1,0)</f>
        <v>0</v>
      </c>
      <c r="J130">
        <f>IFERROR(VLOOKUP($B130,Kraftvärmeprod!$B$1:$AH$479,MATCH(J$2,Kraftvärmeprod!$B$1:$AG$1,0),FALSE)/1,0)-IFERROR(VLOOKUP($B130,'Slutlig allokering'!$B$2:$AC$462,MATCH(J$3,'Slutlig allokering'!$B$2:$AJ$2,0),FALSE)/1,0)</f>
        <v>0</v>
      </c>
      <c r="K130">
        <f>IFERROR(VLOOKUP($B130,Kraftvärmeprod!$B$1:$AH$479,MATCH(K$2,Kraftvärmeprod!$B$1:$AG$1,0),FALSE)/1,0)-IFERROR(VLOOKUP($B130,'Slutlig allokering'!$B$2:$AC$462,MATCH(K$3,'Slutlig allokering'!$B$2:$AJ$2,0),FALSE)/1,0)</f>
        <v>0</v>
      </c>
      <c r="L130">
        <f>IFERROR(VLOOKUP($B130,Kraftvärmeprod!$B$1:$AH$479,MATCH(L$2,Kraftvärmeprod!$B$1:$AG$1,0),FALSE)/1,0)-IFERROR(VLOOKUP($B130,'Slutlig allokering'!$B$2:$AC$462,MATCH(L$3,'Slutlig allokering'!$B$2:$AJ$2,0),FALSE)/1,0)</f>
        <v>0</v>
      </c>
      <c r="M130" s="143">
        <f>IFERROR(VLOOKUP($B130,Miljö!$B$1:$S$477,MATCH(M$2,Miljö!$B$1:$X$1,0),FALSE)/1,0)-IFERROR(VLOOKUP($B130,'Slutlig allokering'!$B$2:$AC$462,MATCH(M$3,'Slutlig allokering'!$B$2:$AJ$2,0),FALSE)/1,0)</f>
        <v>0</v>
      </c>
      <c r="N130">
        <f>IFERROR(VLOOKUP($B130,Kraftvärmeprod!$B$1:$AH$479,MATCH(N$2,Kraftvärmeprod!$B$1:$AG$1,0),FALSE)/1,0)-IFERROR(VLOOKUP($B130,'Slutlig allokering'!$B$2:$AC$462,MATCH(N$3,'Slutlig allokering'!$B$2:$AJ$2,0),FALSE)/1,0)</f>
        <v>0</v>
      </c>
      <c r="O130">
        <f>IFERROR(VLOOKUP($B130,Kraftvärmeprod!$B$1:$AH$479,MATCH(O$2,Kraftvärmeprod!$B$1:$AG$1,0),FALSE)/1,0)-IFERROR(VLOOKUP($B130,'Slutlig allokering'!$B$2:$AC$462,MATCH(O$3,'Slutlig allokering'!$B$2:$AJ$2,0),FALSE)/1,0)</f>
        <v>0</v>
      </c>
      <c r="P130">
        <f>IFERROR(VLOOKUP($B130,Kraftvärmeprod!$B$1:$AH$479,MATCH(P$2,Kraftvärmeprod!$B$1:$AG$1,0),FALSE)/1,0)-IFERROR(VLOOKUP($B130,'Slutlig allokering'!$B$2:$AC$462,MATCH(P$3,'Slutlig allokering'!$B$2:$AJ$2,0),FALSE)/1,0)</f>
        <v>0</v>
      </c>
      <c r="Q130">
        <f>IFERROR(VLOOKUP($B130,Kraftvärmeprod!$B$1:$AH$479,MATCH(Q$2,Kraftvärmeprod!$B$1:$AG$1,0),FALSE)/1,0)-IFERROR(VLOOKUP($B130,'Slutlig allokering'!$B$2:$AC$462,MATCH(Q$3,'Slutlig allokering'!$B$2:$AJ$2,0),FALSE)/1,0)</f>
        <v>0</v>
      </c>
      <c r="R130">
        <f>IFERROR(VLOOKUP($B130,Kraftvärmeprod!$B$1:$AH$479,MATCH(R$2,Kraftvärmeprod!$B$1:$AG$1,0),FALSE)/1,0)-IFERROR(VLOOKUP($B130,'Slutlig allokering'!$B$2:$AC$462,MATCH(R$3,'Slutlig allokering'!$B$2:$AJ$2,0),FALSE)/1,0)</f>
        <v>0</v>
      </c>
      <c r="S130">
        <f>IFERROR(VLOOKUP($B130,Kraftvärmeprod!$B$1:$AH$479,MATCH(S$2,Kraftvärmeprod!$B$1:$AG$1,0),FALSE)/1,0)-IFERROR(VLOOKUP($B130,'Slutlig allokering'!$B$2:$AC$462,MATCH(S$3,'Slutlig allokering'!$B$2:$AJ$2,0),FALSE)/1,0)</f>
        <v>0</v>
      </c>
      <c r="T130">
        <f>IFERROR(VLOOKUP($B130,Kraftvärmeprod!$B$1:$AH$479,MATCH(T$2,Kraftvärmeprod!$B$1:$AG$1,0),FALSE)/1,0)-IFERROR(VLOOKUP($B130,'Slutlig allokering'!$B$2:$AC$462,MATCH(T$3,'Slutlig allokering'!$B$2:$AJ$2,0),FALSE)/1,0)</f>
        <v>0</v>
      </c>
      <c r="U130">
        <f>IFERROR(VLOOKUP($B130,Kraftvärmeprod!$B$1:$AH$479,MATCH(U$2,Kraftvärmeprod!$B$1:$AG$1,0),FALSE)/1,0)-IFERROR(VLOOKUP($B130,'Slutlig allokering'!$B$2:$AC$462,MATCH(U$3,'Slutlig allokering'!$B$2:$AJ$2,0),FALSE)/1,0)</f>
        <v>0</v>
      </c>
      <c r="V130">
        <f>IFERROR(VLOOKUP($B130,Kraftvärmeprod!$B$1:$AH$479,MATCH(V$2,Kraftvärmeprod!$B$1:$AG$1,0),FALSE)/1,0)-IFERROR(VLOOKUP($B130,'Slutlig allokering'!$B$2:$AC$462,MATCH(V$3,'Slutlig allokering'!$B$2:$AJ$2,0),FALSE)/1,0)</f>
        <v>0</v>
      </c>
      <c r="W130">
        <f>IFERROR(VLOOKUP($B130,Kraftvärmeprod!$B$1:$AH$479,MATCH(W$2,Kraftvärmeprod!$B$1:$AG$1,0),FALSE)/1,0)-IFERROR(VLOOKUP($B130,'Slutlig allokering'!$B$2:$AC$462,MATCH(W$3,'Slutlig allokering'!$B$2:$AJ$2,0),FALSE)/1,0)</f>
        <v>0</v>
      </c>
      <c r="X130">
        <f>IFERROR(VLOOKUP($B130,Kraftvärmeprod!$B$1:$AH$479,MATCH(X$2,Kraftvärmeprod!$B$1:$AG$1,0),FALSE)/1,0)-IFERROR(VLOOKUP($B130,'Slutlig allokering'!$B$2:$AC$462,MATCH(X$3,'Slutlig allokering'!$B$2:$AJ$2,0),FALSE)/1,0)</f>
        <v>0</v>
      </c>
      <c r="Y130">
        <f>IFERROR(VLOOKUP($B130,Kraftvärmeprod!$B$1:$AH$479,MATCH(Y$2,Kraftvärmeprod!$B$1:$AG$1,0),FALSE)/1,0)-IFERROR(VLOOKUP($B130,'Slutlig allokering'!$B$2:$AC$462,MATCH(Y$3,'Slutlig allokering'!$B$2:$AJ$2,0),FALSE)/1,0)</f>
        <v>0</v>
      </c>
      <c r="Z130">
        <f>IFERROR(VLOOKUP($B130,Kraftvärmeprod!$B$1:$AH$479,MATCH(Z$2,Kraftvärmeprod!$B$1:$AG$1,0),FALSE)/1,0)-IFERROR(VLOOKUP($B130,'Slutlig allokering'!$B$2:$AC$462,MATCH(Z$3,'Slutlig allokering'!$B$2:$AJ$2,0),FALSE)/1,0)</f>
        <v>0</v>
      </c>
      <c r="AA130">
        <f>IFERROR(VLOOKUP($B130,Kraftvärmeprod!$B$1:$AH$479,MATCH(AA$2,Kraftvärmeprod!$B$1:$AG$1,0),FALSE)/1,0)-IFERROR(VLOOKUP($B130,'Slutlig allokering'!$B$2:$AC$462,MATCH(AA$3,'Slutlig allokering'!$B$2:$AJ$2,0),FALSE)/1,0)</f>
        <v>0</v>
      </c>
      <c r="AB130">
        <f>IFERROR(VLOOKUP($B130,Kraftvärmeprod!$B$1:$AH$479,MATCH(AB$2,Kraftvärmeprod!$B$1:$AG$1,0),FALSE)/1,0)-IFERROR(VLOOKUP($B130,'Slutlig allokering'!$B$2:$AC$462,MATCH(AB$3,'Slutlig allokering'!$B$2:$AJ$2,0),FALSE)/1,0)</f>
        <v>0</v>
      </c>
      <c r="AE130">
        <f t="shared" si="2"/>
        <v>0</v>
      </c>
      <c r="AG130">
        <f>IFERROR(VLOOKUP(B130,'Slutlig allokering'!$B$2:$AJ$462,MATCH("Summa justerad allokerad tillförd energi (utan hjälpel och rökgaskondensering):",'Slutlig allokering'!$B$2:$AK$2,0),FALSE)/1,"")</f>
        <v>0</v>
      </c>
      <c r="AI130" s="55" t="str">
        <f>IFERROR(1-VLOOKUP(B130,'Slutlig allokering'!$B$2:$AJ$462,MATCH("Andel av bränsle i kvv som allokerats till värme, exklusive rökgaskondensering och hjälpel",'Slutlig allokering'!$B$2:$AK$2,0),FALSE),"")</f>
        <v/>
      </c>
      <c r="AK130" s="55" t="str">
        <f t="shared" si="3"/>
        <v/>
      </c>
    </row>
    <row r="131" spans="1:37" x14ac:dyDescent="0.35">
      <c r="A131" s="28" t="s">
        <v>162</v>
      </c>
      <c r="B131" s="28" t="s">
        <v>165</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allokering'!$B$2:$AC$462,MATCH(E$3,'Slutlig allokering'!$B$2:$AJ$2,0),FALSE)/1,0)</f>
        <v>0</v>
      </c>
      <c r="F131">
        <f>IFERROR(VLOOKUP($B131,Kraftvärmeprod!$B$1:$AH$479,MATCH(F$2,Kraftvärmeprod!$B$1:$AG$1,0),FALSE)/1,0)-IFERROR(VLOOKUP($B131,'Slutlig allokering'!$B$2:$AC$462,MATCH(F$3,'Slutlig allokering'!$B$2:$AJ$2,0),FALSE)/1,0)</f>
        <v>0</v>
      </c>
      <c r="G131">
        <f>IFERROR(VLOOKUP($B131,Kraftvärmeprod!$B$1:$AH$479,MATCH(G$2,Kraftvärmeprod!$B$1:$AG$1,0),FALSE)/1,0)-IFERROR(VLOOKUP($B131,'Slutlig allokering'!$B$2:$AC$462,MATCH(G$3,'Slutlig allokering'!$B$2:$AJ$2,0),FALSE)/1,0)</f>
        <v>0</v>
      </c>
      <c r="H131">
        <f>IFERROR(VLOOKUP($B131,Kraftvärmeprod!$B$1:$AH$479,MATCH(H$2,Kraftvärmeprod!$B$1:$AG$1,0),FALSE)/1,0)-IFERROR(VLOOKUP($B131,'Slutlig allokering'!$B$2:$AC$462,MATCH(H$3,'Slutlig allokering'!$B$2:$AJ$2,0),FALSE)/1,0)</f>
        <v>0</v>
      </c>
      <c r="I131">
        <f>IFERROR(VLOOKUP($B131,Kraftvärmeprod!$B$1:$AH$479,MATCH(I$2,Kraftvärmeprod!$B$1:$AG$1,0),FALSE)/1,0)-IFERROR(VLOOKUP($B131,'Slutlig allokering'!$B$2:$AC$462,MATCH(I$3,'Slutlig allokering'!$B$2:$AJ$2,0),FALSE)/1,0)</f>
        <v>0</v>
      </c>
      <c r="J131">
        <f>IFERROR(VLOOKUP($B131,Kraftvärmeprod!$B$1:$AH$479,MATCH(J$2,Kraftvärmeprod!$B$1:$AG$1,0),FALSE)/1,0)-IFERROR(VLOOKUP($B131,'Slutlig allokering'!$B$2:$AC$462,MATCH(J$3,'Slutlig allokering'!$B$2:$AJ$2,0),FALSE)/1,0)</f>
        <v>0</v>
      </c>
      <c r="K131">
        <f>IFERROR(VLOOKUP($B131,Kraftvärmeprod!$B$1:$AH$479,MATCH(K$2,Kraftvärmeprod!$B$1:$AG$1,0),FALSE)/1,0)-IFERROR(VLOOKUP($B131,'Slutlig allokering'!$B$2:$AC$462,MATCH(K$3,'Slutlig allokering'!$B$2:$AJ$2,0),FALSE)/1,0)</f>
        <v>0</v>
      </c>
      <c r="L131">
        <f>IFERROR(VLOOKUP($B131,Kraftvärmeprod!$B$1:$AH$479,MATCH(L$2,Kraftvärmeprod!$B$1:$AG$1,0),FALSE)/1,0)-IFERROR(VLOOKUP($B131,'Slutlig allokering'!$B$2:$AC$462,MATCH(L$3,'Slutlig allokering'!$B$2:$AJ$2,0),FALSE)/1,0)</f>
        <v>0</v>
      </c>
      <c r="M131" s="143">
        <f>IFERROR(VLOOKUP($B131,Miljö!$B$1:$S$477,MATCH(M$2,Miljö!$B$1:$X$1,0),FALSE)/1,0)-IFERROR(VLOOKUP($B131,'Slutlig allokering'!$B$2:$AC$462,MATCH(M$3,'Slutlig allokering'!$B$2:$AJ$2,0),FALSE)/1,0)</f>
        <v>0</v>
      </c>
      <c r="N131">
        <f>IFERROR(VLOOKUP($B131,Kraftvärmeprod!$B$1:$AH$479,MATCH(N$2,Kraftvärmeprod!$B$1:$AG$1,0),FALSE)/1,0)-IFERROR(VLOOKUP($B131,'Slutlig allokering'!$B$2:$AC$462,MATCH(N$3,'Slutlig allokering'!$B$2:$AJ$2,0),FALSE)/1,0)</f>
        <v>0</v>
      </c>
      <c r="O131">
        <f>IFERROR(VLOOKUP($B131,Kraftvärmeprod!$B$1:$AH$479,MATCH(O$2,Kraftvärmeprod!$B$1:$AG$1,0),FALSE)/1,0)-IFERROR(VLOOKUP($B131,'Slutlig allokering'!$B$2:$AC$462,MATCH(O$3,'Slutlig allokering'!$B$2:$AJ$2,0),FALSE)/1,0)</f>
        <v>0</v>
      </c>
      <c r="P131">
        <f>IFERROR(VLOOKUP($B131,Kraftvärmeprod!$B$1:$AH$479,MATCH(P$2,Kraftvärmeprod!$B$1:$AG$1,0),FALSE)/1,0)-IFERROR(VLOOKUP($B131,'Slutlig allokering'!$B$2:$AC$462,MATCH(P$3,'Slutlig allokering'!$B$2:$AJ$2,0),FALSE)/1,0)</f>
        <v>0</v>
      </c>
      <c r="Q131">
        <f>IFERROR(VLOOKUP($B131,Kraftvärmeprod!$B$1:$AH$479,MATCH(Q$2,Kraftvärmeprod!$B$1:$AG$1,0),FALSE)/1,0)-IFERROR(VLOOKUP($B131,'Slutlig allokering'!$B$2:$AC$462,MATCH(Q$3,'Slutlig allokering'!$B$2:$AJ$2,0),FALSE)/1,0)</f>
        <v>0</v>
      </c>
      <c r="R131">
        <f>IFERROR(VLOOKUP($B131,Kraftvärmeprod!$B$1:$AH$479,MATCH(R$2,Kraftvärmeprod!$B$1:$AG$1,0),FALSE)/1,0)-IFERROR(VLOOKUP($B131,'Slutlig allokering'!$B$2:$AC$462,MATCH(R$3,'Slutlig allokering'!$B$2:$AJ$2,0),FALSE)/1,0)</f>
        <v>0</v>
      </c>
      <c r="S131">
        <f>IFERROR(VLOOKUP($B131,Kraftvärmeprod!$B$1:$AH$479,MATCH(S$2,Kraftvärmeprod!$B$1:$AG$1,0),FALSE)/1,0)-IFERROR(VLOOKUP($B131,'Slutlig allokering'!$B$2:$AC$462,MATCH(S$3,'Slutlig allokering'!$B$2:$AJ$2,0),FALSE)/1,0)</f>
        <v>0</v>
      </c>
      <c r="T131">
        <f>IFERROR(VLOOKUP($B131,Kraftvärmeprod!$B$1:$AH$479,MATCH(T$2,Kraftvärmeprod!$B$1:$AG$1,0),FALSE)/1,0)-IFERROR(VLOOKUP($B131,'Slutlig allokering'!$B$2:$AC$462,MATCH(T$3,'Slutlig allokering'!$B$2:$AJ$2,0),FALSE)/1,0)</f>
        <v>0</v>
      </c>
      <c r="U131">
        <f>IFERROR(VLOOKUP($B131,Kraftvärmeprod!$B$1:$AH$479,MATCH(U$2,Kraftvärmeprod!$B$1:$AG$1,0),FALSE)/1,0)-IFERROR(VLOOKUP($B131,'Slutlig allokering'!$B$2:$AC$462,MATCH(U$3,'Slutlig allokering'!$B$2:$AJ$2,0),FALSE)/1,0)</f>
        <v>0</v>
      </c>
      <c r="V131">
        <f>IFERROR(VLOOKUP($B131,Kraftvärmeprod!$B$1:$AH$479,MATCH(V$2,Kraftvärmeprod!$B$1:$AG$1,0),FALSE)/1,0)-IFERROR(VLOOKUP($B131,'Slutlig allokering'!$B$2:$AC$462,MATCH(V$3,'Slutlig allokering'!$B$2:$AJ$2,0),FALSE)/1,0)</f>
        <v>0</v>
      </c>
      <c r="W131">
        <f>IFERROR(VLOOKUP($B131,Kraftvärmeprod!$B$1:$AH$479,MATCH(W$2,Kraftvärmeprod!$B$1:$AG$1,0),FALSE)/1,0)-IFERROR(VLOOKUP($B131,'Slutlig allokering'!$B$2:$AC$462,MATCH(W$3,'Slutlig allokering'!$B$2:$AJ$2,0),FALSE)/1,0)</f>
        <v>0</v>
      </c>
      <c r="X131">
        <f>IFERROR(VLOOKUP($B131,Kraftvärmeprod!$B$1:$AH$479,MATCH(X$2,Kraftvärmeprod!$B$1:$AG$1,0),FALSE)/1,0)-IFERROR(VLOOKUP($B131,'Slutlig allokering'!$B$2:$AC$462,MATCH(X$3,'Slutlig allokering'!$B$2:$AJ$2,0),FALSE)/1,0)</f>
        <v>0</v>
      </c>
      <c r="Y131">
        <f>IFERROR(VLOOKUP($B131,Kraftvärmeprod!$B$1:$AH$479,MATCH(Y$2,Kraftvärmeprod!$B$1:$AG$1,0),FALSE)/1,0)-IFERROR(VLOOKUP($B131,'Slutlig allokering'!$B$2:$AC$462,MATCH(Y$3,'Slutlig allokering'!$B$2:$AJ$2,0),FALSE)/1,0)</f>
        <v>0</v>
      </c>
      <c r="Z131">
        <f>IFERROR(VLOOKUP($B131,Kraftvärmeprod!$B$1:$AH$479,MATCH(Z$2,Kraftvärmeprod!$B$1:$AG$1,0),FALSE)/1,0)-IFERROR(VLOOKUP($B131,'Slutlig allokering'!$B$2:$AC$462,MATCH(Z$3,'Slutlig allokering'!$B$2:$AJ$2,0),FALSE)/1,0)</f>
        <v>0</v>
      </c>
      <c r="AA131">
        <f>IFERROR(VLOOKUP($B131,Kraftvärmeprod!$B$1:$AH$479,MATCH(AA$2,Kraftvärmeprod!$B$1:$AG$1,0),FALSE)/1,0)-IFERROR(VLOOKUP($B131,'Slutlig allokering'!$B$2:$AC$462,MATCH(AA$3,'Slutlig allokering'!$B$2:$AJ$2,0),FALSE)/1,0)</f>
        <v>0</v>
      </c>
      <c r="AB131">
        <f>IFERROR(VLOOKUP($B131,Kraftvärmeprod!$B$1:$AH$479,MATCH(AB$2,Kraftvärmeprod!$B$1:$AG$1,0),FALSE)/1,0)-IFERROR(VLOOKUP($B131,'Slutlig allokering'!$B$2:$AC$462,MATCH(AB$3,'Slutlig allokering'!$B$2:$AJ$2,0),FALSE)/1,0)</f>
        <v>0</v>
      </c>
      <c r="AE131">
        <f t="shared" si="2"/>
        <v>0</v>
      </c>
      <c r="AG131">
        <f>IFERROR(VLOOKUP(B131,'Slutlig allokering'!$B$2:$AJ$462,MATCH("Summa justerad allokerad tillförd energi (utan hjälpel och rökgaskondensering):",'Slutlig allokering'!$B$2:$AK$2,0),FALSE)/1,"")</f>
        <v>0</v>
      </c>
      <c r="AI131" s="55" t="str">
        <f>IFERROR(1-VLOOKUP(B131,'Slutlig allokering'!$B$2:$AJ$462,MATCH("Andel av bränsle i kvv som allokerats till värme, exklusive rökgaskondensering och hjälpel",'Slutlig allokering'!$B$2:$AK$2,0),FALSE),"")</f>
        <v/>
      </c>
      <c r="AK131" s="55" t="str">
        <f t="shared" si="3"/>
        <v/>
      </c>
    </row>
    <row r="132" spans="1:37" x14ac:dyDescent="0.35">
      <c r="A132" s="28" t="s">
        <v>162</v>
      </c>
      <c r="B132" s="28" t="s">
        <v>166</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allokering'!$B$2:$AC$462,MATCH(E$3,'Slutlig allokering'!$B$2:$AJ$2,0),FALSE)/1,0)</f>
        <v>0</v>
      </c>
      <c r="F132">
        <f>IFERROR(VLOOKUP($B132,Kraftvärmeprod!$B$1:$AH$479,MATCH(F$2,Kraftvärmeprod!$B$1:$AG$1,0),FALSE)/1,0)-IFERROR(VLOOKUP($B132,'Slutlig allokering'!$B$2:$AC$462,MATCH(F$3,'Slutlig allokering'!$B$2:$AJ$2,0),FALSE)/1,0)</f>
        <v>0</v>
      </c>
      <c r="G132">
        <f>IFERROR(VLOOKUP($B132,Kraftvärmeprod!$B$1:$AH$479,MATCH(G$2,Kraftvärmeprod!$B$1:$AG$1,0),FALSE)/1,0)-IFERROR(VLOOKUP($B132,'Slutlig allokering'!$B$2:$AC$462,MATCH(G$3,'Slutlig allokering'!$B$2:$AJ$2,0),FALSE)/1,0)</f>
        <v>0</v>
      </c>
      <c r="H132">
        <f>IFERROR(VLOOKUP($B132,Kraftvärmeprod!$B$1:$AH$479,MATCH(H$2,Kraftvärmeprod!$B$1:$AG$1,0),FALSE)/1,0)-IFERROR(VLOOKUP($B132,'Slutlig allokering'!$B$2:$AC$462,MATCH(H$3,'Slutlig allokering'!$B$2:$AJ$2,0),FALSE)/1,0)</f>
        <v>0</v>
      </c>
      <c r="I132">
        <f>IFERROR(VLOOKUP($B132,Kraftvärmeprod!$B$1:$AH$479,MATCH(I$2,Kraftvärmeprod!$B$1:$AG$1,0),FALSE)/1,0)-IFERROR(VLOOKUP($B132,'Slutlig allokering'!$B$2:$AC$462,MATCH(I$3,'Slutlig allokering'!$B$2:$AJ$2,0),FALSE)/1,0)</f>
        <v>0</v>
      </c>
      <c r="J132">
        <f>IFERROR(VLOOKUP($B132,Kraftvärmeprod!$B$1:$AH$479,MATCH(J$2,Kraftvärmeprod!$B$1:$AG$1,0),FALSE)/1,0)-IFERROR(VLOOKUP($B132,'Slutlig allokering'!$B$2:$AC$462,MATCH(J$3,'Slutlig allokering'!$B$2:$AJ$2,0),FALSE)/1,0)</f>
        <v>0</v>
      </c>
      <c r="K132">
        <f>IFERROR(VLOOKUP($B132,Kraftvärmeprod!$B$1:$AH$479,MATCH(K$2,Kraftvärmeprod!$B$1:$AG$1,0),FALSE)/1,0)-IFERROR(VLOOKUP($B132,'Slutlig allokering'!$B$2:$AC$462,MATCH(K$3,'Slutlig allokering'!$B$2:$AJ$2,0),FALSE)/1,0)</f>
        <v>0</v>
      </c>
      <c r="L132">
        <f>IFERROR(VLOOKUP($B132,Kraftvärmeprod!$B$1:$AH$479,MATCH(L$2,Kraftvärmeprod!$B$1:$AG$1,0),FALSE)/1,0)-IFERROR(VLOOKUP($B132,'Slutlig allokering'!$B$2:$AC$462,MATCH(L$3,'Slutlig allokering'!$B$2:$AJ$2,0),FALSE)/1,0)</f>
        <v>0</v>
      </c>
      <c r="M132" s="143">
        <f>IFERROR(VLOOKUP($B132,Miljö!$B$1:$S$477,MATCH(M$2,Miljö!$B$1:$X$1,0),FALSE)/1,0)-IFERROR(VLOOKUP($B132,'Slutlig allokering'!$B$2:$AC$462,MATCH(M$3,'Slutlig allokering'!$B$2:$AJ$2,0),FALSE)/1,0)</f>
        <v>0</v>
      </c>
      <c r="N132">
        <f>IFERROR(VLOOKUP($B132,Kraftvärmeprod!$B$1:$AH$479,MATCH(N$2,Kraftvärmeprod!$B$1:$AG$1,0),FALSE)/1,0)-IFERROR(VLOOKUP($B132,'Slutlig allokering'!$B$2:$AC$462,MATCH(N$3,'Slutlig allokering'!$B$2:$AJ$2,0),FALSE)/1,0)</f>
        <v>0</v>
      </c>
      <c r="O132">
        <f>IFERROR(VLOOKUP($B132,Kraftvärmeprod!$B$1:$AH$479,MATCH(O$2,Kraftvärmeprod!$B$1:$AG$1,0),FALSE)/1,0)-IFERROR(VLOOKUP($B132,'Slutlig allokering'!$B$2:$AC$462,MATCH(O$3,'Slutlig allokering'!$B$2:$AJ$2,0),FALSE)/1,0)</f>
        <v>0</v>
      </c>
      <c r="P132">
        <f>IFERROR(VLOOKUP($B132,Kraftvärmeprod!$B$1:$AH$479,MATCH(P$2,Kraftvärmeprod!$B$1:$AG$1,0),FALSE)/1,0)-IFERROR(VLOOKUP($B132,'Slutlig allokering'!$B$2:$AC$462,MATCH(P$3,'Slutlig allokering'!$B$2:$AJ$2,0),FALSE)/1,0)</f>
        <v>0</v>
      </c>
      <c r="Q132">
        <f>IFERROR(VLOOKUP($B132,Kraftvärmeprod!$B$1:$AH$479,MATCH(Q$2,Kraftvärmeprod!$B$1:$AG$1,0),FALSE)/1,0)-IFERROR(VLOOKUP($B132,'Slutlig allokering'!$B$2:$AC$462,MATCH(Q$3,'Slutlig allokering'!$B$2:$AJ$2,0),FALSE)/1,0)</f>
        <v>0</v>
      </c>
      <c r="R132">
        <f>IFERROR(VLOOKUP($B132,Kraftvärmeprod!$B$1:$AH$479,MATCH(R$2,Kraftvärmeprod!$B$1:$AG$1,0),FALSE)/1,0)-IFERROR(VLOOKUP($B132,'Slutlig allokering'!$B$2:$AC$462,MATCH(R$3,'Slutlig allokering'!$B$2:$AJ$2,0),FALSE)/1,0)</f>
        <v>0</v>
      </c>
      <c r="S132">
        <f>IFERROR(VLOOKUP($B132,Kraftvärmeprod!$B$1:$AH$479,MATCH(S$2,Kraftvärmeprod!$B$1:$AG$1,0),FALSE)/1,0)-IFERROR(VLOOKUP($B132,'Slutlig allokering'!$B$2:$AC$462,MATCH(S$3,'Slutlig allokering'!$B$2:$AJ$2,0),FALSE)/1,0)</f>
        <v>0</v>
      </c>
      <c r="T132">
        <f>IFERROR(VLOOKUP($B132,Kraftvärmeprod!$B$1:$AH$479,MATCH(T$2,Kraftvärmeprod!$B$1:$AG$1,0),FALSE)/1,0)-IFERROR(VLOOKUP($B132,'Slutlig allokering'!$B$2:$AC$462,MATCH(T$3,'Slutlig allokering'!$B$2:$AJ$2,0),FALSE)/1,0)</f>
        <v>0</v>
      </c>
      <c r="U132">
        <f>IFERROR(VLOOKUP($B132,Kraftvärmeprod!$B$1:$AH$479,MATCH(U$2,Kraftvärmeprod!$B$1:$AG$1,0),FALSE)/1,0)-IFERROR(VLOOKUP($B132,'Slutlig allokering'!$B$2:$AC$462,MATCH(U$3,'Slutlig allokering'!$B$2:$AJ$2,0),FALSE)/1,0)</f>
        <v>0</v>
      </c>
      <c r="V132">
        <f>IFERROR(VLOOKUP($B132,Kraftvärmeprod!$B$1:$AH$479,MATCH(V$2,Kraftvärmeprod!$B$1:$AG$1,0),FALSE)/1,0)-IFERROR(VLOOKUP($B132,'Slutlig allokering'!$B$2:$AC$462,MATCH(V$3,'Slutlig allokering'!$B$2:$AJ$2,0),FALSE)/1,0)</f>
        <v>0</v>
      </c>
      <c r="W132">
        <f>IFERROR(VLOOKUP($B132,Kraftvärmeprod!$B$1:$AH$479,MATCH(W$2,Kraftvärmeprod!$B$1:$AG$1,0),FALSE)/1,0)-IFERROR(VLOOKUP($B132,'Slutlig allokering'!$B$2:$AC$462,MATCH(W$3,'Slutlig allokering'!$B$2:$AJ$2,0),FALSE)/1,0)</f>
        <v>0</v>
      </c>
      <c r="X132">
        <f>IFERROR(VLOOKUP($B132,Kraftvärmeprod!$B$1:$AH$479,MATCH(X$2,Kraftvärmeprod!$B$1:$AG$1,0),FALSE)/1,0)-IFERROR(VLOOKUP($B132,'Slutlig allokering'!$B$2:$AC$462,MATCH(X$3,'Slutlig allokering'!$B$2:$AJ$2,0),FALSE)/1,0)</f>
        <v>0</v>
      </c>
      <c r="Y132">
        <f>IFERROR(VLOOKUP($B132,Kraftvärmeprod!$B$1:$AH$479,MATCH(Y$2,Kraftvärmeprod!$B$1:$AG$1,0),FALSE)/1,0)-IFERROR(VLOOKUP($B132,'Slutlig allokering'!$B$2:$AC$462,MATCH(Y$3,'Slutlig allokering'!$B$2:$AJ$2,0),FALSE)/1,0)</f>
        <v>0</v>
      </c>
      <c r="Z132">
        <f>IFERROR(VLOOKUP($B132,Kraftvärmeprod!$B$1:$AH$479,MATCH(Z$2,Kraftvärmeprod!$B$1:$AG$1,0),FALSE)/1,0)-IFERROR(VLOOKUP($B132,'Slutlig allokering'!$B$2:$AC$462,MATCH(Z$3,'Slutlig allokering'!$B$2:$AJ$2,0),FALSE)/1,0)</f>
        <v>0</v>
      </c>
      <c r="AA132">
        <f>IFERROR(VLOOKUP($B132,Kraftvärmeprod!$B$1:$AH$479,MATCH(AA$2,Kraftvärmeprod!$B$1:$AG$1,0),FALSE)/1,0)-IFERROR(VLOOKUP($B132,'Slutlig allokering'!$B$2:$AC$462,MATCH(AA$3,'Slutlig allokering'!$B$2:$AJ$2,0),FALSE)/1,0)</f>
        <v>0</v>
      </c>
      <c r="AB132">
        <f>IFERROR(VLOOKUP($B132,Kraftvärmeprod!$B$1:$AH$479,MATCH(AB$2,Kraftvärmeprod!$B$1:$AG$1,0),FALSE)/1,0)-IFERROR(VLOOKUP($B132,'Slutlig allokering'!$B$2:$AC$462,MATCH(AB$3,'Slutlig allokering'!$B$2:$AJ$2,0),FALSE)/1,0)</f>
        <v>0</v>
      </c>
      <c r="AE132">
        <f t="shared" si="2"/>
        <v>0</v>
      </c>
      <c r="AG132">
        <f>IFERROR(VLOOKUP(B132,'Slutlig allokering'!$B$2:$AJ$462,MATCH("Summa justerad allokerad tillförd energi (utan hjälpel och rökgaskondensering):",'Slutlig allokering'!$B$2:$AK$2,0),FALSE)/1,"")</f>
        <v>0</v>
      </c>
      <c r="AI132" s="55" t="str">
        <f>IFERROR(1-VLOOKUP(B132,'Slutlig allokering'!$B$2:$AJ$462,MATCH("Andel av bränsle i kvv som allokerats till värme, exklusive rökgaskondensering och hjälpel",'Slutlig allokering'!$B$2:$AK$2,0),FALSE),"")</f>
        <v/>
      </c>
      <c r="AK132" s="55" t="str">
        <f t="shared" si="3"/>
        <v/>
      </c>
    </row>
    <row r="133" spans="1:37" x14ac:dyDescent="0.35">
      <c r="A133" s="28" t="s">
        <v>167</v>
      </c>
      <c r="B133" s="28" t="s">
        <v>168</v>
      </c>
      <c r="C133">
        <f>IFERROR(VLOOKUP($B133,Kraftvärmeprod!$B$1:$AH$479,MATCH(C$3,Kraftvärmeprod!$B$1:$AG$1,0),FALSE)/1,"")</f>
        <v>41.935000000000002</v>
      </c>
      <c r="D133">
        <f>IFERROR(VLOOKUP($B133,Kraftvärmeprod!$B$1:$AH$479,MATCH(D$3,Kraftvärmeprod!$B$1:$AG$1,0),FALSE)/1,"")</f>
        <v>7.2709999999999999</v>
      </c>
      <c r="E133">
        <f>IFERROR(VLOOKUP($B133,Kraftvärmeprod!$B$1:$AH$479,MATCH(E$2,Kraftvärmeprod!$B$1:$AG$1,0),FALSE)/1,0)-IFERROR(VLOOKUP($B133,'Slutlig allokering'!$B$2:$AC$462,MATCH(E$3,'Slutlig allokering'!$B$2:$AJ$2,0),FALSE)/1,0)</f>
        <v>0</v>
      </c>
      <c r="F133">
        <f>IFERROR(VLOOKUP($B133,Kraftvärmeprod!$B$1:$AH$479,MATCH(F$2,Kraftvärmeprod!$B$1:$AG$1,0),FALSE)/1,0)-IFERROR(VLOOKUP($B133,'Slutlig allokering'!$B$2:$AC$462,MATCH(F$3,'Slutlig allokering'!$B$2:$AJ$2,0),FALSE)/1,0)</f>
        <v>0</v>
      </c>
      <c r="G133">
        <f>IFERROR(VLOOKUP($B133,Kraftvärmeprod!$B$1:$AH$479,MATCH(G$2,Kraftvärmeprod!$B$1:$AG$1,0),FALSE)/1,0)-IFERROR(VLOOKUP($B133,'Slutlig allokering'!$B$2:$AC$462,MATCH(G$3,'Slutlig allokering'!$B$2:$AJ$2,0),FALSE)/1,0)</f>
        <v>2.0267099999999996</v>
      </c>
      <c r="H133">
        <f>IFERROR(VLOOKUP($B133,Kraftvärmeprod!$B$1:$AH$479,MATCH(H$2,Kraftvärmeprod!$B$1:$AG$1,0),FALSE)/1,0)-IFERROR(VLOOKUP($B133,'Slutlig allokering'!$B$2:$AC$462,MATCH(H$3,'Slutlig allokering'!$B$2:$AJ$2,0),FALSE)/1,0)</f>
        <v>0</v>
      </c>
      <c r="I133">
        <f>IFERROR(VLOOKUP($B133,Kraftvärmeprod!$B$1:$AH$479,MATCH(I$2,Kraftvärmeprod!$B$1:$AG$1,0),FALSE)/1,0)-IFERROR(VLOOKUP($B133,'Slutlig allokering'!$B$2:$AC$462,MATCH(I$3,'Slutlig allokering'!$B$2:$AJ$2,0),FALSE)/1,0)</f>
        <v>0</v>
      </c>
      <c r="J133">
        <f>IFERROR(VLOOKUP($B133,Kraftvärmeprod!$B$1:$AH$479,MATCH(J$2,Kraftvärmeprod!$B$1:$AG$1,0),FALSE)/1,0)-IFERROR(VLOOKUP($B133,'Slutlig allokering'!$B$2:$AC$462,MATCH(J$3,'Slutlig allokering'!$B$2:$AJ$2,0),FALSE)/1,0)</f>
        <v>0</v>
      </c>
      <c r="K133">
        <f>IFERROR(VLOOKUP($B133,Kraftvärmeprod!$B$1:$AH$479,MATCH(K$2,Kraftvärmeprod!$B$1:$AG$1,0),FALSE)/1,0)-IFERROR(VLOOKUP($B133,'Slutlig allokering'!$B$2:$AC$462,MATCH(K$3,'Slutlig allokering'!$B$2:$AJ$2,0),FALSE)/1,0)</f>
        <v>0</v>
      </c>
      <c r="L133">
        <f>IFERROR(VLOOKUP($B133,Kraftvärmeprod!$B$1:$AH$479,MATCH(L$2,Kraftvärmeprod!$B$1:$AG$1,0),FALSE)/1,0)-IFERROR(VLOOKUP($B133,'Slutlig allokering'!$B$2:$AC$462,MATCH(L$3,'Slutlig allokering'!$B$2:$AJ$2,0),FALSE)/1,0)</f>
        <v>10.132899999999999</v>
      </c>
      <c r="M133" s="143">
        <f>IFERROR(VLOOKUP($B133,Miljö!$B$1:$S$477,MATCH(M$2,Miljö!$B$1:$X$1,0),FALSE)/1,0)-IFERROR(VLOOKUP($B133,'Slutlig allokering'!$B$2:$AC$462,MATCH(M$3,'Slutlig allokering'!$B$2:$AJ$2,0),FALSE)/1,0)</f>
        <v>0</v>
      </c>
      <c r="N133">
        <f>IFERROR(VLOOKUP($B133,Kraftvärmeprod!$B$1:$AH$479,MATCH(N$2,Kraftvärmeprod!$B$1:$AG$1,0),FALSE)/1,0)-IFERROR(VLOOKUP($B133,'Slutlig allokering'!$B$2:$AC$462,MATCH(N$3,'Slutlig allokering'!$B$2:$AJ$2,0),FALSE)/1,0)</f>
        <v>0</v>
      </c>
      <c r="O133">
        <f>IFERROR(VLOOKUP($B133,Kraftvärmeprod!$B$1:$AH$479,MATCH(O$2,Kraftvärmeprod!$B$1:$AG$1,0),FALSE)/1,0)-IFERROR(VLOOKUP($B133,'Slutlig allokering'!$B$2:$AC$462,MATCH(O$3,'Slutlig allokering'!$B$2:$AJ$2,0),FALSE)/1,0)</f>
        <v>0</v>
      </c>
      <c r="P133">
        <f>IFERROR(VLOOKUP($B133,Kraftvärmeprod!$B$1:$AH$479,MATCH(P$2,Kraftvärmeprod!$B$1:$AG$1,0),FALSE)/1,0)-IFERROR(VLOOKUP($B133,'Slutlig allokering'!$B$2:$AC$462,MATCH(P$3,'Slutlig allokering'!$B$2:$AJ$2,0),FALSE)/1,0)</f>
        <v>0</v>
      </c>
      <c r="Q133">
        <f>IFERROR(VLOOKUP($B133,Kraftvärmeprod!$B$1:$AH$479,MATCH(Q$2,Kraftvärmeprod!$B$1:$AG$1,0),FALSE)/1,0)-IFERROR(VLOOKUP($B133,'Slutlig allokering'!$B$2:$AC$462,MATCH(Q$3,'Slutlig allokering'!$B$2:$AJ$2,0),FALSE)/1,0)</f>
        <v>0</v>
      </c>
      <c r="R133">
        <f>IFERROR(VLOOKUP($B133,Kraftvärmeprod!$B$1:$AH$479,MATCH(R$2,Kraftvärmeprod!$B$1:$AG$1,0),FALSE)/1,0)-IFERROR(VLOOKUP($B133,'Slutlig allokering'!$B$2:$AC$462,MATCH(R$3,'Slutlig allokering'!$B$2:$AJ$2,0),FALSE)/1,0)</f>
        <v>8.1061999999999976</v>
      </c>
      <c r="S133">
        <f>IFERROR(VLOOKUP($B133,Kraftvärmeprod!$B$1:$AH$479,MATCH(S$2,Kraftvärmeprod!$B$1:$AG$1,0),FALSE)/1,0)-IFERROR(VLOOKUP($B133,'Slutlig allokering'!$B$2:$AC$462,MATCH(S$3,'Slutlig allokering'!$B$2:$AJ$2,0),FALSE)/1,0)</f>
        <v>0</v>
      </c>
      <c r="T133">
        <f>IFERROR(VLOOKUP($B133,Kraftvärmeprod!$B$1:$AH$479,MATCH(T$2,Kraftvärmeprod!$B$1:$AG$1,0),FALSE)/1,0)-IFERROR(VLOOKUP($B133,'Slutlig allokering'!$B$2:$AC$462,MATCH(T$3,'Slutlig allokering'!$B$2:$AJ$2,0),FALSE)/1,0)</f>
        <v>0</v>
      </c>
      <c r="U133">
        <f>IFERROR(VLOOKUP($B133,Kraftvärmeprod!$B$1:$AH$479,MATCH(U$2,Kraftvärmeprod!$B$1:$AG$1,0),FALSE)/1,0)-IFERROR(VLOOKUP($B133,'Slutlig allokering'!$B$2:$AC$462,MATCH(U$3,'Slutlig allokering'!$B$2:$AJ$2,0),FALSE)/1,0)</f>
        <v>0</v>
      </c>
      <c r="V133">
        <f>IFERROR(VLOOKUP($B133,Kraftvärmeprod!$B$1:$AH$479,MATCH(V$2,Kraftvärmeprod!$B$1:$AG$1,0),FALSE)/1,0)-IFERROR(VLOOKUP($B133,'Slutlig allokering'!$B$2:$AC$462,MATCH(V$3,'Slutlig allokering'!$B$2:$AJ$2,0),FALSE)/1,0)</f>
        <v>0</v>
      </c>
      <c r="W133">
        <f>IFERROR(VLOOKUP($B133,Kraftvärmeprod!$B$1:$AH$479,MATCH(W$2,Kraftvärmeprod!$B$1:$AG$1,0),FALSE)/1,0)-IFERROR(VLOOKUP($B133,'Slutlig allokering'!$B$2:$AC$462,MATCH(W$3,'Slutlig allokering'!$B$2:$AJ$2,0),FALSE)/1,0)</f>
        <v>0</v>
      </c>
      <c r="X133">
        <f>IFERROR(VLOOKUP($B133,Kraftvärmeprod!$B$1:$AH$479,MATCH(X$2,Kraftvärmeprod!$B$1:$AG$1,0),FALSE)/1,0)-IFERROR(VLOOKUP($B133,'Slutlig allokering'!$B$2:$AC$462,MATCH(X$3,'Slutlig allokering'!$B$2:$AJ$2,0),FALSE)/1,0)</f>
        <v>0</v>
      </c>
      <c r="Y133">
        <f>IFERROR(VLOOKUP($B133,Kraftvärmeprod!$B$1:$AH$479,MATCH(Y$2,Kraftvärmeprod!$B$1:$AG$1,0),FALSE)/1,0)-IFERROR(VLOOKUP($B133,'Slutlig allokering'!$B$2:$AC$462,MATCH(Y$3,'Slutlig allokering'!$B$2:$AJ$2,0),FALSE)/1,0)</f>
        <v>0</v>
      </c>
      <c r="Z133">
        <f>IFERROR(VLOOKUP($B133,Kraftvärmeprod!$B$1:$AH$479,MATCH(Z$2,Kraftvärmeprod!$B$1:$AG$1,0),FALSE)/1,0)-IFERROR(VLOOKUP($B133,'Slutlig allokering'!$B$2:$AC$462,MATCH(Z$3,'Slutlig allokering'!$B$2:$AJ$2,0),FALSE)/1,0)</f>
        <v>0</v>
      </c>
      <c r="AA133">
        <f>IFERROR(VLOOKUP($B133,Kraftvärmeprod!$B$1:$AH$479,MATCH(AA$2,Kraftvärmeprod!$B$1:$AG$1,0),FALSE)/1,0)-IFERROR(VLOOKUP($B133,'Slutlig allokering'!$B$2:$AC$462,MATCH(AA$3,'Slutlig allokering'!$B$2:$AJ$2,0),FALSE)/1,0)</f>
        <v>0</v>
      </c>
      <c r="AB133">
        <f>IFERROR(VLOOKUP($B133,Kraftvärmeprod!$B$1:$AH$479,MATCH(AB$2,Kraftvärmeprod!$B$1:$AG$1,0),FALSE)/1,0)-IFERROR(VLOOKUP($B133,'Slutlig allokering'!$B$2:$AC$462,MATCH(AB$3,'Slutlig allokering'!$B$2:$AJ$2,0),FALSE)/1,0)</f>
        <v>0</v>
      </c>
      <c r="AE133">
        <f t="shared" ref="AE133:AE196" si="4">SUM(E133:AB133)-M133</f>
        <v>20.265809999999995</v>
      </c>
      <c r="AG133">
        <f>IFERROR(VLOOKUP(B133,'Slutlig allokering'!$B$2:$AJ$462,MATCH("Summa justerad allokerad tillförd energi (utan hjälpel och rökgaskondensering):",'Slutlig allokering'!$B$2:$AK$2,0),FALSE)/1,"")</f>
        <v>44.850189999999998</v>
      </c>
      <c r="AI133" s="55">
        <f>IFERROR(1-VLOOKUP(B133,'Slutlig allokering'!$B$2:$AJ$462,MATCH("Andel av bränsle i kvv som allokerats till värme, exklusive rökgaskondensering och hjälpel",'Slutlig allokering'!$B$2:$AK$2,0),FALSE),"")</f>
        <v>0.31122627311259909</v>
      </c>
      <c r="AK133" s="55">
        <f t="shared" ref="AK133:AK196" si="5">IFERROR(AE133/(AE133+AG133),"")</f>
        <v>0.31122627311259904</v>
      </c>
    </row>
    <row r="134" spans="1:37" x14ac:dyDescent="0.35">
      <c r="A134" s="28" t="s">
        <v>167</v>
      </c>
      <c r="B134" s="28" t="s">
        <v>169</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allokering'!$B$2:$AC$462,MATCH(E$3,'Slutlig allokering'!$B$2:$AJ$2,0),FALSE)/1,0)</f>
        <v>0</v>
      </c>
      <c r="F134">
        <f>IFERROR(VLOOKUP($B134,Kraftvärmeprod!$B$1:$AH$479,MATCH(F$2,Kraftvärmeprod!$B$1:$AG$1,0),FALSE)/1,0)-IFERROR(VLOOKUP($B134,'Slutlig allokering'!$B$2:$AC$462,MATCH(F$3,'Slutlig allokering'!$B$2:$AJ$2,0),FALSE)/1,0)</f>
        <v>0</v>
      </c>
      <c r="G134">
        <f>IFERROR(VLOOKUP($B134,Kraftvärmeprod!$B$1:$AH$479,MATCH(G$2,Kraftvärmeprod!$B$1:$AG$1,0),FALSE)/1,0)-IFERROR(VLOOKUP($B134,'Slutlig allokering'!$B$2:$AC$462,MATCH(G$3,'Slutlig allokering'!$B$2:$AJ$2,0),FALSE)/1,0)</f>
        <v>0</v>
      </c>
      <c r="H134">
        <f>IFERROR(VLOOKUP($B134,Kraftvärmeprod!$B$1:$AH$479,MATCH(H$2,Kraftvärmeprod!$B$1:$AG$1,0),FALSE)/1,0)-IFERROR(VLOOKUP($B134,'Slutlig allokering'!$B$2:$AC$462,MATCH(H$3,'Slutlig allokering'!$B$2:$AJ$2,0),FALSE)/1,0)</f>
        <v>0</v>
      </c>
      <c r="I134">
        <f>IFERROR(VLOOKUP($B134,Kraftvärmeprod!$B$1:$AH$479,MATCH(I$2,Kraftvärmeprod!$B$1:$AG$1,0),FALSE)/1,0)-IFERROR(VLOOKUP($B134,'Slutlig allokering'!$B$2:$AC$462,MATCH(I$3,'Slutlig allokering'!$B$2:$AJ$2,0),FALSE)/1,0)</f>
        <v>0</v>
      </c>
      <c r="J134">
        <f>IFERROR(VLOOKUP($B134,Kraftvärmeprod!$B$1:$AH$479,MATCH(J$2,Kraftvärmeprod!$B$1:$AG$1,0),FALSE)/1,0)-IFERROR(VLOOKUP($B134,'Slutlig allokering'!$B$2:$AC$462,MATCH(J$3,'Slutlig allokering'!$B$2:$AJ$2,0),FALSE)/1,0)</f>
        <v>0</v>
      </c>
      <c r="K134">
        <f>IFERROR(VLOOKUP($B134,Kraftvärmeprod!$B$1:$AH$479,MATCH(K$2,Kraftvärmeprod!$B$1:$AG$1,0),FALSE)/1,0)-IFERROR(VLOOKUP($B134,'Slutlig allokering'!$B$2:$AC$462,MATCH(K$3,'Slutlig allokering'!$B$2:$AJ$2,0),FALSE)/1,0)</f>
        <v>0</v>
      </c>
      <c r="L134">
        <f>IFERROR(VLOOKUP($B134,Kraftvärmeprod!$B$1:$AH$479,MATCH(L$2,Kraftvärmeprod!$B$1:$AG$1,0),FALSE)/1,0)-IFERROR(VLOOKUP($B134,'Slutlig allokering'!$B$2:$AC$462,MATCH(L$3,'Slutlig allokering'!$B$2:$AJ$2,0),FALSE)/1,0)</f>
        <v>0</v>
      </c>
      <c r="M134" s="143">
        <f>IFERROR(VLOOKUP($B134,Miljö!$B$1:$S$477,MATCH(M$2,Miljö!$B$1:$X$1,0),FALSE)/1,0)-IFERROR(VLOOKUP($B134,'Slutlig allokering'!$B$2:$AC$462,MATCH(M$3,'Slutlig allokering'!$B$2:$AJ$2,0),FALSE)/1,0)</f>
        <v>0</v>
      </c>
      <c r="N134">
        <f>IFERROR(VLOOKUP($B134,Kraftvärmeprod!$B$1:$AH$479,MATCH(N$2,Kraftvärmeprod!$B$1:$AG$1,0),FALSE)/1,0)-IFERROR(VLOOKUP($B134,'Slutlig allokering'!$B$2:$AC$462,MATCH(N$3,'Slutlig allokering'!$B$2:$AJ$2,0),FALSE)/1,0)</f>
        <v>0</v>
      </c>
      <c r="O134">
        <f>IFERROR(VLOOKUP($B134,Kraftvärmeprod!$B$1:$AH$479,MATCH(O$2,Kraftvärmeprod!$B$1:$AG$1,0),FALSE)/1,0)-IFERROR(VLOOKUP($B134,'Slutlig allokering'!$B$2:$AC$462,MATCH(O$3,'Slutlig allokering'!$B$2:$AJ$2,0),FALSE)/1,0)</f>
        <v>0</v>
      </c>
      <c r="P134">
        <f>IFERROR(VLOOKUP($B134,Kraftvärmeprod!$B$1:$AH$479,MATCH(P$2,Kraftvärmeprod!$B$1:$AG$1,0),FALSE)/1,0)-IFERROR(VLOOKUP($B134,'Slutlig allokering'!$B$2:$AC$462,MATCH(P$3,'Slutlig allokering'!$B$2:$AJ$2,0),FALSE)/1,0)</f>
        <v>0</v>
      </c>
      <c r="Q134">
        <f>IFERROR(VLOOKUP($B134,Kraftvärmeprod!$B$1:$AH$479,MATCH(Q$2,Kraftvärmeprod!$B$1:$AG$1,0),FALSE)/1,0)-IFERROR(VLOOKUP($B134,'Slutlig allokering'!$B$2:$AC$462,MATCH(Q$3,'Slutlig allokering'!$B$2:$AJ$2,0),FALSE)/1,0)</f>
        <v>0</v>
      </c>
      <c r="R134">
        <f>IFERROR(VLOOKUP($B134,Kraftvärmeprod!$B$1:$AH$479,MATCH(R$2,Kraftvärmeprod!$B$1:$AG$1,0),FALSE)/1,0)-IFERROR(VLOOKUP($B134,'Slutlig allokering'!$B$2:$AC$462,MATCH(R$3,'Slutlig allokering'!$B$2:$AJ$2,0),FALSE)/1,0)</f>
        <v>0</v>
      </c>
      <c r="S134">
        <f>IFERROR(VLOOKUP($B134,Kraftvärmeprod!$B$1:$AH$479,MATCH(S$2,Kraftvärmeprod!$B$1:$AG$1,0),FALSE)/1,0)-IFERROR(VLOOKUP($B134,'Slutlig allokering'!$B$2:$AC$462,MATCH(S$3,'Slutlig allokering'!$B$2:$AJ$2,0),FALSE)/1,0)</f>
        <v>0</v>
      </c>
      <c r="T134">
        <f>IFERROR(VLOOKUP($B134,Kraftvärmeprod!$B$1:$AH$479,MATCH(T$2,Kraftvärmeprod!$B$1:$AG$1,0),FALSE)/1,0)-IFERROR(VLOOKUP($B134,'Slutlig allokering'!$B$2:$AC$462,MATCH(T$3,'Slutlig allokering'!$B$2:$AJ$2,0),FALSE)/1,0)</f>
        <v>0</v>
      </c>
      <c r="U134">
        <f>IFERROR(VLOOKUP($B134,Kraftvärmeprod!$B$1:$AH$479,MATCH(U$2,Kraftvärmeprod!$B$1:$AG$1,0),FALSE)/1,0)-IFERROR(VLOOKUP($B134,'Slutlig allokering'!$B$2:$AC$462,MATCH(U$3,'Slutlig allokering'!$B$2:$AJ$2,0),FALSE)/1,0)</f>
        <v>0</v>
      </c>
      <c r="V134">
        <f>IFERROR(VLOOKUP($B134,Kraftvärmeprod!$B$1:$AH$479,MATCH(V$2,Kraftvärmeprod!$B$1:$AG$1,0),FALSE)/1,0)-IFERROR(VLOOKUP($B134,'Slutlig allokering'!$B$2:$AC$462,MATCH(V$3,'Slutlig allokering'!$B$2:$AJ$2,0),FALSE)/1,0)</f>
        <v>0</v>
      </c>
      <c r="W134">
        <f>IFERROR(VLOOKUP($B134,Kraftvärmeprod!$B$1:$AH$479,MATCH(W$2,Kraftvärmeprod!$B$1:$AG$1,0),FALSE)/1,0)-IFERROR(VLOOKUP($B134,'Slutlig allokering'!$B$2:$AC$462,MATCH(W$3,'Slutlig allokering'!$B$2:$AJ$2,0),FALSE)/1,0)</f>
        <v>0</v>
      </c>
      <c r="X134">
        <f>IFERROR(VLOOKUP($B134,Kraftvärmeprod!$B$1:$AH$479,MATCH(X$2,Kraftvärmeprod!$B$1:$AG$1,0),FALSE)/1,0)-IFERROR(VLOOKUP($B134,'Slutlig allokering'!$B$2:$AC$462,MATCH(X$3,'Slutlig allokering'!$B$2:$AJ$2,0),FALSE)/1,0)</f>
        <v>0</v>
      </c>
      <c r="Y134">
        <f>IFERROR(VLOOKUP($B134,Kraftvärmeprod!$B$1:$AH$479,MATCH(Y$2,Kraftvärmeprod!$B$1:$AG$1,0),FALSE)/1,0)-IFERROR(VLOOKUP($B134,'Slutlig allokering'!$B$2:$AC$462,MATCH(Y$3,'Slutlig allokering'!$B$2:$AJ$2,0),FALSE)/1,0)</f>
        <v>0</v>
      </c>
      <c r="Z134">
        <f>IFERROR(VLOOKUP($B134,Kraftvärmeprod!$B$1:$AH$479,MATCH(Z$2,Kraftvärmeprod!$B$1:$AG$1,0),FALSE)/1,0)-IFERROR(VLOOKUP($B134,'Slutlig allokering'!$B$2:$AC$462,MATCH(Z$3,'Slutlig allokering'!$B$2:$AJ$2,0),FALSE)/1,0)</f>
        <v>0</v>
      </c>
      <c r="AA134">
        <f>IFERROR(VLOOKUP($B134,Kraftvärmeprod!$B$1:$AH$479,MATCH(AA$2,Kraftvärmeprod!$B$1:$AG$1,0),FALSE)/1,0)-IFERROR(VLOOKUP($B134,'Slutlig allokering'!$B$2:$AC$462,MATCH(AA$3,'Slutlig allokering'!$B$2:$AJ$2,0),FALSE)/1,0)</f>
        <v>0</v>
      </c>
      <c r="AB134">
        <f>IFERROR(VLOOKUP($B134,Kraftvärmeprod!$B$1:$AH$479,MATCH(AB$2,Kraftvärmeprod!$B$1:$AG$1,0),FALSE)/1,0)-IFERROR(VLOOKUP($B134,'Slutlig allokering'!$B$2:$AC$462,MATCH(AB$3,'Slutlig allokering'!$B$2:$AJ$2,0),FALSE)/1,0)</f>
        <v>0</v>
      </c>
      <c r="AE134">
        <f t="shared" si="4"/>
        <v>0</v>
      </c>
      <c r="AG134">
        <f>IFERROR(VLOOKUP(B134,'Slutlig allokering'!$B$2:$AJ$462,MATCH("Summa justerad allokerad tillförd energi (utan hjälpel och rökgaskondensering):",'Slutlig allokering'!$B$2:$AK$2,0),FALSE)/1,"")</f>
        <v>0</v>
      </c>
      <c r="AI134" s="55" t="str">
        <f>IFERROR(1-VLOOKUP(B134,'Slutlig allokering'!$B$2:$AJ$462,MATCH("Andel av bränsle i kvv som allokerats till värme, exklusive rökgaskondensering och hjälpel",'Slutlig allokering'!$B$2:$AK$2,0),FALSE),"")</f>
        <v/>
      </c>
      <c r="AK134" s="55" t="str">
        <f t="shared" si="5"/>
        <v/>
      </c>
    </row>
    <row r="135" spans="1:37" x14ac:dyDescent="0.35">
      <c r="A135" s="28" t="s">
        <v>167</v>
      </c>
      <c r="B135" s="28" t="s">
        <v>170</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allokering'!$B$2:$AC$462,MATCH(E$3,'Slutlig allokering'!$B$2:$AJ$2,0),FALSE)/1,0)</f>
        <v>0</v>
      </c>
      <c r="F135">
        <f>IFERROR(VLOOKUP($B135,Kraftvärmeprod!$B$1:$AH$479,MATCH(F$2,Kraftvärmeprod!$B$1:$AG$1,0),FALSE)/1,0)-IFERROR(VLOOKUP($B135,'Slutlig allokering'!$B$2:$AC$462,MATCH(F$3,'Slutlig allokering'!$B$2:$AJ$2,0),FALSE)/1,0)</f>
        <v>0</v>
      </c>
      <c r="G135">
        <f>IFERROR(VLOOKUP($B135,Kraftvärmeprod!$B$1:$AH$479,MATCH(G$2,Kraftvärmeprod!$B$1:$AG$1,0),FALSE)/1,0)-IFERROR(VLOOKUP($B135,'Slutlig allokering'!$B$2:$AC$462,MATCH(G$3,'Slutlig allokering'!$B$2:$AJ$2,0),FALSE)/1,0)</f>
        <v>0</v>
      </c>
      <c r="H135">
        <f>IFERROR(VLOOKUP($B135,Kraftvärmeprod!$B$1:$AH$479,MATCH(H$2,Kraftvärmeprod!$B$1:$AG$1,0),FALSE)/1,0)-IFERROR(VLOOKUP($B135,'Slutlig allokering'!$B$2:$AC$462,MATCH(H$3,'Slutlig allokering'!$B$2:$AJ$2,0),FALSE)/1,0)</f>
        <v>0</v>
      </c>
      <c r="I135">
        <f>IFERROR(VLOOKUP($B135,Kraftvärmeprod!$B$1:$AH$479,MATCH(I$2,Kraftvärmeprod!$B$1:$AG$1,0),FALSE)/1,0)-IFERROR(VLOOKUP($B135,'Slutlig allokering'!$B$2:$AC$462,MATCH(I$3,'Slutlig allokering'!$B$2:$AJ$2,0),FALSE)/1,0)</f>
        <v>0</v>
      </c>
      <c r="J135">
        <f>IFERROR(VLOOKUP($B135,Kraftvärmeprod!$B$1:$AH$479,MATCH(J$2,Kraftvärmeprod!$B$1:$AG$1,0),FALSE)/1,0)-IFERROR(VLOOKUP($B135,'Slutlig allokering'!$B$2:$AC$462,MATCH(J$3,'Slutlig allokering'!$B$2:$AJ$2,0),FALSE)/1,0)</f>
        <v>0</v>
      </c>
      <c r="K135">
        <f>IFERROR(VLOOKUP($B135,Kraftvärmeprod!$B$1:$AH$479,MATCH(K$2,Kraftvärmeprod!$B$1:$AG$1,0),FALSE)/1,0)-IFERROR(VLOOKUP($B135,'Slutlig allokering'!$B$2:$AC$462,MATCH(K$3,'Slutlig allokering'!$B$2:$AJ$2,0),FALSE)/1,0)</f>
        <v>0</v>
      </c>
      <c r="L135">
        <f>IFERROR(VLOOKUP($B135,Kraftvärmeprod!$B$1:$AH$479,MATCH(L$2,Kraftvärmeprod!$B$1:$AG$1,0),FALSE)/1,0)-IFERROR(VLOOKUP($B135,'Slutlig allokering'!$B$2:$AC$462,MATCH(L$3,'Slutlig allokering'!$B$2:$AJ$2,0),FALSE)/1,0)</f>
        <v>0</v>
      </c>
      <c r="M135" s="143">
        <f>IFERROR(VLOOKUP($B135,Miljö!$B$1:$S$477,MATCH(M$2,Miljö!$B$1:$X$1,0),FALSE)/1,0)-IFERROR(VLOOKUP($B135,'Slutlig allokering'!$B$2:$AC$462,MATCH(M$3,'Slutlig allokering'!$B$2:$AJ$2,0),FALSE)/1,0)</f>
        <v>0</v>
      </c>
      <c r="N135">
        <f>IFERROR(VLOOKUP($B135,Kraftvärmeprod!$B$1:$AH$479,MATCH(N$2,Kraftvärmeprod!$B$1:$AG$1,0),FALSE)/1,0)-IFERROR(VLOOKUP($B135,'Slutlig allokering'!$B$2:$AC$462,MATCH(N$3,'Slutlig allokering'!$B$2:$AJ$2,0),FALSE)/1,0)</f>
        <v>0</v>
      </c>
      <c r="O135">
        <f>IFERROR(VLOOKUP($B135,Kraftvärmeprod!$B$1:$AH$479,MATCH(O$2,Kraftvärmeprod!$B$1:$AG$1,0),FALSE)/1,0)-IFERROR(VLOOKUP($B135,'Slutlig allokering'!$B$2:$AC$462,MATCH(O$3,'Slutlig allokering'!$B$2:$AJ$2,0),FALSE)/1,0)</f>
        <v>0</v>
      </c>
      <c r="P135">
        <f>IFERROR(VLOOKUP($B135,Kraftvärmeprod!$B$1:$AH$479,MATCH(P$2,Kraftvärmeprod!$B$1:$AG$1,0),FALSE)/1,0)-IFERROR(VLOOKUP($B135,'Slutlig allokering'!$B$2:$AC$462,MATCH(P$3,'Slutlig allokering'!$B$2:$AJ$2,0),FALSE)/1,0)</f>
        <v>0</v>
      </c>
      <c r="Q135">
        <f>IFERROR(VLOOKUP($B135,Kraftvärmeprod!$B$1:$AH$479,MATCH(Q$2,Kraftvärmeprod!$B$1:$AG$1,0),FALSE)/1,0)-IFERROR(VLOOKUP($B135,'Slutlig allokering'!$B$2:$AC$462,MATCH(Q$3,'Slutlig allokering'!$B$2:$AJ$2,0),FALSE)/1,0)</f>
        <v>0</v>
      </c>
      <c r="R135">
        <f>IFERROR(VLOOKUP($B135,Kraftvärmeprod!$B$1:$AH$479,MATCH(R$2,Kraftvärmeprod!$B$1:$AG$1,0),FALSE)/1,0)-IFERROR(VLOOKUP($B135,'Slutlig allokering'!$B$2:$AC$462,MATCH(R$3,'Slutlig allokering'!$B$2:$AJ$2,0),FALSE)/1,0)</f>
        <v>0</v>
      </c>
      <c r="S135">
        <f>IFERROR(VLOOKUP($B135,Kraftvärmeprod!$B$1:$AH$479,MATCH(S$2,Kraftvärmeprod!$B$1:$AG$1,0),FALSE)/1,0)-IFERROR(VLOOKUP($B135,'Slutlig allokering'!$B$2:$AC$462,MATCH(S$3,'Slutlig allokering'!$B$2:$AJ$2,0),FALSE)/1,0)</f>
        <v>0</v>
      </c>
      <c r="T135">
        <f>IFERROR(VLOOKUP($B135,Kraftvärmeprod!$B$1:$AH$479,MATCH(T$2,Kraftvärmeprod!$B$1:$AG$1,0),FALSE)/1,0)-IFERROR(VLOOKUP($B135,'Slutlig allokering'!$B$2:$AC$462,MATCH(T$3,'Slutlig allokering'!$B$2:$AJ$2,0),FALSE)/1,0)</f>
        <v>0</v>
      </c>
      <c r="U135">
        <f>IFERROR(VLOOKUP($B135,Kraftvärmeprod!$B$1:$AH$479,MATCH(U$2,Kraftvärmeprod!$B$1:$AG$1,0),FALSE)/1,0)-IFERROR(VLOOKUP($B135,'Slutlig allokering'!$B$2:$AC$462,MATCH(U$3,'Slutlig allokering'!$B$2:$AJ$2,0),FALSE)/1,0)</f>
        <v>0</v>
      </c>
      <c r="V135">
        <f>IFERROR(VLOOKUP($B135,Kraftvärmeprod!$B$1:$AH$479,MATCH(V$2,Kraftvärmeprod!$B$1:$AG$1,0),FALSE)/1,0)-IFERROR(VLOOKUP($B135,'Slutlig allokering'!$B$2:$AC$462,MATCH(V$3,'Slutlig allokering'!$B$2:$AJ$2,0),FALSE)/1,0)</f>
        <v>0</v>
      </c>
      <c r="W135">
        <f>IFERROR(VLOOKUP($B135,Kraftvärmeprod!$B$1:$AH$479,MATCH(W$2,Kraftvärmeprod!$B$1:$AG$1,0),FALSE)/1,0)-IFERROR(VLOOKUP($B135,'Slutlig allokering'!$B$2:$AC$462,MATCH(W$3,'Slutlig allokering'!$B$2:$AJ$2,0),FALSE)/1,0)</f>
        <v>0</v>
      </c>
      <c r="X135">
        <f>IFERROR(VLOOKUP($B135,Kraftvärmeprod!$B$1:$AH$479,MATCH(X$2,Kraftvärmeprod!$B$1:$AG$1,0),FALSE)/1,0)-IFERROR(VLOOKUP($B135,'Slutlig allokering'!$B$2:$AC$462,MATCH(X$3,'Slutlig allokering'!$B$2:$AJ$2,0),FALSE)/1,0)</f>
        <v>0</v>
      </c>
      <c r="Y135">
        <f>IFERROR(VLOOKUP($B135,Kraftvärmeprod!$B$1:$AH$479,MATCH(Y$2,Kraftvärmeprod!$B$1:$AG$1,0),FALSE)/1,0)-IFERROR(VLOOKUP($B135,'Slutlig allokering'!$B$2:$AC$462,MATCH(Y$3,'Slutlig allokering'!$B$2:$AJ$2,0),FALSE)/1,0)</f>
        <v>0</v>
      </c>
      <c r="Z135">
        <f>IFERROR(VLOOKUP($B135,Kraftvärmeprod!$B$1:$AH$479,MATCH(Z$2,Kraftvärmeprod!$B$1:$AG$1,0),FALSE)/1,0)-IFERROR(VLOOKUP($B135,'Slutlig allokering'!$B$2:$AC$462,MATCH(Z$3,'Slutlig allokering'!$B$2:$AJ$2,0),FALSE)/1,0)</f>
        <v>0</v>
      </c>
      <c r="AA135">
        <f>IFERROR(VLOOKUP($B135,Kraftvärmeprod!$B$1:$AH$479,MATCH(AA$2,Kraftvärmeprod!$B$1:$AG$1,0),FALSE)/1,0)-IFERROR(VLOOKUP($B135,'Slutlig allokering'!$B$2:$AC$462,MATCH(AA$3,'Slutlig allokering'!$B$2:$AJ$2,0),FALSE)/1,0)</f>
        <v>0</v>
      </c>
      <c r="AB135">
        <f>IFERROR(VLOOKUP($B135,Kraftvärmeprod!$B$1:$AH$479,MATCH(AB$2,Kraftvärmeprod!$B$1:$AG$1,0),FALSE)/1,0)-IFERROR(VLOOKUP($B135,'Slutlig allokering'!$B$2:$AC$462,MATCH(AB$3,'Slutlig allokering'!$B$2:$AJ$2,0),FALSE)/1,0)</f>
        <v>0</v>
      </c>
      <c r="AE135">
        <f t="shared" si="4"/>
        <v>0</v>
      </c>
      <c r="AG135">
        <f>IFERROR(VLOOKUP(B135,'Slutlig allokering'!$B$2:$AJ$462,MATCH("Summa justerad allokerad tillförd energi (utan hjälpel och rökgaskondensering):",'Slutlig allokering'!$B$2:$AK$2,0),FALSE)/1,"")</f>
        <v>0</v>
      </c>
      <c r="AI135" s="55" t="str">
        <f>IFERROR(1-VLOOKUP(B135,'Slutlig allokering'!$B$2:$AJ$462,MATCH("Andel av bränsle i kvv som allokerats till värme, exklusive rökgaskondensering och hjälpel",'Slutlig allokering'!$B$2:$AK$2,0),FALSE),"")</f>
        <v/>
      </c>
      <c r="AK135" s="55" t="str">
        <f t="shared" si="5"/>
        <v/>
      </c>
    </row>
    <row r="136" spans="1:37" x14ac:dyDescent="0.35">
      <c r="A136" s="28" t="s">
        <v>171</v>
      </c>
      <c r="B136" s="28" t="s">
        <v>172</v>
      </c>
      <c r="C136" t="str">
        <f>IFERROR(VLOOKUP($B136,Kraftvärmeprod!$B$1:$AH$479,MATCH(C$3,Kraftvärmeprod!$B$1:$AG$1,0),FALSE)/1,"")</f>
        <v/>
      </c>
      <c r="D136" t="str">
        <f>IFERROR(VLOOKUP($B136,Kraftvärmeprod!$B$1:$AH$479,MATCH(D$3,Kraftvärmeprod!$B$1:$AG$1,0),FALSE)/1,"")</f>
        <v/>
      </c>
      <c r="E136">
        <f>IFERROR(VLOOKUP($B136,Kraftvärmeprod!$B$1:$AH$479,MATCH(E$2,Kraftvärmeprod!$B$1:$AG$1,0),FALSE)/1,0)-IFERROR(VLOOKUP($B136,'Slutlig allokering'!$B$2:$AC$462,MATCH(E$3,'Slutlig allokering'!$B$2:$AJ$2,0),FALSE)/1,0)</f>
        <v>0</v>
      </c>
      <c r="F136">
        <f>IFERROR(VLOOKUP($B136,Kraftvärmeprod!$B$1:$AH$479,MATCH(F$2,Kraftvärmeprod!$B$1:$AG$1,0),FALSE)/1,0)-IFERROR(VLOOKUP($B136,'Slutlig allokering'!$B$2:$AC$462,MATCH(F$3,'Slutlig allokering'!$B$2:$AJ$2,0),FALSE)/1,0)</f>
        <v>0</v>
      </c>
      <c r="G136">
        <f>IFERROR(VLOOKUP($B136,Kraftvärmeprod!$B$1:$AH$479,MATCH(G$2,Kraftvärmeprod!$B$1:$AG$1,0),FALSE)/1,0)-IFERROR(VLOOKUP($B136,'Slutlig allokering'!$B$2:$AC$462,MATCH(G$3,'Slutlig allokering'!$B$2:$AJ$2,0),FALSE)/1,0)</f>
        <v>0</v>
      </c>
      <c r="H136">
        <f>IFERROR(VLOOKUP($B136,Kraftvärmeprod!$B$1:$AH$479,MATCH(H$2,Kraftvärmeprod!$B$1:$AG$1,0),FALSE)/1,0)-IFERROR(VLOOKUP($B136,'Slutlig allokering'!$B$2:$AC$462,MATCH(H$3,'Slutlig allokering'!$B$2:$AJ$2,0),FALSE)/1,0)</f>
        <v>0</v>
      </c>
      <c r="I136">
        <f>IFERROR(VLOOKUP($B136,Kraftvärmeprod!$B$1:$AH$479,MATCH(I$2,Kraftvärmeprod!$B$1:$AG$1,0),FALSE)/1,0)-IFERROR(VLOOKUP($B136,'Slutlig allokering'!$B$2:$AC$462,MATCH(I$3,'Slutlig allokering'!$B$2:$AJ$2,0),FALSE)/1,0)</f>
        <v>0</v>
      </c>
      <c r="J136">
        <f>IFERROR(VLOOKUP($B136,Kraftvärmeprod!$B$1:$AH$479,MATCH(J$2,Kraftvärmeprod!$B$1:$AG$1,0),FALSE)/1,0)-IFERROR(VLOOKUP($B136,'Slutlig allokering'!$B$2:$AC$462,MATCH(J$3,'Slutlig allokering'!$B$2:$AJ$2,0),FALSE)/1,0)</f>
        <v>0</v>
      </c>
      <c r="K136">
        <f>IFERROR(VLOOKUP($B136,Kraftvärmeprod!$B$1:$AH$479,MATCH(K$2,Kraftvärmeprod!$B$1:$AG$1,0),FALSE)/1,0)-IFERROR(VLOOKUP($B136,'Slutlig allokering'!$B$2:$AC$462,MATCH(K$3,'Slutlig allokering'!$B$2:$AJ$2,0),FALSE)/1,0)</f>
        <v>0</v>
      </c>
      <c r="L136">
        <f>IFERROR(VLOOKUP($B136,Kraftvärmeprod!$B$1:$AH$479,MATCH(L$2,Kraftvärmeprod!$B$1:$AG$1,0),FALSE)/1,0)-IFERROR(VLOOKUP($B136,'Slutlig allokering'!$B$2:$AC$462,MATCH(L$3,'Slutlig allokering'!$B$2:$AJ$2,0),FALSE)/1,0)</f>
        <v>0</v>
      </c>
      <c r="M136" s="143">
        <f>IFERROR(VLOOKUP($B136,Miljö!$B$1:$S$477,MATCH(M$2,Miljö!$B$1:$X$1,0),FALSE)/1,0)-IFERROR(VLOOKUP($B136,'Slutlig allokering'!$B$2:$AC$462,MATCH(M$3,'Slutlig allokering'!$B$2:$AJ$2,0),FALSE)/1,0)</f>
        <v>0</v>
      </c>
      <c r="N136">
        <f>IFERROR(VLOOKUP($B136,Kraftvärmeprod!$B$1:$AH$479,MATCH(N$2,Kraftvärmeprod!$B$1:$AG$1,0),FALSE)/1,0)-IFERROR(VLOOKUP($B136,'Slutlig allokering'!$B$2:$AC$462,MATCH(N$3,'Slutlig allokering'!$B$2:$AJ$2,0),FALSE)/1,0)</f>
        <v>0</v>
      </c>
      <c r="O136">
        <f>IFERROR(VLOOKUP($B136,Kraftvärmeprod!$B$1:$AH$479,MATCH(O$2,Kraftvärmeprod!$B$1:$AG$1,0),FALSE)/1,0)-IFERROR(VLOOKUP($B136,'Slutlig allokering'!$B$2:$AC$462,MATCH(O$3,'Slutlig allokering'!$B$2:$AJ$2,0),FALSE)/1,0)</f>
        <v>0</v>
      </c>
      <c r="P136">
        <f>IFERROR(VLOOKUP($B136,Kraftvärmeprod!$B$1:$AH$479,MATCH(P$2,Kraftvärmeprod!$B$1:$AG$1,0),FALSE)/1,0)-IFERROR(VLOOKUP($B136,'Slutlig allokering'!$B$2:$AC$462,MATCH(P$3,'Slutlig allokering'!$B$2:$AJ$2,0),FALSE)/1,0)</f>
        <v>0</v>
      </c>
      <c r="Q136">
        <f>IFERROR(VLOOKUP($B136,Kraftvärmeprod!$B$1:$AH$479,MATCH(Q$2,Kraftvärmeprod!$B$1:$AG$1,0),FALSE)/1,0)-IFERROR(VLOOKUP($B136,'Slutlig allokering'!$B$2:$AC$462,MATCH(Q$3,'Slutlig allokering'!$B$2:$AJ$2,0),FALSE)/1,0)</f>
        <v>0</v>
      </c>
      <c r="R136">
        <f>IFERROR(VLOOKUP($B136,Kraftvärmeprod!$B$1:$AH$479,MATCH(R$2,Kraftvärmeprod!$B$1:$AG$1,0),FALSE)/1,0)-IFERROR(VLOOKUP($B136,'Slutlig allokering'!$B$2:$AC$462,MATCH(R$3,'Slutlig allokering'!$B$2:$AJ$2,0),FALSE)/1,0)</f>
        <v>0</v>
      </c>
      <c r="S136">
        <f>IFERROR(VLOOKUP($B136,Kraftvärmeprod!$B$1:$AH$479,MATCH(S$2,Kraftvärmeprod!$B$1:$AG$1,0),FALSE)/1,0)-IFERROR(VLOOKUP($B136,'Slutlig allokering'!$B$2:$AC$462,MATCH(S$3,'Slutlig allokering'!$B$2:$AJ$2,0),FALSE)/1,0)</f>
        <v>0</v>
      </c>
      <c r="T136">
        <f>IFERROR(VLOOKUP($B136,Kraftvärmeprod!$B$1:$AH$479,MATCH(T$2,Kraftvärmeprod!$B$1:$AG$1,0),FALSE)/1,0)-IFERROR(VLOOKUP($B136,'Slutlig allokering'!$B$2:$AC$462,MATCH(T$3,'Slutlig allokering'!$B$2:$AJ$2,0),FALSE)/1,0)</f>
        <v>0</v>
      </c>
      <c r="U136">
        <f>IFERROR(VLOOKUP($B136,Kraftvärmeprod!$B$1:$AH$479,MATCH(U$2,Kraftvärmeprod!$B$1:$AG$1,0),FALSE)/1,0)-IFERROR(VLOOKUP($B136,'Slutlig allokering'!$B$2:$AC$462,MATCH(U$3,'Slutlig allokering'!$B$2:$AJ$2,0),FALSE)/1,0)</f>
        <v>0</v>
      </c>
      <c r="V136">
        <f>IFERROR(VLOOKUP($B136,Kraftvärmeprod!$B$1:$AH$479,MATCH(V$2,Kraftvärmeprod!$B$1:$AG$1,0),FALSE)/1,0)-IFERROR(VLOOKUP($B136,'Slutlig allokering'!$B$2:$AC$462,MATCH(V$3,'Slutlig allokering'!$B$2:$AJ$2,0),FALSE)/1,0)</f>
        <v>0</v>
      </c>
      <c r="W136">
        <f>IFERROR(VLOOKUP($B136,Kraftvärmeprod!$B$1:$AH$479,MATCH(W$2,Kraftvärmeprod!$B$1:$AG$1,0),FALSE)/1,0)-IFERROR(VLOOKUP($B136,'Slutlig allokering'!$B$2:$AC$462,MATCH(W$3,'Slutlig allokering'!$B$2:$AJ$2,0),FALSE)/1,0)</f>
        <v>0</v>
      </c>
      <c r="X136">
        <f>IFERROR(VLOOKUP($B136,Kraftvärmeprod!$B$1:$AH$479,MATCH(X$2,Kraftvärmeprod!$B$1:$AG$1,0),FALSE)/1,0)-IFERROR(VLOOKUP($B136,'Slutlig allokering'!$B$2:$AC$462,MATCH(X$3,'Slutlig allokering'!$B$2:$AJ$2,0),FALSE)/1,0)</f>
        <v>0</v>
      </c>
      <c r="Y136">
        <f>IFERROR(VLOOKUP($B136,Kraftvärmeprod!$B$1:$AH$479,MATCH(Y$2,Kraftvärmeprod!$B$1:$AG$1,0),FALSE)/1,0)-IFERROR(VLOOKUP($B136,'Slutlig allokering'!$B$2:$AC$462,MATCH(Y$3,'Slutlig allokering'!$B$2:$AJ$2,0),FALSE)/1,0)</f>
        <v>0</v>
      </c>
      <c r="Z136">
        <f>IFERROR(VLOOKUP($B136,Kraftvärmeprod!$B$1:$AH$479,MATCH(Z$2,Kraftvärmeprod!$B$1:$AG$1,0),FALSE)/1,0)-IFERROR(VLOOKUP($B136,'Slutlig allokering'!$B$2:$AC$462,MATCH(Z$3,'Slutlig allokering'!$B$2:$AJ$2,0),FALSE)/1,0)</f>
        <v>0</v>
      </c>
      <c r="AA136">
        <f>IFERROR(VLOOKUP($B136,Kraftvärmeprod!$B$1:$AH$479,MATCH(AA$2,Kraftvärmeprod!$B$1:$AG$1,0),FALSE)/1,0)-IFERROR(VLOOKUP($B136,'Slutlig allokering'!$B$2:$AC$462,MATCH(AA$3,'Slutlig allokering'!$B$2:$AJ$2,0),FALSE)/1,0)</f>
        <v>0</v>
      </c>
      <c r="AB136">
        <f>IFERROR(VLOOKUP($B136,Kraftvärmeprod!$B$1:$AH$479,MATCH(AB$2,Kraftvärmeprod!$B$1:$AG$1,0),FALSE)/1,0)-IFERROR(VLOOKUP($B136,'Slutlig allokering'!$B$2:$AC$462,MATCH(AB$3,'Slutlig allokering'!$B$2:$AJ$2,0),FALSE)/1,0)</f>
        <v>0</v>
      </c>
      <c r="AE136">
        <f t="shared" si="4"/>
        <v>0</v>
      </c>
      <c r="AG136">
        <f>IFERROR(VLOOKUP(B136,'Slutlig allokering'!$B$2:$AJ$462,MATCH("Summa justerad allokerad tillförd energi (utan hjälpel och rökgaskondensering):",'Slutlig allokering'!$B$2:$AK$2,0),FALSE)/1,"")</f>
        <v>0</v>
      </c>
      <c r="AI136" s="55" t="str">
        <f>IFERROR(1-VLOOKUP(B136,'Slutlig allokering'!$B$2:$AJ$462,MATCH("Andel av bränsle i kvv som allokerats till värme, exklusive rökgaskondensering och hjälpel",'Slutlig allokering'!$B$2:$AK$2,0),FALSE),"")</f>
        <v/>
      </c>
      <c r="AK136" s="55" t="str">
        <f t="shared" si="5"/>
        <v/>
      </c>
    </row>
    <row r="137" spans="1:37" x14ac:dyDescent="0.35">
      <c r="A137" s="28" t="s">
        <v>171</v>
      </c>
      <c r="B137" s="28" t="s">
        <v>173</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allokering'!$B$2:$AC$462,MATCH(E$3,'Slutlig allokering'!$B$2:$AJ$2,0),FALSE)/1,0)</f>
        <v>0</v>
      </c>
      <c r="F137">
        <f>IFERROR(VLOOKUP($B137,Kraftvärmeprod!$B$1:$AH$479,MATCH(F$2,Kraftvärmeprod!$B$1:$AG$1,0),FALSE)/1,0)-IFERROR(VLOOKUP($B137,'Slutlig allokering'!$B$2:$AC$462,MATCH(F$3,'Slutlig allokering'!$B$2:$AJ$2,0),FALSE)/1,0)</f>
        <v>0</v>
      </c>
      <c r="G137">
        <f>IFERROR(VLOOKUP($B137,Kraftvärmeprod!$B$1:$AH$479,MATCH(G$2,Kraftvärmeprod!$B$1:$AG$1,0),FALSE)/1,0)-IFERROR(VLOOKUP($B137,'Slutlig allokering'!$B$2:$AC$462,MATCH(G$3,'Slutlig allokering'!$B$2:$AJ$2,0),FALSE)/1,0)</f>
        <v>0</v>
      </c>
      <c r="H137">
        <f>IFERROR(VLOOKUP($B137,Kraftvärmeprod!$B$1:$AH$479,MATCH(H$2,Kraftvärmeprod!$B$1:$AG$1,0),FALSE)/1,0)-IFERROR(VLOOKUP($B137,'Slutlig allokering'!$B$2:$AC$462,MATCH(H$3,'Slutlig allokering'!$B$2:$AJ$2,0),FALSE)/1,0)</f>
        <v>0</v>
      </c>
      <c r="I137">
        <f>IFERROR(VLOOKUP($B137,Kraftvärmeprod!$B$1:$AH$479,MATCH(I$2,Kraftvärmeprod!$B$1:$AG$1,0),FALSE)/1,0)-IFERROR(VLOOKUP($B137,'Slutlig allokering'!$B$2:$AC$462,MATCH(I$3,'Slutlig allokering'!$B$2:$AJ$2,0),FALSE)/1,0)</f>
        <v>0</v>
      </c>
      <c r="J137">
        <f>IFERROR(VLOOKUP($B137,Kraftvärmeprod!$B$1:$AH$479,MATCH(J$2,Kraftvärmeprod!$B$1:$AG$1,0),FALSE)/1,0)-IFERROR(VLOOKUP($B137,'Slutlig allokering'!$B$2:$AC$462,MATCH(J$3,'Slutlig allokering'!$B$2:$AJ$2,0),FALSE)/1,0)</f>
        <v>0</v>
      </c>
      <c r="K137">
        <f>IFERROR(VLOOKUP($B137,Kraftvärmeprod!$B$1:$AH$479,MATCH(K$2,Kraftvärmeprod!$B$1:$AG$1,0),FALSE)/1,0)-IFERROR(VLOOKUP($B137,'Slutlig allokering'!$B$2:$AC$462,MATCH(K$3,'Slutlig allokering'!$B$2:$AJ$2,0),FALSE)/1,0)</f>
        <v>0</v>
      </c>
      <c r="L137">
        <f>IFERROR(VLOOKUP($B137,Kraftvärmeprod!$B$1:$AH$479,MATCH(L$2,Kraftvärmeprod!$B$1:$AG$1,0),FALSE)/1,0)-IFERROR(VLOOKUP($B137,'Slutlig allokering'!$B$2:$AC$462,MATCH(L$3,'Slutlig allokering'!$B$2:$AJ$2,0),FALSE)/1,0)</f>
        <v>0</v>
      </c>
      <c r="M137" s="143">
        <f>IFERROR(VLOOKUP($B137,Miljö!$B$1:$S$477,MATCH(M$2,Miljö!$B$1:$X$1,0),FALSE)/1,0)-IFERROR(VLOOKUP($B137,'Slutlig allokering'!$B$2:$AC$462,MATCH(M$3,'Slutlig allokering'!$B$2:$AJ$2,0),FALSE)/1,0)</f>
        <v>0</v>
      </c>
      <c r="N137">
        <f>IFERROR(VLOOKUP($B137,Kraftvärmeprod!$B$1:$AH$479,MATCH(N$2,Kraftvärmeprod!$B$1:$AG$1,0),FALSE)/1,0)-IFERROR(VLOOKUP($B137,'Slutlig allokering'!$B$2:$AC$462,MATCH(N$3,'Slutlig allokering'!$B$2:$AJ$2,0),FALSE)/1,0)</f>
        <v>0</v>
      </c>
      <c r="O137">
        <f>IFERROR(VLOOKUP($B137,Kraftvärmeprod!$B$1:$AH$479,MATCH(O$2,Kraftvärmeprod!$B$1:$AG$1,0),FALSE)/1,0)-IFERROR(VLOOKUP($B137,'Slutlig allokering'!$B$2:$AC$462,MATCH(O$3,'Slutlig allokering'!$B$2:$AJ$2,0),FALSE)/1,0)</f>
        <v>0</v>
      </c>
      <c r="P137">
        <f>IFERROR(VLOOKUP($B137,Kraftvärmeprod!$B$1:$AH$479,MATCH(P$2,Kraftvärmeprod!$B$1:$AG$1,0),FALSE)/1,0)-IFERROR(VLOOKUP($B137,'Slutlig allokering'!$B$2:$AC$462,MATCH(P$3,'Slutlig allokering'!$B$2:$AJ$2,0),FALSE)/1,0)</f>
        <v>0</v>
      </c>
      <c r="Q137">
        <f>IFERROR(VLOOKUP($B137,Kraftvärmeprod!$B$1:$AH$479,MATCH(Q$2,Kraftvärmeprod!$B$1:$AG$1,0),FALSE)/1,0)-IFERROR(VLOOKUP($B137,'Slutlig allokering'!$B$2:$AC$462,MATCH(Q$3,'Slutlig allokering'!$B$2:$AJ$2,0),FALSE)/1,0)</f>
        <v>0</v>
      </c>
      <c r="R137">
        <f>IFERROR(VLOOKUP($B137,Kraftvärmeprod!$B$1:$AH$479,MATCH(R$2,Kraftvärmeprod!$B$1:$AG$1,0),FALSE)/1,0)-IFERROR(VLOOKUP($B137,'Slutlig allokering'!$B$2:$AC$462,MATCH(R$3,'Slutlig allokering'!$B$2:$AJ$2,0),FALSE)/1,0)</f>
        <v>0</v>
      </c>
      <c r="S137">
        <f>IFERROR(VLOOKUP($B137,Kraftvärmeprod!$B$1:$AH$479,MATCH(S$2,Kraftvärmeprod!$B$1:$AG$1,0),FALSE)/1,0)-IFERROR(VLOOKUP($B137,'Slutlig allokering'!$B$2:$AC$462,MATCH(S$3,'Slutlig allokering'!$B$2:$AJ$2,0),FALSE)/1,0)</f>
        <v>0</v>
      </c>
      <c r="T137">
        <f>IFERROR(VLOOKUP($B137,Kraftvärmeprod!$B$1:$AH$479,MATCH(T$2,Kraftvärmeprod!$B$1:$AG$1,0),FALSE)/1,0)-IFERROR(VLOOKUP($B137,'Slutlig allokering'!$B$2:$AC$462,MATCH(T$3,'Slutlig allokering'!$B$2:$AJ$2,0),FALSE)/1,0)</f>
        <v>0</v>
      </c>
      <c r="U137">
        <f>IFERROR(VLOOKUP($B137,Kraftvärmeprod!$B$1:$AH$479,MATCH(U$2,Kraftvärmeprod!$B$1:$AG$1,0),FALSE)/1,0)-IFERROR(VLOOKUP($B137,'Slutlig allokering'!$B$2:$AC$462,MATCH(U$3,'Slutlig allokering'!$B$2:$AJ$2,0),FALSE)/1,0)</f>
        <v>0</v>
      </c>
      <c r="V137">
        <f>IFERROR(VLOOKUP($B137,Kraftvärmeprod!$B$1:$AH$479,MATCH(V$2,Kraftvärmeprod!$B$1:$AG$1,0),FALSE)/1,0)-IFERROR(VLOOKUP($B137,'Slutlig allokering'!$B$2:$AC$462,MATCH(V$3,'Slutlig allokering'!$B$2:$AJ$2,0),FALSE)/1,0)</f>
        <v>0</v>
      </c>
      <c r="W137">
        <f>IFERROR(VLOOKUP($B137,Kraftvärmeprod!$B$1:$AH$479,MATCH(W$2,Kraftvärmeprod!$B$1:$AG$1,0),FALSE)/1,0)-IFERROR(VLOOKUP($B137,'Slutlig allokering'!$B$2:$AC$462,MATCH(W$3,'Slutlig allokering'!$B$2:$AJ$2,0),FALSE)/1,0)</f>
        <v>0</v>
      </c>
      <c r="X137">
        <f>IFERROR(VLOOKUP($B137,Kraftvärmeprod!$B$1:$AH$479,MATCH(X$2,Kraftvärmeprod!$B$1:$AG$1,0),FALSE)/1,0)-IFERROR(VLOOKUP($B137,'Slutlig allokering'!$B$2:$AC$462,MATCH(X$3,'Slutlig allokering'!$B$2:$AJ$2,0),FALSE)/1,0)</f>
        <v>0</v>
      </c>
      <c r="Y137">
        <f>IFERROR(VLOOKUP($B137,Kraftvärmeprod!$B$1:$AH$479,MATCH(Y$2,Kraftvärmeprod!$B$1:$AG$1,0),FALSE)/1,0)-IFERROR(VLOOKUP($B137,'Slutlig allokering'!$B$2:$AC$462,MATCH(Y$3,'Slutlig allokering'!$B$2:$AJ$2,0),FALSE)/1,0)</f>
        <v>0</v>
      </c>
      <c r="Z137">
        <f>IFERROR(VLOOKUP($B137,Kraftvärmeprod!$B$1:$AH$479,MATCH(Z$2,Kraftvärmeprod!$B$1:$AG$1,0),FALSE)/1,0)-IFERROR(VLOOKUP($B137,'Slutlig allokering'!$B$2:$AC$462,MATCH(Z$3,'Slutlig allokering'!$B$2:$AJ$2,0),FALSE)/1,0)</f>
        <v>0</v>
      </c>
      <c r="AA137">
        <f>IFERROR(VLOOKUP($B137,Kraftvärmeprod!$B$1:$AH$479,MATCH(AA$2,Kraftvärmeprod!$B$1:$AG$1,0),FALSE)/1,0)-IFERROR(VLOOKUP($B137,'Slutlig allokering'!$B$2:$AC$462,MATCH(AA$3,'Slutlig allokering'!$B$2:$AJ$2,0),FALSE)/1,0)</f>
        <v>0</v>
      </c>
      <c r="AB137">
        <f>IFERROR(VLOOKUP($B137,Kraftvärmeprod!$B$1:$AH$479,MATCH(AB$2,Kraftvärmeprod!$B$1:$AG$1,0),FALSE)/1,0)-IFERROR(VLOOKUP($B137,'Slutlig allokering'!$B$2:$AC$462,MATCH(AB$3,'Slutlig allokering'!$B$2:$AJ$2,0),FALSE)/1,0)</f>
        <v>0</v>
      </c>
      <c r="AE137">
        <f t="shared" si="4"/>
        <v>0</v>
      </c>
      <c r="AG137">
        <f>IFERROR(VLOOKUP(B137,'Slutlig allokering'!$B$2:$AJ$462,MATCH("Summa justerad allokerad tillförd energi (utan hjälpel och rökgaskondensering):",'Slutlig allokering'!$B$2:$AK$2,0),FALSE)/1,"")</f>
        <v>0</v>
      </c>
      <c r="AI137" s="55" t="str">
        <f>IFERROR(1-VLOOKUP(B137,'Slutlig allokering'!$B$2:$AJ$462,MATCH("Andel av bränsle i kvv som allokerats till värme, exklusive rökgaskondensering och hjälpel",'Slutlig allokering'!$B$2:$AK$2,0),FALSE),"")</f>
        <v/>
      </c>
      <c r="AK137" s="55" t="str">
        <f t="shared" si="5"/>
        <v/>
      </c>
    </row>
    <row r="138" spans="1:37" x14ac:dyDescent="0.35">
      <c r="A138" s="28" t="s">
        <v>171</v>
      </c>
      <c r="B138" s="28" t="s">
        <v>174</v>
      </c>
      <c r="C138" t="str">
        <f>IFERROR(VLOOKUP($B138,Kraftvärmeprod!$B$1:$AH$479,MATCH(C$3,Kraftvärmeprod!$B$1:$AG$1,0),FALSE)/1,"")</f>
        <v/>
      </c>
      <c r="D138" t="str">
        <f>IFERROR(VLOOKUP($B138,Kraftvärmeprod!$B$1:$AH$479,MATCH(D$3,Kraftvärmeprod!$B$1:$AG$1,0),FALSE)/1,"")</f>
        <v/>
      </c>
      <c r="E138">
        <f>IFERROR(VLOOKUP($B138,Kraftvärmeprod!$B$1:$AH$479,MATCH(E$2,Kraftvärmeprod!$B$1:$AG$1,0),FALSE)/1,0)-IFERROR(VLOOKUP($B138,'Slutlig allokering'!$B$2:$AC$462,MATCH(E$3,'Slutlig allokering'!$B$2:$AJ$2,0),FALSE)/1,0)</f>
        <v>0</v>
      </c>
      <c r="F138">
        <f>IFERROR(VLOOKUP($B138,Kraftvärmeprod!$B$1:$AH$479,MATCH(F$2,Kraftvärmeprod!$B$1:$AG$1,0),FALSE)/1,0)-IFERROR(VLOOKUP($B138,'Slutlig allokering'!$B$2:$AC$462,MATCH(F$3,'Slutlig allokering'!$B$2:$AJ$2,0),FALSE)/1,0)</f>
        <v>0</v>
      </c>
      <c r="G138">
        <f>IFERROR(VLOOKUP($B138,Kraftvärmeprod!$B$1:$AH$479,MATCH(G$2,Kraftvärmeprod!$B$1:$AG$1,0),FALSE)/1,0)-IFERROR(VLOOKUP($B138,'Slutlig allokering'!$B$2:$AC$462,MATCH(G$3,'Slutlig allokering'!$B$2:$AJ$2,0),FALSE)/1,0)</f>
        <v>0</v>
      </c>
      <c r="H138">
        <f>IFERROR(VLOOKUP($B138,Kraftvärmeprod!$B$1:$AH$479,MATCH(H$2,Kraftvärmeprod!$B$1:$AG$1,0),FALSE)/1,0)-IFERROR(VLOOKUP($B138,'Slutlig allokering'!$B$2:$AC$462,MATCH(H$3,'Slutlig allokering'!$B$2:$AJ$2,0),FALSE)/1,0)</f>
        <v>0</v>
      </c>
      <c r="I138">
        <f>IFERROR(VLOOKUP($B138,Kraftvärmeprod!$B$1:$AH$479,MATCH(I$2,Kraftvärmeprod!$B$1:$AG$1,0),FALSE)/1,0)-IFERROR(VLOOKUP($B138,'Slutlig allokering'!$B$2:$AC$462,MATCH(I$3,'Slutlig allokering'!$B$2:$AJ$2,0),FALSE)/1,0)</f>
        <v>0</v>
      </c>
      <c r="J138">
        <f>IFERROR(VLOOKUP($B138,Kraftvärmeprod!$B$1:$AH$479,MATCH(J$2,Kraftvärmeprod!$B$1:$AG$1,0),FALSE)/1,0)-IFERROR(VLOOKUP($B138,'Slutlig allokering'!$B$2:$AC$462,MATCH(J$3,'Slutlig allokering'!$B$2:$AJ$2,0),FALSE)/1,0)</f>
        <v>0</v>
      </c>
      <c r="K138">
        <f>IFERROR(VLOOKUP($B138,Kraftvärmeprod!$B$1:$AH$479,MATCH(K$2,Kraftvärmeprod!$B$1:$AG$1,0),FALSE)/1,0)-IFERROR(VLOOKUP($B138,'Slutlig allokering'!$B$2:$AC$462,MATCH(K$3,'Slutlig allokering'!$B$2:$AJ$2,0),FALSE)/1,0)</f>
        <v>0</v>
      </c>
      <c r="L138">
        <f>IFERROR(VLOOKUP($B138,Kraftvärmeprod!$B$1:$AH$479,MATCH(L$2,Kraftvärmeprod!$B$1:$AG$1,0),FALSE)/1,0)-IFERROR(VLOOKUP($B138,'Slutlig allokering'!$B$2:$AC$462,MATCH(L$3,'Slutlig allokering'!$B$2:$AJ$2,0),FALSE)/1,0)</f>
        <v>0</v>
      </c>
      <c r="M138" s="143">
        <f>IFERROR(VLOOKUP($B138,Miljö!$B$1:$S$477,MATCH(M$2,Miljö!$B$1:$X$1,0),FALSE)/1,0)-IFERROR(VLOOKUP($B138,'Slutlig allokering'!$B$2:$AC$462,MATCH(M$3,'Slutlig allokering'!$B$2:$AJ$2,0),FALSE)/1,0)</f>
        <v>0</v>
      </c>
      <c r="N138">
        <f>IFERROR(VLOOKUP($B138,Kraftvärmeprod!$B$1:$AH$479,MATCH(N$2,Kraftvärmeprod!$B$1:$AG$1,0),FALSE)/1,0)-IFERROR(VLOOKUP($B138,'Slutlig allokering'!$B$2:$AC$462,MATCH(N$3,'Slutlig allokering'!$B$2:$AJ$2,0),FALSE)/1,0)</f>
        <v>0</v>
      </c>
      <c r="O138">
        <f>IFERROR(VLOOKUP($B138,Kraftvärmeprod!$B$1:$AH$479,MATCH(O$2,Kraftvärmeprod!$B$1:$AG$1,0),FALSE)/1,0)-IFERROR(VLOOKUP($B138,'Slutlig allokering'!$B$2:$AC$462,MATCH(O$3,'Slutlig allokering'!$B$2:$AJ$2,0),FALSE)/1,0)</f>
        <v>0</v>
      </c>
      <c r="P138">
        <f>IFERROR(VLOOKUP($B138,Kraftvärmeprod!$B$1:$AH$479,MATCH(P$2,Kraftvärmeprod!$B$1:$AG$1,0),FALSE)/1,0)-IFERROR(VLOOKUP($B138,'Slutlig allokering'!$B$2:$AC$462,MATCH(P$3,'Slutlig allokering'!$B$2:$AJ$2,0),FALSE)/1,0)</f>
        <v>0</v>
      </c>
      <c r="Q138">
        <f>IFERROR(VLOOKUP($B138,Kraftvärmeprod!$B$1:$AH$479,MATCH(Q$2,Kraftvärmeprod!$B$1:$AG$1,0),FALSE)/1,0)-IFERROR(VLOOKUP($B138,'Slutlig allokering'!$B$2:$AC$462,MATCH(Q$3,'Slutlig allokering'!$B$2:$AJ$2,0),FALSE)/1,0)</f>
        <v>0</v>
      </c>
      <c r="R138">
        <f>IFERROR(VLOOKUP($B138,Kraftvärmeprod!$B$1:$AH$479,MATCH(R$2,Kraftvärmeprod!$B$1:$AG$1,0),FALSE)/1,0)-IFERROR(VLOOKUP($B138,'Slutlig allokering'!$B$2:$AC$462,MATCH(R$3,'Slutlig allokering'!$B$2:$AJ$2,0),FALSE)/1,0)</f>
        <v>0</v>
      </c>
      <c r="S138">
        <f>IFERROR(VLOOKUP($B138,Kraftvärmeprod!$B$1:$AH$479,MATCH(S$2,Kraftvärmeprod!$B$1:$AG$1,0),FALSE)/1,0)-IFERROR(VLOOKUP($B138,'Slutlig allokering'!$B$2:$AC$462,MATCH(S$3,'Slutlig allokering'!$B$2:$AJ$2,0),FALSE)/1,0)</f>
        <v>0</v>
      </c>
      <c r="T138">
        <f>IFERROR(VLOOKUP($B138,Kraftvärmeprod!$B$1:$AH$479,MATCH(T$2,Kraftvärmeprod!$B$1:$AG$1,0),FALSE)/1,0)-IFERROR(VLOOKUP($B138,'Slutlig allokering'!$B$2:$AC$462,MATCH(T$3,'Slutlig allokering'!$B$2:$AJ$2,0),FALSE)/1,0)</f>
        <v>0</v>
      </c>
      <c r="U138">
        <f>IFERROR(VLOOKUP($B138,Kraftvärmeprod!$B$1:$AH$479,MATCH(U$2,Kraftvärmeprod!$B$1:$AG$1,0),FALSE)/1,0)-IFERROR(VLOOKUP($B138,'Slutlig allokering'!$B$2:$AC$462,MATCH(U$3,'Slutlig allokering'!$B$2:$AJ$2,0),FALSE)/1,0)</f>
        <v>0</v>
      </c>
      <c r="V138">
        <f>IFERROR(VLOOKUP($B138,Kraftvärmeprod!$B$1:$AH$479,MATCH(V$2,Kraftvärmeprod!$B$1:$AG$1,0),FALSE)/1,0)-IFERROR(VLOOKUP($B138,'Slutlig allokering'!$B$2:$AC$462,MATCH(V$3,'Slutlig allokering'!$B$2:$AJ$2,0),FALSE)/1,0)</f>
        <v>0</v>
      </c>
      <c r="W138">
        <f>IFERROR(VLOOKUP($B138,Kraftvärmeprod!$B$1:$AH$479,MATCH(W$2,Kraftvärmeprod!$B$1:$AG$1,0),FALSE)/1,0)-IFERROR(VLOOKUP($B138,'Slutlig allokering'!$B$2:$AC$462,MATCH(W$3,'Slutlig allokering'!$B$2:$AJ$2,0),FALSE)/1,0)</f>
        <v>0</v>
      </c>
      <c r="X138">
        <f>IFERROR(VLOOKUP($B138,Kraftvärmeprod!$B$1:$AH$479,MATCH(X$2,Kraftvärmeprod!$B$1:$AG$1,0),FALSE)/1,0)-IFERROR(VLOOKUP($B138,'Slutlig allokering'!$B$2:$AC$462,MATCH(X$3,'Slutlig allokering'!$B$2:$AJ$2,0),FALSE)/1,0)</f>
        <v>0</v>
      </c>
      <c r="Y138">
        <f>IFERROR(VLOOKUP($B138,Kraftvärmeprod!$B$1:$AH$479,MATCH(Y$2,Kraftvärmeprod!$B$1:$AG$1,0),FALSE)/1,0)-IFERROR(VLOOKUP($B138,'Slutlig allokering'!$B$2:$AC$462,MATCH(Y$3,'Slutlig allokering'!$B$2:$AJ$2,0),FALSE)/1,0)</f>
        <v>0</v>
      </c>
      <c r="Z138">
        <f>IFERROR(VLOOKUP($B138,Kraftvärmeprod!$B$1:$AH$479,MATCH(Z$2,Kraftvärmeprod!$B$1:$AG$1,0),FALSE)/1,0)-IFERROR(VLOOKUP($B138,'Slutlig allokering'!$B$2:$AC$462,MATCH(Z$3,'Slutlig allokering'!$B$2:$AJ$2,0),FALSE)/1,0)</f>
        <v>0</v>
      </c>
      <c r="AA138">
        <f>IFERROR(VLOOKUP($B138,Kraftvärmeprod!$B$1:$AH$479,MATCH(AA$2,Kraftvärmeprod!$B$1:$AG$1,0),FALSE)/1,0)-IFERROR(VLOOKUP($B138,'Slutlig allokering'!$B$2:$AC$462,MATCH(AA$3,'Slutlig allokering'!$B$2:$AJ$2,0),FALSE)/1,0)</f>
        <v>0</v>
      </c>
      <c r="AB138">
        <f>IFERROR(VLOOKUP($B138,Kraftvärmeprod!$B$1:$AH$479,MATCH(AB$2,Kraftvärmeprod!$B$1:$AG$1,0),FALSE)/1,0)-IFERROR(VLOOKUP($B138,'Slutlig allokering'!$B$2:$AC$462,MATCH(AB$3,'Slutlig allokering'!$B$2:$AJ$2,0),FALSE)/1,0)</f>
        <v>0</v>
      </c>
      <c r="AE138">
        <f t="shared" si="4"/>
        <v>0</v>
      </c>
      <c r="AG138">
        <f>IFERROR(VLOOKUP(B138,'Slutlig allokering'!$B$2:$AJ$462,MATCH("Summa justerad allokerad tillförd energi (utan hjälpel och rökgaskondensering):",'Slutlig allokering'!$B$2:$AK$2,0),FALSE)/1,"")</f>
        <v>0</v>
      </c>
      <c r="AI138" s="55" t="str">
        <f>IFERROR(1-VLOOKUP(B138,'Slutlig allokering'!$B$2:$AJ$462,MATCH("Andel av bränsle i kvv som allokerats till värme, exklusive rökgaskondensering och hjälpel",'Slutlig allokering'!$B$2:$AK$2,0),FALSE),"")</f>
        <v/>
      </c>
      <c r="AK138" s="55" t="str">
        <f t="shared" si="5"/>
        <v/>
      </c>
    </row>
    <row r="139" spans="1:37" x14ac:dyDescent="0.35">
      <c r="A139" s="28" t="s">
        <v>175</v>
      </c>
      <c r="B139" s="28" t="s">
        <v>176</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allokering'!$B$2:$AC$462,MATCH(E$3,'Slutlig allokering'!$B$2:$AJ$2,0),FALSE)/1,0)</f>
        <v>0</v>
      </c>
      <c r="F139">
        <f>IFERROR(VLOOKUP($B139,Kraftvärmeprod!$B$1:$AH$479,MATCH(F$2,Kraftvärmeprod!$B$1:$AG$1,0),FALSE)/1,0)-IFERROR(VLOOKUP($B139,'Slutlig allokering'!$B$2:$AC$462,MATCH(F$3,'Slutlig allokering'!$B$2:$AJ$2,0),FALSE)/1,0)</f>
        <v>0</v>
      </c>
      <c r="G139">
        <f>IFERROR(VLOOKUP($B139,Kraftvärmeprod!$B$1:$AH$479,MATCH(G$2,Kraftvärmeprod!$B$1:$AG$1,0),FALSE)/1,0)-IFERROR(VLOOKUP($B139,'Slutlig allokering'!$B$2:$AC$462,MATCH(G$3,'Slutlig allokering'!$B$2:$AJ$2,0),FALSE)/1,0)</f>
        <v>0</v>
      </c>
      <c r="H139">
        <f>IFERROR(VLOOKUP($B139,Kraftvärmeprod!$B$1:$AH$479,MATCH(H$2,Kraftvärmeprod!$B$1:$AG$1,0),FALSE)/1,0)-IFERROR(VLOOKUP($B139,'Slutlig allokering'!$B$2:$AC$462,MATCH(H$3,'Slutlig allokering'!$B$2:$AJ$2,0),FALSE)/1,0)</f>
        <v>0</v>
      </c>
      <c r="I139">
        <f>IFERROR(VLOOKUP($B139,Kraftvärmeprod!$B$1:$AH$479,MATCH(I$2,Kraftvärmeprod!$B$1:$AG$1,0),FALSE)/1,0)-IFERROR(VLOOKUP($B139,'Slutlig allokering'!$B$2:$AC$462,MATCH(I$3,'Slutlig allokering'!$B$2:$AJ$2,0),FALSE)/1,0)</f>
        <v>0</v>
      </c>
      <c r="J139">
        <f>IFERROR(VLOOKUP($B139,Kraftvärmeprod!$B$1:$AH$479,MATCH(J$2,Kraftvärmeprod!$B$1:$AG$1,0),FALSE)/1,0)-IFERROR(VLOOKUP($B139,'Slutlig allokering'!$B$2:$AC$462,MATCH(J$3,'Slutlig allokering'!$B$2:$AJ$2,0),FALSE)/1,0)</f>
        <v>0</v>
      </c>
      <c r="K139">
        <f>IFERROR(VLOOKUP($B139,Kraftvärmeprod!$B$1:$AH$479,MATCH(K$2,Kraftvärmeprod!$B$1:$AG$1,0),FALSE)/1,0)-IFERROR(VLOOKUP($B139,'Slutlig allokering'!$B$2:$AC$462,MATCH(K$3,'Slutlig allokering'!$B$2:$AJ$2,0),FALSE)/1,0)</f>
        <v>0</v>
      </c>
      <c r="L139">
        <f>IFERROR(VLOOKUP($B139,Kraftvärmeprod!$B$1:$AH$479,MATCH(L$2,Kraftvärmeprod!$B$1:$AG$1,0),FALSE)/1,0)-IFERROR(VLOOKUP($B139,'Slutlig allokering'!$B$2:$AC$462,MATCH(L$3,'Slutlig allokering'!$B$2:$AJ$2,0),FALSE)/1,0)</f>
        <v>0</v>
      </c>
      <c r="M139" s="143">
        <f>IFERROR(VLOOKUP($B139,Miljö!$B$1:$S$477,MATCH(M$2,Miljö!$B$1:$X$1,0),FALSE)/1,0)-IFERROR(VLOOKUP($B139,'Slutlig allokering'!$B$2:$AC$462,MATCH(M$3,'Slutlig allokering'!$B$2:$AJ$2,0),FALSE)/1,0)</f>
        <v>0</v>
      </c>
      <c r="N139">
        <f>IFERROR(VLOOKUP($B139,Kraftvärmeprod!$B$1:$AH$479,MATCH(N$2,Kraftvärmeprod!$B$1:$AG$1,0),FALSE)/1,0)-IFERROR(VLOOKUP($B139,'Slutlig allokering'!$B$2:$AC$462,MATCH(N$3,'Slutlig allokering'!$B$2:$AJ$2,0),FALSE)/1,0)</f>
        <v>0</v>
      </c>
      <c r="O139">
        <f>IFERROR(VLOOKUP($B139,Kraftvärmeprod!$B$1:$AH$479,MATCH(O$2,Kraftvärmeprod!$B$1:$AG$1,0),FALSE)/1,0)-IFERROR(VLOOKUP($B139,'Slutlig allokering'!$B$2:$AC$462,MATCH(O$3,'Slutlig allokering'!$B$2:$AJ$2,0),FALSE)/1,0)</f>
        <v>0</v>
      </c>
      <c r="P139">
        <f>IFERROR(VLOOKUP($B139,Kraftvärmeprod!$B$1:$AH$479,MATCH(P$2,Kraftvärmeprod!$B$1:$AG$1,0),FALSE)/1,0)-IFERROR(VLOOKUP($B139,'Slutlig allokering'!$B$2:$AC$462,MATCH(P$3,'Slutlig allokering'!$B$2:$AJ$2,0),FALSE)/1,0)</f>
        <v>0</v>
      </c>
      <c r="Q139">
        <f>IFERROR(VLOOKUP($B139,Kraftvärmeprod!$B$1:$AH$479,MATCH(Q$2,Kraftvärmeprod!$B$1:$AG$1,0),FALSE)/1,0)-IFERROR(VLOOKUP($B139,'Slutlig allokering'!$B$2:$AC$462,MATCH(Q$3,'Slutlig allokering'!$B$2:$AJ$2,0),FALSE)/1,0)</f>
        <v>0</v>
      </c>
      <c r="R139">
        <f>IFERROR(VLOOKUP($B139,Kraftvärmeprod!$B$1:$AH$479,MATCH(R$2,Kraftvärmeprod!$B$1:$AG$1,0),FALSE)/1,0)-IFERROR(VLOOKUP($B139,'Slutlig allokering'!$B$2:$AC$462,MATCH(R$3,'Slutlig allokering'!$B$2:$AJ$2,0),FALSE)/1,0)</f>
        <v>0</v>
      </c>
      <c r="S139">
        <f>IFERROR(VLOOKUP($B139,Kraftvärmeprod!$B$1:$AH$479,MATCH(S$2,Kraftvärmeprod!$B$1:$AG$1,0),FALSE)/1,0)-IFERROR(VLOOKUP($B139,'Slutlig allokering'!$B$2:$AC$462,MATCH(S$3,'Slutlig allokering'!$B$2:$AJ$2,0),FALSE)/1,0)</f>
        <v>0</v>
      </c>
      <c r="T139">
        <f>IFERROR(VLOOKUP($B139,Kraftvärmeprod!$B$1:$AH$479,MATCH(T$2,Kraftvärmeprod!$B$1:$AG$1,0),FALSE)/1,0)-IFERROR(VLOOKUP($B139,'Slutlig allokering'!$B$2:$AC$462,MATCH(T$3,'Slutlig allokering'!$B$2:$AJ$2,0),FALSE)/1,0)</f>
        <v>0</v>
      </c>
      <c r="U139">
        <f>IFERROR(VLOOKUP($B139,Kraftvärmeprod!$B$1:$AH$479,MATCH(U$2,Kraftvärmeprod!$B$1:$AG$1,0),FALSE)/1,0)-IFERROR(VLOOKUP($B139,'Slutlig allokering'!$B$2:$AC$462,MATCH(U$3,'Slutlig allokering'!$B$2:$AJ$2,0),FALSE)/1,0)</f>
        <v>0</v>
      </c>
      <c r="V139">
        <f>IFERROR(VLOOKUP($B139,Kraftvärmeprod!$B$1:$AH$479,MATCH(V$2,Kraftvärmeprod!$B$1:$AG$1,0),FALSE)/1,0)-IFERROR(VLOOKUP($B139,'Slutlig allokering'!$B$2:$AC$462,MATCH(V$3,'Slutlig allokering'!$B$2:$AJ$2,0),FALSE)/1,0)</f>
        <v>0</v>
      </c>
      <c r="W139">
        <f>IFERROR(VLOOKUP($B139,Kraftvärmeprod!$B$1:$AH$479,MATCH(W$2,Kraftvärmeprod!$B$1:$AG$1,0),FALSE)/1,0)-IFERROR(VLOOKUP($B139,'Slutlig allokering'!$B$2:$AC$462,MATCH(W$3,'Slutlig allokering'!$B$2:$AJ$2,0),FALSE)/1,0)</f>
        <v>0</v>
      </c>
      <c r="X139">
        <f>IFERROR(VLOOKUP($B139,Kraftvärmeprod!$B$1:$AH$479,MATCH(X$2,Kraftvärmeprod!$B$1:$AG$1,0),FALSE)/1,0)-IFERROR(VLOOKUP($B139,'Slutlig allokering'!$B$2:$AC$462,MATCH(X$3,'Slutlig allokering'!$B$2:$AJ$2,0),FALSE)/1,0)</f>
        <v>0</v>
      </c>
      <c r="Y139">
        <f>IFERROR(VLOOKUP($B139,Kraftvärmeprod!$B$1:$AH$479,MATCH(Y$2,Kraftvärmeprod!$B$1:$AG$1,0),FALSE)/1,0)-IFERROR(VLOOKUP($B139,'Slutlig allokering'!$B$2:$AC$462,MATCH(Y$3,'Slutlig allokering'!$B$2:$AJ$2,0),FALSE)/1,0)</f>
        <v>0</v>
      </c>
      <c r="Z139">
        <f>IFERROR(VLOOKUP($B139,Kraftvärmeprod!$B$1:$AH$479,MATCH(Z$2,Kraftvärmeprod!$B$1:$AG$1,0),FALSE)/1,0)-IFERROR(VLOOKUP($B139,'Slutlig allokering'!$B$2:$AC$462,MATCH(Z$3,'Slutlig allokering'!$B$2:$AJ$2,0),FALSE)/1,0)</f>
        <v>0</v>
      </c>
      <c r="AA139">
        <f>IFERROR(VLOOKUP($B139,Kraftvärmeprod!$B$1:$AH$479,MATCH(AA$2,Kraftvärmeprod!$B$1:$AG$1,0),FALSE)/1,0)-IFERROR(VLOOKUP($B139,'Slutlig allokering'!$B$2:$AC$462,MATCH(AA$3,'Slutlig allokering'!$B$2:$AJ$2,0),FALSE)/1,0)</f>
        <v>0</v>
      </c>
      <c r="AB139">
        <f>IFERROR(VLOOKUP($B139,Kraftvärmeprod!$B$1:$AH$479,MATCH(AB$2,Kraftvärmeprod!$B$1:$AG$1,0),FALSE)/1,0)-IFERROR(VLOOKUP($B139,'Slutlig allokering'!$B$2:$AC$462,MATCH(AB$3,'Slutlig allokering'!$B$2:$AJ$2,0),FALSE)/1,0)</f>
        <v>0</v>
      </c>
      <c r="AE139">
        <f t="shared" si="4"/>
        <v>0</v>
      </c>
      <c r="AG139">
        <f>IFERROR(VLOOKUP(B139,'Slutlig allokering'!$B$2:$AJ$462,MATCH("Summa justerad allokerad tillförd energi (utan hjälpel och rökgaskondensering):",'Slutlig allokering'!$B$2:$AK$2,0),FALSE)/1,"")</f>
        <v>0</v>
      </c>
      <c r="AI139" s="55" t="str">
        <f>IFERROR(1-VLOOKUP(B139,'Slutlig allokering'!$B$2:$AJ$462,MATCH("Andel av bränsle i kvv som allokerats till värme, exklusive rökgaskondensering och hjälpel",'Slutlig allokering'!$B$2:$AK$2,0),FALSE),"")</f>
        <v/>
      </c>
      <c r="AK139" s="55" t="str">
        <f t="shared" si="5"/>
        <v/>
      </c>
    </row>
    <row r="140" spans="1:37" x14ac:dyDescent="0.35">
      <c r="A140" s="28" t="s">
        <v>175</v>
      </c>
      <c r="B140" s="28" t="s">
        <v>177</v>
      </c>
      <c r="C140">
        <f>IFERROR(VLOOKUP($B140,Kraftvärmeprod!$B$1:$AH$479,MATCH(C$3,Kraftvärmeprod!$B$1:$AG$1,0),FALSE)/1,"")</f>
        <v>356.642</v>
      </c>
      <c r="D140">
        <f>IFERROR(VLOOKUP($B140,Kraftvärmeprod!$B$1:$AH$479,MATCH(D$3,Kraftvärmeprod!$B$1:$AG$1,0),FALSE)/1,"")</f>
        <v>76.632999999999996</v>
      </c>
      <c r="E140">
        <f>IFERROR(VLOOKUP($B140,Kraftvärmeprod!$B$1:$AH$479,MATCH(E$2,Kraftvärmeprod!$B$1:$AG$1,0),FALSE)/1,0)-IFERROR(VLOOKUP($B140,'Slutlig allokering'!$B$2:$AC$462,MATCH(E$3,'Slutlig allokering'!$B$2:$AJ$2,0),FALSE)/1,0)</f>
        <v>0</v>
      </c>
      <c r="F140">
        <f>IFERROR(VLOOKUP($B140,Kraftvärmeprod!$B$1:$AH$479,MATCH(F$2,Kraftvärmeprod!$B$1:$AG$1,0),FALSE)/1,0)-IFERROR(VLOOKUP($B140,'Slutlig allokering'!$B$2:$AC$462,MATCH(F$3,'Slutlig allokering'!$B$2:$AJ$2,0),FALSE)/1,0)</f>
        <v>0</v>
      </c>
      <c r="G140">
        <f>IFERROR(VLOOKUP($B140,Kraftvärmeprod!$B$1:$AH$479,MATCH(G$2,Kraftvärmeprod!$B$1:$AG$1,0),FALSE)/1,0)-IFERROR(VLOOKUP($B140,'Slutlig allokering'!$B$2:$AC$462,MATCH(G$3,'Slutlig allokering'!$B$2:$AJ$2,0),FALSE)/1,0)</f>
        <v>12.9665</v>
      </c>
      <c r="H140">
        <f>IFERROR(VLOOKUP($B140,Kraftvärmeprod!$B$1:$AH$479,MATCH(H$2,Kraftvärmeprod!$B$1:$AG$1,0),FALSE)/1,0)-IFERROR(VLOOKUP($B140,'Slutlig allokering'!$B$2:$AC$462,MATCH(H$3,'Slutlig allokering'!$B$2:$AJ$2,0),FALSE)/1,0)</f>
        <v>0</v>
      </c>
      <c r="I140">
        <f>IFERROR(VLOOKUP($B140,Kraftvärmeprod!$B$1:$AH$479,MATCH(I$2,Kraftvärmeprod!$B$1:$AG$1,0),FALSE)/1,0)-IFERROR(VLOOKUP($B140,'Slutlig allokering'!$B$2:$AC$462,MATCH(I$3,'Slutlig allokering'!$B$2:$AJ$2,0),FALSE)/1,0)</f>
        <v>0.32355800000000001</v>
      </c>
      <c r="J140">
        <f>IFERROR(VLOOKUP($B140,Kraftvärmeprod!$B$1:$AH$479,MATCH(J$2,Kraftvärmeprod!$B$1:$AG$1,0),FALSE)/1,0)-IFERROR(VLOOKUP($B140,'Slutlig allokering'!$B$2:$AC$462,MATCH(J$3,'Slutlig allokering'!$B$2:$AJ$2,0),FALSE)/1,0)</f>
        <v>0</v>
      </c>
      <c r="K140">
        <f>IFERROR(VLOOKUP($B140,Kraftvärmeprod!$B$1:$AH$479,MATCH(K$2,Kraftvärmeprod!$B$1:$AG$1,0),FALSE)/1,0)-IFERROR(VLOOKUP($B140,'Slutlig allokering'!$B$2:$AC$462,MATCH(K$3,'Slutlig allokering'!$B$2:$AJ$2,0),FALSE)/1,0)</f>
        <v>0</v>
      </c>
      <c r="L140">
        <f>IFERROR(VLOOKUP($B140,Kraftvärmeprod!$B$1:$AH$479,MATCH(L$2,Kraftvärmeprod!$B$1:$AG$1,0),FALSE)/1,0)-IFERROR(VLOOKUP($B140,'Slutlig allokering'!$B$2:$AC$462,MATCH(L$3,'Slutlig allokering'!$B$2:$AJ$2,0),FALSE)/1,0)</f>
        <v>33.938600000000008</v>
      </c>
      <c r="M140" s="143">
        <f>IFERROR(VLOOKUP($B140,Miljö!$B$1:$S$477,MATCH(M$2,Miljö!$B$1:$X$1,0),FALSE)/1,0)-IFERROR(VLOOKUP($B140,'Slutlig allokering'!$B$2:$AC$462,MATCH(M$3,'Slutlig allokering'!$B$2:$AJ$2,0),FALSE)/1,0)</f>
        <v>5.5247600000000006</v>
      </c>
      <c r="N140">
        <f>IFERROR(VLOOKUP($B140,Kraftvärmeprod!$B$1:$AH$479,MATCH(N$2,Kraftvärmeprod!$B$1:$AG$1,0),FALSE)/1,0)-IFERROR(VLOOKUP($B140,'Slutlig allokering'!$B$2:$AC$462,MATCH(N$3,'Slutlig allokering'!$B$2:$AJ$2,0),FALSE)/1,0)</f>
        <v>0</v>
      </c>
      <c r="O140">
        <f>IFERROR(VLOOKUP($B140,Kraftvärmeprod!$B$1:$AH$479,MATCH(O$2,Kraftvärmeprod!$B$1:$AG$1,0),FALSE)/1,0)-IFERROR(VLOOKUP($B140,'Slutlig allokering'!$B$2:$AC$462,MATCH(O$3,'Slutlig allokering'!$B$2:$AJ$2,0),FALSE)/1,0)</f>
        <v>19.973800000000004</v>
      </c>
      <c r="P140">
        <f>IFERROR(VLOOKUP($B140,Kraftvärmeprod!$B$1:$AH$479,MATCH(P$2,Kraftvärmeprod!$B$1:$AG$1,0),FALSE)/1,0)-IFERROR(VLOOKUP($B140,'Slutlig allokering'!$B$2:$AC$462,MATCH(P$3,'Slutlig allokering'!$B$2:$AJ$2,0),FALSE)/1,0)</f>
        <v>0</v>
      </c>
      <c r="Q140">
        <f>IFERROR(VLOOKUP($B140,Kraftvärmeprod!$B$1:$AH$479,MATCH(Q$2,Kraftvärmeprod!$B$1:$AG$1,0),FALSE)/1,0)-IFERROR(VLOOKUP($B140,'Slutlig allokering'!$B$2:$AC$462,MATCH(Q$3,'Slutlig allokering'!$B$2:$AJ$2,0),FALSE)/1,0)</f>
        <v>2.1817800000000003</v>
      </c>
      <c r="R140">
        <f>IFERROR(VLOOKUP($B140,Kraftvärmeprod!$B$1:$AH$479,MATCH(R$2,Kraftvärmeprod!$B$1:$AG$1,0),FALSE)/1,0)-IFERROR(VLOOKUP($B140,'Slutlig allokering'!$B$2:$AC$462,MATCH(R$3,'Slutlig allokering'!$B$2:$AJ$2,0),FALSE)/1,0)</f>
        <v>45.418199999999999</v>
      </c>
      <c r="S140">
        <f>IFERROR(VLOOKUP($B140,Kraftvärmeprod!$B$1:$AH$479,MATCH(S$2,Kraftvärmeprod!$B$1:$AG$1,0),FALSE)/1,0)-IFERROR(VLOOKUP($B140,'Slutlig allokering'!$B$2:$AC$462,MATCH(S$3,'Slutlig allokering'!$B$2:$AJ$2,0),FALSE)/1,0)</f>
        <v>0</v>
      </c>
      <c r="T140">
        <f>IFERROR(VLOOKUP($B140,Kraftvärmeprod!$B$1:$AH$479,MATCH(T$2,Kraftvärmeprod!$B$1:$AG$1,0),FALSE)/1,0)-IFERROR(VLOOKUP($B140,'Slutlig allokering'!$B$2:$AC$462,MATCH(T$3,'Slutlig allokering'!$B$2:$AJ$2,0),FALSE)/1,0)</f>
        <v>0</v>
      </c>
      <c r="U140">
        <f>IFERROR(VLOOKUP($B140,Kraftvärmeprod!$B$1:$AH$479,MATCH(U$2,Kraftvärmeprod!$B$1:$AG$1,0),FALSE)/1,0)-IFERROR(VLOOKUP($B140,'Slutlig allokering'!$B$2:$AC$462,MATCH(U$3,'Slutlig allokering'!$B$2:$AJ$2,0),FALSE)/1,0)</f>
        <v>0</v>
      </c>
      <c r="V140">
        <f>IFERROR(VLOOKUP($B140,Kraftvärmeprod!$B$1:$AH$479,MATCH(V$2,Kraftvärmeprod!$B$1:$AG$1,0),FALSE)/1,0)-IFERROR(VLOOKUP($B140,'Slutlig allokering'!$B$2:$AC$462,MATCH(V$3,'Slutlig allokering'!$B$2:$AJ$2,0),FALSE)/1,0)</f>
        <v>0</v>
      </c>
      <c r="W140">
        <f>IFERROR(VLOOKUP($B140,Kraftvärmeprod!$B$1:$AH$479,MATCH(W$2,Kraftvärmeprod!$B$1:$AG$1,0),FALSE)/1,0)-IFERROR(VLOOKUP($B140,'Slutlig allokering'!$B$2:$AC$462,MATCH(W$3,'Slutlig allokering'!$B$2:$AJ$2,0),FALSE)/1,0)</f>
        <v>0</v>
      </c>
      <c r="X140">
        <f>IFERROR(VLOOKUP($B140,Kraftvärmeprod!$B$1:$AH$479,MATCH(X$2,Kraftvärmeprod!$B$1:$AG$1,0),FALSE)/1,0)-IFERROR(VLOOKUP($B140,'Slutlig allokering'!$B$2:$AC$462,MATCH(X$3,'Slutlig allokering'!$B$2:$AJ$2,0),FALSE)/1,0)</f>
        <v>0</v>
      </c>
      <c r="Y140">
        <f>IFERROR(VLOOKUP($B140,Kraftvärmeprod!$B$1:$AH$479,MATCH(Y$2,Kraftvärmeprod!$B$1:$AG$1,0),FALSE)/1,0)-IFERROR(VLOOKUP($B140,'Slutlig allokering'!$B$2:$AC$462,MATCH(Y$3,'Slutlig allokering'!$B$2:$AJ$2,0),FALSE)/1,0)</f>
        <v>0</v>
      </c>
      <c r="Z140">
        <f>IFERROR(VLOOKUP($B140,Kraftvärmeprod!$B$1:$AH$479,MATCH(Z$2,Kraftvärmeprod!$B$1:$AG$1,0),FALSE)/1,0)-IFERROR(VLOOKUP($B140,'Slutlig allokering'!$B$2:$AC$462,MATCH(Z$3,'Slutlig allokering'!$B$2:$AJ$2,0),FALSE)/1,0)</f>
        <v>0</v>
      </c>
      <c r="AA140">
        <f>IFERROR(VLOOKUP($B140,Kraftvärmeprod!$B$1:$AH$479,MATCH(AA$2,Kraftvärmeprod!$B$1:$AG$1,0),FALSE)/1,0)-IFERROR(VLOOKUP($B140,'Slutlig allokering'!$B$2:$AC$462,MATCH(AA$3,'Slutlig allokering'!$B$2:$AJ$2,0),FALSE)/1,0)</f>
        <v>0</v>
      </c>
      <c r="AB140">
        <f>IFERROR(VLOOKUP($B140,Kraftvärmeprod!$B$1:$AH$479,MATCH(AB$2,Kraftvärmeprod!$B$1:$AG$1,0),FALSE)/1,0)-IFERROR(VLOOKUP($B140,'Slutlig allokering'!$B$2:$AC$462,MATCH(AB$3,'Slutlig allokering'!$B$2:$AJ$2,0),FALSE)/1,0)</f>
        <v>35.562499999999993</v>
      </c>
      <c r="AE140">
        <f t="shared" si="4"/>
        <v>150.364938</v>
      </c>
      <c r="AG140">
        <f>IFERROR(VLOOKUP(B140,'Slutlig allokering'!$B$2:$AJ$462,MATCH("Summa justerad allokerad tillförd energi (utan hjälpel och rökgaskondensering):",'Slutlig allokering'!$B$2:$AK$2,0),FALSE)/1,"")</f>
        <v>268.68806199999995</v>
      </c>
      <c r="AI140" s="55">
        <f>IFERROR(1-VLOOKUP(B140,'Slutlig allokering'!$B$2:$AJ$462,MATCH("Andel av bränsle i kvv som allokerats till värme, exklusive rökgaskondensering och hjälpel",'Slutlig allokering'!$B$2:$AK$2,0),FALSE),"")</f>
        <v>0.35882081264183774</v>
      </c>
      <c r="AK140" s="55">
        <f t="shared" si="5"/>
        <v>0.35882081264183768</v>
      </c>
    </row>
    <row r="141" spans="1:37" x14ac:dyDescent="0.35">
      <c r="A141" s="28" t="s">
        <v>175</v>
      </c>
      <c r="B141" s="28" t="s">
        <v>178</v>
      </c>
      <c r="C141" t="str">
        <f>IFERROR(VLOOKUP($B141,Kraftvärmeprod!$B$1:$AH$479,MATCH(C$3,Kraftvärmeprod!$B$1:$AG$1,0),FALSE)/1,"")</f>
        <v/>
      </c>
      <c r="D141" t="str">
        <f>IFERROR(VLOOKUP($B141,Kraftvärmeprod!$B$1:$AH$479,MATCH(D$3,Kraftvärmeprod!$B$1:$AG$1,0),FALSE)/1,"")</f>
        <v/>
      </c>
      <c r="E141">
        <f>IFERROR(VLOOKUP($B141,Kraftvärmeprod!$B$1:$AH$479,MATCH(E$2,Kraftvärmeprod!$B$1:$AG$1,0),FALSE)/1,0)-IFERROR(VLOOKUP($B141,'Slutlig allokering'!$B$2:$AC$462,MATCH(E$3,'Slutlig allokering'!$B$2:$AJ$2,0),FALSE)/1,0)</f>
        <v>0</v>
      </c>
      <c r="F141">
        <f>IFERROR(VLOOKUP($B141,Kraftvärmeprod!$B$1:$AH$479,MATCH(F$2,Kraftvärmeprod!$B$1:$AG$1,0),FALSE)/1,0)-IFERROR(VLOOKUP($B141,'Slutlig allokering'!$B$2:$AC$462,MATCH(F$3,'Slutlig allokering'!$B$2:$AJ$2,0),FALSE)/1,0)</f>
        <v>0</v>
      </c>
      <c r="G141">
        <f>IFERROR(VLOOKUP($B141,Kraftvärmeprod!$B$1:$AH$479,MATCH(G$2,Kraftvärmeprod!$B$1:$AG$1,0),FALSE)/1,0)-IFERROR(VLOOKUP($B141,'Slutlig allokering'!$B$2:$AC$462,MATCH(G$3,'Slutlig allokering'!$B$2:$AJ$2,0),FALSE)/1,0)</f>
        <v>0</v>
      </c>
      <c r="H141">
        <f>IFERROR(VLOOKUP($B141,Kraftvärmeprod!$B$1:$AH$479,MATCH(H$2,Kraftvärmeprod!$B$1:$AG$1,0),FALSE)/1,0)-IFERROR(VLOOKUP($B141,'Slutlig allokering'!$B$2:$AC$462,MATCH(H$3,'Slutlig allokering'!$B$2:$AJ$2,0),FALSE)/1,0)</f>
        <v>0</v>
      </c>
      <c r="I141">
        <f>IFERROR(VLOOKUP($B141,Kraftvärmeprod!$B$1:$AH$479,MATCH(I$2,Kraftvärmeprod!$B$1:$AG$1,0),FALSE)/1,0)-IFERROR(VLOOKUP($B141,'Slutlig allokering'!$B$2:$AC$462,MATCH(I$3,'Slutlig allokering'!$B$2:$AJ$2,0),FALSE)/1,0)</f>
        <v>0</v>
      </c>
      <c r="J141">
        <f>IFERROR(VLOOKUP($B141,Kraftvärmeprod!$B$1:$AH$479,MATCH(J$2,Kraftvärmeprod!$B$1:$AG$1,0),FALSE)/1,0)-IFERROR(VLOOKUP($B141,'Slutlig allokering'!$B$2:$AC$462,MATCH(J$3,'Slutlig allokering'!$B$2:$AJ$2,0),FALSE)/1,0)</f>
        <v>0</v>
      </c>
      <c r="K141">
        <f>IFERROR(VLOOKUP($B141,Kraftvärmeprod!$B$1:$AH$479,MATCH(K$2,Kraftvärmeprod!$B$1:$AG$1,0),FALSE)/1,0)-IFERROR(VLOOKUP($B141,'Slutlig allokering'!$B$2:$AC$462,MATCH(K$3,'Slutlig allokering'!$B$2:$AJ$2,0),FALSE)/1,0)</f>
        <v>0</v>
      </c>
      <c r="L141">
        <f>IFERROR(VLOOKUP($B141,Kraftvärmeprod!$B$1:$AH$479,MATCH(L$2,Kraftvärmeprod!$B$1:$AG$1,0),FALSE)/1,0)-IFERROR(VLOOKUP($B141,'Slutlig allokering'!$B$2:$AC$462,MATCH(L$3,'Slutlig allokering'!$B$2:$AJ$2,0),FALSE)/1,0)</f>
        <v>0</v>
      </c>
      <c r="M141" s="143">
        <f>IFERROR(VLOOKUP($B141,Miljö!$B$1:$S$477,MATCH(M$2,Miljö!$B$1:$X$1,0),FALSE)/1,0)-IFERROR(VLOOKUP($B141,'Slutlig allokering'!$B$2:$AC$462,MATCH(M$3,'Slutlig allokering'!$B$2:$AJ$2,0),FALSE)/1,0)</f>
        <v>0</v>
      </c>
      <c r="N141">
        <f>IFERROR(VLOOKUP($B141,Kraftvärmeprod!$B$1:$AH$479,MATCH(N$2,Kraftvärmeprod!$B$1:$AG$1,0),FALSE)/1,0)-IFERROR(VLOOKUP($B141,'Slutlig allokering'!$B$2:$AC$462,MATCH(N$3,'Slutlig allokering'!$B$2:$AJ$2,0),FALSE)/1,0)</f>
        <v>0</v>
      </c>
      <c r="O141">
        <f>IFERROR(VLOOKUP($B141,Kraftvärmeprod!$B$1:$AH$479,MATCH(O$2,Kraftvärmeprod!$B$1:$AG$1,0),FALSE)/1,0)-IFERROR(VLOOKUP($B141,'Slutlig allokering'!$B$2:$AC$462,MATCH(O$3,'Slutlig allokering'!$B$2:$AJ$2,0),FALSE)/1,0)</f>
        <v>0</v>
      </c>
      <c r="P141">
        <f>IFERROR(VLOOKUP($B141,Kraftvärmeprod!$B$1:$AH$479,MATCH(P$2,Kraftvärmeprod!$B$1:$AG$1,0),FALSE)/1,0)-IFERROR(VLOOKUP($B141,'Slutlig allokering'!$B$2:$AC$462,MATCH(P$3,'Slutlig allokering'!$B$2:$AJ$2,0),FALSE)/1,0)</f>
        <v>0</v>
      </c>
      <c r="Q141">
        <f>IFERROR(VLOOKUP($B141,Kraftvärmeprod!$B$1:$AH$479,MATCH(Q$2,Kraftvärmeprod!$B$1:$AG$1,0),FALSE)/1,0)-IFERROR(VLOOKUP($B141,'Slutlig allokering'!$B$2:$AC$462,MATCH(Q$3,'Slutlig allokering'!$B$2:$AJ$2,0),FALSE)/1,0)</f>
        <v>0</v>
      </c>
      <c r="R141">
        <f>IFERROR(VLOOKUP($B141,Kraftvärmeprod!$B$1:$AH$479,MATCH(R$2,Kraftvärmeprod!$B$1:$AG$1,0),FALSE)/1,0)-IFERROR(VLOOKUP($B141,'Slutlig allokering'!$B$2:$AC$462,MATCH(R$3,'Slutlig allokering'!$B$2:$AJ$2,0),FALSE)/1,0)</f>
        <v>0</v>
      </c>
      <c r="S141">
        <f>IFERROR(VLOOKUP($B141,Kraftvärmeprod!$B$1:$AH$479,MATCH(S$2,Kraftvärmeprod!$B$1:$AG$1,0),FALSE)/1,0)-IFERROR(VLOOKUP($B141,'Slutlig allokering'!$B$2:$AC$462,MATCH(S$3,'Slutlig allokering'!$B$2:$AJ$2,0),FALSE)/1,0)</f>
        <v>0</v>
      </c>
      <c r="T141">
        <f>IFERROR(VLOOKUP($B141,Kraftvärmeprod!$B$1:$AH$479,MATCH(T$2,Kraftvärmeprod!$B$1:$AG$1,0),FALSE)/1,0)-IFERROR(VLOOKUP($B141,'Slutlig allokering'!$B$2:$AC$462,MATCH(T$3,'Slutlig allokering'!$B$2:$AJ$2,0),FALSE)/1,0)</f>
        <v>0</v>
      </c>
      <c r="U141">
        <f>IFERROR(VLOOKUP($B141,Kraftvärmeprod!$B$1:$AH$479,MATCH(U$2,Kraftvärmeprod!$B$1:$AG$1,0),FALSE)/1,0)-IFERROR(VLOOKUP($B141,'Slutlig allokering'!$B$2:$AC$462,MATCH(U$3,'Slutlig allokering'!$B$2:$AJ$2,0),FALSE)/1,0)</f>
        <v>0</v>
      </c>
      <c r="V141">
        <f>IFERROR(VLOOKUP($B141,Kraftvärmeprod!$B$1:$AH$479,MATCH(V$2,Kraftvärmeprod!$B$1:$AG$1,0),FALSE)/1,0)-IFERROR(VLOOKUP($B141,'Slutlig allokering'!$B$2:$AC$462,MATCH(V$3,'Slutlig allokering'!$B$2:$AJ$2,0),FALSE)/1,0)</f>
        <v>0</v>
      </c>
      <c r="W141">
        <f>IFERROR(VLOOKUP($B141,Kraftvärmeprod!$B$1:$AH$479,MATCH(W$2,Kraftvärmeprod!$B$1:$AG$1,0),FALSE)/1,0)-IFERROR(VLOOKUP($B141,'Slutlig allokering'!$B$2:$AC$462,MATCH(W$3,'Slutlig allokering'!$B$2:$AJ$2,0),FALSE)/1,0)</f>
        <v>0</v>
      </c>
      <c r="X141">
        <f>IFERROR(VLOOKUP($B141,Kraftvärmeprod!$B$1:$AH$479,MATCH(X$2,Kraftvärmeprod!$B$1:$AG$1,0),FALSE)/1,0)-IFERROR(VLOOKUP($B141,'Slutlig allokering'!$B$2:$AC$462,MATCH(X$3,'Slutlig allokering'!$B$2:$AJ$2,0),FALSE)/1,0)</f>
        <v>0</v>
      </c>
      <c r="Y141">
        <f>IFERROR(VLOOKUP($B141,Kraftvärmeprod!$B$1:$AH$479,MATCH(Y$2,Kraftvärmeprod!$B$1:$AG$1,0),FALSE)/1,0)-IFERROR(VLOOKUP($B141,'Slutlig allokering'!$B$2:$AC$462,MATCH(Y$3,'Slutlig allokering'!$B$2:$AJ$2,0),FALSE)/1,0)</f>
        <v>0</v>
      </c>
      <c r="Z141">
        <f>IFERROR(VLOOKUP($B141,Kraftvärmeprod!$B$1:$AH$479,MATCH(Z$2,Kraftvärmeprod!$B$1:$AG$1,0),FALSE)/1,0)-IFERROR(VLOOKUP($B141,'Slutlig allokering'!$B$2:$AC$462,MATCH(Z$3,'Slutlig allokering'!$B$2:$AJ$2,0),FALSE)/1,0)</f>
        <v>0</v>
      </c>
      <c r="AA141">
        <f>IFERROR(VLOOKUP($B141,Kraftvärmeprod!$B$1:$AH$479,MATCH(AA$2,Kraftvärmeprod!$B$1:$AG$1,0),FALSE)/1,0)-IFERROR(VLOOKUP($B141,'Slutlig allokering'!$B$2:$AC$462,MATCH(AA$3,'Slutlig allokering'!$B$2:$AJ$2,0),FALSE)/1,0)</f>
        <v>0</v>
      </c>
      <c r="AB141">
        <f>IFERROR(VLOOKUP($B141,Kraftvärmeprod!$B$1:$AH$479,MATCH(AB$2,Kraftvärmeprod!$B$1:$AG$1,0),FALSE)/1,0)-IFERROR(VLOOKUP($B141,'Slutlig allokering'!$B$2:$AC$462,MATCH(AB$3,'Slutlig allokering'!$B$2:$AJ$2,0),FALSE)/1,0)</f>
        <v>0</v>
      </c>
      <c r="AE141">
        <f t="shared" si="4"/>
        <v>0</v>
      </c>
      <c r="AG141">
        <f>IFERROR(VLOOKUP(B141,'Slutlig allokering'!$B$2:$AJ$462,MATCH("Summa justerad allokerad tillförd energi (utan hjälpel och rökgaskondensering):",'Slutlig allokering'!$B$2:$AK$2,0),FALSE)/1,"")</f>
        <v>0</v>
      </c>
      <c r="AI141" s="55" t="str">
        <f>IFERROR(1-VLOOKUP(B141,'Slutlig allokering'!$B$2:$AJ$462,MATCH("Andel av bränsle i kvv som allokerats till värme, exklusive rökgaskondensering och hjälpel",'Slutlig allokering'!$B$2:$AK$2,0),FALSE),"")</f>
        <v/>
      </c>
      <c r="AK141" s="55" t="str">
        <f t="shared" si="5"/>
        <v/>
      </c>
    </row>
    <row r="142" spans="1:37" x14ac:dyDescent="0.35">
      <c r="A142" s="28" t="s">
        <v>175</v>
      </c>
      <c r="B142" s="28" t="s">
        <v>179</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allokering'!$B$2:$AC$462,MATCH(E$3,'Slutlig allokering'!$B$2:$AJ$2,0),FALSE)/1,0)</f>
        <v>0</v>
      </c>
      <c r="F142">
        <f>IFERROR(VLOOKUP($B142,Kraftvärmeprod!$B$1:$AH$479,MATCH(F$2,Kraftvärmeprod!$B$1:$AG$1,0),FALSE)/1,0)-IFERROR(VLOOKUP($B142,'Slutlig allokering'!$B$2:$AC$462,MATCH(F$3,'Slutlig allokering'!$B$2:$AJ$2,0),FALSE)/1,0)</f>
        <v>0</v>
      </c>
      <c r="G142">
        <f>IFERROR(VLOOKUP($B142,Kraftvärmeprod!$B$1:$AH$479,MATCH(G$2,Kraftvärmeprod!$B$1:$AG$1,0),FALSE)/1,0)-IFERROR(VLOOKUP($B142,'Slutlig allokering'!$B$2:$AC$462,MATCH(G$3,'Slutlig allokering'!$B$2:$AJ$2,0),FALSE)/1,0)</f>
        <v>0</v>
      </c>
      <c r="H142">
        <f>IFERROR(VLOOKUP($B142,Kraftvärmeprod!$B$1:$AH$479,MATCH(H$2,Kraftvärmeprod!$B$1:$AG$1,0),FALSE)/1,0)-IFERROR(VLOOKUP($B142,'Slutlig allokering'!$B$2:$AC$462,MATCH(H$3,'Slutlig allokering'!$B$2:$AJ$2,0),FALSE)/1,0)</f>
        <v>0</v>
      </c>
      <c r="I142">
        <f>IFERROR(VLOOKUP($B142,Kraftvärmeprod!$B$1:$AH$479,MATCH(I$2,Kraftvärmeprod!$B$1:$AG$1,0),FALSE)/1,0)-IFERROR(VLOOKUP($B142,'Slutlig allokering'!$B$2:$AC$462,MATCH(I$3,'Slutlig allokering'!$B$2:$AJ$2,0),FALSE)/1,0)</f>
        <v>0</v>
      </c>
      <c r="J142">
        <f>IFERROR(VLOOKUP($B142,Kraftvärmeprod!$B$1:$AH$479,MATCH(J$2,Kraftvärmeprod!$B$1:$AG$1,0),FALSE)/1,0)-IFERROR(VLOOKUP($B142,'Slutlig allokering'!$B$2:$AC$462,MATCH(J$3,'Slutlig allokering'!$B$2:$AJ$2,0),FALSE)/1,0)</f>
        <v>0</v>
      </c>
      <c r="K142">
        <f>IFERROR(VLOOKUP($B142,Kraftvärmeprod!$B$1:$AH$479,MATCH(K$2,Kraftvärmeprod!$B$1:$AG$1,0),FALSE)/1,0)-IFERROR(VLOOKUP($B142,'Slutlig allokering'!$B$2:$AC$462,MATCH(K$3,'Slutlig allokering'!$B$2:$AJ$2,0),FALSE)/1,0)</f>
        <v>0</v>
      </c>
      <c r="L142">
        <f>IFERROR(VLOOKUP($B142,Kraftvärmeprod!$B$1:$AH$479,MATCH(L$2,Kraftvärmeprod!$B$1:$AG$1,0),FALSE)/1,0)-IFERROR(VLOOKUP($B142,'Slutlig allokering'!$B$2:$AC$462,MATCH(L$3,'Slutlig allokering'!$B$2:$AJ$2,0),FALSE)/1,0)</f>
        <v>0</v>
      </c>
      <c r="M142" s="143">
        <f>IFERROR(VLOOKUP($B142,Miljö!$B$1:$S$477,MATCH(M$2,Miljö!$B$1:$X$1,0),FALSE)/1,0)-IFERROR(VLOOKUP($B142,'Slutlig allokering'!$B$2:$AC$462,MATCH(M$3,'Slutlig allokering'!$B$2:$AJ$2,0),FALSE)/1,0)</f>
        <v>0</v>
      </c>
      <c r="N142">
        <f>IFERROR(VLOOKUP($B142,Kraftvärmeprod!$B$1:$AH$479,MATCH(N$2,Kraftvärmeprod!$B$1:$AG$1,0),FALSE)/1,0)-IFERROR(VLOOKUP($B142,'Slutlig allokering'!$B$2:$AC$462,MATCH(N$3,'Slutlig allokering'!$B$2:$AJ$2,0),FALSE)/1,0)</f>
        <v>0</v>
      </c>
      <c r="O142">
        <f>IFERROR(VLOOKUP($B142,Kraftvärmeprod!$B$1:$AH$479,MATCH(O$2,Kraftvärmeprod!$B$1:$AG$1,0),FALSE)/1,0)-IFERROR(VLOOKUP($B142,'Slutlig allokering'!$B$2:$AC$462,MATCH(O$3,'Slutlig allokering'!$B$2:$AJ$2,0),FALSE)/1,0)</f>
        <v>0</v>
      </c>
      <c r="P142">
        <f>IFERROR(VLOOKUP($B142,Kraftvärmeprod!$B$1:$AH$479,MATCH(P$2,Kraftvärmeprod!$B$1:$AG$1,0),FALSE)/1,0)-IFERROR(VLOOKUP($B142,'Slutlig allokering'!$B$2:$AC$462,MATCH(P$3,'Slutlig allokering'!$B$2:$AJ$2,0),FALSE)/1,0)</f>
        <v>0</v>
      </c>
      <c r="Q142">
        <f>IFERROR(VLOOKUP($B142,Kraftvärmeprod!$B$1:$AH$479,MATCH(Q$2,Kraftvärmeprod!$B$1:$AG$1,0),FALSE)/1,0)-IFERROR(VLOOKUP($B142,'Slutlig allokering'!$B$2:$AC$462,MATCH(Q$3,'Slutlig allokering'!$B$2:$AJ$2,0),FALSE)/1,0)</f>
        <v>0</v>
      </c>
      <c r="R142">
        <f>IFERROR(VLOOKUP($B142,Kraftvärmeprod!$B$1:$AH$479,MATCH(R$2,Kraftvärmeprod!$B$1:$AG$1,0),FALSE)/1,0)-IFERROR(VLOOKUP($B142,'Slutlig allokering'!$B$2:$AC$462,MATCH(R$3,'Slutlig allokering'!$B$2:$AJ$2,0),FALSE)/1,0)</f>
        <v>0</v>
      </c>
      <c r="S142">
        <f>IFERROR(VLOOKUP($B142,Kraftvärmeprod!$B$1:$AH$479,MATCH(S$2,Kraftvärmeprod!$B$1:$AG$1,0),FALSE)/1,0)-IFERROR(VLOOKUP($B142,'Slutlig allokering'!$B$2:$AC$462,MATCH(S$3,'Slutlig allokering'!$B$2:$AJ$2,0),FALSE)/1,0)</f>
        <v>0</v>
      </c>
      <c r="T142">
        <f>IFERROR(VLOOKUP($B142,Kraftvärmeprod!$B$1:$AH$479,MATCH(T$2,Kraftvärmeprod!$B$1:$AG$1,0),FALSE)/1,0)-IFERROR(VLOOKUP($B142,'Slutlig allokering'!$B$2:$AC$462,MATCH(T$3,'Slutlig allokering'!$B$2:$AJ$2,0),FALSE)/1,0)</f>
        <v>0</v>
      </c>
      <c r="U142">
        <f>IFERROR(VLOOKUP($B142,Kraftvärmeprod!$B$1:$AH$479,MATCH(U$2,Kraftvärmeprod!$B$1:$AG$1,0),FALSE)/1,0)-IFERROR(VLOOKUP($B142,'Slutlig allokering'!$B$2:$AC$462,MATCH(U$3,'Slutlig allokering'!$B$2:$AJ$2,0),FALSE)/1,0)</f>
        <v>0</v>
      </c>
      <c r="V142">
        <f>IFERROR(VLOOKUP($B142,Kraftvärmeprod!$B$1:$AH$479,MATCH(V$2,Kraftvärmeprod!$B$1:$AG$1,0),FALSE)/1,0)-IFERROR(VLOOKUP($B142,'Slutlig allokering'!$B$2:$AC$462,MATCH(V$3,'Slutlig allokering'!$B$2:$AJ$2,0),FALSE)/1,0)</f>
        <v>0</v>
      </c>
      <c r="W142">
        <f>IFERROR(VLOOKUP($B142,Kraftvärmeprod!$B$1:$AH$479,MATCH(W$2,Kraftvärmeprod!$B$1:$AG$1,0),FALSE)/1,0)-IFERROR(VLOOKUP($B142,'Slutlig allokering'!$B$2:$AC$462,MATCH(W$3,'Slutlig allokering'!$B$2:$AJ$2,0),FALSE)/1,0)</f>
        <v>0</v>
      </c>
      <c r="X142">
        <f>IFERROR(VLOOKUP($B142,Kraftvärmeprod!$B$1:$AH$479,MATCH(X$2,Kraftvärmeprod!$B$1:$AG$1,0),FALSE)/1,0)-IFERROR(VLOOKUP($B142,'Slutlig allokering'!$B$2:$AC$462,MATCH(X$3,'Slutlig allokering'!$B$2:$AJ$2,0),FALSE)/1,0)</f>
        <v>0</v>
      </c>
      <c r="Y142">
        <f>IFERROR(VLOOKUP($B142,Kraftvärmeprod!$B$1:$AH$479,MATCH(Y$2,Kraftvärmeprod!$B$1:$AG$1,0),FALSE)/1,0)-IFERROR(VLOOKUP($B142,'Slutlig allokering'!$B$2:$AC$462,MATCH(Y$3,'Slutlig allokering'!$B$2:$AJ$2,0),FALSE)/1,0)</f>
        <v>0</v>
      </c>
      <c r="Z142">
        <f>IFERROR(VLOOKUP($B142,Kraftvärmeprod!$B$1:$AH$479,MATCH(Z$2,Kraftvärmeprod!$B$1:$AG$1,0),FALSE)/1,0)-IFERROR(VLOOKUP($B142,'Slutlig allokering'!$B$2:$AC$462,MATCH(Z$3,'Slutlig allokering'!$B$2:$AJ$2,0),FALSE)/1,0)</f>
        <v>0</v>
      </c>
      <c r="AA142">
        <f>IFERROR(VLOOKUP($B142,Kraftvärmeprod!$B$1:$AH$479,MATCH(AA$2,Kraftvärmeprod!$B$1:$AG$1,0),FALSE)/1,0)-IFERROR(VLOOKUP($B142,'Slutlig allokering'!$B$2:$AC$462,MATCH(AA$3,'Slutlig allokering'!$B$2:$AJ$2,0),FALSE)/1,0)</f>
        <v>0</v>
      </c>
      <c r="AB142">
        <f>IFERROR(VLOOKUP($B142,Kraftvärmeprod!$B$1:$AH$479,MATCH(AB$2,Kraftvärmeprod!$B$1:$AG$1,0),FALSE)/1,0)-IFERROR(VLOOKUP($B142,'Slutlig allokering'!$B$2:$AC$462,MATCH(AB$3,'Slutlig allokering'!$B$2:$AJ$2,0),FALSE)/1,0)</f>
        <v>0</v>
      </c>
      <c r="AE142">
        <f t="shared" si="4"/>
        <v>0</v>
      </c>
      <c r="AG142">
        <f>IFERROR(VLOOKUP(B142,'Slutlig allokering'!$B$2:$AJ$462,MATCH("Summa justerad allokerad tillförd energi (utan hjälpel och rökgaskondensering):",'Slutlig allokering'!$B$2:$AK$2,0),FALSE)/1,"")</f>
        <v>0</v>
      </c>
      <c r="AI142" s="55" t="str">
        <f>IFERROR(1-VLOOKUP(B142,'Slutlig allokering'!$B$2:$AJ$462,MATCH("Andel av bränsle i kvv som allokerats till värme, exklusive rökgaskondensering och hjälpel",'Slutlig allokering'!$B$2:$AK$2,0),FALSE),"")</f>
        <v/>
      </c>
      <c r="AK142" s="55" t="str">
        <f t="shared" si="5"/>
        <v/>
      </c>
    </row>
    <row r="143" spans="1:37" x14ac:dyDescent="0.35">
      <c r="A143" s="28" t="s">
        <v>180</v>
      </c>
      <c r="B143" s="28" t="s">
        <v>181</v>
      </c>
      <c r="C143" t="str">
        <f>IFERROR(VLOOKUP($B143,Kraftvärmeprod!$B$1:$AH$479,MATCH(C$3,Kraftvärmeprod!$B$1:$AG$1,0),FALSE)/1,"")</f>
        <v/>
      </c>
      <c r="D143" t="str">
        <f>IFERROR(VLOOKUP($B143,Kraftvärmeprod!$B$1:$AH$479,MATCH(D$3,Kraftvärmeprod!$B$1:$AG$1,0),FALSE)/1,"")</f>
        <v/>
      </c>
      <c r="E143">
        <f>IFERROR(VLOOKUP($B143,Kraftvärmeprod!$B$1:$AH$479,MATCH(E$2,Kraftvärmeprod!$B$1:$AG$1,0),FALSE)/1,0)-IFERROR(VLOOKUP($B143,'Slutlig allokering'!$B$2:$AC$462,MATCH(E$3,'Slutlig allokering'!$B$2:$AJ$2,0),FALSE)/1,0)</f>
        <v>0</v>
      </c>
      <c r="F143">
        <f>IFERROR(VLOOKUP($B143,Kraftvärmeprod!$B$1:$AH$479,MATCH(F$2,Kraftvärmeprod!$B$1:$AG$1,0),FALSE)/1,0)-IFERROR(VLOOKUP($B143,'Slutlig allokering'!$B$2:$AC$462,MATCH(F$3,'Slutlig allokering'!$B$2:$AJ$2,0),FALSE)/1,0)</f>
        <v>0</v>
      </c>
      <c r="G143">
        <f>IFERROR(VLOOKUP($B143,Kraftvärmeprod!$B$1:$AH$479,MATCH(G$2,Kraftvärmeprod!$B$1:$AG$1,0),FALSE)/1,0)-IFERROR(VLOOKUP($B143,'Slutlig allokering'!$B$2:$AC$462,MATCH(G$3,'Slutlig allokering'!$B$2:$AJ$2,0),FALSE)/1,0)</f>
        <v>0</v>
      </c>
      <c r="H143">
        <f>IFERROR(VLOOKUP($B143,Kraftvärmeprod!$B$1:$AH$479,MATCH(H$2,Kraftvärmeprod!$B$1:$AG$1,0),FALSE)/1,0)-IFERROR(VLOOKUP($B143,'Slutlig allokering'!$B$2:$AC$462,MATCH(H$3,'Slutlig allokering'!$B$2:$AJ$2,0),FALSE)/1,0)</f>
        <v>0</v>
      </c>
      <c r="I143">
        <f>IFERROR(VLOOKUP($B143,Kraftvärmeprod!$B$1:$AH$479,MATCH(I$2,Kraftvärmeprod!$B$1:$AG$1,0),FALSE)/1,0)-IFERROR(VLOOKUP($B143,'Slutlig allokering'!$B$2:$AC$462,MATCH(I$3,'Slutlig allokering'!$B$2:$AJ$2,0),FALSE)/1,0)</f>
        <v>0</v>
      </c>
      <c r="J143">
        <f>IFERROR(VLOOKUP($B143,Kraftvärmeprod!$B$1:$AH$479,MATCH(J$2,Kraftvärmeprod!$B$1:$AG$1,0),FALSE)/1,0)-IFERROR(VLOOKUP($B143,'Slutlig allokering'!$B$2:$AC$462,MATCH(J$3,'Slutlig allokering'!$B$2:$AJ$2,0),FALSE)/1,0)</f>
        <v>0</v>
      </c>
      <c r="K143">
        <f>IFERROR(VLOOKUP($B143,Kraftvärmeprod!$B$1:$AH$479,MATCH(K$2,Kraftvärmeprod!$B$1:$AG$1,0),FALSE)/1,0)-IFERROR(VLOOKUP($B143,'Slutlig allokering'!$B$2:$AC$462,MATCH(K$3,'Slutlig allokering'!$B$2:$AJ$2,0),FALSE)/1,0)</f>
        <v>0</v>
      </c>
      <c r="L143">
        <f>IFERROR(VLOOKUP($B143,Kraftvärmeprod!$B$1:$AH$479,MATCH(L$2,Kraftvärmeprod!$B$1:$AG$1,0),FALSE)/1,0)-IFERROR(VLOOKUP($B143,'Slutlig allokering'!$B$2:$AC$462,MATCH(L$3,'Slutlig allokering'!$B$2:$AJ$2,0),FALSE)/1,0)</f>
        <v>0</v>
      </c>
      <c r="M143" s="143">
        <f>IFERROR(VLOOKUP($B143,Miljö!$B$1:$S$477,MATCH(M$2,Miljö!$B$1:$X$1,0),FALSE)/1,0)-IFERROR(VLOOKUP($B143,'Slutlig allokering'!$B$2:$AC$462,MATCH(M$3,'Slutlig allokering'!$B$2:$AJ$2,0),FALSE)/1,0)</f>
        <v>0</v>
      </c>
      <c r="N143">
        <f>IFERROR(VLOOKUP($B143,Kraftvärmeprod!$B$1:$AH$479,MATCH(N$2,Kraftvärmeprod!$B$1:$AG$1,0),FALSE)/1,0)-IFERROR(VLOOKUP($B143,'Slutlig allokering'!$B$2:$AC$462,MATCH(N$3,'Slutlig allokering'!$B$2:$AJ$2,0),FALSE)/1,0)</f>
        <v>0</v>
      </c>
      <c r="O143">
        <f>IFERROR(VLOOKUP($B143,Kraftvärmeprod!$B$1:$AH$479,MATCH(O$2,Kraftvärmeprod!$B$1:$AG$1,0),FALSE)/1,0)-IFERROR(VLOOKUP($B143,'Slutlig allokering'!$B$2:$AC$462,MATCH(O$3,'Slutlig allokering'!$B$2:$AJ$2,0),FALSE)/1,0)</f>
        <v>0</v>
      </c>
      <c r="P143">
        <f>IFERROR(VLOOKUP($B143,Kraftvärmeprod!$B$1:$AH$479,MATCH(P$2,Kraftvärmeprod!$B$1:$AG$1,0),FALSE)/1,0)-IFERROR(VLOOKUP($B143,'Slutlig allokering'!$B$2:$AC$462,MATCH(P$3,'Slutlig allokering'!$B$2:$AJ$2,0),FALSE)/1,0)</f>
        <v>0</v>
      </c>
      <c r="Q143">
        <f>IFERROR(VLOOKUP($B143,Kraftvärmeprod!$B$1:$AH$479,MATCH(Q$2,Kraftvärmeprod!$B$1:$AG$1,0),FALSE)/1,0)-IFERROR(VLOOKUP($B143,'Slutlig allokering'!$B$2:$AC$462,MATCH(Q$3,'Slutlig allokering'!$B$2:$AJ$2,0),FALSE)/1,0)</f>
        <v>0</v>
      </c>
      <c r="R143">
        <f>IFERROR(VLOOKUP($B143,Kraftvärmeprod!$B$1:$AH$479,MATCH(R$2,Kraftvärmeprod!$B$1:$AG$1,0),FALSE)/1,0)-IFERROR(VLOOKUP($B143,'Slutlig allokering'!$B$2:$AC$462,MATCH(R$3,'Slutlig allokering'!$B$2:$AJ$2,0),FALSE)/1,0)</f>
        <v>0</v>
      </c>
      <c r="S143">
        <f>IFERROR(VLOOKUP($B143,Kraftvärmeprod!$B$1:$AH$479,MATCH(S$2,Kraftvärmeprod!$B$1:$AG$1,0),FALSE)/1,0)-IFERROR(VLOOKUP($B143,'Slutlig allokering'!$B$2:$AC$462,MATCH(S$3,'Slutlig allokering'!$B$2:$AJ$2,0),FALSE)/1,0)</f>
        <v>0</v>
      </c>
      <c r="T143">
        <f>IFERROR(VLOOKUP($B143,Kraftvärmeprod!$B$1:$AH$479,MATCH(T$2,Kraftvärmeprod!$B$1:$AG$1,0),FALSE)/1,0)-IFERROR(VLOOKUP($B143,'Slutlig allokering'!$B$2:$AC$462,MATCH(T$3,'Slutlig allokering'!$B$2:$AJ$2,0),FALSE)/1,0)</f>
        <v>0</v>
      </c>
      <c r="U143">
        <f>IFERROR(VLOOKUP($B143,Kraftvärmeprod!$B$1:$AH$479,MATCH(U$2,Kraftvärmeprod!$B$1:$AG$1,0),FALSE)/1,0)-IFERROR(VLOOKUP($B143,'Slutlig allokering'!$B$2:$AC$462,MATCH(U$3,'Slutlig allokering'!$B$2:$AJ$2,0),FALSE)/1,0)</f>
        <v>0</v>
      </c>
      <c r="V143">
        <f>IFERROR(VLOOKUP($B143,Kraftvärmeprod!$B$1:$AH$479,MATCH(V$2,Kraftvärmeprod!$B$1:$AG$1,0),FALSE)/1,0)-IFERROR(VLOOKUP($B143,'Slutlig allokering'!$B$2:$AC$462,MATCH(V$3,'Slutlig allokering'!$B$2:$AJ$2,0),FALSE)/1,0)</f>
        <v>0</v>
      </c>
      <c r="W143">
        <f>IFERROR(VLOOKUP($B143,Kraftvärmeprod!$B$1:$AH$479,MATCH(W$2,Kraftvärmeprod!$B$1:$AG$1,0),FALSE)/1,0)-IFERROR(VLOOKUP($B143,'Slutlig allokering'!$B$2:$AC$462,MATCH(W$3,'Slutlig allokering'!$B$2:$AJ$2,0),FALSE)/1,0)</f>
        <v>0</v>
      </c>
      <c r="X143">
        <f>IFERROR(VLOOKUP($B143,Kraftvärmeprod!$B$1:$AH$479,MATCH(X$2,Kraftvärmeprod!$B$1:$AG$1,0),FALSE)/1,0)-IFERROR(VLOOKUP($B143,'Slutlig allokering'!$B$2:$AC$462,MATCH(X$3,'Slutlig allokering'!$B$2:$AJ$2,0),FALSE)/1,0)</f>
        <v>0</v>
      </c>
      <c r="Y143">
        <f>IFERROR(VLOOKUP($B143,Kraftvärmeprod!$B$1:$AH$479,MATCH(Y$2,Kraftvärmeprod!$B$1:$AG$1,0),FALSE)/1,0)-IFERROR(VLOOKUP($B143,'Slutlig allokering'!$B$2:$AC$462,MATCH(Y$3,'Slutlig allokering'!$B$2:$AJ$2,0),FALSE)/1,0)</f>
        <v>0</v>
      </c>
      <c r="Z143">
        <f>IFERROR(VLOOKUP($B143,Kraftvärmeprod!$B$1:$AH$479,MATCH(Z$2,Kraftvärmeprod!$B$1:$AG$1,0),FALSE)/1,0)-IFERROR(VLOOKUP($B143,'Slutlig allokering'!$B$2:$AC$462,MATCH(Z$3,'Slutlig allokering'!$B$2:$AJ$2,0),FALSE)/1,0)</f>
        <v>0</v>
      </c>
      <c r="AA143">
        <f>IFERROR(VLOOKUP($B143,Kraftvärmeprod!$B$1:$AH$479,MATCH(AA$2,Kraftvärmeprod!$B$1:$AG$1,0),FALSE)/1,0)-IFERROR(VLOOKUP($B143,'Slutlig allokering'!$B$2:$AC$462,MATCH(AA$3,'Slutlig allokering'!$B$2:$AJ$2,0),FALSE)/1,0)</f>
        <v>0</v>
      </c>
      <c r="AB143">
        <f>IFERROR(VLOOKUP($B143,Kraftvärmeprod!$B$1:$AH$479,MATCH(AB$2,Kraftvärmeprod!$B$1:$AG$1,0),FALSE)/1,0)-IFERROR(VLOOKUP($B143,'Slutlig allokering'!$B$2:$AC$462,MATCH(AB$3,'Slutlig allokering'!$B$2:$AJ$2,0),FALSE)/1,0)</f>
        <v>0</v>
      </c>
      <c r="AE143">
        <f t="shared" si="4"/>
        <v>0</v>
      </c>
      <c r="AG143">
        <f>IFERROR(VLOOKUP(B143,'Slutlig allokering'!$B$2:$AJ$462,MATCH("Summa justerad allokerad tillförd energi (utan hjälpel och rökgaskondensering):",'Slutlig allokering'!$B$2:$AK$2,0),FALSE)/1,"")</f>
        <v>0</v>
      </c>
      <c r="AI143" s="55" t="str">
        <f>IFERROR(1-VLOOKUP(B143,'Slutlig allokering'!$B$2:$AJ$462,MATCH("Andel av bränsle i kvv som allokerats till värme, exklusive rökgaskondensering och hjälpel",'Slutlig allokering'!$B$2:$AK$2,0),FALSE),"")</f>
        <v/>
      </c>
      <c r="AK143" s="55" t="str">
        <f t="shared" si="5"/>
        <v/>
      </c>
    </row>
    <row r="144" spans="1:37" x14ac:dyDescent="0.35">
      <c r="A144" s="28" t="s">
        <v>182</v>
      </c>
      <c r="B144" s="28" t="s">
        <v>183</v>
      </c>
      <c r="C144" t="str">
        <f>IFERROR(VLOOKUP($B144,Kraftvärmeprod!$B$1:$AH$479,MATCH(C$3,Kraftvärmeprod!$B$1:$AG$1,0),FALSE)/1,"")</f>
        <v/>
      </c>
      <c r="D144" t="str">
        <f>IFERROR(VLOOKUP($B144,Kraftvärmeprod!$B$1:$AH$479,MATCH(D$3,Kraftvärmeprod!$B$1:$AG$1,0),FALSE)/1,"")</f>
        <v/>
      </c>
      <c r="E144">
        <f>IFERROR(VLOOKUP($B144,Kraftvärmeprod!$B$1:$AH$479,MATCH(E$2,Kraftvärmeprod!$B$1:$AG$1,0),FALSE)/1,0)-IFERROR(VLOOKUP($B144,'Slutlig allokering'!$B$2:$AC$462,MATCH(E$3,'Slutlig allokering'!$B$2:$AJ$2,0),FALSE)/1,0)</f>
        <v>0</v>
      </c>
      <c r="F144">
        <f>IFERROR(VLOOKUP($B144,Kraftvärmeprod!$B$1:$AH$479,MATCH(F$2,Kraftvärmeprod!$B$1:$AG$1,0),FALSE)/1,0)-IFERROR(VLOOKUP($B144,'Slutlig allokering'!$B$2:$AC$462,MATCH(F$3,'Slutlig allokering'!$B$2:$AJ$2,0),FALSE)/1,0)</f>
        <v>0</v>
      </c>
      <c r="G144">
        <f>IFERROR(VLOOKUP($B144,Kraftvärmeprod!$B$1:$AH$479,MATCH(G$2,Kraftvärmeprod!$B$1:$AG$1,0),FALSE)/1,0)-IFERROR(VLOOKUP($B144,'Slutlig allokering'!$B$2:$AC$462,MATCH(G$3,'Slutlig allokering'!$B$2:$AJ$2,0),FALSE)/1,0)</f>
        <v>0</v>
      </c>
      <c r="H144">
        <f>IFERROR(VLOOKUP($B144,Kraftvärmeprod!$B$1:$AH$479,MATCH(H$2,Kraftvärmeprod!$B$1:$AG$1,0),FALSE)/1,0)-IFERROR(VLOOKUP($B144,'Slutlig allokering'!$B$2:$AC$462,MATCH(H$3,'Slutlig allokering'!$B$2:$AJ$2,0),FALSE)/1,0)</f>
        <v>0</v>
      </c>
      <c r="I144">
        <f>IFERROR(VLOOKUP($B144,Kraftvärmeprod!$B$1:$AH$479,MATCH(I$2,Kraftvärmeprod!$B$1:$AG$1,0),FALSE)/1,0)-IFERROR(VLOOKUP($B144,'Slutlig allokering'!$B$2:$AC$462,MATCH(I$3,'Slutlig allokering'!$B$2:$AJ$2,0),FALSE)/1,0)</f>
        <v>0</v>
      </c>
      <c r="J144">
        <f>IFERROR(VLOOKUP($B144,Kraftvärmeprod!$B$1:$AH$479,MATCH(J$2,Kraftvärmeprod!$B$1:$AG$1,0),FALSE)/1,0)-IFERROR(VLOOKUP($B144,'Slutlig allokering'!$B$2:$AC$462,MATCH(J$3,'Slutlig allokering'!$B$2:$AJ$2,0),FALSE)/1,0)</f>
        <v>0</v>
      </c>
      <c r="K144">
        <f>IFERROR(VLOOKUP($B144,Kraftvärmeprod!$B$1:$AH$479,MATCH(K$2,Kraftvärmeprod!$B$1:$AG$1,0),FALSE)/1,0)-IFERROR(VLOOKUP($B144,'Slutlig allokering'!$B$2:$AC$462,MATCH(K$3,'Slutlig allokering'!$B$2:$AJ$2,0),FALSE)/1,0)</f>
        <v>0</v>
      </c>
      <c r="L144">
        <f>IFERROR(VLOOKUP($B144,Kraftvärmeprod!$B$1:$AH$479,MATCH(L$2,Kraftvärmeprod!$B$1:$AG$1,0),FALSE)/1,0)-IFERROR(VLOOKUP($B144,'Slutlig allokering'!$B$2:$AC$462,MATCH(L$3,'Slutlig allokering'!$B$2:$AJ$2,0),FALSE)/1,0)</f>
        <v>0</v>
      </c>
      <c r="M144" s="143">
        <f>IFERROR(VLOOKUP($B144,Miljö!$B$1:$S$477,MATCH(M$2,Miljö!$B$1:$X$1,0),FALSE)/1,0)-IFERROR(VLOOKUP($B144,'Slutlig allokering'!$B$2:$AC$462,MATCH(M$3,'Slutlig allokering'!$B$2:$AJ$2,0),FALSE)/1,0)</f>
        <v>0</v>
      </c>
      <c r="N144">
        <f>IFERROR(VLOOKUP($B144,Kraftvärmeprod!$B$1:$AH$479,MATCH(N$2,Kraftvärmeprod!$B$1:$AG$1,0),FALSE)/1,0)-IFERROR(VLOOKUP($B144,'Slutlig allokering'!$B$2:$AC$462,MATCH(N$3,'Slutlig allokering'!$B$2:$AJ$2,0),FALSE)/1,0)</f>
        <v>0</v>
      </c>
      <c r="O144">
        <f>IFERROR(VLOOKUP($B144,Kraftvärmeprod!$B$1:$AH$479,MATCH(O$2,Kraftvärmeprod!$B$1:$AG$1,0),FALSE)/1,0)-IFERROR(VLOOKUP($B144,'Slutlig allokering'!$B$2:$AC$462,MATCH(O$3,'Slutlig allokering'!$B$2:$AJ$2,0),FALSE)/1,0)</f>
        <v>0</v>
      </c>
      <c r="P144">
        <f>IFERROR(VLOOKUP($B144,Kraftvärmeprod!$B$1:$AH$479,MATCH(P$2,Kraftvärmeprod!$B$1:$AG$1,0),FALSE)/1,0)-IFERROR(VLOOKUP($B144,'Slutlig allokering'!$B$2:$AC$462,MATCH(P$3,'Slutlig allokering'!$B$2:$AJ$2,0),FALSE)/1,0)</f>
        <v>0</v>
      </c>
      <c r="Q144">
        <f>IFERROR(VLOOKUP($B144,Kraftvärmeprod!$B$1:$AH$479,MATCH(Q$2,Kraftvärmeprod!$B$1:$AG$1,0),FALSE)/1,0)-IFERROR(VLOOKUP($B144,'Slutlig allokering'!$B$2:$AC$462,MATCH(Q$3,'Slutlig allokering'!$B$2:$AJ$2,0),FALSE)/1,0)</f>
        <v>0</v>
      </c>
      <c r="R144">
        <f>IFERROR(VLOOKUP($B144,Kraftvärmeprod!$B$1:$AH$479,MATCH(R$2,Kraftvärmeprod!$B$1:$AG$1,0),FALSE)/1,0)-IFERROR(VLOOKUP($B144,'Slutlig allokering'!$B$2:$AC$462,MATCH(R$3,'Slutlig allokering'!$B$2:$AJ$2,0),FALSE)/1,0)</f>
        <v>0</v>
      </c>
      <c r="S144">
        <f>IFERROR(VLOOKUP($B144,Kraftvärmeprod!$B$1:$AH$479,MATCH(S$2,Kraftvärmeprod!$B$1:$AG$1,0),FALSE)/1,0)-IFERROR(VLOOKUP($B144,'Slutlig allokering'!$B$2:$AC$462,MATCH(S$3,'Slutlig allokering'!$B$2:$AJ$2,0),FALSE)/1,0)</f>
        <v>0</v>
      </c>
      <c r="T144">
        <f>IFERROR(VLOOKUP($B144,Kraftvärmeprod!$B$1:$AH$479,MATCH(T$2,Kraftvärmeprod!$B$1:$AG$1,0),FALSE)/1,0)-IFERROR(VLOOKUP($B144,'Slutlig allokering'!$B$2:$AC$462,MATCH(T$3,'Slutlig allokering'!$B$2:$AJ$2,0),FALSE)/1,0)</f>
        <v>0</v>
      </c>
      <c r="U144">
        <f>IFERROR(VLOOKUP($B144,Kraftvärmeprod!$B$1:$AH$479,MATCH(U$2,Kraftvärmeprod!$B$1:$AG$1,0),FALSE)/1,0)-IFERROR(VLOOKUP($B144,'Slutlig allokering'!$B$2:$AC$462,MATCH(U$3,'Slutlig allokering'!$B$2:$AJ$2,0),FALSE)/1,0)</f>
        <v>0</v>
      </c>
      <c r="V144">
        <f>IFERROR(VLOOKUP($B144,Kraftvärmeprod!$B$1:$AH$479,MATCH(V$2,Kraftvärmeprod!$B$1:$AG$1,0),FALSE)/1,0)-IFERROR(VLOOKUP($B144,'Slutlig allokering'!$B$2:$AC$462,MATCH(V$3,'Slutlig allokering'!$B$2:$AJ$2,0),FALSE)/1,0)</f>
        <v>0</v>
      </c>
      <c r="W144">
        <f>IFERROR(VLOOKUP($B144,Kraftvärmeprod!$B$1:$AH$479,MATCH(W$2,Kraftvärmeprod!$B$1:$AG$1,0),FALSE)/1,0)-IFERROR(VLOOKUP($B144,'Slutlig allokering'!$B$2:$AC$462,MATCH(W$3,'Slutlig allokering'!$B$2:$AJ$2,0),FALSE)/1,0)</f>
        <v>0</v>
      </c>
      <c r="X144">
        <f>IFERROR(VLOOKUP($B144,Kraftvärmeprod!$B$1:$AH$479,MATCH(X$2,Kraftvärmeprod!$B$1:$AG$1,0),FALSE)/1,0)-IFERROR(VLOOKUP($B144,'Slutlig allokering'!$B$2:$AC$462,MATCH(X$3,'Slutlig allokering'!$B$2:$AJ$2,0),FALSE)/1,0)</f>
        <v>0</v>
      </c>
      <c r="Y144">
        <f>IFERROR(VLOOKUP($B144,Kraftvärmeprod!$B$1:$AH$479,MATCH(Y$2,Kraftvärmeprod!$B$1:$AG$1,0),FALSE)/1,0)-IFERROR(VLOOKUP($B144,'Slutlig allokering'!$B$2:$AC$462,MATCH(Y$3,'Slutlig allokering'!$B$2:$AJ$2,0),FALSE)/1,0)</f>
        <v>0</v>
      </c>
      <c r="Z144">
        <f>IFERROR(VLOOKUP($B144,Kraftvärmeprod!$B$1:$AH$479,MATCH(Z$2,Kraftvärmeprod!$B$1:$AG$1,0),FALSE)/1,0)-IFERROR(VLOOKUP($B144,'Slutlig allokering'!$B$2:$AC$462,MATCH(Z$3,'Slutlig allokering'!$B$2:$AJ$2,0),FALSE)/1,0)</f>
        <v>0</v>
      </c>
      <c r="AA144">
        <f>IFERROR(VLOOKUP($B144,Kraftvärmeprod!$B$1:$AH$479,MATCH(AA$2,Kraftvärmeprod!$B$1:$AG$1,0),FALSE)/1,0)-IFERROR(VLOOKUP($B144,'Slutlig allokering'!$B$2:$AC$462,MATCH(AA$3,'Slutlig allokering'!$B$2:$AJ$2,0),FALSE)/1,0)</f>
        <v>0</v>
      </c>
      <c r="AB144">
        <f>IFERROR(VLOOKUP($B144,Kraftvärmeprod!$B$1:$AH$479,MATCH(AB$2,Kraftvärmeprod!$B$1:$AG$1,0),FALSE)/1,0)-IFERROR(VLOOKUP($B144,'Slutlig allokering'!$B$2:$AC$462,MATCH(AB$3,'Slutlig allokering'!$B$2:$AJ$2,0),FALSE)/1,0)</f>
        <v>0</v>
      </c>
      <c r="AE144">
        <f t="shared" si="4"/>
        <v>0</v>
      </c>
      <c r="AG144">
        <f>IFERROR(VLOOKUP(B144,'Slutlig allokering'!$B$2:$AJ$462,MATCH("Summa justerad allokerad tillförd energi (utan hjälpel och rökgaskondensering):",'Slutlig allokering'!$B$2:$AK$2,0),FALSE)/1,"")</f>
        <v>0</v>
      </c>
      <c r="AI144" s="55" t="str">
        <f>IFERROR(1-VLOOKUP(B144,'Slutlig allokering'!$B$2:$AJ$462,MATCH("Andel av bränsle i kvv som allokerats till värme, exklusive rökgaskondensering och hjälpel",'Slutlig allokering'!$B$2:$AK$2,0),FALSE),"")</f>
        <v/>
      </c>
      <c r="AK144" s="55" t="str">
        <f t="shared" si="5"/>
        <v/>
      </c>
    </row>
    <row r="145" spans="1:37" x14ac:dyDescent="0.35">
      <c r="A145" s="28" t="s">
        <v>1047</v>
      </c>
      <c r="B145" s="28" t="s">
        <v>185</v>
      </c>
      <c r="C145">
        <f>IFERROR(VLOOKUP($B145,Kraftvärmeprod!$B$1:$AH$479,MATCH(C$3,Kraftvärmeprod!$B$1:$AG$1,0),FALSE)/1,"")</f>
        <v>2760.803676</v>
      </c>
      <c r="D145">
        <f>IFERROR(VLOOKUP($B145,Kraftvärmeprod!$B$1:$AH$479,MATCH(D$3,Kraftvärmeprod!$B$1:$AG$1,0),FALSE)/1,"")</f>
        <v>1205.622386</v>
      </c>
      <c r="E145">
        <f>IFERROR(VLOOKUP($B145,Kraftvärmeprod!$B$1:$AH$479,MATCH(E$2,Kraftvärmeprod!$B$1:$AG$1,0),FALSE)/1,0)-IFERROR(VLOOKUP($B145,'Slutlig allokering'!$B$2:$AC$462,MATCH(E$3,'Slutlig allokering'!$B$2:$AJ$2,0),FALSE)/1,0)</f>
        <v>433.55937275555561</v>
      </c>
      <c r="F145">
        <f>IFERROR(VLOOKUP($B145,Kraftvärmeprod!$B$1:$AH$479,MATCH(F$2,Kraftvärmeprod!$B$1:$AG$1,0),FALSE)/1,0)-IFERROR(VLOOKUP($B145,'Slutlig allokering'!$B$2:$AC$462,MATCH(F$3,'Slutlig allokering'!$B$2:$AJ$2,0),FALSE)/1,0)</f>
        <v>0</v>
      </c>
      <c r="G145">
        <f>IFERROR(VLOOKUP($B145,Kraftvärmeprod!$B$1:$AH$479,MATCH(G$2,Kraftvärmeprod!$B$1:$AG$1,0),FALSE)/1,0)-IFERROR(VLOOKUP($B145,'Slutlig allokering'!$B$2:$AC$462,MATCH(G$3,'Slutlig allokering'!$B$2:$AJ$2,0),FALSE)/1,0)</f>
        <v>0</v>
      </c>
      <c r="H145">
        <f>IFERROR(VLOOKUP($B145,Kraftvärmeprod!$B$1:$AH$479,MATCH(H$2,Kraftvärmeprod!$B$1:$AG$1,0),FALSE)/1,0)-IFERROR(VLOOKUP($B145,'Slutlig allokering'!$B$2:$AC$462,MATCH(H$3,'Slutlig allokering'!$B$2:$AJ$2,0),FALSE)/1,0)</f>
        <v>52.182539294626665</v>
      </c>
      <c r="I145">
        <f>IFERROR(VLOOKUP($B145,Kraftvärmeprod!$B$1:$AH$479,MATCH(I$2,Kraftvärmeprod!$B$1:$AG$1,0),FALSE)/1,0)-IFERROR(VLOOKUP($B145,'Slutlig allokering'!$B$2:$AC$462,MATCH(I$3,'Slutlig allokering'!$B$2:$AJ$2,0),FALSE)/1,0)</f>
        <v>11.874834567992004</v>
      </c>
      <c r="J145">
        <f>IFERROR(VLOOKUP($B145,Kraftvärmeprod!$B$1:$AH$479,MATCH(J$2,Kraftvärmeprod!$B$1:$AG$1,0),FALSE)/1,0)-IFERROR(VLOOKUP($B145,'Slutlig allokering'!$B$2:$AC$462,MATCH(J$3,'Slutlig allokering'!$B$2:$AJ$2,0),FALSE)/1,0)</f>
        <v>0</v>
      </c>
      <c r="K145">
        <f>IFERROR(VLOOKUP($B145,Kraftvärmeprod!$B$1:$AH$479,MATCH(K$2,Kraftvärmeprod!$B$1:$AG$1,0),FALSE)/1,0)-IFERROR(VLOOKUP($B145,'Slutlig allokering'!$B$2:$AC$462,MATCH(K$3,'Slutlig allokering'!$B$2:$AJ$2,0),FALSE)/1,0)</f>
        <v>19.477969562545194</v>
      </c>
      <c r="L145">
        <f>IFERROR(VLOOKUP($B145,Kraftvärmeprod!$B$1:$AH$479,MATCH(L$2,Kraftvärmeprod!$B$1:$AG$1,0),FALSE)/1,0)-IFERROR(VLOOKUP($B145,'Slutlig allokering'!$B$2:$AC$462,MATCH(L$3,'Slutlig allokering'!$B$2:$AJ$2,0),FALSE)/1,0)</f>
        <v>294.15560799999992</v>
      </c>
      <c r="M145" s="143">
        <f>IFERROR(VLOOKUP($B145,Miljö!$B$1:$S$477,MATCH(M$2,Miljö!$B$1:$X$1,0),FALSE)/1,0)-IFERROR(VLOOKUP($B145,'Slutlig allokering'!$B$2:$AC$462,MATCH(M$3,'Slutlig allokering'!$B$2:$AJ$2,0),FALSE)/1,0)</f>
        <v>156.13600000000002</v>
      </c>
      <c r="N145">
        <f>IFERROR(VLOOKUP($B145,Kraftvärmeprod!$B$1:$AH$479,MATCH(N$2,Kraftvärmeprod!$B$1:$AG$1,0),FALSE)/1,0)-IFERROR(VLOOKUP($B145,'Slutlig allokering'!$B$2:$AC$462,MATCH(N$3,'Slutlig allokering'!$B$2:$AJ$2,0),FALSE)/1,0)</f>
        <v>0</v>
      </c>
      <c r="O145">
        <f>IFERROR(VLOOKUP($B145,Kraftvärmeprod!$B$1:$AH$479,MATCH(O$2,Kraftvärmeprod!$B$1:$AG$1,0),FALSE)/1,0)-IFERROR(VLOOKUP($B145,'Slutlig allokering'!$B$2:$AC$462,MATCH(O$3,'Slutlig allokering'!$B$2:$AJ$2,0),FALSE)/1,0)</f>
        <v>0</v>
      </c>
      <c r="P145">
        <f>IFERROR(VLOOKUP($B145,Kraftvärmeprod!$B$1:$AH$479,MATCH(P$2,Kraftvärmeprod!$B$1:$AG$1,0),FALSE)/1,0)-IFERROR(VLOOKUP($B145,'Slutlig allokering'!$B$2:$AC$462,MATCH(P$3,'Slutlig allokering'!$B$2:$AJ$2,0),FALSE)/1,0)</f>
        <v>0</v>
      </c>
      <c r="Q145">
        <f>IFERROR(VLOOKUP($B145,Kraftvärmeprod!$B$1:$AH$479,MATCH(Q$2,Kraftvärmeprod!$B$1:$AG$1,0),FALSE)/1,0)-IFERROR(VLOOKUP($B145,'Slutlig allokering'!$B$2:$AC$462,MATCH(Q$3,'Slutlig allokering'!$B$2:$AJ$2,0),FALSE)/1,0)</f>
        <v>0</v>
      </c>
      <c r="R145">
        <f>IFERROR(VLOOKUP($B145,Kraftvärmeprod!$B$1:$AH$479,MATCH(R$2,Kraftvärmeprod!$B$1:$AG$1,0),FALSE)/1,0)-IFERROR(VLOOKUP($B145,'Slutlig allokering'!$B$2:$AC$462,MATCH(R$3,'Slutlig allokering'!$B$2:$AJ$2,0),FALSE)/1,0)</f>
        <v>0</v>
      </c>
      <c r="S145">
        <f>IFERROR(VLOOKUP($B145,Kraftvärmeprod!$B$1:$AH$479,MATCH(S$2,Kraftvärmeprod!$B$1:$AG$1,0),FALSE)/1,0)-IFERROR(VLOOKUP($B145,'Slutlig allokering'!$B$2:$AC$462,MATCH(S$3,'Slutlig allokering'!$B$2:$AJ$2,0),FALSE)/1,0)</f>
        <v>978.73500454895998</v>
      </c>
      <c r="T145">
        <f>IFERROR(VLOOKUP($B145,Kraftvärmeprod!$B$1:$AH$479,MATCH(T$2,Kraftvärmeprod!$B$1:$AG$1,0),FALSE)/1,0)-IFERROR(VLOOKUP($B145,'Slutlig allokering'!$B$2:$AC$462,MATCH(T$3,'Slutlig allokering'!$B$2:$AJ$2,0),FALSE)/1,0)</f>
        <v>0</v>
      </c>
      <c r="U145">
        <f>IFERROR(VLOOKUP($B145,Kraftvärmeprod!$B$1:$AH$479,MATCH(U$2,Kraftvärmeprod!$B$1:$AG$1,0),FALSE)/1,0)-IFERROR(VLOOKUP($B145,'Slutlig allokering'!$B$2:$AC$462,MATCH(U$3,'Slutlig allokering'!$B$2:$AJ$2,0),FALSE)/1,0)</f>
        <v>0</v>
      </c>
      <c r="V145">
        <f>IFERROR(VLOOKUP($B145,Kraftvärmeprod!$B$1:$AH$479,MATCH(V$2,Kraftvärmeprod!$B$1:$AG$1,0),FALSE)/1,0)-IFERROR(VLOOKUP($B145,'Slutlig allokering'!$B$2:$AC$462,MATCH(V$3,'Slutlig allokering'!$B$2:$AJ$2,0),FALSE)/1,0)</f>
        <v>0</v>
      </c>
      <c r="W145">
        <f>IFERROR(VLOOKUP($B145,Kraftvärmeprod!$B$1:$AH$479,MATCH(W$2,Kraftvärmeprod!$B$1:$AG$1,0),FALSE)/1,0)-IFERROR(VLOOKUP($B145,'Slutlig allokering'!$B$2:$AC$462,MATCH(W$3,'Slutlig allokering'!$B$2:$AJ$2,0),FALSE)/1,0)</f>
        <v>552.2279567805557</v>
      </c>
      <c r="X145">
        <f>IFERROR(VLOOKUP($B145,Kraftvärmeprod!$B$1:$AH$479,MATCH(X$2,Kraftvärmeprod!$B$1:$AG$1,0),FALSE)/1,0)-IFERROR(VLOOKUP($B145,'Slutlig allokering'!$B$2:$AC$462,MATCH(X$3,'Slutlig allokering'!$B$2:$AJ$2,0),FALSE)/1,0)</f>
        <v>0</v>
      </c>
      <c r="Y145">
        <f>IFERROR(VLOOKUP($B145,Kraftvärmeprod!$B$1:$AH$479,MATCH(Y$2,Kraftvärmeprod!$B$1:$AG$1,0),FALSE)/1,0)-IFERROR(VLOOKUP($B145,'Slutlig allokering'!$B$2:$AC$462,MATCH(Y$3,'Slutlig allokering'!$B$2:$AJ$2,0),FALSE)/1,0)</f>
        <v>0</v>
      </c>
      <c r="Z145">
        <f>IFERROR(VLOOKUP($B145,Kraftvärmeprod!$B$1:$AH$479,MATCH(Z$2,Kraftvärmeprod!$B$1:$AG$1,0),FALSE)/1,0)-IFERROR(VLOOKUP($B145,'Slutlig allokering'!$B$2:$AC$462,MATCH(Z$3,'Slutlig allokering'!$B$2:$AJ$2,0),FALSE)/1,0)</f>
        <v>0</v>
      </c>
      <c r="AA145">
        <f>IFERROR(VLOOKUP($B145,Kraftvärmeprod!$B$1:$AH$479,MATCH(AA$2,Kraftvärmeprod!$B$1:$AG$1,0),FALSE)/1,0)-IFERROR(VLOOKUP($B145,'Slutlig allokering'!$B$2:$AC$462,MATCH(AA$3,'Slutlig allokering'!$B$2:$AJ$2,0),FALSE)/1,0)</f>
        <v>0</v>
      </c>
      <c r="AB145">
        <f>IFERROR(VLOOKUP($B145,Kraftvärmeprod!$B$1:$AH$479,MATCH(AB$2,Kraftvärmeprod!$B$1:$AG$1,0),FALSE)/1,0)-IFERROR(VLOOKUP($B145,'Slutlig allokering'!$B$2:$AC$462,MATCH(AB$3,'Slutlig allokering'!$B$2:$AJ$2,0),FALSE)/1,0)</f>
        <v>21.972730761385069</v>
      </c>
      <c r="AE145">
        <f t="shared" si="4"/>
        <v>2364.1860162716202</v>
      </c>
      <c r="AG145">
        <f>IFERROR(VLOOKUP(B145,'Slutlig allokering'!$B$2:$AJ$462,MATCH("Summa justerad allokerad tillförd energi (utan hjälpel och rökgaskondensering):",'Slutlig allokering'!$B$2:$AK$2,0),FALSE)/1,"")</f>
        <v>2281.3063000000002</v>
      </c>
      <c r="AI145" s="55">
        <f>IFERROR(1-VLOOKUP(B145,'Slutlig allokering'!$B$2:$AJ$462,MATCH("Andel av bränsle i kvv som allokerats till värme, exklusive rökgaskondensering och hjälpel",'Slutlig allokering'!$B$2:$AK$2,0),FALSE),"")</f>
        <v>0.50892044487742649</v>
      </c>
      <c r="AK145" s="55">
        <f t="shared" si="5"/>
        <v>0.5089204448774266</v>
      </c>
    </row>
    <row r="146" spans="1:37" x14ac:dyDescent="0.35">
      <c r="A146" s="28" t="s">
        <v>1047</v>
      </c>
      <c r="B146" s="28" t="s">
        <v>186</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allokering'!$B$2:$AC$462,MATCH(E$3,'Slutlig allokering'!$B$2:$AJ$2,0),FALSE)/1,0)</f>
        <v>0</v>
      </c>
      <c r="F146">
        <f>IFERROR(VLOOKUP($B146,Kraftvärmeprod!$B$1:$AH$479,MATCH(F$2,Kraftvärmeprod!$B$1:$AG$1,0),FALSE)/1,0)-IFERROR(VLOOKUP($B146,'Slutlig allokering'!$B$2:$AC$462,MATCH(F$3,'Slutlig allokering'!$B$2:$AJ$2,0),FALSE)/1,0)</f>
        <v>0</v>
      </c>
      <c r="G146">
        <f>IFERROR(VLOOKUP($B146,Kraftvärmeprod!$B$1:$AH$479,MATCH(G$2,Kraftvärmeprod!$B$1:$AG$1,0),FALSE)/1,0)-IFERROR(VLOOKUP($B146,'Slutlig allokering'!$B$2:$AC$462,MATCH(G$3,'Slutlig allokering'!$B$2:$AJ$2,0),FALSE)/1,0)</f>
        <v>0</v>
      </c>
      <c r="H146">
        <f>IFERROR(VLOOKUP($B146,Kraftvärmeprod!$B$1:$AH$479,MATCH(H$2,Kraftvärmeprod!$B$1:$AG$1,0),FALSE)/1,0)-IFERROR(VLOOKUP($B146,'Slutlig allokering'!$B$2:$AC$462,MATCH(H$3,'Slutlig allokering'!$B$2:$AJ$2,0),FALSE)/1,0)</f>
        <v>0</v>
      </c>
      <c r="I146">
        <f>IFERROR(VLOOKUP($B146,Kraftvärmeprod!$B$1:$AH$479,MATCH(I$2,Kraftvärmeprod!$B$1:$AG$1,0),FALSE)/1,0)-IFERROR(VLOOKUP($B146,'Slutlig allokering'!$B$2:$AC$462,MATCH(I$3,'Slutlig allokering'!$B$2:$AJ$2,0),FALSE)/1,0)</f>
        <v>0</v>
      </c>
      <c r="J146">
        <f>IFERROR(VLOOKUP($B146,Kraftvärmeprod!$B$1:$AH$479,MATCH(J$2,Kraftvärmeprod!$B$1:$AG$1,0),FALSE)/1,0)-IFERROR(VLOOKUP($B146,'Slutlig allokering'!$B$2:$AC$462,MATCH(J$3,'Slutlig allokering'!$B$2:$AJ$2,0),FALSE)/1,0)</f>
        <v>0</v>
      </c>
      <c r="K146">
        <f>IFERROR(VLOOKUP($B146,Kraftvärmeprod!$B$1:$AH$479,MATCH(K$2,Kraftvärmeprod!$B$1:$AG$1,0),FALSE)/1,0)-IFERROR(VLOOKUP($B146,'Slutlig allokering'!$B$2:$AC$462,MATCH(K$3,'Slutlig allokering'!$B$2:$AJ$2,0),FALSE)/1,0)</f>
        <v>0</v>
      </c>
      <c r="L146">
        <f>IFERROR(VLOOKUP($B146,Kraftvärmeprod!$B$1:$AH$479,MATCH(L$2,Kraftvärmeprod!$B$1:$AG$1,0),FALSE)/1,0)-IFERROR(VLOOKUP($B146,'Slutlig allokering'!$B$2:$AC$462,MATCH(L$3,'Slutlig allokering'!$B$2:$AJ$2,0),FALSE)/1,0)</f>
        <v>0</v>
      </c>
      <c r="M146" s="143">
        <f>IFERROR(VLOOKUP($B146,Miljö!$B$1:$S$477,MATCH(M$2,Miljö!$B$1:$X$1,0),FALSE)/1,0)-IFERROR(VLOOKUP($B146,'Slutlig allokering'!$B$2:$AC$462,MATCH(M$3,'Slutlig allokering'!$B$2:$AJ$2,0),FALSE)/1,0)</f>
        <v>0</v>
      </c>
      <c r="N146">
        <f>IFERROR(VLOOKUP($B146,Kraftvärmeprod!$B$1:$AH$479,MATCH(N$2,Kraftvärmeprod!$B$1:$AG$1,0),FALSE)/1,0)-IFERROR(VLOOKUP($B146,'Slutlig allokering'!$B$2:$AC$462,MATCH(N$3,'Slutlig allokering'!$B$2:$AJ$2,0),FALSE)/1,0)</f>
        <v>0</v>
      </c>
      <c r="O146">
        <f>IFERROR(VLOOKUP($B146,Kraftvärmeprod!$B$1:$AH$479,MATCH(O$2,Kraftvärmeprod!$B$1:$AG$1,0),FALSE)/1,0)-IFERROR(VLOOKUP($B146,'Slutlig allokering'!$B$2:$AC$462,MATCH(O$3,'Slutlig allokering'!$B$2:$AJ$2,0),FALSE)/1,0)</f>
        <v>0</v>
      </c>
      <c r="P146">
        <f>IFERROR(VLOOKUP($B146,Kraftvärmeprod!$B$1:$AH$479,MATCH(P$2,Kraftvärmeprod!$B$1:$AG$1,0),FALSE)/1,0)-IFERROR(VLOOKUP($B146,'Slutlig allokering'!$B$2:$AC$462,MATCH(P$3,'Slutlig allokering'!$B$2:$AJ$2,0),FALSE)/1,0)</f>
        <v>0</v>
      </c>
      <c r="Q146">
        <f>IFERROR(VLOOKUP($B146,Kraftvärmeprod!$B$1:$AH$479,MATCH(Q$2,Kraftvärmeprod!$B$1:$AG$1,0),FALSE)/1,0)-IFERROR(VLOOKUP($B146,'Slutlig allokering'!$B$2:$AC$462,MATCH(Q$3,'Slutlig allokering'!$B$2:$AJ$2,0),FALSE)/1,0)</f>
        <v>0</v>
      </c>
      <c r="R146">
        <f>IFERROR(VLOOKUP($B146,Kraftvärmeprod!$B$1:$AH$479,MATCH(R$2,Kraftvärmeprod!$B$1:$AG$1,0),FALSE)/1,0)-IFERROR(VLOOKUP($B146,'Slutlig allokering'!$B$2:$AC$462,MATCH(R$3,'Slutlig allokering'!$B$2:$AJ$2,0),FALSE)/1,0)</f>
        <v>0</v>
      </c>
      <c r="S146">
        <f>IFERROR(VLOOKUP($B146,Kraftvärmeprod!$B$1:$AH$479,MATCH(S$2,Kraftvärmeprod!$B$1:$AG$1,0),FALSE)/1,0)-IFERROR(VLOOKUP($B146,'Slutlig allokering'!$B$2:$AC$462,MATCH(S$3,'Slutlig allokering'!$B$2:$AJ$2,0),FALSE)/1,0)</f>
        <v>0</v>
      </c>
      <c r="T146">
        <f>IFERROR(VLOOKUP($B146,Kraftvärmeprod!$B$1:$AH$479,MATCH(T$2,Kraftvärmeprod!$B$1:$AG$1,0),FALSE)/1,0)-IFERROR(VLOOKUP($B146,'Slutlig allokering'!$B$2:$AC$462,MATCH(T$3,'Slutlig allokering'!$B$2:$AJ$2,0),FALSE)/1,0)</f>
        <v>0</v>
      </c>
      <c r="U146">
        <f>IFERROR(VLOOKUP($B146,Kraftvärmeprod!$B$1:$AH$479,MATCH(U$2,Kraftvärmeprod!$B$1:$AG$1,0),FALSE)/1,0)-IFERROR(VLOOKUP($B146,'Slutlig allokering'!$B$2:$AC$462,MATCH(U$3,'Slutlig allokering'!$B$2:$AJ$2,0),FALSE)/1,0)</f>
        <v>0</v>
      </c>
      <c r="V146">
        <f>IFERROR(VLOOKUP($B146,Kraftvärmeprod!$B$1:$AH$479,MATCH(V$2,Kraftvärmeprod!$B$1:$AG$1,0),FALSE)/1,0)-IFERROR(VLOOKUP($B146,'Slutlig allokering'!$B$2:$AC$462,MATCH(V$3,'Slutlig allokering'!$B$2:$AJ$2,0),FALSE)/1,0)</f>
        <v>0</v>
      </c>
      <c r="W146">
        <f>IFERROR(VLOOKUP($B146,Kraftvärmeprod!$B$1:$AH$479,MATCH(W$2,Kraftvärmeprod!$B$1:$AG$1,0),FALSE)/1,0)-IFERROR(VLOOKUP($B146,'Slutlig allokering'!$B$2:$AC$462,MATCH(W$3,'Slutlig allokering'!$B$2:$AJ$2,0),FALSE)/1,0)</f>
        <v>0</v>
      </c>
      <c r="X146">
        <f>IFERROR(VLOOKUP($B146,Kraftvärmeprod!$B$1:$AH$479,MATCH(X$2,Kraftvärmeprod!$B$1:$AG$1,0),FALSE)/1,0)-IFERROR(VLOOKUP($B146,'Slutlig allokering'!$B$2:$AC$462,MATCH(X$3,'Slutlig allokering'!$B$2:$AJ$2,0),FALSE)/1,0)</f>
        <v>0</v>
      </c>
      <c r="Y146">
        <f>IFERROR(VLOOKUP($B146,Kraftvärmeprod!$B$1:$AH$479,MATCH(Y$2,Kraftvärmeprod!$B$1:$AG$1,0),FALSE)/1,0)-IFERROR(VLOOKUP($B146,'Slutlig allokering'!$B$2:$AC$462,MATCH(Y$3,'Slutlig allokering'!$B$2:$AJ$2,0),FALSE)/1,0)</f>
        <v>0</v>
      </c>
      <c r="Z146">
        <f>IFERROR(VLOOKUP($B146,Kraftvärmeprod!$B$1:$AH$479,MATCH(Z$2,Kraftvärmeprod!$B$1:$AG$1,0),FALSE)/1,0)-IFERROR(VLOOKUP($B146,'Slutlig allokering'!$B$2:$AC$462,MATCH(Z$3,'Slutlig allokering'!$B$2:$AJ$2,0),FALSE)/1,0)</f>
        <v>0</v>
      </c>
      <c r="AA146">
        <f>IFERROR(VLOOKUP($B146,Kraftvärmeprod!$B$1:$AH$479,MATCH(AA$2,Kraftvärmeprod!$B$1:$AG$1,0),FALSE)/1,0)-IFERROR(VLOOKUP($B146,'Slutlig allokering'!$B$2:$AC$462,MATCH(AA$3,'Slutlig allokering'!$B$2:$AJ$2,0),FALSE)/1,0)</f>
        <v>0</v>
      </c>
      <c r="AB146">
        <f>IFERROR(VLOOKUP($B146,Kraftvärmeprod!$B$1:$AH$479,MATCH(AB$2,Kraftvärmeprod!$B$1:$AG$1,0),FALSE)/1,0)-IFERROR(VLOOKUP($B146,'Slutlig allokering'!$B$2:$AC$462,MATCH(AB$3,'Slutlig allokering'!$B$2:$AJ$2,0),FALSE)/1,0)</f>
        <v>0</v>
      </c>
      <c r="AE146">
        <f t="shared" si="4"/>
        <v>0</v>
      </c>
      <c r="AG146">
        <f>IFERROR(VLOOKUP(B146,'Slutlig allokering'!$B$2:$AJ$462,MATCH("Summa justerad allokerad tillförd energi (utan hjälpel och rökgaskondensering):",'Slutlig allokering'!$B$2:$AK$2,0),FALSE)/1,"")</f>
        <v>0</v>
      </c>
      <c r="AI146" s="55" t="str">
        <f>IFERROR(1-VLOOKUP(B146,'Slutlig allokering'!$B$2:$AJ$462,MATCH("Andel av bränsle i kvv som allokerats till värme, exklusive rökgaskondensering och hjälpel",'Slutlig allokering'!$B$2:$AK$2,0),FALSE),"")</f>
        <v/>
      </c>
      <c r="AK146" s="55" t="str">
        <f t="shared" si="5"/>
        <v/>
      </c>
    </row>
    <row r="147" spans="1:37" x14ac:dyDescent="0.35">
      <c r="A147" s="28" t="s">
        <v>187</v>
      </c>
      <c r="B147" s="28" t="s">
        <v>188</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allokering'!$B$2:$AC$462,MATCH(E$3,'Slutlig allokering'!$B$2:$AJ$2,0),FALSE)/1,0)</f>
        <v>0</v>
      </c>
      <c r="F147">
        <f>IFERROR(VLOOKUP($B147,Kraftvärmeprod!$B$1:$AH$479,MATCH(F$2,Kraftvärmeprod!$B$1:$AG$1,0),FALSE)/1,0)-IFERROR(VLOOKUP($B147,'Slutlig allokering'!$B$2:$AC$462,MATCH(F$3,'Slutlig allokering'!$B$2:$AJ$2,0),FALSE)/1,0)</f>
        <v>0</v>
      </c>
      <c r="G147">
        <f>IFERROR(VLOOKUP($B147,Kraftvärmeprod!$B$1:$AH$479,MATCH(G$2,Kraftvärmeprod!$B$1:$AG$1,0),FALSE)/1,0)-IFERROR(VLOOKUP($B147,'Slutlig allokering'!$B$2:$AC$462,MATCH(G$3,'Slutlig allokering'!$B$2:$AJ$2,0),FALSE)/1,0)</f>
        <v>0</v>
      </c>
      <c r="H147">
        <f>IFERROR(VLOOKUP($B147,Kraftvärmeprod!$B$1:$AH$479,MATCH(H$2,Kraftvärmeprod!$B$1:$AG$1,0),FALSE)/1,0)-IFERROR(VLOOKUP($B147,'Slutlig allokering'!$B$2:$AC$462,MATCH(H$3,'Slutlig allokering'!$B$2:$AJ$2,0),FALSE)/1,0)</f>
        <v>0</v>
      </c>
      <c r="I147">
        <f>IFERROR(VLOOKUP($B147,Kraftvärmeprod!$B$1:$AH$479,MATCH(I$2,Kraftvärmeprod!$B$1:$AG$1,0),FALSE)/1,0)-IFERROR(VLOOKUP($B147,'Slutlig allokering'!$B$2:$AC$462,MATCH(I$3,'Slutlig allokering'!$B$2:$AJ$2,0),FALSE)/1,0)</f>
        <v>0</v>
      </c>
      <c r="J147">
        <f>IFERROR(VLOOKUP($B147,Kraftvärmeprod!$B$1:$AH$479,MATCH(J$2,Kraftvärmeprod!$B$1:$AG$1,0),FALSE)/1,0)-IFERROR(VLOOKUP($B147,'Slutlig allokering'!$B$2:$AC$462,MATCH(J$3,'Slutlig allokering'!$B$2:$AJ$2,0),FALSE)/1,0)</f>
        <v>0</v>
      </c>
      <c r="K147">
        <f>IFERROR(VLOOKUP($B147,Kraftvärmeprod!$B$1:$AH$479,MATCH(K$2,Kraftvärmeprod!$B$1:$AG$1,0),FALSE)/1,0)-IFERROR(VLOOKUP($B147,'Slutlig allokering'!$B$2:$AC$462,MATCH(K$3,'Slutlig allokering'!$B$2:$AJ$2,0),FALSE)/1,0)</f>
        <v>0</v>
      </c>
      <c r="L147">
        <f>IFERROR(VLOOKUP($B147,Kraftvärmeprod!$B$1:$AH$479,MATCH(L$2,Kraftvärmeprod!$B$1:$AG$1,0),FALSE)/1,0)-IFERROR(VLOOKUP($B147,'Slutlig allokering'!$B$2:$AC$462,MATCH(L$3,'Slutlig allokering'!$B$2:$AJ$2,0),FALSE)/1,0)</f>
        <v>0</v>
      </c>
      <c r="M147" s="143">
        <f>IFERROR(VLOOKUP($B147,Miljö!$B$1:$S$477,MATCH(M$2,Miljö!$B$1:$X$1,0),FALSE)/1,0)-IFERROR(VLOOKUP($B147,'Slutlig allokering'!$B$2:$AC$462,MATCH(M$3,'Slutlig allokering'!$B$2:$AJ$2,0),FALSE)/1,0)</f>
        <v>0</v>
      </c>
      <c r="N147">
        <f>IFERROR(VLOOKUP($B147,Kraftvärmeprod!$B$1:$AH$479,MATCH(N$2,Kraftvärmeprod!$B$1:$AG$1,0),FALSE)/1,0)-IFERROR(VLOOKUP($B147,'Slutlig allokering'!$B$2:$AC$462,MATCH(N$3,'Slutlig allokering'!$B$2:$AJ$2,0),FALSE)/1,0)</f>
        <v>0</v>
      </c>
      <c r="O147">
        <f>IFERROR(VLOOKUP($B147,Kraftvärmeprod!$B$1:$AH$479,MATCH(O$2,Kraftvärmeprod!$B$1:$AG$1,0),FALSE)/1,0)-IFERROR(VLOOKUP($B147,'Slutlig allokering'!$B$2:$AC$462,MATCH(O$3,'Slutlig allokering'!$B$2:$AJ$2,0),FALSE)/1,0)</f>
        <v>0</v>
      </c>
      <c r="P147">
        <f>IFERROR(VLOOKUP($B147,Kraftvärmeprod!$B$1:$AH$479,MATCH(P$2,Kraftvärmeprod!$B$1:$AG$1,0),FALSE)/1,0)-IFERROR(VLOOKUP($B147,'Slutlig allokering'!$B$2:$AC$462,MATCH(P$3,'Slutlig allokering'!$B$2:$AJ$2,0),FALSE)/1,0)</f>
        <v>0</v>
      </c>
      <c r="Q147">
        <f>IFERROR(VLOOKUP($B147,Kraftvärmeprod!$B$1:$AH$479,MATCH(Q$2,Kraftvärmeprod!$B$1:$AG$1,0),FALSE)/1,0)-IFERROR(VLOOKUP($B147,'Slutlig allokering'!$B$2:$AC$462,MATCH(Q$3,'Slutlig allokering'!$B$2:$AJ$2,0),FALSE)/1,0)</f>
        <v>0</v>
      </c>
      <c r="R147">
        <f>IFERROR(VLOOKUP($B147,Kraftvärmeprod!$B$1:$AH$479,MATCH(R$2,Kraftvärmeprod!$B$1:$AG$1,0),FALSE)/1,0)-IFERROR(VLOOKUP($B147,'Slutlig allokering'!$B$2:$AC$462,MATCH(R$3,'Slutlig allokering'!$B$2:$AJ$2,0),FALSE)/1,0)</f>
        <v>0</v>
      </c>
      <c r="S147">
        <f>IFERROR(VLOOKUP($B147,Kraftvärmeprod!$B$1:$AH$479,MATCH(S$2,Kraftvärmeprod!$B$1:$AG$1,0),FALSE)/1,0)-IFERROR(VLOOKUP($B147,'Slutlig allokering'!$B$2:$AC$462,MATCH(S$3,'Slutlig allokering'!$B$2:$AJ$2,0),FALSE)/1,0)</f>
        <v>0</v>
      </c>
      <c r="T147">
        <f>IFERROR(VLOOKUP($B147,Kraftvärmeprod!$B$1:$AH$479,MATCH(T$2,Kraftvärmeprod!$B$1:$AG$1,0),FALSE)/1,0)-IFERROR(VLOOKUP($B147,'Slutlig allokering'!$B$2:$AC$462,MATCH(T$3,'Slutlig allokering'!$B$2:$AJ$2,0),FALSE)/1,0)</f>
        <v>0</v>
      </c>
      <c r="U147">
        <f>IFERROR(VLOOKUP($B147,Kraftvärmeprod!$B$1:$AH$479,MATCH(U$2,Kraftvärmeprod!$B$1:$AG$1,0),FALSE)/1,0)-IFERROR(VLOOKUP($B147,'Slutlig allokering'!$B$2:$AC$462,MATCH(U$3,'Slutlig allokering'!$B$2:$AJ$2,0),FALSE)/1,0)</f>
        <v>0</v>
      </c>
      <c r="V147">
        <f>IFERROR(VLOOKUP($B147,Kraftvärmeprod!$B$1:$AH$479,MATCH(V$2,Kraftvärmeprod!$B$1:$AG$1,0),FALSE)/1,0)-IFERROR(VLOOKUP($B147,'Slutlig allokering'!$B$2:$AC$462,MATCH(V$3,'Slutlig allokering'!$B$2:$AJ$2,0),FALSE)/1,0)</f>
        <v>0</v>
      </c>
      <c r="W147">
        <f>IFERROR(VLOOKUP($B147,Kraftvärmeprod!$B$1:$AH$479,MATCH(W$2,Kraftvärmeprod!$B$1:$AG$1,0),FALSE)/1,0)-IFERROR(VLOOKUP($B147,'Slutlig allokering'!$B$2:$AC$462,MATCH(W$3,'Slutlig allokering'!$B$2:$AJ$2,0),FALSE)/1,0)</f>
        <v>0</v>
      </c>
      <c r="X147">
        <f>IFERROR(VLOOKUP($B147,Kraftvärmeprod!$B$1:$AH$479,MATCH(X$2,Kraftvärmeprod!$B$1:$AG$1,0),FALSE)/1,0)-IFERROR(VLOOKUP($B147,'Slutlig allokering'!$B$2:$AC$462,MATCH(X$3,'Slutlig allokering'!$B$2:$AJ$2,0),FALSE)/1,0)</f>
        <v>0</v>
      </c>
      <c r="Y147">
        <f>IFERROR(VLOOKUP($B147,Kraftvärmeprod!$B$1:$AH$479,MATCH(Y$2,Kraftvärmeprod!$B$1:$AG$1,0),FALSE)/1,0)-IFERROR(VLOOKUP($B147,'Slutlig allokering'!$B$2:$AC$462,MATCH(Y$3,'Slutlig allokering'!$B$2:$AJ$2,0),FALSE)/1,0)</f>
        <v>0</v>
      </c>
      <c r="Z147">
        <f>IFERROR(VLOOKUP($B147,Kraftvärmeprod!$B$1:$AH$479,MATCH(Z$2,Kraftvärmeprod!$B$1:$AG$1,0),FALSE)/1,0)-IFERROR(VLOOKUP($B147,'Slutlig allokering'!$B$2:$AC$462,MATCH(Z$3,'Slutlig allokering'!$B$2:$AJ$2,0),FALSE)/1,0)</f>
        <v>0</v>
      </c>
      <c r="AA147">
        <f>IFERROR(VLOOKUP($B147,Kraftvärmeprod!$B$1:$AH$479,MATCH(AA$2,Kraftvärmeprod!$B$1:$AG$1,0),FALSE)/1,0)-IFERROR(VLOOKUP($B147,'Slutlig allokering'!$B$2:$AC$462,MATCH(AA$3,'Slutlig allokering'!$B$2:$AJ$2,0),FALSE)/1,0)</f>
        <v>0</v>
      </c>
      <c r="AB147">
        <f>IFERROR(VLOOKUP($B147,Kraftvärmeprod!$B$1:$AH$479,MATCH(AB$2,Kraftvärmeprod!$B$1:$AG$1,0),FALSE)/1,0)-IFERROR(VLOOKUP($B147,'Slutlig allokering'!$B$2:$AC$462,MATCH(AB$3,'Slutlig allokering'!$B$2:$AJ$2,0),FALSE)/1,0)</f>
        <v>0</v>
      </c>
      <c r="AE147">
        <f t="shared" si="4"/>
        <v>0</v>
      </c>
      <c r="AG147">
        <f>IFERROR(VLOOKUP(B147,'Slutlig allokering'!$B$2:$AJ$462,MATCH("Summa justerad allokerad tillförd energi (utan hjälpel och rökgaskondensering):",'Slutlig allokering'!$B$2:$AK$2,0),FALSE)/1,"")</f>
        <v>0</v>
      </c>
      <c r="AI147" s="55" t="str">
        <f>IFERROR(1-VLOOKUP(B147,'Slutlig allokering'!$B$2:$AJ$462,MATCH("Andel av bränsle i kvv som allokerats till värme, exklusive rökgaskondensering och hjälpel",'Slutlig allokering'!$B$2:$AK$2,0),FALSE),"")</f>
        <v/>
      </c>
      <c r="AK147" s="55" t="str">
        <f t="shared" si="5"/>
        <v/>
      </c>
    </row>
    <row r="148" spans="1:37" x14ac:dyDescent="0.35">
      <c r="A148" s="28" t="s">
        <v>187</v>
      </c>
      <c r="B148" s="28" t="s">
        <v>189</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allokering'!$B$2:$AC$462,MATCH(E$3,'Slutlig allokering'!$B$2:$AJ$2,0),FALSE)/1,0)</f>
        <v>0</v>
      </c>
      <c r="F148">
        <f>IFERROR(VLOOKUP($B148,Kraftvärmeprod!$B$1:$AH$479,MATCH(F$2,Kraftvärmeprod!$B$1:$AG$1,0),FALSE)/1,0)-IFERROR(VLOOKUP($B148,'Slutlig allokering'!$B$2:$AC$462,MATCH(F$3,'Slutlig allokering'!$B$2:$AJ$2,0),FALSE)/1,0)</f>
        <v>0</v>
      </c>
      <c r="G148">
        <f>IFERROR(VLOOKUP($B148,Kraftvärmeprod!$B$1:$AH$479,MATCH(G$2,Kraftvärmeprod!$B$1:$AG$1,0),FALSE)/1,0)-IFERROR(VLOOKUP($B148,'Slutlig allokering'!$B$2:$AC$462,MATCH(G$3,'Slutlig allokering'!$B$2:$AJ$2,0),FALSE)/1,0)</f>
        <v>0</v>
      </c>
      <c r="H148">
        <f>IFERROR(VLOOKUP($B148,Kraftvärmeprod!$B$1:$AH$479,MATCH(H$2,Kraftvärmeprod!$B$1:$AG$1,0),FALSE)/1,0)-IFERROR(VLOOKUP($B148,'Slutlig allokering'!$B$2:$AC$462,MATCH(H$3,'Slutlig allokering'!$B$2:$AJ$2,0),FALSE)/1,0)</f>
        <v>0</v>
      </c>
      <c r="I148">
        <f>IFERROR(VLOOKUP($B148,Kraftvärmeprod!$B$1:$AH$479,MATCH(I$2,Kraftvärmeprod!$B$1:$AG$1,0),FALSE)/1,0)-IFERROR(VLOOKUP($B148,'Slutlig allokering'!$B$2:$AC$462,MATCH(I$3,'Slutlig allokering'!$B$2:$AJ$2,0),FALSE)/1,0)</f>
        <v>0</v>
      </c>
      <c r="J148">
        <f>IFERROR(VLOOKUP($B148,Kraftvärmeprod!$B$1:$AH$479,MATCH(J$2,Kraftvärmeprod!$B$1:$AG$1,0),FALSE)/1,0)-IFERROR(VLOOKUP($B148,'Slutlig allokering'!$B$2:$AC$462,MATCH(J$3,'Slutlig allokering'!$B$2:$AJ$2,0),FALSE)/1,0)</f>
        <v>0</v>
      </c>
      <c r="K148">
        <f>IFERROR(VLOOKUP($B148,Kraftvärmeprod!$B$1:$AH$479,MATCH(K$2,Kraftvärmeprod!$B$1:$AG$1,0),FALSE)/1,0)-IFERROR(VLOOKUP($B148,'Slutlig allokering'!$B$2:$AC$462,MATCH(K$3,'Slutlig allokering'!$B$2:$AJ$2,0),FALSE)/1,0)</f>
        <v>0</v>
      </c>
      <c r="L148">
        <f>IFERROR(VLOOKUP($B148,Kraftvärmeprod!$B$1:$AH$479,MATCH(L$2,Kraftvärmeprod!$B$1:$AG$1,0),FALSE)/1,0)-IFERROR(VLOOKUP($B148,'Slutlig allokering'!$B$2:$AC$462,MATCH(L$3,'Slutlig allokering'!$B$2:$AJ$2,0),FALSE)/1,0)</f>
        <v>0</v>
      </c>
      <c r="M148" s="143">
        <f>IFERROR(VLOOKUP($B148,Miljö!$B$1:$S$477,MATCH(M$2,Miljö!$B$1:$X$1,0),FALSE)/1,0)-IFERROR(VLOOKUP($B148,'Slutlig allokering'!$B$2:$AC$462,MATCH(M$3,'Slutlig allokering'!$B$2:$AJ$2,0),FALSE)/1,0)</f>
        <v>0</v>
      </c>
      <c r="N148">
        <f>IFERROR(VLOOKUP($B148,Kraftvärmeprod!$B$1:$AH$479,MATCH(N$2,Kraftvärmeprod!$B$1:$AG$1,0),FALSE)/1,0)-IFERROR(VLOOKUP($B148,'Slutlig allokering'!$B$2:$AC$462,MATCH(N$3,'Slutlig allokering'!$B$2:$AJ$2,0),FALSE)/1,0)</f>
        <v>0</v>
      </c>
      <c r="O148">
        <f>IFERROR(VLOOKUP($B148,Kraftvärmeprod!$B$1:$AH$479,MATCH(O$2,Kraftvärmeprod!$B$1:$AG$1,0),FALSE)/1,0)-IFERROR(VLOOKUP($B148,'Slutlig allokering'!$B$2:$AC$462,MATCH(O$3,'Slutlig allokering'!$B$2:$AJ$2,0),FALSE)/1,0)</f>
        <v>0</v>
      </c>
      <c r="P148">
        <f>IFERROR(VLOOKUP($B148,Kraftvärmeprod!$B$1:$AH$479,MATCH(P$2,Kraftvärmeprod!$B$1:$AG$1,0),FALSE)/1,0)-IFERROR(VLOOKUP($B148,'Slutlig allokering'!$B$2:$AC$462,MATCH(P$3,'Slutlig allokering'!$B$2:$AJ$2,0),FALSE)/1,0)</f>
        <v>0</v>
      </c>
      <c r="Q148">
        <f>IFERROR(VLOOKUP($B148,Kraftvärmeprod!$B$1:$AH$479,MATCH(Q$2,Kraftvärmeprod!$B$1:$AG$1,0),FALSE)/1,0)-IFERROR(VLOOKUP($B148,'Slutlig allokering'!$B$2:$AC$462,MATCH(Q$3,'Slutlig allokering'!$B$2:$AJ$2,0),FALSE)/1,0)</f>
        <v>0</v>
      </c>
      <c r="R148">
        <f>IFERROR(VLOOKUP($B148,Kraftvärmeprod!$B$1:$AH$479,MATCH(R$2,Kraftvärmeprod!$B$1:$AG$1,0),FALSE)/1,0)-IFERROR(VLOOKUP($B148,'Slutlig allokering'!$B$2:$AC$462,MATCH(R$3,'Slutlig allokering'!$B$2:$AJ$2,0),FALSE)/1,0)</f>
        <v>0</v>
      </c>
      <c r="S148">
        <f>IFERROR(VLOOKUP($B148,Kraftvärmeprod!$B$1:$AH$479,MATCH(S$2,Kraftvärmeprod!$B$1:$AG$1,0),FALSE)/1,0)-IFERROR(VLOOKUP($B148,'Slutlig allokering'!$B$2:$AC$462,MATCH(S$3,'Slutlig allokering'!$B$2:$AJ$2,0),FALSE)/1,0)</f>
        <v>0</v>
      </c>
      <c r="T148">
        <f>IFERROR(VLOOKUP($B148,Kraftvärmeprod!$B$1:$AH$479,MATCH(T$2,Kraftvärmeprod!$B$1:$AG$1,0),FALSE)/1,0)-IFERROR(VLOOKUP($B148,'Slutlig allokering'!$B$2:$AC$462,MATCH(T$3,'Slutlig allokering'!$B$2:$AJ$2,0),FALSE)/1,0)</f>
        <v>0</v>
      </c>
      <c r="U148">
        <f>IFERROR(VLOOKUP($B148,Kraftvärmeprod!$B$1:$AH$479,MATCH(U$2,Kraftvärmeprod!$B$1:$AG$1,0),FALSE)/1,0)-IFERROR(VLOOKUP($B148,'Slutlig allokering'!$B$2:$AC$462,MATCH(U$3,'Slutlig allokering'!$B$2:$AJ$2,0),FALSE)/1,0)</f>
        <v>0</v>
      </c>
      <c r="V148">
        <f>IFERROR(VLOOKUP($B148,Kraftvärmeprod!$B$1:$AH$479,MATCH(V$2,Kraftvärmeprod!$B$1:$AG$1,0),FALSE)/1,0)-IFERROR(VLOOKUP($B148,'Slutlig allokering'!$B$2:$AC$462,MATCH(V$3,'Slutlig allokering'!$B$2:$AJ$2,0),FALSE)/1,0)</f>
        <v>0</v>
      </c>
      <c r="W148">
        <f>IFERROR(VLOOKUP($B148,Kraftvärmeprod!$B$1:$AH$479,MATCH(W$2,Kraftvärmeprod!$B$1:$AG$1,0),FALSE)/1,0)-IFERROR(VLOOKUP($B148,'Slutlig allokering'!$B$2:$AC$462,MATCH(W$3,'Slutlig allokering'!$B$2:$AJ$2,0),FALSE)/1,0)</f>
        <v>0</v>
      </c>
      <c r="X148">
        <f>IFERROR(VLOOKUP($B148,Kraftvärmeprod!$B$1:$AH$479,MATCH(X$2,Kraftvärmeprod!$B$1:$AG$1,0),FALSE)/1,0)-IFERROR(VLOOKUP($B148,'Slutlig allokering'!$B$2:$AC$462,MATCH(X$3,'Slutlig allokering'!$B$2:$AJ$2,0),FALSE)/1,0)</f>
        <v>0</v>
      </c>
      <c r="Y148">
        <f>IFERROR(VLOOKUP($B148,Kraftvärmeprod!$B$1:$AH$479,MATCH(Y$2,Kraftvärmeprod!$B$1:$AG$1,0),FALSE)/1,0)-IFERROR(VLOOKUP($B148,'Slutlig allokering'!$B$2:$AC$462,MATCH(Y$3,'Slutlig allokering'!$B$2:$AJ$2,0),FALSE)/1,0)</f>
        <v>0</v>
      </c>
      <c r="Z148">
        <f>IFERROR(VLOOKUP($B148,Kraftvärmeprod!$B$1:$AH$479,MATCH(Z$2,Kraftvärmeprod!$B$1:$AG$1,0),FALSE)/1,0)-IFERROR(VLOOKUP($B148,'Slutlig allokering'!$B$2:$AC$462,MATCH(Z$3,'Slutlig allokering'!$B$2:$AJ$2,0),FALSE)/1,0)</f>
        <v>0</v>
      </c>
      <c r="AA148">
        <f>IFERROR(VLOOKUP($B148,Kraftvärmeprod!$B$1:$AH$479,MATCH(AA$2,Kraftvärmeprod!$B$1:$AG$1,0),FALSE)/1,0)-IFERROR(VLOOKUP($B148,'Slutlig allokering'!$B$2:$AC$462,MATCH(AA$3,'Slutlig allokering'!$B$2:$AJ$2,0),FALSE)/1,0)</f>
        <v>0</v>
      </c>
      <c r="AB148">
        <f>IFERROR(VLOOKUP($B148,Kraftvärmeprod!$B$1:$AH$479,MATCH(AB$2,Kraftvärmeprod!$B$1:$AG$1,0),FALSE)/1,0)-IFERROR(VLOOKUP($B148,'Slutlig allokering'!$B$2:$AC$462,MATCH(AB$3,'Slutlig allokering'!$B$2:$AJ$2,0),FALSE)/1,0)</f>
        <v>0</v>
      </c>
      <c r="AE148">
        <f t="shared" si="4"/>
        <v>0</v>
      </c>
      <c r="AG148">
        <f>IFERROR(VLOOKUP(B148,'Slutlig allokering'!$B$2:$AJ$462,MATCH("Summa justerad allokerad tillförd energi (utan hjälpel och rökgaskondensering):",'Slutlig allokering'!$B$2:$AK$2,0),FALSE)/1,"")</f>
        <v>0</v>
      </c>
      <c r="AI148" s="55" t="str">
        <f>IFERROR(1-VLOOKUP(B148,'Slutlig allokering'!$B$2:$AJ$462,MATCH("Andel av bränsle i kvv som allokerats till värme, exklusive rökgaskondensering och hjälpel",'Slutlig allokering'!$B$2:$AK$2,0),FALSE),"")</f>
        <v/>
      </c>
      <c r="AK148" s="55" t="str">
        <f t="shared" si="5"/>
        <v/>
      </c>
    </row>
    <row r="149" spans="1:37" x14ac:dyDescent="0.35">
      <c r="A149" s="28" t="s">
        <v>187</v>
      </c>
      <c r="B149" s="36" t="s">
        <v>1071</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allokering'!$B$2:$AC$462,MATCH(E$3,'Slutlig allokering'!$B$2:$AJ$2,0),FALSE)/1,0)</f>
        <v>0</v>
      </c>
      <c r="F149">
        <f>IFERROR(VLOOKUP($B149,Kraftvärmeprod!$B$1:$AH$479,MATCH(F$2,Kraftvärmeprod!$B$1:$AG$1,0),FALSE)/1,0)-IFERROR(VLOOKUP($B149,'Slutlig allokering'!$B$2:$AC$462,MATCH(F$3,'Slutlig allokering'!$B$2:$AJ$2,0),FALSE)/1,0)</f>
        <v>0</v>
      </c>
      <c r="G149">
        <f>IFERROR(VLOOKUP($B149,Kraftvärmeprod!$B$1:$AH$479,MATCH(G$2,Kraftvärmeprod!$B$1:$AG$1,0),FALSE)/1,0)-IFERROR(VLOOKUP($B149,'Slutlig allokering'!$B$2:$AC$462,MATCH(G$3,'Slutlig allokering'!$B$2:$AJ$2,0),FALSE)/1,0)</f>
        <v>0</v>
      </c>
      <c r="H149">
        <f>IFERROR(VLOOKUP($B149,Kraftvärmeprod!$B$1:$AH$479,MATCH(H$2,Kraftvärmeprod!$B$1:$AG$1,0),FALSE)/1,0)-IFERROR(VLOOKUP($B149,'Slutlig allokering'!$B$2:$AC$462,MATCH(H$3,'Slutlig allokering'!$B$2:$AJ$2,0),FALSE)/1,0)</f>
        <v>0</v>
      </c>
      <c r="I149">
        <f>IFERROR(VLOOKUP($B149,Kraftvärmeprod!$B$1:$AH$479,MATCH(I$2,Kraftvärmeprod!$B$1:$AG$1,0),FALSE)/1,0)-IFERROR(VLOOKUP($B149,'Slutlig allokering'!$B$2:$AC$462,MATCH(I$3,'Slutlig allokering'!$B$2:$AJ$2,0),FALSE)/1,0)</f>
        <v>0</v>
      </c>
      <c r="J149">
        <f>IFERROR(VLOOKUP($B149,Kraftvärmeprod!$B$1:$AH$479,MATCH(J$2,Kraftvärmeprod!$B$1:$AG$1,0),FALSE)/1,0)-IFERROR(VLOOKUP($B149,'Slutlig allokering'!$B$2:$AC$462,MATCH(J$3,'Slutlig allokering'!$B$2:$AJ$2,0),FALSE)/1,0)</f>
        <v>0</v>
      </c>
      <c r="K149">
        <f>IFERROR(VLOOKUP($B149,Kraftvärmeprod!$B$1:$AH$479,MATCH(K$2,Kraftvärmeprod!$B$1:$AG$1,0),FALSE)/1,0)-IFERROR(VLOOKUP($B149,'Slutlig allokering'!$B$2:$AC$462,MATCH(K$3,'Slutlig allokering'!$B$2:$AJ$2,0),FALSE)/1,0)</f>
        <v>0</v>
      </c>
      <c r="L149">
        <f>IFERROR(VLOOKUP($B149,Kraftvärmeprod!$B$1:$AH$479,MATCH(L$2,Kraftvärmeprod!$B$1:$AG$1,0),FALSE)/1,0)-IFERROR(VLOOKUP($B149,'Slutlig allokering'!$B$2:$AC$462,MATCH(L$3,'Slutlig allokering'!$B$2:$AJ$2,0),FALSE)/1,0)</f>
        <v>0</v>
      </c>
      <c r="M149" s="143">
        <f>IFERROR(VLOOKUP($B149,Miljö!$B$1:$S$477,MATCH(M$2,Miljö!$B$1:$X$1,0),FALSE)/1,0)-IFERROR(VLOOKUP($B149,'Slutlig allokering'!$B$2:$AC$462,MATCH(M$3,'Slutlig allokering'!$B$2:$AJ$2,0),FALSE)/1,0)</f>
        <v>0</v>
      </c>
      <c r="N149">
        <f>IFERROR(VLOOKUP($B149,Kraftvärmeprod!$B$1:$AH$479,MATCH(N$2,Kraftvärmeprod!$B$1:$AG$1,0),FALSE)/1,0)-IFERROR(VLOOKUP($B149,'Slutlig allokering'!$B$2:$AC$462,MATCH(N$3,'Slutlig allokering'!$B$2:$AJ$2,0),FALSE)/1,0)</f>
        <v>0</v>
      </c>
      <c r="O149">
        <f>IFERROR(VLOOKUP($B149,Kraftvärmeprod!$B$1:$AH$479,MATCH(O$2,Kraftvärmeprod!$B$1:$AG$1,0),FALSE)/1,0)-IFERROR(VLOOKUP($B149,'Slutlig allokering'!$B$2:$AC$462,MATCH(O$3,'Slutlig allokering'!$B$2:$AJ$2,0),FALSE)/1,0)</f>
        <v>0</v>
      </c>
      <c r="P149">
        <f>IFERROR(VLOOKUP($B149,Kraftvärmeprod!$B$1:$AH$479,MATCH(P$2,Kraftvärmeprod!$B$1:$AG$1,0),FALSE)/1,0)-IFERROR(VLOOKUP($B149,'Slutlig allokering'!$B$2:$AC$462,MATCH(P$3,'Slutlig allokering'!$B$2:$AJ$2,0),FALSE)/1,0)</f>
        <v>0</v>
      </c>
      <c r="Q149">
        <f>IFERROR(VLOOKUP($B149,Kraftvärmeprod!$B$1:$AH$479,MATCH(Q$2,Kraftvärmeprod!$B$1:$AG$1,0),FALSE)/1,0)-IFERROR(VLOOKUP($B149,'Slutlig allokering'!$B$2:$AC$462,MATCH(Q$3,'Slutlig allokering'!$B$2:$AJ$2,0),FALSE)/1,0)</f>
        <v>0</v>
      </c>
      <c r="R149">
        <f>IFERROR(VLOOKUP($B149,Kraftvärmeprod!$B$1:$AH$479,MATCH(R$2,Kraftvärmeprod!$B$1:$AG$1,0),FALSE)/1,0)-IFERROR(VLOOKUP($B149,'Slutlig allokering'!$B$2:$AC$462,MATCH(R$3,'Slutlig allokering'!$B$2:$AJ$2,0),FALSE)/1,0)</f>
        <v>0</v>
      </c>
      <c r="S149">
        <f>IFERROR(VLOOKUP($B149,Kraftvärmeprod!$B$1:$AH$479,MATCH(S$2,Kraftvärmeprod!$B$1:$AG$1,0),FALSE)/1,0)-IFERROR(VLOOKUP($B149,'Slutlig allokering'!$B$2:$AC$462,MATCH(S$3,'Slutlig allokering'!$B$2:$AJ$2,0),FALSE)/1,0)</f>
        <v>0</v>
      </c>
      <c r="T149">
        <f>IFERROR(VLOOKUP($B149,Kraftvärmeprod!$B$1:$AH$479,MATCH(T$2,Kraftvärmeprod!$B$1:$AG$1,0),FALSE)/1,0)-IFERROR(VLOOKUP($B149,'Slutlig allokering'!$B$2:$AC$462,MATCH(T$3,'Slutlig allokering'!$B$2:$AJ$2,0),FALSE)/1,0)</f>
        <v>0</v>
      </c>
      <c r="U149">
        <f>IFERROR(VLOOKUP($B149,Kraftvärmeprod!$B$1:$AH$479,MATCH(U$2,Kraftvärmeprod!$B$1:$AG$1,0),FALSE)/1,0)-IFERROR(VLOOKUP($B149,'Slutlig allokering'!$B$2:$AC$462,MATCH(U$3,'Slutlig allokering'!$B$2:$AJ$2,0),FALSE)/1,0)</f>
        <v>0</v>
      </c>
      <c r="V149">
        <f>IFERROR(VLOOKUP($B149,Kraftvärmeprod!$B$1:$AH$479,MATCH(V$2,Kraftvärmeprod!$B$1:$AG$1,0),FALSE)/1,0)-IFERROR(VLOOKUP($B149,'Slutlig allokering'!$B$2:$AC$462,MATCH(V$3,'Slutlig allokering'!$B$2:$AJ$2,0),FALSE)/1,0)</f>
        <v>0</v>
      </c>
      <c r="W149">
        <f>IFERROR(VLOOKUP($B149,Kraftvärmeprod!$B$1:$AH$479,MATCH(W$2,Kraftvärmeprod!$B$1:$AG$1,0),FALSE)/1,0)-IFERROR(VLOOKUP($B149,'Slutlig allokering'!$B$2:$AC$462,MATCH(W$3,'Slutlig allokering'!$B$2:$AJ$2,0),FALSE)/1,0)</f>
        <v>0</v>
      </c>
      <c r="X149">
        <f>IFERROR(VLOOKUP($B149,Kraftvärmeprod!$B$1:$AH$479,MATCH(X$2,Kraftvärmeprod!$B$1:$AG$1,0),FALSE)/1,0)-IFERROR(VLOOKUP($B149,'Slutlig allokering'!$B$2:$AC$462,MATCH(X$3,'Slutlig allokering'!$B$2:$AJ$2,0),FALSE)/1,0)</f>
        <v>0</v>
      </c>
      <c r="Y149">
        <f>IFERROR(VLOOKUP($B149,Kraftvärmeprod!$B$1:$AH$479,MATCH(Y$2,Kraftvärmeprod!$B$1:$AG$1,0),FALSE)/1,0)-IFERROR(VLOOKUP($B149,'Slutlig allokering'!$B$2:$AC$462,MATCH(Y$3,'Slutlig allokering'!$B$2:$AJ$2,0),FALSE)/1,0)</f>
        <v>0</v>
      </c>
      <c r="Z149">
        <f>IFERROR(VLOOKUP($B149,Kraftvärmeprod!$B$1:$AH$479,MATCH(Z$2,Kraftvärmeprod!$B$1:$AG$1,0),FALSE)/1,0)-IFERROR(VLOOKUP($B149,'Slutlig allokering'!$B$2:$AC$462,MATCH(Z$3,'Slutlig allokering'!$B$2:$AJ$2,0),FALSE)/1,0)</f>
        <v>0</v>
      </c>
      <c r="AA149">
        <f>IFERROR(VLOOKUP($B149,Kraftvärmeprod!$B$1:$AH$479,MATCH(AA$2,Kraftvärmeprod!$B$1:$AG$1,0),FALSE)/1,0)-IFERROR(VLOOKUP($B149,'Slutlig allokering'!$B$2:$AC$462,MATCH(AA$3,'Slutlig allokering'!$B$2:$AJ$2,0),FALSE)/1,0)</f>
        <v>0</v>
      </c>
      <c r="AB149">
        <f>IFERROR(VLOOKUP($B149,Kraftvärmeprod!$B$1:$AH$479,MATCH(AB$2,Kraftvärmeprod!$B$1:$AG$1,0),FALSE)/1,0)-IFERROR(VLOOKUP($B149,'Slutlig allokering'!$B$2:$AC$462,MATCH(AB$3,'Slutlig allokering'!$B$2:$AJ$2,0),FALSE)/1,0)</f>
        <v>0</v>
      </c>
      <c r="AE149">
        <f t="shared" si="4"/>
        <v>0</v>
      </c>
      <c r="AG149">
        <f>IFERROR(VLOOKUP(B149,'Slutlig allokering'!$B$2:$AJ$462,MATCH("Summa justerad allokerad tillförd energi (utan hjälpel och rökgaskondensering):",'Slutlig allokering'!$B$2:$AK$2,0),FALSE)/1,"")</f>
        <v>0</v>
      </c>
      <c r="AI149" s="55" t="str">
        <f>IFERROR(1-VLOOKUP(B149,'Slutlig allokering'!$B$2:$AJ$462,MATCH("Andel av bränsle i kvv som allokerats till värme, exklusive rökgaskondensering och hjälpel",'Slutlig allokering'!$B$2:$AK$2,0),FALSE),"")</f>
        <v/>
      </c>
      <c r="AK149" s="55" t="str">
        <f t="shared" si="5"/>
        <v/>
      </c>
    </row>
    <row r="150" spans="1:37" x14ac:dyDescent="0.35">
      <c r="A150" s="28" t="s">
        <v>187</v>
      </c>
      <c r="B150" s="28" t="s">
        <v>191</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allokering'!$B$2:$AC$462,MATCH(E$3,'Slutlig allokering'!$B$2:$AJ$2,0),FALSE)/1,0)</f>
        <v>0</v>
      </c>
      <c r="F150">
        <f>IFERROR(VLOOKUP($B150,Kraftvärmeprod!$B$1:$AH$479,MATCH(F$2,Kraftvärmeprod!$B$1:$AG$1,0),FALSE)/1,0)-IFERROR(VLOOKUP($B150,'Slutlig allokering'!$B$2:$AC$462,MATCH(F$3,'Slutlig allokering'!$B$2:$AJ$2,0),FALSE)/1,0)</f>
        <v>0</v>
      </c>
      <c r="G150">
        <f>IFERROR(VLOOKUP($B150,Kraftvärmeprod!$B$1:$AH$479,MATCH(G$2,Kraftvärmeprod!$B$1:$AG$1,0),FALSE)/1,0)-IFERROR(VLOOKUP($B150,'Slutlig allokering'!$B$2:$AC$462,MATCH(G$3,'Slutlig allokering'!$B$2:$AJ$2,0),FALSE)/1,0)</f>
        <v>0</v>
      </c>
      <c r="H150">
        <f>IFERROR(VLOOKUP($B150,Kraftvärmeprod!$B$1:$AH$479,MATCH(H$2,Kraftvärmeprod!$B$1:$AG$1,0),FALSE)/1,0)-IFERROR(VLOOKUP($B150,'Slutlig allokering'!$B$2:$AC$462,MATCH(H$3,'Slutlig allokering'!$B$2:$AJ$2,0),FALSE)/1,0)</f>
        <v>0</v>
      </c>
      <c r="I150">
        <f>IFERROR(VLOOKUP($B150,Kraftvärmeprod!$B$1:$AH$479,MATCH(I$2,Kraftvärmeprod!$B$1:$AG$1,0),FALSE)/1,0)-IFERROR(VLOOKUP($B150,'Slutlig allokering'!$B$2:$AC$462,MATCH(I$3,'Slutlig allokering'!$B$2:$AJ$2,0),FALSE)/1,0)</f>
        <v>0</v>
      </c>
      <c r="J150">
        <f>IFERROR(VLOOKUP($B150,Kraftvärmeprod!$B$1:$AH$479,MATCH(J$2,Kraftvärmeprod!$B$1:$AG$1,0),FALSE)/1,0)-IFERROR(VLOOKUP($B150,'Slutlig allokering'!$B$2:$AC$462,MATCH(J$3,'Slutlig allokering'!$B$2:$AJ$2,0),FALSE)/1,0)</f>
        <v>0</v>
      </c>
      <c r="K150">
        <f>IFERROR(VLOOKUP($B150,Kraftvärmeprod!$B$1:$AH$479,MATCH(K$2,Kraftvärmeprod!$B$1:$AG$1,0),FALSE)/1,0)-IFERROR(VLOOKUP($B150,'Slutlig allokering'!$B$2:$AC$462,MATCH(K$3,'Slutlig allokering'!$B$2:$AJ$2,0),FALSE)/1,0)</f>
        <v>0</v>
      </c>
      <c r="L150">
        <f>IFERROR(VLOOKUP($B150,Kraftvärmeprod!$B$1:$AH$479,MATCH(L$2,Kraftvärmeprod!$B$1:$AG$1,0),FALSE)/1,0)-IFERROR(VLOOKUP($B150,'Slutlig allokering'!$B$2:$AC$462,MATCH(L$3,'Slutlig allokering'!$B$2:$AJ$2,0),FALSE)/1,0)</f>
        <v>0</v>
      </c>
      <c r="M150" s="143">
        <f>IFERROR(VLOOKUP($B150,Miljö!$B$1:$S$477,MATCH(M$2,Miljö!$B$1:$X$1,0),FALSE)/1,0)-IFERROR(VLOOKUP($B150,'Slutlig allokering'!$B$2:$AC$462,MATCH(M$3,'Slutlig allokering'!$B$2:$AJ$2,0),FALSE)/1,0)</f>
        <v>0</v>
      </c>
      <c r="N150">
        <f>IFERROR(VLOOKUP($B150,Kraftvärmeprod!$B$1:$AH$479,MATCH(N$2,Kraftvärmeprod!$B$1:$AG$1,0),FALSE)/1,0)-IFERROR(VLOOKUP($B150,'Slutlig allokering'!$B$2:$AC$462,MATCH(N$3,'Slutlig allokering'!$B$2:$AJ$2,0),FALSE)/1,0)</f>
        <v>0</v>
      </c>
      <c r="O150">
        <f>IFERROR(VLOOKUP($B150,Kraftvärmeprod!$B$1:$AH$479,MATCH(O$2,Kraftvärmeprod!$B$1:$AG$1,0),FALSE)/1,0)-IFERROR(VLOOKUP($B150,'Slutlig allokering'!$B$2:$AC$462,MATCH(O$3,'Slutlig allokering'!$B$2:$AJ$2,0),FALSE)/1,0)</f>
        <v>0</v>
      </c>
      <c r="P150">
        <f>IFERROR(VLOOKUP($B150,Kraftvärmeprod!$B$1:$AH$479,MATCH(P$2,Kraftvärmeprod!$B$1:$AG$1,0),FALSE)/1,0)-IFERROR(VLOOKUP($B150,'Slutlig allokering'!$B$2:$AC$462,MATCH(P$3,'Slutlig allokering'!$B$2:$AJ$2,0),FALSE)/1,0)</f>
        <v>0</v>
      </c>
      <c r="Q150">
        <f>IFERROR(VLOOKUP($B150,Kraftvärmeprod!$B$1:$AH$479,MATCH(Q$2,Kraftvärmeprod!$B$1:$AG$1,0),FALSE)/1,0)-IFERROR(VLOOKUP($B150,'Slutlig allokering'!$B$2:$AC$462,MATCH(Q$3,'Slutlig allokering'!$B$2:$AJ$2,0),FALSE)/1,0)</f>
        <v>0</v>
      </c>
      <c r="R150">
        <f>IFERROR(VLOOKUP($B150,Kraftvärmeprod!$B$1:$AH$479,MATCH(R$2,Kraftvärmeprod!$B$1:$AG$1,0),FALSE)/1,0)-IFERROR(VLOOKUP($B150,'Slutlig allokering'!$B$2:$AC$462,MATCH(R$3,'Slutlig allokering'!$B$2:$AJ$2,0),FALSE)/1,0)</f>
        <v>0</v>
      </c>
      <c r="S150">
        <f>IFERROR(VLOOKUP($B150,Kraftvärmeprod!$B$1:$AH$479,MATCH(S$2,Kraftvärmeprod!$B$1:$AG$1,0),FALSE)/1,0)-IFERROR(VLOOKUP($B150,'Slutlig allokering'!$B$2:$AC$462,MATCH(S$3,'Slutlig allokering'!$B$2:$AJ$2,0),FALSE)/1,0)</f>
        <v>0</v>
      </c>
      <c r="T150">
        <f>IFERROR(VLOOKUP($B150,Kraftvärmeprod!$B$1:$AH$479,MATCH(T$2,Kraftvärmeprod!$B$1:$AG$1,0),FALSE)/1,0)-IFERROR(VLOOKUP($B150,'Slutlig allokering'!$B$2:$AC$462,MATCH(T$3,'Slutlig allokering'!$B$2:$AJ$2,0),FALSE)/1,0)</f>
        <v>0</v>
      </c>
      <c r="U150">
        <f>IFERROR(VLOOKUP($B150,Kraftvärmeprod!$B$1:$AH$479,MATCH(U$2,Kraftvärmeprod!$B$1:$AG$1,0),FALSE)/1,0)-IFERROR(VLOOKUP($B150,'Slutlig allokering'!$B$2:$AC$462,MATCH(U$3,'Slutlig allokering'!$B$2:$AJ$2,0),FALSE)/1,0)</f>
        <v>0</v>
      </c>
      <c r="V150">
        <f>IFERROR(VLOOKUP($B150,Kraftvärmeprod!$B$1:$AH$479,MATCH(V$2,Kraftvärmeprod!$B$1:$AG$1,0),FALSE)/1,0)-IFERROR(VLOOKUP($B150,'Slutlig allokering'!$B$2:$AC$462,MATCH(V$3,'Slutlig allokering'!$B$2:$AJ$2,0),FALSE)/1,0)</f>
        <v>0</v>
      </c>
      <c r="W150">
        <f>IFERROR(VLOOKUP($B150,Kraftvärmeprod!$B$1:$AH$479,MATCH(W$2,Kraftvärmeprod!$B$1:$AG$1,0),FALSE)/1,0)-IFERROR(VLOOKUP($B150,'Slutlig allokering'!$B$2:$AC$462,MATCH(W$3,'Slutlig allokering'!$B$2:$AJ$2,0),FALSE)/1,0)</f>
        <v>0</v>
      </c>
      <c r="X150">
        <f>IFERROR(VLOOKUP($B150,Kraftvärmeprod!$B$1:$AH$479,MATCH(X$2,Kraftvärmeprod!$B$1:$AG$1,0),FALSE)/1,0)-IFERROR(VLOOKUP($B150,'Slutlig allokering'!$B$2:$AC$462,MATCH(X$3,'Slutlig allokering'!$B$2:$AJ$2,0),FALSE)/1,0)</f>
        <v>0</v>
      </c>
      <c r="Y150">
        <f>IFERROR(VLOOKUP($B150,Kraftvärmeprod!$B$1:$AH$479,MATCH(Y$2,Kraftvärmeprod!$B$1:$AG$1,0),FALSE)/1,0)-IFERROR(VLOOKUP($B150,'Slutlig allokering'!$B$2:$AC$462,MATCH(Y$3,'Slutlig allokering'!$B$2:$AJ$2,0),FALSE)/1,0)</f>
        <v>0</v>
      </c>
      <c r="Z150">
        <f>IFERROR(VLOOKUP($B150,Kraftvärmeprod!$B$1:$AH$479,MATCH(Z$2,Kraftvärmeprod!$B$1:$AG$1,0),FALSE)/1,0)-IFERROR(VLOOKUP($B150,'Slutlig allokering'!$B$2:$AC$462,MATCH(Z$3,'Slutlig allokering'!$B$2:$AJ$2,0),FALSE)/1,0)</f>
        <v>0</v>
      </c>
      <c r="AA150">
        <f>IFERROR(VLOOKUP($B150,Kraftvärmeprod!$B$1:$AH$479,MATCH(AA$2,Kraftvärmeprod!$B$1:$AG$1,0),FALSE)/1,0)-IFERROR(VLOOKUP($B150,'Slutlig allokering'!$B$2:$AC$462,MATCH(AA$3,'Slutlig allokering'!$B$2:$AJ$2,0),FALSE)/1,0)</f>
        <v>0</v>
      </c>
      <c r="AB150">
        <f>IFERROR(VLOOKUP($B150,Kraftvärmeprod!$B$1:$AH$479,MATCH(AB$2,Kraftvärmeprod!$B$1:$AG$1,0),FALSE)/1,0)-IFERROR(VLOOKUP($B150,'Slutlig allokering'!$B$2:$AC$462,MATCH(AB$3,'Slutlig allokering'!$B$2:$AJ$2,0),FALSE)/1,0)</f>
        <v>0</v>
      </c>
      <c r="AE150">
        <f t="shared" si="4"/>
        <v>0</v>
      </c>
      <c r="AG150">
        <f>IFERROR(VLOOKUP(B150,'Slutlig allokering'!$B$2:$AJ$462,MATCH("Summa justerad allokerad tillförd energi (utan hjälpel och rökgaskondensering):",'Slutlig allokering'!$B$2:$AK$2,0),FALSE)/1,"")</f>
        <v>0</v>
      </c>
      <c r="AI150" s="55" t="str">
        <f>IFERROR(1-VLOOKUP(B150,'Slutlig allokering'!$B$2:$AJ$462,MATCH("Andel av bränsle i kvv som allokerats till värme, exklusive rökgaskondensering och hjälpel",'Slutlig allokering'!$B$2:$AK$2,0),FALSE),"")</f>
        <v/>
      </c>
      <c r="AK150" s="55" t="str">
        <f t="shared" si="5"/>
        <v/>
      </c>
    </row>
    <row r="151" spans="1:37" x14ac:dyDescent="0.35">
      <c r="A151" s="28" t="s">
        <v>187</v>
      </c>
      <c r="B151" s="28" t="s">
        <v>192</v>
      </c>
      <c r="C151" t="str">
        <f>IFERROR(VLOOKUP($B151,Kraftvärmeprod!$B$1:$AH$479,MATCH(C$3,Kraftvärmeprod!$B$1:$AG$1,0),FALSE)/1,"")</f>
        <v/>
      </c>
      <c r="D151" t="str">
        <f>IFERROR(VLOOKUP($B151,Kraftvärmeprod!$B$1:$AH$479,MATCH(D$3,Kraftvärmeprod!$B$1:$AG$1,0),FALSE)/1,"")</f>
        <v/>
      </c>
      <c r="E151">
        <f>IFERROR(VLOOKUP($B151,Kraftvärmeprod!$B$1:$AH$479,MATCH(E$2,Kraftvärmeprod!$B$1:$AG$1,0),FALSE)/1,0)-IFERROR(VLOOKUP($B151,'Slutlig allokering'!$B$2:$AC$462,MATCH(E$3,'Slutlig allokering'!$B$2:$AJ$2,0),FALSE)/1,0)</f>
        <v>0</v>
      </c>
      <c r="F151">
        <f>IFERROR(VLOOKUP($B151,Kraftvärmeprod!$B$1:$AH$479,MATCH(F$2,Kraftvärmeprod!$B$1:$AG$1,0),FALSE)/1,0)-IFERROR(VLOOKUP($B151,'Slutlig allokering'!$B$2:$AC$462,MATCH(F$3,'Slutlig allokering'!$B$2:$AJ$2,0),FALSE)/1,0)</f>
        <v>0</v>
      </c>
      <c r="G151">
        <f>IFERROR(VLOOKUP($B151,Kraftvärmeprod!$B$1:$AH$479,MATCH(G$2,Kraftvärmeprod!$B$1:$AG$1,0),FALSE)/1,0)-IFERROR(VLOOKUP($B151,'Slutlig allokering'!$B$2:$AC$462,MATCH(G$3,'Slutlig allokering'!$B$2:$AJ$2,0),FALSE)/1,0)</f>
        <v>0</v>
      </c>
      <c r="H151">
        <f>IFERROR(VLOOKUP($B151,Kraftvärmeprod!$B$1:$AH$479,MATCH(H$2,Kraftvärmeprod!$B$1:$AG$1,0),FALSE)/1,0)-IFERROR(VLOOKUP($B151,'Slutlig allokering'!$B$2:$AC$462,MATCH(H$3,'Slutlig allokering'!$B$2:$AJ$2,0),FALSE)/1,0)</f>
        <v>0</v>
      </c>
      <c r="I151">
        <f>IFERROR(VLOOKUP($B151,Kraftvärmeprod!$B$1:$AH$479,MATCH(I$2,Kraftvärmeprod!$B$1:$AG$1,0),FALSE)/1,0)-IFERROR(VLOOKUP($B151,'Slutlig allokering'!$B$2:$AC$462,MATCH(I$3,'Slutlig allokering'!$B$2:$AJ$2,0),FALSE)/1,0)</f>
        <v>0</v>
      </c>
      <c r="J151">
        <f>IFERROR(VLOOKUP($B151,Kraftvärmeprod!$B$1:$AH$479,MATCH(J$2,Kraftvärmeprod!$B$1:$AG$1,0),FALSE)/1,0)-IFERROR(VLOOKUP($B151,'Slutlig allokering'!$B$2:$AC$462,MATCH(J$3,'Slutlig allokering'!$B$2:$AJ$2,0),FALSE)/1,0)</f>
        <v>0</v>
      </c>
      <c r="K151">
        <f>IFERROR(VLOOKUP($B151,Kraftvärmeprod!$B$1:$AH$479,MATCH(K$2,Kraftvärmeprod!$B$1:$AG$1,0),FALSE)/1,0)-IFERROR(VLOOKUP($B151,'Slutlig allokering'!$B$2:$AC$462,MATCH(K$3,'Slutlig allokering'!$B$2:$AJ$2,0),FALSE)/1,0)</f>
        <v>0</v>
      </c>
      <c r="L151">
        <f>IFERROR(VLOOKUP($B151,Kraftvärmeprod!$B$1:$AH$479,MATCH(L$2,Kraftvärmeprod!$B$1:$AG$1,0),FALSE)/1,0)-IFERROR(VLOOKUP($B151,'Slutlig allokering'!$B$2:$AC$462,MATCH(L$3,'Slutlig allokering'!$B$2:$AJ$2,0),FALSE)/1,0)</f>
        <v>0</v>
      </c>
      <c r="M151" s="143">
        <f>IFERROR(VLOOKUP($B151,Miljö!$B$1:$S$477,MATCH(M$2,Miljö!$B$1:$X$1,0),FALSE)/1,0)-IFERROR(VLOOKUP($B151,'Slutlig allokering'!$B$2:$AC$462,MATCH(M$3,'Slutlig allokering'!$B$2:$AJ$2,0),FALSE)/1,0)</f>
        <v>0</v>
      </c>
      <c r="N151">
        <f>IFERROR(VLOOKUP($B151,Kraftvärmeprod!$B$1:$AH$479,MATCH(N$2,Kraftvärmeprod!$B$1:$AG$1,0),FALSE)/1,0)-IFERROR(VLOOKUP($B151,'Slutlig allokering'!$B$2:$AC$462,MATCH(N$3,'Slutlig allokering'!$B$2:$AJ$2,0),FALSE)/1,0)</f>
        <v>0</v>
      </c>
      <c r="O151">
        <f>IFERROR(VLOOKUP($B151,Kraftvärmeprod!$B$1:$AH$479,MATCH(O$2,Kraftvärmeprod!$B$1:$AG$1,0),FALSE)/1,0)-IFERROR(VLOOKUP($B151,'Slutlig allokering'!$B$2:$AC$462,MATCH(O$3,'Slutlig allokering'!$B$2:$AJ$2,0),FALSE)/1,0)</f>
        <v>0</v>
      </c>
      <c r="P151">
        <f>IFERROR(VLOOKUP($B151,Kraftvärmeprod!$B$1:$AH$479,MATCH(P$2,Kraftvärmeprod!$B$1:$AG$1,0),FALSE)/1,0)-IFERROR(VLOOKUP($B151,'Slutlig allokering'!$B$2:$AC$462,MATCH(P$3,'Slutlig allokering'!$B$2:$AJ$2,0),FALSE)/1,0)</f>
        <v>0</v>
      </c>
      <c r="Q151">
        <f>IFERROR(VLOOKUP($B151,Kraftvärmeprod!$B$1:$AH$479,MATCH(Q$2,Kraftvärmeprod!$B$1:$AG$1,0),FALSE)/1,0)-IFERROR(VLOOKUP($B151,'Slutlig allokering'!$B$2:$AC$462,MATCH(Q$3,'Slutlig allokering'!$B$2:$AJ$2,0),FALSE)/1,0)</f>
        <v>0</v>
      </c>
      <c r="R151">
        <f>IFERROR(VLOOKUP($B151,Kraftvärmeprod!$B$1:$AH$479,MATCH(R$2,Kraftvärmeprod!$B$1:$AG$1,0),FALSE)/1,0)-IFERROR(VLOOKUP($B151,'Slutlig allokering'!$B$2:$AC$462,MATCH(R$3,'Slutlig allokering'!$B$2:$AJ$2,0),FALSE)/1,0)</f>
        <v>0</v>
      </c>
      <c r="S151">
        <f>IFERROR(VLOOKUP($B151,Kraftvärmeprod!$B$1:$AH$479,MATCH(S$2,Kraftvärmeprod!$B$1:$AG$1,0),FALSE)/1,0)-IFERROR(VLOOKUP($B151,'Slutlig allokering'!$B$2:$AC$462,MATCH(S$3,'Slutlig allokering'!$B$2:$AJ$2,0),FALSE)/1,0)</f>
        <v>0</v>
      </c>
      <c r="T151">
        <f>IFERROR(VLOOKUP($B151,Kraftvärmeprod!$B$1:$AH$479,MATCH(T$2,Kraftvärmeprod!$B$1:$AG$1,0),FALSE)/1,0)-IFERROR(VLOOKUP($B151,'Slutlig allokering'!$B$2:$AC$462,MATCH(T$3,'Slutlig allokering'!$B$2:$AJ$2,0),FALSE)/1,0)</f>
        <v>0</v>
      </c>
      <c r="U151">
        <f>IFERROR(VLOOKUP($B151,Kraftvärmeprod!$B$1:$AH$479,MATCH(U$2,Kraftvärmeprod!$B$1:$AG$1,0),FALSE)/1,0)-IFERROR(VLOOKUP($B151,'Slutlig allokering'!$B$2:$AC$462,MATCH(U$3,'Slutlig allokering'!$B$2:$AJ$2,0),FALSE)/1,0)</f>
        <v>0</v>
      </c>
      <c r="V151">
        <f>IFERROR(VLOOKUP($B151,Kraftvärmeprod!$B$1:$AH$479,MATCH(V$2,Kraftvärmeprod!$B$1:$AG$1,0),FALSE)/1,0)-IFERROR(VLOOKUP($B151,'Slutlig allokering'!$B$2:$AC$462,MATCH(V$3,'Slutlig allokering'!$B$2:$AJ$2,0),FALSE)/1,0)</f>
        <v>0</v>
      </c>
      <c r="W151">
        <f>IFERROR(VLOOKUP($B151,Kraftvärmeprod!$B$1:$AH$479,MATCH(W$2,Kraftvärmeprod!$B$1:$AG$1,0),FALSE)/1,0)-IFERROR(VLOOKUP($B151,'Slutlig allokering'!$B$2:$AC$462,MATCH(W$3,'Slutlig allokering'!$B$2:$AJ$2,0),FALSE)/1,0)</f>
        <v>0</v>
      </c>
      <c r="X151">
        <f>IFERROR(VLOOKUP($B151,Kraftvärmeprod!$B$1:$AH$479,MATCH(X$2,Kraftvärmeprod!$B$1:$AG$1,0),FALSE)/1,0)-IFERROR(VLOOKUP($B151,'Slutlig allokering'!$B$2:$AC$462,MATCH(X$3,'Slutlig allokering'!$B$2:$AJ$2,0),FALSE)/1,0)</f>
        <v>0</v>
      </c>
      <c r="Y151">
        <f>IFERROR(VLOOKUP($B151,Kraftvärmeprod!$B$1:$AH$479,MATCH(Y$2,Kraftvärmeprod!$B$1:$AG$1,0),FALSE)/1,0)-IFERROR(VLOOKUP($B151,'Slutlig allokering'!$B$2:$AC$462,MATCH(Y$3,'Slutlig allokering'!$B$2:$AJ$2,0),FALSE)/1,0)</f>
        <v>0</v>
      </c>
      <c r="Z151">
        <f>IFERROR(VLOOKUP($B151,Kraftvärmeprod!$B$1:$AH$479,MATCH(Z$2,Kraftvärmeprod!$B$1:$AG$1,0),FALSE)/1,0)-IFERROR(VLOOKUP($B151,'Slutlig allokering'!$B$2:$AC$462,MATCH(Z$3,'Slutlig allokering'!$B$2:$AJ$2,0),FALSE)/1,0)</f>
        <v>0</v>
      </c>
      <c r="AA151">
        <f>IFERROR(VLOOKUP($B151,Kraftvärmeprod!$B$1:$AH$479,MATCH(AA$2,Kraftvärmeprod!$B$1:$AG$1,0),FALSE)/1,0)-IFERROR(VLOOKUP($B151,'Slutlig allokering'!$B$2:$AC$462,MATCH(AA$3,'Slutlig allokering'!$B$2:$AJ$2,0),FALSE)/1,0)</f>
        <v>0</v>
      </c>
      <c r="AB151">
        <f>IFERROR(VLOOKUP($B151,Kraftvärmeprod!$B$1:$AH$479,MATCH(AB$2,Kraftvärmeprod!$B$1:$AG$1,0),FALSE)/1,0)-IFERROR(VLOOKUP($B151,'Slutlig allokering'!$B$2:$AC$462,MATCH(AB$3,'Slutlig allokering'!$B$2:$AJ$2,0),FALSE)/1,0)</f>
        <v>0</v>
      </c>
      <c r="AE151">
        <f t="shared" si="4"/>
        <v>0</v>
      </c>
      <c r="AG151">
        <f>IFERROR(VLOOKUP(B151,'Slutlig allokering'!$B$2:$AJ$462,MATCH("Summa justerad allokerad tillförd energi (utan hjälpel och rökgaskondensering):",'Slutlig allokering'!$B$2:$AK$2,0),FALSE)/1,"")</f>
        <v>0</v>
      </c>
      <c r="AI151" s="55" t="str">
        <f>IFERROR(1-VLOOKUP(B151,'Slutlig allokering'!$B$2:$AJ$462,MATCH("Andel av bränsle i kvv som allokerats till värme, exklusive rökgaskondensering och hjälpel",'Slutlig allokering'!$B$2:$AK$2,0),FALSE),"")</f>
        <v/>
      </c>
      <c r="AK151" s="55" t="str">
        <f t="shared" si="5"/>
        <v/>
      </c>
    </row>
    <row r="152" spans="1:37" x14ac:dyDescent="0.35">
      <c r="A152" s="28" t="s">
        <v>187</v>
      </c>
      <c r="B152" s="28" t="s">
        <v>193</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allokering'!$B$2:$AC$462,MATCH(E$3,'Slutlig allokering'!$B$2:$AJ$2,0),FALSE)/1,0)</f>
        <v>0</v>
      </c>
      <c r="F152">
        <f>IFERROR(VLOOKUP($B152,Kraftvärmeprod!$B$1:$AH$479,MATCH(F$2,Kraftvärmeprod!$B$1:$AG$1,0),FALSE)/1,0)-IFERROR(VLOOKUP($B152,'Slutlig allokering'!$B$2:$AC$462,MATCH(F$3,'Slutlig allokering'!$B$2:$AJ$2,0),FALSE)/1,0)</f>
        <v>0</v>
      </c>
      <c r="G152">
        <f>IFERROR(VLOOKUP($B152,Kraftvärmeprod!$B$1:$AH$479,MATCH(G$2,Kraftvärmeprod!$B$1:$AG$1,0),FALSE)/1,0)-IFERROR(VLOOKUP($B152,'Slutlig allokering'!$B$2:$AC$462,MATCH(G$3,'Slutlig allokering'!$B$2:$AJ$2,0),FALSE)/1,0)</f>
        <v>0</v>
      </c>
      <c r="H152">
        <f>IFERROR(VLOOKUP($B152,Kraftvärmeprod!$B$1:$AH$479,MATCH(H$2,Kraftvärmeprod!$B$1:$AG$1,0),FALSE)/1,0)-IFERROR(VLOOKUP($B152,'Slutlig allokering'!$B$2:$AC$462,MATCH(H$3,'Slutlig allokering'!$B$2:$AJ$2,0),FALSE)/1,0)</f>
        <v>0</v>
      </c>
      <c r="I152">
        <f>IFERROR(VLOOKUP($B152,Kraftvärmeprod!$B$1:$AH$479,MATCH(I$2,Kraftvärmeprod!$B$1:$AG$1,0),FALSE)/1,0)-IFERROR(VLOOKUP($B152,'Slutlig allokering'!$B$2:$AC$462,MATCH(I$3,'Slutlig allokering'!$B$2:$AJ$2,0),FALSE)/1,0)</f>
        <v>0</v>
      </c>
      <c r="J152">
        <f>IFERROR(VLOOKUP($B152,Kraftvärmeprod!$B$1:$AH$479,MATCH(J$2,Kraftvärmeprod!$B$1:$AG$1,0),FALSE)/1,0)-IFERROR(VLOOKUP($B152,'Slutlig allokering'!$B$2:$AC$462,MATCH(J$3,'Slutlig allokering'!$B$2:$AJ$2,0),FALSE)/1,0)</f>
        <v>0</v>
      </c>
      <c r="K152">
        <f>IFERROR(VLOOKUP($B152,Kraftvärmeprod!$B$1:$AH$479,MATCH(K$2,Kraftvärmeprod!$B$1:$AG$1,0),FALSE)/1,0)-IFERROR(VLOOKUP($B152,'Slutlig allokering'!$B$2:$AC$462,MATCH(K$3,'Slutlig allokering'!$B$2:$AJ$2,0),FALSE)/1,0)</f>
        <v>0</v>
      </c>
      <c r="L152">
        <f>IFERROR(VLOOKUP($B152,Kraftvärmeprod!$B$1:$AH$479,MATCH(L$2,Kraftvärmeprod!$B$1:$AG$1,0),FALSE)/1,0)-IFERROR(VLOOKUP($B152,'Slutlig allokering'!$B$2:$AC$462,MATCH(L$3,'Slutlig allokering'!$B$2:$AJ$2,0),FALSE)/1,0)</f>
        <v>0</v>
      </c>
      <c r="M152" s="143">
        <f>IFERROR(VLOOKUP($B152,Miljö!$B$1:$S$477,MATCH(M$2,Miljö!$B$1:$X$1,0),FALSE)/1,0)-IFERROR(VLOOKUP($B152,'Slutlig allokering'!$B$2:$AC$462,MATCH(M$3,'Slutlig allokering'!$B$2:$AJ$2,0),FALSE)/1,0)</f>
        <v>0</v>
      </c>
      <c r="N152">
        <f>IFERROR(VLOOKUP($B152,Kraftvärmeprod!$B$1:$AH$479,MATCH(N$2,Kraftvärmeprod!$B$1:$AG$1,0),FALSE)/1,0)-IFERROR(VLOOKUP($B152,'Slutlig allokering'!$B$2:$AC$462,MATCH(N$3,'Slutlig allokering'!$B$2:$AJ$2,0),FALSE)/1,0)</f>
        <v>0</v>
      </c>
      <c r="O152">
        <f>IFERROR(VLOOKUP($B152,Kraftvärmeprod!$B$1:$AH$479,MATCH(O$2,Kraftvärmeprod!$B$1:$AG$1,0),FALSE)/1,0)-IFERROR(VLOOKUP($B152,'Slutlig allokering'!$B$2:$AC$462,MATCH(O$3,'Slutlig allokering'!$B$2:$AJ$2,0),FALSE)/1,0)</f>
        <v>0</v>
      </c>
      <c r="P152">
        <f>IFERROR(VLOOKUP($B152,Kraftvärmeprod!$B$1:$AH$479,MATCH(P$2,Kraftvärmeprod!$B$1:$AG$1,0),FALSE)/1,0)-IFERROR(VLOOKUP($B152,'Slutlig allokering'!$B$2:$AC$462,MATCH(P$3,'Slutlig allokering'!$B$2:$AJ$2,0),FALSE)/1,0)</f>
        <v>0</v>
      </c>
      <c r="Q152">
        <f>IFERROR(VLOOKUP($B152,Kraftvärmeprod!$B$1:$AH$479,MATCH(Q$2,Kraftvärmeprod!$B$1:$AG$1,0),FALSE)/1,0)-IFERROR(VLOOKUP($B152,'Slutlig allokering'!$B$2:$AC$462,MATCH(Q$3,'Slutlig allokering'!$B$2:$AJ$2,0),FALSE)/1,0)</f>
        <v>0</v>
      </c>
      <c r="R152">
        <f>IFERROR(VLOOKUP($B152,Kraftvärmeprod!$B$1:$AH$479,MATCH(R$2,Kraftvärmeprod!$B$1:$AG$1,0),FALSE)/1,0)-IFERROR(VLOOKUP($B152,'Slutlig allokering'!$B$2:$AC$462,MATCH(R$3,'Slutlig allokering'!$B$2:$AJ$2,0),FALSE)/1,0)</f>
        <v>0</v>
      </c>
      <c r="S152">
        <f>IFERROR(VLOOKUP($B152,Kraftvärmeprod!$B$1:$AH$479,MATCH(S$2,Kraftvärmeprod!$B$1:$AG$1,0),FALSE)/1,0)-IFERROR(VLOOKUP($B152,'Slutlig allokering'!$B$2:$AC$462,MATCH(S$3,'Slutlig allokering'!$B$2:$AJ$2,0),FALSE)/1,0)</f>
        <v>0</v>
      </c>
      <c r="T152">
        <f>IFERROR(VLOOKUP($B152,Kraftvärmeprod!$B$1:$AH$479,MATCH(T$2,Kraftvärmeprod!$B$1:$AG$1,0),FALSE)/1,0)-IFERROR(VLOOKUP($B152,'Slutlig allokering'!$B$2:$AC$462,MATCH(T$3,'Slutlig allokering'!$B$2:$AJ$2,0),FALSE)/1,0)</f>
        <v>0</v>
      </c>
      <c r="U152">
        <f>IFERROR(VLOOKUP($B152,Kraftvärmeprod!$B$1:$AH$479,MATCH(U$2,Kraftvärmeprod!$B$1:$AG$1,0),FALSE)/1,0)-IFERROR(VLOOKUP($B152,'Slutlig allokering'!$B$2:$AC$462,MATCH(U$3,'Slutlig allokering'!$B$2:$AJ$2,0),FALSE)/1,0)</f>
        <v>0</v>
      </c>
      <c r="V152">
        <f>IFERROR(VLOOKUP($B152,Kraftvärmeprod!$B$1:$AH$479,MATCH(V$2,Kraftvärmeprod!$B$1:$AG$1,0),FALSE)/1,0)-IFERROR(VLOOKUP($B152,'Slutlig allokering'!$B$2:$AC$462,MATCH(V$3,'Slutlig allokering'!$B$2:$AJ$2,0),FALSE)/1,0)</f>
        <v>0</v>
      </c>
      <c r="W152">
        <f>IFERROR(VLOOKUP($B152,Kraftvärmeprod!$B$1:$AH$479,MATCH(W$2,Kraftvärmeprod!$B$1:$AG$1,0),FALSE)/1,0)-IFERROR(VLOOKUP($B152,'Slutlig allokering'!$B$2:$AC$462,MATCH(W$3,'Slutlig allokering'!$B$2:$AJ$2,0),FALSE)/1,0)</f>
        <v>0</v>
      </c>
      <c r="X152">
        <f>IFERROR(VLOOKUP($B152,Kraftvärmeprod!$B$1:$AH$479,MATCH(X$2,Kraftvärmeprod!$B$1:$AG$1,0),FALSE)/1,0)-IFERROR(VLOOKUP($B152,'Slutlig allokering'!$B$2:$AC$462,MATCH(X$3,'Slutlig allokering'!$B$2:$AJ$2,0),FALSE)/1,0)</f>
        <v>0</v>
      </c>
      <c r="Y152">
        <f>IFERROR(VLOOKUP($B152,Kraftvärmeprod!$B$1:$AH$479,MATCH(Y$2,Kraftvärmeprod!$B$1:$AG$1,0),FALSE)/1,0)-IFERROR(VLOOKUP($B152,'Slutlig allokering'!$B$2:$AC$462,MATCH(Y$3,'Slutlig allokering'!$B$2:$AJ$2,0),FALSE)/1,0)</f>
        <v>0</v>
      </c>
      <c r="Z152">
        <f>IFERROR(VLOOKUP($B152,Kraftvärmeprod!$B$1:$AH$479,MATCH(Z$2,Kraftvärmeprod!$B$1:$AG$1,0),FALSE)/1,0)-IFERROR(VLOOKUP($B152,'Slutlig allokering'!$B$2:$AC$462,MATCH(Z$3,'Slutlig allokering'!$B$2:$AJ$2,0),FALSE)/1,0)</f>
        <v>0</v>
      </c>
      <c r="AA152">
        <f>IFERROR(VLOOKUP($B152,Kraftvärmeprod!$B$1:$AH$479,MATCH(AA$2,Kraftvärmeprod!$B$1:$AG$1,0),FALSE)/1,0)-IFERROR(VLOOKUP($B152,'Slutlig allokering'!$B$2:$AC$462,MATCH(AA$3,'Slutlig allokering'!$B$2:$AJ$2,0),FALSE)/1,0)</f>
        <v>0</v>
      </c>
      <c r="AB152">
        <f>IFERROR(VLOOKUP($B152,Kraftvärmeprod!$B$1:$AH$479,MATCH(AB$2,Kraftvärmeprod!$B$1:$AG$1,0),FALSE)/1,0)-IFERROR(VLOOKUP($B152,'Slutlig allokering'!$B$2:$AC$462,MATCH(AB$3,'Slutlig allokering'!$B$2:$AJ$2,0),FALSE)/1,0)</f>
        <v>0</v>
      </c>
      <c r="AE152">
        <f t="shared" si="4"/>
        <v>0</v>
      </c>
      <c r="AG152">
        <f>IFERROR(VLOOKUP(B152,'Slutlig allokering'!$B$2:$AJ$462,MATCH("Summa justerad allokerad tillförd energi (utan hjälpel och rökgaskondensering):",'Slutlig allokering'!$B$2:$AK$2,0),FALSE)/1,"")</f>
        <v>0</v>
      </c>
      <c r="AI152" s="55" t="str">
        <f>IFERROR(1-VLOOKUP(B152,'Slutlig allokering'!$B$2:$AJ$462,MATCH("Andel av bränsle i kvv som allokerats till värme, exklusive rökgaskondensering och hjälpel",'Slutlig allokering'!$B$2:$AK$2,0),FALSE),"")</f>
        <v/>
      </c>
      <c r="AK152" s="55" t="str">
        <f t="shared" si="5"/>
        <v/>
      </c>
    </row>
    <row r="153" spans="1:37" x14ac:dyDescent="0.35">
      <c r="A153" s="28" t="s">
        <v>187</v>
      </c>
      <c r="B153" s="28" t="s">
        <v>194</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allokering'!$B$2:$AC$462,MATCH(E$3,'Slutlig allokering'!$B$2:$AJ$2,0),FALSE)/1,0)</f>
        <v>0</v>
      </c>
      <c r="F153">
        <f>IFERROR(VLOOKUP($B153,Kraftvärmeprod!$B$1:$AH$479,MATCH(F$2,Kraftvärmeprod!$B$1:$AG$1,0),FALSE)/1,0)-IFERROR(VLOOKUP($B153,'Slutlig allokering'!$B$2:$AC$462,MATCH(F$3,'Slutlig allokering'!$B$2:$AJ$2,0),FALSE)/1,0)</f>
        <v>0</v>
      </c>
      <c r="G153">
        <f>IFERROR(VLOOKUP($B153,Kraftvärmeprod!$B$1:$AH$479,MATCH(G$2,Kraftvärmeprod!$B$1:$AG$1,0),FALSE)/1,0)-IFERROR(VLOOKUP($B153,'Slutlig allokering'!$B$2:$AC$462,MATCH(G$3,'Slutlig allokering'!$B$2:$AJ$2,0),FALSE)/1,0)</f>
        <v>0</v>
      </c>
      <c r="H153">
        <f>IFERROR(VLOOKUP($B153,Kraftvärmeprod!$B$1:$AH$479,MATCH(H$2,Kraftvärmeprod!$B$1:$AG$1,0),FALSE)/1,0)-IFERROR(VLOOKUP($B153,'Slutlig allokering'!$B$2:$AC$462,MATCH(H$3,'Slutlig allokering'!$B$2:$AJ$2,0),FALSE)/1,0)</f>
        <v>0</v>
      </c>
      <c r="I153">
        <f>IFERROR(VLOOKUP($B153,Kraftvärmeprod!$B$1:$AH$479,MATCH(I$2,Kraftvärmeprod!$B$1:$AG$1,0),FALSE)/1,0)-IFERROR(VLOOKUP($B153,'Slutlig allokering'!$B$2:$AC$462,MATCH(I$3,'Slutlig allokering'!$B$2:$AJ$2,0),FALSE)/1,0)</f>
        <v>0</v>
      </c>
      <c r="J153">
        <f>IFERROR(VLOOKUP($B153,Kraftvärmeprod!$B$1:$AH$479,MATCH(J$2,Kraftvärmeprod!$B$1:$AG$1,0),FALSE)/1,0)-IFERROR(VLOOKUP($B153,'Slutlig allokering'!$B$2:$AC$462,MATCH(J$3,'Slutlig allokering'!$B$2:$AJ$2,0),FALSE)/1,0)</f>
        <v>0</v>
      </c>
      <c r="K153">
        <f>IFERROR(VLOOKUP($B153,Kraftvärmeprod!$B$1:$AH$479,MATCH(K$2,Kraftvärmeprod!$B$1:$AG$1,0),FALSE)/1,0)-IFERROR(VLOOKUP($B153,'Slutlig allokering'!$B$2:$AC$462,MATCH(K$3,'Slutlig allokering'!$B$2:$AJ$2,0),FALSE)/1,0)</f>
        <v>0</v>
      </c>
      <c r="L153">
        <f>IFERROR(VLOOKUP($B153,Kraftvärmeprod!$B$1:$AH$479,MATCH(L$2,Kraftvärmeprod!$B$1:$AG$1,0),FALSE)/1,0)-IFERROR(VLOOKUP($B153,'Slutlig allokering'!$B$2:$AC$462,MATCH(L$3,'Slutlig allokering'!$B$2:$AJ$2,0),FALSE)/1,0)</f>
        <v>0</v>
      </c>
      <c r="M153" s="143">
        <f>IFERROR(VLOOKUP($B153,Miljö!$B$1:$S$477,MATCH(M$2,Miljö!$B$1:$X$1,0),FALSE)/1,0)-IFERROR(VLOOKUP($B153,'Slutlig allokering'!$B$2:$AC$462,MATCH(M$3,'Slutlig allokering'!$B$2:$AJ$2,0),FALSE)/1,0)</f>
        <v>0</v>
      </c>
      <c r="N153">
        <f>IFERROR(VLOOKUP($B153,Kraftvärmeprod!$B$1:$AH$479,MATCH(N$2,Kraftvärmeprod!$B$1:$AG$1,0),FALSE)/1,0)-IFERROR(VLOOKUP($B153,'Slutlig allokering'!$B$2:$AC$462,MATCH(N$3,'Slutlig allokering'!$B$2:$AJ$2,0),FALSE)/1,0)</f>
        <v>0</v>
      </c>
      <c r="O153">
        <f>IFERROR(VLOOKUP($B153,Kraftvärmeprod!$B$1:$AH$479,MATCH(O$2,Kraftvärmeprod!$B$1:$AG$1,0),FALSE)/1,0)-IFERROR(VLOOKUP($B153,'Slutlig allokering'!$B$2:$AC$462,MATCH(O$3,'Slutlig allokering'!$B$2:$AJ$2,0),FALSE)/1,0)</f>
        <v>0</v>
      </c>
      <c r="P153">
        <f>IFERROR(VLOOKUP($B153,Kraftvärmeprod!$B$1:$AH$479,MATCH(P$2,Kraftvärmeprod!$B$1:$AG$1,0),FALSE)/1,0)-IFERROR(VLOOKUP($B153,'Slutlig allokering'!$B$2:$AC$462,MATCH(P$3,'Slutlig allokering'!$B$2:$AJ$2,0),FALSE)/1,0)</f>
        <v>0</v>
      </c>
      <c r="Q153">
        <f>IFERROR(VLOOKUP($B153,Kraftvärmeprod!$B$1:$AH$479,MATCH(Q$2,Kraftvärmeprod!$B$1:$AG$1,0),FALSE)/1,0)-IFERROR(VLOOKUP($B153,'Slutlig allokering'!$B$2:$AC$462,MATCH(Q$3,'Slutlig allokering'!$B$2:$AJ$2,0),FALSE)/1,0)</f>
        <v>0</v>
      </c>
      <c r="R153">
        <f>IFERROR(VLOOKUP($B153,Kraftvärmeprod!$B$1:$AH$479,MATCH(R$2,Kraftvärmeprod!$B$1:$AG$1,0),FALSE)/1,0)-IFERROR(VLOOKUP($B153,'Slutlig allokering'!$B$2:$AC$462,MATCH(R$3,'Slutlig allokering'!$B$2:$AJ$2,0),FALSE)/1,0)</f>
        <v>0</v>
      </c>
      <c r="S153">
        <f>IFERROR(VLOOKUP($B153,Kraftvärmeprod!$B$1:$AH$479,MATCH(S$2,Kraftvärmeprod!$B$1:$AG$1,0),FALSE)/1,0)-IFERROR(VLOOKUP($B153,'Slutlig allokering'!$B$2:$AC$462,MATCH(S$3,'Slutlig allokering'!$B$2:$AJ$2,0),FALSE)/1,0)</f>
        <v>0</v>
      </c>
      <c r="T153">
        <f>IFERROR(VLOOKUP($B153,Kraftvärmeprod!$B$1:$AH$479,MATCH(T$2,Kraftvärmeprod!$B$1:$AG$1,0),FALSE)/1,0)-IFERROR(VLOOKUP($B153,'Slutlig allokering'!$B$2:$AC$462,MATCH(T$3,'Slutlig allokering'!$B$2:$AJ$2,0),FALSE)/1,0)</f>
        <v>0</v>
      </c>
      <c r="U153">
        <f>IFERROR(VLOOKUP($B153,Kraftvärmeprod!$B$1:$AH$479,MATCH(U$2,Kraftvärmeprod!$B$1:$AG$1,0),FALSE)/1,0)-IFERROR(VLOOKUP($B153,'Slutlig allokering'!$B$2:$AC$462,MATCH(U$3,'Slutlig allokering'!$B$2:$AJ$2,0),FALSE)/1,0)</f>
        <v>0</v>
      </c>
      <c r="V153">
        <f>IFERROR(VLOOKUP($B153,Kraftvärmeprod!$B$1:$AH$479,MATCH(V$2,Kraftvärmeprod!$B$1:$AG$1,0),FALSE)/1,0)-IFERROR(VLOOKUP($B153,'Slutlig allokering'!$B$2:$AC$462,MATCH(V$3,'Slutlig allokering'!$B$2:$AJ$2,0),FALSE)/1,0)</f>
        <v>0</v>
      </c>
      <c r="W153">
        <f>IFERROR(VLOOKUP($B153,Kraftvärmeprod!$B$1:$AH$479,MATCH(W$2,Kraftvärmeprod!$B$1:$AG$1,0),FALSE)/1,0)-IFERROR(VLOOKUP($B153,'Slutlig allokering'!$B$2:$AC$462,MATCH(W$3,'Slutlig allokering'!$B$2:$AJ$2,0),FALSE)/1,0)</f>
        <v>0</v>
      </c>
      <c r="X153">
        <f>IFERROR(VLOOKUP($B153,Kraftvärmeprod!$B$1:$AH$479,MATCH(X$2,Kraftvärmeprod!$B$1:$AG$1,0),FALSE)/1,0)-IFERROR(VLOOKUP($B153,'Slutlig allokering'!$B$2:$AC$462,MATCH(X$3,'Slutlig allokering'!$B$2:$AJ$2,0),FALSE)/1,0)</f>
        <v>0</v>
      </c>
      <c r="Y153">
        <f>IFERROR(VLOOKUP($B153,Kraftvärmeprod!$B$1:$AH$479,MATCH(Y$2,Kraftvärmeprod!$B$1:$AG$1,0),FALSE)/1,0)-IFERROR(VLOOKUP($B153,'Slutlig allokering'!$B$2:$AC$462,MATCH(Y$3,'Slutlig allokering'!$B$2:$AJ$2,0),FALSE)/1,0)</f>
        <v>0</v>
      </c>
      <c r="Z153">
        <f>IFERROR(VLOOKUP($B153,Kraftvärmeprod!$B$1:$AH$479,MATCH(Z$2,Kraftvärmeprod!$B$1:$AG$1,0),FALSE)/1,0)-IFERROR(VLOOKUP($B153,'Slutlig allokering'!$B$2:$AC$462,MATCH(Z$3,'Slutlig allokering'!$B$2:$AJ$2,0),FALSE)/1,0)</f>
        <v>0</v>
      </c>
      <c r="AA153">
        <f>IFERROR(VLOOKUP($B153,Kraftvärmeprod!$B$1:$AH$479,MATCH(AA$2,Kraftvärmeprod!$B$1:$AG$1,0),FALSE)/1,0)-IFERROR(VLOOKUP($B153,'Slutlig allokering'!$B$2:$AC$462,MATCH(AA$3,'Slutlig allokering'!$B$2:$AJ$2,0),FALSE)/1,0)</f>
        <v>0</v>
      </c>
      <c r="AB153">
        <f>IFERROR(VLOOKUP($B153,Kraftvärmeprod!$B$1:$AH$479,MATCH(AB$2,Kraftvärmeprod!$B$1:$AG$1,0),FALSE)/1,0)-IFERROR(VLOOKUP($B153,'Slutlig allokering'!$B$2:$AC$462,MATCH(AB$3,'Slutlig allokering'!$B$2:$AJ$2,0),FALSE)/1,0)</f>
        <v>0</v>
      </c>
      <c r="AE153">
        <f t="shared" si="4"/>
        <v>0</v>
      </c>
      <c r="AG153">
        <f>IFERROR(VLOOKUP(B153,'Slutlig allokering'!$B$2:$AJ$462,MATCH("Summa justerad allokerad tillförd energi (utan hjälpel och rökgaskondensering):",'Slutlig allokering'!$B$2:$AK$2,0),FALSE)/1,"")</f>
        <v>0</v>
      </c>
      <c r="AI153" s="55" t="str">
        <f>IFERROR(1-VLOOKUP(B153,'Slutlig allokering'!$B$2:$AJ$462,MATCH("Andel av bränsle i kvv som allokerats till värme, exklusive rökgaskondensering och hjälpel",'Slutlig allokering'!$B$2:$AK$2,0),FALSE),"")</f>
        <v/>
      </c>
      <c r="AK153" s="55" t="str">
        <f t="shared" si="5"/>
        <v/>
      </c>
    </row>
    <row r="154" spans="1:37" x14ac:dyDescent="0.35">
      <c r="A154" s="28" t="s">
        <v>187</v>
      </c>
      <c r="B154" s="28" t="s">
        <v>195</v>
      </c>
      <c r="C154" t="str">
        <f>IFERROR(VLOOKUP($B154,Kraftvärmeprod!$B$1:$AH$479,MATCH(C$3,Kraftvärmeprod!$B$1:$AG$1,0),FALSE)/1,"")</f>
        <v/>
      </c>
      <c r="D154" t="str">
        <f>IFERROR(VLOOKUP($B154,Kraftvärmeprod!$B$1:$AH$479,MATCH(D$3,Kraftvärmeprod!$B$1:$AG$1,0),FALSE)/1,"")</f>
        <v/>
      </c>
      <c r="E154">
        <f>IFERROR(VLOOKUP($B154,Kraftvärmeprod!$B$1:$AH$479,MATCH(E$2,Kraftvärmeprod!$B$1:$AG$1,0),FALSE)/1,0)-IFERROR(VLOOKUP($B154,'Slutlig allokering'!$B$2:$AC$462,MATCH(E$3,'Slutlig allokering'!$B$2:$AJ$2,0),FALSE)/1,0)</f>
        <v>0</v>
      </c>
      <c r="F154">
        <f>IFERROR(VLOOKUP($B154,Kraftvärmeprod!$B$1:$AH$479,MATCH(F$2,Kraftvärmeprod!$B$1:$AG$1,0),FALSE)/1,0)-IFERROR(VLOOKUP($B154,'Slutlig allokering'!$B$2:$AC$462,MATCH(F$3,'Slutlig allokering'!$B$2:$AJ$2,0),FALSE)/1,0)</f>
        <v>0</v>
      </c>
      <c r="G154">
        <f>IFERROR(VLOOKUP($B154,Kraftvärmeprod!$B$1:$AH$479,MATCH(G$2,Kraftvärmeprod!$B$1:$AG$1,0),FALSE)/1,0)-IFERROR(VLOOKUP($B154,'Slutlig allokering'!$B$2:$AC$462,MATCH(G$3,'Slutlig allokering'!$B$2:$AJ$2,0),FALSE)/1,0)</f>
        <v>0</v>
      </c>
      <c r="H154">
        <f>IFERROR(VLOOKUP($B154,Kraftvärmeprod!$B$1:$AH$479,MATCH(H$2,Kraftvärmeprod!$B$1:$AG$1,0),FALSE)/1,0)-IFERROR(VLOOKUP($B154,'Slutlig allokering'!$B$2:$AC$462,MATCH(H$3,'Slutlig allokering'!$B$2:$AJ$2,0),FALSE)/1,0)</f>
        <v>0</v>
      </c>
      <c r="I154">
        <f>IFERROR(VLOOKUP($B154,Kraftvärmeprod!$B$1:$AH$479,MATCH(I$2,Kraftvärmeprod!$B$1:$AG$1,0),FALSE)/1,0)-IFERROR(VLOOKUP($B154,'Slutlig allokering'!$B$2:$AC$462,MATCH(I$3,'Slutlig allokering'!$B$2:$AJ$2,0),FALSE)/1,0)</f>
        <v>0</v>
      </c>
      <c r="J154">
        <f>IFERROR(VLOOKUP($B154,Kraftvärmeprod!$B$1:$AH$479,MATCH(J$2,Kraftvärmeprod!$B$1:$AG$1,0),FALSE)/1,0)-IFERROR(VLOOKUP($B154,'Slutlig allokering'!$B$2:$AC$462,MATCH(J$3,'Slutlig allokering'!$B$2:$AJ$2,0),FALSE)/1,0)</f>
        <v>0</v>
      </c>
      <c r="K154">
        <f>IFERROR(VLOOKUP($B154,Kraftvärmeprod!$B$1:$AH$479,MATCH(K$2,Kraftvärmeprod!$B$1:$AG$1,0),FALSE)/1,0)-IFERROR(VLOOKUP($B154,'Slutlig allokering'!$B$2:$AC$462,MATCH(K$3,'Slutlig allokering'!$B$2:$AJ$2,0),FALSE)/1,0)</f>
        <v>0</v>
      </c>
      <c r="L154">
        <f>IFERROR(VLOOKUP($B154,Kraftvärmeprod!$B$1:$AH$479,MATCH(L$2,Kraftvärmeprod!$B$1:$AG$1,0),FALSE)/1,0)-IFERROR(VLOOKUP($B154,'Slutlig allokering'!$B$2:$AC$462,MATCH(L$3,'Slutlig allokering'!$B$2:$AJ$2,0),FALSE)/1,0)</f>
        <v>0</v>
      </c>
      <c r="M154" s="143">
        <f>IFERROR(VLOOKUP($B154,Miljö!$B$1:$S$477,MATCH(M$2,Miljö!$B$1:$X$1,0),FALSE)/1,0)-IFERROR(VLOOKUP($B154,'Slutlig allokering'!$B$2:$AC$462,MATCH(M$3,'Slutlig allokering'!$B$2:$AJ$2,0),FALSE)/1,0)</f>
        <v>0</v>
      </c>
      <c r="N154">
        <f>IFERROR(VLOOKUP($B154,Kraftvärmeprod!$B$1:$AH$479,MATCH(N$2,Kraftvärmeprod!$B$1:$AG$1,0),FALSE)/1,0)-IFERROR(VLOOKUP($B154,'Slutlig allokering'!$B$2:$AC$462,MATCH(N$3,'Slutlig allokering'!$B$2:$AJ$2,0),FALSE)/1,0)</f>
        <v>0</v>
      </c>
      <c r="O154">
        <f>IFERROR(VLOOKUP($B154,Kraftvärmeprod!$B$1:$AH$479,MATCH(O$2,Kraftvärmeprod!$B$1:$AG$1,0),FALSE)/1,0)-IFERROR(VLOOKUP($B154,'Slutlig allokering'!$B$2:$AC$462,MATCH(O$3,'Slutlig allokering'!$B$2:$AJ$2,0),FALSE)/1,0)</f>
        <v>0</v>
      </c>
      <c r="P154">
        <f>IFERROR(VLOOKUP($B154,Kraftvärmeprod!$B$1:$AH$479,MATCH(P$2,Kraftvärmeprod!$B$1:$AG$1,0),FALSE)/1,0)-IFERROR(VLOOKUP($B154,'Slutlig allokering'!$B$2:$AC$462,MATCH(P$3,'Slutlig allokering'!$B$2:$AJ$2,0),FALSE)/1,0)</f>
        <v>0</v>
      </c>
      <c r="Q154">
        <f>IFERROR(VLOOKUP($B154,Kraftvärmeprod!$B$1:$AH$479,MATCH(Q$2,Kraftvärmeprod!$B$1:$AG$1,0),FALSE)/1,0)-IFERROR(VLOOKUP($B154,'Slutlig allokering'!$B$2:$AC$462,MATCH(Q$3,'Slutlig allokering'!$B$2:$AJ$2,0),FALSE)/1,0)</f>
        <v>0</v>
      </c>
      <c r="R154">
        <f>IFERROR(VLOOKUP($B154,Kraftvärmeprod!$B$1:$AH$479,MATCH(R$2,Kraftvärmeprod!$B$1:$AG$1,0),FALSE)/1,0)-IFERROR(VLOOKUP($B154,'Slutlig allokering'!$B$2:$AC$462,MATCH(R$3,'Slutlig allokering'!$B$2:$AJ$2,0),FALSE)/1,0)</f>
        <v>0</v>
      </c>
      <c r="S154">
        <f>IFERROR(VLOOKUP($B154,Kraftvärmeprod!$B$1:$AH$479,MATCH(S$2,Kraftvärmeprod!$B$1:$AG$1,0),FALSE)/1,0)-IFERROR(VLOOKUP($B154,'Slutlig allokering'!$B$2:$AC$462,MATCH(S$3,'Slutlig allokering'!$B$2:$AJ$2,0),FALSE)/1,0)</f>
        <v>0</v>
      </c>
      <c r="T154">
        <f>IFERROR(VLOOKUP($B154,Kraftvärmeprod!$B$1:$AH$479,MATCH(T$2,Kraftvärmeprod!$B$1:$AG$1,0),FALSE)/1,0)-IFERROR(VLOOKUP($B154,'Slutlig allokering'!$B$2:$AC$462,MATCH(T$3,'Slutlig allokering'!$B$2:$AJ$2,0),FALSE)/1,0)</f>
        <v>0</v>
      </c>
      <c r="U154">
        <f>IFERROR(VLOOKUP($B154,Kraftvärmeprod!$B$1:$AH$479,MATCH(U$2,Kraftvärmeprod!$B$1:$AG$1,0),FALSE)/1,0)-IFERROR(VLOOKUP($B154,'Slutlig allokering'!$B$2:$AC$462,MATCH(U$3,'Slutlig allokering'!$B$2:$AJ$2,0),FALSE)/1,0)</f>
        <v>0</v>
      </c>
      <c r="V154">
        <f>IFERROR(VLOOKUP($B154,Kraftvärmeprod!$B$1:$AH$479,MATCH(V$2,Kraftvärmeprod!$B$1:$AG$1,0),FALSE)/1,0)-IFERROR(VLOOKUP($B154,'Slutlig allokering'!$B$2:$AC$462,MATCH(V$3,'Slutlig allokering'!$B$2:$AJ$2,0),FALSE)/1,0)</f>
        <v>0</v>
      </c>
      <c r="W154">
        <f>IFERROR(VLOOKUP($B154,Kraftvärmeprod!$B$1:$AH$479,MATCH(W$2,Kraftvärmeprod!$B$1:$AG$1,0),FALSE)/1,0)-IFERROR(VLOOKUP($B154,'Slutlig allokering'!$B$2:$AC$462,MATCH(W$3,'Slutlig allokering'!$B$2:$AJ$2,0),FALSE)/1,0)</f>
        <v>0</v>
      </c>
      <c r="X154">
        <f>IFERROR(VLOOKUP($B154,Kraftvärmeprod!$B$1:$AH$479,MATCH(X$2,Kraftvärmeprod!$B$1:$AG$1,0),FALSE)/1,0)-IFERROR(VLOOKUP($B154,'Slutlig allokering'!$B$2:$AC$462,MATCH(X$3,'Slutlig allokering'!$B$2:$AJ$2,0),FALSE)/1,0)</f>
        <v>0</v>
      </c>
      <c r="Y154">
        <f>IFERROR(VLOOKUP($B154,Kraftvärmeprod!$B$1:$AH$479,MATCH(Y$2,Kraftvärmeprod!$B$1:$AG$1,0),FALSE)/1,0)-IFERROR(VLOOKUP($B154,'Slutlig allokering'!$B$2:$AC$462,MATCH(Y$3,'Slutlig allokering'!$B$2:$AJ$2,0),FALSE)/1,0)</f>
        <v>0</v>
      </c>
      <c r="Z154">
        <f>IFERROR(VLOOKUP($B154,Kraftvärmeprod!$B$1:$AH$479,MATCH(Z$2,Kraftvärmeprod!$B$1:$AG$1,0),FALSE)/1,0)-IFERROR(VLOOKUP($B154,'Slutlig allokering'!$B$2:$AC$462,MATCH(Z$3,'Slutlig allokering'!$B$2:$AJ$2,0),FALSE)/1,0)</f>
        <v>0</v>
      </c>
      <c r="AA154">
        <f>IFERROR(VLOOKUP($B154,Kraftvärmeprod!$B$1:$AH$479,MATCH(AA$2,Kraftvärmeprod!$B$1:$AG$1,0),FALSE)/1,0)-IFERROR(VLOOKUP($B154,'Slutlig allokering'!$B$2:$AC$462,MATCH(AA$3,'Slutlig allokering'!$B$2:$AJ$2,0),FALSE)/1,0)</f>
        <v>0</v>
      </c>
      <c r="AB154">
        <f>IFERROR(VLOOKUP($B154,Kraftvärmeprod!$B$1:$AH$479,MATCH(AB$2,Kraftvärmeprod!$B$1:$AG$1,0),FALSE)/1,0)-IFERROR(VLOOKUP($B154,'Slutlig allokering'!$B$2:$AC$462,MATCH(AB$3,'Slutlig allokering'!$B$2:$AJ$2,0),FALSE)/1,0)</f>
        <v>0</v>
      </c>
      <c r="AE154">
        <f t="shared" si="4"/>
        <v>0</v>
      </c>
      <c r="AG154">
        <f>IFERROR(VLOOKUP(B154,'Slutlig allokering'!$B$2:$AJ$462,MATCH("Summa justerad allokerad tillförd energi (utan hjälpel och rökgaskondensering):",'Slutlig allokering'!$B$2:$AK$2,0),FALSE)/1,"")</f>
        <v>0</v>
      </c>
      <c r="AI154" s="55" t="str">
        <f>IFERROR(1-VLOOKUP(B154,'Slutlig allokering'!$B$2:$AJ$462,MATCH("Andel av bränsle i kvv som allokerats till värme, exklusive rökgaskondensering och hjälpel",'Slutlig allokering'!$B$2:$AK$2,0),FALSE),"")</f>
        <v/>
      </c>
      <c r="AK154" s="55" t="str">
        <f t="shared" si="5"/>
        <v/>
      </c>
    </row>
    <row r="155" spans="1:37" x14ac:dyDescent="0.35">
      <c r="A155" s="28" t="s">
        <v>196</v>
      </c>
      <c r="B155" s="28" t="s">
        <v>197</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allokering'!$B$2:$AC$462,MATCH(E$3,'Slutlig allokering'!$B$2:$AJ$2,0),FALSE)/1,0)</f>
        <v>0</v>
      </c>
      <c r="F155">
        <f>IFERROR(VLOOKUP($B155,Kraftvärmeprod!$B$1:$AH$479,MATCH(F$2,Kraftvärmeprod!$B$1:$AG$1,0),FALSE)/1,0)-IFERROR(VLOOKUP($B155,'Slutlig allokering'!$B$2:$AC$462,MATCH(F$3,'Slutlig allokering'!$B$2:$AJ$2,0),FALSE)/1,0)</f>
        <v>0</v>
      </c>
      <c r="G155">
        <f>IFERROR(VLOOKUP($B155,Kraftvärmeprod!$B$1:$AH$479,MATCH(G$2,Kraftvärmeprod!$B$1:$AG$1,0),FALSE)/1,0)-IFERROR(VLOOKUP($B155,'Slutlig allokering'!$B$2:$AC$462,MATCH(G$3,'Slutlig allokering'!$B$2:$AJ$2,0),FALSE)/1,0)</f>
        <v>0</v>
      </c>
      <c r="H155">
        <f>IFERROR(VLOOKUP($B155,Kraftvärmeprod!$B$1:$AH$479,MATCH(H$2,Kraftvärmeprod!$B$1:$AG$1,0),FALSE)/1,0)-IFERROR(VLOOKUP($B155,'Slutlig allokering'!$B$2:$AC$462,MATCH(H$3,'Slutlig allokering'!$B$2:$AJ$2,0),FALSE)/1,0)</f>
        <v>0</v>
      </c>
      <c r="I155">
        <f>IFERROR(VLOOKUP($B155,Kraftvärmeprod!$B$1:$AH$479,MATCH(I$2,Kraftvärmeprod!$B$1:$AG$1,0),FALSE)/1,0)-IFERROR(VLOOKUP($B155,'Slutlig allokering'!$B$2:$AC$462,MATCH(I$3,'Slutlig allokering'!$B$2:$AJ$2,0),FALSE)/1,0)</f>
        <v>0</v>
      </c>
      <c r="J155">
        <f>IFERROR(VLOOKUP($B155,Kraftvärmeprod!$B$1:$AH$479,MATCH(J$2,Kraftvärmeprod!$B$1:$AG$1,0),FALSE)/1,0)-IFERROR(VLOOKUP($B155,'Slutlig allokering'!$B$2:$AC$462,MATCH(J$3,'Slutlig allokering'!$B$2:$AJ$2,0),FALSE)/1,0)</f>
        <v>0</v>
      </c>
      <c r="K155">
        <f>IFERROR(VLOOKUP($B155,Kraftvärmeprod!$B$1:$AH$479,MATCH(K$2,Kraftvärmeprod!$B$1:$AG$1,0),FALSE)/1,0)-IFERROR(VLOOKUP($B155,'Slutlig allokering'!$B$2:$AC$462,MATCH(K$3,'Slutlig allokering'!$B$2:$AJ$2,0),FALSE)/1,0)</f>
        <v>0</v>
      </c>
      <c r="L155">
        <f>IFERROR(VLOOKUP($B155,Kraftvärmeprod!$B$1:$AH$479,MATCH(L$2,Kraftvärmeprod!$B$1:$AG$1,0),FALSE)/1,0)-IFERROR(VLOOKUP($B155,'Slutlig allokering'!$B$2:$AC$462,MATCH(L$3,'Slutlig allokering'!$B$2:$AJ$2,0),FALSE)/1,0)</f>
        <v>0</v>
      </c>
      <c r="M155" s="143">
        <f>IFERROR(VLOOKUP($B155,Miljö!$B$1:$S$477,MATCH(M$2,Miljö!$B$1:$X$1,0),FALSE)/1,0)-IFERROR(VLOOKUP($B155,'Slutlig allokering'!$B$2:$AC$462,MATCH(M$3,'Slutlig allokering'!$B$2:$AJ$2,0),FALSE)/1,0)</f>
        <v>0</v>
      </c>
      <c r="N155">
        <f>IFERROR(VLOOKUP($B155,Kraftvärmeprod!$B$1:$AH$479,MATCH(N$2,Kraftvärmeprod!$B$1:$AG$1,0),FALSE)/1,0)-IFERROR(VLOOKUP($B155,'Slutlig allokering'!$B$2:$AC$462,MATCH(N$3,'Slutlig allokering'!$B$2:$AJ$2,0),FALSE)/1,0)</f>
        <v>0</v>
      </c>
      <c r="O155">
        <f>IFERROR(VLOOKUP($B155,Kraftvärmeprod!$B$1:$AH$479,MATCH(O$2,Kraftvärmeprod!$B$1:$AG$1,0),FALSE)/1,0)-IFERROR(VLOOKUP($B155,'Slutlig allokering'!$B$2:$AC$462,MATCH(O$3,'Slutlig allokering'!$B$2:$AJ$2,0),FALSE)/1,0)</f>
        <v>0</v>
      </c>
      <c r="P155">
        <f>IFERROR(VLOOKUP($B155,Kraftvärmeprod!$B$1:$AH$479,MATCH(P$2,Kraftvärmeprod!$B$1:$AG$1,0),FALSE)/1,0)-IFERROR(VLOOKUP($B155,'Slutlig allokering'!$B$2:$AC$462,MATCH(P$3,'Slutlig allokering'!$B$2:$AJ$2,0),FALSE)/1,0)</f>
        <v>0</v>
      </c>
      <c r="Q155">
        <f>IFERROR(VLOOKUP($B155,Kraftvärmeprod!$B$1:$AH$479,MATCH(Q$2,Kraftvärmeprod!$B$1:$AG$1,0),FALSE)/1,0)-IFERROR(VLOOKUP($B155,'Slutlig allokering'!$B$2:$AC$462,MATCH(Q$3,'Slutlig allokering'!$B$2:$AJ$2,0),FALSE)/1,0)</f>
        <v>0</v>
      </c>
      <c r="R155">
        <f>IFERROR(VLOOKUP($B155,Kraftvärmeprod!$B$1:$AH$479,MATCH(R$2,Kraftvärmeprod!$B$1:$AG$1,0),FALSE)/1,0)-IFERROR(VLOOKUP($B155,'Slutlig allokering'!$B$2:$AC$462,MATCH(R$3,'Slutlig allokering'!$B$2:$AJ$2,0),FALSE)/1,0)</f>
        <v>0</v>
      </c>
      <c r="S155">
        <f>IFERROR(VLOOKUP($B155,Kraftvärmeprod!$B$1:$AH$479,MATCH(S$2,Kraftvärmeprod!$B$1:$AG$1,0),FALSE)/1,0)-IFERROR(VLOOKUP($B155,'Slutlig allokering'!$B$2:$AC$462,MATCH(S$3,'Slutlig allokering'!$B$2:$AJ$2,0),FALSE)/1,0)</f>
        <v>0</v>
      </c>
      <c r="T155">
        <f>IFERROR(VLOOKUP($B155,Kraftvärmeprod!$B$1:$AH$479,MATCH(T$2,Kraftvärmeprod!$B$1:$AG$1,0),FALSE)/1,0)-IFERROR(VLOOKUP($B155,'Slutlig allokering'!$B$2:$AC$462,MATCH(T$3,'Slutlig allokering'!$B$2:$AJ$2,0),FALSE)/1,0)</f>
        <v>0</v>
      </c>
      <c r="U155">
        <f>IFERROR(VLOOKUP($B155,Kraftvärmeprod!$B$1:$AH$479,MATCH(U$2,Kraftvärmeprod!$B$1:$AG$1,0),FALSE)/1,0)-IFERROR(VLOOKUP($B155,'Slutlig allokering'!$B$2:$AC$462,MATCH(U$3,'Slutlig allokering'!$B$2:$AJ$2,0),FALSE)/1,0)</f>
        <v>0</v>
      </c>
      <c r="V155">
        <f>IFERROR(VLOOKUP($B155,Kraftvärmeprod!$B$1:$AH$479,MATCH(V$2,Kraftvärmeprod!$B$1:$AG$1,0),FALSE)/1,0)-IFERROR(VLOOKUP($B155,'Slutlig allokering'!$B$2:$AC$462,MATCH(V$3,'Slutlig allokering'!$B$2:$AJ$2,0),FALSE)/1,0)</f>
        <v>0</v>
      </c>
      <c r="W155">
        <f>IFERROR(VLOOKUP($B155,Kraftvärmeprod!$B$1:$AH$479,MATCH(W$2,Kraftvärmeprod!$B$1:$AG$1,0),FALSE)/1,0)-IFERROR(VLOOKUP($B155,'Slutlig allokering'!$B$2:$AC$462,MATCH(W$3,'Slutlig allokering'!$B$2:$AJ$2,0),FALSE)/1,0)</f>
        <v>0</v>
      </c>
      <c r="X155">
        <f>IFERROR(VLOOKUP($B155,Kraftvärmeprod!$B$1:$AH$479,MATCH(X$2,Kraftvärmeprod!$B$1:$AG$1,0),FALSE)/1,0)-IFERROR(VLOOKUP($B155,'Slutlig allokering'!$B$2:$AC$462,MATCH(X$3,'Slutlig allokering'!$B$2:$AJ$2,0),FALSE)/1,0)</f>
        <v>0</v>
      </c>
      <c r="Y155">
        <f>IFERROR(VLOOKUP($B155,Kraftvärmeprod!$B$1:$AH$479,MATCH(Y$2,Kraftvärmeprod!$B$1:$AG$1,0),FALSE)/1,0)-IFERROR(VLOOKUP($B155,'Slutlig allokering'!$B$2:$AC$462,MATCH(Y$3,'Slutlig allokering'!$B$2:$AJ$2,0),FALSE)/1,0)</f>
        <v>0</v>
      </c>
      <c r="Z155">
        <f>IFERROR(VLOOKUP($B155,Kraftvärmeprod!$B$1:$AH$479,MATCH(Z$2,Kraftvärmeprod!$B$1:$AG$1,0),FALSE)/1,0)-IFERROR(VLOOKUP($B155,'Slutlig allokering'!$B$2:$AC$462,MATCH(Z$3,'Slutlig allokering'!$B$2:$AJ$2,0),FALSE)/1,0)</f>
        <v>0</v>
      </c>
      <c r="AA155">
        <f>IFERROR(VLOOKUP($B155,Kraftvärmeprod!$B$1:$AH$479,MATCH(AA$2,Kraftvärmeprod!$B$1:$AG$1,0),FALSE)/1,0)-IFERROR(VLOOKUP($B155,'Slutlig allokering'!$B$2:$AC$462,MATCH(AA$3,'Slutlig allokering'!$B$2:$AJ$2,0),FALSE)/1,0)</f>
        <v>0</v>
      </c>
      <c r="AB155">
        <f>IFERROR(VLOOKUP($B155,Kraftvärmeprod!$B$1:$AH$479,MATCH(AB$2,Kraftvärmeprod!$B$1:$AG$1,0),FALSE)/1,0)-IFERROR(VLOOKUP($B155,'Slutlig allokering'!$B$2:$AC$462,MATCH(AB$3,'Slutlig allokering'!$B$2:$AJ$2,0),FALSE)/1,0)</f>
        <v>0</v>
      </c>
      <c r="AE155">
        <f t="shared" si="4"/>
        <v>0</v>
      </c>
      <c r="AG155">
        <f>IFERROR(VLOOKUP(B155,'Slutlig allokering'!$B$2:$AJ$462,MATCH("Summa justerad allokerad tillförd energi (utan hjälpel och rökgaskondensering):",'Slutlig allokering'!$B$2:$AK$2,0),FALSE)/1,"")</f>
        <v>0</v>
      </c>
      <c r="AI155" s="55" t="str">
        <f>IFERROR(1-VLOOKUP(B155,'Slutlig allokering'!$B$2:$AJ$462,MATCH("Andel av bränsle i kvv som allokerats till värme, exklusive rökgaskondensering och hjälpel",'Slutlig allokering'!$B$2:$AK$2,0),FALSE),"")</f>
        <v/>
      </c>
      <c r="AK155" s="55" t="str">
        <f t="shared" si="5"/>
        <v/>
      </c>
    </row>
    <row r="156" spans="1:37" x14ac:dyDescent="0.35">
      <c r="A156" s="28" t="s">
        <v>196</v>
      </c>
      <c r="B156" s="28" t="s">
        <v>198</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allokering'!$B$2:$AC$462,MATCH(E$3,'Slutlig allokering'!$B$2:$AJ$2,0),FALSE)/1,0)</f>
        <v>0</v>
      </c>
      <c r="F156">
        <f>IFERROR(VLOOKUP($B156,Kraftvärmeprod!$B$1:$AH$479,MATCH(F$2,Kraftvärmeprod!$B$1:$AG$1,0),FALSE)/1,0)-IFERROR(VLOOKUP($B156,'Slutlig allokering'!$B$2:$AC$462,MATCH(F$3,'Slutlig allokering'!$B$2:$AJ$2,0),FALSE)/1,0)</f>
        <v>0</v>
      </c>
      <c r="G156">
        <f>IFERROR(VLOOKUP($B156,Kraftvärmeprod!$B$1:$AH$479,MATCH(G$2,Kraftvärmeprod!$B$1:$AG$1,0),FALSE)/1,0)-IFERROR(VLOOKUP($B156,'Slutlig allokering'!$B$2:$AC$462,MATCH(G$3,'Slutlig allokering'!$B$2:$AJ$2,0),FALSE)/1,0)</f>
        <v>0</v>
      </c>
      <c r="H156">
        <f>IFERROR(VLOOKUP($B156,Kraftvärmeprod!$B$1:$AH$479,MATCH(H$2,Kraftvärmeprod!$B$1:$AG$1,0),FALSE)/1,0)-IFERROR(VLOOKUP($B156,'Slutlig allokering'!$B$2:$AC$462,MATCH(H$3,'Slutlig allokering'!$B$2:$AJ$2,0),FALSE)/1,0)</f>
        <v>0</v>
      </c>
      <c r="I156">
        <f>IFERROR(VLOOKUP($B156,Kraftvärmeprod!$B$1:$AH$479,MATCH(I$2,Kraftvärmeprod!$B$1:$AG$1,0),FALSE)/1,0)-IFERROR(VLOOKUP($B156,'Slutlig allokering'!$B$2:$AC$462,MATCH(I$3,'Slutlig allokering'!$B$2:$AJ$2,0),FALSE)/1,0)</f>
        <v>0</v>
      </c>
      <c r="J156">
        <f>IFERROR(VLOOKUP($B156,Kraftvärmeprod!$B$1:$AH$479,MATCH(J$2,Kraftvärmeprod!$B$1:$AG$1,0),FALSE)/1,0)-IFERROR(VLOOKUP($B156,'Slutlig allokering'!$B$2:$AC$462,MATCH(J$3,'Slutlig allokering'!$B$2:$AJ$2,0),FALSE)/1,0)</f>
        <v>0</v>
      </c>
      <c r="K156">
        <f>IFERROR(VLOOKUP($B156,Kraftvärmeprod!$B$1:$AH$479,MATCH(K$2,Kraftvärmeprod!$B$1:$AG$1,0),FALSE)/1,0)-IFERROR(VLOOKUP($B156,'Slutlig allokering'!$B$2:$AC$462,MATCH(K$3,'Slutlig allokering'!$B$2:$AJ$2,0),FALSE)/1,0)</f>
        <v>0</v>
      </c>
      <c r="L156">
        <f>IFERROR(VLOOKUP($B156,Kraftvärmeprod!$B$1:$AH$479,MATCH(L$2,Kraftvärmeprod!$B$1:$AG$1,0),FALSE)/1,0)-IFERROR(VLOOKUP($B156,'Slutlig allokering'!$B$2:$AC$462,MATCH(L$3,'Slutlig allokering'!$B$2:$AJ$2,0),FALSE)/1,0)</f>
        <v>0</v>
      </c>
      <c r="M156" s="143">
        <f>IFERROR(VLOOKUP($B156,Miljö!$B$1:$S$477,MATCH(M$2,Miljö!$B$1:$X$1,0),FALSE)/1,0)-IFERROR(VLOOKUP($B156,'Slutlig allokering'!$B$2:$AC$462,MATCH(M$3,'Slutlig allokering'!$B$2:$AJ$2,0),FALSE)/1,0)</f>
        <v>0</v>
      </c>
      <c r="N156">
        <f>IFERROR(VLOOKUP($B156,Kraftvärmeprod!$B$1:$AH$479,MATCH(N$2,Kraftvärmeprod!$B$1:$AG$1,0),FALSE)/1,0)-IFERROR(VLOOKUP($B156,'Slutlig allokering'!$B$2:$AC$462,MATCH(N$3,'Slutlig allokering'!$B$2:$AJ$2,0),FALSE)/1,0)</f>
        <v>0</v>
      </c>
      <c r="O156">
        <f>IFERROR(VLOOKUP($B156,Kraftvärmeprod!$B$1:$AH$479,MATCH(O$2,Kraftvärmeprod!$B$1:$AG$1,0),FALSE)/1,0)-IFERROR(VLOOKUP($B156,'Slutlig allokering'!$B$2:$AC$462,MATCH(O$3,'Slutlig allokering'!$B$2:$AJ$2,0),FALSE)/1,0)</f>
        <v>0</v>
      </c>
      <c r="P156">
        <f>IFERROR(VLOOKUP($B156,Kraftvärmeprod!$B$1:$AH$479,MATCH(P$2,Kraftvärmeprod!$B$1:$AG$1,0),FALSE)/1,0)-IFERROR(VLOOKUP($B156,'Slutlig allokering'!$B$2:$AC$462,MATCH(P$3,'Slutlig allokering'!$B$2:$AJ$2,0),FALSE)/1,0)</f>
        <v>0</v>
      </c>
      <c r="Q156">
        <f>IFERROR(VLOOKUP($B156,Kraftvärmeprod!$B$1:$AH$479,MATCH(Q$2,Kraftvärmeprod!$B$1:$AG$1,0),FALSE)/1,0)-IFERROR(VLOOKUP($B156,'Slutlig allokering'!$B$2:$AC$462,MATCH(Q$3,'Slutlig allokering'!$B$2:$AJ$2,0),FALSE)/1,0)</f>
        <v>0</v>
      </c>
      <c r="R156">
        <f>IFERROR(VLOOKUP($B156,Kraftvärmeprod!$B$1:$AH$479,MATCH(R$2,Kraftvärmeprod!$B$1:$AG$1,0),FALSE)/1,0)-IFERROR(VLOOKUP($B156,'Slutlig allokering'!$B$2:$AC$462,MATCH(R$3,'Slutlig allokering'!$B$2:$AJ$2,0),FALSE)/1,0)</f>
        <v>0</v>
      </c>
      <c r="S156">
        <f>IFERROR(VLOOKUP($B156,Kraftvärmeprod!$B$1:$AH$479,MATCH(S$2,Kraftvärmeprod!$B$1:$AG$1,0),FALSE)/1,0)-IFERROR(VLOOKUP($B156,'Slutlig allokering'!$B$2:$AC$462,MATCH(S$3,'Slutlig allokering'!$B$2:$AJ$2,0),FALSE)/1,0)</f>
        <v>0</v>
      </c>
      <c r="T156">
        <f>IFERROR(VLOOKUP($B156,Kraftvärmeprod!$B$1:$AH$479,MATCH(T$2,Kraftvärmeprod!$B$1:$AG$1,0),FALSE)/1,0)-IFERROR(VLOOKUP($B156,'Slutlig allokering'!$B$2:$AC$462,MATCH(T$3,'Slutlig allokering'!$B$2:$AJ$2,0),FALSE)/1,0)</f>
        <v>0</v>
      </c>
      <c r="U156">
        <f>IFERROR(VLOOKUP($B156,Kraftvärmeprod!$B$1:$AH$479,MATCH(U$2,Kraftvärmeprod!$B$1:$AG$1,0),FALSE)/1,0)-IFERROR(VLOOKUP($B156,'Slutlig allokering'!$B$2:$AC$462,MATCH(U$3,'Slutlig allokering'!$B$2:$AJ$2,0),FALSE)/1,0)</f>
        <v>0</v>
      </c>
      <c r="V156">
        <f>IFERROR(VLOOKUP($B156,Kraftvärmeprod!$B$1:$AH$479,MATCH(V$2,Kraftvärmeprod!$B$1:$AG$1,0),FALSE)/1,0)-IFERROR(VLOOKUP($B156,'Slutlig allokering'!$B$2:$AC$462,MATCH(V$3,'Slutlig allokering'!$B$2:$AJ$2,0),FALSE)/1,0)</f>
        <v>0</v>
      </c>
      <c r="W156">
        <f>IFERROR(VLOOKUP($B156,Kraftvärmeprod!$B$1:$AH$479,MATCH(W$2,Kraftvärmeprod!$B$1:$AG$1,0),FALSE)/1,0)-IFERROR(VLOOKUP($B156,'Slutlig allokering'!$B$2:$AC$462,MATCH(W$3,'Slutlig allokering'!$B$2:$AJ$2,0),FALSE)/1,0)</f>
        <v>0</v>
      </c>
      <c r="X156">
        <f>IFERROR(VLOOKUP($B156,Kraftvärmeprod!$B$1:$AH$479,MATCH(X$2,Kraftvärmeprod!$B$1:$AG$1,0),FALSE)/1,0)-IFERROR(VLOOKUP($B156,'Slutlig allokering'!$B$2:$AC$462,MATCH(X$3,'Slutlig allokering'!$B$2:$AJ$2,0),FALSE)/1,0)</f>
        <v>0</v>
      </c>
      <c r="Y156">
        <f>IFERROR(VLOOKUP($B156,Kraftvärmeprod!$B$1:$AH$479,MATCH(Y$2,Kraftvärmeprod!$B$1:$AG$1,0),FALSE)/1,0)-IFERROR(VLOOKUP($B156,'Slutlig allokering'!$B$2:$AC$462,MATCH(Y$3,'Slutlig allokering'!$B$2:$AJ$2,0),FALSE)/1,0)</f>
        <v>0</v>
      </c>
      <c r="Z156">
        <f>IFERROR(VLOOKUP($B156,Kraftvärmeprod!$B$1:$AH$479,MATCH(Z$2,Kraftvärmeprod!$B$1:$AG$1,0),FALSE)/1,0)-IFERROR(VLOOKUP($B156,'Slutlig allokering'!$B$2:$AC$462,MATCH(Z$3,'Slutlig allokering'!$B$2:$AJ$2,0),FALSE)/1,0)</f>
        <v>0</v>
      </c>
      <c r="AA156">
        <f>IFERROR(VLOOKUP($B156,Kraftvärmeprod!$B$1:$AH$479,MATCH(AA$2,Kraftvärmeprod!$B$1:$AG$1,0),FALSE)/1,0)-IFERROR(VLOOKUP($B156,'Slutlig allokering'!$B$2:$AC$462,MATCH(AA$3,'Slutlig allokering'!$B$2:$AJ$2,0),FALSE)/1,0)</f>
        <v>0</v>
      </c>
      <c r="AB156">
        <f>IFERROR(VLOOKUP($B156,Kraftvärmeprod!$B$1:$AH$479,MATCH(AB$2,Kraftvärmeprod!$B$1:$AG$1,0),FALSE)/1,0)-IFERROR(VLOOKUP($B156,'Slutlig allokering'!$B$2:$AC$462,MATCH(AB$3,'Slutlig allokering'!$B$2:$AJ$2,0),FALSE)/1,0)</f>
        <v>0</v>
      </c>
      <c r="AE156">
        <f t="shared" si="4"/>
        <v>0</v>
      </c>
      <c r="AG156">
        <f>IFERROR(VLOOKUP(B156,'Slutlig allokering'!$B$2:$AJ$462,MATCH("Summa justerad allokerad tillförd energi (utan hjälpel och rökgaskondensering):",'Slutlig allokering'!$B$2:$AK$2,0),FALSE)/1,"")</f>
        <v>0</v>
      </c>
      <c r="AI156" s="55" t="str">
        <f>IFERROR(1-VLOOKUP(B156,'Slutlig allokering'!$B$2:$AJ$462,MATCH("Andel av bränsle i kvv som allokerats till värme, exklusive rökgaskondensering och hjälpel",'Slutlig allokering'!$B$2:$AK$2,0),FALSE),"")</f>
        <v/>
      </c>
      <c r="AK156" s="55" t="str">
        <f t="shared" si="5"/>
        <v/>
      </c>
    </row>
    <row r="157" spans="1:37" x14ac:dyDescent="0.35">
      <c r="A157" s="28" t="s">
        <v>196</v>
      </c>
      <c r="B157" s="28" t="s">
        <v>199</v>
      </c>
      <c r="C157" t="str">
        <f>IFERROR(VLOOKUP($B157,Kraftvärmeprod!$B$1:$AH$479,MATCH(C$3,Kraftvärmeprod!$B$1:$AG$1,0),FALSE)/1,"")</f>
        <v/>
      </c>
      <c r="D157" t="str">
        <f>IFERROR(VLOOKUP($B157,Kraftvärmeprod!$B$1:$AH$479,MATCH(D$3,Kraftvärmeprod!$B$1:$AG$1,0),FALSE)/1,"")</f>
        <v/>
      </c>
      <c r="E157">
        <f>IFERROR(VLOOKUP($B157,Kraftvärmeprod!$B$1:$AH$479,MATCH(E$2,Kraftvärmeprod!$B$1:$AG$1,0),FALSE)/1,0)-IFERROR(VLOOKUP($B157,'Slutlig allokering'!$B$2:$AC$462,MATCH(E$3,'Slutlig allokering'!$B$2:$AJ$2,0),FALSE)/1,0)</f>
        <v>0</v>
      </c>
      <c r="F157">
        <f>IFERROR(VLOOKUP($B157,Kraftvärmeprod!$B$1:$AH$479,MATCH(F$2,Kraftvärmeprod!$B$1:$AG$1,0),FALSE)/1,0)-IFERROR(VLOOKUP($B157,'Slutlig allokering'!$B$2:$AC$462,MATCH(F$3,'Slutlig allokering'!$B$2:$AJ$2,0),FALSE)/1,0)</f>
        <v>0</v>
      </c>
      <c r="G157">
        <f>IFERROR(VLOOKUP($B157,Kraftvärmeprod!$B$1:$AH$479,MATCH(G$2,Kraftvärmeprod!$B$1:$AG$1,0),FALSE)/1,0)-IFERROR(VLOOKUP($B157,'Slutlig allokering'!$B$2:$AC$462,MATCH(G$3,'Slutlig allokering'!$B$2:$AJ$2,0),FALSE)/1,0)</f>
        <v>0</v>
      </c>
      <c r="H157">
        <f>IFERROR(VLOOKUP($B157,Kraftvärmeprod!$B$1:$AH$479,MATCH(H$2,Kraftvärmeprod!$B$1:$AG$1,0),FALSE)/1,0)-IFERROR(VLOOKUP($B157,'Slutlig allokering'!$B$2:$AC$462,MATCH(H$3,'Slutlig allokering'!$B$2:$AJ$2,0),FALSE)/1,0)</f>
        <v>0</v>
      </c>
      <c r="I157">
        <f>IFERROR(VLOOKUP($B157,Kraftvärmeprod!$B$1:$AH$479,MATCH(I$2,Kraftvärmeprod!$B$1:$AG$1,0),FALSE)/1,0)-IFERROR(VLOOKUP($B157,'Slutlig allokering'!$B$2:$AC$462,MATCH(I$3,'Slutlig allokering'!$B$2:$AJ$2,0),FALSE)/1,0)</f>
        <v>0</v>
      </c>
      <c r="J157">
        <f>IFERROR(VLOOKUP($B157,Kraftvärmeprod!$B$1:$AH$479,MATCH(J$2,Kraftvärmeprod!$B$1:$AG$1,0),FALSE)/1,0)-IFERROR(VLOOKUP($B157,'Slutlig allokering'!$B$2:$AC$462,MATCH(J$3,'Slutlig allokering'!$B$2:$AJ$2,0),FALSE)/1,0)</f>
        <v>0</v>
      </c>
      <c r="K157">
        <f>IFERROR(VLOOKUP($B157,Kraftvärmeprod!$B$1:$AH$479,MATCH(K$2,Kraftvärmeprod!$B$1:$AG$1,0),FALSE)/1,0)-IFERROR(VLOOKUP($B157,'Slutlig allokering'!$B$2:$AC$462,MATCH(K$3,'Slutlig allokering'!$B$2:$AJ$2,0),FALSE)/1,0)</f>
        <v>0</v>
      </c>
      <c r="L157">
        <f>IFERROR(VLOOKUP($B157,Kraftvärmeprod!$B$1:$AH$479,MATCH(L$2,Kraftvärmeprod!$B$1:$AG$1,0),FALSE)/1,0)-IFERROR(VLOOKUP($B157,'Slutlig allokering'!$B$2:$AC$462,MATCH(L$3,'Slutlig allokering'!$B$2:$AJ$2,0),FALSE)/1,0)</f>
        <v>0</v>
      </c>
      <c r="M157" s="143">
        <f>IFERROR(VLOOKUP($B157,Miljö!$B$1:$S$477,MATCH(M$2,Miljö!$B$1:$X$1,0),FALSE)/1,0)-IFERROR(VLOOKUP($B157,'Slutlig allokering'!$B$2:$AC$462,MATCH(M$3,'Slutlig allokering'!$B$2:$AJ$2,0),FALSE)/1,0)</f>
        <v>0</v>
      </c>
      <c r="N157">
        <f>IFERROR(VLOOKUP($B157,Kraftvärmeprod!$B$1:$AH$479,MATCH(N$2,Kraftvärmeprod!$B$1:$AG$1,0),FALSE)/1,0)-IFERROR(VLOOKUP($B157,'Slutlig allokering'!$B$2:$AC$462,MATCH(N$3,'Slutlig allokering'!$B$2:$AJ$2,0),FALSE)/1,0)</f>
        <v>0</v>
      </c>
      <c r="O157">
        <f>IFERROR(VLOOKUP($B157,Kraftvärmeprod!$B$1:$AH$479,MATCH(O$2,Kraftvärmeprod!$B$1:$AG$1,0),FALSE)/1,0)-IFERROR(VLOOKUP($B157,'Slutlig allokering'!$B$2:$AC$462,MATCH(O$3,'Slutlig allokering'!$B$2:$AJ$2,0),FALSE)/1,0)</f>
        <v>0</v>
      </c>
      <c r="P157">
        <f>IFERROR(VLOOKUP($B157,Kraftvärmeprod!$B$1:$AH$479,MATCH(P$2,Kraftvärmeprod!$B$1:$AG$1,0),FALSE)/1,0)-IFERROR(VLOOKUP($B157,'Slutlig allokering'!$B$2:$AC$462,MATCH(P$3,'Slutlig allokering'!$B$2:$AJ$2,0),FALSE)/1,0)</f>
        <v>0</v>
      </c>
      <c r="Q157">
        <f>IFERROR(VLOOKUP($B157,Kraftvärmeprod!$B$1:$AH$479,MATCH(Q$2,Kraftvärmeprod!$B$1:$AG$1,0),FALSE)/1,0)-IFERROR(VLOOKUP($B157,'Slutlig allokering'!$B$2:$AC$462,MATCH(Q$3,'Slutlig allokering'!$B$2:$AJ$2,0),FALSE)/1,0)</f>
        <v>0</v>
      </c>
      <c r="R157">
        <f>IFERROR(VLOOKUP($B157,Kraftvärmeprod!$B$1:$AH$479,MATCH(R$2,Kraftvärmeprod!$B$1:$AG$1,0),FALSE)/1,0)-IFERROR(VLOOKUP($B157,'Slutlig allokering'!$B$2:$AC$462,MATCH(R$3,'Slutlig allokering'!$B$2:$AJ$2,0),FALSE)/1,0)</f>
        <v>0</v>
      </c>
      <c r="S157">
        <f>IFERROR(VLOOKUP($B157,Kraftvärmeprod!$B$1:$AH$479,MATCH(S$2,Kraftvärmeprod!$B$1:$AG$1,0),FALSE)/1,0)-IFERROR(VLOOKUP($B157,'Slutlig allokering'!$B$2:$AC$462,MATCH(S$3,'Slutlig allokering'!$B$2:$AJ$2,0),FALSE)/1,0)</f>
        <v>0</v>
      </c>
      <c r="T157">
        <f>IFERROR(VLOOKUP($B157,Kraftvärmeprod!$B$1:$AH$479,MATCH(T$2,Kraftvärmeprod!$B$1:$AG$1,0),FALSE)/1,0)-IFERROR(VLOOKUP($B157,'Slutlig allokering'!$B$2:$AC$462,MATCH(T$3,'Slutlig allokering'!$B$2:$AJ$2,0),FALSE)/1,0)</f>
        <v>0</v>
      </c>
      <c r="U157">
        <f>IFERROR(VLOOKUP($B157,Kraftvärmeprod!$B$1:$AH$479,MATCH(U$2,Kraftvärmeprod!$B$1:$AG$1,0),FALSE)/1,0)-IFERROR(VLOOKUP($B157,'Slutlig allokering'!$B$2:$AC$462,MATCH(U$3,'Slutlig allokering'!$B$2:$AJ$2,0),FALSE)/1,0)</f>
        <v>0</v>
      </c>
      <c r="V157">
        <f>IFERROR(VLOOKUP($B157,Kraftvärmeprod!$B$1:$AH$479,MATCH(V$2,Kraftvärmeprod!$B$1:$AG$1,0),FALSE)/1,0)-IFERROR(VLOOKUP($B157,'Slutlig allokering'!$B$2:$AC$462,MATCH(V$3,'Slutlig allokering'!$B$2:$AJ$2,0),FALSE)/1,0)</f>
        <v>0</v>
      </c>
      <c r="W157">
        <f>IFERROR(VLOOKUP($B157,Kraftvärmeprod!$B$1:$AH$479,MATCH(W$2,Kraftvärmeprod!$B$1:$AG$1,0),FALSE)/1,0)-IFERROR(VLOOKUP($B157,'Slutlig allokering'!$B$2:$AC$462,MATCH(W$3,'Slutlig allokering'!$B$2:$AJ$2,0),FALSE)/1,0)</f>
        <v>0</v>
      </c>
      <c r="X157">
        <f>IFERROR(VLOOKUP($B157,Kraftvärmeprod!$B$1:$AH$479,MATCH(X$2,Kraftvärmeprod!$B$1:$AG$1,0),FALSE)/1,0)-IFERROR(VLOOKUP($B157,'Slutlig allokering'!$B$2:$AC$462,MATCH(X$3,'Slutlig allokering'!$B$2:$AJ$2,0),FALSE)/1,0)</f>
        <v>0</v>
      </c>
      <c r="Y157">
        <f>IFERROR(VLOOKUP($B157,Kraftvärmeprod!$B$1:$AH$479,MATCH(Y$2,Kraftvärmeprod!$B$1:$AG$1,0),FALSE)/1,0)-IFERROR(VLOOKUP($B157,'Slutlig allokering'!$B$2:$AC$462,MATCH(Y$3,'Slutlig allokering'!$B$2:$AJ$2,0),FALSE)/1,0)</f>
        <v>0</v>
      </c>
      <c r="Z157">
        <f>IFERROR(VLOOKUP($B157,Kraftvärmeprod!$B$1:$AH$479,MATCH(Z$2,Kraftvärmeprod!$B$1:$AG$1,0),FALSE)/1,0)-IFERROR(VLOOKUP($B157,'Slutlig allokering'!$B$2:$AC$462,MATCH(Z$3,'Slutlig allokering'!$B$2:$AJ$2,0),FALSE)/1,0)</f>
        <v>0</v>
      </c>
      <c r="AA157">
        <f>IFERROR(VLOOKUP($B157,Kraftvärmeprod!$B$1:$AH$479,MATCH(AA$2,Kraftvärmeprod!$B$1:$AG$1,0),FALSE)/1,0)-IFERROR(VLOOKUP($B157,'Slutlig allokering'!$B$2:$AC$462,MATCH(AA$3,'Slutlig allokering'!$B$2:$AJ$2,0),FALSE)/1,0)</f>
        <v>0</v>
      </c>
      <c r="AB157">
        <f>IFERROR(VLOOKUP($B157,Kraftvärmeprod!$B$1:$AH$479,MATCH(AB$2,Kraftvärmeprod!$B$1:$AG$1,0),FALSE)/1,0)-IFERROR(VLOOKUP($B157,'Slutlig allokering'!$B$2:$AC$462,MATCH(AB$3,'Slutlig allokering'!$B$2:$AJ$2,0),FALSE)/1,0)</f>
        <v>0</v>
      </c>
      <c r="AE157">
        <f t="shared" si="4"/>
        <v>0</v>
      </c>
      <c r="AG157">
        <f>IFERROR(VLOOKUP(B157,'Slutlig allokering'!$B$2:$AJ$462,MATCH("Summa justerad allokerad tillförd energi (utan hjälpel och rökgaskondensering):",'Slutlig allokering'!$B$2:$AK$2,0),FALSE)/1,"")</f>
        <v>0</v>
      </c>
      <c r="AI157" s="55" t="str">
        <f>IFERROR(1-VLOOKUP(B157,'Slutlig allokering'!$B$2:$AJ$462,MATCH("Andel av bränsle i kvv som allokerats till värme, exklusive rökgaskondensering och hjälpel",'Slutlig allokering'!$B$2:$AK$2,0),FALSE),"")</f>
        <v/>
      </c>
      <c r="AK157" s="55" t="str">
        <f t="shared" si="5"/>
        <v/>
      </c>
    </row>
    <row r="158" spans="1:37" x14ac:dyDescent="0.35">
      <c r="A158" s="28" t="s">
        <v>196</v>
      </c>
      <c r="B158" s="28" t="s">
        <v>200</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allokering'!$B$2:$AC$462,MATCH(E$3,'Slutlig allokering'!$B$2:$AJ$2,0),FALSE)/1,0)</f>
        <v>0</v>
      </c>
      <c r="F158">
        <f>IFERROR(VLOOKUP($B158,Kraftvärmeprod!$B$1:$AH$479,MATCH(F$2,Kraftvärmeprod!$B$1:$AG$1,0),FALSE)/1,0)-IFERROR(VLOOKUP($B158,'Slutlig allokering'!$B$2:$AC$462,MATCH(F$3,'Slutlig allokering'!$B$2:$AJ$2,0),FALSE)/1,0)</f>
        <v>0</v>
      </c>
      <c r="G158">
        <f>IFERROR(VLOOKUP($B158,Kraftvärmeprod!$B$1:$AH$479,MATCH(G$2,Kraftvärmeprod!$B$1:$AG$1,0),FALSE)/1,0)-IFERROR(VLOOKUP($B158,'Slutlig allokering'!$B$2:$AC$462,MATCH(G$3,'Slutlig allokering'!$B$2:$AJ$2,0),FALSE)/1,0)</f>
        <v>0</v>
      </c>
      <c r="H158">
        <f>IFERROR(VLOOKUP($B158,Kraftvärmeprod!$B$1:$AH$479,MATCH(H$2,Kraftvärmeprod!$B$1:$AG$1,0),FALSE)/1,0)-IFERROR(VLOOKUP($B158,'Slutlig allokering'!$B$2:$AC$462,MATCH(H$3,'Slutlig allokering'!$B$2:$AJ$2,0),FALSE)/1,0)</f>
        <v>0</v>
      </c>
      <c r="I158">
        <f>IFERROR(VLOOKUP($B158,Kraftvärmeprod!$B$1:$AH$479,MATCH(I$2,Kraftvärmeprod!$B$1:$AG$1,0),FALSE)/1,0)-IFERROR(VLOOKUP($B158,'Slutlig allokering'!$B$2:$AC$462,MATCH(I$3,'Slutlig allokering'!$B$2:$AJ$2,0),FALSE)/1,0)</f>
        <v>0</v>
      </c>
      <c r="J158">
        <f>IFERROR(VLOOKUP($B158,Kraftvärmeprod!$B$1:$AH$479,MATCH(J$2,Kraftvärmeprod!$B$1:$AG$1,0),FALSE)/1,0)-IFERROR(VLOOKUP($B158,'Slutlig allokering'!$B$2:$AC$462,MATCH(J$3,'Slutlig allokering'!$B$2:$AJ$2,0),FALSE)/1,0)</f>
        <v>0</v>
      </c>
      <c r="K158">
        <f>IFERROR(VLOOKUP($B158,Kraftvärmeprod!$B$1:$AH$479,MATCH(K$2,Kraftvärmeprod!$B$1:$AG$1,0),FALSE)/1,0)-IFERROR(VLOOKUP($B158,'Slutlig allokering'!$B$2:$AC$462,MATCH(K$3,'Slutlig allokering'!$B$2:$AJ$2,0),FALSE)/1,0)</f>
        <v>0</v>
      </c>
      <c r="L158">
        <f>IFERROR(VLOOKUP($B158,Kraftvärmeprod!$B$1:$AH$479,MATCH(L$2,Kraftvärmeprod!$B$1:$AG$1,0),FALSE)/1,0)-IFERROR(VLOOKUP($B158,'Slutlig allokering'!$B$2:$AC$462,MATCH(L$3,'Slutlig allokering'!$B$2:$AJ$2,0),FALSE)/1,0)</f>
        <v>0</v>
      </c>
      <c r="M158" s="143">
        <f>IFERROR(VLOOKUP($B158,Miljö!$B$1:$S$477,MATCH(M$2,Miljö!$B$1:$X$1,0),FALSE)/1,0)-IFERROR(VLOOKUP($B158,'Slutlig allokering'!$B$2:$AC$462,MATCH(M$3,'Slutlig allokering'!$B$2:$AJ$2,0),FALSE)/1,0)</f>
        <v>0</v>
      </c>
      <c r="N158">
        <f>IFERROR(VLOOKUP($B158,Kraftvärmeprod!$B$1:$AH$479,MATCH(N$2,Kraftvärmeprod!$B$1:$AG$1,0),FALSE)/1,0)-IFERROR(VLOOKUP($B158,'Slutlig allokering'!$B$2:$AC$462,MATCH(N$3,'Slutlig allokering'!$B$2:$AJ$2,0),FALSE)/1,0)</f>
        <v>0</v>
      </c>
      <c r="O158">
        <f>IFERROR(VLOOKUP($B158,Kraftvärmeprod!$B$1:$AH$479,MATCH(O$2,Kraftvärmeprod!$B$1:$AG$1,0),FALSE)/1,0)-IFERROR(VLOOKUP($B158,'Slutlig allokering'!$B$2:$AC$462,MATCH(O$3,'Slutlig allokering'!$B$2:$AJ$2,0),FALSE)/1,0)</f>
        <v>0</v>
      </c>
      <c r="P158">
        <f>IFERROR(VLOOKUP($B158,Kraftvärmeprod!$B$1:$AH$479,MATCH(P$2,Kraftvärmeprod!$B$1:$AG$1,0),FALSE)/1,0)-IFERROR(VLOOKUP($B158,'Slutlig allokering'!$B$2:$AC$462,MATCH(P$3,'Slutlig allokering'!$B$2:$AJ$2,0),FALSE)/1,0)</f>
        <v>0</v>
      </c>
      <c r="Q158">
        <f>IFERROR(VLOOKUP($B158,Kraftvärmeprod!$B$1:$AH$479,MATCH(Q$2,Kraftvärmeprod!$B$1:$AG$1,0),FALSE)/1,0)-IFERROR(VLOOKUP($B158,'Slutlig allokering'!$B$2:$AC$462,MATCH(Q$3,'Slutlig allokering'!$B$2:$AJ$2,0),FALSE)/1,0)</f>
        <v>0</v>
      </c>
      <c r="R158">
        <f>IFERROR(VLOOKUP($B158,Kraftvärmeprod!$B$1:$AH$479,MATCH(R$2,Kraftvärmeprod!$B$1:$AG$1,0),FALSE)/1,0)-IFERROR(VLOOKUP($B158,'Slutlig allokering'!$B$2:$AC$462,MATCH(R$3,'Slutlig allokering'!$B$2:$AJ$2,0),FALSE)/1,0)</f>
        <v>0</v>
      </c>
      <c r="S158">
        <f>IFERROR(VLOOKUP($B158,Kraftvärmeprod!$B$1:$AH$479,MATCH(S$2,Kraftvärmeprod!$B$1:$AG$1,0),FALSE)/1,0)-IFERROR(VLOOKUP($B158,'Slutlig allokering'!$B$2:$AC$462,MATCH(S$3,'Slutlig allokering'!$B$2:$AJ$2,0),FALSE)/1,0)</f>
        <v>0</v>
      </c>
      <c r="T158">
        <f>IFERROR(VLOOKUP($B158,Kraftvärmeprod!$B$1:$AH$479,MATCH(T$2,Kraftvärmeprod!$B$1:$AG$1,0),FALSE)/1,0)-IFERROR(VLOOKUP($B158,'Slutlig allokering'!$B$2:$AC$462,MATCH(T$3,'Slutlig allokering'!$B$2:$AJ$2,0),FALSE)/1,0)</f>
        <v>0</v>
      </c>
      <c r="U158">
        <f>IFERROR(VLOOKUP($B158,Kraftvärmeprod!$B$1:$AH$479,MATCH(U$2,Kraftvärmeprod!$B$1:$AG$1,0),FALSE)/1,0)-IFERROR(VLOOKUP($B158,'Slutlig allokering'!$B$2:$AC$462,MATCH(U$3,'Slutlig allokering'!$B$2:$AJ$2,0),FALSE)/1,0)</f>
        <v>0</v>
      </c>
      <c r="V158">
        <f>IFERROR(VLOOKUP($B158,Kraftvärmeprod!$B$1:$AH$479,MATCH(V$2,Kraftvärmeprod!$B$1:$AG$1,0),FALSE)/1,0)-IFERROR(VLOOKUP($B158,'Slutlig allokering'!$B$2:$AC$462,MATCH(V$3,'Slutlig allokering'!$B$2:$AJ$2,0),FALSE)/1,0)</f>
        <v>0</v>
      </c>
      <c r="W158">
        <f>IFERROR(VLOOKUP($B158,Kraftvärmeprod!$B$1:$AH$479,MATCH(W$2,Kraftvärmeprod!$B$1:$AG$1,0),FALSE)/1,0)-IFERROR(VLOOKUP($B158,'Slutlig allokering'!$B$2:$AC$462,MATCH(W$3,'Slutlig allokering'!$B$2:$AJ$2,0),FALSE)/1,0)</f>
        <v>0</v>
      </c>
      <c r="X158">
        <f>IFERROR(VLOOKUP($B158,Kraftvärmeprod!$B$1:$AH$479,MATCH(X$2,Kraftvärmeprod!$B$1:$AG$1,0),FALSE)/1,0)-IFERROR(VLOOKUP($B158,'Slutlig allokering'!$B$2:$AC$462,MATCH(X$3,'Slutlig allokering'!$B$2:$AJ$2,0),FALSE)/1,0)</f>
        <v>0</v>
      </c>
      <c r="Y158">
        <f>IFERROR(VLOOKUP($B158,Kraftvärmeprod!$B$1:$AH$479,MATCH(Y$2,Kraftvärmeprod!$B$1:$AG$1,0),FALSE)/1,0)-IFERROR(VLOOKUP($B158,'Slutlig allokering'!$B$2:$AC$462,MATCH(Y$3,'Slutlig allokering'!$B$2:$AJ$2,0),FALSE)/1,0)</f>
        <v>0</v>
      </c>
      <c r="Z158">
        <f>IFERROR(VLOOKUP($B158,Kraftvärmeprod!$B$1:$AH$479,MATCH(Z$2,Kraftvärmeprod!$B$1:$AG$1,0),FALSE)/1,0)-IFERROR(VLOOKUP($B158,'Slutlig allokering'!$B$2:$AC$462,MATCH(Z$3,'Slutlig allokering'!$B$2:$AJ$2,0),FALSE)/1,0)</f>
        <v>0</v>
      </c>
      <c r="AA158">
        <f>IFERROR(VLOOKUP($B158,Kraftvärmeprod!$B$1:$AH$479,MATCH(AA$2,Kraftvärmeprod!$B$1:$AG$1,0),FALSE)/1,0)-IFERROR(VLOOKUP($B158,'Slutlig allokering'!$B$2:$AC$462,MATCH(AA$3,'Slutlig allokering'!$B$2:$AJ$2,0),FALSE)/1,0)</f>
        <v>0</v>
      </c>
      <c r="AB158">
        <f>IFERROR(VLOOKUP($B158,Kraftvärmeprod!$B$1:$AH$479,MATCH(AB$2,Kraftvärmeprod!$B$1:$AG$1,0),FALSE)/1,0)-IFERROR(VLOOKUP($B158,'Slutlig allokering'!$B$2:$AC$462,MATCH(AB$3,'Slutlig allokering'!$B$2:$AJ$2,0),FALSE)/1,0)</f>
        <v>0</v>
      </c>
      <c r="AE158">
        <f t="shared" si="4"/>
        <v>0</v>
      </c>
      <c r="AG158">
        <f>IFERROR(VLOOKUP(B158,'Slutlig allokering'!$B$2:$AJ$462,MATCH("Summa justerad allokerad tillförd energi (utan hjälpel och rökgaskondensering):",'Slutlig allokering'!$B$2:$AK$2,0),FALSE)/1,"")</f>
        <v>0</v>
      </c>
      <c r="AI158" s="55" t="str">
        <f>IFERROR(1-VLOOKUP(B158,'Slutlig allokering'!$B$2:$AJ$462,MATCH("Andel av bränsle i kvv som allokerats till värme, exklusive rökgaskondensering och hjälpel",'Slutlig allokering'!$B$2:$AK$2,0),FALSE),"")</f>
        <v/>
      </c>
      <c r="AK158" s="55" t="str">
        <f t="shared" si="5"/>
        <v/>
      </c>
    </row>
    <row r="159" spans="1:37" x14ac:dyDescent="0.35">
      <c r="A159" s="28" t="s">
        <v>201</v>
      </c>
      <c r="B159" s="28" t="s">
        <v>202</v>
      </c>
      <c r="C159" t="str">
        <f>IFERROR(VLOOKUP($B159,Kraftvärmeprod!$B$1:$AH$479,MATCH(C$3,Kraftvärmeprod!$B$1:$AG$1,0),FALSE)/1,"")</f>
        <v/>
      </c>
      <c r="D159" t="str">
        <f>IFERROR(VLOOKUP($B159,Kraftvärmeprod!$B$1:$AH$479,MATCH(D$3,Kraftvärmeprod!$B$1:$AG$1,0),FALSE)/1,"")</f>
        <v/>
      </c>
      <c r="E159">
        <f>IFERROR(VLOOKUP($B159,Kraftvärmeprod!$B$1:$AH$479,MATCH(E$2,Kraftvärmeprod!$B$1:$AG$1,0),FALSE)/1,0)-IFERROR(VLOOKUP($B159,'Slutlig allokering'!$B$2:$AC$462,MATCH(E$3,'Slutlig allokering'!$B$2:$AJ$2,0),FALSE)/1,0)</f>
        <v>0</v>
      </c>
      <c r="F159">
        <f>IFERROR(VLOOKUP($B159,Kraftvärmeprod!$B$1:$AH$479,MATCH(F$2,Kraftvärmeprod!$B$1:$AG$1,0),FALSE)/1,0)-IFERROR(VLOOKUP($B159,'Slutlig allokering'!$B$2:$AC$462,MATCH(F$3,'Slutlig allokering'!$B$2:$AJ$2,0),FALSE)/1,0)</f>
        <v>0</v>
      </c>
      <c r="G159">
        <f>IFERROR(VLOOKUP($B159,Kraftvärmeprod!$B$1:$AH$479,MATCH(G$2,Kraftvärmeprod!$B$1:$AG$1,0),FALSE)/1,0)-IFERROR(VLOOKUP($B159,'Slutlig allokering'!$B$2:$AC$462,MATCH(G$3,'Slutlig allokering'!$B$2:$AJ$2,0),FALSE)/1,0)</f>
        <v>0</v>
      </c>
      <c r="H159">
        <f>IFERROR(VLOOKUP($B159,Kraftvärmeprod!$B$1:$AH$479,MATCH(H$2,Kraftvärmeprod!$B$1:$AG$1,0),FALSE)/1,0)-IFERROR(VLOOKUP($B159,'Slutlig allokering'!$B$2:$AC$462,MATCH(H$3,'Slutlig allokering'!$B$2:$AJ$2,0),FALSE)/1,0)</f>
        <v>0</v>
      </c>
      <c r="I159">
        <f>IFERROR(VLOOKUP($B159,Kraftvärmeprod!$B$1:$AH$479,MATCH(I$2,Kraftvärmeprod!$B$1:$AG$1,0),FALSE)/1,0)-IFERROR(VLOOKUP($B159,'Slutlig allokering'!$B$2:$AC$462,MATCH(I$3,'Slutlig allokering'!$B$2:$AJ$2,0),FALSE)/1,0)</f>
        <v>0</v>
      </c>
      <c r="J159">
        <f>IFERROR(VLOOKUP($B159,Kraftvärmeprod!$B$1:$AH$479,MATCH(J$2,Kraftvärmeprod!$B$1:$AG$1,0),FALSE)/1,0)-IFERROR(VLOOKUP($B159,'Slutlig allokering'!$B$2:$AC$462,MATCH(J$3,'Slutlig allokering'!$B$2:$AJ$2,0),FALSE)/1,0)</f>
        <v>0</v>
      </c>
      <c r="K159">
        <f>IFERROR(VLOOKUP($B159,Kraftvärmeprod!$B$1:$AH$479,MATCH(K$2,Kraftvärmeprod!$B$1:$AG$1,0),FALSE)/1,0)-IFERROR(VLOOKUP($B159,'Slutlig allokering'!$B$2:$AC$462,MATCH(K$3,'Slutlig allokering'!$B$2:$AJ$2,0),FALSE)/1,0)</f>
        <v>0</v>
      </c>
      <c r="L159">
        <f>IFERROR(VLOOKUP($B159,Kraftvärmeprod!$B$1:$AH$479,MATCH(L$2,Kraftvärmeprod!$B$1:$AG$1,0),FALSE)/1,0)-IFERROR(VLOOKUP($B159,'Slutlig allokering'!$B$2:$AC$462,MATCH(L$3,'Slutlig allokering'!$B$2:$AJ$2,0),FALSE)/1,0)</f>
        <v>0</v>
      </c>
      <c r="M159" s="143">
        <f>IFERROR(VLOOKUP($B159,Miljö!$B$1:$S$477,MATCH(M$2,Miljö!$B$1:$X$1,0),FALSE)/1,0)-IFERROR(VLOOKUP($B159,'Slutlig allokering'!$B$2:$AC$462,MATCH(M$3,'Slutlig allokering'!$B$2:$AJ$2,0),FALSE)/1,0)</f>
        <v>0</v>
      </c>
      <c r="N159">
        <f>IFERROR(VLOOKUP($B159,Kraftvärmeprod!$B$1:$AH$479,MATCH(N$2,Kraftvärmeprod!$B$1:$AG$1,0),FALSE)/1,0)-IFERROR(VLOOKUP($B159,'Slutlig allokering'!$B$2:$AC$462,MATCH(N$3,'Slutlig allokering'!$B$2:$AJ$2,0),FALSE)/1,0)</f>
        <v>0</v>
      </c>
      <c r="O159">
        <f>IFERROR(VLOOKUP($B159,Kraftvärmeprod!$B$1:$AH$479,MATCH(O$2,Kraftvärmeprod!$B$1:$AG$1,0),FALSE)/1,0)-IFERROR(VLOOKUP($B159,'Slutlig allokering'!$B$2:$AC$462,MATCH(O$3,'Slutlig allokering'!$B$2:$AJ$2,0),FALSE)/1,0)</f>
        <v>0</v>
      </c>
      <c r="P159">
        <f>IFERROR(VLOOKUP($B159,Kraftvärmeprod!$B$1:$AH$479,MATCH(P$2,Kraftvärmeprod!$B$1:$AG$1,0),FALSE)/1,0)-IFERROR(VLOOKUP($B159,'Slutlig allokering'!$B$2:$AC$462,MATCH(P$3,'Slutlig allokering'!$B$2:$AJ$2,0),FALSE)/1,0)</f>
        <v>0</v>
      </c>
      <c r="Q159">
        <f>IFERROR(VLOOKUP($B159,Kraftvärmeprod!$B$1:$AH$479,MATCH(Q$2,Kraftvärmeprod!$B$1:$AG$1,0),FALSE)/1,0)-IFERROR(VLOOKUP($B159,'Slutlig allokering'!$B$2:$AC$462,MATCH(Q$3,'Slutlig allokering'!$B$2:$AJ$2,0),FALSE)/1,0)</f>
        <v>0</v>
      </c>
      <c r="R159">
        <f>IFERROR(VLOOKUP($B159,Kraftvärmeprod!$B$1:$AH$479,MATCH(R$2,Kraftvärmeprod!$B$1:$AG$1,0),FALSE)/1,0)-IFERROR(VLOOKUP($B159,'Slutlig allokering'!$B$2:$AC$462,MATCH(R$3,'Slutlig allokering'!$B$2:$AJ$2,0),FALSE)/1,0)</f>
        <v>0</v>
      </c>
      <c r="S159">
        <f>IFERROR(VLOOKUP($B159,Kraftvärmeprod!$B$1:$AH$479,MATCH(S$2,Kraftvärmeprod!$B$1:$AG$1,0),FALSE)/1,0)-IFERROR(VLOOKUP($B159,'Slutlig allokering'!$B$2:$AC$462,MATCH(S$3,'Slutlig allokering'!$B$2:$AJ$2,0),FALSE)/1,0)</f>
        <v>0</v>
      </c>
      <c r="T159">
        <f>IFERROR(VLOOKUP($B159,Kraftvärmeprod!$B$1:$AH$479,MATCH(T$2,Kraftvärmeprod!$B$1:$AG$1,0),FALSE)/1,0)-IFERROR(VLOOKUP($B159,'Slutlig allokering'!$B$2:$AC$462,MATCH(T$3,'Slutlig allokering'!$B$2:$AJ$2,0),FALSE)/1,0)</f>
        <v>0</v>
      </c>
      <c r="U159">
        <f>IFERROR(VLOOKUP($B159,Kraftvärmeprod!$B$1:$AH$479,MATCH(U$2,Kraftvärmeprod!$B$1:$AG$1,0),FALSE)/1,0)-IFERROR(VLOOKUP($B159,'Slutlig allokering'!$B$2:$AC$462,MATCH(U$3,'Slutlig allokering'!$B$2:$AJ$2,0),FALSE)/1,0)</f>
        <v>0</v>
      </c>
      <c r="V159">
        <f>IFERROR(VLOOKUP($B159,Kraftvärmeprod!$B$1:$AH$479,MATCH(V$2,Kraftvärmeprod!$B$1:$AG$1,0),FALSE)/1,0)-IFERROR(VLOOKUP($B159,'Slutlig allokering'!$B$2:$AC$462,MATCH(V$3,'Slutlig allokering'!$B$2:$AJ$2,0),FALSE)/1,0)</f>
        <v>0</v>
      </c>
      <c r="W159">
        <f>IFERROR(VLOOKUP($B159,Kraftvärmeprod!$B$1:$AH$479,MATCH(W$2,Kraftvärmeprod!$B$1:$AG$1,0),FALSE)/1,0)-IFERROR(VLOOKUP($B159,'Slutlig allokering'!$B$2:$AC$462,MATCH(W$3,'Slutlig allokering'!$B$2:$AJ$2,0),FALSE)/1,0)</f>
        <v>0</v>
      </c>
      <c r="X159">
        <f>IFERROR(VLOOKUP($B159,Kraftvärmeprod!$B$1:$AH$479,MATCH(X$2,Kraftvärmeprod!$B$1:$AG$1,0),FALSE)/1,0)-IFERROR(VLOOKUP($B159,'Slutlig allokering'!$B$2:$AC$462,MATCH(X$3,'Slutlig allokering'!$B$2:$AJ$2,0),FALSE)/1,0)</f>
        <v>0</v>
      </c>
      <c r="Y159">
        <f>IFERROR(VLOOKUP($B159,Kraftvärmeprod!$B$1:$AH$479,MATCH(Y$2,Kraftvärmeprod!$B$1:$AG$1,0),FALSE)/1,0)-IFERROR(VLOOKUP($B159,'Slutlig allokering'!$B$2:$AC$462,MATCH(Y$3,'Slutlig allokering'!$B$2:$AJ$2,0),FALSE)/1,0)</f>
        <v>0</v>
      </c>
      <c r="Z159">
        <f>IFERROR(VLOOKUP($B159,Kraftvärmeprod!$B$1:$AH$479,MATCH(Z$2,Kraftvärmeprod!$B$1:$AG$1,0),FALSE)/1,0)-IFERROR(VLOOKUP($B159,'Slutlig allokering'!$B$2:$AC$462,MATCH(Z$3,'Slutlig allokering'!$B$2:$AJ$2,0),FALSE)/1,0)</f>
        <v>0</v>
      </c>
      <c r="AA159">
        <f>IFERROR(VLOOKUP($B159,Kraftvärmeprod!$B$1:$AH$479,MATCH(AA$2,Kraftvärmeprod!$B$1:$AG$1,0),FALSE)/1,0)-IFERROR(VLOOKUP($B159,'Slutlig allokering'!$B$2:$AC$462,MATCH(AA$3,'Slutlig allokering'!$B$2:$AJ$2,0),FALSE)/1,0)</f>
        <v>0</v>
      </c>
      <c r="AB159">
        <f>IFERROR(VLOOKUP($B159,Kraftvärmeprod!$B$1:$AH$479,MATCH(AB$2,Kraftvärmeprod!$B$1:$AG$1,0),FALSE)/1,0)-IFERROR(VLOOKUP($B159,'Slutlig allokering'!$B$2:$AC$462,MATCH(AB$3,'Slutlig allokering'!$B$2:$AJ$2,0),FALSE)/1,0)</f>
        <v>0</v>
      </c>
      <c r="AE159">
        <f t="shared" si="4"/>
        <v>0</v>
      </c>
      <c r="AG159">
        <f>IFERROR(VLOOKUP(B159,'Slutlig allokering'!$B$2:$AJ$462,MATCH("Summa justerad allokerad tillförd energi (utan hjälpel och rökgaskondensering):",'Slutlig allokering'!$B$2:$AK$2,0),FALSE)/1,"")</f>
        <v>0</v>
      </c>
      <c r="AI159" s="55" t="str">
        <f>IFERROR(1-VLOOKUP(B159,'Slutlig allokering'!$B$2:$AJ$462,MATCH("Andel av bränsle i kvv som allokerats till värme, exklusive rökgaskondensering och hjälpel",'Slutlig allokering'!$B$2:$AK$2,0),FALSE),"")</f>
        <v/>
      </c>
      <c r="AK159" s="55" t="str">
        <f t="shared" si="5"/>
        <v/>
      </c>
    </row>
    <row r="160" spans="1:37" x14ac:dyDescent="0.35">
      <c r="A160" s="28" t="s">
        <v>201</v>
      </c>
      <c r="B160" s="28" t="s">
        <v>203</v>
      </c>
      <c r="C160" t="str">
        <f>IFERROR(VLOOKUP($B160,Kraftvärmeprod!$B$1:$AH$479,MATCH(C$3,Kraftvärmeprod!$B$1:$AG$1,0),FALSE)/1,"")</f>
        <v/>
      </c>
      <c r="D160" t="str">
        <f>IFERROR(VLOOKUP($B160,Kraftvärmeprod!$B$1:$AH$479,MATCH(D$3,Kraftvärmeprod!$B$1:$AG$1,0),FALSE)/1,"")</f>
        <v/>
      </c>
      <c r="E160">
        <f>IFERROR(VLOOKUP($B160,Kraftvärmeprod!$B$1:$AH$479,MATCH(E$2,Kraftvärmeprod!$B$1:$AG$1,0),FALSE)/1,0)-IFERROR(VLOOKUP($B160,'Slutlig allokering'!$B$2:$AC$462,MATCH(E$3,'Slutlig allokering'!$B$2:$AJ$2,0),FALSE)/1,0)</f>
        <v>0</v>
      </c>
      <c r="F160">
        <f>IFERROR(VLOOKUP($B160,Kraftvärmeprod!$B$1:$AH$479,MATCH(F$2,Kraftvärmeprod!$B$1:$AG$1,0),FALSE)/1,0)-IFERROR(VLOOKUP($B160,'Slutlig allokering'!$B$2:$AC$462,MATCH(F$3,'Slutlig allokering'!$B$2:$AJ$2,0),FALSE)/1,0)</f>
        <v>0</v>
      </c>
      <c r="G160">
        <f>IFERROR(VLOOKUP($B160,Kraftvärmeprod!$B$1:$AH$479,MATCH(G$2,Kraftvärmeprod!$B$1:$AG$1,0),FALSE)/1,0)-IFERROR(VLOOKUP($B160,'Slutlig allokering'!$B$2:$AC$462,MATCH(G$3,'Slutlig allokering'!$B$2:$AJ$2,0),FALSE)/1,0)</f>
        <v>0</v>
      </c>
      <c r="H160">
        <f>IFERROR(VLOOKUP($B160,Kraftvärmeprod!$B$1:$AH$479,MATCH(H$2,Kraftvärmeprod!$B$1:$AG$1,0),FALSE)/1,0)-IFERROR(VLOOKUP($B160,'Slutlig allokering'!$B$2:$AC$462,MATCH(H$3,'Slutlig allokering'!$B$2:$AJ$2,0),FALSE)/1,0)</f>
        <v>0</v>
      </c>
      <c r="I160">
        <f>IFERROR(VLOOKUP($B160,Kraftvärmeprod!$B$1:$AH$479,MATCH(I$2,Kraftvärmeprod!$B$1:$AG$1,0),FALSE)/1,0)-IFERROR(VLOOKUP($B160,'Slutlig allokering'!$B$2:$AC$462,MATCH(I$3,'Slutlig allokering'!$B$2:$AJ$2,0),FALSE)/1,0)</f>
        <v>0</v>
      </c>
      <c r="J160">
        <f>IFERROR(VLOOKUP($B160,Kraftvärmeprod!$B$1:$AH$479,MATCH(J$2,Kraftvärmeprod!$B$1:$AG$1,0),FALSE)/1,0)-IFERROR(VLOOKUP($B160,'Slutlig allokering'!$B$2:$AC$462,MATCH(J$3,'Slutlig allokering'!$B$2:$AJ$2,0),FALSE)/1,0)</f>
        <v>0</v>
      </c>
      <c r="K160">
        <f>IFERROR(VLOOKUP($B160,Kraftvärmeprod!$B$1:$AH$479,MATCH(K$2,Kraftvärmeprod!$B$1:$AG$1,0),FALSE)/1,0)-IFERROR(VLOOKUP($B160,'Slutlig allokering'!$B$2:$AC$462,MATCH(K$3,'Slutlig allokering'!$B$2:$AJ$2,0),FALSE)/1,0)</f>
        <v>0</v>
      </c>
      <c r="L160">
        <f>IFERROR(VLOOKUP($B160,Kraftvärmeprod!$B$1:$AH$479,MATCH(L$2,Kraftvärmeprod!$B$1:$AG$1,0),FALSE)/1,0)-IFERROR(VLOOKUP($B160,'Slutlig allokering'!$B$2:$AC$462,MATCH(L$3,'Slutlig allokering'!$B$2:$AJ$2,0),FALSE)/1,0)</f>
        <v>0</v>
      </c>
      <c r="M160" s="143">
        <f>IFERROR(VLOOKUP($B160,Miljö!$B$1:$S$477,MATCH(M$2,Miljö!$B$1:$X$1,0),FALSE)/1,0)-IFERROR(VLOOKUP($B160,'Slutlig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IFERROR(VLOOKUP($B160,Kraftvärmeprod!$B$1:$AH$479,MATCH(O$2,Kraftvärmeprod!$B$1:$AG$1,0),FALSE)/1,0)-IFERROR(VLOOKUP($B160,'Slutlig allokering'!$B$2:$AC$462,MATCH(O$3,'Slutlig allokering'!$B$2:$AJ$2,0),FALSE)/1,0)</f>
        <v>0</v>
      </c>
      <c r="P160">
        <f>IFERROR(VLOOKUP($B160,Kraftvärmeprod!$B$1:$AH$479,MATCH(P$2,Kraftvärmeprod!$B$1:$AG$1,0),FALSE)/1,0)-IFERROR(VLOOKUP($B160,'Slutlig allokering'!$B$2:$AC$462,MATCH(P$3,'Slutlig allokering'!$B$2:$AJ$2,0),FALSE)/1,0)</f>
        <v>0</v>
      </c>
      <c r="Q160">
        <f>IFERROR(VLOOKUP($B160,Kraftvärmeprod!$B$1:$AH$479,MATCH(Q$2,Kraftvärmeprod!$B$1:$AG$1,0),FALSE)/1,0)-IFERROR(VLOOKUP($B160,'Slutlig allokering'!$B$2:$AC$462,MATCH(Q$3,'Slutlig allokering'!$B$2:$AJ$2,0),FALSE)/1,0)</f>
        <v>0</v>
      </c>
      <c r="R160">
        <f>IFERROR(VLOOKUP($B160,Kraftvärmeprod!$B$1:$AH$479,MATCH(R$2,Kraftvärmeprod!$B$1:$AG$1,0),FALSE)/1,0)-IFERROR(VLOOKUP($B160,'Slutlig allokering'!$B$2:$AC$462,MATCH(R$3,'Slutlig allokering'!$B$2:$AJ$2,0),FALSE)/1,0)</f>
        <v>0</v>
      </c>
      <c r="S160">
        <f>IFERROR(VLOOKUP($B160,Kraftvärmeprod!$B$1:$AH$479,MATCH(S$2,Kraftvärmeprod!$B$1:$AG$1,0),FALSE)/1,0)-IFERROR(VLOOKUP($B160,'Slutlig allokering'!$B$2:$AC$462,MATCH(S$3,'Slutlig allokering'!$B$2:$AJ$2,0),FALSE)/1,0)</f>
        <v>0</v>
      </c>
      <c r="T160">
        <f>IFERROR(VLOOKUP($B160,Kraftvärmeprod!$B$1:$AH$479,MATCH(T$2,Kraftvärmeprod!$B$1:$AG$1,0),FALSE)/1,0)-IFERROR(VLOOKUP($B160,'Slutlig allokering'!$B$2:$AC$462,MATCH(T$3,'Slutlig allokering'!$B$2:$AJ$2,0),FALSE)/1,0)</f>
        <v>0</v>
      </c>
      <c r="U160">
        <f>IFERROR(VLOOKUP($B160,Kraftvärmeprod!$B$1:$AH$479,MATCH(U$2,Kraftvärmeprod!$B$1:$AG$1,0),FALSE)/1,0)-IFERROR(VLOOKUP($B160,'Slutlig allokering'!$B$2:$AC$462,MATCH(U$3,'Slutlig allokering'!$B$2:$AJ$2,0),FALSE)/1,0)</f>
        <v>0</v>
      </c>
      <c r="V160">
        <f>IFERROR(VLOOKUP($B160,Kraftvärmeprod!$B$1:$AH$479,MATCH(V$2,Kraftvärmeprod!$B$1:$AG$1,0),FALSE)/1,0)-IFERROR(VLOOKUP($B160,'Slutlig allokering'!$B$2:$AC$462,MATCH(V$3,'Slutlig allokering'!$B$2:$AJ$2,0),FALSE)/1,0)</f>
        <v>0</v>
      </c>
      <c r="W160">
        <f>IFERROR(VLOOKUP($B160,Kraftvärmeprod!$B$1:$AH$479,MATCH(W$2,Kraftvärmeprod!$B$1:$AG$1,0),FALSE)/1,0)-IFERROR(VLOOKUP($B160,'Slutlig allokering'!$B$2:$AC$462,MATCH(W$3,'Slutlig allokering'!$B$2:$AJ$2,0),FALSE)/1,0)</f>
        <v>0</v>
      </c>
      <c r="X160">
        <f>IFERROR(VLOOKUP($B160,Kraftvärmeprod!$B$1:$AH$479,MATCH(X$2,Kraftvärmeprod!$B$1:$AG$1,0),FALSE)/1,0)-IFERROR(VLOOKUP($B160,'Slutlig allokering'!$B$2:$AC$462,MATCH(X$3,'Slutlig allokering'!$B$2:$AJ$2,0),FALSE)/1,0)</f>
        <v>0</v>
      </c>
      <c r="Y160">
        <f>IFERROR(VLOOKUP($B160,Kraftvärmeprod!$B$1:$AH$479,MATCH(Y$2,Kraftvärmeprod!$B$1:$AG$1,0),FALSE)/1,0)-IFERROR(VLOOKUP($B160,'Slutlig allokering'!$B$2:$AC$462,MATCH(Y$3,'Slutlig allokering'!$B$2:$AJ$2,0),FALSE)/1,0)</f>
        <v>0</v>
      </c>
      <c r="Z160">
        <f>IFERROR(VLOOKUP($B160,Kraftvärmeprod!$B$1:$AH$479,MATCH(Z$2,Kraftvärmeprod!$B$1:$AG$1,0),FALSE)/1,0)-IFERROR(VLOOKUP($B160,'Slutlig allokering'!$B$2:$AC$462,MATCH(Z$3,'Slutlig allokering'!$B$2:$AJ$2,0),FALSE)/1,0)</f>
        <v>0</v>
      </c>
      <c r="AA160">
        <f>IFERROR(VLOOKUP($B160,Kraftvärmeprod!$B$1:$AH$479,MATCH(AA$2,Kraftvärmeprod!$B$1:$AG$1,0),FALSE)/1,0)-IFERROR(VLOOKUP($B160,'Slutlig allokering'!$B$2:$AC$462,MATCH(AA$3,'Slutlig allokering'!$B$2:$AJ$2,0),FALSE)/1,0)</f>
        <v>0</v>
      </c>
      <c r="AB160">
        <f>IFERROR(VLOOKUP($B160,Kraftvärmeprod!$B$1:$AH$479,MATCH(AB$2,Kraftvärmeprod!$B$1:$AG$1,0),FALSE)/1,0)-IFERROR(VLOOKUP($B160,'Slutlig allokering'!$B$2:$AC$462,MATCH(AB$3,'Slutlig allokering'!$B$2:$AJ$2,0),FALSE)/1,0)</f>
        <v>0</v>
      </c>
      <c r="AE160">
        <f t="shared" si="4"/>
        <v>0</v>
      </c>
      <c r="AG160">
        <f>IFERROR(VLOOKUP(B160,'Slutlig allokering'!$B$2:$AJ$462,MATCH("Summa justerad allokerad tillförd energi (utan hjälpel och rökgaskondensering):",'Slutlig allokering'!$B$2:$AK$2,0),FALSE)/1,"")</f>
        <v>0</v>
      </c>
      <c r="AI160" s="55" t="str">
        <f>IFERROR(1-VLOOKUP(B160,'Slutlig allokering'!$B$2:$AJ$462,MATCH("Andel av bränsle i kvv som allokerats till värme, exklusive rökgaskondensering och hjälpel",'Slutlig allokering'!$B$2:$AK$2,0),FALSE),"")</f>
        <v/>
      </c>
      <c r="AK160" s="55" t="str">
        <f t="shared" si="5"/>
        <v/>
      </c>
    </row>
    <row r="161" spans="1:37" x14ac:dyDescent="0.35">
      <c r="A161" s="28" t="s">
        <v>201</v>
      </c>
      <c r="B161" s="28" t="s">
        <v>204</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allokering'!$B$2:$AC$462,MATCH(E$3,'Slutlig allokering'!$B$2:$AJ$2,0),FALSE)/1,0)</f>
        <v>0</v>
      </c>
      <c r="F161">
        <f>IFERROR(VLOOKUP($B161,Kraftvärmeprod!$B$1:$AH$479,MATCH(F$2,Kraftvärmeprod!$B$1:$AG$1,0),FALSE)/1,0)-IFERROR(VLOOKUP($B161,'Slutlig allokering'!$B$2:$AC$462,MATCH(F$3,'Slutlig allokering'!$B$2:$AJ$2,0),FALSE)/1,0)</f>
        <v>0</v>
      </c>
      <c r="G161">
        <f>IFERROR(VLOOKUP($B161,Kraftvärmeprod!$B$1:$AH$479,MATCH(G$2,Kraftvärmeprod!$B$1:$AG$1,0),FALSE)/1,0)-IFERROR(VLOOKUP($B161,'Slutlig allokering'!$B$2:$AC$462,MATCH(G$3,'Slutlig allokering'!$B$2:$AJ$2,0),FALSE)/1,0)</f>
        <v>0</v>
      </c>
      <c r="H161">
        <f>IFERROR(VLOOKUP($B161,Kraftvärmeprod!$B$1:$AH$479,MATCH(H$2,Kraftvärmeprod!$B$1:$AG$1,0),FALSE)/1,0)-IFERROR(VLOOKUP($B161,'Slutlig allokering'!$B$2:$AC$462,MATCH(H$3,'Slutlig allokering'!$B$2:$AJ$2,0),FALSE)/1,0)</f>
        <v>0</v>
      </c>
      <c r="I161">
        <f>IFERROR(VLOOKUP($B161,Kraftvärmeprod!$B$1:$AH$479,MATCH(I$2,Kraftvärmeprod!$B$1:$AG$1,0),FALSE)/1,0)-IFERROR(VLOOKUP($B161,'Slutlig allokering'!$B$2:$AC$462,MATCH(I$3,'Slutlig allokering'!$B$2:$AJ$2,0),FALSE)/1,0)</f>
        <v>0</v>
      </c>
      <c r="J161">
        <f>IFERROR(VLOOKUP($B161,Kraftvärmeprod!$B$1:$AH$479,MATCH(J$2,Kraftvärmeprod!$B$1:$AG$1,0),FALSE)/1,0)-IFERROR(VLOOKUP($B161,'Slutlig allokering'!$B$2:$AC$462,MATCH(J$3,'Slutlig allokering'!$B$2:$AJ$2,0),FALSE)/1,0)</f>
        <v>0</v>
      </c>
      <c r="K161">
        <f>IFERROR(VLOOKUP($B161,Kraftvärmeprod!$B$1:$AH$479,MATCH(K$2,Kraftvärmeprod!$B$1:$AG$1,0),FALSE)/1,0)-IFERROR(VLOOKUP($B161,'Slutlig allokering'!$B$2:$AC$462,MATCH(K$3,'Slutlig allokering'!$B$2:$AJ$2,0),FALSE)/1,0)</f>
        <v>0</v>
      </c>
      <c r="L161">
        <f>IFERROR(VLOOKUP($B161,Kraftvärmeprod!$B$1:$AH$479,MATCH(L$2,Kraftvärmeprod!$B$1:$AG$1,0),FALSE)/1,0)-IFERROR(VLOOKUP($B161,'Slutlig allokering'!$B$2:$AC$462,MATCH(L$3,'Slutlig allokering'!$B$2:$AJ$2,0),FALSE)/1,0)</f>
        <v>0</v>
      </c>
      <c r="M161" s="143">
        <f>IFERROR(VLOOKUP($B161,Miljö!$B$1:$S$477,MATCH(M$2,Miljö!$B$1:$X$1,0),FALSE)/1,0)-IFERROR(VLOOKUP($B161,'Slutlig allokering'!$B$2:$AC$462,MATCH(M$3,'Slutlig allokering'!$B$2:$AJ$2,0),FALSE)/1,0)</f>
        <v>0</v>
      </c>
      <c r="N161">
        <f>IFERROR(VLOOKUP($B161,Kraftvärmeprod!$B$1:$AH$479,MATCH(N$2,Kraftvärmeprod!$B$1:$AG$1,0),FALSE)/1,0)-IFERROR(VLOOKUP($B161,'Slutlig allokering'!$B$2:$AC$462,MATCH(N$3,'Slutlig allokering'!$B$2:$AJ$2,0),FALSE)/1,0)</f>
        <v>0</v>
      </c>
      <c r="O161">
        <f>IFERROR(VLOOKUP($B161,Kraftvärmeprod!$B$1:$AH$479,MATCH(O$2,Kraftvärmeprod!$B$1:$AG$1,0),FALSE)/1,0)-IFERROR(VLOOKUP($B161,'Slutlig allokering'!$B$2:$AC$462,MATCH(O$3,'Slutlig allokering'!$B$2:$AJ$2,0),FALSE)/1,0)</f>
        <v>0</v>
      </c>
      <c r="P161">
        <f>IFERROR(VLOOKUP($B161,Kraftvärmeprod!$B$1:$AH$479,MATCH(P$2,Kraftvärmeprod!$B$1:$AG$1,0),FALSE)/1,0)-IFERROR(VLOOKUP($B161,'Slutlig allokering'!$B$2:$AC$462,MATCH(P$3,'Slutlig allokering'!$B$2:$AJ$2,0),FALSE)/1,0)</f>
        <v>0</v>
      </c>
      <c r="Q161">
        <f>IFERROR(VLOOKUP($B161,Kraftvärmeprod!$B$1:$AH$479,MATCH(Q$2,Kraftvärmeprod!$B$1:$AG$1,0),FALSE)/1,0)-IFERROR(VLOOKUP($B161,'Slutlig allokering'!$B$2:$AC$462,MATCH(Q$3,'Slutlig allokering'!$B$2:$AJ$2,0),FALSE)/1,0)</f>
        <v>0</v>
      </c>
      <c r="R161">
        <f>IFERROR(VLOOKUP($B161,Kraftvärmeprod!$B$1:$AH$479,MATCH(R$2,Kraftvärmeprod!$B$1:$AG$1,0),FALSE)/1,0)-IFERROR(VLOOKUP($B161,'Slutlig allokering'!$B$2:$AC$462,MATCH(R$3,'Slutlig allokering'!$B$2:$AJ$2,0),FALSE)/1,0)</f>
        <v>0</v>
      </c>
      <c r="S161">
        <f>IFERROR(VLOOKUP($B161,Kraftvärmeprod!$B$1:$AH$479,MATCH(S$2,Kraftvärmeprod!$B$1:$AG$1,0),FALSE)/1,0)-IFERROR(VLOOKUP($B161,'Slutlig allokering'!$B$2:$AC$462,MATCH(S$3,'Slutlig allokering'!$B$2:$AJ$2,0),FALSE)/1,0)</f>
        <v>0</v>
      </c>
      <c r="T161">
        <f>IFERROR(VLOOKUP($B161,Kraftvärmeprod!$B$1:$AH$479,MATCH(T$2,Kraftvärmeprod!$B$1:$AG$1,0),FALSE)/1,0)-IFERROR(VLOOKUP($B161,'Slutlig allokering'!$B$2:$AC$462,MATCH(T$3,'Slutlig allokering'!$B$2:$AJ$2,0),FALSE)/1,0)</f>
        <v>0</v>
      </c>
      <c r="U161">
        <f>IFERROR(VLOOKUP($B161,Kraftvärmeprod!$B$1:$AH$479,MATCH(U$2,Kraftvärmeprod!$B$1:$AG$1,0),FALSE)/1,0)-IFERROR(VLOOKUP($B161,'Slutlig allokering'!$B$2:$AC$462,MATCH(U$3,'Slutlig allokering'!$B$2:$AJ$2,0),FALSE)/1,0)</f>
        <v>0</v>
      </c>
      <c r="V161">
        <f>IFERROR(VLOOKUP($B161,Kraftvärmeprod!$B$1:$AH$479,MATCH(V$2,Kraftvärmeprod!$B$1:$AG$1,0),FALSE)/1,0)-IFERROR(VLOOKUP($B161,'Slutlig allokering'!$B$2:$AC$462,MATCH(V$3,'Slutlig allokering'!$B$2:$AJ$2,0),FALSE)/1,0)</f>
        <v>0</v>
      </c>
      <c r="W161">
        <f>IFERROR(VLOOKUP($B161,Kraftvärmeprod!$B$1:$AH$479,MATCH(W$2,Kraftvärmeprod!$B$1:$AG$1,0),FALSE)/1,0)-IFERROR(VLOOKUP($B161,'Slutlig allokering'!$B$2:$AC$462,MATCH(W$3,'Slutlig allokering'!$B$2:$AJ$2,0),FALSE)/1,0)</f>
        <v>0</v>
      </c>
      <c r="X161">
        <f>IFERROR(VLOOKUP($B161,Kraftvärmeprod!$B$1:$AH$479,MATCH(X$2,Kraftvärmeprod!$B$1:$AG$1,0),FALSE)/1,0)-IFERROR(VLOOKUP($B161,'Slutlig allokering'!$B$2:$AC$462,MATCH(X$3,'Slutlig allokering'!$B$2:$AJ$2,0),FALSE)/1,0)</f>
        <v>0</v>
      </c>
      <c r="Y161">
        <f>IFERROR(VLOOKUP($B161,Kraftvärmeprod!$B$1:$AH$479,MATCH(Y$2,Kraftvärmeprod!$B$1:$AG$1,0),FALSE)/1,0)-IFERROR(VLOOKUP($B161,'Slutlig allokering'!$B$2:$AC$462,MATCH(Y$3,'Slutlig allokering'!$B$2:$AJ$2,0),FALSE)/1,0)</f>
        <v>0</v>
      </c>
      <c r="Z161">
        <f>IFERROR(VLOOKUP($B161,Kraftvärmeprod!$B$1:$AH$479,MATCH(Z$2,Kraftvärmeprod!$B$1:$AG$1,0),FALSE)/1,0)-IFERROR(VLOOKUP($B161,'Slutlig allokering'!$B$2:$AC$462,MATCH(Z$3,'Slutlig allokering'!$B$2:$AJ$2,0),FALSE)/1,0)</f>
        <v>0</v>
      </c>
      <c r="AA161">
        <f>IFERROR(VLOOKUP($B161,Kraftvärmeprod!$B$1:$AH$479,MATCH(AA$2,Kraftvärmeprod!$B$1:$AG$1,0),FALSE)/1,0)-IFERROR(VLOOKUP($B161,'Slutlig allokering'!$B$2:$AC$462,MATCH(AA$3,'Slutlig allokering'!$B$2:$AJ$2,0),FALSE)/1,0)</f>
        <v>0</v>
      </c>
      <c r="AB161">
        <f>IFERROR(VLOOKUP($B161,Kraftvärmeprod!$B$1:$AH$479,MATCH(AB$2,Kraftvärmeprod!$B$1:$AG$1,0),FALSE)/1,0)-IFERROR(VLOOKUP($B161,'Slutlig allokering'!$B$2:$AC$462,MATCH(AB$3,'Slutlig allokering'!$B$2:$AJ$2,0),FALSE)/1,0)</f>
        <v>0</v>
      </c>
      <c r="AE161">
        <f t="shared" si="4"/>
        <v>0</v>
      </c>
      <c r="AG161">
        <f>IFERROR(VLOOKUP(B161,'Slutlig allokering'!$B$2:$AJ$462,MATCH("Summa justerad allokerad tillförd energi (utan hjälpel och rökgaskondensering):",'Slutlig allokering'!$B$2:$AK$2,0),FALSE)/1,"")</f>
        <v>0</v>
      </c>
      <c r="AI161" s="55" t="str">
        <f>IFERROR(1-VLOOKUP(B161,'Slutlig allokering'!$B$2:$AJ$462,MATCH("Andel av bränsle i kvv som allokerats till värme, exklusive rökgaskondensering och hjälpel",'Slutlig allokering'!$B$2:$AK$2,0),FALSE),"")</f>
        <v/>
      </c>
      <c r="AK161" s="55" t="str">
        <f t="shared" si="5"/>
        <v/>
      </c>
    </row>
    <row r="162" spans="1:37" x14ac:dyDescent="0.35">
      <c r="A162" s="28" t="s">
        <v>201</v>
      </c>
      <c r="B162" s="28" t="s">
        <v>205</v>
      </c>
      <c r="C162" t="str">
        <f>IFERROR(VLOOKUP($B162,Kraftvärmeprod!$B$1:$AH$479,MATCH(C$3,Kraftvärmeprod!$B$1:$AG$1,0),FALSE)/1,"")</f>
        <v/>
      </c>
      <c r="D162" t="str">
        <f>IFERROR(VLOOKUP($B162,Kraftvärmeprod!$B$1:$AH$479,MATCH(D$3,Kraftvärmeprod!$B$1:$AG$1,0),FALSE)/1,"")</f>
        <v/>
      </c>
      <c r="E162">
        <f>IFERROR(VLOOKUP($B162,Kraftvärmeprod!$B$1:$AH$479,MATCH(E$2,Kraftvärmeprod!$B$1:$AG$1,0),FALSE)/1,0)-IFERROR(VLOOKUP($B162,'Slutlig allokering'!$B$2:$AC$462,MATCH(E$3,'Slutlig allokering'!$B$2:$AJ$2,0),FALSE)/1,0)</f>
        <v>0</v>
      </c>
      <c r="F162">
        <f>IFERROR(VLOOKUP($B162,Kraftvärmeprod!$B$1:$AH$479,MATCH(F$2,Kraftvärmeprod!$B$1:$AG$1,0),FALSE)/1,0)-IFERROR(VLOOKUP($B162,'Slutlig allokering'!$B$2:$AC$462,MATCH(F$3,'Slutlig allokering'!$B$2:$AJ$2,0),FALSE)/1,0)</f>
        <v>0</v>
      </c>
      <c r="G162">
        <f>IFERROR(VLOOKUP($B162,Kraftvärmeprod!$B$1:$AH$479,MATCH(G$2,Kraftvärmeprod!$B$1:$AG$1,0),FALSE)/1,0)-IFERROR(VLOOKUP($B162,'Slutlig allokering'!$B$2:$AC$462,MATCH(G$3,'Slutlig allokering'!$B$2:$AJ$2,0),FALSE)/1,0)</f>
        <v>0</v>
      </c>
      <c r="H162">
        <f>IFERROR(VLOOKUP($B162,Kraftvärmeprod!$B$1:$AH$479,MATCH(H$2,Kraftvärmeprod!$B$1:$AG$1,0),FALSE)/1,0)-IFERROR(VLOOKUP($B162,'Slutlig allokering'!$B$2:$AC$462,MATCH(H$3,'Slutlig allokering'!$B$2:$AJ$2,0),FALSE)/1,0)</f>
        <v>0</v>
      </c>
      <c r="I162">
        <f>IFERROR(VLOOKUP($B162,Kraftvärmeprod!$B$1:$AH$479,MATCH(I$2,Kraftvärmeprod!$B$1:$AG$1,0),FALSE)/1,0)-IFERROR(VLOOKUP($B162,'Slutlig allokering'!$B$2:$AC$462,MATCH(I$3,'Slutlig allokering'!$B$2:$AJ$2,0),FALSE)/1,0)</f>
        <v>0</v>
      </c>
      <c r="J162">
        <f>IFERROR(VLOOKUP($B162,Kraftvärmeprod!$B$1:$AH$479,MATCH(J$2,Kraftvärmeprod!$B$1:$AG$1,0),FALSE)/1,0)-IFERROR(VLOOKUP($B162,'Slutlig allokering'!$B$2:$AC$462,MATCH(J$3,'Slutlig allokering'!$B$2:$AJ$2,0),FALSE)/1,0)</f>
        <v>0</v>
      </c>
      <c r="K162">
        <f>IFERROR(VLOOKUP($B162,Kraftvärmeprod!$B$1:$AH$479,MATCH(K$2,Kraftvärmeprod!$B$1:$AG$1,0),FALSE)/1,0)-IFERROR(VLOOKUP($B162,'Slutlig allokering'!$B$2:$AC$462,MATCH(K$3,'Slutlig allokering'!$B$2:$AJ$2,0),FALSE)/1,0)</f>
        <v>0</v>
      </c>
      <c r="L162">
        <f>IFERROR(VLOOKUP($B162,Kraftvärmeprod!$B$1:$AH$479,MATCH(L$2,Kraftvärmeprod!$B$1:$AG$1,0),FALSE)/1,0)-IFERROR(VLOOKUP($B162,'Slutlig allokering'!$B$2:$AC$462,MATCH(L$3,'Slutlig allokering'!$B$2:$AJ$2,0),FALSE)/1,0)</f>
        <v>0</v>
      </c>
      <c r="M162" s="143">
        <f>IFERROR(VLOOKUP($B162,Miljö!$B$1:$S$477,MATCH(M$2,Miljö!$B$1:$X$1,0),FALSE)/1,0)-IFERROR(VLOOKUP($B162,'Slutlig allokering'!$B$2:$AC$462,MATCH(M$3,'Slutlig allokering'!$B$2:$AJ$2,0),FALSE)/1,0)</f>
        <v>0</v>
      </c>
      <c r="N162">
        <f>IFERROR(VLOOKUP($B162,Kraftvärmeprod!$B$1:$AH$479,MATCH(N$2,Kraftvärmeprod!$B$1:$AG$1,0),FALSE)/1,0)-IFERROR(VLOOKUP($B162,'Slutlig allokering'!$B$2:$AC$462,MATCH(N$3,'Slutlig allokering'!$B$2:$AJ$2,0),FALSE)/1,0)</f>
        <v>0</v>
      </c>
      <c r="O162">
        <f>IFERROR(VLOOKUP($B162,Kraftvärmeprod!$B$1:$AH$479,MATCH(O$2,Kraftvärmeprod!$B$1:$AG$1,0),FALSE)/1,0)-IFERROR(VLOOKUP($B162,'Slutlig allokering'!$B$2:$AC$462,MATCH(O$3,'Slutlig allokering'!$B$2:$AJ$2,0),FALSE)/1,0)</f>
        <v>0</v>
      </c>
      <c r="P162">
        <f>IFERROR(VLOOKUP($B162,Kraftvärmeprod!$B$1:$AH$479,MATCH(P$2,Kraftvärmeprod!$B$1:$AG$1,0),FALSE)/1,0)-IFERROR(VLOOKUP($B162,'Slutlig allokering'!$B$2:$AC$462,MATCH(P$3,'Slutlig allokering'!$B$2:$AJ$2,0),FALSE)/1,0)</f>
        <v>0</v>
      </c>
      <c r="Q162">
        <f>IFERROR(VLOOKUP($B162,Kraftvärmeprod!$B$1:$AH$479,MATCH(Q$2,Kraftvärmeprod!$B$1:$AG$1,0),FALSE)/1,0)-IFERROR(VLOOKUP($B162,'Slutlig allokering'!$B$2:$AC$462,MATCH(Q$3,'Slutlig allokering'!$B$2:$AJ$2,0),FALSE)/1,0)</f>
        <v>0</v>
      </c>
      <c r="R162">
        <f>IFERROR(VLOOKUP($B162,Kraftvärmeprod!$B$1:$AH$479,MATCH(R$2,Kraftvärmeprod!$B$1:$AG$1,0),FALSE)/1,0)-IFERROR(VLOOKUP($B162,'Slutlig allokering'!$B$2:$AC$462,MATCH(R$3,'Slutlig allokering'!$B$2:$AJ$2,0),FALSE)/1,0)</f>
        <v>0</v>
      </c>
      <c r="S162">
        <f>IFERROR(VLOOKUP($B162,Kraftvärmeprod!$B$1:$AH$479,MATCH(S$2,Kraftvärmeprod!$B$1:$AG$1,0),FALSE)/1,0)-IFERROR(VLOOKUP($B162,'Slutlig allokering'!$B$2:$AC$462,MATCH(S$3,'Slutlig allokering'!$B$2:$AJ$2,0),FALSE)/1,0)</f>
        <v>0</v>
      </c>
      <c r="T162">
        <f>IFERROR(VLOOKUP($B162,Kraftvärmeprod!$B$1:$AH$479,MATCH(T$2,Kraftvärmeprod!$B$1:$AG$1,0),FALSE)/1,0)-IFERROR(VLOOKUP($B162,'Slutlig allokering'!$B$2:$AC$462,MATCH(T$3,'Slutlig allokering'!$B$2:$AJ$2,0),FALSE)/1,0)</f>
        <v>0</v>
      </c>
      <c r="U162">
        <f>IFERROR(VLOOKUP($B162,Kraftvärmeprod!$B$1:$AH$479,MATCH(U$2,Kraftvärmeprod!$B$1:$AG$1,0),FALSE)/1,0)-IFERROR(VLOOKUP($B162,'Slutlig allokering'!$B$2:$AC$462,MATCH(U$3,'Slutlig allokering'!$B$2:$AJ$2,0),FALSE)/1,0)</f>
        <v>0</v>
      </c>
      <c r="V162">
        <f>IFERROR(VLOOKUP($B162,Kraftvärmeprod!$B$1:$AH$479,MATCH(V$2,Kraftvärmeprod!$B$1:$AG$1,0),FALSE)/1,0)-IFERROR(VLOOKUP($B162,'Slutlig allokering'!$B$2:$AC$462,MATCH(V$3,'Slutlig allokering'!$B$2:$AJ$2,0),FALSE)/1,0)</f>
        <v>0</v>
      </c>
      <c r="W162">
        <f>IFERROR(VLOOKUP($B162,Kraftvärmeprod!$B$1:$AH$479,MATCH(W$2,Kraftvärmeprod!$B$1:$AG$1,0),FALSE)/1,0)-IFERROR(VLOOKUP($B162,'Slutlig allokering'!$B$2:$AC$462,MATCH(W$3,'Slutlig allokering'!$B$2:$AJ$2,0),FALSE)/1,0)</f>
        <v>0</v>
      </c>
      <c r="X162">
        <f>IFERROR(VLOOKUP($B162,Kraftvärmeprod!$B$1:$AH$479,MATCH(X$2,Kraftvärmeprod!$B$1:$AG$1,0),FALSE)/1,0)-IFERROR(VLOOKUP($B162,'Slutlig allokering'!$B$2:$AC$462,MATCH(X$3,'Slutlig allokering'!$B$2:$AJ$2,0),FALSE)/1,0)</f>
        <v>0</v>
      </c>
      <c r="Y162">
        <f>IFERROR(VLOOKUP($B162,Kraftvärmeprod!$B$1:$AH$479,MATCH(Y$2,Kraftvärmeprod!$B$1:$AG$1,0),FALSE)/1,0)-IFERROR(VLOOKUP($B162,'Slutlig allokering'!$B$2:$AC$462,MATCH(Y$3,'Slutlig allokering'!$B$2:$AJ$2,0),FALSE)/1,0)</f>
        <v>0</v>
      </c>
      <c r="Z162">
        <f>IFERROR(VLOOKUP($B162,Kraftvärmeprod!$B$1:$AH$479,MATCH(Z$2,Kraftvärmeprod!$B$1:$AG$1,0),FALSE)/1,0)-IFERROR(VLOOKUP($B162,'Slutlig allokering'!$B$2:$AC$462,MATCH(Z$3,'Slutlig allokering'!$B$2:$AJ$2,0),FALSE)/1,0)</f>
        <v>0</v>
      </c>
      <c r="AA162">
        <f>IFERROR(VLOOKUP($B162,Kraftvärmeprod!$B$1:$AH$479,MATCH(AA$2,Kraftvärmeprod!$B$1:$AG$1,0),FALSE)/1,0)-IFERROR(VLOOKUP($B162,'Slutlig allokering'!$B$2:$AC$462,MATCH(AA$3,'Slutlig allokering'!$B$2:$AJ$2,0),FALSE)/1,0)</f>
        <v>0</v>
      </c>
      <c r="AB162">
        <f>IFERROR(VLOOKUP($B162,Kraftvärmeprod!$B$1:$AH$479,MATCH(AB$2,Kraftvärmeprod!$B$1:$AG$1,0),FALSE)/1,0)-IFERROR(VLOOKUP($B162,'Slutlig allokering'!$B$2:$AC$462,MATCH(AB$3,'Slutlig allokering'!$B$2:$AJ$2,0),FALSE)/1,0)</f>
        <v>0</v>
      </c>
      <c r="AE162">
        <f t="shared" si="4"/>
        <v>0</v>
      </c>
      <c r="AG162">
        <f>IFERROR(VLOOKUP(B162,'Slutlig allokering'!$B$2:$AJ$462,MATCH("Summa justerad allokerad tillförd energi (utan hjälpel och rökgaskondensering):",'Slutlig allokering'!$B$2:$AK$2,0),FALSE)/1,"")</f>
        <v>0</v>
      </c>
      <c r="AI162" s="55" t="str">
        <f>IFERROR(1-VLOOKUP(B162,'Slutlig allokering'!$B$2:$AJ$462,MATCH("Andel av bränsle i kvv som allokerats till värme, exklusive rökgaskondensering och hjälpel",'Slutlig allokering'!$B$2:$AK$2,0),FALSE),"")</f>
        <v/>
      </c>
      <c r="AK162" s="55" t="str">
        <f t="shared" si="5"/>
        <v/>
      </c>
    </row>
    <row r="163" spans="1:37" x14ac:dyDescent="0.35">
      <c r="A163" s="28" t="s">
        <v>206</v>
      </c>
      <c r="B163" s="28" t="s">
        <v>207</v>
      </c>
      <c r="C163">
        <f>IFERROR(VLOOKUP($B163,Kraftvärmeprod!$B$1:$AH$479,MATCH(C$3,Kraftvärmeprod!$B$1:$AG$1,0),FALSE)/1,"")</f>
        <v>171</v>
      </c>
      <c r="D163">
        <f>IFERROR(VLOOKUP($B163,Kraftvärmeprod!$B$1:$AH$479,MATCH(D$3,Kraftvärmeprod!$B$1:$AG$1,0),FALSE)/1,"")</f>
        <v>31.7</v>
      </c>
      <c r="E163">
        <f>IFERROR(VLOOKUP($B163,Kraftvärmeprod!$B$1:$AH$479,MATCH(E$2,Kraftvärmeprod!$B$1:$AG$1,0),FALSE)/1,0)-IFERROR(VLOOKUP($B163,'Slutlig allokering'!$B$2:$AC$462,MATCH(E$3,'Slutlig allokering'!$B$2:$AJ$2,0),FALSE)/1,0)</f>
        <v>0</v>
      </c>
      <c r="F163">
        <f>IFERROR(VLOOKUP($B163,Kraftvärmeprod!$B$1:$AH$479,MATCH(F$2,Kraftvärmeprod!$B$1:$AG$1,0),FALSE)/1,0)-IFERROR(VLOOKUP($B163,'Slutlig allokering'!$B$2:$AC$462,MATCH(F$3,'Slutlig allokering'!$B$2:$AJ$2,0),FALSE)/1,0)</f>
        <v>0</v>
      </c>
      <c r="G163">
        <f>IFERROR(VLOOKUP($B163,Kraftvärmeprod!$B$1:$AH$479,MATCH(G$2,Kraftvärmeprod!$B$1:$AG$1,0),FALSE)/1,0)-IFERROR(VLOOKUP($B163,'Slutlig allokering'!$B$2:$AC$462,MATCH(G$3,'Slutlig allokering'!$B$2:$AJ$2,0),FALSE)/1,0)</f>
        <v>0</v>
      </c>
      <c r="H163">
        <f>IFERROR(VLOOKUP($B163,Kraftvärmeprod!$B$1:$AH$479,MATCH(H$2,Kraftvärmeprod!$B$1:$AG$1,0),FALSE)/1,0)-IFERROR(VLOOKUP($B163,'Slutlig allokering'!$B$2:$AC$462,MATCH(H$3,'Slutlig allokering'!$B$2:$AJ$2,0),FALSE)/1,0)</f>
        <v>0</v>
      </c>
      <c r="I163">
        <f>IFERROR(VLOOKUP($B163,Kraftvärmeprod!$B$1:$AH$479,MATCH(I$2,Kraftvärmeprod!$B$1:$AG$1,0),FALSE)/1,0)-IFERROR(VLOOKUP($B163,'Slutlig allokering'!$B$2:$AC$462,MATCH(I$3,'Slutlig allokering'!$B$2:$AJ$2,0),FALSE)/1,0)</f>
        <v>0</v>
      </c>
      <c r="J163">
        <f>IFERROR(VLOOKUP($B163,Kraftvärmeprod!$B$1:$AH$479,MATCH(J$2,Kraftvärmeprod!$B$1:$AG$1,0),FALSE)/1,0)-IFERROR(VLOOKUP($B163,'Slutlig allokering'!$B$2:$AC$462,MATCH(J$3,'Slutlig allokering'!$B$2:$AJ$2,0),FALSE)/1,0)</f>
        <v>0</v>
      </c>
      <c r="K163">
        <f>IFERROR(VLOOKUP($B163,Kraftvärmeprod!$B$1:$AH$479,MATCH(K$2,Kraftvärmeprod!$B$1:$AG$1,0),FALSE)/1,0)-IFERROR(VLOOKUP($B163,'Slutlig allokering'!$B$2:$AC$462,MATCH(K$3,'Slutlig allokering'!$B$2:$AJ$2,0),FALSE)/1,0)</f>
        <v>0</v>
      </c>
      <c r="L163">
        <f>IFERROR(VLOOKUP($B163,Kraftvärmeprod!$B$1:$AH$479,MATCH(L$2,Kraftvärmeprod!$B$1:$AG$1,0),FALSE)/1,0)-IFERROR(VLOOKUP($B163,'Slutlig allokering'!$B$2:$AC$462,MATCH(L$3,'Slutlig allokering'!$B$2:$AJ$2,0),FALSE)/1,0)</f>
        <v>0</v>
      </c>
      <c r="M163" s="143">
        <f>IFERROR(VLOOKUP($B163,Miljö!$B$1:$S$477,MATCH(M$2,Miljö!$B$1:$X$1,0),FALSE)/1,0)-IFERROR(VLOOKUP($B163,'Slutlig allokering'!$B$2:$AC$462,MATCH(M$3,'Slutlig allokering'!$B$2:$AJ$2,0),FALSE)/1,0)</f>
        <v>0.18089599999999995</v>
      </c>
      <c r="N163">
        <f>IFERROR(VLOOKUP($B163,Kraftvärmeprod!$B$1:$AH$479,MATCH(N$2,Kraftvärmeprod!$B$1:$AG$1,0),FALSE)/1,0)-IFERROR(VLOOKUP($B163,'Slutlig allokering'!$B$2:$AC$462,MATCH(N$3,'Slutlig allokering'!$B$2:$AJ$2,0),FALSE)/1,0)</f>
        <v>0</v>
      </c>
      <c r="O163">
        <f>IFERROR(VLOOKUP($B163,Kraftvärmeprod!$B$1:$AH$479,MATCH(O$2,Kraftvärmeprod!$B$1:$AG$1,0),FALSE)/1,0)-IFERROR(VLOOKUP($B163,'Slutlig allokering'!$B$2:$AC$462,MATCH(O$3,'Slutlig allokering'!$B$2:$AJ$2,0),FALSE)/1,0)</f>
        <v>0</v>
      </c>
      <c r="P163">
        <f>IFERROR(VLOOKUP($B163,Kraftvärmeprod!$B$1:$AH$479,MATCH(P$2,Kraftvärmeprod!$B$1:$AG$1,0),FALSE)/1,0)-IFERROR(VLOOKUP($B163,'Slutlig allokering'!$B$2:$AC$462,MATCH(P$3,'Slutlig allokering'!$B$2:$AJ$2,0),FALSE)/1,0)</f>
        <v>0</v>
      </c>
      <c r="Q163">
        <f>IFERROR(VLOOKUP($B163,Kraftvärmeprod!$B$1:$AH$479,MATCH(Q$2,Kraftvärmeprod!$B$1:$AG$1,0),FALSE)/1,0)-IFERROR(VLOOKUP($B163,'Slutlig allokering'!$B$2:$AC$462,MATCH(Q$3,'Slutlig allokering'!$B$2:$AJ$2,0),FALSE)/1,0)</f>
        <v>0</v>
      </c>
      <c r="R163">
        <f>IFERROR(VLOOKUP($B163,Kraftvärmeprod!$B$1:$AH$479,MATCH(R$2,Kraftvärmeprod!$B$1:$AG$1,0),FALSE)/1,0)-IFERROR(VLOOKUP($B163,'Slutlig allokering'!$B$2:$AC$462,MATCH(R$3,'Slutlig allokering'!$B$2:$AJ$2,0),FALSE)/1,0)</f>
        <v>30.489499999999992</v>
      </c>
      <c r="S163">
        <f>IFERROR(VLOOKUP($B163,Kraftvärmeprod!$B$1:$AH$479,MATCH(S$2,Kraftvärmeprod!$B$1:$AG$1,0),FALSE)/1,0)-IFERROR(VLOOKUP($B163,'Slutlig allokering'!$B$2:$AC$462,MATCH(S$3,'Slutlig allokering'!$B$2:$AJ$2,0),FALSE)/1,0)</f>
        <v>0</v>
      </c>
      <c r="T163">
        <f>IFERROR(VLOOKUP($B163,Kraftvärmeprod!$B$1:$AH$479,MATCH(T$2,Kraftvärmeprod!$B$1:$AG$1,0),FALSE)/1,0)-IFERROR(VLOOKUP($B163,'Slutlig allokering'!$B$2:$AC$462,MATCH(T$3,'Slutlig allokering'!$B$2:$AJ$2,0),FALSE)/1,0)</f>
        <v>0</v>
      </c>
      <c r="U163">
        <f>IFERROR(VLOOKUP($B163,Kraftvärmeprod!$B$1:$AH$479,MATCH(U$2,Kraftvärmeprod!$B$1:$AG$1,0),FALSE)/1,0)-IFERROR(VLOOKUP($B163,'Slutlig allokering'!$B$2:$AC$462,MATCH(U$3,'Slutlig allokering'!$B$2:$AJ$2,0),FALSE)/1,0)</f>
        <v>31.628500000000003</v>
      </c>
      <c r="V163">
        <f>IFERROR(VLOOKUP($B163,Kraftvärmeprod!$B$1:$AH$479,MATCH(V$2,Kraftvärmeprod!$B$1:$AG$1,0),FALSE)/1,0)-IFERROR(VLOOKUP($B163,'Slutlig allokering'!$B$2:$AC$462,MATCH(V$3,'Slutlig allokering'!$B$2:$AJ$2,0),FALSE)/1,0)</f>
        <v>0</v>
      </c>
      <c r="W163">
        <f>IFERROR(VLOOKUP($B163,Kraftvärmeprod!$B$1:$AH$479,MATCH(W$2,Kraftvärmeprod!$B$1:$AG$1,0),FALSE)/1,0)-IFERROR(VLOOKUP($B163,'Slutlig allokering'!$B$2:$AC$462,MATCH(W$3,'Slutlig allokering'!$B$2:$AJ$2,0),FALSE)/1,0)</f>
        <v>0</v>
      </c>
      <c r="X163">
        <f>IFERROR(VLOOKUP($B163,Kraftvärmeprod!$B$1:$AH$479,MATCH(X$2,Kraftvärmeprod!$B$1:$AG$1,0),FALSE)/1,0)-IFERROR(VLOOKUP($B163,'Slutlig allokering'!$B$2:$AC$462,MATCH(X$3,'Slutlig allokering'!$B$2:$AJ$2,0),FALSE)/1,0)</f>
        <v>0</v>
      </c>
      <c r="Y163">
        <f>IFERROR(VLOOKUP($B163,Kraftvärmeprod!$B$1:$AH$479,MATCH(Y$2,Kraftvärmeprod!$B$1:$AG$1,0),FALSE)/1,0)-IFERROR(VLOOKUP($B163,'Slutlig allokering'!$B$2:$AC$462,MATCH(Y$3,'Slutlig allokering'!$B$2:$AJ$2,0),FALSE)/1,0)</f>
        <v>0</v>
      </c>
      <c r="Z163">
        <f>IFERROR(VLOOKUP($B163,Kraftvärmeprod!$B$1:$AH$479,MATCH(Z$2,Kraftvärmeprod!$B$1:$AG$1,0),FALSE)/1,0)-IFERROR(VLOOKUP($B163,'Slutlig allokering'!$B$2:$AC$462,MATCH(Z$3,'Slutlig allokering'!$B$2:$AJ$2,0),FALSE)/1,0)</f>
        <v>0</v>
      </c>
      <c r="AA163">
        <f>IFERROR(VLOOKUP($B163,Kraftvärmeprod!$B$1:$AH$479,MATCH(AA$2,Kraftvärmeprod!$B$1:$AG$1,0),FALSE)/1,0)-IFERROR(VLOOKUP($B163,'Slutlig allokering'!$B$2:$AC$462,MATCH(AA$3,'Slutlig allokering'!$B$2:$AJ$2,0),FALSE)/1,0)</f>
        <v>0</v>
      </c>
      <c r="AB163">
        <f>IFERROR(VLOOKUP($B163,Kraftvärmeprod!$B$1:$AH$479,MATCH(AB$2,Kraftvärmeprod!$B$1:$AG$1,0),FALSE)/1,0)-IFERROR(VLOOKUP($B163,'Slutlig allokering'!$B$2:$AC$462,MATCH(AB$3,'Slutlig allokering'!$B$2:$AJ$2,0),FALSE)/1,0)</f>
        <v>0</v>
      </c>
      <c r="AE163">
        <f t="shared" si="4"/>
        <v>62.118000000000002</v>
      </c>
      <c r="AG163">
        <f>IFERROR(VLOOKUP(B163,'Slutlig allokering'!$B$2:$AJ$462,MATCH("Summa justerad allokerad tillförd energi (utan hjälpel och rökgaskondensering):",'Slutlig allokering'!$B$2:$AK$2,0),FALSE)/1,"")</f>
        <v>140.48199999999997</v>
      </c>
      <c r="AI163" s="55">
        <f>IFERROR(1-VLOOKUP(B163,'Slutlig allokering'!$B$2:$AJ$462,MATCH("Andel av bränsle i kvv som allokerats till värme, exklusive rökgaskondensering och hjälpel",'Slutlig allokering'!$B$2:$AK$2,0),FALSE),"")</f>
        <v>0.30660414610069109</v>
      </c>
      <c r="AK163" s="55">
        <f t="shared" si="5"/>
        <v>0.30660414610069109</v>
      </c>
    </row>
    <row r="164" spans="1:37" x14ac:dyDescent="0.35">
      <c r="A164" s="28" t="s">
        <v>208</v>
      </c>
      <c r="B164" s="28" t="s">
        <v>209</v>
      </c>
      <c r="C164">
        <f>IFERROR(VLOOKUP($B164,Kraftvärmeprod!$B$1:$AH$479,MATCH(C$3,Kraftvärmeprod!$B$1:$AG$1,0),FALSE)/1,"")</f>
        <v>212.8</v>
      </c>
      <c r="D164">
        <f>IFERROR(VLOOKUP($B164,Kraftvärmeprod!$B$1:$AH$479,MATCH(D$3,Kraftvärmeprod!$B$1:$AG$1,0),FALSE)/1,"")</f>
        <v>69.2</v>
      </c>
      <c r="E164">
        <f>IFERROR(VLOOKUP($B164,Kraftvärmeprod!$B$1:$AH$479,MATCH(E$2,Kraftvärmeprod!$B$1:$AG$1,0),FALSE)/1,0)-IFERROR(VLOOKUP($B164,'Slutlig allokering'!$B$2:$AC$462,MATCH(E$3,'Slutlig allokering'!$B$2:$AJ$2,0),FALSE)/1,0)</f>
        <v>0</v>
      </c>
      <c r="F164">
        <f>IFERROR(VLOOKUP($B164,Kraftvärmeprod!$B$1:$AH$479,MATCH(F$2,Kraftvärmeprod!$B$1:$AG$1,0),FALSE)/1,0)-IFERROR(VLOOKUP($B164,'Slutlig allokering'!$B$2:$AC$462,MATCH(F$3,'Slutlig allokering'!$B$2:$AJ$2,0),FALSE)/1,0)</f>
        <v>0</v>
      </c>
      <c r="G164">
        <f>IFERROR(VLOOKUP($B164,Kraftvärmeprod!$B$1:$AH$479,MATCH(G$2,Kraftvärmeprod!$B$1:$AG$1,0),FALSE)/1,0)-IFERROR(VLOOKUP($B164,'Slutlig allokering'!$B$2:$AC$462,MATCH(G$3,'Slutlig allokering'!$B$2:$AJ$2,0),FALSE)/1,0)</f>
        <v>51.599999999999994</v>
      </c>
      <c r="H164">
        <f>IFERROR(VLOOKUP($B164,Kraftvärmeprod!$B$1:$AH$479,MATCH(H$2,Kraftvärmeprod!$B$1:$AG$1,0),FALSE)/1,0)-IFERROR(VLOOKUP($B164,'Slutlig allokering'!$B$2:$AC$462,MATCH(H$3,'Slutlig allokering'!$B$2:$AJ$2,0),FALSE)/1,0)</f>
        <v>0</v>
      </c>
      <c r="I164">
        <f>IFERROR(VLOOKUP($B164,Kraftvärmeprod!$B$1:$AH$479,MATCH(I$2,Kraftvärmeprod!$B$1:$AG$1,0),FALSE)/1,0)-IFERROR(VLOOKUP($B164,'Slutlig allokering'!$B$2:$AC$462,MATCH(I$3,'Slutlig allokering'!$B$2:$AJ$2,0),FALSE)/1,0)</f>
        <v>0</v>
      </c>
      <c r="J164">
        <f>IFERROR(VLOOKUP($B164,Kraftvärmeprod!$B$1:$AH$479,MATCH(J$2,Kraftvärmeprod!$B$1:$AG$1,0),FALSE)/1,0)-IFERROR(VLOOKUP($B164,'Slutlig allokering'!$B$2:$AC$462,MATCH(J$3,'Slutlig allokering'!$B$2:$AJ$2,0),FALSE)/1,0)</f>
        <v>0</v>
      </c>
      <c r="K164">
        <f>IFERROR(VLOOKUP($B164,Kraftvärmeprod!$B$1:$AH$479,MATCH(K$2,Kraftvärmeprod!$B$1:$AG$1,0),FALSE)/1,0)-IFERROR(VLOOKUP($B164,'Slutlig allokering'!$B$2:$AC$462,MATCH(K$3,'Slutlig allokering'!$B$2:$AJ$2,0),FALSE)/1,0)</f>
        <v>0</v>
      </c>
      <c r="L164">
        <f>IFERROR(VLOOKUP($B164,Kraftvärmeprod!$B$1:$AH$479,MATCH(L$2,Kraftvärmeprod!$B$1:$AG$1,0),FALSE)/1,0)-IFERROR(VLOOKUP($B164,'Slutlig allokering'!$B$2:$AC$462,MATCH(L$3,'Slutlig allokering'!$B$2:$AJ$2,0),FALSE)/1,0)</f>
        <v>21.199999999999996</v>
      </c>
      <c r="M164" s="143">
        <f>IFERROR(VLOOKUP($B164,Miljö!$B$1:$S$477,MATCH(M$2,Miljö!$B$1:$X$1,0),FALSE)/1,0)-IFERROR(VLOOKUP($B164,'Slutlig allokering'!$B$2:$AC$462,MATCH(M$3,'Slutlig allokering'!$B$2:$AJ$2,0),FALSE)/1,0)</f>
        <v>5.9258999999999986</v>
      </c>
      <c r="N164">
        <f>IFERROR(VLOOKUP($B164,Kraftvärmeprod!$B$1:$AH$479,MATCH(N$2,Kraftvärmeprod!$B$1:$AG$1,0),FALSE)/1,0)-IFERROR(VLOOKUP($B164,'Slutlig allokering'!$B$2:$AC$462,MATCH(N$3,'Slutlig allokering'!$B$2:$AJ$2,0),FALSE)/1,0)</f>
        <v>0</v>
      </c>
      <c r="O164">
        <f>IFERROR(VLOOKUP($B164,Kraftvärmeprod!$B$1:$AH$479,MATCH(O$2,Kraftvärmeprod!$B$1:$AG$1,0),FALSE)/1,0)-IFERROR(VLOOKUP($B164,'Slutlig allokering'!$B$2:$AC$462,MATCH(O$3,'Slutlig allokering'!$B$2:$AJ$2,0),FALSE)/1,0)</f>
        <v>40.599999999999994</v>
      </c>
      <c r="P164">
        <f>IFERROR(VLOOKUP($B164,Kraftvärmeprod!$B$1:$AH$479,MATCH(P$2,Kraftvärmeprod!$B$1:$AG$1,0),FALSE)/1,0)-IFERROR(VLOOKUP($B164,'Slutlig allokering'!$B$2:$AC$462,MATCH(P$3,'Slutlig allokering'!$B$2:$AJ$2,0),FALSE)/1,0)</f>
        <v>0</v>
      </c>
      <c r="Q164">
        <f>IFERROR(VLOOKUP($B164,Kraftvärmeprod!$B$1:$AH$479,MATCH(Q$2,Kraftvärmeprod!$B$1:$AG$1,0),FALSE)/1,0)-IFERROR(VLOOKUP($B164,'Slutlig allokering'!$B$2:$AC$462,MATCH(Q$3,'Slutlig allokering'!$B$2:$AJ$2,0),FALSE)/1,0)</f>
        <v>0</v>
      </c>
      <c r="R164">
        <f>IFERROR(VLOOKUP($B164,Kraftvärmeprod!$B$1:$AH$479,MATCH(R$2,Kraftvärmeprod!$B$1:$AG$1,0),FALSE)/1,0)-IFERROR(VLOOKUP($B164,'Slutlig allokering'!$B$2:$AC$462,MATCH(R$3,'Slutlig allokering'!$B$2:$AJ$2,0),FALSE)/1,0)</f>
        <v>3.5999999999999996</v>
      </c>
      <c r="S164">
        <f>IFERROR(VLOOKUP($B164,Kraftvärmeprod!$B$1:$AH$479,MATCH(S$2,Kraftvärmeprod!$B$1:$AG$1,0),FALSE)/1,0)-IFERROR(VLOOKUP($B164,'Slutlig allokering'!$B$2:$AC$462,MATCH(S$3,'Slutlig allokering'!$B$2:$AJ$2,0),FALSE)/1,0)</f>
        <v>0</v>
      </c>
      <c r="T164">
        <f>IFERROR(VLOOKUP($B164,Kraftvärmeprod!$B$1:$AH$479,MATCH(T$2,Kraftvärmeprod!$B$1:$AG$1,0),FALSE)/1,0)-IFERROR(VLOOKUP($B164,'Slutlig allokering'!$B$2:$AC$462,MATCH(T$3,'Slutlig allokering'!$B$2:$AJ$2,0),FALSE)/1,0)</f>
        <v>0</v>
      </c>
      <c r="U164">
        <f>IFERROR(VLOOKUP($B164,Kraftvärmeprod!$B$1:$AH$479,MATCH(U$2,Kraftvärmeprod!$B$1:$AG$1,0),FALSE)/1,0)-IFERROR(VLOOKUP($B164,'Slutlig allokering'!$B$2:$AC$462,MATCH(U$3,'Slutlig allokering'!$B$2:$AJ$2,0),FALSE)/1,0)</f>
        <v>0</v>
      </c>
      <c r="V164">
        <f>IFERROR(VLOOKUP($B164,Kraftvärmeprod!$B$1:$AH$479,MATCH(V$2,Kraftvärmeprod!$B$1:$AG$1,0),FALSE)/1,0)-IFERROR(VLOOKUP($B164,'Slutlig allokering'!$B$2:$AC$462,MATCH(V$3,'Slutlig allokering'!$B$2:$AJ$2,0),FALSE)/1,0)</f>
        <v>0</v>
      </c>
      <c r="W164">
        <f>IFERROR(VLOOKUP($B164,Kraftvärmeprod!$B$1:$AH$479,MATCH(W$2,Kraftvärmeprod!$B$1:$AG$1,0),FALSE)/1,0)-IFERROR(VLOOKUP($B164,'Slutlig allokering'!$B$2:$AC$462,MATCH(W$3,'Slutlig allokering'!$B$2:$AJ$2,0),FALSE)/1,0)</f>
        <v>0</v>
      </c>
      <c r="X164">
        <f>IFERROR(VLOOKUP($B164,Kraftvärmeprod!$B$1:$AH$479,MATCH(X$2,Kraftvärmeprod!$B$1:$AG$1,0),FALSE)/1,0)-IFERROR(VLOOKUP($B164,'Slutlig allokering'!$B$2:$AC$462,MATCH(X$3,'Slutlig allokering'!$B$2:$AJ$2,0),FALSE)/1,0)</f>
        <v>0</v>
      </c>
      <c r="Y164">
        <f>IFERROR(VLOOKUP($B164,Kraftvärmeprod!$B$1:$AH$479,MATCH(Y$2,Kraftvärmeprod!$B$1:$AG$1,0),FALSE)/1,0)-IFERROR(VLOOKUP($B164,'Slutlig allokering'!$B$2:$AC$462,MATCH(Y$3,'Slutlig allokering'!$B$2:$AJ$2,0),FALSE)/1,0)</f>
        <v>0</v>
      </c>
      <c r="Z164">
        <f>IFERROR(VLOOKUP($B164,Kraftvärmeprod!$B$1:$AH$479,MATCH(Z$2,Kraftvärmeprod!$B$1:$AG$1,0),FALSE)/1,0)-IFERROR(VLOOKUP($B164,'Slutlig allokering'!$B$2:$AC$462,MATCH(Z$3,'Slutlig allokering'!$B$2:$AJ$2,0),FALSE)/1,0)</f>
        <v>0</v>
      </c>
      <c r="AA164">
        <f>IFERROR(VLOOKUP($B164,Kraftvärmeprod!$B$1:$AH$479,MATCH(AA$2,Kraftvärmeprod!$B$1:$AG$1,0),FALSE)/1,0)-IFERROR(VLOOKUP($B164,'Slutlig allokering'!$B$2:$AC$462,MATCH(AA$3,'Slutlig allokering'!$B$2:$AJ$2,0),FALSE)/1,0)</f>
        <v>0</v>
      </c>
      <c r="AB164">
        <f>IFERROR(VLOOKUP($B164,Kraftvärmeprod!$B$1:$AH$479,MATCH(AB$2,Kraftvärmeprod!$B$1:$AG$1,0),FALSE)/1,0)-IFERROR(VLOOKUP($B164,'Slutlig allokering'!$B$2:$AC$462,MATCH(AB$3,'Slutlig allokering'!$B$2:$AJ$2,0),FALSE)/1,0)</f>
        <v>0.90000000000000013</v>
      </c>
      <c r="AE164">
        <f t="shared" si="4"/>
        <v>117.89999999999998</v>
      </c>
      <c r="AG164">
        <f>IFERROR(VLOOKUP(B164,'Slutlig allokering'!$B$2:$AJ$462,MATCH("Summa justerad allokerad tillförd energi (utan hjälpel och rökgaskondensering):",'Slutlig allokering'!$B$2:$AK$2,0),FALSE)/1,"")</f>
        <v>244.20000000000005</v>
      </c>
      <c r="AI164" s="55">
        <f>IFERROR(1-VLOOKUP(B164,'Slutlig allokering'!$B$2:$AJ$462,MATCH("Andel av bränsle i kvv som allokerats till värme, exklusive rökgaskondensering och hjälpel",'Slutlig allokering'!$B$2:$AK$2,0),FALSE),"")</f>
        <v>0.32560066280033118</v>
      </c>
      <c r="AK164" s="55">
        <f t="shared" si="5"/>
        <v>0.32560066280033134</v>
      </c>
    </row>
    <row r="165" spans="1:37" x14ac:dyDescent="0.35">
      <c r="A165" s="28" t="s">
        <v>210</v>
      </c>
      <c r="B165" s="28" t="s">
        <v>211</v>
      </c>
      <c r="C165">
        <f>IFERROR(VLOOKUP($B165,Kraftvärmeprod!$B$1:$AH$479,MATCH(C$3,Kraftvärmeprod!$B$1:$AG$1,0),FALSE)/1,"")</f>
        <v>940.07</v>
      </c>
      <c r="D165">
        <f>IFERROR(VLOOKUP($B165,Kraftvärmeprod!$B$1:$AH$479,MATCH(D$3,Kraftvärmeprod!$B$1:$AG$1,0),FALSE)/1,"")</f>
        <v>602.35</v>
      </c>
      <c r="E165">
        <f>IFERROR(VLOOKUP($B165,Kraftvärmeprod!$B$1:$AH$479,MATCH(E$2,Kraftvärmeprod!$B$1:$AG$1,0),FALSE)/1,0)-IFERROR(VLOOKUP($B165,'Slutlig allokering'!$B$2:$AC$462,MATCH(E$3,'Slutlig allokering'!$B$2:$AJ$2,0),FALSE)/1,0)</f>
        <v>0</v>
      </c>
      <c r="F165">
        <f>IFERROR(VLOOKUP($B165,Kraftvärmeprod!$B$1:$AH$479,MATCH(F$2,Kraftvärmeprod!$B$1:$AG$1,0),FALSE)/1,0)-IFERROR(VLOOKUP($B165,'Slutlig allokering'!$B$2:$AC$462,MATCH(F$3,'Slutlig allokering'!$B$2:$AJ$2,0),FALSE)/1,0)</f>
        <v>0</v>
      </c>
      <c r="G165">
        <f>IFERROR(VLOOKUP($B165,Kraftvärmeprod!$B$1:$AH$479,MATCH(G$2,Kraftvärmeprod!$B$1:$AG$1,0),FALSE)/1,0)-IFERROR(VLOOKUP($B165,'Slutlig allokering'!$B$2:$AC$462,MATCH(G$3,'Slutlig allokering'!$B$2:$AJ$2,0),FALSE)/1,0)</f>
        <v>0</v>
      </c>
      <c r="H165">
        <f>IFERROR(VLOOKUP($B165,Kraftvärmeprod!$B$1:$AH$479,MATCH(H$2,Kraftvärmeprod!$B$1:$AG$1,0),FALSE)/1,0)-IFERROR(VLOOKUP($B165,'Slutlig allokering'!$B$2:$AC$462,MATCH(H$3,'Slutlig allokering'!$B$2:$AJ$2,0),FALSE)/1,0)</f>
        <v>0.25</v>
      </c>
      <c r="I165">
        <f>IFERROR(VLOOKUP($B165,Kraftvärmeprod!$B$1:$AH$479,MATCH(I$2,Kraftvärmeprod!$B$1:$AG$1,0),FALSE)/1,0)-IFERROR(VLOOKUP($B165,'Slutlig allokering'!$B$2:$AC$462,MATCH(I$3,'Slutlig allokering'!$B$2:$AJ$2,0),FALSE)/1,0)</f>
        <v>0</v>
      </c>
      <c r="J165">
        <f>IFERROR(VLOOKUP($B165,Kraftvärmeprod!$B$1:$AH$479,MATCH(J$2,Kraftvärmeprod!$B$1:$AG$1,0),FALSE)/1,0)-IFERROR(VLOOKUP($B165,'Slutlig allokering'!$B$2:$AC$462,MATCH(J$3,'Slutlig allokering'!$B$2:$AJ$2,0),FALSE)/1,0)</f>
        <v>0</v>
      </c>
      <c r="K165">
        <f>IFERROR(VLOOKUP($B165,Kraftvärmeprod!$B$1:$AH$479,MATCH(K$2,Kraftvärmeprod!$B$1:$AG$1,0),FALSE)/1,0)-IFERROR(VLOOKUP($B165,'Slutlig allokering'!$B$2:$AC$462,MATCH(K$3,'Slutlig allokering'!$B$2:$AJ$2,0),FALSE)/1,0)</f>
        <v>0</v>
      </c>
      <c r="L165">
        <f>IFERROR(VLOOKUP($B165,Kraftvärmeprod!$B$1:$AH$479,MATCH(L$2,Kraftvärmeprod!$B$1:$AG$1,0),FALSE)/1,0)-IFERROR(VLOOKUP($B165,'Slutlig allokering'!$B$2:$AC$462,MATCH(L$3,'Slutlig allokering'!$B$2:$AJ$2,0),FALSE)/1,0)</f>
        <v>63.31</v>
      </c>
      <c r="M165" s="143">
        <f>IFERROR(VLOOKUP($B165,Miljö!$B$1:$S$477,MATCH(M$2,Miljö!$B$1:$X$1,0),FALSE)/1,0)-IFERROR(VLOOKUP($B165,'Slutlig allokering'!$B$2:$AC$462,MATCH(M$3,'Slutlig allokering'!$B$2:$AJ$2,0),FALSE)/1,0)</f>
        <v>13.21</v>
      </c>
      <c r="N165">
        <f>IFERROR(VLOOKUP($B165,Kraftvärmeprod!$B$1:$AH$479,MATCH(N$2,Kraftvärmeprod!$B$1:$AG$1,0),FALSE)/1,0)-IFERROR(VLOOKUP($B165,'Slutlig allokering'!$B$2:$AC$462,MATCH(N$3,'Slutlig allokering'!$B$2:$AJ$2,0),FALSE)/1,0)</f>
        <v>825.33</v>
      </c>
      <c r="O165">
        <f>IFERROR(VLOOKUP($B165,Kraftvärmeprod!$B$1:$AH$479,MATCH(O$2,Kraftvärmeprod!$B$1:$AG$1,0),FALSE)/1,0)-IFERROR(VLOOKUP($B165,'Slutlig allokering'!$B$2:$AC$462,MATCH(O$3,'Slutlig allokering'!$B$2:$AJ$2,0),FALSE)/1,0)</f>
        <v>0</v>
      </c>
      <c r="P165">
        <f>IFERROR(VLOOKUP($B165,Kraftvärmeprod!$B$1:$AH$479,MATCH(P$2,Kraftvärmeprod!$B$1:$AG$1,0),FALSE)/1,0)-IFERROR(VLOOKUP($B165,'Slutlig allokering'!$B$2:$AC$462,MATCH(P$3,'Slutlig allokering'!$B$2:$AJ$2,0),FALSE)/1,0)</f>
        <v>0</v>
      </c>
      <c r="Q165">
        <f>IFERROR(VLOOKUP($B165,Kraftvärmeprod!$B$1:$AH$479,MATCH(Q$2,Kraftvärmeprod!$B$1:$AG$1,0),FALSE)/1,0)-IFERROR(VLOOKUP($B165,'Slutlig allokering'!$B$2:$AC$462,MATCH(Q$3,'Slutlig allokering'!$B$2:$AJ$2,0),FALSE)/1,0)</f>
        <v>0</v>
      </c>
      <c r="R165">
        <f>IFERROR(VLOOKUP($B165,Kraftvärmeprod!$B$1:$AH$479,MATCH(R$2,Kraftvärmeprod!$B$1:$AG$1,0),FALSE)/1,0)-IFERROR(VLOOKUP($B165,'Slutlig allokering'!$B$2:$AC$462,MATCH(R$3,'Slutlig allokering'!$B$2:$AJ$2,0),FALSE)/1,0)</f>
        <v>0</v>
      </c>
      <c r="S165">
        <f>IFERROR(VLOOKUP($B165,Kraftvärmeprod!$B$1:$AH$479,MATCH(S$2,Kraftvärmeprod!$B$1:$AG$1,0),FALSE)/1,0)-IFERROR(VLOOKUP($B165,'Slutlig allokering'!$B$2:$AC$462,MATCH(S$3,'Slutlig allokering'!$B$2:$AJ$2,0),FALSE)/1,0)</f>
        <v>0</v>
      </c>
      <c r="T165">
        <f>IFERROR(VLOOKUP($B165,Kraftvärmeprod!$B$1:$AH$479,MATCH(T$2,Kraftvärmeprod!$B$1:$AG$1,0),FALSE)/1,0)-IFERROR(VLOOKUP($B165,'Slutlig allokering'!$B$2:$AC$462,MATCH(T$3,'Slutlig allokering'!$B$2:$AJ$2,0),FALSE)/1,0)</f>
        <v>0</v>
      </c>
      <c r="U165">
        <f>IFERROR(VLOOKUP($B165,Kraftvärmeprod!$B$1:$AH$479,MATCH(U$2,Kraftvärmeprod!$B$1:$AG$1,0),FALSE)/1,0)-IFERROR(VLOOKUP($B165,'Slutlig allokering'!$B$2:$AC$462,MATCH(U$3,'Slutlig allokering'!$B$2:$AJ$2,0),FALSE)/1,0)</f>
        <v>0</v>
      </c>
      <c r="V165">
        <f>IFERROR(VLOOKUP($B165,Kraftvärmeprod!$B$1:$AH$479,MATCH(V$2,Kraftvärmeprod!$B$1:$AG$1,0),FALSE)/1,0)-IFERROR(VLOOKUP($B165,'Slutlig allokering'!$B$2:$AC$462,MATCH(V$3,'Slutlig allokering'!$B$2:$AJ$2,0),FALSE)/1,0)</f>
        <v>0</v>
      </c>
      <c r="W165">
        <f>IFERROR(VLOOKUP($B165,Kraftvärmeprod!$B$1:$AH$479,MATCH(W$2,Kraftvärmeprod!$B$1:$AG$1,0),FALSE)/1,0)-IFERROR(VLOOKUP($B165,'Slutlig allokering'!$B$2:$AC$462,MATCH(W$3,'Slutlig allokering'!$B$2:$AJ$2,0),FALSE)/1,0)</f>
        <v>0</v>
      </c>
      <c r="X165">
        <f>IFERROR(VLOOKUP($B165,Kraftvärmeprod!$B$1:$AH$479,MATCH(X$2,Kraftvärmeprod!$B$1:$AG$1,0),FALSE)/1,0)-IFERROR(VLOOKUP($B165,'Slutlig allokering'!$B$2:$AC$462,MATCH(X$3,'Slutlig allokering'!$B$2:$AJ$2,0),FALSE)/1,0)</f>
        <v>0</v>
      </c>
      <c r="Y165">
        <f>IFERROR(VLOOKUP($B165,Kraftvärmeprod!$B$1:$AH$479,MATCH(Y$2,Kraftvärmeprod!$B$1:$AG$1,0),FALSE)/1,0)-IFERROR(VLOOKUP($B165,'Slutlig allokering'!$B$2:$AC$462,MATCH(Y$3,'Slutlig allokering'!$B$2:$AJ$2,0),FALSE)/1,0)</f>
        <v>0</v>
      </c>
      <c r="Z165">
        <f>IFERROR(VLOOKUP($B165,Kraftvärmeprod!$B$1:$AH$479,MATCH(Z$2,Kraftvärmeprod!$B$1:$AG$1,0),FALSE)/1,0)-IFERROR(VLOOKUP($B165,'Slutlig allokering'!$B$2:$AC$462,MATCH(Z$3,'Slutlig allokering'!$B$2:$AJ$2,0),FALSE)/1,0)</f>
        <v>0</v>
      </c>
      <c r="AA165">
        <f>IFERROR(VLOOKUP($B165,Kraftvärmeprod!$B$1:$AH$479,MATCH(AA$2,Kraftvärmeprod!$B$1:$AG$1,0),FALSE)/1,0)-IFERROR(VLOOKUP($B165,'Slutlig allokering'!$B$2:$AC$462,MATCH(AA$3,'Slutlig allokering'!$B$2:$AJ$2,0),FALSE)/1,0)</f>
        <v>0</v>
      </c>
      <c r="AB165">
        <f>IFERROR(VLOOKUP($B165,Kraftvärmeprod!$B$1:$AH$479,MATCH(AB$2,Kraftvärmeprod!$B$1:$AG$1,0),FALSE)/1,0)-IFERROR(VLOOKUP($B165,'Slutlig allokering'!$B$2:$AC$462,MATCH(AB$3,'Slutlig allokering'!$B$2:$AJ$2,0),FALSE)/1,0)</f>
        <v>0</v>
      </c>
      <c r="AE165">
        <f t="shared" si="4"/>
        <v>888.89</v>
      </c>
      <c r="AG165">
        <f>IFERROR(VLOOKUP(B165,'Slutlig allokering'!$B$2:$AJ$462,MATCH("Summa justerad allokerad tillförd energi (utan hjälpel och rökgaskondensering):",'Slutlig allokering'!$B$2:$AK$2,0),FALSE)/1,"")</f>
        <v>819.63</v>
      </c>
      <c r="AI165" s="55">
        <f>IFERROR(1-VLOOKUP(B165,'Slutlig allokering'!$B$2:$AJ$462,MATCH("Andel av bränsle i kvv som allokerats till värme, exklusive rökgaskondensering och hjälpel",'Slutlig allokering'!$B$2:$AK$2,0),FALSE),"")</f>
        <v>0.52026900475265148</v>
      </c>
      <c r="AK165" s="55">
        <f t="shared" si="5"/>
        <v>0.52026900475265137</v>
      </c>
    </row>
    <row r="166" spans="1:37" x14ac:dyDescent="0.35">
      <c r="A166" s="28" t="s">
        <v>210</v>
      </c>
      <c r="B166" s="28" t="s">
        <v>212</v>
      </c>
      <c r="C166">
        <f>IFERROR(VLOOKUP($B166,Kraftvärmeprod!$B$1:$AH$479,MATCH(C$3,Kraftvärmeprod!$B$1:$AG$1,0),FALSE)/1,"")</f>
        <v>114.6</v>
      </c>
      <c r="D166">
        <f>IFERROR(VLOOKUP($B166,Kraftvärmeprod!$B$1:$AH$479,MATCH(D$3,Kraftvärmeprod!$B$1:$AG$1,0),FALSE)/1,"")</f>
        <v>13.17</v>
      </c>
      <c r="E166">
        <f>IFERROR(VLOOKUP($B166,Kraftvärmeprod!$B$1:$AH$479,MATCH(E$2,Kraftvärmeprod!$B$1:$AG$1,0),FALSE)/1,0)-IFERROR(VLOOKUP($B166,'Slutlig allokering'!$B$2:$AC$462,MATCH(E$3,'Slutlig allokering'!$B$2:$AJ$2,0),FALSE)/1,0)</f>
        <v>0</v>
      </c>
      <c r="F166">
        <f>IFERROR(VLOOKUP($B166,Kraftvärmeprod!$B$1:$AH$479,MATCH(F$2,Kraftvärmeprod!$B$1:$AG$1,0),FALSE)/1,0)-IFERROR(VLOOKUP($B166,'Slutlig allokering'!$B$2:$AC$462,MATCH(F$3,'Slutlig allokering'!$B$2:$AJ$2,0),FALSE)/1,0)</f>
        <v>0</v>
      </c>
      <c r="G166">
        <f>IFERROR(VLOOKUP($B166,Kraftvärmeprod!$B$1:$AH$479,MATCH(G$2,Kraftvärmeprod!$B$1:$AG$1,0),FALSE)/1,0)-IFERROR(VLOOKUP($B166,'Slutlig allokering'!$B$2:$AC$462,MATCH(G$3,'Slutlig allokering'!$B$2:$AJ$2,0),FALSE)/1,0)</f>
        <v>0</v>
      </c>
      <c r="H166">
        <f>IFERROR(VLOOKUP($B166,Kraftvärmeprod!$B$1:$AH$479,MATCH(H$2,Kraftvärmeprod!$B$1:$AG$1,0),FALSE)/1,0)-IFERROR(VLOOKUP($B166,'Slutlig allokering'!$B$2:$AC$462,MATCH(H$3,'Slutlig allokering'!$B$2:$AJ$2,0),FALSE)/1,0)</f>
        <v>0</v>
      </c>
      <c r="I166">
        <f>IFERROR(VLOOKUP($B166,Kraftvärmeprod!$B$1:$AH$479,MATCH(I$2,Kraftvärmeprod!$B$1:$AG$1,0),FALSE)/1,0)-IFERROR(VLOOKUP($B166,'Slutlig allokering'!$B$2:$AC$462,MATCH(I$3,'Slutlig allokering'!$B$2:$AJ$2,0),FALSE)/1,0)</f>
        <v>0</v>
      </c>
      <c r="J166">
        <f>IFERROR(VLOOKUP($B166,Kraftvärmeprod!$B$1:$AH$479,MATCH(J$2,Kraftvärmeprod!$B$1:$AG$1,0),FALSE)/1,0)-IFERROR(VLOOKUP($B166,'Slutlig allokering'!$B$2:$AC$462,MATCH(J$3,'Slutlig allokering'!$B$2:$AJ$2,0),FALSE)/1,0)</f>
        <v>0</v>
      </c>
      <c r="K166">
        <f>IFERROR(VLOOKUP($B166,Kraftvärmeprod!$B$1:$AH$479,MATCH(K$2,Kraftvärmeprod!$B$1:$AG$1,0),FALSE)/1,0)-IFERROR(VLOOKUP($B166,'Slutlig allokering'!$B$2:$AC$462,MATCH(K$3,'Slutlig allokering'!$B$2:$AJ$2,0),FALSE)/1,0)</f>
        <v>0</v>
      </c>
      <c r="L166">
        <f>IFERROR(VLOOKUP($B166,Kraftvärmeprod!$B$1:$AH$479,MATCH(L$2,Kraftvärmeprod!$B$1:$AG$1,0),FALSE)/1,0)-IFERROR(VLOOKUP($B166,'Slutlig allokering'!$B$2:$AC$462,MATCH(L$3,'Slutlig allokering'!$B$2:$AJ$2,0),FALSE)/1,0)</f>
        <v>33.140000000000015</v>
      </c>
      <c r="M166" s="143">
        <f>IFERROR(VLOOKUP($B166,Miljö!$B$1:$S$477,MATCH(M$2,Miljö!$B$1:$X$1,0),FALSE)/1,0)-IFERROR(VLOOKUP($B166,'Slutlig allokering'!$B$2:$AC$462,MATCH(M$3,'Slutlig allokering'!$B$2:$AJ$2,0),FALSE)/1,0)</f>
        <v>0</v>
      </c>
      <c r="N166">
        <f>IFERROR(VLOOKUP($B166,Kraftvärmeprod!$B$1:$AH$479,MATCH(N$2,Kraftvärmeprod!$B$1:$AG$1,0),FALSE)/1,0)-IFERROR(VLOOKUP($B166,'Slutlig allokering'!$B$2:$AC$462,MATCH(N$3,'Slutlig allokering'!$B$2:$AJ$2,0),FALSE)/1,0)</f>
        <v>0</v>
      </c>
      <c r="O166">
        <f>IFERROR(VLOOKUP($B166,Kraftvärmeprod!$B$1:$AH$479,MATCH(O$2,Kraftvärmeprod!$B$1:$AG$1,0),FALSE)/1,0)-IFERROR(VLOOKUP($B166,'Slutlig allokering'!$B$2:$AC$462,MATCH(O$3,'Slutlig allokering'!$B$2:$AJ$2,0),FALSE)/1,0)</f>
        <v>0</v>
      </c>
      <c r="P166">
        <f>IFERROR(VLOOKUP($B166,Kraftvärmeprod!$B$1:$AH$479,MATCH(P$2,Kraftvärmeprod!$B$1:$AG$1,0),FALSE)/1,0)-IFERROR(VLOOKUP($B166,'Slutlig allokering'!$B$2:$AC$462,MATCH(P$3,'Slutlig allokering'!$B$2:$AJ$2,0),FALSE)/1,0)</f>
        <v>0</v>
      </c>
      <c r="Q166">
        <f>IFERROR(VLOOKUP($B166,Kraftvärmeprod!$B$1:$AH$479,MATCH(Q$2,Kraftvärmeprod!$B$1:$AG$1,0),FALSE)/1,0)-IFERROR(VLOOKUP($B166,'Slutlig allokering'!$B$2:$AC$462,MATCH(Q$3,'Slutlig allokering'!$B$2:$AJ$2,0),FALSE)/1,0)</f>
        <v>0</v>
      </c>
      <c r="R166">
        <f>IFERROR(VLOOKUP($B166,Kraftvärmeprod!$B$1:$AH$479,MATCH(R$2,Kraftvärmeprod!$B$1:$AG$1,0),FALSE)/1,0)-IFERROR(VLOOKUP($B166,'Slutlig allokering'!$B$2:$AC$462,MATCH(R$3,'Slutlig allokering'!$B$2:$AJ$2,0),FALSE)/1,0)</f>
        <v>0</v>
      </c>
      <c r="S166">
        <f>IFERROR(VLOOKUP($B166,Kraftvärmeprod!$B$1:$AH$479,MATCH(S$2,Kraftvärmeprod!$B$1:$AG$1,0),FALSE)/1,0)-IFERROR(VLOOKUP($B166,'Slutlig allokering'!$B$2:$AC$462,MATCH(S$3,'Slutlig allokering'!$B$2:$AJ$2,0),FALSE)/1,0)</f>
        <v>0</v>
      </c>
      <c r="T166">
        <f>IFERROR(VLOOKUP($B166,Kraftvärmeprod!$B$1:$AH$479,MATCH(T$2,Kraftvärmeprod!$B$1:$AG$1,0),FALSE)/1,0)-IFERROR(VLOOKUP($B166,'Slutlig allokering'!$B$2:$AC$462,MATCH(T$3,'Slutlig allokering'!$B$2:$AJ$2,0),FALSE)/1,0)</f>
        <v>0</v>
      </c>
      <c r="U166">
        <f>IFERROR(VLOOKUP($B166,Kraftvärmeprod!$B$1:$AH$479,MATCH(U$2,Kraftvärmeprod!$B$1:$AG$1,0),FALSE)/1,0)-IFERROR(VLOOKUP($B166,'Slutlig allokering'!$B$2:$AC$462,MATCH(U$3,'Slutlig allokering'!$B$2:$AJ$2,0),FALSE)/1,0)</f>
        <v>0</v>
      </c>
      <c r="V166">
        <f>IFERROR(VLOOKUP($B166,Kraftvärmeprod!$B$1:$AH$479,MATCH(V$2,Kraftvärmeprod!$B$1:$AG$1,0),FALSE)/1,0)-IFERROR(VLOOKUP($B166,'Slutlig allokering'!$B$2:$AC$462,MATCH(V$3,'Slutlig allokering'!$B$2:$AJ$2,0),FALSE)/1,0)</f>
        <v>0</v>
      </c>
      <c r="W166">
        <f>IFERROR(VLOOKUP($B166,Kraftvärmeprod!$B$1:$AH$479,MATCH(W$2,Kraftvärmeprod!$B$1:$AG$1,0),FALSE)/1,0)-IFERROR(VLOOKUP($B166,'Slutlig allokering'!$B$2:$AC$462,MATCH(W$3,'Slutlig allokering'!$B$2:$AJ$2,0),FALSE)/1,0)</f>
        <v>0</v>
      </c>
      <c r="X166">
        <f>IFERROR(VLOOKUP($B166,Kraftvärmeprod!$B$1:$AH$479,MATCH(X$2,Kraftvärmeprod!$B$1:$AG$1,0),FALSE)/1,0)-IFERROR(VLOOKUP($B166,'Slutlig allokering'!$B$2:$AC$462,MATCH(X$3,'Slutlig allokering'!$B$2:$AJ$2,0),FALSE)/1,0)</f>
        <v>0</v>
      </c>
      <c r="Y166">
        <f>IFERROR(VLOOKUP($B166,Kraftvärmeprod!$B$1:$AH$479,MATCH(Y$2,Kraftvärmeprod!$B$1:$AG$1,0),FALSE)/1,0)-IFERROR(VLOOKUP($B166,'Slutlig allokering'!$B$2:$AC$462,MATCH(Y$3,'Slutlig allokering'!$B$2:$AJ$2,0),FALSE)/1,0)</f>
        <v>0</v>
      </c>
      <c r="Z166">
        <f>IFERROR(VLOOKUP($B166,Kraftvärmeprod!$B$1:$AH$479,MATCH(Z$2,Kraftvärmeprod!$B$1:$AG$1,0),FALSE)/1,0)-IFERROR(VLOOKUP($B166,'Slutlig allokering'!$B$2:$AC$462,MATCH(Z$3,'Slutlig allokering'!$B$2:$AJ$2,0),FALSE)/1,0)</f>
        <v>0</v>
      </c>
      <c r="AA166">
        <f>IFERROR(VLOOKUP($B166,Kraftvärmeprod!$B$1:$AH$479,MATCH(AA$2,Kraftvärmeprod!$B$1:$AG$1,0),FALSE)/1,0)-IFERROR(VLOOKUP($B166,'Slutlig allokering'!$B$2:$AC$462,MATCH(AA$3,'Slutlig allokering'!$B$2:$AJ$2,0),FALSE)/1,0)</f>
        <v>0</v>
      </c>
      <c r="AB166">
        <f>IFERROR(VLOOKUP($B166,Kraftvärmeprod!$B$1:$AH$479,MATCH(AB$2,Kraftvärmeprod!$B$1:$AG$1,0),FALSE)/1,0)-IFERROR(VLOOKUP($B166,'Slutlig allokering'!$B$2:$AC$462,MATCH(AB$3,'Slutlig allokering'!$B$2:$AJ$2,0),FALSE)/1,0)</f>
        <v>0</v>
      </c>
      <c r="AE166">
        <f t="shared" si="4"/>
        <v>33.140000000000015</v>
      </c>
      <c r="AG166">
        <f>IFERROR(VLOOKUP(B166,'Slutlig allokering'!$B$2:$AJ$462,MATCH("Summa justerad allokerad tillförd energi (utan hjälpel och rökgaskondensering):",'Slutlig allokering'!$B$2:$AK$2,0),FALSE)/1,"")</f>
        <v>110.57</v>
      </c>
      <c r="AI166" s="55">
        <f>IFERROR(1-VLOOKUP(B166,'Slutlig allokering'!$B$2:$AJ$462,MATCH("Andel av bränsle i kvv som allokerats till värme, exklusive rökgaskondensering och hjälpel",'Slutlig allokering'!$B$2:$AK$2,0),FALSE),"")</f>
        <v>0.23060329830909476</v>
      </c>
      <c r="AK166" s="55">
        <f t="shared" si="5"/>
        <v>0.23060329830909479</v>
      </c>
    </row>
    <row r="167" spans="1:37" x14ac:dyDescent="0.35">
      <c r="A167" s="28" t="s">
        <v>213</v>
      </c>
      <c r="B167" s="28" t="s">
        <v>214</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allokering'!$B$2:$AC$462,MATCH(E$3,'Slutlig allokering'!$B$2:$AJ$2,0),FALSE)/1,0)</f>
        <v>0</v>
      </c>
      <c r="F167">
        <f>IFERROR(VLOOKUP($B167,Kraftvärmeprod!$B$1:$AH$479,MATCH(F$2,Kraftvärmeprod!$B$1:$AG$1,0),FALSE)/1,0)-IFERROR(VLOOKUP($B167,'Slutlig allokering'!$B$2:$AC$462,MATCH(F$3,'Slutlig allokering'!$B$2:$AJ$2,0),FALSE)/1,0)</f>
        <v>0</v>
      </c>
      <c r="G167">
        <f>IFERROR(VLOOKUP($B167,Kraftvärmeprod!$B$1:$AH$479,MATCH(G$2,Kraftvärmeprod!$B$1:$AG$1,0),FALSE)/1,0)-IFERROR(VLOOKUP($B167,'Slutlig allokering'!$B$2:$AC$462,MATCH(G$3,'Slutlig allokering'!$B$2:$AJ$2,0),FALSE)/1,0)</f>
        <v>0</v>
      </c>
      <c r="H167">
        <f>IFERROR(VLOOKUP($B167,Kraftvärmeprod!$B$1:$AH$479,MATCH(H$2,Kraftvärmeprod!$B$1:$AG$1,0),FALSE)/1,0)-IFERROR(VLOOKUP($B167,'Slutlig allokering'!$B$2:$AC$462,MATCH(H$3,'Slutlig allokering'!$B$2:$AJ$2,0),FALSE)/1,0)</f>
        <v>0</v>
      </c>
      <c r="I167">
        <f>IFERROR(VLOOKUP($B167,Kraftvärmeprod!$B$1:$AH$479,MATCH(I$2,Kraftvärmeprod!$B$1:$AG$1,0),FALSE)/1,0)-IFERROR(VLOOKUP($B167,'Slutlig allokering'!$B$2:$AC$462,MATCH(I$3,'Slutlig allokering'!$B$2:$AJ$2,0),FALSE)/1,0)</f>
        <v>0</v>
      </c>
      <c r="J167">
        <f>IFERROR(VLOOKUP($B167,Kraftvärmeprod!$B$1:$AH$479,MATCH(J$2,Kraftvärmeprod!$B$1:$AG$1,0),FALSE)/1,0)-IFERROR(VLOOKUP($B167,'Slutlig allokering'!$B$2:$AC$462,MATCH(J$3,'Slutlig allokering'!$B$2:$AJ$2,0),FALSE)/1,0)</f>
        <v>0</v>
      </c>
      <c r="K167">
        <f>IFERROR(VLOOKUP($B167,Kraftvärmeprod!$B$1:$AH$479,MATCH(K$2,Kraftvärmeprod!$B$1:$AG$1,0),FALSE)/1,0)-IFERROR(VLOOKUP($B167,'Slutlig allokering'!$B$2:$AC$462,MATCH(K$3,'Slutlig allokering'!$B$2:$AJ$2,0),FALSE)/1,0)</f>
        <v>0</v>
      </c>
      <c r="L167">
        <f>IFERROR(VLOOKUP($B167,Kraftvärmeprod!$B$1:$AH$479,MATCH(L$2,Kraftvärmeprod!$B$1:$AG$1,0),FALSE)/1,0)-IFERROR(VLOOKUP($B167,'Slutlig allokering'!$B$2:$AC$462,MATCH(L$3,'Slutlig allokering'!$B$2:$AJ$2,0),FALSE)/1,0)</f>
        <v>0</v>
      </c>
      <c r="M167" s="143">
        <f>IFERROR(VLOOKUP($B167,Miljö!$B$1:$S$477,MATCH(M$2,Miljö!$B$1:$X$1,0),FALSE)/1,0)-IFERROR(VLOOKUP($B167,'Slutlig allokering'!$B$2:$AC$462,MATCH(M$3,'Slutlig allokering'!$B$2:$AJ$2,0),FALSE)/1,0)</f>
        <v>0</v>
      </c>
      <c r="N167">
        <f>IFERROR(VLOOKUP($B167,Kraftvärmeprod!$B$1:$AH$479,MATCH(N$2,Kraftvärmeprod!$B$1:$AG$1,0),FALSE)/1,0)-IFERROR(VLOOKUP($B167,'Slutlig allokering'!$B$2:$AC$462,MATCH(N$3,'Slutlig allokering'!$B$2:$AJ$2,0),FALSE)/1,0)</f>
        <v>0</v>
      </c>
      <c r="O167">
        <f>IFERROR(VLOOKUP($B167,Kraftvärmeprod!$B$1:$AH$479,MATCH(O$2,Kraftvärmeprod!$B$1:$AG$1,0),FALSE)/1,0)-IFERROR(VLOOKUP($B167,'Slutlig allokering'!$B$2:$AC$462,MATCH(O$3,'Slutlig allokering'!$B$2:$AJ$2,0),FALSE)/1,0)</f>
        <v>0</v>
      </c>
      <c r="P167">
        <f>IFERROR(VLOOKUP($B167,Kraftvärmeprod!$B$1:$AH$479,MATCH(P$2,Kraftvärmeprod!$B$1:$AG$1,0),FALSE)/1,0)-IFERROR(VLOOKUP($B167,'Slutlig allokering'!$B$2:$AC$462,MATCH(P$3,'Slutlig allokering'!$B$2:$AJ$2,0),FALSE)/1,0)</f>
        <v>0</v>
      </c>
      <c r="Q167">
        <f>IFERROR(VLOOKUP($B167,Kraftvärmeprod!$B$1:$AH$479,MATCH(Q$2,Kraftvärmeprod!$B$1:$AG$1,0),FALSE)/1,0)-IFERROR(VLOOKUP($B167,'Slutlig allokering'!$B$2:$AC$462,MATCH(Q$3,'Slutlig allokering'!$B$2:$AJ$2,0),FALSE)/1,0)</f>
        <v>0</v>
      </c>
      <c r="R167">
        <f>IFERROR(VLOOKUP($B167,Kraftvärmeprod!$B$1:$AH$479,MATCH(R$2,Kraftvärmeprod!$B$1:$AG$1,0),FALSE)/1,0)-IFERROR(VLOOKUP($B167,'Slutlig allokering'!$B$2:$AC$462,MATCH(R$3,'Slutlig allokering'!$B$2:$AJ$2,0),FALSE)/1,0)</f>
        <v>0</v>
      </c>
      <c r="S167">
        <f>IFERROR(VLOOKUP($B167,Kraftvärmeprod!$B$1:$AH$479,MATCH(S$2,Kraftvärmeprod!$B$1:$AG$1,0),FALSE)/1,0)-IFERROR(VLOOKUP($B167,'Slutlig allokering'!$B$2:$AC$462,MATCH(S$3,'Slutlig allokering'!$B$2:$AJ$2,0),FALSE)/1,0)</f>
        <v>0</v>
      </c>
      <c r="T167">
        <f>IFERROR(VLOOKUP($B167,Kraftvärmeprod!$B$1:$AH$479,MATCH(T$2,Kraftvärmeprod!$B$1:$AG$1,0),FALSE)/1,0)-IFERROR(VLOOKUP($B167,'Slutlig allokering'!$B$2:$AC$462,MATCH(T$3,'Slutlig allokering'!$B$2:$AJ$2,0),FALSE)/1,0)</f>
        <v>0</v>
      </c>
      <c r="U167">
        <f>IFERROR(VLOOKUP($B167,Kraftvärmeprod!$B$1:$AH$479,MATCH(U$2,Kraftvärmeprod!$B$1:$AG$1,0),FALSE)/1,0)-IFERROR(VLOOKUP($B167,'Slutlig allokering'!$B$2:$AC$462,MATCH(U$3,'Slutlig allokering'!$B$2:$AJ$2,0),FALSE)/1,0)</f>
        <v>0</v>
      </c>
      <c r="V167">
        <f>IFERROR(VLOOKUP($B167,Kraftvärmeprod!$B$1:$AH$479,MATCH(V$2,Kraftvärmeprod!$B$1:$AG$1,0),FALSE)/1,0)-IFERROR(VLOOKUP($B167,'Slutlig allokering'!$B$2:$AC$462,MATCH(V$3,'Slutlig allokering'!$B$2:$AJ$2,0),FALSE)/1,0)</f>
        <v>0</v>
      </c>
      <c r="W167">
        <f>IFERROR(VLOOKUP($B167,Kraftvärmeprod!$B$1:$AH$479,MATCH(W$2,Kraftvärmeprod!$B$1:$AG$1,0),FALSE)/1,0)-IFERROR(VLOOKUP($B167,'Slutlig allokering'!$B$2:$AC$462,MATCH(W$3,'Slutlig allokering'!$B$2:$AJ$2,0),FALSE)/1,0)</f>
        <v>0</v>
      </c>
      <c r="X167">
        <f>IFERROR(VLOOKUP($B167,Kraftvärmeprod!$B$1:$AH$479,MATCH(X$2,Kraftvärmeprod!$B$1:$AG$1,0),FALSE)/1,0)-IFERROR(VLOOKUP($B167,'Slutlig allokering'!$B$2:$AC$462,MATCH(X$3,'Slutlig allokering'!$B$2:$AJ$2,0),FALSE)/1,0)</f>
        <v>0</v>
      </c>
      <c r="Y167">
        <f>IFERROR(VLOOKUP($B167,Kraftvärmeprod!$B$1:$AH$479,MATCH(Y$2,Kraftvärmeprod!$B$1:$AG$1,0),FALSE)/1,0)-IFERROR(VLOOKUP($B167,'Slutlig allokering'!$B$2:$AC$462,MATCH(Y$3,'Slutlig allokering'!$B$2:$AJ$2,0),FALSE)/1,0)</f>
        <v>0</v>
      </c>
      <c r="Z167">
        <f>IFERROR(VLOOKUP($B167,Kraftvärmeprod!$B$1:$AH$479,MATCH(Z$2,Kraftvärmeprod!$B$1:$AG$1,0),FALSE)/1,0)-IFERROR(VLOOKUP($B167,'Slutlig allokering'!$B$2:$AC$462,MATCH(Z$3,'Slutlig allokering'!$B$2:$AJ$2,0),FALSE)/1,0)</f>
        <v>0</v>
      </c>
      <c r="AA167">
        <f>IFERROR(VLOOKUP($B167,Kraftvärmeprod!$B$1:$AH$479,MATCH(AA$2,Kraftvärmeprod!$B$1:$AG$1,0),FALSE)/1,0)-IFERROR(VLOOKUP($B167,'Slutlig allokering'!$B$2:$AC$462,MATCH(AA$3,'Slutlig allokering'!$B$2:$AJ$2,0),FALSE)/1,0)</f>
        <v>0</v>
      </c>
      <c r="AB167">
        <f>IFERROR(VLOOKUP($B167,Kraftvärmeprod!$B$1:$AH$479,MATCH(AB$2,Kraftvärmeprod!$B$1:$AG$1,0),FALSE)/1,0)-IFERROR(VLOOKUP($B167,'Slutlig allokering'!$B$2:$AC$462,MATCH(AB$3,'Slutlig allokering'!$B$2:$AJ$2,0),FALSE)/1,0)</f>
        <v>0</v>
      </c>
      <c r="AE167">
        <f t="shared" si="4"/>
        <v>0</v>
      </c>
      <c r="AG167">
        <f>IFERROR(VLOOKUP(B167,'Slutlig allokering'!$B$2:$AJ$462,MATCH("Summa justerad allokerad tillförd energi (utan hjälpel och rökgaskondensering):",'Slutlig allokering'!$B$2:$AK$2,0),FALSE)/1,"")</f>
        <v>0</v>
      </c>
      <c r="AI167" s="55" t="str">
        <f>IFERROR(1-VLOOKUP(B167,'Slutlig allokering'!$B$2:$AJ$462,MATCH("Andel av bränsle i kvv som allokerats till värme, exklusive rökgaskondensering och hjälpel",'Slutlig allokering'!$B$2:$AK$2,0),FALSE),"")</f>
        <v/>
      </c>
      <c r="AK167" s="55" t="str">
        <f t="shared" si="5"/>
        <v/>
      </c>
    </row>
    <row r="168" spans="1:37" x14ac:dyDescent="0.35">
      <c r="A168" s="28" t="s">
        <v>213</v>
      </c>
      <c r="B168" s="28" t="s">
        <v>215</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allokering'!$B$2:$AC$462,MATCH(E$3,'Slutlig allokering'!$B$2:$AJ$2,0),FALSE)/1,0)</f>
        <v>0</v>
      </c>
      <c r="F168">
        <f>IFERROR(VLOOKUP($B168,Kraftvärmeprod!$B$1:$AH$479,MATCH(F$2,Kraftvärmeprod!$B$1:$AG$1,0),FALSE)/1,0)-IFERROR(VLOOKUP($B168,'Slutlig allokering'!$B$2:$AC$462,MATCH(F$3,'Slutlig allokering'!$B$2:$AJ$2,0),FALSE)/1,0)</f>
        <v>0</v>
      </c>
      <c r="G168">
        <f>IFERROR(VLOOKUP($B168,Kraftvärmeprod!$B$1:$AH$479,MATCH(G$2,Kraftvärmeprod!$B$1:$AG$1,0),FALSE)/1,0)-IFERROR(VLOOKUP($B168,'Slutlig allokering'!$B$2:$AC$462,MATCH(G$3,'Slutlig allokering'!$B$2:$AJ$2,0),FALSE)/1,0)</f>
        <v>0</v>
      </c>
      <c r="H168">
        <f>IFERROR(VLOOKUP($B168,Kraftvärmeprod!$B$1:$AH$479,MATCH(H$2,Kraftvärmeprod!$B$1:$AG$1,0),FALSE)/1,0)-IFERROR(VLOOKUP($B168,'Slutlig allokering'!$B$2:$AC$462,MATCH(H$3,'Slutlig allokering'!$B$2:$AJ$2,0),FALSE)/1,0)</f>
        <v>0</v>
      </c>
      <c r="I168">
        <f>IFERROR(VLOOKUP($B168,Kraftvärmeprod!$B$1:$AH$479,MATCH(I$2,Kraftvärmeprod!$B$1:$AG$1,0),FALSE)/1,0)-IFERROR(VLOOKUP($B168,'Slutlig allokering'!$B$2:$AC$462,MATCH(I$3,'Slutlig allokering'!$B$2:$AJ$2,0),FALSE)/1,0)</f>
        <v>0</v>
      </c>
      <c r="J168">
        <f>IFERROR(VLOOKUP($B168,Kraftvärmeprod!$B$1:$AH$479,MATCH(J$2,Kraftvärmeprod!$B$1:$AG$1,0),FALSE)/1,0)-IFERROR(VLOOKUP($B168,'Slutlig allokering'!$B$2:$AC$462,MATCH(J$3,'Slutlig allokering'!$B$2:$AJ$2,0),FALSE)/1,0)</f>
        <v>0</v>
      </c>
      <c r="K168">
        <f>IFERROR(VLOOKUP($B168,Kraftvärmeprod!$B$1:$AH$479,MATCH(K$2,Kraftvärmeprod!$B$1:$AG$1,0),FALSE)/1,0)-IFERROR(VLOOKUP($B168,'Slutlig allokering'!$B$2:$AC$462,MATCH(K$3,'Slutlig allokering'!$B$2:$AJ$2,0),FALSE)/1,0)</f>
        <v>0</v>
      </c>
      <c r="L168">
        <f>IFERROR(VLOOKUP($B168,Kraftvärmeprod!$B$1:$AH$479,MATCH(L$2,Kraftvärmeprod!$B$1:$AG$1,0),FALSE)/1,0)-IFERROR(VLOOKUP($B168,'Slutlig allokering'!$B$2:$AC$462,MATCH(L$3,'Slutlig allokering'!$B$2:$AJ$2,0),FALSE)/1,0)</f>
        <v>0</v>
      </c>
      <c r="M168" s="143">
        <f>IFERROR(VLOOKUP($B168,Miljö!$B$1:$S$477,MATCH(M$2,Miljö!$B$1:$X$1,0),FALSE)/1,0)-IFERROR(VLOOKUP($B168,'Slutlig allokering'!$B$2:$AC$462,MATCH(M$3,'Slutlig allokering'!$B$2:$AJ$2,0),FALSE)/1,0)</f>
        <v>0</v>
      </c>
      <c r="N168">
        <f>IFERROR(VLOOKUP($B168,Kraftvärmeprod!$B$1:$AH$479,MATCH(N$2,Kraftvärmeprod!$B$1:$AG$1,0),FALSE)/1,0)-IFERROR(VLOOKUP($B168,'Slutlig allokering'!$B$2:$AC$462,MATCH(N$3,'Slutlig allokering'!$B$2:$AJ$2,0),FALSE)/1,0)</f>
        <v>0</v>
      </c>
      <c r="O168">
        <f>IFERROR(VLOOKUP($B168,Kraftvärmeprod!$B$1:$AH$479,MATCH(O$2,Kraftvärmeprod!$B$1:$AG$1,0),FALSE)/1,0)-IFERROR(VLOOKUP($B168,'Slutlig allokering'!$B$2:$AC$462,MATCH(O$3,'Slutlig allokering'!$B$2:$AJ$2,0),FALSE)/1,0)</f>
        <v>0</v>
      </c>
      <c r="P168">
        <f>IFERROR(VLOOKUP($B168,Kraftvärmeprod!$B$1:$AH$479,MATCH(P$2,Kraftvärmeprod!$B$1:$AG$1,0),FALSE)/1,0)-IFERROR(VLOOKUP($B168,'Slutlig allokering'!$B$2:$AC$462,MATCH(P$3,'Slutlig allokering'!$B$2:$AJ$2,0),FALSE)/1,0)</f>
        <v>0</v>
      </c>
      <c r="Q168">
        <f>IFERROR(VLOOKUP($B168,Kraftvärmeprod!$B$1:$AH$479,MATCH(Q$2,Kraftvärmeprod!$B$1:$AG$1,0),FALSE)/1,0)-IFERROR(VLOOKUP($B168,'Slutlig allokering'!$B$2:$AC$462,MATCH(Q$3,'Slutlig allokering'!$B$2:$AJ$2,0),FALSE)/1,0)</f>
        <v>0</v>
      </c>
      <c r="R168">
        <f>IFERROR(VLOOKUP($B168,Kraftvärmeprod!$B$1:$AH$479,MATCH(R$2,Kraftvärmeprod!$B$1:$AG$1,0),FALSE)/1,0)-IFERROR(VLOOKUP($B168,'Slutlig allokering'!$B$2:$AC$462,MATCH(R$3,'Slutlig allokering'!$B$2:$AJ$2,0),FALSE)/1,0)</f>
        <v>0</v>
      </c>
      <c r="S168">
        <f>IFERROR(VLOOKUP($B168,Kraftvärmeprod!$B$1:$AH$479,MATCH(S$2,Kraftvärmeprod!$B$1:$AG$1,0),FALSE)/1,0)-IFERROR(VLOOKUP($B168,'Slutlig allokering'!$B$2:$AC$462,MATCH(S$3,'Slutlig allokering'!$B$2:$AJ$2,0),FALSE)/1,0)</f>
        <v>0</v>
      </c>
      <c r="T168">
        <f>IFERROR(VLOOKUP($B168,Kraftvärmeprod!$B$1:$AH$479,MATCH(T$2,Kraftvärmeprod!$B$1:$AG$1,0),FALSE)/1,0)-IFERROR(VLOOKUP($B168,'Slutlig allokering'!$B$2:$AC$462,MATCH(T$3,'Slutlig allokering'!$B$2:$AJ$2,0),FALSE)/1,0)</f>
        <v>0</v>
      </c>
      <c r="U168">
        <f>IFERROR(VLOOKUP($B168,Kraftvärmeprod!$B$1:$AH$479,MATCH(U$2,Kraftvärmeprod!$B$1:$AG$1,0),FALSE)/1,0)-IFERROR(VLOOKUP($B168,'Slutlig allokering'!$B$2:$AC$462,MATCH(U$3,'Slutlig allokering'!$B$2:$AJ$2,0),FALSE)/1,0)</f>
        <v>0</v>
      </c>
      <c r="V168">
        <f>IFERROR(VLOOKUP($B168,Kraftvärmeprod!$B$1:$AH$479,MATCH(V$2,Kraftvärmeprod!$B$1:$AG$1,0),FALSE)/1,0)-IFERROR(VLOOKUP($B168,'Slutlig allokering'!$B$2:$AC$462,MATCH(V$3,'Slutlig allokering'!$B$2:$AJ$2,0),FALSE)/1,0)</f>
        <v>0</v>
      </c>
      <c r="W168">
        <f>IFERROR(VLOOKUP($B168,Kraftvärmeprod!$B$1:$AH$479,MATCH(W$2,Kraftvärmeprod!$B$1:$AG$1,0),FALSE)/1,0)-IFERROR(VLOOKUP($B168,'Slutlig allokering'!$B$2:$AC$462,MATCH(W$3,'Slutlig allokering'!$B$2:$AJ$2,0),FALSE)/1,0)</f>
        <v>0</v>
      </c>
      <c r="X168">
        <f>IFERROR(VLOOKUP($B168,Kraftvärmeprod!$B$1:$AH$479,MATCH(X$2,Kraftvärmeprod!$B$1:$AG$1,0),FALSE)/1,0)-IFERROR(VLOOKUP($B168,'Slutlig allokering'!$B$2:$AC$462,MATCH(X$3,'Slutlig allokering'!$B$2:$AJ$2,0),FALSE)/1,0)</f>
        <v>0</v>
      </c>
      <c r="Y168">
        <f>IFERROR(VLOOKUP($B168,Kraftvärmeprod!$B$1:$AH$479,MATCH(Y$2,Kraftvärmeprod!$B$1:$AG$1,0),FALSE)/1,0)-IFERROR(VLOOKUP($B168,'Slutlig allokering'!$B$2:$AC$462,MATCH(Y$3,'Slutlig allokering'!$B$2:$AJ$2,0),FALSE)/1,0)</f>
        <v>0</v>
      </c>
      <c r="Z168">
        <f>IFERROR(VLOOKUP($B168,Kraftvärmeprod!$B$1:$AH$479,MATCH(Z$2,Kraftvärmeprod!$B$1:$AG$1,0),FALSE)/1,0)-IFERROR(VLOOKUP($B168,'Slutlig allokering'!$B$2:$AC$462,MATCH(Z$3,'Slutlig allokering'!$B$2:$AJ$2,0),FALSE)/1,0)</f>
        <v>0</v>
      </c>
      <c r="AA168">
        <f>IFERROR(VLOOKUP($B168,Kraftvärmeprod!$B$1:$AH$479,MATCH(AA$2,Kraftvärmeprod!$B$1:$AG$1,0),FALSE)/1,0)-IFERROR(VLOOKUP($B168,'Slutlig allokering'!$B$2:$AC$462,MATCH(AA$3,'Slutlig allokering'!$B$2:$AJ$2,0),FALSE)/1,0)</f>
        <v>0</v>
      </c>
      <c r="AB168">
        <f>IFERROR(VLOOKUP($B168,Kraftvärmeprod!$B$1:$AH$479,MATCH(AB$2,Kraftvärmeprod!$B$1:$AG$1,0),FALSE)/1,0)-IFERROR(VLOOKUP($B168,'Slutlig allokering'!$B$2:$AC$462,MATCH(AB$3,'Slutlig allokering'!$B$2:$AJ$2,0),FALSE)/1,0)</f>
        <v>0</v>
      </c>
      <c r="AE168">
        <f t="shared" si="4"/>
        <v>0</v>
      </c>
      <c r="AG168">
        <f>IFERROR(VLOOKUP(B168,'Slutlig allokering'!$B$2:$AJ$462,MATCH("Summa justerad allokerad tillförd energi (utan hjälpel och rökgaskondensering):",'Slutlig allokering'!$B$2:$AK$2,0),FALSE)/1,"")</f>
        <v>0</v>
      </c>
      <c r="AI168" s="55" t="str">
        <f>IFERROR(1-VLOOKUP(B168,'Slutlig allokering'!$B$2:$AJ$462,MATCH("Andel av bränsle i kvv som allokerats till värme, exklusive rökgaskondensering och hjälpel",'Slutlig allokering'!$B$2:$AK$2,0),FALSE),"")</f>
        <v/>
      </c>
      <c r="AK168" s="55" t="str">
        <f t="shared" si="5"/>
        <v/>
      </c>
    </row>
    <row r="169" spans="1:37" x14ac:dyDescent="0.35">
      <c r="A169" s="28" t="s">
        <v>216</v>
      </c>
      <c r="B169" s="28" t="s">
        <v>217</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allokering'!$B$2:$AC$462,MATCH(E$3,'Slutlig allokering'!$B$2:$AJ$2,0),FALSE)/1,0)</f>
        <v>0</v>
      </c>
      <c r="F169">
        <f>IFERROR(VLOOKUP($B169,Kraftvärmeprod!$B$1:$AH$479,MATCH(F$2,Kraftvärmeprod!$B$1:$AG$1,0),FALSE)/1,0)-IFERROR(VLOOKUP($B169,'Slutlig allokering'!$B$2:$AC$462,MATCH(F$3,'Slutlig allokering'!$B$2:$AJ$2,0),FALSE)/1,0)</f>
        <v>0</v>
      </c>
      <c r="G169">
        <f>IFERROR(VLOOKUP($B169,Kraftvärmeprod!$B$1:$AH$479,MATCH(G$2,Kraftvärmeprod!$B$1:$AG$1,0),FALSE)/1,0)-IFERROR(VLOOKUP($B169,'Slutlig allokering'!$B$2:$AC$462,MATCH(G$3,'Slutlig allokering'!$B$2:$AJ$2,0),FALSE)/1,0)</f>
        <v>0</v>
      </c>
      <c r="H169">
        <f>IFERROR(VLOOKUP($B169,Kraftvärmeprod!$B$1:$AH$479,MATCH(H$2,Kraftvärmeprod!$B$1:$AG$1,0),FALSE)/1,0)-IFERROR(VLOOKUP($B169,'Slutlig allokering'!$B$2:$AC$462,MATCH(H$3,'Slutlig allokering'!$B$2:$AJ$2,0),FALSE)/1,0)</f>
        <v>0</v>
      </c>
      <c r="I169">
        <f>IFERROR(VLOOKUP($B169,Kraftvärmeprod!$B$1:$AH$479,MATCH(I$2,Kraftvärmeprod!$B$1:$AG$1,0),FALSE)/1,0)-IFERROR(VLOOKUP($B169,'Slutlig allokering'!$B$2:$AC$462,MATCH(I$3,'Slutlig allokering'!$B$2:$AJ$2,0),FALSE)/1,0)</f>
        <v>0</v>
      </c>
      <c r="J169">
        <f>IFERROR(VLOOKUP($B169,Kraftvärmeprod!$B$1:$AH$479,MATCH(J$2,Kraftvärmeprod!$B$1:$AG$1,0),FALSE)/1,0)-IFERROR(VLOOKUP($B169,'Slutlig allokering'!$B$2:$AC$462,MATCH(J$3,'Slutlig allokering'!$B$2:$AJ$2,0),FALSE)/1,0)</f>
        <v>0</v>
      </c>
      <c r="K169">
        <f>IFERROR(VLOOKUP($B169,Kraftvärmeprod!$B$1:$AH$479,MATCH(K$2,Kraftvärmeprod!$B$1:$AG$1,0),FALSE)/1,0)-IFERROR(VLOOKUP($B169,'Slutlig allokering'!$B$2:$AC$462,MATCH(K$3,'Slutlig allokering'!$B$2:$AJ$2,0),FALSE)/1,0)</f>
        <v>0</v>
      </c>
      <c r="L169">
        <f>IFERROR(VLOOKUP($B169,Kraftvärmeprod!$B$1:$AH$479,MATCH(L$2,Kraftvärmeprod!$B$1:$AG$1,0),FALSE)/1,0)-IFERROR(VLOOKUP($B169,'Slutlig allokering'!$B$2:$AC$462,MATCH(L$3,'Slutlig allokering'!$B$2:$AJ$2,0),FALSE)/1,0)</f>
        <v>0</v>
      </c>
      <c r="M169" s="143">
        <f>IFERROR(VLOOKUP($B169,Miljö!$B$1:$S$477,MATCH(M$2,Miljö!$B$1:$X$1,0),FALSE)/1,0)-IFERROR(VLOOKUP($B169,'Slutlig allokering'!$B$2:$AC$462,MATCH(M$3,'Slutlig allokering'!$B$2:$AJ$2,0),FALSE)/1,0)</f>
        <v>0</v>
      </c>
      <c r="N169">
        <f>IFERROR(VLOOKUP($B169,Kraftvärmeprod!$B$1:$AH$479,MATCH(N$2,Kraftvärmeprod!$B$1:$AG$1,0),FALSE)/1,0)-IFERROR(VLOOKUP($B169,'Slutlig allokering'!$B$2:$AC$462,MATCH(N$3,'Slutlig allokering'!$B$2:$AJ$2,0),FALSE)/1,0)</f>
        <v>0</v>
      </c>
      <c r="O169">
        <f>IFERROR(VLOOKUP($B169,Kraftvärmeprod!$B$1:$AH$479,MATCH(O$2,Kraftvärmeprod!$B$1:$AG$1,0),FALSE)/1,0)-IFERROR(VLOOKUP($B169,'Slutlig allokering'!$B$2:$AC$462,MATCH(O$3,'Slutlig allokering'!$B$2:$AJ$2,0),FALSE)/1,0)</f>
        <v>0</v>
      </c>
      <c r="P169">
        <f>IFERROR(VLOOKUP($B169,Kraftvärmeprod!$B$1:$AH$479,MATCH(P$2,Kraftvärmeprod!$B$1:$AG$1,0),FALSE)/1,0)-IFERROR(VLOOKUP($B169,'Slutlig allokering'!$B$2:$AC$462,MATCH(P$3,'Slutlig allokering'!$B$2:$AJ$2,0),FALSE)/1,0)</f>
        <v>0</v>
      </c>
      <c r="Q169">
        <f>IFERROR(VLOOKUP($B169,Kraftvärmeprod!$B$1:$AH$479,MATCH(Q$2,Kraftvärmeprod!$B$1:$AG$1,0),FALSE)/1,0)-IFERROR(VLOOKUP($B169,'Slutlig allokering'!$B$2:$AC$462,MATCH(Q$3,'Slutlig allokering'!$B$2:$AJ$2,0),FALSE)/1,0)</f>
        <v>0</v>
      </c>
      <c r="R169">
        <f>IFERROR(VLOOKUP($B169,Kraftvärmeprod!$B$1:$AH$479,MATCH(R$2,Kraftvärmeprod!$B$1:$AG$1,0),FALSE)/1,0)-IFERROR(VLOOKUP($B169,'Slutlig allokering'!$B$2:$AC$462,MATCH(R$3,'Slutlig allokering'!$B$2:$AJ$2,0),FALSE)/1,0)</f>
        <v>0</v>
      </c>
      <c r="S169">
        <f>IFERROR(VLOOKUP($B169,Kraftvärmeprod!$B$1:$AH$479,MATCH(S$2,Kraftvärmeprod!$B$1:$AG$1,0),FALSE)/1,0)-IFERROR(VLOOKUP($B169,'Slutlig allokering'!$B$2:$AC$462,MATCH(S$3,'Slutlig allokering'!$B$2:$AJ$2,0),FALSE)/1,0)</f>
        <v>0</v>
      </c>
      <c r="T169">
        <f>IFERROR(VLOOKUP($B169,Kraftvärmeprod!$B$1:$AH$479,MATCH(T$2,Kraftvärmeprod!$B$1:$AG$1,0),FALSE)/1,0)-IFERROR(VLOOKUP($B169,'Slutlig allokering'!$B$2:$AC$462,MATCH(T$3,'Slutlig allokering'!$B$2:$AJ$2,0),FALSE)/1,0)</f>
        <v>0</v>
      </c>
      <c r="U169">
        <f>IFERROR(VLOOKUP($B169,Kraftvärmeprod!$B$1:$AH$479,MATCH(U$2,Kraftvärmeprod!$B$1:$AG$1,0),FALSE)/1,0)-IFERROR(VLOOKUP($B169,'Slutlig allokering'!$B$2:$AC$462,MATCH(U$3,'Slutlig allokering'!$B$2:$AJ$2,0),FALSE)/1,0)</f>
        <v>0</v>
      </c>
      <c r="V169">
        <f>IFERROR(VLOOKUP($B169,Kraftvärmeprod!$B$1:$AH$479,MATCH(V$2,Kraftvärmeprod!$B$1:$AG$1,0),FALSE)/1,0)-IFERROR(VLOOKUP($B169,'Slutlig allokering'!$B$2:$AC$462,MATCH(V$3,'Slutlig allokering'!$B$2:$AJ$2,0),FALSE)/1,0)</f>
        <v>0</v>
      </c>
      <c r="W169">
        <f>IFERROR(VLOOKUP($B169,Kraftvärmeprod!$B$1:$AH$479,MATCH(W$2,Kraftvärmeprod!$B$1:$AG$1,0),FALSE)/1,0)-IFERROR(VLOOKUP($B169,'Slutlig allokering'!$B$2:$AC$462,MATCH(W$3,'Slutlig allokering'!$B$2:$AJ$2,0),FALSE)/1,0)</f>
        <v>0</v>
      </c>
      <c r="X169">
        <f>IFERROR(VLOOKUP($B169,Kraftvärmeprod!$B$1:$AH$479,MATCH(X$2,Kraftvärmeprod!$B$1:$AG$1,0),FALSE)/1,0)-IFERROR(VLOOKUP($B169,'Slutlig allokering'!$B$2:$AC$462,MATCH(X$3,'Slutlig allokering'!$B$2:$AJ$2,0),FALSE)/1,0)</f>
        <v>0</v>
      </c>
      <c r="Y169">
        <f>IFERROR(VLOOKUP($B169,Kraftvärmeprod!$B$1:$AH$479,MATCH(Y$2,Kraftvärmeprod!$B$1:$AG$1,0),FALSE)/1,0)-IFERROR(VLOOKUP($B169,'Slutlig allokering'!$B$2:$AC$462,MATCH(Y$3,'Slutlig allokering'!$B$2:$AJ$2,0),FALSE)/1,0)</f>
        <v>0</v>
      </c>
      <c r="Z169">
        <f>IFERROR(VLOOKUP($B169,Kraftvärmeprod!$B$1:$AH$479,MATCH(Z$2,Kraftvärmeprod!$B$1:$AG$1,0),FALSE)/1,0)-IFERROR(VLOOKUP($B169,'Slutlig allokering'!$B$2:$AC$462,MATCH(Z$3,'Slutlig allokering'!$B$2:$AJ$2,0),FALSE)/1,0)</f>
        <v>0</v>
      </c>
      <c r="AA169">
        <f>IFERROR(VLOOKUP($B169,Kraftvärmeprod!$B$1:$AH$479,MATCH(AA$2,Kraftvärmeprod!$B$1:$AG$1,0),FALSE)/1,0)-IFERROR(VLOOKUP($B169,'Slutlig allokering'!$B$2:$AC$462,MATCH(AA$3,'Slutlig allokering'!$B$2:$AJ$2,0),FALSE)/1,0)</f>
        <v>0</v>
      </c>
      <c r="AB169">
        <f>IFERROR(VLOOKUP($B169,Kraftvärmeprod!$B$1:$AH$479,MATCH(AB$2,Kraftvärmeprod!$B$1:$AG$1,0),FALSE)/1,0)-IFERROR(VLOOKUP($B169,'Slutlig allokering'!$B$2:$AC$462,MATCH(AB$3,'Slutlig allokering'!$B$2:$AJ$2,0),FALSE)/1,0)</f>
        <v>0</v>
      </c>
      <c r="AE169">
        <f t="shared" si="4"/>
        <v>0</v>
      </c>
      <c r="AG169">
        <f>IFERROR(VLOOKUP(B169,'Slutlig allokering'!$B$2:$AJ$462,MATCH("Summa justerad allokerad tillförd energi (utan hjälpel och rökgaskondensering):",'Slutlig allokering'!$B$2:$AK$2,0),FALSE)/1,"")</f>
        <v>0</v>
      </c>
      <c r="AI169" s="55" t="str">
        <f>IFERROR(1-VLOOKUP(B169,'Slutlig allokering'!$B$2:$AJ$462,MATCH("Andel av bränsle i kvv som allokerats till värme, exklusive rökgaskondensering och hjälpel",'Slutlig allokering'!$B$2:$AK$2,0),FALSE),"")</f>
        <v/>
      </c>
      <c r="AK169" s="55" t="str">
        <f t="shared" si="5"/>
        <v/>
      </c>
    </row>
    <row r="170" spans="1:37" x14ac:dyDescent="0.35">
      <c r="A170" s="28" t="s">
        <v>218</v>
      </c>
      <c r="B170" s="28" t="s">
        <v>219</v>
      </c>
      <c r="C170" t="str">
        <f>IFERROR(VLOOKUP($B170,Kraftvärmeprod!$B$1:$AH$479,MATCH(C$3,Kraftvärmeprod!$B$1:$AG$1,0),FALSE)/1,"")</f>
        <v/>
      </c>
      <c r="D170" t="str">
        <f>IFERROR(VLOOKUP($B170,Kraftvärmeprod!$B$1:$AH$479,MATCH(D$3,Kraftvärmeprod!$B$1:$AG$1,0),FALSE)/1,"")</f>
        <v/>
      </c>
      <c r="E170">
        <f>IFERROR(VLOOKUP($B170,Kraftvärmeprod!$B$1:$AH$479,MATCH(E$2,Kraftvärmeprod!$B$1:$AG$1,0),FALSE)/1,0)-IFERROR(VLOOKUP($B170,'Slutlig allokering'!$B$2:$AC$462,MATCH(E$3,'Slutlig allokering'!$B$2:$AJ$2,0),FALSE)/1,0)</f>
        <v>0</v>
      </c>
      <c r="F170">
        <f>IFERROR(VLOOKUP($B170,Kraftvärmeprod!$B$1:$AH$479,MATCH(F$2,Kraftvärmeprod!$B$1:$AG$1,0),FALSE)/1,0)-IFERROR(VLOOKUP($B170,'Slutlig allokering'!$B$2:$AC$462,MATCH(F$3,'Slutlig allokering'!$B$2:$AJ$2,0),FALSE)/1,0)</f>
        <v>0</v>
      </c>
      <c r="G170">
        <f>IFERROR(VLOOKUP($B170,Kraftvärmeprod!$B$1:$AH$479,MATCH(G$2,Kraftvärmeprod!$B$1:$AG$1,0),FALSE)/1,0)-IFERROR(VLOOKUP($B170,'Slutlig allokering'!$B$2:$AC$462,MATCH(G$3,'Slutlig allokering'!$B$2:$AJ$2,0),FALSE)/1,0)</f>
        <v>0</v>
      </c>
      <c r="H170">
        <f>IFERROR(VLOOKUP($B170,Kraftvärmeprod!$B$1:$AH$479,MATCH(H$2,Kraftvärmeprod!$B$1:$AG$1,0),FALSE)/1,0)-IFERROR(VLOOKUP($B170,'Slutlig allokering'!$B$2:$AC$462,MATCH(H$3,'Slutlig allokering'!$B$2:$AJ$2,0),FALSE)/1,0)</f>
        <v>0</v>
      </c>
      <c r="I170">
        <f>IFERROR(VLOOKUP($B170,Kraftvärmeprod!$B$1:$AH$479,MATCH(I$2,Kraftvärmeprod!$B$1:$AG$1,0),FALSE)/1,0)-IFERROR(VLOOKUP($B170,'Slutlig allokering'!$B$2:$AC$462,MATCH(I$3,'Slutlig allokering'!$B$2:$AJ$2,0),FALSE)/1,0)</f>
        <v>0</v>
      </c>
      <c r="J170">
        <f>IFERROR(VLOOKUP($B170,Kraftvärmeprod!$B$1:$AH$479,MATCH(J$2,Kraftvärmeprod!$B$1:$AG$1,0),FALSE)/1,0)-IFERROR(VLOOKUP($B170,'Slutlig allokering'!$B$2:$AC$462,MATCH(J$3,'Slutlig allokering'!$B$2:$AJ$2,0),FALSE)/1,0)</f>
        <v>0</v>
      </c>
      <c r="K170">
        <f>IFERROR(VLOOKUP($B170,Kraftvärmeprod!$B$1:$AH$479,MATCH(K$2,Kraftvärmeprod!$B$1:$AG$1,0),FALSE)/1,0)-IFERROR(VLOOKUP($B170,'Slutlig allokering'!$B$2:$AC$462,MATCH(K$3,'Slutlig allokering'!$B$2:$AJ$2,0),FALSE)/1,0)</f>
        <v>0</v>
      </c>
      <c r="L170">
        <f>IFERROR(VLOOKUP($B170,Kraftvärmeprod!$B$1:$AH$479,MATCH(L$2,Kraftvärmeprod!$B$1:$AG$1,0),FALSE)/1,0)-IFERROR(VLOOKUP($B170,'Slutlig allokering'!$B$2:$AC$462,MATCH(L$3,'Slutlig allokering'!$B$2:$AJ$2,0),FALSE)/1,0)</f>
        <v>0</v>
      </c>
      <c r="M170" s="143">
        <f>IFERROR(VLOOKUP($B170,Miljö!$B$1:$S$477,MATCH(M$2,Miljö!$B$1:$X$1,0),FALSE)/1,0)-IFERROR(VLOOKUP($B170,'Slutlig allokering'!$B$2:$AC$462,MATCH(M$3,'Slutlig allokering'!$B$2:$AJ$2,0),FALSE)/1,0)</f>
        <v>0</v>
      </c>
      <c r="N170">
        <f>IFERROR(VLOOKUP($B170,Kraftvärmeprod!$B$1:$AH$479,MATCH(N$2,Kraftvärmeprod!$B$1:$AG$1,0),FALSE)/1,0)-IFERROR(VLOOKUP($B170,'Slutlig allokering'!$B$2:$AC$462,MATCH(N$3,'Slutlig allokering'!$B$2:$AJ$2,0),FALSE)/1,0)</f>
        <v>0</v>
      </c>
      <c r="O170">
        <f>IFERROR(VLOOKUP($B170,Kraftvärmeprod!$B$1:$AH$479,MATCH(O$2,Kraftvärmeprod!$B$1:$AG$1,0),FALSE)/1,0)-IFERROR(VLOOKUP($B170,'Slutlig allokering'!$B$2:$AC$462,MATCH(O$3,'Slutlig allokering'!$B$2:$AJ$2,0),FALSE)/1,0)</f>
        <v>0</v>
      </c>
      <c r="P170">
        <f>IFERROR(VLOOKUP($B170,Kraftvärmeprod!$B$1:$AH$479,MATCH(P$2,Kraftvärmeprod!$B$1:$AG$1,0),FALSE)/1,0)-IFERROR(VLOOKUP($B170,'Slutlig allokering'!$B$2:$AC$462,MATCH(P$3,'Slutlig allokering'!$B$2:$AJ$2,0),FALSE)/1,0)</f>
        <v>0</v>
      </c>
      <c r="Q170">
        <f>IFERROR(VLOOKUP($B170,Kraftvärmeprod!$B$1:$AH$479,MATCH(Q$2,Kraftvärmeprod!$B$1:$AG$1,0),FALSE)/1,0)-IFERROR(VLOOKUP($B170,'Slutlig allokering'!$B$2:$AC$462,MATCH(Q$3,'Slutlig allokering'!$B$2:$AJ$2,0),FALSE)/1,0)</f>
        <v>0</v>
      </c>
      <c r="R170">
        <f>IFERROR(VLOOKUP($B170,Kraftvärmeprod!$B$1:$AH$479,MATCH(R$2,Kraftvärmeprod!$B$1:$AG$1,0),FALSE)/1,0)-IFERROR(VLOOKUP($B170,'Slutlig allokering'!$B$2:$AC$462,MATCH(R$3,'Slutlig allokering'!$B$2:$AJ$2,0),FALSE)/1,0)</f>
        <v>0</v>
      </c>
      <c r="S170">
        <f>IFERROR(VLOOKUP($B170,Kraftvärmeprod!$B$1:$AH$479,MATCH(S$2,Kraftvärmeprod!$B$1:$AG$1,0),FALSE)/1,0)-IFERROR(VLOOKUP($B170,'Slutlig allokering'!$B$2:$AC$462,MATCH(S$3,'Slutlig allokering'!$B$2:$AJ$2,0),FALSE)/1,0)</f>
        <v>0</v>
      </c>
      <c r="T170">
        <f>IFERROR(VLOOKUP($B170,Kraftvärmeprod!$B$1:$AH$479,MATCH(T$2,Kraftvärmeprod!$B$1:$AG$1,0),FALSE)/1,0)-IFERROR(VLOOKUP($B170,'Slutlig allokering'!$B$2:$AC$462,MATCH(T$3,'Slutlig allokering'!$B$2:$AJ$2,0),FALSE)/1,0)</f>
        <v>0</v>
      </c>
      <c r="U170">
        <f>IFERROR(VLOOKUP($B170,Kraftvärmeprod!$B$1:$AH$479,MATCH(U$2,Kraftvärmeprod!$B$1:$AG$1,0),FALSE)/1,0)-IFERROR(VLOOKUP($B170,'Slutlig allokering'!$B$2:$AC$462,MATCH(U$3,'Slutlig allokering'!$B$2:$AJ$2,0),FALSE)/1,0)</f>
        <v>0</v>
      </c>
      <c r="V170">
        <f>IFERROR(VLOOKUP($B170,Kraftvärmeprod!$B$1:$AH$479,MATCH(V$2,Kraftvärmeprod!$B$1:$AG$1,0),FALSE)/1,0)-IFERROR(VLOOKUP($B170,'Slutlig allokering'!$B$2:$AC$462,MATCH(V$3,'Slutlig allokering'!$B$2:$AJ$2,0),FALSE)/1,0)</f>
        <v>0</v>
      </c>
      <c r="W170">
        <f>IFERROR(VLOOKUP($B170,Kraftvärmeprod!$B$1:$AH$479,MATCH(W$2,Kraftvärmeprod!$B$1:$AG$1,0),FALSE)/1,0)-IFERROR(VLOOKUP($B170,'Slutlig allokering'!$B$2:$AC$462,MATCH(W$3,'Slutlig allokering'!$B$2:$AJ$2,0),FALSE)/1,0)</f>
        <v>0</v>
      </c>
      <c r="X170">
        <f>IFERROR(VLOOKUP($B170,Kraftvärmeprod!$B$1:$AH$479,MATCH(X$2,Kraftvärmeprod!$B$1:$AG$1,0),FALSE)/1,0)-IFERROR(VLOOKUP($B170,'Slutlig allokering'!$B$2:$AC$462,MATCH(X$3,'Slutlig allokering'!$B$2:$AJ$2,0),FALSE)/1,0)</f>
        <v>0</v>
      </c>
      <c r="Y170">
        <f>IFERROR(VLOOKUP($B170,Kraftvärmeprod!$B$1:$AH$479,MATCH(Y$2,Kraftvärmeprod!$B$1:$AG$1,0),FALSE)/1,0)-IFERROR(VLOOKUP($B170,'Slutlig allokering'!$B$2:$AC$462,MATCH(Y$3,'Slutlig allokering'!$B$2:$AJ$2,0),FALSE)/1,0)</f>
        <v>0</v>
      </c>
      <c r="Z170">
        <f>IFERROR(VLOOKUP($B170,Kraftvärmeprod!$B$1:$AH$479,MATCH(Z$2,Kraftvärmeprod!$B$1:$AG$1,0),FALSE)/1,0)-IFERROR(VLOOKUP($B170,'Slutlig allokering'!$B$2:$AC$462,MATCH(Z$3,'Slutlig allokering'!$B$2:$AJ$2,0),FALSE)/1,0)</f>
        <v>0</v>
      </c>
      <c r="AA170">
        <f>IFERROR(VLOOKUP($B170,Kraftvärmeprod!$B$1:$AH$479,MATCH(AA$2,Kraftvärmeprod!$B$1:$AG$1,0),FALSE)/1,0)-IFERROR(VLOOKUP($B170,'Slutlig allokering'!$B$2:$AC$462,MATCH(AA$3,'Slutlig allokering'!$B$2:$AJ$2,0),FALSE)/1,0)</f>
        <v>0</v>
      </c>
      <c r="AB170">
        <f>IFERROR(VLOOKUP($B170,Kraftvärmeprod!$B$1:$AH$479,MATCH(AB$2,Kraftvärmeprod!$B$1:$AG$1,0),FALSE)/1,0)-IFERROR(VLOOKUP($B170,'Slutlig allokering'!$B$2:$AC$462,MATCH(AB$3,'Slutlig allokering'!$B$2:$AJ$2,0),FALSE)/1,0)</f>
        <v>0</v>
      </c>
      <c r="AE170">
        <f t="shared" si="4"/>
        <v>0</v>
      </c>
      <c r="AG170">
        <f>IFERROR(VLOOKUP(B170,'Slutlig allokering'!$B$2:$AJ$462,MATCH("Summa justerad allokerad tillförd energi (utan hjälpel och rökgaskondensering):",'Slutlig allokering'!$B$2:$AK$2,0),FALSE)/1,"")</f>
        <v>0</v>
      </c>
      <c r="AI170" s="55" t="str">
        <f>IFERROR(1-VLOOKUP(B170,'Slutlig allokering'!$B$2:$AJ$462,MATCH("Andel av bränsle i kvv som allokerats till värme, exklusive rökgaskondensering och hjälpel",'Slutlig allokering'!$B$2:$AK$2,0),FALSE),"")</f>
        <v/>
      </c>
      <c r="AK170" s="55" t="str">
        <f t="shared" si="5"/>
        <v/>
      </c>
    </row>
    <row r="171" spans="1:37" x14ac:dyDescent="0.35">
      <c r="A171" s="28" t="s">
        <v>218</v>
      </c>
      <c r="B171" s="28" t="s">
        <v>220</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allokering'!$B$2:$AC$462,MATCH(E$3,'Slutlig allokering'!$B$2:$AJ$2,0),FALSE)/1,0)</f>
        <v>0</v>
      </c>
      <c r="F171">
        <f>IFERROR(VLOOKUP($B171,Kraftvärmeprod!$B$1:$AH$479,MATCH(F$2,Kraftvärmeprod!$B$1:$AG$1,0),FALSE)/1,0)-IFERROR(VLOOKUP($B171,'Slutlig allokering'!$B$2:$AC$462,MATCH(F$3,'Slutlig allokering'!$B$2:$AJ$2,0),FALSE)/1,0)</f>
        <v>0</v>
      </c>
      <c r="G171">
        <f>IFERROR(VLOOKUP($B171,Kraftvärmeprod!$B$1:$AH$479,MATCH(G$2,Kraftvärmeprod!$B$1:$AG$1,0),FALSE)/1,0)-IFERROR(VLOOKUP($B171,'Slutlig allokering'!$B$2:$AC$462,MATCH(G$3,'Slutlig allokering'!$B$2:$AJ$2,0),FALSE)/1,0)</f>
        <v>0</v>
      </c>
      <c r="H171">
        <f>IFERROR(VLOOKUP($B171,Kraftvärmeprod!$B$1:$AH$479,MATCH(H$2,Kraftvärmeprod!$B$1:$AG$1,0),FALSE)/1,0)-IFERROR(VLOOKUP($B171,'Slutlig allokering'!$B$2:$AC$462,MATCH(H$3,'Slutlig allokering'!$B$2:$AJ$2,0),FALSE)/1,0)</f>
        <v>0</v>
      </c>
      <c r="I171">
        <f>IFERROR(VLOOKUP($B171,Kraftvärmeprod!$B$1:$AH$479,MATCH(I$2,Kraftvärmeprod!$B$1:$AG$1,0),FALSE)/1,0)-IFERROR(VLOOKUP($B171,'Slutlig allokering'!$B$2:$AC$462,MATCH(I$3,'Slutlig allokering'!$B$2:$AJ$2,0),FALSE)/1,0)</f>
        <v>0</v>
      </c>
      <c r="J171">
        <f>IFERROR(VLOOKUP($B171,Kraftvärmeprod!$B$1:$AH$479,MATCH(J$2,Kraftvärmeprod!$B$1:$AG$1,0),FALSE)/1,0)-IFERROR(VLOOKUP($B171,'Slutlig allokering'!$B$2:$AC$462,MATCH(J$3,'Slutlig allokering'!$B$2:$AJ$2,0),FALSE)/1,0)</f>
        <v>0</v>
      </c>
      <c r="K171">
        <f>IFERROR(VLOOKUP($B171,Kraftvärmeprod!$B$1:$AH$479,MATCH(K$2,Kraftvärmeprod!$B$1:$AG$1,0),FALSE)/1,0)-IFERROR(VLOOKUP($B171,'Slutlig allokering'!$B$2:$AC$462,MATCH(K$3,'Slutlig allokering'!$B$2:$AJ$2,0),FALSE)/1,0)</f>
        <v>0</v>
      </c>
      <c r="L171">
        <f>IFERROR(VLOOKUP($B171,Kraftvärmeprod!$B$1:$AH$479,MATCH(L$2,Kraftvärmeprod!$B$1:$AG$1,0),FALSE)/1,0)-IFERROR(VLOOKUP($B171,'Slutlig allokering'!$B$2:$AC$462,MATCH(L$3,'Slutlig allokering'!$B$2:$AJ$2,0),FALSE)/1,0)</f>
        <v>0</v>
      </c>
      <c r="M171" s="143">
        <f>IFERROR(VLOOKUP($B171,Miljö!$B$1:$S$477,MATCH(M$2,Miljö!$B$1:$X$1,0),FALSE)/1,0)-IFERROR(VLOOKUP($B171,'Slutlig allokering'!$B$2:$AC$462,MATCH(M$3,'Slutlig allokering'!$B$2:$AJ$2,0),FALSE)/1,0)</f>
        <v>0</v>
      </c>
      <c r="N171">
        <f>IFERROR(VLOOKUP($B171,Kraftvärmeprod!$B$1:$AH$479,MATCH(N$2,Kraftvärmeprod!$B$1:$AG$1,0),FALSE)/1,0)-IFERROR(VLOOKUP($B171,'Slutlig allokering'!$B$2:$AC$462,MATCH(N$3,'Slutlig allokering'!$B$2:$AJ$2,0),FALSE)/1,0)</f>
        <v>0</v>
      </c>
      <c r="O171">
        <f>IFERROR(VLOOKUP($B171,Kraftvärmeprod!$B$1:$AH$479,MATCH(O$2,Kraftvärmeprod!$B$1:$AG$1,0),FALSE)/1,0)-IFERROR(VLOOKUP($B171,'Slutlig allokering'!$B$2:$AC$462,MATCH(O$3,'Slutlig allokering'!$B$2:$AJ$2,0),FALSE)/1,0)</f>
        <v>0</v>
      </c>
      <c r="P171">
        <f>IFERROR(VLOOKUP($B171,Kraftvärmeprod!$B$1:$AH$479,MATCH(P$2,Kraftvärmeprod!$B$1:$AG$1,0),FALSE)/1,0)-IFERROR(VLOOKUP($B171,'Slutlig allokering'!$B$2:$AC$462,MATCH(P$3,'Slutlig allokering'!$B$2:$AJ$2,0),FALSE)/1,0)</f>
        <v>0</v>
      </c>
      <c r="Q171">
        <f>IFERROR(VLOOKUP($B171,Kraftvärmeprod!$B$1:$AH$479,MATCH(Q$2,Kraftvärmeprod!$B$1:$AG$1,0),FALSE)/1,0)-IFERROR(VLOOKUP($B171,'Slutlig allokering'!$B$2:$AC$462,MATCH(Q$3,'Slutlig allokering'!$B$2:$AJ$2,0),FALSE)/1,0)</f>
        <v>0</v>
      </c>
      <c r="R171">
        <f>IFERROR(VLOOKUP($B171,Kraftvärmeprod!$B$1:$AH$479,MATCH(R$2,Kraftvärmeprod!$B$1:$AG$1,0),FALSE)/1,0)-IFERROR(VLOOKUP($B171,'Slutlig allokering'!$B$2:$AC$462,MATCH(R$3,'Slutlig allokering'!$B$2:$AJ$2,0),FALSE)/1,0)</f>
        <v>0</v>
      </c>
      <c r="S171">
        <f>IFERROR(VLOOKUP($B171,Kraftvärmeprod!$B$1:$AH$479,MATCH(S$2,Kraftvärmeprod!$B$1:$AG$1,0),FALSE)/1,0)-IFERROR(VLOOKUP($B171,'Slutlig allokering'!$B$2:$AC$462,MATCH(S$3,'Slutlig allokering'!$B$2:$AJ$2,0),FALSE)/1,0)</f>
        <v>0</v>
      </c>
      <c r="T171">
        <f>IFERROR(VLOOKUP($B171,Kraftvärmeprod!$B$1:$AH$479,MATCH(T$2,Kraftvärmeprod!$B$1:$AG$1,0),FALSE)/1,0)-IFERROR(VLOOKUP($B171,'Slutlig allokering'!$B$2:$AC$462,MATCH(T$3,'Slutlig allokering'!$B$2:$AJ$2,0),FALSE)/1,0)</f>
        <v>0</v>
      </c>
      <c r="U171">
        <f>IFERROR(VLOOKUP($B171,Kraftvärmeprod!$B$1:$AH$479,MATCH(U$2,Kraftvärmeprod!$B$1:$AG$1,0),FALSE)/1,0)-IFERROR(VLOOKUP($B171,'Slutlig allokering'!$B$2:$AC$462,MATCH(U$3,'Slutlig allokering'!$B$2:$AJ$2,0),FALSE)/1,0)</f>
        <v>0</v>
      </c>
      <c r="V171">
        <f>IFERROR(VLOOKUP($B171,Kraftvärmeprod!$B$1:$AH$479,MATCH(V$2,Kraftvärmeprod!$B$1:$AG$1,0),FALSE)/1,0)-IFERROR(VLOOKUP($B171,'Slutlig allokering'!$B$2:$AC$462,MATCH(V$3,'Slutlig allokering'!$B$2:$AJ$2,0),FALSE)/1,0)</f>
        <v>0</v>
      </c>
      <c r="W171">
        <f>IFERROR(VLOOKUP($B171,Kraftvärmeprod!$B$1:$AH$479,MATCH(W$2,Kraftvärmeprod!$B$1:$AG$1,0),FALSE)/1,0)-IFERROR(VLOOKUP($B171,'Slutlig allokering'!$B$2:$AC$462,MATCH(W$3,'Slutlig allokering'!$B$2:$AJ$2,0),FALSE)/1,0)</f>
        <v>0</v>
      </c>
      <c r="X171">
        <f>IFERROR(VLOOKUP($B171,Kraftvärmeprod!$B$1:$AH$479,MATCH(X$2,Kraftvärmeprod!$B$1:$AG$1,0),FALSE)/1,0)-IFERROR(VLOOKUP($B171,'Slutlig allokering'!$B$2:$AC$462,MATCH(X$3,'Slutlig allokering'!$B$2:$AJ$2,0),FALSE)/1,0)</f>
        <v>0</v>
      </c>
      <c r="Y171">
        <f>IFERROR(VLOOKUP($B171,Kraftvärmeprod!$B$1:$AH$479,MATCH(Y$2,Kraftvärmeprod!$B$1:$AG$1,0),FALSE)/1,0)-IFERROR(VLOOKUP($B171,'Slutlig allokering'!$B$2:$AC$462,MATCH(Y$3,'Slutlig allokering'!$B$2:$AJ$2,0),FALSE)/1,0)</f>
        <v>0</v>
      </c>
      <c r="Z171">
        <f>IFERROR(VLOOKUP($B171,Kraftvärmeprod!$B$1:$AH$479,MATCH(Z$2,Kraftvärmeprod!$B$1:$AG$1,0),FALSE)/1,0)-IFERROR(VLOOKUP($B171,'Slutlig allokering'!$B$2:$AC$462,MATCH(Z$3,'Slutlig allokering'!$B$2:$AJ$2,0),FALSE)/1,0)</f>
        <v>0</v>
      </c>
      <c r="AA171">
        <f>IFERROR(VLOOKUP($B171,Kraftvärmeprod!$B$1:$AH$479,MATCH(AA$2,Kraftvärmeprod!$B$1:$AG$1,0),FALSE)/1,0)-IFERROR(VLOOKUP($B171,'Slutlig allokering'!$B$2:$AC$462,MATCH(AA$3,'Slutlig allokering'!$B$2:$AJ$2,0),FALSE)/1,0)</f>
        <v>0</v>
      </c>
      <c r="AB171">
        <f>IFERROR(VLOOKUP($B171,Kraftvärmeprod!$B$1:$AH$479,MATCH(AB$2,Kraftvärmeprod!$B$1:$AG$1,0),FALSE)/1,0)-IFERROR(VLOOKUP($B171,'Slutlig allokering'!$B$2:$AC$462,MATCH(AB$3,'Slutlig allokering'!$B$2:$AJ$2,0),FALSE)/1,0)</f>
        <v>0</v>
      </c>
      <c r="AE171">
        <f t="shared" si="4"/>
        <v>0</v>
      </c>
      <c r="AG171">
        <f>IFERROR(VLOOKUP(B171,'Slutlig allokering'!$B$2:$AJ$462,MATCH("Summa justerad allokerad tillförd energi (utan hjälpel och rökgaskondensering):",'Slutlig allokering'!$B$2:$AK$2,0),FALSE)/1,"")</f>
        <v>0</v>
      </c>
      <c r="AI171" s="55" t="str">
        <f>IFERROR(1-VLOOKUP(B171,'Slutlig allokering'!$B$2:$AJ$462,MATCH("Andel av bränsle i kvv som allokerats till värme, exklusive rökgaskondensering och hjälpel",'Slutlig allokering'!$B$2:$AK$2,0),FALSE),"")</f>
        <v/>
      </c>
      <c r="AK171" s="55" t="str">
        <f t="shared" si="5"/>
        <v/>
      </c>
    </row>
    <row r="172" spans="1:37" x14ac:dyDescent="0.35">
      <c r="A172" s="28" t="s">
        <v>218</v>
      </c>
      <c r="B172" s="28" t="s">
        <v>221</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allokering'!$B$2:$AC$462,MATCH(E$3,'Slutlig allokering'!$B$2:$AJ$2,0),FALSE)/1,0)</f>
        <v>0</v>
      </c>
      <c r="F172">
        <f>IFERROR(VLOOKUP($B172,Kraftvärmeprod!$B$1:$AH$479,MATCH(F$2,Kraftvärmeprod!$B$1:$AG$1,0),FALSE)/1,0)-IFERROR(VLOOKUP($B172,'Slutlig allokering'!$B$2:$AC$462,MATCH(F$3,'Slutlig allokering'!$B$2:$AJ$2,0),FALSE)/1,0)</f>
        <v>0</v>
      </c>
      <c r="G172">
        <f>IFERROR(VLOOKUP($B172,Kraftvärmeprod!$B$1:$AH$479,MATCH(G$2,Kraftvärmeprod!$B$1:$AG$1,0),FALSE)/1,0)-IFERROR(VLOOKUP($B172,'Slutlig allokering'!$B$2:$AC$462,MATCH(G$3,'Slutlig allokering'!$B$2:$AJ$2,0),FALSE)/1,0)</f>
        <v>0</v>
      </c>
      <c r="H172">
        <f>IFERROR(VLOOKUP($B172,Kraftvärmeprod!$B$1:$AH$479,MATCH(H$2,Kraftvärmeprod!$B$1:$AG$1,0),FALSE)/1,0)-IFERROR(VLOOKUP($B172,'Slutlig allokering'!$B$2:$AC$462,MATCH(H$3,'Slutlig allokering'!$B$2:$AJ$2,0),FALSE)/1,0)</f>
        <v>0</v>
      </c>
      <c r="I172">
        <f>IFERROR(VLOOKUP($B172,Kraftvärmeprod!$B$1:$AH$479,MATCH(I$2,Kraftvärmeprod!$B$1:$AG$1,0),FALSE)/1,0)-IFERROR(VLOOKUP($B172,'Slutlig allokering'!$B$2:$AC$462,MATCH(I$3,'Slutlig allokering'!$B$2:$AJ$2,0),FALSE)/1,0)</f>
        <v>0</v>
      </c>
      <c r="J172">
        <f>IFERROR(VLOOKUP($B172,Kraftvärmeprod!$B$1:$AH$479,MATCH(J$2,Kraftvärmeprod!$B$1:$AG$1,0),FALSE)/1,0)-IFERROR(VLOOKUP($B172,'Slutlig allokering'!$B$2:$AC$462,MATCH(J$3,'Slutlig allokering'!$B$2:$AJ$2,0),FALSE)/1,0)</f>
        <v>0</v>
      </c>
      <c r="K172">
        <f>IFERROR(VLOOKUP($B172,Kraftvärmeprod!$B$1:$AH$479,MATCH(K$2,Kraftvärmeprod!$B$1:$AG$1,0),FALSE)/1,0)-IFERROR(VLOOKUP($B172,'Slutlig allokering'!$B$2:$AC$462,MATCH(K$3,'Slutlig allokering'!$B$2:$AJ$2,0),FALSE)/1,0)</f>
        <v>0</v>
      </c>
      <c r="L172">
        <f>IFERROR(VLOOKUP($B172,Kraftvärmeprod!$B$1:$AH$479,MATCH(L$2,Kraftvärmeprod!$B$1:$AG$1,0),FALSE)/1,0)-IFERROR(VLOOKUP($B172,'Slutlig allokering'!$B$2:$AC$462,MATCH(L$3,'Slutlig allokering'!$B$2:$AJ$2,0),FALSE)/1,0)</f>
        <v>0</v>
      </c>
      <c r="M172" s="143">
        <f>IFERROR(VLOOKUP($B172,Miljö!$B$1:$S$477,MATCH(M$2,Miljö!$B$1:$X$1,0),FALSE)/1,0)-IFERROR(VLOOKUP($B172,'Slutlig allokering'!$B$2:$AC$462,MATCH(M$3,'Slutlig allokering'!$B$2:$AJ$2,0),FALSE)/1,0)</f>
        <v>0</v>
      </c>
      <c r="N172">
        <f>IFERROR(VLOOKUP($B172,Kraftvärmeprod!$B$1:$AH$479,MATCH(N$2,Kraftvärmeprod!$B$1:$AG$1,0),FALSE)/1,0)-IFERROR(VLOOKUP($B172,'Slutlig allokering'!$B$2:$AC$462,MATCH(N$3,'Slutlig allokering'!$B$2:$AJ$2,0),FALSE)/1,0)</f>
        <v>0</v>
      </c>
      <c r="O172">
        <f>IFERROR(VLOOKUP($B172,Kraftvärmeprod!$B$1:$AH$479,MATCH(O$2,Kraftvärmeprod!$B$1:$AG$1,0),FALSE)/1,0)-IFERROR(VLOOKUP($B172,'Slutlig allokering'!$B$2:$AC$462,MATCH(O$3,'Slutlig allokering'!$B$2:$AJ$2,0),FALSE)/1,0)</f>
        <v>0</v>
      </c>
      <c r="P172">
        <f>IFERROR(VLOOKUP($B172,Kraftvärmeprod!$B$1:$AH$479,MATCH(P$2,Kraftvärmeprod!$B$1:$AG$1,0),FALSE)/1,0)-IFERROR(VLOOKUP($B172,'Slutlig allokering'!$B$2:$AC$462,MATCH(P$3,'Slutlig allokering'!$B$2:$AJ$2,0),FALSE)/1,0)</f>
        <v>0</v>
      </c>
      <c r="Q172">
        <f>IFERROR(VLOOKUP($B172,Kraftvärmeprod!$B$1:$AH$479,MATCH(Q$2,Kraftvärmeprod!$B$1:$AG$1,0),FALSE)/1,0)-IFERROR(VLOOKUP($B172,'Slutlig allokering'!$B$2:$AC$462,MATCH(Q$3,'Slutlig allokering'!$B$2:$AJ$2,0),FALSE)/1,0)</f>
        <v>0</v>
      </c>
      <c r="R172">
        <f>IFERROR(VLOOKUP($B172,Kraftvärmeprod!$B$1:$AH$479,MATCH(R$2,Kraftvärmeprod!$B$1:$AG$1,0),FALSE)/1,0)-IFERROR(VLOOKUP($B172,'Slutlig allokering'!$B$2:$AC$462,MATCH(R$3,'Slutlig allokering'!$B$2:$AJ$2,0),FALSE)/1,0)</f>
        <v>0</v>
      </c>
      <c r="S172">
        <f>IFERROR(VLOOKUP($B172,Kraftvärmeprod!$B$1:$AH$479,MATCH(S$2,Kraftvärmeprod!$B$1:$AG$1,0),FALSE)/1,0)-IFERROR(VLOOKUP($B172,'Slutlig allokering'!$B$2:$AC$462,MATCH(S$3,'Slutlig allokering'!$B$2:$AJ$2,0),FALSE)/1,0)</f>
        <v>0</v>
      </c>
      <c r="T172">
        <f>IFERROR(VLOOKUP($B172,Kraftvärmeprod!$B$1:$AH$479,MATCH(T$2,Kraftvärmeprod!$B$1:$AG$1,0),FALSE)/1,0)-IFERROR(VLOOKUP($B172,'Slutlig allokering'!$B$2:$AC$462,MATCH(T$3,'Slutlig allokering'!$B$2:$AJ$2,0),FALSE)/1,0)</f>
        <v>0</v>
      </c>
      <c r="U172">
        <f>IFERROR(VLOOKUP($B172,Kraftvärmeprod!$B$1:$AH$479,MATCH(U$2,Kraftvärmeprod!$B$1:$AG$1,0),FALSE)/1,0)-IFERROR(VLOOKUP($B172,'Slutlig allokering'!$B$2:$AC$462,MATCH(U$3,'Slutlig allokering'!$B$2:$AJ$2,0),FALSE)/1,0)</f>
        <v>0</v>
      </c>
      <c r="V172">
        <f>IFERROR(VLOOKUP($B172,Kraftvärmeprod!$B$1:$AH$479,MATCH(V$2,Kraftvärmeprod!$B$1:$AG$1,0),FALSE)/1,0)-IFERROR(VLOOKUP($B172,'Slutlig allokering'!$B$2:$AC$462,MATCH(V$3,'Slutlig allokering'!$B$2:$AJ$2,0),FALSE)/1,0)</f>
        <v>0</v>
      </c>
      <c r="W172">
        <f>IFERROR(VLOOKUP($B172,Kraftvärmeprod!$B$1:$AH$479,MATCH(W$2,Kraftvärmeprod!$B$1:$AG$1,0),FALSE)/1,0)-IFERROR(VLOOKUP($B172,'Slutlig allokering'!$B$2:$AC$462,MATCH(W$3,'Slutlig allokering'!$B$2:$AJ$2,0),FALSE)/1,0)</f>
        <v>0</v>
      </c>
      <c r="X172">
        <f>IFERROR(VLOOKUP($B172,Kraftvärmeprod!$B$1:$AH$479,MATCH(X$2,Kraftvärmeprod!$B$1:$AG$1,0),FALSE)/1,0)-IFERROR(VLOOKUP($B172,'Slutlig allokering'!$B$2:$AC$462,MATCH(X$3,'Slutlig allokering'!$B$2:$AJ$2,0),FALSE)/1,0)</f>
        <v>0</v>
      </c>
      <c r="Y172">
        <f>IFERROR(VLOOKUP($B172,Kraftvärmeprod!$B$1:$AH$479,MATCH(Y$2,Kraftvärmeprod!$B$1:$AG$1,0),FALSE)/1,0)-IFERROR(VLOOKUP($B172,'Slutlig allokering'!$B$2:$AC$462,MATCH(Y$3,'Slutlig allokering'!$B$2:$AJ$2,0),FALSE)/1,0)</f>
        <v>0</v>
      </c>
      <c r="Z172">
        <f>IFERROR(VLOOKUP($B172,Kraftvärmeprod!$B$1:$AH$479,MATCH(Z$2,Kraftvärmeprod!$B$1:$AG$1,0),FALSE)/1,0)-IFERROR(VLOOKUP($B172,'Slutlig allokering'!$B$2:$AC$462,MATCH(Z$3,'Slutlig allokering'!$B$2:$AJ$2,0),FALSE)/1,0)</f>
        <v>0</v>
      </c>
      <c r="AA172">
        <f>IFERROR(VLOOKUP($B172,Kraftvärmeprod!$B$1:$AH$479,MATCH(AA$2,Kraftvärmeprod!$B$1:$AG$1,0),FALSE)/1,0)-IFERROR(VLOOKUP($B172,'Slutlig allokering'!$B$2:$AC$462,MATCH(AA$3,'Slutlig allokering'!$B$2:$AJ$2,0),FALSE)/1,0)</f>
        <v>0</v>
      </c>
      <c r="AB172">
        <f>IFERROR(VLOOKUP($B172,Kraftvärmeprod!$B$1:$AH$479,MATCH(AB$2,Kraftvärmeprod!$B$1:$AG$1,0),FALSE)/1,0)-IFERROR(VLOOKUP($B172,'Slutlig allokering'!$B$2:$AC$462,MATCH(AB$3,'Slutlig allokering'!$B$2:$AJ$2,0),FALSE)/1,0)</f>
        <v>0</v>
      </c>
      <c r="AE172">
        <f t="shared" si="4"/>
        <v>0</v>
      </c>
      <c r="AG172">
        <f>IFERROR(VLOOKUP(B172,'Slutlig allokering'!$B$2:$AJ$462,MATCH("Summa justerad allokerad tillförd energi (utan hjälpel och rökgaskondensering):",'Slutlig allokering'!$B$2:$AK$2,0),FALSE)/1,"")</f>
        <v>0</v>
      </c>
      <c r="AI172" s="55" t="str">
        <f>IFERROR(1-VLOOKUP(B172,'Slutlig allokering'!$B$2:$AJ$462,MATCH("Andel av bränsle i kvv som allokerats till värme, exklusive rökgaskondensering och hjälpel",'Slutlig allokering'!$B$2:$AK$2,0),FALSE),"")</f>
        <v/>
      </c>
      <c r="AK172" s="55" t="str">
        <f t="shared" si="5"/>
        <v/>
      </c>
    </row>
    <row r="173" spans="1:37" x14ac:dyDescent="0.35">
      <c r="A173" s="28" t="s">
        <v>222</v>
      </c>
      <c r="B173" s="28" t="s">
        <v>223</v>
      </c>
      <c r="C173">
        <f>IFERROR(VLOOKUP($B173,Kraftvärmeprod!$B$1:$AH$479,MATCH(C$3,Kraftvärmeprod!$B$1:$AG$1,0),FALSE)/1,"")</f>
        <v>364.08800000000002</v>
      </c>
      <c r="D173">
        <f>IFERROR(VLOOKUP($B173,Kraftvärmeprod!$B$1:$AH$479,MATCH(D$3,Kraftvärmeprod!$B$1:$AG$1,0),FALSE)/1,"")</f>
        <v>69.287999999999997</v>
      </c>
      <c r="E173">
        <f>IFERROR(VLOOKUP($B173,Kraftvärmeprod!$B$1:$AH$479,MATCH(E$2,Kraftvärmeprod!$B$1:$AG$1,0),FALSE)/1,0)-IFERROR(VLOOKUP($B173,'Slutlig allokering'!$B$2:$AC$462,MATCH(E$3,'Slutlig allokering'!$B$2:$AJ$2,0),FALSE)/1,0)</f>
        <v>121.58700000000002</v>
      </c>
      <c r="F173">
        <f>IFERROR(VLOOKUP($B173,Kraftvärmeprod!$B$1:$AH$479,MATCH(F$2,Kraftvärmeprod!$B$1:$AG$1,0),FALSE)/1,0)-IFERROR(VLOOKUP($B173,'Slutlig allokering'!$B$2:$AC$462,MATCH(F$3,'Slutlig allokering'!$B$2:$AJ$2,0),FALSE)/1,0)</f>
        <v>0</v>
      </c>
      <c r="G173">
        <f>IFERROR(VLOOKUP($B173,Kraftvärmeprod!$B$1:$AH$479,MATCH(G$2,Kraftvärmeprod!$B$1:$AG$1,0),FALSE)/1,0)-IFERROR(VLOOKUP($B173,'Slutlig allokering'!$B$2:$AC$462,MATCH(G$3,'Slutlig allokering'!$B$2:$AJ$2,0),FALSE)/1,0)</f>
        <v>0</v>
      </c>
      <c r="H173">
        <f>IFERROR(VLOOKUP($B173,Kraftvärmeprod!$B$1:$AH$479,MATCH(H$2,Kraftvärmeprod!$B$1:$AG$1,0),FALSE)/1,0)-IFERROR(VLOOKUP($B173,'Slutlig allokering'!$B$2:$AC$462,MATCH(H$3,'Slutlig allokering'!$B$2:$AJ$2,0),FALSE)/1,0)</f>
        <v>0</v>
      </c>
      <c r="I173">
        <f>IFERROR(VLOOKUP($B173,Kraftvärmeprod!$B$1:$AH$479,MATCH(I$2,Kraftvärmeprod!$B$1:$AG$1,0),FALSE)/1,0)-IFERROR(VLOOKUP($B173,'Slutlig allokering'!$B$2:$AC$462,MATCH(I$3,'Slutlig allokering'!$B$2:$AJ$2,0),FALSE)/1,0)</f>
        <v>0.70875999999999983</v>
      </c>
      <c r="J173">
        <f>IFERROR(VLOOKUP($B173,Kraftvärmeprod!$B$1:$AH$479,MATCH(J$2,Kraftvärmeprod!$B$1:$AG$1,0),FALSE)/1,0)-IFERROR(VLOOKUP($B173,'Slutlig allokering'!$B$2:$AC$462,MATCH(J$3,'Slutlig allokering'!$B$2:$AJ$2,0),FALSE)/1,0)</f>
        <v>0</v>
      </c>
      <c r="K173">
        <f>IFERROR(VLOOKUP($B173,Kraftvärmeprod!$B$1:$AH$479,MATCH(K$2,Kraftvärmeprod!$B$1:$AG$1,0),FALSE)/1,0)-IFERROR(VLOOKUP($B173,'Slutlig allokering'!$B$2:$AC$462,MATCH(K$3,'Slutlig allokering'!$B$2:$AJ$2,0),FALSE)/1,0)</f>
        <v>0</v>
      </c>
      <c r="L173">
        <f>IFERROR(VLOOKUP($B173,Kraftvärmeprod!$B$1:$AH$479,MATCH(L$2,Kraftvärmeprod!$B$1:$AG$1,0),FALSE)/1,0)-IFERROR(VLOOKUP($B173,'Slutlig allokering'!$B$2:$AC$462,MATCH(L$3,'Slutlig allokering'!$B$2:$AJ$2,0),FALSE)/1,0)</f>
        <v>36.666600000000003</v>
      </c>
      <c r="M173" s="143">
        <f>IFERROR(VLOOKUP($B173,Miljö!$B$1:$S$477,MATCH(M$2,Miljö!$B$1:$X$1,0),FALSE)/1,0)-IFERROR(VLOOKUP($B173,'Slutlig allokering'!$B$2:$AC$462,MATCH(M$3,'Slutlig allokering'!$B$2:$AJ$2,0),FALSE)/1,0)</f>
        <v>7.0344999999999995</v>
      </c>
      <c r="N173">
        <f>IFERROR(VLOOKUP($B173,Kraftvärmeprod!$B$1:$AH$479,MATCH(N$2,Kraftvärmeprod!$B$1:$AG$1,0),FALSE)/1,0)-IFERROR(VLOOKUP($B173,'Slutlig allokering'!$B$2:$AC$462,MATCH(N$3,'Slutlig allokering'!$B$2:$AJ$2,0),FALSE)/1,0)</f>
        <v>0</v>
      </c>
      <c r="O173">
        <f>IFERROR(VLOOKUP($B173,Kraftvärmeprod!$B$1:$AH$479,MATCH(O$2,Kraftvärmeprod!$B$1:$AG$1,0),FALSE)/1,0)-IFERROR(VLOOKUP($B173,'Slutlig allokering'!$B$2:$AC$462,MATCH(O$3,'Slutlig allokering'!$B$2:$AJ$2,0),FALSE)/1,0)</f>
        <v>0</v>
      </c>
      <c r="P173">
        <f>IFERROR(VLOOKUP($B173,Kraftvärmeprod!$B$1:$AH$479,MATCH(P$2,Kraftvärmeprod!$B$1:$AG$1,0),FALSE)/1,0)-IFERROR(VLOOKUP($B173,'Slutlig allokering'!$B$2:$AC$462,MATCH(P$3,'Slutlig allokering'!$B$2:$AJ$2,0),FALSE)/1,0)</f>
        <v>0</v>
      </c>
      <c r="Q173">
        <f>IFERROR(VLOOKUP($B173,Kraftvärmeprod!$B$1:$AH$479,MATCH(Q$2,Kraftvärmeprod!$B$1:$AG$1,0),FALSE)/1,0)-IFERROR(VLOOKUP($B173,'Slutlig allokering'!$B$2:$AC$462,MATCH(Q$3,'Slutlig allokering'!$B$2:$AJ$2,0),FALSE)/1,0)</f>
        <v>0</v>
      </c>
      <c r="R173">
        <f>IFERROR(VLOOKUP($B173,Kraftvärmeprod!$B$1:$AH$479,MATCH(R$2,Kraftvärmeprod!$B$1:$AG$1,0),FALSE)/1,0)-IFERROR(VLOOKUP($B173,'Slutlig allokering'!$B$2:$AC$462,MATCH(R$3,'Slutlig allokering'!$B$2:$AJ$2,0),FALSE)/1,0)</f>
        <v>0</v>
      </c>
      <c r="S173">
        <f>IFERROR(VLOOKUP($B173,Kraftvärmeprod!$B$1:$AH$479,MATCH(S$2,Kraftvärmeprod!$B$1:$AG$1,0),FALSE)/1,0)-IFERROR(VLOOKUP($B173,'Slutlig allokering'!$B$2:$AC$462,MATCH(S$3,'Slutlig allokering'!$B$2:$AJ$2,0),FALSE)/1,0)</f>
        <v>0</v>
      </c>
      <c r="T173">
        <f>IFERROR(VLOOKUP($B173,Kraftvärmeprod!$B$1:$AH$479,MATCH(T$2,Kraftvärmeprod!$B$1:$AG$1,0),FALSE)/1,0)-IFERROR(VLOOKUP($B173,'Slutlig allokering'!$B$2:$AC$462,MATCH(T$3,'Slutlig allokering'!$B$2:$AJ$2,0),FALSE)/1,0)</f>
        <v>0</v>
      </c>
      <c r="U173">
        <f>IFERROR(VLOOKUP($B173,Kraftvärmeprod!$B$1:$AH$479,MATCH(U$2,Kraftvärmeprod!$B$1:$AG$1,0),FALSE)/1,0)-IFERROR(VLOOKUP($B173,'Slutlig allokering'!$B$2:$AC$462,MATCH(U$3,'Slutlig allokering'!$B$2:$AJ$2,0),FALSE)/1,0)</f>
        <v>0</v>
      </c>
      <c r="V173">
        <f>IFERROR(VLOOKUP($B173,Kraftvärmeprod!$B$1:$AH$479,MATCH(V$2,Kraftvärmeprod!$B$1:$AG$1,0),FALSE)/1,0)-IFERROR(VLOOKUP($B173,'Slutlig allokering'!$B$2:$AC$462,MATCH(V$3,'Slutlig allokering'!$B$2:$AJ$2,0),FALSE)/1,0)</f>
        <v>0</v>
      </c>
      <c r="W173">
        <f>IFERROR(VLOOKUP($B173,Kraftvärmeprod!$B$1:$AH$479,MATCH(W$2,Kraftvärmeprod!$B$1:$AG$1,0),FALSE)/1,0)-IFERROR(VLOOKUP($B173,'Slutlig allokering'!$B$2:$AC$462,MATCH(W$3,'Slutlig allokering'!$B$2:$AJ$2,0),FALSE)/1,0)</f>
        <v>0</v>
      </c>
      <c r="X173">
        <f>IFERROR(VLOOKUP($B173,Kraftvärmeprod!$B$1:$AH$479,MATCH(X$2,Kraftvärmeprod!$B$1:$AG$1,0),FALSE)/1,0)-IFERROR(VLOOKUP($B173,'Slutlig allokering'!$B$2:$AC$462,MATCH(X$3,'Slutlig allokering'!$B$2:$AJ$2,0),FALSE)/1,0)</f>
        <v>0</v>
      </c>
      <c r="Y173">
        <f>IFERROR(VLOOKUP($B173,Kraftvärmeprod!$B$1:$AH$479,MATCH(Y$2,Kraftvärmeprod!$B$1:$AG$1,0),FALSE)/1,0)-IFERROR(VLOOKUP($B173,'Slutlig allokering'!$B$2:$AC$462,MATCH(Y$3,'Slutlig allokering'!$B$2:$AJ$2,0),FALSE)/1,0)</f>
        <v>0</v>
      </c>
      <c r="Z173">
        <f>IFERROR(VLOOKUP($B173,Kraftvärmeprod!$B$1:$AH$479,MATCH(Z$2,Kraftvärmeprod!$B$1:$AG$1,0),FALSE)/1,0)-IFERROR(VLOOKUP($B173,'Slutlig allokering'!$B$2:$AC$462,MATCH(Z$3,'Slutlig allokering'!$B$2:$AJ$2,0),FALSE)/1,0)</f>
        <v>0</v>
      </c>
      <c r="AA173">
        <f>IFERROR(VLOOKUP($B173,Kraftvärmeprod!$B$1:$AH$479,MATCH(AA$2,Kraftvärmeprod!$B$1:$AG$1,0),FALSE)/1,0)-IFERROR(VLOOKUP($B173,'Slutlig allokering'!$B$2:$AC$462,MATCH(AA$3,'Slutlig allokering'!$B$2:$AJ$2,0),FALSE)/1,0)</f>
        <v>0</v>
      </c>
      <c r="AB173">
        <f>IFERROR(VLOOKUP($B173,Kraftvärmeprod!$B$1:$AH$479,MATCH(AB$2,Kraftvärmeprod!$B$1:$AG$1,0),FALSE)/1,0)-IFERROR(VLOOKUP($B173,'Slutlig allokering'!$B$2:$AC$462,MATCH(AB$3,'Slutlig allokering'!$B$2:$AJ$2,0),FALSE)/1,0)</f>
        <v>0</v>
      </c>
      <c r="AE173">
        <f t="shared" si="4"/>
        <v>158.96236000000002</v>
      </c>
      <c r="AG173">
        <f>IFERROR(VLOOKUP(B173,'Slutlig allokering'!$B$2:$AJ$462,MATCH("Summa justerad allokerad tillförd energi (utan hjälpel och rökgaskondensering):",'Slutlig allokering'!$B$2:$AK$2,0),FALSE)/1,"")</f>
        <v>275.43164000000002</v>
      </c>
      <c r="AI173" s="55">
        <f>IFERROR(1-VLOOKUP(B173,'Slutlig allokering'!$B$2:$AJ$462,MATCH("Andel av bränsle i kvv som allokerats till värme, exklusive rökgaskondensering och hjälpel",'Slutlig allokering'!$B$2:$AK$2,0),FALSE),"")</f>
        <v>0.36594050562392666</v>
      </c>
      <c r="AK173" s="55">
        <f t="shared" si="5"/>
        <v>0.36594050562392672</v>
      </c>
    </row>
    <row r="174" spans="1:37" x14ac:dyDescent="0.35">
      <c r="A174" s="28" t="s">
        <v>224</v>
      </c>
      <c r="B174" s="28" t="s">
        <v>225</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allokering'!$B$2:$AC$462,MATCH(E$3,'Slutlig allokering'!$B$2:$AJ$2,0),FALSE)/1,0)</f>
        <v>0</v>
      </c>
      <c r="F174">
        <f>IFERROR(VLOOKUP($B174,Kraftvärmeprod!$B$1:$AH$479,MATCH(F$2,Kraftvärmeprod!$B$1:$AG$1,0),FALSE)/1,0)-IFERROR(VLOOKUP($B174,'Slutlig allokering'!$B$2:$AC$462,MATCH(F$3,'Slutlig allokering'!$B$2:$AJ$2,0),FALSE)/1,0)</f>
        <v>0</v>
      </c>
      <c r="G174">
        <f>IFERROR(VLOOKUP($B174,Kraftvärmeprod!$B$1:$AH$479,MATCH(G$2,Kraftvärmeprod!$B$1:$AG$1,0),FALSE)/1,0)-IFERROR(VLOOKUP($B174,'Slutlig allokering'!$B$2:$AC$462,MATCH(G$3,'Slutlig allokering'!$B$2:$AJ$2,0),FALSE)/1,0)</f>
        <v>0</v>
      </c>
      <c r="H174">
        <f>IFERROR(VLOOKUP($B174,Kraftvärmeprod!$B$1:$AH$479,MATCH(H$2,Kraftvärmeprod!$B$1:$AG$1,0),FALSE)/1,0)-IFERROR(VLOOKUP($B174,'Slutlig allokering'!$B$2:$AC$462,MATCH(H$3,'Slutlig allokering'!$B$2:$AJ$2,0),FALSE)/1,0)</f>
        <v>0</v>
      </c>
      <c r="I174">
        <f>IFERROR(VLOOKUP($B174,Kraftvärmeprod!$B$1:$AH$479,MATCH(I$2,Kraftvärmeprod!$B$1:$AG$1,0),FALSE)/1,0)-IFERROR(VLOOKUP($B174,'Slutlig allokering'!$B$2:$AC$462,MATCH(I$3,'Slutlig allokering'!$B$2:$AJ$2,0),FALSE)/1,0)</f>
        <v>0</v>
      </c>
      <c r="J174">
        <f>IFERROR(VLOOKUP($B174,Kraftvärmeprod!$B$1:$AH$479,MATCH(J$2,Kraftvärmeprod!$B$1:$AG$1,0),FALSE)/1,0)-IFERROR(VLOOKUP($B174,'Slutlig allokering'!$B$2:$AC$462,MATCH(J$3,'Slutlig allokering'!$B$2:$AJ$2,0),FALSE)/1,0)</f>
        <v>0</v>
      </c>
      <c r="K174">
        <f>IFERROR(VLOOKUP($B174,Kraftvärmeprod!$B$1:$AH$479,MATCH(K$2,Kraftvärmeprod!$B$1:$AG$1,0),FALSE)/1,0)-IFERROR(VLOOKUP($B174,'Slutlig allokering'!$B$2:$AC$462,MATCH(K$3,'Slutlig allokering'!$B$2:$AJ$2,0),FALSE)/1,0)</f>
        <v>0</v>
      </c>
      <c r="L174">
        <f>IFERROR(VLOOKUP($B174,Kraftvärmeprod!$B$1:$AH$479,MATCH(L$2,Kraftvärmeprod!$B$1:$AG$1,0),FALSE)/1,0)-IFERROR(VLOOKUP($B174,'Slutlig allokering'!$B$2:$AC$462,MATCH(L$3,'Slutlig allokering'!$B$2:$AJ$2,0),FALSE)/1,0)</f>
        <v>0</v>
      </c>
      <c r="M174" s="143">
        <f>IFERROR(VLOOKUP($B174,Miljö!$B$1:$S$477,MATCH(M$2,Miljö!$B$1:$X$1,0),FALSE)/1,0)-IFERROR(VLOOKUP($B174,'Slutlig allokering'!$B$2:$AC$462,MATCH(M$3,'Slutlig allokering'!$B$2:$AJ$2,0),FALSE)/1,0)</f>
        <v>0</v>
      </c>
      <c r="N174">
        <f>IFERROR(VLOOKUP($B174,Kraftvärmeprod!$B$1:$AH$479,MATCH(N$2,Kraftvärmeprod!$B$1:$AG$1,0),FALSE)/1,0)-IFERROR(VLOOKUP($B174,'Slutlig allokering'!$B$2:$AC$462,MATCH(N$3,'Slutlig allokering'!$B$2:$AJ$2,0),FALSE)/1,0)</f>
        <v>0</v>
      </c>
      <c r="O174">
        <f>IFERROR(VLOOKUP($B174,Kraftvärmeprod!$B$1:$AH$479,MATCH(O$2,Kraftvärmeprod!$B$1:$AG$1,0),FALSE)/1,0)-IFERROR(VLOOKUP($B174,'Slutlig allokering'!$B$2:$AC$462,MATCH(O$3,'Slutlig allokering'!$B$2:$AJ$2,0),FALSE)/1,0)</f>
        <v>0</v>
      </c>
      <c r="P174">
        <f>IFERROR(VLOOKUP($B174,Kraftvärmeprod!$B$1:$AH$479,MATCH(P$2,Kraftvärmeprod!$B$1:$AG$1,0),FALSE)/1,0)-IFERROR(VLOOKUP($B174,'Slutlig allokering'!$B$2:$AC$462,MATCH(P$3,'Slutlig allokering'!$B$2:$AJ$2,0),FALSE)/1,0)</f>
        <v>0</v>
      </c>
      <c r="Q174">
        <f>IFERROR(VLOOKUP($B174,Kraftvärmeprod!$B$1:$AH$479,MATCH(Q$2,Kraftvärmeprod!$B$1:$AG$1,0),FALSE)/1,0)-IFERROR(VLOOKUP($B174,'Slutlig allokering'!$B$2:$AC$462,MATCH(Q$3,'Slutlig allokering'!$B$2:$AJ$2,0),FALSE)/1,0)</f>
        <v>0</v>
      </c>
      <c r="R174">
        <f>IFERROR(VLOOKUP($B174,Kraftvärmeprod!$B$1:$AH$479,MATCH(R$2,Kraftvärmeprod!$B$1:$AG$1,0),FALSE)/1,0)-IFERROR(VLOOKUP($B174,'Slutlig allokering'!$B$2:$AC$462,MATCH(R$3,'Slutlig allokering'!$B$2:$AJ$2,0),FALSE)/1,0)</f>
        <v>0</v>
      </c>
      <c r="S174">
        <f>IFERROR(VLOOKUP($B174,Kraftvärmeprod!$B$1:$AH$479,MATCH(S$2,Kraftvärmeprod!$B$1:$AG$1,0),FALSE)/1,0)-IFERROR(VLOOKUP($B174,'Slutlig allokering'!$B$2:$AC$462,MATCH(S$3,'Slutlig allokering'!$B$2:$AJ$2,0),FALSE)/1,0)</f>
        <v>0</v>
      </c>
      <c r="T174">
        <f>IFERROR(VLOOKUP($B174,Kraftvärmeprod!$B$1:$AH$479,MATCH(T$2,Kraftvärmeprod!$B$1:$AG$1,0),FALSE)/1,0)-IFERROR(VLOOKUP($B174,'Slutlig allokering'!$B$2:$AC$462,MATCH(T$3,'Slutlig allokering'!$B$2:$AJ$2,0),FALSE)/1,0)</f>
        <v>0</v>
      </c>
      <c r="U174">
        <f>IFERROR(VLOOKUP($B174,Kraftvärmeprod!$B$1:$AH$479,MATCH(U$2,Kraftvärmeprod!$B$1:$AG$1,0),FALSE)/1,0)-IFERROR(VLOOKUP($B174,'Slutlig allokering'!$B$2:$AC$462,MATCH(U$3,'Slutlig allokering'!$B$2:$AJ$2,0),FALSE)/1,0)</f>
        <v>0</v>
      </c>
      <c r="V174">
        <f>IFERROR(VLOOKUP($B174,Kraftvärmeprod!$B$1:$AH$479,MATCH(V$2,Kraftvärmeprod!$B$1:$AG$1,0),FALSE)/1,0)-IFERROR(VLOOKUP($B174,'Slutlig allokering'!$B$2:$AC$462,MATCH(V$3,'Slutlig allokering'!$B$2:$AJ$2,0),FALSE)/1,0)</f>
        <v>0</v>
      </c>
      <c r="W174">
        <f>IFERROR(VLOOKUP($B174,Kraftvärmeprod!$B$1:$AH$479,MATCH(W$2,Kraftvärmeprod!$B$1:$AG$1,0),FALSE)/1,0)-IFERROR(VLOOKUP($B174,'Slutlig allokering'!$B$2:$AC$462,MATCH(W$3,'Slutlig allokering'!$B$2:$AJ$2,0),FALSE)/1,0)</f>
        <v>0</v>
      </c>
      <c r="X174">
        <f>IFERROR(VLOOKUP($B174,Kraftvärmeprod!$B$1:$AH$479,MATCH(X$2,Kraftvärmeprod!$B$1:$AG$1,0),FALSE)/1,0)-IFERROR(VLOOKUP($B174,'Slutlig allokering'!$B$2:$AC$462,MATCH(X$3,'Slutlig allokering'!$B$2:$AJ$2,0),FALSE)/1,0)</f>
        <v>0</v>
      </c>
      <c r="Y174">
        <f>IFERROR(VLOOKUP($B174,Kraftvärmeprod!$B$1:$AH$479,MATCH(Y$2,Kraftvärmeprod!$B$1:$AG$1,0),FALSE)/1,0)-IFERROR(VLOOKUP($B174,'Slutlig allokering'!$B$2:$AC$462,MATCH(Y$3,'Slutlig allokering'!$B$2:$AJ$2,0),FALSE)/1,0)</f>
        <v>0</v>
      </c>
      <c r="Z174">
        <f>IFERROR(VLOOKUP($B174,Kraftvärmeprod!$B$1:$AH$479,MATCH(Z$2,Kraftvärmeprod!$B$1:$AG$1,0),FALSE)/1,0)-IFERROR(VLOOKUP($B174,'Slutlig allokering'!$B$2:$AC$462,MATCH(Z$3,'Slutlig allokering'!$B$2:$AJ$2,0),FALSE)/1,0)</f>
        <v>0</v>
      </c>
      <c r="AA174">
        <f>IFERROR(VLOOKUP($B174,Kraftvärmeprod!$B$1:$AH$479,MATCH(AA$2,Kraftvärmeprod!$B$1:$AG$1,0),FALSE)/1,0)-IFERROR(VLOOKUP($B174,'Slutlig allokering'!$B$2:$AC$462,MATCH(AA$3,'Slutlig allokering'!$B$2:$AJ$2,0),FALSE)/1,0)</f>
        <v>0</v>
      </c>
      <c r="AB174">
        <f>IFERROR(VLOOKUP($B174,Kraftvärmeprod!$B$1:$AH$479,MATCH(AB$2,Kraftvärmeprod!$B$1:$AG$1,0),FALSE)/1,0)-IFERROR(VLOOKUP($B174,'Slutlig allokering'!$B$2:$AC$462,MATCH(AB$3,'Slutlig allokering'!$B$2:$AJ$2,0),FALSE)/1,0)</f>
        <v>0</v>
      </c>
      <c r="AE174">
        <f t="shared" si="4"/>
        <v>0</v>
      </c>
      <c r="AG174">
        <f>IFERROR(VLOOKUP(B174,'Slutlig allokering'!$B$2:$AJ$462,MATCH("Summa justerad allokerad tillförd energi (utan hjälpel och rökgaskondensering):",'Slutlig allokering'!$B$2:$AK$2,0),FALSE)/1,"")</f>
        <v>0</v>
      </c>
      <c r="AI174" s="55" t="str">
        <f>IFERROR(1-VLOOKUP(B174,'Slutlig allokering'!$B$2:$AJ$462,MATCH("Andel av bränsle i kvv som allokerats till värme, exklusive rökgaskondensering och hjälpel",'Slutlig allokering'!$B$2:$AK$2,0),FALSE),"")</f>
        <v/>
      </c>
      <c r="AK174" s="55" t="str">
        <f t="shared" si="5"/>
        <v/>
      </c>
    </row>
    <row r="175" spans="1:37" x14ac:dyDescent="0.35">
      <c r="A175" s="28" t="s">
        <v>226</v>
      </c>
      <c r="B175" s="28" t="s">
        <v>227</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allokering'!$B$2:$AC$462,MATCH(E$3,'Slutlig allokering'!$B$2:$AJ$2,0),FALSE)/1,0)</f>
        <v>0</v>
      </c>
      <c r="F175">
        <f>IFERROR(VLOOKUP($B175,Kraftvärmeprod!$B$1:$AH$479,MATCH(F$2,Kraftvärmeprod!$B$1:$AG$1,0),FALSE)/1,0)-IFERROR(VLOOKUP($B175,'Slutlig allokering'!$B$2:$AC$462,MATCH(F$3,'Slutlig allokering'!$B$2:$AJ$2,0),FALSE)/1,0)</f>
        <v>0</v>
      </c>
      <c r="G175">
        <f>IFERROR(VLOOKUP($B175,Kraftvärmeprod!$B$1:$AH$479,MATCH(G$2,Kraftvärmeprod!$B$1:$AG$1,0),FALSE)/1,0)-IFERROR(VLOOKUP($B175,'Slutlig allokering'!$B$2:$AC$462,MATCH(G$3,'Slutlig allokering'!$B$2:$AJ$2,0),FALSE)/1,0)</f>
        <v>0</v>
      </c>
      <c r="H175">
        <f>IFERROR(VLOOKUP($B175,Kraftvärmeprod!$B$1:$AH$479,MATCH(H$2,Kraftvärmeprod!$B$1:$AG$1,0),FALSE)/1,0)-IFERROR(VLOOKUP($B175,'Slutlig allokering'!$B$2:$AC$462,MATCH(H$3,'Slutlig allokering'!$B$2:$AJ$2,0),FALSE)/1,0)</f>
        <v>0</v>
      </c>
      <c r="I175">
        <f>IFERROR(VLOOKUP($B175,Kraftvärmeprod!$B$1:$AH$479,MATCH(I$2,Kraftvärmeprod!$B$1:$AG$1,0),FALSE)/1,0)-IFERROR(VLOOKUP($B175,'Slutlig allokering'!$B$2:$AC$462,MATCH(I$3,'Slutlig allokering'!$B$2:$AJ$2,0),FALSE)/1,0)</f>
        <v>0</v>
      </c>
      <c r="J175">
        <f>IFERROR(VLOOKUP($B175,Kraftvärmeprod!$B$1:$AH$479,MATCH(J$2,Kraftvärmeprod!$B$1:$AG$1,0),FALSE)/1,0)-IFERROR(VLOOKUP($B175,'Slutlig allokering'!$B$2:$AC$462,MATCH(J$3,'Slutlig allokering'!$B$2:$AJ$2,0),FALSE)/1,0)</f>
        <v>0</v>
      </c>
      <c r="K175">
        <f>IFERROR(VLOOKUP($B175,Kraftvärmeprod!$B$1:$AH$479,MATCH(K$2,Kraftvärmeprod!$B$1:$AG$1,0),FALSE)/1,0)-IFERROR(VLOOKUP($B175,'Slutlig allokering'!$B$2:$AC$462,MATCH(K$3,'Slutlig allokering'!$B$2:$AJ$2,0),FALSE)/1,0)</f>
        <v>0</v>
      </c>
      <c r="L175">
        <f>IFERROR(VLOOKUP($B175,Kraftvärmeprod!$B$1:$AH$479,MATCH(L$2,Kraftvärmeprod!$B$1:$AG$1,0),FALSE)/1,0)-IFERROR(VLOOKUP($B175,'Slutlig allokering'!$B$2:$AC$462,MATCH(L$3,'Slutlig allokering'!$B$2:$AJ$2,0),FALSE)/1,0)</f>
        <v>0</v>
      </c>
      <c r="M175" s="143">
        <f>IFERROR(VLOOKUP($B175,Miljö!$B$1:$S$477,MATCH(M$2,Miljö!$B$1:$X$1,0),FALSE)/1,0)-IFERROR(VLOOKUP($B175,'Slutlig allokering'!$B$2:$AC$462,MATCH(M$3,'Slutlig allokering'!$B$2:$AJ$2,0),FALSE)/1,0)</f>
        <v>0</v>
      </c>
      <c r="N175">
        <f>IFERROR(VLOOKUP($B175,Kraftvärmeprod!$B$1:$AH$479,MATCH(N$2,Kraftvärmeprod!$B$1:$AG$1,0),FALSE)/1,0)-IFERROR(VLOOKUP($B175,'Slutlig allokering'!$B$2:$AC$462,MATCH(N$3,'Slutlig allokering'!$B$2:$AJ$2,0),FALSE)/1,0)</f>
        <v>0</v>
      </c>
      <c r="O175">
        <f>IFERROR(VLOOKUP($B175,Kraftvärmeprod!$B$1:$AH$479,MATCH(O$2,Kraftvärmeprod!$B$1:$AG$1,0),FALSE)/1,0)-IFERROR(VLOOKUP($B175,'Slutlig allokering'!$B$2:$AC$462,MATCH(O$3,'Slutlig allokering'!$B$2:$AJ$2,0),FALSE)/1,0)</f>
        <v>0</v>
      </c>
      <c r="P175">
        <f>IFERROR(VLOOKUP($B175,Kraftvärmeprod!$B$1:$AH$479,MATCH(P$2,Kraftvärmeprod!$B$1:$AG$1,0),FALSE)/1,0)-IFERROR(VLOOKUP($B175,'Slutlig allokering'!$B$2:$AC$462,MATCH(P$3,'Slutlig allokering'!$B$2:$AJ$2,0),FALSE)/1,0)</f>
        <v>0</v>
      </c>
      <c r="Q175">
        <f>IFERROR(VLOOKUP($B175,Kraftvärmeprod!$B$1:$AH$479,MATCH(Q$2,Kraftvärmeprod!$B$1:$AG$1,0),FALSE)/1,0)-IFERROR(VLOOKUP($B175,'Slutlig allokering'!$B$2:$AC$462,MATCH(Q$3,'Slutlig allokering'!$B$2:$AJ$2,0),FALSE)/1,0)</f>
        <v>0</v>
      </c>
      <c r="R175">
        <f>IFERROR(VLOOKUP($B175,Kraftvärmeprod!$B$1:$AH$479,MATCH(R$2,Kraftvärmeprod!$B$1:$AG$1,0),FALSE)/1,0)-IFERROR(VLOOKUP($B175,'Slutlig allokering'!$B$2:$AC$462,MATCH(R$3,'Slutlig allokering'!$B$2:$AJ$2,0),FALSE)/1,0)</f>
        <v>0</v>
      </c>
      <c r="S175">
        <f>IFERROR(VLOOKUP($B175,Kraftvärmeprod!$B$1:$AH$479,MATCH(S$2,Kraftvärmeprod!$B$1:$AG$1,0),FALSE)/1,0)-IFERROR(VLOOKUP($B175,'Slutlig allokering'!$B$2:$AC$462,MATCH(S$3,'Slutlig allokering'!$B$2:$AJ$2,0),FALSE)/1,0)</f>
        <v>0</v>
      </c>
      <c r="T175">
        <f>IFERROR(VLOOKUP($B175,Kraftvärmeprod!$B$1:$AH$479,MATCH(T$2,Kraftvärmeprod!$B$1:$AG$1,0),FALSE)/1,0)-IFERROR(VLOOKUP($B175,'Slutlig allokering'!$B$2:$AC$462,MATCH(T$3,'Slutlig allokering'!$B$2:$AJ$2,0),FALSE)/1,0)</f>
        <v>0</v>
      </c>
      <c r="U175">
        <f>IFERROR(VLOOKUP($B175,Kraftvärmeprod!$B$1:$AH$479,MATCH(U$2,Kraftvärmeprod!$B$1:$AG$1,0),FALSE)/1,0)-IFERROR(VLOOKUP($B175,'Slutlig allokering'!$B$2:$AC$462,MATCH(U$3,'Slutlig allokering'!$B$2:$AJ$2,0),FALSE)/1,0)</f>
        <v>0</v>
      </c>
      <c r="V175">
        <f>IFERROR(VLOOKUP($B175,Kraftvärmeprod!$B$1:$AH$479,MATCH(V$2,Kraftvärmeprod!$B$1:$AG$1,0),FALSE)/1,0)-IFERROR(VLOOKUP($B175,'Slutlig allokering'!$B$2:$AC$462,MATCH(V$3,'Slutlig allokering'!$B$2:$AJ$2,0),FALSE)/1,0)</f>
        <v>0</v>
      </c>
      <c r="W175">
        <f>IFERROR(VLOOKUP($B175,Kraftvärmeprod!$B$1:$AH$479,MATCH(W$2,Kraftvärmeprod!$B$1:$AG$1,0),FALSE)/1,0)-IFERROR(VLOOKUP($B175,'Slutlig allokering'!$B$2:$AC$462,MATCH(W$3,'Slutlig allokering'!$B$2:$AJ$2,0),FALSE)/1,0)</f>
        <v>0</v>
      </c>
      <c r="X175">
        <f>IFERROR(VLOOKUP($B175,Kraftvärmeprod!$B$1:$AH$479,MATCH(X$2,Kraftvärmeprod!$B$1:$AG$1,0),FALSE)/1,0)-IFERROR(VLOOKUP($B175,'Slutlig allokering'!$B$2:$AC$462,MATCH(X$3,'Slutlig allokering'!$B$2:$AJ$2,0),FALSE)/1,0)</f>
        <v>0</v>
      </c>
      <c r="Y175">
        <f>IFERROR(VLOOKUP($B175,Kraftvärmeprod!$B$1:$AH$479,MATCH(Y$2,Kraftvärmeprod!$B$1:$AG$1,0),FALSE)/1,0)-IFERROR(VLOOKUP($B175,'Slutlig allokering'!$B$2:$AC$462,MATCH(Y$3,'Slutlig allokering'!$B$2:$AJ$2,0),FALSE)/1,0)</f>
        <v>0</v>
      </c>
      <c r="Z175">
        <f>IFERROR(VLOOKUP($B175,Kraftvärmeprod!$B$1:$AH$479,MATCH(Z$2,Kraftvärmeprod!$B$1:$AG$1,0),FALSE)/1,0)-IFERROR(VLOOKUP($B175,'Slutlig allokering'!$B$2:$AC$462,MATCH(Z$3,'Slutlig allokering'!$B$2:$AJ$2,0),FALSE)/1,0)</f>
        <v>0</v>
      </c>
      <c r="AA175">
        <f>IFERROR(VLOOKUP($B175,Kraftvärmeprod!$B$1:$AH$479,MATCH(AA$2,Kraftvärmeprod!$B$1:$AG$1,0),FALSE)/1,0)-IFERROR(VLOOKUP($B175,'Slutlig allokering'!$B$2:$AC$462,MATCH(AA$3,'Slutlig allokering'!$B$2:$AJ$2,0),FALSE)/1,0)</f>
        <v>0</v>
      </c>
      <c r="AB175">
        <f>IFERROR(VLOOKUP($B175,Kraftvärmeprod!$B$1:$AH$479,MATCH(AB$2,Kraftvärmeprod!$B$1:$AG$1,0),FALSE)/1,0)-IFERROR(VLOOKUP($B175,'Slutlig allokering'!$B$2:$AC$462,MATCH(AB$3,'Slutlig allokering'!$B$2:$AJ$2,0),FALSE)/1,0)</f>
        <v>0</v>
      </c>
      <c r="AE175">
        <f t="shared" si="4"/>
        <v>0</v>
      </c>
      <c r="AG175">
        <f>IFERROR(VLOOKUP(B175,'Slutlig allokering'!$B$2:$AJ$462,MATCH("Summa justerad allokerad tillförd energi (utan hjälpel och rökgaskondensering):",'Slutlig allokering'!$B$2:$AK$2,0),FALSE)/1,"")</f>
        <v>0</v>
      </c>
      <c r="AI175" s="55" t="str">
        <f>IFERROR(1-VLOOKUP(B175,'Slutlig allokering'!$B$2:$AJ$462,MATCH("Andel av bränsle i kvv som allokerats till värme, exklusive rökgaskondensering och hjälpel",'Slutlig allokering'!$B$2:$AK$2,0),FALSE),"")</f>
        <v/>
      </c>
      <c r="AK175" s="55" t="str">
        <f t="shared" si="5"/>
        <v/>
      </c>
    </row>
    <row r="176" spans="1:37" x14ac:dyDescent="0.35">
      <c r="A176" s="28" t="s">
        <v>226</v>
      </c>
      <c r="B176" s="28" t="s">
        <v>228</v>
      </c>
      <c r="C176">
        <f>IFERROR(VLOOKUP($B176,Kraftvärmeprod!$B$1:$AH$479,MATCH(C$3,Kraftvärmeprod!$B$1:$AG$1,0),FALSE)/1,"")</f>
        <v>53.5</v>
      </c>
      <c r="D176">
        <f>IFERROR(VLOOKUP($B176,Kraftvärmeprod!$B$1:$AH$479,MATCH(D$3,Kraftvärmeprod!$B$1:$AG$1,0),FALSE)/1,"")</f>
        <v>10</v>
      </c>
      <c r="E176">
        <f>IFERROR(VLOOKUP($B176,Kraftvärmeprod!$B$1:$AH$479,MATCH(E$2,Kraftvärmeprod!$B$1:$AG$1,0),FALSE)/1,0)-IFERROR(VLOOKUP($B176,'Slutlig allokering'!$B$2:$AC$462,MATCH(E$3,'Slutlig allokering'!$B$2:$AJ$2,0),FALSE)/1,0)</f>
        <v>0</v>
      </c>
      <c r="F176">
        <f>IFERROR(VLOOKUP($B176,Kraftvärmeprod!$B$1:$AH$479,MATCH(F$2,Kraftvärmeprod!$B$1:$AG$1,0),FALSE)/1,0)-IFERROR(VLOOKUP($B176,'Slutlig allokering'!$B$2:$AC$462,MATCH(F$3,'Slutlig allokering'!$B$2:$AJ$2,0),FALSE)/1,0)</f>
        <v>0</v>
      </c>
      <c r="G176">
        <f>IFERROR(VLOOKUP($B176,Kraftvärmeprod!$B$1:$AH$479,MATCH(G$2,Kraftvärmeprod!$B$1:$AG$1,0),FALSE)/1,0)-IFERROR(VLOOKUP($B176,'Slutlig allokering'!$B$2:$AC$462,MATCH(G$3,'Slutlig allokering'!$B$2:$AJ$2,0),FALSE)/1,0)</f>
        <v>3.9961899999999986</v>
      </c>
      <c r="H176">
        <f>IFERROR(VLOOKUP($B176,Kraftvärmeprod!$B$1:$AH$479,MATCH(H$2,Kraftvärmeprod!$B$1:$AG$1,0),FALSE)/1,0)-IFERROR(VLOOKUP($B176,'Slutlig allokering'!$B$2:$AC$462,MATCH(H$3,'Slutlig allokering'!$B$2:$AJ$2,0),FALSE)/1,0)</f>
        <v>0</v>
      </c>
      <c r="I176">
        <f>IFERROR(VLOOKUP($B176,Kraftvärmeprod!$B$1:$AH$479,MATCH(I$2,Kraftvärmeprod!$B$1:$AG$1,0),FALSE)/1,0)-IFERROR(VLOOKUP($B176,'Slutlig allokering'!$B$2:$AC$462,MATCH(I$3,'Slutlig allokering'!$B$2:$AJ$2,0),FALSE)/1,0)</f>
        <v>0</v>
      </c>
      <c r="J176">
        <f>IFERROR(VLOOKUP($B176,Kraftvärmeprod!$B$1:$AH$479,MATCH(J$2,Kraftvärmeprod!$B$1:$AG$1,0),FALSE)/1,0)-IFERROR(VLOOKUP($B176,'Slutlig allokering'!$B$2:$AC$462,MATCH(J$3,'Slutlig allokering'!$B$2:$AJ$2,0),FALSE)/1,0)</f>
        <v>0</v>
      </c>
      <c r="K176">
        <f>IFERROR(VLOOKUP($B176,Kraftvärmeprod!$B$1:$AH$479,MATCH(K$2,Kraftvärmeprod!$B$1:$AG$1,0),FALSE)/1,0)-IFERROR(VLOOKUP($B176,'Slutlig allokering'!$B$2:$AC$462,MATCH(K$3,'Slutlig allokering'!$B$2:$AJ$2,0),FALSE)/1,0)</f>
        <v>0</v>
      </c>
      <c r="L176">
        <f>IFERROR(VLOOKUP($B176,Kraftvärmeprod!$B$1:$AH$479,MATCH(L$2,Kraftvärmeprod!$B$1:$AG$1,0),FALSE)/1,0)-IFERROR(VLOOKUP($B176,'Slutlig allokering'!$B$2:$AC$462,MATCH(L$3,'Slutlig allokering'!$B$2:$AJ$2,0),FALSE)/1,0)</f>
        <v>3.9961899999999986</v>
      </c>
      <c r="M176" s="143">
        <f>IFERROR(VLOOKUP($B176,Miljö!$B$1:$S$477,MATCH(M$2,Miljö!$B$1:$X$1,0),FALSE)/1,0)-IFERROR(VLOOKUP($B176,'Slutlig allokering'!$B$2:$AC$462,MATCH(M$3,'Slutlig allokering'!$B$2:$AJ$2,0),FALSE)/1,0)</f>
        <v>0.8188899999999999</v>
      </c>
      <c r="N176">
        <f>IFERROR(VLOOKUP($B176,Kraftvärmeprod!$B$1:$AH$479,MATCH(N$2,Kraftvärmeprod!$B$1:$AG$1,0),FALSE)/1,0)-IFERROR(VLOOKUP($B176,'Slutlig allokering'!$B$2:$AC$462,MATCH(N$3,'Slutlig allokering'!$B$2:$AJ$2,0),FALSE)/1,0)</f>
        <v>0</v>
      </c>
      <c r="O176">
        <f>IFERROR(VLOOKUP($B176,Kraftvärmeprod!$B$1:$AH$479,MATCH(O$2,Kraftvärmeprod!$B$1:$AG$1,0),FALSE)/1,0)-IFERROR(VLOOKUP($B176,'Slutlig allokering'!$B$2:$AC$462,MATCH(O$3,'Slutlig allokering'!$B$2:$AJ$2,0),FALSE)/1,0)</f>
        <v>0</v>
      </c>
      <c r="P176">
        <f>IFERROR(VLOOKUP($B176,Kraftvärmeprod!$B$1:$AH$479,MATCH(P$2,Kraftvärmeprod!$B$1:$AG$1,0),FALSE)/1,0)-IFERROR(VLOOKUP($B176,'Slutlig allokering'!$B$2:$AC$462,MATCH(P$3,'Slutlig allokering'!$B$2:$AJ$2,0),FALSE)/1,0)</f>
        <v>0</v>
      </c>
      <c r="Q176">
        <f>IFERROR(VLOOKUP($B176,Kraftvärmeprod!$B$1:$AH$479,MATCH(Q$2,Kraftvärmeprod!$B$1:$AG$1,0),FALSE)/1,0)-IFERROR(VLOOKUP($B176,'Slutlig allokering'!$B$2:$AC$462,MATCH(Q$3,'Slutlig allokering'!$B$2:$AJ$2,0),FALSE)/1,0)</f>
        <v>3.9961899999999986</v>
      </c>
      <c r="R176">
        <f>IFERROR(VLOOKUP($B176,Kraftvärmeprod!$B$1:$AH$479,MATCH(R$2,Kraftvärmeprod!$B$1:$AG$1,0),FALSE)/1,0)-IFERROR(VLOOKUP($B176,'Slutlig allokering'!$B$2:$AC$462,MATCH(R$3,'Slutlig allokering'!$B$2:$AJ$2,0),FALSE)/1,0)</f>
        <v>8.0250999999999983</v>
      </c>
      <c r="S176">
        <f>IFERROR(VLOOKUP($B176,Kraftvärmeprod!$B$1:$AH$479,MATCH(S$2,Kraftvärmeprod!$B$1:$AG$1,0),FALSE)/1,0)-IFERROR(VLOOKUP($B176,'Slutlig allokering'!$B$2:$AC$462,MATCH(S$3,'Slutlig allokering'!$B$2:$AJ$2,0),FALSE)/1,0)</f>
        <v>0</v>
      </c>
      <c r="T176">
        <f>IFERROR(VLOOKUP($B176,Kraftvärmeprod!$B$1:$AH$479,MATCH(T$2,Kraftvärmeprod!$B$1:$AG$1,0),FALSE)/1,0)-IFERROR(VLOOKUP($B176,'Slutlig allokering'!$B$2:$AC$462,MATCH(T$3,'Slutlig allokering'!$B$2:$AJ$2,0),FALSE)/1,0)</f>
        <v>0</v>
      </c>
      <c r="U176">
        <f>IFERROR(VLOOKUP($B176,Kraftvärmeprod!$B$1:$AH$479,MATCH(U$2,Kraftvärmeprod!$B$1:$AG$1,0),FALSE)/1,0)-IFERROR(VLOOKUP($B176,'Slutlig allokering'!$B$2:$AC$462,MATCH(U$3,'Slutlig allokering'!$B$2:$AJ$2,0),FALSE)/1,0)</f>
        <v>0</v>
      </c>
      <c r="V176">
        <f>IFERROR(VLOOKUP($B176,Kraftvärmeprod!$B$1:$AH$479,MATCH(V$2,Kraftvärmeprod!$B$1:$AG$1,0),FALSE)/1,0)-IFERROR(VLOOKUP($B176,'Slutlig allokering'!$B$2:$AC$462,MATCH(V$3,'Slutlig allokering'!$B$2:$AJ$2,0),FALSE)/1,0)</f>
        <v>0</v>
      </c>
      <c r="W176">
        <f>IFERROR(VLOOKUP($B176,Kraftvärmeprod!$B$1:$AH$479,MATCH(W$2,Kraftvärmeprod!$B$1:$AG$1,0),FALSE)/1,0)-IFERROR(VLOOKUP($B176,'Slutlig allokering'!$B$2:$AC$462,MATCH(W$3,'Slutlig allokering'!$B$2:$AJ$2,0),FALSE)/1,0)</f>
        <v>0</v>
      </c>
      <c r="X176">
        <f>IFERROR(VLOOKUP($B176,Kraftvärmeprod!$B$1:$AH$479,MATCH(X$2,Kraftvärmeprod!$B$1:$AG$1,0),FALSE)/1,0)-IFERROR(VLOOKUP($B176,'Slutlig allokering'!$B$2:$AC$462,MATCH(X$3,'Slutlig allokering'!$B$2:$AJ$2,0),FALSE)/1,0)</f>
        <v>0</v>
      </c>
      <c r="Y176">
        <f>IFERROR(VLOOKUP($B176,Kraftvärmeprod!$B$1:$AH$479,MATCH(Y$2,Kraftvärmeprod!$B$1:$AG$1,0),FALSE)/1,0)-IFERROR(VLOOKUP($B176,'Slutlig allokering'!$B$2:$AC$462,MATCH(Y$3,'Slutlig allokering'!$B$2:$AJ$2,0),FALSE)/1,0)</f>
        <v>0</v>
      </c>
      <c r="Z176">
        <f>IFERROR(VLOOKUP($B176,Kraftvärmeprod!$B$1:$AH$479,MATCH(Z$2,Kraftvärmeprod!$B$1:$AG$1,0),FALSE)/1,0)-IFERROR(VLOOKUP($B176,'Slutlig allokering'!$B$2:$AC$462,MATCH(Z$3,'Slutlig allokering'!$B$2:$AJ$2,0),FALSE)/1,0)</f>
        <v>0</v>
      </c>
      <c r="AA176">
        <f>IFERROR(VLOOKUP($B176,Kraftvärmeprod!$B$1:$AH$479,MATCH(AA$2,Kraftvärmeprod!$B$1:$AG$1,0),FALSE)/1,0)-IFERROR(VLOOKUP($B176,'Slutlig allokering'!$B$2:$AC$462,MATCH(AA$3,'Slutlig allokering'!$B$2:$AJ$2,0),FALSE)/1,0)</f>
        <v>0</v>
      </c>
      <c r="AB176">
        <f>IFERROR(VLOOKUP($B176,Kraftvärmeprod!$B$1:$AH$479,MATCH(AB$2,Kraftvärmeprod!$B$1:$AG$1,0),FALSE)/1,0)-IFERROR(VLOOKUP($B176,'Slutlig allokering'!$B$2:$AC$462,MATCH(AB$3,'Slutlig allokering'!$B$2:$AJ$2,0),FALSE)/1,0)</f>
        <v>0</v>
      </c>
      <c r="AE176">
        <f t="shared" si="4"/>
        <v>20.013669999999994</v>
      </c>
      <c r="AG176">
        <f>IFERROR(VLOOKUP(B176,'Slutlig allokering'!$B$2:$AJ$462,MATCH("Summa justerad allokerad tillförd energi (utan hjälpel och rökgaskondensering):",'Slutlig allokering'!$B$2:$AK$2,0),FALSE)/1,"")</f>
        <v>41.086330000000011</v>
      </c>
      <c r="AI176" s="55">
        <f>IFERROR(1-VLOOKUP(B176,'Slutlig allokering'!$B$2:$AJ$462,MATCH("Andel av bränsle i kvv som allokerats till värme, exklusive rökgaskondensering och hjälpel",'Slutlig allokering'!$B$2:$AK$2,0),FALSE),"")</f>
        <v>0.32755597381342039</v>
      </c>
      <c r="AK176" s="55">
        <f t="shared" si="5"/>
        <v>0.3275559738134205</v>
      </c>
    </row>
    <row r="177" spans="1:37" x14ac:dyDescent="0.35">
      <c r="A177" s="28" t="s">
        <v>226</v>
      </c>
      <c r="B177" s="28" t="s">
        <v>229</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allokering'!$B$2:$AC$462,MATCH(E$3,'Slutlig allokering'!$B$2:$AJ$2,0),FALSE)/1,0)</f>
        <v>0</v>
      </c>
      <c r="F177">
        <f>IFERROR(VLOOKUP($B177,Kraftvärmeprod!$B$1:$AH$479,MATCH(F$2,Kraftvärmeprod!$B$1:$AG$1,0),FALSE)/1,0)-IFERROR(VLOOKUP($B177,'Slutlig allokering'!$B$2:$AC$462,MATCH(F$3,'Slutlig allokering'!$B$2:$AJ$2,0),FALSE)/1,0)</f>
        <v>0</v>
      </c>
      <c r="G177">
        <f>IFERROR(VLOOKUP($B177,Kraftvärmeprod!$B$1:$AH$479,MATCH(G$2,Kraftvärmeprod!$B$1:$AG$1,0),FALSE)/1,0)-IFERROR(VLOOKUP($B177,'Slutlig allokering'!$B$2:$AC$462,MATCH(G$3,'Slutlig allokering'!$B$2:$AJ$2,0),FALSE)/1,0)</f>
        <v>0</v>
      </c>
      <c r="H177">
        <f>IFERROR(VLOOKUP($B177,Kraftvärmeprod!$B$1:$AH$479,MATCH(H$2,Kraftvärmeprod!$B$1:$AG$1,0),FALSE)/1,0)-IFERROR(VLOOKUP($B177,'Slutlig allokering'!$B$2:$AC$462,MATCH(H$3,'Slutlig allokering'!$B$2:$AJ$2,0),FALSE)/1,0)</f>
        <v>0</v>
      </c>
      <c r="I177">
        <f>IFERROR(VLOOKUP($B177,Kraftvärmeprod!$B$1:$AH$479,MATCH(I$2,Kraftvärmeprod!$B$1:$AG$1,0),FALSE)/1,0)-IFERROR(VLOOKUP($B177,'Slutlig allokering'!$B$2:$AC$462,MATCH(I$3,'Slutlig allokering'!$B$2:$AJ$2,0),FALSE)/1,0)</f>
        <v>0</v>
      </c>
      <c r="J177">
        <f>IFERROR(VLOOKUP($B177,Kraftvärmeprod!$B$1:$AH$479,MATCH(J$2,Kraftvärmeprod!$B$1:$AG$1,0),FALSE)/1,0)-IFERROR(VLOOKUP($B177,'Slutlig allokering'!$B$2:$AC$462,MATCH(J$3,'Slutlig allokering'!$B$2:$AJ$2,0),FALSE)/1,0)</f>
        <v>0</v>
      </c>
      <c r="K177">
        <f>IFERROR(VLOOKUP($B177,Kraftvärmeprod!$B$1:$AH$479,MATCH(K$2,Kraftvärmeprod!$B$1:$AG$1,0),FALSE)/1,0)-IFERROR(VLOOKUP($B177,'Slutlig allokering'!$B$2:$AC$462,MATCH(K$3,'Slutlig allokering'!$B$2:$AJ$2,0),FALSE)/1,0)</f>
        <v>0</v>
      </c>
      <c r="L177">
        <f>IFERROR(VLOOKUP($B177,Kraftvärmeprod!$B$1:$AH$479,MATCH(L$2,Kraftvärmeprod!$B$1:$AG$1,0),FALSE)/1,0)-IFERROR(VLOOKUP($B177,'Slutlig allokering'!$B$2:$AC$462,MATCH(L$3,'Slutlig allokering'!$B$2:$AJ$2,0),FALSE)/1,0)</f>
        <v>0</v>
      </c>
      <c r="M177" s="143">
        <f>IFERROR(VLOOKUP($B177,Miljö!$B$1:$S$477,MATCH(M$2,Miljö!$B$1:$X$1,0),FALSE)/1,0)-IFERROR(VLOOKUP($B177,'Slutlig allokering'!$B$2:$AC$462,MATCH(M$3,'Slutlig allokering'!$B$2:$AJ$2,0),FALSE)/1,0)</f>
        <v>0</v>
      </c>
      <c r="N177">
        <f>IFERROR(VLOOKUP($B177,Kraftvärmeprod!$B$1:$AH$479,MATCH(N$2,Kraftvärmeprod!$B$1:$AG$1,0),FALSE)/1,0)-IFERROR(VLOOKUP($B177,'Slutlig allokering'!$B$2:$AC$462,MATCH(N$3,'Slutlig allokering'!$B$2:$AJ$2,0),FALSE)/1,0)</f>
        <v>0</v>
      </c>
      <c r="O177">
        <f>IFERROR(VLOOKUP($B177,Kraftvärmeprod!$B$1:$AH$479,MATCH(O$2,Kraftvärmeprod!$B$1:$AG$1,0),FALSE)/1,0)-IFERROR(VLOOKUP($B177,'Slutlig allokering'!$B$2:$AC$462,MATCH(O$3,'Slutlig allokering'!$B$2:$AJ$2,0),FALSE)/1,0)</f>
        <v>0</v>
      </c>
      <c r="P177">
        <f>IFERROR(VLOOKUP($B177,Kraftvärmeprod!$B$1:$AH$479,MATCH(P$2,Kraftvärmeprod!$B$1:$AG$1,0),FALSE)/1,0)-IFERROR(VLOOKUP($B177,'Slutlig allokering'!$B$2:$AC$462,MATCH(P$3,'Slutlig allokering'!$B$2:$AJ$2,0),FALSE)/1,0)</f>
        <v>0</v>
      </c>
      <c r="Q177">
        <f>IFERROR(VLOOKUP($B177,Kraftvärmeprod!$B$1:$AH$479,MATCH(Q$2,Kraftvärmeprod!$B$1:$AG$1,0),FALSE)/1,0)-IFERROR(VLOOKUP($B177,'Slutlig allokering'!$B$2:$AC$462,MATCH(Q$3,'Slutlig allokering'!$B$2:$AJ$2,0),FALSE)/1,0)</f>
        <v>0</v>
      </c>
      <c r="R177">
        <f>IFERROR(VLOOKUP($B177,Kraftvärmeprod!$B$1:$AH$479,MATCH(R$2,Kraftvärmeprod!$B$1:$AG$1,0),FALSE)/1,0)-IFERROR(VLOOKUP($B177,'Slutlig allokering'!$B$2:$AC$462,MATCH(R$3,'Slutlig allokering'!$B$2:$AJ$2,0),FALSE)/1,0)</f>
        <v>0</v>
      </c>
      <c r="S177">
        <f>IFERROR(VLOOKUP($B177,Kraftvärmeprod!$B$1:$AH$479,MATCH(S$2,Kraftvärmeprod!$B$1:$AG$1,0),FALSE)/1,0)-IFERROR(VLOOKUP($B177,'Slutlig allokering'!$B$2:$AC$462,MATCH(S$3,'Slutlig allokering'!$B$2:$AJ$2,0),FALSE)/1,0)</f>
        <v>0</v>
      </c>
      <c r="T177">
        <f>IFERROR(VLOOKUP($B177,Kraftvärmeprod!$B$1:$AH$479,MATCH(T$2,Kraftvärmeprod!$B$1:$AG$1,0),FALSE)/1,0)-IFERROR(VLOOKUP($B177,'Slutlig allokering'!$B$2:$AC$462,MATCH(T$3,'Slutlig allokering'!$B$2:$AJ$2,0),FALSE)/1,0)</f>
        <v>0</v>
      </c>
      <c r="U177">
        <f>IFERROR(VLOOKUP($B177,Kraftvärmeprod!$B$1:$AH$479,MATCH(U$2,Kraftvärmeprod!$B$1:$AG$1,0),FALSE)/1,0)-IFERROR(VLOOKUP($B177,'Slutlig allokering'!$B$2:$AC$462,MATCH(U$3,'Slutlig allokering'!$B$2:$AJ$2,0),FALSE)/1,0)</f>
        <v>0</v>
      </c>
      <c r="V177">
        <f>IFERROR(VLOOKUP($B177,Kraftvärmeprod!$B$1:$AH$479,MATCH(V$2,Kraftvärmeprod!$B$1:$AG$1,0),FALSE)/1,0)-IFERROR(VLOOKUP($B177,'Slutlig allokering'!$B$2:$AC$462,MATCH(V$3,'Slutlig allokering'!$B$2:$AJ$2,0),FALSE)/1,0)</f>
        <v>0</v>
      </c>
      <c r="W177">
        <f>IFERROR(VLOOKUP($B177,Kraftvärmeprod!$B$1:$AH$479,MATCH(W$2,Kraftvärmeprod!$B$1:$AG$1,0),FALSE)/1,0)-IFERROR(VLOOKUP($B177,'Slutlig allokering'!$B$2:$AC$462,MATCH(W$3,'Slutlig allokering'!$B$2:$AJ$2,0),FALSE)/1,0)</f>
        <v>0</v>
      </c>
      <c r="X177">
        <f>IFERROR(VLOOKUP($B177,Kraftvärmeprod!$B$1:$AH$479,MATCH(X$2,Kraftvärmeprod!$B$1:$AG$1,0),FALSE)/1,0)-IFERROR(VLOOKUP($B177,'Slutlig allokering'!$B$2:$AC$462,MATCH(X$3,'Slutlig allokering'!$B$2:$AJ$2,0),FALSE)/1,0)</f>
        <v>0</v>
      </c>
      <c r="Y177">
        <f>IFERROR(VLOOKUP($B177,Kraftvärmeprod!$B$1:$AH$479,MATCH(Y$2,Kraftvärmeprod!$B$1:$AG$1,0),FALSE)/1,0)-IFERROR(VLOOKUP($B177,'Slutlig allokering'!$B$2:$AC$462,MATCH(Y$3,'Slutlig allokering'!$B$2:$AJ$2,0),FALSE)/1,0)</f>
        <v>0</v>
      </c>
      <c r="Z177">
        <f>IFERROR(VLOOKUP($B177,Kraftvärmeprod!$B$1:$AH$479,MATCH(Z$2,Kraftvärmeprod!$B$1:$AG$1,0),FALSE)/1,0)-IFERROR(VLOOKUP($B177,'Slutlig allokering'!$B$2:$AC$462,MATCH(Z$3,'Slutlig allokering'!$B$2:$AJ$2,0),FALSE)/1,0)</f>
        <v>0</v>
      </c>
      <c r="AA177">
        <f>IFERROR(VLOOKUP($B177,Kraftvärmeprod!$B$1:$AH$479,MATCH(AA$2,Kraftvärmeprod!$B$1:$AG$1,0),FALSE)/1,0)-IFERROR(VLOOKUP($B177,'Slutlig allokering'!$B$2:$AC$462,MATCH(AA$3,'Slutlig allokering'!$B$2:$AJ$2,0),FALSE)/1,0)</f>
        <v>0</v>
      </c>
      <c r="AB177">
        <f>IFERROR(VLOOKUP($B177,Kraftvärmeprod!$B$1:$AH$479,MATCH(AB$2,Kraftvärmeprod!$B$1:$AG$1,0),FALSE)/1,0)-IFERROR(VLOOKUP($B177,'Slutlig allokering'!$B$2:$AC$462,MATCH(AB$3,'Slutlig allokering'!$B$2:$AJ$2,0),FALSE)/1,0)</f>
        <v>0</v>
      </c>
      <c r="AE177">
        <f t="shared" si="4"/>
        <v>0</v>
      </c>
      <c r="AG177">
        <f>IFERROR(VLOOKUP(B177,'Slutlig allokering'!$B$2:$AJ$462,MATCH("Summa justerad allokerad tillförd energi (utan hjälpel och rökgaskondensering):",'Slutlig allokering'!$B$2:$AK$2,0),FALSE)/1,"")</f>
        <v>0</v>
      </c>
      <c r="AI177" s="55" t="str">
        <f>IFERROR(1-VLOOKUP(B177,'Slutlig allokering'!$B$2:$AJ$462,MATCH("Andel av bränsle i kvv som allokerats till värme, exklusive rökgaskondensering och hjälpel",'Slutlig allokering'!$B$2:$AK$2,0),FALSE),"")</f>
        <v/>
      </c>
      <c r="AK177" s="55" t="str">
        <f t="shared" si="5"/>
        <v/>
      </c>
    </row>
    <row r="178" spans="1:37" x14ac:dyDescent="0.35">
      <c r="A178" s="28" t="s">
        <v>226</v>
      </c>
      <c r="B178" s="28" t="s">
        <v>230</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allokering'!$B$2:$AC$462,MATCH(E$3,'Slutlig allokering'!$B$2:$AJ$2,0),FALSE)/1,0)</f>
        <v>0</v>
      </c>
      <c r="F178">
        <f>IFERROR(VLOOKUP($B178,Kraftvärmeprod!$B$1:$AH$479,MATCH(F$2,Kraftvärmeprod!$B$1:$AG$1,0),FALSE)/1,0)-IFERROR(VLOOKUP($B178,'Slutlig allokering'!$B$2:$AC$462,MATCH(F$3,'Slutlig allokering'!$B$2:$AJ$2,0),FALSE)/1,0)</f>
        <v>0</v>
      </c>
      <c r="G178">
        <f>IFERROR(VLOOKUP($B178,Kraftvärmeprod!$B$1:$AH$479,MATCH(G$2,Kraftvärmeprod!$B$1:$AG$1,0),FALSE)/1,0)-IFERROR(VLOOKUP($B178,'Slutlig allokering'!$B$2:$AC$462,MATCH(G$3,'Slutlig allokering'!$B$2:$AJ$2,0),FALSE)/1,0)</f>
        <v>0</v>
      </c>
      <c r="H178">
        <f>IFERROR(VLOOKUP($B178,Kraftvärmeprod!$B$1:$AH$479,MATCH(H$2,Kraftvärmeprod!$B$1:$AG$1,0),FALSE)/1,0)-IFERROR(VLOOKUP($B178,'Slutlig allokering'!$B$2:$AC$462,MATCH(H$3,'Slutlig allokering'!$B$2:$AJ$2,0),FALSE)/1,0)</f>
        <v>0</v>
      </c>
      <c r="I178">
        <f>IFERROR(VLOOKUP($B178,Kraftvärmeprod!$B$1:$AH$479,MATCH(I$2,Kraftvärmeprod!$B$1:$AG$1,0),FALSE)/1,0)-IFERROR(VLOOKUP($B178,'Slutlig allokering'!$B$2:$AC$462,MATCH(I$3,'Slutlig allokering'!$B$2:$AJ$2,0),FALSE)/1,0)</f>
        <v>0</v>
      </c>
      <c r="J178">
        <f>IFERROR(VLOOKUP($B178,Kraftvärmeprod!$B$1:$AH$479,MATCH(J$2,Kraftvärmeprod!$B$1:$AG$1,0),FALSE)/1,0)-IFERROR(VLOOKUP($B178,'Slutlig allokering'!$B$2:$AC$462,MATCH(J$3,'Slutlig allokering'!$B$2:$AJ$2,0),FALSE)/1,0)</f>
        <v>0</v>
      </c>
      <c r="K178">
        <f>IFERROR(VLOOKUP($B178,Kraftvärmeprod!$B$1:$AH$479,MATCH(K$2,Kraftvärmeprod!$B$1:$AG$1,0),FALSE)/1,0)-IFERROR(VLOOKUP($B178,'Slutlig allokering'!$B$2:$AC$462,MATCH(K$3,'Slutlig allokering'!$B$2:$AJ$2,0),FALSE)/1,0)</f>
        <v>0</v>
      </c>
      <c r="L178">
        <f>IFERROR(VLOOKUP($B178,Kraftvärmeprod!$B$1:$AH$479,MATCH(L$2,Kraftvärmeprod!$B$1:$AG$1,0),FALSE)/1,0)-IFERROR(VLOOKUP($B178,'Slutlig allokering'!$B$2:$AC$462,MATCH(L$3,'Slutlig allokering'!$B$2:$AJ$2,0),FALSE)/1,0)</f>
        <v>0</v>
      </c>
      <c r="M178" s="143">
        <f>IFERROR(VLOOKUP($B178,Miljö!$B$1:$S$477,MATCH(M$2,Miljö!$B$1:$X$1,0),FALSE)/1,0)-IFERROR(VLOOKUP($B178,'Slutlig allokering'!$B$2:$AC$462,MATCH(M$3,'Slutlig allokering'!$B$2:$AJ$2,0),FALSE)/1,0)</f>
        <v>0</v>
      </c>
      <c r="N178">
        <f>IFERROR(VLOOKUP($B178,Kraftvärmeprod!$B$1:$AH$479,MATCH(N$2,Kraftvärmeprod!$B$1:$AG$1,0),FALSE)/1,0)-IFERROR(VLOOKUP($B178,'Slutlig allokering'!$B$2:$AC$462,MATCH(N$3,'Slutlig allokering'!$B$2:$AJ$2,0),FALSE)/1,0)</f>
        <v>0</v>
      </c>
      <c r="O178">
        <f>IFERROR(VLOOKUP($B178,Kraftvärmeprod!$B$1:$AH$479,MATCH(O$2,Kraftvärmeprod!$B$1:$AG$1,0),FALSE)/1,0)-IFERROR(VLOOKUP($B178,'Slutlig allokering'!$B$2:$AC$462,MATCH(O$3,'Slutlig allokering'!$B$2:$AJ$2,0),FALSE)/1,0)</f>
        <v>0</v>
      </c>
      <c r="P178">
        <f>IFERROR(VLOOKUP($B178,Kraftvärmeprod!$B$1:$AH$479,MATCH(P$2,Kraftvärmeprod!$B$1:$AG$1,0),FALSE)/1,0)-IFERROR(VLOOKUP($B178,'Slutlig allokering'!$B$2:$AC$462,MATCH(P$3,'Slutlig allokering'!$B$2:$AJ$2,0),FALSE)/1,0)</f>
        <v>0</v>
      </c>
      <c r="Q178">
        <f>IFERROR(VLOOKUP($B178,Kraftvärmeprod!$B$1:$AH$479,MATCH(Q$2,Kraftvärmeprod!$B$1:$AG$1,0),FALSE)/1,0)-IFERROR(VLOOKUP($B178,'Slutlig allokering'!$B$2:$AC$462,MATCH(Q$3,'Slutlig allokering'!$B$2:$AJ$2,0),FALSE)/1,0)</f>
        <v>0</v>
      </c>
      <c r="R178">
        <f>IFERROR(VLOOKUP($B178,Kraftvärmeprod!$B$1:$AH$479,MATCH(R$2,Kraftvärmeprod!$B$1:$AG$1,0),FALSE)/1,0)-IFERROR(VLOOKUP($B178,'Slutlig allokering'!$B$2:$AC$462,MATCH(R$3,'Slutlig allokering'!$B$2:$AJ$2,0),FALSE)/1,0)</f>
        <v>0</v>
      </c>
      <c r="S178">
        <f>IFERROR(VLOOKUP($B178,Kraftvärmeprod!$B$1:$AH$479,MATCH(S$2,Kraftvärmeprod!$B$1:$AG$1,0),FALSE)/1,0)-IFERROR(VLOOKUP($B178,'Slutlig allokering'!$B$2:$AC$462,MATCH(S$3,'Slutlig allokering'!$B$2:$AJ$2,0),FALSE)/1,0)</f>
        <v>0</v>
      </c>
      <c r="T178">
        <f>IFERROR(VLOOKUP($B178,Kraftvärmeprod!$B$1:$AH$479,MATCH(T$2,Kraftvärmeprod!$B$1:$AG$1,0),FALSE)/1,0)-IFERROR(VLOOKUP($B178,'Slutlig allokering'!$B$2:$AC$462,MATCH(T$3,'Slutlig allokering'!$B$2:$AJ$2,0),FALSE)/1,0)</f>
        <v>0</v>
      </c>
      <c r="U178">
        <f>IFERROR(VLOOKUP($B178,Kraftvärmeprod!$B$1:$AH$479,MATCH(U$2,Kraftvärmeprod!$B$1:$AG$1,0),FALSE)/1,0)-IFERROR(VLOOKUP($B178,'Slutlig allokering'!$B$2:$AC$462,MATCH(U$3,'Slutlig allokering'!$B$2:$AJ$2,0),FALSE)/1,0)</f>
        <v>0</v>
      </c>
      <c r="V178">
        <f>IFERROR(VLOOKUP($B178,Kraftvärmeprod!$B$1:$AH$479,MATCH(V$2,Kraftvärmeprod!$B$1:$AG$1,0),FALSE)/1,0)-IFERROR(VLOOKUP($B178,'Slutlig allokering'!$B$2:$AC$462,MATCH(V$3,'Slutlig allokering'!$B$2:$AJ$2,0),FALSE)/1,0)</f>
        <v>0</v>
      </c>
      <c r="W178">
        <f>IFERROR(VLOOKUP($B178,Kraftvärmeprod!$B$1:$AH$479,MATCH(W$2,Kraftvärmeprod!$B$1:$AG$1,0),FALSE)/1,0)-IFERROR(VLOOKUP($B178,'Slutlig allokering'!$B$2:$AC$462,MATCH(W$3,'Slutlig allokering'!$B$2:$AJ$2,0),FALSE)/1,0)</f>
        <v>0</v>
      </c>
      <c r="X178">
        <f>IFERROR(VLOOKUP($B178,Kraftvärmeprod!$B$1:$AH$479,MATCH(X$2,Kraftvärmeprod!$B$1:$AG$1,0),FALSE)/1,0)-IFERROR(VLOOKUP($B178,'Slutlig allokering'!$B$2:$AC$462,MATCH(X$3,'Slutlig allokering'!$B$2:$AJ$2,0),FALSE)/1,0)</f>
        <v>0</v>
      </c>
      <c r="Y178">
        <f>IFERROR(VLOOKUP($B178,Kraftvärmeprod!$B$1:$AH$479,MATCH(Y$2,Kraftvärmeprod!$B$1:$AG$1,0),FALSE)/1,0)-IFERROR(VLOOKUP($B178,'Slutlig allokering'!$B$2:$AC$462,MATCH(Y$3,'Slutlig allokering'!$B$2:$AJ$2,0),FALSE)/1,0)</f>
        <v>0</v>
      </c>
      <c r="Z178">
        <f>IFERROR(VLOOKUP($B178,Kraftvärmeprod!$B$1:$AH$479,MATCH(Z$2,Kraftvärmeprod!$B$1:$AG$1,0),FALSE)/1,0)-IFERROR(VLOOKUP($B178,'Slutlig allokering'!$B$2:$AC$462,MATCH(Z$3,'Slutlig allokering'!$B$2:$AJ$2,0),FALSE)/1,0)</f>
        <v>0</v>
      </c>
      <c r="AA178">
        <f>IFERROR(VLOOKUP($B178,Kraftvärmeprod!$B$1:$AH$479,MATCH(AA$2,Kraftvärmeprod!$B$1:$AG$1,0),FALSE)/1,0)-IFERROR(VLOOKUP($B178,'Slutlig allokering'!$B$2:$AC$462,MATCH(AA$3,'Slutlig allokering'!$B$2:$AJ$2,0),FALSE)/1,0)</f>
        <v>0</v>
      </c>
      <c r="AB178">
        <f>IFERROR(VLOOKUP($B178,Kraftvärmeprod!$B$1:$AH$479,MATCH(AB$2,Kraftvärmeprod!$B$1:$AG$1,0),FALSE)/1,0)-IFERROR(VLOOKUP($B178,'Slutlig allokering'!$B$2:$AC$462,MATCH(AB$3,'Slutlig allokering'!$B$2:$AJ$2,0),FALSE)/1,0)</f>
        <v>0</v>
      </c>
      <c r="AE178">
        <f t="shared" si="4"/>
        <v>0</v>
      </c>
      <c r="AG178">
        <f>IFERROR(VLOOKUP(B178,'Slutlig allokering'!$B$2:$AJ$462,MATCH("Summa justerad allokerad tillförd energi (utan hjälpel och rökgaskondensering):",'Slutlig allokering'!$B$2:$AK$2,0),FALSE)/1,"")</f>
        <v>0</v>
      </c>
      <c r="AI178" s="55" t="str">
        <f>IFERROR(1-VLOOKUP(B178,'Slutlig allokering'!$B$2:$AJ$462,MATCH("Andel av bränsle i kvv som allokerats till värme, exklusive rökgaskondensering och hjälpel",'Slutlig allokering'!$B$2:$AK$2,0),FALSE),"")</f>
        <v/>
      </c>
      <c r="AK178" s="55" t="str">
        <f t="shared" si="5"/>
        <v/>
      </c>
    </row>
    <row r="179" spans="1:37" x14ac:dyDescent="0.35">
      <c r="A179" s="28" t="s">
        <v>226</v>
      </c>
      <c r="B179" s="28" t="s">
        <v>231</v>
      </c>
      <c r="C179">
        <f>IFERROR(VLOOKUP($B179,Kraftvärmeprod!$B$1:$AH$479,MATCH(C$3,Kraftvärmeprod!$B$1:$AG$1,0),FALSE)/1,"")</f>
        <v>38.5</v>
      </c>
      <c r="D179">
        <f>IFERROR(VLOOKUP($B179,Kraftvärmeprod!$B$1:$AH$479,MATCH(D$3,Kraftvärmeprod!$B$1:$AG$1,0),FALSE)/1,"")</f>
        <v>7.56</v>
      </c>
      <c r="E179">
        <f>IFERROR(VLOOKUP($B179,Kraftvärmeprod!$B$1:$AH$479,MATCH(E$2,Kraftvärmeprod!$B$1:$AG$1,0),FALSE)/1,0)-IFERROR(VLOOKUP($B179,'Slutlig allokering'!$B$2:$AC$462,MATCH(E$3,'Slutlig allokering'!$B$2:$AJ$2,0),FALSE)/1,0)</f>
        <v>0</v>
      </c>
      <c r="F179">
        <f>IFERROR(VLOOKUP($B179,Kraftvärmeprod!$B$1:$AH$479,MATCH(F$2,Kraftvärmeprod!$B$1:$AG$1,0),FALSE)/1,0)-IFERROR(VLOOKUP($B179,'Slutlig allokering'!$B$2:$AC$462,MATCH(F$3,'Slutlig allokering'!$B$2:$AJ$2,0),FALSE)/1,0)</f>
        <v>0</v>
      </c>
      <c r="G179">
        <f>IFERROR(VLOOKUP($B179,Kraftvärmeprod!$B$1:$AH$479,MATCH(G$2,Kraftvärmeprod!$B$1:$AG$1,0),FALSE)/1,0)-IFERROR(VLOOKUP($B179,'Slutlig allokering'!$B$2:$AC$462,MATCH(G$3,'Slutlig allokering'!$B$2:$AJ$2,0),FALSE)/1,0)</f>
        <v>3.6558900000000003</v>
      </c>
      <c r="H179">
        <f>IFERROR(VLOOKUP($B179,Kraftvärmeprod!$B$1:$AH$479,MATCH(H$2,Kraftvärmeprod!$B$1:$AG$1,0),FALSE)/1,0)-IFERROR(VLOOKUP($B179,'Slutlig allokering'!$B$2:$AC$462,MATCH(H$3,'Slutlig allokering'!$B$2:$AJ$2,0),FALSE)/1,0)</f>
        <v>0</v>
      </c>
      <c r="I179">
        <f>IFERROR(VLOOKUP($B179,Kraftvärmeprod!$B$1:$AH$479,MATCH(I$2,Kraftvärmeprod!$B$1:$AG$1,0),FALSE)/1,0)-IFERROR(VLOOKUP($B179,'Slutlig allokering'!$B$2:$AC$462,MATCH(I$3,'Slutlig allokering'!$B$2:$AJ$2,0),FALSE)/1,0)</f>
        <v>0</v>
      </c>
      <c r="J179">
        <f>IFERROR(VLOOKUP($B179,Kraftvärmeprod!$B$1:$AH$479,MATCH(J$2,Kraftvärmeprod!$B$1:$AG$1,0),FALSE)/1,0)-IFERROR(VLOOKUP($B179,'Slutlig allokering'!$B$2:$AC$462,MATCH(J$3,'Slutlig allokering'!$B$2:$AJ$2,0),FALSE)/1,0)</f>
        <v>0</v>
      </c>
      <c r="K179">
        <f>IFERROR(VLOOKUP($B179,Kraftvärmeprod!$B$1:$AH$479,MATCH(K$2,Kraftvärmeprod!$B$1:$AG$1,0),FALSE)/1,0)-IFERROR(VLOOKUP($B179,'Slutlig allokering'!$B$2:$AC$462,MATCH(K$3,'Slutlig allokering'!$B$2:$AJ$2,0),FALSE)/1,0)</f>
        <v>0</v>
      </c>
      <c r="L179">
        <f>IFERROR(VLOOKUP($B179,Kraftvärmeprod!$B$1:$AH$479,MATCH(L$2,Kraftvärmeprod!$B$1:$AG$1,0),FALSE)/1,0)-IFERROR(VLOOKUP($B179,'Slutlig allokering'!$B$2:$AC$462,MATCH(L$3,'Slutlig allokering'!$B$2:$AJ$2,0),FALSE)/1,0)</f>
        <v>4.6037199999999991</v>
      </c>
      <c r="M179" s="143">
        <f>IFERROR(VLOOKUP($B179,Miljö!$B$1:$S$477,MATCH(M$2,Miljö!$B$1:$X$1,0),FALSE)/1,0)-IFERROR(VLOOKUP($B179,'Slutlig allokering'!$B$2:$AC$462,MATCH(M$3,'Slutlig allokering'!$B$2:$AJ$2,0),FALSE)/1,0)</f>
        <v>0</v>
      </c>
      <c r="N179">
        <f>IFERROR(VLOOKUP($B179,Kraftvärmeprod!$B$1:$AH$479,MATCH(N$2,Kraftvärmeprod!$B$1:$AG$1,0),FALSE)/1,0)-IFERROR(VLOOKUP($B179,'Slutlig allokering'!$B$2:$AC$462,MATCH(N$3,'Slutlig allokering'!$B$2:$AJ$2,0),FALSE)/1,0)</f>
        <v>0</v>
      </c>
      <c r="O179">
        <f>IFERROR(VLOOKUP($B179,Kraftvärmeprod!$B$1:$AH$479,MATCH(O$2,Kraftvärmeprod!$B$1:$AG$1,0),FALSE)/1,0)-IFERROR(VLOOKUP($B179,'Slutlig allokering'!$B$2:$AC$462,MATCH(O$3,'Slutlig allokering'!$B$2:$AJ$2,0),FALSE)/1,0)</f>
        <v>0</v>
      </c>
      <c r="P179">
        <f>IFERROR(VLOOKUP($B179,Kraftvärmeprod!$B$1:$AH$479,MATCH(P$2,Kraftvärmeprod!$B$1:$AG$1,0),FALSE)/1,0)-IFERROR(VLOOKUP($B179,'Slutlig allokering'!$B$2:$AC$462,MATCH(P$3,'Slutlig allokering'!$B$2:$AJ$2,0),FALSE)/1,0)</f>
        <v>0</v>
      </c>
      <c r="Q179">
        <f>IFERROR(VLOOKUP($B179,Kraftvärmeprod!$B$1:$AH$479,MATCH(Q$2,Kraftvärmeprod!$B$1:$AG$1,0),FALSE)/1,0)-IFERROR(VLOOKUP($B179,'Slutlig allokering'!$B$2:$AC$462,MATCH(Q$3,'Slutlig allokering'!$B$2:$AJ$2,0),FALSE)/1,0)</f>
        <v>3.6558900000000003</v>
      </c>
      <c r="R179">
        <f>IFERROR(VLOOKUP($B179,Kraftvärmeprod!$B$1:$AH$479,MATCH(R$2,Kraftvärmeprod!$B$1:$AG$1,0),FALSE)/1,0)-IFERROR(VLOOKUP($B179,'Slutlig allokering'!$B$2:$AC$462,MATCH(R$3,'Slutlig allokering'!$B$2:$AJ$2,0),FALSE)/1,0)</f>
        <v>6.4316999999999993</v>
      </c>
      <c r="S179">
        <f>IFERROR(VLOOKUP($B179,Kraftvärmeprod!$B$1:$AH$479,MATCH(S$2,Kraftvärmeprod!$B$1:$AG$1,0),FALSE)/1,0)-IFERROR(VLOOKUP($B179,'Slutlig allokering'!$B$2:$AC$462,MATCH(S$3,'Slutlig allokering'!$B$2:$AJ$2,0),FALSE)/1,0)</f>
        <v>0</v>
      </c>
      <c r="T179">
        <f>IFERROR(VLOOKUP($B179,Kraftvärmeprod!$B$1:$AH$479,MATCH(T$2,Kraftvärmeprod!$B$1:$AG$1,0),FALSE)/1,0)-IFERROR(VLOOKUP($B179,'Slutlig allokering'!$B$2:$AC$462,MATCH(T$3,'Slutlig allokering'!$B$2:$AJ$2,0),FALSE)/1,0)</f>
        <v>0</v>
      </c>
      <c r="U179">
        <f>IFERROR(VLOOKUP($B179,Kraftvärmeprod!$B$1:$AH$479,MATCH(U$2,Kraftvärmeprod!$B$1:$AG$1,0),FALSE)/1,0)-IFERROR(VLOOKUP($B179,'Slutlig allokering'!$B$2:$AC$462,MATCH(U$3,'Slutlig allokering'!$B$2:$AJ$2,0),FALSE)/1,0)</f>
        <v>0</v>
      </c>
      <c r="V179">
        <f>IFERROR(VLOOKUP($B179,Kraftvärmeprod!$B$1:$AH$479,MATCH(V$2,Kraftvärmeprod!$B$1:$AG$1,0),FALSE)/1,0)-IFERROR(VLOOKUP($B179,'Slutlig allokering'!$B$2:$AC$462,MATCH(V$3,'Slutlig allokering'!$B$2:$AJ$2,0),FALSE)/1,0)</f>
        <v>0</v>
      </c>
      <c r="W179">
        <f>IFERROR(VLOOKUP($B179,Kraftvärmeprod!$B$1:$AH$479,MATCH(W$2,Kraftvärmeprod!$B$1:$AG$1,0),FALSE)/1,0)-IFERROR(VLOOKUP($B179,'Slutlig allokering'!$B$2:$AC$462,MATCH(W$3,'Slutlig allokering'!$B$2:$AJ$2,0),FALSE)/1,0)</f>
        <v>0</v>
      </c>
      <c r="X179">
        <f>IFERROR(VLOOKUP($B179,Kraftvärmeprod!$B$1:$AH$479,MATCH(X$2,Kraftvärmeprod!$B$1:$AG$1,0),FALSE)/1,0)-IFERROR(VLOOKUP($B179,'Slutlig allokering'!$B$2:$AC$462,MATCH(X$3,'Slutlig allokering'!$B$2:$AJ$2,0),FALSE)/1,0)</f>
        <v>0</v>
      </c>
      <c r="Y179">
        <f>IFERROR(VLOOKUP($B179,Kraftvärmeprod!$B$1:$AH$479,MATCH(Y$2,Kraftvärmeprod!$B$1:$AG$1,0),FALSE)/1,0)-IFERROR(VLOOKUP($B179,'Slutlig allokering'!$B$2:$AC$462,MATCH(Y$3,'Slutlig allokering'!$B$2:$AJ$2,0),FALSE)/1,0)</f>
        <v>0</v>
      </c>
      <c r="Z179">
        <f>IFERROR(VLOOKUP($B179,Kraftvärmeprod!$B$1:$AH$479,MATCH(Z$2,Kraftvärmeprod!$B$1:$AG$1,0),FALSE)/1,0)-IFERROR(VLOOKUP($B179,'Slutlig allokering'!$B$2:$AC$462,MATCH(Z$3,'Slutlig allokering'!$B$2:$AJ$2,0),FALSE)/1,0)</f>
        <v>0</v>
      </c>
      <c r="AA179">
        <f>IFERROR(VLOOKUP($B179,Kraftvärmeprod!$B$1:$AH$479,MATCH(AA$2,Kraftvärmeprod!$B$1:$AG$1,0),FALSE)/1,0)-IFERROR(VLOOKUP($B179,'Slutlig allokering'!$B$2:$AC$462,MATCH(AA$3,'Slutlig allokering'!$B$2:$AJ$2,0),FALSE)/1,0)</f>
        <v>0</v>
      </c>
      <c r="AB179">
        <f>IFERROR(VLOOKUP($B179,Kraftvärmeprod!$B$1:$AH$479,MATCH(AB$2,Kraftvärmeprod!$B$1:$AG$1,0),FALSE)/1,0)-IFERROR(VLOOKUP($B179,'Slutlig allokering'!$B$2:$AC$462,MATCH(AB$3,'Slutlig allokering'!$B$2:$AJ$2,0),FALSE)/1,0)</f>
        <v>0</v>
      </c>
      <c r="AE179">
        <f t="shared" si="4"/>
        <v>18.347199999999997</v>
      </c>
      <c r="AG179">
        <f>IFERROR(VLOOKUP(B179,'Slutlig allokering'!$B$2:$AJ$462,MATCH("Summa justerad allokerad tillförd energi (utan hjälpel och rökgaskondensering):",'Slutlig allokering'!$B$2:$AK$2,0),FALSE)/1,"")</f>
        <v>35.852800000000002</v>
      </c>
      <c r="AI179" s="55">
        <f>IFERROR(1-VLOOKUP(B179,'Slutlig allokering'!$B$2:$AJ$462,MATCH("Andel av bränsle i kvv som allokerats till värme, exklusive rökgaskondensering och hjälpel",'Slutlig allokering'!$B$2:$AK$2,0),FALSE),"")</f>
        <v>0.3385092250922509</v>
      </c>
      <c r="AK179" s="55">
        <f t="shared" si="5"/>
        <v>0.33850922509225084</v>
      </c>
    </row>
    <row r="180" spans="1:37" x14ac:dyDescent="0.35">
      <c r="A180" s="28" t="s">
        <v>232</v>
      </c>
      <c r="B180" s="28" t="s">
        <v>233</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allokering'!$B$2:$AC$462,MATCH(E$3,'Slutlig allokering'!$B$2:$AJ$2,0),FALSE)/1,0)</f>
        <v>0</v>
      </c>
      <c r="F180">
        <f>IFERROR(VLOOKUP($B180,Kraftvärmeprod!$B$1:$AH$479,MATCH(F$2,Kraftvärmeprod!$B$1:$AG$1,0),FALSE)/1,0)-IFERROR(VLOOKUP($B180,'Slutlig allokering'!$B$2:$AC$462,MATCH(F$3,'Slutlig allokering'!$B$2:$AJ$2,0),FALSE)/1,0)</f>
        <v>0</v>
      </c>
      <c r="G180">
        <f>IFERROR(VLOOKUP($B180,Kraftvärmeprod!$B$1:$AH$479,MATCH(G$2,Kraftvärmeprod!$B$1:$AG$1,0),FALSE)/1,0)-IFERROR(VLOOKUP($B180,'Slutlig allokering'!$B$2:$AC$462,MATCH(G$3,'Slutlig allokering'!$B$2:$AJ$2,0),FALSE)/1,0)</f>
        <v>0</v>
      </c>
      <c r="H180">
        <f>IFERROR(VLOOKUP($B180,Kraftvärmeprod!$B$1:$AH$479,MATCH(H$2,Kraftvärmeprod!$B$1:$AG$1,0),FALSE)/1,0)-IFERROR(VLOOKUP($B180,'Slutlig allokering'!$B$2:$AC$462,MATCH(H$3,'Slutlig allokering'!$B$2:$AJ$2,0),FALSE)/1,0)</f>
        <v>0</v>
      </c>
      <c r="I180">
        <f>IFERROR(VLOOKUP($B180,Kraftvärmeprod!$B$1:$AH$479,MATCH(I$2,Kraftvärmeprod!$B$1:$AG$1,0),FALSE)/1,0)-IFERROR(VLOOKUP($B180,'Slutlig allokering'!$B$2:$AC$462,MATCH(I$3,'Slutlig allokering'!$B$2:$AJ$2,0),FALSE)/1,0)</f>
        <v>0</v>
      </c>
      <c r="J180">
        <f>IFERROR(VLOOKUP($B180,Kraftvärmeprod!$B$1:$AH$479,MATCH(J$2,Kraftvärmeprod!$B$1:$AG$1,0),FALSE)/1,0)-IFERROR(VLOOKUP($B180,'Slutlig allokering'!$B$2:$AC$462,MATCH(J$3,'Slutlig allokering'!$B$2:$AJ$2,0),FALSE)/1,0)</f>
        <v>0</v>
      </c>
      <c r="K180">
        <f>IFERROR(VLOOKUP($B180,Kraftvärmeprod!$B$1:$AH$479,MATCH(K$2,Kraftvärmeprod!$B$1:$AG$1,0),FALSE)/1,0)-IFERROR(VLOOKUP($B180,'Slutlig allokering'!$B$2:$AC$462,MATCH(K$3,'Slutlig allokering'!$B$2:$AJ$2,0),FALSE)/1,0)</f>
        <v>0</v>
      </c>
      <c r="L180">
        <f>IFERROR(VLOOKUP($B180,Kraftvärmeprod!$B$1:$AH$479,MATCH(L$2,Kraftvärmeprod!$B$1:$AG$1,0),FALSE)/1,0)-IFERROR(VLOOKUP($B180,'Slutlig allokering'!$B$2:$AC$462,MATCH(L$3,'Slutlig allokering'!$B$2:$AJ$2,0),FALSE)/1,0)</f>
        <v>0</v>
      </c>
      <c r="M180" s="143">
        <f>IFERROR(VLOOKUP($B180,Miljö!$B$1:$S$477,MATCH(M$2,Miljö!$B$1:$X$1,0),FALSE)/1,0)-IFERROR(VLOOKUP($B180,'Slutlig allokering'!$B$2:$AC$462,MATCH(M$3,'Slutlig allokering'!$B$2:$AJ$2,0),FALSE)/1,0)</f>
        <v>0</v>
      </c>
      <c r="N180">
        <f>IFERROR(VLOOKUP($B180,Kraftvärmeprod!$B$1:$AH$479,MATCH(N$2,Kraftvärmeprod!$B$1:$AG$1,0),FALSE)/1,0)-IFERROR(VLOOKUP($B180,'Slutlig allokering'!$B$2:$AC$462,MATCH(N$3,'Slutlig allokering'!$B$2:$AJ$2,0),FALSE)/1,0)</f>
        <v>0</v>
      </c>
      <c r="O180">
        <f>IFERROR(VLOOKUP($B180,Kraftvärmeprod!$B$1:$AH$479,MATCH(O$2,Kraftvärmeprod!$B$1:$AG$1,0),FALSE)/1,0)-IFERROR(VLOOKUP($B180,'Slutlig allokering'!$B$2:$AC$462,MATCH(O$3,'Slutlig allokering'!$B$2:$AJ$2,0),FALSE)/1,0)</f>
        <v>0</v>
      </c>
      <c r="P180">
        <f>IFERROR(VLOOKUP($B180,Kraftvärmeprod!$B$1:$AH$479,MATCH(P$2,Kraftvärmeprod!$B$1:$AG$1,0),FALSE)/1,0)-IFERROR(VLOOKUP($B180,'Slutlig allokering'!$B$2:$AC$462,MATCH(P$3,'Slutlig allokering'!$B$2:$AJ$2,0),FALSE)/1,0)</f>
        <v>0</v>
      </c>
      <c r="Q180">
        <f>IFERROR(VLOOKUP($B180,Kraftvärmeprod!$B$1:$AH$479,MATCH(Q$2,Kraftvärmeprod!$B$1:$AG$1,0),FALSE)/1,0)-IFERROR(VLOOKUP($B180,'Slutlig allokering'!$B$2:$AC$462,MATCH(Q$3,'Slutlig allokering'!$B$2:$AJ$2,0),FALSE)/1,0)</f>
        <v>0</v>
      </c>
      <c r="R180">
        <f>IFERROR(VLOOKUP($B180,Kraftvärmeprod!$B$1:$AH$479,MATCH(R$2,Kraftvärmeprod!$B$1:$AG$1,0),FALSE)/1,0)-IFERROR(VLOOKUP($B180,'Slutlig allokering'!$B$2:$AC$462,MATCH(R$3,'Slutlig allokering'!$B$2:$AJ$2,0),FALSE)/1,0)</f>
        <v>0</v>
      </c>
      <c r="S180">
        <f>IFERROR(VLOOKUP($B180,Kraftvärmeprod!$B$1:$AH$479,MATCH(S$2,Kraftvärmeprod!$B$1:$AG$1,0),FALSE)/1,0)-IFERROR(VLOOKUP($B180,'Slutlig allokering'!$B$2:$AC$462,MATCH(S$3,'Slutlig allokering'!$B$2:$AJ$2,0),FALSE)/1,0)</f>
        <v>0</v>
      </c>
      <c r="T180">
        <f>IFERROR(VLOOKUP($B180,Kraftvärmeprod!$B$1:$AH$479,MATCH(T$2,Kraftvärmeprod!$B$1:$AG$1,0),FALSE)/1,0)-IFERROR(VLOOKUP($B180,'Slutlig allokering'!$B$2:$AC$462,MATCH(T$3,'Slutlig allokering'!$B$2:$AJ$2,0),FALSE)/1,0)</f>
        <v>0</v>
      </c>
      <c r="U180">
        <f>IFERROR(VLOOKUP($B180,Kraftvärmeprod!$B$1:$AH$479,MATCH(U$2,Kraftvärmeprod!$B$1:$AG$1,0),FALSE)/1,0)-IFERROR(VLOOKUP($B180,'Slutlig allokering'!$B$2:$AC$462,MATCH(U$3,'Slutlig allokering'!$B$2:$AJ$2,0),FALSE)/1,0)</f>
        <v>0</v>
      </c>
      <c r="V180">
        <f>IFERROR(VLOOKUP($B180,Kraftvärmeprod!$B$1:$AH$479,MATCH(V$2,Kraftvärmeprod!$B$1:$AG$1,0),FALSE)/1,0)-IFERROR(VLOOKUP($B180,'Slutlig allokering'!$B$2:$AC$462,MATCH(V$3,'Slutlig allokering'!$B$2:$AJ$2,0),FALSE)/1,0)</f>
        <v>0</v>
      </c>
      <c r="W180">
        <f>IFERROR(VLOOKUP($B180,Kraftvärmeprod!$B$1:$AH$479,MATCH(W$2,Kraftvärmeprod!$B$1:$AG$1,0),FALSE)/1,0)-IFERROR(VLOOKUP($B180,'Slutlig allokering'!$B$2:$AC$462,MATCH(W$3,'Slutlig allokering'!$B$2:$AJ$2,0),FALSE)/1,0)</f>
        <v>0</v>
      </c>
      <c r="X180">
        <f>IFERROR(VLOOKUP($B180,Kraftvärmeprod!$B$1:$AH$479,MATCH(X$2,Kraftvärmeprod!$B$1:$AG$1,0),FALSE)/1,0)-IFERROR(VLOOKUP($B180,'Slutlig allokering'!$B$2:$AC$462,MATCH(X$3,'Slutlig allokering'!$B$2:$AJ$2,0),FALSE)/1,0)</f>
        <v>0</v>
      </c>
      <c r="Y180">
        <f>IFERROR(VLOOKUP($B180,Kraftvärmeprod!$B$1:$AH$479,MATCH(Y$2,Kraftvärmeprod!$B$1:$AG$1,0),FALSE)/1,0)-IFERROR(VLOOKUP($B180,'Slutlig allokering'!$B$2:$AC$462,MATCH(Y$3,'Slutlig allokering'!$B$2:$AJ$2,0),FALSE)/1,0)</f>
        <v>0</v>
      </c>
      <c r="Z180">
        <f>IFERROR(VLOOKUP($B180,Kraftvärmeprod!$B$1:$AH$479,MATCH(Z$2,Kraftvärmeprod!$B$1:$AG$1,0),FALSE)/1,0)-IFERROR(VLOOKUP($B180,'Slutlig allokering'!$B$2:$AC$462,MATCH(Z$3,'Slutlig allokering'!$B$2:$AJ$2,0),FALSE)/1,0)</f>
        <v>0</v>
      </c>
      <c r="AA180">
        <f>IFERROR(VLOOKUP($B180,Kraftvärmeprod!$B$1:$AH$479,MATCH(AA$2,Kraftvärmeprod!$B$1:$AG$1,0),FALSE)/1,0)-IFERROR(VLOOKUP($B180,'Slutlig allokering'!$B$2:$AC$462,MATCH(AA$3,'Slutlig allokering'!$B$2:$AJ$2,0),FALSE)/1,0)</f>
        <v>0</v>
      </c>
      <c r="AB180">
        <f>IFERROR(VLOOKUP($B180,Kraftvärmeprod!$B$1:$AH$479,MATCH(AB$2,Kraftvärmeprod!$B$1:$AG$1,0),FALSE)/1,0)-IFERROR(VLOOKUP($B180,'Slutlig allokering'!$B$2:$AC$462,MATCH(AB$3,'Slutlig allokering'!$B$2:$AJ$2,0),FALSE)/1,0)</f>
        <v>0</v>
      </c>
      <c r="AE180">
        <f t="shared" si="4"/>
        <v>0</v>
      </c>
      <c r="AG180">
        <f>IFERROR(VLOOKUP(B180,'Slutlig allokering'!$B$2:$AJ$462,MATCH("Summa justerad allokerad tillförd energi (utan hjälpel och rökgaskondensering):",'Slutlig allokering'!$B$2:$AK$2,0),FALSE)/1,"")</f>
        <v>0</v>
      </c>
      <c r="AI180" s="55" t="str">
        <f>IFERROR(1-VLOOKUP(B180,'Slutlig allokering'!$B$2:$AJ$462,MATCH("Andel av bränsle i kvv som allokerats till värme, exklusive rökgaskondensering och hjälpel",'Slutlig allokering'!$B$2:$AK$2,0),FALSE),"")</f>
        <v/>
      </c>
      <c r="AK180" s="55" t="str">
        <f t="shared" si="5"/>
        <v/>
      </c>
    </row>
    <row r="181" spans="1:37" x14ac:dyDescent="0.35">
      <c r="A181" s="28" t="s">
        <v>234</v>
      </c>
      <c r="B181" s="28" t="s">
        <v>235</v>
      </c>
      <c r="C181">
        <f>IFERROR(VLOOKUP($B181,Kraftvärmeprod!$B$1:$AH$479,MATCH(C$3,Kraftvärmeprod!$B$1:$AG$1,0),FALSE)/1,"")</f>
        <v>111</v>
      </c>
      <c r="D181">
        <f>IFERROR(VLOOKUP($B181,Kraftvärmeprod!$B$1:$AH$479,MATCH(D$3,Kraftvärmeprod!$B$1:$AG$1,0),FALSE)/1,"")</f>
        <v>39</v>
      </c>
      <c r="E181">
        <f>IFERROR(VLOOKUP($B181,Kraftvärmeprod!$B$1:$AH$479,MATCH(E$2,Kraftvärmeprod!$B$1:$AG$1,0),FALSE)/1,0)-IFERROR(VLOOKUP($B181,'Slutlig allokering'!$B$2:$AC$462,MATCH(E$3,'Slutlig allokering'!$B$2:$AJ$2,0),FALSE)/1,0)</f>
        <v>0</v>
      </c>
      <c r="F181">
        <f>IFERROR(VLOOKUP($B181,Kraftvärmeprod!$B$1:$AH$479,MATCH(F$2,Kraftvärmeprod!$B$1:$AG$1,0),FALSE)/1,0)-IFERROR(VLOOKUP($B181,'Slutlig allokering'!$B$2:$AC$462,MATCH(F$3,'Slutlig allokering'!$B$2:$AJ$2,0),FALSE)/1,0)</f>
        <v>0</v>
      </c>
      <c r="G181">
        <f>IFERROR(VLOOKUP($B181,Kraftvärmeprod!$B$1:$AH$479,MATCH(G$2,Kraftvärmeprod!$B$1:$AG$1,0),FALSE)/1,0)-IFERROR(VLOOKUP($B181,'Slutlig allokering'!$B$2:$AC$462,MATCH(G$3,'Slutlig allokering'!$B$2:$AJ$2,0),FALSE)/1,0)</f>
        <v>29.873899999999999</v>
      </c>
      <c r="H181">
        <f>IFERROR(VLOOKUP($B181,Kraftvärmeprod!$B$1:$AH$479,MATCH(H$2,Kraftvärmeprod!$B$1:$AG$1,0),FALSE)/1,0)-IFERROR(VLOOKUP($B181,'Slutlig allokering'!$B$2:$AC$462,MATCH(H$3,'Slutlig allokering'!$B$2:$AJ$2,0),FALSE)/1,0)</f>
        <v>0</v>
      </c>
      <c r="I181">
        <f>IFERROR(VLOOKUP($B181,Kraftvärmeprod!$B$1:$AH$479,MATCH(I$2,Kraftvärmeprod!$B$1:$AG$1,0),FALSE)/1,0)-IFERROR(VLOOKUP($B181,'Slutlig allokering'!$B$2:$AC$462,MATCH(I$3,'Slutlig allokering'!$B$2:$AJ$2,0),FALSE)/1,0)</f>
        <v>0</v>
      </c>
      <c r="J181">
        <f>IFERROR(VLOOKUP($B181,Kraftvärmeprod!$B$1:$AH$479,MATCH(J$2,Kraftvärmeprod!$B$1:$AG$1,0),FALSE)/1,0)-IFERROR(VLOOKUP($B181,'Slutlig allokering'!$B$2:$AC$462,MATCH(J$3,'Slutlig allokering'!$B$2:$AJ$2,0),FALSE)/1,0)</f>
        <v>0</v>
      </c>
      <c r="K181">
        <f>IFERROR(VLOOKUP($B181,Kraftvärmeprod!$B$1:$AH$479,MATCH(K$2,Kraftvärmeprod!$B$1:$AG$1,0),FALSE)/1,0)-IFERROR(VLOOKUP($B181,'Slutlig allokering'!$B$2:$AC$462,MATCH(K$3,'Slutlig allokering'!$B$2:$AJ$2,0),FALSE)/1,0)</f>
        <v>0</v>
      </c>
      <c r="L181">
        <f>IFERROR(VLOOKUP($B181,Kraftvärmeprod!$B$1:$AH$479,MATCH(L$2,Kraftvärmeprod!$B$1:$AG$1,0),FALSE)/1,0)-IFERROR(VLOOKUP($B181,'Slutlig allokering'!$B$2:$AC$462,MATCH(L$3,'Slutlig allokering'!$B$2:$AJ$2,0),FALSE)/1,0)</f>
        <v>17.111799999999999</v>
      </c>
      <c r="M181" s="143">
        <f>IFERROR(VLOOKUP($B181,Miljö!$B$1:$S$477,MATCH(M$2,Miljö!$B$1:$X$1,0),FALSE)/1,0)-IFERROR(VLOOKUP($B181,'Slutlig allokering'!$B$2:$AC$462,MATCH(M$3,'Slutlig allokering'!$B$2:$AJ$2,0),FALSE)/1,0)</f>
        <v>2.9835499999999997</v>
      </c>
      <c r="N181">
        <f>IFERROR(VLOOKUP($B181,Kraftvärmeprod!$B$1:$AH$479,MATCH(N$2,Kraftvärmeprod!$B$1:$AG$1,0),FALSE)/1,0)-IFERROR(VLOOKUP($B181,'Slutlig allokering'!$B$2:$AC$462,MATCH(N$3,'Slutlig allokering'!$B$2:$AJ$2,0),FALSE)/1,0)</f>
        <v>0</v>
      </c>
      <c r="O181">
        <f>IFERROR(VLOOKUP($B181,Kraftvärmeprod!$B$1:$AH$479,MATCH(O$2,Kraftvärmeprod!$B$1:$AG$1,0),FALSE)/1,0)-IFERROR(VLOOKUP($B181,'Slutlig allokering'!$B$2:$AC$462,MATCH(O$3,'Slutlig allokering'!$B$2:$AJ$2,0),FALSE)/1,0)</f>
        <v>0</v>
      </c>
      <c r="P181">
        <f>IFERROR(VLOOKUP($B181,Kraftvärmeprod!$B$1:$AH$479,MATCH(P$2,Kraftvärmeprod!$B$1:$AG$1,0),FALSE)/1,0)-IFERROR(VLOOKUP($B181,'Slutlig allokering'!$B$2:$AC$462,MATCH(P$3,'Slutlig allokering'!$B$2:$AJ$2,0),FALSE)/1,0)</f>
        <v>0</v>
      </c>
      <c r="Q181">
        <f>IFERROR(VLOOKUP($B181,Kraftvärmeprod!$B$1:$AH$479,MATCH(Q$2,Kraftvärmeprod!$B$1:$AG$1,0),FALSE)/1,0)-IFERROR(VLOOKUP($B181,'Slutlig allokering'!$B$2:$AC$462,MATCH(Q$3,'Slutlig allokering'!$B$2:$AJ$2,0),FALSE)/1,0)</f>
        <v>13.3835</v>
      </c>
      <c r="R181">
        <f>IFERROR(VLOOKUP($B181,Kraftvärmeprod!$B$1:$AH$479,MATCH(R$2,Kraftvärmeprod!$B$1:$AG$1,0),FALSE)/1,0)-IFERROR(VLOOKUP($B181,'Slutlig allokering'!$B$2:$AC$462,MATCH(R$3,'Slutlig allokering'!$B$2:$AJ$2,0),FALSE)/1,0)</f>
        <v>22.274000000000001</v>
      </c>
      <c r="S181">
        <f>IFERROR(VLOOKUP($B181,Kraftvärmeprod!$B$1:$AH$479,MATCH(S$2,Kraftvärmeprod!$B$1:$AG$1,0),FALSE)/1,0)-IFERROR(VLOOKUP($B181,'Slutlig allokering'!$B$2:$AC$462,MATCH(S$3,'Slutlig allokering'!$B$2:$AJ$2,0),FALSE)/1,0)</f>
        <v>0</v>
      </c>
      <c r="T181">
        <f>IFERROR(VLOOKUP($B181,Kraftvärmeprod!$B$1:$AH$479,MATCH(T$2,Kraftvärmeprod!$B$1:$AG$1,0),FALSE)/1,0)-IFERROR(VLOOKUP($B181,'Slutlig allokering'!$B$2:$AC$462,MATCH(T$3,'Slutlig allokering'!$B$2:$AJ$2,0),FALSE)/1,0)</f>
        <v>0</v>
      </c>
      <c r="U181">
        <f>IFERROR(VLOOKUP($B181,Kraftvärmeprod!$B$1:$AH$479,MATCH(U$2,Kraftvärmeprod!$B$1:$AG$1,0),FALSE)/1,0)-IFERROR(VLOOKUP($B181,'Slutlig allokering'!$B$2:$AC$462,MATCH(U$3,'Slutlig allokering'!$B$2:$AJ$2,0),FALSE)/1,0)</f>
        <v>9.1675000000000004</v>
      </c>
      <c r="V181">
        <f>IFERROR(VLOOKUP($B181,Kraftvärmeprod!$B$1:$AH$479,MATCH(V$2,Kraftvärmeprod!$B$1:$AG$1,0),FALSE)/1,0)-IFERROR(VLOOKUP($B181,'Slutlig allokering'!$B$2:$AC$462,MATCH(V$3,'Slutlig allokering'!$B$2:$AJ$2,0),FALSE)/1,0)</f>
        <v>0</v>
      </c>
      <c r="W181">
        <f>IFERROR(VLOOKUP($B181,Kraftvärmeprod!$B$1:$AH$479,MATCH(W$2,Kraftvärmeprod!$B$1:$AG$1,0),FALSE)/1,0)-IFERROR(VLOOKUP($B181,'Slutlig allokering'!$B$2:$AC$462,MATCH(W$3,'Slutlig allokering'!$B$2:$AJ$2,0),FALSE)/1,0)</f>
        <v>0</v>
      </c>
      <c r="X181">
        <f>IFERROR(VLOOKUP($B181,Kraftvärmeprod!$B$1:$AH$479,MATCH(X$2,Kraftvärmeprod!$B$1:$AG$1,0),FALSE)/1,0)-IFERROR(VLOOKUP($B181,'Slutlig allokering'!$B$2:$AC$462,MATCH(X$3,'Slutlig allokering'!$B$2:$AJ$2,0),FALSE)/1,0)</f>
        <v>0</v>
      </c>
      <c r="Y181">
        <f>IFERROR(VLOOKUP($B181,Kraftvärmeprod!$B$1:$AH$479,MATCH(Y$2,Kraftvärmeprod!$B$1:$AG$1,0),FALSE)/1,0)-IFERROR(VLOOKUP($B181,'Slutlig allokering'!$B$2:$AC$462,MATCH(Y$3,'Slutlig allokering'!$B$2:$AJ$2,0),FALSE)/1,0)</f>
        <v>0</v>
      </c>
      <c r="Z181">
        <f>IFERROR(VLOOKUP($B181,Kraftvärmeprod!$B$1:$AH$479,MATCH(Z$2,Kraftvärmeprod!$B$1:$AG$1,0),FALSE)/1,0)-IFERROR(VLOOKUP($B181,'Slutlig allokering'!$B$2:$AC$462,MATCH(Z$3,'Slutlig allokering'!$B$2:$AJ$2,0),FALSE)/1,0)</f>
        <v>0</v>
      </c>
      <c r="AA181">
        <f>IFERROR(VLOOKUP($B181,Kraftvärmeprod!$B$1:$AH$479,MATCH(AA$2,Kraftvärmeprod!$B$1:$AG$1,0),FALSE)/1,0)-IFERROR(VLOOKUP($B181,'Slutlig allokering'!$B$2:$AC$462,MATCH(AA$3,'Slutlig allokering'!$B$2:$AJ$2,0),FALSE)/1,0)</f>
        <v>0</v>
      </c>
      <c r="AB181">
        <f>IFERROR(VLOOKUP($B181,Kraftvärmeprod!$B$1:$AH$479,MATCH(AB$2,Kraftvärmeprod!$B$1:$AG$1,0),FALSE)/1,0)-IFERROR(VLOOKUP($B181,'Slutlig allokering'!$B$2:$AC$462,MATCH(AB$3,'Slutlig allokering'!$B$2:$AJ$2,0),FALSE)/1,0)</f>
        <v>1.7685300000000002</v>
      </c>
      <c r="AE181">
        <f t="shared" si="4"/>
        <v>93.579229999999995</v>
      </c>
      <c r="AG181">
        <f>IFERROR(VLOOKUP(B181,'Slutlig allokering'!$B$2:$AJ$462,MATCH("Summa justerad allokerad tillförd energi (utan hjälpel och rökgaskondensering):",'Slutlig allokering'!$B$2:$AK$2,0),FALSE)/1,"")</f>
        <v>104.02077</v>
      </c>
      <c r="AI181" s="55">
        <f>IFERROR(1-VLOOKUP(B181,'Slutlig allokering'!$B$2:$AJ$462,MATCH("Andel av bränsle i kvv som allokerats till värme, exklusive rökgaskondensering och hjälpel",'Slutlig allokering'!$B$2:$AK$2,0),FALSE),"")</f>
        <v>0.4735790991902834</v>
      </c>
      <c r="AK181" s="55">
        <f t="shared" si="5"/>
        <v>0.4735790991902834</v>
      </c>
    </row>
    <row r="182" spans="1:37" x14ac:dyDescent="0.35">
      <c r="A182" s="28" t="s">
        <v>236</v>
      </c>
      <c r="B182" s="28" t="s">
        <v>237</v>
      </c>
      <c r="C182">
        <f>IFERROR(VLOOKUP($B182,Kraftvärmeprod!$B$1:$AH$479,MATCH(C$3,Kraftvärmeprod!$B$1:$AG$1,0),FALSE)/1,"")</f>
        <v>110.6</v>
      </c>
      <c r="D182">
        <f>IFERROR(VLOOKUP($B182,Kraftvärmeprod!$B$1:$AH$479,MATCH(D$3,Kraftvärmeprod!$B$1:$AG$1,0),FALSE)/1,"")</f>
        <v>9.4</v>
      </c>
      <c r="E182">
        <f>IFERROR(VLOOKUP($B182,Kraftvärmeprod!$B$1:$AH$479,MATCH(E$2,Kraftvärmeprod!$B$1:$AG$1,0),FALSE)/1,0)-IFERROR(VLOOKUP($B182,'Slutlig allokering'!$B$2:$AC$462,MATCH(E$3,'Slutlig allokering'!$B$2:$AJ$2,0),FALSE)/1,0)</f>
        <v>31.879999999999995</v>
      </c>
      <c r="F182">
        <f>IFERROR(VLOOKUP($B182,Kraftvärmeprod!$B$1:$AH$479,MATCH(F$2,Kraftvärmeprod!$B$1:$AG$1,0),FALSE)/1,0)-IFERROR(VLOOKUP($B182,'Slutlig allokering'!$B$2:$AC$462,MATCH(F$3,'Slutlig allokering'!$B$2:$AJ$2,0),FALSE)/1,0)</f>
        <v>0</v>
      </c>
      <c r="G182">
        <f>IFERROR(VLOOKUP($B182,Kraftvärmeprod!$B$1:$AH$479,MATCH(G$2,Kraftvärmeprod!$B$1:$AG$1,0),FALSE)/1,0)-IFERROR(VLOOKUP($B182,'Slutlig allokering'!$B$2:$AC$462,MATCH(G$3,'Slutlig allokering'!$B$2:$AJ$2,0),FALSE)/1,0)</f>
        <v>0</v>
      </c>
      <c r="H182">
        <f>IFERROR(VLOOKUP($B182,Kraftvärmeprod!$B$1:$AH$479,MATCH(H$2,Kraftvärmeprod!$B$1:$AG$1,0),FALSE)/1,0)-IFERROR(VLOOKUP($B182,'Slutlig allokering'!$B$2:$AC$462,MATCH(H$3,'Slutlig allokering'!$B$2:$AJ$2,0),FALSE)/1,0)</f>
        <v>0</v>
      </c>
      <c r="I182">
        <f>IFERROR(VLOOKUP($B182,Kraftvärmeprod!$B$1:$AH$479,MATCH(I$2,Kraftvärmeprod!$B$1:$AG$1,0),FALSE)/1,0)-IFERROR(VLOOKUP($B182,'Slutlig allokering'!$B$2:$AC$462,MATCH(I$3,'Slutlig allokering'!$B$2:$AJ$2,0),FALSE)/1,0)</f>
        <v>4.5474999999999988E-2</v>
      </c>
      <c r="J182">
        <f>IFERROR(VLOOKUP($B182,Kraftvärmeprod!$B$1:$AH$479,MATCH(J$2,Kraftvärmeprod!$B$1:$AG$1,0),FALSE)/1,0)-IFERROR(VLOOKUP($B182,'Slutlig allokering'!$B$2:$AC$462,MATCH(J$3,'Slutlig allokering'!$B$2:$AJ$2,0),FALSE)/1,0)</f>
        <v>0</v>
      </c>
      <c r="K182">
        <f>IFERROR(VLOOKUP($B182,Kraftvärmeprod!$B$1:$AH$479,MATCH(K$2,Kraftvärmeprod!$B$1:$AG$1,0),FALSE)/1,0)-IFERROR(VLOOKUP($B182,'Slutlig allokering'!$B$2:$AC$462,MATCH(K$3,'Slutlig allokering'!$B$2:$AJ$2,0),FALSE)/1,0)</f>
        <v>0</v>
      </c>
      <c r="L182">
        <f>IFERROR(VLOOKUP($B182,Kraftvärmeprod!$B$1:$AH$479,MATCH(L$2,Kraftvärmeprod!$B$1:$AG$1,0),FALSE)/1,0)-IFERROR(VLOOKUP($B182,'Slutlig allokering'!$B$2:$AC$462,MATCH(L$3,'Slutlig allokering'!$B$2:$AJ$2,0),FALSE)/1,0)</f>
        <v>0</v>
      </c>
      <c r="M182" s="143">
        <f>IFERROR(VLOOKUP($B182,Miljö!$B$1:$S$477,MATCH(M$2,Miljö!$B$1:$X$1,0),FALSE)/1,0)-IFERROR(VLOOKUP($B182,'Slutlig allokering'!$B$2:$AC$462,MATCH(M$3,'Slutlig allokering'!$B$2:$AJ$2,0),FALSE)/1,0)</f>
        <v>0</v>
      </c>
      <c r="N182">
        <f>IFERROR(VLOOKUP($B182,Kraftvärmeprod!$B$1:$AH$479,MATCH(N$2,Kraftvärmeprod!$B$1:$AG$1,0),FALSE)/1,0)-IFERROR(VLOOKUP($B182,'Slutlig allokering'!$B$2:$AC$462,MATCH(N$3,'Slutlig allokering'!$B$2:$AJ$2,0),FALSE)/1,0)</f>
        <v>0</v>
      </c>
      <c r="O182">
        <f>IFERROR(VLOOKUP($B182,Kraftvärmeprod!$B$1:$AH$479,MATCH(O$2,Kraftvärmeprod!$B$1:$AG$1,0),FALSE)/1,0)-IFERROR(VLOOKUP($B182,'Slutlig allokering'!$B$2:$AC$462,MATCH(O$3,'Slutlig allokering'!$B$2:$AJ$2,0),FALSE)/1,0)</f>
        <v>0</v>
      </c>
      <c r="P182">
        <f>IFERROR(VLOOKUP($B182,Kraftvärmeprod!$B$1:$AH$479,MATCH(P$2,Kraftvärmeprod!$B$1:$AG$1,0),FALSE)/1,0)-IFERROR(VLOOKUP($B182,'Slutlig allokering'!$B$2:$AC$462,MATCH(P$3,'Slutlig allokering'!$B$2:$AJ$2,0),FALSE)/1,0)</f>
        <v>0</v>
      </c>
      <c r="Q182">
        <f>IFERROR(VLOOKUP($B182,Kraftvärmeprod!$B$1:$AH$479,MATCH(Q$2,Kraftvärmeprod!$B$1:$AG$1,0),FALSE)/1,0)-IFERROR(VLOOKUP($B182,'Slutlig allokering'!$B$2:$AC$462,MATCH(Q$3,'Slutlig allokering'!$B$2:$AJ$2,0),FALSE)/1,0)</f>
        <v>0</v>
      </c>
      <c r="R182">
        <f>IFERROR(VLOOKUP($B182,Kraftvärmeprod!$B$1:$AH$479,MATCH(R$2,Kraftvärmeprod!$B$1:$AG$1,0),FALSE)/1,0)-IFERROR(VLOOKUP($B182,'Slutlig allokering'!$B$2:$AC$462,MATCH(R$3,'Slutlig allokering'!$B$2:$AJ$2,0),FALSE)/1,0)</f>
        <v>0</v>
      </c>
      <c r="S182">
        <f>IFERROR(VLOOKUP($B182,Kraftvärmeprod!$B$1:$AH$479,MATCH(S$2,Kraftvärmeprod!$B$1:$AG$1,0),FALSE)/1,0)-IFERROR(VLOOKUP($B182,'Slutlig allokering'!$B$2:$AC$462,MATCH(S$3,'Slutlig allokering'!$B$2:$AJ$2,0),FALSE)/1,0)</f>
        <v>0</v>
      </c>
      <c r="T182">
        <f>IFERROR(VLOOKUP($B182,Kraftvärmeprod!$B$1:$AH$479,MATCH(T$2,Kraftvärmeprod!$B$1:$AG$1,0),FALSE)/1,0)-IFERROR(VLOOKUP($B182,'Slutlig allokering'!$B$2:$AC$462,MATCH(T$3,'Slutlig allokering'!$B$2:$AJ$2,0),FALSE)/1,0)</f>
        <v>0</v>
      </c>
      <c r="U182">
        <f>IFERROR(VLOOKUP($B182,Kraftvärmeprod!$B$1:$AH$479,MATCH(U$2,Kraftvärmeprod!$B$1:$AG$1,0),FALSE)/1,0)-IFERROR(VLOOKUP($B182,'Slutlig allokering'!$B$2:$AC$462,MATCH(U$3,'Slutlig allokering'!$B$2:$AJ$2,0),FALSE)/1,0)</f>
        <v>0</v>
      </c>
      <c r="V182">
        <f>IFERROR(VLOOKUP($B182,Kraftvärmeprod!$B$1:$AH$479,MATCH(V$2,Kraftvärmeprod!$B$1:$AG$1,0),FALSE)/1,0)-IFERROR(VLOOKUP($B182,'Slutlig allokering'!$B$2:$AC$462,MATCH(V$3,'Slutlig allokering'!$B$2:$AJ$2,0),FALSE)/1,0)</f>
        <v>0</v>
      </c>
      <c r="W182">
        <f>IFERROR(VLOOKUP($B182,Kraftvärmeprod!$B$1:$AH$479,MATCH(W$2,Kraftvärmeprod!$B$1:$AG$1,0),FALSE)/1,0)-IFERROR(VLOOKUP($B182,'Slutlig allokering'!$B$2:$AC$462,MATCH(W$3,'Slutlig allokering'!$B$2:$AJ$2,0),FALSE)/1,0)</f>
        <v>0</v>
      </c>
      <c r="X182">
        <f>IFERROR(VLOOKUP($B182,Kraftvärmeprod!$B$1:$AH$479,MATCH(X$2,Kraftvärmeprod!$B$1:$AG$1,0),FALSE)/1,0)-IFERROR(VLOOKUP($B182,'Slutlig allokering'!$B$2:$AC$462,MATCH(X$3,'Slutlig allokering'!$B$2:$AJ$2,0),FALSE)/1,0)</f>
        <v>0</v>
      </c>
      <c r="Y182">
        <f>IFERROR(VLOOKUP($B182,Kraftvärmeprod!$B$1:$AH$479,MATCH(Y$2,Kraftvärmeprod!$B$1:$AG$1,0),FALSE)/1,0)-IFERROR(VLOOKUP($B182,'Slutlig allokering'!$B$2:$AC$462,MATCH(Y$3,'Slutlig allokering'!$B$2:$AJ$2,0),FALSE)/1,0)</f>
        <v>0</v>
      </c>
      <c r="Z182">
        <f>IFERROR(VLOOKUP($B182,Kraftvärmeprod!$B$1:$AH$479,MATCH(Z$2,Kraftvärmeprod!$B$1:$AG$1,0),FALSE)/1,0)-IFERROR(VLOOKUP($B182,'Slutlig allokering'!$B$2:$AC$462,MATCH(Z$3,'Slutlig allokering'!$B$2:$AJ$2,0),FALSE)/1,0)</f>
        <v>0</v>
      </c>
      <c r="AA182">
        <f>IFERROR(VLOOKUP($B182,Kraftvärmeprod!$B$1:$AH$479,MATCH(AA$2,Kraftvärmeprod!$B$1:$AG$1,0),FALSE)/1,0)-IFERROR(VLOOKUP($B182,'Slutlig allokering'!$B$2:$AC$462,MATCH(AA$3,'Slutlig allokering'!$B$2:$AJ$2,0),FALSE)/1,0)</f>
        <v>0</v>
      </c>
      <c r="AB182">
        <f>IFERROR(VLOOKUP($B182,Kraftvärmeprod!$B$1:$AH$479,MATCH(AB$2,Kraftvärmeprod!$B$1:$AG$1,0),FALSE)/1,0)-IFERROR(VLOOKUP($B182,'Slutlig allokering'!$B$2:$AC$462,MATCH(AB$3,'Slutlig allokering'!$B$2:$AJ$2,0),FALSE)/1,0)</f>
        <v>0</v>
      </c>
      <c r="AE182">
        <f t="shared" si="4"/>
        <v>31.925474999999995</v>
      </c>
      <c r="AG182">
        <f>IFERROR(VLOOKUP(B182,'Slutlig allokering'!$B$2:$AJ$462,MATCH("Summa justerad allokerad tillförd energi (utan hjälpel och rökgaskondensering):",'Slutlig allokering'!$B$2:$AK$2,0),FALSE)/1,"")</f>
        <v>117.484525</v>
      </c>
      <c r="AI182" s="55">
        <f>IFERROR(1-VLOOKUP(B182,'Slutlig allokering'!$B$2:$AJ$462,MATCH("Andel av bränsle i kvv som allokerats till värme, exklusive rökgaskondensering och hjälpel",'Slutlig allokering'!$B$2:$AK$2,0),FALSE),"")</f>
        <v>0.21367696272003212</v>
      </c>
      <c r="AK182" s="55">
        <f t="shared" si="5"/>
        <v>0.21367696272003209</v>
      </c>
    </row>
    <row r="183" spans="1:37" x14ac:dyDescent="0.35">
      <c r="A183" s="28" t="s">
        <v>236</v>
      </c>
      <c r="B183" s="28" t="s">
        <v>238</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allokering'!$B$2:$AC$462,MATCH(E$3,'Slutlig allokering'!$B$2:$AJ$2,0),FALSE)/1,0)</f>
        <v>0</v>
      </c>
      <c r="F183">
        <f>IFERROR(VLOOKUP($B183,Kraftvärmeprod!$B$1:$AH$479,MATCH(F$2,Kraftvärmeprod!$B$1:$AG$1,0),FALSE)/1,0)-IFERROR(VLOOKUP($B183,'Slutlig allokering'!$B$2:$AC$462,MATCH(F$3,'Slutlig allokering'!$B$2:$AJ$2,0),FALSE)/1,0)</f>
        <v>0</v>
      </c>
      <c r="G183">
        <f>IFERROR(VLOOKUP($B183,Kraftvärmeprod!$B$1:$AH$479,MATCH(G$2,Kraftvärmeprod!$B$1:$AG$1,0),FALSE)/1,0)-IFERROR(VLOOKUP($B183,'Slutlig allokering'!$B$2:$AC$462,MATCH(G$3,'Slutlig allokering'!$B$2:$AJ$2,0),FALSE)/1,0)</f>
        <v>0</v>
      </c>
      <c r="H183">
        <f>IFERROR(VLOOKUP($B183,Kraftvärmeprod!$B$1:$AH$479,MATCH(H$2,Kraftvärmeprod!$B$1:$AG$1,0),FALSE)/1,0)-IFERROR(VLOOKUP($B183,'Slutlig allokering'!$B$2:$AC$462,MATCH(H$3,'Slutlig allokering'!$B$2:$AJ$2,0),FALSE)/1,0)</f>
        <v>0</v>
      </c>
      <c r="I183">
        <f>IFERROR(VLOOKUP($B183,Kraftvärmeprod!$B$1:$AH$479,MATCH(I$2,Kraftvärmeprod!$B$1:$AG$1,0),FALSE)/1,0)-IFERROR(VLOOKUP($B183,'Slutlig allokering'!$B$2:$AC$462,MATCH(I$3,'Slutlig allokering'!$B$2:$AJ$2,0),FALSE)/1,0)</f>
        <v>0</v>
      </c>
      <c r="J183">
        <f>IFERROR(VLOOKUP($B183,Kraftvärmeprod!$B$1:$AH$479,MATCH(J$2,Kraftvärmeprod!$B$1:$AG$1,0),FALSE)/1,0)-IFERROR(VLOOKUP($B183,'Slutlig allokering'!$B$2:$AC$462,MATCH(J$3,'Slutlig allokering'!$B$2:$AJ$2,0),FALSE)/1,0)</f>
        <v>0</v>
      </c>
      <c r="K183">
        <f>IFERROR(VLOOKUP($B183,Kraftvärmeprod!$B$1:$AH$479,MATCH(K$2,Kraftvärmeprod!$B$1:$AG$1,0),FALSE)/1,0)-IFERROR(VLOOKUP($B183,'Slutlig allokering'!$B$2:$AC$462,MATCH(K$3,'Slutlig allokering'!$B$2:$AJ$2,0),FALSE)/1,0)</f>
        <v>0</v>
      </c>
      <c r="L183">
        <f>IFERROR(VLOOKUP($B183,Kraftvärmeprod!$B$1:$AH$479,MATCH(L$2,Kraftvärmeprod!$B$1:$AG$1,0),FALSE)/1,0)-IFERROR(VLOOKUP($B183,'Slutlig allokering'!$B$2:$AC$462,MATCH(L$3,'Slutlig allokering'!$B$2:$AJ$2,0),FALSE)/1,0)</f>
        <v>0</v>
      </c>
      <c r="M183" s="143">
        <f>IFERROR(VLOOKUP($B183,Miljö!$B$1:$S$477,MATCH(M$2,Miljö!$B$1:$X$1,0),FALSE)/1,0)-IFERROR(VLOOKUP($B183,'Slutlig allokering'!$B$2:$AC$462,MATCH(M$3,'Slutlig allokering'!$B$2:$AJ$2,0),FALSE)/1,0)</f>
        <v>0</v>
      </c>
      <c r="N183">
        <f>IFERROR(VLOOKUP($B183,Kraftvärmeprod!$B$1:$AH$479,MATCH(N$2,Kraftvärmeprod!$B$1:$AG$1,0),FALSE)/1,0)-IFERROR(VLOOKUP($B183,'Slutlig allokering'!$B$2:$AC$462,MATCH(N$3,'Slutlig allokering'!$B$2:$AJ$2,0),FALSE)/1,0)</f>
        <v>0</v>
      </c>
      <c r="O183">
        <f>IFERROR(VLOOKUP($B183,Kraftvärmeprod!$B$1:$AH$479,MATCH(O$2,Kraftvärmeprod!$B$1:$AG$1,0),FALSE)/1,0)-IFERROR(VLOOKUP($B183,'Slutlig allokering'!$B$2:$AC$462,MATCH(O$3,'Slutlig allokering'!$B$2:$AJ$2,0),FALSE)/1,0)</f>
        <v>0</v>
      </c>
      <c r="P183">
        <f>IFERROR(VLOOKUP($B183,Kraftvärmeprod!$B$1:$AH$479,MATCH(P$2,Kraftvärmeprod!$B$1:$AG$1,0),FALSE)/1,0)-IFERROR(VLOOKUP($B183,'Slutlig allokering'!$B$2:$AC$462,MATCH(P$3,'Slutlig allokering'!$B$2:$AJ$2,0),FALSE)/1,0)</f>
        <v>0</v>
      </c>
      <c r="Q183">
        <f>IFERROR(VLOOKUP($B183,Kraftvärmeprod!$B$1:$AH$479,MATCH(Q$2,Kraftvärmeprod!$B$1:$AG$1,0),FALSE)/1,0)-IFERROR(VLOOKUP($B183,'Slutlig allokering'!$B$2:$AC$462,MATCH(Q$3,'Slutlig allokering'!$B$2:$AJ$2,0),FALSE)/1,0)</f>
        <v>0</v>
      </c>
      <c r="R183">
        <f>IFERROR(VLOOKUP($B183,Kraftvärmeprod!$B$1:$AH$479,MATCH(R$2,Kraftvärmeprod!$B$1:$AG$1,0),FALSE)/1,0)-IFERROR(VLOOKUP($B183,'Slutlig allokering'!$B$2:$AC$462,MATCH(R$3,'Slutlig allokering'!$B$2:$AJ$2,0),FALSE)/1,0)</f>
        <v>0</v>
      </c>
      <c r="S183">
        <f>IFERROR(VLOOKUP($B183,Kraftvärmeprod!$B$1:$AH$479,MATCH(S$2,Kraftvärmeprod!$B$1:$AG$1,0),FALSE)/1,0)-IFERROR(VLOOKUP($B183,'Slutlig allokering'!$B$2:$AC$462,MATCH(S$3,'Slutlig allokering'!$B$2:$AJ$2,0),FALSE)/1,0)</f>
        <v>0</v>
      </c>
      <c r="T183">
        <f>IFERROR(VLOOKUP($B183,Kraftvärmeprod!$B$1:$AH$479,MATCH(T$2,Kraftvärmeprod!$B$1:$AG$1,0),FALSE)/1,0)-IFERROR(VLOOKUP($B183,'Slutlig allokering'!$B$2:$AC$462,MATCH(T$3,'Slutlig allokering'!$B$2:$AJ$2,0),FALSE)/1,0)</f>
        <v>0</v>
      </c>
      <c r="U183">
        <f>IFERROR(VLOOKUP($B183,Kraftvärmeprod!$B$1:$AH$479,MATCH(U$2,Kraftvärmeprod!$B$1:$AG$1,0),FALSE)/1,0)-IFERROR(VLOOKUP($B183,'Slutlig allokering'!$B$2:$AC$462,MATCH(U$3,'Slutlig allokering'!$B$2:$AJ$2,0),FALSE)/1,0)</f>
        <v>0</v>
      </c>
      <c r="V183">
        <f>IFERROR(VLOOKUP($B183,Kraftvärmeprod!$B$1:$AH$479,MATCH(V$2,Kraftvärmeprod!$B$1:$AG$1,0),FALSE)/1,0)-IFERROR(VLOOKUP($B183,'Slutlig allokering'!$B$2:$AC$462,MATCH(V$3,'Slutlig allokering'!$B$2:$AJ$2,0),FALSE)/1,0)</f>
        <v>0</v>
      </c>
      <c r="W183">
        <f>IFERROR(VLOOKUP($B183,Kraftvärmeprod!$B$1:$AH$479,MATCH(W$2,Kraftvärmeprod!$B$1:$AG$1,0),FALSE)/1,0)-IFERROR(VLOOKUP($B183,'Slutlig allokering'!$B$2:$AC$462,MATCH(W$3,'Slutlig allokering'!$B$2:$AJ$2,0),FALSE)/1,0)</f>
        <v>0</v>
      </c>
      <c r="X183">
        <f>IFERROR(VLOOKUP($B183,Kraftvärmeprod!$B$1:$AH$479,MATCH(X$2,Kraftvärmeprod!$B$1:$AG$1,0),FALSE)/1,0)-IFERROR(VLOOKUP($B183,'Slutlig allokering'!$B$2:$AC$462,MATCH(X$3,'Slutlig allokering'!$B$2:$AJ$2,0),FALSE)/1,0)</f>
        <v>0</v>
      </c>
      <c r="Y183">
        <f>IFERROR(VLOOKUP($B183,Kraftvärmeprod!$B$1:$AH$479,MATCH(Y$2,Kraftvärmeprod!$B$1:$AG$1,0),FALSE)/1,0)-IFERROR(VLOOKUP($B183,'Slutlig allokering'!$B$2:$AC$462,MATCH(Y$3,'Slutlig allokering'!$B$2:$AJ$2,0),FALSE)/1,0)</f>
        <v>0</v>
      </c>
      <c r="Z183">
        <f>IFERROR(VLOOKUP($B183,Kraftvärmeprod!$B$1:$AH$479,MATCH(Z$2,Kraftvärmeprod!$B$1:$AG$1,0),FALSE)/1,0)-IFERROR(VLOOKUP($B183,'Slutlig allokering'!$B$2:$AC$462,MATCH(Z$3,'Slutlig allokering'!$B$2:$AJ$2,0),FALSE)/1,0)</f>
        <v>0</v>
      </c>
      <c r="AA183">
        <f>IFERROR(VLOOKUP($B183,Kraftvärmeprod!$B$1:$AH$479,MATCH(AA$2,Kraftvärmeprod!$B$1:$AG$1,0),FALSE)/1,0)-IFERROR(VLOOKUP($B183,'Slutlig allokering'!$B$2:$AC$462,MATCH(AA$3,'Slutlig allokering'!$B$2:$AJ$2,0),FALSE)/1,0)</f>
        <v>0</v>
      </c>
      <c r="AB183">
        <f>IFERROR(VLOOKUP($B183,Kraftvärmeprod!$B$1:$AH$479,MATCH(AB$2,Kraftvärmeprod!$B$1:$AG$1,0),FALSE)/1,0)-IFERROR(VLOOKUP($B183,'Slutlig allokering'!$B$2:$AC$462,MATCH(AB$3,'Slutlig allokering'!$B$2:$AJ$2,0),FALSE)/1,0)</f>
        <v>0</v>
      </c>
      <c r="AE183">
        <f t="shared" si="4"/>
        <v>0</v>
      </c>
      <c r="AG183">
        <f>IFERROR(VLOOKUP(B183,'Slutlig allokering'!$B$2:$AJ$462,MATCH("Summa justerad allokerad tillförd energi (utan hjälpel och rökgaskondensering):",'Slutlig allokering'!$B$2:$AK$2,0),FALSE)/1,"")</f>
        <v>0</v>
      </c>
      <c r="AI183" s="55" t="str">
        <f>IFERROR(1-VLOOKUP(B183,'Slutlig allokering'!$B$2:$AJ$462,MATCH("Andel av bränsle i kvv som allokerats till värme, exklusive rökgaskondensering och hjälpel",'Slutlig allokering'!$B$2:$AK$2,0),FALSE),"")</f>
        <v/>
      </c>
      <c r="AK183" s="55" t="str">
        <f t="shared" si="5"/>
        <v/>
      </c>
    </row>
    <row r="184" spans="1:37" x14ac:dyDescent="0.35">
      <c r="A184" s="28" t="s">
        <v>239</v>
      </c>
      <c r="B184" s="28" t="s">
        <v>240</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allokering'!$B$2:$AC$462,MATCH(E$3,'Slutlig allokering'!$B$2:$AJ$2,0),FALSE)/1,0)</f>
        <v>0</v>
      </c>
      <c r="F184">
        <f>IFERROR(VLOOKUP($B184,Kraftvärmeprod!$B$1:$AH$479,MATCH(F$2,Kraftvärmeprod!$B$1:$AG$1,0),FALSE)/1,0)-IFERROR(VLOOKUP($B184,'Slutlig allokering'!$B$2:$AC$462,MATCH(F$3,'Slutlig allokering'!$B$2:$AJ$2,0),FALSE)/1,0)</f>
        <v>0</v>
      </c>
      <c r="G184">
        <f>IFERROR(VLOOKUP($B184,Kraftvärmeprod!$B$1:$AH$479,MATCH(G$2,Kraftvärmeprod!$B$1:$AG$1,0),FALSE)/1,0)-IFERROR(VLOOKUP($B184,'Slutlig allokering'!$B$2:$AC$462,MATCH(G$3,'Slutlig allokering'!$B$2:$AJ$2,0),FALSE)/1,0)</f>
        <v>0</v>
      </c>
      <c r="H184">
        <f>IFERROR(VLOOKUP($B184,Kraftvärmeprod!$B$1:$AH$479,MATCH(H$2,Kraftvärmeprod!$B$1:$AG$1,0),FALSE)/1,0)-IFERROR(VLOOKUP($B184,'Slutlig allokering'!$B$2:$AC$462,MATCH(H$3,'Slutlig allokering'!$B$2:$AJ$2,0),FALSE)/1,0)</f>
        <v>0</v>
      </c>
      <c r="I184">
        <f>IFERROR(VLOOKUP($B184,Kraftvärmeprod!$B$1:$AH$479,MATCH(I$2,Kraftvärmeprod!$B$1:$AG$1,0),FALSE)/1,0)-IFERROR(VLOOKUP($B184,'Slutlig allokering'!$B$2:$AC$462,MATCH(I$3,'Slutlig allokering'!$B$2:$AJ$2,0),FALSE)/1,0)</f>
        <v>0</v>
      </c>
      <c r="J184">
        <f>IFERROR(VLOOKUP($B184,Kraftvärmeprod!$B$1:$AH$479,MATCH(J$2,Kraftvärmeprod!$B$1:$AG$1,0),FALSE)/1,0)-IFERROR(VLOOKUP($B184,'Slutlig allokering'!$B$2:$AC$462,MATCH(J$3,'Slutlig allokering'!$B$2:$AJ$2,0),FALSE)/1,0)</f>
        <v>0</v>
      </c>
      <c r="K184">
        <f>IFERROR(VLOOKUP($B184,Kraftvärmeprod!$B$1:$AH$479,MATCH(K$2,Kraftvärmeprod!$B$1:$AG$1,0),FALSE)/1,0)-IFERROR(VLOOKUP($B184,'Slutlig allokering'!$B$2:$AC$462,MATCH(K$3,'Slutlig allokering'!$B$2:$AJ$2,0),FALSE)/1,0)</f>
        <v>0</v>
      </c>
      <c r="L184">
        <f>IFERROR(VLOOKUP($B184,Kraftvärmeprod!$B$1:$AH$479,MATCH(L$2,Kraftvärmeprod!$B$1:$AG$1,0),FALSE)/1,0)-IFERROR(VLOOKUP($B184,'Slutlig allokering'!$B$2:$AC$462,MATCH(L$3,'Slutlig allokering'!$B$2:$AJ$2,0),FALSE)/1,0)</f>
        <v>0</v>
      </c>
      <c r="M184" s="143">
        <f>IFERROR(VLOOKUP($B184,Miljö!$B$1:$S$477,MATCH(M$2,Miljö!$B$1:$X$1,0),FALSE)/1,0)-IFERROR(VLOOKUP($B184,'Slutlig allokering'!$B$2:$AC$462,MATCH(M$3,'Slutlig allokering'!$B$2:$AJ$2,0),FALSE)/1,0)</f>
        <v>0</v>
      </c>
      <c r="N184">
        <f>IFERROR(VLOOKUP($B184,Kraftvärmeprod!$B$1:$AH$479,MATCH(N$2,Kraftvärmeprod!$B$1:$AG$1,0),FALSE)/1,0)-IFERROR(VLOOKUP($B184,'Slutlig allokering'!$B$2:$AC$462,MATCH(N$3,'Slutlig allokering'!$B$2:$AJ$2,0),FALSE)/1,0)</f>
        <v>0</v>
      </c>
      <c r="O184">
        <f>IFERROR(VLOOKUP($B184,Kraftvärmeprod!$B$1:$AH$479,MATCH(O$2,Kraftvärmeprod!$B$1:$AG$1,0),FALSE)/1,0)-IFERROR(VLOOKUP($B184,'Slutlig allokering'!$B$2:$AC$462,MATCH(O$3,'Slutlig allokering'!$B$2:$AJ$2,0),FALSE)/1,0)</f>
        <v>0</v>
      </c>
      <c r="P184">
        <f>IFERROR(VLOOKUP($B184,Kraftvärmeprod!$B$1:$AH$479,MATCH(P$2,Kraftvärmeprod!$B$1:$AG$1,0),FALSE)/1,0)-IFERROR(VLOOKUP($B184,'Slutlig allokering'!$B$2:$AC$462,MATCH(P$3,'Slutlig allokering'!$B$2:$AJ$2,0),FALSE)/1,0)</f>
        <v>0</v>
      </c>
      <c r="Q184">
        <f>IFERROR(VLOOKUP($B184,Kraftvärmeprod!$B$1:$AH$479,MATCH(Q$2,Kraftvärmeprod!$B$1:$AG$1,0),FALSE)/1,0)-IFERROR(VLOOKUP($B184,'Slutlig allokering'!$B$2:$AC$462,MATCH(Q$3,'Slutlig allokering'!$B$2:$AJ$2,0),FALSE)/1,0)</f>
        <v>0</v>
      </c>
      <c r="R184">
        <f>IFERROR(VLOOKUP($B184,Kraftvärmeprod!$B$1:$AH$479,MATCH(R$2,Kraftvärmeprod!$B$1:$AG$1,0),FALSE)/1,0)-IFERROR(VLOOKUP($B184,'Slutlig allokering'!$B$2:$AC$462,MATCH(R$3,'Slutlig allokering'!$B$2:$AJ$2,0),FALSE)/1,0)</f>
        <v>0</v>
      </c>
      <c r="S184">
        <f>IFERROR(VLOOKUP($B184,Kraftvärmeprod!$B$1:$AH$479,MATCH(S$2,Kraftvärmeprod!$B$1:$AG$1,0),FALSE)/1,0)-IFERROR(VLOOKUP($B184,'Slutlig allokering'!$B$2:$AC$462,MATCH(S$3,'Slutlig allokering'!$B$2:$AJ$2,0),FALSE)/1,0)</f>
        <v>0</v>
      </c>
      <c r="T184">
        <f>IFERROR(VLOOKUP($B184,Kraftvärmeprod!$B$1:$AH$479,MATCH(T$2,Kraftvärmeprod!$B$1:$AG$1,0),FALSE)/1,0)-IFERROR(VLOOKUP($B184,'Slutlig allokering'!$B$2:$AC$462,MATCH(T$3,'Slutlig allokering'!$B$2:$AJ$2,0),FALSE)/1,0)</f>
        <v>0</v>
      </c>
      <c r="U184">
        <f>IFERROR(VLOOKUP($B184,Kraftvärmeprod!$B$1:$AH$479,MATCH(U$2,Kraftvärmeprod!$B$1:$AG$1,0),FALSE)/1,0)-IFERROR(VLOOKUP($B184,'Slutlig allokering'!$B$2:$AC$462,MATCH(U$3,'Slutlig allokering'!$B$2:$AJ$2,0),FALSE)/1,0)</f>
        <v>0</v>
      </c>
      <c r="V184">
        <f>IFERROR(VLOOKUP($B184,Kraftvärmeprod!$B$1:$AH$479,MATCH(V$2,Kraftvärmeprod!$B$1:$AG$1,0),FALSE)/1,0)-IFERROR(VLOOKUP($B184,'Slutlig allokering'!$B$2:$AC$462,MATCH(V$3,'Slutlig allokering'!$B$2:$AJ$2,0),FALSE)/1,0)</f>
        <v>0</v>
      </c>
      <c r="W184">
        <f>IFERROR(VLOOKUP($B184,Kraftvärmeprod!$B$1:$AH$479,MATCH(W$2,Kraftvärmeprod!$B$1:$AG$1,0),FALSE)/1,0)-IFERROR(VLOOKUP($B184,'Slutlig allokering'!$B$2:$AC$462,MATCH(W$3,'Slutlig allokering'!$B$2:$AJ$2,0),FALSE)/1,0)</f>
        <v>0</v>
      </c>
      <c r="X184">
        <f>IFERROR(VLOOKUP($B184,Kraftvärmeprod!$B$1:$AH$479,MATCH(X$2,Kraftvärmeprod!$B$1:$AG$1,0),FALSE)/1,0)-IFERROR(VLOOKUP($B184,'Slutlig allokering'!$B$2:$AC$462,MATCH(X$3,'Slutlig allokering'!$B$2:$AJ$2,0),FALSE)/1,0)</f>
        <v>0</v>
      </c>
      <c r="Y184">
        <f>IFERROR(VLOOKUP($B184,Kraftvärmeprod!$B$1:$AH$479,MATCH(Y$2,Kraftvärmeprod!$B$1:$AG$1,0),FALSE)/1,0)-IFERROR(VLOOKUP($B184,'Slutlig allokering'!$B$2:$AC$462,MATCH(Y$3,'Slutlig allokering'!$B$2:$AJ$2,0),FALSE)/1,0)</f>
        <v>0</v>
      </c>
      <c r="Z184">
        <f>IFERROR(VLOOKUP($B184,Kraftvärmeprod!$B$1:$AH$479,MATCH(Z$2,Kraftvärmeprod!$B$1:$AG$1,0),FALSE)/1,0)-IFERROR(VLOOKUP($B184,'Slutlig allokering'!$B$2:$AC$462,MATCH(Z$3,'Slutlig allokering'!$B$2:$AJ$2,0),FALSE)/1,0)</f>
        <v>0</v>
      </c>
      <c r="AA184">
        <f>IFERROR(VLOOKUP($B184,Kraftvärmeprod!$B$1:$AH$479,MATCH(AA$2,Kraftvärmeprod!$B$1:$AG$1,0),FALSE)/1,0)-IFERROR(VLOOKUP($B184,'Slutlig allokering'!$B$2:$AC$462,MATCH(AA$3,'Slutlig allokering'!$B$2:$AJ$2,0),FALSE)/1,0)</f>
        <v>0</v>
      </c>
      <c r="AB184">
        <f>IFERROR(VLOOKUP($B184,Kraftvärmeprod!$B$1:$AH$479,MATCH(AB$2,Kraftvärmeprod!$B$1:$AG$1,0),FALSE)/1,0)-IFERROR(VLOOKUP($B184,'Slutlig allokering'!$B$2:$AC$462,MATCH(AB$3,'Slutlig allokering'!$B$2:$AJ$2,0),FALSE)/1,0)</f>
        <v>0</v>
      </c>
      <c r="AE184">
        <f t="shared" si="4"/>
        <v>0</v>
      </c>
      <c r="AG184">
        <f>IFERROR(VLOOKUP(B184,'Slutlig allokering'!$B$2:$AJ$462,MATCH("Summa justerad allokerad tillförd energi (utan hjälpel och rökgaskondensering):",'Slutlig allokering'!$B$2:$AK$2,0),FALSE)/1,"")</f>
        <v>0</v>
      </c>
      <c r="AI184" s="55" t="str">
        <f>IFERROR(1-VLOOKUP(B184,'Slutlig allokering'!$B$2:$AJ$462,MATCH("Andel av bränsle i kvv som allokerats till värme, exklusive rökgaskondensering och hjälpel",'Slutlig allokering'!$B$2:$AK$2,0),FALSE),"")</f>
        <v/>
      </c>
      <c r="AK184" s="55" t="str">
        <f t="shared" si="5"/>
        <v/>
      </c>
    </row>
    <row r="185" spans="1:37" x14ac:dyDescent="0.35">
      <c r="A185" s="28" t="s">
        <v>241</v>
      </c>
      <c r="B185" s="28" t="s">
        <v>242</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allokering'!$B$2:$AC$462,MATCH(E$3,'Slutlig allokering'!$B$2:$AJ$2,0),FALSE)/1,0)</f>
        <v>0</v>
      </c>
      <c r="F185">
        <f>IFERROR(VLOOKUP($B185,Kraftvärmeprod!$B$1:$AH$479,MATCH(F$2,Kraftvärmeprod!$B$1:$AG$1,0),FALSE)/1,0)-IFERROR(VLOOKUP($B185,'Slutlig allokering'!$B$2:$AC$462,MATCH(F$3,'Slutlig allokering'!$B$2:$AJ$2,0),FALSE)/1,0)</f>
        <v>0</v>
      </c>
      <c r="G185">
        <f>IFERROR(VLOOKUP($B185,Kraftvärmeprod!$B$1:$AH$479,MATCH(G$2,Kraftvärmeprod!$B$1:$AG$1,0),FALSE)/1,0)-IFERROR(VLOOKUP($B185,'Slutlig allokering'!$B$2:$AC$462,MATCH(G$3,'Slutlig allokering'!$B$2:$AJ$2,0),FALSE)/1,0)</f>
        <v>0</v>
      </c>
      <c r="H185">
        <f>IFERROR(VLOOKUP($B185,Kraftvärmeprod!$B$1:$AH$479,MATCH(H$2,Kraftvärmeprod!$B$1:$AG$1,0),FALSE)/1,0)-IFERROR(VLOOKUP($B185,'Slutlig allokering'!$B$2:$AC$462,MATCH(H$3,'Slutlig allokering'!$B$2:$AJ$2,0),FALSE)/1,0)</f>
        <v>0</v>
      </c>
      <c r="I185">
        <f>IFERROR(VLOOKUP($B185,Kraftvärmeprod!$B$1:$AH$479,MATCH(I$2,Kraftvärmeprod!$B$1:$AG$1,0),FALSE)/1,0)-IFERROR(VLOOKUP($B185,'Slutlig allokering'!$B$2:$AC$462,MATCH(I$3,'Slutlig allokering'!$B$2:$AJ$2,0),FALSE)/1,0)</f>
        <v>0</v>
      </c>
      <c r="J185">
        <f>IFERROR(VLOOKUP($B185,Kraftvärmeprod!$B$1:$AH$479,MATCH(J$2,Kraftvärmeprod!$B$1:$AG$1,0),FALSE)/1,0)-IFERROR(VLOOKUP($B185,'Slutlig allokering'!$B$2:$AC$462,MATCH(J$3,'Slutlig allokering'!$B$2:$AJ$2,0),FALSE)/1,0)</f>
        <v>0</v>
      </c>
      <c r="K185">
        <f>IFERROR(VLOOKUP($B185,Kraftvärmeprod!$B$1:$AH$479,MATCH(K$2,Kraftvärmeprod!$B$1:$AG$1,0),FALSE)/1,0)-IFERROR(VLOOKUP($B185,'Slutlig allokering'!$B$2:$AC$462,MATCH(K$3,'Slutlig allokering'!$B$2:$AJ$2,0),FALSE)/1,0)</f>
        <v>0</v>
      </c>
      <c r="L185">
        <f>IFERROR(VLOOKUP($B185,Kraftvärmeprod!$B$1:$AH$479,MATCH(L$2,Kraftvärmeprod!$B$1:$AG$1,0),FALSE)/1,0)-IFERROR(VLOOKUP($B185,'Slutlig allokering'!$B$2:$AC$462,MATCH(L$3,'Slutlig allokering'!$B$2:$AJ$2,0),FALSE)/1,0)</f>
        <v>0</v>
      </c>
      <c r="M185" s="143">
        <f>IFERROR(VLOOKUP($B185,Miljö!$B$1:$S$477,MATCH(M$2,Miljö!$B$1:$X$1,0),FALSE)/1,0)-IFERROR(VLOOKUP($B185,'Slutlig allokering'!$B$2:$AC$462,MATCH(M$3,'Slutlig allokering'!$B$2:$AJ$2,0),FALSE)/1,0)</f>
        <v>0</v>
      </c>
      <c r="N185">
        <f>IFERROR(VLOOKUP($B185,Kraftvärmeprod!$B$1:$AH$479,MATCH(N$2,Kraftvärmeprod!$B$1:$AG$1,0),FALSE)/1,0)-IFERROR(VLOOKUP($B185,'Slutlig allokering'!$B$2:$AC$462,MATCH(N$3,'Slutlig allokering'!$B$2:$AJ$2,0),FALSE)/1,0)</f>
        <v>0</v>
      </c>
      <c r="O185">
        <f>IFERROR(VLOOKUP($B185,Kraftvärmeprod!$B$1:$AH$479,MATCH(O$2,Kraftvärmeprod!$B$1:$AG$1,0),FALSE)/1,0)-IFERROR(VLOOKUP($B185,'Slutlig allokering'!$B$2:$AC$462,MATCH(O$3,'Slutlig allokering'!$B$2:$AJ$2,0),FALSE)/1,0)</f>
        <v>0</v>
      </c>
      <c r="P185">
        <f>IFERROR(VLOOKUP($B185,Kraftvärmeprod!$B$1:$AH$479,MATCH(P$2,Kraftvärmeprod!$B$1:$AG$1,0),FALSE)/1,0)-IFERROR(VLOOKUP($B185,'Slutlig allokering'!$B$2:$AC$462,MATCH(P$3,'Slutlig allokering'!$B$2:$AJ$2,0),FALSE)/1,0)</f>
        <v>0</v>
      </c>
      <c r="Q185">
        <f>IFERROR(VLOOKUP($B185,Kraftvärmeprod!$B$1:$AH$479,MATCH(Q$2,Kraftvärmeprod!$B$1:$AG$1,0),FALSE)/1,0)-IFERROR(VLOOKUP($B185,'Slutlig allokering'!$B$2:$AC$462,MATCH(Q$3,'Slutlig allokering'!$B$2:$AJ$2,0),FALSE)/1,0)</f>
        <v>0</v>
      </c>
      <c r="R185">
        <f>IFERROR(VLOOKUP($B185,Kraftvärmeprod!$B$1:$AH$479,MATCH(R$2,Kraftvärmeprod!$B$1:$AG$1,0),FALSE)/1,0)-IFERROR(VLOOKUP($B185,'Slutlig allokering'!$B$2:$AC$462,MATCH(R$3,'Slutlig allokering'!$B$2:$AJ$2,0),FALSE)/1,0)</f>
        <v>0</v>
      </c>
      <c r="S185">
        <f>IFERROR(VLOOKUP($B185,Kraftvärmeprod!$B$1:$AH$479,MATCH(S$2,Kraftvärmeprod!$B$1:$AG$1,0),FALSE)/1,0)-IFERROR(VLOOKUP($B185,'Slutlig allokering'!$B$2:$AC$462,MATCH(S$3,'Slutlig allokering'!$B$2:$AJ$2,0),FALSE)/1,0)</f>
        <v>0</v>
      </c>
      <c r="T185">
        <f>IFERROR(VLOOKUP($B185,Kraftvärmeprod!$B$1:$AH$479,MATCH(T$2,Kraftvärmeprod!$B$1:$AG$1,0),FALSE)/1,0)-IFERROR(VLOOKUP($B185,'Slutlig allokering'!$B$2:$AC$462,MATCH(T$3,'Slutlig allokering'!$B$2:$AJ$2,0),FALSE)/1,0)</f>
        <v>0</v>
      </c>
      <c r="U185">
        <f>IFERROR(VLOOKUP($B185,Kraftvärmeprod!$B$1:$AH$479,MATCH(U$2,Kraftvärmeprod!$B$1:$AG$1,0),FALSE)/1,0)-IFERROR(VLOOKUP($B185,'Slutlig allokering'!$B$2:$AC$462,MATCH(U$3,'Slutlig allokering'!$B$2:$AJ$2,0),FALSE)/1,0)</f>
        <v>0</v>
      </c>
      <c r="V185">
        <f>IFERROR(VLOOKUP($B185,Kraftvärmeprod!$B$1:$AH$479,MATCH(V$2,Kraftvärmeprod!$B$1:$AG$1,0),FALSE)/1,0)-IFERROR(VLOOKUP($B185,'Slutlig allokering'!$B$2:$AC$462,MATCH(V$3,'Slutlig allokering'!$B$2:$AJ$2,0),FALSE)/1,0)</f>
        <v>0</v>
      </c>
      <c r="W185">
        <f>IFERROR(VLOOKUP($B185,Kraftvärmeprod!$B$1:$AH$479,MATCH(W$2,Kraftvärmeprod!$B$1:$AG$1,0),FALSE)/1,0)-IFERROR(VLOOKUP($B185,'Slutlig allokering'!$B$2:$AC$462,MATCH(W$3,'Slutlig allokering'!$B$2:$AJ$2,0),FALSE)/1,0)</f>
        <v>0</v>
      </c>
      <c r="X185">
        <f>IFERROR(VLOOKUP($B185,Kraftvärmeprod!$B$1:$AH$479,MATCH(X$2,Kraftvärmeprod!$B$1:$AG$1,0),FALSE)/1,0)-IFERROR(VLOOKUP($B185,'Slutlig allokering'!$B$2:$AC$462,MATCH(X$3,'Slutlig allokering'!$B$2:$AJ$2,0),FALSE)/1,0)</f>
        <v>0</v>
      </c>
      <c r="Y185">
        <f>IFERROR(VLOOKUP($B185,Kraftvärmeprod!$B$1:$AH$479,MATCH(Y$2,Kraftvärmeprod!$B$1:$AG$1,0),FALSE)/1,0)-IFERROR(VLOOKUP($B185,'Slutlig allokering'!$B$2:$AC$462,MATCH(Y$3,'Slutlig allokering'!$B$2:$AJ$2,0),FALSE)/1,0)</f>
        <v>0</v>
      </c>
      <c r="Z185">
        <f>IFERROR(VLOOKUP($B185,Kraftvärmeprod!$B$1:$AH$479,MATCH(Z$2,Kraftvärmeprod!$B$1:$AG$1,0),FALSE)/1,0)-IFERROR(VLOOKUP($B185,'Slutlig allokering'!$B$2:$AC$462,MATCH(Z$3,'Slutlig allokering'!$B$2:$AJ$2,0),FALSE)/1,0)</f>
        <v>0</v>
      </c>
      <c r="AA185">
        <f>IFERROR(VLOOKUP($B185,Kraftvärmeprod!$B$1:$AH$479,MATCH(AA$2,Kraftvärmeprod!$B$1:$AG$1,0),FALSE)/1,0)-IFERROR(VLOOKUP($B185,'Slutlig allokering'!$B$2:$AC$462,MATCH(AA$3,'Slutlig allokering'!$B$2:$AJ$2,0),FALSE)/1,0)</f>
        <v>0</v>
      </c>
      <c r="AB185">
        <f>IFERROR(VLOOKUP($B185,Kraftvärmeprod!$B$1:$AH$479,MATCH(AB$2,Kraftvärmeprod!$B$1:$AG$1,0),FALSE)/1,0)-IFERROR(VLOOKUP($B185,'Slutlig allokering'!$B$2:$AC$462,MATCH(AB$3,'Slutlig allokering'!$B$2:$AJ$2,0),FALSE)/1,0)</f>
        <v>0</v>
      </c>
      <c r="AE185">
        <f t="shared" si="4"/>
        <v>0</v>
      </c>
      <c r="AG185">
        <f>IFERROR(VLOOKUP(B185,'Slutlig allokering'!$B$2:$AJ$462,MATCH("Summa justerad allokerad tillförd energi (utan hjälpel och rökgaskondensering):",'Slutlig allokering'!$B$2:$AK$2,0),FALSE)/1,"")</f>
        <v>0</v>
      </c>
      <c r="AI185" s="55" t="str">
        <f>IFERROR(1-VLOOKUP(B185,'Slutlig allokering'!$B$2:$AJ$462,MATCH("Andel av bränsle i kvv som allokerats till värme, exklusive rökgaskondensering och hjälpel",'Slutlig allokering'!$B$2:$AK$2,0),FALSE),"")</f>
        <v/>
      </c>
      <c r="AK185" s="55" t="str">
        <f t="shared" si="5"/>
        <v/>
      </c>
    </row>
    <row r="186" spans="1:37" x14ac:dyDescent="0.35">
      <c r="A186" s="28" t="s">
        <v>243</v>
      </c>
      <c r="B186" s="28" t="s">
        <v>244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allokering'!$B$2:$AC$462,MATCH(E$3,'Slutlig allokering'!$B$2:$AJ$2,0),FALSE)/1,0)</f>
        <v>0</v>
      </c>
      <c r="F186">
        <f>IFERROR(VLOOKUP($B186,Kraftvärmeprod!$B$1:$AH$479,MATCH(F$2,Kraftvärmeprod!$B$1:$AG$1,0),FALSE)/1,0)-IFERROR(VLOOKUP($B186,'Slutlig allokering'!$B$2:$AC$462,MATCH(F$3,'Slutlig allokering'!$B$2:$AJ$2,0),FALSE)/1,0)</f>
        <v>0</v>
      </c>
      <c r="G186">
        <f>IFERROR(VLOOKUP($B186,Kraftvärmeprod!$B$1:$AH$479,MATCH(G$2,Kraftvärmeprod!$B$1:$AG$1,0),FALSE)/1,0)-IFERROR(VLOOKUP($B186,'Slutlig allokering'!$B$2:$AC$462,MATCH(G$3,'Slutlig allokering'!$B$2:$AJ$2,0),FALSE)/1,0)</f>
        <v>0</v>
      </c>
      <c r="H186">
        <f>IFERROR(VLOOKUP($B186,Kraftvärmeprod!$B$1:$AH$479,MATCH(H$2,Kraftvärmeprod!$B$1:$AG$1,0),FALSE)/1,0)-IFERROR(VLOOKUP($B186,'Slutlig allokering'!$B$2:$AC$462,MATCH(H$3,'Slutlig allokering'!$B$2:$AJ$2,0),FALSE)/1,0)</f>
        <v>0</v>
      </c>
      <c r="I186">
        <f>IFERROR(VLOOKUP($B186,Kraftvärmeprod!$B$1:$AH$479,MATCH(I$2,Kraftvärmeprod!$B$1:$AG$1,0),FALSE)/1,0)-IFERROR(VLOOKUP($B186,'Slutlig allokering'!$B$2:$AC$462,MATCH(I$3,'Slutlig allokering'!$B$2:$AJ$2,0),FALSE)/1,0)</f>
        <v>0</v>
      </c>
      <c r="J186">
        <f>IFERROR(VLOOKUP($B186,Kraftvärmeprod!$B$1:$AH$479,MATCH(J$2,Kraftvärmeprod!$B$1:$AG$1,0),FALSE)/1,0)-IFERROR(VLOOKUP($B186,'Slutlig allokering'!$B$2:$AC$462,MATCH(J$3,'Slutlig allokering'!$B$2:$AJ$2,0),FALSE)/1,0)</f>
        <v>0</v>
      </c>
      <c r="K186">
        <f>IFERROR(VLOOKUP($B186,Kraftvärmeprod!$B$1:$AH$479,MATCH(K$2,Kraftvärmeprod!$B$1:$AG$1,0),FALSE)/1,0)-IFERROR(VLOOKUP($B186,'Slutlig allokering'!$B$2:$AC$462,MATCH(K$3,'Slutlig allokering'!$B$2:$AJ$2,0),FALSE)/1,0)</f>
        <v>0</v>
      </c>
      <c r="L186">
        <f>IFERROR(VLOOKUP($B186,Kraftvärmeprod!$B$1:$AH$479,MATCH(L$2,Kraftvärmeprod!$B$1:$AG$1,0),FALSE)/1,0)-IFERROR(VLOOKUP($B186,'Slutlig allokering'!$B$2:$AC$462,MATCH(L$3,'Slutlig allokering'!$B$2:$AJ$2,0),FALSE)/1,0)</f>
        <v>0</v>
      </c>
      <c r="M186" s="143">
        <f>IFERROR(VLOOKUP($B186,Miljö!$B$1:$S$477,MATCH(M$2,Miljö!$B$1:$X$1,0),FALSE)/1,0)-IFERROR(VLOOKUP($B186,'Slutlig allokering'!$B$2:$AC$462,MATCH(M$3,'Slutlig allokering'!$B$2:$AJ$2,0),FALSE)/1,0)</f>
        <v>0</v>
      </c>
      <c r="N186">
        <f>IFERROR(VLOOKUP($B186,Kraftvärmeprod!$B$1:$AH$479,MATCH(N$2,Kraftvärmeprod!$B$1:$AG$1,0),FALSE)/1,0)-IFERROR(VLOOKUP($B186,'Slutlig allokering'!$B$2:$AC$462,MATCH(N$3,'Slutlig allokering'!$B$2:$AJ$2,0),FALSE)/1,0)</f>
        <v>0</v>
      </c>
      <c r="O186">
        <f>IFERROR(VLOOKUP($B186,Kraftvärmeprod!$B$1:$AH$479,MATCH(O$2,Kraftvärmeprod!$B$1:$AG$1,0),FALSE)/1,0)-IFERROR(VLOOKUP($B186,'Slutlig allokering'!$B$2:$AC$462,MATCH(O$3,'Slutlig allokering'!$B$2:$AJ$2,0),FALSE)/1,0)</f>
        <v>0</v>
      </c>
      <c r="P186">
        <f>IFERROR(VLOOKUP($B186,Kraftvärmeprod!$B$1:$AH$479,MATCH(P$2,Kraftvärmeprod!$B$1:$AG$1,0),FALSE)/1,0)-IFERROR(VLOOKUP($B186,'Slutlig allokering'!$B$2:$AC$462,MATCH(P$3,'Slutlig allokering'!$B$2:$AJ$2,0),FALSE)/1,0)</f>
        <v>0</v>
      </c>
      <c r="Q186">
        <f>IFERROR(VLOOKUP($B186,Kraftvärmeprod!$B$1:$AH$479,MATCH(Q$2,Kraftvärmeprod!$B$1:$AG$1,0),FALSE)/1,0)-IFERROR(VLOOKUP($B186,'Slutlig allokering'!$B$2:$AC$462,MATCH(Q$3,'Slutlig allokering'!$B$2:$AJ$2,0),FALSE)/1,0)</f>
        <v>0</v>
      </c>
      <c r="R186">
        <f>IFERROR(VLOOKUP($B186,Kraftvärmeprod!$B$1:$AH$479,MATCH(R$2,Kraftvärmeprod!$B$1:$AG$1,0),FALSE)/1,0)-IFERROR(VLOOKUP($B186,'Slutlig allokering'!$B$2:$AC$462,MATCH(R$3,'Slutlig allokering'!$B$2:$AJ$2,0),FALSE)/1,0)</f>
        <v>0</v>
      </c>
      <c r="S186">
        <f>IFERROR(VLOOKUP($B186,Kraftvärmeprod!$B$1:$AH$479,MATCH(S$2,Kraftvärmeprod!$B$1:$AG$1,0),FALSE)/1,0)-IFERROR(VLOOKUP($B186,'Slutlig allokering'!$B$2:$AC$462,MATCH(S$3,'Slutlig allokering'!$B$2:$AJ$2,0),FALSE)/1,0)</f>
        <v>0</v>
      </c>
      <c r="T186">
        <f>IFERROR(VLOOKUP($B186,Kraftvärmeprod!$B$1:$AH$479,MATCH(T$2,Kraftvärmeprod!$B$1:$AG$1,0),FALSE)/1,0)-IFERROR(VLOOKUP($B186,'Slutlig allokering'!$B$2:$AC$462,MATCH(T$3,'Slutlig allokering'!$B$2:$AJ$2,0),FALSE)/1,0)</f>
        <v>0</v>
      </c>
      <c r="U186">
        <f>IFERROR(VLOOKUP($B186,Kraftvärmeprod!$B$1:$AH$479,MATCH(U$2,Kraftvärmeprod!$B$1:$AG$1,0),FALSE)/1,0)-IFERROR(VLOOKUP($B186,'Slutlig allokering'!$B$2:$AC$462,MATCH(U$3,'Slutlig allokering'!$B$2:$AJ$2,0),FALSE)/1,0)</f>
        <v>0</v>
      </c>
      <c r="V186">
        <f>IFERROR(VLOOKUP($B186,Kraftvärmeprod!$B$1:$AH$479,MATCH(V$2,Kraftvärmeprod!$B$1:$AG$1,0),FALSE)/1,0)-IFERROR(VLOOKUP($B186,'Slutlig allokering'!$B$2:$AC$462,MATCH(V$3,'Slutlig allokering'!$B$2:$AJ$2,0),FALSE)/1,0)</f>
        <v>0</v>
      </c>
      <c r="W186">
        <f>IFERROR(VLOOKUP($B186,Kraftvärmeprod!$B$1:$AH$479,MATCH(W$2,Kraftvärmeprod!$B$1:$AG$1,0),FALSE)/1,0)-IFERROR(VLOOKUP($B186,'Slutlig allokering'!$B$2:$AC$462,MATCH(W$3,'Slutlig allokering'!$B$2:$AJ$2,0),FALSE)/1,0)</f>
        <v>0</v>
      </c>
      <c r="X186">
        <f>IFERROR(VLOOKUP($B186,Kraftvärmeprod!$B$1:$AH$479,MATCH(X$2,Kraftvärmeprod!$B$1:$AG$1,0),FALSE)/1,0)-IFERROR(VLOOKUP($B186,'Slutlig allokering'!$B$2:$AC$462,MATCH(X$3,'Slutlig allokering'!$B$2:$AJ$2,0),FALSE)/1,0)</f>
        <v>0</v>
      </c>
      <c r="Y186">
        <f>IFERROR(VLOOKUP($B186,Kraftvärmeprod!$B$1:$AH$479,MATCH(Y$2,Kraftvärmeprod!$B$1:$AG$1,0),FALSE)/1,0)-IFERROR(VLOOKUP($B186,'Slutlig allokering'!$B$2:$AC$462,MATCH(Y$3,'Slutlig allokering'!$B$2:$AJ$2,0),FALSE)/1,0)</f>
        <v>0</v>
      </c>
      <c r="Z186">
        <f>IFERROR(VLOOKUP($B186,Kraftvärmeprod!$B$1:$AH$479,MATCH(Z$2,Kraftvärmeprod!$B$1:$AG$1,0),FALSE)/1,0)-IFERROR(VLOOKUP($B186,'Slutlig allokering'!$B$2:$AC$462,MATCH(Z$3,'Slutlig allokering'!$B$2:$AJ$2,0),FALSE)/1,0)</f>
        <v>0</v>
      </c>
      <c r="AA186">
        <f>IFERROR(VLOOKUP($B186,Kraftvärmeprod!$B$1:$AH$479,MATCH(AA$2,Kraftvärmeprod!$B$1:$AG$1,0),FALSE)/1,0)-IFERROR(VLOOKUP($B186,'Slutlig allokering'!$B$2:$AC$462,MATCH(AA$3,'Slutlig allokering'!$B$2:$AJ$2,0),FALSE)/1,0)</f>
        <v>0</v>
      </c>
      <c r="AB186">
        <f>IFERROR(VLOOKUP($B186,Kraftvärmeprod!$B$1:$AH$479,MATCH(AB$2,Kraftvärmeprod!$B$1:$AG$1,0),FALSE)/1,0)-IFERROR(VLOOKUP($B186,'Slutlig allokering'!$B$2:$AC$462,MATCH(AB$3,'Slutlig allokering'!$B$2:$AJ$2,0),FALSE)/1,0)</f>
        <v>0</v>
      </c>
      <c r="AE186">
        <f t="shared" si="4"/>
        <v>0</v>
      </c>
      <c r="AG186">
        <f>IFERROR(VLOOKUP(B186,'Slutlig allokering'!$B$2:$AJ$462,MATCH("Summa justerad allokerad tillförd energi (utan hjälpel och rökgaskondensering):",'Slutlig allokering'!$B$2:$AK$2,0),FALSE)/1,"")</f>
        <v>0</v>
      </c>
      <c r="AI186" s="55" t="str">
        <f>IFERROR(1-VLOOKUP(B186,'Slutlig allokering'!$B$2:$AJ$462,MATCH("Andel av bränsle i kvv som allokerats till värme, exklusive rökgaskondensering och hjälpel",'Slutlig allokering'!$B$2:$AK$2,0),FALSE),"")</f>
        <v/>
      </c>
      <c r="AK186" s="55" t="str">
        <f t="shared" si="5"/>
        <v/>
      </c>
    </row>
    <row r="187" spans="1:37" x14ac:dyDescent="0.35">
      <c r="A187" s="28" t="s">
        <v>243</v>
      </c>
      <c r="B187" s="28" t="s">
        <v>245</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allokering'!$B$2:$AC$462,MATCH(E$3,'Slutlig allokering'!$B$2:$AJ$2,0),FALSE)/1,0)</f>
        <v>0</v>
      </c>
      <c r="F187">
        <f>IFERROR(VLOOKUP($B187,Kraftvärmeprod!$B$1:$AH$479,MATCH(F$2,Kraftvärmeprod!$B$1:$AG$1,0),FALSE)/1,0)-IFERROR(VLOOKUP($B187,'Slutlig allokering'!$B$2:$AC$462,MATCH(F$3,'Slutlig allokering'!$B$2:$AJ$2,0),FALSE)/1,0)</f>
        <v>0</v>
      </c>
      <c r="G187">
        <f>IFERROR(VLOOKUP($B187,Kraftvärmeprod!$B$1:$AH$479,MATCH(G$2,Kraftvärmeprod!$B$1:$AG$1,0),FALSE)/1,0)-IFERROR(VLOOKUP($B187,'Slutlig allokering'!$B$2:$AC$462,MATCH(G$3,'Slutlig allokering'!$B$2:$AJ$2,0),FALSE)/1,0)</f>
        <v>0</v>
      </c>
      <c r="H187">
        <f>IFERROR(VLOOKUP($B187,Kraftvärmeprod!$B$1:$AH$479,MATCH(H$2,Kraftvärmeprod!$B$1:$AG$1,0),FALSE)/1,0)-IFERROR(VLOOKUP($B187,'Slutlig allokering'!$B$2:$AC$462,MATCH(H$3,'Slutlig allokering'!$B$2:$AJ$2,0),FALSE)/1,0)</f>
        <v>0</v>
      </c>
      <c r="I187">
        <f>IFERROR(VLOOKUP($B187,Kraftvärmeprod!$B$1:$AH$479,MATCH(I$2,Kraftvärmeprod!$B$1:$AG$1,0),FALSE)/1,0)-IFERROR(VLOOKUP($B187,'Slutlig allokering'!$B$2:$AC$462,MATCH(I$3,'Slutlig allokering'!$B$2:$AJ$2,0),FALSE)/1,0)</f>
        <v>0</v>
      </c>
      <c r="J187">
        <f>IFERROR(VLOOKUP($B187,Kraftvärmeprod!$B$1:$AH$479,MATCH(J$2,Kraftvärmeprod!$B$1:$AG$1,0),FALSE)/1,0)-IFERROR(VLOOKUP($B187,'Slutlig allokering'!$B$2:$AC$462,MATCH(J$3,'Slutlig allokering'!$B$2:$AJ$2,0),FALSE)/1,0)</f>
        <v>0</v>
      </c>
      <c r="K187">
        <f>IFERROR(VLOOKUP($B187,Kraftvärmeprod!$B$1:$AH$479,MATCH(K$2,Kraftvärmeprod!$B$1:$AG$1,0),FALSE)/1,0)-IFERROR(VLOOKUP($B187,'Slutlig allokering'!$B$2:$AC$462,MATCH(K$3,'Slutlig allokering'!$B$2:$AJ$2,0),FALSE)/1,0)</f>
        <v>0</v>
      </c>
      <c r="L187">
        <f>IFERROR(VLOOKUP($B187,Kraftvärmeprod!$B$1:$AH$479,MATCH(L$2,Kraftvärmeprod!$B$1:$AG$1,0),FALSE)/1,0)-IFERROR(VLOOKUP($B187,'Slutlig allokering'!$B$2:$AC$462,MATCH(L$3,'Slutlig allokering'!$B$2:$AJ$2,0),FALSE)/1,0)</f>
        <v>0</v>
      </c>
      <c r="M187" s="143">
        <f>IFERROR(VLOOKUP($B187,Miljö!$B$1:$S$477,MATCH(M$2,Miljö!$B$1:$X$1,0),FALSE)/1,0)-IFERROR(VLOOKUP($B187,'Slutlig allokering'!$B$2:$AC$462,MATCH(M$3,'Slutlig allokering'!$B$2:$AJ$2,0),FALSE)/1,0)</f>
        <v>0</v>
      </c>
      <c r="N187">
        <f>IFERROR(VLOOKUP($B187,Kraftvärmeprod!$B$1:$AH$479,MATCH(N$2,Kraftvärmeprod!$B$1:$AG$1,0),FALSE)/1,0)-IFERROR(VLOOKUP($B187,'Slutlig allokering'!$B$2:$AC$462,MATCH(N$3,'Slutlig allokering'!$B$2:$AJ$2,0),FALSE)/1,0)</f>
        <v>0</v>
      </c>
      <c r="O187">
        <f>IFERROR(VLOOKUP($B187,Kraftvärmeprod!$B$1:$AH$479,MATCH(O$2,Kraftvärmeprod!$B$1:$AG$1,0),FALSE)/1,0)-IFERROR(VLOOKUP($B187,'Slutlig allokering'!$B$2:$AC$462,MATCH(O$3,'Slutlig allokering'!$B$2:$AJ$2,0),FALSE)/1,0)</f>
        <v>0</v>
      </c>
      <c r="P187">
        <f>IFERROR(VLOOKUP($B187,Kraftvärmeprod!$B$1:$AH$479,MATCH(P$2,Kraftvärmeprod!$B$1:$AG$1,0),FALSE)/1,0)-IFERROR(VLOOKUP($B187,'Slutlig allokering'!$B$2:$AC$462,MATCH(P$3,'Slutlig allokering'!$B$2:$AJ$2,0),FALSE)/1,0)</f>
        <v>0</v>
      </c>
      <c r="Q187">
        <f>IFERROR(VLOOKUP($B187,Kraftvärmeprod!$B$1:$AH$479,MATCH(Q$2,Kraftvärmeprod!$B$1:$AG$1,0),FALSE)/1,0)-IFERROR(VLOOKUP($B187,'Slutlig allokering'!$B$2:$AC$462,MATCH(Q$3,'Slutlig allokering'!$B$2:$AJ$2,0),FALSE)/1,0)</f>
        <v>0</v>
      </c>
      <c r="R187">
        <f>IFERROR(VLOOKUP($B187,Kraftvärmeprod!$B$1:$AH$479,MATCH(R$2,Kraftvärmeprod!$B$1:$AG$1,0),FALSE)/1,0)-IFERROR(VLOOKUP($B187,'Slutlig allokering'!$B$2:$AC$462,MATCH(R$3,'Slutlig allokering'!$B$2:$AJ$2,0),FALSE)/1,0)</f>
        <v>0</v>
      </c>
      <c r="S187">
        <f>IFERROR(VLOOKUP($B187,Kraftvärmeprod!$B$1:$AH$479,MATCH(S$2,Kraftvärmeprod!$B$1:$AG$1,0),FALSE)/1,0)-IFERROR(VLOOKUP($B187,'Slutlig allokering'!$B$2:$AC$462,MATCH(S$3,'Slutlig allokering'!$B$2:$AJ$2,0),FALSE)/1,0)</f>
        <v>0</v>
      </c>
      <c r="T187">
        <f>IFERROR(VLOOKUP($B187,Kraftvärmeprod!$B$1:$AH$479,MATCH(T$2,Kraftvärmeprod!$B$1:$AG$1,0),FALSE)/1,0)-IFERROR(VLOOKUP($B187,'Slutlig allokering'!$B$2:$AC$462,MATCH(T$3,'Slutlig allokering'!$B$2:$AJ$2,0),FALSE)/1,0)</f>
        <v>0</v>
      </c>
      <c r="U187">
        <f>IFERROR(VLOOKUP($B187,Kraftvärmeprod!$B$1:$AH$479,MATCH(U$2,Kraftvärmeprod!$B$1:$AG$1,0),FALSE)/1,0)-IFERROR(VLOOKUP($B187,'Slutlig allokering'!$B$2:$AC$462,MATCH(U$3,'Slutlig allokering'!$B$2:$AJ$2,0),FALSE)/1,0)</f>
        <v>0</v>
      </c>
      <c r="V187">
        <f>IFERROR(VLOOKUP($B187,Kraftvärmeprod!$B$1:$AH$479,MATCH(V$2,Kraftvärmeprod!$B$1:$AG$1,0),FALSE)/1,0)-IFERROR(VLOOKUP($B187,'Slutlig allokering'!$B$2:$AC$462,MATCH(V$3,'Slutlig allokering'!$B$2:$AJ$2,0),FALSE)/1,0)</f>
        <v>0</v>
      </c>
      <c r="W187">
        <f>IFERROR(VLOOKUP($B187,Kraftvärmeprod!$B$1:$AH$479,MATCH(W$2,Kraftvärmeprod!$B$1:$AG$1,0),FALSE)/1,0)-IFERROR(VLOOKUP($B187,'Slutlig allokering'!$B$2:$AC$462,MATCH(W$3,'Slutlig allokering'!$B$2:$AJ$2,0),FALSE)/1,0)</f>
        <v>0</v>
      </c>
      <c r="X187">
        <f>IFERROR(VLOOKUP($B187,Kraftvärmeprod!$B$1:$AH$479,MATCH(X$2,Kraftvärmeprod!$B$1:$AG$1,0),FALSE)/1,0)-IFERROR(VLOOKUP($B187,'Slutlig allokering'!$B$2:$AC$462,MATCH(X$3,'Slutlig allokering'!$B$2:$AJ$2,0),FALSE)/1,0)</f>
        <v>0</v>
      </c>
      <c r="Y187">
        <f>IFERROR(VLOOKUP($B187,Kraftvärmeprod!$B$1:$AH$479,MATCH(Y$2,Kraftvärmeprod!$B$1:$AG$1,0),FALSE)/1,0)-IFERROR(VLOOKUP($B187,'Slutlig allokering'!$B$2:$AC$462,MATCH(Y$3,'Slutlig allokering'!$B$2:$AJ$2,0),FALSE)/1,0)</f>
        <v>0</v>
      </c>
      <c r="Z187">
        <f>IFERROR(VLOOKUP($B187,Kraftvärmeprod!$B$1:$AH$479,MATCH(Z$2,Kraftvärmeprod!$B$1:$AG$1,0),FALSE)/1,0)-IFERROR(VLOOKUP($B187,'Slutlig allokering'!$B$2:$AC$462,MATCH(Z$3,'Slutlig allokering'!$B$2:$AJ$2,0),FALSE)/1,0)</f>
        <v>0</v>
      </c>
      <c r="AA187">
        <f>IFERROR(VLOOKUP($B187,Kraftvärmeprod!$B$1:$AH$479,MATCH(AA$2,Kraftvärmeprod!$B$1:$AG$1,0),FALSE)/1,0)-IFERROR(VLOOKUP($B187,'Slutlig allokering'!$B$2:$AC$462,MATCH(AA$3,'Slutlig allokering'!$B$2:$AJ$2,0),FALSE)/1,0)</f>
        <v>0</v>
      </c>
      <c r="AB187">
        <f>IFERROR(VLOOKUP($B187,Kraftvärmeprod!$B$1:$AH$479,MATCH(AB$2,Kraftvärmeprod!$B$1:$AG$1,0),FALSE)/1,0)-IFERROR(VLOOKUP($B187,'Slutlig allokering'!$B$2:$AC$462,MATCH(AB$3,'Slutlig allokering'!$B$2:$AJ$2,0),FALSE)/1,0)</f>
        <v>0</v>
      </c>
      <c r="AE187">
        <f t="shared" si="4"/>
        <v>0</v>
      </c>
      <c r="AG187">
        <f>IFERROR(VLOOKUP(B187,'Slutlig allokering'!$B$2:$AJ$462,MATCH("Summa justerad allokerad tillförd energi (utan hjälpel och rökgaskondensering):",'Slutlig allokering'!$B$2:$AK$2,0),FALSE)/1,"")</f>
        <v>0</v>
      </c>
      <c r="AI187" s="55" t="str">
        <f>IFERROR(1-VLOOKUP(B187,'Slutlig allokering'!$B$2:$AJ$462,MATCH("Andel av bränsle i kvv som allokerats till värme, exklusive rökgaskondensering och hjälpel",'Slutlig allokering'!$B$2:$AK$2,0),FALSE),"")</f>
        <v/>
      </c>
      <c r="AK187" s="55" t="str">
        <f t="shared" si="5"/>
        <v/>
      </c>
    </row>
    <row r="188" spans="1:37" x14ac:dyDescent="0.35">
      <c r="A188" s="28" t="s">
        <v>243</v>
      </c>
      <c r="B188" s="28" t="s">
        <v>246</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allokering'!$B$2:$AC$462,MATCH(E$3,'Slutlig allokering'!$B$2:$AJ$2,0),FALSE)/1,0)</f>
        <v>0</v>
      </c>
      <c r="F188">
        <f>IFERROR(VLOOKUP($B188,Kraftvärmeprod!$B$1:$AH$479,MATCH(F$2,Kraftvärmeprod!$B$1:$AG$1,0),FALSE)/1,0)-IFERROR(VLOOKUP($B188,'Slutlig allokering'!$B$2:$AC$462,MATCH(F$3,'Slutlig allokering'!$B$2:$AJ$2,0),FALSE)/1,0)</f>
        <v>0</v>
      </c>
      <c r="G188">
        <f>IFERROR(VLOOKUP($B188,Kraftvärmeprod!$B$1:$AH$479,MATCH(G$2,Kraftvärmeprod!$B$1:$AG$1,0),FALSE)/1,0)-IFERROR(VLOOKUP($B188,'Slutlig allokering'!$B$2:$AC$462,MATCH(G$3,'Slutlig allokering'!$B$2:$AJ$2,0),FALSE)/1,0)</f>
        <v>0</v>
      </c>
      <c r="H188">
        <f>IFERROR(VLOOKUP($B188,Kraftvärmeprod!$B$1:$AH$479,MATCH(H$2,Kraftvärmeprod!$B$1:$AG$1,0),FALSE)/1,0)-IFERROR(VLOOKUP($B188,'Slutlig allokering'!$B$2:$AC$462,MATCH(H$3,'Slutlig allokering'!$B$2:$AJ$2,0),FALSE)/1,0)</f>
        <v>0</v>
      </c>
      <c r="I188">
        <f>IFERROR(VLOOKUP($B188,Kraftvärmeprod!$B$1:$AH$479,MATCH(I$2,Kraftvärmeprod!$B$1:$AG$1,0),FALSE)/1,0)-IFERROR(VLOOKUP($B188,'Slutlig allokering'!$B$2:$AC$462,MATCH(I$3,'Slutlig allokering'!$B$2:$AJ$2,0),FALSE)/1,0)</f>
        <v>0</v>
      </c>
      <c r="J188">
        <f>IFERROR(VLOOKUP($B188,Kraftvärmeprod!$B$1:$AH$479,MATCH(J$2,Kraftvärmeprod!$B$1:$AG$1,0),FALSE)/1,0)-IFERROR(VLOOKUP($B188,'Slutlig allokering'!$B$2:$AC$462,MATCH(J$3,'Slutlig allokering'!$B$2:$AJ$2,0),FALSE)/1,0)</f>
        <v>0</v>
      </c>
      <c r="K188">
        <f>IFERROR(VLOOKUP($B188,Kraftvärmeprod!$B$1:$AH$479,MATCH(K$2,Kraftvärmeprod!$B$1:$AG$1,0),FALSE)/1,0)-IFERROR(VLOOKUP($B188,'Slutlig allokering'!$B$2:$AC$462,MATCH(K$3,'Slutlig allokering'!$B$2:$AJ$2,0),FALSE)/1,0)</f>
        <v>0</v>
      </c>
      <c r="L188">
        <f>IFERROR(VLOOKUP($B188,Kraftvärmeprod!$B$1:$AH$479,MATCH(L$2,Kraftvärmeprod!$B$1:$AG$1,0),FALSE)/1,0)-IFERROR(VLOOKUP($B188,'Slutlig allokering'!$B$2:$AC$462,MATCH(L$3,'Slutlig allokering'!$B$2:$AJ$2,0),FALSE)/1,0)</f>
        <v>0</v>
      </c>
      <c r="M188" s="143">
        <f>IFERROR(VLOOKUP($B188,Miljö!$B$1:$S$477,MATCH(M$2,Miljö!$B$1:$X$1,0),FALSE)/1,0)-IFERROR(VLOOKUP($B188,'Slutlig allokering'!$B$2:$AC$462,MATCH(M$3,'Slutlig allokering'!$B$2:$AJ$2,0),FALSE)/1,0)</f>
        <v>0</v>
      </c>
      <c r="N188">
        <f>IFERROR(VLOOKUP($B188,Kraftvärmeprod!$B$1:$AH$479,MATCH(N$2,Kraftvärmeprod!$B$1:$AG$1,0),FALSE)/1,0)-IFERROR(VLOOKUP($B188,'Slutlig allokering'!$B$2:$AC$462,MATCH(N$3,'Slutlig allokering'!$B$2:$AJ$2,0),FALSE)/1,0)</f>
        <v>0</v>
      </c>
      <c r="O188">
        <f>IFERROR(VLOOKUP($B188,Kraftvärmeprod!$B$1:$AH$479,MATCH(O$2,Kraftvärmeprod!$B$1:$AG$1,0),FALSE)/1,0)-IFERROR(VLOOKUP($B188,'Slutlig allokering'!$B$2:$AC$462,MATCH(O$3,'Slutlig allokering'!$B$2:$AJ$2,0),FALSE)/1,0)</f>
        <v>0</v>
      </c>
      <c r="P188">
        <f>IFERROR(VLOOKUP($B188,Kraftvärmeprod!$B$1:$AH$479,MATCH(P$2,Kraftvärmeprod!$B$1:$AG$1,0),FALSE)/1,0)-IFERROR(VLOOKUP($B188,'Slutlig allokering'!$B$2:$AC$462,MATCH(P$3,'Slutlig allokering'!$B$2:$AJ$2,0),FALSE)/1,0)</f>
        <v>0</v>
      </c>
      <c r="Q188">
        <f>IFERROR(VLOOKUP($B188,Kraftvärmeprod!$B$1:$AH$479,MATCH(Q$2,Kraftvärmeprod!$B$1:$AG$1,0),FALSE)/1,0)-IFERROR(VLOOKUP($B188,'Slutlig allokering'!$B$2:$AC$462,MATCH(Q$3,'Slutlig allokering'!$B$2:$AJ$2,0),FALSE)/1,0)</f>
        <v>0</v>
      </c>
      <c r="R188">
        <f>IFERROR(VLOOKUP($B188,Kraftvärmeprod!$B$1:$AH$479,MATCH(R$2,Kraftvärmeprod!$B$1:$AG$1,0),FALSE)/1,0)-IFERROR(VLOOKUP($B188,'Slutlig allokering'!$B$2:$AC$462,MATCH(R$3,'Slutlig allokering'!$B$2:$AJ$2,0),FALSE)/1,0)</f>
        <v>0</v>
      </c>
      <c r="S188">
        <f>IFERROR(VLOOKUP($B188,Kraftvärmeprod!$B$1:$AH$479,MATCH(S$2,Kraftvärmeprod!$B$1:$AG$1,0),FALSE)/1,0)-IFERROR(VLOOKUP($B188,'Slutlig allokering'!$B$2:$AC$462,MATCH(S$3,'Slutlig allokering'!$B$2:$AJ$2,0),FALSE)/1,0)</f>
        <v>0</v>
      </c>
      <c r="T188">
        <f>IFERROR(VLOOKUP($B188,Kraftvärmeprod!$B$1:$AH$479,MATCH(T$2,Kraftvärmeprod!$B$1:$AG$1,0),FALSE)/1,0)-IFERROR(VLOOKUP($B188,'Slutlig allokering'!$B$2:$AC$462,MATCH(T$3,'Slutlig allokering'!$B$2:$AJ$2,0),FALSE)/1,0)</f>
        <v>0</v>
      </c>
      <c r="U188">
        <f>IFERROR(VLOOKUP($B188,Kraftvärmeprod!$B$1:$AH$479,MATCH(U$2,Kraftvärmeprod!$B$1:$AG$1,0),FALSE)/1,0)-IFERROR(VLOOKUP($B188,'Slutlig allokering'!$B$2:$AC$462,MATCH(U$3,'Slutlig allokering'!$B$2:$AJ$2,0),FALSE)/1,0)</f>
        <v>0</v>
      </c>
      <c r="V188">
        <f>IFERROR(VLOOKUP($B188,Kraftvärmeprod!$B$1:$AH$479,MATCH(V$2,Kraftvärmeprod!$B$1:$AG$1,0),FALSE)/1,0)-IFERROR(VLOOKUP($B188,'Slutlig allokering'!$B$2:$AC$462,MATCH(V$3,'Slutlig allokering'!$B$2:$AJ$2,0),FALSE)/1,0)</f>
        <v>0</v>
      </c>
      <c r="W188">
        <f>IFERROR(VLOOKUP($B188,Kraftvärmeprod!$B$1:$AH$479,MATCH(W$2,Kraftvärmeprod!$B$1:$AG$1,0),FALSE)/1,0)-IFERROR(VLOOKUP($B188,'Slutlig allokering'!$B$2:$AC$462,MATCH(W$3,'Slutlig allokering'!$B$2:$AJ$2,0),FALSE)/1,0)</f>
        <v>0</v>
      </c>
      <c r="X188">
        <f>IFERROR(VLOOKUP($B188,Kraftvärmeprod!$B$1:$AH$479,MATCH(X$2,Kraftvärmeprod!$B$1:$AG$1,0),FALSE)/1,0)-IFERROR(VLOOKUP($B188,'Slutlig allokering'!$B$2:$AC$462,MATCH(X$3,'Slutlig allokering'!$B$2:$AJ$2,0),FALSE)/1,0)</f>
        <v>0</v>
      </c>
      <c r="Y188">
        <f>IFERROR(VLOOKUP($B188,Kraftvärmeprod!$B$1:$AH$479,MATCH(Y$2,Kraftvärmeprod!$B$1:$AG$1,0),FALSE)/1,0)-IFERROR(VLOOKUP($B188,'Slutlig allokering'!$B$2:$AC$462,MATCH(Y$3,'Slutlig allokering'!$B$2:$AJ$2,0),FALSE)/1,0)</f>
        <v>0</v>
      </c>
      <c r="Z188">
        <f>IFERROR(VLOOKUP($B188,Kraftvärmeprod!$B$1:$AH$479,MATCH(Z$2,Kraftvärmeprod!$B$1:$AG$1,0),FALSE)/1,0)-IFERROR(VLOOKUP($B188,'Slutlig allokering'!$B$2:$AC$462,MATCH(Z$3,'Slutlig allokering'!$B$2:$AJ$2,0),FALSE)/1,0)</f>
        <v>0</v>
      </c>
      <c r="AA188">
        <f>IFERROR(VLOOKUP($B188,Kraftvärmeprod!$B$1:$AH$479,MATCH(AA$2,Kraftvärmeprod!$B$1:$AG$1,0),FALSE)/1,0)-IFERROR(VLOOKUP($B188,'Slutlig allokering'!$B$2:$AC$462,MATCH(AA$3,'Slutlig allokering'!$B$2:$AJ$2,0),FALSE)/1,0)</f>
        <v>0</v>
      </c>
      <c r="AB188">
        <f>IFERROR(VLOOKUP($B188,Kraftvärmeprod!$B$1:$AH$479,MATCH(AB$2,Kraftvärmeprod!$B$1:$AG$1,0),FALSE)/1,0)-IFERROR(VLOOKUP($B188,'Slutlig allokering'!$B$2:$AC$462,MATCH(AB$3,'Slutlig allokering'!$B$2:$AJ$2,0),FALSE)/1,0)</f>
        <v>0</v>
      </c>
      <c r="AE188">
        <f t="shared" si="4"/>
        <v>0</v>
      </c>
      <c r="AG188">
        <f>IFERROR(VLOOKUP(B188,'Slutlig allokering'!$B$2:$AJ$462,MATCH("Summa justerad allokerad tillförd energi (utan hjälpel och rökgaskondensering):",'Slutlig allokering'!$B$2:$AK$2,0),FALSE)/1,"")</f>
        <v>0</v>
      </c>
      <c r="AI188" s="55" t="str">
        <f>IFERROR(1-VLOOKUP(B188,'Slutlig allokering'!$B$2:$AJ$462,MATCH("Andel av bränsle i kvv som allokerats till värme, exklusive rökgaskondensering och hjälpel",'Slutlig allokering'!$B$2:$AK$2,0),FALSE),"")</f>
        <v/>
      </c>
      <c r="AK188" s="55" t="str">
        <f t="shared" si="5"/>
        <v/>
      </c>
    </row>
    <row r="189" spans="1:37" x14ac:dyDescent="0.35">
      <c r="A189" s="28" t="s">
        <v>243</v>
      </c>
      <c r="B189" s="28" t="s">
        <v>247</v>
      </c>
      <c r="C189">
        <f>IFERROR(VLOOKUP($B189,Kraftvärmeprod!$B$1:$AH$479,MATCH(C$3,Kraftvärmeprod!$B$1:$AG$1,0),FALSE)/1,"")</f>
        <v>534</v>
      </c>
      <c r="D189">
        <f>IFERROR(VLOOKUP($B189,Kraftvärmeprod!$B$1:$AH$479,MATCH(D$3,Kraftvärmeprod!$B$1:$AG$1,0),FALSE)/1,"")</f>
        <v>198</v>
      </c>
      <c r="E189">
        <f>IFERROR(VLOOKUP($B189,Kraftvärmeprod!$B$1:$AH$479,MATCH(E$2,Kraftvärmeprod!$B$1:$AG$1,0),FALSE)/1,0)-IFERROR(VLOOKUP($B189,'Slutlig allokering'!$B$2:$AC$462,MATCH(E$3,'Slutlig allokering'!$B$2:$AJ$2,0),FALSE)/1,0)</f>
        <v>0</v>
      </c>
      <c r="F189">
        <f>IFERROR(VLOOKUP($B189,Kraftvärmeprod!$B$1:$AH$479,MATCH(F$2,Kraftvärmeprod!$B$1:$AG$1,0),FALSE)/1,0)-IFERROR(VLOOKUP($B189,'Slutlig allokering'!$B$2:$AC$462,MATCH(F$3,'Slutlig allokering'!$B$2:$AJ$2,0),FALSE)/1,0)</f>
        <v>0</v>
      </c>
      <c r="G189">
        <f>IFERROR(VLOOKUP($B189,Kraftvärmeprod!$B$1:$AH$479,MATCH(G$2,Kraftvärmeprod!$B$1:$AG$1,0),FALSE)/1,0)-IFERROR(VLOOKUP($B189,'Slutlig allokering'!$B$2:$AC$462,MATCH(G$3,'Slutlig allokering'!$B$2:$AJ$2,0),FALSE)/1,0)</f>
        <v>36.857100000000003</v>
      </c>
      <c r="H189">
        <f>IFERROR(VLOOKUP($B189,Kraftvärmeprod!$B$1:$AH$479,MATCH(H$2,Kraftvärmeprod!$B$1:$AG$1,0),FALSE)/1,0)-IFERROR(VLOOKUP($B189,'Slutlig allokering'!$B$2:$AC$462,MATCH(H$3,'Slutlig allokering'!$B$2:$AJ$2,0),FALSE)/1,0)</f>
        <v>0</v>
      </c>
      <c r="I189">
        <f>IFERROR(VLOOKUP($B189,Kraftvärmeprod!$B$1:$AH$479,MATCH(I$2,Kraftvärmeprod!$B$1:$AG$1,0),FALSE)/1,0)-IFERROR(VLOOKUP($B189,'Slutlig allokering'!$B$2:$AC$462,MATCH(I$3,'Slutlig allokering'!$B$2:$AJ$2,0),FALSE)/1,0)</f>
        <v>0</v>
      </c>
      <c r="J189">
        <f>IFERROR(VLOOKUP($B189,Kraftvärmeprod!$B$1:$AH$479,MATCH(J$2,Kraftvärmeprod!$B$1:$AG$1,0),FALSE)/1,0)-IFERROR(VLOOKUP($B189,'Slutlig allokering'!$B$2:$AC$462,MATCH(J$3,'Slutlig allokering'!$B$2:$AJ$2,0),FALSE)/1,0)</f>
        <v>0</v>
      </c>
      <c r="K189">
        <f>IFERROR(VLOOKUP($B189,Kraftvärmeprod!$B$1:$AH$479,MATCH(K$2,Kraftvärmeprod!$B$1:$AG$1,0),FALSE)/1,0)-IFERROR(VLOOKUP($B189,'Slutlig allokering'!$B$2:$AC$462,MATCH(K$3,'Slutlig allokering'!$B$2:$AJ$2,0),FALSE)/1,0)</f>
        <v>0</v>
      </c>
      <c r="L189">
        <f>IFERROR(VLOOKUP($B189,Kraftvärmeprod!$B$1:$AH$479,MATCH(L$2,Kraftvärmeprod!$B$1:$AG$1,0),FALSE)/1,0)-IFERROR(VLOOKUP($B189,'Slutlig allokering'!$B$2:$AC$462,MATCH(L$3,'Slutlig allokering'!$B$2:$AJ$2,0),FALSE)/1,0)</f>
        <v>57.005699999999997</v>
      </c>
      <c r="M189" s="143">
        <f>IFERROR(VLOOKUP($B189,Miljö!$B$1:$S$477,MATCH(M$2,Miljö!$B$1:$X$1,0),FALSE)/1,0)-IFERROR(VLOOKUP($B189,'Slutlig allokering'!$B$2:$AC$462,MATCH(M$3,'Slutlig allokering'!$B$2:$AJ$2,0),FALSE)/1,0)</f>
        <v>0</v>
      </c>
      <c r="N189">
        <f>IFERROR(VLOOKUP($B189,Kraftvärmeprod!$B$1:$AH$479,MATCH(N$2,Kraftvärmeprod!$B$1:$AG$1,0),FALSE)/1,0)-IFERROR(VLOOKUP($B189,'Slutlig allokering'!$B$2:$AC$462,MATCH(N$3,'Slutlig allokering'!$B$2:$AJ$2,0),FALSE)/1,0)</f>
        <v>0</v>
      </c>
      <c r="O189">
        <f>IFERROR(VLOOKUP($B189,Kraftvärmeprod!$B$1:$AH$479,MATCH(O$2,Kraftvärmeprod!$B$1:$AG$1,0),FALSE)/1,0)-IFERROR(VLOOKUP($B189,'Slutlig allokering'!$B$2:$AC$462,MATCH(O$3,'Slutlig allokering'!$B$2:$AJ$2,0),FALSE)/1,0)</f>
        <v>58.971400000000003</v>
      </c>
      <c r="P189">
        <f>IFERROR(VLOOKUP($B189,Kraftvärmeprod!$B$1:$AH$479,MATCH(P$2,Kraftvärmeprod!$B$1:$AG$1,0),FALSE)/1,0)-IFERROR(VLOOKUP($B189,'Slutlig allokering'!$B$2:$AC$462,MATCH(P$3,'Slutlig allokering'!$B$2:$AJ$2,0),FALSE)/1,0)</f>
        <v>0</v>
      </c>
      <c r="Q189">
        <f>IFERROR(VLOOKUP($B189,Kraftvärmeprod!$B$1:$AH$479,MATCH(Q$2,Kraftvärmeprod!$B$1:$AG$1,0),FALSE)/1,0)-IFERROR(VLOOKUP($B189,'Slutlig allokering'!$B$2:$AC$462,MATCH(Q$3,'Slutlig allokering'!$B$2:$AJ$2,0),FALSE)/1,0)</f>
        <v>61.92</v>
      </c>
      <c r="R189">
        <f>IFERROR(VLOOKUP($B189,Kraftvärmeprod!$B$1:$AH$479,MATCH(R$2,Kraftvärmeprod!$B$1:$AG$1,0),FALSE)/1,0)-IFERROR(VLOOKUP($B189,'Slutlig allokering'!$B$2:$AC$462,MATCH(R$3,'Slutlig allokering'!$B$2:$AJ$2,0),FALSE)/1,0)</f>
        <v>84.034300000000002</v>
      </c>
      <c r="S189">
        <f>IFERROR(VLOOKUP($B189,Kraftvärmeprod!$B$1:$AH$479,MATCH(S$2,Kraftvärmeprod!$B$1:$AG$1,0),FALSE)/1,0)-IFERROR(VLOOKUP($B189,'Slutlig allokering'!$B$2:$AC$462,MATCH(S$3,'Slutlig allokering'!$B$2:$AJ$2,0),FALSE)/1,0)</f>
        <v>0</v>
      </c>
      <c r="T189">
        <f>IFERROR(VLOOKUP($B189,Kraftvärmeprod!$B$1:$AH$479,MATCH(T$2,Kraftvärmeprod!$B$1:$AG$1,0),FALSE)/1,0)-IFERROR(VLOOKUP($B189,'Slutlig allokering'!$B$2:$AC$462,MATCH(T$3,'Slutlig allokering'!$B$2:$AJ$2,0),FALSE)/1,0)</f>
        <v>0</v>
      </c>
      <c r="U189">
        <f>IFERROR(VLOOKUP($B189,Kraftvärmeprod!$B$1:$AH$479,MATCH(U$2,Kraftvärmeprod!$B$1:$AG$1,0),FALSE)/1,0)-IFERROR(VLOOKUP($B189,'Slutlig allokering'!$B$2:$AC$462,MATCH(U$3,'Slutlig allokering'!$B$2:$AJ$2,0),FALSE)/1,0)</f>
        <v>25.640499999999999</v>
      </c>
      <c r="V189">
        <f>IFERROR(VLOOKUP($B189,Kraftvärmeprod!$B$1:$AH$479,MATCH(V$2,Kraftvärmeprod!$B$1:$AG$1,0),FALSE)/1,0)-IFERROR(VLOOKUP($B189,'Slutlig allokering'!$B$2:$AC$462,MATCH(V$3,'Slutlig allokering'!$B$2:$AJ$2,0),FALSE)/1,0)</f>
        <v>0</v>
      </c>
      <c r="W189">
        <f>IFERROR(VLOOKUP($B189,Kraftvärmeprod!$B$1:$AH$479,MATCH(W$2,Kraftvärmeprod!$B$1:$AG$1,0),FALSE)/1,0)-IFERROR(VLOOKUP($B189,'Slutlig allokering'!$B$2:$AC$462,MATCH(W$3,'Slutlig allokering'!$B$2:$AJ$2,0),FALSE)/1,0)</f>
        <v>0</v>
      </c>
      <c r="X189">
        <f>IFERROR(VLOOKUP($B189,Kraftvärmeprod!$B$1:$AH$479,MATCH(X$2,Kraftvärmeprod!$B$1:$AG$1,0),FALSE)/1,0)-IFERROR(VLOOKUP($B189,'Slutlig allokering'!$B$2:$AC$462,MATCH(X$3,'Slutlig allokering'!$B$2:$AJ$2,0),FALSE)/1,0)</f>
        <v>0</v>
      </c>
      <c r="Y189">
        <f>IFERROR(VLOOKUP($B189,Kraftvärmeprod!$B$1:$AH$479,MATCH(Y$2,Kraftvärmeprod!$B$1:$AG$1,0),FALSE)/1,0)-IFERROR(VLOOKUP($B189,'Slutlig allokering'!$B$2:$AC$462,MATCH(Y$3,'Slutlig allokering'!$B$2:$AJ$2,0),FALSE)/1,0)</f>
        <v>0</v>
      </c>
      <c r="Z189">
        <f>IFERROR(VLOOKUP($B189,Kraftvärmeprod!$B$1:$AH$479,MATCH(Z$2,Kraftvärmeprod!$B$1:$AG$1,0),FALSE)/1,0)-IFERROR(VLOOKUP($B189,'Slutlig allokering'!$B$2:$AC$462,MATCH(Z$3,'Slutlig allokering'!$B$2:$AJ$2,0),FALSE)/1,0)</f>
        <v>0</v>
      </c>
      <c r="AA189">
        <f>IFERROR(VLOOKUP($B189,Kraftvärmeprod!$B$1:$AH$479,MATCH(AA$2,Kraftvärmeprod!$B$1:$AG$1,0),FALSE)/1,0)-IFERROR(VLOOKUP($B189,'Slutlig allokering'!$B$2:$AC$462,MATCH(AA$3,'Slutlig allokering'!$B$2:$AJ$2,0),FALSE)/1,0)</f>
        <v>0</v>
      </c>
      <c r="AB189">
        <f>IFERROR(VLOOKUP($B189,Kraftvärmeprod!$B$1:$AH$479,MATCH(AB$2,Kraftvärmeprod!$B$1:$AG$1,0),FALSE)/1,0)-IFERROR(VLOOKUP($B189,'Slutlig allokering'!$B$2:$AC$462,MATCH(AB$3,'Slutlig allokering'!$B$2:$AJ$2,0),FALSE)/1,0)</f>
        <v>0</v>
      </c>
      <c r="AE189">
        <f t="shared" si="4"/>
        <v>324.42899999999997</v>
      </c>
      <c r="AG189">
        <f>IFERROR(VLOOKUP(B189,'Slutlig allokering'!$B$2:$AJ$462,MATCH("Summa justerad allokerad tillförd energi (utan hjälpel och rökgaskondensering):",'Slutlig allokering'!$B$2:$AK$2,0),FALSE)/1,"")</f>
        <v>340.57100000000003</v>
      </c>
      <c r="AI189" s="55">
        <f>IFERROR(1-VLOOKUP(B189,'Slutlig allokering'!$B$2:$AJ$462,MATCH("Andel av bränsle i kvv som allokerats till värme, exklusive rökgaskondensering och hjälpel",'Slutlig allokering'!$B$2:$AK$2,0),FALSE),"")</f>
        <v>0.48786315789473678</v>
      </c>
      <c r="AK189" s="55">
        <f t="shared" si="5"/>
        <v>0.48786315789473678</v>
      </c>
    </row>
    <row r="190" spans="1:37" x14ac:dyDescent="0.35">
      <c r="A190" s="28" t="s">
        <v>248</v>
      </c>
      <c r="B190" s="28" t="s">
        <v>249</v>
      </c>
      <c r="C190" t="str">
        <f>IFERROR(VLOOKUP($B190,Kraftvärmeprod!$B$1:$AH$479,MATCH(C$3,Kraftvärmeprod!$B$1:$AG$1,0),FALSE)/1,"")</f>
        <v/>
      </c>
      <c r="D190" t="str">
        <f>IFERROR(VLOOKUP($B190,Kraftvärmeprod!$B$1:$AH$479,MATCH(D$3,Kraftvärmeprod!$B$1:$AG$1,0),FALSE)/1,"")</f>
        <v/>
      </c>
      <c r="E190">
        <f>IFERROR(VLOOKUP($B190,Kraftvärmeprod!$B$1:$AH$479,MATCH(E$2,Kraftvärmeprod!$B$1:$AG$1,0),FALSE)/1,0)-IFERROR(VLOOKUP($B190,'Slutlig allokering'!$B$2:$AC$462,MATCH(E$3,'Slutlig allokering'!$B$2:$AJ$2,0),FALSE)/1,0)</f>
        <v>0</v>
      </c>
      <c r="F190">
        <f>IFERROR(VLOOKUP($B190,Kraftvärmeprod!$B$1:$AH$479,MATCH(F$2,Kraftvärmeprod!$B$1:$AG$1,0),FALSE)/1,0)-IFERROR(VLOOKUP($B190,'Slutlig allokering'!$B$2:$AC$462,MATCH(F$3,'Slutlig allokering'!$B$2:$AJ$2,0),FALSE)/1,0)</f>
        <v>0</v>
      </c>
      <c r="G190">
        <f>IFERROR(VLOOKUP($B190,Kraftvärmeprod!$B$1:$AH$479,MATCH(G$2,Kraftvärmeprod!$B$1:$AG$1,0),FALSE)/1,0)-IFERROR(VLOOKUP($B190,'Slutlig allokering'!$B$2:$AC$462,MATCH(G$3,'Slutlig allokering'!$B$2:$AJ$2,0),FALSE)/1,0)</f>
        <v>0</v>
      </c>
      <c r="H190">
        <f>IFERROR(VLOOKUP($B190,Kraftvärmeprod!$B$1:$AH$479,MATCH(H$2,Kraftvärmeprod!$B$1:$AG$1,0),FALSE)/1,0)-IFERROR(VLOOKUP($B190,'Slutlig allokering'!$B$2:$AC$462,MATCH(H$3,'Slutlig allokering'!$B$2:$AJ$2,0),FALSE)/1,0)</f>
        <v>0</v>
      </c>
      <c r="I190">
        <f>IFERROR(VLOOKUP($B190,Kraftvärmeprod!$B$1:$AH$479,MATCH(I$2,Kraftvärmeprod!$B$1:$AG$1,0),FALSE)/1,0)-IFERROR(VLOOKUP($B190,'Slutlig allokering'!$B$2:$AC$462,MATCH(I$3,'Slutlig allokering'!$B$2:$AJ$2,0),FALSE)/1,0)</f>
        <v>0</v>
      </c>
      <c r="J190">
        <f>IFERROR(VLOOKUP($B190,Kraftvärmeprod!$B$1:$AH$479,MATCH(J$2,Kraftvärmeprod!$B$1:$AG$1,0),FALSE)/1,0)-IFERROR(VLOOKUP($B190,'Slutlig allokering'!$B$2:$AC$462,MATCH(J$3,'Slutlig allokering'!$B$2:$AJ$2,0),FALSE)/1,0)</f>
        <v>0</v>
      </c>
      <c r="K190">
        <f>IFERROR(VLOOKUP($B190,Kraftvärmeprod!$B$1:$AH$479,MATCH(K$2,Kraftvärmeprod!$B$1:$AG$1,0),FALSE)/1,0)-IFERROR(VLOOKUP($B190,'Slutlig allokering'!$B$2:$AC$462,MATCH(K$3,'Slutlig allokering'!$B$2:$AJ$2,0),FALSE)/1,0)</f>
        <v>0</v>
      </c>
      <c r="L190">
        <f>IFERROR(VLOOKUP($B190,Kraftvärmeprod!$B$1:$AH$479,MATCH(L$2,Kraftvärmeprod!$B$1:$AG$1,0),FALSE)/1,0)-IFERROR(VLOOKUP($B190,'Slutlig allokering'!$B$2:$AC$462,MATCH(L$3,'Slutlig allokering'!$B$2:$AJ$2,0),FALSE)/1,0)</f>
        <v>0</v>
      </c>
      <c r="M190" s="143">
        <f>IFERROR(VLOOKUP($B190,Miljö!$B$1:$S$477,MATCH(M$2,Miljö!$B$1:$X$1,0),FALSE)/1,0)-IFERROR(VLOOKUP($B190,'Slutlig allokering'!$B$2:$AC$462,MATCH(M$3,'Slutlig allokering'!$B$2:$AJ$2,0),FALSE)/1,0)</f>
        <v>0</v>
      </c>
      <c r="N190">
        <f>IFERROR(VLOOKUP($B190,Kraftvärmeprod!$B$1:$AH$479,MATCH(N$2,Kraftvärmeprod!$B$1:$AG$1,0),FALSE)/1,0)-IFERROR(VLOOKUP($B190,'Slutlig allokering'!$B$2:$AC$462,MATCH(N$3,'Slutlig allokering'!$B$2:$AJ$2,0),FALSE)/1,0)</f>
        <v>0</v>
      </c>
      <c r="O190">
        <f>IFERROR(VLOOKUP($B190,Kraftvärmeprod!$B$1:$AH$479,MATCH(O$2,Kraftvärmeprod!$B$1:$AG$1,0),FALSE)/1,0)-IFERROR(VLOOKUP($B190,'Slutlig allokering'!$B$2:$AC$462,MATCH(O$3,'Slutlig allokering'!$B$2:$AJ$2,0),FALSE)/1,0)</f>
        <v>0</v>
      </c>
      <c r="P190">
        <f>IFERROR(VLOOKUP($B190,Kraftvärmeprod!$B$1:$AH$479,MATCH(P$2,Kraftvärmeprod!$B$1:$AG$1,0),FALSE)/1,0)-IFERROR(VLOOKUP($B190,'Slutlig allokering'!$B$2:$AC$462,MATCH(P$3,'Slutlig allokering'!$B$2:$AJ$2,0),FALSE)/1,0)</f>
        <v>0</v>
      </c>
      <c r="Q190">
        <f>IFERROR(VLOOKUP($B190,Kraftvärmeprod!$B$1:$AH$479,MATCH(Q$2,Kraftvärmeprod!$B$1:$AG$1,0),FALSE)/1,0)-IFERROR(VLOOKUP($B190,'Slutlig allokering'!$B$2:$AC$462,MATCH(Q$3,'Slutlig allokering'!$B$2:$AJ$2,0),FALSE)/1,0)</f>
        <v>0</v>
      </c>
      <c r="R190">
        <f>IFERROR(VLOOKUP($B190,Kraftvärmeprod!$B$1:$AH$479,MATCH(R$2,Kraftvärmeprod!$B$1:$AG$1,0),FALSE)/1,0)-IFERROR(VLOOKUP($B190,'Slutlig allokering'!$B$2:$AC$462,MATCH(R$3,'Slutlig allokering'!$B$2:$AJ$2,0),FALSE)/1,0)</f>
        <v>0</v>
      </c>
      <c r="S190">
        <f>IFERROR(VLOOKUP($B190,Kraftvärmeprod!$B$1:$AH$479,MATCH(S$2,Kraftvärmeprod!$B$1:$AG$1,0),FALSE)/1,0)-IFERROR(VLOOKUP($B190,'Slutlig allokering'!$B$2:$AC$462,MATCH(S$3,'Slutlig allokering'!$B$2:$AJ$2,0),FALSE)/1,0)</f>
        <v>0</v>
      </c>
      <c r="T190">
        <f>IFERROR(VLOOKUP($B190,Kraftvärmeprod!$B$1:$AH$479,MATCH(T$2,Kraftvärmeprod!$B$1:$AG$1,0),FALSE)/1,0)-IFERROR(VLOOKUP($B190,'Slutlig allokering'!$B$2:$AC$462,MATCH(T$3,'Slutlig allokering'!$B$2:$AJ$2,0),FALSE)/1,0)</f>
        <v>0</v>
      </c>
      <c r="U190">
        <f>IFERROR(VLOOKUP($B190,Kraftvärmeprod!$B$1:$AH$479,MATCH(U$2,Kraftvärmeprod!$B$1:$AG$1,0),FALSE)/1,0)-IFERROR(VLOOKUP($B190,'Slutlig allokering'!$B$2:$AC$462,MATCH(U$3,'Slutlig allokering'!$B$2:$AJ$2,0),FALSE)/1,0)</f>
        <v>0</v>
      </c>
      <c r="V190">
        <f>IFERROR(VLOOKUP($B190,Kraftvärmeprod!$B$1:$AH$479,MATCH(V$2,Kraftvärmeprod!$B$1:$AG$1,0),FALSE)/1,0)-IFERROR(VLOOKUP($B190,'Slutlig allokering'!$B$2:$AC$462,MATCH(V$3,'Slutlig allokering'!$B$2:$AJ$2,0),FALSE)/1,0)</f>
        <v>0</v>
      </c>
      <c r="W190">
        <f>IFERROR(VLOOKUP($B190,Kraftvärmeprod!$B$1:$AH$479,MATCH(W$2,Kraftvärmeprod!$B$1:$AG$1,0),FALSE)/1,0)-IFERROR(VLOOKUP($B190,'Slutlig allokering'!$B$2:$AC$462,MATCH(W$3,'Slutlig allokering'!$B$2:$AJ$2,0),FALSE)/1,0)</f>
        <v>0</v>
      </c>
      <c r="X190">
        <f>IFERROR(VLOOKUP($B190,Kraftvärmeprod!$B$1:$AH$479,MATCH(X$2,Kraftvärmeprod!$B$1:$AG$1,0),FALSE)/1,0)-IFERROR(VLOOKUP($B190,'Slutlig allokering'!$B$2:$AC$462,MATCH(X$3,'Slutlig allokering'!$B$2:$AJ$2,0),FALSE)/1,0)</f>
        <v>0</v>
      </c>
      <c r="Y190">
        <f>IFERROR(VLOOKUP($B190,Kraftvärmeprod!$B$1:$AH$479,MATCH(Y$2,Kraftvärmeprod!$B$1:$AG$1,0),FALSE)/1,0)-IFERROR(VLOOKUP($B190,'Slutlig allokering'!$B$2:$AC$462,MATCH(Y$3,'Slutlig allokering'!$B$2:$AJ$2,0),FALSE)/1,0)</f>
        <v>0</v>
      </c>
      <c r="Z190">
        <f>IFERROR(VLOOKUP($B190,Kraftvärmeprod!$B$1:$AH$479,MATCH(Z$2,Kraftvärmeprod!$B$1:$AG$1,0),FALSE)/1,0)-IFERROR(VLOOKUP($B190,'Slutlig allokering'!$B$2:$AC$462,MATCH(Z$3,'Slutlig allokering'!$B$2:$AJ$2,0),FALSE)/1,0)</f>
        <v>0</v>
      </c>
      <c r="AA190">
        <f>IFERROR(VLOOKUP($B190,Kraftvärmeprod!$B$1:$AH$479,MATCH(AA$2,Kraftvärmeprod!$B$1:$AG$1,0),FALSE)/1,0)-IFERROR(VLOOKUP($B190,'Slutlig allokering'!$B$2:$AC$462,MATCH(AA$3,'Slutlig allokering'!$B$2:$AJ$2,0),FALSE)/1,0)</f>
        <v>0</v>
      </c>
      <c r="AB190">
        <f>IFERROR(VLOOKUP($B190,Kraftvärmeprod!$B$1:$AH$479,MATCH(AB$2,Kraftvärmeprod!$B$1:$AG$1,0),FALSE)/1,0)-IFERROR(VLOOKUP($B190,'Slutlig allokering'!$B$2:$AC$462,MATCH(AB$3,'Slutlig allokering'!$B$2:$AJ$2,0),FALSE)/1,0)</f>
        <v>0</v>
      </c>
      <c r="AE190">
        <f t="shared" si="4"/>
        <v>0</v>
      </c>
      <c r="AG190">
        <f>IFERROR(VLOOKUP(B190,'Slutlig allokering'!$B$2:$AJ$462,MATCH("Summa justerad allokerad tillförd energi (utan hjälpel och rökgaskondensering):",'Slutlig allokering'!$B$2:$AK$2,0),FALSE)/1,"")</f>
        <v>0</v>
      </c>
      <c r="AI190" s="55" t="str">
        <f>IFERROR(1-VLOOKUP(B190,'Slutlig allokering'!$B$2:$AJ$462,MATCH("Andel av bränsle i kvv som allokerats till värme, exklusive rökgaskondensering och hjälpel",'Slutlig allokering'!$B$2:$AK$2,0),FALSE),"")</f>
        <v/>
      </c>
      <c r="AK190" s="55" t="str">
        <f t="shared" si="5"/>
        <v/>
      </c>
    </row>
    <row r="191" spans="1:37" x14ac:dyDescent="0.35">
      <c r="A191" s="28" t="s">
        <v>248</v>
      </c>
      <c r="B191" s="28" t="s">
        <v>250</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allokering'!$B$2:$AC$462,MATCH(E$3,'Slutlig allokering'!$B$2:$AJ$2,0),FALSE)/1,0)</f>
        <v>0</v>
      </c>
      <c r="F191">
        <f>IFERROR(VLOOKUP($B191,Kraftvärmeprod!$B$1:$AH$479,MATCH(F$2,Kraftvärmeprod!$B$1:$AG$1,0),FALSE)/1,0)-IFERROR(VLOOKUP($B191,'Slutlig allokering'!$B$2:$AC$462,MATCH(F$3,'Slutlig allokering'!$B$2:$AJ$2,0),FALSE)/1,0)</f>
        <v>0</v>
      </c>
      <c r="G191">
        <f>IFERROR(VLOOKUP($B191,Kraftvärmeprod!$B$1:$AH$479,MATCH(G$2,Kraftvärmeprod!$B$1:$AG$1,0),FALSE)/1,0)-IFERROR(VLOOKUP($B191,'Slutlig allokering'!$B$2:$AC$462,MATCH(G$3,'Slutlig allokering'!$B$2:$AJ$2,0),FALSE)/1,0)</f>
        <v>0</v>
      </c>
      <c r="H191">
        <f>IFERROR(VLOOKUP($B191,Kraftvärmeprod!$B$1:$AH$479,MATCH(H$2,Kraftvärmeprod!$B$1:$AG$1,0),FALSE)/1,0)-IFERROR(VLOOKUP($B191,'Slutlig allokering'!$B$2:$AC$462,MATCH(H$3,'Slutlig allokering'!$B$2:$AJ$2,0),FALSE)/1,0)</f>
        <v>0</v>
      </c>
      <c r="I191">
        <f>IFERROR(VLOOKUP($B191,Kraftvärmeprod!$B$1:$AH$479,MATCH(I$2,Kraftvärmeprod!$B$1:$AG$1,0),FALSE)/1,0)-IFERROR(VLOOKUP($B191,'Slutlig allokering'!$B$2:$AC$462,MATCH(I$3,'Slutlig allokering'!$B$2:$AJ$2,0),FALSE)/1,0)</f>
        <v>0</v>
      </c>
      <c r="J191">
        <f>IFERROR(VLOOKUP($B191,Kraftvärmeprod!$B$1:$AH$479,MATCH(J$2,Kraftvärmeprod!$B$1:$AG$1,0),FALSE)/1,0)-IFERROR(VLOOKUP($B191,'Slutlig allokering'!$B$2:$AC$462,MATCH(J$3,'Slutlig allokering'!$B$2:$AJ$2,0),FALSE)/1,0)</f>
        <v>0</v>
      </c>
      <c r="K191">
        <f>IFERROR(VLOOKUP($B191,Kraftvärmeprod!$B$1:$AH$479,MATCH(K$2,Kraftvärmeprod!$B$1:$AG$1,0),FALSE)/1,0)-IFERROR(VLOOKUP($B191,'Slutlig allokering'!$B$2:$AC$462,MATCH(K$3,'Slutlig allokering'!$B$2:$AJ$2,0),FALSE)/1,0)</f>
        <v>0</v>
      </c>
      <c r="L191">
        <f>IFERROR(VLOOKUP($B191,Kraftvärmeprod!$B$1:$AH$479,MATCH(L$2,Kraftvärmeprod!$B$1:$AG$1,0),FALSE)/1,0)-IFERROR(VLOOKUP($B191,'Slutlig allokering'!$B$2:$AC$462,MATCH(L$3,'Slutlig allokering'!$B$2:$AJ$2,0),FALSE)/1,0)</f>
        <v>0</v>
      </c>
      <c r="M191" s="143">
        <f>IFERROR(VLOOKUP($B191,Miljö!$B$1:$S$477,MATCH(M$2,Miljö!$B$1:$X$1,0),FALSE)/1,0)-IFERROR(VLOOKUP($B191,'Slutlig allokering'!$B$2:$AC$462,MATCH(M$3,'Slutlig allokering'!$B$2:$AJ$2,0),FALSE)/1,0)</f>
        <v>0</v>
      </c>
      <c r="N191">
        <f>IFERROR(VLOOKUP($B191,Kraftvärmeprod!$B$1:$AH$479,MATCH(N$2,Kraftvärmeprod!$B$1:$AG$1,0),FALSE)/1,0)-IFERROR(VLOOKUP($B191,'Slutlig allokering'!$B$2:$AC$462,MATCH(N$3,'Slutlig allokering'!$B$2:$AJ$2,0),FALSE)/1,0)</f>
        <v>0</v>
      </c>
      <c r="O191">
        <f>IFERROR(VLOOKUP($B191,Kraftvärmeprod!$B$1:$AH$479,MATCH(O$2,Kraftvärmeprod!$B$1:$AG$1,0),FALSE)/1,0)-IFERROR(VLOOKUP($B191,'Slutlig allokering'!$B$2:$AC$462,MATCH(O$3,'Slutlig allokering'!$B$2:$AJ$2,0),FALSE)/1,0)</f>
        <v>0</v>
      </c>
      <c r="P191">
        <f>IFERROR(VLOOKUP($B191,Kraftvärmeprod!$B$1:$AH$479,MATCH(P$2,Kraftvärmeprod!$B$1:$AG$1,0),FALSE)/1,0)-IFERROR(VLOOKUP($B191,'Slutlig allokering'!$B$2:$AC$462,MATCH(P$3,'Slutlig allokering'!$B$2:$AJ$2,0),FALSE)/1,0)</f>
        <v>0</v>
      </c>
      <c r="Q191">
        <f>IFERROR(VLOOKUP($B191,Kraftvärmeprod!$B$1:$AH$479,MATCH(Q$2,Kraftvärmeprod!$B$1:$AG$1,0),FALSE)/1,0)-IFERROR(VLOOKUP($B191,'Slutlig allokering'!$B$2:$AC$462,MATCH(Q$3,'Slutlig allokering'!$B$2:$AJ$2,0),FALSE)/1,0)</f>
        <v>0</v>
      </c>
      <c r="R191">
        <f>IFERROR(VLOOKUP($B191,Kraftvärmeprod!$B$1:$AH$479,MATCH(R$2,Kraftvärmeprod!$B$1:$AG$1,0),FALSE)/1,0)-IFERROR(VLOOKUP($B191,'Slutlig allokering'!$B$2:$AC$462,MATCH(R$3,'Slutlig allokering'!$B$2:$AJ$2,0),FALSE)/1,0)</f>
        <v>0</v>
      </c>
      <c r="S191">
        <f>IFERROR(VLOOKUP($B191,Kraftvärmeprod!$B$1:$AH$479,MATCH(S$2,Kraftvärmeprod!$B$1:$AG$1,0),FALSE)/1,0)-IFERROR(VLOOKUP($B191,'Slutlig allokering'!$B$2:$AC$462,MATCH(S$3,'Slutlig allokering'!$B$2:$AJ$2,0),FALSE)/1,0)</f>
        <v>0</v>
      </c>
      <c r="T191">
        <f>IFERROR(VLOOKUP($B191,Kraftvärmeprod!$B$1:$AH$479,MATCH(T$2,Kraftvärmeprod!$B$1:$AG$1,0),FALSE)/1,0)-IFERROR(VLOOKUP($B191,'Slutlig allokering'!$B$2:$AC$462,MATCH(T$3,'Slutlig allokering'!$B$2:$AJ$2,0),FALSE)/1,0)</f>
        <v>0</v>
      </c>
      <c r="U191">
        <f>IFERROR(VLOOKUP($B191,Kraftvärmeprod!$B$1:$AH$479,MATCH(U$2,Kraftvärmeprod!$B$1:$AG$1,0),FALSE)/1,0)-IFERROR(VLOOKUP($B191,'Slutlig allokering'!$B$2:$AC$462,MATCH(U$3,'Slutlig allokering'!$B$2:$AJ$2,0),FALSE)/1,0)</f>
        <v>0</v>
      </c>
      <c r="V191">
        <f>IFERROR(VLOOKUP($B191,Kraftvärmeprod!$B$1:$AH$479,MATCH(V$2,Kraftvärmeprod!$B$1:$AG$1,0),FALSE)/1,0)-IFERROR(VLOOKUP($B191,'Slutlig allokering'!$B$2:$AC$462,MATCH(V$3,'Slutlig allokering'!$B$2:$AJ$2,0),FALSE)/1,0)</f>
        <v>0</v>
      </c>
      <c r="W191">
        <f>IFERROR(VLOOKUP($B191,Kraftvärmeprod!$B$1:$AH$479,MATCH(W$2,Kraftvärmeprod!$B$1:$AG$1,0),FALSE)/1,0)-IFERROR(VLOOKUP($B191,'Slutlig allokering'!$B$2:$AC$462,MATCH(W$3,'Slutlig allokering'!$B$2:$AJ$2,0),FALSE)/1,0)</f>
        <v>0</v>
      </c>
      <c r="X191">
        <f>IFERROR(VLOOKUP($B191,Kraftvärmeprod!$B$1:$AH$479,MATCH(X$2,Kraftvärmeprod!$B$1:$AG$1,0),FALSE)/1,0)-IFERROR(VLOOKUP($B191,'Slutlig allokering'!$B$2:$AC$462,MATCH(X$3,'Slutlig allokering'!$B$2:$AJ$2,0),FALSE)/1,0)</f>
        <v>0</v>
      </c>
      <c r="Y191">
        <f>IFERROR(VLOOKUP($B191,Kraftvärmeprod!$B$1:$AH$479,MATCH(Y$2,Kraftvärmeprod!$B$1:$AG$1,0),FALSE)/1,0)-IFERROR(VLOOKUP($B191,'Slutlig allokering'!$B$2:$AC$462,MATCH(Y$3,'Slutlig allokering'!$B$2:$AJ$2,0),FALSE)/1,0)</f>
        <v>0</v>
      </c>
      <c r="Z191">
        <f>IFERROR(VLOOKUP($B191,Kraftvärmeprod!$B$1:$AH$479,MATCH(Z$2,Kraftvärmeprod!$B$1:$AG$1,0),FALSE)/1,0)-IFERROR(VLOOKUP($B191,'Slutlig allokering'!$B$2:$AC$462,MATCH(Z$3,'Slutlig allokering'!$B$2:$AJ$2,0),FALSE)/1,0)</f>
        <v>0</v>
      </c>
      <c r="AA191">
        <f>IFERROR(VLOOKUP($B191,Kraftvärmeprod!$B$1:$AH$479,MATCH(AA$2,Kraftvärmeprod!$B$1:$AG$1,0),FALSE)/1,0)-IFERROR(VLOOKUP($B191,'Slutlig allokering'!$B$2:$AC$462,MATCH(AA$3,'Slutlig allokering'!$B$2:$AJ$2,0),FALSE)/1,0)</f>
        <v>0</v>
      </c>
      <c r="AB191">
        <f>IFERROR(VLOOKUP($B191,Kraftvärmeprod!$B$1:$AH$479,MATCH(AB$2,Kraftvärmeprod!$B$1:$AG$1,0),FALSE)/1,0)-IFERROR(VLOOKUP($B191,'Slutlig allokering'!$B$2:$AC$462,MATCH(AB$3,'Slutlig allokering'!$B$2:$AJ$2,0),FALSE)/1,0)</f>
        <v>0</v>
      </c>
      <c r="AE191">
        <f t="shared" si="4"/>
        <v>0</v>
      </c>
      <c r="AG191">
        <f>IFERROR(VLOOKUP(B191,'Slutlig allokering'!$B$2:$AJ$462,MATCH("Summa justerad allokerad tillförd energi (utan hjälpel och rökgaskondensering):",'Slutlig allokering'!$B$2:$AK$2,0),FALSE)/1,"")</f>
        <v>0</v>
      </c>
      <c r="AI191" s="55" t="str">
        <f>IFERROR(1-VLOOKUP(B191,'Slutlig allokering'!$B$2:$AJ$462,MATCH("Andel av bränsle i kvv som allokerats till värme, exklusive rökgaskondensering och hjälpel",'Slutlig allokering'!$B$2:$AK$2,0),FALSE),"")</f>
        <v/>
      </c>
      <c r="AK191" s="55" t="str">
        <f t="shared" si="5"/>
        <v/>
      </c>
    </row>
    <row r="192" spans="1:37" x14ac:dyDescent="0.35">
      <c r="A192" s="28" t="s">
        <v>248</v>
      </c>
      <c r="B192" s="28" t="s">
        <v>251</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allokering'!$B$2:$AC$462,MATCH(E$3,'Slutlig allokering'!$B$2:$AJ$2,0),FALSE)/1,0)</f>
        <v>0</v>
      </c>
      <c r="F192">
        <f>IFERROR(VLOOKUP($B192,Kraftvärmeprod!$B$1:$AH$479,MATCH(F$2,Kraftvärmeprod!$B$1:$AG$1,0),FALSE)/1,0)-IFERROR(VLOOKUP($B192,'Slutlig allokering'!$B$2:$AC$462,MATCH(F$3,'Slutlig allokering'!$B$2:$AJ$2,0),FALSE)/1,0)</f>
        <v>0</v>
      </c>
      <c r="G192">
        <f>IFERROR(VLOOKUP($B192,Kraftvärmeprod!$B$1:$AH$479,MATCH(G$2,Kraftvärmeprod!$B$1:$AG$1,0),FALSE)/1,0)-IFERROR(VLOOKUP($B192,'Slutlig allokering'!$B$2:$AC$462,MATCH(G$3,'Slutlig allokering'!$B$2:$AJ$2,0),FALSE)/1,0)</f>
        <v>0</v>
      </c>
      <c r="H192">
        <f>IFERROR(VLOOKUP($B192,Kraftvärmeprod!$B$1:$AH$479,MATCH(H$2,Kraftvärmeprod!$B$1:$AG$1,0),FALSE)/1,0)-IFERROR(VLOOKUP($B192,'Slutlig allokering'!$B$2:$AC$462,MATCH(H$3,'Slutlig allokering'!$B$2:$AJ$2,0),FALSE)/1,0)</f>
        <v>0</v>
      </c>
      <c r="I192">
        <f>IFERROR(VLOOKUP($B192,Kraftvärmeprod!$B$1:$AH$479,MATCH(I$2,Kraftvärmeprod!$B$1:$AG$1,0),FALSE)/1,0)-IFERROR(VLOOKUP($B192,'Slutlig allokering'!$B$2:$AC$462,MATCH(I$3,'Slutlig allokering'!$B$2:$AJ$2,0),FALSE)/1,0)</f>
        <v>0</v>
      </c>
      <c r="J192">
        <f>IFERROR(VLOOKUP($B192,Kraftvärmeprod!$B$1:$AH$479,MATCH(J$2,Kraftvärmeprod!$B$1:$AG$1,0),FALSE)/1,0)-IFERROR(VLOOKUP($B192,'Slutlig allokering'!$B$2:$AC$462,MATCH(J$3,'Slutlig allokering'!$B$2:$AJ$2,0),FALSE)/1,0)</f>
        <v>0</v>
      </c>
      <c r="K192">
        <f>IFERROR(VLOOKUP($B192,Kraftvärmeprod!$B$1:$AH$479,MATCH(K$2,Kraftvärmeprod!$B$1:$AG$1,0),FALSE)/1,0)-IFERROR(VLOOKUP($B192,'Slutlig allokering'!$B$2:$AC$462,MATCH(K$3,'Slutlig allokering'!$B$2:$AJ$2,0),FALSE)/1,0)</f>
        <v>0</v>
      </c>
      <c r="L192">
        <f>IFERROR(VLOOKUP($B192,Kraftvärmeprod!$B$1:$AH$479,MATCH(L$2,Kraftvärmeprod!$B$1:$AG$1,0),FALSE)/1,0)-IFERROR(VLOOKUP($B192,'Slutlig allokering'!$B$2:$AC$462,MATCH(L$3,'Slutlig allokering'!$B$2:$AJ$2,0),FALSE)/1,0)</f>
        <v>0</v>
      </c>
      <c r="M192" s="143">
        <f>IFERROR(VLOOKUP($B192,Miljö!$B$1:$S$477,MATCH(M$2,Miljö!$B$1:$X$1,0),FALSE)/1,0)-IFERROR(VLOOKUP($B192,'Slutlig allokering'!$B$2:$AC$462,MATCH(M$3,'Slutlig allokering'!$B$2:$AJ$2,0),FALSE)/1,0)</f>
        <v>0</v>
      </c>
      <c r="N192">
        <f>IFERROR(VLOOKUP($B192,Kraftvärmeprod!$B$1:$AH$479,MATCH(N$2,Kraftvärmeprod!$B$1:$AG$1,0),FALSE)/1,0)-IFERROR(VLOOKUP($B192,'Slutlig allokering'!$B$2:$AC$462,MATCH(N$3,'Slutlig allokering'!$B$2:$AJ$2,0),FALSE)/1,0)</f>
        <v>0</v>
      </c>
      <c r="O192">
        <f>IFERROR(VLOOKUP($B192,Kraftvärmeprod!$B$1:$AH$479,MATCH(O$2,Kraftvärmeprod!$B$1:$AG$1,0),FALSE)/1,0)-IFERROR(VLOOKUP($B192,'Slutlig allokering'!$B$2:$AC$462,MATCH(O$3,'Slutlig allokering'!$B$2:$AJ$2,0),FALSE)/1,0)</f>
        <v>0</v>
      </c>
      <c r="P192">
        <f>IFERROR(VLOOKUP($B192,Kraftvärmeprod!$B$1:$AH$479,MATCH(P$2,Kraftvärmeprod!$B$1:$AG$1,0),FALSE)/1,0)-IFERROR(VLOOKUP($B192,'Slutlig allokering'!$B$2:$AC$462,MATCH(P$3,'Slutlig allokering'!$B$2:$AJ$2,0),FALSE)/1,0)</f>
        <v>0</v>
      </c>
      <c r="Q192">
        <f>IFERROR(VLOOKUP($B192,Kraftvärmeprod!$B$1:$AH$479,MATCH(Q$2,Kraftvärmeprod!$B$1:$AG$1,0),FALSE)/1,0)-IFERROR(VLOOKUP($B192,'Slutlig allokering'!$B$2:$AC$462,MATCH(Q$3,'Slutlig allokering'!$B$2:$AJ$2,0),FALSE)/1,0)</f>
        <v>0</v>
      </c>
      <c r="R192">
        <f>IFERROR(VLOOKUP($B192,Kraftvärmeprod!$B$1:$AH$479,MATCH(R$2,Kraftvärmeprod!$B$1:$AG$1,0),FALSE)/1,0)-IFERROR(VLOOKUP($B192,'Slutlig allokering'!$B$2:$AC$462,MATCH(R$3,'Slutlig allokering'!$B$2:$AJ$2,0),FALSE)/1,0)</f>
        <v>0</v>
      </c>
      <c r="S192">
        <f>IFERROR(VLOOKUP($B192,Kraftvärmeprod!$B$1:$AH$479,MATCH(S$2,Kraftvärmeprod!$B$1:$AG$1,0),FALSE)/1,0)-IFERROR(VLOOKUP($B192,'Slutlig allokering'!$B$2:$AC$462,MATCH(S$3,'Slutlig allokering'!$B$2:$AJ$2,0),FALSE)/1,0)</f>
        <v>0</v>
      </c>
      <c r="T192">
        <f>IFERROR(VLOOKUP($B192,Kraftvärmeprod!$B$1:$AH$479,MATCH(T$2,Kraftvärmeprod!$B$1:$AG$1,0),FALSE)/1,0)-IFERROR(VLOOKUP($B192,'Slutlig allokering'!$B$2:$AC$462,MATCH(T$3,'Slutlig allokering'!$B$2:$AJ$2,0),FALSE)/1,0)</f>
        <v>0</v>
      </c>
      <c r="U192">
        <f>IFERROR(VLOOKUP($B192,Kraftvärmeprod!$B$1:$AH$479,MATCH(U$2,Kraftvärmeprod!$B$1:$AG$1,0),FALSE)/1,0)-IFERROR(VLOOKUP($B192,'Slutlig allokering'!$B$2:$AC$462,MATCH(U$3,'Slutlig allokering'!$B$2:$AJ$2,0),FALSE)/1,0)</f>
        <v>0</v>
      </c>
      <c r="V192">
        <f>IFERROR(VLOOKUP($B192,Kraftvärmeprod!$B$1:$AH$479,MATCH(V$2,Kraftvärmeprod!$B$1:$AG$1,0),FALSE)/1,0)-IFERROR(VLOOKUP($B192,'Slutlig allokering'!$B$2:$AC$462,MATCH(V$3,'Slutlig allokering'!$B$2:$AJ$2,0),FALSE)/1,0)</f>
        <v>0</v>
      </c>
      <c r="W192">
        <f>IFERROR(VLOOKUP($B192,Kraftvärmeprod!$B$1:$AH$479,MATCH(W$2,Kraftvärmeprod!$B$1:$AG$1,0),FALSE)/1,0)-IFERROR(VLOOKUP($B192,'Slutlig allokering'!$B$2:$AC$462,MATCH(W$3,'Slutlig allokering'!$B$2:$AJ$2,0),FALSE)/1,0)</f>
        <v>0</v>
      </c>
      <c r="X192">
        <f>IFERROR(VLOOKUP($B192,Kraftvärmeprod!$B$1:$AH$479,MATCH(X$2,Kraftvärmeprod!$B$1:$AG$1,0),FALSE)/1,0)-IFERROR(VLOOKUP($B192,'Slutlig allokering'!$B$2:$AC$462,MATCH(X$3,'Slutlig allokering'!$B$2:$AJ$2,0),FALSE)/1,0)</f>
        <v>0</v>
      </c>
      <c r="Y192">
        <f>IFERROR(VLOOKUP($B192,Kraftvärmeprod!$B$1:$AH$479,MATCH(Y$2,Kraftvärmeprod!$B$1:$AG$1,0),FALSE)/1,0)-IFERROR(VLOOKUP($B192,'Slutlig allokering'!$B$2:$AC$462,MATCH(Y$3,'Slutlig allokering'!$B$2:$AJ$2,0),FALSE)/1,0)</f>
        <v>0</v>
      </c>
      <c r="Z192">
        <f>IFERROR(VLOOKUP($B192,Kraftvärmeprod!$B$1:$AH$479,MATCH(Z$2,Kraftvärmeprod!$B$1:$AG$1,0),FALSE)/1,0)-IFERROR(VLOOKUP($B192,'Slutlig allokering'!$B$2:$AC$462,MATCH(Z$3,'Slutlig allokering'!$B$2:$AJ$2,0),FALSE)/1,0)</f>
        <v>0</v>
      </c>
      <c r="AA192">
        <f>IFERROR(VLOOKUP($B192,Kraftvärmeprod!$B$1:$AH$479,MATCH(AA$2,Kraftvärmeprod!$B$1:$AG$1,0),FALSE)/1,0)-IFERROR(VLOOKUP($B192,'Slutlig allokering'!$B$2:$AC$462,MATCH(AA$3,'Slutlig allokering'!$B$2:$AJ$2,0),FALSE)/1,0)</f>
        <v>0</v>
      </c>
      <c r="AB192">
        <f>IFERROR(VLOOKUP($B192,Kraftvärmeprod!$B$1:$AH$479,MATCH(AB$2,Kraftvärmeprod!$B$1:$AG$1,0),FALSE)/1,0)-IFERROR(VLOOKUP($B192,'Slutlig allokering'!$B$2:$AC$462,MATCH(AB$3,'Slutlig allokering'!$B$2:$AJ$2,0),FALSE)/1,0)</f>
        <v>0</v>
      </c>
      <c r="AE192">
        <f t="shared" si="4"/>
        <v>0</v>
      </c>
      <c r="AG192">
        <f>IFERROR(VLOOKUP(B192,'Slutlig allokering'!$B$2:$AJ$462,MATCH("Summa justerad allokerad tillförd energi (utan hjälpel och rökgaskondensering):",'Slutlig allokering'!$B$2:$AK$2,0),FALSE)/1,"")</f>
        <v>0</v>
      </c>
      <c r="AI192" s="55" t="str">
        <f>IFERROR(1-VLOOKUP(B192,'Slutlig allokering'!$B$2:$AJ$462,MATCH("Andel av bränsle i kvv som allokerats till värme, exklusive rökgaskondensering och hjälpel",'Slutlig allokering'!$B$2:$AK$2,0),FALSE),"")</f>
        <v/>
      </c>
      <c r="AK192" s="55" t="str">
        <f t="shared" si="5"/>
        <v/>
      </c>
    </row>
    <row r="193" spans="1:37" x14ac:dyDescent="0.35">
      <c r="A193" s="28" t="s">
        <v>248</v>
      </c>
      <c r="B193" s="28" t="s">
        <v>252</v>
      </c>
      <c r="C193">
        <f>IFERROR(VLOOKUP($B193,Kraftvärmeprod!$B$1:$AH$479,MATCH(C$3,Kraftvärmeprod!$B$1:$AG$1,0),FALSE)/1,"")</f>
        <v>354.97</v>
      </c>
      <c r="D193">
        <f>IFERROR(VLOOKUP($B193,Kraftvärmeprod!$B$1:$AH$479,MATCH(D$3,Kraftvärmeprod!$B$1:$AG$1,0),FALSE)/1,"")</f>
        <v>108.31</v>
      </c>
      <c r="E193">
        <f>IFERROR(VLOOKUP($B193,Kraftvärmeprod!$B$1:$AH$479,MATCH(E$2,Kraftvärmeprod!$B$1:$AG$1,0),FALSE)/1,0)-IFERROR(VLOOKUP($B193,'Slutlig allokering'!$B$2:$AC$462,MATCH(E$3,'Slutlig allokering'!$B$2:$AJ$2,0),FALSE)/1,0)</f>
        <v>255.10699999999997</v>
      </c>
      <c r="F193">
        <f>IFERROR(VLOOKUP($B193,Kraftvärmeprod!$B$1:$AH$479,MATCH(F$2,Kraftvärmeprod!$B$1:$AG$1,0),FALSE)/1,0)-IFERROR(VLOOKUP($B193,'Slutlig allokering'!$B$2:$AC$462,MATCH(F$3,'Slutlig allokering'!$B$2:$AJ$2,0),FALSE)/1,0)</f>
        <v>0.41087300000000004</v>
      </c>
      <c r="G193">
        <f>IFERROR(VLOOKUP($B193,Kraftvärmeprod!$B$1:$AH$479,MATCH(G$2,Kraftvärmeprod!$B$1:$AG$1,0),FALSE)/1,0)-IFERROR(VLOOKUP($B193,'Slutlig allokering'!$B$2:$AC$462,MATCH(G$3,'Slutlig allokering'!$B$2:$AJ$2,0),FALSE)/1,0)</f>
        <v>0</v>
      </c>
      <c r="H193">
        <f>IFERROR(VLOOKUP($B193,Kraftvärmeprod!$B$1:$AH$479,MATCH(H$2,Kraftvärmeprod!$B$1:$AG$1,0),FALSE)/1,0)-IFERROR(VLOOKUP($B193,'Slutlig allokering'!$B$2:$AC$462,MATCH(H$3,'Slutlig allokering'!$B$2:$AJ$2,0),FALSE)/1,0)</f>
        <v>0</v>
      </c>
      <c r="I193">
        <f>IFERROR(VLOOKUP($B193,Kraftvärmeprod!$B$1:$AH$479,MATCH(I$2,Kraftvärmeprod!$B$1:$AG$1,0),FALSE)/1,0)-IFERROR(VLOOKUP($B193,'Slutlig allokering'!$B$2:$AC$462,MATCH(I$3,'Slutlig allokering'!$B$2:$AJ$2,0),FALSE)/1,0)</f>
        <v>0.49995000000000001</v>
      </c>
      <c r="J193">
        <f>IFERROR(VLOOKUP($B193,Kraftvärmeprod!$B$1:$AH$479,MATCH(J$2,Kraftvärmeprod!$B$1:$AG$1,0),FALSE)/1,0)-IFERROR(VLOOKUP($B193,'Slutlig allokering'!$B$2:$AC$462,MATCH(J$3,'Slutlig allokering'!$B$2:$AJ$2,0),FALSE)/1,0)</f>
        <v>0</v>
      </c>
      <c r="K193">
        <f>IFERROR(VLOOKUP($B193,Kraftvärmeprod!$B$1:$AH$479,MATCH(K$2,Kraftvärmeprod!$B$1:$AG$1,0),FALSE)/1,0)-IFERROR(VLOOKUP($B193,'Slutlig allokering'!$B$2:$AC$462,MATCH(K$3,'Slutlig allokering'!$B$2:$AJ$2,0),FALSE)/1,0)</f>
        <v>1.1182100000000001</v>
      </c>
      <c r="L193">
        <f>IFERROR(VLOOKUP($B193,Kraftvärmeprod!$B$1:$AH$479,MATCH(L$2,Kraftvärmeprod!$B$1:$AG$1,0),FALSE)/1,0)-IFERROR(VLOOKUP($B193,'Slutlig allokering'!$B$2:$AC$462,MATCH(L$3,'Slutlig allokering'!$B$2:$AJ$2,0),FALSE)/1,0)</f>
        <v>0</v>
      </c>
      <c r="M193" s="143">
        <f>IFERROR(VLOOKUP($B193,Miljö!$B$1:$S$477,MATCH(M$2,Miljö!$B$1:$X$1,0),FALSE)/1,0)-IFERROR(VLOOKUP($B193,'Slutlig allokering'!$B$2:$AC$462,MATCH(M$3,'Slutlig allokering'!$B$2:$AJ$2,0),FALSE)/1,0)</f>
        <v>11.257700000000002</v>
      </c>
      <c r="N193">
        <f>IFERROR(VLOOKUP($B193,Kraftvärmeprod!$B$1:$AH$479,MATCH(N$2,Kraftvärmeprod!$B$1:$AG$1,0),FALSE)/1,0)-IFERROR(VLOOKUP($B193,'Slutlig allokering'!$B$2:$AC$462,MATCH(N$3,'Slutlig allokering'!$B$2:$AJ$2,0),FALSE)/1,0)</f>
        <v>0</v>
      </c>
      <c r="O193">
        <f>IFERROR(VLOOKUP($B193,Kraftvärmeprod!$B$1:$AH$479,MATCH(O$2,Kraftvärmeprod!$B$1:$AG$1,0),FALSE)/1,0)-IFERROR(VLOOKUP($B193,'Slutlig allokering'!$B$2:$AC$462,MATCH(O$3,'Slutlig allokering'!$B$2:$AJ$2,0),FALSE)/1,0)</f>
        <v>0</v>
      </c>
      <c r="P193">
        <f>IFERROR(VLOOKUP($B193,Kraftvärmeprod!$B$1:$AH$479,MATCH(P$2,Kraftvärmeprod!$B$1:$AG$1,0),FALSE)/1,0)-IFERROR(VLOOKUP($B193,'Slutlig allokering'!$B$2:$AC$462,MATCH(P$3,'Slutlig allokering'!$B$2:$AJ$2,0),FALSE)/1,0)</f>
        <v>0</v>
      </c>
      <c r="Q193">
        <f>IFERROR(VLOOKUP($B193,Kraftvärmeprod!$B$1:$AH$479,MATCH(Q$2,Kraftvärmeprod!$B$1:$AG$1,0),FALSE)/1,0)-IFERROR(VLOOKUP($B193,'Slutlig allokering'!$B$2:$AC$462,MATCH(Q$3,'Slutlig allokering'!$B$2:$AJ$2,0),FALSE)/1,0)</f>
        <v>0</v>
      </c>
      <c r="R193">
        <f>IFERROR(VLOOKUP($B193,Kraftvärmeprod!$B$1:$AH$479,MATCH(R$2,Kraftvärmeprod!$B$1:$AG$1,0),FALSE)/1,0)-IFERROR(VLOOKUP($B193,'Slutlig allokering'!$B$2:$AC$462,MATCH(R$3,'Slutlig allokering'!$B$2:$AJ$2,0),FALSE)/1,0)</f>
        <v>0</v>
      </c>
      <c r="S193">
        <f>IFERROR(VLOOKUP($B193,Kraftvärmeprod!$B$1:$AH$479,MATCH(S$2,Kraftvärmeprod!$B$1:$AG$1,0),FALSE)/1,0)-IFERROR(VLOOKUP($B193,'Slutlig allokering'!$B$2:$AC$462,MATCH(S$3,'Slutlig allokering'!$B$2:$AJ$2,0),FALSE)/1,0)</f>
        <v>0</v>
      </c>
      <c r="T193">
        <f>IFERROR(VLOOKUP($B193,Kraftvärmeprod!$B$1:$AH$479,MATCH(T$2,Kraftvärmeprod!$B$1:$AG$1,0),FALSE)/1,0)-IFERROR(VLOOKUP($B193,'Slutlig allokering'!$B$2:$AC$462,MATCH(T$3,'Slutlig allokering'!$B$2:$AJ$2,0),FALSE)/1,0)</f>
        <v>0</v>
      </c>
      <c r="U193">
        <f>IFERROR(VLOOKUP($B193,Kraftvärmeprod!$B$1:$AH$479,MATCH(U$2,Kraftvärmeprod!$B$1:$AG$1,0),FALSE)/1,0)-IFERROR(VLOOKUP($B193,'Slutlig allokering'!$B$2:$AC$462,MATCH(U$3,'Slutlig allokering'!$B$2:$AJ$2,0),FALSE)/1,0)</f>
        <v>0</v>
      </c>
      <c r="V193">
        <f>IFERROR(VLOOKUP($B193,Kraftvärmeprod!$B$1:$AH$479,MATCH(V$2,Kraftvärmeprod!$B$1:$AG$1,0),FALSE)/1,0)-IFERROR(VLOOKUP($B193,'Slutlig allokering'!$B$2:$AC$462,MATCH(V$3,'Slutlig allokering'!$B$2:$AJ$2,0),FALSE)/1,0)</f>
        <v>0</v>
      </c>
      <c r="W193">
        <f>IFERROR(VLOOKUP($B193,Kraftvärmeprod!$B$1:$AH$479,MATCH(W$2,Kraftvärmeprod!$B$1:$AG$1,0),FALSE)/1,0)-IFERROR(VLOOKUP($B193,'Slutlig allokering'!$B$2:$AC$462,MATCH(W$3,'Slutlig allokering'!$B$2:$AJ$2,0),FALSE)/1,0)</f>
        <v>0</v>
      </c>
      <c r="X193">
        <f>IFERROR(VLOOKUP($B193,Kraftvärmeprod!$B$1:$AH$479,MATCH(X$2,Kraftvärmeprod!$B$1:$AG$1,0),FALSE)/1,0)-IFERROR(VLOOKUP($B193,'Slutlig allokering'!$B$2:$AC$462,MATCH(X$3,'Slutlig allokering'!$B$2:$AJ$2,0),FALSE)/1,0)</f>
        <v>8.5444999999999993</v>
      </c>
      <c r="Y193">
        <f>IFERROR(VLOOKUP($B193,Kraftvärmeprod!$B$1:$AH$479,MATCH(Y$2,Kraftvärmeprod!$B$1:$AG$1,0),FALSE)/1,0)-IFERROR(VLOOKUP($B193,'Slutlig allokering'!$B$2:$AC$462,MATCH(Y$3,'Slutlig allokering'!$B$2:$AJ$2,0),FALSE)/1,0)</f>
        <v>0</v>
      </c>
      <c r="Z193">
        <f>IFERROR(VLOOKUP($B193,Kraftvärmeprod!$B$1:$AH$479,MATCH(Z$2,Kraftvärmeprod!$B$1:$AG$1,0),FALSE)/1,0)-IFERROR(VLOOKUP($B193,'Slutlig allokering'!$B$2:$AC$462,MATCH(Z$3,'Slutlig allokering'!$B$2:$AJ$2,0),FALSE)/1,0)</f>
        <v>0</v>
      </c>
      <c r="AA193">
        <f>IFERROR(VLOOKUP($B193,Kraftvärmeprod!$B$1:$AH$479,MATCH(AA$2,Kraftvärmeprod!$B$1:$AG$1,0),FALSE)/1,0)-IFERROR(VLOOKUP($B193,'Slutlig allokering'!$B$2:$AC$462,MATCH(AA$3,'Slutlig allokering'!$B$2:$AJ$2,0),FALSE)/1,0)</f>
        <v>0</v>
      </c>
      <c r="AB193">
        <f>IFERROR(VLOOKUP($B193,Kraftvärmeprod!$B$1:$AH$479,MATCH(AB$2,Kraftvärmeprod!$B$1:$AG$1,0),FALSE)/1,0)-IFERROR(VLOOKUP($B193,'Slutlig allokering'!$B$2:$AC$462,MATCH(AB$3,'Slutlig allokering'!$B$2:$AJ$2,0),FALSE)/1,0)</f>
        <v>0</v>
      </c>
      <c r="AE193">
        <f t="shared" si="4"/>
        <v>265.68053299999997</v>
      </c>
      <c r="AG193">
        <f>IFERROR(VLOOKUP(B193,'Slutlig allokering'!$B$2:$AJ$462,MATCH("Summa justerad allokerad tillförd energi (utan hjälpel och rökgaskondensering):",'Slutlig allokering'!$B$2:$AK$2,0),FALSE)/1,"")</f>
        <v>275.229467</v>
      </c>
      <c r="AI193" s="55">
        <f>IFERROR(1-VLOOKUP(B193,'Slutlig allokering'!$B$2:$AJ$462,MATCH("Andel av bränsle i kvv som allokerats till värme, exklusive rökgaskondensering och hjälpel",'Slutlig allokering'!$B$2:$AK$2,0),FALSE),"")</f>
        <v>0.49117326912055603</v>
      </c>
      <c r="AK193" s="55">
        <f t="shared" si="5"/>
        <v>0.49117326912055609</v>
      </c>
    </row>
    <row r="194" spans="1:37" x14ac:dyDescent="0.35">
      <c r="A194" s="28" t="s">
        <v>248</v>
      </c>
      <c r="B194" s="28" t="s">
        <v>253</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allokering'!$B$2:$AC$462,MATCH(E$3,'Slutlig allokering'!$B$2:$AJ$2,0),FALSE)/1,0)</f>
        <v>0</v>
      </c>
      <c r="F194">
        <f>IFERROR(VLOOKUP($B194,Kraftvärmeprod!$B$1:$AH$479,MATCH(F$2,Kraftvärmeprod!$B$1:$AG$1,0),FALSE)/1,0)-IFERROR(VLOOKUP($B194,'Slutlig allokering'!$B$2:$AC$462,MATCH(F$3,'Slutlig allokering'!$B$2:$AJ$2,0),FALSE)/1,0)</f>
        <v>0</v>
      </c>
      <c r="G194">
        <f>IFERROR(VLOOKUP($B194,Kraftvärmeprod!$B$1:$AH$479,MATCH(G$2,Kraftvärmeprod!$B$1:$AG$1,0),FALSE)/1,0)-IFERROR(VLOOKUP($B194,'Slutlig allokering'!$B$2:$AC$462,MATCH(G$3,'Slutlig allokering'!$B$2:$AJ$2,0),FALSE)/1,0)</f>
        <v>0</v>
      </c>
      <c r="H194">
        <f>IFERROR(VLOOKUP($B194,Kraftvärmeprod!$B$1:$AH$479,MATCH(H$2,Kraftvärmeprod!$B$1:$AG$1,0),FALSE)/1,0)-IFERROR(VLOOKUP($B194,'Slutlig allokering'!$B$2:$AC$462,MATCH(H$3,'Slutlig allokering'!$B$2:$AJ$2,0),FALSE)/1,0)</f>
        <v>0</v>
      </c>
      <c r="I194">
        <f>IFERROR(VLOOKUP($B194,Kraftvärmeprod!$B$1:$AH$479,MATCH(I$2,Kraftvärmeprod!$B$1:$AG$1,0),FALSE)/1,0)-IFERROR(VLOOKUP($B194,'Slutlig allokering'!$B$2:$AC$462,MATCH(I$3,'Slutlig allokering'!$B$2:$AJ$2,0),FALSE)/1,0)</f>
        <v>0</v>
      </c>
      <c r="J194">
        <f>IFERROR(VLOOKUP($B194,Kraftvärmeprod!$B$1:$AH$479,MATCH(J$2,Kraftvärmeprod!$B$1:$AG$1,0),FALSE)/1,0)-IFERROR(VLOOKUP($B194,'Slutlig allokering'!$B$2:$AC$462,MATCH(J$3,'Slutlig allokering'!$B$2:$AJ$2,0),FALSE)/1,0)</f>
        <v>0</v>
      </c>
      <c r="K194">
        <f>IFERROR(VLOOKUP($B194,Kraftvärmeprod!$B$1:$AH$479,MATCH(K$2,Kraftvärmeprod!$B$1:$AG$1,0),FALSE)/1,0)-IFERROR(VLOOKUP($B194,'Slutlig allokering'!$B$2:$AC$462,MATCH(K$3,'Slutlig allokering'!$B$2:$AJ$2,0),FALSE)/1,0)</f>
        <v>0</v>
      </c>
      <c r="L194">
        <f>IFERROR(VLOOKUP($B194,Kraftvärmeprod!$B$1:$AH$479,MATCH(L$2,Kraftvärmeprod!$B$1:$AG$1,0),FALSE)/1,0)-IFERROR(VLOOKUP($B194,'Slutlig allokering'!$B$2:$AC$462,MATCH(L$3,'Slutlig allokering'!$B$2:$AJ$2,0),FALSE)/1,0)</f>
        <v>0</v>
      </c>
      <c r="M194" s="143">
        <f>IFERROR(VLOOKUP($B194,Miljö!$B$1:$S$477,MATCH(M$2,Miljö!$B$1:$X$1,0),FALSE)/1,0)-IFERROR(VLOOKUP($B194,'Slutlig allokering'!$B$2:$AC$462,MATCH(M$3,'Slutlig allokering'!$B$2:$AJ$2,0),FALSE)/1,0)</f>
        <v>0</v>
      </c>
      <c r="N194">
        <f>IFERROR(VLOOKUP($B194,Kraftvärmeprod!$B$1:$AH$479,MATCH(N$2,Kraftvärmeprod!$B$1:$AG$1,0),FALSE)/1,0)-IFERROR(VLOOKUP($B194,'Slutlig allokering'!$B$2:$AC$462,MATCH(N$3,'Slutlig allokering'!$B$2:$AJ$2,0),FALSE)/1,0)</f>
        <v>0</v>
      </c>
      <c r="O194">
        <f>IFERROR(VLOOKUP($B194,Kraftvärmeprod!$B$1:$AH$479,MATCH(O$2,Kraftvärmeprod!$B$1:$AG$1,0),FALSE)/1,0)-IFERROR(VLOOKUP($B194,'Slutlig allokering'!$B$2:$AC$462,MATCH(O$3,'Slutlig allokering'!$B$2:$AJ$2,0),FALSE)/1,0)</f>
        <v>0</v>
      </c>
      <c r="P194">
        <f>IFERROR(VLOOKUP($B194,Kraftvärmeprod!$B$1:$AH$479,MATCH(P$2,Kraftvärmeprod!$B$1:$AG$1,0),FALSE)/1,0)-IFERROR(VLOOKUP($B194,'Slutlig allokering'!$B$2:$AC$462,MATCH(P$3,'Slutlig allokering'!$B$2:$AJ$2,0),FALSE)/1,0)</f>
        <v>0</v>
      </c>
      <c r="Q194">
        <f>IFERROR(VLOOKUP($B194,Kraftvärmeprod!$B$1:$AH$479,MATCH(Q$2,Kraftvärmeprod!$B$1:$AG$1,0),FALSE)/1,0)-IFERROR(VLOOKUP($B194,'Slutlig allokering'!$B$2:$AC$462,MATCH(Q$3,'Slutlig allokering'!$B$2:$AJ$2,0),FALSE)/1,0)</f>
        <v>0</v>
      </c>
      <c r="R194">
        <f>IFERROR(VLOOKUP($B194,Kraftvärmeprod!$B$1:$AH$479,MATCH(R$2,Kraftvärmeprod!$B$1:$AG$1,0),FALSE)/1,0)-IFERROR(VLOOKUP($B194,'Slutlig allokering'!$B$2:$AC$462,MATCH(R$3,'Slutlig allokering'!$B$2:$AJ$2,0),FALSE)/1,0)</f>
        <v>0</v>
      </c>
      <c r="S194">
        <f>IFERROR(VLOOKUP($B194,Kraftvärmeprod!$B$1:$AH$479,MATCH(S$2,Kraftvärmeprod!$B$1:$AG$1,0),FALSE)/1,0)-IFERROR(VLOOKUP($B194,'Slutlig allokering'!$B$2:$AC$462,MATCH(S$3,'Slutlig allokering'!$B$2:$AJ$2,0),FALSE)/1,0)</f>
        <v>0</v>
      </c>
      <c r="T194">
        <f>IFERROR(VLOOKUP($B194,Kraftvärmeprod!$B$1:$AH$479,MATCH(T$2,Kraftvärmeprod!$B$1:$AG$1,0),FALSE)/1,0)-IFERROR(VLOOKUP($B194,'Slutlig allokering'!$B$2:$AC$462,MATCH(T$3,'Slutlig allokering'!$B$2:$AJ$2,0),FALSE)/1,0)</f>
        <v>0</v>
      </c>
      <c r="U194">
        <f>IFERROR(VLOOKUP($B194,Kraftvärmeprod!$B$1:$AH$479,MATCH(U$2,Kraftvärmeprod!$B$1:$AG$1,0),FALSE)/1,0)-IFERROR(VLOOKUP($B194,'Slutlig allokering'!$B$2:$AC$462,MATCH(U$3,'Slutlig allokering'!$B$2:$AJ$2,0),FALSE)/1,0)</f>
        <v>0</v>
      </c>
      <c r="V194">
        <f>IFERROR(VLOOKUP($B194,Kraftvärmeprod!$B$1:$AH$479,MATCH(V$2,Kraftvärmeprod!$B$1:$AG$1,0),FALSE)/1,0)-IFERROR(VLOOKUP($B194,'Slutlig allokering'!$B$2:$AC$462,MATCH(V$3,'Slutlig allokering'!$B$2:$AJ$2,0),FALSE)/1,0)</f>
        <v>0</v>
      </c>
      <c r="W194">
        <f>IFERROR(VLOOKUP($B194,Kraftvärmeprod!$B$1:$AH$479,MATCH(W$2,Kraftvärmeprod!$B$1:$AG$1,0),FALSE)/1,0)-IFERROR(VLOOKUP($B194,'Slutlig allokering'!$B$2:$AC$462,MATCH(W$3,'Slutlig allokering'!$B$2:$AJ$2,0),FALSE)/1,0)</f>
        <v>0</v>
      </c>
      <c r="X194">
        <f>IFERROR(VLOOKUP($B194,Kraftvärmeprod!$B$1:$AH$479,MATCH(X$2,Kraftvärmeprod!$B$1:$AG$1,0),FALSE)/1,0)-IFERROR(VLOOKUP($B194,'Slutlig allokering'!$B$2:$AC$462,MATCH(X$3,'Slutlig allokering'!$B$2:$AJ$2,0),FALSE)/1,0)</f>
        <v>0</v>
      </c>
      <c r="Y194">
        <f>IFERROR(VLOOKUP($B194,Kraftvärmeprod!$B$1:$AH$479,MATCH(Y$2,Kraftvärmeprod!$B$1:$AG$1,0),FALSE)/1,0)-IFERROR(VLOOKUP($B194,'Slutlig allokering'!$B$2:$AC$462,MATCH(Y$3,'Slutlig allokering'!$B$2:$AJ$2,0),FALSE)/1,0)</f>
        <v>0</v>
      </c>
      <c r="Z194">
        <f>IFERROR(VLOOKUP($B194,Kraftvärmeprod!$B$1:$AH$479,MATCH(Z$2,Kraftvärmeprod!$B$1:$AG$1,0),FALSE)/1,0)-IFERROR(VLOOKUP($B194,'Slutlig allokering'!$B$2:$AC$462,MATCH(Z$3,'Slutlig allokering'!$B$2:$AJ$2,0),FALSE)/1,0)</f>
        <v>0</v>
      </c>
      <c r="AA194">
        <f>IFERROR(VLOOKUP($B194,Kraftvärmeprod!$B$1:$AH$479,MATCH(AA$2,Kraftvärmeprod!$B$1:$AG$1,0),FALSE)/1,0)-IFERROR(VLOOKUP($B194,'Slutlig allokering'!$B$2:$AC$462,MATCH(AA$3,'Slutlig allokering'!$B$2:$AJ$2,0),FALSE)/1,0)</f>
        <v>0</v>
      </c>
      <c r="AB194">
        <f>IFERROR(VLOOKUP($B194,Kraftvärmeprod!$B$1:$AH$479,MATCH(AB$2,Kraftvärmeprod!$B$1:$AG$1,0),FALSE)/1,0)-IFERROR(VLOOKUP($B194,'Slutlig allokering'!$B$2:$AC$462,MATCH(AB$3,'Slutlig allokering'!$B$2:$AJ$2,0),FALSE)/1,0)</f>
        <v>0</v>
      </c>
      <c r="AE194">
        <f t="shared" si="4"/>
        <v>0</v>
      </c>
      <c r="AG194">
        <f>IFERROR(VLOOKUP(B194,'Slutlig allokering'!$B$2:$AJ$462,MATCH("Summa justerad allokerad tillförd energi (utan hjälpel och rökgaskondensering):",'Slutlig allokering'!$B$2:$AK$2,0),FALSE)/1,"")</f>
        <v>0</v>
      </c>
      <c r="AI194" s="55" t="str">
        <f>IFERROR(1-VLOOKUP(B194,'Slutlig allokering'!$B$2:$AJ$462,MATCH("Andel av bränsle i kvv som allokerats till värme, exklusive rökgaskondensering och hjälpel",'Slutlig allokering'!$B$2:$AK$2,0),FALSE),"")</f>
        <v/>
      </c>
      <c r="AK194" s="55" t="str">
        <f t="shared" si="5"/>
        <v/>
      </c>
    </row>
    <row r="195" spans="1:37" x14ac:dyDescent="0.35">
      <c r="A195" s="28" t="s">
        <v>248</v>
      </c>
      <c r="B195" s="28" t="s">
        <v>254</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allokering'!$B$2:$AC$462,MATCH(E$3,'Slutlig allokering'!$B$2:$AJ$2,0),FALSE)/1,0)</f>
        <v>0</v>
      </c>
      <c r="F195">
        <f>IFERROR(VLOOKUP($B195,Kraftvärmeprod!$B$1:$AH$479,MATCH(F$2,Kraftvärmeprod!$B$1:$AG$1,0),FALSE)/1,0)-IFERROR(VLOOKUP($B195,'Slutlig allokering'!$B$2:$AC$462,MATCH(F$3,'Slutlig allokering'!$B$2:$AJ$2,0),FALSE)/1,0)</f>
        <v>0</v>
      </c>
      <c r="G195">
        <f>IFERROR(VLOOKUP($B195,Kraftvärmeprod!$B$1:$AH$479,MATCH(G$2,Kraftvärmeprod!$B$1:$AG$1,0),FALSE)/1,0)-IFERROR(VLOOKUP($B195,'Slutlig allokering'!$B$2:$AC$462,MATCH(G$3,'Slutlig allokering'!$B$2:$AJ$2,0),FALSE)/1,0)</f>
        <v>0</v>
      </c>
      <c r="H195">
        <f>IFERROR(VLOOKUP($B195,Kraftvärmeprod!$B$1:$AH$479,MATCH(H$2,Kraftvärmeprod!$B$1:$AG$1,0),FALSE)/1,0)-IFERROR(VLOOKUP($B195,'Slutlig allokering'!$B$2:$AC$462,MATCH(H$3,'Slutlig allokering'!$B$2:$AJ$2,0),FALSE)/1,0)</f>
        <v>0</v>
      </c>
      <c r="I195">
        <f>IFERROR(VLOOKUP($B195,Kraftvärmeprod!$B$1:$AH$479,MATCH(I$2,Kraftvärmeprod!$B$1:$AG$1,0),FALSE)/1,0)-IFERROR(VLOOKUP($B195,'Slutlig allokering'!$B$2:$AC$462,MATCH(I$3,'Slutlig allokering'!$B$2:$AJ$2,0),FALSE)/1,0)</f>
        <v>0</v>
      </c>
      <c r="J195">
        <f>IFERROR(VLOOKUP($B195,Kraftvärmeprod!$B$1:$AH$479,MATCH(J$2,Kraftvärmeprod!$B$1:$AG$1,0),FALSE)/1,0)-IFERROR(VLOOKUP($B195,'Slutlig allokering'!$B$2:$AC$462,MATCH(J$3,'Slutlig allokering'!$B$2:$AJ$2,0),FALSE)/1,0)</f>
        <v>0</v>
      </c>
      <c r="K195">
        <f>IFERROR(VLOOKUP($B195,Kraftvärmeprod!$B$1:$AH$479,MATCH(K$2,Kraftvärmeprod!$B$1:$AG$1,0),FALSE)/1,0)-IFERROR(VLOOKUP($B195,'Slutlig allokering'!$B$2:$AC$462,MATCH(K$3,'Slutlig allokering'!$B$2:$AJ$2,0),FALSE)/1,0)</f>
        <v>0</v>
      </c>
      <c r="L195">
        <f>IFERROR(VLOOKUP($B195,Kraftvärmeprod!$B$1:$AH$479,MATCH(L$2,Kraftvärmeprod!$B$1:$AG$1,0),FALSE)/1,0)-IFERROR(VLOOKUP($B195,'Slutlig allokering'!$B$2:$AC$462,MATCH(L$3,'Slutlig allokering'!$B$2:$AJ$2,0),FALSE)/1,0)</f>
        <v>0</v>
      </c>
      <c r="M195" s="143">
        <f>IFERROR(VLOOKUP($B195,Miljö!$B$1:$S$477,MATCH(M$2,Miljö!$B$1:$X$1,0),FALSE)/1,0)-IFERROR(VLOOKUP($B195,'Slutlig allokering'!$B$2:$AC$462,MATCH(M$3,'Slutlig allokering'!$B$2:$AJ$2,0),FALSE)/1,0)</f>
        <v>0</v>
      </c>
      <c r="N195">
        <f>IFERROR(VLOOKUP($B195,Kraftvärmeprod!$B$1:$AH$479,MATCH(N$2,Kraftvärmeprod!$B$1:$AG$1,0),FALSE)/1,0)-IFERROR(VLOOKUP($B195,'Slutlig allokering'!$B$2:$AC$462,MATCH(N$3,'Slutlig allokering'!$B$2:$AJ$2,0),FALSE)/1,0)</f>
        <v>0</v>
      </c>
      <c r="O195">
        <f>IFERROR(VLOOKUP($B195,Kraftvärmeprod!$B$1:$AH$479,MATCH(O$2,Kraftvärmeprod!$B$1:$AG$1,0),FALSE)/1,0)-IFERROR(VLOOKUP($B195,'Slutlig allokering'!$B$2:$AC$462,MATCH(O$3,'Slutlig allokering'!$B$2:$AJ$2,0),FALSE)/1,0)</f>
        <v>0</v>
      </c>
      <c r="P195">
        <f>IFERROR(VLOOKUP($B195,Kraftvärmeprod!$B$1:$AH$479,MATCH(P$2,Kraftvärmeprod!$B$1:$AG$1,0),FALSE)/1,0)-IFERROR(VLOOKUP($B195,'Slutlig allokering'!$B$2:$AC$462,MATCH(P$3,'Slutlig allokering'!$B$2:$AJ$2,0),FALSE)/1,0)</f>
        <v>0</v>
      </c>
      <c r="Q195">
        <f>IFERROR(VLOOKUP($B195,Kraftvärmeprod!$B$1:$AH$479,MATCH(Q$2,Kraftvärmeprod!$B$1:$AG$1,0),FALSE)/1,0)-IFERROR(VLOOKUP($B195,'Slutlig allokering'!$B$2:$AC$462,MATCH(Q$3,'Slutlig allokering'!$B$2:$AJ$2,0),FALSE)/1,0)</f>
        <v>0</v>
      </c>
      <c r="R195">
        <f>IFERROR(VLOOKUP($B195,Kraftvärmeprod!$B$1:$AH$479,MATCH(R$2,Kraftvärmeprod!$B$1:$AG$1,0),FALSE)/1,0)-IFERROR(VLOOKUP($B195,'Slutlig allokering'!$B$2:$AC$462,MATCH(R$3,'Slutlig allokering'!$B$2:$AJ$2,0),FALSE)/1,0)</f>
        <v>0</v>
      </c>
      <c r="S195">
        <f>IFERROR(VLOOKUP($B195,Kraftvärmeprod!$B$1:$AH$479,MATCH(S$2,Kraftvärmeprod!$B$1:$AG$1,0),FALSE)/1,0)-IFERROR(VLOOKUP($B195,'Slutlig allokering'!$B$2:$AC$462,MATCH(S$3,'Slutlig allokering'!$B$2:$AJ$2,0),FALSE)/1,0)</f>
        <v>0</v>
      </c>
      <c r="T195">
        <f>IFERROR(VLOOKUP($B195,Kraftvärmeprod!$B$1:$AH$479,MATCH(T$2,Kraftvärmeprod!$B$1:$AG$1,0),FALSE)/1,0)-IFERROR(VLOOKUP($B195,'Slutlig allokering'!$B$2:$AC$462,MATCH(T$3,'Slutlig allokering'!$B$2:$AJ$2,0),FALSE)/1,0)</f>
        <v>0</v>
      </c>
      <c r="U195">
        <f>IFERROR(VLOOKUP($B195,Kraftvärmeprod!$B$1:$AH$479,MATCH(U$2,Kraftvärmeprod!$B$1:$AG$1,0),FALSE)/1,0)-IFERROR(VLOOKUP($B195,'Slutlig allokering'!$B$2:$AC$462,MATCH(U$3,'Slutlig allokering'!$B$2:$AJ$2,0),FALSE)/1,0)</f>
        <v>0</v>
      </c>
      <c r="V195">
        <f>IFERROR(VLOOKUP($B195,Kraftvärmeprod!$B$1:$AH$479,MATCH(V$2,Kraftvärmeprod!$B$1:$AG$1,0),FALSE)/1,0)-IFERROR(VLOOKUP($B195,'Slutlig allokering'!$B$2:$AC$462,MATCH(V$3,'Slutlig allokering'!$B$2:$AJ$2,0),FALSE)/1,0)</f>
        <v>0</v>
      </c>
      <c r="W195">
        <f>IFERROR(VLOOKUP($B195,Kraftvärmeprod!$B$1:$AH$479,MATCH(W$2,Kraftvärmeprod!$B$1:$AG$1,0),FALSE)/1,0)-IFERROR(VLOOKUP($B195,'Slutlig allokering'!$B$2:$AC$462,MATCH(W$3,'Slutlig allokering'!$B$2:$AJ$2,0),FALSE)/1,0)</f>
        <v>0</v>
      </c>
      <c r="X195">
        <f>IFERROR(VLOOKUP($B195,Kraftvärmeprod!$B$1:$AH$479,MATCH(X$2,Kraftvärmeprod!$B$1:$AG$1,0),FALSE)/1,0)-IFERROR(VLOOKUP($B195,'Slutlig allokering'!$B$2:$AC$462,MATCH(X$3,'Slutlig allokering'!$B$2:$AJ$2,0),FALSE)/1,0)</f>
        <v>0</v>
      </c>
      <c r="Y195">
        <f>IFERROR(VLOOKUP($B195,Kraftvärmeprod!$B$1:$AH$479,MATCH(Y$2,Kraftvärmeprod!$B$1:$AG$1,0),FALSE)/1,0)-IFERROR(VLOOKUP($B195,'Slutlig allokering'!$B$2:$AC$462,MATCH(Y$3,'Slutlig allokering'!$B$2:$AJ$2,0),FALSE)/1,0)</f>
        <v>0</v>
      </c>
      <c r="Z195">
        <f>IFERROR(VLOOKUP($B195,Kraftvärmeprod!$B$1:$AH$479,MATCH(Z$2,Kraftvärmeprod!$B$1:$AG$1,0),FALSE)/1,0)-IFERROR(VLOOKUP($B195,'Slutlig allokering'!$B$2:$AC$462,MATCH(Z$3,'Slutlig allokering'!$B$2:$AJ$2,0),FALSE)/1,0)</f>
        <v>0</v>
      </c>
      <c r="AA195">
        <f>IFERROR(VLOOKUP($B195,Kraftvärmeprod!$B$1:$AH$479,MATCH(AA$2,Kraftvärmeprod!$B$1:$AG$1,0),FALSE)/1,0)-IFERROR(VLOOKUP($B195,'Slutlig allokering'!$B$2:$AC$462,MATCH(AA$3,'Slutlig allokering'!$B$2:$AJ$2,0),FALSE)/1,0)</f>
        <v>0</v>
      </c>
      <c r="AB195">
        <f>IFERROR(VLOOKUP($B195,Kraftvärmeprod!$B$1:$AH$479,MATCH(AB$2,Kraftvärmeprod!$B$1:$AG$1,0),FALSE)/1,0)-IFERROR(VLOOKUP($B195,'Slutlig allokering'!$B$2:$AC$462,MATCH(AB$3,'Slutlig allokering'!$B$2:$AJ$2,0),FALSE)/1,0)</f>
        <v>0</v>
      </c>
      <c r="AE195">
        <f t="shared" si="4"/>
        <v>0</v>
      </c>
      <c r="AG195">
        <f>IFERROR(VLOOKUP(B195,'Slutlig allokering'!$B$2:$AJ$462,MATCH("Summa justerad allokerad tillförd energi (utan hjälpel och rökgaskondensering):",'Slutlig allokering'!$B$2:$AK$2,0),FALSE)/1,"")</f>
        <v>0</v>
      </c>
      <c r="AI195" s="55" t="str">
        <f>IFERROR(1-VLOOKUP(B195,'Slutlig allokering'!$B$2:$AJ$462,MATCH("Andel av bränsle i kvv som allokerats till värme, exklusive rökgaskondensering och hjälpel",'Slutlig allokering'!$B$2:$AK$2,0),FALSE),"")</f>
        <v/>
      </c>
      <c r="AK195" s="55" t="str">
        <f t="shared" si="5"/>
        <v/>
      </c>
    </row>
    <row r="196" spans="1:37" x14ac:dyDescent="0.35">
      <c r="A196" s="28" t="s">
        <v>255</v>
      </c>
      <c r="B196" s="28" t="s">
        <v>256</v>
      </c>
      <c r="C196">
        <f>IFERROR(VLOOKUP($B196,Kraftvärmeprod!$B$1:$AH$479,MATCH(C$3,Kraftvärmeprod!$B$1:$AG$1,0),FALSE)/1,"")</f>
        <v>281.60000000000002</v>
      </c>
      <c r="D196">
        <f>IFERROR(VLOOKUP($B196,Kraftvärmeprod!$B$1:$AH$479,MATCH(D$3,Kraftvärmeprod!$B$1:$AG$1,0),FALSE)/1,"")</f>
        <v>130.1</v>
      </c>
      <c r="E196">
        <f>IFERROR(VLOOKUP($B196,Kraftvärmeprod!$B$1:$AH$479,MATCH(E$2,Kraftvärmeprod!$B$1:$AG$1,0),FALSE)/1,0)-IFERROR(VLOOKUP($B196,'Slutlig allokering'!$B$2:$AC$462,MATCH(E$3,'Slutlig allokering'!$B$2:$AJ$2,0),FALSE)/1,0)</f>
        <v>0</v>
      </c>
      <c r="F196">
        <f>IFERROR(VLOOKUP($B196,Kraftvärmeprod!$B$1:$AH$479,MATCH(F$2,Kraftvärmeprod!$B$1:$AG$1,0),FALSE)/1,0)-IFERROR(VLOOKUP($B196,'Slutlig allokering'!$B$2:$AC$462,MATCH(F$3,'Slutlig allokering'!$B$2:$AJ$2,0),FALSE)/1,0)</f>
        <v>0</v>
      </c>
      <c r="G196">
        <f>IFERROR(VLOOKUP($B196,Kraftvärmeprod!$B$1:$AH$479,MATCH(G$2,Kraftvärmeprod!$B$1:$AG$1,0),FALSE)/1,0)-IFERROR(VLOOKUP($B196,'Slutlig allokering'!$B$2:$AC$462,MATCH(G$3,'Slutlig allokering'!$B$2:$AJ$2,0),FALSE)/1,0)</f>
        <v>46.980200000000004</v>
      </c>
      <c r="H196">
        <f>IFERROR(VLOOKUP($B196,Kraftvärmeprod!$B$1:$AH$479,MATCH(H$2,Kraftvärmeprod!$B$1:$AG$1,0),FALSE)/1,0)-IFERROR(VLOOKUP($B196,'Slutlig allokering'!$B$2:$AC$462,MATCH(H$3,'Slutlig allokering'!$B$2:$AJ$2,0),FALSE)/1,0)</f>
        <v>0</v>
      </c>
      <c r="I196">
        <f>IFERROR(VLOOKUP($B196,Kraftvärmeprod!$B$1:$AH$479,MATCH(I$2,Kraftvärmeprod!$B$1:$AG$1,0),FALSE)/1,0)-IFERROR(VLOOKUP($B196,'Slutlig allokering'!$B$2:$AC$462,MATCH(I$3,'Slutlig allokering'!$B$2:$AJ$2,0),FALSE)/1,0)</f>
        <v>0</v>
      </c>
      <c r="J196">
        <f>IFERROR(VLOOKUP($B196,Kraftvärmeprod!$B$1:$AH$479,MATCH(J$2,Kraftvärmeprod!$B$1:$AG$1,0),FALSE)/1,0)-IFERROR(VLOOKUP($B196,'Slutlig allokering'!$B$2:$AC$462,MATCH(J$3,'Slutlig allokering'!$B$2:$AJ$2,0),FALSE)/1,0)</f>
        <v>0</v>
      </c>
      <c r="K196">
        <f>IFERROR(VLOOKUP($B196,Kraftvärmeprod!$B$1:$AH$479,MATCH(K$2,Kraftvärmeprod!$B$1:$AG$1,0),FALSE)/1,0)-IFERROR(VLOOKUP($B196,'Slutlig allokering'!$B$2:$AC$462,MATCH(K$3,'Slutlig allokering'!$B$2:$AJ$2,0),FALSE)/1,0)</f>
        <v>0</v>
      </c>
      <c r="L196">
        <f>IFERROR(VLOOKUP($B196,Kraftvärmeprod!$B$1:$AH$479,MATCH(L$2,Kraftvärmeprod!$B$1:$AG$1,0),FALSE)/1,0)-IFERROR(VLOOKUP($B196,'Slutlig allokering'!$B$2:$AC$462,MATCH(L$3,'Slutlig allokering'!$B$2:$AJ$2,0),FALSE)/1,0)</f>
        <v>177.541</v>
      </c>
      <c r="M196" s="143">
        <f>IFERROR(VLOOKUP($B196,Miljö!$B$1:$S$477,MATCH(M$2,Miljö!$B$1:$X$1,0),FALSE)/1,0)-IFERROR(VLOOKUP($B196,'Slutlig allokering'!$B$2:$AC$462,MATCH(M$3,'Slutlig allokering'!$B$2:$AJ$2,0),FALSE)/1,0)</f>
        <v>10.160810000000001</v>
      </c>
      <c r="N196">
        <f>IFERROR(VLOOKUP($B196,Kraftvärmeprod!$B$1:$AH$479,MATCH(N$2,Kraftvärmeprod!$B$1:$AG$1,0),FALSE)/1,0)-IFERROR(VLOOKUP($B196,'Slutlig allokering'!$B$2:$AC$462,MATCH(N$3,'Slutlig allokering'!$B$2:$AJ$2,0),FALSE)/1,0)</f>
        <v>0</v>
      </c>
      <c r="O196">
        <f>IFERROR(VLOOKUP($B196,Kraftvärmeprod!$B$1:$AH$479,MATCH(O$2,Kraftvärmeprod!$B$1:$AG$1,0),FALSE)/1,0)-IFERROR(VLOOKUP($B196,'Slutlig allokering'!$B$2:$AC$462,MATCH(O$3,'Slutlig allokering'!$B$2:$AJ$2,0),FALSE)/1,0)</f>
        <v>0</v>
      </c>
      <c r="P196">
        <f>IFERROR(VLOOKUP($B196,Kraftvärmeprod!$B$1:$AH$479,MATCH(P$2,Kraftvärmeprod!$B$1:$AG$1,0),FALSE)/1,0)-IFERROR(VLOOKUP($B196,'Slutlig allokering'!$B$2:$AC$462,MATCH(P$3,'Slutlig allokering'!$B$2:$AJ$2,0),FALSE)/1,0)</f>
        <v>0</v>
      </c>
      <c r="Q196">
        <f>IFERROR(VLOOKUP($B196,Kraftvärmeprod!$B$1:$AH$479,MATCH(Q$2,Kraftvärmeprod!$B$1:$AG$1,0),FALSE)/1,0)-IFERROR(VLOOKUP($B196,'Slutlig allokering'!$B$2:$AC$462,MATCH(Q$3,'Slutlig allokering'!$B$2:$AJ$2,0),FALSE)/1,0)</f>
        <v>21.6327</v>
      </c>
      <c r="R196">
        <f>IFERROR(VLOOKUP($B196,Kraftvärmeprod!$B$1:$AH$479,MATCH(R$2,Kraftvärmeprod!$B$1:$AG$1,0),FALSE)/1,0)-IFERROR(VLOOKUP($B196,'Slutlig allokering'!$B$2:$AC$462,MATCH(R$3,'Slutlig allokering'!$B$2:$AJ$2,0),FALSE)/1,0)</f>
        <v>16.9893</v>
      </c>
      <c r="S196">
        <f>IFERROR(VLOOKUP($B196,Kraftvärmeprod!$B$1:$AH$479,MATCH(S$2,Kraftvärmeprod!$B$1:$AG$1,0),FALSE)/1,0)-IFERROR(VLOOKUP($B196,'Slutlig allokering'!$B$2:$AC$462,MATCH(S$3,'Slutlig allokering'!$B$2:$AJ$2,0),FALSE)/1,0)</f>
        <v>0</v>
      </c>
      <c r="T196">
        <f>IFERROR(VLOOKUP($B196,Kraftvärmeprod!$B$1:$AH$479,MATCH(T$2,Kraftvärmeprod!$B$1:$AG$1,0),FALSE)/1,0)-IFERROR(VLOOKUP($B196,'Slutlig allokering'!$B$2:$AC$462,MATCH(T$3,'Slutlig allokering'!$B$2:$AJ$2,0),FALSE)/1,0)</f>
        <v>0</v>
      </c>
      <c r="U196">
        <f>IFERROR(VLOOKUP($B196,Kraftvärmeprod!$B$1:$AH$479,MATCH(U$2,Kraftvärmeprod!$B$1:$AG$1,0),FALSE)/1,0)-IFERROR(VLOOKUP($B196,'Slutlig allokering'!$B$2:$AC$462,MATCH(U$3,'Slutlig allokering'!$B$2:$AJ$2,0),FALSE)/1,0)</f>
        <v>0</v>
      </c>
      <c r="V196">
        <f>IFERROR(VLOOKUP($B196,Kraftvärmeprod!$B$1:$AH$479,MATCH(V$2,Kraftvärmeprod!$B$1:$AG$1,0),FALSE)/1,0)-IFERROR(VLOOKUP($B196,'Slutlig allokering'!$B$2:$AC$462,MATCH(V$3,'Slutlig allokering'!$B$2:$AJ$2,0),FALSE)/1,0)</f>
        <v>0</v>
      </c>
      <c r="W196">
        <f>IFERROR(VLOOKUP($B196,Kraftvärmeprod!$B$1:$AH$479,MATCH(W$2,Kraftvärmeprod!$B$1:$AG$1,0),FALSE)/1,0)-IFERROR(VLOOKUP($B196,'Slutlig allokering'!$B$2:$AC$462,MATCH(W$3,'Slutlig allokering'!$B$2:$AJ$2,0),FALSE)/1,0)</f>
        <v>0</v>
      </c>
      <c r="X196">
        <f>IFERROR(VLOOKUP($B196,Kraftvärmeprod!$B$1:$AH$479,MATCH(X$2,Kraftvärmeprod!$B$1:$AG$1,0),FALSE)/1,0)-IFERROR(VLOOKUP($B196,'Slutlig allokering'!$B$2:$AC$462,MATCH(X$3,'Slutlig allokering'!$B$2:$AJ$2,0),FALSE)/1,0)</f>
        <v>0</v>
      </c>
      <c r="Y196">
        <f>IFERROR(VLOOKUP($B196,Kraftvärmeprod!$B$1:$AH$479,MATCH(Y$2,Kraftvärmeprod!$B$1:$AG$1,0),FALSE)/1,0)-IFERROR(VLOOKUP($B196,'Slutlig allokering'!$B$2:$AC$462,MATCH(Y$3,'Slutlig allokering'!$B$2:$AJ$2,0),FALSE)/1,0)</f>
        <v>0</v>
      </c>
      <c r="Z196">
        <f>IFERROR(VLOOKUP($B196,Kraftvärmeprod!$B$1:$AH$479,MATCH(Z$2,Kraftvärmeprod!$B$1:$AG$1,0),FALSE)/1,0)-IFERROR(VLOOKUP($B196,'Slutlig allokering'!$B$2:$AC$462,MATCH(Z$3,'Slutlig allokering'!$B$2:$AJ$2,0),FALSE)/1,0)</f>
        <v>0</v>
      </c>
      <c r="AA196">
        <f>IFERROR(VLOOKUP($B196,Kraftvärmeprod!$B$1:$AH$479,MATCH(AA$2,Kraftvärmeprod!$B$1:$AG$1,0),FALSE)/1,0)-IFERROR(VLOOKUP($B196,'Slutlig allokering'!$B$2:$AC$462,MATCH(AA$3,'Slutlig allokering'!$B$2:$AJ$2,0),FALSE)/1,0)</f>
        <v>0</v>
      </c>
      <c r="AB196">
        <f>IFERROR(VLOOKUP($B196,Kraftvärmeprod!$B$1:$AH$479,MATCH(AB$2,Kraftvärmeprod!$B$1:$AG$1,0),FALSE)/1,0)-IFERROR(VLOOKUP($B196,'Slutlig allokering'!$B$2:$AC$462,MATCH(AB$3,'Slutlig allokering'!$B$2:$AJ$2,0),FALSE)/1,0)</f>
        <v>0</v>
      </c>
      <c r="AE196">
        <f t="shared" si="4"/>
        <v>263.14319999999998</v>
      </c>
      <c r="AG196">
        <f>IFERROR(VLOOKUP(B196,'Slutlig allokering'!$B$2:$AJ$462,MATCH("Summa justerad allokerad tillförd energi (utan hjälpel och rökgaskondensering):",'Slutlig allokering'!$B$2:$AK$2,0),FALSE)/1,"")</f>
        <v>218.55680000000007</v>
      </c>
      <c r="AI196" s="55">
        <f>IFERROR(1-VLOOKUP(B196,'Slutlig allokering'!$B$2:$AJ$462,MATCH("Andel av bränsle i kvv som allokerats till värme, exklusive rökgaskondensering och hjälpel",'Slutlig allokering'!$B$2:$AK$2,0),FALSE),"")</f>
        <v>0.54628025742163167</v>
      </c>
      <c r="AK196" s="55">
        <f t="shared" si="5"/>
        <v>0.54628025742163167</v>
      </c>
    </row>
    <row r="197" spans="1:37" x14ac:dyDescent="0.35">
      <c r="A197" s="28" t="s">
        <v>255</v>
      </c>
      <c r="B197" s="28" t="s">
        <v>257</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allokering'!$B$2:$AC$462,MATCH(E$3,'Slutlig allokering'!$B$2:$AJ$2,0),FALSE)/1,0)</f>
        <v>0</v>
      </c>
      <c r="F197">
        <f>IFERROR(VLOOKUP($B197,Kraftvärmeprod!$B$1:$AH$479,MATCH(F$2,Kraftvärmeprod!$B$1:$AG$1,0),FALSE)/1,0)-IFERROR(VLOOKUP($B197,'Slutlig allokering'!$B$2:$AC$462,MATCH(F$3,'Slutlig allokering'!$B$2:$AJ$2,0),FALSE)/1,0)</f>
        <v>0</v>
      </c>
      <c r="G197">
        <f>IFERROR(VLOOKUP($B197,Kraftvärmeprod!$B$1:$AH$479,MATCH(G$2,Kraftvärmeprod!$B$1:$AG$1,0),FALSE)/1,0)-IFERROR(VLOOKUP($B197,'Slutlig allokering'!$B$2:$AC$462,MATCH(G$3,'Slutlig allokering'!$B$2:$AJ$2,0),FALSE)/1,0)</f>
        <v>0</v>
      </c>
      <c r="H197">
        <f>IFERROR(VLOOKUP($B197,Kraftvärmeprod!$B$1:$AH$479,MATCH(H$2,Kraftvärmeprod!$B$1:$AG$1,0),FALSE)/1,0)-IFERROR(VLOOKUP($B197,'Slutlig allokering'!$B$2:$AC$462,MATCH(H$3,'Slutlig allokering'!$B$2:$AJ$2,0),FALSE)/1,0)</f>
        <v>0</v>
      </c>
      <c r="I197">
        <f>IFERROR(VLOOKUP($B197,Kraftvärmeprod!$B$1:$AH$479,MATCH(I$2,Kraftvärmeprod!$B$1:$AG$1,0),FALSE)/1,0)-IFERROR(VLOOKUP($B197,'Slutlig allokering'!$B$2:$AC$462,MATCH(I$3,'Slutlig allokering'!$B$2:$AJ$2,0),FALSE)/1,0)</f>
        <v>0</v>
      </c>
      <c r="J197">
        <f>IFERROR(VLOOKUP($B197,Kraftvärmeprod!$B$1:$AH$479,MATCH(J$2,Kraftvärmeprod!$B$1:$AG$1,0),FALSE)/1,0)-IFERROR(VLOOKUP($B197,'Slutlig allokering'!$B$2:$AC$462,MATCH(J$3,'Slutlig allokering'!$B$2:$AJ$2,0),FALSE)/1,0)</f>
        <v>0</v>
      </c>
      <c r="K197">
        <f>IFERROR(VLOOKUP($B197,Kraftvärmeprod!$B$1:$AH$479,MATCH(K$2,Kraftvärmeprod!$B$1:$AG$1,0),FALSE)/1,0)-IFERROR(VLOOKUP($B197,'Slutlig allokering'!$B$2:$AC$462,MATCH(K$3,'Slutlig allokering'!$B$2:$AJ$2,0),FALSE)/1,0)</f>
        <v>0</v>
      </c>
      <c r="L197">
        <f>IFERROR(VLOOKUP($B197,Kraftvärmeprod!$B$1:$AH$479,MATCH(L$2,Kraftvärmeprod!$B$1:$AG$1,0),FALSE)/1,0)-IFERROR(VLOOKUP($B197,'Slutlig allokering'!$B$2:$AC$462,MATCH(L$3,'Slutlig allokering'!$B$2:$AJ$2,0),FALSE)/1,0)</f>
        <v>0</v>
      </c>
      <c r="M197" s="143">
        <f>IFERROR(VLOOKUP($B197,Miljö!$B$1:$S$477,MATCH(M$2,Miljö!$B$1:$X$1,0),FALSE)/1,0)-IFERROR(VLOOKUP($B197,'Slutlig allokering'!$B$2:$AC$462,MATCH(M$3,'Slutlig allokering'!$B$2:$AJ$2,0),FALSE)/1,0)</f>
        <v>0</v>
      </c>
      <c r="N197">
        <f>IFERROR(VLOOKUP($B197,Kraftvärmeprod!$B$1:$AH$479,MATCH(N$2,Kraftvärmeprod!$B$1:$AG$1,0),FALSE)/1,0)-IFERROR(VLOOKUP($B197,'Slutlig allokering'!$B$2:$AC$462,MATCH(N$3,'Slutlig allokering'!$B$2:$AJ$2,0),FALSE)/1,0)</f>
        <v>0</v>
      </c>
      <c r="O197">
        <f>IFERROR(VLOOKUP($B197,Kraftvärmeprod!$B$1:$AH$479,MATCH(O$2,Kraftvärmeprod!$B$1:$AG$1,0),FALSE)/1,0)-IFERROR(VLOOKUP($B197,'Slutlig allokering'!$B$2:$AC$462,MATCH(O$3,'Slutlig allokering'!$B$2:$AJ$2,0),FALSE)/1,0)</f>
        <v>0</v>
      </c>
      <c r="P197">
        <f>IFERROR(VLOOKUP($B197,Kraftvärmeprod!$B$1:$AH$479,MATCH(P$2,Kraftvärmeprod!$B$1:$AG$1,0),FALSE)/1,0)-IFERROR(VLOOKUP($B197,'Slutlig allokering'!$B$2:$AC$462,MATCH(P$3,'Slutlig allokering'!$B$2:$AJ$2,0),FALSE)/1,0)</f>
        <v>0</v>
      </c>
      <c r="Q197">
        <f>IFERROR(VLOOKUP($B197,Kraftvärmeprod!$B$1:$AH$479,MATCH(Q$2,Kraftvärmeprod!$B$1:$AG$1,0),FALSE)/1,0)-IFERROR(VLOOKUP($B197,'Slutlig allokering'!$B$2:$AC$462,MATCH(Q$3,'Slutlig allokering'!$B$2:$AJ$2,0),FALSE)/1,0)</f>
        <v>0</v>
      </c>
      <c r="R197">
        <f>IFERROR(VLOOKUP($B197,Kraftvärmeprod!$B$1:$AH$479,MATCH(R$2,Kraftvärmeprod!$B$1:$AG$1,0),FALSE)/1,0)-IFERROR(VLOOKUP($B197,'Slutlig allokering'!$B$2:$AC$462,MATCH(R$3,'Slutlig allokering'!$B$2:$AJ$2,0),FALSE)/1,0)</f>
        <v>0</v>
      </c>
      <c r="S197">
        <f>IFERROR(VLOOKUP($B197,Kraftvärmeprod!$B$1:$AH$479,MATCH(S$2,Kraftvärmeprod!$B$1:$AG$1,0),FALSE)/1,0)-IFERROR(VLOOKUP($B197,'Slutlig allokering'!$B$2:$AC$462,MATCH(S$3,'Slutlig allokering'!$B$2:$AJ$2,0),FALSE)/1,0)</f>
        <v>0</v>
      </c>
      <c r="T197">
        <f>IFERROR(VLOOKUP($B197,Kraftvärmeprod!$B$1:$AH$479,MATCH(T$2,Kraftvärmeprod!$B$1:$AG$1,0),FALSE)/1,0)-IFERROR(VLOOKUP($B197,'Slutlig allokering'!$B$2:$AC$462,MATCH(T$3,'Slutlig allokering'!$B$2:$AJ$2,0),FALSE)/1,0)</f>
        <v>0</v>
      </c>
      <c r="U197">
        <f>IFERROR(VLOOKUP($B197,Kraftvärmeprod!$B$1:$AH$479,MATCH(U$2,Kraftvärmeprod!$B$1:$AG$1,0),FALSE)/1,0)-IFERROR(VLOOKUP($B197,'Slutlig allokering'!$B$2:$AC$462,MATCH(U$3,'Slutlig allokering'!$B$2:$AJ$2,0),FALSE)/1,0)</f>
        <v>0</v>
      </c>
      <c r="V197">
        <f>IFERROR(VLOOKUP($B197,Kraftvärmeprod!$B$1:$AH$479,MATCH(V$2,Kraftvärmeprod!$B$1:$AG$1,0),FALSE)/1,0)-IFERROR(VLOOKUP($B197,'Slutlig allokering'!$B$2:$AC$462,MATCH(V$3,'Slutlig allokering'!$B$2:$AJ$2,0),FALSE)/1,0)</f>
        <v>0</v>
      </c>
      <c r="W197">
        <f>IFERROR(VLOOKUP($B197,Kraftvärmeprod!$B$1:$AH$479,MATCH(W$2,Kraftvärmeprod!$B$1:$AG$1,0),FALSE)/1,0)-IFERROR(VLOOKUP($B197,'Slutlig allokering'!$B$2:$AC$462,MATCH(W$3,'Slutlig allokering'!$B$2:$AJ$2,0),FALSE)/1,0)</f>
        <v>0</v>
      </c>
      <c r="X197">
        <f>IFERROR(VLOOKUP($B197,Kraftvärmeprod!$B$1:$AH$479,MATCH(X$2,Kraftvärmeprod!$B$1:$AG$1,0),FALSE)/1,0)-IFERROR(VLOOKUP($B197,'Slutlig allokering'!$B$2:$AC$462,MATCH(X$3,'Slutlig allokering'!$B$2:$AJ$2,0),FALSE)/1,0)</f>
        <v>0</v>
      </c>
      <c r="Y197">
        <f>IFERROR(VLOOKUP($B197,Kraftvärmeprod!$B$1:$AH$479,MATCH(Y$2,Kraftvärmeprod!$B$1:$AG$1,0),FALSE)/1,0)-IFERROR(VLOOKUP($B197,'Slutlig allokering'!$B$2:$AC$462,MATCH(Y$3,'Slutlig allokering'!$B$2:$AJ$2,0),FALSE)/1,0)</f>
        <v>0</v>
      </c>
      <c r="Z197">
        <f>IFERROR(VLOOKUP($B197,Kraftvärmeprod!$B$1:$AH$479,MATCH(Z$2,Kraftvärmeprod!$B$1:$AG$1,0),FALSE)/1,0)-IFERROR(VLOOKUP($B197,'Slutlig allokering'!$B$2:$AC$462,MATCH(Z$3,'Slutlig allokering'!$B$2:$AJ$2,0),FALSE)/1,0)</f>
        <v>0</v>
      </c>
      <c r="AA197">
        <f>IFERROR(VLOOKUP($B197,Kraftvärmeprod!$B$1:$AH$479,MATCH(AA$2,Kraftvärmeprod!$B$1:$AG$1,0),FALSE)/1,0)-IFERROR(VLOOKUP($B197,'Slutlig allokering'!$B$2:$AC$462,MATCH(AA$3,'Slutlig allokering'!$B$2:$AJ$2,0),FALSE)/1,0)</f>
        <v>0</v>
      </c>
      <c r="AB197">
        <f>IFERROR(VLOOKUP($B197,Kraftvärmeprod!$B$1:$AH$479,MATCH(AB$2,Kraftvärmeprod!$B$1:$AG$1,0),FALSE)/1,0)-IFERROR(VLOOKUP($B197,'Slutlig allokering'!$B$2:$AC$462,MATCH(AB$3,'Slutlig allokering'!$B$2:$AJ$2,0),FALSE)/1,0)</f>
        <v>0</v>
      </c>
      <c r="AE197">
        <f t="shared" ref="AE197:AE260" si="6">SUM(E197:AB197)-M197</f>
        <v>0</v>
      </c>
      <c r="AG197">
        <f>IFERROR(VLOOKUP(B197,'Slutlig allokering'!$B$2:$AJ$462,MATCH("Summa justerad allokerad tillförd energi (utan hjälpel och rökgaskondensering):",'Slutlig allokering'!$B$2:$AK$2,0),FALSE)/1,"")</f>
        <v>0</v>
      </c>
      <c r="AI197" s="55" t="str">
        <f>IFERROR(1-VLOOKUP(B197,'Slutlig allokering'!$B$2:$AJ$462,MATCH("Andel av bränsle i kvv som allokerats till värme, exklusive rökgaskondensering och hjälpel",'Slutlig allokering'!$B$2:$AK$2,0),FALSE),"")</f>
        <v/>
      </c>
      <c r="AK197" s="55" t="str">
        <f t="shared" ref="AK197:AK260" si="7">IFERROR(AE197/(AE197+AG197),"")</f>
        <v/>
      </c>
    </row>
    <row r="198" spans="1:37" x14ac:dyDescent="0.35">
      <c r="A198" s="28" t="s">
        <v>258</v>
      </c>
      <c r="B198" s="28" t="s">
        <v>259</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allokering'!$B$2:$AC$462,MATCH(E$3,'Slutlig allokering'!$B$2:$AJ$2,0),FALSE)/1,0)</f>
        <v>0</v>
      </c>
      <c r="F198">
        <f>IFERROR(VLOOKUP($B198,Kraftvärmeprod!$B$1:$AH$479,MATCH(F$2,Kraftvärmeprod!$B$1:$AG$1,0),FALSE)/1,0)-IFERROR(VLOOKUP($B198,'Slutlig allokering'!$B$2:$AC$462,MATCH(F$3,'Slutlig allokering'!$B$2:$AJ$2,0),FALSE)/1,0)</f>
        <v>0</v>
      </c>
      <c r="G198">
        <f>IFERROR(VLOOKUP($B198,Kraftvärmeprod!$B$1:$AH$479,MATCH(G$2,Kraftvärmeprod!$B$1:$AG$1,0),FALSE)/1,0)-IFERROR(VLOOKUP($B198,'Slutlig allokering'!$B$2:$AC$462,MATCH(G$3,'Slutlig allokering'!$B$2:$AJ$2,0),FALSE)/1,0)</f>
        <v>0</v>
      </c>
      <c r="H198">
        <f>IFERROR(VLOOKUP($B198,Kraftvärmeprod!$B$1:$AH$479,MATCH(H$2,Kraftvärmeprod!$B$1:$AG$1,0),FALSE)/1,0)-IFERROR(VLOOKUP($B198,'Slutlig allokering'!$B$2:$AC$462,MATCH(H$3,'Slutlig allokering'!$B$2:$AJ$2,0),FALSE)/1,0)</f>
        <v>0</v>
      </c>
      <c r="I198">
        <f>IFERROR(VLOOKUP($B198,Kraftvärmeprod!$B$1:$AH$479,MATCH(I$2,Kraftvärmeprod!$B$1:$AG$1,0),FALSE)/1,0)-IFERROR(VLOOKUP($B198,'Slutlig allokering'!$B$2:$AC$462,MATCH(I$3,'Slutlig allokering'!$B$2:$AJ$2,0),FALSE)/1,0)</f>
        <v>0</v>
      </c>
      <c r="J198">
        <f>IFERROR(VLOOKUP($B198,Kraftvärmeprod!$B$1:$AH$479,MATCH(J$2,Kraftvärmeprod!$B$1:$AG$1,0),FALSE)/1,0)-IFERROR(VLOOKUP($B198,'Slutlig allokering'!$B$2:$AC$462,MATCH(J$3,'Slutlig allokering'!$B$2:$AJ$2,0),FALSE)/1,0)</f>
        <v>0</v>
      </c>
      <c r="K198">
        <f>IFERROR(VLOOKUP($B198,Kraftvärmeprod!$B$1:$AH$479,MATCH(K$2,Kraftvärmeprod!$B$1:$AG$1,0),FALSE)/1,0)-IFERROR(VLOOKUP($B198,'Slutlig allokering'!$B$2:$AC$462,MATCH(K$3,'Slutlig allokering'!$B$2:$AJ$2,0),FALSE)/1,0)</f>
        <v>0</v>
      </c>
      <c r="L198">
        <f>IFERROR(VLOOKUP($B198,Kraftvärmeprod!$B$1:$AH$479,MATCH(L$2,Kraftvärmeprod!$B$1:$AG$1,0),FALSE)/1,0)-IFERROR(VLOOKUP($B198,'Slutlig allokering'!$B$2:$AC$462,MATCH(L$3,'Slutlig allokering'!$B$2:$AJ$2,0),FALSE)/1,0)</f>
        <v>0</v>
      </c>
      <c r="M198" s="143">
        <f>IFERROR(VLOOKUP($B198,Miljö!$B$1:$S$477,MATCH(M$2,Miljö!$B$1:$X$1,0),FALSE)/1,0)-IFERROR(VLOOKUP($B198,'Slutlig allokering'!$B$2:$AC$462,MATCH(M$3,'Slutlig allokering'!$B$2:$AJ$2,0),FALSE)/1,0)</f>
        <v>0</v>
      </c>
      <c r="N198">
        <f>IFERROR(VLOOKUP($B198,Kraftvärmeprod!$B$1:$AH$479,MATCH(N$2,Kraftvärmeprod!$B$1:$AG$1,0),FALSE)/1,0)-IFERROR(VLOOKUP($B198,'Slutlig allokering'!$B$2:$AC$462,MATCH(N$3,'Slutlig allokering'!$B$2:$AJ$2,0),FALSE)/1,0)</f>
        <v>0</v>
      </c>
      <c r="O198">
        <f>IFERROR(VLOOKUP($B198,Kraftvärmeprod!$B$1:$AH$479,MATCH(O$2,Kraftvärmeprod!$B$1:$AG$1,0),FALSE)/1,0)-IFERROR(VLOOKUP($B198,'Slutlig allokering'!$B$2:$AC$462,MATCH(O$3,'Slutlig allokering'!$B$2:$AJ$2,0),FALSE)/1,0)</f>
        <v>0</v>
      </c>
      <c r="P198">
        <f>IFERROR(VLOOKUP($B198,Kraftvärmeprod!$B$1:$AH$479,MATCH(P$2,Kraftvärmeprod!$B$1:$AG$1,0),FALSE)/1,0)-IFERROR(VLOOKUP($B198,'Slutlig allokering'!$B$2:$AC$462,MATCH(P$3,'Slutlig allokering'!$B$2:$AJ$2,0),FALSE)/1,0)</f>
        <v>0</v>
      </c>
      <c r="Q198">
        <f>IFERROR(VLOOKUP($B198,Kraftvärmeprod!$B$1:$AH$479,MATCH(Q$2,Kraftvärmeprod!$B$1:$AG$1,0),FALSE)/1,0)-IFERROR(VLOOKUP($B198,'Slutlig allokering'!$B$2:$AC$462,MATCH(Q$3,'Slutlig allokering'!$B$2:$AJ$2,0),FALSE)/1,0)</f>
        <v>0</v>
      </c>
      <c r="R198">
        <f>IFERROR(VLOOKUP($B198,Kraftvärmeprod!$B$1:$AH$479,MATCH(R$2,Kraftvärmeprod!$B$1:$AG$1,0),FALSE)/1,0)-IFERROR(VLOOKUP($B198,'Slutlig allokering'!$B$2:$AC$462,MATCH(R$3,'Slutlig allokering'!$B$2:$AJ$2,0),FALSE)/1,0)</f>
        <v>0</v>
      </c>
      <c r="S198">
        <f>IFERROR(VLOOKUP($B198,Kraftvärmeprod!$B$1:$AH$479,MATCH(S$2,Kraftvärmeprod!$B$1:$AG$1,0),FALSE)/1,0)-IFERROR(VLOOKUP($B198,'Slutlig allokering'!$B$2:$AC$462,MATCH(S$3,'Slutlig allokering'!$B$2:$AJ$2,0),FALSE)/1,0)</f>
        <v>0</v>
      </c>
      <c r="T198">
        <f>IFERROR(VLOOKUP($B198,Kraftvärmeprod!$B$1:$AH$479,MATCH(T$2,Kraftvärmeprod!$B$1:$AG$1,0),FALSE)/1,0)-IFERROR(VLOOKUP($B198,'Slutlig allokering'!$B$2:$AC$462,MATCH(T$3,'Slutlig allokering'!$B$2:$AJ$2,0),FALSE)/1,0)</f>
        <v>0</v>
      </c>
      <c r="U198">
        <f>IFERROR(VLOOKUP($B198,Kraftvärmeprod!$B$1:$AH$479,MATCH(U$2,Kraftvärmeprod!$B$1:$AG$1,0),FALSE)/1,0)-IFERROR(VLOOKUP($B198,'Slutlig allokering'!$B$2:$AC$462,MATCH(U$3,'Slutlig allokering'!$B$2:$AJ$2,0),FALSE)/1,0)</f>
        <v>0</v>
      </c>
      <c r="V198">
        <f>IFERROR(VLOOKUP($B198,Kraftvärmeprod!$B$1:$AH$479,MATCH(V$2,Kraftvärmeprod!$B$1:$AG$1,0),FALSE)/1,0)-IFERROR(VLOOKUP($B198,'Slutlig allokering'!$B$2:$AC$462,MATCH(V$3,'Slutlig allokering'!$B$2:$AJ$2,0),FALSE)/1,0)</f>
        <v>0</v>
      </c>
      <c r="W198">
        <f>IFERROR(VLOOKUP($B198,Kraftvärmeprod!$B$1:$AH$479,MATCH(W$2,Kraftvärmeprod!$B$1:$AG$1,0),FALSE)/1,0)-IFERROR(VLOOKUP($B198,'Slutlig allokering'!$B$2:$AC$462,MATCH(W$3,'Slutlig allokering'!$B$2:$AJ$2,0),FALSE)/1,0)</f>
        <v>0</v>
      </c>
      <c r="X198">
        <f>IFERROR(VLOOKUP($B198,Kraftvärmeprod!$B$1:$AH$479,MATCH(X$2,Kraftvärmeprod!$B$1:$AG$1,0),FALSE)/1,0)-IFERROR(VLOOKUP($B198,'Slutlig allokering'!$B$2:$AC$462,MATCH(X$3,'Slutlig allokering'!$B$2:$AJ$2,0),FALSE)/1,0)</f>
        <v>0</v>
      </c>
      <c r="Y198">
        <f>IFERROR(VLOOKUP($B198,Kraftvärmeprod!$B$1:$AH$479,MATCH(Y$2,Kraftvärmeprod!$B$1:$AG$1,0),FALSE)/1,0)-IFERROR(VLOOKUP($B198,'Slutlig allokering'!$B$2:$AC$462,MATCH(Y$3,'Slutlig allokering'!$B$2:$AJ$2,0),FALSE)/1,0)</f>
        <v>0</v>
      </c>
      <c r="Z198">
        <f>IFERROR(VLOOKUP($B198,Kraftvärmeprod!$B$1:$AH$479,MATCH(Z$2,Kraftvärmeprod!$B$1:$AG$1,0),FALSE)/1,0)-IFERROR(VLOOKUP($B198,'Slutlig allokering'!$B$2:$AC$462,MATCH(Z$3,'Slutlig allokering'!$B$2:$AJ$2,0),FALSE)/1,0)</f>
        <v>0</v>
      </c>
      <c r="AA198">
        <f>IFERROR(VLOOKUP($B198,Kraftvärmeprod!$B$1:$AH$479,MATCH(AA$2,Kraftvärmeprod!$B$1:$AG$1,0),FALSE)/1,0)-IFERROR(VLOOKUP($B198,'Slutlig allokering'!$B$2:$AC$462,MATCH(AA$3,'Slutlig allokering'!$B$2:$AJ$2,0),FALSE)/1,0)</f>
        <v>0</v>
      </c>
      <c r="AB198">
        <f>IFERROR(VLOOKUP($B198,Kraftvärmeprod!$B$1:$AH$479,MATCH(AB$2,Kraftvärmeprod!$B$1:$AG$1,0),FALSE)/1,0)-IFERROR(VLOOKUP($B198,'Slutlig allokering'!$B$2:$AC$462,MATCH(AB$3,'Slutlig allokering'!$B$2:$AJ$2,0),FALSE)/1,0)</f>
        <v>0</v>
      </c>
      <c r="AE198">
        <f t="shared" si="6"/>
        <v>0</v>
      </c>
      <c r="AG198">
        <f>IFERROR(VLOOKUP(B198,'Slutlig allokering'!$B$2:$AJ$462,MATCH("Summa justerad allokerad tillförd energi (utan hjälpel och rökgaskondensering):",'Slutlig allokering'!$B$2:$AK$2,0),FALSE)/1,"")</f>
        <v>0</v>
      </c>
      <c r="AI198" s="55" t="str">
        <f>IFERROR(1-VLOOKUP(B198,'Slutlig allokering'!$B$2:$AJ$462,MATCH("Andel av bränsle i kvv som allokerats till värme, exklusive rökgaskondensering och hjälpel",'Slutlig allokering'!$B$2:$AK$2,0),FALSE),"")</f>
        <v/>
      </c>
      <c r="AK198" s="55" t="str">
        <f t="shared" si="7"/>
        <v/>
      </c>
    </row>
    <row r="199" spans="1:37" x14ac:dyDescent="0.35">
      <c r="A199" s="28" t="s">
        <v>260</v>
      </c>
      <c r="B199" s="28" t="s">
        <v>261</v>
      </c>
      <c r="C199">
        <f>IFERROR(VLOOKUP($B199,Kraftvärmeprod!$B$1:$AH$479,MATCH(C$3,Kraftvärmeprod!$B$1:$AG$1,0),FALSE)/1,"")</f>
        <v>429.214</v>
      </c>
      <c r="D199">
        <f>IFERROR(VLOOKUP($B199,Kraftvärmeprod!$B$1:$AH$479,MATCH(D$3,Kraftvärmeprod!$B$1:$AG$1,0),FALSE)/1,"")</f>
        <v>73.414000000000001</v>
      </c>
      <c r="E199">
        <f>IFERROR(VLOOKUP($B199,Kraftvärmeprod!$B$1:$AH$479,MATCH(E$2,Kraftvärmeprod!$B$1:$AG$1,0),FALSE)/1,0)-IFERROR(VLOOKUP($B199,'Slutlig allokering'!$B$2:$AC$462,MATCH(E$3,'Slutlig allokering'!$B$2:$AJ$2,0),FALSE)/1,0)</f>
        <v>0</v>
      </c>
      <c r="F199">
        <f>IFERROR(VLOOKUP($B199,Kraftvärmeprod!$B$1:$AH$479,MATCH(F$2,Kraftvärmeprod!$B$1:$AG$1,0),FALSE)/1,0)-IFERROR(VLOOKUP($B199,'Slutlig allokering'!$B$2:$AC$462,MATCH(F$3,'Slutlig allokering'!$B$2:$AJ$2,0),FALSE)/1,0)</f>
        <v>0</v>
      </c>
      <c r="G199">
        <f>IFERROR(VLOOKUP($B199,Kraftvärmeprod!$B$1:$AH$479,MATCH(G$2,Kraftvärmeprod!$B$1:$AG$1,0),FALSE)/1,0)-IFERROR(VLOOKUP($B199,'Slutlig allokering'!$B$2:$AC$462,MATCH(G$3,'Slutlig allokering'!$B$2:$AJ$2,0),FALSE)/1,0)</f>
        <v>0</v>
      </c>
      <c r="H199">
        <f>IFERROR(VLOOKUP($B199,Kraftvärmeprod!$B$1:$AH$479,MATCH(H$2,Kraftvärmeprod!$B$1:$AG$1,0),FALSE)/1,0)-IFERROR(VLOOKUP($B199,'Slutlig allokering'!$B$2:$AC$462,MATCH(H$3,'Slutlig allokering'!$B$2:$AJ$2,0),FALSE)/1,0)</f>
        <v>0</v>
      </c>
      <c r="I199">
        <f>IFERROR(VLOOKUP($B199,Kraftvärmeprod!$B$1:$AH$479,MATCH(I$2,Kraftvärmeprod!$B$1:$AG$1,0),FALSE)/1,0)-IFERROR(VLOOKUP($B199,'Slutlig allokering'!$B$2:$AC$462,MATCH(I$3,'Slutlig allokering'!$B$2:$AJ$2,0),FALSE)/1,0)</f>
        <v>0.55264000000000002</v>
      </c>
      <c r="J199">
        <f>IFERROR(VLOOKUP($B199,Kraftvärmeprod!$B$1:$AH$479,MATCH(J$2,Kraftvärmeprod!$B$1:$AG$1,0),FALSE)/1,0)-IFERROR(VLOOKUP($B199,'Slutlig allokering'!$B$2:$AC$462,MATCH(J$3,'Slutlig allokering'!$B$2:$AJ$2,0),FALSE)/1,0)</f>
        <v>0</v>
      </c>
      <c r="K199">
        <f>IFERROR(VLOOKUP($B199,Kraftvärmeprod!$B$1:$AH$479,MATCH(K$2,Kraftvärmeprod!$B$1:$AG$1,0),FALSE)/1,0)-IFERROR(VLOOKUP($B199,'Slutlig allokering'!$B$2:$AC$462,MATCH(K$3,'Slutlig allokering'!$B$2:$AJ$2,0),FALSE)/1,0)</f>
        <v>4.115499999999999</v>
      </c>
      <c r="L199">
        <f>IFERROR(VLOOKUP($B199,Kraftvärmeprod!$B$1:$AH$479,MATCH(L$2,Kraftvärmeprod!$B$1:$AG$1,0),FALSE)/1,0)-IFERROR(VLOOKUP($B199,'Slutlig allokering'!$B$2:$AC$462,MATCH(L$3,'Slutlig allokering'!$B$2:$AJ$2,0),FALSE)/1,0)</f>
        <v>0</v>
      </c>
      <c r="M199" s="143">
        <f>IFERROR(VLOOKUP($B199,Miljö!$B$1:$S$477,MATCH(M$2,Miljö!$B$1:$X$1,0),FALSE)/1,0)-IFERROR(VLOOKUP($B199,'Slutlig allokering'!$B$2:$AC$462,MATCH(M$3,'Slutlig allokering'!$B$2:$AJ$2,0),FALSE)/1,0)</f>
        <v>6.7758999999999983</v>
      </c>
      <c r="N199">
        <f>IFERROR(VLOOKUP($B199,Kraftvärmeprod!$B$1:$AH$479,MATCH(N$2,Kraftvärmeprod!$B$1:$AG$1,0),FALSE)/1,0)-IFERROR(VLOOKUP($B199,'Slutlig allokering'!$B$2:$AC$462,MATCH(N$3,'Slutlig allokering'!$B$2:$AJ$2,0),FALSE)/1,0)</f>
        <v>0</v>
      </c>
      <c r="O199">
        <f>IFERROR(VLOOKUP($B199,Kraftvärmeprod!$B$1:$AH$479,MATCH(O$2,Kraftvärmeprod!$B$1:$AG$1,0),FALSE)/1,0)-IFERROR(VLOOKUP($B199,'Slutlig allokering'!$B$2:$AC$462,MATCH(O$3,'Slutlig allokering'!$B$2:$AJ$2,0),FALSE)/1,0)</f>
        <v>0</v>
      </c>
      <c r="P199">
        <f>IFERROR(VLOOKUP($B199,Kraftvärmeprod!$B$1:$AH$479,MATCH(P$2,Kraftvärmeprod!$B$1:$AG$1,0),FALSE)/1,0)-IFERROR(VLOOKUP($B199,'Slutlig allokering'!$B$2:$AC$462,MATCH(P$3,'Slutlig allokering'!$B$2:$AJ$2,0),FALSE)/1,0)</f>
        <v>0</v>
      </c>
      <c r="Q199">
        <f>IFERROR(VLOOKUP($B199,Kraftvärmeprod!$B$1:$AH$479,MATCH(Q$2,Kraftvärmeprod!$B$1:$AG$1,0),FALSE)/1,0)-IFERROR(VLOOKUP($B199,'Slutlig allokering'!$B$2:$AC$462,MATCH(Q$3,'Slutlig allokering'!$B$2:$AJ$2,0),FALSE)/1,0)</f>
        <v>0</v>
      </c>
      <c r="R199">
        <f>IFERROR(VLOOKUP($B199,Kraftvärmeprod!$B$1:$AH$479,MATCH(R$2,Kraftvärmeprod!$B$1:$AG$1,0),FALSE)/1,0)-IFERROR(VLOOKUP($B199,'Slutlig allokering'!$B$2:$AC$462,MATCH(R$3,'Slutlig allokering'!$B$2:$AJ$2,0),FALSE)/1,0)</f>
        <v>0</v>
      </c>
      <c r="S199">
        <f>IFERROR(VLOOKUP($B199,Kraftvärmeprod!$B$1:$AH$479,MATCH(S$2,Kraftvärmeprod!$B$1:$AG$1,0),FALSE)/1,0)-IFERROR(VLOOKUP($B199,'Slutlig allokering'!$B$2:$AC$462,MATCH(S$3,'Slutlig allokering'!$B$2:$AJ$2,0),FALSE)/1,0)</f>
        <v>0</v>
      </c>
      <c r="T199">
        <f>IFERROR(VLOOKUP($B199,Kraftvärmeprod!$B$1:$AH$479,MATCH(T$2,Kraftvärmeprod!$B$1:$AG$1,0),FALSE)/1,0)-IFERROR(VLOOKUP($B199,'Slutlig allokering'!$B$2:$AC$462,MATCH(T$3,'Slutlig allokering'!$B$2:$AJ$2,0),FALSE)/1,0)</f>
        <v>0</v>
      </c>
      <c r="U199">
        <f>IFERROR(VLOOKUP($B199,Kraftvärmeprod!$B$1:$AH$479,MATCH(U$2,Kraftvärmeprod!$B$1:$AG$1,0),FALSE)/1,0)-IFERROR(VLOOKUP($B199,'Slutlig allokering'!$B$2:$AC$462,MATCH(U$3,'Slutlig allokering'!$B$2:$AJ$2,0),FALSE)/1,0)</f>
        <v>0</v>
      </c>
      <c r="V199">
        <f>IFERROR(VLOOKUP($B199,Kraftvärmeprod!$B$1:$AH$479,MATCH(V$2,Kraftvärmeprod!$B$1:$AG$1,0),FALSE)/1,0)-IFERROR(VLOOKUP($B199,'Slutlig allokering'!$B$2:$AC$462,MATCH(V$3,'Slutlig allokering'!$B$2:$AJ$2,0),FALSE)/1,0)</f>
        <v>0</v>
      </c>
      <c r="W199">
        <f>IFERROR(VLOOKUP($B199,Kraftvärmeprod!$B$1:$AH$479,MATCH(W$2,Kraftvärmeprod!$B$1:$AG$1,0),FALSE)/1,0)-IFERROR(VLOOKUP($B199,'Slutlig allokering'!$B$2:$AC$462,MATCH(W$3,'Slutlig allokering'!$B$2:$AJ$2,0),FALSE)/1,0)</f>
        <v>0</v>
      </c>
      <c r="X199">
        <f>IFERROR(VLOOKUP($B199,Kraftvärmeprod!$B$1:$AH$479,MATCH(X$2,Kraftvärmeprod!$B$1:$AG$1,0),FALSE)/1,0)-IFERROR(VLOOKUP($B199,'Slutlig allokering'!$B$2:$AC$462,MATCH(X$3,'Slutlig allokering'!$B$2:$AJ$2,0),FALSE)/1,0)</f>
        <v>0</v>
      </c>
      <c r="Y199">
        <f>IFERROR(VLOOKUP($B199,Kraftvärmeprod!$B$1:$AH$479,MATCH(Y$2,Kraftvärmeprod!$B$1:$AG$1,0),FALSE)/1,0)-IFERROR(VLOOKUP($B199,'Slutlig allokering'!$B$2:$AC$462,MATCH(Y$3,'Slutlig allokering'!$B$2:$AJ$2,0),FALSE)/1,0)</f>
        <v>0</v>
      </c>
      <c r="Z199">
        <f>IFERROR(VLOOKUP($B199,Kraftvärmeprod!$B$1:$AH$479,MATCH(Z$2,Kraftvärmeprod!$B$1:$AG$1,0),FALSE)/1,0)-IFERROR(VLOOKUP($B199,'Slutlig allokering'!$B$2:$AC$462,MATCH(Z$3,'Slutlig allokering'!$B$2:$AJ$2,0),FALSE)/1,0)</f>
        <v>0</v>
      </c>
      <c r="AA199">
        <f>IFERROR(VLOOKUP($B199,Kraftvärmeprod!$B$1:$AH$479,MATCH(AA$2,Kraftvärmeprod!$B$1:$AG$1,0),FALSE)/1,0)-IFERROR(VLOOKUP($B199,'Slutlig allokering'!$B$2:$AC$462,MATCH(AA$3,'Slutlig allokering'!$B$2:$AJ$2,0),FALSE)/1,0)</f>
        <v>0</v>
      </c>
      <c r="AB199">
        <f>IFERROR(VLOOKUP($B199,Kraftvärmeprod!$B$1:$AH$479,MATCH(AB$2,Kraftvärmeprod!$B$1:$AG$1,0),FALSE)/1,0)-IFERROR(VLOOKUP($B199,'Slutlig allokering'!$B$2:$AC$462,MATCH(AB$3,'Slutlig allokering'!$B$2:$AJ$2,0),FALSE)/1,0)</f>
        <v>143.58100000000002</v>
      </c>
      <c r="AE199">
        <f t="shared" si="6"/>
        <v>148.24914000000001</v>
      </c>
      <c r="AG199">
        <f>IFERROR(VLOOKUP(B199,'Slutlig allokering'!$B$2:$AJ$462,MATCH("Summa justerad allokerad tillförd energi (utan hjälpel och rökgaskondensering):",'Slutlig allokering'!$B$2:$AK$2,0),FALSE)/1,"")</f>
        <v>335.60586000000001</v>
      </c>
      <c r="AI199" s="55">
        <f>IFERROR(1-VLOOKUP(B199,'Slutlig allokering'!$B$2:$AJ$462,MATCH("Andel av bränsle i kvv som allokerats till värme, exklusive rökgaskondensering och hjälpel",'Slutlig allokering'!$B$2:$AK$2,0),FALSE),"")</f>
        <v>0.30639166692500852</v>
      </c>
      <c r="AK199" s="55">
        <f t="shared" si="7"/>
        <v>0.30639166692500852</v>
      </c>
    </row>
    <row r="200" spans="1:37" x14ac:dyDescent="0.35">
      <c r="A200" s="28" t="s">
        <v>260</v>
      </c>
      <c r="B200" s="28" t="s">
        <v>262</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allokering'!$B$2:$AC$462,MATCH(E$3,'Slutlig allokering'!$B$2:$AJ$2,0),FALSE)/1,0)</f>
        <v>0</v>
      </c>
      <c r="F200">
        <f>IFERROR(VLOOKUP($B200,Kraftvärmeprod!$B$1:$AH$479,MATCH(F$2,Kraftvärmeprod!$B$1:$AG$1,0),FALSE)/1,0)-IFERROR(VLOOKUP($B200,'Slutlig allokering'!$B$2:$AC$462,MATCH(F$3,'Slutlig allokering'!$B$2:$AJ$2,0),FALSE)/1,0)</f>
        <v>0</v>
      </c>
      <c r="G200">
        <f>IFERROR(VLOOKUP($B200,Kraftvärmeprod!$B$1:$AH$479,MATCH(G$2,Kraftvärmeprod!$B$1:$AG$1,0),FALSE)/1,0)-IFERROR(VLOOKUP($B200,'Slutlig allokering'!$B$2:$AC$462,MATCH(G$3,'Slutlig allokering'!$B$2:$AJ$2,0),FALSE)/1,0)</f>
        <v>0</v>
      </c>
      <c r="H200">
        <f>IFERROR(VLOOKUP($B200,Kraftvärmeprod!$B$1:$AH$479,MATCH(H$2,Kraftvärmeprod!$B$1:$AG$1,0),FALSE)/1,0)-IFERROR(VLOOKUP($B200,'Slutlig allokering'!$B$2:$AC$462,MATCH(H$3,'Slutlig allokering'!$B$2:$AJ$2,0),FALSE)/1,0)</f>
        <v>0</v>
      </c>
      <c r="I200">
        <f>IFERROR(VLOOKUP($B200,Kraftvärmeprod!$B$1:$AH$479,MATCH(I$2,Kraftvärmeprod!$B$1:$AG$1,0),FALSE)/1,0)-IFERROR(VLOOKUP($B200,'Slutlig allokering'!$B$2:$AC$462,MATCH(I$3,'Slutlig allokering'!$B$2:$AJ$2,0),FALSE)/1,0)</f>
        <v>0</v>
      </c>
      <c r="J200">
        <f>IFERROR(VLOOKUP($B200,Kraftvärmeprod!$B$1:$AH$479,MATCH(J$2,Kraftvärmeprod!$B$1:$AG$1,0),FALSE)/1,0)-IFERROR(VLOOKUP($B200,'Slutlig allokering'!$B$2:$AC$462,MATCH(J$3,'Slutlig allokering'!$B$2:$AJ$2,0),FALSE)/1,0)</f>
        <v>0</v>
      </c>
      <c r="K200">
        <f>IFERROR(VLOOKUP($B200,Kraftvärmeprod!$B$1:$AH$479,MATCH(K$2,Kraftvärmeprod!$B$1:$AG$1,0),FALSE)/1,0)-IFERROR(VLOOKUP($B200,'Slutlig allokering'!$B$2:$AC$462,MATCH(K$3,'Slutlig allokering'!$B$2:$AJ$2,0),FALSE)/1,0)</f>
        <v>0</v>
      </c>
      <c r="L200">
        <f>IFERROR(VLOOKUP($B200,Kraftvärmeprod!$B$1:$AH$479,MATCH(L$2,Kraftvärmeprod!$B$1:$AG$1,0),FALSE)/1,0)-IFERROR(VLOOKUP($B200,'Slutlig allokering'!$B$2:$AC$462,MATCH(L$3,'Slutlig allokering'!$B$2:$AJ$2,0),FALSE)/1,0)</f>
        <v>0</v>
      </c>
      <c r="M200" s="143">
        <f>IFERROR(VLOOKUP($B200,Miljö!$B$1:$S$477,MATCH(M$2,Miljö!$B$1:$X$1,0),FALSE)/1,0)-IFERROR(VLOOKUP($B200,'Slutlig allokering'!$B$2:$AC$462,MATCH(M$3,'Slutlig allokering'!$B$2:$AJ$2,0),FALSE)/1,0)</f>
        <v>0</v>
      </c>
      <c r="N200">
        <f>IFERROR(VLOOKUP($B200,Kraftvärmeprod!$B$1:$AH$479,MATCH(N$2,Kraftvärmeprod!$B$1:$AG$1,0),FALSE)/1,0)-IFERROR(VLOOKUP($B200,'Slutlig allokering'!$B$2:$AC$462,MATCH(N$3,'Slutlig allokering'!$B$2:$AJ$2,0),FALSE)/1,0)</f>
        <v>0</v>
      </c>
      <c r="O200">
        <f>IFERROR(VLOOKUP($B200,Kraftvärmeprod!$B$1:$AH$479,MATCH(O$2,Kraftvärmeprod!$B$1:$AG$1,0),FALSE)/1,0)-IFERROR(VLOOKUP($B200,'Slutlig allokering'!$B$2:$AC$462,MATCH(O$3,'Slutlig allokering'!$B$2:$AJ$2,0),FALSE)/1,0)</f>
        <v>0</v>
      </c>
      <c r="P200">
        <f>IFERROR(VLOOKUP($B200,Kraftvärmeprod!$B$1:$AH$479,MATCH(P$2,Kraftvärmeprod!$B$1:$AG$1,0),FALSE)/1,0)-IFERROR(VLOOKUP($B200,'Slutlig allokering'!$B$2:$AC$462,MATCH(P$3,'Slutlig allokering'!$B$2:$AJ$2,0),FALSE)/1,0)</f>
        <v>0</v>
      </c>
      <c r="Q200">
        <f>IFERROR(VLOOKUP($B200,Kraftvärmeprod!$B$1:$AH$479,MATCH(Q$2,Kraftvärmeprod!$B$1:$AG$1,0),FALSE)/1,0)-IFERROR(VLOOKUP($B200,'Slutlig allokering'!$B$2:$AC$462,MATCH(Q$3,'Slutlig allokering'!$B$2:$AJ$2,0),FALSE)/1,0)</f>
        <v>0</v>
      </c>
      <c r="R200">
        <f>IFERROR(VLOOKUP($B200,Kraftvärmeprod!$B$1:$AH$479,MATCH(R$2,Kraftvärmeprod!$B$1:$AG$1,0),FALSE)/1,0)-IFERROR(VLOOKUP($B200,'Slutlig allokering'!$B$2:$AC$462,MATCH(R$3,'Slutlig allokering'!$B$2:$AJ$2,0),FALSE)/1,0)</f>
        <v>0</v>
      </c>
      <c r="S200">
        <f>IFERROR(VLOOKUP($B200,Kraftvärmeprod!$B$1:$AH$479,MATCH(S$2,Kraftvärmeprod!$B$1:$AG$1,0),FALSE)/1,0)-IFERROR(VLOOKUP($B200,'Slutlig allokering'!$B$2:$AC$462,MATCH(S$3,'Slutlig allokering'!$B$2:$AJ$2,0),FALSE)/1,0)</f>
        <v>0</v>
      </c>
      <c r="T200">
        <f>IFERROR(VLOOKUP($B200,Kraftvärmeprod!$B$1:$AH$479,MATCH(T$2,Kraftvärmeprod!$B$1:$AG$1,0),FALSE)/1,0)-IFERROR(VLOOKUP($B200,'Slutlig allokering'!$B$2:$AC$462,MATCH(T$3,'Slutlig allokering'!$B$2:$AJ$2,0),FALSE)/1,0)</f>
        <v>0</v>
      </c>
      <c r="U200">
        <f>IFERROR(VLOOKUP($B200,Kraftvärmeprod!$B$1:$AH$479,MATCH(U$2,Kraftvärmeprod!$B$1:$AG$1,0),FALSE)/1,0)-IFERROR(VLOOKUP($B200,'Slutlig allokering'!$B$2:$AC$462,MATCH(U$3,'Slutlig allokering'!$B$2:$AJ$2,0),FALSE)/1,0)</f>
        <v>0</v>
      </c>
      <c r="V200">
        <f>IFERROR(VLOOKUP($B200,Kraftvärmeprod!$B$1:$AH$479,MATCH(V$2,Kraftvärmeprod!$B$1:$AG$1,0),FALSE)/1,0)-IFERROR(VLOOKUP($B200,'Slutlig allokering'!$B$2:$AC$462,MATCH(V$3,'Slutlig allokering'!$B$2:$AJ$2,0),FALSE)/1,0)</f>
        <v>0</v>
      </c>
      <c r="W200">
        <f>IFERROR(VLOOKUP($B200,Kraftvärmeprod!$B$1:$AH$479,MATCH(W$2,Kraftvärmeprod!$B$1:$AG$1,0),FALSE)/1,0)-IFERROR(VLOOKUP($B200,'Slutlig allokering'!$B$2:$AC$462,MATCH(W$3,'Slutlig allokering'!$B$2:$AJ$2,0),FALSE)/1,0)</f>
        <v>0</v>
      </c>
      <c r="X200">
        <f>IFERROR(VLOOKUP($B200,Kraftvärmeprod!$B$1:$AH$479,MATCH(X$2,Kraftvärmeprod!$B$1:$AG$1,0),FALSE)/1,0)-IFERROR(VLOOKUP($B200,'Slutlig allokering'!$B$2:$AC$462,MATCH(X$3,'Slutlig allokering'!$B$2:$AJ$2,0),FALSE)/1,0)</f>
        <v>0</v>
      </c>
      <c r="Y200">
        <f>IFERROR(VLOOKUP($B200,Kraftvärmeprod!$B$1:$AH$479,MATCH(Y$2,Kraftvärmeprod!$B$1:$AG$1,0),FALSE)/1,0)-IFERROR(VLOOKUP($B200,'Slutlig allokering'!$B$2:$AC$462,MATCH(Y$3,'Slutlig allokering'!$B$2:$AJ$2,0),FALSE)/1,0)</f>
        <v>0</v>
      </c>
      <c r="Z200">
        <f>IFERROR(VLOOKUP($B200,Kraftvärmeprod!$B$1:$AH$479,MATCH(Z$2,Kraftvärmeprod!$B$1:$AG$1,0),FALSE)/1,0)-IFERROR(VLOOKUP($B200,'Slutlig allokering'!$B$2:$AC$462,MATCH(Z$3,'Slutlig allokering'!$B$2:$AJ$2,0),FALSE)/1,0)</f>
        <v>0</v>
      </c>
      <c r="AA200">
        <f>IFERROR(VLOOKUP($B200,Kraftvärmeprod!$B$1:$AH$479,MATCH(AA$2,Kraftvärmeprod!$B$1:$AG$1,0),FALSE)/1,0)-IFERROR(VLOOKUP($B200,'Slutlig allokering'!$B$2:$AC$462,MATCH(AA$3,'Slutlig allokering'!$B$2:$AJ$2,0),FALSE)/1,0)</f>
        <v>0</v>
      </c>
      <c r="AB200">
        <f>IFERROR(VLOOKUP($B200,Kraftvärmeprod!$B$1:$AH$479,MATCH(AB$2,Kraftvärmeprod!$B$1:$AG$1,0),FALSE)/1,0)-IFERROR(VLOOKUP($B200,'Slutlig allokering'!$B$2:$AC$462,MATCH(AB$3,'Slutlig allokering'!$B$2:$AJ$2,0),FALSE)/1,0)</f>
        <v>0</v>
      </c>
      <c r="AE200">
        <f t="shared" si="6"/>
        <v>0</v>
      </c>
      <c r="AG200">
        <f>IFERROR(VLOOKUP(B200,'Slutlig allokering'!$B$2:$AJ$462,MATCH("Summa justerad allokerad tillförd energi (utan hjälpel och rökgaskondensering):",'Slutlig allokering'!$B$2:$AK$2,0),FALSE)/1,"")</f>
        <v>0</v>
      </c>
      <c r="AI200" s="55" t="str">
        <f>IFERROR(1-VLOOKUP(B200,'Slutlig allokering'!$B$2:$AJ$462,MATCH("Andel av bränsle i kvv som allokerats till värme, exklusive rökgaskondensering och hjälpel",'Slutlig allokering'!$B$2:$AK$2,0),FALSE),"")</f>
        <v/>
      </c>
      <c r="AK200" s="55" t="str">
        <f t="shared" si="7"/>
        <v/>
      </c>
    </row>
    <row r="201" spans="1:37" x14ac:dyDescent="0.35">
      <c r="A201" s="28" t="s">
        <v>263</v>
      </c>
      <c r="B201" s="28" t="s">
        <v>264</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allokering'!$B$2:$AC$462,MATCH(E$3,'Slutlig allokering'!$B$2:$AJ$2,0),FALSE)/1,0)</f>
        <v>0</v>
      </c>
      <c r="F201">
        <f>IFERROR(VLOOKUP($B201,Kraftvärmeprod!$B$1:$AH$479,MATCH(F$2,Kraftvärmeprod!$B$1:$AG$1,0),FALSE)/1,0)-IFERROR(VLOOKUP($B201,'Slutlig allokering'!$B$2:$AC$462,MATCH(F$3,'Slutlig allokering'!$B$2:$AJ$2,0),FALSE)/1,0)</f>
        <v>0</v>
      </c>
      <c r="G201">
        <f>IFERROR(VLOOKUP($B201,Kraftvärmeprod!$B$1:$AH$479,MATCH(G$2,Kraftvärmeprod!$B$1:$AG$1,0),FALSE)/1,0)-IFERROR(VLOOKUP($B201,'Slutlig allokering'!$B$2:$AC$462,MATCH(G$3,'Slutlig allokering'!$B$2:$AJ$2,0),FALSE)/1,0)</f>
        <v>0</v>
      </c>
      <c r="H201">
        <f>IFERROR(VLOOKUP($B201,Kraftvärmeprod!$B$1:$AH$479,MATCH(H$2,Kraftvärmeprod!$B$1:$AG$1,0),FALSE)/1,0)-IFERROR(VLOOKUP($B201,'Slutlig allokering'!$B$2:$AC$462,MATCH(H$3,'Slutlig allokering'!$B$2:$AJ$2,0),FALSE)/1,0)</f>
        <v>0</v>
      </c>
      <c r="I201">
        <f>IFERROR(VLOOKUP($B201,Kraftvärmeprod!$B$1:$AH$479,MATCH(I$2,Kraftvärmeprod!$B$1:$AG$1,0),FALSE)/1,0)-IFERROR(VLOOKUP($B201,'Slutlig allokering'!$B$2:$AC$462,MATCH(I$3,'Slutlig allokering'!$B$2:$AJ$2,0),FALSE)/1,0)</f>
        <v>0</v>
      </c>
      <c r="J201">
        <f>IFERROR(VLOOKUP($B201,Kraftvärmeprod!$B$1:$AH$479,MATCH(J$2,Kraftvärmeprod!$B$1:$AG$1,0),FALSE)/1,0)-IFERROR(VLOOKUP($B201,'Slutlig allokering'!$B$2:$AC$462,MATCH(J$3,'Slutlig allokering'!$B$2:$AJ$2,0),FALSE)/1,0)</f>
        <v>0</v>
      </c>
      <c r="K201">
        <f>IFERROR(VLOOKUP($B201,Kraftvärmeprod!$B$1:$AH$479,MATCH(K$2,Kraftvärmeprod!$B$1:$AG$1,0),FALSE)/1,0)-IFERROR(VLOOKUP($B201,'Slutlig allokering'!$B$2:$AC$462,MATCH(K$3,'Slutlig allokering'!$B$2:$AJ$2,0),FALSE)/1,0)</f>
        <v>0</v>
      </c>
      <c r="L201">
        <f>IFERROR(VLOOKUP($B201,Kraftvärmeprod!$B$1:$AH$479,MATCH(L$2,Kraftvärmeprod!$B$1:$AG$1,0),FALSE)/1,0)-IFERROR(VLOOKUP($B201,'Slutlig allokering'!$B$2:$AC$462,MATCH(L$3,'Slutlig allokering'!$B$2:$AJ$2,0),FALSE)/1,0)</f>
        <v>0</v>
      </c>
      <c r="M201" s="143">
        <f>IFERROR(VLOOKUP($B201,Miljö!$B$1:$S$477,MATCH(M$2,Miljö!$B$1:$X$1,0),FALSE)/1,0)-IFERROR(VLOOKUP($B201,'Slutlig allokering'!$B$2:$AC$462,MATCH(M$3,'Slutlig allokering'!$B$2:$AJ$2,0),FALSE)/1,0)</f>
        <v>0</v>
      </c>
      <c r="N201">
        <f>IFERROR(VLOOKUP($B201,Kraftvärmeprod!$B$1:$AH$479,MATCH(N$2,Kraftvärmeprod!$B$1:$AG$1,0),FALSE)/1,0)-IFERROR(VLOOKUP($B201,'Slutlig allokering'!$B$2:$AC$462,MATCH(N$3,'Slutlig allokering'!$B$2:$AJ$2,0),FALSE)/1,0)</f>
        <v>0</v>
      </c>
      <c r="O201">
        <f>IFERROR(VLOOKUP($B201,Kraftvärmeprod!$B$1:$AH$479,MATCH(O$2,Kraftvärmeprod!$B$1:$AG$1,0),FALSE)/1,0)-IFERROR(VLOOKUP($B201,'Slutlig allokering'!$B$2:$AC$462,MATCH(O$3,'Slutlig allokering'!$B$2:$AJ$2,0),FALSE)/1,0)</f>
        <v>0</v>
      </c>
      <c r="P201">
        <f>IFERROR(VLOOKUP($B201,Kraftvärmeprod!$B$1:$AH$479,MATCH(P$2,Kraftvärmeprod!$B$1:$AG$1,0),FALSE)/1,0)-IFERROR(VLOOKUP($B201,'Slutlig allokering'!$B$2:$AC$462,MATCH(P$3,'Slutlig allokering'!$B$2:$AJ$2,0),FALSE)/1,0)</f>
        <v>0</v>
      </c>
      <c r="Q201">
        <f>IFERROR(VLOOKUP($B201,Kraftvärmeprod!$B$1:$AH$479,MATCH(Q$2,Kraftvärmeprod!$B$1:$AG$1,0),FALSE)/1,0)-IFERROR(VLOOKUP($B201,'Slutlig allokering'!$B$2:$AC$462,MATCH(Q$3,'Slutlig allokering'!$B$2:$AJ$2,0),FALSE)/1,0)</f>
        <v>0</v>
      </c>
      <c r="R201">
        <f>IFERROR(VLOOKUP($B201,Kraftvärmeprod!$B$1:$AH$479,MATCH(R$2,Kraftvärmeprod!$B$1:$AG$1,0),FALSE)/1,0)-IFERROR(VLOOKUP($B201,'Slutlig allokering'!$B$2:$AC$462,MATCH(R$3,'Slutlig allokering'!$B$2:$AJ$2,0),FALSE)/1,0)</f>
        <v>0</v>
      </c>
      <c r="S201">
        <f>IFERROR(VLOOKUP($B201,Kraftvärmeprod!$B$1:$AH$479,MATCH(S$2,Kraftvärmeprod!$B$1:$AG$1,0),FALSE)/1,0)-IFERROR(VLOOKUP($B201,'Slutlig allokering'!$B$2:$AC$462,MATCH(S$3,'Slutlig allokering'!$B$2:$AJ$2,0),FALSE)/1,0)</f>
        <v>0</v>
      </c>
      <c r="T201">
        <f>IFERROR(VLOOKUP($B201,Kraftvärmeprod!$B$1:$AH$479,MATCH(T$2,Kraftvärmeprod!$B$1:$AG$1,0),FALSE)/1,0)-IFERROR(VLOOKUP($B201,'Slutlig allokering'!$B$2:$AC$462,MATCH(T$3,'Slutlig allokering'!$B$2:$AJ$2,0),FALSE)/1,0)</f>
        <v>0</v>
      </c>
      <c r="U201">
        <f>IFERROR(VLOOKUP($B201,Kraftvärmeprod!$B$1:$AH$479,MATCH(U$2,Kraftvärmeprod!$B$1:$AG$1,0),FALSE)/1,0)-IFERROR(VLOOKUP($B201,'Slutlig allokering'!$B$2:$AC$462,MATCH(U$3,'Slutlig allokering'!$B$2:$AJ$2,0),FALSE)/1,0)</f>
        <v>0</v>
      </c>
      <c r="V201">
        <f>IFERROR(VLOOKUP($B201,Kraftvärmeprod!$B$1:$AH$479,MATCH(V$2,Kraftvärmeprod!$B$1:$AG$1,0),FALSE)/1,0)-IFERROR(VLOOKUP($B201,'Slutlig allokering'!$B$2:$AC$462,MATCH(V$3,'Slutlig allokering'!$B$2:$AJ$2,0),FALSE)/1,0)</f>
        <v>0</v>
      </c>
      <c r="W201">
        <f>IFERROR(VLOOKUP($B201,Kraftvärmeprod!$B$1:$AH$479,MATCH(W$2,Kraftvärmeprod!$B$1:$AG$1,0),FALSE)/1,0)-IFERROR(VLOOKUP($B201,'Slutlig allokering'!$B$2:$AC$462,MATCH(W$3,'Slutlig allokering'!$B$2:$AJ$2,0),FALSE)/1,0)</f>
        <v>0</v>
      </c>
      <c r="X201">
        <f>IFERROR(VLOOKUP($B201,Kraftvärmeprod!$B$1:$AH$479,MATCH(X$2,Kraftvärmeprod!$B$1:$AG$1,0),FALSE)/1,0)-IFERROR(VLOOKUP($B201,'Slutlig allokering'!$B$2:$AC$462,MATCH(X$3,'Slutlig allokering'!$B$2:$AJ$2,0),FALSE)/1,0)</f>
        <v>0</v>
      </c>
      <c r="Y201">
        <f>IFERROR(VLOOKUP($B201,Kraftvärmeprod!$B$1:$AH$479,MATCH(Y$2,Kraftvärmeprod!$B$1:$AG$1,0),FALSE)/1,0)-IFERROR(VLOOKUP($B201,'Slutlig allokering'!$B$2:$AC$462,MATCH(Y$3,'Slutlig allokering'!$B$2:$AJ$2,0),FALSE)/1,0)</f>
        <v>0</v>
      </c>
      <c r="Z201">
        <f>IFERROR(VLOOKUP($B201,Kraftvärmeprod!$B$1:$AH$479,MATCH(Z$2,Kraftvärmeprod!$B$1:$AG$1,0),FALSE)/1,0)-IFERROR(VLOOKUP($B201,'Slutlig allokering'!$B$2:$AC$462,MATCH(Z$3,'Slutlig allokering'!$B$2:$AJ$2,0),FALSE)/1,0)</f>
        <v>0</v>
      </c>
      <c r="AA201">
        <f>IFERROR(VLOOKUP($B201,Kraftvärmeprod!$B$1:$AH$479,MATCH(AA$2,Kraftvärmeprod!$B$1:$AG$1,0),FALSE)/1,0)-IFERROR(VLOOKUP($B201,'Slutlig allokering'!$B$2:$AC$462,MATCH(AA$3,'Slutlig allokering'!$B$2:$AJ$2,0),FALSE)/1,0)</f>
        <v>0</v>
      </c>
      <c r="AB201">
        <f>IFERROR(VLOOKUP($B201,Kraftvärmeprod!$B$1:$AH$479,MATCH(AB$2,Kraftvärmeprod!$B$1:$AG$1,0),FALSE)/1,0)-IFERROR(VLOOKUP($B201,'Slutlig allokering'!$B$2:$AC$462,MATCH(AB$3,'Slutlig allokering'!$B$2:$AJ$2,0),FALSE)/1,0)</f>
        <v>0</v>
      </c>
      <c r="AE201">
        <f t="shared" si="6"/>
        <v>0</v>
      </c>
      <c r="AG201">
        <f>IFERROR(VLOOKUP(B201,'Slutlig allokering'!$B$2:$AJ$462,MATCH("Summa justerad allokerad tillförd energi (utan hjälpel och rökgaskondensering):",'Slutlig allokering'!$B$2:$AK$2,0),FALSE)/1,"")</f>
        <v>0</v>
      </c>
      <c r="AI201" s="55" t="str">
        <f>IFERROR(1-VLOOKUP(B201,'Slutlig allokering'!$B$2:$AJ$462,MATCH("Andel av bränsle i kvv som allokerats till värme, exklusive rökgaskondensering och hjälpel",'Slutlig allokering'!$B$2:$AK$2,0),FALSE),"")</f>
        <v/>
      </c>
      <c r="AK201" s="55" t="str">
        <f t="shared" si="7"/>
        <v/>
      </c>
    </row>
    <row r="202" spans="1:37" x14ac:dyDescent="0.35">
      <c r="A202" s="28" t="s">
        <v>265</v>
      </c>
      <c r="B202" s="28" t="s">
        <v>266</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allokering'!$B$2:$AC$462,MATCH(E$3,'Slutlig allokering'!$B$2:$AJ$2,0),FALSE)/1,0)</f>
        <v>0</v>
      </c>
      <c r="F202">
        <f>IFERROR(VLOOKUP($B202,Kraftvärmeprod!$B$1:$AH$479,MATCH(F$2,Kraftvärmeprod!$B$1:$AG$1,0),FALSE)/1,0)-IFERROR(VLOOKUP($B202,'Slutlig allokering'!$B$2:$AC$462,MATCH(F$3,'Slutlig allokering'!$B$2:$AJ$2,0),FALSE)/1,0)</f>
        <v>0</v>
      </c>
      <c r="G202">
        <f>IFERROR(VLOOKUP($B202,Kraftvärmeprod!$B$1:$AH$479,MATCH(G$2,Kraftvärmeprod!$B$1:$AG$1,0),FALSE)/1,0)-IFERROR(VLOOKUP($B202,'Slutlig allokering'!$B$2:$AC$462,MATCH(G$3,'Slutlig allokering'!$B$2:$AJ$2,0),FALSE)/1,0)</f>
        <v>0</v>
      </c>
      <c r="H202">
        <f>IFERROR(VLOOKUP($B202,Kraftvärmeprod!$B$1:$AH$479,MATCH(H$2,Kraftvärmeprod!$B$1:$AG$1,0),FALSE)/1,0)-IFERROR(VLOOKUP($B202,'Slutlig allokering'!$B$2:$AC$462,MATCH(H$3,'Slutlig allokering'!$B$2:$AJ$2,0),FALSE)/1,0)</f>
        <v>0</v>
      </c>
      <c r="I202">
        <f>IFERROR(VLOOKUP($B202,Kraftvärmeprod!$B$1:$AH$479,MATCH(I$2,Kraftvärmeprod!$B$1:$AG$1,0),FALSE)/1,0)-IFERROR(VLOOKUP($B202,'Slutlig allokering'!$B$2:$AC$462,MATCH(I$3,'Slutlig allokering'!$B$2:$AJ$2,0),FALSE)/1,0)</f>
        <v>0</v>
      </c>
      <c r="J202">
        <f>IFERROR(VLOOKUP($B202,Kraftvärmeprod!$B$1:$AH$479,MATCH(J$2,Kraftvärmeprod!$B$1:$AG$1,0),FALSE)/1,0)-IFERROR(VLOOKUP($B202,'Slutlig allokering'!$B$2:$AC$462,MATCH(J$3,'Slutlig allokering'!$B$2:$AJ$2,0),FALSE)/1,0)</f>
        <v>0</v>
      </c>
      <c r="K202">
        <f>IFERROR(VLOOKUP($B202,Kraftvärmeprod!$B$1:$AH$479,MATCH(K$2,Kraftvärmeprod!$B$1:$AG$1,0),FALSE)/1,0)-IFERROR(VLOOKUP($B202,'Slutlig allokering'!$B$2:$AC$462,MATCH(K$3,'Slutlig allokering'!$B$2:$AJ$2,0),FALSE)/1,0)</f>
        <v>0</v>
      </c>
      <c r="L202">
        <f>IFERROR(VLOOKUP($B202,Kraftvärmeprod!$B$1:$AH$479,MATCH(L$2,Kraftvärmeprod!$B$1:$AG$1,0),FALSE)/1,0)-IFERROR(VLOOKUP($B202,'Slutlig allokering'!$B$2:$AC$462,MATCH(L$3,'Slutlig allokering'!$B$2:$AJ$2,0),FALSE)/1,0)</f>
        <v>0</v>
      </c>
      <c r="M202" s="143">
        <f>IFERROR(VLOOKUP($B202,Miljö!$B$1:$S$477,MATCH(M$2,Miljö!$B$1:$X$1,0),FALSE)/1,0)-IFERROR(VLOOKUP($B202,'Slutlig allokering'!$B$2:$AC$462,MATCH(M$3,'Slutlig allokering'!$B$2:$AJ$2,0),FALSE)/1,0)</f>
        <v>0</v>
      </c>
      <c r="N202">
        <f>IFERROR(VLOOKUP($B202,Kraftvärmeprod!$B$1:$AH$479,MATCH(N$2,Kraftvärmeprod!$B$1:$AG$1,0),FALSE)/1,0)-IFERROR(VLOOKUP($B202,'Slutlig allokering'!$B$2:$AC$462,MATCH(N$3,'Slutlig allokering'!$B$2:$AJ$2,0),FALSE)/1,0)</f>
        <v>0</v>
      </c>
      <c r="O202">
        <f>IFERROR(VLOOKUP($B202,Kraftvärmeprod!$B$1:$AH$479,MATCH(O$2,Kraftvärmeprod!$B$1:$AG$1,0),FALSE)/1,0)-IFERROR(VLOOKUP($B202,'Slutlig allokering'!$B$2:$AC$462,MATCH(O$3,'Slutlig allokering'!$B$2:$AJ$2,0),FALSE)/1,0)</f>
        <v>0</v>
      </c>
      <c r="P202">
        <f>IFERROR(VLOOKUP($B202,Kraftvärmeprod!$B$1:$AH$479,MATCH(P$2,Kraftvärmeprod!$B$1:$AG$1,0),FALSE)/1,0)-IFERROR(VLOOKUP($B202,'Slutlig allokering'!$B$2:$AC$462,MATCH(P$3,'Slutlig allokering'!$B$2:$AJ$2,0),FALSE)/1,0)</f>
        <v>0</v>
      </c>
      <c r="Q202">
        <f>IFERROR(VLOOKUP($B202,Kraftvärmeprod!$B$1:$AH$479,MATCH(Q$2,Kraftvärmeprod!$B$1:$AG$1,0),FALSE)/1,0)-IFERROR(VLOOKUP($B202,'Slutlig allokering'!$B$2:$AC$462,MATCH(Q$3,'Slutlig allokering'!$B$2:$AJ$2,0),FALSE)/1,0)</f>
        <v>0</v>
      </c>
      <c r="R202">
        <f>IFERROR(VLOOKUP($B202,Kraftvärmeprod!$B$1:$AH$479,MATCH(R$2,Kraftvärmeprod!$B$1:$AG$1,0),FALSE)/1,0)-IFERROR(VLOOKUP($B202,'Slutlig allokering'!$B$2:$AC$462,MATCH(R$3,'Slutlig allokering'!$B$2:$AJ$2,0),FALSE)/1,0)</f>
        <v>0</v>
      </c>
      <c r="S202">
        <f>IFERROR(VLOOKUP($B202,Kraftvärmeprod!$B$1:$AH$479,MATCH(S$2,Kraftvärmeprod!$B$1:$AG$1,0),FALSE)/1,0)-IFERROR(VLOOKUP($B202,'Slutlig allokering'!$B$2:$AC$462,MATCH(S$3,'Slutlig allokering'!$B$2:$AJ$2,0),FALSE)/1,0)</f>
        <v>0</v>
      </c>
      <c r="T202">
        <f>IFERROR(VLOOKUP($B202,Kraftvärmeprod!$B$1:$AH$479,MATCH(T$2,Kraftvärmeprod!$B$1:$AG$1,0),FALSE)/1,0)-IFERROR(VLOOKUP($B202,'Slutlig allokering'!$B$2:$AC$462,MATCH(T$3,'Slutlig allokering'!$B$2:$AJ$2,0),FALSE)/1,0)</f>
        <v>0</v>
      </c>
      <c r="U202">
        <f>IFERROR(VLOOKUP($B202,Kraftvärmeprod!$B$1:$AH$479,MATCH(U$2,Kraftvärmeprod!$B$1:$AG$1,0),FALSE)/1,0)-IFERROR(VLOOKUP($B202,'Slutlig allokering'!$B$2:$AC$462,MATCH(U$3,'Slutlig allokering'!$B$2:$AJ$2,0),FALSE)/1,0)</f>
        <v>0</v>
      </c>
      <c r="V202">
        <f>IFERROR(VLOOKUP($B202,Kraftvärmeprod!$B$1:$AH$479,MATCH(V$2,Kraftvärmeprod!$B$1:$AG$1,0),FALSE)/1,0)-IFERROR(VLOOKUP($B202,'Slutlig allokering'!$B$2:$AC$462,MATCH(V$3,'Slutlig allokering'!$B$2:$AJ$2,0),FALSE)/1,0)</f>
        <v>0</v>
      </c>
      <c r="W202">
        <f>IFERROR(VLOOKUP($B202,Kraftvärmeprod!$B$1:$AH$479,MATCH(W$2,Kraftvärmeprod!$B$1:$AG$1,0),FALSE)/1,0)-IFERROR(VLOOKUP($B202,'Slutlig allokering'!$B$2:$AC$462,MATCH(W$3,'Slutlig allokering'!$B$2:$AJ$2,0),FALSE)/1,0)</f>
        <v>0</v>
      </c>
      <c r="X202">
        <f>IFERROR(VLOOKUP($B202,Kraftvärmeprod!$B$1:$AH$479,MATCH(X$2,Kraftvärmeprod!$B$1:$AG$1,0),FALSE)/1,0)-IFERROR(VLOOKUP($B202,'Slutlig allokering'!$B$2:$AC$462,MATCH(X$3,'Slutlig allokering'!$B$2:$AJ$2,0),FALSE)/1,0)</f>
        <v>0</v>
      </c>
      <c r="Y202">
        <f>IFERROR(VLOOKUP($B202,Kraftvärmeprod!$B$1:$AH$479,MATCH(Y$2,Kraftvärmeprod!$B$1:$AG$1,0),FALSE)/1,0)-IFERROR(VLOOKUP($B202,'Slutlig allokering'!$B$2:$AC$462,MATCH(Y$3,'Slutlig allokering'!$B$2:$AJ$2,0),FALSE)/1,0)</f>
        <v>0</v>
      </c>
      <c r="Z202">
        <f>IFERROR(VLOOKUP($B202,Kraftvärmeprod!$B$1:$AH$479,MATCH(Z$2,Kraftvärmeprod!$B$1:$AG$1,0),FALSE)/1,0)-IFERROR(VLOOKUP($B202,'Slutlig allokering'!$B$2:$AC$462,MATCH(Z$3,'Slutlig allokering'!$B$2:$AJ$2,0),FALSE)/1,0)</f>
        <v>0</v>
      </c>
      <c r="AA202">
        <f>IFERROR(VLOOKUP($B202,Kraftvärmeprod!$B$1:$AH$479,MATCH(AA$2,Kraftvärmeprod!$B$1:$AG$1,0),FALSE)/1,0)-IFERROR(VLOOKUP($B202,'Slutlig allokering'!$B$2:$AC$462,MATCH(AA$3,'Slutlig allokering'!$B$2:$AJ$2,0),FALSE)/1,0)</f>
        <v>0</v>
      </c>
      <c r="AB202">
        <f>IFERROR(VLOOKUP($B202,Kraftvärmeprod!$B$1:$AH$479,MATCH(AB$2,Kraftvärmeprod!$B$1:$AG$1,0),FALSE)/1,0)-IFERROR(VLOOKUP($B202,'Slutlig allokering'!$B$2:$AC$462,MATCH(AB$3,'Slutlig allokering'!$B$2:$AJ$2,0),FALSE)/1,0)</f>
        <v>0</v>
      </c>
      <c r="AE202">
        <f t="shared" si="6"/>
        <v>0</v>
      </c>
      <c r="AG202">
        <f>IFERROR(VLOOKUP(B202,'Slutlig allokering'!$B$2:$AJ$462,MATCH("Summa justerad allokerad tillförd energi (utan hjälpel och rökgaskondensering):",'Slutlig allokering'!$B$2:$AK$2,0),FALSE)/1,"")</f>
        <v>0</v>
      </c>
      <c r="AI202" s="55" t="str">
        <f>IFERROR(1-VLOOKUP(B202,'Slutlig allokering'!$B$2:$AJ$462,MATCH("Andel av bränsle i kvv som allokerats till värme, exklusive rökgaskondensering och hjälpel",'Slutlig allokering'!$B$2:$AK$2,0),FALSE),"")</f>
        <v/>
      </c>
      <c r="AK202" s="55" t="str">
        <f t="shared" si="7"/>
        <v/>
      </c>
    </row>
    <row r="203" spans="1:37" x14ac:dyDescent="0.35">
      <c r="A203" s="28" t="s">
        <v>267</v>
      </c>
      <c r="B203" s="28" t="s">
        <v>268</v>
      </c>
      <c r="C203">
        <f>IFERROR(VLOOKUP($B203,Kraftvärmeprod!$B$1:$AH$479,MATCH(C$3,Kraftvärmeprod!$B$1:$AG$1,0),FALSE)/1,"")</f>
        <v>196.934</v>
      </c>
      <c r="D203">
        <f>IFERROR(VLOOKUP($B203,Kraftvärmeprod!$B$1:$AH$479,MATCH(D$3,Kraftvärmeprod!$B$1:$AG$1,0),FALSE)/1,"")</f>
        <v>75.05</v>
      </c>
      <c r="E203">
        <f>IFERROR(VLOOKUP($B203,Kraftvärmeprod!$B$1:$AH$479,MATCH(E$2,Kraftvärmeprod!$B$1:$AG$1,0),FALSE)/1,0)-IFERROR(VLOOKUP($B203,'Slutlig allokering'!$B$2:$AC$462,MATCH(E$3,'Slutlig allokering'!$B$2:$AJ$2,0),FALSE)/1,0)</f>
        <v>0</v>
      </c>
      <c r="F203">
        <f>IFERROR(VLOOKUP($B203,Kraftvärmeprod!$B$1:$AH$479,MATCH(F$2,Kraftvärmeprod!$B$1:$AG$1,0),FALSE)/1,0)-IFERROR(VLOOKUP($B203,'Slutlig allokering'!$B$2:$AC$462,MATCH(F$3,'Slutlig allokering'!$B$2:$AJ$2,0),FALSE)/1,0)</f>
        <v>0</v>
      </c>
      <c r="G203">
        <f>IFERROR(VLOOKUP($B203,Kraftvärmeprod!$B$1:$AH$479,MATCH(G$2,Kraftvärmeprod!$B$1:$AG$1,0),FALSE)/1,0)-IFERROR(VLOOKUP($B203,'Slutlig allokering'!$B$2:$AC$462,MATCH(G$3,'Slutlig allokering'!$B$2:$AJ$2,0),FALSE)/1,0)</f>
        <v>0</v>
      </c>
      <c r="H203">
        <f>IFERROR(VLOOKUP($B203,Kraftvärmeprod!$B$1:$AH$479,MATCH(H$2,Kraftvärmeprod!$B$1:$AG$1,0),FALSE)/1,0)-IFERROR(VLOOKUP($B203,'Slutlig allokering'!$B$2:$AC$462,MATCH(H$3,'Slutlig allokering'!$B$2:$AJ$2,0),FALSE)/1,0)</f>
        <v>0</v>
      </c>
      <c r="I203">
        <f>IFERROR(VLOOKUP($B203,Kraftvärmeprod!$B$1:$AH$479,MATCH(I$2,Kraftvärmeprod!$B$1:$AG$1,0),FALSE)/1,0)-IFERROR(VLOOKUP($B203,'Slutlig allokering'!$B$2:$AC$462,MATCH(I$3,'Slutlig allokering'!$B$2:$AJ$2,0),FALSE)/1,0)</f>
        <v>0</v>
      </c>
      <c r="J203">
        <f>IFERROR(VLOOKUP($B203,Kraftvärmeprod!$B$1:$AH$479,MATCH(J$2,Kraftvärmeprod!$B$1:$AG$1,0),FALSE)/1,0)-IFERROR(VLOOKUP($B203,'Slutlig allokering'!$B$2:$AC$462,MATCH(J$3,'Slutlig allokering'!$B$2:$AJ$2,0),FALSE)/1,0)</f>
        <v>0</v>
      </c>
      <c r="K203">
        <f>IFERROR(VLOOKUP($B203,Kraftvärmeprod!$B$1:$AH$479,MATCH(K$2,Kraftvärmeprod!$B$1:$AG$1,0),FALSE)/1,0)-IFERROR(VLOOKUP($B203,'Slutlig allokering'!$B$2:$AC$462,MATCH(K$3,'Slutlig allokering'!$B$2:$AJ$2,0),FALSE)/1,0)</f>
        <v>0</v>
      </c>
      <c r="L203">
        <f>IFERROR(VLOOKUP($B203,Kraftvärmeprod!$B$1:$AH$479,MATCH(L$2,Kraftvärmeprod!$B$1:$AG$1,0),FALSE)/1,0)-IFERROR(VLOOKUP($B203,'Slutlig allokering'!$B$2:$AC$462,MATCH(L$3,'Slutlig allokering'!$B$2:$AJ$2,0),FALSE)/1,0)</f>
        <v>0</v>
      </c>
      <c r="M203" s="143">
        <f>IFERROR(VLOOKUP($B203,Miljö!$B$1:$S$477,MATCH(M$2,Miljö!$B$1:$X$1,0),FALSE)/1,0)-IFERROR(VLOOKUP($B203,'Slutlig allokering'!$B$2:$AC$462,MATCH(M$3,'Slutlig allokering'!$B$2:$AJ$2,0),FALSE)/1,0)</f>
        <v>0</v>
      </c>
      <c r="N203">
        <f>IFERROR(VLOOKUP($B203,Kraftvärmeprod!$B$1:$AH$479,MATCH(N$2,Kraftvärmeprod!$B$1:$AG$1,0),FALSE)/1,0)-IFERROR(VLOOKUP($B203,'Slutlig allokering'!$B$2:$AC$462,MATCH(N$3,'Slutlig allokering'!$B$2:$AJ$2,0),FALSE)/1,0)</f>
        <v>88.85</v>
      </c>
      <c r="O203">
        <f>IFERROR(VLOOKUP($B203,Kraftvärmeprod!$B$1:$AH$479,MATCH(O$2,Kraftvärmeprod!$B$1:$AG$1,0),FALSE)/1,0)-IFERROR(VLOOKUP($B203,'Slutlig allokering'!$B$2:$AC$462,MATCH(O$3,'Slutlig allokering'!$B$2:$AJ$2,0),FALSE)/1,0)</f>
        <v>40.810999999999993</v>
      </c>
      <c r="P203">
        <f>IFERROR(VLOOKUP($B203,Kraftvärmeprod!$B$1:$AH$479,MATCH(P$2,Kraftvärmeprod!$B$1:$AG$1,0),FALSE)/1,0)-IFERROR(VLOOKUP($B203,'Slutlig allokering'!$B$2:$AC$462,MATCH(P$3,'Slutlig allokering'!$B$2:$AJ$2,0),FALSE)/1,0)</f>
        <v>0</v>
      </c>
      <c r="Q203">
        <f>IFERROR(VLOOKUP($B203,Kraftvärmeprod!$B$1:$AH$479,MATCH(Q$2,Kraftvärmeprod!$B$1:$AG$1,0),FALSE)/1,0)-IFERROR(VLOOKUP($B203,'Slutlig allokering'!$B$2:$AC$462,MATCH(Q$3,'Slutlig allokering'!$B$2:$AJ$2,0),FALSE)/1,0)</f>
        <v>0</v>
      </c>
      <c r="R203">
        <f>IFERROR(VLOOKUP($B203,Kraftvärmeprod!$B$1:$AH$479,MATCH(R$2,Kraftvärmeprod!$B$1:$AG$1,0),FALSE)/1,0)-IFERROR(VLOOKUP($B203,'Slutlig allokering'!$B$2:$AC$462,MATCH(R$3,'Slutlig allokering'!$B$2:$AJ$2,0),FALSE)/1,0)</f>
        <v>0</v>
      </c>
      <c r="S203">
        <f>IFERROR(VLOOKUP($B203,Kraftvärmeprod!$B$1:$AH$479,MATCH(S$2,Kraftvärmeprod!$B$1:$AG$1,0),FALSE)/1,0)-IFERROR(VLOOKUP($B203,'Slutlig allokering'!$B$2:$AC$462,MATCH(S$3,'Slutlig allokering'!$B$2:$AJ$2,0),FALSE)/1,0)</f>
        <v>0</v>
      </c>
      <c r="T203">
        <f>IFERROR(VLOOKUP($B203,Kraftvärmeprod!$B$1:$AH$479,MATCH(T$2,Kraftvärmeprod!$B$1:$AG$1,0),FALSE)/1,0)-IFERROR(VLOOKUP($B203,'Slutlig allokering'!$B$2:$AC$462,MATCH(T$3,'Slutlig allokering'!$B$2:$AJ$2,0),FALSE)/1,0)</f>
        <v>0</v>
      </c>
      <c r="U203">
        <f>IFERROR(VLOOKUP($B203,Kraftvärmeprod!$B$1:$AH$479,MATCH(U$2,Kraftvärmeprod!$B$1:$AG$1,0),FALSE)/1,0)-IFERROR(VLOOKUP($B203,'Slutlig allokering'!$B$2:$AC$462,MATCH(U$3,'Slutlig allokering'!$B$2:$AJ$2,0),FALSE)/1,0)</f>
        <v>0</v>
      </c>
      <c r="V203">
        <f>IFERROR(VLOOKUP($B203,Kraftvärmeprod!$B$1:$AH$479,MATCH(V$2,Kraftvärmeprod!$B$1:$AG$1,0),FALSE)/1,0)-IFERROR(VLOOKUP($B203,'Slutlig allokering'!$B$2:$AC$462,MATCH(V$3,'Slutlig allokering'!$B$2:$AJ$2,0),FALSE)/1,0)</f>
        <v>0</v>
      </c>
      <c r="W203">
        <f>IFERROR(VLOOKUP($B203,Kraftvärmeprod!$B$1:$AH$479,MATCH(W$2,Kraftvärmeprod!$B$1:$AG$1,0),FALSE)/1,0)-IFERROR(VLOOKUP($B203,'Slutlig allokering'!$B$2:$AC$462,MATCH(W$3,'Slutlig allokering'!$B$2:$AJ$2,0),FALSE)/1,0)</f>
        <v>0</v>
      </c>
      <c r="X203">
        <f>IFERROR(VLOOKUP($B203,Kraftvärmeprod!$B$1:$AH$479,MATCH(X$2,Kraftvärmeprod!$B$1:$AG$1,0),FALSE)/1,0)-IFERROR(VLOOKUP($B203,'Slutlig allokering'!$B$2:$AC$462,MATCH(X$3,'Slutlig allokering'!$B$2:$AJ$2,0),FALSE)/1,0)</f>
        <v>0</v>
      </c>
      <c r="Y203">
        <f>IFERROR(VLOOKUP($B203,Kraftvärmeprod!$B$1:$AH$479,MATCH(Y$2,Kraftvärmeprod!$B$1:$AG$1,0),FALSE)/1,0)-IFERROR(VLOOKUP($B203,'Slutlig allokering'!$B$2:$AC$462,MATCH(Y$3,'Slutlig allokering'!$B$2:$AJ$2,0),FALSE)/1,0)</f>
        <v>0</v>
      </c>
      <c r="Z203">
        <f>IFERROR(VLOOKUP($B203,Kraftvärmeprod!$B$1:$AH$479,MATCH(Z$2,Kraftvärmeprod!$B$1:$AG$1,0),FALSE)/1,0)-IFERROR(VLOOKUP($B203,'Slutlig allokering'!$B$2:$AC$462,MATCH(Z$3,'Slutlig allokering'!$B$2:$AJ$2,0),FALSE)/1,0)</f>
        <v>0</v>
      </c>
      <c r="AA203">
        <f>IFERROR(VLOOKUP($B203,Kraftvärmeprod!$B$1:$AH$479,MATCH(AA$2,Kraftvärmeprod!$B$1:$AG$1,0),FALSE)/1,0)-IFERROR(VLOOKUP($B203,'Slutlig allokering'!$B$2:$AC$462,MATCH(AA$3,'Slutlig allokering'!$B$2:$AJ$2,0),FALSE)/1,0)</f>
        <v>0</v>
      </c>
      <c r="AB203">
        <f>IFERROR(VLOOKUP($B203,Kraftvärmeprod!$B$1:$AH$479,MATCH(AB$2,Kraftvärmeprod!$B$1:$AG$1,0),FALSE)/1,0)-IFERROR(VLOOKUP($B203,'Slutlig allokering'!$B$2:$AC$462,MATCH(AB$3,'Slutlig allokering'!$B$2:$AJ$2,0),FALSE)/1,0)</f>
        <v>0</v>
      </c>
      <c r="AE203">
        <f t="shared" si="6"/>
        <v>129.661</v>
      </c>
      <c r="AG203">
        <f>IFERROR(VLOOKUP(B203,'Slutlig allokering'!$B$2:$AJ$462,MATCH("Summa justerad allokerad tillförd energi (utan hjälpel och rökgaskondensering):",'Slutlig allokering'!$B$2:$AK$2,0),FALSE)/1,"")</f>
        <v>177.98700000000002</v>
      </c>
      <c r="AI203" s="55">
        <f>IFERROR(1-VLOOKUP(B203,'Slutlig allokering'!$B$2:$AJ$462,MATCH("Andel av bränsle i kvv som allokerats till värme, exklusive rökgaskondensering och hjälpel",'Slutlig allokering'!$B$2:$AK$2,0),FALSE),"")</f>
        <v>0.4214589400873725</v>
      </c>
      <c r="AK203" s="55">
        <f t="shared" si="7"/>
        <v>0.42145894008737256</v>
      </c>
    </row>
    <row r="204" spans="1:37" x14ac:dyDescent="0.35">
      <c r="A204" s="28" t="s">
        <v>267</v>
      </c>
      <c r="B204" s="28" t="s">
        <v>269</v>
      </c>
      <c r="C204" t="str">
        <f>IFERROR(VLOOKUP($B204,Kraftvärmeprod!$B$1:$AH$479,MATCH(C$3,Kraftvärmeprod!$B$1:$AG$1,0),FALSE)/1,"")</f>
        <v/>
      </c>
      <c r="D204" t="str">
        <f>IFERROR(VLOOKUP($B204,Kraftvärmeprod!$B$1:$AH$479,MATCH(D$3,Kraftvärmeprod!$B$1:$AG$1,0),FALSE)/1,"")</f>
        <v/>
      </c>
      <c r="E204">
        <f>IFERROR(VLOOKUP($B204,Kraftvärmeprod!$B$1:$AH$479,MATCH(E$2,Kraftvärmeprod!$B$1:$AG$1,0),FALSE)/1,0)-IFERROR(VLOOKUP($B204,'Slutlig allokering'!$B$2:$AC$462,MATCH(E$3,'Slutlig allokering'!$B$2:$AJ$2,0),FALSE)/1,0)</f>
        <v>0</v>
      </c>
      <c r="F204">
        <f>IFERROR(VLOOKUP($B204,Kraftvärmeprod!$B$1:$AH$479,MATCH(F$2,Kraftvärmeprod!$B$1:$AG$1,0),FALSE)/1,0)-IFERROR(VLOOKUP($B204,'Slutlig allokering'!$B$2:$AC$462,MATCH(F$3,'Slutlig allokering'!$B$2:$AJ$2,0),FALSE)/1,0)</f>
        <v>0</v>
      </c>
      <c r="G204">
        <f>IFERROR(VLOOKUP($B204,Kraftvärmeprod!$B$1:$AH$479,MATCH(G$2,Kraftvärmeprod!$B$1:$AG$1,0),FALSE)/1,0)-IFERROR(VLOOKUP($B204,'Slutlig allokering'!$B$2:$AC$462,MATCH(G$3,'Slutlig allokering'!$B$2:$AJ$2,0),FALSE)/1,0)</f>
        <v>0</v>
      </c>
      <c r="H204">
        <f>IFERROR(VLOOKUP($B204,Kraftvärmeprod!$B$1:$AH$479,MATCH(H$2,Kraftvärmeprod!$B$1:$AG$1,0),FALSE)/1,0)-IFERROR(VLOOKUP($B204,'Slutlig allokering'!$B$2:$AC$462,MATCH(H$3,'Slutlig allokering'!$B$2:$AJ$2,0),FALSE)/1,0)</f>
        <v>0</v>
      </c>
      <c r="I204">
        <f>IFERROR(VLOOKUP($B204,Kraftvärmeprod!$B$1:$AH$479,MATCH(I$2,Kraftvärmeprod!$B$1:$AG$1,0),FALSE)/1,0)-IFERROR(VLOOKUP($B204,'Slutlig allokering'!$B$2:$AC$462,MATCH(I$3,'Slutlig allokering'!$B$2:$AJ$2,0),FALSE)/1,0)</f>
        <v>0</v>
      </c>
      <c r="J204">
        <f>IFERROR(VLOOKUP($B204,Kraftvärmeprod!$B$1:$AH$479,MATCH(J$2,Kraftvärmeprod!$B$1:$AG$1,0),FALSE)/1,0)-IFERROR(VLOOKUP($B204,'Slutlig allokering'!$B$2:$AC$462,MATCH(J$3,'Slutlig allokering'!$B$2:$AJ$2,0),FALSE)/1,0)</f>
        <v>0</v>
      </c>
      <c r="K204">
        <f>IFERROR(VLOOKUP($B204,Kraftvärmeprod!$B$1:$AH$479,MATCH(K$2,Kraftvärmeprod!$B$1:$AG$1,0),FALSE)/1,0)-IFERROR(VLOOKUP($B204,'Slutlig allokering'!$B$2:$AC$462,MATCH(K$3,'Slutlig allokering'!$B$2:$AJ$2,0),FALSE)/1,0)</f>
        <v>0</v>
      </c>
      <c r="L204">
        <f>IFERROR(VLOOKUP($B204,Kraftvärmeprod!$B$1:$AH$479,MATCH(L$2,Kraftvärmeprod!$B$1:$AG$1,0),FALSE)/1,0)-IFERROR(VLOOKUP($B204,'Slutlig allokering'!$B$2:$AC$462,MATCH(L$3,'Slutlig allokering'!$B$2:$AJ$2,0),FALSE)/1,0)</f>
        <v>0</v>
      </c>
      <c r="M204" s="143">
        <f>IFERROR(VLOOKUP($B204,Miljö!$B$1:$S$477,MATCH(M$2,Miljö!$B$1:$X$1,0),FALSE)/1,0)-IFERROR(VLOOKUP($B204,'Slutlig allokering'!$B$2:$AC$462,MATCH(M$3,'Slutlig allokering'!$B$2:$AJ$2,0),FALSE)/1,0)</f>
        <v>0</v>
      </c>
      <c r="N204">
        <f>IFERROR(VLOOKUP($B204,Kraftvärmeprod!$B$1:$AH$479,MATCH(N$2,Kraftvärmeprod!$B$1:$AG$1,0),FALSE)/1,0)-IFERROR(VLOOKUP($B204,'Slutlig allokering'!$B$2:$AC$462,MATCH(N$3,'Slutlig allokering'!$B$2:$AJ$2,0),FALSE)/1,0)</f>
        <v>0</v>
      </c>
      <c r="O204">
        <f>IFERROR(VLOOKUP($B204,Kraftvärmeprod!$B$1:$AH$479,MATCH(O$2,Kraftvärmeprod!$B$1:$AG$1,0),FALSE)/1,0)-IFERROR(VLOOKUP($B204,'Slutlig allokering'!$B$2:$AC$462,MATCH(O$3,'Slutlig allokering'!$B$2:$AJ$2,0),FALSE)/1,0)</f>
        <v>0</v>
      </c>
      <c r="P204">
        <f>IFERROR(VLOOKUP($B204,Kraftvärmeprod!$B$1:$AH$479,MATCH(P$2,Kraftvärmeprod!$B$1:$AG$1,0),FALSE)/1,0)-IFERROR(VLOOKUP($B204,'Slutlig allokering'!$B$2:$AC$462,MATCH(P$3,'Slutlig allokering'!$B$2:$AJ$2,0),FALSE)/1,0)</f>
        <v>0</v>
      </c>
      <c r="Q204">
        <f>IFERROR(VLOOKUP($B204,Kraftvärmeprod!$B$1:$AH$479,MATCH(Q$2,Kraftvärmeprod!$B$1:$AG$1,0),FALSE)/1,0)-IFERROR(VLOOKUP($B204,'Slutlig allokering'!$B$2:$AC$462,MATCH(Q$3,'Slutlig allokering'!$B$2:$AJ$2,0),FALSE)/1,0)</f>
        <v>0</v>
      </c>
      <c r="R204">
        <f>IFERROR(VLOOKUP($B204,Kraftvärmeprod!$B$1:$AH$479,MATCH(R$2,Kraftvärmeprod!$B$1:$AG$1,0),FALSE)/1,0)-IFERROR(VLOOKUP($B204,'Slutlig allokering'!$B$2:$AC$462,MATCH(R$3,'Slutlig allokering'!$B$2:$AJ$2,0),FALSE)/1,0)</f>
        <v>0</v>
      </c>
      <c r="S204">
        <f>IFERROR(VLOOKUP($B204,Kraftvärmeprod!$B$1:$AH$479,MATCH(S$2,Kraftvärmeprod!$B$1:$AG$1,0),FALSE)/1,0)-IFERROR(VLOOKUP($B204,'Slutlig allokering'!$B$2:$AC$462,MATCH(S$3,'Slutlig allokering'!$B$2:$AJ$2,0),FALSE)/1,0)</f>
        <v>0</v>
      </c>
      <c r="T204">
        <f>IFERROR(VLOOKUP($B204,Kraftvärmeprod!$B$1:$AH$479,MATCH(T$2,Kraftvärmeprod!$B$1:$AG$1,0),FALSE)/1,0)-IFERROR(VLOOKUP($B204,'Slutlig allokering'!$B$2:$AC$462,MATCH(T$3,'Slutlig allokering'!$B$2:$AJ$2,0),FALSE)/1,0)</f>
        <v>0</v>
      </c>
      <c r="U204">
        <f>IFERROR(VLOOKUP($B204,Kraftvärmeprod!$B$1:$AH$479,MATCH(U$2,Kraftvärmeprod!$B$1:$AG$1,0),FALSE)/1,0)-IFERROR(VLOOKUP($B204,'Slutlig allokering'!$B$2:$AC$462,MATCH(U$3,'Slutlig allokering'!$B$2:$AJ$2,0),FALSE)/1,0)</f>
        <v>0</v>
      </c>
      <c r="V204">
        <f>IFERROR(VLOOKUP($B204,Kraftvärmeprod!$B$1:$AH$479,MATCH(V$2,Kraftvärmeprod!$B$1:$AG$1,0),FALSE)/1,0)-IFERROR(VLOOKUP($B204,'Slutlig allokering'!$B$2:$AC$462,MATCH(V$3,'Slutlig allokering'!$B$2:$AJ$2,0),FALSE)/1,0)</f>
        <v>0</v>
      </c>
      <c r="W204">
        <f>IFERROR(VLOOKUP($B204,Kraftvärmeprod!$B$1:$AH$479,MATCH(W$2,Kraftvärmeprod!$B$1:$AG$1,0),FALSE)/1,0)-IFERROR(VLOOKUP($B204,'Slutlig allokering'!$B$2:$AC$462,MATCH(W$3,'Slutlig allokering'!$B$2:$AJ$2,0),FALSE)/1,0)</f>
        <v>0</v>
      </c>
      <c r="X204">
        <f>IFERROR(VLOOKUP($B204,Kraftvärmeprod!$B$1:$AH$479,MATCH(X$2,Kraftvärmeprod!$B$1:$AG$1,0),FALSE)/1,0)-IFERROR(VLOOKUP($B204,'Slutlig allokering'!$B$2:$AC$462,MATCH(X$3,'Slutlig allokering'!$B$2:$AJ$2,0),FALSE)/1,0)</f>
        <v>0</v>
      </c>
      <c r="Y204">
        <f>IFERROR(VLOOKUP($B204,Kraftvärmeprod!$B$1:$AH$479,MATCH(Y$2,Kraftvärmeprod!$B$1:$AG$1,0),FALSE)/1,0)-IFERROR(VLOOKUP($B204,'Slutlig allokering'!$B$2:$AC$462,MATCH(Y$3,'Slutlig allokering'!$B$2:$AJ$2,0),FALSE)/1,0)</f>
        <v>0</v>
      </c>
      <c r="Z204">
        <f>IFERROR(VLOOKUP($B204,Kraftvärmeprod!$B$1:$AH$479,MATCH(Z$2,Kraftvärmeprod!$B$1:$AG$1,0),FALSE)/1,0)-IFERROR(VLOOKUP($B204,'Slutlig allokering'!$B$2:$AC$462,MATCH(Z$3,'Slutlig allokering'!$B$2:$AJ$2,0),FALSE)/1,0)</f>
        <v>0</v>
      </c>
      <c r="AA204">
        <f>IFERROR(VLOOKUP($B204,Kraftvärmeprod!$B$1:$AH$479,MATCH(AA$2,Kraftvärmeprod!$B$1:$AG$1,0),FALSE)/1,0)-IFERROR(VLOOKUP($B204,'Slutlig allokering'!$B$2:$AC$462,MATCH(AA$3,'Slutlig allokering'!$B$2:$AJ$2,0),FALSE)/1,0)</f>
        <v>0</v>
      </c>
      <c r="AB204">
        <f>IFERROR(VLOOKUP($B204,Kraftvärmeprod!$B$1:$AH$479,MATCH(AB$2,Kraftvärmeprod!$B$1:$AG$1,0),FALSE)/1,0)-IFERROR(VLOOKUP($B204,'Slutlig allokering'!$B$2:$AC$462,MATCH(AB$3,'Slutlig allokering'!$B$2:$AJ$2,0),FALSE)/1,0)</f>
        <v>0</v>
      </c>
      <c r="AE204">
        <f t="shared" si="6"/>
        <v>0</v>
      </c>
      <c r="AG204">
        <f>IFERROR(VLOOKUP(B204,'Slutlig allokering'!$B$2:$AJ$462,MATCH("Summa justerad allokerad tillförd energi (utan hjälpel och rökgaskondensering):",'Slutlig allokering'!$B$2:$AK$2,0),FALSE)/1,"")</f>
        <v>0</v>
      </c>
      <c r="AI204" s="55" t="str">
        <f>IFERROR(1-VLOOKUP(B204,'Slutlig allokering'!$B$2:$AJ$462,MATCH("Andel av bränsle i kvv som allokerats till värme, exklusive rökgaskondensering och hjälpel",'Slutlig allokering'!$B$2:$AK$2,0),FALSE),"")</f>
        <v/>
      </c>
      <c r="AK204" s="55" t="str">
        <f t="shared" si="7"/>
        <v/>
      </c>
    </row>
    <row r="205" spans="1:37" x14ac:dyDescent="0.35">
      <c r="A205" s="28" t="s">
        <v>270</v>
      </c>
      <c r="B205" s="28" t="s">
        <v>271</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allokering'!$B$2:$AC$462,MATCH(E$3,'Slutlig allokering'!$B$2:$AJ$2,0),FALSE)/1,0)</f>
        <v>0</v>
      </c>
      <c r="F205">
        <f>IFERROR(VLOOKUP($B205,Kraftvärmeprod!$B$1:$AH$479,MATCH(F$2,Kraftvärmeprod!$B$1:$AG$1,0),FALSE)/1,0)-IFERROR(VLOOKUP($B205,'Slutlig allokering'!$B$2:$AC$462,MATCH(F$3,'Slutlig allokering'!$B$2:$AJ$2,0),FALSE)/1,0)</f>
        <v>0</v>
      </c>
      <c r="G205">
        <f>IFERROR(VLOOKUP($B205,Kraftvärmeprod!$B$1:$AH$479,MATCH(G$2,Kraftvärmeprod!$B$1:$AG$1,0),FALSE)/1,0)-IFERROR(VLOOKUP($B205,'Slutlig allokering'!$B$2:$AC$462,MATCH(G$3,'Slutlig allokering'!$B$2:$AJ$2,0),FALSE)/1,0)</f>
        <v>0</v>
      </c>
      <c r="H205">
        <f>IFERROR(VLOOKUP($B205,Kraftvärmeprod!$B$1:$AH$479,MATCH(H$2,Kraftvärmeprod!$B$1:$AG$1,0),FALSE)/1,0)-IFERROR(VLOOKUP($B205,'Slutlig allokering'!$B$2:$AC$462,MATCH(H$3,'Slutlig allokering'!$B$2:$AJ$2,0),FALSE)/1,0)</f>
        <v>0</v>
      </c>
      <c r="I205">
        <f>IFERROR(VLOOKUP($B205,Kraftvärmeprod!$B$1:$AH$479,MATCH(I$2,Kraftvärmeprod!$B$1:$AG$1,0),FALSE)/1,0)-IFERROR(VLOOKUP($B205,'Slutlig allokering'!$B$2:$AC$462,MATCH(I$3,'Slutlig allokering'!$B$2:$AJ$2,0),FALSE)/1,0)</f>
        <v>0</v>
      </c>
      <c r="J205">
        <f>IFERROR(VLOOKUP($B205,Kraftvärmeprod!$B$1:$AH$479,MATCH(J$2,Kraftvärmeprod!$B$1:$AG$1,0),FALSE)/1,0)-IFERROR(VLOOKUP($B205,'Slutlig allokering'!$B$2:$AC$462,MATCH(J$3,'Slutlig allokering'!$B$2:$AJ$2,0),FALSE)/1,0)</f>
        <v>0</v>
      </c>
      <c r="K205">
        <f>IFERROR(VLOOKUP($B205,Kraftvärmeprod!$B$1:$AH$479,MATCH(K$2,Kraftvärmeprod!$B$1:$AG$1,0),FALSE)/1,0)-IFERROR(VLOOKUP($B205,'Slutlig allokering'!$B$2:$AC$462,MATCH(K$3,'Slutlig allokering'!$B$2:$AJ$2,0),FALSE)/1,0)</f>
        <v>0</v>
      </c>
      <c r="L205">
        <f>IFERROR(VLOOKUP($B205,Kraftvärmeprod!$B$1:$AH$479,MATCH(L$2,Kraftvärmeprod!$B$1:$AG$1,0),FALSE)/1,0)-IFERROR(VLOOKUP($B205,'Slutlig allokering'!$B$2:$AC$462,MATCH(L$3,'Slutlig allokering'!$B$2:$AJ$2,0),FALSE)/1,0)</f>
        <v>0</v>
      </c>
      <c r="M205" s="143">
        <f>IFERROR(VLOOKUP($B205,Miljö!$B$1:$S$477,MATCH(M$2,Miljö!$B$1:$X$1,0),FALSE)/1,0)-IFERROR(VLOOKUP($B205,'Slutlig allokering'!$B$2:$AC$462,MATCH(M$3,'Slutlig allokering'!$B$2:$AJ$2,0),FALSE)/1,0)</f>
        <v>0</v>
      </c>
      <c r="N205">
        <f>IFERROR(VLOOKUP($B205,Kraftvärmeprod!$B$1:$AH$479,MATCH(N$2,Kraftvärmeprod!$B$1:$AG$1,0),FALSE)/1,0)-IFERROR(VLOOKUP($B205,'Slutlig allokering'!$B$2:$AC$462,MATCH(N$3,'Slutlig allokering'!$B$2:$AJ$2,0),FALSE)/1,0)</f>
        <v>0</v>
      </c>
      <c r="O205">
        <f>IFERROR(VLOOKUP($B205,Kraftvärmeprod!$B$1:$AH$479,MATCH(O$2,Kraftvärmeprod!$B$1:$AG$1,0),FALSE)/1,0)-IFERROR(VLOOKUP($B205,'Slutlig allokering'!$B$2:$AC$462,MATCH(O$3,'Slutlig allokering'!$B$2:$AJ$2,0),FALSE)/1,0)</f>
        <v>0</v>
      </c>
      <c r="P205">
        <f>IFERROR(VLOOKUP($B205,Kraftvärmeprod!$B$1:$AH$479,MATCH(P$2,Kraftvärmeprod!$B$1:$AG$1,0),FALSE)/1,0)-IFERROR(VLOOKUP($B205,'Slutlig allokering'!$B$2:$AC$462,MATCH(P$3,'Slutlig allokering'!$B$2:$AJ$2,0),FALSE)/1,0)</f>
        <v>0</v>
      </c>
      <c r="Q205">
        <f>IFERROR(VLOOKUP($B205,Kraftvärmeprod!$B$1:$AH$479,MATCH(Q$2,Kraftvärmeprod!$B$1:$AG$1,0),FALSE)/1,0)-IFERROR(VLOOKUP($B205,'Slutlig allokering'!$B$2:$AC$462,MATCH(Q$3,'Slutlig allokering'!$B$2:$AJ$2,0),FALSE)/1,0)</f>
        <v>0</v>
      </c>
      <c r="R205">
        <f>IFERROR(VLOOKUP($B205,Kraftvärmeprod!$B$1:$AH$479,MATCH(R$2,Kraftvärmeprod!$B$1:$AG$1,0),FALSE)/1,0)-IFERROR(VLOOKUP($B205,'Slutlig allokering'!$B$2:$AC$462,MATCH(R$3,'Slutlig allokering'!$B$2:$AJ$2,0),FALSE)/1,0)</f>
        <v>0</v>
      </c>
      <c r="S205">
        <f>IFERROR(VLOOKUP($B205,Kraftvärmeprod!$B$1:$AH$479,MATCH(S$2,Kraftvärmeprod!$B$1:$AG$1,0),FALSE)/1,0)-IFERROR(VLOOKUP($B205,'Slutlig allokering'!$B$2:$AC$462,MATCH(S$3,'Slutlig allokering'!$B$2:$AJ$2,0),FALSE)/1,0)</f>
        <v>0</v>
      </c>
      <c r="T205">
        <f>IFERROR(VLOOKUP($B205,Kraftvärmeprod!$B$1:$AH$479,MATCH(T$2,Kraftvärmeprod!$B$1:$AG$1,0),FALSE)/1,0)-IFERROR(VLOOKUP($B205,'Slutlig allokering'!$B$2:$AC$462,MATCH(T$3,'Slutlig allokering'!$B$2:$AJ$2,0),FALSE)/1,0)</f>
        <v>0</v>
      </c>
      <c r="U205">
        <f>IFERROR(VLOOKUP($B205,Kraftvärmeprod!$B$1:$AH$479,MATCH(U$2,Kraftvärmeprod!$B$1:$AG$1,0),FALSE)/1,0)-IFERROR(VLOOKUP($B205,'Slutlig allokering'!$B$2:$AC$462,MATCH(U$3,'Slutlig allokering'!$B$2:$AJ$2,0),FALSE)/1,0)</f>
        <v>0</v>
      </c>
      <c r="V205">
        <f>IFERROR(VLOOKUP($B205,Kraftvärmeprod!$B$1:$AH$479,MATCH(V$2,Kraftvärmeprod!$B$1:$AG$1,0),FALSE)/1,0)-IFERROR(VLOOKUP($B205,'Slutlig allokering'!$B$2:$AC$462,MATCH(V$3,'Slutlig allokering'!$B$2:$AJ$2,0),FALSE)/1,0)</f>
        <v>0</v>
      </c>
      <c r="W205">
        <f>IFERROR(VLOOKUP($B205,Kraftvärmeprod!$B$1:$AH$479,MATCH(W$2,Kraftvärmeprod!$B$1:$AG$1,0),FALSE)/1,0)-IFERROR(VLOOKUP($B205,'Slutlig allokering'!$B$2:$AC$462,MATCH(W$3,'Slutlig allokering'!$B$2:$AJ$2,0),FALSE)/1,0)</f>
        <v>0</v>
      </c>
      <c r="X205">
        <f>IFERROR(VLOOKUP($B205,Kraftvärmeprod!$B$1:$AH$479,MATCH(X$2,Kraftvärmeprod!$B$1:$AG$1,0),FALSE)/1,0)-IFERROR(VLOOKUP($B205,'Slutlig allokering'!$B$2:$AC$462,MATCH(X$3,'Slutlig allokering'!$B$2:$AJ$2,0),FALSE)/1,0)</f>
        <v>0</v>
      </c>
      <c r="Y205">
        <f>IFERROR(VLOOKUP($B205,Kraftvärmeprod!$B$1:$AH$479,MATCH(Y$2,Kraftvärmeprod!$B$1:$AG$1,0),FALSE)/1,0)-IFERROR(VLOOKUP($B205,'Slutlig allokering'!$B$2:$AC$462,MATCH(Y$3,'Slutlig allokering'!$B$2:$AJ$2,0),FALSE)/1,0)</f>
        <v>0</v>
      </c>
      <c r="Z205">
        <f>IFERROR(VLOOKUP($B205,Kraftvärmeprod!$B$1:$AH$479,MATCH(Z$2,Kraftvärmeprod!$B$1:$AG$1,0),FALSE)/1,0)-IFERROR(VLOOKUP($B205,'Slutlig allokering'!$B$2:$AC$462,MATCH(Z$3,'Slutlig allokering'!$B$2:$AJ$2,0),FALSE)/1,0)</f>
        <v>0</v>
      </c>
      <c r="AA205">
        <f>IFERROR(VLOOKUP($B205,Kraftvärmeprod!$B$1:$AH$479,MATCH(AA$2,Kraftvärmeprod!$B$1:$AG$1,0),FALSE)/1,0)-IFERROR(VLOOKUP($B205,'Slutlig allokering'!$B$2:$AC$462,MATCH(AA$3,'Slutlig allokering'!$B$2:$AJ$2,0),FALSE)/1,0)</f>
        <v>0</v>
      </c>
      <c r="AB205">
        <f>IFERROR(VLOOKUP($B205,Kraftvärmeprod!$B$1:$AH$479,MATCH(AB$2,Kraftvärmeprod!$B$1:$AG$1,0),FALSE)/1,0)-IFERROR(VLOOKUP($B205,'Slutlig allokering'!$B$2:$AC$462,MATCH(AB$3,'Slutlig allokering'!$B$2:$AJ$2,0),FALSE)/1,0)</f>
        <v>0</v>
      </c>
      <c r="AE205">
        <f t="shared" si="6"/>
        <v>0</v>
      </c>
      <c r="AG205">
        <f>IFERROR(VLOOKUP(B205,'Slutlig allokering'!$B$2:$AJ$462,MATCH("Summa justerad allokerad tillförd energi (utan hjälpel och rökgaskondensering):",'Slutlig allokering'!$B$2:$AK$2,0),FALSE)/1,"")</f>
        <v>0</v>
      </c>
      <c r="AI205" s="55" t="str">
        <f>IFERROR(1-VLOOKUP(B205,'Slutlig allokering'!$B$2:$AJ$462,MATCH("Andel av bränsle i kvv som allokerats till värme, exklusive rökgaskondensering och hjälpel",'Slutlig allokering'!$B$2:$AK$2,0),FALSE),"")</f>
        <v/>
      </c>
      <c r="AK205" s="55" t="str">
        <f t="shared" si="7"/>
        <v/>
      </c>
    </row>
    <row r="206" spans="1:37" x14ac:dyDescent="0.35">
      <c r="A206" s="28" t="s">
        <v>272</v>
      </c>
      <c r="B206" s="28" t="s">
        <v>273</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allokering'!$B$2:$AC$462,MATCH(E$3,'Slutlig allokering'!$B$2:$AJ$2,0),FALSE)/1,0)</f>
        <v>0</v>
      </c>
      <c r="F206">
        <f>IFERROR(VLOOKUP($B206,Kraftvärmeprod!$B$1:$AH$479,MATCH(F$2,Kraftvärmeprod!$B$1:$AG$1,0),FALSE)/1,0)-IFERROR(VLOOKUP($B206,'Slutlig allokering'!$B$2:$AC$462,MATCH(F$3,'Slutlig allokering'!$B$2:$AJ$2,0),FALSE)/1,0)</f>
        <v>0</v>
      </c>
      <c r="G206">
        <f>IFERROR(VLOOKUP($B206,Kraftvärmeprod!$B$1:$AH$479,MATCH(G$2,Kraftvärmeprod!$B$1:$AG$1,0),FALSE)/1,0)-IFERROR(VLOOKUP($B206,'Slutlig allokering'!$B$2:$AC$462,MATCH(G$3,'Slutlig allokering'!$B$2:$AJ$2,0),FALSE)/1,0)</f>
        <v>0</v>
      </c>
      <c r="H206">
        <f>IFERROR(VLOOKUP($B206,Kraftvärmeprod!$B$1:$AH$479,MATCH(H$2,Kraftvärmeprod!$B$1:$AG$1,0),FALSE)/1,0)-IFERROR(VLOOKUP($B206,'Slutlig allokering'!$B$2:$AC$462,MATCH(H$3,'Slutlig allokering'!$B$2:$AJ$2,0),FALSE)/1,0)</f>
        <v>0</v>
      </c>
      <c r="I206">
        <f>IFERROR(VLOOKUP($B206,Kraftvärmeprod!$B$1:$AH$479,MATCH(I$2,Kraftvärmeprod!$B$1:$AG$1,0),FALSE)/1,0)-IFERROR(VLOOKUP($B206,'Slutlig allokering'!$B$2:$AC$462,MATCH(I$3,'Slutlig allokering'!$B$2:$AJ$2,0),FALSE)/1,0)</f>
        <v>0</v>
      </c>
      <c r="J206">
        <f>IFERROR(VLOOKUP($B206,Kraftvärmeprod!$B$1:$AH$479,MATCH(J$2,Kraftvärmeprod!$B$1:$AG$1,0),FALSE)/1,0)-IFERROR(VLOOKUP($B206,'Slutlig allokering'!$B$2:$AC$462,MATCH(J$3,'Slutlig allokering'!$B$2:$AJ$2,0),FALSE)/1,0)</f>
        <v>0</v>
      </c>
      <c r="K206">
        <f>IFERROR(VLOOKUP($B206,Kraftvärmeprod!$B$1:$AH$479,MATCH(K$2,Kraftvärmeprod!$B$1:$AG$1,0),FALSE)/1,0)-IFERROR(VLOOKUP($B206,'Slutlig allokering'!$B$2:$AC$462,MATCH(K$3,'Slutlig allokering'!$B$2:$AJ$2,0),FALSE)/1,0)</f>
        <v>0</v>
      </c>
      <c r="L206">
        <f>IFERROR(VLOOKUP($B206,Kraftvärmeprod!$B$1:$AH$479,MATCH(L$2,Kraftvärmeprod!$B$1:$AG$1,0),FALSE)/1,0)-IFERROR(VLOOKUP($B206,'Slutlig allokering'!$B$2:$AC$462,MATCH(L$3,'Slutlig allokering'!$B$2:$AJ$2,0),FALSE)/1,0)</f>
        <v>0</v>
      </c>
      <c r="M206" s="143">
        <f>IFERROR(VLOOKUP($B206,Miljö!$B$1:$S$477,MATCH(M$2,Miljö!$B$1:$X$1,0),FALSE)/1,0)-IFERROR(VLOOKUP($B206,'Slutlig allokering'!$B$2:$AC$462,MATCH(M$3,'Slutlig allokering'!$B$2:$AJ$2,0),FALSE)/1,0)</f>
        <v>0</v>
      </c>
      <c r="N206">
        <f>IFERROR(VLOOKUP($B206,Kraftvärmeprod!$B$1:$AH$479,MATCH(N$2,Kraftvärmeprod!$B$1:$AG$1,0),FALSE)/1,0)-IFERROR(VLOOKUP($B206,'Slutlig allokering'!$B$2:$AC$462,MATCH(N$3,'Slutlig allokering'!$B$2:$AJ$2,0),FALSE)/1,0)</f>
        <v>0</v>
      </c>
      <c r="O206">
        <f>IFERROR(VLOOKUP($B206,Kraftvärmeprod!$B$1:$AH$479,MATCH(O$2,Kraftvärmeprod!$B$1:$AG$1,0),FALSE)/1,0)-IFERROR(VLOOKUP($B206,'Slutlig allokering'!$B$2:$AC$462,MATCH(O$3,'Slutlig allokering'!$B$2:$AJ$2,0),FALSE)/1,0)</f>
        <v>0</v>
      </c>
      <c r="P206">
        <f>IFERROR(VLOOKUP($B206,Kraftvärmeprod!$B$1:$AH$479,MATCH(P$2,Kraftvärmeprod!$B$1:$AG$1,0),FALSE)/1,0)-IFERROR(VLOOKUP($B206,'Slutlig allokering'!$B$2:$AC$462,MATCH(P$3,'Slutlig allokering'!$B$2:$AJ$2,0),FALSE)/1,0)</f>
        <v>0</v>
      </c>
      <c r="Q206">
        <f>IFERROR(VLOOKUP($B206,Kraftvärmeprod!$B$1:$AH$479,MATCH(Q$2,Kraftvärmeprod!$B$1:$AG$1,0),FALSE)/1,0)-IFERROR(VLOOKUP($B206,'Slutlig allokering'!$B$2:$AC$462,MATCH(Q$3,'Slutlig allokering'!$B$2:$AJ$2,0),FALSE)/1,0)</f>
        <v>0</v>
      </c>
      <c r="R206">
        <f>IFERROR(VLOOKUP($B206,Kraftvärmeprod!$B$1:$AH$479,MATCH(R$2,Kraftvärmeprod!$B$1:$AG$1,0),FALSE)/1,0)-IFERROR(VLOOKUP($B206,'Slutlig allokering'!$B$2:$AC$462,MATCH(R$3,'Slutlig allokering'!$B$2:$AJ$2,0),FALSE)/1,0)</f>
        <v>0</v>
      </c>
      <c r="S206">
        <f>IFERROR(VLOOKUP($B206,Kraftvärmeprod!$B$1:$AH$479,MATCH(S$2,Kraftvärmeprod!$B$1:$AG$1,0),FALSE)/1,0)-IFERROR(VLOOKUP($B206,'Slutlig allokering'!$B$2:$AC$462,MATCH(S$3,'Slutlig allokering'!$B$2:$AJ$2,0),FALSE)/1,0)</f>
        <v>0</v>
      </c>
      <c r="T206">
        <f>IFERROR(VLOOKUP($B206,Kraftvärmeprod!$B$1:$AH$479,MATCH(T$2,Kraftvärmeprod!$B$1:$AG$1,0),FALSE)/1,0)-IFERROR(VLOOKUP($B206,'Slutlig allokering'!$B$2:$AC$462,MATCH(T$3,'Slutlig allokering'!$B$2:$AJ$2,0),FALSE)/1,0)</f>
        <v>0</v>
      </c>
      <c r="U206">
        <f>IFERROR(VLOOKUP($B206,Kraftvärmeprod!$B$1:$AH$479,MATCH(U$2,Kraftvärmeprod!$B$1:$AG$1,0),FALSE)/1,0)-IFERROR(VLOOKUP($B206,'Slutlig allokering'!$B$2:$AC$462,MATCH(U$3,'Slutlig allokering'!$B$2:$AJ$2,0),FALSE)/1,0)</f>
        <v>0</v>
      </c>
      <c r="V206">
        <f>IFERROR(VLOOKUP($B206,Kraftvärmeprod!$B$1:$AH$479,MATCH(V$2,Kraftvärmeprod!$B$1:$AG$1,0),FALSE)/1,0)-IFERROR(VLOOKUP($B206,'Slutlig allokering'!$B$2:$AC$462,MATCH(V$3,'Slutlig allokering'!$B$2:$AJ$2,0),FALSE)/1,0)</f>
        <v>0</v>
      </c>
      <c r="W206">
        <f>IFERROR(VLOOKUP($B206,Kraftvärmeprod!$B$1:$AH$479,MATCH(W$2,Kraftvärmeprod!$B$1:$AG$1,0),FALSE)/1,0)-IFERROR(VLOOKUP($B206,'Slutlig allokering'!$B$2:$AC$462,MATCH(W$3,'Slutlig allokering'!$B$2:$AJ$2,0),FALSE)/1,0)</f>
        <v>0</v>
      </c>
      <c r="X206">
        <f>IFERROR(VLOOKUP($B206,Kraftvärmeprod!$B$1:$AH$479,MATCH(X$2,Kraftvärmeprod!$B$1:$AG$1,0),FALSE)/1,0)-IFERROR(VLOOKUP($B206,'Slutlig allokering'!$B$2:$AC$462,MATCH(X$3,'Slutlig allokering'!$B$2:$AJ$2,0),FALSE)/1,0)</f>
        <v>0</v>
      </c>
      <c r="Y206">
        <f>IFERROR(VLOOKUP($B206,Kraftvärmeprod!$B$1:$AH$479,MATCH(Y$2,Kraftvärmeprod!$B$1:$AG$1,0),FALSE)/1,0)-IFERROR(VLOOKUP($B206,'Slutlig allokering'!$B$2:$AC$462,MATCH(Y$3,'Slutlig allokering'!$B$2:$AJ$2,0),FALSE)/1,0)</f>
        <v>0</v>
      </c>
      <c r="Z206">
        <f>IFERROR(VLOOKUP($B206,Kraftvärmeprod!$B$1:$AH$479,MATCH(Z$2,Kraftvärmeprod!$B$1:$AG$1,0),FALSE)/1,0)-IFERROR(VLOOKUP($B206,'Slutlig allokering'!$B$2:$AC$462,MATCH(Z$3,'Slutlig allokering'!$B$2:$AJ$2,0),FALSE)/1,0)</f>
        <v>0</v>
      </c>
      <c r="AA206">
        <f>IFERROR(VLOOKUP($B206,Kraftvärmeprod!$B$1:$AH$479,MATCH(AA$2,Kraftvärmeprod!$B$1:$AG$1,0),FALSE)/1,0)-IFERROR(VLOOKUP($B206,'Slutlig allokering'!$B$2:$AC$462,MATCH(AA$3,'Slutlig allokering'!$B$2:$AJ$2,0),FALSE)/1,0)</f>
        <v>0</v>
      </c>
      <c r="AB206">
        <f>IFERROR(VLOOKUP($B206,Kraftvärmeprod!$B$1:$AH$479,MATCH(AB$2,Kraftvärmeprod!$B$1:$AG$1,0),FALSE)/1,0)-IFERROR(VLOOKUP($B206,'Slutlig allokering'!$B$2:$AC$462,MATCH(AB$3,'Slutlig allokering'!$B$2:$AJ$2,0),FALSE)/1,0)</f>
        <v>0</v>
      </c>
      <c r="AE206">
        <f t="shared" si="6"/>
        <v>0</v>
      </c>
      <c r="AG206">
        <f>IFERROR(VLOOKUP(B206,'Slutlig allokering'!$B$2:$AJ$462,MATCH("Summa justerad allokerad tillförd energi (utan hjälpel och rökgaskondensering):",'Slutlig allokering'!$B$2:$AK$2,0),FALSE)/1,"")</f>
        <v>0</v>
      </c>
      <c r="AI206" s="55" t="str">
        <f>IFERROR(1-VLOOKUP(B206,'Slutlig allokering'!$B$2:$AJ$462,MATCH("Andel av bränsle i kvv som allokerats till värme, exklusive rökgaskondensering och hjälpel",'Slutlig allokering'!$B$2:$AK$2,0),FALSE),"")</f>
        <v/>
      </c>
      <c r="AK206" s="55" t="str">
        <f t="shared" si="7"/>
        <v/>
      </c>
    </row>
    <row r="207" spans="1:37" x14ac:dyDescent="0.35">
      <c r="A207" s="28" t="s">
        <v>272</v>
      </c>
      <c r="B207" s="28" t="s">
        <v>274</v>
      </c>
      <c r="C207" t="str">
        <f>IFERROR(VLOOKUP($B207,Kraftvärmeprod!$B$1:$AH$479,MATCH(C$3,Kraftvärmeprod!$B$1:$AG$1,0),FALSE)/1,"")</f>
        <v/>
      </c>
      <c r="D207" t="str">
        <f>IFERROR(VLOOKUP($B207,Kraftvärmeprod!$B$1:$AH$479,MATCH(D$3,Kraftvärmeprod!$B$1:$AG$1,0),FALSE)/1,"")</f>
        <v/>
      </c>
      <c r="E207">
        <f>IFERROR(VLOOKUP($B207,Kraftvärmeprod!$B$1:$AH$479,MATCH(E$2,Kraftvärmeprod!$B$1:$AG$1,0),FALSE)/1,0)-IFERROR(VLOOKUP($B207,'Slutlig allokering'!$B$2:$AC$462,MATCH(E$3,'Slutlig allokering'!$B$2:$AJ$2,0),FALSE)/1,0)</f>
        <v>0</v>
      </c>
      <c r="F207">
        <f>IFERROR(VLOOKUP($B207,Kraftvärmeprod!$B$1:$AH$479,MATCH(F$2,Kraftvärmeprod!$B$1:$AG$1,0),FALSE)/1,0)-IFERROR(VLOOKUP($B207,'Slutlig allokering'!$B$2:$AC$462,MATCH(F$3,'Slutlig allokering'!$B$2:$AJ$2,0),FALSE)/1,0)</f>
        <v>0</v>
      </c>
      <c r="G207">
        <f>IFERROR(VLOOKUP($B207,Kraftvärmeprod!$B$1:$AH$479,MATCH(G$2,Kraftvärmeprod!$B$1:$AG$1,0),FALSE)/1,0)-IFERROR(VLOOKUP($B207,'Slutlig allokering'!$B$2:$AC$462,MATCH(G$3,'Slutlig allokering'!$B$2:$AJ$2,0),FALSE)/1,0)</f>
        <v>0</v>
      </c>
      <c r="H207">
        <f>IFERROR(VLOOKUP($B207,Kraftvärmeprod!$B$1:$AH$479,MATCH(H$2,Kraftvärmeprod!$B$1:$AG$1,0),FALSE)/1,0)-IFERROR(VLOOKUP($B207,'Slutlig allokering'!$B$2:$AC$462,MATCH(H$3,'Slutlig allokering'!$B$2:$AJ$2,0),FALSE)/1,0)</f>
        <v>0</v>
      </c>
      <c r="I207">
        <f>IFERROR(VLOOKUP($B207,Kraftvärmeprod!$B$1:$AH$479,MATCH(I$2,Kraftvärmeprod!$B$1:$AG$1,0),FALSE)/1,0)-IFERROR(VLOOKUP($B207,'Slutlig allokering'!$B$2:$AC$462,MATCH(I$3,'Slutlig allokering'!$B$2:$AJ$2,0),FALSE)/1,0)</f>
        <v>0</v>
      </c>
      <c r="J207">
        <f>IFERROR(VLOOKUP($B207,Kraftvärmeprod!$B$1:$AH$479,MATCH(J$2,Kraftvärmeprod!$B$1:$AG$1,0),FALSE)/1,0)-IFERROR(VLOOKUP($B207,'Slutlig allokering'!$B$2:$AC$462,MATCH(J$3,'Slutlig allokering'!$B$2:$AJ$2,0),FALSE)/1,0)</f>
        <v>0</v>
      </c>
      <c r="K207">
        <f>IFERROR(VLOOKUP($B207,Kraftvärmeprod!$B$1:$AH$479,MATCH(K$2,Kraftvärmeprod!$B$1:$AG$1,0),FALSE)/1,0)-IFERROR(VLOOKUP($B207,'Slutlig allokering'!$B$2:$AC$462,MATCH(K$3,'Slutlig allokering'!$B$2:$AJ$2,0),FALSE)/1,0)</f>
        <v>0</v>
      </c>
      <c r="L207">
        <f>IFERROR(VLOOKUP($B207,Kraftvärmeprod!$B$1:$AH$479,MATCH(L$2,Kraftvärmeprod!$B$1:$AG$1,0),FALSE)/1,0)-IFERROR(VLOOKUP($B207,'Slutlig allokering'!$B$2:$AC$462,MATCH(L$3,'Slutlig allokering'!$B$2:$AJ$2,0),FALSE)/1,0)</f>
        <v>0</v>
      </c>
      <c r="M207" s="143">
        <f>IFERROR(VLOOKUP($B207,Miljö!$B$1:$S$477,MATCH(M$2,Miljö!$B$1:$X$1,0),FALSE)/1,0)-IFERROR(VLOOKUP($B207,'Slutlig allokering'!$B$2:$AC$462,MATCH(M$3,'Slutlig allokering'!$B$2:$AJ$2,0),FALSE)/1,0)</f>
        <v>0</v>
      </c>
      <c r="N207">
        <f>IFERROR(VLOOKUP($B207,Kraftvärmeprod!$B$1:$AH$479,MATCH(N$2,Kraftvärmeprod!$B$1:$AG$1,0),FALSE)/1,0)-IFERROR(VLOOKUP($B207,'Slutlig allokering'!$B$2:$AC$462,MATCH(N$3,'Slutlig allokering'!$B$2:$AJ$2,0),FALSE)/1,0)</f>
        <v>0</v>
      </c>
      <c r="O207">
        <f>IFERROR(VLOOKUP($B207,Kraftvärmeprod!$B$1:$AH$479,MATCH(O$2,Kraftvärmeprod!$B$1:$AG$1,0),FALSE)/1,0)-IFERROR(VLOOKUP($B207,'Slutlig allokering'!$B$2:$AC$462,MATCH(O$3,'Slutlig allokering'!$B$2:$AJ$2,0),FALSE)/1,0)</f>
        <v>0</v>
      </c>
      <c r="P207">
        <f>IFERROR(VLOOKUP($B207,Kraftvärmeprod!$B$1:$AH$479,MATCH(P$2,Kraftvärmeprod!$B$1:$AG$1,0),FALSE)/1,0)-IFERROR(VLOOKUP($B207,'Slutlig allokering'!$B$2:$AC$462,MATCH(P$3,'Slutlig allokering'!$B$2:$AJ$2,0),FALSE)/1,0)</f>
        <v>0</v>
      </c>
      <c r="Q207">
        <f>IFERROR(VLOOKUP($B207,Kraftvärmeprod!$B$1:$AH$479,MATCH(Q$2,Kraftvärmeprod!$B$1:$AG$1,0),FALSE)/1,0)-IFERROR(VLOOKUP($B207,'Slutlig allokering'!$B$2:$AC$462,MATCH(Q$3,'Slutlig allokering'!$B$2:$AJ$2,0),FALSE)/1,0)</f>
        <v>0</v>
      </c>
      <c r="R207">
        <f>IFERROR(VLOOKUP($B207,Kraftvärmeprod!$B$1:$AH$479,MATCH(R$2,Kraftvärmeprod!$B$1:$AG$1,0),FALSE)/1,0)-IFERROR(VLOOKUP($B207,'Slutlig allokering'!$B$2:$AC$462,MATCH(R$3,'Slutlig allokering'!$B$2:$AJ$2,0),FALSE)/1,0)</f>
        <v>0</v>
      </c>
      <c r="S207">
        <f>IFERROR(VLOOKUP($B207,Kraftvärmeprod!$B$1:$AH$479,MATCH(S$2,Kraftvärmeprod!$B$1:$AG$1,0),FALSE)/1,0)-IFERROR(VLOOKUP($B207,'Slutlig allokering'!$B$2:$AC$462,MATCH(S$3,'Slutlig allokering'!$B$2:$AJ$2,0),FALSE)/1,0)</f>
        <v>0</v>
      </c>
      <c r="T207">
        <f>IFERROR(VLOOKUP($B207,Kraftvärmeprod!$B$1:$AH$479,MATCH(T$2,Kraftvärmeprod!$B$1:$AG$1,0),FALSE)/1,0)-IFERROR(VLOOKUP($B207,'Slutlig allokering'!$B$2:$AC$462,MATCH(T$3,'Slutlig allokering'!$B$2:$AJ$2,0),FALSE)/1,0)</f>
        <v>0</v>
      </c>
      <c r="U207">
        <f>IFERROR(VLOOKUP($B207,Kraftvärmeprod!$B$1:$AH$479,MATCH(U$2,Kraftvärmeprod!$B$1:$AG$1,0),FALSE)/1,0)-IFERROR(VLOOKUP($B207,'Slutlig allokering'!$B$2:$AC$462,MATCH(U$3,'Slutlig allokering'!$B$2:$AJ$2,0),FALSE)/1,0)</f>
        <v>0</v>
      </c>
      <c r="V207">
        <f>IFERROR(VLOOKUP($B207,Kraftvärmeprod!$B$1:$AH$479,MATCH(V$2,Kraftvärmeprod!$B$1:$AG$1,0),FALSE)/1,0)-IFERROR(VLOOKUP($B207,'Slutlig allokering'!$B$2:$AC$462,MATCH(V$3,'Slutlig allokering'!$B$2:$AJ$2,0),FALSE)/1,0)</f>
        <v>0</v>
      </c>
      <c r="W207">
        <f>IFERROR(VLOOKUP($B207,Kraftvärmeprod!$B$1:$AH$479,MATCH(W$2,Kraftvärmeprod!$B$1:$AG$1,0),FALSE)/1,0)-IFERROR(VLOOKUP($B207,'Slutlig allokering'!$B$2:$AC$462,MATCH(W$3,'Slutlig allokering'!$B$2:$AJ$2,0),FALSE)/1,0)</f>
        <v>0</v>
      </c>
      <c r="X207">
        <f>IFERROR(VLOOKUP($B207,Kraftvärmeprod!$B$1:$AH$479,MATCH(X$2,Kraftvärmeprod!$B$1:$AG$1,0),FALSE)/1,0)-IFERROR(VLOOKUP($B207,'Slutlig allokering'!$B$2:$AC$462,MATCH(X$3,'Slutlig allokering'!$B$2:$AJ$2,0),FALSE)/1,0)</f>
        <v>0</v>
      </c>
      <c r="Y207">
        <f>IFERROR(VLOOKUP($B207,Kraftvärmeprod!$B$1:$AH$479,MATCH(Y$2,Kraftvärmeprod!$B$1:$AG$1,0),FALSE)/1,0)-IFERROR(VLOOKUP($B207,'Slutlig allokering'!$B$2:$AC$462,MATCH(Y$3,'Slutlig allokering'!$B$2:$AJ$2,0),FALSE)/1,0)</f>
        <v>0</v>
      </c>
      <c r="Z207">
        <f>IFERROR(VLOOKUP($B207,Kraftvärmeprod!$B$1:$AH$479,MATCH(Z$2,Kraftvärmeprod!$B$1:$AG$1,0),FALSE)/1,0)-IFERROR(VLOOKUP($B207,'Slutlig allokering'!$B$2:$AC$462,MATCH(Z$3,'Slutlig allokering'!$B$2:$AJ$2,0),FALSE)/1,0)</f>
        <v>0</v>
      </c>
      <c r="AA207">
        <f>IFERROR(VLOOKUP($B207,Kraftvärmeprod!$B$1:$AH$479,MATCH(AA$2,Kraftvärmeprod!$B$1:$AG$1,0),FALSE)/1,0)-IFERROR(VLOOKUP($B207,'Slutlig allokering'!$B$2:$AC$462,MATCH(AA$3,'Slutlig allokering'!$B$2:$AJ$2,0),FALSE)/1,0)</f>
        <v>0</v>
      </c>
      <c r="AB207">
        <f>IFERROR(VLOOKUP($B207,Kraftvärmeprod!$B$1:$AH$479,MATCH(AB$2,Kraftvärmeprod!$B$1:$AG$1,0),FALSE)/1,0)-IFERROR(VLOOKUP($B207,'Slutlig allokering'!$B$2:$AC$462,MATCH(AB$3,'Slutlig allokering'!$B$2:$AJ$2,0),FALSE)/1,0)</f>
        <v>0</v>
      </c>
      <c r="AE207">
        <f t="shared" si="6"/>
        <v>0</v>
      </c>
      <c r="AG207">
        <f>IFERROR(VLOOKUP(B207,'Slutlig allokering'!$B$2:$AJ$462,MATCH("Summa justerad allokerad tillförd energi (utan hjälpel och rökgaskondensering):",'Slutlig allokering'!$B$2:$AK$2,0),FALSE)/1,"")</f>
        <v>0</v>
      </c>
      <c r="AI207" s="55" t="str">
        <f>IFERROR(1-VLOOKUP(B207,'Slutlig allokering'!$B$2:$AJ$462,MATCH("Andel av bränsle i kvv som allokerats till värme, exklusive rökgaskondensering och hjälpel",'Slutlig allokering'!$B$2:$AK$2,0),FALSE),"")</f>
        <v/>
      </c>
      <c r="AK207" s="55" t="str">
        <f t="shared" si="7"/>
        <v/>
      </c>
    </row>
    <row r="208" spans="1:37" x14ac:dyDescent="0.35">
      <c r="A208" s="28" t="s">
        <v>272</v>
      </c>
      <c r="B208" s="28" t="s">
        <v>275</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allokering'!$B$2:$AC$462,MATCH(E$3,'Slutlig allokering'!$B$2:$AJ$2,0),FALSE)/1,0)</f>
        <v>0</v>
      </c>
      <c r="F208">
        <f>IFERROR(VLOOKUP($B208,Kraftvärmeprod!$B$1:$AH$479,MATCH(F$2,Kraftvärmeprod!$B$1:$AG$1,0),FALSE)/1,0)-IFERROR(VLOOKUP($B208,'Slutlig allokering'!$B$2:$AC$462,MATCH(F$3,'Slutlig allokering'!$B$2:$AJ$2,0),FALSE)/1,0)</f>
        <v>0</v>
      </c>
      <c r="G208">
        <f>IFERROR(VLOOKUP($B208,Kraftvärmeprod!$B$1:$AH$479,MATCH(G$2,Kraftvärmeprod!$B$1:$AG$1,0),FALSE)/1,0)-IFERROR(VLOOKUP($B208,'Slutlig allokering'!$B$2:$AC$462,MATCH(G$3,'Slutlig allokering'!$B$2:$AJ$2,0),FALSE)/1,0)</f>
        <v>0</v>
      </c>
      <c r="H208">
        <f>IFERROR(VLOOKUP($B208,Kraftvärmeprod!$B$1:$AH$479,MATCH(H$2,Kraftvärmeprod!$B$1:$AG$1,0),FALSE)/1,0)-IFERROR(VLOOKUP($B208,'Slutlig allokering'!$B$2:$AC$462,MATCH(H$3,'Slutlig allokering'!$B$2:$AJ$2,0),FALSE)/1,0)</f>
        <v>0</v>
      </c>
      <c r="I208">
        <f>IFERROR(VLOOKUP($B208,Kraftvärmeprod!$B$1:$AH$479,MATCH(I$2,Kraftvärmeprod!$B$1:$AG$1,0),FALSE)/1,0)-IFERROR(VLOOKUP($B208,'Slutlig allokering'!$B$2:$AC$462,MATCH(I$3,'Slutlig allokering'!$B$2:$AJ$2,0),FALSE)/1,0)</f>
        <v>0</v>
      </c>
      <c r="J208">
        <f>IFERROR(VLOOKUP($B208,Kraftvärmeprod!$B$1:$AH$479,MATCH(J$2,Kraftvärmeprod!$B$1:$AG$1,0),FALSE)/1,0)-IFERROR(VLOOKUP($B208,'Slutlig allokering'!$B$2:$AC$462,MATCH(J$3,'Slutlig allokering'!$B$2:$AJ$2,0),FALSE)/1,0)</f>
        <v>0</v>
      </c>
      <c r="K208">
        <f>IFERROR(VLOOKUP($B208,Kraftvärmeprod!$B$1:$AH$479,MATCH(K$2,Kraftvärmeprod!$B$1:$AG$1,0),FALSE)/1,0)-IFERROR(VLOOKUP($B208,'Slutlig allokering'!$B$2:$AC$462,MATCH(K$3,'Slutlig allokering'!$B$2:$AJ$2,0),FALSE)/1,0)</f>
        <v>0</v>
      </c>
      <c r="L208">
        <f>IFERROR(VLOOKUP($B208,Kraftvärmeprod!$B$1:$AH$479,MATCH(L$2,Kraftvärmeprod!$B$1:$AG$1,0),FALSE)/1,0)-IFERROR(VLOOKUP($B208,'Slutlig allokering'!$B$2:$AC$462,MATCH(L$3,'Slutlig allokering'!$B$2:$AJ$2,0),FALSE)/1,0)</f>
        <v>0</v>
      </c>
      <c r="M208" s="143">
        <f>IFERROR(VLOOKUP($B208,Miljö!$B$1:$S$477,MATCH(M$2,Miljö!$B$1:$X$1,0),FALSE)/1,0)-IFERROR(VLOOKUP($B208,'Slutlig allokering'!$B$2:$AC$462,MATCH(M$3,'Slutlig allokering'!$B$2:$AJ$2,0),FALSE)/1,0)</f>
        <v>0</v>
      </c>
      <c r="N208">
        <f>IFERROR(VLOOKUP($B208,Kraftvärmeprod!$B$1:$AH$479,MATCH(N$2,Kraftvärmeprod!$B$1:$AG$1,0),FALSE)/1,0)-IFERROR(VLOOKUP($B208,'Slutlig allokering'!$B$2:$AC$462,MATCH(N$3,'Slutlig allokering'!$B$2:$AJ$2,0),FALSE)/1,0)</f>
        <v>0</v>
      </c>
      <c r="O208">
        <f>IFERROR(VLOOKUP($B208,Kraftvärmeprod!$B$1:$AH$479,MATCH(O$2,Kraftvärmeprod!$B$1:$AG$1,0),FALSE)/1,0)-IFERROR(VLOOKUP($B208,'Slutlig allokering'!$B$2:$AC$462,MATCH(O$3,'Slutlig allokering'!$B$2:$AJ$2,0),FALSE)/1,0)</f>
        <v>0</v>
      </c>
      <c r="P208">
        <f>IFERROR(VLOOKUP($B208,Kraftvärmeprod!$B$1:$AH$479,MATCH(P$2,Kraftvärmeprod!$B$1:$AG$1,0),FALSE)/1,0)-IFERROR(VLOOKUP($B208,'Slutlig allokering'!$B$2:$AC$462,MATCH(P$3,'Slutlig allokering'!$B$2:$AJ$2,0),FALSE)/1,0)</f>
        <v>0</v>
      </c>
      <c r="Q208">
        <f>IFERROR(VLOOKUP($B208,Kraftvärmeprod!$B$1:$AH$479,MATCH(Q$2,Kraftvärmeprod!$B$1:$AG$1,0),FALSE)/1,0)-IFERROR(VLOOKUP($B208,'Slutlig allokering'!$B$2:$AC$462,MATCH(Q$3,'Slutlig allokering'!$B$2:$AJ$2,0),FALSE)/1,0)</f>
        <v>0</v>
      </c>
      <c r="R208">
        <f>IFERROR(VLOOKUP($B208,Kraftvärmeprod!$B$1:$AH$479,MATCH(R$2,Kraftvärmeprod!$B$1:$AG$1,0),FALSE)/1,0)-IFERROR(VLOOKUP($B208,'Slutlig allokering'!$B$2:$AC$462,MATCH(R$3,'Slutlig allokering'!$B$2:$AJ$2,0),FALSE)/1,0)</f>
        <v>0</v>
      </c>
      <c r="S208">
        <f>IFERROR(VLOOKUP($B208,Kraftvärmeprod!$B$1:$AH$479,MATCH(S$2,Kraftvärmeprod!$B$1:$AG$1,0),FALSE)/1,0)-IFERROR(VLOOKUP($B208,'Slutlig allokering'!$B$2:$AC$462,MATCH(S$3,'Slutlig allokering'!$B$2:$AJ$2,0),FALSE)/1,0)</f>
        <v>0</v>
      </c>
      <c r="T208">
        <f>IFERROR(VLOOKUP($B208,Kraftvärmeprod!$B$1:$AH$479,MATCH(T$2,Kraftvärmeprod!$B$1:$AG$1,0),FALSE)/1,0)-IFERROR(VLOOKUP($B208,'Slutlig allokering'!$B$2:$AC$462,MATCH(T$3,'Slutlig allokering'!$B$2:$AJ$2,0),FALSE)/1,0)</f>
        <v>0</v>
      </c>
      <c r="U208">
        <f>IFERROR(VLOOKUP($B208,Kraftvärmeprod!$B$1:$AH$479,MATCH(U$2,Kraftvärmeprod!$B$1:$AG$1,0),FALSE)/1,0)-IFERROR(VLOOKUP($B208,'Slutlig allokering'!$B$2:$AC$462,MATCH(U$3,'Slutlig allokering'!$B$2:$AJ$2,0),FALSE)/1,0)</f>
        <v>0</v>
      </c>
      <c r="V208">
        <f>IFERROR(VLOOKUP($B208,Kraftvärmeprod!$B$1:$AH$479,MATCH(V$2,Kraftvärmeprod!$B$1:$AG$1,0),FALSE)/1,0)-IFERROR(VLOOKUP($B208,'Slutlig allokering'!$B$2:$AC$462,MATCH(V$3,'Slutlig allokering'!$B$2:$AJ$2,0),FALSE)/1,0)</f>
        <v>0</v>
      </c>
      <c r="W208">
        <f>IFERROR(VLOOKUP($B208,Kraftvärmeprod!$B$1:$AH$479,MATCH(W$2,Kraftvärmeprod!$B$1:$AG$1,0),FALSE)/1,0)-IFERROR(VLOOKUP($B208,'Slutlig allokering'!$B$2:$AC$462,MATCH(W$3,'Slutlig allokering'!$B$2:$AJ$2,0),FALSE)/1,0)</f>
        <v>0</v>
      </c>
      <c r="X208">
        <f>IFERROR(VLOOKUP($B208,Kraftvärmeprod!$B$1:$AH$479,MATCH(X$2,Kraftvärmeprod!$B$1:$AG$1,0),FALSE)/1,0)-IFERROR(VLOOKUP($B208,'Slutlig allokering'!$B$2:$AC$462,MATCH(X$3,'Slutlig allokering'!$B$2:$AJ$2,0),FALSE)/1,0)</f>
        <v>0</v>
      </c>
      <c r="Y208">
        <f>IFERROR(VLOOKUP($B208,Kraftvärmeprod!$B$1:$AH$479,MATCH(Y$2,Kraftvärmeprod!$B$1:$AG$1,0),FALSE)/1,0)-IFERROR(VLOOKUP($B208,'Slutlig allokering'!$B$2:$AC$462,MATCH(Y$3,'Slutlig allokering'!$B$2:$AJ$2,0),FALSE)/1,0)</f>
        <v>0</v>
      </c>
      <c r="Z208">
        <f>IFERROR(VLOOKUP($B208,Kraftvärmeprod!$B$1:$AH$479,MATCH(Z$2,Kraftvärmeprod!$B$1:$AG$1,0),FALSE)/1,0)-IFERROR(VLOOKUP($B208,'Slutlig allokering'!$B$2:$AC$462,MATCH(Z$3,'Slutlig allokering'!$B$2:$AJ$2,0),FALSE)/1,0)</f>
        <v>0</v>
      </c>
      <c r="AA208">
        <f>IFERROR(VLOOKUP($B208,Kraftvärmeprod!$B$1:$AH$479,MATCH(AA$2,Kraftvärmeprod!$B$1:$AG$1,0),FALSE)/1,0)-IFERROR(VLOOKUP($B208,'Slutlig allokering'!$B$2:$AC$462,MATCH(AA$3,'Slutlig allokering'!$B$2:$AJ$2,0),FALSE)/1,0)</f>
        <v>0</v>
      </c>
      <c r="AB208">
        <f>IFERROR(VLOOKUP($B208,Kraftvärmeprod!$B$1:$AH$479,MATCH(AB$2,Kraftvärmeprod!$B$1:$AG$1,0),FALSE)/1,0)-IFERROR(VLOOKUP($B208,'Slutlig allokering'!$B$2:$AC$462,MATCH(AB$3,'Slutlig allokering'!$B$2:$AJ$2,0),FALSE)/1,0)</f>
        <v>0</v>
      </c>
      <c r="AE208">
        <f t="shared" si="6"/>
        <v>0</v>
      </c>
      <c r="AG208">
        <f>IFERROR(VLOOKUP(B208,'Slutlig allokering'!$B$2:$AJ$462,MATCH("Summa justerad allokerad tillförd energi (utan hjälpel och rökgaskondensering):",'Slutlig allokering'!$B$2:$AK$2,0),FALSE)/1,"")</f>
        <v>0</v>
      </c>
      <c r="AI208" s="55" t="str">
        <f>IFERROR(1-VLOOKUP(B208,'Slutlig allokering'!$B$2:$AJ$462,MATCH("Andel av bränsle i kvv som allokerats till värme, exklusive rökgaskondensering och hjälpel",'Slutlig allokering'!$B$2:$AK$2,0),FALSE),"")</f>
        <v/>
      </c>
      <c r="AK208" s="55" t="str">
        <f t="shared" si="7"/>
        <v/>
      </c>
    </row>
    <row r="209" spans="1:37" x14ac:dyDescent="0.35">
      <c r="A209" s="28" t="s">
        <v>272</v>
      </c>
      <c r="B209" s="28" t="s">
        <v>276</v>
      </c>
      <c r="C209">
        <f>IFERROR(VLOOKUP($B209,Kraftvärmeprod!$B$1:$AH$479,MATCH(C$3,Kraftvärmeprod!$B$1:$AG$1,0),FALSE)/1,"")</f>
        <v>72.599999999999994</v>
      </c>
      <c r="D209">
        <f>IFERROR(VLOOKUP($B209,Kraftvärmeprod!$B$1:$AH$479,MATCH(D$3,Kraftvärmeprod!$B$1:$AG$1,0),FALSE)/1,"")</f>
        <v>5.7</v>
      </c>
      <c r="E209">
        <f>IFERROR(VLOOKUP($B209,Kraftvärmeprod!$B$1:$AH$479,MATCH(E$2,Kraftvärmeprod!$B$1:$AG$1,0),FALSE)/1,0)-IFERROR(VLOOKUP($B209,'Slutlig allokering'!$B$2:$AC$462,MATCH(E$3,'Slutlig allokering'!$B$2:$AJ$2,0),FALSE)/1,0)</f>
        <v>0</v>
      </c>
      <c r="F209">
        <f>IFERROR(VLOOKUP($B209,Kraftvärmeprod!$B$1:$AH$479,MATCH(F$2,Kraftvärmeprod!$B$1:$AG$1,0),FALSE)/1,0)-IFERROR(VLOOKUP($B209,'Slutlig allokering'!$B$2:$AC$462,MATCH(F$3,'Slutlig allokering'!$B$2:$AJ$2,0),FALSE)/1,0)</f>
        <v>0</v>
      </c>
      <c r="G209">
        <f>IFERROR(VLOOKUP($B209,Kraftvärmeprod!$B$1:$AH$479,MATCH(G$2,Kraftvärmeprod!$B$1:$AG$1,0),FALSE)/1,0)-IFERROR(VLOOKUP($B209,'Slutlig allokering'!$B$2:$AC$462,MATCH(G$3,'Slutlig allokering'!$B$2:$AJ$2,0),FALSE)/1,0)</f>
        <v>5.078599999999998</v>
      </c>
      <c r="H209">
        <f>IFERROR(VLOOKUP($B209,Kraftvärmeprod!$B$1:$AH$479,MATCH(H$2,Kraftvärmeprod!$B$1:$AG$1,0),FALSE)/1,0)-IFERROR(VLOOKUP($B209,'Slutlig allokering'!$B$2:$AC$462,MATCH(H$3,'Slutlig allokering'!$B$2:$AJ$2,0),FALSE)/1,0)</f>
        <v>0</v>
      </c>
      <c r="I209">
        <f>IFERROR(VLOOKUP($B209,Kraftvärmeprod!$B$1:$AH$479,MATCH(I$2,Kraftvärmeprod!$B$1:$AG$1,0),FALSE)/1,0)-IFERROR(VLOOKUP($B209,'Slutlig allokering'!$B$2:$AC$462,MATCH(I$3,'Slutlig allokering'!$B$2:$AJ$2,0),FALSE)/1,0)</f>
        <v>0</v>
      </c>
      <c r="J209">
        <f>IFERROR(VLOOKUP($B209,Kraftvärmeprod!$B$1:$AH$479,MATCH(J$2,Kraftvärmeprod!$B$1:$AG$1,0),FALSE)/1,0)-IFERROR(VLOOKUP($B209,'Slutlig allokering'!$B$2:$AC$462,MATCH(J$3,'Slutlig allokering'!$B$2:$AJ$2,0),FALSE)/1,0)</f>
        <v>0</v>
      </c>
      <c r="K209">
        <f>IFERROR(VLOOKUP($B209,Kraftvärmeprod!$B$1:$AH$479,MATCH(K$2,Kraftvärmeprod!$B$1:$AG$1,0),FALSE)/1,0)-IFERROR(VLOOKUP($B209,'Slutlig allokering'!$B$2:$AC$462,MATCH(K$3,'Slutlig allokering'!$B$2:$AJ$2,0),FALSE)/1,0)</f>
        <v>0</v>
      </c>
      <c r="L209">
        <f>IFERROR(VLOOKUP($B209,Kraftvärmeprod!$B$1:$AH$479,MATCH(L$2,Kraftvärmeprod!$B$1:$AG$1,0),FALSE)/1,0)-IFERROR(VLOOKUP($B209,'Slutlig allokering'!$B$2:$AC$462,MATCH(L$3,'Slutlig allokering'!$B$2:$AJ$2,0),FALSE)/1,0)</f>
        <v>8.4587999999999965</v>
      </c>
      <c r="M209" s="143">
        <f>IFERROR(VLOOKUP($B209,Miljö!$B$1:$S$477,MATCH(M$2,Miljö!$B$1:$X$1,0),FALSE)/1,0)-IFERROR(VLOOKUP($B209,'Slutlig allokering'!$B$2:$AC$462,MATCH(M$3,'Slutlig allokering'!$B$2:$AJ$2,0),FALSE)/1,0)</f>
        <v>0.69639999999999969</v>
      </c>
      <c r="N209">
        <f>IFERROR(VLOOKUP($B209,Kraftvärmeprod!$B$1:$AH$479,MATCH(N$2,Kraftvärmeprod!$B$1:$AG$1,0),FALSE)/1,0)-IFERROR(VLOOKUP($B209,'Slutlig allokering'!$B$2:$AC$462,MATCH(N$3,'Slutlig allokering'!$B$2:$AJ$2,0),FALSE)/1,0)</f>
        <v>0</v>
      </c>
      <c r="O209">
        <f>IFERROR(VLOOKUP($B209,Kraftvärmeprod!$B$1:$AH$479,MATCH(O$2,Kraftvärmeprod!$B$1:$AG$1,0),FALSE)/1,0)-IFERROR(VLOOKUP($B209,'Slutlig allokering'!$B$2:$AC$462,MATCH(O$3,'Slutlig allokering'!$B$2:$AJ$2,0),FALSE)/1,0)</f>
        <v>0</v>
      </c>
      <c r="P209">
        <f>IFERROR(VLOOKUP($B209,Kraftvärmeprod!$B$1:$AH$479,MATCH(P$2,Kraftvärmeprod!$B$1:$AG$1,0),FALSE)/1,0)-IFERROR(VLOOKUP($B209,'Slutlig allokering'!$B$2:$AC$462,MATCH(P$3,'Slutlig allokering'!$B$2:$AJ$2,0),FALSE)/1,0)</f>
        <v>0</v>
      </c>
      <c r="Q209">
        <f>IFERROR(VLOOKUP($B209,Kraftvärmeprod!$B$1:$AH$479,MATCH(Q$2,Kraftvärmeprod!$B$1:$AG$1,0),FALSE)/1,0)-IFERROR(VLOOKUP($B209,'Slutlig allokering'!$B$2:$AC$462,MATCH(Q$3,'Slutlig allokering'!$B$2:$AJ$2,0),FALSE)/1,0)</f>
        <v>0</v>
      </c>
      <c r="R209">
        <f>IFERROR(VLOOKUP($B209,Kraftvärmeprod!$B$1:$AH$479,MATCH(R$2,Kraftvärmeprod!$B$1:$AG$1,0),FALSE)/1,0)-IFERROR(VLOOKUP($B209,'Slutlig allokering'!$B$2:$AC$462,MATCH(R$3,'Slutlig allokering'!$B$2:$AJ$2,0),FALSE)/1,0)</f>
        <v>3.3800999999999988</v>
      </c>
      <c r="S209">
        <f>IFERROR(VLOOKUP($B209,Kraftvärmeprod!$B$1:$AH$479,MATCH(S$2,Kraftvärmeprod!$B$1:$AG$1,0),FALSE)/1,0)-IFERROR(VLOOKUP($B209,'Slutlig allokering'!$B$2:$AC$462,MATCH(S$3,'Slutlig allokering'!$B$2:$AJ$2,0),FALSE)/1,0)</f>
        <v>0</v>
      </c>
      <c r="T209">
        <f>IFERROR(VLOOKUP($B209,Kraftvärmeprod!$B$1:$AH$479,MATCH(T$2,Kraftvärmeprod!$B$1:$AG$1,0),FALSE)/1,0)-IFERROR(VLOOKUP($B209,'Slutlig allokering'!$B$2:$AC$462,MATCH(T$3,'Slutlig allokering'!$B$2:$AJ$2,0),FALSE)/1,0)</f>
        <v>0</v>
      </c>
      <c r="U209">
        <f>IFERROR(VLOOKUP($B209,Kraftvärmeprod!$B$1:$AH$479,MATCH(U$2,Kraftvärmeprod!$B$1:$AG$1,0),FALSE)/1,0)-IFERROR(VLOOKUP($B209,'Slutlig allokering'!$B$2:$AC$462,MATCH(U$3,'Slutlig allokering'!$B$2:$AJ$2,0),FALSE)/1,0)</f>
        <v>0</v>
      </c>
      <c r="V209">
        <f>IFERROR(VLOOKUP($B209,Kraftvärmeprod!$B$1:$AH$479,MATCH(V$2,Kraftvärmeprod!$B$1:$AG$1,0),FALSE)/1,0)-IFERROR(VLOOKUP($B209,'Slutlig allokering'!$B$2:$AC$462,MATCH(V$3,'Slutlig allokering'!$B$2:$AJ$2,0),FALSE)/1,0)</f>
        <v>0</v>
      </c>
      <c r="W209">
        <f>IFERROR(VLOOKUP($B209,Kraftvärmeprod!$B$1:$AH$479,MATCH(W$2,Kraftvärmeprod!$B$1:$AG$1,0),FALSE)/1,0)-IFERROR(VLOOKUP($B209,'Slutlig allokering'!$B$2:$AC$462,MATCH(W$3,'Slutlig allokering'!$B$2:$AJ$2,0),FALSE)/1,0)</f>
        <v>0</v>
      </c>
      <c r="X209">
        <f>IFERROR(VLOOKUP($B209,Kraftvärmeprod!$B$1:$AH$479,MATCH(X$2,Kraftvärmeprod!$B$1:$AG$1,0),FALSE)/1,0)-IFERROR(VLOOKUP($B209,'Slutlig allokering'!$B$2:$AC$462,MATCH(X$3,'Slutlig allokering'!$B$2:$AJ$2,0),FALSE)/1,0)</f>
        <v>0</v>
      </c>
      <c r="Y209">
        <f>IFERROR(VLOOKUP($B209,Kraftvärmeprod!$B$1:$AH$479,MATCH(Y$2,Kraftvärmeprod!$B$1:$AG$1,0),FALSE)/1,0)-IFERROR(VLOOKUP($B209,'Slutlig allokering'!$B$2:$AC$462,MATCH(Y$3,'Slutlig allokering'!$B$2:$AJ$2,0),FALSE)/1,0)</f>
        <v>0</v>
      </c>
      <c r="Z209">
        <f>IFERROR(VLOOKUP($B209,Kraftvärmeprod!$B$1:$AH$479,MATCH(Z$2,Kraftvärmeprod!$B$1:$AG$1,0),FALSE)/1,0)-IFERROR(VLOOKUP($B209,'Slutlig allokering'!$B$2:$AC$462,MATCH(Z$3,'Slutlig allokering'!$B$2:$AJ$2,0),FALSE)/1,0)</f>
        <v>0</v>
      </c>
      <c r="AA209">
        <f>IFERROR(VLOOKUP($B209,Kraftvärmeprod!$B$1:$AH$479,MATCH(AA$2,Kraftvärmeprod!$B$1:$AG$1,0),FALSE)/1,0)-IFERROR(VLOOKUP($B209,'Slutlig allokering'!$B$2:$AC$462,MATCH(AA$3,'Slutlig allokering'!$B$2:$AJ$2,0),FALSE)/1,0)</f>
        <v>0</v>
      </c>
      <c r="AB209">
        <f>IFERROR(VLOOKUP($B209,Kraftvärmeprod!$B$1:$AH$479,MATCH(AB$2,Kraftvärmeprod!$B$1:$AG$1,0),FALSE)/1,0)-IFERROR(VLOOKUP($B209,'Slutlig allokering'!$B$2:$AC$462,MATCH(AB$3,'Slutlig allokering'!$B$2:$AJ$2,0),FALSE)/1,0)</f>
        <v>0</v>
      </c>
      <c r="AE209">
        <f t="shared" si="6"/>
        <v>16.917499999999993</v>
      </c>
      <c r="AG209">
        <f>IFERROR(VLOOKUP(B209,'Slutlig allokering'!$B$2:$AJ$462,MATCH("Summa justerad allokerad tillförd energi (utan hjälpel och rökgaskondensering):",'Slutlig allokering'!$B$2:$AK$2,0),FALSE)/1,"")</f>
        <v>82.68249999999999</v>
      </c>
      <c r="AI209" s="55">
        <f>IFERROR(1-VLOOKUP(B209,'Slutlig allokering'!$B$2:$AJ$462,MATCH("Andel av bränsle i kvv som allokerats till värme, exklusive rökgaskondensering och hjälpel",'Slutlig allokering'!$B$2:$AK$2,0),FALSE),"")</f>
        <v>0.16985441767068277</v>
      </c>
      <c r="AK209" s="55">
        <f t="shared" si="7"/>
        <v>0.16985441767068271</v>
      </c>
    </row>
    <row r="210" spans="1:37" x14ac:dyDescent="0.35">
      <c r="A210" s="28" t="s">
        <v>277</v>
      </c>
      <c r="B210" s="28" t="s">
        <v>278</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allokering'!$B$2:$AC$462,MATCH(E$3,'Slutlig allokering'!$B$2:$AJ$2,0),FALSE)/1,0)</f>
        <v>0</v>
      </c>
      <c r="F210">
        <f>IFERROR(VLOOKUP($B210,Kraftvärmeprod!$B$1:$AH$479,MATCH(F$2,Kraftvärmeprod!$B$1:$AG$1,0),FALSE)/1,0)-IFERROR(VLOOKUP($B210,'Slutlig allokering'!$B$2:$AC$462,MATCH(F$3,'Slutlig allokering'!$B$2:$AJ$2,0),FALSE)/1,0)</f>
        <v>0</v>
      </c>
      <c r="G210">
        <f>IFERROR(VLOOKUP($B210,Kraftvärmeprod!$B$1:$AH$479,MATCH(G$2,Kraftvärmeprod!$B$1:$AG$1,0),FALSE)/1,0)-IFERROR(VLOOKUP($B210,'Slutlig allokering'!$B$2:$AC$462,MATCH(G$3,'Slutlig allokering'!$B$2:$AJ$2,0),FALSE)/1,0)</f>
        <v>0</v>
      </c>
      <c r="H210">
        <f>IFERROR(VLOOKUP($B210,Kraftvärmeprod!$B$1:$AH$479,MATCH(H$2,Kraftvärmeprod!$B$1:$AG$1,0),FALSE)/1,0)-IFERROR(VLOOKUP($B210,'Slutlig allokering'!$B$2:$AC$462,MATCH(H$3,'Slutlig allokering'!$B$2:$AJ$2,0),FALSE)/1,0)</f>
        <v>0</v>
      </c>
      <c r="I210">
        <f>IFERROR(VLOOKUP($B210,Kraftvärmeprod!$B$1:$AH$479,MATCH(I$2,Kraftvärmeprod!$B$1:$AG$1,0),FALSE)/1,0)-IFERROR(VLOOKUP($B210,'Slutlig allokering'!$B$2:$AC$462,MATCH(I$3,'Slutlig allokering'!$B$2:$AJ$2,0),FALSE)/1,0)</f>
        <v>0</v>
      </c>
      <c r="J210">
        <f>IFERROR(VLOOKUP($B210,Kraftvärmeprod!$B$1:$AH$479,MATCH(J$2,Kraftvärmeprod!$B$1:$AG$1,0),FALSE)/1,0)-IFERROR(VLOOKUP($B210,'Slutlig allokering'!$B$2:$AC$462,MATCH(J$3,'Slutlig allokering'!$B$2:$AJ$2,0),FALSE)/1,0)</f>
        <v>0</v>
      </c>
      <c r="K210">
        <f>IFERROR(VLOOKUP($B210,Kraftvärmeprod!$B$1:$AH$479,MATCH(K$2,Kraftvärmeprod!$B$1:$AG$1,0),FALSE)/1,0)-IFERROR(VLOOKUP($B210,'Slutlig allokering'!$B$2:$AC$462,MATCH(K$3,'Slutlig allokering'!$B$2:$AJ$2,0),FALSE)/1,0)</f>
        <v>0</v>
      </c>
      <c r="L210">
        <f>IFERROR(VLOOKUP($B210,Kraftvärmeprod!$B$1:$AH$479,MATCH(L$2,Kraftvärmeprod!$B$1:$AG$1,0),FALSE)/1,0)-IFERROR(VLOOKUP($B210,'Slutlig allokering'!$B$2:$AC$462,MATCH(L$3,'Slutlig allokering'!$B$2:$AJ$2,0),FALSE)/1,0)</f>
        <v>0</v>
      </c>
      <c r="M210" s="143">
        <f>IFERROR(VLOOKUP($B210,Miljö!$B$1:$S$477,MATCH(M$2,Miljö!$B$1:$X$1,0),FALSE)/1,0)-IFERROR(VLOOKUP($B210,'Slutlig allokering'!$B$2:$AC$462,MATCH(M$3,'Slutlig allokering'!$B$2:$AJ$2,0),FALSE)/1,0)</f>
        <v>0</v>
      </c>
      <c r="N210">
        <f>IFERROR(VLOOKUP($B210,Kraftvärmeprod!$B$1:$AH$479,MATCH(N$2,Kraftvärmeprod!$B$1:$AG$1,0),FALSE)/1,0)-IFERROR(VLOOKUP($B210,'Slutlig allokering'!$B$2:$AC$462,MATCH(N$3,'Slutlig allokering'!$B$2:$AJ$2,0),FALSE)/1,0)</f>
        <v>0</v>
      </c>
      <c r="O210">
        <f>IFERROR(VLOOKUP($B210,Kraftvärmeprod!$B$1:$AH$479,MATCH(O$2,Kraftvärmeprod!$B$1:$AG$1,0),FALSE)/1,0)-IFERROR(VLOOKUP($B210,'Slutlig allokering'!$B$2:$AC$462,MATCH(O$3,'Slutlig allokering'!$B$2:$AJ$2,0),FALSE)/1,0)</f>
        <v>0</v>
      </c>
      <c r="P210">
        <f>IFERROR(VLOOKUP($B210,Kraftvärmeprod!$B$1:$AH$479,MATCH(P$2,Kraftvärmeprod!$B$1:$AG$1,0),FALSE)/1,0)-IFERROR(VLOOKUP($B210,'Slutlig allokering'!$B$2:$AC$462,MATCH(P$3,'Slutlig allokering'!$B$2:$AJ$2,0),FALSE)/1,0)</f>
        <v>0</v>
      </c>
      <c r="Q210">
        <f>IFERROR(VLOOKUP($B210,Kraftvärmeprod!$B$1:$AH$479,MATCH(Q$2,Kraftvärmeprod!$B$1:$AG$1,0),FALSE)/1,0)-IFERROR(VLOOKUP($B210,'Slutlig allokering'!$B$2:$AC$462,MATCH(Q$3,'Slutlig allokering'!$B$2:$AJ$2,0),FALSE)/1,0)</f>
        <v>0</v>
      </c>
      <c r="R210">
        <f>IFERROR(VLOOKUP($B210,Kraftvärmeprod!$B$1:$AH$479,MATCH(R$2,Kraftvärmeprod!$B$1:$AG$1,0),FALSE)/1,0)-IFERROR(VLOOKUP($B210,'Slutlig allokering'!$B$2:$AC$462,MATCH(R$3,'Slutlig allokering'!$B$2:$AJ$2,0),FALSE)/1,0)</f>
        <v>0</v>
      </c>
      <c r="S210">
        <f>IFERROR(VLOOKUP($B210,Kraftvärmeprod!$B$1:$AH$479,MATCH(S$2,Kraftvärmeprod!$B$1:$AG$1,0),FALSE)/1,0)-IFERROR(VLOOKUP($B210,'Slutlig allokering'!$B$2:$AC$462,MATCH(S$3,'Slutlig allokering'!$B$2:$AJ$2,0),FALSE)/1,0)</f>
        <v>0</v>
      </c>
      <c r="T210">
        <f>IFERROR(VLOOKUP($B210,Kraftvärmeprod!$B$1:$AH$479,MATCH(T$2,Kraftvärmeprod!$B$1:$AG$1,0),FALSE)/1,0)-IFERROR(VLOOKUP($B210,'Slutlig allokering'!$B$2:$AC$462,MATCH(T$3,'Slutlig allokering'!$B$2:$AJ$2,0),FALSE)/1,0)</f>
        <v>0</v>
      </c>
      <c r="U210">
        <f>IFERROR(VLOOKUP($B210,Kraftvärmeprod!$B$1:$AH$479,MATCH(U$2,Kraftvärmeprod!$B$1:$AG$1,0),FALSE)/1,0)-IFERROR(VLOOKUP($B210,'Slutlig allokering'!$B$2:$AC$462,MATCH(U$3,'Slutlig allokering'!$B$2:$AJ$2,0),FALSE)/1,0)</f>
        <v>0</v>
      </c>
      <c r="V210">
        <f>IFERROR(VLOOKUP($B210,Kraftvärmeprod!$B$1:$AH$479,MATCH(V$2,Kraftvärmeprod!$B$1:$AG$1,0),FALSE)/1,0)-IFERROR(VLOOKUP($B210,'Slutlig allokering'!$B$2:$AC$462,MATCH(V$3,'Slutlig allokering'!$B$2:$AJ$2,0),FALSE)/1,0)</f>
        <v>0</v>
      </c>
      <c r="W210">
        <f>IFERROR(VLOOKUP($B210,Kraftvärmeprod!$B$1:$AH$479,MATCH(W$2,Kraftvärmeprod!$B$1:$AG$1,0),FALSE)/1,0)-IFERROR(VLOOKUP($B210,'Slutlig allokering'!$B$2:$AC$462,MATCH(W$3,'Slutlig allokering'!$B$2:$AJ$2,0),FALSE)/1,0)</f>
        <v>0</v>
      </c>
      <c r="X210">
        <f>IFERROR(VLOOKUP($B210,Kraftvärmeprod!$B$1:$AH$479,MATCH(X$2,Kraftvärmeprod!$B$1:$AG$1,0),FALSE)/1,0)-IFERROR(VLOOKUP($B210,'Slutlig allokering'!$B$2:$AC$462,MATCH(X$3,'Slutlig allokering'!$B$2:$AJ$2,0),FALSE)/1,0)</f>
        <v>0</v>
      </c>
      <c r="Y210">
        <f>IFERROR(VLOOKUP($B210,Kraftvärmeprod!$B$1:$AH$479,MATCH(Y$2,Kraftvärmeprod!$B$1:$AG$1,0),FALSE)/1,0)-IFERROR(VLOOKUP($B210,'Slutlig allokering'!$B$2:$AC$462,MATCH(Y$3,'Slutlig allokering'!$B$2:$AJ$2,0),FALSE)/1,0)</f>
        <v>0</v>
      </c>
      <c r="Z210">
        <f>IFERROR(VLOOKUP($B210,Kraftvärmeprod!$B$1:$AH$479,MATCH(Z$2,Kraftvärmeprod!$B$1:$AG$1,0),FALSE)/1,0)-IFERROR(VLOOKUP($B210,'Slutlig allokering'!$B$2:$AC$462,MATCH(Z$3,'Slutlig allokering'!$B$2:$AJ$2,0),FALSE)/1,0)</f>
        <v>0</v>
      </c>
      <c r="AA210">
        <f>IFERROR(VLOOKUP($B210,Kraftvärmeprod!$B$1:$AH$479,MATCH(AA$2,Kraftvärmeprod!$B$1:$AG$1,0),FALSE)/1,0)-IFERROR(VLOOKUP($B210,'Slutlig allokering'!$B$2:$AC$462,MATCH(AA$3,'Slutlig allokering'!$B$2:$AJ$2,0),FALSE)/1,0)</f>
        <v>0</v>
      </c>
      <c r="AB210">
        <f>IFERROR(VLOOKUP($B210,Kraftvärmeprod!$B$1:$AH$479,MATCH(AB$2,Kraftvärmeprod!$B$1:$AG$1,0),FALSE)/1,0)-IFERROR(VLOOKUP($B210,'Slutlig allokering'!$B$2:$AC$462,MATCH(AB$3,'Slutlig allokering'!$B$2:$AJ$2,0),FALSE)/1,0)</f>
        <v>0</v>
      </c>
      <c r="AE210">
        <f t="shared" si="6"/>
        <v>0</v>
      </c>
      <c r="AG210">
        <f>IFERROR(VLOOKUP(B210,'Slutlig allokering'!$B$2:$AJ$462,MATCH("Summa justerad allokerad tillförd energi (utan hjälpel och rökgaskondensering):",'Slutlig allokering'!$B$2:$AK$2,0),FALSE)/1,"")</f>
        <v>0</v>
      </c>
      <c r="AI210" s="55" t="str">
        <f>IFERROR(1-VLOOKUP(B210,'Slutlig allokering'!$B$2:$AJ$462,MATCH("Andel av bränsle i kvv som allokerats till värme, exklusive rökgaskondensering och hjälpel",'Slutlig allokering'!$B$2:$AK$2,0),FALSE),"")</f>
        <v/>
      </c>
      <c r="AK210" s="55" t="str">
        <f t="shared" si="7"/>
        <v/>
      </c>
    </row>
    <row r="211" spans="1:37" x14ac:dyDescent="0.35">
      <c r="A211" s="28" t="s">
        <v>277</v>
      </c>
      <c r="B211" s="28" t="s">
        <v>279</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allokering'!$B$2:$AC$462,MATCH(E$3,'Slutlig allokering'!$B$2:$AJ$2,0),FALSE)/1,0)</f>
        <v>0</v>
      </c>
      <c r="F211">
        <f>IFERROR(VLOOKUP($B211,Kraftvärmeprod!$B$1:$AH$479,MATCH(F$2,Kraftvärmeprod!$B$1:$AG$1,0),FALSE)/1,0)-IFERROR(VLOOKUP($B211,'Slutlig allokering'!$B$2:$AC$462,MATCH(F$3,'Slutlig allokering'!$B$2:$AJ$2,0),FALSE)/1,0)</f>
        <v>0</v>
      </c>
      <c r="G211">
        <f>IFERROR(VLOOKUP($B211,Kraftvärmeprod!$B$1:$AH$479,MATCH(G$2,Kraftvärmeprod!$B$1:$AG$1,0),FALSE)/1,0)-IFERROR(VLOOKUP($B211,'Slutlig allokering'!$B$2:$AC$462,MATCH(G$3,'Slutlig allokering'!$B$2:$AJ$2,0),FALSE)/1,0)</f>
        <v>0</v>
      </c>
      <c r="H211">
        <f>IFERROR(VLOOKUP($B211,Kraftvärmeprod!$B$1:$AH$479,MATCH(H$2,Kraftvärmeprod!$B$1:$AG$1,0),FALSE)/1,0)-IFERROR(VLOOKUP($B211,'Slutlig allokering'!$B$2:$AC$462,MATCH(H$3,'Slutlig allokering'!$B$2:$AJ$2,0),FALSE)/1,0)</f>
        <v>0</v>
      </c>
      <c r="I211">
        <f>IFERROR(VLOOKUP($B211,Kraftvärmeprod!$B$1:$AH$479,MATCH(I$2,Kraftvärmeprod!$B$1:$AG$1,0),FALSE)/1,0)-IFERROR(VLOOKUP($B211,'Slutlig allokering'!$B$2:$AC$462,MATCH(I$3,'Slutlig allokering'!$B$2:$AJ$2,0),FALSE)/1,0)</f>
        <v>0</v>
      </c>
      <c r="J211">
        <f>IFERROR(VLOOKUP($B211,Kraftvärmeprod!$B$1:$AH$479,MATCH(J$2,Kraftvärmeprod!$B$1:$AG$1,0),FALSE)/1,0)-IFERROR(VLOOKUP($B211,'Slutlig allokering'!$B$2:$AC$462,MATCH(J$3,'Slutlig allokering'!$B$2:$AJ$2,0),FALSE)/1,0)</f>
        <v>0</v>
      </c>
      <c r="K211">
        <f>IFERROR(VLOOKUP($B211,Kraftvärmeprod!$B$1:$AH$479,MATCH(K$2,Kraftvärmeprod!$B$1:$AG$1,0),FALSE)/1,0)-IFERROR(VLOOKUP($B211,'Slutlig allokering'!$B$2:$AC$462,MATCH(K$3,'Slutlig allokering'!$B$2:$AJ$2,0),FALSE)/1,0)</f>
        <v>0</v>
      </c>
      <c r="L211">
        <f>IFERROR(VLOOKUP($B211,Kraftvärmeprod!$B$1:$AH$479,MATCH(L$2,Kraftvärmeprod!$B$1:$AG$1,0),FALSE)/1,0)-IFERROR(VLOOKUP($B211,'Slutlig allokering'!$B$2:$AC$462,MATCH(L$3,'Slutlig allokering'!$B$2:$AJ$2,0),FALSE)/1,0)</f>
        <v>0</v>
      </c>
      <c r="M211" s="143">
        <f>IFERROR(VLOOKUP($B211,Miljö!$B$1:$S$477,MATCH(M$2,Miljö!$B$1:$X$1,0),FALSE)/1,0)-IFERROR(VLOOKUP($B211,'Slutlig allokering'!$B$2:$AC$462,MATCH(M$3,'Slutlig allokering'!$B$2:$AJ$2,0),FALSE)/1,0)</f>
        <v>0</v>
      </c>
      <c r="N211">
        <f>IFERROR(VLOOKUP($B211,Kraftvärmeprod!$B$1:$AH$479,MATCH(N$2,Kraftvärmeprod!$B$1:$AG$1,0),FALSE)/1,0)-IFERROR(VLOOKUP($B211,'Slutlig allokering'!$B$2:$AC$462,MATCH(N$3,'Slutlig allokering'!$B$2:$AJ$2,0),FALSE)/1,0)</f>
        <v>0</v>
      </c>
      <c r="O211">
        <f>IFERROR(VLOOKUP($B211,Kraftvärmeprod!$B$1:$AH$479,MATCH(O$2,Kraftvärmeprod!$B$1:$AG$1,0),FALSE)/1,0)-IFERROR(VLOOKUP($B211,'Slutlig allokering'!$B$2:$AC$462,MATCH(O$3,'Slutlig allokering'!$B$2:$AJ$2,0),FALSE)/1,0)</f>
        <v>0</v>
      </c>
      <c r="P211">
        <f>IFERROR(VLOOKUP($B211,Kraftvärmeprod!$B$1:$AH$479,MATCH(P$2,Kraftvärmeprod!$B$1:$AG$1,0),FALSE)/1,0)-IFERROR(VLOOKUP($B211,'Slutlig allokering'!$B$2:$AC$462,MATCH(P$3,'Slutlig allokering'!$B$2:$AJ$2,0),FALSE)/1,0)</f>
        <v>0</v>
      </c>
      <c r="Q211">
        <f>IFERROR(VLOOKUP($B211,Kraftvärmeprod!$B$1:$AH$479,MATCH(Q$2,Kraftvärmeprod!$B$1:$AG$1,0),FALSE)/1,0)-IFERROR(VLOOKUP($B211,'Slutlig allokering'!$B$2:$AC$462,MATCH(Q$3,'Slutlig allokering'!$B$2:$AJ$2,0),FALSE)/1,0)</f>
        <v>0</v>
      </c>
      <c r="R211">
        <f>IFERROR(VLOOKUP($B211,Kraftvärmeprod!$B$1:$AH$479,MATCH(R$2,Kraftvärmeprod!$B$1:$AG$1,0),FALSE)/1,0)-IFERROR(VLOOKUP($B211,'Slutlig allokering'!$B$2:$AC$462,MATCH(R$3,'Slutlig allokering'!$B$2:$AJ$2,0),FALSE)/1,0)</f>
        <v>0</v>
      </c>
      <c r="S211">
        <f>IFERROR(VLOOKUP($B211,Kraftvärmeprod!$B$1:$AH$479,MATCH(S$2,Kraftvärmeprod!$B$1:$AG$1,0),FALSE)/1,0)-IFERROR(VLOOKUP($B211,'Slutlig allokering'!$B$2:$AC$462,MATCH(S$3,'Slutlig allokering'!$B$2:$AJ$2,0),FALSE)/1,0)</f>
        <v>0</v>
      </c>
      <c r="T211">
        <f>IFERROR(VLOOKUP($B211,Kraftvärmeprod!$B$1:$AH$479,MATCH(T$2,Kraftvärmeprod!$B$1:$AG$1,0),FALSE)/1,0)-IFERROR(VLOOKUP($B211,'Slutlig allokering'!$B$2:$AC$462,MATCH(T$3,'Slutlig allokering'!$B$2:$AJ$2,0),FALSE)/1,0)</f>
        <v>0</v>
      </c>
      <c r="U211">
        <f>IFERROR(VLOOKUP($B211,Kraftvärmeprod!$B$1:$AH$479,MATCH(U$2,Kraftvärmeprod!$B$1:$AG$1,0),FALSE)/1,0)-IFERROR(VLOOKUP($B211,'Slutlig allokering'!$B$2:$AC$462,MATCH(U$3,'Slutlig allokering'!$B$2:$AJ$2,0),FALSE)/1,0)</f>
        <v>0</v>
      </c>
      <c r="V211">
        <f>IFERROR(VLOOKUP($B211,Kraftvärmeprod!$B$1:$AH$479,MATCH(V$2,Kraftvärmeprod!$B$1:$AG$1,0),FALSE)/1,0)-IFERROR(VLOOKUP($B211,'Slutlig allokering'!$B$2:$AC$462,MATCH(V$3,'Slutlig allokering'!$B$2:$AJ$2,0),FALSE)/1,0)</f>
        <v>0</v>
      </c>
      <c r="W211">
        <f>IFERROR(VLOOKUP($B211,Kraftvärmeprod!$B$1:$AH$479,MATCH(W$2,Kraftvärmeprod!$B$1:$AG$1,0),FALSE)/1,0)-IFERROR(VLOOKUP($B211,'Slutlig allokering'!$B$2:$AC$462,MATCH(W$3,'Slutlig allokering'!$B$2:$AJ$2,0),FALSE)/1,0)</f>
        <v>0</v>
      </c>
      <c r="X211">
        <f>IFERROR(VLOOKUP($B211,Kraftvärmeprod!$B$1:$AH$479,MATCH(X$2,Kraftvärmeprod!$B$1:$AG$1,0),FALSE)/1,0)-IFERROR(VLOOKUP($B211,'Slutlig allokering'!$B$2:$AC$462,MATCH(X$3,'Slutlig allokering'!$B$2:$AJ$2,0),FALSE)/1,0)</f>
        <v>0</v>
      </c>
      <c r="Y211">
        <f>IFERROR(VLOOKUP($B211,Kraftvärmeprod!$B$1:$AH$479,MATCH(Y$2,Kraftvärmeprod!$B$1:$AG$1,0),FALSE)/1,0)-IFERROR(VLOOKUP($B211,'Slutlig allokering'!$B$2:$AC$462,MATCH(Y$3,'Slutlig allokering'!$B$2:$AJ$2,0),FALSE)/1,0)</f>
        <v>0</v>
      </c>
      <c r="Z211">
        <f>IFERROR(VLOOKUP($B211,Kraftvärmeprod!$B$1:$AH$479,MATCH(Z$2,Kraftvärmeprod!$B$1:$AG$1,0),FALSE)/1,0)-IFERROR(VLOOKUP($B211,'Slutlig allokering'!$B$2:$AC$462,MATCH(Z$3,'Slutlig allokering'!$B$2:$AJ$2,0),FALSE)/1,0)</f>
        <v>0</v>
      </c>
      <c r="AA211">
        <f>IFERROR(VLOOKUP($B211,Kraftvärmeprod!$B$1:$AH$479,MATCH(AA$2,Kraftvärmeprod!$B$1:$AG$1,0),FALSE)/1,0)-IFERROR(VLOOKUP($B211,'Slutlig allokering'!$B$2:$AC$462,MATCH(AA$3,'Slutlig allokering'!$B$2:$AJ$2,0),FALSE)/1,0)</f>
        <v>0</v>
      </c>
      <c r="AB211">
        <f>IFERROR(VLOOKUP($B211,Kraftvärmeprod!$B$1:$AH$479,MATCH(AB$2,Kraftvärmeprod!$B$1:$AG$1,0),FALSE)/1,0)-IFERROR(VLOOKUP($B211,'Slutlig allokering'!$B$2:$AC$462,MATCH(AB$3,'Slutlig allokering'!$B$2:$AJ$2,0),FALSE)/1,0)</f>
        <v>0</v>
      </c>
      <c r="AE211">
        <f t="shared" si="6"/>
        <v>0</v>
      </c>
      <c r="AG211">
        <f>IFERROR(VLOOKUP(B211,'Slutlig allokering'!$B$2:$AJ$462,MATCH("Summa justerad allokerad tillförd energi (utan hjälpel och rökgaskondensering):",'Slutlig allokering'!$B$2:$AK$2,0),FALSE)/1,"")</f>
        <v>0</v>
      </c>
      <c r="AI211" s="55" t="str">
        <f>IFERROR(1-VLOOKUP(B211,'Slutlig allokering'!$B$2:$AJ$462,MATCH("Andel av bränsle i kvv som allokerats till värme, exklusive rökgaskondensering och hjälpel",'Slutlig allokering'!$B$2:$AK$2,0),FALSE),"")</f>
        <v/>
      </c>
      <c r="AK211" s="55" t="str">
        <f t="shared" si="7"/>
        <v/>
      </c>
    </row>
    <row r="212" spans="1:37" x14ac:dyDescent="0.35">
      <c r="A212" s="28" t="s">
        <v>280</v>
      </c>
      <c r="B212" s="28" t="s">
        <v>281</v>
      </c>
      <c r="C212">
        <f>IFERROR(VLOOKUP($B212,Kraftvärmeprod!$B$1:$AH$479,MATCH(C$3,Kraftvärmeprod!$B$1:$AG$1,0),FALSE)/1,"")</f>
        <v>129.80000000000001</v>
      </c>
      <c r="D212">
        <f>IFERROR(VLOOKUP($B212,Kraftvärmeprod!$B$1:$AH$479,MATCH(D$3,Kraftvärmeprod!$B$1:$AG$1,0),FALSE)/1,"")</f>
        <v>37.5</v>
      </c>
      <c r="E212">
        <f>IFERROR(VLOOKUP($B212,Kraftvärmeprod!$B$1:$AH$479,MATCH(E$2,Kraftvärmeprod!$B$1:$AG$1,0),FALSE)/1,0)-IFERROR(VLOOKUP($B212,'Slutlig allokering'!$B$2:$AC$462,MATCH(E$3,'Slutlig allokering'!$B$2:$AJ$2,0),FALSE)/1,0)</f>
        <v>51.545199999999994</v>
      </c>
      <c r="F212">
        <f>IFERROR(VLOOKUP($B212,Kraftvärmeprod!$B$1:$AH$479,MATCH(F$2,Kraftvärmeprod!$B$1:$AG$1,0),FALSE)/1,0)-IFERROR(VLOOKUP($B212,'Slutlig allokering'!$B$2:$AC$462,MATCH(F$3,'Slutlig allokering'!$B$2:$AJ$2,0),FALSE)/1,0)</f>
        <v>0</v>
      </c>
      <c r="G212">
        <f>IFERROR(VLOOKUP($B212,Kraftvärmeprod!$B$1:$AH$479,MATCH(G$2,Kraftvärmeprod!$B$1:$AG$1,0),FALSE)/1,0)-IFERROR(VLOOKUP($B212,'Slutlig allokering'!$B$2:$AC$462,MATCH(G$3,'Slutlig allokering'!$B$2:$AJ$2,0),FALSE)/1,0)</f>
        <v>0</v>
      </c>
      <c r="H212">
        <f>IFERROR(VLOOKUP($B212,Kraftvärmeprod!$B$1:$AH$479,MATCH(H$2,Kraftvärmeprod!$B$1:$AG$1,0),FALSE)/1,0)-IFERROR(VLOOKUP($B212,'Slutlig allokering'!$B$2:$AC$462,MATCH(H$3,'Slutlig allokering'!$B$2:$AJ$2,0),FALSE)/1,0)</f>
        <v>0</v>
      </c>
      <c r="I212">
        <f>IFERROR(VLOOKUP($B212,Kraftvärmeprod!$B$1:$AH$479,MATCH(I$2,Kraftvärmeprod!$B$1:$AG$1,0),FALSE)/1,0)-IFERROR(VLOOKUP($B212,'Slutlig allokering'!$B$2:$AC$462,MATCH(I$3,'Slutlig allokering'!$B$2:$AJ$2,0),FALSE)/1,0)</f>
        <v>0.81144000000000016</v>
      </c>
      <c r="J212">
        <f>IFERROR(VLOOKUP($B212,Kraftvärmeprod!$B$1:$AH$479,MATCH(J$2,Kraftvärmeprod!$B$1:$AG$1,0),FALSE)/1,0)-IFERROR(VLOOKUP($B212,'Slutlig allokering'!$B$2:$AC$462,MATCH(J$3,'Slutlig allokering'!$B$2:$AJ$2,0),FALSE)/1,0)</f>
        <v>0</v>
      </c>
      <c r="K212">
        <f>IFERROR(VLOOKUP($B212,Kraftvärmeprod!$B$1:$AH$479,MATCH(K$2,Kraftvärmeprod!$B$1:$AG$1,0),FALSE)/1,0)-IFERROR(VLOOKUP($B212,'Slutlig allokering'!$B$2:$AC$462,MATCH(K$3,'Slutlig allokering'!$B$2:$AJ$2,0),FALSE)/1,0)</f>
        <v>0</v>
      </c>
      <c r="L212">
        <f>IFERROR(VLOOKUP($B212,Kraftvärmeprod!$B$1:$AH$479,MATCH(L$2,Kraftvärmeprod!$B$1:$AG$1,0),FALSE)/1,0)-IFERROR(VLOOKUP($B212,'Slutlig allokering'!$B$2:$AC$462,MATCH(L$3,'Slutlig allokering'!$B$2:$AJ$2,0),FALSE)/1,0)</f>
        <v>0</v>
      </c>
      <c r="M212" s="143">
        <f>IFERROR(VLOOKUP($B212,Miljö!$B$1:$S$477,MATCH(M$2,Miljö!$B$1:$X$1,0),FALSE)/1,0)-IFERROR(VLOOKUP($B212,'Slutlig allokering'!$B$2:$AC$462,MATCH(M$3,'Slutlig allokering'!$B$2:$AJ$2,0),FALSE)/1,0)</f>
        <v>4.2988599999999995</v>
      </c>
      <c r="N212">
        <f>IFERROR(VLOOKUP($B212,Kraftvärmeprod!$B$1:$AH$479,MATCH(N$2,Kraftvärmeprod!$B$1:$AG$1,0),FALSE)/1,0)-IFERROR(VLOOKUP($B212,'Slutlig allokering'!$B$2:$AC$462,MATCH(N$3,'Slutlig allokering'!$B$2:$AJ$2,0),FALSE)/1,0)</f>
        <v>0</v>
      </c>
      <c r="O212">
        <f>IFERROR(VLOOKUP($B212,Kraftvärmeprod!$B$1:$AH$479,MATCH(O$2,Kraftvärmeprod!$B$1:$AG$1,0),FALSE)/1,0)-IFERROR(VLOOKUP($B212,'Slutlig allokering'!$B$2:$AC$462,MATCH(O$3,'Slutlig allokering'!$B$2:$AJ$2,0),FALSE)/1,0)</f>
        <v>27.188499999999998</v>
      </c>
      <c r="P212">
        <f>IFERROR(VLOOKUP($B212,Kraftvärmeprod!$B$1:$AH$479,MATCH(P$2,Kraftvärmeprod!$B$1:$AG$1,0),FALSE)/1,0)-IFERROR(VLOOKUP($B212,'Slutlig allokering'!$B$2:$AC$462,MATCH(P$3,'Slutlig allokering'!$B$2:$AJ$2,0),FALSE)/1,0)</f>
        <v>0</v>
      </c>
      <c r="Q212">
        <f>IFERROR(VLOOKUP($B212,Kraftvärmeprod!$B$1:$AH$479,MATCH(Q$2,Kraftvärmeprod!$B$1:$AG$1,0),FALSE)/1,0)-IFERROR(VLOOKUP($B212,'Slutlig allokering'!$B$2:$AC$462,MATCH(Q$3,'Slutlig allokering'!$B$2:$AJ$2,0),FALSE)/1,0)</f>
        <v>0</v>
      </c>
      <c r="R212">
        <f>IFERROR(VLOOKUP($B212,Kraftvärmeprod!$B$1:$AH$479,MATCH(R$2,Kraftvärmeprod!$B$1:$AG$1,0),FALSE)/1,0)-IFERROR(VLOOKUP($B212,'Slutlig allokering'!$B$2:$AC$462,MATCH(R$3,'Slutlig allokering'!$B$2:$AJ$2,0),FALSE)/1,0)</f>
        <v>3.90862</v>
      </c>
      <c r="S212">
        <f>IFERROR(VLOOKUP($B212,Kraftvärmeprod!$B$1:$AH$479,MATCH(S$2,Kraftvärmeprod!$B$1:$AG$1,0),FALSE)/1,0)-IFERROR(VLOOKUP($B212,'Slutlig allokering'!$B$2:$AC$462,MATCH(S$3,'Slutlig allokering'!$B$2:$AJ$2,0),FALSE)/1,0)</f>
        <v>0</v>
      </c>
      <c r="T212">
        <f>IFERROR(VLOOKUP($B212,Kraftvärmeprod!$B$1:$AH$479,MATCH(T$2,Kraftvärmeprod!$B$1:$AG$1,0),FALSE)/1,0)-IFERROR(VLOOKUP($B212,'Slutlig allokering'!$B$2:$AC$462,MATCH(T$3,'Slutlig allokering'!$B$2:$AJ$2,0),FALSE)/1,0)</f>
        <v>0</v>
      </c>
      <c r="U212">
        <f>IFERROR(VLOOKUP($B212,Kraftvärmeprod!$B$1:$AH$479,MATCH(U$2,Kraftvärmeprod!$B$1:$AG$1,0),FALSE)/1,0)-IFERROR(VLOOKUP($B212,'Slutlig allokering'!$B$2:$AC$462,MATCH(U$3,'Slutlig allokering'!$B$2:$AJ$2,0),FALSE)/1,0)</f>
        <v>0</v>
      </c>
      <c r="V212">
        <f>IFERROR(VLOOKUP($B212,Kraftvärmeprod!$B$1:$AH$479,MATCH(V$2,Kraftvärmeprod!$B$1:$AG$1,0),FALSE)/1,0)-IFERROR(VLOOKUP($B212,'Slutlig allokering'!$B$2:$AC$462,MATCH(V$3,'Slutlig allokering'!$B$2:$AJ$2,0),FALSE)/1,0)</f>
        <v>0</v>
      </c>
      <c r="W212">
        <f>IFERROR(VLOOKUP($B212,Kraftvärmeprod!$B$1:$AH$479,MATCH(W$2,Kraftvärmeprod!$B$1:$AG$1,0),FALSE)/1,0)-IFERROR(VLOOKUP($B212,'Slutlig allokering'!$B$2:$AC$462,MATCH(W$3,'Slutlig allokering'!$B$2:$AJ$2,0),FALSE)/1,0)</f>
        <v>0</v>
      </c>
      <c r="X212">
        <f>IFERROR(VLOOKUP($B212,Kraftvärmeprod!$B$1:$AH$479,MATCH(X$2,Kraftvärmeprod!$B$1:$AG$1,0),FALSE)/1,0)-IFERROR(VLOOKUP($B212,'Slutlig allokering'!$B$2:$AC$462,MATCH(X$3,'Slutlig allokering'!$B$2:$AJ$2,0),FALSE)/1,0)</f>
        <v>0</v>
      </c>
      <c r="Y212">
        <f>IFERROR(VLOOKUP($B212,Kraftvärmeprod!$B$1:$AH$479,MATCH(Y$2,Kraftvärmeprod!$B$1:$AG$1,0),FALSE)/1,0)-IFERROR(VLOOKUP($B212,'Slutlig allokering'!$B$2:$AC$462,MATCH(Y$3,'Slutlig allokering'!$B$2:$AJ$2,0),FALSE)/1,0)</f>
        <v>0</v>
      </c>
      <c r="Z212">
        <f>IFERROR(VLOOKUP($B212,Kraftvärmeprod!$B$1:$AH$479,MATCH(Z$2,Kraftvärmeprod!$B$1:$AG$1,0),FALSE)/1,0)-IFERROR(VLOOKUP($B212,'Slutlig allokering'!$B$2:$AC$462,MATCH(Z$3,'Slutlig allokering'!$B$2:$AJ$2,0),FALSE)/1,0)</f>
        <v>0</v>
      </c>
      <c r="AA212">
        <f>IFERROR(VLOOKUP($B212,Kraftvärmeprod!$B$1:$AH$479,MATCH(AA$2,Kraftvärmeprod!$B$1:$AG$1,0),FALSE)/1,0)-IFERROR(VLOOKUP($B212,'Slutlig allokering'!$B$2:$AC$462,MATCH(AA$3,'Slutlig allokering'!$B$2:$AJ$2,0),FALSE)/1,0)</f>
        <v>0</v>
      </c>
      <c r="AB212">
        <f>IFERROR(VLOOKUP($B212,Kraftvärmeprod!$B$1:$AH$479,MATCH(AB$2,Kraftvärmeprod!$B$1:$AG$1,0),FALSE)/1,0)-IFERROR(VLOOKUP($B212,'Slutlig allokering'!$B$2:$AC$462,MATCH(AB$3,'Slutlig allokering'!$B$2:$AJ$2,0),FALSE)/1,0)</f>
        <v>0</v>
      </c>
      <c r="AE212">
        <f t="shared" si="6"/>
        <v>83.453759999999988</v>
      </c>
      <c r="AG212">
        <f>IFERROR(VLOOKUP(B212,'Slutlig allokering'!$B$2:$AJ$462,MATCH("Summa justerad allokerad tillförd energi (utan hjälpel och rökgaskondensering):",'Slutlig allokering'!$B$2:$AK$2,0),FALSE)/1,"")</f>
        <v>98.446239999999989</v>
      </c>
      <c r="AI212" s="55">
        <f>IFERROR(1-VLOOKUP(B212,'Slutlig allokering'!$B$2:$AJ$462,MATCH("Andel av bränsle i kvv som allokerats till värme, exklusive rökgaskondensering och hjälpel",'Slutlig allokering'!$B$2:$AK$2,0),FALSE),"")</f>
        <v>0.45878922484881801</v>
      </c>
      <c r="AK212" s="55">
        <f t="shared" si="7"/>
        <v>0.45878922484881801</v>
      </c>
    </row>
    <row r="213" spans="1:37" x14ac:dyDescent="0.35">
      <c r="A213" s="28" t="s">
        <v>282</v>
      </c>
      <c r="B213" s="28" t="s">
        <v>283</v>
      </c>
      <c r="C213" t="str">
        <f>IFERROR(VLOOKUP($B213,Kraftvärmeprod!$B$1:$AH$479,MATCH(C$3,Kraftvärmeprod!$B$1:$AG$1,0),FALSE)/1,"")</f>
        <v/>
      </c>
      <c r="D213" t="str">
        <f>IFERROR(VLOOKUP($B213,Kraftvärmeprod!$B$1:$AH$479,MATCH(D$3,Kraftvärmeprod!$B$1:$AG$1,0),FALSE)/1,"")</f>
        <v/>
      </c>
      <c r="E213">
        <f>IFERROR(VLOOKUP($B213,Kraftvärmeprod!$B$1:$AH$479,MATCH(E$2,Kraftvärmeprod!$B$1:$AG$1,0),FALSE)/1,0)-IFERROR(VLOOKUP($B213,'Slutlig allokering'!$B$2:$AC$462,MATCH(E$3,'Slutlig allokering'!$B$2:$AJ$2,0),FALSE)/1,0)</f>
        <v>0</v>
      </c>
      <c r="F213">
        <f>IFERROR(VLOOKUP($B213,Kraftvärmeprod!$B$1:$AH$479,MATCH(F$2,Kraftvärmeprod!$B$1:$AG$1,0),FALSE)/1,0)-IFERROR(VLOOKUP($B213,'Slutlig allokering'!$B$2:$AC$462,MATCH(F$3,'Slutlig allokering'!$B$2:$AJ$2,0),FALSE)/1,0)</f>
        <v>0</v>
      </c>
      <c r="G213">
        <f>IFERROR(VLOOKUP($B213,Kraftvärmeprod!$B$1:$AH$479,MATCH(G$2,Kraftvärmeprod!$B$1:$AG$1,0),FALSE)/1,0)-IFERROR(VLOOKUP($B213,'Slutlig allokering'!$B$2:$AC$462,MATCH(G$3,'Slutlig allokering'!$B$2:$AJ$2,0),FALSE)/1,0)</f>
        <v>0</v>
      </c>
      <c r="H213">
        <f>IFERROR(VLOOKUP($B213,Kraftvärmeprod!$B$1:$AH$479,MATCH(H$2,Kraftvärmeprod!$B$1:$AG$1,0),FALSE)/1,0)-IFERROR(VLOOKUP($B213,'Slutlig allokering'!$B$2:$AC$462,MATCH(H$3,'Slutlig allokering'!$B$2:$AJ$2,0),FALSE)/1,0)</f>
        <v>0</v>
      </c>
      <c r="I213">
        <f>IFERROR(VLOOKUP($B213,Kraftvärmeprod!$B$1:$AH$479,MATCH(I$2,Kraftvärmeprod!$B$1:$AG$1,0),FALSE)/1,0)-IFERROR(VLOOKUP($B213,'Slutlig allokering'!$B$2:$AC$462,MATCH(I$3,'Slutlig allokering'!$B$2:$AJ$2,0),FALSE)/1,0)</f>
        <v>0</v>
      </c>
      <c r="J213">
        <f>IFERROR(VLOOKUP($B213,Kraftvärmeprod!$B$1:$AH$479,MATCH(J$2,Kraftvärmeprod!$B$1:$AG$1,0),FALSE)/1,0)-IFERROR(VLOOKUP($B213,'Slutlig allokering'!$B$2:$AC$462,MATCH(J$3,'Slutlig allokering'!$B$2:$AJ$2,0),FALSE)/1,0)</f>
        <v>0</v>
      </c>
      <c r="K213">
        <f>IFERROR(VLOOKUP($B213,Kraftvärmeprod!$B$1:$AH$479,MATCH(K$2,Kraftvärmeprod!$B$1:$AG$1,0),FALSE)/1,0)-IFERROR(VLOOKUP($B213,'Slutlig allokering'!$B$2:$AC$462,MATCH(K$3,'Slutlig allokering'!$B$2:$AJ$2,0),FALSE)/1,0)</f>
        <v>0</v>
      </c>
      <c r="L213">
        <f>IFERROR(VLOOKUP($B213,Kraftvärmeprod!$B$1:$AH$479,MATCH(L$2,Kraftvärmeprod!$B$1:$AG$1,0),FALSE)/1,0)-IFERROR(VLOOKUP($B213,'Slutlig allokering'!$B$2:$AC$462,MATCH(L$3,'Slutlig allokering'!$B$2:$AJ$2,0),FALSE)/1,0)</f>
        <v>0</v>
      </c>
      <c r="M213" s="143">
        <f>IFERROR(VLOOKUP($B213,Miljö!$B$1:$S$477,MATCH(M$2,Miljö!$B$1:$X$1,0),FALSE)/1,0)-IFERROR(VLOOKUP($B213,'Slutlig allokering'!$B$2:$AC$462,MATCH(M$3,'Slutlig allokering'!$B$2:$AJ$2,0),FALSE)/1,0)</f>
        <v>0</v>
      </c>
      <c r="N213">
        <f>IFERROR(VLOOKUP($B213,Kraftvärmeprod!$B$1:$AH$479,MATCH(N$2,Kraftvärmeprod!$B$1:$AG$1,0),FALSE)/1,0)-IFERROR(VLOOKUP($B213,'Slutlig allokering'!$B$2:$AC$462,MATCH(N$3,'Slutlig allokering'!$B$2:$AJ$2,0),FALSE)/1,0)</f>
        <v>0</v>
      </c>
      <c r="O213">
        <f>IFERROR(VLOOKUP($B213,Kraftvärmeprod!$B$1:$AH$479,MATCH(O$2,Kraftvärmeprod!$B$1:$AG$1,0),FALSE)/1,0)-IFERROR(VLOOKUP($B213,'Slutlig allokering'!$B$2:$AC$462,MATCH(O$3,'Slutlig allokering'!$B$2:$AJ$2,0),FALSE)/1,0)</f>
        <v>0</v>
      </c>
      <c r="P213">
        <f>IFERROR(VLOOKUP($B213,Kraftvärmeprod!$B$1:$AH$479,MATCH(P$2,Kraftvärmeprod!$B$1:$AG$1,0),FALSE)/1,0)-IFERROR(VLOOKUP($B213,'Slutlig allokering'!$B$2:$AC$462,MATCH(P$3,'Slutlig allokering'!$B$2:$AJ$2,0),FALSE)/1,0)</f>
        <v>0</v>
      </c>
      <c r="Q213">
        <f>IFERROR(VLOOKUP($B213,Kraftvärmeprod!$B$1:$AH$479,MATCH(Q$2,Kraftvärmeprod!$B$1:$AG$1,0),FALSE)/1,0)-IFERROR(VLOOKUP($B213,'Slutlig allokering'!$B$2:$AC$462,MATCH(Q$3,'Slutlig allokering'!$B$2:$AJ$2,0),FALSE)/1,0)</f>
        <v>0</v>
      </c>
      <c r="R213">
        <f>IFERROR(VLOOKUP($B213,Kraftvärmeprod!$B$1:$AH$479,MATCH(R$2,Kraftvärmeprod!$B$1:$AG$1,0),FALSE)/1,0)-IFERROR(VLOOKUP($B213,'Slutlig allokering'!$B$2:$AC$462,MATCH(R$3,'Slutlig allokering'!$B$2:$AJ$2,0),FALSE)/1,0)</f>
        <v>0</v>
      </c>
      <c r="S213">
        <f>IFERROR(VLOOKUP($B213,Kraftvärmeprod!$B$1:$AH$479,MATCH(S$2,Kraftvärmeprod!$B$1:$AG$1,0),FALSE)/1,0)-IFERROR(VLOOKUP($B213,'Slutlig allokering'!$B$2:$AC$462,MATCH(S$3,'Slutlig allokering'!$B$2:$AJ$2,0),FALSE)/1,0)</f>
        <v>0</v>
      </c>
      <c r="T213">
        <f>IFERROR(VLOOKUP($B213,Kraftvärmeprod!$B$1:$AH$479,MATCH(T$2,Kraftvärmeprod!$B$1:$AG$1,0),FALSE)/1,0)-IFERROR(VLOOKUP($B213,'Slutlig allokering'!$B$2:$AC$462,MATCH(T$3,'Slutlig allokering'!$B$2:$AJ$2,0),FALSE)/1,0)</f>
        <v>0</v>
      </c>
      <c r="U213">
        <f>IFERROR(VLOOKUP($B213,Kraftvärmeprod!$B$1:$AH$479,MATCH(U$2,Kraftvärmeprod!$B$1:$AG$1,0),FALSE)/1,0)-IFERROR(VLOOKUP($B213,'Slutlig allokering'!$B$2:$AC$462,MATCH(U$3,'Slutlig allokering'!$B$2:$AJ$2,0),FALSE)/1,0)</f>
        <v>0</v>
      </c>
      <c r="V213">
        <f>IFERROR(VLOOKUP($B213,Kraftvärmeprod!$B$1:$AH$479,MATCH(V$2,Kraftvärmeprod!$B$1:$AG$1,0),FALSE)/1,0)-IFERROR(VLOOKUP($B213,'Slutlig allokering'!$B$2:$AC$462,MATCH(V$3,'Slutlig allokering'!$B$2:$AJ$2,0),FALSE)/1,0)</f>
        <v>0</v>
      </c>
      <c r="W213">
        <f>IFERROR(VLOOKUP($B213,Kraftvärmeprod!$B$1:$AH$479,MATCH(W$2,Kraftvärmeprod!$B$1:$AG$1,0),FALSE)/1,0)-IFERROR(VLOOKUP($B213,'Slutlig allokering'!$B$2:$AC$462,MATCH(W$3,'Slutlig allokering'!$B$2:$AJ$2,0),FALSE)/1,0)</f>
        <v>0</v>
      </c>
      <c r="X213">
        <f>IFERROR(VLOOKUP($B213,Kraftvärmeprod!$B$1:$AH$479,MATCH(X$2,Kraftvärmeprod!$B$1:$AG$1,0),FALSE)/1,0)-IFERROR(VLOOKUP($B213,'Slutlig allokering'!$B$2:$AC$462,MATCH(X$3,'Slutlig allokering'!$B$2:$AJ$2,0),FALSE)/1,0)</f>
        <v>0</v>
      </c>
      <c r="Y213">
        <f>IFERROR(VLOOKUP($B213,Kraftvärmeprod!$B$1:$AH$479,MATCH(Y$2,Kraftvärmeprod!$B$1:$AG$1,0),FALSE)/1,0)-IFERROR(VLOOKUP($B213,'Slutlig allokering'!$B$2:$AC$462,MATCH(Y$3,'Slutlig allokering'!$B$2:$AJ$2,0),FALSE)/1,0)</f>
        <v>0</v>
      </c>
      <c r="Z213">
        <f>IFERROR(VLOOKUP($B213,Kraftvärmeprod!$B$1:$AH$479,MATCH(Z$2,Kraftvärmeprod!$B$1:$AG$1,0),FALSE)/1,0)-IFERROR(VLOOKUP($B213,'Slutlig allokering'!$B$2:$AC$462,MATCH(Z$3,'Slutlig allokering'!$B$2:$AJ$2,0),FALSE)/1,0)</f>
        <v>0</v>
      </c>
      <c r="AA213">
        <f>IFERROR(VLOOKUP($B213,Kraftvärmeprod!$B$1:$AH$479,MATCH(AA$2,Kraftvärmeprod!$B$1:$AG$1,0),FALSE)/1,0)-IFERROR(VLOOKUP($B213,'Slutlig allokering'!$B$2:$AC$462,MATCH(AA$3,'Slutlig allokering'!$B$2:$AJ$2,0),FALSE)/1,0)</f>
        <v>0</v>
      </c>
      <c r="AB213">
        <f>IFERROR(VLOOKUP($B213,Kraftvärmeprod!$B$1:$AH$479,MATCH(AB$2,Kraftvärmeprod!$B$1:$AG$1,0),FALSE)/1,0)-IFERROR(VLOOKUP($B213,'Slutlig allokering'!$B$2:$AC$462,MATCH(AB$3,'Slutlig allokering'!$B$2:$AJ$2,0),FALSE)/1,0)</f>
        <v>0</v>
      </c>
      <c r="AE213">
        <f t="shared" si="6"/>
        <v>0</v>
      </c>
      <c r="AG213">
        <f>IFERROR(VLOOKUP(B213,'Slutlig allokering'!$B$2:$AJ$462,MATCH("Summa justerad allokerad tillförd energi (utan hjälpel och rökgaskondensering):",'Slutlig allokering'!$B$2:$AK$2,0),FALSE)/1,"")</f>
        <v>0</v>
      </c>
      <c r="AI213" s="55" t="str">
        <f>IFERROR(1-VLOOKUP(B213,'Slutlig allokering'!$B$2:$AJ$462,MATCH("Andel av bränsle i kvv som allokerats till värme, exklusive rökgaskondensering och hjälpel",'Slutlig allokering'!$B$2:$AK$2,0),FALSE),"")</f>
        <v/>
      </c>
      <c r="AK213" s="55" t="str">
        <f t="shared" si="7"/>
        <v/>
      </c>
    </row>
    <row r="214" spans="1:37" x14ac:dyDescent="0.35">
      <c r="A214" s="28" t="s">
        <v>282</v>
      </c>
      <c r="B214" s="28" t="s">
        <v>284</v>
      </c>
      <c r="C214" t="str">
        <f>IFERROR(VLOOKUP($B214,Kraftvärmeprod!$B$1:$AH$479,MATCH(C$3,Kraftvärmeprod!$B$1:$AG$1,0),FALSE)/1,"")</f>
        <v/>
      </c>
      <c r="D214" t="str">
        <f>IFERROR(VLOOKUP($B214,Kraftvärmeprod!$B$1:$AH$479,MATCH(D$3,Kraftvärmeprod!$B$1:$AG$1,0),FALSE)/1,"")</f>
        <v/>
      </c>
      <c r="E214">
        <f>IFERROR(VLOOKUP($B214,Kraftvärmeprod!$B$1:$AH$479,MATCH(E$2,Kraftvärmeprod!$B$1:$AG$1,0),FALSE)/1,0)-IFERROR(VLOOKUP($B214,'Slutlig allokering'!$B$2:$AC$462,MATCH(E$3,'Slutlig allokering'!$B$2:$AJ$2,0),FALSE)/1,0)</f>
        <v>0</v>
      </c>
      <c r="F214">
        <f>IFERROR(VLOOKUP($B214,Kraftvärmeprod!$B$1:$AH$479,MATCH(F$2,Kraftvärmeprod!$B$1:$AG$1,0),FALSE)/1,0)-IFERROR(VLOOKUP($B214,'Slutlig allokering'!$B$2:$AC$462,MATCH(F$3,'Slutlig allokering'!$B$2:$AJ$2,0),FALSE)/1,0)</f>
        <v>0</v>
      </c>
      <c r="G214">
        <f>IFERROR(VLOOKUP($B214,Kraftvärmeprod!$B$1:$AH$479,MATCH(G$2,Kraftvärmeprod!$B$1:$AG$1,0),FALSE)/1,0)-IFERROR(VLOOKUP($B214,'Slutlig allokering'!$B$2:$AC$462,MATCH(G$3,'Slutlig allokering'!$B$2:$AJ$2,0),FALSE)/1,0)</f>
        <v>0</v>
      </c>
      <c r="H214">
        <f>IFERROR(VLOOKUP($B214,Kraftvärmeprod!$B$1:$AH$479,MATCH(H$2,Kraftvärmeprod!$B$1:$AG$1,0),FALSE)/1,0)-IFERROR(VLOOKUP($B214,'Slutlig allokering'!$B$2:$AC$462,MATCH(H$3,'Slutlig allokering'!$B$2:$AJ$2,0),FALSE)/1,0)</f>
        <v>0</v>
      </c>
      <c r="I214">
        <f>IFERROR(VLOOKUP($B214,Kraftvärmeprod!$B$1:$AH$479,MATCH(I$2,Kraftvärmeprod!$B$1:$AG$1,0),FALSE)/1,0)-IFERROR(VLOOKUP($B214,'Slutlig allokering'!$B$2:$AC$462,MATCH(I$3,'Slutlig allokering'!$B$2:$AJ$2,0),FALSE)/1,0)</f>
        <v>0</v>
      </c>
      <c r="J214">
        <f>IFERROR(VLOOKUP($B214,Kraftvärmeprod!$B$1:$AH$479,MATCH(J$2,Kraftvärmeprod!$B$1:$AG$1,0),FALSE)/1,0)-IFERROR(VLOOKUP($B214,'Slutlig allokering'!$B$2:$AC$462,MATCH(J$3,'Slutlig allokering'!$B$2:$AJ$2,0),FALSE)/1,0)</f>
        <v>0</v>
      </c>
      <c r="K214">
        <f>IFERROR(VLOOKUP($B214,Kraftvärmeprod!$B$1:$AH$479,MATCH(K$2,Kraftvärmeprod!$B$1:$AG$1,0),FALSE)/1,0)-IFERROR(VLOOKUP($B214,'Slutlig allokering'!$B$2:$AC$462,MATCH(K$3,'Slutlig allokering'!$B$2:$AJ$2,0),FALSE)/1,0)</f>
        <v>0</v>
      </c>
      <c r="L214">
        <f>IFERROR(VLOOKUP($B214,Kraftvärmeprod!$B$1:$AH$479,MATCH(L$2,Kraftvärmeprod!$B$1:$AG$1,0),FALSE)/1,0)-IFERROR(VLOOKUP($B214,'Slutlig allokering'!$B$2:$AC$462,MATCH(L$3,'Slutlig allokering'!$B$2:$AJ$2,0),FALSE)/1,0)</f>
        <v>0</v>
      </c>
      <c r="M214" s="143">
        <f>IFERROR(VLOOKUP($B214,Miljö!$B$1:$S$477,MATCH(M$2,Miljö!$B$1:$X$1,0),FALSE)/1,0)-IFERROR(VLOOKUP($B214,'Slutlig allokering'!$B$2:$AC$462,MATCH(M$3,'Slutlig allokering'!$B$2:$AJ$2,0),FALSE)/1,0)</f>
        <v>0</v>
      </c>
      <c r="N214">
        <f>IFERROR(VLOOKUP($B214,Kraftvärmeprod!$B$1:$AH$479,MATCH(N$2,Kraftvärmeprod!$B$1:$AG$1,0),FALSE)/1,0)-IFERROR(VLOOKUP($B214,'Slutlig allokering'!$B$2:$AC$462,MATCH(N$3,'Slutlig allokering'!$B$2:$AJ$2,0),FALSE)/1,0)</f>
        <v>0</v>
      </c>
      <c r="O214">
        <f>IFERROR(VLOOKUP($B214,Kraftvärmeprod!$B$1:$AH$479,MATCH(O$2,Kraftvärmeprod!$B$1:$AG$1,0),FALSE)/1,0)-IFERROR(VLOOKUP($B214,'Slutlig allokering'!$B$2:$AC$462,MATCH(O$3,'Slutlig allokering'!$B$2:$AJ$2,0),FALSE)/1,0)</f>
        <v>0</v>
      </c>
      <c r="P214">
        <f>IFERROR(VLOOKUP($B214,Kraftvärmeprod!$B$1:$AH$479,MATCH(P$2,Kraftvärmeprod!$B$1:$AG$1,0),FALSE)/1,0)-IFERROR(VLOOKUP($B214,'Slutlig allokering'!$B$2:$AC$462,MATCH(P$3,'Slutlig allokering'!$B$2:$AJ$2,0),FALSE)/1,0)</f>
        <v>0</v>
      </c>
      <c r="Q214">
        <f>IFERROR(VLOOKUP($B214,Kraftvärmeprod!$B$1:$AH$479,MATCH(Q$2,Kraftvärmeprod!$B$1:$AG$1,0),FALSE)/1,0)-IFERROR(VLOOKUP($B214,'Slutlig allokering'!$B$2:$AC$462,MATCH(Q$3,'Slutlig allokering'!$B$2:$AJ$2,0),FALSE)/1,0)</f>
        <v>0</v>
      </c>
      <c r="R214">
        <f>IFERROR(VLOOKUP($B214,Kraftvärmeprod!$B$1:$AH$479,MATCH(R$2,Kraftvärmeprod!$B$1:$AG$1,0),FALSE)/1,0)-IFERROR(VLOOKUP($B214,'Slutlig allokering'!$B$2:$AC$462,MATCH(R$3,'Slutlig allokering'!$B$2:$AJ$2,0),FALSE)/1,0)</f>
        <v>0</v>
      </c>
      <c r="S214">
        <f>IFERROR(VLOOKUP($B214,Kraftvärmeprod!$B$1:$AH$479,MATCH(S$2,Kraftvärmeprod!$B$1:$AG$1,0),FALSE)/1,0)-IFERROR(VLOOKUP($B214,'Slutlig allokering'!$B$2:$AC$462,MATCH(S$3,'Slutlig allokering'!$B$2:$AJ$2,0),FALSE)/1,0)</f>
        <v>0</v>
      </c>
      <c r="T214">
        <f>IFERROR(VLOOKUP($B214,Kraftvärmeprod!$B$1:$AH$479,MATCH(T$2,Kraftvärmeprod!$B$1:$AG$1,0),FALSE)/1,0)-IFERROR(VLOOKUP($B214,'Slutlig allokering'!$B$2:$AC$462,MATCH(T$3,'Slutlig allokering'!$B$2:$AJ$2,0),FALSE)/1,0)</f>
        <v>0</v>
      </c>
      <c r="U214">
        <f>IFERROR(VLOOKUP($B214,Kraftvärmeprod!$B$1:$AH$479,MATCH(U$2,Kraftvärmeprod!$B$1:$AG$1,0),FALSE)/1,0)-IFERROR(VLOOKUP($B214,'Slutlig allokering'!$B$2:$AC$462,MATCH(U$3,'Slutlig allokering'!$B$2:$AJ$2,0),FALSE)/1,0)</f>
        <v>0</v>
      </c>
      <c r="V214">
        <f>IFERROR(VLOOKUP($B214,Kraftvärmeprod!$B$1:$AH$479,MATCH(V$2,Kraftvärmeprod!$B$1:$AG$1,0),FALSE)/1,0)-IFERROR(VLOOKUP($B214,'Slutlig allokering'!$B$2:$AC$462,MATCH(V$3,'Slutlig allokering'!$B$2:$AJ$2,0),FALSE)/1,0)</f>
        <v>0</v>
      </c>
      <c r="W214">
        <f>IFERROR(VLOOKUP($B214,Kraftvärmeprod!$B$1:$AH$479,MATCH(W$2,Kraftvärmeprod!$B$1:$AG$1,0),FALSE)/1,0)-IFERROR(VLOOKUP($B214,'Slutlig allokering'!$B$2:$AC$462,MATCH(W$3,'Slutlig allokering'!$B$2:$AJ$2,0),FALSE)/1,0)</f>
        <v>0</v>
      </c>
      <c r="X214">
        <f>IFERROR(VLOOKUP($B214,Kraftvärmeprod!$B$1:$AH$479,MATCH(X$2,Kraftvärmeprod!$B$1:$AG$1,0),FALSE)/1,0)-IFERROR(VLOOKUP($B214,'Slutlig allokering'!$B$2:$AC$462,MATCH(X$3,'Slutlig allokering'!$B$2:$AJ$2,0),FALSE)/1,0)</f>
        <v>0</v>
      </c>
      <c r="Y214">
        <f>IFERROR(VLOOKUP($B214,Kraftvärmeprod!$B$1:$AH$479,MATCH(Y$2,Kraftvärmeprod!$B$1:$AG$1,0),FALSE)/1,0)-IFERROR(VLOOKUP($B214,'Slutlig allokering'!$B$2:$AC$462,MATCH(Y$3,'Slutlig allokering'!$B$2:$AJ$2,0),FALSE)/1,0)</f>
        <v>0</v>
      </c>
      <c r="Z214">
        <f>IFERROR(VLOOKUP($B214,Kraftvärmeprod!$B$1:$AH$479,MATCH(Z$2,Kraftvärmeprod!$B$1:$AG$1,0),FALSE)/1,0)-IFERROR(VLOOKUP($B214,'Slutlig allokering'!$B$2:$AC$462,MATCH(Z$3,'Slutlig allokering'!$B$2:$AJ$2,0),FALSE)/1,0)</f>
        <v>0</v>
      </c>
      <c r="AA214">
        <f>IFERROR(VLOOKUP($B214,Kraftvärmeprod!$B$1:$AH$479,MATCH(AA$2,Kraftvärmeprod!$B$1:$AG$1,0),FALSE)/1,0)-IFERROR(VLOOKUP($B214,'Slutlig allokering'!$B$2:$AC$462,MATCH(AA$3,'Slutlig allokering'!$B$2:$AJ$2,0),FALSE)/1,0)</f>
        <v>0</v>
      </c>
      <c r="AB214">
        <f>IFERROR(VLOOKUP($B214,Kraftvärmeprod!$B$1:$AH$479,MATCH(AB$2,Kraftvärmeprod!$B$1:$AG$1,0),FALSE)/1,0)-IFERROR(VLOOKUP($B214,'Slutlig allokering'!$B$2:$AC$462,MATCH(AB$3,'Slutlig allokering'!$B$2:$AJ$2,0),FALSE)/1,0)</f>
        <v>0</v>
      </c>
      <c r="AE214">
        <f t="shared" si="6"/>
        <v>0</v>
      </c>
      <c r="AG214">
        <f>IFERROR(VLOOKUP(B214,'Slutlig allokering'!$B$2:$AJ$462,MATCH("Summa justerad allokerad tillförd energi (utan hjälpel och rökgaskondensering):",'Slutlig allokering'!$B$2:$AK$2,0),FALSE)/1,"")</f>
        <v>0</v>
      </c>
      <c r="AI214" s="55" t="str">
        <f>IFERROR(1-VLOOKUP(B214,'Slutlig allokering'!$B$2:$AJ$462,MATCH("Andel av bränsle i kvv som allokerats till värme, exklusive rökgaskondensering och hjälpel",'Slutlig allokering'!$B$2:$AK$2,0),FALSE),"")</f>
        <v/>
      </c>
      <c r="AK214" s="55" t="str">
        <f t="shared" si="7"/>
        <v/>
      </c>
    </row>
    <row r="215" spans="1:37" x14ac:dyDescent="0.35">
      <c r="A215" s="28" t="s">
        <v>282</v>
      </c>
      <c r="B215" s="28" t="s">
        <v>285</v>
      </c>
      <c r="C215" t="str">
        <f>IFERROR(VLOOKUP($B215,Kraftvärmeprod!$B$1:$AH$479,MATCH(C$3,Kraftvärmeprod!$B$1:$AG$1,0),FALSE)/1,"")</f>
        <v/>
      </c>
      <c r="D215" t="str">
        <f>IFERROR(VLOOKUP($B215,Kraftvärmeprod!$B$1:$AH$479,MATCH(D$3,Kraftvärmeprod!$B$1:$AG$1,0),FALSE)/1,"")</f>
        <v/>
      </c>
      <c r="E215">
        <f>IFERROR(VLOOKUP($B215,Kraftvärmeprod!$B$1:$AH$479,MATCH(E$2,Kraftvärmeprod!$B$1:$AG$1,0),FALSE)/1,0)-IFERROR(VLOOKUP($B215,'Slutlig allokering'!$B$2:$AC$462,MATCH(E$3,'Slutlig allokering'!$B$2:$AJ$2,0),FALSE)/1,0)</f>
        <v>0</v>
      </c>
      <c r="F215">
        <f>IFERROR(VLOOKUP($B215,Kraftvärmeprod!$B$1:$AH$479,MATCH(F$2,Kraftvärmeprod!$B$1:$AG$1,0),FALSE)/1,0)-IFERROR(VLOOKUP($B215,'Slutlig allokering'!$B$2:$AC$462,MATCH(F$3,'Slutlig allokering'!$B$2:$AJ$2,0),FALSE)/1,0)</f>
        <v>0</v>
      </c>
      <c r="G215">
        <f>IFERROR(VLOOKUP($B215,Kraftvärmeprod!$B$1:$AH$479,MATCH(G$2,Kraftvärmeprod!$B$1:$AG$1,0),FALSE)/1,0)-IFERROR(VLOOKUP($B215,'Slutlig allokering'!$B$2:$AC$462,MATCH(G$3,'Slutlig allokering'!$B$2:$AJ$2,0),FALSE)/1,0)</f>
        <v>0</v>
      </c>
      <c r="H215">
        <f>IFERROR(VLOOKUP($B215,Kraftvärmeprod!$B$1:$AH$479,MATCH(H$2,Kraftvärmeprod!$B$1:$AG$1,0),FALSE)/1,0)-IFERROR(VLOOKUP($B215,'Slutlig allokering'!$B$2:$AC$462,MATCH(H$3,'Slutlig allokering'!$B$2:$AJ$2,0),FALSE)/1,0)</f>
        <v>0</v>
      </c>
      <c r="I215">
        <f>IFERROR(VLOOKUP($B215,Kraftvärmeprod!$B$1:$AH$479,MATCH(I$2,Kraftvärmeprod!$B$1:$AG$1,0),FALSE)/1,0)-IFERROR(VLOOKUP($B215,'Slutlig allokering'!$B$2:$AC$462,MATCH(I$3,'Slutlig allokering'!$B$2:$AJ$2,0),FALSE)/1,0)</f>
        <v>0</v>
      </c>
      <c r="J215">
        <f>IFERROR(VLOOKUP($B215,Kraftvärmeprod!$B$1:$AH$479,MATCH(J$2,Kraftvärmeprod!$B$1:$AG$1,0),FALSE)/1,0)-IFERROR(VLOOKUP($B215,'Slutlig allokering'!$B$2:$AC$462,MATCH(J$3,'Slutlig allokering'!$B$2:$AJ$2,0),FALSE)/1,0)</f>
        <v>0</v>
      </c>
      <c r="K215">
        <f>IFERROR(VLOOKUP($B215,Kraftvärmeprod!$B$1:$AH$479,MATCH(K$2,Kraftvärmeprod!$B$1:$AG$1,0),FALSE)/1,0)-IFERROR(VLOOKUP($B215,'Slutlig allokering'!$B$2:$AC$462,MATCH(K$3,'Slutlig allokering'!$B$2:$AJ$2,0),FALSE)/1,0)</f>
        <v>0</v>
      </c>
      <c r="L215">
        <f>IFERROR(VLOOKUP($B215,Kraftvärmeprod!$B$1:$AH$479,MATCH(L$2,Kraftvärmeprod!$B$1:$AG$1,0),FALSE)/1,0)-IFERROR(VLOOKUP($B215,'Slutlig allokering'!$B$2:$AC$462,MATCH(L$3,'Slutlig allokering'!$B$2:$AJ$2,0),FALSE)/1,0)</f>
        <v>0</v>
      </c>
      <c r="M215" s="143">
        <f>IFERROR(VLOOKUP($B215,Miljö!$B$1:$S$477,MATCH(M$2,Miljö!$B$1:$X$1,0),FALSE)/1,0)-IFERROR(VLOOKUP($B215,'Slutlig allokering'!$B$2:$AC$462,MATCH(M$3,'Slutlig allokering'!$B$2:$AJ$2,0),FALSE)/1,0)</f>
        <v>0</v>
      </c>
      <c r="N215">
        <f>IFERROR(VLOOKUP($B215,Kraftvärmeprod!$B$1:$AH$479,MATCH(N$2,Kraftvärmeprod!$B$1:$AG$1,0),FALSE)/1,0)-IFERROR(VLOOKUP($B215,'Slutlig allokering'!$B$2:$AC$462,MATCH(N$3,'Slutlig allokering'!$B$2:$AJ$2,0),FALSE)/1,0)</f>
        <v>0</v>
      </c>
      <c r="O215">
        <f>IFERROR(VLOOKUP($B215,Kraftvärmeprod!$B$1:$AH$479,MATCH(O$2,Kraftvärmeprod!$B$1:$AG$1,0),FALSE)/1,0)-IFERROR(VLOOKUP($B215,'Slutlig allokering'!$B$2:$AC$462,MATCH(O$3,'Slutlig allokering'!$B$2:$AJ$2,0),FALSE)/1,0)</f>
        <v>0</v>
      </c>
      <c r="P215">
        <f>IFERROR(VLOOKUP($B215,Kraftvärmeprod!$B$1:$AH$479,MATCH(P$2,Kraftvärmeprod!$B$1:$AG$1,0),FALSE)/1,0)-IFERROR(VLOOKUP($B215,'Slutlig allokering'!$B$2:$AC$462,MATCH(P$3,'Slutlig allokering'!$B$2:$AJ$2,0),FALSE)/1,0)</f>
        <v>0</v>
      </c>
      <c r="Q215">
        <f>IFERROR(VLOOKUP($B215,Kraftvärmeprod!$B$1:$AH$479,MATCH(Q$2,Kraftvärmeprod!$B$1:$AG$1,0),FALSE)/1,0)-IFERROR(VLOOKUP($B215,'Slutlig allokering'!$B$2:$AC$462,MATCH(Q$3,'Slutlig allokering'!$B$2:$AJ$2,0),FALSE)/1,0)</f>
        <v>0</v>
      </c>
      <c r="R215">
        <f>IFERROR(VLOOKUP($B215,Kraftvärmeprod!$B$1:$AH$479,MATCH(R$2,Kraftvärmeprod!$B$1:$AG$1,0),FALSE)/1,0)-IFERROR(VLOOKUP($B215,'Slutlig allokering'!$B$2:$AC$462,MATCH(R$3,'Slutlig allokering'!$B$2:$AJ$2,0),FALSE)/1,0)</f>
        <v>0</v>
      </c>
      <c r="S215">
        <f>IFERROR(VLOOKUP($B215,Kraftvärmeprod!$B$1:$AH$479,MATCH(S$2,Kraftvärmeprod!$B$1:$AG$1,0),FALSE)/1,0)-IFERROR(VLOOKUP($B215,'Slutlig allokering'!$B$2:$AC$462,MATCH(S$3,'Slutlig allokering'!$B$2:$AJ$2,0),FALSE)/1,0)</f>
        <v>0</v>
      </c>
      <c r="T215">
        <f>IFERROR(VLOOKUP($B215,Kraftvärmeprod!$B$1:$AH$479,MATCH(T$2,Kraftvärmeprod!$B$1:$AG$1,0),FALSE)/1,0)-IFERROR(VLOOKUP($B215,'Slutlig allokering'!$B$2:$AC$462,MATCH(T$3,'Slutlig allokering'!$B$2:$AJ$2,0),FALSE)/1,0)</f>
        <v>0</v>
      </c>
      <c r="U215">
        <f>IFERROR(VLOOKUP($B215,Kraftvärmeprod!$B$1:$AH$479,MATCH(U$2,Kraftvärmeprod!$B$1:$AG$1,0),FALSE)/1,0)-IFERROR(VLOOKUP($B215,'Slutlig allokering'!$B$2:$AC$462,MATCH(U$3,'Slutlig allokering'!$B$2:$AJ$2,0),FALSE)/1,0)</f>
        <v>0</v>
      </c>
      <c r="V215">
        <f>IFERROR(VLOOKUP($B215,Kraftvärmeprod!$B$1:$AH$479,MATCH(V$2,Kraftvärmeprod!$B$1:$AG$1,0),FALSE)/1,0)-IFERROR(VLOOKUP($B215,'Slutlig allokering'!$B$2:$AC$462,MATCH(V$3,'Slutlig allokering'!$B$2:$AJ$2,0),FALSE)/1,0)</f>
        <v>0</v>
      </c>
      <c r="W215">
        <f>IFERROR(VLOOKUP($B215,Kraftvärmeprod!$B$1:$AH$479,MATCH(W$2,Kraftvärmeprod!$B$1:$AG$1,0),FALSE)/1,0)-IFERROR(VLOOKUP($B215,'Slutlig allokering'!$B$2:$AC$462,MATCH(W$3,'Slutlig allokering'!$B$2:$AJ$2,0),FALSE)/1,0)</f>
        <v>0</v>
      </c>
      <c r="X215">
        <f>IFERROR(VLOOKUP($B215,Kraftvärmeprod!$B$1:$AH$479,MATCH(X$2,Kraftvärmeprod!$B$1:$AG$1,0),FALSE)/1,0)-IFERROR(VLOOKUP($B215,'Slutlig allokering'!$B$2:$AC$462,MATCH(X$3,'Slutlig allokering'!$B$2:$AJ$2,0),FALSE)/1,0)</f>
        <v>0</v>
      </c>
      <c r="Y215">
        <f>IFERROR(VLOOKUP($B215,Kraftvärmeprod!$B$1:$AH$479,MATCH(Y$2,Kraftvärmeprod!$B$1:$AG$1,0),FALSE)/1,0)-IFERROR(VLOOKUP($B215,'Slutlig allokering'!$B$2:$AC$462,MATCH(Y$3,'Slutlig allokering'!$B$2:$AJ$2,0),FALSE)/1,0)</f>
        <v>0</v>
      </c>
      <c r="Z215">
        <f>IFERROR(VLOOKUP($B215,Kraftvärmeprod!$B$1:$AH$479,MATCH(Z$2,Kraftvärmeprod!$B$1:$AG$1,0),FALSE)/1,0)-IFERROR(VLOOKUP($B215,'Slutlig allokering'!$B$2:$AC$462,MATCH(Z$3,'Slutlig allokering'!$B$2:$AJ$2,0),FALSE)/1,0)</f>
        <v>0</v>
      </c>
      <c r="AA215">
        <f>IFERROR(VLOOKUP($B215,Kraftvärmeprod!$B$1:$AH$479,MATCH(AA$2,Kraftvärmeprod!$B$1:$AG$1,0),FALSE)/1,0)-IFERROR(VLOOKUP($B215,'Slutlig allokering'!$B$2:$AC$462,MATCH(AA$3,'Slutlig allokering'!$B$2:$AJ$2,0),FALSE)/1,0)</f>
        <v>0</v>
      </c>
      <c r="AB215">
        <f>IFERROR(VLOOKUP($B215,Kraftvärmeprod!$B$1:$AH$479,MATCH(AB$2,Kraftvärmeprod!$B$1:$AG$1,0),FALSE)/1,0)-IFERROR(VLOOKUP($B215,'Slutlig allokering'!$B$2:$AC$462,MATCH(AB$3,'Slutlig allokering'!$B$2:$AJ$2,0),FALSE)/1,0)</f>
        <v>0</v>
      </c>
      <c r="AE215">
        <f t="shared" si="6"/>
        <v>0</v>
      </c>
      <c r="AG215">
        <f>IFERROR(VLOOKUP(B215,'Slutlig allokering'!$B$2:$AJ$462,MATCH("Summa justerad allokerad tillförd energi (utan hjälpel och rökgaskondensering):",'Slutlig allokering'!$B$2:$AK$2,0),FALSE)/1,"")</f>
        <v>0</v>
      </c>
      <c r="AI215" s="55" t="str">
        <f>IFERROR(1-VLOOKUP(B215,'Slutlig allokering'!$B$2:$AJ$462,MATCH("Andel av bränsle i kvv som allokerats till värme, exklusive rökgaskondensering och hjälpel",'Slutlig allokering'!$B$2:$AK$2,0),FALSE),"")</f>
        <v/>
      </c>
      <c r="AK215" s="55" t="str">
        <f t="shared" si="7"/>
        <v/>
      </c>
    </row>
    <row r="216" spans="1:37" x14ac:dyDescent="0.35">
      <c r="A216" s="28" t="s">
        <v>282</v>
      </c>
      <c r="B216" s="28" t="s">
        <v>286</v>
      </c>
      <c r="C216" t="str">
        <f>IFERROR(VLOOKUP($B216,Kraftvärmeprod!$B$1:$AH$479,MATCH(C$3,Kraftvärmeprod!$B$1:$AG$1,0),FALSE)/1,"")</f>
        <v/>
      </c>
      <c r="D216" t="str">
        <f>IFERROR(VLOOKUP($B216,Kraftvärmeprod!$B$1:$AH$479,MATCH(D$3,Kraftvärmeprod!$B$1:$AG$1,0),FALSE)/1,"")</f>
        <v/>
      </c>
      <c r="E216">
        <f>IFERROR(VLOOKUP($B216,Kraftvärmeprod!$B$1:$AH$479,MATCH(E$2,Kraftvärmeprod!$B$1:$AG$1,0),FALSE)/1,0)-IFERROR(VLOOKUP($B216,'Slutlig allokering'!$B$2:$AC$462,MATCH(E$3,'Slutlig allokering'!$B$2:$AJ$2,0),FALSE)/1,0)</f>
        <v>0</v>
      </c>
      <c r="F216">
        <f>IFERROR(VLOOKUP($B216,Kraftvärmeprod!$B$1:$AH$479,MATCH(F$2,Kraftvärmeprod!$B$1:$AG$1,0),FALSE)/1,0)-IFERROR(VLOOKUP($B216,'Slutlig allokering'!$B$2:$AC$462,MATCH(F$3,'Slutlig allokering'!$B$2:$AJ$2,0),FALSE)/1,0)</f>
        <v>0</v>
      </c>
      <c r="G216">
        <f>IFERROR(VLOOKUP($B216,Kraftvärmeprod!$B$1:$AH$479,MATCH(G$2,Kraftvärmeprod!$B$1:$AG$1,0),FALSE)/1,0)-IFERROR(VLOOKUP($B216,'Slutlig allokering'!$B$2:$AC$462,MATCH(G$3,'Slutlig allokering'!$B$2:$AJ$2,0),FALSE)/1,0)</f>
        <v>0</v>
      </c>
      <c r="H216">
        <f>IFERROR(VLOOKUP($B216,Kraftvärmeprod!$B$1:$AH$479,MATCH(H$2,Kraftvärmeprod!$B$1:$AG$1,0),FALSE)/1,0)-IFERROR(VLOOKUP($B216,'Slutlig allokering'!$B$2:$AC$462,MATCH(H$3,'Slutlig allokering'!$B$2:$AJ$2,0),FALSE)/1,0)</f>
        <v>0</v>
      </c>
      <c r="I216">
        <f>IFERROR(VLOOKUP($B216,Kraftvärmeprod!$B$1:$AH$479,MATCH(I$2,Kraftvärmeprod!$B$1:$AG$1,0),FALSE)/1,0)-IFERROR(VLOOKUP($B216,'Slutlig allokering'!$B$2:$AC$462,MATCH(I$3,'Slutlig allokering'!$B$2:$AJ$2,0),FALSE)/1,0)</f>
        <v>0</v>
      </c>
      <c r="J216">
        <f>IFERROR(VLOOKUP($B216,Kraftvärmeprod!$B$1:$AH$479,MATCH(J$2,Kraftvärmeprod!$B$1:$AG$1,0),FALSE)/1,0)-IFERROR(VLOOKUP($B216,'Slutlig allokering'!$B$2:$AC$462,MATCH(J$3,'Slutlig allokering'!$B$2:$AJ$2,0),FALSE)/1,0)</f>
        <v>0</v>
      </c>
      <c r="K216">
        <f>IFERROR(VLOOKUP($B216,Kraftvärmeprod!$B$1:$AH$479,MATCH(K$2,Kraftvärmeprod!$B$1:$AG$1,0),FALSE)/1,0)-IFERROR(VLOOKUP($B216,'Slutlig allokering'!$B$2:$AC$462,MATCH(K$3,'Slutlig allokering'!$B$2:$AJ$2,0),FALSE)/1,0)</f>
        <v>0</v>
      </c>
      <c r="L216">
        <f>IFERROR(VLOOKUP($B216,Kraftvärmeprod!$B$1:$AH$479,MATCH(L$2,Kraftvärmeprod!$B$1:$AG$1,0),FALSE)/1,0)-IFERROR(VLOOKUP($B216,'Slutlig allokering'!$B$2:$AC$462,MATCH(L$3,'Slutlig allokering'!$B$2:$AJ$2,0),FALSE)/1,0)</f>
        <v>0</v>
      </c>
      <c r="M216" s="143">
        <f>IFERROR(VLOOKUP($B216,Miljö!$B$1:$S$477,MATCH(M$2,Miljö!$B$1:$X$1,0),FALSE)/1,0)-IFERROR(VLOOKUP($B216,'Slutlig allokering'!$B$2:$AC$462,MATCH(M$3,'Slutlig allokering'!$B$2:$AJ$2,0),FALSE)/1,0)</f>
        <v>0</v>
      </c>
      <c r="N216">
        <f>IFERROR(VLOOKUP($B216,Kraftvärmeprod!$B$1:$AH$479,MATCH(N$2,Kraftvärmeprod!$B$1:$AG$1,0),FALSE)/1,0)-IFERROR(VLOOKUP($B216,'Slutlig allokering'!$B$2:$AC$462,MATCH(N$3,'Slutlig allokering'!$B$2:$AJ$2,0),FALSE)/1,0)</f>
        <v>0</v>
      </c>
      <c r="O216">
        <f>IFERROR(VLOOKUP($B216,Kraftvärmeprod!$B$1:$AH$479,MATCH(O$2,Kraftvärmeprod!$B$1:$AG$1,0),FALSE)/1,0)-IFERROR(VLOOKUP($B216,'Slutlig allokering'!$B$2:$AC$462,MATCH(O$3,'Slutlig allokering'!$B$2:$AJ$2,0),FALSE)/1,0)</f>
        <v>0</v>
      </c>
      <c r="P216">
        <f>IFERROR(VLOOKUP($B216,Kraftvärmeprod!$B$1:$AH$479,MATCH(P$2,Kraftvärmeprod!$B$1:$AG$1,0),FALSE)/1,0)-IFERROR(VLOOKUP($B216,'Slutlig allokering'!$B$2:$AC$462,MATCH(P$3,'Slutlig allokering'!$B$2:$AJ$2,0),FALSE)/1,0)</f>
        <v>0</v>
      </c>
      <c r="Q216">
        <f>IFERROR(VLOOKUP($B216,Kraftvärmeprod!$B$1:$AH$479,MATCH(Q$2,Kraftvärmeprod!$B$1:$AG$1,0),FALSE)/1,0)-IFERROR(VLOOKUP($B216,'Slutlig allokering'!$B$2:$AC$462,MATCH(Q$3,'Slutlig allokering'!$B$2:$AJ$2,0),FALSE)/1,0)</f>
        <v>0</v>
      </c>
      <c r="R216">
        <f>IFERROR(VLOOKUP($B216,Kraftvärmeprod!$B$1:$AH$479,MATCH(R$2,Kraftvärmeprod!$B$1:$AG$1,0),FALSE)/1,0)-IFERROR(VLOOKUP($B216,'Slutlig allokering'!$B$2:$AC$462,MATCH(R$3,'Slutlig allokering'!$B$2:$AJ$2,0),FALSE)/1,0)</f>
        <v>0</v>
      </c>
      <c r="S216">
        <f>IFERROR(VLOOKUP($B216,Kraftvärmeprod!$B$1:$AH$479,MATCH(S$2,Kraftvärmeprod!$B$1:$AG$1,0),FALSE)/1,0)-IFERROR(VLOOKUP($B216,'Slutlig allokering'!$B$2:$AC$462,MATCH(S$3,'Slutlig allokering'!$B$2:$AJ$2,0),FALSE)/1,0)</f>
        <v>0</v>
      </c>
      <c r="T216">
        <f>IFERROR(VLOOKUP($B216,Kraftvärmeprod!$B$1:$AH$479,MATCH(T$2,Kraftvärmeprod!$B$1:$AG$1,0),FALSE)/1,0)-IFERROR(VLOOKUP($B216,'Slutlig allokering'!$B$2:$AC$462,MATCH(T$3,'Slutlig allokering'!$B$2:$AJ$2,0),FALSE)/1,0)</f>
        <v>0</v>
      </c>
      <c r="U216">
        <f>IFERROR(VLOOKUP($B216,Kraftvärmeprod!$B$1:$AH$479,MATCH(U$2,Kraftvärmeprod!$B$1:$AG$1,0),FALSE)/1,0)-IFERROR(VLOOKUP($B216,'Slutlig allokering'!$B$2:$AC$462,MATCH(U$3,'Slutlig allokering'!$B$2:$AJ$2,0),FALSE)/1,0)</f>
        <v>0</v>
      </c>
      <c r="V216">
        <f>IFERROR(VLOOKUP($B216,Kraftvärmeprod!$B$1:$AH$479,MATCH(V$2,Kraftvärmeprod!$B$1:$AG$1,0),FALSE)/1,0)-IFERROR(VLOOKUP($B216,'Slutlig allokering'!$B$2:$AC$462,MATCH(V$3,'Slutlig allokering'!$B$2:$AJ$2,0),FALSE)/1,0)</f>
        <v>0</v>
      </c>
      <c r="W216">
        <f>IFERROR(VLOOKUP($B216,Kraftvärmeprod!$B$1:$AH$479,MATCH(W$2,Kraftvärmeprod!$B$1:$AG$1,0),FALSE)/1,0)-IFERROR(VLOOKUP($B216,'Slutlig allokering'!$B$2:$AC$462,MATCH(W$3,'Slutlig allokering'!$B$2:$AJ$2,0),FALSE)/1,0)</f>
        <v>0</v>
      </c>
      <c r="X216">
        <f>IFERROR(VLOOKUP($B216,Kraftvärmeprod!$B$1:$AH$479,MATCH(X$2,Kraftvärmeprod!$B$1:$AG$1,0),FALSE)/1,0)-IFERROR(VLOOKUP($B216,'Slutlig allokering'!$B$2:$AC$462,MATCH(X$3,'Slutlig allokering'!$B$2:$AJ$2,0),FALSE)/1,0)</f>
        <v>0</v>
      </c>
      <c r="Y216">
        <f>IFERROR(VLOOKUP($B216,Kraftvärmeprod!$B$1:$AH$479,MATCH(Y$2,Kraftvärmeprod!$B$1:$AG$1,0),FALSE)/1,0)-IFERROR(VLOOKUP($B216,'Slutlig allokering'!$B$2:$AC$462,MATCH(Y$3,'Slutlig allokering'!$B$2:$AJ$2,0),FALSE)/1,0)</f>
        <v>0</v>
      </c>
      <c r="Z216">
        <f>IFERROR(VLOOKUP($B216,Kraftvärmeprod!$B$1:$AH$479,MATCH(Z$2,Kraftvärmeprod!$B$1:$AG$1,0),FALSE)/1,0)-IFERROR(VLOOKUP($B216,'Slutlig allokering'!$B$2:$AC$462,MATCH(Z$3,'Slutlig allokering'!$B$2:$AJ$2,0),FALSE)/1,0)</f>
        <v>0</v>
      </c>
      <c r="AA216">
        <f>IFERROR(VLOOKUP($B216,Kraftvärmeprod!$B$1:$AH$479,MATCH(AA$2,Kraftvärmeprod!$B$1:$AG$1,0),FALSE)/1,0)-IFERROR(VLOOKUP($B216,'Slutlig allokering'!$B$2:$AC$462,MATCH(AA$3,'Slutlig allokering'!$B$2:$AJ$2,0),FALSE)/1,0)</f>
        <v>0</v>
      </c>
      <c r="AB216">
        <f>IFERROR(VLOOKUP($B216,Kraftvärmeprod!$B$1:$AH$479,MATCH(AB$2,Kraftvärmeprod!$B$1:$AG$1,0),FALSE)/1,0)-IFERROR(VLOOKUP($B216,'Slutlig allokering'!$B$2:$AC$462,MATCH(AB$3,'Slutlig allokering'!$B$2:$AJ$2,0),FALSE)/1,0)</f>
        <v>0</v>
      </c>
      <c r="AE216">
        <f t="shared" si="6"/>
        <v>0</v>
      </c>
      <c r="AG216">
        <f>IFERROR(VLOOKUP(B216,'Slutlig allokering'!$B$2:$AJ$462,MATCH("Summa justerad allokerad tillförd energi (utan hjälpel och rökgaskondensering):",'Slutlig allokering'!$B$2:$AK$2,0),FALSE)/1,"")</f>
        <v>0</v>
      </c>
      <c r="AI216" s="55" t="str">
        <f>IFERROR(1-VLOOKUP(B216,'Slutlig allokering'!$B$2:$AJ$462,MATCH("Andel av bränsle i kvv som allokerats till värme, exklusive rökgaskondensering och hjälpel",'Slutlig allokering'!$B$2:$AK$2,0),FALSE),"")</f>
        <v/>
      </c>
      <c r="AK216" s="55" t="str">
        <f t="shared" si="7"/>
        <v/>
      </c>
    </row>
    <row r="217" spans="1:37" x14ac:dyDescent="0.35">
      <c r="A217" s="28" t="s">
        <v>282</v>
      </c>
      <c r="B217" s="28" t="s">
        <v>287</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allokering'!$B$2:$AC$462,MATCH(E$3,'Slutlig allokering'!$B$2:$AJ$2,0),FALSE)/1,0)</f>
        <v>0</v>
      </c>
      <c r="F217">
        <f>IFERROR(VLOOKUP($B217,Kraftvärmeprod!$B$1:$AH$479,MATCH(F$2,Kraftvärmeprod!$B$1:$AG$1,0),FALSE)/1,0)-IFERROR(VLOOKUP($B217,'Slutlig allokering'!$B$2:$AC$462,MATCH(F$3,'Slutlig allokering'!$B$2:$AJ$2,0),FALSE)/1,0)</f>
        <v>0</v>
      </c>
      <c r="G217">
        <f>IFERROR(VLOOKUP($B217,Kraftvärmeprod!$B$1:$AH$479,MATCH(G$2,Kraftvärmeprod!$B$1:$AG$1,0),FALSE)/1,0)-IFERROR(VLOOKUP($B217,'Slutlig allokering'!$B$2:$AC$462,MATCH(G$3,'Slutlig allokering'!$B$2:$AJ$2,0),FALSE)/1,0)</f>
        <v>0</v>
      </c>
      <c r="H217">
        <f>IFERROR(VLOOKUP($B217,Kraftvärmeprod!$B$1:$AH$479,MATCH(H$2,Kraftvärmeprod!$B$1:$AG$1,0),FALSE)/1,0)-IFERROR(VLOOKUP($B217,'Slutlig allokering'!$B$2:$AC$462,MATCH(H$3,'Slutlig allokering'!$B$2:$AJ$2,0),FALSE)/1,0)</f>
        <v>0</v>
      </c>
      <c r="I217">
        <f>IFERROR(VLOOKUP($B217,Kraftvärmeprod!$B$1:$AH$479,MATCH(I$2,Kraftvärmeprod!$B$1:$AG$1,0),FALSE)/1,0)-IFERROR(VLOOKUP($B217,'Slutlig allokering'!$B$2:$AC$462,MATCH(I$3,'Slutlig allokering'!$B$2:$AJ$2,0),FALSE)/1,0)</f>
        <v>0</v>
      </c>
      <c r="J217">
        <f>IFERROR(VLOOKUP($B217,Kraftvärmeprod!$B$1:$AH$479,MATCH(J$2,Kraftvärmeprod!$B$1:$AG$1,0),FALSE)/1,0)-IFERROR(VLOOKUP($B217,'Slutlig allokering'!$B$2:$AC$462,MATCH(J$3,'Slutlig allokering'!$B$2:$AJ$2,0),FALSE)/1,0)</f>
        <v>0</v>
      </c>
      <c r="K217">
        <f>IFERROR(VLOOKUP($B217,Kraftvärmeprod!$B$1:$AH$479,MATCH(K$2,Kraftvärmeprod!$B$1:$AG$1,0),FALSE)/1,0)-IFERROR(VLOOKUP($B217,'Slutlig allokering'!$B$2:$AC$462,MATCH(K$3,'Slutlig allokering'!$B$2:$AJ$2,0),FALSE)/1,0)</f>
        <v>0</v>
      </c>
      <c r="L217">
        <f>IFERROR(VLOOKUP($B217,Kraftvärmeprod!$B$1:$AH$479,MATCH(L$2,Kraftvärmeprod!$B$1:$AG$1,0),FALSE)/1,0)-IFERROR(VLOOKUP($B217,'Slutlig allokering'!$B$2:$AC$462,MATCH(L$3,'Slutlig allokering'!$B$2:$AJ$2,0),FALSE)/1,0)</f>
        <v>0</v>
      </c>
      <c r="M217" s="143">
        <f>IFERROR(VLOOKUP($B217,Miljö!$B$1:$S$477,MATCH(M$2,Miljö!$B$1:$X$1,0),FALSE)/1,0)-IFERROR(VLOOKUP($B217,'Slutlig allokering'!$B$2:$AC$462,MATCH(M$3,'Slutlig allokering'!$B$2:$AJ$2,0),FALSE)/1,0)</f>
        <v>0</v>
      </c>
      <c r="N217">
        <f>IFERROR(VLOOKUP($B217,Kraftvärmeprod!$B$1:$AH$479,MATCH(N$2,Kraftvärmeprod!$B$1:$AG$1,0),FALSE)/1,0)-IFERROR(VLOOKUP($B217,'Slutlig allokering'!$B$2:$AC$462,MATCH(N$3,'Slutlig allokering'!$B$2:$AJ$2,0),FALSE)/1,0)</f>
        <v>0</v>
      </c>
      <c r="O217">
        <f>IFERROR(VLOOKUP($B217,Kraftvärmeprod!$B$1:$AH$479,MATCH(O$2,Kraftvärmeprod!$B$1:$AG$1,0),FALSE)/1,0)-IFERROR(VLOOKUP($B217,'Slutlig allokering'!$B$2:$AC$462,MATCH(O$3,'Slutlig allokering'!$B$2:$AJ$2,0),FALSE)/1,0)</f>
        <v>0</v>
      </c>
      <c r="P217">
        <f>IFERROR(VLOOKUP($B217,Kraftvärmeprod!$B$1:$AH$479,MATCH(P$2,Kraftvärmeprod!$B$1:$AG$1,0),FALSE)/1,0)-IFERROR(VLOOKUP($B217,'Slutlig allokering'!$B$2:$AC$462,MATCH(P$3,'Slutlig allokering'!$B$2:$AJ$2,0),FALSE)/1,0)</f>
        <v>0</v>
      </c>
      <c r="Q217">
        <f>IFERROR(VLOOKUP($B217,Kraftvärmeprod!$B$1:$AH$479,MATCH(Q$2,Kraftvärmeprod!$B$1:$AG$1,0),FALSE)/1,0)-IFERROR(VLOOKUP($B217,'Slutlig allokering'!$B$2:$AC$462,MATCH(Q$3,'Slutlig allokering'!$B$2:$AJ$2,0),FALSE)/1,0)</f>
        <v>0</v>
      </c>
      <c r="R217">
        <f>IFERROR(VLOOKUP($B217,Kraftvärmeprod!$B$1:$AH$479,MATCH(R$2,Kraftvärmeprod!$B$1:$AG$1,0),FALSE)/1,0)-IFERROR(VLOOKUP($B217,'Slutlig allokering'!$B$2:$AC$462,MATCH(R$3,'Slutlig allokering'!$B$2:$AJ$2,0),FALSE)/1,0)</f>
        <v>0</v>
      </c>
      <c r="S217">
        <f>IFERROR(VLOOKUP($B217,Kraftvärmeprod!$B$1:$AH$479,MATCH(S$2,Kraftvärmeprod!$B$1:$AG$1,0),FALSE)/1,0)-IFERROR(VLOOKUP($B217,'Slutlig allokering'!$B$2:$AC$462,MATCH(S$3,'Slutlig allokering'!$B$2:$AJ$2,0),FALSE)/1,0)</f>
        <v>0</v>
      </c>
      <c r="T217">
        <f>IFERROR(VLOOKUP($B217,Kraftvärmeprod!$B$1:$AH$479,MATCH(T$2,Kraftvärmeprod!$B$1:$AG$1,0),FALSE)/1,0)-IFERROR(VLOOKUP($B217,'Slutlig allokering'!$B$2:$AC$462,MATCH(T$3,'Slutlig allokering'!$B$2:$AJ$2,0),FALSE)/1,0)</f>
        <v>0</v>
      </c>
      <c r="U217">
        <f>IFERROR(VLOOKUP($B217,Kraftvärmeprod!$B$1:$AH$479,MATCH(U$2,Kraftvärmeprod!$B$1:$AG$1,0),FALSE)/1,0)-IFERROR(VLOOKUP($B217,'Slutlig allokering'!$B$2:$AC$462,MATCH(U$3,'Slutlig allokering'!$B$2:$AJ$2,0),FALSE)/1,0)</f>
        <v>0</v>
      </c>
      <c r="V217">
        <f>IFERROR(VLOOKUP($B217,Kraftvärmeprod!$B$1:$AH$479,MATCH(V$2,Kraftvärmeprod!$B$1:$AG$1,0),FALSE)/1,0)-IFERROR(VLOOKUP($B217,'Slutlig allokering'!$B$2:$AC$462,MATCH(V$3,'Slutlig allokering'!$B$2:$AJ$2,0),FALSE)/1,0)</f>
        <v>0</v>
      </c>
      <c r="W217">
        <f>IFERROR(VLOOKUP($B217,Kraftvärmeprod!$B$1:$AH$479,MATCH(W$2,Kraftvärmeprod!$B$1:$AG$1,0),FALSE)/1,0)-IFERROR(VLOOKUP($B217,'Slutlig allokering'!$B$2:$AC$462,MATCH(W$3,'Slutlig allokering'!$B$2:$AJ$2,0),FALSE)/1,0)</f>
        <v>0</v>
      </c>
      <c r="X217">
        <f>IFERROR(VLOOKUP($B217,Kraftvärmeprod!$B$1:$AH$479,MATCH(X$2,Kraftvärmeprod!$B$1:$AG$1,0),FALSE)/1,0)-IFERROR(VLOOKUP($B217,'Slutlig allokering'!$B$2:$AC$462,MATCH(X$3,'Slutlig allokering'!$B$2:$AJ$2,0),FALSE)/1,0)</f>
        <v>0</v>
      </c>
      <c r="Y217">
        <f>IFERROR(VLOOKUP($B217,Kraftvärmeprod!$B$1:$AH$479,MATCH(Y$2,Kraftvärmeprod!$B$1:$AG$1,0),FALSE)/1,0)-IFERROR(VLOOKUP($B217,'Slutlig allokering'!$B$2:$AC$462,MATCH(Y$3,'Slutlig allokering'!$B$2:$AJ$2,0),FALSE)/1,0)</f>
        <v>0</v>
      </c>
      <c r="Z217">
        <f>IFERROR(VLOOKUP($B217,Kraftvärmeprod!$B$1:$AH$479,MATCH(Z$2,Kraftvärmeprod!$B$1:$AG$1,0),FALSE)/1,0)-IFERROR(VLOOKUP($B217,'Slutlig allokering'!$B$2:$AC$462,MATCH(Z$3,'Slutlig allokering'!$B$2:$AJ$2,0),FALSE)/1,0)</f>
        <v>0</v>
      </c>
      <c r="AA217">
        <f>IFERROR(VLOOKUP($B217,Kraftvärmeprod!$B$1:$AH$479,MATCH(AA$2,Kraftvärmeprod!$B$1:$AG$1,0),FALSE)/1,0)-IFERROR(VLOOKUP($B217,'Slutlig allokering'!$B$2:$AC$462,MATCH(AA$3,'Slutlig allokering'!$B$2:$AJ$2,0),FALSE)/1,0)</f>
        <v>0</v>
      </c>
      <c r="AB217">
        <f>IFERROR(VLOOKUP($B217,Kraftvärmeprod!$B$1:$AH$479,MATCH(AB$2,Kraftvärmeprod!$B$1:$AG$1,0),FALSE)/1,0)-IFERROR(VLOOKUP($B217,'Slutlig allokering'!$B$2:$AC$462,MATCH(AB$3,'Slutlig allokering'!$B$2:$AJ$2,0),FALSE)/1,0)</f>
        <v>0</v>
      </c>
      <c r="AE217">
        <f t="shared" si="6"/>
        <v>0</v>
      </c>
      <c r="AG217">
        <f>IFERROR(VLOOKUP(B217,'Slutlig allokering'!$B$2:$AJ$462,MATCH("Summa justerad allokerad tillförd energi (utan hjälpel och rökgaskondensering):",'Slutlig allokering'!$B$2:$AK$2,0),FALSE)/1,"")</f>
        <v>0</v>
      </c>
      <c r="AI217" s="55" t="str">
        <f>IFERROR(1-VLOOKUP(B217,'Slutlig allokering'!$B$2:$AJ$462,MATCH("Andel av bränsle i kvv som allokerats till värme, exklusive rökgaskondensering och hjälpel",'Slutlig allokering'!$B$2:$AK$2,0),FALSE),"")</f>
        <v/>
      </c>
      <c r="AK217" s="55" t="str">
        <f t="shared" si="7"/>
        <v/>
      </c>
    </row>
    <row r="218" spans="1:37" x14ac:dyDescent="0.35">
      <c r="A218" s="28" t="s">
        <v>282</v>
      </c>
      <c r="B218" s="28" t="s">
        <v>288</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allokering'!$B$2:$AC$462,MATCH(E$3,'Slutlig allokering'!$B$2:$AJ$2,0),FALSE)/1,0)</f>
        <v>0</v>
      </c>
      <c r="F218">
        <f>IFERROR(VLOOKUP($B218,Kraftvärmeprod!$B$1:$AH$479,MATCH(F$2,Kraftvärmeprod!$B$1:$AG$1,0),FALSE)/1,0)-IFERROR(VLOOKUP($B218,'Slutlig allokering'!$B$2:$AC$462,MATCH(F$3,'Slutlig allokering'!$B$2:$AJ$2,0),FALSE)/1,0)</f>
        <v>0</v>
      </c>
      <c r="G218">
        <f>IFERROR(VLOOKUP($B218,Kraftvärmeprod!$B$1:$AH$479,MATCH(G$2,Kraftvärmeprod!$B$1:$AG$1,0),FALSE)/1,0)-IFERROR(VLOOKUP($B218,'Slutlig allokering'!$B$2:$AC$462,MATCH(G$3,'Slutlig allokering'!$B$2:$AJ$2,0),FALSE)/1,0)</f>
        <v>0</v>
      </c>
      <c r="H218">
        <f>IFERROR(VLOOKUP($B218,Kraftvärmeprod!$B$1:$AH$479,MATCH(H$2,Kraftvärmeprod!$B$1:$AG$1,0),FALSE)/1,0)-IFERROR(VLOOKUP($B218,'Slutlig allokering'!$B$2:$AC$462,MATCH(H$3,'Slutlig allokering'!$B$2:$AJ$2,0),FALSE)/1,0)</f>
        <v>0</v>
      </c>
      <c r="I218">
        <f>IFERROR(VLOOKUP($B218,Kraftvärmeprod!$B$1:$AH$479,MATCH(I$2,Kraftvärmeprod!$B$1:$AG$1,0),FALSE)/1,0)-IFERROR(VLOOKUP($B218,'Slutlig allokering'!$B$2:$AC$462,MATCH(I$3,'Slutlig allokering'!$B$2:$AJ$2,0),FALSE)/1,0)</f>
        <v>0</v>
      </c>
      <c r="J218">
        <f>IFERROR(VLOOKUP($B218,Kraftvärmeprod!$B$1:$AH$479,MATCH(J$2,Kraftvärmeprod!$B$1:$AG$1,0),FALSE)/1,0)-IFERROR(VLOOKUP($B218,'Slutlig allokering'!$B$2:$AC$462,MATCH(J$3,'Slutlig allokering'!$B$2:$AJ$2,0),FALSE)/1,0)</f>
        <v>0</v>
      </c>
      <c r="K218">
        <f>IFERROR(VLOOKUP($B218,Kraftvärmeprod!$B$1:$AH$479,MATCH(K$2,Kraftvärmeprod!$B$1:$AG$1,0),FALSE)/1,0)-IFERROR(VLOOKUP($B218,'Slutlig allokering'!$B$2:$AC$462,MATCH(K$3,'Slutlig allokering'!$B$2:$AJ$2,0),FALSE)/1,0)</f>
        <v>0</v>
      </c>
      <c r="L218">
        <f>IFERROR(VLOOKUP($B218,Kraftvärmeprod!$B$1:$AH$479,MATCH(L$2,Kraftvärmeprod!$B$1:$AG$1,0),FALSE)/1,0)-IFERROR(VLOOKUP($B218,'Slutlig allokering'!$B$2:$AC$462,MATCH(L$3,'Slutlig allokering'!$B$2:$AJ$2,0),FALSE)/1,0)</f>
        <v>0</v>
      </c>
      <c r="M218" s="143">
        <f>IFERROR(VLOOKUP($B218,Miljö!$B$1:$S$477,MATCH(M$2,Miljö!$B$1:$X$1,0),FALSE)/1,0)-IFERROR(VLOOKUP($B218,'Slutlig allokering'!$B$2:$AC$462,MATCH(M$3,'Slutlig allokering'!$B$2:$AJ$2,0),FALSE)/1,0)</f>
        <v>0</v>
      </c>
      <c r="N218">
        <f>IFERROR(VLOOKUP($B218,Kraftvärmeprod!$B$1:$AH$479,MATCH(N$2,Kraftvärmeprod!$B$1:$AG$1,0),FALSE)/1,0)-IFERROR(VLOOKUP($B218,'Slutlig allokering'!$B$2:$AC$462,MATCH(N$3,'Slutlig allokering'!$B$2:$AJ$2,0),FALSE)/1,0)</f>
        <v>0</v>
      </c>
      <c r="O218">
        <f>IFERROR(VLOOKUP($B218,Kraftvärmeprod!$B$1:$AH$479,MATCH(O$2,Kraftvärmeprod!$B$1:$AG$1,0),FALSE)/1,0)-IFERROR(VLOOKUP($B218,'Slutlig allokering'!$B$2:$AC$462,MATCH(O$3,'Slutlig allokering'!$B$2:$AJ$2,0),FALSE)/1,0)</f>
        <v>0</v>
      </c>
      <c r="P218">
        <f>IFERROR(VLOOKUP($B218,Kraftvärmeprod!$B$1:$AH$479,MATCH(P$2,Kraftvärmeprod!$B$1:$AG$1,0),FALSE)/1,0)-IFERROR(VLOOKUP($B218,'Slutlig allokering'!$B$2:$AC$462,MATCH(P$3,'Slutlig allokering'!$B$2:$AJ$2,0),FALSE)/1,0)</f>
        <v>0</v>
      </c>
      <c r="Q218">
        <f>IFERROR(VLOOKUP($B218,Kraftvärmeprod!$B$1:$AH$479,MATCH(Q$2,Kraftvärmeprod!$B$1:$AG$1,0),FALSE)/1,0)-IFERROR(VLOOKUP($B218,'Slutlig allokering'!$B$2:$AC$462,MATCH(Q$3,'Slutlig allokering'!$B$2:$AJ$2,0),FALSE)/1,0)</f>
        <v>0</v>
      </c>
      <c r="R218">
        <f>IFERROR(VLOOKUP($B218,Kraftvärmeprod!$B$1:$AH$479,MATCH(R$2,Kraftvärmeprod!$B$1:$AG$1,0),FALSE)/1,0)-IFERROR(VLOOKUP($B218,'Slutlig allokering'!$B$2:$AC$462,MATCH(R$3,'Slutlig allokering'!$B$2:$AJ$2,0),FALSE)/1,0)</f>
        <v>0</v>
      </c>
      <c r="S218">
        <f>IFERROR(VLOOKUP($B218,Kraftvärmeprod!$B$1:$AH$479,MATCH(S$2,Kraftvärmeprod!$B$1:$AG$1,0),FALSE)/1,0)-IFERROR(VLOOKUP($B218,'Slutlig allokering'!$B$2:$AC$462,MATCH(S$3,'Slutlig allokering'!$B$2:$AJ$2,0),FALSE)/1,0)</f>
        <v>0</v>
      </c>
      <c r="T218">
        <f>IFERROR(VLOOKUP($B218,Kraftvärmeprod!$B$1:$AH$479,MATCH(T$2,Kraftvärmeprod!$B$1:$AG$1,0),FALSE)/1,0)-IFERROR(VLOOKUP($B218,'Slutlig allokering'!$B$2:$AC$462,MATCH(T$3,'Slutlig allokering'!$B$2:$AJ$2,0),FALSE)/1,0)</f>
        <v>0</v>
      </c>
      <c r="U218">
        <f>IFERROR(VLOOKUP($B218,Kraftvärmeprod!$B$1:$AH$479,MATCH(U$2,Kraftvärmeprod!$B$1:$AG$1,0),FALSE)/1,0)-IFERROR(VLOOKUP($B218,'Slutlig allokering'!$B$2:$AC$462,MATCH(U$3,'Slutlig allokering'!$B$2:$AJ$2,0),FALSE)/1,0)</f>
        <v>0</v>
      </c>
      <c r="V218">
        <f>IFERROR(VLOOKUP($B218,Kraftvärmeprod!$B$1:$AH$479,MATCH(V$2,Kraftvärmeprod!$B$1:$AG$1,0),FALSE)/1,0)-IFERROR(VLOOKUP($B218,'Slutlig allokering'!$B$2:$AC$462,MATCH(V$3,'Slutlig allokering'!$B$2:$AJ$2,0),FALSE)/1,0)</f>
        <v>0</v>
      </c>
      <c r="W218">
        <f>IFERROR(VLOOKUP($B218,Kraftvärmeprod!$B$1:$AH$479,MATCH(W$2,Kraftvärmeprod!$B$1:$AG$1,0),FALSE)/1,0)-IFERROR(VLOOKUP($B218,'Slutlig allokering'!$B$2:$AC$462,MATCH(W$3,'Slutlig allokering'!$B$2:$AJ$2,0),FALSE)/1,0)</f>
        <v>0</v>
      </c>
      <c r="X218">
        <f>IFERROR(VLOOKUP($B218,Kraftvärmeprod!$B$1:$AH$479,MATCH(X$2,Kraftvärmeprod!$B$1:$AG$1,0),FALSE)/1,0)-IFERROR(VLOOKUP($B218,'Slutlig allokering'!$B$2:$AC$462,MATCH(X$3,'Slutlig allokering'!$B$2:$AJ$2,0),FALSE)/1,0)</f>
        <v>0</v>
      </c>
      <c r="Y218">
        <f>IFERROR(VLOOKUP($B218,Kraftvärmeprod!$B$1:$AH$479,MATCH(Y$2,Kraftvärmeprod!$B$1:$AG$1,0),FALSE)/1,0)-IFERROR(VLOOKUP($B218,'Slutlig allokering'!$B$2:$AC$462,MATCH(Y$3,'Slutlig allokering'!$B$2:$AJ$2,0),FALSE)/1,0)</f>
        <v>0</v>
      </c>
      <c r="Z218">
        <f>IFERROR(VLOOKUP($B218,Kraftvärmeprod!$B$1:$AH$479,MATCH(Z$2,Kraftvärmeprod!$B$1:$AG$1,0),FALSE)/1,0)-IFERROR(VLOOKUP($B218,'Slutlig allokering'!$B$2:$AC$462,MATCH(Z$3,'Slutlig allokering'!$B$2:$AJ$2,0),FALSE)/1,0)</f>
        <v>0</v>
      </c>
      <c r="AA218">
        <f>IFERROR(VLOOKUP($B218,Kraftvärmeprod!$B$1:$AH$479,MATCH(AA$2,Kraftvärmeprod!$B$1:$AG$1,0),FALSE)/1,0)-IFERROR(VLOOKUP($B218,'Slutlig allokering'!$B$2:$AC$462,MATCH(AA$3,'Slutlig allokering'!$B$2:$AJ$2,0),FALSE)/1,0)</f>
        <v>0</v>
      </c>
      <c r="AB218">
        <f>IFERROR(VLOOKUP($B218,Kraftvärmeprod!$B$1:$AH$479,MATCH(AB$2,Kraftvärmeprod!$B$1:$AG$1,0),FALSE)/1,0)-IFERROR(VLOOKUP($B218,'Slutlig allokering'!$B$2:$AC$462,MATCH(AB$3,'Slutlig allokering'!$B$2:$AJ$2,0),FALSE)/1,0)</f>
        <v>0</v>
      </c>
      <c r="AE218">
        <f t="shared" si="6"/>
        <v>0</v>
      </c>
      <c r="AG218">
        <f>IFERROR(VLOOKUP(B218,'Slutlig allokering'!$B$2:$AJ$462,MATCH("Summa justerad allokerad tillförd energi (utan hjälpel och rökgaskondensering):",'Slutlig allokering'!$B$2:$AK$2,0),FALSE)/1,"")</f>
        <v>0</v>
      </c>
      <c r="AI218" s="55" t="str">
        <f>IFERROR(1-VLOOKUP(B218,'Slutlig allokering'!$B$2:$AJ$462,MATCH("Andel av bränsle i kvv som allokerats till värme, exklusive rökgaskondensering och hjälpel",'Slutlig allokering'!$B$2:$AK$2,0),FALSE),"")</f>
        <v/>
      </c>
      <c r="AK218" s="55" t="str">
        <f t="shared" si="7"/>
        <v/>
      </c>
    </row>
    <row r="219" spans="1:37" x14ac:dyDescent="0.35">
      <c r="A219" s="28" t="s">
        <v>282</v>
      </c>
      <c r="B219" s="28" t="s">
        <v>289</v>
      </c>
      <c r="C219" t="str">
        <f>IFERROR(VLOOKUP($B219,Kraftvärmeprod!$B$1:$AH$479,MATCH(C$3,Kraftvärmeprod!$B$1:$AG$1,0),FALSE)/1,"")</f>
        <v/>
      </c>
      <c r="D219" t="str">
        <f>IFERROR(VLOOKUP($B219,Kraftvärmeprod!$B$1:$AH$479,MATCH(D$3,Kraftvärmeprod!$B$1:$AG$1,0),FALSE)/1,"")</f>
        <v/>
      </c>
      <c r="E219">
        <f>IFERROR(VLOOKUP($B219,Kraftvärmeprod!$B$1:$AH$479,MATCH(E$2,Kraftvärmeprod!$B$1:$AG$1,0),FALSE)/1,0)-IFERROR(VLOOKUP($B219,'Slutlig allokering'!$B$2:$AC$462,MATCH(E$3,'Slutlig allokering'!$B$2:$AJ$2,0),FALSE)/1,0)</f>
        <v>0</v>
      </c>
      <c r="F219">
        <f>IFERROR(VLOOKUP($B219,Kraftvärmeprod!$B$1:$AH$479,MATCH(F$2,Kraftvärmeprod!$B$1:$AG$1,0),FALSE)/1,0)-IFERROR(VLOOKUP($B219,'Slutlig allokering'!$B$2:$AC$462,MATCH(F$3,'Slutlig allokering'!$B$2:$AJ$2,0),FALSE)/1,0)</f>
        <v>0</v>
      </c>
      <c r="G219">
        <f>IFERROR(VLOOKUP($B219,Kraftvärmeprod!$B$1:$AH$479,MATCH(G$2,Kraftvärmeprod!$B$1:$AG$1,0),FALSE)/1,0)-IFERROR(VLOOKUP($B219,'Slutlig allokering'!$B$2:$AC$462,MATCH(G$3,'Slutlig allokering'!$B$2:$AJ$2,0),FALSE)/1,0)</f>
        <v>0</v>
      </c>
      <c r="H219">
        <f>IFERROR(VLOOKUP($B219,Kraftvärmeprod!$B$1:$AH$479,MATCH(H$2,Kraftvärmeprod!$B$1:$AG$1,0),FALSE)/1,0)-IFERROR(VLOOKUP($B219,'Slutlig allokering'!$B$2:$AC$462,MATCH(H$3,'Slutlig allokering'!$B$2:$AJ$2,0),FALSE)/1,0)</f>
        <v>0</v>
      </c>
      <c r="I219">
        <f>IFERROR(VLOOKUP($B219,Kraftvärmeprod!$B$1:$AH$479,MATCH(I$2,Kraftvärmeprod!$B$1:$AG$1,0),FALSE)/1,0)-IFERROR(VLOOKUP($B219,'Slutlig allokering'!$B$2:$AC$462,MATCH(I$3,'Slutlig allokering'!$B$2:$AJ$2,0),FALSE)/1,0)</f>
        <v>0</v>
      </c>
      <c r="J219">
        <f>IFERROR(VLOOKUP($B219,Kraftvärmeprod!$B$1:$AH$479,MATCH(J$2,Kraftvärmeprod!$B$1:$AG$1,0),FALSE)/1,0)-IFERROR(VLOOKUP($B219,'Slutlig allokering'!$B$2:$AC$462,MATCH(J$3,'Slutlig allokering'!$B$2:$AJ$2,0),FALSE)/1,0)</f>
        <v>0</v>
      </c>
      <c r="K219">
        <f>IFERROR(VLOOKUP($B219,Kraftvärmeprod!$B$1:$AH$479,MATCH(K$2,Kraftvärmeprod!$B$1:$AG$1,0),FALSE)/1,0)-IFERROR(VLOOKUP($B219,'Slutlig allokering'!$B$2:$AC$462,MATCH(K$3,'Slutlig allokering'!$B$2:$AJ$2,0),FALSE)/1,0)</f>
        <v>0</v>
      </c>
      <c r="L219">
        <f>IFERROR(VLOOKUP($B219,Kraftvärmeprod!$B$1:$AH$479,MATCH(L$2,Kraftvärmeprod!$B$1:$AG$1,0),FALSE)/1,0)-IFERROR(VLOOKUP($B219,'Slutlig allokering'!$B$2:$AC$462,MATCH(L$3,'Slutlig allokering'!$B$2:$AJ$2,0),FALSE)/1,0)</f>
        <v>0</v>
      </c>
      <c r="M219" s="143">
        <f>IFERROR(VLOOKUP($B219,Miljö!$B$1:$S$477,MATCH(M$2,Miljö!$B$1:$X$1,0),FALSE)/1,0)-IFERROR(VLOOKUP($B219,'Slutlig allokering'!$B$2:$AC$462,MATCH(M$3,'Slutlig allokering'!$B$2:$AJ$2,0),FALSE)/1,0)</f>
        <v>0</v>
      </c>
      <c r="N219">
        <f>IFERROR(VLOOKUP($B219,Kraftvärmeprod!$B$1:$AH$479,MATCH(N$2,Kraftvärmeprod!$B$1:$AG$1,0),FALSE)/1,0)-IFERROR(VLOOKUP($B219,'Slutlig allokering'!$B$2:$AC$462,MATCH(N$3,'Slutlig allokering'!$B$2:$AJ$2,0),FALSE)/1,0)</f>
        <v>0</v>
      </c>
      <c r="O219">
        <f>IFERROR(VLOOKUP($B219,Kraftvärmeprod!$B$1:$AH$479,MATCH(O$2,Kraftvärmeprod!$B$1:$AG$1,0),FALSE)/1,0)-IFERROR(VLOOKUP($B219,'Slutlig allokering'!$B$2:$AC$462,MATCH(O$3,'Slutlig allokering'!$B$2:$AJ$2,0),FALSE)/1,0)</f>
        <v>0</v>
      </c>
      <c r="P219">
        <f>IFERROR(VLOOKUP($B219,Kraftvärmeprod!$B$1:$AH$479,MATCH(P$2,Kraftvärmeprod!$B$1:$AG$1,0),FALSE)/1,0)-IFERROR(VLOOKUP($B219,'Slutlig allokering'!$B$2:$AC$462,MATCH(P$3,'Slutlig allokering'!$B$2:$AJ$2,0),FALSE)/1,0)</f>
        <v>0</v>
      </c>
      <c r="Q219">
        <f>IFERROR(VLOOKUP($B219,Kraftvärmeprod!$B$1:$AH$479,MATCH(Q$2,Kraftvärmeprod!$B$1:$AG$1,0),FALSE)/1,0)-IFERROR(VLOOKUP($B219,'Slutlig allokering'!$B$2:$AC$462,MATCH(Q$3,'Slutlig allokering'!$B$2:$AJ$2,0),FALSE)/1,0)</f>
        <v>0</v>
      </c>
      <c r="R219">
        <f>IFERROR(VLOOKUP($B219,Kraftvärmeprod!$B$1:$AH$479,MATCH(R$2,Kraftvärmeprod!$B$1:$AG$1,0),FALSE)/1,0)-IFERROR(VLOOKUP($B219,'Slutlig allokering'!$B$2:$AC$462,MATCH(R$3,'Slutlig allokering'!$B$2:$AJ$2,0),FALSE)/1,0)</f>
        <v>0</v>
      </c>
      <c r="S219">
        <f>IFERROR(VLOOKUP($B219,Kraftvärmeprod!$B$1:$AH$479,MATCH(S$2,Kraftvärmeprod!$B$1:$AG$1,0),FALSE)/1,0)-IFERROR(VLOOKUP($B219,'Slutlig allokering'!$B$2:$AC$462,MATCH(S$3,'Slutlig allokering'!$B$2:$AJ$2,0),FALSE)/1,0)</f>
        <v>0</v>
      </c>
      <c r="T219">
        <f>IFERROR(VLOOKUP($B219,Kraftvärmeprod!$B$1:$AH$479,MATCH(T$2,Kraftvärmeprod!$B$1:$AG$1,0),FALSE)/1,0)-IFERROR(VLOOKUP($B219,'Slutlig allokering'!$B$2:$AC$462,MATCH(T$3,'Slutlig allokering'!$B$2:$AJ$2,0),FALSE)/1,0)</f>
        <v>0</v>
      </c>
      <c r="U219">
        <f>IFERROR(VLOOKUP($B219,Kraftvärmeprod!$B$1:$AH$479,MATCH(U$2,Kraftvärmeprod!$B$1:$AG$1,0),FALSE)/1,0)-IFERROR(VLOOKUP($B219,'Slutlig allokering'!$B$2:$AC$462,MATCH(U$3,'Slutlig allokering'!$B$2:$AJ$2,0),FALSE)/1,0)</f>
        <v>0</v>
      </c>
      <c r="V219">
        <f>IFERROR(VLOOKUP($B219,Kraftvärmeprod!$B$1:$AH$479,MATCH(V$2,Kraftvärmeprod!$B$1:$AG$1,0),FALSE)/1,0)-IFERROR(VLOOKUP($B219,'Slutlig allokering'!$B$2:$AC$462,MATCH(V$3,'Slutlig allokering'!$B$2:$AJ$2,0),FALSE)/1,0)</f>
        <v>0</v>
      </c>
      <c r="W219">
        <f>IFERROR(VLOOKUP($B219,Kraftvärmeprod!$B$1:$AH$479,MATCH(W$2,Kraftvärmeprod!$B$1:$AG$1,0),FALSE)/1,0)-IFERROR(VLOOKUP($B219,'Slutlig allokering'!$B$2:$AC$462,MATCH(W$3,'Slutlig allokering'!$B$2:$AJ$2,0),FALSE)/1,0)</f>
        <v>0</v>
      </c>
      <c r="X219">
        <f>IFERROR(VLOOKUP($B219,Kraftvärmeprod!$B$1:$AH$479,MATCH(X$2,Kraftvärmeprod!$B$1:$AG$1,0),FALSE)/1,0)-IFERROR(VLOOKUP($B219,'Slutlig allokering'!$B$2:$AC$462,MATCH(X$3,'Slutlig allokering'!$B$2:$AJ$2,0),FALSE)/1,0)</f>
        <v>0</v>
      </c>
      <c r="Y219">
        <f>IFERROR(VLOOKUP($B219,Kraftvärmeprod!$B$1:$AH$479,MATCH(Y$2,Kraftvärmeprod!$B$1:$AG$1,0),FALSE)/1,0)-IFERROR(VLOOKUP($B219,'Slutlig allokering'!$B$2:$AC$462,MATCH(Y$3,'Slutlig allokering'!$B$2:$AJ$2,0),FALSE)/1,0)</f>
        <v>0</v>
      </c>
      <c r="Z219">
        <f>IFERROR(VLOOKUP($B219,Kraftvärmeprod!$B$1:$AH$479,MATCH(Z$2,Kraftvärmeprod!$B$1:$AG$1,0),FALSE)/1,0)-IFERROR(VLOOKUP($B219,'Slutlig allokering'!$B$2:$AC$462,MATCH(Z$3,'Slutlig allokering'!$B$2:$AJ$2,0),FALSE)/1,0)</f>
        <v>0</v>
      </c>
      <c r="AA219">
        <f>IFERROR(VLOOKUP($B219,Kraftvärmeprod!$B$1:$AH$479,MATCH(AA$2,Kraftvärmeprod!$B$1:$AG$1,0),FALSE)/1,0)-IFERROR(VLOOKUP($B219,'Slutlig allokering'!$B$2:$AC$462,MATCH(AA$3,'Slutlig allokering'!$B$2:$AJ$2,0),FALSE)/1,0)</f>
        <v>0</v>
      </c>
      <c r="AB219">
        <f>IFERROR(VLOOKUP($B219,Kraftvärmeprod!$B$1:$AH$479,MATCH(AB$2,Kraftvärmeprod!$B$1:$AG$1,0),FALSE)/1,0)-IFERROR(VLOOKUP($B219,'Slutlig allokering'!$B$2:$AC$462,MATCH(AB$3,'Slutlig allokering'!$B$2:$AJ$2,0),FALSE)/1,0)</f>
        <v>0</v>
      </c>
      <c r="AE219">
        <f t="shared" si="6"/>
        <v>0</v>
      </c>
      <c r="AG219">
        <f>IFERROR(VLOOKUP(B219,'Slutlig allokering'!$B$2:$AJ$462,MATCH("Summa justerad allokerad tillförd energi (utan hjälpel och rökgaskondensering):",'Slutlig allokering'!$B$2:$AK$2,0),FALSE)/1,"")</f>
        <v>0</v>
      </c>
      <c r="AI219" s="55" t="str">
        <f>IFERROR(1-VLOOKUP(B219,'Slutlig allokering'!$B$2:$AJ$462,MATCH("Andel av bränsle i kvv som allokerats till värme, exklusive rökgaskondensering och hjälpel",'Slutlig allokering'!$B$2:$AK$2,0),FALSE),"")</f>
        <v/>
      </c>
      <c r="AK219" s="55" t="str">
        <f t="shared" si="7"/>
        <v/>
      </c>
    </row>
    <row r="220" spans="1:37" x14ac:dyDescent="0.35">
      <c r="A220" s="28" t="s">
        <v>282</v>
      </c>
      <c r="B220" s="28" t="s">
        <v>290</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allokering'!$B$2:$AC$462,MATCH(E$3,'Slutlig allokering'!$B$2:$AJ$2,0),FALSE)/1,0)</f>
        <v>0</v>
      </c>
      <c r="F220">
        <f>IFERROR(VLOOKUP($B220,Kraftvärmeprod!$B$1:$AH$479,MATCH(F$2,Kraftvärmeprod!$B$1:$AG$1,0),FALSE)/1,0)-IFERROR(VLOOKUP($B220,'Slutlig allokering'!$B$2:$AC$462,MATCH(F$3,'Slutlig allokering'!$B$2:$AJ$2,0),FALSE)/1,0)</f>
        <v>0</v>
      </c>
      <c r="G220">
        <f>IFERROR(VLOOKUP($B220,Kraftvärmeprod!$B$1:$AH$479,MATCH(G$2,Kraftvärmeprod!$B$1:$AG$1,0),FALSE)/1,0)-IFERROR(VLOOKUP($B220,'Slutlig allokering'!$B$2:$AC$462,MATCH(G$3,'Slutlig allokering'!$B$2:$AJ$2,0),FALSE)/1,0)</f>
        <v>0</v>
      </c>
      <c r="H220">
        <f>IFERROR(VLOOKUP($B220,Kraftvärmeprod!$B$1:$AH$479,MATCH(H$2,Kraftvärmeprod!$B$1:$AG$1,0),FALSE)/1,0)-IFERROR(VLOOKUP($B220,'Slutlig allokering'!$B$2:$AC$462,MATCH(H$3,'Slutlig allokering'!$B$2:$AJ$2,0),FALSE)/1,0)</f>
        <v>0</v>
      </c>
      <c r="I220">
        <f>IFERROR(VLOOKUP($B220,Kraftvärmeprod!$B$1:$AH$479,MATCH(I$2,Kraftvärmeprod!$B$1:$AG$1,0),FALSE)/1,0)-IFERROR(VLOOKUP($B220,'Slutlig allokering'!$B$2:$AC$462,MATCH(I$3,'Slutlig allokering'!$B$2:$AJ$2,0),FALSE)/1,0)</f>
        <v>0</v>
      </c>
      <c r="J220">
        <f>IFERROR(VLOOKUP($B220,Kraftvärmeprod!$B$1:$AH$479,MATCH(J$2,Kraftvärmeprod!$B$1:$AG$1,0),FALSE)/1,0)-IFERROR(VLOOKUP($B220,'Slutlig allokering'!$B$2:$AC$462,MATCH(J$3,'Slutlig allokering'!$B$2:$AJ$2,0),FALSE)/1,0)</f>
        <v>0</v>
      </c>
      <c r="K220">
        <f>IFERROR(VLOOKUP($B220,Kraftvärmeprod!$B$1:$AH$479,MATCH(K$2,Kraftvärmeprod!$B$1:$AG$1,0),FALSE)/1,0)-IFERROR(VLOOKUP($B220,'Slutlig allokering'!$B$2:$AC$462,MATCH(K$3,'Slutlig allokering'!$B$2:$AJ$2,0),FALSE)/1,0)</f>
        <v>0</v>
      </c>
      <c r="L220">
        <f>IFERROR(VLOOKUP($B220,Kraftvärmeprod!$B$1:$AH$479,MATCH(L$2,Kraftvärmeprod!$B$1:$AG$1,0),FALSE)/1,0)-IFERROR(VLOOKUP($B220,'Slutlig allokering'!$B$2:$AC$462,MATCH(L$3,'Slutlig allokering'!$B$2:$AJ$2,0),FALSE)/1,0)</f>
        <v>0</v>
      </c>
      <c r="M220" s="143">
        <f>IFERROR(VLOOKUP($B220,Miljö!$B$1:$S$477,MATCH(M$2,Miljö!$B$1:$X$1,0),FALSE)/1,0)-IFERROR(VLOOKUP($B220,'Slutlig allokering'!$B$2:$AC$462,MATCH(M$3,'Slutlig allokering'!$B$2:$AJ$2,0),FALSE)/1,0)</f>
        <v>0</v>
      </c>
      <c r="N220">
        <f>IFERROR(VLOOKUP($B220,Kraftvärmeprod!$B$1:$AH$479,MATCH(N$2,Kraftvärmeprod!$B$1:$AG$1,0),FALSE)/1,0)-IFERROR(VLOOKUP($B220,'Slutlig allokering'!$B$2:$AC$462,MATCH(N$3,'Slutlig allokering'!$B$2:$AJ$2,0),FALSE)/1,0)</f>
        <v>0</v>
      </c>
      <c r="O220">
        <f>IFERROR(VLOOKUP($B220,Kraftvärmeprod!$B$1:$AH$479,MATCH(O$2,Kraftvärmeprod!$B$1:$AG$1,0),FALSE)/1,0)-IFERROR(VLOOKUP($B220,'Slutlig allokering'!$B$2:$AC$462,MATCH(O$3,'Slutlig allokering'!$B$2:$AJ$2,0),FALSE)/1,0)</f>
        <v>0</v>
      </c>
      <c r="P220">
        <f>IFERROR(VLOOKUP($B220,Kraftvärmeprod!$B$1:$AH$479,MATCH(P$2,Kraftvärmeprod!$B$1:$AG$1,0),FALSE)/1,0)-IFERROR(VLOOKUP($B220,'Slutlig allokering'!$B$2:$AC$462,MATCH(P$3,'Slutlig allokering'!$B$2:$AJ$2,0),FALSE)/1,0)</f>
        <v>0</v>
      </c>
      <c r="Q220">
        <f>IFERROR(VLOOKUP($B220,Kraftvärmeprod!$B$1:$AH$479,MATCH(Q$2,Kraftvärmeprod!$B$1:$AG$1,0),FALSE)/1,0)-IFERROR(VLOOKUP($B220,'Slutlig allokering'!$B$2:$AC$462,MATCH(Q$3,'Slutlig allokering'!$B$2:$AJ$2,0),FALSE)/1,0)</f>
        <v>0</v>
      </c>
      <c r="R220">
        <f>IFERROR(VLOOKUP($B220,Kraftvärmeprod!$B$1:$AH$479,MATCH(R$2,Kraftvärmeprod!$B$1:$AG$1,0),FALSE)/1,0)-IFERROR(VLOOKUP($B220,'Slutlig allokering'!$B$2:$AC$462,MATCH(R$3,'Slutlig allokering'!$B$2:$AJ$2,0),FALSE)/1,0)</f>
        <v>0</v>
      </c>
      <c r="S220">
        <f>IFERROR(VLOOKUP($B220,Kraftvärmeprod!$B$1:$AH$479,MATCH(S$2,Kraftvärmeprod!$B$1:$AG$1,0),FALSE)/1,0)-IFERROR(VLOOKUP($B220,'Slutlig allokering'!$B$2:$AC$462,MATCH(S$3,'Slutlig allokering'!$B$2:$AJ$2,0),FALSE)/1,0)</f>
        <v>0</v>
      </c>
      <c r="T220">
        <f>IFERROR(VLOOKUP($B220,Kraftvärmeprod!$B$1:$AH$479,MATCH(T$2,Kraftvärmeprod!$B$1:$AG$1,0),FALSE)/1,0)-IFERROR(VLOOKUP($B220,'Slutlig allokering'!$B$2:$AC$462,MATCH(T$3,'Slutlig allokering'!$B$2:$AJ$2,0),FALSE)/1,0)</f>
        <v>0</v>
      </c>
      <c r="U220">
        <f>IFERROR(VLOOKUP($B220,Kraftvärmeprod!$B$1:$AH$479,MATCH(U$2,Kraftvärmeprod!$B$1:$AG$1,0),FALSE)/1,0)-IFERROR(VLOOKUP($B220,'Slutlig allokering'!$B$2:$AC$462,MATCH(U$3,'Slutlig allokering'!$B$2:$AJ$2,0),FALSE)/1,0)</f>
        <v>0</v>
      </c>
      <c r="V220">
        <f>IFERROR(VLOOKUP($B220,Kraftvärmeprod!$B$1:$AH$479,MATCH(V$2,Kraftvärmeprod!$B$1:$AG$1,0),FALSE)/1,0)-IFERROR(VLOOKUP($B220,'Slutlig allokering'!$B$2:$AC$462,MATCH(V$3,'Slutlig allokering'!$B$2:$AJ$2,0),FALSE)/1,0)</f>
        <v>0</v>
      </c>
      <c r="W220">
        <f>IFERROR(VLOOKUP($B220,Kraftvärmeprod!$B$1:$AH$479,MATCH(W$2,Kraftvärmeprod!$B$1:$AG$1,0),FALSE)/1,0)-IFERROR(VLOOKUP($B220,'Slutlig allokering'!$B$2:$AC$462,MATCH(W$3,'Slutlig allokering'!$B$2:$AJ$2,0),FALSE)/1,0)</f>
        <v>0</v>
      </c>
      <c r="X220">
        <f>IFERROR(VLOOKUP($B220,Kraftvärmeprod!$B$1:$AH$479,MATCH(X$2,Kraftvärmeprod!$B$1:$AG$1,0),FALSE)/1,0)-IFERROR(VLOOKUP($B220,'Slutlig allokering'!$B$2:$AC$462,MATCH(X$3,'Slutlig allokering'!$B$2:$AJ$2,0),FALSE)/1,0)</f>
        <v>0</v>
      </c>
      <c r="Y220">
        <f>IFERROR(VLOOKUP($B220,Kraftvärmeprod!$B$1:$AH$479,MATCH(Y$2,Kraftvärmeprod!$B$1:$AG$1,0),FALSE)/1,0)-IFERROR(VLOOKUP($B220,'Slutlig allokering'!$B$2:$AC$462,MATCH(Y$3,'Slutlig allokering'!$B$2:$AJ$2,0),FALSE)/1,0)</f>
        <v>0</v>
      </c>
      <c r="Z220">
        <f>IFERROR(VLOOKUP($B220,Kraftvärmeprod!$B$1:$AH$479,MATCH(Z$2,Kraftvärmeprod!$B$1:$AG$1,0),FALSE)/1,0)-IFERROR(VLOOKUP($B220,'Slutlig allokering'!$B$2:$AC$462,MATCH(Z$3,'Slutlig allokering'!$B$2:$AJ$2,0),FALSE)/1,0)</f>
        <v>0</v>
      </c>
      <c r="AA220">
        <f>IFERROR(VLOOKUP($B220,Kraftvärmeprod!$B$1:$AH$479,MATCH(AA$2,Kraftvärmeprod!$B$1:$AG$1,0),FALSE)/1,0)-IFERROR(VLOOKUP($B220,'Slutlig allokering'!$B$2:$AC$462,MATCH(AA$3,'Slutlig allokering'!$B$2:$AJ$2,0),FALSE)/1,0)</f>
        <v>0</v>
      </c>
      <c r="AB220">
        <f>IFERROR(VLOOKUP($B220,Kraftvärmeprod!$B$1:$AH$479,MATCH(AB$2,Kraftvärmeprod!$B$1:$AG$1,0),FALSE)/1,0)-IFERROR(VLOOKUP($B220,'Slutlig allokering'!$B$2:$AC$462,MATCH(AB$3,'Slutlig allokering'!$B$2:$AJ$2,0),FALSE)/1,0)</f>
        <v>0</v>
      </c>
      <c r="AE220">
        <f t="shared" si="6"/>
        <v>0</v>
      </c>
      <c r="AG220">
        <f>IFERROR(VLOOKUP(B220,'Slutlig allokering'!$B$2:$AJ$462,MATCH("Summa justerad allokerad tillförd energi (utan hjälpel och rökgaskondensering):",'Slutlig allokering'!$B$2:$AK$2,0),FALSE)/1,"")</f>
        <v>0</v>
      </c>
      <c r="AI220" s="55" t="str">
        <f>IFERROR(1-VLOOKUP(B220,'Slutlig allokering'!$B$2:$AJ$462,MATCH("Andel av bränsle i kvv som allokerats till värme, exklusive rökgaskondensering och hjälpel",'Slutlig allokering'!$B$2:$AK$2,0),FALSE),"")</f>
        <v/>
      </c>
      <c r="AK220" s="55" t="str">
        <f t="shared" si="7"/>
        <v/>
      </c>
    </row>
    <row r="221" spans="1:37" x14ac:dyDescent="0.35">
      <c r="A221" s="28" t="s">
        <v>291</v>
      </c>
      <c r="B221" s="28" t="s">
        <v>292</v>
      </c>
      <c r="C221" t="str">
        <f>IFERROR(VLOOKUP($B221,Kraftvärmeprod!$B$1:$AH$479,MATCH(C$3,Kraftvärmeprod!$B$1:$AG$1,0),FALSE)/1,"")</f>
        <v/>
      </c>
      <c r="D221" t="str">
        <f>IFERROR(VLOOKUP($B221,Kraftvärmeprod!$B$1:$AH$479,MATCH(D$3,Kraftvärmeprod!$B$1:$AG$1,0),FALSE)/1,"")</f>
        <v/>
      </c>
      <c r="E221">
        <f>IFERROR(VLOOKUP($B221,Kraftvärmeprod!$B$1:$AH$479,MATCH(E$2,Kraftvärmeprod!$B$1:$AG$1,0),FALSE)/1,0)-IFERROR(VLOOKUP($B221,'Slutlig allokering'!$B$2:$AC$462,MATCH(E$3,'Slutlig allokering'!$B$2:$AJ$2,0),FALSE)/1,0)</f>
        <v>0</v>
      </c>
      <c r="F221">
        <f>IFERROR(VLOOKUP($B221,Kraftvärmeprod!$B$1:$AH$479,MATCH(F$2,Kraftvärmeprod!$B$1:$AG$1,0),FALSE)/1,0)-IFERROR(VLOOKUP($B221,'Slutlig allokering'!$B$2:$AC$462,MATCH(F$3,'Slutlig allokering'!$B$2:$AJ$2,0),FALSE)/1,0)</f>
        <v>0</v>
      </c>
      <c r="G221">
        <f>IFERROR(VLOOKUP($B221,Kraftvärmeprod!$B$1:$AH$479,MATCH(G$2,Kraftvärmeprod!$B$1:$AG$1,0),FALSE)/1,0)-IFERROR(VLOOKUP($B221,'Slutlig allokering'!$B$2:$AC$462,MATCH(G$3,'Slutlig allokering'!$B$2:$AJ$2,0),FALSE)/1,0)</f>
        <v>0</v>
      </c>
      <c r="H221">
        <f>IFERROR(VLOOKUP($B221,Kraftvärmeprod!$B$1:$AH$479,MATCH(H$2,Kraftvärmeprod!$B$1:$AG$1,0),FALSE)/1,0)-IFERROR(VLOOKUP($B221,'Slutlig allokering'!$B$2:$AC$462,MATCH(H$3,'Slutlig allokering'!$B$2:$AJ$2,0),FALSE)/1,0)</f>
        <v>0</v>
      </c>
      <c r="I221">
        <f>IFERROR(VLOOKUP($B221,Kraftvärmeprod!$B$1:$AH$479,MATCH(I$2,Kraftvärmeprod!$B$1:$AG$1,0),FALSE)/1,0)-IFERROR(VLOOKUP($B221,'Slutlig allokering'!$B$2:$AC$462,MATCH(I$3,'Slutlig allokering'!$B$2:$AJ$2,0),FALSE)/1,0)</f>
        <v>0</v>
      </c>
      <c r="J221">
        <f>IFERROR(VLOOKUP($B221,Kraftvärmeprod!$B$1:$AH$479,MATCH(J$2,Kraftvärmeprod!$B$1:$AG$1,0),FALSE)/1,0)-IFERROR(VLOOKUP($B221,'Slutlig allokering'!$B$2:$AC$462,MATCH(J$3,'Slutlig allokering'!$B$2:$AJ$2,0),FALSE)/1,0)</f>
        <v>0</v>
      </c>
      <c r="K221">
        <f>IFERROR(VLOOKUP($B221,Kraftvärmeprod!$B$1:$AH$479,MATCH(K$2,Kraftvärmeprod!$B$1:$AG$1,0),FALSE)/1,0)-IFERROR(VLOOKUP($B221,'Slutlig allokering'!$B$2:$AC$462,MATCH(K$3,'Slutlig allokering'!$B$2:$AJ$2,0),FALSE)/1,0)</f>
        <v>0</v>
      </c>
      <c r="L221">
        <f>IFERROR(VLOOKUP($B221,Kraftvärmeprod!$B$1:$AH$479,MATCH(L$2,Kraftvärmeprod!$B$1:$AG$1,0),FALSE)/1,0)-IFERROR(VLOOKUP($B221,'Slutlig allokering'!$B$2:$AC$462,MATCH(L$3,'Slutlig allokering'!$B$2:$AJ$2,0),FALSE)/1,0)</f>
        <v>0</v>
      </c>
      <c r="M221" s="143">
        <f>IFERROR(VLOOKUP($B221,Miljö!$B$1:$S$477,MATCH(M$2,Miljö!$B$1:$X$1,0),FALSE)/1,0)-IFERROR(VLOOKUP($B221,'Slutlig allokering'!$B$2:$AC$462,MATCH(M$3,'Slutlig allokering'!$B$2:$AJ$2,0),FALSE)/1,0)</f>
        <v>0</v>
      </c>
      <c r="N221">
        <f>IFERROR(VLOOKUP($B221,Kraftvärmeprod!$B$1:$AH$479,MATCH(N$2,Kraftvärmeprod!$B$1:$AG$1,0),FALSE)/1,0)-IFERROR(VLOOKUP($B221,'Slutlig allokering'!$B$2:$AC$462,MATCH(N$3,'Slutlig allokering'!$B$2:$AJ$2,0),FALSE)/1,0)</f>
        <v>0</v>
      </c>
      <c r="O221">
        <f>IFERROR(VLOOKUP($B221,Kraftvärmeprod!$B$1:$AH$479,MATCH(O$2,Kraftvärmeprod!$B$1:$AG$1,0),FALSE)/1,0)-IFERROR(VLOOKUP($B221,'Slutlig allokering'!$B$2:$AC$462,MATCH(O$3,'Slutlig allokering'!$B$2:$AJ$2,0),FALSE)/1,0)</f>
        <v>0</v>
      </c>
      <c r="P221">
        <f>IFERROR(VLOOKUP($B221,Kraftvärmeprod!$B$1:$AH$479,MATCH(P$2,Kraftvärmeprod!$B$1:$AG$1,0),FALSE)/1,0)-IFERROR(VLOOKUP($B221,'Slutlig allokering'!$B$2:$AC$462,MATCH(P$3,'Slutlig allokering'!$B$2:$AJ$2,0),FALSE)/1,0)</f>
        <v>0</v>
      </c>
      <c r="Q221">
        <f>IFERROR(VLOOKUP($B221,Kraftvärmeprod!$B$1:$AH$479,MATCH(Q$2,Kraftvärmeprod!$B$1:$AG$1,0),FALSE)/1,0)-IFERROR(VLOOKUP($B221,'Slutlig allokering'!$B$2:$AC$462,MATCH(Q$3,'Slutlig allokering'!$B$2:$AJ$2,0),FALSE)/1,0)</f>
        <v>0</v>
      </c>
      <c r="R221">
        <f>IFERROR(VLOOKUP($B221,Kraftvärmeprod!$B$1:$AH$479,MATCH(R$2,Kraftvärmeprod!$B$1:$AG$1,0),FALSE)/1,0)-IFERROR(VLOOKUP($B221,'Slutlig allokering'!$B$2:$AC$462,MATCH(R$3,'Slutlig allokering'!$B$2:$AJ$2,0),FALSE)/1,0)</f>
        <v>0</v>
      </c>
      <c r="S221">
        <f>IFERROR(VLOOKUP($B221,Kraftvärmeprod!$B$1:$AH$479,MATCH(S$2,Kraftvärmeprod!$B$1:$AG$1,0),FALSE)/1,0)-IFERROR(VLOOKUP($B221,'Slutlig allokering'!$B$2:$AC$462,MATCH(S$3,'Slutlig allokering'!$B$2:$AJ$2,0),FALSE)/1,0)</f>
        <v>0</v>
      </c>
      <c r="T221">
        <f>IFERROR(VLOOKUP($B221,Kraftvärmeprod!$B$1:$AH$479,MATCH(T$2,Kraftvärmeprod!$B$1:$AG$1,0),FALSE)/1,0)-IFERROR(VLOOKUP($B221,'Slutlig allokering'!$B$2:$AC$462,MATCH(T$3,'Slutlig allokering'!$B$2:$AJ$2,0),FALSE)/1,0)</f>
        <v>0</v>
      </c>
      <c r="U221">
        <f>IFERROR(VLOOKUP($B221,Kraftvärmeprod!$B$1:$AH$479,MATCH(U$2,Kraftvärmeprod!$B$1:$AG$1,0),FALSE)/1,0)-IFERROR(VLOOKUP($B221,'Slutlig allokering'!$B$2:$AC$462,MATCH(U$3,'Slutlig allokering'!$B$2:$AJ$2,0),FALSE)/1,0)</f>
        <v>0</v>
      </c>
      <c r="V221">
        <f>IFERROR(VLOOKUP($B221,Kraftvärmeprod!$B$1:$AH$479,MATCH(V$2,Kraftvärmeprod!$B$1:$AG$1,0),FALSE)/1,0)-IFERROR(VLOOKUP($B221,'Slutlig allokering'!$B$2:$AC$462,MATCH(V$3,'Slutlig allokering'!$B$2:$AJ$2,0),FALSE)/1,0)</f>
        <v>0</v>
      </c>
      <c r="W221">
        <f>IFERROR(VLOOKUP($B221,Kraftvärmeprod!$B$1:$AH$479,MATCH(W$2,Kraftvärmeprod!$B$1:$AG$1,0),FALSE)/1,0)-IFERROR(VLOOKUP($B221,'Slutlig allokering'!$B$2:$AC$462,MATCH(W$3,'Slutlig allokering'!$B$2:$AJ$2,0),FALSE)/1,0)</f>
        <v>0</v>
      </c>
      <c r="X221">
        <f>IFERROR(VLOOKUP($B221,Kraftvärmeprod!$B$1:$AH$479,MATCH(X$2,Kraftvärmeprod!$B$1:$AG$1,0),FALSE)/1,0)-IFERROR(VLOOKUP($B221,'Slutlig allokering'!$B$2:$AC$462,MATCH(X$3,'Slutlig allokering'!$B$2:$AJ$2,0),FALSE)/1,0)</f>
        <v>0</v>
      </c>
      <c r="Y221">
        <f>IFERROR(VLOOKUP($B221,Kraftvärmeprod!$B$1:$AH$479,MATCH(Y$2,Kraftvärmeprod!$B$1:$AG$1,0),FALSE)/1,0)-IFERROR(VLOOKUP($B221,'Slutlig allokering'!$B$2:$AC$462,MATCH(Y$3,'Slutlig allokering'!$B$2:$AJ$2,0),FALSE)/1,0)</f>
        <v>0</v>
      </c>
      <c r="Z221">
        <f>IFERROR(VLOOKUP($B221,Kraftvärmeprod!$B$1:$AH$479,MATCH(Z$2,Kraftvärmeprod!$B$1:$AG$1,0),FALSE)/1,0)-IFERROR(VLOOKUP($B221,'Slutlig allokering'!$B$2:$AC$462,MATCH(Z$3,'Slutlig allokering'!$B$2:$AJ$2,0),FALSE)/1,0)</f>
        <v>0</v>
      </c>
      <c r="AA221">
        <f>IFERROR(VLOOKUP($B221,Kraftvärmeprod!$B$1:$AH$479,MATCH(AA$2,Kraftvärmeprod!$B$1:$AG$1,0),FALSE)/1,0)-IFERROR(VLOOKUP($B221,'Slutlig allokering'!$B$2:$AC$462,MATCH(AA$3,'Slutlig allokering'!$B$2:$AJ$2,0),FALSE)/1,0)</f>
        <v>0</v>
      </c>
      <c r="AB221">
        <f>IFERROR(VLOOKUP($B221,Kraftvärmeprod!$B$1:$AH$479,MATCH(AB$2,Kraftvärmeprod!$B$1:$AG$1,0),FALSE)/1,0)-IFERROR(VLOOKUP($B221,'Slutlig allokering'!$B$2:$AC$462,MATCH(AB$3,'Slutlig allokering'!$B$2:$AJ$2,0),FALSE)/1,0)</f>
        <v>0</v>
      </c>
      <c r="AE221">
        <f t="shared" si="6"/>
        <v>0</v>
      </c>
      <c r="AG221">
        <f>IFERROR(VLOOKUP(B221,'Slutlig allokering'!$B$2:$AJ$462,MATCH("Summa justerad allokerad tillförd energi (utan hjälpel och rökgaskondensering):",'Slutlig allokering'!$B$2:$AK$2,0),FALSE)/1,"")</f>
        <v>0</v>
      </c>
      <c r="AI221" s="55" t="str">
        <f>IFERROR(1-VLOOKUP(B221,'Slutlig allokering'!$B$2:$AJ$462,MATCH("Andel av bränsle i kvv som allokerats till värme, exklusive rökgaskondensering och hjälpel",'Slutlig allokering'!$B$2:$AK$2,0),FALSE),"")</f>
        <v/>
      </c>
      <c r="AK221" s="55" t="str">
        <f t="shared" si="7"/>
        <v/>
      </c>
    </row>
    <row r="222" spans="1:37" x14ac:dyDescent="0.35">
      <c r="A222" s="28" t="s">
        <v>293</v>
      </c>
      <c r="B222" s="28" t="s">
        <v>190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allokering'!$B$2:$AC$462,MATCH(E$3,'Slutlig allokering'!$B$2:$AJ$2,0),FALSE)/1,0)</f>
        <v>0</v>
      </c>
      <c r="F222">
        <f>IFERROR(VLOOKUP($B222,Kraftvärmeprod!$B$1:$AH$479,MATCH(F$2,Kraftvärmeprod!$B$1:$AG$1,0),FALSE)/1,0)-IFERROR(VLOOKUP($B222,'Slutlig allokering'!$B$2:$AC$462,MATCH(F$3,'Slutlig allokering'!$B$2:$AJ$2,0),FALSE)/1,0)</f>
        <v>0</v>
      </c>
      <c r="G222">
        <f>IFERROR(VLOOKUP($B222,Kraftvärmeprod!$B$1:$AH$479,MATCH(G$2,Kraftvärmeprod!$B$1:$AG$1,0),FALSE)/1,0)-IFERROR(VLOOKUP($B222,'Slutlig allokering'!$B$2:$AC$462,MATCH(G$3,'Slutlig allokering'!$B$2:$AJ$2,0),FALSE)/1,0)</f>
        <v>0</v>
      </c>
      <c r="H222">
        <f>IFERROR(VLOOKUP($B222,Kraftvärmeprod!$B$1:$AH$479,MATCH(H$2,Kraftvärmeprod!$B$1:$AG$1,0),FALSE)/1,0)-IFERROR(VLOOKUP($B222,'Slutlig allokering'!$B$2:$AC$462,MATCH(H$3,'Slutlig allokering'!$B$2:$AJ$2,0),FALSE)/1,0)</f>
        <v>0</v>
      </c>
      <c r="I222">
        <f>IFERROR(VLOOKUP($B222,Kraftvärmeprod!$B$1:$AH$479,MATCH(I$2,Kraftvärmeprod!$B$1:$AG$1,0),FALSE)/1,0)-IFERROR(VLOOKUP($B222,'Slutlig allokering'!$B$2:$AC$462,MATCH(I$3,'Slutlig allokering'!$B$2:$AJ$2,0),FALSE)/1,0)</f>
        <v>0</v>
      </c>
      <c r="J222">
        <f>IFERROR(VLOOKUP($B222,Kraftvärmeprod!$B$1:$AH$479,MATCH(J$2,Kraftvärmeprod!$B$1:$AG$1,0),FALSE)/1,0)-IFERROR(VLOOKUP($B222,'Slutlig allokering'!$B$2:$AC$462,MATCH(J$3,'Slutlig allokering'!$B$2:$AJ$2,0),FALSE)/1,0)</f>
        <v>0</v>
      </c>
      <c r="K222">
        <f>IFERROR(VLOOKUP($B222,Kraftvärmeprod!$B$1:$AH$479,MATCH(K$2,Kraftvärmeprod!$B$1:$AG$1,0),FALSE)/1,0)-IFERROR(VLOOKUP($B222,'Slutlig allokering'!$B$2:$AC$462,MATCH(K$3,'Slutlig allokering'!$B$2:$AJ$2,0),FALSE)/1,0)</f>
        <v>0</v>
      </c>
      <c r="L222">
        <f>IFERROR(VLOOKUP($B222,Kraftvärmeprod!$B$1:$AH$479,MATCH(L$2,Kraftvärmeprod!$B$1:$AG$1,0),FALSE)/1,0)-IFERROR(VLOOKUP($B222,'Slutlig allokering'!$B$2:$AC$462,MATCH(L$3,'Slutlig allokering'!$B$2:$AJ$2,0),FALSE)/1,0)</f>
        <v>0</v>
      </c>
      <c r="M222" s="143">
        <f>IFERROR(VLOOKUP($B222,Miljö!$B$1:$S$477,MATCH(M$2,Miljö!$B$1:$X$1,0),FALSE)/1,0)-IFERROR(VLOOKUP($B222,'Slutlig allokering'!$B$2:$AC$462,MATCH(M$3,'Slutlig allokering'!$B$2:$AJ$2,0),FALSE)/1,0)</f>
        <v>0</v>
      </c>
      <c r="N222">
        <f>IFERROR(VLOOKUP($B222,Kraftvärmeprod!$B$1:$AH$479,MATCH(N$2,Kraftvärmeprod!$B$1:$AG$1,0),FALSE)/1,0)-IFERROR(VLOOKUP($B222,'Slutlig allokering'!$B$2:$AC$462,MATCH(N$3,'Slutlig allokering'!$B$2:$AJ$2,0),FALSE)/1,0)</f>
        <v>0</v>
      </c>
      <c r="O222">
        <f>IFERROR(VLOOKUP($B222,Kraftvärmeprod!$B$1:$AH$479,MATCH(O$2,Kraftvärmeprod!$B$1:$AG$1,0),FALSE)/1,0)-IFERROR(VLOOKUP($B222,'Slutlig allokering'!$B$2:$AC$462,MATCH(O$3,'Slutlig allokering'!$B$2:$AJ$2,0),FALSE)/1,0)</f>
        <v>0</v>
      </c>
      <c r="P222">
        <f>IFERROR(VLOOKUP($B222,Kraftvärmeprod!$B$1:$AH$479,MATCH(P$2,Kraftvärmeprod!$B$1:$AG$1,0),FALSE)/1,0)-IFERROR(VLOOKUP($B222,'Slutlig allokering'!$B$2:$AC$462,MATCH(P$3,'Slutlig allokering'!$B$2:$AJ$2,0),FALSE)/1,0)</f>
        <v>0</v>
      </c>
      <c r="Q222">
        <f>IFERROR(VLOOKUP($B222,Kraftvärmeprod!$B$1:$AH$479,MATCH(Q$2,Kraftvärmeprod!$B$1:$AG$1,0),FALSE)/1,0)-IFERROR(VLOOKUP($B222,'Slutlig allokering'!$B$2:$AC$462,MATCH(Q$3,'Slutlig allokering'!$B$2:$AJ$2,0),FALSE)/1,0)</f>
        <v>0</v>
      </c>
      <c r="R222">
        <f>IFERROR(VLOOKUP($B222,Kraftvärmeprod!$B$1:$AH$479,MATCH(R$2,Kraftvärmeprod!$B$1:$AG$1,0),FALSE)/1,0)-IFERROR(VLOOKUP($B222,'Slutlig allokering'!$B$2:$AC$462,MATCH(R$3,'Slutlig allokering'!$B$2:$AJ$2,0),FALSE)/1,0)</f>
        <v>0</v>
      </c>
      <c r="S222">
        <f>IFERROR(VLOOKUP($B222,Kraftvärmeprod!$B$1:$AH$479,MATCH(S$2,Kraftvärmeprod!$B$1:$AG$1,0),FALSE)/1,0)-IFERROR(VLOOKUP($B222,'Slutlig allokering'!$B$2:$AC$462,MATCH(S$3,'Slutlig allokering'!$B$2:$AJ$2,0),FALSE)/1,0)</f>
        <v>0</v>
      </c>
      <c r="T222">
        <f>IFERROR(VLOOKUP($B222,Kraftvärmeprod!$B$1:$AH$479,MATCH(T$2,Kraftvärmeprod!$B$1:$AG$1,0),FALSE)/1,0)-IFERROR(VLOOKUP($B222,'Slutlig allokering'!$B$2:$AC$462,MATCH(T$3,'Slutlig allokering'!$B$2:$AJ$2,0),FALSE)/1,0)</f>
        <v>0</v>
      </c>
      <c r="U222">
        <f>IFERROR(VLOOKUP($B222,Kraftvärmeprod!$B$1:$AH$479,MATCH(U$2,Kraftvärmeprod!$B$1:$AG$1,0),FALSE)/1,0)-IFERROR(VLOOKUP($B222,'Slutlig allokering'!$B$2:$AC$462,MATCH(U$3,'Slutlig allokering'!$B$2:$AJ$2,0),FALSE)/1,0)</f>
        <v>0</v>
      </c>
      <c r="V222">
        <f>IFERROR(VLOOKUP($B222,Kraftvärmeprod!$B$1:$AH$479,MATCH(V$2,Kraftvärmeprod!$B$1:$AG$1,0),FALSE)/1,0)-IFERROR(VLOOKUP($B222,'Slutlig allokering'!$B$2:$AC$462,MATCH(V$3,'Slutlig allokering'!$B$2:$AJ$2,0),FALSE)/1,0)</f>
        <v>0</v>
      </c>
      <c r="W222">
        <f>IFERROR(VLOOKUP($B222,Kraftvärmeprod!$B$1:$AH$479,MATCH(W$2,Kraftvärmeprod!$B$1:$AG$1,0),FALSE)/1,0)-IFERROR(VLOOKUP($B222,'Slutlig allokering'!$B$2:$AC$462,MATCH(W$3,'Slutlig allokering'!$B$2:$AJ$2,0),FALSE)/1,0)</f>
        <v>0</v>
      </c>
      <c r="X222">
        <f>IFERROR(VLOOKUP($B222,Kraftvärmeprod!$B$1:$AH$479,MATCH(X$2,Kraftvärmeprod!$B$1:$AG$1,0),FALSE)/1,0)-IFERROR(VLOOKUP($B222,'Slutlig allokering'!$B$2:$AC$462,MATCH(X$3,'Slutlig allokering'!$B$2:$AJ$2,0),FALSE)/1,0)</f>
        <v>0</v>
      </c>
      <c r="Y222">
        <f>IFERROR(VLOOKUP($B222,Kraftvärmeprod!$B$1:$AH$479,MATCH(Y$2,Kraftvärmeprod!$B$1:$AG$1,0),FALSE)/1,0)-IFERROR(VLOOKUP($B222,'Slutlig allokering'!$B$2:$AC$462,MATCH(Y$3,'Slutlig allokering'!$B$2:$AJ$2,0),FALSE)/1,0)</f>
        <v>0</v>
      </c>
      <c r="Z222">
        <f>IFERROR(VLOOKUP($B222,Kraftvärmeprod!$B$1:$AH$479,MATCH(Z$2,Kraftvärmeprod!$B$1:$AG$1,0),FALSE)/1,0)-IFERROR(VLOOKUP($B222,'Slutlig allokering'!$B$2:$AC$462,MATCH(Z$3,'Slutlig allokering'!$B$2:$AJ$2,0),FALSE)/1,0)</f>
        <v>0</v>
      </c>
      <c r="AA222">
        <f>IFERROR(VLOOKUP($B222,Kraftvärmeprod!$B$1:$AH$479,MATCH(AA$2,Kraftvärmeprod!$B$1:$AG$1,0),FALSE)/1,0)-IFERROR(VLOOKUP($B222,'Slutlig allokering'!$B$2:$AC$462,MATCH(AA$3,'Slutlig allokering'!$B$2:$AJ$2,0),FALSE)/1,0)</f>
        <v>0</v>
      </c>
      <c r="AB222">
        <f>IFERROR(VLOOKUP($B222,Kraftvärmeprod!$B$1:$AH$479,MATCH(AB$2,Kraftvärmeprod!$B$1:$AG$1,0),FALSE)/1,0)-IFERROR(VLOOKUP($B222,'Slutlig allokering'!$B$2:$AC$462,MATCH(AB$3,'Slutlig allokering'!$B$2:$AJ$2,0),FALSE)/1,0)</f>
        <v>0</v>
      </c>
      <c r="AE222">
        <f t="shared" si="6"/>
        <v>0</v>
      </c>
      <c r="AG222">
        <f>IFERROR(VLOOKUP(B222,'Slutlig allokering'!$B$2:$AJ$462,MATCH("Summa justerad allokerad tillförd energi (utan hjälpel och rökgaskondensering):",'Slutlig allokering'!$B$2:$AK$2,0),FALSE)/1,"")</f>
        <v>0</v>
      </c>
      <c r="AI222" s="55" t="str">
        <f>IFERROR(1-VLOOKUP(B222,'Slutlig allokering'!$B$2:$AJ$462,MATCH("Andel av bränsle i kvv som allokerats till värme, exklusive rökgaskondensering och hjälpel",'Slutlig allokering'!$B$2:$AK$2,0),FALSE),"")</f>
        <v/>
      </c>
      <c r="AK222" s="55" t="str">
        <f t="shared" si="7"/>
        <v/>
      </c>
    </row>
    <row r="223" spans="1:37" x14ac:dyDescent="0.35">
      <c r="A223" s="28" t="s">
        <v>293</v>
      </c>
      <c r="B223" s="28" t="s">
        <v>294</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allokering'!$B$2:$AC$462,MATCH(E$3,'Slutlig allokering'!$B$2:$AJ$2,0),FALSE)/1,0)</f>
        <v>0</v>
      </c>
      <c r="F223">
        <f>IFERROR(VLOOKUP($B223,Kraftvärmeprod!$B$1:$AH$479,MATCH(F$2,Kraftvärmeprod!$B$1:$AG$1,0),FALSE)/1,0)-IFERROR(VLOOKUP($B223,'Slutlig allokering'!$B$2:$AC$462,MATCH(F$3,'Slutlig allokering'!$B$2:$AJ$2,0),FALSE)/1,0)</f>
        <v>0</v>
      </c>
      <c r="G223">
        <f>IFERROR(VLOOKUP($B223,Kraftvärmeprod!$B$1:$AH$479,MATCH(G$2,Kraftvärmeprod!$B$1:$AG$1,0),FALSE)/1,0)-IFERROR(VLOOKUP($B223,'Slutlig allokering'!$B$2:$AC$462,MATCH(G$3,'Slutlig allokering'!$B$2:$AJ$2,0),FALSE)/1,0)</f>
        <v>0</v>
      </c>
      <c r="H223">
        <f>IFERROR(VLOOKUP($B223,Kraftvärmeprod!$B$1:$AH$479,MATCH(H$2,Kraftvärmeprod!$B$1:$AG$1,0),FALSE)/1,0)-IFERROR(VLOOKUP($B223,'Slutlig allokering'!$B$2:$AC$462,MATCH(H$3,'Slutlig allokering'!$B$2:$AJ$2,0),FALSE)/1,0)</f>
        <v>0</v>
      </c>
      <c r="I223">
        <f>IFERROR(VLOOKUP($B223,Kraftvärmeprod!$B$1:$AH$479,MATCH(I$2,Kraftvärmeprod!$B$1:$AG$1,0),FALSE)/1,0)-IFERROR(VLOOKUP($B223,'Slutlig allokering'!$B$2:$AC$462,MATCH(I$3,'Slutlig allokering'!$B$2:$AJ$2,0),FALSE)/1,0)</f>
        <v>0</v>
      </c>
      <c r="J223">
        <f>IFERROR(VLOOKUP($B223,Kraftvärmeprod!$B$1:$AH$479,MATCH(J$2,Kraftvärmeprod!$B$1:$AG$1,0),FALSE)/1,0)-IFERROR(VLOOKUP($B223,'Slutlig allokering'!$B$2:$AC$462,MATCH(J$3,'Slutlig allokering'!$B$2:$AJ$2,0),FALSE)/1,0)</f>
        <v>0</v>
      </c>
      <c r="K223">
        <f>IFERROR(VLOOKUP($B223,Kraftvärmeprod!$B$1:$AH$479,MATCH(K$2,Kraftvärmeprod!$B$1:$AG$1,0),FALSE)/1,0)-IFERROR(VLOOKUP($B223,'Slutlig allokering'!$B$2:$AC$462,MATCH(K$3,'Slutlig allokering'!$B$2:$AJ$2,0),FALSE)/1,0)</f>
        <v>0</v>
      </c>
      <c r="L223">
        <f>IFERROR(VLOOKUP($B223,Kraftvärmeprod!$B$1:$AH$479,MATCH(L$2,Kraftvärmeprod!$B$1:$AG$1,0),FALSE)/1,0)-IFERROR(VLOOKUP($B223,'Slutlig allokering'!$B$2:$AC$462,MATCH(L$3,'Slutlig allokering'!$B$2:$AJ$2,0),FALSE)/1,0)</f>
        <v>0</v>
      </c>
      <c r="M223" s="143">
        <f>IFERROR(VLOOKUP($B223,Miljö!$B$1:$S$477,MATCH(M$2,Miljö!$B$1:$X$1,0),FALSE)/1,0)-IFERROR(VLOOKUP($B223,'Slutlig allokering'!$B$2:$AC$462,MATCH(M$3,'Slutlig allokering'!$B$2:$AJ$2,0),FALSE)/1,0)</f>
        <v>0</v>
      </c>
      <c r="N223">
        <f>IFERROR(VLOOKUP($B223,Kraftvärmeprod!$B$1:$AH$479,MATCH(N$2,Kraftvärmeprod!$B$1:$AG$1,0),FALSE)/1,0)-IFERROR(VLOOKUP($B223,'Slutlig allokering'!$B$2:$AC$462,MATCH(N$3,'Slutlig allokering'!$B$2:$AJ$2,0),FALSE)/1,0)</f>
        <v>0</v>
      </c>
      <c r="O223">
        <f>IFERROR(VLOOKUP($B223,Kraftvärmeprod!$B$1:$AH$479,MATCH(O$2,Kraftvärmeprod!$B$1:$AG$1,0),FALSE)/1,0)-IFERROR(VLOOKUP($B223,'Slutlig allokering'!$B$2:$AC$462,MATCH(O$3,'Slutlig allokering'!$B$2:$AJ$2,0),FALSE)/1,0)</f>
        <v>0</v>
      </c>
      <c r="P223">
        <f>IFERROR(VLOOKUP($B223,Kraftvärmeprod!$B$1:$AH$479,MATCH(P$2,Kraftvärmeprod!$B$1:$AG$1,0),FALSE)/1,0)-IFERROR(VLOOKUP($B223,'Slutlig allokering'!$B$2:$AC$462,MATCH(P$3,'Slutlig allokering'!$B$2:$AJ$2,0),FALSE)/1,0)</f>
        <v>0</v>
      </c>
      <c r="Q223">
        <f>IFERROR(VLOOKUP($B223,Kraftvärmeprod!$B$1:$AH$479,MATCH(Q$2,Kraftvärmeprod!$B$1:$AG$1,0),FALSE)/1,0)-IFERROR(VLOOKUP($B223,'Slutlig allokering'!$B$2:$AC$462,MATCH(Q$3,'Slutlig allokering'!$B$2:$AJ$2,0),FALSE)/1,0)</f>
        <v>0</v>
      </c>
      <c r="R223">
        <f>IFERROR(VLOOKUP($B223,Kraftvärmeprod!$B$1:$AH$479,MATCH(R$2,Kraftvärmeprod!$B$1:$AG$1,0),FALSE)/1,0)-IFERROR(VLOOKUP($B223,'Slutlig allokering'!$B$2:$AC$462,MATCH(R$3,'Slutlig allokering'!$B$2:$AJ$2,0),FALSE)/1,0)</f>
        <v>0</v>
      </c>
      <c r="S223">
        <f>IFERROR(VLOOKUP($B223,Kraftvärmeprod!$B$1:$AH$479,MATCH(S$2,Kraftvärmeprod!$B$1:$AG$1,0),FALSE)/1,0)-IFERROR(VLOOKUP($B223,'Slutlig allokering'!$B$2:$AC$462,MATCH(S$3,'Slutlig allokering'!$B$2:$AJ$2,0),FALSE)/1,0)</f>
        <v>0</v>
      </c>
      <c r="T223">
        <f>IFERROR(VLOOKUP($B223,Kraftvärmeprod!$B$1:$AH$479,MATCH(T$2,Kraftvärmeprod!$B$1:$AG$1,0),FALSE)/1,0)-IFERROR(VLOOKUP($B223,'Slutlig allokering'!$B$2:$AC$462,MATCH(T$3,'Slutlig allokering'!$B$2:$AJ$2,0),FALSE)/1,0)</f>
        <v>0</v>
      </c>
      <c r="U223">
        <f>IFERROR(VLOOKUP($B223,Kraftvärmeprod!$B$1:$AH$479,MATCH(U$2,Kraftvärmeprod!$B$1:$AG$1,0),FALSE)/1,0)-IFERROR(VLOOKUP($B223,'Slutlig allokering'!$B$2:$AC$462,MATCH(U$3,'Slutlig allokering'!$B$2:$AJ$2,0),FALSE)/1,0)</f>
        <v>0</v>
      </c>
      <c r="V223">
        <f>IFERROR(VLOOKUP($B223,Kraftvärmeprod!$B$1:$AH$479,MATCH(V$2,Kraftvärmeprod!$B$1:$AG$1,0),FALSE)/1,0)-IFERROR(VLOOKUP($B223,'Slutlig allokering'!$B$2:$AC$462,MATCH(V$3,'Slutlig allokering'!$B$2:$AJ$2,0),FALSE)/1,0)</f>
        <v>0</v>
      </c>
      <c r="W223">
        <f>IFERROR(VLOOKUP($B223,Kraftvärmeprod!$B$1:$AH$479,MATCH(W$2,Kraftvärmeprod!$B$1:$AG$1,0),FALSE)/1,0)-IFERROR(VLOOKUP($B223,'Slutlig allokering'!$B$2:$AC$462,MATCH(W$3,'Slutlig allokering'!$B$2:$AJ$2,0),FALSE)/1,0)</f>
        <v>0</v>
      </c>
      <c r="X223">
        <f>IFERROR(VLOOKUP($B223,Kraftvärmeprod!$B$1:$AH$479,MATCH(X$2,Kraftvärmeprod!$B$1:$AG$1,0),FALSE)/1,0)-IFERROR(VLOOKUP($B223,'Slutlig allokering'!$B$2:$AC$462,MATCH(X$3,'Slutlig allokering'!$B$2:$AJ$2,0),FALSE)/1,0)</f>
        <v>0</v>
      </c>
      <c r="Y223">
        <f>IFERROR(VLOOKUP($B223,Kraftvärmeprod!$B$1:$AH$479,MATCH(Y$2,Kraftvärmeprod!$B$1:$AG$1,0),FALSE)/1,0)-IFERROR(VLOOKUP($B223,'Slutlig allokering'!$B$2:$AC$462,MATCH(Y$3,'Slutlig allokering'!$B$2:$AJ$2,0),FALSE)/1,0)</f>
        <v>0</v>
      </c>
      <c r="Z223">
        <f>IFERROR(VLOOKUP($B223,Kraftvärmeprod!$B$1:$AH$479,MATCH(Z$2,Kraftvärmeprod!$B$1:$AG$1,0),FALSE)/1,0)-IFERROR(VLOOKUP($B223,'Slutlig allokering'!$B$2:$AC$462,MATCH(Z$3,'Slutlig allokering'!$B$2:$AJ$2,0),FALSE)/1,0)</f>
        <v>0</v>
      </c>
      <c r="AA223">
        <f>IFERROR(VLOOKUP($B223,Kraftvärmeprod!$B$1:$AH$479,MATCH(AA$2,Kraftvärmeprod!$B$1:$AG$1,0),FALSE)/1,0)-IFERROR(VLOOKUP($B223,'Slutlig allokering'!$B$2:$AC$462,MATCH(AA$3,'Slutlig allokering'!$B$2:$AJ$2,0),FALSE)/1,0)</f>
        <v>0</v>
      </c>
      <c r="AB223">
        <f>IFERROR(VLOOKUP($B223,Kraftvärmeprod!$B$1:$AH$479,MATCH(AB$2,Kraftvärmeprod!$B$1:$AG$1,0),FALSE)/1,0)-IFERROR(VLOOKUP($B223,'Slutlig allokering'!$B$2:$AC$462,MATCH(AB$3,'Slutlig allokering'!$B$2:$AJ$2,0),FALSE)/1,0)</f>
        <v>0</v>
      </c>
      <c r="AE223">
        <f t="shared" si="6"/>
        <v>0</v>
      </c>
      <c r="AG223">
        <f>IFERROR(VLOOKUP(B223,'Slutlig allokering'!$B$2:$AJ$462,MATCH("Summa justerad allokerad tillförd energi (utan hjälpel och rökgaskondensering):",'Slutlig allokering'!$B$2:$AK$2,0),FALSE)/1,"")</f>
        <v>0</v>
      </c>
      <c r="AI223" s="55" t="str">
        <f>IFERROR(1-VLOOKUP(B223,'Slutlig allokering'!$B$2:$AJ$462,MATCH("Andel av bränsle i kvv som allokerats till värme, exklusive rökgaskondensering och hjälpel",'Slutlig allokering'!$B$2:$AK$2,0),FALSE),"")</f>
        <v/>
      </c>
      <c r="AK223" s="55" t="str">
        <f t="shared" si="7"/>
        <v/>
      </c>
    </row>
    <row r="224" spans="1:37" x14ac:dyDescent="0.35">
      <c r="A224" s="28" t="s">
        <v>293</v>
      </c>
      <c r="B224" s="28" t="s">
        <v>295</v>
      </c>
      <c r="C224" t="str">
        <f>IFERROR(VLOOKUP($B224,Kraftvärmeprod!$B$1:$AH$479,MATCH(C$3,Kraftvärmeprod!$B$1:$AG$1,0),FALSE)/1,"")</f>
        <v/>
      </c>
      <c r="D224" t="str">
        <f>IFERROR(VLOOKUP($B224,Kraftvärmeprod!$B$1:$AH$479,MATCH(D$3,Kraftvärmeprod!$B$1:$AG$1,0),FALSE)/1,"")</f>
        <v/>
      </c>
      <c r="E224">
        <f>IFERROR(VLOOKUP($B224,Kraftvärmeprod!$B$1:$AH$479,MATCH(E$2,Kraftvärmeprod!$B$1:$AG$1,0),FALSE)/1,0)-IFERROR(VLOOKUP($B224,'Slutlig allokering'!$B$2:$AC$462,MATCH(E$3,'Slutlig allokering'!$B$2:$AJ$2,0),FALSE)/1,0)</f>
        <v>0</v>
      </c>
      <c r="F224">
        <f>IFERROR(VLOOKUP($B224,Kraftvärmeprod!$B$1:$AH$479,MATCH(F$2,Kraftvärmeprod!$B$1:$AG$1,0),FALSE)/1,0)-IFERROR(VLOOKUP($B224,'Slutlig allokering'!$B$2:$AC$462,MATCH(F$3,'Slutlig allokering'!$B$2:$AJ$2,0),FALSE)/1,0)</f>
        <v>0</v>
      </c>
      <c r="G224">
        <f>IFERROR(VLOOKUP($B224,Kraftvärmeprod!$B$1:$AH$479,MATCH(G$2,Kraftvärmeprod!$B$1:$AG$1,0),FALSE)/1,0)-IFERROR(VLOOKUP($B224,'Slutlig allokering'!$B$2:$AC$462,MATCH(G$3,'Slutlig allokering'!$B$2:$AJ$2,0),FALSE)/1,0)</f>
        <v>0</v>
      </c>
      <c r="H224">
        <f>IFERROR(VLOOKUP($B224,Kraftvärmeprod!$B$1:$AH$479,MATCH(H$2,Kraftvärmeprod!$B$1:$AG$1,0),FALSE)/1,0)-IFERROR(VLOOKUP($B224,'Slutlig allokering'!$B$2:$AC$462,MATCH(H$3,'Slutlig allokering'!$B$2:$AJ$2,0),FALSE)/1,0)</f>
        <v>0</v>
      </c>
      <c r="I224">
        <f>IFERROR(VLOOKUP($B224,Kraftvärmeprod!$B$1:$AH$479,MATCH(I$2,Kraftvärmeprod!$B$1:$AG$1,0),FALSE)/1,0)-IFERROR(VLOOKUP($B224,'Slutlig allokering'!$B$2:$AC$462,MATCH(I$3,'Slutlig allokering'!$B$2:$AJ$2,0),FALSE)/1,0)</f>
        <v>0</v>
      </c>
      <c r="J224">
        <f>IFERROR(VLOOKUP($B224,Kraftvärmeprod!$B$1:$AH$479,MATCH(J$2,Kraftvärmeprod!$B$1:$AG$1,0),FALSE)/1,0)-IFERROR(VLOOKUP($B224,'Slutlig allokering'!$B$2:$AC$462,MATCH(J$3,'Slutlig allokering'!$B$2:$AJ$2,0),FALSE)/1,0)</f>
        <v>0</v>
      </c>
      <c r="K224">
        <f>IFERROR(VLOOKUP($B224,Kraftvärmeprod!$B$1:$AH$479,MATCH(K$2,Kraftvärmeprod!$B$1:$AG$1,0),FALSE)/1,0)-IFERROR(VLOOKUP($B224,'Slutlig allokering'!$B$2:$AC$462,MATCH(K$3,'Slutlig allokering'!$B$2:$AJ$2,0),FALSE)/1,0)</f>
        <v>0</v>
      </c>
      <c r="L224">
        <f>IFERROR(VLOOKUP($B224,Kraftvärmeprod!$B$1:$AH$479,MATCH(L$2,Kraftvärmeprod!$B$1:$AG$1,0),FALSE)/1,0)-IFERROR(VLOOKUP($B224,'Slutlig allokering'!$B$2:$AC$462,MATCH(L$3,'Slutlig allokering'!$B$2:$AJ$2,0),FALSE)/1,0)</f>
        <v>0</v>
      </c>
      <c r="M224" s="143">
        <f>IFERROR(VLOOKUP($B224,Miljö!$B$1:$S$477,MATCH(M$2,Miljö!$B$1:$X$1,0),FALSE)/1,0)-IFERROR(VLOOKUP($B224,'Slutlig allokering'!$B$2:$AC$462,MATCH(M$3,'Slutlig allokering'!$B$2:$AJ$2,0),FALSE)/1,0)</f>
        <v>0</v>
      </c>
      <c r="N224">
        <f>IFERROR(VLOOKUP($B224,Kraftvärmeprod!$B$1:$AH$479,MATCH(N$2,Kraftvärmeprod!$B$1:$AG$1,0),FALSE)/1,0)-IFERROR(VLOOKUP($B224,'Slutlig allokering'!$B$2:$AC$462,MATCH(N$3,'Slutlig allokering'!$B$2:$AJ$2,0),FALSE)/1,0)</f>
        <v>0</v>
      </c>
      <c r="O224">
        <f>IFERROR(VLOOKUP($B224,Kraftvärmeprod!$B$1:$AH$479,MATCH(O$2,Kraftvärmeprod!$B$1:$AG$1,0),FALSE)/1,0)-IFERROR(VLOOKUP($B224,'Slutlig allokering'!$B$2:$AC$462,MATCH(O$3,'Slutlig allokering'!$B$2:$AJ$2,0),FALSE)/1,0)</f>
        <v>0</v>
      </c>
      <c r="P224">
        <f>IFERROR(VLOOKUP($B224,Kraftvärmeprod!$B$1:$AH$479,MATCH(P$2,Kraftvärmeprod!$B$1:$AG$1,0),FALSE)/1,0)-IFERROR(VLOOKUP($B224,'Slutlig allokering'!$B$2:$AC$462,MATCH(P$3,'Slutlig allokering'!$B$2:$AJ$2,0),FALSE)/1,0)</f>
        <v>0</v>
      </c>
      <c r="Q224">
        <f>IFERROR(VLOOKUP($B224,Kraftvärmeprod!$B$1:$AH$479,MATCH(Q$2,Kraftvärmeprod!$B$1:$AG$1,0),FALSE)/1,0)-IFERROR(VLOOKUP($B224,'Slutlig allokering'!$B$2:$AC$462,MATCH(Q$3,'Slutlig allokering'!$B$2:$AJ$2,0),FALSE)/1,0)</f>
        <v>0</v>
      </c>
      <c r="R224">
        <f>IFERROR(VLOOKUP($B224,Kraftvärmeprod!$B$1:$AH$479,MATCH(R$2,Kraftvärmeprod!$B$1:$AG$1,0),FALSE)/1,0)-IFERROR(VLOOKUP($B224,'Slutlig allokering'!$B$2:$AC$462,MATCH(R$3,'Slutlig allokering'!$B$2:$AJ$2,0),FALSE)/1,0)</f>
        <v>0</v>
      </c>
      <c r="S224">
        <f>IFERROR(VLOOKUP($B224,Kraftvärmeprod!$B$1:$AH$479,MATCH(S$2,Kraftvärmeprod!$B$1:$AG$1,0),FALSE)/1,0)-IFERROR(VLOOKUP($B224,'Slutlig allokering'!$B$2:$AC$462,MATCH(S$3,'Slutlig allokering'!$B$2:$AJ$2,0),FALSE)/1,0)</f>
        <v>0</v>
      </c>
      <c r="T224">
        <f>IFERROR(VLOOKUP($B224,Kraftvärmeprod!$B$1:$AH$479,MATCH(T$2,Kraftvärmeprod!$B$1:$AG$1,0),FALSE)/1,0)-IFERROR(VLOOKUP($B224,'Slutlig allokering'!$B$2:$AC$462,MATCH(T$3,'Slutlig allokering'!$B$2:$AJ$2,0),FALSE)/1,0)</f>
        <v>0</v>
      </c>
      <c r="U224">
        <f>IFERROR(VLOOKUP($B224,Kraftvärmeprod!$B$1:$AH$479,MATCH(U$2,Kraftvärmeprod!$B$1:$AG$1,0),FALSE)/1,0)-IFERROR(VLOOKUP($B224,'Slutlig allokering'!$B$2:$AC$462,MATCH(U$3,'Slutlig allokering'!$B$2:$AJ$2,0),FALSE)/1,0)</f>
        <v>0</v>
      </c>
      <c r="V224">
        <f>IFERROR(VLOOKUP($B224,Kraftvärmeprod!$B$1:$AH$479,MATCH(V$2,Kraftvärmeprod!$B$1:$AG$1,0),FALSE)/1,0)-IFERROR(VLOOKUP($B224,'Slutlig allokering'!$B$2:$AC$462,MATCH(V$3,'Slutlig allokering'!$B$2:$AJ$2,0),FALSE)/1,0)</f>
        <v>0</v>
      </c>
      <c r="W224">
        <f>IFERROR(VLOOKUP($B224,Kraftvärmeprod!$B$1:$AH$479,MATCH(W$2,Kraftvärmeprod!$B$1:$AG$1,0),FALSE)/1,0)-IFERROR(VLOOKUP($B224,'Slutlig allokering'!$B$2:$AC$462,MATCH(W$3,'Slutlig allokering'!$B$2:$AJ$2,0),FALSE)/1,0)</f>
        <v>0</v>
      </c>
      <c r="X224">
        <f>IFERROR(VLOOKUP($B224,Kraftvärmeprod!$B$1:$AH$479,MATCH(X$2,Kraftvärmeprod!$B$1:$AG$1,0),FALSE)/1,0)-IFERROR(VLOOKUP($B224,'Slutlig allokering'!$B$2:$AC$462,MATCH(X$3,'Slutlig allokering'!$B$2:$AJ$2,0),FALSE)/1,0)</f>
        <v>0</v>
      </c>
      <c r="Y224">
        <f>IFERROR(VLOOKUP($B224,Kraftvärmeprod!$B$1:$AH$479,MATCH(Y$2,Kraftvärmeprod!$B$1:$AG$1,0),FALSE)/1,0)-IFERROR(VLOOKUP($B224,'Slutlig allokering'!$B$2:$AC$462,MATCH(Y$3,'Slutlig allokering'!$B$2:$AJ$2,0),FALSE)/1,0)</f>
        <v>0</v>
      </c>
      <c r="Z224">
        <f>IFERROR(VLOOKUP($B224,Kraftvärmeprod!$B$1:$AH$479,MATCH(Z$2,Kraftvärmeprod!$B$1:$AG$1,0),FALSE)/1,0)-IFERROR(VLOOKUP($B224,'Slutlig allokering'!$B$2:$AC$462,MATCH(Z$3,'Slutlig allokering'!$B$2:$AJ$2,0),FALSE)/1,0)</f>
        <v>0</v>
      </c>
      <c r="AA224">
        <f>IFERROR(VLOOKUP($B224,Kraftvärmeprod!$B$1:$AH$479,MATCH(AA$2,Kraftvärmeprod!$B$1:$AG$1,0),FALSE)/1,0)-IFERROR(VLOOKUP($B224,'Slutlig allokering'!$B$2:$AC$462,MATCH(AA$3,'Slutlig allokering'!$B$2:$AJ$2,0),FALSE)/1,0)</f>
        <v>0</v>
      </c>
      <c r="AB224">
        <f>IFERROR(VLOOKUP($B224,Kraftvärmeprod!$B$1:$AH$479,MATCH(AB$2,Kraftvärmeprod!$B$1:$AG$1,0),FALSE)/1,0)-IFERROR(VLOOKUP($B224,'Slutlig allokering'!$B$2:$AC$462,MATCH(AB$3,'Slutlig allokering'!$B$2:$AJ$2,0),FALSE)/1,0)</f>
        <v>0</v>
      </c>
      <c r="AE224">
        <f t="shared" si="6"/>
        <v>0</v>
      </c>
      <c r="AG224">
        <f>IFERROR(VLOOKUP(B224,'Slutlig allokering'!$B$2:$AJ$462,MATCH("Summa justerad allokerad tillförd energi (utan hjälpel och rökgaskondensering):",'Slutlig allokering'!$B$2:$AK$2,0),FALSE)/1,"")</f>
        <v>0</v>
      </c>
      <c r="AI224" s="55" t="str">
        <f>IFERROR(1-VLOOKUP(B224,'Slutlig allokering'!$B$2:$AJ$462,MATCH("Andel av bränsle i kvv som allokerats till värme, exklusive rökgaskondensering och hjälpel",'Slutlig allokering'!$B$2:$AK$2,0),FALSE),"")</f>
        <v/>
      </c>
      <c r="AK224" s="55" t="str">
        <f t="shared" si="7"/>
        <v/>
      </c>
    </row>
    <row r="225" spans="1:37" x14ac:dyDescent="0.35">
      <c r="A225" s="28" t="s">
        <v>293</v>
      </c>
      <c r="B225" s="28" t="s">
        <v>296</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allokering'!$B$2:$AC$462,MATCH(E$3,'Slutlig allokering'!$B$2:$AJ$2,0),FALSE)/1,0)</f>
        <v>0</v>
      </c>
      <c r="F225">
        <f>IFERROR(VLOOKUP($B225,Kraftvärmeprod!$B$1:$AH$479,MATCH(F$2,Kraftvärmeprod!$B$1:$AG$1,0),FALSE)/1,0)-IFERROR(VLOOKUP($B225,'Slutlig allokering'!$B$2:$AC$462,MATCH(F$3,'Slutlig allokering'!$B$2:$AJ$2,0),FALSE)/1,0)</f>
        <v>0</v>
      </c>
      <c r="G225">
        <f>IFERROR(VLOOKUP($B225,Kraftvärmeprod!$B$1:$AH$479,MATCH(G$2,Kraftvärmeprod!$B$1:$AG$1,0),FALSE)/1,0)-IFERROR(VLOOKUP($B225,'Slutlig allokering'!$B$2:$AC$462,MATCH(G$3,'Slutlig allokering'!$B$2:$AJ$2,0),FALSE)/1,0)</f>
        <v>0</v>
      </c>
      <c r="H225">
        <f>IFERROR(VLOOKUP($B225,Kraftvärmeprod!$B$1:$AH$479,MATCH(H$2,Kraftvärmeprod!$B$1:$AG$1,0),FALSE)/1,0)-IFERROR(VLOOKUP($B225,'Slutlig allokering'!$B$2:$AC$462,MATCH(H$3,'Slutlig allokering'!$B$2:$AJ$2,0),FALSE)/1,0)</f>
        <v>0</v>
      </c>
      <c r="I225">
        <f>IFERROR(VLOOKUP($B225,Kraftvärmeprod!$B$1:$AH$479,MATCH(I$2,Kraftvärmeprod!$B$1:$AG$1,0),FALSE)/1,0)-IFERROR(VLOOKUP($B225,'Slutlig allokering'!$B$2:$AC$462,MATCH(I$3,'Slutlig allokering'!$B$2:$AJ$2,0),FALSE)/1,0)</f>
        <v>0</v>
      </c>
      <c r="J225">
        <f>IFERROR(VLOOKUP($B225,Kraftvärmeprod!$B$1:$AH$479,MATCH(J$2,Kraftvärmeprod!$B$1:$AG$1,0),FALSE)/1,0)-IFERROR(VLOOKUP($B225,'Slutlig allokering'!$B$2:$AC$462,MATCH(J$3,'Slutlig allokering'!$B$2:$AJ$2,0),FALSE)/1,0)</f>
        <v>0</v>
      </c>
      <c r="K225">
        <f>IFERROR(VLOOKUP($B225,Kraftvärmeprod!$B$1:$AH$479,MATCH(K$2,Kraftvärmeprod!$B$1:$AG$1,0),FALSE)/1,0)-IFERROR(VLOOKUP($B225,'Slutlig allokering'!$B$2:$AC$462,MATCH(K$3,'Slutlig allokering'!$B$2:$AJ$2,0),FALSE)/1,0)</f>
        <v>0</v>
      </c>
      <c r="L225">
        <f>IFERROR(VLOOKUP($B225,Kraftvärmeprod!$B$1:$AH$479,MATCH(L$2,Kraftvärmeprod!$B$1:$AG$1,0),FALSE)/1,0)-IFERROR(VLOOKUP($B225,'Slutlig allokering'!$B$2:$AC$462,MATCH(L$3,'Slutlig allokering'!$B$2:$AJ$2,0),FALSE)/1,0)</f>
        <v>0</v>
      </c>
      <c r="M225" s="143">
        <f>IFERROR(VLOOKUP($B225,Miljö!$B$1:$S$477,MATCH(M$2,Miljö!$B$1:$X$1,0),FALSE)/1,0)-IFERROR(VLOOKUP($B225,'Slutlig allokering'!$B$2:$AC$462,MATCH(M$3,'Slutlig allokering'!$B$2:$AJ$2,0),FALSE)/1,0)</f>
        <v>0</v>
      </c>
      <c r="N225">
        <f>IFERROR(VLOOKUP($B225,Kraftvärmeprod!$B$1:$AH$479,MATCH(N$2,Kraftvärmeprod!$B$1:$AG$1,0),FALSE)/1,0)-IFERROR(VLOOKUP($B225,'Slutlig allokering'!$B$2:$AC$462,MATCH(N$3,'Slutlig allokering'!$B$2:$AJ$2,0),FALSE)/1,0)</f>
        <v>0</v>
      </c>
      <c r="O225">
        <f>IFERROR(VLOOKUP($B225,Kraftvärmeprod!$B$1:$AH$479,MATCH(O$2,Kraftvärmeprod!$B$1:$AG$1,0),FALSE)/1,0)-IFERROR(VLOOKUP($B225,'Slutlig allokering'!$B$2:$AC$462,MATCH(O$3,'Slutlig allokering'!$B$2:$AJ$2,0),FALSE)/1,0)</f>
        <v>0</v>
      </c>
      <c r="P225">
        <f>IFERROR(VLOOKUP($B225,Kraftvärmeprod!$B$1:$AH$479,MATCH(P$2,Kraftvärmeprod!$B$1:$AG$1,0),FALSE)/1,0)-IFERROR(VLOOKUP($B225,'Slutlig allokering'!$B$2:$AC$462,MATCH(P$3,'Slutlig allokering'!$B$2:$AJ$2,0),FALSE)/1,0)</f>
        <v>0</v>
      </c>
      <c r="Q225">
        <f>IFERROR(VLOOKUP($B225,Kraftvärmeprod!$B$1:$AH$479,MATCH(Q$2,Kraftvärmeprod!$B$1:$AG$1,0),FALSE)/1,0)-IFERROR(VLOOKUP($B225,'Slutlig allokering'!$B$2:$AC$462,MATCH(Q$3,'Slutlig allokering'!$B$2:$AJ$2,0),FALSE)/1,0)</f>
        <v>0</v>
      </c>
      <c r="R225">
        <f>IFERROR(VLOOKUP($B225,Kraftvärmeprod!$B$1:$AH$479,MATCH(R$2,Kraftvärmeprod!$B$1:$AG$1,0),FALSE)/1,0)-IFERROR(VLOOKUP($B225,'Slutlig allokering'!$B$2:$AC$462,MATCH(R$3,'Slutlig allokering'!$B$2:$AJ$2,0),FALSE)/1,0)</f>
        <v>0</v>
      </c>
      <c r="S225">
        <f>IFERROR(VLOOKUP($B225,Kraftvärmeprod!$B$1:$AH$479,MATCH(S$2,Kraftvärmeprod!$B$1:$AG$1,0),FALSE)/1,0)-IFERROR(VLOOKUP($B225,'Slutlig allokering'!$B$2:$AC$462,MATCH(S$3,'Slutlig allokering'!$B$2:$AJ$2,0),FALSE)/1,0)</f>
        <v>0</v>
      </c>
      <c r="T225">
        <f>IFERROR(VLOOKUP($B225,Kraftvärmeprod!$B$1:$AH$479,MATCH(T$2,Kraftvärmeprod!$B$1:$AG$1,0),FALSE)/1,0)-IFERROR(VLOOKUP($B225,'Slutlig allokering'!$B$2:$AC$462,MATCH(T$3,'Slutlig allokering'!$B$2:$AJ$2,0),FALSE)/1,0)</f>
        <v>0</v>
      </c>
      <c r="U225">
        <f>IFERROR(VLOOKUP($B225,Kraftvärmeprod!$B$1:$AH$479,MATCH(U$2,Kraftvärmeprod!$B$1:$AG$1,0),FALSE)/1,0)-IFERROR(VLOOKUP($B225,'Slutlig allokering'!$B$2:$AC$462,MATCH(U$3,'Slutlig allokering'!$B$2:$AJ$2,0),FALSE)/1,0)</f>
        <v>0</v>
      </c>
      <c r="V225">
        <f>IFERROR(VLOOKUP($B225,Kraftvärmeprod!$B$1:$AH$479,MATCH(V$2,Kraftvärmeprod!$B$1:$AG$1,0),FALSE)/1,0)-IFERROR(VLOOKUP($B225,'Slutlig allokering'!$B$2:$AC$462,MATCH(V$3,'Slutlig allokering'!$B$2:$AJ$2,0),FALSE)/1,0)</f>
        <v>0</v>
      </c>
      <c r="W225">
        <f>IFERROR(VLOOKUP($B225,Kraftvärmeprod!$B$1:$AH$479,MATCH(W$2,Kraftvärmeprod!$B$1:$AG$1,0),FALSE)/1,0)-IFERROR(VLOOKUP($B225,'Slutlig allokering'!$B$2:$AC$462,MATCH(W$3,'Slutlig allokering'!$B$2:$AJ$2,0),FALSE)/1,0)</f>
        <v>0</v>
      </c>
      <c r="X225">
        <f>IFERROR(VLOOKUP($B225,Kraftvärmeprod!$B$1:$AH$479,MATCH(X$2,Kraftvärmeprod!$B$1:$AG$1,0),FALSE)/1,0)-IFERROR(VLOOKUP($B225,'Slutlig allokering'!$B$2:$AC$462,MATCH(X$3,'Slutlig allokering'!$B$2:$AJ$2,0),FALSE)/1,0)</f>
        <v>0</v>
      </c>
      <c r="Y225">
        <f>IFERROR(VLOOKUP($B225,Kraftvärmeprod!$B$1:$AH$479,MATCH(Y$2,Kraftvärmeprod!$B$1:$AG$1,0),FALSE)/1,0)-IFERROR(VLOOKUP($B225,'Slutlig allokering'!$B$2:$AC$462,MATCH(Y$3,'Slutlig allokering'!$B$2:$AJ$2,0),FALSE)/1,0)</f>
        <v>0</v>
      </c>
      <c r="Z225">
        <f>IFERROR(VLOOKUP($B225,Kraftvärmeprod!$B$1:$AH$479,MATCH(Z$2,Kraftvärmeprod!$B$1:$AG$1,0),FALSE)/1,0)-IFERROR(VLOOKUP($B225,'Slutlig allokering'!$B$2:$AC$462,MATCH(Z$3,'Slutlig allokering'!$B$2:$AJ$2,0),FALSE)/1,0)</f>
        <v>0</v>
      </c>
      <c r="AA225">
        <f>IFERROR(VLOOKUP($B225,Kraftvärmeprod!$B$1:$AH$479,MATCH(AA$2,Kraftvärmeprod!$B$1:$AG$1,0),FALSE)/1,0)-IFERROR(VLOOKUP($B225,'Slutlig allokering'!$B$2:$AC$462,MATCH(AA$3,'Slutlig allokering'!$B$2:$AJ$2,0),FALSE)/1,0)</f>
        <v>0</v>
      </c>
      <c r="AB225">
        <f>IFERROR(VLOOKUP($B225,Kraftvärmeprod!$B$1:$AH$479,MATCH(AB$2,Kraftvärmeprod!$B$1:$AG$1,0),FALSE)/1,0)-IFERROR(VLOOKUP($B225,'Slutlig allokering'!$B$2:$AC$462,MATCH(AB$3,'Slutlig allokering'!$B$2:$AJ$2,0),FALSE)/1,0)</f>
        <v>0</v>
      </c>
      <c r="AE225">
        <f t="shared" si="6"/>
        <v>0</v>
      </c>
      <c r="AG225">
        <f>IFERROR(VLOOKUP(B225,'Slutlig allokering'!$B$2:$AJ$462,MATCH("Summa justerad allokerad tillförd energi (utan hjälpel och rökgaskondensering):",'Slutlig allokering'!$B$2:$AK$2,0),FALSE)/1,"")</f>
        <v>0</v>
      </c>
      <c r="AI225" s="55" t="str">
        <f>IFERROR(1-VLOOKUP(B225,'Slutlig allokering'!$B$2:$AJ$462,MATCH("Andel av bränsle i kvv som allokerats till värme, exklusive rökgaskondensering och hjälpel",'Slutlig allokering'!$B$2:$AK$2,0),FALSE),"")</f>
        <v/>
      </c>
      <c r="AK225" s="55" t="str">
        <f t="shared" si="7"/>
        <v/>
      </c>
    </row>
    <row r="226" spans="1:37" x14ac:dyDescent="0.35">
      <c r="A226" s="28" t="s">
        <v>297</v>
      </c>
      <c r="B226" s="28" t="s">
        <v>298</v>
      </c>
      <c r="C226" t="str">
        <f>IFERROR(VLOOKUP($B226,Kraftvärmeprod!$B$1:$AH$479,MATCH(C$3,Kraftvärmeprod!$B$1:$AG$1,0),FALSE)/1,"")</f>
        <v/>
      </c>
      <c r="D226" t="str">
        <f>IFERROR(VLOOKUP($B226,Kraftvärmeprod!$B$1:$AH$479,MATCH(D$3,Kraftvärmeprod!$B$1:$AG$1,0),FALSE)/1,"")</f>
        <v/>
      </c>
      <c r="E226">
        <f>IFERROR(VLOOKUP($B226,Kraftvärmeprod!$B$1:$AH$479,MATCH(E$2,Kraftvärmeprod!$B$1:$AG$1,0),FALSE)/1,0)-IFERROR(VLOOKUP($B226,'Slutlig allokering'!$B$2:$AC$462,MATCH(E$3,'Slutlig allokering'!$B$2:$AJ$2,0),FALSE)/1,0)</f>
        <v>0</v>
      </c>
      <c r="F226">
        <f>IFERROR(VLOOKUP($B226,Kraftvärmeprod!$B$1:$AH$479,MATCH(F$2,Kraftvärmeprod!$B$1:$AG$1,0),FALSE)/1,0)-IFERROR(VLOOKUP($B226,'Slutlig allokering'!$B$2:$AC$462,MATCH(F$3,'Slutlig allokering'!$B$2:$AJ$2,0),FALSE)/1,0)</f>
        <v>0</v>
      </c>
      <c r="G226">
        <f>IFERROR(VLOOKUP($B226,Kraftvärmeprod!$B$1:$AH$479,MATCH(G$2,Kraftvärmeprod!$B$1:$AG$1,0),FALSE)/1,0)-IFERROR(VLOOKUP($B226,'Slutlig allokering'!$B$2:$AC$462,MATCH(G$3,'Slutlig allokering'!$B$2:$AJ$2,0),FALSE)/1,0)</f>
        <v>0</v>
      </c>
      <c r="H226">
        <f>IFERROR(VLOOKUP($B226,Kraftvärmeprod!$B$1:$AH$479,MATCH(H$2,Kraftvärmeprod!$B$1:$AG$1,0),FALSE)/1,0)-IFERROR(VLOOKUP($B226,'Slutlig allokering'!$B$2:$AC$462,MATCH(H$3,'Slutlig allokering'!$B$2:$AJ$2,0),FALSE)/1,0)</f>
        <v>0</v>
      </c>
      <c r="I226">
        <f>IFERROR(VLOOKUP($B226,Kraftvärmeprod!$B$1:$AH$479,MATCH(I$2,Kraftvärmeprod!$B$1:$AG$1,0),FALSE)/1,0)-IFERROR(VLOOKUP($B226,'Slutlig allokering'!$B$2:$AC$462,MATCH(I$3,'Slutlig allokering'!$B$2:$AJ$2,0),FALSE)/1,0)</f>
        <v>0</v>
      </c>
      <c r="J226">
        <f>IFERROR(VLOOKUP($B226,Kraftvärmeprod!$B$1:$AH$479,MATCH(J$2,Kraftvärmeprod!$B$1:$AG$1,0),FALSE)/1,0)-IFERROR(VLOOKUP($B226,'Slutlig allokering'!$B$2:$AC$462,MATCH(J$3,'Slutlig allokering'!$B$2:$AJ$2,0),FALSE)/1,0)</f>
        <v>0</v>
      </c>
      <c r="K226">
        <f>IFERROR(VLOOKUP($B226,Kraftvärmeprod!$B$1:$AH$479,MATCH(K$2,Kraftvärmeprod!$B$1:$AG$1,0),FALSE)/1,0)-IFERROR(VLOOKUP($B226,'Slutlig allokering'!$B$2:$AC$462,MATCH(K$3,'Slutlig allokering'!$B$2:$AJ$2,0),FALSE)/1,0)</f>
        <v>0</v>
      </c>
      <c r="L226">
        <f>IFERROR(VLOOKUP($B226,Kraftvärmeprod!$B$1:$AH$479,MATCH(L$2,Kraftvärmeprod!$B$1:$AG$1,0),FALSE)/1,0)-IFERROR(VLOOKUP($B226,'Slutlig allokering'!$B$2:$AC$462,MATCH(L$3,'Slutlig allokering'!$B$2:$AJ$2,0),FALSE)/1,0)</f>
        <v>0</v>
      </c>
      <c r="M226" s="143">
        <f>IFERROR(VLOOKUP($B226,Miljö!$B$1:$S$477,MATCH(M$2,Miljö!$B$1:$X$1,0),FALSE)/1,0)-IFERROR(VLOOKUP($B226,'Slutlig allokering'!$B$2:$AC$462,MATCH(M$3,'Slutlig allokering'!$B$2:$AJ$2,0),FALSE)/1,0)</f>
        <v>0</v>
      </c>
      <c r="N226">
        <f>IFERROR(VLOOKUP($B226,Kraftvärmeprod!$B$1:$AH$479,MATCH(N$2,Kraftvärmeprod!$B$1:$AG$1,0),FALSE)/1,0)-IFERROR(VLOOKUP($B226,'Slutlig allokering'!$B$2:$AC$462,MATCH(N$3,'Slutlig allokering'!$B$2:$AJ$2,0),FALSE)/1,0)</f>
        <v>0</v>
      </c>
      <c r="O226">
        <f>IFERROR(VLOOKUP($B226,Kraftvärmeprod!$B$1:$AH$479,MATCH(O$2,Kraftvärmeprod!$B$1:$AG$1,0),FALSE)/1,0)-IFERROR(VLOOKUP($B226,'Slutlig allokering'!$B$2:$AC$462,MATCH(O$3,'Slutlig allokering'!$B$2:$AJ$2,0),FALSE)/1,0)</f>
        <v>0</v>
      </c>
      <c r="P226">
        <f>IFERROR(VLOOKUP($B226,Kraftvärmeprod!$B$1:$AH$479,MATCH(P$2,Kraftvärmeprod!$B$1:$AG$1,0),FALSE)/1,0)-IFERROR(VLOOKUP($B226,'Slutlig allokering'!$B$2:$AC$462,MATCH(P$3,'Slutlig allokering'!$B$2:$AJ$2,0),FALSE)/1,0)</f>
        <v>0</v>
      </c>
      <c r="Q226">
        <f>IFERROR(VLOOKUP($B226,Kraftvärmeprod!$B$1:$AH$479,MATCH(Q$2,Kraftvärmeprod!$B$1:$AG$1,0),FALSE)/1,0)-IFERROR(VLOOKUP($B226,'Slutlig allokering'!$B$2:$AC$462,MATCH(Q$3,'Slutlig allokering'!$B$2:$AJ$2,0),FALSE)/1,0)</f>
        <v>0</v>
      </c>
      <c r="R226">
        <f>IFERROR(VLOOKUP($B226,Kraftvärmeprod!$B$1:$AH$479,MATCH(R$2,Kraftvärmeprod!$B$1:$AG$1,0),FALSE)/1,0)-IFERROR(VLOOKUP($B226,'Slutlig allokering'!$B$2:$AC$462,MATCH(R$3,'Slutlig allokering'!$B$2:$AJ$2,0),FALSE)/1,0)</f>
        <v>0</v>
      </c>
      <c r="S226">
        <f>IFERROR(VLOOKUP($B226,Kraftvärmeprod!$B$1:$AH$479,MATCH(S$2,Kraftvärmeprod!$B$1:$AG$1,0),FALSE)/1,0)-IFERROR(VLOOKUP($B226,'Slutlig allokering'!$B$2:$AC$462,MATCH(S$3,'Slutlig allokering'!$B$2:$AJ$2,0),FALSE)/1,0)</f>
        <v>0</v>
      </c>
      <c r="T226">
        <f>IFERROR(VLOOKUP($B226,Kraftvärmeprod!$B$1:$AH$479,MATCH(T$2,Kraftvärmeprod!$B$1:$AG$1,0),FALSE)/1,0)-IFERROR(VLOOKUP($B226,'Slutlig allokering'!$B$2:$AC$462,MATCH(T$3,'Slutlig allokering'!$B$2:$AJ$2,0),FALSE)/1,0)</f>
        <v>0</v>
      </c>
      <c r="U226">
        <f>IFERROR(VLOOKUP($B226,Kraftvärmeprod!$B$1:$AH$479,MATCH(U$2,Kraftvärmeprod!$B$1:$AG$1,0),FALSE)/1,0)-IFERROR(VLOOKUP($B226,'Slutlig allokering'!$B$2:$AC$462,MATCH(U$3,'Slutlig allokering'!$B$2:$AJ$2,0),FALSE)/1,0)</f>
        <v>0</v>
      </c>
      <c r="V226">
        <f>IFERROR(VLOOKUP($B226,Kraftvärmeprod!$B$1:$AH$479,MATCH(V$2,Kraftvärmeprod!$B$1:$AG$1,0),FALSE)/1,0)-IFERROR(VLOOKUP($B226,'Slutlig allokering'!$B$2:$AC$462,MATCH(V$3,'Slutlig allokering'!$B$2:$AJ$2,0),FALSE)/1,0)</f>
        <v>0</v>
      </c>
      <c r="W226">
        <f>IFERROR(VLOOKUP($B226,Kraftvärmeprod!$B$1:$AH$479,MATCH(W$2,Kraftvärmeprod!$B$1:$AG$1,0),FALSE)/1,0)-IFERROR(VLOOKUP($B226,'Slutlig allokering'!$B$2:$AC$462,MATCH(W$3,'Slutlig allokering'!$B$2:$AJ$2,0),FALSE)/1,0)</f>
        <v>0</v>
      </c>
      <c r="X226">
        <f>IFERROR(VLOOKUP($B226,Kraftvärmeprod!$B$1:$AH$479,MATCH(X$2,Kraftvärmeprod!$B$1:$AG$1,0),FALSE)/1,0)-IFERROR(VLOOKUP($B226,'Slutlig allokering'!$B$2:$AC$462,MATCH(X$3,'Slutlig allokering'!$B$2:$AJ$2,0),FALSE)/1,0)</f>
        <v>0</v>
      </c>
      <c r="Y226">
        <f>IFERROR(VLOOKUP($B226,Kraftvärmeprod!$B$1:$AH$479,MATCH(Y$2,Kraftvärmeprod!$B$1:$AG$1,0),FALSE)/1,0)-IFERROR(VLOOKUP($B226,'Slutlig allokering'!$B$2:$AC$462,MATCH(Y$3,'Slutlig allokering'!$B$2:$AJ$2,0),FALSE)/1,0)</f>
        <v>0</v>
      </c>
      <c r="Z226">
        <f>IFERROR(VLOOKUP($B226,Kraftvärmeprod!$B$1:$AH$479,MATCH(Z$2,Kraftvärmeprod!$B$1:$AG$1,0),FALSE)/1,0)-IFERROR(VLOOKUP($B226,'Slutlig allokering'!$B$2:$AC$462,MATCH(Z$3,'Slutlig allokering'!$B$2:$AJ$2,0),FALSE)/1,0)</f>
        <v>0</v>
      </c>
      <c r="AA226">
        <f>IFERROR(VLOOKUP($B226,Kraftvärmeprod!$B$1:$AH$479,MATCH(AA$2,Kraftvärmeprod!$B$1:$AG$1,0),FALSE)/1,0)-IFERROR(VLOOKUP($B226,'Slutlig allokering'!$B$2:$AC$462,MATCH(AA$3,'Slutlig allokering'!$B$2:$AJ$2,0),FALSE)/1,0)</f>
        <v>0</v>
      </c>
      <c r="AB226">
        <f>IFERROR(VLOOKUP($B226,Kraftvärmeprod!$B$1:$AH$479,MATCH(AB$2,Kraftvärmeprod!$B$1:$AG$1,0),FALSE)/1,0)-IFERROR(VLOOKUP($B226,'Slutlig allokering'!$B$2:$AC$462,MATCH(AB$3,'Slutlig allokering'!$B$2:$AJ$2,0),FALSE)/1,0)</f>
        <v>0</v>
      </c>
      <c r="AE226">
        <f t="shared" si="6"/>
        <v>0</v>
      </c>
      <c r="AG226">
        <f>IFERROR(VLOOKUP(B226,'Slutlig allokering'!$B$2:$AJ$462,MATCH("Summa justerad allokerad tillförd energi (utan hjälpel och rökgaskondensering):",'Slutlig allokering'!$B$2:$AK$2,0),FALSE)/1,"")</f>
        <v>0</v>
      </c>
      <c r="AI226" s="55" t="str">
        <f>IFERROR(1-VLOOKUP(B226,'Slutlig allokering'!$B$2:$AJ$462,MATCH("Andel av bränsle i kvv som allokerats till värme, exklusive rökgaskondensering och hjälpel",'Slutlig allokering'!$B$2:$AK$2,0),FALSE),"")</f>
        <v/>
      </c>
      <c r="AK226" s="55" t="str">
        <f t="shared" si="7"/>
        <v/>
      </c>
    </row>
    <row r="227" spans="1:37" x14ac:dyDescent="0.35">
      <c r="A227" s="28" t="s">
        <v>299</v>
      </c>
      <c r="B227" s="28" t="s">
        <v>300</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allokering'!$B$2:$AC$462,MATCH(E$3,'Slutlig allokering'!$B$2:$AJ$2,0),FALSE)/1,0)</f>
        <v>0</v>
      </c>
      <c r="F227">
        <f>IFERROR(VLOOKUP($B227,Kraftvärmeprod!$B$1:$AH$479,MATCH(F$2,Kraftvärmeprod!$B$1:$AG$1,0),FALSE)/1,0)-IFERROR(VLOOKUP($B227,'Slutlig allokering'!$B$2:$AC$462,MATCH(F$3,'Slutlig allokering'!$B$2:$AJ$2,0),FALSE)/1,0)</f>
        <v>0</v>
      </c>
      <c r="G227">
        <f>IFERROR(VLOOKUP($B227,Kraftvärmeprod!$B$1:$AH$479,MATCH(G$2,Kraftvärmeprod!$B$1:$AG$1,0),FALSE)/1,0)-IFERROR(VLOOKUP($B227,'Slutlig allokering'!$B$2:$AC$462,MATCH(G$3,'Slutlig allokering'!$B$2:$AJ$2,0),FALSE)/1,0)</f>
        <v>0</v>
      </c>
      <c r="H227">
        <f>IFERROR(VLOOKUP($B227,Kraftvärmeprod!$B$1:$AH$479,MATCH(H$2,Kraftvärmeprod!$B$1:$AG$1,0),FALSE)/1,0)-IFERROR(VLOOKUP($B227,'Slutlig allokering'!$B$2:$AC$462,MATCH(H$3,'Slutlig allokering'!$B$2:$AJ$2,0),FALSE)/1,0)</f>
        <v>0</v>
      </c>
      <c r="I227">
        <f>IFERROR(VLOOKUP($B227,Kraftvärmeprod!$B$1:$AH$479,MATCH(I$2,Kraftvärmeprod!$B$1:$AG$1,0),FALSE)/1,0)-IFERROR(VLOOKUP($B227,'Slutlig allokering'!$B$2:$AC$462,MATCH(I$3,'Slutlig allokering'!$B$2:$AJ$2,0),FALSE)/1,0)</f>
        <v>0</v>
      </c>
      <c r="J227">
        <f>IFERROR(VLOOKUP($B227,Kraftvärmeprod!$B$1:$AH$479,MATCH(J$2,Kraftvärmeprod!$B$1:$AG$1,0),FALSE)/1,0)-IFERROR(VLOOKUP($B227,'Slutlig allokering'!$B$2:$AC$462,MATCH(J$3,'Slutlig allokering'!$B$2:$AJ$2,0),FALSE)/1,0)</f>
        <v>0</v>
      </c>
      <c r="K227">
        <f>IFERROR(VLOOKUP($B227,Kraftvärmeprod!$B$1:$AH$479,MATCH(K$2,Kraftvärmeprod!$B$1:$AG$1,0),FALSE)/1,0)-IFERROR(VLOOKUP($B227,'Slutlig allokering'!$B$2:$AC$462,MATCH(K$3,'Slutlig allokering'!$B$2:$AJ$2,0),FALSE)/1,0)</f>
        <v>0</v>
      </c>
      <c r="L227">
        <f>IFERROR(VLOOKUP($B227,Kraftvärmeprod!$B$1:$AH$479,MATCH(L$2,Kraftvärmeprod!$B$1:$AG$1,0),FALSE)/1,0)-IFERROR(VLOOKUP($B227,'Slutlig allokering'!$B$2:$AC$462,MATCH(L$3,'Slutlig allokering'!$B$2:$AJ$2,0),FALSE)/1,0)</f>
        <v>0</v>
      </c>
      <c r="M227" s="143">
        <f>IFERROR(VLOOKUP($B227,Miljö!$B$1:$S$477,MATCH(M$2,Miljö!$B$1:$X$1,0),FALSE)/1,0)-IFERROR(VLOOKUP($B227,'Slutlig allokering'!$B$2:$AC$462,MATCH(M$3,'Slutlig allokering'!$B$2:$AJ$2,0),FALSE)/1,0)</f>
        <v>0</v>
      </c>
      <c r="N227">
        <f>IFERROR(VLOOKUP($B227,Kraftvärmeprod!$B$1:$AH$479,MATCH(N$2,Kraftvärmeprod!$B$1:$AG$1,0),FALSE)/1,0)-IFERROR(VLOOKUP($B227,'Slutlig allokering'!$B$2:$AC$462,MATCH(N$3,'Slutlig allokering'!$B$2:$AJ$2,0),FALSE)/1,0)</f>
        <v>0</v>
      </c>
      <c r="O227">
        <f>IFERROR(VLOOKUP($B227,Kraftvärmeprod!$B$1:$AH$479,MATCH(O$2,Kraftvärmeprod!$B$1:$AG$1,0),FALSE)/1,0)-IFERROR(VLOOKUP($B227,'Slutlig allokering'!$B$2:$AC$462,MATCH(O$3,'Slutlig allokering'!$B$2:$AJ$2,0),FALSE)/1,0)</f>
        <v>0</v>
      </c>
      <c r="P227">
        <f>IFERROR(VLOOKUP($B227,Kraftvärmeprod!$B$1:$AH$479,MATCH(P$2,Kraftvärmeprod!$B$1:$AG$1,0),FALSE)/1,0)-IFERROR(VLOOKUP($B227,'Slutlig allokering'!$B$2:$AC$462,MATCH(P$3,'Slutlig allokering'!$B$2:$AJ$2,0),FALSE)/1,0)</f>
        <v>0</v>
      </c>
      <c r="Q227">
        <f>IFERROR(VLOOKUP($B227,Kraftvärmeprod!$B$1:$AH$479,MATCH(Q$2,Kraftvärmeprod!$B$1:$AG$1,0),FALSE)/1,0)-IFERROR(VLOOKUP($B227,'Slutlig allokering'!$B$2:$AC$462,MATCH(Q$3,'Slutlig allokering'!$B$2:$AJ$2,0),FALSE)/1,0)</f>
        <v>0</v>
      </c>
      <c r="R227">
        <f>IFERROR(VLOOKUP($B227,Kraftvärmeprod!$B$1:$AH$479,MATCH(R$2,Kraftvärmeprod!$B$1:$AG$1,0),FALSE)/1,0)-IFERROR(VLOOKUP($B227,'Slutlig allokering'!$B$2:$AC$462,MATCH(R$3,'Slutlig allokering'!$B$2:$AJ$2,0),FALSE)/1,0)</f>
        <v>0</v>
      </c>
      <c r="S227">
        <f>IFERROR(VLOOKUP($B227,Kraftvärmeprod!$B$1:$AH$479,MATCH(S$2,Kraftvärmeprod!$B$1:$AG$1,0),FALSE)/1,0)-IFERROR(VLOOKUP($B227,'Slutlig allokering'!$B$2:$AC$462,MATCH(S$3,'Slutlig allokering'!$B$2:$AJ$2,0),FALSE)/1,0)</f>
        <v>0</v>
      </c>
      <c r="T227">
        <f>IFERROR(VLOOKUP($B227,Kraftvärmeprod!$B$1:$AH$479,MATCH(T$2,Kraftvärmeprod!$B$1:$AG$1,0),FALSE)/1,0)-IFERROR(VLOOKUP($B227,'Slutlig allokering'!$B$2:$AC$462,MATCH(T$3,'Slutlig allokering'!$B$2:$AJ$2,0),FALSE)/1,0)</f>
        <v>0</v>
      </c>
      <c r="U227">
        <f>IFERROR(VLOOKUP($B227,Kraftvärmeprod!$B$1:$AH$479,MATCH(U$2,Kraftvärmeprod!$B$1:$AG$1,0),FALSE)/1,0)-IFERROR(VLOOKUP($B227,'Slutlig allokering'!$B$2:$AC$462,MATCH(U$3,'Slutlig allokering'!$B$2:$AJ$2,0),FALSE)/1,0)</f>
        <v>0</v>
      </c>
      <c r="V227">
        <f>IFERROR(VLOOKUP($B227,Kraftvärmeprod!$B$1:$AH$479,MATCH(V$2,Kraftvärmeprod!$B$1:$AG$1,0),FALSE)/1,0)-IFERROR(VLOOKUP($B227,'Slutlig allokering'!$B$2:$AC$462,MATCH(V$3,'Slutlig allokering'!$B$2:$AJ$2,0),FALSE)/1,0)</f>
        <v>0</v>
      </c>
      <c r="W227">
        <f>IFERROR(VLOOKUP($B227,Kraftvärmeprod!$B$1:$AH$479,MATCH(W$2,Kraftvärmeprod!$B$1:$AG$1,0),FALSE)/1,0)-IFERROR(VLOOKUP($B227,'Slutlig allokering'!$B$2:$AC$462,MATCH(W$3,'Slutlig allokering'!$B$2:$AJ$2,0),FALSE)/1,0)</f>
        <v>0</v>
      </c>
      <c r="X227">
        <f>IFERROR(VLOOKUP($B227,Kraftvärmeprod!$B$1:$AH$479,MATCH(X$2,Kraftvärmeprod!$B$1:$AG$1,0),FALSE)/1,0)-IFERROR(VLOOKUP($B227,'Slutlig allokering'!$B$2:$AC$462,MATCH(X$3,'Slutlig allokering'!$B$2:$AJ$2,0),FALSE)/1,0)</f>
        <v>0</v>
      </c>
      <c r="Y227">
        <f>IFERROR(VLOOKUP($B227,Kraftvärmeprod!$B$1:$AH$479,MATCH(Y$2,Kraftvärmeprod!$B$1:$AG$1,0),FALSE)/1,0)-IFERROR(VLOOKUP($B227,'Slutlig allokering'!$B$2:$AC$462,MATCH(Y$3,'Slutlig allokering'!$B$2:$AJ$2,0),FALSE)/1,0)</f>
        <v>0</v>
      </c>
      <c r="Z227">
        <f>IFERROR(VLOOKUP($B227,Kraftvärmeprod!$B$1:$AH$479,MATCH(Z$2,Kraftvärmeprod!$B$1:$AG$1,0),FALSE)/1,0)-IFERROR(VLOOKUP($B227,'Slutlig allokering'!$B$2:$AC$462,MATCH(Z$3,'Slutlig allokering'!$B$2:$AJ$2,0),FALSE)/1,0)</f>
        <v>0</v>
      </c>
      <c r="AA227">
        <f>IFERROR(VLOOKUP($B227,Kraftvärmeprod!$B$1:$AH$479,MATCH(AA$2,Kraftvärmeprod!$B$1:$AG$1,0),FALSE)/1,0)-IFERROR(VLOOKUP($B227,'Slutlig allokering'!$B$2:$AC$462,MATCH(AA$3,'Slutlig allokering'!$B$2:$AJ$2,0),FALSE)/1,0)</f>
        <v>0</v>
      </c>
      <c r="AB227">
        <f>IFERROR(VLOOKUP($B227,Kraftvärmeprod!$B$1:$AH$479,MATCH(AB$2,Kraftvärmeprod!$B$1:$AG$1,0),FALSE)/1,0)-IFERROR(VLOOKUP($B227,'Slutlig allokering'!$B$2:$AC$462,MATCH(AB$3,'Slutlig allokering'!$B$2:$AJ$2,0),FALSE)/1,0)</f>
        <v>0</v>
      </c>
      <c r="AE227">
        <f t="shared" si="6"/>
        <v>0</v>
      </c>
      <c r="AG227">
        <f>IFERROR(VLOOKUP(B227,'Slutlig allokering'!$B$2:$AJ$462,MATCH("Summa justerad allokerad tillförd energi (utan hjälpel och rökgaskondensering):",'Slutlig allokering'!$B$2:$AK$2,0),FALSE)/1,"")</f>
        <v>0</v>
      </c>
      <c r="AI227" s="55" t="str">
        <f>IFERROR(1-VLOOKUP(B227,'Slutlig allokering'!$B$2:$AJ$462,MATCH("Andel av bränsle i kvv som allokerats till värme, exklusive rökgaskondensering och hjälpel",'Slutlig allokering'!$B$2:$AK$2,0),FALSE),"")</f>
        <v/>
      </c>
      <c r="AK227" s="55" t="str">
        <f t="shared" si="7"/>
        <v/>
      </c>
    </row>
    <row r="228" spans="1:37" x14ac:dyDescent="0.35">
      <c r="A228" s="28" t="s">
        <v>301</v>
      </c>
      <c r="B228" s="28" t="s">
        <v>302</v>
      </c>
      <c r="C228">
        <f>IFERROR(VLOOKUP($B228,Kraftvärmeprod!$B$1:$AH$479,MATCH(C$3,Kraftvärmeprod!$B$1:$AG$1,0),FALSE)/1,"")</f>
        <v>87.558000000000007</v>
      </c>
      <c r="D228">
        <f>IFERROR(VLOOKUP($B228,Kraftvärmeprod!$B$1:$AH$479,MATCH(D$3,Kraftvärmeprod!$B$1:$AG$1,0),FALSE)/1,"")</f>
        <v>19.045000000000002</v>
      </c>
      <c r="E228">
        <f>IFERROR(VLOOKUP($B228,Kraftvärmeprod!$B$1:$AH$479,MATCH(E$2,Kraftvärmeprod!$B$1:$AG$1,0),FALSE)/1,0)-IFERROR(VLOOKUP($B228,'Slutlig allokering'!$B$2:$AC$462,MATCH(E$3,'Slutlig allokering'!$B$2:$AJ$2,0),FALSE)/1,0)</f>
        <v>63.623900000000006</v>
      </c>
      <c r="F228">
        <f>IFERROR(VLOOKUP($B228,Kraftvärmeprod!$B$1:$AH$479,MATCH(F$2,Kraftvärmeprod!$B$1:$AG$1,0),FALSE)/1,0)-IFERROR(VLOOKUP($B228,'Slutlig allokering'!$B$2:$AC$462,MATCH(F$3,'Slutlig allokering'!$B$2:$AJ$2,0),FALSE)/1,0)</f>
        <v>0</v>
      </c>
      <c r="G228">
        <f>IFERROR(VLOOKUP($B228,Kraftvärmeprod!$B$1:$AH$479,MATCH(G$2,Kraftvärmeprod!$B$1:$AG$1,0),FALSE)/1,0)-IFERROR(VLOOKUP($B228,'Slutlig allokering'!$B$2:$AC$462,MATCH(G$3,'Slutlig allokering'!$B$2:$AJ$2,0),FALSE)/1,0)</f>
        <v>0</v>
      </c>
      <c r="H228">
        <f>IFERROR(VLOOKUP($B228,Kraftvärmeprod!$B$1:$AH$479,MATCH(H$2,Kraftvärmeprod!$B$1:$AG$1,0),FALSE)/1,0)-IFERROR(VLOOKUP($B228,'Slutlig allokering'!$B$2:$AC$462,MATCH(H$3,'Slutlig allokering'!$B$2:$AJ$2,0),FALSE)/1,0)</f>
        <v>0</v>
      </c>
      <c r="I228">
        <f>IFERROR(VLOOKUP($B228,Kraftvärmeprod!$B$1:$AH$479,MATCH(I$2,Kraftvärmeprod!$B$1:$AG$1,0),FALSE)/1,0)-IFERROR(VLOOKUP($B228,'Slutlig allokering'!$B$2:$AC$462,MATCH(I$3,'Slutlig allokering'!$B$2:$AJ$2,0),FALSE)/1,0)</f>
        <v>0</v>
      </c>
      <c r="J228">
        <f>IFERROR(VLOOKUP($B228,Kraftvärmeprod!$B$1:$AH$479,MATCH(J$2,Kraftvärmeprod!$B$1:$AG$1,0),FALSE)/1,0)-IFERROR(VLOOKUP($B228,'Slutlig allokering'!$B$2:$AC$462,MATCH(J$3,'Slutlig allokering'!$B$2:$AJ$2,0),FALSE)/1,0)</f>
        <v>0</v>
      </c>
      <c r="K228">
        <f>IFERROR(VLOOKUP($B228,Kraftvärmeprod!$B$1:$AH$479,MATCH(K$2,Kraftvärmeprod!$B$1:$AG$1,0),FALSE)/1,0)-IFERROR(VLOOKUP($B228,'Slutlig allokering'!$B$2:$AC$462,MATCH(K$3,'Slutlig allokering'!$B$2:$AJ$2,0),FALSE)/1,0)</f>
        <v>0</v>
      </c>
      <c r="L228">
        <f>IFERROR(VLOOKUP($B228,Kraftvärmeprod!$B$1:$AH$479,MATCH(L$2,Kraftvärmeprod!$B$1:$AG$1,0),FALSE)/1,0)-IFERROR(VLOOKUP($B228,'Slutlig allokering'!$B$2:$AC$462,MATCH(L$3,'Slutlig allokering'!$B$2:$AJ$2,0),FALSE)/1,0)</f>
        <v>0</v>
      </c>
      <c r="M228" s="143">
        <f>IFERROR(VLOOKUP($B228,Miljö!$B$1:$S$477,MATCH(M$2,Miljö!$B$1:$X$1,0),FALSE)/1,0)-IFERROR(VLOOKUP($B228,'Slutlig allokering'!$B$2:$AC$462,MATCH(M$3,'Slutlig allokering'!$B$2:$AJ$2,0),FALSE)/1,0)</f>
        <v>4.7400300000000009</v>
      </c>
      <c r="N228">
        <f>IFERROR(VLOOKUP($B228,Kraftvärmeprod!$B$1:$AH$479,MATCH(N$2,Kraftvärmeprod!$B$1:$AG$1,0),FALSE)/1,0)-IFERROR(VLOOKUP($B228,'Slutlig allokering'!$B$2:$AC$462,MATCH(N$3,'Slutlig allokering'!$B$2:$AJ$2,0),FALSE)/1,0)</f>
        <v>0</v>
      </c>
      <c r="O228">
        <f>IFERROR(VLOOKUP($B228,Kraftvärmeprod!$B$1:$AH$479,MATCH(O$2,Kraftvärmeprod!$B$1:$AG$1,0),FALSE)/1,0)-IFERROR(VLOOKUP($B228,'Slutlig allokering'!$B$2:$AC$462,MATCH(O$3,'Slutlig allokering'!$B$2:$AJ$2,0),FALSE)/1,0)</f>
        <v>0</v>
      </c>
      <c r="P228">
        <f>IFERROR(VLOOKUP($B228,Kraftvärmeprod!$B$1:$AH$479,MATCH(P$2,Kraftvärmeprod!$B$1:$AG$1,0),FALSE)/1,0)-IFERROR(VLOOKUP($B228,'Slutlig allokering'!$B$2:$AC$462,MATCH(P$3,'Slutlig allokering'!$B$2:$AJ$2,0),FALSE)/1,0)</f>
        <v>0</v>
      </c>
      <c r="Q228">
        <f>IFERROR(VLOOKUP($B228,Kraftvärmeprod!$B$1:$AH$479,MATCH(Q$2,Kraftvärmeprod!$B$1:$AG$1,0),FALSE)/1,0)-IFERROR(VLOOKUP($B228,'Slutlig allokering'!$B$2:$AC$462,MATCH(Q$3,'Slutlig allokering'!$B$2:$AJ$2,0),FALSE)/1,0)</f>
        <v>0</v>
      </c>
      <c r="R228">
        <f>IFERROR(VLOOKUP($B228,Kraftvärmeprod!$B$1:$AH$479,MATCH(R$2,Kraftvärmeprod!$B$1:$AG$1,0),FALSE)/1,0)-IFERROR(VLOOKUP($B228,'Slutlig allokering'!$B$2:$AC$462,MATCH(R$3,'Slutlig allokering'!$B$2:$AJ$2,0),FALSE)/1,0)</f>
        <v>0</v>
      </c>
      <c r="S228">
        <f>IFERROR(VLOOKUP($B228,Kraftvärmeprod!$B$1:$AH$479,MATCH(S$2,Kraftvärmeprod!$B$1:$AG$1,0),FALSE)/1,0)-IFERROR(VLOOKUP($B228,'Slutlig allokering'!$B$2:$AC$462,MATCH(S$3,'Slutlig allokering'!$B$2:$AJ$2,0),FALSE)/1,0)</f>
        <v>0</v>
      </c>
      <c r="T228">
        <f>IFERROR(VLOOKUP($B228,Kraftvärmeprod!$B$1:$AH$479,MATCH(T$2,Kraftvärmeprod!$B$1:$AG$1,0),FALSE)/1,0)-IFERROR(VLOOKUP($B228,'Slutlig allokering'!$B$2:$AC$462,MATCH(T$3,'Slutlig allokering'!$B$2:$AJ$2,0),FALSE)/1,0)</f>
        <v>0</v>
      </c>
      <c r="U228">
        <f>IFERROR(VLOOKUP($B228,Kraftvärmeprod!$B$1:$AH$479,MATCH(U$2,Kraftvärmeprod!$B$1:$AG$1,0),FALSE)/1,0)-IFERROR(VLOOKUP($B228,'Slutlig allokering'!$B$2:$AC$462,MATCH(U$3,'Slutlig allokering'!$B$2:$AJ$2,0),FALSE)/1,0)</f>
        <v>0</v>
      </c>
      <c r="V228">
        <f>IFERROR(VLOOKUP($B228,Kraftvärmeprod!$B$1:$AH$479,MATCH(V$2,Kraftvärmeprod!$B$1:$AG$1,0),FALSE)/1,0)-IFERROR(VLOOKUP($B228,'Slutlig allokering'!$B$2:$AC$462,MATCH(V$3,'Slutlig allokering'!$B$2:$AJ$2,0),FALSE)/1,0)</f>
        <v>0</v>
      </c>
      <c r="W228">
        <f>IFERROR(VLOOKUP($B228,Kraftvärmeprod!$B$1:$AH$479,MATCH(W$2,Kraftvärmeprod!$B$1:$AG$1,0),FALSE)/1,0)-IFERROR(VLOOKUP($B228,'Slutlig allokering'!$B$2:$AC$462,MATCH(W$3,'Slutlig allokering'!$B$2:$AJ$2,0),FALSE)/1,0)</f>
        <v>0</v>
      </c>
      <c r="X228">
        <f>IFERROR(VLOOKUP($B228,Kraftvärmeprod!$B$1:$AH$479,MATCH(X$2,Kraftvärmeprod!$B$1:$AG$1,0),FALSE)/1,0)-IFERROR(VLOOKUP($B228,'Slutlig allokering'!$B$2:$AC$462,MATCH(X$3,'Slutlig allokering'!$B$2:$AJ$2,0),FALSE)/1,0)</f>
        <v>0</v>
      </c>
      <c r="Y228">
        <f>IFERROR(VLOOKUP($B228,Kraftvärmeprod!$B$1:$AH$479,MATCH(Y$2,Kraftvärmeprod!$B$1:$AG$1,0),FALSE)/1,0)-IFERROR(VLOOKUP($B228,'Slutlig allokering'!$B$2:$AC$462,MATCH(Y$3,'Slutlig allokering'!$B$2:$AJ$2,0),FALSE)/1,0)</f>
        <v>0</v>
      </c>
      <c r="Z228">
        <f>IFERROR(VLOOKUP($B228,Kraftvärmeprod!$B$1:$AH$479,MATCH(Z$2,Kraftvärmeprod!$B$1:$AG$1,0),FALSE)/1,0)-IFERROR(VLOOKUP($B228,'Slutlig allokering'!$B$2:$AC$462,MATCH(Z$3,'Slutlig allokering'!$B$2:$AJ$2,0),FALSE)/1,0)</f>
        <v>0</v>
      </c>
      <c r="AA228">
        <f>IFERROR(VLOOKUP($B228,Kraftvärmeprod!$B$1:$AH$479,MATCH(AA$2,Kraftvärmeprod!$B$1:$AG$1,0),FALSE)/1,0)-IFERROR(VLOOKUP($B228,'Slutlig allokering'!$B$2:$AC$462,MATCH(AA$3,'Slutlig allokering'!$B$2:$AJ$2,0),FALSE)/1,0)</f>
        <v>0</v>
      </c>
      <c r="AB228">
        <f>IFERROR(VLOOKUP($B228,Kraftvärmeprod!$B$1:$AH$479,MATCH(AB$2,Kraftvärmeprod!$B$1:$AG$1,0),FALSE)/1,0)-IFERROR(VLOOKUP($B228,'Slutlig allokering'!$B$2:$AC$462,MATCH(AB$3,'Slutlig allokering'!$B$2:$AJ$2,0),FALSE)/1,0)</f>
        <v>0</v>
      </c>
      <c r="AE228">
        <f t="shared" si="6"/>
        <v>63.623900000000006</v>
      </c>
      <c r="AG228">
        <f>IFERROR(VLOOKUP(B228,'Slutlig allokering'!$B$2:$AJ$462,MATCH("Summa justerad allokerad tillförd energi (utan hjälpel och rökgaskondensering):",'Slutlig allokering'!$B$2:$AK$2,0),FALSE)/1,"")</f>
        <v>91.408100000000019</v>
      </c>
      <c r="AI228" s="55">
        <f>IFERROR(1-VLOOKUP(B228,'Slutlig allokering'!$B$2:$AJ$462,MATCH("Andel av bränsle i kvv som allokerats till värme, exklusive rökgaskondensering och hjälpel",'Slutlig allokering'!$B$2:$AK$2,0),FALSE),"")</f>
        <v>0.41039204809329677</v>
      </c>
      <c r="AK228" s="55">
        <f t="shared" si="7"/>
        <v>0.41039204809329682</v>
      </c>
    </row>
    <row r="229" spans="1:37" x14ac:dyDescent="0.35">
      <c r="A229" s="28" t="s">
        <v>303</v>
      </c>
      <c r="B229" s="28" t="s">
        <v>304</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allokering'!$B$2:$AC$462,MATCH(E$3,'Slutlig allokering'!$B$2:$AJ$2,0),FALSE)/1,0)</f>
        <v>0</v>
      </c>
      <c r="F229">
        <f>IFERROR(VLOOKUP($B229,Kraftvärmeprod!$B$1:$AH$479,MATCH(F$2,Kraftvärmeprod!$B$1:$AG$1,0),FALSE)/1,0)-IFERROR(VLOOKUP($B229,'Slutlig allokering'!$B$2:$AC$462,MATCH(F$3,'Slutlig allokering'!$B$2:$AJ$2,0),FALSE)/1,0)</f>
        <v>0</v>
      </c>
      <c r="G229">
        <f>IFERROR(VLOOKUP($B229,Kraftvärmeprod!$B$1:$AH$479,MATCH(G$2,Kraftvärmeprod!$B$1:$AG$1,0),FALSE)/1,0)-IFERROR(VLOOKUP($B229,'Slutlig allokering'!$B$2:$AC$462,MATCH(G$3,'Slutlig allokering'!$B$2:$AJ$2,0),FALSE)/1,0)</f>
        <v>0</v>
      </c>
      <c r="H229">
        <f>IFERROR(VLOOKUP($B229,Kraftvärmeprod!$B$1:$AH$479,MATCH(H$2,Kraftvärmeprod!$B$1:$AG$1,0),FALSE)/1,0)-IFERROR(VLOOKUP($B229,'Slutlig allokering'!$B$2:$AC$462,MATCH(H$3,'Slutlig allokering'!$B$2:$AJ$2,0),FALSE)/1,0)</f>
        <v>0</v>
      </c>
      <c r="I229">
        <f>IFERROR(VLOOKUP($B229,Kraftvärmeprod!$B$1:$AH$479,MATCH(I$2,Kraftvärmeprod!$B$1:$AG$1,0),FALSE)/1,0)-IFERROR(VLOOKUP($B229,'Slutlig allokering'!$B$2:$AC$462,MATCH(I$3,'Slutlig allokering'!$B$2:$AJ$2,0),FALSE)/1,0)</f>
        <v>0</v>
      </c>
      <c r="J229">
        <f>IFERROR(VLOOKUP($B229,Kraftvärmeprod!$B$1:$AH$479,MATCH(J$2,Kraftvärmeprod!$B$1:$AG$1,0),FALSE)/1,0)-IFERROR(VLOOKUP($B229,'Slutlig allokering'!$B$2:$AC$462,MATCH(J$3,'Slutlig allokering'!$B$2:$AJ$2,0),FALSE)/1,0)</f>
        <v>0</v>
      </c>
      <c r="K229">
        <f>IFERROR(VLOOKUP($B229,Kraftvärmeprod!$B$1:$AH$479,MATCH(K$2,Kraftvärmeprod!$B$1:$AG$1,0),FALSE)/1,0)-IFERROR(VLOOKUP($B229,'Slutlig allokering'!$B$2:$AC$462,MATCH(K$3,'Slutlig allokering'!$B$2:$AJ$2,0),FALSE)/1,0)</f>
        <v>0</v>
      </c>
      <c r="L229">
        <f>IFERROR(VLOOKUP($B229,Kraftvärmeprod!$B$1:$AH$479,MATCH(L$2,Kraftvärmeprod!$B$1:$AG$1,0),FALSE)/1,0)-IFERROR(VLOOKUP($B229,'Slutlig allokering'!$B$2:$AC$462,MATCH(L$3,'Slutlig allokering'!$B$2:$AJ$2,0),FALSE)/1,0)</f>
        <v>0</v>
      </c>
      <c r="M229" s="143">
        <f>IFERROR(VLOOKUP($B229,Miljö!$B$1:$S$477,MATCH(M$2,Miljö!$B$1:$X$1,0),FALSE)/1,0)-IFERROR(VLOOKUP($B229,'Slutlig allokering'!$B$2:$AC$462,MATCH(M$3,'Slutlig allokering'!$B$2:$AJ$2,0),FALSE)/1,0)</f>
        <v>0</v>
      </c>
      <c r="N229">
        <f>IFERROR(VLOOKUP($B229,Kraftvärmeprod!$B$1:$AH$479,MATCH(N$2,Kraftvärmeprod!$B$1:$AG$1,0),FALSE)/1,0)-IFERROR(VLOOKUP($B229,'Slutlig allokering'!$B$2:$AC$462,MATCH(N$3,'Slutlig allokering'!$B$2:$AJ$2,0),FALSE)/1,0)</f>
        <v>0</v>
      </c>
      <c r="O229">
        <f>IFERROR(VLOOKUP($B229,Kraftvärmeprod!$B$1:$AH$479,MATCH(O$2,Kraftvärmeprod!$B$1:$AG$1,0),FALSE)/1,0)-IFERROR(VLOOKUP($B229,'Slutlig allokering'!$B$2:$AC$462,MATCH(O$3,'Slutlig allokering'!$B$2:$AJ$2,0),FALSE)/1,0)</f>
        <v>0</v>
      </c>
      <c r="P229">
        <f>IFERROR(VLOOKUP($B229,Kraftvärmeprod!$B$1:$AH$479,MATCH(P$2,Kraftvärmeprod!$B$1:$AG$1,0),FALSE)/1,0)-IFERROR(VLOOKUP($B229,'Slutlig allokering'!$B$2:$AC$462,MATCH(P$3,'Slutlig allokering'!$B$2:$AJ$2,0),FALSE)/1,0)</f>
        <v>0</v>
      </c>
      <c r="Q229">
        <f>IFERROR(VLOOKUP($B229,Kraftvärmeprod!$B$1:$AH$479,MATCH(Q$2,Kraftvärmeprod!$B$1:$AG$1,0),FALSE)/1,0)-IFERROR(VLOOKUP($B229,'Slutlig allokering'!$B$2:$AC$462,MATCH(Q$3,'Slutlig allokering'!$B$2:$AJ$2,0),FALSE)/1,0)</f>
        <v>0</v>
      </c>
      <c r="R229">
        <f>IFERROR(VLOOKUP($B229,Kraftvärmeprod!$B$1:$AH$479,MATCH(R$2,Kraftvärmeprod!$B$1:$AG$1,0),FALSE)/1,0)-IFERROR(VLOOKUP($B229,'Slutlig allokering'!$B$2:$AC$462,MATCH(R$3,'Slutlig allokering'!$B$2:$AJ$2,0),FALSE)/1,0)</f>
        <v>0</v>
      </c>
      <c r="S229">
        <f>IFERROR(VLOOKUP($B229,Kraftvärmeprod!$B$1:$AH$479,MATCH(S$2,Kraftvärmeprod!$B$1:$AG$1,0),FALSE)/1,0)-IFERROR(VLOOKUP($B229,'Slutlig allokering'!$B$2:$AC$462,MATCH(S$3,'Slutlig allokering'!$B$2:$AJ$2,0),FALSE)/1,0)</f>
        <v>0</v>
      </c>
      <c r="T229">
        <f>IFERROR(VLOOKUP($B229,Kraftvärmeprod!$B$1:$AH$479,MATCH(T$2,Kraftvärmeprod!$B$1:$AG$1,0),FALSE)/1,0)-IFERROR(VLOOKUP($B229,'Slutlig allokering'!$B$2:$AC$462,MATCH(T$3,'Slutlig allokering'!$B$2:$AJ$2,0),FALSE)/1,0)</f>
        <v>0</v>
      </c>
      <c r="U229">
        <f>IFERROR(VLOOKUP($B229,Kraftvärmeprod!$B$1:$AH$479,MATCH(U$2,Kraftvärmeprod!$B$1:$AG$1,0),FALSE)/1,0)-IFERROR(VLOOKUP($B229,'Slutlig allokering'!$B$2:$AC$462,MATCH(U$3,'Slutlig allokering'!$B$2:$AJ$2,0),FALSE)/1,0)</f>
        <v>0</v>
      </c>
      <c r="V229">
        <f>IFERROR(VLOOKUP($B229,Kraftvärmeprod!$B$1:$AH$479,MATCH(V$2,Kraftvärmeprod!$B$1:$AG$1,0),FALSE)/1,0)-IFERROR(VLOOKUP($B229,'Slutlig allokering'!$B$2:$AC$462,MATCH(V$3,'Slutlig allokering'!$B$2:$AJ$2,0),FALSE)/1,0)</f>
        <v>0</v>
      </c>
      <c r="W229">
        <f>IFERROR(VLOOKUP($B229,Kraftvärmeprod!$B$1:$AH$479,MATCH(W$2,Kraftvärmeprod!$B$1:$AG$1,0),FALSE)/1,0)-IFERROR(VLOOKUP($B229,'Slutlig allokering'!$B$2:$AC$462,MATCH(W$3,'Slutlig allokering'!$B$2:$AJ$2,0),FALSE)/1,0)</f>
        <v>0</v>
      </c>
      <c r="X229">
        <f>IFERROR(VLOOKUP($B229,Kraftvärmeprod!$B$1:$AH$479,MATCH(X$2,Kraftvärmeprod!$B$1:$AG$1,0),FALSE)/1,0)-IFERROR(VLOOKUP($B229,'Slutlig allokering'!$B$2:$AC$462,MATCH(X$3,'Slutlig allokering'!$B$2:$AJ$2,0),FALSE)/1,0)</f>
        <v>0</v>
      </c>
      <c r="Y229">
        <f>IFERROR(VLOOKUP($B229,Kraftvärmeprod!$B$1:$AH$479,MATCH(Y$2,Kraftvärmeprod!$B$1:$AG$1,0),FALSE)/1,0)-IFERROR(VLOOKUP($B229,'Slutlig allokering'!$B$2:$AC$462,MATCH(Y$3,'Slutlig allokering'!$B$2:$AJ$2,0),FALSE)/1,0)</f>
        <v>0</v>
      </c>
      <c r="Z229">
        <f>IFERROR(VLOOKUP($B229,Kraftvärmeprod!$B$1:$AH$479,MATCH(Z$2,Kraftvärmeprod!$B$1:$AG$1,0),FALSE)/1,0)-IFERROR(VLOOKUP($B229,'Slutlig allokering'!$B$2:$AC$462,MATCH(Z$3,'Slutlig allokering'!$B$2:$AJ$2,0),FALSE)/1,0)</f>
        <v>0</v>
      </c>
      <c r="AA229">
        <f>IFERROR(VLOOKUP($B229,Kraftvärmeprod!$B$1:$AH$479,MATCH(AA$2,Kraftvärmeprod!$B$1:$AG$1,0),FALSE)/1,0)-IFERROR(VLOOKUP($B229,'Slutlig allokering'!$B$2:$AC$462,MATCH(AA$3,'Slutlig allokering'!$B$2:$AJ$2,0),FALSE)/1,0)</f>
        <v>0</v>
      </c>
      <c r="AB229">
        <f>IFERROR(VLOOKUP($B229,Kraftvärmeprod!$B$1:$AH$479,MATCH(AB$2,Kraftvärmeprod!$B$1:$AG$1,0),FALSE)/1,0)-IFERROR(VLOOKUP($B229,'Slutlig allokering'!$B$2:$AC$462,MATCH(AB$3,'Slutlig allokering'!$B$2:$AJ$2,0),FALSE)/1,0)</f>
        <v>0</v>
      </c>
      <c r="AE229">
        <f t="shared" si="6"/>
        <v>0</v>
      </c>
      <c r="AG229">
        <f>IFERROR(VLOOKUP(B229,'Slutlig allokering'!$B$2:$AJ$462,MATCH("Summa justerad allokerad tillförd energi (utan hjälpel och rökgaskondensering):",'Slutlig allokering'!$B$2:$AK$2,0),FALSE)/1,"")</f>
        <v>0</v>
      </c>
      <c r="AI229" s="55" t="str">
        <f>IFERROR(1-VLOOKUP(B229,'Slutlig allokering'!$B$2:$AJ$462,MATCH("Andel av bränsle i kvv som allokerats till värme, exklusive rökgaskondensering och hjälpel",'Slutlig allokering'!$B$2:$AK$2,0),FALSE),"")</f>
        <v/>
      </c>
      <c r="AK229" s="55" t="str">
        <f t="shared" si="7"/>
        <v/>
      </c>
    </row>
    <row r="230" spans="1:37" x14ac:dyDescent="0.35">
      <c r="A230" s="28" t="s">
        <v>305</v>
      </c>
      <c r="B230" s="28" t="s">
        <v>306</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allokering'!$B$2:$AC$462,MATCH(E$3,'Slutlig allokering'!$B$2:$AJ$2,0),FALSE)/1,0)</f>
        <v>0</v>
      </c>
      <c r="F230">
        <f>IFERROR(VLOOKUP($B230,Kraftvärmeprod!$B$1:$AH$479,MATCH(F$2,Kraftvärmeprod!$B$1:$AG$1,0),FALSE)/1,0)-IFERROR(VLOOKUP($B230,'Slutlig allokering'!$B$2:$AC$462,MATCH(F$3,'Slutlig allokering'!$B$2:$AJ$2,0),FALSE)/1,0)</f>
        <v>0</v>
      </c>
      <c r="G230">
        <f>IFERROR(VLOOKUP($B230,Kraftvärmeprod!$B$1:$AH$479,MATCH(G$2,Kraftvärmeprod!$B$1:$AG$1,0),FALSE)/1,0)-IFERROR(VLOOKUP($B230,'Slutlig allokering'!$B$2:$AC$462,MATCH(G$3,'Slutlig allokering'!$B$2:$AJ$2,0),FALSE)/1,0)</f>
        <v>0</v>
      </c>
      <c r="H230">
        <f>IFERROR(VLOOKUP($B230,Kraftvärmeprod!$B$1:$AH$479,MATCH(H$2,Kraftvärmeprod!$B$1:$AG$1,0),FALSE)/1,0)-IFERROR(VLOOKUP($B230,'Slutlig allokering'!$B$2:$AC$462,MATCH(H$3,'Slutlig allokering'!$B$2:$AJ$2,0),FALSE)/1,0)</f>
        <v>0</v>
      </c>
      <c r="I230">
        <f>IFERROR(VLOOKUP($B230,Kraftvärmeprod!$B$1:$AH$479,MATCH(I$2,Kraftvärmeprod!$B$1:$AG$1,0),FALSE)/1,0)-IFERROR(VLOOKUP($B230,'Slutlig allokering'!$B$2:$AC$462,MATCH(I$3,'Slutlig allokering'!$B$2:$AJ$2,0),FALSE)/1,0)</f>
        <v>0</v>
      </c>
      <c r="J230">
        <f>IFERROR(VLOOKUP($B230,Kraftvärmeprod!$B$1:$AH$479,MATCH(J$2,Kraftvärmeprod!$B$1:$AG$1,0),FALSE)/1,0)-IFERROR(VLOOKUP($B230,'Slutlig allokering'!$B$2:$AC$462,MATCH(J$3,'Slutlig allokering'!$B$2:$AJ$2,0),FALSE)/1,0)</f>
        <v>0</v>
      </c>
      <c r="K230">
        <f>IFERROR(VLOOKUP($B230,Kraftvärmeprod!$B$1:$AH$479,MATCH(K$2,Kraftvärmeprod!$B$1:$AG$1,0),FALSE)/1,0)-IFERROR(VLOOKUP($B230,'Slutlig allokering'!$B$2:$AC$462,MATCH(K$3,'Slutlig allokering'!$B$2:$AJ$2,0),FALSE)/1,0)</f>
        <v>0</v>
      </c>
      <c r="L230">
        <f>IFERROR(VLOOKUP($B230,Kraftvärmeprod!$B$1:$AH$479,MATCH(L$2,Kraftvärmeprod!$B$1:$AG$1,0),FALSE)/1,0)-IFERROR(VLOOKUP($B230,'Slutlig allokering'!$B$2:$AC$462,MATCH(L$3,'Slutlig allokering'!$B$2:$AJ$2,0),FALSE)/1,0)</f>
        <v>0</v>
      </c>
      <c r="M230" s="143">
        <f>IFERROR(VLOOKUP($B230,Miljö!$B$1:$S$477,MATCH(M$2,Miljö!$B$1:$X$1,0),FALSE)/1,0)-IFERROR(VLOOKUP($B230,'Slutlig allokering'!$B$2:$AC$462,MATCH(M$3,'Slutlig allokering'!$B$2:$AJ$2,0),FALSE)/1,0)</f>
        <v>0</v>
      </c>
      <c r="N230">
        <f>IFERROR(VLOOKUP($B230,Kraftvärmeprod!$B$1:$AH$479,MATCH(N$2,Kraftvärmeprod!$B$1:$AG$1,0),FALSE)/1,0)-IFERROR(VLOOKUP($B230,'Slutlig allokering'!$B$2:$AC$462,MATCH(N$3,'Slutlig allokering'!$B$2:$AJ$2,0),FALSE)/1,0)</f>
        <v>0</v>
      </c>
      <c r="O230">
        <f>IFERROR(VLOOKUP($B230,Kraftvärmeprod!$B$1:$AH$479,MATCH(O$2,Kraftvärmeprod!$B$1:$AG$1,0),FALSE)/1,0)-IFERROR(VLOOKUP($B230,'Slutlig allokering'!$B$2:$AC$462,MATCH(O$3,'Slutlig allokering'!$B$2:$AJ$2,0),FALSE)/1,0)</f>
        <v>0</v>
      </c>
      <c r="P230">
        <f>IFERROR(VLOOKUP($B230,Kraftvärmeprod!$B$1:$AH$479,MATCH(P$2,Kraftvärmeprod!$B$1:$AG$1,0),FALSE)/1,0)-IFERROR(VLOOKUP($B230,'Slutlig allokering'!$B$2:$AC$462,MATCH(P$3,'Slutlig allokering'!$B$2:$AJ$2,0),FALSE)/1,0)</f>
        <v>0</v>
      </c>
      <c r="Q230">
        <f>IFERROR(VLOOKUP($B230,Kraftvärmeprod!$B$1:$AH$479,MATCH(Q$2,Kraftvärmeprod!$B$1:$AG$1,0),FALSE)/1,0)-IFERROR(VLOOKUP($B230,'Slutlig allokering'!$B$2:$AC$462,MATCH(Q$3,'Slutlig allokering'!$B$2:$AJ$2,0),FALSE)/1,0)</f>
        <v>0</v>
      </c>
      <c r="R230">
        <f>IFERROR(VLOOKUP($B230,Kraftvärmeprod!$B$1:$AH$479,MATCH(R$2,Kraftvärmeprod!$B$1:$AG$1,0),FALSE)/1,0)-IFERROR(VLOOKUP($B230,'Slutlig allokering'!$B$2:$AC$462,MATCH(R$3,'Slutlig allokering'!$B$2:$AJ$2,0),FALSE)/1,0)</f>
        <v>0</v>
      </c>
      <c r="S230">
        <f>IFERROR(VLOOKUP($B230,Kraftvärmeprod!$B$1:$AH$479,MATCH(S$2,Kraftvärmeprod!$B$1:$AG$1,0),FALSE)/1,0)-IFERROR(VLOOKUP($B230,'Slutlig allokering'!$B$2:$AC$462,MATCH(S$3,'Slutlig allokering'!$B$2:$AJ$2,0),FALSE)/1,0)</f>
        <v>0</v>
      </c>
      <c r="T230">
        <f>IFERROR(VLOOKUP($B230,Kraftvärmeprod!$B$1:$AH$479,MATCH(T$2,Kraftvärmeprod!$B$1:$AG$1,0),FALSE)/1,0)-IFERROR(VLOOKUP($B230,'Slutlig allokering'!$B$2:$AC$462,MATCH(T$3,'Slutlig allokering'!$B$2:$AJ$2,0),FALSE)/1,0)</f>
        <v>0</v>
      </c>
      <c r="U230">
        <f>IFERROR(VLOOKUP($B230,Kraftvärmeprod!$B$1:$AH$479,MATCH(U$2,Kraftvärmeprod!$B$1:$AG$1,0),FALSE)/1,0)-IFERROR(VLOOKUP($B230,'Slutlig allokering'!$B$2:$AC$462,MATCH(U$3,'Slutlig allokering'!$B$2:$AJ$2,0),FALSE)/1,0)</f>
        <v>0</v>
      </c>
      <c r="V230">
        <f>IFERROR(VLOOKUP($B230,Kraftvärmeprod!$B$1:$AH$479,MATCH(V$2,Kraftvärmeprod!$B$1:$AG$1,0),FALSE)/1,0)-IFERROR(VLOOKUP($B230,'Slutlig allokering'!$B$2:$AC$462,MATCH(V$3,'Slutlig allokering'!$B$2:$AJ$2,0),FALSE)/1,0)</f>
        <v>0</v>
      </c>
      <c r="W230">
        <f>IFERROR(VLOOKUP($B230,Kraftvärmeprod!$B$1:$AH$479,MATCH(W$2,Kraftvärmeprod!$B$1:$AG$1,0),FALSE)/1,0)-IFERROR(VLOOKUP($B230,'Slutlig allokering'!$B$2:$AC$462,MATCH(W$3,'Slutlig allokering'!$B$2:$AJ$2,0),FALSE)/1,0)</f>
        <v>0</v>
      </c>
      <c r="X230">
        <f>IFERROR(VLOOKUP($B230,Kraftvärmeprod!$B$1:$AH$479,MATCH(X$2,Kraftvärmeprod!$B$1:$AG$1,0),FALSE)/1,0)-IFERROR(VLOOKUP($B230,'Slutlig allokering'!$B$2:$AC$462,MATCH(X$3,'Slutlig allokering'!$B$2:$AJ$2,0),FALSE)/1,0)</f>
        <v>0</v>
      </c>
      <c r="Y230">
        <f>IFERROR(VLOOKUP($B230,Kraftvärmeprod!$B$1:$AH$479,MATCH(Y$2,Kraftvärmeprod!$B$1:$AG$1,0),FALSE)/1,0)-IFERROR(VLOOKUP($B230,'Slutlig allokering'!$B$2:$AC$462,MATCH(Y$3,'Slutlig allokering'!$B$2:$AJ$2,0),FALSE)/1,0)</f>
        <v>0</v>
      </c>
      <c r="Z230">
        <f>IFERROR(VLOOKUP($B230,Kraftvärmeprod!$B$1:$AH$479,MATCH(Z$2,Kraftvärmeprod!$B$1:$AG$1,0),FALSE)/1,0)-IFERROR(VLOOKUP($B230,'Slutlig allokering'!$B$2:$AC$462,MATCH(Z$3,'Slutlig allokering'!$B$2:$AJ$2,0),FALSE)/1,0)</f>
        <v>0</v>
      </c>
      <c r="AA230">
        <f>IFERROR(VLOOKUP($B230,Kraftvärmeprod!$B$1:$AH$479,MATCH(AA$2,Kraftvärmeprod!$B$1:$AG$1,0),FALSE)/1,0)-IFERROR(VLOOKUP($B230,'Slutlig allokering'!$B$2:$AC$462,MATCH(AA$3,'Slutlig allokering'!$B$2:$AJ$2,0),FALSE)/1,0)</f>
        <v>0</v>
      </c>
      <c r="AB230">
        <f>IFERROR(VLOOKUP($B230,Kraftvärmeprod!$B$1:$AH$479,MATCH(AB$2,Kraftvärmeprod!$B$1:$AG$1,0),FALSE)/1,0)-IFERROR(VLOOKUP($B230,'Slutlig allokering'!$B$2:$AC$462,MATCH(AB$3,'Slutlig allokering'!$B$2:$AJ$2,0),FALSE)/1,0)</f>
        <v>0</v>
      </c>
      <c r="AE230">
        <f t="shared" si="6"/>
        <v>0</v>
      </c>
      <c r="AG230">
        <f>IFERROR(VLOOKUP(B230,'Slutlig allokering'!$B$2:$AJ$462,MATCH("Summa justerad allokerad tillförd energi (utan hjälpel och rökgaskondensering):",'Slutlig allokering'!$B$2:$AK$2,0),FALSE)/1,"")</f>
        <v>0</v>
      </c>
      <c r="AI230" s="55" t="str">
        <f>IFERROR(1-VLOOKUP(B230,'Slutlig allokering'!$B$2:$AJ$462,MATCH("Andel av bränsle i kvv som allokerats till värme, exklusive rökgaskondensering och hjälpel",'Slutlig allokering'!$B$2:$AK$2,0),FALSE),"")</f>
        <v/>
      </c>
      <c r="AK230" s="55" t="str">
        <f t="shared" si="7"/>
        <v/>
      </c>
    </row>
    <row r="231" spans="1:37" x14ac:dyDescent="0.35">
      <c r="A231" s="28" t="s">
        <v>305</v>
      </c>
      <c r="B231" s="28" t="s">
        <v>307</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allokering'!$B$2:$AC$462,MATCH(E$3,'Slutlig allokering'!$B$2:$AJ$2,0),FALSE)/1,0)</f>
        <v>0</v>
      </c>
      <c r="F231">
        <f>IFERROR(VLOOKUP($B231,Kraftvärmeprod!$B$1:$AH$479,MATCH(F$2,Kraftvärmeprod!$B$1:$AG$1,0),FALSE)/1,0)-IFERROR(VLOOKUP($B231,'Slutlig allokering'!$B$2:$AC$462,MATCH(F$3,'Slutlig allokering'!$B$2:$AJ$2,0),FALSE)/1,0)</f>
        <v>0</v>
      </c>
      <c r="G231">
        <f>IFERROR(VLOOKUP($B231,Kraftvärmeprod!$B$1:$AH$479,MATCH(G$2,Kraftvärmeprod!$B$1:$AG$1,0),FALSE)/1,0)-IFERROR(VLOOKUP($B231,'Slutlig allokering'!$B$2:$AC$462,MATCH(G$3,'Slutlig allokering'!$B$2:$AJ$2,0),FALSE)/1,0)</f>
        <v>0</v>
      </c>
      <c r="H231">
        <f>IFERROR(VLOOKUP($B231,Kraftvärmeprod!$B$1:$AH$479,MATCH(H$2,Kraftvärmeprod!$B$1:$AG$1,0),FALSE)/1,0)-IFERROR(VLOOKUP($B231,'Slutlig allokering'!$B$2:$AC$462,MATCH(H$3,'Slutlig allokering'!$B$2:$AJ$2,0),FALSE)/1,0)</f>
        <v>0</v>
      </c>
      <c r="I231">
        <f>IFERROR(VLOOKUP($B231,Kraftvärmeprod!$B$1:$AH$479,MATCH(I$2,Kraftvärmeprod!$B$1:$AG$1,0),FALSE)/1,0)-IFERROR(VLOOKUP($B231,'Slutlig allokering'!$B$2:$AC$462,MATCH(I$3,'Slutlig allokering'!$B$2:$AJ$2,0),FALSE)/1,0)</f>
        <v>0</v>
      </c>
      <c r="J231">
        <f>IFERROR(VLOOKUP($B231,Kraftvärmeprod!$B$1:$AH$479,MATCH(J$2,Kraftvärmeprod!$B$1:$AG$1,0),FALSE)/1,0)-IFERROR(VLOOKUP($B231,'Slutlig allokering'!$B$2:$AC$462,MATCH(J$3,'Slutlig allokering'!$B$2:$AJ$2,0),FALSE)/1,0)</f>
        <v>0</v>
      </c>
      <c r="K231">
        <f>IFERROR(VLOOKUP($B231,Kraftvärmeprod!$B$1:$AH$479,MATCH(K$2,Kraftvärmeprod!$B$1:$AG$1,0),FALSE)/1,0)-IFERROR(VLOOKUP($B231,'Slutlig allokering'!$B$2:$AC$462,MATCH(K$3,'Slutlig allokering'!$B$2:$AJ$2,0),FALSE)/1,0)</f>
        <v>0</v>
      </c>
      <c r="L231">
        <f>IFERROR(VLOOKUP($B231,Kraftvärmeprod!$B$1:$AH$479,MATCH(L$2,Kraftvärmeprod!$B$1:$AG$1,0),FALSE)/1,0)-IFERROR(VLOOKUP($B231,'Slutlig allokering'!$B$2:$AC$462,MATCH(L$3,'Slutlig allokering'!$B$2:$AJ$2,0),FALSE)/1,0)</f>
        <v>0</v>
      </c>
      <c r="M231" s="143">
        <f>IFERROR(VLOOKUP($B231,Miljö!$B$1:$S$477,MATCH(M$2,Miljö!$B$1:$X$1,0),FALSE)/1,0)-IFERROR(VLOOKUP($B231,'Slutlig allokering'!$B$2:$AC$462,MATCH(M$3,'Slutlig allokering'!$B$2:$AJ$2,0),FALSE)/1,0)</f>
        <v>0</v>
      </c>
      <c r="N231">
        <f>IFERROR(VLOOKUP($B231,Kraftvärmeprod!$B$1:$AH$479,MATCH(N$2,Kraftvärmeprod!$B$1:$AG$1,0),FALSE)/1,0)-IFERROR(VLOOKUP($B231,'Slutlig allokering'!$B$2:$AC$462,MATCH(N$3,'Slutlig allokering'!$B$2:$AJ$2,0),FALSE)/1,0)</f>
        <v>0</v>
      </c>
      <c r="O231">
        <f>IFERROR(VLOOKUP($B231,Kraftvärmeprod!$B$1:$AH$479,MATCH(O$2,Kraftvärmeprod!$B$1:$AG$1,0),FALSE)/1,0)-IFERROR(VLOOKUP($B231,'Slutlig allokering'!$B$2:$AC$462,MATCH(O$3,'Slutlig allokering'!$B$2:$AJ$2,0),FALSE)/1,0)</f>
        <v>0</v>
      </c>
      <c r="P231">
        <f>IFERROR(VLOOKUP($B231,Kraftvärmeprod!$B$1:$AH$479,MATCH(P$2,Kraftvärmeprod!$B$1:$AG$1,0),FALSE)/1,0)-IFERROR(VLOOKUP($B231,'Slutlig allokering'!$B$2:$AC$462,MATCH(P$3,'Slutlig allokering'!$B$2:$AJ$2,0),FALSE)/1,0)</f>
        <v>0</v>
      </c>
      <c r="Q231">
        <f>IFERROR(VLOOKUP($B231,Kraftvärmeprod!$B$1:$AH$479,MATCH(Q$2,Kraftvärmeprod!$B$1:$AG$1,0),FALSE)/1,0)-IFERROR(VLOOKUP($B231,'Slutlig allokering'!$B$2:$AC$462,MATCH(Q$3,'Slutlig allokering'!$B$2:$AJ$2,0),FALSE)/1,0)</f>
        <v>0</v>
      </c>
      <c r="R231">
        <f>IFERROR(VLOOKUP($B231,Kraftvärmeprod!$B$1:$AH$479,MATCH(R$2,Kraftvärmeprod!$B$1:$AG$1,0),FALSE)/1,0)-IFERROR(VLOOKUP($B231,'Slutlig allokering'!$B$2:$AC$462,MATCH(R$3,'Slutlig allokering'!$B$2:$AJ$2,0),FALSE)/1,0)</f>
        <v>0</v>
      </c>
      <c r="S231">
        <f>IFERROR(VLOOKUP($B231,Kraftvärmeprod!$B$1:$AH$479,MATCH(S$2,Kraftvärmeprod!$B$1:$AG$1,0),FALSE)/1,0)-IFERROR(VLOOKUP($B231,'Slutlig allokering'!$B$2:$AC$462,MATCH(S$3,'Slutlig allokering'!$B$2:$AJ$2,0),FALSE)/1,0)</f>
        <v>0</v>
      </c>
      <c r="T231">
        <f>IFERROR(VLOOKUP($B231,Kraftvärmeprod!$B$1:$AH$479,MATCH(T$2,Kraftvärmeprod!$B$1:$AG$1,0),FALSE)/1,0)-IFERROR(VLOOKUP($B231,'Slutlig allokering'!$B$2:$AC$462,MATCH(T$3,'Slutlig allokering'!$B$2:$AJ$2,0),FALSE)/1,0)</f>
        <v>0</v>
      </c>
      <c r="U231">
        <f>IFERROR(VLOOKUP($B231,Kraftvärmeprod!$B$1:$AH$479,MATCH(U$2,Kraftvärmeprod!$B$1:$AG$1,0),FALSE)/1,0)-IFERROR(VLOOKUP($B231,'Slutlig allokering'!$B$2:$AC$462,MATCH(U$3,'Slutlig allokering'!$B$2:$AJ$2,0),FALSE)/1,0)</f>
        <v>0</v>
      </c>
      <c r="V231">
        <f>IFERROR(VLOOKUP($B231,Kraftvärmeprod!$B$1:$AH$479,MATCH(V$2,Kraftvärmeprod!$B$1:$AG$1,0),FALSE)/1,0)-IFERROR(VLOOKUP($B231,'Slutlig allokering'!$B$2:$AC$462,MATCH(V$3,'Slutlig allokering'!$B$2:$AJ$2,0),FALSE)/1,0)</f>
        <v>0</v>
      </c>
      <c r="W231">
        <f>IFERROR(VLOOKUP($B231,Kraftvärmeprod!$B$1:$AH$479,MATCH(W$2,Kraftvärmeprod!$B$1:$AG$1,0),FALSE)/1,0)-IFERROR(VLOOKUP($B231,'Slutlig allokering'!$B$2:$AC$462,MATCH(W$3,'Slutlig allokering'!$B$2:$AJ$2,0),FALSE)/1,0)</f>
        <v>0</v>
      </c>
      <c r="X231">
        <f>IFERROR(VLOOKUP($B231,Kraftvärmeprod!$B$1:$AH$479,MATCH(X$2,Kraftvärmeprod!$B$1:$AG$1,0),FALSE)/1,0)-IFERROR(VLOOKUP($B231,'Slutlig allokering'!$B$2:$AC$462,MATCH(X$3,'Slutlig allokering'!$B$2:$AJ$2,0),FALSE)/1,0)</f>
        <v>0</v>
      </c>
      <c r="Y231">
        <f>IFERROR(VLOOKUP($B231,Kraftvärmeprod!$B$1:$AH$479,MATCH(Y$2,Kraftvärmeprod!$B$1:$AG$1,0),FALSE)/1,0)-IFERROR(VLOOKUP($B231,'Slutlig allokering'!$B$2:$AC$462,MATCH(Y$3,'Slutlig allokering'!$B$2:$AJ$2,0),FALSE)/1,0)</f>
        <v>0</v>
      </c>
      <c r="Z231">
        <f>IFERROR(VLOOKUP($B231,Kraftvärmeprod!$B$1:$AH$479,MATCH(Z$2,Kraftvärmeprod!$B$1:$AG$1,0),FALSE)/1,0)-IFERROR(VLOOKUP($B231,'Slutlig allokering'!$B$2:$AC$462,MATCH(Z$3,'Slutlig allokering'!$B$2:$AJ$2,0),FALSE)/1,0)</f>
        <v>0</v>
      </c>
      <c r="AA231">
        <f>IFERROR(VLOOKUP($B231,Kraftvärmeprod!$B$1:$AH$479,MATCH(AA$2,Kraftvärmeprod!$B$1:$AG$1,0),FALSE)/1,0)-IFERROR(VLOOKUP($B231,'Slutlig allokering'!$B$2:$AC$462,MATCH(AA$3,'Slutlig allokering'!$B$2:$AJ$2,0),FALSE)/1,0)</f>
        <v>0</v>
      </c>
      <c r="AB231">
        <f>IFERROR(VLOOKUP($B231,Kraftvärmeprod!$B$1:$AH$479,MATCH(AB$2,Kraftvärmeprod!$B$1:$AG$1,0),FALSE)/1,0)-IFERROR(VLOOKUP($B231,'Slutlig allokering'!$B$2:$AC$462,MATCH(AB$3,'Slutlig allokering'!$B$2:$AJ$2,0),FALSE)/1,0)</f>
        <v>0</v>
      </c>
      <c r="AE231">
        <f t="shared" si="6"/>
        <v>0</v>
      </c>
      <c r="AG231">
        <f>IFERROR(VLOOKUP(B231,'Slutlig allokering'!$B$2:$AJ$462,MATCH("Summa justerad allokerad tillförd energi (utan hjälpel och rökgaskondensering):",'Slutlig allokering'!$B$2:$AK$2,0),FALSE)/1,"")</f>
        <v>0</v>
      </c>
      <c r="AI231" s="55" t="str">
        <f>IFERROR(1-VLOOKUP(B231,'Slutlig allokering'!$B$2:$AJ$462,MATCH("Andel av bränsle i kvv som allokerats till värme, exklusive rökgaskondensering och hjälpel",'Slutlig allokering'!$B$2:$AK$2,0),FALSE),"")</f>
        <v/>
      </c>
      <c r="AK231" s="55" t="str">
        <f t="shared" si="7"/>
        <v/>
      </c>
    </row>
    <row r="232" spans="1:37" x14ac:dyDescent="0.35">
      <c r="A232" s="28" t="s">
        <v>305</v>
      </c>
      <c r="B232" s="28" t="s">
        <v>308</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allokering'!$B$2:$AC$462,MATCH(E$3,'Slutlig allokering'!$B$2:$AJ$2,0),FALSE)/1,0)</f>
        <v>0</v>
      </c>
      <c r="F232">
        <f>IFERROR(VLOOKUP($B232,Kraftvärmeprod!$B$1:$AH$479,MATCH(F$2,Kraftvärmeprod!$B$1:$AG$1,0),FALSE)/1,0)-IFERROR(VLOOKUP($B232,'Slutlig allokering'!$B$2:$AC$462,MATCH(F$3,'Slutlig allokering'!$B$2:$AJ$2,0),FALSE)/1,0)</f>
        <v>0</v>
      </c>
      <c r="G232">
        <f>IFERROR(VLOOKUP($B232,Kraftvärmeprod!$B$1:$AH$479,MATCH(G$2,Kraftvärmeprod!$B$1:$AG$1,0),FALSE)/1,0)-IFERROR(VLOOKUP($B232,'Slutlig allokering'!$B$2:$AC$462,MATCH(G$3,'Slutlig allokering'!$B$2:$AJ$2,0),FALSE)/1,0)</f>
        <v>0</v>
      </c>
      <c r="H232">
        <f>IFERROR(VLOOKUP($B232,Kraftvärmeprod!$B$1:$AH$479,MATCH(H$2,Kraftvärmeprod!$B$1:$AG$1,0),FALSE)/1,0)-IFERROR(VLOOKUP($B232,'Slutlig allokering'!$B$2:$AC$462,MATCH(H$3,'Slutlig allokering'!$B$2:$AJ$2,0),FALSE)/1,0)</f>
        <v>0</v>
      </c>
      <c r="I232">
        <f>IFERROR(VLOOKUP($B232,Kraftvärmeprod!$B$1:$AH$479,MATCH(I$2,Kraftvärmeprod!$B$1:$AG$1,0),FALSE)/1,0)-IFERROR(VLOOKUP($B232,'Slutlig allokering'!$B$2:$AC$462,MATCH(I$3,'Slutlig allokering'!$B$2:$AJ$2,0),FALSE)/1,0)</f>
        <v>0</v>
      </c>
      <c r="J232">
        <f>IFERROR(VLOOKUP($B232,Kraftvärmeprod!$B$1:$AH$479,MATCH(J$2,Kraftvärmeprod!$B$1:$AG$1,0),FALSE)/1,0)-IFERROR(VLOOKUP($B232,'Slutlig allokering'!$B$2:$AC$462,MATCH(J$3,'Slutlig allokering'!$B$2:$AJ$2,0),FALSE)/1,0)</f>
        <v>0</v>
      </c>
      <c r="K232">
        <f>IFERROR(VLOOKUP($B232,Kraftvärmeprod!$B$1:$AH$479,MATCH(K$2,Kraftvärmeprod!$B$1:$AG$1,0),FALSE)/1,0)-IFERROR(VLOOKUP($B232,'Slutlig allokering'!$B$2:$AC$462,MATCH(K$3,'Slutlig allokering'!$B$2:$AJ$2,0),FALSE)/1,0)</f>
        <v>0</v>
      </c>
      <c r="L232">
        <f>IFERROR(VLOOKUP($B232,Kraftvärmeprod!$B$1:$AH$479,MATCH(L$2,Kraftvärmeprod!$B$1:$AG$1,0),FALSE)/1,0)-IFERROR(VLOOKUP($B232,'Slutlig allokering'!$B$2:$AC$462,MATCH(L$3,'Slutlig allokering'!$B$2:$AJ$2,0),FALSE)/1,0)</f>
        <v>0</v>
      </c>
      <c r="M232" s="143">
        <f>IFERROR(VLOOKUP($B232,Miljö!$B$1:$S$477,MATCH(M$2,Miljö!$B$1:$X$1,0),FALSE)/1,0)-IFERROR(VLOOKUP($B232,'Slutlig allokering'!$B$2:$AC$462,MATCH(M$3,'Slutlig allokering'!$B$2:$AJ$2,0),FALSE)/1,0)</f>
        <v>0</v>
      </c>
      <c r="N232">
        <f>IFERROR(VLOOKUP($B232,Kraftvärmeprod!$B$1:$AH$479,MATCH(N$2,Kraftvärmeprod!$B$1:$AG$1,0),FALSE)/1,0)-IFERROR(VLOOKUP($B232,'Slutlig allokering'!$B$2:$AC$462,MATCH(N$3,'Slutlig allokering'!$B$2:$AJ$2,0),FALSE)/1,0)</f>
        <v>0</v>
      </c>
      <c r="O232">
        <f>IFERROR(VLOOKUP($B232,Kraftvärmeprod!$B$1:$AH$479,MATCH(O$2,Kraftvärmeprod!$B$1:$AG$1,0),FALSE)/1,0)-IFERROR(VLOOKUP($B232,'Slutlig allokering'!$B$2:$AC$462,MATCH(O$3,'Slutlig allokering'!$B$2:$AJ$2,0),FALSE)/1,0)</f>
        <v>0</v>
      </c>
      <c r="P232">
        <f>IFERROR(VLOOKUP($B232,Kraftvärmeprod!$B$1:$AH$479,MATCH(P$2,Kraftvärmeprod!$B$1:$AG$1,0),FALSE)/1,0)-IFERROR(VLOOKUP($B232,'Slutlig allokering'!$B$2:$AC$462,MATCH(P$3,'Slutlig allokering'!$B$2:$AJ$2,0),FALSE)/1,0)</f>
        <v>0</v>
      </c>
      <c r="Q232">
        <f>IFERROR(VLOOKUP($B232,Kraftvärmeprod!$B$1:$AH$479,MATCH(Q$2,Kraftvärmeprod!$B$1:$AG$1,0),FALSE)/1,0)-IFERROR(VLOOKUP($B232,'Slutlig allokering'!$B$2:$AC$462,MATCH(Q$3,'Slutlig allokering'!$B$2:$AJ$2,0),FALSE)/1,0)</f>
        <v>0</v>
      </c>
      <c r="R232">
        <f>IFERROR(VLOOKUP($B232,Kraftvärmeprod!$B$1:$AH$479,MATCH(R$2,Kraftvärmeprod!$B$1:$AG$1,0),FALSE)/1,0)-IFERROR(VLOOKUP($B232,'Slutlig allokering'!$B$2:$AC$462,MATCH(R$3,'Slutlig allokering'!$B$2:$AJ$2,0),FALSE)/1,0)</f>
        <v>0</v>
      </c>
      <c r="S232">
        <f>IFERROR(VLOOKUP($B232,Kraftvärmeprod!$B$1:$AH$479,MATCH(S$2,Kraftvärmeprod!$B$1:$AG$1,0),FALSE)/1,0)-IFERROR(VLOOKUP($B232,'Slutlig allokering'!$B$2:$AC$462,MATCH(S$3,'Slutlig allokering'!$B$2:$AJ$2,0),FALSE)/1,0)</f>
        <v>0</v>
      </c>
      <c r="T232">
        <f>IFERROR(VLOOKUP($B232,Kraftvärmeprod!$B$1:$AH$479,MATCH(T$2,Kraftvärmeprod!$B$1:$AG$1,0),FALSE)/1,0)-IFERROR(VLOOKUP($B232,'Slutlig allokering'!$B$2:$AC$462,MATCH(T$3,'Slutlig allokering'!$B$2:$AJ$2,0),FALSE)/1,0)</f>
        <v>0</v>
      </c>
      <c r="U232">
        <f>IFERROR(VLOOKUP($B232,Kraftvärmeprod!$B$1:$AH$479,MATCH(U$2,Kraftvärmeprod!$B$1:$AG$1,0),FALSE)/1,0)-IFERROR(VLOOKUP($B232,'Slutlig allokering'!$B$2:$AC$462,MATCH(U$3,'Slutlig allokering'!$B$2:$AJ$2,0),FALSE)/1,0)</f>
        <v>0</v>
      </c>
      <c r="V232">
        <f>IFERROR(VLOOKUP($B232,Kraftvärmeprod!$B$1:$AH$479,MATCH(V$2,Kraftvärmeprod!$B$1:$AG$1,0),FALSE)/1,0)-IFERROR(VLOOKUP($B232,'Slutlig allokering'!$B$2:$AC$462,MATCH(V$3,'Slutlig allokering'!$B$2:$AJ$2,0),FALSE)/1,0)</f>
        <v>0</v>
      </c>
      <c r="W232">
        <f>IFERROR(VLOOKUP($B232,Kraftvärmeprod!$B$1:$AH$479,MATCH(W$2,Kraftvärmeprod!$B$1:$AG$1,0),FALSE)/1,0)-IFERROR(VLOOKUP($B232,'Slutlig allokering'!$B$2:$AC$462,MATCH(W$3,'Slutlig allokering'!$B$2:$AJ$2,0),FALSE)/1,0)</f>
        <v>0</v>
      </c>
      <c r="X232">
        <f>IFERROR(VLOOKUP($B232,Kraftvärmeprod!$B$1:$AH$479,MATCH(X$2,Kraftvärmeprod!$B$1:$AG$1,0),FALSE)/1,0)-IFERROR(VLOOKUP($B232,'Slutlig allokering'!$B$2:$AC$462,MATCH(X$3,'Slutlig allokering'!$B$2:$AJ$2,0),FALSE)/1,0)</f>
        <v>0</v>
      </c>
      <c r="Y232">
        <f>IFERROR(VLOOKUP($B232,Kraftvärmeprod!$B$1:$AH$479,MATCH(Y$2,Kraftvärmeprod!$B$1:$AG$1,0),FALSE)/1,0)-IFERROR(VLOOKUP($B232,'Slutlig allokering'!$B$2:$AC$462,MATCH(Y$3,'Slutlig allokering'!$B$2:$AJ$2,0),FALSE)/1,0)</f>
        <v>0</v>
      </c>
      <c r="Z232">
        <f>IFERROR(VLOOKUP($B232,Kraftvärmeprod!$B$1:$AH$479,MATCH(Z$2,Kraftvärmeprod!$B$1:$AG$1,0),FALSE)/1,0)-IFERROR(VLOOKUP($B232,'Slutlig allokering'!$B$2:$AC$462,MATCH(Z$3,'Slutlig allokering'!$B$2:$AJ$2,0),FALSE)/1,0)</f>
        <v>0</v>
      </c>
      <c r="AA232">
        <f>IFERROR(VLOOKUP($B232,Kraftvärmeprod!$B$1:$AH$479,MATCH(AA$2,Kraftvärmeprod!$B$1:$AG$1,0),FALSE)/1,0)-IFERROR(VLOOKUP($B232,'Slutlig allokering'!$B$2:$AC$462,MATCH(AA$3,'Slutlig allokering'!$B$2:$AJ$2,0),FALSE)/1,0)</f>
        <v>0</v>
      </c>
      <c r="AB232">
        <f>IFERROR(VLOOKUP($B232,Kraftvärmeprod!$B$1:$AH$479,MATCH(AB$2,Kraftvärmeprod!$B$1:$AG$1,0),FALSE)/1,0)-IFERROR(VLOOKUP($B232,'Slutlig allokering'!$B$2:$AC$462,MATCH(AB$3,'Slutlig allokering'!$B$2:$AJ$2,0),FALSE)/1,0)</f>
        <v>0</v>
      </c>
      <c r="AE232">
        <f t="shared" si="6"/>
        <v>0</v>
      </c>
      <c r="AG232">
        <f>IFERROR(VLOOKUP(B232,'Slutlig allokering'!$B$2:$AJ$462,MATCH("Summa justerad allokerad tillförd energi (utan hjälpel och rökgaskondensering):",'Slutlig allokering'!$B$2:$AK$2,0),FALSE)/1,"")</f>
        <v>0</v>
      </c>
      <c r="AI232" s="55" t="str">
        <f>IFERROR(1-VLOOKUP(B232,'Slutlig allokering'!$B$2:$AJ$462,MATCH("Andel av bränsle i kvv som allokerats till värme, exklusive rökgaskondensering och hjälpel",'Slutlig allokering'!$B$2:$AK$2,0),FALSE),"")</f>
        <v/>
      </c>
      <c r="AK232" s="55" t="str">
        <f t="shared" si="7"/>
        <v/>
      </c>
    </row>
    <row r="233" spans="1:37" x14ac:dyDescent="0.35">
      <c r="A233" s="28" t="s">
        <v>305</v>
      </c>
      <c r="B233" s="28" t="s">
        <v>309</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allokering'!$B$2:$AC$462,MATCH(E$3,'Slutlig allokering'!$B$2:$AJ$2,0),FALSE)/1,0)</f>
        <v>0</v>
      </c>
      <c r="F233">
        <f>IFERROR(VLOOKUP($B233,Kraftvärmeprod!$B$1:$AH$479,MATCH(F$2,Kraftvärmeprod!$B$1:$AG$1,0),FALSE)/1,0)-IFERROR(VLOOKUP($B233,'Slutlig allokering'!$B$2:$AC$462,MATCH(F$3,'Slutlig allokering'!$B$2:$AJ$2,0),FALSE)/1,0)</f>
        <v>0</v>
      </c>
      <c r="G233">
        <f>IFERROR(VLOOKUP($B233,Kraftvärmeprod!$B$1:$AH$479,MATCH(G$2,Kraftvärmeprod!$B$1:$AG$1,0),FALSE)/1,0)-IFERROR(VLOOKUP($B233,'Slutlig allokering'!$B$2:$AC$462,MATCH(G$3,'Slutlig allokering'!$B$2:$AJ$2,0),FALSE)/1,0)</f>
        <v>0</v>
      </c>
      <c r="H233">
        <f>IFERROR(VLOOKUP($B233,Kraftvärmeprod!$B$1:$AH$479,MATCH(H$2,Kraftvärmeprod!$B$1:$AG$1,0),FALSE)/1,0)-IFERROR(VLOOKUP($B233,'Slutlig allokering'!$B$2:$AC$462,MATCH(H$3,'Slutlig allokering'!$B$2:$AJ$2,0),FALSE)/1,0)</f>
        <v>0</v>
      </c>
      <c r="I233">
        <f>IFERROR(VLOOKUP($B233,Kraftvärmeprod!$B$1:$AH$479,MATCH(I$2,Kraftvärmeprod!$B$1:$AG$1,0),FALSE)/1,0)-IFERROR(VLOOKUP($B233,'Slutlig allokering'!$B$2:$AC$462,MATCH(I$3,'Slutlig allokering'!$B$2:$AJ$2,0),FALSE)/1,0)</f>
        <v>0</v>
      </c>
      <c r="J233">
        <f>IFERROR(VLOOKUP($B233,Kraftvärmeprod!$B$1:$AH$479,MATCH(J$2,Kraftvärmeprod!$B$1:$AG$1,0),FALSE)/1,0)-IFERROR(VLOOKUP($B233,'Slutlig allokering'!$B$2:$AC$462,MATCH(J$3,'Slutlig allokering'!$B$2:$AJ$2,0),FALSE)/1,0)</f>
        <v>0</v>
      </c>
      <c r="K233">
        <f>IFERROR(VLOOKUP($B233,Kraftvärmeprod!$B$1:$AH$479,MATCH(K$2,Kraftvärmeprod!$B$1:$AG$1,0),FALSE)/1,0)-IFERROR(VLOOKUP($B233,'Slutlig allokering'!$B$2:$AC$462,MATCH(K$3,'Slutlig allokering'!$B$2:$AJ$2,0),FALSE)/1,0)</f>
        <v>0</v>
      </c>
      <c r="L233">
        <f>IFERROR(VLOOKUP($B233,Kraftvärmeprod!$B$1:$AH$479,MATCH(L$2,Kraftvärmeprod!$B$1:$AG$1,0),FALSE)/1,0)-IFERROR(VLOOKUP($B233,'Slutlig allokering'!$B$2:$AC$462,MATCH(L$3,'Slutlig allokering'!$B$2:$AJ$2,0),FALSE)/1,0)</f>
        <v>0</v>
      </c>
      <c r="M233" s="143">
        <f>IFERROR(VLOOKUP($B233,Miljö!$B$1:$S$477,MATCH(M$2,Miljö!$B$1:$X$1,0),FALSE)/1,0)-IFERROR(VLOOKUP($B233,'Slutlig allokering'!$B$2:$AC$462,MATCH(M$3,'Slutlig allokering'!$B$2:$AJ$2,0),FALSE)/1,0)</f>
        <v>0</v>
      </c>
      <c r="N233">
        <f>IFERROR(VLOOKUP($B233,Kraftvärmeprod!$B$1:$AH$479,MATCH(N$2,Kraftvärmeprod!$B$1:$AG$1,0),FALSE)/1,0)-IFERROR(VLOOKUP($B233,'Slutlig allokering'!$B$2:$AC$462,MATCH(N$3,'Slutlig allokering'!$B$2:$AJ$2,0),FALSE)/1,0)</f>
        <v>0</v>
      </c>
      <c r="O233">
        <f>IFERROR(VLOOKUP($B233,Kraftvärmeprod!$B$1:$AH$479,MATCH(O$2,Kraftvärmeprod!$B$1:$AG$1,0),FALSE)/1,0)-IFERROR(VLOOKUP($B233,'Slutlig allokering'!$B$2:$AC$462,MATCH(O$3,'Slutlig allokering'!$B$2:$AJ$2,0),FALSE)/1,0)</f>
        <v>0</v>
      </c>
      <c r="P233">
        <f>IFERROR(VLOOKUP($B233,Kraftvärmeprod!$B$1:$AH$479,MATCH(P$2,Kraftvärmeprod!$B$1:$AG$1,0),FALSE)/1,0)-IFERROR(VLOOKUP($B233,'Slutlig allokering'!$B$2:$AC$462,MATCH(P$3,'Slutlig allokering'!$B$2:$AJ$2,0),FALSE)/1,0)</f>
        <v>0</v>
      </c>
      <c r="Q233">
        <f>IFERROR(VLOOKUP($B233,Kraftvärmeprod!$B$1:$AH$479,MATCH(Q$2,Kraftvärmeprod!$B$1:$AG$1,0),FALSE)/1,0)-IFERROR(VLOOKUP($B233,'Slutlig allokering'!$B$2:$AC$462,MATCH(Q$3,'Slutlig allokering'!$B$2:$AJ$2,0),FALSE)/1,0)</f>
        <v>0</v>
      </c>
      <c r="R233">
        <f>IFERROR(VLOOKUP($B233,Kraftvärmeprod!$B$1:$AH$479,MATCH(R$2,Kraftvärmeprod!$B$1:$AG$1,0),FALSE)/1,0)-IFERROR(VLOOKUP($B233,'Slutlig allokering'!$B$2:$AC$462,MATCH(R$3,'Slutlig allokering'!$B$2:$AJ$2,0),FALSE)/1,0)</f>
        <v>0</v>
      </c>
      <c r="S233">
        <f>IFERROR(VLOOKUP($B233,Kraftvärmeprod!$B$1:$AH$479,MATCH(S$2,Kraftvärmeprod!$B$1:$AG$1,0),FALSE)/1,0)-IFERROR(VLOOKUP($B233,'Slutlig allokering'!$B$2:$AC$462,MATCH(S$3,'Slutlig allokering'!$B$2:$AJ$2,0),FALSE)/1,0)</f>
        <v>0</v>
      </c>
      <c r="T233">
        <f>IFERROR(VLOOKUP($B233,Kraftvärmeprod!$B$1:$AH$479,MATCH(T$2,Kraftvärmeprod!$B$1:$AG$1,0),FALSE)/1,0)-IFERROR(VLOOKUP($B233,'Slutlig allokering'!$B$2:$AC$462,MATCH(T$3,'Slutlig allokering'!$B$2:$AJ$2,0),FALSE)/1,0)</f>
        <v>0</v>
      </c>
      <c r="U233">
        <f>IFERROR(VLOOKUP($B233,Kraftvärmeprod!$B$1:$AH$479,MATCH(U$2,Kraftvärmeprod!$B$1:$AG$1,0),FALSE)/1,0)-IFERROR(VLOOKUP($B233,'Slutlig allokering'!$B$2:$AC$462,MATCH(U$3,'Slutlig allokering'!$B$2:$AJ$2,0),FALSE)/1,0)</f>
        <v>0</v>
      </c>
      <c r="V233">
        <f>IFERROR(VLOOKUP($B233,Kraftvärmeprod!$B$1:$AH$479,MATCH(V$2,Kraftvärmeprod!$B$1:$AG$1,0),FALSE)/1,0)-IFERROR(VLOOKUP($B233,'Slutlig allokering'!$B$2:$AC$462,MATCH(V$3,'Slutlig allokering'!$B$2:$AJ$2,0),FALSE)/1,0)</f>
        <v>0</v>
      </c>
      <c r="W233">
        <f>IFERROR(VLOOKUP($B233,Kraftvärmeprod!$B$1:$AH$479,MATCH(W$2,Kraftvärmeprod!$B$1:$AG$1,0),FALSE)/1,0)-IFERROR(VLOOKUP($B233,'Slutlig allokering'!$B$2:$AC$462,MATCH(W$3,'Slutlig allokering'!$B$2:$AJ$2,0),FALSE)/1,0)</f>
        <v>0</v>
      </c>
      <c r="X233">
        <f>IFERROR(VLOOKUP($B233,Kraftvärmeprod!$B$1:$AH$479,MATCH(X$2,Kraftvärmeprod!$B$1:$AG$1,0),FALSE)/1,0)-IFERROR(VLOOKUP($B233,'Slutlig allokering'!$B$2:$AC$462,MATCH(X$3,'Slutlig allokering'!$B$2:$AJ$2,0),FALSE)/1,0)</f>
        <v>0</v>
      </c>
      <c r="Y233">
        <f>IFERROR(VLOOKUP($B233,Kraftvärmeprod!$B$1:$AH$479,MATCH(Y$2,Kraftvärmeprod!$B$1:$AG$1,0),FALSE)/1,0)-IFERROR(VLOOKUP($B233,'Slutlig allokering'!$B$2:$AC$462,MATCH(Y$3,'Slutlig allokering'!$B$2:$AJ$2,0),FALSE)/1,0)</f>
        <v>0</v>
      </c>
      <c r="Z233">
        <f>IFERROR(VLOOKUP($B233,Kraftvärmeprod!$B$1:$AH$479,MATCH(Z$2,Kraftvärmeprod!$B$1:$AG$1,0),FALSE)/1,0)-IFERROR(VLOOKUP($B233,'Slutlig allokering'!$B$2:$AC$462,MATCH(Z$3,'Slutlig allokering'!$B$2:$AJ$2,0),FALSE)/1,0)</f>
        <v>0</v>
      </c>
      <c r="AA233">
        <f>IFERROR(VLOOKUP($B233,Kraftvärmeprod!$B$1:$AH$479,MATCH(AA$2,Kraftvärmeprod!$B$1:$AG$1,0),FALSE)/1,0)-IFERROR(VLOOKUP($B233,'Slutlig allokering'!$B$2:$AC$462,MATCH(AA$3,'Slutlig allokering'!$B$2:$AJ$2,0),FALSE)/1,0)</f>
        <v>0</v>
      </c>
      <c r="AB233">
        <f>IFERROR(VLOOKUP($B233,Kraftvärmeprod!$B$1:$AH$479,MATCH(AB$2,Kraftvärmeprod!$B$1:$AG$1,0),FALSE)/1,0)-IFERROR(VLOOKUP($B233,'Slutlig allokering'!$B$2:$AC$462,MATCH(AB$3,'Slutlig allokering'!$B$2:$AJ$2,0),FALSE)/1,0)</f>
        <v>0</v>
      </c>
      <c r="AE233">
        <f t="shared" si="6"/>
        <v>0</v>
      </c>
      <c r="AG233">
        <f>IFERROR(VLOOKUP(B233,'Slutlig allokering'!$B$2:$AJ$462,MATCH("Summa justerad allokerad tillförd energi (utan hjälpel och rökgaskondensering):",'Slutlig allokering'!$B$2:$AK$2,0),FALSE)/1,"")</f>
        <v>0</v>
      </c>
      <c r="AI233" s="55" t="str">
        <f>IFERROR(1-VLOOKUP(B233,'Slutlig allokering'!$B$2:$AJ$462,MATCH("Andel av bränsle i kvv som allokerats till värme, exklusive rökgaskondensering och hjälpel",'Slutlig allokering'!$B$2:$AK$2,0),FALSE),"")</f>
        <v/>
      </c>
      <c r="AK233" s="55" t="str">
        <f t="shared" si="7"/>
        <v/>
      </c>
    </row>
    <row r="234" spans="1:37" x14ac:dyDescent="0.35">
      <c r="A234" s="28" t="s">
        <v>310</v>
      </c>
      <c r="B234" s="28" t="s">
        <v>311</v>
      </c>
      <c r="C234">
        <f>IFERROR(VLOOKUP($B234,Kraftvärmeprod!$B$1:$AH$479,MATCH(C$3,Kraftvärmeprod!$B$1:$AG$1,0),FALSE)/1,"")</f>
        <v>183.93</v>
      </c>
      <c r="D234">
        <f>IFERROR(VLOOKUP($B234,Kraftvärmeprod!$B$1:$AH$479,MATCH(D$3,Kraftvärmeprod!$B$1:$AG$1,0),FALSE)/1,"")</f>
        <v>18.113</v>
      </c>
      <c r="E234">
        <f>IFERROR(VLOOKUP($B234,Kraftvärmeprod!$B$1:$AH$479,MATCH(E$2,Kraftvärmeprod!$B$1:$AG$1,0),FALSE)/1,0)-IFERROR(VLOOKUP($B234,'Slutlig allokering'!$B$2:$AC$462,MATCH(E$3,'Slutlig allokering'!$B$2:$AJ$2,0),FALSE)/1,0)</f>
        <v>35.100999999999985</v>
      </c>
      <c r="F234">
        <f>IFERROR(VLOOKUP($B234,Kraftvärmeprod!$B$1:$AH$479,MATCH(F$2,Kraftvärmeprod!$B$1:$AG$1,0),FALSE)/1,0)-IFERROR(VLOOKUP($B234,'Slutlig allokering'!$B$2:$AC$462,MATCH(F$3,'Slutlig allokering'!$B$2:$AJ$2,0),FALSE)/1,0)</f>
        <v>0</v>
      </c>
      <c r="G234">
        <f>IFERROR(VLOOKUP($B234,Kraftvärmeprod!$B$1:$AH$479,MATCH(G$2,Kraftvärmeprod!$B$1:$AG$1,0),FALSE)/1,0)-IFERROR(VLOOKUP($B234,'Slutlig allokering'!$B$2:$AC$462,MATCH(G$3,'Slutlig allokering'!$B$2:$AJ$2,0),FALSE)/1,0)</f>
        <v>0</v>
      </c>
      <c r="H234">
        <f>IFERROR(VLOOKUP($B234,Kraftvärmeprod!$B$1:$AH$479,MATCH(H$2,Kraftvärmeprod!$B$1:$AG$1,0),FALSE)/1,0)-IFERROR(VLOOKUP($B234,'Slutlig allokering'!$B$2:$AC$462,MATCH(H$3,'Slutlig allokering'!$B$2:$AJ$2,0),FALSE)/1,0)</f>
        <v>0</v>
      </c>
      <c r="I234">
        <f>IFERROR(VLOOKUP($B234,Kraftvärmeprod!$B$1:$AH$479,MATCH(I$2,Kraftvärmeprod!$B$1:$AG$1,0),FALSE)/1,0)-IFERROR(VLOOKUP($B234,'Slutlig allokering'!$B$2:$AC$462,MATCH(I$3,'Slutlig allokering'!$B$2:$AJ$2,0),FALSE)/1,0)</f>
        <v>7.4748000000000037E-2</v>
      </c>
      <c r="J234">
        <f>IFERROR(VLOOKUP($B234,Kraftvärmeprod!$B$1:$AH$479,MATCH(J$2,Kraftvärmeprod!$B$1:$AG$1,0),FALSE)/1,0)-IFERROR(VLOOKUP($B234,'Slutlig allokering'!$B$2:$AC$462,MATCH(J$3,'Slutlig allokering'!$B$2:$AJ$2,0),FALSE)/1,0)</f>
        <v>0</v>
      </c>
      <c r="K234">
        <f>IFERROR(VLOOKUP($B234,Kraftvärmeprod!$B$1:$AH$479,MATCH(K$2,Kraftvärmeprod!$B$1:$AG$1,0),FALSE)/1,0)-IFERROR(VLOOKUP($B234,'Slutlig allokering'!$B$2:$AC$462,MATCH(K$3,'Slutlig allokering'!$B$2:$AJ$2,0),FALSE)/1,0)</f>
        <v>0</v>
      </c>
      <c r="L234">
        <f>IFERROR(VLOOKUP($B234,Kraftvärmeprod!$B$1:$AH$479,MATCH(L$2,Kraftvärmeprod!$B$1:$AG$1,0),FALSE)/1,0)-IFERROR(VLOOKUP($B234,'Slutlig allokering'!$B$2:$AC$462,MATCH(L$3,'Slutlig allokering'!$B$2:$AJ$2,0),FALSE)/1,0)</f>
        <v>0</v>
      </c>
      <c r="M234" s="143">
        <f>IFERROR(VLOOKUP($B234,Miljö!$B$1:$S$477,MATCH(M$2,Miljö!$B$1:$X$1,0),FALSE)/1,0)-IFERROR(VLOOKUP($B234,'Slutlig allokering'!$B$2:$AC$462,MATCH(M$3,'Slutlig allokering'!$B$2:$AJ$2,0),FALSE)/1,0)</f>
        <v>1.34415</v>
      </c>
      <c r="N234">
        <f>IFERROR(VLOOKUP($B234,Kraftvärmeprod!$B$1:$AH$479,MATCH(N$2,Kraftvärmeprod!$B$1:$AG$1,0),FALSE)/1,0)-IFERROR(VLOOKUP($B234,'Slutlig allokering'!$B$2:$AC$462,MATCH(N$3,'Slutlig allokering'!$B$2:$AJ$2,0),FALSE)/1,0)</f>
        <v>0</v>
      </c>
      <c r="O234">
        <f>IFERROR(VLOOKUP($B234,Kraftvärmeprod!$B$1:$AH$479,MATCH(O$2,Kraftvärmeprod!$B$1:$AG$1,0),FALSE)/1,0)-IFERROR(VLOOKUP($B234,'Slutlig allokering'!$B$2:$AC$462,MATCH(O$3,'Slutlig allokering'!$B$2:$AJ$2,0),FALSE)/1,0)</f>
        <v>4.7401000000000018</v>
      </c>
      <c r="P234">
        <f>IFERROR(VLOOKUP($B234,Kraftvärmeprod!$B$1:$AH$479,MATCH(P$2,Kraftvärmeprod!$B$1:$AG$1,0),FALSE)/1,0)-IFERROR(VLOOKUP($B234,'Slutlig allokering'!$B$2:$AC$462,MATCH(P$3,'Slutlig allokering'!$B$2:$AJ$2,0),FALSE)/1,0)</f>
        <v>0</v>
      </c>
      <c r="Q234">
        <f>IFERROR(VLOOKUP($B234,Kraftvärmeprod!$B$1:$AH$479,MATCH(Q$2,Kraftvärmeprod!$B$1:$AG$1,0),FALSE)/1,0)-IFERROR(VLOOKUP($B234,'Slutlig allokering'!$B$2:$AC$462,MATCH(Q$3,'Slutlig allokering'!$B$2:$AJ$2,0),FALSE)/1,0)</f>
        <v>0</v>
      </c>
      <c r="R234">
        <f>IFERROR(VLOOKUP($B234,Kraftvärmeprod!$B$1:$AH$479,MATCH(R$2,Kraftvärmeprod!$B$1:$AG$1,0),FALSE)/1,0)-IFERROR(VLOOKUP($B234,'Slutlig allokering'!$B$2:$AC$462,MATCH(R$3,'Slutlig allokering'!$B$2:$AJ$2,0),FALSE)/1,0)</f>
        <v>0</v>
      </c>
      <c r="S234">
        <f>IFERROR(VLOOKUP($B234,Kraftvärmeprod!$B$1:$AH$479,MATCH(S$2,Kraftvärmeprod!$B$1:$AG$1,0),FALSE)/1,0)-IFERROR(VLOOKUP($B234,'Slutlig allokering'!$B$2:$AC$462,MATCH(S$3,'Slutlig allokering'!$B$2:$AJ$2,0),FALSE)/1,0)</f>
        <v>0</v>
      </c>
      <c r="T234">
        <f>IFERROR(VLOOKUP($B234,Kraftvärmeprod!$B$1:$AH$479,MATCH(T$2,Kraftvärmeprod!$B$1:$AG$1,0),FALSE)/1,0)-IFERROR(VLOOKUP($B234,'Slutlig allokering'!$B$2:$AC$462,MATCH(T$3,'Slutlig allokering'!$B$2:$AJ$2,0),FALSE)/1,0)</f>
        <v>0</v>
      </c>
      <c r="U234">
        <f>IFERROR(VLOOKUP($B234,Kraftvärmeprod!$B$1:$AH$479,MATCH(U$2,Kraftvärmeprod!$B$1:$AG$1,0),FALSE)/1,0)-IFERROR(VLOOKUP($B234,'Slutlig allokering'!$B$2:$AC$462,MATCH(U$3,'Slutlig allokering'!$B$2:$AJ$2,0),FALSE)/1,0)</f>
        <v>7.0366</v>
      </c>
      <c r="V234">
        <f>IFERROR(VLOOKUP($B234,Kraftvärmeprod!$B$1:$AH$479,MATCH(V$2,Kraftvärmeprod!$B$1:$AG$1,0),FALSE)/1,0)-IFERROR(VLOOKUP($B234,'Slutlig allokering'!$B$2:$AC$462,MATCH(V$3,'Slutlig allokering'!$B$2:$AJ$2,0),FALSE)/1,0)</f>
        <v>0</v>
      </c>
      <c r="W234">
        <f>IFERROR(VLOOKUP($B234,Kraftvärmeprod!$B$1:$AH$479,MATCH(W$2,Kraftvärmeprod!$B$1:$AG$1,0),FALSE)/1,0)-IFERROR(VLOOKUP($B234,'Slutlig allokering'!$B$2:$AC$462,MATCH(W$3,'Slutlig allokering'!$B$2:$AJ$2,0),FALSE)/1,0)</f>
        <v>0</v>
      </c>
      <c r="X234">
        <f>IFERROR(VLOOKUP($B234,Kraftvärmeprod!$B$1:$AH$479,MATCH(X$2,Kraftvärmeprod!$B$1:$AG$1,0),FALSE)/1,0)-IFERROR(VLOOKUP($B234,'Slutlig allokering'!$B$2:$AC$462,MATCH(X$3,'Slutlig allokering'!$B$2:$AJ$2,0),FALSE)/1,0)</f>
        <v>0</v>
      </c>
      <c r="Y234">
        <f>IFERROR(VLOOKUP($B234,Kraftvärmeprod!$B$1:$AH$479,MATCH(Y$2,Kraftvärmeprod!$B$1:$AG$1,0),FALSE)/1,0)-IFERROR(VLOOKUP($B234,'Slutlig allokering'!$B$2:$AC$462,MATCH(Y$3,'Slutlig allokering'!$B$2:$AJ$2,0),FALSE)/1,0)</f>
        <v>0</v>
      </c>
      <c r="Z234">
        <f>IFERROR(VLOOKUP($B234,Kraftvärmeprod!$B$1:$AH$479,MATCH(Z$2,Kraftvärmeprod!$B$1:$AG$1,0),FALSE)/1,0)-IFERROR(VLOOKUP($B234,'Slutlig allokering'!$B$2:$AC$462,MATCH(Z$3,'Slutlig allokering'!$B$2:$AJ$2,0),FALSE)/1,0)</f>
        <v>0</v>
      </c>
      <c r="AA234">
        <f>IFERROR(VLOOKUP($B234,Kraftvärmeprod!$B$1:$AH$479,MATCH(AA$2,Kraftvärmeprod!$B$1:$AG$1,0),FALSE)/1,0)-IFERROR(VLOOKUP($B234,'Slutlig allokering'!$B$2:$AC$462,MATCH(AA$3,'Slutlig allokering'!$B$2:$AJ$2,0),FALSE)/1,0)</f>
        <v>0</v>
      </c>
      <c r="AB234">
        <f>IFERROR(VLOOKUP($B234,Kraftvärmeprod!$B$1:$AH$479,MATCH(AB$2,Kraftvärmeprod!$B$1:$AG$1,0),FALSE)/1,0)-IFERROR(VLOOKUP($B234,'Slutlig allokering'!$B$2:$AC$462,MATCH(AB$3,'Slutlig allokering'!$B$2:$AJ$2,0),FALSE)/1,0)</f>
        <v>0</v>
      </c>
      <c r="AE234">
        <f t="shared" si="6"/>
        <v>46.952447999999983</v>
      </c>
      <c r="AG234">
        <f>IFERROR(VLOOKUP(B234,'Slutlig allokering'!$B$2:$AJ$462,MATCH("Summa justerad allokerad tillförd energi (utan hjälpel och rökgaskondensering):",'Slutlig allokering'!$B$2:$AK$2,0),FALSE)/1,"")</f>
        <v>162.63355200000004</v>
      </c>
      <c r="AI234" s="55">
        <f>IFERROR(1-VLOOKUP(B234,'Slutlig allokering'!$B$2:$AJ$462,MATCH("Andel av bränsle i kvv som allokerats till värme, exklusive rökgaskondensering och hjälpel",'Slutlig allokering'!$B$2:$AK$2,0),FALSE),"")</f>
        <v>0.22402473447653926</v>
      </c>
      <c r="AK234" s="55">
        <f t="shared" si="7"/>
        <v>0.22402473447653937</v>
      </c>
    </row>
    <row r="235" spans="1:37" x14ac:dyDescent="0.35">
      <c r="A235" s="28" t="s">
        <v>312</v>
      </c>
      <c r="B235" s="28" t="s">
        <v>313</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allokering'!$B$2:$AC$462,MATCH(E$3,'Slutlig allokering'!$B$2:$AJ$2,0),FALSE)/1,0)</f>
        <v>0</v>
      </c>
      <c r="F235">
        <f>IFERROR(VLOOKUP($B235,Kraftvärmeprod!$B$1:$AH$479,MATCH(F$2,Kraftvärmeprod!$B$1:$AG$1,0),FALSE)/1,0)-IFERROR(VLOOKUP($B235,'Slutlig allokering'!$B$2:$AC$462,MATCH(F$3,'Slutlig allokering'!$B$2:$AJ$2,0),FALSE)/1,0)</f>
        <v>0</v>
      </c>
      <c r="G235">
        <f>IFERROR(VLOOKUP($B235,Kraftvärmeprod!$B$1:$AH$479,MATCH(G$2,Kraftvärmeprod!$B$1:$AG$1,0),FALSE)/1,0)-IFERROR(VLOOKUP($B235,'Slutlig allokering'!$B$2:$AC$462,MATCH(G$3,'Slutlig allokering'!$B$2:$AJ$2,0),FALSE)/1,0)</f>
        <v>0</v>
      </c>
      <c r="H235">
        <f>IFERROR(VLOOKUP($B235,Kraftvärmeprod!$B$1:$AH$479,MATCH(H$2,Kraftvärmeprod!$B$1:$AG$1,0),FALSE)/1,0)-IFERROR(VLOOKUP($B235,'Slutlig allokering'!$B$2:$AC$462,MATCH(H$3,'Slutlig allokering'!$B$2:$AJ$2,0),FALSE)/1,0)</f>
        <v>0</v>
      </c>
      <c r="I235">
        <f>IFERROR(VLOOKUP($B235,Kraftvärmeprod!$B$1:$AH$479,MATCH(I$2,Kraftvärmeprod!$B$1:$AG$1,0),FALSE)/1,0)-IFERROR(VLOOKUP($B235,'Slutlig allokering'!$B$2:$AC$462,MATCH(I$3,'Slutlig allokering'!$B$2:$AJ$2,0),FALSE)/1,0)</f>
        <v>0</v>
      </c>
      <c r="J235">
        <f>IFERROR(VLOOKUP($B235,Kraftvärmeprod!$B$1:$AH$479,MATCH(J$2,Kraftvärmeprod!$B$1:$AG$1,0),FALSE)/1,0)-IFERROR(VLOOKUP($B235,'Slutlig allokering'!$B$2:$AC$462,MATCH(J$3,'Slutlig allokering'!$B$2:$AJ$2,0),FALSE)/1,0)</f>
        <v>0</v>
      </c>
      <c r="K235">
        <f>IFERROR(VLOOKUP($B235,Kraftvärmeprod!$B$1:$AH$479,MATCH(K$2,Kraftvärmeprod!$B$1:$AG$1,0),FALSE)/1,0)-IFERROR(VLOOKUP($B235,'Slutlig allokering'!$B$2:$AC$462,MATCH(K$3,'Slutlig allokering'!$B$2:$AJ$2,0),FALSE)/1,0)</f>
        <v>0</v>
      </c>
      <c r="L235">
        <f>IFERROR(VLOOKUP($B235,Kraftvärmeprod!$B$1:$AH$479,MATCH(L$2,Kraftvärmeprod!$B$1:$AG$1,0),FALSE)/1,0)-IFERROR(VLOOKUP($B235,'Slutlig allokering'!$B$2:$AC$462,MATCH(L$3,'Slutlig allokering'!$B$2:$AJ$2,0),FALSE)/1,0)</f>
        <v>0</v>
      </c>
      <c r="M235" s="143">
        <f>IFERROR(VLOOKUP($B235,Miljö!$B$1:$S$477,MATCH(M$2,Miljö!$B$1:$X$1,0),FALSE)/1,0)-IFERROR(VLOOKUP($B235,'Slutlig allokering'!$B$2:$AC$462,MATCH(M$3,'Slutlig allokering'!$B$2:$AJ$2,0),FALSE)/1,0)</f>
        <v>0</v>
      </c>
      <c r="N235">
        <f>IFERROR(VLOOKUP($B235,Kraftvärmeprod!$B$1:$AH$479,MATCH(N$2,Kraftvärmeprod!$B$1:$AG$1,0),FALSE)/1,0)-IFERROR(VLOOKUP($B235,'Slutlig allokering'!$B$2:$AC$462,MATCH(N$3,'Slutlig allokering'!$B$2:$AJ$2,0),FALSE)/1,0)</f>
        <v>0</v>
      </c>
      <c r="O235">
        <f>IFERROR(VLOOKUP($B235,Kraftvärmeprod!$B$1:$AH$479,MATCH(O$2,Kraftvärmeprod!$B$1:$AG$1,0),FALSE)/1,0)-IFERROR(VLOOKUP($B235,'Slutlig allokering'!$B$2:$AC$462,MATCH(O$3,'Slutlig allokering'!$B$2:$AJ$2,0),FALSE)/1,0)</f>
        <v>0</v>
      </c>
      <c r="P235">
        <f>IFERROR(VLOOKUP($B235,Kraftvärmeprod!$B$1:$AH$479,MATCH(P$2,Kraftvärmeprod!$B$1:$AG$1,0),FALSE)/1,0)-IFERROR(VLOOKUP($B235,'Slutlig allokering'!$B$2:$AC$462,MATCH(P$3,'Slutlig allokering'!$B$2:$AJ$2,0),FALSE)/1,0)</f>
        <v>0</v>
      </c>
      <c r="Q235">
        <f>IFERROR(VLOOKUP($B235,Kraftvärmeprod!$B$1:$AH$479,MATCH(Q$2,Kraftvärmeprod!$B$1:$AG$1,0),FALSE)/1,0)-IFERROR(VLOOKUP($B235,'Slutlig allokering'!$B$2:$AC$462,MATCH(Q$3,'Slutlig allokering'!$B$2:$AJ$2,0),FALSE)/1,0)</f>
        <v>0</v>
      </c>
      <c r="R235">
        <f>IFERROR(VLOOKUP($B235,Kraftvärmeprod!$B$1:$AH$479,MATCH(R$2,Kraftvärmeprod!$B$1:$AG$1,0),FALSE)/1,0)-IFERROR(VLOOKUP($B235,'Slutlig allokering'!$B$2:$AC$462,MATCH(R$3,'Slutlig allokering'!$B$2:$AJ$2,0),FALSE)/1,0)</f>
        <v>0</v>
      </c>
      <c r="S235">
        <f>IFERROR(VLOOKUP($B235,Kraftvärmeprod!$B$1:$AH$479,MATCH(S$2,Kraftvärmeprod!$B$1:$AG$1,0),FALSE)/1,0)-IFERROR(VLOOKUP($B235,'Slutlig allokering'!$B$2:$AC$462,MATCH(S$3,'Slutlig allokering'!$B$2:$AJ$2,0),FALSE)/1,0)</f>
        <v>0</v>
      </c>
      <c r="T235">
        <f>IFERROR(VLOOKUP($B235,Kraftvärmeprod!$B$1:$AH$479,MATCH(T$2,Kraftvärmeprod!$B$1:$AG$1,0),FALSE)/1,0)-IFERROR(VLOOKUP($B235,'Slutlig allokering'!$B$2:$AC$462,MATCH(T$3,'Slutlig allokering'!$B$2:$AJ$2,0),FALSE)/1,0)</f>
        <v>0</v>
      </c>
      <c r="U235">
        <f>IFERROR(VLOOKUP($B235,Kraftvärmeprod!$B$1:$AH$479,MATCH(U$2,Kraftvärmeprod!$B$1:$AG$1,0),FALSE)/1,0)-IFERROR(VLOOKUP($B235,'Slutlig allokering'!$B$2:$AC$462,MATCH(U$3,'Slutlig allokering'!$B$2:$AJ$2,0),FALSE)/1,0)</f>
        <v>0</v>
      </c>
      <c r="V235">
        <f>IFERROR(VLOOKUP($B235,Kraftvärmeprod!$B$1:$AH$479,MATCH(V$2,Kraftvärmeprod!$B$1:$AG$1,0),FALSE)/1,0)-IFERROR(VLOOKUP($B235,'Slutlig allokering'!$B$2:$AC$462,MATCH(V$3,'Slutlig allokering'!$B$2:$AJ$2,0),FALSE)/1,0)</f>
        <v>0</v>
      </c>
      <c r="W235">
        <f>IFERROR(VLOOKUP($B235,Kraftvärmeprod!$B$1:$AH$479,MATCH(W$2,Kraftvärmeprod!$B$1:$AG$1,0),FALSE)/1,0)-IFERROR(VLOOKUP($B235,'Slutlig allokering'!$B$2:$AC$462,MATCH(W$3,'Slutlig allokering'!$B$2:$AJ$2,0),FALSE)/1,0)</f>
        <v>0</v>
      </c>
      <c r="X235">
        <f>IFERROR(VLOOKUP($B235,Kraftvärmeprod!$B$1:$AH$479,MATCH(X$2,Kraftvärmeprod!$B$1:$AG$1,0),FALSE)/1,0)-IFERROR(VLOOKUP($B235,'Slutlig allokering'!$B$2:$AC$462,MATCH(X$3,'Slutlig allokering'!$B$2:$AJ$2,0),FALSE)/1,0)</f>
        <v>0</v>
      </c>
      <c r="Y235">
        <f>IFERROR(VLOOKUP($B235,Kraftvärmeprod!$B$1:$AH$479,MATCH(Y$2,Kraftvärmeprod!$B$1:$AG$1,0),FALSE)/1,0)-IFERROR(VLOOKUP($B235,'Slutlig allokering'!$B$2:$AC$462,MATCH(Y$3,'Slutlig allokering'!$B$2:$AJ$2,0),FALSE)/1,0)</f>
        <v>0</v>
      </c>
      <c r="Z235">
        <f>IFERROR(VLOOKUP($B235,Kraftvärmeprod!$B$1:$AH$479,MATCH(Z$2,Kraftvärmeprod!$B$1:$AG$1,0),FALSE)/1,0)-IFERROR(VLOOKUP($B235,'Slutlig allokering'!$B$2:$AC$462,MATCH(Z$3,'Slutlig allokering'!$B$2:$AJ$2,0),FALSE)/1,0)</f>
        <v>0</v>
      </c>
      <c r="AA235">
        <f>IFERROR(VLOOKUP($B235,Kraftvärmeprod!$B$1:$AH$479,MATCH(AA$2,Kraftvärmeprod!$B$1:$AG$1,0),FALSE)/1,0)-IFERROR(VLOOKUP($B235,'Slutlig allokering'!$B$2:$AC$462,MATCH(AA$3,'Slutlig allokering'!$B$2:$AJ$2,0),FALSE)/1,0)</f>
        <v>0</v>
      </c>
      <c r="AB235">
        <f>IFERROR(VLOOKUP($B235,Kraftvärmeprod!$B$1:$AH$479,MATCH(AB$2,Kraftvärmeprod!$B$1:$AG$1,0),FALSE)/1,0)-IFERROR(VLOOKUP($B235,'Slutlig allokering'!$B$2:$AC$462,MATCH(AB$3,'Slutlig allokering'!$B$2:$AJ$2,0),FALSE)/1,0)</f>
        <v>0</v>
      </c>
      <c r="AE235">
        <f t="shared" si="6"/>
        <v>0</v>
      </c>
      <c r="AG235">
        <f>IFERROR(VLOOKUP(B235,'Slutlig allokering'!$B$2:$AJ$462,MATCH("Summa justerad allokerad tillförd energi (utan hjälpel och rökgaskondensering):",'Slutlig allokering'!$B$2:$AK$2,0),FALSE)/1,"")</f>
        <v>0</v>
      </c>
      <c r="AI235" s="55" t="str">
        <f>IFERROR(1-VLOOKUP(B235,'Slutlig allokering'!$B$2:$AJ$462,MATCH("Andel av bränsle i kvv som allokerats till värme, exklusive rökgaskondensering och hjälpel",'Slutlig allokering'!$B$2:$AK$2,0),FALSE),"")</f>
        <v/>
      </c>
      <c r="AK235" s="55" t="str">
        <f t="shared" si="7"/>
        <v/>
      </c>
    </row>
    <row r="236" spans="1:37" x14ac:dyDescent="0.35">
      <c r="A236" s="28" t="s">
        <v>312</v>
      </c>
      <c r="B236" s="28" t="s">
        <v>314</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allokering'!$B$2:$AC$462,MATCH(E$3,'Slutlig allokering'!$B$2:$AJ$2,0),FALSE)/1,0)</f>
        <v>0</v>
      </c>
      <c r="F236">
        <f>IFERROR(VLOOKUP($B236,Kraftvärmeprod!$B$1:$AH$479,MATCH(F$2,Kraftvärmeprod!$B$1:$AG$1,0),FALSE)/1,0)-IFERROR(VLOOKUP($B236,'Slutlig allokering'!$B$2:$AC$462,MATCH(F$3,'Slutlig allokering'!$B$2:$AJ$2,0),FALSE)/1,0)</f>
        <v>0</v>
      </c>
      <c r="G236">
        <f>IFERROR(VLOOKUP($B236,Kraftvärmeprod!$B$1:$AH$479,MATCH(G$2,Kraftvärmeprod!$B$1:$AG$1,0),FALSE)/1,0)-IFERROR(VLOOKUP($B236,'Slutlig allokering'!$B$2:$AC$462,MATCH(G$3,'Slutlig allokering'!$B$2:$AJ$2,0),FALSE)/1,0)</f>
        <v>0</v>
      </c>
      <c r="H236">
        <f>IFERROR(VLOOKUP($B236,Kraftvärmeprod!$B$1:$AH$479,MATCH(H$2,Kraftvärmeprod!$B$1:$AG$1,0),FALSE)/1,0)-IFERROR(VLOOKUP($B236,'Slutlig allokering'!$B$2:$AC$462,MATCH(H$3,'Slutlig allokering'!$B$2:$AJ$2,0),FALSE)/1,0)</f>
        <v>0</v>
      </c>
      <c r="I236">
        <f>IFERROR(VLOOKUP($B236,Kraftvärmeprod!$B$1:$AH$479,MATCH(I$2,Kraftvärmeprod!$B$1:$AG$1,0),FALSE)/1,0)-IFERROR(VLOOKUP($B236,'Slutlig allokering'!$B$2:$AC$462,MATCH(I$3,'Slutlig allokering'!$B$2:$AJ$2,0),FALSE)/1,0)</f>
        <v>0</v>
      </c>
      <c r="J236">
        <f>IFERROR(VLOOKUP($B236,Kraftvärmeprod!$B$1:$AH$479,MATCH(J$2,Kraftvärmeprod!$B$1:$AG$1,0),FALSE)/1,0)-IFERROR(VLOOKUP($B236,'Slutlig allokering'!$B$2:$AC$462,MATCH(J$3,'Slutlig allokering'!$B$2:$AJ$2,0),FALSE)/1,0)</f>
        <v>0</v>
      </c>
      <c r="K236">
        <f>IFERROR(VLOOKUP($B236,Kraftvärmeprod!$B$1:$AH$479,MATCH(K$2,Kraftvärmeprod!$B$1:$AG$1,0),FALSE)/1,0)-IFERROR(VLOOKUP($B236,'Slutlig allokering'!$B$2:$AC$462,MATCH(K$3,'Slutlig allokering'!$B$2:$AJ$2,0),FALSE)/1,0)</f>
        <v>0</v>
      </c>
      <c r="L236">
        <f>IFERROR(VLOOKUP($B236,Kraftvärmeprod!$B$1:$AH$479,MATCH(L$2,Kraftvärmeprod!$B$1:$AG$1,0),FALSE)/1,0)-IFERROR(VLOOKUP($B236,'Slutlig allokering'!$B$2:$AC$462,MATCH(L$3,'Slutlig allokering'!$B$2:$AJ$2,0),FALSE)/1,0)</f>
        <v>0</v>
      </c>
      <c r="M236" s="143">
        <f>IFERROR(VLOOKUP($B236,Miljö!$B$1:$S$477,MATCH(M$2,Miljö!$B$1:$X$1,0),FALSE)/1,0)-IFERROR(VLOOKUP($B236,'Slutlig allokering'!$B$2:$AC$462,MATCH(M$3,'Slutlig allokering'!$B$2:$AJ$2,0),FALSE)/1,0)</f>
        <v>0</v>
      </c>
      <c r="N236">
        <f>IFERROR(VLOOKUP($B236,Kraftvärmeprod!$B$1:$AH$479,MATCH(N$2,Kraftvärmeprod!$B$1:$AG$1,0),FALSE)/1,0)-IFERROR(VLOOKUP($B236,'Slutlig allokering'!$B$2:$AC$462,MATCH(N$3,'Slutlig allokering'!$B$2:$AJ$2,0),FALSE)/1,0)</f>
        <v>0</v>
      </c>
      <c r="O236">
        <f>IFERROR(VLOOKUP($B236,Kraftvärmeprod!$B$1:$AH$479,MATCH(O$2,Kraftvärmeprod!$B$1:$AG$1,0),FALSE)/1,0)-IFERROR(VLOOKUP($B236,'Slutlig allokering'!$B$2:$AC$462,MATCH(O$3,'Slutlig allokering'!$B$2:$AJ$2,0),FALSE)/1,0)</f>
        <v>0</v>
      </c>
      <c r="P236">
        <f>IFERROR(VLOOKUP($B236,Kraftvärmeprod!$B$1:$AH$479,MATCH(P$2,Kraftvärmeprod!$B$1:$AG$1,0),FALSE)/1,0)-IFERROR(VLOOKUP($B236,'Slutlig allokering'!$B$2:$AC$462,MATCH(P$3,'Slutlig allokering'!$B$2:$AJ$2,0),FALSE)/1,0)</f>
        <v>0</v>
      </c>
      <c r="Q236">
        <f>IFERROR(VLOOKUP($B236,Kraftvärmeprod!$B$1:$AH$479,MATCH(Q$2,Kraftvärmeprod!$B$1:$AG$1,0),FALSE)/1,0)-IFERROR(VLOOKUP($B236,'Slutlig allokering'!$B$2:$AC$462,MATCH(Q$3,'Slutlig allokering'!$B$2:$AJ$2,0),FALSE)/1,0)</f>
        <v>0</v>
      </c>
      <c r="R236">
        <f>IFERROR(VLOOKUP($B236,Kraftvärmeprod!$B$1:$AH$479,MATCH(R$2,Kraftvärmeprod!$B$1:$AG$1,0),FALSE)/1,0)-IFERROR(VLOOKUP($B236,'Slutlig allokering'!$B$2:$AC$462,MATCH(R$3,'Slutlig allokering'!$B$2:$AJ$2,0),FALSE)/1,0)</f>
        <v>0</v>
      </c>
      <c r="S236">
        <f>IFERROR(VLOOKUP($B236,Kraftvärmeprod!$B$1:$AH$479,MATCH(S$2,Kraftvärmeprod!$B$1:$AG$1,0),FALSE)/1,0)-IFERROR(VLOOKUP($B236,'Slutlig allokering'!$B$2:$AC$462,MATCH(S$3,'Slutlig allokering'!$B$2:$AJ$2,0),FALSE)/1,0)</f>
        <v>0</v>
      </c>
      <c r="T236">
        <f>IFERROR(VLOOKUP($B236,Kraftvärmeprod!$B$1:$AH$479,MATCH(T$2,Kraftvärmeprod!$B$1:$AG$1,0),FALSE)/1,0)-IFERROR(VLOOKUP($B236,'Slutlig allokering'!$B$2:$AC$462,MATCH(T$3,'Slutlig allokering'!$B$2:$AJ$2,0),FALSE)/1,0)</f>
        <v>0</v>
      </c>
      <c r="U236">
        <f>IFERROR(VLOOKUP($B236,Kraftvärmeprod!$B$1:$AH$479,MATCH(U$2,Kraftvärmeprod!$B$1:$AG$1,0),FALSE)/1,0)-IFERROR(VLOOKUP($B236,'Slutlig allokering'!$B$2:$AC$462,MATCH(U$3,'Slutlig allokering'!$B$2:$AJ$2,0),FALSE)/1,0)</f>
        <v>0</v>
      </c>
      <c r="V236">
        <f>IFERROR(VLOOKUP($B236,Kraftvärmeprod!$B$1:$AH$479,MATCH(V$2,Kraftvärmeprod!$B$1:$AG$1,0),FALSE)/1,0)-IFERROR(VLOOKUP($B236,'Slutlig allokering'!$B$2:$AC$462,MATCH(V$3,'Slutlig allokering'!$B$2:$AJ$2,0),FALSE)/1,0)</f>
        <v>0</v>
      </c>
      <c r="W236">
        <f>IFERROR(VLOOKUP($B236,Kraftvärmeprod!$B$1:$AH$479,MATCH(W$2,Kraftvärmeprod!$B$1:$AG$1,0),FALSE)/1,0)-IFERROR(VLOOKUP($B236,'Slutlig allokering'!$B$2:$AC$462,MATCH(W$3,'Slutlig allokering'!$B$2:$AJ$2,0),FALSE)/1,0)</f>
        <v>0</v>
      </c>
      <c r="X236">
        <f>IFERROR(VLOOKUP($B236,Kraftvärmeprod!$B$1:$AH$479,MATCH(X$2,Kraftvärmeprod!$B$1:$AG$1,0),FALSE)/1,0)-IFERROR(VLOOKUP($B236,'Slutlig allokering'!$B$2:$AC$462,MATCH(X$3,'Slutlig allokering'!$B$2:$AJ$2,0),FALSE)/1,0)</f>
        <v>0</v>
      </c>
      <c r="Y236">
        <f>IFERROR(VLOOKUP($B236,Kraftvärmeprod!$B$1:$AH$479,MATCH(Y$2,Kraftvärmeprod!$B$1:$AG$1,0),FALSE)/1,0)-IFERROR(VLOOKUP($B236,'Slutlig allokering'!$B$2:$AC$462,MATCH(Y$3,'Slutlig allokering'!$B$2:$AJ$2,0),FALSE)/1,0)</f>
        <v>0</v>
      </c>
      <c r="Z236">
        <f>IFERROR(VLOOKUP($B236,Kraftvärmeprod!$B$1:$AH$479,MATCH(Z$2,Kraftvärmeprod!$B$1:$AG$1,0),FALSE)/1,0)-IFERROR(VLOOKUP($B236,'Slutlig allokering'!$B$2:$AC$462,MATCH(Z$3,'Slutlig allokering'!$B$2:$AJ$2,0),FALSE)/1,0)</f>
        <v>0</v>
      </c>
      <c r="AA236">
        <f>IFERROR(VLOOKUP($B236,Kraftvärmeprod!$B$1:$AH$479,MATCH(AA$2,Kraftvärmeprod!$B$1:$AG$1,0),FALSE)/1,0)-IFERROR(VLOOKUP($B236,'Slutlig allokering'!$B$2:$AC$462,MATCH(AA$3,'Slutlig allokering'!$B$2:$AJ$2,0),FALSE)/1,0)</f>
        <v>0</v>
      </c>
      <c r="AB236">
        <f>IFERROR(VLOOKUP($B236,Kraftvärmeprod!$B$1:$AH$479,MATCH(AB$2,Kraftvärmeprod!$B$1:$AG$1,0),FALSE)/1,0)-IFERROR(VLOOKUP($B236,'Slutlig allokering'!$B$2:$AC$462,MATCH(AB$3,'Slutlig allokering'!$B$2:$AJ$2,0),FALSE)/1,0)</f>
        <v>0</v>
      </c>
      <c r="AE236">
        <f t="shared" si="6"/>
        <v>0</v>
      </c>
      <c r="AG236">
        <f>IFERROR(VLOOKUP(B236,'Slutlig allokering'!$B$2:$AJ$462,MATCH("Summa justerad allokerad tillförd energi (utan hjälpel och rökgaskondensering):",'Slutlig allokering'!$B$2:$AK$2,0),FALSE)/1,"")</f>
        <v>0</v>
      </c>
      <c r="AI236" s="55" t="str">
        <f>IFERROR(1-VLOOKUP(B236,'Slutlig allokering'!$B$2:$AJ$462,MATCH("Andel av bränsle i kvv som allokerats till värme, exklusive rökgaskondensering och hjälpel",'Slutlig allokering'!$B$2:$AK$2,0),FALSE),"")</f>
        <v/>
      </c>
      <c r="AK236" s="55" t="str">
        <f t="shared" si="7"/>
        <v/>
      </c>
    </row>
    <row r="237" spans="1:37" x14ac:dyDescent="0.35">
      <c r="A237" s="28" t="s">
        <v>312</v>
      </c>
      <c r="B237" s="28" t="s">
        <v>315</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allokering'!$B$2:$AC$462,MATCH(E$3,'Slutlig allokering'!$B$2:$AJ$2,0),FALSE)/1,0)</f>
        <v>0</v>
      </c>
      <c r="F237">
        <f>IFERROR(VLOOKUP($B237,Kraftvärmeprod!$B$1:$AH$479,MATCH(F$2,Kraftvärmeprod!$B$1:$AG$1,0),FALSE)/1,0)-IFERROR(VLOOKUP($B237,'Slutlig allokering'!$B$2:$AC$462,MATCH(F$3,'Slutlig allokering'!$B$2:$AJ$2,0),FALSE)/1,0)</f>
        <v>0</v>
      </c>
      <c r="G237">
        <f>IFERROR(VLOOKUP($B237,Kraftvärmeprod!$B$1:$AH$479,MATCH(G$2,Kraftvärmeprod!$B$1:$AG$1,0),FALSE)/1,0)-IFERROR(VLOOKUP($B237,'Slutlig allokering'!$B$2:$AC$462,MATCH(G$3,'Slutlig allokering'!$B$2:$AJ$2,0),FALSE)/1,0)</f>
        <v>0</v>
      </c>
      <c r="H237">
        <f>IFERROR(VLOOKUP($B237,Kraftvärmeprod!$B$1:$AH$479,MATCH(H$2,Kraftvärmeprod!$B$1:$AG$1,0),FALSE)/1,0)-IFERROR(VLOOKUP($B237,'Slutlig allokering'!$B$2:$AC$462,MATCH(H$3,'Slutlig allokering'!$B$2:$AJ$2,0),FALSE)/1,0)</f>
        <v>0</v>
      </c>
      <c r="I237">
        <f>IFERROR(VLOOKUP($B237,Kraftvärmeprod!$B$1:$AH$479,MATCH(I$2,Kraftvärmeprod!$B$1:$AG$1,0),FALSE)/1,0)-IFERROR(VLOOKUP($B237,'Slutlig allokering'!$B$2:$AC$462,MATCH(I$3,'Slutlig allokering'!$B$2:$AJ$2,0),FALSE)/1,0)</f>
        <v>0</v>
      </c>
      <c r="J237">
        <f>IFERROR(VLOOKUP($B237,Kraftvärmeprod!$B$1:$AH$479,MATCH(J$2,Kraftvärmeprod!$B$1:$AG$1,0),FALSE)/1,0)-IFERROR(VLOOKUP($B237,'Slutlig allokering'!$B$2:$AC$462,MATCH(J$3,'Slutlig allokering'!$B$2:$AJ$2,0),FALSE)/1,0)</f>
        <v>0</v>
      </c>
      <c r="K237">
        <f>IFERROR(VLOOKUP($B237,Kraftvärmeprod!$B$1:$AH$479,MATCH(K$2,Kraftvärmeprod!$B$1:$AG$1,0),FALSE)/1,0)-IFERROR(VLOOKUP($B237,'Slutlig allokering'!$B$2:$AC$462,MATCH(K$3,'Slutlig allokering'!$B$2:$AJ$2,0),FALSE)/1,0)</f>
        <v>0</v>
      </c>
      <c r="L237">
        <f>IFERROR(VLOOKUP($B237,Kraftvärmeprod!$B$1:$AH$479,MATCH(L$2,Kraftvärmeprod!$B$1:$AG$1,0),FALSE)/1,0)-IFERROR(VLOOKUP($B237,'Slutlig allokering'!$B$2:$AC$462,MATCH(L$3,'Slutlig allokering'!$B$2:$AJ$2,0),FALSE)/1,0)</f>
        <v>0</v>
      </c>
      <c r="M237" s="143">
        <f>IFERROR(VLOOKUP($B237,Miljö!$B$1:$S$477,MATCH(M$2,Miljö!$B$1:$X$1,0),FALSE)/1,0)-IFERROR(VLOOKUP($B237,'Slutlig allokering'!$B$2:$AC$462,MATCH(M$3,'Slutlig allokering'!$B$2:$AJ$2,0),FALSE)/1,0)</f>
        <v>0</v>
      </c>
      <c r="N237">
        <f>IFERROR(VLOOKUP($B237,Kraftvärmeprod!$B$1:$AH$479,MATCH(N$2,Kraftvärmeprod!$B$1:$AG$1,0),FALSE)/1,0)-IFERROR(VLOOKUP($B237,'Slutlig allokering'!$B$2:$AC$462,MATCH(N$3,'Slutlig allokering'!$B$2:$AJ$2,0),FALSE)/1,0)</f>
        <v>0</v>
      </c>
      <c r="O237">
        <f>IFERROR(VLOOKUP($B237,Kraftvärmeprod!$B$1:$AH$479,MATCH(O$2,Kraftvärmeprod!$B$1:$AG$1,0),FALSE)/1,0)-IFERROR(VLOOKUP($B237,'Slutlig allokering'!$B$2:$AC$462,MATCH(O$3,'Slutlig allokering'!$B$2:$AJ$2,0),FALSE)/1,0)</f>
        <v>0</v>
      </c>
      <c r="P237">
        <f>IFERROR(VLOOKUP($B237,Kraftvärmeprod!$B$1:$AH$479,MATCH(P$2,Kraftvärmeprod!$B$1:$AG$1,0),FALSE)/1,0)-IFERROR(VLOOKUP($B237,'Slutlig allokering'!$B$2:$AC$462,MATCH(P$3,'Slutlig allokering'!$B$2:$AJ$2,0),FALSE)/1,0)</f>
        <v>0</v>
      </c>
      <c r="Q237">
        <f>IFERROR(VLOOKUP($B237,Kraftvärmeprod!$B$1:$AH$479,MATCH(Q$2,Kraftvärmeprod!$B$1:$AG$1,0),FALSE)/1,0)-IFERROR(VLOOKUP($B237,'Slutlig allokering'!$B$2:$AC$462,MATCH(Q$3,'Slutlig allokering'!$B$2:$AJ$2,0),FALSE)/1,0)</f>
        <v>0</v>
      </c>
      <c r="R237">
        <f>IFERROR(VLOOKUP($B237,Kraftvärmeprod!$B$1:$AH$479,MATCH(R$2,Kraftvärmeprod!$B$1:$AG$1,0),FALSE)/1,0)-IFERROR(VLOOKUP($B237,'Slutlig allokering'!$B$2:$AC$462,MATCH(R$3,'Slutlig allokering'!$B$2:$AJ$2,0),FALSE)/1,0)</f>
        <v>0</v>
      </c>
      <c r="S237">
        <f>IFERROR(VLOOKUP($B237,Kraftvärmeprod!$B$1:$AH$479,MATCH(S$2,Kraftvärmeprod!$B$1:$AG$1,0),FALSE)/1,0)-IFERROR(VLOOKUP($B237,'Slutlig allokering'!$B$2:$AC$462,MATCH(S$3,'Slutlig allokering'!$B$2:$AJ$2,0),FALSE)/1,0)</f>
        <v>0</v>
      </c>
      <c r="T237">
        <f>IFERROR(VLOOKUP($B237,Kraftvärmeprod!$B$1:$AH$479,MATCH(T$2,Kraftvärmeprod!$B$1:$AG$1,0),FALSE)/1,0)-IFERROR(VLOOKUP($B237,'Slutlig allokering'!$B$2:$AC$462,MATCH(T$3,'Slutlig allokering'!$B$2:$AJ$2,0),FALSE)/1,0)</f>
        <v>0</v>
      </c>
      <c r="U237">
        <f>IFERROR(VLOOKUP($B237,Kraftvärmeprod!$B$1:$AH$479,MATCH(U$2,Kraftvärmeprod!$B$1:$AG$1,0),FALSE)/1,0)-IFERROR(VLOOKUP($B237,'Slutlig allokering'!$B$2:$AC$462,MATCH(U$3,'Slutlig allokering'!$B$2:$AJ$2,0),FALSE)/1,0)</f>
        <v>0</v>
      </c>
      <c r="V237">
        <f>IFERROR(VLOOKUP($B237,Kraftvärmeprod!$B$1:$AH$479,MATCH(V$2,Kraftvärmeprod!$B$1:$AG$1,0),FALSE)/1,0)-IFERROR(VLOOKUP($B237,'Slutlig allokering'!$B$2:$AC$462,MATCH(V$3,'Slutlig allokering'!$B$2:$AJ$2,0),FALSE)/1,0)</f>
        <v>0</v>
      </c>
      <c r="W237">
        <f>IFERROR(VLOOKUP($B237,Kraftvärmeprod!$B$1:$AH$479,MATCH(W$2,Kraftvärmeprod!$B$1:$AG$1,0),FALSE)/1,0)-IFERROR(VLOOKUP($B237,'Slutlig allokering'!$B$2:$AC$462,MATCH(W$3,'Slutlig allokering'!$B$2:$AJ$2,0),FALSE)/1,0)</f>
        <v>0</v>
      </c>
      <c r="X237">
        <f>IFERROR(VLOOKUP($B237,Kraftvärmeprod!$B$1:$AH$479,MATCH(X$2,Kraftvärmeprod!$B$1:$AG$1,0),FALSE)/1,0)-IFERROR(VLOOKUP($B237,'Slutlig allokering'!$B$2:$AC$462,MATCH(X$3,'Slutlig allokering'!$B$2:$AJ$2,0),FALSE)/1,0)</f>
        <v>0</v>
      </c>
      <c r="Y237">
        <f>IFERROR(VLOOKUP($B237,Kraftvärmeprod!$B$1:$AH$479,MATCH(Y$2,Kraftvärmeprod!$B$1:$AG$1,0),FALSE)/1,0)-IFERROR(VLOOKUP($B237,'Slutlig allokering'!$B$2:$AC$462,MATCH(Y$3,'Slutlig allokering'!$B$2:$AJ$2,0),FALSE)/1,0)</f>
        <v>0</v>
      </c>
      <c r="Z237">
        <f>IFERROR(VLOOKUP($B237,Kraftvärmeprod!$B$1:$AH$479,MATCH(Z$2,Kraftvärmeprod!$B$1:$AG$1,0),FALSE)/1,0)-IFERROR(VLOOKUP($B237,'Slutlig allokering'!$B$2:$AC$462,MATCH(Z$3,'Slutlig allokering'!$B$2:$AJ$2,0),FALSE)/1,0)</f>
        <v>0</v>
      </c>
      <c r="AA237">
        <f>IFERROR(VLOOKUP($B237,Kraftvärmeprod!$B$1:$AH$479,MATCH(AA$2,Kraftvärmeprod!$B$1:$AG$1,0),FALSE)/1,0)-IFERROR(VLOOKUP($B237,'Slutlig allokering'!$B$2:$AC$462,MATCH(AA$3,'Slutlig allokering'!$B$2:$AJ$2,0),FALSE)/1,0)</f>
        <v>0</v>
      </c>
      <c r="AB237">
        <f>IFERROR(VLOOKUP($B237,Kraftvärmeprod!$B$1:$AH$479,MATCH(AB$2,Kraftvärmeprod!$B$1:$AG$1,0),FALSE)/1,0)-IFERROR(VLOOKUP($B237,'Slutlig allokering'!$B$2:$AC$462,MATCH(AB$3,'Slutlig allokering'!$B$2:$AJ$2,0),FALSE)/1,0)</f>
        <v>0</v>
      </c>
      <c r="AE237">
        <f t="shared" si="6"/>
        <v>0</v>
      </c>
      <c r="AG237">
        <f>IFERROR(VLOOKUP(B237,'Slutlig allokering'!$B$2:$AJ$462,MATCH("Summa justerad allokerad tillförd energi (utan hjälpel och rökgaskondensering):",'Slutlig allokering'!$B$2:$AK$2,0),FALSE)/1,"")</f>
        <v>0</v>
      </c>
      <c r="AI237" s="55" t="str">
        <f>IFERROR(1-VLOOKUP(B237,'Slutlig allokering'!$B$2:$AJ$462,MATCH("Andel av bränsle i kvv som allokerats till värme, exklusive rökgaskondensering och hjälpel",'Slutlig allokering'!$B$2:$AK$2,0),FALSE),"")</f>
        <v/>
      </c>
      <c r="AK237" s="55" t="str">
        <f t="shared" si="7"/>
        <v/>
      </c>
    </row>
    <row r="238" spans="1:37" x14ac:dyDescent="0.35">
      <c r="A238" s="28" t="s">
        <v>316</v>
      </c>
      <c r="B238" s="28" t="s">
        <v>317</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allokering'!$B$2:$AC$462,MATCH(E$3,'Slutlig allokering'!$B$2:$AJ$2,0),FALSE)/1,0)</f>
        <v>0</v>
      </c>
      <c r="F238">
        <f>IFERROR(VLOOKUP($B238,Kraftvärmeprod!$B$1:$AH$479,MATCH(F$2,Kraftvärmeprod!$B$1:$AG$1,0),FALSE)/1,0)-IFERROR(VLOOKUP($B238,'Slutlig allokering'!$B$2:$AC$462,MATCH(F$3,'Slutlig allokering'!$B$2:$AJ$2,0),FALSE)/1,0)</f>
        <v>0</v>
      </c>
      <c r="G238">
        <f>IFERROR(VLOOKUP($B238,Kraftvärmeprod!$B$1:$AH$479,MATCH(G$2,Kraftvärmeprod!$B$1:$AG$1,0),FALSE)/1,0)-IFERROR(VLOOKUP($B238,'Slutlig allokering'!$B$2:$AC$462,MATCH(G$3,'Slutlig allokering'!$B$2:$AJ$2,0),FALSE)/1,0)</f>
        <v>0</v>
      </c>
      <c r="H238">
        <f>IFERROR(VLOOKUP($B238,Kraftvärmeprod!$B$1:$AH$479,MATCH(H$2,Kraftvärmeprod!$B$1:$AG$1,0),FALSE)/1,0)-IFERROR(VLOOKUP($B238,'Slutlig allokering'!$B$2:$AC$462,MATCH(H$3,'Slutlig allokering'!$B$2:$AJ$2,0),FALSE)/1,0)</f>
        <v>0</v>
      </c>
      <c r="I238">
        <f>IFERROR(VLOOKUP($B238,Kraftvärmeprod!$B$1:$AH$479,MATCH(I$2,Kraftvärmeprod!$B$1:$AG$1,0),FALSE)/1,0)-IFERROR(VLOOKUP($B238,'Slutlig allokering'!$B$2:$AC$462,MATCH(I$3,'Slutlig allokering'!$B$2:$AJ$2,0),FALSE)/1,0)</f>
        <v>0</v>
      </c>
      <c r="J238">
        <f>IFERROR(VLOOKUP($B238,Kraftvärmeprod!$B$1:$AH$479,MATCH(J$2,Kraftvärmeprod!$B$1:$AG$1,0),FALSE)/1,0)-IFERROR(VLOOKUP($B238,'Slutlig allokering'!$B$2:$AC$462,MATCH(J$3,'Slutlig allokering'!$B$2:$AJ$2,0),FALSE)/1,0)</f>
        <v>0</v>
      </c>
      <c r="K238">
        <f>IFERROR(VLOOKUP($B238,Kraftvärmeprod!$B$1:$AH$479,MATCH(K$2,Kraftvärmeprod!$B$1:$AG$1,0),FALSE)/1,0)-IFERROR(VLOOKUP($B238,'Slutlig allokering'!$B$2:$AC$462,MATCH(K$3,'Slutlig allokering'!$B$2:$AJ$2,0),FALSE)/1,0)</f>
        <v>0</v>
      </c>
      <c r="L238">
        <f>IFERROR(VLOOKUP($B238,Kraftvärmeprod!$B$1:$AH$479,MATCH(L$2,Kraftvärmeprod!$B$1:$AG$1,0),FALSE)/1,0)-IFERROR(VLOOKUP($B238,'Slutlig allokering'!$B$2:$AC$462,MATCH(L$3,'Slutlig allokering'!$B$2:$AJ$2,0),FALSE)/1,0)</f>
        <v>0</v>
      </c>
      <c r="M238" s="143">
        <f>IFERROR(VLOOKUP($B238,Miljö!$B$1:$S$477,MATCH(M$2,Miljö!$B$1:$X$1,0),FALSE)/1,0)-IFERROR(VLOOKUP($B238,'Slutlig allokering'!$B$2:$AC$462,MATCH(M$3,'Slutlig allokering'!$B$2:$AJ$2,0),FALSE)/1,0)</f>
        <v>0</v>
      </c>
      <c r="N238">
        <f>IFERROR(VLOOKUP($B238,Kraftvärmeprod!$B$1:$AH$479,MATCH(N$2,Kraftvärmeprod!$B$1:$AG$1,0),FALSE)/1,0)-IFERROR(VLOOKUP($B238,'Slutlig allokering'!$B$2:$AC$462,MATCH(N$3,'Slutlig allokering'!$B$2:$AJ$2,0),FALSE)/1,0)</f>
        <v>0</v>
      </c>
      <c r="O238">
        <f>IFERROR(VLOOKUP($B238,Kraftvärmeprod!$B$1:$AH$479,MATCH(O$2,Kraftvärmeprod!$B$1:$AG$1,0),FALSE)/1,0)-IFERROR(VLOOKUP($B238,'Slutlig allokering'!$B$2:$AC$462,MATCH(O$3,'Slutlig allokering'!$B$2:$AJ$2,0),FALSE)/1,0)</f>
        <v>0</v>
      </c>
      <c r="P238">
        <f>IFERROR(VLOOKUP($B238,Kraftvärmeprod!$B$1:$AH$479,MATCH(P$2,Kraftvärmeprod!$B$1:$AG$1,0),FALSE)/1,0)-IFERROR(VLOOKUP($B238,'Slutlig allokering'!$B$2:$AC$462,MATCH(P$3,'Slutlig allokering'!$B$2:$AJ$2,0),FALSE)/1,0)</f>
        <v>0</v>
      </c>
      <c r="Q238">
        <f>IFERROR(VLOOKUP($B238,Kraftvärmeprod!$B$1:$AH$479,MATCH(Q$2,Kraftvärmeprod!$B$1:$AG$1,0),FALSE)/1,0)-IFERROR(VLOOKUP($B238,'Slutlig allokering'!$B$2:$AC$462,MATCH(Q$3,'Slutlig allokering'!$B$2:$AJ$2,0),FALSE)/1,0)</f>
        <v>0</v>
      </c>
      <c r="R238">
        <f>IFERROR(VLOOKUP($B238,Kraftvärmeprod!$B$1:$AH$479,MATCH(R$2,Kraftvärmeprod!$B$1:$AG$1,0),FALSE)/1,0)-IFERROR(VLOOKUP($B238,'Slutlig allokering'!$B$2:$AC$462,MATCH(R$3,'Slutlig allokering'!$B$2:$AJ$2,0),FALSE)/1,0)</f>
        <v>0</v>
      </c>
      <c r="S238">
        <f>IFERROR(VLOOKUP($B238,Kraftvärmeprod!$B$1:$AH$479,MATCH(S$2,Kraftvärmeprod!$B$1:$AG$1,0),FALSE)/1,0)-IFERROR(VLOOKUP($B238,'Slutlig allokering'!$B$2:$AC$462,MATCH(S$3,'Slutlig allokering'!$B$2:$AJ$2,0),FALSE)/1,0)</f>
        <v>0</v>
      </c>
      <c r="T238">
        <f>IFERROR(VLOOKUP($B238,Kraftvärmeprod!$B$1:$AH$479,MATCH(T$2,Kraftvärmeprod!$B$1:$AG$1,0),FALSE)/1,0)-IFERROR(VLOOKUP($B238,'Slutlig allokering'!$B$2:$AC$462,MATCH(T$3,'Slutlig allokering'!$B$2:$AJ$2,0),FALSE)/1,0)</f>
        <v>0</v>
      </c>
      <c r="U238">
        <f>IFERROR(VLOOKUP($B238,Kraftvärmeprod!$B$1:$AH$479,MATCH(U$2,Kraftvärmeprod!$B$1:$AG$1,0),FALSE)/1,0)-IFERROR(VLOOKUP($B238,'Slutlig allokering'!$B$2:$AC$462,MATCH(U$3,'Slutlig allokering'!$B$2:$AJ$2,0),FALSE)/1,0)</f>
        <v>0</v>
      </c>
      <c r="V238">
        <f>IFERROR(VLOOKUP($B238,Kraftvärmeprod!$B$1:$AH$479,MATCH(V$2,Kraftvärmeprod!$B$1:$AG$1,0),FALSE)/1,0)-IFERROR(VLOOKUP($B238,'Slutlig allokering'!$B$2:$AC$462,MATCH(V$3,'Slutlig allokering'!$B$2:$AJ$2,0),FALSE)/1,0)</f>
        <v>0</v>
      </c>
      <c r="W238">
        <f>IFERROR(VLOOKUP($B238,Kraftvärmeprod!$B$1:$AH$479,MATCH(W$2,Kraftvärmeprod!$B$1:$AG$1,0),FALSE)/1,0)-IFERROR(VLOOKUP($B238,'Slutlig allokering'!$B$2:$AC$462,MATCH(W$3,'Slutlig allokering'!$B$2:$AJ$2,0),FALSE)/1,0)</f>
        <v>0</v>
      </c>
      <c r="X238">
        <f>IFERROR(VLOOKUP($B238,Kraftvärmeprod!$B$1:$AH$479,MATCH(X$2,Kraftvärmeprod!$B$1:$AG$1,0),FALSE)/1,0)-IFERROR(VLOOKUP($B238,'Slutlig allokering'!$B$2:$AC$462,MATCH(X$3,'Slutlig allokering'!$B$2:$AJ$2,0),FALSE)/1,0)</f>
        <v>0</v>
      </c>
      <c r="Y238">
        <f>IFERROR(VLOOKUP($B238,Kraftvärmeprod!$B$1:$AH$479,MATCH(Y$2,Kraftvärmeprod!$B$1:$AG$1,0),FALSE)/1,0)-IFERROR(VLOOKUP($B238,'Slutlig allokering'!$B$2:$AC$462,MATCH(Y$3,'Slutlig allokering'!$B$2:$AJ$2,0),FALSE)/1,0)</f>
        <v>0</v>
      </c>
      <c r="Z238">
        <f>IFERROR(VLOOKUP($B238,Kraftvärmeprod!$B$1:$AH$479,MATCH(Z$2,Kraftvärmeprod!$B$1:$AG$1,0),FALSE)/1,0)-IFERROR(VLOOKUP($B238,'Slutlig allokering'!$B$2:$AC$462,MATCH(Z$3,'Slutlig allokering'!$B$2:$AJ$2,0),FALSE)/1,0)</f>
        <v>0</v>
      </c>
      <c r="AA238">
        <f>IFERROR(VLOOKUP($B238,Kraftvärmeprod!$B$1:$AH$479,MATCH(AA$2,Kraftvärmeprod!$B$1:$AG$1,0),FALSE)/1,0)-IFERROR(VLOOKUP($B238,'Slutlig allokering'!$B$2:$AC$462,MATCH(AA$3,'Slutlig allokering'!$B$2:$AJ$2,0),FALSE)/1,0)</f>
        <v>0</v>
      </c>
      <c r="AB238">
        <f>IFERROR(VLOOKUP($B238,Kraftvärmeprod!$B$1:$AH$479,MATCH(AB$2,Kraftvärmeprod!$B$1:$AG$1,0),FALSE)/1,0)-IFERROR(VLOOKUP($B238,'Slutlig allokering'!$B$2:$AC$462,MATCH(AB$3,'Slutlig allokering'!$B$2:$AJ$2,0),FALSE)/1,0)</f>
        <v>0</v>
      </c>
      <c r="AE238">
        <f t="shared" si="6"/>
        <v>0</v>
      </c>
      <c r="AG238">
        <f>IFERROR(VLOOKUP(B238,'Slutlig allokering'!$B$2:$AJ$462,MATCH("Summa justerad allokerad tillförd energi (utan hjälpel och rökgaskondensering):",'Slutlig allokering'!$B$2:$AK$2,0),FALSE)/1,"")</f>
        <v>0</v>
      </c>
      <c r="AI238" s="55" t="str">
        <f>IFERROR(1-VLOOKUP(B238,'Slutlig allokering'!$B$2:$AJ$462,MATCH("Andel av bränsle i kvv som allokerats till värme, exklusive rökgaskondensering och hjälpel",'Slutlig allokering'!$B$2:$AK$2,0),FALSE),"")</f>
        <v/>
      </c>
      <c r="AK238" s="55" t="str">
        <f t="shared" si="7"/>
        <v/>
      </c>
    </row>
    <row r="239" spans="1:37" x14ac:dyDescent="0.35">
      <c r="A239" s="28" t="s">
        <v>316</v>
      </c>
      <c r="B239" s="28" t="s">
        <v>318</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allokering'!$B$2:$AC$462,MATCH(E$3,'Slutlig allokering'!$B$2:$AJ$2,0),FALSE)/1,0)</f>
        <v>0</v>
      </c>
      <c r="F239">
        <f>IFERROR(VLOOKUP($B239,Kraftvärmeprod!$B$1:$AH$479,MATCH(F$2,Kraftvärmeprod!$B$1:$AG$1,0),FALSE)/1,0)-IFERROR(VLOOKUP($B239,'Slutlig allokering'!$B$2:$AC$462,MATCH(F$3,'Slutlig allokering'!$B$2:$AJ$2,0),FALSE)/1,0)</f>
        <v>0</v>
      </c>
      <c r="G239">
        <f>IFERROR(VLOOKUP($B239,Kraftvärmeprod!$B$1:$AH$479,MATCH(G$2,Kraftvärmeprod!$B$1:$AG$1,0),FALSE)/1,0)-IFERROR(VLOOKUP($B239,'Slutlig allokering'!$B$2:$AC$462,MATCH(G$3,'Slutlig allokering'!$B$2:$AJ$2,0),FALSE)/1,0)</f>
        <v>0</v>
      </c>
      <c r="H239">
        <f>IFERROR(VLOOKUP($B239,Kraftvärmeprod!$B$1:$AH$479,MATCH(H$2,Kraftvärmeprod!$B$1:$AG$1,0),FALSE)/1,0)-IFERROR(VLOOKUP($B239,'Slutlig allokering'!$B$2:$AC$462,MATCH(H$3,'Slutlig allokering'!$B$2:$AJ$2,0),FALSE)/1,0)</f>
        <v>0</v>
      </c>
      <c r="I239">
        <f>IFERROR(VLOOKUP($B239,Kraftvärmeprod!$B$1:$AH$479,MATCH(I$2,Kraftvärmeprod!$B$1:$AG$1,0),FALSE)/1,0)-IFERROR(VLOOKUP($B239,'Slutlig allokering'!$B$2:$AC$462,MATCH(I$3,'Slutlig allokering'!$B$2:$AJ$2,0),FALSE)/1,0)</f>
        <v>0</v>
      </c>
      <c r="J239">
        <f>IFERROR(VLOOKUP($B239,Kraftvärmeprod!$B$1:$AH$479,MATCH(J$2,Kraftvärmeprod!$B$1:$AG$1,0),FALSE)/1,0)-IFERROR(VLOOKUP($B239,'Slutlig allokering'!$B$2:$AC$462,MATCH(J$3,'Slutlig allokering'!$B$2:$AJ$2,0),FALSE)/1,0)</f>
        <v>0</v>
      </c>
      <c r="K239">
        <f>IFERROR(VLOOKUP($B239,Kraftvärmeprod!$B$1:$AH$479,MATCH(K$2,Kraftvärmeprod!$B$1:$AG$1,0),FALSE)/1,0)-IFERROR(VLOOKUP($B239,'Slutlig allokering'!$B$2:$AC$462,MATCH(K$3,'Slutlig allokering'!$B$2:$AJ$2,0),FALSE)/1,0)</f>
        <v>0</v>
      </c>
      <c r="L239">
        <f>IFERROR(VLOOKUP($B239,Kraftvärmeprod!$B$1:$AH$479,MATCH(L$2,Kraftvärmeprod!$B$1:$AG$1,0),FALSE)/1,0)-IFERROR(VLOOKUP($B239,'Slutlig allokering'!$B$2:$AC$462,MATCH(L$3,'Slutlig allokering'!$B$2:$AJ$2,0),FALSE)/1,0)</f>
        <v>0</v>
      </c>
      <c r="M239" s="143">
        <f>IFERROR(VLOOKUP($B239,Miljö!$B$1:$S$477,MATCH(M$2,Miljö!$B$1:$X$1,0),FALSE)/1,0)-IFERROR(VLOOKUP($B239,'Slutlig allokering'!$B$2:$AC$462,MATCH(M$3,'Slutlig allokering'!$B$2:$AJ$2,0),FALSE)/1,0)</f>
        <v>0</v>
      </c>
      <c r="N239">
        <f>IFERROR(VLOOKUP($B239,Kraftvärmeprod!$B$1:$AH$479,MATCH(N$2,Kraftvärmeprod!$B$1:$AG$1,0),FALSE)/1,0)-IFERROR(VLOOKUP($B239,'Slutlig allokering'!$B$2:$AC$462,MATCH(N$3,'Slutlig allokering'!$B$2:$AJ$2,0),FALSE)/1,0)</f>
        <v>0</v>
      </c>
      <c r="O239">
        <f>IFERROR(VLOOKUP($B239,Kraftvärmeprod!$B$1:$AH$479,MATCH(O$2,Kraftvärmeprod!$B$1:$AG$1,0),FALSE)/1,0)-IFERROR(VLOOKUP($B239,'Slutlig allokering'!$B$2:$AC$462,MATCH(O$3,'Slutlig allokering'!$B$2:$AJ$2,0),FALSE)/1,0)</f>
        <v>0</v>
      </c>
      <c r="P239">
        <f>IFERROR(VLOOKUP($B239,Kraftvärmeprod!$B$1:$AH$479,MATCH(P$2,Kraftvärmeprod!$B$1:$AG$1,0),FALSE)/1,0)-IFERROR(VLOOKUP($B239,'Slutlig allokering'!$B$2:$AC$462,MATCH(P$3,'Slutlig allokering'!$B$2:$AJ$2,0),FALSE)/1,0)</f>
        <v>0</v>
      </c>
      <c r="Q239">
        <f>IFERROR(VLOOKUP($B239,Kraftvärmeprod!$B$1:$AH$479,MATCH(Q$2,Kraftvärmeprod!$B$1:$AG$1,0),FALSE)/1,0)-IFERROR(VLOOKUP($B239,'Slutlig allokering'!$B$2:$AC$462,MATCH(Q$3,'Slutlig allokering'!$B$2:$AJ$2,0),FALSE)/1,0)</f>
        <v>0</v>
      </c>
      <c r="R239">
        <f>IFERROR(VLOOKUP($B239,Kraftvärmeprod!$B$1:$AH$479,MATCH(R$2,Kraftvärmeprod!$B$1:$AG$1,0),FALSE)/1,0)-IFERROR(VLOOKUP($B239,'Slutlig allokering'!$B$2:$AC$462,MATCH(R$3,'Slutlig allokering'!$B$2:$AJ$2,0),FALSE)/1,0)</f>
        <v>0</v>
      </c>
      <c r="S239">
        <f>IFERROR(VLOOKUP($B239,Kraftvärmeprod!$B$1:$AH$479,MATCH(S$2,Kraftvärmeprod!$B$1:$AG$1,0),FALSE)/1,0)-IFERROR(VLOOKUP($B239,'Slutlig allokering'!$B$2:$AC$462,MATCH(S$3,'Slutlig allokering'!$B$2:$AJ$2,0),FALSE)/1,0)</f>
        <v>0</v>
      </c>
      <c r="T239">
        <f>IFERROR(VLOOKUP($B239,Kraftvärmeprod!$B$1:$AH$479,MATCH(T$2,Kraftvärmeprod!$B$1:$AG$1,0),FALSE)/1,0)-IFERROR(VLOOKUP($B239,'Slutlig allokering'!$B$2:$AC$462,MATCH(T$3,'Slutlig allokering'!$B$2:$AJ$2,0),FALSE)/1,0)</f>
        <v>0</v>
      </c>
      <c r="U239">
        <f>IFERROR(VLOOKUP($B239,Kraftvärmeprod!$B$1:$AH$479,MATCH(U$2,Kraftvärmeprod!$B$1:$AG$1,0),FALSE)/1,0)-IFERROR(VLOOKUP($B239,'Slutlig allokering'!$B$2:$AC$462,MATCH(U$3,'Slutlig allokering'!$B$2:$AJ$2,0),FALSE)/1,0)</f>
        <v>0</v>
      </c>
      <c r="V239">
        <f>IFERROR(VLOOKUP($B239,Kraftvärmeprod!$B$1:$AH$479,MATCH(V$2,Kraftvärmeprod!$B$1:$AG$1,0),FALSE)/1,0)-IFERROR(VLOOKUP($B239,'Slutlig allokering'!$B$2:$AC$462,MATCH(V$3,'Slutlig allokering'!$B$2:$AJ$2,0),FALSE)/1,0)</f>
        <v>0</v>
      </c>
      <c r="W239">
        <f>IFERROR(VLOOKUP($B239,Kraftvärmeprod!$B$1:$AH$479,MATCH(W$2,Kraftvärmeprod!$B$1:$AG$1,0),FALSE)/1,0)-IFERROR(VLOOKUP($B239,'Slutlig allokering'!$B$2:$AC$462,MATCH(W$3,'Slutlig allokering'!$B$2:$AJ$2,0),FALSE)/1,0)</f>
        <v>0</v>
      </c>
      <c r="X239">
        <f>IFERROR(VLOOKUP($B239,Kraftvärmeprod!$B$1:$AH$479,MATCH(X$2,Kraftvärmeprod!$B$1:$AG$1,0),FALSE)/1,0)-IFERROR(VLOOKUP($B239,'Slutlig allokering'!$B$2:$AC$462,MATCH(X$3,'Slutlig allokering'!$B$2:$AJ$2,0),FALSE)/1,0)</f>
        <v>0</v>
      </c>
      <c r="Y239">
        <f>IFERROR(VLOOKUP($B239,Kraftvärmeprod!$B$1:$AH$479,MATCH(Y$2,Kraftvärmeprod!$B$1:$AG$1,0),FALSE)/1,0)-IFERROR(VLOOKUP($B239,'Slutlig allokering'!$B$2:$AC$462,MATCH(Y$3,'Slutlig allokering'!$B$2:$AJ$2,0),FALSE)/1,0)</f>
        <v>0</v>
      </c>
      <c r="Z239">
        <f>IFERROR(VLOOKUP($B239,Kraftvärmeprod!$B$1:$AH$479,MATCH(Z$2,Kraftvärmeprod!$B$1:$AG$1,0),FALSE)/1,0)-IFERROR(VLOOKUP($B239,'Slutlig allokering'!$B$2:$AC$462,MATCH(Z$3,'Slutlig allokering'!$B$2:$AJ$2,0),FALSE)/1,0)</f>
        <v>0</v>
      </c>
      <c r="AA239">
        <f>IFERROR(VLOOKUP($B239,Kraftvärmeprod!$B$1:$AH$479,MATCH(AA$2,Kraftvärmeprod!$B$1:$AG$1,0),FALSE)/1,0)-IFERROR(VLOOKUP($B239,'Slutlig allokering'!$B$2:$AC$462,MATCH(AA$3,'Slutlig allokering'!$B$2:$AJ$2,0),FALSE)/1,0)</f>
        <v>0</v>
      </c>
      <c r="AB239">
        <f>IFERROR(VLOOKUP($B239,Kraftvärmeprod!$B$1:$AH$479,MATCH(AB$2,Kraftvärmeprod!$B$1:$AG$1,0),FALSE)/1,0)-IFERROR(VLOOKUP($B239,'Slutlig allokering'!$B$2:$AC$462,MATCH(AB$3,'Slutlig allokering'!$B$2:$AJ$2,0),FALSE)/1,0)</f>
        <v>0</v>
      </c>
      <c r="AE239">
        <f t="shared" si="6"/>
        <v>0</v>
      </c>
      <c r="AG239">
        <f>IFERROR(VLOOKUP(B239,'Slutlig allokering'!$B$2:$AJ$462,MATCH("Summa justerad allokerad tillförd energi (utan hjälpel och rökgaskondensering):",'Slutlig allokering'!$B$2:$AK$2,0),FALSE)/1,"")</f>
        <v>0</v>
      </c>
      <c r="AI239" s="55" t="str">
        <f>IFERROR(1-VLOOKUP(B239,'Slutlig allokering'!$B$2:$AJ$462,MATCH("Andel av bränsle i kvv som allokerats till värme, exklusive rökgaskondensering och hjälpel",'Slutlig allokering'!$B$2:$AK$2,0),FALSE),"")</f>
        <v/>
      </c>
      <c r="AK239" s="55" t="str">
        <f t="shared" si="7"/>
        <v/>
      </c>
    </row>
    <row r="240" spans="1:37" x14ac:dyDescent="0.35">
      <c r="A240" s="28" t="s">
        <v>319</v>
      </c>
      <c r="B240" s="28" t="s">
        <v>320</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allokering'!$B$2:$AC$462,MATCH(E$3,'Slutlig allokering'!$B$2:$AJ$2,0),FALSE)/1,0)</f>
        <v>0</v>
      </c>
      <c r="F240">
        <f>IFERROR(VLOOKUP($B240,Kraftvärmeprod!$B$1:$AH$479,MATCH(F$2,Kraftvärmeprod!$B$1:$AG$1,0),FALSE)/1,0)-IFERROR(VLOOKUP($B240,'Slutlig allokering'!$B$2:$AC$462,MATCH(F$3,'Slutlig allokering'!$B$2:$AJ$2,0),FALSE)/1,0)</f>
        <v>0</v>
      </c>
      <c r="G240">
        <f>IFERROR(VLOOKUP($B240,Kraftvärmeprod!$B$1:$AH$479,MATCH(G$2,Kraftvärmeprod!$B$1:$AG$1,0),FALSE)/1,0)-IFERROR(VLOOKUP($B240,'Slutlig allokering'!$B$2:$AC$462,MATCH(G$3,'Slutlig allokering'!$B$2:$AJ$2,0),FALSE)/1,0)</f>
        <v>0</v>
      </c>
      <c r="H240">
        <f>IFERROR(VLOOKUP($B240,Kraftvärmeprod!$B$1:$AH$479,MATCH(H$2,Kraftvärmeprod!$B$1:$AG$1,0),FALSE)/1,0)-IFERROR(VLOOKUP($B240,'Slutlig allokering'!$B$2:$AC$462,MATCH(H$3,'Slutlig allokering'!$B$2:$AJ$2,0),FALSE)/1,0)</f>
        <v>0</v>
      </c>
      <c r="I240">
        <f>IFERROR(VLOOKUP($B240,Kraftvärmeprod!$B$1:$AH$479,MATCH(I$2,Kraftvärmeprod!$B$1:$AG$1,0),FALSE)/1,0)-IFERROR(VLOOKUP($B240,'Slutlig allokering'!$B$2:$AC$462,MATCH(I$3,'Slutlig allokering'!$B$2:$AJ$2,0),FALSE)/1,0)</f>
        <v>0</v>
      </c>
      <c r="J240">
        <f>IFERROR(VLOOKUP($B240,Kraftvärmeprod!$B$1:$AH$479,MATCH(J$2,Kraftvärmeprod!$B$1:$AG$1,0),FALSE)/1,0)-IFERROR(VLOOKUP($B240,'Slutlig allokering'!$B$2:$AC$462,MATCH(J$3,'Slutlig allokering'!$B$2:$AJ$2,0),FALSE)/1,0)</f>
        <v>0</v>
      </c>
      <c r="K240">
        <f>IFERROR(VLOOKUP($B240,Kraftvärmeprod!$B$1:$AH$479,MATCH(K$2,Kraftvärmeprod!$B$1:$AG$1,0),FALSE)/1,0)-IFERROR(VLOOKUP($B240,'Slutlig allokering'!$B$2:$AC$462,MATCH(K$3,'Slutlig allokering'!$B$2:$AJ$2,0),FALSE)/1,0)</f>
        <v>0</v>
      </c>
      <c r="L240">
        <f>IFERROR(VLOOKUP($B240,Kraftvärmeprod!$B$1:$AH$479,MATCH(L$2,Kraftvärmeprod!$B$1:$AG$1,0),FALSE)/1,0)-IFERROR(VLOOKUP($B240,'Slutlig allokering'!$B$2:$AC$462,MATCH(L$3,'Slutlig allokering'!$B$2:$AJ$2,0),FALSE)/1,0)</f>
        <v>0</v>
      </c>
      <c r="M240" s="143">
        <f>IFERROR(VLOOKUP($B240,Miljö!$B$1:$S$477,MATCH(M$2,Miljö!$B$1:$X$1,0),FALSE)/1,0)-IFERROR(VLOOKUP($B240,'Slutlig allokering'!$B$2:$AC$462,MATCH(M$3,'Slutlig allokering'!$B$2:$AJ$2,0),FALSE)/1,0)</f>
        <v>0</v>
      </c>
      <c r="N240">
        <f>IFERROR(VLOOKUP($B240,Kraftvärmeprod!$B$1:$AH$479,MATCH(N$2,Kraftvärmeprod!$B$1:$AG$1,0),FALSE)/1,0)-IFERROR(VLOOKUP($B240,'Slutlig allokering'!$B$2:$AC$462,MATCH(N$3,'Slutlig allokering'!$B$2:$AJ$2,0),FALSE)/1,0)</f>
        <v>0</v>
      </c>
      <c r="O240">
        <f>IFERROR(VLOOKUP($B240,Kraftvärmeprod!$B$1:$AH$479,MATCH(O$2,Kraftvärmeprod!$B$1:$AG$1,0),FALSE)/1,0)-IFERROR(VLOOKUP($B240,'Slutlig allokering'!$B$2:$AC$462,MATCH(O$3,'Slutlig allokering'!$B$2:$AJ$2,0),FALSE)/1,0)</f>
        <v>0</v>
      </c>
      <c r="P240">
        <f>IFERROR(VLOOKUP($B240,Kraftvärmeprod!$B$1:$AH$479,MATCH(P$2,Kraftvärmeprod!$B$1:$AG$1,0),FALSE)/1,0)-IFERROR(VLOOKUP($B240,'Slutlig allokering'!$B$2:$AC$462,MATCH(P$3,'Slutlig allokering'!$B$2:$AJ$2,0),FALSE)/1,0)</f>
        <v>0</v>
      </c>
      <c r="Q240">
        <f>IFERROR(VLOOKUP($B240,Kraftvärmeprod!$B$1:$AH$479,MATCH(Q$2,Kraftvärmeprod!$B$1:$AG$1,0),FALSE)/1,0)-IFERROR(VLOOKUP($B240,'Slutlig allokering'!$B$2:$AC$462,MATCH(Q$3,'Slutlig allokering'!$B$2:$AJ$2,0),FALSE)/1,0)</f>
        <v>0</v>
      </c>
      <c r="R240">
        <f>IFERROR(VLOOKUP($B240,Kraftvärmeprod!$B$1:$AH$479,MATCH(R$2,Kraftvärmeprod!$B$1:$AG$1,0),FALSE)/1,0)-IFERROR(VLOOKUP($B240,'Slutlig allokering'!$B$2:$AC$462,MATCH(R$3,'Slutlig allokering'!$B$2:$AJ$2,0),FALSE)/1,0)</f>
        <v>0</v>
      </c>
      <c r="S240">
        <f>IFERROR(VLOOKUP($B240,Kraftvärmeprod!$B$1:$AH$479,MATCH(S$2,Kraftvärmeprod!$B$1:$AG$1,0),FALSE)/1,0)-IFERROR(VLOOKUP($B240,'Slutlig allokering'!$B$2:$AC$462,MATCH(S$3,'Slutlig allokering'!$B$2:$AJ$2,0),FALSE)/1,0)</f>
        <v>0</v>
      </c>
      <c r="T240">
        <f>IFERROR(VLOOKUP($B240,Kraftvärmeprod!$B$1:$AH$479,MATCH(T$2,Kraftvärmeprod!$B$1:$AG$1,0),FALSE)/1,0)-IFERROR(VLOOKUP($B240,'Slutlig allokering'!$B$2:$AC$462,MATCH(T$3,'Slutlig allokering'!$B$2:$AJ$2,0),FALSE)/1,0)</f>
        <v>0</v>
      </c>
      <c r="U240">
        <f>IFERROR(VLOOKUP($B240,Kraftvärmeprod!$B$1:$AH$479,MATCH(U$2,Kraftvärmeprod!$B$1:$AG$1,0),FALSE)/1,0)-IFERROR(VLOOKUP($B240,'Slutlig allokering'!$B$2:$AC$462,MATCH(U$3,'Slutlig allokering'!$B$2:$AJ$2,0),FALSE)/1,0)</f>
        <v>0</v>
      </c>
      <c r="V240">
        <f>IFERROR(VLOOKUP($B240,Kraftvärmeprod!$B$1:$AH$479,MATCH(V$2,Kraftvärmeprod!$B$1:$AG$1,0),FALSE)/1,0)-IFERROR(VLOOKUP($B240,'Slutlig allokering'!$B$2:$AC$462,MATCH(V$3,'Slutlig allokering'!$B$2:$AJ$2,0),FALSE)/1,0)</f>
        <v>0</v>
      </c>
      <c r="W240">
        <f>IFERROR(VLOOKUP($B240,Kraftvärmeprod!$B$1:$AH$479,MATCH(W$2,Kraftvärmeprod!$B$1:$AG$1,0),FALSE)/1,0)-IFERROR(VLOOKUP($B240,'Slutlig allokering'!$B$2:$AC$462,MATCH(W$3,'Slutlig allokering'!$B$2:$AJ$2,0),FALSE)/1,0)</f>
        <v>0</v>
      </c>
      <c r="X240">
        <f>IFERROR(VLOOKUP($B240,Kraftvärmeprod!$B$1:$AH$479,MATCH(X$2,Kraftvärmeprod!$B$1:$AG$1,0),FALSE)/1,0)-IFERROR(VLOOKUP($B240,'Slutlig allokering'!$B$2:$AC$462,MATCH(X$3,'Slutlig allokering'!$B$2:$AJ$2,0),FALSE)/1,0)</f>
        <v>0</v>
      </c>
      <c r="Y240">
        <f>IFERROR(VLOOKUP($B240,Kraftvärmeprod!$B$1:$AH$479,MATCH(Y$2,Kraftvärmeprod!$B$1:$AG$1,0),FALSE)/1,0)-IFERROR(VLOOKUP($B240,'Slutlig allokering'!$B$2:$AC$462,MATCH(Y$3,'Slutlig allokering'!$B$2:$AJ$2,0),FALSE)/1,0)</f>
        <v>0</v>
      </c>
      <c r="Z240">
        <f>IFERROR(VLOOKUP($B240,Kraftvärmeprod!$B$1:$AH$479,MATCH(Z$2,Kraftvärmeprod!$B$1:$AG$1,0),FALSE)/1,0)-IFERROR(VLOOKUP($B240,'Slutlig allokering'!$B$2:$AC$462,MATCH(Z$3,'Slutlig allokering'!$B$2:$AJ$2,0),FALSE)/1,0)</f>
        <v>0</v>
      </c>
      <c r="AA240">
        <f>IFERROR(VLOOKUP($B240,Kraftvärmeprod!$B$1:$AH$479,MATCH(AA$2,Kraftvärmeprod!$B$1:$AG$1,0),FALSE)/1,0)-IFERROR(VLOOKUP($B240,'Slutlig allokering'!$B$2:$AC$462,MATCH(AA$3,'Slutlig allokering'!$B$2:$AJ$2,0),FALSE)/1,0)</f>
        <v>0</v>
      </c>
      <c r="AB240">
        <f>IFERROR(VLOOKUP($B240,Kraftvärmeprod!$B$1:$AH$479,MATCH(AB$2,Kraftvärmeprod!$B$1:$AG$1,0),FALSE)/1,0)-IFERROR(VLOOKUP($B240,'Slutlig allokering'!$B$2:$AC$462,MATCH(AB$3,'Slutlig allokering'!$B$2:$AJ$2,0),FALSE)/1,0)</f>
        <v>0</v>
      </c>
      <c r="AE240">
        <f t="shared" si="6"/>
        <v>0</v>
      </c>
      <c r="AG240">
        <f>IFERROR(VLOOKUP(B240,'Slutlig allokering'!$B$2:$AJ$462,MATCH("Summa justerad allokerad tillförd energi (utan hjälpel och rökgaskondensering):",'Slutlig allokering'!$B$2:$AK$2,0),FALSE)/1,"")</f>
        <v>0</v>
      </c>
      <c r="AI240" s="55" t="str">
        <f>IFERROR(1-VLOOKUP(B240,'Slutlig allokering'!$B$2:$AJ$462,MATCH("Andel av bränsle i kvv som allokerats till värme, exklusive rökgaskondensering och hjälpel",'Slutlig allokering'!$B$2:$AK$2,0),FALSE),"")</f>
        <v/>
      </c>
      <c r="AK240" s="55" t="str">
        <f t="shared" si="7"/>
        <v/>
      </c>
    </row>
    <row r="241" spans="1:37" x14ac:dyDescent="0.35">
      <c r="A241" s="28" t="s">
        <v>321</v>
      </c>
      <c r="B241" s="28" t="s">
        <v>322</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allokering'!$B$2:$AC$462,MATCH(E$3,'Slutlig allokering'!$B$2:$AJ$2,0),FALSE)/1,0)</f>
        <v>0</v>
      </c>
      <c r="F241">
        <f>IFERROR(VLOOKUP($B241,Kraftvärmeprod!$B$1:$AH$479,MATCH(F$2,Kraftvärmeprod!$B$1:$AG$1,0),FALSE)/1,0)-IFERROR(VLOOKUP($B241,'Slutlig allokering'!$B$2:$AC$462,MATCH(F$3,'Slutlig allokering'!$B$2:$AJ$2,0),FALSE)/1,0)</f>
        <v>0</v>
      </c>
      <c r="G241">
        <f>IFERROR(VLOOKUP($B241,Kraftvärmeprod!$B$1:$AH$479,MATCH(G$2,Kraftvärmeprod!$B$1:$AG$1,0),FALSE)/1,0)-IFERROR(VLOOKUP($B241,'Slutlig allokering'!$B$2:$AC$462,MATCH(G$3,'Slutlig allokering'!$B$2:$AJ$2,0),FALSE)/1,0)</f>
        <v>0</v>
      </c>
      <c r="H241">
        <f>IFERROR(VLOOKUP($B241,Kraftvärmeprod!$B$1:$AH$479,MATCH(H$2,Kraftvärmeprod!$B$1:$AG$1,0),FALSE)/1,0)-IFERROR(VLOOKUP($B241,'Slutlig allokering'!$B$2:$AC$462,MATCH(H$3,'Slutlig allokering'!$B$2:$AJ$2,0),FALSE)/1,0)</f>
        <v>0</v>
      </c>
      <c r="I241">
        <f>IFERROR(VLOOKUP($B241,Kraftvärmeprod!$B$1:$AH$479,MATCH(I$2,Kraftvärmeprod!$B$1:$AG$1,0),FALSE)/1,0)-IFERROR(VLOOKUP($B241,'Slutlig allokering'!$B$2:$AC$462,MATCH(I$3,'Slutlig allokering'!$B$2:$AJ$2,0),FALSE)/1,0)</f>
        <v>0</v>
      </c>
      <c r="J241">
        <f>IFERROR(VLOOKUP($B241,Kraftvärmeprod!$B$1:$AH$479,MATCH(J$2,Kraftvärmeprod!$B$1:$AG$1,0),FALSE)/1,0)-IFERROR(VLOOKUP($B241,'Slutlig allokering'!$B$2:$AC$462,MATCH(J$3,'Slutlig allokering'!$B$2:$AJ$2,0),FALSE)/1,0)</f>
        <v>0</v>
      </c>
      <c r="K241">
        <f>IFERROR(VLOOKUP($B241,Kraftvärmeprod!$B$1:$AH$479,MATCH(K$2,Kraftvärmeprod!$B$1:$AG$1,0),FALSE)/1,0)-IFERROR(VLOOKUP($B241,'Slutlig allokering'!$B$2:$AC$462,MATCH(K$3,'Slutlig allokering'!$B$2:$AJ$2,0),FALSE)/1,0)</f>
        <v>0</v>
      </c>
      <c r="L241">
        <f>IFERROR(VLOOKUP($B241,Kraftvärmeprod!$B$1:$AH$479,MATCH(L$2,Kraftvärmeprod!$B$1:$AG$1,0),FALSE)/1,0)-IFERROR(VLOOKUP($B241,'Slutlig allokering'!$B$2:$AC$462,MATCH(L$3,'Slutlig allokering'!$B$2:$AJ$2,0),FALSE)/1,0)</f>
        <v>0</v>
      </c>
      <c r="M241" s="143">
        <f>IFERROR(VLOOKUP($B241,Miljö!$B$1:$S$477,MATCH(M$2,Miljö!$B$1:$X$1,0),FALSE)/1,0)-IFERROR(VLOOKUP($B241,'Slutlig allokering'!$B$2:$AC$462,MATCH(M$3,'Slutlig allokering'!$B$2:$AJ$2,0),FALSE)/1,0)</f>
        <v>0</v>
      </c>
      <c r="N241">
        <f>IFERROR(VLOOKUP($B241,Kraftvärmeprod!$B$1:$AH$479,MATCH(N$2,Kraftvärmeprod!$B$1:$AG$1,0),FALSE)/1,0)-IFERROR(VLOOKUP($B241,'Slutlig allokering'!$B$2:$AC$462,MATCH(N$3,'Slutlig allokering'!$B$2:$AJ$2,0),FALSE)/1,0)</f>
        <v>0</v>
      </c>
      <c r="O241">
        <f>IFERROR(VLOOKUP($B241,Kraftvärmeprod!$B$1:$AH$479,MATCH(O$2,Kraftvärmeprod!$B$1:$AG$1,0),FALSE)/1,0)-IFERROR(VLOOKUP($B241,'Slutlig allokering'!$B$2:$AC$462,MATCH(O$3,'Slutlig allokering'!$B$2:$AJ$2,0),FALSE)/1,0)</f>
        <v>0</v>
      </c>
      <c r="P241">
        <f>IFERROR(VLOOKUP($B241,Kraftvärmeprod!$B$1:$AH$479,MATCH(P$2,Kraftvärmeprod!$B$1:$AG$1,0),FALSE)/1,0)-IFERROR(VLOOKUP($B241,'Slutlig allokering'!$B$2:$AC$462,MATCH(P$3,'Slutlig allokering'!$B$2:$AJ$2,0),FALSE)/1,0)</f>
        <v>0</v>
      </c>
      <c r="Q241">
        <f>IFERROR(VLOOKUP($B241,Kraftvärmeprod!$B$1:$AH$479,MATCH(Q$2,Kraftvärmeprod!$B$1:$AG$1,0),FALSE)/1,0)-IFERROR(VLOOKUP($B241,'Slutlig allokering'!$B$2:$AC$462,MATCH(Q$3,'Slutlig allokering'!$B$2:$AJ$2,0),FALSE)/1,0)</f>
        <v>0</v>
      </c>
      <c r="R241">
        <f>IFERROR(VLOOKUP($B241,Kraftvärmeprod!$B$1:$AH$479,MATCH(R$2,Kraftvärmeprod!$B$1:$AG$1,0),FALSE)/1,0)-IFERROR(VLOOKUP($B241,'Slutlig allokering'!$B$2:$AC$462,MATCH(R$3,'Slutlig allokering'!$B$2:$AJ$2,0),FALSE)/1,0)</f>
        <v>0</v>
      </c>
      <c r="S241">
        <f>IFERROR(VLOOKUP($B241,Kraftvärmeprod!$B$1:$AH$479,MATCH(S$2,Kraftvärmeprod!$B$1:$AG$1,0),FALSE)/1,0)-IFERROR(VLOOKUP($B241,'Slutlig allokering'!$B$2:$AC$462,MATCH(S$3,'Slutlig allokering'!$B$2:$AJ$2,0),FALSE)/1,0)</f>
        <v>0</v>
      </c>
      <c r="T241">
        <f>IFERROR(VLOOKUP($B241,Kraftvärmeprod!$B$1:$AH$479,MATCH(T$2,Kraftvärmeprod!$B$1:$AG$1,0),FALSE)/1,0)-IFERROR(VLOOKUP($B241,'Slutlig allokering'!$B$2:$AC$462,MATCH(T$3,'Slutlig allokering'!$B$2:$AJ$2,0),FALSE)/1,0)</f>
        <v>0</v>
      </c>
      <c r="U241">
        <f>IFERROR(VLOOKUP($B241,Kraftvärmeprod!$B$1:$AH$479,MATCH(U$2,Kraftvärmeprod!$B$1:$AG$1,0),FALSE)/1,0)-IFERROR(VLOOKUP($B241,'Slutlig allokering'!$B$2:$AC$462,MATCH(U$3,'Slutlig allokering'!$B$2:$AJ$2,0),FALSE)/1,0)</f>
        <v>0</v>
      </c>
      <c r="V241">
        <f>IFERROR(VLOOKUP($B241,Kraftvärmeprod!$B$1:$AH$479,MATCH(V$2,Kraftvärmeprod!$B$1:$AG$1,0),FALSE)/1,0)-IFERROR(VLOOKUP($B241,'Slutlig allokering'!$B$2:$AC$462,MATCH(V$3,'Slutlig allokering'!$B$2:$AJ$2,0),FALSE)/1,0)</f>
        <v>0</v>
      </c>
      <c r="W241">
        <f>IFERROR(VLOOKUP($B241,Kraftvärmeprod!$B$1:$AH$479,MATCH(W$2,Kraftvärmeprod!$B$1:$AG$1,0),FALSE)/1,0)-IFERROR(VLOOKUP($B241,'Slutlig allokering'!$B$2:$AC$462,MATCH(W$3,'Slutlig allokering'!$B$2:$AJ$2,0),FALSE)/1,0)</f>
        <v>0</v>
      </c>
      <c r="X241">
        <f>IFERROR(VLOOKUP($B241,Kraftvärmeprod!$B$1:$AH$479,MATCH(X$2,Kraftvärmeprod!$B$1:$AG$1,0),FALSE)/1,0)-IFERROR(VLOOKUP($B241,'Slutlig allokering'!$B$2:$AC$462,MATCH(X$3,'Slutlig allokering'!$B$2:$AJ$2,0),FALSE)/1,0)</f>
        <v>0</v>
      </c>
      <c r="Y241">
        <f>IFERROR(VLOOKUP($B241,Kraftvärmeprod!$B$1:$AH$479,MATCH(Y$2,Kraftvärmeprod!$B$1:$AG$1,0),FALSE)/1,0)-IFERROR(VLOOKUP($B241,'Slutlig allokering'!$B$2:$AC$462,MATCH(Y$3,'Slutlig allokering'!$B$2:$AJ$2,0),FALSE)/1,0)</f>
        <v>0</v>
      </c>
      <c r="Z241">
        <f>IFERROR(VLOOKUP($B241,Kraftvärmeprod!$B$1:$AH$479,MATCH(Z$2,Kraftvärmeprod!$B$1:$AG$1,0),FALSE)/1,0)-IFERROR(VLOOKUP($B241,'Slutlig allokering'!$B$2:$AC$462,MATCH(Z$3,'Slutlig allokering'!$B$2:$AJ$2,0),FALSE)/1,0)</f>
        <v>0</v>
      </c>
      <c r="AA241">
        <f>IFERROR(VLOOKUP($B241,Kraftvärmeprod!$B$1:$AH$479,MATCH(AA$2,Kraftvärmeprod!$B$1:$AG$1,0),FALSE)/1,0)-IFERROR(VLOOKUP($B241,'Slutlig allokering'!$B$2:$AC$462,MATCH(AA$3,'Slutlig allokering'!$B$2:$AJ$2,0),FALSE)/1,0)</f>
        <v>0</v>
      </c>
      <c r="AB241">
        <f>IFERROR(VLOOKUP($B241,Kraftvärmeprod!$B$1:$AH$479,MATCH(AB$2,Kraftvärmeprod!$B$1:$AG$1,0),FALSE)/1,0)-IFERROR(VLOOKUP($B241,'Slutlig allokering'!$B$2:$AC$462,MATCH(AB$3,'Slutlig allokering'!$B$2:$AJ$2,0),FALSE)/1,0)</f>
        <v>0</v>
      </c>
      <c r="AE241">
        <f t="shared" si="6"/>
        <v>0</v>
      </c>
      <c r="AG241">
        <f>IFERROR(VLOOKUP(B241,'Slutlig allokering'!$B$2:$AJ$462,MATCH("Summa justerad allokerad tillförd energi (utan hjälpel och rökgaskondensering):",'Slutlig allokering'!$B$2:$AK$2,0),FALSE)/1,"")</f>
        <v>0</v>
      </c>
      <c r="AI241" s="55" t="str">
        <f>IFERROR(1-VLOOKUP(B241,'Slutlig allokering'!$B$2:$AJ$462,MATCH("Andel av bränsle i kvv som allokerats till värme, exklusive rökgaskondensering och hjälpel",'Slutlig allokering'!$B$2:$AK$2,0),FALSE),"")</f>
        <v/>
      </c>
      <c r="AK241" s="55" t="str">
        <f t="shared" si="7"/>
        <v/>
      </c>
    </row>
    <row r="242" spans="1:37" x14ac:dyDescent="0.35">
      <c r="A242" s="28" t="s">
        <v>323</v>
      </c>
      <c r="B242" s="28" t="s">
        <v>324</v>
      </c>
      <c r="C242">
        <f>IFERROR(VLOOKUP($B242,Kraftvärmeprod!$B$1:$AH$479,MATCH(C$3,Kraftvärmeprod!$B$1:$AG$1,0),FALSE)/1,"")</f>
        <v>84.5</v>
      </c>
      <c r="D242">
        <f>IFERROR(VLOOKUP($B242,Kraftvärmeprod!$B$1:$AH$479,MATCH(D$3,Kraftvärmeprod!$B$1:$AG$1,0),FALSE)/1,"")</f>
        <v>10.9</v>
      </c>
      <c r="E242">
        <f>IFERROR(VLOOKUP($B242,Kraftvärmeprod!$B$1:$AH$479,MATCH(E$2,Kraftvärmeprod!$B$1:$AG$1,0),FALSE)/1,0)-IFERROR(VLOOKUP($B242,'Slutlig allokering'!$B$2:$AC$462,MATCH(E$3,'Slutlig allokering'!$B$2:$AJ$2,0),FALSE)/1,0)</f>
        <v>0</v>
      </c>
      <c r="F242">
        <f>IFERROR(VLOOKUP($B242,Kraftvärmeprod!$B$1:$AH$479,MATCH(F$2,Kraftvärmeprod!$B$1:$AG$1,0),FALSE)/1,0)-IFERROR(VLOOKUP($B242,'Slutlig allokering'!$B$2:$AC$462,MATCH(F$3,'Slutlig allokering'!$B$2:$AJ$2,0),FALSE)/1,0)</f>
        <v>0</v>
      </c>
      <c r="G242">
        <f>IFERROR(VLOOKUP($B242,Kraftvärmeprod!$B$1:$AH$479,MATCH(G$2,Kraftvärmeprod!$B$1:$AG$1,0),FALSE)/1,0)-IFERROR(VLOOKUP($B242,'Slutlig allokering'!$B$2:$AC$462,MATCH(G$3,'Slutlig allokering'!$B$2:$AJ$2,0),FALSE)/1,0)</f>
        <v>3.6480999999999995</v>
      </c>
      <c r="H242">
        <f>IFERROR(VLOOKUP($B242,Kraftvärmeprod!$B$1:$AH$479,MATCH(H$2,Kraftvärmeprod!$B$1:$AG$1,0),FALSE)/1,0)-IFERROR(VLOOKUP($B242,'Slutlig allokering'!$B$2:$AC$462,MATCH(H$3,'Slutlig allokering'!$B$2:$AJ$2,0),FALSE)/1,0)</f>
        <v>0</v>
      </c>
      <c r="I242">
        <f>IFERROR(VLOOKUP($B242,Kraftvärmeprod!$B$1:$AH$479,MATCH(I$2,Kraftvärmeprod!$B$1:$AG$1,0),FALSE)/1,0)-IFERROR(VLOOKUP($B242,'Slutlig allokering'!$B$2:$AC$462,MATCH(I$3,'Slutlig allokering'!$B$2:$AJ$2,0),FALSE)/1,0)</f>
        <v>0</v>
      </c>
      <c r="J242">
        <f>IFERROR(VLOOKUP($B242,Kraftvärmeprod!$B$1:$AH$479,MATCH(J$2,Kraftvärmeprod!$B$1:$AG$1,0),FALSE)/1,0)-IFERROR(VLOOKUP($B242,'Slutlig allokering'!$B$2:$AC$462,MATCH(J$3,'Slutlig allokering'!$B$2:$AJ$2,0),FALSE)/1,0)</f>
        <v>0</v>
      </c>
      <c r="K242">
        <f>IFERROR(VLOOKUP($B242,Kraftvärmeprod!$B$1:$AH$479,MATCH(K$2,Kraftvärmeprod!$B$1:$AG$1,0),FALSE)/1,0)-IFERROR(VLOOKUP($B242,'Slutlig allokering'!$B$2:$AC$462,MATCH(K$3,'Slutlig allokering'!$B$2:$AJ$2,0),FALSE)/1,0)</f>
        <v>0</v>
      </c>
      <c r="L242">
        <f>IFERROR(VLOOKUP($B242,Kraftvärmeprod!$B$1:$AH$479,MATCH(L$2,Kraftvärmeprod!$B$1:$AG$1,0),FALSE)/1,0)-IFERROR(VLOOKUP($B242,'Slutlig allokering'!$B$2:$AC$462,MATCH(L$3,'Slutlig allokering'!$B$2:$AJ$2,0),FALSE)/1,0)</f>
        <v>12.579500000000003</v>
      </c>
      <c r="M242" s="143">
        <f>IFERROR(VLOOKUP($B242,Miljö!$B$1:$S$477,MATCH(M$2,Miljö!$B$1:$X$1,0),FALSE)/1,0)-IFERROR(VLOOKUP($B242,'Slutlig allokering'!$B$2:$AC$462,MATCH(M$3,'Slutlig allokering'!$B$2:$AJ$2,0),FALSE)/1,0)</f>
        <v>0.72961000000000009</v>
      </c>
      <c r="N242">
        <f>IFERROR(VLOOKUP($B242,Kraftvärmeprod!$B$1:$AH$479,MATCH(N$2,Kraftvärmeprod!$B$1:$AG$1,0),FALSE)/1,0)-IFERROR(VLOOKUP($B242,'Slutlig allokering'!$B$2:$AC$462,MATCH(N$3,'Slutlig allokering'!$B$2:$AJ$2,0),FALSE)/1,0)</f>
        <v>0</v>
      </c>
      <c r="O242">
        <f>IFERROR(VLOOKUP($B242,Kraftvärmeprod!$B$1:$AH$479,MATCH(O$2,Kraftvärmeprod!$B$1:$AG$1,0),FALSE)/1,0)-IFERROR(VLOOKUP($B242,'Slutlig allokering'!$B$2:$AC$462,MATCH(O$3,'Slutlig allokering'!$B$2:$AJ$2,0),FALSE)/1,0)</f>
        <v>0</v>
      </c>
      <c r="P242">
        <f>IFERROR(VLOOKUP($B242,Kraftvärmeprod!$B$1:$AH$479,MATCH(P$2,Kraftvärmeprod!$B$1:$AG$1,0),FALSE)/1,0)-IFERROR(VLOOKUP($B242,'Slutlig allokering'!$B$2:$AC$462,MATCH(P$3,'Slutlig allokering'!$B$2:$AJ$2,0),FALSE)/1,0)</f>
        <v>0</v>
      </c>
      <c r="Q242">
        <f>IFERROR(VLOOKUP($B242,Kraftvärmeprod!$B$1:$AH$479,MATCH(Q$2,Kraftvärmeprod!$B$1:$AG$1,0),FALSE)/1,0)-IFERROR(VLOOKUP($B242,'Slutlig allokering'!$B$2:$AC$462,MATCH(Q$3,'Slutlig allokering'!$B$2:$AJ$2,0),FALSE)/1,0)</f>
        <v>0</v>
      </c>
      <c r="R242">
        <f>IFERROR(VLOOKUP($B242,Kraftvärmeprod!$B$1:$AH$479,MATCH(R$2,Kraftvärmeprod!$B$1:$AG$1,0),FALSE)/1,0)-IFERROR(VLOOKUP($B242,'Slutlig allokering'!$B$2:$AC$462,MATCH(R$3,'Slutlig allokering'!$B$2:$AJ$2,0),FALSE)/1,0)</f>
        <v>8.2521999999999984</v>
      </c>
      <c r="S242">
        <f>IFERROR(VLOOKUP($B242,Kraftvärmeprod!$B$1:$AH$479,MATCH(S$2,Kraftvärmeprod!$B$1:$AG$1,0),FALSE)/1,0)-IFERROR(VLOOKUP($B242,'Slutlig allokering'!$B$2:$AC$462,MATCH(S$3,'Slutlig allokering'!$B$2:$AJ$2,0),FALSE)/1,0)</f>
        <v>0</v>
      </c>
      <c r="T242">
        <f>IFERROR(VLOOKUP($B242,Kraftvärmeprod!$B$1:$AH$479,MATCH(T$2,Kraftvärmeprod!$B$1:$AG$1,0),FALSE)/1,0)-IFERROR(VLOOKUP($B242,'Slutlig allokering'!$B$2:$AC$462,MATCH(T$3,'Slutlig allokering'!$B$2:$AJ$2,0),FALSE)/1,0)</f>
        <v>0</v>
      </c>
      <c r="U242">
        <f>IFERROR(VLOOKUP($B242,Kraftvärmeprod!$B$1:$AH$479,MATCH(U$2,Kraftvärmeprod!$B$1:$AG$1,0),FALSE)/1,0)-IFERROR(VLOOKUP($B242,'Slutlig allokering'!$B$2:$AC$462,MATCH(U$3,'Slutlig allokering'!$B$2:$AJ$2,0),FALSE)/1,0)</f>
        <v>0</v>
      </c>
      <c r="V242">
        <f>IFERROR(VLOOKUP($B242,Kraftvärmeprod!$B$1:$AH$479,MATCH(V$2,Kraftvärmeprod!$B$1:$AG$1,0),FALSE)/1,0)-IFERROR(VLOOKUP($B242,'Slutlig allokering'!$B$2:$AC$462,MATCH(V$3,'Slutlig allokering'!$B$2:$AJ$2,0),FALSE)/1,0)</f>
        <v>0</v>
      </c>
      <c r="W242">
        <f>IFERROR(VLOOKUP($B242,Kraftvärmeprod!$B$1:$AH$479,MATCH(W$2,Kraftvärmeprod!$B$1:$AG$1,0),FALSE)/1,0)-IFERROR(VLOOKUP($B242,'Slutlig allokering'!$B$2:$AC$462,MATCH(W$3,'Slutlig allokering'!$B$2:$AJ$2,0),FALSE)/1,0)</f>
        <v>0</v>
      </c>
      <c r="X242">
        <f>IFERROR(VLOOKUP($B242,Kraftvärmeprod!$B$1:$AH$479,MATCH(X$2,Kraftvärmeprod!$B$1:$AG$1,0),FALSE)/1,0)-IFERROR(VLOOKUP($B242,'Slutlig allokering'!$B$2:$AC$462,MATCH(X$3,'Slutlig allokering'!$B$2:$AJ$2,0),FALSE)/1,0)</f>
        <v>0</v>
      </c>
      <c r="Y242">
        <f>IFERROR(VLOOKUP($B242,Kraftvärmeprod!$B$1:$AH$479,MATCH(Y$2,Kraftvärmeprod!$B$1:$AG$1,0),FALSE)/1,0)-IFERROR(VLOOKUP($B242,'Slutlig allokering'!$B$2:$AC$462,MATCH(Y$3,'Slutlig allokering'!$B$2:$AJ$2,0),FALSE)/1,0)</f>
        <v>0</v>
      </c>
      <c r="Z242">
        <f>IFERROR(VLOOKUP($B242,Kraftvärmeprod!$B$1:$AH$479,MATCH(Z$2,Kraftvärmeprod!$B$1:$AG$1,0),FALSE)/1,0)-IFERROR(VLOOKUP($B242,'Slutlig allokering'!$B$2:$AC$462,MATCH(Z$3,'Slutlig allokering'!$B$2:$AJ$2,0),FALSE)/1,0)</f>
        <v>0</v>
      </c>
      <c r="AA242">
        <f>IFERROR(VLOOKUP($B242,Kraftvärmeprod!$B$1:$AH$479,MATCH(AA$2,Kraftvärmeprod!$B$1:$AG$1,0),FALSE)/1,0)-IFERROR(VLOOKUP($B242,'Slutlig allokering'!$B$2:$AC$462,MATCH(AA$3,'Slutlig allokering'!$B$2:$AJ$2,0),FALSE)/1,0)</f>
        <v>0</v>
      </c>
      <c r="AB242">
        <f>IFERROR(VLOOKUP($B242,Kraftvärmeprod!$B$1:$AH$479,MATCH(AB$2,Kraftvärmeprod!$B$1:$AG$1,0),FALSE)/1,0)-IFERROR(VLOOKUP($B242,'Slutlig allokering'!$B$2:$AC$462,MATCH(AB$3,'Slutlig allokering'!$B$2:$AJ$2,0),FALSE)/1,0)</f>
        <v>0</v>
      </c>
      <c r="AE242">
        <f t="shared" si="6"/>
        <v>24.479800000000001</v>
      </c>
      <c r="AG242">
        <f>IFERROR(VLOOKUP(B242,'Slutlig allokering'!$B$2:$AJ$462,MATCH("Summa justerad allokerad tillförd energi (utan hjälpel och rökgaskondensering):",'Slutlig allokering'!$B$2:$AK$2,0),FALSE)/1,"")</f>
        <v>72.820199999999986</v>
      </c>
      <c r="AI242" s="55">
        <f>IFERROR(1-VLOOKUP(B242,'Slutlig allokering'!$B$2:$AJ$462,MATCH("Andel av bränsle i kvv som allokerats till värme, exklusive rökgaskondensering och hjälpel",'Slutlig allokering'!$B$2:$AK$2,0),FALSE),"")</f>
        <v>0.25159095580678326</v>
      </c>
      <c r="AK242" s="55">
        <f t="shared" si="7"/>
        <v>0.2515909558067832</v>
      </c>
    </row>
    <row r="243" spans="1:37" x14ac:dyDescent="0.35">
      <c r="A243" s="28" t="s">
        <v>323</v>
      </c>
      <c r="B243" s="28" t="s">
        <v>325</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allokering'!$B$2:$AC$462,MATCH(E$3,'Slutlig allokering'!$B$2:$AJ$2,0),FALSE)/1,0)</f>
        <v>0</v>
      </c>
      <c r="F243">
        <f>IFERROR(VLOOKUP($B243,Kraftvärmeprod!$B$1:$AH$479,MATCH(F$2,Kraftvärmeprod!$B$1:$AG$1,0),FALSE)/1,0)-IFERROR(VLOOKUP($B243,'Slutlig allokering'!$B$2:$AC$462,MATCH(F$3,'Slutlig allokering'!$B$2:$AJ$2,0),FALSE)/1,0)</f>
        <v>0</v>
      </c>
      <c r="G243">
        <f>IFERROR(VLOOKUP($B243,Kraftvärmeprod!$B$1:$AH$479,MATCH(G$2,Kraftvärmeprod!$B$1:$AG$1,0),FALSE)/1,0)-IFERROR(VLOOKUP($B243,'Slutlig allokering'!$B$2:$AC$462,MATCH(G$3,'Slutlig allokering'!$B$2:$AJ$2,0),FALSE)/1,0)</f>
        <v>0</v>
      </c>
      <c r="H243">
        <f>IFERROR(VLOOKUP($B243,Kraftvärmeprod!$B$1:$AH$479,MATCH(H$2,Kraftvärmeprod!$B$1:$AG$1,0),FALSE)/1,0)-IFERROR(VLOOKUP($B243,'Slutlig allokering'!$B$2:$AC$462,MATCH(H$3,'Slutlig allokering'!$B$2:$AJ$2,0),FALSE)/1,0)</f>
        <v>0</v>
      </c>
      <c r="I243">
        <f>IFERROR(VLOOKUP($B243,Kraftvärmeprod!$B$1:$AH$479,MATCH(I$2,Kraftvärmeprod!$B$1:$AG$1,0),FALSE)/1,0)-IFERROR(VLOOKUP($B243,'Slutlig allokering'!$B$2:$AC$462,MATCH(I$3,'Slutlig allokering'!$B$2:$AJ$2,0),FALSE)/1,0)</f>
        <v>0</v>
      </c>
      <c r="J243">
        <f>IFERROR(VLOOKUP($B243,Kraftvärmeprod!$B$1:$AH$479,MATCH(J$2,Kraftvärmeprod!$B$1:$AG$1,0),FALSE)/1,0)-IFERROR(VLOOKUP($B243,'Slutlig allokering'!$B$2:$AC$462,MATCH(J$3,'Slutlig allokering'!$B$2:$AJ$2,0),FALSE)/1,0)</f>
        <v>0</v>
      </c>
      <c r="K243">
        <f>IFERROR(VLOOKUP($B243,Kraftvärmeprod!$B$1:$AH$479,MATCH(K$2,Kraftvärmeprod!$B$1:$AG$1,0),FALSE)/1,0)-IFERROR(VLOOKUP($B243,'Slutlig allokering'!$B$2:$AC$462,MATCH(K$3,'Slutlig allokering'!$B$2:$AJ$2,0),FALSE)/1,0)</f>
        <v>0</v>
      </c>
      <c r="L243">
        <f>IFERROR(VLOOKUP($B243,Kraftvärmeprod!$B$1:$AH$479,MATCH(L$2,Kraftvärmeprod!$B$1:$AG$1,0),FALSE)/1,0)-IFERROR(VLOOKUP($B243,'Slutlig allokering'!$B$2:$AC$462,MATCH(L$3,'Slutlig allokering'!$B$2:$AJ$2,0),FALSE)/1,0)</f>
        <v>0</v>
      </c>
      <c r="M243" s="143">
        <f>IFERROR(VLOOKUP($B243,Miljö!$B$1:$S$477,MATCH(M$2,Miljö!$B$1:$X$1,0),FALSE)/1,0)-IFERROR(VLOOKUP($B243,'Slutlig allokering'!$B$2:$AC$462,MATCH(M$3,'Slutlig allokering'!$B$2:$AJ$2,0),FALSE)/1,0)</f>
        <v>0</v>
      </c>
      <c r="N243">
        <f>IFERROR(VLOOKUP($B243,Kraftvärmeprod!$B$1:$AH$479,MATCH(N$2,Kraftvärmeprod!$B$1:$AG$1,0),FALSE)/1,0)-IFERROR(VLOOKUP($B243,'Slutlig allokering'!$B$2:$AC$462,MATCH(N$3,'Slutlig allokering'!$B$2:$AJ$2,0),FALSE)/1,0)</f>
        <v>0</v>
      </c>
      <c r="O243">
        <f>IFERROR(VLOOKUP($B243,Kraftvärmeprod!$B$1:$AH$479,MATCH(O$2,Kraftvärmeprod!$B$1:$AG$1,0),FALSE)/1,0)-IFERROR(VLOOKUP($B243,'Slutlig allokering'!$B$2:$AC$462,MATCH(O$3,'Slutlig allokering'!$B$2:$AJ$2,0),FALSE)/1,0)</f>
        <v>0</v>
      </c>
      <c r="P243">
        <f>IFERROR(VLOOKUP($B243,Kraftvärmeprod!$B$1:$AH$479,MATCH(P$2,Kraftvärmeprod!$B$1:$AG$1,0),FALSE)/1,0)-IFERROR(VLOOKUP($B243,'Slutlig allokering'!$B$2:$AC$462,MATCH(P$3,'Slutlig allokering'!$B$2:$AJ$2,0),FALSE)/1,0)</f>
        <v>0</v>
      </c>
      <c r="Q243">
        <f>IFERROR(VLOOKUP($B243,Kraftvärmeprod!$B$1:$AH$479,MATCH(Q$2,Kraftvärmeprod!$B$1:$AG$1,0),FALSE)/1,0)-IFERROR(VLOOKUP($B243,'Slutlig allokering'!$B$2:$AC$462,MATCH(Q$3,'Slutlig allokering'!$B$2:$AJ$2,0),FALSE)/1,0)</f>
        <v>0</v>
      </c>
      <c r="R243">
        <f>IFERROR(VLOOKUP($B243,Kraftvärmeprod!$B$1:$AH$479,MATCH(R$2,Kraftvärmeprod!$B$1:$AG$1,0),FALSE)/1,0)-IFERROR(VLOOKUP($B243,'Slutlig allokering'!$B$2:$AC$462,MATCH(R$3,'Slutlig allokering'!$B$2:$AJ$2,0),FALSE)/1,0)</f>
        <v>0</v>
      </c>
      <c r="S243">
        <f>IFERROR(VLOOKUP($B243,Kraftvärmeprod!$B$1:$AH$479,MATCH(S$2,Kraftvärmeprod!$B$1:$AG$1,0),FALSE)/1,0)-IFERROR(VLOOKUP($B243,'Slutlig allokering'!$B$2:$AC$462,MATCH(S$3,'Slutlig allokering'!$B$2:$AJ$2,0),FALSE)/1,0)</f>
        <v>0</v>
      </c>
      <c r="T243">
        <f>IFERROR(VLOOKUP($B243,Kraftvärmeprod!$B$1:$AH$479,MATCH(T$2,Kraftvärmeprod!$B$1:$AG$1,0),FALSE)/1,0)-IFERROR(VLOOKUP($B243,'Slutlig allokering'!$B$2:$AC$462,MATCH(T$3,'Slutlig allokering'!$B$2:$AJ$2,0),FALSE)/1,0)</f>
        <v>0</v>
      </c>
      <c r="U243">
        <f>IFERROR(VLOOKUP($B243,Kraftvärmeprod!$B$1:$AH$479,MATCH(U$2,Kraftvärmeprod!$B$1:$AG$1,0),FALSE)/1,0)-IFERROR(VLOOKUP($B243,'Slutlig allokering'!$B$2:$AC$462,MATCH(U$3,'Slutlig allokering'!$B$2:$AJ$2,0),FALSE)/1,0)</f>
        <v>0</v>
      </c>
      <c r="V243">
        <f>IFERROR(VLOOKUP($B243,Kraftvärmeprod!$B$1:$AH$479,MATCH(V$2,Kraftvärmeprod!$B$1:$AG$1,0),FALSE)/1,0)-IFERROR(VLOOKUP($B243,'Slutlig allokering'!$B$2:$AC$462,MATCH(V$3,'Slutlig allokering'!$B$2:$AJ$2,0),FALSE)/1,0)</f>
        <v>0</v>
      </c>
      <c r="W243">
        <f>IFERROR(VLOOKUP($B243,Kraftvärmeprod!$B$1:$AH$479,MATCH(W$2,Kraftvärmeprod!$B$1:$AG$1,0),FALSE)/1,0)-IFERROR(VLOOKUP($B243,'Slutlig allokering'!$B$2:$AC$462,MATCH(W$3,'Slutlig allokering'!$B$2:$AJ$2,0),FALSE)/1,0)</f>
        <v>0</v>
      </c>
      <c r="X243">
        <f>IFERROR(VLOOKUP($B243,Kraftvärmeprod!$B$1:$AH$479,MATCH(X$2,Kraftvärmeprod!$B$1:$AG$1,0),FALSE)/1,0)-IFERROR(VLOOKUP($B243,'Slutlig allokering'!$B$2:$AC$462,MATCH(X$3,'Slutlig allokering'!$B$2:$AJ$2,0),FALSE)/1,0)</f>
        <v>0</v>
      </c>
      <c r="Y243">
        <f>IFERROR(VLOOKUP($B243,Kraftvärmeprod!$B$1:$AH$479,MATCH(Y$2,Kraftvärmeprod!$B$1:$AG$1,0),FALSE)/1,0)-IFERROR(VLOOKUP($B243,'Slutlig allokering'!$B$2:$AC$462,MATCH(Y$3,'Slutlig allokering'!$B$2:$AJ$2,0),FALSE)/1,0)</f>
        <v>0</v>
      </c>
      <c r="Z243">
        <f>IFERROR(VLOOKUP($B243,Kraftvärmeprod!$B$1:$AH$479,MATCH(Z$2,Kraftvärmeprod!$B$1:$AG$1,0),FALSE)/1,0)-IFERROR(VLOOKUP($B243,'Slutlig allokering'!$B$2:$AC$462,MATCH(Z$3,'Slutlig allokering'!$B$2:$AJ$2,0),FALSE)/1,0)</f>
        <v>0</v>
      </c>
      <c r="AA243">
        <f>IFERROR(VLOOKUP($B243,Kraftvärmeprod!$B$1:$AH$479,MATCH(AA$2,Kraftvärmeprod!$B$1:$AG$1,0),FALSE)/1,0)-IFERROR(VLOOKUP($B243,'Slutlig allokering'!$B$2:$AC$462,MATCH(AA$3,'Slutlig allokering'!$B$2:$AJ$2,0),FALSE)/1,0)</f>
        <v>0</v>
      </c>
      <c r="AB243">
        <f>IFERROR(VLOOKUP($B243,Kraftvärmeprod!$B$1:$AH$479,MATCH(AB$2,Kraftvärmeprod!$B$1:$AG$1,0),FALSE)/1,0)-IFERROR(VLOOKUP($B243,'Slutlig allokering'!$B$2:$AC$462,MATCH(AB$3,'Slutlig allokering'!$B$2:$AJ$2,0),FALSE)/1,0)</f>
        <v>0</v>
      </c>
      <c r="AE243">
        <f t="shared" si="6"/>
        <v>0</v>
      </c>
      <c r="AG243">
        <f>IFERROR(VLOOKUP(B243,'Slutlig allokering'!$B$2:$AJ$462,MATCH("Summa justerad allokerad tillförd energi (utan hjälpel och rökgaskondensering):",'Slutlig allokering'!$B$2:$AK$2,0),FALSE)/1,"")</f>
        <v>0</v>
      </c>
      <c r="AI243" s="55" t="str">
        <f>IFERROR(1-VLOOKUP(B243,'Slutlig allokering'!$B$2:$AJ$462,MATCH("Andel av bränsle i kvv som allokerats till värme, exklusive rökgaskondensering och hjälpel",'Slutlig allokering'!$B$2:$AK$2,0),FALSE),"")</f>
        <v/>
      </c>
      <c r="AK243" s="55" t="str">
        <f t="shared" si="7"/>
        <v/>
      </c>
    </row>
    <row r="244" spans="1:37" x14ac:dyDescent="0.35">
      <c r="A244" s="28" t="s">
        <v>323</v>
      </c>
      <c r="B244" s="28" t="s">
        <v>326</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allokering'!$B$2:$AC$462,MATCH(E$3,'Slutlig allokering'!$B$2:$AJ$2,0),FALSE)/1,0)</f>
        <v>0</v>
      </c>
      <c r="F244">
        <f>IFERROR(VLOOKUP($B244,Kraftvärmeprod!$B$1:$AH$479,MATCH(F$2,Kraftvärmeprod!$B$1:$AG$1,0),FALSE)/1,0)-IFERROR(VLOOKUP($B244,'Slutlig allokering'!$B$2:$AC$462,MATCH(F$3,'Slutlig allokering'!$B$2:$AJ$2,0),FALSE)/1,0)</f>
        <v>0</v>
      </c>
      <c r="G244">
        <f>IFERROR(VLOOKUP($B244,Kraftvärmeprod!$B$1:$AH$479,MATCH(G$2,Kraftvärmeprod!$B$1:$AG$1,0),FALSE)/1,0)-IFERROR(VLOOKUP($B244,'Slutlig allokering'!$B$2:$AC$462,MATCH(G$3,'Slutlig allokering'!$B$2:$AJ$2,0),FALSE)/1,0)</f>
        <v>0</v>
      </c>
      <c r="H244">
        <f>IFERROR(VLOOKUP($B244,Kraftvärmeprod!$B$1:$AH$479,MATCH(H$2,Kraftvärmeprod!$B$1:$AG$1,0),FALSE)/1,0)-IFERROR(VLOOKUP($B244,'Slutlig allokering'!$B$2:$AC$462,MATCH(H$3,'Slutlig allokering'!$B$2:$AJ$2,0),FALSE)/1,0)</f>
        <v>0</v>
      </c>
      <c r="I244">
        <f>IFERROR(VLOOKUP($B244,Kraftvärmeprod!$B$1:$AH$479,MATCH(I$2,Kraftvärmeprod!$B$1:$AG$1,0),FALSE)/1,0)-IFERROR(VLOOKUP($B244,'Slutlig allokering'!$B$2:$AC$462,MATCH(I$3,'Slutlig allokering'!$B$2:$AJ$2,0),FALSE)/1,0)</f>
        <v>0</v>
      </c>
      <c r="J244">
        <f>IFERROR(VLOOKUP($B244,Kraftvärmeprod!$B$1:$AH$479,MATCH(J$2,Kraftvärmeprod!$B$1:$AG$1,0),FALSE)/1,0)-IFERROR(VLOOKUP($B244,'Slutlig allokering'!$B$2:$AC$462,MATCH(J$3,'Slutlig allokering'!$B$2:$AJ$2,0),FALSE)/1,0)</f>
        <v>0</v>
      </c>
      <c r="K244">
        <f>IFERROR(VLOOKUP($B244,Kraftvärmeprod!$B$1:$AH$479,MATCH(K$2,Kraftvärmeprod!$B$1:$AG$1,0),FALSE)/1,0)-IFERROR(VLOOKUP($B244,'Slutlig allokering'!$B$2:$AC$462,MATCH(K$3,'Slutlig allokering'!$B$2:$AJ$2,0),FALSE)/1,0)</f>
        <v>0</v>
      </c>
      <c r="L244">
        <f>IFERROR(VLOOKUP($B244,Kraftvärmeprod!$B$1:$AH$479,MATCH(L$2,Kraftvärmeprod!$B$1:$AG$1,0),FALSE)/1,0)-IFERROR(VLOOKUP($B244,'Slutlig allokering'!$B$2:$AC$462,MATCH(L$3,'Slutlig allokering'!$B$2:$AJ$2,0),FALSE)/1,0)</f>
        <v>0</v>
      </c>
      <c r="M244" s="143">
        <f>IFERROR(VLOOKUP($B244,Miljö!$B$1:$S$477,MATCH(M$2,Miljö!$B$1:$X$1,0),FALSE)/1,0)-IFERROR(VLOOKUP($B244,'Slutlig allokering'!$B$2:$AC$462,MATCH(M$3,'Slutlig allokering'!$B$2:$AJ$2,0),FALSE)/1,0)</f>
        <v>0</v>
      </c>
      <c r="N244">
        <f>IFERROR(VLOOKUP($B244,Kraftvärmeprod!$B$1:$AH$479,MATCH(N$2,Kraftvärmeprod!$B$1:$AG$1,0),FALSE)/1,0)-IFERROR(VLOOKUP($B244,'Slutlig allokering'!$B$2:$AC$462,MATCH(N$3,'Slutlig allokering'!$B$2:$AJ$2,0),FALSE)/1,0)</f>
        <v>0</v>
      </c>
      <c r="O244">
        <f>IFERROR(VLOOKUP($B244,Kraftvärmeprod!$B$1:$AH$479,MATCH(O$2,Kraftvärmeprod!$B$1:$AG$1,0),FALSE)/1,0)-IFERROR(VLOOKUP($B244,'Slutlig allokering'!$B$2:$AC$462,MATCH(O$3,'Slutlig allokering'!$B$2:$AJ$2,0),FALSE)/1,0)</f>
        <v>0</v>
      </c>
      <c r="P244">
        <f>IFERROR(VLOOKUP($B244,Kraftvärmeprod!$B$1:$AH$479,MATCH(P$2,Kraftvärmeprod!$B$1:$AG$1,0),FALSE)/1,0)-IFERROR(VLOOKUP($B244,'Slutlig allokering'!$B$2:$AC$462,MATCH(P$3,'Slutlig allokering'!$B$2:$AJ$2,0),FALSE)/1,0)</f>
        <v>0</v>
      </c>
      <c r="Q244">
        <f>IFERROR(VLOOKUP($B244,Kraftvärmeprod!$B$1:$AH$479,MATCH(Q$2,Kraftvärmeprod!$B$1:$AG$1,0),FALSE)/1,0)-IFERROR(VLOOKUP($B244,'Slutlig allokering'!$B$2:$AC$462,MATCH(Q$3,'Slutlig allokering'!$B$2:$AJ$2,0),FALSE)/1,0)</f>
        <v>0</v>
      </c>
      <c r="R244">
        <f>IFERROR(VLOOKUP($B244,Kraftvärmeprod!$B$1:$AH$479,MATCH(R$2,Kraftvärmeprod!$B$1:$AG$1,0),FALSE)/1,0)-IFERROR(VLOOKUP($B244,'Slutlig allokering'!$B$2:$AC$462,MATCH(R$3,'Slutlig allokering'!$B$2:$AJ$2,0),FALSE)/1,0)</f>
        <v>0</v>
      </c>
      <c r="S244">
        <f>IFERROR(VLOOKUP($B244,Kraftvärmeprod!$B$1:$AH$479,MATCH(S$2,Kraftvärmeprod!$B$1:$AG$1,0),FALSE)/1,0)-IFERROR(VLOOKUP($B244,'Slutlig allokering'!$B$2:$AC$462,MATCH(S$3,'Slutlig allokering'!$B$2:$AJ$2,0),FALSE)/1,0)</f>
        <v>0</v>
      </c>
      <c r="T244">
        <f>IFERROR(VLOOKUP($B244,Kraftvärmeprod!$B$1:$AH$479,MATCH(T$2,Kraftvärmeprod!$B$1:$AG$1,0),FALSE)/1,0)-IFERROR(VLOOKUP($B244,'Slutlig allokering'!$B$2:$AC$462,MATCH(T$3,'Slutlig allokering'!$B$2:$AJ$2,0),FALSE)/1,0)</f>
        <v>0</v>
      </c>
      <c r="U244">
        <f>IFERROR(VLOOKUP($B244,Kraftvärmeprod!$B$1:$AH$479,MATCH(U$2,Kraftvärmeprod!$B$1:$AG$1,0),FALSE)/1,0)-IFERROR(VLOOKUP($B244,'Slutlig allokering'!$B$2:$AC$462,MATCH(U$3,'Slutlig allokering'!$B$2:$AJ$2,0),FALSE)/1,0)</f>
        <v>0</v>
      </c>
      <c r="V244">
        <f>IFERROR(VLOOKUP($B244,Kraftvärmeprod!$B$1:$AH$479,MATCH(V$2,Kraftvärmeprod!$B$1:$AG$1,0),FALSE)/1,0)-IFERROR(VLOOKUP($B244,'Slutlig allokering'!$B$2:$AC$462,MATCH(V$3,'Slutlig allokering'!$B$2:$AJ$2,0),FALSE)/1,0)</f>
        <v>0</v>
      </c>
      <c r="W244">
        <f>IFERROR(VLOOKUP($B244,Kraftvärmeprod!$B$1:$AH$479,MATCH(W$2,Kraftvärmeprod!$B$1:$AG$1,0),FALSE)/1,0)-IFERROR(VLOOKUP($B244,'Slutlig allokering'!$B$2:$AC$462,MATCH(W$3,'Slutlig allokering'!$B$2:$AJ$2,0),FALSE)/1,0)</f>
        <v>0</v>
      </c>
      <c r="X244">
        <f>IFERROR(VLOOKUP($B244,Kraftvärmeprod!$B$1:$AH$479,MATCH(X$2,Kraftvärmeprod!$B$1:$AG$1,0),FALSE)/1,0)-IFERROR(VLOOKUP($B244,'Slutlig allokering'!$B$2:$AC$462,MATCH(X$3,'Slutlig allokering'!$B$2:$AJ$2,0),FALSE)/1,0)</f>
        <v>0</v>
      </c>
      <c r="Y244">
        <f>IFERROR(VLOOKUP($B244,Kraftvärmeprod!$B$1:$AH$479,MATCH(Y$2,Kraftvärmeprod!$B$1:$AG$1,0),FALSE)/1,0)-IFERROR(VLOOKUP($B244,'Slutlig allokering'!$B$2:$AC$462,MATCH(Y$3,'Slutlig allokering'!$B$2:$AJ$2,0),FALSE)/1,0)</f>
        <v>0</v>
      </c>
      <c r="Z244">
        <f>IFERROR(VLOOKUP($B244,Kraftvärmeprod!$B$1:$AH$479,MATCH(Z$2,Kraftvärmeprod!$B$1:$AG$1,0),FALSE)/1,0)-IFERROR(VLOOKUP($B244,'Slutlig allokering'!$B$2:$AC$462,MATCH(Z$3,'Slutlig allokering'!$B$2:$AJ$2,0),FALSE)/1,0)</f>
        <v>0</v>
      </c>
      <c r="AA244">
        <f>IFERROR(VLOOKUP($B244,Kraftvärmeprod!$B$1:$AH$479,MATCH(AA$2,Kraftvärmeprod!$B$1:$AG$1,0),FALSE)/1,0)-IFERROR(VLOOKUP($B244,'Slutlig allokering'!$B$2:$AC$462,MATCH(AA$3,'Slutlig allokering'!$B$2:$AJ$2,0),FALSE)/1,0)</f>
        <v>0</v>
      </c>
      <c r="AB244">
        <f>IFERROR(VLOOKUP($B244,Kraftvärmeprod!$B$1:$AH$479,MATCH(AB$2,Kraftvärmeprod!$B$1:$AG$1,0),FALSE)/1,0)-IFERROR(VLOOKUP($B244,'Slutlig allokering'!$B$2:$AC$462,MATCH(AB$3,'Slutlig allokering'!$B$2:$AJ$2,0),FALSE)/1,0)</f>
        <v>0</v>
      </c>
      <c r="AE244">
        <f t="shared" si="6"/>
        <v>0</v>
      </c>
      <c r="AG244">
        <f>IFERROR(VLOOKUP(B244,'Slutlig allokering'!$B$2:$AJ$462,MATCH("Summa justerad allokerad tillförd energi (utan hjälpel och rökgaskondensering):",'Slutlig allokering'!$B$2:$AK$2,0),FALSE)/1,"")</f>
        <v>0</v>
      </c>
      <c r="AI244" s="55" t="str">
        <f>IFERROR(1-VLOOKUP(B244,'Slutlig allokering'!$B$2:$AJ$462,MATCH("Andel av bränsle i kvv som allokerats till värme, exklusive rökgaskondensering och hjälpel",'Slutlig allokering'!$B$2:$AK$2,0),FALSE),"")</f>
        <v/>
      </c>
      <c r="AK244" s="55" t="str">
        <f t="shared" si="7"/>
        <v/>
      </c>
    </row>
    <row r="245" spans="1:37" x14ac:dyDescent="0.35">
      <c r="A245" s="28" t="s">
        <v>327</v>
      </c>
      <c r="B245" s="28" t="s">
        <v>328</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allokering'!$B$2:$AC$462,MATCH(E$3,'Slutlig allokering'!$B$2:$AJ$2,0),FALSE)/1,0)</f>
        <v>0</v>
      </c>
      <c r="F245">
        <f>IFERROR(VLOOKUP($B245,Kraftvärmeprod!$B$1:$AH$479,MATCH(F$2,Kraftvärmeprod!$B$1:$AG$1,0),FALSE)/1,0)-IFERROR(VLOOKUP($B245,'Slutlig allokering'!$B$2:$AC$462,MATCH(F$3,'Slutlig allokering'!$B$2:$AJ$2,0),FALSE)/1,0)</f>
        <v>0</v>
      </c>
      <c r="G245">
        <f>IFERROR(VLOOKUP($B245,Kraftvärmeprod!$B$1:$AH$479,MATCH(G$2,Kraftvärmeprod!$B$1:$AG$1,0),FALSE)/1,0)-IFERROR(VLOOKUP($B245,'Slutlig allokering'!$B$2:$AC$462,MATCH(G$3,'Slutlig allokering'!$B$2:$AJ$2,0),FALSE)/1,0)</f>
        <v>0</v>
      </c>
      <c r="H245">
        <f>IFERROR(VLOOKUP($B245,Kraftvärmeprod!$B$1:$AH$479,MATCH(H$2,Kraftvärmeprod!$B$1:$AG$1,0),FALSE)/1,0)-IFERROR(VLOOKUP($B245,'Slutlig allokering'!$B$2:$AC$462,MATCH(H$3,'Slutlig allokering'!$B$2:$AJ$2,0),FALSE)/1,0)</f>
        <v>0</v>
      </c>
      <c r="I245">
        <f>IFERROR(VLOOKUP($B245,Kraftvärmeprod!$B$1:$AH$479,MATCH(I$2,Kraftvärmeprod!$B$1:$AG$1,0),FALSE)/1,0)-IFERROR(VLOOKUP($B245,'Slutlig allokering'!$B$2:$AC$462,MATCH(I$3,'Slutlig allokering'!$B$2:$AJ$2,0),FALSE)/1,0)</f>
        <v>0</v>
      </c>
      <c r="J245">
        <f>IFERROR(VLOOKUP($B245,Kraftvärmeprod!$B$1:$AH$479,MATCH(J$2,Kraftvärmeprod!$B$1:$AG$1,0),FALSE)/1,0)-IFERROR(VLOOKUP($B245,'Slutlig allokering'!$B$2:$AC$462,MATCH(J$3,'Slutlig allokering'!$B$2:$AJ$2,0),FALSE)/1,0)</f>
        <v>0</v>
      </c>
      <c r="K245">
        <f>IFERROR(VLOOKUP($B245,Kraftvärmeprod!$B$1:$AH$479,MATCH(K$2,Kraftvärmeprod!$B$1:$AG$1,0),FALSE)/1,0)-IFERROR(VLOOKUP($B245,'Slutlig allokering'!$B$2:$AC$462,MATCH(K$3,'Slutlig allokering'!$B$2:$AJ$2,0),FALSE)/1,0)</f>
        <v>0</v>
      </c>
      <c r="L245">
        <f>IFERROR(VLOOKUP($B245,Kraftvärmeprod!$B$1:$AH$479,MATCH(L$2,Kraftvärmeprod!$B$1:$AG$1,0),FALSE)/1,0)-IFERROR(VLOOKUP($B245,'Slutlig allokering'!$B$2:$AC$462,MATCH(L$3,'Slutlig allokering'!$B$2:$AJ$2,0),FALSE)/1,0)</f>
        <v>0</v>
      </c>
      <c r="M245" s="143">
        <f>IFERROR(VLOOKUP($B245,Miljö!$B$1:$S$477,MATCH(M$2,Miljö!$B$1:$X$1,0),FALSE)/1,0)-IFERROR(VLOOKUP($B245,'Slutlig allokering'!$B$2:$AC$462,MATCH(M$3,'Slutlig allokering'!$B$2:$AJ$2,0),FALSE)/1,0)</f>
        <v>0</v>
      </c>
      <c r="N245">
        <f>IFERROR(VLOOKUP($B245,Kraftvärmeprod!$B$1:$AH$479,MATCH(N$2,Kraftvärmeprod!$B$1:$AG$1,0),FALSE)/1,0)-IFERROR(VLOOKUP($B245,'Slutlig allokering'!$B$2:$AC$462,MATCH(N$3,'Slutlig allokering'!$B$2:$AJ$2,0),FALSE)/1,0)</f>
        <v>0</v>
      </c>
      <c r="O245">
        <f>IFERROR(VLOOKUP($B245,Kraftvärmeprod!$B$1:$AH$479,MATCH(O$2,Kraftvärmeprod!$B$1:$AG$1,0),FALSE)/1,0)-IFERROR(VLOOKUP($B245,'Slutlig allokering'!$B$2:$AC$462,MATCH(O$3,'Slutlig allokering'!$B$2:$AJ$2,0),FALSE)/1,0)</f>
        <v>0</v>
      </c>
      <c r="P245">
        <f>IFERROR(VLOOKUP($B245,Kraftvärmeprod!$B$1:$AH$479,MATCH(P$2,Kraftvärmeprod!$B$1:$AG$1,0),FALSE)/1,0)-IFERROR(VLOOKUP($B245,'Slutlig allokering'!$B$2:$AC$462,MATCH(P$3,'Slutlig allokering'!$B$2:$AJ$2,0),FALSE)/1,0)</f>
        <v>0</v>
      </c>
      <c r="Q245">
        <f>IFERROR(VLOOKUP($B245,Kraftvärmeprod!$B$1:$AH$479,MATCH(Q$2,Kraftvärmeprod!$B$1:$AG$1,0),FALSE)/1,0)-IFERROR(VLOOKUP($B245,'Slutlig allokering'!$B$2:$AC$462,MATCH(Q$3,'Slutlig allokering'!$B$2:$AJ$2,0),FALSE)/1,0)</f>
        <v>0</v>
      </c>
      <c r="R245">
        <f>IFERROR(VLOOKUP($B245,Kraftvärmeprod!$B$1:$AH$479,MATCH(R$2,Kraftvärmeprod!$B$1:$AG$1,0),FALSE)/1,0)-IFERROR(VLOOKUP($B245,'Slutlig allokering'!$B$2:$AC$462,MATCH(R$3,'Slutlig allokering'!$B$2:$AJ$2,0),FALSE)/1,0)</f>
        <v>0</v>
      </c>
      <c r="S245">
        <f>IFERROR(VLOOKUP($B245,Kraftvärmeprod!$B$1:$AH$479,MATCH(S$2,Kraftvärmeprod!$B$1:$AG$1,0),FALSE)/1,0)-IFERROR(VLOOKUP($B245,'Slutlig allokering'!$B$2:$AC$462,MATCH(S$3,'Slutlig allokering'!$B$2:$AJ$2,0),FALSE)/1,0)</f>
        <v>0</v>
      </c>
      <c r="T245">
        <f>IFERROR(VLOOKUP($B245,Kraftvärmeprod!$B$1:$AH$479,MATCH(T$2,Kraftvärmeprod!$B$1:$AG$1,0),FALSE)/1,0)-IFERROR(VLOOKUP($B245,'Slutlig allokering'!$B$2:$AC$462,MATCH(T$3,'Slutlig allokering'!$B$2:$AJ$2,0),FALSE)/1,0)</f>
        <v>0</v>
      </c>
      <c r="U245">
        <f>IFERROR(VLOOKUP($B245,Kraftvärmeprod!$B$1:$AH$479,MATCH(U$2,Kraftvärmeprod!$B$1:$AG$1,0),FALSE)/1,0)-IFERROR(VLOOKUP($B245,'Slutlig allokering'!$B$2:$AC$462,MATCH(U$3,'Slutlig allokering'!$B$2:$AJ$2,0),FALSE)/1,0)</f>
        <v>0</v>
      </c>
      <c r="V245">
        <f>IFERROR(VLOOKUP($B245,Kraftvärmeprod!$B$1:$AH$479,MATCH(V$2,Kraftvärmeprod!$B$1:$AG$1,0),FALSE)/1,0)-IFERROR(VLOOKUP($B245,'Slutlig allokering'!$B$2:$AC$462,MATCH(V$3,'Slutlig allokering'!$B$2:$AJ$2,0),FALSE)/1,0)</f>
        <v>0</v>
      </c>
      <c r="W245">
        <f>IFERROR(VLOOKUP($B245,Kraftvärmeprod!$B$1:$AH$479,MATCH(W$2,Kraftvärmeprod!$B$1:$AG$1,0),FALSE)/1,0)-IFERROR(VLOOKUP($B245,'Slutlig allokering'!$B$2:$AC$462,MATCH(W$3,'Slutlig allokering'!$B$2:$AJ$2,0),FALSE)/1,0)</f>
        <v>0</v>
      </c>
      <c r="X245">
        <f>IFERROR(VLOOKUP($B245,Kraftvärmeprod!$B$1:$AH$479,MATCH(X$2,Kraftvärmeprod!$B$1:$AG$1,0),FALSE)/1,0)-IFERROR(VLOOKUP($B245,'Slutlig allokering'!$B$2:$AC$462,MATCH(X$3,'Slutlig allokering'!$B$2:$AJ$2,0),FALSE)/1,0)</f>
        <v>0</v>
      </c>
      <c r="Y245">
        <f>IFERROR(VLOOKUP($B245,Kraftvärmeprod!$B$1:$AH$479,MATCH(Y$2,Kraftvärmeprod!$B$1:$AG$1,0),FALSE)/1,0)-IFERROR(VLOOKUP($B245,'Slutlig allokering'!$B$2:$AC$462,MATCH(Y$3,'Slutlig allokering'!$B$2:$AJ$2,0),FALSE)/1,0)</f>
        <v>0</v>
      </c>
      <c r="Z245">
        <f>IFERROR(VLOOKUP($B245,Kraftvärmeprod!$B$1:$AH$479,MATCH(Z$2,Kraftvärmeprod!$B$1:$AG$1,0),FALSE)/1,0)-IFERROR(VLOOKUP($B245,'Slutlig allokering'!$B$2:$AC$462,MATCH(Z$3,'Slutlig allokering'!$B$2:$AJ$2,0),FALSE)/1,0)</f>
        <v>0</v>
      </c>
      <c r="AA245">
        <f>IFERROR(VLOOKUP($B245,Kraftvärmeprod!$B$1:$AH$479,MATCH(AA$2,Kraftvärmeprod!$B$1:$AG$1,0),FALSE)/1,0)-IFERROR(VLOOKUP($B245,'Slutlig allokering'!$B$2:$AC$462,MATCH(AA$3,'Slutlig allokering'!$B$2:$AJ$2,0),FALSE)/1,0)</f>
        <v>0</v>
      </c>
      <c r="AB245">
        <f>IFERROR(VLOOKUP($B245,Kraftvärmeprod!$B$1:$AH$479,MATCH(AB$2,Kraftvärmeprod!$B$1:$AG$1,0),FALSE)/1,0)-IFERROR(VLOOKUP($B245,'Slutlig allokering'!$B$2:$AC$462,MATCH(AB$3,'Slutlig allokering'!$B$2:$AJ$2,0),FALSE)/1,0)</f>
        <v>0</v>
      </c>
      <c r="AE245">
        <f t="shared" si="6"/>
        <v>0</v>
      </c>
      <c r="AG245">
        <f>IFERROR(VLOOKUP(B245,'Slutlig allokering'!$B$2:$AJ$462,MATCH("Summa justerad allokerad tillförd energi (utan hjälpel och rökgaskondensering):",'Slutlig allokering'!$B$2:$AK$2,0),FALSE)/1,"")</f>
        <v>0</v>
      </c>
      <c r="AI245" s="55" t="str">
        <f>IFERROR(1-VLOOKUP(B245,'Slutlig allokering'!$B$2:$AJ$462,MATCH("Andel av bränsle i kvv som allokerats till värme, exklusive rökgaskondensering och hjälpel",'Slutlig allokering'!$B$2:$AK$2,0),FALSE),"")</f>
        <v/>
      </c>
      <c r="AK245" s="55" t="str">
        <f t="shared" si="7"/>
        <v/>
      </c>
    </row>
    <row r="246" spans="1:37" x14ac:dyDescent="0.35">
      <c r="A246" s="28" t="s">
        <v>329</v>
      </c>
      <c r="B246" s="28" t="s">
        <v>330</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allokering'!$B$2:$AC$462,MATCH(E$3,'Slutlig allokering'!$B$2:$AJ$2,0),FALSE)/1,0)</f>
        <v>0</v>
      </c>
      <c r="F246">
        <f>IFERROR(VLOOKUP($B246,Kraftvärmeprod!$B$1:$AH$479,MATCH(F$2,Kraftvärmeprod!$B$1:$AG$1,0),FALSE)/1,0)-IFERROR(VLOOKUP($B246,'Slutlig allokering'!$B$2:$AC$462,MATCH(F$3,'Slutlig allokering'!$B$2:$AJ$2,0),FALSE)/1,0)</f>
        <v>0</v>
      </c>
      <c r="G246">
        <f>IFERROR(VLOOKUP($B246,Kraftvärmeprod!$B$1:$AH$479,MATCH(G$2,Kraftvärmeprod!$B$1:$AG$1,0),FALSE)/1,0)-IFERROR(VLOOKUP($B246,'Slutlig allokering'!$B$2:$AC$462,MATCH(G$3,'Slutlig allokering'!$B$2:$AJ$2,0),FALSE)/1,0)</f>
        <v>0</v>
      </c>
      <c r="H246">
        <f>IFERROR(VLOOKUP($B246,Kraftvärmeprod!$B$1:$AH$479,MATCH(H$2,Kraftvärmeprod!$B$1:$AG$1,0),FALSE)/1,0)-IFERROR(VLOOKUP($B246,'Slutlig allokering'!$B$2:$AC$462,MATCH(H$3,'Slutlig allokering'!$B$2:$AJ$2,0),FALSE)/1,0)</f>
        <v>0</v>
      </c>
      <c r="I246">
        <f>IFERROR(VLOOKUP($B246,Kraftvärmeprod!$B$1:$AH$479,MATCH(I$2,Kraftvärmeprod!$B$1:$AG$1,0),FALSE)/1,0)-IFERROR(VLOOKUP($B246,'Slutlig allokering'!$B$2:$AC$462,MATCH(I$3,'Slutlig allokering'!$B$2:$AJ$2,0),FALSE)/1,0)</f>
        <v>0</v>
      </c>
      <c r="J246">
        <f>IFERROR(VLOOKUP($B246,Kraftvärmeprod!$B$1:$AH$479,MATCH(J$2,Kraftvärmeprod!$B$1:$AG$1,0),FALSE)/1,0)-IFERROR(VLOOKUP($B246,'Slutlig allokering'!$B$2:$AC$462,MATCH(J$3,'Slutlig allokering'!$B$2:$AJ$2,0),FALSE)/1,0)</f>
        <v>0</v>
      </c>
      <c r="K246">
        <f>IFERROR(VLOOKUP($B246,Kraftvärmeprod!$B$1:$AH$479,MATCH(K$2,Kraftvärmeprod!$B$1:$AG$1,0),FALSE)/1,0)-IFERROR(VLOOKUP($B246,'Slutlig allokering'!$B$2:$AC$462,MATCH(K$3,'Slutlig allokering'!$B$2:$AJ$2,0),FALSE)/1,0)</f>
        <v>0</v>
      </c>
      <c r="L246">
        <f>IFERROR(VLOOKUP($B246,Kraftvärmeprod!$B$1:$AH$479,MATCH(L$2,Kraftvärmeprod!$B$1:$AG$1,0),FALSE)/1,0)-IFERROR(VLOOKUP($B246,'Slutlig allokering'!$B$2:$AC$462,MATCH(L$3,'Slutlig allokering'!$B$2:$AJ$2,0),FALSE)/1,0)</f>
        <v>0</v>
      </c>
      <c r="M246" s="143">
        <f>IFERROR(VLOOKUP($B246,Miljö!$B$1:$S$477,MATCH(M$2,Miljö!$B$1:$X$1,0),FALSE)/1,0)-IFERROR(VLOOKUP($B246,'Slutlig allokering'!$B$2:$AC$462,MATCH(M$3,'Slutlig allokering'!$B$2:$AJ$2,0),FALSE)/1,0)</f>
        <v>0</v>
      </c>
      <c r="N246">
        <f>IFERROR(VLOOKUP($B246,Kraftvärmeprod!$B$1:$AH$479,MATCH(N$2,Kraftvärmeprod!$B$1:$AG$1,0),FALSE)/1,0)-IFERROR(VLOOKUP($B246,'Slutlig allokering'!$B$2:$AC$462,MATCH(N$3,'Slutlig allokering'!$B$2:$AJ$2,0),FALSE)/1,0)</f>
        <v>0</v>
      </c>
      <c r="O246">
        <f>IFERROR(VLOOKUP($B246,Kraftvärmeprod!$B$1:$AH$479,MATCH(O$2,Kraftvärmeprod!$B$1:$AG$1,0),FALSE)/1,0)-IFERROR(VLOOKUP($B246,'Slutlig allokering'!$B$2:$AC$462,MATCH(O$3,'Slutlig allokering'!$B$2:$AJ$2,0),FALSE)/1,0)</f>
        <v>0</v>
      </c>
      <c r="P246">
        <f>IFERROR(VLOOKUP($B246,Kraftvärmeprod!$B$1:$AH$479,MATCH(P$2,Kraftvärmeprod!$B$1:$AG$1,0),FALSE)/1,0)-IFERROR(VLOOKUP($B246,'Slutlig allokering'!$B$2:$AC$462,MATCH(P$3,'Slutlig allokering'!$B$2:$AJ$2,0),FALSE)/1,0)</f>
        <v>0</v>
      </c>
      <c r="Q246">
        <f>IFERROR(VLOOKUP($B246,Kraftvärmeprod!$B$1:$AH$479,MATCH(Q$2,Kraftvärmeprod!$B$1:$AG$1,0),FALSE)/1,0)-IFERROR(VLOOKUP($B246,'Slutlig allokering'!$B$2:$AC$462,MATCH(Q$3,'Slutlig allokering'!$B$2:$AJ$2,0),FALSE)/1,0)</f>
        <v>0</v>
      </c>
      <c r="R246">
        <f>IFERROR(VLOOKUP($B246,Kraftvärmeprod!$B$1:$AH$479,MATCH(R$2,Kraftvärmeprod!$B$1:$AG$1,0),FALSE)/1,0)-IFERROR(VLOOKUP($B246,'Slutlig allokering'!$B$2:$AC$462,MATCH(R$3,'Slutlig allokering'!$B$2:$AJ$2,0),FALSE)/1,0)</f>
        <v>0</v>
      </c>
      <c r="S246">
        <f>IFERROR(VLOOKUP($B246,Kraftvärmeprod!$B$1:$AH$479,MATCH(S$2,Kraftvärmeprod!$B$1:$AG$1,0),FALSE)/1,0)-IFERROR(VLOOKUP($B246,'Slutlig allokering'!$B$2:$AC$462,MATCH(S$3,'Slutlig allokering'!$B$2:$AJ$2,0),FALSE)/1,0)</f>
        <v>0</v>
      </c>
      <c r="T246">
        <f>IFERROR(VLOOKUP($B246,Kraftvärmeprod!$B$1:$AH$479,MATCH(T$2,Kraftvärmeprod!$B$1:$AG$1,0),FALSE)/1,0)-IFERROR(VLOOKUP($B246,'Slutlig allokering'!$B$2:$AC$462,MATCH(T$3,'Slutlig allokering'!$B$2:$AJ$2,0),FALSE)/1,0)</f>
        <v>0</v>
      </c>
      <c r="U246">
        <f>IFERROR(VLOOKUP($B246,Kraftvärmeprod!$B$1:$AH$479,MATCH(U$2,Kraftvärmeprod!$B$1:$AG$1,0),FALSE)/1,0)-IFERROR(VLOOKUP($B246,'Slutlig allokering'!$B$2:$AC$462,MATCH(U$3,'Slutlig allokering'!$B$2:$AJ$2,0),FALSE)/1,0)</f>
        <v>0</v>
      </c>
      <c r="V246">
        <f>IFERROR(VLOOKUP($B246,Kraftvärmeprod!$B$1:$AH$479,MATCH(V$2,Kraftvärmeprod!$B$1:$AG$1,0),FALSE)/1,0)-IFERROR(VLOOKUP($B246,'Slutlig allokering'!$B$2:$AC$462,MATCH(V$3,'Slutlig allokering'!$B$2:$AJ$2,0),FALSE)/1,0)</f>
        <v>0</v>
      </c>
      <c r="W246">
        <f>IFERROR(VLOOKUP($B246,Kraftvärmeprod!$B$1:$AH$479,MATCH(W$2,Kraftvärmeprod!$B$1:$AG$1,0),FALSE)/1,0)-IFERROR(VLOOKUP($B246,'Slutlig allokering'!$B$2:$AC$462,MATCH(W$3,'Slutlig allokering'!$B$2:$AJ$2,0),FALSE)/1,0)</f>
        <v>0</v>
      </c>
      <c r="X246">
        <f>IFERROR(VLOOKUP($B246,Kraftvärmeprod!$B$1:$AH$479,MATCH(X$2,Kraftvärmeprod!$B$1:$AG$1,0),FALSE)/1,0)-IFERROR(VLOOKUP($B246,'Slutlig allokering'!$B$2:$AC$462,MATCH(X$3,'Slutlig allokering'!$B$2:$AJ$2,0),FALSE)/1,0)</f>
        <v>0</v>
      </c>
      <c r="Y246">
        <f>IFERROR(VLOOKUP($B246,Kraftvärmeprod!$B$1:$AH$479,MATCH(Y$2,Kraftvärmeprod!$B$1:$AG$1,0),FALSE)/1,0)-IFERROR(VLOOKUP($B246,'Slutlig allokering'!$B$2:$AC$462,MATCH(Y$3,'Slutlig allokering'!$B$2:$AJ$2,0),FALSE)/1,0)</f>
        <v>0</v>
      </c>
      <c r="Z246">
        <f>IFERROR(VLOOKUP($B246,Kraftvärmeprod!$B$1:$AH$479,MATCH(Z$2,Kraftvärmeprod!$B$1:$AG$1,0),FALSE)/1,0)-IFERROR(VLOOKUP($B246,'Slutlig allokering'!$B$2:$AC$462,MATCH(Z$3,'Slutlig allokering'!$B$2:$AJ$2,0),FALSE)/1,0)</f>
        <v>0</v>
      </c>
      <c r="AA246">
        <f>IFERROR(VLOOKUP($B246,Kraftvärmeprod!$B$1:$AH$479,MATCH(AA$2,Kraftvärmeprod!$B$1:$AG$1,0),FALSE)/1,0)-IFERROR(VLOOKUP($B246,'Slutlig allokering'!$B$2:$AC$462,MATCH(AA$3,'Slutlig allokering'!$B$2:$AJ$2,0),FALSE)/1,0)</f>
        <v>0</v>
      </c>
      <c r="AB246">
        <f>IFERROR(VLOOKUP($B246,Kraftvärmeprod!$B$1:$AH$479,MATCH(AB$2,Kraftvärmeprod!$B$1:$AG$1,0),FALSE)/1,0)-IFERROR(VLOOKUP($B246,'Slutlig allokering'!$B$2:$AC$462,MATCH(AB$3,'Slutlig allokering'!$B$2:$AJ$2,0),FALSE)/1,0)</f>
        <v>0</v>
      </c>
      <c r="AE246">
        <f t="shared" si="6"/>
        <v>0</v>
      </c>
      <c r="AG246">
        <f>IFERROR(VLOOKUP(B246,'Slutlig allokering'!$B$2:$AJ$462,MATCH("Summa justerad allokerad tillförd energi (utan hjälpel och rökgaskondensering):",'Slutlig allokering'!$B$2:$AK$2,0),FALSE)/1,"")</f>
        <v>0</v>
      </c>
      <c r="AI246" s="55" t="str">
        <f>IFERROR(1-VLOOKUP(B246,'Slutlig allokering'!$B$2:$AJ$462,MATCH("Andel av bränsle i kvv som allokerats till värme, exklusive rökgaskondensering och hjälpel",'Slutlig allokering'!$B$2:$AK$2,0),FALSE),"")</f>
        <v/>
      </c>
      <c r="AK246" s="55" t="str">
        <f t="shared" si="7"/>
        <v/>
      </c>
    </row>
    <row r="247" spans="1:37" x14ac:dyDescent="0.35">
      <c r="A247" s="28" t="s">
        <v>331</v>
      </c>
      <c r="B247" s="28" t="s">
        <v>332</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allokering'!$B$2:$AC$462,MATCH(E$3,'Slutlig allokering'!$B$2:$AJ$2,0),FALSE)/1,0)</f>
        <v>0</v>
      </c>
      <c r="F247">
        <f>IFERROR(VLOOKUP($B247,Kraftvärmeprod!$B$1:$AH$479,MATCH(F$2,Kraftvärmeprod!$B$1:$AG$1,0),FALSE)/1,0)-IFERROR(VLOOKUP($B247,'Slutlig allokering'!$B$2:$AC$462,MATCH(F$3,'Slutlig allokering'!$B$2:$AJ$2,0),FALSE)/1,0)</f>
        <v>0</v>
      </c>
      <c r="G247">
        <f>IFERROR(VLOOKUP($B247,Kraftvärmeprod!$B$1:$AH$479,MATCH(G$2,Kraftvärmeprod!$B$1:$AG$1,0),FALSE)/1,0)-IFERROR(VLOOKUP($B247,'Slutlig allokering'!$B$2:$AC$462,MATCH(G$3,'Slutlig allokering'!$B$2:$AJ$2,0),FALSE)/1,0)</f>
        <v>0</v>
      </c>
      <c r="H247">
        <f>IFERROR(VLOOKUP($B247,Kraftvärmeprod!$B$1:$AH$479,MATCH(H$2,Kraftvärmeprod!$B$1:$AG$1,0),FALSE)/1,0)-IFERROR(VLOOKUP($B247,'Slutlig allokering'!$B$2:$AC$462,MATCH(H$3,'Slutlig allokering'!$B$2:$AJ$2,0),FALSE)/1,0)</f>
        <v>0</v>
      </c>
      <c r="I247">
        <f>IFERROR(VLOOKUP($B247,Kraftvärmeprod!$B$1:$AH$479,MATCH(I$2,Kraftvärmeprod!$B$1:$AG$1,0),FALSE)/1,0)-IFERROR(VLOOKUP($B247,'Slutlig allokering'!$B$2:$AC$462,MATCH(I$3,'Slutlig allokering'!$B$2:$AJ$2,0),FALSE)/1,0)</f>
        <v>0</v>
      </c>
      <c r="J247">
        <f>IFERROR(VLOOKUP($B247,Kraftvärmeprod!$B$1:$AH$479,MATCH(J$2,Kraftvärmeprod!$B$1:$AG$1,0),FALSE)/1,0)-IFERROR(VLOOKUP($B247,'Slutlig allokering'!$B$2:$AC$462,MATCH(J$3,'Slutlig allokering'!$B$2:$AJ$2,0),FALSE)/1,0)</f>
        <v>0</v>
      </c>
      <c r="K247">
        <f>IFERROR(VLOOKUP($B247,Kraftvärmeprod!$B$1:$AH$479,MATCH(K$2,Kraftvärmeprod!$B$1:$AG$1,0),FALSE)/1,0)-IFERROR(VLOOKUP($B247,'Slutlig allokering'!$B$2:$AC$462,MATCH(K$3,'Slutlig allokering'!$B$2:$AJ$2,0),FALSE)/1,0)</f>
        <v>0</v>
      </c>
      <c r="L247">
        <f>IFERROR(VLOOKUP($B247,Kraftvärmeprod!$B$1:$AH$479,MATCH(L$2,Kraftvärmeprod!$B$1:$AG$1,0),FALSE)/1,0)-IFERROR(VLOOKUP($B247,'Slutlig allokering'!$B$2:$AC$462,MATCH(L$3,'Slutlig allokering'!$B$2:$AJ$2,0),FALSE)/1,0)</f>
        <v>0</v>
      </c>
      <c r="M247" s="143">
        <f>IFERROR(VLOOKUP($B247,Miljö!$B$1:$S$477,MATCH(M$2,Miljö!$B$1:$X$1,0),FALSE)/1,0)-IFERROR(VLOOKUP($B247,'Slutlig allokering'!$B$2:$AC$462,MATCH(M$3,'Slutlig allokering'!$B$2:$AJ$2,0),FALSE)/1,0)</f>
        <v>0</v>
      </c>
      <c r="N247">
        <f>IFERROR(VLOOKUP($B247,Kraftvärmeprod!$B$1:$AH$479,MATCH(N$2,Kraftvärmeprod!$B$1:$AG$1,0),FALSE)/1,0)-IFERROR(VLOOKUP($B247,'Slutlig allokering'!$B$2:$AC$462,MATCH(N$3,'Slutlig allokering'!$B$2:$AJ$2,0),FALSE)/1,0)</f>
        <v>0</v>
      </c>
      <c r="O247">
        <f>IFERROR(VLOOKUP($B247,Kraftvärmeprod!$B$1:$AH$479,MATCH(O$2,Kraftvärmeprod!$B$1:$AG$1,0),FALSE)/1,0)-IFERROR(VLOOKUP($B247,'Slutlig allokering'!$B$2:$AC$462,MATCH(O$3,'Slutlig allokering'!$B$2:$AJ$2,0),FALSE)/1,0)</f>
        <v>0</v>
      </c>
      <c r="P247">
        <f>IFERROR(VLOOKUP($B247,Kraftvärmeprod!$B$1:$AH$479,MATCH(P$2,Kraftvärmeprod!$B$1:$AG$1,0),FALSE)/1,0)-IFERROR(VLOOKUP($B247,'Slutlig allokering'!$B$2:$AC$462,MATCH(P$3,'Slutlig allokering'!$B$2:$AJ$2,0),FALSE)/1,0)</f>
        <v>0</v>
      </c>
      <c r="Q247">
        <f>IFERROR(VLOOKUP($B247,Kraftvärmeprod!$B$1:$AH$479,MATCH(Q$2,Kraftvärmeprod!$B$1:$AG$1,0),FALSE)/1,0)-IFERROR(VLOOKUP($B247,'Slutlig allokering'!$B$2:$AC$462,MATCH(Q$3,'Slutlig allokering'!$B$2:$AJ$2,0),FALSE)/1,0)</f>
        <v>0</v>
      </c>
      <c r="R247">
        <f>IFERROR(VLOOKUP($B247,Kraftvärmeprod!$B$1:$AH$479,MATCH(R$2,Kraftvärmeprod!$B$1:$AG$1,0),FALSE)/1,0)-IFERROR(VLOOKUP($B247,'Slutlig allokering'!$B$2:$AC$462,MATCH(R$3,'Slutlig allokering'!$B$2:$AJ$2,0),FALSE)/1,0)</f>
        <v>0</v>
      </c>
      <c r="S247">
        <f>IFERROR(VLOOKUP($B247,Kraftvärmeprod!$B$1:$AH$479,MATCH(S$2,Kraftvärmeprod!$B$1:$AG$1,0),FALSE)/1,0)-IFERROR(VLOOKUP($B247,'Slutlig allokering'!$B$2:$AC$462,MATCH(S$3,'Slutlig allokering'!$B$2:$AJ$2,0),FALSE)/1,0)</f>
        <v>0</v>
      </c>
      <c r="T247">
        <f>IFERROR(VLOOKUP($B247,Kraftvärmeprod!$B$1:$AH$479,MATCH(T$2,Kraftvärmeprod!$B$1:$AG$1,0),FALSE)/1,0)-IFERROR(VLOOKUP($B247,'Slutlig allokering'!$B$2:$AC$462,MATCH(T$3,'Slutlig allokering'!$B$2:$AJ$2,0),FALSE)/1,0)</f>
        <v>0</v>
      </c>
      <c r="U247">
        <f>IFERROR(VLOOKUP($B247,Kraftvärmeprod!$B$1:$AH$479,MATCH(U$2,Kraftvärmeprod!$B$1:$AG$1,0),FALSE)/1,0)-IFERROR(VLOOKUP($B247,'Slutlig allokering'!$B$2:$AC$462,MATCH(U$3,'Slutlig allokering'!$B$2:$AJ$2,0),FALSE)/1,0)</f>
        <v>0</v>
      </c>
      <c r="V247">
        <f>IFERROR(VLOOKUP($B247,Kraftvärmeprod!$B$1:$AH$479,MATCH(V$2,Kraftvärmeprod!$B$1:$AG$1,0),FALSE)/1,0)-IFERROR(VLOOKUP($B247,'Slutlig allokering'!$B$2:$AC$462,MATCH(V$3,'Slutlig allokering'!$B$2:$AJ$2,0),FALSE)/1,0)</f>
        <v>0</v>
      </c>
      <c r="W247">
        <f>IFERROR(VLOOKUP($B247,Kraftvärmeprod!$B$1:$AH$479,MATCH(W$2,Kraftvärmeprod!$B$1:$AG$1,0),FALSE)/1,0)-IFERROR(VLOOKUP($B247,'Slutlig allokering'!$B$2:$AC$462,MATCH(W$3,'Slutlig allokering'!$B$2:$AJ$2,0),FALSE)/1,0)</f>
        <v>0</v>
      </c>
      <c r="X247">
        <f>IFERROR(VLOOKUP($B247,Kraftvärmeprod!$B$1:$AH$479,MATCH(X$2,Kraftvärmeprod!$B$1:$AG$1,0),FALSE)/1,0)-IFERROR(VLOOKUP($B247,'Slutlig allokering'!$B$2:$AC$462,MATCH(X$3,'Slutlig allokering'!$B$2:$AJ$2,0),FALSE)/1,0)</f>
        <v>0</v>
      </c>
      <c r="Y247">
        <f>IFERROR(VLOOKUP($B247,Kraftvärmeprod!$B$1:$AH$479,MATCH(Y$2,Kraftvärmeprod!$B$1:$AG$1,0),FALSE)/1,0)-IFERROR(VLOOKUP($B247,'Slutlig allokering'!$B$2:$AC$462,MATCH(Y$3,'Slutlig allokering'!$B$2:$AJ$2,0),FALSE)/1,0)</f>
        <v>0</v>
      </c>
      <c r="Z247">
        <f>IFERROR(VLOOKUP($B247,Kraftvärmeprod!$B$1:$AH$479,MATCH(Z$2,Kraftvärmeprod!$B$1:$AG$1,0),FALSE)/1,0)-IFERROR(VLOOKUP($B247,'Slutlig allokering'!$B$2:$AC$462,MATCH(Z$3,'Slutlig allokering'!$B$2:$AJ$2,0),FALSE)/1,0)</f>
        <v>0</v>
      </c>
      <c r="AA247">
        <f>IFERROR(VLOOKUP($B247,Kraftvärmeprod!$B$1:$AH$479,MATCH(AA$2,Kraftvärmeprod!$B$1:$AG$1,0),FALSE)/1,0)-IFERROR(VLOOKUP($B247,'Slutlig allokering'!$B$2:$AC$462,MATCH(AA$3,'Slutlig allokering'!$B$2:$AJ$2,0),FALSE)/1,0)</f>
        <v>0</v>
      </c>
      <c r="AB247">
        <f>IFERROR(VLOOKUP($B247,Kraftvärmeprod!$B$1:$AH$479,MATCH(AB$2,Kraftvärmeprod!$B$1:$AG$1,0),FALSE)/1,0)-IFERROR(VLOOKUP($B247,'Slutlig allokering'!$B$2:$AC$462,MATCH(AB$3,'Slutlig allokering'!$B$2:$AJ$2,0),FALSE)/1,0)</f>
        <v>0</v>
      </c>
      <c r="AE247">
        <f t="shared" si="6"/>
        <v>0</v>
      </c>
      <c r="AG247">
        <f>IFERROR(VLOOKUP(B247,'Slutlig allokering'!$B$2:$AJ$462,MATCH("Summa justerad allokerad tillförd energi (utan hjälpel och rökgaskondensering):",'Slutlig allokering'!$B$2:$AK$2,0),FALSE)/1,"")</f>
        <v>0</v>
      </c>
      <c r="AI247" s="55" t="str">
        <f>IFERROR(1-VLOOKUP(B247,'Slutlig allokering'!$B$2:$AJ$462,MATCH("Andel av bränsle i kvv som allokerats till värme, exklusive rökgaskondensering och hjälpel",'Slutlig allokering'!$B$2:$AK$2,0),FALSE),"")</f>
        <v/>
      </c>
      <c r="AK247" s="55" t="str">
        <f t="shared" si="7"/>
        <v/>
      </c>
    </row>
    <row r="248" spans="1:37" x14ac:dyDescent="0.35">
      <c r="A248" s="28" t="s">
        <v>333</v>
      </c>
      <c r="B248" s="28" t="s">
        <v>334</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allokering'!$B$2:$AC$462,MATCH(E$3,'Slutlig allokering'!$B$2:$AJ$2,0),FALSE)/1,0)</f>
        <v>0</v>
      </c>
      <c r="F248">
        <f>IFERROR(VLOOKUP($B248,Kraftvärmeprod!$B$1:$AH$479,MATCH(F$2,Kraftvärmeprod!$B$1:$AG$1,0),FALSE)/1,0)-IFERROR(VLOOKUP($B248,'Slutlig allokering'!$B$2:$AC$462,MATCH(F$3,'Slutlig allokering'!$B$2:$AJ$2,0),FALSE)/1,0)</f>
        <v>0</v>
      </c>
      <c r="G248">
        <f>IFERROR(VLOOKUP($B248,Kraftvärmeprod!$B$1:$AH$479,MATCH(G$2,Kraftvärmeprod!$B$1:$AG$1,0),FALSE)/1,0)-IFERROR(VLOOKUP($B248,'Slutlig allokering'!$B$2:$AC$462,MATCH(G$3,'Slutlig allokering'!$B$2:$AJ$2,0),FALSE)/1,0)</f>
        <v>0</v>
      </c>
      <c r="H248">
        <f>IFERROR(VLOOKUP($B248,Kraftvärmeprod!$B$1:$AH$479,MATCH(H$2,Kraftvärmeprod!$B$1:$AG$1,0),FALSE)/1,0)-IFERROR(VLOOKUP($B248,'Slutlig allokering'!$B$2:$AC$462,MATCH(H$3,'Slutlig allokering'!$B$2:$AJ$2,0),FALSE)/1,0)</f>
        <v>0</v>
      </c>
      <c r="I248">
        <f>IFERROR(VLOOKUP($B248,Kraftvärmeprod!$B$1:$AH$479,MATCH(I$2,Kraftvärmeprod!$B$1:$AG$1,0),FALSE)/1,0)-IFERROR(VLOOKUP($B248,'Slutlig allokering'!$B$2:$AC$462,MATCH(I$3,'Slutlig allokering'!$B$2:$AJ$2,0),FALSE)/1,0)</f>
        <v>0</v>
      </c>
      <c r="J248">
        <f>IFERROR(VLOOKUP($B248,Kraftvärmeprod!$B$1:$AH$479,MATCH(J$2,Kraftvärmeprod!$B$1:$AG$1,0),FALSE)/1,0)-IFERROR(VLOOKUP($B248,'Slutlig allokering'!$B$2:$AC$462,MATCH(J$3,'Slutlig allokering'!$B$2:$AJ$2,0),FALSE)/1,0)</f>
        <v>0</v>
      </c>
      <c r="K248">
        <f>IFERROR(VLOOKUP($B248,Kraftvärmeprod!$B$1:$AH$479,MATCH(K$2,Kraftvärmeprod!$B$1:$AG$1,0),FALSE)/1,0)-IFERROR(VLOOKUP($B248,'Slutlig allokering'!$B$2:$AC$462,MATCH(K$3,'Slutlig allokering'!$B$2:$AJ$2,0),FALSE)/1,0)</f>
        <v>0</v>
      </c>
      <c r="L248">
        <f>IFERROR(VLOOKUP($B248,Kraftvärmeprod!$B$1:$AH$479,MATCH(L$2,Kraftvärmeprod!$B$1:$AG$1,0),FALSE)/1,0)-IFERROR(VLOOKUP($B248,'Slutlig allokering'!$B$2:$AC$462,MATCH(L$3,'Slutlig allokering'!$B$2:$AJ$2,0),FALSE)/1,0)</f>
        <v>0</v>
      </c>
      <c r="M248" s="143">
        <f>IFERROR(VLOOKUP($B248,Miljö!$B$1:$S$477,MATCH(M$2,Miljö!$B$1:$X$1,0),FALSE)/1,0)-IFERROR(VLOOKUP($B248,'Slutlig allokering'!$B$2:$AC$462,MATCH(M$3,'Slutlig allokering'!$B$2:$AJ$2,0),FALSE)/1,0)</f>
        <v>0</v>
      </c>
      <c r="N248">
        <f>IFERROR(VLOOKUP($B248,Kraftvärmeprod!$B$1:$AH$479,MATCH(N$2,Kraftvärmeprod!$B$1:$AG$1,0),FALSE)/1,0)-IFERROR(VLOOKUP($B248,'Slutlig allokering'!$B$2:$AC$462,MATCH(N$3,'Slutlig allokering'!$B$2:$AJ$2,0),FALSE)/1,0)</f>
        <v>0</v>
      </c>
      <c r="O248">
        <f>IFERROR(VLOOKUP($B248,Kraftvärmeprod!$B$1:$AH$479,MATCH(O$2,Kraftvärmeprod!$B$1:$AG$1,0),FALSE)/1,0)-IFERROR(VLOOKUP($B248,'Slutlig allokering'!$B$2:$AC$462,MATCH(O$3,'Slutlig allokering'!$B$2:$AJ$2,0),FALSE)/1,0)</f>
        <v>0</v>
      </c>
      <c r="P248">
        <f>IFERROR(VLOOKUP($B248,Kraftvärmeprod!$B$1:$AH$479,MATCH(P$2,Kraftvärmeprod!$B$1:$AG$1,0),FALSE)/1,0)-IFERROR(VLOOKUP($B248,'Slutlig allokering'!$B$2:$AC$462,MATCH(P$3,'Slutlig allokering'!$B$2:$AJ$2,0),FALSE)/1,0)</f>
        <v>0</v>
      </c>
      <c r="Q248">
        <f>IFERROR(VLOOKUP($B248,Kraftvärmeprod!$B$1:$AH$479,MATCH(Q$2,Kraftvärmeprod!$B$1:$AG$1,0),FALSE)/1,0)-IFERROR(VLOOKUP($B248,'Slutlig allokering'!$B$2:$AC$462,MATCH(Q$3,'Slutlig allokering'!$B$2:$AJ$2,0),FALSE)/1,0)</f>
        <v>0</v>
      </c>
      <c r="R248">
        <f>IFERROR(VLOOKUP($B248,Kraftvärmeprod!$B$1:$AH$479,MATCH(R$2,Kraftvärmeprod!$B$1:$AG$1,0),FALSE)/1,0)-IFERROR(VLOOKUP($B248,'Slutlig allokering'!$B$2:$AC$462,MATCH(R$3,'Slutlig allokering'!$B$2:$AJ$2,0),FALSE)/1,0)</f>
        <v>0</v>
      </c>
      <c r="S248">
        <f>IFERROR(VLOOKUP($B248,Kraftvärmeprod!$B$1:$AH$479,MATCH(S$2,Kraftvärmeprod!$B$1:$AG$1,0),FALSE)/1,0)-IFERROR(VLOOKUP($B248,'Slutlig allokering'!$B$2:$AC$462,MATCH(S$3,'Slutlig allokering'!$B$2:$AJ$2,0),FALSE)/1,0)</f>
        <v>0</v>
      </c>
      <c r="T248">
        <f>IFERROR(VLOOKUP($B248,Kraftvärmeprod!$B$1:$AH$479,MATCH(T$2,Kraftvärmeprod!$B$1:$AG$1,0),FALSE)/1,0)-IFERROR(VLOOKUP($B248,'Slutlig allokering'!$B$2:$AC$462,MATCH(T$3,'Slutlig allokering'!$B$2:$AJ$2,0),FALSE)/1,0)</f>
        <v>0</v>
      </c>
      <c r="U248">
        <f>IFERROR(VLOOKUP($B248,Kraftvärmeprod!$B$1:$AH$479,MATCH(U$2,Kraftvärmeprod!$B$1:$AG$1,0),FALSE)/1,0)-IFERROR(VLOOKUP($B248,'Slutlig allokering'!$B$2:$AC$462,MATCH(U$3,'Slutlig allokering'!$B$2:$AJ$2,0),FALSE)/1,0)</f>
        <v>0</v>
      </c>
      <c r="V248">
        <f>IFERROR(VLOOKUP($B248,Kraftvärmeprod!$B$1:$AH$479,MATCH(V$2,Kraftvärmeprod!$B$1:$AG$1,0),FALSE)/1,0)-IFERROR(VLOOKUP($B248,'Slutlig allokering'!$B$2:$AC$462,MATCH(V$3,'Slutlig allokering'!$B$2:$AJ$2,0),FALSE)/1,0)</f>
        <v>0</v>
      </c>
      <c r="W248">
        <f>IFERROR(VLOOKUP($B248,Kraftvärmeprod!$B$1:$AH$479,MATCH(W$2,Kraftvärmeprod!$B$1:$AG$1,0),FALSE)/1,0)-IFERROR(VLOOKUP($B248,'Slutlig allokering'!$B$2:$AC$462,MATCH(W$3,'Slutlig allokering'!$B$2:$AJ$2,0),FALSE)/1,0)</f>
        <v>0</v>
      </c>
      <c r="X248">
        <f>IFERROR(VLOOKUP($B248,Kraftvärmeprod!$B$1:$AH$479,MATCH(X$2,Kraftvärmeprod!$B$1:$AG$1,0),FALSE)/1,0)-IFERROR(VLOOKUP($B248,'Slutlig allokering'!$B$2:$AC$462,MATCH(X$3,'Slutlig allokering'!$B$2:$AJ$2,0),FALSE)/1,0)</f>
        <v>0</v>
      </c>
      <c r="Y248">
        <f>IFERROR(VLOOKUP($B248,Kraftvärmeprod!$B$1:$AH$479,MATCH(Y$2,Kraftvärmeprod!$B$1:$AG$1,0),FALSE)/1,0)-IFERROR(VLOOKUP($B248,'Slutlig allokering'!$B$2:$AC$462,MATCH(Y$3,'Slutlig allokering'!$B$2:$AJ$2,0),FALSE)/1,0)</f>
        <v>0</v>
      </c>
      <c r="Z248">
        <f>IFERROR(VLOOKUP($B248,Kraftvärmeprod!$B$1:$AH$479,MATCH(Z$2,Kraftvärmeprod!$B$1:$AG$1,0),FALSE)/1,0)-IFERROR(VLOOKUP($B248,'Slutlig allokering'!$B$2:$AC$462,MATCH(Z$3,'Slutlig allokering'!$B$2:$AJ$2,0),FALSE)/1,0)</f>
        <v>0</v>
      </c>
      <c r="AA248">
        <f>IFERROR(VLOOKUP($B248,Kraftvärmeprod!$B$1:$AH$479,MATCH(AA$2,Kraftvärmeprod!$B$1:$AG$1,0),FALSE)/1,0)-IFERROR(VLOOKUP($B248,'Slutlig allokering'!$B$2:$AC$462,MATCH(AA$3,'Slutlig allokering'!$B$2:$AJ$2,0),FALSE)/1,0)</f>
        <v>0</v>
      </c>
      <c r="AB248">
        <f>IFERROR(VLOOKUP($B248,Kraftvärmeprod!$B$1:$AH$479,MATCH(AB$2,Kraftvärmeprod!$B$1:$AG$1,0),FALSE)/1,0)-IFERROR(VLOOKUP($B248,'Slutlig allokering'!$B$2:$AC$462,MATCH(AB$3,'Slutlig allokering'!$B$2:$AJ$2,0),FALSE)/1,0)</f>
        <v>0</v>
      </c>
      <c r="AE248">
        <f t="shared" si="6"/>
        <v>0</v>
      </c>
      <c r="AG248">
        <f>IFERROR(VLOOKUP(B248,'Slutlig allokering'!$B$2:$AJ$462,MATCH("Summa justerad allokerad tillförd energi (utan hjälpel och rökgaskondensering):",'Slutlig allokering'!$B$2:$AK$2,0),FALSE)/1,"")</f>
        <v>0</v>
      </c>
      <c r="AI248" s="55" t="str">
        <f>IFERROR(1-VLOOKUP(B248,'Slutlig allokering'!$B$2:$AJ$462,MATCH("Andel av bränsle i kvv som allokerats till värme, exklusive rökgaskondensering och hjälpel",'Slutlig allokering'!$B$2:$AK$2,0),FALSE),"")</f>
        <v/>
      </c>
      <c r="AK248" s="55" t="str">
        <f t="shared" si="7"/>
        <v/>
      </c>
    </row>
    <row r="249" spans="1:37" x14ac:dyDescent="0.35">
      <c r="A249" s="28" t="s">
        <v>335</v>
      </c>
      <c r="B249" s="28" t="s">
        <v>336</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allokering'!$B$2:$AC$462,MATCH(E$3,'Slutlig allokering'!$B$2:$AJ$2,0),FALSE)/1,0)</f>
        <v>0</v>
      </c>
      <c r="F249">
        <f>IFERROR(VLOOKUP($B249,Kraftvärmeprod!$B$1:$AH$479,MATCH(F$2,Kraftvärmeprod!$B$1:$AG$1,0),FALSE)/1,0)-IFERROR(VLOOKUP($B249,'Slutlig allokering'!$B$2:$AC$462,MATCH(F$3,'Slutlig allokering'!$B$2:$AJ$2,0),FALSE)/1,0)</f>
        <v>0</v>
      </c>
      <c r="G249">
        <f>IFERROR(VLOOKUP($B249,Kraftvärmeprod!$B$1:$AH$479,MATCH(G$2,Kraftvärmeprod!$B$1:$AG$1,0),FALSE)/1,0)-IFERROR(VLOOKUP($B249,'Slutlig allokering'!$B$2:$AC$462,MATCH(G$3,'Slutlig allokering'!$B$2:$AJ$2,0),FALSE)/1,0)</f>
        <v>0</v>
      </c>
      <c r="H249">
        <f>IFERROR(VLOOKUP($B249,Kraftvärmeprod!$B$1:$AH$479,MATCH(H$2,Kraftvärmeprod!$B$1:$AG$1,0),FALSE)/1,0)-IFERROR(VLOOKUP($B249,'Slutlig allokering'!$B$2:$AC$462,MATCH(H$3,'Slutlig allokering'!$B$2:$AJ$2,0),FALSE)/1,0)</f>
        <v>0</v>
      </c>
      <c r="I249">
        <f>IFERROR(VLOOKUP($B249,Kraftvärmeprod!$B$1:$AH$479,MATCH(I$2,Kraftvärmeprod!$B$1:$AG$1,0),FALSE)/1,0)-IFERROR(VLOOKUP($B249,'Slutlig allokering'!$B$2:$AC$462,MATCH(I$3,'Slutlig allokering'!$B$2:$AJ$2,0),FALSE)/1,0)</f>
        <v>0</v>
      </c>
      <c r="J249">
        <f>IFERROR(VLOOKUP($B249,Kraftvärmeprod!$B$1:$AH$479,MATCH(J$2,Kraftvärmeprod!$B$1:$AG$1,0),FALSE)/1,0)-IFERROR(VLOOKUP($B249,'Slutlig allokering'!$B$2:$AC$462,MATCH(J$3,'Slutlig allokering'!$B$2:$AJ$2,0),FALSE)/1,0)</f>
        <v>0</v>
      </c>
      <c r="K249">
        <f>IFERROR(VLOOKUP($B249,Kraftvärmeprod!$B$1:$AH$479,MATCH(K$2,Kraftvärmeprod!$B$1:$AG$1,0),FALSE)/1,0)-IFERROR(VLOOKUP($B249,'Slutlig allokering'!$B$2:$AC$462,MATCH(K$3,'Slutlig allokering'!$B$2:$AJ$2,0),FALSE)/1,0)</f>
        <v>0</v>
      </c>
      <c r="L249">
        <f>IFERROR(VLOOKUP($B249,Kraftvärmeprod!$B$1:$AH$479,MATCH(L$2,Kraftvärmeprod!$B$1:$AG$1,0),FALSE)/1,0)-IFERROR(VLOOKUP($B249,'Slutlig allokering'!$B$2:$AC$462,MATCH(L$3,'Slutlig allokering'!$B$2:$AJ$2,0),FALSE)/1,0)</f>
        <v>0</v>
      </c>
      <c r="M249" s="143">
        <f>IFERROR(VLOOKUP($B249,Miljö!$B$1:$S$477,MATCH(M$2,Miljö!$B$1:$X$1,0),FALSE)/1,0)-IFERROR(VLOOKUP($B249,'Slutlig allokering'!$B$2:$AC$462,MATCH(M$3,'Slutlig allokering'!$B$2:$AJ$2,0),FALSE)/1,0)</f>
        <v>0</v>
      </c>
      <c r="N249">
        <f>IFERROR(VLOOKUP($B249,Kraftvärmeprod!$B$1:$AH$479,MATCH(N$2,Kraftvärmeprod!$B$1:$AG$1,0),FALSE)/1,0)-IFERROR(VLOOKUP($B249,'Slutlig allokering'!$B$2:$AC$462,MATCH(N$3,'Slutlig allokering'!$B$2:$AJ$2,0),FALSE)/1,0)</f>
        <v>0</v>
      </c>
      <c r="O249">
        <f>IFERROR(VLOOKUP($B249,Kraftvärmeprod!$B$1:$AH$479,MATCH(O$2,Kraftvärmeprod!$B$1:$AG$1,0),FALSE)/1,0)-IFERROR(VLOOKUP($B249,'Slutlig allokering'!$B$2:$AC$462,MATCH(O$3,'Slutlig allokering'!$B$2:$AJ$2,0),FALSE)/1,0)</f>
        <v>0</v>
      </c>
      <c r="P249">
        <f>IFERROR(VLOOKUP($B249,Kraftvärmeprod!$B$1:$AH$479,MATCH(P$2,Kraftvärmeprod!$B$1:$AG$1,0),FALSE)/1,0)-IFERROR(VLOOKUP($B249,'Slutlig allokering'!$B$2:$AC$462,MATCH(P$3,'Slutlig allokering'!$B$2:$AJ$2,0),FALSE)/1,0)</f>
        <v>0</v>
      </c>
      <c r="Q249">
        <f>IFERROR(VLOOKUP($B249,Kraftvärmeprod!$B$1:$AH$479,MATCH(Q$2,Kraftvärmeprod!$B$1:$AG$1,0),FALSE)/1,0)-IFERROR(VLOOKUP($B249,'Slutlig allokering'!$B$2:$AC$462,MATCH(Q$3,'Slutlig allokering'!$B$2:$AJ$2,0),FALSE)/1,0)</f>
        <v>0</v>
      </c>
      <c r="R249">
        <f>IFERROR(VLOOKUP($B249,Kraftvärmeprod!$B$1:$AH$479,MATCH(R$2,Kraftvärmeprod!$B$1:$AG$1,0),FALSE)/1,0)-IFERROR(VLOOKUP($B249,'Slutlig allokering'!$B$2:$AC$462,MATCH(R$3,'Slutlig allokering'!$B$2:$AJ$2,0),FALSE)/1,0)</f>
        <v>0</v>
      </c>
      <c r="S249">
        <f>IFERROR(VLOOKUP($B249,Kraftvärmeprod!$B$1:$AH$479,MATCH(S$2,Kraftvärmeprod!$B$1:$AG$1,0),FALSE)/1,0)-IFERROR(VLOOKUP($B249,'Slutlig allokering'!$B$2:$AC$462,MATCH(S$3,'Slutlig allokering'!$B$2:$AJ$2,0),FALSE)/1,0)</f>
        <v>0</v>
      </c>
      <c r="T249">
        <f>IFERROR(VLOOKUP($B249,Kraftvärmeprod!$B$1:$AH$479,MATCH(T$2,Kraftvärmeprod!$B$1:$AG$1,0),FALSE)/1,0)-IFERROR(VLOOKUP($B249,'Slutlig allokering'!$B$2:$AC$462,MATCH(T$3,'Slutlig allokering'!$B$2:$AJ$2,0),FALSE)/1,0)</f>
        <v>0</v>
      </c>
      <c r="U249">
        <f>IFERROR(VLOOKUP($B249,Kraftvärmeprod!$B$1:$AH$479,MATCH(U$2,Kraftvärmeprod!$B$1:$AG$1,0),FALSE)/1,0)-IFERROR(VLOOKUP($B249,'Slutlig allokering'!$B$2:$AC$462,MATCH(U$3,'Slutlig allokering'!$B$2:$AJ$2,0),FALSE)/1,0)</f>
        <v>0</v>
      </c>
      <c r="V249">
        <f>IFERROR(VLOOKUP($B249,Kraftvärmeprod!$B$1:$AH$479,MATCH(V$2,Kraftvärmeprod!$B$1:$AG$1,0),FALSE)/1,0)-IFERROR(VLOOKUP($B249,'Slutlig allokering'!$B$2:$AC$462,MATCH(V$3,'Slutlig allokering'!$B$2:$AJ$2,0),FALSE)/1,0)</f>
        <v>0</v>
      </c>
      <c r="W249">
        <f>IFERROR(VLOOKUP($B249,Kraftvärmeprod!$B$1:$AH$479,MATCH(W$2,Kraftvärmeprod!$B$1:$AG$1,0),FALSE)/1,0)-IFERROR(VLOOKUP($B249,'Slutlig allokering'!$B$2:$AC$462,MATCH(W$3,'Slutlig allokering'!$B$2:$AJ$2,0),FALSE)/1,0)</f>
        <v>0</v>
      </c>
      <c r="X249">
        <f>IFERROR(VLOOKUP($B249,Kraftvärmeprod!$B$1:$AH$479,MATCH(X$2,Kraftvärmeprod!$B$1:$AG$1,0),FALSE)/1,0)-IFERROR(VLOOKUP($B249,'Slutlig allokering'!$B$2:$AC$462,MATCH(X$3,'Slutlig allokering'!$B$2:$AJ$2,0),FALSE)/1,0)</f>
        <v>0</v>
      </c>
      <c r="Y249">
        <f>IFERROR(VLOOKUP($B249,Kraftvärmeprod!$B$1:$AH$479,MATCH(Y$2,Kraftvärmeprod!$B$1:$AG$1,0),FALSE)/1,0)-IFERROR(VLOOKUP($B249,'Slutlig allokering'!$B$2:$AC$462,MATCH(Y$3,'Slutlig allokering'!$B$2:$AJ$2,0),FALSE)/1,0)</f>
        <v>0</v>
      </c>
      <c r="Z249">
        <f>IFERROR(VLOOKUP($B249,Kraftvärmeprod!$B$1:$AH$479,MATCH(Z$2,Kraftvärmeprod!$B$1:$AG$1,0),FALSE)/1,0)-IFERROR(VLOOKUP($B249,'Slutlig allokering'!$B$2:$AC$462,MATCH(Z$3,'Slutlig allokering'!$B$2:$AJ$2,0),FALSE)/1,0)</f>
        <v>0</v>
      </c>
      <c r="AA249">
        <f>IFERROR(VLOOKUP($B249,Kraftvärmeprod!$B$1:$AH$479,MATCH(AA$2,Kraftvärmeprod!$B$1:$AG$1,0),FALSE)/1,0)-IFERROR(VLOOKUP($B249,'Slutlig allokering'!$B$2:$AC$462,MATCH(AA$3,'Slutlig allokering'!$B$2:$AJ$2,0),FALSE)/1,0)</f>
        <v>0</v>
      </c>
      <c r="AB249">
        <f>IFERROR(VLOOKUP($B249,Kraftvärmeprod!$B$1:$AH$479,MATCH(AB$2,Kraftvärmeprod!$B$1:$AG$1,0),FALSE)/1,0)-IFERROR(VLOOKUP($B249,'Slutlig allokering'!$B$2:$AC$462,MATCH(AB$3,'Slutlig allokering'!$B$2:$AJ$2,0),FALSE)/1,0)</f>
        <v>0</v>
      </c>
      <c r="AE249">
        <f t="shared" si="6"/>
        <v>0</v>
      </c>
      <c r="AG249">
        <f>IFERROR(VLOOKUP(B249,'Slutlig allokering'!$B$2:$AJ$462,MATCH("Summa justerad allokerad tillförd energi (utan hjälpel och rökgaskondensering):",'Slutlig allokering'!$B$2:$AK$2,0),FALSE)/1,"")</f>
        <v>0</v>
      </c>
      <c r="AI249" s="55" t="str">
        <f>IFERROR(1-VLOOKUP(B249,'Slutlig allokering'!$B$2:$AJ$462,MATCH("Andel av bränsle i kvv som allokerats till värme, exklusive rökgaskondensering och hjälpel",'Slutlig allokering'!$B$2:$AK$2,0),FALSE),"")</f>
        <v/>
      </c>
      <c r="AK249" s="55" t="str">
        <f t="shared" si="7"/>
        <v/>
      </c>
    </row>
    <row r="250" spans="1:37" x14ac:dyDescent="0.35">
      <c r="A250" s="28" t="s">
        <v>335</v>
      </c>
      <c r="B250" s="28" t="s">
        <v>337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allokering'!$B$2:$AC$462,MATCH(E$3,'Slutlig allokering'!$B$2:$AJ$2,0),FALSE)/1,0)</f>
        <v>0</v>
      </c>
      <c r="F250">
        <f>IFERROR(VLOOKUP($B250,Kraftvärmeprod!$B$1:$AH$479,MATCH(F$2,Kraftvärmeprod!$B$1:$AG$1,0),FALSE)/1,0)-IFERROR(VLOOKUP($B250,'Slutlig allokering'!$B$2:$AC$462,MATCH(F$3,'Slutlig allokering'!$B$2:$AJ$2,0),FALSE)/1,0)</f>
        <v>0</v>
      </c>
      <c r="G250">
        <f>IFERROR(VLOOKUP($B250,Kraftvärmeprod!$B$1:$AH$479,MATCH(G$2,Kraftvärmeprod!$B$1:$AG$1,0),FALSE)/1,0)-IFERROR(VLOOKUP($B250,'Slutlig allokering'!$B$2:$AC$462,MATCH(G$3,'Slutlig allokering'!$B$2:$AJ$2,0),FALSE)/1,0)</f>
        <v>0</v>
      </c>
      <c r="H250">
        <f>IFERROR(VLOOKUP($B250,Kraftvärmeprod!$B$1:$AH$479,MATCH(H$2,Kraftvärmeprod!$B$1:$AG$1,0),FALSE)/1,0)-IFERROR(VLOOKUP($B250,'Slutlig allokering'!$B$2:$AC$462,MATCH(H$3,'Slutlig allokering'!$B$2:$AJ$2,0),FALSE)/1,0)</f>
        <v>0</v>
      </c>
      <c r="I250">
        <f>IFERROR(VLOOKUP($B250,Kraftvärmeprod!$B$1:$AH$479,MATCH(I$2,Kraftvärmeprod!$B$1:$AG$1,0),FALSE)/1,0)-IFERROR(VLOOKUP($B250,'Slutlig allokering'!$B$2:$AC$462,MATCH(I$3,'Slutlig allokering'!$B$2:$AJ$2,0),FALSE)/1,0)</f>
        <v>0</v>
      </c>
      <c r="J250">
        <f>IFERROR(VLOOKUP($B250,Kraftvärmeprod!$B$1:$AH$479,MATCH(J$2,Kraftvärmeprod!$B$1:$AG$1,0),FALSE)/1,0)-IFERROR(VLOOKUP($B250,'Slutlig allokering'!$B$2:$AC$462,MATCH(J$3,'Slutlig allokering'!$B$2:$AJ$2,0),FALSE)/1,0)</f>
        <v>0</v>
      </c>
      <c r="K250">
        <f>IFERROR(VLOOKUP($B250,Kraftvärmeprod!$B$1:$AH$479,MATCH(K$2,Kraftvärmeprod!$B$1:$AG$1,0),FALSE)/1,0)-IFERROR(VLOOKUP($B250,'Slutlig allokering'!$B$2:$AC$462,MATCH(K$3,'Slutlig allokering'!$B$2:$AJ$2,0),FALSE)/1,0)</f>
        <v>0</v>
      </c>
      <c r="L250">
        <f>IFERROR(VLOOKUP($B250,Kraftvärmeprod!$B$1:$AH$479,MATCH(L$2,Kraftvärmeprod!$B$1:$AG$1,0),FALSE)/1,0)-IFERROR(VLOOKUP($B250,'Slutlig allokering'!$B$2:$AC$462,MATCH(L$3,'Slutlig allokering'!$B$2:$AJ$2,0),FALSE)/1,0)</f>
        <v>0</v>
      </c>
      <c r="M250" s="143">
        <f>IFERROR(VLOOKUP($B250,Miljö!$B$1:$S$477,MATCH(M$2,Miljö!$B$1:$X$1,0),FALSE)/1,0)-IFERROR(VLOOKUP($B250,'Slutlig allokering'!$B$2:$AC$462,MATCH(M$3,'Slutlig allokering'!$B$2:$AJ$2,0),FALSE)/1,0)</f>
        <v>0</v>
      </c>
      <c r="N250">
        <f>IFERROR(VLOOKUP($B250,Kraftvärmeprod!$B$1:$AH$479,MATCH(N$2,Kraftvärmeprod!$B$1:$AG$1,0),FALSE)/1,0)-IFERROR(VLOOKUP($B250,'Slutlig allokering'!$B$2:$AC$462,MATCH(N$3,'Slutlig allokering'!$B$2:$AJ$2,0),FALSE)/1,0)</f>
        <v>0</v>
      </c>
      <c r="O250">
        <f>IFERROR(VLOOKUP($B250,Kraftvärmeprod!$B$1:$AH$479,MATCH(O$2,Kraftvärmeprod!$B$1:$AG$1,0),FALSE)/1,0)-IFERROR(VLOOKUP($B250,'Slutlig allokering'!$B$2:$AC$462,MATCH(O$3,'Slutlig allokering'!$B$2:$AJ$2,0),FALSE)/1,0)</f>
        <v>0</v>
      </c>
      <c r="P250">
        <f>IFERROR(VLOOKUP($B250,Kraftvärmeprod!$B$1:$AH$479,MATCH(P$2,Kraftvärmeprod!$B$1:$AG$1,0),FALSE)/1,0)-IFERROR(VLOOKUP($B250,'Slutlig allokering'!$B$2:$AC$462,MATCH(P$3,'Slutlig allokering'!$B$2:$AJ$2,0),FALSE)/1,0)</f>
        <v>0</v>
      </c>
      <c r="Q250">
        <f>IFERROR(VLOOKUP($B250,Kraftvärmeprod!$B$1:$AH$479,MATCH(Q$2,Kraftvärmeprod!$B$1:$AG$1,0),FALSE)/1,0)-IFERROR(VLOOKUP($B250,'Slutlig allokering'!$B$2:$AC$462,MATCH(Q$3,'Slutlig allokering'!$B$2:$AJ$2,0),FALSE)/1,0)</f>
        <v>0</v>
      </c>
      <c r="R250">
        <f>IFERROR(VLOOKUP($B250,Kraftvärmeprod!$B$1:$AH$479,MATCH(R$2,Kraftvärmeprod!$B$1:$AG$1,0),FALSE)/1,0)-IFERROR(VLOOKUP($B250,'Slutlig allokering'!$B$2:$AC$462,MATCH(R$3,'Slutlig allokering'!$B$2:$AJ$2,0),FALSE)/1,0)</f>
        <v>0</v>
      </c>
      <c r="S250">
        <f>IFERROR(VLOOKUP($B250,Kraftvärmeprod!$B$1:$AH$479,MATCH(S$2,Kraftvärmeprod!$B$1:$AG$1,0),FALSE)/1,0)-IFERROR(VLOOKUP($B250,'Slutlig allokering'!$B$2:$AC$462,MATCH(S$3,'Slutlig allokering'!$B$2:$AJ$2,0),FALSE)/1,0)</f>
        <v>0</v>
      </c>
      <c r="T250">
        <f>IFERROR(VLOOKUP($B250,Kraftvärmeprod!$B$1:$AH$479,MATCH(T$2,Kraftvärmeprod!$B$1:$AG$1,0),FALSE)/1,0)-IFERROR(VLOOKUP($B250,'Slutlig allokering'!$B$2:$AC$462,MATCH(T$3,'Slutlig allokering'!$B$2:$AJ$2,0),FALSE)/1,0)</f>
        <v>0</v>
      </c>
      <c r="U250">
        <f>IFERROR(VLOOKUP($B250,Kraftvärmeprod!$B$1:$AH$479,MATCH(U$2,Kraftvärmeprod!$B$1:$AG$1,0),FALSE)/1,0)-IFERROR(VLOOKUP($B250,'Slutlig allokering'!$B$2:$AC$462,MATCH(U$3,'Slutlig allokering'!$B$2:$AJ$2,0),FALSE)/1,0)</f>
        <v>0</v>
      </c>
      <c r="V250">
        <f>IFERROR(VLOOKUP($B250,Kraftvärmeprod!$B$1:$AH$479,MATCH(V$2,Kraftvärmeprod!$B$1:$AG$1,0),FALSE)/1,0)-IFERROR(VLOOKUP($B250,'Slutlig allokering'!$B$2:$AC$462,MATCH(V$3,'Slutlig allokering'!$B$2:$AJ$2,0),FALSE)/1,0)</f>
        <v>0</v>
      </c>
      <c r="W250">
        <f>IFERROR(VLOOKUP($B250,Kraftvärmeprod!$B$1:$AH$479,MATCH(W$2,Kraftvärmeprod!$B$1:$AG$1,0),FALSE)/1,0)-IFERROR(VLOOKUP($B250,'Slutlig allokering'!$B$2:$AC$462,MATCH(W$3,'Slutlig allokering'!$B$2:$AJ$2,0),FALSE)/1,0)</f>
        <v>0</v>
      </c>
      <c r="X250">
        <f>IFERROR(VLOOKUP($B250,Kraftvärmeprod!$B$1:$AH$479,MATCH(X$2,Kraftvärmeprod!$B$1:$AG$1,0),FALSE)/1,0)-IFERROR(VLOOKUP($B250,'Slutlig allokering'!$B$2:$AC$462,MATCH(X$3,'Slutlig allokering'!$B$2:$AJ$2,0),FALSE)/1,0)</f>
        <v>0</v>
      </c>
      <c r="Y250">
        <f>IFERROR(VLOOKUP($B250,Kraftvärmeprod!$B$1:$AH$479,MATCH(Y$2,Kraftvärmeprod!$B$1:$AG$1,0),FALSE)/1,0)-IFERROR(VLOOKUP($B250,'Slutlig allokering'!$B$2:$AC$462,MATCH(Y$3,'Slutlig allokering'!$B$2:$AJ$2,0),FALSE)/1,0)</f>
        <v>0</v>
      </c>
      <c r="Z250">
        <f>IFERROR(VLOOKUP($B250,Kraftvärmeprod!$B$1:$AH$479,MATCH(Z$2,Kraftvärmeprod!$B$1:$AG$1,0),FALSE)/1,0)-IFERROR(VLOOKUP($B250,'Slutlig allokering'!$B$2:$AC$462,MATCH(Z$3,'Slutlig allokering'!$B$2:$AJ$2,0),FALSE)/1,0)</f>
        <v>0</v>
      </c>
      <c r="AA250">
        <f>IFERROR(VLOOKUP($B250,Kraftvärmeprod!$B$1:$AH$479,MATCH(AA$2,Kraftvärmeprod!$B$1:$AG$1,0),FALSE)/1,0)-IFERROR(VLOOKUP($B250,'Slutlig allokering'!$B$2:$AC$462,MATCH(AA$3,'Slutlig allokering'!$B$2:$AJ$2,0),FALSE)/1,0)</f>
        <v>0</v>
      </c>
      <c r="AB250">
        <f>IFERROR(VLOOKUP($B250,Kraftvärmeprod!$B$1:$AH$479,MATCH(AB$2,Kraftvärmeprod!$B$1:$AG$1,0),FALSE)/1,0)-IFERROR(VLOOKUP($B250,'Slutlig allokering'!$B$2:$AC$462,MATCH(AB$3,'Slutlig allokering'!$B$2:$AJ$2,0),FALSE)/1,0)</f>
        <v>0</v>
      </c>
      <c r="AE250">
        <f t="shared" si="6"/>
        <v>0</v>
      </c>
      <c r="AG250">
        <f>IFERROR(VLOOKUP(B250,'Slutlig allokering'!$B$2:$AJ$462,MATCH("Summa justerad allokerad tillförd energi (utan hjälpel och rökgaskondensering):",'Slutlig allokering'!$B$2:$AK$2,0),FALSE)/1,"")</f>
        <v>0</v>
      </c>
      <c r="AI250" s="55" t="str">
        <f>IFERROR(1-VLOOKUP(B250,'Slutlig allokering'!$B$2:$AJ$462,MATCH("Andel av bränsle i kvv som allokerats till värme, exklusive rökgaskondensering och hjälpel",'Slutlig allokering'!$B$2:$AK$2,0),FALSE),"")</f>
        <v/>
      </c>
      <c r="AK250" s="55" t="str">
        <f t="shared" si="7"/>
        <v/>
      </c>
    </row>
    <row r="251" spans="1:37" x14ac:dyDescent="0.35">
      <c r="A251" s="28" t="s">
        <v>335</v>
      </c>
      <c r="B251" s="28" t="s">
        <v>338</v>
      </c>
      <c r="C251">
        <f>IFERROR(VLOOKUP($B251,Kraftvärmeprod!$B$1:$AH$479,MATCH(C$3,Kraftvärmeprod!$B$1:$AG$1,0),FALSE)/1,"")</f>
        <v>1217.6579999999999</v>
      </c>
      <c r="D251">
        <f>IFERROR(VLOOKUP($B251,Kraftvärmeprod!$B$1:$AH$479,MATCH(D$3,Kraftvärmeprod!$B$1:$AG$1,0),FALSE)/1,"")</f>
        <v>607.20699999999999</v>
      </c>
      <c r="E251">
        <f>IFERROR(VLOOKUP($B251,Kraftvärmeprod!$B$1:$AH$479,MATCH(E$2,Kraftvärmeprod!$B$1:$AG$1,0),FALSE)/1,0)-IFERROR(VLOOKUP($B251,'Slutlig allokering'!$B$2:$AC$462,MATCH(E$3,'Slutlig allokering'!$B$2:$AJ$2,0),FALSE)/1,0)</f>
        <v>0</v>
      </c>
      <c r="F251">
        <f>IFERROR(VLOOKUP($B251,Kraftvärmeprod!$B$1:$AH$479,MATCH(F$2,Kraftvärmeprod!$B$1:$AG$1,0),FALSE)/1,0)-IFERROR(VLOOKUP($B251,'Slutlig allokering'!$B$2:$AC$462,MATCH(F$3,'Slutlig allokering'!$B$2:$AJ$2,0),FALSE)/1,0)</f>
        <v>0</v>
      </c>
      <c r="G251">
        <f>IFERROR(VLOOKUP($B251,Kraftvärmeprod!$B$1:$AH$479,MATCH(G$2,Kraftvärmeprod!$B$1:$AG$1,0),FALSE)/1,0)-IFERROR(VLOOKUP($B251,'Slutlig allokering'!$B$2:$AC$462,MATCH(G$3,'Slutlig allokering'!$B$2:$AJ$2,0),FALSE)/1,0)</f>
        <v>36.000700000000002</v>
      </c>
      <c r="H251">
        <f>IFERROR(VLOOKUP($B251,Kraftvärmeprod!$B$1:$AH$479,MATCH(H$2,Kraftvärmeprod!$B$1:$AG$1,0),FALSE)/1,0)-IFERROR(VLOOKUP($B251,'Slutlig allokering'!$B$2:$AC$462,MATCH(H$3,'Slutlig allokering'!$B$2:$AJ$2,0),FALSE)/1,0)</f>
        <v>0</v>
      </c>
      <c r="I251">
        <f>IFERROR(VLOOKUP($B251,Kraftvärmeprod!$B$1:$AH$479,MATCH(I$2,Kraftvärmeprod!$B$1:$AG$1,0),FALSE)/1,0)-IFERROR(VLOOKUP($B251,'Slutlig allokering'!$B$2:$AC$462,MATCH(I$3,'Slutlig allokering'!$B$2:$AJ$2,0),FALSE)/1,0)</f>
        <v>0.23501000000000002</v>
      </c>
      <c r="J251">
        <f>IFERROR(VLOOKUP($B251,Kraftvärmeprod!$B$1:$AH$479,MATCH(J$2,Kraftvärmeprod!$B$1:$AG$1,0),FALSE)/1,0)-IFERROR(VLOOKUP($B251,'Slutlig allokering'!$B$2:$AC$462,MATCH(J$3,'Slutlig allokering'!$B$2:$AJ$2,0),FALSE)/1,0)</f>
        <v>0</v>
      </c>
      <c r="K251">
        <f>IFERROR(VLOOKUP($B251,Kraftvärmeprod!$B$1:$AH$479,MATCH(K$2,Kraftvärmeprod!$B$1:$AG$1,0),FALSE)/1,0)-IFERROR(VLOOKUP($B251,'Slutlig allokering'!$B$2:$AC$462,MATCH(K$3,'Slutlig allokering'!$B$2:$AJ$2,0),FALSE)/1,0)</f>
        <v>0</v>
      </c>
      <c r="L251">
        <f>IFERROR(VLOOKUP($B251,Kraftvärmeprod!$B$1:$AH$479,MATCH(L$2,Kraftvärmeprod!$B$1:$AG$1,0),FALSE)/1,0)-IFERROR(VLOOKUP($B251,'Slutlig allokering'!$B$2:$AC$462,MATCH(L$3,'Slutlig allokering'!$B$2:$AJ$2,0),FALSE)/1,0)</f>
        <v>107.42119999999998</v>
      </c>
      <c r="M251" s="143">
        <f>IFERROR(VLOOKUP($B251,Miljö!$B$1:$S$477,MATCH(M$2,Miljö!$B$1:$X$1,0),FALSE)/1,0)-IFERROR(VLOOKUP($B251,'Slutlig allokering'!$B$2:$AC$462,MATCH(M$3,'Slutlig allokering'!$B$2:$AJ$2,0),FALSE)/1,0)</f>
        <v>52.881299999999996</v>
      </c>
      <c r="N251">
        <f>IFERROR(VLOOKUP($B251,Kraftvärmeprod!$B$1:$AH$479,MATCH(N$2,Kraftvärmeprod!$B$1:$AG$1,0),FALSE)/1,0)-IFERROR(VLOOKUP($B251,'Slutlig allokering'!$B$2:$AC$462,MATCH(N$3,'Slutlig allokering'!$B$2:$AJ$2,0),FALSE)/1,0)</f>
        <v>0</v>
      </c>
      <c r="O251">
        <f>IFERROR(VLOOKUP($B251,Kraftvärmeprod!$B$1:$AH$479,MATCH(O$2,Kraftvärmeprod!$B$1:$AG$1,0),FALSE)/1,0)-IFERROR(VLOOKUP($B251,'Slutlig allokering'!$B$2:$AC$462,MATCH(O$3,'Slutlig allokering'!$B$2:$AJ$2,0),FALSE)/1,0)</f>
        <v>98.224799999999988</v>
      </c>
      <c r="P251">
        <f>IFERROR(VLOOKUP($B251,Kraftvärmeprod!$B$1:$AH$479,MATCH(P$2,Kraftvärmeprod!$B$1:$AG$1,0),FALSE)/1,0)-IFERROR(VLOOKUP($B251,'Slutlig allokering'!$B$2:$AC$462,MATCH(P$3,'Slutlig allokering'!$B$2:$AJ$2,0),FALSE)/1,0)</f>
        <v>0</v>
      </c>
      <c r="Q251">
        <f>IFERROR(VLOOKUP($B251,Kraftvärmeprod!$B$1:$AH$479,MATCH(Q$2,Kraftvärmeprod!$B$1:$AG$1,0),FALSE)/1,0)-IFERROR(VLOOKUP($B251,'Slutlig allokering'!$B$2:$AC$462,MATCH(Q$3,'Slutlig allokering'!$B$2:$AJ$2,0),FALSE)/1,0)</f>
        <v>104.62609999999999</v>
      </c>
      <c r="R251">
        <f>IFERROR(VLOOKUP($B251,Kraftvärmeprod!$B$1:$AH$479,MATCH(R$2,Kraftvärmeprod!$B$1:$AG$1,0),FALSE)/1,0)-IFERROR(VLOOKUP($B251,'Slutlig allokering'!$B$2:$AC$462,MATCH(R$3,'Slutlig allokering'!$B$2:$AJ$2,0),FALSE)/1,0)</f>
        <v>22.777699999999999</v>
      </c>
      <c r="S251">
        <f>IFERROR(VLOOKUP($B251,Kraftvärmeprod!$B$1:$AH$479,MATCH(S$2,Kraftvärmeprod!$B$1:$AG$1,0),FALSE)/1,0)-IFERROR(VLOOKUP($B251,'Slutlig allokering'!$B$2:$AC$462,MATCH(S$3,'Slutlig allokering'!$B$2:$AJ$2,0),FALSE)/1,0)</f>
        <v>643.65599999999995</v>
      </c>
      <c r="T251">
        <f>IFERROR(VLOOKUP($B251,Kraftvärmeprod!$B$1:$AH$479,MATCH(T$2,Kraftvärmeprod!$B$1:$AG$1,0),FALSE)/1,0)-IFERROR(VLOOKUP($B251,'Slutlig allokering'!$B$2:$AC$462,MATCH(T$3,'Slutlig allokering'!$B$2:$AJ$2,0),FALSE)/1,0)</f>
        <v>23.841999999999999</v>
      </c>
      <c r="U251">
        <f>IFERROR(VLOOKUP($B251,Kraftvärmeprod!$B$1:$AH$479,MATCH(U$2,Kraftvärmeprod!$B$1:$AG$1,0),FALSE)/1,0)-IFERROR(VLOOKUP($B251,'Slutlig allokering'!$B$2:$AC$462,MATCH(U$3,'Slutlig allokering'!$B$2:$AJ$2,0),FALSE)/1,0)</f>
        <v>66.404600000000016</v>
      </c>
      <c r="V251">
        <f>IFERROR(VLOOKUP($B251,Kraftvärmeprod!$B$1:$AH$479,MATCH(V$2,Kraftvärmeprod!$B$1:$AG$1,0),FALSE)/1,0)-IFERROR(VLOOKUP($B251,'Slutlig allokering'!$B$2:$AC$462,MATCH(V$3,'Slutlig allokering'!$B$2:$AJ$2,0),FALSE)/1,0)</f>
        <v>0</v>
      </c>
      <c r="W251">
        <f>IFERROR(VLOOKUP($B251,Kraftvärmeprod!$B$1:$AH$479,MATCH(W$2,Kraftvärmeprod!$B$1:$AG$1,0),FALSE)/1,0)-IFERROR(VLOOKUP($B251,'Slutlig allokering'!$B$2:$AC$462,MATCH(W$3,'Slutlig allokering'!$B$2:$AJ$2,0),FALSE)/1,0)</f>
        <v>0</v>
      </c>
      <c r="X251">
        <f>IFERROR(VLOOKUP($B251,Kraftvärmeprod!$B$1:$AH$479,MATCH(X$2,Kraftvärmeprod!$B$1:$AG$1,0),FALSE)/1,0)-IFERROR(VLOOKUP($B251,'Slutlig allokering'!$B$2:$AC$462,MATCH(X$3,'Slutlig allokering'!$B$2:$AJ$2,0),FALSE)/1,0)</f>
        <v>0</v>
      </c>
      <c r="Y251">
        <f>IFERROR(VLOOKUP($B251,Kraftvärmeprod!$B$1:$AH$479,MATCH(Y$2,Kraftvärmeprod!$B$1:$AG$1,0),FALSE)/1,0)-IFERROR(VLOOKUP($B251,'Slutlig allokering'!$B$2:$AC$462,MATCH(Y$3,'Slutlig allokering'!$B$2:$AJ$2,0),FALSE)/1,0)</f>
        <v>4.8725300000000002</v>
      </c>
      <c r="Z251">
        <f>IFERROR(VLOOKUP($B251,Kraftvärmeprod!$B$1:$AH$479,MATCH(Z$2,Kraftvärmeprod!$B$1:$AG$1,0),FALSE)/1,0)-IFERROR(VLOOKUP($B251,'Slutlig allokering'!$B$2:$AC$462,MATCH(Z$3,'Slutlig allokering'!$B$2:$AJ$2,0),FALSE)/1,0)</f>
        <v>0</v>
      </c>
      <c r="AA251">
        <f>IFERROR(VLOOKUP($B251,Kraftvärmeprod!$B$1:$AH$479,MATCH(AA$2,Kraftvärmeprod!$B$1:$AG$1,0),FALSE)/1,0)-IFERROR(VLOOKUP($B251,'Slutlig allokering'!$B$2:$AC$462,MATCH(AA$3,'Slutlig allokering'!$B$2:$AJ$2,0),FALSE)/1,0)</f>
        <v>0</v>
      </c>
      <c r="AB251">
        <f>IFERROR(VLOOKUP($B251,Kraftvärmeprod!$B$1:$AH$479,MATCH(AB$2,Kraftvärmeprod!$B$1:$AG$1,0),FALSE)/1,0)-IFERROR(VLOOKUP($B251,'Slutlig allokering'!$B$2:$AC$462,MATCH(AB$3,'Slutlig allokering'!$B$2:$AJ$2,0),FALSE)/1,0)</f>
        <v>24.438100000000002</v>
      </c>
      <c r="AE251">
        <f t="shared" si="6"/>
        <v>1132.4987400000002</v>
      </c>
      <c r="AG251">
        <f>IFERROR(VLOOKUP(B251,'Slutlig allokering'!$B$2:$AJ$462,MATCH("Summa justerad allokerad tillförd energi (utan hjälpel och rökgaskondensering):",'Slutlig allokering'!$B$2:$AK$2,0),FALSE)/1,"")</f>
        <v>1035.4732600000002</v>
      </c>
      <c r="AI251" s="55">
        <f>IFERROR(1-VLOOKUP(B251,'Slutlig allokering'!$B$2:$AJ$462,MATCH("Andel av bränsle i kvv som allokerats till värme, exklusive rökgaskondensering och hjälpel",'Slutlig allokering'!$B$2:$AK$2,0),FALSE),"")</f>
        <v>0.52237701409427784</v>
      </c>
      <c r="AK251" s="55">
        <f t="shared" si="7"/>
        <v>0.52237701409427795</v>
      </c>
    </row>
    <row r="252" spans="1:37" x14ac:dyDescent="0.35">
      <c r="A252" s="28" t="s">
        <v>339</v>
      </c>
      <c r="B252" s="28" t="s">
        <v>340</v>
      </c>
      <c r="C252">
        <f>IFERROR(VLOOKUP($B252,Kraftvärmeprod!$B$1:$AH$479,MATCH(C$3,Kraftvärmeprod!$B$1:$AG$1,0),FALSE)/1,"")</f>
        <v>285.60000000000002</v>
      </c>
      <c r="D252">
        <f>IFERROR(VLOOKUP($B252,Kraftvärmeprod!$B$1:$AH$479,MATCH(D$3,Kraftvärmeprod!$B$1:$AG$1,0),FALSE)/1,"")</f>
        <v>131.398</v>
      </c>
      <c r="E252">
        <f>IFERROR(VLOOKUP($B252,Kraftvärmeprod!$B$1:$AH$479,MATCH(E$2,Kraftvärmeprod!$B$1:$AG$1,0),FALSE)/1,0)-IFERROR(VLOOKUP($B252,'Slutlig allokering'!$B$2:$AC$462,MATCH(E$3,'Slutlig allokering'!$B$2:$AJ$2,0),FALSE)/1,0)</f>
        <v>0</v>
      </c>
      <c r="F252">
        <f>IFERROR(VLOOKUP($B252,Kraftvärmeprod!$B$1:$AH$479,MATCH(F$2,Kraftvärmeprod!$B$1:$AG$1,0),FALSE)/1,0)-IFERROR(VLOOKUP($B252,'Slutlig allokering'!$B$2:$AC$462,MATCH(F$3,'Slutlig allokering'!$B$2:$AJ$2,0),FALSE)/1,0)</f>
        <v>0</v>
      </c>
      <c r="G252">
        <f>IFERROR(VLOOKUP($B252,Kraftvärmeprod!$B$1:$AH$479,MATCH(G$2,Kraftvärmeprod!$B$1:$AG$1,0),FALSE)/1,0)-IFERROR(VLOOKUP($B252,'Slutlig allokering'!$B$2:$AC$462,MATCH(G$3,'Slutlig allokering'!$B$2:$AJ$2,0),FALSE)/1,0)</f>
        <v>45.691599999999994</v>
      </c>
      <c r="H252">
        <f>IFERROR(VLOOKUP($B252,Kraftvärmeprod!$B$1:$AH$479,MATCH(H$2,Kraftvärmeprod!$B$1:$AG$1,0),FALSE)/1,0)-IFERROR(VLOOKUP($B252,'Slutlig allokering'!$B$2:$AC$462,MATCH(H$3,'Slutlig allokering'!$B$2:$AJ$2,0),FALSE)/1,0)</f>
        <v>0</v>
      </c>
      <c r="I252">
        <f>IFERROR(VLOOKUP($B252,Kraftvärmeprod!$B$1:$AH$479,MATCH(I$2,Kraftvärmeprod!$B$1:$AG$1,0),FALSE)/1,0)-IFERROR(VLOOKUP($B252,'Slutlig allokering'!$B$2:$AC$462,MATCH(I$3,'Slutlig allokering'!$B$2:$AJ$2,0),FALSE)/1,0)</f>
        <v>0.17989299999999997</v>
      </c>
      <c r="J252">
        <f>IFERROR(VLOOKUP($B252,Kraftvärmeprod!$B$1:$AH$479,MATCH(J$2,Kraftvärmeprod!$B$1:$AG$1,0),FALSE)/1,0)-IFERROR(VLOOKUP($B252,'Slutlig allokering'!$B$2:$AC$462,MATCH(J$3,'Slutlig allokering'!$B$2:$AJ$2,0),FALSE)/1,0)</f>
        <v>0</v>
      </c>
      <c r="K252">
        <f>IFERROR(VLOOKUP($B252,Kraftvärmeprod!$B$1:$AH$479,MATCH(K$2,Kraftvärmeprod!$B$1:$AG$1,0),FALSE)/1,0)-IFERROR(VLOOKUP($B252,'Slutlig allokering'!$B$2:$AC$462,MATCH(K$3,'Slutlig allokering'!$B$2:$AJ$2,0),FALSE)/1,0)</f>
        <v>0</v>
      </c>
      <c r="L252">
        <f>IFERROR(VLOOKUP($B252,Kraftvärmeprod!$B$1:$AH$479,MATCH(L$2,Kraftvärmeprod!$B$1:$AG$1,0),FALSE)/1,0)-IFERROR(VLOOKUP($B252,'Slutlig allokering'!$B$2:$AC$462,MATCH(L$3,'Slutlig allokering'!$B$2:$AJ$2,0),FALSE)/1,0)</f>
        <v>121.044</v>
      </c>
      <c r="M252" s="143">
        <f>IFERROR(VLOOKUP($B252,Miljö!$B$1:$S$477,MATCH(M$2,Miljö!$B$1:$X$1,0),FALSE)/1,0)-IFERROR(VLOOKUP($B252,'Slutlig allokering'!$B$2:$AC$462,MATCH(M$3,'Slutlig allokering'!$B$2:$AJ$2,0),FALSE)/1,0)</f>
        <v>11.234720000000001</v>
      </c>
      <c r="N252">
        <f>IFERROR(VLOOKUP($B252,Kraftvärmeprod!$B$1:$AH$479,MATCH(N$2,Kraftvärmeprod!$B$1:$AG$1,0),FALSE)/1,0)-IFERROR(VLOOKUP($B252,'Slutlig allokering'!$B$2:$AC$462,MATCH(N$3,'Slutlig allokering'!$B$2:$AJ$2,0),FALSE)/1,0)</f>
        <v>0</v>
      </c>
      <c r="O252">
        <f>IFERROR(VLOOKUP($B252,Kraftvärmeprod!$B$1:$AH$479,MATCH(O$2,Kraftvärmeprod!$B$1:$AG$1,0),FALSE)/1,0)-IFERROR(VLOOKUP($B252,'Slutlig allokering'!$B$2:$AC$462,MATCH(O$3,'Slutlig allokering'!$B$2:$AJ$2,0),FALSE)/1,0)</f>
        <v>43.347000000000001</v>
      </c>
      <c r="P252">
        <f>IFERROR(VLOOKUP($B252,Kraftvärmeprod!$B$1:$AH$479,MATCH(P$2,Kraftvärmeprod!$B$1:$AG$1,0),FALSE)/1,0)-IFERROR(VLOOKUP($B252,'Slutlig allokering'!$B$2:$AC$462,MATCH(P$3,'Slutlig allokering'!$B$2:$AJ$2,0),FALSE)/1,0)</f>
        <v>0</v>
      </c>
      <c r="Q252">
        <f>IFERROR(VLOOKUP($B252,Kraftvärmeprod!$B$1:$AH$479,MATCH(Q$2,Kraftvärmeprod!$B$1:$AG$1,0),FALSE)/1,0)-IFERROR(VLOOKUP($B252,'Slutlig allokering'!$B$2:$AC$462,MATCH(Q$3,'Slutlig allokering'!$B$2:$AJ$2,0),FALSE)/1,0)</f>
        <v>0</v>
      </c>
      <c r="R252">
        <f>IFERROR(VLOOKUP($B252,Kraftvärmeprod!$B$1:$AH$479,MATCH(R$2,Kraftvärmeprod!$B$1:$AG$1,0),FALSE)/1,0)-IFERROR(VLOOKUP($B252,'Slutlig allokering'!$B$2:$AC$462,MATCH(R$3,'Slutlig allokering'!$B$2:$AJ$2,0),FALSE)/1,0)</f>
        <v>41.165999999999997</v>
      </c>
      <c r="S252">
        <f>IFERROR(VLOOKUP($B252,Kraftvärmeprod!$B$1:$AH$479,MATCH(S$2,Kraftvärmeprod!$B$1:$AG$1,0),FALSE)/1,0)-IFERROR(VLOOKUP($B252,'Slutlig allokering'!$B$2:$AC$462,MATCH(S$3,'Slutlig allokering'!$B$2:$AJ$2,0),FALSE)/1,0)</f>
        <v>0</v>
      </c>
      <c r="T252">
        <f>IFERROR(VLOOKUP($B252,Kraftvärmeprod!$B$1:$AH$479,MATCH(T$2,Kraftvärmeprod!$B$1:$AG$1,0),FALSE)/1,0)-IFERROR(VLOOKUP($B252,'Slutlig allokering'!$B$2:$AC$462,MATCH(T$3,'Slutlig allokering'!$B$2:$AJ$2,0),FALSE)/1,0)</f>
        <v>0</v>
      </c>
      <c r="U252">
        <f>IFERROR(VLOOKUP($B252,Kraftvärmeprod!$B$1:$AH$479,MATCH(U$2,Kraftvärmeprod!$B$1:$AG$1,0),FALSE)/1,0)-IFERROR(VLOOKUP($B252,'Slutlig allokering'!$B$2:$AC$462,MATCH(U$3,'Slutlig allokering'!$B$2:$AJ$2,0),FALSE)/1,0)</f>
        <v>20.6478</v>
      </c>
      <c r="V252">
        <f>IFERROR(VLOOKUP($B252,Kraftvärmeprod!$B$1:$AH$479,MATCH(V$2,Kraftvärmeprod!$B$1:$AG$1,0),FALSE)/1,0)-IFERROR(VLOOKUP($B252,'Slutlig allokering'!$B$2:$AC$462,MATCH(V$3,'Slutlig allokering'!$B$2:$AJ$2,0),FALSE)/1,0)</f>
        <v>0</v>
      </c>
      <c r="W252">
        <f>IFERROR(VLOOKUP($B252,Kraftvärmeprod!$B$1:$AH$479,MATCH(W$2,Kraftvärmeprod!$B$1:$AG$1,0),FALSE)/1,0)-IFERROR(VLOOKUP($B252,'Slutlig allokering'!$B$2:$AC$462,MATCH(W$3,'Slutlig allokering'!$B$2:$AJ$2,0),FALSE)/1,0)</f>
        <v>0</v>
      </c>
      <c r="X252">
        <f>IFERROR(VLOOKUP($B252,Kraftvärmeprod!$B$1:$AH$479,MATCH(X$2,Kraftvärmeprod!$B$1:$AG$1,0),FALSE)/1,0)-IFERROR(VLOOKUP($B252,'Slutlig allokering'!$B$2:$AC$462,MATCH(X$3,'Slutlig allokering'!$B$2:$AJ$2,0),FALSE)/1,0)</f>
        <v>0</v>
      </c>
      <c r="Y252">
        <f>IFERROR(VLOOKUP($B252,Kraftvärmeprod!$B$1:$AH$479,MATCH(Y$2,Kraftvärmeprod!$B$1:$AG$1,0),FALSE)/1,0)-IFERROR(VLOOKUP($B252,'Slutlig allokering'!$B$2:$AC$462,MATCH(Y$3,'Slutlig allokering'!$B$2:$AJ$2,0),FALSE)/1,0)</f>
        <v>0</v>
      </c>
      <c r="Z252">
        <f>IFERROR(VLOOKUP($B252,Kraftvärmeprod!$B$1:$AH$479,MATCH(Z$2,Kraftvärmeprod!$B$1:$AG$1,0),FALSE)/1,0)-IFERROR(VLOOKUP($B252,'Slutlig allokering'!$B$2:$AC$462,MATCH(Z$3,'Slutlig allokering'!$B$2:$AJ$2,0),FALSE)/1,0)</f>
        <v>0</v>
      </c>
      <c r="AA252">
        <f>IFERROR(VLOOKUP($B252,Kraftvärmeprod!$B$1:$AH$479,MATCH(AA$2,Kraftvärmeprod!$B$1:$AG$1,0),FALSE)/1,0)-IFERROR(VLOOKUP($B252,'Slutlig allokering'!$B$2:$AC$462,MATCH(AA$3,'Slutlig allokering'!$B$2:$AJ$2,0),FALSE)/1,0)</f>
        <v>0</v>
      </c>
      <c r="AB252">
        <f>IFERROR(VLOOKUP($B252,Kraftvärmeprod!$B$1:$AH$479,MATCH(AB$2,Kraftvärmeprod!$B$1:$AG$1,0),FALSE)/1,0)-IFERROR(VLOOKUP($B252,'Slutlig allokering'!$B$2:$AC$462,MATCH(AB$3,'Slutlig allokering'!$B$2:$AJ$2,0),FALSE)/1,0)</f>
        <v>0</v>
      </c>
      <c r="AE252">
        <f t="shared" si="6"/>
        <v>272.07629300000008</v>
      </c>
      <c r="AG252">
        <f>IFERROR(VLOOKUP(B252,'Slutlig allokering'!$B$2:$AJ$462,MATCH("Summa justerad allokerad tillförd energi (utan hjälpel och rökgaskondensering):",'Slutlig allokering'!$B$2:$AK$2,0),FALSE)/1,"")</f>
        <v>230.09690699999999</v>
      </c>
      <c r="AI252" s="55">
        <f>IFERROR(1-VLOOKUP(B252,'Slutlig allokering'!$B$2:$AJ$462,MATCH("Andel av bränsle i kvv som allokerats till värme, exklusive rökgaskondensering och hjälpel",'Slutlig allokering'!$B$2:$AK$2,0),FALSE),"")</f>
        <v>0.54179771640541552</v>
      </c>
      <c r="AK252" s="55">
        <f t="shared" si="7"/>
        <v>0.54179771640541563</v>
      </c>
    </row>
    <row r="253" spans="1:37" x14ac:dyDescent="0.35">
      <c r="A253" s="28" t="s">
        <v>339</v>
      </c>
      <c r="B253" s="28" t="s">
        <v>341</v>
      </c>
      <c r="C253">
        <f>IFERROR(VLOOKUP($B253,Kraftvärmeprod!$B$1:$AH$479,MATCH(C$3,Kraftvärmeprod!$B$1:$AG$1,0),FALSE)/1,"")</f>
        <v>16.7</v>
      </c>
      <c r="D253">
        <f>IFERROR(VLOOKUP($B253,Kraftvärmeprod!$B$1:$AH$479,MATCH(D$3,Kraftvärmeprod!$B$1:$AG$1,0),FALSE)/1,"")</f>
        <v>7.6</v>
      </c>
      <c r="E253">
        <f>IFERROR(VLOOKUP($B253,Kraftvärmeprod!$B$1:$AH$479,MATCH(E$2,Kraftvärmeprod!$B$1:$AG$1,0),FALSE)/1,0)-IFERROR(VLOOKUP($B253,'Slutlig allokering'!$B$2:$AC$462,MATCH(E$3,'Slutlig allokering'!$B$2:$AJ$2,0),FALSE)/1,0)</f>
        <v>0</v>
      </c>
      <c r="F253">
        <f>IFERROR(VLOOKUP($B253,Kraftvärmeprod!$B$1:$AH$479,MATCH(F$2,Kraftvärmeprod!$B$1:$AG$1,0),FALSE)/1,0)-IFERROR(VLOOKUP($B253,'Slutlig allokering'!$B$2:$AC$462,MATCH(F$3,'Slutlig allokering'!$B$2:$AJ$2,0),FALSE)/1,0)</f>
        <v>0</v>
      </c>
      <c r="G253">
        <f>IFERROR(VLOOKUP($B253,Kraftvärmeprod!$B$1:$AH$479,MATCH(G$2,Kraftvärmeprod!$B$1:$AG$1,0),FALSE)/1,0)-IFERROR(VLOOKUP($B253,'Slutlig allokering'!$B$2:$AC$462,MATCH(G$3,'Slutlig allokering'!$B$2:$AJ$2,0),FALSE)/1,0)</f>
        <v>1.3178299999999998</v>
      </c>
      <c r="H253">
        <f>IFERROR(VLOOKUP($B253,Kraftvärmeprod!$B$1:$AH$479,MATCH(H$2,Kraftvärmeprod!$B$1:$AG$1,0),FALSE)/1,0)-IFERROR(VLOOKUP($B253,'Slutlig allokering'!$B$2:$AC$462,MATCH(H$3,'Slutlig allokering'!$B$2:$AJ$2,0),FALSE)/1,0)</f>
        <v>0</v>
      </c>
      <c r="I253">
        <f>IFERROR(VLOOKUP($B253,Kraftvärmeprod!$B$1:$AH$479,MATCH(I$2,Kraftvärmeprod!$B$1:$AG$1,0),FALSE)/1,0)-IFERROR(VLOOKUP($B253,'Slutlig allokering'!$B$2:$AC$462,MATCH(I$3,'Slutlig allokering'!$B$2:$AJ$2,0),FALSE)/1,0)</f>
        <v>0</v>
      </c>
      <c r="J253">
        <f>IFERROR(VLOOKUP($B253,Kraftvärmeprod!$B$1:$AH$479,MATCH(J$2,Kraftvärmeprod!$B$1:$AG$1,0),FALSE)/1,0)-IFERROR(VLOOKUP($B253,'Slutlig allokering'!$B$2:$AC$462,MATCH(J$3,'Slutlig allokering'!$B$2:$AJ$2,0),FALSE)/1,0)</f>
        <v>0</v>
      </c>
      <c r="K253">
        <f>IFERROR(VLOOKUP($B253,Kraftvärmeprod!$B$1:$AH$479,MATCH(K$2,Kraftvärmeprod!$B$1:$AG$1,0),FALSE)/1,0)-IFERROR(VLOOKUP($B253,'Slutlig allokering'!$B$2:$AC$462,MATCH(K$3,'Slutlig allokering'!$B$2:$AJ$2,0),FALSE)/1,0)</f>
        <v>0</v>
      </c>
      <c r="L253">
        <f>IFERROR(VLOOKUP($B253,Kraftvärmeprod!$B$1:$AH$479,MATCH(L$2,Kraftvärmeprod!$B$1:$AG$1,0),FALSE)/1,0)-IFERROR(VLOOKUP($B253,'Slutlig allokering'!$B$2:$AC$462,MATCH(L$3,'Slutlig allokering'!$B$2:$AJ$2,0),FALSE)/1,0)</f>
        <v>13.2516</v>
      </c>
      <c r="M253" s="143">
        <f>IFERROR(VLOOKUP($B253,Miljö!$B$1:$S$477,MATCH(M$2,Miljö!$B$1:$X$1,0),FALSE)/1,0)-IFERROR(VLOOKUP($B253,'Slutlig allokering'!$B$2:$AC$462,MATCH(M$3,'Slutlig allokering'!$B$2:$AJ$2,0),FALSE)/1,0)</f>
        <v>0.64508300000000007</v>
      </c>
      <c r="N253">
        <f>IFERROR(VLOOKUP($B253,Kraftvärmeprod!$B$1:$AH$479,MATCH(N$2,Kraftvärmeprod!$B$1:$AG$1,0),FALSE)/1,0)-IFERROR(VLOOKUP($B253,'Slutlig allokering'!$B$2:$AC$462,MATCH(N$3,'Slutlig allokering'!$B$2:$AJ$2,0),FALSE)/1,0)</f>
        <v>0</v>
      </c>
      <c r="O253">
        <f>IFERROR(VLOOKUP($B253,Kraftvärmeprod!$B$1:$AH$479,MATCH(O$2,Kraftvärmeprod!$B$1:$AG$1,0),FALSE)/1,0)-IFERROR(VLOOKUP($B253,'Slutlig allokering'!$B$2:$AC$462,MATCH(O$3,'Slutlig allokering'!$B$2:$AJ$2,0),FALSE)/1,0)</f>
        <v>0</v>
      </c>
      <c r="P253">
        <f>IFERROR(VLOOKUP($B253,Kraftvärmeprod!$B$1:$AH$479,MATCH(P$2,Kraftvärmeprod!$B$1:$AG$1,0),FALSE)/1,0)-IFERROR(VLOOKUP($B253,'Slutlig allokering'!$B$2:$AC$462,MATCH(P$3,'Slutlig allokering'!$B$2:$AJ$2,0),FALSE)/1,0)</f>
        <v>0</v>
      </c>
      <c r="Q253">
        <f>IFERROR(VLOOKUP($B253,Kraftvärmeprod!$B$1:$AH$479,MATCH(Q$2,Kraftvärmeprod!$B$1:$AG$1,0),FALSE)/1,0)-IFERROR(VLOOKUP($B253,'Slutlig allokering'!$B$2:$AC$462,MATCH(Q$3,'Slutlig allokering'!$B$2:$AJ$2,0),FALSE)/1,0)</f>
        <v>6.0764700000000005E-2</v>
      </c>
      <c r="R253">
        <f>IFERROR(VLOOKUP($B253,Kraftvärmeprod!$B$1:$AH$479,MATCH(R$2,Kraftvärmeprod!$B$1:$AG$1,0),FALSE)/1,0)-IFERROR(VLOOKUP($B253,'Slutlig allokering'!$B$2:$AC$462,MATCH(R$3,'Slutlig allokering'!$B$2:$AJ$2,0),FALSE)/1,0)</f>
        <v>1.3178299999999998</v>
      </c>
      <c r="S253">
        <f>IFERROR(VLOOKUP($B253,Kraftvärmeprod!$B$1:$AH$479,MATCH(S$2,Kraftvärmeprod!$B$1:$AG$1,0),FALSE)/1,0)-IFERROR(VLOOKUP($B253,'Slutlig allokering'!$B$2:$AC$462,MATCH(S$3,'Slutlig allokering'!$B$2:$AJ$2,0),FALSE)/1,0)</f>
        <v>0</v>
      </c>
      <c r="T253">
        <f>IFERROR(VLOOKUP($B253,Kraftvärmeprod!$B$1:$AH$479,MATCH(T$2,Kraftvärmeprod!$B$1:$AG$1,0),FALSE)/1,0)-IFERROR(VLOOKUP($B253,'Slutlig allokering'!$B$2:$AC$462,MATCH(T$3,'Slutlig allokering'!$B$2:$AJ$2,0),FALSE)/1,0)</f>
        <v>0</v>
      </c>
      <c r="U253">
        <f>IFERROR(VLOOKUP($B253,Kraftvärmeprod!$B$1:$AH$479,MATCH(U$2,Kraftvärmeprod!$B$1:$AG$1,0),FALSE)/1,0)-IFERROR(VLOOKUP($B253,'Slutlig allokering'!$B$2:$AC$462,MATCH(U$3,'Slutlig allokering'!$B$2:$AJ$2,0),FALSE)/1,0)</f>
        <v>0</v>
      </c>
      <c r="V253">
        <f>IFERROR(VLOOKUP($B253,Kraftvärmeprod!$B$1:$AH$479,MATCH(V$2,Kraftvärmeprod!$B$1:$AG$1,0),FALSE)/1,0)-IFERROR(VLOOKUP($B253,'Slutlig allokering'!$B$2:$AC$462,MATCH(V$3,'Slutlig allokering'!$B$2:$AJ$2,0),FALSE)/1,0)</f>
        <v>0</v>
      </c>
      <c r="W253">
        <f>IFERROR(VLOOKUP($B253,Kraftvärmeprod!$B$1:$AH$479,MATCH(W$2,Kraftvärmeprod!$B$1:$AG$1,0),FALSE)/1,0)-IFERROR(VLOOKUP($B253,'Slutlig allokering'!$B$2:$AC$462,MATCH(W$3,'Slutlig allokering'!$B$2:$AJ$2,0),FALSE)/1,0)</f>
        <v>0</v>
      </c>
      <c r="X253">
        <f>IFERROR(VLOOKUP($B253,Kraftvärmeprod!$B$1:$AH$479,MATCH(X$2,Kraftvärmeprod!$B$1:$AG$1,0),FALSE)/1,0)-IFERROR(VLOOKUP($B253,'Slutlig allokering'!$B$2:$AC$462,MATCH(X$3,'Slutlig allokering'!$B$2:$AJ$2,0),FALSE)/1,0)</f>
        <v>0</v>
      </c>
      <c r="Y253">
        <f>IFERROR(VLOOKUP($B253,Kraftvärmeprod!$B$1:$AH$479,MATCH(Y$2,Kraftvärmeprod!$B$1:$AG$1,0),FALSE)/1,0)-IFERROR(VLOOKUP($B253,'Slutlig allokering'!$B$2:$AC$462,MATCH(Y$3,'Slutlig allokering'!$B$2:$AJ$2,0),FALSE)/1,0)</f>
        <v>0</v>
      </c>
      <c r="Z253">
        <f>IFERROR(VLOOKUP($B253,Kraftvärmeprod!$B$1:$AH$479,MATCH(Z$2,Kraftvärmeprod!$B$1:$AG$1,0),FALSE)/1,0)-IFERROR(VLOOKUP($B253,'Slutlig allokering'!$B$2:$AC$462,MATCH(Z$3,'Slutlig allokering'!$B$2:$AJ$2,0),FALSE)/1,0)</f>
        <v>0</v>
      </c>
      <c r="AA253">
        <f>IFERROR(VLOOKUP($B253,Kraftvärmeprod!$B$1:$AH$479,MATCH(AA$2,Kraftvärmeprod!$B$1:$AG$1,0),FALSE)/1,0)-IFERROR(VLOOKUP($B253,'Slutlig allokering'!$B$2:$AC$462,MATCH(AA$3,'Slutlig allokering'!$B$2:$AJ$2,0),FALSE)/1,0)</f>
        <v>0</v>
      </c>
      <c r="AB253">
        <f>IFERROR(VLOOKUP($B253,Kraftvärmeprod!$B$1:$AH$479,MATCH(AB$2,Kraftvärmeprod!$B$1:$AG$1,0),FALSE)/1,0)-IFERROR(VLOOKUP($B253,'Slutlig allokering'!$B$2:$AC$462,MATCH(AB$3,'Slutlig allokering'!$B$2:$AJ$2,0),FALSE)/1,0)</f>
        <v>0</v>
      </c>
      <c r="AE253">
        <f t="shared" si="6"/>
        <v>15.948024700000001</v>
      </c>
      <c r="AG253">
        <f>IFERROR(VLOOKUP(B253,'Slutlig allokering'!$B$2:$AJ$462,MATCH("Summa justerad allokerad tillförd energi (utan hjälpel och rökgaskondensering):",'Slutlig allokering'!$B$2:$AK$2,0),FALSE)/1,"")</f>
        <v>13.446975300000002</v>
      </c>
      <c r="AI253" s="55">
        <f>IFERROR(1-VLOOKUP(B253,'Slutlig allokering'!$B$2:$AJ$462,MATCH("Andel av bränsle i kvv som allokerats till värme, exklusive rökgaskondensering och hjälpel",'Slutlig allokering'!$B$2:$AK$2,0),FALSE),"")</f>
        <v>0.5425420887906105</v>
      </c>
      <c r="AK253" s="55">
        <f t="shared" si="7"/>
        <v>0.54254208879061061</v>
      </c>
    </row>
    <row r="254" spans="1:37" x14ac:dyDescent="0.35">
      <c r="A254" s="28" t="s">
        <v>342</v>
      </c>
      <c r="B254" s="28" t="s">
        <v>343</v>
      </c>
      <c r="C254" t="str">
        <f>IFERROR(VLOOKUP($B254,Kraftvärmeprod!$B$1:$AH$479,MATCH(C$3,Kraftvärmeprod!$B$1:$AG$1,0),FALSE)/1,"")</f>
        <v/>
      </c>
      <c r="D254" t="str">
        <f>IFERROR(VLOOKUP($B254,Kraftvärmeprod!$B$1:$AH$479,MATCH(D$3,Kraftvärmeprod!$B$1:$AG$1,0),FALSE)/1,"")</f>
        <v/>
      </c>
      <c r="E254">
        <f>IFERROR(VLOOKUP($B254,Kraftvärmeprod!$B$1:$AH$479,MATCH(E$2,Kraftvärmeprod!$B$1:$AG$1,0),FALSE)/1,0)-IFERROR(VLOOKUP($B254,'Slutlig allokering'!$B$2:$AC$462,MATCH(E$3,'Slutlig allokering'!$B$2:$AJ$2,0),FALSE)/1,0)</f>
        <v>0</v>
      </c>
      <c r="F254">
        <f>IFERROR(VLOOKUP($B254,Kraftvärmeprod!$B$1:$AH$479,MATCH(F$2,Kraftvärmeprod!$B$1:$AG$1,0),FALSE)/1,0)-IFERROR(VLOOKUP($B254,'Slutlig allokering'!$B$2:$AC$462,MATCH(F$3,'Slutlig allokering'!$B$2:$AJ$2,0),FALSE)/1,0)</f>
        <v>0</v>
      </c>
      <c r="G254">
        <f>IFERROR(VLOOKUP($B254,Kraftvärmeprod!$B$1:$AH$479,MATCH(G$2,Kraftvärmeprod!$B$1:$AG$1,0),FALSE)/1,0)-IFERROR(VLOOKUP($B254,'Slutlig allokering'!$B$2:$AC$462,MATCH(G$3,'Slutlig allokering'!$B$2:$AJ$2,0),FALSE)/1,0)</f>
        <v>0</v>
      </c>
      <c r="H254">
        <f>IFERROR(VLOOKUP($B254,Kraftvärmeprod!$B$1:$AH$479,MATCH(H$2,Kraftvärmeprod!$B$1:$AG$1,0),FALSE)/1,0)-IFERROR(VLOOKUP($B254,'Slutlig allokering'!$B$2:$AC$462,MATCH(H$3,'Slutlig allokering'!$B$2:$AJ$2,0),FALSE)/1,0)</f>
        <v>0</v>
      </c>
      <c r="I254">
        <f>IFERROR(VLOOKUP($B254,Kraftvärmeprod!$B$1:$AH$479,MATCH(I$2,Kraftvärmeprod!$B$1:$AG$1,0),FALSE)/1,0)-IFERROR(VLOOKUP($B254,'Slutlig allokering'!$B$2:$AC$462,MATCH(I$3,'Slutlig allokering'!$B$2:$AJ$2,0),FALSE)/1,0)</f>
        <v>0</v>
      </c>
      <c r="J254">
        <f>IFERROR(VLOOKUP($B254,Kraftvärmeprod!$B$1:$AH$479,MATCH(J$2,Kraftvärmeprod!$B$1:$AG$1,0),FALSE)/1,0)-IFERROR(VLOOKUP($B254,'Slutlig allokering'!$B$2:$AC$462,MATCH(J$3,'Slutlig allokering'!$B$2:$AJ$2,0),FALSE)/1,0)</f>
        <v>0</v>
      </c>
      <c r="K254">
        <f>IFERROR(VLOOKUP($B254,Kraftvärmeprod!$B$1:$AH$479,MATCH(K$2,Kraftvärmeprod!$B$1:$AG$1,0),FALSE)/1,0)-IFERROR(VLOOKUP($B254,'Slutlig allokering'!$B$2:$AC$462,MATCH(K$3,'Slutlig allokering'!$B$2:$AJ$2,0),FALSE)/1,0)</f>
        <v>0</v>
      </c>
      <c r="L254">
        <f>IFERROR(VLOOKUP($B254,Kraftvärmeprod!$B$1:$AH$479,MATCH(L$2,Kraftvärmeprod!$B$1:$AG$1,0),FALSE)/1,0)-IFERROR(VLOOKUP($B254,'Slutlig allokering'!$B$2:$AC$462,MATCH(L$3,'Slutlig allokering'!$B$2:$AJ$2,0),FALSE)/1,0)</f>
        <v>0</v>
      </c>
      <c r="M254" s="143">
        <f>IFERROR(VLOOKUP($B254,Miljö!$B$1:$S$477,MATCH(M$2,Miljö!$B$1:$X$1,0),FALSE)/1,0)-IFERROR(VLOOKUP($B254,'Slutlig allokering'!$B$2:$AC$462,MATCH(M$3,'Slutlig allokering'!$B$2:$AJ$2,0),FALSE)/1,0)</f>
        <v>0</v>
      </c>
      <c r="N254">
        <f>IFERROR(VLOOKUP($B254,Kraftvärmeprod!$B$1:$AH$479,MATCH(N$2,Kraftvärmeprod!$B$1:$AG$1,0),FALSE)/1,0)-IFERROR(VLOOKUP($B254,'Slutlig allokering'!$B$2:$AC$462,MATCH(N$3,'Slutlig allokering'!$B$2:$AJ$2,0),FALSE)/1,0)</f>
        <v>0</v>
      </c>
      <c r="O254">
        <f>IFERROR(VLOOKUP($B254,Kraftvärmeprod!$B$1:$AH$479,MATCH(O$2,Kraftvärmeprod!$B$1:$AG$1,0),FALSE)/1,0)-IFERROR(VLOOKUP($B254,'Slutlig allokering'!$B$2:$AC$462,MATCH(O$3,'Slutlig allokering'!$B$2:$AJ$2,0),FALSE)/1,0)</f>
        <v>0</v>
      </c>
      <c r="P254">
        <f>IFERROR(VLOOKUP($B254,Kraftvärmeprod!$B$1:$AH$479,MATCH(P$2,Kraftvärmeprod!$B$1:$AG$1,0),FALSE)/1,0)-IFERROR(VLOOKUP($B254,'Slutlig allokering'!$B$2:$AC$462,MATCH(P$3,'Slutlig allokering'!$B$2:$AJ$2,0),FALSE)/1,0)</f>
        <v>0</v>
      </c>
      <c r="Q254">
        <f>IFERROR(VLOOKUP($B254,Kraftvärmeprod!$B$1:$AH$479,MATCH(Q$2,Kraftvärmeprod!$B$1:$AG$1,0),FALSE)/1,0)-IFERROR(VLOOKUP($B254,'Slutlig allokering'!$B$2:$AC$462,MATCH(Q$3,'Slutlig allokering'!$B$2:$AJ$2,0),FALSE)/1,0)</f>
        <v>0</v>
      </c>
      <c r="R254">
        <f>IFERROR(VLOOKUP($B254,Kraftvärmeprod!$B$1:$AH$479,MATCH(R$2,Kraftvärmeprod!$B$1:$AG$1,0),FALSE)/1,0)-IFERROR(VLOOKUP($B254,'Slutlig allokering'!$B$2:$AC$462,MATCH(R$3,'Slutlig allokering'!$B$2:$AJ$2,0),FALSE)/1,0)</f>
        <v>0</v>
      </c>
      <c r="S254">
        <f>IFERROR(VLOOKUP($B254,Kraftvärmeprod!$B$1:$AH$479,MATCH(S$2,Kraftvärmeprod!$B$1:$AG$1,0),FALSE)/1,0)-IFERROR(VLOOKUP($B254,'Slutlig allokering'!$B$2:$AC$462,MATCH(S$3,'Slutlig allokering'!$B$2:$AJ$2,0),FALSE)/1,0)</f>
        <v>0</v>
      </c>
      <c r="T254">
        <f>IFERROR(VLOOKUP($B254,Kraftvärmeprod!$B$1:$AH$479,MATCH(T$2,Kraftvärmeprod!$B$1:$AG$1,0),FALSE)/1,0)-IFERROR(VLOOKUP($B254,'Slutlig allokering'!$B$2:$AC$462,MATCH(T$3,'Slutlig allokering'!$B$2:$AJ$2,0),FALSE)/1,0)</f>
        <v>0</v>
      </c>
      <c r="U254">
        <f>IFERROR(VLOOKUP($B254,Kraftvärmeprod!$B$1:$AH$479,MATCH(U$2,Kraftvärmeprod!$B$1:$AG$1,0),FALSE)/1,0)-IFERROR(VLOOKUP($B254,'Slutlig allokering'!$B$2:$AC$462,MATCH(U$3,'Slutlig allokering'!$B$2:$AJ$2,0),FALSE)/1,0)</f>
        <v>0</v>
      </c>
      <c r="V254">
        <f>IFERROR(VLOOKUP($B254,Kraftvärmeprod!$B$1:$AH$479,MATCH(V$2,Kraftvärmeprod!$B$1:$AG$1,0),FALSE)/1,0)-IFERROR(VLOOKUP($B254,'Slutlig allokering'!$B$2:$AC$462,MATCH(V$3,'Slutlig allokering'!$B$2:$AJ$2,0),FALSE)/1,0)</f>
        <v>0</v>
      </c>
      <c r="W254">
        <f>IFERROR(VLOOKUP($B254,Kraftvärmeprod!$B$1:$AH$479,MATCH(W$2,Kraftvärmeprod!$B$1:$AG$1,0),FALSE)/1,0)-IFERROR(VLOOKUP($B254,'Slutlig allokering'!$B$2:$AC$462,MATCH(W$3,'Slutlig allokering'!$B$2:$AJ$2,0),FALSE)/1,0)</f>
        <v>0</v>
      </c>
      <c r="X254">
        <f>IFERROR(VLOOKUP($B254,Kraftvärmeprod!$B$1:$AH$479,MATCH(X$2,Kraftvärmeprod!$B$1:$AG$1,0),FALSE)/1,0)-IFERROR(VLOOKUP($B254,'Slutlig allokering'!$B$2:$AC$462,MATCH(X$3,'Slutlig allokering'!$B$2:$AJ$2,0),FALSE)/1,0)</f>
        <v>0</v>
      </c>
      <c r="Y254">
        <f>IFERROR(VLOOKUP($B254,Kraftvärmeprod!$B$1:$AH$479,MATCH(Y$2,Kraftvärmeprod!$B$1:$AG$1,0),FALSE)/1,0)-IFERROR(VLOOKUP($B254,'Slutlig allokering'!$B$2:$AC$462,MATCH(Y$3,'Slutlig allokering'!$B$2:$AJ$2,0),FALSE)/1,0)</f>
        <v>0</v>
      </c>
      <c r="Z254">
        <f>IFERROR(VLOOKUP($B254,Kraftvärmeprod!$B$1:$AH$479,MATCH(Z$2,Kraftvärmeprod!$B$1:$AG$1,0),FALSE)/1,0)-IFERROR(VLOOKUP($B254,'Slutlig allokering'!$B$2:$AC$462,MATCH(Z$3,'Slutlig allokering'!$B$2:$AJ$2,0),FALSE)/1,0)</f>
        <v>0</v>
      </c>
      <c r="AA254">
        <f>IFERROR(VLOOKUP($B254,Kraftvärmeprod!$B$1:$AH$479,MATCH(AA$2,Kraftvärmeprod!$B$1:$AG$1,0),FALSE)/1,0)-IFERROR(VLOOKUP($B254,'Slutlig allokering'!$B$2:$AC$462,MATCH(AA$3,'Slutlig allokering'!$B$2:$AJ$2,0),FALSE)/1,0)</f>
        <v>0</v>
      </c>
      <c r="AB254">
        <f>IFERROR(VLOOKUP($B254,Kraftvärmeprod!$B$1:$AH$479,MATCH(AB$2,Kraftvärmeprod!$B$1:$AG$1,0),FALSE)/1,0)-IFERROR(VLOOKUP($B254,'Slutlig allokering'!$B$2:$AC$462,MATCH(AB$3,'Slutlig allokering'!$B$2:$AJ$2,0),FALSE)/1,0)</f>
        <v>0</v>
      </c>
      <c r="AE254">
        <f t="shared" si="6"/>
        <v>0</v>
      </c>
      <c r="AG254">
        <f>IFERROR(VLOOKUP(B254,'Slutlig allokering'!$B$2:$AJ$462,MATCH("Summa justerad allokerad tillförd energi (utan hjälpel och rökgaskondensering):",'Slutlig allokering'!$B$2:$AK$2,0),FALSE)/1,"")</f>
        <v>0</v>
      </c>
      <c r="AI254" s="55" t="str">
        <f>IFERROR(1-VLOOKUP(B254,'Slutlig allokering'!$B$2:$AJ$462,MATCH("Andel av bränsle i kvv som allokerats till värme, exklusive rökgaskondensering och hjälpel",'Slutlig allokering'!$B$2:$AK$2,0),FALSE),"")</f>
        <v/>
      </c>
      <c r="AK254" s="55" t="str">
        <f t="shared" si="7"/>
        <v/>
      </c>
    </row>
    <row r="255" spans="1:37" x14ac:dyDescent="0.35">
      <c r="A255" s="28" t="s">
        <v>344</v>
      </c>
      <c r="B255" s="28" t="s">
        <v>345</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allokering'!$B$2:$AC$462,MATCH(E$3,'Slutlig allokering'!$B$2:$AJ$2,0),FALSE)/1,0)</f>
        <v>0</v>
      </c>
      <c r="F255">
        <f>IFERROR(VLOOKUP($B255,Kraftvärmeprod!$B$1:$AH$479,MATCH(F$2,Kraftvärmeprod!$B$1:$AG$1,0),FALSE)/1,0)-IFERROR(VLOOKUP($B255,'Slutlig allokering'!$B$2:$AC$462,MATCH(F$3,'Slutlig allokering'!$B$2:$AJ$2,0),FALSE)/1,0)</f>
        <v>0</v>
      </c>
      <c r="G255">
        <f>IFERROR(VLOOKUP($B255,Kraftvärmeprod!$B$1:$AH$479,MATCH(G$2,Kraftvärmeprod!$B$1:$AG$1,0),FALSE)/1,0)-IFERROR(VLOOKUP($B255,'Slutlig allokering'!$B$2:$AC$462,MATCH(G$3,'Slutlig allokering'!$B$2:$AJ$2,0),FALSE)/1,0)</f>
        <v>0</v>
      </c>
      <c r="H255">
        <f>IFERROR(VLOOKUP($B255,Kraftvärmeprod!$B$1:$AH$479,MATCH(H$2,Kraftvärmeprod!$B$1:$AG$1,0),FALSE)/1,0)-IFERROR(VLOOKUP($B255,'Slutlig allokering'!$B$2:$AC$462,MATCH(H$3,'Slutlig allokering'!$B$2:$AJ$2,0),FALSE)/1,0)</f>
        <v>0</v>
      </c>
      <c r="I255">
        <f>IFERROR(VLOOKUP($B255,Kraftvärmeprod!$B$1:$AH$479,MATCH(I$2,Kraftvärmeprod!$B$1:$AG$1,0),FALSE)/1,0)-IFERROR(VLOOKUP($B255,'Slutlig allokering'!$B$2:$AC$462,MATCH(I$3,'Slutlig allokering'!$B$2:$AJ$2,0),FALSE)/1,0)</f>
        <v>0</v>
      </c>
      <c r="J255">
        <f>IFERROR(VLOOKUP($B255,Kraftvärmeprod!$B$1:$AH$479,MATCH(J$2,Kraftvärmeprod!$B$1:$AG$1,0),FALSE)/1,0)-IFERROR(VLOOKUP($B255,'Slutlig allokering'!$B$2:$AC$462,MATCH(J$3,'Slutlig allokering'!$B$2:$AJ$2,0),FALSE)/1,0)</f>
        <v>0</v>
      </c>
      <c r="K255">
        <f>IFERROR(VLOOKUP($B255,Kraftvärmeprod!$B$1:$AH$479,MATCH(K$2,Kraftvärmeprod!$B$1:$AG$1,0),FALSE)/1,0)-IFERROR(VLOOKUP($B255,'Slutlig allokering'!$B$2:$AC$462,MATCH(K$3,'Slutlig allokering'!$B$2:$AJ$2,0),FALSE)/1,0)</f>
        <v>0</v>
      </c>
      <c r="L255">
        <f>IFERROR(VLOOKUP($B255,Kraftvärmeprod!$B$1:$AH$479,MATCH(L$2,Kraftvärmeprod!$B$1:$AG$1,0),FALSE)/1,0)-IFERROR(VLOOKUP($B255,'Slutlig allokering'!$B$2:$AC$462,MATCH(L$3,'Slutlig allokering'!$B$2:$AJ$2,0),FALSE)/1,0)</f>
        <v>0</v>
      </c>
      <c r="M255" s="143">
        <f>IFERROR(VLOOKUP($B255,Miljö!$B$1:$S$477,MATCH(M$2,Miljö!$B$1:$X$1,0),FALSE)/1,0)-IFERROR(VLOOKUP($B255,'Slutlig allokering'!$B$2:$AC$462,MATCH(M$3,'Slutlig allokering'!$B$2:$AJ$2,0),FALSE)/1,0)</f>
        <v>0</v>
      </c>
      <c r="N255">
        <f>IFERROR(VLOOKUP($B255,Kraftvärmeprod!$B$1:$AH$479,MATCH(N$2,Kraftvärmeprod!$B$1:$AG$1,0),FALSE)/1,0)-IFERROR(VLOOKUP($B255,'Slutlig allokering'!$B$2:$AC$462,MATCH(N$3,'Slutlig allokering'!$B$2:$AJ$2,0),FALSE)/1,0)</f>
        <v>0</v>
      </c>
      <c r="O255">
        <f>IFERROR(VLOOKUP($B255,Kraftvärmeprod!$B$1:$AH$479,MATCH(O$2,Kraftvärmeprod!$B$1:$AG$1,0),FALSE)/1,0)-IFERROR(VLOOKUP($B255,'Slutlig allokering'!$B$2:$AC$462,MATCH(O$3,'Slutlig allokering'!$B$2:$AJ$2,0),FALSE)/1,0)</f>
        <v>0</v>
      </c>
      <c r="P255">
        <f>IFERROR(VLOOKUP($B255,Kraftvärmeprod!$B$1:$AH$479,MATCH(P$2,Kraftvärmeprod!$B$1:$AG$1,0),FALSE)/1,0)-IFERROR(VLOOKUP($B255,'Slutlig allokering'!$B$2:$AC$462,MATCH(P$3,'Slutlig allokering'!$B$2:$AJ$2,0),FALSE)/1,0)</f>
        <v>0</v>
      </c>
      <c r="Q255">
        <f>IFERROR(VLOOKUP($B255,Kraftvärmeprod!$B$1:$AH$479,MATCH(Q$2,Kraftvärmeprod!$B$1:$AG$1,0),FALSE)/1,0)-IFERROR(VLOOKUP($B255,'Slutlig allokering'!$B$2:$AC$462,MATCH(Q$3,'Slutlig allokering'!$B$2:$AJ$2,0),FALSE)/1,0)</f>
        <v>0</v>
      </c>
      <c r="R255">
        <f>IFERROR(VLOOKUP($B255,Kraftvärmeprod!$B$1:$AH$479,MATCH(R$2,Kraftvärmeprod!$B$1:$AG$1,0),FALSE)/1,0)-IFERROR(VLOOKUP($B255,'Slutlig allokering'!$B$2:$AC$462,MATCH(R$3,'Slutlig allokering'!$B$2:$AJ$2,0),FALSE)/1,0)</f>
        <v>0</v>
      </c>
      <c r="S255">
        <f>IFERROR(VLOOKUP($B255,Kraftvärmeprod!$B$1:$AH$479,MATCH(S$2,Kraftvärmeprod!$B$1:$AG$1,0),FALSE)/1,0)-IFERROR(VLOOKUP($B255,'Slutlig allokering'!$B$2:$AC$462,MATCH(S$3,'Slutlig allokering'!$B$2:$AJ$2,0),FALSE)/1,0)</f>
        <v>0</v>
      </c>
      <c r="T255">
        <f>IFERROR(VLOOKUP($B255,Kraftvärmeprod!$B$1:$AH$479,MATCH(T$2,Kraftvärmeprod!$B$1:$AG$1,0),FALSE)/1,0)-IFERROR(VLOOKUP($B255,'Slutlig allokering'!$B$2:$AC$462,MATCH(T$3,'Slutlig allokering'!$B$2:$AJ$2,0),FALSE)/1,0)</f>
        <v>0</v>
      </c>
      <c r="U255">
        <f>IFERROR(VLOOKUP($B255,Kraftvärmeprod!$B$1:$AH$479,MATCH(U$2,Kraftvärmeprod!$B$1:$AG$1,0),FALSE)/1,0)-IFERROR(VLOOKUP($B255,'Slutlig allokering'!$B$2:$AC$462,MATCH(U$3,'Slutlig allokering'!$B$2:$AJ$2,0),FALSE)/1,0)</f>
        <v>0</v>
      </c>
      <c r="V255">
        <f>IFERROR(VLOOKUP($B255,Kraftvärmeprod!$B$1:$AH$479,MATCH(V$2,Kraftvärmeprod!$B$1:$AG$1,0),FALSE)/1,0)-IFERROR(VLOOKUP($B255,'Slutlig allokering'!$B$2:$AC$462,MATCH(V$3,'Slutlig allokering'!$B$2:$AJ$2,0),FALSE)/1,0)</f>
        <v>0</v>
      </c>
      <c r="W255">
        <f>IFERROR(VLOOKUP($B255,Kraftvärmeprod!$B$1:$AH$479,MATCH(W$2,Kraftvärmeprod!$B$1:$AG$1,0),FALSE)/1,0)-IFERROR(VLOOKUP($B255,'Slutlig allokering'!$B$2:$AC$462,MATCH(W$3,'Slutlig allokering'!$B$2:$AJ$2,0),FALSE)/1,0)</f>
        <v>0</v>
      </c>
      <c r="X255">
        <f>IFERROR(VLOOKUP($B255,Kraftvärmeprod!$B$1:$AH$479,MATCH(X$2,Kraftvärmeprod!$B$1:$AG$1,0),FALSE)/1,0)-IFERROR(VLOOKUP($B255,'Slutlig allokering'!$B$2:$AC$462,MATCH(X$3,'Slutlig allokering'!$B$2:$AJ$2,0),FALSE)/1,0)</f>
        <v>0</v>
      </c>
      <c r="Y255">
        <f>IFERROR(VLOOKUP($B255,Kraftvärmeprod!$B$1:$AH$479,MATCH(Y$2,Kraftvärmeprod!$B$1:$AG$1,0),FALSE)/1,0)-IFERROR(VLOOKUP($B255,'Slutlig allokering'!$B$2:$AC$462,MATCH(Y$3,'Slutlig allokering'!$B$2:$AJ$2,0),FALSE)/1,0)</f>
        <v>0</v>
      </c>
      <c r="Z255">
        <f>IFERROR(VLOOKUP($B255,Kraftvärmeprod!$B$1:$AH$479,MATCH(Z$2,Kraftvärmeprod!$B$1:$AG$1,0),FALSE)/1,0)-IFERROR(VLOOKUP($B255,'Slutlig allokering'!$B$2:$AC$462,MATCH(Z$3,'Slutlig allokering'!$B$2:$AJ$2,0),FALSE)/1,0)</f>
        <v>0</v>
      </c>
      <c r="AA255">
        <f>IFERROR(VLOOKUP($B255,Kraftvärmeprod!$B$1:$AH$479,MATCH(AA$2,Kraftvärmeprod!$B$1:$AG$1,0),FALSE)/1,0)-IFERROR(VLOOKUP($B255,'Slutlig allokering'!$B$2:$AC$462,MATCH(AA$3,'Slutlig allokering'!$B$2:$AJ$2,0),FALSE)/1,0)</f>
        <v>0</v>
      </c>
      <c r="AB255">
        <f>IFERROR(VLOOKUP($B255,Kraftvärmeprod!$B$1:$AH$479,MATCH(AB$2,Kraftvärmeprod!$B$1:$AG$1,0),FALSE)/1,0)-IFERROR(VLOOKUP($B255,'Slutlig allokering'!$B$2:$AC$462,MATCH(AB$3,'Slutlig allokering'!$B$2:$AJ$2,0),FALSE)/1,0)</f>
        <v>0</v>
      </c>
      <c r="AE255">
        <f t="shared" si="6"/>
        <v>0</v>
      </c>
      <c r="AG255">
        <f>IFERROR(VLOOKUP(B255,'Slutlig allokering'!$B$2:$AJ$462,MATCH("Summa justerad allokerad tillförd energi (utan hjälpel och rökgaskondensering):",'Slutlig allokering'!$B$2:$AK$2,0),FALSE)/1,"")</f>
        <v>0</v>
      </c>
      <c r="AI255" s="55" t="str">
        <f>IFERROR(1-VLOOKUP(B255,'Slutlig allokering'!$B$2:$AJ$462,MATCH("Andel av bränsle i kvv som allokerats till värme, exklusive rökgaskondensering och hjälpel",'Slutlig allokering'!$B$2:$AK$2,0),FALSE),"")</f>
        <v/>
      </c>
      <c r="AK255" s="55" t="str">
        <f t="shared" si="7"/>
        <v/>
      </c>
    </row>
    <row r="256" spans="1:37" x14ac:dyDescent="0.35">
      <c r="A256" s="28" t="s">
        <v>344</v>
      </c>
      <c r="B256" s="28" t="s">
        <v>346</v>
      </c>
      <c r="C256">
        <f>IFERROR(VLOOKUP($B256,Kraftvärmeprod!$B$1:$AH$479,MATCH(C$3,Kraftvärmeprod!$B$1:$AG$1,0),FALSE)/1,"")</f>
        <v>88.331000000000003</v>
      </c>
      <c r="D256">
        <f>IFERROR(VLOOKUP($B256,Kraftvärmeprod!$B$1:$AH$479,MATCH(D$3,Kraftvärmeprod!$B$1:$AG$1,0),FALSE)/1,"")</f>
        <v>22.782</v>
      </c>
      <c r="E256">
        <f>IFERROR(VLOOKUP($B256,Kraftvärmeprod!$B$1:$AH$479,MATCH(E$2,Kraftvärmeprod!$B$1:$AG$1,0),FALSE)/1,0)-IFERROR(VLOOKUP($B256,'Slutlig allokering'!$B$2:$AC$462,MATCH(E$3,'Slutlig allokering'!$B$2:$AJ$2,0),FALSE)/1,0)</f>
        <v>0</v>
      </c>
      <c r="F256">
        <f>IFERROR(VLOOKUP($B256,Kraftvärmeprod!$B$1:$AH$479,MATCH(F$2,Kraftvärmeprod!$B$1:$AG$1,0),FALSE)/1,0)-IFERROR(VLOOKUP($B256,'Slutlig allokering'!$B$2:$AC$462,MATCH(F$3,'Slutlig allokering'!$B$2:$AJ$2,0),FALSE)/1,0)</f>
        <v>0</v>
      </c>
      <c r="G256">
        <f>IFERROR(VLOOKUP($B256,Kraftvärmeprod!$B$1:$AH$479,MATCH(G$2,Kraftvärmeprod!$B$1:$AG$1,0),FALSE)/1,0)-IFERROR(VLOOKUP($B256,'Slutlig allokering'!$B$2:$AC$462,MATCH(G$3,'Slutlig allokering'!$B$2:$AJ$2,0),FALSE)/1,0)</f>
        <v>0</v>
      </c>
      <c r="H256">
        <f>IFERROR(VLOOKUP($B256,Kraftvärmeprod!$B$1:$AH$479,MATCH(H$2,Kraftvärmeprod!$B$1:$AG$1,0),FALSE)/1,0)-IFERROR(VLOOKUP($B256,'Slutlig allokering'!$B$2:$AC$462,MATCH(H$3,'Slutlig allokering'!$B$2:$AJ$2,0),FALSE)/1,0)</f>
        <v>0</v>
      </c>
      <c r="I256">
        <f>IFERROR(VLOOKUP($B256,Kraftvärmeprod!$B$1:$AH$479,MATCH(I$2,Kraftvärmeprod!$B$1:$AG$1,0),FALSE)/1,0)-IFERROR(VLOOKUP($B256,'Slutlig allokering'!$B$2:$AC$462,MATCH(I$3,'Slutlig allokering'!$B$2:$AJ$2,0),FALSE)/1,0)</f>
        <v>0</v>
      </c>
      <c r="J256">
        <f>IFERROR(VLOOKUP($B256,Kraftvärmeprod!$B$1:$AH$479,MATCH(J$2,Kraftvärmeprod!$B$1:$AG$1,0),FALSE)/1,0)-IFERROR(VLOOKUP($B256,'Slutlig allokering'!$B$2:$AC$462,MATCH(J$3,'Slutlig allokering'!$B$2:$AJ$2,0),FALSE)/1,0)</f>
        <v>0</v>
      </c>
      <c r="K256">
        <f>IFERROR(VLOOKUP($B256,Kraftvärmeprod!$B$1:$AH$479,MATCH(K$2,Kraftvärmeprod!$B$1:$AG$1,0),FALSE)/1,0)-IFERROR(VLOOKUP($B256,'Slutlig allokering'!$B$2:$AC$462,MATCH(K$3,'Slutlig allokering'!$B$2:$AJ$2,0),FALSE)/1,0)</f>
        <v>0</v>
      </c>
      <c r="L256">
        <f>IFERROR(VLOOKUP($B256,Kraftvärmeprod!$B$1:$AH$479,MATCH(L$2,Kraftvärmeprod!$B$1:$AG$1,0),FALSE)/1,0)-IFERROR(VLOOKUP($B256,'Slutlig allokering'!$B$2:$AC$462,MATCH(L$3,'Slutlig allokering'!$B$2:$AJ$2,0),FALSE)/1,0)</f>
        <v>23.414100000000005</v>
      </c>
      <c r="M256" s="143">
        <f>IFERROR(VLOOKUP($B256,Miljö!$B$1:$S$477,MATCH(M$2,Miljö!$B$1:$X$1,0),FALSE)/1,0)-IFERROR(VLOOKUP($B256,'Slutlig allokering'!$B$2:$AC$462,MATCH(M$3,'Slutlig allokering'!$B$2:$AJ$2,0),FALSE)/1,0)</f>
        <v>0.66324399999999994</v>
      </c>
      <c r="N256">
        <f>IFERROR(VLOOKUP($B256,Kraftvärmeprod!$B$1:$AH$479,MATCH(N$2,Kraftvärmeprod!$B$1:$AG$1,0),FALSE)/1,0)-IFERROR(VLOOKUP($B256,'Slutlig allokering'!$B$2:$AC$462,MATCH(N$3,'Slutlig allokering'!$B$2:$AJ$2,0),FALSE)/1,0)</f>
        <v>0</v>
      </c>
      <c r="O256">
        <f>IFERROR(VLOOKUP($B256,Kraftvärmeprod!$B$1:$AH$479,MATCH(O$2,Kraftvärmeprod!$B$1:$AG$1,0),FALSE)/1,0)-IFERROR(VLOOKUP($B256,'Slutlig allokering'!$B$2:$AC$462,MATCH(O$3,'Slutlig allokering'!$B$2:$AJ$2,0),FALSE)/1,0)</f>
        <v>0</v>
      </c>
      <c r="P256">
        <f>IFERROR(VLOOKUP($B256,Kraftvärmeprod!$B$1:$AH$479,MATCH(P$2,Kraftvärmeprod!$B$1:$AG$1,0),FALSE)/1,0)-IFERROR(VLOOKUP($B256,'Slutlig allokering'!$B$2:$AC$462,MATCH(P$3,'Slutlig allokering'!$B$2:$AJ$2,0),FALSE)/1,0)</f>
        <v>0</v>
      </c>
      <c r="Q256">
        <f>IFERROR(VLOOKUP($B256,Kraftvärmeprod!$B$1:$AH$479,MATCH(Q$2,Kraftvärmeprod!$B$1:$AG$1,0),FALSE)/1,0)-IFERROR(VLOOKUP($B256,'Slutlig allokering'!$B$2:$AC$462,MATCH(Q$3,'Slutlig allokering'!$B$2:$AJ$2,0),FALSE)/1,0)</f>
        <v>0</v>
      </c>
      <c r="R256">
        <f>IFERROR(VLOOKUP($B256,Kraftvärmeprod!$B$1:$AH$479,MATCH(R$2,Kraftvärmeprod!$B$1:$AG$1,0),FALSE)/1,0)-IFERROR(VLOOKUP($B256,'Slutlig allokering'!$B$2:$AC$462,MATCH(R$3,'Slutlig allokering'!$B$2:$AJ$2,0),FALSE)/1,0)</f>
        <v>33.873699999999999</v>
      </c>
      <c r="S256">
        <f>IFERROR(VLOOKUP($B256,Kraftvärmeprod!$B$1:$AH$479,MATCH(S$2,Kraftvärmeprod!$B$1:$AG$1,0),FALSE)/1,0)-IFERROR(VLOOKUP($B256,'Slutlig allokering'!$B$2:$AC$462,MATCH(S$3,'Slutlig allokering'!$B$2:$AJ$2,0),FALSE)/1,0)</f>
        <v>0</v>
      </c>
      <c r="T256">
        <f>IFERROR(VLOOKUP($B256,Kraftvärmeprod!$B$1:$AH$479,MATCH(T$2,Kraftvärmeprod!$B$1:$AG$1,0),FALSE)/1,0)-IFERROR(VLOOKUP($B256,'Slutlig allokering'!$B$2:$AC$462,MATCH(T$3,'Slutlig allokering'!$B$2:$AJ$2,0),FALSE)/1,0)</f>
        <v>0</v>
      </c>
      <c r="U256">
        <f>IFERROR(VLOOKUP($B256,Kraftvärmeprod!$B$1:$AH$479,MATCH(U$2,Kraftvärmeprod!$B$1:$AG$1,0),FALSE)/1,0)-IFERROR(VLOOKUP($B256,'Slutlig allokering'!$B$2:$AC$462,MATCH(U$3,'Slutlig allokering'!$B$2:$AJ$2,0),FALSE)/1,0)</f>
        <v>0</v>
      </c>
      <c r="V256">
        <f>IFERROR(VLOOKUP($B256,Kraftvärmeprod!$B$1:$AH$479,MATCH(V$2,Kraftvärmeprod!$B$1:$AG$1,0),FALSE)/1,0)-IFERROR(VLOOKUP($B256,'Slutlig allokering'!$B$2:$AC$462,MATCH(V$3,'Slutlig allokering'!$B$2:$AJ$2,0),FALSE)/1,0)</f>
        <v>0</v>
      </c>
      <c r="W256">
        <f>IFERROR(VLOOKUP($B256,Kraftvärmeprod!$B$1:$AH$479,MATCH(W$2,Kraftvärmeprod!$B$1:$AG$1,0),FALSE)/1,0)-IFERROR(VLOOKUP($B256,'Slutlig allokering'!$B$2:$AC$462,MATCH(W$3,'Slutlig allokering'!$B$2:$AJ$2,0),FALSE)/1,0)</f>
        <v>0</v>
      </c>
      <c r="X256">
        <f>IFERROR(VLOOKUP($B256,Kraftvärmeprod!$B$1:$AH$479,MATCH(X$2,Kraftvärmeprod!$B$1:$AG$1,0),FALSE)/1,0)-IFERROR(VLOOKUP($B256,'Slutlig allokering'!$B$2:$AC$462,MATCH(X$3,'Slutlig allokering'!$B$2:$AJ$2,0),FALSE)/1,0)</f>
        <v>0</v>
      </c>
      <c r="Y256">
        <f>IFERROR(VLOOKUP($B256,Kraftvärmeprod!$B$1:$AH$479,MATCH(Y$2,Kraftvärmeprod!$B$1:$AG$1,0),FALSE)/1,0)-IFERROR(VLOOKUP($B256,'Slutlig allokering'!$B$2:$AC$462,MATCH(Y$3,'Slutlig allokering'!$B$2:$AJ$2,0),FALSE)/1,0)</f>
        <v>0</v>
      </c>
      <c r="Z256">
        <f>IFERROR(VLOOKUP($B256,Kraftvärmeprod!$B$1:$AH$479,MATCH(Z$2,Kraftvärmeprod!$B$1:$AG$1,0),FALSE)/1,0)-IFERROR(VLOOKUP($B256,'Slutlig allokering'!$B$2:$AC$462,MATCH(Z$3,'Slutlig allokering'!$B$2:$AJ$2,0),FALSE)/1,0)</f>
        <v>0</v>
      </c>
      <c r="AA256">
        <f>IFERROR(VLOOKUP($B256,Kraftvärmeprod!$B$1:$AH$479,MATCH(AA$2,Kraftvärmeprod!$B$1:$AG$1,0),FALSE)/1,0)-IFERROR(VLOOKUP($B256,'Slutlig allokering'!$B$2:$AC$462,MATCH(AA$3,'Slutlig allokering'!$B$2:$AJ$2,0),FALSE)/1,0)</f>
        <v>0</v>
      </c>
      <c r="AB256">
        <f>IFERROR(VLOOKUP($B256,Kraftvärmeprod!$B$1:$AH$479,MATCH(AB$2,Kraftvärmeprod!$B$1:$AG$1,0),FALSE)/1,0)-IFERROR(VLOOKUP($B256,'Slutlig allokering'!$B$2:$AC$462,MATCH(AB$3,'Slutlig allokering'!$B$2:$AJ$2,0),FALSE)/1,0)</f>
        <v>0</v>
      </c>
      <c r="AE256">
        <f t="shared" si="6"/>
        <v>57.287800000000004</v>
      </c>
      <c r="AG256">
        <f>IFERROR(VLOOKUP(B256,'Slutlig allokering'!$B$2:$AJ$462,MATCH("Summa justerad allokerad tillförd energi (utan hjälpel och rökgaskondensering):",'Slutlig allokering'!$B$2:$AK$2,0),FALSE)/1,"")</f>
        <v>85.231199999999987</v>
      </c>
      <c r="AI256" s="55">
        <f>IFERROR(1-VLOOKUP(B256,'Slutlig allokering'!$B$2:$AJ$462,MATCH("Andel av bränsle i kvv som allokerats till värme, exklusive rökgaskondensering och hjälpel",'Slutlig allokering'!$B$2:$AK$2,0),FALSE),"")</f>
        <v>0.4019660536489873</v>
      </c>
      <c r="AK256" s="55">
        <f t="shared" si="7"/>
        <v>0.40196605364898719</v>
      </c>
    </row>
    <row r="257" spans="1:37" x14ac:dyDescent="0.35">
      <c r="A257" s="28" t="s">
        <v>344</v>
      </c>
      <c r="B257" s="28" t="s">
        <v>347</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allokering'!$B$2:$AC$462,MATCH(E$3,'Slutlig allokering'!$B$2:$AJ$2,0),FALSE)/1,0)</f>
        <v>0</v>
      </c>
      <c r="F257">
        <f>IFERROR(VLOOKUP($B257,Kraftvärmeprod!$B$1:$AH$479,MATCH(F$2,Kraftvärmeprod!$B$1:$AG$1,0),FALSE)/1,0)-IFERROR(VLOOKUP($B257,'Slutlig allokering'!$B$2:$AC$462,MATCH(F$3,'Slutlig allokering'!$B$2:$AJ$2,0),FALSE)/1,0)</f>
        <v>0</v>
      </c>
      <c r="G257">
        <f>IFERROR(VLOOKUP($B257,Kraftvärmeprod!$B$1:$AH$479,MATCH(G$2,Kraftvärmeprod!$B$1:$AG$1,0),FALSE)/1,0)-IFERROR(VLOOKUP($B257,'Slutlig allokering'!$B$2:$AC$462,MATCH(G$3,'Slutlig allokering'!$B$2:$AJ$2,0),FALSE)/1,0)</f>
        <v>0</v>
      </c>
      <c r="H257">
        <f>IFERROR(VLOOKUP($B257,Kraftvärmeprod!$B$1:$AH$479,MATCH(H$2,Kraftvärmeprod!$B$1:$AG$1,0),FALSE)/1,0)-IFERROR(VLOOKUP($B257,'Slutlig allokering'!$B$2:$AC$462,MATCH(H$3,'Slutlig allokering'!$B$2:$AJ$2,0),FALSE)/1,0)</f>
        <v>0</v>
      </c>
      <c r="I257">
        <f>IFERROR(VLOOKUP($B257,Kraftvärmeprod!$B$1:$AH$479,MATCH(I$2,Kraftvärmeprod!$B$1:$AG$1,0),FALSE)/1,0)-IFERROR(VLOOKUP($B257,'Slutlig allokering'!$B$2:$AC$462,MATCH(I$3,'Slutlig allokering'!$B$2:$AJ$2,0),FALSE)/1,0)</f>
        <v>0</v>
      </c>
      <c r="J257">
        <f>IFERROR(VLOOKUP($B257,Kraftvärmeprod!$B$1:$AH$479,MATCH(J$2,Kraftvärmeprod!$B$1:$AG$1,0),FALSE)/1,0)-IFERROR(VLOOKUP($B257,'Slutlig allokering'!$B$2:$AC$462,MATCH(J$3,'Slutlig allokering'!$B$2:$AJ$2,0),FALSE)/1,0)</f>
        <v>0</v>
      </c>
      <c r="K257">
        <f>IFERROR(VLOOKUP($B257,Kraftvärmeprod!$B$1:$AH$479,MATCH(K$2,Kraftvärmeprod!$B$1:$AG$1,0),FALSE)/1,0)-IFERROR(VLOOKUP($B257,'Slutlig allokering'!$B$2:$AC$462,MATCH(K$3,'Slutlig allokering'!$B$2:$AJ$2,0),FALSE)/1,0)</f>
        <v>0</v>
      </c>
      <c r="L257">
        <f>IFERROR(VLOOKUP($B257,Kraftvärmeprod!$B$1:$AH$479,MATCH(L$2,Kraftvärmeprod!$B$1:$AG$1,0),FALSE)/1,0)-IFERROR(VLOOKUP($B257,'Slutlig allokering'!$B$2:$AC$462,MATCH(L$3,'Slutlig allokering'!$B$2:$AJ$2,0),FALSE)/1,0)</f>
        <v>0</v>
      </c>
      <c r="M257" s="143">
        <f>IFERROR(VLOOKUP($B257,Miljö!$B$1:$S$477,MATCH(M$2,Miljö!$B$1:$X$1,0),FALSE)/1,0)-IFERROR(VLOOKUP($B257,'Slutlig allokering'!$B$2:$AC$462,MATCH(M$3,'Slutlig allokering'!$B$2:$AJ$2,0),FALSE)/1,0)</f>
        <v>0</v>
      </c>
      <c r="N257">
        <f>IFERROR(VLOOKUP($B257,Kraftvärmeprod!$B$1:$AH$479,MATCH(N$2,Kraftvärmeprod!$B$1:$AG$1,0),FALSE)/1,0)-IFERROR(VLOOKUP($B257,'Slutlig allokering'!$B$2:$AC$462,MATCH(N$3,'Slutlig allokering'!$B$2:$AJ$2,0),FALSE)/1,0)</f>
        <v>0</v>
      </c>
      <c r="O257">
        <f>IFERROR(VLOOKUP($B257,Kraftvärmeprod!$B$1:$AH$479,MATCH(O$2,Kraftvärmeprod!$B$1:$AG$1,0),FALSE)/1,0)-IFERROR(VLOOKUP($B257,'Slutlig allokering'!$B$2:$AC$462,MATCH(O$3,'Slutlig allokering'!$B$2:$AJ$2,0),FALSE)/1,0)</f>
        <v>0</v>
      </c>
      <c r="P257">
        <f>IFERROR(VLOOKUP($B257,Kraftvärmeprod!$B$1:$AH$479,MATCH(P$2,Kraftvärmeprod!$B$1:$AG$1,0),FALSE)/1,0)-IFERROR(VLOOKUP($B257,'Slutlig allokering'!$B$2:$AC$462,MATCH(P$3,'Slutlig allokering'!$B$2:$AJ$2,0),FALSE)/1,0)</f>
        <v>0</v>
      </c>
      <c r="Q257">
        <f>IFERROR(VLOOKUP($B257,Kraftvärmeprod!$B$1:$AH$479,MATCH(Q$2,Kraftvärmeprod!$B$1:$AG$1,0),FALSE)/1,0)-IFERROR(VLOOKUP($B257,'Slutlig allokering'!$B$2:$AC$462,MATCH(Q$3,'Slutlig allokering'!$B$2:$AJ$2,0),FALSE)/1,0)</f>
        <v>0</v>
      </c>
      <c r="R257">
        <f>IFERROR(VLOOKUP($B257,Kraftvärmeprod!$B$1:$AH$479,MATCH(R$2,Kraftvärmeprod!$B$1:$AG$1,0),FALSE)/1,0)-IFERROR(VLOOKUP($B257,'Slutlig allokering'!$B$2:$AC$462,MATCH(R$3,'Slutlig allokering'!$B$2:$AJ$2,0),FALSE)/1,0)</f>
        <v>0</v>
      </c>
      <c r="S257">
        <f>IFERROR(VLOOKUP($B257,Kraftvärmeprod!$B$1:$AH$479,MATCH(S$2,Kraftvärmeprod!$B$1:$AG$1,0),FALSE)/1,0)-IFERROR(VLOOKUP($B257,'Slutlig allokering'!$B$2:$AC$462,MATCH(S$3,'Slutlig allokering'!$B$2:$AJ$2,0),FALSE)/1,0)</f>
        <v>0</v>
      </c>
      <c r="T257">
        <f>IFERROR(VLOOKUP($B257,Kraftvärmeprod!$B$1:$AH$479,MATCH(T$2,Kraftvärmeprod!$B$1:$AG$1,0),FALSE)/1,0)-IFERROR(VLOOKUP($B257,'Slutlig allokering'!$B$2:$AC$462,MATCH(T$3,'Slutlig allokering'!$B$2:$AJ$2,0),FALSE)/1,0)</f>
        <v>0</v>
      </c>
      <c r="U257">
        <f>IFERROR(VLOOKUP($B257,Kraftvärmeprod!$B$1:$AH$479,MATCH(U$2,Kraftvärmeprod!$B$1:$AG$1,0),FALSE)/1,0)-IFERROR(VLOOKUP($B257,'Slutlig allokering'!$B$2:$AC$462,MATCH(U$3,'Slutlig allokering'!$B$2:$AJ$2,0),FALSE)/1,0)</f>
        <v>0</v>
      </c>
      <c r="V257">
        <f>IFERROR(VLOOKUP($B257,Kraftvärmeprod!$B$1:$AH$479,MATCH(V$2,Kraftvärmeprod!$B$1:$AG$1,0),FALSE)/1,0)-IFERROR(VLOOKUP($B257,'Slutlig allokering'!$B$2:$AC$462,MATCH(V$3,'Slutlig allokering'!$B$2:$AJ$2,0),FALSE)/1,0)</f>
        <v>0</v>
      </c>
      <c r="W257">
        <f>IFERROR(VLOOKUP($B257,Kraftvärmeprod!$B$1:$AH$479,MATCH(W$2,Kraftvärmeprod!$B$1:$AG$1,0),FALSE)/1,0)-IFERROR(VLOOKUP($B257,'Slutlig allokering'!$B$2:$AC$462,MATCH(W$3,'Slutlig allokering'!$B$2:$AJ$2,0),FALSE)/1,0)</f>
        <v>0</v>
      </c>
      <c r="X257">
        <f>IFERROR(VLOOKUP($B257,Kraftvärmeprod!$B$1:$AH$479,MATCH(X$2,Kraftvärmeprod!$B$1:$AG$1,0),FALSE)/1,0)-IFERROR(VLOOKUP($B257,'Slutlig allokering'!$B$2:$AC$462,MATCH(X$3,'Slutlig allokering'!$B$2:$AJ$2,0),FALSE)/1,0)</f>
        <v>0</v>
      </c>
      <c r="Y257">
        <f>IFERROR(VLOOKUP($B257,Kraftvärmeprod!$B$1:$AH$479,MATCH(Y$2,Kraftvärmeprod!$B$1:$AG$1,0),FALSE)/1,0)-IFERROR(VLOOKUP($B257,'Slutlig allokering'!$B$2:$AC$462,MATCH(Y$3,'Slutlig allokering'!$B$2:$AJ$2,0),FALSE)/1,0)</f>
        <v>0</v>
      </c>
      <c r="Z257">
        <f>IFERROR(VLOOKUP($B257,Kraftvärmeprod!$B$1:$AH$479,MATCH(Z$2,Kraftvärmeprod!$B$1:$AG$1,0),FALSE)/1,0)-IFERROR(VLOOKUP($B257,'Slutlig allokering'!$B$2:$AC$462,MATCH(Z$3,'Slutlig allokering'!$B$2:$AJ$2,0),FALSE)/1,0)</f>
        <v>0</v>
      </c>
      <c r="AA257">
        <f>IFERROR(VLOOKUP($B257,Kraftvärmeprod!$B$1:$AH$479,MATCH(AA$2,Kraftvärmeprod!$B$1:$AG$1,0),FALSE)/1,0)-IFERROR(VLOOKUP($B257,'Slutlig allokering'!$B$2:$AC$462,MATCH(AA$3,'Slutlig allokering'!$B$2:$AJ$2,0),FALSE)/1,0)</f>
        <v>0</v>
      </c>
      <c r="AB257">
        <f>IFERROR(VLOOKUP($B257,Kraftvärmeprod!$B$1:$AH$479,MATCH(AB$2,Kraftvärmeprod!$B$1:$AG$1,0),FALSE)/1,0)-IFERROR(VLOOKUP($B257,'Slutlig allokering'!$B$2:$AC$462,MATCH(AB$3,'Slutlig allokering'!$B$2:$AJ$2,0),FALSE)/1,0)</f>
        <v>0</v>
      </c>
      <c r="AE257">
        <f t="shared" si="6"/>
        <v>0</v>
      </c>
      <c r="AG257">
        <f>IFERROR(VLOOKUP(B257,'Slutlig allokering'!$B$2:$AJ$462,MATCH("Summa justerad allokerad tillförd energi (utan hjälpel och rökgaskondensering):",'Slutlig allokering'!$B$2:$AK$2,0),FALSE)/1,"")</f>
        <v>0</v>
      </c>
      <c r="AI257" s="55" t="str">
        <f>IFERROR(1-VLOOKUP(B257,'Slutlig allokering'!$B$2:$AJ$462,MATCH("Andel av bränsle i kvv som allokerats till värme, exklusive rökgaskondensering och hjälpel",'Slutlig allokering'!$B$2:$AK$2,0),FALSE),"")</f>
        <v/>
      </c>
      <c r="AK257" s="55" t="str">
        <f t="shared" si="7"/>
        <v/>
      </c>
    </row>
    <row r="258" spans="1:37" x14ac:dyDescent="0.35">
      <c r="A258" s="28" t="s">
        <v>348</v>
      </c>
      <c r="B258" s="28" t="s">
        <v>349</v>
      </c>
      <c r="C258">
        <f>IFERROR(VLOOKUP($B258,Kraftvärmeprod!$B$1:$AH$479,MATCH(C$3,Kraftvärmeprod!$B$1:$AG$1,0),FALSE)/1,"")</f>
        <v>138.99</v>
      </c>
      <c r="D258">
        <f>IFERROR(VLOOKUP($B258,Kraftvärmeprod!$B$1:$AH$479,MATCH(D$3,Kraftvärmeprod!$B$1:$AG$1,0),FALSE)/1,"")</f>
        <v>19.25</v>
      </c>
      <c r="E258">
        <f>IFERROR(VLOOKUP($B258,Kraftvärmeprod!$B$1:$AH$479,MATCH(E$2,Kraftvärmeprod!$B$1:$AG$1,0),FALSE)/1,0)-IFERROR(VLOOKUP($B258,'Slutlig allokering'!$B$2:$AC$462,MATCH(E$3,'Slutlig allokering'!$B$2:$AJ$2,0),FALSE)/1,0)</f>
        <v>0</v>
      </c>
      <c r="F258">
        <f>IFERROR(VLOOKUP($B258,Kraftvärmeprod!$B$1:$AH$479,MATCH(F$2,Kraftvärmeprod!$B$1:$AG$1,0),FALSE)/1,0)-IFERROR(VLOOKUP($B258,'Slutlig allokering'!$B$2:$AC$462,MATCH(F$3,'Slutlig allokering'!$B$2:$AJ$2,0),FALSE)/1,0)</f>
        <v>0</v>
      </c>
      <c r="G258">
        <f>IFERROR(VLOOKUP($B258,Kraftvärmeprod!$B$1:$AH$479,MATCH(G$2,Kraftvärmeprod!$B$1:$AG$1,0),FALSE)/1,0)-IFERROR(VLOOKUP($B258,'Slutlig allokering'!$B$2:$AC$462,MATCH(G$3,'Slutlig allokering'!$B$2:$AJ$2,0),FALSE)/1,0)</f>
        <v>0</v>
      </c>
      <c r="H258">
        <f>IFERROR(VLOOKUP($B258,Kraftvärmeprod!$B$1:$AH$479,MATCH(H$2,Kraftvärmeprod!$B$1:$AG$1,0),FALSE)/1,0)-IFERROR(VLOOKUP($B258,'Slutlig allokering'!$B$2:$AC$462,MATCH(H$3,'Slutlig allokering'!$B$2:$AJ$2,0),FALSE)/1,0)</f>
        <v>0</v>
      </c>
      <c r="I258">
        <f>IFERROR(VLOOKUP($B258,Kraftvärmeprod!$B$1:$AH$479,MATCH(I$2,Kraftvärmeprod!$B$1:$AG$1,0),FALSE)/1,0)-IFERROR(VLOOKUP($B258,'Slutlig allokering'!$B$2:$AC$462,MATCH(I$3,'Slutlig allokering'!$B$2:$AJ$2,0),FALSE)/1,0)</f>
        <v>0</v>
      </c>
      <c r="J258">
        <f>IFERROR(VLOOKUP($B258,Kraftvärmeprod!$B$1:$AH$479,MATCH(J$2,Kraftvärmeprod!$B$1:$AG$1,0),FALSE)/1,0)-IFERROR(VLOOKUP($B258,'Slutlig allokering'!$B$2:$AC$462,MATCH(J$3,'Slutlig allokering'!$B$2:$AJ$2,0),FALSE)/1,0)</f>
        <v>0</v>
      </c>
      <c r="K258">
        <f>IFERROR(VLOOKUP($B258,Kraftvärmeprod!$B$1:$AH$479,MATCH(K$2,Kraftvärmeprod!$B$1:$AG$1,0),FALSE)/1,0)-IFERROR(VLOOKUP($B258,'Slutlig allokering'!$B$2:$AC$462,MATCH(K$3,'Slutlig allokering'!$B$2:$AJ$2,0),FALSE)/1,0)</f>
        <v>0</v>
      </c>
      <c r="L258">
        <f>IFERROR(VLOOKUP($B258,Kraftvärmeprod!$B$1:$AH$479,MATCH(L$2,Kraftvärmeprod!$B$1:$AG$1,0),FALSE)/1,0)-IFERROR(VLOOKUP($B258,'Slutlig allokering'!$B$2:$AC$462,MATCH(L$3,'Slutlig allokering'!$B$2:$AJ$2,0),FALSE)/1,0)</f>
        <v>18.578099999999999</v>
      </c>
      <c r="M258" s="143">
        <f>IFERROR(VLOOKUP($B258,Miljö!$B$1:$S$477,MATCH(M$2,Miljö!$B$1:$X$1,0),FALSE)/1,0)-IFERROR(VLOOKUP($B258,'Slutlig allokering'!$B$2:$AC$462,MATCH(M$3,'Slutlig allokering'!$B$2:$AJ$2,0),FALSE)/1,0)</f>
        <v>1.0634999999999999</v>
      </c>
      <c r="N258">
        <f>IFERROR(VLOOKUP($B258,Kraftvärmeprod!$B$1:$AH$479,MATCH(N$2,Kraftvärmeprod!$B$1:$AG$1,0),FALSE)/1,0)-IFERROR(VLOOKUP($B258,'Slutlig allokering'!$B$2:$AC$462,MATCH(N$3,'Slutlig allokering'!$B$2:$AJ$2,0),FALSE)/1,0)</f>
        <v>0</v>
      </c>
      <c r="O258">
        <f>IFERROR(VLOOKUP($B258,Kraftvärmeprod!$B$1:$AH$479,MATCH(O$2,Kraftvärmeprod!$B$1:$AG$1,0),FALSE)/1,0)-IFERROR(VLOOKUP($B258,'Slutlig allokering'!$B$2:$AC$462,MATCH(O$3,'Slutlig allokering'!$B$2:$AJ$2,0),FALSE)/1,0)</f>
        <v>0</v>
      </c>
      <c r="P258">
        <f>IFERROR(VLOOKUP($B258,Kraftvärmeprod!$B$1:$AH$479,MATCH(P$2,Kraftvärmeprod!$B$1:$AG$1,0),FALSE)/1,0)-IFERROR(VLOOKUP($B258,'Slutlig allokering'!$B$2:$AC$462,MATCH(P$3,'Slutlig allokering'!$B$2:$AJ$2,0),FALSE)/1,0)</f>
        <v>0</v>
      </c>
      <c r="Q258">
        <f>IFERROR(VLOOKUP($B258,Kraftvärmeprod!$B$1:$AH$479,MATCH(Q$2,Kraftvärmeprod!$B$1:$AG$1,0),FALSE)/1,0)-IFERROR(VLOOKUP($B258,'Slutlig allokering'!$B$2:$AC$462,MATCH(Q$3,'Slutlig allokering'!$B$2:$AJ$2,0),FALSE)/1,0)</f>
        <v>0</v>
      </c>
      <c r="R258">
        <f>IFERROR(VLOOKUP($B258,Kraftvärmeprod!$B$1:$AH$479,MATCH(R$2,Kraftvärmeprod!$B$1:$AG$1,0),FALSE)/1,0)-IFERROR(VLOOKUP($B258,'Slutlig allokering'!$B$2:$AC$462,MATCH(R$3,'Slutlig allokering'!$B$2:$AJ$2,0),FALSE)/1,0)</f>
        <v>0</v>
      </c>
      <c r="S258">
        <f>IFERROR(VLOOKUP($B258,Kraftvärmeprod!$B$1:$AH$479,MATCH(S$2,Kraftvärmeprod!$B$1:$AG$1,0),FALSE)/1,0)-IFERROR(VLOOKUP($B258,'Slutlig allokering'!$B$2:$AC$462,MATCH(S$3,'Slutlig allokering'!$B$2:$AJ$2,0),FALSE)/1,0)</f>
        <v>0</v>
      </c>
      <c r="T258">
        <f>IFERROR(VLOOKUP($B258,Kraftvärmeprod!$B$1:$AH$479,MATCH(T$2,Kraftvärmeprod!$B$1:$AG$1,0),FALSE)/1,0)-IFERROR(VLOOKUP($B258,'Slutlig allokering'!$B$2:$AC$462,MATCH(T$3,'Slutlig allokering'!$B$2:$AJ$2,0),FALSE)/1,0)</f>
        <v>0</v>
      </c>
      <c r="U258">
        <f>IFERROR(VLOOKUP($B258,Kraftvärmeprod!$B$1:$AH$479,MATCH(U$2,Kraftvärmeprod!$B$1:$AG$1,0),FALSE)/1,0)-IFERROR(VLOOKUP($B258,'Slutlig allokering'!$B$2:$AC$462,MATCH(U$3,'Slutlig allokering'!$B$2:$AJ$2,0),FALSE)/1,0)</f>
        <v>0</v>
      </c>
      <c r="V258">
        <f>IFERROR(VLOOKUP($B258,Kraftvärmeprod!$B$1:$AH$479,MATCH(V$2,Kraftvärmeprod!$B$1:$AG$1,0),FALSE)/1,0)-IFERROR(VLOOKUP($B258,'Slutlig allokering'!$B$2:$AC$462,MATCH(V$3,'Slutlig allokering'!$B$2:$AJ$2,0),FALSE)/1,0)</f>
        <v>0</v>
      </c>
      <c r="W258">
        <f>IFERROR(VLOOKUP($B258,Kraftvärmeprod!$B$1:$AH$479,MATCH(W$2,Kraftvärmeprod!$B$1:$AG$1,0),FALSE)/1,0)-IFERROR(VLOOKUP($B258,'Slutlig allokering'!$B$2:$AC$462,MATCH(W$3,'Slutlig allokering'!$B$2:$AJ$2,0),FALSE)/1,0)</f>
        <v>0</v>
      </c>
      <c r="X258">
        <f>IFERROR(VLOOKUP($B258,Kraftvärmeprod!$B$1:$AH$479,MATCH(X$2,Kraftvärmeprod!$B$1:$AG$1,0),FALSE)/1,0)-IFERROR(VLOOKUP($B258,'Slutlig allokering'!$B$2:$AC$462,MATCH(X$3,'Slutlig allokering'!$B$2:$AJ$2,0),FALSE)/1,0)</f>
        <v>0</v>
      </c>
      <c r="Y258">
        <f>IFERROR(VLOOKUP($B258,Kraftvärmeprod!$B$1:$AH$479,MATCH(Y$2,Kraftvärmeprod!$B$1:$AG$1,0),FALSE)/1,0)-IFERROR(VLOOKUP($B258,'Slutlig allokering'!$B$2:$AC$462,MATCH(Y$3,'Slutlig allokering'!$B$2:$AJ$2,0),FALSE)/1,0)</f>
        <v>0</v>
      </c>
      <c r="Z258">
        <f>IFERROR(VLOOKUP($B258,Kraftvärmeprod!$B$1:$AH$479,MATCH(Z$2,Kraftvärmeprod!$B$1:$AG$1,0),FALSE)/1,0)-IFERROR(VLOOKUP($B258,'Slutlig allokering'!$B$2:$AC$462,MATCH(Z$3,'Slutlig allokering'!$B$2:$AJ$2,0),FALSE)/1,0)</f>
        <v>0</v>
      </c>
      <c r="AA258">
        <f>IFERROR(VLOOKUP($B258,Kraftvärmeprod!$B$1:$AH$479,MATCH(AA$2,Kraftvärmeprod!$B$1:$AG$1,0),FALSE)/1,0)-IFERROR(VLOOKUP($B258,'Slutlig allokering'!$B$2:$AC$462,MATCH(AA$3,'Slutlig allokering'!$B$2:$AJ$2,0),FALSE)/1,0)</f>
        <v>0</v>
      </c>
      <c r="AB258">
        <f>IFERROR(VLOOKUP($B258,Kraftvärmeprod!$B$1:$AH$479,MATCH(AB$2,Kraftvärmeprod!$B$1:$AG$1,0),FALSE)/1,0)-IFERROR(VLOOKUP($B258,'Slutlig allokering'!$B$2:$AC$462,MATCH(AB$3,'Slutlig allokering'!$B$2:$AJ$2,0),FALSE)/1,0)</f>
        <v>32.629100000000008</v>
      </c>
      <c r="AE258">
        <f t="shared" si="6"/>
        <v>51.207200000000007</v>
      </c>
      <c r="AG258">
        <f>IFERROR(VLOOKUP(B258,'Slutlig allokering'!$B$2:$AJ$462,MATCH("Summa justerad allokerad tillförd energi (utan hjälpel och rökgaskondensering):",'Slutlig allokering'!$B$2:$AK$2,0),FALSE)/1,"")</f>
        <v>141.87280000000001</v>
      </c>
      <c r="AI258" s="55">
        <f>IFERROR(1-VLOOKUP(B258,'Slutlig allokering'!$B$2:$AJ$462,MATCH("Andel av bränsle i kvv som allokerats till värme, exklusive rökgaskondensering och hjälpel",'Slutlig allokering'!$B$2:$AK$2,0),FALSE),"")</f>
        <v>0.2652123472135901</v>
      </c>
      <c r="AK258" s="55">
        <f t="shared" si="7"/>
        <v>0.26521234721359022</v>
      </c>
    </row>
    <row r="259" spans="1:37" x14ac:dyDescent="0.35">
      <c r="A259" s="28" t="s">
        <v>350</v>
      </c>
      <c r="B259" s="28" t="s">
        <v>351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allokering'!$B$2:$AC$462,MATCH(E$3,'Slutlig allokering'!$B$2:$AJ$2,0),FALSE)/1,0)</f>
        <v>0</v>
      </c>
      <c r="F259">
        <f>IFERROR(VLOOKUP($B259,Kraftvärmeprod!$B$1:$AH$479,MATCH(F$2,Kraftvärmeprod!$B$1:$AG$1,0),FALSE)/1,0)-IFERROR(VLOOKUP($B259,'Slutlig allokering'!$B$2:$AC$462,MATCH(F$3,'Slutlig allokering'!$B$2:$AJ$2,0),FALSE)/1,0)</f>
        <v>0</v>
      </c>
      <c r="G259">
        <f>IFERROR(VLOOKUP($B259,Kraftvärmeprod!$B$1:$AH$479,MATCH(G$2,Kraftvärmeprod!$B$1:$AG$1,0),FALSE)/1,0)-IFERROR(VLOOKUP($B259,'Slutlig allokering'!$B$2:$AC$462,MATCH(G$3,'Slutlig allokering'!$B$2:$AJ$2,0),FALSE)/1,0)</f>
        <v>0</v>
      </c>
      <c r="H259">
        <f>IFERROR(VLOOKUP($B259,Kraftvärmeprod!$B$1:$AH$479,MATCH(H$2,Kraftvärmeprod!$B$1:$AG$1,0),FALSE)/1,0)-IFERROR(VLOOKUP($B259,'Slutlig allokering'!$B$2:$AC$462,MATCH(H$3,'Slutlig allokering'!$B$2:$AJ$2,0),FALSE)/1,0)</f>
        <v>0</v>
      </c>
      <c r="I259">
        <f>IFERROR(VLOOKUP($B259,Kraftvärmeprod!$B$1:$AH$479,MATCH(I$2,Kraftvärmeprod!$B$1:$AG$1,0),FALSE)/1,0)-IFERROR(VLOOKUP($B259,'Slutlig allokering'!$B$2:$AC$462,MATCH(I$3,'Slutlig allokering'!$B$2:$AJ$2,0),FALSE)/1,0)</f>
        <v>0</v>
      </c>
      <c r="J259">
        <f>IFERROR(VLOOKUP($B259,Kraftvärmeprod!$B$1:$AH$479,MATCH(J$2,Kraftvärmeprod!$B$1:$AG$1,0),FALSE)/1,0)-IFERROR(VLOOKUP($B259,'Slutlig allokering'!$B$2:$AC$462,MATCH(J$3,'Slutlig allokering'!$B$2:$AJ$2,0),FALSE)/1,0)</f>
        <v>0</v>
      </c>
      <c r="K259">
        <f>IFERROR(VLOOKUP($B259,Kraftvärmeprod!$B$1:$AH$479,MATCH(K$2,Kraftvärmeprod!$B$1:$AG$1,0),FALSE)/1,0)-IFERROR(VLOOKUP($B259,'Slutlig allokering'!$B$2:$AC$462,MATCH(K$3,'Slutlig allokering'!$B$2:$AJ$2,0),FALSE)/1,0)</f>
        <v>0</v>
      </c>
      <c r="L259">
        <f>IFERROR(VLOOKUP($B259,Kraftvärmeprod!$B$1:$AH$479,MATCH(L$2,Kraftvärmeprod!$B$1:$AG$1,0),FALSE)/1,0)-IFERROR(VLOOKUP($B259,'Slutlig allokering'!$B$2:$AC$462,MATCH(L$3,'Slutlig allokering'!$B$2:$AJ$2,0),FALSE)/1,0)</f>
        <v>0</v>
      </c>
      <c r="M259" s="143">
        <f>IFERROR(VLOOKUP($B259,Miljö!$B$1:$S$477,MATCH(M$2,Miljö!$B$1:$X$1,0),FALSE)/1,0)-IFERROR(VLOOKUP($B259,'Slutlig allokering'!$B$2:$AC$462,MATCH(M$3,'Slutlig allokering'!$B$2:$AJ$2,0),FALSE)/1,0)</f>
        <v>0</v>
      </c>
      <c r="N259">
        <f>IFERROR(VLOOKUP($B259,Kraftvärmeprod!$B$1:$AH$479,MATCH(N$2,Kraftvärmeprod!$B$1:$AG$1,0),FALSE)/1,0)-IFERROR(VLOOKUP($B259,'Slutlig allokering'!$B$2:$AC$462,MATCH(N$3,'Slutlig allokering'!$B$2:$AJ$2,0),FALSE)/1,0)</f>
        <v>0</v>
      </c>
      <c r="O259">
        <f>IFERROR(VLOOKUP($B259,Kraftvärmeprod!$B$1:$AH$479,MATCH(O$2,Kraftvärmeprod!$B$1:$AG$1,0),FALSE)/1,0)-IFERROR(VLOOKUP($B259,'Slutlig allokering'!$B$2:$AC$462,MATCH(O$3,'Slutlig allokering'!$B$2:$AJ$2,0),FALSE)/1,0)</f>
        <v>0</v>
      </c>
      <c r="P259">
        <f>IFERROR(VLOOKUP($B259,Kraftvärmeprod!$B$1:$AH$479,MATCH(P$2,Kraftvärmeprod!$B$1:$AG$1,0),FALSE)/1,0)-IFERROR(VLOOKUP($B259,'Slutlig allokering'!$B$2:$AC$462,MATCH(P$3,'Slutlig allokering'!$B$2:$AJ$2,0),FALSE)/1,0)</f>
        <v>0</v>
      </c>
      <c r="Q259">
        <f>IFERROR(VLOOKUP($B259,Kraftvärmeprod!$B$1:$AH$479,MATCH(Q$2,Kraftvärmeprod!$B$1:$AG$1,0),FALSE)/1,0)-IFERROR(VLOOKUP($B259,'Slutlig allokering'!$B$2:$AC$462,MATCH(Q$3,'Slutlig allokering'!$B$2:$AJ$2,0),FALSE)/1,0)</f>
        <v>0</v>
      </c>
      <c r="R259">
        <f>IFERROR(VLOOKUP($B259,Kraftvärmeprod!$B$1:$AH$479,MATCH(R$2,Kraftvärmeprod!$B$1:$AG$1,0),FALSE)/1,0)-IFERROR(VLOOKUP($B259,'Slutlig allokering'!$B$2:$AC$462,MATCH(R$3,'Slutlig allokering'!$B$2:$AJ$2,0),FALSE)/1,0)</f>
        <v>0</v>
      </c>
      <c r="S259">
        <f>IFERROR(VLOOKUP($B259,Kraftvärmeprod!$B$1:$AH$479,MATCH(S$2,Kraftvärmeprod!$B$1:$AG$1,0),FALSE)/1,0)-IFERROR(VLOOKUP($B259,'Slutlig allokering'!$B$2:$AC$462,MATCH(S$3,'Slutlig allokering'!$B$2:$AJ$2,0),FALSE)/1,0)</f>
        <v>0</v>
      </c>
      <c r="T259">
        <f>IFERROR(VLOOKUP($B259,Kraftvärmeprod!$B$1:$AH$479,MATCH(T$2,Kraftvärmeprod!$B$1:$AG$1,0),FALSE)/1,0)-IFERROR(VLOOKUP($B259,'Slutlig allokering'!$B$2:$AC$462,MATCH(T$3,'Slutlig allokering'!$B$2:$AJ$2,0),FALSE)/1,0)</f>
        <v>0</v>
      </c>
      <c r="U259">
        <f>IFERROR(VLOOKUP($B259,Kraftvärmeprod!$B$1:$AH$479,MATCH(U$2,Kraftvärmeprod!$B$1:$AG$1,0),FALSE)/1,0)-IFERROR(VLOOKUP($B259,'Slutlig allokering'!$B$2:$AC$462,MATCH(U$3,'Slutlig allokering'!$B$2:$AJ$2,0),FALSE)/1,0)</f>
        <v>0</v>
      </c>
      <c r="V259">
        <f>IFERROR(VLOOKUP($B259,Kraftvärmeprod!$B$1:$AH$479,MATCH(V$2,Kraftvärmeprod!$B$1:$AG$1,0),FALSE)/1,0)-IFERROR(VLOOKUP($B259,'Slutlig allokering'!$B$2:$AC$462,MATCH(V$3,'Slutlig allokering'!$B$2:$AJ$2,0),FALSE)/1,0)</f>
        <v>0</v>
      </c>
      <c r="W259">
        <f>IFERROR(VLOOKUP($B259,Kraftvärmeprod!$B$1:$AH$479,MATCH(W$2,Kraftvärmeprod!$B$1:$AG$1,0),FALSE)/1,0)-IFERROR(VLOOKUP($B259,'Slutlig allokering'!$B$2:$AC$462,MATCH(W$3,'Slutlig allokering'!$B$2:$AJ$2,0),FALSE)/1,0)</f>
        <v>0</v>
      </c>
      <c r="X259">
        <f>IFERROR(VLOOKUP($B259,Kraftvärmeprod!$B$1:$AH$479,MATCH(X$2,Kraftvärmeprod!$B$1:$AG$1,0),FALSE)/1,0)-IFERROR(VLOOKUP($B259,'Slutlig allokering'!$B$2:$AC$462,MATCH(X$3,'Slutlig allokering'!$B$2:$AJ$2,0),FALSE)/1,0)</f>
        <v>0</v>
      </c>
      <c r="Y259">
        <f>IFERROR(VLOOKUP($B259,Kraftvärmeprod!$B$1:$AH$479,MATCH(Y$2,Kraftvärmeprod!$B$1:$AG$1,0),FALSE)/1,0)-IFERROR(VLOOKUP($B259,'Slutlig allokering'!$B$2:$AC$462,MATCH(Y$3,'Slutlig allokering'!$B$2:$AJ$2,0),FALSE)/1,0)</f>
        <v>0</v>
      </c>
      <c r="Z259">
        <f>IFERROR(VLOOKUP($B259,Kraftvärmeprod!$B$1:$AH$479,MATCH(Z$2,Kraftvärmeprod!$B$1:$AG$1,0),FALSE)/1,0)-IFERROR(VLOOKUP($B259,'Slutlig allokering'!$B$2:$AC$462,MATCH(Z$3,'Slutlig allokering'!$B$2:$AJ$2,0),FALSE)/1,0)</f>
        <v>0</v>
      </c>
      <c r="AA259">
        <f>IFERROR(VLOOKUP($B259,Kraftvärmeprod!$B$1:$AH$479,MATCH(AA$2,Kraftvärmeprod!$B$1:$AG$1,0),FALSE)/1,0)-IFERROR(VLOOKUP($B259,'Slutlig allokering'!$B$2:$AC$462,MATCH(AA$3,'Slutlig allokering'!$B$2:$AJ$2,0),FALSE)/1,0)</f>
        <v>0</v>
      </c>
      <c r="AB259">
        <f>IFERROR(VLOOKUP($B259,Kraftvärmeprod!$B$1:$AH$479,MATCH(AB$2,Kraftvärmeprod!$B$1:$AG$1,0),FALSE)/1,0)-IFERROR(VLOOKUP($B259,'Slutlig allokering'!$B$2:$AC$462,MATCH(AB$3,'Slutlig allokering'!$B$2:$AJ$2,0),FALSE)/1,0)</f>
        <v>0</v>
      </c>
      <c r="AE259">
        <f t="shared" si="6"/>
        <v>0</v>
      </c>
      <c r="AG259">
        <f>IFERROR(VLOOKUP(B259,'Slutlig allokering'!$B$2:$AJ$462,MATCH("Summa justerad allokerad tillförd energi (utan hjälpel och rökgaskondensering):",'Slutlig allokering'!$B$2:$AK$2,0),FALSE)/1,"")</f>
        <v>0</v>
      </c>
      <c r="AI259" s="55" t="str">
        <f>IFERROR(1-VLOOKUP(B259,'Slutlig allokering'!$B$2:$AJ$462,MATCH("Andel av bränsle i kvv som allokerats till värme, exklusive rökgaskondensering och hjälpel",'Slutlig allokering'!$B$2:$AK$2,0),FALSE),"")</f>
        <v/>
      </c>
      <c r="AK259" s="55" t="str">
        <f t="shared" si="7"/>
        <v/>
      </c>
    </row>
    <row r="260" spans="1:37" x14ac:dyDescent="0.35">
      <c r="A260" s="28" t="s">
        <v>350</v>
      </c>
      <c r="B260" s="28" t="s">
        <v>352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allokering'!$B$2:$AC$462,MATCH(E$3,'Slutlig allokering'!$B$2:$AJ$2,0),FALSE)/1,0)</f>
        <v>0</v>
      </c>
      <c r="F260">
        <f>IFERROR(VLOOKUP($B260,Kraftvärmeprod!$B$1:$AH$479,MATCH(F$2,Kraftvärmeprod!$B$1:$AG$1,0),FALSE)/1,0)-IFERROR(VLOOKUP($B260,'Slutlig allokering'!$B$2:$AC$462,MATCH(F$3,'Slutlig allokering'!$B$2:$AJ$2,0),FALSE)/1,0)</f>
        <v>0</v>
      </c>
      <c r="G260">
        <f>IFERROR(VLOOKUP($B260,Kraftvärmeprod!$B$1:$AH$479,MATCH(G$2,Kraftvärmeprod!$B$1:$AG$1,0),FALSE)/1,0)-IFERROR(VLOOKUP($B260,'Slutlig allokering'!$B$2:$AC$462,MATCH(G$3,'Slutlig allokering'!$B$2:$AJ$2,0),FALSE)/1,0)</f>
        <v>0</v>
      </c>
      <c r="H260">
        <f>IFERROR(VLOOKUP($B260,Kraftvärmeprod!$B$1:$AH$479,MATCH(H$2,Kraftvärmeprod!$B$1:$AG$1,0),FALSE)/1,0)-IFERROR(VLOOKUP($B260,'Slutlig allokering'!$B$2:$AC$462,MATCH(H$3,'Slutlig allokering'!$B$2:$AJ$2,0),FALSE)/1,0)</f>
        <v>0</v>
      </c>
      <c r="I260">
        <f>IFERROR(VLOOKUP($B260,Kraftvärmeprod!$B$1:$AH$479,MATCH(I$2,Kraftvärmeprod!$B$1:$AG$1,0),FALSE)/1,0)-IFERROR(VLOOKUP($B260,'Slutlig allokering'!$B$2:$AC$462,MATCH(I$3,'Slutlig allokering'!$B$2:$AJ$2,0),FALSE)/1,0)</f>
        <v>0</v>
      </c>
      <c r="J260">
        <f>IFERROR(VLOOKUP($B260,Kraftvärmeprod!$B$1:$AH$479,MATCH(J$2,Kraftvärmeprod!$B$1:$AG$1,0),FALSE)/1,0)-IFERROR(VLOOKUP($B260,'Slutlig allokering'!$B$2:$AC$462,MATCH(J$3,'Slutlig allokering'!$B$2:$AJ$2,0),FALSE)/1,0)</f>
        <v>0</v>
      </c>
      <c r="K260">
        <f>IFERROR(VLOOKUP($B260,Kraftvärmeprod!$B$1:$AH$479,MATCH(K$2,Kraftvärmeprod!$B$1:$AG$1,0),FALSE)/1,0)-IFERROR(VLOOKUP($B260,'Slutlig allokering'!$B$2:$AC$462,MATCH(K$3,'Slutlig allokering'!$B$2:$AJ$2,0),FALSE)/1,0)</f>
        <v>0</v>
      </c>
      <c r="L260">
        <f>IFERROR(VLOOKUP($B260,Kraftvärmeprod!$B$1:$AH$479,MATCH(L$2,Kraftvärmeprod!$B$1:$AG$1,0),FALSE)/1,0)-IFERROR(VLOOKUP($B260,'Slutlig allokering'!$B$2:$AC$462,MATCH(L$3,'Slutlig allokering'!$B$2:$AJ$2,0),FALSE)/1,0)</f>
        <v>0</v>
      </c>
      <c r="M260" s="143">
        <f>IFERROR(VLOOKUP($B260,Miljö!$B$1:$S$477,MATCH(M$2,Miljö!$B$1:$X$1,0),FALSE)/1,0)-IFERROR(VLOOKUP($B260,'Slutlig allokering'!$B$2:$AC$462,MATCH(M$3,'Slutlig allokering'!$B$2:$AJ$2,0),FALSE)/1,0)</f>
        <v>0</v>
      </c>
      <c r="N260">
        <f>IFERROR(VLOOKUP($B260,Kraftvärmeprod!$B$1:$AH$479,MATCH(N$2,Kraftvärmeprod!$B$1:$AG$1,0),FALSE)/1,0)-IFERROR(VLOOKUP($B260,'Slutlig allokering'!$B$2:$AC$462,MATCH(N$3,'Slutlig allokering'!$B$2:$AJ$2,0),FALSE)/1,0)</f>
        <v>0</v>
      </c>
      <c r="O260">
        <f>IFERROR(VLOOKUP($B260,Kraftvärmeprod!$B$1:$AH$479,MATCH(O$2,Kraftvärmeprod!$B$1:$AG$1,0),FALSE)/1,0)-IFERROR(VLOOKUP($B260,'Slutlig allokering'!$B$2:$AC$462,MATCH(O$3,'Slutlig allokering'!$B$2:$AJ$2,0),FALSE)/1,0)</f>
        <v>0</v>
      </c>
      <c r="P260">
        <f>IFERROR(VLOOKUP($B260,Kraftvärmeprod!$B$1:$AH$479,MATCH(P$2,Kraftvärmeprod!$B$1:$AG$1,0),FALSE)/1,0)-IFERROR(VLOOKUP($B260,'Slutlig allokering'!$B$2:$AC$462,MATCH(P$3,'Slutlig allokering'!$B$2:$AJ$2,0),FALSE)/1,0)</f>
        <v>0</v>
      </c>
      <c r="Q260">
        <f>IFERROR(VLOOKUP($B260,Kraftvärmeprod!$B$1:$AH$479,MATCH(Q$2,Kraftvärmeprod!$B$1:$AG$1,0),FALSE)/1,0)-IFERROR(VLOOKUP($B260,'Slutlig allokering'!$B$2:$AC$462,MATCH(Q$3,'Slutlig allokering'!$B$2:$AJ$2,0),FALSE)/1,0)</f>
        <v>0</v>
      </c>
      <c r="R260">
        <f>IFERROR(VLOOKUP($B260,Kraftvärmeprod!$B$1:$AH$479,MATCH(R$2,Kraftvärmeprod!$B$1:$AG$1,0),FALSE)/1,0)-IFERROR(VLOOKUP($B260,'Slutlig allokering'!$B$2:$AC$462,MATCH(R$3,'Slutlig allokering'!$B$2:$AJ$2,0),FALSE)/1,0)</f>
        <v>0</v>
      </c>
      <c r="S260">
        <f>IFERROR(VLOOKUP($B260,Kraftvärmeprod!$B$1:$AH$479,MATCH(S$2,Kraftvärmeprod!$B$1:$AG$1,0),FALSE)/1,0)-IFERROR(VLOOKUP($B260,'Slutlig allokering'!$B$2:$AC$462,MATCH(S$3,'Slutlig allokering'!$B$2:$AJ$2,0),FALSE)/1,0)</f>
        <v>0</v>
      </c>
      <c r="T260">
        <f>IFERROR(VLOOKUP($B260,Kraftvärmeprod!$B$1:$AH$479,MATCH(T$2,Kraftvärmeprod!$B$1:$AG$1,0),FALSE)/1,0)-IFERROR(VLOOKUP($B260,'Slutlig allokering'!$B$2:$AC$462,MATCH(T$3,'Slutlig allokering'!$B$2:$AJ$2,0),FALSE)/1,0)</f>
        <v>0</v>
      </c>
      <c r="U260">
        <f>IFERROR(VLOOKUP($B260,Kraftvärmeprod!$B$1:$AH$479,MATCH(U$2,Kraftvärmeprod!$B$1:$AG$1,0),FALSE)/1,0)-IFERROR(VLOOKUP($B260,'Slutlig allokering'!$B$2:$AC$462,MATCH(U$3,'Slutlig allokering'!$B$2:$AJ$2,0),FALSE)/1,0)</f>
        <v>0</v>
      </c>
      <c r="V260">
        <f>IFERROR(VLOOKUP($B260,Kraftvärmeprod!$B$1:$AH$479,MATCH(V$2,Kraftvärmeprod!$B$1:$AG$1,0),FALSE)/1,0)-IFERROR(VLOOKUP($B260,'Slutlig allokering'!$B$2:$AC$462,MATCH(V$3,'Slutlig allokering'!$B$2:$AJ$2,0),FALSE)/1,0)</f>
        <v>0</v>
      </c>
      <c r="W260">
        <f>IFERROR(VLOOKUP($B260,Kraftvärmeprod!$B$1:$AH$479,MATCH(W$2,Kraftvärmeprod!$B$1:$AG$1,0),FALSE)/1,0)-IFERROR(VLOOKUP($B260,'Slutlig allokering'!$B$2:$AC$462,MATCH(W$3,'Slutlig allokering'!$B$2:$AJ$2,0),FALSE)/1,0)</f>
        <v>0</v>
      </c>
      <c r="X260">
        <f>IFERROR(VLOOKUP($B260,Kraftvärmeprod!$B$1:$AH$479,MATCH(X$2,Kraftvärmeprod!$B$1:$AG$1,0),FALSE)/1,0)-IFERROR(VLOOKUP($B260,'Slutlig allokering'!$B$2:$AC$462,MATCH(X$3,'Slutlig allokering'!$B$2:$AJ$2,0),FALSE)/1,0)</f>
        <v>0</v>
      </c>
      <c r="Y260">
        <f>IFERROR(VLOOKUP($B260,Kraftvärmeprod!$B$1:$AH$479,MATCH(Y$2,Kraftvärmeprod!$B$1:$AG$1,0),FALSE)/1,0)-IFERROR(VLOOKUP($B260,'Slutlig allokering'!$B$2:$AC$462,MATCH(Y$3,'Slutlig allokering'!$B$2:$AJ$2,0),FALSE)/1,0)</f>
        <v>0</v>
      </c>
      <c r="Z260">
        <f>IFERROR(VLOOKUP($B260,Kraftvärmeprod!$B$1:$AH$479,MATCH(Z$2,Kraftvärmeprod!$B$1:$AG$1,0),FALSE)/1,0)-IFERROR(VLOOKUP($B260,'Slutlig allokering'!$B$2:$AC$462,MATCH(Z$3,'Slutlig allokering'!$B$2:$AJ$2,0),FALSE)/1,0)</f>
        <v>0</v>
      </c>
      <c r="AA260">
        <f>IFERROR(VLOOKUP($B260,Kraftvärmeprod!$B$1:$AH$479,MATCH(AA$2,Kraftvärmeprod!$B$1:$AG$1,0),FALSE)/1,0)-IFERROR(VLOOKUP($B260,'Slutlig allokering'!$B$2:$AC$462,MATCH(AA$3,'Slutlig allokering'!$B$2:$AJ$2,0),FALSE)/1,0)</f>
        <v>0</v>
      </c>
      <c r="AB260">
        <f>IFERROR(VLOOKUP($B260,Kraftvärmeprod!$B$1:$AH$479,MATCH(AB$2,Kraftvärmeprod!$B$1:$AG$1,0),FALSE)/1,0)-IFERROR(VLOOKUP($B260,'Slutlig allokering'!$B$2:$AC$462,MATCH(AB$3,'Slutlig allokering'!$B$2:$AJ$2,0),FALSE)/1,0)</f>
        <v>0</v>
      </c>
      <c r="AE260">
        <f t="shared" si="6"/>
        <v>0</v>
      </c>
      <c r="AG260">
        <f>IFERROR(VLOOKUP(B260,'Slutlig allokering'!$B$2:$AJ$462,MATCH("Summa justerad allokerad tillförd energi (utan hjälpel och rökgaskondensering):",'Slutlig allokering'!$B$2:$AK$2,0),FALSE)/1,"")</f>
        <v>0</v>
      </c>
      <c r="AI260" s="55" t="str">
        <f>IFERROR(1-VLOOKUP(B260,'Slutlig allokering'!$B$2:$AJ$462,MATCH("Andel av bränsle i kvv som allokerats till värme, exklusive rökgaskondensering och hjälpel",'Slutlig allokering'!$B$2:$AK$2,0),FALSE),"")</f>
        <v/>
      </c>
      <c r="AK260" s="55" t="str">
        <f t="shared" si="7"/>
        <v/>
      </c>
    </row>
    <row r="261" spans="1:37" x14ac:dyDescent="0.35">
      <c r="A261" s="28" t="s">
        <v>350</v>
      </c>
      <c r="B261" s="28" t="s">
        <v>353</v>
      </c>
      <c r="C261">
        <f>IFERROR(VLOOKUP($B261,Kraftvärmeprod!$B$1:$AH$479,MATCH(C$3,Kraftvärmeprod!$B$1:$AG$1,0),FALSE)/1,"")</f>
        <v>128</v>
      </c>
      <c r="D261">
        <f>IFERROR(VLOOKUP($B261,Kraftvärmeprod!$B$1:$AH$479,MATCH(D$3,Kraftvärmeprod!$B$1:$AG$1,0),FALSE)/1,"")</f>
        <v>32.799999999999997</v>
      </c>
      <c r="E261">
        <f>IFERROR(VLOOKUP($B261,Kraftvärmeprod!$B$1:$AH$479,MATCH(E$2,Kraftvärmeprod!$B$1:$AG$1,0),FALSE)/1,0)-IFERROR(VLOOKUP($B261,'Slutlig allokering'!$B$2:$AC$462,MATCH(E$3,'Slutlig allokering'!$B$2:$AJ$2,0),FALSE)/1,0)</f>
        <v>0</v>
      </c>
      <c r="F261">
        <f>IFERROR(VLOOKUP($B261,Kraftvärmeprod!$B$1:$AH$479,MATCH(F$2,Kraftvärmeprod!$B$1:$AG$1,0),FALSE)/1,0)-IFERROR(VLOOKUP($B261,'Slutlig allokering'!$B$2:$AC$462,MATCH(F$3,'Slutlig allokering'!$B$2:$AJ$2,0),FALSE)/1,0)</f>
        <v>0</v>
      </c>
      <c r="G261">
        <f>IFERROR(VLOOKUP($B261,Kraftvärmeprod!$B$1:$AH$479,MATCH(G$2,Kraftvärmeprod!$B$1:$AG$1,0),FALSE)/1,0)-IFERROR(VLOOKUP($B261,'Slutlig allokering'!$B$2:$AC$462,MATCH(G$3,'Slutlig allokering'!$B$2:$AJ$2,0),FALSE)/1,0)</f>
        <v>0</v>
      </c>
      <c r="H261">
        <f>IFERROR(VLOOKUP($B261,Kraftvärmeprod!$B$1:$AH$479,MATCH(H$2,Kraftvärmeprod!$B$1:$AG$1,0),FALSE)/1,0)-IFERROR(VLOOKUP($B261,'Slutlig allokering'!$B$2:$AC$462,MATCH(H$3,'Slutlig allokering'!$B$2:$AJ$2,0),FALSE)/1,0)</f>
        <v>0</v>
      </c>
      <c r="I261">
        <f>IFERROR(VLOOKUP($B261,Kraftvärmeprod!$B$1:$AH$479,MATCH(I$2,Kraftvärmeprod!$B$1:$AG$1,0),FALSE)/1,0)-IFERROR(VLOOKUP($B261,'Slutlig allokering'!$B$2:$AC$462,MATCH(I$3,'Slutlig allokering'!$B$2:$AJ$2,0),FALSE)/1,0)</f>
        <v>0</v>
      </c>
      <c r="J261">
        <f>IFERROR(VLOOKUP($B261,Kraftvärmeprod!$B$1:$AH$479,MATCH(J$2,Kraftvärmeprod!$B$1:$AG$1,0),FALSE)/1,0)-IFERROR(VLOOKUP($B261,'Slutlig allokering'!$B$2:$AC$462,MATCH(J$3,'Slutlig allokering'!$B$2:$AJ$2,0),FALSE)/1,0)</f>
        <v>0</v>
      </c>
      <c r="K261">
        <f>IFERROR(VLOOKUP($B261,Kraftvärmeprod!$B$1:$AH$479,MATCH(K$2,Kraftvärmeprod!$B$1:$AG$1,0),FALSE)/1,0)-IFERROR(VLOOKUP($B261,'Slutlig allokering'!$B$2:$AC$462,MATCH(K$3,'Slutlig allokering'!$B$2:$AJ$2,0),FALSE)/1,0)</f>
        <v>0</v>
      </c>
      <c r="L261">
        <f>IFERROR(VLOOKUP($B261,Kraftvärmeprod!$B$1:$AH$479,MATCH(L$2,Kraftvärmeprod!$B$1:$AG$1,0),FALSE)/1,0)-IFERROR(VLOOKUP($B261,'Slutlig allokering'!$B$2:$AC$462,MATCH(L$3,'Slutlig allokering'!$B$2:$AJ$2,0),FALSE)/1,0)</f>
        <v>48.669699999999992</v>
      </c>
      <c r="M261" s="143">
        <f>IFERROR(VLOOKUP($B261,Miljö!$B$1:$S$477,MATCH(M$2,Miljö!$B$1:$X$1,0),FALSE)/1,0)-IFERROR(VLOOKUP($B261,'Slutlig allokering'!$B$2:$AC$462,MATCH(M$3,'Slutlig allokering'!$B$2:$AJ$2,0),FALSE)/1,0)</f>
        <v>2.3299799999999999</v>
      </c>
      <c r="N261">
        <f>IFERROR(VLOOKUP($B261,Kraftvärmeprod!$B$1:$AH$479,MATCH(N$2,Kraftvärmeprod!$B$1:$AG$1,0),FALSE)/1,0)-IFERROR(VLOOKUP($B261,'Slutlig allokering'!$B$2:$AC$462,MATCH(N$3,'Slutlig allokering'!$B$2:$AJ$2,0),FALSE)/1,0)</f>
        <v>0</v>
      </c>
      <c r="O261">
        <f>IFERROR(VLOOKUP($B261,Kraftvärmeprod!$B$1:$AH$479,MATCH(O$2,Kraftvärmeprod!$B$1:$AG$1,0),FALSE)/1,0)-IFERROR(VLOOKUP($B261,'Slutlig allokering'!$B$2:$AC$462,MATCH(O$3,'Slutlig allokering'!$B$2:$AJ$2,0),FALSE)/1,0)</f>
        <v>0</v>
      </c>
      <c r="P261">
        <f>IFERROR(VLOOKUP($B261,Kraftvärmeprod!$B$1:$AH$479,MATCH(P$2,Kraftvärmeprod!$B$1:$AG$1,0),FALSE)/1,0)-IFERROR(VLOOKUP($B261,'Slutlig allokering'!$B$2:$AC$462,MATCH(P$3,'Slutlig allokering'!$B$2:$AJ$2,0),FALSE)/1,0)</f>
        <v>0</v>
      </c>
      <c r="Q261">
        <f>IFERROR(VLOOKUP($B261,Kraftvärmeprod!$B$1:$AH$479,MATCH(Q$2,Kraftvärmeprod!$B$1:$AG$1,0),FALSE)/1,0)-IFERROR(VLOOKUP($B261,'Slutlig allokering'!$B$2:$AC$462,MATCH(Q$3,'Slutlig allokering'!$B$2:$AJ$2,0),FALSE)/1,0)</f>
        <v>0</v>
      </c>
      <c r="R261">
        <f>IFERROR(VLOOKUP($B261,Kraftvärmeprod!$B$1:$AH$479,MATCH(R$2,Kraftvärmeprod!$B$1:$AG$1,0),FALSE)/1,0)-IFERROR(VLOOKUP($B261,'Slutlig allokering'!$B$2:$AC$462,MATCH(R$3,'Slutlig allokering'!$B$2:$AJ$2,0),FALSE)/1,0)</f>
        <v>0</v>
      </c>
      <c r="S261">
        <f>IFERROR(VLOOKUP($B261,Kraftvärmeprod!$B$1:$AH$479,MATCH(S$2,Kraftvärmeprod!$B$1:$AG$1,0),FALSE)/1,0)-IFERROR(VLOOKUP($B261,'Slutlig allokering'!$B$2:$AC$462,MATCH(S$3,'Slutlig allokering'!$B$2:$AJ$2,0),FALSE)/1,0)</f>
        <v>0</v>
      </c>
      <c r="T261">
        <f>IFERROR(VLOOKUP($B261,Kraftvärmeprod!$B$1:$AH$479,MATCH(T$2,Kraftvärmeprod!$B$1:$AG$1,0),FALSE)/1,0)-IFERROR(VLOOKUP($B261,'Slutlig allokering'!$B$2:$AC$462,MATCH(T$3,'Slutlig allokering'!$B$2:$AJ$2,0),FALSE)/1,0)</f>
        <v>0</v>
      </c>
      <c r="U261">
        <f>IFERROR(VLOOKUP($B261,Kraftvärmeprod!$B$1:$AH$479,MATCH(U$2,Kraftvärmeprod!$B$1:$AG$1,0),FALSE)/1,0)-IFERROR(VLOOKUP($B261,'Slutlig allokering'!$B$2:$AC$462,MATCH(U$3,'Slutlig allokering'!$B$2:$AJ$2,0),FALSE)/1,0)</f>
        <v>0</v>
      </c>
      <c r="V261">
        <f>IFERROR(VLOOKUP($B261,Kraftvärmeprod!$B$1:$AH$479,MATCH(V$2,Kraftvärmeprod!$B$1:$AG$1,0),FALSE)/1,0)-IFERROR(VLOOKUP($B261,'Slutlig allokering'!$B$2:$AC$462,MATCH(V$3,'Slutlig allokering'!$B$2:$AJ$2,0),FALSE)/1,0)</f>
        <v>0</v>
      </c>
      <c r="W261">
        <f>IFERROR(VLOOKUP($B261,Kraftvärmeprod!$B$1:$AH$479,MATCH(W$2,Kraftvärmeprod!$B$1:$AG$1,0),FALSE)/1,0)-IFERROR(VLOOKUP($B261,'Slutlig allokering'!$B$2:$AC$462,MATCH(W$3,'Slutlig allokering'!$B$2:$AJ$2,0),FALSE)/1,0)</f>
        <v>0</v>
      </c>
      <c r="X261">
        <f>IFERROR(VLOOKUP($B261,Kraftvärmeprod!$B$1:$AH$479,MATCH(X$2,Kraftvärmeprod!$B$1:$AG$1,0),FALSE)/1,0)-IFERROR(VLOOKUP($B261,'Slutlig allokering'!$B$2:$AC$462,MATCH(X$3,'Slutlig allokering'!$B$2:$AJ$2,0),FALSE)/1,0)</f>
        <v>0</v>
      </c>
      <c r="Y261">
        <f>IFERROR(VLOOKUP($B261,Kraftvärmeprod!$B$1:$AH$479,MATCH(Y$2,Kraftvärmeprod!$B$1:$AG$1,0),FALSE)/1,0)-IFERROR(VLOOKUP($B261,'Slutlig allokering'!$B$2:$AC$462,MATCH(Y$3,'Slutlig allokering'!$B$2:$AJ$2,0),FALSE)/1,0)</f>
        <v>0</v>
      </c>
      <c r="Z261">
        <f>IFERROR(VLOOKUP($B261,Kraftvärmeprod!$B$1:$AH$479,MATCH(Z$2,Kraftvärmeprod!$B$1:$AG$1,0),FALSE)/1,0)-IFERROR(VLOOKUP($B261,'Slutlig allokering'!$B$2:$AC$462,MATCH(Z$3,'Slutlig allokering'!$B$2:$AJ$2,0),FALSE)/1,0)</f>
        <v>0</v>
      </c>
      <c r="AA261">
        <f>IFERROR(VLOOKUP($B261,Kraftvärmeprod!$B$1:$AH$479,MATCH(AA$2,Kraftvärmeprod!$B$1:$AG$1,0),FALSE)/1,0)-IFERROR(VLOOKUP($B261,'Slutlig allokering'!$B$2:$AC$462,MATCH(AA$3,'Slutlig allokering'!$B$2:$AJ$2,0),FALSE)/1,0)</f>
        <v>0</v>
      </c>
      <c r="AB261">
        <f>IFERROR(VLOOKUP($B261,Kraftvärmeprod!$B$1:$AH$479,MATCH(AB$2,Kraftvärmeprod!$B$1:$AG$1,0),FALSE)/1,0)-IFERROR(VLOOKUP($B261,'Slutlig allokering'!$B$2:$AC$462,MATCH(AB$3,'Slutlig allokering'!$B$2:$AJ$2,0),FALSE)/1,0)</f>
        <v>0</v>
      </c>
      <c r="AE261">
        <f t="shared" ref="AE261:AE324" si="8">SUM(E261:AB261)-M261</f>
        <v>48.669699999999992</v>
      </c>
      <c r="AG261">
        <f>IFERROR(VLOOKUP(B261,'Slutlig allokering'!$B$2:$AJ$462,MATCH("Summa justerad allokerad tillförd energi (utan hjälpel och rökgaskondensering):",'Slutlig allokering'!$B$2:$AK$2,0),FALSE)/1,"")</f>
        <v>72.880300000000005</v>
      </c>
      <c r="AI261" s="55">
        <f>IFERROR(1-VLOOKUP(B261,'Slutlig allokering'!$B$2:$AJ$462,MATCH("Andel av bränsle i kvv som allokerats till värme, exklusive rökgaskondensering och hjälpel",'Slutlig allokering'!$B$2:$AK$2,0),FALSE),"")</f>
        <v>0.40040888523241458</v>
      </c>
      <c r="AK261" s="55">
        <f t="shared" ref="AK261:AK324" si="9">IFERROR(AE261/(AE261+AG261),"")</f>
        <v>0.40040888523241458</v>
      </c>
    </row>
    <row r="262" spans="1:37" x14ac:dyDescent="0.35">
      <c r="A262" s="28" t="s">
        <v>354</v>
      </c>
      <c r="B262" s="28" t="s">
        <v>355</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allokering'!$B$2:$AC$462,MATCH(E$3,'Slutlig allokering'!$B$2:$AJ$2,0),FALSE)/1,0)</f>
        <v>0</v>
      </c>
      <c r="F262">
        <f>IFERROR(VLOOKUP($B262,Kraftvärmeprod!$B$1:$AH$479,MATCH(F$2,Kraftvärmeprod!$B$1:$AG$1,0),FALSE)/1,0)-IFERROR(VLOOKUP($B262,'Slutlig allokering'!$B$2:$AC$462,MATCH(F$3,'Slutlig allokering'!$B$2:$AJ$2,0),FALSE)/1,0)</f>
        <v>0</v>
      </c>
      <c r="G262">
        <f>IFERROR(VLOOKUP($B262,Kraftvärmeprod!$B$1:$AH$479,MATCH(G$2,Kraftvärmeprod!$B$1:$AG$1,0),FALSE)/1,0)-IFERROR(VLOOKUP($B262,'Slutlig allokering'!$B$2:$AC$462,MATCH(G$3,'Slutlig allokering'!$B$2:$AJ$2,0),FALSE)/1,0)</f>
        <v>0</v>
      </c>
      <c r="H262">
        <f>IFERROR(VLOOKUP($B262,Kraftvärmeprod!$B$1:$AH$479,MATCH(H$2,Kraftvärmeprod!$B$1:$AG$1,0),FALSE)/1,0)-IFERROR(VLOOKUP($B262,'Slutlig allokering'!$B$2:$AC$462,MATCH(H$3,'Slutlig allokering'!$B$2:$AJ$2,0),FALSE)/1,0)</f>
        <v>0</v>
      </c>
      <c r="I262">
        <f>IFERROR(VLOOKUP($B262,Kraftvärmeprod!$B$1:$AH$479,MATCH(I$2,Kraftvärmeprod!$B$1:$AG$1,0),FALSE)/1,0)-IFERROR(VLOOKUP($B262,'Slutlig allokering'!$B$2:$AC$462,MATCH(I$3,'Slutlig allokering'!$B$2:$AJ$2,0),FALSE)/1,0)</f>
        <v>0</v>
      </c>
      <c r="J262">
        <f>IFERROR(VLOOKUP($B262,Kraftvärmeprod!$B$1:$AH$479,MATCH(J$2,Kraftvärmeprod!$B$1:$AG$1,0),FALSE)/1,0)-IFERROR(VLOOKUP($B262,'Slutlig allokering'!$B$2:$AC$462,MATCH(J$3,'Slutlig allokering'!$B$2:$AJ$2,0),FALSE)/1,0)</f>
        <v>0</v>
      </c>
      <c r="K262">
        <f>IFERROR(VLOOKUP($B262,Kraftvärmeprod!$B$1:$AH$479,MATCH(K$2,Kraftvärmeprod!$B$1:$AG$1,0),FALSE)/1,0)-IFERROR(VLOOKUP($B262,'Slutlig allokering'!$B$2:$AC$462,MATCH(K$3,'Slutlig allokering'!$B$2:$AJ$2,0),FALSE)/1,0)</f>
        <v>0</v>
      </c>
      <c r="L262">
        <f>IFERROR(VLOOKUP($B262,Kraftvärmeprod!$B$1:$AH$479,MATCH(L$2,Kraftvärmeprod!$B$1:$AG$1,0),FALSE)/1,0)-IFERROR(VLOOKUP($B262,'Slutlig allokering'!$B$2:$AC$462,MATCH(L$3,'Slutlig allokering'!$B$2:$AJ$2,0),FALSE)/1,0)</f>
        <v>0</v>
      </c>
      <c r="M262" s="143">
        <f>IFERROR(VLOOKUP($B262,Miljö!$B$1:$S$477,MATCH(M$2,Miljö!$B$1:$X$1,0),FALSE)/1,0)-IFERROR(VLOOKUP($B262,'Slutlig allokering'!$B$2:$AC$462,MATCH(M$3,'Slutlig allokering'!$B$2:$AJ$2,0),FALSE)/1,0)</f>
        <v>0</v>
      </c>
      <c r="N262">
        <f>IFERROR(VLOOKUP($B262,Kraftvärmeprod!$B$1:$AH$479,MATCH(N$2,Kraftvärmeprod!$B$1:$AG$1,0),FALSE)/1,0)-IFERROR(VLOOKUP($B262,'Slutlig allokering'!$B$2:$AC$462,MATCH(N$3,'Slutlig allokering'!$B$2:$AJ$2,0),FALSE)/1,0)</f>
        <v>0</v>
      </c>
      <c r="O262">
        <f>IFERROR(VLOOKUP($B262,Kraftvärmeprod!$B$1:$AH$479,MATCH(O$2,Kraftvärmeprod!$B$1:$AG$1,0),FALSE)/1,0)-IFERROR(VLOOKUP($B262,'Slutlig allokering'!$B$2:$AC$462,MATCH(O$3,'Slutlig allokering'!$B$2:$AJ$2,0),FALSE)/1,0)</f>
        <v>0</v>
      </c>
      <c r="P262">
        <f>IFERROR(VLOOKUP($B262,Kraftvärmeprod!$B$1:$AH$479,MATCH(P$2,Kraftvärmeprod!$B$1:$AG$1,0),FALSE)/1,0)-IFERROR(VLOOKUP($B262,'Slutlig allokering'!$B$2:$AC$462,MATCH(P$3,'Slutlig allokering'!$B$2:$AJ$2,0),FALSE)/1,0)</f>
        <v>0</v>
      </c>
      <c r="Q262">
        <f>IFERROR(VLOOKUP($B262,Kraftvärmeprod!$B$1:$AH$479,MATCH(Q$2,Kraftvärmeprod!$B$1:$AG$1,0),FALSE)/1,0)-IFERROR(VLOOKUP($B262,'Slutlig allokering'!$B$2:$AC$462,MATCH(Q$3,'Slutlig allokering'!$B$2:$AJ$2,0),FALSE)/1,0)</f>
        <v>0</v>
      </c>
      <c r="R262">
        <f>IFERROR(VLOOKUP($B262,Kraftvärmeprod!$B$1:$AH$479,MATCH(R$2,Kraftvärmeprod!$B$1:$AG$1,0),FALSE)/1,0)-IFERROR(VLOOKUP($B262,'Slutlig allokering'!$B$2:$AC$462,MATCH(R$3,'Slutlig allokering'!$B$2:$AJ$2,0),FALSE)/1,0)</f>
        <v>0</v>
      </c>
      <c r="S262">
        <f>IFERROR(VLOOKUP($B262,Kraftvärmeprod!$B$1:$AH$479,MATCH(S$2,Kraftvärmeprod!$B$1:$AG$1,0),FALSE)/1,0)-IFERROR(VLOOKUP($B262,'Slutlig allokering'!$B$2:$AC$462,MATCH(S$3,'Slutlig allokering'!$B$2:$AJ$2,0),FALSE)/1,0)</f>
        <v>0</v>
      </c>
      <c r="T262">
        <f>IFERROR(VLOOKUP($B262,Kraftvärmeprod!$B$1:$AH$479,MATCH(T$2,Kraftvärmeprod!$B$1:$AG$1,0),FALSE)/1,0)-IFERROR(VLOOKUP($B262,'Slutlig allokering'!$B$2:$AC$462,MATCH(T$3,'Slutlig allokering'!$B$2:$AJ$2,0),FALSE)/1,0)</f>
        <v>0</v>
      </c>
      <c r="U262">
        <f>IFERROR(VLOOKUP($B262,Kraftvärmeprod!$B$1:$AH$479,MATCH(U$2,Kraftvärmeprod!$B$1:$AG$1,0),FALSE)/1,0)-IFERROR(VLOOKUP($B262,'Slutlig allokering'!$B$2:$AC$462,MATCH(U$3,'Slutlig allokering'!$B$2:$AJ$2,0),FALSE)/1,0)</f>
        <v>0</v>
      </c>
      <c r="V262">
        <f>IFERROR(VLOOKUP($B262,Kraftvärmeprod!$B$1:$AH$479,MATCH(V$2,Kraftvärmeprod!$B$1:$AG$1,0),FALSE)/1,0)-IFERROR(VLOOKUP($B262,'Slutlig allokering'!$B$2:$AC$462,MATCH(V$3,'Slutlig allokering'!$B$2:$AJ$2,0),FALSE)/1,0)</f>
        <v>0</v>
      </c>
      <c r="W262">
        <f>IFERROR(VLOOKUP($B262,Kraftvärmeprod!$B$1:$AH$479,MATCH(W$2,Kraftvärmeprod!$B$1:$AG$1,0),FALSE)/1,0)-IFERROR(VLOOKUP($B262,'Slutlig allokering'!$B$2:$AC$462,MATCH(W$3,'Slutlig allokering'!$B$2:$AJ$2,0),FALSE)/1,0)</f>
        <v>0</v>
      </c>
      <c r="X262">
        <f>IFERROR(VLOOKUP($B262,Kraftvärmeprod!$B$1:$AH$479,MATCH(X$2,Kraftvärmeprod!$B$1:$AG$1,0),FALSE)/1,0)-IFERROR(VLOOKUP($B262,'Slutlig allokering'!$B$2:$AC$462,MATCH(X$3,'Slutlig allokering'!$B$2:$AJ$2,0),FALSE)/1,0)</f>
        <v>0</v>
      </c>
      <c r="Y262">
        <f>IFERROR(VLOOKUP($B262,Kraftvärmeprod!$B$1:$AH$479,MATCH(Y$2,Kraftvärmeprod!$B$1:$AG$1,0),FALSE)/1,0)-IFERROR(VLOOKUP($B262,'Slutlig allokering'!$B$2:$AC$462,MATCH(Y$3,'Slutlig allokering'!$B$2:$AJ$2,0),FALSE)/1,0)</f>
        <v>0</v>
      </c>
      <c r="Z262">
        <f>IFERROR(VLOOKUP($B262,Kraftvärmeprod!$B$1:$AH$479,MATCH(Z$2,Kraftvärmeprod!$B$1:$AG$1,0),FALSE)/1,0)-IFERROR(VLOOKUP($B262,'Slutlig allokering'!$B$2:$AC$462,MATCH(Z$3,'Slutlig allokering'!$B$2:$AJ$2,0),FALSE)/1,0)</f>
        <v>0</v>
      </c>
      <c r="AA262">
        <f>IFERROR(VLOOKUP($B262,Kraftvärmeprod!$B$1:$AH$479,MATCH(AA$2,Kraftvärmeprod!$B$1:$AG$1,0),FALSE)/1,0)-IFERROR(VLOOKUP($B262,'Slutlig allokering'!$B$2:$AC$462,MATCH(AA$3,'Slutlig allokering'!$B$2:$AJ$2,0),FALSE)/1,0)</f>
        <v>0</v>
      </c>
      <c r="AB262">
        <f>IFERROR(VLOOKUP($B262,Kraftvärmeprod!$B$1:$AH$479,MATCH(AB$2,Kraftvärmeprod!$B$1:$AG$1,0),FALSE)/1,0)-IFERROR(VLOOKUP($B262,'Slutlig allokering'!$B$2:$AC$462,MATCH(AB$3,'Slutlig allokering'!$B$2:$AJ$2,0),FALSE)/1,0)</f>
        <v>0</v>
      </c>
      <c r="AE262">
        <f t="shared" si="8"/>
        <v>0</v>
      </c>
      <c r="AG262">
        <f>IFERROR(VLOOKUP(B262,'Slutlig allokering'!$B$2:$AJ$462,MATCH("Summa justerad allokerad tillförd energi (utan hjälpel och rökgaskondensering):",'Slutlig allokering'!$B$2:$AK$2,0),FALSE)/1,"")</f>
        <v>0</v>
      </c>
      <c r="AI262" s="55" t="str">
        <f>IFERROR(1-VLOOKUP(B262,'Slutlig allokering'!$B$2:$AJ$462,MATCH("Andel av bränsle i kvv som allokerats till värme, exklusive rökgaskondensering och hjälpel",'Slutlig allokering'!$B$2:$AK$2,0),FALSE),"")</f>
        <v/>
      </c>
      <c r="AK262" s="55" t="str">
        <f t="shared" si="9"/>
        <v/>
      </c>
    </row>
    <row r="263" spans="1:37" x14ac:dyDescent="0.35">
      <c r="A263" s="28" t="s">
        <v>356</v>
      </c>
      <c r="B263" s="28" t="s">
        <v>357</v>
      </c>
      <c r="C263">
        <f>IFERROR(VLOOKUP($B263,Kraftvärmeprod!$B$1:$AH$479,MATCH(C$3,Kraftvärmeprod!$B$1:$AG$1,0),FALSE)/1,"")</f>
        <v>0.2</v>
      </c>
      <c r="D263">
        <f>IFERROR(VLOOKUP($B263,Kraftvärmeprod!$B$1:$AH$479,MATCH(D$3,Kraftvärmeprod!$B$1:$AG$1,0),FALSE)/1,"")</f>
        <v>0.2</v>
      </c>
      <c r="E263">
        <f>IFERROR(VLOOKUP($B263,Kraftvärmeprod!$B$1:$AH$479,MATCH(E$2,Kraftvärmeprod!$B$1:$AG$1,0),FALSE)/1,0)-IFERROR(VLOOKUP($B263,'Slutlig allokering'!$B$2:$AC$462,MATCH(E$3,'Slutlig allokering'!$B$2:$AJ$2,0),FALSE)/1,0)</f>
        <v>0</v>
      </c>
      <c r="F263">
        <f>IFERROR(VLOOKUP($B263,Kraftvärmeprod!$B$1:$AH$479,MATCH(F$2,Kraftvärmeprod!$B$1:$AG$1,0),FALSE)/1,0)-IFERROR(VLOOKUP($B263,'Slutlig allokering'!$B$2:$AC$462,MATCH(F$3,'Slutlig allokering'!$B$2:$AJ$2,0),FALSE)/1,0)</f>
        <v>0</v>
      </c>
      <c r="G263">
        <f>IFERROR(VLOOKUP($B263,Kraftvärmeprod!$B$1:$AH$479,MATCH(G$2,Kraftvärmeprod!$B$1:$AG$1,0),FALSE)/1,0)-IFERROR(VLOOKUP($B263,'Slutlig allokering'!$B$2:$AC$462,MATCH(G$3,'Slutlig allokering'!$B$2:$AJ$2,0),FALSE)/1,0)</f>
        <v>0</v>
      </c>
      <c r="H263">
        <f>IFERROR(VLOOKUP($B263,Kraftvärmeprod!$B$1:$AH$479,MATCH(H$2,Kraftvärmeprod!$B$1:$AG$1,0),FALSE)/1,0)-IFERROR(VLOOKUP($B263,'Slutlig allokering'!$B$2:$AC$462,MATCH(H$3,'Slutlig allokering'!$B$2:$AJ$2,0),FALSE)/1,0)</f>
        <v>0</v>
      </c>
      <c r="I263">
        <f>IFERROR(VLOOKUP($B263,Kraftvärmeprod!$B$1:$AH$479,MATCH(I$2,Kraftvärmeprod!$B$1:$AG$1,0),FALSE)/1,0)-IFERROR(VLOOKUP($B263,'Slutlig allokering'!$B$2:$AC$462,MATCH(I$3,'Slutlig allokering'!$B$2:$AJ$2,0),FALSE)/1,0)</f>
        <v>0.40150399999999997</v>
      </c>
      <c r="J263">
        <f>IFERROR(VLOOKUP($B263,Kraftvärmeprod!$B$1:$AH$479,MATCH(J$2,Kraftvärmeprod!$B$1:$AG$1,0),FALSE)/1,0)-IFERROR(VLOOKUP($B263,'Slutlig allokering'!$B$2:$AC$462,MATCH(J$3,'Slutlig allokering'!$B$2:$AJ$2,0),FALSE)/1,0)</f>
        <v>0</v>
      </c>
      <c r="K263">
        <f>IFERROR(VLOOKUP($B263,Kraftvärmeprod!$B$1:$AH$479,MATCH(K$2,Kraftvärmeprod!$B$1:$AG$1,0),FALSE)/1,0)-IFERROR(VLOOKUP($B263,'Slutlig allokering'!$B$2:$AC$462,MATCH(K$3,'Slutlig allokering'!$B$2:$AJ$2,0),FALSE)/1,0)</f>
        <v>0</v>
      </c>
      <c r="L263">
        <f>IFERROR(VLOOKUP($B263,Kraftvärmeprod!$B$1:$AH$479,MATCH(L$2,Kraftvärmeprod!$B$1:$AG$1,0),FALSE)/1,0)-IFERROR(VLOOKUP($B263,'Slutlig allokering'!$B$2:$AC$462,MATCH(L$3,'Slutlig allokering'!$B$2:$AJ$2,0),FALSE)/1,0)</f>
        <v>0</v>
      </c>
      <c r="M263" s="143">
        <f>IFERROR(VLOOKUP($B263,Miljö!$B$1:$S$477,MATCH(M$2,Miljö!$B$1:$X$1,0),FALSE)/1,0)-IFERROR(VLOOKUP($B263,'Slutlig allokering'!$B$2:$AC$462,MATCH(M$3,'Slutlig allokering'!$B$2:$AJ$2,0),FALSE)/1,0)</f>
        <v>0.12045119999999999</v>
      </c>
      <c r="N263">
        <f>IFERROR(VLOOKUP($B263,Kraftvärmeprod!$B$1:$AH$479,MATCH(N$2,Kraftvärmeprod!$B$1:$AG$1,0),FALSE)/1,0)-IFERROR(VLOOKUP($B263,'Slutlig allokering'!$B$2:$AC$462,MATCH(N$3,'Slutlig allokering'!$B$2:$AJ$2,0),FALSE)/1,0)</f>
        <v>0</v>
      </c>
      <c r="O263">
        <f>IFERROR(VLOOKUP($B263,Kraftvärmeprod!$B$1:$AH$479,MATCH(O$2,Kraftvärmeprod!$B$1:$AG$1,0),FALSE)/1,0)-IFERROR(VLOOKUP($B263,'Slutlig allokering'!$B$2:$AC$462,MATCH(O$3,'Slutlig allokering'!$B$2:$AJ$2,0),FALSE)/1,0)</f>
        <v>0</v>
      </c>
      <c r="P263">
        <f>IFERROR(VLOOKUP($B263,Kraftvärmeprod!$B$1:$AH$479,MATCH(P$2,Kraftvärmeprod!$B$1:$AG$1,0),FALSE)/1,0)-IFERROR(VLOOKUP($B263,'Slutlig allokering'!$B$2:$AC$462,MATCH(P$3,'Slutlig allokering'!$B$2:$AJ$2,0),FALSE)/1,0)</f>
        <v>0</v>
      </c>
      <c r="Q263">
        <f>IFERROR(VLOOKUP($B263,Kraftvärmeprod!$B$1:$AH$479,MATCH(Q$2,Kraftvärmeprod!$B$1:$AG$1,0),FALSE)/1,0)-IFERROR(VLOOKUP($B263,'Slutlig allokering'!$B$2:$AC$462,MATCH(Q$3,'Slutlig allokering'!$B$2:$AJ$2,0),FALSE)/1,0)</f>
        <v>0</v>
      </c>
      <c r="R263">
        <f>IFERROR(VLOOKUP($B263,Kraftvärmeprod!$B$1:$AH$479,MATCH(R$2,Kraftvärmeprod!$B$1:$AG$1,0),FALSE)/1,0)-IFERROR(VLOOKUP($B263,'Slutlig allokering'!$B$2:$AC$462,MATCH(R$3,'Slutlig allokering'!$B$2:$AJ$2,0),FALSE)/1,0)</f>
        <v>0</v>
      </c>
      <c r="S263">
        <f>IFERROR(VLOOKUP($B263,Kraftvärmeprod!$B$1:$AH$479,MATCH(S$2,Kraftvärmeprod!$B$1:$AG$1,0),FALSE)/1,0)-IFERROR(VLOOKUP($B263,'Slutlig allokering'!$B$2:$AC$462,MATCH(S$3,'Slutlig allokering'!$B$2:$AJ$2,0),FALSE)/1,0)</f>
        <v>0</v>
      </c>
      <c r="T263">
        <f>IFERROR(VLOOKUP($B263,Kraftvärmeprod!$B$1:$AH$479,MATCH(T$2,Kraftvärmeprod!$B$1:$AG$1,0),FALSE)/1,0)-IFERROR(VLOOKUP($B263,'Slutlig allokering'!$B$2:$AC$462,MATCH(T$3,'Slutlig allokering'!$B$2:$AJ$2,0),FALSE)/1,0)</f>
        <v>0</v>
      </c>
      <c r="U263">
        <f>IFERROR(VLOOKUP($B263,Kraftvärmeprod!$B$1:$AH$479,MATCH(U$2,Kraftvärmeprod!$B$1:$AG$1,0),FALSE)/1,0)-IFERROR(VLOOKUP($B263,'Slutlig allokering'!$B$2:$AC$462,MATCH(U$3,'Slutlig allokering'!$B$2:$AJ$2,0),FALSE)/1,0)</f>
        <v>0</v>
      </c>
      <c r="V263">
        <f>IFERROR(VLOOKUP($B263,Kraftvärmeprod!$B$1:$AH$479,MATCH(V$2,Kraftvärmeprod!$B$1:$AG$1,0),FALSE)/1,0)-IFERROR(VLOOKUP($B263,'Slutlig allokering'!$B$2:$AC$462,MATCH(V$3,'Slutlig allokering'!$B$2:$AJ$2,0),FALSE)/1,0)</f>
        <v>0</v>
      </c>
      <c r="W263">
        <f>IFERROR(VLOOKUP($B263,Kraftvärmeprod!$B$1:$AH$479,MATCH(W$2,Kraftvärmeprod!$B$1:$AG$1,0),FALSE)/1,0)-IFERROR(VLOOKUP($B263,'Slutlig allokering'!$B$2:$AC$462,MATCH(W$3,'Slutlig allokering'!$B$2:$AJ$2,0),FALSE)/1,0)</f>
        <v>0</v>
      </c>
      <c r="X263">
        <f>IFERROR(VLOOKUP($B263,Kraftvärmeprod!$B$1:$AH$479,MATCH(X$2,Kraftvärmeprod!$B$1:$AG$1,0),FALSE)/1,0)-IFERROR(VLOOKUP($B263,'Slutlig allokering'!$B$2:$AC$462,MATCH(X$3,'Slutlig allokering'!$B$2:$AJ$2,0),FALSE)/1,0)</f>
        <v>0</v>
      </c>
      <c r="Y263">
        <f>IFERROR(VLOOKUP($B263,Kraftvärmeprod!$B$1:$AH$479,MATCH(Y$2,Kraftvärmeprod!$B$1:$AG$1,0),FALSE)/1,0)-IFERROR(VLOOKUP($B263,'Slutlig allokering'!$B$2:$AC$462,MATCH(Y$3,'Slutlig allokering'!$B$2:$AJ$2,0),FALSE)/1,0)</f>
        <v>0</v>
      </c>
      <c r="Z263">
        <f>IFERROR(VLOOKUP($B263,Kraftvärmeprod!$B$1:$AH$479,MATCH(Z$2,Kraftvärmeprod!$B$1:$AG$1,0),FALSE)/1,0)-IFERROR(VLOOKUP($B263,'Slutlig allokering'!$B$2:$AC$462,MATCH(Z$3,'Slutlig allokering'!$B$2:$AJ$2,0),FALSE)/1,0)</f>
        <v>0</v>
      </c>
      <c r="AA263">
        <f>IFERROR(VLOOKUP($B263,Kraftvärmeprod!$B$1:$AH$479,MATCH(AA$2,Kraftvärmeprod!$B$1:$AG$1,0),FALSE)/1,0)-IFERROR(VLOOKUP($B263,'Slutlig allokering'!$B$2:$AC$462,MATCH(AA$3,'Slutlig allokering'!$B$2:$AJ$2,0),FALSE)/1,0)</f>
        <v>0</v>
      </c>
      <c r="AB263">
        <f>IFERROR(VLOOKUP($B263,Kraftvärmeprod!$B$1:$AH$479,MATCH(AB$2,Kraftvärmeprod!$B$1:$AG$1,0),FALSE)/1,0)-IFERROR(VLOOKUP($B263,'Slutlig allokering'!$B$2:$AC$462,MATCH(AB$3,'Slutlig allokering'!$B$2:$AJ$2,0),FALSE)/1,0)</f>
        <v>0</v>
      </c>
      <c r="AE263">
        <f t="shared" si="8"/>
        <v>0.40150399999999997</v>
      </c>
      <c r="AG263">
        <f>IFERROR(VLOOKUP(B263,'Slutlig allokering'!$B$2:$AJ$462,MATCH("Summa justerad allokerad tillförd energi (utan hjälpel och rökgaskondensering):",'Slutlig allokering'!$B$2:$AK$2,0),FALSE)/1,"")</f>
        <v>0.19849600000000001</v>
      </c>
      <c r="AI263" s="55">
        <f>IFERROR(1-VLOOKUP(B263,'Slutlig allokering'!$B$2:$AJ$462,MATCH("Andel av bränsle i kvv som allokerats till värme, exklusive rökgaskondensering och hjälpel",'Slutlig allokering'!$B$2:$AK$2,0),FALSE),"")</f>
        <v>0.66917333333333329</v>
      </c>
      <c r="AK263" s="55">
        <f t="shared" si="9"/>
        <v>0.66917333333333329</v>
      </c>
    </row>
    <row r="264" spans="1:37" x14ac:dyDescent="0.35">
      <c r="A264" s="28" t="s">
        <v>358</v>
      </c>
      <c r="B264" s="28" t="s">
        <v>359</v>
      </c>
      <c r="C264" t="str">
        <f>IFERROR(VLOOKUP($B264,Kraftvärmeprod!$B$1:$AH$479,MATCH(C$3,Kraftvärmeprod!$B$1:$AG$1,0),FALSE)/1,"")</f>
        <v/>
      </c>
      <c r="D264" t="str">
        <f>IFERROR(VLOOKUP($B264,Kraftvärmeprod!$B$1:$AH$479,MATCH(D$3,Kraftvärmeprod!$B$1:$AG$1,0),FALSE)/1,"")</f>
        <v/>
      </c>
      <c r="E264">
        <f>IFERROR(VLOOKUP($B264,Kraftvärmeprod!$B$1:$AH$479,MATCH(E$2,Kraftvärmeprod!$B$1:$AG$1,0),FALSE)/1,0)-IFERROR(VLOOKUP($B264,'Slutlig allokering'!$B$2:$AC$462,MATCH(E$3,'Slutlig allokering'!$B$2:$AJ$2,0),FALSE)/1,0)</f>
        <v>0</v>
      </c>
      <c r="F264">
        <f>IFERROR(VLOOKUP($B264,Kraftvärmeprod!$B$1:$AH$479,MATCH(F$2,Kraftvärmeprod!$B$1:$AG$1,0),FALSE)/1,0)-IFERROR(VLOOKUP($B264,'Slutlig allokering'!$B$2:$AC$462,MATCH(F$3,'Slutlig allokering'!$B$2:$AJ$2,0),FALSE)/1,0)</f>
        <v>0</v>
      </c>
      <c r="G264">
        <f>IFERROR(VLOOKUP($B264,Kraftvärmeprod!$B$1:$AH$479,MATCH(G$2,Kraftvärmeprod!$B$1:$AG$1,0),FALSE)/1,0)-IFERROR(VLOOKUP($B264,'Slutlig allokering'!$B$2:$AC$462,MATCH(G$3,'Slutlig allokering'!$B$2:$AJ$2,0),FALSE)/1,0)</f>
        <v>0</v>
      </c>
      <c r="H264">
        <f>IFERROR(VLOOKUP($B264,Kraftvärmeprod!$B$1:$AH$479,MATCH(H$2,Kraftvärmeprod!$B$1:$AG$1,0),FALSE)/1,0)-IFERROR(VLOOKUP($B264,'Slutlig allokering'!$B$2:$AC$462,MATCH(H$3,'Slutlig allokering'!$B$2:$AJ$2,0),FALSE)/1,0)</f>
        <v>0</v>
      </c>
      <c r="I264">
        <f>IFERROR(VLOOKUP($B264,Kraftvärmeprod!$B$1:$AH$479,MATCH(I$2,Kraftvärmeprod!$B$1:$AG$1,0),FALSE)/1,0)-IFERROR(VLOOKUP($B264,'Slutlig allokering'!$B$2:$AC$462,MATCH(I$3,'Slutlig allokering'!$B$2:$AJ$2,0),FALSE)/1,0)</f>
        <v>0</v>
      </c>
      <c r="J264">
        <f>IFERROR(VLOOKUP($B264,Kraftvärmeprod!$B$1:$AH$479,MATCH(J$2,Kraftvärmeprod!$B$1:$AG$1,0),FALSE)/1,0)-IFERROR(VLOOKUP($B264,'Slutlig allokering'!$B$2:$AC$462,MATCH(J$3,'Slutlig allokering'!$B$2:$AJ$2,0),FALSE)/1,0)</f>
        <v>0</v>
      </c>
      <c r="K264">
        <f>IFERROR(VLOOKUP($B264,Kraftvärmeprod!$B$1:$AH$479,MATCH(K$2,Kraftvärmeprod!$B$1:$AG$1,0),FALSE)/1,0)-IFERROR(VLOOKUP($B264,'Slutlig allokering'!$B$2:$AC$462,MATCH(K$3,'Slutlig allokering'!$B$2:$AJ$2,0),FALSE)/1,0)</f>
        <v>0</v>
      </c>
      <c r="L264">
        <f>IFERROR(VLOOKUP($B264,Kraftvärmeprod!$B$1:$AH$479,MATCH(L$2,Kraftvärmeprod!$B$1:$AG$1,0),FALSE)/1,0)-IFERROR(VLOOKUP($B264,'Slutlig allokering'!$B$2:$AC$462,MATCH(L$3,'Slutlig allokering'!$B$2:$AJ$2,0),FALSE)/1,0)</f>
        <v>0</v>
      </c>
      <c r="M264" s="143">
        <f>IFERROR(VLOOKUP($B264,Miljö!$B$1:$S$477,MATCH(M$2,Miljö!$B$1:$X$1,0),FALSE)/1,0)-IFERROR(VLOOKUP($B264,'Slutlig allokering'!$B$2:$AC$462,MATCH(M$3,'Slutlig allokering'!$B$2:$AJ$2,0),FALSE)/1,0)</f>
        <v>0</v>
      </c>
      <c r="N264">
        <f>IFERROR(VLOOKUP($B264,Kraftvärmeprod!$B$1:$AH$479,MATCH(N$2,Kraftvärmeprod!$B$1:$AG$1,0),FALSE)/1,0)-IFERROR(VLOOKUP($B264,'Slutlig allokering'!$B$2:$AC$462,MATCH(N$3,'Slutlig allokering'!$B$2:$AJ$2,0),FALSE)/1,0)</f>
        <v>0</v>
      </c>
      <c r="O264">
        <f>IFERROR(VLOOKUP($B264,Kraftvärmeprod!$B$1:$AH$479,MATCH(O$2,Kraftvärmeprod!$B$1:$AG$1,0),FALSE)/1,0)-IFERROR(VLOOKUP($B264,'Slutlig allokering'!$B$2:$AC$462,MATCH(O$3,'Slutlig allokering'!$B$2:$AJ$2,0),FALSE)/1,0)</f>
        <v>0</v>
      </c>
      <c r="P264">
        <f>IFERROR(VLOOKUP($B264,Kraftvärmeprod!$B$1:$AH$479,MATCH(P$2,Kraftvärmeprod!$B$1:$AG$1,0),FALSE)/1,0)-IFERROR(VLOOKUP($B264,'Slutlig allokering'!$B$2:$AC$462,MATCH(P$3,'Slutlig allokering'!$B$2:$AJ$2,0),FALSE)/1,0)</f>
        <v>0</v>
      </c>
      <c r="Q264">
        <f>IFERROR(VLOOKUP($B264,Kraftvärmeprod!$B$1:$AH$479,MATCH(Q$2,Kraftvärmeprod!$B$1:$AG$1,0),FALSE)/1,0)-IFERROR(VLOOKUP($B264,'Slutlig allokering'!$B$2:$AC$462,MATCH(Q$3,'Slutlig allokering'!$B$2:$AJ$2,0),FALSE)/1,0)</f>
        <v>0</v>
      </c>
      <c r="R264">
        <f>IFERROR(VLOOKUP($B264,Kraftvärmeprod!$B$1:$AH$479,MATCH(R$2,Kraftvärmeprod!$B$1:$AG$1,0),FALSE)/1,0)-IFERROR(VLOOKUP($B264,'Slutlig allokering'!$B$2:$AC$462,MATCH(R$3,'Slutlig allokering'!$B$2:$AJ$2,0),FALSE)/1,0)</f>
        <v>0</v>
      </c>
      <c r="S264">
        <f>IFERROR(VLOOKUP($B264,Kraftvärmeprod!$B$1:$AH$479,MATCH(S$2,Kraftvärmeprod!$B$1:$AG$1,0),FALSE)/1,0)-IFERROR(VLOOKUP($B264,'Slutlig allokering'!$B$2:$AC$462,MATCH(S$3,'Slutlig allokering'!$B$2:$AJ$2,0),FALSE)/1,0)</f>
        <v>0</v>
      </c>
      <c r="T264">
        <f>IFERROR(VLOOKUP($B264,Kraftvärmeprod!$B$1:$AH$479,MATCH(T$2,Kraftvärmeprod!$B$1:$AG$1,0),FALSE)/1,0)-IFERROR(VLOOKUP($B264,'Slutlig allokering'!$B$2:$AC$462,MATCH(T$3,'Slutlig allokering'!$B$2:$AJ$2,0),FALSE)/1,0)</f>
        <v>0</v>
      </c>
      <c r="U264">
        <f>IFERROR(VLOOKUP($B264,Kraftvärmeprod!$B$1:$AH$479,MATCH(U$2,Kraftvärmeprod!$B$1:$AG$1,0),FALSE)/1,0)-IFERROR(VLOOKUP($B264,'Slutlig allokering'!$B$2:$AC$462,MATCH(U$3,'Slutlig allokering'!$B$2:$AJ$2,0),FALSE)/1,0)</f>
        <v>0</v>
      </c>
      <c r="V264">
        <f>IFERROR(VLOOKUP($B264,Kraftvärmeprod!$B$1:$AH$479,MATCH(V$2,Kraftvärmeprod!$B$1:$AG$1,0),FALSE)/1,0)-IFERROR(VLOOKUP($B264,'Slutlig allokering'!$B$2:$AC$462,MATCH(V$3,'Slutlig allokering'!$B$2:$AJ$2,0),FALSE)/1,0)</f>
        <v>0</v>
      </c>
      <c r="W264">
        <f>IFERROR(VLOOKUP($B264,Kraftvärmeprod!$B$1:$AH$479,MATCH(W$2,Kraftvärmeprod!$B$1:$AG$1,0),FALSE)/1,0)-IFERROR(VLOOKUP($B264,'Slutlig allokering'!$B$2:$AC$462,MATCH(W$3,'Slutlig allokering'!$B$2:$AJ$2,0),FALSE)/1,0)</f>
        <v>0</v>
      </c>
      <c r="X264">
        <f>IFERROR(VLOOKUP($B264,Kraftvärmeprod!$B$1:$AH$479,MATCH(X$2,Kraftvärmeprod!$B$1:$AG$1,0),FALSE)/1,0)-IFERROR(VLOOKUP($B264,'Slutlig allokering'!$B$2:$AC$462,MATCH(X$3,'Slutlig allokering'!$B$2:$AJ$2,0),FALSE)/1,0)</f>
        <v>0</v>
      </c>
      <c r="Y264">
        <f>IFERROR(VLOOKUP($B264,Kraftvärmeprod!$B$1:$AH$479,MATCH(Y$2,Kraftvärmeprod!$B$1:$AG$1,0),FALSE)/1,0)-IFERROR(VLOOKUP($B264,'Slutlig allokering'!$B$2:$AC$462,MATCH(Y$3,'Slutlig allokering'!$B$2:$AJ$2,0),FALSE)/1,0)</f>
        <v>0</v>
      </c>
      <c r="Z264">
        <f>IFERROR(VLOOKUP($B264,Kraftvärmeprod!$B$1:$AH$479,MATCH(Z$2,Kraftvärmeprod!$B$1:$AG$1,0),FALSE)/1,0)-IFERROR(VLOOKUP($B264,'Slutlig allokering'!$B$2:$AC$462,MATCH(Z$3,'Slutlig allokering'!$B$2:$AJ$2,0),FALSE)/1,0)</f>
        <v>0</v>
      </c>
      <c r="AA264">
        <f>IFERROR(VLOOKUP($B264,Kraftvärmeprod!$B$1:$AH$479,MATCH(AA$2,Kraftvärmeprod!$B$1:$AG$1,0),FALSE)/1,0)-IFERROR(VLOOKUP($B264,'Slutlig allokering'!$B$2:$AC$462,MATCH(AA$3,'Slutlig allokering'!$B$2:$AJ$2,0),FALSE)/1,0)</f>
        <v>0</v>
      </c>
      <c r="AB264">
        <f>IFERROR(VLOOKUP($B264,Kraftvärmeprod!$B$1:$AH$479,MATCH(AB$2,Kraftvärmeprod!$B$1:$AG$1,0),FALSE)/1,0)-IFERROR(VLOOKUP($B264,'Slutlig allokering'!$B$2:$AC$462,MATCH(AB$3,'Slutlig allokering'!$B$2:$AJ$2,0),FALSE)/1,0)</f>
        <v>0</v>
      </c>
      <c r="AE264">
        <f t="shared" si="8"/>
        <v>0</v>
      </c>
      <c r="AG264">
        <f>IFERROR(VLOOKUP(B264,'Slutlig allokering'!$B$2:$AJ$462,MATCH("Summa justerad allokerad tillförd energi (utan hjälpel och rökgaskondensering):",'Slutlig allokering'!$B$2:$AK$2,0),FALSE)/1,"")</f>
        <v>0</v>
      </c>
      <c r="AI264" s="55" t="str">
        <f>IFERROR(1-VLOOKUP(B264,'Slutlig allokering'!$B$2:$AJ$462,MATCH("Andel av bränsle i kvv som allokerats till värme, exklusive rökgaskondensering och hjälpel",'Slutlig allokering'!$B$2:$AK$2,0),FALSE),"")</f>
        <v/>
      </c>
      <c r="AK264" s="55" t="str">
        <f t="shared" si="9"/>
        <v/>
      </c>
    </row>
    <row r="265" spans="1:37" x14ac:dyDescent="0.35">
      <c r="A265" s="28" t="s">
        <v>360</v>
      </c>
      <c r="B265" s="28" t="s">
        <v>361</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allokering'!$B$2:$AC$462,MATCH(E$3,'Slutlig allokering'!$B$2:$AJ$2,0),FALSE)/1,0)</f>
        <v>0</v>
      </c>
      <c r="F265">
        <f>IFERROR(VLOOKUP($B265,Kraftvärmeprod!$B$1:$AH$479,MATCH(F$2,Kraftvärmeprod!$B$1:$AG$1,0),FALSE)/1,0)-IFERROR(VLOOKUP($B265,'Slutlig allokering'!$B$2:$AC$462,MATCH(F$3,'Slutlig allokering'!$B$2:$AJ$2,0),FALSE)/1,0)</f>
        <v>0</v>
      </c>
      <c r="G265">
        <f>IFERROR(VLOOKUP($B265,Kraftvärmeprod!$B$1:$AH$479,MATCH(G$2,Kraftvärmeprod!$B$1:$AG$1,0),FALSE)/1,0)-IFERROR(VLOOKUP($B265,'Slutlig allokering'!$B$2:$AC$462,MATCH(G$3,'Slutlig allokering'!$B$2:$AJ$2,0),FALSE)/1,0)</f>
        <v>0</v>
      </c>
      <c r="H265">
        <f>IFERROR(VLOOKUP($B265,Kraftvärmeprod!$B$1:$AH$479,MATCH(H$2,Kraftvärmeprod!$B$1:$AG$1,0),FALSE)/1,0)-IFERROR(VLOOKUP($B265,'Slutlig allokering'!$B$2:$AC$462,MATCH(H$3,'Slutlig allokering'!$B$2:$AJ$2,0),FALSE)/1,0)</f>
        <v>0</v>
      </c>
      <c r="I265">
        <f>IFERROR(VLOOKUP($B265,Kraftvärmeprod!$B$1:$AH$479,MATCH(I$2,Kraftvärmeprod!$B$1:$AG$1,0),FALSE)/1,0)-IFERROR(VLOOKUP($B265,'Slutlig allokering'!$B$2:$AC$462,MATCH(I$3,'Slutlig allokering'!$B$2:$AJ$2,0),FALSE)/1,0)</f>
        <v>0</v>
      </c>
      <c r="J265">
        <f>IFERROR(VLOOKUP($B265,Kraftvärmeprod!$B$1:$AH$479,MATCH(J$2,Kraftvärmeprod!$B$1:$AG$1,0),FALSE)/1,0)-IFERROR(VLOOKUP($B265,'Slutlig allokering'!$B$2:$AC$462,MATCH(J$3,'Slutlig allokering'!$B$2:$AJ$2,0),FALSE)/1,0)</f>
        <v>0</v>
      </c>
      <c r="K265">
        <f>IFERROR(VLOOKUP($B265,Kraftvärmeprod!$B$1:$AH$479,MATCH(K$2,Kraftvärmeprod!$B$1:$AG$1,0),FALSE)/1,0)-IFERROR(VLOOKUP($B265,'Slutlig allokering'!$B$2:$AC$462,MATCH(K$3,'Slutlig allokering'!$B$2:$AJ$2,0),FALSE)/1,0)</f>
        <v>0</v>
      </c>
      <c r="L265">
        <f>IFERROR(VLOOKUP($B265,Kraftvärmeprod!$B$1:$AH$479,MATCH(L$2,Kraftvärmeprod!$B$1:$AG$1,0),FALSE)/1,0)-IFERROR(VLOOKUP($B265,'Slutlig allokering'!$B$2:$AC$462,MATCH(L$3,'Slutlig allokering'!$B$2:$AJ$2,0),FALSE)/1,0)</f>
        <v>0</v>
      </c>
      <c r="M265" s="143">
        <f>IFERROR(VLOOKUP($B265,Miljö!$B$1:$S$477,MATCH(M$2,Miljö!$B$1:$X$1,0),FALSE)/1,0)-IFERROR(VLOOKUP($B265,'Slutlig allokering'!$B$2:$AC$462,MATCH(M$3,'Slutlig allokering'!$B$2:$AJ$2,0),FALSE)/1,0)</f>
        <v>0</v>
      </c>
      <c r="N265">
        <f>IFERROR(VLOOKUP($B265,Kraftvärmeprod!$B$1:$AH$479,MATCH(N$2,Kraftvärmeprod!$B$1:$AG$1,0),FALSE)/1,0)-IFERROR(VLOOKUP($B265,'Slutlig allokering'!$B$2:$AC$462,MATCH(N$3,'Slutlig allokering'!$B$2:$AJ$2,0),FALSE)/1,0)</f>
        <v>0</v>
      </c>
      <c r="O265">
        <f>IFERROR(VLOOKUP($B265,Kraftvärmeprod!$B$1:$AH$479,MATCH(O$2,Kraftvärmeprod!$B$1:$AG$1,0),FALSE)/1,0)-IFERROR(VLOOKUP($B265,'Slutlig allokering'!$B$2:$AC$462,MATCH(O$3,'Slutlig allokering'!$B$2:$AJ$2,0),FALSE)/1,0)</f>
        <v>0</v>
      </c>
      <c r="P265">
        <f>IFERROR(VLOOKUP($B265,Kraftvärmeprod!$B$1:$AH$479,MATCH(P$2,Kraftvärmeprod!$B$1:$AG$1,0),FALSE)/1,0)-IFERROR(VLOOKUP($B265,'Slutlig allokering'!$B$2:$AC$462,MATCH(P$3,'Slutlig allokering'!$B$2:$AJ$2,0),FALSE)/1,0)</f>
        <v>0</v>
      </c>
      <c r="Q265">
        <f>IFERROR(VLOOKUP($B265,Kraftvärmeprod!$B$1:$AH$479,MATCH(Q$2,Kraftvärmeprod!$B$1:$AG$1,0),FALSE)/1,0)-IFERROR(VLOOKUP($B265,'Slutlig allokering'!$B$2:$AC$462,MATCH(Q$3,'Slutlig allokering'!$B$2:$AJ$2,0),FALSE)/1,0)</f>
        <v>0</v>
      </c>
      <c r="R265">
        <f>IFERROR(VLOOKUP($B265,Kraftvärmeprod!$B$1:$AH$479,MATCH(R$2,Kraftvärmeprod!$B$1:$AG$1,0),FALSE)/1,0)-IFERROR(VLOOKUP($B265,'Slutlig allokering'!$B$2:$AC$462,MATCH(R$3,'Slutlig allokering'!$B$2:$AJ$2,0),FALSE)/1,0)</f>
        <v>0</v>
      </c>
      <c r="S265">
        <f>IFERROR(VLOOKUP($B265,Kraftvärmeprod!$B$1:$AH$479,MATCH(S$2,Kraftvärmeprod!$B$1:$AG$1,0),FALSE)/1,0)-IFERROR(VLOOKUP($B265,'Slutlig allokering'!$B$2:$AC$462,MATCH(S$3,'Slutlig allokering'!$B$2:$AJ$2,0),FALSE)/1,0)</f>
        <v>0</v>
      </c>
      <c r="T265">
        <f>IFERROR(VLOOKUP($B265,Kraftvärmeprod!$B$1:$AH$479,MATCH(T$2,Kraftvärmeprod!$B$1:$AG$1,0),FALSE)/1,0)-IFERROR(VLOOKUP($B265,'Slutlig allokering'!$B$2:$AC$462,MATCH(T$3,'Slutlig allokering'!$B$2:$AJ$2,0),FALSE)/1,0)</f>
        <v>0</v>
      </c>
      <c r="U265">
        <f>IFERROR(VLOOKUP($B265,Kraftvärmeprod!$B$1:$AH$479,MATCH(U$2,Kraftvärmeprod!$B$1:$AG$1,0),FALSE)/1,0)-IFERROR(VLOOKUP($B265,'Slutlig allokering'!$B$2:$AC$462,MATCH(U$3,'Slutlig allokering'!$B$2:$AJ$2,0),FALSE)/1,0)</f>
        <v>0</v>
      </c>
      <c r="V265">
        <f>IFERROR(VLOOKUP($B265,Kraftvärmeprod!$B$1:$AH$479,MATCH(V$2,Kraftvärmeprod!$B$1:$AG$1,0),FALSE)/1,0)-IFERROR(VLOOKUP($B265,'Slutlig allokering'!$B$2:$AC$462,MATCH(V$3,'Slutlig allokering'!$B$2:$AJ$2,0),FALSE)/1,0)</f>
        <v>0</v>
      </c>
      <c r="W265">
        <f>IFERROR(VLOOKUP($B265,Kraftvärmeprod!$B$1:$AH$479,MATCH(W$2,Kraftvärmeprod!$B$1:$AG$1,0),FALSE)/1,0)-IFERROR(VLOOKUP($B265,'Slutlig allokering'!$B$2:$AC$462,MATCH(W$3,'Slutlig allokering'!$B$2:$AJ$2,0),FALSE)/1,0)</f>
        <v>0</v>
      </c>
      <c r="X265">
        <f>IFERROR(VLOOKUP($B265,Kraftvärmeprod!$B$1:$AH$479,MATCH(X$2,Kraftvärmeprod!$B$1:$AG$1,0),FALSE)/1,0)-IFERROR(VLOOKUP($B265,'Slutlig allokering'!$B$2:$AC$462,MATCH(X$3,'Slutlig allokering'!$B$2:$AJ$2,0),FALSE)/1,0)</f>
        <v>0</v>
      </c>
      <c r="Y265">
        <f>IFERROR(VLOOKUP($B265,Kraftvärmeprod!$B$1:$AH$479,MATCH(Y$2,Kraftvärmeprod!$B$1:$AG$1,0),FALSE)/1,0)-IFERROR(VLOOKUP($B265,'Slutlig allokering'!$B$2:$AC$462,MATCH(Y$3,'Slutlig allokering'!$B$2:$AJ$2,0),FALSE)/1,0)</f>
        <v>0</v>
      </c>
      <c r="Z265">
        <f>IFERROR(VLOOKUP($B265,Kraftvärmeprod!$B$1:$AH$479,MATCH(Z$2,Kraftvärmeprod!$B$1:$AG$1,0),FALSE)/1,0)-IFERROR(VLOOKUP($B265,'Slutlig allokering'!$B$2:$AC$462,MATCH(Z$3,'Slutlig allokering'!$B$2:$AJ$2,0),FALSE)/1,0)</f>
        <v>0</v>
      </c>
      <c r="AA265">
        <f>IFERROR(VLOOKUP($B265,Kraftvärmeprod!$B$1:$AH$479,MATCH(AA$2,Kraftvärmeprod!$B$1:$AG$1,0),FALSE)/1,0)-IFERROR(VLOOKUP($B265,'Slutlig allokering'!$B$2:$AC$462,MATCH(AA$3,'Slutlig allokering'!$B$2:$AJ$2,0),FALSE)/1,0)</f>
        <v>0</v>
      </c>
      <c r="AB265">
        <f>IFERROR(VLOOKUP($B265,Kraftvärmeprod!$B$1:$AH$479,MATCH(AB$2,Kraftvärmeprod!$B$1:$AG$1,0),FALSE)/1,0)-IFERROR(VLOOKUP($B265,'Slutlig allokering'!$B$2:$AC$462,MATCH(AB$3,'Slutlig allokering'!$B$2:$AJ$2,0),FALSE)/1,0)</f>
        <v>0</v>
      </c>
      <c r="AE265">
        <f t="shared" si="8"/>
        <v>0</v>
      </c>
      <c r="AG265">
        <f>IFERROR(VLOOKUP(B265,'Slutlig allokering'!$B$2:$AJ$462,MATCH("Summa justerad allokerad tillförd energi (utan hjälpel och rökgaskondensering):",'Slutlig allokering'!$B$2:$AK$2,0),FALSE)/1,"")</f>
        <v>0</v>
      </c>
      <c r="AI265" s="55" t="str">
        <f>IFERROR(1-VLOOKUP(B265,'Slutlig allokering'!$B$2:$AJ$462,MATCH("Andel av bränsle i kvv som allokerats till värme, exklusive rökgaskondensering och hjälpel",'Slutlig allokering'!$B$2:$AK$2,0),FALSE),"")</f>
        <v/>
      </c>
      <c r="AK265" s="55" t="str">
        <f t="shared" si="9"/>
        <v/>
      </c>
    </row>
    <row r="266" spans="1:37" x14ac:dyDescent="0.35">
      <c r="A266" s="28" t="s">
        <v>362</v>
      </c>
      <c r="B266" s="28" t="s">
        <v>363</v>
      </c>
      <c r="C266" t="str">
        <f>IFERROR(VLOOKUP($B266,Kraftvärmeprod!$B$1:$AH$479,MATCH(C$3,Kraftvärmeprod!$B$1:$AG$1,0),FALSE)/1,"")</f>
        <v/>
      </c>
      <c r="D266" t="str">
        <f>IFERROR(VLOOKUP($B266,Kraftvärmeprod!$B$1:$AH$479,MATCH(D$3,Kraftvärmeprod!$B$1:$AG$1,0),FALSE)/1,"")</f>
        <v/>
      </c>
      <c r="E266">
        <f>IFERROR(VLOOKUP($B266,Kraftvärmeprod!$B$1:$AH$479,MATCH(E$2,Kraftvärmeprod!$B$1:$AG$1,0),FALSE)/1,0)-IFERROR(VLOOKUP($B266,'Slutlig allokering'!$B$2:$AC$462,MATCH(E$3,'Slutlig allokering'!$B$2:$AJ$2,0),FALSE)/1,0)</f>
        <v>0</v>
      </c>
      <c r="F266">
        <f>IFERROR(VLOOKUP($B266,Kraftvärmeprod!$B$1:$AH$479,MATCH(F$2,Kraftvärmeprod!$B$1:$AG$1,0),FALSE)/1,0)-IFERROR(VLOOKUP($B266,'Slutlig allokering'!$B$2:$AC$462,MATCH(F$3,'Slutlig allokering'!$B$2:$AJ$2,0),FALSE)/1,0)</f>
        <v>0</v>
      </c>
      <c r="G266">
        <f>IFERROR(VLOOKUP($B266,Kraftvärmeprod!$B$1:$AH$479,MATCH(G$2,Kraftvärmeprod!$B$1:$AG$1,0),FALSE)/1,0)-IFERROR(VLOOKUP($B266,'Slutlig allokering'!$B$2:$AC$462,MATCH(G$3,'Slutlig allokering'!$B$2:$AJ$2,0),FALSE)/1,0)</f>
        <v>0</v>
      </c>
      <c r="H266">
        <f>IFERROR(VLOOKUP($B266,Kraftvärmeprod!$B$1:$AH$479,MATCH(H$2,Kraftvärmeprod!$B$1:$AG$1,0),FALSE)/1,0)-IFERROR(VLOOKUP($B266,'Slutlig allokering'!$B$2:$AC$462,MATCH(H$3,'Slutlig allokering'!$B$2:$AJ$2,0),FALSE)/1,0)</f>
        <v>0</v>
      </c>
      <c r="I266">
        <f>IFERROR(VLOOKUP($B266,Kraftvärmeprod!$B$1:$AH$479,MATCH(I$2,Kraftvärmeprod!$B$1:$AG$1,0),FALSE)/1,0)-IFERROR(VLOOKUP($B266,'Slutlig allokering'!$B$2:$AC$462,MATCH(I$3,'Slutlig allokering'!$B$2:$AJ$2,0),FALSE)/1,0)</f>
        <v>0</v>
      </c>
      <c r="J266">
        <f>IFERROR(VLOOKUP($B266,Kraftvärmeprod!$B$1:$AH$479,MATCH(J$2,Kraftvärmeprod!$B$1:$AG$1,0),FALSE)/1,0)-IFERROR(VLOOKUP($B266,'Slutlig allokering'!$B$2:$AC$462,MATCH(J$3,'Slutlig allokering'!$B$2:$AJ$2,0),FALSE)/1,0)</f>
        <v>0</v>
      </c>
      <c r="K266">
        <f>IFERROR(VLOOKUP($B266,Kraftvärmeprod!$B$1:$AH$479,MATCH(K$2,Kraftvärmeprod!$B$1:$AG$1,0),FALSE)/1,0)-IFERROR(VLOOKUP($B266,'Slutlig allokering'!$B$2:$AC$462,MATCH(K$3,'Slutlig allokering'!$B$2:$AJ$2,0),FALSE)/1,0)</f>
        <v>0</v>
      </c>
      <c r="L266">
        <f>IFERROR(VLOOKUP($B266,Kraftvärmeprod!$B$1:$AH$479,MATCH(L$2,Kraftvärmeprod!$B$1:$AG$1,0),FALSE)/1,0)-IFERROR(VLOOKUP($B266,'Slutlig allokering'!$B$2:$AC$462,MATCH(L$3,'Slutlig allokering'!$B$2:$AJ$2,0),FALSE)/1,0)</f>
        <v>0</v>
      </c>
      <c r="M266" s="143">
        <f>IFERROR(VLOOKUP($B266,Miljö!$B$1:$S$477,MATCH(M$2,Miljö!$B$1:$X$1,0),FALSE)/1,0)-IFERROR(VLOOKUP($B266,'Slutlig allokering'!$B$2:$AC$462,MATCH(M$3,'Slutlig allokering'!$B$2:$AJ$2,0),FALSE)/1,0)</f>
        <v>0</v>
      </c>
      <c r="N266">
        <f>IFERROR(VLOOKUP($B266,Kraftvärmeprod!$B$1:$AH$479,MATCH(N$2,Kraftvärmeprod!$B$1:$AG$1,0),FALSE)/1,0)-IFERROR(VLOOKUP($B266,'Slutlig allokering'!$B$2:$AC$462,MATCH(N$3,'Slutlig allokering'!$B$2:$AJ$2,0),FALSE)/1,0)</f>
        <v>0</v>
      </c>
      <c r="O266">
        <f>IFERROR(VLOOKUP($B266,Kraftvärmeprod!$B$1:$AH$479,MATCH(O$2,Kraftvärmeprod!$B$1:$AG$1,0),FALSE)/1,0)-IFERROR(VLOOKUP($B266,'Slutlig allokering'!$B$2:$AC$462,MATCH(O$3,'Slutlig allokering'!$B$2:$AJ$2,0),FALSE)/1,0)</f>
        <v>0</v>
      </c>
      <c r="P266">
        <f>IFERROR(VLOOKUP($B266,Kraftvärmeprod!$B$1:$AH$479,MATCH(P$2,Kraftvärmeprod!$B$1:$AG$1,0),FALSE)/1,0)-IFERROR(VLOOKUP($B266,'Slutlig allokering'!$B$2:$AC$462,MATCH(P$3,'Slutlig allokering'!$B$2:$AJ$2,0),FALSE)/1,0)</f>
        <v>0</v>
      </c>
      <c r="Q266">
        <f>IFERROR(VLOOKUP($B266,Kraftvärmeprod!$B$1:$AH$479,MATCH(Q$2,Kraftvärmeprod!$B$1:$AG$1,0),FALSE)/1,0)-IFERROR(VLOOKUP($B266,'Slutlig allokering'!$B$2:$AC$462,MATCH(Q$3,'Slutlig allokering'!$B$2:$AJ$2,0),FALSE)/1,0)</f>
        <v>0</v>
      </c>
      <c r="R266">
        <f>IFERROR(VLOOKUP($B266,Kraftvärmeprod!$B$1:$AH$479,MATCH(R$2,Kraftvärmeprod!$B$1:$AG$1,0),FALSE)/1,0)-IFERROR(VLOOKUP($B266,'Slutlig allokering'!$B$2:$AC$462,MATCH(R$3,'Slutlig allokering'!$B$2:$AJ$2,0),FALSE)/1,0)</f>
        <v>0</v>
      </c>
      <c r="S266">
        <f>IFERROR(VLOOKUP($B266,Kraftvärmeprod!$B$1:$AH$479,MATCH(S$2,Kraftvärmeprod!$B$1:$AG$1,0),FALSE)/1,0)-IFERROR(VLOOKUP($B266,'Slutlig allokering'!$B$2:$AC$462,MATCH(S$3,'Slutlig allokering'!$B$2:$AJ$2,0),FALSE)/1,0)</f>
        <v>0</v>
      </c>
      <c r="T266">
        <f>IFERROR(VLOOKUP($B266,Kraftvärmeprod!$B$1:$AH$479,MATCH(T$2,Kraftvärmeprod!$B$1:$AG$1,0),FALSE)/1,0)-IFERROR(VLOOKUP($B266,'Slutlig allokering'!$B$2:$AC$462,MATCH(T$3,'Slutlig allokering'!$B$2:$AJ$2,0),FALSE)/1,0)</f>
        <v>0</v>
      </c>
      <c r="U266">
        <f>IFERROR(VLOOKUP($B266,Kraftvärmeprod!$B$1:$AH$479,MATCH(U$2,Kraftvärmeprod!$B$1:$AG$1,0),FALSE)/1,0)-IFERROR(VLOOKUP($B266,'Slutlig allokering'!$B$2:$AC$462,MATCH(U$3,'Slutlig allokering'!$B$2:$AJ$2,0),FALSE)/1,0)</f>
        <v>0</v>
      </c>
      <c r="V266">
        <f>IFERROR(VLOOKUP($B266,Kraftvärmeprod!$B$1:$AH$479,MATCH(V$2,Kraftvärmeprod!$B$1:$AG$1,0),FALSE)/1,0)-IFERROR(VLOOKUP($B266,'Slutlig allokering'!$B$2:$AC$462,MATCH(V$3,'Slutlig allokering'!$B$2:$AJ$2,0),FALSE)/1,0)</f>
        <v>0</v>
      </c>
      <c r="W266">
        <f>IFERROR(VLOOKUP($B266,Kraftvärmeprod!$B$1:$AH$479,MATCH(W$2,Kraftvärmeprod!$B$1:$AG$1,0),FALSE)/1,0)-IFERROR(VLOOKUP($B266,'Slutlig allokering'!$B$2:$AC$462,MATCH(W$3,'Slutlig allokering'!$B$2:$AJ$2,0),FALSE)/1,0)</f>
        <v>0</v>
      </c>
      <c r="X266">
        <f>IFERROR(VLOOKUP($B266,Kraftvärmeprod!$B$1:$AH$479,MATCH(X$2,Kraftvärmeprod!$B$1:$AG$1,0),FALSE)/1,0)-IFERROR(VLOOKUP($B266,'Slutlig allokering'!$B$2:$AC$462,MATCH(X$3,'Slutlig allokering'!$B$2:$AJ$2,0),FALSE)/1,0)</f>
        <v>0</v>
      </c>
      <c r="Y266">
        <f>IFERROR(VLOOKUP($B266,Kraftvärmeprod!$B$1:$AH$479,MATCH(Y$2,Kraftvärmeprod!$B$1:$AG$1,0),FALSE)/1,0)-IFERROR(VLOOKUP($B266,'Slutlig allokering'!$B$2:$AC$462,MATCH(Y$3,'Slutlig allokering'!$B$2:$AJ$2,0),FALSE)/1,0)</f>
        <v>0</v>
      </c>
      <c r="Z266">
        <f>IFERROR(VLOOKUP($B266,Kraftvärmeprod!$B$1:$AH$479,MATCH(Z$2,Kraftvärmeprod!$B$1:$AG$1,0),FALSE)/1,0)-IFERROR(VLOOKUP($B266,'Slutlig allokering'!$B$2:$AC$462,MATCH(Z$3,'Slutlig allokering'!$B$2:$AJ$2,0),FALSE)/1,0)</f>
        <v>0</v>
      </c>
      <c r="AA266">
        <f>IFERROR(VLOOKUP($B266,Kraftvärmeprod!$B$1:$AH$479,MATCH(AA$2,Kraftvärmeprod!$B$1:$AG$1,0),FALSE)/1,0)-IFERROR(VLOOKUP($B266,'Slutlig allokering'!$B$2:$AC$462,MATCH(AA$3,'Slutlig allokering'!$B$2:$AJ$2,0),FALSE)/1,0)</f>
        <v>0</v>
      </c>
      <c r="AB266">
        <f>IFERROR(VLOOKUP($B266,Kraftvärmeprod!$B$1:$AH$479,MATCH(AB$2,Kraftvärmeprod!$B$1:$AG$1,0),FALSE)/1,0)-IFERROR(VLOOKUP($B266,'Slutlig allokering'!$B$2:$AC$462,MATCH(AB$3,'Slutlig allokering'!$B$2:$AJ$2,0),FALSE)/1,0)</f>
        <v>0</v>
      </c>
      <c r="AE266">
        <f t="shared" si="8"/>
        <v>0</v>
      </c>
      <c r="AG266">
        <f>IFERROR(VLOOKUP(B266,'Slutlig allokering'!$B$2:$AJ$462,MATCH("Summa justerad allokerad tillförd energi (utan hjälpel och rökgaskondensering):",'Slutlig allokering'!$B$2:$AK$2,0),FALSE)/1,"")</f>
        <v>0</v>
      </c>
      <c r="AI266" s="55" t="str">
        <f>IFERROR(1-VLOOKUP(B266,'Slutlig allokering'!$B$2:$AJ$462,MATCH("Andel av bränsle i kvv som allokerats till värme, exklusive rökgaskondensering och hjälpel",'Slutlig allokering'!$B$2:$AK$2,0),FALSE),"")</f>
        <v/>
      </c>
      <c r="AK266" s="55" t="str">
        <f t="shared" si="9"/>
        <v/>
      </c>
    </row>
    <row r="267" spans="1:37" x14ac:dyDescent="0.35">
      <c r="A267" s="28" t="s">
        <v>364</v>
      </c>
      <c r="B267" s="28" t="s">
        <v>365</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allokering'!$B$2:$AC$462,MATCH(E$3,'Slutlig allokering'!$B$2:$AJ$2,0),FALSE)/1,0)</f>
        <v>0</v>
      </c>
      <c r="F267">
        <f>IFERROR(VLOOKUP($B267,Kraftvärmeprod!$B$1:$AH$479,MATCH(F$2,Kraftvärmeprod!$B$1:$AG$1,0),FALSE)/1,0)-IFERROR(VLOOKUP($B267,'Slutlig allokering'!$B$2:$AC$462,MATCH(F$3,'Slutlig allokering'!$B$2:$AJ$2,0),FALSE)/1,0)</f>
        <v>0</v>
      </c>
      <c r="G267">
        <f>IFERROR(VLOOKUP($B267,Kraftvärmeprod!$B$1:$AH$479,MATCH(G$2,Kraftvärmeprod!$B$1:$AG$1,0),FALSE)/1,0)-IFERROR(VLOOKUP($B267,'Slutlig allokering'!$B$2:$AC$462,MATCH(G$3,'Slutlig allokering'!$B$2:$AJ$2,0),FALSE)/1,0)</f>
        <v>0</v>
      </c>
      <c r="H267">
        <f>IFERROR(VLOOKUP($B267,Kraftvärmeprod!$B$1:$AH$479,MATCH(H$2,Kraftvärmeprod!$B$1:$AG$1,0),FALSE)/1,0)-IFERROR(VLOOKUP($B267,'Slutlig allokering'!$B$2:$AC$462,MATCH(H$3,'Slutlig allokering'!$B$2:$AJ$2,0),FALSE)/1,0)</f>
        <v>0</v>
      </c>
      <c r="I267">
        <f>IFERROR(VLOOKUP($B267,Kraftvärmeprod!$B$1:$AH$479,MATCH(I$2,Kraftvärmeprod!$B$1:$AG$1,0),FALSE)/1,0)-IFERROR(VLOOKUP($B267,'Slutlig allokering'!$B$2:$AC$462,MATCH(I$3,'Slutlig allokering'!$B$2:$AJ$2,0),FALSE)/1,0)</f>
        <v>0</v>
      </c>
      <c r="J267">
        <f>IFERROR(VLOOKUP($B267,Kraftvärmeprod!$B$1:$AH$479,MATCH(J$2,Kraftvärmeprod!$B$1:$AG$1,0),FALSE)/1,0)-IFERROR(VLOOKUP($B267,'Slutlig allokering'!$B$2:$AC$462,MATCH(J$3,'Slutlig allokering'!$B$2:$AJ$2,0),FALSE)/1,0)</f>
        <v>0</v>
      </c>
      <c r="K267">
        <f>IFERROR(VLOOKUP($B267,Kraftvärmeprod!$B$1:$AH$479,MATCH(K$2,Kraftvärmeprod!$B$1:$AG$1,0),FALSE)/1,0)-IFERROR(VLOOKUP($B267,'Slutlig allokering'!$B$2:$AC$462,MATCH(K$3,'Slutlig allokering'!$B$2:$AJ$2,0),FALSE)/1,0)</f>
        <v>0</v>
      </c>
      <c r="L267">
        <f>IFERROR(VLOOKUP($B267,Kraftvärmeprod!$B$1:$AH$479,MATCH(L$2,Kraftvärmeprod!$B$1:$AG$1,0),FALSE)/1,0)-IFERROR(VLOOKUP($B267,'Slutlig allokering'!$B$2:$AC$462,MATCH(L$3,'Slutlig allokering'!$B$2:$AJ$2,0),FALSE)/1,0)</f>
        <v>0</v>
      </c>
      <c r="M267" s="143">
        <f>IFERROR(VLOOKUP($B267,Miljö!$B$1:$S$477,MATCH(M$2,Miljö!$B$1:$X$1,0),FALSE)/1,0)-IFERROR(VLOOKUP($B267,'Slutlig allokering'!$B$2:$AC$462,MATCH(M$3,'Slutlig allokering'!$B$2:$AJ$2,0),FALSE)/1,0)</f>
        <v>0</v>
      </c>
      <c r="N267">
        <f>IFERROR(VLOOKUP($B267,Kraftvärmeprod!$B$1:$AH$479,MATCH(N$2,Kraftvärmeprod!$B$1:$AG$1,0),FALSE)/1,0)-IFERROR(VLOOKUP($B267,'Slutlig allokering'!$B$2:$AC$462,MATCH(N$3,'Slutlig allokering'!$B$2:$AJ$2,0),FALSE)/1,0)</f>
        <v>0</v>
      </c>
      <c r="O267">
        <f>IFERROR(VLOOKUP($B267,Kraftvärmeprod!$B$1:$AH$479,MATCH(O$2,Kraftvärmeprod!$B$1:$AG$1,0),FALSE)/1,0)-IFERROR(VLOOKUP($B267,'Slutlig allokering'!$B$2:$AC$462,MATCH(O$3,'Slutlig allokering'!$B$2:$AJ$2,0),FALSE)/1,0)</f>
        <v>0</v>
      </c>
      <c r="P267">
        <f>IFERROR(VLOOKUP($B267,Kraftvärmeprod!$B$1:$AH$479,MATCH(P$2,Kraftvärmeprod!$B$1:$AG$1,0),FALSE)/1,0)-IFERROR(VLOOKUP($B267,'Slutlig allokering'!$B$2:$AC$462,MATCH(P$3,'Slutlig allokering'!$B$2:$AJ$2,0),FALSE)/1,0)</f>
        <v>0</v>
      </c>
      <c r="Q267">
        <f>IFERROR(VLOOKUP($B267,Kraftvärmeprod!$B$1:$AH$479,MATCH(Q$2,Kraftvärmeprod!$B$1:$AG$1,0),FALSE)/1,0)-IFERROR(VLOOKUP($B267,'Slutlig allokering'!$B$2:$AC$462,MATCH(Q$3,'Slutlig allokering'!$B$2:$AJ$2,0),FALSE)/1,0)</f>
        <v>0</v>
      </c>
      <c r="R267">
        <f>IFERROR(VLOOKUP($B267,Kraftvärmeprod!$B$1:$AH$479,MATCH(R$2,Kraftvärmeprod!$B$1:$AG$1,0),FALSE)/1,0)-IFERROR(VLOOKUP($B267,'Slutlig allokering'!$B$2:$AC$462,MATCH(R$3,'Slutlig allokering'!$B$2:$AJ$2,0),FALSE)/1,0)</f>
        <v>0</v>
      </c>
      <c r="S267">
        <f>IFERROR(VLOOKUP($B267,Kraftvärmeprod!$B$1:$AH$479,MATCH(S$2,Kraftvärmeprod!$B$1:$AG$1,0),FALSE)/1,0)-IFERROR(VLOOKUP($B267,'Slutlig allokering'!$B$2:$AC$462,MATCH(S$3,'Slutlig allokering'!$B$2:$AJ$2,0),FALSE)/1,0)</f>
        <v>0</v>
      </c>
      <c r="T267">
        <f>IFERROR(VLOOKUP($B267,Kraftvärmeprod!$B$1:$AH$479,MATCH(T$2,Kraftvärmeprod!$B$1:$AG$1,0),FALSE)/1,0)-IFERROR(VLOOKUP($B267,'Slutlig allokering'!$B$2:$AC$462,MATCH(T$3,'Slutlig allokering'!$B$2:$AJ$2,0),FALSE)/1,0)</f>
        <v>0</v>
      </c>
      <c r="U267">
        <f>IFERROR(VLOOKUP($B267,Kraftvärmeprod!$B$1:$AH$479,MATCH(U$2,Kraftvärmeprod!$B$1:$AG$1,0),FALSE)/1,0)-IFERROR(VLOOKUP($B267,'Slutlig allokering'!$B$2:$AC$462,MATCH(U$3,'Slutlig allokering'!$B$2:$AJ$2,0),FALSE)/1,0)</f>
        <v>0</v>
      </c>
      <c r="V267">
        <f>IFERROR(VLOOKUP($B267,Kraftvärmeprod!$B$1:$AH$479,MATCH(V$2,Kraftvärmeprod!$B$1:$AG$1,0),FALSE)/1,0)-IFERROR(VLOOKUP($B267,'Slutlig allokering'!$B$2:$AC$462,MATCH(V$3,'Slutlig allokering'!$B$2:$AJ$2,0),FALSE)/1,0)</f>
        <v>0</v>
      </c>
      <c r="W267">
        <f>IFERROR(VLOOKUP($B267,Kraftvärmeprod!$B$1:$AH$479,MATCH(W$2,Kraftvärmeprod!$B$1:$AG$1,0),FALSE)/1,0)-IFERROR(VLOOKUP($B267,'Slutlig allokering'!$B$2:$AC$462,MATCH(W$3,'Slutlig allokering'!$B$2:$AJ$2,0),FALSE)/1,0)</f>
        <v>0</v>
      </c>
      <c r="X267">
        <f>IFERROR(VLOOKUP($B267,Kraftvärmeprod!$B$1:$AH$479,MATCH(X$2,Kraftvärmeprod!$B$1:$AG$1,0),FALSE)/1,0)-IFERROR(VLOOKUP($B267,'Slutlig allokering'!$B$2:$AC$462,MATCH(X$3,'Slutlig allokering'!$B$2:$AJ$2,0),FALSE)/1,0)</f>
        <v>0</v>
      </c>
      <c r="Y267">
        <f>IFERROR(VLOOKUP($B267,Kraftvärmeprod!$B$1:$AH$479,MATCH(Y$2,Kraftvärmeprod!$B$1:$AG$1,0),FALSE)/1,0)-IFERROR(VLOOKUP($B267,'Slutlig allokering'!$B$2:$AC$462,MATCH(Y$3,'Slutlig allokering'!$B$2:$AJ$2,0),FALSE)/1,0)</f>
        <v>0</v>
      </c>
      <c r="Z267">
        <f>IFERROR(VLOOKUP($B267,Kraftvärmeprod!$B$1:$AH$479,MATCH(Z$2,Kraftvärmeprod!$B$1:$AG$1,0),FALSE)/1,0)-IFERROR(VLOOKUP($B267,'Slutlig allokering'!$B$2:$AC$462,MATCH(Z$3,'Slutlig allokering'!$B$2:$AJ$2,0),FALSE)/1,0)</f>
        <v>0</v>
      </c>
      <c r="AA267">
        <f>IFERROR(VLOOKUP($B267,Kraftvärmeprod!$B$1:$AH$479,MATCH(AA$2,Kraftvärmeprod!$B$1:$AG$1,0),FALSE)/1,0)-IFERROR(VLOOKUP($B267,'Slutlig allokering'!$B$2:$AC$462,MATCH(AA$3,'Slutlig allokering'!$B$2:$AJ$2,0),FALSE)/1,0)</f>
        <v>0</v>
      </c>
      <c r="AB267">
        <f>IFERROR(VLOOKUP($B267,Kraftvärmeprod!$B$1:$AH$479,MATCH(AB$2,Kraftvärmeprod!$B$1:$AG$1,0),FALSE)/1,0)-IFERROR(VLOOKUP($B267,'Slutlig allokering'!$B$2:$AC$462,MATCH(AB$3,'Slutlig allokering'!$B$2:$AJ$2,0),FALSE)/1,0)</f>
        <v>0</v>
      </c>
      <c r="AE267">
        <f t="shared" si="8"/>
        <v>0</v>
      </c>
      <c r="AG267">
        <f>IFERROR(VLOOKUP(B267,'Slutlig allokering'!$B$2:$AJ$462,MATCH("Summa justerad allokerad tillförd energi (utan hjälpel och rökgaskondensering):",'Slutlig allokering'!$B$2:$AK$2,0),FALSE)/1,"")</f>
        <v>0</v>
      </c>
      <c r="AI267" s="55" t="str">
        <f>IFERROR(1-VLOOKUP(B267,'Slutlig allokering'!$B$2:$AJ$462,MATCH("Andel av bränsle i kvv som allokerats till värme, exklusive rökgaskondensering och hjälpel",'Slutlig allokering'!$B$2:$AK$2,0),FALSE),"")</f>
        <v/>
      </c>
      <c r="AK267" s="55" t="str">
        <f t="shared" si="9"/>
        <v/>
      </c>
    </row>
    <row r="268" spans="1:37" x14ac:dyDescent="0.35">
      <c r="A268" s="28" t="s">
        <v>364</v>
      </c>
      <c r="B268" s="28" t="s">
        <v>366</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allokering'!$B$2:$AC$462,MATCH(E$3,'Slutlig allokering'!$B$2:$AJ$2,0),FALSE)/1,0)</f>
        <v>0</v>
      </c>
      <c r="F268">
        <f>IFERROR(VLOOKUP($B268,Kraftvärmeprod!$B$1:$AH$479,MATCH(F$2,Kraftvärmeprod!$B$1:$AG$1,0),FALSE)/1,0)-IFERROR(VLOOKUP($B268,'Slutlig allokering'!$B$2:$AC$462,MATCH(F$3,'Slutlig allokering'!$B$2:$AJ$2,0),FALSE)/1,0)</f>
        <v>0</v>
      </c>
      <c r="G268">
        <f>IFERROR(VLOOKUP($B268,Kraftvärmeprod!$B$1:$AH$479,MATCH(G$2,Kraftvärmeprod!$B$1:$AG$1,0),FALSE)/1,0)-IFERROR(VLOOKUP($B268,'Slutlig allokering'!$B$2:$AC$462,MATCH(G$3,'Slutlig allokering'!$B$2:$AJ$2,0),FALSE)/1,0)</f>
        <v>0</v>
      </c>
      <c r="H268">
        <f>IFERROR(VLOOKUP($B268,Kraftvärmeprod!$B$1:$AH$479,MATCH(H$2,Kraftvärmeprod!$B$1:$AG$1,0),FALSE)/1,0)-IFERROR(VLOOKUP($B268,'Slutlig allokering'!$B$2:$AC$462,MATCH(H$3,'Slutlig allokering'!$B$2:$AJ$2,0),FALSE)/1,0)</f>
        <v>0</v>
      </c>
      <c r="I268">
        <f>IFERROR(VLOOKUP($B268,Kraftvärmeprod!$B$1:$AH$479,MATCH(I$2,Kraftvärmeprod!$B$1:$AG$1,0),FALSE)/1,0)-IFERROR(VLOOKUP($B268,'Slutlig allokering'!$B$2:$AC$462,MATCH(I$3,'Slutlig allokering'!$B$2:$AJ$2,0),FALSE)/1,0)</f>
        <v>0</v>
      </c>
      <c r="J268">
        <f>IFERROR(VLOOKUP($B268,Kraftvärmeprod!$B$1:$AH$479,MATCH(J$2,Kraftvärmeprod!$B$1:$AG$1,0),FALSE)/1,0)-IFERROR(VLOOKUP($B268,'Slutlig allokering'!$B$2:$AC$462,MATCH(J$3,'Slutlig allokering'!$B$2:$AJ$2,0),FALSE)/1,0)</f>
        <v>0</v>
      </c>
      <c r="K268">
        <f>IFERROR(VLOOKUP($B268,Kraftvärmeprod!$B$1:$AH$479,MATCH(K$2,Kraftvärmeprod!$B$1:$AG$1,0),FALSE)/1,0)-IFERROR(VLOOKUP($B268,'Slutlig allokering'!$B$2:$AC$462,MATCH(K$3,'Slutlig allokering'!$B$2:$AJ$2,0),FALSE)/1,0)</f>
        <v>0</v>
      </c>
      <c r="L268">
        <f>IFERROR(VLOOKUP($B268,Kraftvärmeprod!$B$1:$AH$479,MATCH(L$2,Kraftvärmeprod!$B$1:$AG$1,0),FALSE)/1,0)-IFERROR(VLOOKUP($B268,'Slutlig allokering'!$B$2:$AC$462,MATCH(L$3,'Slutlig allokering'!$B$2:$AJ$2,0),FALSE)/1,0)</f>
        <v>0</v>
      </c>
      <c r="M268" s="143">
        <f>IFERROR(VLOOKUP($B268,Miljö!$B$1:$S$477,MATCH(M$2,Miljö!$B$1:$X$1,0),FALSE)/1,0)-IFERROR(VLOOKUP($B268,'Slutlig allokering'!$B$2:$AC$462,MATCH(M$3,'Slutlig allokering'!$B$2:$AJ$2,0),FALSE)/1,0)</f>
        <v>0</v>
      </c>
      <c r="N268">
        <f>IFERROR(VLOOKUP($B268,Kraftvärmeprod!$B$1:$AH$479,MATCH(N$2,Kraftvärmeprod!$B$1:$AG$1,0),FALSE)/1,0)-IFERROR(VLOOKUP($B268,'Slutlig allokering'!$B$2:$AC$462,MATCH(N$3,'Slutlig allokering'!$B$2:$AJ$2,0),FALSE)/1,0)</f>
        <v>0</v>
      </c>
      <c r="O268">
        <f>IFERROR(VLOOKUP($B268,Kraftvärmeprod!$B$1:$AH$479,MATCH(O$2,Kraftvärmeprod!$B$1:$AG$1,0),FALSE)/1,0)-IFERROR(VLOOKUP($B268,'Slutlig allokering'!$B$2:$AC$462,MATCH(O$3,'Slutlig allokering'!$B$2:$AJ$2,0),FALSE)/1,0)</f>
        <v>0</v>
      </c>
      <c r="P268">
        <f>IFERROR(VLOOKUP($B268,Kraftvärmeprod!$B$1:$AH$479,MATCH(P$2,Kraftvärmeprod!$B$1:$AG$1,0),FALSE)/1,0)-IFERROR(VLOOKUP($B268,'Slutlig allokering'!$B$2:$AC$462,MATCH(P$3,'Slutlig allokering'!$B$2:$AJ$2,0),FALSE)/1,0)</f>
        <v>0</v>
      </c>
      <c r="Q268">
        <f>IFERROR(VLOOKUP($B268,Kraftvärmeprod!$B$1:$AH$479,MATCH(Q$2,Kraftvärmeprod!$B$1:$AG$1,0),FALSE)/1,0)-IFERROR(VLOOKUP($B268,'Slutlig allokering'!$B$2:$AC$462,MATCH(Q$3,'Slutlig allokering'!$B$2:$AJ$2,0),FALSE)/1,0)</f>
        <v>0</v>
      </c>
      <c r="R268">
        <f>IFERROR(VLOOKUP($B268,Kraftvärmeprod!$B$1:$AH$479,MATCH(R$2,Kraftvärmeprod!$B$1:$AG$1,0),FALSE)/1,0)-IFERROR(VLOOKUP($B268,'Slutlig allokering'!$B$2:$AC$462,MATCH(R$3,'Slutlig allokering'!$B$2:$AJ$2,0),FALSE)/1,0)</f>
        <v>0</v>
      </c>
      <c r="S268">
        <f>IFERROR(VLOOKUP($B268,Kraftvärmeprod!$B$1:$AH$479,MATCH(S$2,Kraftvärmeprod!$B$1:$AG$1,0),FALSE)/1,0)-IFERROR(VLOOKUP($B268,'Slutlig allokering'!$B$2:$AC$462,MATCH(S$3,'Slutlig allokering'!$B$2:$AJ$2,0),FALSE)/1,0)</f>
        <v>0</v>
      </c>
      <c r="T268">
        <f>IFERROR(VLOOKUP($B268,Kraftvärmeprod!$B$1:$AH$479,MATCH(T$2,Kraftvärmeprod!$B$1:$AG$1,0),FALSE)/1,0)-IFERROR(VLOOKUP($B268,'Slutlig allokering'!$B$2:$AC$462,MATCH(T$3,'Slutlig allokering'!$B$2:$AJ$2,0),FALSE)/1,0)</f>
        <v>0</v>
      </c>
      <c r="U268">
        <f>IFERROR(VLOOKUP($B268,Kraftvärmeprod!$B$1:$AH$479,MATCH(U$2,Kraftvärmeprod!$B$1:$AG$1,0),FALSE)/1,0)-IFERROR(VLOOKUP($B268,'Slutlig allokering'!$B$2:$AC$462,MATCH(U$3,'Slutlig allokering'!$B$2:$AJ$2,0),FALSE)/1,0)</f>
        <v>0</v>
      </c>
      <c r="V268">
        <f>IFERROR(VLOOKUP($B268,Kraftvärmeprod!$B$1:$AH$479,MATCH(V$2,Kraftvärmeprod!$B$1:$AG$1,0),FALSE)/1,0)-IFERROR(VLOOKUP($B268,'Slutlig allokering'!$B$2:$AC$462,MATCH(V$3,'Slutlig allokering'!$B$2:$AJ$2,0),FALSE)/1,0)</f>
        <v>0</v>
      </c>
      <c r="W268">
        <f>IFERROR(VLOOKUP($B268,Kraftvärmeprod!$B$1:$AH$479,MATCH(W$2,Kraftvärmeprod!$B$1:$AG$1,0),FALSE)/1,0)-IFERROR(VLOOKUP($B268,'Slutlig allokering'!$B$2:$AC$462,MATCH(W$3,'Slutlig allokering'!$B$2:$AJ$2,0),FALSE)/1,0)</f>
        <v>0</v>
      </c>
      <c r="X268">
        <f>IFERROR(VLOOKUP($B268,Kraftvärmeprod!$B$1:$AH$479,MATCH(X$2,Kraftvärmeprod!$B$1:$AG$1,0),FALSE)/1,0)-IFERROR(VLOOKUP($B268,'Slutlig allokering'!$B$2:$AC$462,MATCH(X$3,'Slutlig allokering'!$B$2:$AJ$2,0),FALSE)/1,0)</f>
        <v>0</v>
      </c>
      <c r="Y268">
        <f>IFERROR(VLOOKUP($B268,Kraftvärmeprod!$B$1:$AH$479,MATCH(Y$2,Kraftvärmeprod!$B$1:$AG$1,0),FALSE)/1,0)-IFERROR(VLOOKUP($B268,'Slutlig allokering'!$B$2:$AC$462,MATCH(Y$3,'Slutlig allokering'!$B$2:$AJ$2,0),FALSE)/1,0)</f>
        <v>0</v>
      </c>
      <c r="Z268">
        <f>IFERROR(VLOOKUP($B268,Kraftvärmeprod!$B$1:$AH$479,MATCH(Z$2,Kraftvärmeprod!$B$1:$AG$1,0),FALSE)/1,0)-IFERROR(VLOOKUP($B268,'Slutlig allokering'!$B$2:$AC$462,MATCH(Z$3,'Slutlig allokering'!$B$2:$AJ$2,0),FALSE)/1,0)</f>
        <v>0</v>
      </c>
      <c r="AA268">
        <f>IFERROR(VLOOKUP($B268,Kraftvärmeprod!$B$1:$AH$479,MATCH(AA$2,Kraftvärmeprod!$B$1:$AG$1,0),FALSE)/1,0)-IFERROR(VLOOKUP($B268,'Slutlig allokering'!$B$2:$AC$462,MATCH(AA$3,'Slutlig allokering'!$B$2:$AJ$2,0),FALSE)/1,0)</f>
        <v>0</v>
      </c>
      <c r="AB268">
        <f>IFERROR(VLOOKUP($B268,Kraftvärmeprod!$B$1:$AH$479,MATCH(AB$2,Kraftvärmeprod!$B$1:$AG$1,0),FALSE)/1,0)-IFERROR(VLOOKUP($B268,'Slutlig allokering'!$B$2:$AC$462,MATCH(AB$3,'Slutlig allokering'!$B$2:$AJ$2,0),FALSE)/1,0)</f>
        <v>0</v>
      </c>
      <c r="AE268">
        <f t="shared" si="8"/>
        <v>0</v>
      </c>
      <c r="AG268">
        <f>IFERROR(VLOOKUP(B268,'Slutlig allokering'!$B$2:$AJ$462,MATCH("Summa justerad allokerad tillförd energi (utan hjälpel och rökgaskondensering):",'Slutlig allokering'!$B$2:$AK$2,0),FALSE)/1,"")</f>
        <v>0</v>
      </c>
      <c r="AI268" s="55" t="str">
        <f>IFERROR(1-VLOOKUP(B268,'Slutlig allokering'!$B$2:$AJ$462,MATCH("Andel av bränsle i kvv som allokerats till värme, exklusive rökgaskondensering och hjälpel",'Slutlig allokering'!$B$2:$AK$2,0),FALSE),"")</f>
        <v/>
      </c>
      <c r="AK268" s="55" t="str">
        <f t="shared" si="9"/>
        <v/>
      </c>
    </row>
    <row r="269" spans="1:37" x14ac:dyDescent="0.35">
      <c r="A269" s="28" t="s">
        <v>364</v>
      </c>
      <c r="B269" s="28" t="s">
        <v>367</v>
      </c>
      <c r="C269" t="str">
        <f>IFERROR(VLOOKUP($B269,Kraftvärmeprod!$B$1:$AH$479,MATCH(C$3,Kraftvärmeprod!$B$1:$AG$1,0),FALSE)/1,"")</f>
        <v/>
      </c>
      <c r="D269" t="str">
        <f>IFERROR(VLOOKUP($B269,Kraftvärmeprod!$B$1:$AH$479,MATCH(D$3,Kraftvärmeprod!$B$1:$AG$1,0),FALSE)/1,"")</f>
        <v/>
      </c>
      <c r="E269">
        <f>IFERROR(VLOOKUP($B269,Kraftvärmeprod!$B$1:$AH$479,MATCH(E$2,Kraftvärmeprod!$B$1:$AG$1,0),FALSE)/1,0)-IFERROR(VLOOKUP($B269,'Slutlig allokering'!$B$2:$AC$462,MATCH(E$3,'Slutlig allokering'!$B$2:$AJ$2,0),FALSE)/1,0)</f>
        <v>0</v>
      </c>
      <c r="F269">
        <f>IFERROR(VLOOKUP($B269,Kraftvärmeprod!$B$1:$AH$479,MATCH(F$2,Kraftvärmeprod!$B$1:$AG$1,0),FALSE)/1,0)-IFERROR(VLOOKUP($B269,'Slutlig allokering'!$B$2:$AC$462,MATCH(F$3,'Slutlig allokering'!$B$2:$AJ$2,0),FALSE)/1,0)</f>
        <v>0</v>
      </c>
      <c r="G269">
        <f>IFERROR(VLOOKUP($B269,Kraftvärmeprod!$B$1:$AH$479,MATCH(G$2,Kraftvärmeprod!$B$1:$AG$1,0),FALSE)/1,0)-IFERROR(VLOOKUP($B269,'Slutlig allokering'!$B$2:$AC$462,MATCH(G$3,'Slutlig allokering'!$B$2:$AJ$2,0),FALSE)/1,0)</f>
        <v>0</v>
      </c>
      <c r="H269">
        <f>IFERROR(VLOOKUP($B269,Kraftvärmeprod!$B$1:$AH$479,MATCH(H$2,Kraftvärmeprod!$B$1:$AG$1,0),FALSE)/1,0)-IFERROR(VLOOKUP($B269,'Slutlig allokering'!$B$2:$AC$462,MATCH(H$3,'Slutlig allokering'!$B$2:$AJ$2,0),FALSE)/1,0)</f>
        <v>0</v>
      </c>
      <c r="I269">
        <f>IFERROR(VLOOKUP($B269,Kraftvärmeprod!$B$1:$AH$479,MATCH(I$2,Kraftvärmeprod!$B$1:$AG$1,0),FALSE)/1,0)-IFERROR(VLOOKUP($B269,'Slutlig allokering'!$B$2:$AC$462,MATCH(I$3,'Slutlig allokering'!$B$2:$AJ$2,0),FALSE)/1,0)</f>
        <v>0</v>
      </c>
      <c r="J269">
        <f>IFERROR(VLOOKUP($B269,Kraftvärmeprod!$B$1:$AH$479,MATCH(J$2,Kraftvärmeprod!$B$1:$AG$1,0),FALSE)/1,0)-IFERROR(VLOOKUP($B269,'Slutlig allokering'!$B$2:$AC$462,MATCH(J$3,'Slutlig allokering'!$B$2:$AJ$2,0),FALSE)/1,0)</f>
        <v>0</v>
      </c>
      <c r="K269">
        <f>IFERROR(VLOOKUP($B269,Kraftvärmeprod!$B$1:$AH$479,MATCH(K$2,Kraftvärmeprod!$B$1:$AG$1,0),FALSE)/1,0)-IFERROR(VLOOKUP($B269,'Slutlig allokering'!$B$2:$AC$462,MATCH(K$3,'Slutlig allokering'!$B$2:$AJ$2,0),FALSE)/1,0)</f>
        <v>0</v>
      </c>
      <c r="L269">
        <f>IFERROR(VLOOKUP($B269,Kraftvärmeprod!$B$1:$AH$479,MATCH(L$2,Kraftvärmeprod!$B$1:$AG$1,0),FALSE)/1,0)-IFERROR(VLOOKUP($B269,'Slutlig allokering'!$B$2:$AC$462,MATCH(L$3,'Slutlig allokering'!$B$2:$AJ$2,0),FALSE)/1,0)</f>
        <v>0</v>
      </c>
      <c r="M269" s="143">
        <f>IFERROR(VLOOKUP($B269,Miljö!$B$1:$S$477,MATCH(M$2,Miljö!$B$1:$X$1,0),FALSE)/1,0)-IFERROR(VLOOKUP($B269,'Slutlig allokering'!$B$2:$AC$462,MATCH(M$3,'Slutlig allokering'!$B$2:$AJ$2,0),FALSE)/1,0)</f>
        <v>0</v>
      </c>
      <c r="N269">
        <f>IFERROR(VLOOKUP($B269,Kraftvärmeprod!$B$1:$AH$479,MATCH(N$2,Kraftvärmeprod!$B$1:$AG$1,0),FALSE)/1,0)-IFERROR(VLOOKUP($B269,'Slutlig allokering'!$B$2:$AC$462,MATCH(N$3,'Slutlig allokering'!$B$2:$AJ$2,0),FALSE)/1,0)</f>
        <v>0</v>
      </c>
      <c r="O269">
        <f>IFERROR(VLOOKUP($B269,Kraftvärmeprod!$B$1:$AH$479,MATCH(O$2,Kraftvärmeprod!$B$1:$AG$1,0),FALSE)/1,0)-IFERROR(VLOOKUP($B269,'Slutlig allokering'!$B$2:$AC$462,MATCH(O$3,'Slutlig allokering'!$B$2:$AJ$2,0),FALSE)/1,0)</f>
        <v>0</v>
      </c>
      <c r="P269">
        <f>IFERROR(VLOOKUP($B269,Kraftvärmeprod!$B$1:$AH$479,MATCH(P$2,Kraftvärmeprod!$B$1:$AG$1,0),FALSE)/1,0)-IFERROR(VLOOKUP($B269,'Slutlig allokering'!$B$2:$AC$462,MATCH(P$3,'Slutlig allokering'!$B$2:$AJ$2,0),FALSE)/1,0)</f>
        <v>0</v>
      </c>
      <c r="Q269">
        <f>IFERROR(VLOOKUP($B269,Kraftvärmeprod!$B$1:$AH$479,MATCH(Q$2,Kraftvärmeprod!$B$1:$AG$1,0),FALSE)/1,0)-IFERROR(VLOOKUP($B269,'Slutlig allokering'!$B$2:$AC$462,MATCH(Q$3,'Slutlig allokering'!$B$2:$AJ$2,0),FALSE)/1,0)</f>
        <v>0</v>
      </c>
      <c r="R269">
        <f>IFERROR(VLOOKUP($B269,Kraftvärmeprod!$B$1:$AH$479,MATCH(R$2,Kraftvärmeprod!$B$1:$AG$1,0),FALSE)/1,0)-IFERROR(VLOOKUP($B269,'Slutlig allokering'!$B$2:$AC$462,MATCH(R$3,'Slutlig allokering'!$B$2:$AJ$2,0),FALSE)/1,0)</f>
        <v>0</v>
      </c>
      <c r="S269">
        <f>IFERROR(VLOOKUP($B269,Kraftvärmeprod!$B$1:$AH$479,MATCH(S$2,Kraftvärmeprod!$B$1:$AG$1,0),FALSE)/1,0)-IFERROR(VLOOKUP($B269,'Slutlig allokering'!$B$2:$AC$462,MATCH(S$3,'Slutlig allokering'!$B$2:$AJ$2,0),FALSE)/1,0)</f>
        <v>0</v>
      </c>
      <c r="T269">
        <f>IFERROR(VLOOKUP($B269,Kraftvärmeprod!$B$1:$AH$479,MATCH(T$2,Kraftvärmeprod!$B$1:$AG$1,0),FALSE)/1,0)-IFERROR(VLOOKUP($B269,'Slutlig allokering'!$B$2:$AC$462,MATCH(T$3,'Slutlig allokering'!$B$2:$AJ$2,0),FALSE)/1,0)</f>
        <v>0</v>
      </c>
      <c r="U269">
        <f>IFERROR(VLOOKUP($B269,Kraftvärmeprod!$B$1:$AH$479,MATCH(U$2,Kraftvärmeprod!$B$1:$AG$1,0),FALSE)/1,0)-IFERROR(VLOOKUP($B269,'Slutlig allokering'!$B$2:$AC$462,MATCH(U$3,'Slutlig allokering'!$B$2:$AJ$2,0),FALSE)/1,0)</f>
        <v>0</v>
      </c>
      <c r="V269">
        <f>IFERROR(VLOOKUP($B269,Kraftvärmeprod!$B$1:$AH$479,MATCH(V$2,Kraftvärmeprod!$B$1:$AG$1,0),FALSE)/1,0)-IFERROR(VLOOKUP($B269,'Slutlig allokering'!$B$2:$AC$462,MATCH(V$3,'Slutlig allokering'!$B$2:$AJ$2,0),FALSE)/1,0)</f>
        <v>0</v>
      </c>
      <c r="W269">
        <f>IFERROR(VLOOKUP($B269,Kraftvärmeprod!$B$1:$AH$479,MATCH(W$2,Kraftvärmeprod!$B$1:$AG$1,0),FALSE)/1,0)-IFERROR(VLOOKUP($B269,'Slutlig allokering'!$B$2:$AC$462,MATCH(W$3,'Slutlig allokering'!$B$2:$AJ$2,0),FALSE)/1,0)</f>
        <v>0</v>
      </c>
      <c r="X269">
        <f>IFERROR(VLOOKUP($B269,Kraftvärmeprod!$B$1:$AH$479,MATCH(X$2,Kraftvärmeprod!$B$1:$AG$1,0),FALSE)/1,0)-IFERROR(VLOOKUP($B269,'Slutlig allokering'!$B$2:$AC$462,MATCH(X$3,'Slutlig allokering'!$B$2:$AJ$2,0),FALSE)/1,0)</f>
        <v>0</v>
      </c>
      <c r="Y269">
        <f>IFERROR(VLOOKUP($B269,Kraftvärmeprod!$B$1:$AH$479,MATCH(Y$2,Kraftvärmeprod!$B$1:$AG$1,0),FALSE)/1,0)-IFERROR(VLOOKUP($B269,'Slutlig allokering'!$B$2:$AC$462,MATCH(Y$3,'Slutlig allokering'!$B$2:$AJ$2,0),FALSE)/1,0)</f>
        <v>0</v>
      </c>
      <c r="Z269">
        <f>IFERROR(VLOOKUP($B269,Kraftvärmeprod!$B$1:$AH$479,MATCH(Z$2,Kraftvärmeprod!$B$1:$AG$1,0),FALSE)/1,0)-IFERROR(VLOOKUP($B269,'Slutlig allokering'!$B$2:$AC$462,MATCH(Z$3,'Slutlig allokering'!$B$2:$AJ$2,0),FALSE)/1,0)</f>
        <v>0</v>
      </c>
      <c r="AA269">
        <f>IFERROR(VLOOKUP($B269,Kraftvärmeprod!$B$1:$AH$479,MATCH(AA$2,Kraftvärmeprod!$B$1:$AG$1,0),FALSE)/1,0)-IFERROR(VLOOKUP($B269,'Slutlig allokering'!$B$2:$AC$462,MATCH(AA$3,'Slutlig allokering'!$B$2:$AJ$2,0),FALSE)/1,0)</f>
        <v>0</v>
      </c>
      <c r="AB269">
        <f>IFERROR(VLOOKUP($B269,Kraftvärmeprod!$B$1:$AH$479,MATCH(AB$2,Kraftvärmeprod!$B$1:$AG$1,0),FALSE)/1,0)-IFERROR(VLOOKUP($B269,'Slutlig allokering'!$B$2:$AC$462,MATCH(AB$3,'Slutlig allokering'!$B$2:$AJ$2,0),FALSE)/1,0)</f>
        <v>0</v>
      </c>
      <c r="AE269">
        <f t="shared" si="8"/>
        <v>0</v>
      </c>
      <c r="AG269">
        <f>IFERROR(VLOOKUP(B269,'Slutlig allokering'!$B$2:$AJ$462,MATCH("Summa justerad allokerad tillförd energi (utan hjälpel och rökgaskondensering):",'Slutlig allokering'!$B$2:$AK$2,0),FALSE)/1,"")</f>
        <v>0</v>
      </c>
      <c r="AI269" s="55" t="str">
        <f>IFERROR(1-VLOOKUP(B269,'Slutlig allokering'!$B$2:$AJ$462,MATCH("Andel av bränsle i kvv som allokerats till värme, exklusive rökgaskondensering och hjälpel",'Slutlig allokering'!$B$2:$AK$2,0),FALSE),"")</f>
        <v/>
      </c>
      <c r="AK269" s="55" t="str">
        <f t="shared" si="9"/>
        <v/>
      </c>
    </row>
    <row r="270" spans="1:37" x14ac:dyDescent="0.35">
      <c r="A270" s="28" t="s">
        <v>364</v>
      </c>
      <c r="B270" s="28" t="s">
        <v>368</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allokering'!$B$2:$AC$462,MATCH(E$3,'Slutlig allokering'!$B$2:$AJ$2,0),FALSE)/1,0)</f>
        <v>0</v>
      </c>
      <c r="F270">
        <f>IFERROR(VLOOKUP($B270,Kraftvärmeprod!$B$1:$AH$479,MATCH(F$2,Kraftvärmeprod!$B$1:$AG$1,0),FALSE)/1,0)-IFERROR(VLOOKUP($B270,'Slutlig allokering'!$B$2:$AC$462,MATCH(F$3,'Slutlig allokering'!$B$2:$AJ$2,0),FALSE)/1,0)</f>
        <v>0</v>
      </c>
      <c r="G270">
        <f>IFERROR(VLOOKUP($B270,Kraftvärmeprod!$B$1:$AH$479,MATCH(G$2,Kraftvärmeprod!$B$1:$AG$1,0),FALSE)/1,0)-IFERROR(VLOOKUP($B270,'Slutlig allokering'!$B$2:$AC$462,MATCH(G$3,'Slutlig allokering'!$B$2:$AJ$2,0),FALSE)/1,0)</f>
        <v>0</v>
      </c>
      <c r="H270">
        <f>IFERROR(VLOOKUP($B270,Kraftvärmeprod!$B$1:$AH$479,MATCH(H$2,Kraftvärmeprod!$B$1:$AG$1,0),FALSE)/1,0)-IFERROR(VLOOKUP($B270,'Slutlig allokering'!$B$2:$AC$462,MATCH(H$3,'Slutlig allokering'!$B$2:$AJ$2,0),FALSE)/1,0)</f>
        <v>0</v>
      </c>
      <c r="I270">
        <f>IFERROR(VLOOKUP($B270,Kraftvärmeprod!$B$1:$AH$479,MATCH(I$2,Kraftvärmeprod!$B$1:$AG$1,0),FALSE)/1,0)-IFERROR(VLOOKUP($B270,'Slutlig allokering'!$B$2:$AC$462,MATCH(I$3,'Slutlig allokering'!$B$2:$AJ$2,0),FALSE)/1,0)</f>
        <v>0</v>
      </c>
      <c r="J270">
        <f>IFERROR(VLOOKUP($B270,Kraftvärmeprod!$B$1:$AH$479,MATCH(J$2,Kraftvärmeprod!$B$1:$AG$1,0),FALSE)/1,0)-IFERROR(VLOOKUP($B270,'Slutlig allokering'!$B$2:$AC$462,MATCH(J$3,'Slutlig allokering'!$B$2:$AJ$2,0),FALSE)/1,0)</f>
        <v>0</v>
      </c>
      <c r="K270">
        <f>IFERROR(VLOOKUP($B270,Kraftvärmeprod!$B$1:$AH$479,MATCH(K$2,Kraftvärmeprod!$B$1:$AG$1,0),FALSE)/1,0)-IFERROR(VLOOKUP($B270,'Slutlig allokering'!$B$2:$AC$462,MATCH(K$3,'Slutlig allokering'!$B$2:$AJ$2,0),FALSE)/1,0)</f>
        <v>0</v>
      </c>
      <c r="L270">
        <f>IFERROR(VLOOKUP($B270,Kraftvärmeprod!$B$1:$AH$479,MATCH(L$2,Kraftvärmeprod!$B$1:$AG$1,0),FALSE)/1,0)-IFERROR(VLOOKUP($B270,'Slutlig allokering'!$B$2:$AC$462,MATCH(L$3,'Slutlig allokering'!$B$2:$AJ$2,0),FALSE)/1,0)</f>
        <v>0</v>
      </c>
      <c r="M270" s="143">
        <f>IFERROR(VLOOKUP($B270,Miljö!$B$1:$S$477,MATCH(M$2,Miljö!$B$1:$X$1,0),FALSE)/1,0)-IFERROR(VLOOKUP($B270,'Slutlig allokering'!$B$2:$AC$462,MATCH(M$3,'Slutlig allokering'!$B$2:$AJ$2,0),FALSE)/1,0)</f>
        <v>0</v>
      </c>
      <c r="N270">
        <f>IFERROR(VLOOKUP($B270,Kraftvärmeprod!$B$1:$AH$479,MATCH(N$2,Kraftvärmeprod!$B$1:$AG$1,0),FALSE)/1,0)-IFERROR(VLOOKUP($B270,'Slutlig allokering'!$B$2:$AC$462,MATCH(N$3,'Slutlig allokering'!$B$2:$AJ$2,0),FALSE)/1,0)</f>
        <v>0</v>
      </c>
      <c r="O270">
        <f>IFERROR(VLOOKUP($B270,Kraftvärmeprod!$B$1:$AH$479,MATCH(O$2,Kraftvärmeprod!$B$1:$AG$1,0),FALSE)/1,0)-IFERROR(VLOOKUP($B270,'Slutlig allokering'!$B$2:$AC$462,MATCH(O$3,'Slutlig allokering'!$B$2:$AJ$2,0),FALSE)/1,0)</f>
        <v>0</v>
      </c>
      <c r="P270">
        <f>IFERROR(VLOOKUP($B270,Kraftvärmeprod!$B$1:$AH$479,MATCH(P$2,Kraftvärmeprod!$B$1:$AG$1,0),FALSE)/1,0)-IFERROR(VLOOKUP($B270,'Slutlig allokering'!$B$2:$AC$462,MATCH(P$3,'Slutlig allokering'!$B$2:$AJ$2,0),FALSE)/1,0)</f>
        <v>0</v>
      </c>
      <c r="Q270">
        <f>IFERROR(VLOOKUP($B270,Kraftvärmeprod!$B$1:$AH$479,MATCH(Q$2,Kraftvärmeprod!$B$1:$AG$1,0),FALSE)/1,0)-IFERROR(VLOOKUP($B270,'Slutlig allokering'!$B$2:$AC$462,MATCH(Q$3,'Slutlig allokering'!$B$2:$AJ$2,0),FALSE)/1,0)</f>
        <v>0</v>
      </c>
      <c r="R270">
        <f>IFERROR(VLOOKUP($B270,Kraftvärmeprod!$B$1:$AH$479,MATCH(R$2,Kraftvärmeprod!$B$1:$AG$1,0),FALSE)/1,0)-IFERROR(VLOOKUP($B270,'Slutlig allokering'!$B$2:$AC$462,MATCH(R$3,'Slutlig allokering'!$B$2:$AJ$2,0),FALSE)/1,0)</f>
        <v>0</v>
      </c>
      <c r="S270">
        <f>IFERROR(VLOOKUP($B270,Kraftvärmeprod!$B$1:$AH$479,MATCH(S$2,Kraftvärmeprod!$B$1:$AG$1,0),FALSE)/1,0)-IFERROR(VLOOKUP($B270,'Slutlig allokering'!$B$2:$AC$462,MATCH(S$3,'Slutlig allokering'!$B$2:$AJ$2,0),FALSE)/1,0)</f>
        <v>0</v>
      </c>
      <c r="T270">
        <f>IFERROR(VLOOKUP($B270,Kraftvärmeprod!$B$1:$AH$479,MATCH(T$2,Kraftvärmeprod!$B$1:$AG$1,0),FALSE)/1,0)-IFERROR(VLOOKUP($B270,'Slutlig allokering'!$B$2:$AC$462,MATCH(T$3,'Slutlig allokering'!$B$2:$AJ$2,0),FALSE)/1,0)</f>
        <v>0</v>
      </c>
      <c r="U270">
        <f>IFERROR(VLOOKUP($B270,Kraftvärmeprod!$B$1:$AH$479,MATCH(U$2,Kraftvärmeprod!$B$1:$AG$1,0),FALSE)/1,0)-IFERROR(VLOOKUP($B270,'Slutlig allokering'!$B$2:$AC$462,MATCH(U$3,'Slutlig allokering'!$B$2:$AJ$2,0),FALSE)/1,0)</f>
        <v>0</v>
      </c>
      <c r="V270">
        <f>IFERROR(VLOOKUP($B270,Kraftvärmeprod!$B$1:$AH$479,MATCH(V$2,Kraftvärmeprod!$B$1:$AG$1,0),FALSE)/1,0)-IFERROR(VLOOKUP($B270,'Slutlig allokering'!$B$2:$AC$462,MATCH(V$3,'Slutlig allokering'!$B$2:$AJ$2,0),FALSE)/1,0)</f>
        <v>0</v>
      </c>
      <c r="W270">
        <f>IFERROR(VLOOKUP($B270,Kraftvärmeprod!$B$1:$AH$479,MATCH(W$2,Kraftvärmeprod!$B$1:$AG$1,0),FALSE)/1,0)-IFERROR(VLOOKUP($B270,'Slutlig allokering'!$B$2:$AC$462,MATCH(W$3,'Slutlig allokering'!$B$2:$AJ$2,0),FALSE)/1,0)</f>
        <v>0</v>
      </c>
      <c r="X270">
        <f>IFERROR(VLOOKUP($B270,Kraftvärmeprod!$B$1:$AH$479,MATCH(X$2,Kraftvärmeprod!$B$1:$AG$1,0),FALSE)/1,0)-IFERROR(VLOOKUP($B270,'Slutlig allokering'!$B$2:$AC$462,MATCH(X$3,'Slutlig allokering'!$B$2:$AJ$2,0),FALSE)/1,0)</f>
        <v>0</v>
      </c>
      <c r="Y270">
        <f>IFERROR(VLOOKUP($B270,Kraftvärmeprod!$B$1:$AH$479,MATCH(Y$2,Kraftvärmeprod!$B$1:$AG$1,0),FALSE)/1,0)-IFERROR(VLOOKUP($B270,'Slutlig allokering'!$B$2:$AC$462,MATCH(Y$3,'Slutlig allokering'!$B$2:$AJ$2,0),FALSE)/1,0)</f>
        <v>0</v>
      </c>
      <c r="Z270">
        <f>IFERROR(VLOOKUP($B270,Kraftvärmeprod!$B$1:$AH$479,MATCH(Z$2,Kraftvärmeprod!$B$1:$AG$1,0),FALSE)/1,0)-IFERROR(VLOOKUP($B270,'Slutlig allokering'!$B$2:$AC$462,MATCH(Z$3,'Slutlig allokering'!$B$2:$AJ$2,0),FALSE)/1,0)</f>
        <v>0</v>
      </c>
      <c r="AA270">
        <f>IFERROR(VLOOKUP($B270,Kraftvärmeprod!$B$1:$AH$479,MATCH(AA$2,Kraftvärmeprod!$B$1:$AG$1,0),FALSE)/1,0)-IFERROR(VLOOKUP($B270,'Slutlig allokering'!$B$2:$AC$462,MATCH(AA$3,'Slutlig allokering'!$B$2:$AJ$2,0),FALSE)/1,0)</f>
        <v>0</v>
      </c>
      <c r="AB270">
        <f>IFERROR(VLOOKUP($B270,Kraftvärmeprod!$B$1:$AH$479,MATCH(AB$2,Kraftvärmeprod!$B$1:$AG$1,0),FALSE)/1,0)-IFERROR(VLOOKUP($B270,'Slutlig allokering'!$B$2:$AC$462,MATCH(AB$3,'Slutlig allokering'!$B$2:$AJ$2,0),FALSE)/1,0)</f>
        <v>0</v>
      </c>
      <c r="AE270">
        <f t="shared" si="8"/>
        <v>0</v>
      </c>
      <c r="AG270">
        <f>IFERROR(VLOOKUP(B270,'Slutlig allokering'!$B$2:$AJ$462,MATCH("Summa justerad allokerad tillförd energi (utan hjälpel och rökgaskondensering):",'Slutlig allokering'!$B$2:$AK$2,0),FALSE)/1,"")</f>
        <v>0</v>
      </c>
      <c r="AI270" s="55" t="str">
        <f>IFERROR(1-VLOOKUP(B270,'Slutlig allokering'!$B$2:$AJ$462,MATCH("Andel av bränsle i kvv som allokerats till värme, exklusive rökgaskondensering och hjälpel",'Slutlig allokering'!$B$2:$AK$2,0),FALSE),"")</f>
        <v/>
      </c>
      <c r="AK270" s="55" t="str">
        <f t="shared" si="9"/>
        <v/>
      </c>
    </row>
    <row r="271" spans="1:37" x14ac:dyDescent="0.35">
      <c r="A271" s="28" t="s">
        <v>369</v>
      </c>
      <c r="B271" s="28" t="s">
        <v>370</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allokering'!$B$2:$AC$462,MATCH(E$3,'Slutlig allokering'!$B$2:$AJ$2,0),FALSE)/1,0)</f>
        <v>0</v>
      </c>
      <c r="F271">
        <f>IFERROR(VLOOKUP($B271,Kraftvärmeprod!$B$1:$AH$479,MATCH(F$2,Kraftvärmeprod!$B$1:$AG$1,0),FALSE)/1,0)-IFERROR(VLOOKUP($B271,'Slutlig allokering'!$B$2:$AC$462,MATCH(F$3,'Slutlig allokering'!$B$2:$AJ$2,0),FALSE)/1,0)</f>
        <v>0</v>
      </c>
      <c r="G271">
        <f>IFERROR(VLOOKUP($B271,Kraftvärmeprod!$B$1:$AH$479,MATCH(G$2,Kraftvärmeprod!$B$1:$AG$1,0),FALSE)/1,0)-IFERROR(VLOOKUP($B271,'Slutlig allokering'!$B$2:$AC$462,MATCH(G$3,'Slutlig allokering'!$B$2:$AJ$2,0),FALSE)/1,0)</f>
        <v>0</v>
      </c>
      <c r="H271">
        <f>IFERROR(VLOOKUP($B271,Kraftvärmeprod!$B$1:$AH$479,MATCH(H$2,Kraftvärmeprod!$B$1:$AG$1,0),FALSE)/1,0)-IFERROR(VLOOKUP($B271,'Slutlig allokering'!$B$2:$AC$462,MATCH(H$3,'Slutlig allokering'!$B$2:$AJ$2,0),FALSE)/1,0)</f>
        <v>0</v>
      </c>
      <c r="I271">
        <f>IFERROR(VLOOKUP($B271,Kraftvärmeprod!$B$1:$AH$479,MATCH(I$2,Kraftvärmeprod!$B$1:$AG$1,0),FALSE)/1,0)-IFERROR(VLOOKUP($B271,'Slutlig allokering'!$B$2:$AC$462,MATCH(I$3,'Slutlig allokering'!$B$2:$AJ$2,0),FALSE)/1,0)</f>
        <v>0</v>
      </c>
      <c r="J271">
        <f>IFERROR(VLOOKUP($B271,Kraftvärmeprod!$B$1:$AH$479,MATCH(J$2,Kraftvärmeprod!$B$1:$AG$1,0),FALSE)/1,0)-IFERROR(VLOOKUP($B271,'Slutlig allokering'!$B$2:$AC$462,MATCH(J$3,'Slutlig allokering'!$B$2:$AJ$2,0),FALSE)/1,0)</f>
        <v>0</v>
      </c>
      <c r="K271">
        <f>IFERROR(VLOOKUP($B271,Kraftvärmeprod!$B$1:$AH$479,MATCH(K$2,Kraftvärmeprod!$B$1:$AG$1,0),FALSE)/1,0)-IFERROR(VLOOKUP($B271,'Slutlig allokering'!$B$2:$AC$462,MATCH(K$3,'Slutlig allokering'!$B$2:$AJ$2,0),FALSE)/1,0)</f>
        <v>0</v>
      </c>
      <c r="L271">
        <f>IFERROR(VLOOKUP($B271,Kraftvärmeprod!$B$1:$AH$479,MATCH(L$2,Kraftvärmeprod!$B$1:$AG$1,0),FALSE)/1,0)-IFERROR(VLOOKUP($B271,'Slutlig allokering'!$B$2:$AC$462,MATCH(L$3,'Slutlig allokering'!$B$2:$AJ$2,0),FALSE)/1,0)</f>
        <v>0</v>
      </c>
      <c r="M271" s="143">
        <f>IFERROR(VLOOKUP($B271,Miljö!$B$1:$S$477,MATCH(M$2,Miljö!$B$1:$X$1,0),FALSE)/1,0)-IFERROR(VLOOKUP($B271,'Slutlig allokering'!$B$2:$AC$462,MATCH(M$3,'Slutlig allokering'!$B$2:$AJ$2,0),FALSE)/1,0)</f>
        <v>0</v>
      </c>
      <c r="N271">
        <f>IFERROR(VLOOKUP($B271,Kraftvärmeprod!$B$1:$AH$479,MATCH(N$2,Kraftvärmeprod!$B$1:$AG$1,0),FALSE)/1,0)-IFERROR(VLOOKUP($B271,'Slutlig allokering'!$B$2:$AC$462,MATCH(N$3,'Slutlig allokering'!$B$2:$AJ$2,0),FALSE)/1,0)</f>
        <v>0</v>
      </c>
      <c r="O271">
        <f>IFERROR(VLOOKUP($B271,Kraftvärmeprod!$B$1:$AH$479,MATCH(O$2,Kraftvärmeprod!$B$1:$AG$1,0),FALSE)/1,0)-IFERROR(VLOOKUP($B271,'Slutlig allokering'!$B$2:$AC$462,MATCH(O$3,'Slutlig allokering'!$B$2:$AJ$2,0),FALSE)/1,0)</f>
        <v>0</v>
      </c>
      <c r="P271">
        <f>IFERROR(VLOOKUP($B271,Kraftvärmeprod!$B$1:$AH$479,MATCH(P$2,Kraftvärmeprod!$B$1:$AG$1,0),FALSE)/1,0)-IFERROR(VLOOKUP($B271,'Slutlig allokering'!$B$2:$AC$462,MATCH(P$3,'Slutlig allokering'!$B$2:$AJ$2,0),FALSE)/1,0)</f>
        <v>0</v>
      </c>
      <c r="Q271">
        <f>IFERROR(VLOOKUP($B271,Kraftvärmeprod!$B$1:$AH$479,MATCH(Q$2,Kraftvärmeprod!$B$1:$AG$1,0),FALSE)/1,0)-IFERROR(VLOOKUP($B271,'Slutlig allokering'!$B$2:$AC$462,MATCH(Q$3,'Slutlig allokering'!$B$2:$AJ$2,0),FALSE)/1,0)</f>
        <v>0</v>
      </c>
      <c r="R271">
        <f>IFERROR(VLOOKUP($B271,Kraftvärmeprod!$B$1:$AH$479,MATCH(R$2,Kraftvärmeprod!$B$1:$AG$1,0),FALSE)/1,0)-IFERROR(VLOOKUP($B271,'Slutlig allokering'!$B$2:$AC$462,MATCH(R$3,'Slutlig allokering'!$B$2:$AJ$2,0),FALSE)/1,0)</f>
        <v>0</v>
      </c>
      <c r="S271">
        <f>IFERROR(VLOOKUP($B271,Kraftvärmeprod!$B$1:$AH$479,MATCH(S$2,Kraftvärmeprod!$B$1:$AG$1,0),FALSE)/1,0)-IFERROR(VLOOKUP($B271,'Slutlig allokering'!$B$2:$AC$462,MATCH(S$3,'Slutlig allokering'!$B$2:$AJ$2,0),FALSE)/1,0)</f>
        <v>0</v>
      </c>
      <c r="T271">
        <f>IFERROR(VLOOKUP($B271,Kraftvärmeprod!$B$1:$AH$479,MATCH(T$2,Kraftvärmeprod!$B$1:$AG$1,0),FALSE)/1,0)-IFERROR(VLOOKUP($B271,'Slutlig allokering'!$B$2:$AC$462,MATCH(T$3,'Slutlig allokering'!$B$2:$AJ$2,0),FALSE)/1,0)</f>
        <v>0</v>
      </c>
      <c r="U271">
        <f>IFERROR(VLOOKUP($B271,Kraftvärmeprod!$B$1:$AH$479,MATCH(U$2,Kraftvärmeprod!$B$1:$AG$1,0),FALSE)/1,0)-IFERROR(VLOOKUP($B271,'Slutlig allokering'!$B$2:$AC$462,MATCH(U$3,'Slutlig allokering'!$B$2:$AJ$2,0),FALSE)/1,0)</f>
        <v>0</v>
      </c>
      <c r="V271">
        <f>IFERROR(VLOOKUP($B271,Kraftvärmeprod!$B$1:$AH$479,MATCH(V$2,Kraftvärmeprod!$B$1:$AG$1,0),FALSE)/1,0)-IFERROR(VLOOKUP($B271,'Slutlig allokering'!$B$2:$AC$462,MATCH(V$3,'Slutlig allokering'!$B$2:$AJ$2,0),FALSE)/1,0)</f>
        <v>0</v>
      </c>
      <c r="W271">
        <f>IFERROR(VLOOKUP($B271,Kraftvärmeprod!$B$1:$AH$479,MATCH(W$2,Kraftvärmeprod!$B$1:$AG$1,0),FALSE)/1,0)-IFERROR(VLOOKUP($B271,'Slutlig allokering'!$B$2:$AC$462,MATCH(W$3,'Slutlig allokering'!$B$2:$AJ$2,0),FALSE)/1,0)</f>
        <v>0</v>
      </c>
      <c r="X271">
        <f>IFERROR(VLOOKUP($B271,Kraftvärmeprod!$B$1:$AH$479,MATCH(X$2,Kraftvärmeprod!$B$1:$AG$1,0),FALSE)/1,0)-IFERROR(VLOOKUP($B271,'Slutlig allokering'!$B$2:$AC$462,MATCH(X$3,'Slutlig allokering'!$B$2:$AJ$2,0),FALSE)/1,0)</f>
        <v>0</v>
      </c>
      <c r="Y271">
        <f>IFERROR(VLOOKUP($B271,Kraftvärmeprod!$B$1:$AH$479,MATCH(Y$2,Kraftvärmeprod!$B$1:$AG$1,0),FALSE)/1,0)-IFERROR(VLOOKUP($B271,'Slutlig allokering'!$B$2:$AC$462,MATCH(Y$3,'Slutlig allokering'!$B$2:$AJ$2,0),FALSE)/1,0)</f>
        <v>0</v>
      </c>
      <c r="Z271">
        <f>IFERROR(VLOOKUP($B271,Kraftvärmeprod!$B$1:$AH$479,MATCH(Z$2,Kraftvärmeprod!$B$1:$AG$1,0),FALSE)/1,0)-IFERROR(VLOOKUP($B271,'Slutlig allokering'!$B$2:$AC$462,MATCH(Z$3,'Slutlig allokering'!$B$2:$AJ$2,0),FALSE)/1,0)</f>
        <v>0</v>
      </c>
      <c r="AA271">
        <f>IFERROR(VLOOKUP($B271,Kraftvärmeprod!$B$1:$AH$479,MATCH(AA$2,Kraftvärmeprod!$B$1:$AG$1,0),FALSE)/1,0)-IFERROR(VLOOKUP($B271,'Slutlig allokering'!$B$2:$AC$462,MATCH(AA$3,'Slutlig allokering'!$B$2:$AJ$2,0),FALSE)/1,0)</f>
        <v>0</v>
      </c>
      <c r="AB271">
        <f>IFERROR(VLOOKUP($B271,Kraftvärmeprod!$B$1:$AH$479,MATCH(AB$2,Kraftvärmeprod!$B$1:$AG$1,0),FALSE)/1,0)-IFERROR(VLOOKUP($B271,'Slutlig allokering'!$B$2:$AC$462,MATCH(AB$3,'Slutlig allokering'!$B$2:$AJ$2,0),FALSE)/1,0)</f>
        <v>0</v>
      </c>
      <c r="AE271">
        <f t="shared" si="8"/>
        <v>0</v>
      </c>
      <c r="AG271">
        <f>IFERROR(VLOOKUP(B271,'Slutlig allokering'!$B$2:$AJ$462,MATCH("Summa justerad allokerad tillförd energi (utan hjälpel och rökgaskondensering):",'Slutlig allokering'!$B$2:$AK$2,0),FALSE)/1,"")</f>
        <v>0</v>
      </c>
      <c r="AI271" s="55" t="str">
        <f>IFERROR(1-VLOOKUP(B271,'Slutlig allokering'!$B$2:$AJ$462,MATCH("Andel av bränsle i kvv som allokerats till värme, exklusive rökgaskondensering och hjälpel",'Slutlig allokering'!$B$2:$AK$2,0),FALSE),"")</f>
        <v/>
      </c>
      <c r="AK271" s="55" t="str">
        <f t="shared" si="9"/>
        <v/>
      </c>
    </row>
    <row r="272" spans="1:37" x14ac:dyDescent="0.35">
      <c r="A272" s="28" t="s">
        <v>371</v>
      </c>
      <c r="B272" s="28" t="s">
        <v>372</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allokering'!$B$2:$AC$462,MATCH(E$3,'Slutlig allokering'!$B$2:$AJ$2,0),FALSE)/1,0)</f>
        <v>0</v>
      </c>
      <c r="F272">
        <f>IFERROR(VLOOKUP($B272,Kraftvärmeprod!$B$1:$AH$479,MATCH(F$2,Kraftvärmeprod!$B$1:$AG$1,0),FALSE)/1,0)-IFERROR(VLOOKUP($B272,'Slutlig allokering'!$B$2:$AC$462,MATCH(F$3,'Slutlig allokering'!$B$2:$AJ$2,0),FALSE)/1,0)</f>
        <v>0</v>
      </c>
      <c r="G272">
        <f>IFERROR(VLOOKUP($B272,Kraftvärmeprod!$B$1:$AH$479,MATCH(G$2,Kraftvärmeprod!$B$1:$AG$1,0),FALSE)/1,0)-IFERROR(VLOOKUP($B272,'Slutlig allokering'!$B$2:$AC$462,MATCH(G$3,'Slutlig allokering'!$B$2:$AJ$2,0),FALSE)/1,0)</f>
        <v>0</v>
      </c>
      <c r="H272">
        <f>IFERROR(VLOOKUP($B272,Kraftvärmeprod!$B$1:$AH$479,MATCH(H$2,Kraftvärmeprod!$B$1:$AG$1,0),FALSE)/1,0)-IFERROR(VLOOKUP($B272,'Slutlig allokering'!$B$2:$AC$462,MATCH(H$3,'Slutlig allokering'!$B$2:$AJ$2,0),FALSE)/1,0)</f>
        <v>0</v>
      </c>
      <c r="I272">
        <f>IFERROR(VLOOKUP($B272,Kraftvärmeprod!$B$1:$AH$479,MATCH(I$2,Kraftvärmeprod!$B$1:$AG$1,0),FALSE)/1,0)-IFERROR(VLOOKUP($B272,'Slutlig allokering'!$B$2:$AC$462,MATCH(I$3,'Slutlig allokering'!$B$2:$AJ$2,0),FALSE)/1,0)</f>
        <v>0</v>
      </c>
      <c r="J272">
        <f>IFERROR(VLOOKUP($B272,Kraftvärmeprod!$B$1:$AH$479,MATCH(J$2,Kraftvärmeprod!$B$1:$AG$1,0),FALSE)/1,0)-IFERROR(VLOOKUP($B272,'Slutlig allokering'!$B$2:$AC$462,MATCH(J$3,'Slutlig allokering'!$B$2:$AJ$2,0),FALSE)/1,0)</f>
        <v>0</v>
      </c>
      <c r="K272">
        <f>IFERROR(VLOOKUP($B272,Kraftvärmeprod!$B$1:$AH$479,MATCH(K$2,Kraftvärmeprod!$B$1:$AG$1,0),FALSE)/1,0)-IFERROR(VLOOKUP($B272,'Slutlig allokering'!$B$2:$AC$462,MATCH(K$3,'Slutlig allokering'!$B$2:$AJ$2,0),FALSE)/1,0)</f>
        <v>0</v>
      </c>
      <c r="L272">
        <f>IFERROR(VLOOKUP($B272,Kraftvärmeprod!$B$1:$AH$479,MATCH(L$2,Kraftvärmeprod!$B$1:$AG$1,0),FALSE)/1,0)-IFERROR(VLOOKUP($B272,'Slutlig allokering'!$B$2:$AC$462,MATCH(L$3,'Slutlig allokering'!$B$2:$AJ$2,0),FALSE)/1,0)</f>
        <v>0</v>
      </c>
      <c r="M272" s="143">
        <f>IFERROR(VLOOKUP($B272,Miljö!$B$1:$S$477,MATCH(M$2,Miljö!$B$1:$X$1,0),FALSE)/1,0)-IFERROR(VLOOKUP($B272,'Slutlig allokering'!$B$2:$AC$462,MATCH(M$3,'Slutlig allokering'!$B$2:$AJ$2,0),FALSE)/1,0)</f>
        <v>0</v>
      </c>
      <c r="N272">
        <f>IFERROR(VLOOKUP($B272,Kraftvärmeprod!$B$1:$AH$479,MATCH(N$2,Kraftvärmeprod!$B$1:$AG$1,0),FALSE)/1,0)-IFERROR(VLOOKUP($B272,'Slutlig allokering'!$B$2:$AC$462,MATCH(N$3,'Slutlig allokering'!$B$2:$AJ$2,0),FALSE)/1,0)</f>
        <v>0</v>
      </c>
      <c r="O272">
        <f>IFERROR(VLOOKUP($B272,Kraftvärmeprod!$B$1:$AH$479,MATCH(O$2,Kraftvärmeprod!$B$1:$AG$1,0),FALSE)/1,0)-IFERROR(VLOOKUP($B272,'Slutlig allokering'!$B$2:$AC$462,MATCH(O$3,'Slutlig allokering'!$B$2:$AJ$2,0),FALSE)/1,0)</f>
        <v>0</v>
      </c>
      <c r="P272">
        <f>IFERROR(VLOOKUP($B272,Kraftvärmeprod!$B$1:$AH$479,MATCH(P$2,Kraftvärmeprod!$B$1:$AG$1,0),FALSE)/1,0)-IFERROR(VLOOKUP($B272,'Slutlig allokering'!$B$2:$AC$462,MATCH(P$3,'Slutlig allokering'!$B$2:$AJ$2,0),FALSE)/1,0)</f>
        <v>0</v>
      </c>
      <c r="Q272">
        <f>IFERROR(VLOOKUP($B272,Kraftvärmeprod!$B$1:$AH$479,MATCH(Q$2,Kraftvärmeprod!$B$1:$AG$1,0),FALSE)/1,0)-IFERROR(VLOOKUP($B272,'Slutlig allokering'!$B$2:$AC$462,MATCH(Q$3,'Slutlig allokering'!$B$2:$AJ$2,0),FALSE)/1,0)</f>
        <v>0</v>
      </c>
      <c r="R272">
        <f>IFERROR(VLOOKUP($B272,Kraftvärmeprod!$B$1:$AH$479,MATCH(R$2,Kraftvärmeprod!$B$1:$AG$1,0),FALSE)/1,0)-IFERROR(VLOOKUP($B272,'Slutlig allokering'!$B$2:$AC$462,MATCH(R$3,'Slutlig allokering'!$B$2:$AJ$2,0),FALSE)/1,0)</f>
        <v>0</v>
      </c>
      <c r="S272">
        <f>IFERROR(VLOOKUP($B272,Kraftvärmeprod!$B$1:$AH$479,MATCH(S$2,Kraftvärmeprod!$B$1:$AG$1,0),FALSE)/1,0)-IFERROR(VLOOKUP($B272,'Slutlig allokering'!$B$2:$AC$462,MATCH(S$3,'Slutlig allokering'!$B$2:$AJ$2,0),FALSE)/1,0)</f>
        <v>0</v>
      </c>
      <c r="T272">
        <f>IFERROR(VLOOKUP($B272,Kraftvärmeprod!$B$1:$AH$479,MATCH(T$2,Kraftvärmeprod!$B$1:$AG$1,0),FALSE)/1,0)-IFERROR(VLOOKUP($B272,'Slutlig allokering'!$B$2:$AC$462,MATCH(T$3,'Slutlig allokering'!$B$2:$AJ$2,0),FALSE)/1,0)</f>
        <v>0</v>
      </c>
      <c r="U272">
        <f>IFERROR(VLOOKUP($B272,Kraftvärmeprod!$B$1:$AH$479,MATCH(U$2,Kraftvärmeprod!$B$1:$AG$1,0),FALSE)/1,0)-IFERROR(VLOOKUP($B272,'Slutlig allokering'!$B$2:$AC$462,MATCH(U$3,'Slutlig allokering'!$B$2:$AJ$2,0),FALSE)/1,0)</f>
        <v>0</v>
      </c>
      <c r="V272">
        <f>IFERROR(VLOOKUP($B272,Kraftvärmeprod!$B$1:$AH$479,MATCH(V$2,Kraftvärmeprod!$B$1:$AG$1,0),FALSE)/1,0)-IFERROR(VLOOKUP($B272,'Slutlig allokering'!$B$2:$AC$462,MATCH(V$3,'Slutlig allokering'!$B$2:$AJ$2,0),FALSE)/1,0)</f>
        <v>0</v>
      </c>
      <c r="W272">
        <f>IFERROR(VLOOKUP($B272,Kraftvärmeprod!$B$1:$AH$479,MATCH(W$2,Kraftvärmeprod!$B$1:$AG$1,0),FALSE)/1,0)-IFERROR(VLOOKUP($B272,'Slutlig allokering'!$B$2:$AC$462,MATCH(W$3,'Slutlig allokering'!$B$2:$AJ$2,0),FALSE)/1,0)</f>
        <v>0</v>
      </c>
      <c r="X272">
        <f>IFERROR(VLOOKUP($B272,Kraftvärmeprod!$B$1:$AH$479,MATCH(X$2,Kraftvärmeprod!$B$1:$AG$1,0),FALSE)/1,0)-IFERROR(VLOOKUP($B272,'Slutlig allokering'!$B$2:$AC$462,MATCH(X$3,'Slutlig allokering'!$B$2:$AJ$2,0),FALSE)/1,0)</f>
        <v>0</v>
      </c>
      <c r="Y272">
        <f>IFERROR(VLOOKUP($B272,Kraftvärmeprod!$B$1:$AH$479,MATCH(Y$2,Kraftvärmeprod!$B$1:$AG$1,0),FALSE)/1,0)-IFERROR(VLOOKUP($B272,'Slutlig allokering'!$B$2:$AC$462,MATCH(Y$3,'Slutlig allokering'!$B$2:$AJ$2,0),FALSE)/1,0)</f>
        <v>0</v>
      </c>
      <c r="Z272">
        <f>IFERROR(VLOOKUP($B272,Kraftvärmeprod!$B$1:$AH$479,MATCH(Z$2,Kraftvärmeprod!$B$1:$AG$1,0),FALSE)/1,0)-IFERROR(VLOOKUP($B272,'Slutlig allokering'!$B$2:$AC$462,MATCH(Z$3,'Slutlig allokering'!$B$2:$AJ$2,0),FALSE)/1,0)</f>
        <v>0</v>
      </c>
      <c r="AA272">
        <f>IFERROR(VLOOKUP($B272,Kraftvärmeprod!$B$1:$AH$479,MATCH(AA$2,Kraftvärmeprod!$B$1:$AG$1,0),FALSE)/1,0)-IFERROR(VLOOKUP($B272,'Slutlig allokering'!$B$2:$AC$462,MATCH(AA$3,'Slutlig allokering'!$B$2:$AJ$2,0),FALSE)/1,0)</f>
        <v>0</v>
      </c>
      <c r="AB272">
        <f>IFERROR(VLOOKUP($B272,Kraftvärmeprod!$B$1:$AH$479,MATCH(AB$2,Kraftvärmeprod!$B$1:$AG$1,0),FALSE)/1,0)-IFERROR(VLOOKUP($B272,'Slutlig allokering'!$B$2:$AC$462,MATCH(AB$3,'Slutlig allokering'!$B$2:$AJ$2,0),FALSE)/1,0)</f>
        <v>0</v>
      </c>
      <c r="AE272">
        <f t="shared" si="8"/>
        <v>0</v>
      </c>
      <c r="AG272">
        <f>IFERROR(VLOOKUP(B272,'Slutlig allokering'!$B$2:$AJ$462,MATCH("Summa justerad allokerad tillförd energi (utan hjälpel och rökgaskondensering):",'Slutlig allokering'!$B$2:$AK$2,0),FALSE)/1,"")</f>
        <v>0</v>
      </c>
      <c r="AI272" s="55" t="str">
        <f>IFERROR(1-VLOOKUP(B272,'Slutlig allokering'!$B$2:$AJ$462,MATCH("Andel av bränsle i kvv som allokerats till värme, exklusive rökgaskondensering och hjälpel",'Slutlig allokering'!$B$2:$AK$2,0),FALSE),"")</f>
        <v/>
      </c>
      <c r="AK272" s="55" t="str">
        <f t="shared" si="9"/>
        <v/>
      </c>
    </row>
    <row r="273" spans="1:37" x14ac:dyDescent="0.35">
      <c r="A273" s="28" t="s">
        <v>371</v>
      </c>
      <c r="B273" s="28" t="s">
        <v>373</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allokering'!$B$2:$AC$462,MATCH(E$3,'Slutlig allokering'!$B$2:$AJ$2,0),FALSE)/1,0)</f>
        <v>0</v>
      </c>
      <c r="F273">
        <f>IFERROR(VLOOKUP($B273,Kraftvärmeprod!$B$1:$AH$479,MATCH(F$2,Kraftvärmeprod!$B$1:$AG$1,0),FALSE)/1,0)-IFERROR(VLOOKUP($B273,'Slutlig allokering'!$B$2:$AC$462,MATCH(F$3,'Slutlig allokering'!$B$2:$AJ$2,0),FALSE)/1,0)</f>
        <v>0</v>
      </c>
      <c r="G273">
        <f>IFERROR(VLOOKUP($B273,Kraftvärmeprod!$B$1:$AH$479,MATCH(G$2,Kraftvärmeprod!$B$1:$AG$1,0),FALSE)/1,0)-IFERROR(VLOOKUP($B273,'Slutlig allokering'!$B$2:$AC$462,MATCH(G$3,'Slutlig allokering'!$B$2:$AJ$2,0),FALSE)/1,0)</f>
        <v>0</v>
      </c>
      <c r="H273">
        <f>IFERROR(VLOOKUP($B273,Kraftvärmeprod!$B$1:$AH$479,MATCH(H$2,Kraftvärmeprod!$B$1:$AG$1,0),FALSE)/1,0)-IFERROR(VLOOKUP($B273,'Slutlig allokering'!$B$2:$AC$462,MATCH(H$3,'Slutlig allokering'!$B$2:$AJ$2,0),FALSE)/1,0)</f>
        <v>0</v>
      </c>
      <c r="I273">
        <f>IFERROR(VLOOKUP($B273,Kraftvärmeprod!$B$1:$AH$479,MATCH(I$2,Kraftvärmeprod!$B$1:$AG$1,0),FALSE)/1,0)-IFERROR(VLOOKUP($B273,'Slutlig allokering'!$B$2:$AC$462,MATCH(I$3,'Slutlig allokering'!$B$2:$AJ$2,0),FALSE)/1,0)</f>
        <v>0</v>
      </c>
      <c r="J273">
        <f>IFERROR(VLOOKUP($B273,Kraftvärmeprod!$B$1:$AH$479,MATCH(J$2,Kraftvärmeprod!$B$1:$AG$1,0),FALSE)/1,0)-IFERROR(VLOOKUP($B273,'Slutlig allokering'!$B$2:$AC$462,MATCH(J$3,'Slutlig allokering'!$B$2:$AJ$2,0),FALSE)/1,0)</f>
        <v>0</v>
      </c>
      <c r="K273">
        <f>IFERROR(VLOOKUP($B273,Kraftvärmeprod!$B$1:$AH$479,MATCH(K$2,Kraftvärmeprod!$B$1:$AG$1,0),FALSE)/1,0)-IFERROR(VLOOKUP($B273,'Slutlig allokering'!$B$2:$AC$462,MATCH(K$3,'Slutlig allokering'!$B$2:$AJ$2,0),FALSE)/1,0)</f>
        <v>0</v>
      </c>
      <c r="L273">
        <f>IFERROR(VLOOKUP($B273,Kraftvärmeprod!$B$1:$AH$479,MATCH(L$2,Kraftvärmeprod!$B$1:$AG$1,0),FALSE)/1,0)-IFERROR(VLOOKUP($B273,'Slutlig allokering'!$B$2:$AC$462,MATCH(L$3,'Slutlig allokering'!$B$2:$AJ$2,0),FALSE)/1,0)</f>
        <v>0</v>
      </c>
      <c r="M273" s="143">
        <f>IFERROR(VLOOKUP($B273,Miljö!$B$1:$S$477,MATCH(M$2,Miljö!$B$1:$X$1,0),FALSE)/1,0)-IFERROR(VLOOKUP($B273,'Slutlig allokering'!$B$2:$AC$462,MATCH(M$3,'Slutlig allokering'!$B$2:$AJ$2,0),FALSE)/1,0)</f>
        <v>0</v>
      </c>
      <c r="N273">
        <f>IFERROR(VLOOKUP($B273,Kraftvärmeprod!$B$1:$AH$479,MATCH(N$2,Kraftvärmeprod!$B$1:$AG$1,0),FALSE)/1,0)-IFERROR(VLOOKUP($B273,'Slutlig allokering'!$B$2:$AC$462,MATCH(N$3,'Slutlig allokering'!$B$2:$AJ$2,0),FALSE)/1,0)</f>
        <v>0</v>
      </c>
      <c r="O273">
        <f>IFERROR(VLOOKUP($B273,Kraftvärmeprod!$B$1:$AH$479,MATCH(O$2,Kraftvärmeprod!$B$1:$AG$1,0),FALSE)/1,0)-IFERROR(VLOOKUP($B273,'Slutlig allokering'!$B$2:$AC$462,MATCH(O$3,'Slutlig allokering'!$B$2:$AJ$2,0),FALSE)/1,0)</f>
        <v>0</v>
      </c>
      <c r="P273">
        <f>IFERROR(VLOOKUP($B273,Kraftvärmeprod!$B$1:$AH$479,MATCH(P$2,Kraftvärmeprod!$B$1:$AG$1,0),FALSE)/1,0)-IFERROR(VLOOKUP($B273,'Slutlig allokering'!$B$2:$AC$462,MATCH(P$3,'Slutlig allokering'!$B$2:$AJ$2,0),FALSE)/1,0)</f>
        <v>0</v>
      </c>
      <c r="Q273">
        <f>IFERROR(VLOOKUP($B273,Kraftvärmeprod!$B$1:$AH$479,MATCH(Q$2,Kraftvärmeprod!$B$1:$AG$1,0),FALSE)/1,0)-IFERROR(VLOOKUP($B273,'Slutlig allokering'!$B$2:$AC$462,MATCH(Q$3,'Slutlig allokering'!$B$2:$AJ$2,0),FALSE)/1,0)</f>
        <v>0</v>
      </c>
      <c r="R273">
        <f>IFERROR(VLOOKUP($B273,Kraftvärmeprod!$B$1:$AH$479,MATCH(R$2,Kraftvärmeprod!$B$1:$AG$1,0),FALSE)/1,0)-IFERROR(VLOOKUP($B273,'Slutlig allokering'!$B$2:$AC$462,MATCH(R$3,'Slutlig allokering'!$B$2:$AJ$2,0),FALSE)/1,0)</f>
        <v>0</v>
      </c>
      <c r="S273">
        <f>IFERROR(VLOOKUP($B273,Kraftvärmeprod!$B$1:$AH$479,MATCH(S$2,Kraftvärmeprod!$B$1:$AG$1,0),FALSE)/1,0)-IFERROR(VLOOKUP($B273,'Slutlig allokering'!$B$2:$AC$462,MATCH(S$3,'Slutlig allokering'!$B$2:$AJ$2,0),FALSE)/1,0)</f>
        <v>0</v>
      </c>
      <c r="T273">
        <f>IFERROR(VLOOKUP($B273,Kraftvärmeprod!$B$1:$AH$479,MATCH(T$2,Kraftvärmeprod!$B$1:$AG$1,0),FALSE)/1,0)-IFERROR(VLOOKUP($B273,'Slutlig allokering'!$B$2:$AC$462,MATCH(T$3,'Slutlig allokering'!$B$2:$AJ$2,0),FALSE)/1,0)</f>
        <v>0</v>
      </c>
      <c r="U273">
        <f>IFERROR(VLOOKUP($B273,Kraftvärmeprod!$B$1:$AH$479,MATCH(U$2,Kraftvärmeprod!$B$1:$AG$1,0),FALSE)/1,0)-IFERROR(VLOOKUP($B273,'Slutlig allokering'!$B$2:$AC$462,MATCH(U$3,'Slutlig allokering'!$B$2:$AJ$2,0),FALSE)/1,0)</f>
        <v>0</v>
      </c>
      <c r="V273">
        <f>IFERROR(VLOOKUP($B273,Kraftvärmeprod!$B$1:$AH$479,MATCH(V$2,Kraftvärmeprod!$B$1:$AG$1,0),FALSE)/1,0)-IFERROR(VLOOKUP($B273,'Slutlig allokering'!$B$2:$AC$462,MATCH(V$3,'Slutlig allokering'!$B$2:$AJ$2,0),FALSE)/1,0)</f>
        <v>0</v>
      </c>
      <c r="W273">
        <f>IFERROR(VLOOKUP($B273,Kraftvärmeprod!$B$1:$AH$479,MATCH(W$2,Kraftvärmeprod!$B$1:$AG$1,0),FALSE)/1,0)-IFERROR(VLOOKUP($B273,'Slutlig allokering'!$B$2:$AC$462,MATCH(W$3,'Slutlig allokering'!$B$2:$AJ$2,0),FALSE)/1,0)</f>
        <v>0</v>
      </c>
      <c r="X273">
        <f>IFERROR(VLOOKUP($B273,Kraftvärmeprod!$B$1:$AH$479,MATCH(X$2,Kraftvärmeprod!$B$1:$AG$1,0),FALSE)/1,0)-IFERROR(VLOOKUP($B273,'Slutlig allokering'!$B$2:$AC$462,MATCH(X$3,'Slutlig allokering'!$B$2:$AJ$2,0),FALSE)/1,0)</f>
        <v>0</v>
      </c>
      <c r="Y273">
        <f>IFERROR(VLOOKUP($B273,Kraftvärmeprod!$B$1:$AH$479,MATCH(Y$2,Kraftvärmeprod!$B$1:$AG$1,0),FALSE)/1,0)-IFERROR(VLOOKUP($B273,'Slutlig allokering'!$B$2:$AC$462,MATCH(Y$3,'Slutlig allokering'!$B$2:$AJ$2,0),FALSE)/1,0)</f>
        <v>0</v>
      </c>
      <c r="Z273">
        <f>IFERROR(VLOOKUP($B273,Kraftvärmeprod!$B$1:$AH$479,MATCH(Z$2,Kraftvärmeprod!$B$1:$AG$1,0),FALSE)/1,0)-IFERROR(VLOOKUP($B273,'Slutlig allokering'!$B$2:$AC$462,MATCH(Z$3,'Slutlig allokering'!$B$2:$AJ$2,0),FALSE)/1,0)</f>
        <v>0</v>
      </c>
      <c r="AA273">
        <f>IFERROR(VLOOKUP($B273,Kraftvärmeprod!$B$1:$AH$479,MATCH(AA$2,Kraftvärmeprod!$B$1:$AG$1,0),FALSE)/1,0)-IFERROR(VLOOKUP($B273,'Slutlig allokering'!$B$2:$AC$462,MATCH(AA$3,'Slutlig allokering'!$B$2:$AJ$2,0),FALSE)/1,0)</f>
        <v>0</v>
      </c>
      <c r="AB273">
        <f>IFERROR(VLOOKUP($B273,Kraftvärmeprod!$B$1:$AH$479,MATCH(AB$2,Kraftvärmeprod!$B$1:$AG$1,0),FALSE)/1,0)-IFERROR(VLOOKUP($B273,'Slutlig allokering'!$B$2:$AC$462,MATCH(AB$3,'Slutlig allokering'!$B$2:$AJ$2,0),FALSE)/1,0)</f>
        <v>0</v>
      </c>
      <c r="AE273">
        <f t="shared" si="8"/>
        <v>0</v>
      </c>
      <c r="AG273">
        <f>IFERROR(VLOOKUP(B273,'Slutlig allokering'!$B$2:$AJ$462,MATCH("Summa justerad allokerad tillförd energi (utan hjälpel och rökgaskondensering):",'Slutlig allokering'!$B$2:$AK$2,0),FALSE)/1,"")</f>
        <v>0</v>
      </c>
      <c r="AI273" s="55" t="str">
        <f>IFERROR(1-VLOOKUP(B273,'Slutlig allokering'!$B$2:$AJ$462,MATCH("Andel av bränsle i kvv som allokerats till värme, exklusive rökgaskondensering och hjälpel",'Slutlig allokering'!$B$2:$AK$2,0),FALSE),"")</f>
        <v/>
      </c>
      <c r="AK273" s="55" t="str">
        <f t="shared" si="9"/>
        <v/>
      </c>
    </row>
    <row r="274" spans="1:37" x14ac:dyDescent="0.35">
      <c r="A274" s="28" t="s">
        <v>371</v>
      </c>
      <c r="B274" s="28" t="s">
        <v>374</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allokering'!$B$2:$AC$462,MATCH(E$3,'Slutlig allokering'!$B$2:$AJ$2,0),FALSE)/1,0)</f>
        <v>0</v>
      </c>
      <c r="F274">
        <f>IFERROR(VLOOKUP($B274,Kraftvärmeprod!$B$1:$AH$479,MATCH(F$2,Kraftvärmeprod!$B$1:$AG$1,0),FALSE)/1,0)-IFERROR(VLOOKUP($B274,'Slutlig allokering'!$B$2:$AC$462,MATCH(F$3,'Slutlig allokering'!$B$2:$AJ$2,0),FALSE)/1,0)</f>
        <v>0</v>
      </c>
      <c r="G274">
        <f>IFERROR(VLOOKUP($B274,Kraftvärmeprod!$B$1:$AH$479,MATCH(G$2,Kraftvärmeprod!$B$1:$AG$1,0),FALSE)/1,0)-IFERROR(VLOOKUP($B274,'Slutlig allokering'!$B$2:$AC$462,MATCH(G$3,'Slutlig allokering'!$B$2:$AJ$2,0),FALSE)/1,0)</f>
        <v>0</v>
      </c>
      <c r="H274">
        <f>IFERROR(VLOOKUP($B274,Kraftvärmeprod!$B$1:$AH$479,MATCH(H$2,Kraftvärmeprod!$B$1:$AG$1,0),FALSE)/1,0)-IFERROR(VLOOKUP($B274,'Slutlig allokering'!$B$2:$AC$462,MATCH(H$3,'Slutlig allokering'!$B$2:$AJ$2,0),FALSE)/1,0)</f>
        <v>0</v>
      </c>
      <c r="I274">
        <f>IFERROR(VLOOKUP($B274,Kraftvärmeprod!$B$1:$AH$479,MATCH(I$2,Kraftvärmeprod!$B$1:$AG$1,0),FALSE)/1,0)-IFERROR(VLOOKUP($B274,'Slutlig allokering'!$B$2:$AC$462,MATCH(I$3,'Slutlig allokering'!$B$2:$AJ$2,0),FALSE)/1,0)</f>
        <v>0</v>
      </c>
      <c r="J274">
        <f>IFERROR(VLOOKUP($B274,Kraftvärmeprod!$B$1:$AH$479,MATCH(J$2,Kraftvärmeprod!$B$1:$AG$1,0),FALSE)/1,0)-IFERROR(VLOOKUP($B274,'Slutlig allokering'!$B$2:$AC$462,MATCH(J$3,'Slutlig allokering'!$B$2:$AJ$2,0),FALSE)/1,0)</f>
        <v>0</v>
      </c>
      <c r="K274">
        <f>IFERROR(VLOOKUP($B274,Kraftvärmeprod!$B$1:$AH$479,MATCH(K$2,Kraftvärmeprod!$B$1:$AG$1,0),FALSE)/1,0)-IFERROR(VLOOKUP($B274,'Slutlig allokering'!$B$2:$AC$462,MATCH(K$3,'Slutlig allokering'!$B$2:$AJ$2,0),FALSE)/1,0)</f>
        <v>0</v>
      </c>
      <c r="L274">
        <f>IFERROR(VLOOKUP($B274,Kraftvärmeprod!$B$1:$AH$479,MATCH(L$2,Kraftvärmeprod!$B$1:$AG$1,0),FALSE)/1,0)-IFERROR(VLOOKUP($B274,'Slutlig allokering'!$B$2:$AC$462,MATCH(L$3,'Slutlig allokering'!$B$2:$AJ$2,0),FALSE)/1,0)</f>
        <v>0</v>
      </c>
      <c r="M274" s="143">
        <f>IFERROR(VLOOKUP($B274,Miljö!$B$1:$S$477,MATCH(M$2,Miljö!$B$1:$X$1,0),FALSE)/1,0)-IFERROR(VLOOKUP($B274,'Slutlig allokering'!$B$2:$AC$462,MATCH(M$3,'Slutlig allokering'!$B$2:$AJ$2,0),FALSE)/1,0)</f>
        <v>0</v>
      </c>
      <c r="N274">
        <f>IFERROR(VLOOKUP($B274,Kraftvärmeprod!$B$1:$AH$479,MATCH(N$2,Kraftvärmeprod!$B$1:$AG$1,0),FALSE)/1,0)-IFERROR(VLOOKUP($B274,'Slutlig allokering'!$B$2:$AC$462,MATCH(N$3,'Slutlig allokering'!$B$2:$AJ$2,0),FALSE)/1,0)</f>
        <v>0</v>
      </c>
      <c r="O274">
        <f>IFERROR(VLOOKUP($B274,Kraftvärmeprod!$B$1:$AH$479,MATCH(O$2,Kraftvärmeprod!$B$1:$AG$1,0),FALSE)/1,0)-IFERROR(VLOOKUP($B274,'Slutlig allokering'!$B$2:$AC$462,MATCH(O$3,'Slutlig allokering'!$B$2:$AJ$2,0),FALSE)/1,0)</f>
        <v>0</v>
      </c>
      <c r="P274">
        <f>IFERROR(VLOOKUP($B274,Kraftvärmeprod!$B$1:$AH$479,MATCH(P$2,Kraftvärmeprod!$B$1:$AG$1,0),FALSE)/1,0)-IFERROR(VLOOKUP($B274,'Slutlig allokering'!$B$2:$AC$462,MATCH(P$3,'Slutlig allokering'!$B$2:$AJ$2,0),FALSE)/1,0)</f>
        <v>0</v>
      </c>
      <c r="Q274">
        <f>IFERROR(VLOOKUP($B274,Kraftvärmeprod!$B$1:$AH$479,MATCH(Q$2,Kraftvärmeprod!$B$1:$AG$1,0),FALSE)/1,0)-IFERROR(VLOOKUP($B274,'Slutlig allokering'!$B$2:$AC$462,MATCH(Q$3,'Slutlig allokering'!$B$2:$AJ$2,0),FALSE)/1,0)</f>
        <v>0</v>
      </c>
      <c r="R274">
        <f>IFERROR(VLOOKUP($B274,Kraftvärmeprod!$B$1:$AH$479,MATCH(R$2,Kraftvärmeprod!$B$1:$AG$1,0),FALSE)/1,0)-IFERROR(VLOOKUP($B274,'Slutlig allokering'!$B$2:$AC$462,MATCH(R$3,'Slutlig allokering'!$B$2:$AJ$2,0),FALSE)/1,0)</f>
        <v>0</v>
      </c>
      <c r="S274">
        <f>IFERROR(VLOOKUP($B274,Kraftvärmeprod!$B$1:$AH$479,MATCH(S$2,Kraftvärmeprod!$B$1:$AG$1,0),FALSE)/1,0)-IFERROR(VLOOKUP($B274,'Slutlig allokering'!$B$2:$AC$462,MATCH(S$3,'Slutlig allokering'!$B$2:$AJ$2,0),FALSE)/1,0)</f>
        <v>0</v>
      </c>
      <c r="T274">
        <f>IFERROR(VLOOKUP($B274,Kraftvärmeprod!$B$1:$AH$479,MATCH(T$2,Kraftvärmeprod!$B$1:$AG$1,0),FALSE)/1,0)-IFERROR(VLOOKUP($B274,'Slutlig allokering'!$B$2:$AC$462,MATCH(T$3,'Slutlig allokering'!$B$2:$AJ$2,0),FALSE)/1,0)</f>
        <v>0</v>
      </c>
      <c r="U274">
        <f>IFERROR(VLOOKUP($B274,Kraftvärmeprod!$B$1:$AH$479,MATCH(U$2,Kraftvärmeprod!$B$1:$AG$1,0),FALSE)/1,0)-IFERROR(VLOOKUP($B274,'Slutlig allokering'!$B$2:$AC$462,MATCH(U$3,'Slutlig allokering'!$B$2:$AJ$2,0),FALSE)/1,0)</f>
        <v>0</v>
      </c>
      <c r="V274">
        <f>IFERROR(VLOOKUP($B274,Kraftvärmeprod!$B$1:$AH$479,MATCH(V$2,Kraftvärmeprod!$B$1:$AG$1,0),FALSE)/1,0)-IFERROR(VLOOKUP($B274,'Slutlig allokering'!$B$2:$AC$462,MATCH(V$3,'Slutlig allokering'!$B$2:$AJ$2,0),FALSE)/1,0)</f>
        <v>0</v>
      </c>
      <c r="W274">
        <f>IFERROR(VLOOKUP($B274,Kraftvärmeprod!$B$1:$AH$479,MATCH(W$2,Kraftvärmeprod!$B$1:$AG$1,0),FALSE)/1,0)-IFERROR(VLOOKUP($B274,'Slutlig allokering'!$B$2:$AC$462,MATCH(W$3,'Slutlig allokering'!$B$2:$AJ$2,0),FALSE)/1,0)</f>
        <v>0</v>
      </c>
      <c r="X274">
        <f>IFERROR(VLOOKUP($B274,Kraftvärmeprod!$B$1:$AH$479,MATCH(X$2,Kraftvärmeprod!$B$1:$AG$1,0),FALSE)/1,0)-IFERROR(VLOOKUP($B274,'Slutlig allokering'!$B$2:$AC$462,MATCH(X$3,'Slutlig allokering'!$B$2:$AJ$2,0),FALSE)/1,0)</f>
        <v>0</v>
      </c>
      <c r="Y274">
        <f>IFERROR(VLOOKUP($B274,Kraftvärmeprod!$B$1:$AH$479,MATCH(Y$2,Kraftvärmeprod!$B$1:$AG$1,0),FALSE)/1,0)-IFERROR(VLOOKUP($B274,'Slutlig allokering'!$B$2:$AC$462,MATCH(Y$3,'Slutlig allokering'!$B$2:$AJ$2,0),FALSE)/1,0)</f>
        <v>0</v>
      </c>
      <c r="Z274">
        <f>IFERROR(VLOOKUP($B274,Kraftvärmeprod!$B$1:$AH$479,MATCH(Z$2,Kraftvärmeprod!$B$1:$AG$1,0),FALSE)/1,0)-IFERROR(VLOOKUP($B274,'Slutlig allokering'!$B$2:$AC$462,MATCH(Z$3,'Slutlig allokering'!$B$2:$AJ$2,0),FALSE)/1,0)</f>
        <v>0</v>
      </c>
      <c r="AA274">
        <f>IFERROR(VLOOKUP($B274,Kraftvärmeprod!$B$1:$AH$479,MATCH(AA$2,Kraftvärmeprod!$B$1:$AG$1,0),FALSE)/1,0)-IFERROR(VLOOKUP($B274,'Slutlig allokering'!$B$2:$AC$462,MATCH(AA$3,'Slutlig allokering'!$B$2:$AJ$2,0),FALSE)/1,0)</f>
        <v>0</v>
      </c>
      <c r="AB274">
        <f>IFERROR(VLOOKUP($B274,Kraftvärmeprod!$B$1:$AH$479,MATCH(AB$2,Kraftvärmeprod!$B$1:$AG$1,0),FALSE)/1,0)-IFERROR(VLOOKUP($B274,'Slutlig allokering'!$B$2:$AC$462,MATCH(AB$3,'Slutlig allokering'!$B$2:$AJ$2,0),FALSE)/1,0)</f>
        <v>0</v>
      </c>
      <c r="AE274">
        <f t="shared" si="8"/>
        <v>0</v>
      </c>
      <c r="AG274">
        <f>IFERROR(VLOOKUP(B274,'Slutlig allokering'!$B$2:$AJ$462,MATCH("Summa justerad allokerad tillförd energi (utan hjälpel och rökgaskondensering):",'Slutlig allokering'!$B$2:$AK$2,0),FALSE)/1,"")</f>
        <v>0</v>
      </c>
      <c r="AI274" s="55" t="str">
        <f>IFERROR(1-VLOOKUP(B274,'Slutlig allokering'!$B$2:$AJ$462,MATCH("Andel av bränsle i kvv som allokerats till värme, exklusive rökgaskondensering och hjälpel",'Slutlig allokering'!$B$2:$AK$2,0),FALSE),"")</f>
        <v/>
      </c>
      <c r="AK274" s="55" t="str">
        <f t="shared" si="9"/>
        <v/>
      </c>
    </row>
    <row r="275" spans="1:37" x14ac:dyDescent="0.35">
      <c r="A275" s="28" t="s">
        <v>371</v>
      </c>
      <c r="B275" s="28" t="s">
        <v>375</v>
      </c>
      <c r="C275" t="str">
        <f>IFERROR(VLOOKUP($B275,Kraftvärmeprod!$B$1:$AH$479,MATCH(C$3,Kraftvärmeprod!$B$1:$AG$1,0),FALSE)/1,"")</f>
        <v/>
      </c>
      <c r="D275" t="str">
        <f>IFERROR(VLOOKUP($B275,Kraftvärmeprod!$B$1:$AH$479,MATCH(D$3,Kraftvärmeprod!$B$1:$AG$1,0),FALSE)/1,"")</f>
        <v/>
      </c>
      <c r="E275">
        <f>IFERROR(VLOOKUP($B275,Kraftvärmeprod!$B$1:$AH$479,MATCH(E$2,Kraftvärmeprod!$B$1:$AG$1,0),FALSE)/1,0)-IFERROR(VLOOKUP($B275,'Slutlig allokering'!$B$2:$AC$462,MATCH(E$3,'Slutlig allokering'!$B$2:$AJ$2,0),FALSE)/1,0)</f>
        <v>0</v>
      </c>
      <c r="F275">
        <f>IFERROR(VLOOKUP($B275,Kraftvärmeprod!$B$1:$AH$479,MATCH(F$2,Kraftvärmeprod!$B$1:$AG$1,0),FALSE)/1,0)-IFERROR(VLOOKUP($B275,'Slutlig allokering'!$B$2:$AC$462,MATCH(F$3,'Slutlig allokering'!$B$2:$AJ$2,0),FALSE)/1,0)</f>
        <v>0</v>
      </c>
      <c r="G275">
        <f>IFERROR(VLOOKUP($B275,Kraftvärmeprod!$B$1:$AH$479,MATCH(G$2,Kraftvärmeprod!$B$1:$AG$1,0),FALSE)/1,0)-IFERROR(VLOOKUP($B275,'Slutlig allokering'!$B$2:$AC$462,MATCH(G$3,'Slutlig allokering'!$B$2:$AJ$2,0),FALSE)/1,0)</f>
        <v>0</v>
      </c>
      <c r="H275">
        <f>IFERROR(VLOOKUP($B275,Kraftvärmeprod!$B$1:$AH$479,MATCH(H$2,Kraftvärmeprod!$B$1:$AG$1,0),FALSE)/1,0)-IFERROR(VLOOKUP($B275,'Slutlig allokering'!$B$2:$AC$462,MATCH(H$3,'Slutlig allokering'!$B$2:$AJ$2,0),FALSE)/1,0)</f>
        <v>0</v>
      </c>
      <c r="I275">
        <f>IFERROR(VLOOKUP($B275,Kraftvärmeprod!$B$1:$AH$479,MATCH(I$2,Kraftvärmeprod!$B$1:$AG$1,0),FALSE)/1,0)-IFERROR(VLOOKUP($B275,'Slutlig allokering'!$B$2:$AC$462,MATCH(I$3,'Slutlig allokering'!$B$2:$AJ$2,0),FALSE)/1,0)</f>
        <v>0</v>
      </c>
      <c r="J275">
        <f>IFERROR(VLOOKUP($B275,Kraftvärmeprod!$B$1:$AH$479,MATCH(J$2,Kraftvärmeprod!$B$1:$AG$1,0),FALSE)/1,0)-IFERROR(VLOOKUP($B275,'Slutlig allokering'!$B$2:$AC$462,MATCH(J$3,'Slutlig allokering'!$B$2:$AJ$2,0),FALSE)/1,0)</f>
        <v>0</v>
      </c>
      <c r="K275">
        <f>IFERROR(VLOOKUP($B275,Kraftvärmeprod!$B$1:$AH$479,MATCH(K$2,Kraftvärmeprod!$B$1:$AG$1,0),FALSE)/1,0)-IFERROR(VLOOKUP($B275,'Slutlig allokering'!$B$2:$AC$462,MATCH(K$3,'Slutlig allokering'!$B$2:$AJ$2,0),FALSE)/1,0)</f>
        <v>0</v>
      </c>
      <c r="L275">
        <f>IFERROR(VLOOKUP($B275,Kraftvärmeprod!$B$1:$AH$479,MATCH(L$2,Kraftvärmeprod!$B$1:$AG$1,0),FALSE)/1,0)-IFERROR(VLOOKUP($B275,'Slutlig allokering'!$B$2:$AC$462,MATCH(L$3,'Slutlig allokering'!$B$2:$AJ$2,0),FALSE)/1,0)</f>
        <v>0</v>
      </c>
      <c r="M275" s="143">
        <f>IFERROR(VLOOKUP($B275,Miljö!$B$1:$S$477,MATCH(M$2,Miljö!$B$1:$X$1,0),FALSE)/1,0)-IFERROR(VLOOKUP($B275,'Slutlig allokering'!$B$2:$AC$462,MATCH(M$3,'Slutlig allokering'!$B$2:$AJ$2,0),FALSE)/1,0)</f>
        <v>0</v>
      </c>
      <c r="N275">
        <f>IFERROR(VLOOKUP($B275,Kraftvärmeprod!$B$1:$AH$479,MATCH(N$2,Kraftvärmeprod!$B$1:$AG$1,0),FALSE)/1,0)-IFERROR(VLOOKUP($B275,'Slutlig allokering'!$B$2:$AC$462,MATCH(N$3,'Slutlig allokering'!$B$2:$AJ$2,0),FALSE)/1,0)</f>
        <v>0</v>
      </c>
      <c r="O275">
        <f>IFERROR(VLOOKUP($B275,Kraftvärmeprod!$B$1:$AH$479,MATCH(O$2,Kraftvärmeprod!$B$1:$AG$1,0),FALSE)/1,0)-IFERROR(VLOOKUP($B275,'Slutlig allokering'!$B$2:$AC$462,MATCH(O$3,'Slutlig allokering'!$B$2:$AJ$2,0),FALSE)/1,0)</f>
        <v>0</v>
      </c>
      <c r="P275">
        <f>IFERROR(VLOOKUP($B275,Kraftvärmeprod!$B$1:$AH$479,MATCH(P$2,Kraftvärmeprod!$B$1:$AG$1,0),FALSE)/1,0)-IFERROR(VLOOKUP($B275,'Slutlig allokering'!$B$2:$AC$462,MATCH(P$3,'Slutlig allokering'!$B$2:$AJ$2,0),FALSE)/1,0)</f>
        <v>0</v>
      </c>
      <c r="Q275">
        <f>IFERROR(VLOOKUP($B275,Kraftvärmeprod!$B$1:$AH$479,MATCH(Q$2,Kraftvärmeprod!$B$1:$AG$1,0),FALSE)/1,0)-IFERROR(VLOOKUP($B275,'Slutlig allokering'!$B$2:$AC$462,MATCH(Q$3,'Slutlig allokering'!$B$2:$AJ$2,0),FALSE)/1,0)</f>
        <v>0</v>
      </c>
      <c r="R275">
        <f>IFERROR(VLOOKUP($B275,Kraftvärmeprod!$B$1:$AH$479,MATCH(R$2,Kraftvärmeprod!$B$1:$AG$1,0),FALSE)/1,0)-IFERROR(VLOOKUP($B275,'Slutlig allokering'!$B$2:$AC$462,MATCH(R$3,'Slutlig allokering'!$B$2:$AJ$2,0),FALSE)/1,0)</f>
        <v>0</v>
      </c>
      <c r="S275">
        <f>IFERROR(VLOOKUP($B275,Kraftvärmeprod!$B$1:$AH$479,MATCH(S$2,Kraftvärmeprod!$B$1:$AG$1,0),FALSE)/1,0)-IFERROR(VLOOKUP($B275,'Slutlig allokering'!$B$2:$AC$462,MATCH(S$3,'Slutlig allokering'!$B$2:$AJ$2,0),FALSE)/1,0)</f>
        <v>0</v>
      </c>
      <c r="T275">
        <f>IFERROR(VLOOKUP($B275,Kraftvärmeprod!$B$1:$AH$479,MATCH(T$2,Kraftvärmeprod!$B$1:$AG$1,0),FALSE)/1,0)-IFERROR(VLOOKUP($B275,'Slutlig allokering'!$B$2:$AC$462,MATCH(T$3,'Slutlig allokering'!$B$2:$AJ$2,0),FALSE)/1,0)</f>
        <v>0</v>
      </c>
      <c r="U275">
        <f>IFERROR(VLOOKUP($B275,Kraftvärmeprod!$B$1:$AH$479,MATCH(U$2,Kraftvärmeprod!$B$1:$AG$1,0),FALSE)/1,0)-IFERROR(VLOOKUP($B275,'Slutlig allokering'!$B$2:$AC$462,MATCH(U$3,'Slutlig allokering'!$B$2:$AJ$2,0),FALSE)/1,0)</f>
        <v>0</v>
      </c>
      <c r="V275">
        <f>IFERROR(VLOOKUP($B275,Kraftvärmeprod!$B$1:$AH$479,MATCH(V$2,Kraftvärmeprod!$B$1:$AG$1,0),FALSE)/1,0)-IFERROR(VLOOKUP($B275,'Slutlig allokering'!$B$2:$AC$462,MATCH(V$3,'Slutlig allokering'!$B$2:$AJ$2,0),FALSE)/1,0)</f>
        <v>0</v>
      </c>
      <c r="W275">
        <f>IFERROR(VLOOKUP($B275,Kraftvärmeprod!$B$1:$AH$479,MATCH(W$2,Kraftvärmeprod!$B$1:$AG$1,0),FALSE)/1,0)-IFERROR(VLOOKUP($B275,'Slutlig allokering'!$B$2:$AC$462,MATCH(W$3,'Slutlig allokering'!$B$2:$AJ$2,0),FALSE)/1,0)</f>
        <v>0</v>
      </c>
      <c r="X275">
        <f>IFERROR(VLOOKUP($B275,Kraftvärmeprod!$B$1:$AH$479,MATCH(X$2,Kraftvärmeprod!$B$1:$AG$1,0),FALSE)/1,0)-IFERROR(VLOOKUP($B275,'Slutlig allokering'!$B$2:$AC$462,MATCH(X$3,'Slutlig allokering'!$B$2:$AJ$2,0),FALSE)/1,0)</f>
        <v>0</v>
      </c>
      <c r="Y275">
        <f>IFERROR(VLOOKUP($B275,Kraftvärmeprod!$B$1:$AH$479,MATCH(Y$2,Kraftvärmeprod!$B$1:$AG$1,0),FALSE)/1,0)-IFERROR(VLOOKUP($B275,'Slutlig allokering'!$B$2:$AC$462,MATCH(Y$3,'Slutlig allokering'!$B$2:$AJ$2,0),FALSE)/1,0)</f>
        <v>0</v>
      </c>
      <c r="Z275">
        <f>IFERROR(VLOOKUP($B275,Kraftvärmeprod!$B$1:$AH$479,MATCH(Z$2,Kraftvärmeprod!$B$1:$AG$1,0),FALSE)/1,0)-IFERROR(VLOOKUP($B275,'Slutlig allokering'!$B$2:$AC$462,MATCH(Z$3,'Slutlig allokering'!$B$2:$AJ$2,0),FALSE)/1,0)</f>
        <v>0</v>
      </c>
      <c r="AA275">
        <f>IFERROR(VLOOKUP($B275,Kraftvärmeprod!$B$1:$AH$479,MATCH(AA$2,Kraftvärmeprod!$B$1:$AG$1,0),FALSE)/1,0)-IFERROR(VLOOKUP($B275,'Slutlig allokering'!$B$2:$AC$462,MATCH(AA$3,'Slutlig allokering'!$B$2:$AJ$2,0),FALSE)/1,0)</f>
        <v>0</v>
      </c>
      <c r="AB275">
        <f>IFERROR(VLOOKUP($B275,Kraftvärmeprod!$B$1:$AH$479,MATCH(AB$2,Kraftvärmeprod!$B$1:$AG$1,0),FALSE)/1,0)-IFERROR(VLOOKUP($B275,'Slutlig allokering'!$B$2:$AC$462,MATCH(AB$3,'Slutlig allokering'!$B$2:$AJ$2,0),FALSE)/1,0)</f>
        <v>0</v>
      </c>
      <c r="AE275">
        <f t="shared" si="8"/>
        <v>0</v>
      </c>
      <c r="AG275">
        <f>IFERROR(VLOOKUP(B275,'Slutlig allokering'!$B$2:$AJ$462,MATCH("Summa justerad allokerad tillförd energi (utan hjälpel och rökgaskondensering):",'Slutlig allokering'!$B$2:$AK$2,0),FALSE)/1,"")</f>
        <v>0</v>
      </c>
      <c r="AI275" s="55" t="str">
        <f>IFERROR(1-VLOOKUP(B275,'Slutlig allokering'!$B$2:$AJ$462,MATCH("Andel av bränsle i kvv som allokerats till värme, exklusive rökgaskondensering och hjälpel",'Slutlig allokering'!$B$2:$AK$2,0),FALSE),"")</f>
        <v/>
      </c>
      <c r="AK275" s="55" t="str">
        <f t="shared" si="9"/>
        <v/>
      </c>
    </row>
    <row r="276" spans="1:37" x14ac:dyDescent="0.35">
      <c r="A276" s="28" t="s">
        <v>371</v>
      </c>
      <c r="B276" s="28" t="s">
        <v>376</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allokering'!$B$2:$AC$462,MATCH(E$3,'Slutlig allokering'!$B$2:$AJ$2,0),FALSE)/1,0)</f>
        <v>0</v>
      </c>
      <c r="F276">
        <f>IFERROR(VLOOKUP($B276,Kraftvärmeprod!$B$1:$AH$479,MATCH(F$2,Kraftvärmeprod!$B$1:$AG$1,0),FALSE)/1,0)-IFERROR(VLOOKUP($B276,'Slutlig allokering'!$B$2:$AC$462,MATCH(F$3,'Slutlig allokering'!$B$2:$AJ$2,0),FALSE)/1,0)</f>
        <v>0</v>
      </c>
      <c r="G276">
        <f>IFERROR(VLOOKUP($B276,Kraftvärmeprod!$B$1:$AH$479,MATCH(G$2,Kraftvärmeprod!$B$1:$AG$1,0),FALSE)/1,0)-IFERROR(VLOOKUP($B276,'Slutlig allokering'!$B$2:$AC$462,MATCH(G$3,'Slutlig allokering'!$B$2:$AJ$2,0),FALSE)/1,0)</f>
        <v>0</v>
      </c>
      <c r="H276">
        <f>IFERROR(VLOOKUP($B276,Kraftvärmeprod!$B$1:$AH$479,MATCH(H$2,Kraftvärmeprod!$B$1:$AG$1,0),FALSE)/1,0)-IFERROR(VLOOKUP($B276,'Slutlig allokering'!$B$2:$AC$462,MATCH(H$3,'Slutlig allokering'!$B$2:$AJ$2,0),FALSE)/1,0)</f>
        <v>0</v>
      </c>
      <c r="I276">
        <f>IFERROR(VLOOKUP($B276,Kraftvärmeprod!$B$1:$AH$479,MATCH(I$2,Kraftvärmeprod!$B$1:$AG$1,0),FALSE)/1,0)-IFERROR(VLOOKUP($B276,'Slutlig allokering'!$B$2:$AC$462,MATCH(I$3,'Slutlig allokering'!$B$2:$AJ$2,0),FALSE)/1,0)</f>
        <v>0</v>
      </c>
      <c r="J276">
        <f>IFERROR(VLOOKUP($B276,Kraftvärmeprod!$B$1:$AH$479,MATCH(J$2,Kraftvärmeprod!$B$1:$AG$1,0),FALSE)/1,0)-IFERROR(VLOOKUP($B276,'Slutlig allokering'!$B$2:$AC$462,MATCH(J$3,'Slutlig allokering'!$B$2:$AJ$2,0),FALSE)/1,0)</f>
        <v>0</v>
      </c>
      <c r="K276">
        <f>IFERROR(VLOOKUP($B276,Kraftvärmeprod!$B$1:$AH$479,MATCH(K$2,Kraftvärmeprod!$B$1:$AG$1,0),FALSE)/1,0)-IFERROR(VLOOKUP($B276,'Slutlig allokering'!$B$2:$AC$462,MATCH(K$3,'Slutlig allokering'!$B$2:$AJ$2,0),FALSE)/1,0)</f>
        <v>0</v>
      </c>
      <c r="L276">
        <f>IFERROR(VLOOKUP($B276,Kraftvärmeprod!$B$1:$AH$479,MATCH(L$2,Kraftvärmeprod!$B$1:$AG$1,0),FALSE)/1,0)-IFERROR(VLOOKUP($B276,'Slutlig allokering'!$B$2:$AC$462,MATCH(L$3,'Slutlig allokering'!$B$2:$AJ$2,0),FALSE)/1,0)</f>
        <v>0</v>
      </c>
      <c r="M276" s="143">
        <f>IFERROR(VLOOKUP($B276,Miljö!$B$1:$S$477,MATCH(M$2,Miljö!$B$1:$X$1,0),FALSE)/1,0)-IFERROR(VLOOKUP($B276,'Slutlig allokering'!$B$2:$AC$462,MATCH(M$3,'Slutlig allokering'!$B$2:$AJ$2,0),FALSE)/1,0)</f>
        <v>0</v>
      </c>
      <c r="N276">
        <f>IFERROR(VLOOKUP($B276,Kraftvärmeprod!$B$1:$AH$479,MATCH(N$2,Kraftvärmeprod!$B$1:$AG$1,0),FALSE)/1,0)-IFERROR(VLOOKUP($B276,'Slutlig allokering'!$B$2:$AC$462,MATCH(N$3,'Slutlig allokering'!$B$2:$AJ$2,0),FALSE)/1,0)</f>
        <v>0</v>
      </c>
      <c r="O276">
        <f>IFERROR(VLOOKUP($B276,Kraftvärmeprod!$B$1:$AH$479,MATCH(O$2,Kraftvärmeprod!$B$1:$AG$1,0),FALSE)/1,0)-IFERROR(VLOOKUP($B276,'Slutlig allokering'!$B$2:$AC$462,MATCH(O$3,'Slutlig allokering'!$B$2:$AJ$2,0),FALSE)/1,0)</f>
        <v>0</v>
      </c>
      <c r="P276">
        <f>IFERROR(VLOOKUP($B276,Kraftvärmeprod!$B$1:$AH$479,MATCH(P$2,Kraftvärmeprod!$B$1:$AG$1,0),FALSE)/1,0)-IFERROR(VLOOKUP($B276,'Slutlig allokering'!$B$2:$AC$462,MATCH(P$3,'Slutlig allokering'!$B$2:$AJ$2,0),FALSE)/1,0)</f>
        <v>0</v>
      </c>
      <c r="Q276">
        <f>IFERROR(VLOOKUP($B276,Kraftvärmeprod!$B$1:$AH$479,MATCH(Q$2,Kraftvärmeprod!$B$1:$AG$1,0),FALSE)/1,0)-IFERROR(VLOOKUP($B276,'Slutlig allokering'!$B$2:$AC$462,MATCH(Q$3,'Slutlig allokering'!$B$2:$AJ$2,0),FALSE)/1,0)</f>
        <v>0</v>
      </c>
      <c r="R276">
        <f>IFERROR(VLOOKUP($B276,Kraftvärmeprod!$B$1:$AH$479,MATCH(R$2,Kraftvärmeprod!$B$1:$AG$1,0),FALSE)/1,0)-IFERROR(VLOOKUP($B276,'Slutlig allokering'!$B$2:$AC$462,MATCH(R$3,'Slutlig allokering'!$B$2:$AJ$2,0),FALSE)/1,0)</f>
        <v>0</v>
      </c>
      <c r="S276">
        <f>IFERROR(VLOOKUP($B276,Kraftvärmeprod!$B$1:$AH$479,MATCH(S$2,Kraftvärmeprod!$B$1:$AG$1,0),FALSE)/1,0)-IFERROR(VLOOKUP($B276,'Slutlig allokering'!$B$2:$AC$462,MATCH(S$3,'Slutlig allokering'!$B$2:$AJ$2,0),FALSE)/1,0)</f>
        <v>0</v>
      </c>
      <c r="T276">
        <f>IFERROR(VLOOKUP($B276,Kraftvärmeprod!$B$1:$AH$479,MATCH(T$2,Kraftvärmeprod!$B$1:$AG$1,0),FALSE)/1,0)-IFERROR(VLOOKUP($B276,'Slutlig allokering'!$B$2:$AC$462,MATCH(T$3,'Slutlig allokering'!$B$2:$AJ$2,0),FALSE)/1,0)</f>
        <v>0</v>
      </c>
      <c r="U276">
        <f>IFERROR(VLOOKUP($B276,Kraftvärmeprod!$B$1:$AH$479,MATCH(U$2,Kraftvärmeprod!$B$1:$AG$1,0),FALSE)/1,0)-IFERROR(VLOOKUP($B276,'Slutlig allokering'!$B$2:$AC$462,MATCH(U$3,'Slutlig allokering'!$B$2:$AJ$2,0),FALSE)/1,0)</f>
        <v>0</v>
      </c>
      <c r="V276">
        <f>IFERROR(VLOOKUP($B276,Kraftvärmeprod!$B$1:$AH$479,MATCH(V$2,Kraftvärmeprod!$B$1:$AG$1,0),FALSE)/1,0)-IFERROR(VLOOKUP($B276,'Slutlig allokering'!$B$2:$AC$462,MATCH(V$3,'Slutlig allokering'!$B$2:$AJ$2,0),FALSE)/1,0)</f>
        <v>0</v>
      </c>
      <c r="W276">
        <f>IFERROR(VLOOKUP($B276,Kraftvärmeprod!$B$1:$AH$479,MATCH(W$2,Kraftvärmeprod!$B$1:$AG$1,0),FALSE)/1,0)-IFERROR(VLOOKUP($B276,'Slutlig allokering'!$B$2:$AC$462,MATCH(W$3,'Slutlig allokering'!$B$2:$AJ$2,0),FALSE)/1,0)</f>
        <v>0</v>
      </c>
      <c r="X276">
        <f>IFERROR(VLOOKUP($B276,Kraftvärmeprod!$B$1:$AH$479,MATCH(X$2,Kraftvärmeprod!$B$1:$AG$1,0),FALSE)/1,0)-IFERROR(VLOOKUP($B276,'Slutlig allokering'!$B$2:$AC$462,MATCH(X$3,'Slutlig allokering'!$B$2:$AJ$2,0),FALSE)/1,0)</f>
        <v>0</v>
      </c>
      <c r="Y276">
        <f>IFERROR(VLOOKUP($B276,Kraftvärmeprod!$B$1:$AH$479,MATCH(Y$2,Kraftvärmeprod!$B$1:$AG$1,0),FALSE)/1,0)-IFERROR(VLOOKUP($B276,'Slutlig allokering'!$B$2:$AC$462,MATCH(Y$3,'Slutlig allokering'!$B$2:$AJ$2,0),FALSE)/1,0)</f>
        <v>0</v>
      </c>
      <c r="Z276">
        <f>IFERROR(VLOOKUP($B276,Kraftvärmeprod!$B$1:$AH$479,MATCH(Z$2,Kraftvärmeprod!$B$1:$AG$1,0),FALSE)/1,0)-IFERROR(VLOOKUP($B276,'Slutlig allokering'!$B$2:$AC$462,MATCH(Z$3,'Slutlig allokering'!$B$2:$AJ$2,0),FALSE)/1,0)</f>
        <v>0</v>
      </c>
      <c r="AA276">
        <f>IFERROR(VLOOKUP($B276,Kraftvärmeprod!$B$1:$AH$479,MATCH(AA$2,Kraftvärmeprod!$B$1:$AG$1,0),FALSE)/1,0)-IFERROR(VLOOKUP($B276,'Slutlig allokering'!$B$2:$AC$462,MATCH(AA$3,'Slutlig allokering'!$B$2:$AJ$2,0),FALSE)/1,0)</f>
        <v>0</v>
      </c>
      <c r="AB276">
        <f>IFERROR(VLOOKUP($B276,Kraftvärmeprod!$B$1:$AH$479,MATCH(AB$2,Kraftvärmeprod!$B$1:$AG$1,0),FALSE)/1,0)-IFERROR(VLOOKUP($B276,'Slutlig allokering'!$B$2:$AC$462,MATCH(AB$3,'Slutlig allokering'!$B$2:$AJ$2,0),FALSE)/1,0)</f>
        <v>0</v>
      </c>
      <c r="AE276">
        <f t="shared" si="8"/>
        <v>0</v>
      </c>
      <c r="AG276">
        <f>IFERROR(VLOOKUP(B276,'Slutlig allokering'!$B$2:$AJ$462,MATCH("Summa justerad allokerad tillförd energi (utan hjälpel och rökgaskondensering):",'Slutlig allokering'!$B$2:$AK$2,0),FALSE)/1,"")</f>
        <v>0</v>
      </c>
      <c r="AI276" s="55" t="str">
        <f>IFERROR(1-VLOOKUP(B276,'Slutlig allokering'!$B$2:$AJ$462,MATCH("Andel av bränsle i kvv som allokerats till värme, exklusive rökgaskondensering och hjälpel",'Slutlig allokering'!$B$2:$AK$2,0),FALSE),"")</f>
        <v/>
      </c>
      <c r="AK276" s="55" t="str">
        <f t="shared" si="9"/>
        <v/>
      </c>
    </row>
    <row r="277" spans="1:37" x14ac:dyDescent="0.35">
      <c r="A277" s="28" t="s">
        <v>371</v>
      </c>
      <c r="B277" s="28" t="s">
        <v>377</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allokering'!$B$2:$AC$462,MATCH(E$3,'Slutlig allokering'!$B$2:$AJ$2,0),FALSE)/1,0)</f>
        <v>0</v>
      </c>
      <c r="F277">
        <f>IFERROR(VLOOKUP($B277,Kraftvärmeprod!$B$1:$AH$479,MATCH(F$2,Kraftvärmeprod!$B$1:$AG$1,0),FALSE)/1,0)-IFERROR(VLOOKUP($B277,'Slutlig allokering'!$B$2:$AC$462,MATCH(F$3,'Slutlig allokering'!$B$2:$AJ$2,0),FALSE)/1,0)</f>
        <v>0</v>
      </c>
      <c r="G277">
        <f>IFERROR(VLOOKUP($B277,Kraftvärmeprod!$B$1:$AH$479,MATCH(G$2,Kraftvärmeprod!$B$1:$AG$1,0),FALSE)/1,0)-IFERROR(VLOOKUP($B277,'Slutlig allokering'!$B$2:$AC$462,MATCH(G$3,'Slutlig allokering'!$B$2:$AJ$2,0),FALSE)/1,0)</f>
        <v>0</v>
      </c>
      <c r="H277">
        <f>IFERROR(VLOOKUP($B277,Kraftvärmeprod!$B$1:$AH$479,MATCH(H$2,Kraftvärmeprod!$B$1:$AG$1,0),FALSE)/1,0)-IFERROR(VLOOKUP($B277,'Slutlig allokering'!$B$2:$AC$462,MATCH(H$3,'Slutlig allokering'!$B$2:$AJ$2,0),FALSE)/1,0)</f>
        <v>0</v>
      </c>
      <c r="I277">
        <f>IFERROR(VLOOKUP($B277,Kraftvärmeprod!$B$1:$AH$479,MATCH(I$2,Kraftvärmeprod!$B$1:$AG$1,0),FALSE)/1,0)-IFERROR(VLOOKUP($B277,'Slutlig allokering'!$B$2:$AC$462,MATCH(I$3,'Slutlig allokering'!$B$2:$AJ$2,0),FALSE)/1,0)</f>
        <v>0</v>
      </c>
      <c r="J277">
        <f>IFERROR(VLOOKUP($B277,Kraftvärmeprod!$B$1:$AH$479,MATCH(J$2,Kraftvärmeprod!$B$1:$AG$1,0),FALSE)/1,0)-IFERROR(VLOOKUP($B277,'Slutlig allokering'!$B$2:$AC$462,MATCH(J$3,'Slutlig allokering'!$B$2:$AJ$2,0),FALSE)/1,0)</f>
        <v>0</v>
      </c>
      <c r="K277">
        <f>IFERROR(VLOOKUP($B277,Kraftvärmeprod!$B$1:$AH$479,MATCH(K$2,Kraftvärmeprod!$B$1:$AG$1,0),FALSE)/1,0)-IFERROR(VLOOKUP($B277,'Slutlig allokering'!$B$2:$AC$462,MATCH(K$3,'Slutlig allokering'!$B$2:$AJ$2,0),FALSE)/1,0)</f>
        <v>0</v>
      </c>
      <c r="L277">
        <f>IFERROR(VLOOKUP($B277,Kraftvärmeprod!$B$1:$AH$479,MATCH(L$2,Kraftvärmeprod!$B$1:$AG$1,0),FALSE)/1,0)-IFERROR(VLOOKUP($B277,'Slutlig allokering'!$B$2:$AC$462,MATCH(L$3,'Slutlig allokering'!$B$2:$AJ$2,0),FALSE)/1,0)</f>
        <v>0</v>
      </c>
      <c r="M277" s="143">
        <f>IFERROR(VLOOKUP($B277,Miljö!$B$1:$S$477,MATCH(M$2,Miljö!$B$1:$X$1,0),FALSE)/1,0)-IFERROR(VLOOKUP($B277,'Slutlig allokering'!$B$2:$AC$462,MATCH(M$3,'Slutlig allokering'!$B$2:$AJ$2,0),FALSE)/1,0)</f>
        <v>0</v>
      </c>
      <c r="N277">
        <f>IFERROR(VLOOKUP($B277,Kraftvärmeprod!$B$1:$AH$479,MATCH(N$2,Kraftvärmeprod!$B$1:$AG$1,0),FALSE)/1,0)-IFERROR(VLOOKUP($B277,'Slutlig allokering'!$B$2:$AC$462,MATCH(N$3,'Slutlig allokering'!$B$2:$AJ$2,0),FALSE)/1,0)</f>
        <v>0</v>
      </c>
      <c r="O277">
        <f>IFERROR(VLOOKUP($B277,Kraftvärmeprod!$B$1:$AH$479,MATCH(O$2,Kraftvärmeprod!$B$1:$AG$1,0),FALSE)/1,0)-IFERROR(VLOOKUP($B277,'Slutlig allokering'!$B$2:$AC$462,MATCH(O$3,'Slutlig allokering'!$B$2:$AJ$2,0),FALSE)/1,0)</f>
        <v>0</v>
      </c>
      <c r="P277">
        <f>IFERROR(VLOOKUP($B277,Kraftvärmeprod!$B$1:$AH$479,MATCH(P$2,Kraftvärmeprod!$B$1:$AG$1,0),FALSE)/1,0)-IFERROR(VLOOKUP($B277,'Slutlig allokering'!$B$2:$AC$462,MATCH(P$3,'Slutlig allokering'!$B$2:$AJ$2,0),FALSE)/1,0)</f>
        <v>0</v>
      </c>
      <c r="Q277">
        <f>IFERROR(VLOOKUP($B277,Kraftvärmeprod!$B$1:$AH$479,MATCH(Q$2,Kraftvärmeprod!$B$1:$AG$1,0),FALSE)/1,0)-IFERROR(VLOOKUP($B277,'Slutlig allokering'!$B$2:$AC$462,MATCH(Q$3,'Slutlig allokering'!$B$2:$AJ$2,0),FALSE)/1,0)</f>
        <v>0</v>
      </c>
      <c r="R277">
        <f>IFERROR(VLOOKUP($B277,Kraftvärmeprod!$B$1:$AH$479,MATCH(R$2,Kraftvärmeprod!$B$1:$AG$1,0),FALSE)/1,0)-IFERROR(VLOOKUP($B277,'Slutlig allokering'!$B$2:$AC$462,MATCH(R$3,'Slutlig allokering'!$B$2:$AJ$2,0),FALSE)/1,0)</f>
        <v>0</v>
      </c>
      <c r="S277">
        <f>IFERROR(VLOOKUP($B277,Kraftvärmeprod!$B$1:$AH$479,MATCH(S$2,Kraftvärmeprod!$B$1:$AG$1,0),FALSE)/1,0)-IFERROR(VLOOKUP($B277,'Slutlig allokering'!$B$2:$AC$462,MATCH(S$3,'Slutlig allokering'!$B$2:$AJ$2,0),FALSE)/1,0)</f>
        <v>0</v>
      </c>
      <c r="T277">
        <f>IFERROR(VLOOKUP($B277,Kraftvärmeprod!$B$1:$AH$479,MATCH(T$2,Kraftvärmeprod!$B$1:$AG$1,0),FALSE)/1,0)-IFERROR(VLOOKUP($B277,'Slutlig allokering'!$B$2:$AC$462,MATCH(T$3,'Slutlig allokering'!$B$2:$AJ$2,0),FALSE)/1,0)</f>
        <v>0</v>
      </c>
      <c r="U277">
        <f>IFERROR(VLOOKUP($B277,Kraftvärmeprod!$B$1:$AH$479,MATCH(U$2,Kraftvärmeprod!$B$1:$AG$1,0),FALSE)/1,0)-IFERROR(VLOOKUP($B277,'Slutlig allokering'!$B$2:$AC$462,MATCH(U$3,'Slutlig allokering'!$B$2:$AJ$2,0),FALSE)/1,0)</f>
        <v>0</v>
      </c>
      <c r="V277">
        <f>IFERROR(VLOOKUP($B277,Kraftvärmeprod!$B$1:$AH$479,MATCH(V$2,Kraftvärmeprod!$B$1:$AG$1,0),FALSE)/1,0)-IFERROR(VLOOKUP($B277,'Slutlig allokering'!$B$2:$AC$462,MATCH(V$3,'Slutlig allokering'!$B$2:$AJ$2,0),FALSE)/1,0)</f>
        <v>0</v>
      </c>
      <c r="W277">
        <f>IFERROR(VLOOKUP($B277,Kraftvärmeprod!$B$1:$AH$479,MATCH(W$2,Kraftvärmeprod!$B$1:$AG$1,0),FALSE)/1,0)-IFERROR(VLOOKUP($B277,'Slutlig allokering'!$B$2:$AC$462,MATCH(W$3,'Slutlig allokering'!$B$2:$AJ$2,0),FALSE)/1,0)</f>
        <v>0</v>
      </c>
      <c r="X277">
        <f>IFERROR(VLOOKUP($B277,Kraftvärmeprod!$B$1:$AH$479,MATCH(X$2,Kraftvärmeprod!$B$1:$AG$1,0),FALSE)/1,0)-IFERROR(VLOOKUP($B277,'Slutlig allokering'!$B$2:$AC$462,MATCH(X$3,'Slutlig allokering'!$B$2:$AJ$2,0),FALSE)/1,0)</f>
        <v>0</v>
      </c>
      <c r="Y277">
        <f>IFERROR(VLOOKUP($B277,Kraftvärmeprod!$B$1:$AH$479,MATCH(Y$2,Kraftvärmeprod!$B$1:$AG$1,0),FALSE)/1,0)-IFERROR(VLOOKUP($B277,'Slutlig allokering'!$B$2:$AC$462,MATCH(Y$3,'Slutlig allokering'!$B$2:$AJ$2,0),FALSE)/1,0)</f>
        <v>0</v>
      </c>
      <c r="Z277">
        <f>IFERROR(VLOOKUP($B277,Kraftvärmeprod!$B$1:$AH$479,MATCH(Z$2,Kraftvärmeprod!$B$1:$AG$1,0),FALSE)/1,0)-IFERROR(VLOOKUP($B277,'Slutlig allokering'!$B$2:$AC$462,MATCH(Z$3,'Slutlig allokering'!$B$2:$AJ$2,0),FALSE)/1,0)</f>
        <v>0</v>
      </c>
      <c r="AA277">
        <f>IFERROR(VLOOKUP($B277,Kraftvärmeprod!$B$1:$AH$479,MATCH(AA$2,Kraftvärmeprod!$B$1:$AG$1,0),FALSE)/1,0)-IFERROR(VLOOKUP($B277,'Slutlig allokering'!$B$2:$AC$462,MATCH(AA$3,'Slutlig allokering'!$B$2:$AJ$2,0),FALSE)/1,0)</f>
        <v>0</v>
      </c>
      <c r="AB277">
        <f>IFERROR(VLOOKUP($B277,Kraftvärmeprod!$B$1:$AH$479,MATCH(AB$2,Kraftvärmeprod!$B$1:$AG$1,0),FALSE)/1,0)-IFERROR(VLOOKUP($B277,'Slutlig allokering'!$B$2:$AC$462,MATCH(AB$3,'Slutlig allokering'!$B$2:$AJ$2,0),FALSE)/1,0)</f>
        <v>0</v>
      </c>
      <c r="AE277">
        <f t="shared" si="8"/>
        <v>0</v>
      </c>
      <c r="AG277">
        <f>IFERROR(VLOOKUP(B277,'Slutlig allokering'!$B$2:$AJ$462,MATCH("Summa justerad allokerad tillförd energi (utan hjälpel och rökgaskondensering):",'Slutlig allokering'!$B$2:$AK$2,0),FALSE)/1,"")</f>
        <v>0</v>
      </c>
      <c r="AI277" s="55" t="str">
        <f>IFERROR(1-VLOOKUP(B277,'Slutlig allokering'!$B$2:$AJ$462,MATCH("Andel av bränsle i kvv som allokerats till värme, exklusive rökgaskondensering och hjälpel",'Slutlig allokering'!$B$2:$AK$2,0),FALSE),"")</f>
        <v/>
      </c>
      <c r="AK277" s="55" t="str">
        <f t="shared" si="9"/>
        <v/>
      </c>
    </row>
    <row r="278" spans="1:37" x14ac:dyDescent="0.35">
      <c r="A278" s="28" t="s">
        <v>371</v>
      </c>
      <c r="B278" s="28" t="s">
        <v>378</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allokering'!$B$2:$AC$462,MATCH(E$3,'Slutlig allokering'!$B$2:$AJ$2,0),FALSE)/1,0)</f>
        <v>0</v>
      </c>
      <c r="F278">
        <f>IFERROR(VLOOKUP($B278,Kraftvärmeprod!$B$1:$AH$479,MATCH(F$2,Kraftvärmeprod!$B$1:$AG$1,0),FALSE)/1,0)-IFERROR(VLOOKUP($B278,'Slutlig allokering'!$B$2:$AC$462,MATCH(F$3,'Slutlig allokering'!$B$2:$AJ$2,0),FALSE)/1,0)</f>
        <v>0</v>
      </c>
      <c r="G278">
        <f>IFERROR(VLOOKUP($B278,Kraftvärmeprod!$B$1:$AH$479,MATCH(G$2,Kraftvärmeprod!$B$1:$AG$1,0),FALSE)/1,0)-IFERROR(VLOOKUP($B278,'Slutlig allokering'!$B$2:$AC$462,MATCH(G$3,'Slutlig allokering'!$B$2:$AJ$2,0),FALSE)/1,0)</f>
        <v>0</v>
      </c>
      <c r="H278">
        <f>IFERROR(VLOOKUP($B278,Kraftvärmeprod!$B$1:$AH$479,MATCH(H$2,Kraftvärmeprod!$B$1:$AG$1,0),FALSE)/1,0)-IFERROR(VLOOKUP($B278,'Slutlig allokering'!$B$2:$AC$462,MATCH(H$3,'Slutlig allokering'!$B$2:$AJ$2,0),FALSE)/1,0)</f>
        <v>0</v>
      </c>
      <c r="I278">
        <f>IFERROR(VLOOKUP($B278,Kraftvärmeprod!$B$1:$AH$479,MATCH(I$2,Kraftvärmeprod!$B$1:$AG$1,0),FALSE)/1,0)-IFERROR(VLOOKUP($B278,'Slutlig allokering'!$B$2:$AC$462,MATCH(I$3,'Slutlig allokering'!$B$2:$AJ$2,0),FALSE)/1,0)</f>
        <v>0</v>
      </c>
      <c r="J278">
        <f>IFERROR(VLOOKUP($B278,Kraftvärmeprod!$B$1:$AH$479,MATCH(J$2,Kraftvärmeprod!$B$1:$AG$1,0),FALSE)/1,0)-IFERROR(VLOOKUP($B278,'Slutlig allokering'!$B$2:$AC$462,MATCH(J$3,'Slutlig allokering'!$B$2:$AJ$2,0),FALSE)/1,0)</f>
        <v>0</v>
      </c>
      <c r="K278">
        <f>IFERROR(VLOOKUP($B278,Kraftvärmeprod!$B$1:$AH$479,MATCH(K$2,Kraftvärmeprod!$B$1:$AG$1,0),FALSE)/1,0)-IFERROR(VLOOKUP($B278,'Slutlig allokering'!$B$2:$AC$462,MATCH(K$3,'Slutlig allokering'!$B$2:$AJ$2,0),FALSE)/1,0)</f>
        <v>0</v>
      </c>
      <c r="L278">
        <f>IFERROR(VLOOKUP($B278,Kraftvärmeprod!$B$1:$AH$479,MATCH(L$2,Kraftvärmeprod!$B$1:$AG$1,0),FALSE)/1,0)-IFERROR(VLOOKUP($B278,'Slutlig allokering'!$B$2:$AC$462,MATCH(L$3,'Slutlig allokering'!$B$2:$AJ$2,0),FALSE)/1,0)</f>
        <v>0</v>
      </c>
      <c r="M278" s="143">
        <f>IFERROR(VLOOKUP($B278,Miljö!$B$1:$S$477,MATCH(M$2,Miljö!$B$1:$X$1,0),FALSE)/1,0)-IFERROR(VLOOKUP($B278,'Slutlig allokering'!$B$2:$AC$462,MATCH(M$3,'Slutlig allokering'!$B$2:$AJ$2,0),FALSE)/1,0)</f>
        <v>0</v>
      </c>
      <c r="N278">
        <f>IFERROR(VLOOKUP($B278,Kraftvärmeprod!$B$1:$AH$479,MATCH(N$2,Kraftvärmeprod!$B$1:$AG$1,0),FALSE)/1,0)-IFERROR(VLOOKUP($B278,'Slutlig allokering'!$B$2:$AC$462,MATCH(N$3,'Slutlig allokering'!$B$2:$AJ$2,0),FALSE)/1,0)</f>
        <v>0</v>
      </c>
      <c r="O278">
        <f>IFERROR(VLOOKUP($B278,Kraftvärmeprod!$B$1:$AH$479,MATCH(O$2,Kraftvärmeprod!$B$1:$AG$1,0),FALSE)/1,0)-IFERROR(VLOOKUP($B278,'Slutlig allokering'!$B$2:$AC$462,MATCH(O$3,'Slutlig allokering'!$B$2:$AJ$2,0),FALSE)/1,0)</f>
        <v>0</v>
      </c>
      <c r="P278">
        <f>IFERROR(VLOOKUP($B278,Kraftvärmeprod!$B$1:$AH$479,MATCH(P$2,Kraftvärmeprod!$B$1:$AG$1,0),FALSE)/1,0)-IFERROR(VLOOKUP($B278,'Slutlig allokering'!$B$2:$AC$462,MATCH(P$3,'Slutlig allokering'!$B$2:$AJ$2,0),FALSE)/1,0)</f>
        <v>0</v>
      </c>
      <c r="Q278">
        <f>IFERROR(VLOOKUP($B278,Kraftvärmeprod!$B$1:$AH$479,MATCH(Q$2,Kraftvärmeprod!$B$1:$AG$1,0),FALSE)/1,0)-IFERROR(VLOOKUP($B278,'Slutlig allokering'!$B$2:$AC$462,MATCH(Q$3,'Slutlig allokering'!$B$2:$AJ$2,0),FALSE)/1,0)</f>
        <v>0</v>
      </c>
      <c r="R278">
        <f>IFERROR(VLOOKUP($B278,Kraftvärmeprod!$B$1:$AH$479,MATCH(R$2,Kraftvärmeprod!$B$1:$AG$1,0),FALSE)/1,0)-IFERROR(VLOOKUP($B278,'Slutlig allokering'!$B$2:$AC$462,MATCH(R$3,'Slutlig allokering'!$B$2:$AJ$2,0),FALSE)/1,0)</f>
        <v>0</v>
      </c>
      <c r="S278">
        <f>IFERROR(VLOOKUP($B278,Kraftvärmeprod!$B$1:$AH$479,MATCH(S$2,Kraftvärmeprod!$B$1:$AG$1,0),FALSE)/1,0)-IFERROR(VLOOKUP($B278,'Slutlig allokering'!$B$2:$AC$462,MATCH(S$3,'Slutlig allokering'!$B$2:$AJ$2,0),FALSE)/1,0)</f>
        <v>0</v>
      </c>
      <c r="T278">
        <f>IFERROR(VLOOKUP($B278,Kraftvärmeprod!$B$1:$AH$479,MATCH(T$2,Kraftvärmeprod!$B$1:$AG$1,0),FALSE)/1,0)-IFERROR(VLOOKUP($B278,'Slutlig allokering'!$B$2:$AC$462,MATCH(T$3,'Slutlig allokering'!$B$2:$AJ$2,0),FALSE)/1,0)</f>
        <v>0</v>
      </c>
      <c r="U278">
        <f>IFERROR(VLOOKUP($B278,Kraftvärmeprod!$B$1:$AH$479,MATCH(U$2,Kraftvärmeprod!$B$1:$AG$1,0),FALSE)/1,0)-IFERROR(VLOOKUP($B278,'Slutlig allokering'!$B$2:$AC$462,MATCH(U$3,'Slutlig allokering'!$B$2:$AJ$2,0),FALSE)/1,0)</f>
        <v>0</v>
      </c>
      <c r="V278">
        <f>IFERROR(VLOOKUP($B278,Kraftvärmeprod!$B$1:$AH$479,MATCH(V$2,Kraftvärmeprod!$B$1:$AG$1,0),FALSE)/1,0)-IFERROR(VLOOKUP($B278,'Slutlig allokering'!$B$2:$AC$462,MATCH(V$3,'Slutlig allokering'!$B$2:$AJ$2,0),FALSE)/1,0)</f>
        <v>0</v>
      </c>
      <c r="W278">
        <f>IFERROR(VLOOKUP($B278,Kraftvärmeprod!$B$1:$AH$479,MATCH(W$2,Kraftvärmeprod!$B$1:$AG$1,0),FALSE)/1,0)-IFERROR(VLOOKUP($B278,'Slutlig allokering'!$B$2:$AC$462,MATCH(W$3,'Slutlig allokering'!$B$2:$AJ$2,0),FALSE)/1,0)</f>
        <v>0</v>
      </c>
      <c r="X278">
        <f>IFERROR(VLOOKUP($B278,Kraftvärmeprod!$B$1:$AH$479,MATCH(X$2,Kraftvärmeprod!$B$1:$AG$1,0),FALSE)/1,0)-IFERROR(VLOOKUP($B278,'Slutlig allokering'!$B$2:$AC$462,MATCH(X$3,'Slutlig allokering'!$B$2:$AJ$2,0),FALSE)/1,0)</f>
        <v>0</v>
      </c>
      <c r="Y278">
        <f>IFERROR(VLOOKUP($B278,Kraftvärmeprod!$B$1:$AH$479,MATCH(Y$2,Kraftvärmeprod!$B$1:$AG$1,0),FALSE)/1,0)-IFERROR(VLOOKUP($B278,'Slutlig allokering'!$B$2:$AC$462,MATCH(Y$3,'Slutlig allokering'!$B$2:$AJ$2,0),FALSE)/1,0)</f>
        <v>0</v>
      </c>
      <c r="Z278">
        <f>IFERROR(VLOOKUP($B278,Kraftvärmeprod!$B$1:$AH$479,MATCH(Z$2,Kraftvärmeprod!$B$1:$AG$1,0),FALSE)/1,0)-IFERROR(VLOOKUP($B278,'Slutlig allokering'!$B$2:$AC$462,MATCH(Z$3,'Slutlig allokering'!$B$2:$AJ$2,0),FALSE)/1,0)</f>
        <v>0</v>
      </c>
      <c r="AA278">
        <f>IFERROR(VLOOKUP($B278,Kraftvärmeprod!$B$1:$AH$479,MATCH(AA$2,Kraftvärmeprod!$B$1:$AG$1,0),FALSE)/1,0)-IFERROR(VLOOKUP($B278,'Slutlig allokering'!$B$2:$AC$462,MATCH(AA$3,'Slutlig allokering'!$B$2:$AJ$2,0),FALSE)/1,0)</f>
        <v>0</v>
      </c>
      <c r="AB278">
        <f>IFERROR(VLOOKUP($B278,Kraftvärmeprod!$B$1:$AH$479,MATCH(AB$2,Kraftvärmeprod!$B$1:$AG$1,0),FALSE)/1,0)-IFERROR(VLOOKUP($B278,'Slutlig allokering'!$B$2:$AC$462,MATCH(AB$3,'Slutlig allokering'!$B$2:$AJ$2,0),FALSE)/1,0)</f>
        <v>0</v>
      </c>
      <c r="AE278">
        <f t="shared" si="8"/>
        <v>0</v>
      </c>
      <c r="AG278">
        <f>IFERROR(VLOOKUP(B278,'Slutlig allokering'!$B$2:$AJ$462,MATCH("Summa justerad allokerad tillförd energi (utan hjälpel och rökgaskondensering):",'Slutlig allokering'!$B$2:$AK$2,0),FALSE)/1,"")</f>
        <v>0</v>
      </c>
      <c r="AI278" s="55" t="str">
        <f>IFERROR(1-VLOOKUP(B278,'Slutlig allokering'!$B$2:$AJ$462,MATCH("Andel av bränsle i kvv som allokerats till värme, exklusive rökgaskondensering och hjälpel",'Slutlig allokering'!$B$2:$AK$2,0),FALSE),"")</f>
        <v/>
      </c>
      <c r="AK278" s="55" t="str">
        <f t="shared" si="9"/>
        <v/>
      </c>
    </row>
    <row r="279" spans="1:37" x14ac:dyDescent="0.35">
      <c r="A279" s="28" t="s">
        <v>371</v>
      </c>
      <c r="B279" s="28" t="s">
        <v>379</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allokering'!$B$2:$AC$462,MATCH(E$3,'Slutlig allokering'!$B$2:$AJ$2,0),FALSE)/1,0)</f>
        <v>0</v>
      </c>
      <c r="F279">
        <f>IFERROR(VLOOKUP($B279,Kraftvärmeprod!$B$1:$AH$479,MATCH(F$2,Kraftvärmeprod!$B$1:$AG$1,0),FALSE)/1,0)-IFERROR(VLOOKUP($B279,'Slutlig allokering'!$B$2:$AC$462,MATCH(F$3,'Slutlig allokering'!$B$2:$AJ$2,0),FALSE)/1,0)</f>
        <v>0</v>
      </c>
      <c r="G279">
        <f>IFERROR(VLOOKUP($B279,Kraftvärmeprod!$B$1:$AH$479,MATCH(G$2,Kraftvärmeprod!$B$1:$AG$1,0),FALSE)/1,0)-IFERROR(VLOOKUP($B279,'Slutlig allokering'!$B$2:$AC$462,MATCH(G$3,'Slutlig allokering'!$B$2:$AJ$2,0),FALSE)/1,0)</f>
        <v>0</v>
      </c>
      <c r="H279">
        <f>IFERROR(VLOOKUP($B279,Kraftvärmeprod!$B$1:$AH$479,MATCH(H$2,Kraftvärmeprod!$B$1:$AG$1,0),FALSE)/1,0)-IFERROR(VLOOKUP($B279,'Slutlig allokering'!$B$2:$AC$462,MATCH(H$3,'Slutlig allokering'!$B$2:$AJ$2,0),FALSE)/1,0)</f>
        <v>0</v>
      </c>
      <c r="I279">
        <f>IFERROR(VLOOKUP($B279,Kraftvärmeprod!$B$1:$AH$479,MATCH(I$2,Kraftvärmeprod!$B$1:$AG$1,0),FALSE)/1,0)-IFERROR(VLOOKUP($B279,'Slutlig allokering'!$B$2:$AC$462,MATCH(I$3,'Slutlig allokering'!$B$2:$AJ$2,0),FALSE)/1,0)</f>
        <v>0</v>
      </c>
      <c r="J279">
        <f>IFERROR(VLOOKUP($B279,Kraftvärmeprod!$B$1:$AH$479,MATCH(J$2,Kraftvärmeprod!$B$1:$AG$1,0),FALSE)/1,0)-IFERROR(VLOOKUP($B279,'Slutlig allokering'!$B$2:$AC$462,MATCH(J$3,'Slutlig allokering'!$B$2:$AJ$2,0),FALSE)/1,0)</f>
        <v>0</v>
      </c>
      <c r="K279">
        <f>IFERROR(VLOOKUP($B279,Kraftvärmeprod!$B$1:$AH$479,MATCH(K$2,Kraftvärmeprod!$B$1:$AG$1,0),FALSE)/1,0)-IFERROR(VLOOKUP($B279,'Slutlig allokering'!$B$2:$AC$462,MATCH(K$3,'Slutlig allokering'!$B$2:$AJ$2,0),FALSE)/1,0)</f>
        <v>0</v>
      </c>
      <c r="L279">
        <f>IFERROR(VLOOKUP($B279,Kraftvärmeprod!$B$1:$AH$479,MATCH(L$2,Kraftvärmeprod!$B$1:$AG$1,0),FALSE)/1,0)-IFERROR(VLOOKUP($B279,'Slutlig allokering'!$B$2:$AC$462,MATCH(L$3,'Slutlig allokering'!$B$2:$AJ$2,0),FALSE)/1,0)</f>
        <v>0</v>
      </c>
      <c r="M279" s="143">
        <f>IFERROR(VLOOKUP($B279,Miljö!$B$1:$S$477,MATCH(M$2,Miljö!$B$1:$X$1,0),FALSE)/1,0)-IFERROR(VLOOKUP($B279,'Slutlig allokering'!$B$2:$AC$462,MATCH(M$3,'Slutlig allokering'!$B$2:$AJ$2,0),FALSE)/1,0)</f>
        <v>0</v>
      </c>
      <c r="N279">
        <f>IFERROR(VLOOKUP($B279,Kraftvärmeprod!$B$1:$AH$479,MATCH(N$2,Kraftvärmeprod!$B$1:$AG$1,0),FALSE)/1,0)-IFERROR(VLOOKUP($B279,'Slutlig allokering'!$B$2:$AC$462,MATCH(N$3,'Slutlig allokering'!$B$2:$AJ$2,0),FALSE)/1,0)</f>
        <v>0</v>
      </c>
      <c r="O279">
        <f>IFERROR(VLOOKUP($B279,Kraftvärmeprod!$B$1:$AH$479,MATCH(O$2,Kraftvärmeprod!$B$1:$AG$1,0),FALSE)/1,0)-IFERROR(VLOOKUP($B279,'Slutlig allokering'!$B$2:$AC$462,MATCH(O$3,'Slutlig allokering'!$B$2:$AJ$2,0),FALSE)/1,0)</f>
        <v>0</v>
      </c>
      <c r="P279">
        <f>IFERROR(VLOOKUP($B279,Kraftvärmeprod!$B$1:$AH$479,MATCH(P$2,Kraftvärmeprod!$B$1:$AG$1,0),FALSE)/1,0)-IFERROR(VLOOKUP($B279,'Slutlig allokering'!$B$2:$AC$462,MATCH(P$3,'Slutlig allokering'!$B$2:$AJ$2,0),FALSE)/1,0)</f>
        <v>0</v>
      </c>
      <c r="Q279">
        <f>IFERROR(VLOOKUP($B279,Kraftvärmeprod!$B$1:$AH$479,MATCH(Q$2,Kraftvärmeprod!$B$1:$AG$1,0),FALSE)/1,0)-IFERROR(VLOOKUP($B279,'Slutlig allokering'!$B$2:$AC$462,MATCH(Q$3,'Slutlig allokering'!$B$2:$AJ$2,0),FALSE)/1,0)</f>
        <v>0</v>
      </c>
      <c r="R279">
        <f>IFERROR(VLOOKUP($B279,Kraftvärmeprod!$B$1:$AH$479,MATCH(R$2,Kraftvärmeprod!$B$1:$AG$1,0),FALSE)/1,0)-IFERROR(VLOOKUP($B279,'Slutlig allokering'!$B$2:$AC$462,MATCH(R$3,'Slutlig allokering'!$B$2:$AJ$2,0),FALSE)/1,0)</f>
        <v>0</v>
      </c>
      <c r="S279">
        <f>IFERROR(VLOOKUP($B279,Kraftvärmeprod!$B$1:$AH$479,MATCH(S$2,Kraftvärmeprod!$B$1:$AG$1,0),FALSE)/1,0)-IFERROR(VLOOKUP($B279,'Slutlig allokering'!$B$2:$AC$462,MATCH(S$3,'Slutlig allokering'!$B$2:$AJ$2,0),FALSE)/1,0)</f>
        <v>0</v>
      </c>
      <c r="T279">
        <f>IFERROR(VLOOKUP($B279,Kraftvärmeprod!$B$1:$AH$479,MATCH(T$2,Kraftvärmeprod!$B$1:$AG$1,0),FALSE)/1,0)-IFERROR(VLOOKUP($B279,'Slutlig allokering'!$B$2:$AC$462,MATCH(T$3,'Slutlig allokering'!$B$2:$AJ$2,0),FALSE)/1,0)</f>
        <v>0</v>
      </c>
      <c r="U279">
        <f>IFERROR(VLOOKUP($B279,Kraftvärmeprod!$B$1:$AH$479,MATCH(U$2,Kraftvärmeprod!$B$1:$AG$1,0),FALSE)/1,0)-IFERROR(VLOOKUP($B279,'Slutlig allokering'!$B$2:$AC$462,MATCH(U$3,'Slutlig allokering'!$B$2:$AJ$2,0),FALSE)/1,0)</f>
        <v>0</v>
      </c>
      <c r="V279">
        <f>IFERROR(VLOOKUP($B279,Kraftvärmeprod!$B$1:$AH$479,MATCH(V$2,Kraftvärmeprod!$B$1:$AG$1,0),FALSE)/1,0)-IFERROR(VLOOKUP($B279,'Slutlig allokering'!$B$2:$AC$462,MATCH(V$3,'Slutlig allokering'!$B$2:$AJ$2,0),FALSE)/1,0)</f>
        <v>0</v>
      </c>
      <c r="W279">
        <f>IFERROR(VLOOKUP($B279,Kraftvärmeprod!$B$1:$AH$479,MATCH(W$2,Kraftvärmeprod!$B$1:$AG$1,0),FALSE)/1,0)-IFERROR(VLOOKUP($B279,'Slutlig allokering'!$B$2:$AC$462,MATCH(W$3,'Slutlig allokering'!$B$2:$AJ$2,0),FALSE)/1,0)</f>
        <v>0</v>
      </c>
      <c r="X279">
        <f>IFERROR(VLOOKUP($B279,Kraftvärmeprod!$B$1:$AH$479,MATCH(X$2,Kraftvärmeprod!$B$1:$AG$1,0),FALSE)/1,0)-IFERROR(VLOOKUP($B279,'Slutlig allokering'!$B$2:$AC$462,MATCH(X$3,'Slutlig allokering'!$B$2:$AJ$2,0),FALSE)/1,0)</f>
        <v>0</v>
      </c>
      <c r="Y279">
        <f>IFERROR(VLOOKUP($B279,Kraftvärmeprod!$B$1:$AH$479,MATCH(Y$2,Kraftvärmeprod!$B$1:$AG$1,0),FALSE)/1,0)-IFERROR(VLOOKUP($B279,'Slutlig allokering'!$B$2:$AC$462,MATCH(Y$3,'Slutlig allokering'!$B$2:$AJ$2,0),FALSE)/1,0)</f>
        <v>0</v>
      </c>
      <c r="Z279">
        <f>IFERROR(VLOOKUP($B279,Kraftvärmeprod!$B$1:$AH$479,MATCH(Z$2,Kraftvärmeprod!$B$1:$AG$1,0),FALSE)/1,0)-IFERROR(VLOOKUP($B279,'Slutlig allokering'!$B$2:$AC$462,MATCH(Z$3,'Slutlig allokering'!$B$2:$AJ$2,0),FALSE)/1,0)</f>
        <v>0</v>
      </c>
      <c r="AA279">
        <f>IFERROR(VLOOKUP($B279,Kraftvärmeprod!$B$1:$AH$479,MATCH(AA$2,Kraftvärmeprod!$B$1:$AG$1,0),FALSE)/1,0)-IFERROR(VLOOKUP($B279,'Slutlig allokering'!$B$2:$AC$462,MATCH(AA$3,'Slutlig allokering'!$B$2:$AJ$2,0),FALSE)/1,0)</f>
        <v>0</v>
      </c>
      <c r="AB279">
        <f>IFERROR(VLOOKUP($B279,Kraftvärmeprod!$B$1:$AH$479,MATCH(AB$2,Kraftvärmeprod!$B$1:$AG$1,0),FALSE)/1,0)-IFERROR(VLOOKUP($B279,'Slutlig allokering'!$B$2:$AC$462,MATCH(AB$3,'Slutlig allokering'!$B$2:$AJ$2,0),FALSE)/1,0)</f>
        <v>0</v>
      </c>
      <c r="AE279">
        <f t="shared" si="8"/>
        <v>0</v>
      </c>
      <c r="AG279">
        <f>IFERROR(VLOOKUP(B279,'Slutlig allokering'!$B$2:$AJ$462,MATCH("Summa justerad allokerad tillförd energi (utan hjälpel och rökgaskondensering):",'Slutlig allokering'!$B$2:$AK$2,0),FALSE)/1,"")</f>
        <v>0</v>
      </c>
      <c r="AI279" s="55" t="str">
        <f>IFERROR(1-VLOOKUP(B279,'Slutlig allokering'!$B$2:$AJ$462,MATCH("Andel av bränsle i kvv som allokerats till värme, exklusive rökgaskondensering och hjälpel",'Slutlig allokering'!$B$2:$AK$2,0),FALSE),"")</f>
        <v/>
      </c>
      <c r="AK279" s="55" t="str">
        <f t="shared" si="9"/>
        <v/>
      </c>
    </row>
    <row r="280" spans="1:37" x14ac:dyDescent="0.35">
      <c r="A280" s="28" t="s">
        <v>371</v>
      </c>
      <c r="B280" s="28" t="s">
        <v>380</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allokering'!$B$2:$AC$462,MATCH(E$3,'Slutlig allokering'!$B$2:$AJ$2,0),FALSE)/1,0)</f>
        <v>0</v>
      </c>
      <c r="F280">
        <f>IFERROR(VLOOKUP($B280,Kraftvärmeprod!$B$1:$AH$479,MATCH(F$2,Kraftvärmeprod!$B$1:$AG$1,0),FALSE)/1,0)-IFERROR(VLOOKUP($B280,'Slutlig allokering'!$B$2:$AC$462,MATCH(F$3,'Slutlig allokering'!$B$2:$AJ$2,0),FALSE)/1,0)</f>
        <v>0</v>
      </c>
      <c r="G280">
        <f>IFERROR(VLOOKUP($B280,Kraftvärmeprod!$B$1:$AH$479,MATCH(G$2,Kraftvärmeprod!$B$1:$AG$1,0),FALSE)/1,0)-IFERROR(VLOOKUP($B280,'Slutlig allokering'!$B$2:$AC$462,MATCH(G$3,'Slutlig allokering'!$B$2:$AJ$2,0),FALSE)/1,0)</f>
        <v>0</v>
      </c>
      <c r="H280">
        <f>IFERROR(VLOOKUP($B280,Kraftvärmeprod!$B$1:$AH$479,MATCH(H$2,Kraftvärmeprod!$B$1:$AG$1,0),FALSE)/1,0)-IFERROR(VLOOKUP($B280,'Slutlig allokering'!$B$2:$AC$462,MATCH(H$3,'Slutlig allokering'!$B$2:$AJ$2,0),FALSE)/1,0)</f>
        <v>0</v>
      </c>
      <c r="I280">
        <f>IFERROR(VLOOKUP($B280,Kraftvärmeprod!$B$1:$AH$479,MATCH(I$2,Kraftvärmeprod!$B$1:$AG$1,0),FALSE)/1,0)-IFERROR(VLOOKUP($B280,'Slutlig allokering'!$B$2:$AC$462,MATCH(I$3,'Slutlig allokering'!$B$2:$AJ$2,0),FALSE)/1,0)</f>
        <v>0</v>
      </c>
      <c r="J280">
        <f>IFERROR(VLOOKUP($B280,Kraftvärmeprod!$B$1:$AH$479,MATCH(J$2,Kraftvärmeprod!$B$1:$AG$1,0),FALSE)/1,0)-IFERROR(VLOOKUP($B280,'Slutlig allokering'!$B$2:$AC$462,MATCH(J$3,'Slutlig allokering'!$B$2:$AJ$2,0),FALSE)/1,0)</f>
        <v>0</v>
      </c>
      <c r="K280">
        <f>IFERROR(VLOOKUP($B280,Kraftvärmeprod!$B$1:$AH$479,MATCH(K$2,Kraftvärmeprod!$B$1:$AG$1,0),FALSE)/1,0)-IFERROR(VLOOKUP($B280,'Slutlig allokering'!$B$2:$AC$462,MATCH(K$3,'Slutlig allokering'!$B$2:$AJ$2,0),FALSE)/1,0)</f>
        <v>0</v>
      </c>
      <c r="L280">
        <f>IFERROR(VLOOKUP($B280,Kraftvärmeprod!$B$1:$AH$479,MATCH(L$2,Kraftvärmeprod!$B$1:$AG$1,0),FALSE)/1,0)-IFERROR(VLOOKUP($B280,'Slutlig allokering'!$B$2:$AC$462,MATCH(L$3,'Slutlig allokering'!$B$2:$AJ$2,0),FALSE)/1,0)</f>
        <v>0</v>
      </c>
      <c r="M280" s="143">
        <f>IFERROR(VLOOKUP($B280,Miljö!$B$1:$S$477,MATCH(M$2,Miljö!$B$1:$X$1,0),FALSE)/1,0)-IFERROR(VLOOKUP($B280,'Slutlig allokering'!$B$2:$AC$462,MATCH(M$3,'Slutlig allokering'!$B$2:$AJ$2,0),FALSE)/1,0)</f>
        <v>0</v>
      </c>
      <c r="N280">
        <f>IFERROR(VLOOKUP($B280,Kraftvärmeprod!$B$1:$AH$479,MATCH(N$2,Kraftvärmeprod!$B$1:$AG$1,0),FALSE)/1,0)-IFERROR(VLOOKUP($B280,'Slutlig allokering'!$B$2:$AC$462,MATCH(N$3,'Slutlig allokering'!$B$2:$AJ$2,0),FALSE)/1,0)</f>
        <v>0</v>
      </c>
      <c r="O280">
        <f>IFERROR(VLOOKUP($B280,Kraftvärmeprod!$B$1:$AH$479,MATCH(O$2,Kraftvärmeprod!$B$1:$AG$1,0),FALSE)/1,0)-IFERROR(VLOOKUP($B280,'Slutlig allokering'!$B$2:$AC$462,MATCH(O$3,'Slutlig allokering'!$B$2:$AJ$2,0),FALSE)/1,0)</f>
        <v>0</v>
      </c>
      <c r="P280">
        <f>IFERROR(VLOOKUP($B280,Kraftvärmeprod!$B$1:$AH$479,MATCH(P$2,Kraftvärmeprod!$B$1:$AG$1,0),FALSE)/1,0)-IFERROR(VLOOKUP($B280,'Slutlig allokering'!$B$2:$AC$462,MATCH(P$3,'Slutlig allokering'!$B$2:$AJ$2,0),FALSE)/1,0)</f>
        <v>0</v>
      </c>
      <c r="Q280">
        <f>IFERROR(VLOOKUP($B280,Kraftvärmeprod!$B$1:$AH$479,MATCH(Q$2,Kraftvärmeprod!$B$1:$AG$1,0),FALSE)/1,0)-IFERROR(VLOOKUP($B280,'Slutlig allokering'!$B$2:$AC$462,MATCH(Q$3,'Slutlig allokering'!$B$2:$AJ$2,0),FALSE)/1,0)</f>
        <v>0</v>
      </c>
      <c r="R280">
        <f>IFERROR(VLOOKUP($B280,Kraftvärmeprod!$B$1:$AH$479,MATCH(R$2,Kraftvärmeprod!$B$1:$AG$1,0),FALSE)/1,0)-IFERROR(VLOOKUP($B280,'Slutlig allokering'!$B$2:$AC$462,MATCH(R$3,'Slutlig allokering'!$B$2:$AJ$2,0),FALSE)/1,0)</f>
        <v>0</v>
      </c>
      <c r="S280">
        <f>IFERROR(VLOOKUP($B280,Kraftvärmeprod!$B$1:$AH$479,MATCH(S$2,Kraftvärmeprod!$B$1:$AG$1,0),FALSE)/1,0)-IFERROR(VLOOKUP($B280,'Slutlig allokering'!$B$2:$AC$462,MATCH(S$3,'Slutlig allokering'!$B$2:$AJ$2,0),FALSE)/1,0)</f>
        <v>0</v>
      </c>
      <c r="T280">
        <f>IFERROR(VLOOKUP($B280,Kraftvärmeprod!$B$1:$AH$479,MATCH(T$2,Kraftvärmeprod!$B$1:$AG$1,0),FALSE)/1,0)-IFERROR(VLOOKUP($B280,'Slutlig allokering'!$B$2:$AC$462,MATCH(T$3,'Slutlig allokering'!$B$2:$AJ$2,0),FALSE)/1,0)</f>
        <v>0</v>
      </c>
      <c r="U280">
        <f>IFERROR(VLOOKUP($B280,Kraftvärmeprod!$B$1:$AH$479,MATCH(U$2,Kraftvärmeprod!$B$1:$AG$1,0),FALSE)/1,0)-IFERROR(VLOOKUP($B280,'Slutlig allokering'!$B$2:$AC$462,MATCH(U$3,'Slutlig allokering'!$B$2:$AJ$2,0),FALSE)/1,0)</f>
        <v>0</v>
      </c>
      <c r="V280">
        <f>IFERROR(VLOOKUP($B280,Kraftvärmeprod!$B$1:$AH$479,MATCH(V$2,Kraftvärmeprod!$B$1:$AG$1,0),FALSE)/1,0)-IFERROR(VLOOKUP($B280,'Slutlig allokering'!$B$2:$AC$462,MATCH(V$3,'Slutlig allokering'!$B$2:$AJ$2,0),FALSE)/1,0)</f>
        <v>0</v>
      </c>
      <c r="W280">
        <f>IFERROR(VLOOKUP($B280,Kraftvärmeprod!$B$1:$AH$479,MATCH(W$2,Kraftvärmeprod!$B$1:$AG$1,0),FALSE)/1,0)-IFERROR(VLOOKUP($B280,'Slutlig allokering'!$B$2:$AC$462,MATCH(W$3,'Slutlig allokering'!$B$2:$AJ$2,0),FALSE)/1,0)</f>
        <v>0</v>
      </c>
      <c r="X280">
        <f>IFERROR(VLOOKUP($B280,Kraftvärmeprod!$B$1:$AH$479,MATCH(X$2,Kraftvärmeprod!$B$1:$AG$1,0),FALSE)/1,0)-IFERROR(VLOOKUP($B280,'Slutlig allokering'!$B$2:$AC$462,MATCH(X$3,'Slutlig allokering'!$B$2:$AJ$2,0),FALSE)/1,0)</f>
        <v>0</v>
      </c>
      <c r="Y280">
        <f>IFERROR(VLOOKUP($B280,Kraftvärmeprod!$B$1:$AH$479,MATCH(Y$2,Kraftvärmeprod!$B$1:$AG$1,0),FALSE)/1,0)-IFERROR(VLOOKUP($B280,'Slutlig allokering'!$B$2:$AC$462,MATCH(Y$3,'Slutlig allokering'!$B$2:$AJ$2,0),FALSE)/1,0)</f>
        <v>0</v>
      </c>
      <c r="Z280">
        <f>IFERROR(VLOOKUP($B280,Kraftvärmeprod!$B$1:$AH$479,MATCH(Z$2,Kraftvärmeprod!$B$1:$AG$1,0),FALSE)/1,0)-IFERROR(VLOOKUP($B280,'Slutlig allokering'!$B$2:$AC$462,MATCH(Z$3,'Slutlig allokering'!$B$2:$AJ$2,0),FALSE)/1,0)</f>
        <v>0</v>
      </c>
      <c r="AA280">
        <f>IFERROR(VLOOKUP($B280,Kraftvärmeprod!$B$1:$AH$479,MATCH(AA$2,Kraftvärmeprod!$B$1:$AG$1,0),FALSE)/1,0)-IFERROR(VLOOKUP($B280,'Slutlig allokering'!$B$2:$AC$462,MATCH(AA$3,'Slutlig allokering'!$B$2:$AJ$2,0),FALSE)/1,0)</f>
        <v>0</v>
      </c>
      <c r="AB280">
        <f>IFERROR(VLOOKUP($B280,Kraftvärmeprod!$B$1:$AH$479,MATCH(AB$2,Kraftvärmeprod!$B$1:$AG$1,0),FALSE)/1,0)-IFERROR(VLOOKUP($B280,'Slutlig allokering'!$B$2:$AC$462,MATCH(AB$3,'Slutlig allokering'!$B$2:$AJ$2,0),FALSE)/1,0)</f>
        <v>0</v>
      </c>
      <c r="AE280">
        <f t="shared" si="8"/>
        <v>0</v>
      </c>
      <c r="AG280">
        <f>IFERROR(VLOOKUP(B280,'Slutlig allokering'!$B$2:$AJ$462,MATCH("Summa justerad allokerad tillförd energi (utan hjälpel och rökgaskondensering):",'Slutlig allokering'!$B$2:$AK$2,0),FALSE)/1,"")</f>
        <v>0</v>
      </c>
      <c r="AI280" s="55" t="str">
        <f>IFERROR(1-VLOOKUP(B280,'Slutlig allokering'!$B$2:$AJ$462,MATCH("Andel av bränsle i kvv som allokerats till värme, exklusive rökgaskondensering och hjälpel",'Slutlig allokering'!$B$2:$AK$2,0),FALSE),"")</f>
        <v/>
      </c>
      <c r="AK280" s="55" t="str">
        <f t="shared" si="9"/>
        <v/>
      </c>
    </row>
    <row r="281" spans="1:37" x14ac:dyDescent="0.35">
      <c r="A281" s="28" t="s">
        <v>371</v>
      </c>
      <c r="B281" s="28" t="s">
        <v>381</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allokering'!$B$2:$AC$462,MATCH(E$3,'Slutlig allokering'!$B$2:$AJ$2,0),FALSE)/1,0)</f>
        <v>0</v>
      </c>
      <c r="F281">
        <f>IFERROR(VLOOKUP($B281,Kraftvärmeprod!$B$1:$AH$479,MATCH(F$2,Kraftvärmeprod!$B$1:$AG$1,0),FALSE)/1,0)-IFERROR(VLOOKUP($B281,'Slutlig allokering'!$B$2:$AC$462,MATCH(F$3,'Slutlig allokering'!$B$2:$AJ$2,0),FALSE)/1,0)</f>
        <v>0</v>
      </c>
      <c r="G281">
        <f>IFERROR(VLOOKUP($B281,Kraftvärmeprod!$B$1:$AH$479,MATCH(G$2,Kraftvärmeprod!$B$1:$AG$1,0),FALSE)/1,0)-IFERROR(VLOOKUP($B281,'Slutlig allokering'!$B$2:$AC$462,MATCH(G$3,'Slutlig allokering'!$B$2:$AJ$2,0),FALSE)/1,0)</f>
        <v>0</v>
      </c>
      <c r="H281">
        <f>IFERROR(VLOOKUP($B281,Kraftvärmeprod!$B$1:$AH$479,MATCH(H$2,Kraftvärmeprod!$B$1:$AG$1,0),FALSE)/1,0)-IFERROR(VLOOKUP($B281,'Slutlig allokering'!$B$2:$AC$462,MATCH(H$3,'Slutlig allokering'!$B$2:$AJ$2,0),FALSE)/1,0)</f>
        <v>0</v>
      </c>
      <c r="I281">
        <f>IFERROR(VLOOKUP($B281,Kraftvärmeprod!$B$1:$AH$479,MATCH(I$2,Kraftvärmeprod!$B$1:$AG$1,0),FALSE)/1,0)-IFERROR(VLOOKUP($B281,'Slutlig allokering'!$B$2:$AC$462,MATCH(I$3,'Slutlig allokering'!$B$2:$AJ$2,0),FALSE)/1,0)</f>
        <v>0</v>
      </c>
      <c r="J281">
        <f>IFERROR(VLOOKUP($B281,Kraftvärmeprod!$B$1:$AH$479,MATCH(J$2,Kraftvärmeprod!$B$1:$AG$1,0),FALSE)/1,0)-IFERROR(VLOOKUP($B281,'Slutlig allokering'!$B$2:$AC$462,MATCH(J$3,'Slutlig allokering'!$B$2:$AJ$2,0),FALSE)/1,0)</f>
        <v>0</v>
      </c>
      <c r="K281">
        <f>IFERROR(VLOOKUP($B281,Kraftvärmeprod!$B$1:$AH$479,MATCH(K$2,Kraftvärmeprod!$B$1:$AG$1,0),FALSE)/1,0)-IFERROR(VLOOKUP($B281,'Slutlig allokering'!$B$2:$AC$462,MATCH(K$3,'Slutlig allokering'!$B$2:$AJ$2,0),FALSE)/1,0)</f>
        <v>0</v>
      </c>
      <c r="L281">
        <f>IFERROR(VLOOKUP($B281,Kraftvärmeprod!$B$1:$AH$479,MATCH(L$2,Kraftvärmeprod!$B$1:$AG$1,0),FALSE)/1,0)-IFERROR(VLOOKUP($B281,'Slutlig allokering'!$B$2:$AC$462,MATCH(L$3,'Slutlig allokering'!$B$2:$AJ$2,0),FALSE)/1,0)</f>
        <v>0</v>
      </c>
      <c r="M281" s="143">
        <f>IFERROR(VLOOKUP($B281,Miljö!$B$1:$S$477,MATCH(M$2,Miljö!$B$1:$X$1,0),FALSE)/1,0)-IFERROR(VLOOKUP($B281,'Slutlig allokering'!$B$2:$AC$462,MATCH(M$3,'Slutlig allokering'!$B$2:$AJ$2,0),FALSE)/1,0)</f>
        <v>0</v>
      </c>
      <c r="N281">
        <f>IFERROR(VLOOKUP($B281,Kraftvärmeprod!$B$1:$AH$479,MATCH(N$2,Kraftvärmeprod!$B$1:$AG$1,0),FALSE)/1,0)-IFERROR(VLOOKUP($B281,'Slutlig allokering'!$B$2:$AC$462,MATCH(N$3,'Slutlig allokering'!$B$2:$AJ$2,0),FALSE)/1,0)</f>
        <v>0</v>
      </c>
      <c r="O281">
        <f>IFERROR(VLOOKUP($B281,Kraftvärmeprod!$B$1:$AH$479,MATCH(O$2,Kraftvärmeprod!$B$1:$AG$1,0),FALSE)/1,0)-IFERROR(VLOOKUP($B281,'Slutlig allokering'!$B$2:$AC$462,MATCH(O$3,'Slutlig allokering'!$B$2:$AJ$2,0),FALSE)/1,0)</f>
        <v>0</v>
      </c>
      <c r="P281">
        <f>IFERROR(VLOOKUP($B281,Kraftvärmeprod!$B$1:$AH$479,MATCH(P$2,Kraftvärmeprod!$B$1:$AG$1,0),FALSE)/1,0)-IFERROR(VLOOKUP($B281,'Slutlig allokering'!$B$2:$AC$462,MATCH(P$3,'Slutlig allokering'!$B$2:$AJ$2,0),FALSE)/1,0)</f>
        <v>0</v>
      </c>
      <c r="Q281">
        <f>IFERROR(VLOOKUP($B281,Kraftvärmeprod!$B$1:$AH$479,MATCH(Q$2,Kraftvärmeprod!$B$1:$AG$1,0),FALSE)/1,0)-IFERROR(VLOOKUP($B281,'Slutlig allokering'!$B$2:$AC$462,MATCH(Q$3,'Slutlig allokering'!$B$2:$AJ$2,0),FALSE)/1,0)</f>
        <v>0</v>
      </c>
      <c r="R281">
        <f>IFERROR(VLOOKUP($B281,Kraftvärmeprod!$B$1:$AH$479,MATCH(R$2,Kraftvärmeprod!$B$1:$AG$1,0),FALSE)/1,0)-IFERROR(VLOOKUP($B281,'Slutlig allokering'!$B$2:$AC$462,MATCH(R$3,'Slutlig allokering'!$B$2:$AJ$2,0),FALSE)/1,0)</f>
        <v>0</v>
      </c>
      <c r="S281">
        <f>IFERROR(VLOOKUP($B281,Kraftvärmeprod!$B$1:$AH$479,MATCH(S$2,Kraftvärmeprod!$B$1:$AG$1,0),FALSE)/1,0)-IFERROR(VLOOKUP($B281,'Slutlig allokering'!$B$2:$AC$462,MATCH(S$3,'Slutlig allokering'!$B$2:$AJ$2,0),FALSE)/1,0)</f>
        <v>0</v>
      </c>
      <c r="T281">
        <f>IFERROR(VLOOKUP($B281,Kraftvärmeprod!$B$1:$AH$479,MATCH(T$2,Kraftvärmeprod!$B$1:$AG$1,0),FALSE)/1,0)-IFERROR(VLOOKUP($B281,'Slutlig allokering'!$B$2:$AC$462,MATCH(T$3,'Slutlig allokering'!$B$2:$AJ$2,0),FALSE)/1,0)</f>
        <v>0</v>
      </c>
      <c r="U281">
        <f>IFERROR(VLOOKUP($B281,Kraftvärmeprod!$B$1:$AH$479,MATCH(U$2,Kraftvärmeprod!$B$1:$AG$1,0),FALSE)/1,0)-IFERROR(VLOOKUP($B281,'Slutlig allokering'!$B$2:$AC$462,MATCH(U$3,'Slutlig allokering'!$B$2:$AJ$2,0),FALSE)/1,0)</f>
        <v>0</v>
      </c>
      <c r="V281">
        <f>IFERROR(VLOOKUP($B281,Kraftvärmeprod!$B$1:$AH$479,MATCH(V$2,Kraftvärmeprod!$B$1:$AG$1,0),FALSE)/1,0)-IFERROR(VLOOKUP($B281,'Slutlig allokering'!$B$2:$AC$462,MATCH(V$3,'Slutlig allokering'!$B$2:$AJ$2,0),FALSE)/1,0)</f>
        <v>0</v>
      </c>
      <c r="W281">
        <f>IFERROR(VLOOKUP($B281,Kraftvärmeprod!$B$1:$AH$479,MATCH(W$2,Kraftvärmeprod!$B$1:$AG$1,0),FALSE)/1,0)-IFERROR(VLOOKUP($B281,'Slutlig allokering'!$B$2:$AC$462,MATCH(W$3,'Slutlig allokering'!$B$2:$AJ$2,0),FALSE)/1,0)</f>
        <v>0</v>
      </c>
      <c r="X281">
        <f>IFERROR(VLOOKUP($B281,Kraftvärmeprod!$B$1:$AH$479,MATCH(X$2,Kraftvärmeprod!$B$1:$AG$1,0),FALSE)/1,0)-IFERROR(VLOOKUP($B281,'Slutlig allokering'!$B$2:$AC$462,MATCH(X$3,'Slutlig allokering'!$B$2:$AJ$2,0),FALSE)/1,0)</f>
        <v>0</v>
      </c>
      <c r="Y281">
        <f>IFERROR(VLOOKUP($B281,Kraftvärmeprod!$B$1:$AH$479,MATCH(Y$2,Kraftvärmeprod!$B$1:$AG$1,0),FALSE)/1,0)-IFERROR(VLOOKUP($B281,'Slutlig allokering'!$B$2:$AC$462,MATCH(Y$3,'Slutlig allokering'!$B$2:$AJ$2,0),FALSE)/1,0)</f>
        <v>0</v>
      </c>
      <c r="Z281">
        <f>IFERROR(VLOOKUP($B281,Kraftvärmeprod!$B$1:$AH$479,MATCH(Z$2,Kraftvärmeprod!$B$1:$AG$1,0),FALSE)/1,0)-IFERROR(VLOOKUP($B281,'Slutlig allokering'!$B$2:$AC$462,MATCH(Z$3,'Slutlig allokering'!$B$2:$AJ$2,0),FALSE)/1,0)</f>
        <v>0</v>
      </c>
      <c r="AA281">
        <f>IFERROR(VLOOKUP($B281,Kraftvärmeprod!$B$1:$AH$479,MATCH(AA$2,Kraftvärmeprod!$B$1:$AG$1,0),FALSE)/1,0)-IFERROR(VLOOKUP($B281,'Slutlig allokering'!$B$2:$AC$462,MATCH(AA$3,'Slutlig allokering'!$B$2:$AJ$2,0),FALSE)/1,0)</f>
        <v>0</v>
      </c>
      <c r="AB281">
        <f>IFERROR(VLOOKUP($B281,Kraftvärmeprod!$B$1:$AH$479,MATCH(AB$2,Kraftvärmeprod!$B$1:$AG$1,0),FALSE)/1,0)-IFERROR(VLOOKUP($B281,'Slutlig allokering'!$B$2:$AC$462,MATCH(AB$3,'Slutlig allokering'!$B$2:$AJ$2,0),FALSE)/1,0)</f>
        <v>0</v>
      </c>
      <c r="AE281">
        <f t="shared" si="8"/>
        <v>0</v>
      </c>
      <c r="AG281">
        <f>IFERROR(VLOOKUP(B281,'Slutlig allokering'!$B$2:$AJ$462,MATCH("Summa justerad allokerad tillförd energi (utan hjälpel och rökgaskondensering):",'Slutlig allokering'!$B$2:$AK$2,0),FALSE)/1,"")</f>
        <v>0</v>
      </c>
      <c r="AI281" s="55" t="str">
        <f>IFERROR(1-VLOOKUP(B281,'Slutlig allokering'!$B$2:$AJ$462,MATCH("Andel av bränsle i kvv som allokerats till värme, exklusive rökgaskondensering och hjälpel",'Slutlig allokering'!$B$2:$AK$2,0),FALSE),"")</f>
        <v/>
      </c>
      <c r="AK281" s="55" t="str">
        <f t="shared" si="9"/>
        <v/>
      </c>
    </row>
    <row r="282" spans="1:37" x14ac:dyDescent="0.35">
      <c r="A282" s="28" t="s">
        <v>371</v>
      </c>
      <c r="B282" s="28" t="s">
        <v>382</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allokering'!$B$2:$AC$462,MATCH(E$3,'Slutlig allokering'!$B$2:$AJ$2,0),FALSE)/1,0)</f>
        <v>0</v>
      </c>
      <c r="F282">
        <f>IFERROR(VLOOKUP($B282,Kraftvärmeprod!$B$1:$AH$479,MATCH(F$2,Kraftvärmeprod!$B$1:$AG$1,0),FALSE)/1,0)-IFERROR(VLOOKUP($B282,'Slutlig allokering'!$B$2:$AC$462,MATCH(F$3,'Slutlig allokering'!$B$2:$AJ$2,0),FALSE)/1,0)</f>
        <v>0</v>
      </c>
      <c r="G282">
        <f>IFERROR(VLOOKUP($B282,Kraftvärmeprod!$B$1:$AH$479,MATCH(G$2,Kraftvärmeprod!$B$1:$AG$1,0),FALSE)/1,0)-IFERROR(VLOOKUP($B282,'Slutlig allokering'!$B$2:$AC$462,MATCH(G$3,'Slutlig allokering'!$B$2:$AJ$2,0),FALSE)/1,0)</f>
        <v>0</v>
      </c>
      <c r="H282">
        <f>IFERROR(VLOOKUP($B282,Kraftvärmeprod!$B$1:$AH$479,MATCH(H$2,Kraftvärmeprod!$B$1:$AG$1,0),FALSE)/1,0)-IFERROR(VLOOKUP($B282,'Slutlig allokering'!$B$2:$AC$462,MATCH(H$3,'Slutlig allokering'!$B$2:$AJ$2,0),FALSE)/1,0)</f>
        <v>0</v>
      </c>
      <c r="I282">
        <f>IFERROR(VLOOKUP($B282,Kraftvärmeprod!$B$1:$AH$479,MATCH(I$2,Kraftvärmeprod!$B$1:$AG$1,0),FALSE)/1,0)-IFERROR(VLOOKUP($B282,'Slutlig allokering'!$B$2:$AC$462,MATCH(I$3,'Slutlig allokering'!$B$2:$AJ$2,0),FALSE)/1,0)</f>
        <v>0</v>
      </c>
      <c r="J282">
        <f>IFERROR(VLOOKUP($B282,Kraftvärmeprod!$B$1:$AH$479,MATCH(J$2,Kraftvärmeprod!$B$1:$AG$1,0),FALSE)/1,0)-IFERROR(VLOOKUP($B282,'Slutlig allokering'!$B$2:$AC$462,MATCH(J$3,'Slutlig allokering'!$B$2:$AJ$2,0),FALSE)/1,0)</f>
        <v>0</v>
      </c>
      <c r="K282">
        <f>IFERROR(VLOOKUP($B282,Kraftvärmeprod!$B$1:$AH$479,MATCH(K$2,Kraftvärmeprod!$B$1:$AG$1,0),FALSE)/1,0)-IFERROR(VLOOKUP($B282,'Slutlig allokering'!$B$2:$AC$462,MATCH(K$3,'Slutlig allokering'!$B$2:$AJ$2,0),FALSE)/1,0)</f>
        <v>0</v>
      </c>
      <c r="L282">
        <f>IFERROR(VLOOKUP($B282,Kraftvärmeprod!$B$1:$AH$479,MATCH(L$2,Kraftvärmeprod!$B$1:$AG$1,0),FALSE)/1,0)-IFERROR(VLOOKUP($B282,'Slutlig allokering'!$B$2:$AC$462,MATCH(L$3,'Slutlig allokering'!$B$2:$AJ$2,0),FALSE)/1,0)</f>
        <v>0</v>
      </c>
      <c r="M282" s="143">
        <f>IFERROR(VLOOKUP($B282,Miljö!$B$1:$S$477,MATCH(M$2,Miljö!$B$1:$X$1,0),FALSE)/1,0)-IFERROR(VLOOKUP($B282,'Slutlig allokering'!$B$2:$AC$462,MATCH(M$3,'Slutlig allokering'!$B$2:$AJ$2,0),FALSE)/1,0)</f>
        <v>0</v>
      </c>
      <c r="N282">
        <f>IFERROR(VLOOKUP($B282,Kraftvärmeprod!$B$1:$AH$479,MATCH(N$2,Kraftvärmeprod!$B$1:$AG$1,0),FALSE)/1,0)-IFERROR(VLOOKUP($B282,'Slutlig allokering'!$B$2:$AC$462,MATCH(N$3,'Slutlig allokering'!$B$2:$AJ$2,0),FALSE)/1,0)</f>
        <v>0</v>
      </c>
      <c r="O282">
        <f>IFERROR(VLOOKUP($B282,Kraftvärmeprod!$B$1:$AH$479,MATCH(O$2,Kraftvärmeprod!$B$1:$AG$1,0),FALSE)/1,0)-IFERROR(VLOOKUP($B282,'Slutlig allokering'!$B$2:$AC$462,MATCH(O$3,'Slutlig allokering'!$B$2:$AJ$2,0),FALSE)/1,0)</f>
        <v>0</v>
      </c>
      <c r="P282">
        <f>IFERROR(VLOOKUP($B282,Kraftvärmeprod!$B$1:$AH$479,MATCH(P$2,Kraftvärmeprod!$B$1:$AG$1,0),FALSE)/1,0)-IFERROR(VLOOKUP($B282,'Slutlig allokering'!$B$2:$AC$462,MATCH(P$3,'Slutlig allokering'!$B$2:$AJ$2,0),FALSE)/1,0)</f>
        <v>0</v>
      </c>
      <c r="Q282">
        <f>IFERROR(VLOOKUP($B282,Kraftvärmeprod!$B$1:$AH$479,MATCH(Q$2,Kraftvärmeprod!$B$1:$AG$1,0),FALSE)/1,0)-IFERROR(VLOOKUP($B282,'Slutlig allokering'!$B$2:$AC$462,MATCH(Q$3,'Slutlig allokering'!$B$2:$AJ$2,0),FALSE)/1,0)</f>
        <v>0</v>
      </c>
      <c r="R282">
        <f>IFERROR(VLOOKUP($B282,Kraftvärmeprod!$B$1:$AH$479,MATCH(R$2,Kraftvärmeprod!$B$1:$AG$1,0),FALSE)/1,0)-IFERROR(VLOOKUP($B282,'Slutlig allokering'!$B$2:$AC$462,MATCH(R$3,'Slutlig allokering'!$B$2:$AJ$2,0),FALSE)/1,0)</f>
        <v>0</v>
      </c>
      <c r="S282">
        <f>IFERROR(VLOOKUP($B282,Kraftvärmeprod!$B$1:$AH$479,MATCH(S$2,Kraftvärmeprod!$B$1:$AG$1,0),FALSE)/1,0)-IFERROR(VLOOKUP($B282,'Slutlig allokering'!$B$2:$AC$462,MATCH(S$3,'Slutlig allokering'!$B$2:$AJ$2,0),FALSE)/1,0)</f>
        <v>0</v>
      </c>
      <c r="T282">
        <f>IFERROR(VLOOKUP($B282,Kraftvärmeprod!$B$1:$AH$479,MATCH(T$2,Kraftvärmeprod!$B$1:$AG$1,0),FALSE)/1,0)-IFERROR(VLOOKUP($B282,'Slutlig allokering'!$B$2:$AC$462,MATCH(T$3,'Slutlig allokering'!$B$2:$AJ$2,0),FALSE)/1,0)</f>
        <v>0</v>
      </c>
      <c r="U282">
        <f>IFERROR(VLOOKUP($B282,Kraftvärmeprod!$B$1:$AH$479,MATCH(U$2,Kraftvärmeprod!$B$1:$AG$1,0),FALSE)/1,0)-IFERROR(VLOOKUP($B282,'Slutlig allokering'!$B$2:$AC$462,MATCH(U$3,'Slutlig allokering'!$B$2:$AJ$2,0),FALSE)/1,0)</f>
        <v>0</v>
      </c>
      <c r="V282">
        <f>IFERROR(VLOOKUP($B282,Kraftvärmeprod!$B$1:$AH$479,MATCH(V$2,Kraftvärmeprod!$B$1:$AG$1,0),FALSE)/1,0)-IFERROR(VLOOKUP($B282,'Slutlig allokering'!$B$2:$AC$462,MATCH(V$3,'Slutlig allokering'!$B$2:$AJ$2,0),FALSE)/1,0)</f>
        <v>0</v>
      </c>
      <c r="W282">
        <f>IFERROR(VLOOKUP($B282,Kraftvärmeprod!$B$1:$AH$479,MATCH(W$2,Kraftvärmeprod!$B$1:$AG$1,0),FALSE)/1,0)-IFERROR(VLOOKUP($B282,'Slutlig allokering'!$B$2:$AC$462,MATCH(W$3,'Slutlig allokering'!$B$2:$AJ$2,0),FALSE)/1,0)</f>
        <v>0</v>
      </c>
      <c r="X282">
        <f>IFERROR(VLOOKUP($B282,Kraftvärmeprod!$B$1:$AH$479,MATCH(X$2,Kraftvärmeprod!$B$1:$AG$1,0),FALSE)/1,0)-IFERROR(VLOOKUP($B282,'Slutlig allokering'!$B$2:$AC$462,MATCH(X$3,'Slutlig allokering'!$B$2:$AJ$2,0),FALSE)/1,0)</f>
        <v>0</v>
      </c>
      <c r="Y282">
        <f>IFERROR(VLOOKUP($B282,Kraftvärmeprod!$B$1:$AH$479,MATCH(Y$2,Kraftvärmeprod!$B$1:$AG$1,0),FALSE)/1,0)-IFERROR(VLOOKUP($B282,'Slutlig allokering'!$B$2:$AC$462,MATCH(Y$3,'Slutlig allokering'!$B$2:$AJ$2,0),FALSE)/1,0)</f>
        <v>0</v>
      </c>
      <c r="Z282">
        <f>IFERROR(VLOOKUP($B282,Kraftvärmeprod!$B$1:$AH$479,MATCH(Z$2,Kraftvärmeprod!$B$1:$AG$1,0),FALSE)/1,0)-IFERROR(VLOOKUP($B282,'Slutlig allokering'!$B$2:$AC$462,MATCH(Z$3,'Slutlig allokering'!$B$2:$AJ$2,0),FALSE)/1,0)</f>
        <v>0</v>
      </c>
      <c r="AA282">
        <f>IFERROR(VLOOKUP($B282,Kraftvärmeprod!$B$1:$AH$479,MATCH(AA$2,Kraftvärmeprod!$B$1:$AG$1,0),FALSE)/1,0)-IFERROR(VLOOKUP($B282,'Slutlig allokering'!$B$2:$AC$462,MATCH(AA$3,'Slutlig allokering'!$B$2:$AJ$2,0),FALSE)/1,0)</f>
        <v>0</v>
      </c>
      <c r="AB282">
        <f>IFERROR(VLOOKUP($B282,Kraftvärmeprod!$B$1:$AH$479,MATCH(AB$2,Kraftvärmeprod!$B$1:$AG$1,0),FALSE)/1,0)-IFERROR(VLOOKUP($B282,'Slutlig allokering'!$B$2:$AC$462,MATCH(AB$3,'Slutlig allokering'!$B$2:$AJ$2,0),FALSE)/1,0)</f>
        <v>0</v>
      </c>
      <c r="AE282">
        <f t="shared" si="8"/>
        <v>0</v>
      </c>
      <c r="AG282">
        <f>IFERROR(VLOOKUP(B282,'Slutlig allokering'!$B$2:$AJ$462,MATCH("Summa justerad allokerad tillförd energi (utan hjälpel och rökgaskondensering):",'Slutlig allokering'!$B$2:$AK$2,0),FALSE)/1,"")</f>
        <v>0</v>
      </c>
      <c r="AI282" s="55" t="str">
        <f>IFERROR(1-VLOOKUP(B282,'Slutlig allokering'!$B$2:$AJ$462,MATCH("Andel av bränsle i kvv som allokerats till värme, exklusive rökgaskondensering och hjälpel",'Slutlig allokering'!$B$2:$AK$2,0),FALSE),"")</f>
        <v/>
      </c>
      <c r="AK282" s="55" t="str">
        <f t="shared" si="9"/>
        <v/>
      </c>
    </row>
    <row r="283" spans="1:37" x14ac:dyDescent="0.35">
      <c r="A283" s="28" t="s">
        <v>371</v>
      </c>
      <c r="B283" s="28" t="s">
        <v>383</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allokering'!$B$2:$AC$462,MATCH(E$3,'Slutlig allokering'!$B$2:$AJ$2,0),FALSE)/1,0)</f>
        <v>0</v>
      </c>
      <c r="F283">
        <f>IFERROR(VLOOKUP($B283,Kraftvärmeprod!$B$1:$AH$479,MATCH(F$2,Kraftvärmeprod!$B$1:$AG$1,0),FALSE)/1,0)-IFERROR(VLOOKUP($B283,'Slutlig allokering'!$B$2:$AC$462,MATCH(F$3,'Slutlig allokering'!$B$2:$AJ$2,0),FALSE)/1,0)</f>
        <v>0</v>
      </c>
      <c r="G283">
        <f>IFERROR(VLOOKUP($B283,Kraftvärmeprod!$B$1:$AH$479,MATCH(G$2,Kraftvärmeprod!$B$1:$AG$1,0),FALSE)/1,0)-IFERROR(VLOOKUP($B283,'Slutlig allokering'!$B$2:$AC$462,MATCH(G$3,'Slutlig allokering'!$B$2:$AJ$2,0),FALSE)/1,0)</f>
        <v>0</v>
      </c>
      <c r="H283">
        <f>IFERROR(VLOOKUP($B283,Kraftvärmeprod!$B$1:$AH$479,MATCH(H$2,Kraftvärmeprod!$B$1:$AG$1,0),FALSE)/1,0)-IFERROR(VLOOKUP($B283,'Slutlig allokering'!$B$2:$AC$462,MATCH(H$3,'Slutlig allokering'!$B$2:$AJ$2,0),FALSE)/1,0)</f>
        <v>0</v>
      </c>
      <c r="I283">
        <f>IFERROR(VLOOKUP($B283,Kraftvärmeprod!$B$1:$AH$479,MATCH(I$2,Kraftvärmeprod!$B$1:$AG$1,0),FALSE)/1,0)-IFERROR(VLOOKUP($B283,'Slutlig allokering'!$B$2:$AC$462,MATCH(I$3,'Slutlig allokering'!$B$2:$AJ$2,0),FALSE)/1,0)</f>
        <v>0</v>
      </c>
      <c r="J283">
        <f>IFERROR(VLOOKUP($B283,Kraftvärmeprod!$B$1:$AH$479,MATCH(J$2,Kraftvärmeprod!$B$1:$AG$1,0),FALSE)/1,0)-IFERROR(VLOOKUP($B283,'Slutlig allokering'!$B$2:$AC$462,MATCH(J$3,'Slutlig allokering'!$B$2:$AJ$2,0),FALSE)/1,0)</f>
        <v>0</v>
      </c>
      <c r="K283">
        <f>IFERROR(VLOOKUP($B283,Kraftvärmeprod!$B$1:$AH$479,MATCH(K$2,Kraftvärmeprod!$B$1:$AG$1,0),FALSE)/1,0)-IFERROR(VLOOKUP($B283,'Slutlig allokering'!$B$2:$AC$462,MATCH(K$3,'Slutlig allokering'!$B$2:$AJ$2,0),FALSE)/1,0)</f>
        <v>0</v>
      </c>
      <c r="L283">
        <f>IFERROR(VLOOKUP($B283,Kraftvärmeprod!$B$1:$AH$479,MATCH(L$2,Kraftvärmeprod!$B$1:$AG$1,0),FALSE)/1,0)-IFERROR(VLOOKUP($B283,'Slutlig allokering'!$B$2:$AC$462,MATCH(L$3,'Slutlig allokering'!$B$2:$AJ$2,0),FALSE)/1,0)</f>
        <v>0</v>
      </c>
      <c r="M283" s="143">
        <f>IFERROR(VLOOKUP($B283,Miljö!$B$1:$S$477,MATCH(M$2,Miljö!$B$1:$X$1,0),FALSE)/1,0)-IFERROR(VLOOKUP($B283,'Slutlig allokering'!$B$2:$AC$462,MATCH(M$3,'Slutlig allokering'!$B$2:$AJ$2,0),FALSE)/1,0)</f>
        <v>0</v>
      </c>
      <c r="N283">
        <f>IFERROR(VLOOKUP($B283,Kraftvärmeprod!$B$1:$AH$479,MATCH(N$2,Kraftvärmeprod!$B$1:$AG$1,0),FALSE)/1,0)-IFERROR(VLOOKUP($B283,'Slutlig allokering'!$B$2:$AC$462,MATCH(N$3,'Slutlig allokering'!$B$2:$AJ$2,0),FALSE)/1,0)</f>
        <v>0</v>
      </c>
      <c r="O283">
        <f>IFERROR(VLOOKUP($B283,Kraftvärmeprod!$B$1:$AH$479,MATCH(O$2,Kraftvärmeprod!$B$1:$AG$1,0),FALSE)/1,0)-IFERROR(VLOOKUP($B283,'Slutlig allokering'!$B$2:$AC$462,MATCH(O$3,'Slutlig allokering'!$B$2:$AJ$2,0),FALSE)/1,0)</f>
        <v>0</v>
      </c>
      <c r="P283">
        <f>IFERROR(VLOOKUP($B283,Kraftvärmeprod!$B$1:$AH$479,MATCH(P$2,Kraftvärmeprod!$B$1:$AG$1,0),FALSE)/1,0)-IFERROR(VLOOKUP($B283,'Slutlig allokering'!$B$2:$AC$462,MATCH(P$3,'Slutlig allokering'!$B$2:$AJ$2,0),FALSE)/1,0)</f>
        <v>0</v>
      </c>
      <c r="Q283">
        <f>IFERROR(VLOOKUP($B283,Kraftvärmeprod!$B$1:$AH$479,MATCH(Q$2,Kraftvärmeprod!$B$1:$AG$1,0),FALSE)/1,0)-IFERROR(VLOOKUP($B283,'Slutlig allokering'!$B$2:$AC$462,MATCH(Q$3,'Slutlig allokering'!$B$2:$AJ$2,0),FALSE)/1,0)</f>
        <v>0</v>
      </c>
      <c r="R283">
        <f>IFERROR(VLOOKUP($B283,Kraftvärmeprod!$B$1:$AH$479,MATCH(R$2,Kraftvärmeprod!$B$1:$AG$1,0),FALSE)/1,0)-IFERROR(VLOOKUP($B283,'Slutlig allokering'!$B$2:$AC$462,MATCH(R$3,'Slutlig allokering'!$B$2:$AJ$2,0),FALSE)/1,0)</f>
        <v>0</v>
      </c>
      <c r="S283">
        <f>IFERROR(VLOOKUP($B283,Kraftvärmeprod!$B$1:$AH$479,MATCH(S$2,Kraftvärmeprod!$B$1:$AG$1,0),FALSE)/1,0)-IFERROR(VLOOKUP($B283,'Slutlig allokering'!$B$2:$AC$462,MATCH(S$3,'Slutlig allokering'!$B$2:$AJ$2,0),FALSE)/1,0)</f>
        <v>0</v>
      </c>
      <c r="T283">
        <f>IFERROR(VLOOKUP($B283,Kraftvärmeprod!$B$1:$AH$479,MATCH(T$2,Kraftvärmeprod!$B$1:$AG$1,0),FALSE)/1,0)-IFERROR(VLOOKUP($B283,'Slutlig allokering'!$B$2:$AC$462,MATCH(T$3,'Slutlig allokering'!$B$2:$AJ$2,0),FALSE)/1,0)</f>
        <v>0</v>
      </c>
      <c r="U283">
        <f>IFERROR(VLOOKUP($B283,Kraftvärmeprod!$B$1:$AH$479,MATCH(U$2,Kraftvärmeprod!$B$1:$AG$1,0),FALSE)/1,0)-IFERROR(VLOOKUP($B283,'Slutlig allokering'!$B$2:$AC$462,MATCH(U$3,'Slutlig allokering'!$B$2:$AJ$2,0),FALSE)/1,0)</f>
        <v>0</v>
      </c>
      <c r="V283">
        <f>IFERROR(VLOOKUP($B283,Kraftvärmeprod!$B$1:$AH$479,MATCH(V$2,Kraftvärmeprod!$B$1:$AG$1,0),FALSE)/1,0)-IFERROR(VLOOKUP($B283,'Slutlig allokering'!$B$2:$AC$462,MATCH(V$3,'Slutlig allokering'!$B$2:$AJ$2,0),FALSE)/1,0)</f>
        <v>0</v>
      </c>
      <c r="W283">
        <f>IFERROR(VLOOKUP($B283,Kraftvärmeprod!$B$1:$AH$479,MATCH(W$2,Kraftvärmeprod!$B$1:$AG$1,0),FALSE)/1,0)-IFERROR(VLOOKUP($B283,'Slutlig allokering'!$B$2:$AC$462,MATCH(W$3,'Slutlig allokering'!$B$2:$AJ$2,0),FALSE)/1,0)</f>
        <v>0</v>
      </c>
      <c r="X283">
        <f>IFERROR(VLOOKUP($B283,Kraftvärmeprod!$B$1:$AH$479,MATCH(X$2,Kraftvärmeprod!$B$1:$AG$1,0),FALSE)/1,0)-IFERROR(VLOOKUP($B283,'Slutlig allokering'!$B$2:$AC$462,MATCH(X$3,'Slutlig allokering'!$B$2:$AJ$2,0),FALSE)/1,0)</f>
        <v>0</v>
      </c>
      <c r="Y283">
        <f>IFERROR(VLOOKUP($B283,Kraftvärmeprod!$B$1:$AH$479,MATCH(Y$2,Kraftvärmeprod!$B$1:$AG$1,0),FALSE)/1,0)-IFERROR(VLOOKUP($B283,'Slutlig allokering'!$B$2:$AC$462,MATCH(Y$3,'Slutlig allokering'!$B$2:$AJ$2,0),FALSE)/1,0)</f>
        <v>0</v>
      </c>
      <c r="Z283">
        <f>IFERROR(VLOOKUP($B283,Kraftvärmeprod!$B$1:$AH$479,MATCH(Z$2,Kraftvärmeprod!$B$1:$AG$1,0),FALSE)/1,0)-IFERROR(VLOOKUP($B283,'Slutlig allokering'!$B$2:$AC$462,MATCH(Z$3,'Slutlig allokering'!$B$2:$AJ$2,0),FALSE)/1,0)</f>
        <v>0</v>
      </c>
      <c r="AA283">
        <f>IFERROR(VLOOKUP($B283,Kraftvärmeprod!$B$1:$AH$479,MATCH(AA$2,Kraftvärmeprod!$B$1:$AG$1,0),FALSE)/1,0)-IFERROR(VLOOKUP($B283,'Slutlig allokering'!$B$2:$AC$462,MATCH(AA$3,'Slutlig allokering'!$B$2:$AJ$2,0),FALSE)/1,0)</f>
        <v>0</v>
      </c>
      <c r="AB283">
        <f>IFERROR(VLOOKUP($B283,Kraftvärmeprod!$B$1:$AH$479,MATCH(AB$2,Kraftvärmeprod!$B$1:$AG$1,0),FALSE)/1,0)-IFERROR(VLOOKUP($B283,'Slutlig allokering'!$B$2:$AC$462,MATCH(AB$3,'Slutlig allokering'!$B$2:$AJ$2,0),FALSE)/1,0)</f>
        <v>0</v>
      </c>
      <c r="AE283">
        <f t="shared" si="8"/>
        <v>0</v>
      </c>
      <c r="AG283">
        <f>IFERROR(VLOOKUP(B283,'Slutlig allokering'!$B$2:$AJ$462,MATCH("Summa justerad allokerad tillförd energi (utan hjälpel och rökgaskondensering):",'Slutlig allokering'!$B$2:$AK$2,0),FALSE)/1,"")</f>
        <v>0</v>
      </c>
      <c r="AI283" s="55" t="str">
        <f>IFERROR(1-VLOOKUP(B283,'Slutlig allokering'!$B$2:$AJ$462,MATCH("Andel av bränsle i kvv som allokerats till värme, exklusive rökgaskondensering och hjälpel",'Slutlig allokering'!$B$2:$AK$2,0),FALSE),"")</f>
        <v/>
      </c>
      <c r="AK283" s="55" t="str">
        <f t="shared" si="9"/>
        <v/>
      </c>
    </row>
    <row r="284" spans="1:37" x14ac:dyDescent="0.35">
      <c r="A284" s="28" t="s">
        <v>371</v>
      </c>
      <c r="B284" s="28" t="s">
        <v>384</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allokering'!$B$2:$AC$462,MATCH(E$3,'Slutlig allokering'!$B$2:$AJ$2,0),FALSE)/1,0)</f>
        <v>0</v>
      </c>
      <c r="F284">
        <f>IFERROR(VLOOKUP($B284,Kraftvärmeprod!$B$1:$AH$479,MATCH(F$2,Kraftvärmeprod!$B$1:$AG$1,0),FALSE)/1,0)-IFERROR(VLOOKUP($B284,'Slutlig allokering'!$B$2:$AC$462,MATCH(F$3,'Slutlig allokering'!$B$2:$AJ$2,0),FALSE)/1,0)</f>
        <v>0</v>
      </c>
      <c r="G284">
        <f>IFERROR(VLOOKUP($B284,Kraftvärmeprod!$B$1:$AH$479,MATCH(G$2,Kraftvärmeprod!$B$1:$AG$1,0),FALSE)/1,0)-IFERROR(VLOOKUP($B284,'Slutlig allokering'!$B$2:$AC$462,MATCH(G$3,'Slutlig allokering'!$B$2:$AJ$2,0),FALSE)/1,0)</f>
        <v>0</v>
      </c>
      <c r="H284">
        <f>IFERROR(VLOOKUP($B284,Kraftvärmeprod!$B$1:$AH$479,MATCH(H$2,Kraftvärmeprod!$B$1:$AG$1,0),FALSE)/1,0)-IFERROR(VLOOKUP($B284,'Slutlig allokering'!$B$2:$AC$462,MATCH(H$3,'Slutlig allokering'!$B$2:$AJ$2,0),FALSE)/1,0)</f>
        <v>0</v>
      </c>
      <c r="I284">
        <f>IFERROR(VLOOKUP($B284,Kraftvärmeprod!$B$1:$AH$479,MATCH(I$2,Kraftvärmeprod!$B$1:$AG$1,0),FALSE)/1,0)-IFERROR(VLOOKUP($B284,'Slutlig allokering'!$B$2:$AC$462,MATCH(I$3,'Slutlig allokering'!$B$2:$AJ$2,0),FALSE)/1,0)</f>
        <v>0</v>
      </c>
      <c r="J284">
        <f>IFERROR(VLOOKUP($B284,Kraftvärmeprod!$B$1:$AH$479,MATCH(J$2,Kraftvärmeprod!$B$1:$AG$1,0),FALSE)/1,0)-IFERROR(VLOOKUP($B284,'Slutlig allokering'!$B$2:$AC$462,MATCH(J$3,'Slutlig allokering'!$B$2:$AJ$2,0),FALSE)/1,0)</f>
        <v>0</v>
      </c>
      <c r="K284">
        <f>IFERROR(VLOOKUP($B284,Kraftvärmeprod!$B$1:$AH$479,MATCH(K$2,Kraftvärmeprod!$B$1:$AG$1,0),FALSE)/1,0)-IFERROR(VLOOKUP($B284,'Slutlig allokering'!$B$2:$AC$462,MATCH(K$3,'Slutlig allokering'!$B$2:$AJ$2,0),FALSE)/1,0)</f>
        <v>0</v>
      </c>
      <c r="L284">
        <f>IFERROR(VLOOKUP($B284,Kraftvärmeprod!$B$1:$AH$479,MATCH(L$2,Kraftvärmeprod!$B$1:$AG$1,0),FALSE)/1,0)-IFERROR(VLOOKUP($B284,'Slutlig allokering'!$B$2:$AC$462,MATCH(L$3,'Slutlig allokering'!$B$2:$AJ$2,0),FALSE)/1,0)</f>
        <v>0</v>
      </c>
      <c r="M284" s="143">
        <f>IFERROR(VLOOKUP($B284,Miljö!$B$1:$S$477,MATCH(M$2,Miljö!$B$1:$X$1,0),FALSE)/1,0)-IFERROR(VLOOKUP($B284,'Slutlig allokering'!$B$2:$AC$462,MATCH(M$3,'Slutlig allokering'!$B$2:$AJ$2,0),FALSE)/1,0)</f>
        <v>0</v>
      </c>
      <c r="N284">
        <f>IFERROR(VLOOKUP($B284,Kraftvärmeprod!$B$1:$AH$479,MATCH(N$2,Kraftvärmeprod!$B$1:$AG$1,0),FALSE)/1,0)-IFERROR(VLOOKUP($B284,'Slutlig allokering'!$B$2:$AC$462,MATCH(N$3,'Slutlig allokering'!$B$2:$AJ$2,0),FALSE)/1,0)</f>
        <v>0</v>
      </c>
      <c r="O284">
        <f>IFERROR(VLOOKUP($B284,Kraftvärmeprod!$B$1:$AH$479,MATCH(O$2,Kraftvärmeprod!$B$1:$AG$1,0),FALSE)/1,0)-IFERROR(VLOOKUP($B284,'Slutlig allokering'!$B$2:$AC$462,MATCH(O$3,'Slutlig allokering'!$B$2:$AJ$2,0),FALSE)/1,0)</f>
        <v>0</v>
      </c>
      <c r="P284">
        <f>IFERROR(VLOOKUP($B284,Kraftvärmeprod!$B$1:$AH$479,MATCH(P$2,Kraftvärmeprod!$B$1:$AG$1,0),FALSE)/1,0)-IFERROR(VLOOKUP($B284,'Slutlig allokering'!$B$2:$AC$462,MATCH(P$3,'Slutlig allokering'!$B$2:$AJ$2,0),FALSE)/1,0)</f>
        <v>0</v>
      </c>
      <c r="Q284">
        <f>IFERROR(VLOOKUP($B284,Kraftvärmeprod!$B$1:$AH$479,MATCH(Q$2,Kraftvärmeprod!$B$1:$AG$1,0),FALSE)/1,0)-IFERROR(VLOOKUP($B284,'Slutlig allokering'!$B$2:$AC$462,MATCH(Q$3,'Slutlig allokering'!$B$2:$AJ$2,0),FALSE)/1,0)</f>
        <v>0</v>
      </c>
      <c r="R284">
        <f>IFERROR(VLOOKUP($B284,Kraftvärmeprod!$B$1:$AH$479,MATCH(R$2,Kraftvärmeprod!$B$1:$AG$1,0),FALSE)/1,0)-IFERROR(VLOOKUP($B284,'Slutlig allokering'!$B$2:$AC$462,MATCH(R$3,'Slutlig allokering'!$B$2:$AJ$2,0),FALSE)/1,0)</f>
        <v>0</v>
      </c>
      <c r="S284">
        <f>IFERROR(VLOOKUP($B284,Kraftvärmeprod!$B$1:$AH$479,MATCH(S$2,Kraftvärmeprod!$B$1:$AG$1,0),FALSE)/1,0)-IFERROR(VLOOKUP($B284,'Slutlig allokering'!$B$2:$AC$462,MATCH(S$3,'Slutlig allokering'!$B$2:$AJ$2,0),FALSE)/1,0)</f>
        <v>0</v>
      </c>
      <c r="T284">
        <f>IFERROR(VLOOKUP($B284,Kraftvärmeprod!$B$1:$AH$479,MATCH(T$2,Kraftvärmeprod!$B$1:$AG$1,0),FALSE)/1,0)-IFERROR(VLOOKUP($B284,'Slutlig allokering'!$B$2:$AC$462,MATCH(T$3,'Slutlig allokering'!$B$2:$AJ$2,0),FALSE)/1,0)</f>
        <v>0</v>
      </c>
      <c r="U284">
        <f>IFERROR(VLOOKUP($B284,Kraftvärmeprod!$B$1:$AH$479,MATCH(U$2,Kraftvärmeprod!$B$1:$AG$1,0),FALSE)/1,0)-IFERROR(VLOOKUP($B284,'Slutlig allokering'!$B$2:$AC$462,MATCH(U$3,'Slutlig allokering'!$B$2:$AJ$2,0),FALSE)/1,0)</f>
        <v>0</v>
      </c>
      <c r="V284">
        <f>IFERROR(VLOOKUP($B284,Kraftvärmeprod!$B$1:$AH$479,MATCH(V$2,Kraftvärmeprod!$B$1:$AG$1,0),FALSE)/1,0)-IFERROR(VLOOKUP($B284,'Slutlig allokering'!$B$2:$AC$462,MATCH(V$3,'Slutlig allokering'!$B$2:$AJ$2,0),FALSE)/1,0)</f>
        <v>0</v>
      </c>
      <c r="W284">
        <f>IFERROR(VLOOKUP($B284,Kraftvärmeprod!$B$1:$AH$479,MATCH(W$2,Kraftvärmeprod!$B$1:$AG$1,0),FALSE)/1,0)-IFERROR(VLOOKUP($B284,'Slutlig allokering'!$B$2:$AC$462,MATCH(W$3,'Slutlig allokering'!$B$2:$AJ$2,0),FALSE)/1,0)</f>
        <v>0</v>
      </c>
      <c r="X284">
        <f>IFERROR(VLOOKUP($B284,Kraftvärmeprod!$B$1:$AH$479,MATCH(X$2,Kraftvärmeprod!$B$1:$AG$1,0),FALSE)/1,0)-IFERROR(VLOOKUP($B284,'Slutlig allokering'!$B$2:$AC$462,MATCH(X$3,'Slutlig allokering'!$B$2:$AJ$2,0),FALSE)/1,0)</f>
        <v>0</v>
      </c>
      <c r="Y284">
        <f>IFERROR(VLOOKUP($B284,Kraftvärmeprod!$B$1:$AH$479,MATCH(Y$2,Kraftvärmeprod!$B$1:$AG$1,0),FALSE)/1,0)-IFERROR(VLOOKUP($B284,'Slutlig allokering'!$B$2:$AC$462,MATCH(Y$3,'Slutlig allokering'!$B$2:$AJ$2,0),FALSE)/1,0)</f>
        <v>0</v>
      </c>
      <c r="Z284">
        <f>IFERROR(VLOOKUP($B284,Kraftvärmeprod!$B$1:$AH$479,MATCH(Z$2,Kraftvärmeprod!$B$1:$AG$1,0),FALSE)/1,0)-IFERROR(VLOOKUP($B284,'Slutlig allokering'!$B$2:$AC$462,MATCH(Z$3,'Slutlig allokering'!$B$2:$AJ$2,0),FALSE)/1,0)</f>
        <v>0</v>
      </c>
      <c r="AA284">
        <f>IFERROR(VLOOKUP($B284,Kraftvärmeprod!$B$1:$AH$479,MATCH(AA$2,Kraftvärmeprod!$B$1:$AG$1,0),FALSE)/1,0)-IFERROR(VLOOKUP($B284,'Slutlig allokering'!$B$2:$AC$462,MATCH(AA$3,'Slutlig allokering'!$B$2:$AJ$2,0),FALSE)/1,0)</f>
        <v>0</v>
      </c>
      <c r="AB284">
        <f>IFERROR(VLOOKUP($B284,Kraftvärmeprod!$B$1:$AH$479,MATCH(AB$2,Kraftvärmeprod!$B$1:$AG$1,0),FALSE)/1,0)-IFERROR(VLOOKUP($B284,'Slutlig allokering'!$B$2:$AC$462,MATCH(AB$3,'Slutlig allokering'!$B$2:$AJ$2,0),FALSE)/1,0)</f>
        <v>0</v>
      </c>
      <c r="AE284">
        <f t="shared" si="8"/>
        <v>0</v>
      </c>
      <c r="AG284">
        <f>IFERROR(VLOOKUP(B284,'Slutlig allokering'!$B$2:$AJ$462,MATCH("Summa justerad allokerad tillförd energi (utan hjälpel och rökgaskondensering):",'Slutlig allokering'!$B$2:$AK$2,0),FALSE)/1,"")</f>
        <v>0</v>
      </c>
      <c r="AI284" s="55" t="str">
        <f>IFERROR(1-VLOOKUP(B284,'Slutlig allokering'!$B$2:$AJ$462,MATCH("Andel av bränsle i kvv som allokerats till värme, exklusive rökgaskondensering och hjälpel",'Slutlig allokering'!$B$2:$AK$2,0),FALSE),"")</f>
        <v/>
      </c>
      <c r="AK284" s="55" t="str">
        <f t="shared" si="9"/>
        <v/>
      </c>
    </row>
    <row r="285" spans="1:37" x14ac:dyDescent="0.35">
      <c r="A285" s="28" t="s">
        <v>371</v>
      </c>
      <c r="B285" s="28" t="s">
        <v>385</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allokering'!$B$2:$AC$462,MATCH(E$3,'Slutlig allokering'!$B$2:$AJ$2,0),FALSE)/1,0)</f>
        <v>0</v>
      </c>
      <c r="F285">
        <f>IFERROR(VLOOKUP($B285,Kraftvärmeprod!$B$1:$AH$479,MATCH(F$2,Kraftvärmeprod!$B$1:$AG$1,0),FALSE)/1,0)-IFERROR(VLOOKUP($B285,'Slutlig allokering'!$B$2:$AC$462,MATCH(F$3,'Slutlig allokering'!$B$2:$AJ$2,0),FALSE)/1,0)</f>
        <v>0</v>
      </c>
      <c r="G285">
        <f>IFERROR(VLOOKUP($B285,Kraftvärmeprod!$B$1:$AH$479,MATCH(G$2,Kraftvärmeprod!$B$1:$AG$1,0),FALSE)/1,0)-IFERROR(VLOOKUP($B285,'Slutlig allokering'!$B$2:$AC$462,MATCH(G$3,'Slutlig allokering'!$B$2:$AJ$2,0),FALSE)/1,0)</f>
        <v>0</v>
      </c>
      <c r="H285">
        <f>IFERROR(VLOOKUP($B285,Kraftvärmeprod!$B$1:$AH$479,MATCH(H$2,Kraftvärmeprod!$B$1:$AG$1,0),FALSE)/1,0)-IFERROR(VLOOKUP($B285,'Slutlig allokering'!$B$2:$AC$462,MATCH(H$3,'Slutlig allokering'!$B$2:$AJ$2,0),FALSE)/1,0)</f>
        <v>0</v>
      </c>
      <c r="I285">
        <f>IFERROR(VLOOKUP($B285,Kraftvärmeprod!$B$1:$AH$479,MATCH(I$2,Kraftvärmeprod!$B$1:$AG$1,0),FALSE)/1,0)-IFERROR(VLOOKUP($B285,'Slutlig allokering'!$B$2:$AC$462,MATCH(I$3,'Slutlig allokering'!$B$2:$AJ$2,0),FALSE)/1,0)</f>
        <v>0</v>
      </c>
      <c r="J285">
        <f>IFERROR(VLOOKUP($B285,Kraftvärmeprod!$B$1:$AH$479,MATCH(J$2,Kraftvärmeprod!$B$1:$AG$1,0),FALSE)/1,0)-IFERROR(VLOOKUP($B285,'Slutlig allokering'!$B$2:$AC$462,MATCH(J$3,'Slutlig allokering'!$B$2:$AJ$2,0),FALSE)/1,0)</f>
        <v>0</v>
      </c>
      <c r="K285">
        <f>IFERROR(VLOOKUP($B285,Kraftvärmeprod!$B$1:$AH$479,MATCH(K$2,Kraftvärmeprod!$B$1:$AG$1,0),FALSE)/1,0)-IFERROR(VLOOKUP($B285,'Slutlig allokering'!$B$2:$AC$462,MATCH(K$3,'Slutlig allokering'!$B$2:$AJ$2,0),FALSE)/1,0)</f>
        <v>0</v>
      </c>
      <c r="L285">
        <f>IFERROR(VLOOKUP($B285,Kraftvärmeprod!$B$1:$AH$479,MATCH(L$2,Kraftvärmeprod!$B$1:$AG$1,0),FALSE)/1,0)-IFERROR(VLOOKUP($B285,'Slutlig allokering'!$B$2:$AC$462,MATCH(L$3,'Slutlig allokering'!$B$2:$AJ$2,0),FALSE)/1,0)</f>
        <v>0</v>
      </c>
      <c r="M285" s="143">
        <f>IFERROR(VLOOKUP($B285,Miljö!$B$1:$S$477,MATCH(M$2,Miljö!$B$1:$X$1,0),FALSE)/1,0)-IFERROR(VLOOKUP($B285,'Slutlig allokering'!$B$2:$AC$462,MATCH(M$3,'Slutlig allokering'!$B$2:$AJ$2,0),FALSE)/1,0)</f>
        <v>0</v>
      </c>
      <c r="N285">
        <f>IFERROR(VLOOKUP($B285,Kraftvärmeprod!$B$1:$AH$479,MATCH(N$2,Kraftvärmeprod!$B$1:$AG$1,0),FALSE)/1,0)-IFERROR(VLOOKUP($B285,'Slutlig allokering'!$B$2:$AC$462,MATCH(N$3,'Slutlig allokering'!$B$2:$AJ$2,0),FALSE)/1,0)</f>
        <v>0</v>
      </c>
      <c r="O285">
        <f>IFERROR(VLOOKUP($B285,Kraftvärmeprod!$B$1:$AH$479,MATCH(O$2,Kraftvärmeprod!$B$1:$AG$1,0),FALSE)/1,0)-IFERROR(VLOOKUP($B285,'Slutlig allokering'!$B$2:$AC$462,MATCH(O$3,'Slutlig allokering'!$B$2:$AJ$2,0),FALSE)/1,0)</f>
        <v>0</v>
      </c>
      <c r="P285">
        <f>IFERROR(VLOOKUP($B285,Kraftvärmeprod!$B$1:$AH$479,MATCH(P$2,Kraftvärmeprod!$B$1:$AG$1,0),FALSE)/1,0)-IFERROR(VLOOKUP($B285,'Slutlig allokering'!$B$2:$AC$462,MATCH(P$3,'Slutlig allokering'!$B$2:$AJ$2,0),FALSE)/1,0)</f>
        <v>0</v>
      </c>
      <c r="Q285">
        <f>IFERROR(VLOOKUP($B285,Kraftvärmeprod!$B$1:$AH$479,MATCH(Q$2,Kraftvärmeprod!$B$1:$AG$1,0),FALSE)/1,0)-IFERROR(VLOOKUP($B285,'Slutlig allokering'!$B$2:$AC$462,MATCH(Q$3,'Slutlig allokering'!$B$2:$AJ$2,0),FALSE)/1,0)</f>
        <v>0</v>
      </c>
      <c r="R285">
        <f>IFERROR(VLOOKUP($B285,Kraftvärmeprod!$B$1:$AH$479,MATCH(R$2,Kraftvärmeprod!$B$1:$AG$1,0),FALSE)/1,0)-IFERROR(VLOOKUP($B285,'Slutlig allokering'!$B$2:$AC$462,MATCH(R$3,'Slutlig allokering'!$B$2:$AJ$2,0),FALSE)/1,0)</f>
        <v>0</v>
      </c>
      <c r="S285">
        <f>IFERROR(VLOOKUP($B285,Kraftvärmeprod!$B$1:$AH$479,MATCH(S$2,Kraftvärmeprod!$B$1:$AG$1,0),FALSE)/1,0)-IFERROR(VLOOKUP($B285,'Slutlig allokering'!$B$2:$AC$462,MATCH(S$3,'Slutlig allokering'!$B$2:$AJ$2,0),FALSE)/1,0)</f>
        <v>0</v>
      </c>
      <c r="T285">
        <f>IFERROR(VLOOKUP($B285,Kraftvärmeprod!$B$1:$AH$479,MATCH(T$2,Kraftvärmeprod!$B$1:$AG$1,0),FALSE)/1,0)-IFERROR(VLOOKUP($B285,'Slutlig allokering'!$B$2:$AC$462,MATCH(T$3,'Slutlig allokering'!$B$2:$AJ$2,0),FALSE)/1,0)</f>
        <v>0</v>
      </c>
      <c r="U285">
        <f>IFERROR(VLOOKUP($B285,Kraftvärmeprod!$B$1:$AH$479,MATCH(U$2,Kraftvärmeprod!$B$1:$AG$1,0),FALSE)/1,0)-IFERROR(VLOOKUP($B285,'Slutlig allokering'!$B$2:$AC$462,MATCH(U$3,'Slutlig allokering'!$B$2:$AJ$2,0),FALSE)/1,0)</f>
        <v>0</v>
      </c>
      <c r="V285">
        <f>IFERROR(VLOOKUP($B285,Kraftvärmeprod!$B$1:$AH$479,MATCH(V$2,Kraftvärmeprod!$B$1:$AG$1,0),FALSE)/1,0)-IFERROR(VLOOKUP($B285,'Slutlig allokering'!$B$2:$AC$462,MATCH(V$3,'Slutlig allokering'!$B$2:$AJ$2,0),FALSE)/1,0)</f>
        <v>0</v>
      </c>
      <c r="W285">
        <f>IFERROR(VLOOKUP($B285,Kraftvärmeprod!$B$1:$AH$479,MATCH(W$2,Kraftvärmeprod!$B$1:$AG$1,0),FALSE)/1,0)-IFERROR(VLOOKUP($B285,'Slutlig allokering'!$B$2:$AC$462,MATCH(W$3,'Slutlig allokering'!$B$2:$AJ$2,0),FALSE)/1,0)</f>
        <v>0</v>
      </c>
      <c r="X285">
        <f>IFERROR(VLOOKUP($B285,Kraftvärmeprod!$B$1:$AH$479,MATCH(X$2,Kraftvärmeprod!$B$1:$AG$1,0),FALSE)/1,0)-IFERROR(VLOOKUP($B285,'Slutlig allokering'!$B$2:$AC$462,MATCH(X$3,'Slutlig allokering'!$B$2:$AJ$2,0),FALSE)/1,0)</f>
        <v>0</v>
      </c>
      <c r="Y285">
        <f>IFERROR(VLOOKUP($B285,Kraftvärmeprod!$B$1:$AH$479,MATCH(Y$2,Kraftvärmeprod!$B$1:$AG$1,0),FALSE)/1,0)-IFERROR(VLOOKUP($B285,'Slutlig allokering'!$B$2:$AC$462,MATCH(Y$3,'Slutlig allokering'!$B$2:$AJ$2,0),FALSE)/1,0)</f>
        <v>0</v>
      </c>
      <c r="Z285">
        <f>IFERROR(VLOOKUP($B285,Kraftvärmeprod!$B$1:$AH$479,MATCH(Z$2,Kraftvärmeprod!$B$1:$AG$1,0),FALSE)/1,0)-IFERROR(VLOOKUP($B285,'Slutlig allokering'!$B$2:$AC$462,MATCH(Z$3,'Slutlig allokering'!$B$2:$AJ$2,0),FALSE)/1,0)</f>
        <v>0</v>
      </c>
      <c r="AA285">
        <f>IFERROR(VLOOKUP($B285,Kraftvärmeprod!$B$1:$AH$479,MATCH(AA$2,Kraftvärmeprod!$B$1:$AG$1,0),FALSE)/1,0)-IFERROR(VLOOKUP($B285,'Slutlig allokering'!$B$2:$AC$462,MATCH(AA$3,'Slutlig allokering'!$B$2:$AJ$2,0),FALSE)/1,0)</f>
        <v>0</v>
      </c>
      <c r="AB285">
        <f>IFERROR(VLOOKUP($B285,Kraftvärmeprod!$B$1:$AH$479,MATCH(AB$2,Kraftvärmeprod!$B$1:$AG$1,0),FALSE)/1,0)-IFERROR(VLOOKUP($B285,'Slutlig allokering'!$B$2:$AC$462,MATCH(AB$3,'Slutlig allokering'!$B$2:$AJ$2,0),FALSE)/1,0)</f>
        <v>0</v>
      </c>
      <c r="AE285">
        <f t="shared" si="8"/>
        <v>0</v>
      </c>
      <c r="AG285">
        <f>IFERROR(VLOOKUP(B285,'Slutlig allokering'!$B$2:$AJ$462,MATCH("Summa justerad allokerad tillförd energi (utan hjälpel och rökgaskondensering):",'Slutlig allokering'!$B$2:$AK$2,0),FALSE)/1,"")</f>
        <v>0</v>
      </c>
      <c r="AI285" s="55" t="str">
        <f>IFERROR(1-VLOOKUP(B285,'Slutlig allokering'!$B$2:$AJ$462,MATCH("Andel av bränsle i kvv som allokerats till värme, exklusive rökgaskondensering och hjälpel",'Slutlig allokering'!$B$2:$AK$2,0),FALSE),"")</f>
        <v/>
      </c>
      <c r="AK285" s="55" t="str">
        <f t="shared" si="9"/>
        <v/>
      </c>
    </row>
    <row r="286" spans="1:37" x14ac:dyDescent="0.35">
      <c r="A286" s="28" t="s">
        <v>371</v>
      </c>
      <c r="B286" s="28" t="s">
        <v>386</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allokering'!$B$2:$AC$462,MATCH(E$3,'Slutlig allokering'!$B$2:$AJ$2,0),FALSE)/1,0)</f>
        <v>0</v>
      </c>
      <c r="F286">
        <f>IFERROR(VLOOKUP($B286,Kraftvärmeprod!$B$1:$AH$479,MATCH(F$2,Kraftvärmeprod!$B$1:$AG$1,0),FALSE)/1,0)-IFERROR(VLOOKUP($B286,'Slutlig allokering'!$B$2:$AC$462,MATCH(F$3,'Slutlig allokering'!$B$2:$AJ$2,0),FALSE)/1,0)</f>
        <v>0</v>
      </c>
      <c r="G286">
        <f>IFERROR(VLOOKUP($B286,Kraftvärmeprod!$B$1:$AH$479,MATCH(G$2,Kraftvärmeprod!$B$1:$AG$1,0),FALSE)/1,0)-IFERROR(VLOOKUP($B286,'Slutlig allokering'!$B$2:$AC$462,MATCH(G$3,'Slutlig allokering'!$B$2:$AJ$2,0),FALSE)/1,0)</f>
        <v>0</v>
      </c>
      <c r="H286">
        <f>IFERROR(VLOOKUP($B286,Kraftvärmeprod!$B$1:$AH$479,MATCH(H$2,Kraftvärmeprod!$B$1:$AG$1,0),FALSE)/1,0)-IFERROR(VLOOKUP($B286,'Slutlig allokering'!$B$2:$AC$462,MATCH(H$3,'Slutlig allokering'!$B$2:$AJ$2,0),FALSE)/1,0)</f>
        <v>0</v>
      </c>
      <c r="I286">
        <f>IFERROR(VLOOKUP($B286,Kraftvärmeprod!$B$1:$AH$479,MATCH(I$2,Kraftvärmeprod!$B$1:$AG$1,0),FALSE)/1,0)-IFERROR(VLOOKUP($B286,'Slutlig allokering'!$B$2:$AC$462,MATCH(I$3,'Slutlig allokering'!$B$2:$AJ$2,0),FALSE)/1,0)</f>
        <v>0</v>
      </c>
      <c r="J286">
        <f>IFERROR(VLOOKUP($B286,Kraftvärmeprod!$B$1:$AH$479,MATCH(J$2,Kraftvärmeprod!$B$1:$AG$1,0),FALSE)/1,0)-IFERROR(VLOOKUP($B286,'Slutlig allokering'!$B$2:$AC$462,MATCH(J$3,'Slutlig allokering'!$B$2:$AJ$2,0),FALSE)/1,0)</f>
        <v>0</v>
      </c>
      <c r="K286">
        <f>IFERROR(VLOOKUP($B286,Kraftvärmeprod!$B$1:$AH$479,MATCH(K$2,Kraftvärmeprod!$B$1:$AG$1,0),FALSE)/1,0)-IFERROR(VLOOKUP($B286,'Slutlig allokering'!$B$2:$AC$462,MATCH(K$3,'Slutlig allokering'!$B$2:$AJ$2,0),FALSE)/1,0)</f>
        <v>0</v>
      </c>
      <c r="L286">
        <f>IFERROR(VLOOKUP($B286,Kraftvärmeprod!$B$1:$AH$479,MATCH(L$2,Kraftvärmeprod!$B$1:$AG$1,0),FALSE)/1,0)-IFERROR(VLOOKUP($B286,'Slutlig allokering'!$B$2:$AC$462,MATCH(L$3,'Slutlig allokering'!$B$2:$AJ$2,0),FALSE)/1,0)</f>
        <v>0</v>
      </c>
      <c r="M286" s="143">
        <f>IFERROR(VLOOKUP($B286,Miljö!$B$1:$S$477,MATCH(M$2,Miljö!$B$1:$X$1,0),FALSE)/1,0)-IFERROR(VLOOKUP($B286,'Slutlig allokering'!$B$2:$AC$462,MATCH(M$3,'Slutlig allokering'!$B$2:$AJ$2,0),FALSE)/1,0)</f>
        <v>0</v>
      </c>
      <c r="N286">
        <f>IFERROR(VLOOKUP($B286,Kraftvärmeprod!$B$1:$AH$479,MATCH(N$2,Kraftvärmeprod!$B$1:$AG$1,0),FALSE)/1,0)-IFERROR(VLOOKUP($B286,'Slutlig allokering'!$B$2:$AC$462,MATCH(N$3,'Slutlig allokering'!$B$2:$AJ$2,0),FALSE)/1,0)</f>
        <v>0</v>
      </c>
      <c r="O286">
        <f>IFERROR(VLOOKUP($B286,Kraftvärmeprod!$B$1:$AH$479,MATCH(O$2,Kraftvärmeprod!$B$1:$AG$1,0),FALSE)/1,0)-IFERROR(VLOOKUP($B286,'Slutlig allokering'!$B$2:$AC$462,MATCH(O$3,'Slutlig allokering'!$B$2:$AJ$2,0),FALSE)/1,0)</f>
        <v>0</v>
      </c>
      <c r="P286">
        <f>IFERROR(VLOOKUP($B286,Kraftvärmeprod!$B$1:$AH$479,MATCH(P$2,Kraftvärmeprod!$B$1:$AG$1,0),FALSE)/1,0)-IFERROR(VLOOKUP($B286,'Slutlig allokering'!$B$2:$AC$462,MATCH(P$3,'Slutlig allokering'!$B$2:$AJ$2,0),FALSE)/1,0)</f>
        <v>0</v>
      </c>
      <c r="Q286">
        <f>IFERROR(VLOOKUP($B286,Kraftvärmeprod!$B$1:$AH$479,MATCH(Q$2,Kraftvärmeprod!$B$1:$AG$1,0),FALSE)/1,0)-IFERROR(VLOOKUP($B286,'Slutlig allokering'!$B$2:$AC$462,MATCH(Q$3,'Slutlig allokering'!$B$2:$AJ$2,0),FALSE)/1,0)</f>
        <v>0</v>
      </c>
      <c r="R286">
        <f>IFERROR(VLOOKUP($B286,Kraftvärmeprod!$B$1:$AH$479,MATCH(R$2,Kraftvärmeprod!$B$1:$AG$1,0),FALSE)/1,0)-IFERROR(VLOOKUP($B286,'Slutlig allokering'!$B$2:$AC$462,MATCH(R$3,'Slutlig allokering'!$B$2:$AJ$2,0),FALSE)/1,0)</f>
        <v>0</v>
      </c>
      <c r="S286">
        <f>IFERROR(VLOOKUP($B286,Kraftvärmeprod!$B$1:$AH$479,MATCH(S$2,Kraftvärmeprod!$B$1:$AG$1,0),FALSE)/1,0)-IFERROR(VLOOKUP($B286,'Slutlig allokering'!$B$2:$AC$462,MATCH(S$3,'Slutlig allokering'!$B$2:$AJ$2,0),FALSE)/1,0)</f>
        <v>0</v>
      </c>
      <c r="T286">
        <f>IFERROR(VLOOKUP($B286,Kraftvärmeprod!$B$1:$AH$479,MATCH(T$2,Kraftvärmeprod!$B$1:$AG$1,0),FALSE)/1,0)-IFERROR(VLOOKUP($B286,'Slutlig allokering'!$B$2:$AC$462,MATCH(T$3,'Slutlig allokering'!$B$2:$AJ$2,0),FALSE)/1,0)</f>
        <v>0</v>
      </c>
      <c r="U286">
        <f>IFERROR(VLOOKUP($B286,Kraftvärmeprod!$B$1:$AH$479,MATCH(U$2,Kraftvärmeprod!$B$1:$AG$1,0),FALSE)/1,0)-IFERROR(VLOOKUP($B286,'Slutlig allokering'!$B$2:$AC$462,MATCH(U$3,'Slutlig allokering'!$B$2:$AJ$2,0),FALSE)/1,0)</f>
        <v>0</v>
      </c>
      <c r="V286">
        <f>IFERROR(VLOOKUP($B286,Kraftvärmeprod!$B$1:$AH$479,MATCH(V$2,Kraftvärmeprod!$B$1:$AG$1,0),FALSE)/1,0)-IFERROR(VLOOKUP($B286,'Slutlig allokering'!$B$2:$AC$462,MATCH(V$3,'Slutlig allokering'!$B$2:$AJ$2,0),FALSE)/1,0)</f>
        <v>0</v>
      </c>
      <c r="W286">
        <f>IFERROR(VLOOKUP($B286,Kraftvärmeprod!$B$1:$AH$479,MATCH(W$2,Kraftvärmeprod!$B$1:$AG$1,0),FALSE)/1,0)-IFERROR(VLOOKUP($B286,'Slutlig allokering'!$B$2:$AC$462,MATCH(W$3,'Slutlig allokering'!$B$2:$AJ$2,0),FALSE)/1,0)</f>
        <v>0</v>
      </c>
      <c r="X286">
        <f>IFERROR(VLOOKUP($B286,Kraftvärmeprod!$B$1:$AH$479,MATCH(X$2,Kraftvärmeprod!$B$1:$AG$1,0),FALSE)/1,0)-IFERROR(VLOOKUP($B286,'Slutlig allokering'!$B$2:$AC$462,MATCH(X$3,'Slutlig allokering'!$B$2:$AJ$2,0),FALSE)/1,0)</f>
        <v>0</v>
      </c>
      <c r="Y286">
        <f>IFERROR(VLOOKUP($B286,Kraftvärmeprod!$B$1:$AH$479,MATCH(Y$2,Kraftvärmeprod!$B$1:$AG$1,0),FALSE)/1,0)-IFERROR(VLOOKUP($B286,'Slutlig allokering'!$B$2:$AC$462,MATCH(Y$3,'Slutlig allokering'!$B$2:$AJ$2,0),FALSE)/1,0)</f>
        <v>0</v>
      </c>
      <c r="Z286">
        <f>IFERROR(VLOOKUP($B286,Kraftvärmeprod!$B$1:$AH$479,MATCH(Z$2,Kraftvärmeprod!$B$1:$AG$1,0),FALSE)/1,0)-IFERROR(VLOOKUP($B286,'Slutlig allokering'!$B$2:$AC$462,MATCH(Z$3,'Slutlig allokering'!$B$2:$AJ$2,0),FALSE)/1,0)</f>
        <v>0</v>
      </c>
      <c r="AA286">
        <f>IFERROR(VLOOKUP($B286,Kraftvärmeprod!$B$1:$AH$479,MATCH(AA$2,Kraftvärmeprod!$B$1:$AG$1,0),FALSE)/1,0)-IFERROR(VLOOKUP($B286,'Slutlig allokering'!$B$2:$AC$462,MATCH(AA$3,'Slutlig allokering'!$B$2:$AJ$2,0),FALSE)/1,0)</f>
        <v>0</v>
      </c>
      <c r="AB286">
        <f>IFERROR(VLOOKUP($B286,Kraftvärmeprod!$B$1:$AH$479,MATCH(AB$2,Kraftvärmeprod!$B$1:$AG$1,0),FALSE)/1,0)-IFERROR(VLOOKUP($B286,'Slutlig allokering'!$B$2:$AC$462,MATCH(AB$3,'Slutlig allokering'!$B$2:$AJ$2,0),FALSE)/1,0)</f>
        <v>0</v>
      </c>
      <c r="AE286">
        <f t="shared" si="8"/>
        <v>0</v>
      </c>
      <c r="AG286">
        <f>IFERROR(VLOOKUP(B286,'Slutlig allokering'!$B$2:$AJ$462,MATCH("Summa justerad allokerad tillförd energi (utan hjälpel och rökgaskondensering):",'Slutlig allokering'!$B$2:$AK$2,0),FALSE)/1,"")</f>
        <v>0</v>
      </c>
      <c r="AI286" s="55" t="str">
        <f>IFERROR(1-VLOOKUP(B286,'Slutlig allokering'!$B$2:$AJ$462,MATCH("Andel av bränsle i kvv som allokerats till värme, exklusive rökgaskondensering och hjälpel",'Slutlig allokering'!$B$2:$AK$2,0),FALSE),"")</f>
        <v/>
      </c>
      <c r="AK286" s="55" t="str">
        <f t="shared" si="9"/>
        <v/>
      </c>
    </row>
    <row r="287" spans="1:37" x14ac:dyDescent="0.35">
      <c r="A287" s="28" t="s">
        <v>371</v>
      </c>
      <c r="B287" s="28" t="s">
        <v>387</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allokering'!$B$2:$AC$462,MATCH(E$3,'Slutlig allokering'!$B$2:$AJ$2,0),FALSE)/1,0)</f>
        <v>0</v>
      </c>
      <c r="F287">
        <f>IFERROR(VLOOKUP($B287,Kraftvärmeprod!$B$1:$AH$479,MATCH(F$2,Kraftvärmeprod!$B$1:$AG$1,0),FALSE)/1,0)-IFERROR(VLOOKUP($B287,'Slutlig allokering'!$B$2:$AC$462,MATCH(F$3,'Slutlig allokering'!$B$2:$AJ$2,0),FALSE)/1,0)</f>
        <v>0</v>
      </c>
      <c r="G287">
        <f>IFERROR(VLOOKUP($B287,Kraftvärmeprod!$B$1:$AH$479,MATCH(G$2,Kraftvärmeprod!$B$1:$AG$1,0),FALSE)/1,0)-IFERROR(VLOOKUP($B287,'Slutlig allokering'!$B$2:$AC$462,MATCH(G$3,'Slutlig allokering'!$B$2:$AJ$2,0),FALSE)/1,0)</f>
        <v>0</v>
      </c>
      <c r="H287">
        <f>IFERROR(VLOOKUP($B287,Kraftvärmeprod!$B$1:$AH$479,MATCH(H$2,Kraftvärmeprod!$B$1:$AG$1,0),FALSE)/1,0)-IFERROR(VLOOKUP($B287,'Slutlig allokering'!$B$2:$AC$462,MATCH(H$3,'Slutlig allokering'!$B$2:$AJ$2,0),FALSE)/1,0)</f>
        <v>0</v>
      </c>
      <c r="I287">
        <f>IFERROR(VLOOKUP($B287,Kraftvärmeprod!$B$1:$AH$479,MATCH(I$2,Kraftvärmeprod!$B$1:$AG$1,0),FALSE)/1,0)-IFERROR(VLOOKUP($B287,'Slutlig allokering'!$B$2:$AC$462,MATCH(I$3,'Slutlig allokering'!$B$2:$AJ$2,0),FALSE)/1,0)</f>
        <v>0</v>
      </c>
      <c r="J287">
        <f>IFERROR(VLOOKUP($B287,Kraftvärmeprod!$B$1:$AH$479,MATCH(J$2,Kraftvärmeprod!$B$1:$AG$1,0),FALSE)/1,0)-IFERROR(VLOOKUP($B287,'Slutlig allokering'!$B$2:$AC$462,MATCH(J$3,'Slutlig allokering'!$B$2:$AJ$2,0),FALSE)/1,0)</f>
        <v>0</v>
      </c>
      <c r="K287">
        <f>IFERROR(VLOOKUP($B287,Kraftvärmeprod!$B$1:$AH$479,MATCH(K$2,Kraftvärmeprod!$B$1:$AG$1,0),FALSE)/1,0)-IFERROR(VLOOKUP($B287,'Slutlig allokering'!$B$2:$AC$462,MATCH(K$3,'Slutlig allokering'!$B$2:$AJ$2,0),FALSE)/1,0)</f>
        <v>0</v>
      </c>
      <c r="L287">
        <f>IFERROR(VLOOKUP($B287,Kraftvärmeprod!$B$1:$AH$479,MATCH(L$2,Kraftvärmeprod!$B$1:$AG$1,0),FALSE)/1,0)-IFERROR(VLOOKUP($B287,'Slutlig allokering'!$B$2:$AC$462,MATCH(L$3,'Slutlig allokering'!$B$2:$AJ$2,0),FALSE)/1,0)</f>
        <v>0</v>
      </c>
      <c r="M287" s="143">
        <f>IFERROR(VLOOKUP($B287,Miljö!$B$1:$S$477,MATCH(M$2,Miljö!$B$1:$X$1,0),FALSE)/1,0)-IFERROR(VLOOKUP($B287,'Slutlig allokering'!$B$2:$AC$462,MATCH(M$3,'Slutlig allokering'!$B$2:$AJ$2,0),FALSE)/1,0)</f>
        <v>0</v>
      </c>
      <c r="N287">
        <f>IFERROR(VLOOKUP($B287,Kraftvärmeprod!$B$1:$AH$479,MATCH(N$2,Kraftvärmeprod!$B$1:$AG$1,0),FALSE)/1,0)-IFERROR(VLOOKUP($B287,'Slutlig allokering'!$B$2:$AC$462,MATCH(N$3,'Slutlig allokering'!$B$2:$AJ$2,0),FALSE)/1,0)</f>
        <v>0</v>
      </c>
      <c r="O287">
        <f>IFERROR(VLOOKUP($B287,Kraftvärmeprod!$B$1:$AH$479,MATCH(O$2,Kraftvärmeprod!$B$1:$AG$1,0),FALSE)/1,0)-IFERROR(VLOOKUP($B287,'Slutlig allokering'!$B$2:$AC$462,MATCH(O$3,'Slutlig allokering'!$B$2:$AJ$2,0),FALSE)/1,0)</f>
        <v>0</v>
      </c>
      <c r="P287">
        <f>IFERROR(VLOOKUP($B287,Kraftvärmeprod!$B$1:$AH$479,MATCH(P$2,Kraftvärmeprod!$B$1:$AG$1,0),FALSE)/1,0)-IFERROR(VLOOKUP($B287,'Slutlig allokering'!$B$2:$AC$462,MATCH(P$3,'Slutlig allokering'!$B$2:$AJ$2,0),FALSE)/1,0)</f>
        <v>0</v>
      </c>
      <c r="Q287">
        <f>IFERROR(VLOOKUP($B287,Kraftvärmeprod!$B$1:$AH$479,MATCH(Q$2,Kraftvärmeprod!$B$1:$AG$1,0),FALSE)/1,0)-IFERROR(VLOOKUP($B287,'Slutlig allokering'!$B$2:$AC$462,MATCH(Q$3,'Slutlig allokering'!$B$2:$AJ$2,0),FALSE)/1,0)</f>
        <v>0</v>
      </c>
      <c r="R287">
        <f>IFERROR(VLOOKUP($B287,Kraftvärmeprod!$B$1:$AH$479,MATCH(R$2,Kraftvärmeprod!$B$1:$AG$1,0),FALSE)/1,0)-IFERROR(VLOOKUP($B287,'Slutlig allokering'!$B$2:$AC$462,MATCH(R$3,'Slutlig allokering'!$B$2:$AJ$2,0),FALSE)/1,0)</f>
        <v>0</v>
      </c>
      <c r="S287">
        <f>IFERROR(VLOOKUP($B287,Kraftvärmeprod!$B$1:$AH$479,MATCH(S$2,Kraftvärmeprod!$B$1:$AG$1,0),FALSE)/1,0)-IFERROR(VLOOKUP($B287,'Slutlig allokering'!$B$2:$AC$462,MATCH(S$3,'Slutlig allokering'!$B$2:$AJ$2,0),FALSE)/1,0)</f>
        <v>0</v>
      </c>
      <c r="T287">
        <f>IFERROR(VLOOKUP($B287,Kraftvärmeprod!$B$1:$AH$479,MATCH(T$2,Kraftvärmeprod!$B$1:$AG$1,0),FALSE)/1,0)-IFERROR(VLOOKUP($B287,'Slutlig allokering'!$B$2:$AC$462,MATCH(T$3,'Slutlig allokering'!$B$2:$AJ$2,0),FALSE)/1,0)</f>
        <v>0</v>
      </c>
      <c r="U287">
        <f>IFERROR(VLOOKUP($B287,Kraftvärmeprod!$B$1:$AH$479,MATCH(U$2,Kraftvärmeprod!$B$1:$AG$1,0),FALSE)/1,0)-IFERROR(VLOOKUP($B287,'Slutlig allokering'!$B$2:$AC$462,MATCH(U$3,'Slutlig allokering'!$B$2:$AJ$2,0),FALSE)/1,0)</f>
        <v>0</v>
      </c>
      <c r="V287">
        <f>IFERROR(VLOOKUP($B287,Kraftvärmeprod!$B$1:$AH$479,MATCH(V$2,Kraftvärmeprod!$B$1:$AG$1,0),FALSE)/1,0)-IFERROR(VLOOKUP($B287,'Slutlig allokering'!$B$2:$AC$462,MATCH(V$3,'Slutlig allokering'!$B$2:$AJ$2,0),FALSE)/1,0)</f>
        <v>0</v>
      </c>
      <c r="W287">
        <f>IFERROR(VLOOKUP($B287,Kraftvärmeprod!$B$1:$AH$479,MATCH(W$2,Kraftvärmeprod!$B$1:$AG$1,0),FALSE)/1,0)-IFERROR(VLOOKUP($B287,'Slutlig allokering'!$B$2:$AC$462,MATCH(W$3,'Slutlig allokering'!$B$2:$AJ$2,0),FALSE)/1,0)</f>
        <v>0</v>
      </c>
      <c r="X287">
        <f>IFERROR(VLOOKUP($B287,Kraftvärmeprod!$B$1:$AH$479,MATCH(X$2,Kraftvärmeprod!$B$1:$AG$1,0),FALSE)/1,0)-IFERROR(VLOOKUP($B287,'Slutlig allokering'!$B$2:$AC$462,MATCH(X$3,'Slutlig allokering'!$B$2:$AJ$2,0),FALSE)/1,0)</f>
        <v>0</v>
      </c>
      <c r="Y287">
        <f>IFERROR(VLOOKUP($B287,Kraftvärmeprod!$B$1:$AH$479,MATCH(Y$2,Kraftvärmeprod!$B$1:$AG$1,0),FALSE)/1,0)-IFERROR(VLOOKUP($B287,'Slutlig allokering'!$B$2:$AC$462,MATCH(Y$3,'Slutlig allokering'!$B$2:$AJ$2,0),FALSE)/1,0)</f>
        <v>0</v>
      </c>
      <c r="Z287">
        <f>IFERROR(VLOOKUP($B287,Kraftvärmeprod!$B$1:$AH$479,MATCH(Z$2,Kraftvärmeprod!$B$1:$AG$1,0),FALSE)/1,0)-IFERROR(VLOOKUP($B287,'Slutlig allokering'!$B$2:$AC$462,MATCH(Z$3,'Slutlig allokering'!$B$2:$AJ$2,0),FALSE)/1,0)</f>
        <v>0</v>
      </c>
      <c r="AA287">
        <f>IFERROR(VLOOKUP($B287,Kraftvärmeprod!$B$1:$AH$479,MATCH(AA$2,Kraftvärmeprod!$B$1:$AG$1,0),FALSE)/1,0)-IFERROR(VLOOKUP($B287,'Slutlig allokering'!$B$2:$AC$462,MATCH(AA$3,'Slutlig allokering'!$B$2:$AJ$2,0),FALSE)/1,0)</f>
        <v>0</v>
      </c>
      <c r="AB287">
        <f>IFERROR(VLOOKUP($B287,Kraftvärmeprod!$B$1:$AH$479,MATCH(AB$2,Kraftvärmeprod!$B$1:$AG$1,0),FALSE)/1,0)-IFERROR(VLOOKUP($B287,'Slutlig allokering'!$B$2:$AC$462,MATCH(AB$3,'Slutlig allokering'!$B$2:$AJ$2,0),FALSE)/1,0)</f>
        <v>0</v>
      </c>
      <c r="AE287">
        <f t="shared" si="8"/>
        <v>0</v>
      </c>
      <c r="AG287">
        <f>IFERROR(VLOOKUP(B287,'Slutlig allokering'!$B$2:$AJ$462,MATCH("Summa justerad allokerad tillförd energi (utan hjälpel och rökgaskondensering):",'Slutlig allokering'!$B$2:$AK$2,0),FALSE)/1,"")</f>
        <v>0</v>
      </c>
      <c r="AI287" s="55" t="str">
        <f>IFERROR(1-VLOOKUP(B287,'Slutlig allokering'!$B$2:$AJ$462,MATCH("Andel av bränsle i kvv som allokerats till värme, exklusive rökgaskondensering och hjälpel",'Slutlig allokering'!$B$2:$AK$2,0),FALSE),"")</f>
        <v/>
      </c>
      <c r="AK287" s="55" t="str">
        <f t="shared" si="9"/>
        <v/>
      </c>
    </row>
    <row r="288" spans="1:37" x14ac:dyDescent="0.35">
      <c r="A288" s="28" t="s">
        <v>388</v>
      </c>
      <c r="B288" s="28" t="s">
        <v>389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allokering'!$B$2:$AC$462,MATCH(E$3,'Slutlig allokering'!$B$2:$AJ$2,0),FALSE)/1,0)</f>
        <v>0</v>
      </c>
      <c r="F288">
        <f>IFERROR(VLOOKUP($B288,Kraftvärmeprod!$B$1:$AH$479,MATCH(F$2,Kraftvärmeprod!$B$1:$AG$1,0),FALSE)/1,0)-IFERROR(VLOOKUP($B288,'Slutlig allokering'!$B$2:$AC$462,MATCH(F$3,'Slutlig allokering'!$B$2:$AJ$2,0),FALSE)/1,0)</f>
        <v>0</v>
      </c>
      <c r="G288">
        <f>IFERROR(VLOOKUP($B288,Kraftvärmeprod!$B$1:$AH$479,MATCH(G$2,Kraftvärmeprod!$B$1:$AG$1,0),FALSE)/1,0)-IFERROR(VLOOKUP($B288,'Slutlig allokering'!$B$2:$AC$462,MATCH(G$3,'Slutlig allokering'!$B$2:$AJ$2,0),FALSE)/1,0)</f>
        <v>0</v>
      </c>
      <c r="H288">
        <f>IFERROR(VLOOKUP($B288,Kraftvärmeprod!$B$1:$AH$479,MATCH(H$2,Kraftvärmeprod!$B$1:$AG$1,0),FALSE)/1,0)-IFERROR(VLOOKUP($B288,'Slutlig allokering'!$B$2:$AC$462,MATCH(H$3,'Slutlig allokering'!$B$2:$AJ$2,0),FALSE)/1,0)</f>
        <v>0</v>
      </c>
      <c r="I288">
        <f>IFERROR(VLOOKUP($B288,Kraftvärmeprod!$B$1:$AH$479,MATCH(I$2,Kraftvärmeprod!$B$1:$AG$1,0),FALSE)/1,0)-IFERROR(VLOOKUP($B288,'Slutlig allokering'!$B$2:$AC$462,MATCH(I$3,'Slutlig allokering'!$B$2:$AJ$2,0),FALSE)/1,0)</f>
        <v>0</v>
      </c>
      <c r="J288">
        <f>IFERROR(VLOOKUP($B288,Kraftvärmeprod!$B$1:$AH$479,MATCH(J$2,Kraftvärmeprod!$B$1:$AG$1,0),FALSE)/1,0)-IFERROR(VLOOKUP($B288,'Slutlig allokering'!$B$2:$AC$462,MATCH(J$3,'Slutlig allokering'!$B$2:$AJ$2,0),FALSE)/1,0)</f>
        <v>0</v>
      </c>
      <c r="K288">
        <f>IFERROR(VLOOKUP($B288,Kraftvärmeprod!$B$1:$AH$479,MATCH(K$2,Kraftvärmeprod!$B$1:$AG$1,0),FALSE)/1,0)-IFERROR(VLOOKUP($B288,'Slutlig allokering'!$B$2:$AC$462,MATCH(K$3,'Slutlig allokering'!$B$2:$AJ$2,0),FALSE)/1,0)</f>
        <v>0</v>
      </c>
      <c r="L288">
        <f>IFERROR(VLOOKUP($B288,Kraftvärmeprod!$B$1:$AH$479,MATCH(L$2,Kraftvärmeprod!$B$1:$AG$1,0),FALSE)/1,0)-IFERROR(VLOOKUP($B288,'Slutlig allokering'!$B$2:$AC$462,MATCH(L$3,'Slutlig allokering'!$B$2:$AJ$2,0),FALSE)/1,0)</f>
        <v>0</v>
      </c>
      <c r="M288" s="143">
        <f>IFERROR(VLOOKUP($B288,Miljö!$B$1:$S$477,MATCH(M$2,Miljö!$B$1:$X$1,0),FALSE)/1,0)-IFERROR(VLOOKUP($B288,'Slutlig allokering'!$B$2:$AC$462,MATCH(M$3,'Slutlig allokering'!$B$2:$AJ$2,0),FALSE)/1,0)</f>
        <v>0</v>
      </c>
      <c r="N288">
        <f>IFERROR(VLOOKUP($B288,Kraftvärmeprod!$B$1:$AH$479,MATCH(N$2,Kraftvärmeprod!$B$1:$AG$1,0),FALSE)/1,0)-IFERROR(VLOOKUP($B288,'Slutlig allokering'!$B$2:$AC$462,MATCH(N$3,'Slutlig allokering'!$B$2:$AJ$2,0),FALSE)/1,0)</f>
        <v>0</v>
      </c>
      <c r="O288">
        <f>IFERROR(VLOOKUP($B288,Kraftvärmeprod!$B$1:$AH$479,MATCH(O$2,Kraftvärmeprod!$B$1:$AG$1,0),FALSE)/1,0)-IFERROR(VLOOKUP($B288,'Slutlig allokering'!$B$2:$AC$462,MATCH(O$3,'Slutlig allokering'!$B$2:$AJ$2,0),FALSE)/1,0)</f>
        <v>0</v>
      </c>
      <c r="P288">
        <f>IFERROR(VLOOKUP($B288,Kraftvärmeprod!$B$1:$AH$479,MATCH(P$2,Kraftvärmeprod!$B$1:$AG$1,0),FALSE)/1,0)-IFERROR(VLOOKUP($B288,'Slutlig allokering'!$B$2:$AC$462,MATCH(P$3,'Slutlig allokering'!$B$2:$AJ$2,0),FALSE)/1,0)</f>
        <v>0</v>
      </c>
      <c r="Q288">
        <f>IFERROR(VLOOKUP($B288,Kraftvärmeprod!$B$1:$AH$479,MATCH(Q$2,Kraftvärmeprod!$B$1:$AG$1,0),FALSE)/1,0)-IFERROR(VLOOKUP($B288,'Slutlig allokering'!$B$2:$AC$462,MATCH(Q$3,'Slutlig allokering'!$B$2:$AJ$2,0),FALSE)/1,0)</f>
        <v>0</v>
      </c>
      <c r="R288">
        <f>IFERROR(VLOOKUP($B288,Kraftvärmeprod!$B$1:$AH$479,MATCH(R$2,Kraftvärmeprod!$B$1:$AG$1,0),FALSE)/1,0)-IFERROR(VLOOKUP($B288,'Slutlig allokering'!$B$2:$AC$462,MATCH(R$3,'Slutlig allokering'!$B$2:$AJ$2,0),FALSE)/1,0)</f>
        <v>0</v>
      </c>
      <c r="S288">
        <f>IFERROR(VLOOKUP($B288,Kraftvärmeprod!$B$1:$AH$479,MATCH(S$2,Kraftvärmeprod!$B$1:$AG$1,0),FALSE)/1,0)-IFERROR(VLOOKUP($B288,'Slutlig allokering'!$B$2:$AC$462,MATCH(S$3,'Slutlig allokering'!$B$2:$AJ$2,0),FALSE)/1,0)</f>
        <v>0</v>
      </c>
      <c r="T288">
        <f>IFERROR(VLOOKUP($B288,Kraftvärmeprod!$B$1:$AH$479,MATCH(T$2,Kraftvärmeprod!$B$1:$AG$1,0),FALSE)/1,0)-IFERROR(VLOOKUP($B288,'Slutlig allokering'!$B$2:$AC$462,MATCH(T$3,'Slutlig allokering'!$B$2:$AJ$2,0),FALSE)/1,0)</f>
        <v>0</v>
      </c>
      <c r="U288">
        <f>IFERROR(VLOOKUP($B288,Kraftvärmeprod!$B$1:$AH$479,MATCH(U$2,Kraftvärmeprod!$B$1:$AG$1,0),FALSE)/1,0)-IFERROR(VLOOKUP($B288,'Slutlig allokering'!$B$2:$AC$462,MATCH(U$3,'Slutlig allokering'!$B$2:$AJ$2,0),FALSE)/1,0)</f>
        <v>0</v>
      </c>
      <c r="V288">
        <f>IFERROR(VLOOKUP($B288,Kraftvärmeprod!$B$1:$AH$479,MATCH(V$2,Kraftvärmeprod!$B$1:$AG$1,0),FALSE)/1,0)-IFERROR(VLOOKUP($B288,'Slutlig allokering'!$B$2:$AC$462,MATCH(V$3,'Slutlig allokering'!$B$2:$AJ$2,0),FALSE)/1,0)</f>
        <v>0</v>
      </c>
      <c r="W288">
        <f>IFERROR(VLOOKUP($B288,Kraftvärmeprod!$B$1:$AH$479,MATCH(W$2,Kraftvärmeprod!$B$1:$AG$1,0),FALSE)/1,0)-IFERROR(VLOOKUP($B288,'Slutlig allokering'!$B$2:$AC$462,MATCH(W$3,'Slutlig allokering'!$B$2:$AJ$2,0),FALSE)/1,0)</f>
        <v>0</v>
      </c>
      <c r="X288">
        <f>IFERROR(VLOOKUP($B288,Kraftvärmeprod!$B$1:$AH$479,MATCH(X$2,Kraftvärmeprod!$B$1:$AG$1,0),FALSE)/1,0)-IFERROR(VLOOKUP($B288,'Slutlig allokering'!$B$2:$AC$462,MATCH(X$3,'Slutlig allokering'!$B$2:$AJ$2,0),FALSE)/1,0)</f>
        <v>0</v>
      </c>
      <c r="Y288">
        <f>IFERROR(VLOOKUP($B288,Kraftvärmeprod!$B$1:$AH$479,MATCH(Y$2,Kraftvärmeprod!$B$1:$AG$1,0),FALSE)/1,0)-IFERROR(VLOOKUP($B288,'Slutlig allokering'!$B$2:$AC$462,MATCH(Y$3,'Slutlig allokering'!$B$2:$AJ$2,0),FALSE)/1,0)</f>
        <v>0</v>
      </c>
      <c r="Z288">
        <f>IFERROR(VLOOKUP($B288,Kraftvärmeprod!$B$1:$AH$479,MATCH(Z$2,Kraftvärmeprod!$B$1:$AG$1,0),FALSE)/1,0)-IFERROR(VLOOKUP($B288,'Slutlig allokering'!$B$2:$AC$462,MATCH(Z$3,'Slutlig allokering'!$B$2:$AJ$2,0),FALSE)/1,0)</f>
        <v>0</v>
      </c>
      <c r="AA288">
        <f>IFERROR(VLOOKUP($B288,Kraftvärmeprod!$B$1:$AH$479,MATCH(AA$2,Kraftvärmeprod!$B$1:$AG$1,0),FALSE)/1,0)-IFERROR(VLOOKUP($B288,'Slutlig allokering'!$B$2:$AC$462,MATCH(AA$3,'Slutlig allokering'!$B$2:$AJ$2,0),FALSE)/1,0)</f>
        <v>0</v>
      </c>
      <c r="AB288">
        <f>IFERROR(VLOOKUP($B288,Kraftvärmeprod!$B$1:$AH$479,MATCH(AB$2,Kraftvärmeprod!$B$1:$AG$1,0),FALSE)/1,0)-IFERROR(VLOOKUP($B288,'Slutlig allokering'!$B$2:$AC$462,MATCH(AB$3,'Slutlig allokering'!$B$2:$AJ$2,0),FALSE)/1,0)</f>
        <v>0</v>
      </c>
      <c r="AE288">
        <f t="shared" si="8"/>
        <v>0</v>
      </c>
      <c r="AG288">
        <f>IFERROR(VLOOKUP(B288,'Slutlig allokering'!$B$2:$AJ$462,MATCH("Summa justerad allokerad tillförd energi (utan hjälpel och rökgaskondensering):",'Slutlig allokering'!$B$2:$AK$2,0),FALSE)/1,"")</f>
        <v>0</v>
      </c>
      <c r="AI288" s="55" t="str">
        <f>IFERROR(1-VLOOKUP(B288,'Slutlig allokering'!$B$2:$AJ$462,MATCH("Andel av bränsle i kvv som allokerats till värme, exklusive rökgaskondensering och hjälpel",'Slutlig allokering'!$B$2:$AK$2,0),FALSE),"")</f>
        <v/>
      </c>
      <c r="AK288" s="55" t="str">
        <f t="shared" si="9"/>
        <v/>
      </c>
    </row>
    <row r="289" spans="1:37" x14ac:dyDescent="0.35">
      <c r="A289" s="28" t="s">
        <v>388</v>
      </c>
      <c r="B289" s="28" t="s">
        <v>390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allokering'!$B$2:$AC$462,MATCH(E$3,'Slutlig allokering'!$B$2:$AJ$2,0),FALSE)/1,0)</f>
        <v>0</v>
      </c>
      <c r="F289">
        <f>IFERROR(VLOOKUP($B289,Kraftvärmeprod!$B$1:$AH$479,MATCH(F$2,Kraftvärmeprod!$B$1:$AG$1,0),FALSE)/1,0)-IFERROR(VLOOKUP($B289,'Slutlig allokering'!$B$2:$AC$462,MATCH(F$3,'Slutlig allokering'!$B$2:$AJ$2,0),FALSE)/1,0)</f>
        <v>0</v>
      </c>
      <c r="G289">
        <f>IFERROR(VLOOKUP($B289,Kraftvärmeprod!$B$1:$AH$479,MATCH(G$2,Kraftvärmeprod!$B$1:$AG$1,0),FALSE)/1,0)-IFERROR(VLOOKUP($B289,'Slutlig allokering'!$B$2:$AC$462,MATCH(G$3,'Slutlig allokering'!$B$2:$AJ$2,0),FALSE)/1,0)</f>
        <v>0</v>
      </c>
      <c r="H289">
        <f>IFERROR(VLOOKUP($B289,Kraftvärmeprod!$B$1:$AH$479,MATCH(H$2,Kraftvärmeprod!$B$1:$AG$1,0),FALSE)/1,0)-IFERROR(VLOOKUP($B289,'Slutlig allokering'!$B$2:$AC$462,MATCH(H$3,'Slutlig allokering'!$B$2:$AJ$2,0),FALSE)/1,0)</f>
        <v>0</v>
      </c>
      <c r="I289">
        <f>IFERROR(VLOOKUP($B289,Kraftvärmeprod!$B$1:$AH$479,MATCH(I$2,Kraftvärmeprod!$B$1:$AG$1,0),FALSE)/1,0)-IFERROR(VLOOKUP($B289,'Slutlig allokering'!$B$2:$AC$462,MATCH(I$3,'Slutlig allokering'!$B$2:$AJ$2,0),FALSE)/1,0)</f>
        <v>0</v>
      </c>
      <c r="J289">
        <f>IFERROR(VLOOKUP($B289,Kraftvärmeprod!$B$1:$AH$479,MATCH(J$2,Kraftvärmeprod!$B$1:$AG$1,0),FALSE)/1,0)-IFERROR(VLOOKUP($B289,'Slutlig allokering'!$B$2:$AC$462,MATCH(J$3,'Slutlig allokering'!$B$2:$AJ$2,0),FALSE)/1,0)</f>
        <v>0</v>
      </c>
      <c r="K289">
        <f>IFERROR(VLOOKUP($B289,Kraftvärmeprod!$B$1:$AH$479,MATCH(K$2,Kraftvärmeprod!$B$1:$AG$1,0),FALSE)/1,0)-IFERROR(VLOOKUP($B289,'Slutlig allokering'!$B$2:$AC$462,MATCH(K$3,'Slutlig allokering'!$B$2:$AJ$2,0),FALSE)/1,0)</f>
        <v>0</v>
      </c>
      <c r="L289">
        <f>IFERROR(VLOOKUP($B289,Kraftvärmeprod!$B$1:$AH$479,MATCH(L$2,Kraftvärmeprod!$B$1:$AG$1,0),FALSE)/1,0)-IFERROR(VLOOKUP($B289,'Slutlig allokering'!$B$2:$AC$462,MATCH(L$3,'Slutlig allokering'!$B$2:$AJ$2,0),FALSE)/1,0)</f>
        <v>0</v>
      </c>
      <c r="M289" s="143">
        <f>IFERROR(VLOOKUP($B289,Miljö!$B$1:$S$477,MATCH(M$2,Miljö!$B$1:$X$1,0),FALSE)/1,0)-IFERROR(VLOOKUP($B289,'Slutlig allokering'!$B$2:$AC$462,MATCH(M$3,'Slutlig allokering'!$B$2:$AJ$2,0),FALSE)/1,0)</f>
        <v>0</v>
      </c>
      <c r="N289">
        <f>IFERROR(VLOOKUP($B289,Kraftvärmeprod!$B$1:$AH$479,MATCH(N$2,Kraftvärmeprod!$B$1:$AG$1,0),FALSE)/1,0)-IFERROR(VLOOKUP($B289,'Slutlig allokering'!$B$2:$AC$462,MATCH(N$3,'Slutlig allokering'!$B$2:$AJ$2,0),FALSE)/1,0)</f>
        <v>0</v>
      </c>
      <c r="O289">
        <f>IFERROR(VLOOKUP($B289,Kraftvärmeprod!$B$1:$AH$479,MATCH(O$2,Kraftvärmeprod!$B$1:$AG$1,0),FALSE)/1,0)-IFERROR(VLOOKUP($B289,'Slutlig allokering'!$B$2:$AC$462,MATCH(O$3,'Slutlig allokering'!$B$2:$AJ$2,0),FALSE)/1,0)</f>
        <v>0</v>
      </c>
      <c r="P289">
        <f>IFERROR(VLOOKUP($B289,Kraftvärmeprod!$B$1:$AH$479,MATCH(P$2,Kraftvärmeprod!$B$1:$AG$1,0),FALSE)/1,0)-IFERROR(VLOOKUP($B289,'Slutlig allokering'!$B$2:$AC$462,MATCH(P$3,'Slutlig allokering'!$B$2:$AJ$2,0),FALSE)/1,0)</f>
        <v>0</v>
      </c>
      <c r="Q289">
        <f>IFERROR(VLOOKUP($B289,Kraftvärmeprod!$B$1:$AH$479,MATCH(Q$2,Kraftvärmeprod!$B$1:$AG$1,0),FALSE)/1,0)-IFERROR(VLOOKUP($B289,'Slutlig allokering'!$B$2:$AC$462,MATCH(Q$3,'Slutlig allokering'!$B$2:$AJ$2,0),FALSE)/1,0)</f>
        <v>0</v>
      </c>
      <c r="R289">
        <f>IFERROR(VLOOKUP($B289,Kraftvärmeprod!$B$1:$AH$479,MATCH(R$2,Kraftvärmeprod!$B$1:$AG$1,0),FALSE)/1,0)-IFERROR(VLOOKUP($B289,'Slutlig allokering'!$B$2:$AC$462,MATCH(R$3,'Slutlig allokering'!$B$2:$AJ$2,0),FALSE)/1,0)</f>
        <v>0</v>
      </c>
      <c r="S289">
        <f>IFERROR(VLOOKUP($B289,Kraftvärmeprod!$B$1:$AH$479,MATCH(S$2,Kraftvärmeprod!$B$1:$AG$1,0),FALSE)/1,0)-IFERROR(VLOOKUP($B289,'Slutlig allokering'!$B$2:$AC$462,MATCH(S$3,'Slutlig allokering'!$B$2:$AJ$2,0),FALSE)/1,0)</f>
        <v>0</v>
      </c>
      <c r="T289">
        <f>IFERROR(VLOOKUP($B289,Kraftvärmeprod!$B$1:$AH$479,MATCH(T$2,Kraftvärmeprod!$B$1:$AG$1,0),FALSE)/1,0)-IFERROR(VLOOKUP($B289,'Slutlig allokering'!$B$2:$AC$462,MATCH(T$3,'Slutlig allokering'!$B$2:$AJ$2,0),FALSE)/1,0)</f>
        <v>0</v>
      </c>
      <c r="U289">
        <f>IFERROR(VLOOKUP($B289,Kraftvärmeprod!$B$1:$AH$479,MATCH(U$2,Kraftvärmeprod!$B$1:$AG$1,0),FALSE)/1,0)-IFERROR(VLOOKUP($B289,'Slutlig allokering'!$B$2:$AC$462,MATCH(U$3,'Slutlig allokering'!$B$2:$AJ$2,0),FALSE)/1,0)</f>
        <v>0</v>
      </c>
      <c r="V289">
        <f>IFERROR(VLOOKUP($B289,Kraftvärmeprod!$B$1:$AH$479,MATCH(V$2,Kraftvärmeprod!$B$1:$AG$1,0),FALSE)/1,0)-IFERROR(VLOOKUP($B289,'Slutlig allokering'!$B$2:$AC$462,MATCH(V$3,'Slutlig allokering'!$B$2:$AJ$2,0),FALSE)/1,0)</f>
        <v>0</v>
      </c>
      <c r="W289">
        <f>IFERROR(VLOOKUP($B289,Kraftvärmeprod!$B$1:$AH$479,MATCH(W$2,Kraftvärmeprod!$B$1:$AG$1,0),FALSE)/1,0)-IFERROR(VLOOKUP($B289,'Slutlig allokering'!$B$2:$AC$462,MATCH(W$3,'Slutlig allokering'!$B$2:$AJ$2,0),FALSE)/1,0)</f>
        <v>0</v>
      </c>
      <c r="X289">
        <f>IFERROR(VLOOKUP($B289,Kraftvärmeprod!$B$1:$AH$479,MATCH(X$2,Kraftvärmeprod!$B$1:$AG$1,0),FALSE)/1,0)-IFERROR(VLOOKUP($B289,'Slutlig allokering'!$B$2:$AC$462,MATCH(X$3,'Slutlig allokering'!$B$2:$AJ$2,0),FALSE)/1,0)</f>
        <v>0</v>
      </c>
      <c r="Y289">
        <f>IFERROR(VLOOKUP($B289,Kraftvärmeprod!$B$1:$AH$479,MATCH(Y$2,Kraftvärmeprod!$B$1:$AG$1,0),FALSE)/1,0)-IFERROR(VLOOKUP($B289,'Slutlig allokering'!$B$2:$AC$462,MATCH(Y$3,'Slutlig allokering'!$B$2:$AJ$2,0),FALSE)/1,0)</f>
        <v>0</v>
      </c>
      <c r="Z289">
        <f>IFERROR(VLOOKUP($B289,Kraftvärmeprod!$B$1:$AH$479,MATCH(Z$2,Kraftvärmeprod!$B$1:$AG$1,0),FALSE)/1,0)-IFERROR(VLOOKUP($B289,'Slutlig allokering'!$B$2:$AC$462,MATCH(Z$3,'Slutlig allokering'!$B$2:$AJ$2,0),FALSE)/1,0)</f>
        <v>0</v>
      </c>
      <c r="AA289">
        <f>IFERROR(VLOOKUP($B289,Kraftvärmeprod!$B$1:$AH$479,MATCH(AA$2,Kraftvärmeprod!$B$1:$AG$1,0),FALSE)/1,0)-IFERROR(VLOOKUP($B289,'Slutlig allokering'!$B$2:$AC$462,MATCH(AA$3,'Slutlig allokering'!$B$2:$AJ$2,0),FALSE)/1,0)</f>
        <v>0</v>
      </c>
      <c r="AB289">
        <f>IFERROR(VLOOKUP($B289,Kraftvärmeprod!$B$1:$AH$479,MATCH(AB$2,Kraftvärmeprod!$B$1:$AG$1,0),FALSE)/1,0)-IFERROR(VLOOKUP($B289,'Slutlig allokering'!$B$2:$AC$462,MATCH(AB$3,'Slutlig allokering'!$B$2:$AJ$2,0),FALSE)/1,0)</f>
        <v>0</v>
      </c>
      <c r="AE289">
        <f t="shared" si="8"/>
        <v>0</v>
      </c>
      <c r="AG289">
        <f>IFERROR(VLOOKUP(B289,'Slutlig allokering'!$B$2:$AJ$462,MATCH("Summa justerad allokerad tillförd energi (utan hjälpel och rökgaskondensering):",'Slutlig allokering'!$B$2:$AK$2,0),FALSE)/1,"")</f>
        <v>0</v>
      </c>
      <c r="AI289" s="55" t="str">
        <f>IFERROR(1-VLOOKUP(B289,'Slutlig allokering'!$B$2:$AJ$462,MATCH("Andel av bränsle i kvv som allokerats till värme, exklusive rökgaskondensering och hjälpel",'Slutlig allokering'!$B$2:$AK$2,0),FALSE),"")</f>
        <v/>
      </c>
      <c r="AK289" s="55" t="str">
        <f t="shared" si="9"/>
        <v/>
      </c>
    </row>
    <row r="290" spans="1:37" x14ac:dyDescent="0.35">
      <c r="A290" s="28" t="s">
        <v>391</v>
      </c>
      <c r="B290" s="28" t="s">
        <v>392</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allokering'!$B$2:$AC$462,MATCH(E$3,'Slutlig allokering'!$B$2:$AJ$2,0),FALSE)/1,0)</f>
        <v>0</v>
      </c>
      <c r="F290">
        <f>IFERROR(VLOOKUP($B290,Kraftvärmeprod!$B$1:$AH$479,MATCH(F$2,Kraftvärmeprod!$B$1:$AG$1,0),FALSE)/1,0)-IFERROR(VLOOKUP($B290,'Slutlig allokering'!$B$2:$AC$462,MATCH(F$3,'Slutlig allokering'!$B$2:$AJ$2,0),FALSE)/1,0)</f>
        <v>0</v>
      </c>
      <c r="G290">
        <f>IFERROR(VLOOKUP($B290,Kraftvärmeprod!$B$1:$AH$479,MATCH(G$2,Kraftvärmeprod!$B$1:$AG$1,0),FALSE)/1,0)-IFERROR(VLOOKUP($B290,'Slutlig allokering'!$B$2:$AC$462,MATCH(G$3,'Slutlig allokering'!$B$2:$AJ$2,0),FALSE)/1,0)</f>
        <v>0</v>
      </c>
      <c r="H290">
        <f>IFERROR(VLOOKUP($B290,Kraftvärmeprod!$B$1:$AH$479,MATCH(H$2,Kraftvärmeprod!$B$1:$AG$1,0),FALSE)/1,0)-IFERROR(VLOOKUP($B290,'Slutlig allokering'!$B$2:$AC$462,MATCH(H$3,'Slutlig allokering'!$B$2:$AJ$2,0),FALSE)/1,0)</f>
        <v>0</v>
      </c>
      <c r="I290">
        <f>IFERROR(VLOOKUP($B290,Kraftvärmeprod!$B$1:$AH$479,MATCH(I$2,Kraftvärmeprod!$B$1:$AG$1,0),FALSE)/1,0)-IFERROR(VLOOKUP($B290,'Slutlig allokering'!$B$2:$AC$462,MATCH(I$3,'Slutlig allokering'!$B$2:$AJ$2,0),FALSE)/1,0)</f>
        <v>0</v>
      </c>
      <c r="J290">
        <f>IFERROR(VLOOKUP($B290,Kraftvärmeprod!$B$1:$AH$479,MATCH(J$2,Kraftvärmeprod!$B$1:$AG$1,0),FALSE)/1,0)-IFERROR(VLOOKUP($B290,'Slutlig allokering'!$B$2:$AC$462,MATCH(J$3,'Slutlig allokering'!$B$2:$AJ$2,0),FALSE)/1,0)</f>
        <v>0</v>
      </c>
      <c r="K290">
        <f>IFERROR(VLOOKUP($B290,Kraftvärmeprod!$B$1:$AH$479,MATCH(K$2,Kraftvärmeprod!$B$1:$AG$1,0),FALSE)/1,0)-IFERROR(VLOOKUP($B290,'Slutlig allokering'!$B$2:$AC$462,MATCH(K$3,'Slutlig allokering'!$B$2:$AJ$2,0),FALSE)/1,0)</f>
        <v>0</v>
      </c>
      <c r="L290">
        <f>IFERROR(VLOOKUP($B290,Kraftvärmeprod!$B$1:$AH$479,MATCH(L$2,Kraftvärmeprod!$B$1:$AG$1,0),FALSE)/1,0)-IFERROR(VLOOKUP($B290,'Slutlig allokering'!$B$2:$AC$462,MATCH(L$3,'Slutlig allokering'!$B$2:$AJ$2,0),FALSE)/1,0)</f>
        <v>0</v>
      </c>
      <c r="M290" s="143">
        <f>IFERROR(VLOOKUP($B290,Miljö!$B$1:$S$477,MATCH(M$2,Miljö!$B$1:$X$1,0),FALSE)/1,0)-IFERROR(VLOOKUP($B290,'Slutlig allokering'!$B$2:$AC$462,MATCH(M$3,'Slutlig allokering'!$B$2:$AJ$2,0),FALSE)/1,0)</f>
        <v>0</v>
      </c>
      <c r="N290">
        <f>IFERROR(VLOOKUP($B290,Kraftvärmeprod!$B$1:$AH$479,MATCH(N$2,Kraftvärmeprod!$B$1:$AG$1,0),FALSE)/1,0)-IFERROR(VLOOKUP($B290,'Slutlig allokering'!$B$2:$AC$462,MATCH(N$3,'Slutlig allokering'!$B$2:$AJ$2,0),FALSE)/1,0)</f>
        <v>0</v>
      </c>
      <c r="O290">
        <f>IFERROR(VLOOKUP($B290,Kraftvärmeprod!$B$1:$AH$479,MATCH(O$2,Kraftvärmeprod!$B$1:$AG$1,0),FALSE)/1,0)-IFERROR(VLOOKUP($B290,'Slutlig allokering'!$B$2:$AC$462,MATCH(O$3,'Slutlig allokering'!$B$2:$AJ$2,0),FALSE)/1,0)</f>
        <v>0</v>
      </c>
      <c r="P290">
        <f>IFERROR(VLOOKUP($B290,Kraftvärmeprod!$B$1:$AH$479,MATCH(P$2,Kraftvärmeprod!$B$1:$AG$1,0),FALSE)/1,0)-IFERROR(VLOOKUP($B290,'Slutlig allokering'!$B$2:$AC$462,MATCH(P$3,'Slutlig allokering'!$B$2:$AJ$2,0),FALSE)/1,0)</f>
        <v>0</v>
      </c>
      <c r="Q290">
        <f>IFERROR(VLOOKUP($B290,Kraftvärmeprod!$B$1:$AH$479,MATCH(Q$2,Kraftvärmeprod!$B$1:$AG$1,0),FALSE)/1,0)-IFERROR(VLOOKUP($B290,'Slutlig allokering'!$B$2:$AC$462,MATCH(Q$3,'Slutlig allokering'!$B$2:$AJ$2,0),FALSE)/1,0)</f>
        <v>0</v>
      </c>
      <c r="R290">
        <f>IFERROR(VLOOKUP($B290,Kraftvärmeprod!$B$1:$AH$479,MATCH(R$2,Kraftvärmeprod!$B$1:$AG$1,0),FALSE)/1,0)-IFERROR(VLOOKUP($B290,'Slutlig allokering'!$B$2:$AC$462,MATCH(R$3,'Slutlig allokering'!$B$2:$AJ$2,0),FALSE)/1,0)</f>
        <v>0</v>
      </c>
      <c r="S290">
        <f>IFERROR(VLOOKUP($B290,Kraftvärmeprod!$B$1:$AH$479,MATCH(S$2,Kraftvärmeprod!$B$1:$AG$1,0),FALSE)/1,0)-IFERROR(VLOOKUP($B290,'Slutlig allokering'!$B$2:$AC$462,MATCH(S$3,'Slutlig allokering'!$B$2:$AJ$2,0),FALSE)/1,0)</f>
        <v>0</v>
      </c>
      <c r="T290">
        <f>IFERROR(VLOOKUP($B290,Kraftvärmeprod!$B$1:$AH$479,MATCH(T$2,Kraftvärmeprod!$B$1:$AG$1,0),FALSE)/1,0)-IFERROR(VLOOKUP($B290,'Slutlig allokering'!$B$2:$AC$462,MATCH(T$3,'Slutlig allokering'!$B$2:$AJ$2,0),FALSE)/1,0)</f>
        <v>0</v>
      </c>
      <c r="U290">
        <f>IFERROR(VLOOKUP($B290,Kraftvärmeprod!$B$1:$AH$479,MATCH(U$2,Kraftvärmeprod!$B$1:$AG$1,0),FALSE)/1,0)-IFERROR(VLOOKUP($B290,'Slutlig allokering'!$B$2:$AC$462,MATCH(U$3,'Slutlig allokering'!$B$2:$AJ$2,0),FALSE)/1,0)</f>
        <v>0</v>
      </c>
      <c r="V290">
        <f>IFERROR(VLOOKUP($B290,Kraftvärmeprod!$B$1:$AH$479,MATCH(V$2,Kraftvärmeprod!$B$1:$AG$1,0),FALSE)/1,0)-IFERROR(VLOOKUP($B290,'Slutlig allokering'!$B$2:$AC$462,MATCH(V$3,'Slutlig allokering'!$B$2:$AJ$2,0),FALSE)/1,0)</f>
        <v>0</v>
      </c>
      <c r="W290">
        <f>IFERROR(VLOOKUP($B290,Kraftvärmeprod!$B$1:$AH$479,MATCH(W$2,Kraftvärmeprod!$B$1:$AG$1,0),FALSE)/1,0)-IFERROR(VLOOKUP($B290,'Slutlig allokering'!$B$2:$AC$462,MATCH(W$3,'Slutlig allokering'!$B$2:$AJ$2,0),FALSE)/1,0)</f>
        <v>0</v>
      </c>
      <c r="X290">
        <f>IFERROR(VLOOKUP($B290,Kraftvärmeprod!$B$1:$AH$479,MATCH(X$2,Kraftvärmeprod!$B$1:$AG$1,0),FALSE)/1,0)-IFERROR(VLOOKUP($B290,'Slutlig allokering'!$B$2:$AC$462,MATCH(X$3,'Slutlig allokering'!$B$2:$AJ$2,0),FALSE)/1,0)</f>
        <v>0</v>
      </c>
      <c r="Y290">
        <f>IFERROR(VLOOKUP($B290,Kraftvärmeprod!$B$1:$AH$479,MATCH(Y$2,Kraftvärmeprod!$B$1:$AG$1,0),FALSE)/1,0)-IFERROR(VLOOKUP($B290,'Slutlig allokering'!$B$2:$AC$462,MATCH(Y$3,'Slutlig allokering'!$B$2:$AJ$2,0),FALSE)/1,0)</f>
        <v>0</v>
      </c>
      <c r="Z290">
        <f>IFERROR(VLOOKUP($B290,Kraftvärmeprod!$B$1:$AH$479,MATCH(Z$2,Kraftvärmeprod!$B$1:$AG$1,0),FALSE)/1,0)-IFERROR(VLOOKUP($B290,'Slutlig allokering'!$B$2:$AC$462,MATCH(Z$3,'Slutlig allokering'!$B$2:$AJ$2,0),FALSE)/1,0)</f>
        <v>0</v>
      </c>
      <c r="AA290">
        <f>IFERROR(VLOOKUP($B290,Kraftvärmeprod!$B$1:$AH$479,MATCH(AA$2,Kraftvärmeprod!$B$1:$AG$1,0),FALSE)/1,0)-IFERROR(VLOOKUP($B290,'Slutlig allokering'!$B$2:$AC$462,MATCH(AA$3,'Slutlig allokering'!$B$2:$AJ$2,0),FALSE)/1,0)</f>
        <v>0</v>
      </c>
      <c r="AB290">
        <f>IFERROR(VLOOKUP($B290,Kraftvärmeprod!$B$1:$AH$479,MATCH(AB$2,Kraftvärmeprod!$B$1:$AG$1,0),FALSE)/1,0)-IFERROR(VLOOKUP($B290,'Slutlig allokering'!$B$2:$AC$462,MATCH(AB$3,'Slutlig allokering'!$B$2:$AJ$2,0),FALSE)/1,0)</f>
        <v>0</v>
      </c>
      <c r="AE290">
        <f t="shared" si="8"/>
        <v>0</v>
      </c>
      <c r="AG290">
        <f>IFERROR(VLOOKUP(B290,'Slutlig allokering'!$B$2:$AJ$462,MATCH("Summa justerad allokerad tillförd energi (utan hjälpel och rökgaskondensering):",'Slutlig allokering'!$B$2:$AK$2,0),FALSE)/1,"")</f>
        <v>0</v>
      </c>
      <c r="AI290" s="55" t="str">
        <f>IFERROR(1-VLOOKUP(B290,'Slutlig allokering'!$B$2:$AJ$462,MATCH("Andel av bränsle i kvv som allokerats till värme, exklusive rökgaskondensering och hjälpel",'Slutlig allokering'!$B$2:$AK$2,0),FALSE),"")</f>
        <v/>
      </c>
      <c r="AK290" s="55" t="str">
        <f t="shared" si="9"/>
        <v/>
      </c>
    </row>
    <row r="291" spans="1:37" x14ac:dyDescent="0.35">
      <c r="A291" s="28" t="s">
        <v>393</v>
      </c>
      <c r="B291" s="28" t="s">
        <v>394</v>
      </c>
      <c r="C291" t="str">
        <f>IFERROR(VLOOKUP($B291,Kraftvärmeprod!$B$1:$AH$479,MATCH(C$3,Kraftvärmeprod!$B$1:$AG$1,0),FALSE)/1,"")</f>
        <v/>
      </c>
      <c r="D291" t="str">
        <f>IFERROR(VLOOKUP($B291,Kraftvärmeprod!$B$1:$AH$479,MATCH(D$3,Kraftvärmeprod!$B$1:$AG$1,0),FALSE)/1,"")</f>
        <v/>
      </c>
      <c r="E291">
        <f>IFERROR(VLOOKUP($B291,Kraftvärmeprod!$B$1:$AH$479,MATCH(E$2,Kraftvärmeprod!$B$1:$AG$1,0),FALSE)/1,0)-IFERROR(VLOOKUP($B291,'Slutlig allokering'!$B$2:$AC$462,MATCH(E$3,'Slutlig allokering'!$B$2:$AJ$2,0),FALSE)/1,0)</f>
        <v>0</v>
      </c>
      <c r="F291">
        <f>IFERROR(VLOOKUP($B291,Kraftvärmeprod!$B$1:$AH$479,MATCH(F$2,Kraftvärmeprod!$B$1:$AG$1,0),FALSE)/1,0)-IFERROR(VLOOKUP($B291,'Slutlig allokering'!$B$2:$AC$462,MATCH(F$3,'Slutlig allokering'!$B$2:$AJ$2,0),FALSE)/1,0)</f>
        <v>0</v>
      </c>
      <c r="G291">
        <f>IFERROR(VLOOKUP($B291,Kraftvärmeprod!$B$1:$AH$479,MATCH(G$2,Kraftvärmeprod!$B$1:$AG$1,0),FALSE)/1,0)-IFERROR(VLOOKUP($B291,'Slutlig allokering'!$B$2:$AC$462,MATCH(G$3,'Slutlig allokering'!$B$2:$AJ$2,0),FALSE)/1,0)</f>
        <v>0</v>
      </c>
      <c r="H291">
        <f>IFERROR(VLOOKUP($B291,Kraftvärmeprod!$B$1:$AH$479,MATCH(H$2,Kraftvärmeprod!$B$1:$AG$1,0),FALSE)/1,0)-IFERROR(VLOOKUP($B291,'Slutlig allokering'!$B$2:$AC$462,MATCH(H$3,'Slutlig allokering'!$B$2:$AJ$2,0),FALSE)/1,0)</f>
        <v>0</v>
      </c>
      <c r="I291">
        <f>IFERROR(VLOOKUP($B291,Kraftvärmeprod!$B$1:$AH$479,MATCH(I$2,Kraftvärmeprod!$B$1:$AG$1,0),FALSE)/1,0)-IFERROR(VLOOKUP($B291,'Slutlig allokering'!$B$2:$AC$462,MATCH(I$3,'Slutlig allokering'!$B$2:$AJ$2,0),FALSE)/1,0)</f>
        <v>0</v>
      </c>
      <c r="J291">
        <f>IFERROR(VLOOKUP($B291,Kraftvärmeprod!$B$1:$AH$479,MATCH(J$2,Kraftvärmeprod!$B$1:$AG$1,0),FALSE)/1,0)-IFERROR(VLOOKUP($B291,'Slutlig allokering'!$B$2:$AC$462,MATCH(J$3,'Slutlig allokering'!$B$2:$AJ$2,0),FALSE)/1,0)</f>
        <v>0</v>
      </c>
      <c r="K291">
        <f>IFERROR(VLOOKUP($B291,Kraftvärmeprod!$B$1:$AH$479,MATCH(K$2,Kraftvärmeprod!$B$1:$AG$1,0),FALSE)/1,0)-IFERROR(VLOOKUP($B291,'Slutlig allokering'!$B$2:$AC$462,MATCH(K$3,'Slutlig allokering'!$B$2:$AJ$2,0),FALSE)/1,0)</f>
        <v>0</v>
      </c>
      <c r="L291">
        <f>IFERROR(VLOOKUP($B291,Kraftvärmeprod!$B$1:$AH$479,MATCH(L$2,Kraftvärmeprod!$B$1:$AG$1,0),FALSE)/1,0)-IFERROR(VLOOKUP($B291,'Slutlig allokering'!$B$2:$AC$462,MATCH(L$3,'Slutlig allokering'!$B$2:$AJ$2,0),FALSE)/1,0)</f>
        <v>0</v>
      </c>
      <c r="M291" s="143">
        <f>IFERROR(VLOOKUP($B291,Miljö!$B$1:$S$477,MATCH(M$2,Miljö!$B$1:$X$1,0),FALSE)/1,0)-IFERROR(VLOOKUP($B291,'Slutlig allokering'!$B$2:$AC$462,MATCH(M$3,'Slutlig allokering'!$B$2:$AJ$2,0),FALSE)/1,0)</f>
        <v>0</v>
      </c>
      <c r="N291">
        <f>IFERROR(VLOOKUP($B291,Kraftvärmeprod!$B$1:$AH$479,MATCH(N$2,Kraftvärmeprod!$B$1:$AG$1,0),FALSE)/1,0)-IFERROR(VLOOKUP($B291,'Slutlig allokering'!$B$2:$AC$462,MATCH(N$3,'Slutlig allokering'!$B$2:$AJ$2,0),FALSE)/1,0)</f>
        <v>0</v>
      </c>
      <c r="O291">
        <f>IFERROR(VLOOKUP($B291,Kraftvärmeprod!$B$1:$AH$479,MATCH(O$2,Kraftvärmeprod!$B$1:$AG$1,0),FALSE)/1,0)-IFERROR(VLOOKUP($B291,'Slutlig allokering'!$B$2:$AC$462,MATCH(O$3,'Slutlig allokering'!$B$2:$AJ$2,0),FALSE)/1,0)</f>
        <v>0</v>
      </c>
      <c r="P291">
        <f>IFERROR(VLOOKUP($B291,Kraftvärmeprod!$B$1:$AH$479,MATCH(P$2,Kraftvärmeprod!$B$1:$AG$1,0),FALSE)/1,0)-IFERROR(VLOOKUP($B291,'Slutlig allokering'!$B$2:$AC$462,MATCH(P$3,'Slutlig allokering'!$B$2:$AJ$2,0),FALSE)/1,0)</f>
        <v>0</v>
      </c>
      <c r="Q291">
        <f>IFERROR(VLOOKUP($B291,Kraftvärmeprod!$B$1:$AH$479,MATCH(Q$2,Kraftvärmeprod!$B$1:$AG$1,0),FALSE)/1,0)-IFERROR(VLOOKUP($B291,'Slutlig allokering'!$B$2:$AC$462,MATCH(Q$3,'Slutlig allokering'!$B$2:$AJ$2,0),FALSE)/1,0)</f>
        <v>0</v>
      </c>
      <c r="R291">
        <f>IFERROR(VLOOKUP($B291,Kraftvärmeprod!$B$1:$AH$479,MATCH(R$2,Kraftvärmeprod!$B$1:$AG$1,0),FALSE)/1,0)-IFERROR(VLOOKUP($B291,'Slutlig allokering'!$B$2:$AC$462,MATCH(R$3,'Slutlig allokering'!$B$2:$AJ$2,0),FALSE)/1,0)</f>
        <v>0</v>
      </c>
      <c r="S291">
        <f>IFERROR(VLOOKUP($B291,Kraftvärmeprod!$B$1:$AH$479,MATCH(S$2,Kraftvärmeprod!$B$1:$AG$1,0),FALSE)/1,0)-IFERROR(VLOOKUP($B291,'Slutlig allokering'!$B$2:$AC$462,MATCH(S$3,'Slutlig allokering'!$B$2:$AJ$2,0),FALSE)/1,0)</f>
        <v>0</v>
      </c>
      <c r="T291">
        <f>IFERROR(VLOOKUP($B291,Kraftvärmeprod!$B$1:$AH$479,MATCH(T$2,Kraftvärmeprod!$B$1:$AG$1,0),FALSE)/1,0)-IFERROR(VLOOKUP($B291,'Slutlig allokering'!$B$2:$AC$462,MATCH(T$3,'Slutlig allokering'!$B$2:$AJ$2,0),FALSE)/1,0)</f>
        <v>0</v>
      </c>
      <c r="U291">
        <f>IFERROR(VLOOKUP($B291,Kraftvärmeprod!$B$1:$AH$479,MATCH(U$2,Kraftvärmeprod!$B$1:$AG$1,0),FALSE)/1,0)-IFERROR(VLOOKUP($B291,'Slutlig allokering'!$B$2:$AC$462,MATCH(U$3,'Slutlig allokering'!$B$2:$AJ$2,0),FALSE)/1,0)</f>
        <v>0</v>
      </c>
      <c r="V291">
        <f>IFERROR(VLOOKUP($B291,Kraftvärmeprod!$B$1:$AH$479,MATCH(V$2,Kraftvärmeprod!$B$1:$AG$1,0),FALSE)/1,0)-IFERROR(VLOOKUP($B291,'Slutlig allokering'!$B$2:$AC$462,MATCH(V$3,'Slutlig allokering'!$B$2:$AJ$2,0),FALSE)/1,0)</f>
        <v>0</v>
      </c>
      <c r="W291">
        <f>IFERROR(VLOOKUP($B291,Kraftvärmeprod!$B$1:$AH$479,MATCH(W$2,Kraftvärmeprod!$B$1:$AG$1,0),FALSE)/1,0)-IFERROR(VLOOKUP($B291,'Slutlig allokering'!$B$2:$AC$462,MATCH(W$3,'Slutlig allokering'!$B$2:$AJ$2,0),FALSE)/1,0)</f>
        <v>0</v>
      </c>
      <c r="X291">
        <f>IFERROR(VLOOKUP($B291,Kraftvärmeprod!$B$1:$AH$479,MATCH(X$2,Kraftvärmeprod!$B$1:$AG$1,0),FALSE)/1,0)-IFERROR(VLOOKUP($B291,'Slutlig allokering'!$B$2:$AC$462,MATCH(X$3,'Slutlig allokering'!$B$2:$AJ$2,0),FALSE)/1,0)</f>
        <v>0</v>
      </c>
      <c r="Y291">
        <f>IFERROR(VLOOKUP($B291,Kraftvärmeprod!$B$1:$AH$479,MATCH(Y$2,Kraftvärmeprod!$B$1:$AG$1,0),FALSE)/1,0)-IFERROR(VLOOKUP($B291,'Slutlig allokering'!$B$2:$AC$462,MATCH(Y$3,'Slutlig allokering'!$B$2:$AJ$2,0),FALSE)/1,0)</f>
        <v>0</v>
      </c>
      <c r="Z291">
        <f>IFERROR(VLOOKUP($B291,Kraftvärmeprod!$B$1:$AH$479,MATCH(Z$2,Kraftvärmeprod!$B$1:$AG$1,0),FALSE)/1,0)-IFERROR(VLOOKUP($B291,'Slutlig allokering'!$B$2:$AC$462,MATCH(Z$3,'Slutlig allokering'!$B$2:$AJ$2,0),FALSE)/1,0)</f>
        <v>0</v>
      </c>
      <c r="AA291">
        <f>IFERROR(VLOOKUP($B291,Kraftvärmeprod!$B$1:$AH$479,MATCH(AA$2,Kraftvärmeprod!$B$1:$AG$1,0),FALSE)/1,0)-IFERROR(VLOOKUP($B291,'Slutlig allokering'!$B$2:$AC$462,MATCH(AA$3,'Slutlig allokering'!$B$2:$AJ$2,0),FALSE)/1,0)</f>
        <v>0</v>
      </c>
      <c r="AB291">
        <f>IFERROR(VLOOKUP($B291,Kraftvärmeprod!$B$1:$AH$479,MATCH(AB$2,Kraftvärmeprod!$B$1:$AG$1,0),FALSE)/1,0)-IFERROR(VLOOKUP($B291,'Slutlig allokering'!$B$2:$AC$462,MATCH(AB$3,'Slutlig allokering'!$B$2:$AJ$2,0),FALSE)/1,0)</f>
        <v>0</v>
      </c>
      <c r="AE291">
        <f t="shared" si="8"/>
        <v>0</v>
      </c>
      <c r="AG291">
        <f>IFERROR(VLOOKUP(B291,'Slutlig allokering'!$B$2:$AJ$462,MATCH("Summa justerad allokerad tillförd energi (utan hjälpel och rökgaskondensering):",'Slutlig allokering'!$B$2:$AK$2,0),FALSE)/1,"")</f>
        <v>0</v>
      </c>
      <c r="AI291" s="55" t="str">
        <f>IFERROR(1-VLOOKUP(B291,'Slutlig allokering'!$B$2:$AJ$462,MATCH("Andel av bränsle i kvv som allokerats till värme, exklusive rökgaskondensering och hjälpel",'Slutlig allokering'!$B$2:$AK$2,0),FALSE),"")</f>
        <v/>
      </c>
      <c r="AK291" s="55" t="str">
        <f t="shared" si="9"/>
        <v/>
      </c>
    </row>
    <row r="292" spans="1:37" x14ac:dyDescent="0.35">
      <c r="A292" s="28" t="s">
        <v>393</v>
      </c>
      <c r="B292" s="28" t="s">
        <v>395</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allokering'!$B$2:$AC$462,MATCH(E$3,'Slutlig allokering'!$B$2:$AJ$2,0),FALSE)/1,0)</f>
        <v>0</v>
      </c>
      <c r="F292">
        <f>IFERROR(VLOOKUP($B292,Kraftvärmeprod!$B$1:$AH$479,MATCH(F$2,Kraftvärmeprod!$B$1:$AG$1,0),FALSE)/1,0)-IFERROR(VLOOKUP($B292,'Slutlig allokering'!$B$2:$AC$462,MATCH(F$3,'Slutlig allokering'!$B$2:$AJ$2,0),FALSE)/1,0)</f>
        <v>0</v>
      </c>
      <c r="G292">
        <f>IFERROR(VLOOKUP($B292,Kraftvärmeprod!$B$1:$AH$479,MATCH(G$2,Kraftvärmeprod!$B$1:$AG$1,0),FALSE)/1,0)-IFERROR(VLOOKUP($B292,'Slutlig allokering'!$B$2:$AC$462,MATCH(G$3,'Slutlig allokering'!$B$2:$AJ$2,0),FALSE)/1,0)</f>
        <v>0</v>
      </c>
      <c r="H292">
        <f>IFERROR(VLOOKUP($B292,Kraftvärmeprod!$B$1:$AH$479,MATCH(H$2,Kraftvärmeprod!$B$1:$AG$1,0),FALSE)/1,0)-IFERROR(VLOOKUP($B292,'Slutlig allokering'!$B$2:$AC$462,MATCH(H$3,'Slutlig allokering'!$B$2:$AJ$2,0),FALSE)/1,0)</f>
        <v>0</v>
      </c>
      <c r="I292">
        <f>IFERROR(VLOOKUP($B292,Kraftvärmeprod!$B$1:$AH$479,MATCH(I$2,Kraftvärmeprod!$B$1:$AG$1,0),FALSE)/1,0)-IFERROR(VLOOKUP($B292,'Slutlig allokering'!$B$2:$AC$462,MATCH(I$3,'Slutlig allokering'!$B$2:$AJ$2,0),FALSE)/1,0)</f>
        <v>0</v>
      </c>
      <c r="J292">
        <f>IFERROR(VLOOKUP($B292,Kraftvärmeprod!$B$1:$AH$479,MATCH(J$2,Kraftvärmeprod!$B$1:$AG$1,0),FALSE)/1,0)-IFERROR(VLOOKUP($B292,'Slutlig allokering'!$B$2:$AC$462,MATCH(J$3,'Slutlig allokering'!$B$2:$AJ$2,0),FALSE)/1,0)</f>
        <v>0</v>
      </c>
      <c r="K292">
        <f>IFERROR(VLOOKUP($B292,Kraftvärmeprod!$B$1:$AH$479,MATCH(K$2,Kraftvärmeprod!$B$1:$AG$1,0),FALSE)/1,0)-IFERROR(VLOOKUP($B292,'Slutlig allokering'!$B$2:$AC$462,MATCH(K$3,'Slutlig allokering'!$B$2:$AJ$2,0),FALSE)/1,0)</f>
        <v>0</v>
      </c>
      <c r="L292">
        <f>IFERROR(VLOOKUP($B292,Kraftvärmeprod!$B$1:$AH$479,MATCH(L$2,Kraftvärmeprod!$B$1:$AG$1,0),FALSE)/1,0)-IFERROR(VLOOKUP($B292,'Slutlig allokering'!$B$2:$AC$462,MATCH(L$3,'Slutlig allokering'!$B$2:$AJ$2,0),FALSE)/1,0)</f>
        <v>0</v>
      </c>
      <c r="M292" s="143">
        <f>IFERROR(VLOOKUP($B292,Miljö!$B$1:$S$477,MATCH(M$2,Miljö!$B$1:$X$1,0),FALSE)/1,0)-IFERROR(VLOOKUP($B292,'Slutlig allokering'!$B$2:$AC$462,MATCH(M$3,'Slutlig allokering'!$B$2:$AJ$2,0),FALSE)/1,0)</f>
        <v>0</v>
      </c>
      <c r="N292">
        <f>IFERROR(VLOOKUP($B292,Kraftvärmeprod!$B$1:$AH$479,MATCH(N$2,Kraftvärmeprod!$B$1:$AG$1,0),FALSE)/1,0)-IFERROR(VLOOKUP($B292,'Slutlig allokering'!$B$2:$AC$462,MATCH(N$3,'Slutlig allokering'!$B$2:$AJ$2,0),FALSE)/1,0)</f>
        <v>0</v>
      </c>
      <c r="O292">
        <f>IFERROR(VLOOKUP($B292,Kraftvärmeprod!$B$1:$AH$479,MATCH(O$2,Kraftvärmeprod!$B$1:$AG$1,0),FALSE)/1,0)-IFERROR(VLOOKUP($B292,'Slutlig allokering'!$B$2:$AC$462,MATCH(O$3,'Slutlig allokering'!$B$2:$AJ$2,0),FALSE)/1,0)</f>
        <v>0</v>
      </c>
      <c r="P292">
        <f>IFERROR(VLOOKUP($B292,Kraftvärmeprod!$B$1:$AH$479,MATCH(P$2,Kraftvärmeprod!$B$1:$AG$1,0),FALSE)/1,0)-IFERROR(VLOOKUP($B292,'Slutlig allokering'!$B$2:$AC$462,MATCH(P$3,'Slutlig allokering'!$B$2:$AJ$2,0),FALSE)/1,0)</f>
        <v>0</v>
      </c>
      <c r="Q292">
        <f>IFERROR(VLOOKUP($B292,Kraftvärmeprod!$B$1:$AH$479,MATCH(Q$2,Kraftvärmeprod!$B$1:$AG$1,0),FALSE)/1,0)-IFERROR(VLOOKUP($B292,'Slutlig allokering'!$B$2:$AC$462,MATCH(Q$3,'Slutlig allokering'!$B$2:$AJ$2,0),FALSE)/1,0)</f>
        <v>0</v>
      </c>
      <c r="R292">
        <f>IFERROR(VLOOKUP($B292,Kraftvärmeprod!$B$1:$AH$479,MATCH(R$2,Kraftvärmeprod!$B$1:$AG$1,0),FALSE)/1,0)-IFERROR(VLOOKUP($B292,'Slutlig allokering'!$B$2:$AC$462,MATCH(R$3,'Slutlig allokering'!$B$2:$AJ$2,0),FALSE)/1,0)</f>
        <v>0</v>
      </c>
      <c r="S292">
        <f>IFERROR(VLOOKUP($B292,Kraftvärmeprod!$B$1:$AH$479,MATCH(S$2,Kraftvärmeprod!$B$1:$AG$1,0),FALSE)/1,0)-IFERROR(VLOOKUP($B292,'Slutlig allokering'!$B$2:$AC$462,MATCH(S$3,'Slutlig allokering'!$B$2:$AJ$2,0),FALSE)/1,0)</f>
        <v>0</v>
      </c>
      <c r="T292">
        <f>IFERROR(VLOOKUP($B292,Kraftvärmeprod!$B$1:$AH$479,MATCH(T$2,Kraftvärmeprod!$B$1:$AG$1,0),FALSE)/1,0)-IFERROR(VLOOKUP($B292,'Slutlig allokering'!$B$2:$AC$462,MATCH(T$3,'Slutlig allokering'!$B$2:$AJ$2,0),FALSE)/1,0)</f>
        <v>0</v>
      </c>
      <c r="U292">
        <f>IFERROR(VLOOKUP($B292,Kraftvärmeprod!$B$1:$AH$479,MATCH(U$2,Kraftvärmeprod!$B$1:$AG$1,0),FALSE)/1,0)-IFERROR(VLOOKUP($B292,'Slutlig allokering'!$B$2:$AC$462,MATCH(U$3,'Slutlig allokering'!$B$2:$AJ$2,0),FALSE)/1,0)</f>
        <v>0</v>
      </c>
      <c r="V292">
        <f>IFERROR(VLOOKUP($B292,Kraftvärmeprod!$B$1:$AH$479,MATCH(V$2,Kraftvärmeprod!$B$1:$AG$1,0),FALSE)/1,0)-IFERROR(VLOOKUP($B292,'Slutlig allokering'!$B$2:$AC$462,MATCH(V$3,'Slutlig allokering'!$B$2:$AJ$2,0),FALSE)/1,0)</f>
        <v>0</v>
      </c>
      <c r="W292">
        <f>IFERROR(VLOOKUP($B292,Kraftvärmeprod!$B$1:$AH$479,MATCH(W$2,Kraftvärmeprod!$B$1:$AG$1,0),FALSE)/1,0)-IFERROR(VLOOKUP($B292,'Slutlig allokering'!$B$2:$AC$462,MATCH(W$3,'Slutlig allokering'!$B$2:$AJ$2,0),FALSE)/1,0)</f>
        <v>0</v>
      </c>
      <c r="X292">
        <f>IFERROR(VLOOKUP($B292,Kraftvärmeprod!$B$1:$AH$479,MATCH(X$2,Kraftvärmeprod!$B$1:$AG$1,0),FALSE)/1,0)-IFERROR(VLOOKUP($B292,'Slutlig allokering'!$B$2:$AC$462,MATCH(X$3,'Slutlig allokering'!$B$2:$AJ$2,0),FALSE)/1,0)</f>
        <v>0</v>
      </c>
      <c r="Y292">
        <f>IFERROR(VLOOKUP($B292,Kraftvärmeprod!$B$1:$AH$479,MATCH(Y$2,Kraftvärmeprod!$B$1:$AG$1,0),FALSE)/1,0)-IFERROR(VLOOKUP($B292,'Slutlig allokering'!$B$2:$AC$462,MATCH(Y$3,'Slutlig allokering'!$B$2:$AJ$2,0),FALSE)/1,0)</f>
        <v>0</v>
      </c>
      <c r="Z292">
        <f>IFERROR(VLOOKUP($B292,Kraftvärmeprod!$B$1:$AH$479,MATCH(Z$2,Kraftvärmeprod!$B$1:$AG$1,0),FALSE)/1,0)-IFERROR(VLOOKUP($B292,'Slutlig allokering'!$B$2:$AC$462,MATCH(Z$3,'Slutlig allokering'!$B$2:$AJ$2,0),FALSE)/1,0)</f>
        <v>0</v>
      </c>
      <c r="AA292">
        <f>IFERROR(VLOOKUP($B292,Kraftvärmeprod!$B$1:$AH$479,MATCH(AA$2,Kraftvärmeprod!$B$1:$AG$1,0),FALSE)/1,0)-IFERROR(VLOOKUP($B292,'Slutlig allokering'!$B$2:$AC$462,MATCH(AA$3,'Slutlig allokering'!$B$2:$AJ$2,0),FALSE)/1,0)</f>
        <v>0</v>
      </c>
      <c r="AB292">
        <f>IFERROR(VLOOKUP($B292,Kraftvärmeprod!$B$1:$AH$479,MATCH(AB$2,Kraftvärmeprod!$B$1:$AG$1,0),FALSE)/1,0)-IFERROR(VLOOKUP($B292,'Slutlig allokering'!$B$2:$AC$462,MATCH(AB$3,'Slutlig allokering'!$B$2:$AJ$2,0),FALSE)/1,0)</f>
        <v>0</v>
      </c>
      <c r="AE292">
        <f t="shared" si="8"/>
        <v>0</v>
      </c>
      <c r="AG292">
        <f>IFERROR(VLOOKUP(B292,'Slutlig allokering'!$B$2:$AJ$462,MATCH("Summa justerad allokerad tillförd energi (utan hjälpel och rökgaskondensering):",'Slutlig allokering'!$B$2:$AK$2,0),FALSE)/1,"")</f>
        <v>0</v>
      </c>
      <c r="AI292" s="55" t="str">
        <f>IFERROR(1-VLOOKUP(B292,'Slutlig allokering'!$B$2:$AJ$462,MATCH("Andel av bränsle i kvv som allokerats till värme, exklusive rökgaskondensering och hjälpel",'Slutlig allokering'!$B$2:$AK$2,0),FALSE),"")</f>
        <v/>
      </c>
      <c r="AK292" s="55" t="str">
        <f t="shared" si="9"/>
        <v/>
      </c>
    </row>
    <row r="293" spans="1:37" x14ac:dyDescent="0.35">
      <c r="A293" s="28" t="s">
        <v>393</v>
      </c>
      <c r="B293" s="28" t="s">
        <v>396</v>
      </c>
      <c r="C293">
        <f>IFERROR(VLOOKUP($B293,Kraftvärmeprod!$B$1:$AH$479,MATCH(C$3,Kraftvärmeprod!$B$1:$AG$1,0),FALSE)/1,"")</f>
        <v>98.6</v>
      </c>
      <c r="D293">
        <f>IFERROR(VLOOKUP($B293,Kraftvärmeprod!$B$1:$AH$479,MATCH(D$3,Kraftvärmeprod!$B$1:$AG$1,0),FALSE)/1,"")</f>
        <v>34.9</v>
      </c>
      <c r="E293">
        <f>IFERROR(VLOOKUP($B293,Kraftvärmeprod!$B$1:$AH$479,MATCH(E$2,Kraftvärmeprod!$B$1:$AG$1,0),FALSE)/1,0)-IFERROR(VLOOKUP($B293,'Slutlig allokering'!$B$2:$AC$462,MATCH(E$3,'Slutlig allokering'!$B$2:$AJ$2,0),FALSE)/1,0)</f>
        <v>0</v>
      </c>
      <c r="F293">
        <f>IFERROR(VLOOKUP($B293,Kraftvärmeprod!$B$1:$AH$479,MATCH(F$2,Kraftvärmeprod!$B$1:$AG$1,0),FALSE)/1,0)-IFERROR(VLOOKUP($B293,'Slutlig allokering'!$B$2:$AC$462,MATCH(F$3,'Slutlig allokering'!$B$2:$AJ$2,0),FALSE)/1,0)</f>
        <v>0</v>
      </c>
      <c r="G293">
        <f>IFERROR(VLOOKUP($B293,Kraftvärmeprod!$B$1:$AH$479,MATCH(G$2,Kraftvärmeprod!$B$1:$AG$1,0),FALSE)/1,0)-IFERROR(VLOOKUP($B293,'Slutlig allokering'!$B$2:$AC$462,MATCH(G$3,'Slutlig allokering'!$B$2:$AJ$2,0),FALSE)/1,0)</f>
        <v>0</v>
      </c>
      <c r="H293">
        <f>IFERROR(VLOOKUP($B293,Kraftvärmeprod!$B$1:$AH$479,MATCH(H$2,Kraftvärmeprod!$B$1:$AG$1,0),FALSE)/1,0)-IFERROR(VLOOKUP($B293,'Slutlig allokering'!$B$2:$AC$462,MATCH(H$3,'Slutlig allokering'!$B$2:$AJ$2,0),FALSE)/1,0)</f>
        <v>0</v>
      </c>
      <c r="I293">
        <f>IFERROR(VLOOKUP($B293,Kraftvärmeprod!$B$1:$AH$479,MATCH(I$2,Kraftvärmeprod!$B$1:$AG$1,0),FALSE)/1,0)-IFERROR(VLOOKUP($B293,'Slutlig allokering'!$B$2:$AC$462,MATCH(I$3,'Slutlig allokering'!$B$2:$AJ$2,0),FALSE)/1,0)</f>
        <v>0</v>
      </c>
      <c r="J293">
        <f>IFERROR(VLOOKUP($B293,Kraftvärmeprod!$B$1:$AH$479,MATCH(J$2,Kraftvärmeprod!$B$1:$AG$1,0),FALSE)/1,0)-IFERROR(VLOOKUP($B293,'Slutlig allokering'!$B$2:$AC$462,MATCH(J$3,'Slutlig allokering'!$B$2:$AJ$2,0),FALSE)/1,0)</f>
        <v>0</v>
      </c>
      <c r="K293">
        <f>IFERROR(VLOOKUP($B293,Kraftvärmeprod!$B$1:$AH$479,MATCH(K$2,Kraftvärmeprod!$B$1:$AG$1,0),FALSE)/1,0)-IFERROR(VLOOKUP($B293,'Slutlig allokering'!$B$2:$AC$462,MATCH(K$3,'Slutlig allokering'!$B$2:$AJ$2,0),FALSE)/1,0)</f>
        <v>0</v>
      </c>
      <c r="L293">
        <f>IFERROR(VLOOKUP($B293,Kraftvärmeprod!$B$1:$AH$479,MATCH(L$2,Kraftvärmeprod!$B$1:$AG$1,0),FALSE)/1,0)-IFERROR(VLOOKUP($B293,'Slutlig allokering'!$B$2:$AC$462,MATCH(L$3,'Slutlig allokering'!$B$2:$AJ$2,0),FALSE)/1,0)</f>
        <v>0</v>
      </c>
      <c r="M293" s="143">
        <f>IFERROR(VLOOKUP($B293,Miljö!$B$1:$S$477,MATCH(M$2,Miljö!$B$1:$X$1,0),FALSE)/1,0)-IFERROR(VLOOKUP($B293,'Slutlig allokering'!$B$2:$AC$462,MATCH(M$3,'Slutlig allokering'!$B$2:$AJ$2,0),FALSE)/1,0)</f>
        <v>2.2071899999999998</v>
      </c>
      <c r="N293">
        <f>IFERROR(VLOOKUP($B293,Kraftvärmeprod!$B$1:$AH$479,MATCH(N$2,Kraftvärmeprod!$B$1:$AG$1,0),FALSE)/1,0)-IFERROR(VLOOKUP($B293,'Slutlig allokering'!$B$2:$AC$462,MATCH(N$3,'Slutlig allokering'!$B$2:$AJ$2,0),FALSE)/1,0)</f>
        <v>0</v>
      </c>
      <c r="O293">
        <f>IFERROR(VLOOKUP($B293,Kraftvärmeprod!$B$1:$AH$479,MATCH(O$2,Kraftvärmeprod!$B$1:$AG$1,0),FALSE)/1,0)-IFERROR(VLOOKUP($B293,'Slutlig allokering'!$B$2:$AC$462,MATCH(O$3,'Slutlig allokering'!$B$2:$AJ$2,0),FALSE)/1,0)</f>
        <v>0</v>
      </c>
      <c r="P293">
        <f>IFERROR(VLOOKUP($B293,Kraftvärmeprod!$B$1:$AH$479,MATCH(P$2,Kraftvärmeprod!$B$1:$AG$1,0),FALSE)/1,0)-IFERROR(VLOOKUP($B293,'Slutlig allokering'!$B$2:$AC$462,MATCH(P$3,'Slutlig allokering'!$B$2:$AJ$2,0),FALSE)/1,0)</f>
        <v>0</v>
      </c>
      <c r="Q293">
        <f>IFERROR(VLOOKUP($B293,Kraftvärmeprod!$B$1:$AH$479,MATCH(Q$2,Kraftvärmeprod!$B$1:$AG$1,0),FALSE)/1,0)-IFERROR(VLOOKUP($B293,'Slutlig allokering'!$B$2:$AC$462,MATCH(Q$3,'Slutlig allokering'!$B$2:$AJ$2,0),FALSE)/1,0)</f>
        <v>0</v>
      </c>
      <c r="R293">
        <f>IFERROR(VLOOKUP($B293,Kraftvärmeprod!$B$1:$AH$479,MATCH(R$2,Kraftvärmeprod!$B$1:$AG$1,0),FALSE)/1,0)-IFERROR(VLOOKUP($B293,'Slutlig allokering'!$B$2:$AC$462,MATCH(R$3,'Slutlig allokering'!$B$2:$AJ$2,0),FALSE)/1,0)</f>
        <v>75.332499999999996</v>
      </c>
      <c r="S293">
        <f>IFERROR(VLOOKUP($B293,Kraftvärmeprod!$B$1:$AH$479,MATCH(S$2,Kraftvärmeprod!$B$1:$AG$1,0),FALSE)/1,0)-IFERROR(VLOOKUP($B293,'Slutlig allokering'!$B$2:$AC$462,MATCH(S$3,'Slutlig allokering'!$B$2:$AJ$2,0),FALSE)/1,0)</f>
        <v>0</v>
      </c>
      <c r="T293">
        <f>IFERROR(VLOOKUP($B293,Kraftvärmeprod!$B$1:$AH$479,MATCH(T$2,Kraftvärmeprod!$B$1:$AG$1,0),FALSE)/1,0)-IFERROR(VLOOKUP($B293,'Slutlig allokering'!$B$2:$AC$462,MATCH(T$3,'Slutlig allokering'!$B$2:$AJ$2,0),FALSE)/1,0)</f>
        <v>0</v>
      </c>
      <c r="U293">
        <f>IFERROR(VLOOKUP($B293,Kraftvärmeprod!$B$1:$AH$479,MATCH(U$2,Kraftvärmeprod!$B$1:$AG$1,0),FALSE)/1,0)-IFERROR(VLOOKUP($B293,'Slutlig allokering'!$B$2:$AC$462,MATCH(U$3,'Slutlig allokering'!$B$2:$AJ$2,0),FALSE)/1,0)</f>
        <v>0</v>
      </c>
      <c r="V293">
        <f>IFERROR(VLOOKUP($B293,Kraftvärmeprod!$B$1:$AH$479,MATCH(V$2,Kraftvärmeprod!$B$1:$AG$1,0),FALSE)/1,0)-IFERROR(VLOOKUP($B293,'Slutlig allokering'!$B$2:$AC$462,MATCH(V$3,'Slutlig allokering'!$B$2:$AJ$2,0),FALSE)/1,0)</f>
        <v>0</v>
      </c>
      <c r="W293">
        <f>IFERROR(VLOOKUP($B293,Kraftvärmeprod!$B$1:$AH$479,MATCH(W$2,Kraftvärmeprod!$B$1:$AG$1,0),FALSE)/1,0)-IFERROR(VLOOKUP($B293,'Slutlig allokering'!$B$2:$AC$462,MATCH(W$3,'Slutlig allokering'!$B$2:$AJ$2,0),FALSE)/1,0)</f>
        <v>0</v>
      </c>
      <c r="X293">
        <f>IFERROR(VLOOKUP($B293,Kraftvärmeprod!$B$1:$AH$479,MATCH(X$2,Kraftvärmeprod!$B$1:$AG$1,0),FALSE)/1,0)-IFERROR(VLOOKUP($B293,'Slutlig allokering'!$B$2:$AC$462,MATCH(X$3,'Slutlig allokering'!$B$2:$AJ$2,0),FALSE)/1,0)</f>
        <v>0</v>
      </c>
      <c r="Y293">
        <f>IFERROR(VLOOKUP($B293,Kraftvärmeprod!$B$1:$AH$479,MATCH(Y$2,Kraftvärmeprod!$B$1:$AG$1,0),FALSE)/1,0)-IFERROR(VLOOKUP($B293,'Slutlig allokering'!$B$2:$AC$462,MATCH(Y$3,'Slutlig allokering'!$B$2:$AJ$2,0),FALSE)/1,0)</f>
        <v>0</v>
      </c>
      <c r="Z293">
        <f>IFERROR(VLOOKUP($B293,Kraftvärmeprod!$B$1:$AH$479,MATCH(Z$2,Kraftvärmeprod!$B$1:$AG$1,0),FALSE)/1,0)-IFERROR(VLOOKUP($B293,'Slutlig allokering'!$B$2:$AC$462,MATCH(Z$3,'Slutlig allokering'!$B$2:$AJ$2,0),FALSE)/1,0)</f>
        <v>0</v>
      </c>
      <c r="AA293">
        <f>IFERROR(VLOOKUP($B293,Kraftvärmeprod!$B$1:$AH$479,MATCH(AA$2,Kraftvärmeprod!$B$1:$AG$1,0),FALSE)/1,0)-IFERROR(VLOOKUP($B293,'Slutlig allokering'!$B$2:$AC$462,MATCH(AA$3,'Slutlig allokering'!$B$2:$AJ$2,0),FALSE)/1,0)</f>
        <v>0</v>
      </c>
      <c r="AB293">
        <f>IFERROR(VLOOKUP($B293,Kraftvärmeprod!$B$1:$AH$479,MATCH(AB$2,Kraftvärmeprod!$B$1:$AG$1,0),FALSE)/1,0)-IFERROR(VLOOKUP($B293,'Slutlig allokering'!$B$2:$AC$462,MATCH(AB$3,'Slutlig allokering'!$B$2:$AJ$2,0),FALSE)/1,0)</f>
        <v>0</v>
      </c>
      <c r="AE293">
        <f t="shared" si="8"/>
        <v>75.332499999999996</v>
      </c>
      <c r="AG293">
        <f>IFERROR(VLOOKUP(B293,'Slutlig allokering'!$B$2:$AJ$462,MATCH("Summa justerad allokerad tillförd energi (utan hjälpel och rökgaskondensering):",'Slutlig allokering'!$B$2:$AK$2,0),FALSE)/1,"")</f>
        <v>81.667500000000004</v>
      </c>
      <c r="AI293" s="55">
        <f>IFERROR(1-VLOOKUP(B293,'Slutlig allokering'!$B$2:$AJ$462,MATCH("Andel av bränsle i kvv som allokerats till värme, exklusive rökgaskondensering och hjälpel",'Slutlig allokering'!$B$2:$AK$2,0),FALSE),"")</f>
        <v>0.47982484076433118</v>
      </c>
      <c r="AK293" s="55">
        <f t="shared" si="9"/>
        <v>0.47982484076433118</v>
      </c>
    </row>
    <row r="294" spans="1:37" x14ac:dyDescent="0.35">
      <c r="A294" s="28" t="s">
        <v>393</v>
      </c>
      <c r="B294" s="28" t="s">
        <v>397</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allokering'!$B$2:$AC$462,MATCH(E$3,'Slutlig allokering'!$B$2:$AJ$2,0),FALSE)/1,0)</f>
        <v>0</v>
      </c>
      <c r="F294">
        <f>IFERROR(VLOOKUP($B294,Kraftvärmeprod!$B$1:$AH$479,MATCH(F$2,Kraftvärmeprod!$B$1:$AG$1,0),FALSE)/1,0)-IFERROR(VLOOKUP($B294,'Slutlig allokering'!$B$2:$AC$462,MATCH(F$3,'Slutlig allokering'!$B$2:$AJ$2,0),FALSE)/1,0)</f>
        <v>0</v>
      </c>
      <c r="G294">
        <f>IFERROR(VLOOKUP($B294,Kraftvärmeprod!$B$1:$AH$479,MATCH(G$2,Kraftvärmeprod!$B$1:$AG$1,0),FALSE)/1,0)-IFERROR(VLOOKUP($B294,'Slutlig allokering'!$B$2:$AC$462,MATCH(G$3,'Slutlig allokering'!$B$2:$AJ$2,0),FALSE)/1,0)</f>
        <v>0</v>
      </c>
      <c r="H294">
        <f>IFERROR(VLOOKUP($B294,Kraftvärmeprod!$B$1:$AH$479,MATCH(H$2,Kraftvärmeprod!$B$1:$AG$1,0),FALSE)/1,0)-IFERROR(VLOOKUP($B294,'Slutlig allokering'!$B$2:$AC$462,MATCH(H$3,'Slutlig allokering'!$B$2:$AJ$2,0),FALSE)/1,0)</f>
        <v>0</v>
      </c>
      <c r="I294">
        <f>IFERROR(VLOOKUP($B294,Kraftvärmeprod!$B$1:$AH$479,MATCH(I$2,Kraftvärmeprod!$B$1:$AG$1,0),FALSE)/1,0)-IFERROR(VLOOKUP($B294,'Slutlig allokering'!$B$2:$AC$462,MATCH(I$3,'Slutlig allokering'!$B$2:$AJ$2,0),FALSE)/1,0)</f>
        <v>0</v>
      </c>
      <c r="J294">
        <f>IFERROR(VLOOKUP($B294,Kraftvärmeprod!$B$1:$AH$479,MATCH(J$2,Kraftvärmeprod!$B$1:$AG$1,0),FALSE)/1,0)-IFERROR(VLOOKUP($B294,'Slutlig allokering'!$B$2:$AC$462,MATCH(J$3,'Slutlig allokering'!$B$2:$AJ$2,0),FALSE)/1,0)</f>
        <v>0</v>
      </c>
      <c r="K294">
        <f>IFERROR(VLOOKUP($B294,Kraftvärmeprod!$B$1:$AH$479,MATCH(K$2,Kraftvärmeprod!$B$1:$AG$1,0),FALSE)/1,0)-IFERROR(VLOOKUP($B294,'Slutlig allokering'!$B$2:$AC$462,MATCH(K$3,'Slutlig allokering'!$B$2:$AJ$2,0),FALSE)/1,0)</f>
        <v>0</v>
      </c>
      <c r="L294">
        <f>IFERROR(VLOOKUP($B294,Kraftvärmeprod!$B$1:$AH$479,MATCH(L$2,Kraftvärmeprod!$B$1:$AG$1,0),FALSE)/1,0)-IFERROR(VLOOKUP($B294,'Slutlig allokering'!$B$2:$AC$462,MATCH(L$3,'Slutlig allokering'!$B$2:$AJ$2,0),FALSE)/1,0)</f>
        <v>0</v>
      </c>
      <c r="M294" s="143">
        <f>IFERROR(VLOOKUP($B294,Miljö!$B$1:$S$477,MATCH(M$2,Miljö!$B$1:$X$1,0),FALSE)/1,0)-IFERROR(VLOOKUP($B294,'Slutlig allokering'!$B$2:$AC$462,MATCH(M$3,'Slutlig allokering'!$B$2:$AJ$2,0),FALSE)/1,0)</f>
        <v>0</v>
      </c>
      <c r="N294">
        <f>IFERROR(VLOOKUP($B294,Kraftvärmeprod!$B$1:$AH$479,MATCH(N$2,Kraftvärmeprod!$B$1:$AG$1,0),FALSE)/1,0)-IFERROR(VLOOKUP($B294,'Slutlig allokering'!$B$2:$AC$462,MATCH(N$3,'Slutlig allokering'!$B$2:$AJ$2,0),FALSE)/1,0)</f>
        <v>0</v>
      </c>
      <c r="O294">
        <f>IFERROR(VLOOKUP($B294,Kraftvärmeprod!$B$1:$AH$479,MATCH(O$2,Kraftvärmeprod!$B$1:$AG$1,0),FALSE)/1,0)-IFERROR(VLOOKUP($B294,'Slutlig allokering'!$B$2:$AC$462,MATCH(O$3,'Slutlig allokering'!$B$2:$AJ$2,0),FALSE)/1,0)</f>
        <v>0</v>
      </c>
      <c r="P294">
        <f>IFERROR(VLOOKUP($B294,Kraftvärmeprod!$B$1:$AH$479,MATCH(P$2,Kraftvärmeprod!$B$1:$AG$1,0),FALSE)/1,0)-IFERROR(VLOOKUP($B294,'Slutlig allokering'!$B$2:$AC$462,MATCH(P$3,'Slutlig allokering'!$B$2:$AJ$2,0),FALSE)/1,0)</f>
        <v>0</v>
      </c>
      <c r="Q294">
        <f>IFERROR(VLOOKUP($B294,Kraftvärmeprod!$B$1:$AH$479,MATCH(Q$2,Kraftvärmeprod!$B$1:$AG$1,0),FALSE)/1,0)-IFERROR(VLOOKUP($B294,'Slutlig allokering'!$B$2:$AC$462,MATCH(Q$3,'Slutlig allokering'!$B$2:$AJ$2,0),FALSE)/1,0)</f>
        <v>0</v>
      </c>
      <c r="R294">
        <f>IFERROR(VLOOKUP($B294,Kraftvärmeprod!$B$1:$AH$479,MATCH(R$2,Kraftvärmeprod!$B$1:$AG$1,0),FALSE)/1,0)-IFERROR(VLOOKUP($B294,'Slutlig allokering'!$B$2:$AC$462,MATCH(R$3,'Slutlig allokering'!$B$2:$AJ$2,0),FALSE)/1,0)</f>
        <v>0</v>
      </c>
      <c r="S294">
        <f>IFERROR(VLOOKUP($B294,Kraftvärmeprod!$B$1:$AH$479,MATCH(S$2,Kraftvärmeprod!$B$1:$AG$1,0),FALSE)/1,0)-IFERROR(VLOOKUP($B294,'Slutlig allokering'!$B$2:$AC$462,MATCH(S$3,'Slutlig allokering'!$B$2:$AJ$2,0),FALSE)/1,0)</f>
        <v>0</v>
      </c>
      <c r="T294">
        <f>IFERROR(VLOOKUP($B294,Kraftvärmeprod!$B$1:$AH$479,MATCH(T$2,Kraftvärmeprod!$B$1:$AG$1,0),FALSE)/1,0)-IFERROR(VLOOKUP($B294,'Slutlig allokering'!$B$2:$AC$462,MATCH(T$3,'Slutlig allokering'!$B$2:$AJ$2,0),FALSE)/1,0)</f>
        <v>0</v>
      </c>
      <c r="U294">
        <f>IFERROR(VLOOKUP($B294,Kraftvärmeprod!$B$1:$AH$479,MATCH(U$2,Kraftvärmeprod!$B$1:$AG$1,0),FALSE)/1,0)-IFERROR(VLOOKUP($B294,'Slutlig allokering'!$B$2:$AC$462,MATCH(U$3,'Slutlig allokering'!$B$2:$AJ$2,0),FALSE)/1,0)</f>
        <v>0</v>
      </c>
      <c r="V294">
        <f>IFERROR(VLOOKUP($B294,Kraftvärmeprod!$B$1:$AH$479,MATCH(V$2,Kraftvärmeprod!$B$1:$AG$1,0),FALSE)/1,0)-IFERROR(VLOOKUP($B294,'Slutlig allokering'!$B$2:$AC$462,MATCH(V$3,'Slutlig allokering'!$B$2:$AJ$2,0),FALSE)/1,0)</f>
        <v>0</v>
      </c>
      <c r="W294">
        <f>IFERROR(VLOOKUP($B294,Kraftvärmeprod!$B$1:$AH$479,MATCH(W$2,Kraftvärmeprod!$B$1:$AG$1,0),FALSE)/1,0)-IFERROR(VLOOKUP($B294,'Slutlig allokering'!$B$2:$AC$462,MATCH(W$3,'Slutlig allokering'!$B$2:$AJ$2,0),FALSE)/1,0)</f>
        <v>0</v>
      </c>
      <c r="X294">
        <f>IFERROR(VLOOKUP($B294,Kraftvärmeprod!$B$1:$AH$479,MATCH(X$2,Kraftvärmeprod!$B$1:$AG$1,0),FALSE)/1,0)-IFERROR(VLOOKUP($B294,'Slutlig allokering'!$B$2:$AC$462,MATCH(X$3,'Slutlig allokering'!$B$2:$AJ$2,0),FALSE)/1,0)</f>
        <v>0</v>
      </c>
      <c r="Y294">
        <f>IFERROR(VLOOKUP($B294,Kraftvärmeprod!$B$1:$AH$479,MATCH(Y$2,Kraftvärmeprod!$B$1:$AG$1,0),FALSE)/1,0)-IFERROR(VLOOKUP($B294,'Slutlig allokering'!$B$2:$AC$462,MATCH(Y$3,'Slutlig allokering'!$B$2:$AJ$2,0),FALSE)/1,0)</f>
        <v>0</v>
      </c>
      <c r="Z294">
        <f>IFERROR(VLOOKUP($B294,Kraftvärmeprod!$B$1:$AH$479,MATCH(Z$2,Kraftvärmeprod!$B$1:$AG$1,0),FALSE)/1,0)-IFERROR(VLOOKUP($B294,'Slutlig allokering'!$B$2:$AC$462,MATCH(Z$3,'Slutlig allokering'!$B$2:$AJ$2,0),FALSE)/1,0)</f>
        <v>0</v>
      </c>
      <c r="AA294">
        <f>IFERROR(VLOOKUP($B294,Kraftvärmeprod!$B$1:$AH$479,MATCH(AA$2,Kraftvärmeprod!$B$1:$AG$1,0),FALSE)/1,0)-IFERROR(VLOOKUP($B294,'Slutlig allokering'!$B$2:$AC$462,MATCH(AA$3,'Slutlig allokering'!$B$2:$AJ$2,0),FALSE)/1,0)</f>
        <v>0</v>
      </c>
      <c r="AB294">
        <f>IFERROR(VLOOKUP($B294,Kraftvärmeprod!$B$1:$AH$479,MATCH(AB$2,Kraftvärmeprod!$B$1:$AG$1,0),FALSE)/1,0)-IFERROR(VLOOKUP($B294,'Slutlig allokering'!$B$2:$AC$462,MATCH(AB$3,'Slutlig allokering'!$B$2:$AJ$2,0),FALSE)/1,0)</f>
        <v>0</v>
      </c>
      <c r="AE294">
        <f t="shared" si="8"/>
        <v>0</v>
      </c>
      <c r="AG294">
        <f>IFERROR(VLOOKUP(B294,'Slutlig allokering'!$B$2:$AJ$462,MATCH("Summa justerad allokerad tillförd energi (utan hjälpel och rökgaskondensering):",'Slutlig allokering'!$B$2:$AK$2,0),FALSE)/1,"")</f>
        <v>0</v>
      </c>
      <c r="AI294" s="55" t="str">
        <f>IFERROR(1-VLOOKUP(B294,'Slutlig allokering'!$B$2:$AJ$462,MATCH("Andel av bränsle i kvv som allokerats till värme, exklusive rökgaskondensering och hjälpel",'Slutlig allokering'!$B$2:$AK$2,0),FALSE),"")</f>
        <v/>
      </c>
      <c r="AK294" s="55" t="str">
        <f t="shared" si="9"/>
        <v/>
      </c>
    </row>
    <row r="295" spans="1:37" x14ac:dyDescent="0.35">
      <c r="A295" s="28" t="s">
        <v>393</v>
      </c>
      <c r="B295" s="28" t="s">
        <v>398</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allokering'!$B$2:$AC$462,MATCH(E$3,'Slutlig allokering'!$B$2:$AJ$2,0),FALSE)/1,0)</f>
        <v>0</v>
      </c>
      <c r="F295">
        <f>IFERROR(VLOOKUP($B295,Kraftvärmeprod!$B$1:$AH$479,MATCH(F$2,Kraftvärmeprod!$B$1:$AG$1,0),FALSE)/1,0)-IFERROR(VLOOKUP($B295,'Slutlig allokering'!$B$2:$AC$462,MATCH(F$3,'Slutlig allokering'!$B$2:$AJ$2,0),FALSE)/1,0)</f>
        <v>0</v>
      </c>
      <c r="G295">
        <f>IFERROR(VLOOKUP($B295,Kraftvärmeprod!$B$1:$AH$479,MATCH(G$2,Kraftvärmeprod!$B$1:$AG$1,0),FALSE)/1,0)-IFERROR(VLOOKUP($B295,'Slutlig allokering'!$B$2:$AC$462,MATCH(G$3,'Slutlig allokering'!$B$2:$AJ$2,0),FALSE)/1,0)</f>
        <v>0</v>
      </c>
      <c r="H295">
        <f>IFERROR(VLOOKUP($B295,Kraftvärmeprod!$B$1:$AH$479,MATCH(H$2,Kraftvärmeprod!$B$1:$AG$1,0),FALSE)/1,0)-IFERROR(VLOOKUP($B295,'Slutlig allokering'!$B$2:$AC$462,MATCH(H$3,'Slutlig allokering'!$B$2:$AJ$2,0),FALSE)/1,0)</f>
        <v>0</v>
      </c>
      <c r="I295">
        <f>IFERROR(VLOOKUP($B295,Kraftvärmeprod!$B$1:$AH$479,MATCH(I$2,Kraftvärmeprod!$B$1:$AG$1,0),FALSE)/1,0)-IFERROR(VLOOKUP($B295,'Slutlig allokering'!$B$2:$AC$462,MATCH(I$3,'Slutlig allokering'!$B$2:$AJ$2,0),FALSE)/1,0)</f>
        <v>0</v>
      </c>
      <c r="J295">
        <f>IFERROR(VLOOKUP($B295,Kraftvärmeprod!$B$1:$AH$479,MATCH(J$2,Kraftvärmeprod!$B$1:$AG$1,0),FALSE)/1,0)-IFERROR(VLOOKUP($B295,'Slutlig allokering'!$B$2:$AC$462,MATCH(J$3,'Slutlig allokering'!$B$2:$AJ$2,0),FALSE)/1,0)</f>
        <v>0</v>
      </c>
      <c r="K295">
        <f>IFERROR(VLOOKUP($B295,Kraftvärmeprod!$B$1:$AH$479,MATCH(K$2,Kraftvärmeprod!$B$1:$AG$1,0),FALSE)/1,0)-IFERROR(VLOOKUP($B295,'Slutlig allokering'!$B$2:$AC$462,MATCH(K$3,'Slutlig allokering'!$B$2:$AJ$2,0),FALSE)/1,0)</f>
        <v>0</v>
      </c>
      <c r="L295">
        <f>IFERROR(VLOOKUP($B295,Kraftvärmeprod!$B$1:$AH$479,MATCH(L$2,Kraftvärmeprod!$B$1:$AG$1,0),FALSE)/1,0)-IFERROR(VLOOKUP($B295,'Slutlig allokering'!$B$2:$AC$462,MATCH(L$3,'Slutlig allokering'!$B$2:$AJ$2,0),FALSE)/1,0)</f>
        <v>0</v>
      </c>
      <c r="M295" s="143">
        <f>IFERROR(VLOOKUP($B295,Miljö!$B$1:$S$477,MATCH(M$2,Miljö!$B$1:$X$1,0),FALSE)/1,0)-IFERROR(VLOOKUP($B295,'Slutlig allokering'!$B$2:$AC$462,MATCH(M$3,'Slutlig allokering'!$B$2:$AJ$2,0),FALSE)/1,0)</f>
        <v>0</v>
      </c>
      <c r="N295">
        <f>IFERROR(VLOOKUP($B295,Kraftvärmeprod!$B$1:$AH$479,MATCH(N$2,Kraftvärmeprod!$B$1:$AG$1,0),FALSE)/1,0)-IFERROR(VLOOKUP($B295,'Slutlig allokering'!$B$2:$AC$462,MATCH(N$3,'Slutlig allokering'!$B$2:$AJ$2,0),FALSE)/1,0)</f>
        <v>0</v>
      </c>
      <c r="O295">
        <f>IFERROR(VLOOKUP($B295,Kraftvärmeprod!$B$1:$AH$479,MATCH(O$2,Kraftvärmeprod!$B$1:$AG$1,0),FALSE)/1,0)-IFERROR(VLOOKUP($B295,'Slutlig allokering'!$B$2:$AC$462,MATCH(O$3,'Slutlig allokering'!$B$2:$AJ$2,0),FALSE)/1,0)</f>
        <v>0</v>
      </c>
      <c r="P295">
        <f>IFERROR(VLOOKUP($B295,Kraftvärmeprod!$B$1:$AH$479,MATCH(P$2,Kraftvärmeprod!$B$1:$AG$1,0),FALSE)/1,0)-IFERROR(VLOOKUP($B295,'Slutlig allokering'!$B$2:$AC$462,MATCH(P$3,'Slutlig allokering'!$B$2:$AJ$2,0),FALSE)/1,0)</f>
        <v>0</v>
      </c>
      <c r="Q295">
        <f>IFERROR(VLOOKUP($B295,Kraftvärmeprod!$B$1:$AH$479,MATCH(Q$2,Kraftvärmeprod!$B$1:$AG$1,0),FALSE)/1,0)-IFERROR(VLOOKUP($B295,'Slutlig allokering'!$B$2:$AC$462,MATCH(Q$3,'Slutlig allokering'!$B$2:$AJ$2,0),FALSE)/1,0)</f>
        <v>0</v>
      </c>
      <c r="R295">
        <f>IFERROR(VLOOKUP($B295,Kraftvärmeprod!$B$1:$AH$479,MATCH(R$2,Kraftvärmeprod!$B$1:$AG$1,0),FALSE)/1,0)-IFERROR(VLOOKUP($B295,'Slutlig allokering'!$B$2:$AC$462,MATCH(R$3,'Slutlig allokering'!$B$2:$AJ$2,0),FALSE)/1,0)</f>
        <v>0</v>
      </c>
      <c r="S295">
        <f>IFERROR(VLOOKUP($B295,Kraftvärmeprod!$B$1:$AH$479,MATCH(S$2,Kraftvärmeprod!$B$1:$AG$1,0),FALSE)/1,0)-IFERROR(VLOOKUP($B295,'Slutlig allokering'!$B$2:$AC$462,MATCH(S$3,'Slutlig allokering'!$B$2:$AJ$2,0),FALSE)/1,0)</f>
        <v>0</v>
      </c>
      <c r="T295">
        <f>IFERROR(VLOOKUP($B295,Kraftvärmeprod!$B$1:$AH$479,MATCH(T$2,Kraftvärmeprod!$B$1:$AG$1,0),FALSE)/1,0)-IFERROR(VLOOKUP($B295,'Slutlig allokering'!$B$2:$AC$462,MATCH(T$3,'Slutlig allokering'!$B$2:$AJ$2,0),FALSE)/1,0)</f>
        <v>0</v>
      </c>
      <c r="U295">
        <f>IFERROR(VLOOKUP($B295,Kraftvärmeprod!$B$1:$AH$479,MATCH(U$2,Kraftvärmeprod!$B$1:$AG$1,0),FALSE)/1,0)-IFERROR(VLOOKUP($B295,'Slutlig allokering'!$B$2:$AC$462,MATCH(U$3,'Slutlig allokering'!$B$2:$AJ$2,0),FALSE)/1,0)</f>
        <v>0</v>
      </c>
      <c r="V295">
        <f>IFERROR(VLOOKUP($B295,Kraftvärmeprod!$B$1:$AH$479,MATCH(V$2,Kraftvärmeprod!$B$1:$AG$1,0),FALSE)/1,0)-IFERROR(VLOOKUP($B295,'Slutlig allokering'!$B$2:$AC$462,MATCH(V$3,'Slutlig allokering'!$B$2:$AJ$2,0),FALSE)/1,0)</f>
        <v>0</v>
      </c>
      <c r="W295">
        <f>IFERROR(VLOOKUP($B295,Kraftvärmeprod!$B$1:$AH$479,MATCH(W$2,Kraftvärmeprod!$B$1:$AG$1,0),FALSE)/1,0)-IFERROR(VLOOKUP($B295,'Slutlig allokering'!$B$2:$AC$462,MATCH(W$3,'Slutlig allokering'!$B$2:$AJ$2,0),FALSE)/1,0)</f>
        <v>0</v>
      </c>
      <c r="X295">
        <f>IFERROR(VLOOKUP($B295,Kraftvärmeprod!$B$1:$AH$479,MATCH(X$2,Kraftvärmeprod!$B$1:$AG$1,0),FALSE)/1,0)-IFERROR(VLOOKUP($B295,'Slutlig allokering'!$B$2:$AC$462,MATCH(X$3,'Slutlig allokering'!$B$2:$AJ$2,0),FALSE)/1,0)</f>
        <v>0</v>
      </c>
      <c r="Y295">
        <f>IFERROR(VLOOKUP($B295,Kraftvärmeprod!$B$1:$AH$479,MATCH(Y$2,Kraftvärmeprod!$B$1:$AG$1,0),FALSE)/1,0)-IFERROR(VLOOKUP($B295,'Slutlig allokering'!$B$2:$AC$462,MATCH(Y$3,'Slutlig allokering'!$B$2:$AJ$2,0),FALSE)/1,0)</f>
        <v>0</v>
      </c>
      <c r="Z295">
        <f>IFERROR(VLOOKUP($B295,Kraftvärmeprod!$B$1:$AH$479,MATCH(Z$2,Kraftvärmeprod!$B$1:$AG$1,0),FALSE)/1,0)-IFERROR(VLOOKUP($B295,'Slutlig allokering'!$B$2:$AC$462,MATCH(Z$3,'Slutlig allokering'!$B$2:$AJ$2,0),FALSE)/1,0)</f>
        <v>0</v>
      </c>
      <c r="AA295">
        <f>IFERROR(VLOOKUP($B295,Kraftvärmeprod!$B$1:$AH$479,MATCH(AA$2,Kraftvärmeprod!$B$1:$AG$1,0),FALSE)/1,0)-IFERROR(VLOOKUP($B295,'Slutlig allokering'!$B$2:$AC$462,MATCH(AA$3,'Slutlig allokering'!$B$2:$AJ$2,0),FALSE)/1,0)</f>
        <v>0</v>
      </c>
      <c r="AB295">
        <f>IFERROR(VLOOKUP($B295,Kraftvärmeprod!$B$1:$AH$479,MATCH(AB$2,Kraftvärmeprod!$B$1:$AG$1,0),FALSE)/1,0)-IFERROR(VLOOKUP($B295,'Slutlig allokering'!$B$2:$AC$462,MATCH(AB$3,'Slutlig allokering'!$B$2:$AJ$2,0),FALSE)/1,0)</f>
        <v>0</v>
      </c>
      <c r="AE295">
        <f t="shared" si="8"/>
        <v>0</v>
      </c>
      <c r="AG295">
        <f>IFERROR(VLOOKUP(B295,'Slutlig allokering'!$B$2:$AJ$462,MATCH("Summa justerad allokerad tillförd energi (utan hjälpel och rökgaskondensering):",'Slutlig allokering'!$B$2:$AK$2,0),FALSE)/1,"")</f>
        <v>0</v>
      </c>
      <c r="AI295" s="55" t="str">
        <f>IFERROR(1-VLOOKUP(B295,'Slutlig allokering'!$B$2:$AJ$462,MATCH("Andel av bränsle i kvv som allokerats till värme, exklusive rökgaskondensering och hjälpel",'Slutlig allokering'!$B$2:$AK$2,0),FALSE),"")</f>
        <v/>
      </c>
      <c r="AK295" s="55" t="str">
        <f t="shared" si="9"/>
        <v/>
      </c>
    </row>
    <row r="296" spans="1:37" x14ac:dyDescent="0.35">
      <c r="A296" s="28" t="s">
        <v>399</v>
      </c>
      <c r="B296" s="28" t="s">
        <v>400</v>
      </c>
      <c r="C296">
        <f>IFERROR(VLOOKUP($B296,Kraftvärmeprod!$B$1:$AH$479,MATCH(C$3,Kraftvärmeprod!$B$1:$AG$1,0),FALSE)/1,"")</f>
        <v>144.19999999999999</v>
      </c>
      <c r="D296">
        <f>IFERROR(VLOOKUP($B296,Kraftvärmeprod!$B$1:$AH$479,MATCH(D$3,Kraftvärmeprod!$B$1:$AG$1,0),FALSE)/1,"")</f>
        <v>16.3</v>
      </c>
      <c r="E296">
        <f>IFERROR(VLOOKUP($B296,Kraftvärmeprod!$B$1:$AH$479,MATCH(E$2,Kraftvärmeprod!$B$1:$AG$1,0),FALSE)/1,0)-IFERROR(VLOOKUP($B296,'Slutlig allokering'!$B$2:$AC$462,MATCH(E$3,'Slutlig allokering'!$B$2:$AJ$2,0),FALSE)/1,0)</f>
        <v>0</v>
      </c>
      <c r="F296">
        <f>IFERROR(VLOOKUP($B296,Kraftvärmeprod!$B$1:$AH$479,MATCH(F$2,Kraftvärmeprod!$B$1:$AG$1,0),FALSE)/1,0)-IFERROR(VLOOKUP($B296,'Slutlig allokering'!$B$2:$AC$462,MATCH(F$3,'Slutlig allokering'!$B$2:$AJ$2,0),FALSE)/1,0)</f>
        <v>0</v>
      </c>
      <c r="G296">
        <f>IFERROR(VLOOKUP($B296,Kraftvärmeprod!$B$1:$AH$479,MATCH(G$2,Kraftvärmeprod!$B$1:$AG$1,0),FALSE)/1,0)-IFERROR(VLOOKUP($B296,'Slutlig allokering'!$B$2:$AC$462,MATCH(G$3,'Slutlig allokering'!$B$2:$AJ$2,0),FALSE)/1,0)</f>
        <v>0</v>
      </c>
      <c r="H296">
        <f>IFERROR(VLOOKUP($B296,Kraftvärmeprod!$B$1:$AH$479,MATCH(H$2,Kraftvärmeprod!$B$1:$AG$1,0),FALSE)/1,0)-IFERROR(VLOOKUP($B296,'Slutlig allokering'!$B$2:$AC$462,MATCH(H$3,'Slutlig allokering'!$B$2:$AJ$2,0),FALSE)/1,0)</f>
        <v>0</v>
      </c>
      <c r="I296">
        <f>IFERROR(VLOOKUP($B296,Kraftvärmeprod!$B$1:$AH$479,MATCH(I$2,Kraftvärmeprod!$B$1:$AG$1,0),FALSE)/1,0)-IFERROR(VLOOKUP($B296,'Slutlig allokering'!$B$2:$AC$462,MATCH(I$3,'Slutlig allokering'!$B$2:$AJ$2,0),FALSE)/1,0)</f>
        <v>0</v>
      </c>
      <c r="J296">
        <f>IFERROR(VLOOKUP($B296,Kraftvärmeprod!$B$1:$AH$479,MATCH(J$2,Kraftvärmeprod!$B$1:$AG$1,0),FALSE)/1,0)-IFERROR(VLOOKUP($B296,'Slutlig allokering'!$B$2:$AC$462,MATCH(J$3,'Slutlig allokering'!$B$2:$AJ$2,0),FALSE)/1,0)</f>
        <v>0</v>
      </c>
      <c r="K296">
        <f>IFERROR(VLOOKUP($B296,Kraftvärmeprod!$B$1:$AH$479,MATCH(K$2,Kraftvärmeprod!$B$1:$AG$1,0),FALSE)/1,0)-IFERROR(VLOOKUP($B296,'Slutlig allokering'!$B$2:$AC$462,MATCH(K$3,'Slutlig allokering'!$B$2:$AJ$2,0),FALSE)/1,0)</f>
        <v>0</v>
      </c>
      <c r="L296">
        <f>IFERROR(VLOOKUP($B296,Kraftvärmeprod!$B$1:$AH$479,MATCH(L$2,Kraftvärmeprod!$B$1:$AG$1,0),FALSE)/1,0)-IFERROR(VLOOKUP($B296,'Slutlig allokering'!$B$2:$AC$462,MATCH(L$3,'Slutlig allokering'!$B$2:$AJ$2,0),FALSE)/1,0)</f>
        <v>6.963000000000001</v>
      </c>
      <c r="M296" s="143">
        <f>IFERROR(VLOOKUP($B296,Miljö!$B$1:$S$477,MATCH(M$2,Miljö!$B$1:$X$1,0),FALSE)/1,0)-IFERROR(VLOOKUP($B296,'Slutlig allokering'!$B$2:$AC$462,MATCH(M$3,'Slutlig allokering'!$B$2:$AJ$2,0),FALSE)/1,0)</f>
        <v>0.58180000000000032</v>
      </c>
      <c r="N296">
        <f>IFERROR(VLOOKUP($B296,Kraftvärmeprod!$B$1:$AH$479,MATCH(N$2,Kraftvärmeprod!$B$1:$AG$1,0),FALSE)/1,0)-IFERROR(VLOOKUP($B296,'Slutlig allokering'!$B$2:$AC$462,MATCH(N$3,'Slutlig allokering'!$B$2:$AJ$2,0),FALSE)/1,0)</f>
        <v>0</v>
      </c>
      <c r="O296">
        <f>IFERROR(VLOOKUP($B296,Kraftvärmeprod!$B$1:$AH$479,MATCH(O$2,Kraftvärmeprod!$B$1:$AG$1,0),FALSE)/1,0)-IFERROR(VLOOKUP($B296,'Slutlig allokering'!$B$2:$AC$462,MATCH(O$3,'Slutlig allokering'!$B$2:$AJ$2,0),FALSE)/1,0)</f>
        <v>2.7761099999999992</v>
      </c>
      <c r="P296">
        <f>IFERROR(VLOOKUP($B296,Kraftvärmeprod!$B$1:$AH$479,MATCH(P$2,Kraftvärmeprod!$B$1:$AG$1,0),FALSE)/1,0)-IFERROR(VLOOKUP($B296,'Slutlig allokering'!$B$2:$AC$462,MATCH(P$3,'Slutlig allokering'!$B$2:$AJ$2,0),FALSE)/1,0)</f>
        <v>0</v>
      </c>
      <c r="Q296">
        <f>IFERROR(VLOOKUP($B296,Kraftvärmeprod!$B$1:$AH$479,MATCH(Q$2,Kraftvärmeprod!$B$1:$AG$1,0),FALSE)/1,0)-IFERROR(VLOOKUP($B296,'Slutlig allokering'!$B$2:$AC$462,MATCH(Q$3,'Slutlig allokering'!$B$2:$AJ$2,0),FALSE)/1,0)</f>
        <v>9.6480999999999995</v>
      </c>
      <c r="R296">
        <f>IFERROR(VLOOKUP($B296,Kraftvärmeprod!$B$1:$AH$479,MATCH(R$2,Kraftvärmeprod!$B$1:$AG$1,0),FALSE)/1,0)-IFERROR(VLOOKUP($B296,'Slutlig allokering'!$B$2:$AC$462,MATCH(R$3,'Slutlig allokering'!$B$2:$AJ$2,0),FALSE)/1,0)</f>
        <v>0</v>
      </c>
      <c r="S296">
        <f>IFERROR(VLOOKUP($B296,Kraftvärmeprod!$B$1:$AH$479,MATCH(S$2,Kraftvärmeprod!$B$1:$AG$1,0),FALSE)/1,0)-IFERROR(VLOOKUP($B296,'Slutlig allokering'!$B$2:$AC$462,MATCH(S$3,'Slutlig allokering'!$B$2:$AJ$2,0),FALSE)/1,0)</f>
        <v>0</v>
      </c>
      <c r="T296">
        <f>IFERROR(VLOOKUP($B296,Kraftvärmeprod!$B$1:$AH$479,MATCH(T$2,Kraftvärmeprod!$B$1:$AG$1,0),FALSE)/1,0)-IFERROR(VLOOKUP($B296,'Slutlig allokering'!$B$2:$AC$462,MATCH(T$3,'Slutlig allokering'!$B$2:$AJ$2,0),FALSE)/1,0)</f>
        <v>0</v>
      </c>
      <c r="U296">
        <f>IFERROR(VLOOKUP($B296,Kraftvärmeprod!$B$1:$AH$479,MATCH(U$2,Kraftvärmeprod!$B$1:$AG$1,0),FALSE)/1,0)-IFERROR(VLOOKUP($B296,'Slutlig allokering'!$B$2:$AC$462,MATCH(U$3,'Slutlig allokering'!$B$2:$AJ$2,0),FALSE)/1,0)</f>
        <v>14.266199999999998</v>
      </c>
      <c r="V296">
        <f>IFERROR(VLOOKUP($B296,Kraftvärmeprod!$B$1:$AH$479,MATCH(V$2,Kraftvärmeprod!$B$1:$AG$1,0),FALSE)/1,0)-IFERROR(VLOOKUP($B296,'Slutlig allokering'!$B$2:$AC$462,MATCH(V$3,'Slutlig allokering'!$B$2:$AJ$2,0),FALSE)/1,0)</f>
        <v>1.9114200000000006</v>
      </c>
      <c r="W296">
        <f>IFERROR(VLOOKUP($B296,Kraftvärmeprod!$B$1:$AH$479,MATCH(W$2,Kraftvärmeprod!$B$1:$AG$1,0),FALSE)/1,0)-IFERROR(VLOOKUP($B296,'Slutlig allokering'!$B$2:$AC$462,MATCH(W$3,'Slutlig allokering'!$B$2:$AJ$2,0),FALSE)/1,0)</f>
        <v>0</v>
      </c>
      <c r="X296">
        <f>IFERROR(VLOOKUP($B296,Kraftvärmeprod!$B$1:$AH$479,MATCH(X$2,Kraftvärmeprod!$B$1:$AG$1,0),FALSE)/1,0)-IFERROR(VLOOKUP($B296,'Slutlig allokering'!$B$2:$AC$462,MATCH(X$3,'Slutlig allokering'!$B$2:$AJ$2,0),FALSE)/1,0)</f>
        <v>0</v>
      </c>
      <c r="Y296">
        <f>IFERROR(VLOOKUP($B296,Kraftvärmeprod!$B$1:$AH$479,MATCH(Y$2,Kraftvärmeprod!$B$1:$AG$1,0),FALSE)/1,0)-IFERROR(VLOOKUP($B296,'Slutlig allokering'!$B$2:$AC$462,MATCH(Y$3,'Slutlig allokering'!$B$2:$AJ$2,0),FALSE)/1,0)</f>
        <v>0</v>
      </c>
      <c r="Z296">
        <f>IFERROR(VLOOKUP($B296,Kraftvärmeprod!$B$1:$AH$479,MATCH(Z$2,Kraftvärmeprod!$B$1:$AG$1,0),FALSE)/1,0)-IFERROR(VLOOKUP($B296,'Slutlig allokering'!$B$2:$AC$462,MATCH(Z$3,'Slutlig allokering'!$B$2:$AJ$2,0),FALSE)/1,0)</f>
        <v>0</v>
      </c>
      <c r="AA296">
        <f>IFERROR(VLOOKUP($B296,Kraftvärmeprod!$B$1:$AH$479,MATCH(AA$2,Kraftvärmeprod!$B$1:$AG$1,0),FALSE)/1,0)-IFERROR(VLOOKUP($B296,'Slutlig allokering'!$B$2:$AC$462,MATCH(AA$3,'Slutlig allokering'!$B$2:$AJ$2,0),FALSE)/1,0)</f>
        <v>0.20479500000000006</v>
      </c>
      <c r="AB296">
        <f>IFERROR(VLOOKUP($B296,Kraftvärmeprod!$B$1:$AH$479,MATCH(AB$2,Kraftvärmeprod!$B$1:$AG$1,0),FALSE)/1,0)-IFERROR(VLOOKUP($B296,'Slutlig allokering'!$B$2:$AC$462,MATCH(AB$3,'Slutlig allokering'!$B$2:$AJ$2,0),FALSE)/1,0)</f>
        <v>0</v>
      </c>
      <c r="AE296">
        <f t="shared" si="8"/>
        <v>35.769624999999991</v>
      </c>
      <c r="AG296">
        <f>IFERROR(VLOOKUP(B296,'Slutlig allokering'!$B$2:$AJ$462,MATCH("Summa justerad allokerad tillförd energi (utan hjälpel och rökgaskondensering):",'Slutlig allokering'!$B$2:$AK$2,0),FALSE)/1,"")</f>
        <v>130.23037499999998</v>
      </c>
      <c r="AI296" s="55">
        <f>IFERROR(1-VLOOKUP(B296,'Slutlig allokering'!$B$2:$AJ$462,MATCH("Andel av bränsle i kvv som allokerats till värme, exklusive rökgaskondensering och hjälpel",'Slutlig allokering'!$B$2:$AK$2,0),FALSE),"")</f>
        <v>0.21547966867469892</v>
      </c>
      <c r="AK296" s="55">
        <f t="shared" si="9"/>
        <v>0.21547966867469878</v>
      </c>
    </row>
    <row r="297" spans="1:37" x14ac:dyDescent="0.35">
      <c r="A297" s="28" t="s">
        <v>401</v>
      </c>
      <c r="B297" s="28" t="s">
        <v>402</v>
      </c>
      <c r="C297" t="str">
        <f>IFERROR(VLOOKUP($B297,Kraftvärmeprod!$B$1:$AH$479,MATCH(C$3,Kraftvärmeprod!$B$1:$AG$1,0),FALSE)/1,"")</f>
        <v/>
      </c>
      <c r="D297" t="str">
        <f>IFERROR(VLOOKUP($B297,Kraftvärmeprod!$B$1:$AH$479,MATCH(D$3,Kraftvärmeprod!$B$1:$AG$1,0),FALSE)/1,"")</f>
        <v/>
      </c>
      <c r="E297">
        <f>IFERROR(VLOOKUP($B297,Kraftvärmeprod!$B$1:$AH$479,MATCH(E$2,Kraftvärmeprod!$B$1:$AG$1,0),FALSE)/1,0)-IFERROR(VLOOKUP($B297,'Slutlig allokering'!$B$2:$AC$462,MATCH(E$3,'Slutlig allokering'!$B$2:$AJ$2,0),FALSE)/1,0)</f>
        <v>0</v>
      </c>
      <c r="F297">
        <f>IFERROR(VLOOKUP($B297,Kraftvärmeprod!$B$1:$AH$479,MATCH(F$2,Kraftvärmeprod!$B$1:$AG$1,0),FALSE)/1,0)-IFERROR(VLOOKUP($B297,'Slutlig allokering'!$B$2:$AC$462,MATCH(F$3,'Slutlig allokering'!$B$2:$AJ$2,0),FALSE)/1,0)</f>
        <v>0</v>
      </c>
      <c r="G297">
        <f>IFERROR(VLOOKUP($B297,Kraftvärmeprod!$B$1:$AH$479,MATCH(G$2,Kraftvärmeprod!$B$1:$AG$1,0),FALSE)/1,0)-IFERROR(VLOOKUP($B297,'Slutlig allokering'!$B$2:$AC$462,MATCH(G$3,'Slutlig allokering'!$B$2:$AJ$2,0),FALSE)/1,0)</f>
        <v>0</v>
      </c>
      <c r="H297">
        <f>IFERROR(VLOOKUP($B297,Kraftvärmeprod!$B$1:$AH$479,MATCH(H$2,Kraftvärmeprod!$B$1:$AG$1,0),FALSE)/1,0)-IFERROR(VLOOKUP($B297,'Slutlig allokering'!$B$2:$AC$462,MATCH(H$3,'Slutlig allokering'!$B$2:$AJ$2,0),FALSE)/1,0)</f>
        <v>0</v>
      </c>
      <c r="I297">
        <f>IFERROR(VLOOKUP($B297,Kraftvärmeprod!$B$1:$AH$479,MATCH(I$2,Kraftvärmeprod!$B$1:$AG$1,0),FALSE)/1,0)-IFERROR(VLOOKUP($B297,'Slutlig allokering'!$B$2:$AC$462,MATCH(I$3,'Slutlig allokering'!$B$2:$AJ$2,0),FALSE)/1,0)</f>
        <v>0</v>
      </c>
      <c r="J297">
        <f>IFERROR(VLOOKUP($B297,Kraftvärmeprod!$B$1:$AH$479,MATCH(J$2,Kraftvärmeprod!$B$1:$AG$1,0),FALSE)/1,0)-IFERROR(VLOOKUP($B297,'Slutlig allokering'!$B$2:$AC$462,MATCH(J$3,'Slutlig allokering'!$B$2:$AJ$2,0),FALSE)/1,0)</f>
        <v>0</v>
      </c>
      <c r="K297">
        <f>IFERROR(VLOOKUP($B297,Kraftvärmeprod!$B$1:$AH$479,MATCH(K$2,Kraftvärmeprod!$B$1:$AG$1,0),FALSE)/1,0)-IFERROR(VLOOKUP($B297,'Slutlig allokering'!$B$2:$AC$462,MATCH(K$3,'Slutlig allokering'!$B$2:$AJ$2,0),FALSE)/1,0)</f>
        <v>0</v>
      </c>
      <c r="L297">
        <f>IFERROR(VLOOKUP($B297,Kraftvärmeprod!$B$1:$AH$479,MATCH(L$2,Kraftvärmeprod!$B$1:$AG$1,0),FALSE)/1,0)-IFERROR(VLOOKUP($B297,'Slutlig allokering'!$B$2:$AC$462,MATCH(L$3,'Slutlig allokering'!$B$2:$AJ$2,0),FALSE)/1,0)</f>
        <v>0</v>
      </c>
      <c r="M297" s="143">
        <f>IFERROR(VLOOKUP($B297,Miljö!$B$1:$S$477,MATCH(M$2,Miljö!$B$1:$X$1,0),FALSE)/1,0)-IFERROR(VLOOKUP($B297,'Slutlig allokering'!$B$2:$AC$462,MATCH(M$3,'Slutlig allokering'!$B$2:$AJ$2,0),FALSE)/1,0)</f>
        <v>0</v>
      </c>
      <c r="N297">
        <f>IFERROR(VLOOKUP($B297,Kraftvärmeprod!$B$1:$AH$479,MATCH(N$2,Kraftvärmeprod!$B$1:$AG$1,0),FALSE)/1,0)-IFERROR(VLOOKUP($B297,'Slutlig allokering'!$B$2:$AC$462,MATCH(N$3,'Slutlig allokering'!$B$2:$AJ$2,0),FALSE)/1,0)</f>
        <v>0</v>
      </c>
      <c r="O297">
        <f>IFERROR(VLOOKUP($B297,Kraftvärmeprod!$B$1:$AH$479,MATCH(O$2,Kraftvärmeprod!$B$1:$AG$1,0),FALSE)/1,0)-IFERROR(VLOOKUP($B297,'Slutlig allokering'!$B$2:$AC$462,MATCH(O$3,'Slutlig allokering'!$B$2:$AJ$2,0),FALSE)/1,0)</f>
        <v>0</v>
      </c>
      <c r="P297">
        <f>IFERROR(VLOOKUP($B297,Kraftvärmeprod!$B$1:$AH$479,MATCH(P$2,Kraftvärmeprod!$B$1:$AG$1,0),FALSE)/1,0)-IFERROR(VLOOKUP($B297,'Slutlig allokering'!$B$2:$AC$462,MATCH(P$3,'Slutlig allokering'!$B$2:$AJ$2,0),FALSE)/1,0)</f>
        <v>0</v>
      </c>
      <c r="Q297">
        <f>IFERROR(VLOOKUP($B297,Kraftvärmeprod!$B$1:$AH$479,MATCH(Q$2,Kraftvärmeprod!$B$1:$AG$1,0),FALSE)/1,0)-IFERROR(VLOOKUP($B297,'Slutlig allokering'!$B$2:$AC$462,MATCH(Q$3,'Slutlig allokering'!$B$2:$AJ$2,0),FALSE)/1,0)</f>
        <v>0</v>
      </c>
      <c r="R297">
        <f>IFERROR(VLOOKUP($B297,Kraftvärmeprod!$B$1:$AH$479,MATCH(R$2,Kraftvärmeprod!$B$1:$AG$1,0),FALSE)/1,0)-IFERROR(VLOOKUP($B297,'Slutlig allokering'!$B$2:$AC$462,MATCH(R$3,'Slutlig allokering'!$B$2:$AJ$2,0),FALSE)/1,0)</f>
        <v>0</v>
      </c>
      <c r="S297">
        <f>IFERROR(VLOOKUP($B297,Kraftvärmeprod!$B$1:$AH$479,MATCH(S$2,Kraftvärmeprod!$B$1:$AG$1,0),FALSE)/1,0)-IFERROR(VLOOKUP($B297,'Slutlig allokering'!$B$2:$AC$462,MATCH(S$3,'Slutlig allokering'!$B$2:$AJ$2,0),FALSE)/1,0)</f>
        <v>0</v>
      </c>
      <c r="T297">
        <f>IFERROR(VLOOKUP($B297,Kraftvärmeprod!$B$1:$AH$479,MATCH(T$2,Kraftvärmeprod!$B$1:$AG$1,0),FALSE)/1,0)-IFERROR(VLOOKUP($B297,'Slutlig allokering'!$B$2:$AC$462,MATCH(T$3,'Slutlig allokering'!$B$2:$AJ$2,0),FALSE)/1,0)</f>
        <v>0</v>
      </c>
      <c r="U297">
        <f>IFERROR(VLOOKUP($B297,Kraftvärmeprod!$B$1:$AH$479,MATCH(U$2,Kraftvärmeprod!$B$1:$AG$1,0),FALSE)/1,0)-IFERROR(VLOOKUP($B297,'Slutlig allokering'!$B$2:$AC$462,MATCH(U$3,'Slutlig allokering'!$B$2:$AJ$2,0),FALSE)/1,0)</f>
        <v>0</v>
      </c>
      <c r="V297">
        <f>IFERROR(VLOOKUP($B297,Kraftvärmeprod!$B$1:$AH$479,MATCH(V$2,Kraftvärmeprod!$B$1:$AG$1,0),FALSE)/1,0)-IFERROR(VLOOKUP($B297,'Slutlig allokering'!$B$2:$AC$462,MATCH(V$3,'Slutlig allokering'!$B$2:$AJ$2,0),FALSE)/1,0)</f>
        <v>0</v>
      </c>
      <c r="W297">
        <f>IFERROR(VLOOKUP($B297,Kraftvärmeprod!$B$1:$AH$479,MATCH(W$2,Kraftvärmeprod!$B$1:$AG$1,0),FALSE)/1,0)-IFERROR(VLOOKUP($B297,'Slutlig allokering'!$B$2:$AC$462,MATCH(W$3,'Slutlig allokering'!$B$2:$AJ$2,0),FALSE)/1,0)</f>
        <v>0</v>
      </c>
      <c r="X297">
        <f>IFERROR(VLOOKUP($B297,Kraftvärmeprod!$B$1:$AH$479,MATCH(X$2,Kraftvärmeprod!$B$1:$AG$1,0),FALSE)/1,0)-IFERROR(VLOOKUP($B297,'Slutlig allokering'!$B$2:$AC$462,MATCH(X$3,'Slutlig allokering'!$B$2:$AJ$2,0),FALSE)/1,0)</f>
        <v>0</v>
      </c>
      <c r="Y297">
        <f>IFERROR(VLOOKUP($B297,Kraftvärmeprod!$B$1:$AH$479,MATCH(Y$2,Kraftvärmeprod!$B$1:$AG$1,0),FALSE)/1,0)-IFERROR(VLOOKUP($B297,'Slutlig allokering'!$B$2:$AC$462,MATCH(Y$3,'Slutlig allokering'!$B$2:$AJ$2,0),FALSE)/1,0)</f>
        <v>0</v>
      </c>
      <c r="Z297">
        <f>IFERROR(VLOOKUP($B297,Kraftvärmeprod!$B$1:$AH$479,MATCH(Z$2,Kraftvärmeprod!$B$1:$AG$1,0),FALSE)/1,0)-IFERROR(VLOOKUP($B297,'Slutlig allokering'!$B$2:$AC$462,MATCH(Z$3,'Slutlig allokering'!$B$2:$AJ$2,0),FALSE)/1,0)</f>
        <v>0</v>
      </c>
      <c r="AA297">
        <f>IFERROR(VLOOKUP($B297,Kraftvärmeprod!$B$1:$AH$479,MATCH(AA$2,Kraftvärmeprod!$B$1:$AG$1,0),FALSE)/1,0)-IFERROR(VLOOKUP($B297,'Slutlig allokering'!$B$2:$AC$462,MATCH(AA$3,'Slutlig allokering'!$B$2:$AJ$2,0),FALSE)/1,0)</f>
        <v>0</v>
      </c>
      <c r="AB297">
        <f>IFERROR(VLOOKUP($B297,Kraftvärmeprod!$B$1:$AH$479,MATCH(AB$2,Kraftvärmeprod!$B$1:$AG$1,0),FALSE)/1,0)-IFERROR(VLOOKUP($B297,'Slutlig allokering'!$B$2:$AC$462,MATCH(AB$3,'Slutlig allokering'!$B$2:$AJ$2,0),FALSE)/1,0)</f>
        <v>0</v>
      </c>
      <c r="AE297">
        <f t="shared" si="8"/>
        <v>0</v>
      </c>
      <c r="AG297">
        <f>IFERROR(VLOOKUP(B297,'Slutlig allokering'!$B$2:$AJ$462,MATCH("Summa justerad allokerad tillförd energi (utan hjälpel och rökgaskondensering):",'Slutlig allokering'!$B$2:$AK$2,0),FALSE)/1,"")</f>
        <v>0</v>
      </c>
      <c r="AI297" s="55" t="str">
        <f>IFERROR(1-VLOOKUP(B297,'Slutlig allokering'!$B$2:$AJ$462,MATCH("Andel av bränsle i kvv som allokerats till värme, exklusive rökgaskondensering och hjälpel",'Slutlig allokering'!$B$2:$AK$2,0),FALSE),"")</f>
        <v/>
      </c>
      <c r="AK297" s="55" t="str">
        <f t="shared" si="9"/>
        <v/>
      </c>
    </row>
    <row r="298" spans="1:37" x14ac:dyDescent="0.35">
      <c r="A298" s="28" t="s">
        <v>403</v>
      </c>
      <c r="B298" s="28" t="s">
        <v>404</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allokering'!$B$2:$AC$462,MATCH(E$3,'Slutlig allokering'!$B$2:$AJ$2,0),FALSE)/1,0)</f>
        <v>0</v>
      </c>
      <c r="F298">
        <f>IFERROR(VLOOKUP($B298,Kraftvärmeprod!$B$1:$AH$479,MATCH(F$2,Kraftvärmeprod!$B$1:$AG$1,0),FALSE)/1,0)-IFERROR(VLOOKUP($B298,'Slutlig allokering'!$B$2:$AC$462,MATCH(F$3,'Slutlig allokering'!$B$2:$AJ$2,0),FALSE)/1,0)</f>
        <v>0</v>
      </c>
      <c r="G298">
        <f>IFERROR(VLOOKUP($B298,Kraftvärmeprod!$B$1:$AH$479,MATCH(G$2,Kraftvärmeprod!$B$1:$AG$1,0),FALSE)/1,0)-IFERROR(VLOOKUP($B298,'Slutlig allokering'!$B$2:$AC$462,MATCH(G$3,'Slutlig allokering'!$B$2:$AJ$2,0),FALSE)/1,0)</f>
        <v>0</v>
      </c>
      <c r="H298">
        <f>IFERROR(VLOOKUP($B298,Kraftvärmeprod!$B$1:$AH$479,MATCH(H$2,Kraftvärmeprod!$B$1:$AG$1,0),FALSE)/1,0)-IFERROR(VLOOKUP($B298,'Slutlig allokering'!$B$2:$AC$462,MATCH(H$3,'Slutlig allokering'!$B$2:$AJ$2,0),FALSE)/1,0)</f>
        <v>0</v>
      </c>
      <c r="I298">
        <f>IFERROR(VLOOKUP($B298,Kraftvärmeprod!$B$1:$AH$479,MATCH(I$2,Kraftvärmeprod!$B$1:$AG$1,0),FALSE)/1,0)-IFERROR(VLOOKUP($B298,'Slutlig allokering'!$B$2:$AC$462,MATCH(I$3,'Slutlig allokering'!$B$2:$AJ$2,0),FALSE)/1,0)</f>
        <v>0</v>
      </c>
      <c r="J298">
        <f>IFERROR(VLOOKUP($B298,Kraftvärmeprod!$B$1:$AH$479,MATCH(J$2,Kraftvärmeprod!$B$1:$AG$1,0),FALSE)/1,0)-IFERROR(VLOOKUP($B298,'Slutlig allokering'!$B$2:$AC$462,MATCH(J$3,'Slutlig allokering'!$B$2:$AJ$2,0),FALSE)/1,0)</f>
        <v>0</v>
      </c>
      <c r="K298">
        <f>IFERROR(VLOOKUP($B298,Kraftvärmeprod!$B$1:$AH$479,MATCH(K$2,Kraftvärmeprod!$B$1:$AG$1,0),FALSE)/1,0)-IFERROR(VLOOKUP($B298,'Slutlig allokering'!$B$2:$AC$462,MATCH(K$3,'Slutlig allokering'!$B$2:$AJ$2,0),FALSE)/1,0)</f>
        <v>0</v>
      </c>
      <c r="L298">
        <f>IFERROR(VLOOKUP($B298,Kraftvärmeprod!$B$1:$AH$479,MATCH(L$2,Kraftvärmeprod!$B$1:$AG$1,0),FALSE)/1,0)-IFERROR(VLOOKUP($B298,'Slutlig allokering'!$B$2:$AC$462,MATCH(L$3,'Slutlig allokering'!$B$2:$AJ$2,0),FALSE)/1,0)</f>
        <v>0</v>
      </c>
      <c r="M298" s="143">
        <f>IFERROR(VLOOKUP($B298,Miljö!$B$1:$S$477,MATCH(M$2,Miljö!$B$1:$X$1,0),FALSE)/1,0)-IFERROR(VLOOKUP($B298,'Slutlig allokering'!$B$2:$AC$462,MATCH(M$3,'Slutlig allokering'!$B$2:$AJ$2,0),FALSE)/1,0)</f>
        <v>0</v>
      </c>
      <c r="N298">
        <f>IFERROR(VLOOKUP($B298,Kraftvärmeprod!$B$1:$AH$479,MATCH(N$2,Kraftvärmeprod!$B$1:$AG$1,0),FALSE)/1,0)-IFERROR(VLOOKUP($B298,'Slutlig allokering'!$B$2:$AC$462,MATCH(N$3,'Slutlig allokering'!$B$2:$AJ$2,0),FALSE)/1,0)</f>
        <v>0</v>
      </c>
      <c r="O298">
        <f>IFERROR(VLOOKUP($B298,Kraftvärmeprod!$B$1:$AH$479,MATCH(O$2,Kraftvärmeprod!$B$1:$AG$1,0),FALSE)/1,0)-IFERROR(VLOOKUP($B298,'Slutlig allokering'!$B$2:$AC$462,MATCH(O$3,'Slutlig allokering'!$B$2:$AJ$2,0),FALSE)/1,0)</f>
        <v>0</v>
      </c>
      <c r="P298">
        <f>IFERROR(VLOOKUP($B298,Kraftvärmeprod!$B$1:$AH$479,MATCH(P$2,Kraftvärmeprod!$B$1:$AG$1,0),FALSE)/1,0)-IFERROR(VLOOKUP($B298,'Slutlig allokering'!$B$2:$AC$462,MATCH(P$3,'Slutlig allokering'!$B$2:$AJ$2,0),FALSE)/1,0)</f>
        <v>0</v>
      </c>
      <c r="Q298">
        <f>IFERROR(VLOOKUP($B298,Kraftvärmeprod!$B$1:$AH$479,MATCH(Q$2,Kraftvärmeprod!$B$1:$AG$1,0),FALSE)/1,0)-IFERROR(VLOOKUP($B298,'Slutlig allokering'!$B$2:$AC$462,MATCH(Q$3,'Slutlig allokering'!$B$2:$AJ$2,0),FALSE)/1,0)</f>
        <v>0</v>
      </c>
      <c r="R298">
        <f>IFERROR(VLOOKUP($B298,Kraftvärmeprod!$B$1:$AH$479,MATCH(R$2,Kraftvärmeprod!$B$1:$AG$1,0),FALSE)/1,0)-IFERROR(VLOOKUP($B298,'Slutlig allokering'!$B$2:$AC$462,MATCH(R$3,'Slutlig allokering'!$B$2:$AJ$2,0),FALSE)/1,0)</f>
        <v>0</v>
      </c>
      <c r="S298">
        <f>IFERROR(VLOOKUP($B298,Kraftvärmeprod!$B$1:$AH$479,MATCH(S$2,Kraftvärmeprod!$B$1:$AG$1,0),FALSE)/1,0)-IFERROR(VLOOKUP($B298,'Slutlig allokering'!$B$2:$AC$462,MATCH(S$3,'Slutlig allokering'!$B$2:$AJ$2,0),FALSE)/1,0)</f>
        <v>0</v>
      </c>
      <c r="T298">
        <f>IFERROR(VLOOKUP($B298,Kraftvärmeprod!$B$1:$AH$479,MATCH(T$2,Kraftvärmeprod!$B$1:$AG$1,0),FALSE)/1,0)-IFERROR(VLOOKUP($B298,'Slutlig allokering'!$B$2:$AC$462,MATCH(T$3,'Slutlig allokering'!$B$2:$AJ$2,0),FALSE)/1,0)</f>
        <v>0</v>
      </c>
      <c r="U298">
        <f>IFERROR(VLOOKUP($B298,Kraftvärmeprod!$B$1:$AH$479,MATCH(U$2,Kraftvärmeprod!$B$1:$AG$1,0),FALSE)/1,0)-IFERROR(VLOOKUP($B298,'Slutlig allokering'!$B$2:$AC$462,MATCH(U$3,'Slutlig allokering'!$B$2:$AJ$2,0),FALSE)/1,0)</f>
        <v>0</v>
      </c>
      <c r="V298">
        <f>IFERROR(VLOOKUP($B298,Kraftvärmeprod!$B$1:$AH$479,MATCH(V$2,Kraftvärmeprod!$B$1:$AG$1,0),FALSE)/1,0)-IFERROR(VLOOKUP($B298,'Slutlig allokering'!$B$2:$AC$462,MATCH(V$3,'Slutlig allokering'!$B$2:$AJ$2,0),FALSE)/1,0)</f>
        <v>0</v>
      </c>
      <c r="W298">
        <f>IFERROR(VLOOKUP($B298,Kraftvärmeprod!$B$1:$AH$479,MATCH(W$2,Kraftvärmeprod!$B$1:$AG$1,0),FALSE)/1,0)-IFERROR(VLOOKUP($B298,'Slutlig allokering'!$B$2:$AC$462,MATCH(W$3,'Slutlig allokering'!$B$2:$AJ$2,0),FALSE)/1,0)</f>
        <v>0</v>
      </c>
      <c r="X298">
        <f>IFERROR(VLOOKUP($B298,Kraftvärmeprod!$B$1:$AH$479,MATCH(X$2,Kraftvärmeprod!$B$1:$AG$1,0),FALSE)/1,0)-IFERROR(VLOOKUP($B298,'Slutlig allokering'!$B$2:$AC$462,MATCH(X$3,'Slutlig allokering'!$B$2:$AJ$2,0),FALSE)/1,0)</f>
        <v>0</v>
      </c>
      <c r="Y298">
        <f>IFERROR(VLOOKUP($B298,Kraftvärmeprod!$B$1:$AH$479,MATCH(Y$2,Kraftvärmeprod!$B$1:$AG$1,0),FALSE)/1,0)-IFERROR(VLOOKUP($B298,'Slutlig allokering'!$B$2:$AC$462,MATCH(Y$3,'Slutlig allokering'!$B$2:$AJ$2,0),FALSE)/1,0)</f>
        <v>0</v>
      </c>
      <c r="Z298">
        <f>IFERROR(VLOOKUP($B298,Kraftvärmeprod!$B$1:$AH$479,MATCH(Z$2,Kraftvärmeprod!$B$1:$AG$1,0),FALSE)/1,0)-IFERROR(VLOOKUP($B298,'Slutlig allokering'!$B$2:$AC$462,MATCH(Z$3,'Slutlig allokering'!$B$2:$AJ$2,0),FALSE)/1,0)</f>
        <v>0</v>
      </c>
      <c r="AA298">
        <f>IFERROR(VLOOKUP($B298,Kraftvärmeprod!$B$1:$AH$479,MATCH(AA$2,Kraftvärmeprod!$B$1:$AG$1,0),FALSE)/1,0)-IFERROR(VLOOKUP($B298,'Slutlig allokering'!$B$2:$AC$462,MATCH(AA$3,'Slutlig allokering'!$B$2:$AJ$2,0),FALSE)/1,0)</f>
        <v>0</v>
      </c>
      <c r="AB298">
        <f>IFERROR(VLOOKUP($B298,Kraftvärmeprod!$B$1:$AH$479,MATCH(AB$2,Kraftvärmeprod!$B$1:$AG$1,0),FALSE)/1,0)-IFERROR(VLOOKUP($B298,'Slutlig allokering'!$B$2:$AC$462,MATCH(AB$3,'Slutlig allokering'!$B$2:$AJ$2,0),FALSE)/1,0)</f>
        <v>0</v>
      </c>
      <c r="AE298">
        <f t="shared" si="8"/>
        <v>0</v>
      </c>
      <c r="AG298">
        <f>IFERROR(VLOOKUP(B298,'Slutlig allokering'!$B$2:$AJ$462,MATCH("Summa justerad allokerad tillförd energi (utan hjälpel och rökgaskondensering):",'Slutlig allokering'!$B$2:$AK$2,0),FALSE)/1,"")</f>
        <v>0</v>
      </c>
      <c r="AI298" s="55" t="str">
        <f>IFERROR(1-VLOOKUP(B298,'Slutlig allokering'!$B$2:$AJ$462,MATCH("Andel av bränsle i kvv som allokerats till värme, exklusive rökgaskondensering och hjälpel",'Slutlig allokering'!$B$2:$AK$2,0),FALSE),"")</f>
        <v/>
      </c>
      <c r="AK298" s="55" t="str">
        <f t="shared" si="9"/>
        <v/>
      </c>
    </row>
    <row r="299" spans="1:37" x14ac:dyDescent="0.35">
      <c r="A299" s="28" t="s">
        <v>403</v>
      </c>
      <c r="B299" s="28" t="s">
        <v>405</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allokering'!$B$2:$AC$462,MATCH(E$3,'Slutlig allokering'!$B$2:$AJ$2,0),FALSE)/1,0)</f>
        <v>0</v>
      </c>
      <c r="F299">
        <f>IFERROR(VLOOKUP($B299,Kraftvärmeprod!$B$1:$AH$479,MATCH(F$2,Kraftvärmeprod!$B$1:$AG$1,0),FALSE)/1,0)-IFERROR(VLOOKUP($B299,'Slutlig allokering'!$B$2:$AC$462,MATCH(F$3,'Slutlig allokering'!$B$2:$AJ$2,0),FALSE)/1,0)</f>
        <v>0</v>
      </c>
      <c r="G299">
        <f>IFERROR(VLOOKUP($B299,Kraftvärmeprod!$B$1:$AH$479,MATCH(G$2,Kraftvärmeprod!$B$1:$AG$1,0),FALSE)/1,0)-IFERROR(VLOOKUP($B299,'Slutlig allokering'!$B$2:$AC$462,MATCH(G$3,'Slutlig allokering'!$B$2:$AJ$2,0),FALSE)/1,0)</f>
        <v>0</v>
      </c>
      <c r="H299">
        <f>IFERROR(VLOOKUP($B299,Kraftvärmeprod!$B$1:$AH$479,MATCH(H$2,Kraftvärmeprod!$B$1:$AG$1,0),FALSE)/1,0)-IFERROR(VLOOKUP($B299,'Slutlig allokering'!$B$2:$AC$462,MATCH(H$3,'Slutlig allokering'!$B$2:$AJ$2,0),FALSE)/1,0)</f>
        <v>0</v>
      </c>
      <c r="I299">
        <f>IFERROR(VLOOKUP($B299,Kraftvärmeprod!$B$1:$AH$479,MATCH(I$2,Kraftvärmeprod!$B$1:$AG$1,0),FALSE)/1,0)-IFERROR(VLOOKUP($B299,'Slutlig allokering'!$B$2:$AC$462,MATCH(I$3,'Slutlig allokering'!$B$2:$AJ$2,0),FALSE)/1,0)</f>
        <v>0</v>
      </c>
      <c r="J299">
        <f>IFERROR(VLOOKUP($B299,Kraftvärmeprod!$B$1:$AH$479,MATCH(J$2,Kraftvärmeprod!$B$1:$AG$1,0),FALSE)/1,0)-IFERROR(VLOOKUP($B299,'Slutlig allokering'!$B$2:$AC$462,MATCH(J$3,'Slutlig allokering'!$B$2:$AJ$2,0),FALSE)/1,0)</f>
        <v>0</v>
      </c>
      <c r="K299">
        <f>IFERROR(VLOOKUP($B299,Kraftvärmeprod!$B$1:$AH$479,MATCH(K$2,Kraftvärmeprod!$B$1:$AG$1,0),FALSE)/1,0)-IFERROR(VLOOKUP($B299,'Slutlig allokering'!$B$2:$AC$462,MATCH(K$3,'Slutlig allokering'!$B$2:$AJ$2,0),FALSE)/1,0)</f>
        <v>0</v>
      </c>
      <c r="L299">
        <f>IFERROR(VLOOKUP($B299,Kraftvärmeprod!$B$1:$AH$479,MATCH(L$2,Kraftvärmeprod!$B$1:$AG$1,0),FALSE)/1,0)-IFERROR(VLOOKUP($B299,'Slutlig allokering'!$B$2:$AC$462,MATCH(L$3,'Slutlig allokering'!$B$2:$AJ$2,0),FALSE)/1,0)</f>
        <v>0</v>
      </c>
      <c r="M299" s="143">
        <f>IFERROR(VLOOKUP($B299,Miljö!$B$1:$S$477,MATCH(M$2,Miljö!$B$1:$X$1,0),FALSE)/1,0)-IFERROR(VLOOKUP($B299,'Slutlig allokering'!$B$2:$AC$462,MATCH(M$3,'Slutlig allokering'!$B$2:$AJ$2,0),FALSE)/1,0)</f>
        <v>0</v>
      </c>
      <c r="N299">
        <f>IFERROR(VLOOKUP($B299,Kraftvärmeprod!$B$1:$AH$479,MATCH(N$2,Kraftvärmeprod!$B$1:$AG$1,0),FALSE)/1,0)-IFERROR(VLOOKUP($B299,'Slutlig allokering'!$B$2:$AC$462,MATCH(N$3,'Slutlig allokering'!$B$2:$AJ$2,0),FALSE)/1,0)</f>
        <v>0</v>
      </c>
      <c r="O299">
        <f>IFERROR(VLOOKUP($B299,Kraftvärmeprod!$B$1:$AH$479,MATCH(O$2,Kraftvärmeprod!$B$1:$AG$1,0),FALSE)/1,0)-IFERROR(VLOOKUP($B299,'Slutlig allokering'!$B$2:$AC$462,MATCH(O$3,'Slutlig allokering'!$B$2:$AJ$2,0),FALSE)/1,0)</f>
        <v>0</v>
      </c>
      <c r="P299">
        <f>IFERROR(VLOOKUP($B299,Kraftvärmeprod!$B$1:$AH$479,MATCH(P$2,Kraftvärmeprod!$B$1:$AG$1,0),FALSE)/1,0)-IFERROR(VLOOKUP($B299,'Slutlig allokering'!$B$2:$AC$462,MATCH(P$3,'Slutlig allokering'!$B$2:$AJ$2,0),FALSE)/1,0)</f>
        <v>0</v>
      </c>
      <c r="Q299">
        <f>IFERROR(VLOOKUP($B299,Kraftvärmeprod!$B$1:$AH$479,MATCH(Q$2,Kraftvärmeprod!$B$1:$AG$1,0),FALSE)/1,0)-IFERROR(VLOOKUP($B299,'Slutlig allokering'!$B$2:$AC$462,MATCH(Q$3,'Slutlig allokering'!$B$2:$AJ$2,0),FALSE)/1,0)</f>
        <v>0</v>
      </c>
      <c r="R299">
        <f>IFERROR(VLOOKUP($B299,Kraftvärmeprod!$B$1:$AH$479,MATCH(R$2,Kraftvärmeprod!$B$1:$AG$1,0),FALSE)/1,0)-IFERROR(VLOOKUP($B299,'Slutlig allokering'!$B$2:$AC$462,MATCH(R$3,'Slutlig allokering'!$B$2:$AJ$2,0),FALSE)/1,0)</f>
        <v>0</v>
      </c>
      <c r="S299">
        <f>IFERROR(VLOOKUP($B299,Kraftvärmeprod!$B$1:$AH$479,MATCH(S$2,Kraftvärmeprod!$B$1:$AG$1,0),FALSE)/1,0)-IFERROR(VLOOKUP($B299,'Slutlig allokering'!$B$2:$AC$462,MATCH(S$3,'Slutlig allokering'!$B$2:$AJ$2,0),FALSE)/1,0)</f>
        <v>0</v>
      </c>
      <c r="T299">
        <f>IFERROR(VLOOKUP($B299,Kraftvärmeprod!$B$1:$AH$479,MATCH(T$2,Kraftvärmeprod!$B$1:$AG$1,0),FALSE)/1,0)-IFERROR(VLOOKUP($B299,'Slutlig allokering'!$B$2:$AC$462,MATCH(T$3,'Slutlig allokering'!$B$2:$AJ$2,0),FALSE)/1,0)</f>
        <v>0</v>
      </c>
      <c r="U299">
        <f>IFERROR(VLOOKUP($B299,Kraftvärmeprod!$B$1:$AH$479,MATCH(U$2,Kraftvärmeprod!$B$1:$AG$1,0),FALSE)/1,0)-IFERROR(VLOOKUP($B299,'Slutlig allokering'!$B$2:$AC$462,MATCH(U$3,'Slutlig allokering'!$B$2:$AJ$2,0),FALSE)/1,0)</f>
        <v>0</v>
      </c>
      <c r="V299">
        <f>IFERROR(VLOOKUP($B299,Kraftvärmeprod!$B$1:$AH$479,MATCH(V$2,Kraftvärmeprod!$B$1:$AG$1,0),FALSE)/1,0)-IFERROR(VLOOKUP($B299,'Slutlig allokering'!$B$2:$AC$462,MATCH(V$3,'Slutlig allokering'!$B$2:$AJ$2,0),FALSE)/1,0)</f>
        <v>0</v>
      </c>
      <c r="W299">
        <f>IFERROR(VLOOKUP($B299,Kraftvärmeprod!$B$1:$AH$479,MATCH(W$2,Kraftvärmeprod!$B$1:$AG$1,0),FALSE)/1,0)-IFERROR(VLOOKUP($B299,'Slutlig allokering'!$B$2:$AC$462,MATCH(W$3,'Slutlig allokering'!$B$2:$AJ$2,0),FALSE)/1,0)</f>
        <v>0</v>
      </c>
      <c r="X299">
        <f>IFERROR(VLOOKUP($B299,Kraftvärmeprod!$B$1:$AH$479,MATCH(X$2,Kraftvärmeprod!$B$1:$AG$1,0),FALSE)/1,0)-IFERROR(VLOOKUP($B299,'Slutlig allokering'!$B$2:$AC$462,MATCH(X$3,'Slutlig allokering'!$B$2:$AJ$2,0),FALSE)/1,0)</f>
        <v>0</v>
      </c>
      <c r="Y299">
        <f>IFERROR(VLOOKUP($B299,Kraftvärmeprod!$B$1:$AH$479,MATCH(Y$2,Kraftvärmeprod!$B$1:$AG$1,0),FALSE)/1,0)-IFERROR(VLOOKUP($B299,'Slutlig allokering'!$B$2:$AC$462,MATCH(Y$3,'Slutlig allokering'!$B$2:$AJ$2,0),FALSE)/1,0)</f>
        <v>0</v>
      </c>
      <c r="Z299">
        <f>IFERROR(VLOOKUP($B299,Kraftvärmeprod!$B$1:$AH$479,MATCH(Z$2,Kraftvärmeprod!$B$1:$AG$1,0),FALSE)/1,0)-IFERROR(VLOOKUP($B299,'Slutlig allokering'!$B$2:$AC$462,MATCH(Z$3,'Slutlig allokering'!$B$2:$AJ$2,0),FALSE)/1,0)</f>
        <v>0</v>
      </c>
      <c r="AA299">
        <f>IFERROR(VLOOKUP($B299,Kraftvärmeprod!$B$1:$AH$479,MATCH(AA$2,Kraftvärmeprod!$B$1:$AG$1,0),FALSE)/1,0)-IFERROR(VLOOKUP($B299,'Slutlig allokering'!$B$2:$AC$462,MATCH(AA$3,'Slutlig allokering'!$B$2:$AJ$2,0),FALSE)/1,0)</f>
        <v>0</v>
      </c>
      <c r="AB299">
        <f>IFERROR(VLOOKUP($B299,Kraftvärmeprod!$B$1:$AH$479,MATCH(AB$2,Kraftvärmeprod!$B$1:$AG$1,0),FALSE)/1,0)-IFERROR(VLOOKUP($B299,'Slutlig allokering'!$B$2:$AC$462,MATCH(AB$3,'Slutlig allokering'!$B$2:$AJ$2,0),FALSE)/1,0)</f>
        <v>0</v>
      </c>
      <c r="AE299">
        <f t="shared" si="8"/>
        <v>0</v>
      </c>
      <c r="AG299">
        <f>IFERROR(VLOOKUP(B299,'Slutlig allokering'!$B$2:$AJ$462,MATCH("Summa justerad allokerad tillförd energi (utan hjälpel och rökgaskondensering):",'Slutlig allokering'!$B$2:$AK$2,0),FALSE)/1,"")</f>
        <v>0</v>
      </c>
      <c r="AI299" s="55" t="str">
        <f>IFERROR(1-VLOOKUP(B299,'Slutlig allokering'!$B$2:$AJ$462,MATCH("Andel av bränsle i kvv som allokerats till värme, exklusive rökgaskondensering och hjälpel",'Slutlig allokering'!$B$2:$AK$2,0),FALSE),"")</f>
        <v/>
      </c>
      <c r="AK299" s="55" t="str">
        <f t="shared" si="9"/>
        <v/>
      </c>
    </row>
    <row r="300" spans="1:37" x14ac:dyDescent="0.35">
      <c r="A300" s="28" t="s">
        <v>403</v>
      </c>
      <c r="B300" s="28" t="s">
        <v>406</v>
      </c>
      <c r="C300" t="str">
        <f>IFERROR(VLOOKUP($B300,Kraftvärmeprod!$B$1:$AH$479,MATCH(C$3,Kraftvärmeprod!$B$1:$AG$1,0),FALSE)/1,"")</f>
        <v/>
      </c>
      <c r="D300" t="str">
        <f>IFERROR(VLOOKUP($B300,Kraftvärmeprod!$B$1:$AH$479,MATCH(D$3,Kraftvärmeprod!$B$1:$AG$1,0),FALSE)/1,"")</f>
        <v/>
      </c>
      <c r="E300">
        <f>IFERROR(VLOOKUP($B300,Kraftvärmeprod!$B$1:$AH$479,MATCH(E$2,Kraftvärmeprod!$B$1:$AG$1,0),FALSE)/1,0)-IFERROR(VLOOKUP($B300,'Slutlig allokering'!$B$2:$AC$462,MATCH(E$3,'Slutlig allokering'!$B$2:$AJ$2,0),FALSE)/1,0)</f>
        <v>0</v>
      </c>
      <c r="F300">
        <f>IFERROR(VLOOKUP($B300,Kraftvärmeprod!$B$1:$AH$479,MATCH(F$2,Kraftvärmeprod!$B$1:$AG$1,0),FALSE)/1,0)-IFERROR(VLOOKUP($B300,'Slutlig allokering'!$B$2:$AC$462,MATCH(F$3,'Slutlig allokering'!$B$2:$AJ$2,0),FALSE)/1,0)</f>
        <v>0</v>
      </c>
      <c r="G300">
        <f>IFERROR(VLOOKUP($B300,Kraftvärmeprod!$B$1:$AH$479,MATCH(G$2,Kraftvärmeprod!$B$1:$AG$1,0),FALSE)/1,0)-IFERROR(VLOOKUP($B300,'Slutlig allokering'!$B$2:$AC$462,MATCH(G$3,'Slutlig allokering'!$B$2:$AJ$2,0),FALSE)/1,0)</f>
        <v>0</v>
      </c>
      <c r="H300">
        <f>IFERROR(VLOOKUP($B300,Kraftvärmeprod!$B$1:$AH$479,MATCH(H$2,Kraftvärmeprod!$B$1:$AG$1,0),FALSE)/1,0)-IFERROR(VLOOKUP($B300,'Slutlig allokering'!$B$2:$AC$462,MATCH(H$3,'Slutlig allokering'!$B$2:$AJ$2,0),FALSE)/1,0)</f>
        <v>0</v>
      </c>
      <c r="I300">
        <f>IFERROR(VLOOKUP($B300,Kraftvärmeprod!$B$1:$AH$479,MATCH(I$2,Kraftvärmeprod!$B$1:$AG$1,0),FALSE)/1,0)-IFERROR(VLOOKUP($B300,'Slutlig allokering'!$B$2:$AC$462,MATCH(I$3,'Slutlig allokering'!$B$2:$AJ$2,0),FALSE)/1,0)</f>
        <v>0</v>
      </c>
      <c r="J300">
        <f>IFERROR(VLOOKUP($B300,Kraftvärmeprod!$B$1:$AH$479,MATCH(J$2,Kraftvärmeprod!$B$1:$AG$1,0),FALSE)/1,0)-IFERROR(VLOOKUP($B300,'Slutlig allokering'!$B$2:$AC$462,MATCH(J$3,'Slutlig allokering'!$B$2:$AJ$2,0),FALSE)/1,0)</f>
        <v>0</v>
      </c>
      <c r="K300">
        <f>IFERROR(VLOOKUP($B300,Kraftvärmeprod!$B$1:$AH$479,MATCH(K$2,Kraftvärmeprod!$B$1:$AG$1,0),FALSE)/1,0)-IFERROR(VLOOKUP($B300,'Slutlig allokering'!$B$2:$AC$462,MATCH(K$3,'Slutlig allokering'!$B$2:$AJ$2,0),FALSE)/1,0)</f>
        <v>0</v>
      </c>
      <c r="L300">
        <f>IFERROR(VLOOKUP($B300,Kraftvärmeprod!$B$1:$AH$479,MATCH(L$2,Kraftvärmeprod!$B$1:$AG$1,0),FALSE)/1,0)-IFERROR(VLOOKUP($B300,'Slutlig allokering'!$B$2:$AC$462,MATCH(L$3,'Slutlig allokering'!$B$2:$AJ$2,0),FALSE)/1,0)</f>
        <v>0</v>
      </c>
      <c r="M300" s="143">
        <f>IFERROR(VLOOKUP($B300,Miljö!$B$1:$S$477,MATCH(M$2,Miljö!$B$1:$X$1,0),FALSE)/1,0)-IFERROR(VLOOKUP($B300,'Slutlig allokering'!$B$2:$AC$462,MATCH(M$3,'Slutlig allokering'!$B$2:$AJ$2,0),FALSE)/1,0)</f>
        <v>0</v>
      </c>
      <c r="N300">
        <f>IFERROR(VLOOKUP($B300,Kraftvärmeprod!$B$1:$AH$479,MATCH(N$2,Kraftvärmeprod!$B$1:$AG$1,0),FALSE)/1,0)-IFERROR(VLOOKUP($B300,'Slutlig allokering'!$B$2:$AC$462,MATCH(N$3,'Slutlig allokering'!$B$2:$AJ$2,0),FALSE)/1,0)</f>
        <v>0</v>
      </c>
      <c r="O300">
        <f>IFERROR(VLOOKUP($B300,Kraftvärmeprod!$B$1:$AH$479,MATCH(O$2,Kraftvärmeprod!$B$1:$AG$1,0),FALSE)/1,0)-IFERROR(VLOOKUP($B300,'Slutlig allokering'!$B$2:$AC$462,MATCH(O$3,'Slutlig allokering'!$B$2:$AJ$2,0),FALSE)/1,0)</f>
        <v>0</v>
      </c>
      <c r="P300">
        <f>IFERROR(VLOOKUP($B300,Kraftvärmeprod!$B$1:$AH$479,MATCH(P$2,Kraftvärmeprod!$B$1:$AG$1,0),FALSE)/1,0)-IFERROR(VLOOKUP($B300,'Slutlig allokering'!$B$2:$AC$462,MATCH(P$3,'Slutlig allokering'!$B$2:$AJ$2,0),FALSE)/1,0)</f>
        <v>0</v>
      </c>
      <c r="Q300">
        <f>IFERROR(VLOOKUP($B300,Kraftvärmeprod!$B$1:$AH$479,MATCH(Q$2,Kraftvärmeprod!$B$1:$AG$1,0),FALSE)/1,0)-IFERROR(VLOOKUP($B300,'Slutlig allokering'!$B$2:$AC$462,MATCH(Q$3,'Slutlig allokering'!$B$2:$AJ$2,0),FALSE)/1,0)</f>
        <v>0</v>
      </c>
      <c r="R300">
        <f>IFERROR(VLOOKUP($B300,Kraftvärmeprod!$B$1:$AH$479,MATCH(R$2,Kraftvärmeprod!$B$1:$AG$1,0),FALSE)/1,0)-IFERROR(VLOOKUP($B300,'Slutlig allokering'!$B$2:$AC$462,MATCH(R$3,'Slutlig allokering'!$B$2:$AJ$2,0),FALSE)/1,0)</f>
        <v>0</v>
      </c>
      <c r="S300">
        <f>IFERROR(VLOOKUP($B300,Kraftvärmeprod!$B$1:$AH$479,MATCH(S$2,Kraftvärmeprod!$B$1:$AG$1,0),FALSE)/1,0)-IFERROR(VLOOKUP($B300,'Slutlig allokering'!$B$2:$AC$462,MATCH(S$3,'Slutlig allokering'!$B$2:$AJ$2,0),FALSE)/1,0)</f>
        <v>0</v>
      </c>
      <c r="T300">
        <f>IFERROR(VLOOKUP($B300,Kraftvärmeprod!$B$1:$AH$479,MATCH(T$2,Kraftvärmeprod!$B$1:$AG$1,0),FALSE)/1,0)-IFERROR(VLOOKUP($B300,'Slutlig allokering'!$B$2:$AC$462,MATCH(T$3,'Slutlig allokering'!$B$2:$AJ$2,0),FALSE)/1,0)</f>
        <v>0</v>
      </c>
      <c r="U300">
        <f>IFERROR(VLOOKUP($B300,Kraftvärmeprod!$B$1:$AH$479,MATCH(U$2,Kraftvärmeprod!$B$1:$AG$1,0),FALSE)/1,0)-IFERROR(VLOOKUP($B300,'Slutlig allokering'!$B$2:$AC$462,MATCH(U$3,'Slutlig allokering'!$B$2:$AJ$2,0),FALSE)/1,0)</f>
        <v>0</v>
      </c>
      <c r="V300">
        <f>IFERROR(VLOOKUP($B300,Kraftvärmeprod!$B$1:$AH$479,MATCH(V$2,Kraftvärmeprod!$B$1:$AG$1,0),FALSE)/1,0)-IFERROR(VLOOKUP($B300,'Slutlig allokering'!$B$2:$AC$462,MATCH(V$3,'Slutlig allokering'!$B$2:$AJ$2,0),FALSE)/1,0)</f>
        <v>0</v>
      </c>
      <c r="W300">
        <f>IFERROR(VLOOKUP($B300,Kraftvärmeprod!$B$1:$AH$479,MATCH(W$2,Kraftvärmeprod!$B$1:$AG$1,0),FALSE)/1,0)-IFERROR(VLOOKUP($B300,'Slutlig allokering'!$B$2:$AC$462,MATCH(W$3,'Slutlig allokering'!$B$2:$AJ$2,0),FALSE)/1,0)</f>
        <v>0</v>
      </c>
      <c r="X300">
        <f>IFERROR(VLOOKUP($B300,Kraftvärmeprod!$B$1:$AH$479,MATCH(X$2,Kraftvärmeprod!$B$1:$AG$1,0),FALSE)/1,0)-IFERROR(VLOOKUP($B300,'Slutlig allokering'!$B$2:$AC$462,MATCH(X$3,'Slutlig allokering'!$B$2:$AJ$2,0),FALSE)/1,0)</f>
        <v>0</v>
      </c>
      <c r="Y300">
        <f>IFERROR(VLOOKUP($B300,Kraftvärmeprod!$B$1:$AH$479,MATCH(Y$2,Kraftvärmeprod!$B$1:$AG$1,0),FALSE)/1,0)-IFERROR(VLOOKUP($B300,'Slutlig allokering'!$B$2:$AC$462,MATCH(Y$3,'Slutlig allokering'!$B$2:$AJ$2,0),FALSE)/1,0)</f>
        <v>0</v>
      </c>
      <c r="Z300">
        <f>IFERROR(VLOOKUP($B300,Kraftvärmeprod!$B$1:$AH$479,MATCH(Z$2,Kraftvärmeprod!$B$1:$AG$1,0),FALSE)/1,0)-IFERROR(VLOOKUP($B300,'Slutlig allokering'!$B$2:$AC$462,MATCH(Z$3,'Slutlig allokering'!$B$2:$AJ$2,0),FALSE)/1,0)</f>
        <v>0</v>
      </c>
      <c r="AA300">
        <f>IFERROR(VLOOKUP($B300,Kraftvärmeprod!$B$1:$AH$479,MATCH(AA$2,Kraftvärmeprod!$B$1:$AG$1,0),FALSE)/1,0)-IFERROR(VLOOKUP($B300,'Slutlig allokering'!$B$2:$AC$462,MATCH(AA$3,'Slutlig allokering'!$B$2:$AJ$2,0),FALSE)/1,0)</f>
        <v>0</v>
      </c>
      <c r="AB300">
        <f>IFERROR(VLOOKUP($B300,Kraftvärmeprod!$B$1:$AH$479,MATCH(AB$2,Kraftvärmeprod!$B$1:$AG$1,0),FALSE)/1,0)-IFERROR(VLOOKUP($B300,'Slutlig allokering'!$B$2:$AC$462,MATCH(AB$3,'Slutlig allokering'!$B$2:$AJ$2,0),FALSE)/1,0)</f>
        <v>0</v>
      </c>
      <c r="AE300">
        <f t="shared" si="8"/>
        <v>0</v>
      </c>
      <c r="AG300">
        <f>IFERROR(VLOOKUP(B300,'Slutlig allokering'!$B$2:$AJ$462,MATCH("Summa justerad allokerad tillförd energi (utan hjälpel och rökgaskondensering):",'Slutlig allokering'!$B$2:$AK$2,0),FALSE)/1,"")</f>
        <v>0</v>
      </c>
      <c r="AI300" s="55" t="str">
        <f>IFERROR(1-VLOOKUP(B300,'Slutlig allokering'!$B$2:$AJ$462,MATCH("Andel av bränsle i kvv som allokerats till värme, exklusive rökgaskondensering och hjälpel",'Slutlig allokering'!$B$2:$AK$2,0),FALSE),"")</f>
        <v/>
      </c>
      <c r="AK300" s="55" t="str">
        <f t="shared" si="9"/>
        <v/>
      </c>
    </row>
    <row r="301" spans="1:37" x14ac:dyDescent="0.35">
      <c r="A301" s="28" t="s">
        <v>403</v>
      </c>
      <c r="B301" s="28" t="s">
        <v>407</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allokering'!$B$2:$AC$462,MATCH(E$3,'Slutlig allokering'!$B$2:$AJ$2,0),FALSE)/1,0)</f>
        <v>0</v>
      </c>
      <c r="F301">
        <f>IFERROR(VLOOKUP($B301,Kraftvärmeprod!$B$1:$AH$479,MATCH(F$2,Kraftvärmeprod!$B$1:$AG$1,0),FALSE)/1,0)-IFERROR(VLOOKUP($B301,'Slutlig allokering'!$B$2:$AC$462,MATCH(F$3,'Slutlig allokering'!$B$2:$AJ$2,0),FALSE)/1,0)</f>
        <v>0</v>
      </c>
      <c r="G301">
        <f>IFERROR(VLOOKUP($B301,Kraftvärmeprod!$B$1:$AH$479,MATCH(G$2,Kraftvärmeprod!$B$1:$AG$1,0),FALSE)/1,0)-IFERROR(VLOOKUP($B301,'Slutlig allokering'!$B$2:$AC$462,MATCH(G$3,'Slutlig allokering'!$B$2:$AJ$2,0),FALSE)/1,0)</f>
        <v>0</v>
      </c>
      <c r="H301">
        <f>IFERROR(VLOOKUP($B301,Kraftvärmeprod!$B$1:$AH$479,MATCH(H$2,Kraftvärmeprod!$B$1:$AG$1,0),FALSE)/1,0)-IFERROR(VLOOKUP($B301,'Slutlig allokering'!$B$2:$AC$462,MATCH(H$3,'Slutlig allokering'!$B$2:$AJ$2,0),FALSE)/1,0)</f>
        <v>0</v>
      </c>
      <c r="I301">
        <f>IFERROR(VLOOKUP($B301,Kraftvärmeprod!$B$1:$AH$479,MATCH(I$2,Kraftvärmeprod!$B$1:$AG$1,0),FALSE)/1,0)-IFERROR(VLOOKUP($B301,'Slutlig allokering'!$B$2:$AC$462,MATCH(I$3,'Slutlig allokering'!$B$2:$AJ$2,0),FALSE)/1,0)</f>
        <v>0</v>
      </c>
      <c r="J301">
        <f>IFERROR(VLOOKUP($B301,Kraftvärmeprod!$B$1:$AH$479,MATCH(J$2,Kraftvärmeprod!$B$1:$AG$1,0),FALSE)/1,0)-IFERROR(VLOOKUP($B301,'Slutlig allokering'!$B$2:$AC$462,MATCH(J$3,'Slutlig allokering'!$B$2:$AJ$2,0),FALSE)/1,0)</f>
        <v>0</v>
      </c>
      <c r="K301">
        <f>IFERROR(VLOOKUP($B301,Kraftvärmeprod!$B$1:$AH$479,MATCH(K$2,Kraftvärmeprod!$B$1:$AG$1,0),FALSE)/1,0)-IFERROR(VLOOKUP($B301,'Slutlig allokering'!$B$2:$AC$462,MATCH(K$3,'Slutlig allokering'!$B$2:$AJ$2,0),FALSE)/1,0)</f>
        <v>0</v>
      </c>
      <c r="L301">
        <f>IFERROR(VLOOKUP($B301,Kraftvärmeprod!$B$1:$AH$479,MATCH(L$2,Kraftvärmeprod!$B$1:$AG$1,0),FALSE)/1,0)-IFERROR(VLOOKUP($B301,'Slutlig allokering'!$B$2:$AC$462,MATCH(L$3,'Slutlig allokering'!$B$2:$AJ$2,0),FALSE)/1,0)</f>
        <v>0</v>
      </c>
      <c r="M301" s="143">
        <f>IFERROR(VLOOKUP($B301,Miljö!$B$1:$S$477,MATCH(M$2,Miljö!$B$1:$X$1,0),FALSE)/1,0)-IFERROR(VLOOKUP($B301,'Slutlig allokering'!$B$2:$AC$462,MATCH(M$3,'Slutlig allokering'!$B$2:$AJ$2,0),FALSE)/1,0)</f>
        <v>0</v>
      </c>
      <c r="N301">
        <f>IFERROR(VLOOKUP($B301,Kraftvärmeprod!$B$1:$AH$479,MATCH(N$2,Kraftvärmeprod!$B$1:$AG$1,0),FALSE)/1,0)-IFERROR(VLOOKUP($B301,'Slutlig allokering'!$B$2:$AC$462,MATCH(N$3,'Slutlig allokering'!$B$2:$AJ$2,0),FALSE)/1,0)</f>
        <v>0</v>
      </c>
      <c r="O301">
        <f>IFERROR(VLOOKUP($B301,Kraftvärmeprod!$B$1:$AH$479,MATCH(O$2,Kraftvärmeprod!$B$1:$AG$1,0),FALSE)/1,0)-IFERROR(VLOOKUP($B301,'Slutlig allokering'!$B$2:$AC$462,MATCH(O$3,'Slutlig allokering'!$B$2:$AJ$2,0),FALSE)/1,0)</f>
        <v>0</v>
      </c>
      <c r="P301">
        <f>IFERROR(VLOOKUP($B301,Kraftvärmeprod!$B$1:$AH$479,MATCH(P$2,Kraftvärmeprod!$B$1:$AG$1,0),FALSE)/1,0)-IFERROR(VLOOKUP($B301,'Slutlig allokering'!$B$2:$AC$462,MATCH(P$3,'Slutlig allokering'!$B$2:$AJ$2,0),FALSE)/1,0)</f>
        <v>0</v>
      </c>
      <c r="Q301">
        <f>IFERROR(VLOOKUP($B301,Kraftvärmeprod!$B$1:$AH$479,MATCH(Q$2,Kraftvärmeprod!$B$1:$AG$1,0),FALSE)/1,0)-IFERROR(VLOOKUP($B301,'Slutlig allokering'!$B$2:$AC$462,MATCH(Q$3,'Slutlig allokering'!$B$2:$AJ$2,0),FALSE)/1,0)</f>
        <v>0</v>
      </c>
      <c r="R301">
        <f>IFERROR(VLOOKUP($B301,Kraftvärmeprod!$B$1:$AH$479,MATCH(R$2,Kraftvärmeprod!$B$1:$AG$1,0),FALSE)/1,0)-IFERROR(VLOOKUP($B301,'Slutlig allokering'!$B$2:$AC$462,MATCH(R$3,'Slutlig allokering'!$B$2:$AJ$2,0),FALSE)/1,0)</f>
        <v>0</v>
      </c>
      <c r="S301">
        <f>IFERROR(VLOOKUP($B301,Kraftvärmeprod!$B$1:$AH$479,MATCH(S$2,Kraftvärmeprod!$B$1:$AG$1,0),FALSE)/1,0)-IFERROR(VLOOKUP($B301,'Slutlig allokering'!$B$2:$AC$462,MATCH(S$3,'Slutlig allokering'!$B$2:$AJ$2,0),FALSE)/1,0)</f>
        <v>0</v>
      </c>
      <c r="T301">
        <f>IFERROR(VLOOKUP($B301,Kraftvärmeprod!$B$1:$AH$479,MATCH(T$2,Kraftvärmeprod!$B$1:$AG$1,0),FALSE)/1,0)-IFERROR(VLOOKUP($B301,'Slutlig allokering'!$B$2:$AC$462,MATCH(T$3,'Slutlig allokering'!$B$2:$AJ$2,0),FALSE)/1,0)</f>
        <v>0</v>
      </c>
      <c r="U301">
        <f>IFERROR(VLOOKUP($B301,Kraftvärmeprod!$B$1:$AH$479,MATCH(U$2,Kraftvärmeprod!$B$1:$AG$1,0),FALSE)/1,0)-IFERROR(VLOOKUP($B301,'Slutlig allokering'!$B$2:$AC$462,MATCH(U$3,'Slutlig allokering'!$B$2:$AJ$2,0),FALSE)/1,0)</f>
        <v>0</v>
      </c>
      <c r="V301">
        <f>IFERROR(VLOOKUP($B301,Kraftvärmeprod!$B$1:$AH$479,MATCH(V$2,Kraftvärmeprod!$B$1:$AG$1,0),FALSE)/1,0)-IFERROR(VLOOKUP($B301,'Slutlig allokering'!$B$2:$AC$462,MATCH(V$3,'Slutlig allokering'!$B$2:$AJ$2,0),FALSE)/1,0)</f>
        <v>0</v>
      </c>
      <c r="W301">
        <f>IFERROR(VLOOKUP($B301,Kraftvärmeprod!$B$1:$AH$479,MATCH(W$2,Kraftvärmeprod!$B$1:$AG$1,0),FALSE)/1,0)-IFERROR(VLOOKUP($B301,'Slutlig allokering'!$B$2:$AC$462,MATCH(W$3,'Slutlig allokering'!$B$2:$AJ$2,0),FALSE)/1,0)</f>
        <v>0</v>
      </c>
      <c r="X301">
        <f>IFERROR(VLOOKUP($B301,Kraftvärmeprod!$B$1:$AH$479,MATCH(X$2,Kraftvärmeprod!$B$1:$AG$1,0),FALSE)/1,0)-IFERROR(VLOOKUP($B301,'Slutlig allokering'!$B$2:$AC$462,MATCH(X$3,'Slutlig allokering'!$B$2:$AJ$2,0),FALSE)/1,0)</f>
        <v>0</v>
      </c>
      <c r="Y301">
        <f>IFERROR(VLOOKUP($B301,Kraftvärmeprod!$B$1:$AH$479,MATCH(Y$2,Kraftvärmeprod!$B$1:$AG$1,0),FALSE)/1,0)-IFERROR(VLOOKUP($B301,'Slutlig allokering'!$B$2:$AC$462,MATCH(Y$3,'Slutlig allokering'!$B$2:$AJ$2,0),FALSE)/1,0)</f>
        <v>0</v>
      </c>
      <c r="Z301">
        <f>IFERROR(VLOOKUP($B301,Kraftvärmeprod!$B$1:$AH$479,MATCH(Z$2,Kraftvärmeprod!$B$1:$AG$1,0),FALSE)/1,0)-IFERROR(VLOOKUP($B301,'Slutlig allokering'!$B$2:$AC$462,MATCH(Z$3,'Slutlig allokering'!$B$2:$AJ$2,0),FALSE)/1,0)</f>
        <v>0</v>
      </c>
      <c r="AA301">
        <f>IFERROR(VLOOKUP($B301,Kraftvärmeprod!$B$1:$AH$479,MATCH(AA$2,Kraftvärmeprod!$B$1:$AG$1,0),FALSE)/1,0)-IFERROR(VLOOKUP($B301,'Slutlig allokering'!$B$2:$AC$462,MATCH(AA$3,'Slutlig allokering'!$B$2:$AJ$2,0),FALSE)/1,0)</f>
        <v>0</v>
      </c>
      <c r="AB301">
        <f>IFERROR(VLOOKUP($B301,Kraftvärmeprod!$B$1:$AH$479,MATCH(AB$2,Kraftvärmeprod!$B$1:$AG$1,0),FALSE)/1,0)-IFERROR(VLOOKUP($B301,'Slutlig allokering'!$B$2:$AC$462,MATCH(AB$3,'Slutlig allokering'!$B$2:$AJ$2,0),FALSE)/1,0)</f>
        <v>0</v>
      </c>
      <c r="AE301">
        <f t="shared" si="8"/>
        <v>0</v>
      </c>
      <c r="AG301">
        <f>IFERROR(VLOOKUP(B301,'Slutlig allokering'!$B$2:$AJ$462,MATCH("Summa justerad allokerad tillförd energi (utan hjälpel och rökgaskondensering):",'Slutlig allokering'!$B$2:$AK$2,0),FALSE)/1,"")</f>
        <v>0</v>
      </c>
      <c r="AI301" s="55" t="str">
        <f>IFERROR(1-VLOOKUP(B301,'Slutlig allokering'!$B$2:$AJ$462,MATCH("Andel av bränsle i kvv som allokerats till värme, exklusive rökgaskondensering och hjälpel",'Slutlig allokering'!$B$2:$AK$2,0),FALSE),"")</f>
        <v/>
      </c>
      <c r="AK301" s="55" t="str">
        <f t="shared" si="9"/>
        <v/>
      </c>
    </row>
    <row r="302" spans="1:37" x14ac:dyDescent="0.35">
      <c r="A302" s="28" t="s">
        <v>403</v>
      </c>
      <c r="B302" s="28" t="s">
        <v>408</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allokering'!$B$2:$AC$462,MATCH(E$3,'Slutlig allokering'!$B$2:$AJ$2,0),FALSE)/1,0)</f>
        <v>0</v>
      </c>
      <c r="F302">
        <f>IFERROR(VLOOKUP($B302,Kraftvärmeprod!$B$1:$AH$479,MATCH(F$2,Kraftvärmeprod!$B$1:$AG$1,0),FALSE)/1,0)-IFERROR(VLOOKUP($B302,'Slutlig allokering'!$B$2:$AC$462,MATCH(F$3,'Slutlig allokering'!$B$2:$AJ$2,0),FALSE)/1,0)</f>
        <v>0</v>
      </c>
      <c r="G302">
        <f>IFERROR(VLOOKUP($B302,Kraftvärmeprod!$B$1:$AH$479,MATCH(G$2,Kraftvärmeprod!$B$1:$AG$1,0),FALSE)/1,0)-IFERROR(VLOOKUP($B302,'Slutlig allokering'!$B$2:$AC$462,MATCH(G$3,'Slutlig allokering'!$B$2:$AJ$2,0),FALSE)/1,0)</f>
        <v>0</v>
      </c>
      <c r="H302">
        <f>IFERROR(VLOOKUP($B302,Kraftvärmeprod!$B$1:$AH$479,MATCH(H$2,Kraftvärmeprod!$B$1:$AG$1,0),FALSE)/1,0)-IFERROR(VLOOKUP($B302,'Slutlig allokering'!$B$2:$AC$462,MATCH(H$3,'Slutlig allokering'!$B$2:$AJ$2,0),FALSE)/1,0)</f>
        <v>0</v>
      </c>
      <c r="I302">
        <f>IFERROR(VLOOKUP($B302,Kraftvärmeprod!$B$1:$AH$479,MATCH(I$2,Kraftvärmeprod!$B$1:$AG$1,0),FALSE)/1,0)-IFERROR(VLOOKUP($B302,'Slutlig allokering'!$B$2:$AC$462,MATCH(I$3,'Slutlig allokering'!$B$2:$AJ$2,0),FALSE)/1,0)</f>
        <v>0</v>
      </c>
      <c r="J302">
        <f>IFERROR(VLOOKUP($B302,Kraftvärmeprod!$B$1:$AH$479,MATCH(J$2,Kraftvärmeprod!$B$1:$AG$1,0),FALSE)/1,0)-IFERROR(VLOOKUP($B302,'Slutlig allokering'!$B$2:$AC$462,MATCH(J$3,'Slutlig allokering'!$B$2:$AJ$2,0),FALSE)/1,0)</f>
        <v>0</v>
      </c>
      <c r="K302">
        <f>IFERROR(VLOOKUP($B302,Kraftvärmeprod!$B$1:$AH$479,MATCH(K$2,Kraftvärmeprod!$B$1:$AG$1,0),FALSE)/1,0)-IFERROR(VLOOKUP($B302,'Slutlig allokering'!$B$2:$AC$462,MATCH(K$3,'Slutlig allokering'!$B$2:$AJ$2,0),FALSE)/1,0)</f>
        <v>0</v>
      </c>
      <c r="L302">
        <f>IFERROR(VLOOKUP($B302,Kraftvärmeprod!$B$1:$AH$479,MATCH(L$2,Kraftvärmeprod!$B$1:$AG$1,0),FALSE)/1,0)-IFERROR(VLOOKUP($B302,'Slutlig allokering'!$B$2:$AC$462,MATCH(L$3,'Slutlig allokering'!$B$2:$AJ$2,0),FALSE)/1,0)</f>
        <v>0</v>
      </c>
      <c r="M302" s="143">
        <f>IFERROR(VLOOKUP($B302,Miljö!$B$1:$S$477,MATCH(M$2,Miljö!$B$1:$X$1,0),FALSE)/1,0)-IFERROR(VLOOKUP($B302,'Slutlig allokering'!$B$2:$AC$462,MATCH(M$3,'Slutlig allokering'!$B$2:$AJ$2,0),FALSE)/1,0)</f>
        <v>0</v>
      </c>
      <c r="N302">
        <f>IFERROR(VLOOKUP($B302,Kraftvärmeprod!$B$1:$AH$479,MATCH(N$2,Kraftvärmeprod!$B$1:$AG$1,0),FALSE)/1,0)-IFERROR(VLOOKUP($B302,'Slutlig allokering'!$B$2:$AC$462,MATCH(N$3,'Slutlig allokering'!$B$2:$AJ$2,0),FALSE)/1,0)</f>
        <v>0</v>
      </c>
      <c r="O302">
        <f>IFERROR(VLOOKUP($B302,Kraftvärmeprod!$B$1:$AH$479,MATCH(O$2,Kraftvärmeprod!$B$1:$AG$1,0),FALSE)/1,0)-IFERROR(VLOOKUP($B302,'Slutlig allokering'!$B$2:$AC$462,MATCH(O$3,'Slutlig allokering'!$B$2:$AJ$2,0),FALSE)/1,0)</f>
        <v>0</v>
      </c>
      <c r="P302">
        <f>IFERROR(VLOOKUP($B302,Kraftvärmeprod!$B$1:$AH$479,MATCH(P$2,Kraftvärmeprod!$B$1:$AG$1,0),FALSE)/1,0)-IFERROR(VLOOKUP($B302,'Slutlig allokering'!$B$2:$AC$462,MATCH(P$3,'Slutlig allokering'!$B$2:$AJ$2,0),FALSE)/1,0)</f>
        <v>0</v>
      </c>
      <c r="Q302">
        <f>IFERROR(VLOOKUP($B302,Kraftvärmeprod!$B$1:$AH$479,MATCH(Q$2,Kraftvärmeprod!$B$1:$AG$1,0),FALSE)/1,0)-IFERROR(VLOOKUP($B302,'Slutlig allokering'!$B$2:$AC$462,MATCH(Q$3,'Slutlig allokering'!$B$2:$AJ$2,0),FALSE)/1,0)</f>
        <v>0</v>
      </c>
      <c r="R302">
        <f>IFERROR(VLOOKUP($B302,Kraftvärmeprod!$B$1:$AH$479,MATCH(R$2,Kraftvärmeprod!$B$1:$AG$1,0),FALSE)/1,0)-IFERROR(VLOOKUP($B302,'Slutlig allokering'!$B$2:$AC$462,MATCH(R$3,'Slutlig allokering'!$B$2:$AJ$2,0),FALSE)/1,0)</f>
        <v>0</v>
      </c>
      <c r="S302">
        <f>IFERROR(VLOOKUP($B302,Kraftvärmeprod!$B$1:$AH$479,MATCH(S$2,Kraftvärmeprod!$B$1:$AG$1,0),FALSE)/1,0)-IFERROR(VLOOKUP($B302,'Slutlig allokering'!$B$2:$AC$462,MATCH(S$3,'Slutlig allokering'!$B$2:$AJ$2,0),FALSE)/1,0)</f>
        <v>0</v>
      </c>
      <c r="T302">
        <f>IFERROR(VLOOKUP($B302,Kraftvärmeprod!$B$1:$AH$479,MATCH(T$2,Kraftvärmeprod!$B$1:$AG$1,0),FALSE)/1,0)-IFERROR(VLOOKUP($B302,'Slutlig allokering'!$B$2:$AC$462,MATCH(T$3,'Slutlig allokering'!$B$2:$AJ$2,0),FALSE)/1,0)</f>
        <v>0</v>
      </c>
      <c r="U302">
        <f>IFERROR(VLOOKUP($B302,Kraftvärmeprod!$B$1:$AH$479,MATCH(U$2,Kraftvärmeprod!$B$1:$AG$1,0),FALSE)/1,0)-IFERROR(VLOOKUP($B302,'Slutlig allokering'!$B$2:$AC$462,MATCH(U$3,'Slutlig allokering'!$B$2:$AJ$2,0),FALSE)/1,0)</f>
        <v>0</v>
      </c>
      <c r="V302">
        <f>IFERROR(VLOOKUP($B302,Kraftvärmeprod!$B$1:$AH$479,MATCH(V$2,Kraftvärmeprod!$B$1:$AG$1,0),FALSE)/1,0)-IFERROR(VLOOKUP($B302,'Slutlig allokering'!$B$2:$AC$462,MATCH(V$3,'Slutlig allokering'!$B$2:$AJ$2,0),FALSE)/1,0)</f>
        <v>0</v>
      </c>
      <c r="W302">
        <f>IFERROR(VLOOKUP($B302,Kraftvärmeprod!$B$1:$AH$479,MATCH(W$2,Kraftvärmeprod!$B$1:$AG$1,0),FALSE)/1,0)-IFERROR(VLOOKUP($B302,'Slutlig allokering'!$B$2:$AC$462,MATCH(W$3,'Slutlig allokering'!$B$2:$AJ$2,0),FALSE)/1,0)</f>
        <v>0</v>
      </c>
      <c r="X302">
        <f>IFERROR(VLOOKUP($B302,Kraftvärmeprod!$B$1:$AH$479,MATCH(X$2,Kraftvärmeprod!$B$1:$AG$1,0),FALSE)/1,0)-IFERROR(VLOOKUP($B302,'Slutlig allokering'!$B$2:$AC$462,MATCH(X$3,'Slutlig allokering'!$B$2:$AJ$2,0),FALSE)/1,0)</f>
        <v>0</v>
      </c>
      <c r="Y302">
        <f>IFERROR(VLOOKUP($B302,Kraftvärmeprod!$B$1:$AH$479,MATCH(Y$2,Kraftvärmeprod!$B$1:$AG$1,0),FALSE)/1,0)-IFERROR(VLOOKUP($B302,'Slutlig allokering'!$B$2:$AC$462,MATCH(Y$3,'Slutlig allokering'!$B$2:$AJ$2,0),FALSE)/1,0)</f>
        <v>0</v>
      </c>
      <c r="Z302">
        <f>IFERROR(VLOOKUP($B302,Kraftvärmeprod!$B$1:$AH$479,MATCH(Z$2,Kraftvärmeprod!$B$1:$AG$1,0),FALSE)/1,0)-IFERROR(VLOOKUP($B302,'Slutlig allokering'!$B$2:$AC$462,MATCH(Z$3,'Slutlig allokering'!$B$2:$AJ$2,0),FALSE)/1,0)</f>
        <v>0</v>
      </c>
      <c r="AA302">
        <f>IFERROR(VLOOKUP($B302,Kraftvärmeprod!$B$1:$AH$479,MATCH(AA$2,Kraftvärmeprod!$B$1:$AG$1,0),FALSE)/1,0)-IFERROR(VLOOKUP($B302,'Slutlig allokering'!$B$2:$AC$462,MATCH(AA$3,'Slutlig allokering'!$B$2:$AJ$2,0),FALSE)/1,0)</f>
        <v>0</v>
      </c>
      <c r="AB302">
        <f>IFERROR(VLOOKUP($B302,Kraftvärmeprod!$B$1:$AH$479,MATCH(AB$2,Kraftvärmeprod!$B$1:$AG$1,0),FALSE)/1,0)-IFERROR(VLOOKUP($B302,'Slutlig allokering'!$B$2:$AC$462,MATCH(AB$3,'Slutlig allokering'!$B$2:$AJ$2,0),FALSE)/1,0)</f>
        <v>0</v>
      </c>
      <c r="AE302">
        <f t="shared" si="8"/>
        <v>0</v>
      </c>
      <c r="AG302">
        <f>IFERROR(VLOOKUP(B302,'Slutlig allokering'!$B$2:$AJ$462,MATCH("Summa justerad allokerad tillförd energi (utan hjälpel och rökgaskondensering):",'Slutlig allokering'!$B$2:$AK$2,0),FALSE)/1,"")</f>
        <v>0</v>
      </c>
      <c r="AI302" s="55" t="str">
        <f>IFERROR(1-VLOOKUP(B302,'Slutlig allokering'!$B$2:$AJ$462,MATCH("Andel av bränsle i kvv som allokerats till värme, exklusive rökgaskondensering och hjälpel",'Slutlig allokering'!$B$2:$AK$2,0),FALSE),"")</f>
        <v/>
      </c>
      <c r="AK302" s="55" t="str">
        <f t="shared" si="9"/>
        <v/>
      </c>
    </row>
    <row r="303" spans="1:37" x14ac:dyDescent="0.35">
      <c r="A303" s="28" t="s">
        <v>403</v>
      </c>
      <c r="B303" s="28" t="s">
        <v>409</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allokering'!$B$2:$AC$462,MATCH(E$3,'Slutlig allokering'!$B$2:$AJ$2,0),FALSE)/1,0)</f>
        <v>0</v>
      </c>
      <c r="F303">
        <f>IFERROR(VLOOKUP($B303,Kraftvärmeprod!$B$1:$AH$479,MATCH(F$2,Kraftvärmeprod!$B$1:$AG$1,0),FALSE)/1,0)-IFERROR(VLOOKUP($B303,'Slutlig allokering'!$B$2:$AC$462,MATCH(F$3,'Slutlig allokering'!$B$2:$AJ$2,0),FALSE)/1,0)</f>
        <v>0</v>
      </c>
      <c r="G303">
        <f>IFERROR(VLOOKUP($B303,Kraftvärmeprod!$B$1:$AH$479,MATCH(G$2,Kraftvärmeprod!$B$1:$AG$1,0),FALSE)/1,0)-IFERROR(VLOOKUP($B303,'Slutlig allokering'!$B$2:$AC$462,MATCH(G$3,'Slutlig allokering'!$B$2:$AJ$2,0),FALSE)/1,0)</f>
        <v>0</v>
      </c>
      <c r="H303">
        <f>IFERROR(VLOOKUP($B303,Kraftvärmeprod!$B$1:$AH$479,MATCH(H$2,Kraftvärmeprod!$B$1:$AG$1,0),FALSE)/1,0)-IFERROR(VLOOKUP($B303,'Slutlig allokering'!$B$2:$AC$462,MATCH(H$3,'Slutlig allokering'!$B$2:$AJ$2,0),FALSE)/1,0)</f>
        <v>0</v>
      </c>
      <c r="I303">
        <f>IFERROR(VLOOKUP($B303,Kraftvärmeprod!$B$1:$AH$479,MATCH(I$2,Kraftvärmeprod!$B$1:$AG$1,0),FALSE)/1,0)-IFERROR(VLOOKUP($B303,'Slutlig allokering'!$B$2:$AC$462,MATCH(I$3,'Slutlig allokering'!$B$2:$AJ$2,0),FALSE)/1,0)</f>
        <v>0</v>
      </c>
      <c r="J303">
        <f>IFERROR(VLOOKUP($B303,Kraftvärmeprod!$B$1:$AH$479,MATCH(J$2,Kraftvärmeprod!$B$1:$AG$1,0),FALSE)/1,0)-IFERROR(VLOOKUP($B303,'Slutlig allokering'!$B$2:$AC$462,MATCH(J$3,'Slutlig allokering'!$B$2:$AJ$2,0),FALSE)/1,0)</f>
        <v>0</v>
      </c>
      <c r="K303">
        <f>IFERROR(VLOOKUP($B303,Kraftvärmeprod!$B$1:$AH$479,MATCH(K$2,Kraftvärmeprod!$B$1:$AG$1,0),FALSE)/1,0)-IFERROR(VLOOKUP($B303,'Slutlig allokering'!$B$2:$AC$462,MATCH(K$3,'Slutlig allokering'!$B$2:$AJ$2,0),FALSE)/1,0)</f>
        <v>0</v>
      </c>
      <c r="L303">
        <f>IFERROR(VLOOKUP($B303,Kraftvärmeprod!$B$1:$AH$479,MATCH(L$2,Kraftvärmeprod!$B$1:$AG$1,0),FALSE)/1,0)-IFERROR(VLOOKUP($B303,'Slutlig allokering'!$B$2:$AC$462,MATCH(L$3,'Slutlig allokering'!$B$2:$AJ$2,0),FALSE)/1,0)</f>
        <v>0</v>
      </c>
      <c r="M303" s="143">
        <f>IFERROR(VLOOKUP($B303,Miljö!$B$1:$S$477,MATCH(M$2,Miljö!$B$1:$X$1,0),FALSE)/1,0)-IFERROR(VLOOKUP($B303,'Slutlig allokering'!$B$2:$AC$462,MATCH(M$3,'Slutlig allokering'!$B$2:$AJ$2,0),FALSE)/1,0)</f>
        <v>0</v>
      </c>
      <c r="N303">
        <f>IFERROR(VLOOKUP($B303,Kraftvärmeprod!$B$1:$AH$479,MATCH(N$2,Kraftvärmeprod!$B$1:$AG$1,0),FALSE)/1,0)-IFERROR(VLOOKUP($B303,'Slutlig allokering'!$B$2:$AC$462,MATCH(N$3,'Slutlig allokering'!$B$2:$AJ$2,0),FALSE)/1,0)</f>
        <v>0</v>
      </c>
      <c r="O303">
        <f>IFERROR(VLOOKUP($B303,Kraftvärmeprod!$B$1:$AH$479,MATCH(O$2,Kraftvärmeprod!$B$1:$AG$1,0),FALSE)/1,0)-IFERROR(VLOOKUP($B303,'Slutlig allokering'!$B$2:$AC$462,MATCH(O$3,'Slutlig allokering'!$B$2:$AJ$2,0),FALSE)/1,0)</f>
        <v>0</v>
      </c>
      <c r="P303">
        <f>IFERROR(VLOOKUP($B303,Kraftvärmeprod!$B$1:$AH$479,MATCH(P$2,Kraftvärmeprod!$B$1:$AG$1,0),FALSE)/1,0)-IFERROR(VLOOKUP($B303,'Slutlig allokering'!$B$2:$AC$462,MATCH(P$3,'Slutlig allokering'!$B$2:$AJ$2,0),FALSE)/1,0)</f>
        <v>0</v>
      </c>
      <c r="Q303">
        <f>IFERROR(VLOOKUP($B303,Kraftvärmeprod!$B$1:$AH$479,MATCH(Q$2,Kraftvärmeprod!$B$1:$AG$1,0),FALSE)/1,0)-IFERROR(VLOOKUP($B303,'Slutlig allokering'!$B$2:$AC$462,MATCH(Q$3,'Slutlig allokering'!$B$2:$AJ$2,0),FALSE)/1,0)</f>
        <v>0</v>
      </c>
      <c r="R303">
        <f>IFERROR(VLOOKUP($B303,Kraftvärmeprod!$B$1:$AH$479,MATCH(R$2,Kraftvärmeprod!$B$1:$AG$1,0),FALSE)/1,0)-IFERROR(VLOOKUP($B303,'Slutlig allokering'!$B$2:$AC$462,MATCH(R$3,'Slutlig allokering'!$B$2:$AJ$2,0),FALSE)/1,0)</f>
        <v>0</v>
      </c>
      <c r="S303">
        <f>IFERROR(VLOOKUP($B303,Kraftvärmeprod!$B$1:$AH$479,MATCH(S$2,Kraftvärmeprod!$B$1:$AG$1,0),FALSE)/1,0)-IFERROR(VLOOKUP($B303,'Slutlig allokering'!$B$2:$AC$462,MATCH(S$3,'Slutlig allokering'!$B$2:$AJ$2,0),FALSE)/1,0)</f>
        <v>0</v>
      </c>
      <c r="T303">
        <f>IFERROR(VLOOKUP($B303,Kraftvärmeprod!$B$1:$AH$479,MATCH(T$2,Kraftvärmeprod!$B$1:$AG$1,0),FALSE)/1,0)-IFERROR(VLOOKUP($B303,'Slutlig allokering'!$B$2:$AC$462,MATCH(T$3,'Slutlig allokering'!$B$2:$AJ$2,0),FALSE)/1,0)</f>
        <v>0</v>
      </c>
      <c r="U303">
        <f>IFERROR(VLOOKUP($B303,Kraftvärmeprod!$B$1:$AH$479,MATCH(U$2,Kraftvärmeprod!$B$1:$AG$1,0),FALSE)/1,0)-IFERROR(VLOOKUP($B303,'Slutlig allokering'!$B$2:$AC$462,MATCH(U$3,'Slutlig allokering'!$B$2:$AJ$2,0),FALSE)/1,0)</f>
        <v>0</v>
      </c>
      <c r="V303">
        <f>IFERROR(VLOOKUP($B303,Kraftvärmeprod!$B$1:$AH$479,MATCH(V$2,Kraftvärmeprod!$B$1:$AG$1,0),FALSE)/1,0)-IFERROR(VLOOKUP($B303,'Slutlig allokering'!$B$2:$AC$462,MATCH(V$3,'Slutlig allokering'!$B$2:$AJ$2,0),FALSE)/1,0)</f>
        <v>0</v>
      </c>
      <c r="W303">
        <f>IFERROR(VLOOKUP($B303,Kraftvärmeprod!$B$1:$AH$479,MATCH(W$2,Kraftvärmeprod!$B$1:$AG$1,0),FALSE)/1,0)-IFERROR(VLOOKUP($B303,'Slutlig allokering'!$B$2:$AC$462,MATCH(W$3,'Slutlig allokering'!$B$2:$AJ$2,0),FALSE)/1,0)</f>
        <v>0</v>
      </c>
      <c r="X303">
        <f>IFERROR(VLOOKUP($B303,Kraftvärmeprod!$B$1:$AH$479,MATCH(X$2,Kraftvärmeprod!$B$1:$AG$1,0),FALSE)/1,0)-IFERROR(VLOOKUP($B303,'Slutlig allokering'!$B$2:$AC$462,MATCH(X$3,'Slutlig allokering'!$B$2:$AJ$2,0),FALSE)/1,0)</f>
        <v>0</v>
      </c>
      <c r="Y303">
        <f>IFERROR(VLOOKUP($B303,Kraftvärmeprod!$B$1:$AH$479,MATCH(Y$2,Kraftvärmeprod!$B$1:$AG$1,0),FALSE)/1,0)-IFERROR(VLOOKUP($B303,'Slutlig allokering'!$B$2:$AC$462,MATCH(Y$3,'Slutlig allokering'!$B$2:$AJ$2,0),FALSE)/1,0)</f>
        <v>0</v>
      </c>
      <c r="Z303">
        <f>IFERROR(VLOOKUP($B303,Kraftvärmeprod!$B$1:$AH$479,MATCH(Z$2,Kraftvärmeprod!$B$1:$AG$1,0),FALSE)/1,0)-IFERROR(VLOOKUP($B303,'Slutlig allokering'!$B$2:$AC$462,MATCH(Z$3,'Slutlig allokering'!$B$2:$AJ$2,0),FALSE)/1,0)</f>
        <v>0</v>
      </c>
      <c r="AA303">
        <f>IFERROR(VLOOKUP($B303,Kraftvärmeprod!$B$1:$AH$479,MATCH(AA$2,Kraftvärmeprod!$B$1:$AG$1,0),FALSE)/1,0)-IFERROR(VLOOKUP($B303,'Slutlig allokering'!$B$2:$AC$462,MATCH(AA$3,'Slutlig allokering'!$B$2:$AJ$2,0),FALSE)/1,0)</f>
        <v>0</v>
      </c>
      <c r="AB303">
        <f>IFERROR(VLOOKUP($B303,Kraftvärmeprod!$B$1:$AH$479,MATCH(AB$2,Kraftvärmeprod!$B$1:$AG$1,0),FALSE)/1,0)-IFERROR(VLOOKUP($B303,'Slutlig allokering'!$B$2:$AC$462,MATCH(AB$3,'Slutlig allokering'!$B$2:$AJ$2,0),FALSE)/1,0)</f>
        <v>0</v>
      </c>
      <c r="AE303">
        <f t="shared" si="8"/>
        <v>0</v>
      </c>
      <c r="AG303">
        <f>IFERROR(VLOOKUP(B303,'Slutlig allokering'!$B$2:$AJ$462,MATCH("Summa justerad allokerad tillförd energi (utan hjälpel och rökgaskondensering):",'Slutlig allokering'!$B$2:$AK$2,0),FALSE)/1,"")</f>
        <v>0</v>
      </c>
      <c r="AI303" s="55" t="str">
        <f>IFERROR(1-VLOOKUP(B303,'Slutlig allokering'!$B$2:$AJ$462,MATCH("Andel av bränsle i kvv som allokerats till värme, exklusive rökgaskondensering och hjälpel",'Slutlig allokering'!$B$2:$AK$2,0),FALSE),"")</f>
        <v/>
      </c>
      <c r="AK303" s="55" t="str">
        <f t="shared" si="9"/>
        <v/>
      </c>
    </row>
    <row r="304" spans="1:37" x14ac:dyDescent="0.35">
      <c r="A304" s="28" t="s">
        <v>403</v>
      </c>
      <c r="B304" s="28" t="s">
        <v>410</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allokering'!$B$2:$AC$462,MATCH(E$3,'Slutlig allokering'!$B$2:$AJ$2,0),FALSE)/1,0)</f>
        <v>0</v>
      </c>
      <c r="F304">
        <f>IFERROR(VLOOKUP($B304,Kraftvärmeprod!$B$1:$AH$479,MATCH(F$2,Kraftvärmeprod!$B$1:$AG$1,0),FALSE)/1,0)-IFERROR(VLOOKUP($B304,'Slutlig allokering'!$B$2:$AC$462,MATCH(F$3,'Slutlig allokering'!$B$2:$AJ$2,0),FALSE)/1,0)</f>
        <v>0</v>
      </c>
      <c r="G304">
        <f>IFERROR(VLOOKUP($B304,Kraftvärmeprod!$B$1:$AH$479,MATCH(G$2,Kraftvärmeprod!$B$1:$AG$1,0),FALSE)/1,0)-IFERROR(VLOOKUP($B304,'Slutlig allokering'!$B$2:$AC$462,MATCH(G$3,'Slutlig allokering'!$B$2:$AJ$2,0),FALSE)/1,0)</f>
        <v>0</v>
      </c>
      <c r="H304">
        <f>IFERROR(VLOOKUP($B304,Kraftvärmeprod!$B$1:$AH$479,MATCH(H$2,Kraftvärmeprod!$B$1:$AG$1,0),FALSE)/1,0)-IFERROR(VLOOKUP($B304,'Slutlig allokering'!$B$2:$AC$462,MATCH(H$3,'Slutlig allokering'!$B$2:$AJ$2,0),FALSE)/1,0)</f>
        <v>0</v>
      </c>
      <c r="I304">
        <f>IFERROR(VLOOKUP($B304,Kraftvärmeprod!$B$1:$AH$479,MATCH(I$2,Kraftvärmeprod!$B$1:$AG$1,0),FALSE)/1,0)-IFERROR(VLOOKUP($B304,'Slutlig allokering'!$B$2:$AC$462,MATCH(I$3,'Slutlig allokering'!$B$2:$AJ$2,0),FALSE)/1,0)</f>
        <v>0</v>
      </c>
      <c r="J304">
        <f>IFERROR(VLOOKUP($B304,Kraftvärmeprod!$B$1:$AH$479,MATCH(J$2,Kraftvärmeprod!$B$1:$AG$1,0),FALSE)/1,0)-IFERROR(VLOOKUP($B304,'Slutlig allokering'!$B$2:$AC$462,MATCH(J$3,'Slutlig allokering'!$B$2:$AJ$2,0),FALSE)/1,0)</f>
        <v>0</v>
      </c>
      <c r="K304">
        <f>IFERROR(VLOOKUP($B304,Kraftvärmeprod!$B$1:$AH$479,MATCH(K$2,Kraftvärmeprod!$B$1:$AG$1,0),FALSE)/1,0)-IFERROR(VLOOKUP($B304,'Slutlig allokering'!$B$2:$AC$462,MATCH(K$3,'Slutlig allokering'!$B$2:$AJ$2,0),FALSE)/1,0)</f>
        <v>0</v>
      </c>
      <c r="L304">
        <f>IFERROR(VLOOKUP($B304,Kraftvärmeprod!$B$1:$AH$479,MATCH(L$2,Kraftvärmeprod!$B$1:$AG$1,0),FALSE)/1,0)-IFERROR(VLOOKUP($B304,'Slutlig allokering'!$B$2:$AC$462,MATCH(L$3,'Slutlig allokering'!$B$2:$AJ$2,0),FALSE)/1,0)</f>
        <v>0</v>
      </c>
      <c r="M304" s="143">
        <f>IFERROR(VLOOKUP($B304,Miljö!$B$1:$S$477,MATCH(M$2,Miljö!$B$1:$X$1,0),FALSE)/1,0)-IFERROR(VLOOKUP($B304,'Slutlig allokering'!$B$2:$AC$462,MATCH(M$3,'Slutlig allokering'!$B$2:$AJ$2,0),FALSE)/1,0)</f>
        <v>0</v>
      </c>
      <c r="N304">
        <f>IFERROR(VLOOKUP($B304,Kraftvärmeprod!$B$1:$AH$479,MATCH(N$2,Kraftvärmeprod!$B$1:$AG$1,0),FALSE)/1,0)-IFERROR(VLOOKUP($B304,'Slutlig allokering'!$B$2:$AC$462,MATCH(N$3,'Slutlig allokering'!$B$2:$AJ$2,0),FALSE)/1,0)</f>
        <v>0</v>
      </c>
      <c r="O304">
        <f>IFERROR(VLOOKUP($B304,Kraftvärmeprod!$B$1:$AH$479,MATCH(O$2,Kraftvärmeprod!$B$1:$AG$1,0),FALSE)/1,0)-IFERROR(VLOOKUP($B304,'Slutlig allokering'!$B$2:$AC$462,MATCH(O$3,'Slutlig allokering'!$B$2:$AJ$2,0),FALSE)/1,0)</f>
        <v>0</v>
      </c>
      <c r="P304">
        <f>IFERROR(VLOOKUP($B304,Kraftvärmeprod!$B$1:$AH$479,MATCH(P$2,Kraftvärmeprod!$B$1:$AG$1,0),FALSE)/1,0)-IFERROR(VLOOKUP($B304,'Slutlig allokering'!$B$2:$AC$462,MATCH(P$3,'Slutlig allokering'!$B$2:$AJ$2,0),FALSE)/1,0)</f>
        <v>0</v>
      </c>
      <c r="Q304">
        <f>IFERROR(VLOOKUP($B304,Kraftvärmeprod!$B$1:$AH$479,MATCH(Q$2,Kraftvärmeprod!$B$1:$AG$1,0),FALSE)/1,0)-IFERROR(VLOOKUP($B304,'Slutlig allokering'!$B$2:$AC$462,MATCH(Q$3,'Slutlig allokering'!$B$2:$AJ$2,0),FALSE)/1,0)</f>
        <v>0</v>
      </c>
      <c r="R304">
        <f>IFERROR(VLOOKUP($B304,Kraftvärmeprod!$B$1:$AH$479,MATCH(R$2,Kraftvärmeprod!$B$1:$AG$1,0),FALSE)/1,0)-IFERROR(VLOOKUP($B304,'Slutlig allokering'!$B$2:$AC$462,MATCH(R$3,'Slutlig allokering'!$B$2:$AJ$2,0),FALSE)/1,0)</f>
        <v>0</v>
      </c>
      <c r="S304">
        <f>IFERROR(VLOOKUP($B304,Kraftvärmeprod!$B$1:$AH$479,MATCH(S$2,Kraftvärmeprod!$B$1:$AG$1,0),FALSE)/1,0)-IFERROR(VLOOKUP($B304,'Slutlig allokering'!$B$2:$AC$462,MATCH(S$3,'Slutlig allokering'!$B$2:$AJ$2,0),FALSE)/1,0)</f>
        <v>0</v>
      </c>
      <c r="T304">
        <f>IFERROR(VLOOKUP($B304,Kraftvärmeprod!$B$1:$AH$479,MATCH(T$2,Kraftvärmeprod!$B$1:$AG$1,0),FALSE)/1,0)-IFERROR(VLOOKUP($B304,'Slutlig allokering'!$B$2:$AC$462,MATCH(T$3,'Slutlig allokering'!$B$2:$AJ$2,0),FALSE)/1,0)</f>
        <v>0</v>
      </c>
      <c r="U304">
        <f>IFERROR(VLOOKUP($B304,Kraftvärmeprod!$B$1:$AH$479,MATCH(U$2,Kraftvärmeprod!$B$1:$AG$1,0),FALSE)/1,0)-IFERROR(VLOOKUP($B304,'Slutlig allokering'!$B$2:$AC$462,MATCH(U$3,'Slutlig allokering'!$B$2:$AJ$2,0),FALSE)/1,0)</f>
        <v>0</v>
      </c>
      <c r="V304">
        <f>IFERROR(VLOOKUP($B304,Kraftvärmeprod!$B$1:$AH$479,MATCH(V$2,Kraftvärmeprod!$B$1:$AG$1,0),FALSE)/1,0)-IFERROR(VLOOKUP($B304,'Slutlig allokering'!$B$2:$AC$462,MATCH(V$3,'Slutlig allokering'!$B$2:$AJ$2,0),FALSE)/1,0)</f>
        <v>0</v>
      </c>
      <c r="W304">
        <f>IFERROR(VLOOKUP($B304,Kraftvärmeprod!$B$1:$AH$479,MATCH(W$2,Kraftvärmeprod!$B$1:$AG$1,0),FALSE)/1,0)-IFERROR(VLOOKUP($B304,'Slutlig allokering'!$B$2:$AC$462,MATCH(W$3,'Slutlig allokering'!$B$2:$AJ$2,0),FALSE)/1,0)</f>
        <v>0</v>
      </c>
      <c r="X304">
        <f>IFERROR(VLOOKUP($B304,Kraftvärmeprod!$B$1:$AH$479,MATCH(X$2,Kraftvärmeprod!$B$1:$AG$1,0),FALSE)/1,0)-IFERROR(VLOOKUP($B304,'Slutlig allokering'!$B$2:$AC$462,MATCH(X$3,'Slutlig allokering'!$B$2:$AJ$2,0),FALSE)/1,0)</f>
        <v>0</v>
      </c>
      <c r="Y304">
        <f>IFERROR(VLOOKUP($B304,Kraftvärmeprod!$B$1:$AH$479,MATCH(Y$2,Kraftvärmeprod!$B$1:$AG$1,0),FALSE)/1,0)-IFERROR(VLOOKUP($B304,'Slutlig allokering'!$B$2:$AC$462,MATCH(Y$3,'Slutlig allokering'!$B$2:$AJ$2,0),FALSE)/1,0)</f>
        <v>0</v>
      </c>
      <c r="Z304">
        <f>IFERROR(VLOOKUP($B304,Kraftvärmeprod!$B$1:$AH$479,MATCH(Z$2,Kraftvärmeprod!$B$1:$AG$1,0),FALSE)/1,0)-IFERROR(VLOOKUP($B304,'Slutlig allokering'!$B$2:$AC$462,MATCH(Z$3,'Slutlig allokering'!$B$2:$AJ$2,0),FALSE)/1,0)</f>
        <v>0</v>
      </c>
      <c r="AA304">
        <f>IFERROR(VLOOKUP($B304,Kraftvärmeprod!$B$1:$AH$479,MATCH(AA$2,Kraftvärmeprod!$B$1:$AG$1,0),FALSE)/1,0)-IFERROR(VLOOKUP($B304,'Slutlig allokering'!$B$2:$AC$462,MATCH(AA$3,'Slutlig allokering'!$B$2:$AJ$2,0),FALSE)/1,0)</f>
        <v>0</v>
      </c>
      <c r="AB304">
        <f>IFERROR(VLOOKUP($B304,Kraftvärmeprod!$B$1:$AH$479,MATCH(AB$2,Kraftvärmeprod!$B$1:$AG$1,0),FALSE)/1,0)-IFERROR(VLOOKUP($B304,'Slutlig allokering'!$B$2:$AC$462,MATCH(AB$3,'Slutlig allokering'!$B$2:$AJ$2,0),FALSE)/1,0)</f>
        <v>0</v>
      </c>
      <c r="AE304">
        <f t="shared" si="8"/>
        <v>0</v>
      </c>
      <c r="AG304">
        <f>IFERROR(VLOOKUP(B304,'Slutlig allokering'!$B$2:$AJ$462,MATCH("Summa justerad allokerad tillförd energi (utan hjälpel och rökgaskondensering):",'Slutlig allokering'!$B$2:$AK$2,0),FALSE)/1,"")</f>
        <v>0</v>
      </c>
      <c r="AI304" s="55" t="str">
        <f>IFERROR(1-VLOOKUP(B304,'Slutlig allokering'!$B$2:$AJ$462,MATCH("Andel av bränsle i kvv som allokerats till värme, exklusive rökgaskondensering och hjälpel",'Slutlig allokering'!$B$2:$AK$2,0),FALSE),"")</f>
        <v/>
      </c>
      <c r="AK304" s="55" t="str">
        <f t="shared" si="9"/>
        <v/>
      </c>
    </row>
    <row r="305" spans="1:37" x14ac:dyDescent="0.35">
      <c r="A305" s="28" t="s">
        <v>403</v>
      </c>
      <c r="B305" s="28" t="s">
        <v>411</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allokering'!$B$2:$AC$462,MATCH(E$3,'Slutlig allokering'!$B$2:$AJ$2,0),FALSE)/1,0)</f>
        <v>0</v>
      </c>
      <c r="F305">
        <f>IFERROR(VLOOKUP($B305,Kraftvärmeprod!$B$1:$AH$479,MATCH(F$2,Kraftvärmeprod!$B$1:$AG$1,0),FALSE)/1,0)-IFERROR(VLOOKUP($B305,'Slutlig allokering'!$B$2:$AC$462,MATCH(F$3,'Slutlig allokering'!$B$2:$AJ$2,0),FALSE)/1,0)</f>
        <v>0</v>
      </c>
      <c r="G305">
        <f>IFERROR(VLOOKUP($B305,Kraftvärmeprod!$B$1:$AH$479,MATCH(G$2,Kraftvärmeprod!$B$1:$AG$1,0),FALSE)/1,0)-IFERROR(VLOOKUP($B305,'Slutlig allokering'!$B$2:$AC$462,MATCH(G$3,'Slutlig allokering'!$B$2:$AJ$2,0),FALSE)/1,0)</f>
        <v>0</v>
      </c>
      <c r="H305">
        <f>IFERROR(VLOOKUP($B305,Kraftvärmeprod!$B$1:$AH$479,MATCH(H$2,Kraftvärmeprod!$B$1:$AG$1,0),FALSE)/1,0)-IFERROR(VLOOKUP($B305,'Slutlig allokering'!$B$2:$AC$462,MATCH(H$3,'Slutlig allokering'!$B$2:$AJ$2,0),FALSE)/1,0)</f>
        <v>0</v>
      </c>
      <c r="I305">
        <f>IFERROR(VLOOKUP($B305,Kraftvärmeprod!$B$1:$AH$479,MATCH(I$2,Kraftvärmeprod!$B$1:$AG$1,0),FALSE)/1,0)-IFERROR(VLOOKUP($B305,'Slutlig allokering'!$B$2:$AC$462,MATCH(I$3,'Slutlig allokering'!$B$2:$AJ$2,0),FALSE)/1,0)</f>
        <v>0</v>
      </c>
      <c r="J305">
        <f>IFERROR(VLOOKUP($B305,Kraftvärmeprod!$B$1:$AH$479,MATCH(J$2,Kraftvärmeprod!$B$1:$AG$1,0),FALSE)/1,0)-IFERROR(VLOOKUP($B305,'Slutlig allokering'!$B$2:$AC$462,MATCH(J$3,'Slutlig allokering'!$B$2:$AJ$2,0),FALSE)/1,0)</f>
        <v>0</v>
      </c>
      <c r="K305">
        <f>IFERROR(VLOOKUP($B305,Kraftvärmeprod!$B$1:$AH$479,MATCH(K$2,Kraftvärmeprod!$B$1:$AG$1,0),FALSE)/1,0)-IFERROR(VLOOKUP($B305,'Slutlig allokering'!$B$2:$AC$462,MATCH(K$3,'Slutlig allokering'!$B$2:$AJ$2,0),FALSE)/1,0)</f>
        <v>0</v>
      </c>
      <c r="L305">
        <f>IFERROR(VLOOKUP($B305,Kraftvärmeprod!$B$1:$AH$479,MATCH(L$2,Kraftvärmeprod!$B$1:$AG$1,0),FALSE)/1,0)-IFERROR(VLOOKUP($B305,'Slutlig allokering'!$B$2:$AC$462,MATCH(L$3,'Slutlig allokering'!$B$2:$AJ$2,0),FALSE)/1,0)</f>
        <v>0</v>
      </c>
      <c r="M305" s="143">
        <f>IFERROR(VLOOKUP($B305,Miljö!$B$1:$S$477,MATCH(M$2,Miljö!$B$1:$X$1,0),FALSE)/1,0)-IFERROR(VLOOKUP($B305,'Slutlig allokering'!$B$2:$AC$462,MATCH(M$3,'Slutlig allokering'!$B$2:$AJ$2,0),FALSE)/1,0)</f>
        <v>0</v>
      </c>
      <c r="N305">
        <f>IFERROR(VLOOKUP($B305,Kraftvärmeprod!$B$1:$AH$479,MATCH(N$2,Kraftvärmeprod!$B$1:$AG$1,0),FALSE)/1,0)-IFERROR(VLOOKUP($B305,'Slutlig allokering'!$B$2:$AC$462,MATCH(N$3,'Slutlig allokering'!$B$2:$AJ$2,0),FALSE)/1,0)</f>
        <v>0</v>
      </c>
      <c r="O305">
        <f>IFERROR(VLOOKUP($B305,Kraftvärmeprod!$B$1:$AH$479,MATCH(O$2,Kraftvärmeprod!$B$1:$AG$1,0),FALSE)/1,0)-IFERROR(VLOOKUP($B305,'Slutlig allokering'!$B$2:$AC$462,MATCH(O$3,'Slutlig allokering'!$B$2:$AJ$2,0),FALSE)/1,0)</f>
        <v>0</v>
      </c>
      <c r="P305">
        <f>IFERROR(VLOOKUP($B305,Kraftvärmeprod!$B$1:$AH$479,MATCH(P$2,Kraftvärmeprod!$B$1:$AG$1,0),FALSE)/1,0)-IFERROR(VLOOKUP($B305,'Slutlig allokering'!$B$2:$AC$462,MATCH(P$3,'Slutlig allokering'!$B$2:$AJ$2,0),FALSE)/1,0)</f>
        <v>0</v>
      </c>
      <c r="Q305">
        <f>IFERROR(VLOOKUP($B305,Kraftvärmeprod!$B$1:$AH$479,MATCH(Q$2,Kraftvärmeprod!$B$1:$AG$1,0),FALSE)/1,0)-IFERROR(VLOOKUP($B305,'Slutlig allokering'!$B$2:$AC$462,MATCH(Q$3,'Slutlig allokering'!$B$2:$AJ$2,0),FALSE)/1,0)</f>
        <v>0</v>
      </c>
      <c r="R305">
        <f>IFERROR(VLOOKUP($B305,Kraftvärmeprod!$B$1:$AH$479,MATCH(R$2,Kraftvärmeprod!$B$1:$AG$1,0),FALSE)/1,0)-IFERROR(VLOOKUP($B305,'Slutlig allokering'!$B$2:$AC$462,MATCH(R$3,'Slutlig allokering'!$B$2:$AJ$2,0),FALSE)/1,0)</f>
        <v>0</v>
      </c>
      <c r="S305">
        <f>IFERROR(VLOOKUP($B305,Kraftvärmeprod!$B$1:$AH$479,MATCH(S$2,Kraftvärmeprod!$B$1:$AG$1,0),FALSE)/1,0)-IFERROR(VLOOKUP($B305,'Slutlig allokering'!$B$2:$AC$462,MATCH(S$3,'Slutlig allokering'!$B$2:$AJ$2,0),FALSE)/1,0)</f>
        <v>0</v>
      </c>
      <c r="T305">
        <f>IFERROR(VLOOKUP($B305,Kraftvärmeprod!$B$1:$AH$479,MATCH(T$2,Kraftvärmeprod!$B$1:$AG$1,0),FALSE)/1,0)-IFERROR(VLOOKUP($B305,'Slutlig allokering'!$B$2:$AC$462,MATCH(T$3,'Slutlig allokering'!$B$2:$AJ$2,0),FALSE)/1,0)</f>
        <v>0</v>
      </c>
      <c r="U305">
        <f>IFERROR(VLOOKUP($B305,Kraftvärmeprod!$B$1:$AH$479,MATCH(U$2,Kraftvärmeprod!$B$1:$AG$1,0),FALSE)/1,0)-IFERROR(VLOOKUP($B305,'Slutlig allokering'!$B$2:$AC$462,MATCH(U$3,'Slutlig allokering'!$B$2:$AJ$2,0),FALSE)/1,0)</f>
        <v>0</v>
      </c>
      <c r="V305">
        <f>IFERROR(VLOOKUP($B305,Kraftvärmeprod!$B$1:$AH$479,MATCH(V$2,Kraftvärmeprod!$B$1:$AG$1,0),FALSE)/1,0)-IFERROR(VLOOKUP($B305,'Slutlig allokering'!$B$2:$AC$462,MATCH(V$3,'Slutlig allokering'!$B$2:$AJ$2,0),FALSE)/1,0)</f>
        <v>0</v>
      </c>
      <c r="W305">
        <f>IFERROR(VLOOKUP($B305,Kraftvärmeprod!$B$1:$AH$479,MATCH(W$2,Kraftvärmeprod!$B$1:$AG$1,0),FALSE)/1,0)-IFERROR(VLOOKUP($B305,'Slutlig allokering'!$B$2:$AC$462,MATCH(W$3,'Slutlig allokering'!$B$2:$AJ$2,0),FALSE)/1,0)</f>
        <v>0</v>
      </c>
      <c r="X305">
        <f>IFERROR(VLOOKUP($B305,Kraftvärmeprod!$B$1:$AH$479,MATCH(X$2,Kraftvärmeprod!$B$1:$AG$1,0),FALSE)/1,0)-IFERROR(VLOOKUP($B305,'Slutlig allokering'!$B$2:$AC$462,MATCH(X$3,'Slutlig allokering'!$B$2:$AJ$2,0),FALSE)/1,0)</f>
        <v>0</v>
      </c>
      <c r="Y305">
        <f>IFERROR(VLOOKUP($B305,Kraftvärmeprod!$B$1:$AH$479,MATCH(Y$2,Kraftvärmeprod!$B$1:$AG$1,0),FALSE)/1,0)-IFERROR(VLOOKUP($B305,'Slutlig allokering'!$B$2:$AC$462,MATCH(Y$3,'Slutlig allokering'!$B$2:$AJ$2,0),FALSE)/1,0)</f>
        <v>0</v>
      </c>
      <c r="Z305">
        <f>IFERROR(VLOOKUP($B305,Kraftvärmeprod!$B$1:$AH$479,MATCH(Z$2,Kraftvärmeprod!$B$1:$AG$1,0),FALSE)/1,0)-IFERROR(VLOOKUP($B305,'Slutlig allokering'!$B$2:$AC$462,MATCH(Z$3,'Slutlig allokering'!$B$2:$AJ$2,0),FALSE)/1,0)</f>
        <v>0</v>
      </c>
      <c r="AA305">
        <f>IFERROR(VLOOKUP($B305,Kraftvärmeprod!$B$1:$AH$479,MATCH(AA$2,Kraftvärmeprod!$B$1:$AG$1,0),FALSE)/1,0)-IFERROR(VLOOKUP($B305,'Slutlig allokering'!$B$2:$AC$462,MATCH(AA$3,'Slutlig allokering'!$B$2:$AJ$2,0),FALSE)/1,0)</f>
        <v>0</v>
      </c>
      <c r="AB305">
        <f>IFERROR(VLOOKUP($B305,Kraftvärmeprod!$B$1:$AH$479,MATCH(AB$2,Kraftvärmeprod!$B$1:$AG$1,0),FALSE)/1,0)-IFERROR(VLOOKUP($B305,'Slutlig allokering'!$B$2:$AC$462,MATCH(AB$3,'Slutlig allokering'!$B$2:$AJ$2,0),FALSE)/1,0)</f>
        <v>0</v>
      </c>
      <c r="AE305">
        <f t="shared" si="8"/>
        <v>0</v>
      </c>
      <c r="AG305">
        <f>IFERROR(VLOOKUP(B305,'Slutlig allokering'!$B$2:$AJ$462,MATCH("Summa justerad allokerad tillförd energi (utan hjälpel och rökgaskondensering):",'Slutlig allokering'!$B$2:$AK$2,0),FALSE)/1,"")</f>
        <v>0</v>
      </c>
      <c r="AI305" s="55" t="str">
        <f>IFERROR(1-VLOOKUP(B305,'Slutlig allokering'!$B$2:$AJ$462,MATCH("Andel av bränsle i kvv som allokerats till värme, exklusive rökgaskondensering och hjälpel",'Slutlig allokering'!$B$2:$AK$2,0),FALSE),"")</f>
        <v/>
      </c>
      <c r="AK305" s="55" t="str">
        <f t="shared" si="9"/>
        <v/>
      </c>
    </row>
    <row r="306" spans="1:37" x14ac:dyDescent="0.35">
      <c r="A306" s="28" t="s">
        <v>403</v>
      </c>
      <c r="B306" s="28" t="s">
        <v>412</v>
      </c>
      <c r="C306">
        <f>IFERROR(VLOOKUP($B306,Kraftvärmeprod!$B$1:$AH$479,MATCH(C$3,Kraftvärmeprod!$B$1:$AG$1,0),FALSE)/1,"")</f>
        <v>107.514</v>
      </c>
      <c r="D306">
        <f>IFERROR(VLOOKUP($B306,Kraftvärmeprod!$B$1:$AH$479,MATCH(D$3,Kraftvärmeprod!$B$1:$AG$1,0),FALSE)/1,"")</f>
        <v>37.363999999999997</v>
      </c>
      <c r="E306">
        <f>IFERROR(VLOOKUP($B306,Kraftvärmeprod!$B$1:$AH$479,MATCH(E$2,Kraftvärmeprod!$B$1:$AG$1,0),FALSE)/1,0)-IFERROR(VLOOKUP($B306,'Slutlig allokering'!$B$2:$AC$462,MATCH(E$3,'Slutlig allokering'!$B$2:$AJ$2,0),FALSE)/1,0)</f>
        <v>0</v>
      </c>
      <c r="F306">
        <f>IFERROR(VLOOKUP($B306,Kraftvärmeprod!$B$1:$AH$479,MATCH(F$2,Kraftvärmeprod!$B$1:$AG$1,0),FALSE)/1,0)-IFERROR(VLOOKUP($B306,'Slutlig allokering'!$B$2:$AC$462,MATCH(F$3,'Slutlig allokering'!$B$2:$AJ$2,0),FALSE)/1,0)</f>
        <v>0</v>
      </c>
      <c r="G306">
        <f>IFERROR(VLOOKUP($B306,Kraftvärmeprod!$B$1:$AH$479,MATCH(G$2,Kraftvärmeprod!$B$1:$AG$1,0),FALSE)/1,0)-IFERROR(VLOOKUP($B306,'Slutlig allokering'!$B$2:$AC$462,MATCH(G$3,'Slutlig allokering'!$B$2:$AJ$2,0),FALSE)/1,0)</f>
        <v>4.0966699999999996</v>
      </c>
      <c r="H306">
        <f>IFERROR(VLOOKUP($B306,Kraftvärmeprod!$B$1:$AH$479,MATCH(H$2,Kraftvärmeprod!$B$1:$AG$1,0),FALSE)/1,0)-IFERROR(VLOOKUP($B306,'Slutlig allokering'!$B$2:$AC$462,MATCH(H$3,'Slutlig allokering'!$B$2:$AJ$2,0),FALSE)/1,0)</f>
        <v>0</v>
      </c>
      <c r="I306">
        <f>IFERROR(VLOOKUP($B306,Kraftvärmeprod!$B$1:$AH$479,MATCH(I$2,Kraftvärmeprod!$B$1:$AG$1,0),FALSE)/1,0)-IFERROR(VLOOKUP($B306,'Slutlig allokering'!$B$2:$AC$462,MATCH(I$3,'Slutlig allokering'!$B$2:$AJ$2,0),FALSE)/1,0)</f>
        <v>5.6964200000000006E-2</v>
      </c>
      <c r="J306">
        <f>IFERROR(VLOOKUP($B306,Kraftvärmeprod!$B$1:$AH$479,MATCH(J$2,Kraftvärmeprod!$B$1:$AG$1,0),FALSE)/1,0)-IFERROR(VLOOKUP($B306,'Slutlig allokering'!$B$2:$AC$462,MATCH(J$3,'Slutlig allokering'!$B$2:$AJ$2,0),FALSE)/1,0)</f>
        <v>0</v>
      </c>
      <c r="K306">
        <f>IFERROR(VLOOKUP($B306,Kraftvärmeprod!$B$1:$AH$479,MATCH(K$2,Kraftvärmeprod!$B$1:$AG$1,0),FALSE)/1,0)-IFERROR(VLOOKUP($B306,'Slutlig allokering'!$B$2:$AC$462,MATCH(K$3,'Slutlig allokering'!$B$2:$AJ$2,0),FALSE)/1,0)</f>
        <v>0</v>
      </c>
      <c r="L306">
        <f>IFERROR(VLOOKUP($B306,Kraftvärmeprod!$B$1:$AH$479,MATCH(L$2,Kraftvärmeprod!$B$1:$AG$1,0),FALSE)/1,0)-IFERROR(VLOOKUP($B306,'Slutlig allokering'!$B$2:$AC$462,MATCH(L$3,'Slutlig allokering'!$B$2:$AJ$2,0),FALSE)/1,0)</f>
        <v>28.292699999999996</v>
      </c>
      <c r="M306" s="143">
        <f>IFERROR(VLOOKUP($B306,Miljö!$B$1:$S$477,MATCH(M$2,Miljö!$B$1:$X$1,0),FALSE)/1,0)-IFERROR(VLOOKUP($B306,'Slutlig allokering'!$B$2:$AC$462,MATCH(M$3,'Slutlig allokering'!$B$2:$AJ$2,0),FALSE)/1,0)</f>
        <v>2.1460400000000006</v>
      </c>
      <c r="N306">
        <f>IFERROR(VLOOKUP($B306,Kraftvärmeprod!$B$1:$AH$479,MATCH(N$2,Kraftvärmeprod!$B$1:$AG$1,0),FALSE)/1,0)-IFERROR(VLOOKUP($B306,'Slutlig allokering'!$B$2:$AC$462,MATCH(N$3,'Slutlig allokering'!$B$2:$AJ$2,0),FALSE)/1,0)</f>
        <v>0</v>
      </c>
      <c r="O306">
        <f>IFERROR(VLOOKUP($B306,Kraftvärmeprod!$B$1:$AH$479,MATCH(O$2,Kraftvärmeprod!$B$1:$AG$1,0),FALSE)/1,0)-IFERROR(VLOOKUP($B306,'Slutlig allokering'!$B$2:$AC$462,MATCH(O$3,'Slutlig allokering'!$B$2:$AJ$2,0),FALSE)/1,0)</f>
        <v>0</v>
      </c>
      <c r="P306">
        <f>IFERROR(VLOOKUP($B306,Kraftvärmeprod!$B$1:$AH$479,MATCH(P$2,Kraftvärmeprod!$B$1:$AG$1,0),FALSE)/1,0)-IFERROR(VLOOKUP($B306,'Slutlig allokering'!$B$2:$AC$462,MATCH(P$3,'Slutlig allokering'!$B$2:$AJ$2,0),FALSE)/1,0)</f>
        <v>0</v>
      </c>
      <c r="Q306">
        <f>IFERROR(VLOOKUP($B306,Kraftvärmeprod!$B$1:$AH$479,MATCH(Q$2,Kraftvärmeprod!$B$1:$AG$1,0),FALSE)/1,0)-IFERROR(VLOOKUP($B306,'Slutlig allokering'!$B$2:$AC$462,MATCH(Q$3,'Slutlig allokering'!$B$2:$AJ$2,0),FALSE)/1,0)</f>
        <v>23.7483</v>
      </c>
      <c r="R306">
        <f>IFERROR(VLOOKUP($B306,Kraftvärmeprod!$B$1:$AH$479,MATCH(R$2,Kraftvärmeprod!$B$1:$AG$1,0),FALSE)/1,0)-IFERROR(VLOOKUP($B306,'Slutlig allokering'!$B$2:$AC$462,MATCH(R$3,'Slutlig allokering'!$B$2:$AJ$2,0),FALSE)/1,0)</f>
        <v>5.22302</v>
      </c>
      <c r="S306">
        <f>IFERROR(VLOOKUP($B306,Kraftvärmeprod!$B$1:$AH$479,MATCH(S$2,Kraftvärmeprod!$B$1:$AG$1,0),FALSE)/1,0)-IFERROR(VLOOKUP($B306,'Slutlig allokering'!$B$2:$AC$462,MATCH(S$3,'Slutlig allokering'!$B$2:$AJ$2,0),FALSE)/1,0)</f>
        <v>0</v>
      </c>
      <c r="T306">
        <f>IFERROR(VLOOKUP($B306,Kraftvärmeprod!$B$1:$AH$479,MATCH(T$2,Kraftvärmeprod!$B$1:$AG$1,0),FALSE)/1,0)-IFERROR(VLOOKUP($B306,'Slutlig allokering'!$B$2:$AC$462,MATCH(T$3,'Slutlig allokering'!$B$2:$AJ$2,0),FALSE)/1,0)</f>
        <v>0</v>
      </c>
      <c r="U306">
        <f>IFERROR(VLOOKUP($B306,Kraftvärmeprod!$B$1:$AH$479,MATCH(U$2,Kraftvärmeprod!$B$1:$AG$1,0),FALSE)/1,0)-IFERROR(VLOOKUP($B306,'Slutlig allokering'!$B$2:$AC$462,MATCH(U$3,'Slutlig allokering'!$B$2:$AJ$2,0),FALSE)/1,0)</f>
        <v>12.5077</v>
      </c>
      <c r="V306">
        <f>IFERROR(VLOOKUP($B306,Kraftvärmeprod!$B$1:$AH$479,MATCH(V$2,Kraftvärmeprod!$B$1:$AG$1,0),FALSE)/1,0)-IFERROR(VLOOKUP($B306,'Slutlig allokering'!$B$2:$AC$462,MATCH(V$3,'Slutlig allokering'!$B$2:$AJ$2,0),FALSE)/1,0)</f>
        <v>0</v>
      </c>
      <c r="W306">
        <f>IFERROR(VLOOKUP($B306,Kraftvärmeprod!$B$1:$AH$479,MATCH(W$2,Kraftvärmeprod!$B$1:$AG$1,0),FALSE)/1,0)-IFERROR(VLOOKUP($B306,'Slutlig allokering'!$B$2:$AC$462,MATCH(W$3,'Slutlig allokering'!$B$2:$AJ$2,0),FALSE)/1,0)</f>
        <v>0</v>
      </c>
      <c r="X306">
        <f>IFERROR(VLOOKUP($B306,Kraftvärmeprod!$B$1:$AH$479,MATCH(X$2,Kraftvärmeprod!$B$1:$AG$1,0),FALSE)/1,0)-IFERROR(VLOOKUP($B306,'Slutlig allokering'!$B$2:$AC$462,MATCH(X$3,'Slutlig allokering'!$B$2:$AJ$2,0),FALSE)/1,0)</f>
        <v>0</v>
      </c>
      <c r="Y306">
        <f>IFERROR(VLOOKUP($B306,Kraftvärmeprod!$B$1:$AH$479,MATCH(Y$2,Kraftvärmeprod!$B$1:$AG$1,0),FALSE)/1,0)-IFERROR(VLOOKUP($B306,'Slutlig allokering'!$B$2:$AC$462,MATCH(Y$3,'Slutlig allokering'!$B$2:$AJ$2,0),FALSE)/1,0)</f>
        <v>0</v>
      </c>
      <c r="Z306">
        <f>IFERROR(VLOOKUP($B306,Kraftvärmeprod!$B$1:$AH$479,MATCH(Z$2,Kraftvärmeprod!$B$1:$AG$1,0),FALSE)/1,0)-IFERROR(VLOOKUP($B306,'Slutlig allokering'!$B$2:$AC$462,MATCH(Z$3,'Slutlig allokering'!$B$2:$AJ$2,0),FALSE)/1,0)</f>
        <v>0</v>
      </c>
      <c r="AA306">
        <f>IFERROR(VLOOKUP($B306,Kraftvärmeprod!$B$1:$AH$479,MATCH(AA$2,Kraftvärmeprod!$B$1:$AG$1,0),FALSE)/1,0)-IFERROR(VLOOKUP($B306,'Slutlig allokering'!$B$2:$AC$462,MATCH(AA$3,'Slutlig allokering'!$B$2:$AJ$2,0),FALSE)/1,0)</f>
        <v>0</v>
      </c>
      <c r="AB306">
        <f>IFERROR(VLOOKUP($B306,Kraftvärmeprod!$B$1:$AH$479,MATCH(AB$2,Kraftvärmeprod!$B$1:$AG$1,0),FALSE)/1,0)-IFERROR(VLOOKUP($B306,'Slutlig allokering'!$B$2:$AC$462,MATCH(AB$3,'Slutlig allokering'!$B$2:$AJ$2,0),FALSE)/1,0)</f>
        <v>0</v>
      </c>
      <c r="AE306">
        <f t="shared" si="8"/>
        <v>73.925354199999987</v>
      </c>
      <c r="AG306">
        <f>IFERROR(VLOOKUP(B306,'Slutlig allokering'!$B$2:$AJ$462,MATCH("Summa justerad allokerad tillförd energi (utan hjälpel och rökgaskondensering):",'Slutlig allokering'!$B$2:$AK$2,0),FALSE)/1,"")</f>
        <v>84.153645799999993</v>
      </c>
      <c r="AI306" s="55">
        <f>IFERROR(1-VLOOKUP(B306,'Slutlig allokering'!$B$2:$AJ$462,MATCH("Andel av bränsle i kvv som allokerats till värme, exklusive rökgaskondensering och hjälpel",'Slutlig allokering'!$B$2:$AK$2,0),FALSE),"")</f>
        <v>0.46764816452533231</v>
      </c>
      <c r="AK306" s="55">
        <f t="shared" si="9"/>
        <v>0.46764816452533225</v>
      </c>
    </row>
    <row r="307" spans="1:37" x14ac:dyDescent="0.35">
      <c r="A307" s="28" t="s">
        <v>403</v>
      </c>
      <c r="B307" s="28" t="s">
        <v>413</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allokering'!$B$2:$AC$462,MATCH(E$3,'Slutlig allokering'!$B$2:$AJ$2,0),FALSE)/1,0)</f>
        <v>0</v>
      </c>
      <c r="F307">
        <f>IFERROR(VLOOKUP($B307,Kraftvärmeprod!$B$1:$AH$479,MATCH(F$2,Kraftvärmeprod!$B$1:$AG$1,0),FALSE)/1,0)-IFERROR(VLOOKUP($B307,'Slutlig allokering'!$B$2:$AC$462,MATCH(F$3,'Slutlig allokering'!$B$2:$AJ$2,0),FALSE)/1,0)</f>
        <v>0</v>
      </c>
      <c r="G307">
        <f>IFERROR(VLOOKUP($B307,Kraftvärmeprod!$B$1:$AH$479,MATCH(G$2,Kraftvärmeprod!$B$1:$AG$1,0),FALSE)/1,0)-IFERROR(VLOOKUP($B307,'Slutlig allokering'!$B$2:$AC$462,MATCH(G$3,'Slutlig allokering'!$B$2:$AJ$2,0),FALSE)/1,0)</f>
        <v>0</v>
      </c>
      <c r="H307">
        <f>IFERROR(VLOOKUP($B307,Kraftvärmeprod!$B$1:$AH$479,MATCH(H$2,Kraftvärmeprod!$B$1:$AG$1,0),FALSE)/1,0)-IFERROR(VLOOKUP($B307,'Slutlig allokering'!$B$2:$AC$462,MATCH(H$3,'Slutlig allokering'!$B$2:$AJ$2,0),FALSE)/1,0)</f>
        <v>0</v>
      </c>
      <c r="I307">
        <f>IFERROR(VLOOKUP($B307,Kraftvärmeprod!$B$1:$AH$479,MATCH(I$2,Kraftvärmeprod!$B$1:$AG$1,0),FALSE)/1,0)-IFERROR(VLOOKUP($B307,'Slutlig allokering'!$B$2:$AC$462,MATCH(I$3,'Slutlig allokering'!$B$2:$AJ$2,0),FALSE)/1,0)</f>
        <v>0</v>
      </c>
      <c r="J307">
        <f>IFERROR(VLOOKUP($B307,Kraftvärmeprod!$B$1:$AH$479,MATCH(J$2,Kraftvärmeprod!$B$1:$AG$1,0),FALSE)/1,0)-IFERROR(VLOOKUP($B307,'Slutlig allokering'!$B$2:$AC$462,MATCH(J$3,'Slutlig allokering'!$B$2:$AJ$2,0),FALSE)/1,0)</f>
        <v>0</v>
      </c>
      <c r="K307">
        <f>IFERROR(VLOOKUP($B307,Kraftvärmeprod!$B$1:$AH$479,MATCH(K$2,Kraftvärmeprod!$B$1:$AG$1,0),FALSE)/1,0)-IFERROR(VLOOKUP($B307,'Slutlig allokering'!$B$2:$AC$462,MATCH(K$3,'Slutlig allokering'!$B$2:$AJ$2,0),FALSE)/1,0)</f>
        <v>0</v>
      </c>
      <c r="L307">
        <f>IFERROR(VLOOKUP($B307,Kraftvärmeprod!$B$1:$AH$479,MATCH(L$2,Kraftvärmeprod!$B$1:$AG$1,0),FALSE)/1,0)-IFERROR(VLOOKUP($B307,'Slutlig allokering'!$B$2:$AC$462,MATCH(L$3,'Slutlig allokering'!$B$2:$AJ$2,0),FALSE)/1,0)</f>
        <v>0</v>
      </c>
      <c r="M307" s="143">
        <f>IFERROR(VLOOKUP($B307,Miljö!$B$1:$S$477,MATCH(M$2,Miljö!$B$1:$X$1,0),FALSE)/1,0)-IFERROR(VLOOKUP($B307,'Slutlig allokering'!$B$2:$AC$462,MATCH(M$3,'Slutlig allokering'!$B$2:$AJ$2,0),FALSE)/1,0)</f>
        <v>0</v>
      </c>
      <c r="N307">
        <f>IFERROR(VLOOKUP($B307,Kraftvärmeprod!$B$1:$AH$479,MATCH(N$2,Kraftvärmeprod!$B$1:$AG$1,0),FALSE)/1,0)-IFERROR(VLOOKUP($B307,'Slutlig allokering'!$B$2:$AC$462,MATCH(N$3,'Slutlig allokering'!$B$2:$AJ$2,0),FALSE)/1,0)</f>
        <v>0</v>
      </c>
      <c r="O307">
        <f>IFERROR(VLOOKUP($B307,Kraftvärmeprod!$B$1:$AH$479,MATCH(O$2,Kraftvärmeprod!$B$1:$AG$1,0),FALSE)/1,0)-IFERROR(VLOOKUP($B307,'Slutlig allokering'!$B$2:$AC$462,MATCH(O$3,'Slutlig allokering'!$B$2:$AJ$2,0),FALSE)/1,0)</f>
        <v>0</v>
      </c>
      <c r="P307">
        <f>IFERROR(VLOOKUP($B307,Kraftvärmeprod!$B$1:$AH$479,MATCH(P$2,Kraftvärmeprod!$B$1:$AG$1,0),FALSE)/1,0)-IFERROR(VLOOKUP($B307,'Slutlig allokering'!$B$2:$AC$462,MATCH(P$3,'Slutlig allokering'!$B$2:$AJ$2,0),FALSE)/1,0)</f>
        <v>0</v>
      </c>
      <c r="Q307">
        <f>IFERROR(VLOOKUP($B307,Kraftvärmeprod!$B$1:$AH$479,MATCH(Q$2,Kraftvärmeprod!$B$1:$AG$1,0),FALSE)/1,0)-IFERROR(VLOOKUP($B307,'Slutlig allokering'!$B$2:$AC$462,MATCH(Q$3,'Slutlig allokering'!$B$2:$AJ$2,0),FALSE)/1,0)</f>
        <v>0</v>
      </c>
      <c r="R307">
        <f>IFERROR(VLOOKUP($B307,Kraftvärmeprod!$B$1:$AH$479,MATCH(R$2,Kraftvärmeprod!$B$1:$AG$1,0),FALSE)/1,0)-IFERROR(VLOOKUP($B307,'Slutlig allokering'!$B$2:$AC$462,MATCH(R$3,'Slutlig allokering'!$B$2:$AJ$2,0),FALSE)/1,0)</f>
        <v>0</v>
      </c>
      <c r="S307">
        <f>IFERROR(VLOOKUP($B307,Kraftvärmeprod!$B$1:$AH$479,MATCH(S$2,Kraftvärmeprod!$B$1:$AG$1,0),FALSE)/1,0)-IFERROR(VLOOKUP($B307,'Slutlig allokering'!$B$2:$AC$462,MATCH(S$3,'Slutlig allokering'!$B$2:$AJ$2,0),FALSE)/1,0)</f>
        <v>0</v>
      </c>
      <c r="T307">
        <f>IFERROR(VLOOKUP($B307,Kraftvärmeprod!$B$1:$AH$479,MATCH(T$2,Kraftvärmeprod!$B$1:$AG$1,0),FALSE)/1,0)-IFERROR(VLOOKUP($B307,'Slutlig allokering'!$B$2:$AC$462,MATCH(T$3,'Slutlig allokering'!$B$2:$AJ$2,0),FALSE)/1,0)</f>
        <v>0</v>
      </c>
      <c r="U307">
        <f>IFERROR(VLOOKUP($B307,Kraftvärmeprod!$B$1:$AH$479,MATCH(U$2,Kraftvärmeprod!$B$1:$AG$1,0),FALSE)/1,0)-IFERROR(VLOOKUP($B307,'Slutlig allokering'!$B$2:$AC$462,MATCH(U$3,'Slutlig allokering'!$B$2:$AJ$2,0),FALSE)/1,0)</f>
        <v>0</v>
      </c>
      <c r="V307">
        <f>IFERROR(VLOOKUP($B307,Kraftvärmeprod!$B$1:$AH$479,MATCH(V$2,Kraftvärmeprod!$B$1:$AG$1,0),FALSE)/1,0)-IFERROR(VLOOKUP($B307,'Slutlig allokering'!$B$2:$AC$462,MATCH(V$3,'Slutlig allokering'!$B$2:$AJ$2,0),FALSE)/1,0)</f>
        <v>0</v>
      </c>
      <c r="W307">
        <f>IFERROR(VLOOKUP($B307,Kraftvärmeprod!$B$1:$AH$479,MATCH(W$2,Kraftvärmeprod!$B$1:$AG$1,0),FALSE)/1,0)-IFERROR(VLOOKUP($B307,'Slutlig allokering'!$B$2:$AC$462,MATCH(W$3,'Slutlig allokering'!$B$2:$AJ$2,0),FALSE)/1,0)</f>
        <v>0</v>
      </c>
      <c r="X307">
        <f>IFERROR(VLOOKUP($B307,Kraftvärmeprod!$B$1:$AH$479,MATCH(X$2,Kraftvärmeprod!$B$1:$AG$1,0),FALSE)/1,0)-IFERROR(VLOOKUP($B307,'Slutlig allokering'!$B$2:$AC$462,MATCH(X$3,'Slutlig allokering'!$B$2:$AJ$2,0),FALSE)/1,0)</f>
        <v>0</v>
      </c>
      <c r="Y307">
        <f>IFERROR(VLOOKUP($B307,Kraftvärmeprod!$B$1:$AH$479,MATCH(Y$2,Kraftvärmeprod!$B$1:$AG$1,0),FALSE)/1,0)-IFERROR(VLOOKUP($B307,'Slutlig allokering'!$B$2:$AC$462,MATCH(Y$3,'Slutlig allokering'!$B$2:$AJ$2,0),FALSE)/1,0)</f>
        <v>0</v>
      </c>
      <c r="Z307">
        <f>IFERROR(VLOOKUP($B307,Kraftvärmeprod!$B$1:$AH$479,MATCH(Z$2,Kraftvärmeprod!$B$1:$AG$1,0),FALSE)/1,0)-IFERROR(VLOOKUP($B307,'Slutlig allokering'!$B$2:$AC$462,MATCH(Z$3,'Slutlig allokering'!$B$2:$AJ$2,0),FALSE)/1,0)</f>
        <v>0</v>
      </c>
      <c r="AA307">
        <f>IFERROR(VLOOKUP($B307,Kraftvärmeprod!$B$1:$AH$479,MATCH(AA$2,Kraftvärmeprod!$B$1:$AG$1,0),FALSE)/1,0)-IFERROR(VLOOKUP($B307,'Slutlig allokering'!$B$2:$AC$462,MATCH(AA$3,'Slutlig allokering'!$B$2:$AJ$2,0),FALSE)/1,0)</f>
        <v>0</v>
      </c>
      <c r="AB307">
        <f>IFERROR(VLOOKUP($B307,Kraftvärmeprod!$B$1:$AH$479,MATCH(AB$2,Kraftvärmeprod!$B$1:$AG$1,0),FALSE)/1,0)-IFERROR(VLOOKUP($B307,'Slutlig allokering'!$B$2:$AC$462,MATCH(AB$3,'Slutlig allokering'!$B$2:$AJ$2,0),FALSE)/1,0)</f>
        <v>0</v>
      </c>
      <c r="AE307">
        <f t="shared" si="8"/>
        <v>0</v>
      </c>
      <c r="AG307">
        <f>IFERROR(VLOOKUP(B307,'Slutlig allokering'!$B$2:$AJ$462,MATCH("Summa justerad allokerad tillförd energi (utan hjälpel och rökgaskondensering):",'Slutlig allokering'!$B$2:$AK$2,0),FALSE)/1,"")</f>
        <v>0</v>
      </c>
      <c r="AI307" s="55" t="str">
        <f>IFERROR(1-VLOOKUP(B307,'Slutlig allokering'!$B$2:$AJ$462,MATCH("Andel av bränsle i kvv som allokerats till värme, exklusive rökgaskondensering och hjälpel",'Slutlig allokering'!$B$2:$AK$2,0),FALSE),"")</f>
        <v/>
      </c>
      <c r="AK307" s="55" t="str">
        <f t="shared" si="9"/>
        <v/>
      </c>
    </row>
    <row r="308" spans="1:37" x14ac:dyDescent="0.35">
      <c r="A308" s="28" t="s">
        <v>403</v>
      </c>
      <c r="B308" s="28" t="s">
        <v>414</v>
      </c>
      <c r="C308">
        <f>IFERROR(VLOOKUP($B308,Kraftvärmeprod!$B$1:$AH$479,MATCH(C$3,Kraftvärmeprod!$B$1:$AG$1,0),FALSE)/1,"")</f>
        <v>70.697000000000003</v>
      </c>
      <c r="D308">
        <f>IFERROR(VLOOKUP($B308,Kraftvärmeprod!$B$1:$AH$479,MATCH(D$3,Kraftvärmeprod!$B$1:$AG$1,0),FALSE)/1,"")</f>
        <v>15.750999999999999</v>
      </c>
      <c r="E308">
        <f>IFERROR(VLOOKUP($B308,Kraftvärmeprod!$B$1:$AH$479,MATCH(E$2,Kraftvärmeprod!$B$1:$AG$1,0),FALSE)/1,0)-IFERROR(VLOOKUP($B308,'Slutlig allokering'!$B$2:$AC$462,MATCH(E$3,'Slutlig allokering'!$B$2:$AJ$2,0),FALSE)/1,0)</f>
        <v>0</v>
      </c>
      <c r="F308">
        <f>IFERROR(VLOOKUP($B308,Kraftvärmeprod!$B$1:$AH$479,MATCH(F$2,Kraftvärmeprod!$B$1:$AG$1,0),FALSE)/1,0)-IFERROR(VLOOKUP($B308,'Slutlig allokering'!$B$2:$AC$462,MATCH(F$3,'Slutlig allokering'!$B$2:$AJ$2,0),FALSE)/1,0)</f>
        <v>0</v>
      </c>
      <c r="G308">
        <f>IFERROR(VLOOKUP($B308,Kraftvärmeprod!$B$1:$AH$479,MATCH(G$2,Kraftvärmeprod!$B$1:$AG$1,0),FALSE)/1,0)-IFERROR(VLOOKUP($B308,'Slutlig allokering'!$B$2:$AC$462,MATCH(G$3,'Slutlig allokering'!$B$2:$AJ$2,0),FALSE)/1,0)</f>
        <v>31.760999999999996</v>
      </c>
      <c r="H308">
        <f>IFERROR(VLOOKUP($B308,Kraftvärmeprod!$B$1:$AH$479,MATCH(H$2,Kraftvärmeprod!$B$1:$AG$1,0),FALSE)/1,0)-IFERROR(VLOOKUP($B308,'Slutlig allokering'!$B$2:$AC$462,MATCH(H$3,'Slutlig allokering'!$B$2:$AJ$2,0),FALSE)/1,0)</f>
        <v>0</v>
      </c>
      <c r="I308">
        <f>IFERROR(VLOOKUP($B308,Kraftvärmeprod!$B$1:$AH$479,MATCH(I$2,Kraftvärmeprod!$B$1:$AG$1,0),FALSE)/1,0)-IFERROR(VLOOKUP($B308,'Slutlig allokering'!$B$2:$AC$462,MATCH(I$3,'Slutlig allokering'!$B$2:$AJ$2,0),FALSE)/1,0)</f>
        <v>0</v>
      </c>
      <c r="J308">
        <f>IFERROR(VLOOKUP($B308,Kraftvärmeprod!$B$1:$AH$479,MATCH(J$2,Kraftvärmeprod!$B$1:$AG$1,0),FALSE)/1,0)-IFERROR(VLOOKUP($B308,'Slutlig allokering'!$B$2:$AC$462,MATCH(J$3,'Slutlig allokering'!$B$2:$AJ$2,0),FALSE)/1,0)</f>
        <v>0</v>
      </c>
      <c r="K308">
        <f>IFERROR(VLOOKUP($B308,Kraftvärmeprod!$B$1:$AH$479,MATCH(K$2,Kraftvärmeprod!$B$1:$AG$1,0),FALSE)/1,0)-IFERROR(VLOOKUP($B308,'Slutlig allokering'!$B$2:$AC$462,MATCH(K$3,'Slutlig allokering'!$B$2:$AJ$2,0),FALSE)/1,0)</f>
        <v>0</v>
      </c>
      <c r="L308">
        <f>IFERROR(VLOOKUP($B308,Kraftvärmeprod!$B$1:$AH$479,MATCH(L$2,Kraftvärmeprod!$B$1:$AG$1,0),FALSE)/1,0)-IFERROR(VLOOKUP($B308,'Slutlig allokering'!$B$2:$AC$462,MATCH(L$3,'Slutlig allokering'!$B$2:$AJ$2,0),FALSE)/1,0)</f>
        <v>0</v>
      </c>
      <c r="M308" s="143">
        <f>IFERROR(VLOOKUP($B308,Miljö!$B$1:$S$477,MATCH(M$2,Miljö!$B$1:$X$1,0),FALSE)/1,0)-IFERROR(VLOOKUP($B308,'Slutlig allokering'!$B$2:$AC$462,MATCH(M$3,'Slutlig allokering'!$B$2:$AJ$2,0),FALSE)/1,0)</f>
        <v>1.4146100000000001</v>
      </c>
      <c r="N308">
        <f>IFERROR(VLOOKUP($B308,Kraftvärmeprod!$B$1:$AH$479,MATCH(N$2,Kraftvärmeprod!$B$1:$AG$1,0),FALSE)/1,0)-IFERROR(VLOOKUP($B308,'Slutlig allokering'!$B$2:$AC$462,MATCH(N$3,'Slutlig allokering'!$B$2:$AJ$2,0),FALSE)/1,0)</f>
        <v>0</v>
      </c>
      <c r="O308">
        <f>IFERROR(VLOOKUP($B308,Kraftvärmeprod!$B$1:$AH$479,MATCH(O$2,Kraftvärmeprod!$B$1:$AG$1,0),FALSE)/1,0)-IFERROR(VLOOKUP($B308,'Slutlig allokering'!$B$2:$AC$462,MATCH(O$3,'Slutlig allokering'!$B$2:$AJ$2,0),FALSE)/1,0)</f>
        <v>0</v>
      </c>
      <c r="P308">
        <f>IFERROR(VLOOKUP($B308,Kraftvärmeprod!$B$1:$AH$479,MATCH(P$2,Kraftvärmeprod!$B$1:$AG$1,0),FALSE)/1,0)-IFERROR(VLOOKUP($B308,'Slutlig allokering'!$B$2:$AC$462,MATCH(P$3,'Slutlig allokering'!$B$2:$AJ$2,0),FALSE)/1,0)</f>
        <v>0</v>
      </c>
      <c r="Q308">
        <f>IFERROR(VLOOKUP($B308,Kraftvärmeprod!$B$1:$AH$479,MATCH(Q$2,Kraftvärmeprod!$B$1:$AG$1,0),FALSE)/1,0)-IFERROR(VLOOKUP($B308,'Slutlig allokering'!$B$2:$AC$462,MATCH(Q$3,'Slutlig allokering'!$B$2:$AJ$2,0),FALSE)/1,0)</f>
        <v>0</v>
      </c>
      <c r="R308">
        <f>IFERROR(VLOOKUP($B308,Kraftvärmeprod!$B$1:$AH$479,MATCH(R$2,Kraftvärmeprod!$B$1:$AG$1,0),FALSE)/1,0)-IFERROR(VLOOKUP($B308,'Slutlig allokering'!$B$2:$AC$462,MATCH(R$3,'Slutlig allokering'!$B$2:$AJ$2,0),FALSE)/1,0)</f>
        <v>0</v>
      </c>
      <c r="S308">
        <f>IFERROR(VLOOKUP($B308,Kraftvärmeprod!$B$1:$AH$479,MATCH(S$2,Kraftvärmeprod!$B$1:$AG$1,0),FALSE)/1,0)-IFERROR(VLOOKUP($B308,'Slutlig allokering'!$B$2:$AC$462,MATCH(S$3,'Slutlig allokering'!$B$2:$AJ$2,0),FALSE)/1,0)</f>
        <v>0</v>
      </c>
      <c r="T308">
        <f>IFERROR(VLOOKUP($B308,Kraftvärmeprod!$B$1:$AH$479,MATCH(T$2,Kraftvärmeprod!$B$1:$AG$1,0),FALSE)/1,0)-IFERROR(VLOOKUP($B308,'Slutlig allokering'!$B$2:$AC$462,MATCH(T$3,'Slutlig allokering'!$B$2:$AJ$2,0),FALSE)/1,0)</f>
        <v>0</v>
      </c>
      <c r="U308">
        <f>IFERROR(VLOOKUP($B308,Kraftvärmeprod!$B$1:$AH$479,MATCH(U$2,Kraftvärmeprod!$B$1:$AG$1,0),FALSE)/1,0)-IFERROR(VLOOKUP($B308,'Slutlig allokering'!$B$2:$AC$462,MATCH(U$3,'Slutlig allokering'!$B$2:$AJ$2,0),FALSE)/1,0)</f>
        <v>0</v>
      </c>
      <c r="V308">
        <f>IFERROR(VLOOKUP($B308,Kraftvärmeprod!$B$1:$AH$479,MATCH(V$2,Kraftvärmeprod!$B$1:$AG$1,0),FALSE)/1,0)-IFERROR(VLOOKUP($B308,'Slutlig allokering'!$B$2:$AC$462,MATCH(V$3,'Slutlig allokering'!$B$2:$AJ$2,0),FALSE)/1,0)</f>
        <v>0</v>
      </c>
      <c r="W308">
        <f>IFERROR(VLOOKUP($B308,Kraftvärmeprod!$B$1:$AH$479,MATCH(W$2,Kraftvärmeprod!$B$1:$AG$1,0),FALSE)/1,0)-IFERROR(VLOOKUP($B308,'Slutlig allokering'!$B$2:$AC$462,MATCH(W$3,'Slutlig allokering'!$B$2:$AJ$2,0),FALSE)/1,0)</f>
        <v>2.3065099999999998</v>
      </c>
      <c r="X308">
        <f>IFERROR(VLOOKUP($B308,Kraftvärmeprod!$B$1:$AH$479,MATCH(X$2,Kraftvärmeprod!$B$1:$AG$1,0),FALSE)/1,0)-IFERROR(VLOOKUP($B308,'Slutlig allokering'!$B$2:$AC$462,MATCH(X$3,'Slutlig allokering'!$B$2:$AJ$2,0),FALSE)/1,0)</f>
        <v>0</v>
      </c>
      <c r="Y308">
        <f>IFERROR(VLOOKUP($B308,Kraftvärmeprod!$B$1:$AH$479,MATCH(Y$2,Kraftvärmeprod!$B$1:$AG$1,0),FALSE)/1,0)-IFERROR(VLOOKUP($B308,'Slutlig allokering'!$B$2:$AC$462,MATCH(Y$3,'Slutlig allokering'!$B$2:$AJ$2,0),FALSE)/1,0)</f>
        <v>0</v>
      </c>
      <c r="Z308">
        <f>IFERROR(VLOOKUP($B308,Kraftvärmeprod!$B$1:$AH$479,MATCH(Z$2,Kraftvärmeprod!$B$1:$AG$1,0),FALSE)/1,0)-IFERROR(VLOOKUP($B308,'Slutlig allokering'!$B$2:$AC$462,MATCH(Z$3,'Slutlig allokering'!$B$2:$AJ$2,0),FALSE)/1,0)</f>
        <v>0</v>
      </c>
      <c r="AA308">
        <f>IFERROR(VLOOKUP($B308,Kraftvärmeprod!$B$1:$AH$479,MATCH(AA$2,Kraftvärmeprod!$B$1:$AG$1,0),FALSE)/1,0)-IFERROR(VLOOKUP($B308,'Slutlig allokering'!$B$2:$AC$462,MATCH(AA$3,'Slutlig allokering'!$B$2:$AJ$2,0),FALSE)/1,0)</f>
        <v>0</v>
      </c>
      <c r="AB308">
        <f>IFERROR(VLOOKUP($B308,Kraftvärmeprod!$B$1:$AH$479,MATCH(AB$2,Kraftvärmeprod!$B$1:$AG$1,0),FALSE)/1,0)-IFERROR(VLOOKUP($B308,'Slutlig allokering'!$B$2:$AC$462,MATCH(AB$3,'Slutlig allokering'!$B$2:$AJ$2,0),FALSE)/1,0)</f>
        <v>0</v>
      </c>
      <c r="AE308">
        <f t="shared" si="8"/>
        <v>34.067509999999999</v>
      </c>
      <c r="AG308">
        <f>IFERROR(VLOOKUP(B308,'Slutlig allokering'!$B$2:$AJ$462,MATCH("Summa justerad allokerad tillförd energi (utan hjälpel och rökgaskondensering):",'Slutlig allokering'!$B$2:$AK$2,0),FALSE)/1,"")</f>
        <v>58.674489999999999</v>
      </c>
      <c r="AI308" s="55">
        <f>IFERROR(1-VLOOKUP(B308,'Slutlig allokering'!$B$2:$AJ$462,MATCH("Andel av bränsle i kvv som allokerats till värme, exklusive rökgaskondensering och hjälpel",'Slutlig allokering'!$B$2:$AK$2,0),FALSE),"")</f>
        <v>0.36733637402687014</v>
      </c>
      <c r="AK308" s="55">
        <f t="shared" si="9"/>
        <v>0.36733637402687025</v>
      </c>
    </row>
    <row r="309" spans="1:37" x14ac:dyDescent="0.35">
      <c r="A309" s="28" t="s">
        <v>403</v>
      </c>
      <c r="B309" s="28" t="s">
        <v>415</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allokering'!$B$2:$AC$462,MATCH(E$3,'Slutlig allokering'!$B$2:$AJ$2,0),FALSE)/1,0)</f>
        <v>0</v>
      </c>
      <c r="F309">
        <f>IFERROR(VLOOKUP($B309,Kraftvärmeprod!$B$1:$AH$479,MATCH(F$2,Kraftvärmeprod!$B$1:$AG$1,0),FALSE)/1,0)-IFERROR(VLOOKUP($B309,'Slutlig allokering'!$B$2:$AC$462,MATCH(F$3,'Slutlig allokering'!$B$2:$AJ$2,0),FALSE)/1,0)</f>
        <v>0</v>
      </c>
      <c r="G309">
        <f>IFERROR(VLOOKUP($B309,Kraftvärmeprod!$B$1:$AH$479,MATCH(G$2,Kraftvärmeprod!$B$1:$AG$1,0),FALSE)/1,0)-IFERROR(VLOOKUP($B309,'Slutlig allokering'!$B$2:$AC$462,MATCH(G$3,'Slutlig allokering'!$B$2:$AJ$2,0),FALSE)/1,0)</f>
        <v>0</v>
      </c>
      <c r="H309">
        <f>IFERROR(VLOOKUP($B309,Kraftvärmeprod!$B$1:$AH$479,MATCH(H$2,Kraftvärmeprod!$B$1:$AG$1,0),FALSE)/1,0)-IFERROR(VLOOKUP($B309,'Slutlig allokering'!$B$2:$AC$462,MATCH(H$3,'Slutlig allokering'!$B$2:$AJ$2,0),FALSE)/1,0)</f>
        <v>0</v>
      </c>
      <c r="I309">
        <f>IFERROR(VLOOKUP($B309,Kraftvärmeprod!$B$1:$AH$479,MATCH(I$2,Kraftvärmeprod!$B$1:$AG$1,0),FALSE)/1,0)-IFERROR(VLOOKUP($B309,'Slutlig allokering'!$B$2:$AC$462,MATCH(I$3,'Slutlig allokering'!$B$2:$AJ$2,0),FALSE)/1,0)</f>
        <v>0</v>
      </c>
      <c r="J309">
        <f>IFERROR(VLOOKUP($B309,Kraftvärmeprod!$B$1:$AH$479,MATCH(J$2,Kraftvärmeprod!$B$1:$AG$1,0),FALSE)/1,0)-IFERROR(VLOOKUP($B309,'Slutlig allokering'!$B$2:$AC$462,MATCH(J$3,'Slutlig allokering'!$B$2:$AJ$2,0),FALSE)/1,0)</f>
        <v>0</v>
      </c>
      <c r="K309">
        <f>IFERROR(VLOOKUP($B309,Kraftvärmeprod!$B$1:$AH$479,MATCH(K$2,Kraftvärmeprod!$B$1:$AG$1,0),FALSE)/1,0)-IFERROR(VLOOKUP($B309,'Slutlig allokering'!$B$2:$AC$462,MATCH(K$3,'Slutlig allokering'!$B$2:$AJ$2,0),FALSE)/1,0)</f>
        <v>0</v>
      </c>
      <c r="L309">
        <f>IFERROR(VLOOKUP($B309,Kraftvärmeprod!$B$1:$AH$479,MATCH(L$2,Kraftvärmeprod!$B$1:$AG$1,0),FALSE)/1,0)-IFERROR(VLOOKUP($B309,'Slutlig allokering'!$B$2:$AC$462,MATCH(L$3,'Slutlig allokering'!$B$2:$AJ$2,0),FALSE)/1,0)</f>
        <v>0</v>
      </c>
      <c r="M309" s="143">
        <f>IFERROR(VLOOKUP($B309,Miljö!$B$1:$S$477,MATCH(M$2,Miljö!$B$1:$X$1,0),FALSE)/1,0)-IFERROR(VLOOKUP($B309,'Slutlig allokering'!$B$2:$AC$462,MATCH(M$3,'Slutlig allokering'!$B$2:$AJ$2,0),FALSE)/1,0)</f>
        <v>0</v>
      </c>
      <c r="N309">
        <f>IFERROR(VLOOKUP($B309,Kraftvärmeprod!$B$1:$AH$479,MATCH(N$2,Kraftvärmeprod!$B$1:$AG$1,0),FALSE)/1,0)-IFERROR(VLOOKUP($B309,'Slutlig allokering'!$B$2:$AC$462,MATCH(N$3,'Slutlig allokering'!$B$2:$AJ$2,0),FALSE)/1,0)</f>
        <v>0</v>
      </c>
      <c r="O309">
        <f>IFERROR(VLOOKUP($B309,Kraftvärmeprod!$B$1:$AH$479,MATCH(O$2,Kraftvärmeprod!$B$1:$AG$1,0),FALSE)/1,0)-IFERROR(VLOOKUP($B309,'Slutlig allokering'!$B$2:$AC$462,MATCH(O$3,'Slutlig allokering'!$B$2:$AJ$2,0),FALSE)/1,0)</f>
        <v>0</v>
      </c>
      <c r="P309">
        <f>IFERROR(VLOOKUP($B309,Kraftvärmeprod!$B$1:$AH$479,MATCH(P$2,Kraftvärmeprod!$B$1:$AG$1,0),FALSE)/1,0)-IFERROR(VLOOKUP($B309,'Slutlig allokering'!$B$2:$AC$462,MATCH(P$3,'Slutlig allokering'!$B$2:$AJ$2,0),FALSE)/1,0)</f>
        <v>0</v>
      </c>
      <c r="Q309">
        <f>IFERROR(VLOOKUP($B309,Kraftvärmeprod!$B$1:$AH$479,MATCH(Q$2,Kraftvärmeprod!$B$1:$AG$1,0),FALSE)/1,0)-IFERROR(VLOOKUP($B309,'Slutlig allokering'!$B$2:$AC$462,MATCH(Q$3,'Slutlig allokering'!$B$2:$AJ$2,0),FALSE)/1,0)</f>
        <v>0</v>
      </c>
      <c r="R309">
        <f>IFERROR(VLOOKUP($B309,Kraftvärmeprod!$B$1:$AH$479,MATCH(R$2,Kraftvärmeprod!$B$1:$AG$1,0),FALSE)/1,0)-IFERROR(VLOOKUP($B309,'Slutlig allokering'!$B$2:$AC$462,MATCH(R$3,'Slutlig allokering'!$B$2:$AJ$2,0),FALSE)/1,0)</f>
        <v>0</v>
      </c>
      <c r="S309">
        <f>IFERROR(VLOOKUP($B309,Kraftvärmeprod!$B$1:$AH$479,MATCH(S$2,Kraftvärmeprod!$B$1:$AG$1,0),FALSE)/1,0)-IFERROR(VLOOKUP($B309,'Slutlig allokering'!$B$2:$AC$462,MATCH(S$3,'Slutlig allokering'!$B$2:$AJ$2,0),FALSE)/1,0)</f>
        <v>0</v>
      </c>
      <c r="T309">
        <f>IFERROR(VLOOKUP($B309,Kraftvärmeprod!$B$1:$AH$479,MATCH(T$2,Kraftvärmeprod!$B$1:$AG$1,0),FALSE)/1,0)-IFERROR(VLOOKUP($B309,'Slutlig allokering'!$B$2:$AC$462,MATCH(T$3,'Slutlig allokering'!$B$2:$AJ$2,0),FALSE)/1,0)</f>
        <v>0</v>
      </c>
      <c r="U309">
        <f>IFERROR(VLOOKUP($B309,Kraftvärmeprod!$B$1:$AH$479,MATCH(U$2,Kraftvärmeprod!$B$1:$AG$1,0),FALSE)/1,0)-IFERROR(VLOOKUP($B309,'Slutlig allokering'!$B$2:$AC$462,MATCH(U$3,'Slutlig allokering'!$B$2:$AJ$2,0),FALSE)/1,0)</f>
        <v>0</v>
      </c>
      <c r="V309">
        <f>IFERROR(VLOOKUP($B309,Kraftvärmeprod!$B$1:$AH$479,MATCH(V$2,Kraftvärmeprod!$B$1:$AG$1,0),FALSE)/1,0)-IFERROR(VLOOKUP($B309,'Slutlig allokering'!$B$2:$AC$462,MATCH(V$3,'Slutlig allokering'!$B$2:$AJ$2,0),FALSE)/1,0)</f>
        <v>0</v>
      </c>
      <c r="W309">
        <f>IFERROR(VLOOKUP($B309,Kraftvärmeprod!$B$1:$AH$479,MATCH(W$2,Kraftvärmeprod!$B$1:$AG$1,0),FALSE)/1,0)-IFERROR(VLOOKUP($B309,'Slutlig allokering'!$B$2:$AC$462,MATCH(W$3,'Slutlig allokering'!$B$2:$AJ$2,0),FALSE)/1,0)</f>
        <v>0</v>
      </c>
      <c r="X309">
        <f>IFERROR(VLOOKUP($B309,Kraftvärmeprod!$B$1:$AH$479,MATCH(X$2,Kraftvärmeprod!$B$1:$AG$1,0),FALSE)/1,0)-IFERROR(VLOOKUP($B309,'Slutlig allokering'!$B$2:$AC$462,MATCH(X$3,'Slutlig allokering'!$B$2:$AJ$2,0),FALSE)/1,0)</f>
        <v>0</v>
      </c>
      <c r="Y309">
        <f>IFERROR(VLOOKUP($B309,Kraftvärmeprod!$B$1:$AH$479,MATCH(Y$2,Kraftvärmeprod!$B$1:$AG$1,0),FALSE)/1,0)-IFERROR(VLOOKUP($B309,'Slutlig allokering'!$B$2:$AC$462,MATCH(Y$3,'Slutlig allokering'!$B$2:$AJ$2,0),FALSE)/1,0)</f>
        <v>0</v>
      </c>
      <c r="Z309">
        <f>IFERROR(VLOOKUP($B309,Kraftvärmeprod!$B$1:$AH$479,MATCH(Z$2,Kraftvärmeprod!$B$1:$AG$1,0),FALSE)/1,0)-IFERROR(VLOOKUP($B309,'Slutlig allokering'!$B$2:$AC$462,MATCH(Z$3,'Slutlig allokering'!$B$2:$AJ$2,0),FALSE)/1,0)</f>
        <v>0</v>
      </c>
      <c r="AA309">
        <f>IFERROR(VLOOKUP($B309,Kraftvärmeprod!$B$1:$AH$479,MATCH(AA$2,Kraftvärmeprod!$B$1:$AG$1,0),FALSE)/1,0)-IFERROR(VLOOKUP($B309,'Slutlig allokering'!$B$2:$AC$462,MATCH(AA$3,'Slutlig allokering'!$B$2:$AJ$2,0),FALSE)/1,0)</f>
        <v>0</v>
      </c>
      <c r="AB309">
        <f>IFERROR(VLOOKUP($B309,Kraftvärmeprod!$B$1:$AH$479,MATCH(AB$2,Kraftvärmeprod!$B$1:$AG$1,0),FALSE)/1,0)-IFERROR(VLOOKUP($B309,'Slutlig allokering'!$B$2:$AC$462,MATCH(AB$3,'Slutlig allokering'!$B$2:$AJ$2,0),FALSE)/1,0)</f>
        <v>0</v>
      </c>
      <c r="AE309">
        <f t="shared" si="8"/>
        <v>0</v>
      </c>
      <c r="AG309">
        <f>IFERROR(VLOOKUP(B309,'Slutlig allokering'!$B$2:$AJ$462,MATCH("Summa justerad allokerad tillförd energi (utan hjälpel och rökgaskondensering):",'Slutlig allokering'!$B$2:$AK$2,0),FALSE)/1,"")</f>
        <v>0</v>
      </c>
      <c r="AI309" s="55" t="str">
        <f>IFERROR(1-VLOOKUP(B309,'Slutlig allokering'!$B$2:$AJ$462,MATCH("Andel av bränsle i kvv som allokerats till värme, exklusive rökgaskondensering och hjälpel",'Slutlig allokering'!$B$2:$AK$2,0),FALSE),"")</f>
        <v/>
      </c>
      <c r="AK309" s="55" t="str">
        <f t="shared" si="9"/>
        <v/>
      </c>
    </row>
    <row r="310" spans="1:37" x14ac:dyDescent="0.35">
      <c r="A310" s="28" t="s">
        <v>403</v>
      </c>
      <c r="B310" s="28" t="s">
        <v>416</v>
      </c>
      <c r="C310" t="str">
        <f>IFERROR(VLOOKUP($B310,Kraftvärmeprod!$B$1:$AH$479,MATCH(C$3,Kraftvärmeprod!$B$1:$AG$1,0),FALSE)/1,"")</f>
        <v/>
      </c>
      <c r="D310" t="str">
        <f>IFERROR(VLOOKUP($B310,Kraftvärmeprod!$B$1:$AH$479,MATCH(D$3,Kraftvärmeprod!$B$1:$AG$1,0),FALSE)/1,"")</f>
        <v/>
      </c>
      <c r="E310">
        <f>IFERROR(VLOOKUP($B310,Kraftvärmeprod!$B$1:$AH$479,MATCH(E$2,Kraftvärmeprod!$B$1:$AG$1,0),FALSE)/1,0)-IFERROR(VLOOKUP($B310,'Slutlig allokering'!$B$2:$AC$462,MATCH(E$3,'Slutlig allokering'!$B$2:$AJ$2,0),FALSE)/1,0)</f>
        <v>0</v>
      </c>
      <c r="F310">
        <f>IFERROR(VLOOKUP($B310,Kraftvärmeprod!$B$1:$AH$479,MATCH(F$2,Kraftvärmeprod!$B$1:$AG$1,0),FALSE)/1,0)-IFERROR(VLOOKUP($B310,'Slutlig allokering'!$B$2:$AC$462,MATCH(F$3,'Slutlig allokering'!$B$2:$AJ$2,0),FALSE)/1,0)</f>
        <v>0</v>
      </c>
      <c r="G310">
        <f>IFERROR(VLOOKUP($B310,Kraftvärmeprod!$B$1:$AH$479,MATCH(G$2,Kraftvärmeprod!$B$1:$AG$1,0),FALSE)/1,0)-IFERROR(VLOOKUP($B310,'Slutlig allokering'!$B$2:$AC$462,MATCH(G$3,'Slutlig allokering'!$B$2:$AJ$2,0),FALSE)/1,0)</f>
        <v>0</v>
      </c>
      <c r="H310">
        <f>IFERROR(VLOOKUP($B310,Kraftvärmeprod!$B$1:$AH$479,MATCH(H$2,Kraftvärmeprod!$B$1:$AG$1,0),FALSE)/1,0)-IFERROR(VLOOKUP($B310,'Slutlig allokering'!$B$2:$AC$462,MATCH(H$3,'Slutlig allokering'!$B$2:$AJ$2,0),FALSE)/1,0)</f>
        <v>0</v>
      </c>
      <c r="I310">
        <f>IFERROR(VLOOKUP($B310,Kraftvärmeprod!$B$1:$AH$479,MATCH(I$2,Kraftvärmeprod!$B$1:$AG$1,0),FALSE)/1,0)-IFERROR(VLOOKUP($B310,'Slutlig allokering'!$B$2:$AC$462,MATCH(I$3,'Slutlig allokering'!$B$2:$AJ$2,0),FALSE)/1,0)</f>
        <v>0</v>
      </c>
      <c r="J310">
        <f>IFERROR(VLOOKUP($B310,Kraftvärmeprod!$B$1:$AH$479,MATCH(J$2,Kraftvärmeprod!$B$1:$AG$1,0),FALSE)/1,0)-IFERROR(VLOOKUP($B310,'Slutlig allokering'!$B$2:$AC$462,MATCH(J$3,'Slutlig allokering'!$B$2:$AJ$2,0),FALSE)/1,0)</f>
        <v>0</v>
      </c>
      <c r="K310">
        <f>IFERROR(VLOOKUP($B310,Kraftvärmeprod!$B$1:$AH$479,MATCH(K$2,Kraftvärmeprod!$B$1:$AG$1,0),FALSE)/1,0)-IFERROR(VLOOKUP($B310,'Slutlig allokering'!$B$2:$AC$462,MATCH(K$3,'Slutlig allokering'!$B$2:$AJ$2,0),FALSE)/1,0)</f>
        <v>0</v>
      </c>
      <c r="L310">
        <f>IFERROR(VLOOKUP($B310,Kraftvärmeprod!$B$1:$AH$479,MATCH(L$2,Kraftvärmeprod!$B$1:$AG$1,0),FALSE)/1,0)-IFERROR(VLOOKUP($B310,'Slutlig allokering'!$B$2:$AC$462,MATCH(L$3,'Slutlig allokering'!$B$2:$AJ$2,0),FALSE)/1,0)</f>
        <v>0</v>
      </c>
      <c r="M310" s="143">
        <f>IFERROR(VLOOKUP($B310,Miljö!$B$1:$S$477,MATCH(M$2,Miljö!$B$1:$X$1,0),FALSE)/1,0)-IFERROR(VLOOKUP($B310,'Slutlig allokering'!$B$2:$AC$462,MATCH(M$3,'Slutlig allokering'!$B$2:$AJ$2,0),FALSE)/1,0)</f>
        <v>0</v>
      </c>
      <c r="N310">
        <f>IFERROR(VLOOKUP($B310,Kraftvärmeprod!$B$1:$AH$479,MATCH(N$2,Kraftvärmeprod!$B$1:$AG$1,0),FALSE)/1,0)-IFERROR(VLOOKUP($B310,'Slutlig allokering'!$B$2:$AC$462,MATCH(N$3,'Slutlig allokering'!$B$2:$AJ$2,0),FALSE)/1,0)</f>
        <v>0</v>
      </c>
      <c r="O310">
        <f>IFERROR(VLOOKUP($B310,Kraftvärmeprod!$B$1:$AH$479,MATCH(O$2,Kraftvärmeprod!$B$1:$AG$1,0),FALSE)/1,0)-IFERROR(VLOOKUP($B310,'Slutlig allokering'!$B$2:$AC$462,MATCH(O$3,'Slutlig allokering'!$B$2:$AJ$2,0),FALSE)/1,0)</f>
        <v>0</v>
      </c>
      <c r="P310">
        <f>IFERROR(VLOOKUP($B310,Kraftvärmeprod!$B$1:$AH$479,MATCH(P$2,Kraftvärmeprod!$B$1:$AG$1,0),FALSE)/1,0)-IFERROR(VLOOKUP($B310,'Slutlig allokering'!$B$2:$AC$462,MATCH(P$3,'Slutlig allokering'!$B$2:$AJ$2,0),FALSE)/1,0)</f>
        <v>0</v>
      </c>
      <c r="Q310">
        <f>IFERROR(VLOOKUP($B310,Kraftvärmeprod!$B$1:$AH$479,MATCH(Q$2,Kraftvärmeprod!$B$1:$AG$1,0),FALSE)/1,0)-IFERROR(VLOOKUP($B310,'Slutlig allokering'!$B$2:$AC$462,MATCH(Q$3,'Slutlig allokering'!$B$2:$AJ$2,0),FALSE)/1,0)</f>
        <v>0</v>
      </c>
      <c r="R310">
        <f>IFERROR(VLOOKUP($B310,Kraftvärmeprod!$B$1:$AH$479,MATCH(R$2,Kraftvärmeprod!$B$1:$AG$1,0),FALSE)/1,0)-IFERROR(VLOOKUP($B310,'Slutlig allokering'!$B$2:$AC$462,MATCH(R$3,'Slutlig allokering'!$B$2:$AJ$2,0),FALSE)/1,0)</f>
        <v>0</v>
      </c>
      <c r="S310">
        <f>IFERROR(VLOOKUP($B310,Kraftvärmeprod!$B$1:$AH$479,MATCH(S$2,Kraftvärmeprod!$B$1:$AG$1,0),FALSE)/1,0)-IFERROR(VLOOKUP($B310,'Slutlig allokering'!$B$2:$AC$462,MATCH(S$3,'Slutlig allokering'!$B$2:$AJ$2,0),FALSE)/1,0)</f>
        <v>0</v>
      </c>
      <c r="T310">
        <f>IFERROR(VLOOKUP($B310,Kraftvärmeprod!$B$1:$AH$479,MATCH(T$2,Kraftvärmeprod!$B$1:$AG$1,0),FALSE)/1,0)-IFERROR(VLOOKUP($B310,'Slutlig allokering'!$B$2:$AC$462,MATCH(T$3,'Slutlig allokering'!$B$2:$AJ$2,0),FALSE)/1,0)</f>
        <v>0</v>
      </c>
      <c r="U310">
        <f>IFERROR(VLOOKUP($B310,Kraftvärmeprod!$B$1:$AH$479,MATCH(U$2,Kraftvärmeprod!$B$1:$AG$1,0),FALSE)/1,0)-IFERROR(VLOOKUP($B310,'Slutlig allokering'!$B$2:$AC$462,MATCH(U$3,'Slutlig allokering'!$B$2:$AJ$2,0),FALSE)/1,0)</f>
        <v>0</v>
      </c>
      <c r="V310">
        <f>IFERROR(VLOOKUP($B310,Kraftvärmeprod!$B$1:$AH$479,MATCH(V$2,Kraftvärmeprod!$B$1:$AG$1,0),FALSE)/1,0)-IFERROR(VLOOKUP($B310,'Slutlig allokering'!$B$2:$AC$462,MATCH(V$3,'Slutlig allokering'!$B$2:$AJ$2,0),FALSE)/1,0)</f>
        <v>0</v>
      </c>
      <c r="W310">
        <f>IFERROR(VLOOKUP($B310,Kraftvärmeprod!$B$1:$AH$479,MATCH(W$2,Kraftvärmeprod!$B$1:$AG$1,0),FALSE)/1,0)-IFERROR(VLOOKUP($B310,'Slutlig allokering'!$B$2:$AC$462,MATCH(W$3,'Slutlig allokering'!$B$2:$AJ$2,0),FALSE)/1,0)</f>
        <v>0</v>
      </c>
      <c r="X310">
        <f>IFERROR(VLOOKUP($B310,Kraftvärmeprod!$B$1:$AH$479,MATCH(X$2,Kraftvärmeprod!$B$1:$AG$1,0),FALSE)/1,0)-IFERROR(VLOOKUP($B310,'Slutlig allokering'!$B$2:$AC$462,MATCH(X$3,'Slutlig allokering'!$B$2:$AJ$2,0),FALSE)/1,0)</f>
        <v>0</v>
      </c>
      <c r="Y310">
        <f>IFERROR(VLOOKUP($B310,Kraftvärmeprod!$B$1:$AH$479,MATCH(Y$2,Kraftvärmeprod!$B$1:$AG$1,0),FALSE)/1,0)-IFERROR(VLOOKUP($B310,'Slutlig allokering'!$B$2:$AC$462,MATCH(Y$3,'Slutlig allokering'!$B$2:$AJ$2,0),FALSE)/1,0)</f>
        <v>0</v>
      </c>
      <c r="Z310">
        <f>IFERROR(VLOOKUP($B310,Kraftvärmeprod!$B$1:$AH$479,MATCH(Z$2,Kraftvärmeprod!$B$1:$AG$1,0),FALSE)/1,0)-IFERROR(VLOOKUP($B310,'Slutlig allokering'!$B$2:$AC$462,MATCH(Z$3,'Slutlig allokering'!$B$2:$AJ$2,0),FALSE)/1,0)</f>
        <v>0</v>
      </c>
      <c r="AA310">
        <f>IFERROR(VLOOKUP($B310,Kraftvärmeprod!$B$1:$AH$479,MATCH(AA$2,Kraftvärmeprod!$B$1:$AG$1,0),FALSE)/1,0)-IFERROR(VLOOKUP($B310,'Slutlig allokering'!$B$2:$AC$462,MATCH(AA$3,'Slutlig allokering'!$B$2:$AJ$2,0),FALSE)/1,0)</f>
        <v>0</v>
      </c>
      <c r="AB310">
        <f>IFERROR(VLOOKUP($B310,Kraftvärmeprod!$B$1:$AH$479,MATCH(AB$2,Kraftvärmeprod!$B$1:$AG$1,0),FALSE)/1,0)-IFERROR(VLOOKUP($B310,'Slutlig allokering'!$B$2:$AC$462,MATCH(AB$3,'Slutlig allokering'!$B$2:$AJ$2,0),FALSE)/1,0)</f>
        <v>0</v>
      </c>
      <c r="AE310">
        <f t="shared" si="8"/>
        <v>0</v>
      </c>
      <c r="AG310">
        <f>IFERROR(VLOOKUP(B310,'Slutlig allokering'!$B$2:$AJ$462,MATCH("Summa justerad allokerad tillförd energi (utan hjälpel och rökgaskondensering):",'Slutlig allokering'!$B$2:$AK$2,0),FALSE)/1,"")</f>
        <v>0</v>
      </c>
      <c r="AI310" s="55" t="str">
        <f>IFERROR(1-VLOOKUP(B310,'Slutlig allokering'!$B$2:$AJ$462,MATCH("Andel av bränsle i kvv som allokerats till värme, exklusive rökgaskondensering och hjälpel",'Slutlig allokering'!$B$2:$AK$2,0),FALSE),"")</f>
        <v/>
      </c>
      <c r="AK310" s="55" t="str">
        <f t="shared" si="9"/>
        <v/>
      </c>
    </row>
    <row r="311" spans="1:37" x14ac:dyDescent="0.35">
      <c r="A311" s="28" t="s">
        <v>403</v>
      </c>
      <c r="B311" s="28" t="s">
        <v>417</v>
      </c>
      <c r="C311">
        <f>IFERROR(VLOOKUP($B311,Kraftvärmeprod!$B$1:$AH$479,MATCH(C$3,Kraftvärmeprod!$B$1:$AG$1,0),FALSE)/1,"")</f>
        <v>297.03500000000003</v>
      </c>
      <c r="D311">
        <f>IFERROR(VLOOKUP($B311,Kraftvärmeprod!$B$1:$AH$479,MATCH(D$3,Kraftvärmeprod!$B$1:$AG$1,0),FALSE)/1,"")</f>
        <v>141.96299999999999</v>
      </c>
      <c r="E311">
        <f>IFERROR(VLOOKUP($B311,Kraftvärmeprod!$B$1:$AH$479,MATCH(E$2,Kraftvärmeprod!$B$1:$AG$1,0),FALSE)/1,0)-IFERROR(VLOOKUP($B311,'Slutlig allokering'!$B$2:$AC$462,MATCH(E$3,'Slutlig allokering'!$B$2:$AJ$2,0),FALSE)/1,0)</f>
        <v>0</v>
      </c>
      <c r="F311">
        <f>IFERROR(VLOOKUP($B311,Kraftvärmeprod!$B$1:$AH$479,MATCH(F$2,Kraftvärmeprod!$B$1:$AG$1,0),FALSE)/1,0)-IFERROR(VLOOKUP($B311,'Slutlig allokering'!$B$2:$AC$462,MATCH(F$3,'Slutlig allokering'!$B$2:$AJ$2,0),FALSE)/1,0)</f>
        <v>0</v>
      </c>
      <c r="G311">
        <f>IFERROR(VLOOKUP($B311,Kraftvärmeprod!$B$1:$AH$479,MATCH(G$2,Kraftvärmeprod!$B$1:$AG$1,0),FALSE)/1,0)-IFERROR(VLOOKUP($B311,'Slutlig allokering'!$B$2:$AC$462,MATCH(G$3,'Slutlig allokering'!$B$2:$AJ$2,0),FALSE)/1,0)</f>
        <v>91.865500000000011</v>
      </c>
      <c r="H311">
        <f>IFERROR(VLOOKUP($B311,Kraftvärmeprod!$B$1:$AH$479,MATCH(H$2,Kraftvärmeprod!$B$1:$AG$1,0),FALSE)/1,0)-IFERROR(VLOOKUP($B311,'Slutlig allokering'!$B$2:$AC$462,MATCH(H$3,'Slutlig allokering'!$B$2:$AJ$2,0),FALSE)/1,0)</f>
        <v>0</v>
      </c>
      <c r="I311">
        <f>IFERROR(VLOOKUP($B311,Kraftvärmeprod!$B$1:$AH$479,MATCH(I$2,Kraftvärmeprod!$B$1:$AG$1,0),FALSE)/1,0)-IFERROR(VLOOKUP($B311,'Slutlig allokering'!$B$2:$AC$462,MATCH(I$3,'Slutlig allokering'!$B$2:$AJ$2,0),FALSE)/1,0)</f>
        <v>0</v>
      </c>
      <c r="J311">
        <f>IFERROR(VLOOKUP($B311,Kraftvärmeprod!$B$1:$AH$479,MATCH(J$2,Kraftvärmeprod!$B$1:$AG$1,0),FALSE)/1,0)-IFERROR(VLOOKUP($B311,'Slutlig allokering'!$B$2:$AC$462,MATCH(J$3,'Slutlig allokering'!$B$2:$AJ$2,0),FALSE)/1,0)</f>
        <v>0.26444900000000005</v>
      </c>
      <c r="K311">
        <f>IFERROR(VLOOKUP($B311,Kraftvärmeprod!$B$1:$AH$479,MATCH(K$2,Kraftvärmeprod!$B$1:$AG$1,0),FALSE)/1,0)-IFERROR(VLOOKUP($B311,'Slutlig allokering'!$B$2:$AC$462,MATCH(K$3,'Slutlig allokering'!$B$2:$AJ$2,0),FALSE)/1,0)</f>
        <v>0</v>
      </c>
      <c r="L311">
        <f>IFERROR(VLOOKUP($B311,Kraftvärmeprod!$B$1:$AH$479,MATCH(L$2,Kraftvärmeprod!$B$1:$AG$1,0),FALSE)/1,0)-IFERROR(VLOOKUP($B311,'Slutlig allokering'!$B$2:$AC$462,MATCH(L$3,'Slutlig allokering'!$B$2:$AJ$2,0),FALSE)/1,0)</f>
        <v>48.825299999999999</v>
      </c>
      <c r="M311" s="143">
        <f>IFERROR(VLOOKUP($B311,Miljö!$B$1:$S$477,MATCH(M$2,Miljö!$B$1:$X$1,0),FALSE)/1,0)-IFERROR(VLOOKUP($B311,'Slutlig allokering'!$B$2:$AC$462,MATCH(M$3,'Slutlig allokering'!$B$2:$AJ$2,0),FALSE)/1,0)</f>
        <v>11.87757</v>
      </c>
      <c r="N311">
        <f>IFERROR(VLOOKUP($B311,Kraftvärmeprod!$B$1:$AH$479,MATCH(N$2,Kraftvärmeprod!$B$1:$AG$1,0),FALSE)/1,0)-IFERROR(VLOOKUP($B311,'Slutlig allokering'!$B$2:$AC$462,MATCH(N$3,'Slutlig allokering'!$B$2:$AJ$2,0),FALSE)/1,0)</f>
        <v>0</v>
      </c>
      <c r="O311">
        <f>IFERROR(VLOOKUP($B311,Kraftvärmeprod!$B$1:$AH$479,MATCH(O$2,Kraftvärmeprod!$B$1:$AG$1,0),FALSE)/1,0)-IFERROR(VLOOKUP($B311,'Slutlig allokering'!$B$2:$AC$462,MATCH(O$3,'Slutlig allokering'!$B$2:$AJ$2,0),FALSE)/1,0)</f>
        <v>0</v>
      </c>
      <c r="P311">
        <f>IFERROR(VLOOKUP($B311,Kraftvärmeprod!$B$1:$AH$479,MATCH(P$2,Kraftvärmeprod!$B$1:$AG$1,0),FALSE)/1,0)-IFERROR(VLOOKUP($B311,'Slutlig allokering'!$B$2:$AC$462,MATCH(P$3,'Slutlig allokering'!$B$2:$AJ$2,0),FALSE)/1,0)</f>
        <v>0</v>
      </c>
      <c r="Q311">
        <f>IFERROR(VLOOKUP($B311,Kraftvärmeprod!$B$1:$AH$479,MATCH(Q$2,Kraftvärmeprod!$B$1:$AG$1,0),FALSE)/1,0)-IFERROR(VLOOKUP($B311,'Slutlig allokering'!$B$2:$AC$462,MATCH(Q$3,'Slutlig allokering'!$B$2:$AJ$2,0),FALSE)/1,0)</f>
        <v>29.485699999999998</v>
      </c>
      <c r="R311">
        <f>IFERROR(VLOOKUP($B311,Kraftvärmeprod!$B$1:$AH$479,MATCH(R$2,Kraftvärmeprod!$B$1:$AG$1,0),FALSE)/1,0)-IFERROR(VLOOKUP($B311,'Slutlig allokering'!$B$2:$AC$462,MATCH(R$3,'Slutlig allokering'!$B$2:$AJ$2,0),FALSE)/1,0)</f>
        <v>14.744799999999998</v>
      </c>
      <c r="S311">
        <f>IFERROR(VLOOKUP($B311,Kraftvärmeprod!$B$1:$AH$479,MATCH(S$2,Kraftvärmeprod!$B$1:$AG$1,0),FALSE)/1,0)-IFERROR(VLOOKUP($B311,'Slutlig allokering'!$B$2:$AC$462,MATCH(S$3,'Slutlig allokering'!$B$2:$AJ$2,0),FALSE)/1,0)</f>
        <v>0</v>
      </c>
      <c r="T311">
        <f>IFERROR(VLOOKUP($B311,Kraftvärmeprod!$B$1:$AH$479,MATCH(T$2,Kraftvärmeprod!$B$1:$AG$1,0),FALSE)/1,0)-IFERROR(VLOOKUP($B311,'Slutlig allokering'!$B$2:$AC$462,MATCH(T$3,'Slutlig allokering'!$B$2:$AJ$2,0),FALSE)/1,0)</f>
        <v>0</v>
      </c>
      <c r="U311">
        <f>IFERROR(VLOOKUP($B311,Kraftvärmeprod!$B$1:$AH$479,MATCH(U$2,Kraftvärmeprod!$B$1:$AG$1,0),FALSE)/1,0)-IFERROR(VLOOKUP($B311,'Slutlig allokering'!$B$2:$AC$462,MATCH(U$3,'Slutlig allokering'!$B$2:$AJ$2,0),FALSE)/1,0)</f>
        <v>47.692699999999995</v>
      </c>
      <c r="V311">
        <f>IFERROR(VLOOKUP($B311,Kraftvärmeprod!$B$1:$AH$479,MATCH(V$2,Kraftvärmeprod!$B$1:$AG$1,0),FALSE)/1,0)-IFERROR(VLOOKUP($B311,'Slutlig allokering'!$B$2:$AC$462,MATCH(V$3,'Slutlig allokering'!$B$2:$AJ$2,0),FALSE)/1,0)</f>
        <v>0</v>
      </c>
      <c r="W311">
        <f>IFERROR(VLOOKUP($B311,Kraftvärmeprod!$B$1:$AH$479,MATCH(W$2,Kraftvärmeprod!$B$1:$AG$1,0),FALSE)/1,0)-IFERROR(VLOOKUP($B311,'Slutlig allokering'!$B$2:$AC$462,MATCH(W$3,'Slutlig allokering'!$B$2:$AJ$2,0),FALSE)/1,0)</f>
        <v>0.64896299999999996</v>
      </c>
      <c r="X311">
        <f>IFERROR(VLOOKUP($B311,Kraftvärmeprod!$B$1:$AH$479,MATCH(X$2,Kraftvärmeprod!$B$1:$AG$1,0),FALSE)/1,0)-IFERROR(VLOOKUP($B311,'Slutlig allokering'!$B$2:$AC$462,MATCH(X$3,'Slutlig allokering'!$B$2:$AJ$2,0),FALSE)/1,0)</f>
        <v>1.9712999999999998</v>
      </c>
      <c r="Y311">
        <f>IFERROR(VLOOKUP($B311,Kraftvärmeprod!$B$1:$AH$479,MATCH(Y$2,Kraftvärmeprod!$B$1:$AG$1,0),FALSE)/1,0)-IFERROR(VLOOKUP($B311,'Slutlig allokering'!$B$2:$AC$462,MATCH(Y$3,'Slutlig allokering'!$B$2:$AJ$2,0),FALSE)/1,0)</f>
        <v>0</v>
      </c>
      <c r="Z311">
        <f>IFERROR(VLOOKUP($B311,Kraftvärmeprod!$B$1:$AH$479,MATCH(Z$2,Kraftvärmeprod!$B$1:$AG$1,0),FALSE)/1,0)-IFERROR(VLOOKUP($B311,'Slutlig allokering'!$B$2:$AC$462,MATCH(Z$3,'Slutlig allokering'!$B$2:$AJ$2,0),FALSE)/1,0)</f>
        <v>0</v>
      </c>
      <c r="AA311">
        <f>IFERROR(VLOOKUP($B311,Kraftvärmeprod!$B$1:$AH$479,MATCH(AA$2,Kraftvärmeprod!$B$1:$AG$1,0),FALSE)/1,0)-IFERROR(VLOOKUP($B311,'Slutlig allokering'!$B$2:$AC$462,MATCH(AA$3,'Slutlig allokering'!$B$2:$AJ$2,0),FALSE)/1,0)</f>
        <v>0</v>
      </c>
      <c r="AB311">
        <f>IFERROR(VLOOKUP($B311,Kraftvärmeprod!$B$1:$AH$479,MATCH(AB$2,Kraftvärmeprod!$B$1:$AG$1,0),FALSE)/1,0)-IFERROR(VLOOKUP($B311,'Slutlig allokering'!$B$2:$AC$462,MATCH(AB$3,'Slutlig allokering'!$B$2:$AJ$2,0),FALSE)/1,0)</f>
        <v>0</v>
      </c>
      <c r="AE311">
        <f t="shared" si="8"/>
        <v>235.49871200000004</v>
      </c>
      <c r="AG311">
        <f>IFERROR(VLOOKUP(B311,'Slutlig allokering'!$B$2:$AJ$462,MATCH("Summa justerad allokerad tillförd energi (utan hjälpel och rökgaskondensering):",'Slutlig allokering'!$B$2:$AK$2,0),FALSE)/1,"")</f>
        <v>196.09928799999997</v>
      </c>
      <c r="AI311" s="55">
        <f>IFERROR(1-VLOOKUP(B311,'Slutlig allokering'!$B$2:$AJ$462,MATCH("Andel av bränsle i kvv som allokerats till värme, exklusive rökgaskondensering och hjälpel",'Slutlig allokering'!$B$2:$AK$2,0),FALSE),"")</f>
        <v>0.54564365914577917</v>
      </c>
      <c r="AK311" s="55">
        <f t="shared" si="9"/>
        <v>0.54564365914577928</v>
      </c>
    </row>
    <row r="312" spans="1:37" x14ac:dyDescent="0.35">
      <c r="A312" s="28" t="s">
        <v>403</v>
      </c>
      <c r="B312" s="28" t="s">
        <v>418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allokering'!$B$2:$AC$462,MATCH(E$3,'Slutlig allokering'!$B$2:$AJ$2,0),FALSE)/1,0)</f>
        <v>0</v>
      </c>
      <c r="F312">
        <f>IFERROR(VLOOKUP($B312,Kraftvärmeprod!$B$1:$AH$479,MATCH(F$2,Kraftvärmeprod!$B$1:$AG$1,0),FALSE)/1,0)-IFERROR(VLOOKUP($B312,'Slutlig allokering'!$B$2:$AC$462,MATCH(F$3,'Slutlig allokering'!$B$2:$AJ$2,0),FALSE)/1,0)</f>
        <v>0</v>
      </c>
      <c r="G312">
        <f>IFERROR(VLOOKUP($B312,Kraftvärmeprod!$B$1:$AH$479,MATCH(G$2,Kraftvärmeprod!$B$1:$AG$1,0),FALSE)/1,0)-IFERROR(VLOOKUP($B312,'Slutlig allokering'!$B$2:$AC$462,MATCH(G$3,'Slutlig allokering'!$B$2:$AJ$2,0),FALSE)/1,0)</f>
        <v>0</v>
      </c>
      <c r="H312">
        <f>IFERROR(VLOOKUP($B312,Kraftvärmeprod!$B$1:$AH$479,MATCH(H$2,Kraftvärmeprod!$B$1:$AG$1,0),FALSE)/1,0)-IFERROR(VLOOKUP($B312,'Slutlig allokering'!$B$2:$AC$462,MATCH(H$3,'Slutlig allokering'!$B$2:$AJ$2,0),FALSE)/1,0)</f>
        <v>0</v>
      </c>
      <c r="I312">
        <f>IFERROR(VLOOKUP($B312,Kraftvärmeprod!$B$1:$AH$479,MATCH(I$2,Kraftvärmeprod!$B$1:$AG$1,0),FALSE)/1,0)-IFERROR(VLOOKUP($B312,'Slutlig allokering'!$B$2:$AC$462,MATCH(I$3,'Slutlig allokering'!$B$2:$AJ$2,0),FALSE)/1,0)</f>
        <v>0</v>
      </c>
      <c r="J312">
        <f>IFERROR(VLOOKUP($B312,Kraftvärmeprod!$B$1:$AH$479,MATCH(J$2,Kraftvärmeprod!$B$1:$AG$1,0),FALSE)/1,0)-IFERROR(VLOOKUP($B312,'Slutlig allokering'!$B$2:$AC$462,MATCH(J$3,'Slutlig allokering'!$B$2:$AJ$2,0),FALSE)/1,0)</f>
        <v>0</v>
      </c>
      <c r="K312">
        <f>IFERROR(VLOOKUP($B312,Kraftvärmeprod!$B$1:$AH$479,MATCH(K$2,Kraftvärmeprod!$B$1:$AG$1,0),FALSE)/1,0)-IFERROR(VLOOKUP($B312,'Slutlig allokering'!$B$2:$AC$462,MATCH(K$3,'Slutlig allokering'!$B$2:$AJ$2,0),FALSE)/1,0)</f>
        <v>0</v>
      </c>
      <c r="L312">
        <f>IFERROR(VLOOKUP($B312,Kraftvärmeprod!$B$1:$AH$479,MATCH(L$2,Kraftvärmeprod!$B$1:$AG$1,0),FALSE)/1,0)-IFERROR(VLOOKUP($B312,'Slutlig allokering'!$B$2:$AC$462,MATCH(L$3,'Slutlig allokering'!$B$2:$AJ$2,0),FALSE)/1,0)</f>
        <v>0</v>
      </c>
      <c r="M312" s="143">
        <f>IFERROR(VLOOKUP($B312,Miljö!$B$1:$S$477,MATCH(M$2,Miljö!$B$1:$X$1,0),FALSE)/1,0)-IFERROR(VLOOKUP($B312,'Slutlig allokering'!$B$2:$AC$462,MATCH(M$3,'Slutlig allokering'!$B$2:$AJ$2,0),FALSE)/1,0)</f>
        <v>0</v>
      </c>
      <c r="N312">
        <f>IFERROR(VLOOKUP($B312,Kraftvärmeprod!$B$1:$AH$479,MATCH(N$2,Kraftvärmeprod!$B$1:$AG$1,0),FALSE)/1,0)-IFERROR(VLOOKUP($B312,'Slutlig allokering'!$B$2:$AC$462,MATCH(N$3,'Slutlig allokering'!$B$2:$AJ$2,0),FALSE)/1,0)</f>
        <v>0</v>
      </c>
      <c r="O312">
        <f>IFERROR(VLOOKUP($B312,Kraftvärmeprod!$B$1:$AH$479,MATCH(O$2,Kraftvärmeprod!$B$1:$AG$1,0),FALSE)/1,0)-IFERROR(VLOOKUP($B312,'Slutlig allokering'!$B$2:$AC$462,MATCH(O$3,'Slutlig allokering'!$B$2:$AJ$2,0),FALSE)/1,0)</f>
        <v>0</v>
      </c>
      <c r="P312">
        <f>IFERROR(VLOOKUP($B312,Kraftvärmeprod!$B$1:$AH$479,MATCH(P$2,Kraftvärmeprod!$B$1:$AG$1,0),FALSE)/1,0)-IFERROR(VLOOKUP($B312,'Slutlig allokering'!$B$2:$AC$462,MATCH(P$3,'Slutlig allokering'!$B$2:$AJ$2,0),FALSE)/1,0)</f>
        <v>0</v>
      </c>
      <c r="Q312">
        <f>IFERROR(VLOOKUP($B312,Kraftvärmeprod!$B$1:$AH$479,MATCH(Q$2,Kraftvärmeprod!$B$1:$AG$1,0),FALSE)/1,0)-IFERROR(VLOOKUP($B312,'Slutlig allokering'!$B$2:$AC$462,MATCH(Q$3,'Slutlig allokering'!$B$2:$AJ$2,0),FALSE)/1,0)</f>
        <v>0</v>
      </c>
      <c r="R312">
        <f>IFERROR(VLOOKUP($B312,Kraftvärmeprod!$B$1:$AH$479,MATCH(R$2,Kraftvärmeprod!$B$1:$AG$1,0),FALSE)/1,0)-IFERROR(VLOOKUP($B312,'Slutlig allokering'!$B$2:$AC$462,MATCH(R$3,'Slutlig allokering'!$B$2:$AJ$2,0),FALSE)/1,0)</f>
        <v>0</v>
      </c>
      <c r="S312">
        <f>IFERROR(VLOOKUP($B312,Kraftvärmeprod!$B$1:$AH$479,MATCH(S$2,Kraftvärmeprod!$B$1:$AG$1,0),FALSE)/1,0)-IFERROR(VLOOKUP($B312,'Slutlig allokering'!$B$2:$AC$462,MATCH(S$3,'Slutlig allokering'!$B$2:$AJ$2,0),FALSE)/1,0)</f>
        <v>0</v>
      </c>
      <c r="T312">
        <f>IFERROR(VLOOKUP($B312,Kraftvärmeprod!$B$1:$AH$479,MATCH(T$2,Kraftvärmeprod!$B$1:$AG$1,0),FALSE)/1,0)-IFERROR(VLOOKUP($B312,'Slutlig allokering'!$B$2:$AC$462,MATCH(T$3,'Slutlig allokering'!$B$2:$AJ$2,0),FALSE)/1,0)</f>
        <v>0</v>
      </c>
      <c r="U312">
        <f>IFERROR(VLOOKUP($B312,Kraftvärmeprod!$B$1:$AH$479,MATCH(U$2,Kraftvärmeprod!$B$1:$AG$1,0),FALSE)/1,0)-IFERROR(VLOOKUP($B312,'Slutlig allokering'!$B$2:$AC$462,MATCH(U$3,'Slutlig allokering'!$B$2:$AJ$2,0),FALSE)/1,0)</f>
        <v>0</v>
      </c>
      <c r="V312">
        <f>IFERROR(VLOOKUP($B312,Kraftvärmeprod!$B$1:$AH$479,MATCH(V$2,Kraftvärmeprod!$B$1:$AG$1,0),FALSE)/1,0)-IFERROR(VLOOKUP($B312,'Slutlig allokering'!$B$2:$AC$462,MATCH(V$3,'Slutlig allokering'!$B$2:$AJ$2,0),FALSE)/1,0)</f>
        <v>0</v>
      </c>
      <c r="W312">
        <f>IFERROR(VLOOKUP($B312,Kraftvärmeprod!$B$1:$AH$479,MATCH(W$2,Kraftvärmeprod!$B$1:$AG$1,0),FALSE)/1,0)-IFERROR(VLOOKUP($B312,'Slutlig allokering'!$B$2:$AC$462,MATCH(W$3,'Slutlig allokering'!$B$2:$AJ$2,0),FALSE)/1,0)</f>
        <v>0</v>
      </c>
      <c r="X312">
        <f>IFERROR(VLOOKUP($B312,Kraftvärmeprod!$B$1:$AH$479,MATCH(X$2,Kraftvärmeprod!$B$1:$AG$1,0),FALSE)/1,0)-IFERROR(VLOOKUP($B312,'Slutlig allokering'!$B$2:$AC$462,MATCH(X$3,'Slutlig allokering'!$B$2:$AJ$2,0),FALSE)/1,0)</f>
        <v>0</v>
      </c>
      <c r="Y312">
        <f>IFERROR(VLOOKUP($B312,Kraftvärmeprod!$B$1:$AH$479,MATCH(Y$2,Kraftvärmeprod!$B$1:$AG$1,0),FALSE)/1,0)-IFERROR(VLOOKUP($B312,'Slutlig allokering'!$B$2:$AC$462,MATCH(Y$3,'Slutlig allokering'!$B$2:$AJ$2,0),FALSE)/1,0)</f>
        <v>0</v>
      </c>
      <c r="Z312">
        <f>IFERROR(VLOOKUP($B312,Kraftvärmeprod!$B$1:$AH$479,MATCH(Z$2,Kraftvärmeprod!$B$1:$AG$1,0),FALSE)/1,0)-IFERROR(VLOOKUP($B312,'Slutlig allokering'!$B$2:$AC$462,MATCH(Z$3,'Slutlig allokering'!$B$2:$AJ$2,0),FALSE)/1,0)</f>
        <v>0</v>
      </c>
      <c r="AA312">
        <f>IFERROR(VLOOKUP($B312,Kraftvärmeprod!$B$1:$AH$479,MATCH(AA$2,Kraftvärmeprod!$B$1:$AG$1,0),FALSE)/1,0)-IFERROR(VLOOKUP($B312,'Slutlig allokering'!$B$2:$AC$462,MATCH(AA$3,'Slutlig allokering'!$B$2:$AJ$2,0),FALSE)/1,0)</f>
        <v>0</v>
      </c>
      <c r="AB312">
        <f>IFERROR(VLOOKUP($B312,Kraftvärmeprod!$B$1:$AH$479,MATCH(AB$2,Kraftvärmeprod!$B$1:$AG$1,0),FALSE)/1,0)-IFERROR(VLOOKUP($B312,'Slutlig allokering'!$B$2:$AC$462,MATCH(AB$3,'Slutlig allokering'!$B$2:$AJ$2,0),FALSE)/1,0)</f>
        <v>0</v>
      </c>
      <c r="AE312">
        <f t="shared" si="8"/>
        <v>0</v>
      </c>
      <c r="AG312">
        <f>IFERROR(VLOOKUP(B312,'Slutlig allokering'!$B$2:$AJ$462,MATCH("Summa justerad allokerad tillförd energi (utan hjälpel och rökgaskondensering):",'Slutlig allokering'!$B$2:$AK$2,0),FALSE)/1,"")</f>
        <v>0</v>
      </c>
      <c r="AI312" s="55" t="str">
        <f>IFERROR(1-VLOOKUP(B312,'Slutlig allokering'!$B$2:$AJ$462,MATCH("Andel av bränsle i kvv som allokerats till värme, exklusive rökgaskondensering och hjälpel",'Slutlig allokering'!$B$2:$AK$2,0),FALSE),"")</f>
        <v/>
      </c>
      <c r="AK312" s="55" t="str">
        <f t="shared" si="9"/>
        <v/>
      </c>
    </row>
    <row r="313" spans="1:37" x14ac:dyDescent="0.35">
      <c r="A313" s="28" t="s">
        <v>403</v>
      </c>
      <c r="B313" s="28" t="s">
        <v>419</v>
      </c>
      <c r="C313" t="str">
        <f>IFERROR(VLOOKUP($B313,Kraftvärmeprod!$B$1:$AH$479,MATCH(C$3,Kraftvärmeprod!$B$1:$AG$1,0),FALSE)/1,"")</f>
        <v/>
      </c>
      <c r="D313" t="str">
        <f>IFERROR(VLOOKUP($B313,Kraftvärmeprod!$B$1:$AH$479,MATCH(D$3,Kraftvärmeprod!$B$1:$AG$1,0),FALSE)/1,"")</f>
        <v/>
      </c>
      <c r="E313">
        <f>IFERROR(VLOOKUP($B313,Kraftvärmeprod!$B$1:$AH$479,MATCH(E$2,Kraftvärmeprod!$B$1:$AG$1,0),FALSE)/1,0)-IFERROR(VLOOKUP($B313,'Slutlig allokering'!$B$2:$AC$462,MATCH(E$3,'Slutlig allokering'!$B$2:$AJ$2,0),FALSE)/1,0)</f>
        <v>0</v>
      </c>
      <c r="F313">
        <f>IFERROR(VLOOKUP($B313,Kraftvärmeprod!$B$1:$AH$479,MATCH(F$2,Kraftvärmeprod!$B$1:$AG$1,0),FALSE)/1,0)-IFERROR(VLOOKUP($B313,'Slutlig allokering'!$B$2:$AC$462,MATCH(F$3,'Slutlig allokering'!$B$2:$AJ$2,0),FALSE)/1,0)</f>
        <v>0</v>
      </c>
      <c r="G313">
        <f>IFERROR(VLOOKUP($B313,Kraftvärmeprod!$B$1:$AH$479,MATCH(G$2,Kraftvärmeprod!$B$1:$AG$1,0),FALSE)/1,0)-IFERROR(VLOOKUP($B313,'Slutlig allokering'!$B$2:$AC$462,MATCH(G$3,'Slutlig allokering'!$B$2:$AJ$2,0),FALSE)/1,0)</f>
        <v>0</v>
      </c>
      <c r="H313">
        <f>IFERROR(VLOOKUP($B313,Kraftvärmeprod!$B$1:$AH$479,MATCH(H$2,Kraftvärmeprod!$B$1:$AG$1,0),FALSE)/1,0)-IFERROR(VLOOKUP($B313,'Slutlig allokering'!$B$2:$AC$462,MATCH(H$3,'Slutlig allokering'!$B$2:$AJ$2,0),FALSE)/1,0)</f>
        <v>0</v>
      </c>
      <c r="I313">
        <f>IFERROR(VLOOKUP($B313,Kraftvärmeprod!$B$1:$AH$479,MATCH(I$2,Kraftvärmeprod!$B$1:$AG$1,0),FALSE)/1,0)-IFERROR(VLOOKUP($B313,'Slutlig allokering'!$B$2:$AC$462,MATCH(I$3,'Slutlig allokering'!$B$2:$AJ$2,0),FALSE)/1,0)</f>
        <v>0</v>
      </c>
      <c r="J313">
        <f>IFERROR(VLOOKUP($B313,Kraftvärmeprod!$B$1:$AH$479,MATCH(J$2,Kraftvärmeprod!$B$1:$AG$1,0),FALSE)/1,0)-IFERROR(VLOOKUP($B313,'Slutlig allokering'!$B$2:$AC$462,MATCH(J$3,'Slutlig allokering'!$B$2:$AJ$2,0),FALSE)/1,0)</f>
        <v>0</v>
      </c>
      <c r="K313">
        <f>IFERROR(VLOOKUP($B313,Kraftvärmeprod!$B$1:$AH$479,MATCH(K$2,Kraftvärmeprod!$B$1:$AG$1,0),FALSE)/1,0)-IFERROR(VLOOKUP($B313,'Slutlig allokering'!$B$2:$AC$462,MATCH(K$3,'Slutlig allokering'!$B$2:$AJ$2,0),FALSE)/1,0)</f>
        <v>0</v>
      </c>
      <c r="L313">
        <f>IFERROR(VLOOKUP($B313,Kraftvärmeprod!$B$1:$AH$479,MATCH(L$2,Kraftvärmeprod!$B$1:$AG$1,0),FALSE)/1,0)-IFERROR(VLOOKUP($B313,'Slutlig allokering'!$B$2:$AC$462,MATCH(L$3,'Slutlig allokering'!$B$2:$AJ$2,0),FALSE)/1,0)</f>
        <v>0</v>
      </c>
      <c r="M313" s="143">
        <f>IFERROR(VLOOKUP($B313,Miljö!$B$1:$S$477,MATCH(M$2,Miljö!$B$1:$X$1,0),FALSE)/1,0)-IFERROR(VLOOKUP($B313,'Slutlig allokering'!$B$2:$AC$462,MATCH(M$3,'Slutlig allokering'!$B$2:$AJ$2,0),FALSE)/1,0)</f>
        <v>0</v>
      </c>
      <c r="N313">
        <f>IFERROR(VLOOKUP($B313,Kraftvärmeprod!$B$1:$AH$479,MATCH(N$2,Kraftvärmeprod!$B$1:$AG$1,0),FALSE)/1,0)-IFERROR(VLOOKUP($B313,'Slutlig allokering'!$B$2:$AC$462,MATCH(N$3,'Slutlig allokering'!$B$2:$AJ$2,0),FALSE)/1,0)</f>
        <v>0</v>
      </c>
      <c r="O313">
        <f>IFERROR(VLOOKUP($B313,Kraftvärmeprod!$B$1:$AH$479,MATCH(O$2,Kraftvärmeprod!$B$1:$AG$1,0),FALSE)/1,0)-IFERROR(VLOOKUP($B313,'Slutlig allokering'!$B$2:$AC$462,MATCH(O$3,'Slutlig allokering'!$B$2:$AJ$2,0),FALSE)/1,0)</f>
        <v>0</v>
      </c>
      <c r="P313">
        <f>IFERROR(VLOOKUP($B313,Kraftvärmeprod!$B$1:$AH$479,MATCH(P$2,Kraftvärmeprod!$B$1:$AG$1,0),FALSE)/1,0)-IFERROR(VLOOKUP($B313,'Slutlig allokering'!$B$2:$AC$462,MATCH(P$3,'Slutlig allokering'!$B$2:$AJ$2,0),FALSE)/1,0)</f>
        <v>0</v>
      </c>
      <c r="Q313">
        <f>IFERROR(VLOOKUP($B313,Kraftvärmeprod!$B$1:$AH$479,MATCH(Q$2,Kraftvärmeprod!$B$1:$AG$1,0),FALSE)/1,0)-IFERROR(VLOOKUP($B313,'Slutlig allokering'!$B$2:$AC$462,MATCH(Q$3,'Slutlig allokering'!$B$2:$AJ$2,0),FALSE)/1,0)</f>
        <v>0</v>
      </c>
      <c r="R313">
        <f>IFERROR(VLOOKUP($B313,Kraftvärmeprod!$B$1:$AH$479,MATCH(R$2,Kraftvärmeprod!$B$1:$AG$1,0),FALSE)/1,0)-IFERROR(VLOOKUP($B313,'Slutlig allokering'!$B$2:$AC$462,MATCH(R$3,'Slutlig allokering'!$B$2:$AJ$2,0),FALSE)/1,0)</f>
        <v>0</v>
      </c>
      <c r="S313">
        <f>IFERROR(VLOOKUP($B313,Kraftvärmeprod!$B$1:$AH$479,MATCH(S$2,Kraftvärmeprod!$B$1:$AG$1,0),FALSE)/1,0)-IFERROR(VLOOKUP($B313,'Slutlig allokering'!$B$2:$AC$462,MATCH(S$3,'Slutlig allokering'!$B$2:$AJ$2,0),FALSE)/1,0)</f>
        <v>0</v>
      </c>
      <c r="T313">
        <f>IFERROR(VLOOKUP($B313,Kraftvärmeprod!$B$1:$AH$479,MATCH(T$2,Kraftvärmeprod!$B$1:$AG$1,0),FALSE)/1,0)-IFERROR(VLOOKUP($B313,'Slutlig allokering'!$B$2:$AC$462,MATCH(T$3,'Slutlig allokering'!$B$2:$AJ$2,0),FALSE)/1,0)</f>
        <v>0</v>
      </c>
      <c r="U313">
        <f>IFERROR(VLOOKUP($B313,Kraftvärmeprod!$B$1:$AH$479,MATCH(U$2,Kraftvärmeprod!$B$1:$AG$1,0),FALSE)/1,0)-IFERROR(VLOOKUP($B313,'Slutlig allokering'!$B$2:$AC$462,MATCH(U$3,'Slutlig allokering'!$B$2:$AJ$2,0),FALSE)/1,0)</f>
        <v>0</v>
      </c>
      <c r="V313">
        <f>IFERROR(VLOOKUP($B313,Kraftvärmeprod!$B$1:$AH$479,MATCH(V$2,Kraftvärmeprod!$B$1:$AG$1,0),FALSE)/1,0)-IFERROR(VLOOKUP($B313,'Slutlig allokering'!$B$2:$AC$462,MATCH(V$3,'Slutlig allokering'!$B$2:$AJ$2,0),FALSE)/1,0)</f>
        <v>0</v>
      </c>
      <c r="W313">
        <f>IFERROR(VLOOKUP($B313,Kraftvärmeprod!$B$1:$AH$479,MATCH(W$2,Kraftvärmeprod!$B$1:$AG$1,0),FALSE)/1,0)-IFERROR(VLOOKUP($B313,'Slutlig allokering'!$B$2:$AC$462,MATCH(W$3,'Slutlig allokering'!$B$2:$AJ$2,0),FALSE)/1,0)</f>
        <v>0</v>
      </c>
      <c r="X313">
        <f>IFERROR(VLOOKUP($B313,Kraftvärmeprod!$B$1:$AH$479,MATCH(X$2,Kraftvärmeprod!$B$1:$AG$1,0),FALSE)/1,0)-IFERROR(VLOOKUP($B313,'Slutlig allokering'!$B$2:$AC$462,MATCH(X$3,'Slutlig allokering'!$B$2:$AJ$2,0),FALSE)/1,0)</f>
        <v>0</v>
      </c>
      <c r="Y313">
        <f>IFERROR(VLOOKUP($B313,Kraftvärmeprod!$B$1:$AH$479,MATCH(Y$2,Kraftvärmeprod!$B$1:$AG$1,0),FALSE)/1,0)-IFERROR(VLOOKUP($B313,'Slutlig allokering'!$B$2:$AC$462,MATCH(Y$3,'Slutlig allokering'!$B$2:$AJ$2,0),FALSE)/1,0)</f>
        <v>0</v>
      </c>
      <c r="Z313">
        <f>IFERROR(VLOOKUP($B313,Kraftvärmeprod!$B$1:$AH$479,MATCH(Z$2,Kraftvärmeprod!$B$1:$AG$1,0),FALSE)/1,0)-IFERROR(VLOOKUP($B313,'Slutlig allokering'!$B$2:$AC$462,MATCH(Z$3,'Slutlig allokering'!$B$2:$AJ$2,0),FALSE)/1,0)</f>
        <v>0</v>
      </c>
      <c r="AA313">
        <f>IFERROR(VLOOKUP($B313,Kraftvärmeprod!$B$1:$AH$479,MATCH(AA$2,Kraftvärmeprod!$B$1:$AG$1,0),FALSE)/1,0)-IFERROR(VLOOKUP($B313,'Slutlig allokering'!$B$2:$AC$462,MATCH(AA$3,'Slutlig allokering'!$B$2:$AJ$2,0),FALSE)/1,0)</f>
        <v>0</v>
      </c>
      <c r="AB313">
        <f>IFERROR(VLOOKUP($B313,Kraftvärmeprod!$B$1:$AH$479,MATCH(AB$2,Kraftvärmeprod!$B$1:$AG$1,0),FALSE)/1,0)-IFERROR(VLOOKUP($B313,'Slutlig allokering'!$B$2:$AC$462,MATCH(AB$3,'Slutlig allokering'!$B$2:$AJ$2,0),FALSE)/1,0)</f>
        <v>0</v>
      </c>
      <c r="AE313">
        <f t="shared" si="8"/>
        <v>0</v>
      </c>
      <c r="AG313">
        <f>IFERROR(VLOOKUP(B313,'Slutlig allokering'!$B$2:$AJ$462,MATCH("Summa justerad allokerad tillförd energi (utan hjälpel och rökgaskondensering):",'Slutlig allokering'!$B$2:$AK$2,0),FALSE)/1,"")</f>
        <v>0</v>
      </c>
      <c r="AI313" s="55" t="str">
        <f>IFERROR(1-VLOOKUP(B313,'Slutlig allokering'!$B$2:$AJ$462,MATCH("Andel av bränsle i kvv som allokerats till värme, exklusive rökgaskondensering och hjälpel",'Slutlig allokering'!$B$2:$AK$2,0),FALSE),"")</f>
        <v/>
      </c>
      <c r="AK313" s="55" t="str">
        <f t="shared" si="9"/>
        <v/>
      </c>
    </row>
    <row r="314" spans="1:37" x14ac:dyDescent="0.35">
      <c r="A314" s="28" t="s">
        <v>403</v>
      </c>
      <c r="B314" s="28" t="s">
        <v>420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allokering'!$B$2:$AC$462,MATCH(E$3,'Slutlig allokering'!$B$2:$AJ$2,0),FALSE)/1,0)</f>
        <v>0</v>
      </c>
      <c r="F314">
        <f>IFERROR(VLOOKUP($B314,Kraftvärmeprod!$B$1:$AH$479,MATCH(F$2,Kraftvärmeprod!$B$1:$AG$1,0),FALSE)/1,0)-IFERROR(VLOOKUP($B314,'Slutlig allokering'!$B$2:$AC$462,MATCH(F$3,'Slutlig allokering'!$B$2:$AJ$2,0),FALSE)/1,0)</f>
        <v>0</v>
      </c>
      <c r="G314">
        <f>IFERROR(VLOOKUP($B314,Kraftvärmeprod!$B$1:$AH$479,MATCH(G$2,Kraftvärmeprod!$B$1:$AG$1,0),FALSE)/1,0)-IFERROR(VLOOKUP($B314,'Slutlig allokering'!$B$2:$AC$462,MATCH(G$3,'Slutlig allokering'!$B$2:$AJ$2,0),FALSE)/1,0)</f>
        <v>0</v>
      </c>
      <c r="H314">
        <f>IFERROR(VLOOKUP($B314,Kraftvärmeprod!$B$1:$AH$479,MATCH(H$2,Kraftvärmeprod!$B$1:$AG$1,0),FALSE)/1,0)-IFERROR(VLOOKUP($B314,'Slutlig allokering'!$B$2:$AC$462,MATCH(H$3,'Slutlig allokering'!$B$2:$AJ$2,0),FALSE)/1,0)</f>
        <v>0</v>
      </c>
      <c r="I314">
        <f>IFERROR(VLOOKUP($B314,Kraftvärmeprod!$B$1:$AH$479,MATCH(I$2,Kraftvärmeprod!$B$1:$AG$1,0),FALSE)/1,0)-IFERROR(VLOOKUP($B314,'Slutlig allokering'!$B$2:$AC$462,MATCH(I$3,'Slutlig allokering'!$B$2:$AJ$2,0),FALSE)/1,0)</f>
        <v>0</v>
      </c>
      <c r="J314">
        <f>IFERROR(VLOOKUP($B314,Kraftvärmeprod!$B$1:$AH$479,MATCH(J$2,Kraftvärmeprod!$B$1:$AG$1,0),FALSE)/1,0)-IFERROR(VLOOKUP($B314,'Slutlig allokering'!$B$2:$AC$462,MATCH(J$3,'Slutlig allokering'!$B$2:$AJ$2,0),FALSE)/1,0)</f>
        <v>0</v>
      </c>
      <c r="K314">
        <f>IFERROR(VLOOKUP($B314,Kraftvärmeprod!$B$1:$AH$479,MATCH(K$2,Kraftvärmeprod!$B$1:$AG$1,0),FALSE)/1,0)-IFERROR(VLOOKUP($B314,'Slutlig allokering'!$B$2:$AC$462,MATCH(K$3,'Slutlig allokering'!$B$2:$AJ$2,0),FALSE)/1,0)</f>
        <v>0</v>
      </c>
      <c r="L314">
        <f>IFERROR(VLOOKUP($B314,Kraftvärmeprod!$B$1:$AH$479,MATCH(L$2,Kraftvärmeprod!$B$1:$AG$1,0),FALSE)/1,0)-IFERROR(VLOOKUP($B314,'Slutlig allokering'!$B$2:$AC$462,MATCH(L$3,'Slutlig allokering'!$B$2:$AJ$2,0),FALSE)/1,0)</f>
        <v>0</v>
      </c>
      <c r="M314" s="143">
        <f>IFERROR(VLOOKUP($B314,Miljö!$B$1:$S$477,MATCH(M$2,Miljö!$B$1:$X$1,0),FALSE)/1,0)-IFERROR(VLOOKUP($B314,'Slutlig allokering'!$B$2:$AC$462,MATCH(M$3,'Slutlig allokering'!$B$2:$AJ$2,0),FALSE)/1,0)</f>
        <v>0</v>
      </c>
      <c r="N314">
        <f>IFERROR(VLOOKUP($B314,Kraftvärmeprod!$B$1:$AH$479,MATCH(N$2,Kraftvärmeprod!$B$1:$AG$1,0),FALSE)/1,0)-IFERROR(VLOOKUP($B314,'Slutlig allokering'!$B$2:$AC$462,MATCH(N$3,'Slutlig allokering'!$B$2:$AJ$2,0),FALSE)/1,0)</f>
        <v>0</v>
      </c>
      <c r="O314">
        <f>IFERROR(VLOOKUP($B314,Kraftvärmeprod!$B$1:$AH$479,MATCH(O$2,Kraftvärmeprod!$B$1:$AG$1,0),FALSE)/1,0)-IFERROR(VLOOKUP($B314,'Slutlig allokering'!$B$2:$AC$462,MATCH(O$3,'Slutlig allokering'!$B$2:$AJ$2,0),FALSE)/1,0)</f>
        <v>0</v>
      </c>
      <c r="P314">
        <f>IFERROR(VLOOKUP($B314,Kraftvärmeprod!$B$1:$AH$479,MATCH(P$2,Kraftvärmeprod!$B$1:$AG$1,0),FALSE)/1,0)-IFERROR(VLOOKUP($B314,'Slutlig allokering'!$B$2:$AC$462,MATCH(P$3,'Slutlig allokering'!$B$2:$AJ$2,0),FALSE)/1,0)</f>
        <v>0</v>
      </c>
      <c r="Q314">
        <f>IFERROR(VLOOKUP($B314,Kraftvärmeprod!$B$1:$AH$479,MATCH(Q$2,Kraftvärmeprod!$B$1:$AG$1,0),FALSE)/1,0)-IFERROR(VLOOKUP($B314,'Slutlig allokering'!$B$2:$AC$462,MATCH(Q$3,'Slutlig allokering'!$B$2:$AJ$2,0),FALSE)/1,0)</f>
        <v>0</v>
      </c>
      <c r="R314">
        <f>IFERROR(VLOOKUP($B314,Kraftvärmeprod!$B$1:$AH$479,MATCH(R$2,Kraftvärmeprod!$B$1:$AG$1,0),FALSE)/1,0)-IFERROR(VLOOKUP($B314,'Slutlig allokering'!$B$2:$AC$462,MATCH(R$3,'Slutlig allokering'!$B$2:$AJ$2,0),FALSE)/1,0)</f>
        <v>0</v>
      </c>
      <c r="S314">
        <f>IFERROR(VLOOKUP($B314,Kraftvärmeprod!$B$1:$AH$479,MATCH(S$2,Kraftvärmeprod!$B$1:$AG$1,0),FALSE)/1,0)-IFERROR(VLOOKUP($B314,'Slutlig allokering'!$B$2:$AC$462,MATCH(S$3,'Slutlig allokering'!$B$2:$AJ$2,0),FALSE)/1,0)</f>
        <v>0</v>
      </c>
      <c r="T314">
        <f>IFERROR(VLOOKUP($B314,Kraftvärmeprod!$B$1:$AH$479,MATCH(T$2,Kraftvärmeprod!$B$1:$AG$1,0),FALSE)/1,0)-IFERROR(VLOOKUP($B314,'Slutlig allokering'!$B$2:$AC$462,MATCH(T$3,'Slutlig allokering'!$B$2:$AJ$2,0),FALSE)/1,0)</f>
        <v>0</v>
      </c>
      <c r="U314">
        <f>IFERROR(VLOOKUP($B314,Kraftvärmeprod!$B$1:$AH$479,MATCH(U$2,Kraftvärmeprod!$B$1:$AG$1,0),FALSE)/1,0)-IFERROR(VLOOKUP($B314,'Slutlig allokering'!$B$2:$AC$462,MATCH(U$3,'Slutlig allokering'!$B$2:$AJ$2,0),FALSE)/1,0)</f>
        <v>0</v>
      </c>
      <c r="V314">
        <f>IFERROR(VLOOKUP($B314,Kraftvärmeprod!$B$1:$AH$479,MATCH(V$2,Kraftvärmeprod!$B$1:$AG$1,0),FALSE)/1,0)-IFERROR(VLOOKUP($B314,'Slutlig allokering'!$B$2:$AC$462,MATCH(V$3,'Slutlig allokering'!$B$2:$AJ$2,0),FALSE)/1,0)</f>
        <v>0</v>
      </c>
      <c r="W314">
        <f>IFERROR(VLOOKUP($B314,Kraftvärmeprod!$B$1:$AH$479,MATCH(W$2,Kraftvärmeprod!$B$1:$AG$1,0),FALSE)/1,0)-IFERROR(VLOOKUP($B314,'Slutlig allokering'!$B$2:$AC$462,MATCH(W$3,'Slutlig allokering'!$B$2:$AJ$2,0),FALSE)/1,0)</f>
        <v>0</v>
      </c>
      <c r="X314">
        <f>IFERROR(VLOOKUP($B314,Kraftvärmeprod!$B$1:$AH$479,MATCH(X$2,Kraftvärmeprod!$B$1:$AG$1,0),FALSE)/1,0)-IFERROR(VLOOKUP($B314,'Slutlig allokering'!$B$2:$AC$462,MATCH(X$3,'Slutlig allokering'!$B$2:$AJ$2,0),FALSE)/1,0)</f>
        <v>0</v>
      </c>
      <c r="Y314">
        <f>IFERROR(VLOOKUP($B314,Kraftvärmeprod!$B$1:$AH$479,MATCH(Y$2,Kraftvärmeprod!$B$1:$AG$1,0),FALSE)/1,0)-IFERROR(VLOOKUP($B314,'Slutlig allokering'!$B$2:$AC$462,MATCH(Y$3,'Slutlig allokering'!$B$2:$AJ$2,0),FALSE)/1,0)</f>
        <v>0</v>
      </c>
      <c r="Z314">
        <f>IFERROR(VLOOKUP($B314,Kraftvärmeprod!$B$1:$AH$479,MATCH(Z$2,Kraftvärmeprod!$B$1:$AG$1,0),FALSE)/1,0)-IFERROR(VLOOKUP($B314,'Slutlig allokering'!$B$2:$AC$462,MATCH(Z$3,'Slutlig allokering'!$B$2:$AJ$2,0),FALSE)/1,0)</f>
        <v>0</v>
      </c>
      <c r="AA314">
        <f>IFERROR(VLOOKUP($B314,Kraftvärmeprod!$B$1:$AH$479,MATCH(AA$2,Kraftvärmeprod!$B$1:$AG$1,0),FALSE)/1,0)-IFERROR(VLOOKUP($B314,'Slutlig allokering'!$B$2:$AC$462,MATCH(AA$3,'Slutlig allokering'!$B$2:$AJ$2,0),FALSE)/1,0)</f>
        <v>0</v>
      </c>
      <c r="AB314">
        <f>IFERROR(VLOOKUP($B314,Kraftvärmeprod!$B$1:$AH$479,MATCH(AB$2,Kraftvärmeprod!$B$1:$AG$1,0),FALSE)/1,0)-IFERROR(VLOOKUP($B314,'Slutlig allokering'!$B$2:$AC$462,MATCH(AB$3,'Slutlig allokering'!$B$2:$AJ$2,0),FALSE)/1,0)</f>
        <v>0</v>
      </c>
      <c r="AE314">
        <f t="shared" si="8"/>
        <v>0</v>
      </c>
      <c r="AG314">
        <f>IFERROR(VLOOKUP(B314,'Slutlig allokering'!$B$2:$AJ$462,MATCH("Summa justerad allokerad tillförd energi (utan hjälpel och rökgaskondensering):",'Slutlig allokering'!$B$2:$AK$2,0),FALSE)/1,"")</f>
        <v>0</v>
      </c>
      <c r="AI314" s="55" t="str">
        <f>IFERROR(1-VLOOKUP(B314,'Slutlig allokering'!$B$2:$AJ$462,MATCH("Andel av bränsle i kvv som allokerats till värme, exklusive rökgaskondensering och hjälpel",'Slutlig allokering'!$B$2:$AK$2,0),FALSE),"")</f>
        <v/>
      </c>
      <c r="AK314" s="55" t="str">
        <f t="shared" si="9"/>
        <v/>
      </c>
    </row>
    <row r="315" spans="1:37" x14ac:dyDescent="0.35">
      <c r="A315" s="28" t="s">
        <v>403</v>
      </c>
      <c r="B315" s="28" t="s">
        <v>421</v>
      </c>
      <c r="C315" t="str">
        <f>IFERROR(VLOOKUP($B315,Kraftvärmeprod!$B$1:$AH$479,MATCH(C$3,Kraftvärmeprod!$B$1:$AG$1,0),FALSE)/1,"")</f>
        <v/>
      </c>
      <c r="D315" t="str">
        <f>IFERROR(VLOOKUP($B315,Kraftvärmeprod!$B$1:$AH$479,MATCH(D$3,Kraftvärmeprod!$B$1:$AG$1,0),FALSE)/1,"")</f>
        <v/>
      </c>
      <c r="E315">
        <f>IFERROR(VLOOKUP($B315,Kraftvärmeprod!$B$1:$AH$479,MATCH(E$2,Kraftvärmeprod!$B$1:$AG$1,0),FALSE)/1,0)-IFERROR(VLOOKUP($B315,'Slutlig allokering'!$B$2:$AC$462,MATCH(E$3,'Slutlig allokering'!$B$2:$AJ$2,0),FALSE)/1,0)</f>
        <v>0</v>
      </c>
      <c r="F315">
        <f>IFERROR(VLOOKUP($B315,Kraftvärmeprod!$B$1:$AH$479,MATCH(F$2,Kraftvärmeprod!$B$1:$AG$1,0),FALSE)/1,0)-IFERROR(VLOOKUP($B315,'Slutlig allokering'!$B$2:$AC$462,MATCH(F$3,'Slutlig allokering'!$B$2:$AJ$2,0),FALSE)/1,0)</f>
        <v>0</v>
      </c>
      <c r="G315">
        <f>IFERROR(VLOOKUP($B315,Kraftvärmeprod!$B$1:$AH$479,MATCH(G$2,Kraftvärmeprod!$B$1:$AG$1,0),FALSE)/1,0)-IFERROR(VLOOKUP($B315,'Slutlig allokering'!$B$2:$AC$462,MATCH(G$3,'Slutlig allokering'!$B$2:$AJ$2,0),FALSE)/1,0)</f>
        <v>0</v>
      </c>
      <c r="H315">
        <f>IFERROR(VLOOKUP($B315,Kraftvärmeprod!$B$1:$AH$479,MATCH(H$2,Kraftvärmeprod!$B$1:$AG$1,0),FALSE)/1,0)-IFERROR(VLOOKUP($B315,'Slutlig allokering'!$B$2:$AC$462,MATCH(H$3,'Slutlig allokering'!$B$2:$AJ$2,0),FALSE)/1,0)</f>
        <v>0</v>
      </c>
      <c r="I315">
        <f>IFERROR(VLOOKUP($B315,Kraftvärmeprod!$B$1:$AH$479,MATCH(I$2,Kraftvärmeprod!$B$1:$AG$1,0),FALSE)/1,0)-IFERROR(VLOOKUP($B315,'Slutlig allokering'!$B$2:$AC$462,MATCH(I$3,'Slutlig allokering'!$B$2:$AJ$2,0),FALSE)/1,0)</f>
        <v>0</v>
      </c>
      <c r="J315">
        <f>IFERROR(VLOOKUP($B315,Kraftvärmeprod!$B$1:$AH$479,MATCH(J$2,Kraftvärmeprod!$B$1:$AG$1,0),FALSE)/1,0)-IFERROR(VLOOKUP($B315,'Slutlig allokering'!$B$2:$AC$462,MATCH(J$3,'Slutlig allokering'!$B$2:$AJ$2,0),FALSE)/1,0)</f>
        <v>0</v>
      </c>
      <c r="K315">
        <f>IFERROR(VLOOKUP($B315,Kraftvärmeprod!$B$1:$AH$479,MATCH(K$2,Kraftvärmeprod!$B$1:$AG$1,0),FALSE)/1,0)-IFERROR(VLOOKUP($B315,'Slutlig allokering'!$B$2:$AC$462,MATCH(K$3,'Slutlig allokering'!$B$2:$AJ$2,0),FALSE)/1,0)</f>
        <v>0</v>
      </c>
      <c r="L315">
        <f>IFERROR(VLOOKUP($B315,Kraftvärmeprod!$B$1:$AH$479,MATCH(L$2,Kraftvärmeprod!$B$1:$AG$1,0),FALSE)/1,0)-IFERROR(VLOOKUP($B315,'Slutlig allokering'!$B$2:$AC$462,MATCH(L$3,'Slutlig allokering'!$B$2:$AJ$2,0),FALSE)/1,0)</f>
        <v>0</v>
      </c>
      <c r="M315" s="143">
        <f>IFERROR(VLOOKUP($B315,Miljö!$B$1:$S$477,MATCH(M$2,Miljö!$B$1:$X$1,0),FALSE)/1,0)-IFERROR(VLOOKUP($B315,'Slutlig allokering'!$B$2:$AC$462,MATCH(M$3,'Slutlig allokering'!$B$2:$AJ$2,0),FALSE)/1,0)</f>
        <v>0</v>
      </c>
      <c r="N315">
        <f>IFERROR(VLOOKUP($B315,Kraftvärmeprod!$B$1:$AH$479,MATCH(N$2,Kraftvärmeprod!$B$1:$AG$1,0),FALSE)/1,0)-IFERROR(VLOOKUP($B315,'Slutlig allokering'!$B$2:$AC$462,MATCH(N$3,'Slutlig allokering'!$B$2:$AJ$2,0),FALSE)/1,0)</f>
        <v>0</v>
      </c>
      <c r="O315">
        <f>IFERROR(VLOOKUP($B315,Kraftvärmeprod!$B$1:$AH$479,MATCH(O$2,Kraftvärmeprod!$B$1:$AG$1,0),FALSE)/1,0)-IFERROR(VLOOKUP($B315,'Slutlig allokering'!$B$2:$AC$462,MATCH(O$3,'Slutlig allokering'!$B$2:$AJ$2,0),FALSE)/1,0)</f>
        <v>0</v>
      </c>
      <c r="P315">
        <f>IFERROR(VLOOKUP($B315,Kraftvärmeprod!$B$1:$AH$479,MATCH(P$2,Kraftvärmeprod!$B$1:$AG$1,0),FALSE)/1,0)-IFERROR(VLOOKUP($B315,'Slutlig allokering'!$B$2:$AC$462,MATCH(P$3,'Slutlig allokering'!$B$2:$AJ$2,0),FALSE)/1,0)</f>
        <v>0</v>
      </c>
      <c r="Q315">
        <f>IFERROR(VLOOKUP($B315,Kraftvärmeprod!$B$1:$AH$479,MATCH(Q$2,Kraftvärmeprod!$B$1:$AG$1,0),FALSE)/1,0)-IFERROR(VLOOKUP($B315,'Slutlig allokering'!$B$2:$AC$462,MATCH(Q$3,'Slutlig allokering'!$B$2:$AJ$2,0),FALSE)/1,0)</f>
        <v>0</v>
      </c>
      <c r="R315">
        <f>IFERROR(VLOOKUP($B315,Kraftvärmeprod!$B$1:$AH$479,MATCH(R$2,Kraftvärmeprod!$B$1:$AG$1,0),FALSE)/1,0)-IFERROR(VLOOKUP($B315,'Slutlig allokering'!$B$2:$AC$462,MATCH(R$3,'Slutlig allokering'!$B$2:$AJ$2,0),FALSE)/1,0)</f>
        <v>0</v>
      </c>
      <c r="S315">
        <f>IFERROR(VLOOKUP($B315,Kraftvärmeprod!$B$1:$AH$479,MATCH(S$2,Kraftvärmeprod!$B$1:$AG$1,0),FALSE)/1,0)-IFERROR(VLOOKUP($B315,'Slutlig allokering'!$B$2:$AC$462,MATCH(S$3,'Slutlig allokering'!$B$2:$AJ$2,0),FALSE)/1,0)</f>
        <v>0</v>
      </c>
      <c r="T315">
        <f>IFERROR(VLOOKUP($B315,Kraftvärmeprod!$B$1:$AH$479,MATCH(T$2,Kraftvärmeprod!$B$1:$AG$1,0),FALSE)/1,0)-IFERROR(VLOOKUP($B315,'Slutlig allokering'!$B$2:$AC$462,MATCH(T$3,'Slutlig allokering'!$B$2:$AJ$2,0),FALSE)/1,0)</f>
        <v>0</v>
      </c>
      <c r="U315">
        <f>IFERROR(VLOOKUP($B315,Kraftvärmeprod!$B$1:$AH$479,MATCH(U$2,Kraftvärmeprod!$B$1:$AG$1,0),FALSE)/1,0)-IFERROR(VLOOKUP($B315,'Slutlig allokering'!$B$2:$AC$462,MATCH(U$3,'Slutlig allokering'!$B$2:$AJ$2,0),FALSE)/1,0)</f>
        <v>0</v>
      </c>
      <c r="V315">
        <f>IFERROR(VLOOKUP($B315,Kraftvärmeprod!$B$1:$AH$479,MATCH(V$2,Kraftvärmeprod!$B$1:$AG$1,0),FALSE)/1,0)-IFERROR(VLOOKUP($B315,'Slutlig allokering'!$B$2:$AC$462,MATCH(V$3,'Slutlig allokering'!$B$2:$AJ$2,0),FALSE)/1,0)</f>
        <v>0</v>
      </c>
      <c r="W315">
        <f>IFERROR(VLOOKUP($B315,Kraftvärmeprod!$B$1:$AH$479,MATCH(W$2,Kraftvärmeprod!$B$1:$AG$1,0),FALSE)/1,0)-IFERROR(VLOOKUP($B315,'Slutlig allokering'!$B$2:$AC$462,MATCH(W$3,'Slutlig allokering'!$B$2:$AJ$2,0),FALSE)/1,0)</f>
        <v>0</v>
      </c>
      <c r="X315">
        <f>IFERROR(VLOOKUP($B315,Kraftvärmeprod!$B$1:$AH$479,MATCH(X$2,Kraftvärmeprod!$B$1:$AG$1,0),FALSE)/1,0)-IFERROR(VLOOKUP($B315,'Slutlig allokering'!$B$2:$AC$462,MATCH(X$3,'Slutlig allokering'!$B$2:$AJ$2,0),FALSE)/1,0)</f>
        <v>0</v>
      </c>
      <c r="Y315">
        <f>IFERROR(VLOOKUP($B315,Kraftvärmeprod!$B$1:$AH$479,MATCH(Y$2,Kraftvärmeprod!$B$1:$AG$1,0),FALSE)/1,0)-IFERROR(VLOOKUP($B315,'Slutlig allokering'!$B$2:$AC$462,MATCH(Y$3,'Slutlig allokering'!$B$2:$AJ$2,0),FALSE)/1,0)</f>
        <v>0</v>
      </c>
      <c r="Z315">
        <f>IFERROR(VLOOKUP($B315,Kraftvärmeprod!$B$1:$AH$479,MATCH(Z$2,Kraftvärmeprod!$B$1:$AG$1,0),FALSE)/1,0)-IFERROR(VLOOKUP($B315,'Slutlig allokering'!$B$2:$AC$462,MATCH(Z$3,'Slutlig allokering'!$B$2:$AJ$2,0),FALSE)/1,0)</f>
        <v>0</v>
      </c>
      <c r="AA315">
        <f>IFERROR(VLOOKUP($B315,Kraftvärmeprod!$B$1:$AH$479,MATCH(AA$2,Kraftvärmeprod!$B$1:$AG$1,0),FALSE)/1,0)-IFERROR(VLOOKUP($B315,'Slutlig allokering'!$B$2:$AC$462,MATCH(AA$3,'Slutlig allokering'!$B$2:$AJ$2,0),FALSE)/1,0)</f>
        <v>0</v>
      </c>
      <c r="AB315">
        <f>IFERROR(VLOOKUP($B315,Kraftvärmeprod!$B$1:$AH$479,MATCH(AB$2,Kraftvärmeprod!$B$1:$AG$1,0),FALSE)/1,0)-IFERROR(VLOOKUP($B315,'Slutlig allokering'!$B$2:$AC$462,MATCH(AB$3,'Slutlig allokering'!$B$2:$AJ$2,0),FALSE)/1,0)</f>
        <v>0</v>
      </c>
      <c r="AE315">
        <f t="shared" si="8"/>
        <v>0</v>
      </c>
      <c r="AG315">
        <f>IFERROR(VLOOKUP(B315,'Slutlig allokering'!$B$2:$AJ$462,MATCH("Summa justerad allokerad tillförd energi (utan hjälpel och rökgaskondensering):",'Slutlig allokering'!$B$2:$AK$2,0),FALSE)/1,"")</f>
        <v>0</v>
      </c>
      <c r="AI315" s="55" t="str">
        <f>IFERROR(1-VLOOKUP(B315,'Slutlig allokering'!$B$2:$AJ$462,MATCH("Andel av bränsle i kvv som allokerats till värme, exklusive rökgaskondensering och hjälpel",'Slutlig allokering'!$B$2:$AK$2,0),FALSE),"")</f>
        <v/>
      </c>
      <c r="AK315" s="55" t="str">
        <f t="shared" si="9"/>
        <v/>
      </c>
    </row>
    <row r="316" spans="1:37" x14ac:dyDescent="0.35">
      <c r="A316" s="28" t="s">
        <v>422</v>
      </c>
      <c r="B316" s="28" t="s">
        <v>423</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allokering'!$B$2:$AC$462,MATCH(E$3,'Slutlig allokering'!$B$2:$AJ$2,0),FALSE)/1,0)</f>
        <v>0</v>
      </c>
      <c r="F316">
        <f>IFERROR(VLOOKUP($B316,Kraftvärmeprod!$B$1:$AH$479,MATCH(F$2,Kraftvärmeprod!$B$1:$AG$1,0),FALSE)/1,0)-IFERROR(VLOOKUP($B316,'Slutlig allokering'!$B$2:$AC$462,MATCH(F$3,'Slutlig allokering'!$B$2:$AJ$2,0),FALSE)/1,0)</f>
        <v>0</v>
      </c>
      <c r="G316">
        <f>IFERROR(VLOOKUP($B316,Kraftvärmeprod!$B$1:$AH$479,MATCH(G$2,Kraftvärmeprod!$B$1:$AG$1,0),FALSE)/1,0)-IFERROR(VLOOKUP($B316,'Slutlig allokering'!$B$2:$AC$462,MATCH(G$3,'Slutlig allokering'!$B$2:$AJ$2,0),FALSE)/1,0)</f>
        <v>0</v>
      </c>
      <c r="H316">
        <f>IFERROR(VLOOKUP($B316,Kraftvärmeprod!$B$1:$AH$479,MATCH(H$2,Kraftvärmeprod!$B$1:$AG$1,0),FALSE)/1,0)-IFERROR(VLOOKUP($B316,'Slutlig allokering'!$B$2:$AC$462,MATCH(H$3,'Slutlig allokering'!$B$2:$AJ$2,0),FALSE)/1,0)</f>
        <v>0</v>
      </c>
      <c r="I316">
        <f>IFERROR(VLOOKUP($B316,Kraftvärmeprod!$B$1:$AH$479,MATCH(I$2,Kraftvärmeprod!$B$1:$AG$1,0),FALSE)/1,0)-IFERROR(VLOOKUP($B316,'Slutlig allokering'!$B$2:$AC$462,MATCH(I$3,'Slutlig allokering'!$B$2:$AJ$2,0),FALSE)/1,0)</f>
        <v>0</v>
      </c>
      <c r="J316">
        <f>IFERROR(VLOOKUP($B316,Kraftvärmeprod!$B$1:$AH$479,MATCH(J$2,Kraftvärmeprod!$B$1:$AG$1,0),FALSE)/1,0)-IFERROR(VLOOKUP($B316,'Slutlig allokering'!$B$2:$AC$462,MATCH(J$3,'Slutlig allokering'!$B$2:$AJ$2,0),FALSE)/1,0)</f>
        <v>0</v>
      </c>
      <c r="K316">
        <f>IFERROR(VLOOKUP($B316,Kraftvärmeprod!$B$1:$AH$479,MATCH(K$2,Kraftvärmeprod!$B$1:$AG$1,0),FALSE)/1,0)-IFERROR(VLOOKUP($B316,'Slutlig allokering'!$B$2:$AC$462,MATCH(K$3,'Slutlig allokering'!$B$2:$AJ$2,0),FALSE)/1,0)</f>
        <v>0</v>
      </c>
      <c r="L316">
        <f>IFERROR(VLOOKUP($B316,Kraftvärmeprod!$B$1:$AH$479,MATCH(L$2,Kraftvärmeprod!$B$1:$AG$1,0),FALSE)/1,0)-IFERROR(VLOOKUP($B316,'Slutlig allokering'!$B$2:$AC$462,MATCH(L$3,'Slutlig allokering'!$B$2:$AJ$2,0),FALSE)/1,0)</f>
        <v>0</v>
      </c>
      <c r="M316" s="143">
        <f>IFERROR(VLOOKUP($B316,Miljö!$B$1:$S$477,MATCH(M$2,Miljö!$B$1:$X$1,0),FALSE)/1,0)-IFERROR(VLOOKUP($B316,'Slutlig allokering'!$B$2:$AC$462,MATCH(M$3,'Slutlig allokering'!$B$2:$AJ$2,0),FALSE)/1,0)</f>
        <v>0</v>
      </c>
      <c r="N316">
        <f>IFERROR(VLOOKUP($B316,Kraftvärmeprod!$B$1:$AH$479,MATCH(N$2,Kraftvärmeprod!$B$1:$AG$1,0),FALSE)/1,0)-IFERROR(VLOOKUP($B316,'Slutlig allokering'!$B$2:$AC$462,MATCH(N$3,'Slutlig allokering'!$B$2:$AJ$2,0),FALSE)/1,0)</f>
        <v>0</v>
      </c>
      <c r="O316">
        <f>IFERROR(VLOOKUP($B316,Kraftvärmeprod!$B$1:$AH$479,MATCH(O$2,Kraftvärmeprod!$B$1:$AG$1,0),FALSE)/1,0)-IFERROR(VLOOKUP($B316,'Slutlig allokering'!$B$2:$AC$462,MATCH(O$3,'Slutlig allokering'!$B$2:$AJ$2,0),FALSE)/1,0)</f>
        <v>0</v>
      </c>
      <c r="P316">
        <f>IFERROR(VLOOKUP($B316,Kraftvärmeprod!$B$1:$AH$479,MATCH(P$2,Kraftvärmeprod!$B$1:$AG$1,0),FALSE)/1,0)-IFERROR(VLOOKUP($B316,'Slutlig allokering'!$B$2:$AC$462,MATCH(P$3,'Slutlig allokering'!$B$2:$AJ$2,0),FALSE)/1,0)</f>
        <v>0</v>
      </c>
      <c r="Q316">
        <f>IFERROR(VLOOKUP($B316,Kraftvärmeprod!$B$1:$AH$479,MATCH(Q$2,Kraftvärmeprod!$B$1:$AG$1,0),FALSE)/1,0)-IFERROR(VLOOKUP($B316,'Slutlig allokering'!$B$2:$AC$462,MATCH(Q$3,'Slutlig allokering'!$B$2:$AJ$2,0),FALSE)/1,0)</f>
        <v>0</v>
      </c>
      <c r="R316">
        <f>IFERROR(VLOOKUP($B316,Kraftvärmeprod!$B$1:$AH$479,MATCH(R$2,Kraftvärmeprod!$B$1:$AG$1,0),FALSE)/1,0)-IFERROR(VLOOKUP($B316,'Slutlig allokering'!$B$2:$AC$462,MATCH(R$3,'Slutlig allokering'!$B$2:$AJ$2,0),FALSE)/1,0)</f>
        <v>0</v>
      </c>
      <c r="S316">
        <f>IFERROR(VLOOKUP($B316,Kraftvärmeprod!$B$1:$AH$479,MATCH(S$2,Kraftvärmeprod!$B$1:$AG$1,0),FALSE)/1,0)-IFERROR(VLOOKUP($B316,'Slutlig allokering'!$B$2:$AC$462,MATCH(S$3,'Slutlig allokering'!$B$2:$AJ$2,0),FALSE)/1,0)</f>
        <v>0</v>
      </c>
      <c r="T316">
        <f>IFERROR(VLOOKUP($B316,Kraftvärmeprod!$B$1:$AH$479,MATCH(T$2,Kraftvärmeprod!$B$1:$AG$1,0),FALSE)/1,0)-IFERROR(VLOOKUP($B316,'Slutlig allokering'!$B$2:$AC$462,MATCH(T$3,'Slutlig allokering'!$B$2:$AJ$2,0),FALSE)/1,0)</f>
        <v>0</v>
      </c>
      <c r="U316">
        <f>IFERROR(VLOOKUP($B316,Kraftvärmeprod!$B$1:$AH$479,MATCH(U$2,Kraftvärmeprod!$B$1:$AG$1,0),FALSE)/1,0)-IFERROR(VLOOKUP($B316,'Slutlig allokering'!$B$2:$AC$462,MATCH(U$3,'Slutlig allokering'!$B$2:$AJ$2,0),FALSE)/1,0)</f>
        <v>0</v>
      </c>
      <c r="V316">
        <f>IFERROR(VLOOKUP($B316,Kraftvärmeprod!$B$1:$AH$479,MATCH(V$2,Kraftvärmeprod!$B$1:$AG$1,0),FALSE)/1,0)-IFERROR(VLOOKUP($B316,'Slutlig allokering'!$B$2:$AC$462,MATCH(V$3,'Slutlig allokering'!$B$2:$AJ$2,0),FALSE)/1,0)</f>
        <v>0</v>
      </c>
      <c r="W316">
        <f>IFERROR(VLOOKUP($B316,Kraftvärmeprod!$B$1:$AH$479,MATCH(W$2,Kraftvärmeprod!$B$1:$AG$1,0),FALSE)/1,0)-IFERROR(VLOOKUP($B316,'Slutlig allokering'!$B$2:$AC$462,MATCH(W$3,'Slutlig allokering'!$B$2:$AJ$2,0),FALSE)/1,0)</f>
        <v>0</v>
      </c>
      <c r="X316">
        <f>IFERROR(VLOOKUP($B316,Kraftvärmeprod!$B$1:$AH$479,MATCH(X$2,Kraftvärmeprod!$B$1:$AG$1,0),FALSE)/1,0)-IFERROR(VLOOKUP($B316,'Slutlig allokering'!$B$2:$AC$462,MATCH(X$3,'Slutlig allokering'!$B$2:$AJ$2,0),FALSE)/1,0)</f>
        <v>0</v>
      </c>
      <c r="Y316">
        <f>IFERROR(VLOOKUP($B316,Kraftvärmeprod!$B$1:$AH$479,MATCH(Y$2,Kraftvärmeprod!$B$1:$AG$1,0),FALSE)/1,0)-IFERROR(VLOOKUP($B316,'Slutlig allokering'!$B$2:$AC$462,MATCH(Y$3,'Slutlig allokering'!$B$2:$AJ$2,0),FALSE)/1,0)</f>
        <v>0</v>
      </c>
      <c r="Z316">
        <f>IFERROR(VLOOKUP($B316,Kraftvärmeprod!$B$1:$AH$479,MATCH(Z$2,Kraftvärmeprod!$B$1:$AG$1,0),FALSE)/1,0)-IFERROR(VLOOKUP($B316,'Slutlig allokering'!$B$2:$AC$462,MATCH(Z$3,'Slutlig allokering'!$B$2:$AJ$2,0),FALSE)/1,0)</f>
        <v>0</v>
      </c>
      <c r="AA316">
        <f>IFERROR(VLOOKUP($B316,Kraftvärmeprod!$B$1:$AH$479,MATCH(AA$2,Kraftvärmeprod!$B$1:$AG$1,0),FALSE)/1,0)-IFERROR(VLOOKUP($B316,'Slutlig allokering'!$B$2:$AC$462,MATCH(AA$3,'Slutlig allokering'!$B$2:$AJ$2,0),FALSE)/1,0)</f>
        <v>0</v>
      </c>
      <c r="AB316">
        <f>IFERROR(VLOOKUP($B316,Kraftvärmeprod!$B$1:$AH$479,MATCH(AB$2,Kraftvärmeprod!$B$1:$AG$1,0),FALSE)/1,0)-IFERROR(VLOOKUP($B316,'Slutlig allokering'!$B$2:$AC$462,MATCH(AB$3,'Slutlig allokering'!$B$2:$AJ$2,0),FALSE)/1,0)</f>
        <v>0</v>
      </c>
      <c r="AE316">
        <f t="shared" si="8"/>
        <v>0</v>
      </c>
      <c r="AG316">
        <f>IFERROR(VLOOKUP(B316,'Slutlig allokering'!$B$2:$AJ$462,MATCH("Summa justerad allokerad tillförd energi (utan hjälpel och rökgaskondensering):",'Slutlig allokering'!$B$2:$AK$2,0),FALSE)/1,"")</f>
        <v>0</v>
      </c>
      <c r="AI316" s="55" t="str">
        <f>IFERROR(1-VLOOKUP(B316,'Slutlig allokering'!$B$2:$AJ$462,MATCH("Andel av bränsle i kvv som allokerats till värme, exklusive rökgaskondensering och hjälpel",'Slutlig allokering'!$B$2:$AK$2,0),FALSE),"")</f>
        <v/>
      </c>
      <c r="AK316" s="55" t="str">
        <f t="shared" si="9"/>
        <v/>
      </c>
    </row>
    <row r="317" spans="1:37" x14ac:dyDescent="0.35">
      <c r="A317" s="28" t="s">
        <v>422</v>
      </c>
      <c r="B317" s="28" t="s">
        <v>424</v>
      </c>
      <c r="C317">
        <f>IFERROR(VLOOKUP($B317,Kraftvärmeprod!$B$1:$AH$479,MATCH(C$3,Kraftvärmeprod!$B$1:$AG$1,0),FALSE)/1,"")</f>
        <v>188.8</v>
      </c>
      <c r="D317">
        <f>IFERROR(VLOOKUP($B317,Kraftvärmeprod!$B$1:$AH$479,MATCH(D$3,Kraftvärmeprod!$B$1:$AG$1,0),FALSE)/1,"")</f>
        <v>9.8000000000000007</v>
      </c>
      <c r="E317">
        <f>IFERROR(VLOOKUP($B317,Kraftvärmeprod!$B$1:$AH$479,MATCH(E$2,Kraftvärmeprod!$B$1:$AG$1,0),FALSE)/1,0)-IFERROR(VLOOKUP($B317,'Slutlig allokering'!$B$2:$AC$462,MATCH(E$3,'Slutlig allokering'!$B$2:$AJ$2,0),FALSE)/1,0)</f>
        <v>27.063999999999993</v>
      </c>
      <c r="F317">
        <f>IFERROR(VLOOKUP($B317,Kraftvärmeprod!$B$1:$AH$479,MATCH(F$2,Kraftvärmeprod!$B$1:$AG$1,0),FALSE)/1,0)-IFERROR(VLOOKUP($B317,'Slutlig allokering'!$B$2:$AC$462,MATCH(F$3,'Slutlig allokering'!$B$2:$AJ$2,0),FALSE)/1,0)</f>
        <v>0</v>
      </c>
      <c r="G317">
        <f>IFERROR(VLOOKUP($B317,Kraftvärmeprod!$B$1:$AH$479,MATCH(G$2,Kraftvärmeprod!$B$1:$AG$1,0),FALSE)/1,0)-IFERROR(VLOOKUP($B317,'Slutlig allokering'!$B$2:$AC$462,MATCH(G$3,'Slutlig allokering'!$B$2:$AJ$2,0),FALSE)/1,0)</f>
        <v>0</v>
      </c>
      <c r="H317">
        <f>IFERROR(VLOOKUP($B317,Kraftvärmeprod!$B$1:$AH$479,MATCH(H$2,Kraftvärmeprod!$B$1:$AG$1,0),FALSE)/1,0)-IFERROR(VLOOKUP($B317,'Slutlig allokering'!$B$2:$AC$462,MATCH(H$3,'Slutlig allokering'!$B$2:$AJ$2,0),FALSE)/1,0)</f>
        <v>0</v>
      </c>
      <c r="I317">
        <f>IFERROR(VLOOKUP($B317,Kraftvärmeprod!$B$1:$AH$479,MATCH(I$2,Kraftvärmeprod!$B$1:$AG$1,0),FALSE)/1,0)-IFERROR(VLOOKUP($B317,'Slutlig allokering'!$B$2:$AC$462,MATCH(I$3,'Slutlig allokering'!$B$2:$AJ$2,0),FALSE)/1,0)</f>
        <v>6.6511999999999905E-2</v>
      </c>
      <c r="J317">
        <f>IFERROR(VLOOKUP($B317,Kraftvärmeprod!$B$1:$AH$479,MATCH(J$2,Kraftvärmeprod!$B$1:$AG$1,0),FALSE)/1,0)-IFERROR(VLOOKUP($B317,'Slutlig allokering'!$B$2:$AC$462,MATCH(J$3,'Slutlig allokering'!$B$2:$AJ$2,0),FALSE)/1,0)</f>
        <v>0</v>
      </c>
      <c r="K317">
        <f>IFERROR(VLOOKUP($B317,Kraftvärmeprod!$B$1:$AH$479,MATCH(K$2,Kraftvärmeprod!$B$1:$AG$1,0),FALSE)/1,0)-IFERROR(VLOOKUP($B317,'Slutlig allokering'!$B$2:$AC$462,MATCH(K$3,'Slutlig allokering'!$B$2:$AJ$2,0),FALSE)/1,0)</f>
        <v>0</v>
      </c>
      <c r="L317">
        <f>IFERROR(VLOOKUP($B317,Kraftvärmeprod!$B$1:$AH$479,MATCH(L$2,Kraftvärmeprod!$B$1:$AG$1,0),FALSE)/1,0)-IFERROR(VLOOKUP($B317,'Slutlig allokering'!$B$2:$AC$462,MATCH(L$3,'Slutlig allokering'!$B$2:$AJ$2,0),FALSE)/1,0)</f>
        <v>0</v>
      </c>
      <c r="M317" s="143">
        <f>IFERROR(VLOOKUP($B317,Miljö!$B$1:$S$477,MATCH(M$2,Miljö!$B$1:$X$1,0),FALSE)/1,0)-IFERROR(VLOOKUP($B317,'Slutlig allokering'!$B$2:$AC$462,MATCH(M$3,'Slutlig allokering'!$B$2:$AJ$2,0),FALSE)/1,0)</f>
        <v>0.25608000000000009</v>
      </c>
      <c r="N317">
        <f>IFERROR(VLOOKUP($B317,Kraftvärmeprod!$B$1:$AH$479,MATCH(N$2,Kraftvärmeprod!$B$1:$AG$1,0),FALSE)/1,0)-IFERROR(VLOOKUP($B317,'Slutlig allokering'!$B$2:$AC$462,MATCH(N$3,'Slutlig allokering'!$B$2:$AJ$2,0),FALSE)/1,0)</f>
        <v>0</v>
      </c>
      <c r="O317">
        <f>IFERROR(VLOOKUP($B317,Kraftvärmeprod!$B$1:$AH$479,MATCH(O$2,Kraftvärmeprod!$B$1:$AG$1,0),FALSE)/1,0)-IFERROR(VLOOKUP($B317,'Slutlig allokering'!$B$2:$AC$462,MATCH(O$3,'Slutlig allokering'!$B$2:$AJ$2,0),FALSE)/1,0)</f>
        <v>0</v>
      </c>
      <c r="P317">
        <f>IFERROR(VLOOKUP($B317,Kraftvärmeprod!$B$1:$AH$479,MATCH(P$2,Kraftvärmeprod!$B$1:$AG$1,0),FALSE)/1,0)-IFERROR(VLOOKUP($B317,'Slutlig allokering'!$B$2:$AC$462,MATCH(P$3,'Slutlig allokering'!$B$2:$AJ$2,0),FALSE)/1,0)</f>
        <v>0</v>
      </c>
      <c r="Q317">
        <f>IFERROR(VLOOKUP($B317,Kraftvärmeprod!$B$1:$AH$479,MATCH(Q$2,Kraftvärmeprod!$B$1:$AG$1,0),FALSE)/1,0)-IFERROR(VLOOKUP($B317,'Slutlig allokering'!$B$2:$AC$462,MATCH(Q$3,'Slutlig allokering'!$B$2:$AJ$2,0),FALSE)/1,0)</f>
        <v>0</v>
      </c>
      <c r="R317">
        <f>IFERROR(VLOOKUP($B317,Kraftvärmeprod!$B$1:$AH$479,MATCH(R$2,Kraftvärmeprod!$B$1:$AG$1,0),FALSE)/1,0)-IFERROR(VLOOKUP($B317,'Slutlig allokering'!$B$2:$AC$462,MATCH(R$3,'Slutlig allokering'!$B$2:$AJ$2,0),FALSE)/1,0)</f>
        <v>0</v>
      </c>
      <c r="S317">
        <f>IFERROR(VLOOKUP($B317,Kraftvärmeprod!$B$1:$AH$479,MATCH(S$2,Kraftvärmeprod!$B$1:$AG$1,0),FALSE)/1,0)-IFERROR(VLOOKUP($B317,'Slutlig allokering'!$B$2:$AC$462,MATCH(S$3,'Slutlig allokering'!$B$2:$AJ$2,0),FALSE)/1,0)</f>
        <v>0</v>
      </c>
      <c r="T317">
        <f>IFERROR(VLOOKUP($B317,Kraftvärmeprod!$B$1:$AH$479,MATCH(T$2,Kraftvärmeprod!$B$1:$AG$1,0),FALSE)/1,0)-IFERROR(VLOOKUP($B317,'Slutlig allokering'!$B$2:$AC$462,MATCH(T$3,'Slutlig allokering'!$B$2:$AJ$2,0),FALSE)/1,0)</f>
        <v>0</v>
      </c>
      <c r="U317">
        <f>IFERROR(VLOOKUP($B317,Kraftvärmeprod!$B$1:$AH$479,MATCH(U$2,Kraftvärmeprod!$B$1:$AG$1,0),FALSE)/1,0)-IFERROR(VLOOKUP($B317,'Slutlig allokering'!$B$2:$AC$462,MATCH(U$3,'Slutlig allokering'!$B$2:$AJ$2,0),FALSE)/1,0)</f>
        <v>0</v>
      </c>
      <c r="V317">
        <f>IFERROR(VLOOKUP($B317,Kraftvärmeprod!$B$1:$AH$479,MATCH(V$2,Kraftvärmeprod!$B$1:$AG$1,0),FALSE)/1,0)-IFERROR(VLOOKUP($B317,'Slutlig allokering'!$B$2:$AC$462,MATCH(V$3,'Slutlig allokering'!$B$2:$AJ$2,0),FALSE)/1,0)</f>
        <v>0</v>
      </c>
      <c r="W317">
        <f>IFERROR(VLOOKUP($B317,Kraftvärmeprod!$B$1:$AH$479,MATCH(W$2,Kraftvärmeprod!$B$1:$AG$1,0),FALSE)/1,0)-IFERROR(VLOOKUP($B317,'Slutlig allokering'!$B$2:$AC$462,MATCH(W$3,'Slutlig allokering'!$B$2:$AJ$2,0),FALSE)/1,0)</f>
        <v>0</v>
      </c>
      <c r="X317">
        <f>IFERROR(VLOOKUP($B317,Kraftvärmeprod!$B$1:$AH$479,MATCH(X$2,Kraftvärmeprod!$B$1:$AG$1,0),FALSE)/1,0)-IFERROR(VLOOKUP($B317,'Slutlig allokering'!$B$2:$AC$462,MATCH(X$3,'Slutlig allokering'!$B$2:$AJ$2,0),FALSE)/1,0)</f>
        <v>0</v>
      </c>
      <c r="Y317">
        <f>IFERROR(VLOOKUP($B317,Kraftvärmeprod!$B$1:$AH$479,MATCH(Y$2,Kraftvärmeprod!$B$1:$AG$1,0),FALSE)/1,0)-IFERROR(VLOOKUP($B317,'Slutlig allokering'!$B$2:$AC$462,MATCH(Y$3,'Slutlig allokering'!$B$2:$AJ$2,0),FALSE)/1,0)</f>
        <v>0</v>
      </c>
      <c r="Z317">
        <f>IFERROR(VLOOKUP($B317,Kraftvärmeprod!$B$1:$AH$479,MATCH(Z$2,Kraftvärmeprod!$B$1:$AG$1,0),FALSE)/1,0)-IFERROR(VLOOKUP($B317,'Slutlig allokering'!$B$2:$AC$462,MATCH(Z$3,'Slutlig allokering'!$B$2:$AJ$2,0),FALSE)/1,0)</f>
        <v>0</v>
      </c>
      <c r="AA317">
        <f>IFERROR(VLOOKUP($B317,Kraftvärmeprod!$B$1:$AH$479,MATCH(AA$2,Kraftvärmeprod!$B$1:$AG$1,0),FALSE)/1,0)-IFERROR(VLOOKUP($B317,'Slutlig allokering'!$B$2:$AC$462,MATCH(AA$3,'Slutlig allokering'!$B$2:$AJ$2,0),FALSE)/1,0)</f>
        <v>0</v>
      </c>
      <c r="AB317">
        <f>IFERROR(VLOOKUP($B317,Kraftvärmeprod!$B$1:$AH$479,MATCH(AB$2,Kraftvärmeprod!$B$1:$AG$1,0),FALSE)/1,0)-IFERROR(VLOOKUP($B317,'Slutlig allokering'!$B$2:$AC$462,MATCH(AB$3,'Slutlig allokering'!$B$2:$AJ$2,0),FALSE)/1,0)</f>
        <v>0</v>
      </c>
      <c r="AE317">
        <f t="shared" si="8"/>
        <v>27.130511999999992</v>
      </c>
      <c r="AG317">
        <f>IFERROR(VLOOKUP(B317,'Slutlig allokering'!$B$2:$AJ$462,MATCH("Summa justerad allokerad tillförd energi (utan hjälpel och rökgaskondensering):",'Slutlig allokering'!$B$2:$AK$2,0),FALSE)/1,"")</f>
        <v>163.56948799999998</v>
      </c>
      <c r="AI317" s="55">
        <f>IFERROR(1-VLOOKUP(B317,'Slutlig allokering'!$B$2:$AJ$462,MATCH("Andel av bränsle i kvv som allokerats till värme, exklusive rökgaskondensering och hjälpel",'Slutlig allokering'!$B$2:$AK$2,0),FALSE),"")</f>
        <v>0.14226802307288944</v>
      </c>
      <c r="AK317" s="55">
        <f t="shared" si="9"/>
        <v>0.14226802307288935</v>
      </c>
    </row>
    <row r="318" spans="1:37" x14ac:dyDescent="0.35">
      <c r="A318" s="28" t="s">
        <v>422</v>
      </c>
      <c r="B318" s="28" t="s">
        <v>425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allokering'!$B$2:$AC$462,MATCH(E$3,'Slutlig allokering'!$B$2:$AJ$2,0),FALSE)/1,0)</f>
        <v>0</v>
      </c>
      <c r="F318">
        <f>IFERROR(VLOOKUP($B318,Kraftvärmeprod!$B$1:$AH$479,MATCH(F$2,Kraftvärmeprod!$B$1:$AG$1,0),FALSE)/1,0)-IFERROR(VLOOKUP($B318,'Slutlig allokering'!$B$2:$AC$462,MATCH(F$3,'Slutlig allokering'!$B$2:$AJ$2,0),FALSE)/1,0)</f>
        <v>0</v>
      </c>
      <c r="G318">
        <f>IFERROR(VLOOKUP($B318,Kraftvärmeprod!$B$1:$AH$479,MATCH(G$2,Kraftvärmeprod!$B$1:$AG$1,0),FALSE)/1,0)-IFERROR(VLOOKUP($B318,'Slutlig allokering'!$B$2:$AC$462,MATCH(G$3,'Slutlig allokering'!$B$2:$AJ$2,0),FALSE)/1,0)</f>
        <v>0</v>
      </c>
      <c r="H318">
        <f>IFERROR(VLOOKUP($B318,Kraftvärmeprod!$B$1:$AH$479,MATCH(H$2,Kraftvärmeprod!$B$1:$AG$1,0),FALSE)/1,0)-IFERROR(VLOOKUP($B318,'Slutlig allokering'!$B$2:$AC$462,MATCH(H$3,'Slutlig allokering'!$B$2:$AJ$2,0),FALSE)/1,0)</f>
        <v>0</v>
      </c>
      <c r="I318">
        <f>IFERROR(VLOOKUP($B318,Kraftvärmeprod!$B$1:$AH$479,MATCH(I$2,Kraftvärmeprod!$B$1:$AG$1,0),FALSE)/1,0)-IFERROR(VLOOKUP($B318,'Slutlig allokering'!$B$2:$AC$462,MATCH(I$3,'Slutlig allokering'!$B$2:$AJ$2,0),FALSE)/1,0)</f>
        <v>0</v>
      </c>
      <c r="J318">
        <f>IFERROR(VLOOKUP($B318,Kraftvärmeprod!$B$1:$AH$479,MATCH(J$2,Kraftvärmeprod!$B$1:$AG$1,0),FALSE)/1,0)-IFERROR(VLOOKUP($B318,'Slutlig allokering'!$B$2:$AC$462,MATCH(J$3,'Slutlig allokering'!$B$2:$AJ$2,0),FALSE)/1,0)</f>
        <v>0</v>
      </c>
      <c r="K318">
        <f>IFERROR(VLOOKUP($B318,Kraftvärmeprod!$B$1:$AH$479,MATCH(K$2,Kraftvärmeprod!$B$1:$AG$1,0),FALSE)/1,0)-IFERROR(VLOOKUP($B318,'Slutlig allokering'!$B$2:$AC$462,MATCH(K$3,'Slutlig allokering'!$B$2:$AJ$2,0),FALSE)/1,0)</f>
        <v>0</v>
      </c>
      <c r="L318">
        <f>IFERROR(VLOOKUP($B318,Kraftvärmeprod!$B$1:$AH$479,MATCH(L$2,Kraftvärmeprod!$B$1:$AG$1,0),FALSE)/1,0)-IFERROR(VLOOKUP($B318,'Slutlig allokering'!$B$2:$AC$462,MATCH(L$3,'Slutlig allokering'!$B$2:$AJ$2,0),FALSE)/1,0)</f>
        <v>0</v>
      </c>
      <c r="M318" s="143">
        <f>IFERROR(VLOOKUP($B318,Miljö!$B$1:$S$477,MATCH(M$2,Miljö!$B$1:$X$1,0),FALSE)/1,0)-IFERROR(VLOOKUP($B318,'Slutlig allokering'!$B$2:$AC$462,MATCH(M$3,'Slutlig allokering'!$B$2:$AJ$2,0),FALSE)/1,0)</f>
        <v>0</v>
      </c>
      <c r="N318">
        <f>IFERROR(VLOOKUP($B318,Kraftvärmeprod!$B$1:$AH$479,MATCH(N$2,Kraftvärmeprod!$B$1:$AG$1,0),FALSE)/1,0)-IFERROR(VLOOKUP($B318,'Slutlig allokering'!$B$2:$AC$462,MATCH(N$3,'Slutlig allokering'!$B$2:$AJ$2,0),FALSE)/1,0)</f>
        <v>0</v>
      </c>
      <c r="O318">
        <f>IFERROR(VLOOKUP($B318,Kraftvärmeprod!$B$1:$AH$479,MATCH(O$2,Kraftvärmeprod!$B$1:$AG$1,0),FALSE)/1,0)-IFERROR(VLOOKUP($B318,'Slutlig allokering'!$B$2:$AC$462,MATCH(O$3,'Slutlig allokering'!$B$2:$AJ$2,0),FALSE)/1,0)</f>
        <v>0</v>
      </c>
      <c r="P318">
        <f>IFERROR(VLOOKUP($B318,Kraftvärmeprod!$B$1:$AH$479,MATCH(P$2,Kraftvärmeprod!$B$1:$AG$1,0),FALSE)/1,0)-IFERROR(VLOOKUP($B318,'Slutlig allokering'!$B$2:$AC$462,MATCH(P$3,'Slutlig allokering'!$B$2:$AJ$2,0),FALSE)/1,0)</f>
        <v>0</v>
      </c>
      <c r="Q318">
        <f>IFERROR(VLOOKUP($B318,Kraftvärmeprod!$B$1:$AH$479,MATCH(Q$2,Kraftvärmeprod!$B$1:$AG$1,0),FALSE)/1,0)-IFERROR(VLOOKUP($B318,'Slutlig allokering'!$B$2:$AC$462,MATCH(Q$3,'Slutlig allokering'!$B$2:$AJ$2,0),FALSE)/1,0)</f>
        <v>0</v>
      </c>
      <c r="R318">
        <f>IFERROR(VLOOKUP($B318,Kraftvärmeprod!$B$1:$AH$479,MATCH(R$2,Kraftvärmeprod!$B$1:$AG$1,0),FALSE)/1,0)-IFERROR(VLOOKUP($B318,'Slutlig allokering'!$B$2:$AC$462,MATCH(R$3,'Slutlig allokering'!$B$2:$AJ$2,0),FALSE)/1,0)</f>
        <v>0</v>
      </c>
      <c r="S318">
        <f>IFERROR(VLOOKUP($B318,Kraftvärmeprod!$B$1:$AH$479,MATCH(S$2,Kraftvärmeprod!$B$1:$AG$1,0),FALSE)/1,0)-IFERROR(VLOOKUP($B318,'Slutlig allokering'!$B$2:$AC$462,MATCH(S$3,'Slutlig allokering'!$B$2:$AJ$2,0),FALSE)/1,0)</f>
        <v>0</v>
      </c>
      <c r="T318">
        <f>IFERROR(VLOOKUP($B318,Kraftvärmeprod!$B$1:$AH$479,MATCH(T$2,Kraftvärmeprod!$B$1:$AG$1,0),FALSE)/1,0)-IFERROR(VLOOKUP($B318,'Slutlig allokering'!$B$2:$AC$462,MATCH(T$3,'Slutlig allokering'!$B$2:$AJ$2,0),FALSE)/1,0)</f>
        <v>0</v>
      </c>
      <c r="U318">
        <f>IFERROR(VLOOKUP($B318,Kraftvärmeprod!$B$1:$AH$479,MATCH(U$2,Kraftvärmeprod!$B$1:$AG$1,0),FALSE)/1,0)-IFERROR(VLOOKUP($B318,'Slutlig allokering'!$B$2:$AC$462,MATCH(U$3,'Slutlig allokering'!$B$2:$AJ$2,0),FALSE)/1,0)</f>
        <v>0</v>
      </c>
      <c r="V318">
        <f>IFERROR(VLOOKUP($B318,Kraftvärmeprod!$B$1:$AH$479,MATCH(V$2,Kraftvärmeprod!$B$1:$AG$1,0),FALSE)/1,0)-IFERROR(VLOOKUP($B318,'Slutlig allokering'!$B$2:$AC$462,MATCH(V$3,'Slutlig allokering'!$B$2:$AJ$2,0),FALSE)/1,0)</f>
        <v>0</v>
      </c>
      <c r="W318">
        <f>IFERROR(VLOOKUP($B318,Kraftvärmeprod!$B$1:$AH$479,MATCH(W$2,Kraftvärmeprod!$B$1:$AG$1,0),FALSE)/1,0)-IFERROR(VLOOKUP($B318,'Slutlig allokering'!$B$2:$AC$462,MATCH(W$3,'Slutlig allokering'!$B$2:$AJ$2,0),FALSE)/1,0)</f>
        <v>0</v>
      </c>
      <c r="X318">
        <f>IFERROR(VLOOKUP($B318,Kraftvärmeprod!$B$1:$AH$479,MATCH(X$2,Kraftvärmeprod!$B$1:$AG$1,0),FALSE)/1,0)-IFERROR(VLOOKUP($B318,'Slutlig allokering'!$B$2:$AC$462,MATCH(X$3,'Slutlig allokering'!$B$2:$AJ$2,0),FALSE)/1,0)</f>
        <v>0</v>
      </c>
      <c r="Y318">
        <f>IFERROR(VLOOKUP($B318,Kraftvärmeprod!$B$1:$AH$479,MATCH(Y$2,Kraftvärmeprod!$B$1:$AG$1,0),FALSE)/1,0)-IFERROR(VLOOKUP($B318,'Slutlig allokering'!$B$2:$AC$462,MATCH(Y$3,'Slutlig allokering'!$B$2:$AJ$2,0),FALSE)/1,0)</f>
        <v>0</v>
      </c>
      <c r="Z318">
        <f>IFERROR(VLOOKUP($B318,Kraftvärmeprod!$B$1:$AH$479,MATCH(Z$2,Kraftvärmeprod!$B$1:$AG$1,0),FALSE)/1,0)-IFERROR(VLOOKUP($B318,'Slutlig allokering'!$B$2:$AC$462,MATCH(Z$3,'Slutlig allokering'!$B$2:$AJ$2,0),FALSE)/1,0)</f>
        <v>0</v>
      </c>
      <c r="AA318">
        <f>IFERROR(VLOOKUP($B318,Kraftvärmeprod!$B$1:$AH$479,MATCH(AA$2,Kraftvärmeprod!$B$1:$AG$1,0),FALSE)/1,0)-IFERROR(VLOOKUP($B318,'Slutlig allokering'!$B$2:$AC$462,MATCH(AA$3,'Slutlig allokering'!$B$2:$AJ$2,0),FALSE)/1,0)</f>
        <v>0</v>
      </c>
      <c r="AB318">
        <f>IFERROR(VLOOKUP($B318,Kraftvärmeprod!$B$1:$AH$479,MATCH(AB$2,Kraftvärmeprod!$B$1:$AG$1,0),FALSE)/1,0)-IFERROR(VLOOKUP($B318,'Slutlig allokering'!$B$2:$AC$462,MATCH(AB$3,'Slutlig allokering'!$B$2:$AJ$2,0),FALSE)/1,0)</f>
        <v>0</v>
      </c>
      <c r="AE318">
        <f t="shared" si="8"/>
        <v>0</v>
      </c>
      <c r="AG318">
        <f>IFERROR(VLOOKUP(B318,'Slutlig allokering'!$B$2:$AJ$462,MATCH("Summa justerad allokerad tillförd energi (utan hjälpel och rökgaskondensering):",'Slutlig allokering'!$B$2:$AK$2,0),FALSE)/1,"")</f>
        <v>0</v>
      </c>
      <c r="AI318" s="55" t="str">
        <f>IFERROR(1-VLOOKUP(B318,'Slutlig allokering'!$B$2:$AJ$462,MATCH("Andel av bränsle i kvv som allokerats till värme, exklusive rökgaskondensering och hjälpel",'Slutlig allokering'!$B$2:$AK$2,0),FALSE),"")</f>
        <v/>
      </c>
      <c r="AK318" s="55" t="str">
        <f t="shared" si="9"/>
        <v/>
      </c>
    </row>
    <row r="319" spans="1:37" x14ac:dyDescent="0.35">
      <c r="A319" s="28" t="s">
        <v>422</v>
      </c>
      <c r="B319" s="28" t="s">
        <v>426</v>
      </c>
      <c r="C319" t="str">
        <f>IFERROR(VLOOKUP($B319,Kraftvärmeprod!$B$1:$AH$479,MATCH(C$3,Kraftvärmeprod!$B$1:$AG$1,0),FALSE)/1,"")</f>
        <v/>
      </c>
      <c r="D319" t="str">
        <f>IFERROR(VLOOKUP($B319,Kraftvärmeprod!$B$1:$AH$479,MATCH(D$3,Kraftvärmeprod!$B$1:$AG$1,0),FALSE)/1,"")</f>
        <v/>
      </c>
      <c r="E319">
        <f>IFERROR(VLOOKUP($B319,Kraftvärmeprod!$B$1:$AH$479,MATCH(E$2,Kraftvärmeprod!$B$1:$AG$1,0),FALSE)/1,0)-IFERROR(VLOOKUP($B319,'Slutlig allokering'!$B$2:$AC$462,MATCH(E$3,'Slutlig allokering'!$B$2:$AJ$2,0),FALSE)/1,0)</f>
        <v>0</v>
      </c>
      <c r="F319">
        <f>IFERROR(VLOOKUP($B319,Kraftvärmeprod!$B$1:$AH$479,MATCH(F$2,Kraftvärmeprod!$B$1:$AG$1,0),FALSE)/1,0)-IFERROR(VLOOKUP($B319,'Slutlig allokering'!$B$2:$AC$462,MATCH(F$3,'Slutlig allokering'!$B$2:$AJ$2,0),FALSE)/1,0)</f>
        <v>0</v>
      </c>
      <c r="G319">
        <f>IFERROR(VLOOKUP($B319,Kraftvärmeprod!$B$1:$AH$479,MATCH(G$2,Kraftvärmeprod!$B$1:$AG$1,0),FALSE)/1,0)-IFERROR(VLOOKUP($B319,'Slutlig allokering'!$B$2:$AC$462,MATCH(G$3,'Slutlig allokering'!$B$2:$AJ$2,0),FALSE)/1,0)</f>
        <v>0</v>
      </c>
      <c r="H319">
        <f>IFERROR(VLOOKUP($B319,Kraftvärmeprod!$B$1:$AH$479,MATCH(H$2,Kraftvärmeprod!$B$1:$AG$1,0),FALSE)/1,0)-IFERROR(VLOOKUP($B319,'Slutlig allokering'!$B$2:$AC$462,MATCH(H$3,'Slutlig allokering'!$B$2:$AJ$2,0),FALSE)/1,0)</f>
        <v>0</v>
      </c>
      <c r="I319">
        <f>IFERROR(VLOOKUP($B319,Kraftvärmeprod!$B$1:$AH$479,MATCH(I$2,Kraftvärmeprod!$B$1:$AG$1,0),FALSE)/1,0)-IFERROR(VLOOKUP($B319,'Slutlig allokering'!$B$2:$AC$462,MATCH(I$3,'Slutlig allokering'!$B$2:$AJ$2,0),FALSE)/1,0)</f>
        <v>0</v>
      </c>
      <c r="J319">
        <f>IFERROR(VLOOKUP($B319,Kraftvärmeprod!$B$1:$AH$479,MATCH(J$2,Kraftvärmeprod!$B$1:$AG$1,0),FALSE)/1,0)-IFERROR(VLOOKUP($B319,'Slutlig allokering'!$B$2:$AC$462,MATCH(J$3,'Slutlig allokering'!$B$2:$AJ$2,0),FALSE)/1,0)</f>
        <v>0</v>
      </c>
      <c r="K319">
        <f>IFERROR(VLOOKUP($B319,Kraftvärmeprod!$B$1:$AH$479,MATCH(K$2,Kraftvärmeprod!$B$1:$AG$1,0),FALSE)/1,0)-IFERROR(VLOOKUP($B319,'Slutlig allokering'!$B$2:$AC$462,MATCH(K$3,'Slutlig allokering'!$B$2:$AJ$2,0),FALSE)/1,0)</f>
        <v>0</v>
      </c>
      <c r="L319">
        <f>IFERROR(VLOOKUP($B319,Kraftvärmeprod!$B$1:$AH$479,MATCH(L$2,Kraftvärmeprod!$B$1:$AG$1,0),FALSE)/1,0)-IFERROR(VLOOKUP($B319,'Slutlig allokering'!$B$2:$AC$462,MATCH(L$3,'Slutlig allokering'!$B$2:$AJ$2,0),FALSE)/1,0)</f>
        <v>0</v>
      </c>
      <c r="M319" s="143">
        <f>IFERROR(VLOOKUP($B319,Miljö!$B$1:$S$477,MATCH(M$2,Miljö!$B$1:$X$1,0),FALSE)/1,0)-IFERROR(VLOOKUP($B319,'Slutlig allokering'!$B$2:$AC$462,MATCH(M$3,'Slutlig allokering'!$B$2:$AJ$2,0),FALSE)/1,0)</f>
        <v>0</v>
      </c>
      <c r="N319">
        <f>IFERROR(VLOOKUP($B319,Kraftvärmeprod!$B$1:$AH$479,MATCH(N$2,Kraftvärmeprod!$B$1:$AG$1,0),FALSE)/1,0)-IFERROR(VLOOKUP($B319,'Slutlig allokering'!$B$2:$AC$462,MATCH(N$3,'Slutlig allokering'!$B$2:$AJ$2,0),FALSE)/1,0)</f>
        <v>0</v>
      </c>
      <c r="O319">
        <f>IFERROR(VLOOKUP($B319,Kraftvärmeprod!$B$1:$AH$479,MATCH(O$2,Kraftvärmeprod!$B$1:$AG$1,0),FALSE)/1,0)-IFERROR(VLOOKUP($B319,'Slutlig allokering'!$B$2:$AC$462,MATCH(O$3,'Slutlig allokering'!$B$2:$AJ$2,0),FALSE)/1,0)</f>
        <v>0</v>
      </c>
      <c r="P319">
        <f>IFERROR(VLOOKUP($B319,Kraftvärmeprod!$B$1:$AH$479,MATCH(P$2,Kraftvärmeprod!$B$1:$AG$1,0),FALSE)/1,0)-IFERROR(VLOOKUP($B319,'Slutlig allokering'!$B$2:$AC$462,MATCH(P$3,'Slutlig allokering'!$B$2:$AJ$2,0),FALSE)/1,0)</f>
        <v>0</v>
      </c>
      <c r="Q319">
        <f>IFERROR(VLOOKUP($B319,Kraftvärmeprod!$B$1:$AH$479,MATCH(Q$2,Kraftvärmeprod!$B$1:$AG$1,0),FALSE)/1,0)-IFERROR(VLOOKUP($B319,'Slutlig allokering'!$B$2:$AC$462,MATCH(Q$3,'Slutlig allokering'!$B$2:$AJ$2,0),FALSE)/1,0)</f>
        <v>0</v>
      </c>
      <c r="R319">
        <f>IFERROR(VLOOKUP($B319,Kraftvärmeprod!$B$1:$AH$479,MATCH(R$2,Kraftvärmeprod!$B$1:$AG$1,0),FALSE)/1,0)-IFERROR(VLOOKUP($B319,'Slutlig allokering'!$B$2:$AC$462,MATCH(R$3,'Slutlig allokering'!$B$2:$AJ$2,0),FALSE)/1,0)</f>
        <v>0</v>
      </c>
      <c r="S319">
        <f>IFERROR(VLOOKUP($B319,Kraftvärmeprod!$B$1:$AH$479,MATCH(S$2,Kraftvärmeprod!$B$1:$AG$1,0),FALSE)/1,0)-IFERROR(VLOOKUP($B319,'Slutlig allokering'!$B$2:$AC$462,MATCH(S$3,'Slutlig allokering'!$B$2:$AJ$2,0),FALSE)/1,0)</f>
        <v>0</v>
      </c>
      <c r="T319">
        <f>IFERROR(VLOOKUP($B319,Kraftvärmeprod!$B$1:$AH$479,MATCH(T$2,Kraftvärmeprod!$B$1:$AG$1,0),FALSE)/1,0)-IFERROR(VLOOKUP($B319,'Slutlig allokering'!$B$2:$AC$462,MATCH(T$3,'Slutlig allokering'!$B$2:$AJ$2,0),FALSE)/1,0)</f>
        <v>0</v>
      </c>
      <c r="U319">
        <f>IFERROR(VLOOKUP($B319,Kraftvärmeprod!$B$1:$AH$479,MATCH(U$2,Kraftvärmeprod!$B$1:$AG$1,0),FALSE)/1,0)-IFERROR(VLOOKUP($B319,'Slutlig allokering'!$B$2:$AC$462,MATCH(U$3,'Slutlig allokering'!$B$2:$AJ$2,0),FALSE)/1,0)</f>
        <v>0</v>
      </c>
      <c r="V319">
        <f>IFERROR(VLOOKUP($B319,Kraftvärmeprod!$B$1:$AH$479,MATCH(V$2,Kraftvärmeprod!$B$1:$AG$1,0),FALSE)/1,0)-IFERROR(VLOOKUP($B319,'Slutlig allokering'!$B$2:$AC$462,MATCH(V$3,'Slutlig allokering'!$B$2:$AJ$2,0),FALSE)/1,0)</f>
        <v>0</v>
      </c>
      <c r="W319">
        <f>IFERROR(VLOOKUP($B319,Kraftvärmeprod!$B$1:$AH$479,MATCH(W$2,Kraftvärmeprod!$B$1:$AG$1,0),FALSE)/1,0)-IFERROR(VLOOKUP($B319,'Slutlig allokering'!$B$2:$AC$462,MATCH(W$3,'Slutlig allokering'!$B$2:$AJ$2,0),FALSE)/1,0)</f>
        <v>0</v>
      </c>
      <c r="X319">
        <f>IFERROR(VLOOKUP($B319,Kraftvärmeprod!$B$1:$AH$479,MATCH(X$2,Kraftvärmeprod!$B$1:$AG$1,0),FALSE)/1,0)-IFERROR(VLOOKUP($B319,'Slutlig allokering'!$B$2:$AC$462,MATCH(X$3,'Slutlig allokering'!$B$2:$AJ$2,0),FALSE)/1,0)</f>
        <v>0</v>
      </c>
      <c r="Y319">
        <f>IFERROR(VLOOKUP($B319,Kraftvärmeprod!$B$1:$AH$479,MATCH(Y$2,Kraftvärmeprod!$B$1:$AG$1,0),FALSE)/1,0)-IFERROR(VLOOKUP($B319,'Slutlig allokering'!$B$2:$AC$462,MATCH(Y$3,'Slutlig allokering'!$B$2:$AJ$2,0),FALSE)/1,0)</f>
        <v>0</v>
      </c>
      <c r="Z319">
        <f>IFERROR(VLOOKUP($B319,Kraftvärmeprod!$B$1:$AH$479,MATCH(Z$2,Kraftvärmeprod!$B$1:$AG$1,0),FALSE)/1,0)-IFERROR(VLOOKUP($B319,'Slutlig allokering'!$B$2:$AC$462,MATCH(Z$3,'Slutlig allokering'!$B$2:$AJ$2,0),FALSE)/1,0)</f>
        <v>0</v>
      </c>
      <c r="AA319">
        <f>IFERROR(VLOOKUP($B319,Kraftvärmeprod!$B$1:$AH$479,MATCH(AA$2,Kraftvärmeprod!$B$1:$AG$1,0),FALSE)/1,0)-IFERROR(VLOOKUP($B319,'Slutlig allokering'!$B$2:$AC$462,MATCH(AA$3,'Slutlig allokering'!$B$2:$AJ$2,0),FALSE)/1,0)</f>
        <v>0</v>
      </c>
      <c r="AB319">
        <f>IFERROR(VLOOKUP($B319,Kraftvärmeprod!$B$1:$AH$479,MATCH(AB$2,Kraftvärmeprod!$B$1:$AG$1,0),FALSE)/1,0)-IFERROR(VLOOKUP($B319,'Slutlig allokering'!$B$2:$AC$462,MATCH(AB$3,'Slutlig allokering'!$B$2:$AJ$2,0),FALSE)/1,0)</f>
        <v>0</v>
      </c>
      <c r="AE319">
        <f t="shared" si="8"/>
        <v>0</v>
      </c>
      <c r="AG319">
        <f>IFERROR(VLOOKUP(B319,'Slutlig allokering'!$B$2:$AJ$462,MATCH("Summa justerad allokerad tillförd energi (utan hjälpel och rökgaskondensering):",'Slutlig allokering'!$B$2:$AK$2,0),FALSE)/1,"")</f>
        <v>0</v>
      </c>
      <c r="AI319" s="55" t="str">
        <f>IFERROR(1-VLOOKUP(B319,'Slutlig allokering'!$B$2:$AJ$462,MATCH("Andel av bränsle i kvv som allokerats till värme, exklusive rökgaskondensering och hjälpel",'Slutlig allokering'!$B$2:$AK$2,0),FALSE),"")</f>
        <v/>
      </c>
      <c r="AK319" s="55" t="str">
        <f t="shared" si="9"/>
        <v/>
      </c>
    </row>
    <row r="320" spans="1:37" x14ac:dyDescent="0.35">
      <c r="A320" s="28" t="s">
        <v>422</v>
      </c>
      <c r="B320" s="28" t="s">
        <v>427</v>
      </c>
      <c r="C320" t="str">
        <f>IFERROR(VLOOKUP($B320,Kraftvärmeprod!$B$1:$AH$479,MATCH(C$3,Kraftvärmeprod!$B$1:$AG$1,0),FALSE)/1,"")</f>
        <v/>
      </c>
      <c r="D320" t="str">
        <f>IFERROR(VLOOKUP($B320,Kraftvärmeprod!$B$1:$AH$479,MATCH(D$3,Kraftvärmeprod!$B$1:$AG$1,0),FALSE)/1,"")</f>
        <v/>
      </c>
      <c r="E320">
        <f>IFERROR(VLOOKUP($B320,Kraftvärmeprod!$B$1:$AH$479,MATCH(E$2,Kraftvärmeprod!$B$1:$AG$1,0),FALSE)/1,0)-IFERROR(VLOOKUP($B320,'Slutlig allokering'!$B$2:$AC$462,MATCH(E$3,'Slutlig allokering'!$B$2:$AJ$2,0),FALSE)/1,0)</f>
        <v>0</v>
      </c>
      <c r="F320">
        <f>IFERROR(VLOOKUP($B320,Kraftvärmeprod!$B$1:$AH$479,MATCH(F$2,Kraftvärmeprod!$B$1:$AG$1,0),FALSE)/1,0)-IFERROR(VLOOKUP($B320,'Slutlig allokering'!$B$2:$AC$462,MATCH(F$3,'Slutlig allokering'!$B$2:$AJ$2,0),FALSE)/1,0)</f>
        <v>0</v>
      </c>
      <c r="G320">
        <f>IFERROR(VLOOKUP($B320,Kraftvärmeprod!$B$1:$AH$479,MATCH(G$2,Kraftvärmeprod!$B$1:$AG$1,0),FALSE)/1,0)-IFERROR(VLOOKUP($B320,'Slutlig allokering'!$B$2:$AC$462,MATCH(G$3,'Slutlig allokering'!$B$2:$AJ$2,0),FALSE)/1,0)</f>
        <v>0</v>
      </c>
      <c r="H320">
        <f>IFERROR(VLOOKUP($B320,Kraftvärmeprod!$B$1:$AH$479,MATCH(H$2,Kraftvärmeprod!$B$1:$AG$1,0),FALSE)/1,0)-IFERROR(VLOOKUP($B320,'Slutlig allokering'!$B$2:$AC$462,MATCH(H$3,'Slutlig allokering'!$B$2:$AJ$2,0),FALSE)/1,0)</f>
        <v>0</v>
      </c>
      <c r="I320">
        <f>IFERROR(VLOOKUP($B320,Kraftvärmeprod!$B$1:$AH$479,MATCH(I$2,Kraftvärmeprod!$B$1:$AG$1,0),FALSE)/1,0)-IFERROR(VLOOKUP($B320,'Slutlig allokering'!$B$2:$AC$462,MATCH(I$3,'Slutlig allokering'!$B$2:$AJ$2,0),FALSE)/1,0)</f>
        <v>0</v>
      </c>
      <c r="J320">
        <f>IFERROR(VLOOKUP($B320,Kraftvärmeprod!$B$1:$AH$479,MATCH(J$2,Kraftvärmeprod!$B$1:$AG$1,0),FALSE)/1,0)-IFERROR(VLOOKUP($B320,'Slutlig allokering'!$B$2:$AC$462,MATCH(J$3,'Slutlig allokering'!$B$2:$AJ$2,0),FALSE)/1,0)</f>
        <v>0</v>
      </c>
      <c r="K320">
        <f>IFERROR(VLOOKUP($B320,Kraftvärmeprod!$B$1:$AH$479,MATCH(K$2,Kraftvärmeprod!$B$1:$AG$1,0),FALSE)/1,0)-IFERROR(VLOOKUP($B320,'Slutlig allokering'!$B$2:$AC$462,MATCH(K$3,'Slutlig allokering'!$B$2:$AJ$2,0),FALSE)/1,0)</f>
        <v>0</v>
      </c>
      <c r="L320">
        <f>IFERROR(VLOOKUP($B320,Kraftvärmeprod!$B$1:$AH$479,MATCH(L$2,Kraftvärmeprod!$B$1:$AG$1,0),FALSE)/1,0)-IFERROR(VLOOKUP($B320,'Slutlig allokering'!$B$2:$AC$462,MATCH(L$3,'Slutlig allokering'!$B$2:$AJ$2,0),FALSE)/1,0)</f>
        <v>0</v>
      </c>
      <c r="M320" s="143">
        <f>IFERROR(VLOOKUP($B320,Miljö!$B$1:$S$477,MATCH(M$2,Miljö!$B$1:$X$1,0),FALSE)/1,0)-IFERROR(VLOOKUP($B320,'Slutlig allokering'!$B$2:$AC$462,MATCH(M$3,'Slutlig allokering'!$B$2:$AJ$2,0),FALSE)/1,0)</f>
        <v>0</v>
      </c>
      <c r="N320">
        <f>IFERROR(VLOOKUP($B320,Kraftvärmeprod!$B$1:$AH$479,MATCH(N$2,Kraftvärmeprod!$B$1:$AG$1,0),FALSE)/1,0)-IFERROR(VLOOKUP($B320,'Slutlig allokering'!$B$2:$AC$462,MATCH(N$3,'Slutlig allokering'!$B$2:$AJ$2,0),FALSE)/1,0)</f>
        <v>0</v>
      </c>
      <c r="O320">
        <f>IFERROR(VLOOKUP($B320,Kraftvärmeprod!$B$1:$AH$479,MATCH(O$2,Kraftvärmeprod!$B$1:$AG$1,0),FALSE)/1,0)-IFERROR(VLOOKUP($B320,'Slutlig allokering'!$B$2:$AC$462,MATCH(O$3,'Slutlig allokering'!$B$2:$AJ$2,0),FALSE)/1,0)</f>
        <v>0</v>
      </c>
      <c r="P320">
        <f>IFERROR(VLOOKUP($B320,Kraftvärmeprod!$B$1:$AH$479,MATCH(P$2,Kraftvärmeprod!$B$1:$AG$1,0),FALSE)/1,0)-IFERROR(VLOOKUP($B320,'Slutlig allokering'!$B$2:$AC$462,MATCH(P$3,'Slutlig allokering'!$B$2:$AJ$2,0),FALSE)/1,0)</f>
        <v>0</v>
      </c>
      <c r="Q320">
        <f>IFERROR(VLOOKUP($B320,Kraftvärmeprod!$B$1:$AH$479,MATCH(Q$2,Kraftvärmeprod!$B$1:$AG$1,0),FALSE)/1,0)-IFERROR(VLOOKUP($B320,'Slutlig allokering'!$B$2:$AC$462,MATCH(Q$3,'Slutlig allokering'!$B$2:$AJ$2,0),FALSE)/1,0)</f>
        <v>0</v>
      </c>
      <c r="R320">
        <f>IFERROR(VLOOKUP($B320,Kraftvärmeprod!$B$1:$AH$479,MATCH(R$2,Kraftvärmeprod!$B$1:$AG$1,0),FALSE)/1,0)-IFERROR(VLOOKUP($B320,'Slutlig allokering'!$B$2:$AC$462,MATCH(R$3,'Slutlig allokering'!$B$2:$AJ$2,0),FALSE)/1,0)</f>
        <v>0</v>
      </c>
      <c r="S320">
        <f>IFERROR(VLOOKUP($B320,Kraftvärmeprod!$B$1:$AH$479,MATCH(S$2,Kraftvärmeprod!$B$1:$AG$1,0),FALSE)/1,0)-IFERROR(VLOOKUP($B320,'Slutlig allokering'!$B$2:$AC$462,MATCH(S$3,'Slutlig allokering'!$B$2:$AJ$2,0),FALSE)/1,0)</f>
        <v>0</v>
      </c>
      <c r="T320">
        <f>IFERROR(VLOOKUP($B320,Kraftvärmeprod!$B$1:$AH$479,MATCH(T$2,Kraftvärmeprod!$B$1:$AG$1,0),FALSE)/1,0)-IFERROR(VLOOKUP($B320,'Slutlig allokering'!$B$2:$AC$462,MATCH(T$3,'Slutlig allokering'!$B$2:$AJ$2,0),FALSE)/1,0)</f>
        <v>0</v>
      </c>
      <c r="U320">
        <f>IFERROR(VLOOKUP($B320,Kraftvärmeprod!$B$1:$AH$479,MATCH(U$2,Kraftvärmeprod!$B$1:$AG$1,0),FALSE)/1,0)-IFERROR(VLOOKUP($B320,'Slutlig allokering'!$B$2:$AC$462,MATCH(U$3,'Slutlig allokering'!$B$2:$AJ$2,0),FALSE)/1,0)</f>
        <v>0</v>
      </c>
      <c r="V320">
        <f>IFERROR(VLOOKUP($B320,Kraftvärmeprod!$B$1:$AH$479,MATCH(V$2,Kraftvärmeprod!$B$1:$AG$1,0),FALSE)/1,0)-IFERROR(VLOOKUP($B320,'Slutlig allokering'!$B$2:$AC$462,MATCH(V$3,'Slutlig allokering'!$B$2:$AJ$2,0),FALSE)/1,0)</f>
        <v>0</v>
      </c>
      <c r="W320">
        <f>IFERROR(VLOOKUP($B320,Kraftvärmeprod!$B$1:$AH$479,MATCH(W$2,Kraftvärmeprod!$B$1:$AG$1,0),FALSE)/1,0)-IFERROR(VLOOKUP($B320,'Slutlig allokering'!$B$2:$AC$462,MATCH(W$3,'Slutlig allokering'!$B$2:$AJ$2,0),FALSE)/1,0)</f>
        <v>0</v>
      </c>
      <c r="X320">
        <f>IFERROR(VLOOKUP($B320,Kraftvärmeprod!$B$1:$AH$479,MATCH(X$2,Kraftvärmeprod!$B$1:$AG$1,0),FALSE)/1,0)-IFERROR(VLOOKUP($B320,'Slutlig allokering'!$B$2:$AC$462,MATCH(X$3,'Slutlig allokering'!$B$2:$AJ$2,0),FALSE)/1,0)</f>
        <v>0</v>
      </c>
      <c r="Y320">
        <f>IFERROR(VLOOKUP($B320,Kraftvärmeprod!$B$1:$AH$479,MATCH(Y$2,Kraftvärmeprod!$B$1:$AG$1,0),FALSE)/1,0)-IFERROR(VLOOKUP($B320,'Slutlig allokering'!$B$2:$AC$462,MATCH(Y$3,'Slutlig allokering'!$B$2:$AJ$2,0),FALSE)/1,0)</f>
        <v>0</v>
      </c>
      <c r="Z320">
        <f>IFERROR(VLOOKUP($B320,Kraftvärmeprod!$B$1:$AH$479,MATCH(Z$2,Kraftvärmeprod!$B$1:$AG$1,0),FALSE)/1,0)-IFERROR(VLOOKUP($B320,'Slutlig allokering'!$B$2:$AC$462,MATCH(Z$3,'Slutlig allokering'!$B$2:$AJ$2,0),FALSE)/1,0)</f>
        <v>0</v>
      </c>
      <c r="AA320">
        <f>IFERROR(VLOOKUP($B320,Kraftvärmeprod!$B$1:$AH$479,MATCH(AA$2,Kraftvärmeprod!$B$1:$AG$1,0),FALSE)/1,0)-IFERROR(VLOOKUP($B320,'Slutlig allokering'!$B$2:$AC$462,MATCH(AA$3,'Slutlig allokering'!$B$2:$AJ$2,0),FALSE)/1,0)</f>
        <v>0</v>
      </c>
      <c r="AB320">
        <f>IFERROR(VLOOKUP($B320,Kraftvärmeprod!$B$1:$AH$479,MATCH(AB$2,Kraftvärmeprod!$B$1:$AG$1,0),FALSE)/1,0)-IFERROR(VLOOKUP($B320,'Slutlig allokering'!$B$2:$AC$462,MATCH(AB$3,'Slutlig allokering'!$B$2:$AJ$2,0),FALSE)/1,0)</f>
        <v>0</v>
      </c>
      <c r="AE320">
        <f t="shared" si="8"/>
        <v>0</v>
      </c>
      <c r="AG320">
        <f>IFERROR(VLOOKUP(B320,'Slutlig allokering'!$B$2:$AJ$462,MATCH("Summa justerad allokerad tillförd energi (utan hjälpel och rökgaskondensering):",'Slutlig allokering'!$B$2:$AK$2,0),FALSE)/1,"")</f>
        <v>0</v>
      </c>
      <c r="AI320" s="55" t="str">
        <f>IFERROR(1-VLOOKUP(B320,'Slutlig allokering'!$B$2:$AJ$462,MATCH("Andel av bränsle i kvv som allokerats till värme, exklusive rökgaskondensering och hjälpel",'Slutlig allokering'!$B$2:$AK$2,0),FALSE),"")</f>
        <v/>
      </c>
      <c r="AK320" s="55" t="str">
        <f t="shared" si="9"/>
        <v/>
      </c>
    </row>
    <row r="321" spans="1:37" x14ac:dyDescent="0.35">
      <c r="A321" s="28" t="s">
        <v>428</v>
      </c>
      <c r="B321" s="28" t="s">
        <v>429</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allokering'!$B$2:$AC$462,MATCH(E$3,'Slutlig allokering'!$B$2:$AJ$2,0),FALSE)/1,0)</f>
        <v>0</v>
      </c>
      <c r="F321">
        <f>IFERROR(VLOOKUP($B321,Kraftvärmeprod!$B$1:$AH$479,MATCH(F$2,Kraftvärmeprod!$B$1:$AG$1,0),FALSE)/1,0)-IFERROR(VLOOKUP($B321,'Slutlig allokering'!$B$2:$AC$462,MATCH(F$3,'Slutlig allokering'!$B$2:$AJ$2,0),FALSE)/1,0)</f>
        <v>0</v>
      </c>
      <c r="G321">
        <f>IFERROR(VLOOKUP($B321,Kraftvärmeprod!$B$1:$AH$479,MATCH(G$2,Kraftvärmeprod!$B$1:$AG$1,0),FALSE)/1,0)-IFERROR(VLOOKUP($B321,'Slutlig allokering'!$B$2:$AC$462,MATCH(G$3,'Slutlig allokering'!$B$2:$AJ$2,0),FALSE)/1,0)</f>
        <v>0</v>
      </c>
      <c r="H321">
        <f>IFERROR(VLOOKUP($B321,Kraftvärmeprod!$B$1:$AH$479,MATCH(H$2,Kraftvärmeprod!$B$1:$AG$1,0),FALSE)/1,0)-IFERROR(VLOOKUP($B321,'Slutlig allokering'!$B$2:$AC$462,MATCH(H$3,'Slutlig allokering'!$B$2:$AJ$2,0),FALSE)/1,0)</f>
        <v>0</v>
      </c>
      <c r="I321">
        <f>IFERROR(VLOOKUP($B321,Kraftvärmeprod!$B$1:$AH$479,MATCH(I$2,Kraftvärmeprod!$B$1:$AG$1,0),FALSE)/1,0)-IFERROR(VLOOKUP($B321,'Slutlig allokering'!$B$2:$AC$462,MATCH(I$3,'Slutlig allokering'!$B$2:$AJ$2,0),FALSE)/1,0)</f>
        <v>0</v>
      </c>
      <c r="J321">
        <f>IFERROR(VLOOKUP($B321,Kraftvärmeprod!$B$1:$AH$479,MATCH(J$2,Kraftvärmeprod!$B$1:$AG$1,0),FALSE)/1,0)-IFERROR(VLOOKUP($B321,'Slutlig allokering'!$B$2:$AC$462,MATCH(J$3,'Slutlig allokering'!$B$2:$AJ$2,0),FALSE)/1,0)</f>
        <v>0</v>
      </c>
      <c r="K321">
        <f>IFERROR(VLOOKUP($B321,Kraftvärmeprod!$B$1:$AH$479,MATCH(K$2,Kraftvärmeprod!$B$1:$AG$1,0),FALSE)/1,0)-IFERROR(VLOOKUP($B321,'Slutlig allokering'!$B$2:$AC$462,MATCH(K$3,'Slutlig allokering'!$B$2:$AJ$2,0),FALSE)/1,0)</f>
        <v>0</v>
      </c>
      <c r="L321">
        <f>IFERROR(VLOOKUP($B321,Kraftvärmeprod!$B$1:$AH$479,MATCH(L$2,Kraftvärmeprod!$B$1:$AG$1,0),FALSE)/1,0)-IFERROR(VLOOKUP($B321,'Slutlig allokering'!$B$2:$AC$462,MATCH(L$3,'Slutlig allokering'!$B$2:$AJ$2,0),FALSE)/1,0)</f>
        <v>0</v>
      </c>
      <c r="M321" s="143">
        <f>IFERROR(VLOOKUP($B321,Miljö!$B$1:$S$477,MATCH(M$2,Miljö!$B$1:$X$1,0),FALSE)/1,0)-IFERROR(VLOOKUP($B321,'Slutlig allokering'!$B$2:$AC$462,MATCH(M$3,'Slutlig allokering'!$B$2:$AJ$2,0),FALSE)/1,0)</f>
        <v>0</v>
      </c>
      <c r="N321">
        <f>IFERROR(VLOOKUP($B321,Kraftvärmeprod!$B$1:$AH$479,MATCH(N$2,Kraftvärmeprod!$B$1:$AG$1,0),FALSE)/1,0)-IFERROR(VLOOKUP($B321,'Slutlig allokering'!$B$2:$AC$462,MATCH(N$3,'Slutlig allokering'!$B$2:$AJ$2,0),FALSE)/1,0)</f>
        <v>0</v>
      </c>
      <c r="O321">
        <f>IFERROR(VLOOKUP($B321,Kraftvärmeprod!$B$1:$AH$479,MATCH(O$2,Kraftvärmeprod!$B$1:$AG$1,0),FALSE)/1,0)-IFERROR(VLOOKUP($B321,'Slutlig allokering'!$B$2:$AC$462,MATCH(O$3,'Slutlig allokering'!$B$2:$AJ$2,0),FALSE)/1,0)</f>
        <v>0</v>
      </c>
      <c r="P321">
        <f>IFERROR(VLOOKUP($B321,Kraftvärmeprod!$B$1:$AH$479,MATCH(P$2,Kraftvärmeprod!$B$1:$AG$1,0),FALSE)/1,0)-IFERROR(VLOOKUP($B321,'Slutlig allokering'!$B$2:$AC$462,MATCH(P$3,'Slutlig allokering'!$B$2:$AJ$2,0),FALSE)/1,0)</f>
        <v>0</v>
      </c>
      <c r="Q321">
        <f>IFERROR(VLOOKUP($B321,Kraftvärmeprod!$B$1:$AH$479,MATCH(Q$2,Kraftvärmeprod!$B$1:$AG$1,0),FALSE)/1,0)-IFERROR(VLOOKUP($B321,'Slutlig allokering'!$B$2:$AC$462,MATCH(Q$3,'Slutlig allokering'!$B$2:$AJ$2,0),FALSE)/1,0)</f>
        <v>0</v>
      </c>
      <c r="R321">
        <f>IFERROR(VLOOKUP($B321,Kraftvärmeprod!$B$1:$AH$479,MATCH(R$2,Kraftvärmeprod!$B$1:$AG$1,0),FALSE)/1,0)-IFERROR(VLOOKUP($B321,'Slutlig allokering'!$B$2:$AC$462,MATCH(R$3,'Slutlig allokering'!$B$2:$AJ$2,0),FALSE)/1,0)</f>
        <v>0</v>
      </c>
      <c r="S321">
        <f>IFERROR(VLOOKUP($B321,Kraftvärmeprod!$B$1:$AH$479,MATCH(S$2,Kraftvärmeprod!$B$1:$AG$1,0),FALSE)/1,0)-IFERROR(VLOOKUP($B321,'Slutlig allokering'!$B$2:$AC$462,MATCH(S$3,'Slutlig allokering'!$B$2:$AJ$2,0),FALSE)/1,0)</f>
        <v>0</v>
      </c>
      <c r="T321">
        <f>IFERROR(VLOOKUP($B321,Kraftvärmeprod!$B$1:$AH$479,MATCH(T$2,Kraftvärmeprod!$B$1:$AG$1,0),FALSE)/1,0)-IFERROR(VLOOKUP($B321,'Slutlig allokering'!$B$2:$AC$462,MATCH(T$3,'Slutlig allokering'!$B$2:$AJ$2,0),FALSE)/1,0)</f>
        <v>0</v>
      </c>
      <c r="U321">
        <f>IFERROR(VLOOKUP($B321,Kraftvärmeprod!$B$1:$AH$479,MATCH(U$2,Kraftvärmeprod!$B$1:$AG$1,0),FALSE)/1,0)-IFERROR(VLOOKUP($B321,'Slutlig allokering'!$B$2:$AC$462,MATCH(U$3,'Slutlig allokering'!$B$2:$AJ$2,0),FALSE)/1,0)</f>
        <v>0</v>
      </c>
      <c r="V321">
        <f>IFERROR(VLOOKUP($B321,Kraftvärmeprod!$B$1:$AH$479,MATCH(V$2,Kraftvärmeprod!$B$1:$AG$1,0),FALSE)/1,0)-IFERROR(VLOOKUP($B321,'Slutlig allokering'!$B$2:$AC$462,MATCH(V$3,'Slutlig allokering'!$B$2:$AJ$2,0),FALSE)/1,0)</f>
        <v>0</v>
      </c>
      <c r="W321">
        <f>IFERROR(VLOOKUP($B321,Kraftvärmeprod!$B$1:$AH$479,MATCH(W$2,Kraftvärmeprod!$B$1:$AG$1,0),FALSE)/1,0)-IFERROR(VLOOKUP($B321,'Slutlig allokering'!$B$2:$AC$462,MATCH(W$3,'Slutlig allokering'!$B$2:$AJ$2,0),FALSE)/1,0)</f>
        <v>0</v>
      </c>
      <c r="X321">
        <f>IFERROR(VLOOKUP($B321,Kraftvärmeprod!$B$1:$AH$479,MATCH(X$2,Kraftvärmeprod!$B$1:$AG$1,0),FALSE)/1,0)-IFERROR(VLOOKUP($B321,'Slutlig allokering'!$B$2:$AC$462,MATCH(X$3,'Slutlig allokering'!$B$2:$AJ$2,0),FALSE)/1,0)</f>
        <v>0</v>
      </c>
      <c r="Y321">
        <f>IFERROR(VLOOKUP($B321,Kraftvärmeprod!$B$1:$AH$479,MATCH(Y$2,Kraftvärmeprod!$B$1:$AG$1,0),FALSE)/1,0)-IFERROR(VLOOKUP($B321,'Slutlig allokering'!$B$2:$AC$462,MATCH(Y$3,'Slutlig allokering'!$B$2:$AJ$2,0),FALSE)/1,0)</f>
        <v>0</v>
      </c>
      <c r="Z321">
        <f>IFERROR(VLOOKUP($B321,Kraftvärmeprod!$B$1:$AH$479,MATCH(Z$2,Kraftvärmeprod!$B$1:$AG$1,0),FALSE)/1,0)-IFERROR(VLOOKUP($B321,'Slutlig allokering'!$B$2:$AC$462,MATCH(Z$3,'Slutlig allokering'!$B$2:$AJ$2,0),FALSE)/1,0)</f>
        <v>0</v>
      </c>
      <c r="AA321">
        <f>IFERROR(VLOOKUP($B321,Kraftvärmeprod!$B$1:$AH$479,MATCH(AA$2,Kraftvärmeprod!$B$1:$AG$1,0),FALSE)/1,0)-IFERROR(VLOOKUP($B321,'Slutlig allokering'!$B$2:$AC$462,MATCH(AA$3,'Slutlig allokering'!$B$2:$AJ$2,0),FALSE)/1,0)</f>
        <v>0</v>
      </c>
      <c r="AB321">
        <f>IFERROR(VLOOKUP($B321,Kraftvärmeprod!$B$1:$AH$479,MATCH(AB$2,Kraftvärmeprod!$B$1:$AG$1,0),FALSE)/1,0)-IFERROR(VLOOKUP($B321,'Slutlig allokering'!$B$2:$AC$462,MATCH(AB$3,'Slutlig allokering'!$B$2:$AJ$2,0),FALSE)/1,0)</f>
        <v>0</v>
      </c>
      <c r="AE321">
        <f t="shared" si="8"/>
        <v>0</v>
      </c>
      <c r="AG321">
        <f>IFERROR(VLOOKUP(B321,'Slutlig allokering'!$B$2:$AJ$462,MATCH("Summa justerad allokerad tillförd energi (utan hjälpel och rökgaskondensering):",'Slutlig allokering'!$B$2:$AK$2,0),FALSE)/1,"")</f>
        <v>0</v>
      </c>
      <c r="AI321" s="55" t="str">
        <f>IFERROR(1-VLOOKUP(B321,'Slutlig allokering'!$B$2:$AJ$462,MATCH("Andel av bränsle i kvv som allokerats till värme, exklusive rökgaskondensering och hjälpel",'Slutlig allokering'!$B$2:$AK$2,0),FALSE),"")</f>
        <v/>
      </c>
      <c r="AK321" s="55" t="str">
        <f t="shared" si="9"/>
        <v/>
      </c>
    </row>
    <row r="322" spans="1:37" x14ac:dyDescent="0.35">
      <c r="A322" s="28" t="s">
        <v>428</v>
      </c>
      <c r="B322" s="28" t="s">
        <v>430</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allokering'!$B$2:$AC$462,MATCH(E$3,'Slutlig allokering'!$B$2:$AJ$2,0),FALSE)/1,0)</f>
        <v>0</v>
      </c>
      <c r="F322">
        <f>IFERROR(VLOOKUP($B322,Kraftvärmeprod!$B$1:$AH$479,MATCH(F$2,Kraftvärmeprod!$B$1:$AG$1,0),FALSE)/1,0)-IFERROR(VLOOKUP($B322,'Slutlig allokering'!$B$2:$AC$462,MATCH(F$3,'Slutlig allokering'!$B$2:$AJ$2,0),FALSE)/1,0)</f>
        <v>0</v>
      </c>
      <c r="G322">
        <f>IFERROR(VLOOKUP($B322,Kraftvärmeprod!$B$1:$AH$479,MATCH(G$2,Kraftvärmeprod!$B$1:$AG$1,0),FALSE)/1,0)-IFERROR(VLOOKUP($B322,'Slutlig allokering'!$B$2:$AC$462,MATCH(G$3,'Slutlig allokering'!$B$2:$AJ$2,0),FALSE)/1,0)</f>
        <v>0</v>
      </c>
      <c r="H322">
        <f>IFERROR(VLOOKUP($B322,Kraftvärmeprod!$B$1:$AH$479,MATCH(H$2,Kraftvärmeprod!$B$1:$AG$1,0),FALSE)/1,0)-IFERROR(VLOOKUP($B322,'Slutlig allokering'!$B$2:$AC$462,MATCH(H$3,'Slutlig allokering'!$B$2:$AJ$2,0),FALSE)/1,0)</f>
        <v>0</v>
      </c>
      <c r="I322">
        <f>IFERROR(VLOOKUP($B322,Kraftvärmeprod!$B$1:$AH$479,MATCH(I$2,Kraftvärmeprod!$B$1:$AG$1,0),FALSE)/1,0)-IFERROR(VLOOKUP($B322,'Slutlig allokering'!$B$2:$AC$462,MATCH(I$3,'Slutlig allokering'!$B$2:$AJ$2,0),FALSE)/1,0)</f>
        <v>0</v>
      </c>
      <c r="J322">
        <f>IFERROR(VLOOKUP($B322,Kraftvärmeprod!$B$1:$AH$479,MATCH(J$2,Kraftvärmeprod!$B$1:$AG$1,0),FALSE)/1,0)-IFERROR(VLOOKUP($B322,'Slutlig allokering'!$B$2:$AC$462,MATCH(J$3,'Slutlig allokering'!$B$2:$AJ$2,0),FALSE)/1,0)</f>
        <v>0</v>
      </c>
      <c r="K322">
        <f>IFERROR(VLOOKUP($B322,Kraftvärmeprod!$B$1:$AH$479,MATCH(K$2,Kraftvärmeprod!$B$1:$AG$1,0),FALSE)/1,0)-IFERROR(VLOOKUP($B322,'Slutlig allokering'!$B$2:$AC$462,MATCH(K$3,'Slutlig allokering'!$B$2:$AJ$2,0),FALSE)/1,0)</f>
        <v>0</v>
      </c>
      <c r="L322">
        <f>IFERROR(VLOOKUP($B322,Kraftvärmeprod!$B$1:$AH$479,MATCH(L$2,Kraftvärmeprod!$B$1:$AG$1,0),FALSE)/1,0)-IFERROR(VLOOKUP($B322,'Slutlig allokering'!$B$2:$AC$462,MATCH(L$3,'Slutlig allokering'!$B$2:$AJ$2,0),FALSE)/1,0)</f>
        <v>0</v>
      </c>
      <c r="M322" s="143">
        <f>IFERROR(VLOOKUP($B322,Miljö!$B$1:$S$477,MATCH(M$2,Miljö!$B$1:$X$1,0),FALSE)/1,0)-IFERROR(VLOOKUP($B322,'Slutlig allokering'!$B$2:$AC$462,MATCH(M$3,'Slutlig allokering'!$B$2:$AJ$2,0),FALSE)/1,0)</f>
        <v>0</v>
      </c>
      <c r="N322">
        <f>IFERROR(VLOOKUP($B322,Kraftvärmeprod!$B$1:$AH$479,MATCH(N$2,Kraftvärmeprod!$B$1:$AG$1,0),FALSE)/1,0)-IFERROR(VLOOKUP($B322,'Slutlig allokering'!$B$2:$AC$462,MATCH(N$3,'Slutlig allokering'!$B$2:$AJ$2,0),FALSE)/1,0)</f>
        <v>0</v>
      </c>
      <c r="O322">
        <f>IFERROR(VLOOKUP($B322,Kraftvärmeprod!$B$1:$AH$479,MATCH(O$2,Kraftvärmeprod!$B$1:$AG$1,0),FALSE)/1,0)-IFERROR(VLOOKUP($B322,'Slutlig allokering'!$B$2:$AC$462,MATCH(O$3,'Slutlig allokering'!$B$2:$AJ$2,0),FALSE)/1,0)</f>
        <v>0</v>
      </c>
      <c r="P322">
        <f>IFERROR(VLOOKUP($B322,Kraftvärmeprod!$B$1:$AH$479,MATCH(P$2,Kraftvärmeprod!$B$1:$AG$1,0),FALSE)/1,0)-IFERROR(VLOOKUP($B322,'Slutlig allokering'!$B$2:$AC$462,MATCH(P$3,'Slutlig allokering'!$B$2:$AJ$2,0),FALSE)/1,0)</f>
        <v>0</v>
      </c>
      <c r="Q322">
        <f>IFERROR(VLOOKUP($B322,Kraftvärmeprod!$B$1:$AH$479,MATCH(Q$2,Kraftvärmeprod!$B$1:$AG$1,0),FALSE)/1,0)-IFERROR(VLOOKUP($B322,'Slutlig allokering'!$B$2:$AC$462,MATCH(Q$3,'Slutlig allokering'!$B$2:$AJ$2,0),FALSE)/1,0)</f>
        <v>0</v>
      </c>
      <c r="R322">
        <f>IFERROR(VLOOKUP($B322,Kraftvärmeprod!$B$1:$AH$479,MATCH(R$2,Kraftvärmeprod!$B$1:$AG$1,0),FALSE)/1,0)-IFERROR(VLOOKUP($B322,'Slutlig allokering'!$B$2:$AC$462,MATCH(R$3,'Slutlig allokering'!$B$2:$AJ$2,0),FALSE)/1,0)</f>
        <v>0</v>
      </c>
      <c r="S322">
        <f>IFERROR(VLOOKUP($B322,Kraftvärmeprod!$B$1:$AH$479,MATCH(S$2,Kraftvärmeprod!$B$1:$AG$1,0),FALSE)/1,0)-IFERROR(VLOOKUP($B322,'Slutlig allokering'!$B$2:$AC$462,MATCH(S$3,'Slutlig allokering'!$B$2:$AJ$2,0),FALSE)/1,0)</f>
        <v>0</v>
      </c>
      <c r="T322">
        <f>IFERROR(VLOOKUP($B322,Kraftvärmeprod!$B$1:$AH$479,MATCH(T$2,Kraftvärmeprod!$B$1:$AG$1,0),FALSE)/1,0)-IFERROR(VLOOKUP($B322,'Slutlig allokering'!$B$2:$AC$462,MATCH(T$3,'Slutlig allokering'!$B$2:$AJ$2,0),FALSE)/1,0)</f>
        <v>0</v>
      </c>
      <c r="U322">
        <f>IFERROR(VLOOKUP($B322,Kraftvärmeprod!$B$1:$AH$479,MATCH(U$2,Kraftvärmeprod!$B$1:$AG$1,0),FALSE)/1,0)-IFERROR(VLOOKUP($B322,'Slutlig allokering'!$B$2:$AC$462,MATCH(U$3,'Slutlig allokering'!$B$2:$AJ$2,0),FALSE)/1,0)</f>
        <v>0</v>
      </c>
      <c r="V322">
        <f>IFERROR(VLOOKUP($B322,Kraftvärmeprod!$B$1:$AH$479,MATCH(V$2,Kraftvärmeprod!$B$1:$AG$1,0),FALSE)/1,0)-IFERROR(VLOOKUP($B322,'Slutlig allokering'!$B$2:$AC$462,MATCH(V$3,'Slutlig allokering'!$B$2:$AJ$2,0),FALSE)/1,0)</f>
        <v>0</v>
      </c>
      <c r="W322">
        <f>IFERROR(VLOOKUP($B322,Kraftvärmeprod!$B$1:$AH$479,MATCH(W$2,Kraftvärmeprod!$B$1:$AG$1,0),FALSE)/1,0)-IFERROR(VLOOKUP($B322,'Slutlig allokering'!$B$2:$AC$462,MATCH(W$3,'Slutlig allokering'!$B$2:$AJ$2,0),FALSE)/1,0)</f>
        <v>0</v>
      </c>
      <c r="X322">
        <f>IFERROR(VLOOKUP($B322,Kraftvärmeprod!$B$1:$AH$479,MATCH(X$2,Kraftvärmeprod!$B$1:$AG$1,0),FALSE)/1,0)-IFERROR(VLOOKUP($B322,'Slutlig allokering'!$B$2:$AC$462,MATCH(X$3,'Slutlig allokering'!$B$2:$AJ$2,0),FALSE)/1,0)</f>
        <v>0</v>
      </c>
      <c r="Y322">
        <f>IFERROR(VLOOKUP($B322,Kraftvärmeprod!$B$1:$AH$479,MATCH(Y$2,Kraftvärmeprod!$B$1:$AG$1,0),FALSE)/1,0)-IFERROR(VLOOKUP($B322,'Slutlig allokering'!$B$2:$AC$462,MATCH(Y$3,'Slutlig allokering'!$B$2:$AJ$2,0),FALSE)/1,0)</f>
        <v>0</v>
      </c>
      <c r="Z322">
        <f>IFERROR(VLOOKUP($B322,Kraftvärmeprod!$B$1:$AH$479,MATCH(Z$2,Kraftvärmeprod!$B$1:$AG$1,0),FALSE)/1,0)-IFERROR(VLOOKUP($B322,'Slutlig allokering'!$B$2:$AC$462,MATCH(Z$3,'Slutlig allokering'!$B$2:$AJ$2,0),FALSE)/1,0)</f>
        <v>0</v>
      </c>
      <c r="AA322">
        <f>IFERROR(VLOOKUP($B322,Kraftvärmeprod!$B$1:$AH$479,MATCH(AA$2,Kraftvärmeprod!$B$1:$AG$1,0),FALSE)/1,0)-IFERROR(VLOOKUP($B322,'Slutlig allokering'!$B$2:$AC$462,MATCH(AA$3,'Slutlig allokering'!$B$2:$AJ$2,0),FALSE)/1,0)</f>
        <v>0</v>
      </c>
      <c r="AB322">
        <f>IFERROR(VLOOKUP($B322,Kraftvärmeprod!$B$1:$AH$479,MATCH(AB$2,Kraftvärmeprod!$B$1:$AG$1,0),FALSE)/1,0)-IFERROR(VLOOKUP($B322,'Slutlig allokering'!$B$2:$AC$462,MATCH(AB$3,'Slutlig allokering'!$B$2:$AJ$2,0),FALSE)/1,0)</f>
        <v>0</v>
      </c>
      <c r="AE322">
        <f t="shared" si="8"/>
        <v>0</v>
      </c>
      <c r="AG322">
        <f>IFERROR(VLOOKUP(B322,'Slutlig allokering'!$B$2:$AJ$462,MATCH("Summa justerad allokerad tillförd energi (utan hjälpel och rökgaskondensering):",'Slutlig allokering'!$B$2:$AK$2,0),FALSE)/1,"")</f>
        <v>0</v>
      </c>
      <c r="AI322" s="55" t="str">
        <f>IFERROR(1-VLOOKUP(B322,'Slutlig allokering'!$B$2:$AJ$462,MATCH("Andel av bränsle i kvv som allokerats till värme, exklusive rökgaskondensering och hjälpel",'Slutlig allokering'!$B$2:$AK$2,0),FALSE),"")</f>
        <v/>
      </c>
      <c r="AK322" s="55" t="str">
        <f t="shared" si="9"/>
        <v/>
      </c>
    </row>
    <row r="323" spans="1:37" x14ac:dyDescent="0.35">
      <c r="A323" s="28" t="s">
        <v>431</v>
      </c>
      <c r="B323" s="28" t="s">
        <v>432</v>
      </c>
      <c r="C323" t="str">
        <f>IFERROR(VLOOKUP($B323,Kraftvärmeprod!$B$1:$AH$479,MATCH(C$3,Kraftvärmeprod!$B$1:$AG$1,0),FALSE)/1,"")</f>
        <v/>
      </c>
      <c r="D323" t="str">
        <f>IFERROR(VLOOKUP($B323,Kraftvärmeprod!$B$1:$AH$479,MATCH(D$3,Kraftvärmeprod!$B$1:$AG$1,0),FALSE)/1,"")</f>
        <v/>
      </c>
      <c r="E323">
        <f>IFERROR(VLOOKUP($B323,Kraftvärmeprod!$B$1:$AH$479,MATCH(E$2,Kraftvärmeprod!$B$1:$AG$1,0),FALSE)/1,0)-IFERROR(VLOOKUP($B323,'Slutlig allokering'!$B$2:$AC$462,MATCH(E$3,'Slutlig allokering'!$B$2:$AJ$2,0),FALSE)/1,0)</f>
        <v>0</v>
      </c>
      <c r="F323">
        <f>IFERROR(VLOOKUP($B323,Kraftvärmeprod!$B$1:$AH$479,MATCH(F$2,Kraftvärmeprod!$B$1:$AG$1,0),FALSE)/1,0)-IFERROR(VLOOKUP($B323,'Slutlig allokering'!$B$2:$AC$462,MATCH(F$3,'Slutlig allokering'!$B$2:$AJ$2,0),FALSE)/1,0)</f>
        <v>0</v>
      </c>
      <c r="G323">
        <f>IFERROR(VLOOKUP($B323,Kraftvärmeprod!$B$1:$AH$479,MATCH(G$2,Kraftvärmeprod!$B$1:$AG$1,0),FALSE)/1,0)-IFERROR(VLOOKUP($B323,'Slutlig allokering'!$B$2:$AC$462,MATCH(G$3,'Slutlig allokering'!$B$2:$AJ$2,0),FALSE)/1,0)</f>
        <v>0</v>
      </c>
      <c r="H323">
        <f>IFERROR(VLOOKUP($B323,Kraftvärmeprod!$B$1:$AH$479,MATCH(H$2,Kraftvärmeprod!$B$1:$AG$1,0),FALSE)/1,0)-IFERROR(VLOOKUP($B323,'Slutlig allokering'!$B$2:$AC$462,MATCH(H$3,'Slutlig allokering'!$B$2:$AJ$2,0),FALSE)/1,0)</f>
        <v>0</v>
      </c>
      <c r="I323">
        <f>IFERROR(VLOOKUP($B323,Kraftvärmeprod!$B$1:$AH$479,MATCH(I$2,Kraftvärmeprod!$B$1:$AG$1,0),FALSE)/1,0)-IFERROR(VLOOKUP($B323,'Slutlig allokering'!$B$2:$AC$462,MATCH(I$3,'Slutlig allokering'!$B$2:$AJ$2,0),FALSE)/1,0)</f>
        <v>0</v>
      </c>
      <c r="J323">
        <f>IFERROR(VLOOKUP($B323,Kraftvärmeprod!$B$1:$AH$479,MATCH(J$2,Kraftvärmeprod!$B$1:$AG$1,0),FALSE)/1,0)-IFERROR(VLOOKUP($B323,'Slutlig allokering'!$B$2:$AC$462,MATCH(J$3,'Slutlig allokering'!$B$2:$AJ$2,0),FALSE)/1,0)</f>
        <v>0</v>
      </c>
      <c r="K323">
        <f>IFERROR(VLOOKUP($B323,Kraftvärmeprod!$B$1:$AH$479,MATCH(K$2,Kraftvärmeprod!$B$1:$AG$1,0),FALSE)/1,0)-IFERROR(VLOOKUP($B323,'Slutlig allokering'!$B$2:$AC$462,MATCH(K$3,'Slutlig allokering'!$B$2:$AJ$2,0),FALSE)/1,0)</f>
        <v>0</v>
      </c>
      <c r="L323">
        <f>IFERROR(VLOOKUP($B323,Kraftvärmeprod!$B$1:$AH$479,MATCH(L$2,Kraftvärmeprod!$B$1:$AG$1,0),FALSE)/1,0)-IFERROR(VLOOKUP($B323,'Slutlig allokering'!$B$2:$AC$462,MATCH(L$3,'Slutlig allokering'!$B$2:$AJ$2,0),FALSE)/1,0)</f>
        <v>0</v>
      </c>
      <c r="M323" s="143">
        <f>IFERROR(VLOOKUP($B323,Miljö!$B$1:$S$477,MATCH(M$2,Miljö!$B$1:$X$1,0),FALSE)/1,0)-IFERROR(VLOOKUP($B323,'Slutlig allokering'!$B$2:$AC$462,MATCH(M$3,'Slutlig allokering'!$B$2:$AJ$2,0),FALSE)/1,0)</f>
        <v>0</v>
      </c>
      <c r="N323">
        <f>IFERROR(VLOOKUP($B323,Kraftvärmeprod!$B$1:$AH$479,MATCH(N$2,Kraftvärmeprod!$B$1:$AG$1,0),FALSE)/1,0)-IFERROR(VLOOKUP($B323,'Slutlig allokering'!$B$2:$AC$462,MATCH(N$3,'Slutlig allokering'!$B$2:$AJ$2,0),FALSE)/1,0)</f>
        <v>0</v>
      </c>
      <c r="O323">
        <f>IFERROR(VLOOKUP($B323,Kraftvärmeprod!$B$1:$AH$479,MATCH(O$2,Kraftvärmeprod!$B$1:$AG$1,0),FALSE)/1,0)-IFERROR(VLOOKUP($B323,'Slutlig allokering'!$B$2:$AC$462,MATCH(O$3,'Slutlig allokering'!$B$2:$AJ$2,0),FALSE)/1,0)</f>
        <v>0</v>
      </c>
      <c r="P323">
        <f>IFERROR(VLOOKUP($B323,Kraftvärmeprod!$B$1:$AH$479,MATCH(P$2,Kraftvärmeprod!$B$1:$AG$1,0),FALSE)/1,0)-IFERROR(VLOOKUP($B323,'Slutlig allokering'!$B$2:$AC$462,MATCH(P$3,'Slutlig allokering'!$B$2:$AJ$2,0),FALSE)/1,0)</f>
        <v>0</v>
      </c>
      <c r="Q323">
        <f>IFERROR(VLOOKUP($B323,Kraftvärmeprod!$B$1:$AH$479,MATCH(Q$2,Kraftvärmeprod!$B$1:$AG$1,0),FALSE)/1,0)-IFERROR(VLOOKUP($B323,'Slutlig allokering'!$B$2:$AC$462,MATCH(Q$3,'Slutlig allokering'!$B$2:$AJ$2,0),FALSE)/1,0)</f>
        <v>0</v>
      </c>
      <c r="R323">
        <f>IFERROR(VLOOKUP($B323,Kraftvärmeprod!$B$1:$AH$479,MATCH(R$2,Kraftvärmeprod!$B$1:$AG$1,0),FALSE)/1,0)-IFERROR(VLOOKUP($B323,'Slutlig allokering'!$B$2:$AC$462,MATCH(R$3,'Slutlig allokering'!$B$2:$AJ$2,0),FALSE)/1,0)</f>
        <v>0</v>
      </c>
      <c r="S323">
        <f>IFERROR(VLOOKUP($B323,Kraftvärmeprod!$B$1:$AH$479,MATCH(S$2,Kraftvärmeprod!$B$1:$AG$1,0),FALSE)/1,0)-IFERROR(VLOOKUP($B323,'Slutlig allokering'!$B$2:$AC$462,MATCH(S$3,'Slutlig allokering'!$B$2:$AJ$2,0),FALSE)/1,0)</f>
        <v>0</v>
      </c>
      <c r="T323">
        <f>IFERROR(VLOOKUP($B323,Kraftvärmeprod!$B$1:$AH$479,MATCH(T$2,Kraftvärmeprod!$B$1:$AG$1,0),FALSE)/1,0)-IFERROR(VLOOKUP($B323,'Slutlig allokering'!$B$2:$AC$462,MATCH(T$3,'Slutlig allokering'!$B$2:$AJ$2,0),FALSE)/1,0)</f>
        <v>0</v>
      </c>
      <c r="U323">
        <f>IFERROR(VLOOKUP($B323,Kraftvärmeprod!$B$1:$AH$479,MATCH(U$2,Kraftvärmeprod!$B$1:$AG$1,0),FALSE)/1,0)-IFERROR(VLOOKUP($B323,'Slutlig allokering'!$B$2:$AC$462,MATCH(U$3,'Slutlig allokering'!$B$2:$AJ$2,0),FALSE)/1,0)</f>
        <v>0</v>
      </c>
      <c r="V323">
        <f>IFERROR(VLOOKUP($B323,Kraftvärmeprod!$B$1:$AH$479,MATCH(V$2,Kraftvärmeprod!$B$1:$AG$1,0),FALSE)/1,0)-IFERROR(VLOOKUP($B323,'Slutlig allokering'!$B$2:$AC$462,MATCH(V$3,'Slutlig allokering'!$B$2:$AJ$2,0),FALSE)/1,0)</f>
        <v>0</v>
      </c>
      <c r="W323">
        <f>IFERROR(VLOOKUP($B323,Kraftvärmeprod!$B$1:$AH$479,MATCH(W$2,Kraftvärmeprod!$B$1:$AG$1,0),FALSE)/1,0)-IFERROR(VLOOKUP($B323,'Slutlig allokering'!$B$2:$AC$462,MATCH(W$3,'Slutlig allokering'!$B$2:$AJ$2,0),FALSE)/1,0)</f>
        <v>0</v>
      </c>
      <c r="X323">
        <f>IFERROR(VLOOKUP($B323,Kraftvärmeprod!$B$1:$AH$479,MATCH(X$2,Kraftvärmeprod!$B$1:$AG$1,0),FALSE)/1,0)-IFERROR(VLOOKUP($B323,'Slutlig allokering'!$B$2:$AC$462,MATCH(X$3,'Slutlig allokering'!$B$2:$AJ$2,0),FALSE)/1,0)</f>
        <v>0</v>
      </c>
      <c r="Y323">
        <f>IFERROR(VLOOKUP($B323,Kraftvärmeprod!$B$1:$AH$479,MATCH(Y$2,Kraftvärmeprod!$B$1:$AG$1,0),FALSE)/1,0)-IFERROR(VLOOKUP($B323,'Slutlig allokering'!$B$2:$AC$462,MATCH(Y$3,'Slutlig allokering'!$B$2:$AJ$2,0),FALSE)/1,0)</f>
        <v>0</v>
      </c>
      <c r="Z323">
        <f>IFERROR(VLOOKUP($B323,Kraftvärmeprod!$B$1:$AH$479,MATCH(Z$2,Kraftvärmeprod!$B$1:$AG$1,0),FALSE)/1,0)-IFERROR(VLOOKUP($B323,'Slutlig allokering'!$B$2:$AC$462,MATCH(Z$3,'Slutlig allokering'!$B$2:$AJ$2,0),FALSE)/1,0)</f>
        <v>0</v>
      </c>
      <c r="AA323">
        <f>IFERROR(VLOOKUP($B323,Kraftvärmeprod!$B$1:$AH$479,MATCH(AA$2,Kraftvärmeprod!$B$1:$AG$1,0),FALSE)/1,0)-IFERROR(VLOOKUP($B323,'Slutlig allokering'!$B$2:$AC$462,MATCH(AA$3,'Slutlig allokering'!$B$2:$AJ$2,0),FALSE)/1,0)</f>
        <v>0</v>
      </c>
      <c r="AB323">
        <f>IFERROR(VLOOKUP($B323,Kraftvärmeprod!$B$1:$AH$479,MATCH(AB$2,Kraftvärmeprod!$B$1:$AG$1,0),FALSE)/1,0)-IFERROR(VLOOKUP($B323,'Slutlig allokering'!$B$2:$AC$462,MATCH(AB$3,'Slutlig allokering'!$B$2:$AJ$2,0),FALSE)/1,0)</f>
        <v>0</v>
      </c>
      <c r="AE323">
        <f t="shared" si="8"/>
        <v>0</v>
      </c>
      <c r="AG323">
        <f>IFERROR(VLOOKUP(B323,'Slutlig allokering'!$B$2:$AJ$462,MATCH("Summa justerad allokerad tillförd energi (utan hjälpel och rökgaskondensering):",'Slutlig allokering'!$B$2:$AK$2,0),FALSE)/1,"")</f>
        <v>0</v>
      </c>
      <c r="AI323" s="55" t="str">
        <f>IFERROR(1-VLOOKUP(B323,'Slutlig allokering'!$B$2:$AJ$462,MATCH("Andel av bränsle i kvv som allokerats till värme, exklusive rökgaskondensering och hjälpel",'Slutlig allokering'!$B$2:$AK$2,0),FALSE),"")</f>
        <v/>
      </c>
      <c r="AK323" s="55" t="str">
        <f t="shared" si="9"/>
        <v/>
      </c>
    </row>
    <row r="324" spans="1:37" x14ac:dyDescent="0.35">
      <c r="A324" s="28" t="s">
        <v>433</v>
      </c>
      <c r="B324" s="28" t="s">
        <v>434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allokering'!$B$2:$AC$462,MATCH(E$3,'Slutlig allokering'!$B$2:$AJ$2,0),FALSE)/1,0)</f>
        <v>0</v>
      </c>
      <c r="F324">
        <f>IFERROR(VLOOKUP($B324,Kraftvärmeprod!$B$1:$AH$479,MATCH(F$2,Kraftvärmeprod!$B$1:$AG$1,0),FALSE)/1,0)-IFERROR(VLOOKUP($B324,'Slutlig allokering'!$B$2:$AC$462,MATCH(F$3,'Slutlig allokering'!$B$2:$AJ$2,0),FALSE)/1,0)</f>
        <v>0</v>
      </c>
      <c r="G324">
        <f>IFERROR(VLOOKUP($B324,Kraftvärmeprod!$B$1:$AH$479,MATCH(G$2,Kraftvärmeprod!$B$1:$AG$1,0),FALSE)/1,0)-IFERROR(VLOOKUP($B324,'Slutlig allokering'!$B$2:$AC$462,MATCH(G$3,'Slutlig allokering'!$B$2:$AJ$2,0),FALSE)/1,0)</f>
        <v>0</v>
      </c>
      <c r="H324">
        <f>IFERROR(VLOOKUP($B324,Kraftvärmeprod!$B$1:$AH$479,MATCH(H$2,Kraftvärmeprod!$B$1:$AG$1,0),FALSE)/1,0)-IFERROR(VLOOKUP($B324,'Slutlig allokering'!$B$2:$AC$462,MATCH(H$3,'Slutlig allokering'!$B$2:$AJ$2,0),FALSE)/1,0)</f>
        <v>0</v>
      </c>
      <c r="I324">
        <f>IFERROR(VLOOKUP($B324,Kraftvärmeprod!$B$1:$AH$479,MATCH(I$2,Kraftvärmeprod!$B$1:$AG$1,0),FALSE)/1,0)-IFERROR(VLOOKUP($B324,'Slutlig allokering'!$B$2:$AC$462,MATCH(I$3,'Slutlig allokering'!$B$2:$AJ$2,0),FALSE)/1,0)</f>
        <v>0</v>
      </c>
      <c r="J324">
        <f>IFERROR(VLOOKUP($B324,Kraftvärmeprod!$B$1:$AH$479,MATCH(J$2,Kraftvärmeprod!$B$1:$AG$1,0),FALSE)/1,0)-IFERROR(VLOOKUP($B324,'Slutlig allokering'!$B$2:$AC$462,MATCH(J$3,'Slutlig allokering'!$B$2:$AJ$2,0),FALSE)/1,0)</f>
        <v>0</v>
      </c>
      <c r="K324">
        <f>IFERROR(VLOOKUP($B324,Kraftvärmeprod!$B$1:$AH$479,MATCH(K$2,Kraftvärmeprod!$B$1:$AG$1,0),FALSE)/1,0)-IFERROR(VLOOKUP($B324,'Slutlig allokering'!$B$2:$AC$462,MATCH(K$3,'Slutlig allokering'!$B$2:$AJ$2,0),FALSE)/1,0)</f>
        <v>0</v>
      </c>
      <c r="L324">
        <f>IFERROR(VLOOKUP($B324,Kraftvärmeprod!$B$1:$AH$479,MATCH(L$2,Kraftvärmeprod!$B$1:$AG$1,0),FALSE)/1,0)-IFERROR(VLOOKUP($B324,'Slutlig allokering'!$B$2:$AC$462,MATCH(L$3,'Slutlig allokering'!$B$2:$AJ$2,0),FALSE)/1,0)</f>
        <v>0</v>
      </c>
      <c r="M324" s="143">
        <f>IFERROR(VLOOKUP($B324,Miljö!$B$1:$S$477,MATCH(M$2,Miljö!$B$1:$X$1,0),FALSE)/1,0)-IFERROR(VLOOKUP($B324,'Slutlig allokering'!$B$2:$AC$462,MATCH(M$3,'Slutlig allokering'!$B$2:$AJ$2,0),FALSE)/1,0)</f>
        <v>0</v>
      </c>
      <c r="N324">
        <f>IFERROR(VLOOKUP($B324,Kraftvärmeprod!$B$1:$AH$479,MATCH(N$2,Kraftvärmeprod!$B$1:$AG$1,0),FALSE)/1,0)-IFERROR(VLOOKUP($B324,'Slutlig allokering'!$B$2:$AC$462,MATCH(N$3,'Slutlig allokering'!$B$2:$AJ$2,0),FALSE)/1,0)</f>
        <v>0</v>
      </c>
      <c r="O324">
        <f>IFERROR(VLOOKUP($B324,Kraftvärmeprod!$B$1:$AH$479,MATCH(O$2,Kraftvärmeprod!$B$1:$AG$1,0),FALSE)/1,0)-IFERROR(VLOOKUP($B324,'Slutlig allokering'!$B$2:$AC$462,MATCH(O$3,'Slutlig allokering'!$B$2:$AJ$2,0),FALSE)/1,0)</f>
        <v>0</v>
      </c>
      <c r="P324">
        <f>IFERROR(VLOOKUP($B324,Kraftvärmeprod!$B$1:$AH$479,MATCH(P$2,Kraftvärmeprod!$B$1:$AG$1,0),FALSE)/1,0)-IFERROR(VLOOKUP($B324,'Slutlig allokering'!$B$2:$AC$462,MATCH(P$3,'Slutlig allokering'!$B$2:$AJ$2,0),FALSE)/1,0)</f>
        <v>0</v>
      </c>
      <c r="Q324">
        <f>IFERROR(VLOOKUP($B324,Kraftvärmeprod!$B$1:$AH$479,MATCH(Q$2,Kraftvärmeprod!$B$1:$AG$1,0),FALSE)/1,0)-IFERROR(VLOOKUP($B324,'Slutlig allokering'!$B$2:$AC$462,MATCH(Q$3,'Slutlig allokering'!$B$2:$AJ$2,0),FALSE)/1,0)</f>
        <v>0</v>
      </c>
      <c r="R324">
        <f>IFERROR(VLOOKUP($B324,Kraftvärmeprod!$B$1:$AH$479,MATCH(R$2,Kraftvärmeprod!$B$1:$AG$1,0),FALSE)/1,0)-IFERROR(VLOOKUP($B324,'Slutlig allokering'!$B$2:$AC$462,MATCH(R$3,'Slutlig allokering'!$B$2:$AJ$2,0),FALSE)/1,0)</f>
        <v>0</v>
      </c>
      <c r="S324">
        <f>IFERROR(VLOOKUP($B324,Kraftvärmeprod!$B$1:$AH$479,MATCH(S$2,Kraftvärmeprod!$B$1:$AG$1,0),FALSE)/1,0)-IFERROR(VLOOKUP($B324,'Slutlig allokering'!$B$2:$AC$462,MATCH(S$3,'Slutlig allokering'!$B$2:$AJ$2,0),FALSE)/1,0)</f>
        <v>0</v>
      </c>
      <c r="T324">
        <f>IFERROR(VLOOKUP($B324,Kraftvärmeprod!$B$1:$AH$479,MATCH(T$2,Kraftvärmeprod!$B$1:$AG$1,0),FALSE)/1,0)-IFERROR(VLOOKUP($B324,'Slutlig allokering'!$B$2:$AC$462,MATCH(T$3,'Slutlig allokering'!$B$2:$AJ$2,0),FALSE)/1,0)</f>
        <v>0</v>
      </c>
      <c r="U324">
        <f>IFERROR(VLOOKUP($B324,Kraftvärmeprod!$B$1:$AH$479,MATCH(U$2,Kraftvärmeprod!$B$1:$AG$1,0),FALSE)/1,0)-IFERROR(VLOOKUP($B324,'Slutlig allokering'!$B$2:$AC$462,MATCH(U$3,'Slutlig allokering'!$B$2:$AJ$2,0),FALSE)/1,0)</f>
        <v>0</v>
      </c>
      <c r="V324">
        <f>IFERROR(VLOOKUP($B324,Kraftvärmeprod!$B$1:$AH$479,MATCH(V$2,Kraftvärmeprod!$B$1:$AG$1,0),FALSE)/1,0)-IFERROR(VLOOKUP($B324,'Slutlig allokering'!$B$2:$AC$462,MATCH(V$3,'Slutlig allokering'!$B$2:$AJ$2,0),FALSE)/1,0)</f>
        <v>0</v>
      </c>
      <c r="W324">
        <f>IFERROR(VLOOKUP($B324,Kraftvärmeprod!$B$1:$AH$479,MATCH(W$2,Kraftvärmeprod!$B$1:$AG$1,0),FALSE)/1,0)-IFERROR(VLOOKUP($B324,'Slutlig allokering'!$B$2:$AC$462,MATCH(W$3,'Slutlig allokering'!$B$2:$AJ$2,0),FALSE)/1,0)</f>
        <v>0</v>
      </c>
      <c r="X324">
        <f>IFERROR(VLOOKUP($B324,Kraftvärmeprod!$B$1:$AH$479,MATCH(X$2,Kraftvärmeprod!$B$1:$AG$1,0),FALSE)/1,0)-IFERROR(VLOOKUP($B324,'Slutlig allokering'!$B$2:$AC$462,MATCH(X$3,'Slutlig allokering'!$B$2:$AJ$2,0),FALSE)/1,0)</f>
        <v>0</v>
      </c>
      <c r="Y324">
        <f>IFERROR(VLOOKUP($B324,Kraftvärmeprod!$B$1:$AH$479,MATCH(Y$2,Kraftvärmeprod!$B$1:$AG$1,0),FALSE)/1,0)-IFERROR(VLOOKUP($B324,'Slutlig allokering'!$B$2:$AC$462,MATCH(Y$3,'Slutlig allokering'!$B$2:$AJ$2,0),FALSE)/1,0)</f>
        <v>0</v>
      </c>
      <c r="Z324">
        <f>IFERROR(VLOOKUP($B324,Kraftvärmeprod!$B$1:$AH$479,MATCH(Z$2,Kraftvärmeprod!$B$1:$AG$1,0),FALSE)/1,0)-IFERROR(VLOOKUP($B324,'Slutlig allokering'!$B$2:$AC$462,MATCH(Z$3,'Slutlig allokering'!$B$2:$AJ$2,0),FALSE)/1,0)</f>
        <v>0</v>
      </c>
      <c r="AA324">
        <f>IFERROR(VLOOKUP($B324,Kraftvärmeprod!$B$1:$AH$479,MATCH(AA$2,Kraftvärmeprod!$B$1:$AG$1,0),FALSE)/1,0)-IFERROR(VLOOKUP($B324,'Slutlig allokering'!$B$2:$AC$462,MATCH(AA$3,'Slutlig allokering'!$B$2:$AJ$2,0),FALSE)/1,0)</f>
        <v>0</v>
      </c>
      <c r="AB324">
        <f>IFERROR(VLOOKUP($B324,Kraftvärmeprod!$B$1:$AH$479,MATCH(AB$2,Kraftvärmeprod!$B$1:$AG$1,0),FALSE)/1,0)-IFERROR(VLOOKUP($B324,'Slutlig allokering'!$B$2:$AC$462,MATCH(AB$3,'Slutlig allokering'!$B$2:$AJ$2,0),FALSE)/1,0)</f>
        <v>0</v>
      </c>
      <c r="AE324">
        <f t="shared" si="8"/>
        <v>0</v>
      </c>
      <c r="AG324">
        <f>IFERROR(VLOOKUP(B324,'Slutlig allokering'!$B$2:$AJ$462,MATCH("Summa justerad allokerad tillförd energi (utan hjälpel och rökgaskondensering):",'Slutlig allokering'!$B$2:$AK$2,0),FALSE)/1,"")</f>
        <v>0</v>
      </c>
      <c r="AI324" s="55" t="str">
        <f>IFERROR(1-VLOOKUP(B324,'Slutlig allokering'!$B$2:$AJ$462,MATCH("Andel av bränsle i kvv som allokerats till värme, exklusive rökgaskondensering och hjälpel",'Slutlig allokering'!$B$2:$AK$2,0),FALSE),"")</f>
        <v/>
      </c>
      <c r="AK324" s="55" t="str">
        <f t="shared" si="9"/>
        <v/>
      </c>
    </row>
    <row r="325" spans="1:37" x14ac:dyDescent="0.35">
      <c r="A325" s="28" t="s">
        <v>435</v>
      </c>
      <c r="B325" s="28" t="s">
        <v>436</v>
      </c>
      <c r="C325">
        <f>IFERROR(VLOOKUP($B325,Kraftvärmeprod!$B$1:$AH$479,MATCH(C$3,Kraftvärmeprod!$B$1:$AG$1,0),FALSE)/1,"")</f>
        <v>25.76</v>
      </c>
      <c r="D325">
        <f>IFERROR(VLOOKUP($B325,Kraftvärmeprod!$B$1:$AH$479,MATCH(D$3,Kraftvärmeprod!$B$1:$AG$1,0),FALSE)/1,"")</f>
        <v>0.91</v>
      </c>
      <c r="E325">
        <f>IFERROR(VLOOKUP($B325,Kraftvärmeprod!$B$1:$AH$479,MATCH(E$2,Kraftvärmeprod!$B$1:$AG$1,0),FALSE)/1,0)-IFERROR(VLOOKUP($B325,'Slutlig allokering'!$B$2:$AC$462,MATCH(E$3,'Slutlig allokering'!$B$2:$AJ$2,0),FALSE)/1,0)</f>
        <v>0</v>
      </c>
      <c r="F325">
        <f>IFERROR(VLOOKUP($B325,Kraftvärmeprod!$B$1:$AH$479,MATCH(F$2,Kraftvärmeprod!$B$1:$AG$1,0),FALSE)/1,0)-IFERROR(VLOOKUP($B325,'Slutlig allokering'!$B$2:$AC$462,MATCH(F$3,'Slutlig allokering'!$B$2:$AJ$2,0),FALSE)/1,0)</f>
        <v>0</v>
      </c>
      <c r="G325">
        <f>IFERROR(VLOOKUP($B325,Kraftvärmeprod!$B$1:$AH$479,MATCH(G$2,Kraftvärmeprod!$B$1:$AG$1,0),FALSE)/1,0)-IFERROR(VLOOKUP($B325,'Slutlig allokering'!$B$2:$AC$462,MATCH(G$3,'Slutlig allokering'!$B$2:$AJ$2,0),FALSE)/1,0)</f>
        <v>0</v>
      </c>
      <c r="H325">
        <f>IFERROR(VLOOKUP($B325,Kraftvärmeprod!$B$1:$AH$479,MATCH(H$2,Kraftvärmeprod!$B$1:$AG$1,0),FALSE)/1,0)-IFERROR(VLOOKUP($B325,'Slutlig allokering'!$B$2:$AC$462,MATCH(H$3,'Slutlig allokering'!$B$2:$AJ$2,0),FALSE)/1,0)</f>
        <v>0</v>
      </c>
      <c r="I325">
        <f>IFERROR(VLOOKUP($B325,Kraftvärmeprod!$B$1:$AH$479,MATCH(I$2,Kraftvärmeprod!$B$1:$AG$1,0),FALSE)/1,0)-IFERROR(VLOOKUP($B325,'Slutlig allokering'!$B$2:$AC$462,MATCH(I$3,'Slutlig allokering'!$B$2:$AJ$2,0),FALSE)/1,0)</f>
        <v>0</v>
      </c>
      <c r="J325">
        <f>IFERROR(VLOOKUP($B325,Kraftvärmeprod!$B$1:$AH$479,MATCH(J$2,Kraftvärmeprod!$B$1:$AG$1,0),FALSE)/1,0)-IFERROR(VLOOKUP($B325,'Slutlig allokering'!$B$2:$AC$462,MATCH(J$3,'Slutlig allokering'!$B$2:$AJ$2,0),FALSE)/1,0)</f>
        <v>0</v>
      </c>
      <c r="K325">
        <f>IFERROR(VLOOKUP($B325,Kraftvärmeprod!$B$1:$AH$479,MATCH(K$2,Kraftvärmeprod!$B$1:$AG$1,0),FALSE)/1,0)-IFERROR(VLOOKUP($B325,'Slutlig allokering'!$B$2:$AC$462,MATCH(K$3,'Slutlig allokering'!$B$2:$AJ$2,0),FALSE)/1,0)</f>
        <v>0</v>
      </c>
      <c r="L325">
        <f>IFERROR(VLOOKUP($B325,Kraftvärmeprod!$B$1:$AH$479,MATCH(L$2,Kraftvärmeprod!$B$1:$AG$1,0),FALSE)/1,0)-IFERROR(VLOOKUP($B325,'Slutlig allokering'!$B$2:$AC$462,MATCH(L$3,'Slutlig allokering'!$B$2:$AJ$2,0),FALSE)/1,0)</f>
        <v>0</v>
      </c>
      <c r="M325" s="143">
        <f>IFERROR(VLOOKUP($B325,Miljö!$B$1:$S$477,MATCH(M$2,Miljö!$B$1:$X$1,0),FALSE)/1,0)-IFERROR(VLOOKUP($B325,'Slutlig allokering'!$B$2:$AC$462,MATCH(M$3,'Slutlig allokering'!$B$2:$AJ$2,0),FALSE)/1,0)</f>
        <v>5.8166999999999969E-2</v>
      </c>
      <c r="N325">
        <f>IFERROR(VLOOKUP($B325,Kraftvärmeprod!$B$1:$AH$479,MATCH(N$2,Kraftvärmeprod!$B$1:$AG$1,0),FALSE)/1,0)-IFERROR(VLOOKUP($B325,'Slutlig allokering'!$B$2:$AC$462,MATCH(N$3,'Slutlig allokering'!$B$2:$AJ$2,0),FALSE)/1,0)</f>
        <v>0</v>
      </c>
      <c r="O325">
        <f>IFERROR(VLOOKUP($B325,Kraftvärmeprod!$B$1:$AH$479,MATCH(O$2,Kraftvärmeprod!$B$1:$AG$1,0),FALSE)/1,0)-IFERROR(VLOOKUP($B325,'Slutlig allokering'!$B$2:$AC$462,MATCH(O$3,'Slutlig allokering'!$B$2:$AJ$2,0),FALSE)/1,0)</f>
        <v>0</v>
      </c>
      <c r="P325">
        <f>IFERROR(VLOOKUP($B325,Kraftvärmeprod!$B$1:$AH$479,MATCH(P$2,Kraftvärmeprod!$B$1:$AG$1,0),FALSE)/1,0)-IFERROR(VLOOKUP($B325,'Slutlig allokering'!$B$2:$AC$462,MATCH(P$3,'Slutlig allokering'!$B$2:$AJ$2,0),FALSE)/1,0)</f>
        <v>0</v>
      </c>
      <c r="Q325">
        <f>IFERROR(VLOOKUP($B325,Kraftvärmeprod!$B$1:$AH$479,MATCH(Q$2,Kraftvärmeprod!$B$1:$AG$1,0),FALSE)/1,0)-IFERROR(VLOOKUP($B325,'Slutlig allokering'!$B$2:$AC$462,MATCH(Q$3,'Slutlig allokering'!$B$2:$AJ$2,0),FALSE)/1,0)</f>
        <v>0</v>
      </c>
      <c r="R325">
        <f>IFERROR(VLOOKUP($B325,Kraftvärmeprod!$B$1:$AH$479,MATCH(R$2,Kraftvärmeprod!$B$1:$AG$1,0),FALSE)/1,0)-IFERROR(VLOOKUP($B325,'Slutlig allokering'!$B$2:$AC$462,MATCH(R$3,'Slutlig allokering'!$B$2:$AJ$2,0),FALSE)/1,0)</f>
        <v>2.5543000000000013</v>
      </c>
      <c r="S325">
        <f>IFERROR(VLOOKUP($B325,Kraftvärmeprod!$B$1:$AH$479,MATCH(S$2,Kraftvärmeprod!$B$1:$AG$1,0),FALSE)/1,0)-IFERROR(VLOOKUP($B325,'Slutlig allokering'!$B$2:$AC$462,MATCH(S$3,'Slutlig allokering'!$B$2:$AJ$2,0),FALSE)/1,0)</f>
        <v>0</v>
      </c>
      <c r="T325">
        <f>IFERROR(VLOOKUP($B325,Kraftvärmeprod!$B$1:$AH$479,MATCH(T$2,Kraftvärmeprod!$B$1:$AG$1,0),FALSE)/1,0)-IFERROR(VLOOKUP($B325,'Slutlig allokering'!$B$2:$AC$462,MATCH(T$3,'Slutlig allokering'!$B$2:$AJ$2,0),FALSE)/1,0)</f>
        <v>0</v>
      </c>
      <c r="U325">
        <f>IFERROR(VLOOKUP($B325,Kraftvärmeprod!$B$1:$AH$479,MATCH(U$2,Kraftvärmeprod!$B$1:$AG$1,0),FALSE)/1,0)-IFERROR(VLOOKUP($B325,'Slutlig allokering'!$B$2:$AC$462,MATCH(U$3,'Slutlig allokering'!$B$2:$AJ$2,0),FALSE)/1,0)</f>
        <v>0</v>
      </c>
      <c r="V325">
        <f>IFERROR(VLOOKUP($B325,Kraftvärmeprod!$B$1:$AH$479,MATCH(V$2,Kraftvärmeprod!$B$1:$AG$1,0),FALSE)/1,0)-IFERROR(VLOOKUP($B325,'Slutlig allokering'!$B$2:$AC$462,MATCH(V$3,'Slutlig allokering'!$B$2:$AJ$2,0),FALSE)/1,0)</f>
        <v>0</v>
      </c>
      <c r="W325">
        <f>IFERROR(VLOOKUP($B325,Kraftvärmeprod!$B$1:$AH$479,MATCH(W$2,Kraftvärmeprod!$B$1:$AG$1,0),FALSE)/1,0)-IFERROR(VLOOKUP($B325,'Slutlig allokering'!$B$2:$AC$462,MATCH(W$3,'Slutlig allokering'!$B$2:$AJ$2,0),FALSE)/1,0)</f>
        <v>0</v>
      </c>
      <c r="X325">
        <f>IFERROR(VLOOKUP($B325,Kraftvärmeprod!$B$1:$AH$479,MATCH(X$2,Kraftvärmeprod!$B$1:$AG$1,0),FALSE)/1,0)-IFERROR(VLOOKUP($B325,'Slutlig allokering'!$B$2:$AC$462,MATCH(X$3,'Slutlig allokering'!$B$2:$AJ$2,0),FALSE)/1,0)</f>
        <v>0</v>
      </c>
      <c r="Y325">
        <f>IFERROR(VLOOKUP($B325,Kraftvärmeprod!$B$1:$AH$479,MATCH(Y$2,Kraftvärmeprod!$B$1:$AG$1,0),FALSE)/1,0)-IFERROR(VLOOKUP($B325,'Slutlig allokering'!$B$2:$AC$462,MATCH(Y$3,'Slutlig allokering'!$B$2:$AJ$2,0),FALSE)/1,0)</f>
        <v>0</v>
      </c>
      <c r="Z325">
        <f>IFERROR(VLOOKUP($B325,Kraftvärmeprod!$B$1:$AH$479,MATCH(Z$2,Kraftvärmeprod!$B$1:$AG$1,0),FALSE)/1,0)-IFERROR(VLOOKUP($B325,'Slutlig allokering'!$B$2:$AC$462,MATCH(Z$3,'Slutlig allokering'!$B$2:$AJ$2,0),FALSE)/1,0)</f>
        <v>0</v>
      </c>
      <c r="AA325">
        <f>IFERROR(VLOOKUP($B325,Kraftvärmeprod!$B$1:$AH$479,MATCH(AA$2,Kraftvärmeprod!$B$1:$AG$1,0),FALSE)/1,0)-IFERROR(VLOOKUP($B325,'Slutlig allokering'!$B$2:$AC$462,MATCH(AA$3,'Slutlig allokering'!$B$2:$AJ$2,0),FALSE)/1,0)</f>
        <v>0</v>
      </c>
      <c r="AB325">
        <f>IFERROR(VLOOKUP($B325,Kraftvärmeprod!$B$1:$AH$479,MATCH(AB$2,Kraftvärmeprod!$B$1:$AG$1,0),FALSE)/1,0)-IFERROR(VLOOKUP($B325,'Slutlig allokering'!$B$2:$AC$462,MATCH(AB$3,'Slutlig allokering'!$B$2:$AJ$2,0),FALSE)/1,0)</f>
        <v>0</v>
      </c>
      <c r="AE325">
        <f t="shared" ref="AE325:AE388" si="10">SUM(E325:AB325)-M325</f>
        <v>2.5543000000000013</v>
      </c>
      <c r="AG325">
        <f>IFERROR(VLOOKUP(B325,'Slutlig allokering'!$B$2:$AJ$462,MATCH("Summa justerad allokerad tillförd energi (utan hjälpel och rökgaskondensering):",'Slutlig allokering'!$B$2:$AK$2,0),FALSE)/1,"")</f>
        <v>27.745699999999999</v>
      </c>
      <c r="AI325" s="55">
        <f>IFERROR(1-VLOOKUP(B325,'Slutlig allokering'!$B$2:$AJ$462,MATCH("Andel av bränsle i kvv som allokerats till värme, exklusive rökgaskondensering och hjälpel",'Slutlig allokering'!$B$2:$AK$2,0),FALSE),"")</f>
        <v>8.4300330033003412E-2</v>
      </c>
      <c r="AK325" s="55">
        <f t="shared" ref="AK325:AK388" si="11">IFERROR(AE325/(AE325+AG325),"")</f>
        <v>8.4300330033003343E-2</v>
      </c>
    </row>
    <row r="326" spans="1:37" x14ac:dyDescent="0.35">
      <c r="A326" s="28" t="s">
        <v>435</v>
      </c>
      <c r="B326" s="28" t="s">
        <v>437</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allokering'!$B$2:$AC$462,MATCH(E$3,'Slutlig allokering'!$B$2:$AJ$2,0),FALSE)/1,0)</f>
        <v>0</v>
      </c>
      <c r="F326">
        <f>IFERROR(VLOOKUP($B326,Kraftvärmeprod!$B$1:$AH$479,MATCH(F$2,Kraftvärmeprod!$B$1:$AG$1,0),FALSE)/1,0)-IFERROR(VLOOKUP($B326,'Slutlig allokering'!$B$2:$AC$462,MATCH(F$3,'Slutlig allokering'!$B$2:$AJ$2,0),FALSE)/1,0)</f>
        <v>0</v>
      </c>
      <c r="G326">
        <f>IFERROR(VLOOKUP($B326,Kraftvärmeprod!$B$1:$AH$479,MATCH(G$2,Kraftvärmeprod!$B$1:$AG$1,0),FALSE)/1,0)-IFERROR(VLOOKUP($B326,'Slutlig allokering'!$B$2:$AC$462,MATCH(G$3,'Slutlig allokering'!$B$2:$AJ$2,0),FALSE)/1,0)</f>
        <v>0</v>
      </c>
      <c r="H326">
        <f>IFERROR(VLOOKUP($B326,Kraftvärmeprod!$B$1:$AH$479,MATCH(H$2,Kraftvärmeprod!$B$1:$AG$1,0),FALSE)/1,0)-IFERROR(VLOOKUP($B326,'Slutlig allokering'!$B$2:$AC$462,MATCH(H$3,'Slutlig allokering'!$B$2:$AJ$2,0),FALSE)/1,0)</f>
        <v>0</v>
      </c>
      <c r="I326">
        <f>IFERROR(VLOOKUP($B326,Kraftvärmeprod!$B$1:$AH$479,MATCH(I$2,Kraftvärmeprod!$B$1:$AG$1,0),FALSE)/1,0)-IFERROR(VLOOKUP($B326,'Slutlig allokering'!$B$2:$AC$462,MATCH(I$3,'Slutlig allokering'!$B$2:$AJ$2,0),FALSE)/1,0)</f>
        <v>0</v>
      </c>
      <c r="J326">
        <f>IFERROR(VLOOKUP($B326,Kraftvärmeprod!$B$1:$AH$479,MATCH(J$2,Kraftvärmeprod!$B$1:$AG$1,0),FALSE)/1,0)-IFERROR(VLOOKUP($B326,'Slutlig allokering'!$B$2:$AC$462,MATCH(J$3,'Slutlig allokering'!$B$2:$AJ$2,0),FALSE)/1,0)</f>
        <v>0</v>
      </c>
      <c r="K326">
        <f>IFERROR(VLOOKUP($B326,Kraftvärmeprod!$B$1:$AH$479,MATCH(K$2,Kraftvärmeprod!$B$1:$AG$1,0),FALSE)/1,0)-IFERROR(VLOOKUP($B326,'Slutlig allokering'!$B$2:$AC$462,MATCH(K$3,'Slutlig allokering'!$B$2:$AJ$2,0),FALSE)/1,0)</f>
        <v>0</v>
      </c>
      <c r="L326">
        <f>IFERROR(VLOOKUP($B326,Kraftvärmeprod!$B$1:$AH$479,MATCH(L$2,Kraftvärmeprod!$B$1:$AG$1,0),FALSE)/1,0)-IFERROR(VLOOKUP($B326,'Slutlig allokering'!$B$2:$AC$462,MATCH(L$3,'Slutlig allokering'!$B$2:$AJ$2,0),FALSE)/1,0)</f>
        <v>0</v>
      </c>
      <c r="M326" s="143">
        <f>IFERROR(VLOOKUP($B326,Miljö!$B$1:$S$477,MATCH(M$2,Miljö!$B$1:$X$1,0),FALSE)/1,0)-IFERROR(VLOOKUP($B326,'Slutlig allokering'!$B$2:$AC$462,MATCH(M$3,'Slutlig allokering'!$B$2:$AJ$2,0),FALSE)/1,0)</f>
        <v>0</v>
      </c>
      <c r="N326">
        <f>IFERROR(VLOOKUP($B326,Kraftvärmeprod!$B$1:$AH$479,MATCH(N$2,Kraftvärmeprod!$B$1:$AG$1,0),FALSE)/1,0)-IFERROR(VLOOKUP($B326,'Slutlig allokering'!$B$2:$AC$462,MATCH(N$3,'Slutlig allokering'!$B$2:$AJ$2,0),FALSE)/1,0)</f>
        <v>0</v>
      </c>
      <c r="O326">
        <f>IFERROR(VLOOKUP($B326,Kraftvärmeprod!$B$1:$AH$479,MATCH(O$2,Kraftvärmeprod!$B$1:$AG$1,0),FALSE)/1,0)-IFERROR(VLOOKUP($B326,'Slutlig allokering'!$B$2:$AC$462,MATCH(O$3,'Slutlig allokering'!$B$2:$AJ$2,0),FALSE)/1,0)</f>
        <v>0</v>
      </c>
      <c r="P326">
        <f>IFERROR(VLOOKUP($B326,Kraftvärmeprod!$B$1:$AH$479,MATCH(P$2,Kraftvärmeprod!$B$1:$AG$1,0),FALSE)/1,0)-IFERROR(VLOOKUP($B326,'Slutlig allokering'!$B$2:$AC$462,MATCH(P$3,'Slutlig allokering'!$B$2:$AJ$2,0),FALSE)/1,0)</f>
        <v>0</v>
      </c>
      <c r="Q326">
        <f>IFERROR(VLOOKUP($B326,Kraftvärmeprod!$B$1:$AH$479,MATCH(Q$2,Kraftvärmeprod!$B$1:$AG$1,0),FALSE)/1,0)-IFERROR(VLOOKUP($B326,'Slutlig allokering'!$B$2:$AC$462,MATCH(Q$3,'Slutlig allokering'!$B$2:$AJ$2,0),FALSE)/1,0)</f>
        <v>0</v>
      </c>
      <c r="R326">
        <f>IFERROR(VLOOKUP($B326,Kraftvärmeprod!$B$1:$AH$479,MATCH(R$2,Kraftvärmeprod!$B$1:$AG$1,0),FALSE)/1,0)-IFERROR(VLOOKUP($B326,'Slutlig allokering'!$B$2:$AC$462,MATCH(R$3,'Slutlig allokering'!$B$2:$AJ$2,0),FALSE)/1,0)</f>
        <v>0</v>
      </c>
      <c r="S326">
        <f>IFERROR(VLOOKUP($B326,Kraftvärmeprod!$B$1:$AH$479,MATCH(S$2,Kraftvärmeprod!$B$1:$AG$1,0),FALSE)/1,0)-IFERROR(VLOOKUP($B326,'Slutlig allokering'!$B$2:$AC$462,MATCH(S$3,'Slutlig allokering'!$B$2:$AJ$2,0),FALSE)/1,0)</f>
        <v>0</v>
      </c>
      <c r="T326">
        <f>IFERROR(VLOOKUP($B326,Kraftvärmeprod!$B$1:$AH$479,MATCH(T$2,Kraftvärmeprod!$B$1:$AG$1,0),FALSE)/1,0)-IFERROR(VLOOKUP($B326,'Slutlig allokering'!$B$2:$AC$462,MATCH(T$3,'Slutlig allokering'!$B$2:$AJ$2,0),FALSE)/1,0)</f>
        <v>0</v>
      </c>
      <c r="U326">
        <f>IFERROR(VLOOKUP($B326,Kraftvärmeprod!$B$1:$AH$479,MATCH(U$2,Kraftvärmeprod!$B$1:$AG$1,0),FALSE)/1,0)-IFERROR(VLOOKUP($B326,'Slutlig allokering'!$B$2:$AC$462,MATCH(U$3,'Slutlig allokering'!$B$2:$AJ$2,0),FALSE)/1,0)</f>
        <v>0</v>
      </c>
      <c r="V326">
        <f>IFERROR(VLOOKUP($B326,Kraftvärmeprod!$B$1:$AH$479,MATCH(V$2,Kraftvärmeprod!$B$1:$AG$1,0),FALSE)/1,0)-IFERROR(VLOOKUP($B326,'Slutlig allokering'!$B$2:$AC$462,MATCH(V$3,'Slutlig allokering'!$B$2:$AJ$2,0),FALSE)/1,0)</f>
        <v>0</v>
      </c>
      <c r="W326">
        <f>IFERROR(VLOOKUP($B326,Kraftvärmeprod!$B$1:$AH$479,MATCH(W$2,Kraftvärmeprod!$B$1:$AG$1,0),FALSE)/1,0)-IFERROR(VLOOKUP($B326,'Slutlig allokering'!$B$2:$AC$462,MATCH(W$3,'Slutlig allokering'!$B$2:$AJ$2,0),FALSE)/1,0)</f>
        <v>0</v>
      </c>
      <c r="X326">
        <f>IFERROR(VLOOKUP($B326,Kraftvärmeprod!$B$1:$AH$479,MATCH(X$2,Kraftvärmeprod!$B$1:$AG$1,0),FALSE)/1,0)-IFERROR(VLOOKUP($B326,'Slutlig allokering'!$B$2:$AC$462,MATCH(X$3,'Slutlig allokering'!$B$2:$AJ$2,0),FALSE)/1,0)</f>
        <v>0</v>
      </c>
      <c r="Y326">
        <f>IFERROR(VLOOKUP($B326,Kraftvärmeprod!$B$1:$AH$479,MATCH(Y$2,Kraftvärmeprod!$B$1:$AG$1,0),FALSE)/1,0)-IFERROR(VLOOKUP($B326,'Slutlig allokering'!$B$2:$AC$462,MATCH(Y$3,'Slutlig allokering'!$B$2:$AJ$2,0),FALSE)/1,0)</f>
        <v>0</v>
      </c>
      <c r="Z326">
        <f>IFERROR(VLOOKUP($B326,Kraftvärmeprod!$B$1:$AH$479,MATCH(Z$2,Kraftvärmeprod!$B$1:$AG$1,0),FALSE)/1,0)-IFERROR(VLOOKUP($B326,'Slutlig allokering'!$B$2:$AC$462,MATCH(Z$3,'Slutlig allokering'!$B$2:$AJ$2,0),FALSE)/1,0)</f>
        <v>0</v>
      </c>
      <c r="AA326">
        <f>IFERROR(VLOOKUP($B326,Kraftvärmeprod!$B$1:$AH$479,MATCH(AA$2,Kraftvärmeprod!$B$1:$AG$1,0),FALSE)/1,0)-IFERROR(VLOOKUP($B326,'Slutlig allokering'!$B$2:$AC$462,MATCH(AA$3,'Slutlig allokering'!$B$2:$AJ$2,0),FALSE)/1,0)</f>
        <v>0</v>
      </c>
      <c r="AB326">
        <f>IFERROR(VLOOKUP($B326,Kraftvärmeprod!$B$1:$AH$479,MATCH(AB$2,Kraftvärmeprod!$B$1:$AG$1,0),FALSE)/1,0)-IFERROR(VLOOKUP($B326,'Slutlig allokering'!$B$2:$AC$462,MATCH(AB$3,'Slutlig allokering'!$B$2:$AJ$2,0),FALSE)/1,0)</f>
        <v>0</v>
      </c>
      <c r="AE326">
        <f t="shared" si="10"/>
        <v>0</v>
      </c>
      <c r="AG326">
        <f>IFERROR(VLOOKUP(B326,'Slutlig allokering'!$B$2:$AJ$462,MATCH("Summa justerad allokerad tillförd energi (utan hjälpel och rökgaskondensering):",'Slutlig allokering'!$B$2:$AK$2,0),FALSE)/1,"")</f>
        <v>0</v>
      </c>
      <c r="AI326" s="55" t="str">
        <f>IFERROR(1-VLOOKUP(B326,'Slutlig allokering'!$B$2:$AJ$462,MATCH("Andel av bränsle i kvv som allokerats till värme, exklusive rökgaskondensering och hjälpel",'Slutlig allokering'!$B$2:$AK$2,0),FALSE),"")</f>
        <v/>
      </c>
      <c r="AK326" s="55" t="str">
        <f t="shared" si="11"/>
        <v/>
      </c>
    </row>
    <row r="327" spans="1:37" x14ac:dyDescent="0.35">
      <c r="A327" s="28" t="s">
        <v>435</v>
      </c>
      <c r="B327" s="28" t="s">
        <v>438</v>
      </c>
      <c r="C327" t="str">
        <f>IFERROR(VLOOKUP($B327,Kraftvärmeprod!$B$1:$AH$479,MATCH(C$3,Kraftvärmeprod!$B$1:$AG$1,0),FALSE)/1,"")</f>
        <v/>
      </c>
      <c r="D327" t="str">
        <f>IFERROR(VLOOKUP($B327,Kraftvärmeprod!$B$1:$AH$479,MATCH(D$3,Kraftvärmeprod!$B$1:$AG$1,0),FALSE)/1,"")</f>
        <v/>
      </c>
      <c r="E327">
        <f>IFERROR(VLOOKUP($B327,Kraftvärmeprod!$B$1:$AH$479,MATCH(E$2,Kraftvärmeprod!$B$1:$AG$1,0),FALSE)/1,0)-IFERROR(VLOOKUP($B327,'Slutlig allokering'!$B$2:$AC$462,MATCH(E$3,'Slutlig allokering'!$B$2:$AJ$2,0),FALSE)/1,0)</f>
        <v>0</v>
      </c>
      <c r="F327">
        <f>IFERROR(VLOOKUP($B327,Kraftvärmeprod!$B$1:$AH$479,MATCH(F$2,Kraftvärmeprod!$B$1:$AG$1,0),FALSE)/1,0)-IFERROR(VLOOKUP($B327,'Slutlig allokering'!$B$2:$AC$462,MATCH(F$3,'Slutlig allokering'!$B$2:$AJ$2,0),FALSE)/1,0)</f>
        <v>0</v>
      </c>
      <c r="G327">
        <f>IFERROR(VLOOKUP($B327,Kraftvärmeprod!$B$1:$AH$479,MATCH(G$2,Kraftvärmeprod!$B$1:$AG$1,0),FALSE)/1,0)-IFERROR(VLOOKUP($B327,'Slutlig allokering'!$B$2:$AC$462,MATCH(G$3,'Slutlig allokering'!$B$2:$AJ$2,0),FALSE)/1,0)</f>
        <v>0</v>
      </c>
      <c r="H327">
        <f>IFERROR(VLOOKUP($B327,Kraftvärmeprod!$B$1:$AH$479,MATCH(H$2,Kraftvärmeprod!$B$1:$AG$1,0),FALSE)/1,0)-IFERROR(VLOOKUP($B327,'Slutlig allokering'!$B$2:$AC$462,MATCH(H$3,'Slutlig allokering'!$B$2:$AJ$2,0),FALSE)/1,0)</f>
        <v>0</v>
      </c>
      <c r="I327">
        <f>IFERROR(VLOOKUP($B327,Kraftvärmeprod!$B$1:$AH$479,MATCH(I$2,Kraftvärmeprod!$B$1:$AG$1,0),FALSE)/1,0)-IFERROR(VLOOKUP($B327,'Slutlig allokering'!$B$2:$AC$462,MATCH(I$3,'Slutlig allokering'!$B$2:$AJ$2,0),FALSE)/1,0)</f>
        <v>0</v>
      </c>
      <c r="J327">
        <f>IFERROR(VLOOKUP($B327,Kraftvärmeprod!$B$1:$AH$479,MATCH(J$2,Kraftvärmeprod!$B$1:$AG$1,0),FALSE)/1,0)-IFERROR(VLOOKUP($B327,'Slutlig allokering'!$B$2:$AC$462,MATCH(J$3,'Slutlig allokering'!$B$2:$AJ$2,0),FALSE)/1,0)</f>
        <v>0</v>
      </c>
      <c r="K327">
        <f>IFERROR(VLOOKUP($B327,Kraftvärmeprod!$B$1:$AH$479,MATCH(K$2,Kraftvärmeprod!$B$1:$AG$1,0),FALSE)/1,0)-IFERROR(VLOOKUP($B327,'Slutlig allokering'!$B$2:$AC$462,MATCH(K$3,'Slutlig allokering'!$B$2:$AJ$2,0),FALSE)/1,0)</f>
        <v>0</v>
      </c>
      <c r="L327">
        <f>IFERROR(VLOOKUP($B327,Kraftvärmeprod!$B$1:$AH$479,MATCH(L$2,Kraftvärmeprod!$B$1:$AG$1,0),FALSE)/1,0)-IFERROR(VLOOKUP($B327,'Slutlig allokering'!$B$2:$AC$462,MATCH(L$3,'Slutlig allokering'!$B$2:$AJ$2,0),FALSE)/1,0)</f>
        <v>0</v>
      </c>
      <c r="M327" s="143">
        <f>IFERROR(VLOOKUP($B327,Miljö!$B$1:$S$477,MATCH(M$2,Miljö!$B$1:$X$1,0),FALSE)/1,0)-IFERROR(VLOOKUP($B327,'Slutlig allokering'!$B$2:$AC$462,MATCH(M$3,'Slutlig allokering'!$B$2:$AJ$2,0),FALSE)/1,0)</f>
        <v>0</v>
      </c>
      <c r="N327">
        <f>IFERROR(VLOOKUP($B327,Kraftvärmeprod!$B$1:$AH$479,MATCH(N$2,Kraftvärmeprod!$B$1:$AG$1,0),FALSE)/1,0)-IFERROR(VLOOKUP($B327,'Slutlig allokering'!$B$2:$AC$462,MATCH(N$3,'Slutlig allokering'!$B$2:$AJ$2,0),FALSE)/1,0)</f>
        <v>0</v>
      </c>
      <c r="O327">
        <f>IFERROR(VLOOKUP($B327,Kraftvärmeprod!$B$1:$AH$479,MATCH(O$2,Kraftvärmeprod!$B$1:$AG$1,0),FALSE)/1,0)-IFERROR(VLOOKUP($B327,'Slutlig allokering'!$B$2:$AC$462,MATCH(O$3,'Slutlig allokering'!$B$2:$AJ$2,0),FALSE)/1,0)</f>
        <v>0</v>
      </c>
      <c r="P327">
        <f>IFERROR(VLOOKUP($B327,Kraftvärmeprod!$B$1:$AH$479,MATCH(P$2,Kraftvärmeprod!$B$1:$AG$1,0),FALSE)/1,0)-IFERROR(VLOOKUP($B327,'Slutlig allokering'!$B$2:$AC$462,MATCH(P$3,'Slutlig allokering'!$B$2:$AJ$2,0),FALSE)/1,0)</f>
        <v>0</v>
      </c>
      <c r="Q327">
        <f>IFERROR(VLOOKUP($B327,Kraftvärmeprod!$B$1:$AH$479,MATCH(Q$2,Kraftvärmeprod!$B$1:$AG$1,0),FALSE)/1,0)-IFERROR(VLOOKUP($B327,'Slutlig allokering'!$B$2:$AC$462,MATCH(Q$3,'Slutlig allokering'!$B$2:$AJ$2,0),FALSE)/1,0)</f>
        <v>0</v>
      </c>
      <c r="R327">
        <f>IFERROR(VLOOKUP($B327,Kraftvärmeprod!$B$1:$AH$479,MATCH(R$2,Kraftvärmeprod!$B$1:$AG$1,0),FALSE)/1,0)-IFERROR(VLOOKUP($B327,'Slutlig allokering'!$B$2:$AC$462,MATCH(R$3,'Slutlig allokering'!$B$2:$AJ$2,0),FALSE)/1,0)</f>
        <v>0</v>
      </c>
      <c r="S327">
        <f>IFERROR(VLOOKUP($B327,Kraftvärmeprod!$B$1:$AH$479,MATCH(S$2,Kraftvärmeprod!$B$1:$AG$1,0),FALSE)/1,0)-IFERROR(VLOOKUP($B327,'Slutlig allokering'!$B$2:$AC$462,MATCH(S$3,'Slutlig allokering'!$B$2:$AJ$2,0),FALSE)/1,0)</f>
        <v>0</v>
      </c>
      <c r="T327">
        <f>IFERROR(VLOOKUP($B327,Kraftvärmeprod!$B$1:$AH$479,MATCH(T$2,Kraftvärmeprod!$B$1:$AG$1,0),FALSE)/1,0)-IFERROR(VLOOKUP($B327,'Slutlig allokering'!$B$2:$AC$462,MATCH(T$3,'Slutlig allokering'!$B$2:$AJ$2,0),FALSE)/1,0)</f>
        <v>0</v>
      </c>
      <c r="U327">
        <f>IFERROR(VLOOKUP($B327,Kraftvärmeprod!$B$1:$AH$479,MATCH(U$2,Kraftvärmeprod!$B$1:$AG$1,0),FALSE)/1,0)-IFERROR(VLOOKUP($B327,'Slutlig allokering'!$B$2:$AC$462,MATCH(U$3,'Slutlig allokering'!$B$2:$AJ$2,0),FALSE)/1,0)</f>
        <v>0</v>
      </c>
      <c r="V327">
        <f>IFERROR(VLOOKUP($B327,Kraftvärmeprod!$B$1:$AH$479,MATCH(V$2,Kraftvärmeprod!$B$1:$AG$1,0),FALSE)/1,0)-IFERROR(VLOOKUP($B327,'Slutlig allokering'!$B$2:$AC$462,MATCH(V$3,'Slutlig allokering'!$B$2:$AJ$2,0),FALSE)/1,0)</f>
        <v>0</v>
      </c>
      <c r="W327">
        <f>IFERROR(VLOOKUP($B327,Kraftvärmeprod!$B$1:$AH$479,MATCH(W$2,Kraftvärmeprod!$B$1:$AG$1,0),FALSE)/1,0)-IFERROR(VLOOKUP($B327,'Slutlig allokering'!$B$2:$AC$462,MATCH(W$3,'Slutlig allokering'!$B$2:$AJ$2,0),FALSE)/1,0)</f>
        <v>0</v>
      </c>
      <c r="X327">
        <f>IFERROR(VLOOKUP($B327,Kraftvärmeprod!$B$1:$AH$479,MATCH(X$2,Kraftvärmeprod!$B$1:$AG$1,0),FALSE)/1,0)-IFERROR(VLOOKUP($B327,'Slutlig allokering'!$B$2:$AC$462,MATCH(X$3,'Slutlig allokering'!$B$2:$AJ$2,0),FALSE)/1,0)</f>
        <v>0</v>
      </c>
      <c r="Y327">
        <f>IFERROR(VLOOKUP($B327,Kraftvärmeprod!$B$1:$AH$479,MATCH(Y$2,Kraftvärmeprod!$B$1:$AG$1,0),FALSE)/1,0)-IFERROR(VLOOKUP($B327,'Slutlig allokering'!$B$2:$AC$462,MATCH(Y$3,'Slutlig allokering'!$B$2:$AJ$2,0),FALSE)/1,0)</f>
        <v>0</v>
      </c>
      <c r="Z327">
        <f>IFERROR(VLOOKUP($B327,Kraftvärmeprod!$B$1:$AH$479,MATCH(Z$2,Kraftvärmeprod!$B$1:$AG$1,0),FALSE)/1,0)-IFERROR(VLOOKUP($B327,'Slutlig allokering'!$B$2:$AC$462,MATCH(Z$3,'Slutlig allokering'!$B$2:$AJ$2,0),FALSE)/1,0)</f>
        <v>0</v>
      </c>
      <c r="AA327">
        <f>IFERROR(VLOOKUP($B327,Kraftvärmeprod!$B$1:$AH$479,MATCH(AA$2,Kraftvärmeprod!$B$1:$AG$1,0),FALSE)/1,0)-IFERROR(VLOOKUP($B327,'Slutlig allokering'!$B$2:$AC$462,MATCH(AA$3,'Slutlig allokering'!$B$2:$AJ$2,0),FALSE)/1,0)</f>
        <v>0</v>
      </c>
      <c r="AB327">
        <f>IFERROR(VLOOKUP($B327,Kraftvärmeprod!$B$1:$AH$479,MATCH(AB$2,Kraftvärmeprod!$B$1:$AG$1,0),FALSE)/1,0)-IFERROR(VLOOKUP($B327,'Slutlig allokering'!$B$2:$AC$462,MATCH(AB$3,'Slutlig allokering'!$B$2:$AJ$2,0),FALSE)/1,0)</f>
        <v>0</v>
      </c>
      <c r="AE327">
        <f t="shared" si="10"/>
        <v>0</v>
      </c>
      <c r="AG327">
        <f>IFERROR(VLOOKUP(B327,'Slutlig allokering'!$B$2:$AJ$462,MATCH("Summa justerad allokerad tillförd energi (utan hjälpel och rökgaskondensering):",'Slutlig allokering'!$B$2:$AK$2,0),FALSE)/1,"")</f>
        <v>0</v>
      </c>
      <c r="AI327" s="55" t="str">
        <f>IFERROR(1-VLOOKUP(B327,'Slutlig allokering'!$B$2:$AJ$462,MATCH("Andel av bränsle i kvv som allokerats till värme, exklusive rökgaskondensering och hjälpel",'Slutlig allokering'!$B$2:$AK$2,0),FALSE),"")</f>
        <v/>
      </c>
      <c r="AK327" s="55" t="str">
        <f t="shared" si="11"/>
        <v/>
      </c>
    </row>
    <row r="328" spans="1:37" x14ac:dyDescent="0.35">
      <c r="A328" s="28" t="s">
        <v>435</v>
      </c>
      <c r="B328" s="28" t="s">
        <v>439</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allokering'!$B$2:$AC$462,MATCH(E$3,'Slutlig allokering'!$B$2:$AJ$2,0),FALSE)/1,0)</f>
        <v>0</v>
      </c>
      <c r="F328">
        <f>IFERROR(VLOOKUP($B328,Kraftvärmeprod!$B$1:$AH$479,MATCH(F$2,Kraftvärmeprod!$B$1:$AG$1,0),FALSE)/1,0)-IFERROR(VLOOKUP($B328,'Slutlig allokering'!$B$2:$AC$462,MATCH(F$3,'Slutlig allokering'!$B$2:$AJ$2,0),FALSE)/1,0)</f>
        <v>0</v>
      </c>
      <c r="G328">
        <f>IFERROR(VLOOKUP($B328,Kraftvärmeprod!$B$1:$AH$479,MATCH(G$2,Kraftvärmeprod!$B$1:$AG$1,0),FALSE)/1,0)-IFERROR(VLOOKUP($B328,'Slutlig allokering'!$B$2:$AC$462,MATCH(G$3,'Slutlig allokering'!$B$2:$AJ$2,0),FALSE)/1,0)</f>
        <v>0</v>
      </c>
      <c r="H328">
        <f>IFERROR(VLOOKUP($B328,Kraftvärmeprod!$B$1:$AH$479,MATCH(H$2,Kraftvärmeprod!$B$1:$AG$1,0),FALSE)/1,0)-IFERROR(VLOOKUP($B328,'Slutlig allokering'!$B$2:$AC$462,MATCH(H$3,'Slutlig allokering'!$B$2:$AJ$2,0),FALSE)/1,0)</f>
        <v>0</v>
      </c>
      <c r="I328">
        <f>IFERROR(VLOOKUP($B328,Kraftvärmeprod!$B$1:$AH$479,MATCH(I$2,Kraftvärmeprod!$B$1:$AG$1,0),FALSE)/1,0)-IFERROR(VLOOKUP($B328,'Slutlig allokering'!$B$2:$AC$462,MATCH(I$3,'Slutlig allokering'!$B$2:$AJ$2,0),FALSE)/1,0)</f>
        <v>0</v>
      </c>
      <c r="J328">
        <f>IFERROR(VLOOKUP($B328,Kraftvärmeprod!$B$1:$AH$479,MATCH(J$2,Kraftvärmeprod!$B$1:$AG$1,0),FALSE)/1,0)-IFERROR(VLOOKUP($B328,'Slutlig allokering'!$B$2:$AC$462,MATCH(J$3,'Slutlig allokering'!$B$2:$AJ$2,0),FALSE)/1,0)</f>
        <v>0</v>
      </c>
      <c r="K328">
        <f>IFERROR(VLOOKUP($B328,Kraftvärmeprod!$B$1:$AH$479,MATCH(K$2,Kraftvärmeprod!$B$1:$AG$1,0),FALSE)/1,0)-IFERROR(VLOOKUP($B328,'Slutlig allokering'!$B$2:$AC$462,MATCH(K$3,'Slutlig allokering'!$B$2:$AJ$2,0),FALSE)/1,0)</f>
        <v>0</v>
      </c>
      <c r="L328">
        <f>IFERROR(VLOOKUP($B328,Kraftvärmeprod!$B$1:$AH$479,MATCH(L$2,Kraftvärmeprod!$B$1:$AG$1,0),FALSE)/1,0)-IFERROR(VLOOKUP($B328,'Slutlig allokering'!$B$2:$AC$462,MATCH(L$3,'Slutlig allokering'!$B$2:$AJ$2,0),FALSE)/1,0)</f>
        <v>0</v>
      </c>
      <c r="M328" s="143">
        <f>IFERROR(VLOOKUP($B328,Miljö!$B$1:$S$477,MATCH(M$2,Miljö!$B$1:$X$1,0),FALSE)/1,0)-IFERROR(VLOOKUP($B328,'Slutlig allokering'!$B$2:$AC$462,MATCH(M$3,'Slutlig allokering'!$B$2:$AJ$2,0),FALSE)/1,0)</f>
        <v>0</v>
      </c>
      <c r="N328">
        <f>IFERROR(VLOOKUP($B328,Kraftvärmeprod!$B$1:$AH$479,MATCH(N$2,Kraftvärmeprod!$B$1:$AG$1,0),FALSE)/1,0)-IFERROR(VLOOKUP($B328,'Slutlig allokering'!$B$2:$AC$462,MATCH(N$3,'Slutlig allokering'!$B$2:$AJ$2,0),FALSE)/1,0)</f>
        <v>0</v>
      </c>
      <c r="O328">
        <f>IFERROR(VLOOKUP($B328,Kraftvärmeprod!$B$1:$AH$479,MATCH(O$2,Kraftvärmeprod!$B$1:$AG$1,0),FALSE)/1,0)-IFERROR(VLOOKUP($B328,'Slutlig allokering'!$B$2:$AC$462,MATCH(O$3,'Slutlig allokering'!$B$2:$AJ$2,0),FALSE)/1,0)</f>
        <v>0</v>
      </c>
      <c r="P328">
        <f>IFERROR(VLOOKUP($B328,Kraftvärmeprod!$B$1:$AH$479,MATCH(P$2,Kraftvärmeprod!$B$1:$AG$1,0),FALSE)/1,0)-IFERROR(VLOOKUP($B328,'Slutlig allokering'!$B$2:$AC$462,MATCH(P$3,'Slutlig allokering'!$B$2:$AJ$2,0),FALSE)/1,0)</f>
        <v>0</v>
      </c>
      <c r="Q328">
        <f>IFERROR(VLOOKUP($B328,Kraftvärmeprod!$B$1:$AH$479,MATCH(Q$2,Kraftvärmeprod!$B$1:$AG$1,0),FALSE)/1,0)-IFERROR(VLOOKUP($B328,'Slutlig allokering'!$B$2:$AC$462,MATCH(Q$3,'Slutlig allokering'!$B$2:$AJ$2,0),FALSE)/1,0)</f>
        <v>0</v>
      </c>
      <c r="R328">
        <f>IFERROR(VLOOKUP($B328,Kraftvärmeprod!$B$1:$AH$479,MATCH(R$2,Kraftvärmeprod!$B$1:$AG$1,0),FALSE)/1,0)-IFERROR(VLOOKUP($B328,'Slutlig allokering'!$B$2:$AC$462,MATCH(R$3,'Slutlig allokering'!$B$2:$AJ$2,0),FALSE)/1,0)</f>
        <v>0</v>
      </c>
      <c r="S328">
        <f>IFERROR(VLOOKUP($B328,Kraftvärmeprod!$B$1:$AH$479,MATCH(S$2,Kraftvärmeprod!$B$1:$AG$1,0),FALSE)/1,0)-IFERROR(VLOOKUP($B328,'Slutlig allokering'!$B$2:$AC$462,MATCH(S$3,'Slutlig allokering'!$B$2:$AJ$2,0),FALSE)/1,0)</f>
        <v>0</v>
      </c>
      <c r="T328">
        <f>IFERROR(VLOOKUP($B328,Kraftvärmeprod!$B$1:$AH$479,MATCH(T$2,Kraftvärmeprod!$B$1:$AG$1,0),FALSE)/1,0)-IFERROR(VLOOKUP($B328,'Slutlig allokering'!$B$2:$AC$462,MATCH(T$3,'Slutlig allokering'!$B$2:$AJ$2,0),FALSE)/1,0)</f>
        <v>0</v>
      </c>
      <c r="U328">
        <f>IFERROR(VLOOKUP($B328,Kraftvärmeprod!$B$1:$AH$479,MATCH(U$2,Kraftvärmeprod!$B$1:$AG$1,0),FALSE)/1,0)-IFERROR(VLOOKUP($B328,'Slutlig allokering'!$B$2:$AC$462,MATCH(U$3,'Slutlig allokering'!$B$2:$AJ$2,0),FALSE)/1,0)</f>
        <v>0</v>
      </c>
      <c r="V328">
        <f>IFERROR(VLOOKUP($B328,Kraftvärmeprod!$B$1:$AH$479,MATCH(V$2,Kraftvärmeprod!$B$1:$AG$1,0),FALSE)/1,0)-IFERROR(VLOOKUP($B328,'Slutlig allokering'!$B$2:$AC$462,MATCH(V$3,'Slutlig allokering'!$B$2:$AJ$2,0),FALSE)/1,0)</f>
        <v>0</v>
      </c>
      <c r="W328">
        <f>IFERROR(VLOOKUP($B328,Kraftvärmeprod!$B$1:$AH$479,MATCH(W$2,Kraftvärmeprod!$B$1:$AG$1,0),FALSE)/1,0)-IFERROR(VLOOKUP($B328,'Slutlig allokering'!$B$2:$AC$462,MATCH(W$3,'Slutlig allokering'!$B$2:$AJ$2,0),FALSE)/1,0)</f>
        <v>0</v>
      </c>
      <c r="X328">
        <f>IFERROR(VLOOKUP($B328,Kraftvärmeprod!$B$1:$AH$479,MATCH(X$2,Kraftvärmeprod!$B$1:$AG$1,0),FALSE)/1,0)-IFERROR(VLOOKUP($B328,'Slutlig allokering'!$B$2:$AC$462,MATCH(X$3,'Slutlig allokering'!$B$2:$AJ$2,0),FALSE)/1,0)</f>
        <v>0</v>
      </c>
      <c r="Y328">
        <f>IFERROR(VLOOKUP($B328,Kraftvärmeprod!$B$1:$AH$479,MATCH(Y$2,Kraftvärmeprod!$B$1:$AG$1,0),FALSE)/1,0)-IFERROR(VLOOKUP($B328,'Slutlig allokering'!$B$2:$AC$462,MATCH(Y$3,'Slutlig allokering'!$B$2:$AJ$2,0),FALSE)/1,0)</f>
        <v>0</v>
      </c>
      <c r="Z328">
        <f>IFERROR(VLOOKUP($B328,Kraftvärmeprod!$B$1:$AH$479,MATCH(Z$2,Kraftvärmeprod!$B$1:$AG$1,0),FALSE)/1,0)-IFERROR(VLOOKUP($B328,'Slutlig allokering'!$B$2:$AC$462,MATCH(Z$3,'Slutlig allokering'!$B$2:$AJ$2,0),FALSE)/1,0)</f>
        <v>0</v>
      </c>
      <c r="AA328">
        <f>IFERROR(VLOOKUP($B328,Kraftvärmeprod!$B$1:$AH$479,MATCH(AA$2,Kraftvärmeprod!$B$1:$AG$1,0),FALSE)/1,0)-IFERROR(VLOOKUP($B328,'Slutlig allokering'!$B$2:$AC$462,MATCH(AA$3,'Slutlig allokering'!$B$2:$AJ$2,0),FALSE)/1,0)</f>
        <v>0</v>
      </c>
      <c r="AB328">
        <f>IFERROR(VLOOKUP($B328,Kraftvärmeprod!$B$1:$AH$479,MATCH(AB$2,Kraftvärmeprod!$B$1:$AG$1,0),FALSE)/1,0)-IFERROR(VLOOKUP($B328,'Slutlig allokering'!$B$2:$AC$462,MATCH(AB$3,'Slutlig allokering'!$B$2:$AJ$2,0),FALSE)/1,0)</f>
        <v>0</v>
      </c>
      <c r="AE328">
        <f t="shared" si="10"/>
        <v>0</v>
      </c>
      <c r="AG328">
        <f>IFERROR(VLOOKUP(B328,'Slutlig allokering'!$B$2:$AJ$462,MATCH("Summa justerad allokerad tillförd energi (utan hjälpel och rökgaskondensering):",'Slutlig allokering'!$B$2:$AK$2,0),FALSE)/1,"")</f>
        <v>0</v>
      </c>
      <c r="AI328" s="55" t="str">
        <f>IFERROR(1-VLOOKUP(B328,'Slutlig allokering'!$B$2:$AJ$462,MATCH("Andel av bränsle i kvv som allokerats till värme, exklusive rökgaskondensering och hjälpel",'Slutlig allokering'!$B$2:$AK$2,0),FALSE),"")</f>
        <v/>
      </c>
      <c r="AK328" s="55" t="str">
        <f t="shared" si="11"/>
        <v/>
      </c>
    </row>
    <row r="329" spans="1:37" x14ac:dyDescent="0.35">
      <c r="A329" s="28" t="s">
        <v>440</v>
      </c>
      <c r="B329" s="28" t="s">
        <v>441</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allokering'!$B$2:$AC$462,MATCH(E$3,'Slutlig allokering'!$B$2:$AJ$2,0),FALSE)/1,0)</f>
        <v>0</v>
      </c>
      <c r="F329">
        <f>IFERROR(VLOOKUP($B329,Kraftvärmeprod!$B$1:$AH$479,MATCH(F$2,Kraftvärmeprod!$B$1:$AG$1,0),FALSE)/1,0)-IFERROR(VLOOKUP($B329,'Slutlig allokering'!$B$2:$AC$462,MATCH(F$3,'Slutlig allokering'!$B$2:$AJ$2,0),FALSE)/1,0)</f>
        <v>0</v>
      </c>
      <c r="G329">
        <f>IFERROR(VLOOKUP($B329,Kraftvärmeprod!$B$1:$AH$479,MATCH(G$2,Kraftvärmeprod!$B$1:$AG$1,0),FALSE)/1,0)-IFERROR(VLOOKUP($B329,'Slutlig allokering'!$B$2:$AC$462,MATCH(G$3,'Slutlig allokering'!$B$2:$AJ$2,0),FALSE)/1,0)</f>
        <v>0</v>
      </c>
      <c r="H329">
        <f>IFERROR(VLOOKUP($B329,Kraftvärmeprod!$B$1:$AH$479,MATCH(H$2,Kraftvärmeprod!$B$1:$AG$1,0),FALSE)/1,0)-IFERROR(VLOOKUP($B329,'Slutlig allokering'!$B$2:$AC$462,MATCH(H$3,'Slutlig allokering'!$B$2:$AJ$2,0),FALSE)/1,0)</f>
        <v>0</v>
      </c>
      <c r="I329">
        <f>IFERROR(VLOOKUP($B329,Kraftvärmeprod!$B$1:$AH$479,MATCH(I$2,Kraftvärmeprod!$B$1:$AG$1,0),FALSE)/1,0)-IFERROR(VLOOKUP($B329,'Slutlig allokering'!$B$2:$AC$462,MATCH(I$3,'Slutlig allokering'!$B$2:$AJ$2,0),FALSE)/1,0)</f>
        <v>0</v>
      </c>
      <c r="J329">
        <f>IFERROR(VLOOKUP($B329,Kraftvärmeprod!$B$1:$AH$479,MATCH(J$2,Kraftvärmeprod!$B$1:$AG$1,0),FALSE)/1,0)-IFERROR(VLOOKUP($B329,'Slutlig allokering'!$B$2:$AC$462,MATCH(J$3,'Slutlig allokering'!$B$2:$AJ$2,0),FALSE)/1,0)</f>
        <v>0</v>
      </c>
      <c r="K329">
        <f>IFERROR(VLOOKUP($B329,Kraftvärmeprod!$B$1:$AH$479,MATCH(K$2,Kraftvärmeprod!$B$1:$AG$1,0),FALSE)/1,0)-IFERROR(VLOOKUP($B329,'Slutlig allokering'!$B$2:$AC$462,MATCH(K$3,'Slutlig allokering'!$B$2:$AJ$2,0),FALSE)/1,0)</f>
        <v>0</v>
      </c>
      <c r="L329">
        <f>IFERROR(VLOOKUP($B329,Kraftvärmeprod!$B$1:$AH$479,MATCH(L$2,Kraftvärmeprod!$B$1:$AG$1,0),FALSE)/1,0)-IFERROR(VLOOKUP($B329,'Slutlig allokering'!$B$2:$AC$462,MATCH(L$3,'Slutlig allokering'!$B$2:$AJ$2,0),FALSE)/1,0)</f>
        <v>0</v>
      </c>
      <c r="M329" s="143">
        <f>IFERROR(VLOOKUP($B329,Miljö!$B$1:$S$477,MATCH(M$2,Miljö!$B$1:$X$1,0),FALSE)/1,0)-IFERROR(VLOOKUP($B329,'Slutlig allokering'!$B$2:$AC$462,MATCH(M$3,'Slutlig allokering'!$B$2:$AJ$2,0),FALSE)/1,0)</f>
        <v>0</v>
      </c>
      <c r="N329">
        <f>IFERROR(VLOOKUP($B329,Kraftvärmeprod!$B$1:$AH$479,MATCH(N$2,Kraftvärmeprod!$B$1:$AG$1,0),FALSE)/1,0)-IFERROR(VLOOKUP($B329,'Slutlig allokering'!$B$2:$AC$462,MATCH(N$3,'Slutlig allokering'!$B$2:$AJ$2,0),FALSE)/1,0)</f>
        <v>0</v>
      </c>
      <c r="O329">
        <f>IFERROR(VLOOKUP($B329,Kraftvärmeprod!$B$1:$AH$479,MATCH(O$2,Kraftvärmeprod!$B$1:$AG$1,0),FALSE)/1,0)-IFERROR(VLOOKUP($B329,'Slutlig allokering'!$B$2:$AC$462,MATCH(O$3,'Slutlig allokering'!$B$2:$AJ$2,0),FALSE)/1,0)</f>
        <v>0</v>
      </c>
      <c r="P329">
        <f>IFERROR(VLOOKUP($B329,Kraftvärmeprod!$B$1:$AH$479,MATCH(P$2,Kraftvärmeprod!$B$1:$AG$1,0),FALSE)/1,0)-IFERROR(VLOOKUP($B329,'Slutlig allokering'!$B$2:$AC$462,MATCH(P$3,'Slutlig allokering'!$B$2:$AJ$2,0),FALSE)/1,0)</f>
        <v>0</v>
      </c>
      <c r="Q329">
        <f>IFERROR(VLOOKUP($B329,Kraftvärmeprod!$B$1:$AH$479,MATCH(Q$2,Kraftvärmeprod!$B$1:$AG$1,0),FALSE)/1,0)-IFERROR(VLOOKUP($B329,'Slutlig allokering'!$B$2:$AC$462,MATCH(Q$3,'Slutlig allokering'!$B$2:$AJ$2,0),FALSE)/1,0)</f>
        <v>0</v>
      </c>
      <c r="R329">
        <f>IFERROR(VLOOKUP($B329,Kraftvärmeprod!$B$1:$AH$479,MATCH(R$2,Kraftvärmeprod!$B$1:$AG$1,0),FALSE)/1,0)-IFERROR(VLOOKUP($B329,'Slutlig allokering'!$B$2:$AC$462,MATCH(R$3,'Slutlig allokering'!$B$2:$AJ$2,0),FALSE)/1,0)</f>
        <v>0</v>
      </c>
      <c r="S329">
        <f>IFERROR(VLOOKUP($B329,Kraftvärmeprod!$B$1:$AH$479,MATCH(S$2,Kraftvärmeprod!$B$1:$AG$1,0),FALSE)/1,0)-IFERROR(VLOOKUP($B329,'Slutlig allokering'!$B$2:$AC$462,MATCH(S$3,'Slutlig allokering'!$B$2:$AJ$2,0),FALSE)/1,0)</f>
        <v>0</v>
      </c>
      <c r="T329">
        <f>IFERROR(VLOOKUP($B329,Kraftvärmeprod!$B$1:$AH$479,MATCH(T$2,Kraftvärmeprod!$B$1:$AG$1,0),FALSE)/1,0)-IFERROR(VLOOKUP($B329,'Slutlig allokering'!$B$2:$AC$462,MATCH(T$3,'Slutlig allokering'!$B$2:$AJ$2,0),FALSE)/1,0)</f>
        <v>0</v>
      </c>
      <c r="U329">
        <f>IFERROR(VLOOKUP($B329,Kraftvärmeprod!$B$1:$AH$479,MATCH(U$2,Kraftvärmeprod!$B$1:$AG$1,0),FALSE)/1,0)-IFERROR(VLOOKUP($B329,'Slutlig allokering'!$B$2:$AC$462,MATCH(U$3,'Slutlig allokering'!$B$2:$AJ$2,0),FALSE)/1,0)</f>
        <v>0</v>
      </c>
      <c r="V329">
        <f>IFERROR(VLOOKUP($B329,Kraftvärmeprod!$B$1:$AH$479,MATCH(V$2,Kraftvärmeprod!$B$1:$AG$1,0),FALSE)/1,0)-IFERROR(VLOOKUP($B329,'Slutlig allokering'!$B$2:$AC$462,MATCH(V$3,'Slutlig allokering'!$B$2:$AJ$2,0),FALSE)/1,0)</f>
        <v>0</v>
      </c>
      <c r="W329">
        <f>IFERROR(VLOOKUP($B329,Kraftvärmeprod!$B$1:$AH$479,MATCH(W$2,Kraftvärmeprod!$B$1:$AG$1,0),FALSE)/1,0)-IFERROR(VLOOKUP($B329,'Slutlig allokering'!$B$2:$AC$462,MATCH(W$3,'Slutlig allokering'!$B$2:$AJ$2,0),FALSE)/1,0)</f>
        <v>0</v>
      </c>
      <c r="X329">
        <f>IFERROR(VLOOKUP($B329,Kraftvärmeprod!$B$1:$AH$479,MATCH(X$2,Kraftvärmeprod!$B$1:$AG$1,0),FALSE)/1,0)-IFERROR(VLOOKUP($B329,'Slutlig allokering'!$B$2:$AC$462,MATCH(X$3,'Slutlig allokering'!$B$2:$AJ$2,0),FALSE)/1,0)</f>
        <v>0</v>
      </c>
      <c r="Y329">
        <f>IFERROR(VLOOKUP($B329,Kraftvärmeprod!$B$1:$AH$479,MATCH(Y$2,Kraftvärmeprod!$B$1:$AG$1,0),FALSE)/1,0)-IFERROR(VLOOKUP($B329,'Slutlig allokering'!$B$2:$AC$462,MATCH(Y$3,'Slutlig allokering'!$B$2:$AJ$2,0),FALSE)/1,0)</f>
        <v>0</v>
      </c>
      <c r="Z329">
        <f>IFERROR(VLOOKUP($B329,Kraftvärmeprod!$B$1:$AH$479,MATCH(Z$2,Kraftvärmeprod!$B$1:$AG$1,0),FALSE)/1,0)-IFERROR(VLOOKUP($B329,'Slutlig allokering'!$B$2:$AC$462,MATCH(Z$3,'Slutlig allokering'!$B$2:$AJ$2,0),FALSE)/1,0)</f>
        <v>0</v>
      </c>
      <c r="AA329">
        <f>IFERROR(VLOOKUP($B329,Kraftvärmeprod!$B$1:$AH$479,MATCH(AA$2,Kraftvärmeprod!$B$1:$AG$1,0),FALSE)/1,0)-IFERROR(VLOOKUP($B329,'Slutlig allokering'!$B$2:$AC$462,MATCH(AA$3,'Slutlig allokering'!$B$2:$AJ$2,0),FALSE)/1,0)</f>
        <v>0</v>
      </c>
      <c r="AB329">
        <f>IFERROR(VLOOKUP($B329,Kraftvärmeprod!$B$1:$AH$479,MATCH(AB$2,Kraftvärmeprod!$B$1:$AG$1,0),FALSE)/1,0)-IFERROR(VLOOKUP($B329,'Slutlig allokering'!$B$2:$AC$462,MATCH(AB$3,'Slutlig allokering'!$B$2:$AJ$2,0),FALSE)/1,0)</f>
        <v>0</v>
      </c>
      <c r="AE329">
        <f t="shared" si="10"/>
        <v>0</v>
      </c>
      <c r="AG329">
        <f>IFERROR(VLOOKUP(B329,'Slutlig allokering'!$B$2:$AJ$462,MATCH("Summa justerad allokerad tillförd energi (utan hjälpel och rökgaskondensering):",'Slutlig allokering'!$B$2:$AK$2,0),FALSE)/1,"")</f>
        <v>0</v>
      </c>
      <c r="AI329" s="55" t="str">
        <f>IFERROR(1-VLOOKUP(B329,'Slutlig allokering'!$B$2:$AJ$462,MATCH("Andel av bränsle i kvv som allokerats till värme, exklusive rökgaskondensering och hjälpel",'Slutlig allokering'!$B$2:$AK$2,0),FALSE),"")</f>
        <v/>
      </c>
      <c r="AK329" s="55" t="str">
        <f t="shared" si="11"/>
        <v/>
      </c>
    </row>
    <row r="330" spans="1:37" x14ac:dyDescent="0.35">
      <c r="A330" s="28" t="s">
        <v>440</v>
      </c>
      <c r="B330" s="28" t="s">
        <v>442</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allokering'!$B$2:$AC$462,MATCH(E$3,'Slutlig allokering'!$B$2:$AJ$2,0),FALSE)/1,0)</f>
        <v>0</v>
      </c>
      <c r="F330">
        <f>IFERROR(VLOOKUP($B330,Kraftvärmeprod!$B$1:$AH$479,MATCH(F$2,Kraftvärmeprod!$B$1:$AG$1,0),FALSE)/1,0)-IFERROR(VLOOKUP($B330,'Slutlig allokering'!$B$2:$AC$462,MATCH(F$3,'Slutlig allokering'!$B$2:$AJ$2,0),FALSE)/1,0)</f>
        <v>0</v>
      </c>
      <c r="G330">
        <f>IFERROR(VLOOKUP($B330,Kraftvärmeprod!$B$1:$AH$479,MATCH(G$2,Kraftvärmeprod!$B$1:$AG$1,0),FALSE)/1,0)-IFERROR(VLOOKUP($B330,'Slutlig allokering'!$B$2:$AC$462,MATCH(G$3,'Slutlig allokering'!$B$2:$AJ$2,0),FALSE)/1,0)</f>
        <v>0</v>
      </c>
      <c r="H330">
        <f>IFERROR(VLOOKUP($B330,Kraftvärmeprod!$B$1:$AH$479,MATCH(H$2,Kraftvärmeprod!$B$1:$AG$1,0),FALSE)/1,0)-IFERROR(VLOOKUP($B330,'Slutlig allokering'!$B$2:$AC$462,MATCH(H$3,'Slutlig allokering'!$B$2:$AJ$2,0),FALSE)/1,0)</f>
        <v>0</v>
      </c>
      <c r="I330">
        <f>IFERROR(VLOOKUP($B330,Kraftvärmeprod!$B$1:$AH$479,MATCH(I$2,Kraftvärmeprod!$B$1:$AG$1,0),FALSE)/1,0)-IFERROR(VLOOKUP($B330,'Slutlig allokering'!$B$2:$AC$462,MATCH(I$3,'Slutlig allokering'!$B$2:$AJ$2,0),FALSE)/1,0)</f>
        <v>0</v>
      </c>
      <c r="J330">
        <f>IFERROR(VLOOKUP($B330,Kraftvärmeprod!$B$1:$AH$479,MATCH(J$2,Kraftvärmeprod!$B$1:$AG$1,0),FALSE)/1,0)-IFERROR(VLOOKUP($B330,'Slutlig allokering'!$B$2:$AC$462,MATCH(J$3,'Slutlig allokering'!$B$2:$AJ$2,0),FALSE)/1,0)</f>
        <v>0</v>
      </c>
      <c r="K330">
        <f>IFERROR(VLOOKUP($B330,Kraftvärmeprod!$B$1:$AH$479,MATCH(K$2,Kraftvärmeprod!$B$1:$AG$1,0),FALSE)/1,0)-IFERROR(VLOOKUP($B330,'Slutlig allokering'!$B$2:$AC$462,MATCH(K$3,'Slutlig allokering'!$B$2:$AJ$2,0),FALSE)/1,0)</f>
        <v>0</v>
      </c>
      <c r="L330">
        <f>IFERROR(VLOOKUP($B330,Kraftvärmeprod!$B$1:$AH$479,MATCH(L$2,Kraftvärmeprod!$B$1:$AG$1,0),FALSE)/1,0)-IFERROR(VLOOKUP($B330,'Slutlig allokering'!$B$2:$AC$462,MATCH(L$3,'Slutlig allokering'!$B$2:$AJ$2,0),FALSE)/1,0)</f>
        <v>0</v>
      </c>
      <c r="M330" s="143">
        <f>IFERROR(VLOOKUP($B330,Miljö!$B$1:$S$477,MATCH(M$2,Miljö!$B$1:$X$1,0),FALSE)/1,0)-IFERROR(VLOOKUP($B330,'Slutlig allokering'!$B$2:$AC$462,MATCH(M$3,'Slutlig allokering'!$B$2:$AJ$2,0),FALSE)/1,0)</f>
        <v>0</v>
      </c>
      <c r="N330">
        <f>IFERROR(VLOOKUP($B330,Kraftvärmeprod!$B$1:$AH$479,MATCH(N$2,Kraftvärmeprod!$B$1:$AG$1,0),FALSE)/1,0)-IFERROR(VLOOKUP($B330,'Slutlig allokering'!$B$2:$AC$462,MATCH(N$3,'Slutlig allokering'!$B$2:$AJ$2,0),FALSE)/1,0)</f>
        <v>0</v>
      </c>
      <c r="O330">
        <f>IFERROR(VLOOKUP($B330,Kraftvärmeprod!$B$1:$AH$479,MATCH(O$2,Kraftvärmeprod!$B$1:$AG$1,0),FALSE)/1,0)-IFERROR(VLOOKUP($B330,'Slutlig allokering'!$B$2:$AC$462,MATCH(O$3,'Slutlig allokering'!$B$2:$AJ$2,0),FALSE)/1,0)</f>
        <v>0</v>
      </c>
      <c r="P330">
        <f>IFERROR(VLOOKUP($B330,Kraftvärmeprod!$B$1:$AH$479,MATCH(P$2,Kraftvärmeprod!$B$1:$AG$1,0),FALSE)/1,0)-IFERROR(VLOOKUP($B330,'Slutlig allokering'!$B$2:$AC$462,MATCH(P$3,'Slutlig allokering'!$B$2:$AJ$2,0),FALSE)/1,0)</f>
        <v>0</v>
      </c>
      <c r="Q330">
        <f>IFERROR(VLOOKUP($B330,Kraftvärmeprod!$B$1:$AH$479,MATCH(Q$2,Kraftvärmeprod!$B$1:$AG$1,0),FALSE)/1,0)-IFERROR(VLOOKUP($B330,'Slutlig allokering'!$B$2:$AC$462,MATCH(Q$3,'Slutlig allokering'!$B$2:$AJ$2,0),FALSE)/1,0)</f>
        <v>0</v>
      </c>
      <c r="R330">
        <f>IFERROR(VLOOKUP($B330,Kraftvärmeprod!$B$1:$AH$479,MATCH(R$2,Kraftvärmeprod!$B$1:$AG$1,0),FALSE)/1,0)-IFERROR(VLOOKUP($B330,'Slutlig allokering'!$B$2:$AC$462,MATCH(R$3,'Slutlig allokering'!$B$2:$AJ$2,0),FALSE)/1,0)</f>
        <v>0</v>
      </c>
      <c r="S330">
        <f>IFERROR(VLOOKUP($B330,Kraftvärmeprod!$B$1:$AH$479,MATCH(S$2,Kraftvärmeprod!$B$1:$AG$1,0),FALSE)/1,0)-IFERROR(VLOOKUP($B330,'Slutlig allokering'!$B$2:$AC$462,MATCH(S$3,'Slutlig allokering'!$B$2:$AJ$2,0),FALSE)/1,0)</f>
        <v>0</v>
      </c>
      <c r="T330">
        <f>IFERROR(VLOOKUP($B330,Kraftvärmeprod!$B$1:$AH$479,MATCH(T$2,Kraftvärmeprod!$B$1:$AG$1,0),FALSE)/1,0)-IFERROR(VLOOKUP($B330,'Slutlig allokering'!$B$2:$AC$462,MATCH(T$3,'Slutlig allokering'!$B$2:$AJ$2,0),FALSE)/1,0)</f>
        <v>0</v>
      </c>
      <c r="U330">
        <f>IFERROR(VLOOKUP($B330,Kraftvärmeprod!$B$1:$AH$479,MATCH(U$2,Kraftvärmeprod!$B$1:$AG$1,0),FALSE)/1,0)-IFERROR(VLOOKUP($B330,'Slutlig allokering'!$B$2:$AC$462,MATCH(U$3,'Slutlig allokering'!$B$2:$AJ$2,0),FALSE)/1,0)</f>
        <v>0</v>
      </c>
      <c r="V330">
        <f>IFERROR(VLOOKUP($B330,Kraftvärmeprod!$B$1:$AH$479,MATCH(V$2,Kraftvärmeprod!$B$1:$AG$1,0),FALSE)/1,0)-IFERROR(VLOOKUP($B330,'Slutlig allokering'!$B$2:$AC$462,MATCH(V$3,'Slutlig allokering'!$B$2:$AJ$2,0),FALSE)/1,0)</f>
        <v>0</v>
      </c>
      <c r="W330">
        <f>IFERROR(VLOOKUP($B330,Kraftvärmeprod!$B$1:$AH$479,MATCH(W$2,Kraftvärmeprod!$B$1:$AG$1,0),FALSE)/1,0)-IFERROR(VLOOKUP($B330,'Slutlig allokering'!$B$2:$AC$462,MATCH(W$3,'Slutlig allokering'!$B$2:$AJ$2,0),FALSE)/1,0)</f>
        <v>0</v>
      </c>
      <c r="X330">
        <f>IFERROR(VLOOKUP($B330,Kraftvärmeprod!$B$1:$AH$479,MATCH(X$2,Kraftvärmeprod!$B$1:$AG$1,0),FALSE)/1,0)-IFERROR(VLOOKUP($B330,'Slutlig allokering'!$B$2:$AC$462,MATCH(X$3,'Slutlig allokering'!$B$2:$AJ$2,0),FALSE)/1,0)</f>
        <v>0</v>
      </c>
      <c r="Y330">
        <f>IFERROR(VLOOKUP($B330,Kraftvärmeprod!$B$1:$AH$479,MATCH(Y$2,Kraftvärmeprod!$B$1:$AG$1,0),FALSE)/1,0)-IFERROR(VLOOKUP($B330,'Slutlig allokering'!$B$2:$AC$462,MATCH(Y$3,'Slutlig allokering'!$B$2:$AJ$2,0),FALSE)/1,0)</f>
        <v>0</v>
      </c>
      <c r="Z330">
        <f>IFERROR(VLOOKUP($B330,Kraftvärmeprod!$B$1:$AH$479,MATCH(Z$2,Kraftvärmeprod!$B$1:$AG$1,0),FALSE)/1,0)-IFERROR(VLOOKUP($B330,'Slutlig allokering'!$B$2:$AC$462,MATCH(Z$3,'Slutlig allokering'!$B$2:$AJ$2,0),FALSE)/1,0)</f>
        <v>0</v>
      </c>
      <c r="AA330">
        <f>IFERROR(VLOOKUP($B330,Kraftvärmeprod!$B$1:$AH$479,MATCH(AA$2,Kraftvärmeprod!$B$1:$AG$1,0),FALSE)/1,0)-IFERROR(VLOOKUP($B330,'Slutlig allokering'!$B$2:$AC$462,MATCH(AA$3,'Slutlig allokering'!$B$2:$AJ$2,0),FALSE)/1,0)</f>
        <v>0</v>
      </c>
      <c r="AB330">
        <f>IFERROR(VLOOKUP($B330,Kraftvärmeprod!$B$1:$AH$479,MATCH(AB$2,Kraftvärmeprod!$B$1:$AG$1,0),FALSE)/1,0)-IFERROR(VLOOKUP($B330,'Slutlig allokering'!$B$2:$AC$462,MATCH(AB$3,'Slutlig allokering'!$B$2:$AJ$2,0),FALSE)/1,0)</f>
        <v>0</v>
      </c>
      <c r="AE330">
        <f t="shared" si="10"/>
        <v>0</v>
      </c>
      <c r="AG330">
        <f>IFERROR(VLOOKUP(B330,'Slutlig allokering'!$B$2:$AJ$462,MATCH("Summa justerad allokerad tillförd energi (utan hjälpel och rökgaskondensering):",'Slutlig allokering'!$B$2:$AK$2,0),FALSE)/1,"")</f>
        <v>0</v>
      </c>
      <c r="AI330" s="55" t="str">
        <f>IFERROR(1-VLOOKUP(B330,'Slutlig allokering'!$B$2:$AJ$462,MATCH("Andel av bränsle i kvv som allokerats till värme, exklusive rökgaskondensering och hjälpel",'Slutlig allokering'!$B$2:$AK$2,0),FALSE),"")</f>
        <v/>
      </c>
      <c r="AK330" s="55" t="str">
        <f t="shared" si="11"/>
        <v/>
      </c>
    </row>
    <row r="331" spans="1:37" x14ac:dyDescent="0.35">
      <c r="A331" s="28" t="s">
        <v>443</v>
      </c>
      <c r="B331" s="28" t="s">
        <v>444</v>
      </c>
      <c r="C331">
        <f>IFERROR(VLOOKUP($B331,Kraftvärmeprod!$B$1:$AH$479,MATCH(C$3,Kraftvärmeprod!$B$1:$AG$1,0),FALSE)/1,"")</f>
        <v>151.97</v>
      </c>
      <c r="D331">
        <f>IFERROR(VLOOKUP($B331,Kraftvärmeprod!$B$1:$AH$479,MATCH(D$3,Kraftvärmeprod!$B$1:$AG$1,0),FALSE)/1,"")</f>
        <v>36.030999999999999</v>
      </c>
      <c r="E331">
        <f>IFERROR(VLOOKUP($B331,Kraftvärmeprod!$B$1:$AH$479,MATCH(E$2,Kraftvärmeprod!$B$1:$AG$1,0),FALSE)/1,0)-IFERROR(VLOOKUP($B331,'Slutlig allokering'!$B$2:$AC$462,MATCH(E$3,'Slutlig allokering'!$B$2:$AJ$2,0),FALSE)/1,0)</f>
        <v>17.814099999999996</v>
      </c>
      <c r="F331">
        <f>IFERROR(VLOOKUP($B331,Kraftvärmeprod!$B$1:$AH$479,MATCH(F$2,Kraftvärmeprod!$B$1:$AG$1,0),FALSE)/1,0)-IFERROR(VLOOKUP($B331,'Slutlig allokering'!$B$2:$AC$462,MATCH(F$3,'Slutlig allokering'!$B$2:$AJ$2,0),FALSE)/1,0)</f>
        <v>0</v>
      </c>
      <c r="G331">
        <f>IFERROR(VLOOKUP($B331,Kraftvärmeprod!$B$1:$AH$479,MATCH(G$2,Kraftvärmeprod!$B$1:$AG$1,0),FALSE)/1,0)-IFERROR(VLOOKUP($B331,'Slutlig allokering'!$B$2:$AC$462,MATCH(G$3,'Slutlig allokering'!$B$2:$AJ$2,0),FALSE)/1,0)</f>
        <v>1.7353799999999997</v>
      </c>
      <c r="H331">
        <f>IFERROR(VLOOKUP($B331,Kraftvärmeprod!$B$1:$AH$479,MATCH(H$2,Kraftvärmeprod!$B$1:$AG$1,0),FALSE)/1,0)-IFERROR(VLOOKUP($B331,'Slutlig allokering'!$B$2:$AC$462,MATCH(H$3,'Slutlig allokering'!$B$2:$AJ$2,0),FALSE)/1,0)</f>
        <v>0</v>
      </c>
      <c r="I331">
        <f>IFERROR(VLOOKUP($B331,Kraftvärmeprod!$B$1:$AH$479,MATCH(I$2,Kraftvärmeprod!$B$1:$AG$1,0),FALSE)/1,0)-IFERROR(VLOOKUP($B331,'Slutlig allokering'!$B$2:$AC$462,MATCH(I$3,'Slutlig allokering'!$B$2:$AJ$2,0),FALSE)/1,0)</f>
        <v>0</v>
      </c>
      <c r="J331">
        <f>IFERROR(VLOOKUP($B331,Kraftvärmeprod!$B$1:$AH$479,MATCH(J$2,Kraftvärmeprod!$B$1:$AG$1,0),FALSE)/1,0)-IFERROR(VLOOKUP($B331,'Slutlig allokering'!$B$2:$AC$462,MATCH(J$3,'Slutlig allokering'!$B$2:$AJ$2,0),FALSE)/1,0)</f>
        <v>0</v>
      </c>
      <c r="K331">
        <f>IFERROR(VLOOKUP($B331,Kraftvärmeprod!$B$1:$AH$479,MATCH(K$2,Kraftvärmeprod!$B$1:$AG$1,0),FALSE)/1,0)-IFERROR(VLOOKUP($B331,'Slutlig allokering'!$B$2:$AC$462,MATCH(K$3,'Slutlig allokering'!$B$2:$AJ$2,0),FALSE)/1,0)</f>
        <v>0</v>
      </c>
      <c r="L331">
        <f>IFERROR(VLOOKUP($B331,Kraftvärmeprod!$B$1:$AH$479,MATCH(L$2,Kraftvärmeprod!$B$1:$AG$1,0),FALSE)/1,0)-IFERROR(VLOOKUP($B331,'Slutlig allokering'!$B$2:$AC$462,MATCH(L$3,'Slutlig allokering'!$B$2:$AJ$2,0),FALSE)/1,0)</f>
        <v>3.1560799999999993</v>
      </c>
      <c r="M331" s="143">
        <f>IFERROR(VLOOKUP($B331,Miljö!$B$1:$S$477,MATCH(M$2,Miljö!$B$1:$X$1,0),FALSE)/1,0)-IFERROR(VLOOKUP($B331,'Slutlig allokering'!$B$2:$AC$462,MATCH(M$3,'Slutlig allokering'!$B$2:$AJ$2,0),FALSE)/1,0)</f>
        <v>2.1829799999999997</v>
      </c>
      <c r="N331">
        <f>IFERROR(VLOOKUP($B331,Kraftvärmeprod!$B$1:$AH$479,MATCH(N$2,Kraftvärmeprod!$B$1:$AG$1,0),FALSE)/1,0)-IFERROR(VLOOKUP($B331,'Slutlig allokering'!$B$2:$AC$462,MATCH(N$3,'Slutlig allokering'!$B$2:$AJ$2,0),FALSE)/1,0)</f>
        <v>0</v>
      </c>
      <c r="O331">
        <f>IFERROR(VLOOKUP($B331,Kraftvärmeprod!$B$1:$AH$479,MATCH(O$2,Kraftvärmeprod!$B$1:$AG$1,0),FALSE)/1,0)-IFERROR(VLOOKUP($B331,'Slutlig allokering'!$B$2:$AC$462,MATCH(O$3,'Slutlig allokering'!$B$2:$AJ$2,0),FALSE)/1,0)</f>
        <v>73.859999999999985</v>
      </c>
      <c r="P331">
        <f>IFERROR(VLOOKUP($B331,Kraftvärmeprod!$B$1:$AH$479,MATCH(P$2,Kraftvärmeprod!$B$1:$AG$1,0),FALSE)/1,0)-IFERROR(VLOOKUP($B331,'Slutlig allokering'!$B$2:$AC$462,MATCH(P$3,'Slutlig allokering'!$B$2:$AJ$2,0),FALSE)/1,0)</f>
        <v>0</v>
      </c>
      <c r="Q331">
        <f>IFERROR(VLOOKUP($B331,Kraftvärmeprod!$B$1:$AH$479,MATCH(Q$2,Kraftvärmeprod!$B$1:$AG$1,0),FALSE)/1,0)-IFERROR(VLOOKUP($B331,'Slutlig allokering'!$B$2:$AC$462,MATCH(Q$3,'Slutlig allokering'!$B$2:$AJ$2,0),FALSE)/1,0)</f>
        <v>0</v>
      </c>
      <c r="R331">
        <f>IFERROR(VLOOKUP($B331,Kraftvärmeprod!$B$1:$AH$479,MATCH(R$2,Kraftvärmeprod!$B$1:$AG$1,0),FALSE)/1,0)-IFERROR(VLOOKUP($B331,'Slutlig allokering'!$B$2:$AC$462,MATCH(R$3,'Slutlig allokering'!$B$2:$AJ$2,0),FALSE)/1,0)</f>
        <v>0</v>
      </c>
      <c r="S331">
        <f>IFERROR(VLOOKUP($B331,Kraftvärmeprod!$B$1:$AH$479,MATCH(S$2,Kraftvärmeprod!$B$1:$AG$1,0),FALSE)/1,0)-IFERROR(VLOOKUP($B331,'Slutlig allokering'!$B$2:$AC$462,MATCH(S$3,'Slutlig allokering'!$B$2:$AJ$2,0),FALSE)/1,0)</f>
        <v>0</v>
      </c>
      <c r="T331">
        <f>IFERROR(VLOOKUP($B331,Kraftvärmeprod!$B$1:$AH$479,MATCH(T$2,Kraftvärmeprod!$B$1:$AG$1,0),FALSE)/1,0)-IFERROR(VLOOKUP($B331,'Slutlig allokering'!$B$2:$AC$462,MATCH(T$3,'Slutlig allokering'!$B$2:$AJ$2,0),FALSE)/1,0)</f>
        <v>0</v>
      </c>
      <c r="U331">
        <f>IFERROR(VLOOKUP($B331,Kraftvärmeprod!$B$1:$AH$479,MATCH(U$2,Kraftvärmeprod!$B$1:$AG$1,0),FALSE)/1,0)-IFERROR(VLOOKUP($B331,'Slutlig allokering'!$B$2:$AC$462,MATCH(U$3,'Slutlig allokering'!$B$2:$AJ$2,0),FALSE)/1,0)</f>
        <v>0</v>
      </c>
      <c r="V331">
        <f>IFERROR(VLOOKUP($B331,Kraftvärmeprod!$B$1:$AH$479,MATCH(V$2,Kraftvärmeprod!$B$1:$AG$1,0),FALSE)/1,0)-IFERROR(VLOOKUP($B331,'Slutlig allokering'!$B$2:$AC$462,MATCH(V$3,'Slutlig allokering'!$B$2:$AJ$2,0),FALSE)/1,0)</f>
        <v>0</v>
      </c>
      <c r="W331">
        <f>IFERROR(VLOOKUP($B331,Kraftvärmeprod!$B$1:$AH$479,MATCH(W$2,Kraftvärmeprod!$B$1:$AG$1,0),FALSE)/1,0)-IFERROR(VLOOKUP($B331,'Slutlig allokering'!$B$2:$AC$462,MATCH(W$3,'Slutlig allokering'!$B$2:$AJ$2,0),FALSE)/1,0)</f>
        <v>0</v>
      </c>
      <c r="X331">
        <f>IFERROR(VLOOKUP($B331,Kraftvärmeprod!$B$1:$AH$479,MATCH(X$2,Kraftvärmeprod!$B$1:$AG$1,0),FALSE)/1,0)-IFERROR(VLOOKUP($B331,'Slutlig allokering'!$B$2:$AC$462,MATCH(X$3,'Slutlig allokering'!$B$2:$AJ$2,0),FALSE)/1,0)</f>
        <v>0</v>
      </c>
      <c r="Y331">
        <f>IFERROR(VLOOKUP($B331,Kraftvärmeprod!$B$1:$AH$479,MATCH(Y$2,Kraftvärmeprod!$B$1:$AG$1,0),FALSE)/1,0)-IFERROR(VLOOKUP($B331,'Slutlig allokering'!$B$2:$AC$462,MATCH(Y$3,'Slutlig allokering'!$B$2:$AJ$2,0),FALSE)/1,0)</f>
        <v>0</v>
      </c>
      <c r="Z331">
        <f>IFERROR(VLOOKUP($B331,Kraftvärmeprod!$B$1:$AH$479,MATCH(Z$2,Kraftvärmeprod!$B$1:$AG$1,0),FALSE)/1,0)-IFERROR(VLOOKUP($B331,'Slutlig allokering'!$B$2:$AC$462,MATCH(Z$3,'Slutlig allokering'!$B$2:$AJ$2,0),FALSE)/1,0)</f>
        <v>0</v>
      </c>
      <c r="AA331">
        <f>IFERROR(VLOOKUP($B331,Kraftvärmeprod!$B$1:$AH$479,MATCH(AA$2,Kraftvärmeprod!$B$1:$AG$1,0),FALSE)/1,0)-IFERROR(VLOOKUP($B331,'Slutlig allokering'!$B$2:$AC$462,MATCH(AA$3,'Slutlig allokering'!$B$2:$AJ$2,0),FALSE)/1,0)</f>
        <v>0</v>
      </c>
      <c r="AB331">
        <f>IFERROR(VLOOKUP($B331,Kraftvärmeprod!$B$1:$AH$479,MATCH(AB$2,Kraftvärmeprod!$B$1:$AG$1,0),FALSE)/1,0)-IFERROR(VLOOKUP($B331,'Slutlig allokering'!$B$2:$AC$462,MATCH(AB$3,'Slutlig allokering'!$B$2:$AJ$2,0),FALSE)/1,0)</f>
        <v>0</v>
      </c>
      <c r="AE331">
        <f t="shared" si="10"/>
        <v>96.565559999999977</v>
      </c>
      <c r="AG331">
        <f>IFERROR(VLOOKUP(B331,'Slutlig allokering'!$B$2:$AJ$462,MATCH("Summa justerad allokerad tillförd energi (utan hjälpel och rökgaskondensering):",'Slutlig allokering'!$B$2:$AK$2,0),FALSE)/1,"")</f>
        <v>150.93343999999999</v>
      </c>
      <c r="AI331" s="55">
        <f>IFERROR(1-VLOOKUP(B331,'Slutlig allokering'!$B$2:$AJ$462,MATCH("Andel av bränsle i kvv som allokerats till värme, exklusive rökgaskondensering och hjälpel",'Slutlig allokering'!$B$2:$AK$2,0),FALSE),"")</f>
        <v>0.3901654552139604</v>
      </c>
      <c r="AK331" s="55">
        <f t="shared" si="11"/>
        <v>0.3901654552139604</v>
      </c>
    </row>
    <row r="332" spans="1:37" x14ac:dyDescent="0.35">
      <c r="A332" s="28" t="s">
        <v>443</v>
      </c>
      <c r="B332" s="28" t="s">
        <v>445</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allokering'!$B$2:$AC$462,MATCH(E$3,'Slutlig allokering'!$B$2:$AJ$2,0),FALSE)/1,0)</f>
        <v>0</v>
      </c>
      <c r="F332">
        <f>IFERROR(VLOOKUP($B332,Kraftvärmeprod!$B$1:$AH$479,MATCH(F$2,Kraftvärmeprod!$B$1:$AG$1,0),FALSE)/1,0)-IFERROR(VLOOKUP($B332,'Slutlig allokering'!$B$2:$AC$462,MATCH(F$3,'Slutlig allokering'!$B$2:$AJ$2,0),FALSE)/1,0)</f>
        <v>0</v>
      </c>
      <c r="G332">
        <f>IFERROR(VLOOKUP($B332,Kraftvärmeprod!$B$1:$AH$479,MATCH(G$2,Kraftvärmeprod!$B$1:$AG$1,0),FALSE)/1,0)-IFERROR(VLOOKUP($B332,'Slutlig allokering'!$B$2:$AC$462,MATCH(G$3,'Slutlig allokering'!$B$2:$AJ$2,0),FALSE)/1,0)</f>
        <v>0</v>
      </c>
      <c r="H332">
        <f>IFERROR(VLOOKUP($B332,Kraftvärmeprod!$B$1:$AH$479,MATCH(H$2,Kraftvärmeprod!$B$1:$AG$1,0),FALSE)/1,0)-IFERROR(VLOOKUP($B332,'Slutlig allokering'!$B$2:$AC$462,MATCH(H$3,'Slutlig allokering'!$B$2:$AJ$2,0),FALSE)/1,0)</f>
        <v>0</v>
      </c>
      <c r="I332">
        <f>IFERROR(VLOOKUP($B332,Kraftvärmeprod!$B$1:$AH$479,MATCH(I$2,Kraftvärmeprod!$B$1:$AG$1,0),FALSE)/1,0)-IFERROR(VLOOKUP($B332,'Slutlig allokering'!$B$2:$AC$462,MATCH(I$3,'Slutlig allokering'!$B$2:$AJ$2,0),FALSE)/1,0)</f>
        <v>0</v>
      </c>
      <c r="J332">
        <f>IFERROR(VLOOKUP($B332,Kraftvärmeprod!$B$1:$AH$479,MATCH(J$2,Kraftvärmeprod!$B$1:$AG$1,0),FALSE)/1,0)-IFERROR(VLOOKUP($B332,'Slutlig allokering'!$B$2:$AC$462,MATCH(J$3,'Slutlig allokering'!$B$2:$AJ$2,0),FALSE)/1,0)</f>
        <v>0</v>
      </c>
      <c r="K332">
        <f>IFERROR(VLOOKUP($B332,Kraftvärmeprod!$B$1:$AH$479,MATCH(K$2,Kraftvärmeprod!$B$1:$AG$1,0),FALSE)/1,0)-IFERROR(VLOOKUP($B332,'Slutlig allokering'!$B$2:$AC$462,MATCH(K$3,'Slutlig allokering'!$B$2:$AJ$2,0),FALSE)/1,0)</f>
        <v>0</v>
      </c>
      <c r="L332">
        <f>IFERROR(VLOOKUP($B332,Kraftvärmeprod!$B$1:$AH$479,MATCH(L$2,Kraftvärmeprod!$B$1:$AG$1,0),FALSE)/1,0)-IFERROR(VLOOKUP($B332,'Slutlig allokering'!$B$2:$AC$462,MATCH(L$3,'Slutlig allokering'!$B$2:$AJ$2,0),FALSE)/1,0)</f>
        <v>0</v>
      </c>
      <c r="M332" s="143">
        <f>IFERROR(VLOOKUP($B332,Miljö!$B$1:$S$477,MATCH(M$2,Miljö!$B$1:$X$1,0),FALSE)/1,0)-IFERROR(VLOOKUP($B332,'Slutlig allokering'!$B$2:$AC$462,MATCH(M$3,'Slutlig allokering'!$B$2:$AJ$2,0),FALSE)/1,0)</f>
        <v>0</v>
      </c>
      <c r="N332">
        <f>IFERROR(VLOOKUP($B332,Kraftvärmeprod!$B$1:$AH$479,MATCH(N$2,Kraftvärmeprod!$B$1:$AG$1,0),FALSE)/1,0)-IFERROR(VLOOKUP($B332,'Slutlig allokering'!$B$2:$AC$462,MATCH(N$3,'Slutlig allokering'!$B$2:$AJ$2,0),FALSE)/1,0)</f>
        <v>0</v>
      </c>
      <c r="O332">
        <f>IFERROR(VLOOKUP($B332,Kraftvärmeprod!$B$1:$AH$479,MATCH(O$2,Kraftvärmeprod!$B$1:$AG$1,0),FALSE)/1,0)-IFERROR(VLOOKUP($B332,'Slutlig allokering'!$B$2:$AC$462,MATCH(O$3,'Slutlig allokering'!$B$2:$AJ$2,0),FALSE)/1,0)</f>
        <v>0</v>
      </c>
      <c r="P332">
        <f>IFERROR(VLOOKUP($B332,Kraftvärmeprod!$B$1:$AH$479,MATCH(P$2,Kraftvärmeprod!$B$1:$AG$1,0),FALSE)/1,0)-IFERROR(VLOOKUP($B332,'Slutlig allokering'!$B$2:$AC$462,MATCH(P$3,'Slutlig allokering'!$B$2:$AJ$2,0),FALSE)/1,0)</f>
        <v>0</v>
      </c>
      <c r="Q332">
        <f>IFERROR(VLOOKUP($B332,Kraftvärmeprod!$B$1:$AH$479,MATCH(Q$2,Kraftvärmeprod!$B$1:$AG$1,0),FALSE)/1,0)-IFERROR(VLOOKUP($B332,'Slutlig allokering'!$B$2:$AC$462,MATCH(Q$3,'Slutlig allokering'!$B$2:$AJ$2,0),FALSE)/1,0)</f>
        <v>0</v>
      </c>
      <c r="R332">
        <f>IFERROR(VLOOKUP($B332,Kraftvärmeprod!$B$1:$AH$479,MATCH(R$2,Kraftvärmeprod!$B$1:$AG$1,0),FALSE)/1,0)-IFERROR(VLOOKUP($B332,'Slutlig allokering'!$B$2:$AC$462,MATCH(R$3,'Slutlig allokering'!$B$2:$AJ$2,0),FALSE)/1,0)</f>
        <v>0</v>
      </c>
      <c r="S332">
        <f>IFERROR(VLOOKUP($B332,Kraftvärmeprod!$B$1:$AH$479,MATCH(S$2,Kraftvärmeprod!$B$1:$AG$1,0),FALSE)/1,0)-IFERROR(VLOOKUP($B332,'Slutlig allokering'!$B$2:$AC$462,MATCH(S$3,'Slutlig allokering'!$B$2:$AJ$2,0),FALSE)/1,0)</f>
        <v>0</v>
      </c>
      <c r="T332">
        <f>IFERROR(VLOOKUP($B332,Kraftvärmeprod!$B$1:$AH$479,MATCH(T$2,Kraftvärmeprod!$B$1:$AG$1,0),FALSE)/1,0)-IFERROR(VLOOKUP($B332,'Slutlig allokering'!$B$2:$AC$462,MATCH(T$3,'Slutlig allokering'!$B$2:$AJ$2,0),FALSE)/1,0)</f>
        <v>0</v>
      </c>
      <c r="U332">
        <f>IFERROR(VLOOKUP($B332,Kraftvärmeprod!$B$1:$AH$479,MATCH(U$2,Kraftvärmeprod!$B$1:$AG$1,0),FALSE)/1,0)-IFERROR(VLOOKUP($B332,'Slutlig allokering'!$B$2:$AC$462,MATCH(U$3,'Slutlig allokering'!$B$2:$AJ$2,0),FALSE)/1,0)</f>
        <v>0</v>
      </c>
      <c r="V332">
        <f>IFERROR(VLOOKUP($B332,Kraftvärmeprod!$B$1:$AH$479,MATCH(V$2,Kraftvärmeprod!$B$1:$AG$1,0),FALSE)/1,0)-IFERROR(VLOOKUP($B332,'Slutlig allokering'!$B$2:$AC$462,MATCH(V$3,'Slutlig allokering'!$B$2:$AJ$2,0),FALSE)/1,0)</f>
        <v>0</v>
      </c>
      <c r="W332">
        <f>IFERROR(VLOOKUP($B332,Kraftvärmeprod!$B$1:$AH$479,MATCH(W$2,Kraftvärmeprod!$B$1:$AG$1,0),FALSE)/1,0)-IFERROR(VLOOKUP($B332,'Slutlig allokering'!$B$2:$AC$462,MATCH(W$3,'Slutlig allokering'!$B$2:$AJ$2,0),FALSE)/1,0)</f>
        <v>0</v>
      </c>
      <c r="X332">
        <f>IFERROR(VLOOKUP($B332,Kraftvärmeprod!$B$1:$AH$479,MATCH(X$2,Kraftvärmeprod!$B$1:$AG$1,0),FALSE)/1,0)-IFERROR(VLOOKUP($B332,'Slutlig allokering'!$B$2:$AC$462,MATCH(X$3,'Slutlig allokering'!$B$2:$AJ$2,0),FALSE)/1,0)</f>
        <v>0</v>
      </c>
      <c r="Y332">
        <f>IFERROR(VLOOKUP($B332,Kraftvärmeprod!$B$1:$AH$479,MATCH(Y$2,Kraftvärmeprod!$B$1:$AG$1,0),FALSE)/1,0)-IFERROR(VLOOKUP($B332,'Slutlig allokering'!$B$2:$AC$462,MATCH(Y$3,'Slutlig allokering'!$B$2:$AJ$2,0),FALSE)/1,0)</f>
        <v>0</v>
      </c>
      <c r="Z332">
        <f>IFERROR(VLOOKUP($B332,Kraftvärmeprod!$B$1:$AH$479,MATCH(Z$2,Kraftvärmeprod!$B$1:$AG$1,0),FALSE)/1,0)-IFERROR(VLOOKUP($B332,'Slutlig allokering'!$B$2:$AC$462,MATCH(Z$3,'Slutlig allokering'!$B$2:$AJ$2,0),FALSE)/1,0)</f>
        <v>0</v>
      </c>
      <c r="AA332">
        <f>IFERROR(VLOOKUP($B332,Kraftvärmeprod!$B$1:$AH$479,MATCH(AA$2,Kraftvärmeprod!$B$1:$AG$1,0),FALSE)/1,0)-IFERROR(VLOOKUP($B332,'Slutlig allokering'!$B$2:$AC$462,MATCH(AA$3,'Slutlig allokering'!$B$2:$AJ$2,0),FALSE)/1,0)</f>
        <v>0</v>
      </c>
      <c r="AB332">
        <f>IFERROR(VLOOKUP($B332,Kraftvärmeprod!$B$1:$AH$479,MATCH(AB$2,Kraftvärmeprod!$B$1:$AG$1,0),FALSE)/1,0)-IFERROR(VLOOKUP($B332,'Slutlig allokering'!$B$2:$AC$462,MATCH(AB$3,'Slutlig allokering'!$B$2:$AJ$2,0),FALSE)/1,0)</f>
        <v>0</v>
      </c>
      <c r="AE332">
        <f t="shared" si="10"/>
        <v>0</v>
      </c>
      <c r="AG332">
        <f>IFERROR(VLOOKUP(B332,'Slutlig allokering'!$B$2:$AJ$462,MATCH("Summa justerad allokerad tillförd energi (utan hjälpel och rökgaskondensering):",'Slutlig allokering'!$B$2:$AK$2,0),FALSE)/1,"")</f>
        <v>0</v>
      </c>
      <c r="AI332" s="55" t="str">
        <f>IFERROR(1-VLOOKUP(B332,'Slutlig allokering'!$B$2:$AJ$462,MATCH("Andel av bränsle i kvv som allokerats till värme, exklusive rökgaskondensering och hjälpel",'Slutlig allokering'!$B$2:$AK$2,0),FALSE),"")</f>
        <v/>
      </c>
      <c r="AK332" s="55" t="str">
        <f t="shared" si="11"/>
        <v/>
      </c>
    </row>
    <row r="333" spans="1:37" x14ac:dyDescent="0.35">
      <c r="A333" s="28" t="s">
        <v>443</v>
      </c>
      <c r="B333" s="28" t="s">
        <v>446</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allokering'!$B$2:$AC$462,MATCH(E$3,'Slutlig allokering'!$B$2:$AJ$2,0),FALSE)/1,0)</f>
        <v>0</v>
      </c>
      <c r="F333">
        <f>IFERROR(VLOOKUP($B333,Kraftvärmeprod!$B$1:$AH$479,MATCH(F$2,Kraftvärmeprod!$B$1:$AG$1,0),FALSE)/1,0)-IFERROR(VLOOKUP($B333,'Slutlig allokering'!$B$2:$AC$462,MATCH(F$3,'Slutlig allokering'!$B$2:$AJ$2,0),FALSE)/1,0)</f>
        <v>0</v>
      </c>
      <c r="G333">
        <f>IFERROR(VLOOKUP($B333,Kraftvärmeprod!$B$1:$AH$479,MATCH(G$2,Kraftvärmeprod!$B$1:$AG$1,0),FALSE)/1,0)-IFERROR(VLOOKUP($B333,'Slutlig allokering'!$B$2:$AC$462,MATCH(G$3,'Slutlig allokering'!$B$2:$AJ$2,0),FALSE)/1,0)</f>
        <v>0</v>
      </c>
      <c r="H333">
        <f>IFERROR(VLOOKUP($B333,Kraftvärmeprod!$B$1:$AH$479,MATCH(H$2,Kraftvärmeprod!$B$1:$AG$1,0),FALSE)/1,0)-IFERROR(VLOOKUP($B333,'Slutlig allokering'!$B$2:$AC$462,MATCH(H$3,'Slutlig allokering'!$B$2:$AJ$2,0),FALSE)/1,0)</f>
        <v>0</v>
      </c>
      <c r="I333">
        <f>IFERROR(VLOOKUP($B333,Kraftvärmeprod!$B$1:$AH$479,MATCH(I$2,Kraftvärmeprod!$B$1:$AG$1,0),FALSE)/1,0)-IFERROR(VLOOKUP($B333,'Slutlig allokering'!$B$2:$AC$462,MATCH(I$3,'Slutlig allokering'!$B$2:$AJ$2,0),FALSE)/1,0)</f>
        <v>0</v>
      </c>
      <c r="J333">
        <f>IFERROR(VLOOKUP($B333,Kraftvärmeprod!$B$1:$AH$479,MATCH(J$2,Kraftvärmeprod!$B$1:$AG$1,0),FALSE)/1,0)-IFERROR(VLOOKUP($B333,'Slutlig allokering'!$B$2:$AC$462,MATCH(J$3,'Slutlig allokering'!$B$2:$AJ$2,0),FALSE)/1,0)</f>
        <v>0</v>
      </c>
      <c r="K333">
        <f>IFERROR(VLOOKUP($B333,Kraftvärmeprod!$B$1:$AH$479,MATCH(K$2,Kraftvärmeprod!$B$1:$AG$1,0),FALSE)/1,0)-IFERROR(VLOOKUP($B333,'Slutlig allokering'!$B$2:$AC$462,MATCH(K$3,'Slutlig allokering'!$B$2:$AJ$2,0),FALSE)/1,0)</f>
        <v>0</v>
      </c>
      <c r="L333">
        <f>IFERROR(VLOOKUP($B333,Kraftvärmeprod!$B$1:$AH$479,MATCH(L$2,Kraftvärmeprod!$B$1:$AG$1,0),FALSE)/1,0)-IFERROR(VLOOKUP($B333,'Slutlig allokering'!$B$2:$AC$462,MATCH(L$3,'Slutlig allokering'!$B$2:$AJ$2,0),FALSE)/1,0)</f>
        <v>0</v>
      </c>
      <c r="M333" s="143">
        <f>IFERROR(VLOOKUP($B333,Miljö!$B$1:$S$477,MATCH(M$2,Miljö!$B$1:$X$1,0),FALSE)/1,0)-IFERROR(VLOOKUP($B333,'Slutlig allokering'!$B$2:$AC$462,MATCH(M$3,'Slutlig allokering'!$B$2:$AJ$2,0),FALSE)/1,0)</f>
        <v>0</v>
      </c>
      <c r="N333">
        <f>IFERROR(VLOOKUP($B333,Kraftvärmeprod!$B$1:$AH$479,MATCH(N$2,Kraftvärmeprod!$B$1:$AG$1,0),FALSE)/1,0)-IFERROR(VLOOKUP($B333,'Slutlig allokering'!$B$2:$AC$462,MATCH(N$3,'Slutlig allokering'!$B$2:$AJ$2,0),FALSE)/1,0)</f>
        <v>0</v>
      </c>
      <c r="O333">
        <f>IFERROR(VLOOKUP($B333,Kraftvärmeprod!$B$1:$AH$479,MATCH(O$2,Kraftvärmeprod!$B$1:$AG$1,0),FALSE)/1,0)-IFERROR(VLOOKUP($B333,'Slutlig allokering'!$B$2:$AC$462,MATCH(O$3,'Slutlig allokering'!$B$2:$AJ$2,0),FALSE)/1,0)</f>
        <v>0</v>
      </c>
      <c r="P333">
        <f>IFERROR(VLOOKUP($B333,Kraftvärmeprod!$B$1:$AH$479,MATCH(P$2,Kraftvärmeprod!$B$1:$AG$1,0),FALSE)/1,0)-IFERROR(VLOOKUP($B333,'Slutlig allokering'!$B$2:$AC$462,MATCH(P$3,'Slutlig allokering'!$B$2:$AJ$2,0),FALSE)/1,0)</f>
        <v>0</v>
      </c>
      <c r="Q333">
        <f>IFERROR(VLOOKUP($B333,Kraftvärmeprod!$B$1:$AH$479,MATCH(Q$2,Kraftvärmeprod!$B$1:$AG$1,0),FALSE)/1,0)-IFERROR(VLOOKUP($B333,'Slutlig allokering'!$B$2:$AC$462,MATCH(Q$3,'Slutlig allokering'!$B$2:$AJ$2,0),FALSE)/1,0)</f>
        <v>0</v>
      </c>
      <c r="R333">
        <f>IFERROR(VLOOKUP($B333,Kraftvärmeprod!$B$1:$AH$479,MATCH(R$2,Kraftvärmeprod!$B$1:$AG$1,0),FALSE)/1,0)-IFERROR(VLOOKUP($B333,'Slutlig allokering'!$B$2:$AC$462,MATCH(R$3,'Slutlig allokering'!$B$2:$AJ$2,0),FALSE)/1,0)</f>
        <v>0</v>
      </c>
      <c r="S333">
        <f>IFERROR(VLOOKUP($B333,Kraftvärmeprod!$B$1:$AH$479,MATCH(S$2,Kraftvärmeprod!$B$1:$AG$1,0),FALSE)/1,0)-IFERROR(VLOOKUP($B333,'Slutlig allokering'!$B$2:$AC$462,MATCH(S$3,'Slutlig allokering'!$B$2:$AJ$2,0),FALSE)/1,0)</f>
        <v>0</v>
      </c>
      <c r="T333">
        <f>IFERROR(VLOOKUP($B333,Kraftvärmeprod!$B$1:$AH$479,MATCH(T$2,Kraftvärmeprod!$B$1:$AG$1,0),FALSE)/1,0)-IFERROR(VLOOKUP($B333,'Slutlig allokering'!$B$2:$AC$462,MATCH(T$3,'Slutlig allokering'!$B$2:$AJ$2,0),FALSE)/1,0)</f>
        <v>0</v>
      </c>
      <c r="U333">
        <f>IFERROR(VLOOKUP($B333,Kraftvärmeprod!$B$1:$AH$479,MATCH(U$2,Kraftvärmeprod!$B$1:$AG$1,0),FALSE)/1,0)-IFERROR(VLOOKUP($B333,'Slutlig allokering'!$B$2:$AC$462,MATCH(U$3,'Slutlig allokering'!$B$2:$AJ$2,0),FALSE)/1,0)</f>
        <v>0</v>
      </c>
      <c r="V333">
        <f>IFERROR(VLOOKUP($B333,Kraftvärmeprod!$B$1:$AH$479,MATCH(V$2,Kraftvärmeprod!$B$1:$AG$1,0),FALSE)/1,0)-IFERROR(VLOOKUP($B333,'Slutlig allokering'!$B$2:$AC$462,MATCH(V$3,'Slutlig allokering'!$B$2:$AJ$2,0),FALSE)/1,0)</f>
        <v>0</v>
      </c>
      <c r="W333">
        <f>IFERROR(VLOOKUP($B333,Kraftvärmeprod!$B$1:$AH$479,MATCH(W$2,Kraftvärmeprod!$B$1:$AG$1,0),FALSE)/1,0)-IFERROR(VLOOKUP($B333,'Slutlig allokering'!$B$2:$AC$462,MATCH(W$3,'Slutlig allokering'!$B$2:$AJ$2,0),FALSE)/1,0)</f>
        <v>0</v>
      </c>
      <c r="X333">
        <f>IFERROR(VLOOKUP($B333,Kraftvärmeprod!$B$1:$AH$479,MATCH(X$2,Kraftvärmeprod!$B$1:$AG$1,0),FALSE)/1,0)-IFERROR(VLOOKUP($B333,'Slutlig allokering'!$B$2:$AC$462,MATCH(X$3,'Slutlig allokering'!$B$2:$AJ$2,0),FALSE)/1,0)</f>
        <v>0</v>
      </c>
      <c r="Y333">
        <f>IFERROR(VLOOKUP($B333,Kraftvärmeprod!$B$1:$AH$479,MATCH(Y$2,Kraftvärmeprod!$B$1:$AG$1,0),FALSE)/1,0)-IFERROR(VLOOKUP($B333,'Slutlig allokering'!$B$2:$AC$462,MATCH(Y$3,'Slutlig allokering'!$B$2:$AJ$2,0),FALSE)/1,0)</f>
        <v>0</v>
      </c>
      <c r="Z333">
        <f>IFERROR(VLOOKUP($B333,Kraftvärmeprod!$B$1:$AH$479,MATCH(Z$2,Kraftvärmeprod!$B$1:$AG$1,0),FALSE)/1,0)-IFERROR(VLOOKUP($B333,'Slutlig allokering'!$B$2:$AC$462,MATCH(Z$3,'Slutlig allokering'!$B$2:$AJ$2,0),FALSE)/1,0)</f>
        <v>0</v>
      </c>
      <c r="AA333">
        <f>IFERROR(VLOOKUP($B333,Kraftvärmeprod!$B$1:$AH$479,MATCH(AA$2,Kraftvärmeprod!$B$1:$AG$1,0),FALSE)/1,0)-IFERROR(VLOOKUP($B333,'Slutlig allokering'!$B$2:$AC$462,MATCH(AA$3,'Slutlig allokering'!$B$2:$AJ$2,0),FALSE)/1,0)</f>
        <v>0</v>
      </c>
      <c r="AB333">
        <f>IFERROR(VLOOKUP($B333,Kraftvärmeprod!$B$1:$AH$479,MATCH(AB$2,Kraftvärmeprod!$B$1:$AG$1,0),FALSE)/1,0)-IFERROR(VLOOKUP($B333,'Slutlig allokering'!$B$2:$AC$462,MATCH(AB$3,'Slutlig allokering'!$B$2:$AJ$2,0),FALSE)/1,0)</f>
        <v>0</v>
      </c>
      <c r="AE333">
        <f t="shared" si="10"/>
        <v>0</v>
      </c>
      <c r="AG333">
        <f>IFERROR(VLOOKUP(B333,'Slutlig allokering'!$B$2:$AJ$462,MATCH("Summa justerad allokerad tillförd energi (utan hjälpel och rökgaskondensering):",'Slutlig allokering'!$B$2:$AK$2,0),FALSE)/1,"")</f>
        <v>0</v>
      </c>
      <c r="AI333" s="55" t="str">
        <f>IFERROR(1-VLOOKUP(B333,'Slutlig allokering'!$B$2:$AJ$462,MATCH("Andel av bränsle i kvv som allokerats till värme, exklusive rökgaskondensering och hjälpel",'Slutlig allokering'!$B$2:$AK$2,0),FALSE),"")</f>
        <v/>
      </c>
      <c r="AK333" s="55" t="str">
        <f t="shared" si="11"/>
        <v/>
      </c>
    </row>
    <row r="334" spans="1:37" x14ac:dyDescent="0.35">
      <c r="A334" s="28" t="s">
        <v>447</v>
      </c>
      <c r="B334" s="28" t="s">
        <v>448</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allokering'!$B$2:$AC$462,MATCH(E$3,'Slutlig allokering'!$B$2:$AJ$2,0),FALSE)/1,0)</f>
        <v>0</v>
      </c>
      <c r="F334">
        <f>IFERROR(VLOOKUP($B334,Kraftvärmeprod!$B$1:$AH$479,MATCH(F$2,Kraftvärmeprod!$B$1:$AG$1,0),FALSE)/1,0)-IFERROR(VLOOKUP($B334,'Slutlig allokering'!$B$2:$AC$462,MATCH(F$3,'Slutlig allokering'!$B$2:$AJ$2,0),FALSE)/1,0)</f>
        <v>0</v>
      </c>
      <c r="G334">
        <f>IFERROR(VLOOKUP($B334,Kraftvärmeprod!$B$1:$AH$479,MATCH(G$2,Kraftvärmeprod!$B$1:$AG$1,0),FALSE)/1,0)-IFERROR(VLOOKUP($B334,'Slutlig allokering'!$B$2:$AC$462,MATCH(G$3,'Slutlig allokering'!$B$2:$AJ$2,0),FALSE)/1,0)</f>
        <v>0</v>
      </c>
      <c r="H334">
        <f>IFERROR(VLOOKUP($B334,Kraftvärmeprod!$B$1:$AH$479,MATCH(H$2,Kraftvärmeprod!$B$1:$AG$1,0),FALSE)/1,0)-IFERROR(VLOOKUP($B334,'Slutlig allokering'!$B$2:$AC$462,MATCH(H$3,'Slutlig allokering'!$B$2:$AJ$2,0),FALSE)/1,0)</f>
        <v>0</v>
      </c>
      <c r="I334">
        <f>IFERROR(VLOOKUP($B334,Kraftvärmeprod!$B$1:$AH$479,MATCH(I$2,Kraftvärmeprod!$B$1:$AG$1,0),FALSE)/1,0)-IFERROR(VLOOKUP($B334,'Slutlig allokering'!$B$2:$AC$462,MATCH(I$3,'Slutlig allokering'!$B$2:$AJ$2,0),FALSE)/1,0)</f>
        <v>0</v>
      </c>
      <c r="J334">
        <f>IFERROR(VLOOKUP($B334,Kraftvärmeprod!$B$1:$AH$479,MATCH(J$2,Kraftvärmeprod!$B$1:$AG$1,0),FALSE)/1,0)-IFERROR(VLOOKUP($B334,'Slutlig allokering'!$B$2:$AC$462,MATCH(J$3,'Slutlig allokering'!$B$2:$AJ$2,0),FALSE)/1,0)</f>
        <v>0</v>
      </c>
      <c r="K334">
        <f>IFERROR(VLOOKUP($B334,Kraftvärmeprod!$B$1:$AH$479,MATCH(K$2,Kraftvärmeprod!$B$1:$AG$1,0),FALSE)/1,0)-IFERROR(VLOOKUP($B334,'Slutlig allokering'!$B$2:$AC$462,MATCH(K$3,'Slutlig allokering'!$B$2:$AJ$2,0),FALSE)/1,0)</f>
        <v>0</v>
      </c>
      <c r="L334">
        <f>IFERROR(VLOOKUP($B334,Kraftvärmeprod!$B$1:$AH$479,MATCH(L$2,Kraftvärmeprod!$B$1:$AG$1,0),FALSE)/1,0)-IFERROR(VLOOKUP($B334,'Slutlig allokering'!$B$2:$AC$462,MATCH(L$3,'Slutlig allokering'!$B$2:$AJ$2,0),FALSE)/1,0)</f>
        <v>0</v>
      </c>
      <c r="M334" s="143">
        <f>IFERROR(VLOOKUP($B334,Miljö!$B$1:$S$477,MATCH(M$2,Miljö!$B$1:$X$1,0),FALSE)/1,0)-IFERROR(VLOOKUP($B334,'Slutlig allokering'!$B$2:$AC$462,MATCH(M$3,'Slutlig allokering'!$B$2:$AJ$2,0),FALSE)/1,0)</f>
        <v>0</v>
      </c>
      <c r="N334">
        <f>IFERROR(VLOOKUP($B334,Kraftvärmeprod!$B$1:$AH$479,MATCH(N$2,Kraftvärmeprod!$B$1:$AG$1,0),FALSE)/1,0)-IFERROR(VLOOKUP($B334,'Slutlig allokering'!$B$2:$AC$462,MATCH(N$3,'Slutlig allokering'!$B$2:$AJ$2,0),FALSE)/1,0)</f>
        <v>0</v>
      </c>
      <c r="O334">
        <f>IFERROR(VLOOKUP($B334,Kraftvärmeprod!$B$1:$AH$479,MATCH(O$2,Kraftvärmeprod!$B$1:$AG$1,0),FALSE)/1,0)-IFERROR(VLOOKUP($B334,'Slutlig allokering'!$B$2:$AC$462,MATCH(O$3,'Slutlig allokering'!$B$2:$AJ$2,0),FALSE)/1,0)</f>
        <v>0</v>
      </c>
      <c r="P334">
        <f>IFERROR(VLOOKUP($B334,Kraftvärmeprod!$B$1:$AH$479,MATCH(P$2,Kraftvärmeprod!$B$1:$AG$1,0),FALSE)/1,0)-IFERROR(VLOOKUP($B334,'Slutlig allokering'!$B$2:$AC$462,MATCH(P$3,'Slutlig allokering'!$B$2:$AJ$2,0),FALSE)/1,0)</f>
        <v>0</v>
      </c>
      <c r="Q334">
        <f>IFERROR(VLOOKUP($B334,Kraftvärmeprod!$B$1:$AH$479,MATCH(Q$2,Kraftvärmeprod!$B$1:$AG$1,0),FALSE)/1,0)-IFERROR(VLOOKUP($B334,'Slutlig allokering'!$B$2:$AC$462,MATCH(Q$3,'Slutlig allokering'!$B$2:$AJ$2,0),FALSE)/1,0)</f>
        <v>0</v>
      </c>
      <c r="R334">
        <f>IFERROR(VLOOKUP($B334,Kraftvärmeprod!$B$1:$AH$479,MATCH(R$2,Kraftvärmeprod!$B$1:$AG$1,0),FALSE)/1,0)-IFERROR(VLOOKUP($B334,'Slutlig allokering'!$B$2:$AC$462,MATCH(R$3,'Slutlig allokering'!$B$2:$AJ$2,0),FALSE)/1,0)</f>
        <v>0</v>
      </c>
      <c r="S334">
        <f>IFERROR(VLOOKUP($B334,Kraftvärmeprod!$B$1:$AH$479,MATCH(S$2,Kraftvärmeprod!$B$1:$AG$1,0),FALSE)/1,0)-IFERROR(VLOOKUP($B334,'Slutlig allokering'!$B$2:$AC$462,MATCH(S$3,'Slutlig allokering'!$B$2:$AJ$2,0),FALSE)/1,0)</f>
        <v>0</v>
      </c>
      <c r="T334">
        <f>IFERROR(VLOOKUP($B334,Kraftvärmeprod!$B$1:$AH$479,MATCH(T$2,Kraftvärmeprod!$B$1:$AG$1,0),FALSE)/1,0)-IFERROR(VLOOKUP($B334,'Slutlig allokering'!$B$2:$AC$462,MATCH(T$3,'Slutlig allokering'!$B$2:$AJ$2,0),FALSE)/1,0)</f>
        <v>0</v>
      </c>
      <c r="U334">
        <f>IFERROR(VLOOKUP($B334,Kraftvärmeprod!$B$1:$AH$479,MATCH(U$2,Kraftvärmeprod!$B$1:$AG$1,0),FALSE)/1,0)-IFERROR(VLOOKUP($B334,'Slutlig allokering'!$B$2:$AC$462,MATCH(U$3,'Slutlig allokering'!$B$2:$AJ$2,0),FALSE)/1,0)</f>
        <v>0</v>
      </c>
      <c r="V334">
        <f>IFERROR(VLOOKUP($B334,Kraftvärmeprod!$B$1:$AH$479,MATCH(V$2,Kraftvärmeprod!$B$1:$AG$1,0),FALSE)/1,0)-IFERROR(VLOOKUP($B334,'Slutlig allokering'!$B$2:$AC$462,MATCH(V$3,'Slutlig allokering'!$B$2:$AJ$2,0),FALSE)/1,0)</f>
        <v>0</v>
      </c>
      <c r="W334">
        <f>IFERROR(VLOOKUP($B334,Kraftvärmeprod!$B$1:$AH$479,MATCH(W$2,Kraftvärmeprod!$B$1:$AG$1,0),FALSE)/1,0)-IFERROR(VLOOKUP($B334,'Slutlig allokering'!$B$2:$AC$462,MATCH(W$3,'Slutlig allokering'!$B$2:$AJ$2,0),FALSE)/1,0)</f>
        <v>0</v>
      </c>
      <c r="X334">
        <f>IFERROR(VLOOKUP($B334,Kraftvärmeprod!$B$1:$AH$479,MATCH(X$2,Kraftvärmeprod!$B$1:$AG$1,0),FALSE)/1,0)-IFERROR(VLOOKUP($B334,'Slutlig allokering'!$B$2:$AC$462,MATCH(X$3,'Slutlig allokering'!$B$2:$AJ$2,0),FALSE)/1,0)</f>
        <v>0</v>
      </c>
      <c r="Y334">
        <f>IFERROR(VLOOKUP($B334,Kraftvärmeprod!$B$1:$AH$479,MATCH(Y$2,Kraftvärmeprod!$B$1:$AG$1,0),FALSE)/1,0)-IFERROR(VLOOKUP($B334,'Slutlig allokering'!$B$2:$AC$462,MATCH(Y$3,'Slutlig allokering'!$B$2:$AJ$2,0),FALSE)/1,0)</f>
        <v>0</v>
      </c>
      <c r="Z334">
        <f>IFERROR(VLOOKUP($B334,Kraftvärmeprod!$B$1:$AH$479,MATCH(Z$2,Kraftvärmeprod!$B$1:$AG$1,0),FALSE)/1,0)-IFERROR(VLOOKUP($B334,'Slutlig allokering'!$B$2:$AC$462,MATCH(Z$3,'Slutlig allokering'!$B$2:$AJ$2,0),FALSE)/1,0)</f>
        <v>0</v>
      </c>
      <c r="AA334">
        <f>IFERROR(VLOOKUP($B334,Kraftvärmeprod!$B$1:$AH$479,MATCH(AA$2,Kraftvärmeprod!$B$1:$AG$1,0),FALSE)/1,0)-IFERROR(VLOOKUP($B334,'Slutlig allokering'!$B$2:$AC$462,MATCH(AA$3,'Slutlig allokering'!$B$2:$AJ$2,0),FALSE)/1,0)</f>
        <v>0</v>
      </c>
      <c r="AB334">
        <f>IFERROR(VLOOKUP($B334,Kraftvärmeprod!$B$1:$AH$479,MATCH(AB$2,Kraftvärmeprod!$B$1:$AG$1,0),FALSE)/1,0)-IFERROR(VLOOKUP($B334,'Slutlig allokering'!$B$2:$AC$462,MATCH(AB$3,'Slutlig allokering'!$B$2:$AJ$2,0),FALSE)/1,0)</f>
        <v>0</v>
      </c>
      <c r="AE334">
        <f t="shared" si="10"/>
        <v>0</v>
      </c>
      <c r="AG334">
        <f>IFERROR(VLOOKUP(B334,'Slutlig allokering'!$B$2:$AJ$462,MATCH("Summa justerad allokerad tillförd energi (utan hjälpel och rökgaskondensering):",'Slutlig allokering'!$B$2:$AK$2,0),FALSE)/1,"")</f>
        <v>0</v>
      </c>
      <c r="AI334" s="55" t="str">
        <f>IFERROR(1-VLOOKUP(B334,'Slutlig allokering'!$B$2:$AJ$462,MATCH("Andel av bränsle i kvv som allokerats till värme, exklusive rökgaskondensering och hjälpel",'Slutlig allokering'!$B$2:$AK$2,0),FALSE),"")</f>
        <v/>
      </c>
      <c r="AK334" s="55" t="str">
        <f t="shared" si="11"/>
        <v/>
      </c>
    </row>
    <row r="335" spans="1:37" x14ac:dyDescent="0.35">
      <c r="A335" s="28" t="s">
        <v>447</v>
      </c>
      <c r="B335" s="28" t="s">
        <v>449</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allokering'!$B$2:$AC$462,MATCH(E$3,'Slutlig allokering'!$B$2:$AJ$2,0),FALSE)/1,0)</f>
        <v>0</v>
      </c>
      <c r="F335">
        <f>IFERROR(VLOOKUP($B335,Kraftvärmeprod!$B$1:$AH$479,MATCH(F$2,Kraftvärmeprod!$B$1:$AG$1,0),FALSE)/1,0)-IFERROR(VLOOKUP($B335,'Slutlig allokering'!$B$2:$AC$462,MATCH(F$3,'Slutlig allokering'!$B$2:$AJ$2,0),FALSE)/1,0)</f>
        <v>0</v>
      </c>
      <c r="G335">
        <f>IFERROR(VLOOKUP($B335,Kraftvärmeprod!$B$1:$AH$479,MATCH(G$2,Kraftvärmeprod!$B$1:$AG$1,0),FALSE)/1,0)-IFERROR(VLOOKUP($B335,'Slutlig allokering'!$B$2:$AC$462,MATCH(G$3,'Slutlig allokering'!$B$2:$AJ$2,0),FALSE)/1,0)</f>
        <v>0</v>
      </c>
      <c r="H335">
        <f>IFERROR(VLOOKUP($B335,Kraftvärmeprod!$B$1:$AH$479,MATCH(H$2,Kraftvärmeprod!$B$1:$AG$1,0),FALSE)/1,0)-IFERROR(VLOOKUP($B335,'Slutlig allokering'!$B$2:$AC$462,MATCH(H$3,'Slutlig allokering'!$B$2:$AJ$2,0),FALSE)/1,0)</f>
        <v>0</v>
      </c>
      <c r="I335">
        <f>IFERROR(VLOOKUP($B335,Kraftvärmeprod!$B$1:$AH$479,MATCH(I$2,Kraftvärmeprod!$B$1:$AG$1,0),FALSE)/1,0)-IFERROR(VLOOKUP($B335,'Slutlig allokering'!$B$2:$AC$462,MATCH(I$3,'Slutlig allokering'!$B$2:$AJ$2,0),FALSE)/1,0)</f>
        <v>0</v>
      </c>
      <c r="J335">
        <f>IFERROR(VLOOKUP($B335,Kraftvärmeprod!$B$1:$AH$479,MATCH(J$2,Kraftvärmeprod!$B$1:$AG$1,0),FALSE)/1,0)-IFERROR(VLOOKUP($B335,'Slutlig allokering'!$B$2:$AC$462,MATCH(J$3,'Slutlig allokering'!$B$2:$AJ$2,0),FALSE)/1,0)</f>
        <v>0</v>
      </c>
      <c r="K335">
        <f>IFERROR(VLOOKUP($B335,Kraftvärmeprod!$B$1:$AH$479,MATCH(K$2,Kraftvärmeprod!$B$1:$AG$1,0),FALSE)/1,0)-IFERROR(VLOOKUP($B335,'Slutlig allokering'!$B$2:$AC$462,MATCH(K$3,'Slutlig allokering'!$B$2:$AJ$2,0),FALSE)/1,0)</f>
        <v>0</v>
      </c>
      <c r="L335">
        <f>IFERROR(VLOOKUP($B335,Kraftvärmeprod!$B$1:$AH$479,MATCH(L$2,Kraftvärmeprod!$B$1:$AG$1,0),FALSE)/1,0)-IFERROR(VLOOKUP($B335,'Slutlig allokering'!$B$2:$AC$462,MATCH(L$3,'Slutlig allokering'!$B$2:$AJ$2,0),FALSE)/1,0)</f>
        <v>0</v>
      </c>
      <c r="M335" s="143">
        <f>IFERROR(VLOOKUP($B335,Miljö!$B$1:$S$477,MATCH(M$2,Miljö!$B$1:$X$1,0),FALSE)/1,0)-IFERROR(VLOOKUP($B335,'Slutlig allokering'!$B$2:$AC$462,MATCH(M$3,'Slutlig allokering'!$B$2:$AJ$2,0),FALSE)/1,0)</f>
        <v>0</v>
      </c>
      <c r="N335">
        <f>IFERROR(VLOOKUP($B335,Kraftvärmeprod!$B$1:$AH$479,MATCH(N$2,Kraftvärmeprod!$B$1:$AG$1,0),FALSE)/1,0)-IFERROR(VLOOKUP($B335,'Slutlig allokering'!$B$2:$AC$462,MATCH(N$3,'Slutlig allokering'!$B$2:$AJ$2,0),FALSE)/1,0)</f>
        <v>0</v>
      </c>
      <c r="O335">
        <f>IFERROR(VLOOKUP($B335,Kraftvärmeprod!$B$1:$AH$479,MATCH(O$2,Kraftvärmeprod!$B$1:$AG$1,0),FALSE)/1,0)-IFERROR(VLOOKUP($B335,'Slutlig allokering'!$B$2:$AC$462,MATCH(O$3,'Slutlig allokering'!$B$2:$AJ$2,0),FALSE)/1,0)</f>
        <v>0</v>
      </c>
      <c r="P335">
        <f>IFERROR(VLOOKUP($B335,Kraftvärmeprod!$B$1:$AH$479,MATCH(P$2,Kraftvärmeprod!$B$1:$AG$1,0),FALSE)/1,0)-IFERROR(VLOOKUP($B335,'Slutlig allokering'!$B$2:$AC$462,MATCH(P$3,'Slutlig allokering'!$B$2:$AJ$2,0),FALSE)/1,0)</f>
        <v>0</v>
      </c>
      <c r="Q335">
        <f>IFERROR(VLOOKUP($B335,Kraftvärmeprod!$B$1:$AH$479,MATCH(Q$2,Kraftvärmeprod!$B$1:$AG$1,0),FALSE)/1,0)-IFERROR(VLOOKUP($B335,'Slutlig allokering'!$B$2:$AC$462,MATCH(Q$3,'Slutlig allokering'!$B$2:$AJ$2,0),FALSE)/1,0)</f>
        <v>0</v>
      </c>
      <c r="R335">
        <f>IFERROR(VLOOKUP($B335,Kraftvärmeprod!$B$1:$AH$479,MATCH(R$2,Kraftvärmeprod!$B$1:$AG$1,0),FALSE)/1,0)-IFERROR(VLOOKUP($B335,'Slutlig allokering'!$B$2:$AC$462,MATCH(R$3,'Slutlig allokering'!$B$2:$AJ$2,0),FALSE)/1,0)</f>
        <v>0</v>
      </c>
      <c r="S335">
        <f>IFERROR(VLOOKUP($B335,Kraftvärmeprod!$B$1:$AH$479,MATCH(S$2,Kraftvärmeprod!$B$1:$AG$1,0),FALSE)/1,0)-IFERROR(VLOOKUP($B335,'Slutlig allokering'!$B$2:$AC$462,MATCH(S$3,'Slutlig allokering'!$B$2:$AJ$2,0),FALSE)/1,0)</f>
        <v>0</v>
      </c>
      <c r="T335">
        <f>IFERROR(VLOOKUP($B335,Kraftvärmeprod!$B$1:$AH$479,MATCH(T$2,Kraftvärmeprod!$B$1:$AG$1,0),FALSE)/1,0)-IFERROR(VLOOKUP($B335,'Slutlig allokering'!$B$2:$AC$462,MATCH(T$3,'Slutlig allokering'!$B$2:$AJ$2,0),FALSE)/1,0)</f>
        <v>0</v>
      </c>
      <c r="U335">
        <f>IFERROR(VLOOKUP($B335,Kraftvärmeprod!$B$1:$AH$479,MATCH(U$2,Kraftvärmeprod!$B$1:$AG$1,0),FALSE)/1,0)-IFERROR(VLOOKUP($B335,'Slutlig allokering'!$B$2:$AC$462,MATCH(U$3,'Slutlig allokering'!$B$2:$AJ$2,0),FALSE)/1,0)</f>
        <v>0</v>
      </c>
      <c r="V335">
        <f>IFERROR(VLOOKUP($B335,Kraftvärmeprod!$B$1:$AH$479,MATCH(V$2,Kraftvärmeprod!$B$1:$AG$1,0),FALSE)/1,0)-IFERROR(VLOOKUP($B335,'Slutlig allokering'!$B$2:$AC$462,MATCH(V$3,'Slutlig allokering'!$B$2:$AJ$2,0),FALSE)/1,0)</f>
        <v>0</v>
      </c>
      <c r="W335">
        <f>IFERROR(VLOOKUP($B335,Kraftvärmeprod!$B$1:$AH$479,MATCH(W$2,Kraftvärmeprod!$B$1:$AG$1,0),FALSE)/1,0)-IFERROR(VLOOKUP($B335,'Slutlig allokering'!$B$2:$AC$462,MATCH(W$3,'Slutlig allokering'!$B$2:$AJ$2,0),FALSE)/1,0)</f>
        <v>0</v>
      </c>
      <c r="X335">
        <f>IFERROR(VLOOKUP($B335,Kraftvärmeprod!$B$1:$AH$479,MATCH(X$2,Kraftvärmeprod!$B$1:$AG$1,0),FALSE)/1,0)-IFERROR(VLOOKUP($B335,'Slutlig allokering'!$B$2:$AC$462,MATCH(X$3,'Slutlig allokering'!$B$2:$AJ$2,0),FALSE)/1,0)</f>
        <v>0</v>
      </c>
      <c r="Y335">
        <f>IFERROR(VLOOKUP($B335,Kraftvärmeprod!$B$1:$AH$479,MATCH(Y$2,Kraftvärmeprod!$B$1:$AG$1,0),FALSE)/1,0)-IFERROR(VLOOKUP($B335,'Slutlig allokering'!$B$2:$AC$462,MATCH(Y$3,'Slutlig allokering'!$B$2:$AJ$2,0),FALSE)/1,0)</f>
        <v>0</v>
      </c>
      <c r="Z335">
        <f>IFERROR(VLOOKUP($B335,Kraftvärmeprod!$B$1:$AH$479,MATCH(Z$2,Kraftvärmeprod!$B$1:$AG$1,0),FALSE)/1,0)-IFERROR(VLOOKUP($B335,'Slutlig allokering'!$B$2:$AC$462,MATCH(Z$3,'Slutlig allokering'!$B$2:$AJ$2,0),FALSE)/1,0)</f>
        <v>0</v>
      </c>
      <c r="AA335">
        <f>IFERROR(VLOOKUP($B335,Kraftvärmeprod!$B$1:$AH$479,MATCH(AA$2,Kraftvärmeprod!$B$1:$AG$1,0),FALSE)/1,0)-IFERROR(VLOOKUP($B335,'Slutlig allokering'!$B$2:$AC$462,MATCH(AA$3,'Slutlig allokering'!$B$2:$AJ$2,0),FALSE)/1,0)</f>
        <v>0</v>
      </c>
      <c r="AB335">
        <f>IFERROR(VLOOKUP($B335,Kraftvärmeprod!$B$1:$AH$479,MATCH(AB$2,Kraftvärmeprod!$B$1:$AG$1,0),FALSE)/1,0)-IFERROR(VLOOKUP($B335,'Slutlig allokering'!$B$2:$AC$462,MATCH(AB$3,'Slutlig allokering'!$B$2:$AJ$2,0),FALSE)/1,0)</f>
        <v>0</v>
      </c>
      <c r="AE335">
        <f t="shared" si="10"/>
        <v>0</v>
      </c>
      <c r="AG335">
        <f>IFERROR(VLOOKUP(B335,'Slutlig allokering'!$B$2:$AJ$462,MATCH("Summa justerad allokerad tillförd energi (utan hjälpel och rökgaskondensering):",'Slutlig allokering'!$B$2:$AK$2,0),FALSE)/1,"")</f>
        <v>0</v>
      </c>
      <c r="AI335" s="55" t="str">
        <f>IFERROR(1-VLOOKUP(B335,'Slutlig allokering'!$B$2:$AJ$462,MATCH("Andel av bränsle i kvv som allokerats till värme, exklusive rökgaskondensering och hjälpel",'Slutlig allokering'!$B$2:$AK$2,0),FALSE),"")</f>
        <v/>
      </c>
      <c r="AK335" s="55" t="str">
        <f t="shared" si="11"/>
        <v/>
      </c>
    </row>
    <row r="336" spans="1:37" x14ac:dyDescent="0.35">
      <c r="A336" s="28" t="s">
        <v>447</v>
      </c>
      <c r="B336" s="28" t="s">
        <v>450</v>
      </c>
      <c r="C336">
        <f>IFERROR(VLOOKUP($B336,Kraftvärmeprod!$B$1:$AH$479,MATCH(C$3,Kraftvärmeprod!$B$1:$AG$1,0),FALSE)/1,"")</f>
        <v>268.7</v>
      </c>
      <c r="D336">
        <f>IFERROR(VLOOKUP($B336,Kraftvärmeprod!$B$1:$AH$479,MATCH(D$3,Kraftvärmeprod!$B$1:$AG$1,0),FALSE)/1,"")</f>
        <v>70</v>
      </c>
      <c r="E336">
        <f>IFERROR(VLOOKUP($B336,Kraftvärmeprod!$B$1:$AH$479,MATCH(E$2,Kraftvärmeprod!$B$1:$AG$1,0),FALSE)/1,0)-IFERROR(VLOOKUP($B336,'Slutlig allokering'!$B$2:$AC$462,MATCH(E$3,'Slutlig allokering'!$B$2:$AJ$2,0),FALSE)/1,0)</f>
        <v>129.41499999999999</v>
      </c>
      <c r="F336">
        <f>IFERROR(VLOOKUP($B336,Kraftvärmeprod!$B$1:$AH$479,MATCH(F$2,Kraftvärmeprod!$B$1:$AG$1,0),FALSE)/1,0)-IFERROR(VLOOKUP($B336,'Slutlig allokering'!$B$2:$AC$462,MATCH(F$3,'Slutlig allokering'!$B$2:$AJ$2,0),FALSE)/1,0)</f>
        <v>0</v>
      </c>
      <c r="G336">
        <f>IFERROR(VLOOKUP($B336,Kraftvärmeprod!$B$1:$AH$479,MATCH(G$2,Kraftvärmeprod!$B$1:$AG$1,0),FALSE)/1,0)-IFERROR(VLOOKUP($B336,'Slutlig allokering'!$B$2:$AC$462,MATCH(G$3,'Slutlig allokering'!$B$2:$AJ$2,0),FALSE)/1,0)</f>
        <v>0</v>
      </c>
      <c r="H336">
        <f>IFERROR(VLOOKUP($B336,Kraftvärmeprod!$B$1:$AH$479,MATCH(H$2,Kraftvärmeprod!$B$1:$AG$1,0),FALSE)/1,0)-IFERROR(VLOOKUP($B336,'Slutlig allokering'!$B$2:$AC$462,MATCH(H$3,'Slutlig allokering'!$B$2:$AJ$2,0),FALSE)/1,0)</f>
        <v>0</v>
      </c>
      <c r="I336">
        <f>IFERROR(VLOOKUP($B336,Kraftvärmeprod!$B$1:$AH$479,MATCH(I$2,Kraftvärmeprod!$B$1:$AG$1,0),FALSE)/1,0)-IFERROR(VLOOKUP($B336,'Slutlig allokering'!$B$2:$AC$462,MATCH(I$3,'Slutlig allokering'!$B$2:$AJ$2,0),FALSE)/1,0)</f>
        <v>0.25</v>
      </c>
      <c r="J336">
        <f>IFERROR(VLOOKUP($B336,Kraftvärmeprod!$B$1:$AH$479,MATCH(J$2,Kraftvärmeprod!$B$1:$AG$1,0),FALSE)/1,0)-IFERROR(VLOOKUP($B336,'Slutlig allokering'!$B$2:$AC$462,MATCH(J$3,'Slutlig allokering'!$B$2:$AJ$2,0),FALSE)/1,0)</f>
        <v>0</v>
      </c>
      <c r="K336">
        <f>IFERROR(VLOOKUP($B336,Kraftvärmeprod!$B$1:$AH$479,MATCH(K$2,Kraftvärmeprod!$B$1:$AG$1,0),FALSE)/1,0)-IFERROR(VLOOKUP($B336,'Slutlig allokering'!$B$2:$AC$462,MATCH(K$3,'Slutlig allokering'!$B$2:$AJ$2,0),FALSE)/1,0)</f>
        <v>35.594000000000008</v>
      </c>
      <c r="L336">
        <f>IFERROR(VLOOKUP($B336,Kraftvärmeprod!$B$1:$AH$479,MATCH(L$2,Kraftvärmeprod!$B$1:$AG$1,0),FALSE)/1,0)-IFERROR(VLOOKUP($B336,'Slutlig allokering'!$B$2:$AC$462,MATCH(L$3,'Slutlig allokering'!$B$2:$AJ$2,0),FALSE)/1,0)</f>
        <v>0</v>
      </c>
      <c r="M336" s="143">
        <f>IFERROR(VLOOKUP($B336,Miljö!$B$1:$S$477,MATCH(M$2,Miljö!$B$1:$X$1,0),FALSE)/1,0)-IFERROR(VLOOKUP($B336,'Slutlig allokering'!$B$2:$AC$462,MATCH(M$3,'Slutlig allokering'!$B$2:$AJ$2,0),FALSE)/1,0)</f>
        <v>0</v>
      </c>
      <c r="N336">
        <f>IFERROR(VLOOKUP($B336,Kraftvärmeprod!$B$1:$AH$479,MATCH(N$2,Kraftvärmeprod!$B$1:$AG$1,0),FALSE)/1,0)-IFERROR(VLOOKUP($B336,'Slutlig allokering'!$B$2:$AC$462,MATCH(N$3,'Slutlig allokering'!$B$2:$AJ$2,0),FALSE)/1,0)</f>
        <v>0</v>
      </c>
      <c r="O336">
        <f>IFERROR(VLOOKUP($B336,Kraftvärmeprod!$B$1:$AH$479,MATCH(O$2,Kraftvärmeprod!$B$1:$AG$1,0),FALSE)/1,0)-IFERROR(VLOOKUP($B336,'Slutlig allokering'!$B$2:$AC$462,MATCH(O$3,'Slutlig allokering'!$B$2:$AJ$2,0),FALSE)/1,0)</f>
        <v>0</v>
      </c>
      <c r="P336">
        <f>IFERROR(VLOOKUP($B336,Kraftvärmeprod!$B$1:$AH$479,MATCH(P$2,Kraftvärmeprod!$B$1:$AG$1,0),FALSE)/1,0)-IFERROR(VLOOKUP($B336,'Slutlig allokering'!$B$2:$AC$462,MATCH(P$3,'Slutlig allokering'!$B$2:$AJ$2,0),FALSE)/1,0)</f>
        <v>0</v>
      </c>
      <c r="Q336">
        <f>IFERROR(VLOOKUP($B336,Kraftvärmeprod!$B$1:$AH$479,MATCH(Q$2,Kraftvärmeprod!$B$1:$AG$1,0),FALSE)/1,0)-IFERROR(VLOOKUP($B336,'Slutlig allokering'!$B$2:$AC$462,MATCH(Q$3,'Slutlig allokering'!$B$2:$AJ$2,0),FALSE)/1,0)</f>
        <v>0</v>
      </c>
      <c r="R336">
        <f>IFERROR(VLOOKUP($B336,Kraftvärmeprod!$B$1:$AH$479,MATCH(R$2,Kraftvärmeprod!$B$1:$AG$1,0),FALSE)/1,0)-IFERROR(VLOOKUP($B336,'Slutlig allokering'!$B$2:$AC$462,MATCH(R$3,'Slutlig allokering'!$B$2:$AJ$2,0),FALSE)/1,0)</f>
        <v>0</v>
      </c>
      <c r="S336">
        <f>IFERROR(VLOOKUP($B336,Kraftvärmeprod!$B$1:$AH$479,MATCH(S$2,Kraftvärmeprod!$B$1:$AG$1,0),FALSE)/1,0)-IFERROR(VLOOKUP($B336,'Slutlig allokering'!$B$2:$AC$462,MATCH(S$3,'Slutlig allokering'!$B$2:$AJ$2,0),FALSE)/1,0)</f>
        <v>0</v>
      </c>
      <c r="T336">
        <f>IFERROR(VLOOKUP($B336,Kraftvärmeprod!$B$1:$AH$479,MATCH(T$2,Kraftvärmeprod!$B$1:$AG$1,0),FALSE)/1,0)-IFERROR(VLOOKUP($B336,'Slutlig allokering'!$B$2:$AC$462,MATCH(T$3,'Slutlig allokering'!$B$2:$AJ$2,0),FALSE)/1,0)</f>
        <v>1.4569999999999999</v>
      </c>
      <c r="U336">
        <f>IFERROR(VLOOKUP($B336,Kraftvärmeprod!$B$1:$AH$479,MATCH(U$2,Kraftvärmeprod!$B$1:$AG$1,0),FALSE)/1,0)-IFERROR(VLOOKUP($B336,'Slutlig allokering'!$B$2:$AC$462,MATCH(U$3,'Slutlig allokering'!$B$2:$AJ$2,0),FALSE)/1,0)</f>
        <v>0</v>
      </c>
      <c r="V336">
        <f>IFERROR(VLOOKUP($B336,Kraftvärmeprod!$B$1:$AH$479,MATCH(V$2,Kraftvärmeprod!$B$1:$AG$1,0),FALSE)/1,0)-IFERROR(VLOOKUP($B336,'Slutlig allokering'!$B$2:$AC$462,MATCH(V$3,'Slutlig allokering'!$B$2:$AJ$2,0),FALSE)/1,0)</f>
        <v>0</v>
      </c>
      <c r="W336">
        <f>IFERROR(VLOOKUP($B336,Kraftvärmeprod!$B$1:$AH$479,MATCH(W$2,Kraftvärmeprod!$B$1:$AG$1,0),FALSE)/1,0)-IFERROR(VLOOKUP($B336,'Slutlig allokering'!$B$2:$AC$462,MATCH(W$3,'Slutlig allokering'!$B$2:$AJ$2,0),FALSE)/1,0)</f>
        <v>0</v>
      </c>
      <c r="X336">
        <f>IFERROR(VLOOKUP($B336,Kraftvärmeprod!$B$1:$AH$479,MATCH(X$2,Kraftvärmeprod!$B$1:$AG$1,0),FALSE)/1,0)-IFERROR(VLOOKUP($B336,'Slutlig allokering'!$B$2:$AC$462,MATCH(X$3,'Slutlig allokering'!$B$2:$AJ$2,0),FALSE)/1,0)</f>
        <v>0</v>
      </c>
      <c r="Y336">
        <f>IFERROR(VLOOKUP($B336,Kraftvärmeprod!$B$1:$AH$479,MATCH(Y$2,Kraftvärmeprod!$B$1:$AG$1,0),FALSE)/1,0)-IFERROR(VLOOKUP($B336,'Slutlig allokering'!$B$2:$AC$462,MATCH(Y$3,'Slutlig allokering'!$B$2:$AJ$2,0),FALSE)/1,0)</f>
        <v>0</v>
      </c>
      <c r="Z336">
        <f>IFERROR(VLOOKUP($B336,Kraftvärmeprod!$B$1:$AH$479,MATCH(Z$2,Kraftvärmeprod!$B$1:$AG$1,0),FALSE)/1,0)-IFERROR(VLOOKUP($B336,'Slutlig allokering'!$B$2:$AC$462,MATCH(Z$3,'Slutlig allokering'!$B$2:$AJ$2,0),FALSE)/1,0)</f>
        <v>0</v>
      </c>
      <c r="AA336">
        <f>IFERROR(VLOOKUP($B336,Kraftvärmeprod!$B$1:$AH$479,MATCH(AA$2,Kraftvärmeprod!$B$1:$AG$1,0),FALSE)/1,0)-IFERROR(VLOOKUP($B336,'Slutlig allokering'!$B$2:$AC$462,MATCH(AA$3,'Slutlig allokering'!$B$2:$AJ$2,0),FALSE)/1,0)</f>
        <v>0</v>
      </c>
      <c r="AB336">
        <f>IFERROR(VLOOKUP($B336,Kraftvärmeprod!$B$1:$AH$479,MATCH(AB$2,Kraftvärmeprod!$B$1:$AG$1,0),FALSE)/1,0)-IFERROR(VLOOKUP($B336,'Slutlig allokering'!$B$2:$AC$462,MATCH(AB$3,'Slutlig allokering'!$B$2:$AJ$2,0),FALSE)/1,0)</f>
        <v>1.1720000000000002</v>
      </c>
      <c r="AE336">
        <f t="shared" si="10"/>
        <v>167.88800000000001</v>
      </c>
      <c r="AG336">
        <f>IFERROR(VLOOKUP(B336,'Slutlig allokering'!$B$2:$AJ$462,MATCH("Summa justerad allokerad tillförd energi (utan hjälpel och rökgaskondensering):",'Slutlig allokering'!$B$2:$AK$2,0),FALSE)/1,"")</f>
        <v>227.39999999999992</v>
      </c>
      <c r="AI336" s="55">
        <f>IFERROR(1-VLOOKUP(B336,'Slutlig allokering'!$B$2:$AJ$462,MATCH("Andel av bränsle i kvv som allokerats till värme, exklusive rökgaskondensering och hjälpel",'Slutlig allokering'!$B$2:$AK$2,0),FALSE),"")</f>
        <v>0.42472323976442516</v>
      </c>
      <c r="AK336" s="55">
        <f t="shared" si="11"/>
        <v>0.42472323976442505</v>
      </c>
    </row>
    <row r="337" spans="1:37" x14ac:dyDescent="0.35">
      <c r="A337" s="28" t="s">
        <v>447</v>
      </c>
      <c r="B337" s="28" t="s">
        <v>451</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allokering'!$B$2:$AC$462,MATCH(E$3,'Slutlig allokering'!$B$2:$AJ$2,0),FALSE)/1,0)</f>
        <v>0</v>
      </c>
      <c r="F337">
        <f>IFERROR(VLOOKUP($B337,Kraftvärmeprod!$B$1:$AH$479,MATCH(F$2,Kraftvärmeprod!$B$1:$AG$1,0),FALSE)/1,0)-IFERROR(VLOOKUP($B337,'Slutlig allokering'!$B$2:$AC$462,MATCH(F$3,'Slutlig allokering'!$B$2:$AJ$2,0),FALSE)/1,0)</f>
        <v>0</v>
      </c>
      <c r="G337">
        <f>IFERROR(VLOOKUP($B337,Kraftvärmeprod!$B$1:$AH$479,MATCH(G$2,Kraftvärmeprod!$B$1:$AG$1,0),FALSE)/1,0)-IFERROR(VLOOKUP($B337,'Slutlig allokering'!$B$2:$AC$462,MATCH(G$3,'Slutlig allokering'!$B$2:$AJ$2,0),FALSE)/1,0)</f>
        <v>0</v>
      </c>
      <c r="H337">
        <f>IFERROR(VLOOKUP($B337,Kraftvärmeprod!$B$1:$AH$479,MATCH(H$2,Kraftvärmeprod!$B$1:$AG$1,0),FALSE)/1,0)-IFERROR(VLOOKUP($B337,'Slutlig allokering'!$B$2:$AC$462,MATCH(H$3,'Slutlig allokering'!$B$2:$AJ$2,0),FALSE)/1,0)</f>
        <v>0</v>
      </c>
      <c r="I337">
        <f>IFERROR(VLOOKUP($B337,Kraftvärmeprod!$B$1:$AH$479,MATCH(I$2,Kraftvärmeprod!$B$1:$AG$1,0),FALSE)/1,0)-IFERROR(VLOOKUP($B337,'Slutlig allokering'!$B$2:$AC$462,MATCH(I$3,'Slutlig allokering'!$B$2:$AJ$2,0),FALSE)/1,0)</f>
        <v>0</v>
      </c>
      <c r="J337">
        <f>IFERROR(VLOOKUP($B337,Kraftvärmeprod!$B$1:$AH$479,MATCH(J$2,Kraftvärmeprod!$B$1:$AG$1,0),FALSE)/1,0)-IFERROR(VLOOKUP($B337,'Slutlig allokering'!$B$2:$AC$462,MATCH(J$3,'Slutlig allokering'!$B$2:$AJ$2,0),FALSE)/1,0)</f>
        <v>0</v>
      </c>
      <c r="K337">
        <f>IFERROR(VLOOKUP($B337,Kraftvärmeprod!$B$1:$AH$479,MATCH(K$2,Kraftvärmeprod!$B$1:$AG$1,0),FALSE)/1,0)-IFERROR(VLOOKUP($B337,'Slutlig allokering'!$B$2:$AC$462,MATCH(K$3,'Slutlig allokering'!$B$2:$AJ$2,0),FALSE)/1,0)</f>
        <v>0</v>
      </c>
      <c r="L337">
        <f>IFERROR(VLOOKUP($B337,Kraftvärmeprod!$B$1:$AH$479,MATCH(L$2,Kraftvärmeprod!$B$1:$AG$1,0),FALSE)/1,0)-IFERROR(VLOOKUP($B337,'Slutlig allokering'!$B$2:$AC$462,MATCH(L$3,'Slutlig allokering'!$B$2:$AJ$2,0),FALSE)/1,0)</f>
        <v>0</v>
      </c>
      <c r="M337" s="143">
        <f>IFERROR(VLOOKUP($B337,Miljö!$B$1:$S$477,MATCH(M$2,Miljö!$B$1:$X$1,0),FALSE)/1,0)-IFERROR(VLOOKUP($B337,'Slutlig allokering'!$B$2:$AC$462,MATCH(M$3,'Slutlig allokering'!$B$2:$AJ$2,0),FALSE)/1,0)</f>
        <v>0</v>
      </c>
      <c r="N337">
        <f>IFERROR(VLOOKUP($B337,Kraftvärmeprod!$B$1:$AH$479,MATCH(N$2,Kraftvärmeprod!$B$1:$AG$1,0),FALSE)/1,0)-IFERROR(VLOOKUP($B337,'Slutlig allokering'!$B$2:$AC$462,MATCH(N$3,'Slutlig allokering'!$B$2:$AJ$2,0),FALSE)/1,0)</f>
        <v>0</v>
      </c>
      <c r="O337">
        <f>IFERROR(VLOOKUP($B337,Kraftvärmeprod!$B$1:$AH$479,MATCH(O$2,Kraftvärmeprod!$B$1:$AG$1,0),FALSE)/1,0)-IFERROR(VLOOKUP($B337,'Slutlig allokering'!$B$2:$AC$462,MATCH(O$3,'Slutlig allokering'!$B$2:$AJ$2,0),FALSE)/1,0)</f>
        <v>0</v>
      </c>
      <c r="P337">
        <f>IFERROR(VLOOKUP($B337,Kraftvärmeprod!$B$1:$AH$479,MATCH(P$2,Kraftvärmeprod!$B$1:$AG$1,0),FALSE)/1,0)-IFERROR(VLOOKUP($B337,'Slutlig allokering'!$B$2:$AC$462,MATCH(P$3,'Slutlig allokering'!$B$2:$AJ$2,0),FALSE)/1,0)</f>
        <v>0</v>
      </c>
      <c r="Q337">
        <f>IFERROR(VLOOKUP($B337,Kraftvärmeprod!$B$1:$AH$479,MATCH(Q$2,Kraftvärmeprod!$B$1:$AG$1,0),FALSE)/1,0)-IFERROR(VLOOKUP($B337,'Slutlig allokering'!$B$2:$AC$462,MATCH(Q$3,'Slutlig allokering'!$B$2:$AJ$2,0),FALSE)/1,0)</f>
        <v>0</v>
      </c>
      <c r="R337">
        <f>IFERROR(VLOOKUP($B337,Kraftvärmeprod!$B$1:$AH$479,MATCH(R$2,Kraftvärmeprod!$B$1:$AG$1,0),FALSE)/1,0)-IFERROR(VLOOKUP($B337,'Slutlig allokering'!$B$2:$AC$462,MATCH(R$3,'Slutlig allokering'!$B$2:$AJ$2,0),FALSE)/1,0)</f>
        <v>0</v>
      </c>
      <c r="S337">
        <f>IFERROR(VLOOKUP($B337,Kraftvärmeprod!$B$1:$AH$479,MATCH(S$2,Kraftvärmeprod!$B$1:$AG$1,0),FALSE)/1,0)-IFERROR(VLOOKUP($B337,'Slutlig allokering'!$B$2:$AC$462,MATCH(S$3,'Slutlig allokering'!$B$2:$AJ$2,0),FALSE)/1,0)</f>
        <v>0</v>
      </c>
      <c r="T337">
        <f>IFERROR(VLOOKUP($B337,Kraftvärmeprod!$B$1:$AH$479,MATCH(T$2,Kraftvärmeprod!$B$1:$AG$1,0),FALSE)/1,0)-IFERROR(VLOOKUP($B337,'Slutlig allokering'!$B$2:$AC$462,MATCH(T$3,'Slutlig allokering'!$B$2:$AJ$2,0),FALSE)/1,0)</f>
        <v>0</v>
      </c>
      <c r="U337">
        <f>IFERROR(VLOOKUP($B337,Kraftvärmeprod!$B$1:$AH$479,MATCH(U$2,Kraftvärmeprod!$B$1:$AG$1,0),FALSE)/1,0)-IFERROR(VLOOKUP($B337,'Slutlig allokering'!$B$2:$AC$462,MATCH(U$3,'Slutlig allokering'!$B$2:$AJ$2,0),FALSE)/1,0)</f>
        <v>0</v>
      </c>
      <c r="V337">
        <f>IFERROR(VLOOKUP($B337,Kraftvärmeprod!$B$1:$AH$479,MATCH(V$2,Kraftvärmeprod!$B$1:$AG$1,0),FALSE)/1,0)-IFERROR(VLOOKUP($B337,'Slutlig allokering'!$B$2:$AC$462,MATCH(V$3,'Slutlig allokering'!$B$2:$AJ$2,0),FALSE)/1,0)</f>
        <v>0</v>
      </c>
      <c r="W337">
        <f>IFERROR(VLOOKUP($B337,Kraftvärmeprod!$B$1:$AH$479,MATCH(W$2,Kraftvärmeprod!$B$1:$AG$1,0),FALSE)/1,0)-IFERROR(VLOOKUP($B337,'Slutlig allokering'!$B$2:$AC$462,MATCH(W$3,'Slutlig allokering'!$B$2:$AJ$2,0),FALSE)/1,0)</f>
        <v>0</v>
      </c>
      <c r="X337">
        <f>IFERROR(VLOOKUP($B337,Kraftvärmeprod!$B$1:$AH$479,MATCH(X$2,Kraftvärmeprod!$B$1:$AG$1,0),FALSE)/1,0)-IFERROR(VLOOKUP($B337,'Slutlig allokering'!$B$2:$AC$462,MATCH(X$3,'Slutlig allokering'!$B$2:$AJ$2,0),FALSE)/1,0)</f>
        <v>0</v>
      </c>
      <c r="Y337">
        <f>IFERROR(VLOOKUP($B337,Kraftvärmeprod!$B$1:$AH$479,MATCH(Y$2,Kraftvärmeprod!$B$1:$AG$1,0),FALSE)/1,0)-IFERROR(VLOOKUP($B337,'Slutlig allokering'!$B$2:$AC$462,MATCH(Y$3,'Slutlig allokering'!$B$2:$AJ$2,0),FALSE)/1,0)</f>
        <v>0</v>
      </c>
      <c r="Z337">
        <f>IFERROR(VLOOKUP($B337,Kraftvärmeprod!$B$1:$AH$479,MATCH(Z$2,Kraftvärmeprod!$B$1:$AG$1,0),FALSE)/1,0)-IFERROR(VLOOKUP($B337,'Slutlig allokering'!$B$2:$AC$462,MATCH(Z$3,'Slutlig allokering'!$B$2:$AJ$2,0),FALSE)/1,0)</f>
        <v>0</v>
      </c>
      <c r="AA337">
        <f>IFERROR(VLOOKUP($B337,Kraftvärmeprod!$B$1:$AH$479,MATCH(AA$2,Kraftvärmeprod!$B$1:$AG$1,0),FALSE)/1,0)-IFERROR(VLOOKUP($B337,'Slutlig allokering'!$B$2:$AC$462,MATCH(AA$3,'Slutlig allokering'!$B$2:$AJ$2,0),FALSE)/1,0)</f>
        <v>0</v>
      </c>
      <c r="AB337">
        <f>IFERROR(VLOOKUP($B337,Kraftvärmeprod!$B$1:$AH$479,MATCH(AB$2,Kraftvärmeprod!$B$1:$AG$1,0),FALSE)/1,0)-IFERROR(VLOOKUP($B337,'Slutlig allokering'!$B$2:$AC$462,MATCH(AB$3,'Slutlig allokering'!$B$2:$AJ$2,0),FALSE)/1,0)</f>
        <v>0</v>
      </c>
      <c r="AE337">
        <f t="shared" si="10"/>
        <v>0</v>
      </c>
      <c r="AG337">
        <f>IFERROR(VLOOKUP(B337,'Slutlig allokering'!$B$2:$AJ$462,MATCH("Summa justerad allokerad tillförd energi (utan hjälpel och rökgaskondensering):",'Slutlig allokering'!$B$2:$AK$2,0),FALSE)/1,"")</f>
        <v>0</v>
      </c>
      <c r="AI337" s="55" t="str">
        <f>IFERROR(1-VLOOKUP(B337,'Slutlig allokering'!$B$2:$AJ$462,MATCH("Andel av bränsle i kvv som allokerats till värme, exklusive rökgaskondensering och hjälpel",'Slutlig allokering'!$B$2:$AK$2,0),FALSE),"")</f>
        <v/>
      </c>
      <c r="AK337" s="55" t="str">
        <f t="shared" si="11"/>
        <v/>
      </c>
    </row>
    <row r="338" spans="1:37" x14ac:dyDescent="0.35">
      <c r="A338" s="28" t="s">
        <v>447</v>
      </c>
      <c r="B338" s="28" t="s">
        <v>452</v>
      </c>
      <c r="C338" t="str">
        <f>IFERROR(VLOOKUP($B338,Kraftvärmeprod!$B$1:$AH$479,MATCH(C$3,Kraftvärmeprod!$B$1:$AG$1,0),FALSE)/1,"")</f>
        <v/>
      </c>
      <c r="D338" t="str">
        <f>IFERROR(VLOOKUP($B338,Kraftvärmeprod!$B$1:$AH$479,MATCH(D$3,Kraftvärmeprod!$B$1:$AG$1,0),FALSE)/1,"")</f>
        <v/>
      </c>
      <c r="E338">
        <f>IFERROR(VLOOKUP($B338,Kraftvärmeprod!$B$1:$AH$479,MATCH(E$2,Kraftvärmeprod!$B$1:$AG$1,0),FALSE)/1,0)-IFERROR(VLOOKUP($B338,'Slutlig allokering'!$B$2:$AC$462,MATCH(E$3,'Slutlig allokering'!$B$2:$AJ$2,0),FALSE)/1,0)</f>
        <v>0</v>
      </c>
      <c r="F338">
        <f>IFERROR(VLOOKUP($B338,Kraftvärmeprod!$B$1:$AH$479,MATCH(F$2,Kraftvärmeprod!$B$1:$AG$1,0),FALSE)/1,0)-IFERROR(VLOOKUP($B338,'Slutlig allokering'!$B$2:$AC$462,MATCH(F$3,'Slutlig allokering'!$B$2:$AJ$2,0),FALSE)/1,0)</f>
        <v>0</v>
      </c>
      <c r="G338">
        <f>IFERROR(VLOOKUP($B338,Kraftvärmeprod!$B$1:$AH$479,MATCH(G$2,Kraftvärmeprod!$B$1:$AG$1,0),FALSE)/1,0)-IFERROR(VLOOKUP($B338,'Slutlig allokering'!$B$2:$AC$462,MATCH(G$3,'Slutlig allokering'!$B$2:$AJ$2,0),FALSE)/1,0)</f>
        <v>0</v>
      </c>
      <c r="H338">
        <f>IFERROR(VLOOKUP($B338,Kraftvärmeprod!$B$1:$AH$479,MATCH(H$2,Kraftvärmeprod!$B$1:$AG$1,0),FALSE)/1,0)-IFERROR(VLOOKUP($B338,'Slutlig allokering'!$B$2:$AC$462,MATCH(H$3,'Slutlig allokering'!$B$2:$AJ$2,0),FALSE)/1,0)</f>
        <v>0</v>
      </c>
      <c r="I338">
        <f>IFERROR(VLOOKUP($B338,Kraftvärmeprod!$B$1:$AH$479,MATCH(I$2,Kraftvärmeprod!$B$1:$AG$1,0),FALSE)/1,0)-IFERROR(VLOOKUP($B338,'Slutlig allokering'!$B$2:$AC$462,MATCH(I$3,'Slutlig allokering'!$B$2:$AJ$2,0),FALSE)/1,0)</f>
        <v>0</v>
      </c>
      <c r="J338">
        <f>IFERROR(VLOOKUP($B338,Kraftvärmeprod!$B$1:$AH$479,MATCH(J$2,Kraftvärmeprod!$B$1:$AG$1,0),FALSE)/1,0)-IFERROR(VLOOKUP($B338,'Slutlig allokering'!$B$2:$AC$462,MATCH(J$3,'Slutlig allokering'!$B$2:$AJ$2,0),FALSE)/1,0)</f>
        <v>0</v>
      </c>
      <c r="K338">
        <f>IFERROR(VLOOKUP($B338,Kraftvärmeprod!$B$1:$AH$479,MATCH(K$2,Kraftvärmeprod!$B$1:$AG$1,0),FALSE)/1,0)-IFERROR(VLOOKUP($B338,'Slutlig allokering'!$B$2:$AC$462,MATCH(K$3,'Slutlig allokering'!$B$2:$AJ$2,0),FALSE)/1,0)</f>
        <v>0</v>
      </c>
      <c r="L338">
        <f>IFERROR(VLOOKUP($B338,Kraftvärmeprod!$B$1:$AH$479,MATCH(L$2,Kraftvärmeprod!$B$1:$AG$1,0),FALSE)/1,0)-IFERROR(VLOOKUP($B338,'Slutlig allokering'!$B$2:$AC$462,MATCH(L$3,'Slutlig allokering'!$B$2:$AJ$2,0),FALSE)/1,0)</f>
        <v>0</v>
      </c>
      <c r="M338" s="143">
        <f>IFERROR(VLOOKUP($B338,Miljö!$B$1:$S$477,MATCH(M$2,Miljö!$B$1:$X$1,0),FALSE)/1,0)-IFERROR(VLOOKUP($B338,'Slutlig allokering'!$B$2:$AC$462,MATCH(M$3,'Slutlig allokering'!$B$2:$AJ$2,0),FALSE)/1,0)</f>
        <v>0</v>
      </c>
      <c r="N338">
        <f>IFERROR(VLOOKUP($B338,Kraftvärmeprod!$B$1:$AH$479,MATCH(N$2,Kraftvärmeprod!$B$1:$AG$1,0),FALSE)/1,0)-IFERROR(VLOOKUP($B338,'Slutlig allokering'!$B$2:$AC$462,MATCH(N$3,'Slutlig allokering'!$B$2:$AJ$2,0),FALSE)/1,0)</f>
        <v>0</v>
      </c>
      <c r="O338">
        <f>IFERROR(VLOOKUP($B338,Kraftvärmeprod!$B$1:$AH$479,MATCH(O$2,Kraftvärmeprod!$B$1:$AG$1,0),FALSE)/1,0)-IFERROR(VLOOKUP($B338,'Slutlig allokering'!$B$2:$AC$462,MATCH(O$3,'Slutlig allokering'!$B$2:$AJ$2,0),FALSE)/1,0)</f>
        <v>0</v>
      </c>
      <c r="P338">
        <f>IFERROR(VLOOKUP($B338,Kraftvärmeprod!$B$1:$AH$479,MATCH(P$2,Kraftvärmeprod!$B$1:$AG$1,0),FALSE)/1,0)-IFERROR(VLOOKUP($B338,'Slutlig allokering'!$B$2:$AC$462,MATCH(P$3,'Slutlig allokering'!$B$2:$AJ$2,0),FALSE)/1,0)</f>
        <v>0</v>
      </c>
      <c r="Q338">
        <f>IFERROR(VLOOKUP($B338,Kraftvärmeprod!$B$1:$AH$479,MATCH(Q$2,Kraftvärmeprod!$B$1:$AG$1,0),FALSE)/1,0)-IFERROR(VLOOKUP($B338,'Slutlig allokering'!$B$2:$AC$462,MATCH(Q$3,'Slutlig allokering'!$B$2:$AJ$2,0),FALSE)/1,0)</f>
        <v>0</v>
      </c>
      <c r="R338">
        <f>IFERROR(VLOOKUP($B338,Kraftvärmeprod!$B$1:$AH$479,MATCH(R$2,Kraftvärmeprod!$B$1:$AG$1,0),FALSE)/1,0)-IFERROR(VLOOKUP($B338,'Slutlig allokering'!$B$2:$AC$462,MATCH(R$3,'Slutlig allokering'!$B$2:$AJ$2,0),FALSE)/1,0)</f>
        <v>0</v>
      </c>
      <c r="S338">
        <f>IFERROR(VLOOKUP($B338,Kraftvärmeprod!$B$1:$AH$479,MATCH(S$2,Kraftvärmeprod!$B$1:$AG$1,0),FALSE)/1,0)-IFERROR(VLOOKUP($B338,'Slutlig allokering'!$B$2:$AC$462,MATCH(S$3,'Slutlig allokering'!$B$2:$AJ$2,0),FALSE)/1,0)</f>
        <v>0</v>
      </c>
      <c r="T338">
        <f>IFERROR(VLOOKUP($B338,Kraftvärmeprod!$B$1:$AH$479,MATCH(T$2,Kraftvärmeprod!$B$1:$AG$1,0),FALSE)/1,0)-IFERROR(VLOOKUP($B338,'Slutlig allokering'!$B$2:$AC$462,MATCH(T$3,'Slutlig allokering'!$B$2:$AJ$2,0),FALSE)/1,0)</f>
        <v>0</v>
      </c>
      <c r="U338">
        <f>IFERROR(VLOOKUP($B338,Kraftvärmeprod!$B$1:$AH$479,MATCH(U$2,Kraftvärmeprod!$B$1:$AG$1,0),FALSE)/1,0)-IFERROR(VLOOKUP($B338,'Slutlig allokering'!$B$2:$AC$462,MATCH(U$3,'Slutlig allokering'!$B$2:$AJ$2,0),FALSE)/1,0)</f>
        <v>0</v>
      </c>
      <c r="V338">
        <f>IFERROR(VLOOKUP($B338,Kraftvärmeprod!$B$1:$AH$479,MATCH(V$2,Kraftvärmeprod!$B$1:$AG$1,0),FALSE)/1,0)-IFERROR(VLOOKUP($B338,'Slutlig allokering'!$B$2:$AC$462,MATCH(V$3,'Slutlig allokering'!$B$2:$AJ$2,0),FALSE)/1,0)</f>
        <v>0</v>
      </c>
      <c r="W338">
        <f>IFERROR(VLOOKUP($B338,Kraftvärmeprod!$B$1:$AH$479,MATCH(W$2,Kraftvärmeprod!$B$1:$AG$1,0),FALSE)/1,0)-IFERROR(VLOOKUP($B338,'Slutlig allokering'!$B$2:$AC$462,MATCH(W$3,'Slutlig allokering'!$B$2:$AJ$2,0),FALSE)/1,0)</f>
        <v>0</v>
      </c>
      <c r="X338">
        <f>IFERROR(VLOOKUP($B338,Kraftvärmeprod!$B$1:$AH$479,MATCH(X$2,Kraftvärmeprod!$B$1:$AG$1,0),FALSE)/1,0)-IFERROR(VLOOKUP($B338,'Slutlig allokering'!$B$2:$AC$462,MATCH(X$3,'Slutlig allokering'!$B$2:$AJ$2,0),FALSE)/1,0)</f>
        <v>0</v>
      </c>
      <c r="Y338">
        <f>IFERROR(VLOOKUP($B338,Kraftvärmeprod!$B$1:$AH$479,MATCH(Y$2,Kraftvärmeprod!$B$1:$AG$1,0),FALSE)/1,0)-IFERROR(VLOOKUP($B338,'Slutlig allokering'!$B$2:$AC$462,MATCH(Y$3,'Slutlig allokering'!$B$2:$AJ$2,0),FALSE)/1,0)</f>
        <v>0</v>
      </c>
      <c r="Z338">
        <f>IFERROR(VLOOKUP($B338,Kraftvärmeprod!$B$1:$AH$479,MATCH(Z$2,Kraftvärmeprod!$B$1:$AG$1,0),FALSE)/1,0)-IFERROR(VLOOKUP($B338,'Slutlig allokering'!$B$2:$AC$462,MATCH(Z$3,'Slutlig allokering'!$B$2:$AJ$2,0),FALSE)/1,0)</f>
        <v>0</v>
      </c>
      <c r="AA338">
        <f>IFERROR(VLOOKUP($B338,Kraftvärmeprod!$B$1:$AH$479,MATCH(AA$2,Kraftvärmeprod!$B$1:$AG$1,0),FALSE)/1,0)-IFERROR(VLOOKUP($B338,'Slutlig allokering'!$B$2:$AC$462,MATCH(AA$3,'Slutlig allokering'!$B$2:$AJ$2,0),FALSE)/1,0)</f>
        <v>0</v>
      </c>
      <c r="AB338">
        <f>IFERROR(VLOOKUP($B338,Kraftvärmeprod!$B$1:$AH$479,MATCH(AB$2,Kraftvärmeprod!$B$1:$AG$1,0),FALSE)/1,0)-IFERROR(VLOOKUP($B338,'Slutlig allokering'!$B$2:$AC$462,MATCH(AB$3,'Slutlig allokering'!$B$2:$AJ$2,0),FALSE)/1,0)</f>
        <v>0</v>
      </c>
      <c r="AE338">
        <f t="shared" si="10"/>
        <v>0</v>
      </c>
      <c r="AG338">
        <f>IFERROR(VLOOKUP(B338,'Slutlig allokering'!$B$2:$AJ$462,MATCH("Summa justerad allokerad tillförd energi (utan hjälpel och rökgaskondensering):",'Slutlig allokering'!$B$2:$AK$2,0),FALSE)/1,"")</f>
        <v>0</v>
      </c>
      <c r="AI338" s="55" t="str">
        <f>IFERROR(1-VLOOKUP(B338,'Slutlig allokering'!$B$2:$AJ$462,MATCH("Andel av bränsle i kvv som allokerats till värme, exklusive rökgaskondensering och hjälpel",'Slutlig allokering'!$B$2:$AK$2,0),FALSE),"")</f>
        <v/>
      </c>
      <c r="AK338" s="55" t="str">
        <f t="shared" si="11"/>
        <v/>
      </c>
    </row>
    <row r="339" spans="1:37" x14ac:dyDescent="0.35">
      <c r="A339" s="28" t="s">
        <v>453</v>
      </c>
      <c r="B339" s="28" t="s">
        <v>454</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allokering'!$B$2:$AC$462,MATCH(E$3,'Slutlig allokering'!$B$2:$AJ$2,0),FALSE)/1,0)</f>
        <v>0</v>
      </c>
      <c r="F339">
        <f>IFERROR(VLOOKUP($B339,Kraftvärmeprod!$B$1:$AH$479,MATCH(F$2,Kraftvärmeprod!$B$1:$AG$1,0),FALSE)/1,0)-IFERROR(VLOOKUP($B339,'Slutlig allokering'!$B$2:$AC$462,MATCH(F$3,'Slutlig allokering'!$B$2:$AJ$2,0),FALSE)/1,0)</f>
        <v>0</v>
      </c>
      <c r="G339">
        <f>IFERROR(VLOOKUP($B339,Kraftvärmeprod!$B$1:$AH$479,MATCH(G$2,Kraftvärmeprod!$B$1:$AG$1,0),FALSE)/1,0)-IFERROR(VLOOKUP($B339,'Slutlig allokering'!$B$2:$AC$462,MATCH(G$3,'Slutlig allokering'!$B$2:$AJ$2,0),FALSE)/1,0)</f>
        <v>0</v>
      </c>
      <c r="H339">
        <f>IFERROR(VLOOKUP($B339,Kraftvärmeprod!$B$1:$AH$479,MATCH(H$2,Kraftvärmeprod!$B$1:$AG$1,0),FALSE)/1,0)-IFERROR(VLOOKUP($B339,'Slutlig allokering'!$B$2:$AC$462,MATCH(H$3,'Slutlig allokering'!$B$2:$AJ$2,0),FALSE)/1,0)</f>
        <v>0</v>
      </c>
      <c r="I339">
        <f>IFERROR(VLOOKUP($B339,Kraftvärmeprod!$B$1:$AH$479,MATCH(I$2,Kraftvärmeprod!$B$1:$AG$1,0),FALSE)/1,0)-IFERROR(VLOOKUP($B339,'Slutlig allokering'!$B$2:$AC$462,MATCH(I$3,'Slutlig allokering'!$B$2:$AJ$2,0),FALSE)/1,0)</f>
        <v>0</v>
      </c>
      <c r="J339">
        <f>IFERROR(VLOOKUP($B339,Kraftvärmeprod!$B$1:$AH$479,MATCH(J$2,Kraftvärmeprod!$B$1:$AG$1,0),FALSE)/1,0)-IFERROR(VLOOKUP($B339,'Slutlig allokering'!$B$2:$AC$462,MATCH(J$3,'Slutlig allokering'!$B$2:$AJ$2,0),FALSE)/1,0)</f>
        <v>0</v>
      </c>
      <c r="K339">
        <f>IFERROR(VLOOKUP($B339,Kraftvärmeprod!$B$1:$AH$479,MATCH(K$2,Kraftvärmeprod!$B$1:$AG$1,0),FALSE)/1,0)-IFERROR(VLOOKUP($B339,'Slutlig allokering'!$B$2:$AC$462,MATCH(K$3,'Slutlig allokering'!$B$2:$AJ$2,0),FALSE)/1,0)</f>
        <v>0</v>
      </c>
      <c r="L339">
        <f>IFERROR(VLOOKUP($B339,Kraftvärmeprod!$B$1:$AH$479,MATCH(L$2,Kraftvärmeprod!$B$1:$AG$1,0),FALSE)/1,0)-IFERROR(VLOOKUP($B339,'Slutlig allokering'!$B$2:$AC$462,MATCH(L$3,'Slutlig allokering'!$B$2:$AJ$2,0),FALSE)/1,0)</f>
        <v>0</v>
      </c>
      <c r="M339" s="143">
        <f>IFERROR(VLOOKUP($B339,Miljö!$B$1:$S$477,MATCH(M$2,Miljö!$B$1:$X$1,0),FALSE)/1,0)-IFERROR(VLOOKUP($B339,'Slutlig allokering'!$B$2:$AC$462,MATCH(M$3,'Slutlig allokering'!$B$2:$AJ$2,0),FALSE)/1,0)</f>
        <v>0</v>
      </c>
      <c r="N339">
        <f>IFERROR(VLOOKUP($B339,Kraftvärmeprod!$B$1:$AH$479,MATCH(N$2,Kraftvärmeprod!$B$1:$AG$1,0),FALSE)/1,0)-IFERROR(VLOOKUP($B339,'Slutlig allokering'!$B$2:$AC$462,MATCH(N$3,'Slutlig allokering'!$B$2:$AJ$2,0),FALSE)/1,0)</f>
        <v>0</v>
      </c>
      <c r="O339">
        <f>IFERROR(VLOOKUP($B339,Kraftvärmeprod!$B$1:$AH$479,MATCH(O$2,Kraftvärmeprod!$B$1:$AG$1,0),FALSE)/1,0)-IFERROR(VLOOKUP($B339,'Slutlig allokering'!$B$2:$AC$462,MATCH(O$3,'Slutlig allokering'!$B$2:$AJ$2,0),FALSE)/1,0)</f>
        <v>0</v>
      </c>
      <c r="P339">
        <f>IFERROR(VLOOKUP($B339,Kraftvärmeprod!$B$1:$AH$479,MATCH(P$2,Kraftvärmeprod!$B$1:$AG$1,0),FALSE)/1,0)-IFERROR(VLOOKUP($B339,'Slutlig allokering'!$B$2:$AC$462,MATCH(P$3,'Slutlig allokering'!$B$2:$AJ$2,0),FALSE)/1,0)</f>
        <v>0</v>
      </c>
      <c r="Q339">
        <f>IFERROR(VLOOKUP($B339,Kraftvärmeprod!$B$1:$AH$479,MATCH(Q$2,Kraftvärmeprod!$B$1:$AG$1,0),FALSE)/1,0)-IFERROR(VLOOKUP($B339,'Slutlig allokering'!$B$2:$AC$462,MATCH(Q$3,'Slutlig allokering'!$B$2:$AJ$2,0),FALSE)/1,0)</f>
        <v>0</v>
      </c>
      <c r="R339">
        <f>IFERROR(VLOOKUP($B339,Kraftvärmeprod!$B$1:$AH$479,MATCH(R$2,Kraftvärmeprod!$B$1:$AG$1,0),FALSE)/1,0)-IFERROR(VLOOKUP($B339,'Slutlig allokering'!$B$2:$AC$462,MATCH(R$3,'Slutlig allokering'!$B$2:$AJ$2,0),FALSE)/1,0)</f>
        <v>0</v>
      </c>
      <c r="S339">
        <f>IFERROR(VLOOKUP($B339,Kraftvärmeprod!$B$1:$AH$479,MATCH(S$2,Kraftvärmeprod!$B$1:$AG$1,0),FALSE)/1,0)-IFERROR(VLOOKUP($B339,'Slutlig allokering'!$B$2:$AC$462,MATCH(S$3,'Slutlig allokering'!$B$2:$AJ$2,0),FALSE)/1,0)</f>
        <v>0</v>
      </c>
      <c r="T339">
        <f>IFERROR(VLOOKUP($B339,Kraftvärmeprod!$B$1:$AH$479,MATCH(T$2,Kraftvärmeprod!$B$1:$AG$1,0),FALSE)/1,0)-IFERROR(VLOOKUP($B339,'Slutlig allokering'!$B$2:$AC$462,MATCH(T$3,'Slutlig allokering'!$B$2:$AJ$2,0),FALSE)/1,0)</f>
        <v>0</v>
      </c>
      <c r="U339">
        <f>IFERROR(VLOOKUP($B339,Kraftvärmeprod!$B$1:$AH$479,MATCH(U$2,Kraftvärmeprod!$B$1:$AG$1,0),FALSE)/1,0)-IFERROR(VLOOKUP($B339,'Slutlig allokering'!$B$2:$AC$462,MATCH(U$3,'Slutlig allokering'!$B$2:$AJ$2,0),FALSE)/1,0)</f>
        <v>0</v>
      </c>
      <c r="V339">
        <f>IFERROR(VLOOKUP($B339,Kraftvärmeprod!$B$1:$AH$479,MATCH(V$2,Kraftvärmeprod!$B$1:$AG$1,0),FALSE)/1,0)-IFERROR(VLOOKUP($B339,'Slutlig allokering'!$B$2:$AC$462,MATCH(V$3,'Slutlig allokering'!$B$2:$AJ$2,0),FALSE)/1,0)</f>
        <v>0</v>
      </c>
      <c r="W339">
        <f>IFERROR(VLOOKUP($B339,Kraftvärmeprod!$B$1:$AH$479,MATCH(W$2,Kraftvärmeprod!$B$1:$AG$1,0),FALSE)/1,0)-IFERROR(VLOOKUP($B339,'Slutlig allokering'!$B$2:$AC$462,MATCH(W$3,'Slutlig allokering'!$B$2:$AJ$2,0),FALSE)/1,0)</f>
        <v>0</v>
      </c>
      <c r="X339">
        <f>IFERROR(VLOOKUP($B339,Kraftvärmeprod!$B$1:$AH$479,MATCH(X$2,Kraftvärmeprod!$B$1:$AG$1,0),FALSE)/1,0)-IFERROR(VLOOKUP($B339,'Slutlig allokering'!$B$2:$AC$462,MATCH(X$3,'Slutlig allokering'!$B$2:$AJ$2,0),FALSE)/1,0)</f>
        <v>0</v>
      </c>
      <c r="Y339">
        <f>IFERROR(VLOOKUP($B339,Kraftvärmeprod!$B$1:$AH$479,MATCH(Y$2,Kraftvärmeprod!$B$1:$AG$1,0),FALSE)/1,0)-IFERROR(VLOOKUP($B339,'Slutlig allokering'!$B$2:$AC$462,MATCH(Y$3,'Slutlig allokering'!$B$2:$AJ$2,0),FALSE)/1,0)</f>
        <v>0</v>
      </c>
      <c r="Z339">
        <f>IFERROR(VLOOKUP($B339,Kraftvärmeprod!$B$1:$AH$479,MATCH(Z$2,Kraftvärmeprod!$B$1:$AG$1,0),FALSE)/1,0)-IFERROR(VLOOKUP($B339,'Slutlig allokering'!$B$2:$AC$462,MATCH(Z$3,'Slutlig allokering'!$B$2:$AJ$2,0),FALSE)/1,0)</f>
        <v>0</v>
      </c>
      <c r="AA339">
        <f>IFERROR(VLOOKUP($B339,Kraftvärmeprod!$B$1:$AH$479,MATCH(AA$2,Kraftvärmeprod!$B$1:$AG$1,0),FALSE)/1,0)-IFERROR(VLOOKUP($B339,'Slutlig allokering'!$B$2:$AC$462,MATCH(AA$3,'Slutlig allokering'!$B$2:$AJ$2,0),FALSE)/1,0)</f>
        <v>0</v>
      </c>
      <c r="AB339">
        <f>IFERROR(VLOOKUP($B339,Kraftvärmeprod!$B$1:$AH$479,MATCH(AB$2,Kraftvärmeprod!$B$1:$AG$1,0),FALSE)/1,0)-IFERROR(VLOOKUP($B339,'Slutlig allokering'!$B$2:$AC$462,MATCH(AB$3,'Slutlig allokering'!$B$2:$AJ$2,0),FALSE)/1,0)</f>
        <v>0</v>
      </c>
      <c r="AE339">
        <f t="shared" si="10"/>
        <v>0</v>
      </c>
      <c r="AG339">
        <f>IFERROR(VLOOKUP(B339,'Slutlig allokering'!$B$2:$AJ$462,MATCH("Summa justerad allokerad tillförd energi (utan hjälpel och rökgaskondensering):",'Slutlig allokering'!$B$2:$AK$2,0),FALSE)/1,"")</f>
        <v>0</v>
      </c>
      <c r="AI339" s="55" t="str">
        <f>IFERROR(1-VLOOKUP(B339,'Slutlig allokering'!$B$2:$AJ$462,MATCH("Andel av bränsle i kvv som allokerats till värme, exklusive rökgaskondensering och hjälpel",'Slutlig allokering'!$B$2:$AK$2,0),FALSE),"")</f>
        <v/>
      </c>
      <c r="AK339" s="55" t="str">
        <f t="shared" si="11"/>
        <v/>
      </c>
    </row>
    <row r="340" spans="1:37" x14ac:dyDescent="0.35">
      <c r="A340" s="28" t="s">
        <v>453</v>
      </c>
      <c r="B340" s="28" t="s">
        <v>455</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allokering'!$B$2:$AC$462,MATCH(E$3,'Slutlig allokering'!$B$2:$AJ$2,0),FALSE)/1,0)</f>
        <v>0</v>
      </c>
      <c r="F340">
        <f>IFERROR(VLOOKUP($B340,Kraftvärmeprod!$B$1:$AH$479,MATCH(F$2,Kraftvärmeprod!$B$1:$AG$1,0),FALSE)/1,0)-IFERROR(VLOOKUP($B340,'Slutlig allokering'!$B$2:$AC$462,MATCH(F$3,'Slutlig allokering'!$B$2:$AJ$2,0),FALSE)/1,0)</f>
        <v>0</v>
      </c>
      <c r="G340">
        <f>IFERROR(VLOOKUP($B340,Kraftvärmeprod!$B$1:$AH$479,MATCH(G$2,Kraftvärmeprod!$B$1:$AG$1,0),FALSE)/1,0)-IFERROR(VLOOKUP($B340,'Slutlig allokering'!$B$2:$AC$462,MATCH(G$3,'Slutlig allokering'!$B$2:$AJ$2,0),FALSE)/1,0)</f>
        <v>0</v>
      </c>
      <c r="H340">
        <f>IFERROR(VLOOKUP($B340,Kraftvärmeprod!$B$1:$AH$479,MATCH(H$2,Kraftvärmeprod!$B$1:$AG$1,0),FALSE)/1,0)-IFERROR(VLOOKUP($B340,'Slutlig allokering'!$B$2:$AC$462,MATCH(H$3,'Slutlig allokering'!$B$2:$AJ$2,0),FALSE)/1,0)</f>
        <v>0</v>
      </c>
      <c r="I340">
        <f>IFERROR(VLOOKUP($B340,Kraftvärmeprod!$B$1:$AH$479,MATCH(I$2,Kraftvärmeprod!$B$1:$AG$1,0),FALSE)/1,0)-IFERROR(VLOOKUP($B340,'Slutlig allokering'!$B$2:$AC$462,MATCH(I$3,'Slutlig allokering'!$B$2:$AJ$2,0),FALSE)/1,0)</f>
        <v>0</v>
      </c>
      <c r="J340">
        <f>IFERROR(VLOOKUP($B340,Kraftvärmeprod!$B$1:$AH$479,MATCH(J$2,Kraftvärmeprod!$B$1:$AG$1,0),FALSE)/1,0)-IFERROR(VLOOKUP($B340,'Slutlig allokering'!$B$2:$AC$462,MATCH(J$3,'Slutlig allokering'!$B$2:$AJ$2,0),FALSE)/1,0)</f>
        <v>0</v>
      </c>
      <c r="K340">
        <f>IFERROR(VLOOKUP($B340,Kraftvärmeprod!$B$1:$AH$479,MATCH(K$2,Kraftvärmeprod!$B$1:$AG$1,0),FALSE)/1,0)-IFERROR(VLOOKUP($B340,'Slutlig allokering'!$B$2:$AC$462,MATCH(K$3,'Slutlig allokering'!$B$2:$AJ$2,0),FALSE)/1,0)</f>
        <v>0</v>
      </c>
      <c r="L340">
        <f>IFERROR(VLOOKUP($B340,Kraftvärmeprod!$B$1:$AH$479,MATCH(L$2,Kraftvärmeprod!$B$1:$AG$1,0),FALSE)/1,0)-IFERROR(VLOOKUP($B340,'Slutlig allokering'!$B$2:$AC$462,MATCH(L$3,'Slutlig allokering'!$B$2:$AJ$2,0),FALSE)/1,0)</f>
        <v>0</v>
      </c>
      <c r="M340" s="143">
        <f>IFERROR(VLOOKUP($B340,Miljö!$B$1:$S$477,MATCH(M$2,Miljö!$B$1:$X$1,0),FALSE)/1,0)-IFERROR(VLOOKUP($B340,'Slutlig allokering'!$B$2:$AC$462,MATCH(M$3,'Slutlig allokering'!$B$2:$AJ$2,0),FALSE)/1,0)</f>
        <v>0</v>
      </c>
      <c r="N340">
        <f>IFERROR(VLOOKUP($B340,Kraftvärmeprod!$B$1:$AH$479,MATCH(N$2,Kraftvärmeprod!$B$1:$AG$1,0),FALSE)/1,0)-IFERROR(VLOOKUP($B340,'Slutlig allokering'!$B$2:$AC$462,MATCH(N$3,'Slutlig allokering'!$B$2:$AJ$2,0),FALSE)/1,0)</f>
        <v>0</v>
      </c>
      <c r="O340">
        <f>IFERROR(VLOOKUP($B340,Kraftvärmeprod!$B$1:$AH$479,MATCH(O$2,Kraftvärmeprod!$B$1:$AG$1,0),FALSE)/1,0)-IFERROR(VLOOKUP($B340,'Slutlig allokering'!$B$2:$AC$462,MATCH(O$3,'Slutlig allokering'!$B$2:$AJ$2,0),FALSE)/1,0)</f>
        <v>0</v>
      </c>
      <c r="P340">
        <f>IFERROR(VLOOKUP($B340,Kraftvärmeprod!$B$1:$AH$479,MATCH(P$2,Kraftvärmeprod!$B$1:$AG$1,0),FALSE)/1,0)-IFERROR(VLOOKUP($B340,'Slutlig allokering'!$B$2:$AC$462,MATCH(P$3,'Slutlig allokering'!$B$2:$AJ$2,0),FALSE)/1,0)</f>
        <v>0</v>
      </c>
      <c r="Q340">
        <f>IFERROR(VLOOKUP($B340,Kraftvärmeprod!$B$1:$AH$479,MATCH(Q$2,Kraftvärmeprod!$B$1:$AG$1,0),FALSE)/1,0)-IFERROR(VLOOKUP($B340,'Slutlig allokering'!$B$2:$AC$462,MATCH(Q$3,'Slutlig allokering'!$B$2:$AJ$2,0),FALSE)/1,0)</f>
        <v>0</v>
      </c>
      <c r="R340">
        <f>IFERROR(VLOOKUP($B340,Kraftvärmeprod!$B$1:$AH$479,MATCH(R$2,Kraftvärmeprod!$B$1:$AG$1,0),FALSE)/1,0)-IFERROR(VLOOKUP($B340,'Slutlig allokering'!$B$2:$AC$462,MATCH(R$3,'Slutlig allokering'!$B$2:$AJ$2,0),FALSE)/1,0)</f>
        <v>0</v>
      </c>
      <c r="S340">
        <f>IFERROR(VLOOKUP($B340,Kraftvärmeprod!$B$1:$AH$479,MATCH(S$2,Kraftvärmeprod!$B$1:$AG$1,0),FALSE)/1,0)-IFERROR(VLOOKUP($B340,'Slutlig allokering'!$B$2:$AC$462,MATCH(S$3,'Slutlig allokering'!$B$2:$AJ$2,0),FALSE)/1,0)</f>
        <v>0</v>
      </c>
      <c r="T340">
        <f>IFERROR(VLOOKUP($B340,Kraftvärmeprod!$B$1:$AH$479,MATCH(T$2,Kraftvärmeprod!$B$1:$AG$1,0),FALSE)/1,0)-IFERROR(VLOOKUP($B340,'Slutlig allokering'!$B$2:$AC$462,MATCH(T$3,'Slutlig allokering'!$B$2:$AJ$2,0),FALSE)/1,0)</f>
        <v>0</v>
      </c>
      <c r="U340">
        <f>IFERROR(VLOOKUP($B340,Kraftvärmeprod!$B$1:$AH$479,MATCH(U$2,Kraftvärmeprod!$B$1:$AG$1,0),FALSE)/1,0)-IFERROR(VLOOKUP($B340,'Slutlig allokering'!$B$2:$AC$462,MATCH(U$3,'Slutlig allokering'!$B$2:$AJ$2,0),FALSE)/1,0)</f>
        <v>0</v>
      </c>
      <c r="V340">
        <f>IFERROR(VLOOKUP($B340,Kraftvärmeprod!$B$1:$AH$479,MATCH(V$2,Kraftvärmeprod!$B$1:$AG$1,0),FALSE)/1,0)-IFERROR(VLOOKUP($B340,'Slutlig allokering'!$B$2:$AC$462,MATCH(V$3,'Slutlig allokering'!$B$2:$AJ$2,0),FALSE)/1,0)</f>
        <v>0</v>
      </c>
      <c r="W340">
        <f>IFERROR(VLOOKUP($B340,Kraftvärmeprod!$B$1:$AH$479,MATCH(W$2,Kraftvärmeprod!$B$1:$AG$1,0),FALSE)/1,0)-IFERROR(VLOOKUP($B340,'Slutlig allokering'!$B$2:$AC$462,MATCH(W$3,'Slutlig allokering'!$B$2:$AJ$2,0),FALSE)/1,0)</f>
        <v>0</v>
      </c>
      <c r="X340">
        <f>IFERROR(VLOOKUP($B340,Kraftvärmeprod!$B$1:$AH$479,MATCH(X$2,Kraftvärmeprod!$B$1:$AG$1,0),FALSE)/1,0)-IFERROR(VLOOKUP($B340,'Slutlig allokering'!$B$2:$AC$462,MATCH(X$3,'Slutlig allokering'!$B$2:$AJ$2,0),FALSE)/1,0)</f>
        <v>0</v>
      </c>
      <c r="Y340">
        <f>IFERROR(VLOOKUP($B340,Kraftvärmeprod!$B$1:$AH$479,MATCH(Y$2,Kraftvärmeprod!$B$1:$AG$1,0),FALSE)/1,0)-IFERROR(VLOOKUP($B340,'Slutlig allokering'!$B$2:$AC$462,MATCH(Y$3,'Slutlig allokering'!$B$2:$AJ$2,0),FALSE)/1,0)</f>
        <v>0</v>
      </c>
      <c r="Z340">
        <f>IFERROR(VLOOKUP($B340,Kraftvärmeprod!$B$1:$AH$479,MATCH(Z$2,Kraftvärmeprod!$B$1:$AG$1,0),FALSE)/1,0)-IFERROR(VLOOKUP($B340,'Slutlig allokering'!$B$2:$AC$462,MATCH(Z$3,'Slutlig allokering'!$B$2:$AJ$2,0),FALSE)/1,0)</f>
        <v>0</v>
      </c>
      <c r="AA340">
        <f>IFERROR(VLOOKUP($B340,Kraftvärmeprod!$B$1:$AH$479,MATCH(AA$2,Kraftvärmeprod!$B$1:$AG$1,0),FALSE)/1,0)-IFERROR(VLOOKUP($B340,'Slutlig allokering'!$B$2:$AC$462,MATCH(AA$3,'Slutlig allokering'!$B$2:$AJ$2,0),FALSE)/1,0)</f>
        <v>0</v>
      </c>
      <c r="AB340">
        <f>IFERROR(VLOOKUP($B340,Kraftvärmeprod!$B$1:$AH$479,MATCH(AB$2,Kraftvärmeprod!$B$1:$AG$1,0),FALSE)/1,0)-IFERROR(VLOOKUP($B340,'Slutlig allokering'!$B$2:$AC$462,MATCH(AB$3,'Slutlig allokering'!$B$2:$AJ$2,0),FALSE)/1,0)</f>
        <v>0</v>
      </c>
      <c r="AE340">
        <f t="shared" si="10"/>
        <v>0</v>
      </c>
      <c r="AG340">
        <f>IFERROR(VLOOKUP(B340,'Slutlig allokering'!$B$2:$AJ$462,MATCH("Summa justerad allokerad tillförd energi (utan hjälpel och rökgaskondensering):",'Slutlig allokering'!$B$2:$AK$2,0),FALSE)/1,"")</f>
        <v>0</v>
      </c>
      <c r="AI340" s="55" t="str">
        <f>IFERROR(1-VLOOKUP(B340,'Slutlig allokering'!$B$2:$AJ$462,MATCH("Andel av bränsle i kvv som allokerats till värme, exklusive rökgaskondensering och hjälpel",'Slutlig allokering'!$B$2:$AK$2,0),FALSE),"")</f>
        <v/>
      </c>
      <c r="AK340" s="55" t="str">
        <f t="shared" si="11"/>
        <v/>
      </c>
    </row>
    <row r="341" spans="1:37" x14ac:dyDescent="0.35">
      <c r="A341" s="28" t="s">
        <v>453</v>
      </c>
      <c r="B341" s="28" t="s">
        <v>456</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allokering'!$B$2:$AC$462,MATCH(E$3,'Slutlig allokering'!$B$2:$AJ$2,0),FALSE)/1,0)</f>
        <v>0</v>
      </c>
      <c r="F341">
        <f>IFERROR(VLOOKUP($B341,Kraftvärmeprod!$B$1:$AH$479,MATCH(F$2,Kraftvärmeprod!$B$1:$AG$1,0),FALSE)/1,0)-IFERROR(VLOOKUP($B341,'Slutlig allokering'!$B$2:$AC$462,MATCH(F$3,'Slutlig allokering'!$B$2:$AJ$2,0),FALSE)/1,0)</f>
        <v>0</v>
      </c>
      <c r="G341">
        <f>IFERROR(VLOOKUP($B341,Kraftvärmeprod!$B$1:$AH$479,MATCH(G$2,Kraftvärmeprod!$B$1:$AG$1,0),FALSE)/1,0)-IFERROR(VLOOKUP($B341,'Slutlig allokering'!$B$2:$AC$462,MATCH(G$3,'Slutlig allokering'!$B$2:$AJ$2,0),FALSE)/1,0)</f>
        <v>0</v>
      </c>
      <c r="H341">
        <f>IFERROR(VLOOKUP($B341,Kraftvärmeprod!$B$1:$AH$479,MATCH(H$2,Kraftvärmeprod!$B$1:$AG$1,0),FALSE)/1,0)-IFERROR(VLOOKUP($B341,'Slutlig allokering'!$B$2:$AC$462,MATCH(H$3,'Slutlig allokering'!$B$2:$AJ$2,0),FALSE)/1,0)</f>
        <v>0</v>
      </c>
      <c r="I341">
        <f>IFERROR(VLOOKUP($B341,Kraftvärmeprod!$B$1:$AH$479,MATCH(I$2,Kraftvärmeprod!$B$1:$AG$1,0),FALSE)/1,0)-IFERROR(VLOOKUP($B341,'Slutlig allokering'!$B$2:$AC$462,MATCH(I$3,'Slutlig allokering'!$B$2:$AJ$2,0),FALSE)/1,0)</f>
        <v>0</v>
      </c>
      <c r="J341">
        <f>IFERROR(VLOOKUP($B341,Kraftvärmeprod!$B$1:$AH$479,MATCH(J$2,Kraftvärmeprod!$B$1:$AG$1,0),FALSE)/1,0)-IFERROR(VLOOKUP($B341,'Slutlig allokering'!$B$2:$AC$462,MATCH(J$3,'Slutlig allokering'!$B$2:$AJ$2,0),FALSE)/1,0)</f>
        <v>0</v>
      </c>
      <c r="K341">
        <f>IFERROR(VLOOKUP($B341,Kraftvärmeprod!$B$1:$AH$479,MATCH(K$2,Kraftvärmeprod!$B$1:$AG$1,0),FALSE)/1,0)-IFERROR(VLOOKUP($B341,'Slutlig allokering'!$B$2:$AC$462,MATCH(K$3,'Slutlig allokering'!$B$2:$AJ$2,0),FALSE)/1,0)</f>
        <v>0</v>
      </c>
      <c r="L341">
        <f>IFERROR(VLOOKUP($B341,Kraftvärmeprod!$B$1:$AH$479,MATCH(L$2,Kraftvärmeprod!$B$1:$AG$1,0),FALSE)/1,0)-IFERROR(VLOOKUP($B341,'Slutlig allokering'!$B$2:$AC$462,MATCH(L$3,'Slutlig allokering'!$B$2:$AJ$2,0),FALSE)/1,0)</f>
        <v>0</v>
      </c>
      <c r="M341" s="143">
        <f>IFERROR(VLOOKUP($B341,Miljö!$B$1:$S$477,MATCH(M$2,Miljö!$B$1:$X$1,0),FALSE)/1,0)-IFERROR(VLOOKUP($B341,'Slutlig allokering'!$B$2:$AC$462,MATCH(M$3,'Slutlig allokering'!$B$2:$AJ$2,0),FALSE)/1,0)</f>
        <v>0</v>
      </c>
      <c r="N341">
        <f>IFERROR(VLOOKUP($B341,Kraftvärmeprod!$B$1:$AH$479,MATCH(N$2,Kraftvärmeprod!$B$1:$AG$1,0),FALSE)/1,0)-IFERROR(VLOOKUP($B341,'Slutlig allokering'!$B$2:$AC$462,MATCH(N$3,'Slutlig allokering'!$B$2:$AJ$2,0),FALSE)/1,0)</f>
        <v>0</v>
      </c>
      <c r="O341">
        <f>IFERROR(VLOOKUP($B341,Kraftvärmeprod!$B$1:$AH$479,MATCH(O$2,Kraftvärmeprod!$B$1:$AG$1,0),FALSE)/1,0)-IFERROR(VLOOKUP($B341,'Slutlig allokering'!$B$2:$AC$462,MATCH(O$3,'Slutlig allokering'!$B$2:$AJ$2,0),FALSE)/1,0)</f>
        <v>0</v>
      </c>
      <c r="P341">
        <f>IFERROR(VLOOKUP($B341,Kraftvärmeprod!$B$1:$AH$479,MATCH(P$2,Kraftvärmeprod!$B$1:$AG$1,0),FALSE)/1,0)-IFERROR(VLOOKUP($B341,'Slutlig allokering'!$B$2:$AC$462,MATCH(P$3,'Slutlig allokering'!$B$2:$AJ$2,0),FALSE)/1,0)</f>
        <v>0</v>
      </c>
      <c r="Q341">
        <f>IFERROR(VLOOKUP($B341,Kraftvärmeprod!$B$1:$AH$479,MATCH(Q$2,Kraftvärmeprod!$B$1:$AG$1,0),FALSE)/1,0)-IFERROR(VLOOKUP($B341,'Slutlig allokering'!$B$2:$AC$462,MATCH(Q$3,'Slutlig allokering'!$B$2:$AJ$2,0),FALSE)/1,0)</f>
        <v>0</v>
      </c>
      <c r="R341">
        <f>IFERROR(VLOOKUP($B341,Kraftvärmeprod!$B$1:$AH$479,MATCH(R$2,Kraftvärmeprod!$B$1:$AG$1,0),FALSE)/1,0)-IFERROR(VLOOKUP($B341,'Slutlig allokering'!$B$2:$AC$462,MATCH(R$3,'Slutlig allokering'!$B$2:$AJ$2,0),FALSE)/1,0)</f>
        <v>0</v>
      </c>
      <c r="S341">
        <f>IFERROR(VLOOKUP($B341,Kraftvärmeprod!$B$1:$AH$479,MATCH(S$2,Kraftvärmeprod!$B$1:$AG$1,0),FALSE)/1,0)-IFERROR(VLOOKUP($B341,'Slutlig allokering'!$B$2:$AC$462,MATCH(S$3,'Slutlig allokering'!$B$2:$AJ$2,0),FALSE)/1,0)</f>
        <v>0</v>
      </c>
      <c r="T341">
        <f>IFERROR(VLOOKUP($B341,Kraftvärmeprod!$B$1:$AH$479,MATCH(T$2,Kraftvärmeprod!$B$1:$AG$1,0),FALSE)/1,0)-IFERROR(VLOOKUP($B341,'Slutlig allokering'!$B$2:$AC$462,MATCH(T$3,'Slutlig allokering'!$B$2:$AJ$2,0),FALSE)/1,0)</f>
        <v>0</v>
      </c>
      <c r="U341">
        <f>IFERROR(VLOOKUP($B341,Kraftvärmeprod!$B$1:$AH$479,MATCH(U$2,Kraftvärmeprod!$B$1:$AG$1,0),FALSE)/1,0)-IFERROR(VLOOKUP($B341,'Slutlig allokering'!$B$2:$AC$462,MATCH(U$3,'Slutlig allokering'!$B$2:$AJ$2,0),FALSE)/1,0)</f>
        <v>0</v>
      </c>
      <c r="V341">
        <f>IFERROR(VLOOKUP($B341,Kraftvärmeprod!$B$1:$AH$479,MATCH(V$2,Kraftvärmeprod!$B$1:$AG$1,0),FALSE)/1,0)-IFERROR(VLOOKUP($B341,'Slutlig allokering'!$B$2:$AC$462,MATCH(V$3,'Slutlig allokering'!$B$2:$AJ$2,0),FALSE)/1,0)</f>
        <v>0</v>
      </c>
      <c r="W341">
        <f>IFERROR(VLOOKUP($B341,Kraftvärmeprod!$B$1:$AH$479,MATCH(W$2,Kraftvärmeprod!$B$1:$AG$1,0),FALSE)/1,0)-IFERROR(VLOOKUP($B341,'Slutlig allokering'!$B$2:$AC$462,MATCH(W$3,'Slutlig allokering'!$B$2:$AJ$2,0),FALSE)/1,0)</f>
        <v>0</v>
      </c>
      <c r="X341">
        <f>IFERROR(VLOOKUP($B341,Kraftvärmeprod!$B$1:$AH$479,MATCH(X$2,Kraftvärmeprod!$B$1:$AG$1,0),FALSE)/1,0)-IFERROR(VLOOKUP($B341,'Slutlig allokering'!$B$2:$AC$462,MATCH(X$3,'Slutlig allokering'!$B$2:$AJ$2,0),FALSE)/1,0)</f>
        <v>0</v>
      </c>
      <c r="Y341">
        <f>IFERROR(VLOOKUP($B341,Kraftvärmeprod!$B$1:$AH$479,MATCH(Y$2,Kraftvärmeprod!$B$1:$AG$1,0),FALSE)/1,0)-IFERROR(VLOOKUP($B341,'Slutlig allokering'!$B$2:$AC$462,MATCH(Y$3,'Slutlig allokering'!$B$2:$AJ$2,0),FALSE)/1,0)</f>
        <v>0</v>
      </c>
      <c r="Z341">
        <f>IFERROR(VLOOKUP($B341,Kraftvärmeprod!$B$1:$AH$479,MATCH(Z$2,Kraftvärmeprod!$B$1:$AG$1,0),FALSE)/1,0)-IFERROR(VLOOKUP($B341,'Slutlig allokering'!$B$2:$AC$462,MATCH(Z$3,'Slutlig allokering'!$B$2:$AJ$2,0),FALSE)/1,0)</f>
        <v>0</v>
      </c>
      <c r="AA341">
        <f>IFERROR(VLOOKUP($B341,Kraftvärmeprod!$B$1:$AH$479,MATCH(AA$2,Kraftvärmeprod!$B$1:$AG$1,0),FALSE)/1,0)-IFERROR(VLOOKUP($B341,'Slutlig allokering'!$B$2:$AC$462,MATCH(AA$3,'Slutlig allokering'!$B$2:$AJ$2,0),FALSE)/1,0)</f>
        <v>0</v>
      </c>
      <c r="AB341">
        <f>IFERROR(VLOOKUP($B341,Kraftvärmeprod!$B$1:$AH$479,MATCH(AB$2,Kraftvärmeprod!$B$1:$AG$1,0),FALSE)/1,0)-IFERROR(VLOOKUP($B341,'Slutlig allokering'!$B$2:$AC$462,MATCH(AB$3,'Slutlig allokering'!$B$2:$AJ$2,0),FALSE)/1,0)</f>
        <v>0</v>
      </c>
      <c r="AE341">
        <f t="shared" si="10"/>
        <v>0</v>
      </c>
      <c r="AG341">
        <f>IFERROR(VLOOKUP(B341,'Slutlig allokering'!$B$2:$AJ$462,MATCH("Summa justerad allokerad tillförd energi (utan hjälpel och rökgaskondensering):",'Slutlig allokering'!$B$2:$AK$2,0),FALSE)/1,"")</f>
        <v>0</v>
      </c>
      <c r="AI341" s="55" t="str">
        <f>IFERROR(1-VLOOKUP(B341,'Slutlig allokering'!$B$2:$AJ$462,MATCH("Andel av bränsle i kvv som allokerats till värme, exklusive rökgaskondensering och hjälpel",'Slutlig allokering'!$B$2:$AK$2,0),FALSE),"")</f>
        <v/>
      </c>
      <c r="AK341" s="55" t="str">
        <f t="shared" si="11"/>
        <v/>
      </c>
    </row>
    <row r="342" spans="1:37" x14ac:dyDescent="0.35">
      <c r="A342" s="28" t="s">
        <v>453</v>
      </c>
      <c r="B342" s="28" t="s">
        <v>457</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allokering'!$B$2:$AC$462,MATCH(E$3,'Slutlig allokering'!$B$2:$AJ$2,0),FALSE)/1,0)</f>
        <v>0</v>
      </c>
      <c r="F342">
        <f>IFERROR(VLOOKUP($B342,Kraftvärmeprod!$B$1:$AH$479,MATCH(F$2,Kraftvärmeprod!$B$1:$AG$1,0),FALSE)/1,0)-IFERROR(VLOOKUP($B342,'Slutlig allokering'!$B$2:$AC$462,MATCH(F$3,'Slutlig allokering'!$B$2:$AJ$2,0),FALSE)/1,0)</f>
        <v>0</v>
      </c>
      <c r="G342">
        <f>IFERROR(VLOOKUP($B342,Kraftvärmeprod!$B$1:$AH$479,MATCH(G$2,Kraftvärmeprod!$B$1:$AG$1,0),FALSE)/1,0)-IFERROR(VLOOKUP($B342,'Slutlig allokering'!$B$2:$AC$462,MATCH(G$3,'Slutlig allokering'!$B$2:$AJ$2,0),FALSE)/1,0)</f>
        <v>0</v>
      </c>
      <c r="H342">
        <f>IFERROR(VLOOKUP($B342,Kraftvärmeprod!$B$1:$AH$479,MATCH(H$2,Kraftvärmeprod!$B$1:$AG$1,0),FALSE)/1,0)-IFERROR(VLOOKUP($B342,'Slutlig allokering'!$B$2:$AC$462,MATCH(H$3,'Slutlig allokering'!$B$2:$AJ$2,0),FALSE)/1,0)</f>
        <v>0</v>
      </c>
      <c r="I342">
        <f>IFERROR(VLOOKUP($B342,Kraftvärmeprod!$B$1:$AH$479,MATCH(I$2,Kraftvärmeprod!$B$1:$AG$1,0),FALSE)/1,0)-IFERROR(VLOOKUP($B342,'Slutlig allokering'!$B$2:$AC$462,MATCH(I$3,'Slutlig allokering'!$B$2:$AJ$2,0),FALSE)/1,0)</f>
        <v>0</v>
      </c>
      <c r="J342">
        <f>IFERROR(VLOOKUP($B342,Kraftvärmeprod!$B$1:$AH$479,MATCH(J$2,Kraftvärmeprod!$B$1:$AG$1,0),FALSE)/1,0)-IFERROR(VLOOKUP($B342,'Slutlig allokering'!$B$2:$AC$462,MATCH(J$3,'Slutlig allokering'!$B$2:$AJ$2,0),FALSE)/1,0)</f>
        <v>0</v>
      </c>
      <c r="K342">
        <f>IFERROR(VLOOKUP($B342,Kraftvärmeprod!$B$1:$AH$479,MATCH(K$2,Kraftvärmeprod!$B$1:$AG$1,0),FALSE)/1,0)-IFERROR(VLOOKUP($B342,'Slutlig allokering'!$B$2:$AC$462,MATCH(K$3,'Slutlig allokering'!$B$2:$AJ$2,0),FALSE)/1,0)</f>
        <v>0</v>
      </c>
      <c r="L342">
        <f>IFERROR(VLOOKUP($B342,Kraftvärmeprod!$B$1:$AH$479,MATCH(L$2,Kraftvärmeprod!$B$1:$AG$1,0),FALSE)/1,0)-IFERROR(VLOOKUP($B342,'Slutlig allokering'!$B$2:$AC$462,MATCH(L$3,'Slutlig allokering'!$B$2:$AJ$2,0),FALSE)/1,0)</f>
        <v>0</v>
      </c>
      <c r="M342" s="143">
        <f>IFERROR(VLOOKUP($B342,Miljö!$B$1:$S$477,MATCH(M$2,Miljö!$B$1:$X$1,0),FALSE)/1,0)-IFERROR(VLOOKUP($B342,'Slutlig allokering'!$B$2:$AC$462,MATCH(M$3,'Slutlig allokering'!$B$2:$AJ$2,0),FALSE)/1,0)</f>
        <v>0</v>
      </c>
      <c r="N342">
        <f>IFERROR(VLOOKUP($B342,Kraftvärmeprod!$B$1:$AH$479,MATCH(N$2,Kraftvärmeprod!$B$1:$AG$1,0),FALSE)/1,0)-IFERROR(VLOOKUP($B342,'Slutlig allokering'!$B$2:$AC$462,MATCH(N$3,'Slutlig allokering'!$B$2:$AJ$2,0),FALSE)/1,0)</f>
        <v>0</v>
      </c>
      <c r="O342">
        <f>IFERROR(VLOOKUP($B342,Kraftvärmeprod!$B$1:$AH$479,MATCH(O$2,Kraftvärmeprod!$B$1:$AG$1,0),FALSE)/1,0)-IFERROR(VLOOKUP($B342,'Slutlig allokering'!$B$2:$AC$462,MATCH(O$3,'Slutlig allokering'!$B$2:$AJ$2,0),FALSE)/1,0)</f>
        <v>0</v>
      </c>
      <c r="P342">
        <f>IFERROR(VLOOKUP($B342,Kraftvärmeprod!$B$1:$AH$479,MATCH(P$2,Kraftvärmeprod!$B$1:$AG$1,0),FALSE)/1,0)-IFERROR(VLOOKUP($B342,'Slutlig allokering'!$B$2:$AC$462,MATCH(P$3,'Slutlig allokering'!$B$2:$AJ$2,0),FALSE)/1,0)</f>
        <v>0</v>
      </c>
      <c r="Q342">
        <f>IFERROR(VLOOKUP($B342,Kraftvärmeprod!$B$1:$AH$479,MATCH(Q$2,Kraftvärmeprod!$B$1:$AG$1,0),FALSE)/1,0)-IFERROR(VLOOKUP($B342,'Slutlig allokering'!$B$2:$AC$462,MATCH(Q$3,'Slutlig allokering'!$B$2:$AJ$2,0),FALSE)/1,0)</f>
        <v>0</v>
      </c>
      <c r="R342">
        <f>IFERROR(VLOOKUP($B342,Kraftvärmeprod!$B$1:$AH$479,MATCH(R$2,Kraftvärmeprod!$B$1:$AG$1,0),FALSE)/1,0)-IFERROR(VLOOKUP($B342,'Slutlig allokering'!$B$2:$AC$462,MATCH(R$3,'Slutlig allokering'!$B$2:$AJ$2,0),FALSE)/1,0)</f>
        <v>0</v>
      </c>
      <c r="S342">
        <f>IFERROR(VLOOKUP($B342,Kraftvärmeprod!$B$1:$AH$479,MATCH(S$2,Kraftvärmeprod!$B$1:$AG$1,0),FALSE)/1,0)-IFERROR(VLOOKUP($B342,'Slutlig allokering'!$B$2:$AC$462,MATCH(S$3,'Slutlig allokering'!$B$2:$AJ$2,0),FALSE)/1,0)</f>
        <v>0</v>
      </c>
      <c r="T342">
        <f>IFERROR(VLOOKUP($B342,Kraftvärmeprod!$B$1:$AH$479,MATCH(T$2,Kraftvärmeprod!$B$1:$AG$1,0),FALSE)/1,0)-IFERROR(VLOOKUP($B342,'Slutlig allokering'!$B$2:$AC$462,MATCH(T$3,'Slutlig allokering'!$B$2:$AJ$2,0),FALSE)/1,0)</f>
        <v>0</v>
      </c>
      <c r="U342">
        <f>IFERROR(VLOOKUP($B342,Kraftvärmeprod!$B$1:$AH$479,MATCH(U$2,Kraftvärmeprod!$B$1:$AG$1,0),FALSE)/1,0)-IFERROR(VLOOKUP($B342,'Slutlig allokering'!$B$2:$AC$462,MATCH(U$3,'Slutlig allokering'!$B$2:$AJ$2,0),FALSE)/1,0)</f>
        <v>0</v>
      </c>
      <c r="V342">
        <f>IFERROR(VLOOKUP($B342,Kraftvärmeprod!$B$1:$AH$479,MATCH(V$2,Kraftvärmeprod!$B$1:$AG$1,0),FALSE)/1,0)-IFERROR(VLOOKUP($B342,'Slutlig allokering'!$B$2:$AC$462,MATCH(V$3,'Slutlig allokering'!$B$2:$AJ$2,0),FALSE)/1,0)</f>
        <v>0</v>
      </c>
      <c r="W342">
        <f>IFERROR(VLOOKUP($B342,Kraftvärmeprod!$B$1:$AH$479,MATCH(W$2,Kraftvärmeprod!$B$1:$AG$1,0),FALSE)/1,0)-IFERROR(VLOOKUP($B342,'Slutlig allokering'!$B$2:$AC$462,MATCH(W$3,'Slutlig allokering'!$B$2:$AJ$2,0),FALSE)/1,0)</f>
        <v>0</v>
      </c>
      <c r="X342">
        <f>IFERROR(VLOOKUP($B342,Kraftvärmeprod!$B$1:$AH$479,MATCH(X$2,Kraftvärmeprod!$B$1:$AG$1,0),FALSE)/1,0)-IFERROR(VLOOKUP($B342,'Slutlig allokering'!$B$2:$AC$462,MATCH(X$3,'Slutlig allokering'!$B$2:$AJ$2,0),FALSE)/1,0)</f>
        <v>0</v>
      </c>
      <c r="Y342">
        <f>IFERROR(VLOOKUP($B342,Kraftvärmeprod!$B$1:$AH$479,MATCH(Y$2,Kraftvärmeprod!$B$1:$AG$1,0),FALSE)/1,0)-IFERROR(VLOOKUP($B342,'Slutlig allokering'!$B$2:$AC$462,MATCH(Y$3,'Slutlig allokering'!$B$2:$AJ$2,0),FALSE)/1,0)</f>
        <v>0</v>
      </c>
      <c r="Z342">
        <f>IFERROR(VLOOKUP($B342,Kraftvärmeprod!$B$1:$AH$479,MATCH(Z$2,Kraftvärmeprod!$B$1:$AG$1,0),FALSE)/1,0)-IFERROR(VLOOKUP($B342,'Slutlig allokering'!$B$2:$AC$462,MATCH(Z$3,'Slutlig allokering'!$B$2:$AJ$2,0),FALSE)/1,0)</f>
        <v>0</v>
      </c>
      <c r="AA342">
        <f>IFERROR(VLOOKUP($B342,Kraftvärmeprod!$B$1:$AH$479,MATCH(AA$2,Kraftvärmeprod!$B$1:$AG$1,0),FALSE)/1,0)-IFERROR(VLOOKUP($B342,'Slutlig allokering'!$B$2:$AC$462,MATCH(AA$3,'Slutlig allokering'!$B$2:$AJ$2,0),FALSE)/1,0)</f>
        <v>0</v>
      </c>
      <c r="AB342">
        <f>IFERROR(VLOOKUP($B342,Kraftvärmeprod!$B$1:$AH$479,MATCH(AB$2,Kraftvärmeprod!$B$1:$AG$1,0),FALSE)/1,0)-IFERROR(VLOOKUP($B342,'Slutlig allokering'!$B$2:$AC$462,MATCH(AB$3,'Slutlig allokering'!$B$2:$AJ$2,0),FALSE)/1,0)</f>
        <v>0</v>
      </c>
      <c r="AE342">
        <f t="shared" si="10"/>
        <v>0</v>
      </c>
      <c r="AG342">
        <f>IFERROR(VLOOKUP(B342,'Slutlig allokering'!$B$2:$AJ$462,MATCH("Summa justerad allokerad tillförd energi (utan hjälpel och rökgaskondensering):",'Slutlig allokering'!$B$2:$AK$2,0),FALSE)/1,"")</f>
        <v>0</v>
      </c>
      <c r="AI342" s="55" t="str">
        <f>IFERROR(1-VLOOKUP(B342,'Slutlig allokering'!$B$2:$AJ$462,MATCH("Andel av bränsle i kvv som allokerats till värme, exklusive rökgaskondensering och hjälpel",'Slutlig allokering'!$B$2:$AK$2,0),FALSE),"")</f>
        <v/>
      </c>
      <c r="AK342" s="55" t="str">
        <f t="shared" si="11"/>
        <v/>
      </c>
    </row>
    <row r="343" spans="1:37" x14ac:dyDescent="0.35">
      <c r="A343" s="28" t="s">
        <v>458</v>
      </c>
      <c r="B343" s="28" t="s">
        <v>459</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allokering'!$B$2:$AC$462,MATCH(E$3,'Slutlig allokering'!$B$2:$AJ$2,0),FALSE)/1,0)</f>
        <v>0</v>
      </c>
      <c r="F343">
        <f>IFERROR(VLOOKUP($B343,Kraftvärmeprod!$B$1:$AH$479,MATCH(F$2,Kraftvärmeprod!$B$1:$AG$1,0),FALSE)/1,0)-IFERROR(VLOOKUP($B343,'Slutlig allokering'!$B$2:$AC$462,MATCH(F$3,'Slutlig allokering'!$B$2:$AJ$2,0),FALSE)/1,0)</f>
        <v>0</v>
      </c>
      <c r="G343">
        <f>IFERROR(VLOOKUP($B343,Kraftvärmeprod!$B$1:$AH$479,MATCH(G$2,Kraftvärmeprod!$B$1:$AG$1,0),FALSE)/1,0)-IFERROR(VLOOKUP($B343,'Slutlig allokering'!$B$2:$AC$462,MATCH(G$3,'Slutlig allokering'!$B$2:$AJ$2,0),FALSE)/1,0)</f>
        <v>0</v>
      </c>
      <c r="H343">
        <f>IFERROR(VLOOKUP($B343,Kraftvärmeprod!$B$1:$AH$479,MATCH(H$2,Kraftvärmeprod!$B$1:$AG$1,0),FALSE)/1,0)-IFERROR(VLOOKUP($B343,'Slutlig allokering'!$B$2:$AC$462,MATCH(H$3,'Slutlig allokering'!$B$2:$AJ$2,0),FALSE)/1,0)</f>
        <v>0</v>
      </c>
      <c r="I343">
        <f>IFERROR(VLOOKUP($B343,Kraftvärmeprod!$B$1:$AH$479,MATCH(I$2,Kraftvärmeprod!$B$1:$AG$1,0),FALSE)/1,0)-IFERROR(VLOOKUP($B343,'Slutlig allokering'!$B$2:$AC$462,MATCH(I$3,'Slutlig allokering'!$B$2:$AJ$2,0),FALSE)/1,0)</f>
        <v>0</v>
      </c>
      <c r="J343">
        <f>IFERROR(VLOOKUP($B343,Kraftvärmeprod!$B$1:$AH$479,MATCH(J$2,Kraftvärmeprod!$B$1:$AG$1,0),FALSE)/1,0)-IFERROR(VLOOKUP($B343,'Slutlig allokering'!$B$2:$AC$462,MATCH(J$3,'Slutlig allokering'!$B$2:$AJ$2,0),FALSE)/1,0)</f>
        <v>0</v>
      </c>
      <c r="K343">
        <f>IFERROR(VLOOKUP($B343,Kraftvärmeprod!$B$1:$AH$479,MATCH(K$2,Kraftvärmeprod!$B$1:$AG$1,0),FALSE)/1,0)-IFERROR(VLOOKUP($B343,'Slutlig allokering'!$B$2:$AC$462,MATCH(K$3,'Slutlig allokering'!$B$2:$AJ$2,0),FALSE)/1,0)</f>
        <v>0</v>
      </c>
      <c r="L343">
        <f>IFERROR(VLOOKUP($B343,Kraftvärmeprod!$B$1:$AH$479,MATCH(L$2,Kraftvärmeprod!$B$1:$AG$1,0),FALSE)/1,0)-IFERROR(VLOOKUP($B343,'Slutlig allokering'!$B$2:$AC$462,MATCH(L$3,'Slutlig allokering'!$B$2:$AJ$2,0),FALSE)/1,0)</f>
        <v>0</v>
      </c>
      <c r="M343" s="143">
        <f>IFERROR(VLOOKUP($B343,Miljö!$B$1:$S$477,MATCH(M$2,Miljö!$B$1:$X$1,0),FALSE)/1,0)-IFERROR(VLOOKUP($B343,'Slutlig allokering'!$B$2:$AC$462,MATCH(M$3,'Slutlig allokering'!$B$2:$AJ$2,0),FALSE)/1,0)</f>
        <v>0</v>
      </c>
      <c r="N343">
        <f>IFERROR(VLOOKUP($B343,Kraftvärmeprod!$B$1:$AH$479,MATCH(N$2,Kraftvärmeprod!$B$1:$AG$1,0),FALSE)/1,0)-IFERROR(VLOOKUP($B343,'Slutlig allokering'!$B$2:$AC$462,MATCH(N$3,'Slutlig allokering'!$B$2:$AJ$2,0),FALSE)/1,0)</f>
        <v>0</v>
      </c>
      <c r="O343">
        <f>IFERROR(VLOOKUP($B343,Kraftvärmeprod!$B$1:$AH$479,MATCH(O$2,Kraftvärmeprod!$B$1:$AG$1,0),FALSE)/1,0)-IFERROR(VLOOKUP($B343,'Slutlig allokering'!$B$2:$AC$462,MATCH(O$3,'Slutlig allokering'!$B$2:$AJ$2,0),FALSE)/1,0)</f>
        <v>0</v>
      </c>
      <c r="P343">
        <f>IFERROR(VLOOKUP($B343,Kraftvärmeprod!$B$1:$AH$479,MATCH(P$2,Kraftvärmeprod!$B$1:$AG$1,0),FALSE)/1,0)-IFERROR(VLOOKUP($B343,'Slutlig allokering'!$B$2:$AC$462,MATCH(P$3,'Slutlig allokering'!$B$2:$AJ$2,0),FALSE)/1,0)</f>
        <v>0</v>
      </c>
      <c r="Q343">
        <f>IFERROR(VLOOKUP($B343,Kraftvärmeprod!$B$1:$AH$479,MATCH(Q$2,Kraftvärmeprod!$B$1:$AG$1,0),FALSE)/1,0)-IFERROR(VLOOKUP($B343,'Slutlig allokering'!$B$2:$AC$462,MATCH(Q$3,'Slutlig allokering'!$B$2:$AJ$2,0),FALSE)/1,0)</f>
        <v>0</v>
      </c>
      <c r="R343">
        <f>IFERROR(VLOOKUP($B343,Kraftvärmeprod!$B$1:$AH$479,MATCH(R$2,Kraftvärmeprod!$B$1:$AG$1,0),FALSE)/1,0)-IFERROR(VLOOKUP($B343,'Slutlig allokering'!$B$2:$AC$462,MATCH(R$3,'Slutlig allokering'!$B$2:$AJ$2,0),FALSE)/1,0)</f>
        <v>0</v>
      </c>
      <c r="S343">
        <f>IFERROR(VLOOKUP($B343,Kraftvärmeprod!$B$1:$AH$479,MATCH(S$2,Kraftvärmeprod!$B$1:$AG$1,0),FALSE)/1,0)-IFERROR(VLOOKUP($B343,'Slutlig allokering'!$B$2:$AC$462,MATCH(S$3,'Slutlig allokering'!$B$2:$AJ$2,0),FALSE)/1,0)</f>
        <v>0</v>
      </c>
      <c r="T343">
        <f>IFERROR(VLOOKUP($B343,Kraftvärmeprod!$B$1:$AH$479,MATCH(T$2,Kraftvärmeprod!$B$1:$AG$1,0),FALSE)/1,0)-IFERROR(VLOOKUP($B343,'Slutlig allokering'!$B$2:$AC$462,MATCH(T$3,'Slutlig allokering'!$B$2:$AJ$2,0),FALSE)/1,0)</f>
        <v>0</v>
      </c>
      <c r="U343">
        <f>IFERROR(VLOOKUP($B343,Kraftvärmeprod!$B$1:$AH$479,MATCH(U$2,Kraftvärmeprod!$B$1:$AG$1,0),FALSE)/1,0)-IFERROR(VLOOKUP($B343,'Slutlig allokering'!$B$2:$AC$462,MATCH(U$3,'Slutlig allokering'!$B$2:$AJ$2,0),FALSE)/1,0)</f>
        <v>0</v>
      </c>
      <c r="V343">
        <f>IFERROR(VLOOKUP($B343,Kraftvärmeprod!$B$1:$AH$479,MATCH(V$2,Kraftvärmeprod!$B$1:$AG$1,0),FALSE)/1,0)-IFERROR(VLOOKUP($B343,'Slutlig allokering'!$B$2:$AC$462,MATCH(V$3,'Slutlig allokering'!$B$2:$AJ$2,0),FALSE)/1,0)</f>
        <v>0</v>
      </c>
      <c r="W343">
        <f>IFERROR(VLOOKUP($B343,Kraftvärmeprod!$B$1:$AH$479,MATCH(W$2,Kraftvärmeprod!$B$1:$AG$1,0),FALSE)/1,0)-IFERROR(VLOOKUP($B343,'Slutlig allokering'!$B$2:$AC$462,MATCH(W$3,'Slutlig allokering'!$B$2:$AJ$2,0),FALSE)/1,0)</f>
        <v>0</v>
      </c>
      <c r="X343">
        <f>IFERROR(VLOOKUP($B343,Kraftvärmeprod!$B$1:$AH$479,MATCH(X$2,Kraftvärmeprod!$B$1:$AG$1,0),FALSE)/1,0)-IFERROR(VLOOKUP($B343,'Slutlig allokering'!$B$2:$AC$462,MATCH(X$3,'Slutlig allokering'!$B$2:$AJ$2,0),FALSE)/1,0)</f>
        <v>0</v>
      </c>
      <c r="Y343">
        <f>IFERROR(VLOOKUP($B343,Kraftvärmeprod!$B$1:$AH$479,MATCH(Y$2,Kraftvärmeprod!$B$1:$AG$1,0),FALSE)/1,0)-IFERROR(VLOOKUP($B343,'Slutlig allokering'!$B$2:$AC$462,MATCH(Y$3,'Slutlig allokering'!$B$2:$AJ$2,0),FALSE)/1,0)</f>
        <v>0</v>
      </c>
      <c r="Z343">
        <f>IFERROR(VLOOKUP($B343,Kraftvärmeprod!$B$1:$AH$479,MATCH(Z$2,Kraftvärmeprod!$B$1:$AG$1,0),FALSE)/1,0)-IFERROR(VLOOKUP($B343,'Slutlig allokering'!$B$2:$AC$462,MATCH(Z$3,'Slutlig allokering'!$B$2:$AJ$2,0),FALSE)/1,0)</f>
        <v>0</v>
      </c>
      <c r="AA343">
        <f>IFERROR(VLOOKUP($B343,Kraftvärmeprod!$B$1:$AH$479,MATCH(AA$2,Kraftvärmeprod!$B$1:$AG$1,0),FALSE)/1,0)-IFERROR(VLOOKUP($B343,'Slutlig allokering'!$B$2:$AC$462,MATCH(AA$3,'Slutlig allokering'!$B$2:$AJ$2,0),FALSE)/1,0)</f>
        <v>0</v>
      </c>
      <c r="AB343">
        <f>IFERROR(VLOOKUP($B343,Kraftvärmeprod!$B$1:$AH$479,MATCH(AB$2,Kraftvärmeprod!$B$1:$AG$1,0),FALSE)/1,0)-IFERROR(VLOOKUP($B343,'Slutlig allokering'!$B$2:$AC$462,MATCH(AB$3,'Slutlig allokering'!$B$2:$AJ$2,0),FALSE)/1,0)</f>
        <v>0</v>
      </c>
      <c r="AE343">
        <f t="shared" si="10"/>
        <v>0</v>
      </c>
      <c r="AG343">
        <f>IFERROR(VLOOKUP(B343,'Slutlig allokering'!$B$2:$AJ$462,MATCH("Summa justerad allokerad tillförd energi (utan hjälpel och rökgaskondensering):",'Slutlig allokering'!$B$2:$AK$2,0),FALSE)/1,"")</f>
        <v>0</v>
      </c>
      <c r="AI343" s="55" t="str">
        <f>IFERROR(1-VLOOKUP(B343,'Slutlig allokering'!$B$2:$AJ$462,MATCH("Andel av bränsle i kvv som allokerats till värme, exklusive rökgaskondensering och hjälpel",'Slutlig allokering'!$B$2:$AK$2,0),FALSE),"")</f>
        <v/>
      </c>
      <c r="AK343" s="55" t="str">
        <f t="shared" si="11"/>
        <v/>
      </c>
    </row>
    <row r="344" spans="1:37" x14ac:dyDescent="0.35">
      <c r="A344" s="28" t="s">
        <v>458</v>
      </c>
      <c r="B344" s="28" t="s">
        <v>460</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allokering'!$B$2:$AC$462,MATCH(E$3,'Slutlig allokering'!$B$2:$AJ$2,0),FALSE)/1,0)</f>
        <v>0</v>
      </c>
      <c r="F344">
        <f>IFERROR(VLOOKUP($B344,Kraftvärmeprod!$B$1:$AH$479,MATCH(F$2,Kraftvärmeprod!$B$1:$AG$1,0),FALSE)/1,0)-IFERROR(VLOOKUP($B344,'Slutlig allokering'!$B$2:$AC$462,MATCH(F$3,'Slutlig allokering'!$B$2:$AJ$2,0),FALSE)/1,0)</f>
        <v>0</v>
      </c>
      <c r="G344">
        <f>IFERROR(VLOOKUP($B344,Kraftvärmeprod!$B$1:$AH$479,MATCH(G$2,Kraftvärmeprod!$B$1:$AG$1,0),FALSE)/1,0)-IFERROR(VLOOKUP($B344,'Slutlig allokering'!$B$2:$AC$462,MATCH(G$3,'Slutlig allokering'!$B$2:$AJ$2,0),FALSE)/1,0)</f>
        <v>0</v>
      </c>
      <c r="H344">
        <f>IFERROR(VLOOKUP($B344,Kraftvärmeprod!$B$1:$AH$479,MATCH(H$2,Kraftvärmeprod!$B$1:$AG$1,0),FALSE)/1,0)-IFERROR(VLOOKUP($B344,'Slutlig allokering'!$B$2:$AC$462,MATCH(H$3,'Slutlig allokering'!$B$2:$AJ$2,0),FALSE)/1,0)</f>
        <v>0</v>
      </c>
      <c r="I344">
        <f>IFERROR(VLOOKUP($B344,Kraftvärmeprod!$B$1:$AH$479,MATCH(I$2,Kraftvärmeprod!$B$1:$AG$1,0),FALSE)/1,0)-IFERROR(VLOOKUP($B344,'Slutlig allokering'!$B$2:$AC$462,MATCH(I$3,'Slutlig allokering'!$B$2:$AJ$2,0),FALSE)/1,0)</f>
        <v>0</v>
      </c>
      <c r="J344">
        <f>IFERROR(VLOOKUP($B344,Kraftvärmeprod!$B$1:$AH$479,MATCH(J$2,Kraftvärmeprod!$B$1:$AG$1,0),FALSE)/1,0)-IFERROR(VLOOKUP($B344,'Slutlig allokering'!$B$2:$AC$462,MATCH(J$3,'Slutlig allokering'!$B$2:$AJ$2,0),FALSE)/1,0)</f>
        <v>0</v>
      </c>
      <c r="K344">
        <f>IFERROR(VLOOKUP($B344,Kraftvärmeprod!$B$1:$AH$479,MATCH(K$2,Kraftvärmeprod!$B$1:$AG$1,0),FALSE)/1,0)-IFERROR(VLOOKUP($B344,'Slutlig allokering'!$B$2:$AC$462,MATCH(K$3,'Slutlig allokering'!$B$2:$AJ$2,0),FALSE)/1,0)</f>
        <v>0</v>
      </c>
      <c r="L344">
        <f>IFERROR(VLOOKUP($B344,Kraftvärmeprod!$B$1:$AH$479,MATCH(L$2,Kraftvärmeprod!$B$1:$AG$1,0),FALSE)/1,0)-IFERROR(VLOOKUP($B344,'Slutlig allokering'!$B$2:$AC$462,MATCH(L$3,'Slutlig allokering'!$B$2:$AJ$2,0),FALSE)/1,0)</f>
        <v>0</v>
      </c>
      <c r="M344" s="143">
        <f>IFERROR(VLOOKUP($B344,Miljö!$B$1:$S$477,MATCH(M$2,Miljö!$B$1:$X$1,0),FALSE)/1,0)-IFERROR(VLOOKUP($B344,'Slutlig allokering'!$B$2:$AC$462,MATCH(M$3,'Slutlig allokering'!$B$2:$AJ$2,0),FALSE)/1,0)</f>
        <v>0</v>
      </c>
      <c r="N344">
        <f>IFERROR(VLOOKUP($B344,Kraftvärmeprod!$B$1:$AH$479,MATCH(N$2,Kraftvärmeprod!$B$1:$AG$1,0),FALSE)/1,0)-IFERROR(VLOOKUP($B344,'Slutlig allokering'!$B$2:$AC$462,MATCH(N$3,'Slutlig allokering'!$B$2:$AJ$2,0),FALSE)/1,0)</f>
        <v>0</v>
      </c>
      <c r="O344">
        <f>IFERROR(VLOOKUP($B344,Kraftvärmeprod!$B$1:$AH$479,MATCH(O$2,Kraftvärmeprod!$B$1:$AG$1,0),FALSE)/1,0)-IFERROR(VLOOKUP($B344,'Slutlig allokering'!$B$2:$AC$462,MATCH(O$3,'Slutlig allokering'!$B$2:$AJ$2,0),FALSE)/1,0)</f>
        <v>0</v>
      </c>
      <c r="P344">
        <f>IFERROR(VLOOKUP($B344,Kraftvärmeprod!$B$1:$AH$479,MATCH(P$2,Kraftvärmeprod!$B$1:$AG$1,0),FALSE)/1,0)-IFERROR(VLOOKUP($B344,'Slutlig allokering'!$B$2:$AC$462,MATCH(P$3,'Slutlig allokering'!$B$2:$AJ$2,0),FALSE)/1,0)</f>
        <v>0</v>
      </c>
      <c r="Q344">
        <f>IFERROR(VLOOKUP($B344,Kraftvärmeprod!$B$1:$AH$479,MATCH(Q$2,Kraftvärmeprod!$B$1:$AG$1,0),FALSE)/1,0)-IFERROR(VLOOKUP($B344,'Slutlig allokering'!$B$2:$AC$462,MATCH(Q$3,'Slutlig allokering'!$B$2:$AJ$2,0),FALSE)/1,0)</f>
        <v>0</v>
      </c>
      <c r="R344">
        <f>IFERROR(VLOOKUP($B344,Kraftvärmeprod!$B$1:$AH$479,MATCH(R$2,Kraftvärmeprod!$B$1:$AG$1,0),FALSE)/1,0)-IFERROR(VLOOKUP($B344,'Slutlig allokering'!$B$2:$AC$462,MATCH(R$3,'Slutlig allokering'!$B$2:$AJ$2,0),FALSE)/1,0)</f>
        <v>0</v>
      </c>
      <c r="S344">
        <f>IFERROR(VLOOKUP($B344,Kraftvärmeprod!$B$1:$AH$479,MATCH(S$2,Kraftvärmeprod!$B$1:$AG$1,0),FALSE)/1,0)-IFERROR(VLOOKUP($B344,'Slutlig allokering'!$B$2:$AC$462,MATCH(S$3,'Slutlig allokering'!$B$2:$AJ$2,0),FALSE)/1,0)</f>
        <v>0</v>
      </c>
      <c r="T344">
        <f>IFERROR(VLOOKUP($B344,Kraftvärmeprod!$B$1:$AH$479,MATCH(T$2,Kraftvärmeprod!$B$1:$AG$1,0),FALSE)/1,0)-IFERROR(VLOOKUP($B344,'Slutlig allokering'!$B$2:$AC$462,MATCH(T$3,'Slutlig allokering'!$B$2:$AJ$2,0),FALSE)/1,0)</f>
        <v>0</v>
      </c>
      <c r="U344">
        <f>IFERROR(VLOOKUP($B344,Kraftvärmeprod!$B$1:$AH$479,MATCH(U$2,Kraftvärmeprod!$B$1:$AG$1,0),FALSE)/1,0)-IFERROR(VLOOKUP($B344,'Slutlig allokering'!$B$2:$AC$462,MATCH(U$3,'Slutlig allokering'!$B$2:$AJ$2,0),FALSE)/1,0)</f>
        <v>0</v>
      </c>
      <c r="V344">
        <f>IFERROR(VLOOKUP($B344,Kraftvärmeprod!$B$1:$AH$479,MATCH(V$2,Kraftvärmeprod!$B$1:$AG$1,0),FALSE)/1,0)-IFERROR(VLOOKUP($B344,'Slutlig allokering'!$B$2:$AC$462,MATCH(V$3,'Slutlig allokering'!$B$2:$AJ$2,0),FALSE)/1,0)</f>
        <v>0</v>
      </c>
      <c r="W344">
        <f>IFERROR(VLOOKUP($B344,Kraftvärmeprod!$B$1:$AH$479,MATCH(W$2,Kraftvärmeprod!$B$1:$AG$1,0),FALSE)/1,0)-IFERROR(VLOOKUP($B344,'Slutlig allokering'!$B$2:$AC$462,MATCH(W$3,'Slutlig allokering'!$B$2:$AJ$2,0),FALSE)/1,0)</f>
        <v>0</v>
      </c>
      <c r="X344">
        <f>IFERROR(VLOOKUP($B344,Kraftvärmeprod!$B$1:$AH$479,MATCH(X$2,Kraftvärmeprod!$B$1:$AG$1,0),FALSE)/1,0)-IFERROR(VLOOKUP($B344,'Slutlig allokering'!$B$2:$AC$462,MATCH(X$3,'Slutlig allokering'!$B$2:$AJ$2,0),FALSE)/1,0)</f>
        <v>0</v>
      </c>
      <c r="Y344">
        <f>IFERROR(VLOOKUP($B344,Kraftvärmeprod!$B$1:$AH$479,MATCH(Y$2,Kraftvärmeprod!$B$1:$AG$1,0),FALSE)/1,0)-IFERROR(VLOOKUP($B344,'Slutlig allokering'!$B$2:$AC$462,MATCH(Y$3,'Slutlig allokering'!$B$2:$AJ$2,0),FALSE)/1,0)</f>
        <v>0</v>
      </c>
      <c r="Z344">
        <f>IFERROR(VLOOKUP($B344,Kraftvärmeprod!$B$1:$AH$479,MATCH(Z$2,Kraftvärmeprod!$B$1:$AG$1,0),FALSE)/1,0)-IFERROR(VLOOKUP($B344,'Slutlig allokering'!$B$2:$AC$462,MATCH(Z$3,'Slutlig allokering'!$B$2:$AJ$2,0),FALSE)/1,0)</f>
        <v>0</v>
      </c>
      <c r="AA344">
        <f>IFERROR(VLOOKUP($B344,Kraftvärmeprod!$B$1:$AH$479,MATCH(AA$2,Kraftvärmeprod!$B$1:$AG$1,0),FALSE)/1,0)-IFERROR(VLOOKUP($B344,'Slutlig allokering'!$B$2:$AC$462,MATCH(AA$3,'Slutlig allokering'!$B$2:$AJ$2,0),FALSE)/1,0)</f>
        <v>0</v>
      </c>
      <c r="AB344">
        <f>IFERROR(VLOOKUP($B344,Kraftvärmeprod!$B$1:$AH$479,MATCH(AB$2,Kraftvärmeprod!$B$1:$AG$1,0),FALSE)/1,0)-IFERROR(VLOOKUP($B344,'Slutlig allokering'!$B$2:$AC$462,MATCH(AB$3,'Slutlig allokering'!$B$2:$AJ$2,0),FALSE)/1,0)</f>
        <v>0</v>
      </c>
      <c r="AE344">
        <f t="shared" si="10"/>
        <v>0</v>
      </c>
      <c r="AG344">
        <f>IFERROR(VLOOKUP(B344,'Slutlig allokering'!$B$2:$AJ$462,MATCH("Summa justerad allokerad tillförd energi (utan hjälpel och rökgaskondensering):",'Slutlig allokering'!$B$2:$AK$2,0),FALSE)/1,"")</f>
        <v>0</v>
      </c>
      <c r="AI344" s="55" t="str">
        <f>IFERROR(1-VLOOKUP(B344,'Slutlig allokering'!$B$2:$AJ$462,MATCH("Andel av bränsle i kvv som allokerats till värme, exklusive rökgaskondensering och hjälpel",'Slutlig allokering'!$B$2:$AK$2,0),FALSE),"")</f>
        <v/>
      </c>
      <c r="AK344" s="55" t="str">
        <f t="shared" si="11"/>
        <v/>
      </c>
    </row>
    <row r="345" spans="1:37" x14ac:dyDescent="0.35">
      <c r="A345" s="28" t="s">
        <v>461</v>
      </c>
      <c r="B345" s="28" t="s">
        <v>462</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allokering'!$B$2:$AC$462,MATCH(E$3,'Slutlig allokering'!$B$2:$AJ$2,0),FALSE)/1,0)</f>
        <v>0</v>
      </c>
      <c r="F345">
        <f>IFERROR(VLOOKUP($B345,Kraftvärmeprod!$B$1:$AH$479,MATCH(F$2,Kraftvärmeprod!$B$1:$AG$1,0),FALSE)/1,0)-IFERROR(VLOOKUP($B345,'Slutlig allokering'!$B$2:$AC$462,MATCH(F$3,'Slutlig allokering'!$B$2:$AJ$2,0),FALSE)/1,0)</f>
        <v>0</v>
      </c>
      <c r="G345">
        <f>IFERROR(VLOOKUP($B345,Kraftvärmeprod!$B$1:$AH$479,MATCH(G$2,Kraftvärmeprod!$B$1:$AG$1,0),FALSE)/1,0)-IFERROR(VLOOKUP($B345,'Slutlig allokering'!$B$2:$AC$462,MATCH(G$3,'Slutlig allokering'!$B$2:$AJ$2,0),FALSE)/1,0)</f>
        <v>0</v>
      </c>
      <c r="H345">
        <f>IFERROR(VLOOKUP($B345,Kraftvärmeprod!$B$1:$AH$479,MATCH(H$2,Kraftvärmeprod!$B$1:$AG$1,0),FALSE)/1,0)-IFERROR(VLOOKUP($B345,'Slutlig allokering'!$B$2:$AC$462,MATCH(H$3,'Slutlig allokering'!$B$2:$AJ$2,0),FALSE)/1,0)</f>
        <v>0</v>
      </c>
      <c r="I345">
        <f>IFERROR(VLOOKUP($B345,Kraftvärmeprod!$B$1:$AH$479,MATCH(I$2,Kraftvärmeprod!$B$1:$AG$1,0),FALSE)/1,0)-IFERROR(VLOOKUP($B345,'Slutlig allokering'!$B$2:$AC$462,MATCH(I$3,'Slutlig allokering'!$B$2:$AJ$2,0),FALSE)/1,0)</f>
        <v>0</v>
      </c>
      <c r="J345">
        <f>IFERROR(VLOOKUP($B345,Kraftvärmeprod!$B$1:$AH$479,MATCH(J$2,Kraftvärmeprod!$B$1:$AG$1,0),FALSE)/1,0)-IFERROR(VLOOKUP($B345,'Slutlig allokering'!$B$2:$AC$462,MATCH(J$3,'Slutlig allokering'!$B$2:$AJ$2,0),FALSE)/1,0)</f>
        <v>0</v>
      </c>
      <c r="K345">
        <f>IFERROR(VLOOKUP($B345,Kraftvärmeprod!$B$1:$AH$479,MATCH(K$2,Kraftvärmeprod!$B$1:$AG$1,0),FALSE)/1,0)-IFERROR(VLOOKUP($B345,'Slutlig allokering'!$B$2:$AC$462,MATCH(K$3,'Slutlig allokering'!$B$2:$AJ$2,0),FALSE)/1,0)</f>
        <v>0</v>
      </c>
      <c r="L345">
        <f>IFERROR(VLOOKUP($B345,Kraftvärmeprod!$B$1:$AH$479,MATCH(L$2,Kraftvärmeprod!$B$1:$AG$1,0),FALSE)/1,0)-IFERROR(VLOOKUP($B345,'Slutlig allokering'!$B$2:$AC$462,MATCH(L$3,'Slutlig allokering'!$B$2:$AJ$2,0),FALSE)/1,0)</f>
        <v>0</v>
      </c>
      <c r="M345" s="143">
        <f>IFERROR(VLOOKUP($B345,Miljö!$B$1:$S$477,MATCH(M$2,Miljö!$B$1:$X$1,0),FALSE)/1,0)-IFERROR(VLOOKUP($B345,'Slutlig allokering'!$B$2:$AC$462,MATCH(M$3,'Slutlig allokering'!$B$2:$AJ$2,0),FALSE)/1,0)</f>
        <v>0</v>
      </c>
      <c r="N345">
        <f>IFERROR(VLOOKUP($B345,Kraftvärmeprod!$B$1:$AH$479,MATCH(N$2,Kraftvärmeprod!$B$1:$AG$1,0),FALSE)/1,0)-IFERROR(VLOOKUP($B345,'Slutlig allokering'!$B$2:$AC$462,MATCH(N$3,'Slutlig allokering'!$B$2:$AJ$2,0),FALSE)/1,0)</f>
        <v>0</v>
      </c>
      <c r="O345">
        <f>IFERROR(VLOOKUP($B345,Kraftvärmeprod!$B$1:$AH$479,MATCH(O$2,Kraftvärmeprod!$B$1:$AG$1,0),FALSE)/1,0)-IFERROR(VLOOKUP($B345,'Slutlig allokering'!$B$2:$AC$462,MATCH(O$3,'Slutlig allokering'!$B$2:$AJ$2,0),FALSE)/1,0)</f>
        <v>0</v>
      </c>
      <c r="P345">
        <f>IFERROR(VLOOKUP($B345,Kraftvärmeprod!$B$1:$AH$479,MATCH(P$2,Kraftvärmeprod!$B$1:$AG$1,0),FALSE)/1,0)-IFERROR(VLOOKUP($B345,'Slutlig allokering'!$B$2:$AC$462,MATCH(P$3,'Slutlig allokering'!$B$2:$AJ$2,0),FALSE)/1,0)</f>
        <v>0</v>
      </c>
      <c r="Q345">
        <f>IFERROR(VLOOKUP($B345,Kraftvärmeprod!$B$1:$AH$479,MATCH(Q$2,Kraftvärmeprod!$B$1:$AG$1,0),FALSE)/1,0)-IFERROR(VLOOKUP($B345,'Slutlig allokering'!$B$2:$AC$462,MATCH(Q$3,'Slutlig allokering'!$B$2:$AJ$2,0),FALSE)/1,0)</f>
        <v>0</v>
      </c>
      <c r="R345">
        <f>IFERROR(VLOOKUP($B345,Kraftvärmeprod!$B$1:$AH$479,MATCH(R$2,Kraftvärmeprod!$B$1:$AG$1,0),FALSE)/1,0)-IFERROR(VLOOKUP($B345,'Slutlig allokering'!$B$2:$AC$462,MATCH(R$3,'Slutlig allokering'!$B$2:$AJ$2,0),FALSE)/1,0)</f>
        <v>0</v>
      </c>
      <c r="S345">
        <f>IFERROR(VLOOKUP($B345,Kraftvärmeprod!$B$1:$AH$479,MATCH(S$2,Kraftvärmeprod!$B$1:$AG$1,0),FALSE)/1,0)-IFERROR(VLOOKUP($B345,'Slutlig allokering'!$B$2:$AC$462,MATCH(S$3,'Slutlig allokering'!$B$2:$AJ$2,0),FALSE)/1,0)</f>
        <v>0</v>
      </c>
      <c r="T345">
        <f>IFERROR(VLOOKUP($B345,Kraftvärmeprod!$B$1:$AH$479,MATCH(T$2,Kraftvärmeprod!$B$1:$AG$1,0),FALSE)/1,0)-IFERROR(VLOOKUP($B345,'Slutlig allokering'!$B$2:$AC$462,MATCH(T$3,'Slutlig allokering'!$B$2:$AJ$2,0),FALSE)/1,0)</f>
        <v>0</v>
      </c>
      <c r="U345">
        <f>IFERROR(VLOOKUP($B345,Kraftvärmeprod!$B$1:$AH$479,MATCH(U$2,Kraftvärmeprod!$B$1:$AG$1,0),FALSE)/1,0)-IFERROR(VLOOKUP($B345,'Slutlig allokering'!$B$2:$AC$462,MATCH(U$3,'Slutlig allokering'!$B$2:$AJ$2,0),FALSE)/1,0)</f>
        <v>0</v>
      </c>
      <c r="V345">
        <f>IFERROR(VLOOKUP($B345,Kraftvärmeprod!$B$1:$AH$479,MATCH(V$2,Kraftvärmeprod!$B$1:$AG$1,0),FALSE)/1,0)-IFERROR(VLOOKUP($B345,'Slutlig allokering'!$B$2:$AC$462,MATCH(V$3,'Slutlig allokering'!$B$2:$AJ$2,0),FALSE)/1,0)</f>
        <v>0</v>
      </c>
      <c r="W345">
        <f>IFERROR(VLOOKUP($B345,Kraftvärmeprod!$B$1:$AH$479,MATCH(W$2,Kraftvärmeprod!$B$1:$AG$1,0),FALSE)/1,0)-IFERROR(VLOOKUP($B345,'Slutlig allokering'!$B$2:$AC$462,MATCH(W$3,'Slutlig allokering'!$B$2:$AJ$2,0),FALSE)/1,0)</f>
        <v>0</v>
      </c>
      <c r="X345">
        <f>IFERROR(VLOOKUP($B345,Kraftvärmeprod!$B$1:$AH$479,MATCH(X$2,Kraftvärmeprod!$B$1:$AG$1,0),FALSE)/1,0)-IFERROR(VLOOKUP($B345,'Slutlig allokering'!$B$2:$AC$462,MATCH(X$3,'Slutlig allokering'!$B$2:$AJ$2,0),FALSE)/1,0)</f>
        <v>0</v>
      </c>
      <c r="Y345">
        <f>IFERROR(VLOOKUP($B345,Kraftvärmeprod!$B$1:$AH$479,MATCH(Y$2,Kraftvärmeprod!$B$1:$AG$1,0),FALSE)/1,0)-IFERROR(VLOOKUP($B345,'Slutlig allokering'!$B$2:$AC$462,MATCH(Y$3,'Slutlig allokering'!$B$2:$AJ$2,0),FALSE)/1,0)</f>
        <v>0</v>
      </c>
      <c r="Z345">
        <f>IFERROR(VLOOKUP($B345,Kraftvärmeprod!$B$1:$AH$479,MATCH(Z$2,Kraftvärmeprod!$B$1:$AG$1,0),FALSE)/1,0)-IFERROR(VLOOKUP($B345,'Slutlig allokering'!$B$2:$AC$462,MATCH(Z$3,'Slutlig allokering'!$B$2:$AJ$2,0),FALSE)/1,0)</f>
        <v>0</v>
      </c>
      <c r="AA345">
        <f>IFERROR(VLOOKUP($B345,Kraftvärmeprod!$B$1:$AH$479,MATCH(AA$2,Kraftvärmeprod!$B$1:$AG$1,0),FALSE)/1,0)-IFERROR(VLOOKUP($B345,'Slutlig allokering'!$B$2:$AC$462,MATCH(AA$3,'Slutlig allokering'!$B$2:$AJ$2,0),FALSE)/1,0)</f>
        <v>0</v>
      </c>
      <c r="AB345">
        <f>IFERROR(VLOOKUP($B345,Kraftvärmeprod!$B$1:$AH$479,MATCH(AB$2,Kraftvärmeprod!$B$1:$AG$1,0),FALSE)/1,0)-IFERROR(VLOOKUP($B345,'Slutlig allokering'!$B$2:$AC$462,MATCH(AB$3,'Slutlig allokering'!$B$2:$AJ$2,0),FALSE)/1,0)</f>
        <v>0</v>
      </c>
      <c r="AE345">
        <f t="shared" si="10"/>
        <v>0</v>
      </c>
      <c r="AG345">
        <f>IFERROR(VLOOKUP(B345,'Slutlig allokering'!$B$2:$AJ$462,MATCH("Summa justerad allokerad tillförd energi (utan hjälpel och rökgaskondensering):",'Slutlig allokering'!$B$2:$AK$2,0),FALSE)/1,"")</f>
        <v>0</v>
      </c>
      <c r="AI345" s="55" t="str">
        <f>IFERROR(1-VLOOKUP(B345,'Slutlig allokering'!$B$2:$AJ$462,MATCH("Andel av bränsle i kvv som allokerats till värme, exklusive rökgaskondensering och hjälpel",'Slutlig allokering'!$B$2:$AK$2,0),FALSE),"")</f>
        <v/>
      </c>
      <c r="AK345" s="55" t="str">
        <f t="shared" si="11"/>
        <v/>
      </c>
    </row>
    <row r="346" spans="1:37" x14ac:dyDescent="0.35">
      <c r="A346" s="28" t="s">
        <v>461</v>
      </c>
      <c r="B346" s="28" t="s">
        <v>463</v>
      </c>
      <c r="C346">
        <f>IFERROR(VLOOKUP($B346,Kraftvärmeprod!$B$1:$AH$479,MATCH(C$3,Kraftvärmeprod!$B$1:$AG$1,0),FALSE)/1,"")</f>
        <v>1012.87</v>
      </c>
      <c r="D346">
        <f>IFERROR(VLOOKUP($B346,Kraftvärmeprod!$B$1:$AH$479,MATCH(D$3,Kraftvärmeprod!$B$1:$AG$1,0),FALSE)/1,"")</f>
        <v>525.12</v>
      </c>
      <c r="E346">
        <f>IFERROR(VLOOKUP($B346,Kraftvärmeprod!$B$1:$AH$479,MATCH(E$2,Kraftvärmeprod!$B$1:$AG$1,0),FALSE)/1,0)-IFERROR(VLOOKUP($B346,'Slutlig allokering'!$B$2:$AC$462,MATCH(E$3,'Slutlig allokering'!$B$2:$AJ$2,0),FALSE)/1,0)</f>
        <v>23.302899999999998</v>
      </c>
      <c r="F346">
        <f>IFERROR(VLOOKUP($B346,Kraftvärmeprod!$B$1:$AH$479,MATCH(F$2,Kraftvärmeprod!$B$1:$AG$1,0),FALSE)/1,0)-IFERROR(VLOOKUP($B346,'Slutlig allokering'!$B$2:$AC$462,MATCH(F$3,'Slutlig allokering'!$B$2:$AJ$2,0),FALSE)/1,0)</f>
        <v>0</v>
      </c>
      <c r="G346">
        <f>IFERROR(VLOOKUP($B346,Kraftvärmeprod!$B$1:$AH$479,MATCH(G$2,Kraftvärmeprod!$B$1:$AG$1,0),FALSE)/1,0)-IFERROR(VLOOKUP($B346,'Slutlig allokering'!$B$2:$AC$462,MATCH(G$3,'Slutlig allokering'!$B$2:$AJ$2,0),FALSE)/1,0)</f>
        <v>61.426299999999998</v>
      </c>
      <c r="H346">
        <f>IFERROR(VLOOKUP($B346,Kraftvärmeprod!$B$1:$AH$479,MATCH(H$2,Kraftvärmeprod!$B$1:$AG$1,0),FALSE)/1,0)-IFERROR(VLOOKUP($B346,'Slutlig allokering'!$B$2:$AC$462,MATCH(H$3,'Slutlig allokering'!$B$2:$AJ$2,0),FALSE)/1,0)</f>
        <v>0</v>
      </c>
      <c r="I346">
        <f>IFERROR(VLOOKUP($B346,Kraftvärmeprod!$B$1:$AH$479,MATCH(I$2,Kraftvärmeprod!$B$1:$AG$1,0),FALSE)/1,0)-IFERROR(VLOOKUP($B346,'Slutlig allokering'!$B$2:$AC$462,MATCH(I$3,'Slutlig allokering'!$B$2:$AJ$2,0),FALSE)/1,0)</f>
        <v>2.79487</v>
      </c>
      <c r="J346">
        <f>IFERROR(VLOOKUP($B346,Kraftvärmeprod!$B$1:$AH$479,MATCH(J$2,Kraftvärmeprod!$B$1:$AG$1,0),FALSE)/1,0)-IFERROR(VLOOKUP($B346,'Slutlig allokering'!$B$2:$AC$462,MATCH(J$3,'Slutlig allokering'!$B$2:$AJ$2,0),FALSE)/1,0)</f>
        <v>0</v>
      </c>
      <c r="K346">
        <f>IFERROR(VLOOKUP($B346,Kraftvärmeprod!$B$1:$AH$479,MATCH(K$2,Kraftvärmeprod!$B$1:$AG$1,0),FALSE)/1,0)-IFERROR(VLOOKUP($B346,'Slutlig allokering'!$B$2:$AC$462,MATCH(K$3,'Slutlig allokering'!$B$2:$AJ$2,0),FALSE)/1,0)</f>
        <v>0</v>
      </c>
      <c r="L346">
        <f>IFERROR(VLOOKUP($B346,Kraftvärmeprod!$B$1:$AH$479,MATCH(L$2,Kraftvärmeprod!$B$1:$AG$1,0),FALSE)/1,0)-IFERROR(VLOOKUP($B346,'Slutlig allokering'!$B$2:$AC$462,MATCH(L$3,'Slutlig allokering'!$B$2:$AJ$2,0),FALSE)/1,0)</f>
        <v>282.52999999999997</v>
      </c>
      <c r="M346" s="143">
        <f>IFERROR(VLOOKUP($B346,Miljö!$B$1:$S$477,MATCH(M$2,Miljö!$B$1:$X$1,0),FALSE)/1,0)-IFERROR(VLOOKUP($B346,'Slutlig allokering'!$B$2:$AC$462,MATCH(M$3,'Slutlig allokering'!$B$2:$AJ$2,0),FALSE)/1,0)</f>
        <v>30.7027</v>
      </c>
      <c r="N346">
        <f>IFERROR(VLOOKUP($B346,Kraftvärmeprod!$B$1:$AH$479,MATCH(N$2,Kraftvärmeprod!$B$1:$AG$1,0),FALSE)/1,0)-IFERROR(VLOOKUP($B346,'Slutlig allokering'!$B$2:$AC$462,MATCH(N$3,'Slutlig allokering'!$B$2:$AJ$2,0),FALSE)/1,0)</f>
        <v>0</v>
      </c>
      <c r="O346">
        <f>IFERROR(VLOOKUP($B346,Kraftvärmeprod!$B$1:$AH$479,MATCH(O$2,Kraftvärmeprod!$B$1:$AG$1,0),FALSE)/1,0)-IFERROR(VLOOKUP($B346,'Slutlig allokering'!$B$2:$AC$462,MATCH(O$3,'Slutlig allokering'!$B$2:$AJ$2,0),FALSE)/1,0)</f>
        <v>397.803</v>
      </c>
      <c r="P346">
        <f>IFERROR(VLOOKUP($B346,Kraftvärmeprod!$B$1:$AH$479,MATCH(P$2,Kraftvärmeprod!$B$1:$AG$1,0),FALSE)/1,0)-IFERROR(VLOOKUP($B346,'Slutlig allokering'!$B$2:$AC$462,MATCH(P$3,'Slutlig allokering'!$B$2:$AJ$2,0),FALSE)/1,0)</f>
        <v>0</v>
      </c>
      <c r="Q346">
        <f>IFERROR(VLOOKUP($B346,Kraftvärmeprod!$B$1:$AH$479,MATCH(Q$2,Kraftvärmeprod!$B$1:$AG$1,0),FALSE)/1,0)-IFERROR(VLOOKUP($B346,'Slutlig allokering'!$B$2:$AC$462,MATCH(Q$3,'Slutlig allokering'!$B$2:$AJ$2,0),FALSE)/1,0)</f>
        <v>149.60299999999998</v>
      </c>
      <c r="R346">
        <f>IFERROR(VLOOKUP($B346,Kraftvärmeprod!$B$1:$AH$479,MATCH(R$2,Kraftvärmeprod!$B$1:$AG$1,0),FALSE)/1,0)-IFERROR(VLOOKUP($B346,'Slutlig allokering'!$B$2:$AC$462,MATCH(R$3,'Slutlig allokering'!$B$2:$AJ$2,0),FALSE)/1,0)</f>
        <v>135.93199999999999</v>
      </c>
      <c r="S346">
        <f>IFERROR(VLOOKUP($B346,Kraftvärmeprod!$B$1:$AH$479,MATCH(S$2,Kraftvärmeprod!$B$1:$AG$1,0),FALSE)/1,0)-IFERROR(VLOOKUP($B346,'Slutlig allokering'!$B$2:$AC$462,MATCH(S$3,'Slutlig allokering'!$B$2:$AJ$2,0),FALSE)/1,0)</f>
        <v>0</v>
      </c>
      <c r="T346">
        <f>IFERROR(VLOOKUP($B346,Kraftvärmeprod!$B$1:$AH$479,MATCH(T$2,Kraftvärmeprod!$B$1:$AG$1,0),FALSE)/1,0)-IFERROR(VLOOKUP($B346,'Slutlig allokering'!$B$2:$AC$462,MATCH(T$3,'Slutlig allokering'!$B$2:$AJ$2,0),FALSE)/1,0)</f>
        <v>0</v>
      </c>
      <c r="U346">
        <f>IFERROR(VLOOKUP($B346,Kraftvärmeprod!$B$1:$AH$479,MATCH(U$2,Kraftvärmeprod!$B$1:$AG$1,0),FALSE)/1,0)-IFERROR(VLOOKUP($B346,'Slutlig allokering'!$B$2:$AC$462,MATCH(U$3,'Slutlig allokering'!$B$2:$AJ$2,0),FALSE)/1,0)</f>
        <v>1.7601699999999998</v>
      </c>
      <c r="V346">
        <f>IFERROR(VLOOKUP($B346,Kraftvärmeprod!$B$1:$AH$479,MATCH(V$2,Kraftvärmeprod!$B$1:$AG$1,0),FALSE)/1,0)-IFERROR(VLOOKUP($B346,'Slutlig allokering'!$B$2:$AC$462,MATCH(V$3,'Slutlig allokering'!$B$2:$AJ$2,0),FALSE)/1,0)</f>
        <v>0</v>
      </c>
      <c r="W346">
        <f>IFERROR(VLOOKUP($B346,Kraftvärmeprod!$B$1:$AH$479,MATCH(W$2,Kraftvärmeprod!$B$1:$AG$1,0),FALSE)/1,0)-IFERROR(VLOOKUP($B346,'Slutlig allokering'!$B$2:$AC$462,MATCH(W$3,'Slutlig allokering'!$B$2:$AJ$2,0),FALSE)/1,0)</f>
        <v>0</v>
      </c>
      <c r="X346">
        <f>IFERROR(VLOOKUP($B346,Kraftvärmeprod!$B$1:$AH$479,MATCH(X$2,Kraftvärmeprod!$B$1:$AG$1,0),FALSE)/1,0)-IFERROR(VLOOKUP($B346,'Slutlig allokering'!$B$2:$AC$462,MATCH(X$3,'Slutlig allokering'!$B$2:$AJ$2,0),FALSE)/1,0)</f>
        <v>0</v>
      </c>
      <c r="Y346">
        <f>IFERROR(VLOOKUP($B346,Kraftvärmeprod!$B$1:$AH$479,MATCH(Y$2,Kraftvärmeprod!$B$1:$AG$1,0),FALSE)/1,0)-IFERROR(VLOOKUP($B346,'Slutlig allokering'!$B$2:$AC$462,MATCH(Y$3,'Slutlig allokering'!$B$2:$AJ$2,0),FALSE)/1,0)</f>
        <v>2.0152700000000001</v>
      </c>
      <c r="Z346">
        <f>IFERROR(VLOOKUP($B346,Kraftvärmeprod!$B$1:$AH$479,MATCH(Z$2,Kraftvärmeprod!$B$1:$AG$1,0),FALSE)/1,0)-IFERROR(VLOOKUP($B346,'Slutlig allokering'!$B$2:$AC$462,MATCH(Z$3,'Slutlig allokering'!$B$2:$AJ$2,0),FALSE)/1,0)</f>
        <v>0</v>
      </c>
      <c r="AA346">
        <f>IFERROR(VLOOKUP($B346,Kraftvärmeprod!$B$1:$AH$479,MATCH(AA$2,Kraftvärmeprod!$B$1:$AG$1,0),FALSE)/1,0)-IFERROR(VLOOKUP($B346,'Slutlig allokering'!$B$2:$AC$462,MATCH(AA$3,'Slutlig allokering'!$B$2:$AJ$2,0),FALSE)/1,0)</f>
        <v>0</v>
      </c>
      <c r="AB346">
        <f>IFERROR(VLOOKUP($B346,Kraftvärmeprod!$B$1:$AH$479,MATCH(AB$2,Kraftvärmeprod!$B$1:$AG$1,0),FALSE)/1,0)-IFERROR(VLOOKUP($B346,'Slutlig allokering'!$B$2:$AC$462,MATCH(AB$3,'Slutlig allokering'!$B$2:$AJ$2,0),FALSE)/1,0)</f>
        <v>0</v>
      </c>
      <c r="AE346">
        <f t="shared" si="10"/>
        <v>1057.16751</v>
      </c>
      <c r="AG346">
        <f>IFERROR(VLOOKUP(B346,'Slutlig allokering'!$B$2:$AJ$462,MATCH("Summa justerad allokerad tillförd energi (utan hjälpel och rökgaskondensering):",'Slutlig allokering'!$B$2:$AK$2,0),FALSE)/1,"")</f>
        <v>779.80128999999988</v>
      </c>
      <c r="AI346" s="55">
        <f>IFERROR(1-VLOOKUP(B346,'Slutlig allokering'!$B$2:$AJ$462,MATCH("Andel av bränsle i kvv som allokerats till värme, exklusive rökgaskondensering och hjälpel",'Slutlig allokering'!$B$2:$AK$2,0),FALSE),"")</f>
        <v>0.57549562627302109</v>
      </c>
      <c r="AK346" s="55">
        <f t="shared" si="11"/>
        <v>0.57549562627302109</v>
      </c>
    </row>
    <row r="347" spans="1:37" x14ac:dyDescent="0.35">
      <c r="A347" s="28" t="s">
        <v>464</v>
      </c>
      <c r="B347" s="28" t="s">
        <v>465</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allokering'!$B$2:$AC$462,MATCH(E$3,'Slutlig allokering'!$B$2:$AJ$2,0),FALSE)/1,0)</f>
        <v>0</v>
      </c>
      <c r="F347">
        <f>IFERROR(VLOOKUP($B347,Kraftvärmeprod!$B$1:$AH$479,MATCH(F$2,Kraftvärmeprod!$B$1:$AG$1,0),FALSE)/1,0)-IFERROR(VLOOKUP($B347,'Slutlig allokering'!$B$2:$AC$462,MATCH(F$3,'Slutlig allokering'!$B$2:$AJ$2,0),FALSE)/1,0)</f>
        <v>0</v>
      </c>
      <c r="G347">
        <f>IFERROR(VLOOKUP($B347,Kraftvärmeprod!$B$1:$AH$479,MATCH(G$2,Kraftvärmeprod!$B$1:$AG$1,0),FALSE)/1,0)-IFERROR(VLOOKUP($B347,'Slutlig allokering'!$B$2:$AC$462,MATCH(G$3,'Slutlig allokering'!$B$2:$AJ$2,0),FALSE)/1,0)</f>
        <v>0</v>
      </c>
      <c r="H347">
        <f>IFERROR(VLOOKUP($B347,Kraftvärmeprod!$B$1:$AH$479,MATCH(H$2,Kraftvärmeprod!$B$1:$AG$1,0),FALSE)/1,0)-IFERROR(VLOOKUP($B347,'Slutlig allokering'!$B$2:$AC$462,MATCH(H$3,'Slutlig allokering'!$B$2:$AJ$2,0),FALSE)/1,0)</f>
        <v>0</v>
      </c>
      <c r="I347">
        <f>IFERROR(VLOOKUP($B347,Kraftvärmeprod!$B$1:$AH$479,MATCH(I$2,Kraftvärmeprod!$B$1:$AG$1,0),FALSE)/1,0)-IFERROR(VLOOKUP($B347,'Slutlig allokering'!$B$2:$AC$462,MATCH(I$3,'Slutlig allokering'!$B$2:$AJ$2,0),FALSE)/1,0)</f>
        <v>0</v>
      </c>
      <c r="J347">
        <f>IFERROR(VLOOKUP($B347,Kraftvärmeprod!$B$1:$AH$479,MATCH(J$2,Kraftvärmeprod!$B$1:$AG$1,0),FALSE)/1,0)-IFERROR(VLOOKUP($B347,'Slutlig allokering'!$B$2:$AC$462,MATCH(J$3,'Slutlig allokering'!$B$2:$AJ$2,0),FALSE)/1,0)</f>
        <v>0</v>
      </c>
      <c r="K347">
        <f>IFERROR(VLOOKUP($B347,Kraftvärmeprod!$B$1:$AH$479,MATCH(K$2,Kraftvärmeprod!$B$1:$AG$1,0),FALSE)/1,0)-IFERROR(VLOOKUP($B347,'Slutlig allokering'!$B$2:$AC$462,MATCH(K$3,'Slutlig allokering'!$B$2:$AJ$2,0),FALSE)/1,0)</f>
        <v>0</v>
      </c>
      <c r="L347">
        <f>IFERROR(VLOOKUP($B347,Kraftvärmeprod!$B$1:$AH$479,MATCH(L$2,Kraftvärmeprod!$B$1:$AG$1,0),FALSE)/1,0)-IFERROR(VLOOKUP($B347,'Slutlig allokering'!$B$2:$AC$462,MATCH(L$3,'Slutlig allokering'!$B$2:$AJ$2,0),FALSE)/1,0)</f>
        <v>0</v>
      </c>
      <c r="M347" s="143">
        <f>IFERROR(VLOOKUP($B347,Miljö!$B$1:$S$477,MATCH(M$2,Miljö!$B$1:$X$1,0),FALSE)/1,0)-IFERROR(VLOOKUP($B347,'Slutlig allokering'!$B$2:$AC$462,MATCH(M$3,'Slutlig allokering'!$B$2:$AJ$2,0),FALSE)/1,0)</f>
        <v>0</v>
      </c>
      <c r="N347">
        <f>IFERROR(VLOOKUP($B347,Kraftvärmeprod!$B$1:$AH$479,MATCH(N$2,Kraftvärmeprod!$B$1:$AG$1,0),FALSE)/1,0)-IFERROR(VLOOKUP($B347,'Slutlig allokering'!$B$2:$AC$462,MATCH(N$3,'Slutlig allokering'!$B$2:$AJ$2,0),FALSE)/1,0)</f>
        <v>0</v>
      </c>
      <c r="O347">
        <f>IFERROR(VLOOKUP($B347,Kraftvärmeprod!$B$1:$AH$479,MATCH(O$2,Kraftvärmeprod!$B$1:$AG$1,0),FALSE)/1,0)-IFERROR(VLOOKUP($B347,'Slutlig allokering'!$B$2:$AC$462,MATCH(O$3,'Slutlig allokering'!$B$2:$AJ$2,0),FALSE)/1,0)</f>
        <v>0</v>
      </c>
      <c r="P347">
        <f>IFERROR(VLOOKUP($B347,Kraftvärmeprod!$B$1:$AH$479,MATCH(P$2,Kraftvärmeprod!$B$1:$AG$1,0),FALSE)/1,0)-IFERROR(VLOOKUP($B347,'Slutlig allokering'!$B$2:$AC$462,MATCH(P$3,'Slutlig allokering'!$B$2:$AJ$2,0),FALSE)/1,0)</f>
        <v>0</v>
      </c>
      <c r="Q347">
        <f>IFERROR(VLOOKUP($B347,Kraftvärmeprod!$B$1:$AH$479,MATCH(Q$2,Kraftvärmeprod!$B$1:$AG$1,0),FALSE)/1,0)-IFERROR(VLOOKUP($B347,'Slutlig allokering'!$B$2:$AC$462,MATCH(Q$3,'Slutlig allokering'!$B$2:$AJ$2,0),FALSE)/1,0)</f>
        <v>0</v>
      </c>
      <c r="R347">
        <f>IFERROR(VLOOKUP($B347,Kraftvärmeprod!$B$1:$AH$479,MATCH(R$2,Kraftvärmeprod!$B$1:$AG$1,0),FALSE)/1,0)-IFERROR(VLOOKUP($B347,'Slutlig allokering'!$B$2:$AC$462,MATCH(R$3,'Slutlig allokering'!$B$2:$AJ$2,0),FALSE)/1,0)</f>
        <v>0</v>
      </c>
      <c r="S347">
        <f>IFERROR(VLOOKUP($B347,Kraftvärmeprod!$B$1:$AH$479,MATCH(S$2,Kraftvärmeprod!$B$1:$AG$1,0),FALSE)/1,0)-IFERROR(VLOOKUP($B347,'Slutlig allokering'!$B$2:$AC$462,MATCH(S$3,'Slutlig allokering'!$B$2:$AJ$2,0),FALSE)/1,0)</f>
        <v>0</v>
      </c>
      <c r="T347">
        <f>IFERROR(VLOOKUP($B347,Kraftvärmeprod!$B$1:$AH$479,MATCH(T$2,Kraftvärmeprod!$B$1:$AG$1,0),FALSE)/1,0)-IFERROR(VLOOKUP($B347,'Slutlig allokering'!$B$2:$AC$462,MATCH(T$3,'Slutlig allokering'!$B$2:$AJ$2,0),FALSE)/1,0)</f>
        <v>0</v>
      </c>
      <c r="U347">
        <f>IFERROR(VLOOKUP($B347,Kraftvärmeprod!$B$1:$AH$479,MATCH(U$2,Kraftvärmeprod!$B$1:$AG$1,0),FALSE)/1,0)-IFERROR(VLOOKUP($B347,'Slutlig allokering'!$B$2:$AC$462,MATCH(U$3,'Slutlig allokering'!$B$2:$AJ$2,0),FALSE)/1,0)</f>
        <v>0</v>
      </c>
      <c r="V347">
        <f>IFERROR(VLOOKUP($B347,Kraftvärmeprod!$B$1:$AH$479,MATCH(V$2,Kraftvärmeprod!$B$1:$AG$1,0),FALSE)/1,0)-IFERROR(VLOOKUP($B347,'Slutlig allokering'!$B$2:$AC$462,MATCH(V$3,'Slutlig allokering'!$B$2:$AJ$2,0),FALSE)/1,0)</f>
        <v>0</v>
      </c>
      <c r="W347">
        <f>IFERROR(VLOOKUP($B347,Kraftvärmeprod!$B$1:$AH$479,MATCH(W$2,Kraftvärmeprod!$B$1:$AG$1,0),FALSE)/1,0)-IFERROR(VLOOKUP($B347,'Slutlig allokering'!$B$2:$AC$462,MATCH(W$3,'Slutlig allokering'!$B$2:$AJ$2,0),FALSE)/1,0)</f>
        <v>0</v>
      </c>
      <c r="X347">
        <f>IFERROR(VLOOKUP($B347,Kraftvärmeprod!$B$1:$AH$479,MATCH(X$2,Kraftvärmeprod!$B$1:$AG$1,0),FALSE)/1,0)-IFERROR(VLOOKUP($B347,'Slutlig allokering'!$B$2:$AC$462,MATCH(X$3,'Slutlig allokering'!$B$2:$AJ$2,0),FALSE)/1,0)</f>
        <v>0</v>
      </c>
      <c r="Y347">
        <f>IFERROR(VLOOKUP($B347,Kraftvärmeprod!$B$1:$AH$479,MATCH(Y$2,Kraftvärmeprod!$B$1:$AG$1,0),FALSE)/1,0)-IFERROR(VLOOKUP($B347,'Slutlig allokering'!$B$2:$AC$462,MATCH(Y$3,'Slutlig allokering'!$B$2:$AJ$2,0),FALSE)/1,0)</f>
        <v>0</v>
      </c>
      <c r="Z347">
        <f>IFERROR(VLOOKUP($B347,Kraftvärmeprod!$B$1:$AH$479,MATCH(Z$2,Kraftvärmeprod!$B$1:$AG$1,0),FALSE)/1,0)-IFERROR(VLOOKUP($B347,'Slutlig allokering'!$B$2:$AC$462,MATCH(Z$3,'Slutlig allokering'!$B$2:$AJ$2,0),FALSE)/1,0)</f>
        <v>0</v>
      </c>
      <c r="AA347">
        <f>IFERROR(VLOOKUP($B347,Kraftvärmeprod!$B$1:$AH$479,MATCH(AA$2,Kraftvärmeprod!$B$1:$AG$1,0),FALSE)/1,0)-IFERROR(VLOOKUP($B347,'Slutlig allokering'!$B$2:$AC$462,MATCH(AA$3,'Slutlig allokering'!$B$2:$AJ$2,0),FALSE)/1,0)</f>
        <v>0</v>
      </c>
      <c r="AB347">
        <f>IFERROR(VLOOKUP($B347,Kraftvärmeprod!$B$1:$AH$479,MATCH(AB$2,Kraftvärmeprod!$B$1:$AG$1,0),FALSE)/1,0)-IFERROR(VLOOKUP($B347,'Slutlig allokering'!$B$2:$AC$462,MATCH(AB$3,'Slutlig allokering'!$B$2:$AJ$2,0),FALSE)/1,0)</f>
        <v>0</v>
      </c>
      <c r="AE347">
        <f t="shared" si="10"/>
        <v>0</v>
      </c>
      <c r="AG347">
        <f>IFERROR(VLOOKUP(B347,'Slutlig allokering'!$B$2:$AJ$462,MATCH("Summa justerad allokerad tillförd energi (utan hjälpel och rökgaskondensering):",'Slutlig allokering'!$B$2:$AK$2,0),FALSE)/1,"")</f>
        <v>0</v>
      </c>
      <c r="AI347" s="55" t="str">
        <f>IFERROR(1-VLOOKUP(B347,'Slutlig allokering'!$B$2:$AJ$462,MATCH("Andel av bränsle i kvv som allokerats till värme, exklusive rökgaskondensering och hjälpel",'Slutlig allokering'!$B$2:$AK$2,0),FALSE),"")</f>
        <v/>
      </c>
      <c r="AK347" s="55" t="str">
        <f t="shared" si="11"/>
        <v/>
      </c>
    </row>
    <row r="348" spans="1:37" x14ac:dyDescent="0.35">
      <c r="A348" s="28" t="s">
        <v>464</v>
      </c>
      <c r="B348" s="28" t="s">
        <v>466</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allokering'!$B$2:$AC$462,MATCH(E$3,'Slutlig allokering'!$B$2:$AJ$2,0),FALSE)/1,0)</f>
        <v>0</v>
      </c>
      <c r="F348">
        <f>IFERROR(VLOOKUP($B348,Kraftvärmeprod!$B$1:$AH$479,MATCH(F$2,Kraftvärmeprod!$B$1:$AG$1,0),FALSE)/1,0)-IFERROR(VLOOKUP($B348,'Slutlig allokering'!$B$2:$AC$462,MATCH(F$3,'Slutlig allokering'!$B$2:$AJ$2,0),FALSE)/1,0)</f>
        <v>0</v>
      </c>
      <c r="G348">
        <f>IFERROR(VLOOKUP($B348,Kraftvärmeprod!$B$1:$AH$479,MATCH(G$2,Kraftvärmeprod!$B$1:$AG$1,0),FALSE)/1,0)-IFERROR(VLOOKUP($B348,'Slutlig allokering'!$B$2:$AC$462,MATCH(G$3,'Slutlig allokering'!$B$2:$AJ$2,0),FALSE)/1,0)</f>
        <v>0</v>
      </c>
      <c r="H348">
        <f>IFERROR(VLOOKUP($B348,Kraftvärmeprod!$B$1:$AH$479,MATCH(H$2,Kraftvärmeprod!$B$1:$AG$1,0),FALSE)/1,0)-IFERROR(VLOOKUP($B348,'Slutlig allokering'!$B$2:$AC$462,MATCH(H$3,'Slutlig allokering'!$B$2:$AJ$2,0),FALSE)/1,0)</f>
        <v>0</v>
      </c>
      <c r="I348">
        <f>IFERROR(VLOOKUP($B348,Kraftvärmeprod!$B$1:$AH$479,MATCH(I$2,Kraftvärmeprod!$B$1:$AG$1,0),FALSE)/1,0)-IFERROR(VLOOKUP($B348,'Slutlig allokering'!$B$2:$AC$462,MATCH(I$3,'Slutlig allokering'!$B$2:$AJ$2,0),FALSE)/1,0)</f>
        <v>0</v>
      </c>
      <c r="J348">
        <f>IFERROR(VLOOKUP($B348,Kraftvärmeprod!$B$1:$AH$479,MATCH(J$2,Kraftvärmeprod!$B$1:$AG$1,0),FALSE)/1,0)-IFERROR(VLOOKUP($B348,'Slutlig allokering'!$B$2:$AC$462,MATCH(J$3,'Slutlig allokering'!$B$2:$AJ$2,0),FALSE)/1,0)</f>
        <v>0</v>
      </c>
      <c r="K348">
        <f>IFERROR(VLOOKUP($B348,Kraftvärmeprod!$B$1:$AH$479,MATCH(K$2,Kraftvärmeprod!$B$1:$AG$1,0),FALSE)/1,0)-IFERROR(VLOOKUP($B348,'Slutlig allokering'!$B$2:$AC$462,MATCH(K$3,'Slutlig allokering'!$B$2:$AJ$2,0),FALSE)/1,0)</f>
        <v>0</v>
      </c>
      <c r="L348">
        <f>IFERROR(VLOOKUP($B348,Kraftvärmeprod!$B$1:$AH$479,MATCH(L$2,Kraftvärmeprod!$B$1:$AG$1,0),FALSE)/1,0)-IFERROR(VLOOKUP($B348,'Slutlig allokering'!$B$2:$AC$462,MATCH(L$3,'Slutlig allokering'!$B$2:$AJ$2,0),FALSE)/1,0)</f>
        <v>0</v>
      </c>
      <c r="M348" s="143">
        <f>IFERROR(VLOOKUP($B348,Miljö!$B$1:$S$477,MATCH(M$2,Miljö!$B$1:$X$1,0),FALSE)/1,0)-IFERROR(VLOOKUP($B348,'Slutlig allokering'!$B$2:$AC$462,MATCH(M$3,'Slutlig allokering'!$B$2:$AJ$2,0),FALSE)/1,0)</f>
        <v>0</v>
      </c>
      <c r="N348">
        <f>IFERROR(VLOOKUP($B348,Kraftvärmeprod!$B$1:$AH$479,MATCH(N$2,Kraftvärmeprod!$B$1:$AG$1,0),FALSE)/1,0)-IFERROR(VLOOKUP($B348,'Slutlig allokering'!$B$2:$AC$462,MATCH(N$3,'Slutlig allokering'!$B$2:$AJ$2,0),FALSE)/1,0)</f>
        <v>0</v>
      </c>
      <c r="O348">
        <f>IFERROR(VLOOKUP($B348,Kraftvärmeprod!$B$1:$AH$479,MATCH(O$2,Kraftvärmeprod!$B$1:$AG$1,0),FALSE)/1,0)-IFERROR(VLOOKUP($B348,'Slutlig allokering'!$B$2:$AC$462,MATCH(O$3,'Slutlig allokering'!$B$2:$AJ$2,0),FALSE)/1,0)</f>
        <v>0</v>
      </c>
      <c r="P348">
        <f>IFERROR(VLOOKUP($B348,Kraftvärmeprod!$B$1:$AH$479,MATCH(P$2,Kraftvärmeprod!$B$1:$AG$1,0),FALSE)/1,0)-IFERROR(VLOOKUP($B348,'Slutlig allokering'!$B$2:$AC$462,MATCH(P$3,'Slutlig allokering'!$B$2:$AJ$2,0),FALSE)/1,0)</f>
        <v>0</v>
      </c>
      <c r="Q348">
        <f>IFERROR(VLOOKUP($B348,Kraftvärmeprod!$B$1:$AH$479,MATCH(Q$2,Kraftvärmeprod!$B$1:$AG$1,0),FALSE)/1,0)-IFERROR(VLOOKUP($B348,'Slutlig allokering'!$B$2:$AC$462,MATCH(Q$3,'Slutlig allokering'!$B$2:$AJ$2,0),FALSE)/1,0)</f>
        <v>0</v>
      </c>
      <c r="R348">
        <f>IFERROR(VLOOKUP($B348,Kraftvärmeprod!$B$1:$AH$479,MATCH(R$2,Kraftvärmeprod!$B$1:$AG$1,0),FALSE)/1,0)-IFERROR(VLOOKUP($B348,'Slutlig allokering'!$B$2:$AC$462,MATCH(R$3,'Slutlig allokering'!$B$2:$AJ$2,0),FALSE)/1,0)</f>
        <v>0</v>
      </c>
      <c r="S348">
        <f>IFERROR(VLOOKUP($B348,Kraftvärmeprod!$B$1:$AH$479,MATCH(S$2,Kraftvärmeprod!$B$1:$AG$1,0),FALSE)/1,0)-IFERROR(VLOOKUP($B348,'Slutlig allokering'!$B$2:$AC$462,MATCH(S$3,'Slutlig allokering'!$B$2:$AJ$2,0),FALSE)/1,0)</f>
        <v>0</v>
      </c>
      <c r="T348">
        <f>IFERROR(VLOOKUP($B348,Kraftvärmeprod!$B$1:$AH$479,MATCH(T$2,Kraftvärmeprod!$B$1:$AG$1,0),FALSE)/1,0)-IFERROR(VLOOKUP($B348,'Slutlig allokering'!$B$2:$AC$462,MATCH(T$3,'Slutlig allokering'!$B$2:$AJ$2,0),FALSE)/1,0)</f>
        <v>0</v>
      </c>
      <c r="U348">
        <f>IFERROR(VLOOKUP($B348,Kraftvärmeprod!$B$1:$AH$479,MATCH(U$2,Kraftvärmeprod!$B$1:$AG$1,0),FALSE)/1,0)-IFERROR(VLOOKUP($B348,'Slutlig allokering'!$B$2:$AC$462,MATCH(U$3,'Slutlig allokering'!$B$2:$AJ$2,0),FALSE)/1,0)</f>
        <v>0</v>
      </c>
      <c r="V348">
        <f>IFERROR(VLOOKUP($B348,Kraftvärmeprod!$B$1:$AH$479,MATCH(V$2,Kraftvärmeprod!$B$1:$AG$1,0),FALSE)/1,0)-IFERROR(VLOOKUP($B348,'Slutlig allokering'!$B$2:$AC$462,MATCH(V$3,'Slutlig allokering'!$B$2:$AJ$2,0),FALSE)/1,0)</f>
        <v>0</v>
      </c>
      <c r="W348">
        <f>IFERROR(VLOOKUP($B348,Kraftvärmeprod!$B$1:$AH$479,MATCH(W$2,Kraftvärmeprod!$B$1:$AG$1,0),FALSE)/1,0)-IFERROR(VLOOKUP($B348,'Slutlig allokering'!$B$2:$AC$462,MATCH(W$3,'Slutlig allokering'!$B$2:$AJ$2,0),FALSE)/1,0)</f>
        <v>0</v>
      </c>
      <c r="X348">
        <f>IFERROR(VLOOKUP($B348,Kraftvärmeprod!$B$1:$AH$479,MATCH(X$2,Kraftvärmeprod!$B$1:$AG$1,0),FALSE)/1,0)-IFERROR(VLOOKUP($B348,'Slutlig allokering'!$B$2:$AC$462,MATCH(X$3,'Slutlig allokering'!$B$2:$AJ$2,0),FALSE)/1,0)</f>
        <v>0</v>
      </c>
      <c r="Y348">
        <f>IFERROR(VLOOKUP($B348,Kraftvärmeprod!$B$1:$AH$479,MATCH(Y$2,Kraftvärmeprod!$B$1:$AG$1,0),FALSE)/1,0)-IFERROR(VLOOKUP($B348,'Slutlig allokering'!$B$2:$AC$462,MATCH(Y$3,'Slutlig allokering'!$B$2:$AJ$2,0),FALSE)/1,0)</f>
        <v>0</v>
      </c>
      <c r="Z348">
        <f>IFERROR(VLOOKUP($B348,Kraftvärmeprod!$B$1:$AH$479,MATCH(Z$2,Kraftvärmeprod!$B$1:$AG$1,0),FALSE)/1,0)-IFERROR(VLOOKUP($B348,'Slutlig allokering'!$B$2:$AC$462,MATCH(Z$3,'Slutlig allokering'!$B$2:$AJ$2,0),FALSE)/1,0)</f>
        <v>0</v>
      </c>
      <c r="AA348">
        <f>IFERROR(VLOOKUP($B348,Kraftvärmeprod!$B$1:$AH$479,MATCH(AA$2,Kraftvärmeprod!$B$1:$AG$1,0),FALSE)/1,0)-IFERROR(VLOOKUP($B348,'Slutlig allokering'!$B$2:$AC$462,MATCH(AA$3,'Slutlig allokering'!$B$2:$AJ$2,0),FALSE)/1,0)</f>
        <v>0</v>
      </c>
      <c r="AB348">
        <f>IFERROR(VLOOKUP($B348,Kraftvärmeprod!$B$1:$AH$479,MATCH(AB$2,Kraftvärmeprod!$B$1:$AG$1,0),FALSE)/1,0)-IFERROR(VLOOKUP($B348,'Slutlig allokering'!$B$2:$AC$462,MATCH(AB$3,'Slutlig allokering'!$B$2:$AJ$2,0),FALSE)/1,0)</f>
        <v>0</v>
      </c>
      <c r="AE348">
        <f t="shared" si="10"/>
        <v>0</v>
      </c>
      <c r="AG348">
        <f>IFERROR(VLOOKUP(B348,'Slutlig allokering'!$B$2:$AJ$462,MATCH("Summa justerad allokerad tillförd energi (utan hjälpel och rökgaskondensering):",'Slutlig allokering'!$B$2:$AK$2,0),FALSE)/1,"")</f>
        <v>0</v>
      </c>
      <c r="AI348" s="55" t="str">
        <f>IFERROR(1-VLOOKUP(B348,'Slutlig allokering'!$B$2:$AJ$462,MATCH("Andel av bränsle i kvv som allokerats till värme, exklusive rökgaskondensering och hjälpel",'Slutlig allokering'!$B$2:$AK$2,0),FALSE),"")</f>
        <v/>
      </c>
      <c r="AK348" s="55" t="str">
        <f t="shared" si="11"/>
        <v/>
      </c>
    </row>
    <row r="349" spans="1:37" x14ac:dyDescent="0.35">
      <c r="A349" s="28" t="s">
        <v>464</v>
      </c>
      <c r="B349" s="28" t="s">
        <v>467</v>
      </c>
      <c r="C349">
        <f>IFERROR(VLOOKUP($B349,Kraftvärmeprod!$B$1:$AH$479,MATCH(C$3,Kraftvärmeprod!$B$1:$AG$1,0),FALSE)/1,"")</f>
        <v>122.679</v>
      </c>
      <c r="D349">
        <f>IFERROR(VLOOKUP($B349,Kraftvärmeprod!$B$1:$AH$479,MATCH(D$3,Kraftvärmeprod!$B$1:$AG$1,0),FALSE)/1,"")</f>
        <v>37.594000000000001</v>
      </c>
      <c r="E349">
        <f>IFERROR(VLOOKUP($B349,Kraftvärmeprod!$B$1:$AH$479,MATCH(E$2,Kraftvärmeprod!$B$1:$AG$1,0),FALSE)/1,0)-IFERROR(VLOOKUP($B349,'Slutlig allokering'!$B$2:$AC$462,MATCH(E$3,'Slutlig allokering'!$B$2:$AJ$2,0),FALSE)/1,0)</f>
        <v>0</v>
      </c>
      <c r="F349">
        <f>IFERROR(VLOOKUP($B349,Kraftvärmeprod!$B$1:$AH$479,MATCH(F$2,Kraftvärmeprod!$B$1:$AG$1,0),FALSE)/1,0)-IFERROR(VLOOKUP($B349,'Slutlig allokering'!$B$2:$AC$462,MATCH(F$3,'Slutlig allokering'!$B$2:$AJ$2,0),FALSE)/1,0)</f>
        <v>0</v>
      </c>
      <c r="G349">
        <f>IFERROR(VLOOKUP($B349,Kraftvärmeprod!$B$1:$AH$479,MATCH(G$2,Kraftvärmeprod!$B$1:$AG$1,0),FALSE)/1,0)-IFERROR(VLOOKUP($B349,'Slutlig allokering'!$B$2:$AC$462,MATCH(G$3,'Slutlig allokering'!$B$2:$AJ$2,0),FALSE)/1,0)</f>
        <v>0</v>
      </c>
      <c r="H349">
        <f>IFERROR(VLOOKUP($B349,Kraftvärmeprod!$B$1:$AH$479,MATCH(H$2,Kraftvärmeprod!$B$1:$AG$1,0),FALSE)/1,0)-IFERROR(VLOOKUP($B349,'Slutlig allokering'!$B$2:$AC$462,MATCH(H$3,'Slutlig allokering'!$B$2:$AJ$2,0),FALSE)/1,0)</f>
        <v>0</v>
      </c>
      <c r="I349">
        <f>IFERROR(VLOOKUP($B349,Kraftvärmeprod!$B$1:$AH$479,MATCH(I$2,Kraftvärmeprod!$B$1:$AG$1,0),FALSE)/1,0)-IFERROR(VLOOKUP($B349,'Slutlig allokering'!$B$2:$AC$462,MATCH(I$3,'Slutlig allokering'!$B$2:$AJ$2,0),FALSE)/1,0)</f>
        <v>0.10982299999999998</v>
      </c>
      <c r="J349">
        <f>IFERROR(VLOOKUP($B349,Kraftvärmeprod!$B$1:$AH$479,MATCH(J$2,Kraftvärmeprod!$B$1:$AG$1,0),FALSE)/1,0)-IFERROR(VLOOKUP($B349,'Slutlig allokering'!$B$2:$AC$462,MATCH(J$3,'Slutlig allokering'!$B$2:$AJ$2,0),FALSE)/1,0)</f>
        <v>0</v>
      </c>
      <c r="K349">
        <f>IFERROR(VLOOKUP($B349,Kraftvärmeprod!$B$1:$AH$479,MATCH(K$2,Kraftvärmeprod!$B$1:$AG$1,0),FALSE)/1,0)-IFERROR(VLOOKUP($B349,'Slutlig allokering'!$B$2:$AC$462,MATCH(K$3,'Slutlig allokering'!$B$2:$AJ$2,0),FALSE)/1,0)</f>
        <v>0</v>
      </c>
      <c r="L349">
        <f>IFERROR(VLOOKUP($B349,Kraftvärmeprod!$B$1:$AH$479,MATCH(L$2,Kraftvärmeprod!$B$1:$AG$1,0),FALSE)/1,0)-IFERROR(VLOOKUP($B349,'Slutlig allokering'!$B$2:$AC$462,MATCH(L$3,'Slutlig allokering'!$B$2:$AJ$2,0),FALSE)/1,0)</f>
        <v>0</v>
      </c>
      <c r="M349" s="143">
        <f>IFERROR(VLOOKUP($B349,Miljö!$B$1:$S$477,MATCH(M$2,Miljö!$B$1:$X$1,0),FALSE)/1,0)-IFERROR(VLOOKUP($B349,'Slutlig allokering'!$B$2:$AC$462,MATCH(M$3,'Slutlig allokering'!$B$2:$AJ$2,0),FALSE)/1,0)</f>
        <v>2.5325299999999999</v>
      </c>
      <c r="N349">
        <f>IFERROR(VLOOKUP($B349,Kraftvärmeprod!$B$1:$AH$479,MATCH(N$2,Kraftvärmeprod!$B$1:$AG$1,0),FALSE)/1,0)-IFERROR(VLOOKUP($B349,'Slutlig allokering'!$B$2:$AC$462,MATCH(N$3,'Slutlig allokering'!$B$2:$AJ$2,0),FALSE)/1,0)</f>
        <v>0</v>
      </c>
      <c r="O349">
        <f>IFERROR(VLOOKUP($B349,Kraftvärmeprod!$B$1:$AH$479,MATCH(O$2,Kraftvärmeprod!$B$1:$AG$1,0),FALSE)/1,0)-IFERROR(VLOOKUP($B349,'Slutlig allokering'!$B$2:$AC$462,MATCH(O$3,'Slutlig allokering'!$B$2:$AJ$2,0),FALSE)/1,0)</f>
        <v>0</v>
      </c>
      <c r="P349">
        <f>IFERROR(VLOOKUP($B349,Kraftvärmeprod!$B$1:$AH$479,MATCH(P$2,Kraftvärmeprod!$B$1:$AG$1,0),FALSE)/1,0)-IFERROR(VLOOKUP($B349,'Slutlig allokering'!$B$2:$AC$462,MATCH(P$3,'Slutlig allokering'!$B$2:$AJ$2,0),FALSE)/1,0)</f>
        <v>0</v>
      </c>
      <c r="Q349">
        <f>IFERROR(VLOOKUP($B349,Kraftvärmeprod!$B$1:$AH$479,MATCH(Q$2,Kraftvärmeprod!$B$1:$AG$1,0),FALSE)/1,0)-IFERROR(VLOOKUP($B349,'Slutlig allokering'!$B$2:$AC$462,MATCH(Q$3,'Slutlig allokering'!$B$2:$AJ$2,0),FALSE)/1,0)</f>
        <v>0</v>
      </c>
      <c r="R349">
        <f>IFERROR(VLOOKUP($B349,Kraftvärmeprod!$B$1:$AH$479,MATCH(R$2,Kraftvärmeprod!$B$1:$AG$1,0),FALSE)/1,0)-IFERROR(VLOOKUP($B349,'Slutlig allokering'!$B$2:$AC$462,MATCH(R$3,'Slutlig allokering'!$B$2:$AJ$2,0),FALSE)/1,0)</f>
        <v>0</v>
      </c>
      <c r="S349">
        <f>IFERROR(VLOOKUP($B349,Kraftvärmeprod!$B$1:$AH$479,MATCH(S$2,Kraftvärmeprod!$B$1:$AG$1,0),FALSE)/1,0)-IFERROR(VLOOKUP($B349,'Slutlig allokering'!$B$2:$AC$462,MATCH(S$3,'Slutlig allokering'!$B$2:$AJ$2,0),FALSE)/1,0)</f>
        <v>0</v>
      </c>
      <c r="T349">
        <f>IFERROR(VLOOKUP($B349,Kraftvärmeprod!$B$1:$AH$479,MATCH(T$2,Kraftvärmeprod!$B$1:$AG$1,0),FALSE)/1,0)-IFERROR(VLOOKUP($B349,'Slutlig allokering'!$B$2:$AC$462,MATCH(T$3,'Slutlig allokering'!$B$2:$AJ$2,0),FALSE)/1,0)</f>
        <v>0</v>
      </c>
      <c r="U349">
        <f>IFERROR(VLOOKUP($B349,Kraftvärmeprod!$B$1:$AH$479,MATCH(U$2,Kraftvärmeprod!$B$1:$AG$1,0),FALSE)/1,0)-IFERROR(VLOOKUP($B349,'Slutlig allokering'!$B$2:$AC$462,MATCH(U$3,'Slutlig allokering'!$B$2:$AJ$2,0),FALSE)/1,0)</f>
        <v>0</v>
      </c>
      <c r="V349">
        <f>IFERROR(VLOOKUP($B349,Kraftvärmeprod!$B$1:$AH$479,MATCH(V$2,Kraftvärmeprod!$B$1:$AG$1,0),FALSE)/1,0)-IFERROR(VLOOKUP($B349,'Slutlig allokering'!$B$2:$AC$462,MATCH(V$3,'Slutlig allokering'!$B$2:$AJ$2,0),FALSE)/1,0)</f>
        <v>0</v>
      </c>
      <c r="W349">
        <f>IFERROR(VLOOKUP($B349,Kraftvärmeprod!$B$1:$AH$479,MATCH(W$2,Kraftvärmeprod!$B$1:$AG$1,0),FALSE)/1,0)-IFERROR(VLOOKUP($B349,'Slutlig allokering'!$B$2:$AC$462,MATCH(W$3,'Slutlig allokering'!$B$2:$AJ$2,0),FALSE)/1,0)</f>
        <v>0</v>
      </c>
      <c r="X349">
        <f>IFERROR(VLOOKUP($B349,Kraftvärmeprod!$B$1:$AH$479,MATCH(X$2,Kraftvärmeprod!$B$1:$AG$1,0),FALSE)/1,0)-IFERROR(VLOOKUP($B349,'Slutlig allokering'!$B$2:$AC$462,MATCH(X$3,'Slutlig allokering'!$B$2:$AJ$2,0),FALSE)/1,0)</f>
        <v>0</v>
      </c>
      <c r="Y349">
        <f>IFERROR(VLOOKUP($B349,Kraftvärmeprod!$B$1:$AH$479,MATCH(Y$2,Kraftvärmeprod!$B$1:$AG$1,0),FALSE)/1,0)-IFERROR(VLOOKUP($B349,'Slutlig allokering'!$B$2:$AC$462,MATCH(Y$3,'Slutlig allokering'!$B$2:$AJ$2,0),FALSE)/1,0)</f>
        <v>0</v>
      </c>
      <c r="Z349">
        <f>IFERROR(VLOOKUP($B349,Kraftvärmeprod!$B$1:$AH$479,MATCH(Z$2,Kraftvärmeprod!$B$1:$AG$1,0),FALSE)/1,0)-IFERROR(VLOOKUP($B349,'Slutlig allokering'!$B$2:$AC$462,MATCH(Z$3,'Slutlig allokering'!$B$2:$AJ$2,0),FALSE)/1,0)</f>
        <v>0</v>
      </c>
      <c r="AA349">
        <f>IFERROR(VLOOKUP($B349,Kraftvärmeprod!$B$1:$AH$479,MATCH(AA$2,Kraftvärmeprod!$B$1:$AG$1,0),FALSE)/1,0)-IFERROR(VLOOKUP($B349,'Slutlig allokering'!$B$2:$AC$462,MATCH(AA$3,'Slutlig allokering'!$B$2:$AJ$2,0),FALSE)/1,0)</f>
        <v>0</v>
      </c>
      <c r="AB349">
        <f>IFERROR(VLOOKUP($B349,Kraftvärmeprod!$B$1:$AH$479,MATCH(AB$2,Kraftvärmeprod!$B$1:$AG$1,0),FALSE)/1,0)-IFERROR(VLOOKUP($B349,'Slutlig allokering'!$B$2:$AC$462,MATCH(AB$3,'Slutlig allokering'!$B$2:$AJ$2,0),FALSE)/1,0)</f>
        <v>77.877400000000009</v>
      </c>
      <c r="AE349">
        <f t="shared" si="10"/>
        <v>77.987223000000014</v>
      </c>
      <c r="AG349">
        <f>IFERROR(VLOOKUP(B349,'Slutlig allokering'!$B$2:$AJ$462,MATCH("Summa justerad allokerad tillförd energi (utan hjälpel och rökgaskondensering):",'Slutlig allokering'!$B$2:$AK$2,0),FALSE)/1,"")</f>
        <v>97.693776999999997</v>
      </c>
      <c r="AI349" s="55">
        <f>IFERROR(1-VLOOKUP(B349,'Slutlig allokering'!$B$2:$AJ$462,MATCH("Andel av bränsle i kvv som allokerats till värme, exklusive rökgaskondensering och hjälpel",'Slutlig allokering'!$B$2:$AK$2,0),FALSE),"")</f>
        <v>0.44391381538128771</v>
      </c>
      <c r="AK349" s="55">
        <f t="shared" si="11"/>
        <v>0.44391381538128771</v>
      </c>
    </row>
    <row r="350" spans="1:37" x14ac:dyDescent="0.35">
      <c r="A350" s="28" t="s">
        <v>468</v>
      </c>
      <c r="B350" s="28" t="s">
        <v>469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allokering'!$B$2:$AC$462,MATCH(E$3,'Slutlig allokering'!$B$2:$AJ$2,0),FALSE)/1,0)</f>
        <v>0</v>
      </c>
      <c r="F350">
        <f>IFERROR(VLOOKUP($B350,Kraftvärmeprod!$B$1:$AH$479,MATCH(F$2,Kraftvärmeprod!$B$1:$AG$1,0),FALSE)/1,0)-IFERROR(VLOOKUP($B350,'Slutlig allokering'!$B$2:$AC$462,MATCH(F$3,'Slutlig allokering'!$B$2:$AJ$2,0),FALSE)/1,0)</f>
        <v>0</v>
      </c>
      <c r="G350">
        <f>IFERROR(VLOOKUP($B350,Kraftvärmeprod!$B$1:$AH$479,MATCH(G$2,Kraftvärmeprod!$B$1:$AG$1,0),FALSE)/1,0)-IFERROR(VLOOKUP($B350,'Slutlig allokering'!$B$2:$AC$462,MATCH(G$3,'Slutlig allokering'!$B$2:$AJ$2,0),FALSE)/1,0)</f>
        <v>0</v>
      </c>
      <c r="H350">
        <f>IFERROR(VLOOKUP($B350,Kraftvärmeprod!$B$1:$AH$479,MATCH(H$2,Kraftvärmeprod!$B$1:$AG$1,0),FALSE)/1,0)-IFERROR(VLOOKUP($B350,'Slutlig allokering'!$B$2:$AC$462,MATCH(H$3,'Slutlig allokering'!$B$2:$AJ$2,0),FALSE)/1,0)</f>
        <v>0</v>
      </c>
      <c r="I350">
        <f>IFERROR(VLOOKUP($B350,Kraftvärmeprod!$B$1:$AH$479,MATCH(I$2,Kraftvärmeprod!$B$1:$AG$1,0),FALSE)/1,0)-IFERROR(VLOOKUP($B350,'Slutlig allokering'!$B$2:$AC$462,MATCH(I$3,'Slutlig allokering'!$B$2:$AJ$2,0),FALSE)/1,0)</f>
        <v>0</v>
      </c>
      <c r="J350">
        <f>IFERROR(VLOOKUP($B350,Kraftvärmeprod!$B$1:$AH$479,MATCH(J$2,Kraftvärmeprod!$B$1:$AG$1,0),FALSE)/1,0)-IFERROR(VLOOKUP($B350,'Slutlig allokering'!$B$2:$AC$462,MATCH(J$3,'Slutlig allokering'!$B$2:$AJ$2,0),FALSE)/1,0)</f>
        <v>0</v>
      </c>
      <c r="K350">
        <f>IFERROR(VLOOKUP($B350,Kraftvärmeprod!$B$1:$AH$479,MATCH(K$2,Kraftvärmeprod!$B$1:$AG$1,0),FALSE)/1,0)-IFERROR(VLOOKUP($B350,'Slutlig allokering'!$B$2:$AC$462,MATCH(K$3,'Slutlig allokering'!$B$2:$AJ$2,0),FALSE)/1,0)</f>
        <v>0</v>
      </c>
      <c r="L350">
        <f>IFERROR(VLOOKUP($B350,Kraftvärmeprod!$B$1:$AH$479,MATCH(L$2,Kraftvärmeprod!$B$1:$AG$1,0),FALSE)/1,0)-IFERROR(VLOOKUP($B350,'Slutlig allokering'!$B$2:$AC$462,MATCH(L$3,'Slutlig allokering'!$B$2:$AJ$2,0),FALSE)/1,0)</f>
        <v>0</v>
      </c>
      <c r="M350" s="143">
        <f>IFERROR(VLOOKUP($B350,Miljö!$B$1:$S$477,MATCH(M$2,Miljö!$B$1:$X$1,0),FALSE)/1,0)-IFERROR(VLOOKUP($B350,'Slutlig allokering'!$B$2:$AC$462,MATCH(M$3,'Slutlig allokering'!$B$2:$AJ$2,0),FALSE)/1,0)</f>
        <v>0</v>
      </c>
      <c r="N350">
        <f>IFERROR(VLOOKUP($B350,Kraftvärmeprod!$B$1:$AH$479,MATCH(N$2,Kraftvärmeprod!$B$1:$AG$1,0),FALSE)/1,0)-IFERROR(VLOOKUP($B350,'Slutlig allokering'!$B$2:$AC$462,MATCH(N$3,'Slutlig allokering'!$B$2:$AJ$2,0),FALSE)/1,0)</f>
        <v>0</v>
      </c>
      <c r="O350">
        <f>IFERROR(VLOOKUP($B350,Kraftvärmeprod!$B$1:$AH$479,MATCH(O$2,Kraftvärmeprod!$B$1:$AG$1,0),FALSE)/1,0)-IFERROR(VLOOKUP($B350,'Slutlig allokering'!$B$2:$AC$462,MATCH(O$3,'Slutlig allokering'!$B$2:$AJ$2,0),FALSE)/1,0)</f>
        <v>0</v>
      </c>
      <c r="P350">
        <f>IFERROR(VLOOKUP($B350,Kraftvärmeprod!$B$1:$AH$479,MATCH(P$2,Kraftvärmeprod!$B$1:$AG$1,0),FALSE)/1,0)-IFERROR(VLOOKUP($B350,'Slutlig allokering'!$B$2:$AC$462,MATCH(P$3,'Slutlig allokering'!$B$2:$AJ$2,0),FALSE)/1,0)</f>
        <v>0</v>
      </c>
      <c r="Q350">
        <f>IFERROR(VLOOKUP($B350,Kraftvärmeprod!$B$1:$AH$479,MATCH(Q$2,Kraftvärmeprod!$B$1:$AG$1,0),FALSE)/1,0)-IFERROR(VLOOKUP($B350,'Slutlig allokering'!$B$2:$AC$462,MATCH(Q$3,'Slutlig allokering'!$B$2:$AJ$2,0),FALSE)/1,0)</f>
        <v>0</v>
      </c>
      <c r="R350">
        <f>IFERROR(VLOOKUP($B350,Kraftvärmeprod!$B$1:$AH$479,MATCH(R$2,Kraftvärmeprod!$B$1:$AG$1,0),FALSE)/1,0)-IFERROR(VLOOKUP($B350,'Slutlig allokering'!$B$2:$AC$462,MATCH(R$3,'Slutlig allokering'!$B$2:$AJ$2,0),FALSE)/1,0)</f>
        <v>0</v>
      </c>
      <c r="S350">
        <f>IFERROR(VLOOKUP($B350,Kraftvärmeprod!$B$1:$AH$479,MATCH(S$2,Kraftvärmeprod!$B$1:$AG$1,0),FALSE)/1,0)-IFERROR(VLOOKUP($B350,'Slutlig allokering'!$B$2:$AC$462,MATCH(S$3,'Slutlig allokering'!$B$2:$AJ$2,0),FALSE)/1,0)</f>
        <v>0</v>
      </c>
      <c r="T350">
        <f>IFERROR(VLOOKUP($B350,Kraftvärmeprod!$B$1:$AH$479,MATCH(T$2,Kraftvärmeprod!$B$1:$AG$1,0),FALSE)/1,0)-IFERROR(VLOOKUP($B350,'Slutlig allokering'!$B$2:$AC$462,MATCH(T$3,'Slutlig allokering'!$B$2:$AJ$2,0),FALSE)/1,0)</f>
        <v>0</v>
      </c>
      <c r="U350">
        <f>IFERROR(VLOOKUP($B350,Kraftvärmeprod!$B$1:$AH$479,MATCH(U$2,Kraftvärmeprod!$B$1:$AG$1,0),FALSE)/1,0)-IFERROR(VLOOKUP($B350,'Slutlig allokering'!$B$2:$AC$462,MATCH(U$3,'Slutlig allokering'!$B$2:$AJ$2,0),FALSE)/1,0)</f>
        <v>0</v>
      </c>
      <c r="V350">
        <f>IFERROR(VLOOKUP($B350,Kraftvärmeprod!$B$1:$AH$479,MATCH(V$2,Kraftvärmeprod!$B$1:$AG$1,0),FALSE)/1,0)-IFERROR(VLOOKUP($B350,'Slutlig allokering'!$B$2:$AC$462,MATCH(V$3,'Slutlig allokering'!$B$2:$AJ$2,0),FALSE)/1,0)</f>
        <v>0</v>
      </c>
      <c r="W350">
        <f>IFERROR(VLOOKUP($B350,Kraftvärmeprod!$B$1:$AH$479,MATCH(W$2,Kraftvärmeprod!$B$1:$AG$1,0),FALSE)/1,0)-IFERROR(VLOOKUP($B350,'Slutlig allokering'!$B$2:$AC$462,MATCH(W$3,'Slutlig allokering'!$B$2:$AJ$2,0),FALSE)/1,0)</f>
        <v>0</v>
      </c>
      <c r="X350">
        <f>IFERROR(VLOOKUP($B350,Kraftvärmeprod!$B$1:$AH$479,MATCH(X$2,Kraftvärmeprod!$B$1:$AG$1,0),FALSE)/1,0)-IFERROR(VLOOKUP($B350,'Slutlig allokering'!$B$2:$AC$462,MATCH(X$3,'Slutlig allokering'!$B$2:$AJ$2,0),FALSE)/1,0)</f>
        <v>0</v>
      </c>
      <c r="Y350">
        <f>IFERROR(VLOOKUP($B350,Kraftvärmeprod!$B$1:$AH$479,MATCH(Y$2,Kraftvärmeprod!$B$1:$AG$1,0),FALSE)/1,0)-IFERROR(VLOOKUP($B350,'Slutlig allokering'!$B$2:$AC$462,MATCH(Y$3,'Slutlig allokering'!$B$2:$AJ$2,0),FALSE)/1,0)</f>
        <v>0</v>
      </c>
      <c r="Z350">
        <f>IFERROR(VLOOKUP($B350,Kraftvärmeprod!$B$1:$AH$479,MATCH(Z$2,Kraftvärmeprod!$B$1:$AG$1,0),FALSE)/1,0)-IFERROR(VLOOKUP($B350,'Slutlig allokering'!$B$2:$AC$462,MATCH(Z$3,'Slutlig allokering'!$B$2:$AJ$2,0),FALSE)/1,0)</f>
        <v>0</v>
      </c>
      <c r="AA350">
        <f>IFERROR(VLOOKUP($B350,Kraftvärmeprod!$B$1:$AH$479,MATCH(AA$2,Kraftvärmeprod!$B$1:$AG$1,0),FALSE)/1,0)-IFERROR(VLOOKUP($B350,'Slutlig allokering'!$B$2:$AC$462,MATCH(AA$3,'Slutlig allokering'!$B$2:$AJ$2,0),FALSE)/1,0)</f>
        <v>0</v>
      </c>
      <c r="AB350">
        <f>IFERROR(VLOOKUP($B350,Kraftvärmeprod!$B$1:$AH$479,MATCH(AB$2,Kraftvärmeprod!$B$1:$AG$1,0),FALSE)/1,0)-IFERROR(VLOOKUP($B350,'Slutlig allokering'!$B$2:$AC$462,MATCH(AB$3,'Slutlig allokering'!$B$2:$AJ$2,0),FALSE)/1,0)</f>
        <v>0</v>
      </c>
      <c r="AE350">
        <f t="shared" si="10"/>
        <v>0</v>
      </c>
      <c r="AG350">
        <f>IFERROR(VLOOKUP(B350,'Slutlig allokering'!$B$2:$AJ$462,MATCH("Summa justerad allokerad tillförd energi (utan hjälpel och rökgaskondensering):",'Slutlig allokering'!$B$2:$AK$2,0),FALSE)/1,"")</f>
        <v>0</v>
      </c>
      <c r="AI350" s="55" t="str">
        <f>IFERROR(1-VLOOKUP(B350,'Slutlig allokering'!$B$2:$AJ$462,MATCH("Andel av bränsle i kvv som allokerats till värme, exklusive rökgaskondensering och hjälpel",'Slutlig allokering'!$B$2:$AK$2,0),FALSE),"")</f>
        <v/>
      </c>
      <c r="AK350" s="55" t="str">
        <f t="shared" si="11"/>
        <v/>
      </c>
    </row>
    <row r="351" spans="1:37" x14ac:dyDescent="0.35">
      <c r="A351" s="28" t="s">
        <v>468</v>
      </c>
      <c r="B351" s="28" t="s">
        <v>470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allokering'!$B$2:$AC$462,MATCH(E$3,'Slutlig allokering'!$B$2:$AJ$2,0),FALSE)/1,0)</f>
        <v>0</v>
      </c>
      <c r="F351">
        <f>IFERROR(VLOOKUP($B351,Kraftvärmeprod!$B$1:$AH$479,MATCH(F$2,Kraftvärmeprod!$B$1:$AG$1,0),FALSE)/1,0)-IFERROR(VLOOKUP($B351,'Slutlig allokering'!$B$2:$AC$462,MATCH(F$3,'Slutlig allokering'!$B$2:$AJ$2,0),FALSE)/1,0)</f>
        <v>0</v>
      </c>
      <c r="G351">
        <f>IFERROR(VLOOKUP($B351,Kraftvärmeprod!$B$1:$AH$479,MATCH(G$2,Kraftvärmeprod!$B$1:$AG$1,0),FALSE)/1,0)-IFERROR(VLOOKUP($B351,'Slutlig allokering'!$B$2:$AC$462,MATCH(G$3,'Slutlig allokering'!$B$2:$AJ$2,0),FALSE)/1,0)</f>
        <v>0</v>
      </c>
      <c r="H351">
        <f>IFERROR(VLOOKUP($B351,Kraftvärmeprod!$B$1:$AH$479,MATCH(H$2,Kraftvärmeprod!$B$1:$AG$1,0),FALSE)/1,0)-IFERROR(VLOOKUP($B351,'Slutlig allokering'!$B$2:$AC$462,MATCH(H$3,'Slutlig allokering'!$B$2:$AJ$2,0),FALSE)/1,0)</f>
        <v>0</v>
      </c>
      <c r="I351">
        <f>IFERROR(VLOOKUP($B351,Kraftvärmeprod!$B$1:$AH$479,MATCH(I$2,Kraftvärmeprod!$B$1:$AG$1,0),FALSE)/1,0)-IFERROR(VLOOKUP($B351,'Slutlig allokering'!$B$2:$AC$462,MATCH(I$3,'Slutlig allokering'!$B$2:$AJ$2,0),FALSE)/1,0)</f>
        <v>0</v>
      </c>
      <c r="J351">
        <f>IFERROR(VLOOKUP($B351,Kraftvärmeprod!$B$1:$AH$479,MATCH(J$2,Kraftvärmeprod!$B$1:$AG$1,0),FALSE)/1,0)-IFERROR(VLOOKUP($B351,'Slutlig allokering'!$B$2:$AC$462,MATCH(J$3,'Slutlig allokering'!$B$2:$AJ$2,0),FALSE)/1,0)</f>
        <v>0</v>
      </c>
      <c r="K351">
        <f>IFERROR(VLOOKUP($B351,Kraftvärmeprod!$B$1:$AH$479,MATCH(K$2,Kraftvärmeprod!$B$1:$AG$1,0),FALSE)/1,0)-IFERROR(VLOOKUP($B351,'Slutlig allokering'!$B$2:$AC$462,MATCH(K$3,'Slutlig allokering'!$B$2:$AJ$2,0),FALSE)/1,0)</f>
        <v>0</v>
      </c>
      <c r="L351">
        <f>IFERROR(VLOOKUP($B351,Kraftvärmeprod!$B$1:$AH$479,MATCH(L$2,Kraftvärmeprod!$B$1:$AG$1,0),FALSE)/1,0)-IFERROR(VLOOKUP($B351,'Slutlig allokering'!$B$2:$AC$462,MATCH(L$3,'Slutlig allokering'!$B$2:$AJ$2,0),FALSE)/1,0)</f>
        <v>0</v>
      </c>
      <c r="M351" s="143">
        <f>IFERROR(VLOOKUP($B351,Miljö!$B$1:$S$477,MATCH(M$2,Miljö!$B$1:$X$1,0),FALSE)/1,0)-IFERROR(VLOOKUP($B351,'Slutlig allokering'!$B$2:$AC$462,MATCH(M$3,'Slutlig allokering'!$B$2:$AJ$2,0),FALSE)/1,0)</f>
        <v>0</v>
      </c>
      <c r="N351">
        <f>IFERROR(VLOOKUP($B351,Kraftvärmeprod!$B$1:$AH$479,MATCH(N$2,Kraftvärmeprod!$B$1:$AG$1,0),FALSE)/1,0)-IFERROR(VLOOKUP($B351,'Slutlig allokering'!$B$2:$AC$462,MATCH(N$3,'Slutlig allokering'!$B$2:$AJ$2,0),FALSE)/1,0)</f>
        <v>0</v>
      </c>
      <c r="O351">
        <f>IFERROR(VLOOKUP($B351,Kraftvärmeprod!$B$1:$AH$479,MATCH(O$2,Kraftvärmeprod!$B$1:$AG$1,0),FALSE)/1,0)-IFERROR(VLOOKUP($B351,'Slutlig allokering'!$B$2:$AC$462,MATCH(O$3,'Slutlig allokering'!$B$2:$AJ$2,0),FALSE)/1,0)</f>
        <v>0</v>
      </c>
      <c r="P351">
        <f>IFERROR(VLOOKUP($B351,Kraftvärmeprod!$B$1:$AH$479,MATCH(P$2,Kraftvärmeprod!$B$1:$AG$1,0),FALSE)/1,0)-IFERROR(VLOOKUP($B351,'Slutlig allokering'!$B$2:$AC$462,MATCH(P$3,'Slutlig allokering'!$B$2:$AJ$2,0),FALSE)/1,0)</f>
        <v>0</v>
      </c>
      <c r="Q351">
        <f>IFERROR(VLOOKUP($B351,Kraftvärmeprod!$B$1:$AH$479,MATCH(Q$2,Kraftvärmeprod!$B$1:$AG$1,0),FALSE)/1,0)-IFERROR(VLOOKUP($B351,'Slutlig allokering'!$B$2:$AC$462,MATCH(Q$3,'Slutlig allokering'!$B$2:$AJ$2,0),FALSE)/1,0)</f>
        <v>0</v>
      </c>
      <c r="R351">
        <f>IFERROR(VLOOKUP($B351,Kraftvärmeprod!$B$1:$AH$479,MATCH(R$2,Kraftvärmeprod!$B$1:$AG$1,0),FALSE)/1,0)-IFERROR(VLOOKUP($B351,'Slutlig allokering'!$B$2:$AC$462,MATCH(R$3,'Slutlig allokering'!$B$2:$AJ$2,0),FALSE)/1,0)</f>
        <v>0</v>
      </c>
      <c r="S351">
        <f>IFERROR(VLOOKUP($B351,Kraftvärmeprod!$B$1:$AH$479,MATCH(S$2,Kraftvärmeprod!$B$1:$AG$1,0),FALSE)/1,0)-IFERROR(VLOOKUP($B351,'Slutlig allokering'!$B$2:$AC$462,MATCH(S$3,'Slutlig allokering'!$B$2:$AJ$2,0),FALSE)/1,0)</f>
        <v>0</v>
      </c>
      <c r="T351">
        <f>IFERROR(VLOOKUP($B351,Kraftvärmeprod!$B$1:$AH$479,MATCH(T$2,Kraftvärmeprod!$B$1:$AG$1,0),FALSE)/1,0)-IFERROR(VLOOKUP($B351,'Slutlig allokering'!$B$2:$AC$462,MATCH(T$3,'Slutlig allokering'!$B$2:$AJ$2,0),FALSE)/1,0)</f>
        <v>0</v>
      </c>
      <c r="U351">
        <f>IFERROR(VLOOKUP($B351,Kraftvärmeprod!$B$1:$AH$479,MATCH(U$2,Kraftvärmeprod!$B$1:$AG$1,0),FALSE)/1,0)-IFERROR(VLOOKUP($B351,'Slutlig allokering'!$B$2:$AC$462,MATCH(U$3,'Slutlig allokering'!$B$2:$AJ$2,0),FALSE)/1,0)</f>
        <v>0</v>
      </c>
      <c r="V351">
        <f>IFERROR(VLOOKUP($B351,Kraftvärmeprod!$B$1:$AH$479,MATCH(V$2,Kraftvärmeprod!$B$1:$AG$1,0),FALSE)/1,0)-IFERROR(VLOOKUP($B351,'Slutlig allokering'!$B$2:$AC$462,MATCH(V$3,'Slutlig allokering'!$B$2:$AJ$2,0),FALSE)/1,0)</f>
        <v>0</v>
      </c>
      <c r="W351">
        <f>IFERROR(VLOOKUP($B351,Kraftvärmeprod!$B$1:$AH$479,MATCH(W$2,Kraftvärmeprod!$B$1:$AG$1,0),FALSE)/1,0)-IFERROR(VLOOKUP($B351,'Slutlig allokering'!$B$2:$AC$462,MATCH(W$3,'Slutlig allokering'!$B$2:$AJ$2,0),FALSE)/1,0)</f>
        <v>0</v>
      </c>
      <c r="X351">
        <f>IFERROR(VLOOKUP($B351,Kraftvärmeprod!$B$1:$AH$479,MATCH(X$2,Kraftvärmeprod!$B$1:$AG$1,0),FALSE)/1,0)-IFERROR(VLOOKUP($B351,'Slutlig allokering'!$B$2:$AC$462,MATCH(X$3,'Slutlig allokering'!$B$2:$AJ$2,0),FALSE)/1,0)</f>
        <v>0</v>
      </c>
      <c r="Y351">
        <f>IFERROR(VLOOKUP($B351,Kraftvärmeprod!$B$1:$AH$479,MATCH(Y$2,Kraftvärmeprod!$B$1:$AG$1,0),FALSE)/1,0)-IFERROR(VLOOKUP($B351,'Slutlig allokering'!$B$2:$AC$462,MATCH(Y$3,'Slutlig allokering'!$B$2:$AJ$2,0),FALSE)/1,0)</f>
        <v>0</v>
      </c>
      <c r="Z351">
        <f>IFERROR(VLOOKUP($B351,Kraftvärmeprod!$B$1:$AH$479,MATCH(Z$2,Kraftvärmeprod!$B$1:$AG$1,0),FALSE)/1,0)-IFERROR(VLOOKUP($B351,'Slutlig allokering'!$B$2:$AC$462,MATCH(Z$3,'Slutlig allokering'!$B$2:$AJ$2,0),FALSE)/1,0)</f>
        <v>0</v>
      </c>
      <c r="AA351">
        <f>IFERROR(VLOOKUP($B351,Kraftvärmeprod!$B$1:$AH$479,MATCH(AA$2,Kraftvärmeprod!$B$1:$AG$1,0),FALSE)/1,0)-IFERROR(VLOOKUP($B351,'Slutlig allokering'!$B$2:$AC$462,MATCH(AA$3,'Slutlig allokering'!$B$2:$AJ$2,0),FALSE)/1,0)</f>
        <v>0</v>
      </c>
      <c r="AB351">
        <f>IFERROR(VLOOKUP($B351,Kraftvärmeprod!$B$1:$AH$479,MATCH(AB$2,Kraftvärmeprod!$B$1:$AG$1,0),FALSE)/1,0)-IFERROR(VLOOKUP($B351,'Slutlig allokering'!$B$2:$AC$462,MATCH(AB$3,'Slutlig allokering'!$B$2:$AJ$2,0),FALSE)/1,0)</f>
        <v>0</v>
      </c>
      <c r="AE351">
        <f t="shared" si="10"/>
        <v>0</v>
      </c>
      <c r="AG351">
        <f>IFERROR(VLOOKUP(B351,'Slutlig allokering'!$B$2:$AJ$462,MATCH("Summa justerad allokerad tillförd energi (utan hjälpel och rökgaskondensering):",'Slutlig allokering'!$B$2:$AK$2,0),FALSE)/1,"")</f>
        <v>0</v>
      </c>
      <c r="AI351" s="55" t="str">
        <f>IFERROR(1-VLOOKUP(B351,'Slutlig allokering'!$B$2:$AJ$462,MATCH("Andel av bränsle i kvv som allokerats till värme, exklusive rökgaskondensering och hjälpel",'Slutlig allokering'!$B$2:$AK$2,0),FALSE),"")</f>
        <v/>
      </c>
      <c r="AK351" s="55" t="str">
        <f t="shared" si="11"/>
        <v/>
      </c>
    </row>
    <row r="352" spans="1:37" x14ac:dyDescent="0.35">
      <c r="A352" s="28" t="s">
        <v>471</v>
      </c>
      <c r="B352" s="28" t="s">
        <v>472</v>
      </c>
      <c r="C352">
        <f>IFERROR(VLOOKUP($B352,Kraftvärmeprod!$B$1:$AH$479,MATCH(C$3,Kraftvärmeprod!$B$1:$AG$1,0),FALSE)/1,"")</f>
        <v>164.28800000000001</v>
      </c>
      <c r="D352">
        <f>IFERROR(VLOOKUP($B352,Kraftvärmeprod!$B$1:$AH$479,MATCH(D$3,Kraftvärmeprod!$B$1:$AG$1,0),FALSE)/1,"")</f>
        <v>24.861000000000001</v>
      </c>
      <c r="E352">
        <f>IFERROR(VLOOKUP($B352,Kraftvärmeprod!$B$1:$AH$479,MATCH(E$2,Kraftvärmeprod!$B$1:$AG$1,0),FALSE)/1,0)-IFERROR(VLOOKUP($B352,'Slutlig allokering'!$B$2:$AC$462,MATCH(E$3,'Slutlig allokering'!$B$2:$AJ$2,0),FALSE)/1,0)</f>
        <v>73.02600000000001</v>
      </c>
      <c r="F352">
        <f>IFERROR(VLOOKUP($B352,Kraftvärmeprod!$B$1:$AH$479,MATCH(F$2,Kraftvärmeprod!$B$1:$AG$1,0),FALSE)/1,0)-IFERROR(VLOOKUP($B352,'Slutlig allokering'!$B$2:$AC$462,MATCH(F$3,'Slutlig allokering'!$B$2:$AJ$2,0),FALSE)/1,0)</f>
        <v>0</v>
      </c>
      <c r="G352">
        <f>IFERROR(VLOOKUP($B352,Kraftvärmeprod!$B$1:$AH$479,MATCH(G$2,Kraftvärmeprod!$B$1:$AG$1,0),FALSE)/1,0)-IFERROR(VLOOKUP($B352,'Slutlig allokering'!$B$2:$AC$462,MATCH(G$3,'Slutlig allokering'!$B$2:$AJ$2,0),FALSE)/1,0)</f>
        <v>0</v>
      </c>
      <c r="H352">
        <f>IFERROR(VLOOKUP($B352,Kraftvärmeprod!$B$1:$AH$479,MATCH(H$2,Kraftvärmeprod!$B$1:$AG$1,0),FALSE)/1,0)-IFERROR(VLOOKUP($B352,'Slutlig allokering'!$B$2:$AC$462,MATCH(H$3,'Slutlig allokering'!$B$2:$AJ$2,0),FALSE)/1,0)</f>
        <v>0</v>
      </c>
      <c r="I352">
        <f>IFERROR(VLOOKUP($B352,Kraftvärmeprod!$B$1:$AH$479,MATCH(I$2,Kraftvärmeprod!$B$1:$AG$1,0),FALSE)/1,0)-IFERROR(VLOOKUP($B352,'Slutlig allokering'!$B$2:$AC$462,MATCH(I$3,'Slutlig allokering'!$B$2:$AJ$2,0),FALSE)/1,0)</f>
        <v>0</v>
      </c>
      <c r="J352">
        <f>IFERROR(VLOOKUP($B352,Kraftvärmeprod!$B$1:$AH$479,MATCH(J$2,Kraftvärmeprod!$B$1:$AG$1,0),FALSE)/1,0)-IFERROR(VLOOKUP($B352,'Slutlig allokering'!$B$2:$AC$462,MATCH(J$3,'Slutlig allokering'!$B$2:$AJ$2,0),FALSE)/1,0)</f>
        <v>0</v>
      </c>
      <c r="K352">
        <f>IFERROR(VLOOKUP($B352,Kraftvärmeprod!$B$1:$AH$479,MATCH(K$2,Kraftvärmeprod!$B$1:$AG$1,0),FALSE)/1,0)-IFERROR(VLOOKUP($B352,'Slutlig allokering'!$B$2:$AC$462,MATCH(K$3,'Slutlig allokering'!$B$2:$AJ$2,0),FALSE)/1,0)</f>
        <v>0</v>
      </c>
      <c r="L352">
        <f>IFERROR(VLOOKUP($B352,Kraftvärmeprod!$B$1:$AH$479,MATCH(L$2,Kraftvärmeprod!$B$1:$AG$1,0),FALSE)/1,0)-IFERROR(VLOOKUP($B352,'Slutlig allokering'!$B$2:$AC$462,MATCH(L$3,'Slutlig allokering'!$B$2:$AJ$2,0),FALSE)/1,0)</f>
        <v>0</v>
      </c>
      <c r="M352" s="143">
        <f>IFERROR(VLOOKUP($B352,Miljö!$B$1:$S$477,MATCH(M$2,Miljö!$B$1:$X$1,0),FALSE)/1,0)-IFERROR(VLOOKUP($B352,'Slutlig allokering'!$B$2:$AC$462,MATCH(M$3,'Slutlig allokering'!$B$2:$AJ$2,0),FALSE)/1,0)</f>
        <v>1.6412500000000003</v>
      </c>
      <c r="N352">
        <f>IFERROR(VLOOKUP($B352,Kraftvärmeprod!$B$1:$AH$479,MATCH(N$2,Kraftvärmeprod!$B$1:$AG$1,0),FALSE)/1,0)-IFERROR(VLOOKUP($B352,'Slutlig allokering'!$B$2:$AC$462,MATCH(N$3,'Slutlig allokering'!$B$2:$AJ$2,0),FALSE)/1,0)</f>
        <v>0</v>
      </c>
      <c r="O352">
        <f>IFERROR(VLOOKUP($B352,Kraftvärmeprod!$B$1:$AH$479,MATCH(O$2,Kraftvärmeprod!$B$1:$AG$1,0),FALSE)/1,0)-IFERROR(VLOOKUP($B352,'Slutlig allokering'!$B$2:$AC$462,MATCH(O$3,'Slutlig allokering'!$B$2:$AJ$2,0),FALSE)/1,0)</f>
        <v>0.86148999999999987</v>
      </c>
      <c r="P352">
        <f>IFERROR(VLOOKUP($B352,Kraftvärmeprod!$B$1:$AH$479,MATCH(P$2,Kraftvärmeprod!$B$1:$AG$1,0),FALSE)/1,0)-IFERROR(VLOOKUP($B352,'Slutlig allokering'!$B$2:$AC$462,MATCH(P$3,'Slutlig allokering'!$B$2:$AJ$2,0),FALSE)/1,0)</f>
        <v>0</v>
      </c>
      <c r="Q352">
        <f>IFERROR(VLOOKUP($B352,Kraftvärmeprod!$B$1:$AH$479,MATCH(Q$2,Kraftvärmeprod!$B$1:$AG$1,0),FALSE)/1,0)-IFERROR(VLOOKUP($B352,'Slutlig allokering'!$B$2:$AC$462,MATCH(Q$3,'Slutlig allokering'!$B$2:$AJ$2,0),FALSE)/1,0)</f>
        <v>0</v>
      </c>
      <c r="R352">
        <f>IFERROR(VLOOKUP($B352,Kraftvärmeprod!$B$1:$AH$479,MATCH(R$2,Kraftvärmeprod!$B$1:$AG$1,0),FALSE)/1,0)-IFERROR(VLOOKUP($B352,'Slutlig allokering'!$B$2:$AC$462,MATCH(R$3,'Slutlig allokering'!$B$2:$AJ$2,0),FALSE)/1,0)</f>
        <v>0.34165499999999993</v>
      </c>
      <c r="S352">
        <f>IFERROR(VLOOKUP($B352,Kraftvärmeprod!$B$1:$AH$479,MATCH(S$2,Kraftvärmeprod!$B$1:$AG$1,0),FALSE)/1,0)-IFERROR(VLOOKUP($B352,'Slutlig allokering'!$B$2:$AC$462,MATCH(S$3,'Slutlig allokering'!$B$2:$AJ$2,0),FALSE)/1,0)</f>
        <v>0</v>
      </c>
      <c r="T352">
        <f>IFERROR(VLOOKUP($B352,Kraftvärmeprod!$B$1:$AH$479,MATCH(T$2,Kraftvärmeprod!$B$1:$AG$1,0),FALSE)/1,0)-IFERROR(VLOOKUP($B352,'Slutlig allokering'!$B$2:$AC$462,MATCH(T$3,'Slutlig allokering'!$B$2:$AJ$2,0),FALSE)/1,0)</f>
        <v>0</v>
      </c>
      <c r="U352">
        <f>IFERROR(VLOOKUP($B352,Kraftvärmeprod!$B$1:$AH$479,MATCH(U$2,Kraftvärmeprod!$B$1:$AG$1,0),FALSE)/1,0)-IFERROR(VLOOKUP($B352,'Slutlig allokering'!$B$2:$AC$462,MATCH(U$3,'Slutlig allokering'!$B$2:$AJ$2,0),FALSE)/1,0)</f>
        <v>0.29173599999999988</v>
      </c>
      <c r="V352">
        <f>IFERROR(VLOOKUP($B352,Kraftvärmeprod!$B$1:$AH$479,MATCH(V$2,Kraftvärmeprod!$B$1:$AG$1,0),FALSE)/1,0)-IFERROR(VLOOKUP($B352,'Slutlig allokering'!$B$2:$AC$462,MATCH(V$3,'Slutlig allokering'!$B$2:$AJ$2,0),FALSE)/1,0)</f>
        <v>0</v>
      </c>
      <c r="W352">
        <f>IFERROR(VLOOKUP($B352,Kraftvärmeprod!$B$1:$AH$479,MATCH(W$2,Kraftvärmeprod!$B$1:$AG$1,0),FALSE)/1,0)-IFERROR(VLOOKUP($B352,'Slutlig allokering'!$B$2:$AC$462,MATCH(W$3,'Slutlig allokering'!$B$2:$AJ$2,0),FALSE)/1,0)</f>
        <v>0</v>
      </c>
      <c r="X352">
        <f>IFERROR(VLOOKUP($B352,Kraftvärmeprod!$B$1:$AH$479,MATCH(X$2,Kraftvärmeprod!$B$1:$AG$1,0),FALSE)/1,0)-IFERROR(VLOOKUP($B352,'Slutlig allokering'!$B$2:$AC$462,MATCH(X$3,'Slutlig allokering'!$B$2:$AJ$2,0),FALSE)/1,0)</f>
        <v>0</v>
      </c>
      <c r="Y352">
        <f>IFERROR(VLOOKUP($B352,Kraftvärmeprod!$B$1:$AH$479,MATCH(Y$2,Kraftvärmeprod!$B$1:$AG$1,0),FALSE)/1,0)-IFERROR(VLOOKUP($B352,'Slutlig allokering'!$B$2:$AC$462,MATCH(Y$3,'Slutlig allokering'!$B$2:$AJ$2,0),FALSE)/1,0)</f>
        <v>0</v>
      </c>
      <c r="Z352">
        <f>IFERROR(VLOOKUP($B352,Kraftvärmeprod!$B$1:$AH$479,MATCH(Z$2,Kraftvärmeprod!$B$1:$AG$1,0),FALSE)/1,0)-IFERROR(VLOOKUP($B352,'Slutlig allokering'!$B$2:$AC$462,MATCH(Z$3,'Slutlig allokering'!$B$2:$AJ$2,0),FALSE)/1,0)</f>
        <v>0</v>
      </c>
      <c r="AA352">
        <f>IFERROR(VLOOKUP($B352,Kraftvärmeprod!$B$1:$AH$479,MATCH(AA$2,Kraftvärmeprod!$B$1:$AG$1,0),FALSE)/1,0)-IFERROR(VLOOKUP($B352,'Slutlig allokering'!$B$2:$AC$462,MATCH(AA$3,'Slutlig allokering'!$B$2:$AJ$2,0),FALSE)/1,0)</f>
        <v>0</v>
      </c>
      <c r="AB352">
        <f>IFERROR(VLOOKUP($B352,Kraftvärmeprod!$B$1:$AH$479,MATCH(AB$2,Kraftvärmeprod!$B$1:$AG$1,0),FALSE)/1,0)-IFERROR(VLOOKUP($B352,'Slutlig allokering'!$B$2:$AC$462,MATCH(AB$3,'Slutlig allokering'!$B$2:$AJ$2,0),FALSE)/1,0)</f>
        <v>0</v>
      </c>
      <c r="AE352">
        <f t="shared" si="10"/>
        <v>74.520881000000017</v>
      </c>
      <c r="AG352">
        <f>IFERROR(VLOOKUP(B352,'Slutlig allokering'!$B$2:$AJ$462,MATCH("Summa justerad allokerad tillförd energi (utan hjälpel och rökgaskondensering):",'Slutlig allokering'!$B$2:$AK$2,0),FALSE)/1,"")</f>
        <v>154.729119</v>
      </c>
      <c r="AI352" s="55">
        <f>IFERROR(1-VLOOKUP(B352,'Slutlig allokering'!$B$2:$AJ$462,MATCH("Andel av bränsle i kvv som allokerats till värme, exklusive rökgaskondensering och hjälpel",'Slutlig allokering'!$B$2:$AK$2,0),FALSE),"")</f>
        <v>0.32506382115594334</v>
      </c>
      <c r="AK352" s="55">
        <f t="shared" si="11"/>
        <v>0.32506382115594334</v>
      </c>
    </row>
    <row r="353" spans="1:37" x14ac:dyDescent="0.35">
      <c r="A353" s="28" t="s">
        <v>471</v>
      </c>
      <c r="B353" s="28" t="s">
        <v>473</v>
      </c>
      <c r="C353" t="str">
        <f>IFERROR(VLOOKUP($B353,Kraftvärmeprod!$B$1:$AH$479,MATCH(C$3,Kraftvärmeprod!$B$1:$AG$1,0),FALSE)/1,"")</f>
        <v/>
      </c>
      <c r="D353" t="str">
        <f>IFERROR(VLOOKUP($B353,Kraftvärmeprod!$B$1:$AH$479,MATCH(D$3,Kraftvärmeprod!$B$1:$AG$1,0),FALSE)/1,"")</f>
        <v/>
      </c>
      <c r="E353">
        <f>IFERROR(VLOOKUP($B353,Kraftvärmeprod!$B$1:$AH$479,MATCH(E$2,Kraftvärmeprod!$B$1:$AG$1,0),FALSE)/1,0)-IFERROR(VLOOKUP($B353,'Slutlig allokering'!$B$2:$AC$462,MATCH(E$3,'Slutlig allokering'!$B$2:$AJ$2,0),FALSE)/1,0)</f>
        <v>0</v>
      </c>
      <c r="F353">
        <f>IFERROR(VLOOKUP($B353,Kraftvärmeprod!$B$1:$AH$479,MATCH(F$2,Kraftvärmeprod!$B$1:$AG$1,0),FALSE)/1,0)-IFERROR(VLOOKUP($B353,'Slutlig allokering'!$B$2:$AC$462,MATCH(F$3,'Slutlig allokering'!$B$2:$AJ$2,0),FALSE)/1,0)</f>
        <v>0</v>
      </c>
      <c r="G353">
        <f>IFERROR(VLOOKUP($B353,Kraftvärmeprod!$B$1:$AH$479,MATCH(G$2,Kraftvärmeprod!$B$1:$AG$1,0),FALSE)/1,0)-IFERROR(VLOOKUP($B353,'Slutlig allokering'!$B$2:$AC$462,MATCH(G$3,'Slutlig allokering'!$B$2:$AJ$2,0),FALSE)/1,0)</f>
        <v>0</v>
      </c>
      <c r="H353">
        <f>IFERROR(VLOOKUP($B353,Kraftvärmeprod!$B$1:$AH$479,MATCH(H$2,Kraftvärmeprod!$B$1:$AG$1,0),FALSE)/1,0)-IFERROR(VLOOKUP($B353,'Slutlig allokering'!$B$2:$AC$462,MATCH(H$3,'Slutlig allokering'!$B$2:$AJ$2,0),FALSE)/1,0)</f>
        <v>0</v>
      </c>
      <c r="I353">
        <f>IFERROR(VLOOKUP($B353,Kraftvärmeprod!$B$1:$AH$479,MATCH(I$2,Kraftvärmeprod!$B$1:$AG$1,0),FALSE)/1,0)-IFERROR(VLOOKUP($B353,'Slutlig allokering'!$B$2:$AC$462,MATCH(I$3,'Slutlig allokering'!$B$2:$AJ$2,0),FALSE)/1,0)</f>
        <v>0</v>
      </c>
      <c r="J353">
        <f>IFERROR(VLOOKUP($B353,Kraftvärmeprod!$B$1:$AH$479,MATCH(J$2,Kraftvärmeprod!$B$1:$AG$1,0),FALSE)/1,0)-IFERROR(VLOOKUP($B353,'Slutlig allokering'!$B$2:$AC$462,MATCH(J$3,'Slutlig allokering'!$B$2:$AJ$2,0),FALSE)/1,0)</f>
        <v>0</v>
      </c>
      <c r="K353">
        <f>IFERROR(VLOOKUP($B353,Kraftvärmeprod!$B$1:$AH$479,MATCH(K$2,Kraftvärmeprod!$B$1:$AG$1,0),FALSE)/1,0)-IFERROR(VLOOKUP($B353,'Slutlig allokering'!$B$2:$AC$462,MATCH(K$3,'Slutlig allokering'!$B$2:$AJ$2,0),FALSE)/1,0)</f>
        <v>0</v>
      </c>
      <c r="L353">
        <f>IFERROR(VLOOKUP($B353,Kraftvärmeprod!$B$1:$AH$479,MATCH(L$2,Kraftvärmeprod!$B$1:$AG$1,0),FALSE)/1,0)-IFERROR(VLOOKUP($B353,'Slutlig allokering'!$B$2:$AC$462,MATCH(L$3,'Slutlig allokering'!$B$2:$AJ$2,0),FALSE)/1,0)</f>
        <v>0</v>
      </c>
      <c r="M353" s="143">
        <f>IFERROR(VLOOKUP($B353,Miljö!$B$1:$S$477,MATCH(M$2,Miljö!$B$1:$X$1,0),FALSE)/1,0)-IFERROR(VLOOKUP($B353,'Slutlig allokering'!$B$2:$AC$462,MATCH(M$3,'Slutlig allokering'!$B$2:$AJ$2,0),FALSE)/1,0)</f>
        <v>0</v>
      </c>
      <c r="N353">
        <f>IFERROR(VLOOKUP($B353,Kraftvärmeprod!$B$1:$AH$479,MATCH(N$2,Kraftvärmeprod!$B$1:$AG$1,0),FALSE)/1,0)-IFERROR(VLOOKUP($B353,'Slutlig allokering'!$B$2:$AC$462,MATCH(N$3,'Slutlig allokering'!$B$2:$AJ$2,0),FALSE)/1,0)</f>
        <v>0</v>
      </c>
      <c r="O353">
        <f>IFERROR(VLOOKUP($B353,Kraftvärmeprod!$B$1:$AH$479,MATCH(O$2,Kraftvärmeprod!$B$1:$AG$1,0),FALSE)/1,0)-IFERROR(VLOOKUP($B353,'Slutlig allokering'!$B$2:$AC$462,MATCH(O$3,'Slutlig allokering'!$B$2:$AJ$2,0),FALSE)/1,0)</f>
        <v>0</v>
      </c>
      <c r="P353">
        <f>IFERROR(VLOOKUP($B353,Kraftvärmeprod!$B$1:$AH$479,MATCH(P$2,Kraftvärmeprod!$B$1:$AG$1,0),FALSE)/1,0)-IFERROR(VLOOKUP($B353,'Slutlig allokering'!$B$2:$AC$462,MATCH(P$3,'Slutlig allokering'!$B$2:$AJ$2,0),FALSE)/1,0)</f>
        <v>0</v>
      </c>
      <c r="Q353">
        <f>IFERROR(VLOOKUP($B353,Kraftvärmeprod!$B$1:$AH$479,MATCH(Q$2,Kraftvärmeprod!$B$1:$AG$1,0),FALSE)/1,0)-IFERROR(VLOOKUP($B353,'Slutlig allokering'!$B$2:$AC$462,MATCH(Q$3,'Slutlig allokering'!$B$2:$AJ$2,0),FALSE)/1,0)</f>
        <v>0</v>
      </c>
      <c r="R353">
        <f>IFERROR(VLOOKUP($B353,Kraftvärmeprod!$B$1:$AH$479,MATCH(R$2,Kraftvärmeprod!$B$1:$AG$1,0),FALSE)/1,0)-IFERROR(VLOOKUP($B353,'Slutlig allokering'!$B$2:$AC$462,MATCH(R$3,'Slutlig allokering'!$B$2:$AJ$2,0),FALSE)/1,0)</f>
        <v>0</v>
      </c>
      <c r="S353">
        <f>IFERROR(VLOOKUP($B353,Kraftvärmeprod!$B$1:$AH$479,MATCH(S$2,Kraftvärmeprod!$B$1:$AG$1,0),FALSE)/1,0)-IFERROR(VLOOKUP($B353,'Slutlig allokering'!$B$2:$AC$462,MATCH(S$3,'Slutlig allokering'!$B$2:$AJ$2,0),FALSE)/1,0)</f>
        <v>0</v>
      </c>
      <c r="T353">
        <f>IFERROR(VLOOKUP($B353,Kraftvärmeprod!$B$1:$AH$479,MATCH(T$2,Kraftvärmeprod!$B$1:$AG$1,0),FALSE)/1,0)-IFERROR(VLOOKUP($B353,'Slutlig allokering'!$B$2:$AC$462,MATCH(T$3,'Slutlig allokering'!$B$2:$AJ$2,0),FALSE)/1,0)</f>
        <v>0</v>
      </c>
      <c r="U353">
        <f>IFERROR(VLOOKUP($B353,Kraftvärmeprod!$B$1:$AH$479,MATCH(U$2,Kraftvärmeprod!$B$1:$AG$1,0),FALSE)/1,0)-IFERROR(VLOOKUP($B353,'Slutlig allokering'!$B$2:$AC$462,MATCH(U$3,'Slutlig allokering'!$B$2:$AJ$2,0),FALSE)/1,0)</f>
        <v>0</v>
      </c>
      <c r="V353">
        <f>IFERROR(VLOOKUP($B353,Kraftvärmeprod!$B$1:$AH$479,MATCH(V$2,Kraftvärmeprod!$B$1:$AG$1,0),FALSE)/1,0)-IFERROR(VLOOKUP($B353,'Slutlig allokering'!$B$2:$AC$462,MATCH(V$3,'Slutlig allokering'!$B$2:$AJ$2,0),FALSE)/1,0)</f>
        <v>0</v>
      </c>
      <c r="W353">
        <f>IFERROR(VLOOKUP($B353,Kraftvärmeprod!$B$1:$AH$479,MATCH(W$2,Kraftvärmeprod!$B$1:$AG$1,0),FALSE)/1,0)-IFERROR(VLOOKUP($B353,'Slutlig allokering'!$B$2:$AC$462,MATCH(W$3,'Slutlig allokering'!$B$2:$AJ$2,0),FALSE)/1,0)</f>
        <v>0</v>
      </c>
      <c r="X353">
        <f>IFERROR(VLOOKUP($B353,Kraftvärmeprod!$B$1:$AH$479,MATCH(X$2,Kraftvärmeprod!$B$1:$AG$1,0),FALSE)/1,0)-IFERROR(VLOOKUP($B353,'Slutlig allokering'!$B$2:$AC$462,MATCH(X$3,'Slutlig allokering'!$B$2:$AJ$2,0),FALSE)/1,0)</f>
        <v>0</v>
      </c>
      <c r="Y353">
        <f>IFERROR(VLOOKUP($B353,Kraftvärmeprod!$B$1:$AH$479,MATCH(Y$2,Kraftvärmeprod!$B$1:$AG$1,0),FALSE)/1,0)-IFERROR(VLOOKUP($B353,'Slutlig allokering'!$B$2:$AC$462,MATCH(Y$3,'Slutlig allokering'!$B$2:$AJ$2,0),FALSE)/1,0)</f>
        <v>0</v>
      </c>
      <c r="Z353">
        <f>IFERROR(VLOOKUP($B353,Kraftvärmeprod!$B$1:$AH$479,MATCH(Z$2,Kraftvärmeprod!$B$1:$AG$1,0),FALSE)/1,0)-IFERROR(VLOOKUP($B353,'Slutlig allokering'!$B$2:$AC$462,MATCH(Z$3,'Slutlig allokering'!$B$2:$AJ$2,0),FALSE)/1,0)</f>
        <v>0</v>
      </c>
      <c r="AA353">
        <f>IFERROR(VLOOKUP($B353,Kraftvärmeprod!$B$1:$AH$479,MATCH(AA$2,Kraftvärmeprod!$B$1:$AG$1,0),FALSE)/1,0)-IFERROR(VLOOKUP($B353,'Slutlig allokering'!$B$2:$AC$462,MATCH(AA$3,'Slutlig allokering'!$B$2:$AJ$2,0),FALSE)/1,0)</f>
        <v>0</v>
      </c>
      <c r="AB353">
        <f>IFERROR(VLOOKUP($B353,Kraftvärmeprod!$B$1:$AH$479,MATCH(AB$2,Kraftvärmeprod!$B$1:$AG$1,0),FALSE)/1,0)-IFERROR(VLOOKUP($B353,'Slutlig allokering'!$B$2:$AC$462,MATCH(AB$3,'Slutlig allokering'!$B$2:$AJ$2,0),FALSE)/1,0)</f>
        <v>0</v>
      </c>
      <c r="AE353">
        <f t="shared" si="10"/>
        <v>0</v>
      </c>
      <c r="AG353">
        <f>IFERROR(VLOOKUP(B353,'Slutlig allokering'!$B$2:$AJ$462,MATCH("Summa justerad allokerad tillförd energi (utan hjälpel och rökgaskondensering):",'Slutlig allokering'!$B$2:$AK$2,0),FALSE)/1,"")</f>
        <v>0</v>
      </c>
      <c r="AI353" s="55" t="str">
        <f>IFERROR(1-VLOOKUP(B353,'Slutlig allokering'!$B$2:$AJ$462,MATCH("Andel av bränsle i kvv som allokerats till värme, exklusive rökgaskondensering och hjälpel",'Slutlig allokering'!$B$2:$AK$2,0),FALSE),"")</f>
        <v/>
      </c>
      <c r="AK353" s="55" t="str">
        <f t="shared" si="11"/>
        <v/>
      </c>
    </row>
    <row r="354" spans="1:37" x14ac:dyDescent="0.35">
      <c r="A354" s="28" t="s">
        <v>474</v>
      </c>
      <c r="B354" s="28" t="s">
        <v>475</v>
      </c>
      <c r="C354" t="str">
        <f>IFERROR(VLOOKUP($B354,Kraftvärmeprod!$B$1:$AH$479,MATCH(C$3,Kraftvärmeprod!$B$1:$AG$1,0),FALSE)/1,"")</f>
        <v/>
      </c>
      <c r="D354" t="str">
        <f>IFERROR(VLOOKUP($B354,Kraftvärmeprod!$B$1:$AH$479,MATCH(D$3,Kraftvärmeprod!$B$1:$AG$1,0),FALSE)/1,"")</f>
        <v/>
      </c>
      <c r="E354">
        <f>IFERROR(VLOOKUP($B354,Kraftvärmeprod!$B$1:$AH$479,MATCH(E$2,Kraftvärmeprod!$B$1:$AG$1,0),FALSE)/1,0)-IFERROR(VLOOKUP($B354,'Slutlig allokering'!$B$2:$AC$462,MATCH(E$3,'Slutlig allokering'!$B$2:$AJ$2,0),FALSE)/1,0)</f>
        <v>0</v>
      </c>
      <c r="F354">
        <f>IFERROR(VLOOKUP($B354,Kraftvärmeprod!$B$1:$AH$479,MATCH(F$2,Kraftvärmeprod!$B$1:$AG$1,0),FALSE)/1,0)-IFERROR(VLOOKUP($B354,'Slutlig allokering'!$B$2:$AC$462,MATCH(F$3,'Slutlig allokering'!$B$2:$AJ$2,0),FALSE)/1,0)</f>
        <v>0</v>
      </c>
      <c r="G354">
        <f>IFERROR(VLOOKUP($B354,Kraftvärmeprod!$B$1:$AH$479,MATCH(G$2,Kraftvärmeprod!$B$1:$AG$1,0),FALSE)/1,0)-IFERROR(VLOOKUP($B354,'Slutlig allokering'!$B$2:$AC$462,MATCH(G$3,'Slutlig allokering'!$B$2:$AJ$2,0),FALSE)/1,0)</f>
        <v>0</v>
      </c>
      <c r="H354">
        <f>IFERROR(VLOOKUP($B354,Kraftvärmeprod!$B$1:$AH$479,MATCH(H$2,Kraftvärmeprod!$B$1:$AG$1,0),FALSE)/1,0)-IFERROR(VLOOKUP($B354,'Slutlig allokering'!$B$2:$AC$462,MATCH(H$3,'Slutlig allokering'!$B$2:$AJ$2,0),FALSE)/1,0)</f>
        <v>0</v>
      </c>
      <c r="I354">
        <f>IFERROR(VLOOKUP($B354,Kraftvärmeprod!$B$1:$AH$479,MATCH(I$2,Kraftvärmeprod!$B$1:$AG$1,0),FALSE)/1,0)-IFERROR(VLOOKUP($B354,'Slutlig allokering'!$B$2:$AC$462,MATCH(I$3,'Slutlig allokering'!$B$2:$AJ$2,0),FALSE)/1,0)</f>
        <v>0</v>
      </c>
      <c r="J354">
        <f>IFERROR(VLOOKUP($B354,Kraftvärmeprod!$B$1:$AH$479,MATCH(J$2,Kraftvärmeprod!$B$1:$AG$1,0),FALSE)/1,0)-IFERROR(VLOOKUP($B354,'Slutlig allokering'!$B$2:$AC$462,MATCH(J$3,'Slutlig allokering'!$B$2:$AJ$2,0),FALSE)/1,0)</f>
        <v>0</v>
      </c>
      <c r="K354">
        <f>IFERROR(VLOOKUP($B354,Kraftvärmeprod!$B$1:$AH$479,MATCH(K$2,Kraftvärmeprod!$B$1:$AG$1,0),FALSE)/1,0)-IFERROR(VLOOKUP($B354,'Slutlig allokering'!$B$2:$AC$462,MATCH(K$3,'Slutlig allokering'!$B$2:$AJ$2,0),FALSE)/1,0)</f>
        <v>0</v>
      </c>
      <c r="L354">
        <f>IFERROR(VLOOKUP($B354,Kraftvärmeprod!$B$1:$AH$479,MATCH(L$2,Kraftvärmeprod!$B$1:$AG$1,0),FALSE)/1,0)-IFERROR(VLOOKUP($B354,'Slutlig allokering'!$B$2:$AC$462,MATCH(L$3,'Slutlig allokering'!$B$2:$AJ$2,0),FALSE)/1,0)</f>
        <v>0</v>
      </c>
      <c r="M354" s="143">
        <f>IFERROR(VLOOKUP($B354,Miljö!$B$1:$S$477,MATCH(M$2,Miljö!$B$1:$X$1,0),FALSE)/1,0)-IFERROR(VLOOKUP($B354,'Slutlig allokering'!$B$2:$AC$462,MATCH(M$3,'Slutlig allokering'!$B$2:$AJ$2,0),FALSE)/1,0)</f>
        <v>0</v>
      </c>
      <c r="N354">
        <f>IFERROR(VLOOKUP($B354,Kraftvärmeprod!$B$1:$AH$479,MATCH(N$2,Kraftvärmeprod!$B$1:$AG$1,0),FALSE)/1,0)-IFERROR(VLOOKUP($B354,'Slutlig allokering'!$B$2:$AC$462,MATCH(N$3,'Slutlig allokering'!$B$2:$AJ$2,0),FALSE)/1,0)</f>
        <v>0</v>
      </c>
      <c r="O354">
        <f>IFERROR(VLOOKUP($B354,Kraftvärmeprod!$B$1:$AH$479,MATCH(O$2,Kraftvärmeprod!$B$1:$AG$1,0),FALSE)/1,0)-IFERROR(VLOOKUP($B354,'Slutlig allokering'!$B$2:$AC$462,MATCH(O$3,'Slutlig allokering'!$B$2:$AJ$2,0),FALSE)/1,0)</f>
        <v>0</v>
      </c>
      <c r="P354">
        <f>IFERROR(VLOOKUP($B354,Kraftvärmeprod!$B$1:$AH$479,MATCH(P$2,Kraftvärmeprod!$B$1:$AG$1,0),FALSE)/1,0)-IFERROR(VLOOKUP($B354,'Slutlig allokering'!$B$2:$AC$462,MATCH(P$3,'Slutlig allokering'!$B$2:$AJ$2,0),FALSE)/1,0)</f>
        <v>0</v>
      </c>
      <c r="Q354">
        <f>IFERROR(VLOOKUP($B354,Kraftvärmeprod!$B$1:$AH$479,MATCH(Q$2,Kraftvärmeprod!$B$1:$AG$1,0),FALSE)/1,0)-IFERROR(VLOOKUP($B354,'Slutlig allokering'!$B$2:$AC$462,MATCH(Q$3,'Slutlig allokering'!$B$2:$AJ$2,0),FALSE)/1,0)</f>
        <v>0</v>
      </c>
      <c r="R354">
        <f>IFERROR(VLOOKUP($B354,Kraftvärmeprod!$B$1:$AH$479,MATCH(R$2,Kraftvärmeprod!$B$1:$AG$1,0),FALSE)/1,0)-IFERROR(VLOOKUP($B354,'Slutlig allokering'!$B$2:$AC$462,MATCH(R$3,'Slutlig allokering'!$B$2:$AJ$2,0),FALSE)/1,0)</f>
        <v>0</v>
      </c>
      <c r="S354">
        <f>IFERROR(VLOOKUP($B354,Kraftvärmeprod!$B$1:$AH$479,MATCH(S$2,Kraftvärmeprod!$B$1:$AG$1,0),FALSE)/1,0)-IFERROR(VLOOKUP($B354,'Slutlig allokering'!$B$2:$AC$462,MATCH(S$3,'Slutlig allokering'!$B$2:$AJ$2,0),FALSE)/1,0)</f>
        <v>0</v>
      </c>
      <c r="T354">
        <f>IFERROR(VLOOKUP($B354,Kraftvärmeprod!$B$1:$AH$479,MATCH(T$2,Kraftvärmeprod!$B$1:$AG$1,0),FALSE)/1,0)-IFERROR(VLOOKUP($B354,'Slutlig allokering'!$B$2:$AC$462,MATCH(T$3,'Slutlig allokering'!$B$2:$AJ$2,0),FALSE)/1,0)</f>
        <v>0</v>
      </c>
      <c r="U354">
        <f>IFERROR(VLOOKUP($B354,Kraftvärmeprod!$B$1:$AH$479,MATCH(U$2,Kraftvärmeprod!$B$1:$AG$1,0),FALSE)/1,0)-IFERROR(VLOOKUP($B354,'Slutlig allokering'!$B$2:$AC$462,MATCH(U$3,'Slutlig allokering'!$B$2:$AJ$2,0),FALSE)/1,0)</f>
        <v>0</v>
      </c>
      <c r="V354">
        <f>IFERROR(VLOOKUP($B354,Kraftvärmeprod!$B$1:$AH$479,MATCH(V$2,Kraftvärmeprod!$B$1:$AG$1,0),FALSE)/1,0)-IFERROR(VLOOKUP($B354,'Slutlig allokering'!$B$2:$AC$462,MATCH(V$3,'Slutlig allokering'!$B$2:$AJ$2,0),FALSE)/1,0)</f>
        <v>0</v>
      </c>
      <c r="W354">
        <f>IFERROR(VLOOKUP($B354,Kraftvärmeprod!$B$1:$AH$479,MATCH(W$2,Kraftvärmeprod!$B$1:$AG$1,0),FALSE)/1,0)-IFERROR(VLOOKUP($B354,'Slutlig allokering'!$B$2:$AC$462,MATCH(W$3,'Slutlig allokering'!$B$2:$AJ$2,0),FALSE)/1,0)</f>
        <v>0</v>
      </c>
      <c r="X354">
        <f>IFERROR(VLOOKUP($B354,Kraftvärmeprod!$B$1:$AH$479,MATCH(X$2,Kraftvärmeprod!$B$1:$AG$1,0),FALSE)/1,0)-IFERROR(VLOOKUP($B354,'Slutlig allokering'!$B$2:$AC$462,MATCH(X$3,'Slutlig allokering'!$B$2:$AJ$2,0),FALSE)/1,0)</f>
        <v>0</v>
      </c>
      <c r="Y354">
        <f>IFERROR(VLOOKUP($B354,Kraftvärmeprod!$B$1:$AH$479,MATCH(Y$2,Kraftvärmeprod!$B$1:$AG$1,0),FALSE)/1,0)-IFERROR(VLOOKUP($B354,'Slutlig allokering'!$B$2:$AC$462,MATCH(Y$3,'Slutlig allokering'!$B$2:$AJ$2,0),FALSE)/1,0)</f>
        <v>0</v>
      </c>
      <c r="Z354">
        <f>IFERROR(VLOOKUP($B354,Kraftvärmeprod!$B$1:$AH$479,MATCH(Z$2,Kraftvärmeprod!$B$1:$AG$1,0),FALSE)/1,0)-IFERROR(VLOOKUP($B354,'Slutlig allokering'!$B$2:$AC$462,MATCH(Z$3,'Slutlig allokering'!$B$2:$AJ$2,0),FALSE)/1,0)</f>
        <v>0</v>
      </c>
      <c r="AA354">
        <f>IFERROR(VLOOKUP($B354,Kraftvärmeprod!$B$1:$AH$479,MATCH(AA$2,Kraftvärmeprod!$B$1:$AG$1,0),FALSE)/1,0)-IFERROR(VLOOKUP($B354,'Slutlig allokering'!$B$2:$AC$462,MATCH(AA$3,'Slutlig allokering'!$B$2:$AJ$2,0),FALSE)/1,0)</f>
        <v>0</v>
      </c>
      <c r="AB354">
        <f>IFERROR(VLOOKUP($B354,Kraftvärmeprod!$B$1:$AH$479,MATCH(AB$2,Kraftvärmeprod!$B$1:$AG$1,0),FALSE)/1,0)-IFERROR(VLOOKUP($B354,'Slutlig allokering'!$B$2:$AC$462,MATCH(AB$3,'Slutlig allokering'!$B$2:$AJ$2,0),FALSE)/1,0)</f>
        <v>0</v>
      </c>
      <c r="AE354">
        <f t="shared" si="10"/>
        <v>0</v>
      </c>
      <c r="AG354">
        <f>IFERROR(VLOOKUP(B354,'Slutlig allokering'!$B$2:$AJ$462,MATCH("Summa justerad allokerad tillförd energi (utan hjälpel och rökgaskondensering):",'Slutlig allokering'!$B$2:$AK$2,0),FALSE)/1,"")</f>
        <v>0</v>
      </c>
      <c r="AI354" s="55" t="str">
        <f>IFERROR(1-VLOOKUP(B354,'Slutlig allokering'!$B$2:$AJ$462,MATCH("Andel av bränsle i kvv som allokerats till värme, exklusive rökgaskondensering och hjälpel",'Slutlig allokering'!$B$2:$AK$2,0),FALSE),"")</f>
        <v/>
      </c>
      <c r="AK354" s="55" t="str">
        <f t="shared" si="11"/>
        <v/>
      </c>
    </row>
    <row r="355" spans="1:37" x14ac:dyDescent="0.35">
      <c r="A355" s="28" t="s">
        <v>474</v>
      </c>
      <c r="B355" s="28" t="s">
        <v>476</v>
      </c>
      <c r="C355">
        <f>IFERROR(VLOOKUP($B355,Kraftvärmeprod!$B$1:$AH$479,MATCH(C$3,Kraftvärmeprod!$B$1:$AG$1,0),FALSE)/1,"")</f>
        <v>104</v>
      </c>
      <c r="D355">
        <f>IFERROR(VLOOKUP($B355,Kraftvärmeprod!$B$1:$AH$479,MATCH(D$3,Kraftvärmeprod!$B$1:$AG$1,0),FALSE)/1,"")</f>
        <v>24</v>
      </c>
      <c r="E355">
        <f>IFERROR(VLOOKUP($B355,Kraftvärmeprod!$B$1:$AH$479,MATCH(E$2,Kraftvärmeprod!$B$1:$AG$1,0),FALSE)/1,0)-IFERROR(VLOOKUP($B355,'Slutlig allokering'!$B$2:$AC$462,MATCH(E$3,'Slutlig allokering'!$B$2:$AJ$2,0),FALSE)/1,0)</f>
        <v>0</v>
      </c>
      <c r="F355">
        <f>IFERROR(VLOOKUP($B355,Kraftvärmeprod!$B$1:$AH$479,MATCH(F$2,Kraftvärmeprod!$B$1:$AG$1,0),FALSE)/1,0)-IFERROR(VLOOKUP($B355,'Slutlig allokering'!$B$2:$AC$462,MATCH(F$3,'Slutlig allokering'!$B$2:$AJ$2,0),FALSE)/1,0)</f>
        <v>0</v>
      </c>
      <c r="G355">
        <f>IFERROR(VLOOKUP($B355,Kraftvärmeprod!$B$1:$AH$479,MATCH(G$2,Kraftvärmeprod!$B$1:$AG$1,0),FALSE)/1,0)-IFERROR(VLOOKUP($B355,'Slutlig allokering'!$B$2:$AC$462,MATCH(G$3,'Slutlig allokering'!$B$2:$AJ$2,0),FALSE)/1,0)</f>
        <v>0</v>
      </c>
      <c r="H355">
        <f>IFERROR(VLOOKUP($B355,Kraftvärmeprod!$B$1:$AH$479,MATCH(H$2,Kraftvärmeprod!$B$1:$AG$1,0),FALSE)/1,0)-IFERROR(VLOOKUP($B355,'Slutlig allokering'!$B$2:$AC$462,MATCH(H$3,'Slutlig allokering'!$B$2:$AJ$2,0),FALSE)/1,0)</f>
        <v>0</v>
      </c>
      <c r="I355">
        <f>IFERROR(VLOOKUP($B355,Kraftvärmeprod!$B$1:$AH$479,MATCH(I$2,Kraftvärmeprod!$B$1:$AG$1,0),FALSE)/1,0)-IFERROR(VLOOKUP($B355,'Slutlig allokering'!$B$2:$AC$462,MATCH(I$3,'Slutlig allokering'!$B$2:$AJ$2,0),FALSE)/1,0)</f>
        <v>9.5470999999999993E-3</v>
      </c>
      <c r="J355">
        <f>IFERROR(VLOOKUP($B355,Kraftvärmeprod!$B$1:$AH$479,MATCH(J$2,Kraftvärmeprod!$B$1:$AG$1,0),FALSE)/1,0)-IFERROR(VLOOKUP($B355,'Slutlig allokering'!$B$2:$AC$462,MATCH(J$3,'Slutlig allokering'!$B$2:$AJ$2,0),FALSE)/1,0)</f>
        <v>0</v>
      </c>
      <c r="K355">
        <f>IFERROR(VLOOKUP($B355,Kraftvärmeprod!$B$1:$AH$479,MATCH(K$2,Kraftvärmeprod!$B$1:$AG$1,0),FALSE)/1,0)-IFERROR(VLOOKUP($B355,'Slutlig allokering'!$B$2:$AC$462,MATCH(K$3,'Slutlig allokering'!$B$2:$AJ$2,0),FALSE)/1,0)</f>
        <v>0</v>
      </c>
      <c r="L355">
        <f>IFERROR(VLOOKUP($B355,Kraftvärmeprod!$B$1:$AH$479,MATCH(L$2,Kraftvärmeprod!$B$1:$AG$1,0),FALSE)/1,0)-IFERROR(VLOOKUP($B355,'Slutlig allokering'!$B$2:$AC$462,MATCH(L$3,'Slutlig allokering'!$B$2:$AJ$2,0),FALSE)/1,0)</f>
        <v>0.45065499999999992</v>
      </c>
      <c r="M355" s="143">
        <f>IFERROR(VLOOKUP($B355,Miljö!$B$1:$S$477,MATCH(M$2,Miljö!$B$1:$X$1,0),FALSE)/1,0)-IFERROR(VLOOKUP($B355,'Slutlig allokering'!$B$2:$AC$462,MATCH(M$3,'Slutlig allokering'!$B$2:$AJ$2,0),FALSE)/1,0)</f>
        <v>1.0211300000000001</v>
      </c>
      <c r="N355">
        <f>IFERROR(VLOOKUP($B355,Kraftvärmeprod!$B$1:$AH$479,MATCH(N$2,Kraftvärmeprod!$B$1:$AG$1,0),FALSE)/1,0)-IFERROR(VLOOKUP($B355,'Slutlig allokering'!$B$2:$AC$462,MATCH(N$3,'Slutlig allokering'!$B$2:$AJ$2,0),FALSE)/1,0)</f>
        <v>0</v>
      </c>
      <c r="O355">
        <f>IFERROR(VLOOKUP($B355,Kraftvärmeprod!$B$1:$AH$479,MATCH(O$2,Kraftvärmeprod!$B$1:$AG$1,0),FALSE)/1,0)-IFERROR(VLOOKUP($B355,'Slutlig allokering'!$B$2:$AC$462,MATCH(O$3,'Slutlig allokering'!$B$2:$AJ$2,0),FALSE)/1,0)</f>
        <v>53.703100000000006</v>
      </c>
      <c r="P355">
        <f>IFERROR(VLOOKUP($B355,Kraftvärmeprod!$B$1:$AH$479,MATCH(P$2,Kraftvärmeprod!$B$1:$AG$1,0),FALSE)/1,0)-IFERROR(VLOOKUP($B355,'Slutlig allokering'!$B$2:$AC$462,MATCH(P$3,'Slutlig allokering'!$B$2:$AJ$2,0),FALSE)/1,0)</f>
        <v>0</v>
      </c>
      <c r="Q355">
        <f>IFERROR(VLOOKUP($B355,Kraftvärmeprod!$B$1:$AH$479,MATCH(Q$2,Kraftvärmeprod!$B$1:$AG$1,0),FALSE)/1,0)-IFERROR(VLOOKUP($B355,'Slutlig allokering'!$B$2:$AC$462,MATCH(Q$3,'Slutlig allokering'!$B$2:$AJ$2,0),FALSE)/1,0)</f>
        <v>0</v>
      </c>
      <c r="R355">
        <f>IFERROR(VLOOKUP($B355,Kraftvärmeprod!$B$1:$AH$479,MATCH(R$2,Kraftvärmeprod!$B$1:$AG$1,0),FALSE)/1,0)-IFERROR(VLOOKUP($B355,'Slutlig allokering'!$B$2:$AC$462,MATCH(R$3,'Slutlig allokering'!$B$2:$AJ$2,0),FALSE)/1,0)</f>
        <v>7.5109000000000009E-2</v>
      </c>
      <c r="S355">
        <f>IFERROR(VLOOKUP($B355,Kraftvärmeprod!$B$1:$AH$479,MATCH(S$2,Kraftvärmeprod!$B$1:$AG$1,0),FALSE)/1,0)-IFERROR(VLOOKUP($B355,'Slutlig allokering'!$B$2:$AC$462,MATCH(S$3,'Slutlig allokering'!$B$2:$AJ$2,0),FALSE)/1,0)</f>
        <v>0</v>
      </c>
      <c r="T355">
        <f>IFERROR(VLOOKUP($B355,Kraftvärmeprod!$B$1:$AH$479,MATCH(T$2,Kraftvärmeprod!$B$1:$AG$1,0),FALSE)/1,0)-IFERROR(VLOOKUP($B355,'Slutlig allokering'!$B$2:$AC$462,MATCH(T$3,'Slutlig allokering'!$B$2:$AJ$2,0),FALSE)/1,0)</f>
        <v>0</v>
      </c>
      <c r="U355">
        <f>IFERROR(VLOOKUP($B355,Kraftvärmeprod!$B$1:$AH$479,MATCH(U$2,Kraftvärmeprod!$B$1:$AG$1,0),FALSE)/1,0)-IFERROR(VLOOKUP($B355,'Slutlig allokering'!$B$2:$AC$462,MATCH(U$3,'Slutlig allokering'!$B$2:$AJ$2,0),FALSE)/1,0)</f>
        <v>0</v>
      </c>
      <c r="V355">
        <f>IFERROR(VLOOKUP($B355,Kraftvärmeprod!$B$1:$AH$479,MATCH(V$2,Kraftvärmeprod!$B$1:$AG$1,0),FALSE)/1,0)-IFERROR(VLOOKUP($B355,'Slutlig allokering'!$B$2:$AC$462,MATCH(V$3,'Slutlig allokering'!$B$2:$AJ$2,0),FALSE)/1,0)</f>
        <v>0</v>
      </c>
      <c r="W355">
        <f>IFERROR(VLOOKUP($B355,Kraftvärmeprod!$B$1:$AH$479,MATCH(W$2,Kraftvärmeprod!$B$1:$AG$1,0),FALSE)/1,0)-IFERROR(VLOOKUP($B355,'Slutlig allokering'!$B$2:$AC$462,MATCH(W$3,'Slutlig allokering'!$B$2:$AJ$2,0),FALSE)/1,0)</f>
        <v>0</v>
      </c>
      <c r="X355">
        <f>IFERROR(VLOOKUP($B355,Kraftvärmeprod!$B$1:$AH$479,MATCH(X$2,Kraftvärmeprod!$B$1:$AG$1,0),FALSE)/1,0)-IFERROR(VLOOKUP($B355,'Slutlig allokering'!$B$2:$AC$462,MATCH(X$3,'Slutlig allokering'!$B$2:$AJ$2,0),FALSE)/1,0)</f>
        <v>0</v>
      </c>
      <c r="Y355">
        <f>IFERROR(VLOOKUP($B355,Kraftvärmeprod!$B$1:$AH$479,MATCH(Y$2,Kraftvärmeprod!$B$1:$AG$1,0),FALSE)/1,0)-IFERROR(VLOOKUP($B355,'Slutlig allokering'!$B$2:$AC$462,MATCH(Y$3,'Slutlig allokering'!$B$2:$AJ$2,0),FALSE)/1,0)</f>
        <v>0</v>
      </c>
      <c r="Z355">
        <f>IFERROR(VLOOKUP($B355,Kraftvärmeprod!$B$1:$AH$479,MATCH(Z$2,Kraftvärmeprod!$B$1:$AG$1,0),FALSE)/1,0)-IFERROR(VLOOKUP($B355,'Slutlig allokering'!$B$2:$AC$462,MATCH(Z$3,'Slutlig allokering'!$B$2:$AJ$2,0),FALSE)/1,0)</f>
        <v>9.5471E-2</v>
      </c>
      <c r="AA355">
        <f>IFERROR(VLOOKUP($B355,Kraftvärmeprod!$B$1:$AH$479,MATCH(AA$2,Kraftvärmeprod!$B$1:$AG$1,0),FALSE)/1,0)-IFERROR(VLOOKUP($B355,'Slutlig allokering'!$B$2:$AC$462,MATCH(AA$3,'Slutlig allokering'!$B$2:$AJ$2,0),FALSE)/1,0)</f>
        <v>0</v>
      </c>
      <c r="AB355">
        <f>IFERROR(VLOOKUP($B355,Kraftvärmeprod!$B$1:$AH$479,MATCH(AB$2,Kraftvärmeprod!$B$1:$AG$1,0),FALSE)/1,0)-IFERROR(VLOOKUP($B355,'Slutlig allokering'!$B$2:$AC$462,MATCH(AB$3,'Slutlig allokering'!$B$2:$AJ$2,0),FALSE)/1,0)</f>
        <v>3.7554600000000007E-2</v>
      </c>
      <c r="AE355">
        <f t="shared" si="10"/>
        <v>54.371436700000011</v>
      </c>
      <c r="AG355">
        <f>IFERROR(VLOOKUP(B355,'Slutlig allokering'!$B$2:$AJ$462,MATCH("Summa justerad allokerad tillförd energi (utan hjälpel och rökgaskondensering):",'Slutlig allokering'!$B$2:$AK$2,0),FALSE)/1,"")</f>
        <v>90.458563299999994</v>
      </c>
      <c r="AI355" s="55">
        <f>IFERROR(1-VLOOKUP(B355,'Slutlig allokering'!$B$2:$AJ$462,MATCH("Andel av bränsle i kvv som allokerats till värme, exklusive rökgaskondensering och hjälpel",'Slutlig allokering'!$B$2:$AK$2,0),FALSE),"")</f>
        <v>0.37541556790720165</v>
      </c>
      <c r="AK355" s="55">
        <f t="shared" si="11"/>
        <v>0.3754155679072016</v>
      </c>
    </row>
    <row r="356" spans="1:37" x14ac:dyDescent="0.35">
      <c r="A356" s="28" t="s">
        <v>474</v>
      </c>
      <c r="B356" s="28" t="s">
        <v>477</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allokering'!$B$2:$AC$462,MATCH(E$3,'Slutlig allokering'!$B$2:$AJ$2,0),FALSE)/1,0)</f>
        <v>0</v>
      </c>
      <c r="F356">
        <f>IFERROR(VLOOKUP($B356,Kraftvärmeprod!$B$1:$AH$479,MATCH(F$2,Kraftvärmeprod!$B$1:$AG$1,0),FALSE)/1,0)-IFERROR(VLOOKUP($B356,'Slutlig allokering'!$B$2:$AC$462,MATCH(F$3,'Slutlig allokering'!$B$2:$AJ$2,0),FALSE)/1,0)</f>
        <v>0</v>
      </c>
      <c r="G356">
        <f>IFERROR(VLOOKUP($B356,Kraftvärmeprod!$B$1:$AH$479,MATCH(G$2,Kraftvärmeprod!$B$1:$AG$1,0),FALSE)/1,0)-IFERROR(VLOOKUP($B356,'Slutlig allokering'!$B$2:$AC$462,MATCH(G$3,'Slutlig allokering'!$B$2:$AJ$2,0),FALSE)/1,0)</f>
        <v>0</v>
      </c>
      <c r="H356">
        <f>IFERROR(VLOOKUP($B356,Kraftvärmeprod!$B$1:$AH$479,MATCH(H$2,Kraftvärmeprod!$B$1:$AG$1,0),FALSE)/1,0)-IFERROR(VLOOKUP($B356,'Slutlig allokering'!$B$2:$AC$462,MATCH(H$3,'Slutlig allokering'!$B$2:$AJ$2,0),FALSE)/1,0)</f>
        <v>0</v>
      </c>
      <c r="I356">
        <f>IFERROR(VLOOKUP($B356,Kraftvärmeprod!$B$1:$AH$479,MATCH(I$2,Kraftvärmeprod!$B$1:$AG$1,0),FALSE)/1,0)-IFERROR(VLOOKUP($B356,'Slutlig allokering'!$B$2:$AC$462,MATCH(I$3,'Slutlig allokering'!$B$2:$AJ$2,0),FALSE)/1,0)</f>
        <v>0</v>
      </c>
      <c r="J356">
        <f>IFERROR(VLOOKUP($B356,Kraftvärmeprod!$B$1:$AH$479,MATCH(J$2,Kraftvärmeprod!$B$1:$AG$1,0),FALSE)/1,0)-IFERROR(VLOOKUP($B356,'Slutlig allokering'!$B$2:$AC$462,MATCH(J$3,'Slutlig allokering'!$B$2:$AJ$2,0),FALSE)/1,0)</f>
        <v>0</v>
      </c>
      <c r="K356">
        <f>IFERROR(VLOOKUP($B356,Kraftvärmeprod!$B$1:$AH$479,MATCH(K$2,Kraftvärmeprod!$B$1:$AG$1,0),FALSE)/1,0)-IFERROR(VLOOKUP($B356,'Slutlig allokering'!$B$2:$AC$462,MATCH(K$3,'Slutlig allokering'!$B$2:$AJ$2,0),FALSE)/1,0)</f>
        <v>0</v>
      </c>
      <c r="L356">
        <f>IFERROR(VLOOKUP($B356,Kraftvärmeprod!$B$1:$AH$479,MATCH(L$2,Kraftvärmeprod!$B$1:$AG$1,0),FALSE)/1,0)-IFERROR(VLOOKUP($B356,'Slutlig allokering'!$B$2:$AC$462,MATCH(L$3,'Slutlig allokering'!$B$2:$AJ$2,0),FALSE)/1,0)</f>
        <v>0</v>
      </c>
      <c r="M356" s="143">
        <f>IFERROR(VLOOKUP($B356,Miljö!$B$1:$S$477,MATCH(M$2,Miljö!$B$1:$X$1,0),FALSE)/1,0)-IFERROR(VLOOKUP($B356,'Slutlig allokering'!$B$2:$AC$462,MATCH(M$3,'Slutlig allokering'!$B$2:$AJ$2,0),FALSE)/1,0)</f>
        <v>0</v>
      </c>
      <c r="N356">
        <f>IFERROR(VLOOKUP($B356,Kraftvärmeprod!$B$1:$AH$479,MATCH(N$2,Kraftvärmeprod!$B$1:$AG$1,0),FALSE)/1,0)-IFERROR(VLOOKUP($B356,'Slutlig allokering'!$B$2:$AC$462,MATCH(N$3,'Slutlig allokering'!$B$2:$AJ$2,0),FALSE)/1,0)</f>
        <v>0</v>
      </c>
      <c r="O356">
        <f>IFERROR(VLOOKUP($B356,Kraftvärmeprod!$B$1:$AH$479,MATCH(O$2,Kraftvärmeprod!$B$1:$AG$1,0),FALSE)/1,0)-IFERROR(VLOOKUP($B356,'Slutlig allokering'!$B$2:$AC$462,MATCH(O$3,'Slutlig allokering'!$B$2:$AJ$2,0),FALSE)/1,0)</f>
        <v>0</v>
      </c>
      <c r="P356">
        <f>IFERROR(VLOOKUP($B356,Kraftvärmeprod!$B$1:$AH$479,MATCH(P$2,Kraftvärmeprod!$B$1:$AG$1,0),FALSE)/1,0)-IFERROR(VLOOKUP($B356,'Slutlig allokering'!$B$2:$AC$462,MATCH(P$3,'Slutlig allokering'!$B$2:$AJ$2,0),FALSE)/1,0)</f>
        <v>0</v>
      </c>
      <c r="Q356">
        <f>IFERROR(VLOOKUP($B356,Kraftvärmeprod!$B$1:$AH$479,MATCH(Q$2,Kraftvärmeprod!$B$1:$AG$1,0),FALSE)/1,0)-IFERROR(VLOOKUP($B356,'Slutlig allokering'!$B$2:$AC$462,MATCH(Q$3,'Slutlig allokering'!$B$2:$AJ$2,0),FALSE)/1,0)</f>
        <v>0</v>
      </c>
      <c r="R356">
        <f>IFERROR(VLOOKUP($B356,Kraftvärmeprod!$B$1:$AH$479,MATCH(R$2,Kraftvärmeprod!$B$1:$AG$1,0),FALSE)/1,0)-IFERROR(VLOOKUP($B356,'Slutlig allokering'!$B$2:$AC$462,MATCH(R$3,'Slutlig allokering'!$B$2:$AJ$2,0),FALSE)/1,0)</f>
        <v>0</v>
      </c>
      <c r="S356">
        <f>IFERROR(VLOOKUP($B356,Kraftvärmeprod!$B$1:$AH$479,MATCH(S$2,Kraftvärmeprod!$B$1:$AG$1,0),FALSE)/1,0)-IFERROR(VLOOKUP($B356,'Slutlig allokering'!$B$2:$AC$462,MATCH(S$3,'Slutlig allokering'!$B$2:$AJ$2,0),FALSE)/1,0)</f>
        <v>0</v>
      </c>
      <c r="T356">
        <f>IFERROR(VLOOKUP($B356,Kraftvärmeprod!$B$1:$AH$479,MATCH(T$2,Kraftvärmeprod!$B$1:$AG$1,0),FALSE)/1,0)-IFERROR(VLOOKUP($B356,'Slutlig allokering'!$B$2:$AC$462,MATCH(T$3,'Slutlig allokering'!$B$2:$AJ$2,0),FALSE)/1,0)</f>
        <v>0</v>
      </c>
      <c r="U356">
        <f>IFERROR(VLOOKUP($B356,Kraftvärmeprod!$B$1:$AH$479,MATCH(U$2,Kraftvärmeprod!$B$1:$AG$1,0),FALSE)/1,0)-IFERROR(VLOOKUP($B356,'Slutlig allokering'!$B$2:$AC$462,MATCH(U$3,'Slutlig allokering'!$B$2:$AJ$2,0),FALSE)/1,0)</f>
        <v>0</v>
      </c>
      <c r="V356">
        <f>IFERROR(VLOOKUP($B356,Kraftvärmeprod!$B$1:$AH$479,MATCH(V$2,Kraftvärmeprod!$B$1:$AG$1,0),FALSE)/1,0)-IFERROR(VLOOKUP($B356,'Slutlig allokering'!$B$2:$AC$462,MATCH(V$3,'Slutlig allokering'!$B$2:$AJ$2,0),FALSE)/1,0)</f>
        <v>0</v>
      </c>
      <c r="W356">
        <f>IFERROR(VLOOKUP($B356,Kraftvärmeprod!$B$1:$AH$479,MATCH(W$2,Kraftvärmeprod!$B$1:$AG$1,0),FALSE)/1,0)-IFERROR(VLOOKUP($B356,'Slutlig allokering'!$B$2:$AC$462,MATCH(W$3,'Slutlig allokering'!$B$2:$AJ$2,0),FALSE)/1,0)</f>
        <v>0</v>
      </c>
      <c r="X356">
        <f>IFERROR(VLOOKUP($B356,Kraftvärmeprod!$B$1:$AH$479,MATCH(X$2,Kraftvärmeprod!$B$1:$AG$1,0),FALSE)/1,0)-IFERROR(VLOOKUP($B356,'Slutlig allokering'!$B$2:$AC$462,MATCH(X$3,'Slutlig allokering'!$B$2:$AJ$2,0),FALSE)/1,0)</f>
        <v>0</v>
      </c>
      <c r="Y356">
        <f>IFERROR(VLOOKUP($B356,Kraftvärmeprod!$B$1:$AH$479,MATCH(Y$2,Kraftvärmeprod!$B$1:$AG$1,0),FALSE)/1,0)-IFERROR(VLOOKUP($B356,'Slutlig allokering'!$B$2:$AC$462,MATCH(Y$3,'Slutlig allokering'!$B$2:$AJ$2,0),FALSE)/1,0)</f>
        <v>0</v>
      </c>
      <c r="Z356">
        <f>IFERROR(VLOOKUP($B356,Kraftvärmeprod!$B$1:$AH$479,MATCH(Z$2,Kraftvärmeprod!$B$1:$AG$1,0),FALSE)/1,0)-IFERROR(VLOOKUP($B356,'Slutlig allokering'!$B$2:$AC$462,MATCH(Z$3,'Slutlig allokering'!$B$2:$AJ$2,0),FALSE)/1,0)</f>
        <v>0</v>
      </c>
      <c r="AA356">
        <f>IFERROR(VLOOKUP($B356,Kraftvärmeprod!$B$1:$AH$479,MATCH(AA$2,Kraftvärmeprod!$B$1:$AG$1,0),FALSE)/1,0)-IFERROR(VLOOKUP($B356,'Slutlig allokering'!$B$2:$AC$462,MATCH(AA$3,'Slutlig allokering'!$B$2:$AJ$2,0),FALSE)/1,0)</f>
        <v>0</v>
      </c>
      <c r="AB356">
        <f>IFERROR(VLOOKUP($B356,Kraftvärmeprod!$B$1:$AH$479,MATCH(AB$2,Kraftvärmeprod!$B$1:$AG$1,0),FALSE)/1,0)-IFERROR(VLOOKUP($B356,'Slutlig allokering'!$B$2:$AC$462,MATCH(AB$3,'Slutlig allokering'!$B$2:$AJ$2,0),FALSE)/1,0)</f>
        <v>0</v>
      </c>
      <c r="AE356">
        <f t="shared" si="10"/>
        <v>0</v>
      </c>
      <c r="AG356">
        <f>IFERROR(VLOOKUP(B356,'Slutlig allokering'!$B$2:$AJ$462,MATCH("Summa justerad allokerad tillförd energi (utan hjälpel och rökgaskondensering):",'Slutlig allokering'!$B$2:$AK$2,0),FALSE)/1,"")</f>
        <v>0</v>
      </c>
      <c r="AI356" s="55" t="str">
        <f>IFERROR(1-VLOOKUP(B356,'Slutlig allokering'!$B$2:$AJ$462,MATCH("Andel av bränsle i kvv som allokerats till värme, exklusive rökgaskondensering och hjälpel",'Slutlig allokering'!$B$2:$AK$2,0),FALSE),"")</f>
        <v/>
      </c>
      <c r="AK356" s="55" t="str">
        <f t="shared" si="11"/>
        <v/>
      </c>
    </row>
    <row r="357" spans="1:37" x14ac:dyDescent="0.35">
      <c r="A357" s="28" t="s">
        <v>474</v>
      </c>
      <c r="B357" s="28" t="s">
        <v>478</v>
      </c>
      <c r="C357">
        <f>IFERROR(VLOOKUP($B357,Kraftvärmeprod!$B$1:$AH$479,MATCH(C$3,Kraftvärmeprod!$B$1:$AG$1,0),FALSE)/1,"")</f>
        <v>720.5</v>
      </c>
      <c r="D357">
        <f>IFERROR(VLOOKUP($B357,Kraftvärmeprod!$B$1:$AH$479,MATCH(D$3,Kraftvärmeprod!$B$1:$AG$1,0),FALSE)/1,"")</f>
        <v>188.5</v>
      </c>
      <c r="E357">
        <f>IFERROR(VLOOKUP($B357,Kraftvärmeprod!$B$1:$AH$479,MATCH(E$2,Kraftvärmeprod!$B$1:$AG$1,0),FALSE)/1,0)-IFERROR(VLOOKUP($B357,'Slutlig allokering'!$B$2:$AC$462,MATCH(E$3,'Slutlig allokering'!$B$2:$AJ$2,0),FALSE)/1,0)</f>
        <v>282.529</v>
      </c>
      <c r="F357">
        <f>IFERROR(VLOOKUP($B357,Kraftvärmeprod!$B$1:$AH$479,MATCH(F$2,Kraftvärmeprod!$B$1:$AG$1,0),FALSE)/1,0)-IFERROR(VLOOKUP($B357,'Slutlig allokering'!$B$2:$AC$462,MATCH(F$3,'Slutlig allokering'!$B$2:$AJ$2,0),FALSE)/1,0)</f>
        <v>0</v>
      </c>
      <c r="G357">
        <f>IFERROR(VLOOKUP($B357,Kraftvärmeprod!$B$1:$AH$479,MATCH(G$2,Kraftvärmeprod!$B$1:$AG$1,0),FALSE)/1,0)-IFERROR(VLOOKUP($B357,'Slutlig allokering'!$B$2:$AC$462,MATCH(G$3,'Slutlig allokering'!$B$2:$AJ$2,0),FALSE)/1,0)</f>
        <v>9.2431999999999999</v>
      </c>
      <c r="H357">
        <f>IFERROR(VLOOKUP($B357,Kraftvärmeprod!$B$1:$AH$479,MATCH(H$2,Kraftvärmeprod!$B$1:$AG$1,0),FALSE)/1,0)-IFERROR(VLOOKUP($B357,'Slutlig allokering'!$B$2:$AC$462,MATCH(H$3,'Slutlig allokering'!$B$2:$AJ$2,0),FALSE)/1,0)</f>
        <v>0</v>
      </c>
      <c r="I357">
        <f>IFERROR(VLOOKUP($B357,Kraftvärmeprod!$B$1:$AH$479,MATCH(I$2,Kraftvärmeprod!$B$1:$AG$1,0),FALSE)/1,0)-IFERROR(VLOOKUP($B357,'Slutlig allokering'!$B$2:$AC$462,MATCH(I$3,'Slutlig allokering'!$B$2:$AJ$2,0),FALSE)/1,0)</f>
        <v>2.5262399999999996</v>
      </c>
      <c r="J357">
        <f>IFERROR(VLOOKUP($B357,Kraftvärmeprod!$B$1:$AH$479,MATCH(J$2,Kraftvärmeprod!$B$1:$AG$1,0),FALSE)/1,0)-IFERROR(VLOOKUP($B357,'Slutlig allokering'!$B$2:$AC$462,MATCH(J$3,'Slutlig allokering'!$B$2:$AJ$2,0),FALSE)/1,0)</f>
        <v>0</v>
      </c>
      <c r="K357">
        <f>IFERROR(VLOOKUP($B357,Kraftvärmeprod!$B$1:$AH$479,MATCH(K$2,Kraftvärmeprod!$B$1:$AG$1,0),FALSE)/1,0)-IFERROR(VLOOKUP($B357,'Slutlig allokering'!$B$2:$AC$462,MATCH(K$3,'Slutlig allokering'!$B$2:$AJ$2,0),FALSE)/1,0)</f>
        <v>21.732599999999998</v>
      </c>
      <c r="L357">
        <f>IFERROR(VLOOKUP($B357,Kraftvärmeprod!$B$1:$AH$479,MATCH(L$2,Kraftvärmeprod!$B$1:$AG$1,0),FALSE)/1,0)-IFERROR(VLOOKUP($B357,'Slutlig allokering'!$B$2:$AC$462,MATCH(L$3,'Slutlig allokering'!$B$2:$AJ$2,0),FALSE)/1,0)</f>
        <v>12.972899999999999</v>
      </c>
      <c r="M357" s="143">
        <f>IFERROR(VLOOKUP($B357,Miljö!$B$1:$S$477,MATCH(M$2,Miljö!$B$1:$X$1,0),FALSE)/1,0)-IFERROR(VLOOKUP($B357,'Slutlig allokering'!$B$2:$AC$462,MATCH(M$3,'Slutlig allokering'!$B$2:$AJ$2,0),FALSE)/1,0)</f>
        <v>25.3369</v>
      </c>
      <c r="N357">
        <f>IFERROR(VLOOKUP($B357,Kraftvärmeprod!$B$1:$AH$479,MATCH(N$2,Kraftvärmeprod!$B$1:$AG$1,0),FALSE)/1,0)-IFERROR(VLOOKUP($B357,'Slutlig allokering'!$B$2:$AC$462,MATCH(N$3,'Slutlig allokering'!$B$2:$AJ$2,0),FALSE)/1,0)</f>
        <v>0</v>
      </c>
      <c r="O357">
        <f>IFERROR(VLOOKUP($B357,Kraftvärmeprod!$B$1:$AH$479,MATCH(O$2,Kraftvärmeprod!$B$1:$AG$1,0),FALSE)/1,0)-IFERROR(VLOOKUP($B357,'Slutlig allokering'!$B$2:$AC$462,MATCH(O$3,'Slutlig allokering'!$B$2:$AJ$2,0),FALSE)/1,0)</f>
        <v>82.98599999999999</v>
      </c>
      <c r="P357">
        <f>IFERROR(VLOOKUP($B357,Kraftvärmeprod!$B$1:$AH$479,MATCH(P$2,Kraftvärmeprod!$B$1:$AG$1,0),FALSE)/1,0)-IFERROR(VLOOKUP($B357,'Slutlig allokering'!$B$2:$AC$462,MATCH(P$3,'Slutlig allokering'!$B$2:$AJ$2,0),FALSE)/1,0)</f>
        <v>0</v>
      </c>
      <c r="Q357">
        <f>IFERROR(VLOOKUP($B357,Kraftvärmeprod!$B$1:$AH$479,MATCH(Q$2,Kraftvärmeprod!$B$1:$AG$1,0),FALSE)/1,0)-IFERROR(VLOOKUP($B357,'Slutlig allokering'!$B$2:$AC$462,MATCH(Q$3,'Slutlig allokering'!$B$2:$AJ$2,0),FALSE)/1,0)</f>
        <v>0</v>
      </c>
      <c r="R357">
        <f>IFERROR(VLOOKUP($B357,Kraftvärmeprod!$B$1:$AH$479,MATCH(R$2,Kraftvärmeprod!$B$1:$AG$1,0),FALSE)/1,0)-IFERROR(VLOOKUP($B357,'Slutlig allokering'!$B$2:$AC$462,MATCH(R$3,'Slutlig allokering'!$B$2:$AJ$2,0),FALSE)/1,0)</f>
        <v>3.3242899999999995</v>
      </c>
      <c r="S357">
        <f>IFERROR(VLOOKUP($B357,Kraftvärmeprod!$B$1:$AH$479,MATCH(S$2,Kraftvärmeprod!$B$1:$AG$1,0),FALSE)/1,0)-IFERROR(VLOOKUP($B357,'Slutlig allokering'!$B$2:$AC$462,MATCH(S$3,'Slutlig allokering'!$B$2:$AJ$2,0),FALSE)/1,0)</f>
        <v>51.972800000000007</v>
      </c>
      <c r="T357">
        <f>IFERROR(VLOOKUP($B357,Kraftvärmeprod!$B$1:$AH$479,MATCH(T$2,Kraftvärmeprod!$B$1:$AG$1,0),FALSE)/1,0)-IFERROR(VLOOKUP($B357,'Slutlig allokering'!$B$2:$AC$462,MATCH(T$3,'Slutlig allokering'!$B$2:$AJ$2,0),FALSE)/1,0)</f>
        <v>0</v>
      </c>
      <c r="U357">
        <f>IFERROR(VLOOKUP($B357,Kraftvärmeprod!$B$1:$AH$479,MATCH(U$2,Kraftvärmeprod!$B$1:$AG$1,0),FALSE)/1,0)-IFERROR(VLOOKUP($B357,'Slutlig allokering'!$B$2:$AC$462,MATCH(U$3,'Slutlig allokering'!$B$2:$AJ$2,0),FALSE)/1,0)</f>
        <v>0</v>
      </c>
      <c r="V357">
        <f>IFERROR(VLOOKUP($B357,Kraftvärmeprod!$B$1:$AH$479,MATCH(V$2,Kraftvärmeprod!$B$1:$AG$1,0),FALSE)/1,0)-IFERROR(VLOOKUP($B357,'Slutlig allokering'!$B$2:$AC$462,MATCH(V$3,'Slutlig allokering'!$B$2:$AJ$2,0),FALSE)/1,0)</f>
        <v>0</v>
      </c>
      <c r="W357">
        <f>IFERROR(VLOOKUP($B357,Kraftvärmeprod!$B$1:$AH$479,MATCH(W$2,Kraftvärmeprod!$B$1:$AG$1,0),FALSE)/1,0)-IFERROR(VLOOKUP($B357,'Slutlig allokering'!$B$2:$AC$462,MATCH(W$3,'Slutlig allokering'!$B$2:$AJ$2,0),FALSE)/1,0)</f>
        <v>0</v>
      </c>
      <c r="X357">
        <f>IFERROR(VLOOKUP($B357,Kraftvärmeprod!$B$1:$AH$479,MATCH(X$2,Kraftvärmeprod!$B$1:$AG$1,0),FALSE)/1,0)-IFERROR(VLOOKUP($B357,'Slutlig allokering'!$B$2:$AC$462,MATCH(X$3,'Slutlig allokering'!$B$2:$AJ$2,0),FALSE)/1,0)</f>
        <v>0</v>
      </c>
      <c r="Y357">
        <f>IFERROR(VLOOKUP($B357,Kraftvärmeprod!$B$1:$AH$479,MATCH(Y$2,Kraftvärmeprod!$B$1:$AG$1,0),FALSE)/1,0)-IFERROR(VLOOKUP($B357,'Slutlig allokering'!$B$2:$AC$462,MATCH(Y$3,'Slutlig allokering'!$B$2:$AJ$2,0),FALSE)/1,0)</f>
        <v>0</v>
      </c>
      <c r="Z357">
        <f>IFERROR(VLOOKUP($B357,Kraftvärmeprod!$B$1:$AH$479,MATCH(Z$2,Kraftvärmeprod!$B$1:$AG$1,0),FALSE)/1,0)-IFERROR(VLOOKUP($B357,'Slutlig allokering'!$B$2:$AC$462,MATCH(Z$3,'Slutlig allokering'!$B$2:$AJ$2,0),FALSE)/1,0)</f>
        <v>31.0762</v>
      </c>
      <c r="AA357">
        <f>IFERROR(VLOOKUP($B357,Kraftvärmeprod!$B$1:$AH$479,MATCH(AA$2,Kraftvärmeprod!$B$1:$AG$1,0),FALSE)/1,0)-IFERROR(VLOOKUP($B357,'Slutlig allokering'!$B$2:$AC$462,MATCH(AA$3,'Slutlig allokering'!$B$2:$AJ$2,0),FALSE)/1,0)</f>
        <v>0</v>
      </c>
      <c r="AB357">
        <f>IFERROR(VLOOKUP($B357,Kraftvärmeprod!$B$1:$AH$479,MATCH(AB$2,Kraftvärmeprod!$B$1:$AG$1,0),FALSE)/1,0)-IFERROR(VLOOKUP($B357,'Slutlig allokering'!$B$2:$AC$462,MATCH(AB$3,'Slutlig allokering'!$B$2:$AJ$2,0),FALSE)/1,0)</f>
        <v>15.810700000000001</v>
      </c>
      <c r="AE357">
        <f t="shared" si="10"/>
        <v>514.17392999999993</v>
      </c>
      <c r="AG357">
        <f>IFERROR(VLOOKUP(B357,'Slutlig allokering'!$B$2:$AJ$462,MATCH("Summa justerad allokerad tillförd energi (utan hjälpel och rökgaskondensering):",'Slutlig allokering'!$B$2:$AK$2,0),FALSE)/1,"")</f>
        <v>723.72606999999994</v>
      </c>
      <c r="AI357" s="55">
        <f>IFERROR(1-VLOOKUP(B357,'Slutlig allokering'!$B$2:$AJ$462,MATCH("Andel av bränsle i kvv som allokerats till värme, exklusive rökgaskondensering och hjälpel",'Slutlig allokering'!$B$2:$AK$2,0),FALSE),"")</f>
        <v>0.41535982712658548</v>
      </c>
      <c r="AK357" s="55">
        <f t="shared" si="11"/>
        <v>0.41535982712658531</v>
      </c>
    </row>
    <row r="358" spans="1:37" x14ac:dyDescent="0.35">
      <c r="A358" s="28" t="s">
        <v>474</v>
      </c>
      <c r="B358" s="28" t="s">
        <v>479</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allokering'!$B$2:$AC$462,MATCH(E$3,'Slutlig allokering'!$B$2:$AJ$2,0),FALSE)/1,0)</f>
        <v>0</v>
      </c>
      <c r="F358">
        <f>IFERROR(VLOOKUP($B358,Kraftvärmeprod!$B$1:$AH$479,MATCH(F$2,Kraftvärmeprod!$B$1:$AG$1,0),FALSE)/1,0)-IFERROR(VLOOKUP($B358,'Slutlig allokering'!$B$2:$AC$462,MATCH(F$3,'Slutlig allokering'!$B$2:$AJ$2,0),FALSE)/1,0)</f>
        <v>0</v>
      </c>
      <c r="G358">
        <f>IFERROR(VLOOKUP($B358,Kraftvärmeprod!$B$1:$AH$479,MATCH(G$2,Kraftvärmeprod!$B$1:$AG$1,0),FALSE)/1,0)-IFERROR(VLOOKUP($B358,'Slutlig allokering'!$B$2:$AC$462,MATCH(G$3,'Slutlig allokering'!$B$2:$AJ$2,0),FALSE)/1,0)</f>
        <v>0</v>
      </c>
      <c r="H358">
        <f>IFERROR(VLOOKUP($B358,Kraftvärmeprod!$B$1:$AH$479,MATCH(H$2,Kraftvärmeprod!$B$1:$AG$1,0),FALSE)/1,0)-IFERROR(VLOOKUP($B358,'Slutlig allokering'!$B$2:$AC$462,MATCH(H$3,'Slutlig allokering'!$B$2:$AJ$2,0),FALSE)/1,0)</f>
        <v>0</v>
      </c>
      <c r="I358">
        <f>IFERROR(VLOOKUP($B358,Kraftvärmeprod!$B$1:$AH$479,MATCH(I$2,Kraftvärmeprod!$B$1:$AG$1,0),FALSE)/1,0)-IFERROR(VLOOKUP($B358,'Slutlig allokering'!$B$2:$AC$462,MATCH(I$3,'Slutlig allokering'!$B$2:$AJ$2,0),FALSE)/1,0)</f>
        <v>0</v>
      </c>
      <c r="J358">
        <f>IFERROR(VLOOKUP($B358,Kraftvärmeprod!$B$1:$AH$479,MATCH(J$2,Kraftvärmeprod!$B$1:$AG$1,0),FALSE)/1,0)-IFERROR(VLOOKUP($B358,'Slutlig allokering'!$B$2:$AC$462,MATCH(J$3,'Slutlig allokering'!$B$2:$AJ$2,0),FALSE)/1,0)</f>
        <v>0</v>
      </c>
      <c r="K358">
        <f>IFERROR(VLOOKUP($B358,Kraftvärmeprod!$B$1:$AH$479,MATCH(K$2,Kraftvärmeprod!$B$1:$AG$1,0),FALSE)/1,0)-IFERROR(VLOOKUP($B358,'Slutlig allokering'!$B$2:$AC$462,MATCH(K$3,'Slutlig allokering'!$B$2:$AJ$2,0),FALSE)/1,0)</f>
        <v>0</v>
      </c>
      <c r="L358">
        <f>IFERROR(VLOOKUP($B358,Kraftvärmeprod!$B$1:$AH$479,MATCH(L$2,Kraftvärmeprod!$B$1:$AG$1,0),FALSE)/1,0)-IFERROR(VLOOKUP($B358,'Slutlig allokering'!$B$2:$AC$462,MATCH(L$3,'Slutlig allokering'!$B$2:$AJ$2,0),FALSE)/1,0)</f>
        <v>0</v>
      </c>
      <c r="M358" s="143">
        <f>IFERROR(VLOOKUP($B358,Miljö!$B$1:$S$477,MATCH(M$2,Miljö!$B$1:$X$1,0),FALSE)/1,0)-IFERROR(VLOOKUP($B358,'Slutlig allokering'!$B$2:$AC$462,MATCH(M$3,'Slutlig allokering'!$B$2:$AJ$2,0),FALSE)/1,0)</f>
        <v>0</v>
      </c>
      <c r="N358">
        <f>IFERROR(VLOOKUP($B358,Kraftvärmeprod!$B$1:$AH$479,MATCH(N$2,Kraftvärmeprod!$B$1:$AG$1,0),FALSE)/1,0)-IFERROR(VLOOKUP($B358,'Slutlig allokering'!$B$2:$AC$462,MATCH(N$3,'Slutlig allokering'!$B$2:$AJ$2,0),FALSE)/1,0)</f>
        <v>0</v>
      </c>
      <c r="O358">
        <f>IFERROR(VLOOKUP($B358,Kraftvärmeprod!$B$1:$AH$479,MATCH(O$2,Kraftvärmeprod!$B$1:$AG$1,0),FALSE)/1,0)-IFERROR(VLOOKUP($B358,'Slutlig allokering'!$B$2:$AC$462,MATCH(O$3,'Slutlig allokering'!$B$2:$AJ$2,0),FALSE)/1,0)</f>
        <v>0</v>
      </c>
      <c r="P358">
        <f>IFERROR(VLOOKUP($B358,Kraftvärmeprod!$B$1:$AH$479,MATCH(P$2,Kraftvärmeprod!$B$1:$AG$1,0),FALSE)/1,0)-IFERROR(VLOOKUP($B358,'Slutlig allokering'!$B$2:$AC$462,MATCH(P$3,'Slutlig allokering'!$B$2:$AJ$2,0),FALSE)/1,0)</f>
        <v>0</v>
      </c>
      <c r="Q358">
        <f>IFERROR(VLOOKUP($B358,Kraftvärmeprod!$B$1:$AH$479,MATCH(Q$2,Kraftvärmeprod!$B$1:$AG$1,0),FALSE)/1,0)-IFERROR(VLOOKUP($B358,'Slutlig allokering'!$B$2:$AC$462,MATCH(Q$3,'Slutlig allokering'!$B$2:$AJ$2,0),FALSE)/1,0)</f>
        <v>0</v>
      </c>
      <c r="R358">
        <f>IFERROR(VLOOKUP($B358,Kraftvärmeprod!$B$1:$AH$479,MATCH(R$2,Kraftvärmeprod!$B$1:$AG$1,0),FALSE)/1,0)-IFERROR(VLOOKUP($B358,'Slutlig allokering'!$B$2:$AC$462,MATCH(R$3,'Slutlig allokering'!$B$2:$AJ$2,0),FALSE)/1,0)</f>
        <v>0</v>
      </c>
      <c r="S358">
        <f>IFERROR(VLOOKUP($B358,Kraftvärmeprod!$B$1:$AH$479,MATCH(S$2,Kraftvärmeprod!$B$1:$AG$1,0),FALSE)/1,0)-IFERROR(VLOOKUP($B358,'Slutlig allokering'!$B$2:$AC$462,MATCH(S$3,'Slutlig allokering'!$B$2:$AJ$2,0),FALSE)/1,0)</f>
        <v>0</v>
      </c>
      <c r="T358">
        <f>IFERROR(VLOOKUP($B358,Kraftvärmeprod!$B$1:$AH$479,MATCH(T$2,Kraftvärmeprod!$B$1:$AG$1,0),FALSE)/1,0)-IFERROR(VLOOKUP($B358,'Slutlig allokering'!$B$2:$AC$462,MATCH(T$3,'Slutlig allokering'!$B$2:$AJ$2,0),FALSE)/1,0)</f>
        <v>0</v>
      </c>
      <c r="U358">
        <f>IFERROR(VLOOKUP($B358,Kraftvärmeprod!$B$1:$AH$479,MATCH(U$2,Kraftvärmeprod!$B$1:$AG$1,0),FALSE)/1,0)-IFERROR(VLOOKUP($B358,'Slutlig allokering'!$B$2:$AC$462,MATCH(U$3,'Slutlig allokering'!$B$2:$AJ$2,0),FALSE)/1,0)</f>
        <v>0</v>
      </c>
      <c r="V358">
        <f>IFERROR(VLOOKUP($B358,Kraftvärmeprod!$B$1:$AH$479,MATCH(V$2,Kraftvärmeprod!$B$1:$AG$1,0),FALSE)/1,0)-IFERROR(VLOOKUP($B358,'Slutlig allokering'!$B$2:$AC$462,MATCH(V$3,'Slutlig allokering'!$B$2:$AJ$2,0),FALSE)/1,0)</f>
        <v>0</v>
      </c>
      <c r="W358">
        <f>IFERROR(VLOOKUP($B358,Kraftvärmeprod!$B$1:$AH$479,MATCH(W$2,Kraftvärmeprod!$B$1:$AG$1,0),FALSE)/1,0)-IFERROR(VLOOKUP($B358,'Slutlig allokering'!$B$2:$AC$462,MATCH(W$3,'Slutlig allokering'!$B$2:$AJ$2,0),FALSE)/1,0)</f>
        <v>0</v>
      </c>
      <c r="X358">
        <f>IFERROR(VLOOKUP($B358,Kraftvärmeprod!$B$1:$AH$479,MATCH(X$2,Kraftvärmeprod!$B$1:$AG$1,0),FALSE)/1,0)-IFERROR(VLOOKUP($B358,'Slutlig allokering'!$B$2:$AC$462,MATCH(X$3,'Slutlig allokering'!$B$2:$AJ$2,0),FALSE)/1,0)</f>
        <v>0</v>
      </c>
      <c r="Y358">
        <f>IFERROR(VLOOKUP($B358,Kraftvärmeprod!$B$1:$AH$479,MATCH(Y$2,Kraftvärmeprod!$B$1:$AG$1,0),FALSE)/1,0)-IFERROR(VLOOKUP($B358,'Slutlig allokering'!$B$2:$AC$462,MATCH(Y$3,'Slutlig allokering'!$B$2:$AJ$2,0),FALSE)/1,0)</f>
        <v>0</v>
      </c>
      <c r="Z358">
        <f>IFERROR(VLOOKUP($B358,Kraftvärmeprod!$B$1:$AH$479,MATCH(Z$2,Kraftvärmeprod!$B$1:$AG$1,0),FALSE)/1,0)-IFERROR(VLOOKUP($B358,'Slutlig allokering'!$B$2:$AC$462,MATCH(Z$3,'Slutlig allokering'!$B$2:$AJ$2,0),FALSE)/1,0)</f>
        <v>0</v>
      </c>
      <c r="AA358">
        <f>IFERROR(VLOOKUP($B358,Kraftvärmeprod!$B$1:$AH$479,MATCH(AA$2,Kraftvärmeprod!$B$1:$AG$1,0),FALSE)/1,0)-IFERROR(VLOOKUP($B358,'Slutlig allokering'!$B$2:$AC$462,MATCH(AA$3,'Slutlig allokering'!$B$2:$AJ$2,0),FALSE)/1,0)</f>
        <v>0</v>
      </c>
      <c r="AB358">
        <f>IFERROR(VLOOKUP($B358,Kraftvärmeprod!$B$1:$AH$479,MATCH(AB$2,Kraftvärmeprod!$B$1:$AG$1,0),FALSE)/1,0)-IFERROR(VLOOKUP($B358,'Slutlig allokering'!$B$2:$AC$462,MATCH(AB$3,'Slutlig allokering'!$B$2:$AJ$2,0),FALSE)/1,0)</f>
        <v>0</v>
      </c>
      <c r="AE358">
        <f t="shared" si="10"/>
        <v>0</v>
      </c>
      <c r="AG358">
        <f>IFERROR(VLOOKUP(B358,'Slutlig allokering'!$B$2:$AJ$462,MATCH("Summa justerad allokerad tillförd energi (utan hjälpel och rökgaskondensering):",'Slutlig allokering'!$B$2:$AK$2,0),FALSE)/1,"")</f>
        <v>0</v>
      </c>
      <c r="AI358" s="55" t="str">
        <f>IFERROR(1-VLOOKUP(B358,'Slutlig allokering'!$B$2:$AJ$462,MATCH("Andel av bränsle i kvv som allokerats till värme, exklusive rökgaskondensering och hjälpel",'Slutlig allokering'!$B$2:$AK$2,0),FALSE),"")</f>
        <v/>
      </c>
      <c r="AK358" s="55" t="str">
        <f t="shared" si="11"/>
        <v/>
      </c>
    </row>
    <row r="359" spans="1:37" x14ac:dyDescent="0.35">
      <c r="A359" s="28" t="s">
        <v>474</v>
      </c>
      <c r="B359" s="28" t="s">
        <v>480</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allokering'!$B$2:$AC$462,MATCH(E$3,'Slutlig allokering'!$B$2:$AJ$2,0),FALSE)/1,0)</f>
        <v>0</v>
      </c>
      <c r="F359">
        <f>IFERROR(VLOOKUP($B359,Kraftvärmeprod!$B$1:$AH$479,MATCH(F$2,Kraftvärmeprod!$B$1:$AG$1,0),FALSE)/1,0)-IFERROR(VLOOKUP($B359,'Slutlig allokering'!$B$2:$AC$462,MATCH(F$3,'Slutlig allokering'!$B$2:$AJ$2,0),FALSE)/1,0)</f>
        <v>0</v>
      </c>
      <c r="G359">
        <f>IFERROR(VLOOKUP($B359,Kraftvärmeprod!$B$1:$AH$479,MATCH(G$2,Kraftvärmeprod!$B$1:$AG$1,0),FALSE)/1,0)-IFERROR(VLOOKUP($B359,'Slutlig allokering'!$B$2:$AC$462,MATCH(G$3,'Slutlig allokering'!$B$2:$AJ$2,0),FALSE)/1,0)</f>
        <v>0</v>
      </c>
      <c r="H359">
        <f>IFERROR(VLOOKUP($B359,Kraftvärmeprod!$B$1:$AH$479,MATCH(H$2,Kraftvärmeprod!$B$1:$AG$1,0),FALSE)/1,0)-IFERROR(VLOOKUP($B359,'Slutlig allokering'!$B$2:$AC$462,MATCH(H$3,'Slutlig allokering'!$B$2:$AJ$2,0),FALSE)/1,0)</f>
        <v>0</v>
      </c>
      <c r="I359">
        <f>IFERROR(VLOOKUP($B359,Kraftvärmeprod!$B$1:$AH$479,MATCH(I$2,Kraftvärmeprod!$B$1:$AG$1,0),FALSE)/1,0)-IFERROR(VLOOKUP($B359,'Slutlig allokering'!$B$2:$AC$462,MATCH(I$3,'Slutlig allokering'!$B$2:$AJ$2,0),FALSE)/1,0)</f>
        <v>0</v>
      </c>
      <c r="J359">
        <f>IFERROR(VLOOKUP($B359,Kraftvärmeprod!$B$1:$AH$479,MATCH(J$2,Kraftvärmeprod!$B$1:$AG$1,0),FALSE)/1,0)-IFERROR(VLOOKUP($B359,'Slutlig allokering'!$B$2:$AC$462,MATCH(J$3,'Slutlig allokering'!$B$2:$AJ$2,0),FALSE)/1,0)</f>
        <v>0</v>
      </c>
      <c r="K359">
        <f>IFERROR(VLOOKUP($B359,Kraftvärmeprod!$B$1:$AH$479,MATCH(K$2,Kraftvärmeprod!$B$1:$AG$1,0),FALSE)/1,0)-IFERROR(VLOOKUP($B359,'Slutlig allokering'!$B$2:$AC$462,MATCH(K$3,'Slutlig allokering'!$B$2:$AJ$2,0),FALSE)/1,0)</f>
        <v>0</v>
      </c>
      <c r="L359">
        <f>IFERROR(VLOOKUP($B359,Kraftvärmeprod!$B$1:$AH$479,MATCH(L$2,Kraftvärmeprod!$B$1:$AG$1,0),FALSE)/1,0)-IFERROR(VLOOKUP($B359,'Slutlig allokering'!$B$2:$AC$462,MATCH(L$3,'Slutlig allokering'!$B$2:$AJ$2,0),FALSE)/1,0)</f>
        <v>0</v>
      </c>
      <c r="M359" s="143">
        <f>IFERROR(VLOOKUP($B359,Miljö!$B$1:$S$477,MATCH(M$2,Miljö!$B$1:$X$1,0),FALSE)/1,0)-IFERROR(VLOOKUP($B359,'Slutlig allokering'!$B$2:$AC$462,MATCH(M$3,'Slutlig allokering'!$B$2:$AJ$2,0),FALSE)/1,0)</f>
        <v>0</v>
      </c>
      <c r="N359">
        <f>IFERROR(VLOOKUP($B359,Kraftvärmeprod!$B$1:$AH$479,MATCH(N$2,Kraftvärmeprod!$B$1:$AG$1,0),FALSE)/1,0)-IFERROR(VLOOKUP($B359,'Slutlig allokering'!$B$2:$AC$462,MATCH(N$3,'Slutlig allokering'!$B$2:$AJ$2,0),FALSE)/1,0)</f>
        <v>0</v>
      </c>
      <c r="O359">
        <f>IFERROR(VLOOKUP($B359,Kraftvärmeprod!$B$1:$AH$479,MATCH(O$2,Kraftvärmeprod!$B$1:$AG$1,0),FALSE)/1,0)-IFERROR(VLOOKUP($B359,'Slutlig allokering'!$B$2:$AC$462,MATCH(O$3,'Slutlig allokering'!$B$2:$AJ$2,0),FALSE)/1,0)</f>
        <v>0</v>
      </c>
      <c r="P359">
        <f>IFERROR(VLOOKUP($B359,Kraftvärmeprod!$B$1:$AH$479,MATCH(P$2,Kraftvärmeprod!$B$1:$AG$1,0),FALSE)/1,0)-IFERROR(VLOOKUP($B359,'Slutlig allokering'!$B$2:$AC$462,MATCH(P$3,'Slutlig allokering'!$B$2:$AJ$2,0),FALSE)/1,0)</f>
        <v>0</v>
      </c>
      <c r="Q359">
        <f>IFERROR(VLOOKUP($B359,Kraftvärmeprod!$B$1:$AH$479,MATCH(Q$2,Kraftvärmeprod!$B$1:$AG$1,0),FALSE)/1,0)-IFERROR(VLOOKUP($B359,'Slutlig allokering'!$B$2:$AC$462,MATCH(Q$3,'Slutlig allokering'!$B$2:$AJ$2,0),FALSE)/1,0)</f>
        <v>0</v>
      </c>
      <c r="R359">
        <f>IFERROR(VLOOKUP($B359,Kraftvärmeprod!$B$1:$AH$479,MATCH(R$2,Kraftvärmeprod!$B$1:$AG$1,0),FALSE)/1,0)-IFERROR(VLOOKUP($B359,'Slutlig allokering'!$B$2:$AC$462,MATCH(R$3,'Slutlig allokering'!$B$2:$AJ$2,0),FALSE)/1,0)</f>
        <v>0</v>
      </c>
      <c r="S359">
        <f>IFERROR(VLOOKUP($B359,Kraftvärmeprod!$B$1:$AH$479,MATCH(S$2,Kraftvärmeprod!$B$1:$AG$1,0),FALSE)/1,0)-IFERROR(VLOOKUP($B359,'Slutlig allokering'!$B$2:$AC$462,MATCH(S$3,'Slutlig allokering'!$B$2:$AJ$2,0),FALSE)/1,0)</f>
        <v>0</v>
      </c>
      <c r="T359">
        <f>IFERROR(VLOOKUP($B359,Kraftvärmeprod!$B$1:$AH$479,MATCH(T$2,Kraftvärmeprod!$B$1:$AG$1,0),FALSE)/1,0)-IFERROR(VLOOKUP($B359,'Slutlig allokering'!$B$2:$AC$462,MATCH(T$3,'Slutlig allokering'!$B$2:$AJ$2,0),FALSE)/1,0)</f>
        <v>0</v>
      </c>
      <c r="U359">
        <f>IFERROR(VLOOKUP($B359,Kraftvärmeprod!$B$1:$AH$479,MATCH(U$2,Kraftvärmeprod!$B$1:$AG$1,0),FALSE)/1,0)-IFERROR(VLOOKUP($B359,'Slutlig allokering'!$B$2:$AC$462,MATCH(U$3,'Slutlig allokering'!$B$2:$AJ$2,0),FALSE)/1,0)</f>
        <v>0</v>
      </c>
      <c r="V359">
        <f>IFERROR(VLOOKUP($B359,Kraftvärmeprod!$B$1:$AH$479,MATCH(V$2,Kraftvärmeprod!$B$1:$AG$1,0),FALSE)/1,0)-IFERROR(VLOOKUP($B359,'Slutlig allokering'!$B$2:$AC$462,MATCH(V$3,'Slutlig allokering'!$B$2:$AJ$2,0),FALSE)/1,0)</f>
        <v>0</v>
      </c>
      <c r="W359">
        <f>IFERROR(VLOOKUP($B359,Kraftvärmeprod!$B$1:$AH$479,MATCH(W$2,Kraftvärmeprod!$B$1:$AG$1,0),FALSE)/1,0)-IFERROR(VLOOKUP($B359,'Slutlig allokering'!$B$2:$AC$462,MATCH(W$3,'Slutlig allokering'!$B$2:$AJ$2,0),FALSE)/1,0)</f>
        <v>0</v>
      </c>
      <c r="X359">
        <f>IFERROR(VLOOKUP($B359,Kraftvärmeprod!$B$1:$AH$479,MATCH(X$2,Kraftvärmeprod!$B$1:$AG$1,0),FALSE)/1,0)-IFERROR(VLOOKUP($B359,'Slutlig allokering'!$B$2:$AC$462,MATCH(X$3,'Slutlig allokering'!$B$2:$AJ$2,0),FALSE)/1,0)</f>
        <v>0</v>
      </c>
      <c r="Y359">
        <f>IFERROR(VLOOKUP($B359,Kraftvärmeprod!$B$1:$AH$479,MATCH(Y$2,Kraftvärmeprod!$B$1:$AG$1,0),FALSE)/1,0)-IFERROR(VLOOKUP($B359,'Slutlig allokering'!$B$2:$AC$462,MATCH(Y$3,'Slutlig allokering'!$B$2:$AJ$2,0),FALSE)/1,0)</f>
        <v>0</v>
      </c>
      <c r="Z359">
        <f>IFERROR(VLOOKUP($B359,Kraftvärmeprod!$B$1:$AH$479,MATCH(Z$2,Kraftvärmeprod!$B$1:$AG$1,0),FALSE)/1,0)-IFERROR(VLOOKUP($B359,'Slutlig allokering'!$B$2:$AC$462,MATCH(Z$3,'Slutlig allokering'!$B$2:$AJ$2,0),FALSE)/1,0)</f>
        <v>0</v>
      </c>
      <c r="AA359">
        <f>IFERROR(VLOOKUP($B359,Kraftvärmeprod!$B$1:$AH$479,MATCH(AA$2,Kraftvärmeprod!$B$1:$AG$1,0),FALSE)/1,0)-IFERROR(VLOOKUP($B359,'Slutlig allokering'!$B$2:$AC$462,MATCH(AA$3,'Slutlig allokering'!$B$2:$AJ$2,0),FALSE)/1,0)</f>
        <v>0</v>
      </c>
      <c r="AB359">
        <f>IFERROR(VLOOKUP($B359,Kraftvärmeprod!$B$1:$AH$479,MATCH(AB$2,Kraftvärmeprod!$B$1:$AG$1,0),FALSE)/1,0)-IFERROR(VLOOKUP($B359,'Slutlig allokering'!$B$2:$AC$462,MATCH(AB$3,'Slutlig allokering'!$B$2:$AJ$2,0),FALSE)/1,0)</f>
        <v>0</v>
      </c>
      <c r="AE359">
        <f t="shared" si="10"/>
        <v>0</v>
      </c>
      <c r="AG359">
        <f>IFERROR(VLOOKUP(B359,'Slutlig allokering'!$B$2:$AJ$462,MATCH("Summa justerad allokerad tillförd energi (utan hjälpel och rökgaskondensering):",'Slutlig allokering'!$B$2:$AK$2,0),FALSE)/1,"")</f>
        <v>0</v>
      </c>
      <c r="AI359" s="55" t="str">
        <f>IFERROR(1-VLOOKUP(B359,'Slutlig allokering'!$B$2:$AJ$462,MATCH("Andel av bränsle i kvv som allokerats till värme, exklusive rökgaskondensering och hjälpel",'Slutlig allokering'!$B$2:$AK$2,0),FALSE),"")</f>
        <v/>
      </c>
      <c r="AK359" s="55" t="str">
        <f t="shared" si="11"/>
        <v/>
      </c>
    </row>
    <row r="360" spans="1:37" x14ac:dyDescent="0.35">
      <c r="A360" s="28" t="s">
        <v>481</v>
      </c>
      <c r="B360" s="28" t="s">
        <v>482</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allokering'!$B$2:$AC$462,MATCH(E$3,'Slutlig allokering'!$B$2:$AJ$2,0),FALSE)/1,0)</f>
        <v>0</v>
      </c>
      <c r="F360">
        <f>IFERROR(VLOOKUP($B360,Kraftvärmeprod!$B$1:$AH$479,MATCH(F$2,Kraftvärmeprod!$B$1:$AG$1,0),FALSE)/1,0)-IFERROR(VLOOKUP($B360,'Slutlig allokering'!$B$2:$AC$462,MATCH(F$3,'Slutlig allokering'!$B$2:$AJ$2,0),FALSE)/1,0)</f>
        <v>0</v>
      </c>
      <c r="G360">
        <f>IFERROR(VLOOKUP($B360,Kraftvärmeprod!$B$1:$AH$479,MATCH(G$2,Kraftvärmeprod!$B$1:$AG$1,0),FALSE)/1,0)-IFERROR(VLOOKUP($B360,'Slutlig allokering'!$B$2:$AC$462,MATCH(G$3,'Slutlig allokering'!$B$2:$AJ$2,0),FALSE)/1,0)</f>
        <v>0</v>
      </c>
      <c r="H360">
        <f>IFERROR(VLOOKUP($B360,Kraftvärmeprod!$B$1:$AH$479,MATCH(H$2,Kraftvärmeprod!$B$1:$AG$1,0),FALSE)/1,0)-IFERROR(VLOOKUP($B360,'Slutlig allokering'!$B$2:$AC$462,MATCH(H$3,'Slutlig allokering'!$B$2:$AJ$2,0),FALSE)/1,0)</f>
        <v>0</v>
      </c>
      <c r="I360">
        <f>IFERROR(VLOOKUP($B360,Kraftvärmeprod!$B$1:$AH$479,MATCH(I$2,Kraftvärmeprod!$B$1:$AG$1,0),FALSE)/1,0)-IFERROR(VLOOKUP($B360,'Slutlig allokering'!$B$2:$AC$462,MATCH(I$3,'Slutlig allokering'!$B$2:$AJ$2,0),FALSE)/1,0)</f>
        <v>0</v>
      </c>
      <c r="J360">
        <f>IFERROR(VLOOKUP($B360,Kraftvärmeprod!$B$1:$AH$479,MATCH(J$2,Kraftvärmeprod!$B$1:$AG$1,0),FALSE)/1,0)-IFERROR(VLOOKUP($B360,'Slutlig allokering'!$B$2:$AC$462,MATCH(J$3,'Slutlig allokering'!$B$2:$AJ$2,0),FALSE)/1,0)</f>
        <v>0</v>
      </c>
      <c r="K360">
        <f>IFERROR(VLOOKUP($B360,Kraftvärmeprod!$B$1:$AH$479,MATCH(K$2,Kraftvärmeprod!$B$1:$AG$1,0),FALSE)/1,0)-IFERROR(VLOOKUP($B360,'Slutlig allokering'!$B$2:$AC$462,MATCH(K$3,'Slutlig allokering'!$B$2:$AJ$2,0),FALSE)/1,0)</f>
        <v>0</v>
      </c>
      <c r="L360">
        <f>IFERROR(VLOOKUP($B360,Kraftvärmeprod!$B$1:$AH$479,MATCH(L$2,Kraftvärmeprod!$B$1:$AG$1,0),FALSE)/1,0)-IFERROR(VLOOKUP($B360,'Slutlig allokering'!$B$2:$AC$462,MATCH(L$3,'Slutlig allokering'!$B$2:$AJ$2,0),FALSE)/1,0)</f>
        <v>0</v>
      </c>
      <c r="M360" s="143">
        <f>IFERROR(VLOOKUP($B360,Miljö!$B$1:$S$477,MATCH(M$2,Miljö!$B$1:$X$1,0),FALSE)/1,0)-IFERROR(VLOOKUP($B360,'Slutlig allokering'!$B$2:$AC$462,MATCH(M$3,'Slutlig allokering'!$B$2:$AJ$2,0),FALSE)/1,0)</f>
        <v>0</v>
      </c>
      <c r="N360">
        <f>IFERROR(VLOOKUP($B360,Kraftvärmeprod!$B$1:$AH$479,MATCH(N$2,Kraftvärmeprod!$B$1:$AG$1,0),FALSE)/1,0)-IFERROR(VLOOKUP($B360,'Slutlig allokering'!$B$2:$AC$462,MATCH(N$3,'Slutlig allokering'!$B$2:$AJ$2,0),FALSE)/1,0)</f>
        <v>0</v>
      </c>
      <c r="O360">
        <f>IFERROR(VLOOKUP($B360,Kraftvärmeprod!$B$1:$AH$479,MATCH(O$2,Kraftvärmeprod!$B$1:$AG$1,0),FALSE)/1,0)-IFERROR(VLOOKUP($B360,'Slutlig allokering'!$B$2:$AC$462,MATCH(O$3,'Slutlig allokering'!$B$2:$AJ$2,0),FALSE)/1,0)</f>
        <v>0</v>
      </c>
      <c r="P360">
        <f>IFERROR(VLOOKUP($B360,Kraftvärmeprod!$B$1:$AH$479,MATCH(P$2,Kraftvärmeprod!$B$1:$AG$1,0),FALSE)/1,0)-IFERROR(VLOOKUP($B360,'Slutlig allokering'!$B$2:$AC$462,MATCH(P$3,'Slutlig allokering'!$B$2:$AJ$2,0),FALSE)/1,0)</f>
        <v>0</v>
      </c>
      <c r="Q360">
        <f>IFERROR(VLOOKUP($B360,Kraftvärmeprod!$B$1:$AH$479,MATCH(Q$2,Kraftvärmeprod!$B$1:$AG$1,0),FALSE)/1,0)-IFERROR(VLOOKUP($B360,'Slutlig allokering'!$B$2:$AC$462,MATCH(Q$3,'Slutlig allokering'!$B$2:$AJ$2,0),FALSE)/1,0)</f>
        <v>0</v>
      </c>
      <c r="R360">
        <f>IFERROR(VLOOKUP($B360,Kraftvärmeprod!$B$1:$AH$479,MATCH(R$2,Kraftvärmeprod!$B$1:$AG$1,0),FALSE)/1,0)-IFERROR(VLOOKUP($B360,'Slutlig allokering'!$B$2:$AC$462,MATCH(R$3,'Slutlig allokering'!$B$2:$AJ$2,0),FALSE)/1,0)</f>
        <v>0</v>
      </c>
      <c r="S360">
        <f>IFERROR(VLOOKUP($B360,Kraftvärmeprod!$B$1:$AH$479,MATCH(S$2,Kraftvärmeprod!$B$1:$AG$1,0),FALSE)/1,0)-IFERROR(VLOOKUP($B360,'Slutlig allokering'!$B$2:$AC$462,MATCH(S$3,'Slutlig allokering'!$B$2:$AJ$2,0),FALSE)/1,0)</f>
        <v>0</v>
      </c>
      <c r="T360">
        <f>IFERROR(VLOOKUP($B360,Kraftvärmeprod!$B$1:$AH$479,MATCH(T$2,Kraftvärmeprod!$B$1:$AG$1,0),FALSE)/1,0)-IFERROR(VLOOKUP($B360,'Slutlig allokering'!$B$2:$AC$462,MATCH(T$3,'Slutlig allokering'!$B$2:$AJ$2,0),FALSE)/1,0)</f>
        <v>0</v>
      </c>
      <c r="U360">
        <f>IFERROR(VLOOKUP($B360,Kraftvärmeprod!$B$1:$AH$479,MATCH(U$2,Kraftvärmeprod!$B$1:$AG$1,0),FALSE)/1,0)-IFERROR(VLOOKUP($B360,'Slutlig allokering'!$B$2:$AC$462,MATCH(U$3,'Slutlig allokering'!$B$2:$AJ$2,0),FALSE)/1,0)</f>
        <v>0</v>
      </c>
      <c r="V360">
        <f>IFERROR(VLOOKUP($B360,Kraftvärmeprod!$B$1:$AH$479,MATCH(V$2,Kraftvärmeprod!$B$1:$AG$1,0),FALSE)/1,0)-IFERROR(VLOOKUP($B360,'Slutlig allokering'!$B$2:$AC$462,MATCH(V$3,'Slutlig allokering'!$B$2:$AJ$2,0),FALSE)/1,0)</f>
        <v>0</v>
      </c>
      <c r="W360">
        <f>IFERROR(VLOOKUP($B360,Kraftvärmeprod!$B$1:$AH$479,MATCH(W$2,Kraftvärmeprod!$B$1:$AG$1,0),FALSE)/1,0)-IFERROR(VLOOKUP($B360,'Slutlig allokering'!$B$2:$AC$462,MATCH(W$3,'Slutlig allokering'!$B$2:$AJ$2,0),FALSE)/1,0)</f>
        <v>0</v>
      </c>
      <c r="X360">
        <f>IFERROR(VLOOKUP($B360,Kraftvärmeprod!$B$1:$AH$479,MATCH(X$2,Kraftvärmeprod!$B$1:$AG$1,0),FALSE)/1,0)-IFERROR(VLOOKUP($B360,'Slutlig allokering'!$B$2:$AC$462,MATCH(X$3,'Slutlig allokering'!$B$2:$AJ$2,0),FALSE)/1,0)</f>
        <v>0</v>
      </c>
      <c r="Y360">
        <f>IFERROR(VLOOKUP($B360,Kraftvärmeprod!$B$1:$AH$479,MATCH(Y$2,Kraftvärmeprod!$B$1:$AG$1,0),FALSE)/1,0)-IFERROR(VLOOKUP($B360,'Slutlig allokering'!$B$2:$AC$462,MATCH(Y$3,'Slutlig allokering'!$B$2:$AJ$2,0),FALSE)/1,0)</f>
        <v>0</v>
      </c>
      <c r="Z360">
        <f>IFERROR(VLOOKUP($B360,Kraftvärmeprod!$B$1:$AH$479,MATCH(Z$2,Kraftvärmeprod!$B$1:$AG$1,0),FALSE)/1,0)-IFERROR(VLOOKUP($B360,'Slutlig allokering'!$B$2:$AC$462,MATCH(Z$3,'Slutlig allokering'!$B$2:$AJ$2,0),FALSE)/1,0)</f>
        <v>0</v>
      </c>
      <c r="AA360">
        <f>IFERROR(VLOOKUP($B360,Kraftvärmeprod!$B$1:$AH$479,MATCH(AA$2,Kraftvärmeprod!$B$1:$AG$1,0),FALSE)/1,0)-IFERROR(VLOOKUP($B360,'Slutlig allokering'!$B$2:$AC$462,MATCH(AA$3,'Slutlig allokering'!$B$2:$AJ$2,0),FALSE)/1,0)</f>
        <v>0</v>
      </c>
      <c r="AB360">
        <f>IFERROR(VLOOKUP($B360,Kraftvärmeprod!$B$1:$AH$479,MATCH(AB$2,Kraftvärmeprod!$B$1:$AG$1,0),FALSE)/1,0)-IFERROR(VLOOKUP($B360,'Slutlig allokering'!$B$2:$AC$462,MATCH(AB$3,'Slutlig allokering'!$B$2:$AJ$2,0),FALSE)/1,0)</f>
        <v>0</v>
      </c>
      <c r="AE360">
        <f t="shared" si="10"/>
        <v>0</v>
      </c>
      <c r="AG360">
        <f>IFERROR(VLOOKUP(B360,'Slutlig allokering'!$B$2:$AJ$462,MATCH("Summa justerad allokerad tillförd energi (utan hjälpel och rökgaskondensering):",'Slutlig allokering'!$B$2:$AK$2,0),FALSE)/1,"")</f>
        <v>0</v>
      </c>
      <c r="AI360" s="55" t="str">
        <f>IFERROR(1-VLOOKUP(B360,'Slutlig allokering'!$B$2:$AJ$462,MATCH("Andel av bränsle i kvv som allokerats till värme, exklusive rökgaskondensering och hjälpel",'Slutlig allokering'!$B$2:$AK$2,0),FALSE),"")</f>
        <v/>
      </c>
      <c r="AK360" s="55" t="str">
        <f t="shared" si="11"/>
        <v/>
      </c>
    </row>
    <row r="361" spans="1:37" x14ac:dyDescent="0.35">
      <c r="A361" s="28" t="s">
        <v>481</v>
      </c>
      <c r="B361" s="28" t="s">
        <v>483</v>
      </c>
      <c r="C361" t="str">
        <f>IFERROR(VLOOKUP($B361,Kraftvärmeprod!$B$1:$AH$479,MATCH(C$3,Kraftvärmeprod!$B$1:$AG$1,0),FALSE)/1,"")</f>
        <v/>
      </c>
      <c r="D361" t="str">
        <f>IFERROR(VLOOKUP($B361,Kraftvärmeprod!$B$1:$AH$479,MATCH(D$3,Kraftvärmeprod!$B$1:$AG$1,0),FALSE)/1,"")</f>
        <v/>
      </c>
      <c r="E361">
        <f>IFERROR(VLOOKUP($B361,Kraftvärmeprod!$B$1:$AH$479,MATCH(E$2,Kraftvärmeprod!$B$1:$AG$1,0),FALSE)/1,0)-IFERROR(VLOOKUP($B361,'Slutlig allokering'!$B$2:$AC$462,MATCH(E$3,'Slutlig allokering'!$B$2:$AJ$2,0),FALSE)/1,0)</f>
        <v>0</v>
      </c>
      <c r="F361">
        <f>IFERROR(VLOOKUP($B361,Kraftvärmeprod!$B$1:$AH$479,MATCH(F$2,Kraftvärmeprod!$B$1:$AG$1,0),FALSE)/1,0)-IFERROR(VLOOKUP($B361,'Slutlig allokering'!$B$2:$AC$462,MATCH(F$3,'Slutlig allokering'!$B$2:$AJ$2,0),FALSE)/1,0)</f>
        <v>0</v>
      </c>
      <c r="G361">
        <f>IFERROR(VLOOKUP($B361,Kraftvärmeprod!$B$1:$AH$479,MATCH(G$2,Kraftvärmeprod!$B$1:$AG$1,0),FALSE)/1,0)-IFERROR(VLOOKUP($B361,'Slutlig allokering'!$B$2:$AC$462,MATCH(G$3,'Slutlig allokering'!$B$2:$AJ$2,0),FALSE)/1,0)</f>
        <v>0</v>
      </c>
      <c r="H361">
        <f>IFERROR(VLOOKUP($B361,Kraftvärmeprod!$B$1:$AH$479,MATCH(H$2,Kraftvärmeprod!$B$1:$AG$1,0),FALSE)/1,0)-IFERROR(VLOOKUP($B361,'Slutlig allokering'!$B$2:$AC$462,MATCH(H$3,'Slutlig allokering'!$B$2:$AJ$2,0),FALSE)/1,0)</f>
        <v>0</v>
      </c>
      <c r="I361">
        <f>IFERROR(VLOOKUP($B361,Kraftvärmeprod!$B$1:$AH$479,MATCH(I$2,Kraftvärmeprod!$B$1:$AG$1,0),FALSE)/1,0)-IFERROR(VLOOKUP($B361,'Slutlig allokering'!$B$2:$AC$462,MATCH(I$3,'Slutlig allokering'!$B$2:$AJ$2,0),FALSE)/1,0)</f>
        <v>0</v>
      </c>
      <c r="J361">
        <f>IFERROR(VLOOKUP($B361,Kraftvärmeprod!$B$1:$AH$479,MATCH(J$2,Kraftvärmeprod!$B$1:$AG$1,0),FALSE)/1,0)-IFERROR(VLOOKUP($B361,'Slutlig allokering'!$B$2:$AC$462,MATCH(J$3,'Slutlig allokering'!$B$2:$AJ$2,0),FALSE)/1,0)</f>
        <v>0</v>
      </c>
      <c r="K361">
        <f>IFERROR(VLOOKUP($B361,Kraftvärmeprod!$B$1:$AH$479,MATCH(K$2,Kraftvärmeprod!$B$1:$AG$1,0),FALSE)/1,0)-IFERROR(VLOOKUP($B361,'Slutlig allokering'!$B$2:$AC$462,MATCH(K$3,'Slutlig allokering'!$B$2:$AJ$2,0),FALSE)/1,0)</f>
        <v>0</v>
      </c>
      <c r="L361">
        <f>IFERROR(VLOOKUP($B361,Kraftvärmeprod!$B$1:$AH$479,MATCH(L$2,Kraftvärmeprod!$B$1:$AG$1,0),FALSE)/1,0)-IFERROR(VLOOKUP($B361,'Slutlig allokering'!$B$2:$AC$462,MATCH(L$3,'Slutlig allokering'!$B$2:$AJ$2,0),FALSE)/1,0)</f>
        <v>0</v>
      </c>
      <c r="M361" s="143">
        <f>IFERROR(VLOOKUP($B361,Miljö!$B$1:$S$477,MATCH(M$2,Miljö!$B$1:$X$1,0),FALSE)/1,0)-IFERROR(VLOOKUP($B361,'Slutlig allokering'!$B$2:$AC$462,MATCH(M$3,'Slutlig allokering'!$B$2:$AJ$2,0),FALSE)/1,0)</f>
        <v>0</v>
      </c>
      <c r="N361">
        <f>IFERROR(VLOOKUP($B361,Kraftvärmeprod!$B$1:$AH$479,MATCH(N$2,Kraftvärmeprod!$B$1:$AG$1,0),FALSE)/1,0)-IFERROR(VLOOKUP($B361,'Slutlig allokering'!$B$2:$AC$462,MATCH(N$3,'Slutlig allokering'!$B$2:$AJ$2,0),FALSE)/1,0)</f>
        <v>0</v>
      </c>
      <c r="O361">
        <f>IFERROR(VLOOKUP($B361,Kraftvärmeprod!$B$1:$AH$479,MATCH(O$2,Kraftvärmeprod!$B$1:$AG$1,0),FALSE)/1,0)-IFERROR(VLOOKUP($B361,'Slutlig allokering'!$B$2:$AC$462,MATCH(O$3,'Slutlig allokering'!$B$2:$AJ$2,0),FALSE)/1,0)</f>
        <v>0</v>
      </c>
      <c r="P361">
        <f>IFERROR(VLOOKUP($B361,Kraftvärmeprod!$B$1:$AH$479,MATCH(P$2,Kraftvärmeprod!$B$1:$AG$1,0),FALSE)/1,0)-IFERROR(VLOOKUP($B361,'Slutlig allokering'!$B$2:$AC$462,MATCH(P$3,'Slutlig allokering'!$B$2:$AJ$2,0),FALSE)/1,0)</f>
        <v>0</v>
      </c>
      <c r="Q361">
        <f>IFERROR(VLOOKUP($B361,Kraftvärmeprod!$B$1:$AH$479,MATCH(Q$2,Kraftvärmeprod!$B$1:$AG$1,0),FALSE)/1,0)-IFERROR(VLOOKUP($B361,'Slutlig allokering'!$B$2:$AC$462,MATCH(Q$3,'Slutlig allokering'!$B$2:$AJ$2,0),FALSE)/1,0)</f>
        <v>0</v>
      </c>
      <c r="R361">
        <f>IFERROR(VLOOKUP($B361,Kraftvärmeprod!$B$1:$AH$479,MATCH(R$2,Kraftvärmeprod!$B$1:$AG$1,0),FALSE)/1,0)-IFERROR(VLOOKUP($B361,'Slutlig allokering'!$B$2:$AC$462,MATCH(R$3,'Slutlig allokering'!$B$2:$AJ$2,0),FALSE)/1,0)</f>
        <v>0</v>
      </c>
      <c r="S361">
        <f>IFERROR(VLOOKUP($B361,Kraftvärmeprod!$B$1:$AH$479,MATCH(S$2,Kraftvärmeprod!$B$1:$AG$1,0),FALSE)/1,0)-IFERROR(VLOOKUP($B361,'Slutlig allokering'!$B$2:$AC$462,MATCH(S$3,'Slutlig allokering'!$B$2:$AJ$2,0),FALSE)/1,0)</f>
        <v>0</v>
      </c>
      <c r="T361">
        <f>IFERROR(VLOOKUP($B361,Kraftvärmeprod!$B$1:$AH$479,MATCH(T$2,Kraftvärmeprod!$B$1:$AG$1,0),FALSE)/1,0)-IFERROR(VLOOKUP($B361,'Slutlig allokering'!$B$2:$AC$462,MATCH(T$3,'Slutlig allokering'!$B$2:$AJ$2,0),FALSE)/1,0)</f>
        <v>0</v>
      </c>
      <c r="U361">
        <f>IFERROR(VLOOKUP($B361,Kraftvärmeprod!$B$1:$AH$479,MATCH(U$2,Kraftvärmeprod!$B$1:$AG$1,0),FALSE)/1,0)-IFERROR(VLOOKUP($B361,'Slutlig allokering'!$B$2:$AC$462,MATCH(U$3,'Slutlig allokering'!$B$2:$AJ$2,0),FALSE)/1,0)</f>
        <v>0</v>
      </c>
      <c r="V361">
        <f>IFERROR(VLOOKUP($B361,Kraftvärmeprod!$B$1:$AH$479,MATCH(V$2,Kraftvärmeprod!$B$1:$AG$1,0),FALSE)/1,0)-IFERROR(VLOOKUP($B361,'Slutlig allokering'!$B$2:$AC$462,MATCH(V$3,'Slutlig allokering'!$B$2:$AJ$2,0),FALSE)/1,0)</f>
        <v>0</v>
      </c>
      <c r="W361">
        <f>IFERROR(VLOOKUP($B361,Kraftvärmeprod!$B$1:$AH$479,MATCH(W$2,Kraftvärmeprod!$B$1:$AG$1,0),FALSE)/1,0)-IFERROR(VLOOKUP($B361,'Slutlig allokering'!$B$2:$AC$462,MATCH(W$3,'Slutlig allokering'!$B$2:$AJ$2,0),FALSE)/1,0)</f>
        <v>0</v>
      </c>
      <c r="X361">
        <f>IFERROR(VLOOKUP($B361,Kraftvärmeprod!$B$1:$AH$479,MATCH(X$2,Kraftvärmeprod!$B$1:$AG$1,0),FALSE)/1,0)-IFERROR(VLOOKUP($B361,'Slutlig allokering'!$B$2:$AC$462,MATCH(X$3,'Slutlig allokering'!$B$2:$AJ$2,0),FALSE)/1,0)</f>
        <v>0</v>
      </c>
      <c r="Y361">
        <f>IFERROR(VLOOKUP($B361,Kraftvärmeprod!$B$1:$AH$479,MATCH(Y$2,Kraftvärmeprod!$B$1:$AG$1,0),FALSE)/1,0)-IFERROR(VLOOKUP($B361,'Slutlig allokering'!$B$2:$AC$462,MATCH(Y$3,'Slutlig allokering'!$B$2:$AJ$2,0),FALSE)/1,0)</f>
        <v>0</v>
      </c>
      <c r="Z361">
        <f>IFERROR(VLOOKUP($B361,Kraftvärmeprod!$B$1:$AH$479,MATCH(Z$2,Kraftvärmeprod!$B$1:$AG$1,0),FALSE)/1,0)-IFERROR(VLOOKUP($B361,'Slutlig allokering'!$B$2:$AC$462,MATCH(Z$3,'Slutlig allokering'!$B$2:$AJ$2,0),FALSE)/1,0)</f>
        <v>0</v>
      </c>
      <c r="AA361">
        <f>IFERROR(VLOOKUP($B361,Kraftvärmeprod!$B$1:$AH$479,MATCH(AA$2,Kraftvärmeprod!$B$1:$AG$1,0),FALSE)/1,0)-IFERROR(VLOOKUP($B361,'Slutlig allokering'!$B$2:$AC$462,MATCH(AA$3,'Slutlig allokering'!$B$2:$AJ$2,0),FALSE)/1,0)</f>
        <v>0</v>
      </c>
      <c r="AB361">
        <f>IFERROR(VLOOKUP($B361,Kraftvärmeprod!$B$1:$AH$479,MATCH(AB$2,Kraftvärmeprod!$B$1:$AG$1,0),FALSE)/1,0)-IFERROR(VLOOKUP($B361,'Slutlig allokering'!$B$2:$AC$462,MATCH(AB$3,'Slutlig allokering'!$B$2:$AJ$2,0),FALSE)/1,0)</f>
        <v>0</v>
      </c>
      <c r="AE361">
        <f t="shared" si="10"/>
        <v>0</v>
      </c>
      <c r="AG361">
        <f>IFERROR(VLOOKUP(B361,'Slutlig allokering'!$B$2:$AJ$462,MATCH("Summa justerad allokerad tillförd energi (utan hjälpel och rökgaskondensering):",'Slutlig allokering'!$B$2:$AK$2,0),FALSE)/1,"")</f>
        <v>0</v>
      </c>
      <c r="AI361" s="55" t="str">
        <f>IFERROR(1-VLOOKUP(B361,'Slutlig allokering'!$B$2:$AJ$462,MATCH("Andel av bränsle i kvv som allokerats till värme, exklusive rökgaskondensering och hjälpel",'Slutlig allokering'!$B$2:$AK$2,0),FALSE),"")</f>
        <v/>
      </c>
      <c r="AK361" s="55" t="str">
        <f t="shared" si="11"/>
        <v/>
      </c>
    </row>
    <row r="362" spans="1:37" x14ac:dyDescent="0.35">
      <c r="A362" s="28" t="s">
        <v>481</v>
      </c>
      <c r="B362" s="28" t="s">
        <v>484</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allokering'!$B$2:$AC$462,MATCH(E$3,'Slutlig allokering'!$B$2:$AJ$2,0),FALSE)/1,0)</f>
        <v>0</v>
      </c>
      <c r="F362">
        <f>IFERROR(VLOOKUP($B362,Kraftvärmeprod!$B$1:$AH$479,MATCH(F$2,Kraftvärmeprod!$B$1:$AG$1,0),FALSE)/1,0)-IFERROR(VLOOKUP($B362,'Slutlig allokering'!$B$2:$AC$462,MATCH(F$3,'Slutlig allokering'!$B$2:$AJ$2,0),FALSE)/1,0)</f>
        <v>0</v>
      </c>
      <c r="G362">
        <f>IFERROR(VLOOKUP($B362,Kraftvärmeprod!$B$1:$AH$479,MATCH(G$2,Kraftvärmeprod!$B$1:$AG$1,0),FALSE)/1,0)-IFERROR(VLOOKUP($B362,'Slutlig allokering'!$B$2:$AC$462,MATCH(G$3,'Slutlig allokering'!$B$2:$AJ$2,0),FALSE)/1,0)</f>
        <v>0</v>
      </c>
      <c r="H362">
        <f>IFERROR(VLOOKUP($B362,Kraftvärmeprod!$B$1:$AH$479,MATCH(H$2,Kraftvärmeprod!$B$1:$AG$1,0),FALSE)/1,0)-IFERROR(VLOOKUP($B362,'Slutlig allokering'!$B$2:$AC$462,MATCH(H$3,'Slutlig allokering'!$B$2:$AJ$2,0),FALSE)/1,0)</f>
        <v>0</v>
      </c>
      <c r="I362">
        <f>IFERROR(VLOOKUP($B362,Kraftvärmeprod!$B$1:$AH$479,MATCH(I$2,Kraftvärmeprod!$B$1:$AG$1,0),FALSE)/1,0)-IFERROR(VLOOKUP($B362,'Slutlig allokering'!$B$2:$AC$462,MATCH(I$3,'Slutlig allokering'!$B$2:$AJ$2,0),FALSE)/1,0)</f>
        <v>0</v>
      </c>
      <c r="J362">
        <f>IFERROR(VLOOKUP($B362,Kraftvärmeprod!$B$1:$AH$479,MATCH(J$2,Kraftvärmeprod!$B$1:$AG$1,0),FALSE)/1,0)-IFERROR(VLOOKUP($B362,'Slutlig allokering'!$B$2:$AC$462,MATCH(J$3,'Slutlig allokering'!$B$2:$AJ$2,0),FALSE)/1,0)</f>
        <v>0</v>
      </c>
      <c r="K362">
        <f>IFERROR(VLOOKUP($B362,Kraftvärmeprod!$B$1:$AH$479,MATCH(K$2,Kraftvärmeprod!$B$1:$AG$1,0),FALSE)/1,0)-IFERROR(VLOOKUP($B362,'Slutlig allokering'!$B$2:$AC$462,MATCH(K$3,'Slutlig allokering'!$B$2:$AJ$2,0),FALSE)/1,0)</f>
        <v>0</v>
      </c>
      <c r="L362">
        <f>IFERROR(VLOOKUP($B362,Kraftvärmeprod!$B$1:$AH$479,MATCH(L$2,Kraftvärmeprod!$B$1:$AG$1,0),FALSE)/1,0)-IFERROR(VLOOKUP($B362,'Slutlig allokering'!$B$2:$AC$462,MATCH(L$3,'Slutlig allokering'!$B$2:$AJ$2,0),FALSE)/1,0)</f>
        <v>0</v>
      </c>
      <c r="M362" s="143">
        <f>IFERROR(VLOOKUP($B362,Miljö!$B$1:$S$477,MATCH(M$2,Miljö!$B$1:$X$1,0),FALSE)/1,0)-IFERROR(VLOOKUP($B362,'Slutlig allokering'!$B$2:$AC$462,MATCH(M$3,'Slutlig allokering'!$B$2:$AJ$2,0),FALSE)/1,0)</f>
        <v>0</v>
      </c>
      <c r="N362">
        <f>IFERROR(VLOOKUP($B362,Kraftvärmeprod!$B$1:$AH$479,MATCH(N$2,Kraftvärmeprod!$B$1:$AG$1,0),FALSE)/1,0)-IFERROR(VLOOKUP($B362,'Slutlig allokering'!$B$2:$AC$462,MATCH(N$3,'Slutlig allokering'!$B$2:$AJ$2,0),FALSE)/1,0)</f>
        <v>0</v>
      </c>
      <c r="O362">
        <f>IFERROR(VLOOKUP($B362,Kraftvärmeprod!$B$1:$AH$479,MATCH(O$2,Kraftvärmeprod!$B$1:$AG$1,0),FALSE)/1,0)-IFERROR(VLOOKUP($B362,'Slutlig allokering'!$B$2:$AC$462,MATCH(O$3,'Slutlig allokering'!$B$2:$AJ$2,0),FALSE)/1,0)</f>
        <v>0</v>
      </c>
      <c r="P362">
        <f>IFERROR(VLOOKUP($B362,Kraftvärmeprod!$B$1:$AH$479,MATCH(P$2,Kraftvärmeprod!$B$1:$AG$1,0),FALSE)/1,0)-IFERROR(VLOOKUP($B362,'Slutlig allokering'!$B$2:$AC$462,MATCH(P$3,'Slutlig allokering'!$B$2:$AJ$2,0),FALSE)/1,0)</f>
        <v>0</v>
      </c>
      <c r="Q362">
        <f>IFERROR(VLOOKUP($B362,Kraftvärmeprod!$B$1:$AH$479,MATCH(Q$2,Kraftvärmeprod!$B$1:$AG$1,0),FALSE)/1,0)-IFERROR(VLOOKUP($B362,'Slutlig allokering'!$B$2:$AC$462,MATCH(Q$3,'Slutlig allokering'!$B$2:$AJ$2,0),FALSE)/1,0)</f>
        <v>0</v>
      </c>
      <c r="R362">
        <f>IFERROR(VLOOKUP($B362,Kraftvärmeprod!$B$1:$AH$479,MATCH(R$2,Kraftvärmeprod!$B$1:$AG$1,0),FALSE)/1,0)-IFERROR(VLOOKUP($B362,'Slutlig allokering'!$B$2:$AC$462,MATCH(R$3,'Slutlig allokering'!$B$2:$AJ$2,0),FALSE)/1,0)</f>
        <v>0</v>
      </c>
      <c r="S362">
        <f>IFERROR(VLOOKUP($B362,Kraftvärmeprod!$B$1:$AH$479,MATCH(S$2,Kraftvärmeprod!$B$1:$AG$1,0),FALSE)/1,0)-IFERROR(VLOOKUP($B362,'Slutlig allokering'!$B$2:$AC$462,MATCH(S$3,'Slutlig allokering'!$B$2:$AJ$2,0),FALSE)/1,0)</f>
        <v>0</v>
      </c>
      <c r="T362">
        <f>IFERROR(VLOOKUP($B362,Kraftvärmeprod!$B$1:$AH$479,MATCH(T$2,Kraftvärmeprod!$B$1:$AG$1,0),FALSE)/1,0)-IFERROR(VLOOKUP($B362,'Slutlig allokering'!$B$2:$AC$462,MATCH(T$3,'Slutlig allokering'!$B$2:$AJ$2,0),FALSE)/1,0)</f>
        <v>0</v>
      </c>
      <c r="U362">
        <f>IFERROR(VLOOKUP($B362,Kraftvärmeprod!$B$1:$AH$479,MATCH(U$2,Kraftvärmeprod!$B$1:$AG$1,0),FALSE)/1,0)-IFERROR(VLOOKUP($B362,'Slutlig allokering'!$B$2:$AC$462,MATCH(U$3,'Slutlig allokering'!$B$2:$AJ$2,0),FALSE)/1,0)</f>
        <v>0</v>
      </c>
      <c r="V362">
        <f>IFERROR(VLOOKUP($B362,Kraftvärmeprod!$B$1:$AH$479,MATCH(V$2,Kraftvärmeprod!$B$1:$AG$1,0),FALSE)/1,0)-IFERROR(VLOOKUP($B362,'Slutlig allokering'!$B$2:$AC$462,MATCH(V$3,'Slutlig allokering'!$B$2:$AJ$2,0),FALSE)/1,0)</f>
        <v>0</v>
      </c>
      <c r="W362">
        <f>IFERROR(VLOOKUP($B362,Kraftvärmeprod!$B$1:$AH$479,MATCH(W$2,Kraftvärmeprod!$B$1:$AG$1,0),FALSE)/1,0)-IFERROR(VLOOKUP($B362,'Slutlig allokering'!$B$2:$AC$462,MATCH(W$3,'Slutlig allokering'!$B$2:$AJ$2,0),FALSE)/1,0)</f>
        <v>0</v>
      </c>
      <c r="X362">
        <f>IFERROR(VLOOKUP($B362,Kraftvärmeprod!$B$1:$AH$479,MATCH(X$2,Kraftvärmeprod!$B$1:$AG$1,0),FALSE)/1,0)-IFERROR(VLOOKUP($B362,'Slutlig allokering'!$B$2:$AC$462,MATCH(X$3,'Slutlig allokering'!$B$2:$AJ$2,0),FALSE)/1,0)</f>
        <v>0</v>
      </c>
      <c r="Y362">
        <f>IFERROR(VLOOKUP($B362,Kraftvärmeprod!$B$1:$AH$479,MATCH(Y$2,Kraftvärmeprod!$B$1:$AG$1,0),FALSE)/1,0)-IFERROR(VLOOKUP($B362,'Slutlig allokering'!$B$2:$AC$462,MATCH(Y$3,'Slutlig allokering'!$B$2:$AJ$2,0),FALSE)/1,0)</f>
        <v>0</v>
      </c>
      <c r="Z362">
        <f>IFERROR(VLOOKUP($B362,Kraftvärmeprod!$B$1:$AH$479,MATCH(Z$2,Kraftvärmeprod!$B$1:$AG$1,0),FALSE)/1,0)-IFERROR(VLOOKUP($B362,'Slutlig allokering'!$B$2:$AC$462,MATCH(Z$3,'Slutlig allokering'!$B$2:$AJ$2,0),FALSE)/1,0)</f>
        <v>0</v>
      </c>
      <c r="AA362">
        <f>IFERROR(VLOOKUP($B362,Kraftvärmeprod!$B$1:$AH$479,MATCH(AA$2,Kraftvärmeprod!$B$1:$AG$1,0),FALSE)/1,0)-IFERROR(VLOOKUP($B362,'Slutlig allokering'!$B$2:$AC$462,MATCH(AA$3,'Slutlig allokering'!$B$2:$AJ$2,0),FALSE)/1,0)</f>
        <v>0</v>
      </c>
      <c r="AB362">
        <f>IFERROR(VLOOKUP($B362,Kraftvärmeprod!$B$1:$AH$479,MATCH(AB$2,Kraftvärmeprod!$B$1:$AG$1,0),FALSE)/1,0)-IFERROR(VLOOKUP($B362,'Slutlig allokering'!$B$2:$AC$462,MATCH(AB$3,'Slutlig allokering'!$B$2:$AJ$2,0),FALSE)/1,0)</f>
        <v>0</v>
      </c>
      <c r="AE362">
        <f t="shared" si="10"/>
        <v>0</v>
      </c>
      <c r="AG362">
        <f>IFERROR(VLOOKUP(B362,'Slutlig allokering'!$B$2:$AJ$462,MATCH("Summa justerad allokerad tillförd energi (utan hjälpel och rökgaskondensering):",'Slutlig allokering'!$B$2:$AK$2,0),FALSE)/1,"")</f>
        <v>0</v>
      </c>
      <c r="AI362" s="55" t="str">
        <f>IFERROR(1-VLOOKUP(B362,'Slutlig allokering'!$B$2:$AJ$462,MATCH("Andel av bränsle i kvv som allokerats till värme, exklusive rökgaskondensering och hjälpel",'Slutlig allokering'!$B$2:$AK$2,0),FALSE),"")</f>
        <v/>
      </c>
      <c r="AK362" s="55" t="str">
        <f t="shared" si="11"/>
        <v/>
      </c>
    </row>
    <row r="363" spans="1:37" x14ac:dyDescent="0.35">
      <c r="A363" s="28" t="s">
        <v>485</v>
      </c>
      <c r="B363" s="28" t="s">
        <v>486</v>
      </c>
      <c r="C363">
        <f>IFERROR(VLOOKUP($B363,Kraftvärmeprod!$B$1:$AH$479,MATCH(C$3,Kraftvärmeprod!$B$1:$AG$1,0),FALSE)/1,"")</f>
        <v>51.338000000000001</v>
      </c>
      <c r="D363">
        <f>IFERROR(VLOOKUP($B363,Kraftvärmeprod!$B$1:$AH$479,MATCH(D$3,Kraftvärmeprod!$B$1:$AG$1,0),FALSE)/1,"")</f>
        <v>3.2120000000000002</v>
      </c>
      <c r="E363">
        <f>IFERROR(VLOOKUP($B363,Kraftvärmeprod!$B$1:$AH$479,MATCH(E$2,Kraftvärmeprod!$B$1:$AG$1,0),FALSE)/1,0)-IFERROR(VLOOKUP($B363,'Slutlig allokering'!$B$2:$AC$462,MATCH(E$3,'Slutlig allokering'!$B$2:$AJ$2,0),FALSE)/1,0)</f>
        <v>4.6040000000000028</v>
      </c>
      <c r="F363">
        <f>IFERROR(VLOOKUP($B363,Kraftvärmeprod!$B$1:$AH$479,MATCH(F$2,Kraftvärmeprod!$B$1:$AG$1,0),FALSE)/1,0)-IFERROR(VLOOKUP($B363,'Slutlig allokering'!$B$2:$AC$462,MATCH(F$3,'Slutlig allokering'!$B$2:$AJ$2,0),FALSE)/1,0)</f>
        <v>0</v>
      </c>
      <c r="G363">
        <f>IFERROR(VLOOKUP($B363,Kraftvärmeprod!$B$1:$AH$479,MATCH(G$2,Kraftvärmeprod!$B$1:$AG$1,0),FALSE)/1,0)-IFERROR(VLOOKUP($B363,'Slutlig allokering'!$B$2:$AC$462,MATCH(G$3,'Slutlig allokering'!$B$2:$AJ$2,0),FALSE)/1,0)</f>
        <v>0</v>
      </c>
      <c r="H363">
        <f>IFERROR(VLOOKUP($B363,Kraftvärmeprod!$B$1:$AH$479,MATCH(H$2,Kraftvärmeprod!$B$1:$AG$1,0),FALSE)/1,0)-IFERROR(VLOOKUP($B363,'Slutlig allokering'!$B$2:$AC$462,MATCH(H$3,'Slutlig allokering'!$B$2:$AJ$2,0),FALSE)/1,0)</f>
        <v>0</v>
      </c>
      <c r="I363">
        <f>IFERROR(VLOOKUP($B363,Kraftvärmeprod!$B$1:$AH$479,MATCH(I$2,Kraftvärmeprod!$B$1:$AG$1,0),FALSE)/1,0)-IFERROR(VLOOKUP($B363,'Slutlig allokering'!$B$2:$AC$462,MATCH(I$3,'Slutlig allokering'!$B$2:$AJ$2,0),FALSE)/1,0)</f>
        <v>0</v>
      </c>
      <c r="J363">
        <f>IFERROR(VLOOKUP($B363,Kraftvärmeprod!$B$1:$AH$479,MATCH(J$2,Kraftvärmeprod!$B$1:$AG$1,0),FALSE)/1,0)-IFERROR(VLOOKUP($B363,'Slutlig allokering'!$B$2:$AC$462,MATCH(J$3,'Slutlig allokering'!$B$2:$AJ$2,0),FALSE)/1,0)</f>
        <v>0</v>
      </c>
      <c r="K363">
        <f>IFERROR(VLOOKUP($B363,Kraftvärmeprod!$B$1:$AH$479,MATCH(K$2,Kraftvärmeprod!$B$1:$AG$1,0),FALSE)/1,0)-IFERROR(VLOOKUP($B363,'Slutlig allokering'!$B$2:$AC$462,MATCH(K$3,'Slutlig allokering'!$B$2:$AJ$2,0),FALSE)/1,0)</f>
        <v>0</v>
      </c>
      <c r="L363">
        <f>IFERROR(VLOOKUP($B363,Kraftvärmeprod!$B$1:$AH$479,MATCH(L$2,Kraftvärmeprod!$B$1:$AG$1,0),FALSE)/1,0)-IFERROR(VLOOKUP($B363,'Slutlig allokering'!$B$2:$AC$462,MATCH(L$3,'Slutlig allokering'!$B$2:$AJ$2,0),FALSE)/1,0)</f>
        <v>0.12617299999999998</v>
      </c>
      <c r="M363" s="143">
        <f>IFERROR(VLOOKUP($B363,Miljö!$B$1:$S$477,MATCH(M$2,Miljö!$B$1:$X$1,0),FALSE)/1,0)-IFERROR(VLOOKUP($B363,'Slutlig allokering'!$B$2:$AC$462,MATCH(M$3,'Slutlig allokering'!$B$2:$AJ$2,0),FALSE)/1,0)</f>
        <v>0.28905999999999987</v>
      </c>
      <c r="N363">
        <f>IFERROR(VLOOKUP($B363,Kraftvärmeprod!$B$1:$AH$479,MATCH(N$2,Kraftvärmeprod!$B$1:$AG$1,0),FALSE)/1,0)-IFERROR(VLOOKUP($B363,'Slutlig allokering'!$B$2:$AC$462,MATCH(N$3,'Slutlig allokering'!$B$2:$AJ$2,0),FALSE)/1,0)</f>
        <v>0</v>
      </c>
      <c r="O363">
        <f>IFERROR(VLOOKUP($B363,Kraftvärmeprod!$B$1:$AH$479,MATCH(O$2,Kraftvärmeprod!$B$1:$AG$1,0),FALSE)/1,0)-IFERROR(VLOOKUP($B363,'Slutlig allokering'!$B$2:$AC$462,MATCH(O$3,'Slutlig allokering'!$B$2:$AJ$2,0),FALSE)/1,0)</f>
        <v>0.42058000000000018</v>
      </c>
      <c r="P363">
        <f>IFERROR(VLOOKUP($B363,Kraftvärmeprod!$B$1:$AH$479,MATCH(P$2,Kraftvärmeprod!$B$1:$AG$1,0),FALSE)/1,0)-IFERROR(VLOOKUP($B363,'Slutlig allokering'!$B$2:$AC$462,MATCH(P$3,'Slutlig allokering'!$B$2:$AJ$2,0),FALSE)/1,0)</f>
        <v>0</v>
      </c>
      <c r="Q363">
        <f>IFERROR(VLOOKUP($B363,Kraftvärmeprod!$B$1:$AH$479,MATCH(Q$2,Kraftvärmeprod!$B$1:$AG$1,0),FALSE)/1,0)-IFERROR(VLOOKUP($B363,'Slutlig allokering'!$B$2:$AC$462,MATCH(Q$3,'Slutlig allokering'!$B$2:$AJ$2,0),FALSE)/1,0)</f>
        <v>0</v>
      </c>
      <c r="R363">
        <f>IFERROR(VLOOKUP($B363,Kraftvärmeprod!$B$1:$AH$479,MATCH(R$2,Kraftvärmeprod!$B$1:$AG$1,0),FALSE)/1,0)-IFERROR(VLOOKUP($B363,'Slutlig allokering'!$B$2:$AC$462,MATCH(R$3,'Slutlig allokering'!$B$2:$AJ$2,0),FALSE)/1,0)</f>
        <v>0</v>
      </c>
      <c r="S363">
        <f>IFERROR(VLOOKUP($B363,Kraftvärmeprod!$B$1:$AH$479,MATCH(S$2,Kraftvärmeprod!$B$1:$AG$1,0),FALSE)/1,0)-IFERROR(VLOOKUP($B363,'Slutlig allokering'!$B$2:$AC$462,MATCH(S$3,'Slutlig allokering'!$B$2:$AJ$2,0),FALSE)/1,0)</f>
        <v>0</v>
      </c>
      <c r="T363">
        <f>IFERROR(VLOOKUP($B363,Kraftvärmeprod!$B$1:$AH$479,MATCH(T$2,Kraftvärmeprod!$B$1:$AG$1,0),FALSE)/1,0)-IFERROR(VLOOKUP($B363,'Slutlig allokering'!$B$2:$AC$462,MATCH(T$3,'Slutlig allokering'!$B$2:$AJ$2,0),FALSE)/1,0)</f>
        <v>0</v>
      </c>
      <c r="U363">
        <f>IFERROR(VLOOKUP($B363,Kraftvärmeprod!$B$1:$AH$479,MATCH(U$2,Kraftvärmeprod!$B$1:$AG$1,0),FALSE)/1,0)-IFERROR(VLOOKUP($B363,'Slutlig allokering'!$B$2:$AC$462,MATCH(U$3,'Slutlig allokering'!$B$2:$AJ$2,0),FALSE)/1,0)</f>
        <v>0</v>
      </c>
      <c r="V363">
        <f>IFERROR(VLOOKUP($B363,Kraftvärmeprod!$B$1:$AH$479,MATCH(V$2,Kraftvärmeprod!$B$1:$AG$1,0),FALSE)/1,0)-IFERROR(VLOOKUP($B363,'Slutlig allokering'!$B$2:$AC$462,MATCH(V$3,'Slutlig allokering'!$B$2:$AJ$2,0),FALSE)/1,0)</f>
        <v>0</v>
      </c>
      <c r="W363">
        <f>IFERROR(VLOOKUP($B363,Kraftvärmeprod!$B$1:$AH$479,MATCH(W$2,Kraftvärmeprod!$B$1:$AG$1,0),FALSE)/1,0)-IFERROR(VLOOKUP($B363,'Slutlig allokering'!$B$2:$AC$462,MATCH(W$3,'Slutlig allokering'!$B$2:$AJ$2,0),FALSE)/1,0)</f>
        <v>0</v>
      </c>
      <c r="X363">
        <f>IFERROR(VLOOKUP($B363,Kraftvärmeprod!$B$1:$AH$479,MATCH(X$2,Kraftvärmeprod!$B$1:$AG$1,0),FALSE)/1,0)-IFERROR(VLOOKUP($B363,'Slutlig allokering'!$B$2:$AC$462,MATCH(X$3,'Slutlig allokering'!$B$2:$AJ$2,0),FALSE)/1,0)</f>
        <v>0</v>
      </c>
      <c r="Y363">
        <f>IFERROR(VLOOKUP($B363,Kraftvärmeprod!$B$1:$AH$479,MATCH(Y$2,Kraftvärmeprod!$B$1:$AG$1,0),FALSE)/1,0)-IFERROR(VLOOKUP($B363,'Slutlig allokering'!$B$2:$AC$462,MATCH(Y$3,'Slutlig allokering'!$B$2:$AJ$2,0),FALSE)/1,0)</f>
        <v>0</v>
      </c>
      <c r="Z363">
        <f>IFERROR(VLOOKUP($B363,Kraftvärmeprod!$B$1:$AH$479,MATCH(Z$2,Kraftvärmeprod!$B$1:$AG$1,0),FALSE)/1,0)-IFERROR(VLOOKUP($B363,'Slutlig allokering'!$B$2:$AC$462,MATCH(Z$3,'Slutlig allokering'!$B$2:$AJ$2,0),FALSE)/1,0)</f>
        <v>0</v>
      </c>
      <c r="AA363">
        <f>IFERROR(VLOOKUP($B363,Kraftvärmeprod!$B$1:$AH$479,MATCH(AA$2,Kraftvärmeprod!$B$1:$AG$1,0),FALSE)/1,0)-IFERROR(VLOOKUP($B363,'Slutlig allokering'!$B$2:$AC$462,MATCH(AA$3,'Slutlig allokering'!$B$2:$AJ$2,0),FALSE)/1,0)</f>
        <v>4.2058</v>
      </c>
      <c r="AB363">
        <f>IFERROR(VLOOKUP($B363,Kraftvärmeprod!$B$1:$AH$479,MATCH(AB$2,Kraftvärmeprod!$B$1:$AG$1,0),FALSE)/1,0)-IFERROR(VLOOKUP($B363,'Slutlig allokering'!$B$2:$AC$462,MATCH(AB$3,'Slutlig allokering'!$B$2:$AJ$2,0),FALSE)/1,0)</f>
        <v>0</v>
      </c>
      <c r="AE363">
        <f t="shared" si="10"/>
        <v>9.3565530000000035</v>
      </c>
      <c r="AG363">
        <f>IFERROR(VLOOKUP(B363,'Slutlig allokering'!$B$2:$AJ$462,MATCH("Summa justerad allokerad tillförd energi (utan hjälpel och rökgaskondensering):",'Slutlig allokering'!$B$2:$AK$2,0),FALSE)/1,"")</f>
        <v>52.143446999999995</v>
      </c>
      <c r="AI363" s="55">
        <f>IFERROR(1-VLOOKUP(B363,'Slutlig allokering'!$B$2:$AJ$462,MATCH("Andel av bränsle i kvv som allokerats till värme, exklusive rökgaskondensering och hjälpel",'Slutlig allokering'!$B$2:$AK$2,0),FALSE),"")</f>
        <v>0.15213907317073183</v>
      </c>
      <c r="AK363" s="55">
        <f t="shared" si="11"/>
        <v>0.15213907317073178</v>
      </c>
    </row>
    <row r="364" spans="1:37" x14ac:dyDescent="0.35">
      <c r="A364" s="28" t="s">
        <v>487</v>
      </c>
      <c r="B364" s="28" t="s">
        <v>488</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allokering'!$B$2:$AC$462,MATCH(E$3,'Slutlig allokering'!$B$2:$AJ$2,0),FALSE)/1,0)</f>
        <v>0</v>
      </c>
      <c r="F364">
        <f>IFERROR(VLOOKUP($B364,Kraftvärmeprod!$B$1:$AH$479,MATCH(F$2,Kraftvärmeprod!$B$1:$AG$1,0),FALSE)/1,0)-IFERROR(VLOOKUP($B364,'Slutlig allokering'!$B$2:$AC$462,MATCH(F$3,'Slutlig allokering'!$B$2:$AJ$2,0),FALSE)/1,0)</f>
        <v>0</v>
      </c>
      <c r="G364">
        <f>IFERROR(VLOOKUP($B364,Kraftvärmeprod!$B$1:$AH$479,MATCH(G$2,Kraftvärmeprod!$B$1:$AG$1,0),FALSE)/1,0)-IFERROR(VLOOKUP($B364,'Slutlig allokering'!$B$2:$AC$462,MATCH(G$3,'Slutlig allokering'!$B$2:$AJ$2,0),FALSE)/1,0)</f>
        <v>0</v>
      </c>
      <c r="H364">
        <f>IFERROR(VLOOKUP($B364,Kraftvärmeprod!$B$1:$AH$479,MATCH(H$2,Kraftvärmeprod!$B$1:$AG$1,0),FALSE)/1,0)-IFERROR(VLOOKUP($B364,'Slutlig allokering'!$B$2:$AC$462,MATCH(H$3,'Slutlig allokering'!$B$2:$AJ$2,0),FALSE)/1,0)</f>
        <v>0</v>
      </c>
      <c r="I364">
        <f>IFERROR(VLOOKUP($B364,Kraftvärmeprod!$B$1:$AH$479,MATCH(I$2,Kraftvärmeprod!$B$1:$AG$1,0),FALSE)/1,0)-IFERROR(VLOOKUP($B364,'Slutlig allokering'!$B$2:$AC$462,MATCH(I$3,'Slutlig allokering'!$B$2:$AJ$2,0),FALSE)/1,0)</f>
        <v>0</v>
      </c>
      <c r="J364">
        <f>IFERROR(VLOOKUP($B364,Kraftvärmeprod!$B$1:$AH$479,MATCH(J$2,Kraftvärmeprod!$B$1:$AG$1,0),FALSE)/1,0)-IFERROR(VLOOKUP($B364,'Slutlig allokering'!$B$2:$AC$462,MATCH(J$3,'Slutlig allokering'!$B$2:$AJ$2,0),FALSE)/1,0)</f>
        <v>0</v>
      </c>
      <c r="K364">
        <f>IFERROR(VLOOKUP($B364,Kraftvärmeprod!$B$1:$AH$479,MATCH(K$2,Kraftvärmeprod!$B$1:$AG$1,0),FALSE)/1,0)-IFERROR(VLOOKUP($B364,'Slutlig allokering'!$B$2:$AC$462,MATCH(K$3,'Slutlig allokering'!$B$2:$AJ$2,0),FALSE)/1,0)</f>
        <v>0</v>
      </c>
      <c r="L364">
        <f>IFERROR(VLOOKUP($B364,Kraftvärmeprod!$B$1:$AH$479,MATCH(L$2,Kraftvärmeprod!$B$1:$AG$1,0),FALSE)/1,0)-IFERROR(VLOOKUP($B364,'Slutlig allokering'!$B$2:$AC$462,MATCH(L$3,'Slutlig allokering'!$B$2:$AJ$2,0),FALSE)/1,0)</f>
        <v>0</v>
      </c>
      <c r="M364" s="143">
        <f>IFERROR(VLOOKUP($B364,Miljö!$B$1:$S$477,MATCH(M$2,Miljö!$B$1:$X$1,0),FALSE)/1,0)-IFERROR(VLOOKUP($B364,'Slutlig allokering'!$B$2:$AC$462,MATCH(M$3,'Slutlig allokering'!$B$2:$AJ$2,0),FALSE)/1,0)</f>
        <v>0</v>
      </c>
      <c r="N364">
        <f>IFERROR(VLOOKUP($B364,Kraftvärmeprod!$B$1:$AH$479,MATCH(N$2,Kraftvärmeprod!$B$1:$AG$1,0),FALSE)/1,0)-IFERROR(VLOOKUP($B364,'Slutlig allokering'!$B$2:$AC$462,MATCH(N$3,'Slutlig allokering'!$B$2:$AJ$2,0),FALSE)/1,0)</f>
        <v>0</v>
      </c>
      <c r="O364">
        <f>IFERROR(VLOOKUP($B364,Kraftvärmeprod!$B$1:$AH$479,MATCH(O$2,Kraftvärmeprod!$B$1:$AG$1,0),FALSE)/1,0)-IFERROR(VLOOKUP($B364,'Slutlig allokering'!$B$2:$AC$462,MATCH(O$3,'Slutlig allokering'!$B$2:$AJ$2,0),FALSE)/1,0)</f>
        <v>0</v>
      </c>
      <c r="P364">
        <f>IFERROR(VLOOKUP($B364,Kraftvärmeprod!$B$1:$AH$479,MATCH(P$2,Kraftvärmeprod!$B$1:$AG$1,0),FALSE)/1,0)-IFERROR(VLOOKUP($B364,'Slutlig allokering'!$B$2:$AC$462,MATCH(P$3,'Slutlig allokering'!$B$2:$AJ$2,0),FALSE)/1,0)</f>
        <v>0</v>
      </c>
      <c r="Q364">
        <f>IFERROR(VLOOKUP($B364,Kraftvärmeprod!$B$1:$AH$479,MATCH(Q$2,Kraftvärmeprod!$B$1:$AG$1,0),FALSE)/1,0)-IFERROR(VLOOKUP($B364,'Slutlig allokering'!$B$2:$AC$462,MATCH(Q$3,'Slutlig allokering'!$B$2:$AJ$2,0),FALSE)/1,0)</f>
        <v>0</v>
      </c>
      <c r="R364">
        <f>IFERROR(VLOOKUP($B364,Kraftvärmeprod!$B$1:$AH$479,MATCH(R$2,Kraftvärmeprod!$B$1:$AG$1,0),FALSE)/1,0)-IFERROR(VLOOKUP($B364,'Slutlig allokering'!$B$2:$AC$462,MATCH(R$3,'Slutlig allokering'!$B$2:$AJ$2,0),FALSE)/1,0)</f>
        <v>0</v>
      </c>
      <c r="S364">
        <f>IFERROR(VLOOKUP($B364,Kraftvärmeprod!$B$1:$AH$479,MATCH(S$2,Kraftvärmeprod!$B$1:$AG$1,0),FALSE)/1,0)-IFERROR(VLOOKUP($B364,'Slutlig allokering'!$B$2:$AC$462,MATCH(S$3,'Slutlig allokering'!$B$2:$AJ$2,0),FALSE)/1,0)</f>
        <v>0</v>
      </c>
      <c r="T364">
        <f>IFERROR(VLOOKUP($B364,Kraftvärmeprod!$B$1:$AH$479,MATCH(T$2,Kraftvärmeprod!$B$1:$AG$1,0),FALSE)/1,0)-IFERROR(VLOOKUP($B364,'Slutlig allokering'!$B$2:$AC$462,MATCH(T$3,'Slutlig allokering'!$B$2:$AJ$2,0),FALSE)/1,0)</f>
        <v>0</v>
      </c>
      <c r="U364">
        <f>IFERROR(VLOOKUP($B364,Kraftvärmeprod!$B$1:$AH$479,MATCH(U$2,Kraftvärmeprod!$B$1:$AG$1,0),FALSE)/1,0)-IFERROR(VLOOKUP($B364,'Slutlig allokering'!$B$2:$AC$462,MATCH(U$3,'Slutlig allokering'!$B$2:$AJ$2,0),FALSE)/1,0)</f>
        <v>0</v>
      </c>
      <c r="V364">
        <f>IFERROR(VLOOKUP($B364,Kraftvärmeprod!$B$1:$AH$479,MATCH(V$2,Kraftvärmeprod!$B$1:$AG$1,0),FALSE)/1,0)-IFERROR(VLOOKUP($B364,'Slutlig allokering'!$B$2:$AC$462,MATCH(V$3,'Slutlig allokering'!$B$2:$AJ$2,0),FALSE)/1,0)</f>
        <v>0</v>
      </c>
      <c r="W364">
        <f>IFERROR(VLOOKUP($B364,Kraftvärmeprod!$B$1:$AH$479,MATCH(W$2,Kraftvärmeprod!$B$1:$AG$1,0),FALSE)/1,0)-IFERROR(VLOOKUP($B364,'Slutlig allokering'!$B$2:$AC$462,MATCH(W$3,'Slutlig allokering'!$B$2:$AJ$2,0),FALSE)/1,0)</f>
        <v>0</v>
      </c>
      <c r="X364">
        <f>IFERROR(VLOOKUP($B364,Kraftvärmeprod!$B$1:$AH$479,MATCH(X$2,Kraftvärmeprod!$B$1:$AG$1,0),FALSE)/1,0)-IFERROR(VLOOKUP($B364,'Slutlig allokering'!$B$2:$AC$462,MATCH(X$3,'Slutlig allokering'!$B$2:$AJ$2,0),FALSE)/1,0)</f>
        <v>0</v>
      </c>
      <c r="Y364">
        <f>IFERROR(VLOOKUP($B364,Kraftvärmeprod!$B$1:$AH$479,MATCH(Y$2,Kraftvärmeprod!$B$1:$AG$1,0),FALSE)/1,0)-IFERROR(VLOOKUP($B364,'Slutlig allokering'!$B$2:$AC$462,MATCH(Y$3,'Slutlig allokering'!$B$2:$AJ$2,0),FALSE)/1,0)</f>
        <v>0</v>
      </c>
      <c r="Z364">
        <f>IFERROR(VLOOKUP($B364,Kraftvärmeprod!$B$1:$AH$479,MATCH(Z$2,Kraftvärmeprod!$B$1:$AG$1,0),FALSE)/1,0)-IFERROR(VLOOKUP($B364,'Slutlig allokering'!$B$2:$AC$462,MATCH(Z$3,'Slutlig allokering'!$B$2:$AJ$2,0),FALSE)/1,0)</f>
        <v>0</v>
      </c>
      <c r="AA364">
        <f>IFERROR(VLOOKUP($B364,Kraftvärmeprod!$B$1:$AH$479,MATCH(AA$2,Kraftvärmeprod!$B$1:$AG$1,0),FALSE)/1,0)-IFERROR(VLOOKUP($B364,'Slutlig allokering'!$B$2:$AC$462,MATCH(AA$3,'Slutlig allokering'!$B$2:$AJ$2,0),FALSE)/1,0)</f>
        <v>0</v>
      </c>
      <c r="AB364">
        <f>IFERROR(VLOOKUP($B364,Kraftvärmeprod!$B$1:$AH$479,MATCH(AB$2,Kraftvärmeprod!$B$1:$AG$1,0),FALSE)/1,0)-IFERROR(VLOOKUP($B364,'Slutlig allokering'!$B$2:$AC$462,MATCH(AB$3,'Slutlig allokering'!$B$2:$AJ$2,0),FALSE)/1,0)</f>
        <v>0</v>
      </c>
      <c r="AE364">
        <f t="shared" si="10"/>
        <v>0</v>
      </c>
      <c r="AG364">
        <f>IFERROR(VLOOKUP(B364,'Slutlig allokering'!$B$2:$AJ$462,MATCH("Summa justerad allokerad tillförd energi (utan hjälpel och rökgaskondensering):",'Slutlig allokering'!$B$2:$AK$2,0),FALSE)/1,"")</f>
        <v>0</v>
      </c>
      <c r="AI364" s="55" t="str">
        <f>IFERROR(1-VLOOKUP(B364,'Slutlig allokering'!$B$2:$AJ$462,MATCH("Andel av bränsle i kvv som allokerats till värme, exklusive rökgaskondensering och hjälpel",'Slutlig allokering'!$B$2:$AK$2,0),FALSE),"")</f>
        <v/>
      </c>
      <c r="AK364" s="55" t="str">
        <f t="shared" si="11"/>
        <v/>
      </c>
    </row>
    <row r="365" spans="1:37" x14ac:dyDescent="0.35">
      <c r="A365" s="28" t="s">
        <v>487</v>
      </c>
      <c r="B365" s="28" t="s">
        <v>489</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allokering'!$B$2:$AC$462,MATCH(E$3,'Slutlig allokering'!$B$2:$AJ$2,0),FALSE)/1,0)</f>
        <v>0</v>
      </c>
      <c r="F365">
        <f>IFERROR(VLOOKUP($B365,Kraftvärmeprod!$B$1:$AH$479,MATCH(F$2,Kraftvärmeprod!$B$1:$AG$1,0),FALSE)/1,0)-IFERROR(VLOOKUP($B365,'Slutlig allokering'!$B$2:$AC$462,MATCH(F$3,'Slutlig allokering'!$B$2:$AJ$2,0),FALSE)/1,0)</f>
        <v>0</v>
      </c>
      <c r="G365">
        <f>IFERROR(VLOOKUP($B365,Kraftvärmeprod!$B$1:$AH$479,MATCH(G$2,Kraftvärmeprod!$B$1:$AG$1,0),FALSE)/1,0)-IFERROR(VLOOKUP($B365,'Slutlig allokering'!$B$2:$AC$462,MATCH(G$3,'Slutlig allokering'!$B$2:$AJ$2,0),FALSE)/1,0)</f>
        <v>0</v>
      </c>
      <c r="H365">
        <f>IFERROR(VLOOKUP($B365,Kraftvärmeprod!$B$1:$AH$479,MATCH(H$2,Kraftvärmeprod!$B$1:$AG$1,0),FALSE)/1,0)-IFERROR(VLOOKUP($B365,'Slutlig allokering'!$B$2:$AC$462,MATCH(H$3,'Slutlig allokering'!$B$2:$AJ$2,0),FALSE)/1,0)</f>
        <v>0</v>
      </c>
      <c r="I365">
        <f>IFERROR(VLOOKUP($B365,Kraftvärmeprod!$B$1:$AH$479,MATCH(I$2,Kraftvärmeprod!$B$1:$AG$1,0),FALSE)/1,0)-IFERROR(VLOOKUP($B365,'Slutlig allokering'!$B$2:$AC$462,MATCH(I$3,'Slutlig allokering'!$B$2:$AJ$2,0),FALSE)/1,0)</f>
        <v>0</v>
      </c>
      <c r="J365">
        <f>IFERROR(VLOOKUP($B365,Kraftvärmeprod!$B$1:$AH$479,MATCH(J$2,Kraftvärmeprod!$B$1:$AG$1,0),FALSE)/1,0)-IFERROR(VLOOKUP($B365,'Slutlig allokering'!$B$2:$AC$462,MATCH(J$3,'Slutlig allokering'!$B$2:$AJ$2,0),FALSE)/1,0)</f>
        <v>0</v>
      </c>
      <c r="K365">
        <f>IFERROR(VLOOKUP($B365,Kraftvärmeprod!$B$1:$AH$479,MATCH(K$2,Kraftvärmeprod!$B$1:$AG$1,0),FALSE)/1,0)-IFERROR(VLOOKUP($B365,'Slutlig allokering'!$B$2:$AC$462,MATCH(K$3,'Slutlig allokering'!$B$2:$AJ$2,0),FALSE)/1,0)</f>
        <v>0</v>
      </c>
      <c r="L365">
        <f>IFERROR(VLOOKUP($B365,Kraftvärmeprod!$B$1:$AH$479,MATCH(L$2,Kraftvärmeprod!$B$1:$AG$1,0),FALSE)/1,0)-IFERROR(VLOOKUP($B365,'Slutlig allokering'!$B$2:$AC$462,MATCH(L$3,'Slutlig allokering'!$B$2:$AJ$2,0),FALSE)/1,0)</f>
        <v>0</v>
      </c>
      <c r="M365" s="143">
        <f>IFERROR(VLOOKUP($B365,Miljö!$B$1:$S$477,MATCH(M$2,Miljö!$B$1:$X$1,0),FALSE)/1,0)-IFERROR(VLOOKUP($B365,'Slutlig allokering'!$B$2:$AC$462,MATCH(M$3,'Slutlig allokering'!$B$2:$AJ$2,0),FALSE)/1,0)</f>
        <v>0</v>
      </c>
      <c r="N365">
        <f>IFERROR(VLOOKUP($B365,Kraftvärmeprod!$B$1:$AH$479,MATCH(N$2,Kraftvärmeprod!$B$1:$AG$1,0),FALSE)/1,0)-IFERROR(VLOOKUP($B365,'Slutlig allokering'!$B$2:$AC$462,MATCH(N$3,'Slutlig allokering'!$B$2:$AJ$2,0),FALSE)/1,0)</f>
        <v>0</v>
      </c>
      <c r="O365">
        <f>IFERROR(VLOOKUP($B365,Kraftvärmeprod!$B$1:$AH$479,MATCH(O$2,Kraftvärmeprod!$B$1:$AG$1,0),FALSE)/1,0)-IFERROR(VLOOKUP($B365,'Slutlig allokering'!$B$2:$AC$462,MATCH(O$3,'Slutlig allokering'!$B$2:$AJ$2,0),FALSE)/1,0)</f>
        <v>0</v>
      </c>
      <c r="P365">
        <f>IFERROR(VLOOKUP($B365,Kraftvärmeprod!$B$1:$AH$479,MATCH(P$2,Kraftvärmeprod!$B$1:$AG$1,0),FALSE)/1,0)-IFERROR(VLOOKUP($B365,'Slutlig allokering'!$B$2:$AC$462,MATCH(P$3,'Slutlig allokering'!$B$2:$AJ$2,0),FALSE)/1,0)</f>
        <v>0</v>
      </c>
      <c r="Q365">
        <f>IFERROR(VLOOKUP($B365,Kraftvärmeprod!$B$1:$AH$479,MATCH(Q$2,Kraftvärmeprod!$B$1:$AG$1,0),FALSE)/1,0)-IFERROR(VLOOKUP($B365,'Slutlig allokering'!$B$2:$AC$462,MATCH(Q$3,'Slutlig allokering'!$B$2:$AJ$2,0),FALSE)/1,0)</f>
        <v>0</v>
      </c>
      <c r="R365">
        <f>IFERROR(VLOOKUP($B365,Kraftvärmeprod!$B$1:$AH$479,MATCH(R$2,Kraftvärmeprod!$B$1:$AG$1,0),FALSE)/1,0)-IFERROR(VLOOKUP($B365,'Slutlig allokering'!$B$2:$AC$462,MATCH(R$3,'Slutlig allokering'!$B$2:$AJ$2,0),FALSE)/1,0)</f>
        <v>0</v>
      </c>
      <c r="S365">
        <f>IFERROR(VLOOKUP($B365,Kraftvärmeprod!$B$1:$AH$479,MATCH(S$2,Kraftvärmeprod!$B$1:$AG$1,0),FALSE)/1,0)-IFERROR(VLOOKUP($B365,'Slutlig allokering'!$B$2:$AC$462,MATCH(S$3,'Slutlig allokering'!$B$2:$AJ$2,0),FALSE)/1,0)</f>
        <v>0</v>
      </c>
      <c r="T365">
        <f>IFERROR(VLOOKUP($B365,Kraftvärmeprod!$B$1:$AH$479,MATCH(T$2,Kraftvärmeprod!$B$1:$AG$1,0),FALSE)/1,0)-IFERROR(VLOOKUP($B365,'Slutlig allokering'!$B$2:$AC$462,MATCH(T$3,'Slutlig allokering'!$B$2:$AJ$2,0),FALSE)/1,0)</f>
        <v>0</v>
      </c>
      <c r="U365">
        <f>IFERROR(VLOOKUP($B365,Kraftvärmeprod!$B$1:$AH$479,MATCH(U$2,Kraftvärmeprod!$B$1:$AG$1,0),FALSE)/1,0)-IFERROR(VLOOKUP($B365,'Slutlig allokering'!$B$2:$AC$462,MATCH(U$3,'Slutlig allokering'!$B$2:$AJ$2,0),FALSE)/1,0)</f>
        <v>0</v>
      </c>
      <c r="V365">
        <f>IFERROR(VLOOKUP($B365,Kraftvärmeprod!$B$1:$AH$479,MATCH(V$2,Kraftvärmeprod!$B$1:$AG$1,0),FALSE)/1,0)-IFERROR(VLOOKUP($B365,'Slutlig allokering'!$B$2:$AC$462,MATCH(V$3,'Slutlig allokering'!$B$2:$AJ$2,0),FALSE)/1,0)</f>
        <v>0</v>
      </c>
      <c r="W365">
        <f>IFERROR(VLOOKUP($B365,Kraftvärmeprod!$B$1:$AH$479,MATCH(W$2,Kraftvärmeprod!$B$1:$AG$1,0),FALSE)/1,0)-IFERROR(VLOOKUP($B365,'Slutlig allokering'!$B$2:$AC$462,MATCH(W$3,'Slutlig allokering'!$B$2:$AJ$2,0),FALSE)/1,0)</f>
        <v>0</v>
      </c>
      <c r="X365">
        <f>IFERROR(VLOOKUP($B365,Kraftvärmeprod!$B$1:$AH$479,MATCH(X$2,Kraftvärmeprod!$B$1:$AG$1,0),FALSE)/1,0)-IFERROR(VLOOKUP($B365,'Slutlig allokering'!$B$2:$AC$462,MATCH(X$3,'Slutlig allokering'!$B$2:$AJ$2,0),FALSE)/1,0)</f>
        <v>0</v>
      </c>
      <c r="Y365">
        <f>IFERROR(VLOOKUP($B365,Kraftvärmeprod!$B$1:$AH$479,MATCH(Y$2,Kraftvärmeprod!$B$1:$AG$1,0),FALSE)/1,0)-IFERROR(VLOOKUP($B365,'Slutlig allokering'!$B$2:$AC$462,MATCH(Y$3,'Slutlig allokering'!$B$2:$AJ$2,0),FALSE)/1,0)</f>
        <v>0</v>
      </c>
      <c r="Z365">
        <f>IFERROR(VLOOKUP($B365,Kraftvärmeprod!$B$1:$AH$479,MATCH(Z$2,Kraftvärmeprod!$B$1:$AG$1,0),FALSE)/1,0)-IFERROR(VLOOKUP($B365,'Slutlig allokering'!$B$2:$AC$462,MATCH(Z$3,'Slutlig allokering'!$B$2:$AJ$2,0),FALSE)/1,0)</f>
        <v>0</v>
      </c>
      <c r="AA365">
        <f>IFERROR(VLOOKUP($B365,Kraftvärmeprod!$B$1:$AH$479,MATCH(AA$2,Kraftvärmeprod!$B$1:$AG$1,0),FALSE)/1,0)-IFERROR(VLOOKUP($B365,'Slutlig allokering'!$B$2:$AC$462,MATCH(AA$3,'Slutlig allokering'!$B$2:$AJ$2,0),FALSE)/1,0)</f>
        <v>0</v>
      </c>
      <c r="AB365">
        <f>IFERROR(VLOOKUP($B365,Kraftvärmeprod!$B$1:$AH$479,MATCH(AB$2,Kraftvärmeprod!$B$1:$AG$1,0),FALSE)/1,0)-IFERROR(VLOOKUP($B365,'Slutlig allokering'!$B$2:$AC$462,MATCH(AB$3,'Slutlig allokering'!$B$2:$AJ$2,0),FALSE)/1,0)</f>
        <v>0</v>
      </c>
      <c r="AE365">
        <f t="shared" si="10"/>
        <v>0</v>
      </c>
      <c r="AG365">
        <f>IFERROR(VLOOKUP(B365,'Slutlig allokering'!$B$2:$AJ$462,MATCH("Summa justerad allokerad tillförd energi (utan hjälpel och rökgaskondensering):",'Slutlig allokering'!$B$2:$AK$2,0),FALSE)/1,"")</f>
        <v>0</v>
      </c>
      <c r="AI365" s="55" t="str">
        <f>IFERROR(1-VLOOKUP(B365,'Slutlig allokering'!$B$2:$AJ$462,MATCH("Andel av bränsle i kvv som allokerats till värme, exklusive rökgaskondensering och hjälpel",'Slutlig allokering'!$B$2:$AK$2,0),FALSE),"")</f>
        <v/>
      </c>
      <c r="AK365" s="55" t="str">
        <f t="shared" si="11"/>
        <v/>
      </c>
    </row>
    <row r="366" spans="1:37" x14ac:dyDescent="0.35">
      <c r="A366" s="28" t="s">
        <v>490</v>
      </c>
      <c r="B366" s="28" t="s">
        <v>491</v>
      </c>
      <c r="C366" t="str">
        <f>IFERROR(VLOOKUP($B366,Kraftvärmeprod!$B$1:$AH$479,MATCH(C$3,Kraftvärmeprod!$B$1:$AG$1,0),FALSE)/1,"")</f>
        <v/>
      </c>
      <c r="D366" t="str">
        <f>IFERROR(VLOOKUP($B366,Kraftvärmeprod!$B$1:$AH$479,MATCH(D$3,Kraftvärmeprod!$B$1:$AG$1,0),FALSE)/1,"")</f>
        <v/>
      </c>
      <c r="E366">
        <f>IFERROR(VLOOKUP($B366,Kraftvärmeprod!$B$1:$AH$479,MATCH(E$2,Kraftvärmeprod!$B$1:$AG$1,0),FALSE)/1,0)-IFERROR(VLOOKUP($B366,'Slutlig allokering'!$B$2:$AC$462,MATCH(E$3,'Slutlig allokering'!$B$2:$AJ$2,0),FALSE)/1,0)</f>
        <v>0</v>
      </c>
      <c r="F366">
        <f>IFERROR(VLOOKUP($B366,Kraftvärmeprod!$B$1:$AH$479,MATCH(F$2,Kraftvärmeprod!$B$1:$AG$1,0),FALSE)/1,0)-IFERROR(VLOOKUP($B366,'Slutlig allokering'!$B$2:$AC$462,MATCH(F$3,'Slutlig allokering'!$B$2:$AJ$2,0),FALSE)/1,0)</f>
        <v>0</v>
      </c>
      <c r="G366">
        <f>IFERROR(VLOOKUP($B366,Kraftvärmeprod!$B$1:$AH$479,MATCH(G$2,Kraftvärmeprod!$B$1:$AG$1,0),FALSE)/1,0)-IFERROR(VLOOKUP($B366,'Slutlig allokering'!$B$2:$AC$462,MATCH(G$3,'Slutlig allokering'!$B$2:$AJ$2,0),FALSE)/1,0)</f>
        <v>0</v>
      </c>
      <c r="H366">
        <f>IFERROR(VLOOKUP($B366,Kraftvärmeprod!$B$1:$AH$479,MATCH(H$2,Kraftvärmeprod!$B$1:$AG$1,0),FALSE)/1,0)-IFERROR(VLOOKUP($B366,'Slutlig allokering'!$B$2:$AC$462,MATCH(H$3,'Slutlig allokering'!$B$2:$AJ$2,0),FALSE)/1,0)</f>
        <v>0</v>
      </c>
      <c r="I366">
        <f>IFERROR(VLOOKUP($B366,Kraftvärmeprod!$B$1:$AH$479,MATCH(I$2,Kraftvärmeprod!$B$1:$AG$1,0),FALSE)/1,0)-IFERROR(VLOOKUP($B366,'Slutlig allokering'!$B$2:$AC$462,MATCH(I$3,'Slutlig allokering'!$B$2:$AJ$2,0),FALSE)/1,0)</f>
        <v>0</v>
      </c>
      <c r="J366">
        <f>IFERROR(VLOOKUP($B366,Kraftvärmeprod!$B$1:$AH$479,MATCH(J$2,Kraftvärmeprod!$B$1:$AG$1,0),FALSE)/1,0)-IFERROR(VLOOKUP($B366,'Slutlig allokering'!$B$2:$AC$462,MATCH(J$3,'Slutlig allokering'!$B$2:$AJ$2,0),FALSE)/1,0)</f>
        <v>0</v>
      </c>
      <c r="K366">
        <f>IFERROR(VLOOKUP($B366,Kraftvärmeprod!$B$1:$AH$479,MATCH(K$2,Kraftvärmeprod!$B$1:$AG$1,0),FALSE)/1,0)-IFERROR(VLOOKUP($B366,'Slutlig allokering'!$B$2:$AC$462,MATCH(K$3,'Slutlig allokering'!$B$2:$AJ$2,0),FALSE)/1,0)</f>
        <v>0</v>
      </c>
      <c r="L366">
        <f>IFERROR(VLOOKUP($B366,Kraftvärmeprod!$B$1:$AH$479,MATCH(L$2,Kraftvärmeprod!$B$1:$AG$1,0),FALSE)/1,0)-IFERROR(VLOOKUP($B366,'Slutlig allokering'!$B$2:$AC$462,MATCH(L$3,'Slutlig allokering'!$B$2:$AJ$2,0),FALSE)/1,0)</f>
        <v>0</v>
      </c>
      <c r="M366" s="143">
        <f>IFERROR(VLOOKUP($B366,Miljö!$B$1:$S$477,MATCH(M$2,Miljö!$B$1:$X$1,0),FALSE)/1,0)-IFERROR(VLOOKUP($B366,'Slutlig allokering'!$B$2:$AC$462,MATCH(M$3,'Slutlig allokering'!$B$2:$AJ$2,0),FALSE)/1,0)</f>
        <v>0</v>
      </c>
      <c r="N366">
        <f>IFERROR(VLOOKUP($B366,Kraftvärmeprod!$B$1:$AH$479,MATCH(N$2,Kraftvärmeprod!$B$1:$AG$1,0),FALSE)/1,0)-IFERROR(VLOOKUP($B366,'Slutlig allokering'!$B$2:$AC$462,MATCH(N$3,'Slutlig allokering'!$B$2:$AJ$2,0),FALSE)/1,0)</f>
        <v>0</v>
      </c>
      <c r="O366">
        <f>IFERROR(VLOOKUP($B366,Kraftvärmeprod!$B$1:$AH$479,MATCH(O$2,Kraftvärmeprod!$B$1:$AG$1,0),FALSE)/1,0)-IFERROR(VLOOKUP($B366,'Slutlig allokering'!$B$2:$AC$462,MATCH(O$3,'Slutlig allokering'!$B$2:$AJ$2,0),FALSE)/1,0)</f>
        <v>0</v>
      </c>
      <c r="P366">
        <f>IFERROR(VLOOKUP($B366,Kraftvärmeprod!$B$1:$AH$479,MATCH(P$2,Kraftvärmeprod!$B$1:$AG$1,0),FALSE)/1,0)-IFERROR(VLOOKUP($B366,'Slutlig allokering'!$B$2:$AC$462,MATCH(P$3,'Slutlig allokering'!$B$2:$AJ$2,0),FALSE)/1,0)</f>
        <v>0</v>
      </c>
      <c r="Q366">
        <f>IFERROR(VLOOKUP($B366,Kraftvärmeprod!$B$1:$AH$479,MATCH(Q$2,Kraftvärmeprod!$B$1:$AG$1,0),FALSE)/1,0)-IFERROR(VLOOKUP($B366,'Slutlig allokering'!$B$2:$AC$462,MATCH(Q$3,'Slutlig allokering'!$B$2:$AJ$2,0),FALSE)/1,0)</f>
        <v>0</v>
      </c>
      <c r="R366">
        <f>IFERROR(VLOOKUP($B366,Kraftvärmeprod!$B$1:$AH$479,MATCH(R$2,Kraftvärmeprod!$B$1:$AG$1,0),FALSE)/1,0)-IFERROR(VLOOKUP($B366,'Slutlig allokering'!$B$2:$AC$462,MATCH(R$3,'Slutlig allokering'!$B$2:$AJ$2,0),FALSE)/1,0)</f>
        <v>0</v>
      </c>
      <c r="S366">
        <f>IFERROR(VLOOKUP($B366,Kraftvärmeprod!$B$1:$AH$479,MATCH(S$2,Kraftvärmeprod!$B$1:$AG$1,0),FALSE)/1,0)-IFERROR(VLOOKUP($B366,'Slutlig allokering'!$B$2:$AC$462,MATCH(S$3,'Slutlig allokering'!$B$2:$AJ$2,0),FALSE)/1,0)</f>
        <v>0</v>
      </c>
      <c r="T366">
        <f>IFERROR(VLOOKUP($B366,Kraftvärmeprod!$B$1:$AH$479,MATCH(T$2,Kraftvärmeprod!$B$1:$AG$1,0),FALSE)/1,0)-IFERROR(VLOOKUP($B366,'Slutlig allokering'!$B$2:$AC$462,MATCH(T$3,'Slutlig allokering'!$B$2:$AJ$2,0),FALSE)/1,0)</f>
        <v>0</v>
      </c>
      <c r="U366">
        <f>IFERROR(VLOOKUP($B366,Kraftvärmeprod!$B$1:$AH$479,MATCH(U$2,Kraftvärmeprod!$B$1:$AG$1,0),FALSE)/1,0)-IFERROR(VLOOKUP($B366,'Slutlig allokering'!$B$2:$AC$462,MATCH(U$3,'Slutlig allokering'!$B$2:$AJ$2,0),FALSE)/1,0)</f>
        <v>0</v>
      </c>
      <c r="V366">
        <f>IFERROR(VLOOKUP($B366,Kraftvärmeprod!$B$1:$AH$479,MATCH(V$2,Kraftvärmeprod!$B$1:$AG$1,0),FALSE)/1,0)-IFERROR(VLOOKUP($B366,'Slutlig allokering'!$B$2:$AC$462,MATCH(V$3,'Slutlig allokering'!$B$2:$AJ$2,0),FALSE)/1,0)</f>
        <v>0</v>
      </c>
      <c r="W366">
        <f>IFERROR(VLOOKUP($B366,Kraftvärmeprod!$B$1:$AH$479,MATCH(W$2,Kraftvärmeprod!$B$1:$AG$1,0),FALSE)/1,0)-IFERROR(VLOOKUP($B366,'Slutlig allokering'!$B$2:$AC$462,MATCH(W$3,'Slutlig allokering'!$B$2:$AJ$2,0),FALSE)/1,0)</f>
        <v>0</v>
      </c>
      <c r="X366">
        <f>IFERROR(VLOOKUP($B366,Kraftvärmeprod!$B$1:$AH$479,MATCH(X$2,Kraftvärmeprod!$B$1:$AG$1,0),FALSE)/1,0)-IFERROR(VLOOKUP($B366,'Slutlig allokering'!$B$2:$AC$462,MATCH(X$3,'Slutlig allokering'!$B$2:$AJ$2,0),FALSE)/1,0)</f>
        <v>0</v>
      </c>
      <c r="Y366">
        <f>IFERROR(VLOOKUP($B366,Kraftvärmeprod!$B$1:$AH$479,MATCH(Y$2,Kraftvärmeprod!$B$1:$AG$1,0),FALSE)/1,0)-IFERROR(VLOOKUP($B366,'Slutlig allokering'!$B$2:$AC$462,MATCH(Y$3,'Slutlig allokering'!$B$2:$AJ$2,0),FALSE)/1,0)</f>
        <v>0</v>
      </c>
      <c r="Z366">
        <f>IFERROR(VLOOKUP($B366,Kraftvärmeprod!$B$1:$AH$479,MATCH(Z$2,Kraftvärmeprod!$B$1:$AG$1,0),FALSE)/1,0)-IFERROR(VLOOKUP($B366,'Slutlig allokering'!$B$2:$AC$462,MATCH(Z$3,'Slutlig allokering'!$B$2:$AJ$2,0),FALSE)/1,0)</f>
        <v>0</v>
      </c>
      <c r="AA366">
        <f>IFERROR(VLOOKUP($B366,Kraftvärmeprod!$B$1:$AH$479,MATCH(AA$2,Kraftvärmeprod!$B$1:$AG$1,0),FALSE)/1,0)-IFERROR(VLOOKUP($B366,'Slutlig allokering'!$B$2:$AC$462,MATCH(AA$3,'Slutlig allokering'!$B$2:$AJ$2,0),FALSE)/1,0)</f>
        <v>0</v>
      </c>
      <c r="AB366">
        <f>IFERROR(VLOOKUP($B366,Kraftvärmeprod!$B$1:$AH$479,MATCH(AB$2,Kraftvärmeprod!$B$1:$AG$1,0),FALSE)/1,0)-IFERROR(VLOOKUP($B366,'Slutlig allokering'!$B$2:$AC$462,MATCH(AB$3,'Slutlig allokering'!$B$2:$AJ$2,0),FALSE)/1,0)</f>
        <v>0</v>
      </c>
      <c r="AE366">
        <f t="shared" si="10"/>
        <v>0</v>
      </c>
      <c r="AG366">
        <f>IFERROR(VLOOKUP(B366,'Slutlig allokering'!$B$2:$AJ$462,MATCH("Summa justerad allokerad tillförd energi (utan hjälpel och rökgaskondensering):",'Slutlig allokering'!$B$2:$AK$2,0),FALSE)/1,"")</f>
        <v>0</v>
      </c>
      <c r="AI366" s="55" t="str">
        <f>IFERROR(1-VLOOKUP(B366,'Slutlig allokering'!$B$2:$AJ$462,MATCH("Andel av bränsle i kvv som allokerats till värme, exklusive rökgaskondensering och hjälpel",'Slutlig allokering'!$B$2:$AK$2,0),FALSE),"")</f>
        <v/>
      </c>
      <c r="AK366" s="55" t="str">
        <f t="shared" si="11"/>
        <v/>
      </c>
    </row>
    <row r="367" spans="1:37" x14ac:dyDescent="0.35">
      <c r="A367" s="28" t="s">
        <v>492</v>
      </c>
      <c r="B367" s="28" t="s">
        <v>493</v>
      </c>
      <c r="C367">
        <f>IFERROR(VLOOKUP($B367,Kraftvärmeprod!$B$1:$AH$479,MATCH(C$3,Kraftvärmeprod!$B$1:$AG$1,0),FALSE)/1,"")</f>
        <v>50.38</v>
      </c>
      <c r="D367">
        <f>IFERROR(VLOOKUP($B367,Kraftvärmeprod!$B$1:$AH$479,MATCH(D$3,Kraftvärmeprod!$B$1:$AG$1,0),FALSE)/1,"")</f>
        <v>8.66</v>
      </c>
      <c r="E367">
        <f>IFERROR(VLOOKUP($B367,Kraftvärmeprod!$B$1:$AH$479,MATCH(E$2,Kraftvärmeprod!$B$1:$AG$1,0),FALSE)/1,0)-IFERROR(VLOOKUP($B367,'Slutlig allokering'!$B$2:$AC$462,MATCH(E$3,'Slutlig allokering'!$B$2:$AJ$2,0),FALSE)/1,0)</f>
        <v>0</v>
      </c>
      <c r="F367">
        <f>IFERROR(VLOOKUP($B367,Kraftvärmeprod!$B$1:$AH$479,MATCH(F$2,Kraftvärmeprod!$B$1:$AG$1,0),FALSE)/1,0)-IFERROR(VLOOKUP($B367,'Slutlig allokering'!$B$2:$AC$462,MATCH(F$3,'Slutlig allokering'!$B$2:$AJ$2,0),FALSE)/1,0)</f>
        <v>0</v>
      </c>
      <c r="G367">
        <f>IFERROR(VLOOKUP($B367,Kraftvärmeprod!$B$1:$AH$479,MATCH(G$2,Kraftvärmeprod!$B$1:$AG$1,0),FALSE)/1,0)-IFERROR(VLOOKUP($B367,'Slutlig allokering'!$B$2:$AC$462,MATCH(G$3,'Slutlig allokering'!$B$2:$AJ$2,0),FALSE)/1,0)</f>
        <v>11.567600000000002</v>
      </c>
      <c r="H367">
        <f>IFERROR(VLOOKUP($B367,Kraftvärmeprod!$B$1:$AH$479,MATCH(H$2,Kraftvärmeprod!$B$1:$AG$1,0),FALSE)/1,0)-IFERROR(VLOOKUP($B367,'Slutlig allokering'!$B$2:$AC$462,MATCH(H$3,'Slutlig allokering'!$B$2:$AJ$2,0),FALSE)/1,0)</f>
        <v>0</v>
      </c>
      <c r="I367">
        <f>IFERROR(VLOOKUP($B367,Kraftvärmeprod!$B$1:$AH$479,MATCH(I$2,Kraftvärmeprod!$B$1:$AG$1,0),FALSE)/1,0)-IFERROR(VLOOKUP($B367,'Slutlig allokering'!$B$2:$AC$462,MATCH(I$3,'Slutlig allokering'!$B$2:$AJ$2,0),FALSE)/1,0)</f>
        <v>0</v>
      </c>
      <c r="J367">
        <f>IFERROR(VLOOKUP($B367,Kraftvärmeprod!$B$1:$AH$479,MATCH(J$2,Kraftvärmeprod!$B$1:$AG$1,0),FALSE)/1,0)-IFERROR(VLOOKUP($B367,'Slutlig allokering'!$B$2:$AC$462,MATCH(J$3,'Slutlig allokering'!$B$2:$AJ$2,0),FALSE)/1,0)</f>
        <v>0</v>
      </c>
      <c r="K367">
        <f>IFERROR(VLOOKUP($B367,Kraftvärmeprod!$B$1:$AH$479,MATCH(K$2,Kraftvärmeprod!$B$1:$AG$1,0),FALSE)/1,0)-IFERROR(VLOOKUP($B367,'Slutlig allokering'!$B$2:$AC$462,MATCH(K$3,'Slutlig allokering'!$B$2:$AJ$2,0),FALSE)/1,0)</f>
        <v>0</v>
      </c>
      <c r="L367">
        <f>IFERROR(VLOOKUP($B367,Kraftvärmeprod!$B$1:$AH$479,MATCH(L$2,Kraftvärmeprod!$B$1:$AG$1,0),FALSE)/1,0)-IFERROR(VLOOKUP($B367,'Slutlig allokering'!$B$2:$AC$462,MATCH(L$3,'Slutlig allokering'!$B$2:$AJ$2,0),FALSE)/1,0)</f>
        <v>0</v>
      </c>
      <c r="M367" s="143">
        <f>IFERROR(VLOOKUP($B367,Miljö!$B$1:$S$477,MATCH(M$2,Miljö!$B$1:$X$1,0),FALSE)/1,0)-IFERROR(VLOOKUP($B367,'Slutlig allokering'!$B$2:$AC$462,MATCH(M$3,'Slutlig allokering'!$B$2:$AJ$2,0),FALSE)/1,0)</f>
        <v>0</v>
      </c>
      <c r="N367">
        <f>IFERROR(VLOOKUP($B367,Kraftvärmeprod!$B$1:$AH$479,MATCH(N$2,Kraftvärmeprod!$B$1:$AG$1,0),FALSE)/1,0)-IFERROR(VLOOKUP($B367,'Slutlig allokering'!$B$2:$AC$462,MATCH(N$3,'Slutlig allokering'!$B$2:$AJ$2,0),FALSE)/1,0)</f>
        <v>0</v>
      </c>
      <c r="O367">
        <f>IFERROR(VLOOKUP($B367,Kraftvärmeprod!$B$1:$AH$479,MATCH(O$2,Kraftvärmeprod!$B$1:$AG$1,0),FALSE)/1,0)-IFERROR(VLOOKUP($B367,'Slutlig allokering'!$B$2:$AC$462,MATCH(O$3,'Slutlig allokering'!$B$2:$AJ$2,0),FALSE)/1,0)</f>
        <v>0</v>
      </c>
      <c r="P367">
        <f>IFERROR(VLOOKUP($B367,Kraftvärmeprod!$B$1:$AH$479,MATCH(P$2,Kraftvärmeprod!$B$1:$AG$1,0),FALSE)/1,0)-IFERROR(VLOOKUP($B367,'Slutlig allokering'!$B$2:$AC$462,MATCH(P$3,'Slutlig allokering'!$B$2:$AJ$2,0),FALSE)/1,0)</f>
        <v>0</v>
      </c>
      <c r="Q367">
        <f>IFERROR(VLOOKUP($B367,Kraftvärmeprod!$B$1:$AH$479,MATCH(Q$2,Kraftvärmeprod!$B$1:$AG$1,0),FALSE)/1,0)-IFERROR(VLOOKUP($B367,'Slutlig allokering'!$B$2:$AC$462,MATCH(Q$3,'Slutlig allokering'!$B$2:$AJ$2,0),FALSE)/1,0)</f>
        <v>6.7536999999999985</v>
      </c>
      <c r="R367">
        <f>IFERROR(VLOOKUP($B367,Kraftvärmeprod!$B$1:$AH$479,MATCH(R$2,Kraftvärmeprod!$B$1:$AG$1,0),FALSE)/1,0)-IFERROR(VLOOKUP($B367,'Slutlig allokering'!$B$2:$AC$462,MATCH(R$3,'Slutlig allokering'!$B$2:$AJ$2,0),FALSE)/1,0)</f>
        <v>0</v>
      </c>
      <c r="S367">
        <f>IFERROR(VLOOKUP($B367,Kraftvärmeprod!$B$1:$AH$479,MATCH(S$2,Kraftvärmeprod!$B$1:$AG$1,0),FALSE)/1,0)-IFERROR(VLOOKUP($B367,'Slutlig allokering'!$B$2:$AC$462,MATCH(S$3,'Slutlig allokering'!$B$2:$AJ$2,0),FALSE)/1,0)</f>
        <v>0</v>
      </c>
      <c r="T367">
        <f>IFERROR(VLOOKUP($B367,Kraftvärmeprod!$B$1:$AH$479,MATCH(T$2,Kraftvärmeprod!$B$1:$AG$1,0),FALSE)/1,0)-IFERROR(VLOOKUP($B367,'Slutlig allokering'!$B$2:$AC$462,MATCH(T$3,'Slutlig allokering'!$B$2:$AJ$2,0),FALSE)/1,0)</f>
        <v>0</v>
      </c>
      <c r="U367">
        <f>IFERROR(VLOOKUP($B367,Kraftvärmeprod!$B$1:$AH$479,MATCH(U$2,Kraftvärmeprod!$B$1:$AG$1,0),FALSE)/1,0)-IFERROR(VLOOKUP($B367,'Slutlig allokering'!$B$2:$AC$462,MATCH(U$3,'Slutlig allokering'!$B$2:$AJ$2,0),FALSE)/1,0)</f>
        <v>0</v>
      </c>
      <c r="V367">
        <f>IFERROR(VLOOKUP($B367,Kraftvärmeprod!$B$1:$AH$479,MATCH(V$2,Kraftvärmeprod!$B$1:$AG$1,0),FALSE)/1,0)-IFERROR(VLOOKUP($B367,'Slutlig allokering'!$B$2:$AC$462,MATCH(V$3,'Slutlig allokering'!$B$2:$AJ$2,0),FALSE)/1,0)</f>
        <v>0</v>
      </c>
      <c r="W367">
        <f>IFERROR(VLOOKUP($B367,Kraftvärmeprod!$B$1:$AH$479,MATCH(W$2,Kraftvärmeprod!$B$1:$AG$1,0),FALSE)/1,0)-IFERROR(VLOOKUP($B367,'Slutlig allokering'!$B$2:$AC$462,MATCH(W$3,'Slutlig allokering'!$B$2:$AJ$2,0),FALSE)/1,0)</f>
        <v>0</v>
      </c>
      <c r="X367">
        <f>IFERROR(VLOOKUP($B367,Kraftvärmeprod!$B$1:$AH$479,MATCH(X$2,Kraftvärmeprod!$B$1:$AG$1,0),FALSE)/1,0)-IFERROR(VLOOKUP($B367,'Slutlig allokering'!$B$2:$AC$462,MATCH(X$3,'Slutlig allokering'!$B$2:$AJ$2,0),FALSE)/1,0)</f>
        <v>0</v>
      </c>
      <c r="Y367">
        <f>IFERROR(VLOOKUP($B367,Kraftvärmeprod!$B$1:$AH$479,MATCH(Y$2,Kraftvärmeprod!$B$1:$AG$1,0),FALSE)/1,0)-IFERROR(VLOOKUP($B367,'Slutlig allokering'!$B$2:$AC$462,MATCH(Y$3,'Slutlig allokering'!$B$2:$AJ$2,0),FALSE)/1,0)</f>
        <v>0</v>
      </c>
      <c r="Z367">
        <f>IFERROR(VLOOKUP($B367,Kraftvärmeprod!$B$1:$AH$479,MATCH(Z$2,Kraftvärmeprod!$B$1:$AG$1,0),FALSE)/1,0)-IFERROR(VLOOKUP($B367,'Slutlig allokering'!$B$2:$AC$462,MATCH(Z$3,'Slutlig allokering'!$B$2:$AJ$2,0),FALSE)/1,0)</f>
        <v>0</v>
      </c>
      <c r="AA367">
        <f>IFERROR(VLOOKUP($B367,Kraftvärmeprod!$B$1:$AH$479,MATCH(AA$2,Kraftvärmeprod!$B$1:$AG$1,0),FALSE)/1,0)-IFERROR(VLOOKUP($B367,'Slutlig allokering'!$B$2:$AC$462,MATCH(AA$3,'Slutlig allokering'!$B$2:$AJ$2,0),FALSE)/1,0)</f>
        <v>0</v>
      </c>
      <c r="AB367">
        <f>IFERROR(VLOOKUP($B367,Kraftvärmeprod!$B$1:$AH$479,MATCH(AB$2,Kraftvärmeprod!$B$1:$AG$1,0),FALSE)/1,0)-IFERROR(VLOOKUP($B367,'Slutlig allokering'!$B$2:$AC$462,MATCH(AB$3,'Slutlig allokering'!$B$2:$AJ$2,0),FALSE)/1,0)</f>
        <v>0</v>
      </c>
      <c r="AE367">
        <f t="shared" si="10"/>
        <v>18.321300000000001</v>
      </c>
      <c r="AG367">
        <f>IFERROR(VLOOKUP(B367,'Slutlig allokering'!$B$2:$AJ$462,MATCH("Summa justerad allokerad tillförd energi (utan hjälpel och rökgaskondensering):",'Slutlig allokering'!$B$2:$AK$2,0),FALSE)/1,"")</f>
        <v>40.898699999999998</v>
      </c>
      <c r="AI367" s="55">
        <f>IFERROR(1-VLOOKUP(B367,'Slutlig allokering'!$B$2:$AJ$462,MATCH("Andel av bränsle i kvv som allokerats till värme, exklusive rökgaskondensering och hjälpel",'Slutlig allokering'!$B$2:$AK$2,0),FALSE),"")</f>
        <v>0.30937689969604854</v>
      </c>
      <c r="AK367" s="55">
        <f t="shared" si="11"/>
        <v>0.30937689969604865</v>
      </c>
    </row>
    <row r="368" spans="1:37" x14ac:dyDescent="0.35">
      <c r="A368" s="28" t="s">
        <v>494</v>
      </c>
      <c r="B368" s="28" t="s">
        <v>495</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allokering'!$B$2:$AC$462,MATCH(E$3,'Slutlig allokering'!$B$2:$AJ$2,0),FALSE)/1,0)</f>
        <v>0</v>
      </c>
      <c r="F368">
        <f>IFERROR(VLOOKUP($B368,Kraftvärmeprod!$B$1:$AH$479,MATCH(F$2,Kraftvärmeprod!$B$1:$AG$1,0),FALSE)/1,0)-IFERROR(VLOOKUP($B368,'Slutlig allokering'!$B$2:$AC$462,MATCH(F$3,'Slutlig allokering'!$B$2:$AJ$2,0),FALSE)/1,0)</f>
        <v>0</v>
      </c>
      <c r="G368">
        <f>IFERROR(VLOOKUP($B368,Kraftvärmeprod!$B$1:$AH$479,MATCH(G$2,Kraftvärmeprod!$B$1:$AG$1,0),FALSE)/1,0)-IFERROR(VLOOKUP($B368,'Slutlig allokering'!$B$2:$AC$462,MATCH(G$3,'Slutlig allokering'!$B$2:$AJ$2,0),FALSE)/1,0)</f>
        <v>0</v>
      </c>
      <c r="H368">
        <f>IFERROR(VLOOKUP($B368,Kraftvärmeprod!$B$1:$AH$479,MATCH(H$2,Kraftvärmeprod!$B$1:$AG$1,0),FALSE)/1,0)-IFERROR(VLOOKUP($B368,'Slutlig allokering'!$B$2:$AC$462,MATCH(H$3,'Slutlig allokering'!$B$2:$AJ$2,0),FALSE)/1,0)</f>
        <v>0</v>
      </c>
      <c r="I368">
        <f>IFERROR(VLOOKUP($B368,Kraftvärmeprod!$B$1:$AH$479,MATCH(I$2,Kraftvärmeprod!$B$1:$AG$1,0),FALSE)/1,0)-IFERROR(VLOOKUP($B368,'Slutlig allokering'!$B$2:$AC$462,MATCH(I$3,'Slutlig allokering'!$B$2:$AJ$2,0),FALSE)/1,0)</f>
        <v>0</v>
      </c>
      <c r="J368">
        <f>IFERROR(VLOOKUP($B368,Kraftvärmeprod!$B$1:$AH$479,MATCH(J$2,Kraftvärmeprod!$B$1:$AG$1,0),FALSE)/1,0)-IFERROR(VLOOKUP($B368,'Slutlig allokering'!$B$2:$AC$462,MATCH(J$3,'Slutlig allokering'!$B$2:$AJ$2,0),FALSE)/1,0)</f>
        <v>0</v>
      </c>
      <c r="K368">
        <f>IFERROR(VLOOKUP($B368,Kraftvärmeprod!$B$1:$AH$479,MATCH(K$2,Kraftvärmeprod!$B$1:$AG$1,0),FALSE)/1,0)-IFERROR(VLOOKUP($B368,'Slutlig allokering'!$B$2:$AC$462,MATCH(K$3,'Slutlig allokering'!$B$2:$AJ$2,0),FALSE)/1,0)</f>
        <v>0</v>
      </c>
      <c r="L368">
        <f>IFERROR(VLOOKUP($B368,Kraftvärmeprod!$B$1:$AH$479,MATCH(L$2,Kraftvärmeprod!$B$1:$AG$1,0),FALSE)/1,0)-IFERROR(VLOOKUP($B368,'Slutlig allokering'!$B$2:$AC$462,MATCH(L$3,'Slutlig allokering'!$B$2:$AJ$2,0),FALSE)/1,0)</f>
        <v>0</v>
      </c>
      <c r="M368" s="143">
        <f>IFERROR(VLOOKUP($B368,Miljö!$B$1:$S$477,MATCH(M$2,Miljö!$B$1:$X$1,0),FALSE)/1,0)-IFERROR(VLOOKUP($B368,'Slutlig allokering'!$B$2:$AC$462,MATCH(M$3,'Slutlig allokering'!$B$2:$AJ$2,0),FALSE)/1,0)</f>
        <v>0</v>
      </c>
      <c r="N368">
        <f>IFERROR(VLOOKUP($B368,Kraftvärmeprod!$B$1:$AH$479,MATCH(N$2,Kraftvärmeprod!$B$1:$AG$1,0),FALSE)/1,0)-IFERROR(VLOOKUP($B368,'Slutlig allokering'!$B$2:$AC$462,MATCH(N$3,'Slutlig allokering'!$B$2:$AJ$2,0),FALSE)/1,0)</f>
        <v>0</v>
      </c>
      <c r="O368">
        <f>IFERROR(VLOOKUP($B368,Kraftvärmeprod!$B$1:$AH$479,MATCH(O$2,Kraftvärmeprod!$B$1:$AG$1,0),FALSE)/1,0)-IFERROR(VLOOKUP($B368,'Slutlig allokering'!$B$2:$AC$462,MATCH(O$3,'Slutlig allokering'!$B$2:$AJ$2,0),FALSE)/1,0)</f>
        <v>0</v>
      </c>
      <c r="P368">
        <f>IFERROR(VLOOKUP($B368,Kraftvärmeprod!$B$1:$AH$479,MATCH(P$2,Kraftvärmeprod!$B$1:$AG$1,0),FALSE)/1,0)-IFERROR(VLOOKUP($B368,'Slutlig allokering'!$B$2:$AC$462,MATCH(P$3,'Slutlig allokering'!$B$2:$AJ$2,0),FALSE)/1,0)</f>
        <v>0</v>
      </c>
      <c r="Q368">
        <f>IFERROR(VLOOKUP($B368,Kraftvärmeprod!$B$1:$AH$479,MATCH(Q$2,Kraftvärmeprod!$B$1:$AG$1,0),FALSE)/1,0)-IFERROR(VLOOKUP($B368,'Slutlig allokering'!$B$2:$AC$462,MATCH(Q$3,'Slutlig allokering'!$B$2:$AJ$2,0),FALSE)/1,0)</f>
        <v>0</v>
      </c>
      <c r="R368">
        <f>IFERROR(VLOOKUP($B368,Kraftvärmeprod!$B$1:$AH$479,MATCH(R$2,Kraftvärmeprod!$B$1:$AG$1,0),FALSE)/1,0)-IFERROR(VLOOKUP($B368,'Slutlig allokering'!$B$2:$AC$462,MATCH(R$3,'Slutlig allokering'!$B$2:$AJ$2,0),FALSE)/1,0)</f>
        <v>0</v>
      </c>
      <c r="S368">
        <f>IFERROR(VLOOKUP($B368,Kraftvärmeprod!$B$1:$AH$479,MATCH(S$2,Kraftvärmeprod!$B$1:$AG$1,0),FALSE)/1,0)-IFERROR(VLOOKUP($B368,'Slutlig allokering'!$B$2:$AC$462,MATCH(S$3,'Slutlig allokering'!$B$2:$AJ$2,0),FALSE)/1,0)</f>
        <v>0</v>
      </c>
      <c r="T368">
        <f>IFERROR(VLOOKUP($B368,Kraftvärmeprod!$B$1:$AH$479,MATCH(T$2,Kraftvärmeprod!$B$1:$AG$1,0),FALSE)/1,0)-IFERROR(VLOOKUP($B368,'Slutlig allokering'!$B$2:$AC$462,MATCH(T$3,'Slutlig allokering'!$B$2:$AJ$2,0),FALSE)/1,0)</f>
        <v>0</v>
      </c>
      <c r="U368">
        <f>IFERROR(VLOOKUP($B368,Kraftvärmeprod!$B$1:$AH$479,MATCH(U$2,Kraftvärmeprod!$B$1:$AG$1,0),FALSE)/1,0)-IFERROR(VLOOKUP($B368,'Slutlig allokering'!$B$2:$AC$462,MATCH(U$3,'Slutlig allokering'!$B$2:$AJ$2,0),FALSE)/1,0)</f>
        <v>0</v>
      </c>
      <c r="V368">
        <f>IFERROR(VLOOKUP($B368,Kraftvärmeprod!$B$1:$AH$479,MATCH(V$2,Kraftvärmeprod!$B$1:$AG$1,0),FALSE)/1,0)-IFERROR(VLOOKUP($B368,'Slutlig allokering'!$B$2:$AC$462,MATCH(V$3,'Slutlig allokering'!$B$2:$AJ$2,0),FALSE)/1,0)</f>
        <v>0</v>
      </c>
      <c r="W368">
        <f>IFERROR(VLOOKUP($B368,Kraftvärmeprod!$B$1:$AH$479,MATCH(W$2,Kraftvärmeprod!$B$1:$AG$1,0),FALSE)/1,0)-IFERROR(VLOOKUP($B368,'Slutlig allokering'!$B$2:$AC$462,MATCH(W$3,'Slutlig allokering'!$B$2:$AJ$2,0),FALSE)/1,0)</f>
        <v>0</v>
      </c>
      <c r="X368">
        <f>IFERROR(VLOOKUP($B368,Kraftvärmeprod!$B$1:$AH$479,MATCH(X$2,Kraftvärmeprod!$B$1:$AG$1,0),FALSE)/1,0)-IFERROR(VLOOKUP($B368,'Slutlig allokering'!$B$2:$AC$462,MATCH(X$3,'Slutlig allokering'!$B$2:$AJ$2,0),FALSE)/1,0)</f>
        <v>0</v>
      </c>
      <c r="Y368">
        <f>IFERROR(VLOOKUP($B368,Kraftvärmeprod!$B$1:$AH$479,MATCH(Y$2,Kraftvärmeprod!$B$1:$AG$1,0),FALSE)/1,0)-IFERROR(VLOOKUP($B368,'Slutlig allokering'!$B$2:$AC$462,MATCH(Y$3,'Slutlig allokering'!$B$2:$AJ$2,0),FALSE)/1,0)</f>
        <v>0</v>
      </c>
      <c r="Z368">
        <f>IFERROR(VLOOKUP($B368,Kraftvärmeprod!$B$1:$AH$479,MATCH(Z$2,Kraftvärmeprod!$B$1:$AG$1,0),FALSE)/1,0)-IFERROR(VLOOKUP($B368,'Slutlig allokering'!$B$2:$AC$462,MATCH(Z$3,'Slutlig allokering'!$B$2:$AJ$2,0),FALSE)/1,0)</f>
        <v>0</v>
      </c>
      <c r="AA368">
        <f>IFERROR(VLOOKUP($B368,Kraftvärmeprod!$B$1:$AH$479,MATCH(AA$2,Kraftvärmeprod!$B$1:$AG$1,0),FALSE)/1,0)-IFERROR(VLOOKUP($B368,'Slutlig allokering'!$B$2:$AC$462,MATCH(AA$3,'Slutlig allokering'!$B$2:$AJ$2,0),FALSE)/1,0)</f>
        <v>0</v>
      </c>
      <c r="AB368">
        <f>IFERROR(VLOOKUP($B368,Kraftvärmeprod!$B$1:$AH$479,MATCH(AB$2,Kraftvärmeprod!$B$1:$AG$1,0),FALSE)/1,0)-IFERROR(VLOOKUP($B368,'Slutlig allokering'!$B$2:$AC$462,MATCH(AB$3,'Slutlig allokering'!$B$2:$AJ$2,0),FALSE)/1,0)</f>
        <v>0</v>
      </c>
      <c r="AE368">
        <f t="shared" si="10"/>
        <v>0</v>
      </c>
      <c r="AG368">
        <f>IFERROR(VLOOKUP(B368,'Slutlig allokering'!$B$2:$AJ$462,MATCH("Summa justerad allokerad tillförd energi (utan hjälpel och rökgaskondensering):",'Slutlig allokering'!$B$2:$AK$2,0),FALSE)/1,"")</f>
        <v>0</v>
      </c>
      <c r="AI368" s="55" t="str">
        <f>IFERROR(1-VLOOKUP(B368,'Slutlig allokering'!$B$2:$AJ$462,MATCH("Andel av bränsle i kvv som allokerats till värme, exklusive rökgaskondensering och hjälpel",'Slutlig allokering'!$B$2:$AK$2,0),FALSE),"")</f>
        <v/>
      </c>
      <c r="AK368" s="55" t="str">
        <f t="shared" si="11"/>
        <v/>
      </c>
    </row>
    <row r="369" spans="1:37" x14ac:dyDescent="0.35">
      <c r="A369" s="28" t="s">
        <v>496</v>
      </c>
      <c r="B369" s="28" t="s">
        <v>497</v>
      </c>
      <c r="C369">
        <f>IFERROR(VLOOKUP($B369,Kraftvärmeprod!$B$1:$AH$479,MATCH(C$3,Kraftvärmeprod!$B$1:$AG$1,0),FALSE)/1,"")</f>
        <v>100.8</v>
      </c>
      <c r="D369">
        <f>IFERROR(VLOOKUP($B369,Kraftvärmeprod!$B$1:$AH$479,MATCH(D$3,Kraftvärmeprod!$B$1:$AG$1,0),FALSE)/1,"")</f>
        <v>24.6</v>
      </c>
      <c r="E369">
        <f>IFERROR(VLOOKUP($B369,Kraftvärmeprod!$B$1:$AH$479,MATCH(E$2,Kraftvärmeprod!$B$1:$AG$1,0),FALSE)/1,0)-IFERROR(VLOOKUP($B369,'Slutlig allokering'!$B$2:$AC$462,MATCH(E$3,'Slutlig allokering'!$B$2:$AJ$2,0),FALSE)/1,0)</f>
        <v>0</v>
      </c>
      <c r="F369">
        <f>IFERROR(VLOOKUP($B369,Kraftvärmeprod!$B$1:$AH$479,MATCH(F$2,Kraftvärmeprod!$B$1:$AG$1,0),FALSE)/1,0)-IFERROR(VLOOKUP($B369,'Slutlig allokering'!$B$2:$AC$462,MATCH(F$3,'Slutlig allokering'!$B$2:$AJ$2,0),FALSE)/1,0)</f>
        <v>0</v>
      </c>
      <c r="G369">
        <f>IFERROR(VLOOKUP($B369,Kraftvärmeprod!$B$1:$AH$479,MATCH(G$2,Kraftvärmeprod!$B$1:$AG$1,0),FALSE)/1,0)-IFERROR(VLOOKUP($B369,'Slutlig allokering'!$B$2:$AC$462,MATCH(G$3,'Slutlig allokering'!$B$2:$AJ$2,0),FALSE)/1,0)</f>
        <v>0</v>
      </c>
      <c r="H369">
        <f>IFERROR(VLOOKUP($B369,Kraftvärmeprod!$B$1:$AH$479,MATCH(H$2,Kraftvärmeprod!$B$1:$AG$1,0),FALSE)/1,0)-IFERROR(VLOOKUP($B369,'Slutlig allokering'!$B$2:$AC$462,MATCH(H$3,'Slutlig allokering'!$B$2:$AJ$2,0),FALSE)/1,0)</f>
        <v>0</v>
      </c>
      <c r="I369">
        <f>IFERROR(VLOOKUP($B369,Kraftvärmeprod!$B$1:$AH$479,MATCH(I$2,Kraftvärmeprod!$B$1:$AG$1,0),FALSE)/1,0)-IFERROR(VLOOKUP($B369,'Slutlig allokering'!$B$2:$AC$462,MATCH(I$3,'Slutlig allokering'!$B$2:$AJ$2,0),FALSE)/1,0)</f>
        <v>0</v>
      </c>
      <c r="J369">
        <f>IFERROR(VLOOKUP($B369,Kraftvärmeprod!$B$1:$AH$479,MATCH(J$2,Kraftvärmeprod!$B$1:$AG$1,0),FALSE)/1,0)-IFERROR(VLOOKUP($B369,'Slutlig allokering'!$B$2:$AC$462,MATCH(J$3,'Slutlig allokering'!$B$2:$AJ$2,0),FALSE)/1,0)</f>
        <v>0</v>
      </c>
      <c r="K369">
        <f>IFERROR(VLOOKUP($B369,Kraftvärmeprod!$B$1:$AH$479,MATCH(K$2,Kraftvärmeprod!$B$1:$AG$1,0),FALSE)/1,0)-IFERROR(VLOOKUP($B369,'Slutlig allokering'!$B$2:$AC$462,MATCH(K$3,'Slutlig allokering'!$B$2:$AJ$2,0),FALSE)/1,0)</f>
        <v>0</v>
      </c>
      <c r="L369">
        <f>IFERROR(VLOOKUP($B369,Kraftvärmeprod!$B$1:$AH$479,MATCH(L$2,Kraftvärmeprod!$B$1:$AG$1,0),FALSE)/1,0)-IFERROR(VLOOKUP($B369,'Slutlig allokering'!$B$2:$AC$462,MATCH(L$3,'Slutlig allokering'!$B$2:$AJ$2,0),FALSE)/1,0)</f>
        <v>59.634900000000002</v>
      </c>
      <c r="M369" s="143">
        <f>IFERROR(VLOOKUP($B369,Miljö!$B$1:$S$477,MATCH(M$2,Miljö!$B$1:$X$1,0),FALSE)/1,0)-IFERROR(VLOOKUP($B369,'Slutlig allokering'!$B$2:$AC$462,MATCH(M$3,'Slutlig allokering'!$B$2:$AJ$2,0),FALSE)/1,0)</f>
        <v>1.5550199999999998</v>
      </c>
      <c r="N369">
        <f>IFERROR(VLOOKUP($B369,Kraftvärmeprod!$B$1:$AH$479,MATCH(N$2,Kraftvärmeprod!$B$1:$AG$1,0),FALSE)/1,0)-IFERROR(VLOOKUP($B369,'Slutlig allokering'!$B$2:$AC$462,MATCH(N$3,'Slutlig allokering'!$B$2:$AJ$2,0),FALSE)/1,0)</f>
        <v>0</v>
      </c>
      <c r="O369">
        <f>IFERROR(VLOOKUP($B369,Kraftvärmeprod!$B$1:$AH$479,MATCH(O$2,Kraftvärmeprod!$B$1:$AG$1,0),FALSE)/1,0)-IFERROR(VLOOKUP($B369,'Slutlig allokering'!$B$2:$AC$462,MATCH(O$3,'Slutlig allokering'!$B$2:$AJ$2,0),FALSE)/1,0)</f>
        <v>0</v>
      </c>
      <c r="P369">
        <f>IFERROR(VLOOKUP($B369,Kraftvärmeprod!$B$1:$AH$479,MATCH(P$2,Kraftvärmeprod!$B$1:$AG$1,0),FALSE)/1,0)-IFERROR(VLOOKUP($B369,'Slutlig allokering'!$B$2:$AC$462,MATCH(P$3,'Slutlig allokering'!$B$2:$AJ$2,0),FALSE)/1,0)</f>
        <v>0</v>
      </c>
      <c r="Q369">
        <f>IFERROR(VLOOKUP($B369,Kraftvärmeprod!$B$1:$AH$479,MATCH(Q$2,Kraftvärmeprod!$B$1:$AG$1,0),FALSE)/1,0)-IFERROR(VLOOKUP($B369,'Slutlig allokering'!$B$2:$AC$462,MATCH(Q$3,'Slutlig allokering'!$B$2:$AJ$2,0),FALSE)/1,0)</f>
        <v>0</v>
      </c>
      <c r="R369">
        <f>IFERROR(VLOOKUP($B369,Kraftvärmeprod!$B$1:$AH$479,MATCH(R$2,Kraftvärmeprod!$B$1:$AG$1,0),FALSE)/1,0)-IFERROR(VLOOKUP($B369,'Slutlig allokering'!$B$2:$AC$462,MATCH(R$3,'Slutlig allokering'!$B$2:$AJ$2,0),FALSE)/1,0)</f>
        <v>0</v>
      </c>
      <c r="S369">
        <f>IFERROR(VLOOKUP($B369,Kraftvärmeprod!$B$1:$AH$479,MATCH(S$2,Kraftvärmeprod!$B$1:$AG$1,0),FALSE)/1,0)-IFERROR(VLOOKUP($B369,'Slutlig allokering'!$B$2:$AC$462,MATCH(S$3,'Slutlig allokering'!$B$2:$AJ$2,0),FALSE)/1,0)</f>
        <v>0</v>
      </c>
      <c r="T369">
        <f>IFERROR(VLOOKUP($B369,Kraftvärmeprod!$B$1:$AH$479,MATCH(T$2,Kraftvärmeprod!$B$1:$AG$1,0),FALSE)/1,0)-IFERROR(VLOOKUP($B369,'Slutlig allokering'!$B$2:$AC$462,MATCH(T$3,'Slutlig allokering'!$B$2:$AJ$2,0),FALSE)/1,0)</f>
        <v>0</v>
      </c>
      <c r="U369">
        <f>IFERROR(VLOOKUP($B369,Kraftvärmeprod!$B$1:$AH$479,MATCH(U$2,Kraftvärmeprod!$B$1:$AG$1,0),FALSE)/1,0)-IFERROR(VLOOKUP($B369,'Slutlig allokering'!$B$2:$AC$462,MATCH(U$3,'Slutlig allokering'!$B$2:$AJ$2,0),FALSE)/1,0)</f>
        <v>0</v>
      </c>
      <c r="V369">
        <f>IFERROR(VLOOKUP($B369,Kraftvärmeprod!$B$1:$AH$479,MATCH(V$2,Kraftvärmeprod!$B$1:$AG$1,0),FALSE)/1,0)-IFERROR(VLOOKUP($B369,'Slutlig allokering'!$B$2:$AC$462,MATCH(V$3,'Slutlig allokering'!$B$2:$AJ$2,0),FALSE)/1,0)</f>
        <v>0</v>
      </c>
      <c r="W369">
        <f>IFERROR(VLOOKUP($B369,Kraftvärmeprod!$B$1:$AH$479,MATCH(W$2,Kraftvärmeprod!$B$1:$AG$1,0),FALSE)/1,0)-IFERROR(VLOOKUP($B369,'Slutlig allokering'!$B$2:$AC$462,MATCH(W$3,'Slutlig allokering'!$B$2:$AJ$2,0),FALSE)/1,0)</f>
        <v>0</v>
      </c>
      <c r="X369">
        <f>IFERROR(VLOOKUP($B369,Kraftvärmeprod!$B$1:$AH$479,MATCH(X$2,Kraftvärmeprod!$B$1:$AG$1,0),FALSE)/1,0)-IFERROR(VLOOKUP($B369,'Slutlig allokering'!$B$2:$AC$462,MATCH(X$3,'Slutlig allokering'!$B$2:$AJ$2,0),FALSE)/1,0)</f>
        <v>0</v>
      </c>
      <c r="Y369">
        <f>IFERROR(VLOOKUP($B369,Kraftvärmeprod!$B$1:$AH$479,MATCH(Y$2,Kraftvärmeprod!$B$1:$AG$1,0),FALSE)/1,0)-IFERROR(VLOOKUP($B369,'Slutlig allokering'!$B$2:$AC$462,MATCH(Y$3,'Slutlig allokering'!$B$2:$AJ$2,0),FALSE)/1,0)</f>
        <v>0</v>
      </c>
      <c r="Z369">
        <f>IFERROR(VLOOKUP($B369,Kraftvärmeprod!$B$1:$AH$479,MATCH(Z$2,Kraftvärmeprod!$B$1:$AG$1,0),FALSE)/1,0)-IFERROR(VLOOKUP($B369,'Slutlig allokering'!$B$2:$AC$462,MATCH(Z$3,'Slutlig allokering'!$B$2:$AJ$2,0),FALSE)/1,0)</f>
        <v>0</v>
      </c>
      <c r="AA369">
        <f>IFERROR(VLOOKUP($B369,Kraftvärmeprod!$B$1:$AH$479,MATCH(AA$2,Kraftvärmeprod!$B$1:$AG$1,0),FALSE)/1,0)-IFERROR(VLOOKUP($B369,'Slutlig allokering'!$B$2:$AC$462,MATCH(AA$3,'Slutlig allokering'!$B$2:$AJ$2,0),FALSE)/1,0)</f>
        <v>0</v>
      </c>
      <c r="AB369">
        <f>IFERROR(VLOOKUP($B369,Kraftvärmeprod!$B$1:$AH$479,MATCH(AB$2,Kraftvärmeprod!$B$1:$AG$1,0),FALSE)/1,0)-IFERROR(VLOOKUP($B369,'Slutlig allokering'!$B$2:$AC$462,MATCH(AB$3,'Slutlig allokering'!$B$2:$AJ$2,0),FALSE)/1,0)</f>
        <v>0</v>
      </c>
      <c r="AE369">
        <f t="shared" si="10"/>
        <v>59.634900000000002</v>
      </c>
      <c r="AG369">
        <f>IFERROR(VLOOKUP(B369,'Slutlig allokering'!$B$2:$AJ$462,MATCH("Summa justerad allokerad tillförd energi (utan hjälpel och rökgaskondensering):",'Slutlig allokering'!$B$2:$AK$2,0),FALSE)/1,"")</f>
        <v>93.765100000000004</v>
      </c>
      <c r="AI369" s="55">
        <f>IFERROR(1-VLOOKUP(B369,'Slutlig allokering'!$B$2:$AJ$462,MATCH("Andel av bränsle i kvv som allokerats till värme, exklusive rökgaskondensering och hjälpel",'Slutlig allokering'!$B$2:$AK$2,0),FALSE),"")</f>
        <v>0.38875423728813563</v>
      </c>
      <c r="AK369" s="55">
        <f t="shared" si="11"/>
        <v>0.38875423728813557</v>
      </c>
    </row>
    <row r="370" spans="1:37" x14ac:dyDescent="0.35">
      <c r="A370" s="28" t="s">
        <v>498</v>
      </c>
      <c r="B370" s="28" t="s">
        <v>499</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allokering'!$B$2:$AC$462,MATCH(E$3,'Slutlig allokering'!$B$2:$AJ$2,0),FALSE)/1,0)</f>
        <v>0</v>
      </c>
      <c r="F370">
        <f>IFERROR(VLOOKUP($B370,Kraftvärmeprod!$B$1:$AH$479,MATCH(F$2,Kraftvärmeprod!$B$1:$AG$1,0),FALSE)/1,0)-IFERROR(VLOOKUP($B370,'Slutlig allokering'!$B$2:$AC$462,MATCH(F$3,'Slutlig allokering'!$B$2:$AJ$2,0),FALSE)/1,0)</f>
        <v>0</v>
      </c>
      <c r="G370">
        <f>IFERROR(VLOOKUP($B370,Kraftvärmeprod!$B$1:$AH$479,MATCH(G$2,Kraftvärmeprod!$B$1:$AG$1,0),FALSE)/1,0)-IFERROR(VLOOKUP($B370,'Slutlig allokering'!$B$2:$AC$462,MATCH(G$3,'Slutlig allokering'!$B$2:$AJ$2,0),FALSE)/1,0)</f>
        <v>0</v>
      </c>
      <c r="H370">
        <f>IFERROR(VLOOKUP($B370,Kraftvärmeprod!$B$1:$AH$479,MATCH(H$2,Kraftvärmeprod!$B$1:$AG$1,0),FALSE)/1,0)-IFERROR(VLOOKUP($B370,'Slutlig allokering'!$B$2:$AC$462,MATCH(H$3,'Slutlig allokering'!$B$2:$AJ$2,0),FALSE)/1,0)</f>
        <v>0</v>
      </c>
      <c r="I370">
        <f>IFERROR(VLOOKUP($B370,Kraftvärmeprod!$B$1:$AH$479,MATCH(I$2,Kraftvärmeprod!$B$1:$AG$1,0),FALSE)/1,0)-IFERROR(VLOOKUP($B370,'Slutlig allokering'!$B$2:$AC$462,MATCH(I$3,'Slutlig allokering'!$B$2:$AJ$2,0),FALSE)/1,0)</f>
        <v>0</v>
      </c>
      <c r="J370">
        <f>IFERROR(VLOOKUP($B370,Kraftvärmeprod!$B$1:$AH$479,MATCH(J$2,Kraftvärmeprod!$B$1:$AG$1,0),FALSE)/1,0)-IFERROR(VLOOKUP($B370,'Slutlig allokering'!$B$2:$AC$462,MATCH(J$3,'Slutlig allokering'!$B$2:$AJ$2,0),FALSE)/1,0)</f>
        <v>0</v>
      </c>
      <c r="K370">
        <f>IFERROR(VLOOKUP($B370,Kraftvärmeprod!$B$1:$AH$479,MATCH(K$2,Kraftvärmeprod!$B$1:$AG$1,0),FALSE)/1,0)-IFERROR(VLOOKUP($B370,'Slutlig allokering'!$B$2:$AC$462,MATCH(K$3,'Slutlig allokering'!$B$2:$AJ$2,0),FALSE)/1,0)</f>
        <v>0</v>
      </c>
      <c r="L370">
        <f>IFERROR(VLOOKUP($B370,Kraftvärmeprod!$B$1:$AH$479,MATCH(L$2,Kraftvärmeprod!$B$1:$AG$1,0),FALSE)/1,0)-IFERROR(VLOOKUP($B370,'Slutlig allokering'!$B$2:$AC$462,MATCH(L$3,'Slutlig allokering'!$B$2:$AJ$2,0),FALSE)/1,0)</f>
        <v>0</v>
      </c>
      <c r="M370" s="143">
        <f>IFERROR(VLOOKUP($B370,Miljö!$B$1:$S$477,MATCH(M$2,Miljö!$B$1:$X$1,0),FALSE)/1,0)-IFERROR(VLOOKUP($B370,'Slutlig allokering'!$B$2:$AC$462,MATCH(M$3,'Slutlig allokering'!$B$2:$AJ$2,0),FALSE)/1,0)</f>
        <v>0</v>
      </c>
      <c r="N370">
        <f>IFERROR(VLOOKUP($B370,Kraftvärmeprod!$B$1:$AH$479,MATCH(N$2,Kraftvärmeprod!$B$1:$AG$1,0),FALSE)/1,0)-IFERROR(VLOOKUP($B370,'Slutlig allokering'!$B$2:$AC$462,MATCH(N$3,'Slutlig allokering'!$B$2:$AJ$2,0),FALSE)/1,0)</f>
        <v>0</v>
      </c>
      <c r="O370">
        <f>IFERROR(VLOOKUP($B370,Kraftvärmeprod!$B$1:$AH$479,MATCH(O$2,Kraftvärmeprod!$B$1:$AG$1,0),FALSE)/1,0)-IFERROR(VLOOKUP($B370,'Slutlig allokering'!$B$2:$AC$462,MATCH(O$3,'Slutlig allokering'!$B$2:$AJ$2,0),FALSE)/1,0)</f>
        <v>0</v>
      </c>
      <c r="P370">
        <f>IFERROR(VLOOKUP($B370,Kraftvärmeprod!$B$1:$AH$479,MATCH(P$2,Kraftvärmeprod!$B$1:$AG$1,0),FALSE)/1,0)-IFERROR(VLOOKUP($B370,'Slutlig allokering'!$B$2:$AC$462,MATCH(P$3,'Slutlig allokering'!$B$2:$AJ$2,0),FALSE)/1,0)</f>
        <v>0</v>
      </c>
      <c r="Q370">
        <f>IFERROR(VLOOKUP($B370,Kraftvärmeprod!$B$1:$AH$479,MATCH(Q$2,Kraftvärmeprod!$B$1:$AG$1,0),FALSE)/1,0)-IFERROR(VLOOKUP($B370,'Slutlig allokering'!$B$2:$AC$462,MATCH(Q$3,'Slutlig allokering'!$B$2:$AJ$2,0),FALSE)/1,0)</f>
        <v>0</v>
      </c>
      <c r="R370">
        <f>IFERROR(VLOOKUP($B370,Kraftvärmeprod!$B$1:$AH$479,MATCH(R$2,Kraftvärmeprod!$B$1:$AG$1,0),FALSE)/1,0)-IFERROR(VLOOKUP($B370,'Slutlig allokering'!$B$2:$AC$462,MATCH(R$3,'Slutlig allokering'!$B$2:$AJ$2,0),FALSE)/1,0)</f>
        <v>0</v>
      </c>
      <c r="S370">
        <f>IFERROR(VLOOKUP($B370,Kraftvärmeprod!$B$1:$AH$479,MATCH(S$2,Kraftvärmeprod!$B$1:$AG$1,0),FALSE)/1,0)-IFERROR(VLOOKUP($B370,'Slutlig allokering'!$B$2:$AC$462,MATCH(S$3,'Slutlig allokering'!$B$2:$AJ$2,0),FALSE)/1,0)</f>
        <v>0</v>
      </c>
      <c r="T370">
        <f>IFERROR(VLOOKUP($B370,Kraftvärmeprod!$B$1:$AH$479,MATCH(T$2,Kraftvärmeprod!$B$1:$AG$1,0),FALSE)/1,0)-IFERROR(VLOOKUP($B370,'Slutlig allokering'!$B$2:$AC$462,MATCH(T$3,'Slutlig allokering'!$B$2:$AJ$2,0),FALSE)/1,0)</f>
        <v>0</v>
      </c>
      <c r="U370">
        <f>IFERROR(VLOOKUP($B370,Kraftvärmeprod!$B$1:$AH$479,MATCH(U$2,Kraftvärmeprod!$B$1:$AG$1,0),FALSE)/1,0)-IFERROR(VLOOKUP($B370,'Slutlig allokering'!$B$2:$AC$462,MATCH(U$3,'Slutlig allokering'!$B$2:$AJ$2,0),FALSE)/1,0)</f>
        <v>0</v>
      </c>
      <c r="V370">
        <f>IFERROR(VLOOKUP($B370,Kraftvärmeprod!$B$1:$AH$479,MATCH(V$2,Kraftvärmeprod!$B$1:$AG$1,0),FALSE)/1,0)-IFERROR(VLOOKUP($B370,'Slutlig allokering'!$B$2:$AC$462,MATCH(V$3,'Slutlig allokering'!$B$2:$AJ$2,0),FALSE)/1,0)</f>
        <v>0</v>
      </c>
      <c r="W370">
        <f>IFERROR(VLOOKUP($B370,Kraftvärmeprod!$B$1:$AH$479,MATCH(W$2,Kraftvärmeprod!$B$1:$AG$1,0),FALSE)/1,0)-IFERROR(VLOOKUP($B370,'Slutlig allokering'!$B$2:$AC$462,MATCH(W$3,'Slutlig allokering'!$B$2:$AJ$2,0),FALSE)/1,0)</f>
        <v>0</v>
      </c>
      <c r="X370">
        <f>IFERROR(VLOOKUP($B370,Kraftvärmeprod!$B$1:$AH$479,MATCH(X$2,Kraftvärmeprod!$B$1:$AG$1,0),FALSE)/1,0)-IFERROR(VLOOKUP($B370,'Slutlig allokering'!$B$2:$AC$462,MATCH(X$3,'Slutlig allokering'!$B$2:$AJ$2,0),FALSE)/1,0)</f>
        <v>0</v>
      </c>
      <c r="Y370">
        <f>IFERROR(VLOOKUP($B370,Kraftvärmeprod!$B$1:$AH$479,MATCH(Y$2,Kraftvärmeprod!$B$1:$AG$1,0),FALSE)/1,0)-IFERROR(VLOOKUP($B370,'Slutlig allokering'!$B$2:$AC$462,MATCH(Y$3,'Slutlig allokering'!$B$2:$AJ$2,0),FALSE)/1,0)</f>
        <v>0</v>
      </c>
      <c r="Z370">
        <f>IFERROR(VLOOKUP($B370,Kraftvärmeprod!$B$1:$AH$479,MATCH(Z$2,Kraftvärmeprod!$B$1:$AG$1,0),FALSE)/1,0)-IFERROR(VLOOKUP($B370,'Slutlig allokering'!$B$2:$AC$462,MATCH(Z$3,'Slutlig allokering'!$B$2:$AJ$2,0),FALSE)/1,0)</f>
        <v>0</v>
      </c>
      <c r="AA370">
        <f>IFERROR(VLOOKUP($B370,Kraftvärmeprod!$B$1:$AH$479,MATCH(AA$2,Kraftvärmeprod!$B$1:$AG$1,0),FALSE)/1,0)-IFERROR(VLOOKUP($B370,'Slutlig allokering'!$B$2:$AC$462,MATCH(AA$3,'Slutlig allokering'!$B$2:$AJ$2,0),FALSE)/1,0)</f>
        <v>0</v>
      </c>
      <c r="AB370">
        <f>IFERROR(VLOOKUP($B370,Kraftvärmeprod!$B$1:$AH$479,MATCH(AB$2,Kraftvärmeprod!$B$1:$AG$1,0),FALSE)/1,0)-IFERROR(VLOOKUP($B370,'Slutlig allokering'!$B$2:$AC$462,MATCH(AB$3,'Slutlig allokering'!$B$2:$AJ$2,0),FALSE)/1,0)</f>
        <v>0</v>
      </c>
      <c r="AE370">
        <f t="shared" si="10"/>
        <v>0</v>
      </c>
      <c r="AG370">
        <f>IFERROR(VLOOKUP(B370,'Slutlig allokering'!$B$2:$AJ$462,MATCH("Summa justerad allokerad tillförd energi (utan hjälpel och rökgaskondensering):",'Slutlig allokering'!$B$2:$AK$2,0),FALSE)/1,"")</f>
        <v>0</v>
      </c>
      <c r="AI370" s="55" t="str">
        <f>IFERROR(1-VLOOKUP(B370,'Slutlig allokering'!$B$2:$AJ$462,MATCH("Andel av bränsle i kvv som allokerats till värme, exklusive rökgaskondensering och hjälpel",'Slutlig allokering'!$B$2:$AK$2,0),FALSE),"")</f>
        <v/>
      </c>
      <c r="AK370" s="55" t="str">
        <f t="shared" si="11"/>
        <v/>
      </c>
    </row>
    <row r="371" spans="1:37" x14ac:dyDescent="0.35">
      <c r="A371" s="28" t="s">
        <v>498</v>
      </c>
      <c r="B371" s="28" t="s">
        <v>500</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allokering'!$B$2:$AC$462,MATCH(E$3,'Slutlig allokering'!$B$2:$AJ$2,0),FALSE)/1,0)</f>
        <v>0</v>
      </c>
      <c r="F371">
        <f>IFERROR(VLOOKUP($B371,Kraftvärmeprod!$B$1:$AH$479,MATCH(F$2,Kraftvärmeprod!$B$1:$AG$1,0),FALSE)/1,0)-IFERROR(VLOOKUP($B371,'Slutlig allokering'!$B$2:$AC$462,MATCH(F$3,'Slutlig allokering'!$B$2:$AJ$2,0),FALSE)/1,0)</f>
        <v>0</v>
      </c>
      <c r="G371">
        <f>IFERROR(VLOOKUP($B371,Kraftvärmeprod!$B$1:$AH$479,MATCH(G$2,Kraftvärmeprod!$B$1:$AG$1,0),FALSE)/1,0)-IFERROR(VLOOKUP($B371,'Slutlig allokering'!$B$2:$AC$462,MATCH(G$3,'Slutlig allokering'!$B$2:$AJ$2,0),FALSE)/1,0)</f>
        <v>0</v>
      </c>
      <c r="H371">
        <f>IFERROR(VLOOKUP($B371,Kraftvärmeprod!$B$1:$AH$479,MATCH(H$2,Kraftvärmeprod!$B$1:$AG$1,0),FALSE)/1,0)-IFERROR(VLOOKUP($B371,'Slutlig allokering'!$B$2:$AC$462,MATCH(H$3,'Slutlig allokering'!$B$2:$AJ$2,0),FALSE)/1,0)</f>
        <v>0</v>
      </c>
      <c r="I371">
        <f>IFERROR(VLOOKUP($B371,Kraftvärmeprod!$B$1:$AH$479,MATCH(I$2,Kraftvärmeprod!$B$1:$AG$1,0),FALSE)/1,0)-IFERROR(VLOOKUP($B371,'Slutlig allokering'!$B$2:$AC$462,MATCH(I$3,'Slutlig allokering'!$B$2:$AJ$2,0),FALSE)/1,0)</f>
        <v>0</v>
      </c>
      <c r="J371">
        <f>IFERROR(VLOOKUP($B371,Kraftvärmeprod!$B$1:$AH$479,MATCH(J$2,Kraftvärmeprod!$B$1:$AG$1,0),FALSE)/1,0)-IFERROR(VLOOKUP($B371,'Slutlig allokering'!$B$2:$AC$462,MATCH(J$3,'Slutlig allokering'!$B$2:$AJ$2,0),FALSE)/1,0)</f>
        <v>0</v>
      </c>
      <c r="K371">
        <f>IFERROR(VLOOKUP($B371,Kraftvärmeprod!$B$1:$AH$479,MATCH(K$2,Kraftvärmeprod!$B$1:$AG$1,0),FALSE)/1,0)-IFERROR(VLOOKUP($B371,'Slutlig allokering'!$B$2:$AC$462,MATCH(K$3,'Slutlig allokering'!$B$2:$AJ$2,0),FALSE)/1,0)</f>
        <v>0</v>
      </c>
      <c r="L371">
        <f>IFERROR(VLOOKUP($B371,Kraftvärmeprod!$B$1:$AH$479,MATCH(L$2,Kraftvärmeprod!$B$1:$AG$1,0),FALSE)/1,0)-IFERROR(VLOOKUP($B371,'Slutlig allokering'!$B$2:$AC$462,MATCH(L$3,'Slutlig allokering'!$B$2:$AJ$2,0),FALSE)/1,0)</f>
        <v>0</v>
      </c>
      <c r="M371" s="143">
        <f>IFERROR(VLOOKUP($B371,Miljö!$B$1:$S$477,MATCH(M$2,Miljö!$B$1:$X$1,0),FALSE)/1,0)-IFERROR(VLOOKUP($B371,'Slutlig allokering'!$B$2:$AC$462,MATCH(M$3,'Slutlig allokering'!$B$2:$AJ$2,0),FALSE)/1,0)</f>
        <v>0</v>
      </c>
      <c r="N371">
        <f>IFERROR(VLOOKUP($B371,Kraftvärmeprod!$B$1:$AH$479,MATCH(N$2,Kraftvärmeprod!$B$1:$AG$1,0),FALSE)/1,0)-IFERROR(VLOOKUP($B371,'Slutlig allokering'!$B$2:$AC$462,MATCH(N$3,'Slutlig allokering'!$B$2:$AJ$2,0),FALSE)/1,0)</f>
        <v>0</v>
      </c>
      <c r="O371">
        <f>IFERROR(VLOOKUP($B371,Kraftvärmeprod!$B$1:$AH$479,MATCH(O$2,Kraftvärmeprod!$B$1:$AG$1,0),FALSE)/1,0)-IFERROR(VLOOKUP($B371,'Slutlig allokering'!$B$2:$AC$462,MATCH(O$3,'Slutlig allokering'!$B$2:$AJ$2,0),FALSE)/1,0)</f>
        <v>0</v>
      </c>
      <c r="P371">
        <f>IFERROR(VLOOKUP($B371,Kraftvärmeprod!$B$1:$AH$479,MATCH(P$2,Kraftvärmeprod!$B$1:$AG$1,0),FALSE)/1,0)-IFERROR(VLOOKUP($B371,'Slutlig allokering'!$B$2:$AC$462,MATCH(P$3,'Slutlig allokering'!$B$2:$AJ$2,0),FALSE)/1,0)</f>
        <v>0</v>
      </c>
      <c r="Q371">
        <f>IFERROR(VLOOKUP($B371,Kraftvärmeprod!$B$1:$AH$479,MATCH(Q$2,Kraftvärmeprod!$B$1:$AG$1,0),FALSE)/1,0)-IFERROR(VLOOKUP($B371,'Slutlig allokering'!$B$2:$AC$462,MATCH(Q$3,'Slutlig allokering'!$B$2:$AJ$2,0),FALSE)/1,0)</f>
        <v>0</v>
      </c>
      <c r="R371">
        <f>IFERROR(VLOOKUP($B371,Kraftvärmeprod!$B$1:$AH$479,MATCH(R$2,Kraftvärmeprod!$B$1:$AG$1,0),FALSE)/1,0)-IFERROR(VLOOKUP($B371,'Slutlig allokering'!$B$2:$AC$462,MATCH(R$3,'Slutlig allokering'!$B$2:$AJ$2,0),FALSE)/1,0)</f>
        <v>0</v>
      </c>
      <c r="S371">
        <f>IFERROR(VLOOKUP($B371,Kraftvärmeprod!$B$1:$AH$479,MATCH(S$2,Kraftvärmeprod!$B$1:$AG$1,0),FALSE)/1,0)-IFERROR(VLOOKUP($B371,'Slutlig allokering'!$B$2:$AC$462,MATCH(S$3,'Slutlig allokering'!$B$2:$AJ$2,0),FALSE)/1,0)</f>
        <v>0</v>
      </c>
      <c r="T371">
        <f>IFERROR(VLOOKUP($B371,Kraftvärmeprod!$B$1:$AH$479,MATCH(T$2,Kraftvärmeprod!$B$1:$AG$1,0),FALSE)/1,0)-IFERROR(VLOOKUP($B371,'Slutlig allokering'!$B$2:$AC$462,MATCH(T$3,'Slutlig allokering'!$B$2:$AJ$2,0),FALSE)/1,0)</f>
        <v>0</v>
      </c>
      <c r="U371">
        <f>IFERROR(VLOOKUP($B371,Kraftvärmeprod!$B$1:$AH$479,MATCH(U$2,Kraftvärmeprod!$B$1:$AG$1,0),FALSE)/1,0)-IFERROR(VLOOKUP($B371,'Slutlig allokering'!$B$2:$AC$462,MATCH(U$3,'Slutlig allokering'!$B$2:$AJ$2,0),FALSE)/1,0)</f>
        <v>0</v>
      </c>
      <c r="V371">
        <f>IFERROR(VLOOKUP($B371,Kraftvärmeprod!$B$1:$AH$479,MATCH(V$2,Kraftvärmeprod!$B$1:$AG$1,0),FALSE)/1,0)-IFERROR(VLOOKUP($B371,'Slutlig allokering'!$B$2:$AC$462,MATCH(V$3,'Slutlig allokering'!$B$2:$AJ$2,0),FALSE)/1,0)</f>
        <v>0</v>
      </c>
      <c r="W371">
        <f>IFERROR(VLOOKUP($B371,Kraftvärmeprod!$B$1:$AH$479,MATCH(W$2,Kraftvärmeprod!$B$1:$AG$1,0),FALSE)/1,0)-IFERROR(VLOOKUP($B371,'Slutlig allokering'!$B$2:$AC$462,MATCH(W$3,'Slutlig allokering'!$B$2:$AJ$2,0),FALSE)/1,0)</f>
        <v>0</v>
      </c>
      <c r="X371">
        <f>IFERROR(VLOOKUP($B371,Kraftvärmeprod!$B$1:$AH$479,MATCH(X$2,Kraftvärmeprod!$B$1:$AG$1,0),FALSE)/1,0)-IFERROR(VLOOKUP($B371,'Slutlig allokering'!$B$2:$AC$462,MATCH(X$3,'Slutlig allokering'!$B$2:$AJ$2,0),FALSE)/1,0)</f>
        <v>0</v>
      </c>
      <c r="Y371">
        <f>IFERROR(VLOOKUP($B371,Kraftvärmeprod!$B$1:$AH$479,MATCH(Y$2,Kraftvärmeprod!$B$1:$AG$1,0),FALSE)/1,0)-IFERROR(VLOOKUP($B371,'Slutlig allokering'!$B$2:$AC$462,MATCH(Y$3,'Slutlig allokering'!$B$2:$AJ$2,0),FALSE)/1,0)</f>
        <v>0</v>
      </c>
      <c r="Z371">
        <f>IFERROR(VLOOKUP($B371,Kraftvärmeprod!$B$1:$AH$479,MATCH(Z$2,Kraftvärmeprod!$B$1:$AG$1,0),FALSE)/1,0)-IFERROR(VLOOKUP($B371,'Slutlig allokering'!$B$2:$AC$462,MATCH(Z$3,'Slutlig allokering'!$B$2:$AJ$2,0),FALSE)/1,0)</f>
        <v>0</v>
      </c>
      <c r="AA371">
        <f>IFERROR(VLOOKUP($B371,Kraftvärmeprod!$B$1:$AH$479,MATCH(AA$2,Kraftvärmeprod!$B$1:$AG$1,0),FALSE)/1,0)-IFERROR(VLOOKUP($B371,'Slutlig allokering'!$B$2:$AC$462,MATCH(AA$3,'Slutlig allokering'!$B$2:$AJ$2,0),FALSE)/1,0)</f>
        <v>0</v>
      </c>
      <c r="AB371">
        <f>IFERROR(VLOOKUP($B371,Kraftvärmeprod!$B$1:$AH$479,MATCH(AB$2,Kraftvärmeprod!$B$1:$AG$1,0),FALSE)/1,0)-IFERROR(VLOOKUP($B371,'Slutlig allokering'!$B$2:$AC$462,MATCH(AB$3,'Slutlig allokering'!$B$2:$AJ$2,0),FALSE)/1,0)</f>
        <v>0</v>
      </c>
      <c r="AE371">
        <f t="shared" si="10"/>
        <v>0</v>
      </c>
      <c r="AG371">
        <f>IFERROR(VLOOKUP(B371,'Slutlig allokering'!$B$2:$AJ$462,MATCH("Summa justerad allokerad tillförd energi (utan hjälpel och rökgaskondensering):",'Slutlig allokering'!$B$2:$AK$2,0),FALSE)/1,"")</f>
        <v>0</v>
      </c>
      <c r="AI371" s="55" t="str">
        <f>IFERROR(1-VLOOKUP(B371,'Slutlig allokering'!$B$2:$AJ$462,MATCH("Andel av bränsle i kvv som allokerats till värme, exklusive rökgaskondensering och hjälpel",'Slutlig allokering'!$B$2:$AK$2,0),FALSE),"")</f>
        <v/>
      </c>
      <c r="AK371" s="55" t="str">
        <f t="shared" si="11"/>
        <v/>
      </c>
    </row>
    <row r="372" spans="1:37" x14ac:dyDescent="0.35">
      <c r="A372" s="28" t="s">
        <v>498</v>
      </c>
      <c r="B372" s="28" t="s">
        <v>501</v>
      </c>
      <c r="C372">
        <f>IFERROR(VLOOKUP($B372,Kraftvärmeprod!$B$1:$AH$479,MATCH(C$3,Kraftvärmeprod!$B$1:$AG$1,0),FALSE)/1,"")</f>
        <v>224.672</v>
      </c>
      <c r="D372">
        <f>IFERROR(VLOOKUP($B372,Kraftvärmeprod!$B$1:$AH$479,MATCH(D$3,Kraftvärmeprod!$B$1:$AG$1,0),FALSE)/1,"")</f>
        <v>64.3</v>
      </c>
      <c r="E372">
        <f>IFERROR(VLOOKUP($B372,Kraftvärmeprod!$B$1:$AH$479,MATCH(E$2,Kraftvärmeprod!$B$1:$AG$1,0),FALSE)/1,0)-IFERROR(VLOOKUP($B372,'Slutlig allokering'!$B$2:$AC$462,MATCH(E$3,'Slutlig allokering'!$B$2:$AJ$2,0),FALSE)/1,0)</f>
        <v>150.245</v>
      </c>
      <c r="F372">
        <f>IFERROR(VLOOKUP($B372,Kraftvärmeprod!$B$1:$AH$479,MATCH(F$2,Kraftvärmeprod!$B$1:$AG$1,0),FALSE)/1,0)-IFERROR(VLOOKUP($B372,'Slutlig allokering'!$B$2:$AC$462,MATCH(F$3,'Slutlig allokering'!$B$2:$AJ$2,0),FALSE)/1,0)</f>
        <v>0</v>
      </c>
      <c r="G372">
        <f>IFERROR(VLOOKUP($B372,Kraftvärmeprod!$B$1:$AH$479,MATCH(G$2,Kraftvärmeprod!$B$1:$AG$1,0),FALSE)/1,0)-IFERROR(VLOOKUP($B372,'Slutlig allokering'!$B$2:$AC$462,MATCH(G$3,'Slutlig allokering'!$B$2:$AJ$2,0),FALSE)/1,0)</f>
        <v>0</v>
      </c>
      <c r="H372">
        <f>IFERROR(VLOOKUP($B372,Kraftvärmeprod!$B$1:$AH$479,MATCH(H$2,Kraftvärmeprod!$B$1:$AG$1,0),FALSE)/1,0)-IFERROR(VLOOKUP($B372,'Slutlig allokering'!$B$2:$AC$462,MATCH(H$3,'Slutlig allokering'!$B$2:$AJ$2,0),FALSE)/1,0)</f>
        <v>0</v>
      </c>
      <c r="I372">
        <f>IFERROR(VLOOKUP($B372,Kraftvärmeprod!$B$1:$AH$479,MATCH(I$2,Kraftvärmeprod!$B$1:$AG$1,0),FALSE)/1,0)-IFERROR(VLOOKUP($B372,'Slutlig allokering'!$B$2:$AC$462,MATCH(I$3,'Slutlig allokering'!$B$2:$AJ$2,0),FALSE)/1,0)</f>
        <v>9.8994000000000026E-2</v>
      </c>
      <c r="J372">
        <f>IFERROR(VLOOKUP($B372,Kraftvärmeprod!$B$1:$AH$479,MATCH(J$2,Kraftvärmeprod!$B$1:$AG$1,0),FALSE)/1,0)-IFERROR(VLOOKUP($B372,'Slutlig allokering'!$B$2:$AC$462,MATCH(J$3,'Slutlig allokering'!$B$2:$AJ$2,0),FALSE)/1,0)</f>
        <v>0</v>
      </c>
      <c r="K372">
        <f>IFERROR(VLOOKUP($B372,Kraftvärmeprod!$B$1:$AH$479,MATCH(K$2,Kraftvärmeprod!$B$1:$AG$1,0),FALSE)/1,0)-IFERROR(VLOOKUP($B372,'Slutlig allokering'!$B$2:$AC$462,MATCH(K$3,'Slutlig allokering'!$B$2:$AJ$2,0),FALSE)/1,0)</f>
        <v>0</v>
      </c>
      <c r="L372">
        <f>IFERROR(VLOOKUP($B372,Kraftvärmeprod!$B$1:$AH$479,MATCH(L$2,Kraftvärmeprod!$B$1:$AG$1,0),FALSE)/1,0)-IFERROR(VLOOKUP($B372,'Slutlig allokering'!$B$2:$AC$462,MATCH(L$3,'Slutlig allokering'!$B$2:$AJ$2,0),FALSE)/1,0)</f>
        <v>0</v>
      </c>
      <c r="M372" s="143">
        <f>IFERROR(VLOOKUP($B372,Miljö!$B$1:$S$477,MATCH(M$2,Miljö!$B$1:$X$1,0),FALSE)/1,0)-IFERROR(VLOOKUP($B372,'Slutlig allokering'!$B$2:$AC$462,MATCH(M$3,'Slutlig allokering'!$B$2:$AJ$2,0),FALSE)/1,0)</f>
        <v>6.4306099999999997</v>
      </c>
      <c r="N372">
        <f>IFERROR(VLOOKUP($B372,Kraftvärmeprod!$B$1:$AH$479,MATCH(N$2,Kraftvärmeprod!$B$1:$AG$1,0),FALSE)/1,0)-IFERROR(VLOOKUP($B372,'Slutlig allokering'!$B$2:$AC$462,MATCH(N$3,'Slutlig allokering'!$B$2:$AJ$2,0),FALSE)/1,0)</f>
        <v>0</v>
      </c>
      <c r="O372">
        <f>IFERROR(VLOOKUP($B372,Kraftvärmeprod!$B$1:$AH$479,MATCH(O$2,Kraftvärmeprod!$B$1:$AG$1,0),FALSE)/1,0)-IFERROR(VLOOKUP($B372,'Slutlig allokering'!$B$2:$AC$462,MATCH(O$3,'Slutlig allokering'!$B$2:$AJ$2,0),FALSE)/1,0)</f>
        <v>4.1012199999999996</v>
      </c>
      <c r="P372">
        <f>IFERROR(VLOOKUP($B372,Kraftvärmeprod!$B$1:$AH$479,MATCH(P$2,Kraftvärmeprod!$B$1:$AG$1,0),FALSE)/1,0)-IFERROR(VLOOKUP($B372,'Slutlig allokering'!$B$2:$AC$462,MATCH(P$3,'Slutlig allokering'!$B$2:$AJ$2,0),FALSE)/1,0)</f>
        <v>0</v>
      </c>
      <c r="Q372">
        <f>IFERROR(VLOOKUP($B372,Kraftvärmeprod!$B$1:$AH$479,MATCH(Q$2,Kraftvärmeprod!$B$1:$AG$1,0),FALSE)/1,0)-IFERROR(VLOOKUP($B372,'Slutlig allokering'!$B$2:$AC$462,MATCH(Q$3,'Slutlig allokering'!$B$2:$AJ$2,0),FALSE)/1,0)</f>
        <v>0</v>
      </c>
      <c r="R372">
        <f>IFERROR(VLOOKUP($B372,Kraftvärmeprod!$B$1:$AH$479,MATCH(R$2,Kraftvärmeprod!$B$1:$AG$1,0),FALSE)/1,0)-IFERROR(VLOOKUP($B372,'Slutlig allokering'!$B$2:$AC$462,MATCH(R$3,'Slutlig allokering'!$B$2:$AJ$2,0),FALSE)/1,0)</f>
        <v>0</v>
      </c>
      <c r="S372">
        <f>IFERROR(VLOOKUP($B372,Kraftvärmeprod!$B$1:$AH$479,MATCH(S$2,Kraftvärmeprod!$B$1:$AG$1,0),FALSE)/1,0)-IFERROR(VLOOKUP($B372,'Slutlig allokering'!$B$2:$AC$462,MATCH(S$3,'Slutlig allokering'!$B$2:$AJ$2,0),FALSE)/1,0)</f>
        <v>0</v>
      </c>
      <c r="T372">
        <f>IFERROR(VLOOKUP($B372,Kraftvärmeprod!$B$1:$AH$479,MATCH(T$2,Kraftvärmeprod!$B$1:$AG$1,0),FALSE)/1,0)-IFERROR(VLOOKUP($B372,'Slutlig allokering'!$B$2:$AC$462,MATCH(T$3,'Slutlig allokering'!$B$2:$AJ$2,0),FALSE)/1,0)</f>
        <v>0</v>
      </c>
      <c r="U372">
        <f>IFERROR(VLOOKUP($B372,Kraftvärmeprod!$B$1:$AH$479,MATCH(U$2,Kraftvärmeprod!$B$1:$AG$1,0),FALSE)/1,0)-IFERROR(VLOOKUP($B372,'Slutlig allokering'!$B$2:$AC$462,MATCH(U$3,'Slutlig allokering'!$B$2:$AJ$2,0),FALSE)/1,0)</f>
        <v>0</v>
      </c>
      <c r="V372">
        <f>IFERROR(VLOOKUP($B372,Kraftvärmeprod!$B$1:$AH$479,MATCH(V$2,Kraftvärmeprod!$B$1:$AG$1,0),FALSE)/1,0)-IFERROR(VLOOKUP($B372,'Slutlig allokering'!$B$2:$AC$462,MATCH(V$3,'Slutlig allokering'!$B$2:$AJ$2,0),FALSE)/1,0)</f>
        <v>0</v>
      </c>
      <c r="W372">
        <f>IFERROR(VLOOKUP($B372,Kraftvärmeprod!$B$1:$AH$479,MATCH(W$2,Kraftvärmeprod!$B$1:$AG$1,0),FALSE)/1,0)-IFERROR(VLOOKUP($B372,'Slutlig allokering'!$B$2:$AC$462,MATCH(W$3,'Slutlig allokering'!$B$2:$AJ$2,0),FALSE)/1,0)</f>
        <v>0</v>
      </c>
      <c r="X372">
        <f>IFERROR(VLOOKUP($B372,Kraftvärmeprod!$B$1:$AH$479,MATCH(X$2,Kraftvärmeprod!$B$1:$AG$1,0),FALSE)/1,0)-IFERROR(VLOOKUP($B372,'Slutlig allokering'!$B$2:$AC$462,MATCH(X$3,'Slutlig allokering'!$B$2:$AJ$2,0),FALSE)/1,0)</f>
        <v>0</v>
      </c>
      <c r="Y372">
        <f>IFERROR(VLOOKUP($B372,Kraftvärmeprod!$B$1:$AH$479,MATCH(Y$2,Kraftvärmeprod!$B$1:$AG$1,0),FALSE)/1,0)-IFERROR(VLOOKUP($B372,'Slutlig allokering'!$B$2:$AC$462,MATCH(Y$3,'Slutlig allokering'!$B$2:$AJ$2,0),FALSE)/1,0)</f>
        <v>0</v>
      </c>
      <c r="Z372">
        <f>IFERROR(VLOOKUP($B372,Kraftvärmeprod!$B$1:$AH$479,MATCH(Z$2,Kraftvärmeprod!$B$1:$AG$1,0),FALSE)/1,0)-IFERROR(VLOOKUP($B372,'Slutlig allokering'!$B$2:$AC$462,MATCH(Z$3,'Slutlig allokering'!$B$2:$AJ$2,0),FALSE)/1,0)</f>
        <v>0</v>
      </c>
      <c r="AA372">
        <f>IFERROR(VLOOKUP($B372,Kraftvärmeprod!$B$1:$AH$479,MATCH(AA$2,Kraftvärmeprod!$B$1:$AG$1,0),FALSE)/1,0)-IFERROR(VLOOKUP($B372,'Slutlig allokering'!$B$2:$AC$462,MATCH(AA$3,'Slutlig allokering'!$B$2:$AJ$2,0),FALSE)/1,0)</f>
        <v>0.256326</v>
      </c>
      <c r="AB372">
        <f>IFERROR(VLOOKUP($B372,Kraftvärmeprod!$B$1:$AH$479,MATCH(AB$2,Kraftvärmeprod!$B$1:$AG$1,0),FALSE)/1,0)-IFERROR(VLOOKUP($B372,'Slutlig allokering'!$B$2:$AC$462,MATCH(AB$3,'Slutlig allokering'!$B$2:$AJ$2,0),FALSE)/1,0)</f>
        <v>0</v>
      </c>
      <c r="AE372">
        <f t="shared" si="10"/>
        <v>154.70154000000002</v>
      </c>
      <c r="AG372">
        <f>IFERROR(VLOOKUP(B372,'Slutlig allokering'!$B$2:$AJ$462,MATCH("Summa justerad allokerad tillförd energi (utan hjälpel och rökgaskondensering):",'Slutlig allokering'!$B$2:$AK$2,0),FALSE)/1,"")</f>
        <v>170.06846000000002</v>
      </c>
      <c r="AI372" s="55">
        <f>IFERROR(1-VLOOKUP(B372,'Slutlig allokering'!$B$2:$AJ$462,MATCH("Andel av bränsle i kvv som allokerats till värme, exklusive rökgaskondensering och hjälpel",'Slutlig allokering'!$B$2:$AK$2,0),FALSE),"")</f>
        <v>0.47634184191889639</v>
      </c>
      <c r="AK372" s="55">
        <f t="shared" si="11"/>
        <v>0.47634184191889645</v>
      </c>
    </row>
    <row r="373" spans="1:37" x14ac:dyDescent="0.35">
      <c r="A373" s="28" t="s">
        <v>502</v>
      </c>
      <c r="B373" s="28" t="s">
        <v>503</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allokering'!$B$2:$AC$462,MATCH(E$3,'Slutlig allokering'!$B$2:$AJ$2,0),FALSE)/1,0)</f>
        <v>0</v>
      </c>
      <c r="F373">
        <f>IFERROR(VLOOKUP($B373,Kraftvärmeprod!$B$1:$AH$479,MATCH(F$2,Kraftvärmeprod!$B$1:$AG$1,0),FALSE)/1,0)-IFERROR(VLOOKUP($B373,'Slutlig allokering'!$B$2:$AC$462,MATCH(F$3,'Slutlig allokering'!$B$2:$AJ$2,0),FALSE)/1,0)</f>
        <v>0</v>
      </c>
      <c r="G373">
        <f>IFERROR(VLOOKUP($B373,Kraftvärmeprod!$B$1:$AH$479,MATCH(G$2,Kraftvärmeprod!$B$1:$AG$1,0),FALSE)/1,0)-IFERROR(VLOOKUP($B373,'Slutlig allokering'!$B$2:$AC$462,MATCH(G$3,'Slutlig allokering'!$B$2:$AJ$2,0),FALSE)/1,0)</f>
        <v>0</v>
      </c>
      <c r="H373">
        <f>IFERROR(VLOOKUP($B373,Kraftvärmeprod!$B$1:$AH$479,MATCH(H$2,Kraftvärmeprod!$B$1:$AG$1,0),FALSE)/1,0)-IFERROR(VLOOKUP($B373,'Slutlig allokering'!$B$2:$AC$462,MATCH(H$3,'Slutlig allokering'!$B$2:$AJ$2,0),FALSE)/1,0)</f>
        <v>0</v>
      </c>
      <c r="I373">
        <f>IFERROR(VLOOKUP($B373,Kraftvärmeprod!$B$1:$AH$479,MATCH(I$2,Kraftvärmeprod!$B$1:$AG$1,0),FALSE)/1,0)-IFERROR(VLOOKUP($B373,'Slutlig allokering'!$B$2:$AC$462,MATCH(I$3,'Slutlig allokering'!$B$2:$AJ$2,0),FALSE)/1,0)</f>
        <v>0</v>
      </c>
      <c r="J373">
        <f>IFERROR(VLOOKUP($B373,Kraftvärmeprod!$B$1:$AH$479,MATCH(J$2,Kraftvärmeprod!$B$1:$AG$1,0),FALSE)/1,0)-IFERROR(VLOOKUP($B373,'Slutlig allokering'!$B$2:$AC$462,MATCH(J$3,'Slutlig allokering'!$B$2:$AJ$2,0),FALSE)/1,0)</f>
        <v>0</v>
      </c>
      <c r="K373">
        <f>IFERROR(VLOOKUP($B373,Kraftvärmeprod!$B$1:$AH$479,MATCH(K$2,Kraftvärmeprod!$B$1:$AG$1,0),FALSE)/1,0)-IFERROR(VLOOKUP($B373,'Slutlig allokering'!$B$2:$AC$462,MATCH(K$3,'Slutlig allokering'!$B$2:$AJ$2,0),FALSE)/1,0)</f>
        <v>0</v>
      </c>
      <c r="L373">
        <f>IFERROR(VLOOKUP($B373,Kraftvärmeprod!$B$1:$AH$479,MATCH(L$2,Kraftvärmeprod!$B$1:$AG$1,0),FALSE)/1,0)-IFERROR(VLOOKUP($B373,'Slutlig allokering'!$B$2:$AC$462,MATCH(L$3,'Slutlig allokering'!$B$2:$AJ$2,0),FALSE)/1,0)</f>
        <v>0</v>
      </c>
      <c r="M373" s="143">
        <f>IFERROR(VLOOKUP($B373,Miljö!$B$1:$S$477,MATCH(M$2,Miljö!$B$1:$X$1,0),FALSE)/1,0)-IFERROR(VLOOKUP($B373,'Slutlig allokering'!$B$2:$AC$462,MATCH(M$3,'Slutlig allokering'!$B$2:$AJ$2,0),FALSE)/1,0)</f>
        <v>0</v>
      </c>
      <c r="N373">
        <f>IFERROR(VLOOKUP($B373,Kraftvärmeprod!$B$1:$AH$479,MATCH(N$2,Kraftvärmeprod!$B$1:$AG$1,0),FALSE)/1,0)-IFERROR(VLOOKUP($B373,'Slutlig allokering'!$B$2:$AC$462,MATCH(N$3,'Slutlig allokering'!$B$2:$AJ$2,0),FALSE)/1,0)</f>
        <v>0</v>
      </c>
      <c r="O373">
        <f>IFERROR(VLOOKUP($B373,Kraftvärmeprod!$B$1:$AH$479,MATCH(O$2,Kraftvärmeprod!$B$1:$AG$1,0),FALSE)/1,0)-IFERROR(VLOOKUP($B373,'Slutlig allokering'!$B$2:$AC$462,MATCH(O$3,'Slutlig allokering'!$B$2:$AJ$2,0),FALSE)/1,0)</f>
        <v>0</v>
      </c>
      <c r="P373">
        <f>IFERROR(VLOOKUP($B373,Kraftvärmeprod!$B$1:$AH$479,MATCH(P$2,Kraftvärmeprod!$B$1:$AG$1,0),FALSE)/1,0)-IFERROR(VLOOKUP($B373,'Slutlig allokering'!$B$2:$AC$462,MATCH(P$3,'Slutlig allokering'!$B$2:$AJ$2,0),FALSE)/1,0)</f>
        <v>0</v>
      </c>
      <c r="Q373">
        <f>IFERROR(VLOOKUP($B373,Kraftvärmeprod!$B$1:$AH$479,MATCH(Q$2,Kraftvärmeprod!$B$1:$AG$1,0),FALSE)/1,0)-IFERROR(VLOOKUP($B373,'Slutlig allokering'!$B$2:$AC$462,MATCH(Q$3,'Slutlig allokering'!$B$2:$AJ$2,0),FALSE)/1,0)</f>
        <v>0</v>
      </c>
      <c r="R373">
        <f>IFERROR(VLOOKUP($B373,Kraftvärmeprod!$B$1:$AH$479,MATCH(R$2,Kraftvärmeprod!$B$1:$AG$1,0),FALSE)/1,0)-IFERROR(VLOOKUP($B373,'Slutlig allokering'!$B$2:$AC$462,MATCH(R$3,'Slutlig allokering'!$B$2:$AJ$2,0),FALSE)/1,0)</f>
        <v>0</v>
      </c>
      <c r="S373">
        <f>IFERROR(VLOOKUP($B373,Kraftvärmeprod!$B$1:$AH$479,MATCH(S$2,Kraftvärmeprod!$B$1:$AG$1,0),FALSE)/1,0)-IFERROR(VLOOKUP($B373,'Slutlig allokering'!$B$2:$AC$462,MATCH(S$3,'Slutlig allokering'!$B$2:$AJ$2,0),FALSE)/1,0)</f>
        <v>0</v>
      </c>
      <c r="T373">
        <f>IFERROR(VLOOKUP($B373,Kraftvärmeprod!$B$1:$AH$479,MATCH(T$2,Kraftvärmeprod!$B$1:$AG$1,0),FALSE)/1,0)-IFERROR(VLOOKUP($B373,'Slutlig allokering'!$B$2:$AC$462,MATCH(T$3,'Slutlig allokering'!$B$2:$AJ$2,0),FALSE)/1,0)</f>
        <v>0</v>
      </c>
      <c r="U373">
        <f>IFERROR(VLOOKUP($B373,Kraftvärmeprod!$B$1:$AH$479,MATCH(U$2,Kraftvärmeprod!$B$1:$AG$1,0),FALSE)/1,0)-IFERROR(VLOOKUP($B373,'Slutlig allokering'!$B$2:$AC$462,MATCH(U$3,'Slutlig allokering'!$B$2:$AJ$2,0),FALSE)/1,0)</f>
        <v>0</v>
      </c>
      <c r="V373">
        <f>IFERROR(VLOOKUP($B373,Kraftvärmeprod!$B$1:$AH$479,MATCH(V$2,Kraftvärmeprod!$B$1:$AG$1,0),FALSE)/1,0)-IFERROR(VLOOKUP($B373,'Slutlig allokering'!$B$2:$AC$462,MATCH(V$3,'Slutlig allokering'!$B$2:$AJ$2,0),FALSE)/1,0)</f>
        <v>0</v>
      </c>
      <c r="W373">
        <f>IFERROR(VLOOKUP($B373,Kraftvärmeprod!$B$1:$AH$479,MATCH(W$2,Kraftvärmeprod!$B$1:$AG$1,0),FALSE)/1,0)-IFERROR(VLOOKUP($B373,'Slutlig allokering'!$B$2:$AC$462,MATCH(W$3,'Slutlig allokering'!$B$2:$AJ$2,0),FALSE)/1,0)</f>
        <v>0</v>
      </c>
      <c r="X373">
        <f>IFERROR(VLOOKUP($B373,Kraftvärmeprod!$B$1:$AH$479,MATCH(X$2,Kraftvärmeprod!$B$1:$AG$1,0),FALSE)/1,0)-IFERROR(VLOOKUP($B373,'Slutlig allokering'!$B$2:$AC$462,MATCH(X$3,'Slutlig allokering'!$B$2:$AJ$2,0),FALSE)/1,0)</f>
        <v>0</v>
      </c>
      <c r="Y373">
        <f>IFERROR(VLOOKUP($B373,Kraftvärmeprod!$B$1:$AH$479,MATCH(Y$2,Kraftvärmeprod!$B$1:$AG$1,0),FALSE)/1,0)-IFERROR(VLOOKUP($B373,'Slutlig allokering'!$B$2:$AC$462,MATCH(Y$3,'Slutlig allokering'!$B$2:$AJ$2,0),FALSE)/1,0)</f>
        <v>0</v>
      </c>
      <c r="Z373">
        <f>IFERROR(VLOOKUP($B373,Kraftvärmeprod!$B$1:$AH$479,MATCH(Z$2,Kraftvärmeprod!$B$1:$AG$1,0),FALSE)/1,0)-IFERROR(VLOOKUP($B373,'Slutlig allokering'!$B$2:$AC$462,MATCH(Z$3,'Slutlig allokering'!$B$2:$AJ$2,0),FALSE)/1,0)</f>
        <v>0</v>
      </c>
      <c r="AA373">
        <f>IFERROR(VLOOKUP($B373,Kraftvärmeprod!$B$1:$AH$479,MATCH(AA$2,Kraftvärmeprod!$B$1:$AG$1,0),FALSE)/1,0)-IFERROR(VLOOKUP($B373,'Slutlig allokering'!$B$2:$AC$462,MATCH(AA$3,'Slutlig allokering'!$B$2:$AJ$2,0),FALSE)/1,0)</f>
        <v>0</v>
      </c>
      <c r="AB373">
        <f>IFERROR(VLOOKUP($B373,Kraftvärmeprod!$B$1:$AH$479,MATCH(AB$2,Kraftvärmeprod!$B$1:$AG$1,0),FALSE)/1,0)-IFERROR(VLOOKUP($B373,'Slutlig allokering'!$B$2:$AC$462,MATCH(AB$3,'Slutlig allokering'!$B$2:$AJ$2,0),FALSE)/1,0)</f>
        <v>0</v>
      </c>
      <c r="AE373">
        <f t="shared" si="10"/>
        <v>0</v>
      </c>
      <c r="AG373">
        <f>IFERROR(VLOOKUP(B373,'Slutlig allokering'!$B$2:$AJ$462,MATCH("Summa justerad allokerad tillförd energi (utan hjälpel och rökgaskondensering):",'Slutlig allokering'!$B$2:$AK$2,0),FALSE)/1,"")</f>
        <v>0</v>
      </c>
      <c r="AI373" s="55" t="str">
        <f>IFERROR(1-VLOOKUP(B373,'Slutlig allokering'!$B$2:$AJ$462,MATCH("Andel av bränsle i kvv som allokerats till värme, exklusive rökgaskondensering och hjälpel",'Slutlig allokering'!$B$2:$AK$2,0),FALSE),"")</f>
        <v/>
      </c>
      <c r="AK373" s="55" t="str">
        <f t="shared" si="11"/>
        <v/>
      </c>
    </row>
    <row r="374" spans="1:37" x14ac:dyDescent="0.35">
      <c r="A374" s="28" t="s">
        <v>502</v>
      </c>
      <c r="B374" s="28" t="s">
        <v>504</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allokering'!$B$2:$AC$462,MATCH(E$3,'Slutlig allokering'!$B$2:$AJ$2,0),FALSE)/1,0)</f>
        <v>0</v>
      </c>
      <c r="F374">
        <f>IFERROR(VLOOKUP($B374,Kraftvärmeprod!$B$1:$AH$479,MATCH(F$2,Kraftvärmeprod!$B$1:$AG$1,0),FALSE)/1,0)-IFERROR(VLOOKUP($B374,'Slutlig allokering'!$B$2:$AC$462,MATCH(F$3,'Slutlig allokering'!$B$2:$AJ$2,0),FALSE)/1,0)</f>
        <v>0</v>
      </c>
      <c r="G374">
        <f>IFERROR(VLOOKUP($B374,Kraftvärmeprod!$B$1:$AH$479,MATCH(G$2,Kraftvärmeprod!$B$1:$AG$1,0),FALSE)/1,0)-IFERROR(VLOOKUP($B374,'Slutlig allokering'!$B$2:$AC$462,MATCH(G$3,'Slutlig allokering'!$B$2:$AJ$2,0),FALSE)/1,0)</f>
        <v>0</v>
      </c>
      <c r="H374">
        <f>IFERROR(VLOOKUP($B374,Kraftvärmeprod!$B$1:$AH$479,MATCH(H$2,Kraftvärmeprod!$B$1:$AG$1,0),FALSE)/1,0)-IFERROR(VLOOKUP($B374,'Slutlig allokering'!$B$2:$AC$462,MATCH(H$3,'Slutlig allokering'!$B$2:$AJ$2,0),FALSE)/1,0)</f>
        <v>0</v>
      </c>
      <c r="I374">
        <f>IFERROR(VLOOKUP($B374,Kraftvärmeprod!$B$1:$AH$479,MATCH(I$2,Kraftvärmeprod!$B$1:$AG$1,0),FALSE)/1,0)-IFERROR(VLOOKUP($B374,'Slutlig allokering'!$B$2:$AC$462,MATCH(I$3,'Slutlig allokering'!$B$2:$AJ$2,0),FALSE)/1,0)</f>
        <v>0</v>
      </c>
      <c r="J374">
        <f>IFERROR(VLOOKUP($B374,Kraftvärmeprod!$B$1:$AH$479,MATCH(J$2,Kraftvärmeprod!$B$1:$AG$1,0),FALSE)/1,0)-IFERROR(VLOOKUP($B374,'Slutlig allokering'!$B$2:$AC$462,MATCH(J$3,'Slutlig allokering'!$B$2:$AJ$2,0),FALSE)/1,0)</f>
        <v>0</v>
      </c>
      <c r="K374">
        <f>IFERROR(VLOOKUP($B374,Kraftvärmeprod!$B$1:$AH$479,MATCH(K$2,Kraftvärmeprod!$B$1:$AG$1,0),FALSE)/1,0)-IFERROR(VLOOKUP($B374,'Slutlig allokering'!$B$2:$AC$462,MATCH(K$3,'Slutlig allokering'!$B$2:$AJ$2,0),FALSE)/1,0)</f>
        <v>0</v>
      </c>
      <c r="L374">
        <f>IFERROR(VLOOKUP($B374,Kraftvärmeprod!$B$1:$AH$479,MATCH(L$2,Kraftvärmeprod!$B$1:$AG$1,0),FALSE)/1,0)-IFERROR(VLOOKUP($B374,'Slutlig allokering'!$B$2:$AC$462,MATCH(L$3,'Slutlig allokering'!$B$2:$AJ$2,0),FALSE)/1,0)</f>
        <v>0</v>
      </c>
      <c r="M374" s="143">
        <f>IFERROR(VLOOKUP($B374,Miljö!$B$1:$S$477,MATCH(M$2,Miljö!$B$1:$X$1,0),FALSE)/1,0)-IFERROR(VLOOKUP($B374,'Slutlig allokering'!$B$2:$AC$462,MATCH(M$3,'Slutlig allokering'!$B$2:$AJ$2,0),FALSE)/1,0)</f>
        <v>0</v>
      </c>
      <c r="N374">
        <f>IFERROR(VLOOKUP($B374,Kraftvärmeprod!$B$1:$AH$479,MATCH(N$2,Kraftvärmeprod!$B$1:$AG$1,0),FALSE)/1,0)-IFERROR(VLOOKUP($B374,'Slutlig allokering'!$B$2:$AC$462,MATCH(N$3,'Slutlig allokering'!$B$2:$AJ$2,0),FALSE)/1,0)</f>
        <v>0</v>
      </c>
      <c r="O374">
        <f>IFERROR(VLOOKUP($B374,Kraftvärmeprod!$B$1:$AH$479,MATCH(O$2,Kraftvärmeprod!$B$1:$AG$1,0),FALSE)/1,0)-IFERROR(VLOOKUP($B374,'Slutlig allokering'!$B$2:$AC$462,MATCH(O$3,'Slutlig allokering'!$B$2:$AJ$2,0),FALSE)/1,0)</f>
        <v>0</v>
      </c>
      <c r="P374">
        <f>IFERROR(VLOOKUP($B374,Kraftvärmeprod!$B$1:$AH$479,MATCH(P$2,Kraftvärmeprod!$B$1:$AG$1,0),FALSE)/1,0)-IFERROR(VLOOKUP($B374,'Slutlig allokering'!$B$2:$AC$462,MATCH(P$3,'Slutlig allokering'!$B$2:$AJ$2,0),FALSE)/1,0)</f>
        <v>0</v>
      </c>
      <c r="Q374">
        <f>IFERROR(VLOOKUP($B374,Kraftvärmeprod!$B$1:$AH$479,MATCH(Q$2,Kraftvärmeprod!$B$1:$AG$1,0),FALSE)/1,0)-IFERROR(VLOOKUP($B374,'Slutlig allokering'!$B$2:$AC$462,MATCH(Q$3,'Slutlig allokering'!$B$2:$AJ$2,0),FALSE)/1,0)</f>
        <v>0</v>
      </c>
      <c r="R374">
        <f>IFERROR(VLOOKUP($B374,Kraftvärmeprod!$B$1:$AH$479,MATCH(R$2,Kraftvärmeprod!$B$1:$AG$1,0),FALSE)/1,0)-IFERROR(VLOOKUP($B374,'Slutlig allokering'!$B$2:$AC$462,MATCH(R$3,'Slutlig allokering'!$B$2:$AJ$2,0),FALSE)/1,0)</f>
        <v>0</v>
      </c>
      <c r="S374">
        <f>IFERROR(VLOOKUP($B374,Kraftvärmeprod!$B$1:$AH$479,MATCH(S$2,Kraftvärmeprod!$B$1:$AG$1,0),FALSE)/1,0)-IFERROR(VLOOKUP($B374,'Slutlig allokering'!$B$2:$AC$462,MATCH(S$3,'Slutlig allokering'!$B$2:$AJ$2,0),FALSE)/1,0)</f>
        <v>0</v>
      </c>
      <c r="T374">
        <f>IFERROR(VLOOKUP($B374,Kraftvärmeprod!$B$1:$AH$479,MATCH(T$2,Kraftvärmeprod!$B$1:$AG$1,0),FALSE)/1,0)-IFERROR(VLOOKUP($B374,'Slutlig allokering'!$B$2:$AC$462,MATCH(T$3,'Slutlig allokering'!$B$2:$AJ$2,0),FALSE)/1,0)</f>
        <v>0</v>
      </c>
      <c r="U374">
        <f>IFERROR(VLOOKUP($B374,Kraftvärmeprod!$B$1:$AH$479,MATCH(U$2,Kraftvärmeprod!$B$1:$AG$1,0),FALSE)/1,0)-IFERROR(VLOOKUP($B374,'Slutlig allokering'!$B$2:$AC$462,MATCH(U$3,'Slutlig allokering'!$B$2:$AJ$2,0),FALSE)/1,0)</f>
        <v>0</v>
      </c>
      <c r="V374">
        <f>IFERROR(VLOOKUP($B374,Kraftvärmeprod!$B$1:$AH$479,MATCH(V$2,Kraftvärmeprod!$B$1:$AG$1,0),FALSE)/1,0)-IFERROR(VLOOKUP($B374,'Slutlig allokering'!$B$2:$AC$462,MATCH(V$3,'Slutlig allokering'!$B$2:$AJ$2,0),FALSE)/1,0)</f>
        <v>0</v>
      </c>
      <c r="W374">
        <f>IFERROR(VLOOKUP($B374,Kraftvärmeprod!$B$1:$AH$479,MATCH(W$2,Kraftvärmeprod!$B$1:$AG$1,0),FALSE)/1,0)-IFERROR(VLOOKUP($B374,'Slutlig allokering'!$B$2:$AC$462,MATCH(W$3,'Slutlig allokering'!$B$2:$AJ$2,0),FALSE)/1,0)</f>
        <v>0</v>
      </c>
      <c r="X374">
        <f>IFERROR(VLOOKUP($B374,Kraftvärmeprod!$B$1:$AH$479,MATCH(X$2,Kraftvärmeprod!$B$1:$AG$1,0),FALSE)/1,0)-IFERROR(VLOOKUP($B374,'Slutlig allokering'!$B$2:$AC$462,MATCH(X$3,'Slutlig allokering'!$B$2:$AJ$2,0),FALSE)/1,0)</f>
        <v>0</v>
      </c>
      <c r="Y374">
        <f>IFERROR(VLOOKUP($B374,Kraftvärmeprod!$B$1:$AH$479,MATCH(Y$2,Kraftvärmeprod!$B$1:$AG$1,0),FALSE)/1,0)-IFERROR(VLOOKUP($B374,'Slutlig allokering'!$B$2:$AC$462,MATCH(Y$3,'Slutlig allokering'!$B$2:$AJ$2,0),FALSE)/1,0)</f>
        <v>0</v>
      </c>
      <c r="Z374">
        <f>IFERROR(VLOOKUP($B374,Kraftvärmeprod!$B$1:$AH$479,MATCH(Z$2,Kraftvärmeprod!$B$1:$AG$1,0),FALSE)/1,0)-IFERROR(VLOOKUP($B374,'Slutlig allokering'!$B$2:$AC$462,MATCH(Z$3,'Slutlig allokering'!$B$2:$AJ$2,0),FALSE)/1,0)</f>
        <v>0</v>
      </c>
      <c r="AA374">
        <f>IFERROR(VLOOKUP($B374,Kraftvärmeprod!$B$1:$AH$479,MATCH(AA$2,Kraftvärmeprod!$B$1:$AG$1,0),FALSE)/1,0)-IFERROR(VLOOKUP($B374,'Slutlig allokering'!$B$2:$AC$462,MATCH(AA$3,'Slutlig allokering'!$B$2:$AJ$2,0),FALSE)/1,0)</f>
        <v>0</v>
      </c>
      <c r="AB374">
        <f>IFERROR(VLOOKUP($B374,Kraftvärmeprod!$B$1:$AH$479,MATCH(AB$2,Kraftvärmeprod!$B$1:$AG$1,0),FALSE)/1,0)-IFERROR(VLOOKUP($B374,'Slutlig allokering'!$B$2:$AC$462,MATCH(AB$3,'Slutlig allokering'!$B$2:$AJ$2,0),FALSE)/1,0)</f>
        <v>0</v>
      </c>
      <c r="AE374">
        <f t="shared" si="10"/>
        <v>0</v>
      </c>
      <c r="AG374">
        <f>IFERROR(VLOOKUP(B374,'Slutlig allokering'!$B$2:$AJ$462,MATCH("Summa justerad allokerad tillförd energi (utan hjälpel och rökgaskondensering):",'Slutlig allokering'!$B$2:$AK$2,0),FALSE)/1,"")</f>
        <v>0</v>
      </c>
      <c r="AI374" s="55" t="str">
        <f>IFERROR(1-VLOOKUP(B374,'Slutlig allokering'!$B$2:$AJ$462,MATCH("Andel av bränsle i kvv som allokerats till värme, exklusive rökgaskondensering och hjälpel",'Slutlig allokering'!$B$2:$AK$2,0),FALSE),"")</f>
        <v/>
      </c>
      <c r="AK374" s="55" t="str">
        <f t="shared" si="11"/>
        <v/>
      </c>
    </row>
    <row r="375" spans="1:37" x14ac:dyDescent="0.35">
      <c r="A375" s="28" t="s">
        <v>505</v>
      </c>
      <c r="B375" s="28" t="s">
        <v>506</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allokering'!$B$2:$AC$462,MATCH(E$3,'Slutlig allokering'!$B$2:$AJ$2,0),FALSE)/1,0)</f>
        <v>0</v>
      </c>
      <c r="F375">
        <f>IFERROR(VLOOKUP($B375,Kraftvärmeprod!$B$1:$AH$479,MATCH(F$2,Kraftvärmeprod!$B$1:$AG$1,0),FALSE)/1,0)-IFERROR(VLOOKUP($B375,'Slutlig allokering'!$B$2:$AC$462,MATCH(F$3,'Slutlig allokering'!$B$2:$AJ$2,0),FALSE)/1,0)</f>
        <v>0</v>
      </c>
      <c r="G375">
        <f>IFERROR(VLOOKUP($B375,Kraftvärmeprod!$B$1:$AH$479,MATCH(G$2,Kraftvärmeprod!$B$1:$AG$1,0),FALSE)/1,0)-IFERROR(VLOOKUP($B375,'Slutlig allokering'!$B$2:$AC$462,MATCH(G$3,'Slutlig allokering'!$B$2:$AJ$2,0),FALSE)/1,0)</f>
        <v>0</v>
      </c>
      <c r="H375">
        <f>IFERROR(VLOOKUP($B375,Kraftvärmeprod!$B$1:$AH$479,MATCH(H$2,Kraftvärmeprod!$B$1:$AG$1,0),FALSE)/1,0)-IFERROR(VLOOKUP($B375,'Slutlig allokering'!$B$2:$AC$462,MATCH(H$3,'Slutlig allokering'!$B$2:$AJ$2,0),FALSE)/1,0)</f>
        <v>0</v>
      </c>
      <c r="I375">
        <f>IFERROR(VLOOKUP($B375,Kraftvärmeprod!$B$1:$AH$479,MATCH(I$2,Kraftvärmeprod!$B$1:$AG$1,0),FALSE)/1,0)-IFERROR(VLOOKUP($B375,'Slutlig allokering'!$B$2:$AC$462,MATCH(I$3,'Slutlig allokering'!$B$2:$AJ$2,0),FALSE)/1,0)</f>
        <v>0</v>
      </c>
      <c r="J375">
        <f>IFERROR(VLOOKUP($B375,Kraftvärmeprod!$B$1:$AH$479,MATCH(J$2,Kraftvärmeprod!$B$1:$AG$1,0),FALSE)/1,0)-IFERROR(VLOOKUP($B375,'Slutlig allokering'!$B$2:$AC$462,MATCH(J$3,'Slutlig allokering'!$B$2:$AJ$2,0),FALSE)/1,0)</f>
        <v>0</v>
      </c>
      <c r="K375">
        <f>IFERROR(VLOOKUP($B375,Kraftvärmeprod!$B$1:$AH$479,MATCH(K$2,Kraftvärmeprod!$B$1:$AG$1,0),FALSE)/1,0)-IFERROR(VLOOKUP($B375,'Slutlig allokering'!$B$2:$AC$462,MATCH(K$3,'Slutlig allokering'!$B$2:$AJ$2,0),FALSE)/1,0)</f>
        <v>0</v>
      </c>
      <c r="L375">
        <f>IFERROR(VLOOKUP($B375,Kraftvärmeprod!$B$1:$AH$479,MATCH(L$2,Kraftvärmeprod!$B$1:$AG$1,0),FALSE)/1,0)-IFERROR(VLOOKUP($B375,'Slutlig allokering'!$B$2:$AC$462,MATCH(L$3,'Slutlig allokering'!$B$2:$AJ$2,0),FALSE)/1,0)</f>
        <v>0</v>
      </c>
      <c r="M375" s="143">
        <f>IFERROR(VLOOKUP($B375,Miljö!$B$1:$S$477,MATCH(M$2,Miljö!$B$1:$X$1,0),FALSE)/1,0)-IFERROR(VLOOKUP($B375,'Slutlig allokering'!$B$2:$AC$462,MATCH(M$3,'Slutlig allokering'!$B$2:$AJ$2,0),FALSE)/1,0)</f>
        <v>0</v>
      </c>
      <c r="N375">
        <f>IFERROR(VLOOKUP($B375,Kraftvärmeprod!$B$1:$AH$479,MATCH(N$2,Kraftvärmeprod!$B$1:$AG$1,0),FALSE)/1,0)-IFERROR(VLOOKUP($B375,'Slutlig allokering'!$B$2:$AC$462,MATCH(N$3,'Slutlig allokering'!$B$2:$AJ$2,0),FALSE)/1,0)</f>
        <v>0</v>
      </c>
      <c r="O375">
        <f>IFERROR(VLOOKUP($B375,Kraftvärmeprod!$B$1:$AH$479,MATCH(O$2,Kraftvärmeprod!$B$1:$AG$1,0),FALSE)/1,0)-IFERROR(VLOOKUP($B375,'Slutlig allokering'!$B$2:$AC$462,MATCH(O$3,'Slutlig allokering'!$B$2:$AJ$2,0),FALSE)/1,0)</f>
        <v>0</v>
      </c>
      <c r="P375">
        <f>IFERROR(VLOOKUP($B375,Kraftvärmeprod!$B$1:$AH$479,MATCH(P$2,Kraftvärmeprod!$B$1:$AG$1,0),FALSE)/1,0)-IFERROR(VLOOKUP($B375,'Slutlig allokering'!$B$2:$AC$462,MATCH(P$3,'Slutlig allokering'!$B$2:$AJ$2,0),FALSE)/1,0)</f>
        <v>0</v>
      </c>
      <c r="Q375">
        <f>IFERROR(VLOOKUP($B375,Kraftvärmeprod!$B$1:$AH$479,MATCH(Q$2,Kraftvärmeprod!$B$1:$AG$1,0),FALSE)/1,0)-IFERROR(VLOOKUP($B375,'Slutlig allokering'!$B$2:$AC$462,MATCH(Q$3,'Slutlig allokering'!$B$2:$AJ$2,0),FALSE)/1,0)</f>
        <v>0</v>
      </c>
      <c r="R375">
        <f>IFERROR(VLOOKUP($B375,Kraftvärmeprod!$B$1:$AH$479,MATCH(R$2,Kraftvärmeprod!$B$1:$AG$1,0),FALSE)/1,0)-IFERROR(VLOOKUP($B375,'Slutlig allokering'!$B$2:$AC$462,MATCH(R$3,'Slutlig allokering'!$B$2:$AJ$2,0),FALSE)/1,0)</f>
        <v>0</v>
      </c>
      <c r="S375">
        <f>IFERROR(VLOOKUP($B375,Kraftvärmeprod!$B$1:$AH$479,MATCH(S$2,Kraftvärmeprod!$B$1:$AG$1,0),FALSE)/1,0)-IFERROR(VLOOKUP($B375,'Slutlig allokering'!$B$2:$AC$462,MATCH(S$3,'Slutlig allokering'!$B$2:$AJ$2,0),FALSE)/1,0)</f>
        <v>0</v>
      </c>
      <c r="T375">
        <f>IFERROR(VLOOKUP($B375,Kraftvärmeprod!$B$1:$AH$479,MATCH(T$2,Kraftvärmeprod!$B$1:$AG$1,0),FALSE)/1,0)-IFERROR(VLOOKUP($B375,'Slutlig allokering'!$B$2:$AC$462,MATCH(T$3,'Slutlig allokering'!$B$2:$AJ$2,0),FALSE)/1,0)</f>
        <v>0</v>
      </c>
      <c r="U375">
        <f>IFERROR(VLOOKUP($B375,Kraftvärmeprod!$B$1:$AH$479,MATCH(U$2,Kraftvärmeprod!$B$1:$AG$1,0),FALSE)/1,0)-IFERROR(VLOOKUP($B375,'Slutlig allokering'!$B$2:$AC$462,MATCH(U$3,'Slutlig allokering'!$B$2:$AJ$2,0),FALSE)/1,0)</f>
        <v>0</v>
      </c>
      <c r="V375">
        <f>IFERROR(VLOOKUP($B375,Kraftvärmeprod!$B$1:$AH$479,MATCH(V$2,Kraftvärmeprod!$B$1:$AG$1,0),FALSE)/1,0)-IFERROR(VLOOKUP($B375,'Slutlig allokering'!$B$2:$AC$462,MATCH(V$3,'Slutlig allokering'!$B$2:$AJ$2,0),FALSE)/1,0)</f>
        <v>0</v>
      </c>
      <c r="W375">
        <f>IFERROR(VLOOKUP($B375,Kraftvärmeprod!$B$1:$AH$479,MATCH(W$2,Kraftvärmeprod!$B$1:$AG$1,0),FALSE)/1,0)-IFERROR(VLOOKUP($B375,'Slutlig allokering'!$B$2:$AC$462,MATCH(W$3,'Slutlig allokering'!$B$2:$AJ$2,0),FALSE)/1,0)</f>
        <v>0</v>
      </c>
      <c r="X375">
        <f>IFERROR(VLOOKUP($B375,Kraftvärmeprod!$B$1:$AH$479,MATCH(X$2,Kraftvärmeprod!$B$1:$AG$1,0),FALSE)/1,0)-IFERROR(VLOOKUP($B375,'Slutlig allokering'!$B$2:$AC$462,MATCH(X$3,'Slutlig allokering'!$B$2:$AJ$2,0),FALSE)/1,0)</f>
        <v>0</v>
      </c>
      <c r="Y375">
        <f>IFERROR(VLOOKUP($B375,Kraftvärmeprod!$B$1:$AH$479,MATCH(Y$2,Kraftvärmeprod!$B$1:$AG$1,0),FALSE)/1,0)-IFERROR(VLOOKUP($B375,'Slutlig allokering'!$B$2:$AC$462,MATCH(Y$3,'Slutlig allokering'!$B$2:$AJ$2,0),FALSE)/1,0)</f>
        <v>0</v>
      </c>
      <c r="Z375">
        <f>IFERROR(VLOOKUP($B375,Kraftvärmeprod!$B$1:$AH$479,MATCH(Z$2,Kraftvärmeprod!$B$1:$AG$1,0),FALSE)/1,0)-IFERROR(VLOOKUP($B375,'Slutlig allokering'!$B$2:$AC$462,MATCH(Z$3,'Slutlig allokering'!$B$2:$AJ$2,0),FALSE)/1,0)</f>
        <v>0</v>
      </c>
      <c r="AA375">
        <f>IFERROR(VLOOKUP($B375,Kraftvärmeprod!$B$1:$AH$479,MATCH(AA$2,Kraftvärmeprod!$B$1:$AG$1,0),FALSE)/1,0)-IFERROR(VLOOKUP($B375,'Slutlig allokering'!$B$2:$AC$462,MATCH(AA$3,'Slutlig allokering'!$B$2:$AJ$2,0),FALSE)/1,0)</f>
        <v>0</v>
      </c>
      <c r="AB375">
        <f>IFERROR(VLOOKUP($B375,Kraftvärmeprod!$B$1:$AH$479,MATCH(AB$2,Kraftvärmeprod!$B$1:$AG$1,0),FALSE)/1,0)-IFERROR(VLOOKUP($B375,'Slutlig allokering'!$B$2:$AC$462,MATCH(AB$3,'Slutlig allokering'!$B$2:$AJ$2,0),FALSE)/1,0)</f>
        <v>0</v>
      </c>
      <c r="AE375">
        <f t="shared" si="10"/>
        <v>0</v>
      </c>
      <c r="AG375">
        <f>IFERROR(VLOOKUP(B375,'Slutlig allokering'!$B$2:$AJ$462,MATCH("Summa justerad allokerad tillförd energi (utan hjälpel och rökgaskondensering):",'Slutlig allokering'!$B$2:$AK$2,0),FALSE)/1,"")</f>
        <v>0</v>
      </c>
      <c r="AI375" s="55" t="str">
        <f>IFERROR(1-VLOOKUP(B375,'Slutlig allokering'!$B$2:$AJ$462,MATCH("Andel av bränsle i kvv som allokerats till värme, exklusive rökgaskondensering och hjälpel",'Slutlig allokering'!$B$2:$AK$2,0),FALSE),"")</f>
        <v/>
      </c>
      <c r="AK375" s="55" t="str">
        <f t="shared" si="11"/>
        <v/>
      </c>
    </row>
    <row r="376" spans="1:37" x14ac:dyDescent="0.35">
      <c r="A376" s="28" t="s">
        <v>505</v>
      </c>
      <c r="B376" s="28" t="s">
        <v>507</v>
      </c>
      <c r="C376" t="str">
        <f>IFERROR(VLOOKUP($B376,Kraftvärmeprod!$B$1:$AH$479,MATCH(C$3,Kraftvärmeprod!$B$1:$AG$1,0),FALSE)/1,"")</f>
        <v/>
      </c>
      <c r="D376" t="str">
        <f>IFERROR(VLOOKUP($B376,Kraftvärmeprod!$B$1:$AH$479,MATCH(D$3,Kraftvärmeprod!$B$1:$AG$1,0),FALSE)/1,"")</f>
        <v/>
      </c>
      <c r="E376">
        <f>IFERROR(VLOOKUP($B376,Kraftvärmeprod!$B$1:$AH$479,MATCH(E$2,Kraftvärmeprod!$B$1:$AG$1,0),FALSE)/1,0)-IFERROR(VLOOKUP($B376,'Slutlig allokering'!$B$2:$AC$462,MATCH(E$3,'Slutlig allokering'!$B$2:$AJ$2,0),FALSE)/1,0)</f>
        <v>0</v>
      </c>
      <c r="F376">
        <f>IFERROR(VLOOKUP($B376,Kraftvärmeprod!$B$1:$AH$479,MATCH(F$2,Kraftvärmeprod!$B$1:$AG$1,0),FALSE)/1,0)-IFERROR(VLOOKUP($B376,'Slutlig allokering'!$B$2:$AC$462,MATCH(F$3,'Slutlig allokering'!$B$2:$AJ$2,0),FALSE)/1,0)</f>
        <v>0</v>
      </c>
      <c r="G376">
        <f>IFERROR(VLOOKUP($B376,Kraftvärmeprod!$B$1:$AH$479,MATCH(G$2,Kraftvärmeprod!$B$1:$AG$1,0),FALSE)/1,0)-IFERROR(VLOOKUP($B376,'Slutlig allokering'!$B$2:$AC$462,MATCH(G$3,'Slutlig allokering'!$B$2:$AJ$2,0),FALSE)/1,0)</f>
        <v>0</v>
      </c>
      <c r="H376">
        <f>IFERROR(VLOOKUP($B376,Kraftvärmeprod!$B$1:$AH$479,MATCH(H$2,Kraftvärmeprod!$B$1:$AG$1,0),FALSE)/1,0)-IFERROR(VLOOKUP($B376,'Slutlig allokering'!$B$2:$AC$462,MATCH(H$3,'Slutlig allokering'!$B$2:$AJ$2,0),FALSE)/1,0)</f>
        <v>0</v>
      </c>
      <c r="I376">
        <f>IFERROR(VLOOKUP($B376,Kraftvärmeprod!$B$1:$AH$479,MATCH(I$2,Kraftvärmeprod!$B$1:$AG$1,0),FALSE)/1,0)-IFERROR(VLOOKUP($B376,'Slutlig allokering'!$B$2:$AC$462,MATCH(I$3,'Slutlig allokering'!$B$2:$AJ$2,0),FALSE)/1,0)</f>
        <v>0</v>
      </c>
      <c r="J376">
        <f>IFERROR(VLOOKUP($B376,Kraftvärmeprod!$B$1:$AH$479,MATCH(J$2,Kraftvärmeprod!$B$1:$AG$1,0),FALSE)/1,0)-IFERROR(VLOOKUP($B376,'Slutlig allokering'!$B$2:$AC$462,MATCH(J$3,'Slutlig allokering'!$B$2:$AJ$2,0),FALSE)/1,0)</f>
        <v>0</v>
      </c>
      <c r="K376">
        <f>IFERROR(VLOOKUP($B376,Kraftvärmeprod!$B$1:$AH$479,MATCH(K$2,Kraftvärmeprod!$B$1:$AG$1,0),FALSE)/1,0)-IFERROR(VLOOKUP($B376,'Slutlig allokering'!$B$2:$AC$462,MATCH(K$3,'Slutlig allokering'!$B$2:$AJ$2,0),FALSE)/1,0)</f>
        <v>0</v>
      </c>
      <c r="L376">
        <f>IFERROR(VLOOKUP($B376,Kraftvärmeprod!$B$1:$AH$479,MATCH(L$2,Kraftvärmeprod!$B$1:$AG$1,0),FALSE)/1,0)-IFERROR(VLOOKUP($B376,'Slutlig allokering'!$B$2:$AC$462,MATCH(L$3,'Slutlig allokering'!$B$2:$AJ$2,0),FALSE)/1,0)</f>
        <v>0</v>
      </c>
      <c r="M376" s="143">
        <f>IFERROR(VLOOKUP($B376,Miljö!$B$1:$S$477,MATCH(M$2,Miljö!$B$1:$X$1,0),FALSE)/1,0)-IFERROR(VLOOKUP($B376,'Slutlig allokering'!$B$2:$AC$462,MATCH(M$3,'Slutlig allokering'!$B$2:$AJ$2,0),FALSE)/1,0)</f>
        <v>0</v>
      </c>
      <c r="N376">
        <f>IFERROR(VLOOKUP($B376,Kraftvärmeprod!$B$1:$AH$479,MATCH(N$2,Kraftvärmeprod!$B$1:$AG$1,0),FALSE)/1,0)-IFERROR(VLOOKUP($B376,'Slutlig allokering'!$B$2:$AC$462,MATCH(N$3,'Slutlig allokering'!$B$2:$AJ$2,0),FALSE)/1,0)</f>
        <v>0</v>
      </c>
      <c r="O376">
        <f>IFERROR(VLOOKUP($B376,Kraftvärmeprod!$B$1:$AH$479,MATCH(O$2,Kraftvärmeprod!$B$1:$AG$1,0),FALSE)/1,0)-IFERROR(VLOOKUP($B376,'Slutlig allokering'!$B$2:$AC$462,MATCH(O$3,'Slutlig allokering'!$B$2:$AJ$2,0),FALSE)/1,0)</f>
        <v>0</v>
      </c>
      <c r="P376">
        <f>IFERROR(VLOOKUP($B376,Kraftvärmeprod!$B$1:$AH$479,MATCH(P$2,Kraftvärmeprod!$B$1:$AG$1,0),FALSE)/1,0)-IFERROR(VLOOKUP($B376,'Slutlig allokering'!$B$2:$AC$462,MATCH(P$3,'Slutlig allokering'!$B$2:$AJ$2,0),FALSE)/1,0)</f>
        <v>0</v>
      </c>
      <c r="Q376">
        <f>IFERROR(VLOOKUP($B376,Kraftvärmeprod!$B$1:$AH$479,MATCH(Q$2,Kraftvärmeprod!$B$1:$AG$1,0),FALSE)/1,0)-IFERROR(VLOOKUP($B376,'Slutlig allokering'!$B$2:$AC$462,MATCH(Q$3,'Slutlig allokering'!$B$2:$AJ$2,0),FALSE)/1,0)</f>
        <v>0</v>
      </c>
      <c r="R376">
        <f>IFERROR(VLOOKUP($B376,Kraftvärmeprod!$B$1:$AH$479,MATCH(R$2,Kraftvärmeprod!$B$1:$AG$1,0),FALSE)/1,0)-IFERROR(VLOOKUP($B376,'Slutlig allokering'!$B$2:$AC$462,MATCH(R$3,'Slutlig allokering'!$B$2:$AJ$2,0),FALSE)/1,0)</f>
        <v>0</v>
      </c>
      <c r="S376">
        <f>IFERROR(VLOOKUP($B376,Kraftvärmeprod!$B$1:$AH$479,MATCH(S$2,Kraftvärmeprod!$B$1:$AG$1,0),FALSE)/1,0)-IFERROR(VLOOKUP($B376,'Slutlig allokering'!$B$2:$AC$462,MATCH(S$3,'Slutlig allokering'!$B$2:$AJ$2,0),FALSE)/1,0)</f>
        <v>0</v>
      </c>
      <c r="T376">
        <f>IFERROR(VLOOKUP($B376,Kraftvärmeprod!$B$1:$AH$479,MATCH(T$2,Kraftvärmeprod!$B$1:$AG$1,0),FALSE)/1,0)-IFERROR(VLOOKUP($B376,'Slutlig allokering'!$B$2:$AC$462,MATCH(T$3,'Slutlig allokering'!$B$2:$AJ$2,0),FALSE)/1,0)</f>
        <v>0</v>
      </c>
      <c r="U376">
        <f>IFERROR(VLOOKUP($B376,Kraftvärmeprod!$B$1:$AH$479,MATCH(U$2,Kraftvärmeprod!$B$1:$AG$1,0),FALSE)/1,0)-IFERROR(VLOOKUP($B376,'Slutlig allokering'!$B$2:$AC$462,MATCH(U$3,'Slutlig allokering'!$B$2:$AJ$2,0),FALSE)/1,0)</f>
        <v>0</v>
      </c>
      <c r="V376">
        <f>IFERROR(VLOOKUP($B376,Kraftvärmeprod!$B$1:$AH$479,MATCH(V$2,Kraftvärmeprod!$B$1:$AG$1,0),FALSE)/1,0)-IFERROR(VLOOKUP($B376,'Slutlig allokering'!$B$2:$AC$462,MATCH(V$3,'Slutlig allokering'!$B$2:$AJ$2,0),FALSE)/1,0)</f>
        <v>0</v>
      </c>
      <c r="W376">
        <f>IFERROR(VLOOKUP($B376,Kraftvärmeprod!$B$1:$AH$479,MATCH(W$2,Kraftvärmeprod!$B$1:$AG$1,0),FALSE)/1,0)-IFERROR(VLOOKUP($B376,'Slutlig allokering'!$B$2:$AC$462,MATCH(W$3,'Slutlig allokering'!$B$2:$AJ$2,0),FALSE)/1,0)</f>
        <v>0</v>
      </c>
      <c r="X376">
        <f>IFERROR(VLOOKUP($B376,Kraftvärmeprod!$B$1:$AH$479,MATCH(X$2,Kraftvärmeprod!$B$1:$AG$1,0),FALSE)/1,0)-IFERROR(VLOOKUP($B376,'Slutlig allokering'!$B$2:$AC$462,MATCH(X$3,'Slutlig allokering'!$B$2:$AJ$2,0),FALSE)/1,0)</f>
        <v>0</v>
      </c>
      <c r="Y376">
        <f>IFERROR(VLOOKUP($B376,Kraftvärmeprod!$B$1:$AH$479,MATCH(Y$2,Kraftvärmeprod!$B$1:$AG$1,0),FALSE)/1,0)-IFERROR(VLOOKUP($B376,'Slutlig allokering'!$B$2:$AC$462,MATCH(Y$3,'Slutlig allokering'!$B$2:$AJ$2,0),FALSE)/1,0)</f>
        <v>0</v>
      </c>
      <c r="Z376">
        <f>IFERROR(VLOOKUP($B376,Kraftvärmeprod!$B$1:$AH$479,MATCH(Z$2,Kraftvärmeprod!$B$1:$AG$1,0),FALSE)/1,0)-IFERROR(VLOOKUP($B376,'Slutlig allokering'!$B$2:$AC$462,MATCH(Z$3,'Slutlig allokering'!$B$2:$AJ$2,0),FALSE)/1,0)</f>
        <v>0</v>
      </c>
      <c r="AA376">
        <f>IFERROR(VLOOKUP($B376,Kraftvärmeprod!$B$1:$AH$479,MATCH(AA$2,Kraftvärmeprod!$B$1:$AG$1,0),FALSE)/1,0)-IFERROR(VLOOKUP($B376,'Slutlig allokering'!$B$2:$AC$462,MATCH(AA$3,'Slutlig allokering'!$B$2:$AJ$2,0),FALSE)/1,0)</f>
        <v>0</v>
      </c>
      <c r="AB376">
        <f>IFERROR(VLOOKUP($B376,Kraftvärmeprod!$B$1:$AH$479,MATCH(AB$2,Kraftvärmeprod!$B$1:$AG$1,0),FALSE)/1,0)-IFERROR(VLOOKUP($B376,'Slutlig allokering'!$B$2:$AC$462,MATCH(AB$3,'Slutlig allokering'!$B$2:$AJ$2,0),FALSE)/1,0)</f>
        <v>0</v>
      </c>
      <c r="AE376">
        <f t="shared" si="10"/>
        <v>0</v>
      </c>
      <c r="AG376">
        <f>IFERROR(VLOOKUP(B376,'Slutlig allokering'!$B$2:$AJ$462,MATCH("Summa justerad allokerad tillförd energi (utan hjälpel och rökgaskondensering):",'Slutlig allokering'!$B$2:$AK$2,0),FALSE)/1,"")</f>
        <v>0</v>
      </c>
      <c r="AI376" s="55" t="str">
        <f>IFERROR(1-VLOOKUP(B376,'Slutlig allokering'!$B$2:$AJ$462,MATCH("Andel av bränsle i kvv som allokerats till värme, exklusive rökgaskondensering och hjälpel",'Slutlig allokering'!$B$2:$AK$2,0),FALSE),"")</f>
        <v/>
      </c>
      <c r="AK376" s="55" t="str">
        <f t="shared" si="11"/>
        <v/>
      </c>
    </row>
    <row r="377" spans="1:37" x14ac:dyDescent="0.35">
      <c r="A377" s="28" t="s">
        <v>505</v>
      </c>
      <c r="B377" s="28" t="s">
        <v>508</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allokering'!$B$2:$AC$462,MATCH(E$3,'Slutlig allokering'!$B$2:$AJ$2,0),FALSE)/1,0)</f>
        <v>0</v>
      </c>
      <c r="F377">
        <f>IFERROR(VLOOKUP($B377,Kraftvärmeprod!$B$1:$AH$479,MATCH(F$2,Kraftvärmeprod!$B$1:$AG$1,0),FALSE)/1,0)-IFERROR(VLOOKUP($B377,'Slutlig allokering'!$B$2:$AC$462,MATCH(F$3,'Slutlig allokering'!$B$2:$AJ$2,0),FALSE)/1,0)</f>
        <v>0</v>
      </c>
      <c r="G377">
        <f>IFERROR(VLOOKUP($B377,Kraftvärmeprod!$B$1:$AH$479,MATCH(G$2,Kraftvärmeprod!$B$1:$AG$1,0),FALSE)/1,0)-IFERROR(VLOOKUP($B377,'Slutlig allokering'!$B$2:$AC$462,MATCH(G$3,'Slutlig allokering'!$B$2:$AJ$2,0),FALSE)/1,0)</f>
        <v>0</v>
      </c>
      <c r="H377">
        <f>IFERROR(VLOOKUP($B377,Kraftvärmeprod!$B$1:$AH$479,MATCH(H$2,Kraftvärmeprod!$B$1:$AG$1,0),FALSE)/1,0)-IFERROR(VLOOKUP($B377,'Slutlig allokering'!$B$2:$AC$462,MATCH(H$3,'Slutlig allokering'!$B$2:$AJ$2,0),FALSE)/1,0)</f>
        <v>0</v>
      </c>
      <c r="I377">
        <f>IFERROR(VLOOKUP($B377,Kraftvärmeprod!$B$1:$AH$479,MATCH(I$2,Kraftvärmeprod!$B$1:$AG$1,0),FALSE)/1,0)-IFERROR(VLOOKUP($B377,'Slutlig allokering'!$B$2:$AC$462,MATCH(I$3,'Slutlig allokering'!$B$2:$AJ$2,0),FALSE)/1,0)</f>
        <v>0</v>
      </c>
      <c r="J377">
        <f>IFERROR(VLOOKUP($B377,Kraftvärmeprod!$B$1:$AH$479,MATCH(J$2,Kraftvärmeprod!$B$1:$AG$1,0),FALSE)/1,0)-IFERROR(VLOOKUP($B377,'Slutlig allokering'!$B$2:$AC$462,MATCH(J$3,'Slutlig allokering'!$B$2:$AJ$2,0),FALSE)/1,0)</f>
        <v>0</v>
      </c>
      <c r="K377">
        <f>IFERROR(VLOOKUP($B377,Kraftvärmeprod!$B$1:$AH$479,MATCH(K$2,Kraftvärmeprod!$B$1:$AG$1,0),FALSE)/1,0)-IFERROR(VLOOKUP($B377,'Slutlig allokering'!$B$2:$AC$462,MATCH(K$3,'Slutlig allokering'!$B$2:$AJ$2,0),FALSE)/1,0)</f>
        <v>0</v>
      </c>
      <c r="L377">
        <f>IFERROR(VLOOKUP($B377,Kraftvärmeprod!$B$1:$AH$479,MATCH(L$2,Kraftvärmeprod!$B$1:$AG$1,0),FALSE)/1,0)-IFERROR(VLOOKUP($B377,'Slutlig allokering'!$B$2:$AC$462,MATCH(L$3,'Slutlig allokering'!$B$2:$AJ$2,0),FALSE)/1,0)</f>
        <v>0</v>
      </c>
      <c r="M377" s="143">
        <f>IFERROR(VLOOKUP($B377,Miljö!$B$1:$S$477,MATCH(M$2,Miljö!$B$1:$X$1,0),FALSE)/1,0)-IFERROR(VLOOKUP($B377,'Slutlig allokering'!$B$2:$AC$462,MATCH(M$3,'Slutlig allokering'!$B$2:$AJ$2,0),FALSE)/1,0)</f>
        <v>0</v>
      </c>
      <c r="N377">
        <f>IFERROR(VLOOKUP($B377,Kraftvärmeprod!$B$1:$AH$479,MATCH(N$2,Kraftvärmeprod!$B$1:$AG$1,0),FALSE)/1,0)-IFERROR(VLOOKUP($B377,'Slutlig allokering'!$B$2:$AC$462,MATCH(N$3,'Slutlig allokering'!$B$2:$AJ$2,0),FALSE)/1,0)</f>
        <v>0</v>
      </c>
      <c r="O377">
        <f>IFERROR(VLOOKUP($B377,Kraftvärmeprod!$B$1:$AH$479,MATCH(O$2,Kraftvärmeprod!$B$1:$AG$1,0),FALSE)/1,0)-IFERROR(VLOOKUP($B377,'Slutlig allokering'!$B$2:$AC$462,MATCH(O$3,'Slutlig allokering'!$B$2:$AJ$2,0),FALSE)/1,0)</f>
        <v>0</v>
      </c>
      <c r="P377">
        <f>IFERROR(VLOOKUP($B377,Kraftvärmeprod!$B$1:$AH$479,MATCH(P$2,Kraftvärmeprod!$B$1:$AG$1,0),FALSE)/1,0)-IFERROR(VLOOKUP($B377,'Slutlig allokering'!$B$2:$AC$462,MATCH(P$3,'Slutlig allokering'!$B$2:$AJ$2,0),FALSE)/1,0)</f>
        <v>0</v>
      </c>
      <c r="Q377">
        <f>IFERROR(VLOOKUP($B377,Kraftvärmeprod!$B$1:$AH$479,MATCH(Q$2,Kraftvärmeprod!$B$1:$AG$1,0),FALSE)/1,0)-IFERROR(VLOOKUP($B377,'Slutlig allokering'!$B$2:$AC$462,MATCH(Q$3,'Slutlig allokering'!$B$2:$AJ$2,0),FALSE)/1,0)</f>
        <v>0</v>
      </c>
      <c r="R377">
        <f>IFERROR(VLOOKUP($B377,Kraftvärmeprod!$B$1:$AH$479,MATCH(R$2,Kraftvärmeprod!$B$1:$AG$1,0),FALSE)/1,0)-IFERROR(VLOOKUP($B377,'Slutlig allokering'!$B$2:$AC$462,MATCH(R$3,'Slutlig allokering'!$B$2:$AJ$2,0),FALSE)/1,0)</f>
        <v>0</v>
      </c>
      <c r="S377">
        <f>IFERROR(VLOOKUP($B377,Kraftvärmeprod!$B$1:$AH$479,MATCH(S$2,Kraftvärmeprod!$B$1:$AG$1,0),FALSE)/1,0)-IFERROR(VLOOKUP($B377,'Slutlig allokering'!$B$2:$AC$462,MATCH(S$3,'Slutlig allokering'!$B$2:$AJ$2,0),FALSE)/1,0)</f>
        <v>0</v>
      </c>
      <c r="T377">
        <f>IFERROR(VLOOKUP($B377,Kraftvärmeprod!$B$1:$AH$479,MATCH(T$2,Kraftvärmeprod!$B$1:$AG$1,0),FALSE)/1,0)-IFERROR(VLOOKUP($B377,'Slutlig allokering'!$B$2:$AC$462,MATCH(T$3,'Slutlig allokering'!$B$2:$AJ$2,0),FALSE)/1,0)</f>
        <v>0</v>
      </c>
      <c r="U377">
        <f>IFERROR(VLOOKUP($B377,Kraftvärmeprod!$B$1:$AH$479,MATCH(U$2,Kraftvärmeprod!$B$1:$AG$1,0),FALSE)/1,0)-IFERROR(VLOOKUP($B377,'Slutlig allokering'!$B$2:$AC$462,MATCH(U$3,'Slutlig allokering'!$B$2:$AJ$2,0),FALSE)/1,0)</f>
        <v>0</v>
      </c>
      <c r="V377">
        <f>IFERROR(VLOOKUP($B377,Kraftvärmeprod!$B$1:$AH$479,MATCH(V$2,Kraftvärmeprod!$B$1:$AG$1,0),FALSE)/1,0)-IFERROR(VLOOKUP($B377,'Slutlig allokering'!$B$2:$AC$462,MATCH(V$3,'Slutlig allokering'!$B$2:$AJ$2,0),FALSE)/1,0)</f>
        <v>0</v>
      </c>
      <c r="W377">
        <f>IFERROR(VLOOKUP($B377,Kraftvärmeprod!$B$1:$AH$479,MATCH(W$2,Kraftvärmeprod!$B$1:$AG$1,0),FALSE)/1,0)-IFERROR(VLOOKUP($B377,'Slutlig allokering'!$B$2:$AC$462,MATCH(W$3,'Slutlig allokering'!$B$2:$AJ$2,0),FALSE)/1,0)</f>
        <v>0</v>
      </c>
      <c r="X377">
        <f>IFERROR(VLOOKUP($B377,Kraftvärmeprod!$B$1:$AH$479,MATCH(X$2,Kraftvärmeprod!$B$1:$AG$1,0),FALSE)/1,0)-IFERROR(VLOOKUP($B377,'Slutlig allokering'!$B$2:$AC$462,MATCH(X$3,'Slutlig allokering'!$B$2:$AJ$2,0),FALSE)/1,0)</f>
        <v>0</v>
      </c>
      <c r="Y377">
        <f>IFERROR(VLOOKUP($B377,Kraftvärmeprod!$B$1:$AH$479,MATCH(Y$2,Kraftvärmeprod!$B$1:$AG$1,0),FALSE)/1,0)-IFERROR(VLOOKUP($B377,'Slutlig allokering'!$B$2:$AC$462,MATCH(Y$3,'Slutlig allokering'!$B$2:$AJ$2,0),FALSE)/1,0)</f>
        <v>0</v>
      </c>
      <c r="Z377">
        <f>IFERROR(VLOOKUP($B377,Kraftvärmeprod!$B$1:$AH$479,MATCH(Z$2,Kraftvärmeprod!$B$1:$AG$1,0),FALSE)/1,0)-IFERROR(VLOOKUP($B377,'Slutlig allokering'!$B$2:$AC$462,MATCH(Z$3,'Slutlig allokering'!$B$2:$AJ$2,0),FALSE)/1,0)</f>
        <v>0</v>
      </c>
      <c r="AA377">
        <f>IFERROR(VLOOKUP($B377,Kraftvärmeprod!$B$1:$AH$479,MATCH(AA$2,Kraftvärmeprod!$B$1:$AG$1,0),FALSE)/1,0)-IFERROR(VLOOKUP($B377,'Slutlig allokering'!$B$2:$AC$462,MATCH(AA$3,'Slutlig allokering'!$B$2:$AJ$2,0),FALSE)/1,0)</f>
        <v>0</v>
      </c>
      <c r="AB377">
        <f>IFERROR(VLOOKUP($B377,Kraftvärmeprod!$B$1:$AH$479,MATCH(AB$2,Kraftvärmeprod!$B$1:$AG$1,0),FALSE)/1,0)-IFERROR(VLOOKUP($B377,'Slutlig allokering'!$B$2:$AC$462,MATCH(AB$3,'Slutlig allokering'!$B$2:$AJ$2,0),FALSE)/1,0)</f>
        <v>0</v>
      </c>
      <c r="AE377">
        <f t="shared" si="10"/>
        <v>0</v>
      </c>
      <c r="AG377">
        <f>IFERROR(VLOOKUP(B377,'Slutlig allokering'!$B$2:$AJ$462,MATCH("Summa justerad allokerad tillförd energi (utan hjälpel och rökgaskondensering):",'Slutlig allokering'!$B$2:$AK$2,0),FALSE)/1,"")</f>
        <v>0</v>
      </c>
      <c r="AI377" s="55" t="str">
        <f>IFERROR(1-VLOOKUP(B377,'Slutlig allokering'!$B$2:$AJ$462,MATCH("Andel av bränsle i kvv som allokerats till värme, exklusive rökgaskondensering och hjälpel",'Slutlig allokering'!$B$2:$AK$2,0),FALSE),"")</f>
        <v/>
      </c>
      <c r="AK377" s="55" t="str">
        <f t="shared" si="11"/>
        <v/>
      </c>
    </row>
    <row r="378" spans="1:37" x14ac:dyDescent="0.35">
      <c r="A378" s="28" t="s">
        <v>505</v>
      </c>
      <c r="B378" s="28" t="s">
        <v>509</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allokering'!$B$2:$AC$462,MATCH(E$3,'Slutlig allokering'!$B$2:$AJ$2,0),FALSE)/1,0)</f>
        <v>0</v>
      </c>
      <c r="F378">
        <f>IFERROR(VLOOKUP($B378,Kraftvärmeprod!$B$1:$AH$479,MATCH(F$2,Kraftvärmeprod!$B$1:$AG$1,0),FALSE)/1,0)-IFERROR(VLOOKUP($B378,'Slutlig allokering'!$B$2:$AC$462,MATCH(F$3,'Slutlig allokering'!$B$2:$AJ$2,0),FALSE)/1,0)</f>
        <v>0</v>
      </c>
      <c r="G378">
        <f>IFERROR(VLOOKUP($B378,Kraftvärmeprod!$B$1:$AH$479,MATCH(G$2,Kraftvärmeprod!$B$1:$AG$1,0),FALSE)/1,0)-IFERROR(VLOOKUP($B378,'Slutlig allokering'!$B$2:$AC$462,MATCH(G$3,'Slutlig allokering'!$B$2:$AJ$2,0),FALSE)/1,0)</f>
        <v>0</v>
      </c>
      <c r="H378">
        <f>IFERROR(VLOOKUP($B378,Kraftvärmeprod!$B$1:$AH$479,MATCH(H$2,Kraftvärmeprod!$B$1:$AG$1,0),FALSE)/1,0)-IFERROR(VLOOKUP($B378,'Slutlig allokering'!$B$2:$AC$462,MATCH(H$3,'Slutlig allokering'!$B$2:$AJ$2,0),FALSE)/1,0)</f>
        <v>0</v>
      </c>
      <c r="I378">
        <f>IFERROR(VLOOKUP($B378,Kraftvärmeprod!$B$1:$AH$479,MATCH(I$2,Kraftvärmeprod!$B$1:$AG$1,0),FALSE)/1,0)-IFERROR(VLOOKUP($B378,'Slutlig allokering'!$B$2:$AC$462,MATCH(I$3,'Slutlig allokering'!$B$2:$AJ$2,0),FALSE)/1,0)</f>
        <v>0</v>
      </c>
      <c r="J378">
        <f>IFERROR(VLOOKUP($B378,Kraftvärmeprod!$B$1:$AH$479,MATCH(J$2,Kraftvärmeprod!$B$1:$AG$1,0),FALSE)/1,0)-IFERROR(VLOOKUP($B378,'Slutlig allokering'!$B$2:$AC$462,MATCH(J$3,'Slutlig allokering'!$B$2:$AJ$2,0),FALSE)/1,0)</f>
        <v>0</v>
      </c>
      <c r="K378">
        <f>IFERROR(VLOOKUP($B378,Kraftvärmeprod!$B$1:$AH$479,MATCH(K$2,Kraftvärmeprod!$B$1:$AG$1,0),FALSE)/1,0)-IFERROR(VLOOKUP($B378,'Slutlig allokering'!$B$2:$AC$462,MATCH(K$3,'Slutlig allokering'!$B$2:$AJ$2,0),FALSE)/1,0)</f>
        <v>0</v>
      </c>
      <c r="L378">
        <f>IFERROR(VLOOKUP($B378,Kraftvärmeprod!$B$1:$AH$479,MATCH(L$2,Kraftvärmeprod!$B$1:$AG$1,0),FALSE)/1,0)-IFERROR(VLOOKUP($B378,'Slutlig allokering'!$B$2:$AC$462,MATCH(L$3,'Slutlig allokering'!$B$2:$AJ$2,0),FALSE)/1,0)</f>
        <v>0</v>
      </c>
      <c r="M378" s="143">
        <f>IFERROR(VLOOKUP($B378,Miljö!$B$1:$S$477,MATCH(M$2,Miljö!$B$1:$X$1,0),FALSE)/1,0)-IFERROR(VLOOKUP($B378,'Slutlig allokering'!$B$2:$AC$462,MATCH(M$3,'Slutlig allokering'!$B$2:$AJ$2,0),FALSE)/1,0)</f>
        <v>0</v>
      </c>
      <c r="N378">
        <f>IFERROR(VLOOKUP($B378,Kraftvärmeprod!$B$1:$AH$479,MATCH(N$2,Kraftvärmeprod!$B$1:$AG$1,0),FALSE)/1,0)-IFERROR(VLOOKUP($B378,'Slutlig allokering'!$B$2:$AC$462,MATCH(N$3,'Slutlig allokering'!$B$2:$AJ$2,0),FALSE)/1,0)</f>
        <v>0</v>
      </c>
      <c r="O378">
        <f>IFERROR(VLOOKUP($B378,Kraftvärmeprod!$B$1:$AH$479,MATCH(O$2,Kraftvärmeprod!$B$1:$AG$1,0),FALSE)/1,0)-IFERROR(VLOOKUP($B378,'Slutlig allokering'!$B$2:$AC$462,MATCH(O$3,'Slutlig allokering'!$B$2:$AJ$2,0),FALSE)/1,0)</f>
        <v>0</v>
      </c>
      <c r="P378">
        <f>IFERROR(VLOOKUP($B378,Kraftvärmeprod!$B$1:$AH$479,MATCH(P$2,Kraftvärmeprod!$B$1:$AG$1,0),FALSE)/1,0)-IFERROR(VLOOKUP($B378,'Slutlig allokering'!$B$2:$AC$462,MATCH(P$3,'Slutlig allokering'!$B$2:$AJ$2,0),FALSE)/1,0)</f>
        <v>0</v>
      </c>
      <c r="Q378">
        <f>IFERROR(VLOOKUP($B378,Kraftvärmeprod!$B$1:$AH$479,MATCH(Q$2,Kraftvärmeprod!$B$1:$AG$1,0),FALSE)/1,0)-IFERROR(VLOOKUP($B378,'Slutlig allokering'!$B$2:$AC$462,MATCH(Q$3,'Slutlig allokering'!$B$2:$AJ$2,0),FALSE)/1,0)</f>
        <v>0</v>
      </c>
      <c r="R378">
        <f>IFERROR(VLOOKUP($B378,Kraftvärmeprod!$B$1:$AH$479,MATCH(R$2,Kraftvärmeprod!$B$1:$AG$1,0),FALSE)/1,0)-IFERROR(VLOOKUP($B378,'Slutlig allokering'!$B$2:$AC$462,MATCH(R$3,'Slutlig allokering'!$B$2:$AJ$2,0),FALSE)/1,0)</f>
        <v>0</v>
      </c>
      <c r="S378">
        <f>IFERROR(VLOOKUP($B378,Kraftvärmeprod!$B$1:$AH$479,MATCH(S$2,Kraftvärmeprod!$B$1:$AG$1,0),FALSE)/1,0)-IFERROR(VLOOKUP($B378,'Slutlig allokering'!$B$2:$AC$462,MATCH(S$3,'Slutlig allokering'!$B$2:$AJ$2,0),FALSE)/1,0)</f>
        <v>0</v>
      </c>
      <c r="T378">
        <f>IFERROR(VLOOKUP($B378,Kraftvärmeprod!$B$1:$AH$479,MATCH(T$2,Kraftvärmeprod!$B$1:$AG$1,0),FALSE)/1,0)-IFERROR(VLOOKUP($B378,'Slutlig allokering'!$B$2:$AC$462,MATCH(T$3,'Slutlig allokering'!$B$2:$AJ$2,0),FALSE)/1,0)</f>
        <v>0</v>
      </c>
      <c r="U378">
        <f>IFERROR(VLOOKUP($B378,Kraftvärmeprod!$B$1:$AH$479,MATCH(U$2,Kraftvärmeprod!$B$1:$AG$1,0),FALSE)/1,0)-IFERROR(VLOOKUP($B378,'Slutlig allokering'!$B$2:$AC$462,MATCH(U$3,'Slutlig allokering'!$B$2:$AJ$2,0),FALSE)/1,0)</f>
        <v>0</v>
      </c>
      <c r="V378">
        <f>IFERROR(VLOOKUP($B378,Kraftvärmeprod!$B$1:$AH$479,MATCH(V$2,Kraftvärmeprod!$B$1:$AG$1,0),FALSE)/1,0)-IFERROR(VLOOKUP($B378,'Slutlig allokering'!$B$2:$AC$462,MATCH(V$3,'Slutlig allokering'!$B$2:$AJ$2,0),FALSE)/1,0)</f>
        <v>0</v>
      </c>
      <c r="W378">
        <f>IFERROR(VLOOKUP($B378,Kraftvärmeprod!$B$1:$AH$479,MATCH(W$2,Kraftvärmeprod!$B$1:$AG$1,0),FALSE)/1,0)-IFERROR(VLOOKUP($B378,'Slutlig allokering'!$B$2:$AC$462,MATCH(W$3,'Slutlig allokering'!$B$2:$AJ$2,0),FALSE)/1,0)</f>
        <v>0</v>
      </c>
      <c r="X378">
        <f>IFERROR(VLOOKUP($B378,Kraftvärmeprod!$B$1:$AH$479,MATCH(X$2,Kraftvärmeprod!$B$1:$AG$1,0),FALSE)/1,0)-IFERROR(VLOOKUP($B378,'Slutlig allokering'!$B$2:$AC$462,MATCH(X$3,'Slutlig allokering'!$B$2:$AJ$2,0),FALSE)/1,0)</f>
        <v>0</v>
      </c>
      <c r="Y378">
        <f>IFERROR(VLOOKUP($B378,Kraftvärmeprod!$B$1:$AH$479,MATCH(Y$2,Kraftvärmeprod!$B$1:$AG$1,0),FALSE)/1,0)-IFERROR(VLOOKUP($B378,'Slutlig allokering'!$B$2:$AC$462,MATCH(Y$3,'Slutlig allokering'!$B$2:$AJ$2,0),FALSE)/1,0)</f>
        <v>0</v>
      </c>
      <c r="Z378">
        <f>IFERROR(VLOOKUP($B378,Kraftvärmeprod!$B$1:$AH$479,MATCH(Z$2,Kraftvärmeprod!$B$1:$AG$1,0),FALSE)/1,0)-IFERROR(VLOOKUP($B378,'Slutlig allokering'!$B$2:$AC$462,MATCH(Z$3,'Slutlig allokering'!$B$2:$AJ$2,0),FALSE)/1,0)</f>
        <v>0</v>
      </c>
      <c r="AA378">
        <f>IFERROR(VLOOKUP($B378,Kraftvärmeprod!$B$1:$AH$479,MATCH(AA$2,Kraftvärmeprod!$B$1:$AG$1,0),FALSE)/1,0)-IFERROR(VLOOKUP($B378,'Slutlig allokering'!$B$2:$AC$462,MATCH(AA$3,'Slutlig allokering'!$B$2:$AJ$2,0),FALSE)/1,0)</f>
        <v>0</v>
      </c>
      <c r="AB378">
        <f>IFERROR(VLOOKUP($B378,Kraftvärmeprod!$B$1:$AH$479,MATCH(AB$2,Kraftvärmeprod!$B$1:$AG$1,0),FALSE)/1,0)-IFERROR(VLOOKUP($B378,'Slutlig allokering'!$B$2:$AC$462,MATCH(AB$3,'Slutlig allokering'!$B$2:$AJ$2,0),FALSE)/1,0)</f>
        <v>0</v>
      </c>
      <c r="AE378">
        <f t="shared" si="10"/>
        <v>0</v>
      </c>
      <c r="AG378">
        <f>IFERROR(VLOOKUP(B378,'Slutlig allokering'!$B$2:$AJ$462,MATCH("Summa justerad allokerad tillförd energi (utan hjälpel och rökgaskondensering):",'Slutlig allokering'!$B$2:$AK$2,0),FALSE)/1,"")</f>
        <v>0</v>
      </c>
      <c r="AI378" s="55" t="str">
        <f>IFERROR(1-VLOOKUP(B378,'Slutlig allokering'!$B$2:$AJ$462,MATCH("Andel av bränsle i kvv som allokerats till värme, exklusive rökgaskondensering och hjälpel",'Slutlig allokering'!$B$2:$AK$2,0),FALSE),"")</f>
        <v/>
      </c>
      <c r="AK378" s="55" t="str">
        <f t="shared" si="11"/>
        <v/>
      </c>
    </row>
    <row r="379" spans="1:37" x14ac:dyDescent="0.35">
      <c r="A379" s="28" t="s">
        <v>505</v>
      </c>
      <c r="B379" s="28" t="s">
        <v>510</v>
      </c>
      <c r="C379">
        <f>IFERROR(VLOOKUP($B379,Kraftvärmeprod!$B$1:$AH$479,MATCH(C$3,Kraftvärmeprod!$B$1:$AG$1,0),FALSE)/1,"")</f>
        <v>590.32899999999995</v>
      </c>
      <c r="D379">
        <f>IFERROR(VLOOKUP($B379,Kraftvärmeprod!$B$1:$AH$479,MATCH(D$3,Kraftvärmeprod!$B$1:$AG$1,0),FALSE)/1,"")</f>
        <v>204.453</v>
      </c>
      <c r="E379">
        <f>IFERROR(VLOOKUP($B379,Kraftvärmeprod!$B$1:$AH$479,MATCH(E$2,Kraftvärmeprod!$B$1:$AG$1,0),FALSE)/1,0)-IFERROR(VLOOKUP($B379,'Slutlig allokering'!$B$2:$AC$462,MATCH(E$3,'Slutlig allokering'!$B$2:$AJ$2,0),FALSE)/1,0)</f>
        <v>191.66500000000002</v>
      </c>
      <c r="F379">
        <f>IFERROR(VLOOKUP($B379,Kraftvärmeprod!$B$1:$AH$479,MATCH(F$2,Kraftvärmeprod!$B$1:$AG$1,0),FALSE)/1,0)-IFERROR(VLOOKUP($B379,'Slutlig allokering'!$B$2:$AC$462,MATCH(F$3,'Slutlig allokering'!$B$2:$AJ$2,0),FALSE)/1,0)</f>
        <v>0</v>
      </c>
      <c r="G379">
        <f>IFERROR(VLOOKUP($B379,Kraftvärmeprod!$B$1:$AH$479,MATCH(G$2,Kraftvärmeprod!$B$1:$AG$1,0),FALSE)/1,0)-IFERROR(VLOOKUP($B379,'Slutlig allokering'!$B$2:$AC$462,MATCH(G$3,'Slutlig allokering'!$B$2:$AJ$2,0),FALSE)/1,0)</f>
        <v>97.9</v>
      </c>
      <c r="H379">
        <f>IFERROR(VLOOKUP($B379,Kraftvärmeprod!$B$1:$AH$479,MATCH(H$2,Kraftvärmeprod!$B$1:$AG$1,0),FALSE)/1,0)-IFERROR(VLOOKUP($B379,'Slutlig allokering'!$B$2:$AC$462,MATCH(H$3,'Slutlig allokering'!$B$2:$AJ$2,0),FALSE)/1,0)</f>
        <v>0</v>
      </c>
      <c r="I379">
        <f>IFERROR(VLOOKUP($B379,Kraftvärmeprod!$B$1:$AH$479,MATCH(I$2,Kraftvärmeprod!$B$1:$AG$1,0),FALSE)/1,0)-IFERROR(VLOOKUP($B379,'Slutlig allokering'!$B$2:$AC$462,MATCH(I$3,'Slutlig allokering'!$B$2:$AJ$2,0),FALSE)/1,0)</f>
        <v>7.0339999999999989</v>
      </c>
      <c r="J379">
        <f>IFERROR(VLOOKUP($B379,Kraftvärmeprod!$B$1:$AH$479,MATCH(J$2,Kraftvärmeprod!$B$1:$AG$1,0),FALSE)/1,0)-IFERROR(VLOOKUP($B379,'Slutlig allokering'!$B$2:$AC$462,MATCH(J$3,'Slutlig allokering'!$B$2:$AJ$2,0),FALSE)/1,0)</f>
        <v>0</v>
      </c>
      <c r="K379">
        <f>IFERROR(VLOOKUP($B379,Kraftvärmeprod!$B$1:$AH$479,MATCH(K$2,Kraftvärmeprod!$B$1:$AG$1,0),FALSE)/1,0)-IFERROR(VLOOKUP($B379,'Slutlig allokering'!$B$2:$AC$462,MATCH(K$3,'Slutlig allokering'!$B$2:$AJ$2,0),FALSE)/1,0)</f>
        <v>0</v>
      </c>
      <c r="L379">
        <f>IFERROR(VLOOKUP($B379,Kraftvärmeprod!$B$1:$AH$479,MATCH(L$2,Kraftvärmeprod!$B$1:$AG$1,0),FALSE)/1,0)-IFERROR(VLOOKUP($B379,'Slutlig allokering'!$B$2:$AC$462,MATCH(L$3,'Slutlig allokering'!$B$2:$AJ$2,0),FALSE)/1,0)</f>
        <v>82.681000000000012</v>
      </c>
      <c r="M379" s="143">
        <f>IFERROR(VLOOKUP($B379,Miljö!$B$1:$S$477,MATCH(M$2,Miljö!$B$1:$X$1,0),FALSE)/1,0)-IFERROR(VLOOKUP($B379,'Slutlig allokering'!$B$2:$AC$462,MATCH(M$3,'Slutlig allokering'!$B$2:$AJ$2,0),FALSE)/1,0)</f>
        <v>21.519999999999996</v>
      </c>
      <c r="N379">
        <f>IFERROR(VLOOKUP($B379,Kraftvärmeprod!$B$1:$AH$479,MATCH(N$2,Kraftvärmeprod!$B$1:$AG$1,0),FALSE)/1,0)-IFERROR(VLOOKUP($B379,'Slutlig allokering'!$B$2:$AC$462,MATCH(N$3,'Slutlig allokering'!$B$2:$AJ$2,0),FALSE)/1,0)</f>
        <v>0</v>
      </c>
      <c r="O379">
        <f>IFERROR(VLOOKUP($B379,Kraftvärmeprod!$B$1:$AH$479,MATCH(O$2,Kraftvärmeprod!$B$1:$AG$1,0),FALSE)/1,0)-IFERROR(VLOOKUP($B379,'Slutlig allokering'!$B$2:$AC$462,MATCH(O$3,'Slutlig allokering'!$B$2:$AJ$2,0),FALSE)/1,0)</f>
        <v>0.38000000000000006</v>
      </c>
      <c r="P379">
        <f>IFERROR(VLOOKUP($B379,Kraftvärmeprod!$B$1:$AH$479,MATCH(P$2,Kraftvärmeprod!$B$1:$AG$1,0),FALSE)/1,0)-IFERROR(VLOOKUP($B379,'Slutlig allokering'!$B$2:$AC$462,MATCH(P$3,'Slutlig allokering'!$B$2:$AJ$2,0),FALSE)/1,0)</f>
        <v>0</v>
      </c>
      <c r="Q379">
        <f>IFERROR(VLOOKUP($B379,Kraftvärmeprod!$B$1:$AH$479,MATCH(Q$2,Kraftvärmeprod!$B$1:$AG$1,0),FALSE)/1,0)-IFERROR(VLOOKUP($B379,'Slutlig allokering'!$B$2:$AC$462,MATCH(Q$3,'Slutlig allokering'!$B$2:$AJ$2,0),FALSE)/1,0)</f>
        <v>49.033000000000001</v>
      </c>
      <c r="R379">
        <f>IFERROR(VLOOKUP($B379,Kraftvärmeprod!$B$1:$AH$479,MATCH(R$2,Kraftvärmeprod!$B$1:$AG$1,0),FALSE)/1,0)-IFERROR(VLOOKUP($B379,'Slutlig allokering'!$B$2:$AC$462,MATCH(R$3,'Slutlig allokering'!$B$2:$AJ$2,0),FALSE)/1,0)</f>
        <v>23.800000000000004</v>
      </c>
      <c r="S379">
        <f>IFERROR(VLOOKUP($B379,Kraftvärmeprod!$B$1:$AH$479,MATCH(S$2,Kraftvärmeprod!$B$1:$AG$1,0),FALSE)/1,0)-IFERROR(VLOOKUP($B379,'Slutlig allokering'!$B$2:$AC$462,MATCH(S$3,'Slutlig allokering'!$B$2:$AJ$2,0),FALSE)/1,0)</f>
        <v>0</v>
      </c>
      <c r="T379">
        <f>IFERROR(VLOOKUP($B379,Kraftvärmeprod!$B$1:$AH$479,MATCH(T$2,Kraftvärmeprod!$B$1:$AG$1,0),FALSE)/1,0)-IFERROR(VLOOKUP($B379,'Slutlig allokering'!$B$2:$AC$462,MATCH(T$3,'Slutlig allokering'!$B$2:$AJ$2,0),FALSE)/1,0)</f>
        <v>0</v>
      </c>
      <c r="U379">
        <f>IFERROR(VLOOKUP($B379,Kraftvärmeprod!$B$1:$AH$479,MATCH(U$2,Kraftvärmeprod!$B$1:$AG$1,0),FALSE)/1,0)-IFERROR(VLOOKUP($B379,'Slutlig allokering'!$B$2:$AC$462,MATCH(U$3,'Slutlig allokering'!$B$2:$AJ$2,0),FALSE)/1,0)</f>
        <v>21.366000000000003</v>
      </c>
      <c r="V379">
        <f>IFERROR(VLOOKUP($B379,Kraftvärmeprod!$B$1:$AH$479,MATCH(V$2,Kraftvärmeprod!$B$1:$AG$1,0),FALSE)/1,0)-IFERROR(VLOOKUP($B379,'Slutlig allokering'!$B$2:$AC$462,MATCH(V$3,'Slutlig allokering'!$B$2:$AJ$2,0),FALSE)/1,0)</f>
        <v>0</v>
      </c>
      <c r="W379">
        <f>IFERROR(VLOOKUP($B379,Kraftvärmeprod!$B$1:$AH$479,MATCH(W$2,Kraftvärmeprod!$B$1:$AG$1,0),FALSE)/1,0)-IFERROR(VLOOKUP($B379,'Slutlig allokering'!$B$2:$AC$462,MATCH(W$3,'Slutlig allokering'!$B$2:$AJ$2,0),FALSE)/1,0)</f>
        <v>0</v>
      </c>
      <c r="X379">
        <f>IFERROR(VLOOKUP($B379,Kraftvärmeprod!$B$1:$AH$479,MATCH(X$2,Kraftvärmeprod!$B$1:$AG$1,0),FALSE)/1,0)-IFERROR(VLOOKUP($B379,'Slutlig allokering'!$B$2:$AC$462,MATCH(X$3,'Slutlig allokering'!$B$2:$AJ$2,0),FALSE)/1,0)</f>
        <v>0</v>
      </c>
      <c r="Y379">
        <f>IFERROR(VLOOKUP($B379,Kraftvärmeprod!$B$1:$AH$479,MATCH(Y$2,Kraftvärmeprod!$B$1:$AG$1,0),FALSE)/1,0)-IFERROR(VLOOKUP($B379,'Slutlig allokering'!$B$2:$AC$462,MATCH(Y$3,'Slutlig allokering'!$B$2:$AJ$2,0),FALSE)/1,0)</f>
        <v>0</v>
      </c>
      <c r="Z379">
        <f>IFERROR(VLOOKUP($B379,Kraftvärmeprod!$B$1:$AH$479,MATCH(Z$2,Kraftvärmeprod!$B$1:$AG$1,0),FALSE)/1,0)-IFERROR(VLOOKUP($B379,'Slutlig allokering'!$B$2:$AC$462,MATCH(Z$3,'Slutlig allokering'!$B$2:$AJ$2,0),FALSE)/1,0)</f>
        <v>0</v>
      </c>
      <c r="AA379">
        <f>IFERROR(VLOOKUP($B379,Kraftvärmeprod!$B$1:$AH$479,MATCH(AA$2,Kraftvärmeprod!$B$1:$AG$1,0),FALSE)/1,0)-IFERROR(VLOOKUP($B379,'Slutlig allokering'!$B$2:$AC$462,MATCH(AA$3,'Slutlig allokering'!$B$2:$AJ$2,0),FALSE)/1,0)</f>
        <v>0</v>
      </c>
      <c r="AB379">
        <f>IFERROR(VLOOKUP($B379,Kraftvärmeprod!$B$1:$AH$479,MATCH(AB$2,Kraftvärmeprod!$B$1:$AG$1,0),FALSE)/1,0)-IFERROR(VLOOKUP($B379,'Slutlig allokering'!$B$2:$AC$462,MATCH(AB$3,'Slutlig allokering'!$B$2:$AJ$2,0),FALSE)/1,0)</f>
        <v>0</v>
      </c>
      <c r="AE379">
        <f t="shared" si="10"/>
        <v>473.85900000000009</v>
      </c>
      <c r="AG379">
        <f>IFERROR(VLOOKUP(B379,'Slutlig allokering'!$B$2:$AJ$462,MATCH("Summa justerad allokerad tillförd energi (utan hjälpel och rökgaskondensering):",'Slutlig allokering'!$B$2:$AK$2,0),FALSE)/1,"")</f>
        <v>494.80000000000007</v>
      </c>
      <c r="AI379" s="55">
        <f>IFERROR(1-VLOOKUP(B379,'Slutlig allokering'!$B$2:$AJ$462,MATCH("Andel av bränsle i kvv som allokerats till värme, exklusive rökgaskondensering och hjälpel",'Slutlig allokering'!$B$2:$AK$2,0),FALSE),"")</f>
        <v>0.48919072656115314</v>
      </c>
      <c r="AK379" s="55">
        <f t="shared" si="11"/>
        <v>0.48919072656115314</v>
      </c>
    </row>
    <row r="380" spans="1:37" x14ac:dyDescent="0.35">
      <c r="A380" s="28" t="s">
        <v>511</v>
      </c>
      <c r="B380" s="28" t="s">
        <v>512</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allokering'!$B$2:$AC$462,MATCH(E$3,'Slutlig allokering'!$B$2:$AJ$2,0),FALSE)/1,0)</f>
        <v>0</v>
      </c>
      <c r="F380">
        <f>IFERROR(VLOOKUP($B380,Kraftvärmeprod!$B$1:$AH$479,MATCH(F$2,Kraftvärmeprod!$B$1:$AG$1,0),FALSE)/1,0)-IFERROR(VLOOKUP($B380,'Slutlig allokering'!$B$2:$AC$462,MATCH(F$3,'Slutlig allokering'!$B$2:$AJ$2,0),FALSE)/1,0)</f>
        <v>0</v>
      </c>
      <c r="G380">
        <f>IFERROR(VLOOKUP($B380,Kraftvärmeprod!$B$1:$AH$479,MATCH(G$2,Kraftvärmeprod!$B$1:$AG$1,0),FALSE)/1,0)-IFERROR(VLOOKUP($B380,'Slutlig allokering'!$B$2:$AC$462,MATCH(G$3,'Slutlig allokering'!$B$2:$AJ$2,0),FALSE)/1,0)</f>
        <v>0</v>
      </c>
      <c r="H380">
        <f>IFERROR(VLOOKUP($B380,Kraftvärmeprod!$B$1:$AH$479,MATCH(H$2,Kraftvärmeprod!$B$1:$AG$1,0),FALSE)/1,0)-IFERROR(VLOOKUP($B380,'Slutlig allokering'!$B$2:$AC$462,MATCH(H$3,'Slutlig allokering'!$B$2:$AJ$2,0),FALSE)/1,0)</f>
        <v>0</v>
      </c>
      <c r="I380">
        <f>IFERROR(VLOOKUP($B380,Kraftvärmeprod!$B$1:$AH$479,MATCH(I$2,Kraftvärmeprod!$B$1:$AG$1,0),FALSE)/1,0)-IFERROR(VLOOKUP($B380,'Slutlig allokering'!$B$2:$AC$462,MATCH(I$3,'Slutlig allokering'!$B$2:$AJ$2,0),FALSE)/1,0)</f>
        <v>0</v>
      </c>
      <c r="J380">
        <f>IFERROR(VLOOKUP($B380,Kraftvärmeprod!$B$1:$AH$479,MATCH(J$2,Kraftvärmeprod!$B$1:$AG$1,0),FALSE)/1,0)-IFERROR(VLOOKUP($B380,'Slutlig allokering'!$B$2:$AC$462,MATCH(J$3,'Slutlig allokering'!$B$2:$AJ$2,0),FALSE)/1,0)</f>
        <v>0</v>
      </c>
      <c r="K380">
        <f>IFERROR(VLOOKUP($B380,Kraftvärmeprod!$B$1:$AH$479,MATCH(K$2,Kraftvärmeprod!$B$1:$AG$1,0),FALSE)/1,0)-IFERROR(VLOOKUP($B380,'Slutlig allokering'!$B$2:$AC$462,MATCH(K$3,'Slutlig allokering'!$B$2:$AJ$2,0),FALSE)/1,0)</f>
        <v>0</v>
      </c>
      <c r="L380">
        <f>IFERROR(VLOOKUP($B380,Kraftvärmeprod!$B$1:$AH$479,MATCH(L$2,Kraftvärmeprod!$B$1:$AG$1,0),FALSE)/1,0)-IFERROR(VLOOKUP($B380,'Slutlig allokering'!$B$2:$AC$462,MATCH(L$3,'Slutlig allokering'!$B$2:$AJ$2,0),FALSE)/1,0)</f>
        <v>0</v>
      </c>
      <c r="M380" s="143">
        <f>IFERROR(VLOOKUP($B380,Miljö!$B$1:$S$477,MATCH(M$2,Miljö!$B$1:$X$1,0),FALSE)/1,0)-IFERROR(VLOOKUP($B380,'Slutlig allokering'!$B$2:$AC$462,MATCH(M$3,'Slutlig allokering'!$B$2:$AJ$2,0),FALSE)/1,0)</f>
        <v>0</v>
      </c>
      <c r="N380">
        <f>IFERROR(VLOOKUP($B380,Kraftvärmeprod!$B$1:$AH$479,MATCH(N$2,Kraftvärmeprod!$B$1:$AG$1,0),FALSE)/1,0)-IFERROR(VLOOKUP($B380,'Slutlig allokering'!$B$2:$AC$462,MATCH(N$3,'Slutlig allokering'!$B$2:$AJ$2,0),FALSE)/1,0)</f>
        <v>0</v>
      </c>
      <c r="O380">
        <f>IFERROR(VLOOKUP($B380,Kraftvärmeprod!$B$1:$AH$479,MATCH(O$2,Kraftvärmeprod!$B$1:$AG$1,0),FALSE)/1,0)-IFERROR(VLOOKUP($B380,'Slutlig allokering'!$B$2:$AC$462,MATCH(O$3,'Slutlig allokering'!$B$2:$AJ$2,0),FALSE)/1,0)</f>
        <v>0</v>
      </c>
      <c r="P380">
        <f>IFERROR(VLOOKUP($B380,Kraftvärmeprod!$B$1:$AH$479,MATCH(P$2,Kraftvärmeprod!$B$1:$AG$1,0),FALSE)/1,0)-IFERROR(VLOOKUP($B380,'Slutlig allokering'!$B$2:$AC$462,MATCH(P$3,'Slutlig allokering'!$B$2:$AJ$2,0),FALSE)/1,0)</f>
        <v>0</v>
      </c>
      <c r="Q380">
        <f>IFERROR(VLOOKUP($B380,Kraftvärmeprod!$B$1:$AH$479,MATCH(Q$2,Kraftvärmeprod!$B$1:$AG$1,0),FALSE)/1,0)-IFERROR(VLOOKUP($B380,'Slutlig allokering'!$B$2:$AC$462,MATCH(Q$3,'Slutlig allokering'!$B$2:$AJ$2,0),FALSE)/1,0)</f>
        <v>0</v>
      </c>
      <c r="R380">
        <f>IFERROR(VLOOKUP($B380,Kraftvärmeprod!$B$1:$AH$479,MATCH(R$2,Kraftvärmeprod!$B$1:$AG$1,0),FALSE)/1,0)-IFERROR(VLOOKUP($B380,'Slutlig allokering'!$B$2:$AC$462,MATCH(R$3,'Slutlig allokering'!$B$2:$AJ$2,0),FALSE)/1,0)</f>
        <v>0</v>
      </c>
      <c r="S380">
        <f>IFERROR(VLOOKUP($B380,Kraftvärmeprod!$B$1:$AH$479,MATCH(S$2,Kraftvärmeprod!$B$1:$AG$1,0),FALSE)/1,0)-IFERROR(VLOOKUP($B380,'Slutlig allokering'!$B$2:$AC$462,MATCH(S$3,'Slutlig allokering'!$B$2:$AJ$2,0),FALSE)/1,0)</f>
        <v>0</v>
      </c>
      <c r="T380">
        <f>IFERROR(VLOOKUP($B380,Kraftvärmeprod!$B$1:$AH$479,MATCH(T$2,Kraftvärmeprod!$B$1:$AG$1,0),FALSE)/1,0)-IFERROR(VLOOKUP($B380,'Slutlig allokering'!$B$2:$AC$462,MATCH(T$3,'Slutlig allokering'!$B$2:$AJ$2,0),FALSE)/1,0)</f>
        <v>0</v>
      </c>
      <c r="U380">
        <f>IFERROR(VLOOKUP($B380,Kraftvärmeprod!$B$1:$AH$479,MATCH(U$2,Kraftvärmeprod!$B$1:$AG$1,0),FALSE)/1,0)-IFERROR(VLOOKUP($B380,'Slutlig allokering'!$B$2:$AC$462,MATCH(U$3,'Slutlig allokering'!$B$2:$AJ$2,0),FALSE)/1,0)</f>
        <v>0</v>
      </c>
      <c r="V380">
        <f>IFERROR(VLOOKUP($B380,Kraftvärmeprod!$B$1:$AH$479,MATCH(V$2,Kraftvärmeprod!$B$1:$AG$1,0),FALSE)/1,0)-IFERROR(VLOOKUP($B380,'Slutlig allokering'!$B$2:$AC$462,MATCH(V$3,'Slutlig allokering'!$B$2:$AJ$2,0),FALSE)/1,0)</f>
        <v>0</v>
      </c>
      <c r="W380">
        <f>IFERROR(VLOOKUP($B380,Kraftvärmeprod!$B$1:$AH$479,MATCH(W$2,Kraftvärmeprod!$B$1:$AG$1,0),FALSE)/1,0)-IFERROR(VLOOKUP($B380,'Slutlig allokering'!$B$2:$AC$462,MATCH(W$3,'Slutlig allokering'!$B$2:$AJ$2,0),FALSE)/1,0)</f>
        <v>0</v>
      </c>
      <c r="X380">
        <f>IFERROR(VLOOKUP($B380,Kraftvärmeprod!$B$1:$AH$479,MATCH(X$2,Kraftvärmeprod!$B$1:$AG$1,0),FALSE)/1,0)-IFERROR(VLOOKUP($B380,'Slutlig allokering'!$B$2:$AC$462,MATCH(X$3,'Slutlig allokering'!$B$2:$AJ$2,0),FALSE)/1,0)</f>
        <v>0</v>
      </c>
      <c r="Y380">
        <f>IFERROR(VLOOKUP($B380,Kraftvärmeprod!$B$1:$AH$479,MATCH(Y$2,Kraftvärmeprod!$B$1:$AG$1,0),FALSE)/1,0)-IFERROR(VLOOKUP($B380,'Slutlig allokering'!$B$2:$AC$462,MATCH(Y$3,'Slutlig allokering'!$B$2:$AJ$2,0),FALSE)/1,0)</f>
        <v>0</v>
      </c>
      <c r="Z380">
        <f>IFERROR(VLOOKUP($B380,Kraftvärmeprod!$B$1:$AH$479,MATCH(Z$2,Kraftvärmeprod!$B$1:$AG$1,0),FALSE)/1,0)-IFERROR(VLOOKUP($B380,'Slutlig allokering'!$B$2:$AC$462,MATCH(Z$3,'Slutlig allokering'!$B$2:$AJ$2,0),FALSE)/1,0)</f>
        <v>0</v>
      </c>
      <c r="AA380">
        <f>IFERROR(VLOOKUP($B380,Kraftvärmeprod!$B$1:$AH$479,MATCH(AA$2,Kraftvärmeprod!$B$1:$AG$1,0),FALSE)/1,0)-IFERROR(VLOOKUP($B380,'Slutlig allokering'!$B$2:$AC$462,MATCH(AA$3,'Slutlig allokering'!$B$2:$AJ$2,0),FALSE)/1,0)</f>
        <v>0</v>
      </c>
      <c r="AB380">
        <f>IFERROR(VLOOKUP($B380,Kraftvärmeprod!$B$1:$AH$479,MATCH(AB$2,Kraftvärmeprod!$B$1:$AG$1,0),FALSE)/1,0)-IFERROR(VLOOKUP($B380,'Slutlig allokering'!$B$2:$AC$462,MATCH(AB$3,'Slutlig allokering'!$B$2:$AJ$2,0),FALSE)/1,0)</f>
        <v>0</v>
      </c>
      <c r="AE380">
        <f t="shared" si="10"/>
        <v>0</v>
      </c>
      <c r="AG380">
        <f>IFERROR(VLOOKUP(B380,'Slutlig allokering'!$B$2:$AJ$462,MATCH("Summa justerad allokerad tillförd energi (utan hjälpel och rökgaskondensering):",'Slutlig allokering'!$B$2:$AK$2,0),FALSE)/1,"")</f>
        <v>0</v>
      </c>
      <c r="AI380" s="55" t="str">
        <f>IFERROR(1-VLOOKUP(B380,'Slutlig allokering'!$B$2:$AJ$462,MATCH("Andel av bränsle i kvv som allokerats till värme, exklusive rökgaskondensering och hjälpel",'Slutlig allokering'!$B$2:$AK$2,0),FALSE),"")</f>
        <v/>
      </c>
      <c r="AK380" s="55" t="str">
        <f t="shared" si="11"/>
        <v/>
      </c>
    </row>
    <row r="381" spans="1:37" x14ac:dyDescent="0.35">
      <c r="A381" s="28" t="s">
        <v>511</v>
      </c>
      <c r="B381" s="28" t="s">
        <v>513</v>
      </c>
      <c r="C381" t="str">
        <f>IFERROR(VLOOKUP($B381,Kraftvärmeprod!$B$1:$AH$479,MATCH(C$3,Kraftvärmeprod!$B$1:$AG$1,0),FALSE)/1,"")</f>
        <v/>
      </c>
      <c r="D381" t="str">
        <f>IFERROR(VLOOKUP($B381,Kraftvärmeprod!$B$1:$AH$479,MATCH(D$3,Kraftvärmeprod!$B$1:$AG$1,0),FALSE)/1,"")</f>
        <v/>
      </c>
      <c r="E381">
        <f>IFERROR(VLOOKUP($B381,Kraftvärmeprod!$B$1:$AH$479,MATCH(E$2,Kraftvärmeprod!$B$1:$AG$1,0),FALSE)/1,0)-IFERROR(VLOOKUP($B381,'Slutlig allokering'!$B$2:$AC$462,MATCH(E$3,'Slutlig allokering'!$B$2:$AJ$2,0),FALSE)/1,0)</f>
        <v>0</v>
      </c>
      <c r="F381">
        <f>IFERROR(VLOOKUP($B381,Kraftvärmeprod!$B$1:$AH$479,MATCH(F$2,Kraftvärmeprod!$B$1:$AG$1,0),FALSE)/1,0)-IFERROR(VLOOKUP($B381,'Slutlig allokering'!$B$2:$AC$462,MATCH(F$3,'Slutlig allokering'!$B$2:$AJ$2,0),FALSE)/1,0)</f>
        <v>0</v>
      </c>
      <c r="G381">
        <f>IFERROR(VLOOKUP($B381,Kraftvärmeprod!$B$1:$AH$479,MATCH(G$2,Kraftvärmeprod!$B$1:$AG$1,0),FALSE)/1,0)-IFERROR(VLOOKUP($B381,'Slutlig allokering'!$B$2:$AC$462,MATCH(G$3,'Slutlig allokering'!$B$2:$AJ$2,0),FALSE)/1,0)</f>
        <v>0</v>
      </c>
      <c r="H381">
        <f>IFERROR(VLOOKUP($B381,Kraftvärmeprod!$B$1:$AH$479,MATCH(H$2,Kraftvärmeprod!$B$1:$AG$1,0),FALSE)/1,0)-IFERROR(VLOOKUP($B381,'Slutlig allokering'!$B$2:$AC$462,MATCH(H$3,'Slutlig allokering'!$B$2:$AJ$2,0),FALSE)/1,0)</f>
        <v>0</v>
      </c>
      <c r="I381">
        <f>IFERROR(VLOOKUP($B381,Kraftvärmeprod!$B$1:$AH$479,MATCH(I$2,Kraftvärmeprod!$B$1:$AG$1,0),FALSE)/1,0)-IFERROR(VLOOKUP($B381,'Slutlig allokering'!$B$2:$AC$462,MATCH(I$3,'Slutlig allokering'!$B$2:$AJ$2,0),FALSE)/1,0)</f>
        <v>0</v>
      </c>
      <c r="J381">
        <f>IFERROR(VLOOKUP($B381,Kraftvärmeprod!$B$1:$AH$479,MATCH(J$2,Kraftvärmeprod!$B$1:$AG$1,0),FALSE)/1,0)-IFERROR(VLOOKUP($B381,'Slutlig allokering'!$B$2:$AC$462,MATCH(J$3,'Slutlig allokering'!$B$2:$AJ$2,0),FALSE)/1,0)</f>
        <v>0</v>
      </c>
      <c r="K381">
        <f>IFERROR(VLOOKUP($B381,Kraftvärmeprod!$B$1:$AH$479,MATCH(K$2,Kraftvärmeprod!$B$1:$AG$1,0),FALSE)/1,0)-IFERROR(VLOOKUP($B381,'Slutlig allokering'!$B$2:$AC$462,MATCH(K$3,'Slutlig allokering'!$B$2:$AJ$2,0),FALSE)/1,0)</f>
        <v>0</v>
      </c>
      <c r="L381">
        <f>IFERROR(VLOOKUP($B381,Kraftvärmeprod!$B$1:$AH$479,MATCH(L$2,Kraftvärmeprod!$B$1:$AG$1,0),FALSE)/1,0)-IFERROR(VLOOKUP($B381,'Slutlig allokering'!$B$2:$AC$462,MATCH(L$3,'Slutlig allokering'!$B$2:$AJ$2,0),FALSE)/1,0)</f>
        <v>0</v>
      </c>
      <c r="M381" s="143">
        <f>IFERROR(VLOOKUP($B381,Miljö!$B$1:$S$477,MATCH(M$2,Miljö!$B$1:$X$1,0),FALSE)/1,0)-IFERROR(VLOOKUP($B381,'Slutlig allokering'!$B$2:$AC$462,MATCH(M$3,'Slutlig allokering'!$B$2:$AJ$2,0),FALSE)/1,0)</f>
        <v>0</v>
      </c>
      <c r="N381">
        <f>IFERROR(VLOOKUP($B381,Kraftvärmeprod!$B$1:$AH$479,MATCH(N$2,Kraftvärmeprod!$B$1:$AG$1,0),FALSE)/1,0)-IFERROR(VLOOKUP($B381,'Slutlig allokering'!$B$2:$AC$462,MATCH(N$3,'Slutlig allokering'!$B$2:$AJ$2,0),FALSE)/1,0)</f>
        <v>0</v>
      </c>
      <c r="O381">
        <f>IFERROR(VLOOKUP($B381,Kraftvärmeprod!$B$1:$AH$479,MATCH(O$2,Kraftvärmeprod!$B$1:$AG$1,0),FALSE)/1,0)-IFERROR(VLOOKUP($B381,'Slutlig allokering'!$B$2:$AC$462,MATCH(O$3,'Slutlig allokering'!$B$2:$AJ$2,0),FALSE)/1,0)</f>
        <v>0</v>
      </c>
      <c r="P381">
        <f>IFERROR(VLOOKUP($B381,Kraftvärmeprod!$B$1:$AH$479,MATCH(P$2,Kraftvärmeprod!$B$1:$AG$1,0),FALSE)/1,0)-IFERROR(VLOOKUP($B381,'Slutlig allokering'!$B$2:$AC$462,MATCH(P$3,'Slutlig allokering'!$B$2:$AJ$2,0),FALSE)/1,0)</f>
        <v>0</v>
      </c>
      <c r="Q381">
        <f>IFERROR(VLOOKUP($B381,Kraftvärmeprod!$B$1:$AH$479,MATCH(Q$2,Kraftvärmeprod!$B$1:$AG$1,0),FALSE)/1,0)-IFERROR(VLOOKUP($B381,'Slutlig allokering'!$B$2:$AC$462,MATCH(Q$3,'Slutlig allokering'!$B$2:$AJ$2,0),FALSE)/1,0)</f>
        <v>0</v>
      </c>
      <c r="R381">
        <f>IFERROR(VLOOKUP($B381,Kraftvärmeprod!$B$1:$AH$479,MATCH(R$2,Kraftvärmeprod!$B$1:$AG$1,0),FALSE)/1,0)-IFERROR(VLOOKUP($B381,'Slutlig allokering'!$B$2:$AC$462,MATCH(R$3,'Slutlig allokering'!$B$2:$AJ$2,0),FALSE)/1,0)</f>
        <v>0</v>
      </c>
      <c r="S381">
        <f>IFERROR(VLOOKUP($B381,Kraftvärmeprod!$B$1:$AH$479,MATCH(S$2,Kraftvärmeprod!$B$1:$AG$1,0),FALSE)/1,0)-IFERROR(VLOOKUP($B381,'Slutlig allokering'!$B$2:$AC$462,MATCH(S$3,'Slutlig allokering'!$B$2:$AJ$2,0),FALSE)/1,0)</f>
        <v>0</v>
      </c>
      <c r="T381">
        <f>IFERROR(VLOOKUP($B381,Kraftvärmeprod!$B$1:$AH$479,MATCH(T$2,Kraftvärmeprod!$B$1:$AG$1,0),FALSE)/1,0)-IFERROR(VLOOKUP($B381,'Slutlig allokering'!$B$2:$AC$462,MATCH(T$3,'Slutlig allokering'!$B$2:$AJ$2,0),FALSE)/1,0)</f>
        <v>0</v>
      </c>
      <c r="U381">
        <f>IFERROR(VLOOKUP($B381,Kraftvärmeprod!$B$1:$AH$479,MATCH(U$2,Kraftvärmeprod!$B$1:$AG$1,0),FALSE)/1,0)-IFERROR(VLOOKUP($B381,'Slutlig allokering'!$B$2:$AC$462,MATCH(U$3,'Slutlig allokering'!$B$2:$AJ$2,0),FALSE)/1,0)</f>
        <v>0</v>
      </c>
      <c r="V381">
        <f>IFERROR(VLOOKUP($B381,Kraftvärmeprod!$B$1:$AH$479,MATCH(V$2,Kraftvärmeprod!$B$1:$AG$1,0),FALSE)/1,0)-IFERROR(VLOOKUP($B381,'Slutlig allokering'!$B$2:$AC$462,MATCH(V$3,'Slutlig allokering'!$B$2:$AJ$2,0),FALSE)/1,0)</f>
        <v>0</v>
      </c>
      <c r="W381">
        <f>IFERROR(VLOOKUP($B381,Kraftvärmeprod!$B$1:$AH$479,MATCH(W$2,Kraftvärmeprod!$B$1:$AG$1,0),FALSE)/1,0)-IFERROR(VLOOKUP($B381,'Slutlig allokering'!$B$2:$AC$462,MATCH(W$3,'Slutlig allokering'!$B$2:$AJ$2,0),FALSE)/1,0)</f>
        <v>0</v>
      </c>
      <c r="X381">
        <f>IFERROR(VLOOKUP($B381,Kraftvärmeprod!$B$1:$AH$479,MATCH(X$2,Kraftvärmeprod!$B$1:$AG$1,0),FALSE)/1,0)-IFERROR(VLOOKUP($B381,'Slutlig allokering'!$B$2:$AC$462,MATCH(X$3,'Slutlig allokering'!$B$2:$AJ$2,0),FALSE)/1,0)</f>
        <v>0</v>
      </c>
      <c r="Y381">
        <f>IFERROR(VLOOKUP($B381,Kraftvärmeprod!$B$1:$AH$479,MATCH(Y$2,Kraftvärmeprod!$B$1:$AG$1,0),FALSE)/1,0)-IFERROR(VLOOKUP($B381,'Slutlig allokering'!$B$2:$AC$462,MATCH(Y$3,'Slutlig allokering'!$B$2:$AJ$2,0),FALSE)/1,0)</f>
        <v>0</v>
      </c>
      <c r="Z381">
        <f>IFERROR(VLOOKUP($B381,Kraftvärmeprod!$B$1:$AH$479,MATCH(Z$2,Kraftvärmeprod!$B$1:$AG$1,0),FALSE)/1,0)-IFERROR(VLOOKUP($B381,'Slutlig allokering'!$B$2:$AC$462,MATCH(Z$3,'Slutlig allokering'!$B$2:$AJ$2,0),FALSE)/1,0)</f>
        <v>0</v>
      </c>
      <c r="AA381">
        <f>IFERROR(VLOOKUP($B381,Kraftvärmeprod!$B$1:$AH$479,MATCH(AA$2,Kraftvärmeprod!$B$1:$AG$1,0),FALSE)/1,0)-IFERROR(VLOOKUP($B381,'Slutlig allokering'!$B$2:$AC$462,MATCH(AA$3,'Slutlig allokering'!$B$2:$AJ$2,0),FALSE)/1,0)</f>
        <v>0</v>
      </c>
      <c r="AB381">
        <f>IFERROR(VLOOKUP($B381,Kraftvärmeprod!$B$1:$AH$479,MATCH(AB$2,Kraftvärmeprod!$B$1:$AG$1,0),FALSE)/1,0)-IFERROR(VLOOKUP($B381,'Slutlig allokering'!$B$2:$AC$462,MATCH(AB$3,'Slutlig allokering'!$B$2:$AJ$2,0),FALSE)/1,0)</f>
        <v>0</v>
      </c>
      <c r="AE381">
        <f t="shared" si="10"/>
        <v>0</v>
      </c>
      <c r="AG381">
        <f>IFERROR(VLOOKUP(B381,'Slutlig allokering'!$B$2:$AJ$462,MATCH("Summa justerad allokerad tillförd energi (utan hjälpel och rökgaskondensering):",'Slutlig allokering'!$B$2:$AK$2,0),FALSE)/1,"")</f>
        <v>0</v>
      </c>
      <c r="AI381" s="55" t="str">
        <f>IFERROR(1-VLOOKUP(B381,'Slutlig allokering'!$B$2:$AJ$462,MATCH("Andel av bränsle i kvv som allokerats till värme, exklusive rökgaskondensering och hjälpel",'Slutlig allokering'!$B$2:$AK$2,0),FALSE),"")</f>
        <v/>
      </c>
      <c r="AK381" s="55" t="str">
        <f t="shared" si="11"/>
        <v/>
      </c>
    </row>
    <row r="382" spans="1:37" x14ac:dyDescent="0.35">
      <c r="A382" s="28" t="s">
        <v>514</v>
      </c>
      <c r="B382" s="28" t="s">
        <v>515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allokering'!$B$2:$AC$462,MATCH(E$3,'Slutlig allokering'!$B$2:$AJ$2,0),FALSE)/1,0)</f>
        <v>0</v>
      </c>
      <c r="F382">
        <f>IFERROR(VLOOKUP($B382,Kraftvärmeprod!$B$1:$AH$479,MATCH(F$2,Kraftvärmeprod!$B$1:$AG$1,0),FALSE)/1,0)-IFERROR(VLOOKUP($B382,'Slutlig allokering'!$B$2:$AC$462,MATCH(F$3,'Slutlig allokering'!$B$2:$AJ$2,0),FALSE)/1,0)</f>
        <v>0</v>
      </c>
      <c r="G382">
        <f>IFERROR(VLOOKUP($B382,Kraftvärmeprod!$B$1:$AH$479,MATCH(G$2,Kraftvärmeprod!$B$1:$AG$1,0),FALSE)/1,0)-IFERROR(VLOOKUP($B382,'Slutlig allokering'!$B$2:$AC$462,MATCH(G$3,'Slutlig allokering'!$B$2:$AJ$2,0),FALSE)/1,0)</f>
        <v>0</v>
      </c>
      <c r="H382">
        <f>IFERROR(VLOOKUP($B382,Kraftvärmeprod!$B$1:$AH$479,MATCH(H$2,Kraftvärmeprod!$B$1:$AG$1,0),FALSE)/1,0)-IFERROR(VLOOKUP($B382,'Slutlig allokering'!$B$2:$AC$462,MATCH(H$3,'Slutlig allokering'!$B$2:$AJ$2,0),FALSE)/1,0)</f>
        <v>0</v>
      </c>
      <c r="I382">
        <f>IFERROR(VLOOKUP($B382,Kraftvärmeprod!$B$1:$AH$479,MATCH(I$2,Kraftvärmeprod!$B$1:$AG$1,0),FALSE)/1,0)-IFERROR(VLOOKUP($B382,'Slutlig allokering'!$B$2:$AC$462,MATCH(I$3,'Slutlig allokering'!$B$2:$AJ$2,0),FALSE)/1,0)</f>
        <v>0</v>
      </c>
      <c r="J382">
        <f>IFERROR(VLOOKUP($B382,Kraftvärmeprod!$B$1:$AH$479,MATCH(J$2,Kraftvärmeprod!$B$1:$AG$1,0),FALSE)/1,0)-IFERROR(VLOOKUP($B382,'Slutlig allokering'!$B$2:$AC$462,MATCH(J$3,'Slutlig allokering'!$B$2:$AJ$2,0),FALSE)/1,0)</f>
        <v>0</v>
      </c>
      <c r="K382">
        <f>IFERROR(VLOOKUP($B382,Kraftvärmeprod!$B$1:$AH$479,MATCH(K$2,Kraftvärmeprod!$B$1:$AG$1,0),FALSE)/1,0)-IFERROR(VLOOKUP($B382,'Slutlig allokering'!$B$2:$AC$462,MATCH(K$3,'Slutlig allokering'!$B$2:$AJ$2,0),FALSE)/1,0)</f>
        <v>0</v>
      </c>
      <c r="L382">
        <f>IFERROR(VLOOKUP($B382,Kraftvärmeprod!$B$1:$AH$479,MATCH(L$2,Kraftvärmeprod!$B$1:$AG$1,0),FALSE)/1,0)-IFERROR(VLOOKUP($B382,'Slutlig allokering'!$B$2:$AC$462,MATCH(L$3,'Slutlig allokering'!$B$2:$AJ$2,0),FALSE)/1,0)</f>
        <v>0</v>
      </c>
      <c r="M382" s="143">
        <f>IFERROR(VLOOKUP($B382,Miljö!$B$1:$S$477,MATCH(M$2,Miljö!$B$1:$X$1,0),FALSE)/1,0)-IFERROR(VLOOKUP($B382,'Slutlig allokering'!$B$2:$AC$462,MATCH(M$3,'Slutlig allokering'!$B$2:$AJ$2,0),FALSE)/1,0)</f>
        <v>0</v>
      </c>
      <c r="N382">
        <f>IFERROR(VLOOKUP($B382,Kraftvärmeprod!$B$1:$AH$479,MATCH(N$2,Kraftvärmeprod!$B$1:$AG$1,0),FALSE)/1,0)-IFERROR(VLOOKUP($B382,'Slutlig allokering'!$B$2:$AC$462,MATCH(N$3,'Slutlig allokering'!$B$2:$AJ$2,0),FALSE)/1,0)</f>
        <v>0</v>
      </c>
      <c r="O382">
        <f>IFERROR(VLOOKUP($B382,Kraftvärmeprod!$B$1:$AH$479,MATCH(O$2,Kraftvärmeprod!$B$1:$AG$1,0),FALSE)/1,0)-IFERROR(VLOOKUP($B382,'Slutlig allokering'!$B$2:$AC$462,MATCH(O$3,'Slutlig allokering'!$B$2:$AJ$2,0),FALSE)/1,0)</f>
        <v>0</v>
      </c>
      <c r="P382">
        <f>IFERROR(VLOOKUP($B382,Kraftvärmeprod!$B$1:$AH$479,MATCH(P$2,Kraftvärmeprod!$B$1:$AG$1,0),FALSE)/1,0)-IFERROR(VLOOKUP($B382,'Slutlig allokering'!$B$2:$AC$462,MATCH(P$3,'Slutlig allokering'!$B$2:$AJ$2,0),FALSE)/1,0)</f>
        <v>0</v>
      </c>
      <c r="Q382">
        <f>IFERROR(VLOOKUP($B382,Kraftvärmeprod!$B$1:$AH$479,MATCH(Q$2,Kraftvärmeprod!$B$1:$AG$1,0),FALSE)/1,0)-IFERROR(VLOOKUP($B382,'Slutlig allokering'!$B$2:$AC$462,MATCH(Q$3,'Slutlig allokering'!$B$2:$AJ$2,0),FALSE)/1,0)</f>
        <v>0</v>
      </c>
      <c r="R382">
        <f>IFERROR(VLOOKUP($B382,Kraftvärmeprod!$B$1:$AH$479,MATCH(R$2,Kraftvärmeprod!$B$1:$AG$1,0),FALSE)/1,0)-IFERROR(VLOOKUP($B382,'Slutlig allokering'!$B$2:$AC$462,MATCH(R$3,'Slutlig allokering'!$B$2:$AJ$2,0),FALSE)/1,0)</f>
        <v>0</v>
      </c>
      <c r="S382">
        <f>IFERROR(VLOOKUP($B382,Kraftvärmeprod!$B$1:$AH$479,MATCH(S$2,Kraftvärmeprod!$B$1:$AG$1,0),FALSE)/1,0)-IFERROR(VLOOKUP($B382,'Slutlig allokering'!$B$2:$AC$462,MATCH(S$3,'Slutlig allokering'!$B$2:$AJ$2,0),FALSE)/1,0)</f>
        <v>0</v>
      </c>
      <c r="T382">
        <f>IFERROR(VLOOKUP($B382,Kraftvärmeprod!$B$1:$AH$479,MATCH(T$2,Kraftvärmeprod!$B$1:$AG$1,0),FALSE)/1,0)-IFERROR(VLOOKUP($B382,'Slutlig allokering'!$B$2:$AC$462,MATCH(T$3,'Slutlig allokering'!$B$2:$AJ$2,0),FALSE)/1,0)</f>
        <v>0</v>
      </c>
      <c r="U382">
        <f>IFERROR(VLOOKUP($B382,Kraftvärmeprod!$B$1:$AH$479,MATCH(U$2,Kraftvärmeprod!$B$1:$AG$1,0),FALSE)/1,0)-IFERROR(VLOOKUP($B382,'Slutlig allokering'!$B$2:$AC$462,MATCH(U$3,'Slutlig allokering'!$B$2:$AJ$2,0),FALSE)/1,0)</f>
        <v>0</v>
      </c>
      <c r="V382">
        <f>IFERROR(VLOOKUP($B382,Kraftvärmeprod!$B$1:$AH$479,MATCH(V$2,Kraftvärmeprod!$B$1:$AG$1,0),FALSE)/1,0)-IFERROR(VLOOKUP($B382,'Slutlig allokering'!$B$2:$AC$462,MATCH(V$3,'Slutlig allokering'!$B$2:$AJ$2,0),FALSE)/1,0)</f>
        <v>0</v>
      </c>
      <c r="W382">
        <f>IFERROR(VLOOKUP($B382,Kraftvärmeprod!$B$1:$AH$479,MATCH(W$2,Kraftvärmeprod!$B$1:$AG$1,0),FALSE)/1,0)-IFERROR(VLOOKUP($B382,'Slutlig allokering'!$B$2:$AC$462,MATCH(W$3,'Slutlig allokering'!$B$2:$AJ$2,0),FALSE)/1,0)</f>
        <v>0</v>
      </c>
      <c r="X382">
        <f>IFERROR(VLOOKUP($B382,Kraftvärmeprod!$B$1:$AH$479,MATCH(X$2,Kraftvärmeprod!$B$1:$AG$1,0),FALSE)/1,0)-IFERROR(VLOOKUP($B382,'Slutlig allokering'!$B$2:$AC$462,MATCH(X$3,'Slutlig allokering'!$B$2:$AJ$2,0),FALSE)/1,0)</f>
        <v>0</v>
      </c>
      <c r="Y382">
        <f>IFERROR(VLOOKUP($B382,Kraftvärmeprod!$B$1:$AH$479,MATCH(Y$2,Kraftvärmeprod!$B$1:$AG$1,0),FALSE)/1,0)-IFERROR(VLOOKUP($B382,'Slutlig allokering'!$B$2:$AC$462,MATCH(Y$3,'Slutlig allokering'!$B$2:$AJ$2,0),FALSE)/1,0)</f>
        <v>0</v>
      </c>
      <c r="Z382">
        <f>IFERROR(VLOOKUP($B382,Kraftvärmeprod!$B$1:$AH$479,MATCH(Z$2,Kraftvärmeprod!$B$1:$AG$1,0),FALSE)/1,0)-IFERROR(VLOOKUP($B382,'Slutlig allokering'!$B$2:$AC$462,MATCH(Z$3,'Slutlig allokering'!$B$2:$AJ$2,0),FALSE)/1,0)</f>
        <v>0</v>
      </c>
      <c r="AA382">
        <f>IFERROR(VLOOKUP($B382,Kraftvärmeprod!$B$1:$AH$479,MATCH(AA$2,Kraftvärmeprod!$B$1:$AG$1,0),FALSE)/1,0)-IFERROR(VLOOKUP($B382,'Slutlig allokering'!$B$2:$AC$462,MATCH(AA$3,'Slutlig allokering'!$B$2:$AJ$2,0),FALSE)/1,0)</f>
        <v>0</v>
      </c>
      <c r="AB382">
        <f>IFERROR(VLOOKUP($B382,Kraftvärmeprod!$B$1:$AH$479,MATCH(AB$2,Kraftvärmeprod!$B$1:$AG$1,0),FALSE)/1,0)-IFERROR(VLOOKUP($B382,'Slutlig allokering'!$B$2:$AC$462,MATCH(AB$3,'Slutlig allokering'!$B$2:$AJ$2,0),FALSE)/1,0)</f>
        <v>0</v>
      </c>
      <c r="AE382">
        <f t="shared" si="10"/>
        <v>0</v>
      </c>
      <c r="AG382">
        <f>IFERROR(VLOOKUP(B382,'Slutlig allokering'!$B$2:$AJ$462,MATCH("Summa justerad allokerad tillförd energi (utan hjälpel och rökgaskondensering):",'Slutlig allokering'!$B$2:$AK$2,0),FALSE)/1,"")</f>
        <v>0</v>
      </c>
      <c r="AI382" s="55" t="str">
        <f>IFERROR(1-VLOOKUP(B382,'Slutlig allokering'!$B$2:$AJ$462,MATCH("Andel av bränsle i kvv som allokerats till värme, exklusive rökgaskondensering och hjälpel",'Slutlig allokering'!$B$2:$AK$2,0),FALSE),"")</f>
        <v/>
      </c>
      <c r="AK382" s="55" t="str">
        <f t="shared" si="11"/>
        <v/>
      </c>
    </row>
    <row r="383" spans="1:37" x14ac:dyDescent="0.35">
      <c r="A383" s="28" t="s">
        <v>516</v>
      </c>
      <c r="B383" s="28" t="s">
        <v>517</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allokering'!$B$2:$AC$462,MATCH(E$3,'Slutlig allokering'!$B$2:$AJ$2,0),FALSE)/1,0)</f>
        <v>0</v>
      </c>
      <c r="F383">
        <f>IFERROR(VLOOKUP($B383,Kraftvärmeprod!$B$1:$AH$479,MATCH(F$2,Kraftvärmeprod!$B$1:$AG$1,0),FALSE)/1,0)-IFERROR(VLOOKUP($B383,'Slutlig allokering'!$B$2:$AC$462,MATCH(F$3,'Slutlig allokering'!$B$2:$AJ$2,0),FALSE)/1,0)</f>
        <v>0</v>
      </c>
      <c r="G383">
        <f>IFERROR(VLOOKUP($B383,Kraftvärmeprod!$B$1:$AH$479,MATCH(G$2,Kraftvärmeprod!$B$1:$AG$1,0),FALSE)/1,0)-IFERROR(VLOOKUP($B383,'Slutlig allokering'!$B$2:$AC$462,MATCH(G$3,'Slutlig allokering'!$B$2:$AJ$2,0),FALSE)/1,0)</f>
        <v>0</v>
      </c>
      <c r="H383">
        <f>IFERROR(VLOOKUP($B383,Kraftvärmeprod!$B$1:$AH$479,MATCH(H$2,Kraftvärmeprod!$B$1:$AG$1,0),FALSE)/1,0)-IFERROR(VLOOKUP($B383,'Slutlig allokering'!$B$2:$AC$462,MATCH(H$3,'Slutlig allokering'!$B$2:$AJ$2,0),FALSE)/1,0)</f>
        <v>0</v>
      </c>
      <c r="I383">
        <f>IFERROR(VLOOKUP($B383,Kraftvärmeprod!$B$1:$AH$479,MATCH(I$2,Kraftvärmeprod!$B$1:$AG$1,0),FALSE)/1,0)-IFERROR(VLOOKUP($B383,'Slutlig allokering'!$B$2:$AC$462,MATCH(I$3,'Slutlig allokering'!$B$2:$AJ$2,0),FALSE)/1,0)</f>
        <v>0</v>
      </c>
      <c r="J383">
        <f>IFERROR(VLOOKUP($B383,Kraftvärmeprod!$B$1:$AH$479,MATCH(J$2,Kraftvärmeprod!$B$1:$AG$1,0),FALSE)/1,0)-IFERROR(VLOOKUP($B383,'Slutlig allokering'!$B$2:$AC$462,MATCH(J$3,'Slutlig allokering'!$B$2:$AJ$2,0),FALSE)/1,0)</f>
        <v>0</v>
      </c>
      <c r="K383">
        <f>IFERROR(VLOOKUP($B383,Kraftvärmeprod!$B$1:$AH$479,MATCH(K$2,Kraftvärmeprod!$B$1:$AG$1,0),FALSE)/1,0)-IFERROR(VLOOKUP($B383,'Slutlig allokering'!$B$2:$AC$462,MATCH(K$3,'Slutlig allokering'!$B$2:$AJ$2,0),FALSE)/1,0)</f>
        <v>0</v>
      </c>
      <c r="L383">
        <f>IFERROR(VLOOKUP($B383,Kraftvärmeprod!$B$1:$AH$479,MATCH(L$2,Kraftvärmeprod!$B$1:$AG$1,0),FALSE)/1,0)-IFERROR(VLOOKUP($B383,'Slutlig allokering'!$B$2:$AC$462,MATCH(L$3,'Slutlig allokering'!$B$2:$AJ$2,0),FALSE)/1,0)</f>
        <v>0</v>
      </c>
      <c r="M383" s="143">
        <f>IFERROR(VLOOKUP($B383,Miljö!$B$1:$S$477,MATCH(M$2,Miljö!$B$1:$X$1,0),FALSE)/1,0)-IFERROR(VLOOKUP($B383,'Slutlig allokering'!$B$2:$AC$462,MATCH(M$3,'Slutlig allokering'!$B$2:$AJ$2,0),FALSE)/1,0)</f>
        <v>0</v>
      </c>
      <c r="N383">
        <f>IFERROR(VLOOKUP($B383,Kraftvärmeprod!$B$1:$AH$479,MATCH(N$2,Kraftvärmeprod!$B$1:$AG$1,0),FALSE)/1,0)-IFERROR(VLOOKUP($B383,'Slutlig allokering'!$B$2:$AC$462,MATCH(N$3,'Slutlig allokering'!$B$2:$AJ$2,0),FALSE)/1,0)</f>
        <v>0</v>
      </c>
      <c r="O383">
        <f>IFERROR(VLOOKUP($B383,Kraftvärmeprod!$B$1:$AH$479,MATCH(O$2,Kraftvärmeprod!$B$1:$AG$1,0),FALSE)/1,0)-IFERROR(VLOOKUP($B383,'Slutlig allokering'!$B$2:$AC$462,MATCH(O$3,'Slutlig allokering'!$B$2:$AJ$2,0),FALSE)/1,0)</f>
        <v>0</v>
      </c>
      <c r="P383">
        <f>IFERROR(VLOOKUP($B383,Kraftvärmeprod!$B$1:$AH$479,MATCH(P$2,Kraftvärmeprod!$B$1:$AG$1,0),FALSE)/1,0)-IFERROR(VLOOKUP($B383,'Slutlig allokering'!$B$2:$AC$462,MATCH(P$3,'Slutlig allokering'!$B$2:$AJ$2,0),FALSE)/1,0)</f>
        <v>0</v>
      </c>
      <c r="Q383">
        <f>IFERROR(VLOOKUP($B383,Kraftvärmeprod!$B$1:$AH$479,MATCH(Q$2,Kraftvärmeprod!$B$1:$AG$1,0),FALSE)/1,0)-IFERROR(VLOOKUP($B383,'Slutlig allokering'!$B$2:$AC$462,MATCH(Q$3,'Slutlig allokering'!$B$2:$AJ$2,0),FALSE)/1,0)</f>
        <v>0</v>
      </c>
      <c r="R383">
        <f>IFERROR(VLOOKUP($B383,Kraftvärmeprod!$B$1:$AH$479,MATCH(R$2,Kraftvärmeprod!$B$1:$AG$1,0),FALSE)/1,0)-IFERROR(VLOOKUP($B383,'Slutlig allokering'!$B$2:$AC$462,MATCH(R$3,'Slutlig allokering'!$B$2:$AJ$2,0),FALSE)/1,0)</f>
        <v>0</v>
      </c>
      <c r="S383">
        <f>IFERROR(VLOOKUP($B383,Kraftvärmeprod!$B$1:$AH$479,MATCH(S$2,Kraftvärmeprod!$B$1:$AG$1,0),FALSE)/1,0)-IFERROR(VLOOKUP($B383,'Slutlig allokering'!$B$2:$AC$462,MATCH(S$3,'Slutlig allokering'!$B$2:$AJ$2,0),FALSE)/1,0)</f>
        <v>0</v>
      </c>
      <c r="T383">
        <f>IFERROR(VLOOKUP($B383,Kraftvärmeprod!$B$1:$AH$479,MATCH(T$2,Kraftvärmeprod!$B$1:$AG$1,0),FALSE)/1,0)-IFERROR(VLOOKUP($B383,'Slutlig allokering'!$B$2:$AC$462,MATCH(T$3,'Slutlig allokering'!$B$2:$AJ$2,0),FALSE)/1,0)</f>
        <v>0</v>
      </c>
      <c r="U383">
        <f>IFERROR(VLOOKUP($B383,Kraftvärmeprod!$B$1:$AH$479,MATCH(U$2,Kraftvärmeprod!$B$1:$AG$1,0),FALSE)/1,0)-IFERROR(VLOOKUP($B383,'Slutlig allokering'!$B$2:$AC$462,MATCH(U$3,'Slutlig allokering'!$B$2:$AJ$2,0),FALSE)/1,0)</f>
        <v>0</v>
      </c>
      <c r="V383">
        <f>IFERROR(VLOOKUP($B383,Kraftvärmeprod!$B$1:$AH$479,MATCH(V$2,Kraftvärmeprod!$B$1:$AG$1,0),FALSE)/1,0)-IFERROR(VLOOKUP($B383,'Slutlig allokering'!$B$2:$AC$462,MATCH(V$3,'Slutlig allokering'!$B$2:$AJ$2,0),FALSE)/1,0)</f>
        <v>0</v>
      </c>
      <c r="W383">
        <f>IFERROR(VLOOKUP($B383,Kraftvärmeprod!$B$1:$AH$479,MATCH(W$2,Kraftvärmeprod!$B$1:$AG$1,0),FALSE)/1,0)-IFERROR(VLOOKUP($B383,'Slutlig allokering'!$B$2:$AC$462,MATCH(W$3,'Slutlig allokering'!$B$2:$AJ$2,0),FALSE)/1,0)</f>
        <v>0</v>
      </c>
      <c r="X383">
        <f>IFERROR(VLOOKUP($B383,Kraftvärmeprod!$B$1:$AH$479,MATCH(X$2,Kraftvärmeprod!$B$1:$AG$1,0),FALSE)/1,0)-IFERROR(VLOOKUP($B383,'Slutlig allokering'!$B$2:$AC$462,MATCH(X$3,'Slutlig allokering'!$B$2:$AJ$2,0),FALSE)/1,0)</f>
        <v>0</v>
      </c>
      <c r="Y383">
        <f>IFERROR(VLOOKUP($B383,Kraftvärmeprod!$B$1:$AH$479,MATCH(Y$2,Kraftvärmeprod!$B$1:$AG$1,0),FALSE)/1,0)-IFERROR(VLOOKUP($B383,'Slutlig allokering'!$B$2:$AC$462,MATCH(Y$3,'Slutlig allokering'!$B$2:$AJ$2,0),FALSE)/1,0)</f>
        <v>0</v>
      </c>
      <c r="Z383">
        <f>IFERROR(VLOOKUP($B383,Kraftvärmeprod!$B$1:$AH$479,MATCH(Z$2,Kraftvärmeprod!$B$1:$AG$1,0),FALSE)/1,0)-IFERROR(VLOOKUP($B383,'Slutlig allokering'!$B$2:$AC$462,MATCH(Z$3,'Slutlig allokering'!$B$2:$AJ$2,0),FALSE)/1,0)</f>
        <v>0</v>
      </c>
      <c r="AA383">
        <f>IFERROR(VLOOKUP($B383,Kraftvärmeprod!$B$1:$AH$479,MATCH(AA$2,Kraftvärmeprod!$B$1:$AG$1,0),FALSE)/1,0)-IFERROR(VLOOKUP($B383,'Slutlig allokering'!$B$2:$AC$462,MATCH(AA$3,'Slutlig allokering'!$B$2:$AJ$2,0),FALSE)/1,0)</f>
        <v>0</v>
      </c>
      <c r="AB383">
        <f>IFERROR(VLOOKUP($B383,Kraftvärmeprod!$B$1:$AH$479,MATCH(AB$2,Kraftvärmeprod!$B$1:$AG$1,0),FALSE)/1,0)-IFERROR(VLOOKUP($B383,'Slutlig allokering'!$B$2:$AC$462,MATCH(AB$3,'Slutlig allokering'!$B$2:$AJ$2,0),FALSE)/1,0)</f>
        <v>0</v>
      </c>
      <c r="AE383">
        <f t="shared" si="10"/>
        <v>0</v>
      </c>
      <c r="AG383">
        <f>IFERROR(VLOOKUP(B383,'Slutlig allokering'!$B$2:$AJ$462,MATCH("Summa justerad allokerad tillförd energi (utan hjälpel och rökgaskondensering):",'Slutlig allokering'!$B$2:$AK$2,0),FALSE)/1,"")</f>
        <v>0</v>
      </c>
      <c r="AI383" s="55" t="str">
        <f>IFERROR(1-VLOOKUP(B383,'Slutlig allokering'!$B$2:$AJ$462,MATCH("Andel av bränsle i kvv som allokerats till värme, exklusive rökgaskondensering och hjälpel",'Slutlig allokering'!$B$2:$AK$2,0),FALSE),"")</f>
        <v/>
      </c>
      <c r="AK383" s="55" t="str">
        <f t="shared" si="11"/>
        <v/>
      </c>
    </row>
    <row r="384" spans="1:37" x14ac:dyDescent="0.35">
      <c r="A384" s="28" t="s">
        <v>516</v>
      </c>
      <c r="B384" s="28" t="s">
        <v>518</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allokering'!$B$2:$AC$462,MATCH(E$3,'Slutlig allokering'!$B$2:$AJ$2,0),FALSE)/1,0)</f>
        <v>0</v>
      </c>
      <c r="F384">
        <f>IFERROR(VLOOKUP($B384,Kraftvärmeprod!$B$1:$AH$479,MATCH(F$2,Kraftvärmeprod!$B$1:$AG$1,0),FALSE)/1,0)-IFERROR(VLOOKUP($B384,'Slutlig allokering'!$B$2:$AC$462,MATCH(F$3,'Slutlig allokering'!$B$2:$AJ$2,0),FALSE)/1,0)</f>
        <v>0</v>
      </c>
      <c r="G384">
        <f>IFERROR(VLOOKUP($B384,Kraftvärmeprod!$B$1:$AH$479,MATCH(G$2,Kraftvärmeprod!$B$1:$AG$1,0),FALSE)/1,0)-IFERROR(VLOOKUP($B384,'Slutlig allokering'!$B$2:$AC$462,MATCH(G$3,'Slutlig allokering'!$B$2:$AJ$2,0),FALSE)/1,0)</f>
        <v>0</v>
      </c>
      <c r="H384">
        <f>IFERROR(VLOOKUP($B384,Kraftvärmeprod!$B$1:$AH$479,MATCH(H$2,Kraftvärmeprod!$B$1:$AG$1,0),FALSE)/1,0)-IFERROR(VLOOKUP($B384,'Slutlig allokering'!$B$2:$AC$462,MATCH(H$3,'Slutlig allokering'!$B$2:$AJ$2,0),FALSE)/1,0)</f>
        <v>0</v>
      </c>
      <c r="I384">
        <f>IFERROR(VLOOKUP($B384,Kraftvärmeprod!$B$1:$AH$479,MATCH(I$2,Kraftvärmeprod!$B$1:$AG$1,0),FALSE)/1,0)-IFERROR(VLOOKUP($B384,'Slutlig allokering'!$B$2:$AC$462,MATCH(I$3,'Slutlig allokering'!$B$2:$AJ$2,0),FALSE)/1,0)</f>
        <v>0</v>
      </c>
      <c r="J384">
        <f>IFERROR(VLOOKUP($B384,Kraftvärmeprod!$B$1:$AH$479,MATCH(J$2,Kraftvärmeprod!$B$1:$AG$1,0),FALSE)/1,0)-IFERROR(VLOOKUP($B384,'Slutlig allokering'!$B$2:$AC$462,MATCH(J$3,'Slutlig allokering'!$B$2:$AJ$2,0),FALSE)/1,0)</f>
        <v>0</v>
      </c>
      <c r="K384">
        <f>IFERROR(VLOOKUP($B384,Kraftvärmeprod!$B$1:$AH$479,MATCH(K$2,Kraftvärmeprod!$B$1:$AG$1,0),FALSE)/1,0)-IFERROR(VLOOKUP($B384,'Slutlig allokering'!$B$2:$AC$462,MATCH(K$3,'Slutlig allokering'!$B$2:$AJ$2,0),FALSE)/1,0)</f>
        <v>0</v>
      </c>
      <c r="L384">
        <f>IFERROR(VLOOKUP($B384,Kraftvärmeprod!$B$1:$AH$479,MATCH(L$2,Kraftvärmeprod!$B$1:$AG$1,0),FALSE)/1,0)-IFERROR(VLOOKUP($B384,'Slutlig allokering'!$B$2:$AC$462,MATCH(L$3,'Slutlig allokering'!$B$2:$AJ$2,0),FALSE)/1,0)</f>
        <v>0</v>
      </c>
      <c r="M384" s="143">
        <f>IFERROR(VLOOKUP($B384,Miljö!$B$1:$S$477,MATCH(M$2,Miljö!$B$1:$X$1,0),FALSE)/1,0)-IFERROR(VLOOKUP($B384,'Slutlig allokering'!$B$2:$AC$462,MATCH(M$3,'Slutlig allokering'!$B$2:$AJ$2,0),FALSE)/1,0)</f>
        <v>0</v>
      </c>
      <c r="N384">
        <f>IFERROR(VLOOKUP($B384,Kraftvärmeprod!$B$1:$AH$479,MATCH(N$2,Kraftvärmeprod!$B$1:$AG$1,0),FALSE)/1,0)-IFERROR(VLOOKUP($B384,'Slutlig allokering'!$B$2:$AC$462,MATCH(N$3,'Slutlig allokering'!$B$2:$AJ$2,0),FALSE)/1,0)</f>
        <v>0</v>
      </c>
      <c r="O384">
        <f>IFERROR(VLOOKUP($B384,Kraftvärmeprod!$B$1:$AH$479,MATCH(O$2,Kraftvärmeprod!$B$1:$AG$1,0),FALSE)/1,0)-IFERROR(VLOOKUP($B384,'Slutlig allokering'!$B$2:$AC$462,MATCH(O$3,'Slutlig allokering'!$B$2:$AJ$2,0),FALSE)/1,0)</f>
        <v>0</v>
      </c>
      <c r="P384">
        <f>IFERROR(VLOOKUP($B384,Kraftvärmeprod!$B$1:$AH$479,MATCH(P$2,Kraftvärmeprod!$B$1:$AG$1,0),FALSE)/1,0)-IFERROR(VLOOKUP($B384,'Slutlig allokering'!$B$2:$AC$462,MATCH(P$3,'Slutlig allokering'!$B$2:$AJ$2,0),FALSE)/1,0)</f>
        <v>0</v>
      </c>
      <c r="Q384">
        <f>IFERROR(VLOOKUP($B384,Kraftvärmeprod!$B$1:$AH$479,MATCH(Q$2,Kraftvärmeprod!$B$1:$AG$1,0),FALSE)/1,0)-IFERROR(VLOOKUP($B384,'Slutlig allokering'!$B$2:$AC$462,MATCH(Q$3,'Slutlig allokering'!$B$2:$AJ$2,0),FALSE)/1,0)</f>
        <v>0</v>
      </c>
      <c r="R384">
        <f>IFERROR(VLOOKUP($B384,Kraftvärmeprod!$B$1:$AH$479,MATCH(R$2,Kraftvärmeprod!$B$1:$AG$1,0),FALSE)/1,0)-IFERROR(VLOOKUP($B384,'Slutlig allokering'!$B$2:$AC$462,MATCH(R$3,'Slutlig allokering'!$B$2:$AJ$2,0),FALSE)/1,0)</f>
        <v>0</v>
      </c>
      <c r="S384">
        <f>IFERROR(VLOOKUP($B384,Kraftvärmeprod!$B$1:$AH$479,MATCH(S$2,Kraftvärmeprod!$B$1:$AG$1,0),FALSE)/1,0)-IFERROR(VLOOKUP($B384,'Slutlig allokering'!$B$2:$AC$462,MATCH(S$3,'Slutlig allokering'!$B$2:$AJ$2,0),FALSE)/1,0)</f>
        <v>0</v>
      </c>
      <c r="T384">
        <f>IFERROR(VLOOKUP($B384,Kraftvärmeprod!$B$1:$AH$479,MATCH(T$2,Kraftvärmeprod!$B$1:$AG$1,0),FALSE)/1,0)-IFERROR(VLOOKUP($B384,'Slutlig allokering'!$B$2:$AC$462,MATCH(T$3,'Slutlig allokering'!$B$2:$AJ$2,0),FALSE)/1,0)</f>
        <v>0</v>
      </c>
      <c r="U384">
        <f>IFERROR(VLOOKUP($B384,Kraftvärmeprod!$B$1:$AH$479,MATCH(U$2,Kraftvärmeprod!$B$1:$AG$1,0),FALSE)/1,0)-IFERROR(VLOOKUP($B384,'Slutlig allokering'!$B$2:$AC$462,MATCH(U$3,'Slutlig allokering'!$B$2:$AJ$2,0),FALSE)/1,0)</f>
        <v>0</v>
      </c>
      <c r="V384">
        <f>IFERROR(VLOOKUP($B384,Kraftvärmeprod!$B$1:$AH$479,MATCH(V$2,Kraftvärmeprod!$B$1:$AG$1,0),FALSE)/1,0)-IFERROR(VLOOKUP($B384,'Slutlig allokering'!$B$2:$AC$462,MATCH(V$3,'Slutlig allokering'!$B$2:$AJ$2,0),FALSE)/1,0)</f>
        <v>0</v>
      </c>
      <c r="W384">
        <f>IFERROR(VLOOKUP($B384,Kraftvärmeprod!$B$1:$AH$479,MATCH(W$2,Kraftvärmeprod!$B$1:$AG$1,0),FALSE)/1,0)-IFERROR(VLOOKUP($B384,'Slutlig allokering'!$B$2:$AC$462,MATCH(W$3,'Slutlig allokering'!$B$2:$AJ$2,0),FALSE)/1,0)</f>
        <v>0</v>
      </c>
      <c r="X384">
        <f>IFERROR(VLOOKUP($B384,Kraftvärmeprod!$B$1:$AH$479,MATCH(X$2,Kraftvärmeprod!$B$1:$AG$1,0),FALSE)/1,0)-IFERROR(VLOOKUP($B384,'Slutlig allokering'!$B$2:$AC$462,MATCH(X$3,'Slutlig allokering'!$B$2:$AJ$2,0),FALSE)/1,0)</f>
        <v>0</v>
      </c>
      <c r="Y384">
        <f>IFERROR(VLOOKUP($B384,Kraftvärmeprod!$B$1:$AH$479,MATCH(Y$2,Kraftvärmeprod!$B$1:$AG$1,0),FALSE)/1,0)-IFERROR(VLOOKUP($B384,'Slutlig allokering'!$B$2:$AC$462,MATCH(Y$3,'Slutlig allokering'!$B$2:$AJ$2,0),FALSE)/1,0)</f>
        <v>0</v>
      </c>
      <c r="Z384">
        <f>IFERROR(VLOOKUP($B384,Kraftvärmeprod!$B$1:$AH$479,MATCH(Z$2,Kraftvärmeprod!$B$1:$AG$1,0),FALSE)/1,0)-IFERROR(VLOOKUP($B384,'Slutlig allokering'!$B$2:$AC$462,MATCH(Z$3,'Slutlig allokering'!$B$2:$AJ$2,0),FALSE)/1,0)</f>
        <v>0</v>
      </c>
      <c r="AA384">
        <f>IFERROR(VLOOKUP($B384,Kraftvärmeprod!$B$1:$AH$479,MATCH(AA$2,Kraftvärmeprod!$B$1:$AG$1,0),FALSE)/1,0)-IFERROR(VLOOKUP($B384,'Slutlig allokering'!$B$2:$AC$462,MATCH(AA$3,'Slutlig allokering'!$B$2:$AJ$2,0),FALSE)/1,0)</f>
        <v>0</v>
      </c>
      <c r="AB384">
        <f>IFERROR(VLOOKUP($B384,Kraftvärmeprod!$B$1:$AH$479,MATCH(AB$2,Kraftvärmeprod!$B$1:$AG$1,0),FALSE)/1,0)-IFERROR(VLOOKUP($B384,'Slutlig allokering'!$B$2:$AC$462,MATCH(AB$3,'Slutlig allokering'!$B$2:$AJ$2,0),FALSE)/1,0)</f>
        <v>0</v>
      </c>
      <c r="AE384">
        <f t="shared" si="10"/>
        <v>0</v>
      </c>
      <c r="AG384">
        <f>IFERROR(VLOOKUP(B384,'Slutlig allokering'!$B$2:$AJ$462,MATCH("Summa justerad allokerad tillförd energi (utan hjälpel och rökgaskondensering):",'Slutlig allokering'!$B$2:$AK$2,0),FALSE)/1,"")</f>
        <v>0</v>
      </c>
      <c r="AI384" s="55" t="str">
        <f>IFERROR(1-VLOOKUP(B384,'Slutlig allokering'!$B$2:$AJ$462,MATCH("Andel av bränsle i kvv som allokerats till värme, exklusive rökgaskondensering och hjälpel",'Slutlig allokering'!$B$2:$AK$2,0),FALSE),"")</f>
        <v/>
      </c>
      <c r="AK384" s="55" t="str">
        <f t="shared" si="11"/>
        <v/>
      </c>
    </row>
    <row r="385" spans="1:37" x14ac:dyDescent="0.35">
      <c r="A385" s="28" t="s">
        <v>516</v>
      </c>
      <c r="B385" s="28" t="s">
        <v>519</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allokering'!$B$2:$AC$462,MATCH(E$3,'Slutlig allokering'!$B$2:$AJ$2,0),FALSE)/1,0)</f>
        <v>0</v>
      </c>
      <c r="F385">
        <f>IFERROR(VLOOKUP($B385,Kraftvärmeprod!$B$1:$AH$479,MATCH(F$2,Kraftvärmeprod!$B$1:$AG$1,0),FALSE)/1,0)-IFERROR(VLOOKUP($B385,'Slutlig allokering'!$B$2:$AC$462,MATCH(F$3,'Slutlig allokering'!$B$2:$AJ$2,0),FALSE)/1,0)</f>
        <v>0</v>
      </c>
      <c r="G385">
        <f>IFERROR(VLOOKUP($B385,Kraftvärmeprod!$B$1:$AH$479,MATCH(G$2,Kraftvärmeprod!$B$1:$AG$1,0),FALSE)/1,0)-IFERROR(VLOOKUP($B385,'Slutlig allokering'!$B$2:$AC$462,MATCH(G$3,'Slutlig allokering'!$B$2:$AJ$2,0),FALSE)/1,0)</f>
        <v>0</v>
      </c>
      <c r="H385">
        <f>IFERROR(VLOOKUP($B385,Kraftvärmeprod!$B$1:$AH$479,MATCH(H$2,Kraftvärmeprod!$B$1:$AG$1,0),FALSE)/1,0)-IFERROR(VLOOKUP($B385,'Slutlig allokering'!$B$2:$AC$462,MATCH(H$3,'Slutlig allokering'!$B$2:$AJ$2,0),FALSE)/1,0)</f>
        <v>0</v>
      </c>
      <c r="I385">
        <f>IFERROR(VLOOKUP($B385,Kraftvärmeprod!$B$1:$AH$479,MATCH(I$2,Kraftvärmeprod!$B$1:$AG$1,0),FALSE)/1,0)-IFERROR(VLOOKUP($B385,'Slutlig allokering'!$B$2:$AC$462,MATCH(I$3,'Slutlig allokering'!$B$2:$AJ$2,0),FALSE)/1,0)</f>
        <v>0</v>
      </c>
      <c r="J385">
        <f>IFERROR(VLOOKUP($B385,Kraftvärmeprod!$B$1:$AH$479,MATCH(J$2,Kraftvärmeprod!$B$1:$AG$1,0),FALSE)/1,0)-IFERROR(VLOOKUP($B385,'Slutlig allokering'!$B$2:$AC$462,MATCH(J$3,'Slutlig allokering'!$B$2:$AJ$2,0),FALSE)/1,0)</f>
        <v>0</v>
      </c>
      <c r="K385">
        <f>IFERROR(VLOOKUP($B385,Kraftvärmeprod!$B$1:$AH$479,MATCH(K$2,Kraftvärmeprod!$B$1:$AG$1,0),FALSE)/1,0)-IFERROR(VLOOKUP($B385,'Slutlig allokering'!$B$2:$AC$462,MATCH(K$3,'Slutlig allokering'!$B$2:$AJ$2,0),FALSE)/1,0)</f>
        <v>0</v>
      </c>
      <c r="L385">
        <f>IFERROR(VLOOKUP($B385,Kraftvärmeprod!$B$1:$AH$479,MATCH(L$2,Kraftvärmeprod!$B$1:$AG$1,0),FALSE)/1,0)-IFERROR(VLOOKUP($B385,'Slutlig allokering'!$B$2:$AC$462,MATCH(L$3,'Slutlig allokering'!$B$2:$AJ$2,0),FALSE)/1,0)</f>
        <v>0</v>
      </c>
      <c r="M385" s="143">
        <f>IFERROR(VLOOKUP($B385,Miljö!$B$1:$S$477,MATCH(M$2,Miljö!$B$1:$X$1,0),FALSE)/1,0)-IFERROR(VLOOKUP($B385,'Slutlig allokering'!$B$2:$AC$462,MATCH(M$3,'Slutlig allokering'!$B$2:$AJ$2,0),FALSE)/1,0)</f>
        <v>0</v>
      </c>
      <c r="N385">
        <f>IFERROR(VLOOKUP($B385,Kraftvärmeprod!$B$1:$AH$479,MATCH(N$2,Kraftvärmeprod!$B$1:$AG$1,0),FALSE)/1,0)-IFERROR(VLOOKUP($B385,'Slutlig allokering'!$B$2:$AC$462,MATCH(N$3,'Slutlig allokering'!$B$2:$AJ$2,0),FALSE)/1,0)</f>
        <v>0</v>
      </c>
      <c r="O385">
        <f>IFERROR(VLOOKUP($B385,Kraftvärmeprod!$B$1:$AH$479,MATCH(O$2,Kraftvärmeprod!$B$1:$AG$1,0),FALSE)/1,0)-IFERROR(VLOOKUP($B385,'Slutlig allokering'!$B$2:$AC$462,MATCH(O$3,'Slutlig allokering'!$B$2:$AJ$2,0),FALSE)/1,0)</f>
        <v>0</v>
      </c>
      <c r="P385">
        <f>IFERROR(VLOOKUP($B385,Kraftvärmeprod!$B$1:$AH$479,MATCH(P$2,Kraftvärmeprod!$B$1:$AG$1,0),FALSE)/1,0)-IFERROR(VLOOKUP($B385,'Slutlig allokering'!$B$2:$AC$462,MATCH(P$3,'Slutlig allokering'!$B$2:$AJ$2,0),FALSE)/1,0)</f>
        <v>0</v>
      </c>
      <c r="Q385">
        <f>IFERROR(VLOOKUP($B385,Kraftvärmeprod!$B$1:$AH$479,MATCH(Q$2,Kraftvärmeprod!$B$1:$AG$1,0),FALSE)/1,0)-IFERROR(VLOOKUP($B385,'Slutlig allokering'!$B$2:$AC$462,MATCH(Q$3,'Slutlig allokering'!$B$2:$AJ$2,0),FALSE)/1,0)</f>
        <v>0</v>
      </c>
      <c r="R385">
        <f>IFERROR(VLOOKUP($B385,Kraftvärmeprod!$B$1:$AH$479,MATCH(R$2,Kraftvärmeprod!$B$1:$AG$1,0),FALSE)/1,0)-IFERROR(VLOOKUP($B385,'Slutlig allokering'!$B$2:$AC$462,MATCH(R$3,'Slutlig allokering'!$B$2:$AJ$2,0),FALSE)/1,0)</f>
        <v>0</v>
      </c>
      <c r="S385">
        <f>IFERROR(VLOOKUP($B385,Kraftvärmeprod!$B$1:$AH$479,MATCH(S$2,Kraftvärmeprod!$B$1:$AG$1,0),FALSE)/1,0)-IFERROR(VLOOKUP($B385,'Slutlig allokering'!$B$2:$AC$462,MATCH(S$3,'Slutlig allokering'!$B$2:$AJ$2,0),FALSE)/1,0)</f>
        <v>0</v>
      </c>
      <c r="T385">
        <f>IFERROR(VLOOKUP($B385,Kraftvärmeprod!$B$1:$AH$479,MATCH(T$2,Kraftvärmeprod!$B$1:$AG$1,0),FALSE)/1,0)-IFERROR(VLOOKUP($B385,'Slutlig allokering'!$B$2:$AC$462,MATCH(T$3,'Slutlig allokering'!$B$2:$AJ$2,0),FALSE)/1,0)</f>
        <v>0</v>
      </c>
      <c r="U385">
        <f>IFERROR(VLOOKUP($B385,Kraftvärmeprod!$B$1:$AH$479,MATCH(U$2,Kraftvärmeprod!$B$1:$AG$1,0),FALSE)/1,0)-IFERROR(VLOOKUP($B385,'Slutlig allokering'!$B$2:$AC$462,MATCH(U$3,'Slutlig allokering'!$B$2:$AJ$2,0),FALSE)/1,0)</f>
        <v>0</v>
      </c>
      <c r="V385">
        <f>IFERROR(VLOOKUP($B385,Kraftvärmeprod!$B$1:$AH$479,MATCH(V$2,Kraftvärmeprod!$B$1:$AG$1,0),FALSE)/1,0)-IFERROR(VLOOKUP($B385,'Slutlig allokering'!$B$2:$AC$462,MATCH(V$3,'Slutlig allokering'!$B$2:$AJ$2,0),FALSE)/1,0)</f>
        <v>0</v>
      </c>
      <c r="W385">
        <f>IFERROR(VLOOKUP($B385,Kraftvärmeprod!$B$1:$AH$479,MATCH(W$2,Kraftvärmeprod!$B$1:$AG$1,0),FALSE)/1,0)-IFERROR(VLOOKUP($B385,'Slutlig allokering'!$B$2:$AC$462,MATCH(W$3,'Slutlig allokering'!$B$2:$AJ$2,0),FALSE)/1,0)</f>
        <v>0</v>
      </c>
      <c r="X385">
        <f>IFERROR(VLOOKUP($B385,Kraftvärmeprod!$B$1:$AH$479,MATCH(X$2,Kraftvärmeprod!$B$1:$AG$1,0),FALSE)/1,0)-IFERROR(VLOOKUP($B385,'Slutlig allokering'!$B$2:$AC$462,MATCH(X$3,'Slutlig allokering'!$B$2:$AJ$2,0),FALSE)/1,0)</f>
        <v>0</v>
      </c>
      <c r="Y385">
        <f>IFERROR(VLOOKUP($B385,Kraftvärmeprod!$B$1:$AH$479,MATCH(Y$2,Kraftvärmeprod!$B$1:$AG$1,0),FALSE)/1,0)-IFERROR(VLOOKUP($B385,'Slutlig allokering'!$B$2:$AC$462,MATCH(Y$3,'Slutlig allokering'!$B$2:$AJ$2,0),FALSE)/1,0)</f>
        <v>0</v>
      </c>
      <c r="Z385">
        <f>IFERROR(VLOOKUP($B385,Kraftvärmeprod!$B$1:$AH$479,MATCH(Z$2,Kraftvärmeprod!$B$1:$AG$1,0),FALSE)/1,0)-IFERROR(VLOOKUP($B385,'Slutlig allokering'!$B$2:$AC$462,MATCH(Z$3,'Slutlig allokering'!$B$2:$AJ$2,0),FALSE)/1,0)</f>
        <v>0</v>
      </c>
      <c r="AA385">
        <f>IFERROR(VLOOKUP($B385,Kraftvärmeprod!$B$1:$AH$479,MATCH(AA$2,Kraftvärmeprod!$B$1:$AG$1,0),FALSE)/1,0)-IFERROR(VLOOKUP($B385,'Slutlig allokering'!$B$2:$AC$462,MATCH(AA$3,'Slutlig allokering'!$B$2:$AJ$2,0),FALSE)/1,0)</f>
        <v>0</v>
      </c>
      <c r="AB385">
        <f>IFERROR(VLOOKUP($B385,Kraftvärmeprod!$B$1:$AH$479,MATCH(AB$2,Kraftvärmeprod!$B$1:$AG$1,0),FALSE)/1,0)-IFERROR(VLOOKUP($B385,'Slutlig allokering'!$B$2:$AC$462,MATCH(AB$3,'Slutlig allokering'!$B$2:$AJ$2,0),FALSE)/1,0)</f>
        <v>0</v>
      </c>
      <c r="AE385">
        <f t="shared" si="10"/>
        <v>0</v>
      </c>
      <c r="AG385">
        <f>IFERROR(VLOOKUP(B385,'Slutlig allokering'!$B$2:$AJ$462,MATCH("Summa justerad allokerad tillförd energi (utan hjälpel och rökgaskondensering):",'Slutlig allokering'!$B$2:$AK$2,0),FALSE)/1,"")</f>
        <v>0</v>
      </c>
      <c r="AI385" s="55" t="str">
        <f>IFERROR(1-VLOOKUP(B385,'Slutlig allokering'!$B$2:$AJ$462,MATCH("Andel av bränsle i kvv som allokerats till värme, exklusive rökgaskondensering och hjälpel",'Slutlig allokering'!$B$2:$AK$2,0),FALSE),"")</f>
        <v/>
      </c>
      <c r="AK385" s="55" t="str">
        <f t="shared" si="11"/>
        <v/>
      </c>
    </row>
    <row r="386" spans="1:37" x14ac:dyDescent="0.35">
      <c r="A386" s="28" t="s">
        <v>516</v>
      </c>
      <c r="B386" s="28" t="s">
        <v>520</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allokering'!$B$2:$AC$462,MATCH(E$3,'Slutlig allokering'!$B$2:$AJ$2,0),FALSE)/1,0)</f>
        <v>0</v>
      </c>
      <c r="F386">
        <f>IFERROR(VLOOKUP($B386,Kraftvärmeprod!$B$1:$AH$479,MATCH(F$2,Kraftvärmeprod!$B$1:$AG$1,0),FALSE)/1,0)-IFERROR(VLOOKUP($B386,'Slutlig allokering'!$B$2:$AC$462,MATCH(F$3,'Slutlig allokering'!$B$2:$AJ$2,0),FALSE)/1,0)</f>
        <v>0</v>
      </c>
      <c r="G386">
        <f>IFERROR(VLOOKUP($B386,Kraftvärmeprod!$B$1:$AH$479,MATCH(G$2,Kraftvärmeprod!$B$1:$AG$1,0),FALSE)/1,0)-IFERROR(VLOOKUP($B386,'Slutlig allokering'!$B$2:$AC$462,MATCH(G$3,'Slutlig allokering'!$B$2:$AJ$2,0),FALSE)/1,0)</f>
        <v>0</v>
      </c>
      <c r="H386">
        <f>IFERROR(VLOOKUP($B386,Kraftvärmeprod!$B$1:$AH$479,MATCH(H$2,Kraftvärmeprod!$B$1:$AG$1,0),FALSE)/1,0)-IFERROR(VLOOKUP($B386,'Slutlig allokering'!$B$2:$AC$462,MATCH(H$3,'Slutlig allokering'!$B$2:$AJ$2,0),FALSE)/1,0)</f>
        <v>0</v>
      </c>
      <c r="I386">
        <f>IFERROR(VLOOKUP($B386,Kraftvärmeprod!$B$1:$AH$479,MATCH(I$2,Kraftvärmeprod!$B$1:$AG$1,0),FALSE)/1,0)-IFERROR(VLOOKUP($B386,'Slutlig allokering'!$B$2:$AC$462,MATCH(I$3,'Slutlig allokering'!$B$2:$AJ$2,0),FALSE)/1,0)</f>
        <v>0</v>
      </c>
      <c r="J386">
        <f>IFERROR(VLOOKUP($B386,Kraftvärmeprod!$B$1:$AH$479,MATCH(J$2,Kraftvärmeprod!$B$1:$AG$1,0),FALSE)/1,0)-IFERROR(VLOOKUP($B386,'Slutlig allokering'!$B$2:$AC$462,MATCH(J$3,'Slutlig allokering'!$B$2:$AJ$2,0),FALSE)/1,0)</f>
        <v>0</v>
      </c>
      <c r="K386">
        <f>IFERROR(VLOOKUP($B386,Kraftvärmeprod!$B$1:$AH$479,MATCH(K$2,Kraftvärmeprod!$B$1:$AG$1,0),FALSE)/1,0)-IFERROR(VLOOKUP($B386,'Slutlig allokering'!$B$2:$AC$462,MATCH(K$3,'Slutlig allokering'!$B$2:$AJ$2,0),FALSE)/1,0)</f>
        <v>0</v>
      </c>
      <c r="L386">
        <f>IFERROR(VLOOKUP($B386,Kraftvärmeprod!$B$1:$AH$479,MATCH(L$2,Kraftvärmeprod!$B$1:$AG$1,0),FALSE)/1,0)-IFERROR(VLOOKUP($B386,'Slutlig allokering'!$B$2:$AC$462,MATCH(L$3,'Slutlig allokering'!$B$2:$AJ$2,0),FALSE)/1,0)</f>
        <v>0</v>
      </c>
      <c r="M386" s="143">
        <f>IFERROR(VLOOKUP($B386,Miljö!$B$1:$S$477,MATCH(M$2,Miljö!$B$1:$X$1,0),FALSE)/1,0)-IFERROR(VLOOKUP($B386,'Slutlig allokering'!$B$2:$AC$462,MATCH(M$3,'Slutlig allokering'!$B$2:$AJ$2,0),FALSE)/1,0)</f>
        <v>0</v>
      </c>
      <c r="N386">
        <f>IFERROR(VLOOKUP($B386,Kraftvärmeprod!$B$1:$AH$479,MATCH(N$2,Kraftvärmeprod!$B$1:$AG$1,0),FALSE)/1,0)-IFERROR(VLOOKUP($B386,'Slutlig allokering'!$B$2:$AC$462,MATCH(N$3,'Slutlig allokering'!$B$2:$AJ$2,0),FALSE)/1,0)</f>
        <v>0</v>
      </c>
      <c r="O386">
        <f>IFERROR(VLOOKUP($B386,Kraftvärmeprod!$B$1:$AH$479,MATCH(O$2,Kraftvärmeprod!$B$1:$AG$1,0),FALSE)/1,0)-IFERROR(VLOOKUP($B386,'Slutlig allokering'!$B$2:$AC$462,MATCH(O$3,'Slutlig allokering'!$B$2:$AJ$2,0),FALSE)/1,0)</f>
        <v>0</v>
      </c>
      <c r="P386">
        <f>IFERROR(VLOOKUP($B386,Kraftvärmeprod!$B$1:$AH$479,MATCH(P$2,Kraftvärmeprod!$B$1:$AG$1,0),FALSE)/1,0)-IFERROR(VLOOKUP($B386,'Slutlig allokering'!$B$2:$AC$462,MATCH(P$3,'Slutlig allokering'!$B$2:$AJ$2,0),FALSE)/1,0)</f>
        <v>0</v>
      </c>
      <c r="Q386">
        <f>IFERROR(VLOOKUP($B386,Kraftvärmeprod!$B$1:$AH$479,MATCH(Q$2,Kraftvärmeprod!$B$1:$AG$1,0),FALSE)/1,0)-IFERROR(VLOOKUP($B386,'Slutlig allokering'!$B$2:$AC$462,MATCH(Q$3,'Slutlig allokering'!$B$2:$AJ$2,0),FALSE)/1,0)</f>
        <v>0</v>
      </c>
      <c r="R386">
        <f>IFERROR(VLOOKUP($B386,Kraftvärmeprod!$B$1:$AH$479,MATCH(R$2,Kraftvärmeprod!$B$1:$AG$1,0),FALSE)/1,0)-IFERROR(VLOOKUP($B386,'Slutlig allokering'!$B$2:$AC$462,MATCH(R$3,'Slutlig allokering'!$B$2:$AJ$2,0),FALSE)/1,0)</f>
        <v>0</v>
      </c>
      <c r="S386">
        <f>IFERROR(VLOOKUP($B386,Kraftvärmeprod!$B$1:$AH$479,MATCH(S$2,Kraftvärmeprod!$B$1:$AG$1,0),FALSE)/1,0)-IFERROR(VLOOKUP($B386,'Slutlig allokering'!$B$2:$AC$462,MATCH(S$3,'Slutlig allokering'!$B$2:$AJ$2,0),FALSE)/1,0)</f>
        <v>0</v>
      </c>
      <c r="T386">
        <f>IFERROR(VLOOKUP($B386,Kraftvärmeprod!$B$1:$AH$479,MATCH(T$2,Kraftvärmeprod!$B$1:$AG$1,0),FALSE)/1,0)-IFERROR(VLOOKUP($B386,'Slutlig allokering'!$B$2:$AC$462,MATCH(T$3,'Slutlig allokering'!$B$2:$AJ$2,0),FALSE)/1,0)</f>
        <v>0</v>
      </c>
      <c r="U386">
        <f>IFERROR(VLOOKUP($B386,Kraftvärmeprod!$B$1:$AH$479,MATCH(U$2,Kraftvärmeprod!$B$1:$AG$1,0),FALSE)/1,0)-IFERROR(VLOOKUP($B386,'Slutlig allokering'!$B$2:$AC$462,MATCH(U$3,'Slutlig allokering'!$B$2:$AJ$2,0),FALSE)/1,0)</f>
        <v>0</v>
      </c>
      <c r="V386">
        <f>IFERROR(VLOOKUP($B386,Kraftvärmeprod!$B$1:$AH$479,MATCH(V$2,Kraftvärmeprod!$B$1:$AG$1,0),FALSE)/1,0)-IFERROR(VLOOKUP($B386,'Slutlig allokering'!$B$2:$AC$462,MATCH(V$3,'Slutlig allokering'!$B$2:$AJ$2,0),FALSE)/1,0)</f>
        <v>0</v>
      </c>
      <c r="W386">
        <f>IFERROR(VLOOKUP($B386,Kraftvärmeprod!$B$1:$AH$479,MATCH(W$2,Kraftvärmeprod!$B$1:$AG$1,0),FALSE)/1,0)-IFERROR(VLOOKUP($B386,'Slutlig allokering'!$B$2:$AC$462,MATCH(W$3,'Slutlig allokering'!$B$2:$AJ$2,0),FALSE)/1,0)</f>
        <v>0</v>
      </c>
      <c r="X386">
        <f>IFERROR(VLOOKUP($B386,Kraftvärmeprod!$B$1:$AH$479,MATCH(X$2,Kraftvärmeprod!$B$1:$AG$1,0),FALSE)/1,0)-IFERROR(VLOOKUP($B386,'Slutlig allokering'!$B$2:$AC$462,MATCH(X$3,'Slutlig allokering'!$B$2:$AJ$2,0),FALSE)/1,0)</f>
        <v>0</v>
      </c>
      <c r="Y386">
        <f>IFERROR(VLOOKUP($B386,Kraftvärmeprod!$B$1:$AH$479,MATCH(Y$2,Kraftvärmeprod!$B$1:$AG$1,0),FALSE)/1,0)-IFERROR(VLOOKUP($B386,'Slutlig allokering'!$B$2:$AC$462,MATCH(Y$3,'Slutlig allokering'!$B$2:$AJ$2,0),FALSE)/1,0)</f>
        <v>0</v>
      </c>
      <c r="Z386">
        <f>IFERROR(VLOOKUP($B386,Kraftvärmeprod!$B$1:$AH$479,MATCH(Z$2,Kraftvärmeprod!$B$1:$AG$1,0),FALSE)/1,0)-IFERROR(VLOOKUP($B386,'Slutlig allokering'!$B$2:$AC$462,MATCH(Z$3,'Slutlig allokering'!$B$2:$AJ$2,0),FALSE)/1,0)</f>
        <v>0</v>
      </c>
      <c r="AA386">
        <f>IFERROR(VLOOKUP($B386,Kraftvärmeprod!$B$1:$AH$479,MATCH(AA$2,Kraftvärmeprod!$B$1:$AG$1,0),FALSE)/1,0)-IFERROR(VLOOKUP($B386,'Slutlig allokering'!$B$2:$AC$462,MATCH(AA$3,'Slutlig allokering'!$B$2:$AJ$2,0),FALSE)/1,0)</f>
        <v>0</v>
      </c>
      <c r="AB386">
        <f>IFERROR(VLOOKUP($B386,Kraftvärmeprod!$B$1:$AH$479,MATCH(AB$2,Kraftvärmeprod!$B$1:$AG$1,0),FALSE)/1,0)-IFERROR(VLOOKUP($B386,'Slutlig allokering'!$B$2:$AC$462,MATCH(AB$3,'Slutlig allokering'!$B$2:$AJ$2,0),FALSE)/1,0)</f>
        <v>0</v>
      </c>
      <c r="AE386">
        <f t="shared" si="10"/>
        <v>0</v>
      </c>
      <c r="AG386">
        <f>IFERROR(VLOOKUP(B386,'Slutlig allokering'!$B$2:$AJ$462,MATCH("Summa justerad allokerad tillförd energi (utan hjälpel och rökgaskondensering):",'Slutlig allokering'!$B$2:$AK$2,0),FALSE)/1,"")</f>
        <v>0</v>
      </c>
      <c r="AI386" s="55" t="str">
        <f>IFERROR(1-VLOOKUP(B386,'Slutlig allokering'!$B$2:$AJ$462,MATCH("Andel av bränsle i kvv som allokerats till värme, exklusive rökgaskondensering och hjälpel",'Slutlig allokering'!$B$2:$AK$2,0),FALSE),"")</f>
        <v/>
      </c>
      <c r="AK386" s="55" t="str">
        <f t="shared" si="11"/>
        <v/>
      </c>
    </row>
    <row r="387" spans="1:37" x14ac:dyDescent="0.35">
      <c r="A387" s="28" t="s">
        <v>521</v>
      </c>
      <c r="B387" s="28" t="s">
        <v>522</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allokering'!$B$2:$AC$462,MATCH(E$3,'Slutlig allokering'!$B$2:$AJ$2,0),FALSE)/1,0)</f>
        <v>0</v>
      </c>
      <c r="F387">
        <f>IFERROR(VLOOKUP($B387,Kraftvärmeprod!$B$1:$AH$479,MATCH(F$2,Kraftvärmeprod!$B$1:$AG$1,0),FALSE)/1,0)-IFERROR(VLOOKUP($B387,'Slutlig allokering'!$B$2:$AC$462,MATCH(F$3,'Slutlig allokering'!$B$2:$AJ$2,0),FALSE)/1,0)</f>
        <v>0</v>
      </c>
      <c r="G387">
        <f>IFERROR(VLOOKUP($B387,Kraftvärmeprod!$B$1:$AH$479,MATCH(G$2,Kraftvärmeprod!$B$1:$AG$1,0),FALSE)/1,0)-IFERROR(VLOOKUP($B387,'Slutlig allokering'!$B$2:$AC$462,MATCH(G$3,'Slutlig allokering'!$B$2:$AJ$2,0),FALSE)/1,0)</f>
        <v>0</v>
      </c>
      <c r="H387">
        <f>IFERROR(VLOOKUP($B387,Kraftvärmeprod!$B$1:$AH$479,MATCH(H$2,Kraftvärmeprod!$B$1:$AG$1,0),FALSE)/1,0)-IFERROR(VLOOKUP($B387,'Slutlig allokering'!$B$2:$AC$462,MATCH(H$3,'Slutlig allokering'!$B$2:$AJ$2,0),FALSE)/1,0)</f>
        <v>0</v>
      </c>
      <c r="I387">
        <f>IFERROR(VLOOKUP($B387,Kraftvärmeprod!$B$1:$AH$479,MATCH(I$2,Kraftvärmeprod!$B$1:$AG$1,0),FALSE)/1,0)-IFERROR(VLOOKUP($B387,'Slutlig allokering'!$B$2:$AC$462,MATCH(I$3,'Slutlig allokering'!$B$2:$AJ$2,0),FALSE)/1,0)</f>
        <v>0</v>
      </c>
      <c r="J387">
        <f>IFERROR(VLOOKUP($B387,Kraftvärmeprod!$B$1:$AH$479,MATCH(J$2,Kraftvärmeprod!$B$1:$AG$1,0),FALSE)/1,0)-IFERROR(VLOOKUP($B387,'Slutlig allokering'!$B$2:$AC$462,MATCH(J$3,'Slutlig allokering'!$B$2:$AJ$2,0),FALSE)/1,0)</f>
        <v>0</v>
      </c>
      <c r="K387">
        <f>IFERROR(VLOOKUP($B387,Kraftvärmeprod!$B$1:$AH$479,MATCH(K$2,Kraftvärmeprod!$B$1:$AG$1,0),FALSE)/1,0)-IFERROR(VLOOKUP($B387,'Slutlig allokering'!$B$2:$AC$462,MATCH(K$3,'Slutlig allokering'!$B$2:$AJ$2,0),FALSE)/1,0)</f>
        <v>0</v>
      </c>
      <c r="L387">
        <f>IFERROR(VLOOKUP($B387,Kraftvärmeprod!$B$1:$AH$479,MATCH(L$2,Kraftvärmeprod!$B$1:$AG$1,0),FALSE)/1,0)-IFERROR(VLOOKUP($B387,'Slutlig allokering'!$B$2:$AC$462,MATCH(L$3,'Slutlig allokering'!$B$2:$AJ$2,0),FALSE)/1,0)</f>
        <v>0</v>
      </c>
      <c r="M387" s="143">
        <f>IFERROR(VLOOKUP($B387,Miljö!$B$1:$S$477,MATCH(M$2,Miljö!$B$1:$X$1,0),FALSE)/1,0)-IFERROR(VLOOKUP($B387,'Slutlig allokering'!$B$2:$AC$462,MATCH(M$3,'Slutlig allokering'!$B$2:$AJ$2,0),FALSE)/1,0)</f>
        <v>0</v>
      </c>
      <c r="N387">
        <f>IFERROR(VLOOKUP($B387,Kraftvärmeprod!$B$1:$AH$479,MATCH(N$2,Kraftvärmeprod!$B$1:$AG$1,0),FALSE)/1,0)-IFERROR(VLOOKUP($B387,'Slutlig allokering'!$B$2:$AC$462,MATCH(N$3,'Slutlig allokering'!$B$2:$AJ$2,0),FALSE)/1,0)</f>
        <v>0</v>
      </c>
      <c r="O387">
        <f>IFERROR(VLOOKUP($B387,Kraftvärmeprod!$B$1:$AH$479,MATCH(O$2,Kraftvärmeprod!$B$1:$AG$1,0),FALSE)/1,0)-IFERROR(VLOOKUP($B387,'Slutlig allokering'!$B$2:$AC$462,MATCH(O$3,'Slutlig allokering'!$B$2:$AJ$2,0),FALSE)/1,0)</f>
        <v>0</v>
      </c>
      <c r="P387">
        <f>IFERROR(VLOOKUP($B387,Kraftvärmeprod!$B$1:$AH$479,MATCH(P$2,Kraftvärmeprod!$B$1:$AG$1,0),FALSE)/1,0)-IFERROR(VLOOKUP($B387,'Slutlig allokering'!$B$2:$AC$462,MATCH(P$3,'Slutlig allokering'!$B$2:$AJ$2,0),FALSE)/1,0)</f>
        <v>0</v>
      </c>
      <c r="Q387">
        <f>IFERROR(VLOOKUP($B387,Kraftvärmeprod!$B$1:$AH$479,MATCH(Q$2,Kraftvärmeprod!$B$1:$AG$1,0),FALSE)/1,0)-IFERROR(VLOOKUP($B387,'Slutlig allokering'!$B$2:$AC$462,MATCH(Q$3,'Slutlig allokering'!$B$2:$AJ$2,0),FALSE)/1,0)</f>
        <v>0</v>
      </c>
      <c r="R387">
        <f>IFERROR(VLOOKUP($B387,Kraftvärmeprod!$B$1:$AH$479,MATCH(R$2,Kraftvärmeprod!$B$1:$AG$1,0),FALSE)/1,0)-IFERROR(VLOOKUP($B387,'Slutlig allokering'!$B$2:$AC$462,MATCH(R$3,'Slutlig allokering'!$B$2:$AJ$2,0),FALSE)/1,0)</f>
        <v>0</v>
      </c>
      <c r="S387">
        <f>IFERROR(VLOOKUP($B387,Kraftvärmeprod!$B$1:$AH$479,MATCH(S$2,Kraftvärmeprod!$B$1:$AG$1,0),FALSE)/1,0)-IFERROR(VLOOKUP($B387,'Slutlig allokering'!$B$2:$AC$462,MATCH(S$3,'Slutlig allokering'!$B$2:$AJ$2,0),FALSE)/1,0)</f>
        <v>0</v>
      </c>
      <c r="T387">
        <f>IFERROR(VLOOKUP($B387,Kraftvärmeprod!$B$1:$AH$479,MATCH(T$2,Kraftvärmeprod!$B$1:$AG$1,0),FALSE)/1,0)-IFERROR(VLOOKUP($B387,'Slutlig allokering'!$B$2:$AC$462,MATCH(T$3,'Slutlig allokering'!$B$2:$AJ$2,0),FALSE)/1,0)</f>
        <v>0</v>
      </c>
      <c r="U387">
        <f>IFERROR(VLOOKUP($B387,Kraftvärmeprod!$B$1:$AH$479,MATCH(U$2,Kraftvärmeprod!$B$1:$AG$1,0),FALSE)/1,0)-IFERROR(VLOOKUP($B387,'Slutlig allokering'!$B$2:$AC$462,MATCH(U$3,'Slutlig allokering'!$B$2:$AJ$2,0),FALSE)/1,0)</f>
        <v>0</v>
      </c>
      <c r="V387">
        <f>IFERROR(VLOOKUP($B387,Kraftvärmeprod!$B$1:$AH$479,MATCH(V$2,Kraftvärmeprod!$B$1:$AG$1,0),FALSE)/1,0)-IFERROR(VLOOKUP($B387,'Slutlig allokering'!$B$2:$AC$462,MATCH(V$3,'Slutlig allokering'!$B$2:$AJ$2,0),FALSE)/1,0)</f>
        <v>0</v>
      </c>
      <c r="W387">
        <f>IFERROR(VLOOKUP($B387,Kraftvärmeprod!$B$1:$AH$479,MATCH(W$2,Kraftvärmeprod!$B$1:$AG$1,0),FALSE)/1,0)-IFERROR(VLOOKUP($B387,'Slutlig allokering'!$B$2:$AC$462,MATCH(W$3,'Slutlig allokering'!$B$2:$AJ$2,0),FALSE)/1,0)</f>
        <v>0</v>
      </c>
      <c r="X387">
        <f>IFERROR(VLOOKUP($B387,Kraftvärmeprod!$B$1:$AH$479,MATCH(X$2,Kraftvärmeprod!$B$1:$AG$1,0),FALSE)/1,0)-IFERROR(VLOOKUP($B387,'Slutlig allokering'!$B$2:$AC$462,MATCH(X$3,'Slutlig allokering'!$B$2:$AJ$2,0),FALSE)/1,0)</f>
        <v>0</v>
      </c>
      <c r="Y387">
        <f>IFERROR(VLOOKUP($B387,Kraftvärmeprod!$B$1:$AH$479,MATCH(Y$2,Kraftvärmeprod!$B$1:$AG$1,0),FALSE)/1,0)-IFERROR(VLOOKUP($B387,'Slutlig allokering'!$B$2:$AC$462,MATCH(Y$3,'Slutlig allokering'!$B$2:$AJ$2,0),FALSE)/1,0)</f>
        <v>0</v>
      </c>
      <c r="Z387">
        <f>IFERROR(VLOOKUP($B387,Kraftvärmeprod!$B$1:$AH$479,MATCH(Z$2,Kraftvärmeprod!$B$1:$AG$1,0),FALSE)/1,0)-IFERROR(VLOOKUP($B387,'Slutlig allokering'!$B$2:$AC$462,MATCH(Z$3,'Slutlig allokering'!$B$2:$AJ$2,0),FALSE)/1,0)</f>
        <v>0</v>
      </c>
      <c r="AA387">
        <f>IFERROR(VLOOKUP($B387,Kraftvärmeprod!$B$1:$AH$479,MATCH(AA$2,Kraftvärmeprod!$B$1:$AG$1,0),FALSE)/1,0)-IFERROR(VLOOKUP($B387,'Slutlig allokering'!$B$2:$AC$462,MATCH(AA$3,'Slutlig allokering'!$B$2:$AJ$2,0),FALSE)/1,0)</f>
        <v>0</v>
      </c>
      <c r="AB387">
        <f>IFERROR(VLOOKUP($B387,Kraftvärmeprod!$B$1:$AH$479,MATCH(AB$2,Kraftvärmeprod!$B$1:$AG$1,0),FALSE)/1,0)-IFERROR(VLOOKUP($B387,'Slutlig allokering'!$B$2:$AC$462,MATCH(AB$3,'Slutlig allokering'!$B$2:$AJ$2,0),FALSE)/1,0)</f>
        <v>0</v>
      </c>
      <c r="AE387">
        <f t="shared" si="10"/>
        <v>0</v>
      </c>
      <c r="AG387">
        <f>IFERROR(VLOOKUP(B387,'Slutlig allokering'!$B$2:$AJ$462,MATCH("Summa justerad allokerad tillförd energi (utan hjälpel och rökgaskondensering):",'Slutlig allokering'!$B$2:$AK$2,0),FALSE)/1,"")</f>
        <v>0</v>
      </c>
      <c r="AI387" s="55" t="str">
        <f>IFERROR(1-VLOOKUP(B387,'Slutlig allokering'!$B$2:$AJ$462,MATCH("Andel av bränsle i kvv som allokerats till värme, exklusive rökgaskondensering och hjälpel",'Slutlig allokering'!$B$2:$AK$2,0),FALSE),"")</f>
        <v/>
      </c>
      <c r="AK387" s="55" t="str">
        <f t="shared" si="11"/>
        <v/>
      </c>
    </row>
    <row r="388" spans="1:37" x14ac:dyDescent="0.35">
      <c r="A388" s="28" t="s">
        <v>521</v>
      </c>
      <c r="B388" s="28" t="s">
        <v>523</v>
      </c>
      <c r="C388">
        <f>IFERROR(VLOOKUP($B388,Kraftvärmeprod!$B$1:$AH$479,MATCH(C$3,Kraftvärmeprod!$B$1:$AG$1,0),FALSE)/1,"")</f>
        <v>277.10000000000002</v>
      </c>
      <c r="D388">
        <f>IFERROR(VLOOKUP($B388,Kraftvärmeprod!$B$1:$AH$479,MATCH(D$3,Kraftvärmeprod!$B$1:$AG$1,0),FALSE)/1,"")</f>
        <v>105.5</v>
      </c>
      <c r="E388">
        <f>IFERROR(VLOOKUP($B388,Kraftvärmeprod!$B$1:$AH$479,MATCH(E$2,Kraftvärmeprod!$B$1:$AG$1,0),FALSE)/1,0)-IFERROR(VLOOKUP($B388,'Slutlig allokering'!$B$2:$AC$462,MATCH(E$3,'Slutlig allokering'!$B$2:$AJ$2,0),FALSE)/1,0)</f>
        <v>0</v>
      </c>
      <c r="F388">
        <f>IFERROR(VLOOKUP($B388,Kraftvärmeprod!$B$1:$AH$479,MATCH(F$2,Kraftvärmeprod!$B$1:$AG$1,0),FALSE)/1,0)-IFERROR(VLOOKUP($B388,'Slutlig allokering'!$B$2:$AC$462,MATCH(F$3,'Slutlig allokering'!$B$2:$AJ$2,0),FALSE)/1,0)</f>
        <v>0</v>
      </c>
      <c r="G388">
        <f>IFERROR(VLOOKUP($B388,Kraftvärmeprod!$B$1:$AH$479,MATCH(G$2,Kraftvärmeprod!$B$1:$AG$1,0),FALSE)/1,0)-IFERROR(VLOOKUP($B388,'Slutlig allokering'!$B$2:$AC$462,MATCH(G$3,'Slutlig allokering'!$B$2:$AJ$2,0),FALSE)/1,0)</f>
        <v>0</v>
      </c>
      <c r="H388">
        <f>IFERROR(VLOOKUP($B388,Kraftvärmeprod!$B$1:$AH$479,MATCH(H$2,Kraftvärmeprod!$B$1:$AG$1,0),FALSE)/1,0)-IFERROR(VLOOKUP($B388,'Slutlig allokering'!$B$2:$AC$462,MATCH(H$3,'Slutlig allokering'!$B$2:$AJ$2,0),FALSE)/1,0)</f>
        <v>0.91363000000000016</v>
      </c>
      <c r="I388">
        <f>IFERROR(VLOOKUP($B388,Kraftvärmeprod!$B$1:$AH$479,MATCH(I$2,Kraftvärmeprod!$B$1:$AG$1,0),FALSE)/1,0)-IFERROR(VLOOKUP($B388,'Slutlig allokering'!$B$2:$AC$462,MATCH(I$3,'Slutlig allokering'!$B$2:$AJ$2,0),FALSE)/1,0)</f>
        <v>0</v>
      </c>
      <c r="J388">
        <f>IFERROR(VLOOKUP($B388,Kraftvärmeprod!$B$1:$AH$479,MATCH(J$2,Kraftvärmeprod!$B$1:$AG$1,0),FALSE)/1,0)-IFERROR(VLOOKUP($B388,'Slutlig allokering'!$B$2:$AC$462,MATCH(J$3,'Slutlig allokering'!$B$2:$AJ$2,0),FALSE)/1,0)</f>
        <v>0</v>
      </c>
      <c r="K388">
        <f>IFERROR(VLOOKUP($B388,Kraftvärmeprod!$B$1:$AH$479,MATCH(K$2,Kraftvärmeprod!$B$1:$AG$1,0),FALSE)/1,0)-IFERROR(VLOOKUP($B388,'Slutlig allokering'!$B$2:$AC$462,MATCH(K$3,'Slutlig allokering'!$B$2:$AJ$2,0),FALSE)/1,0)</f>
        <v>0</v>
      </c>
      <c r="L388">
        <f>IFERROR(VLOOKUP($B388,Kraftvärmeprod!$B$1:$AH$479,MATCH(L$2,Kraftvärmeprod!$B$1:$AG$1,0),FALSE)/1,0)-IFERROR(VLOOKUP($B388,'Slutlig allokering'!$B$2:$AC$462,MATCH(L$3,'Slutlig allokering'!$B$2:$AJ$2,0),FALSE)/1,0)</f>
        <v>0</v>
      </c>
      <c r="M388" s="143">
        <f>IFERROR(VLOOKUP($B388,Miljö!$B$1:$S$477,MATCH(M$2,Miljö!$B$1:$X$1,0),FALSE)/1,0)-IFERROR(VLOOKUP($B388,'Slutlig allokering'!$B$2:$AC$462,MATCH(M$3,'Slutlig allokering'!$B$2:$AJ$2,0),FALSE)/1,0)</f>
        <v>7.1678700000000006</v>
      </c>
      <c r="N388">
        <f>IFERROR(VLOOKUP($B388,Kraftvärmeprod!$B$1:$AH$479,MATCH(N$2,Kraftvärmeprod!$B$1:$AG$1,0),FALSE)/1,0)-IFERROR(VLOOKUP($B388,'Slutlig allokering'!$B$2:$AC$462,MATCH(N$3,'Slutlig allokering'!$B$2:$AJ$2,0),FALSE)/1,0)</f>
        <v>0</v>
      </c>
      <c r="O388">
        <f>IFERROR(VLOOKUP($B388,Kraftvärmeprod!$B$1:$AH$479,MATCH(O$2,Kraftvärmeprod!$B$1:$AG$1,0),FALSE)/1,0)-IFERROR(VLOOKUP($B388,'Slutlig allokering'!$B$2:$AC$462,MATCH(O$3,'Slutlig allokering'!$B$2:$AJ$2,0),FALSE)/1,0)</f>
        <v>238.065</v>
      </c>
      <c r="P388">
        <f>IFERROR(VLOOKUP($B388,Kraftvärmeprod!$B$1:$AH$479,MATCH(P$2,Kraftvärmeprod!$B$1:$AG$1,0),FALSE)/1,0)-IFERROR(VLOOKUP($B388,'Slutlig allokering'!$B$2:$AC$462,MATCH(P$3,'Slutlig allokering'!$B$2:$AJ$2,0),FALSE)/1,0)</f>
        <v>0</v>
      </c>
      <c r="Q388">
        <f>IFERROR(VLOOKUP($B388,Kraftvärmeprod!$B$1:$AH$479,MATCH(Q$2,Kraftvärmeprod!$B$1:$AG$1,0),FALSE)/1,0)-IFERROR(VLOOKUP($B388,'Slutlig allokering'!$B$2:$AC$462,MATCH(Q$3,'Slutlig allokering'!$B$2:$AJ$2,0),FALSE)/1,0)</f>
        <v>0</v>
      </c>
      <c r="R388">
        <f>IFERROR(VLOOKUP($B388,Kraftvärmeprod!$B$1:$AH$479,MATCH(R$2,Kraftvärmeprod!$B$1:$AG$1,0),FALSE)/1,0)-IFERROR(VLOOKUP($B388,'Slutlig allokering'!$B$2:$AC$462,MATCH(R$3,'Slutlig allokering'!$B$2:$AJ$2,0),FALSE)/1,0)</f>
        <v>0</v>
      </c>
      <c r="S388">
        <f>IFERROR(VLOOKUP($B388,Kraftvärmeprod!$B$1:$AH$479,MATCH(S$2,Kraftvärmeprod!$B$1:$AG$1,0),FALSE)/1,0)-IFERROR(VLOOKUP($B388,'Slutlig allokering'!$B$2:$AC$462,MATCH(S$3,'Slutlig allokering'!$B$2:$AJ$2,0),FALSE)/1,0)</f>
        <v>0</v>
      </c>
      <c r="T388">
        <f>IFERROR(VLOOKUP($B388,Kraftvärmeprod!$B$1:$AH$479,MATCH(T$2,Kraftvärmeprod!$B$1:$AG$1,0),FALSE)/1,0)-IFERROR(VLOOKUP($B388,'Slutlig allokering'!$B$2:$AC$462,MATCH(T$3,'Slutlig allokering'!$B$2:$AJ$2,0),FALSE)/1,0)</f>
        <v>0</v>
      </c>
      <c r="U388">
        <f>IFERROR(VLOOKUP($B388,Kraftvärmeprod!$B$1:$AH$479,MATCH(U$2,Kraftvärmeprod!$B$1:$AG$1,0),FALSE)/1,0)-IFERROR(VLOOKUP($B388,'Slutlig allokering'!$B$2:$AC$462,MATCH(U$3,'Slutlig allokering'!$B$2:$AJ$2,0),FALSE)/1,0)</f>
        <v>0</v>
      </c>
      <c r="V388">
        <f>IFERROR(VLOOKUP($B388,Kraftvärmeprod!$B$1:$AH$479,MATCH(V$2,Kraftvärmeprod!$B$1:$AG$1,0),FALSE)/1,0)-IFERROR(VLOOKUP($B388,'Slutlig allokering'!$B$2:$AC$462,MATCH(V$3,'Slutlig allokering'!$B$2:$AJ$2,0),FALSE)/1,0)</f>
        <v>0</v>
      </c>
      <c r="W388">
        <f>IFERROR(VLOOKUP($B388,Kraftvärmeprod!$B$1:$AH$479,MATCH(W$2,Kraftvärmeprod!$B$1:$AG$1,0),FALSE)/1,0)-IFERROR(VLOOKUP($B388,'Slutlig allokering'!$B$2:$AC$462,MATCH(W$3,'Slutlig allokering'!$B$2:$AJ$2,0),FALSE)/1,0)</f>
        <v>0</v>
      </c>
      <c r="X388">
        <f>IFERROR(VLOOKUP($B388,Kraftvärmeprod!$B$1:$AH$479,MATCH(X$2,Kraftvärmeprod!$B$1:$AG$1,0),FALSE)/1,0)-IFERROR(VLOOKUP($B388,'Slutlig allokering'!$B$2:$AC$462,MATCH(X$3,'Slutlig allokering'!$B$2:$AJ$2,0),FALSE)/1,0)</f>
        <v>0</v>
      </c>
      <c r="Y388">
        <f>IFERROR(VLOOKUP($B388,Kraftvärmeprod!$B$1:$AH$479,MATCH(Y$2,Kraftvärmeprod!$B$1:$AG$1,0),FALSE)/1,0)-IFERROR(VLOOKUP($B388,'Slutlig allokering'!$B$2:$AC$462,MATCH(Y$3,'Slutlig allokering'!$B$2:$AJ$2,0),FALSE)/1,0)</f>
        <v>0</v>
      </c>
      <c r="Z388">
        <f>IFERROR(VLOOKUP($B388,Kraftvärmeprod!$B$1:$AH$479,MATCH(Z$2,Kraftvärmeprod!$B$1:$AG$1,0),FALSE)/1,0)-IFERROR(VLOOKUP($B388,'Slutlig allokering'!$B$2:$AC$462,MATCH(Z$3,'Slutlig allokering'!$B$2:$AJ$2,0),FALSE)/1,0)</f>
        <v>0</v>
      </c>
      <c r="AA388">
        <f>IFERROR(VLOOKUP($B388,Kraftvärmeprod!$B$1:$AH$479,MATCH(AA$2,Kraftvärmeprod!$B$1:$AG$1,0),FALSE)/1,0)-IFERROR(VLOOKUP($B388,'Slutlig allokering'!$B$2:$AC$462,MATCH(AA$3,'Slutlig allokering'!$B$2:$AJ$2,0),FALSE)/1,0)</f>
        <v>0</v>
      </c>
      <c r="AB388">
        <f>IFERROR(VLOOKUP($B388,Kraftvärmeprod!$B$1:$AH$479,MATCH(AB$2,Kraftvärmeprod!$B$1:$AG$1,0),FALSE)/1,0)-IFERROR(VLOOKUP($B388,'Slutlig allokering'!$B$2:$AC$462,MATCH(AB$3,'Slutlig allokering'!$B$2:$AJ$2,0),FALSE)/1,0)</f>
        <v>0</v>
      </c>
      <c r="AE388">
        <f t="shared" si="10"/>
        <v>238.97863000000001</v>
      </c>
      <c r="AG388">
        <f>IFERROR(VLOOKUP(B388,'Slutlig allokering'!$B$2:$AJ$462,MATCH("Summa justerad allokerad tillförd energi (utan hjälpel och rökgaskondensering):",'Slutlig allokering'!$B$2:$AK$2,0),FALSE)/1,"")</f>
        <v>241.12136999999998</v>
      </c>
      <c r="AI388" s="55">
        <f>IFERROR(1-VLOOKUP(B388,'Slutlig allokering'!$B$2:$AJ$462,MATCH("Andel av bränsle i kvv som allokerats till värme, exklusive rökgaskondensering och hjälpel",'Slutlig allokering'!$B$2:$AK$2,0),FALSE),"")</f>
        <v>0.49776844407415133</v>
      </c>
      <c r="AK388" s="55">
        <f t="shared" si="11"/>
        <v>0.49776844407415122</v>
      </c>
    </row>
    <row r="389" spans="1:37" x14ac:dyDescent="0.35">
      <c r="A389" s="28" t="s">
        <v>521</v>
      </c>
      <c r="B389" s="28" t="s">
        <v>524</v>
      </c>
      <c r="C389" t="str">
        <f>IFERROR(VLOOKUP($B389,Kraftvärmeprod!$B$1:$AH$479,MATCH(C$3,Kraftvärmeprod!$B$1:$AG$1,0),FALSE)/1,"")</f>
        <v/>
      </c>
      <c r="D389" t="str">
        <f>IFERROR(VLOOKUP($B389,Kraftvärmeprod!$B$1:$AH$479,MATCH(D$3,Kraftvärmeprod!$B$1:$AG$1,0),FALSE)/1,"")</f>
        <v/>
      </c>
      <c r="E389">
        <f>IFERROR(VLOOKUP($B389,Kraftvärmeprod!$B$1:$AH$479,MATCH(E$2,Kraftvärmeprod!$B$1:$AG$1,0),FALSE)/1,0)-IFERROR(VLOOKUP($B389,'Slutlig allokering'!$B$2:$AC$462,MATCH(E$3,'Slutlig allokering'!$B$2:$AJ$2,0),FALSE)/1,0)</f>
        <v>0</v>
      </c>
      <c r="F389">
        <f>IFERROR(VLOOKUP($B389,Kraftvärmeprod!$B$1:$AH$479,MATCH(F$2,Kraftvärmeprod!$B$1:$AG$1,0),FALSE)/1,0)-IFERROR(VLOOKUP($B389,'Slutlig allokering'!$B$2:$AC$462,MATCH(F$3,'Slutlig allokering'!$B$2:$AJ$2,0),FALSE)/1,0)</f>
        <v>0</v>
      </c>
      <c r="G389">
        <f>IFERROR(VLOOKUP($B389,Kraftvärmeprod!$B$1:$AH$479,MATCH(G$2,Kraftvärmeprod!$B$1:$AG$1,0),FALSE)/1,0)-IFERROR(VLOOKUP($B389,'Slutlig allokering'!$B$2:$AC$462,MATCH(G$3,'Slutlig allokering'!$B$2:$AJ$2,0),FALSE)/1,0)</f>
        <v>0</v>
      </c>
      <c r="H389">
        <f>IFERROR(VLOOKUP($B389,Kraftvärmeprod!$B$1:$AH$479,MATCH(H$2,Kraftvärmeprod!$B$1:$AG$1,0),FALSE)/1,0)-IFERROR(VLOOKUP($B389,'Slutlig allokering'!$B$2:$AC$462,MATCH(H$3,'Slutlig allokering'!$B$2:$AJ$2,0),FALSE)/1,0)</f>
        <v>0</v>
      </c>
      <c r="I389">
        <f>IFERROR(VLOOKUP($B389,Kraftvärmeprod!$B$1:$AH$479,MATCH(I$2,Kraftvärmeprod!$B$1:$AG$1,0),FALSE)/1,0)-IFERROR(VLOOKUP($B389,'Slutlig allokering'!$B$2:$AC$462,MATCH(I$3,'Slutlig allokering'!$B$2:$AJ$2,0),FALSE)/1,0)</f>
        <v>0</v>
      </c>
      <c r="J389">
        <f>IFERROR(VLOOKUP($B389,Kraftvärmeprod!$B$1:$AH$479,MATCH(J$2,Kraftvärmeprod!$B$1:$AG$1,0),FALSE)/1,0)-IFERROR(VLOOKUP($B389,'Slutlig allokering'!$B$2:$AC$462,MATCH(J$3,'Slutlig allokering'!$B$2:$AJ$2,0),FALSE)/1,0)</f>
        <v>0</v>
      </c>
      <c r="K389">
        <f>IFERROR(VLOOKUP($B389,Kraftvärmeprod!$B$1:$AH$479,MATCH(K$2,Kraftvärmeprod!$B$1:$AG$1,0),FALSE)/1,0)-IFERROR(VLOOKUP($B389,'Slutlig allokering'!$B$2:$AC$462,MATCH(K$3,'Slutlig allokering'!$B$2:$AJ$2,0),FALSE)/1,0)</f>
        <v>0</v>
      </c>
      <c r="L389">
        <f>IFERROR(VLOOKUP($B389,Kraftvärmeprod!$B$1:$AH$479,MATCH(L$2,Kraftvärmeprod!$B$1:$AG$1,0),FALSE)/1,0)-IFERROR(VLOOKUP($B389,'Slutlig allokering'!$B$2:$AC$462,MATCH(L$3,'Slutlig allokering'!$B$2:$AJ$2,0),FALSE)/1,0)</f>
        <v>0</v>
      </c>
      <c r="M389" s="143">
        <f>IFERROR(VLOOKUP($B389,Miljö!$B$1:$S$477,MATCH(M$2,Miljö!$B$1:$X$1,0),FALSE)/1,0)-IFERROR(VLOOKUP($B389,'Slutlig allokering'!$B$2:$AC$462,MATCH(M$3,'Slutlig allokering'!$B$2:$AJ$2,0),FALSE)/1,0)</f>
        <v>0</v>
      </c>
      <c r="N389">
        <f>IFERROR(VLOOKUP($B389,Kraftvärmeprod!$B$1:$AH$479,MATCH(N$2,Kraftvärmeprod!$B$1:$AG$1,0),FALSE)/1,0)-IFERROR(VLOOKUP($B389,'Slutlig allokering'!$B$2:$AC$462,MATCH(N$3,'Slutlig allokering'!$B$2:$AJ$2,0),FALSE)/1,0)</f>
        <v>0</v>
      </c>
      <c r="O389">
        <f>IFERROR(VLOOKUP($B389,Kraftvärmeprod!$B$1:$AH$479,MATCH(O$2,Kraftvärmeprod!$B$1:$AG$1,0),FALSE)/1,0)-IFERROR(VLOOKUP($B389,'Slutlig allokering'!$B$2:$AC$462,MATCH(O$3,'Slutlig allokering'!$B$2:$AJ$2,0),FALSE)/1,0)</f>
        <v>0</v>
      </c>
      <c r="P389">
        <f>IFERROR(VLOOKUP($B389,Kraftvärmeprod!$B$1:$AH$479,MATCH(P$2,Kraftvärmeprod!$B$1:$AG$1,0),FALSE)/1,0)-IFERROR(VLOOKUP($B389,'Slutlig allokering'!$B$2:$AC$462,MATCH(P$3,'Slutlig allokering'!$B$2:$AJ$2,0),FALSE)/1,0)</f>
        <v>0</v>
      </c>
      <c r="Q389">
        <f>IFERROR(VLOOKUP($B389,Kraftvärmeprod!$B$1:$AH$479,MATCH(Q$2,Kraftvärmeprod!$B$1:$AG$1,0),FALSE)/1,0)-IFERROR(VLOOKUP($B389,'Slutlig allokering'!$B$2:$AC$462,MATCH(Q$3,'Slutlig allokering'!$B$2:$AJ$2,0),FALSE)/1,0)</f>
        <v>0</v>
      </c>
      <c r="R389">
        <f>IFERROR(VLOOKUP($B389,Kraftvärmeprod!$B$1:$AH$479,MATCH(R$2,Kraftvärmeprod!$B$1:$AG$1,0),FALSE)/1,0)-IFERROR(VLOOKUP($B389,'Slutlig allokering'!$B$2:$AC$462,MATCH(R$3,'Slutlig allokering'!$B$2:$AJ$2,0),FALSE)/1,0)</f>
        <v>0</v>
      </c>
      <c r="S389">
        <f>IFERROR(VLOOKUP($B389,Kraftvärmeprod!$B$1:$AH$479,MATCH(S$2,Kraftvärmeprod!$B$1:$AG$1,0),FALSE)/1,0)-IFERROR(VLOOKUP($B389,'Slutlig allokering'!$B$2:$AC$462,MATCH(S$3,'Slutlig allokering'!$B$2:$AJ$2,0),FALSE)/1,0)</f>
        <v>0</v>
      </c>
      <c r="T389">
        <f>IFERROR(VLOOKUP($B389,Kraftvärmeprod!$B$1:$AH$479,MATCH(T$2,Kraftvärmeprod!$B$1:$AG$1,0),FALSE)/1,0)-IFERROR(VLOOKUP($B389,'Slutlig allokering'!$B$2:$AC$462,MATCH(T$3,'Slutlig allokering'!$B$2:$AJ$2,0),FALSE)/1,0)</f>
        <v>0</v>
      </c>
      <c r="U389">
        <f>IFERROR(VLOOKUP($B389,Kraftvärmeprod!$B$1:$AH$479,MATCH(U$2,Kraftvärmeprod!$B$1:$AG$1,0),FALSE)/1,0)-IFERROR(VLOOKUP($B389,'Slutlig allokering'!$B$2:$AC$462,MATCH(U$3,'Slutlig allokering'!$B$2:$AJ$2,0),FALSE)/1,0)</f>
        <v>0</v>
      </c>
      <c r="V389">
        <f>IFERROR(VLOOKUP($B389,Kraftvärmeprod!$B$1:$AH$479,MATCH(V$2,Kraftvärmeprod!$B$1:$AG$1,0),FALSE)/1,0)-IFERROR(VLOOKUP($B389,'Slutlig allokering'!$B$2:$AC$462,MATCH(V$3,'Slutlig allokering'!$B$2:$AJ$2,0),FALSE)/1,0)</f>
        <v>0</v>
      </c>
      <c r="W389">
        <f>IFERROR(VLOOKUP($B389,Kraftvärmeprod!$B$1:$AH$479,MATCH(W$2,Kraftvärmeprod!$B$1:$AG$1,0),FALSE)/1,0)-IFERROR(VLOOKUP($B389,'Slutlig allokering'!$B$2:$AC$462,MATCH(W$3,'Slutlig allokering'!$B$2:$AJ$2,0),FALSE)/1,0)</f>
        <v>0</v>
      </c>
      <c r="X389">
        <f>IFERROR(VLOOKUP($B389,Kraftvärmeprod!$B$1:$AH$479,MATCH(X$2,Kraftvärmeprod!$B$1:$AG$1,0),FALSE)/1,0)-IFERROR(VLOOKUP($B389,'Slutlig allokering'!$B$2:$AC$462,MATCH(X$3,'Slutlig allokering'!$B$2:$AJ$2,0),FALSE)/1,0)</f>
        <v>0</v>
      </c>
      <c r="Y389">
        <f>IFERROR(VLOOKUP($B389,Kraftvärmeprod!$B$1:$AH$479,MATCH(Y$2,Kraftvärmeprod!$B$1:$AG$1,0),FALSE)/1,0)-IFERROR(VLOOKUP($B389,'Slutlig allokering'!$B$2:$AC$462,MATCH(Y$3,'Slutlig allokering'!$B$2:$AJ$2,0),FALSE)/1,0)</f>
        <v>0</v>
      </c>
      <c r="Z389">
        <f>IFERROR(VLOOKUP($B389,Kraftvärmeprod!$B$1:$AH$479,MATCH(Z$2,Kraftvärmeprod!$B$1:$AG$1,0),FALSE)/1,0)-IFERROR(VLOOKUP($B389,'Slutlig allokering'!$B$2:$AC$462,MATCH(Z$3,'Slutlig allokering'!$B$2:$AJ$2,0),FALSE)/1,0)</f>
        <v>0</v>
      </c>
      <c r="AA389">
        <f>IFERROR(VLOOKUP($B389,Kraftvärmeprod!$B$1:$AH$479,MATCH(AA$2,Kraftvärmeprod!$B$1:$AG$1,0),FALSE)/1,0)-IFERROR(VLOOKUP($B389,'Slutlig allokering'!$B$2:$AC$462,MATCH(AA$3,'Slutlig allokering'!$B$2:$AJ$2,0),FALSE)/1,0)</f>
        <v>0</v>
      </c>
      <c r="AB389">
        <f>IFERROR(VLOOKUP($B389,Kraftvärmeprod!$B$1:$AH$479,MATCH(AB$2,Kraftvärmeprod!$B$1:$AG$1,0),FALSE)/1,0)-IFERROR(VLOOKUP($B389,'Slutlig allokering'!$B$2:$AC$462,MATCH(AB$3,'Slutlig allokering'!$B$2:$AJ$2,0),FALSE)/1,0)</f>
        <v>0</v>
      </c>
      <c r="AE389">
        <f t="shared" ref="AE389:AE452" si="12">SUM(E389:AB389)-M389</f>
        <v>0</v>
      </c>
      <c r="AG389">
        <f>IFERROR(VLOOKUP(B389,'Slutlig allokering'!$B$2:$AJ$462,MATCH("Summa justerad allokerad tillförd energi (utan hjälpel och rökgaskondensering):",'Slutlig allokering'!$B$2:$AK$2,0),FALSE)/1,"")</f>
        <v>0</v>
      </c>
      <c r="AI389" s="55" t="str">
        <f>IFERROR(1-VLOOKUP(B389,'Slutlig allokering'!$B$2:$AJ$462,MATCH("Andel av bränsle i kvv som allokerats till värme, exklusive rökgaskondensering och hjälpel",'Slutlig allokering'!$B$2:$AK$2,0),FALSE),"")</f>
        <v/>
      </c>
      <c r="AK389" s="55" t="str">
        <f t="shared" ref="AK389:AK452" si="13">IFERROR(AE389/(AE389+AG389),"")</f>
        <v/>
      </c>
    </row>
    <row r="390" spans="1:37" x14ac:dyDescent="0.35">
      <c r="A390" s="28" t="s">
        <v>521</v>
      </c>
      <c r="B390" s="28" t="s">
        <v>525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allokering'!$B$2:$AC$462,MATCH(E$3,'Slutlig allokering'!$B$2:$AJ$2,0),FALSE)/1,0)</f>
        <v>0</v>
      </c>
      <c r="F390">
        <f>IFERROR(VLOOKUP($B390,Kraftvärmeprod!$B$1:$AH$479,MATCH(F$2,Kraftvärmeprod!$B$1:$AG$1,0),FALSE)/1,0)-IFERROR(VLOOKUP($B390,'Slutlig allokering'!$B$2:$AC$462,MATCH(F$3,'Slutlig allokering'!$B$2:$AJ$2,0),FALSE)/1,0)</f>
        <v>0</v>
      </c>
      <c r="G390">
        <f>IFERROR(VLOOKUP($B390,Kraftvärmeprod!$B$1:$AH$479,MATCH(G$2,Kraftvärmeprod!$B$1:$AG$1,0),FALSE)/1,0)-IFERROR(VLOOKUP($B390,'Slutlig allokering'!$B$2:$AC$462,MATCH(G$3,'Slutlig allokering'!$B$2:$AJ$2,0),FALSE)/1,0)</f>
        <v>0</v>
      </c>
      <c r="H390">
        <f>IFERROR(VLOOKUP($B390,Kraftvärmeprod!$B$1:$AH$479,MATCH(H$2,Kraftvärmeprod!$B$1:$AG$1,0),FALSE)/1,0)-IFERROR(VLOOKUP($B390,'Slutlig allokering'!$B$2:$AC$462,MATCH(H$3,'Slutlig allokering'!$B$2:$AJ$2,0),FALSE)/1,0)</f>
        <v>0</v>
      </c>
      <c r="I390">
        <f>IFERROR(VLOOKUP($B390,Kraftvärmeprod!$B$1:$AH$479,MATCH(I$2,Kraftvärmeprod!$B$1:$AG$1,0),FALSE)/1,0)-IFERROR(VLOOKUP($B390,'Slutlig allokering'!$B$2:$AC$462,MATCH(I$3,'Slutlig allokering'!$B$2:$AJ$2,0),FALSE)/1,0)</f>
        <v>0</v>
      </c>
      <c r="J390">
        <f>IFERROR(VLOOKUP($B390,Kraftvärmeprod!$B$1:$AH$479,MATCH(J$2,Kraftvärmeprod!$B$1:$AG$1,0),FALSE)/1,0)-IFERROR(VLOOKUP($B390,'Slutlig allokering'!$B$2:$AC$462,MATCH(J$3,'Slutlig allokering'!$B$2:$AJ$2,0),FALSE)/1,0)</f>
        <v>0</v>
      </c>
      <c r="K390">
        <f>IFERROR(VLOOKUP($B390,Kraftvärmeprod!$B$1:$AH$479,MATCH(K$2,Kraftvärmeprod!$B$1:$AG$1,0),FALSE)/1,0)-IFERROR(VLOOKUP($B390,'Slutlig allokering'!$B$2:$AC$462,MATCH(K$3,'Slutlig allokering'!$B$2:$AJ$2,0),FALSE)/1,0)</f>
        <v>0</v>
      </c>
      <c r="L390">
        <f>IFERROR(VLOOKUP($B390,Kraftvärmeprod!$B$1:$AH$479,MATCH(L$2,Kraftvärmeprod!$B$1:$AG$1,0),FALSE)/1,0)-IFERROR(VLOOKUP($B390,'Slutlig allokering'!$B$2:$AC$462,MATCH(L$3,'Slutlig allokering'!$B$2:$AJ$2,0),FALSE)/1,0)</f>
        <v>0</v>
      </c>
      <c r="M390" s="143">
        <f>IFERROR(VLOOKUP($B390,Miljö!$B$1:$S$477,MATCH(M$2,Miljö!$B$1:$X$1,0),FALSE)/1,0)-IFERROR(VLOOKUP($B390,'Slutlig allokering'!$B$2:$AC$462,MATCH(M$3,'Slutlig allokering'!$B$2:$AJ$2,0),FALSE)/1,0)</f>
        <v>0</v>
      </c>
      <c r="N390">
        <f>IFERROR(VLOOKUP($B390,Kraftvärmeprod!$B$1:$AH$479,MATCH(N$2,Kraftvärmeprod!$B$1:$AG$1,0),FALSE)/1,0)-IFERROR(VLOOKUP($B390,'Slutlig allokering'!$B$2:$AC$462,MATCH(N$3,'Slutlig allokering'!$B$2:$AJ$2,0),FALSE)/1,0)</f>
        <v>0</v>
      </c>
      <c r="O390">
        <f>IFERROR(VLOOKUP($B390,Kraftvärmeprod!$B$1:$AH$479,MATCH(O$2,Kraftvärmeprod!$B$1:$AG$1,0),FALSE)/1,0)-IFERROR(VLOOKUP($B390,'Slutlig allokering'!$B$2:$AC$462,MATCH(O$3,'Slutlig allokering'!$B$2:$AJ$2,0),FALSE)/1,0)</f>
        <v>0</v>
      </c>
      <c r="P390">
        <f>IFERROR(VLOOKUP($B390,Kraftvärmeprod!$B$1:$AH$479,MATCH(P$2,Kraftvärmeprod!$B$1:$AG$1,0),FALSE)/1,0)-IFERROR(VLOOKUP($B390,'Slutlig allokering'!$B$2:$AC$462,MATCH(P$3,'Slutlig allokering'!$B$2:$AJ$2,0),FALSE)/1,0)</f>
        <v>0</v>
      </c>
      <c r="Q390">
        <f>IFERROR(VLOOKUP($B390,Kraftvärmeprod!$B$1:$AH$479,MATCH(Q$2,Kraftvärmeprod!$B$1:$AG$1,0),FALSE)/1,0)-IFERROR(VLOOKUP($B390,'Slutlig allokering'!$B$2:$AC$462,MATCH(Q$3,'Slutlig allokering'!$B$2:$AJ$2,0),FALSE)/1,0)</f>
        <v>0</v>
      </c>
      <c r="R390">
        <f>IFERROR(VLOOKUP($B390,Kraftvärmeprod!$B$1:$AH$479,MATCH(R$2,Kraftvärmeprod!$B$1:$AG$1,0),FALSE)/1,0)-IFERROR(VLOOKUP($B390,'Slutlig allokering'!$B$2:$AC$462,MATCH(R$3,'Slutlig allokering'!$B$2:$AJ$2,0),FALSE)/1,0)</f>
        <v>0</v>
      </c>
      <c r="S390">
        <f>IFERROR(VLOOKUP($B390,Kraftvärmeprod!$B$1:$AH$479,MATCH(S$2,Kraftvärmeprod!$B$1:$AG$1,0),FALSE)/1,0)-IFERROR(VLOOKUP($B390,'Slutlig allokering'!$B$2:$AC$462,MATCH(S$3,'Slutlig allokering'!$B$2:$AJ$2,0),FALSE)/1,0)</f>
        <v>0</v>
      </c>
      <c r="T390">
        <f>IFERROR(VLOOKUP($B390,Kraftvärmeprod!$B$1:$AH$479,MATCH(T$2,Kraftvärmeprod!$B$1:$AG$1,0),FALSE)/1,0)-IFERROR(VLOOKUP($B390,'Slutlig allokering'!$B$2:$AC$462,MATCH(T$3,'Slutlig allokering'!$B$2:$AJ$2,0),FALSE)/1,0)</f>
        <v>0</v>
      </c>
      <c r="U390">
        <f>IFERROR(VLOOKUP($B390,Kraftvärmeprod!$B$1:$AH$479,MATCH(U$2,Kraftvärmeprod!$B$1:$AG$1,0),FALSE)/1,0)-IFERROR(VLOOKUP($B390,'Slutlig allokering'!$B$2:$AC$462,MATCH(U$3,'Slutlig allokering'!$B$2:$AJ$2,0),FALSE)/1,0)</f>
        <v>0</v>
      </c>
      <c r="V390">
        <f>IFERROR(VLOOKUP($B390,Kraftvärmeprod!$B$1:$AH$479,MATCH(V$2,Kraftvärmeprod!$B$1:$AG$1,0),FALSE)/1,0)-IFERROR(VLOOKUP($B390,'Slutlig allokering'!$B$2:$AC$462,MATCH(V$3,'Slutlig allokering'!$B$2:$AJ$2,0),FALSE)/1,0)</f>
        <v>0</v>
      </c>
      <c r="W390">
        <f>IFERROR(VLOOKUP($B390,Kraftvärmeprod!$B$1:$AH$479,MATCH(W$2,Kraftvärmeprod!$B$1:$AG$1,0),FALSE)/1,0)-IFERROR(VLOOKUP($B390,'Slutlig allokering'!$B$2:$AC$462,MATCH(W$3,'Slutlig allokering'!$B$2:$AJ$2,0),FALSE)/1,0)</f>
        <v>0</v>
      </c>
      <c r="X390">
        <f>IFERROR(VLOOKUP($B390,Kraftvärmeprod!$B$1:$AH$479,MATCH(X$2,Kraftvärmeprod!$B$1:$AG$1,0),FALSE)/1,0)-IFERROR(VLOOKUP($B390,'Slutlig allokering'!$B$2:$AC$462,MATCH(X$3,'Slutlig allokering'!$B$2:$AJ$2,0),FALSE)/1,0)</f>
        <v>0</v>
      </c>
      <c r="Y390">
        <f>IFERROR(VLOOKUP($B390,Kraftvärmeprod!$B$1:$AH$479,MATCH(Y$2,Kraftvärmeprod!$B$1:$AG$1,0),FALSE)/1,0)-IFERROR(VLOOKUP($B390,'Slutlig allokering'!$B$2:$AC$462,MATCH(Y$3,'Slutlig allokering'!$B$2:$AJ$2,0),FALSE)/1,0)</f>
        <v>0</v>
      </c>
      <c r="Z390">
        <f>IFERROR(VLOOKUP($B390,Kraftvärmeprod!$B$1:$AH$479,MATCH(Z$2,Kraftvärmeprod!$B$1:$AG$1,0),FALSE)/1,0)-IFERROR(VLOOKUP($B390,'Slutlig allokering'!$B$2:$AC$462,MATCH(Z$3,'Slutlig allokering'!$B$2:$AJ$2,0),FALSE)/1,0)</f>
        <v>0</v>
      </c>
      <c r="AA390">
        <f>IFERROR(VLOOKUP($B390,Kraftvärmeprod!$B$1:$AH$479,MATCH(AA$2,Kraftvärmeprod!$B$1:$AG$1,0),FALSE)/1,0)-IFERROR(VLOOKUP($B390,'Slutlig allokering'!$B$2:$AC$462,MATCH(AA$3,'Slutlig allokering'!$B$2:$AJ$2,0),FALSE)/1,0)</f>
        <v>0</v>
      </c>
      <c r="AB390">
        <f>IFERROR(VLOOKUP($B390,Kraftvärmeprod!$B$1:$AH$479,MATCH(AB$2,Kraftvärmeprod!$B$1:$AG$1,0),FALSE)/1,0)-IFERROR(VLOOKUP($B390,'Slutlig allokering'!$B$2:$AC$462,MATCH(AB$3,'Slutlig allokering'!$B$2:$AJ$2,0),FALSE)/1,0)</f>
        <v>0</v>
      </c>
      <c r="AE390">
        <f t="shared" si="12"/>
        <v>0</v>
      </c>
      <c r="AG390">
        <f>IFERROR(VLOOKUP(B390,'Slutlig allokering'!$B$2:$AJ$462,MATCH("Summa justerad allokerad tillförd energi (utan hjälpel och rökgaskondensering):",'Slutlig allokering'!$B$2:$AK$2,0),FALSE)/1,"")</f>
        <v>0</v>
      </c>
      <c r="AI390" s="55" t="str">
        <f>IFERROR(1-VLOOKUP(B390,'Slutlig allokering'!$B$2:$AJ$462,MATCH("Andel av bränsle i kvv som allokerats till värme, exklusive rökgaskondensering och hjälpel",'Slutlig allokering'!$B$2:$AK$2,0),FALSE),"")</f>
        <v/>
      </c>
      <c r="AK390" s="55" t="str">
        <f t="shared" si="13"/>
        <v/>
      </c>
    </row>
    <row r="391" spans="1:37" x14ac:dyDescent="0.35">
      <c r="A391" s="28" t="s">
        <v>521</v>
      </c>
      <c r="B391" s="28" t="s">
        <v>526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allokering'!$B$2:$AC$462,MATCH(E$3,'Slutlig allokering'!$B$2:$AJ$2,0),FALSE)/1,0)</f>
        <v>0</v>
      </c>
      <c r="F391">
        <f>IFERROR(VLOOKUP($B391,Kraftvärmeprod!$B$1:$AH$479,MATCH(F$2,Kraftvärmeprod!$B$1:$AG$1,0),FALSE)/1,0)-IFERROR(VLOOKUP($B391,'Slutlig allokering'!$B$2:$AC$462,MATCH(F$3,'Slutlig allokering'!$B$2:$AJ$2,0),FALSE)/1,0)</f>
        <v>0</v>
      </c>
      <c r="G391">
        <f>IFERROR(VLOOKUP($B391,Kraftvärmeprod!$B$1:$AH$479,MATCH(G$2,Kraftvärmeprod!$B$1:$AG$1,0),FALSE)/1,0)-IFERROR(VLOOKUP($B391,'Slutlig allokering'!$B$2:$AC$462,MATCH(G$3,'Slutlig allokering'!$B$2:$AJ$2,0),FALSE)/1,0)</f>
        <v>0</v>
      </c>
      <c r="H391">
        <f>IFERROR(VLOOKUP($B391,Kraftvärmeprod!$B$1:$AH$479,MATCH(H$2,Kraftvärmeprod!$B$1:$AG$1,0),FALSE)/1,0)-IFERROR(VLOOKUP($B391,'Slutlig allokering'!$B$2:$AC$462,MATCH(H$3,'Slutlig allokering'!$B$2:$AJ$2,0),FALSE)/1,0)</f>
        <v>0</v>
      </c>
      <c r="I391">
        <f>IFERROR(VLOOKUP($B391,Kraftvärmeprod!$B$1:$AH$479,MATCH(I$2,Kraftvärmeprod!$B$1:$AG$1,0),FALSE)/1,0)-IFERROR(VLOOKUP($B391,'Slutlig allokering'!$B$2:$AC$462,MATCH(I$3,'Slutlig allokering'!$B$2:$AJ$2,0),FALSE)/1,0)</f>
        <v>0</v>
      </c>
      <c r="J391">
        <f>IFERROR(VLOOKUP($B391,Kraftvärmeprod!$B$1:$AH$479,MATCH(J$2,Kraftvärmeprod!$B$1:$AG$1,0),FALSE)/1,0)-IFERROR(VLOOKUP($B391,'Slutlig allokering'!$B$2:$AC$462,MATCH(J$3,'Slutlig allokering'!$B$2:$AJ$2,0),FALSE)/1,0)</f>
        <v>0</v>
      </c>
      <c r="K391">
        <f>IFERROR(VLOOKUP($B391,Kraftvärmeprod!$B$1:$AH$479,MATCH(K$2,Kraftvärmeprod!$B$1:$AG$1,0),FALSE)/1,0)-IFERROR(VLOOKUP($B391,'Slutlig allokering'!$B$2:$AC$462,MATCH(K$3,'Slutlig allokering'!$B$2:$AJ$2,0),FALSE)/1,0)</f>
        <v>0</v>
      </c>
      <c r="L391">
        <f>IFERROR(VLOOKUP($B391,Kraftvärmeprod!$B$1:$AH$479,MATCH(L$2,Kraftvärmeprod!$B$1:$AG$1,0),FALSE)/1,0)-IFERROR(VLOOKUP($B391,'Slutlig allokering'!$B$2:$AC$462,MATCH(L$3,'Slutlig allokering'!$B$2:$AJ$2,0),FALSE)/1,0)</f>
        <v>0</v>
      </c>
      <c r="M391" s="143">
        <f>IFERROR(VLOOKUP($B391,Miljö!$B$1:$S$477,MATCH(M$2,Miljö!$B$1:$X$1,0),FALSE)/1,0)-IFERROR(VLOOKUP($B391,'Slutlig allokering'!$B$2:$AC$462,MATCH(M$3,'Slutlig allokering'!$B$2:$AJ$2,0),FALSE)/1,0)</f>
        <v>0</v>
      </c>
      <c r="N391">
        <f>IFERROR(VLOOKUP($B391,Kraftvärmeprod!$B$1:$AH$479,MATCH(N$2,Kraftvärmeprod!$B$1:$AG$1,0),FALSE)/1,0)-IFERROR(VLOOKUP($B391,'Slutlig allokering'!$B$2:$AC$462,MATCH(N$3,'Slutlig allokering'!$B$2:$AJ$2,0),FALSE)/1,0)</f>
        <v>0</v>
      </c>
      <c r="O391">
        <f>IFERROR(VLOOKUP($B391,Kraftvärmeprod!$B$1:$AH$479,MATCH(O$2,Kraftvärmeprod!$B$1:$AG$1,0),FALSE)/1,0)-IFERROR(VLOOKUP($B391,'Slutlig allokering'!$B$2:$AC$462,MATCH(O$3,'Slutlig allokering'!$B$2:$AJ$2,0),FALSE)/1,0)</f>
        <v>0</v>
      </c>
      <c r="P391">
        <f>IFERROR(VLOOKUP($B391,Kraftvärmeprod!$B$1:$AH$479,MATCH(P$2,Kraftvärmeprod!$B$1:$AG$1,0),FALSE)/1,0)-IFERROR(VLOOKUP($B391,'Slutlig allokering'!$B$2:$AC$462,MATCH(P$3,'Slutlig allokering'!$B$2:$AJ$2,0),FALSE)/1,0)</f>
        <v>0</v>
      </c>
      <c r="Q391">
        <f>IFERROR(VLOOKUP($B391,Kraftvärmeprod!$B$1:$AH$479,MATCH(Q$2,Kraftvärmeprod!$B$1:$AG$1,0),FALSE)/1,0)-IFERROR(VLOOKUP($B391,'Slutlig allokering'!$B$2:$AC$462,MATCH(Q$3,'Slutlig allokering'!$B$2:$AJ$2,0),FALSE)/1,0)</f>
        <v>0</v>
      </c>
      <c r="R391">
        <f>IFERROR(VLOOKUP($B391,Kraftvärmeprod!$B$1:$AH$479,MATCH(R$2,Kraftvärmeprod!$B$1:$AG$1,0),FALSE)/1,0)-IFERROR(VLOOKUP($B391,'Slutlig allokering'!$B$2:$AC$462,MATCH(R$3,'Slutlig allokering'!$B$2:$AJ$2,0),FALSE)/1,0)</f>
        <v>0</v>
      </c>
      <c r="S391">
        <f>IFERROR(VLOOKUP($B391,Kraftvärmeprod!$B$1:$AH$479,MATCH(S$2,Kraftvärmeprod!$B$1:$AG$1,0),FALSE)/1,0)-IFERROR(VLOOKUP($B391,'Slutlig allokering'!$B$2:$AC$462,MATCH(S$3,'Slutlig allokering'!$B$2:$AJ$2,0),FALSE)/1,0)</f>
        <v>0</v>
      </c>
      <c r="T391">
        <f>IFERROR(VLOOKUP($B391,Kraftvärmeprod!$B$1:$AH$479,MATCH(T$2,Kraftvärmeprod!$B$1:$AG$1,0),FALSE)/1,0)-IFERROR(VLOOKUP($B391,'Slutlig allokering'!$B$2:$AC$462,MATCH(T$3,'Slutlig allokering'!$B$2:$AJ$2,0),FALSE)/1,0)</f>
        <v>0</v>
      </c>
      <c r="U391">
        <f>IFERROR(VLOOKUP($B391,Kraftvärmeprod!$B$1:$AH$479,MATCH(U$2,Kraftvärmeprod!$B$1:$AG$1,0),FALSE)/1,0)-IFERROR(VLOOKUP($B391,'Slutlig allokering'!$B$2:$AC$462,MATCH(U$3,'Slutlig allokering'!$B$2:$AJ$2,0),FALSE)/1,0)</f>
        <v>0</v>
      </c>
      <c r="V391">
        <f>IFERROR(VLOOKUP($B391,Kraftvärmeprod!$B$1:$AH$479,MATCH(V$2,Kraftvärmeprod!$B$1:$AG$1,0),FALSE)/1,0)-IFERROR(VLOOKUP($B391,'Slutlig allokering'!$B$2:$AC$462,MATCH(V$3,'Slutlig allokering'!$B$2:$AJ$2,0),FALSE)/1,0)</f>
        <v>0</v>
      </c>
      <c r="W391">
        <f>IFERROR(VLOOKUP($B391,Kraftvärmeprod!$B$1:$AH$479,MATCH(W$2,Kraftvärmeprod!$B$1:$AG$1,0),FALSE)/1,0)-IFERROR(VLOOKUP($B391,'Slutlig allokering'!$B$2:$AC$462,MATCH(W$3,'Slutlig allokering'!$B$2:$AJ$2,0),FALSE)/1,0)</f>
        <v>0</v>
      </c>
      <c r="X391">
        <f>IFERROR(VLOOKUP($B391,Kraftvärmeprod!$B$1:$AH$479,MATCH(X$2,Kraftvärmeprod!$B$1:$AG$1,0),FALSE)/1,0)-IFERROR(VLOOKUP($B391,'Slutlig allokering'!$B$2:$AC$462,MATCH(X$3,'Slutlig allokering'!$B$2:$AJ$2,0),FALSE)/1,0)</f>
        <v>0</v>
      </c>
      <c r="Y391">
        <f>IFERROR(VLOOKUP($B391,Kraftvärmeprod!$B$1:$AH$479,MATCH(Y$2,Kraftvärmeprod!$B$1:$AG$1,0),FALSE)/1,0)-IFERROR(VLOOKUP($B391,'Slutlig allokering'!$B$2:$AC$462,MATCH(Y$3,'Slutlig allokering'!$B$2:$AJ$2,0),FALSE)/1,0)</f>
        <v>0</v>
      </c>
      <c r="Z391">
        <f>IFERROR(VLOOKUP($B391,Kraftvärmeprod!$B$1:$AH$479,MATCH(Z$2,Kraftvärmeprod!$B$1:$AG$1,0),FALSE)/1,0)-IFERROR(VLOOKUP($B391,'Slutlig allokering'!$B$2:$AC$462,MATCH(Z$3,'Slutlig allokering'!$B$2:$AJ$2,0),FALSE)/1,0)</f>
        <v>0</v>
      </c>
      <c r="AA391">
        <f>IFERROR(VLOOKUP($B391,Kraftvärmeprod!$B$1:$AH$479,MATCH(AA$2,Kraftvärmeprod!$B$1:$AG$1,0),FALSE)/1,0)-IFERROR(VLOOKUP($B391,'Slutlig allokering'!$B$2:$AC$462,MATCH(AA$3,'Slutlig allokering'!$B$2:$AJ$2,0),FALSE)/1,0)</f>
        <v>0</v>
      </c>
      <c r="AB391">
        <f>IFERROR(VLOOKUP($B391,Kraftvärmeprod!$B$1:$AH$479,MATCH(AB$2,Kraftvärmeprod!$B$1:$AG$1,0),FALSE)/1,0)-IFERROR(VLOOKUP($B391,'Slutlig allokering'!$B$2:$AC$462,MATCH(AB$3,'Slutlig allokering'!$B$2:$AJ$2,0),FALSE)/1,0)</f>
        <v>0</v>
      </c>
      <c r="AE391">
        <f t="shared" si="12"/>
        <v>0</v>
      </c>
      <c r="AG391">
        <f>IFERROR(VLOOKUP(B391,'Slutlig allokering'!$B$2:$AJ$462,MATCH("Summa justerad allokerad tillförd energi (utan hjälpel och rökgaskondensering):",'Slutlig allokering'!$B$2:$AK$2,0),FALSE)/1,"")</f>
        <v>0</v>
      </c>
      <c r="AI391" s="55" t="str">
        <f>IFERROR(1-VLOOKUP(B391,'Slutlig allokering'!$B$2:$AJ$462,MATCH("Andel av bränsle i kvv som allokerats till värme, exklusive rökgaskondensering och hjälpel",'Slutlig allokering'!$B$2:$AK$2,0),FALSE),"")</f>
        <v/>
      </c>
      <c r="AK391" s="55" t="str">
        <f t="shared" si="13"/>
        <v/>
      </c>
    </row>
    <row r="392" spans="1:37" x14ac:dyDescent="0.35">
      <c r="A392" s="28" t="s">
        <v>521</v>
      </c>
      <c r="B392" s="28" t="s">
        <v>527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allokering'!$B$2:$AC$462,MATCH(E$3,'Slutlig allokering'!$B$2:$AJ$2,0),FALSE)/1,0)</f>
        <v>0</v>
      </c>
      <c r="F392">
        <f>IFERROR(VLOOKUP($B392,Kraftvärmeprod!$B$1:$AH$479,MATCH(F$2,Kraftvärmeprod!$B$1:$AG$1,0),FALSE)/1,0)-IFERROR(VLOOKUP($B392,'Slutlig allokering'!$B$2:$AC$462,MATCH(F$3,'Slutlig allokering'!$B$2:$AJ$2,0),FALSE)/1,0)</f>
        <v>0</v>
      </c>
      <c r="G392">
        <f>IFERROR(VLOOKUP($B392,Kraftvärmeprod!$B$1:$AH$479,MATCH(G$2,Kraftvärmeprod!$B$1:$AG$1,0),FALSE)/1,0)-IFERROR(VLOOKUP($B392,'Slutlig allokering'!$B$2:$AC$462,MATCH(G$3,'Slutlig allokering'!$B$2:$AJ$2,0),FALSE)/1,0)</f>
        <v>0</v>
      </c>
      <c r="H392">
        <f>IFERROR(VLOOKUP($B392,Kraftvärmeprod!$B$1:$AH$479,MATCH(H$2,Kraftvärmeprod!$B$1:$AG$1,0),FALSE)/1,0)-IFERROR(VLOOKUP($B392,'Slutlig allokering'!$B$2:$AC$462,MATCH(H$3,'Slutlig allokering'!$B$2:$AJ$2,0),FALSE)/1,0)</f>
        <v>0</v>
      </c>
      <c r="I392">
        <f>IFERROR(VLOOKUP($B392,Kraftvärmeprod!$B$1:$AH$479,MATCH(I$2,Kraftvärmeprod!$B$1:$AG$1,0),FALSE)/1,0)-IFERROR(VLOOKUP($B392,'Slutlig allokering'!$B$2:$AC$462,MATCH(I$3,'Slutlig allokering'!$B$2:$AJ$2,0),FALSE)/1,0)</f>
        <v>0</v>
      </c>
      <c r="J392">
        <f>IFERROR(VLOOKUP($B392,Kraftvärmeprod!$B$1:$AH$479,MATCH(J$2,Kraftvärmeprod!$B$1:$AG$1,0),FALSE)/1,0)-IFERROR(VLOOKUP($B392,'Slutlig allokering'!$B$2:$AC$462,MATCH(J$3,'Slutlig allokering'!$B$2:$AJ$2,0),FALSE)/1,0)</f>
        <v>0</v>
      </c>
      <c r="K392">
        <f>IFERROR(VLOOKUP($B392,Kraftvärmeprod!$B$1:$AH$479,MATCH(K$2,Kraftvärmeprod!$B$1:$AG$1,0),FALSE)/1,0)-IFERROR(VLOOKUP($B392,'Slutlig allokering'!$B$2:$AC$462,MATCH(K$3,'Slutlig allokering'!$B$2:$AJ$2,0),FALSE)/1,0)</f>
        <v>0</v>
      </c>
      <c r="L392">
        <f>IFERROR(VLOOKUP($B392,Kraftvärmeprod!$B$1:$AH$479,MATCH(L$2,Kraftvärmeprod!$B$1:$AG$1,0),FALSE)/1,0)-IFERROR(VLOOKUP($B392,'Slutlig allokering'!$B$2:$AC$462,MATCH(L$3,'Slutlig allokering'!$B$2:$AJ$2,0),FALSE)/1,0)</f>
        <v>0</v>
      </c>
      <c r="M392" s="143">
        <f>IFERROR(VLOOKUP($B392,Miljö!$B$1:$S$477,MATCH(M$2,Miljö!$B$1:$X$1,0),FALSE)/1,0)-IFERROR(VLOOKUP($B392,'Slutlig allokering'!$B$2:$AC$462,MATCH(M$3,'Slutlig allokering'!$B$2:$AJ$2,0),FALSE)/1,0)</f>
        <v>0</v>
      </c>
      <c r="N392">
        <f>IFERROR(VLOOKUP($B392,Kraftvärmeprod!$B$1:$AH$479,MATCH(N$2,Kraftvärmeprod!$B$1:$AG$1,0),FALSE)/1,0)-IFERROR(VLOOKUP($B392,'Slutlig allokering'!$B$2:$AC$462,MATCH(N$3,'Slutlig allokering'!$B$2:$AJ$2,0),FALSE)/1,0)</f>
        <v>0</v>
      </c>
      <c r="O392">
        <f>IFERROR(VLOOKUP($B392,Kraftvärmeprod!$B$1:$AH$479,MATCH(O$2,Kraftvärmeprod!$B$1:$AG$1,0),FALSE)/1,0)-IFERROR(VLOOKUP($B392,'Slutlig allokering'!$B$2:$AC$462,MATCH(O$3,'Slutlig allokering'!$B$2:$AJ$2,0),FALSE)/1,0)</f>
        <v>0</v>
      </c>
      <c r="P392">
        <f>IFERROR(VLOOKUP($B392,Kraftvärmeprod!$B$1:$AH$479,MATCH(P$2,Kraftvärmeprod!$B$1:$AG$1,0),FALSE)/1,0)-IFERROR(VLOOKUP($B392,'Slutlig allokering'!$B$2:$AC$462,MATCH(P$3,'Slutlig allokering'!$B$2:$AJ$2,0),FALSE)/1,0)</f>
        <v>0</v>
      </c>
      <c r="Q392">
        <f>IFERROR(VLOOKUP($B392,Kraftvärmeprod!$B$1:$AH$479,MATCH(Q$2,Kraftvärmeprod!$B$1:$AG$1,0),FALSE)/1,0)-IFERROR(VLOOKUP($B392,'Slutlig allokering'!$B$2:$AC$462,MATCH(Q$3,'Slutlig allokering'!$B$2:$AJ$2,0),FALSE)/1,0)</f>
        <v>0</v>
      </c>
      <c r="R392">
        <f>IFERROR(VLOOKUP($B392,Kraftvärmeprod!$B$1:$AH$479,MATCH(R$2,Kraftvärmeprod!$B$1:$AG$1,0),FALSE)/1,0)-IFERROR(VLOOKUP($B392,'Slutlig allokering'!$B$2:$AC$462,MATCH(R$3,'Slutlig allokering'!$B$2:$AJ$2,0),FALSE)/1,0)</f>
        <v>0</v>
      </c>
      <c r="S392">
        <f>IFERROR(VLOOKUP($B392,Kraftvärmeprod!$B$1:$AH$479,MATCH(S$2,Kraftvärmeprod!$B$1:$AG$1,0),FALSE)/1,0)-IFERROR(VLOOKUP($B392,'Slutlig allokering'!$B$2:$AC$462,MATCH(S$3,'Slutlig allokering'!$B$2:$AJ$2,0),FALSE)/1,0)</f>
        <v>0</v>
      </c>
      <c r="T392">
        <f>IFERROR(VLOOKUP($B392,Kraftvärmeprod!$B$1:$AH$479,MATCH(T$2,Kraftvärmeprod!$B$1:$AG$1,0),FALSE)/1,0)-IFERROR(VLOOKUP($B392,'Slutlig allokering'!$B$2:$AC$462,MATCH(T$3,'Slutlig allokering'!$B$2:$AJ$2,0),FALSE)/1,0)</f>
        <v>0</v>
      </c>
      <c r="U392">
        <f>IFERROR(VLOOKUP($B392,Kraftvärmeprod!$B$1:$AH$479,MATCH(U$2,Kraftvärmeprod!$B$1:$AG$1,0),FALSE)/1,0)-IFERROR(VLOOKUP($B392,'Slutlig allokering'!$B$2:$AC$462,MATCH(U$3,'Slutlig allokering'!$B$2:$AJ$2,0),FALSE)/1,0)</f>
        <v>0</v>
      </c>
      <c r="V392">
        <f>IFERROR(VLOOKUP($B392,Kraftvärmeprod!$B$1:$AH$479,MATCH(V$2,Kraftvärmeprod!$B$1:$AG$1,0),FALSE)/1,0)-IFERROR(VLOOKUP($B392,'Slutlig allokering'!$B$2:$AC$462,MATCH(V$3,'Slutlig allokering'!$B$2:$AJ$2,0),FALSE)/1,0)</f>
        <v>0</v>
      </c>
      <c r="W392">
        <f>IFERROR(VLOOKUP($B392,Kraftvärmeprod!$B$1:$AH$479,MATCH(W$2,Kraftvärmeprod!$B$1:$AG$1,0),FALSE)/1,0)-IFERROR(VLOOKUP($B392,'Slutlig allokering'!$B$2:$AC$462,MATCH(W$3,'Slutlig allokering'!$B$2:$AJ$2,0),FALSE)/1,0)</f>
        <v>0</v>
      </c>
      <c r="X392">
        <f>IFERROR(VLOOKUP($B392,Kraftvärmeprod!$B$1:$AH$479,MATCH(X$2,Kraftvärmeprod!$B$1:$AG$1,0),FALSE)/1,0)-IFERROR(VLOOKUP($B392,'Slutlig allokering'!$B$2:$AC$462,MATCH(X$3,'Slutlig allokering'!$B$2:$AJ$2,0),FALSE)/1,0)</f>
        <v>0</v>
      </c>
      <c r="Y392">
        <f>IFERROR(VLOOKUP($B392,Kraftvärmeprod!$B$1:$AH$479,MATCH(Y$2,Kraftvärmeprod!$B$1:$AG$1,0),FALSE)/1,0)-IFERROR(VLOOKUP($B392,'Slutlig allokering'!$B$2:$AC$462,MATCH(Y$3,'Slutlig allokering'!$B$2:$AJ$2,0),FALSE)/1,0)</f>
        <v>0</v>
      </c>
      <c r="Z392">
        <f>IFERROR(VLOOKUP($B392,Kraftvärmeprod!$B$1:$AH$479,MATCH(Z$2,Kraftvärmeprod!$B$1:$AG$1,0),FALSE)/1,0)-IFERROR(VLOOKUP($B392,'Slutlig allokering'!$B$2:$AC$462,MATCH(Z$3,'Slutlig allokering'!$B$2:$AJ$2,0),FALSE)/1,0)</f>
        <v>0</v>
      </c>
      <c r="AA392">
        <f>IFERROR(VLOOKUP($B392,Kraftvärmeprod!$B$1:$AH$479,MATCH(AA$2,Kraftvärmeprod!$B$1:$AG$1,0),FALSE)/1,0)-IFERROR(VLOOKUP($B392,'Slutlig allokering'!$B$2:$AC$462,MATCH(AA$3,'Slutlig allokering'!$B$2:$AJ$2,0),FALSE)/1,0)</f>
        <v>0</v>
      </c>
      <c r="AB392">
        <f>IFERROR(VLOOKUP($B392,Kraftvärmeprod!$B$1:$AH$479,MATCH(AB$2,Kraftvärmeprod!$B$1:$AG$1,0),FALSE)/1,0)-IFERROR(VLOOKUP($B392,'Slutlig allokering'!$B$2:$AC$462,MATCH(AB$3,'Slutlig allokering'!$B$2:$AJ$2,0),FALSE)/1,0)</f>
        <v>0</v>
      </c>
      <c r="AE392">
        <f t="shared" si="12"/>
        <v>0</v>
      </c>
      <c r="AG392">
        <f>IFERROR(VLOOKUP(B392,'Slutlig allokering'!$B$2:$AJ$462,MATCH("Summa justerad allokerad tillförd energi (utan hjälpel och rökgaskondensering):",'Slutlig allokering'!$B$2:$AK$2,0),FALSE)/1,"")</f>
        <v>0</v>
      </c>
      <c r="AI392" s="55" t="str">
        <f>IFERROR(1-VLOOKUP(B392,'Slutlig allokering'!$B$2:$AJ$462,MATCH("Andel av bränsle i kvv som allokerats till värme, exklusive rökgaskondensering och hjälpel",'Slutlig allokering'!$B$2:$AK$2,0),FALSE),"")</f>
        <v/>
      </c>
      <c r="AK392" s="55" t="str">
        <f t="shared" si="13"/>
        <v/>
      </c>
    </row>
    <row r="393" spans="1:37" x14ac:dyDescent="0.35">
      <c r="A393" s="28" t="s">
        <v>521</v>
      </c>
      <c r="B393" s="28" t="s">
        <v>528</v>
      </c>
      <c r="C393">
        <f>IFERROR(VLOOKUP($B393,Kraftvärmeprod!$B$1:$AH$479,MATCH(C$3,Kraftvärmeprod!$B$1:$AG$1,0),FALSE)/1,"")</f>
        <v>82.132000000000005</v>
      </c>
      <c r="D393">
        <f>IFERROR(VLOOKUP($B393,Kraftvärmeprod!$B$1:$AH$479,MATCH(D$3,Kraftvärmeprod!$B$1:$AG$1,0),FALSE)/1,"")</f>
        <v>20.47</v>
      </c>
      <c r="E393">
        <f>IFERROR(VLOOKUP($B393,Kraftvärmeprod!$B$1:$AH$479,MATCH(E$2,Kraftvärmeprod!$B$1:$AG$1,0),FALSE)/1,0)-IFERROR(VLOOKUP($B393,'Slutlig allokering'!$B$2:$AC$462,MATCH(E$3,'Slutlig allokering'!$B$2:$AJ$2,0),FALSE)/1,0)</f>
        <v>0</v>
      </c>
      <c r="F393">
        <f>IFERROR(VLOOKUP($B393,Kraftvärmeprod!$B$1:$AH$479,MATCH(F$2,Kraftvärmeprod!$B$1:$AG$1,0),FALSE)/1,0)-IFERROR(VLOOKUP($B393,'Slutlig allokering'!$B$2:$AC$462,MATCH(F$3,'Slutlig allokering'!$B$2:$AJ$2,0),FALSE)/1,0)</f>
        <v>0</v>
      </c>
      <c r="G393">
        <f>IFERROR(VLOOKUP($B393,Kraftvärmeprod!$B$1:$AH$479,MATCH(G$2,Kraftvärmeprod!$B$1:$AG$1,0),FALSE)/1,0)-IFERROR(VLOOKUP($B393,'Slutlig allokering'!$B$2:$AC$462,MATCH(G$3,'Slutlig allokering'!$B$2:$AJ$2,0),FALSE)/1,0)</f>
        <v>11.025300000000001</v>
      </c>
      <c r="H393">
        <f>IFERROR(VLOOKUP($B393,Kraftvärmeprod!$B$1:$AH$479,MATCH(H$2,Kraftvärmeprod!$B$1:$AG$1,0),FALSE)/1,0)-IFERROR(VLOOKUP($B393,'Slutlig allokering'!$B$2:$AC$462,MATCH(H$3,'Slutlig allokering'!$B$2:$AJ$2,0),FALSE)/1,0)</f>
        <v>0</v>
      </c>
      <c r="I393">
        <f>IFERROR(VLOOKUP($B393,Kraftvärmeprod!$B$1:$AH$479,MATCH(I$2,Kraftvärmeprod!$B$1:$AG$1,0),FALSE)/1,0)-IFERROR(VLOOKUP($B393,'Slutlig allokering'!$B$2:$AC$462,MATCH(I$3,'Slutlig allokering'!$B$2:$AJ$2,0),FALSE)/1,0)</f>
        <v>0</v>
      </c>
      <c r="J393">
        <f>IFERROR(VLOOKUP($B393,Kraftvärmeprod!$B$1:$AH$479,MATCH(J$2,Kraftvärmeprod!$B$1:$AG$1,0),FALSE)/1,0)-IFERROR(VLOOKUP($B393,'Slutlig allokering'!$B$2:$AC$462,MATCH(J$3,'Slutlig allokering'!$B$2:$AJ$2,0),FALSE)/1,0)</f>
        <v>0</v>
      </c>
      <c r="K393">
        <f>IFERROR(VLOOKUP($B393,Kraftvärmeprod!$B$1:$AH$479,MATCH(K$2,Kraftvärmeprod!$B$1:$AG$1,0),FALSE)/1,0)-IFERROR(VLOOKUP($B393,'Slutlig allokering'!$B$2:$AC$462,MATCH(K$3,'Slutlig allokering'!$B$2:$AJ$2,0),FALSE)/1,0)</f>
        <v>0</v>
      </c>
      <c r="L393">
        <f>IFERROR(VLOOKUP($B393,Kraftvärmeprod!$B$1:$AH$479,MATCH(L$2,Kraftvärmeprod!$B$1:$AG$1,0),FALSE)/1,0)-IFERROR(VLOOKUP($B393,'Slutlig allokering'!$B$2:$AC$462,MATCH(L$3,'Slutlig allokering'!$B$2:$AJ$2,0),FALSE)/1,0)</f>
        <v>30.134599999999999</v>
      </c>
      <c r="M393" s="143">
        <f>IFERROR(VLOOKUP($B393,Miljö!$B$1:$S$477,MATCH(M$2,Miljö!$B$1:$X$1,0),FALSE)/1,0)-IFERROR(VLOOKUP($B393,'Slutlig allokering'!$B$2:$AC$462,MATCH(M$3,'Slutlig allokering'!$B$2:$AJ$2,0),FALSE)/1,0)</f>
        <v>0.98439999999999994</v>
      </c>
      <c r="N393">
        <f>IFERROR(VLOOKUP($B393,Kraftvärmeprod!$B$1:$AH$479,MATCH(N$2,Kraftvärmeprod!$B$1:$AG$1,0),FALSE)/1,0)-IFERROR(VLOOKUP($B393,'Slutlig allokering'!$B$2:$AC$462,MATCH(N$3,'Slutlig allokering'!$B$2:$AJ$2,0),FALSE)/1,0)</f>
        <v>0</v>
      </c>
      <c r="O393">
        <f>IFERROR(VLOOKUP($B393,Kraftvärmeprod!$B$1:$AH$479,MATCH(O$2,Kraftvärmeprod!$B$1:$AG$1,0),FALSE)/1,0)-IFERROR(VLOOKUP($B393,'Slutlig allokering'!$B$2:$AC$462,MATCH(O$3,'Slutlig allokering'!$B$2:$AJ$2,0),FALSE)/1,0)</f>
        <v>0</v>
      </c>
      <c r="P393">
        <f>IFERROR(VLOOKUP($B393,Kraftvärmeprod!$B$1:$AH$479,MATCH(P$2,Kraftvärmeprod!$B$1:$AG$1,0),FALSE)/1,0)-IFERROR(VLOOKUP($B393,'Slutlig allokering'!$B$2:$AC$462,MATCH(P$3,'Slutlig allokering'!$B$2:$AJ$2,0),FALSE)/1,0)</f>
        <v>0</v>
      </c>
      <c r="Q393">
        <f>IFERROR(VLOOKUP($B393,Kraftvärmeprod!$B$1:$AH$479,MATCH(Q$2,Kraftvärmeprod!$B$1:$AG$1,0),FALSE)/1,0)-IFERROR(VLOOKUP($B393,'Slutlig allokering'!$B$2:$AC$462,MATCH(Q$3,'Slutlig allokering'!$B$2:$AJ$2,0),FALSE)/1,0)</f>
        <v>5.1818999999999997</v>
      </c>
      <c r="R393">
        <f>IFERROR(VLOOKUP($B393,Kraftvärmeprod!$B$1:$AH$479,MATCH(R$2,Kraftvärmeprod!$B$1:$AG$1,0),FALSE)/1,0)-IFERROR(VLOOKUP($B393,'Slutlig allokering'!$B$2:$AC$462,MATCH(R$3,'Slutlig allokering'!$B$2:$AJ$2,0),FALSE)/1,0)</f>
        <v>3.8864299999999989</v>
      </c>
      <c r="S393">
        <f>IFERROR(VLOOKUP($B393,Kraftvärmeprod!$B$1:$AH$479,MATCH(S$2,Kraftvärmeprod!$B$1:$AG$1,0),FALSE)/1,0)-IFERROR(VLOOKUP($B393,'Slutlig allokering'!$B$2:$AC$462,MATCH(S$3,'Slutlig allokering'!$B$2:$AJ$2,0),FALSE)/1,0)</f>
        <v>0</v>
      </c>
      <c r="T393">
        <f>IFERROR(VLOOKUP($B393,Kraftvärmeprod!$B$1:$AH$479,MATCH(T$2,Kraftvärmeprod!$B$1:$AG$1,0),FALSE)/1,0)-IFERROR(VLOOKUP($B393,'Slutlig allokering'!$B$2:$AC$462,MATCH(T$3,'Slutlig allokering'!$B$2:$AJ$2,0),FALSE)/1,0)</f>
        <v>0</v>
      </c>
      <c r="U393">
        <f>IFERROR(VLOOKUP($B393,Kraftvärmeprod!$B$1:$AH$479,MATCH(U$2,Kraftvärmeprod!$B$1:$AG$1,0),FALSE)/1,0)-IFERROR(VLOOKUP($B393,'Slutlig allokering'!$B$2:$AC$462,MATCH(U$3,'Slutlig allokering'!$B$2:$AJ$2,0),FALSE)/1,0)</f>
        <v>0</v>
      </c>
      <c r="V393">
        <f>IFERROR(VLOOKUP($B393,Kraftvärmeprod!$B$1:$AH$479,MATCH(V$2,Kraftvärmeprod!$B$1:$AG$1,0),FALSE)/1,0)-IFERROR(VLOOKUP($B393,'Slutlig allokering'!$B$2:$AC$462,MATCH(V$3,'Slutlig allokering'!$B$2:$AJ$2,0),FALSE)/1,0)</f>
        <v>0</v>
      </c>
      <c r="W393">
        <f>IFERROR(VLOOKUP($B393,Kraftvärmeprod!$B$1:$AH$479,MATCH(W$2,Kraftvärmeprod!$B$1:$AG$1,0),FALSE)/1,0)-IFERROR(VLOOKUP($B393,'Slutlig allokering'!$B$2:$AC$462,MATCH(W$3,'Slutlig allokering'!$B$2:$AJ$2,0),FALSE)/1,0)</f>
        <v>0</v>
      </c>
      <c r="X393">
        <f>IFERROR(VLOOKUP($B393,Kraftvärmeprod!$B$1:$AH$479,MATCH(X$2,Kraftvärmeprod!$B$1:$AG$1,0),FALSE)/1,0)-IFERROR(VLOOKUP($B393,'Slutlig allokering'!$B$2:$AC$462,MATCH(X$3,'Slutlig allokering'!$B$2:$AJ$2,0),FALSE)/1,0)</f>
        <v>0</v>
      </c>
      <c r="Y393">
        <f>IFERROR(VLOOKUP($B393,Kraftvärmeprod!$B$1:$AH$479,MATCH(Y$2,Kraftvärmeprod!$B$1:$AG$1,0),FALSE)/1,0)-IFERROR(VLOOKUP($B393,'Slutlig allokering'!$B$2:$AC$462,MATCH(Y$3,'Slutlig allokering'!$B$2:$AJ$2,0),FALSE)/1,0)</f>
        <v>0</v>
      </c>
      <c r="Z393">
        <f>IFERROR(VLOOKUP($B393,Kraftvärmeprod!$B$1:$AH$479,MATCH(Z$2,Kraftvärmeprod!$B$1:$AG$1,0),FALSE)/1,0)-IFERROR(VLOOKUP($B393,'Slutlig allokering'!$B$2:$AC$462,MATCH(Z$3,'Slutlig allokering'!$B$2:$AJ$2,0),FALSE)/1,0)</f>
        <v>0</v>
      </c>
      <c r="AA393">
        <f>IFERROR(VLOOKUP($B393,Kraftvärmeprod!$B$1:$AH$479,MATCH(AA$2,Kraftvärmeprod!$B$1:$AG$1,0),FALSE)/1,0)-IFERROR(VLOOKUP($B393,'Slutlig allokering'!$B$2:$AC$462,MATCH(AA$3,'Slutlig allokering'!$B$2:$AJ$2,0),FALSE)/1,0)</f>
        <v>0</v>
      </c>
      <c r="AB393">
        <f>IFERROR(VLOOKUP($B393,Kraftvärmeprod!$B$1:$AH$479,MATCH(AB$2,Kraftvärmeprod!$B$1:$AG$1,0),FALSE)/1,0)-IFERROR(VLOOKUP($B393,'Slutlig allokering'!$B$2:$AC$462,MATCH(AB$3,'Slutlig allokering'!$B$2:$AJ$2,0),FALSE)/1,0)</f>
        <v>0</v>
      </c>
      <c r="AE393">
        <f t="shared" si="12"/>
        <v>50.228229999999996</v>
      </c>
      <c r="AG393">
        <f>IFERROR(VLOOKUP(B393,'Slutlig allokering'!$B$2:$AJ$462,MATCH("Summa justerad allokerad tillförd energi (utan hjälpel och rökgaskondensering):",'Slutlig allokering'!$B$2:$AK$2,0),FALSE)/1,"")</f>
        <v>77.331769999999992</v>
      </c>
      <c r="AI393" s="55">
        <f>IFERROR(1-VLOOKUP(B393,'Slutlig allokering'!$B$2:$AJ$462,MATCH("Andel av bränsle i kvv som allokerats till värme, exklusive rökgaskondensering och hjälpel",'Slutlig allokering'!$B$2:$AK$2,0),FALSE),"")</f>
        <v>0.39376160238319224</v>
      </c>
      <c r="AK393" s="55">
        <f t="shared" si="13"/>
        <v>0.39376160238319224</v>
      </c>
    </row>
    <row r="394" spans="1:37" x14ac:dyDescent="0.35">
      <c r="A394" s="28" t="s">
        <v>521</v>
      </c>
      <c r="B394" s="28" t="s">
        <v>529</v>
      </c>
      <c r="C394">
        <f>IFERROR(VLOOKUP($B394,Kraftvärmeprod!$B$1:$AH$479,MATCH(C$3,Kraftvärmeprod!$B$1:$AG$1,0),FALSE)/1,"")</f>
        <v>235.09</v>
      </c>
      <c r="D394">
        <f>IFERROR(VLOOKUP($B394,Kraftvärmeprod!$B$1:$AH$479,MATCH(D$3,Kraftvärmeprod!$B$1:$AG$1,0),FALSE)/1,"")</f>
        <v>101.82</v>
      </c>
      <c r="E394">
        <f>IFERROR(VLOOKUP($B394,Kraftvärmeprod!$B$1:$AH$479,MATCH(E$2,Kraftvärmeprod!$B$1:$AG$1,0),FALSE)/1,0)-IFERROR(VLOOKUP($B394,'Slutlig allokering'!$B$2:$AC$462,MATCH(E$3,'Slutlig allokering'!$B$2:$AJ$2,0),FALSE)/1,0)</f>
        <v>0</v>
      </c>
      <c r="F394">
        <f>IFERROR(VLOOKUP($B394,Kraftvärmeprod!$B$1:$AH$479,MATCH(F$2,Kraftvärmeprod!$B$1:$AG$1,0),FALSE)/1,0)-IFERROR(VLOOKUP($B394,'Slutlig allokering'!$B$2:$AC$462,MATCH(F$3,'Slutlig allokering'!$B$2:$AJ$2,0),FALSE)/1,0)</f>
        <v>0</v>
      </c>
      <c r="G394">
        <f>IFERROR(VLOOKUP($B394,Kraftvärmeprod!$B$1:$AH$479,MATCH(G$2,Kraftvärmeprod!$B$1:$AG$1,0),FALSE)/1,0)-IFERROR(VLOOKUP($B394,'Slutlig allokering'!$B$2:$AC$462,MATCH(G$3,'Slutlig allokering'!$B$2:$AJ$2,0),FALSE)/1,0)</f>
        <v>0.59916299999999989</v>
      </c>
      <c r="H394">
        <f>IFERROR(VLOOKUP($B394,Kraftvärmeprod!$B$1:$AH$479,MATCH(H$2,Kraftvärmeprod!$B$1:$AG$1,0),FALSE)/1,0)-IFERROR(VLOOKUP($B394,'Slutlig allokering'!$B$2:$AC$462,MATCH(H$3,'Slutlig allokering'!$B$2:$AJ$2,0),FALSE)/1,0)</f>
        <v>0</v>
      </c>
      <c r="I394">
        <f>IFERROR(VLOOKUP($B394,Kraftvärmeprod!$B$1:$AH$479,MATCH(I$2,Kraftvärmeprod!$B$1:$AG$1,0),FALSE)/1,0)-IFERROR(VLOOKUP($B394,'Slutlig allokering'!$B$2:$AC$462,MATCH(I$3,'Slutlig allokering'!$B$2:$AJ$2,0),FALSE)/1,0)</f>
        <v>0</v>
      </c>
      <c r="J394">
        <f>IFERROR(VLOOKUP($B394,Kraftvärmeprod!$B$1:$AH$479,MATCH(J$2,Kraftvärmeprod!$B$1:$AG$1,0),FALSE)/1,0)-IFERROR(VLOOKUP($B394,'Slutlig allokering'!$B$2:$AC$462,MATCH(J$3,'Slutlig allokering'!$B$2:$AJ$2,0),FALSE)/1,0)</f>
        <v>0.75322199999999995</v>
      </c>
      <c r="K394">
        <f>IFERROR(VLOOKUP($B394,Kraftvärmeprod!$B$1:$AH$479,MATCH(K$2,Kraftvärmeprod!$B$1:$AG$1,0),FALSE)/1,0)-IFERROR(VLOOKUP($B394,'Slutlig allokering'!$B$2:$AC$462,MATCH(K$3,'Slutlig allokering'!$B$2:$AJ$2,0),FALSE)/1,0)</f>
        <v>0</v>
      </c>
      <c r="L394">
        <f>IFERROR(VLOOKUP($B394,Kraftvärmeprod!$B$1:$AH$479,MATCH(L$2,Kraftvärmeprod!$B$1:$AG$1,0),FALSE)/1,0)-IFERROR(VLOOKUP($B394,'Slutlig allokering'!$B$2:$AC$462,MATCH(L$3,'Slutlig allokering'!$B$2:$AJ$2,0),FALSE)/1,0)</f>
        <v>5.1485600000000007</v>
      </c>
      <c r="M394" s="143">
        <f>IFERROR(VLOOKUP($B394,Miljö!$B$1:$S$477,MATCH(M$2,Miljö!$B$1:$X$1,0),FALSE)/1,0)-IFERROR(VLOOKUP($B394,'Slutlig allokering'!$B$2:$AC$462,MATCH(M$3,'Slutlig allokering'!$B$2:$AJ$2,0),FALSE)/1,0)</f>
        <v>9.9596600000000013</v>
      </c>
      <c r="N394">
        <f>IFERROR(VLOOKUP($B394,Kraftvärmeprod!$B$1:$AH$479,MATCH(N$2,Kraftvärmeprod!$B$1:$AG$1,0),FALSE)/1,0)-IFERROR(VLOOKUP($B394,'Slutlig allokering'!$B$2:$AC$462,MATCH(N$3,'Slutlig allokering'!$B$2:$AJ$2,0),FALSE)/1,0)</f>
        <v>0</v>
      </c>
      <c r="O394">
        <f>IFERROR(VLOOKUP($B394,Kraftvärmeprod!$B$1:$AH$479,MATCH(O$2,Kraftvärmeprod!$B$1:$AG$1,0),FALSE)/1,0)-IFERROR(VLOOKUP($B394,'Slutlig allokering'!$B$2:$AC$462,MATCH(O$3,'Slutlig allokering'!$B$2:$AJ$2,0),FALSE)/1,0)</f>
        <v>221.75500000000002</v>
      </c>
      <c r="P394">
        <f>IFERROR(VLOOKUP($B394,Kraftvärmeprod!$B$1:$AH$479,MATCH(P$2,Kraftvärmeprod!$B$1:$AG$1,0),FALSE)/1,0)-IFERROR(VLOOKUP($B394,'Slutlig allokering'!$B$2:$AC$462,MATCH(P$3,'Slutlig allokering'!$B$2:$AJ$2,0),FALSE)/1,0)</f>
        <v>0</v>
      </c>
      <c r="Q394">
        <f>IFERROR(VLOOKUP($B394,Kraftvärmeprod!$B$1:$AH$479,MATCH(Q$2,Kraftvärmeprod!$B$1:$AG$1,0),FALSE)/1,0)-IFERROR(VLOOKUP($B394,'Slutlig allokering'!$B$2:$AC$462,MATCH(Q$3,'Slutlig allokering'!$B$2:$AJ$2,0),FALSE)/1,0)</f>
        <v>0</v>
      </c>
      <c r="R394">
        <f>IFERROR(VLOOKUP($B394,Kraftvärmeprod!$B$1:$AH$479,MATCH(R$2,Kraftvärmeprod!$B$1:$AG$1,0),FALSE)/1,0)-IFERROR(VLOOKUP($B394,'Slutlig allokering'!$B$2:$AC$462,MATCH(R$3,'Slutlig allokering'!$B$2:$AJ$2,0),FALSE)/1,0)</f>
        <v>0</v>
      </c>
      <c r="S394">
        <f>IFERROR(VLOOKUP($B394,Kraftvärmeprod!$B$1:$AH$479,MATCH(S$2,Kraftvärmeprod!$B$1:$AG$1,0),FALSE)/1,0)-IFERROR(VLOOKUP($B394,'Slutlig allokering'!$B$2:$AC$462,MATCH(S$3,'Slutlig allokering'!$B$2:$AJ$2,0),FALSE)/1,0)</f>
        <v>0</v>
      </c>
      <c r="T394">
        <f>IFERROR(VLOOKUP($B394,Kraftvärmeprod!$B$1:$AH$479,MATCH(T$2,Kraftvärmeprod!$B$1:$AG$1,0),FALSE)/1,0)-IFERROR(VLOOKUP($B394,'Slutlig allokering'!$B$2:$AC$462,MATCH(T$3,'Slutlig allokering'!$B$2:$AJ$2,0),FALSE)/1,0)</f>
        <v>0</v>
      </c>
      <c r="U394">
        <f>IFERROR(VLOOKUP($B394,Kraftvärmeprod!$B$1:$AH$479,MATCH(U$2,Kraftvärmeprod!$B$1:$AG$1,0),FALSE)/1,0)-IFERROR(VLOOKUP($B394,'Slutlig allokering'!$B$2:$AC$462,MATCH(U$3,'Slutlig allokering'!$B$2:$AJ$2,0),FALSE)/1,0)</f>
        <v>0</v>
      </c>
      <c r="V394">
        <f>IFERROR(VLOOKUP($B394,Kraftvärmeprod!$B$1:$AH$479,MATCH(V$2,Kraftvärmeprod!$B$1:$AG$1,0),FALSE)/1,0)-IFERROR(VLOOKUP($B394,'Slutlig allokering'!$B$2:$AC$462,MATCH(V$3,'Slutlig allokering'!$B$2:$AJ$2,0),FALSE)/1,0)</f>
        <v>0</v>
      </c>
      <c r="W394">
        <f>IFERROR(VLOOKUP($B394,Kraftvärmeprod!$B$1:$AH$479,MATCH(W$2,Kraftvärmeprod!$B$1:$AG$1,0),FALSE)/1,0)-IFERROR(VLOOKUP($B394,'Slutlig allokering'!$B$2:$AC$462,MATCH(W$3,'Slutlig allokering'!$B$2:$AJ$2,0),FALSE)/1,0)</f>
        <v>0</v>
      </c>
      <c r="X394">
        <f>IFERROR(VLOOKUP($B394,Kraftvärmeprod!$B$1:$AH$479,MATCH(X$2,Kraftvärmeprod!$B$1:$AG$1,0),FALSE)/1,0)-IFERROR(VLOOKUP($B394,'Slutlig allokering'!$B$2:$AC$462,MATCH(X$3,'Slutlig allokering'!$B$2:$AJ$2,0),FALSE)/1,0)</f>
        <v>0</v>
      </c>
      <c r="Y394">
        <f>IFERROR(VLOOKUP($B394,Kraftvärmeprod!$B$1:$AH$479,MATCH(Y$2,Kraftvärmeprod!$B$1:$AG$1,0),FALSE)/1,0)-IFERROR(VLOOKUP($B394,'Slutlig allokering'!$B$2:$AC$462,MATCH(Y$3,'Slutlig allokering'!$B$2:$AJ$2,0),FALSE)/1,0)</f>
        <v>0</v>
      </c>
      <c r="Z394">
        <f>IFERROR(VLOOKUP($B394,Kraftvärmeprod!$B$1:$AH$479,MATCH(Z$2,Kraftvärmeprod!$B$1:$AG$1,0),FALSE)/1,0)-IFERROR(VLOOKUP($B394,'Slutlig allokering'!$B$2:$AC$462,MATCH(Z$3,'Slutlig allokering'!$B$2:$AJ$2,0),FALSE)/1,0)</f>
        <v>0</v>
      </c>
      <c r="AA394">
        <f>IFERROR(VLOOKUP($B394,Kraftvärmeprod!$B$1:$AH$479,MATCH(AA$2,Kraftvärmeprod!$B$1:$AG$1,0),FALSE)/1,0)-IFERROR(VLOOKUP($B394,'Slutlig allokering'!$B$2:$AC$462,MATCH(AA$3,'Slutlig allokering'!$B$2:$AJ$2,0),FALSE)/1,0)</f>
        <v>0</v>
      </c>
      <c r="AB394">
        <f>IFERROR(VLOOKUP($B394,Kraftvärmeprod!$B$1:$AH$479,MATCH(AB$2,Kraftvärmeprod!$B$1:$AG$1,0),FALSE)/1,0)-IFERROR(VLOOKUP($B394,'Slutlig allokering'!$B$2:$AC$462,MATCH(AB$3,'Slutlig allokering'!$B$2:$AJ$2,0),FALSE)/1,0)</f>
        <v>0</v>
      </c>
      <c r="AE394">
        <f t="shared" si="12"/>
        <v>228.25594500000003</v>
      </c>
      <c r="AG394">
        <f>IFERROR(VLOOKUP(B394,'Slutlig allokering'!$B$2:$AJ$462,MATCH("Summa justerad allokerad tillförd energi (utan hjälpel och rökgaskondensering):",'Slutlig allokering'!$B$2:$AK$2,0),FALSE)/1,"")</f>
        <v>202.42005499999999</v>
      </c>
      <c r="AI394" s="55">
        <f>IFERROR(1-VLOOKUP(B394,'Slutlig allokering'!$B$2:$AJ$462,MATCH("Andel av bränsle i kvv som allokerats till värme, exklusive rökgaskondensering och hjälpel",'Slutlig allokering'!$B$2:$AK$2,0),FALSE),"")</f>
        <v>0.52999457829087304</v>
      </c>
      <c r="AK394" s="55">
        <f t="shared" si="13"/>
        <v>0.52999457829087293</v>
      </c>
    </row>
    <row r="395" spans="1:37" x14ac:dyDescent="0.35">
      <c r="A395" s="28" t="s">
        <v>521</v>
      </c>
      <c r="B395" s="28" t="s">
        <v>530</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allokering'!$B$2:$AC$462,MATCH(E$3,'Slutlig allokering'!$B$2:$AJ$2,0),FALSE)/1,0)</f>
        <v>0</v>
      </c>
      <c r="F395">
        <f>IFERROR(VLOOKUP($B395,Kraftvärmeprod!$B$1:$AH$479,MATCH(F$2,Kraftvärmeprod!$B$1:$AG$1,0),FALSE)/1,0)-IFERROR(VLOOKUP($B395,'Slutlig allokering'!$B$2:$AC$462,MATCH(F$3,'Slutlig allokering'!$B$2:$AJ$2,0),FALSE)/1,0)</f>
        <v>0</v>
      </c>
      <c r="G395">
        <f>IFERROR(VLOOKUP($B395,Kraftvärmeprod!$B$1:$AH$479,MATCH(G$2,Kraftvärmeprod!$B$1:$AG$1,0),FALSE)/1,0)-IFERROR(VLOOKUP($B395,'Slutlig allokering'!$B$2:$AC$462,MATCH(G$3,'Slutlig allokering'!$B$2:$AJ$2,0),FALSE)/1,0)</f>
        <v>0</v>
      </c>
      <c r="H395">
        <f>IFERROR(VLOOKUP($B395,Kraftvärmeprod!$B$1:$AH$479,MATCH(H$2,Kraftvärmeprod!$B$1:$AG$1,0),FALSE)/1,0)-IFERROR(VLOOKUP($B395,'Slutlig allokering'!$B$2:$AC$462,MATCH(H$3,'Slutlig allokering'!$B$2:$AJ$2,0),FALSE)/1,0)</f>
        <v>0</v>
      </c>
      <c r="I395">
        <f>IFERROR(VLOOKUP($B395,Kraftvärmeprod!$B$1:$AH$479,MATCH(I$2,Kraftvärmeprod!$B$1:$AG$1,0),FALSE)/1,0)-IFERROR(VLOOKUP($B395,'Slutlig allokering'!$B$2:$AC$462,MATCH(I$3,'Slutlig allokering'!$B$2:$AJ$2,0),FALSE)/1,0)</f>
        <v>0</v>
      </c>
      <c r="J395">
        <f>IFERROR(VLOOKUP($B395,Kraftvärmeprod!$B$1:$AH$479,MATCH(J$2,Kraftvärmeprod!$B$1:$AG$1,0),FALSE)/1,0)-IFERROR(VLOOKUP($B395,'Slutlig allokering'!$B$2:$AC$462,MATCH(J$3,'Slutlig allokering'!$B$2:$AJ$2,0),FALSE)/1,0)</f>
        <v>0</v>
      </c>
      <c r="K395">
        <f>IFERROR(VLOOKUP($B395,Kraftvärmeprod!$B$1:$AH$479,MATCH(K$2,Kraftvärmeprod!$B$1:$AG$1,0),FALSE)/1,0)-IFERROR(VLOOKUP($B395,'Slutlig allokering'!$B$2:$AC$462,MATCH(K$3,'Slutlig allokering'!$B$2:$AJ$2,0),FALSE)/1,0)</f>
        <v>0</v>
      </c>
      <c r="L395">
        <f>IFERROR(VLOOKUP($B395,Kraftvärmeprod!$B$1:$AH$479,MATCH(L$2,Kraftvärmeprod!$B$1:$AG$1,0),FALSE)/1,0)-IFERROR(VLOOKUP($B395,'Slutlig allokering'!$B$2:$AC$462,MATCH(L$3,'Slutlig allokering'!$B$2:$AJ$2,0),FALSE)/1,0)</f>
        <v>0</v>
      </c>
      <c r="M395" s="143">
        <f>IFERROR(VLOOKUP($B395,Miljö!$B$1:$S$477,MATCH(M$2,Miljö!$B$1:$X$1,0),FALSE)/1,0)-IFERROR(VLOOKUP($B395,'Slutlig allokering'!$B$2:$AC$462,MATCH(M$3,'Slutlig allokering'!$B$2:$AJ$2,0),FALSE)/1,0)</f>
        <v>0</v>
      </c>
      <c r="N395">
        <f>IFERROR(VLOOKUP($B395,Kraftvärmeprod!$B$1:$AH$479,MATCH(N$2,Kraftvärmeprod!$B$1:$AG$1,0),FALSE)/1,0)-IFERROR(VLOOKUP($B395,'Slutlig allokering'!$B$2:$AC$462,MATCH(N$3,'Slutlig allokering'!$B$2:$AJ$2,0),FALSE)/1,0)</f>
        <v>0</v>
      </c>
      <c r="O395">
        <f>IFERROR(VLOOKUP($B395,Kraftvärmeprod!$B$1:$AH$479,MATCH(O$2,Kraftvärmeprod!$B$1:$AG$1,0),FALSE)/1,0)-IFERROR(VLOOKUP($B395,'Slutlig allokering'!$B$2:$AC$462,MATCH(O$3,'Slutlig allokering'!$B$2:$AJ$2,0),FALSE)/1,0)</f>
        <v>0</v>
      </c>
      <c r="P395">
        <f>IFERROR(VLOOKUP($B395,Kraftvärmeprod!$B$1:$AH$479,MATCH(P$2,Kraftvärmeprod!$B$1:$AG$1,0),FALSE)/1,0)-IFERROR(VLOOKUP($B395,'Slutlig allokering'!$B$2:$AC$462,MATCH(P$3,'Slutlig allokering'!$B$2:$AJ$2,0),FALSE)/1,0)</f>
        <v>0</v>
      </c>
      <c r="Q395">
        <f>IFERROR(VLOOKUP($B395,Kraftvärmeprod!$B$1:$AH$479,MATCH(Q$2,Kraftvärmeprod!$B$1:$AG$1,0),FALSE)/1,0)-IFERROR(VLOOKUP($B395,'Slutlig allokering'!$B$2:$AC$462,MATCH(Q$3,'Slutlig allokering'!$B$2:$AJ$2,0),FALSE)/1,0)</f>
        <v>0</v>
      </c>
      <c r="R395">
        <f>IFERROR(VLOOKUP($B395,Kraftvärmeprod!$B$1:$AH$479,MATCH(R$2,Kraftvärmeprod!$B$1:$AG$1,0),FALSE)/1,0)-IFERROR(VLOOKUP($B395,'Slutlig allokering'!$B$2:$AC$462,MATCH(R$3,'Slutlig allokering'!$B$2:$AJ$2,0),FALSE)/1,0)</f>
        <v>0</v>
      </c>
      <c r="S395">
        <f>IFERROR(VLOOKUP($B395,Kraftvärmeprod!$B$1:$AH$479,MATCH(S$2,Kraftvärmeprod!$B$1:$AG$1,0),FALSE)/1,0)-IFERROR(VLOOKUP($B395,'Slutlig allokering'!$B$2:$AC$462,MATCH(S$3,'Slutlig allokering'!$B$2:$AJ$2,0),FALSE)/1,0)</f>
        <v>0</v>
      </c>
      <c r="T395">
        <f>IFERROR(VLOOKUP($B395,Kraftvärmeprod!$B$1:$AH$479,MATCH(T$2,Kraftvärmeprod!$B$1:$AG$1,0),FALSE)/1,0)-IFERROR(VLOOKUP($B395,'Slutlig allokering'!$B$2:$AC$462,MATCH(T$3,'Slutlig allokering'!$B$2:$AJ$2,0),FALSE)/1,0)</f>
        <v>0</v>
      </c>
      <c r="U395">
        <f>IFERROR(VLOOKUP($B395,Kraftvärmeprod!$B$1:$AH$479,MATCH(U$2,Kraftvärmeprod!$B$1:$AG$1,0),FALSE)/1,0)-IFERROR(VLOOKUP($B395,'Slutlig allokering'!$B$2:$AC$462,MATCH(U$3,'Slutlig allokering'!$B$2:$AJ$2,0),FALSE)/1,0)</f>
        <v>0</v>
      </c>
      <c r="V395">
        <f>IFERROR(VLOOKUP($B395,Kraftvärmeprod!$B$1:$AH$479,MATCH(V$2,Kraftvärmeprod!$B$1:$AG$1,0),FALSE)/1,0)-IFERROR(VLOOKUP($B395,'Slutlig allokering'!$B$2:$AC$462,MATCH(V$3,'Slutlig allokering'!$B$2:$AJ$2,0),FALSE)/1,0)</f>
        <v>0</v>
      </c>
      <c r="W395">
        <f>IFERROR(VLOOKUP($B395,Kraftvärmeprod!$B$1:$AH$479,MATCH(W$2,Kraftvärmeprod!$B$1:$AG$1,0),FALSE)/1,0)-IFERROR(VLOOKUP($B395,'Slutlig allokering'!$B$2:$AC$462,MATCH(W$3,'Slutlig allokering'!$B$2:$AJ$2,0),FALSE)/1,0)</f>
        <v>0</v>
      </c>
      <c r="X395">
        <f>IFERROR(VLOOKUP($B395,Kraftvärmeprod!$B$1:$AH$479,MATCH(X$2,Kraftvärmeprod!$B$1:$AG$1,0),FALSE)/1,0)-IFERROR(VLOOKUP($B395,'Slutlig allokering'!$B$2:$AC$462,MATCH(X$3,'Slutlig allokering'!$B$2:$AJ$2,0),FALSE)/1,0)</f>
        <v>0</v>
      </c>
      <c r="Y395">
        <f>IFERROR(VLOOKUP($B395,Kraftvärmeprod!$B$1:$AH$479,MATCH(Y$2,Kraftvärmeprod!$B$1:$AG$1,0),FALSE)/1,0)-IFERROR(VLOOKUP($B395,'Slutlig allokering'!$B$2:$AC$462,MATCH(Y$3,'Slutlig allokering'!$B$2:$AJ$2,0),FALSE)/1,0)</f>
        <v>0</v>
      </c>
      <c r="Z395">
        <f>IFERROR(VLOOKUP($B395,Kraftvärmeprod!$B$1:$AH$479,MATCH(Z$2,Kraftvärmeprod!$B$1:$AG$1,0),FALSE)/1,0)-IFERROR(VLOOKUP($B395,'Slutlig allokering'!$B$2:$AC$462,MATCH(Z$3,'Slutlig allokering'!$B$2:$AJ$2,0),FALSE)/1,0)</f>
        <v>0</v>
      </c>
      <c r="AA395">
        <f>IFERROR(VLOOKUP($B395,Kraftvärmeprod!$B$1:$AH$479,MATCH(AA$2,Kraftvärmeprod!$B$1:$AG$1,0),FALSE)/1,0)-IFERROR(VLOOKUP($B395,'Slutlig allokering'!$B$2:$AC$462,MATCH(AA$3,'Slutlig allokering'!$B$2:$AJ$2,0),FALSE)/1,0)</f>
        <v>0</v>
      </c>
      <c r="AB395">
        <f>IFERROR(VLOOKUP($B395,Kraftvärmeprod!$B$1:$AH$479,MATCH(AB$2,Kraftvärmeprod!$B$1:$AG$1,0),FALSE)/1,0)-IFERROR(VLOOKUP($B395,'Slutlig allokering'!$B$2:$AC$462,MATCH(AB$3,'Slutlig allokering'!$B$2:$AJ$2,0),FALSE)/1,0)</f>
        <v>0</v>
      </c>
      <c r="AE395">
        <f t="shared" si="12"/>
        <v>0</v>
      </c>
      <c r="AG395">
        <f>IFERROR(VLOOKUP(B395,'Slutlig allokering'!$B$2:$AJ$462,MATCH("Summa justerad allokerad tillförd energi (utan hjälpel och rökgaskondensering):",'Slutlig allokering'!$B$2:$AK$2,0),FALSE)/1,"")</f>
        <v>0</v>
      </c>
      <c r="AI395" s="55" t="str">
        <f>IFERROR(1-VLOOKUP(B395,'Slutlig allokering'!$B$2:$AJ$462,MATCH("Andel av bränsle i kvv som allokerats till värme, exklusive rökgaskondensering och hjälpel",'Slutlig allokering'!$B$2:$AK$2,0),FALSE),"")</f>
        <v/>
      </c>
      <c r="AK395" s="55" t="str">
        <f t="shared" si="13"/>
        <v/>
      </c>
    </row>
    <row r="396" spans="1:37" x14ac:dyDescent="0.35">
      <c r="A396" s="28" t="s">
        <v>521</v>
      </c>
      <c r="B396" s="28" t="s">
        <v>531</v>
      </c>
      <c r="C396" t="str">
        <f>IFERROR(VLOOKUP($B396,Kraftvärmeprod!$B$1:$AH$479,MATCH(C$3,Kraftvärmeprod!$B$1:$AG$1,0),FALSE)/1,"")</f>
        <v/>
      </c>
      <c r="D396" t="str">
        <f>IFERROR(VLOOKUP($B396,Kraftvärmeprod!$B$1:$AH$479,MATCH(D$3,Kraftvärmeprod!$B$1:$AG$1,0),FALSE)/1,"")</f>
        <v/>
      </c>
      <c r="E396">
        <f>IFERROR(VLOOKUP($B396,Kraftvärmeprod!$B$1:$AH$479,MATCH(E$2,Kraftvärmeprod!$B$1:$AG$1,0),FALSE)/1,0)-IFERROR(VLOOKUP($B396,'Slutlig allokering'!$B$2:$AC$462,MATCH(E$3,'Slutlig allokering'!$B$2:$AJ$2,0),FALSE)/1,0)</f>
        <v>0</v>
      </c>
      <c r="F396">
        <f>IFERROR(VLOOKUP($B396,Kraftvärmeprod!$B$1:$AH$479,MATCH(F$2,Kraftvärmeprod!$B$1:$AG$1,0),FALSE)/1,0)-IFERROR(VLOOKUP($B396,'Slutlig allokering'!$B$2:$AC$462,MATCH(F$3,'Slutlig allokering'!$B$2:$AJ$2,0),FALSE)/1,0)</f>
        <v>0</v>
      </c>
      <c r="G396">
        <f>IFERROR(VLOOKUP($B396,Kraftvärmeprod!$B$1:$AH$479,MATCH(G$2,Kraftvärmeprod!$B$1:$AG$1,0),FALSE)/1,0)-IFERROR(VLOOKUP($B396,'Slutlig allokering'!$B$2:$AC$462,MATCH(G$3,'Slutlig allokering'!$B$2:$AJ$2,0),FALSE)/1,0)</f>
        <v>0</v>
      </c>
      <c r="H396">
        <f>IFERROR(VLOOKUP($B396,Kraftvärmeprod!$B$1:$AH$479,MATCH(H$2,Kraftvärmeprod!$B$1:$AG$1,0),FALSE)/1,0)-IFERROR(VLOOKUP($B396,'Slutlig allokering'!$B$2:$AC$462,MATCH(H$3,'Slutlig allokering'!$B$2:$AJ$2,0),FALSE)/1,0)</f>
        <v>0</v>
      </c>
      <c r="I396">
        <f>IFERROR(VLOOKUP($B396,Kraftvärmeprod!$B$1:$AH$479,MATCH(I$2,Kraftvärmeprod!$B$1:$AG$1,0),FALSE)/1,0)-IFERROR(VLOOKUP($B396,'Slutlig allokering'!$B$2:$AC$462,MATCH(I$3,'Slutlig allokering'!$B$2:$AJ$2,0),FALSE)/1,0)</f>
        <v>0</v>
      </c>
      <c r="J396">
        <f>IFERROR(VLOOKUP($B396,Kraftvärmeprod!$B$1:$AH$479,MATCH(J$2,Kraftvärmeprod!$B$1:$AG$1,0),FALSE)/1,0)-IFERROR(VLOOKUP($B396,'Slutlig allokering'!$B$2:$AC$462,MATCH(J$3,'Slutlig allokering'!$B$2:$AJ$2,0),FALSE)/1,0)</f>
        <v>0</v>
      </c>
      <c r="K396">
        <f>IFERROR(VLOOKUP($B396,Kraftvärmeprod!$B$1:$AH$479,MATCH(K$2,Kraftvärmeprod!$B$1:$AG$1,0),FALSE)/1,0)-IFERROR(VLOOKUP($B396,'Slutlig allokering'!$B$2:$AC$462,MATCH(K$3,'Slutlig allokering'!$B$2:$AJ$2,0),FALSE)/1,0)</f>
        <v>0</v>
      </c>
      <c r="L396">
        <f>IFERROR(VLOOKUP($B396,Kraftvärmeprod!$B$1:$AH$479,MATCH(L$2,Kraftvärmeprod!$B$1:$AG$1,0),FALSE)/1,0)-IFERROR(VLOOKUP($B396,'Slutlig allokering'!$B$2:$AC$462,MATCH(L$3,'Slutlig allokering'!$B$2:$AJ$2,0),FALSE)/1,0)</f>
        <v>0</v>
      </c>
      <c r="M396" s="143">
        <f>IFERROR(VLOOKUP($B396,Miljö!$B$1:$S$477,MATCH(M$2,Miljö!$B$1:$X$1,0),FALSE)/1,0)-IFERROR(VLOOKUP($B396,'Slutlig allokering'!$B$2:$AC$462,MATCH(M$3,'Slutlig allokering'!$B$2:$AJ$2,0),FALSE)/1,0)</f>
        <v>0</v>
      </c>
      <c r="N396">
        <f>IFERROR(VLOOKUP($B396,Kraftvärmeprod!$B$1:$AH$479,MATCH(N$2,Kraftvärmeprod!$B$1:$AG$1,0),FALSE)/1,0)-IFERROR(VLOOKUP($B396,'Slutlig allokering'!$B$2:$AC$462,MATCH(N$3,'Slutlig allokering'!$B$2:$AJ$2,0),FALSE)/1,0)</f>
        <v>0</v>
      </c>
      <c r="O396">
        <f>IFERROR(VLOOKUP($B396,Kraftvärmeprod!$B$1:$AH$479,MATCH(O$2,Kraftvärmeprod!$B$1:$AG$1,0),FALSE)/1,0)-IFERROR(VLOOKUP($B396,'Slutlig allokering'!$B$2:$AC$462,MATCH(O$3,'Slutlig allokering'!$B$2:$AJ$2,0),FALSE)/1,0)</f>
        <v>0</v>
      </c>
      <c r="P396">
        <f>IFERROR(VLOOKUP($B396,Kraftvärmeprod!$B$1:$AH$479,MATCH(P$2,Kraftvärmeprod!$B$1:$AG$1,0),FALSE)/1,0)-IFERROR(VLOOKUP($B396,'Slutlig allokering'!$B$2:$AC$462,MATCH(P$3,'Slutlig allokering'!$B$2:$AJ$2,0),FALSE)/1,0)</f>
        <v>0</v>
      </c>
      <c r="Q396">
        <f>IFERROR(VLOOKUP($B396,Kraftvärmeprod!$B$1:$AH$479,MATCH(Q$2,Kraftvärmeprod!$B$1:$AG$1,0),FALSE)/1,0)-IFERROR(VLOOKUP($B396,'Slutlig allokering'!$B$2:$AC$462,MATCH(Q$3,'Slutlig allokering'!$B$2:$AJ$2,0),FALSE)/1,0)</f>
        <v>0</v>
      </c>
      <c r="R396">
        <f>IFERROR(VLOOKUP($B396,Kraftvärmeprod!$B$1:$AH$479,MATCH(R$2,Kraftvärmeprod!$B$1:$AG$1,0),FALSE)/1,0)-IFERROR(VLOOKUP($B396,'Slutlig allokering'!$B$2:$AC$462,MATCH(R$3,'Slutlig allokering'!$B$2:$AJ$2,0),FALSE)/1,0)</f>
        <v>0</v>
      </c>
      <c r="S396">
        <f>IFERROR(VLOOKUP($B396,Kraftvärmeprod!$B$1:$AH$479,MATCH(S$2,Kraftvärmeprod!$B$1:$AG$1,0),FALSE)/1,0)-IFERROR(VLOOKUP($B396,'Slutlig allokering'!$B$2:$AC$462,MATCH(S$3,'Slutlig allokering'!$B$2:$AJ$2,0),FALSE)/1,0)</f>
        <v>0</v>
      </c>
      <c r="T396">
        <f>IFERROR(VLOOKUP($B396,Kraftvärmeprod!$B$1:$AH$479,MATCH(T$2,Kraftvärmeprod!$B$1:$AG$1,0),FALSE)/1,0)-IFERROR(VLOOKUP($B396,'Slutlig allokering'!$B$2:$AC$462,MATCH(T$3,'Slutlig allokering'!$B$2:$AJ$2,0),FALSE)/1,0)</f>
        <v>0</v>
      </c>
      <c r="U396">
        <f>IFERROR(VLOOKUP($B396,Kraftvärmeprod!$B$1:$AH$479,MATCH(U$2,Kraftvärmeprod!$B$1:$AG$1,0),FALSE)/1,0)-IFERROR(VLOOKUP($B396,'Slutlig allokering'!$B$2:$AC$462,MATCH(U$3,'Slutlig allokering'!$B$2:$AJ$2,0),FALSE)/1,0)</f>
        <v>0</v>
      </c>
      <c r="V396">
        <f>IFERROR(VLOOKUP($B396,Kraftvärmeprod!$B$1:$AH$479,MATCH(V$2,Kraftvärmeprod!$B$1:$AG$1,0),FALSE)/1,0)-IFERROR(VLOOKUP($B396,'Slutlig allokering'!$B$2:$AC$462,MATCH(V$3,'Slutlig allokering'!$B$2:$AJ$2,0),FALSE)/1,0)</f>
        <v>0</v>
      </c>
      <c r="W396">
        <f>IFERROR(VLOOKUP($B396,Kraftvärmeprod!$B$1:$AH$479,MATCH(W$2,Kraftvärmeprod!$B$1:$AG$1,0),FALSE)/1,0)-IFERROR(VLOOKUP($B396,'Slutlig allokering'!$B$2:$AC$462,MATCH(W$3,'Slutlig allokering'!$B$2:$AJ$2,0),FALSE)/1,0)</f>
        <v>0</v>
      </c>
      <c r="X396">
        <f>IFERROR(VLOOKUP($B396,Kraftvärmeprod!$B$1:$AH$479,MATCH(X$2,Kraftvärmeprod!$B$1:$AG$1,0),FALSE)/1,0)-IFERROR(VLOOKUP($B396,'Slutlig allokering'!$B$2:$AC$462,MATCH(X$3,'Slutlig allokering'!$B$2:$AJ$2,0),FALSE)/1,0)</f>
        <v>0</v>
      </c>
      <c r="Y396">
        <f>IFERROR(VLOOKUP($B396,Kraftvärmeprod!$B$1:$AH$479,MATCH(Y$2,Kraftvärmeprod!$B$1:$AG$1,0),FALSE)/1,0)-IFERROR(VLOOKUP($B396,'Slutlig allokering'!$B$2:$AC$462,MATCH(Y$3,'Slutlig allokering'!$B$2:$AJ$2,0),FALSE)/1,0)</f>
        <v>0</v>
      </c>
      <c r="Z396">
        <f>IFERROR(VLOOKUP($B396,Kraftvärmeprod!$B$1:$AH$479,MATCH(Z$2,Kraftvärmeprod!$B$1:$AG$1,0),FALSE)/1,0)-IFERROR(VLOOKUP($B396,'Slutlig allokering'!$B$2:$AC$462,MATCH(Z$3,'Slutlig allokering'!$B$2:$AJ$2,0),FALSE)/1,0)</f>
        <v>0</v>
      </c>
      <c r="AA396">
        <f>IFERROR(VLOOKUP($B396,Kraftvärmeprod!$B$1:$AH$479,MATCH(AA$2,Kraftvärmeprod!$B$1:$AG$1,0),FALSE)/1,0)-IFERROR(VLOOKUP($B396,'Slutlig allokering'!$B$2:$AC$462,MATCH(AA$3,'Slutlig allokering'!$B$2:$AJ$2,0),FALSE)/1,0)</f>
        <v>0</v>
      </c>
      <c r="AB396">
        <f>IFERROR(VLOOKUP($B396,Kraftvärmeprod!$B$1:$AH$479,MATCH(AB$2,Kraftvärmeprod!$B$1:$AG$1,0),FALSE)/1,0)-IFERROR(VLOOKUP($B396,'Slutlig allokering'!$B$2:$AC$462,MATCH(AB$3,'Slutlig allokering'!$B$2:$AJ$2,0),FALSE)/1,0)</f>
        <v>0</v>
      </c>
      <c r="AE396">
        <f t="shared" si="12"/>
        <v>0</v>
      </c>
      <c r="AG396">
        <f>IFERROR(VLOOKUP(B396,'Slutlig allokering'!$B$2:$AJ$462,MATCH("Summa justerad allokerad tillförd energi (utan hjälpel och rökgaskondensering):",'Slutlig allokering'!$B$2:$AK$2,0),FALSE)/1,"")</f>
        <v>0</v>
      </c>
      <c r="AI396" s="55" t="str">
        <f>IFERROR(1-VLOOKUP(B396,'Slutlig allokering'!$B$2:$AJ$462,MATCH("Andel av bränsle i kvv som allokerats till värme, exklusive rökgaskondensering och hjälpel",'Slutlig allokering'!$B$2:$AK$2,0),FALSE),"")</f>
        <v/>
      </c>
      <c r="AK396" s="55" t="str">
        <f t="shared" si="13"/>
        <v/>
      </c>
    </row>
    <row r="397" spans="1:37" x14ac:dyDescent="0.35">
      <c r="A397" s="28" t="s">
        <v>521</v>
      </c>
      <c r="B397" s="28" t="s">
        <v>532</v>
      </c>
      <c r="C397">
        <f>IFERROR(VLOOKUP($B397,Kraftvärmeprod!$B$1:$AH$479,MATCH(C$3,Kraftvärmeprod!$B$1:$AG$1,0),FALSE)/1,"")</f>
        <v>620.70000000000005</v>
      </c>
      <c r="D397">
        <f>IFERROR(VLOOKUP($B397,Kraftvärmeprod!$B$1:$AH$479,MATCH(D$3,Kraftvärmeprod!$B$1:$AG$1,0),FALSE)/1,"")</f>
        <v>244</v>
      </c>
      <c r="E397">
        <f>IFERROR(VLOOKUP($B397,Kraftvärmeprod!$B$1:$AH$479,MATCH(E$2,Kraftvärmeprod!$B$1:$AG$1,0),FALSE)/1,0)-IFERROR(VLOOKUP($B397,'Slutlig allokering'!$B$2:$AC$462,MATCH(E$3,'Slutlig allokering'!$B$2:$AJ$2,0),FALSE)/1,0)</f>
        <v>154.09900000000002</v>
      </c>
      <c r="F397">
        <f>IFERROR(VLOOKUP($B397,Kraftvärmeprod!$B$1:$AH$479,MATCH(F$2,Kraftvärmeprod!$B$1:$AG$1,0),FALSE)/1,0)-IFERROR(VLOOKUP($B397,'Slutlig allokering'!$B$2:$AC$462,MATCH(F$3,'Slutlig allokering'!$B$2:$AJ$2,0),FALSE)/1,0)</f>
        <v>0</v>
      </c>
      <c r="G397">
        <f>IFERROR(VLOOKUP($B397,Kraftvärmeprod!$B$1:$AH$479,MATCH(G$2,Kraftvärmeprod!$B$1:$AG$1,0),FALSE)/1,0)-IFERROR(VLOOKUP($B397,'Slutlig allokering'!$B$2:$AC$462,MATCH(G$3,'Slutlig allokering'!$B$2:$AJ$2,0),FALSE)/1,0)</f>
        <v>0</v>
      </c>
      <c r="H397">
        <f>IFERROR(VLOOKUP($B397,Kraftvärmeprod!$B$1:$AH$479,MATCH(H$2,Kraftvärmeprod!$B$1:$AG$1,0),FALSE)/1,0)-IFERROR(VLOOKUP($B397,'Slutlig allokering'!$B$2:$AC$462,MATCH(H$3,'Slutlig allokering'!$B$2:$AJ$2,0),FALSE)/1,0)</f>
        <v>0</v>
      </c>
      <c r="I397">
        <f>IFERROR(VLOOKUP($B397,Kraftvärmeprod!$B$1:$AH$479,MATCH(I$2,Kraftvärmeprod!$B$1:$AG$1,0),FALSE)/1,0)-IFERROR(VLOOKUP($B397,'Slutlig allokering'!$B$2:$AC$462,MATCH(I$3,'Slutlig allokering'!$B$2:$AJ$2,0),FALSE)/1,0)</f>
        <v>6.024</v>
      </c>
      <c r="J397">
        <f>IFERROR(VLOOKUP($B397,Kraftvärmeprod!$B$1:$AH$479,MATCH(J$2,Kraftvärmeprod!$B$1:$AG$1,0),FALSE)/1,0)-IFERROR(VLOOKUP($B397,'Slutlig allokering'!$B$2:$AC$462,MATCH(J$3,'Slutlig allokering'!$B$2:$AJ$2,0),FALSE)/1,0)</f>
        <v>0</v>
      </c>
      <c r="K397">
        <f>IFERROR(VLOOKUP($B397,Kraftvärmeprod!$B$1:$AH$479,MATCH(K$2,Kraftvärmeprod!$B$1:$AG$1,0),FALSE)/1,0)-IFERROR(VLOOKUP($B397,'Slutlig allokering'!$B$2:$AC$462,MATCH(K$3,'Slutlig allokering'!$B$2:$AJ$2,0),FALSE)/1,0)</f>
        <v>11.383599999999999</v>
      </c>
      <c r="L397">
        <f>IFERROR(VLOOKUP($B397,Kraftvärmeprod!$B$1:$AH$479,MATCH(L$2,Kraftvärmeprod!$B$1:$AG$1,0),FALSE)/1,0)-IFERROR(VLOOKUP($B397,'Slutlig allokering'!$B$2:$AC$462,MATCH(L$3,'Slutlig allokering'!$B$2:$AJ$2,0),FALSE)/1,0)</f>
        <v>0</v>
      </c>
      <c r="M397" s="143">
        <f>IFERROR(VLOOKUP($B397,Miljö!$B$1:$S$477,MATCH(M$2,Miljö!$B$1:$X$1,0),FALSE)/1,0)-IFERROR(VLOOKUP($B397,'Slutlig allokering'!$B$2:$AC$462,MATCH(M$3,'Slutlig allokering'!$B$2:$AJ$2,0),FALSE)/1,0)</f>
        <v>10.4878</v>
      </c>
      <c r="N397">
        <f>IFERROR(VLOOKUP($B397,Kraftvärmeprod!$B$1:$AH$479,MATCH(N$2,Kraftvärmeprod!$B$1:$AG$1,0),FALSE)/1,0)-IFERROR(VLOOKUP($B397,'Slutlig allokering'!$B$2:$AC$462,MATCH(N$3,'Slutlig allokering'!$B$2:$AJ$2,0),FALSE)/1,0)</f>
        <v>0</v>
      </c>
      <c r="O397">
        <f>IFERROR(VLOOKUP($B397,Kraftvärmeprod!$B$1:$AH$479,MATCH(O$2,Kraftvärmeprod!$B$1:$AG$1,0),FALSE)/1,0)-IFERROR(VLOOKUP($B397,'Slutlig allokering'!$B$2:$AC$462,MATCH(O$3,'Slutlig allokering'!$B$2:$AJ$2,0),FALSE)/1,0)</f>
        <v>0</v>
      </c>
      <c r="P397">
        <f>IFERROR(VLOOKUP($B397,Kraftvärmeprod!$B$1:$AH$479,MATCH(P$2,Kraftvärmeprod!$B$1:$AG$1,0),FALSE)/1,0)-IFERROR(VLOOKUP($B397,'Slutlig allokering'!$B$2:$AC$462,MATCH(P$3,'Slutlig allokering'!$B$2:$AJ$2,0),FALSE)/1,0)</f>
        <v>0</v>
      </c>
      <c r="Q397">
        <f>IFERROR(VLOOKUP($B397,Kraftvärmeprod!$B$1:$AH$479,MATCH(Q$2,Kraftvärmeprod!$B$1:$AG$1,0),FALSE)/1,0)-IFERROR(VLOOKUP($B397,'Slutlig allokering'!$B$2:$AC$462,MATCH(Q$3,'Slutlig allokering'!$B$2:$AJ$2,0),FALSE)/1,0)</f>
        <v>0</v>
      </c>
      <c r="R397">
        <f>IFERROR(VLOOKUP($B397,Kraftvärmeprod!$B$1:$AH$479,MATCH(R$2,Kraftvärmeprod!$B$1:$AG$1,0),FALSE)/1,0)-IFERROR(VLOOKUP($B397,'Slutlig allokering'!$B$2:$AC$462,MATCH(R$3,'Slutlig allokering'!$B$2:$AJ$2,0),FALSE)/1,0)</f>
        <v>0</v>
      </c>
      <c r="S397">
        <f>IFERROR(VLOOKUP($B397,Kraftvärmeprod!$B$1:$AH$479,MATCH(S$2,Kraftvärmeprod!$B$1:$AG$1,0),FALSE)/1,0)-IFERROR(VLOOKUP($B397,'Slutlig allokering'!$B$2:$AC$462,MATCH(S$3,'Slutlig allokering'!$B$2:$AJ$2,0),FALSE)/1,0)</f>
        <v>0</v>
      </c>
      <c r="T397">
        <f>IFERROR(VLOOKUP($B397,Kraftvärmeprod!$B$1:$AH$479,MATCH(T$2,Kraftvärmeprod!$B$1:$AG$1,0),FALSE)/1,0)-IFERROR(VLOOKUP($B397,'Slutlig allokering'!$B$2:$AC$462,MATCH(T$3,'Slutlig allokering'!$B$2:$AJ$2,0),FALSE)/1,0)</f>
        <v>0</v>
      </c>
      <c r="U397">
        <f>IFERROR(VLOOKUP($B397,Kraftvärmeprod!$B$1:$AH$479,MATCH(U$2,Kraftvärmeprod!$B$1:$AG$1,0),FALSE)/1,0)-IFERROR(VLOOKUP($B397,'Slutlig allokering'!$B$2:$AC$462,MATCH(U$3,'Slutlig allokering'!$B$2:$AJ$2,0),FALSE)/1,0)</f>
        <v>254.13199999999995</v>
      </c>
      <c r="V397">
        <f>IFERROR(VLOOKUP($B397,Kraftvärmeprod!$B$1:$AH$479,MATCH(V$2,Kraftvärmeprod!$B$1:$AG$1,0),FALSE)/1,0)-IFERROR(VLOOKUP($B397,'Slutlig allokering'!$B$2:$AC$462,MATCH(V$3,'Slutlig allokering'!$B$2:$AJ$2,0),FALSE)/1,0)</f>
        <v>0</v>
      </c>
      <c r="W397">
        <f>IFERROR(VLOOKUP($B397,Kraftvärmeprod!$B$1:$AH$479,MATCH(W$2,Kraftvärmeprod!$B$1:$AG$1,0),FALSE)/1,0)-IFERROR(VLOOKUP($B397,'Slutlig allokering'!$B$2:$AC$462,MATCH(W$3,'Slutlig allokering'!$B$2:$AJ$2,0),FALSE)/1,0)</f>
        <v>61.736800000000002</v>
      </c>
      <c r="X397">
        <f>IFERROR(VLOOKUP($B397,Kraftvärmeprod!$B$1:$AH$479,MATCH(X$2,Kraftvärmeprod!$B$1:$AG$1,0),FALSE)/1,0)-IFERROR(VLOOKUP($B397,'Slutlig allokering'!$B$2:$AC$462,MATCH(X$3,'Slutlig allokering'!$B$2:$AJ$2,0),FALSE)/1,0)</f>
        <v>0</v>
      </c>
      <c r="Y397">
        <f>IFERROR(VLOOKUP($B397,Kraftvärmeprod!$B$1:$AH$479,MATCH(Y$2,Kraftvärmeprod!$B$1:$AG$1,0),FALSE)/1,0)-IFERROR(VLOOKUP($B397,'Slutlig allokering'!$B$2:$AC$462,MATCH(Y$3,'Slutlig allokering'!$B$2:$AJ$2,0),FALSE)/1,0)</f>
        <v>0</v>
      </c>
      <c r="Z397">
        <f>IFERROR(VLOOKUP($B397,Kraftvärmeprod!$B$1:$AH$479,MATCH(Z$2,Kraftvärmeprod!$B$1:$AG$1,0),FALSE)/1,0)-IFERROR(VLOOKUP($B397,'Slutlig allokering'!$B$2:$AC$462,MATCH(Z$3,'Slutlig allokering'!$B$2:$AJ$2,0),FALSE)/1,0)</f>
        <v>0</v>
      </c>
      <c r="AA397">
        <f>IFERROR(VLOOKUP($B397,Kraftvärmeprod!$B$1:$AH$479,MATCH(AA$2,Kraftvärmeprod!$B$1:$AG$1,0),FALSE)/1,0)-IFERROR(VLOOKUP($B397,'Slutlig allokering'!$B$2:$AC$462,MATCH(AA$3,'Slutlig allokering'!$B$2:$AJ$2,0),FALSE)/1,0)</f>
        <v>0</v>
      </c>
      <c r="AB397">
        <f>IFERROR(VLOOKUP($B397,Kraftvärmeprod!$B$1:$AH$479,MATCH(AB$2,Kraftvärmeprod!$B$1:$AG$1,0),FALSE)/1,0)-IFERROR(VLOOKUP($B397,'Slutlig allokering'!$B$2:$AC$462,MATCH(AB$3,'Slutlig allokering'!$B$2:$AJ$2,0),FALSE)/1,0)</f>
        <v>0.45543600000000001</v>
      </c>
      <c r="AE397">
        <f t="shared" si="12"/>
        <v>487.83083600000003</v>
      </c>
      <c r="AG397">
        <f>IFERROR(VLOOKUP(B397,'Slutlig allokering'!$B$2:$AJ$462,MATCH("Summa justerad allokerad tillförd energi (utan hjälpel och rökgaskondensering):",'Slutlig allokering'!$B$2:$AK$2,0),FALSE)/1,"")</f>
        <v>498.26916399999999</v>
      </c>
      <c r="AI397" s="55">
        <f>IFERROR(1-VLOOKUP(B397,'Slutlig allokering'!$B$2:$AJ$462,MATCH("Andel av bränsle i kvv som allokerats till värme, exklusive rökgaskondensering och hjälpel",'Slutlig allokering'!$B$2:$AK$2,0),FALSE),"")</f>
        <v>0.49470726701145928</v>
      </c>
      <c r="AK397" s="55">
        <f t="shared" si="13"/>
        <v>0.49470726701145928</v>
      </c>
    </row>
    <row r="398" spans="1:37" x14ac:dyDescent="0.35">
      <c r="A398" s="28" t="s">
        <v>521</v>
      </c>
      <c r="B398" s="28" t="s">
        <v>533</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allokering'!$B$2:$AC$462,MATCH(E$3,'Slutlig allokering'!$B$2:$AJ$2,0),FALSE)/1,0)</f>
        <v>0</v>
      </c>
      <c r="F398">
        <f>IFERROR(VLOOKUP($B398,Kraftvärmeprod!$B$1:$AH$479,MATCH(F$2,Kraftvärmeprod!$B$1:$AG$1,0),FALSE)/1,0)-IFERROR(VLOOKUP($B398,'Slutlig allokering'!$B$2:$AC$462,MATCH(F$3,'Slutlig allokering'!$B$2:$AJ$2,0),FALSE)/1,0)</f>
        <v>0</v>
      </c>
      <c r="G398">
        <f>IFERROR(VLOOKUP($B398,Kraftvärmeprod!$B$1:$AH$479,MATCH(G$2,Kraftvärmeprod!$B$1:$AG$1,0),FALSE)/1,0)-IFERROR(VLOOKUP($B398,'Slutlig allokering'!$B$2:$AC$462,MATCH(G$3,'Slutlig allokering'!$B$2:$AJ$2,0),FALSE)/1,0)</f>
        <v>0</v>
      </c>
      <c r="H398">
        <f>IFERROR(VLOOKUP($B398,Kraftvärmeprod!$B$1:$AH$479,MATCH(H$2,Kraftvärmeprod!$B$1:$AG$1,0),FALSE)/1,0)-IFERROR(VLOOKUP($B398,'Slutlig allokering'!$B$2:$AC$462,MATCH(H$3,'Slutlig allokering'!$B$2:$AJ$2,0),FALSE)/1,0)</f>
        <v>0</v>
      </c>
      <c r="I398">
        <f>IFERROR(VLOOKUP($B398,Kraftvärmeprod!$B$1:$AH$479,MATCH(I$2,Kraftvärmeprod!$B$1:$AG$1,0),FALSE)/1,0)-IFERROR(VLOOKUP($B398,'Slutlig allokering'!$B$2:$AC$462,MATCH(I$3,'Slutlig allokering'!$B$2:$AJ$2,0),FALSE)/1,0)</f>
        <v>0</v>
      </c>
      <c r="J398">
        <f>IFERROR(VLOOKUP($B398,Kraftvärmeprod!$B$1:$AH$479,MATCH(J$2,Kraftvärmeprod!$B$1:$AG$1,0),FALSE)/1,0)-IFERROR(VLOOKUP($B398,'Slutlig allokering'!$B$2:$AC$462,MATCH(J$3,'Slutlig allokering'!$B$2:$AJ$2,0),FALSE)/1,0)</f>
        <v>0</v>
      </c>
      <c r="K398">
        <f>IFERROR(VLOOKUP($B398,Kraftvärmeprod!$B$1:$AH$479,MATCH(K$2,Kraftvärmeprod!$B$1:$AG$1,0),FALSE)/1,0)-IFERROR(VLOOKUP($B398,'Slutlig allokering'!$B$2:$AC$462,MATCH(K$3,'Slutlig allokering'!$B$2:$AJ$2,0),FALSE)/1,0)</f>
        <v>0</v>
      </c>
      <c r="L398">
        <f>IFERROR(VLOOKUP($B398,Kraftvärmeprod!$B$1:$AH$479,MATCH(L$2,Kraftvärmeprod!$B$1:$AG$1,0),FALSE)/1,0)-IFERROR(VLOOKUP($B398,'Slutlig allokering'!$B$2:$AC$462,MATCH(L$3,'Slutlig allokering'!$B$2:$AJ$2,0),FALSE)/1,0)</f>
        <v>0</v>
      </c>
      <c r="M398" s="143">
        <f>IFERROR(VLOOKUP($B398,Miljö!$B$1:$S$477,MATCH(M$2,Miljö!$B$1:$X$1,0),FALSE)/1,0)-IFERROR(VLOOKUP($B398,'Slutlig allokering'!$B$2:$AC$462,MATCH(M$3,'Slutlig allokering'!$B$2:$AJ$2,0),FALSE)/1,0)</f>
        <v>0</v>
      </c>
      <c r="N398">
        <f>IFERROR(VLOOKUP($B398,Kraftvärmeprod!$B$1:$AH$479,MATCH(N$2,Kraftvärmeprod!$B$1:$AG$1,0),FALSE)/1,0)-IFERROR(VLOOKUP($B398,'Slutlig allokering'!$B$2:$AC$462,MATCH(N$3,'Slutlig allokering'!$B$2:$AJ$2,0),FALSE)/1,0)</f>
        <v>0</v>
      </c>
      <c r="O398">
        <f>IFERROR(VLOOKUP($B398,Kraftvärmeprod!$B$1:$AH$479,MATCH(O$2,Kraftvärmeprod!$B$1:$AG$1,0),FALSE)/1,0)-IFERROR(VLOOKUP($B398,'Slutlig allokering'!$B$2:$AC$462,MATCH(O$3,'Slutlig allokering'!$B$2:$AJ$2,0),FALSE)/1,0)</f>
        <v>0</v>
      </c>
      <c r="P398">
        <f>IFERROR(VLOOKUP($B398,Kraftvärmeprod!$B$1:$AH$479,MATCH(P$2,Kraftvärmeprod!$B$1:$AG$1,0),FALSE)/1,0)-IFERROR(VLOOKUP($B398,'Slutlig allokering'!$B$2:$AC$462,MATCH(P$3,'Slutlig allokering'!$B$2:$AJ$2,0),FALSE)/1,0)</f>
        <v>0</v>
      </c>
      <c r="Q398">
        <f>IFERROR(VLOOKUP($B398,Kraftvärmeprod!$B$1:$AH$479,MATCH(Q$2,Kraftvärmeprod!$B$1:$AG$1,0),FALSE)/1,0)-IFERROR(VLOOKUP($B398,'Slutlig allokering'!$B$2:$AC$462,MATCH(Q$3,'Slutlig allokering'!$B$2:$AJ$2,0),FALSE)/1,0)</f>
        <v>0</v>
      </c>
      <c r="R398">
        <f>IFERROR(VLOOKUP($B398,Kraftvärmeprod!$B$1:$AH$479,MATCH(R$2,Kraftvärmeprod!$B$1:$AG$1,0),FALSE)/1,0)-IFERROR(VLOOKUP($B398,'Slutlig allokering'!$B$2:$AC$462,MATCH(R$3,'Slutlig allokering'!$B$2:$AJ$2,0),FALSE)/1,0)</f>
        <v>0</v>
      </c>
      <c r="S398">
        <f>IFERROR(VLOOKUP($B398,Kraftvärmeprod!$B$1:$AH$479,MATCH(S$2,Kraftvärmeprod!$B$1:$AG$1,0),FALSE)/1,0)-IFERROR(VLOOKUP($B398,'Slutlig allokering'!$B$2:$AC$462,MATCH(S$3,'Slutlig allokering'!$B$2:$AJ$2,0),FALSE)/1,0)</f>
        <v>0</v>
      </c>
      <c r="T398">
        <f>IFERROR(VLOOKUP($B398,Kraftvärmeprod!$B$1:$AH$479,MATCH(T$2,Kraftvärmeprod!$B$1:$AG$1,0),FALSE)/1,0)-IFERROR(VLOOKUP($B398,'Slutlig allokering'!$B$2:$AC$462,MATCH(T$3,'Slutlig allokering'!$B$2:$AJ$2,0),FALSE)/1,0)</f>
        <v>0</v>
      </c>
      <c r="U398">
        <f>IFERROR(VLOOKUP($B398,Kraftvärmeprod!$B$1:$AH$479,MATCH(U$2,Kraftvärmeprod!$B$1:$AG$1,0),FALSE)/1,0)-IFERROR(VLOOKUP($B398,'Slutlig allokering'!$B$2:$AC$462,MATCH(U$3,'Slutlig allokering'!$B$2:$AJ$2,0),FALSE)/1,0)</f>
        <v>0</v>
      </c>
      <c r="V398">
        <f>IFERROR(VLOOKUP($B398,Kraftvärmeprod!$B$1:$AH$479,MATCH(V$2,Kraftvärmeprod!$B$1:$AG$1,0),FALSE)/1,0)-IFERROR(VLOOKUP($B398,'Slutlig allokering'!$B$2:$AC$462,MATCH(V$3,'Slutlig allokering'!$B$2:$AJ$2,0),FALSE)/1,0)</f>
        <v>0</v>
      </c>
      <c r="W398">
        <f>IFERROR(VLOOKUP($B398,Kraftvärmeprod!$B$1:$AH$479,MATCH(W$2,Kraftvärmeprod!$B$1:$AG$1,0),FALSE)/1,0)-IFERROR(VLOOKUP($B398,'Slutlig allokering'!$B$2:$AC$462,MATCH(W$3,'Slutlig allokering'!$B$2:$AJ$2,0),FALSE)/1,0)</f>
        <v>0</v>
      </c>
      <c r="X398">
        <f>IFERROR(VLOOKUP($B398,Kraftvärmeprod!$B$1:$AH$479,MATCH(X$2,Kraftvärmeprod!$B$1:$AG$1,0),FALSE)/1,0)-IFERROR(VLOOKUP($B398,'Slutlig allokering'!$B$2:$AC$462,MATCH(X$3,'Slutlig allokering'!$B$2:$AJ$2,0),FALSE)/1,0)</f>
        <v>0</v>
      </c>
      <c r="Y398">
        <f>IFERROR(VLOOKUP($B398,Kraftvärmeprod!$B$1:$AH$479,MATCH(Y$2,Kraftvärmeprod!$B$1:$AG$1,0),FALSE)/1,0)-IFERROR(VLOOKUP($B398,'Slutlig allokering'!$B$2:$AC$462,MATCH(Y$3,'Slutlig allokering'!$B$2:$AJ$2,0),FALSE)/1,0)</f>
        <v>0</v>
      </c>
      <c r="Z398">
        <f>IFERROR(VLOOKUP($B398,Kraftvärmeprod!$B$1:$AH$479,MATCH(Z$2,Kraftvärmeprod!$B$1:$AG$1,0),FALSE)/1,0)-IFERROR(VLOOKUP($B398,'Slutlig allokering'!$B$2:$AC$462,MATCH(Z$3,'Slutlig allokering'!$B$2:$AJ$2,0),FALSE)/1,0)</f>
        <v>0</v>
      </c>
      <c r="AA398">
        <f>IFERROR(VLOOKUP($B398,Kraftvärmeprod!$B$1:$AH$479,MATCH(AA$2,Kraftvärmeprod!$B$1:$AG$1,0),FALSE)/1,0)-IFERROR(VLOOKUP($B398,'Slutlig allokering'!$B$2:$AC$462,MATCH(AA$3,'Slutlig allokering'!$B$2:$AJ$2,0),FALSE)/1,0)</f>
        <v>0</v>
      </c>
      <c r="AB398">
        <f>IFERROR(VLOOKUP($B398,Kraftvärmeprod!$B$1:$AH$479,MATCH(AB$2,Kraftvärmeprod!$B$1:$AG$1,0),FALSE)/1,0)-IFERROR(VLOOKUP($B398,'Slutlig allokering'!$B$2:$AC$462,MATCH(AB$3,'Slutlig allokering'!$B$2:$AJ$2,0),FALSE)/1,0)</f>
        <v>0</v>
      </c>
      <c r="AE398">
        <f t="shared" si="12"/>
        <v>0</v>
      </c>
      <c r="AG398">
        <f>IFERROR(VLOOKUP(B398,'Slutlig allokering'!$B$2:$AJ$462,MATCH("Summa justerad allokerad tillförd energi (utan hjälpel och rökgaskondensering):",'Slutlig allokering'!$B$2:$AK$2,0),FALSE)/1,"")</f>
        <v>0</v>
      </c>
      <c r="AI398" s="55" t="str">
        <f>IFERROR(1-VLOOKUP(B398,'Slutlig allokering'!$B$2:$AJ$462,MATCH("Andel av bränsle i kvv som allokerats till värme, exklusive rökgaskondensering och hjälpel",'Slutlig allokering'!$B$2:$AK$2,0),FALSE),"")</f>
        <v/>
      </c>
      <c r="AK398" s="55" t="str">
        <f t="shared" si="13"/>
        <v/>
      </c>
    </row>
    <row r="399" spans="1:37" x14ac:dyDescent="0.35">
      <c r="A399" s="28" t="s">
        <v>521</v>
      </c>
      <c r="B399" s="28" t="s">
        <v>534</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allokering'!$B$2:$AC$462,MATCH(E$3,'Slutlig allokering'!$B$2:$AJ$2,0),FALSE)/1,0)</f>
        <v>0</v>
      </c>
      <c r="F399">
        <f>IFERROR(VLOOKUP($B399,Kraftvärmeprod!$B$1:$AH$479,MATCH(F$2,Kraftvärmeprod!$B$1:$AG$1,0),FALSE)/1,0)-IFERROR(VLOOKUP($B399,'Slutlig allokering'!$B$2:$AC$462,MATCH(F$3,'Slutlig allokering'!$B$2:$AJ$2,0),FALSE)/1,0)</f>
        <v>0</v>
      </c>
      <c r="G399">
        <f>IFERROR(VLOOKUP($B399,Kraftvärmeprod!$B$1:$AH$479,MATCH(G$2,Kraftvärmeprod!$B$1:$AG$1,0),FALSE)/1,0)-IFERROR(VLOOKUP($B399,'Slutlig allokering'!$B$2:$AC$462,MATCH(G$3,'Slutlig allokering'!$B$2:$AJ$2,0),FALSE)/1,0)</f>
        <v>0</v>
      </c>
      <c r="H399">
        <f>IFERROR(VLOOKUP($B399,Kraftvärmeprod!$B$1:$AH$479,MATCH(H$2,Kraftvärmeprod!$B$1:$AG$1,0),FALSE)/1,0)-IFERROR(VLOOKUP($B399,'Slutlig allokering'!$B$2:$AC$462,MATCH(H$3,'Slutlig allokering'!$B$2:$AJ$2,0),FALSE)/1,0)</f>
        <v>0</v>
      </c>
      <c r="I399">
        <f>IFERROR(VLOOKUP($B399,Kraftvärmeprod!$B$1:$AH$479,MATCH(I$2,Kraftvärmeprod!$B$1:$AG$1,0),FALSE)/1,0)-IFERROR(VLOOKUP($B399,'Slutlig allokering'!$B$2:$AC$462,MATCH(I$3,'Slutlig allokering'!$B$2:$AJ$2,0),FALSE)/1,0)</f>
        <v>0</v>
      </c>
      <c r="J399">
        <f>IFERROR(VLOOKUP($B399,Kraftvärmeprod!$B$1:$AH$479,MATCH(J$2,Kraftvärmeprod!$B$1:$AG$1,0),FALSE)/1,0)-IFERROR(VLOOKUP($B399,'Slutlig allokering'!$B$2:$AC$462,MATCH(J$3,'Slutlig allokering'!$B$2:$AJ$2,0),FALSE)/1,0)</f>
        <v>0</v>
      </c>
      <c r="K399">
        <f>IFERROR(VLOOKUP($B399,Kraftvärmeprod!$B$1:$AH$479,MATCH(K$2,Kraftvärmeprod!$B$1:$AG$1,0),FALSE)/1,0)-IFERROR(VLOOKUP($B399,'Slutlig allokering'!$B$2:$AC$462,MATCH(K$3,'Slutlig allokering'!$B$2:$AJ$2,0),FALSE)/1,0)</f>
        <v>0</v>
      </c>
      <c r="L399">
        <f>IFERROR(VLOOKUP($B399,Kraftvärmeprod!$B$1:$AH$479,MATCH(L$2,Kraftvärmeprod!$B$1:$AG$1,0),FALSE)/1,0)-IFERROR(VLOOKUP($B399,'Slutlig allokering'!$B$2:$AC$462,MATCH(L$3,'Slutlig allokering'!$B$2:$AJ$2,0),FALSE)/1,0)</f>
        <v>0</v>
      </c>
      <c r="M399" s="143">
        <f>IFERROR(VLOOKUP($B399,Miljö!$B$1:$S$477,MATCH(M$2,Miljö!$B$1:$X$1,0),FALSE)/1,0)-IFERROR(VLOOKUP($B399,'Slutlig allokering'!$B$2:$AC$462,MATCH(M$3,'Slutlig allokering'!$B$2:$AJ$2,0),FALSE)/1,0)</f>
        <v>0</v>
      </c>
      <c r="N399">
        <f>IFERROR(VLOOKUP($B399,Kraftvärmeprod!$B$1:$AH$479,MATCH(N$2,Kraftvärmeprod!$B$1:$AG$1,0),FALSE)/1,0)-IFERROR(VLOOKUP($B399,'Slutlig allokering'!$B$2:$AC$462,MATCH(N$3,'Slutlig allokering'!$B$2:$AJ$2,0),FALSE)/1,0)</f>
        <v>0</v>
      </c>
      <c r="O399">
        <f>IFERROR(VLOOKUP($B399,Kraftvärmeprod!$B$1:$AH$479,MATCH(O$2,Kraftvärmeprod!$B$1:$AG$1,0),FALSE)/1,0)-IFERROR(VLOOKUP($B399,'Slutlig allokering'!$B$2:$AC$462,MATCH(O$3,'Slutlig allokering'!$B$2:$AJ$2,0),FALSE)/1,0)</f>
        <v>0</v>
      </c>
      <c r="P399">
        <f>IFERROR(VLOOKUP($B399,Kraftvärmeprod!$B$1:$AH$479,MATCH(P$2,Kraftvärmeprod!$B$1:$AG$1,0),FALSE)/1,0)-IFERROR(VLOOKUP($B399,'Slutlig allokering'!$B$2:$AC$462,MATCH(P$3,'Slutlig allokering'!$B$2:$AJ$2,0),FALSE)/1,0)</f>
        <v>0</v>
      </c>
      <c r="Q399">
        <f>IFERROR(VLOOKUP($B399,Kraftvärmeprod!$B$1:$AH$479,MATCH(Q$2,Kraftvärmeprod!$B$1:$AG$1,0),FALSE)/1,0)-IFERROR(VLOOKUP($B399,'Slutlig allokering'!$B$2:$AC$462,MATCH(Q$3,'Slutlig allokering'!$B$2:$AJ$2,0),FALSE)/1,0)</f>
        <v>0</v>
      </c>
      <c r="R399">
        <f>IFERROR(VLOOKUP($B399,Kraftvärmeprod!$B$1:$AH$479,MATCH(R$2,Kraftvärmeprod!$B$1:$AG$1,0),FALSE)/1,0)-IFERROR(VLOOKUP($B399,'Slutlig allokering'!$B$2:$AC$462,MATCH(R$3,'Slutlig allokering'!$B$2:$AJ$2,0),FALSE)/1,0)</f>
        <v>0</v>
      </c>
      <c r="S399">
        <f>IFERROR(VLOOKUP($B399,Kraftvärmeprod!$B$1:$AH$479,MATCH(S$2,Kraftvärmeprod!$B$1:$AG$1,0),FALSE)/1,0)-IFERROR(VLOOKUP($B399,'Slutlig allokering'!$B$2:$AC$462,MATCH(S$3,'Slutlig allokering'!$B$2:$AJ$2,0),FALSE)/1,0)</f>
        <v>0</v>
      </c>
      <c r="T399">
        <f>IFERROR(VLOOKUP($B399,Kraftvärmeprod!$B$1:$AH$479,MATCH(T$2,Kraftvärmeprod!$B$1:$AG$1,0),FALSE)/1,0)-IFERROR(VLOOKUP($B399,'Slutlig allokering'!$B$2:$AC$462,MATCH(T$3,'Slutlig allokering'!$B$2:$AJ$2,0),FALSE)/1,0)</f>
        <v>0</v>
      </c>
      <c r="U399">
        <f>IFERROR(VLOOKUP($B399,Kraftvärmeprod!$B$1:$AH$479,MATCH(U$2,Kraftvärmeprod!$B$1:$AG$1,0),FALSE)/1,0)-IFERROR(VLOOKUP($B399,'Slutlig allokering'!$B$2:$AC$462,MATCH(U$3,'Slutlig allokering'!$B$2:$AJ$2,0),FALSE)/1,0)</f>
        <v>0</v>
      </c>
      <c r="V399">
        <f>IFERROR(VLOOKUP($B399,Kraftvärmeprod!$B$1:$AH$479,MATCH(V$2,Kraftvärmeprod!$B$1:$AG$1,0),FALSE)/1,0)-IFERROR(VLOOKUP($B399,'Slutlig allokering'!$B$2:$AC$462,MATCH(V$3,'Slutlig allokering'!$B$2:$AJ$2,0),FALSE)/1,0)</f>
        <v>0</v>
      </c>
      <c r="W399">
        <f>IFERROR(VLOOKUP($B399,Kraftvärmeprod!$B$1:$AH$479,MATCH(W$2,Kraftvärmeprod!$B$1:$AG$1,0),FALSE)/1,0)-IFERROR(VLOOKUP($B399,'Slutlig allokering'!$B$2:$AC$462,MATCH(W$3,'Slutlig allokering'!$B$2:$AJ$2,0),FALSE)/1,0)</f>
        <v>0</v>
      </c>
      <c r="X399">
        <f>IFERROR(VLOOKUP($B399,Kraftvärmeprod!$B$1:$AH$479,MATCH(X$2,Kraftvärmeprod!$B$1:$AG$1,0),FALSE)/1,0)-IFERROR(VLOOKUP($B399,'Slutlig allokering'!$B$2:$AC$462,MATCH(X$3,'Slutlig allokering'!$B$2:$AJ$2,0),FALSE)/1,0)</f>
        <v>0</v>
      </c>
      <c r="Y399">
        <f>IFERROR(VLOOKUP($B399,Kraftvärmeprod!$B$1:$AH$479,MATCH(Y$2,Kraftvärmeprod!$B$1:$AG$1,0),FALSE)/1,0)-IFERROR(VLOOKUP($B399,'Slutlig allokering'!$B$2:$AC$462,MATCH(Y$3,'Slutlig allokering'!$B$2:$AJ$2,0),FALSE)/1,0)</f>
        <v>0</v>
      </c>
      <c r="Z399">
        <f>IFERROR(VLOOKUP($B399,Kraftvärmeprod!$B$1:$AH$479,MATCH(Z$2,Kraftvärmeprod!$B$1:$AG$1,0),FALSE)/1,0)-IFERROR(VLOOKUP($B399,'Slutlig allokering'!$B$2:$AC$462,MATCH(Z$3,'Slutlig allokering'!$B$2:$AJ$2,0),FALSE)/1,0)</f>
        <v>0</v>
      </c>
      <c r="AA399">
        <f>IFERROR(VLOOKUP($B399,Kraftvärmeprod!$B$1:$AH$479,MATCH(AA$2,Kraftvärmeprod!$B$1:$AG$1,0),FALSE)/1,0)-IFERROR(VLOOKUP($B399,'Slutlig allokering'!$B$2:$AC$462,MATCH(AA$3,'Slutlig allokering'!$B$2:$AJ$2,0),FALSE)/1,0)</f>
        <v>0</v>
      </c>
      <c r="AB399">
        <f>IFERROR(VLOOKUP($B399,Kraftvärmeprod!$B$1:$AH$479,MATCH(AB$2,Kraftvärmeprod!$B$1:$AG$1,0),FALSE)/1,0)-IFERROR(VLOOKUP($B399,'Slutlig allokering'!$B$2:$AC$462,MATCH(AB$3,'Slutlig allokering'!$B$2:$AJ$2,0),FALSE)/1,0)</f>
        <v>0</v>
      </c>
      <c r="AE399">
        <f t="shared" si="12"/>
        <v>0</v>
      </c>
      <c r="AG399">
        <f>IFERROR(VLOOKUP(B399,'Slutlig allokering'!$B$2:$AJ$462,MATCH("Summa justerad allokerad tillförd energi (utan hjälpel och rökgaskondensering):",'Slutlig allokering'!$B$2:$AK$2,0),FALSE)/1,"")</f>
        <v>0</v>
      </c>
      <c r="AI399" s="55" t="str">
        <f>IFERROR(1-VLOOKUP(B399,'Slutlig allokering'!$B$2:$AJ$462,MATCH("Andel av bränsle i kvv som allokerats till värme, exklusive rökgaskondensering och hjälpel",'Slutlig allokering'!$B$2:$AK$2,0),FALSE),"")</f>
        <v/>
      </c>
      <c r="AK399" s="55" t="str">
        <f t="shared" si="13"/>
        <v/>
      </c>
    </row>
    <row r="400" spans="1:37" x14ac:dyDescent="0.35">
      <c r="A400" s="28" t="s">
        <v>521</v>
      </c>
      <c r="B400" s="28" t="s">
        <v>535</v>
      </c>
      <c r="C400" t="str">
        <f>IFERROR(VLOOKUP($B400,Kraftvärmeprod!$B$1:$AH$479,MATCH(C$3,Kraftvärmeprod!$B$1:$AG$1,0),FALSE)/1,"")</f>
        <v/>
      </c>
      <c r="D400" t="str">
        <f>IFERROR(VLOOKUP($B400,Kraftvärmeprod!$B$1:$AH$479,MATCH(D$3,Kraftvärmeprod!$B$1:$AG$1,0),FALSE)/1,"")</f>
        <v/>
      </c>
      <c r="E400">
        <f>IFERROR(VLOOKUP($B400,Kraftvärmeprod!$B$1:$AH$479,MATCH(E$2,Kraftvärmeprod!$B$1:$AG$1,0),FALSE)/1,0)-IFERROR(VLOOKUP($B400,'Slutlig allokering'!$B$2:$AC$462,MATCH(E$3,'Slutlig allokering'!$B$2:$AJ$2,0),FALSE)/1,0)</f>
        <v>0</v>
      </c>
      <c r="F400">
        <f>IFERROR(VLOOKUP($B400,Kraftvärmeprod!$B$1:$AH$479,MATCH(F$2,Kraftvärmeprod!$B$1:$AG$1,0),FALSE)/1,0)-IFERROR(VLOOKUP($B400,'Slutlig allokering'!$B$2:$AC$462,MATCH(F$3,'Slutlig allokering'!$B$2:$AJ$2,0),FALSE)/1,0)</f>
        <v>0</v>
      </c>
      <c r="G400">
        <f>IFERROR(VLOOKUP($B400,Kraftvärmeprod!$B$1:$AH$479,MATCH(G$2,Kraftvärmeprod!$B$1:$AG$1,0),FALSE)/1,0)-IFERROR(VLOOKUP($B400,'Slutlig allokering'!$B$2:$AC$462,MATCH(G$3,'Slutlig allokering'!$B$2:$AJ$2,0),FALSE)/1,0)</f>
        <v>0</v>
      </c>
      <c r="H400">
        <f>IFERROR(VLOOKUP($B400,Kraftvärmeprod!$B$1:$AH$479,MATCH(H$2,Kraftvärmeprod!$B$1:$AG$1,0),FALSE)/1,0)-IFERROR(VLOOKUP($B400,'Slutlig allokering'!$B$2:$AC$462,MATCH(H$3,'Slutlig allokering'!$B$2:$AJ$2,0),FALSE)/1,0)</f>
        <v>0</v>
      </c>
      <c r="I400">
        <f>IFERROR(VLOOKUP($B400,Kraftvärmeprod!$B$1:$AH$479,MATCH(I$2,Kraftvärmeprod!$B$1:$AG$1,0),FALSE)/1,0)-IFERROR(VLOOKUP($B400,'Slutlig allokering'!$B$2:$AC$462,MATCH(I$3,'Slutlig allokering'!$B$2:$AJ$2,0),FALSE)/1,0)</f>
        <v>0</v>
      </c>
      <c r="J400">
        <f>IFERROR(VLOOKUP($B400,Kraftvärmeprod!$B$1:$AH$479,MATCH(J$2,Kraftvärmeprod!$B$1:$AG$1,0),FALSE)/1,0)-IFERROR(VLOOKUP($B400,'Slutlig allokering'!$B$2:$AC$462,MATCH(J$3,'Slutlig allokering'!$B$2:$AJ$2,0),FALSE)/1,0)</f>
        <v>0</v>
      </c>
      <c r="K400">
        <f>IFERROR(VLOOKUP($B400,Kraftvärmeprod!$B$1:$AH$479,MATCH(K$2,Kraftvärmeprod!$B$1:$AG$1,0),FALSE)/1,0)-IFERROR(VLOOKUP($B400,'Slutlig allokering'!$B$2:$AC$462,MATCH(K$3,'Slutlig allokering'!$B$2:$AJ$2,0),FALSE)/1,0)</f>
        <v>0</v>
      </c>
      <c r="L400">
        <f>IFERROR(VLOOKUP($B400,Kraftvärmeprod!$B$1:$AH$479,MATCH(L$2,Kraftvärmeprod!$B$1:$AG$1,0),FALSE)/1,0)-IFERROR(VLOOKUP($B400,'Slutlig allokering'!$B$2:$AC$462,MATCH(L$3,'Slutlig allokering'!$B$2:$AJ$2,0),FALSE)/1,0)</f>
        <v>0</v>
      </c>
      <c r="M400" s="143">
        <f>IFERROR(VLOOKUP($B400,Miljö!$B$1:$S$477,MATCH(M$2,Miljö!$B$1:$X$1,0),FALSE)/1,0)-IFERROR(VLOOKUP($B400,'Slutlig allokering'!$B$2:$AC$462,MATCH(M$3,'Slutlig allokering'!$B$2:$AJ$2,0),FALSE)/1,0)</f>
        <v>0</v>
      </c>
      <c r="N400">
        <f>IFERROR(VLOOKUP($B400,Kraftvärmeprod!$B$1:$AH$479,MATCH(N$2,Kraftvärmeprod!$B$1:$AG$1,0),FALSE)/1,0)-IFERROR(VLOOKUP($B400,'Slutlig allokering'!$B$2:$AC$462,MATCH(N$3,'Slutlig allokering'!$B$2:$AJ$2,0),FALSE)/1,0)</f>
        <v>0</v>
      </c>
      <c r="O400">
        <f>IFERROR(VLOOKUP($B400,Kraftvärmeprod!$B$1:$AH$479,MATCH(O$2,Kraftvärmeprod!$B$1:$AG$1,0),FALSE)/1,0)-IFERROR(VLOOKUP($B400,'Slutlig allokering'!$B$2:$AC$462,MATCH(O$3,'Slutlig allokering'!$B$2:$AJ$2,0),FALSE)/1,0)</f>
        <v>0</v>
      </c>
      <c r="P400">
        <f>IFERROR(VLOOKUP($B400,Kraftvärmeprod!$B$1:$AH$479,MATCH(P$2,Kraftvärmeprod!$B$1:$AG$1,0),FALSE)/1,0)-IFERROR(VLOOKUP($B400,'Slutlig allokering'!$B$2:$AC$462,MATCH(P$3,'Slutlig allokering'!$B$2:$AJ$2,0),FALSE)/1,0)</f>
        <v>0</v>
      </c>
      <c r="Q400">
        <f>IFERROR(VLOOKUP($B400,Kraftvärmeprod!$B$1:$AH$479,MATCH(Q$2,Kraftvärmeprod!$B$1:$AG$1,0),FALSE)/1,0)-IFERROR(VLOOKUP($B400,'Slutlig allokering'!$B$2:$AC$462,MATCH(Q$3,'Slutlig allokering'!$B$2:$AJ$2,0),FALSE)/1,0)</f>
        <v>0</v>
      </c>
      <c r="R400">
        <f>IFERROR(VLOOKUP($B400,Kraftvärmeprod!$B$1:$AH$479,MATCH(R$2,Kraftvärmeprod!$B$1:$AG$1,0),FALSE)/1,0)-IFERROR(VLOOKUP($B400,'Slutlig allokering'!$B$2:$AC$462,MATCH(R$3,'Slutlig allokering'!$B$2:$AJ$2,0),FALSE)/1,0)</f>
        <v>0</v>
      </c>
      <c r="S400">
        <f>IFERROR(VLOOKUP($B400,Kraftvärmeprod!$B$1:$AH$479,MATCH(S$2,Kraftvärmeprod!$B$1:$AG$1,0),FALSE)/1,0)-IFERROR(VLOOKUP($B400,'Slutlig allokering'!$B$2:$AC$462,MATCH(S$3,'Slutlig allokering'!$B$2:$AJ$2,0),FALSE)/1,0)</f>
        <v>0</v>
      </c>
      <c r="T400">
        <f>IFERROR(VLOOKUP($B400,Kraftvärmeprod!$B$1:$AH$479,MATCH(T$2,Kraftvärmeprod!$B$1:$AG$1,0),FALSE)/1,0)-IFERROR(VLOOKUP($B400,'Slutlig allokering'!$B$2:$AC$462,MATCH(T$3,'Slutlig allokering'!$B$2:$AJ$2,0),FALSE)/1,0)</f>
        <v>0</v>
      </c>
      <c r="U400">
        <f>IFERROR(VLOOKUP($B400,Kraftvärmeprod!$B$1:$AH$479,MATCH(U$2,Kraftvärmeprod!$B$1:$AG$1,0),FALSE)/1,0)-IFERROR(VLOOKUP($B400,'Slutlig allokering'!$B$2:$AC$462,MATCH(U$3,'Slutlig allokering'!$B$2:$AJ$2,0),FALSE)/1,0)</f>
        <v>0</v>
      </c>
      <c r="V400">
        <f>IFERROR(VLOOKUP($B400,Kraftvärmeprod!$B$1:$AH$479,MATCH(V$2,Kraftvärmeprod!$B$1:$AG$1,0),FALSE)/1,0)-IFERROR(VLOOKUP($B400,'Slutlig allokering'!$B$2:$AC$462,MATCH(V$3,'Slutlig allokering'!$B$2:$AJ$2,0),FALSE)/1,0)</f>
        <v>0</v>
      </c>
      <c r="W400">
        <f>IFERROR(VLOOKUP($B400,Kraftvärmeprod!$B$1:$AH$479,MATCH(W$2,Kraftvärmeprod!$B$1:$AG$1,0),FALSE)/1,0)-IFERROR(VLOOKUP($B400,'Slutlig allokering'!$B$2:$AC$462,MATCH(W$3,'Slutlig allokering'!$B$2:$AJ$2,0),FALSE)/1,0)</f>
        <v>0</v>
      </c>
      <c r="X400">
        <f>IFERROR(VLOOKUP($B400,Kraftvärmeprod!$B$1:$AH$479,MATCH(X$2,Kraftvärmeprod!$B$1:$AG$1,0),FALSE)/1,0)-IFERROR(VLOOKUP($B400,'Slutlig allokering'!$B$2:$AC$462,MATCH(X$3,'Slutlig allokering'!$B$2:$AJ$2,0),FALSE)/1,0)</f>
        <v>0</v>
      </c>
      <c r="Y400">
        <f>IFERROR(VLOOKUP($B400,Kraftvärmeprod!$B$1:$AH$479,MATCH(Y$2,Kraftvärmeprod!$B$1:$AG$1,0),FALSE)/1,0)-IFERROR(VLOOKUP($B400,'Slutlig allokering'!$B$2:$AC$462,MATCH(Y$3,'Slutlig allokering'!$B$2:$AJ$2,0),FALSE)/1,0)</f>
        <v>0</v>
      </c>
      <c r="Z400">
        <f>IFERROR(VLOOKUP($B400,Kraftvärmeprod!$B$1:$AH$479,MATCH(Z$2,Kraftvärmeprod!$B$1:$AG$1,0),FALSE)/1,0)-IFERROR(VLOOKUP($B400,'Slutlig allokering'!$B$2:$AC$462,MATCH(Z$3,'Slutlig allokering'!$B$2:$AJ$2,0),FALSE)/1,0)</f>
        <v>0</v>
      </c>
      <c r="AA400">
        <f>IFERROR(VLOOKUP($B400,Kraftvärmeprod!$B$1:$AH$479,MATCH(AA$2,Kraftvärmeprod!$B$1:$AG$1,0),FALSE)/1,0)-IFERROR(VLOOKUP($B400,'Slutlig allokering'!$B$2:$AC$462,MATCH(AA$3,'Slutlig allokering'!$B$2:$AJ$2,0),FALSE)/1,0)</f>
        <v>0</v>
      </c>
      <c r="AB400">
        <f>IFERROR(VLOOKUP($B400,Kraftvärmeprod!$B$1:$AH$479,MATCH(AB$2,Kraftvärmeprod!$B$1:$AG$1,0),FALSE)/1,0)-IFERROR(VLOOKUP($B400,'Slutlig allokering'!$B$2:$AC$462,MATCH(AB$3,'Slutlig allokering'!$B$2:$AJ$2,0),FALSE)/1,0)</f>
        <v>0</v>
      </c>
      <c r="AE400">
        <f t="shared" si="12"/>
        <v>0</v>
      </c>
      <c r="AG400">
        <f>IFERROR(VLOOKUP(B400,'Slutlig allokering'!$B$2:$AJ$462,MATCH("Summa justerad allokerad tillförd energi (utan hjälpel och rökgaskondensering):",'Slutlig allokering'!$B$2:$AK$2,0),FALSE)/1,"")</f>
        <v>0</v>
      </c>
      <c r="AI400" s="55" t="str">
        <f>IFERROR(1-VLOOKUP(B400,'Slutlig allokering'!$B$2:$AJ$462,MATCH("Andel av bränsle i kvv som allokerats till värme, exklusive rökgaskondensering och hjälpel",'Slutlig allokering'!$B$2:$AK$2,0),FALSE),"")</f>
        <v/>
      </c>
      <c r="AK400" s="55" t="str">
        <f t="shared" si="13"/>
        <v/>
      </c>
    </row>
    <row r="401" spans="1:37" x14ac:dyDescent="0.35">
      <c r="A401" s="28" t="s">
        <v>536</v>
      </c>
      <c r="B401" s="28" t="s">
        <v>537</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allokering'!$B$2:$AC$462,MATCH(E$3,'Slutlig allokering'!$B$2:$AJ$2,0),FALSE)/1,0)</f>
        <v>0</v>
      </c>
      <c r="F401">
        <f>IFERROR(VLOOKUP($B401,Kraftvärmeprod!$B$1:$AH$479,MATCH(F$2,Kraftvärmeprod!$B$1:$AG$1,0),FALSE)/1,0)-IFERROR(VLOOKUP($B401,'Slutlig allokering'!$B$2:$AC$462,MATCH(F$3,'Slutlig allokering'!$B$2:$AJ$2,0),FALSE)/1,0)</f>
        <v>0</v>
      </c>
      <c r="G401">
        <f>IFERROR(VLOOKUP($B401,Kraftvärmeprod!$B$1:$AH$479,MATCH(G$2,Kraftvärmeprod!$B$1:$AG$1,0),FALSE)/1,0)-IFERROR(VLOOKUP($B401,'Slutlig allokering'!$B$2:$AC$462,MATCH(G$3,'Slutlig allokering'!$B$2:$AJ$2,0),FALSE)/1,0)</f>
        <v>0</v>
      </c>
      <c r="H401">
        <f>IFERROR(VLOOKUP($B401,Kraftvärmeprod!$B$1:$AH$479,MATCH(H$2,Kraftvärmeprod!$B$1:$AG$1,0),FALSE)/1,0)-IFERROR(VLOOKUP($B401,'Slutlig allokering'!$B$2:$AC$462,MATCH(H$3,'Slutlig allokering'!$B$2:$AJ$2,0),FALSE)/1,0)</f>
        <v>0</v>
      </c>
      <c r="I401">
        <f>IFERROR(VLOOKUP($B401,Kraftvärmeprod!$B$1:$AH$479,MATCH(I$2,Kraftvärmeprod!$B$1:$AG$1,0),FALSE)/1,0)-IFERROR(VLOOKUP($B401,'Slutlig allokering'!$B$2:$AC$462,MATCH(I$3,'Slutlig allokering'!$B$2:$AJ$2,0),FALSE)/1,0)</f>
        <v>0</v>
      </c>
      <c r="J401">
        <f>IFERROR(VLOOKUP($B401,Kraftvärmeprod!$B$1:$AH$479,MATCH(J$2,Kraftvärmeprod!$B$1:$AG$1,0),FALSE)/1,0)-IFERROR(VLOOKUP($B401,'Slutlig allokering'!$B$2:$AC$462,MATCH(J$3,'Slutlig allokering'!$B$2:$AJ$2,0),FALSE)/1,0)</f>
        <v>0</v>
      </c>
      <c r="K401">
        <f>IFERROR(VLOOKUP($B401,Kraftvärmeprod!$B$1:$AH$479,MATCH(K$2,Kraftvärmeprod!$B$1:$AG$1,0),FALSE)/1,0)-IFERROR(VLOOKUP($B401,'Slutlig allokering'!$B$2:$AC$462,MATCH(K$3,'Slutlig allokering'!$B$2:$AJ$2,0),FALSE)/1,0)</f>
        <v>0</v>
      </c>
      <c r="L401">
        <f>IFERROR(VLOOKUP($B401,Kraftvärmeprod!$B$1:$AH$479,MATCH(L$2,Kraftvärmeprod!$B$1:$AG$1,0),FALSE)/1,0)-IFERROR(VLOOKUP($B401,'Slutlig allokering'!$B$2:$AC$462,MATCH(L$3,'Slutlig allokering'!$B$2:$AJ$2,0),FALSE)/1,0)</f>
        <v>0</v>
      </c>
      <c r="M401" s="143">
        <f>IFERROR(VLOOKUP($B401,Miljö!$B$1:$S$477,MATCH(M$2,Miljö!$B$1:$X$1,0),FALSE)/1,0)-IFERROR(VLOOKUP($B401,'Slutlig allokering'!$B$2:$AC$462,MATCH(M$3,'Slutlig allokering'!$B$2:$AJ$2,0),FALSE)/1,0)</f>
        <v>0</v>
      </c>
      <c r="N401">
        <f>IFERROR(VLOOKUP($B401,Kraftvärmeprod!$B$1:$AH$479,MATCH(N$2,Kraftvärmeprod!$B$1:$AG$1,0),FALSE)/1,0)-IFERROR(VLOOKUP($B401,'Slutlig allokering'!$B$2:$AC$462,MATCH(N$3,'Slutlig allokering'!$B$2:$AJ$2,0),FALSE)/1,0)</f>
        <v>0</v>
      </c>
      <c r="O401">
        <f>IFERROR(VLOOKUP($B401,Kraftvärmeprod!$B$1:$AH$479,MATCH(O$2,Kraftvärmeprod!$B$1:$AG$1,0),FALSE)/1,0)-IFERROR(VLOOKUP($B401,'Slutlig allokering'!$B$2:$AC$462,MATCH(O$3,'Slutlig allokering'!$B$2:$AJ$2,0),FALSE)/1,0)</f>
        <v>0</v>
      </c>
      <c r="P401">
        <f>IFERROR(VLOOKUP($B401,Kraftvärmeprod!$B$1:$AH$479,MATCH(P$2,Kraftvärmeprod!$B$1:$AG$1,0),FALSE)/1,0)-IFERROR(VLOOKUP($B401,'Slutlig allokering'!$B$2:$AC$462,MATCH(P$3,'Slutlig allokering'!$B$2:$AJ$2,0),FALSE)/1,0)</f>
        <v>0</v>
      </c>
      <c r="Q401">
        <f>IFERROR(VLOOKUP($B401,Kraftvärmeprod!$B$1:$AH$479,MATCH(Q$2,Kraftvärmeprod!$B$1:$AG$1,0),FALSE)/1,0)-IFERROR(VLOOKUP($B401,'Slutlig allokering'!$B$2:$AC$462,MATCH(Q$3,'Slutlig allokering'!$B$2:$AJ$2,0),FALSE)/1,0)</f>
        <v>0</v>
      </c>
      <c r="R401">
        <f>IFERROR(VLOOKUP($B401,Kraftvärmeprod!$B$1:$AH$479,MATCH(R$2,Kraftvärmeprod!$B$1:$AG$1,0),FALSE)/1,0)-IFERROR(VLOOKUP($B401,'Slutlig allokering'!$B$2:$AC$462,MATCH(R$3,'Slutlig allokering'!$B$2:$AJ$2,0),FALSE)/1,0)</f>
        <v>0</v>
      </c>
      <c r="S401">
        <f>IFERROR(VLOOKUP($B401,Kraftvärmeprod!$B$1:$AH$479,MATCH(S$2,Kraftvärmeprod!$B$1:$AG$1,0),FALSE)/1,0)-IFERROR(VLOOKUP($B401,'Slutlig allokering'!$B$2:$AC$462,MATCH(S$3,'Slutlig allokering'!$B$2:$AJ$2,0),FALSE)/1,0)</f>
        <v>0</v>
      </c>
      <c r="T401">
        <f>IFERROR(VLOOKUP($B401,Kraftvärmeprod!$B$1:$AH$479,MATCH(T$2,Kraftvärmeprod!$B$1:$AG$1,0),FALSE)/1,0)-IFERROR(VLOOKUP($B401,'Slutlig allokering'!$B$2:$AC$462,MATCH(T$3,'Slutlig allokering'!$B$2:$AJ$2,0),FALSE)/1,0)</f>
        <v>0</v>
      </c>
      <c r="U401">
        <f>IFERROR(VLOOKUP($B401,Kraftvärmeprod!$B$1:$AH$479,MATCH(U$2,Kraftvärmeprod!$B$1:$AG$1,0),FALSE)/1,0)-IFERROR(VLOOKUP($B401,'Slutlig allokering'!$B$2:$AC$462,MATCH(U$3,'Slutlig allokering'!$B$2:$AJ$2,0),FALSE)/1,0)</f>
        <v>0</v>
      </c>
      <c r="V401">
        <f>IFERROR(VLOOKUP($B401,Kraftvärmeprod!$B$1:$AH$479,MATCH(V$2,Kraftvärmeprod!$B$1:$AG$1,0),FALSE)/1,0)-IFERROR(VLOOKUP($B401,'Slutlig allokering'!$B$2:$AC$462,MATCH(V$3,'Slutlig allokering'!$B$2:$AJ$2,0),FALSE)/1,0)</f>
        <v>0</v>
      </c>
      <c r="W401">
        <f>IFERROR(VLOOKUP($B401,Kraftvärmeprod!$B$1:$AH$479,MATCH(W$2,Kraftvärmeprod!$B$1:$AG$1,0),FALSE)/1,0)-IFERROR(VLOOKUP($B401,'Slutlig allokering'!$B$2:$AC$462,MATCH(W$3,'Slutlig allokering'!$B$2:$AJ$2,0),FALSE)/1,0)</f>
        <v>0</v>
      </c>
      <c r="X401">
        <f>IFERROR(VLOOKUP($B401,Kraftvärmeprod!$B$1:$AH$479,MATCH(X$2,Kraftvärmeprod!$B$1:$AG$1,0),FALSE)/1,0)-IFERROR(VLOOKUP($B401,'Slutlig allokering'!$B$2:$AC$462,MATCH(X$3,'Slutlig allokering'!$B$2:$AJ$2,0),FALSE)/1,0)</f>
        <v>0</v>
      </c>
      <c r="Y401">
        <f>IFERROR(VLOOKUP($B401,Kraftvärmeprod!$B$1:$AH$479,MATCH(Y$2,Kraftvärmeprod!$B$1:$AG$1,0),FALSE)/1,0)-IFERROR(VLOOKUP($B401,'Slutlig allokering'!$B$2:$AC$462,MATCH(Y$3,'Slutlig allokering'!$B$2:$AJ$2,0),FALSE)/1,0)</f>
        <v>0</v>
      </c>
      <c r="Z401">
        <f>IFERROR(VLOOKUP($B401,Kraftvärmeprod!$B$1:$AH$479,MATCH(Z$2,Kraftvärmeprod!$B$1:$AG$1,0),FALSE)/1,0)-IFERROR(VLOOKUP($B401,'Slutlig allokering'!$B$2:$AC$462,MATCH(Z$3,'Slutlig allokering'!$B$2:$AJ$2,0),FALSE)/1,0)</f>
        <v>0</v>
      </c>
      <c r="AA401">
        <f>IFERROR(VLOOKUP($B401,Kraftvärmeprod!$B$1:$AH$479,MATCH(AA$2,Kraftvärmeprod!$B$1:$AG$1,0),FALSE)/1,0)-IFERROR(VLOOKUP($B401,'Slutlig allokering'!$B$2:$AC$462,MATCH(AA$3,'Slutlig allokering'!$B$2:$AJ$2,0),FALSE)/1,0)</f>
        <v>0</v>
      </c>
      <c r="AB401">
        <f>IFERROR(VLOOKUP($B401,Kraftvärmeprod!$B$1:$AH$479,MATCH(AB$2,Kraftvärmeprod!$B$1:$AG$1,0),FALSE)/1,0)-IFERROR(VLOOKUP($B401,'Slutlig allokering'!$B$2:$AC$462,MATCH(AB$3,'Slutlig allokering'!$B$2:$AJ$2,0),FALSE)/1,0)</f>
        <v>0</v>
      </c>
      <c r="AE401">
        <f t="shared" si="12"/>
        <v>0</v>
      </c>
      <c r="AG401">
        <f>IFERROR(VLOOKUP(B401,'Slutlig allokering'!$B$2:$AJ$462,MATCH("Summa justerad allokerad tillförd energi (utan hjälpel och rökgaskondensering):",'Slutlig allokering'!$B$2:$AK$2,0),FALSE)/1,"")</f>
        <v>0</v>
      </c>
      <c r="AI401" s="55" t="str">
        <f>IFERROR(1-VLOOKUP(B401,'Slutlig allokering'!$B$2:$AJ$462,MATCH("Andel av bränsle i kvv som allokerats till värme, exklusive rökgaskondensering och hjälpel",'Slutlig allokering'!$B$2:$AK$2,0),FALSE),"")</f>
        <v/>
      </c>
      <c r="AK401" s="55" t="str">
        <f t="shared" si="13"/>
        <v/>
      </c>
    </row>
    <row r="402" spans="1:37" x14ac:dyDescent="0.35">
      <c r="A402" s="28" t="s">
        <v>536</v>
      </c>
      <c r="B402" s="28" t="s">
        <v>538</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allokering'!$B$2:$AC$462,MATCH(E$3,'Slutlig allokering'!$B$2:$AJ$2,0),FALSE)/1,0)</f>
        <v>0</v>
      </c>
      <c r="F402">
        <f>IFERROR(VLOOKUP($B402,Kraftvärmeprod!$B$1:$AH$479,MATCH(F$2,Kraftvärmeprod!$B$1:$AG$1,0),FALSE)/1,0)-IFERROR(VLOOKUP($B402,'Slutlig allokering'!$B$2:$AC$462,MATCH(F$3,'Slutlig allokering'!$B$2:$AJ$2,0),FALSE)/1,0)</f>
        <v>0</v>
      </c>
      <c r="G402">
        <f>IFERROR(VLOOKUP($B402,Kraftvärmeprod!$B$1:$AH$479,MATCH(G$2,Kraftvärmeprod!$B$1:$AG$1,0),FALSE)/1,0)-IFERROR(VLOOKUP($B402,'Slutlig allokering'!$B$2:$AC$462,MATCH(G$3,'Slutlig allokering'!$B$2:$AJ$2,0),FALSE)/1,0)</f>
        <v>0</v>
      </c>
      <c r="H402">
        <f>IFERROR(VLOOKUP($B402,Kraftvärmeprod!$B$1:$AH$479,MATCH(H$2,Kraftvärmeprod!$B$1:$AG$1,0),FALSE)/1,0)-IFERROR(VLOOKUP($B402,'Slutlig allokering'!$B$2:$AC$462,MATCH(H$3,'Slutlig allokering'!$B$2:$AJ$2,0),FALSE)/1,0)</f>
        <v>0</v>
      </c>
      <c r="I402">
        <f>IFERROR(VLOOKUP($B402,Kraftvärmeprod!$B$1:$AH$479,MATCH(I$2,Kraftvärmeprod!$B$1:$AG$1,0),FALSE)/1,0)-IFERROR(VLOOKUP($B402,'Slutlig allokering'!$B$2:$AC$462,MATCH(I$3,'Slutlig allokering'!$B$2:$AJ$2,0),FALSE)/1,0)</f>
        <v>0</v>
      </c>
      <c r="J402">
        <f>IFERROR(VLOOKUP($B402,Kraftvärmeprod!$B$1:$AH$479,MATCH(J$2,Kraftvärmeprod!$B$1:$AG$1,0),FALSE)/1,0)-IFERROR(VLOOKUP($B402,'Slutlig allokering'!$B$2:$AC$462,MATCH(J$3,'Slutlig allokering'!$B$2:$AJ$2,0),FALSE)/1,0)</f>
        <v>0</v>
      </c>
      <c r="K402">
        <f>IFERROR(VLOOKUP($B402,Kraftvärmeprod!$B$1:$AH$479,MATCH(K$2,Kraftvärmeprod!$B$1:$AG$1,0),FALSE)/1,0)-IFERROR(VLOOKUP($B402,'Slutlig allokering'!$B$2:$AC$462,MATCH(K$3,'Slutlig allokering'!$B$2:$AJ$2,0),FALSE)/1,0)</f>
        <v>0</v>
      </c>
      <c r="L402">
        <f>IFERROR(VLOOKUP($B402,Kraftvärmeprod!$B$1:$AH$479,MATCH(L$2,Kraftvärmeprod!$B$1:$AG$1,0),FALSE)/1,0)-IFERROR(VLOOKUP($B402,'Slutlig allokering'!$B$2:$AC$462,MATCH(L$3,'Slutlig allokering'!$B$2:$AJ$2,0),FALSE)/1,0)</f>
        <v>0</v>
      </c>
      <c r="M402" s="143">
        <f>IFERROR(VLOOKUP($B402,Miljö!$B$1:$S$477,MATCH(M$2,Miljö!$B$1:$X$1,0),FALSE)/1,0)-IFERROR(VLOOKUP($B402,'Slutlig allokering'!$B$2:$AC$462,MATCH(M$3,'Slutlig allokering'!$B$2:$AJ$2,0),FALSE)/1,0)</f>
        <v>0</v>
      </c>
      <c r="N402">
        <f>IFERROR(VLOOKUP($B402,Kraftvärmeprod!$B$1:$AH$479,MATCH(N$2,Kraftvärmeprod!$B$1:$AG$1,0),FALSE)/1,0)-IFERROR(VLOOKUP($B402,'Slutlig allokering'!$B$2:$AC$462,MATCH(N$3,'Slutlig allokering'!$B$2:$AJ$2,0),FALSE)/1,0)</f>
        <v>0</v>
      </c>
      <c r="O402">
        <f>IFERROR(VLOOKUP($B402,Kraftvärmeprod!$B$1:$AH$479,MATCH(O$2,Kraftvärmeprod!$B$1:$AG$1,0),FALSE)/1,0)-IFERROR(VLOOKUP($B402,'Slutlig allokering'!$B$2:$AC$462,MATCH(O$3,'Slutlig allokering'!$B$2:$AJ$2,0),FALSE)/1,0)</f>
        <v>0</v>
      </c>
      <c r="P402">
        <f>IFERROR(VLOOKUP($B402,Kraftvärmeprod!$B$1:$AH$479,MATCH(P$2,Kraftvärmeprod!$B$1:$AG$1,0),FALSE)/1,0)-IFERROR(VLOOKUP($B402,'Slutlig allokering'!$B$2:$AC$462,MATCH(P$3,'Slutlig allokering'!$B$2:$AJ$2,0),FALSE)/1,0)</f>
        <v>0</v>
      </c>
      <c r="Q402">
        <f>IFERROR(VLOOKUP($B402,Kraftvärmeprod!$B$1:$AH$479,MATCH(Q$2,Kraftvärmeprod!$B$1:$AG$1,0),FALSE)/1,0)-IFERROR(VLOOKUP($B402,'Slutlig allokering'!$B$2:$AC$462,MATCH(Q$3,'Slutlig allokering'!$B$2:$AJ$2,0),FALSE)/1,0)</f>
        <v>0</v>
      </c>
      <c r="R402">
        <f>IFERROR(VLOOKUP($B402,Kraftvärmeprod!$B$1:$AH$479,MATCH(R$2,Kraftvärmeprod!$B$1:$AG$1,0),FALSE)/1,0)-IFERROR(VLOOKUP($B402,'Slutlig allokering'!$B$2:$AC$462,MATCH(R$3,'Slutlig allokering'!$B$2:$AJ$2,0),FALSE)/1,0)</f>
        <v>0</v>
      </c>
      <c r="S402">
        <f>IFERROR(VLOOKUP($B402,Kraftvärmeprod!$B$1:$AH$479,MATCH(S$2,Kraftvärmeprod!$B$1:$AG$1,0),FALSE)/1,0)-IFERROR(VLOOKUP($B402,'Slutlig allokering'!$B$2:$AC$462,MATCH(S$3,'Slutlig allokering'!$B$2:$AJ$2,0),FALSE)/1,0)</f>
        <v>0</v>
      </c>
      <c r="T402">
        <f>IFERROR(VLOOKUP($B402,Kraftvärmeprod!$B$1:$AH$479,MATCH(T$2,Kraftvärmeprod!$B$1:$AG$1,0),FALSE)/1,0)-IFERROR(VLOOKUP($B402,'Slutlig allokering'!$B$2:$AC$462,MATCH(T$3,'Slutlig allokering'!$B$2:$AJ$2,0),FALSE)/1,0)</f>
        <v>0</v>
      </c>
      <c r="U402">
        <f>IFERROR(VLOOKUP($B402,Kraftvärmeprod!$B$1:$AH$479,MATCH(U$2,Kraftvärmeprod!$B$1:$AG$1,0),FALSE)/1,0)-IFERROR(VLOOKUP($B402,'Slutlig allokering'!$B$2:$AC$462,MATCH(U$3,'Slutlig allokering'!$B$2:$AJ$2,0),FALSE)/1,0)</f>
        <v>0</v>
      </c>
      <c r="V402">
        <f>IFERROR(VLOOKUP($B402,Kraftvärmeprod!$B$1:$AH$479,MATCH(V$2,Kraftvärmeprod!$B$1:$AG$1,0),FALSE)/1,0)-IFERROR(VLOOKUP($B402,'Slutlig allokering'!$B$2:$AC$462,MATCH(V$3,'Slutlig allokering'!$B$2:$AJ$2,0),FALSE)/1,0)</f>
        <v>0</v>
      </c>
      <c r="W402">
        <f>IFERROR(VLOOKUP($B402,Kraftvärmeprod!$B$1:$AH$479,MATCH(W$2,Kraftvärmeprod!$B$1:$AG$1,0),FALSE)/1,0)-IFERROR(VLOOKUP($B402,'Slutlig allokering'!$B$2:$AC$462,MATCH(W$3,'Slutlig allokering'!$B$2:$AJ$2,0),FALSE)/1,0)</f>
        <v>0</v>
      </c>
      <c r="X402">
        <f>IFERROR(VLOOKUP($B402,Kraftvärmeprod!$B$1:$AH$479,MATCH(X$2,Kraftvärmeprod!$B$1:$AG$1,0),FALSE)/1,0)-IFERROR(VLOOKUP($B402,'Slutlig allokering'!$B$2:$AC$462,MATCH(X$3,'Slutlig allokering'!$B$2:$AJ$2,0),FALSE)/1,0)</f>
        <v>0</v>
      </c>
      <c r="Y402">
        <f>IFERROR(VLOOKUP($B402,Kraftvärmeprod!$B$1:$AH$479,MATCH(Y$2,Kraftvärmeprod!$B$1:$AG$1,0),FALSE)/1,0)-IFERROR(VLOOKUP($B402,'Slutlig allokering'!$B$2:$AC$462,MATCH(Y$3,'Slutlig allokering'!$B$2:$AJ$2,0),FALSE)/1,0)</f>
        <v>0</v>
      </c>
      <c r="Z402">
        <f>IFERROR(VLOOKUP($B402,Kraftvärmeprod!$B$1:$AH$479,MATCH(Z$2,Kraftvärmeprod!$B$1:$AG$1,0),FALSE)/1,0)-IFERROR(VLOOKUP($B402,'Slutlig allokering'!$B$2:$AC$462,MATCH(Z$3,'Slutlig allokering'!$B$2:$AJ$2,0),FALSE)/1,0)</f>
        <v>0</v>
      </c>
      <c r="AA402">
        <f>IFERROR(VLOOKUP($B402,Kraftvärmeprod!$B$1:$AH$479,MATCH(AA$2,Kraftvärmeprod!$B$1:$AG$1,0),FALSE)/1,0)-IFERROR(VLOOKUP($B402,'Slutlig allokering'!$B$2:$AC$462,MATCH(AA$3,'Slutlig allokering'!$B$2:$AJ$2,0),FALSE)/1,0)</f>
        <v>0</v>
      </c>
      <c r="AB402">
        <f>IFERROR(VLOOKUP($B402,Kraftvärmeprod!$B$1:$AH$479,MATCH(AB$2,Kraftvärmeprod!$B$1:$AG$1,0),FALSE)/1,0)-IFERROR(VLOOKUP($B402,'Slutlig allokering'!$B$2:$AC$462,MATCH(AB$3,'Slutlig allokering'!$B$2:$AJ$2,0),FALSE)/1,0)</f>
        <v>0</v>
      </c>
      <c r="AE402">
        <f t="shared" si="12"/>
        <v>0</v>
      </c>
      <c r="AG402">
        <f>IFERROR(VLOOKUP(B402,'Slutlig allokering'!$B$2:$AJ$462,MATCH("Summa justerad allokerad tillförd energi (utan hjälpel och rökgaskondensering):",'Slutlig allokering'!$B$2:$AK$2,0),FALSE)/1,"")</f>
        <v>0</v>
      </c>
      <c r="AI402" s="55" t="str">
        <f>IFERROR(1-VLOOKUP(B402,'Slutlig allokering'!$B$2:$AJ$462,MATCH("Andel av bränsle i kvv som allokerats till värme, exklusive rökgaskondensering och hjälpel",'Slutlig allokering'!$B$2:$AK$2,0),FALSE),"")</f>
        <v/>
      </c>
      <c r="AK402" s="55" t="str">
        <f t="shared" si="13"/>
        <v/>
      </c>
    </row>
    <row r="403" spans="1:37" x14ac:dyDescent="0.35">
      <c r="A403" s="28" t="s">
        <v>536</v>
      </c>
      <c r="B403" s="28" t="s">
        <v>539</v>
      </c>
      <c r="C403">
        <f>IFERROR(VLOOKUP($B403,Kraftvärmeprod!$B$1:$AH$479,MATCH(C$3,Kraftvärmeprod!$B$1:$AG$1,0),FALSE)/1,"")</f>
        <v>103.4</v>
      </c>
      <c r="D403">
        <f>IFERROR(VLOOKUP($B403,Kraftvärmeprod!$B$1:$AH$479,MATCH(D$3,Kraftvärmeprod!$B$1:$AG$1,0),FALSE)/1,"")</f>
        <v>21.1</v>
      </c>
      <c r="E403">
        <f>IFERROR(VLOOKUP($B403,Kraftvärmeprod!$B$1:$AH$479,MATCH(E$2,Kraftvärmeprod!$B$1:$AG$1,0),FALSE)/1,0)-IFERROR(VLOOKUP($B403,'Slutlig allokering'!$B$2:$AC$462,MATCH(E$3,'Slutlig allokering'!$B$2:$AJ$2,0),FALSE)/1,0)</f>
        <v>0</v>
      </c>
      <c r="F403">
        <f>IFERROR(VLOOKUP($B403,Kraftvärmeprod!$B$1:$AH$479,MATCH(F$2,Kraftvärmeprod!$B$1:$AG$1,0),FALSE)/1,0)-IFERROR(VLOOKUP($B403,'Slutlig allokering'!$B$2:$AC$462,MATCH(F$3,'Slutlig allokering'!$B$2:$AJ$2,0),FALSE)/1,0)</f>
        <v>0</v>
      </c>
      <c r="G403">
        <f>IFERROR(VLOOKUP($B403,Kraftvärmeprod!$B$1:$AH$479,MATCH(G$2,Kraftvärmeprod!$B$1:$AG$1,0),FALSE)/1,0)-IFERROR(VLOOKUP($B403,'Slutlig allokering'!$B$2:$AC$462,MATCH(G$3,'Slutlig allokering'!$B$2:$AJ$2,0),FALSE)/1,0)</f>
        <v>1.5275600000000003</v>
      </c>
      <c r="H403">
        <f>IFERROR(VLOOKUP($B403,Kraftvärmeprod!$B$1:$AH$479,MATCH(H$2,Kraftvärmeprod!$B$1:$AG$1,0),FALSE)/1,0)-IFERROR(VLOOKUP($B403,'Slutlig allokering'!$B$2:$AC$462,MATCH(H$3,'Slutlig allokering'!$B$2:$AJ$2,0),FALSE)/1,0)</f>
        <v>0</v>
      </c>
      <c r="I403">
        <f>IFERROR(VLOOKUP($B403,Kraftvärmeprod!$B$1:$AH$479,MATCH(I$2,Kraftvärmeprod!$B$1:$AG$1,0),FALSE)/1,0)-IFERROR(VLOOKUP($B403,'Slutlig allokering'!$B$2:$AC$462,MATCH(I$3,'Slutlig allokering'!$B$2:$AJ$2,0),FALSE)/1,0)</f>
        <v>0</v>
      </c>
      <c r="J403">
        <f>IFERROR(VLOOKUP($B403,Kraftvärmeprod!$B$1:$AH$479,MATCH(J$2,Kraftvärmeprod!$B$1:$AG$1,0),FALSE)/1,0)-IFERROR(VLOOKUP($B403,'Slutlig allokering'!$B$2:$AC$462,MATCH(J$3,'Slutlig allokering'!$B$2:$AJ$2,0),FALSE)/1,0)</f>
        <v>0</v>
      </c>
      <c r="K403">
        <f>IFERROR(VLOOKUP($B403,Kraftvärmeprod!$B$1:$AH$479,MATCH(K$2,Kraftvärmeprod!$B$1:$AG$1,0),FALSE)/1,0)-IFERROR(VLOOKUP($B403,'Slutlig allokering'!$B$2:$AC$462,MATCH(K$3,'Slutlig allokering'!$B$2:$AJ$2,0),FALSE)/1,0)</f>
        <v>0</v>
      </c>
      <c r="L403">
        <f>IFERROR(VLOOKUP($B403,Kraftvärmeprod!$B$1:$AH$479,MATCH(L$2,Kraftvärmeprod!$B$1:$AG$1,0),FALSE)/1,0)-IFERROR(VLOOKUP($B403,'Slutlig allokering'!$B$2:$AC$462,MATCH(L$3,'Slutlig allokering'!$B$2:$AJ$2,0),FALSE)/1,0)</f>
        <v>3.4717200000000004E-2</v>
      </c>
      <c r="M403" s="143">
        <f>IFERROR(VLOOKUP($B403,Miljö!$B$1:$S$477,MATCH(M$2,Miljö!$B$1:$X$1,0),FALSE)/1,0)-IFERROR(VLOOKUP($B403,'Slutlig allokering'!$B$2:$AC$462,MATCH(M$3,'Slutlig allokering'!$B$2:$AJ$2,0),FALSE)/1,0)</f>
        <v>1.7705799999999998</v>
      </c>
      <c r="N403">
        <f>IFERROR(VLOOKUP($B403,Kraftvärmeprod!$B$1:$AH$479,MATCH(N$2,Kraftvärmeprod!$B$1:$AG$1,0),FALSE)/1,0)-IFERROR(VLOOKUP($B403,'Slutlig allokering'!$B$2:$AC$462,MATCH(N$3,'Slutlig allokering'!$B$2:$AJ$2,0),FALSE)/1,0)</f>
        <v>0</v>
      </c>
      <c r="O403">
        <f>IFERROR(VLOOKUP($B403,Kraftvärmeprod!$B$1:$AH$479,MATCH(O$2,Kraftvärmeprod!$B$1:$AG$1,0),FALSE)/1,0)-IFERROR(VLOOKUP($B403,'Slutlig allokering'!$B$2:$AC$462,MATCH(O$3,'Slutlig allokering'!$B$2:$AJ$2,0),FALSE)/1,0)</f>
        <v>46.902999999999992</v>
      </c>
      <c r="P403">
        <f>IFERROR(VLOOKUP($B403,Kraftvärmeprod!$B$1:$AH$479,MATCH(P$2,Kraftvärmeprod!$B$1:$AG$1,0),FALSE)/1,0)-IFERROR(VLOOKUP($B403,'Slutlig allokering'!$B$2:$AC$462,MATCH(P$3,'Slutlig allokering'!$B$2:$AJ$2,0),FALSE)/1,0)</f>
        <v>0</v>
      </c>
      <c r="Q403">
        <f>IFERROR(VLOOKUP($B403,Kraftvärmeprod!$B$1:$AH$479,MATCH(Q$2,Kraftvärmeprod!$B$1:$AG$1,0),FALSE)/1,0)-IFERROR(VLOOKUP($B403,'Slutlig allokering'!$B$2:$AC$462,MATCH(Q$3,'Slutlig allokering'!$B$2:$AJ$2,0),FALSE)/1,0)</f>
        <v>0</v>
      </c>
      <c r="R403">
        <f>IFERROR(VLOOKUP($B403,Kraftvärmeprod!$B$1:$AH$479,MATCH(R$2,Kraftvärmeprod!$B$1:$AG$1,0),FALSE)/1,0)-IFERROR(VLOOKUP($B403,'Slutlig allokering'!$B$2:$AC$462,MATCH(R$3,'Slutlig allokering'!$B$2:$AJ$2,0),FALSE)/1,0)</f>
        <v>0.10415199999999999</v>
      </c>
      <c r="S403">
        <f>IFERROR(VLOOKUP($B403,Kraftvärmeprod!$B$1:$AH$479,MATCH(S$2,Kraftvärmeprod!$B$1:$AG$1,0),FALSE)/1,0)-IFERROR(VLOOKUP($B403,'Slutlig allokering'!$B$2:$AC$462,MATCH(S$3,'Slutlig allokering'!$B$2:$AJ$2,0),FALSE)/1,0)</f>
        <v>0</v>
      </c>
      <c r="T403">
        <f>IFERROR(VLOOKUP($B403,Kraftvärmeprod!$B$1:$AH$479,MATCH(T$2,Kraftvärmeprod!$B$1:$AG$1,0),FALSE)/1,0)-IFERROR(VLOOKUP($B403,'Slutlig allokering'!$B$2:$AC$462,MATCH(T$3,'Slutlig allokering'!$B$2:$AJ$2,0),FALSE)/1,0)</f>
        <v>0</v>
      </c>
      <c r="U403">
        <f>IFERROR(VLOOKUP($B403,Kraftvärmeprod!$B$1:$AH$479,MATCH(U$2,Kraftvärmeprod!$B$1:$AG$1,0),FALSE)/1,0)-IFERROR(VLOOKUP($B403,'Slutlig allokering'!$B$2:$AC$462,MATCH(U$3,'Slutlig allokering'!$B$2:$AJ$2,0),FALSE)/1,0)</f>
        <v>0</v>
      </c>
      <c r="V403">
        <f>IFERROR(VLOOKUP($B403,Kraftvärmeprod!$B$1:$AH$479,MATCH(V$2,Kraftvärmeprod!$B$1:$AG$1,0),FALSE)/1,0)-IFERROR(VLOOKUP($B403,'Slutlig allokering'!$B$2:$AC$462,MATCH(V$3,'Slutlig allokering'!$B$2:$AJ$2,0),FALSE)/1,0)</f>
        <v>0</v>
      </c>
      <c r="W403">
        <f>IFERROR(VLOOKUP($B403,Kraftvärmeprod!$B$1:$AH$479,MATCH(W$2,Kraftvärmeprod!$B$1:$AG$1,0),FALSE)/1,0)-IFERROR(VLOOKUP($B403,'Slutlig allokering'!$B$2:$AC$462,MATCH(W$3,'Slutlig allokering'!$B$2:$AJ$2,0),FALSE)/1,0)</f>
        <v>0</v>
      </c>
      <c r="X403">
        <f>IFERROR(VLOOKUP($B403,Kraftvärmeprod!$B$1:$AH$479,MATCH(X$2,Kraftvärmeprod!$B$1:$AG$1,0),FALSE)/1,0)-IFERROR(VLOOKUP($B403,'Slutlig allokering'!$B$2:$AC$462,MATCH(X$3,'Slutlig allokering'!$B$2:$AJ$2,0),FALSE)/1,0)</f>
        <v>0</v>
      </c>
      <c r="Y403">
        <f>IFERROR(VLOOKUP($B403,Kraftvärmeprod!$B$1:$AH$479,MATCH(Y$2,Kraftvärmeprod!$B$1:$AG$1,0),FALSE)/1,0)-IFERROR(VLOOKUP($B403,'Slutlig allokering'!$B$2:$AC$462,MATCH(Y$3,'Slutlig allokering'!$B$2:$AJ$2,0),FALSE)/1,0)</f>
        <v>0</v>
      </c>
      <c r="Z403">
        <f>IFERROR(VLOOKUP($B403,Kraftvärmeprod!$B$1:$AH$479,MATCH(Z$2,Kraftvärmeprod!$B$1:$AG$1,0),FALSE)/1,0)-IFERROR(VLOOKUP($B403,'Slutlig allokering'!$B$2:$AC$462,MATCH(Z$3,'Slutlig allokering'!$B$2:$AJ$2,0),FALSE)/1,0)</f>
        <v>0</v>
      </c>
      <c r="AA403">
        <f>IFERROR(VLOOKUP($B403,Kraftvärmeprod!$B$1:$AH$479,MATCH(AA$2,Kraftvärmeprod!$B$1:$AG$1,0),FALSE)/1,0)-IFERROR(VLOOKUP($B403,'Slutlig allokering'!$B$2:$AC$462,MATCH(AA$3,'Slutlig allokering'!$B$2:$AJ$2,0),FALSE)/1,0)</f>
        <v>0</v>
      </c>
      <c r="AB403">
        <f>IFERROR(VLOOKUP($B403,Kraftvärmeprod!$B$1:$AH$479,MATCH(AB$2,Kraftvärmeprod!$B$1:$AG$1,0),FALSE)/1,0)-IFERROR(VLOOKUP($B403,'Slutlig allokering'!$B$2:$AC$462,MATCH(AB$3,'Slutlig allokering'!$B$2:$AJ$2,0),FALSE)/1,0)</f>
        <v>0</v>
      </c>
      <c r="AE403">
        <f t="shared" si="12"/>
        <v>48.569429199999988</v>
      </c>
      <c r="AG403">
        <f>IFERROR(VLOOKUP(B403,'Slutlig allokering'!$B$2:$AJ$462,MATCH("Summa justerad allokerad tillförd energi (utan hjälpel och rökgaskondensering):",'Slutlig allokering'!$B$2:$AK$2,0),FALSE)/1,"")</f>
        <v>91.330570800000004</v>
      </c>
      <c r="AI403" s="55">
        <f>IFERROR(1-VLOOKUP(B403,'Slutlig allokering'!$B$2:$AJ$462,MATCH("Andel av bränsle i kvv som allokerats till värme, exklusive rökgaskondensering och hjälpel",'Slutlig allokering'!$B$2:$AK$2,0),FALSE),"")</f>
        <v>0.347172474624732</v>
      </c>
      <c r="AK403" s="55">
        <f t="shared" si="13"/>
        <v>0.34717247462473194</v>
      </c>
    </row>
    <row r="404" spans="1:37" x14ac:dyDescent="0.35">
      <c r="A404" s="28" t="s">
        <v>540</v>
      </c>
      <c r="B404" s="28" t="s">
        <v>541</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allokering'!$B$2:$AC$462,MATCH(E$3,'Slutlig allokering'!$B$2:$AJ$2,0),FALSE)/1,0)</f>
        <v>0</v>
      </c>
      <c r="F404">
        <f>IFERROR(VLOOKUP($B404,Kraftvärmeprod!$B$1:$AH$479,MATCH(F$2,Kraftvärmeprod!$B$1:$AG$1,0),FALSE)/1,0)-IFERROR(VLOOKUP($B404,'Slutlig allokering'!$B$2:$AC$462,MATCH(F$3,'Slutlig allokering'!$B$2:$AJ$2,0),FALSE)/1,0)</f>
        <v>0</v>
      </c>
      <c r="G404">
        <f>IFERROR(VLOOKUP($B404,Kraftvärmeprod!$B$1:$AH$479,MATCH(G$2,Kraftvärmeprod!$B$1:$AG$1,0),FALSE)/1,0)-IFERROR(VLOOKUP($B404,'Slutlig allokering'!$B$2:$AC$462,MATCH(G$3,'Slutlig allokering'!$B$2:$AJ$2,0),FALSE)/1,0)</f>
        <v>0</v>
      </c>
      <c r="H404">
        <f>IFERROR(VLOOKUP($B404,Kraftvärmeprod!$B$1:$AH$479,MATCH(H$2,Kraftvärmeprod!$B$1:$AG$1,0),FALSE)/1,0)-IFERROR(VLOOKUP($B404,'Slutlig allokering'!$B$2:$AC$462,MATCH(H$3,'Slutlig allokering'!$B$2:$AJ$2,0),FALSE)/1,0)</f>
        <v>0</v>
      </c>
      <c r="I404">
        <f>IFERROR(VLOOKUP($B404,Kraftvärmeprod!$B$1:$AH$479,MATCH(I$2,Kraftvärmeprod!$B$1:$AG$1,0),FALSE)/1,0)-IFERROR(VLOOKUP($B404,'Slutlig allokering'!$B$2:$AC$462,MATCH(I$3,'Slutlig allokering'!$B$2:$AJ$2,0),FALSE)/1,0)</f>
        <v>0</v>
      </c>
      <c r="J404">
        <f>IFERROR(VLOOKUP($B404,Kraftvärmeprod!$B$1:$AH$479,MATCH(J$2,Kraftvärmeprod!$B$1:$AG$1,0),FALSE)/1,0)-IFERROR(VLOOKUP($B404,'Slutlig allokering'!$B$2:$AC$462,MATCH(J$3,'Slutlig allokering'!$B$2:$AJ$2,0),FALSE)/1,0)</f>
        <v>0</v>
      </c>
      <c r="K404">
        <f>IFERROR(VLOOKUP($B404,Kraftvärmeprod!$B$1:$AH$479,MATCH(K$2,Kraftvärmeprod!$B$1:$AG$1,0),FALSE)/1,0)-IFERROR(VLOOKUP($B404,'Slutlig allokering'!$B$2:$AC$462,MATCH(K$3,'Slutlig allokering'!$B$2:$AJ$2,0),FALSE)/1,0)</f>
        <v>0</v>
      </c>
      <c r="L404">
        <f>IFERROR(VLOOKUP($B404,Kraftvärmeprod!$B$1:$AH$479,MATCH(L$2,Kraftvärmeprod!$B$1:$AG$1,0),FALSE)/1,0)-IFERROR(VLOOKUP($B404,'Slutlig allokering'!$B$2:$AC$462,MATCH(L$3,'Slutlig allokering'!$B$2:$AJ$2,0),FALSE)/1,0)</f>
        <v>0</v>
      </c>
      <c r="M404" s="143">
        <f>IFERROR(VLOOKUP($B404,Miljö!$B$1:$S$477,MATCH(M$2,Miljö!$B$1:$X$1,0),FALSE)/1,0)-IFERROR(VLOOKUP($B404,'Slutlig allokering'!$B$2:$AC$462,MATCH(M$3,'Slutlig allokering'!$B$2:$AJ$2,0),FALSE)/1,0)</f>
        <v>0</v>
      </c>
      <c r="N404">
        <f>IFERROR(VLOOKUP($B404,Kraftvärmeprod!$B$1:$AH$479,MATCH(N$2,Kraftvärmeprod!$B$1:$AG$1,0),FALSE)/1,0)-IFERROR(VLOOKUP($B404,'Slutlig allokering'!$B$2:$AC$462,MATCH(N$3,'Slutlig allokering'!$B$2:$AJ$2,0),FALSE)/1,0)</f>
        <v>0</v>
      </c>
      <c r="O404">
        <f>IFERROR(VLOOKUP($B404,Kraftvärmeprod!$B$1:$AH$479,MATCH(O$2,Kraftvärmeprod!$B$1:$AG$1,0),FALSE)/1,0)-IFERROR(VLOOKUP($B404,'Slutlig allokering'!$B$2:$AC$462,MATCH(O$3,'Slutlig allokering'!$B$2:$AJ$2,0),FALSE)/1,0)</f>
        <v>0</v>
      </c>
      <c r="P404">
        <f>IFERROR(VLOOKUP($B404,Kraftvärmeprod!$B$1:$AH$479,MATCH(P$2,Kraftvärmeprod!$B$1:$AG$1,0),FALSE)/1,0)-IFERROR(VLOOKUP($B404,'Slutlig allokering'!$B$2:$AC$462,MATCH(P$3,'Slutlig allokering'!$B$2:$AJ$2,0),FALSE)/1,0)</f>
        <v>0</v>
      </c>
      <c r="Q404">
        <f>IFERROR(VLOOKUP($B404,Kraftvärmeprod!$B$1:$AH$479,MATCH(Q$2,Kraftvärmeprod!$B$1:$AG$1,0),FALSE)/1,0)-IFERROR(VLOOKUP($B404,'Slutlig allokering'!$B$2:$AC$462,MATCH(Q$3,'Slutlig allokering'!$B$2:$AJ$2,0),FALSE)/1,0)</f>
        <v>0</v>
      </c>
      <c r="R404">
        <f>IFERROR(VLOOKUP($B404,Kraftvärmeprod!$B$1:$AH$479,MATCH(R$2,Kraftvärmeprod!$B$1:$AG$1,0),FALSE)/1,0)-IFERROR(VLOOKUP($B404,'Slutlig allokering'!$B$2:$AC$462,MATCH(R$3,'Slutlig allokering'!$B$2:$AJ$2,0),FALSE)/1,0)</f>
        <v>0</v>
      </c>
      <c r="S404">
        <f>IFERROR(VLOOKUP($B404,Kraftvärmeprod!$B$1:$AH$479,MATCH(S$2,Kraftvärmeprod!$B$1:$AG$1,0),FALSE)/1,0)-IFERROR(VLOOKUP($B404,'Slutlig allokering'!$B$2:$AC$462,MATCH(S$3,'Slutlig allokering'!$B$2:$AJ$2,0),FALSE)/1,0)</f>
        <v>0</v>
      </c>
      <c r="T404">
        <f>IFERROR(VLOOKUP($B404,Kraftvärmeprod!$B$1:$AH$479,MATCH(T$2,Kraftvärmeprod!$B$1:$AG$1,0),FALSE)/1,0)-IFERROR(VLOOKUP($B404,'Slutlig allokering'!$B$2:$AC$462,MATCH(T$3,'Slutlig allokering'!$B$2:$AJ$2,0),FALSE)/1,0)</f>
        <v>0</v>
      </c>
      <c r="U404">
        <f>IFERROR(VLOOKUP($B404,Kraftvärmeprod!$B$1:$AH$479,MATCH(U$2,Kraftvärmeprod!$B$1:$AG$1,0),FALSE)/1,0)-IFERROR(VLOOKUP($B404,'Slutlig allokering'!$B$2:$AC$462,MATCH(U$3,'Slutlig allokering'!$B$2:$AJ$2,0),FALSE)/1,0)</f>
        <v>0</v>
      </c>
      <c r="V404">
        <f>IFERROR(VLOOKUP($B404,Kraftvärmeprod!$B$1:$AH$479,MATCH(V$2,Kraftvärmeprod!$B$1:$AG$1,0),FALSE)/1,0)-IFERROR(VLOOKUP($B404,'Slutlig allokering'!$B$2:$AC$462,MATCH(V$3,'Slutlig allokering'!$B$2:$AJ$2,0),FALSE)/1,0)</f>
        <v>0</v>
      </c>
      <c r="W404">
        <f>IFERROR(VLOOKUP($B404,Kraftvärmeprod!$B$1:$AH$479,MATCH(W$2,Kraftvärmeprod!$B$1:$AG$1,0),FALSE)/1,0)-IFERROR(VLOOKUP($B404,'Slutlig allokering'!$B$2:$AC$462,MATCH(W$3,'Slutlig allokering'!$B$2:$AJ$2,0),FALSE)/1,0)</f>
        <v>0</v>
      </c>
      <c r="X404">
        <f>IFERROR(VLOOKUP($B404,Kraftvärmeprod!$B$1:$AH$479,MATCH(X$2,Kraftvärmeprod!$B$1:$AG$1,0),FALSE)/1,0)-IFERROR(VLOOKUP($B404,'Slutlig allokering'!$B$2:$AC$462,MATCH(X$3,'Slutlig allokering'!$B$2:$AJ$2,0),FALSE)/1,0)</f>
        <v>0</v>
      </c>
      <c r="Y404">
        <f>IFERROR(VLOOKUP($B404,Kraftvärmeprod!$B$1:$AH$479,MATCH(Y$2,Kraftvärmeprod!$B$1:$AG$1,0),FALSE)/1,0)-IFERROR(VLOOKUP($B404,'Slutlig allokering'!$B$2:$AC$462,MATCH(Y$3,'Slutlig allokering'!$B$2:$AJ$2,0),FALSE)/1,0)</f>
        <v>0</v>
      </c>
      <c r="Z404">
        <f>IFERROR(VLOOKUP($B404,Kraftvärmeprod!$B$1:$AH$479,MATCH(Z$2,Kraftvärmeprod!$B$1:$AG$1,0),FALSE)/1,0)-IFERROR(VLOOKUP($B404,'Slutlig allokering'!$B$2:$AC$462,MATCH(Z$3,'Slutlig allokering'!$B$2:$AJ$2,0),FALSE)/1,0)</f>
        <v>0</v>
      </c>
      <c r="AA404">
        <f>IFERROR(VLOOKUP($B404,Kraftvärmeprod!$B$1:$AH$479,MATCH(AA$2,Kraftvärmeprod!$B$1:$AG$1,0),FALSE)/1,0)-IFERROR(VLOOKUP($B404,'Slutlig allokering'!$B$2:$AC$462,MATCH(AA$3,'Slutlig allokering'!$B$2:$AJ$2,0),FALSE)/1,0)</f>
        <v>0</v>
      </c>
      <c r="AB404">
        <f>IFERROR(VLOOKUP($B404,Kraftvärmeprod!$B$1:$AH$479,MATCH(AB$2,Kraftvärmeprod!$B$1:$AG$1,0),FALSE)/1,0)-IFERROR(VLOOKUP($B404,'Slutlig allokering'!$B$2:$AC$462,MATCH(AB$3,'Slutlig allokering'!$B$2:$AJ$2,0),FALSE)/1,0)</f>
        <v>0</v>
      </c>
      <c r="AE404">
        <f t="shared" si="12"/>
        <v>0</v>
      </c>
      <c r="AG404">
        <f>IFERROR(VLOOKUP(B404,'Slutlig allokering'!$B$2:$AJ$462,MATCH("Summa justerad allokerad tillförd energi (utan hjälpel och rökgaskondensering):",'Slutlig allokering'!$B$2:$AK$2,0),FALSE)/1,"")</f>
        <v>0</v>
      </c>
      <c r="AI404" s="55" t="str">
        <f>IFERROR(1-VLOOKUP(B404,'Slutlig allokering'!$B$2:$AJ$462,MATCH("Andel av bränsle i kvv som allokerats till värme, exklusive rökgaskondensering och hjälpel",'Slutlig allokering'!$B$2:$AK$2,0),FALSE),"")</f>
        <v/>
      </c>
      <c r="AK404" s="55" t="str">
        <f t="shared" si="13"/>
        <v/>
      </c>
    </row>
    <row r="405" spans="1:37" x14ac:dyDescent="0.35">
      <c r="A405" s="28" t="s">
        <v>540</v>
      </c>
      <c r="B405" s="28" t="s">
        <v>542</v>
      </c>
      <c r="C405" t="str">
        <f>IFERROR(VLOOKUP($B405,Kraftvärmeprod!$B$1:$AH$479,MATCH(C$3,Kraftvärmeprod!$B$1:$AG$1,0),FALSE)/1,"")</f>
        <v/>
      </c>
      <c r="D405" t="str">
        <f>IFERROR(VLOOKUP($B405,Kraftvärmeprod!$B$1:$AH$479,MATCH(D$3,Kraftvärmeprod!$B$1:$AG$1,0),FALSE)/1,"")</f>
        <v/>
      </c>
      <c r="E405">
        <f>IFERROR(VLOOKUP($B405,Kraftvärmeprod!$B$1:$AH$479,MATCH(E$2,Kraftvärmeprod!$B$1:$AG$1,0),FALSE)/1,0)-IFERROR(VLOOKUP($B405,'Slutlig allokering'!$B$2:$AC$462,MATCH(E$3,'Slutlig allokering'!$B$2:$AJ$2,0),FALSE)/1,0)</f>
        <v>0</v>
      </c>
      <c r="F405">
        <f>IFERROR(VLOOKUP($B405,Kraftvärmeprod!$B$1:$AH$479,MATCH(F$2,Kraftvärmeprod!$B$1:$AG$1,0),FALSE)/1,0)-IFERROR(VLOOKUP($B405,'Slutlig allokering'!$B$2:$AC$462,MATCH(F$3,'Slutlig allokering'!$B$2:$AJ$2,0),FALSE)/1,0)</f>
        <v>0</v>
      </c>
      <c r="G405">
        <f>IFERROR(VLOOKUP($B405,Kraftvärmeprod!$B$1:$AH$479,MATCH(G$2,Kraftvärmeprod!$B$1:$AG$1,0),FALSE)/1,0)-IFERROR(VLOOKUP($B405,'Slutlig allokering'!$B$2:$AC$462,MATCH(G$3,'Slutlig allokering'!$B$2:$AJ$2,0),FALSE)/1,0)</f>
        <v>0</v>
      </c>
      <c r="H405">
        <f>IFERROR(VLOOKUP($B405,Kraftvärmeprod!$B$1:$AH$479,MATCH(H$2,Kraftvärmeprod!$B$1:$AG$1,0),FALSE)/1,0)-IFERROR(VLOOKUP($B405,'Slutlig allokering'!$B$2:$AC$462,MATCH(H$3,'Slutlig allokering'!$B$2:$AJ$2,0),FALSE)/1,0)</f>
        <v>0</v>
      </c>
      <c r="I405">
        <f>IFERROR(VLOOKUP($B405,Kraftvärmeprod!$B$1:$AH$479,MATCH(I$2,Kraftvärmeprod!$B$1:$AG$1,0),FALSE)/1,0)-IFERROR(VLOOKUP($B405,'Slutlig allokering'!$B$2:$AC$462,MATCH(I$3,'Slutlig allokering'!$B$2:$AJ$2,0),FALSE)/1,0)</f>
        <v>0</v>
      </c>
      <c r="J405">
        <f>IFERROR(VLOOKUP($B405,Kraftvärmeprod!$B$1:$AH$479,MATCH(J$2,Kraftvärmeprod!$B$1:$AG$1,0),FALSE)/1,0)-IFERROR(VLOOKUP($B405,'Slutlig allokering'!$B$2:$AC$462,MATCH(J$3,'Slutlig allokering'!$B$2:$AJ$2,0),FALSE)/1,0)</f>
        <v>0</v>
      </c>
      <c r="K405">
        <f>IFERROR(VLOOKUP($B405,Kraftvärmeprod!$B$1:$AH$479,MATCH(K$2,Kraftvärmeprod!$B$1:$AG$1,0),FALSE)/1,0)-IFERROR(VLOOKUP($B405,'Slutlig allokering'!$B$2:$AC$462,MATCH(K$3,'Slutlig allokering'!$B$2:$AJ$2,0),FALSE)/1,0)</f>
        <v>0</v>
      </c>
      <c r="L405">
        <f>IFERROR(VLOOKUP($B405,Kraftvärmeprod!$B$1:$AH$479,MATCH(L$2,Kraftvärmeprod!$B$1:$AG$1,0),FALSE)/1,0)-IFERROR(VLOOKUP($B405,'Slutlig allokering'!$B$2:$AC$462,MATCH(L$3,'Slutlig allokering'!$B$2:$AJ$2,0),FALSE)/1,0)</f>
        <v>0</v>
      </c>
      <c r="M405" s="143">
        <f>IFERROR(VLOOKUP($B405,Miljö!$B$1:$S$477,MATCH(M$2,Miljö!$B$1:$X$1,0),FALSE)/1,0)-IFERROR(VLOOKUP($B405,'Slutlig allokering'!$B$2:$AC$462,MATCH(M$3,'Slutlig allokering'!$B$2:$AJ$2,0),FALSE)/1,0)</f>
        <v>0</v>
      </c>
      <c r="N405">
        <f>IFERROR(VLOOKUP($B405,Kraftvärmeprod!$B$1:$AH$479,MATCH(N$2,Kraftvärmeprod!$B$1:$AG$1,0),FALSE)/1,0)-IFERROR(VLOOKUP($B405,'Slutlig allokering'!$B$2:$AC$462,MATCH(N$3,'Slutlig allokering'!$B$2:$AJ$2,0),FALSE)/1,0)</f>
        <v>0</v>
      </c>
      <c r="O405">
        <f>IFERROR(VLOOKUP($B405,Kraftvärmeprod!$B$1:$AH$479,MATCH(O$2,Kraftvärmeprod!$B$1:$AG$1,0),FALSE)/1,0)-IFERROR(VLOOKUP($B405,'Slutlig allokering'!$B$2:$AC$462,MATCH(O$3,'Slutlig allokering'!$B$2:$AJ$2,0),FALSE)/1,0)</f>
        <v>0</v>
      </c>
      <c r="P405">
        <f>IFERROR(VLOOKUP($B405,Kraftvärmeprod!$B$1:$AH$479,MATCH(P$2,Kraftvärmeprod!$B$1:$AG$1,0),FALSE)/1,0)-IFERROR(VLOOKUP($B405,'Slutlig allokering'!$B$2:$AC$462,MATCH(P$3,'Slutlig allokering'!$B$2:$AJ$2,0),FALSE)/1,0)</f>
        <v>0</v>
      </c>
      <c r="Q405">
        <f>IFERROR(VLOOKUP($B405,Kraftvärmeprod!$B$1:$AH$479,MATCH(Q$2,Kraftvärmeprod!$B$1:$AG$1,0),FALSE)/1,0)-IFERROR(VLOOKUP($B405,'Slutlig allokering'!$B$2:$AC$462,MATCH(Q$3,'Slutlig allokering'!$B$2:$AJ$2,0),FALSE)/1,0)</f>
        <v>0</v>
      </c>
      <c r="R405">
        <f>IFERROR(VLOOKUP($B405,Kraftvärmeprod!$B$1:$AH$479,MATCH(R$2,Kraftvärmeprod!$B$1:$AG$1,0),FALSE)/1,0)-IFERROR(VLOOKUP($B405,'Slutlig allokering'!$B$2:$AC$462,MATCH(R$3,'Slutlig allokering'!$B$2:$AJ$2,0),FALSE)/1,0)</f>
        <v>0</v>
      </c>
      <c r="S405">
        <f>IFERROR(VLOOKUP($B405,Kraftvärmeprod!$B$1:$AH$479,MATCH(S$2,Kraftvärmeprod!$B$1:$AG$1,0),FALSE)/1,0)-IFERROR(VLOOKUP($B405,'Slutlig allokering'!$B$2:$AC$462,MATCH(S$3,'Slutlig allokering'!$B$2:$AJ$2,0),FALSE)/1,0)</f>
        <v>0</v>
      </c>
      <c r="T405">
        <f>IFERROR(VLOOKUP($B405,Kraftvärmeprod!$B$1:$AH$479,MATCH(T$2,Kraftvärmeprod!$B$1:$AG$1,0),FALSE)/1,0)-IFERROR(VLOOKUP($B405,'Slutlig allokering'!$B$2:$AC$462,MATCH(T$3,'Slutlig allokering'!$B$2:$AJ$2,0),FALSE)/1,0)</f>
        <v>0</v>
      </c>
      <c r="U405">
        <f>IFERROR(VLOOKUP($B405,Kraftvärmeprod!$B$1:$AH$479,MATCH(U$2,Kraftvärmeprod!$B$1:$AG$1,0),FALSE)/1,0)-IFERROR(VLOOKUP($B405,'Slutlig allokering'!$B$2:$AC$462,MATCH(U$3,'Slutlig allokering'!$B$2:$AJ$2,0),FALSE)/1,0)</f>
        <v>0</v>
      </c>
      <c r="V405">
        <f>IFERROR(VLOOKUP($B405,Kraftvärmeprod!$B$1:$AH$479,MATCH(V$2,Kraftvärmeprod!$B$1:$AG$1,0),FALSE)/1,0)-IFERROR(VLOOKUP($B405,'Slutlig allokering'!$B$2:$AC$462,MATCH(V$3,'Slutlig allokering'!$B$2:$AJ$2,0),FALSE)/1,0)</f>
        <v>0</v>
      </c>
      <c r="W405">
        <f>IFERROR(VLOOKUP($B405,Kraftvärmeprod!$B$1:$AH$479,MATCH(W$2,Kraftvärmeprod!$B$1:$AG$1,0),FALSE)/1,0)-IFERROR(VLOOKUP($B405,'Slutlig allokering'!$B$2:$AC$462,MATCH(W$3,'Slutlig allokering'!$B$2:$AJ$2,0),FALSE)/1,0)</f>
        <v>0</v>
      </c>
      <c r="X405">
        <f>IFERROR(VLOOKUP($B405,Kraftvärmeprod!$B$1:$AH$479,MATCH(X$2,Kraftvärmeprod!$B$1:$AG$1,0),FALSE)/1,0)-IFERROR(VLOOKUP($B405,'Slutlig allokering'!$B$2:$AC$462,MATCH(X$3,'Slutlig allokering'!$B$2:$AJ$2,0),FALSE)/1,0)</f>
        <v>0</v>
      </c>
      <c r="Y405">
        <f>IFERROR(VLOOKUP($B405,Kraftvärmeprod!$B$1:$AH$479,MATCH(Y$2,Kraftvärmeprod!$B$1:$AG$1,0),FALSE)/1,0)-IFERROR(VLOOKUP($B405,'Slutlig allokering'!$B$2:$AC$462,MATCH(Y$3,'Slutlig allokering'!$B$2:$AJ$2,0),FALSE)/1,0)</f>
        <v>0</v>
      </c>
      <c r="Z405">
        <f>IFERROR(VLOOKUP($B405,Kraftvärmeprod!$B$1:$AH$479,MATCH(Z$2,Kraftvärmeprod!$B$1:$AG$1,0),FALSE)/1,0)-IFERROR(VLOOKUP($B405,'Slutlig allokering'!$B$2:$AC$462,MATCH(Z$3,'Slutlig allokering'!$B$2:$AJ$2,0),FALSE)/1,0)</f>
        <v>0</v>
      </c>
      <c r="AA405">
        <f>IFERROR(VLOOKUP($B405,Kraftvärmeprod!$B$1:$AH$479,MATCH(AA$2,Kraftvärmeprod!$B$1:$AG$1,0),FALSE)/1,0)-IFERROR(VLOOKUP($B405,'Slutlig allokering'!$B$2:$AC$462,MATCH(AA$3,'Slutlig allokering'!$B$2:$AJ$2,0),FALSE)/1,0)</f>
        <v>0</v>
      </c>
      <c r="AB405">
        <f>IFERROR(VLOOKUP($B405,Kraftvärmeprod!$B$1:$AH$479,MATCH(AB$2,Kraftvärmeprod!$B$1:$AG$1,0),FALSE)/1,0)-IFERROR(VLOOKUP($B405,'Slutlig allokering'!$B$2:$AC$462,MATCH(AB$3,'Slutlig allokering'!$B$2:$AJ$2,0),FALSE)/1,0)</f>
        <v>0</v>
      </c>
      <c r="AE405">
        <f t="shared" si="12"/>
        <v>0</v>
      </c>
      <c r="AG405">
        <f>IFERROR(VLOOKUP(B405,'Slutlig allokering'!$B$2:$AJ$462,MATCH("Summa justerad allokerad tillförd energi (utan hjälpel och rökgaskondensering):",'Slutlig allokering'!$B$2:$AK$2,0),FALSE)/1,"")</f>
        <v>0</v>
      </c>
      <c r="AI405" s="55" t="str">
        <f>IFERROR(1-VLOOKUP(B405,'Slutlig allokering'!$B$2:$AJ$462,MATCH("Andel av bränsle i kvv som allokerats till värme, exklusive rökgaskondensering och hjälpel",'Slutlig allokering'!$B$2:$AK$2,0),FALSE),"")</f>
        <v/>
      </c>
      <c r="AK405" s="55" t="str">
        <f t="shared" si="13"/>
        <v/>
      </c>
    </row>
    <row r="406" spans="1:37" x14ac:dyDescent="0.35">
      <c r="A406" s="28" t="s">
        <v>540</v>
      </c>
      <c r="B406" s="28" t="s">
        <v>543</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allokering'!$B$2:$AC$462,MATCH(E$3,'Slutlig allokering'!$B$2:$AJ$2,0),FALSE)/1,0)</f>
        <v>0</v>
      </c>
      <c r="F406">
        <f>IFERROR(VLOOKUP($B406,Kraftvärmeprod!$B$1:$AH$479,MATCH(F$2,Kraftvärmeprod!$B$1:$AG$1,0),FALSE)/1,0)-IFERROR(VLOOKUP($B406,'Slutlig allokering'!$B$2:$AC$462,MATCH(F$3,'Slutlig allokering'!$B$2:$AJ$2,0),FALSE)/1,0)</f>
        <v>0</v>
      </c>
      <c r="G406">
        <f>IFERROR(VLOOKUP($B406,Kraftvärmeprod!$B$1:$AH$479,MATCH(G$2,Kraftvärmeprod!$B$1:$AG$1,0),FALSE)/1,0)-IFERROR(VLOOKUP($B406,'Slutlig allokering'!$B$2:$AC$462,MATCH(G$3,'Slutlig allokering'!$B$2:$AJ$2,0),FALSE)/1,0)</f>
        <v>0</v>
      </c>
      <c r="H406">
        <f>IFERROR(VLOOKUP($B406,Kraftvärmeprod!$B$1:$AH$479,MATCH(H$2,Kraftvärmeprod!$B$1:$AG$1,0),FALSE)/1,0)-IFERROR(VLOOKUP($B406,'Slutlig allokering'!$B$2:$AC$462,MATCH(H$3,'Slutlig allokering'!$B$2:$AJ$2,0),FALSE)/1,0)</f>
        <v>0</v>
      </c>
      <c r="I406">
        <f>IFERROR(VLOOKUP($B406,Kraftvärmeprod!$B$1:$AH$479,MATCH(I$2,Kraftvärmeprod!$B$1:$AG$1,0),FALSE)/1,0)-IFERROR(VLOOKUP($B406,'Slutlig allokering'!$B$2:$AC$462,MATCH(I$3,'Slutlig allokering'!$B$2:$AJ$2,0),FALSE)/1,0)</f>
        <v>0</v>
      </c>
      <c r="J406">
        <f>IFERROR(VLOOKUP($B406,Kraftvärmeprod!$B$1:$AH$479,MATCH(J$2,Kraftvärmeprod!$B$1:$AG$1,0),FALSE)/1,0)-IFERROR(VLOOKUP($B406,'Slutlig allokering'!$B$2:$AC$462,MATCH(J$3,'Slutlig allokering'!$B$2:$AJ$2,0),FALSE)/1,0)</f>
        <v>0</v>
      </c>
      <c r="K406">
        <f>IFERROR(VLOOKUP($B406,Kraftvärmeprod!$B$1:$AH$479,MATCH(K$2,Kraftvärmeprod!$B$1:$AG$1,0),FALSE)/1,0)-IFERROR(VLOOKUP($B406,'Slutlig allokering'!$B$2:$AC$462,MATCH(K$3,'Slutlig allokering'!$B$2:$AJ$2,0),FALSE)/1,0)</f>
        <v>0</v>
      </c>
      <c r="L406">
        <f>IFERROR(VLOOKUP($B406,Kraftvärmeprod!$B$1:$AH$479,MATCH(L$2,Kraftvärmeprod!$B$1:$AG$1,0),FALSE)/1,0)-IFERROR(VLOOKUP($B406,'Slutlig allokering'!$B$2:$AC$462,MATCH(L$3,'Slutlig allokering'!$B$2:$AJ$2,0),FALSE)/1,0)</f>
        <v>0</v>
      </c>
      <c r="M406" s="143">
        <f>IFERROR(VLOOKUP($B406,Miljö!$B$1:$S$477,MATCH(M$2,Miljö!$B$1:$X$1,0),FALSE)/1,0)-IFERROR(VLOOKUP($B406,'Slutlig allokering'!$B$2:$AC$462,MATCH(M$3,'Slutlig allokering'!$B$2:$AJ$2,0),FALSE)/1,0)</f>
        <v>0</v>
      </c>
      <c r="N406">
        <f>IFERROR(VLOOKUP($B406,Kraftvärmeprod!$B$1:$AH$479,MATCH(N$2,Kraftvärmeprod!$B$1:$AG$1,0),FALSE)/1,0)-IFERROR(VLOOKUP($B406,'Slutlig allokering'!$B$2:$AC$462,MATCH(N$3,'Slutlig allokering'!$B$2:$AJ$2,0),FALSE)/1,0)</f>
        <v>0</v>
      </c>
      <c r="O406">
        <f>IFERROR(VLOOKUP($B406,Kraftvärmeprod!$B$1:$AH$479,MATCH(O$2,Kraftvärmeprod!$B$1:$AG$1,0),FALSE)/1,0)-IFERROR(VLOOKUP($B406,'Slutlig allokering'!$B$2:$AC$462,MATCH(O$3,'Slutlig allokering'!$B$2:$AJ$2,0),FALSE)/1,0)</f>
        <v>0</v>
      </c>
      <c r="P406">
        <f>IFERROR(VLOOKUP($B406,Kraftvärmeprod!$B$1:$AH$479,MATCH(P$2,Kraftvärmeprod!$B$1:$AG$1,0),FALSE)/1,0)-IFERROR(VLOOKUP($B406,'Slutlig allokering'!$B$2:$AC$462,MATCH(P$3,'Slutlig allokering'!$B$2:$AJ$2,0),FALSE)/1,0)</f>
        <v>0</v>
      </c>
      <c r="Q406">
        <f>IFERROR(VLOOKUP($B406,Kraftvärmeprod!$B$1:$AH$479,MATCH(Q$2,Kraftvärmeprod!$B$1:$AG$1,0),FALSE)/1,0)-IFERROR(VLOOKUP($B406,'Slutlig allokering'!$B$2:$AC$462,MATCH(Q$3,'Slutlig allokering'!$B$2:$AJ$2,0),FALSE)/1,0)</f>
        <v>0</v>
      </c>
      <c r="R406">
        <f>IFERROR(VLOOKUP($B406,Kraftvärmeprod!$B$1:$AH$479,MATCH(R$2,Kraftvärmeprod!$B$1:$AG$1,0),FALSE)/1,0)-IFERROR(VLOOKUP($B406,'Slutlig allokering'!$B$2:$AC$462,MATCH(R$3,'Slutlig allokering'!$B$2:$AJ$2,0),FALSE)/1,0)</f>
        <v>0</v>
      </c>
      <c r="S406">
        <f>IFERROR(VLOOKUP($B406,Kraftvärmeprod!$B$1:$AH$479,MATCH(S$2,Kraftvärmeprod!$B$1:$AG$1,0),FALSE)/1,0)-IFERROR(VLOOKUP($B406,'Slutlig allokering'!$B$2:$AC$462,MATCH(S$3,'Slutlig allokering'!$B$2:$AJ$2,0),FALSE)/1,0)</f>
        <v>0</v>
      </c>
      <c r="T406">
        <f>IFERROR(VLOOKUP($B406,Kraftvärmeprod!$B$1:$AH$479,MATCH(T$2,Kraftvärmeprod!$B$1:$AG$1,0),FALSE)/1,0)-IFERROR(VLOOKUP($B406,'Slutlig allokering'!$B$2:$AC$462,MATCH(T$3,'Slutlig allokering'!$B$2:$AJ$2,0),FALSE)/1,0)</f>
        <v>0</v>
      </c>
      <c r="U406">
        <f>IFERROR(VLOOKUP($B406,Kraftvärmeprod!$B$1:$AH$479,MATCH(U$2,Kraftvärmeprod!$B$1:$AG$1,0),FALSE)/1,0)-IFERROR(VLOOKUP($B406,'Slutlig allokering'!$B$2:$AC$462,MATCH(U$3,'Slutlig allokering'!$B$2:$AJ$2,0),FALSE)/1,0)</f>
        <v>0</v>
      </c>
      <c r="V406">
        <f>IFERROR(VLOOKUP($B406,Kraftvärmeprod!$B$1:$AH$479,MATCH(V$2,Kraftvärmeprod!$B$1:$AG$1,0),FALSE)/1,0)-IFERROR(VLOOKUP($B406,'Slutlig allokering'!$B$2:$AC$462,MATCH(V$3,'Slutlig allokering'!$B$2:$AJ$2,0),FALSE)/1,0)</f>
        <v>0</v>
      </c>
      <c r="W406">
        <f>IFERROR(VLOOKUP($B406,Kraftvärmeprod!$B$1:$AH$479,MATCH(W$2,Kraftvärmeprod!$B$1:$AG$1,0),FALSE)/1,0)-IFERROR(VLOOKUP($B406,'Slutlig allokering'!$B$2:$AC$462,MATCH(W$3,'Slutlig allokering'!$B$2:$AJ$2,0),FALSE)/1,0)</f>
        <v>0</v>
      </c>
      <c r="X406">
        <f>IFERROR(VLOOKUP($B406,Kraftvärmeprod!$B$1:$AH$479,MATCH(X$2,Kraftvärmeprod!$B$1:$AG$1,0),FALSE)/1,0)-IFERROR(VLOOKUP($B406,'Slutlig allokering'!$B$2:$AC$462,MATCH(X$3,'Slutlig allokering'!$B$2:$AJ$2,0),FALSE)/1,0)</f>
        <v>0</v>
      </c>
      <c r="Y406">
        <f>IFERROR(VLOOKUP($B406,Kraftvärmeprod!$B$1:$AH$479,MATCH(Y$2,Kraftvärmeprod!$B$1:$AG$1,0),FALSE)/1,0)-IFERROR(VLOOKUP($B406,'Slutlig allokering'!$B$2:$AC$462,MATCH(Y$3,'Slutlig allokering'!$B$2:$AJ$2,0),FALSE)/1,0)</f>
        <v>0</v>
      </c>
      <c r="Z406">
        <f>IFERROR(VLOOKUP($B406,Kraftvärmeprod!$B$1:$AH$479,MATCH(Z$2,Kraftvärmeprod!$B$1:$AG$1,0),FALSE)/1,0)-IFERROR(VLOOKUP($B406,'Slutlig allokering'!$B$2:$AC$462,MATCH(Z$3,'Slutlig allokering'!$B$2:$AJ$2,0),FALSE)/1,0)</f>
        <v>0</v>
      </c>
      <c r="AA406">
        <f>IFERROR(VLOOKUP($B406,Kraftvärmeprod!$B$1:$AH$479,MATCH(AA$2,Kraftvärmeprod!$B$1:$AG$1,0),FALSE)/1,0)-IFERROR(VLOOKUP($B406,'Slutlig allokering'!$B$2:$AC$462,MATCH(AA$3,'Slutlig allokering'!$B$2:$AJ$2,0),FALSE)/1,0)</f>
        <v>0</v>
      </c>
      <c r="AB406">
        <f>IFERROR(VLOOKUP($B406,Kraftvärmeprod!$B$1:$AH$479,MATCH(AB$2,Kraftvärmeprod!$B$1:$AG$1,0),FALSE)/1,0)-IFERROR(VLOOKUP($B406,'Slutlig allokering'!$B$2:$AC$462,MATCH(AB$3,'Slutlig allokering'!$B$2:$AJ$2,0),FALSE)/1,0)</f>
        <v>0</v>
      </c>
      <c r="AE406">
        <f t="shared" si="12"/>
        <v>0</v>
      </c>
      <c r="AG406">
        <f>IFERROR(VLOOKUP(B406,'Slutlig allokering'!$B$2:$AJ$462,MATCH("Summa justerad allokerad tillförd energi (utan hjälpel och rökgaskondensering):",'Slutlig allokering'!$B$2:$AK$2,0),FALSE)/1,"")</f>
        <v>0</v>
      </c>
      <c r="AI406" s="55" t="str">
        <f>IFERROR(1-VLOOKUP(B406,'Slutlig allokering'!$B$2:$AJ$462,MATCH("Andel av bränsle i kvv som allokerats till värme, exklusive rökgaskondensering och hjälpel",'Slutlig allokering'!$B$2:$AK$2,0),FALSE),"")</f>
        <v/>
      </c>
      <c r="AK406" s="55" t="str">
        <f t="shared" si="13"/>
        <v/>
      </c>
    </row>
    <row r="407" spans="1:37" x14ac:dyDescent="0.35">
      <c r="A407" s="28" t="s">
        <v>540</v>
      </c>
      <c r="B407" s="28" t="s">
        <v>544</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allokering'!$B$2:$AC$462,MATCH(E$3,'Slutlig allokering'!$B$2:$AJ$2,0),FALSE)/1,0)</f>
        <v>0</v>
      </c>
      <c r="F407">
        <f>IFERROR(VLOOKUP($B407,Kraftvärmeprod!$B$1:$AH$479,MATCH(F$2,Kraftvärmeprod!$B$1:$AG$1,0),FALSE)/1,0)-IFERROR(VLOOKUP($B407,'Slutlig allokering'!$B$2:$AC$462,MATCH(F$3,'Slutlig allokering'!$B$2:$AJ$2,0),FALSE)/1,0)</f>
        <v>0</v>
      </c>
      <c r="G407">
        <f>IFERROR(VLOOKUP($B407,Kraftvärmeprod!$B$1:$AH$479,MATCH(G$2,Kraftvärmeprod!$B$1:$AG$1,0),FALSE)/1,0)-IFERROR(VLOOKUP($B407,'Slutlig allokering'!$B$2:$AC$462,MATCH(G$3,'Slutlig allokering'!$B$2:$AJ$2,0),FALSE)/1,0)</f>
        <v>0</v>
      </c>
      <c r="H407">
        <f>IFERROR(VLOOKUP($B407,Kraftvärmeprod!$B$1:$AH$479,MATCH(H$2,Kraftvärmeprod!$B$1:$AG$1,0),FALSE)/1,0)-IFERROR(VLOOKUP($B407,'Slutlig allokering'!$B$2:$AC$462,MATCH(H$3,'Slutlig allokering'!$B$2:$AJ$2,0),FALSE)/1,0)</f>
        <v>0</v>
      </c>
      <c r="I407">
        <f>IFERROR(VLOOKUP($B407,Kraftvärmeprod!$B$1:$AH$479,MATCH(I$2,Kraftvärmeprod!$B$1:$AG$1,0),FALSE)/1,0)-IFERROR(VLOOKUP($B407,'Slutlig allokering'!$B$2:$AC$462,MATCH(I$3,'Slutlig allokering'!$B$2:$AJ$2,0),FALSE)/1,0)</f>
        <v>0</v>
      </c>
      <c r="J407">
        <f>IFERROR(VLOOKUP($B407,Kraftvärmeprod!$B$1:$AH$479,MATCH(J$2,Kraftvärmeprod!$B$1:$AG$1,0),FALSE)/1,0)-IFERROR(VLOOKUP($B407,'Slutlig allokering'!$B$2:$AC$462,MATCH(J$3,'Slutlig allokering'!$B$2:$AJ$2,0),FALSE)/1,0)</f>
        <v>0</v>
      </c>
      <c r="K407">
        <f>IFERROR(VLOOKUP($B407,Kraftvärmeprod!$B$1:$AH$479,MATCH(K$2,Kraftvärmeprod!$B$1:$AG$1,0),FALSE)/1,0)-IFERROR(VLOOKUP($B407,'Slutlig allokering'!$B$2:$AC$462,MATCH(K$3,'Slutlig allokering'!$B$2:$AJ$2,0),FALSE)/1,0)</f>
        <v>0</v>
      </c>
      <c r="L407">
        <f>IFERROR(VLOOKUP($B407,Kraftvärmeprod!$B$1:$AH$479,MATCH(L$2,Kraftvärmeprod!$B$1:$AG$1,0),FALSE)/1,0)-IFERROR(VLOOKUP($B407,'Slutlig allokering'!$B$2:$AC$462,MATCH(L$3,'Slutlig allokering'!$B$2:$AJ$2,0),FALSE)/1,0)</f>
        <v>0</v>
      </c>
      <c r="M407" s="143">
        <f>IFERROR(VLOOKUP($B407,Miljö!$B$1:$S$477,MATCH(M$2,Miljö!$B$1:$X$1,0),FALSE)/1,0)-IFERROR(VLOOKUP($B407,'Slutlig allokering'!$B$2:$AC$462,MATCH(M$3,'Slutlig allokering'!$B$2:$AJ$2,0),FALSE)/1,0)</f>
        <v>0</v>
      </c>
      <c r="N407">
        <f>IFERROR(VLOOKUP($B407,Kraftvärmeprod!$B$1:$AH$479,MATCH(N$2,Kraftvärmeprod!$B$1:$AG$1,0),FALSE)/1,0)-IFERROR(VLOOKUP($B407,'Slutlig allokering'!$B$2:$AC$462,MATCH(N$3,'Slutlig allokering'!$B$2:$AJ$2,0),FALSE)/1,0)</f>
        <v>0</v>
      </c>
      <c r="O407">
        <f>IFERROR(VLOOKUP($B407,Kraftvärmeprod!$B$1:$AH$479,MATCH(O$2,Kraftvärmeprod!$B$1:$AG$1,0),FALSE)/1,0)-IFERROR(VLOOKUP($B407,'Slutlig allokering'!$B$2:$AC$462,MATCH(O$3,'Slutlig allokering'!$B$2:$AJ$2,0),FALSE)/1,0)</f>
        <v>0</v>
      </c>
      <c r="P407">
        <f>IFERROR(VLOOKUP($B407,Kraftvärmeprod!$B$1:$AH$479,MATCH(P$2,Kraftvärmeprod!$B$1:$AG$1,0),FALSE)/1,0)-IFERROR(VLOOKUP($B407,'Slutlig allokering'!$B$2:$AC$462,MATCH(P$3,'Slutlig allokering'!$B$2:$AJ$2,0),FALSE)/1,0)</f>
        <v>0</v>
      </c>
      <c r="Q407">
        <f>IFERROR(VLOOKUP($B407,Kraftvärmeprod!$B$1:$AH$479,MATCH(Q$2,Kraftvärmeprod!$B$1:$AG$1,0),FALSE)/1,0)-IFERROR(VLOOKUP($B407,'Slutlig allokering'!$B$2:$AC$462,MATCH(Q$3,'Slutlig allokering'!$B$2:$AJ$2,0),FALSE)/1,0)</f>
        <v>0</v>
      </c>
      <c r="R407">
        <f>IFERROR(VLOOKUP($B407,Kraftvärmeprod!$B$1:$AH$479,MATCH(R$2,Kraftvärmeprod!$B$1:$AG$1,0),FALSE)/1,0)-IFERROR(VLOOKUP($B407,'Slutlig allokering'!$B$2:$AC$462,MATCH(R$3,'Slutlig allokering'!$B$2:$AJ$2,0),FALSE)/1,0)</f>
        <v>0</v>
      </c>
      <c r="S407">
        <f>IFERROR(VLOOKUP($B407,Kraftvärmeprod!$B$1:$AH$479,MATCH(S$2,Kraftvärmeprod!$B$1:$AG$1,0),FALSE)/1,0)-IFERROR(VLOOKUP($B407,'Slutlig allokering'!$B$2:$AC$462,MATCH(S$3,'Slutlig allokering'!$B$2:$AJ$2,0),FALSE)/1,0)</f>
        <v>0</v>
      </c>
      <c r="T407">
        <f>IFERROR(VLOOKUP($B407,Kraftvärmeprod!$B$1:$AH$479,MATCH(T$2,Kraftvärmeprod!$B$1:$AG$1,0),FALSE)/1,0)-IFERROR(VLOOKUP($B407,'Slutlig allokering'!$B$2:$AC$462,MATCH(T$3,'Slutlig allokering'!$B$2:$AJ$2,0),FALSE)/1,0)</f>
        <v>0</v>
      </c>
      <c r="U407">
        <f>IFERROR(VLOOKUP($B407,Kraftvärmeprod!$B$1:$AH$479,MATCH(U$2,Kraftvärmeprod!$B$1:$AG$1,0),FALSE)/1,0)-IFERROR(VLOOKUP($B407,'Slutlig allokering'!$B$2:$AC$462,MATCH(U$3,'Slutlig allokering'!$B$2:$AJ$2,0),FALSE)/1,0)</f>
        <v>0</v>
      </c>
      <c r="V407">
        <f>IFERROR(VLOOKUP($B407,Kraftvärmeprod!$B$1:$AH$479,MATCH(V$2,Kraftvärmeprod!$B$1:$AG$1,0),FALSE)/1,0)-IFERROR(VLOOKUP($B407,'Slutlig allokering'!$B$2:$AC$462,MATCH(V$3,'Slutlig allokering'!$B$2:$AJ$2,0),FALSE)/1,0)</f>
        <v>0</v>
      </c>
      <c r="W407">
        <f>IFERROR(VLOOKUP($B407,Kraftvärmeprod!$B$1:$AH$479,MATCH(W$2,Kraftvärmeprod!$B$1:$AG$1,0),FALSE)/1,0)-IFERROR(VLOOKUP($B407,'Slutlig allokering'!$B$2:$AC$462,MATCH(W$3,'Slutlig allokering'!$B$2:$AJ$2,0),FALSE)/1,0)</f>
        <v>0</v>
      </c>
      <c r="X407">
        <f>IFERROR(VLOOKUP($B407,Kraftvärmeprod!$B$1:$AH$479,MATCH(X$2,Kraftvärmeprod!$B$1:$AG$1,0),FALSE)/1,0)-IFERROR(VLOOKUP($B407,'Slutlig allokering'!$B$2:$AC$462,MATCH(X$3,'Slutlig allokering'!$B$2:$AJ$2,0),FALSE)/1,0)</f>
        <v>0</v>
      </c>
      <c r="Y407">
        <f>IFERROR(VLOOKUP($B407,Kraftvärmeprod!$B$1:$AH$479,MATCH(Y$2,Kraftvärmeprod!$B$1:$AG$1,0),FALSE)/1,0)-IFERROR(VLOOKUP($B407,'Slutlig allokering'!$B$2:$AC$462,MATCH(Y$3,'Slutlig allokering'!$B$2:$AJ$2,0),FALSE)/1,0)</f>
        <v>0</v>
      </c>
      <c r="Z407">
        <f>IFERROR(VLOOKUP($B407,Kraftvärmeprod!$B$1:$AH$479,MATCH(Z$2,Kraftvärmeprod!$B$1:$AG$1,0),FALSE)/1,0)-IFERROR(VLOOKUP($B407,'Slutlig allokering'!$B$2:$AC$462,MATCH(Z$3,'Slutlig allokering'!$B$2:$AJ$2,0),FALSE)/1,0)</f>
        <v>0</v>
      </c>
      <c r="AA407">
        <f>IFERROR(VLOOKUP($B407,Kraftvärmeprod!$B$1:$AH$479,MATCH(AA$2,Kraftvärmeprod!$B$1:$AG$1,0),FALSE)/1,0)-IFERROR(VLOOKUP($B407,'Slutlig allokering'!$B$2:$AC$462,MATCH(AA$3,'Slutlig allokering'!$B$2:$AJ$2,0),FALSE)/1,0)</f>
        <v>0</v>
      </c>
      <c r="AB407">
        <f>IFERROR(VLOOKUP($B407,Kraftvärmeprod!$B$1:$AH$479,MATCH(AB$2,Kraftvärmeprod!$B$1:$AG$1,0),FALSE)/1,0)-IFERROR(VLOOKUP($B407,'Slutlig allokering'!$B$2:$AC$462,MATCH(AB$3,'Slutlig allokering'!$B$2:$AJ$2,0),FALSE)/1,0)</f>
        <v>0</v>
      </c>
      <c r="AE407">
        <f t="shared" si="12"/>
        <v>0</v>
      </c>
      <c r="AG407">
        <f>IFERROR(VLOOKUP(B407,'Slutlig allokering'!$B$2:$AJ$462,MATCH("Summa justerad allokerad tillförd energi (utan hjälpel och rökgaskondensering):",'Slutlig allokering'!$B$2:$AK$2,0),FALSE)/1,"")</f>
        <v>0</v>
      </c>
      <c r="AI407" s="55" t="str">
        <f>IFERROR(1-VLOOKUP(B407,'Slutlig allokering'!$B$2:$AJ$462,MATCH("Andel av bränsle i kvv som allokerats till värme, exklusive rökgaskondensering och hjälpel",'Slutlig allokering'!$B$2:$AK$2,0),FALSE),"")</f>
        <v/>
      </c>
      <c r="AK407" s="55" t="str">
        <f t="shared" si="13"/>
        <v/>
      </c>
    </row>
    <row r="408" spans="1:37" x14ac:dyDescent="0.35">
      <c r="A408" s="28" t="s">
        <v>540</v>
      </c>
      <c r="B408" s="28" t="s">
        <v>545</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allokering'!$B$2:$AC$462,MATCH(E$3,'Slutlig allokering'!$B$2:$AJ$2,0),FALSE)/1,0)</f>
        <v>0</v>
      </c>
      <c r="F408">
        <f>IFERROR(VLOOKUP($B408,Kraftvärmeprod!$B$1:$AH$479,MATCH(F$2,Kraftvärmeprod!$B$1:$AG$1,0),FALSE)/1,0)-IFERROR(VLOOKUP($B408,'Slutlig allokering'!$B$2:$AC$462,MATCH(F$3,'Slutlig allokering'!$B$2:$AJ$2,0),FALSE)/1,0)</f>
        <v>0</v>
      </c>
      <c r="G408">
        <f>IFERROR(VLOOKUP($B408,Kraftvärmeprod!$B$1:$AH$479,MATCH(G$2,Kraftvärmeprod!$B$1:$AG$1,0),FALSE)/1,0)-IFERROR(VLOOKUP($B408,'Slutlig allokering'!$B$2:$AC$462,MATCH(G$3,'Slutlig allokering'!$B$2:$AJ$2,0),FALSE)/1,0)</f>
        <v>0</v>
      </c>
      <c r="H408">
        <f>IFERROR(VLOOKUP($B408,Kraftvärmeprod!$B$1:$AH$479,MATCH(H$2,Kraftvärmeprod!$B$1:$AG$1,0),FALSE)/1,0)-IFERROR(VLOOKUP($B408,'Slutlig allokering'!$B$2:$AC$462,MATCH(H$3,'Slutlig allokering'!$B$2:$AJ$2,0),FALSE)/1,0)</f>
        <v>0</v>
      </c>
      <c r="I408">
        <f>IFERROR(VLOOKUP($B408,Kraftvärmeprod!$B$1:$AH$479,MATCH(I$2,Kraftvärmeprod!$B$1:$AG$1,0),FALSE)/1,0)-IFERROR(VLOOKUP($B408,'Slutlig allokering'!$B$2:$AC$462,MATCH(I$3,'Slutlig allokering'!$B$2:$AJ$2,0),FALSE)/1,0)</f>
        <v>0</v>
      </c>
      <c r="J408">
        <f>IFERROR(VLOOKUP($B408,Kraftvärmeprod!$B$1:$AH$479,MATCH(J$2,Kraftvärmeprod!$B$1:$AG$1,0),FALSE)/1,0)-IFERROR(VLOOKUP($B408,'Slutlig allokering'!$B$2:$AC$462,MATCH(J$3,'Slutlig allokering'!$B$2:$AJ$2,0),FALSE)/1,0)</f>
        <v>0</v>
      </c>
      <c r="K408">
        <f>IFERROR(VLOOKUP($B408,Kraftvärmeprod!$B$1:$AH$479,MATCH(K$2,Kraftvärmeprod!$B$1:$AG$1,0),FALSE)/1,0)-IFERROR(VLOOKUP($B408,'Slutlig allokering'!$B$2:$AC$462,MATCH(K$3,'Slutlig allokering'!$B$2:$AJ$2,0),FALSE)/1,0)</f>
        <v>0</v>
      </c>
      <c r="L408">
        <f>IFERROR(VLOOKUP($B408,Kraftvärmeprod!$B$1:$AH$479,MATCH(L$2,Kraftvärmeprod!$B$1:$AG$1,0),FALSE)/1,0)-IFERROR(VLOOKUP($B408,'Slutlig allokering'!$B$2:$AC$462,MATCH(L$3,'Slutlig allokering'!$B$2:$AJ$2,0),FALSE)/1,0)</f>
        <v>0</v>
      </c>
      <c r="M408" s="143">
        <f>IFERROR(VLOOKUP($B408,Miljö!$B$1:$S$477,MATCH(M$2,Miljö!$B$1:$X$1,0),FALSE)/1,0)-IFERROR(VLOOKUP($B408,'Slutlig allokering'!$B$2:$AC$462,MATCH(M$3,'Slutlig allokering'!$B$2:$AJ$2,0),FALSE)/1,0)</f>
        <v>0</v>
      </c>
      <c r="N408">
        <f>IFERROR(VLOOKUP($B408,Kraftvärmeprod!$B$1:$AH$479,MATCH(N$2,Kraftvärmeprod!$B$1:$AG$1,0),FALSE)/1,0)-IFERROR(VLOOKUP($B408,'Slutlig allokering'!$B$2:$AC$462,MATCH(N$3,'Slutlig allokering'!$B$2:$AJ$2,0),FALSE)/1,0)</f>
        <v>0</v>
      </c>
      <c r="O408">
        <f>IFERROR(VLOOKUP($B408,Kraftvärmeprod!$B$1:$AH$479,MATCH(O$2,Kraftvärmeprod!$B$1:$AG$1,0),FALSE)/1,0)-IFERROR(VLOOKUP($B408,'Slutlig allokering'!$B$2:$AC$462,MATCH(O$3,'Slutlig allokering'!$B$2:$AJ$2,0),FALSE)/1,0)</f>
        <v>0</v>
      </c>
      <c r="P408">
        <f>IFERROR(VLOOKUP($B408,Kraftvärmeprod!$B$1:$AH$479,MATCH(P$2,Kraftvärmeprod!$B$1:$AG$1,0),FALSE)/1,0)-IFERROR(VLOOKUP($B408,'Slutlig allokering'!$B$2:$AC$462,MATCH(P$3,'Slutlig allokering'!$B$2:$AJ$2,0),FALSE)/1,0)</f>
        <v>0</v>
      </c>
      <c r="Q408">
        <f>IFERROR(VLOOKUP($B408,Kraftvärmeprod!$B$1:$AH$479,MATCH(Q$2,Kraftvärmeprod!$B$1:$AG$1,0),FALSE)/1,0)-IFERROR(VLOOKUP($B408,'Slutlig allokering'!$B$2:$AC$462,MATCH(Q$3,'Slutlig allokering'!$B$2:$AJ$2,0),FALSE)/1,0)</f>
        <v>0</v>
      </c>
      <c r="R408">
        <f>IFERROR(VLOOKUP($B408,Kraftvärmeprod!$B$1:$AH$479,MATCH(R$2,Kraftvärmeprod!$B$1:$AG$1,0),FALSE)/1,0)-IFERROR(VLOOKUP($B408,'Slutlig allokering'!$B$2:$AC$462,MATCH(R$3,'Slutlig allokering'!$B$2:$AJ$2,0),FALSE)/1,0)</f>
        <v>0</v>
      </c>
      <c r="S408">
        <f>IFERROR(VLOOKUP($B408,Kraftvärmeprod!$B$1:$AH$479,MATCH(S$2,Kraftvärmeprod!$B$1:$AG$1,0),FALSE)/1,0)-IFERROR(VLOOKUP($B408,'Slutlig allokering'!$B$2:$AC$462,MATCH(S$3,'Slutlig allokering'!$B$2:$AJ$2,0),FALSE)/1,0)</f>
        <v>0</v>
      </c>
      <c r="T408">
        <f>IFERROR(VLOOKUP($B408,Kraftvärmeprod!$B$1:$AH$479,MATCH(T$2,Kraftvärmeprod!$B$1:$AG$1,0),FALSE)/1,0)-IFERROR(VLOOKUP($B408,'Slutlig allokering'!$B$2:$AC$462,MATCH(T$3,'Slutlig allokering'!$B$2:$AJ$2,0),FALSE)/1,0)</f>
        <v>0</v>
      </c>
      <c r="U408">
        <f>IFERROR(VLOOKUP($B408,Kraftvärmeprod!$B$1:$AH$479,MATCH(U$2,Kraftvärmeprod!$B$1:$AG$1,0),FALSE)/1,0)-IFERROR(VLOOKUP($B408,'Slutlig allokering'!$B$2:$AC$462,MATCH(U$3,'Slutlig allokering'!$B$2:$AJ$2,0),FALSE)/1,0)</f>
        <v>0</v>
      </c>
      <c r="V408">
        <f>IFERROR(VLOOKUP($B408,Kraftvärmeprod!$B$1:$AH$479,MATCH(V$2,Kraftvärmeprod!$B$1:$AG$1,0),FALSE)/1,0)-IFERROR(VLOOKUP($B408,'Slutlig allokering'!$B$2:$AC$462,MATCH(V$3,'Slutlig allokering'!$B$2:$AJ$2,0),FALSE)/1,0)</f>
        <v>0</v>
      </c>
      <c r="W408">
        <f>IFERROR(VLOOKUP($B408,Kraftvärmeprod!$B$1:$AH$479,MATCH(W$2,Kraftvärmeprod!$B$1:$AG$1,0),FALSE)/1,0)-IFERROR(VLOOKUP($B408,'Slutlig allokering'!$B$2:$AC$462,MATCH(W$3,'Slutlig allokering'!$B$2:$AJ$2,0),FALSE)/1,0)</f>
        <v>0</v>
      </c>
      <c r="X408">
        <f>IFERROR(VLOOKUP($B408,Kraftvärmeprod!$B$1:$AH$479,MATCH(X$2,Kraftvärmeprod!$B$1:$AG$1,0),FALSE)/1,0)-IFERROR(VLOOKUP($B408,'Slutlig allokering'!$B$2:$AC$462,MATCH(X$3,'Slutlig allokering'!$B$2:$AJ$2,0),FALSE)/1,0)</f>
        <v>0</v>
      </c>
      <c r="Y408">
        <f>IFERROR(VLOOKUP($B408,Kraftvärmeprod!$B$1:$AH$479,MATCH(Y$2,Kraftvärmeprod!$B$1:$AG$1,0),FALSE)/1,0)-IFERROR(VLOOKUP($B408,'Slutlig allokering'!$B$2:$AC$462,MATCH(Y$3,'Slutlig allokering'!$B$2:$AJ$2,0),FALSE)/1,0)</f>
        <v>0</v>
      </c>
      <c r="Z408">
        <f>IFERROR(VLOOKUP($B408,Kraftvärmeprod!$B$1:$AH$479,MATCH(Z$2,Kraftvärmeprod!$B$1:$AG$1,0),FALSE)/1,0)-IFERROR(VLOOKUP($B408,'Slutlig allokering'!$B$2:$AC$462,MATCH(Z$3,'Slutlig allokering'!$B$2:$AJ$2,0),FALSE)/1,0)</f>
        <v>0</v>
      </c>
      <c r="AA408">
        <f>IFERROR(VLOOKUP($B408,Kraftvärmeprod!$B$1:$AH$479,MATCH(AA$2,Kraftvärmeprod!$B$1:$AG$1,0),FALSE)/1,0)-IFERROR(VLOOKUP($B408,'Slutlig allokering'!$B$2:$AC$462,MATCH(AA$3,'Slutlig allokering'!$B$2:$AJ$2,0),FALSE)/1,0)</f>
        <v>0</v>
      </c>
      <c r="AB408">
        <f>IFERROR(VLOOKUP($B408,Kraftvärmeprod!$B$1:$AH$479,MATCH(AB$2,Kraftvärmeprod!$B$1:$AG$1,0),FALSE)/1,0)-IFERROR(VLOOKUP($B408,'Slutlig allokering'!$B$2:$AC$462,MATCH(AB$3,'Slutlig allokering'!$B$2:$AJ$2,0),FALSE)/1,0)</f>
        <v>0</v>
      </c>
      <c r="AE408">
        <f t="shared" si="12"/>
        <v>0</v>
      </c>
      <c r="AG408">
        <f>IFERROR(VLOOKUP(B408,'Slutlig allokering'!$B$2:$AJ$462,MATCH("Summa justerad allokerad tillförd energi (utan hjälpel och rökgaskondensering):",'Slutlig allokering'!$B$2:$AK$2,0),FALSE)/1,"")</f>
        <v>0</v>
      </c>
      <c r="AI408" s="55" t="str">
        <f>IFERROR(1-VLOOKUP(B408,'Slutlig allokering'!$B$2:$AJ$462,MATCH("Andel av bränsle i kvv som allokerats till värme, exklusive rökgaskondensering och hjälpel",'Slutlig allokering'!$B$2:$AK$2,0),FALSE),"")</f>
        <v/>
      </c>
      <c r="AK408" s="55" t="str">
        <f t="shared" si="13"/>
        <v/>
      </c>
    </row>
    <row r="409" spans="1:37" x14ac:dyDescent="0.35">
      <c r="A409" s="28" t="s">
        <v>546</v>
      </c>
      <c r="B409" s="28" t="s">
        <v>547</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allokering'!$B$2:$AC$462,MATCH(E$3,'Slutlig allokering'!$B$2:$AJ$2,0),FALSE)/1,0)</f>
        <v>0</v>
      </c>
      <c r="F409">
        <f>IFERROR(VLOOKUP($B409,Kraftvärmeprod!$B$1:$AH$479,MATCH(F$2,Kraftvärmeprod!$B$1:$AG$1,0),FALSE)/1,0)-IFERROR(VLOOKUP($B409,'Slutlig allokering'!$B$2:$AC$462,MATCH(F$3,'Slutlig allokering'!$B$2:$AJ$2,0),FALSE)/1,0)</f>
        <v>0</v>
      </c>
      <c r="G409">
        <f>IFERROR(VLOOKUP($B409,Kraftvärmeprod!$B$1:$AH$479,MATCH(G$2,Kraftvärmeprod!$B$1:$AG$1,0),FALSE)/1,0)-IFERROR(VLOOKUP($B409,'Slutlig allokering'!$B$2:$AC$462,MATCH(G$3,'Slutlig allokering'!$B$2:$AJ$2,0),FALSE)/1,0)</f>
        <v>0</v>
      </c>
      <c r="H409">
        <f>IFERROR(VLOOKUP($B409,Kraftvärmeprod!$B$1:$AH$479,MATCH(H$2,Kraftvärmeprod!$B$1:$AG$1,0),FALSE)/1,0)-IFERROR(VLOOKUP($B409,'Slutlig allokering'!$B$2:$AC$462,MATCH(H$3,'Slutlig allokering'!$B$2:$AJ$2,0),FALSE)/1,0)</f>
        <v>0</v>
      </c>
      <c r="I409">
        <f>IFERROR(VLOOKUP($B409,Kraftvärmeprod!$B$1:$AH$479,MATCH(I$2,Kraftvärmeprod!$B$1:$AG$1,0),FALSE)/1,0)-IFERROR(VLOOKUP($B409,'Slutlig allokering'!$B$2:$AC$462,MATCH(I$3,'Slutlig allokering'!$B$2:$AJ$2,0),FALSE)/1,0)</f>
        <v>0</v>
      </c>
      <c r="J409">
        <f>IFERROR(VLOOKUP($B409,Kraftvärmeprod!$B$1:$AH$479,MATCH(J$2,Kraftvärmeprod!$B$1:$AG$1,0),FALSE)/1,0)-IFERROR(VLOOKUP($B409,'Slutlig allokering'!$B$2:$AC$462,MATCH(J$3,'Slutlig allokering'!$B$2:$AJ$2,0),FALSE)/1,0)</f>
        <v>0</v>
      </c>
      <c r="K409">
        <f>IFERROR(VLOOKUP($B409,Kraftvärmeprod!$B$1:$AH$479,MATCH(K$2,Kraftvärmeprod!$B$1:$AG$1,0),FALSE)/1,0)-IFERROR(VLOOKUP($B409,'Slutlig allokering'!$B$2:$AC$462,MATCH(K$3,'Slutlig allokering'!$B$2:$AJ$2,0),FALSE)/1,0)</f>
        <v>0</v>
      </c>
      <c r="L409">
        <f>IFERROR(VLOOKUP($B409,Kraftvärmeprod!$B$1:$AH$479,MATCH(L$2,Kraftvärmeprod!$B$1:$AG$1,0),FALSE)/1,0)-IFERROR(VLOOKUP($B409,'Slutlig allokering'!$B$2:$AC$462,MATCH(L$3,'Slutlig allokering'!$B$2:$AJ$2,0),FALSE)/1,0)</f>
        <v>0</v>
      </c>
      <c r="M409" s="143">
        <f>IFERROR(VLOOKUP($B409,Miljö!$B$1:$S$477,MATCH(M$2,Miljö!$B$1:$X$1,0),FALSE)/1,0)-IFERROR(VLOOKUP($B409,'Slutlig allokering'!$B$2:$AC$462,MATCH(M$3,'Slutlig allokering'!$B$2:$AJ$2,0),FALSE)/1,0)</f>
        <v>0</v>
      </c>
      <c r="N409">
        <f>IFERROR(VLOOKUP($B409,Kraftvärmeprod!$B$1:$AH$479,MATCH(N$2,Kraftvärmeprod!$B$1:$AG$1,0),FALSE)/1,0)-IFERROR(VLOOKUP($B409,'Slutlig allokering'!$B$2:$AC$462,MATCH(N$3,'Slutlig allokering'!$B$2:$AJ$2,0),FALSE)/1,0)</f>
        <v>0</v>
      </c>
      <c r="O409">
        <f>IFERROR(VLOOKUP($B409,Kraftvärmeprod!$B$1:$AH$479,MATCH(O$2,Kraftvärmeprod!$B$1:$AG$1,0),FALSE)/1,0)-IFERROR(VLOOKUP($B409,'Slutlig allokering'!$B$2:$AC$462,MATCH(O$3,'Slutlig allokering'!$B$2:$AJ$2,0),FALSE)/1,0)</f>
        <v>0</v>
      </c>
      <c r="P409">
        <f>IFERROR(VLOOKUP($B409,Kraftvärmeprod!$B$1:$AH$479,MATCH(P$2,Kraftvärmeprod!$B$1:$AG$1,0),FALSE)/1,0)-IFERROR(VLOOKUP($B409,'Slutlig allokering'!$B$2:$AC$462,MATCH(P$3,'Slutlig allokering'!$B$2:$AJ$2,0),FALSE)/1,0)</f>
        <v>0</v>
      </c>
      <c r="Q409">
        <f>IFERROR(VLOOKUP($B409,Kraftvärmeprod!$B$1:$AH$479,MATCH(Q$2,Kraftvärmeprod!$B$1:$AG$1,0),FALSE)/1,0)-IFERROR(VLOOKUP($B409,'Slutlig allokering'!$B$2:$AC$462,MATCH(Q$3,'Slutlig allokering'!$B$2:$AJ$2,0),FALSE)/1,0)</f>
        <v>0</v>
      </c>
      <c r="R409">
        <f>IFERROR(VLOOKUP($B409,Kraftvärmeprod!$B$1:$AH$479,MATCH(R$2,Kraftvärmeprod!$B$1:$AG$1,0),FALSE)/1,0)-IFERROR(VLOOKUP($B409,'Slutlig allokering'!$B$2:$AC$462,MATCH(R$3,'Slutlig allokering'!$B$2:$AJ$2,0),FALSE)/1,0)</f>
        <v>0</v>
      </c>
      <c r="S409">
        <f>IFERROR(VLOOKUP($B409,Kraftvärmeprod!$B$1:$AH$479,MATCH(S$2,Kraftvärmeprod!$B$1:$AG$1,0),FALSE)/1,0)-IFERROR(VLOOKUP($B409,'Slutlig allokering'!$B$2:$AC$462,MATCH(S$3,'Slutlig allokering'!$B$2:$AJ$2,0),FALSE)/1,0)</f>
        <v>0</v>
      </c>
      <c r="T409">
        <f>IFERROR(VLOOKUP($B409,Kraftvärmeprod!$B$1:$AH$479,MATCH(T$2,Kraftvärmeprod!$B$1:$AG$1,0),FALSE)/1,0)-IFERROR(VLOOKUP($B409,'Slutlig allokering'!$B$2:$AC$462,MATCH(T$3,'Slutlig allokering'!$B$2:$AJ$2,0),FALSE)/1,0)</f>
        <v>0</v>
      </c>
      <c r="U409">
        <f>IFERROR(VLOOKUP($B409,Kraftvärmeprod!$B$1:$AH$479,MATCH(U$2,Kraftvärmeprod!$B$1:$AG$1,0),FALSE)/1,0)-IFERROR(VLOOKUP($B409,'Slutlig allokering'!$B$2:$AC$462,MATCH(U$3,'Slutlig allokering'!$B$2:$AJ$2,0),FALSE)/1,0)</f>
        <v>0</v>
      </c>
      <c r="V409">
        <f>IFERROR(VLOOKUP($B409,Kraftvärmeprod!$B$1:$AH$479,MATCH(V$2,Kraftvärmeprod!$B$1:$AG$1,0),FALSE)/1,0)-IFERROR(VLOOKUP($B409,'Slutlig allokering'!$B$2:$AC$462,MATCH(V$3,'Slutlig allokering'!$B$2:$AJ$2,0),FALSE)/1,0)</f>
        <v>0</v>
      </c>
      <c r="W409">
        <f>IFERROR(VLOOKUP($B409,Kraftvärmeprod!$B$1:$AH$479,MATCH(W$2,Kraftvärmeprod!$B$1:$AG$1,0),FALSE)/1,0)-IFERROR(VLOOKUP($B409,'Slutlig allokering'!$B$2:$AC$462,MATCH(W$3,'Slutlig allokering'!$B$2:$AJ$2,0),FALSE)/1,0)</f>
        <v>0</v>
      </c>
      <c r="X409">
        <f>IFERROR(VLOOKUP($B409,Kraftvärmeprod!$B$1:$AH$479,MATCH(X$2,Kraftvärmeprod!$B$1:$AG$1,0),FALSE)/1,0)-IFERROR(VLOOKUP($B409,'Slutlig allokering'!$B$2:$AC$462,MATCH(X$3,'Slutlig allokering'!$B$2:$AJ$2,0),FALSE)/1,0)</f>
        <v>0</v>
      </c>
      <c r="Y409">
        <f>IFERROR(VLOOKUP($B409,Kraftvärmeprod!$B$1:$AH$479,MATCH(Y$2,Kraftvärmeprod!$B$1:$AG$1,0),FALSE)/1,0)-IFERROR(VLOOKUP($B409,'Slutlig allokering'!$B$2:$AC$462,MATCH(Y$3,'Slutlig allokering'!$B$2:$AJ$2,0),FALSE)/1,0)</f>
        <v>0</v>
      </c>
      <c r="Z409">
        <f>IFERROR(VLOOKUP($B409,Kraftvärmeprod!$B$1:$AH$479,MATCH(Z$2,Kraftvärmeprod!$B$1:$AG$1,0),FALSE)/1,0)-IFERROR(VLOOKUP($B409,'Slutlig allokering'!$B$2:$AC$462,MATCH(Z$3,'Slutlig allokering'!$B$2:$AJ$2,0),FALSE)/1,0)</f>
        <v>0</v>
      </c>
      <c r="AA409">
        <f>IFERROR(VLOOKUP($B409,Kraftvärmeprod!$B$1:$AH$479,MATCH(AA$2,Kraftvärmeprod!$B$1:$AG$1,0),FALSE)/1,0)-IFERROR(VLOOKUP($B409,'Slutlig allokering'!$B$2:$AC$462,MATCH(AA$3,'Slutlig allokering'!$B$2:$AJ$2,0),FALSE)/1,0)</f>
        <v>0</v>
      </c>
      <c r="AB409">
        <f>IFERROR(VLOOKUP($B409,Kraftvärmeprod!$B$1:$AH$479,MATCH(AB$2,Kraftvärmeprod!$B$1:$AG$1,0),FALSE)/1,0)-IFERROR(VLOOKUP($B409,'Slutlig allokering'!$B$2:$AC$462,MATCH(AB$3,'Slutlig allokering'!$B$2:$AJ$2,0),FALSE)/1,0)</f>
        <v>0</v>
      </c>
      <c r="AE409">
        <f t="shared" si="12"/>
        <v>0</v>
      </c>
      <c r="AG409">
        <f>IFERROR(VLOOKUP(B409,'Slutlig allokering'!$B$2:$AJ$462,MATCH("Summa justerad allokerad tillförd energi (utan hjälpel och rökgaskondensering):",'Slutlig allokering'!$B$2:$AK$2,0),FALSE)/1,"")</f>
        <v>0</v>
      </c>
      <c r="AI409" s="55" t="str">
        <f>IFERROR(1-VLOOKUP(B409,'Slutlig allokering'!$B$2:$AJ$462,MATCH("Andel av bränsle i kvv som allokerats till värme, exklusive rökgaskondensering och hjälpel",'Slutlig allokering'!$B$2:$AK$2,0),FALSE),"")</f>
        <v/>
      </c>
      <c r="AK409" s="55" t="str">
        <f t="shared" si="13"/>
        <v/>
      </c>
    </row>
    <row r="410" spans="1:37" x14ac:dyDescent="0.35">
      <c r="A410" s="28" t="s">
        <v>546</v>
      </c>
      <c r="B410" s="28" t="s">
        <v>548</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allokering'!$B$2:$AC$462,MATCH(E$3,'Slutlig allokering'!$B$2:$AJ$2,0),FALSE)/1,0)</f>
        <v>0</v>
      </c>
      <c r="F410">
        <f>IFERROR(VLOOKUP($B410,Kraftvärmeprod!$B$1:$AH$479,MATCH(F$2,Kraftvärmeprod!$B$1:$AG$1,0),FALSE)/1,0)-IFERROR(VLOOKUP($B410,'Slutlig allokering'!$B$2:$AC$462,MATCH(F$3,'Slutlig allokering'!$B$2:$AJ$2,0),FALSE)/1,0)</f>
        <v>0</v>
      </c>
      <c r="G410">
        <f>IFERROR(VLOOKUP($B410,Kraftvärmeprod!$B$1:$AH$479,MATCH(G$2,Kraftvärmeprod!$B$1:$AG$1,0),FALSE)/1,0)-IFERROR(VLOOKUP($B410,'Slutlig allokering'!$B$2:$AC$462,MATCH(G$3,'Slutlig allokering'!$B$2:$AJ$2,0),FALSE)/1,0)</f>
        <v>0</v>
      </c>
      <c r="H410">
        <f>IFERROR(VLOOKUP($B410,Kraftvärmeprod!$B$1:$AH$479,MATCH(H$2,Kraftvärmeprod!$B$1:$AG$1,0),FALSE)/1,0)-IFERROR(VLOOKUP($B410,'Slutlig allokering'!$B$2:$AC$462,MATCH(H$3,'Slutlig allokering'!$B$2:$AJ$2,0),FALSE)/1,0)</f>
        <v>0</v>
      </c>
      <c r="I410">
        <f>IFERROR(VLOOKUP($B410,Kraftvärmeprod!$B$1:$AH$479,MATCH(I$2,Kraftvärmeprod!$B$1:$AG$1,0),FALSE)/1,0)-IFERROR(VLOOKUP($B410,'Slutlig allokering'!$B$2:$AC$462,MATCH(I$3,'Slutlig allokering'!$B$2:$AJ$2,0),FALSE)/1,0)</f>
        <v>0</v>
      </c>
      <c r="J410">
        <f>IFERROR(VLOOKUP($B410,Kraftvärmeprod!$B$1:$AH$479,MATCH(J$2,Kraftvärmeprod!$B$1:$AG$1,0),FALSE)/1,0)-IFERROR(VLOOKUP($B410,'Slutlig allokering'!$B$2:$AC$462,MATCH(J$3,'Slutlig allokering'!$B$2:$AJ$2,0),FALSE)/1,0)</f>
        <v>0</v>
      </c>
      <c r="K410">
        <f>IFERROR(VLOOKUP($B410,Kraftvärmeprod!$B$1:$AH$479,MATCH(K$2,Kraftvärmeprod!$B$1:$AG$1,0),FALSE)/1,0)-IFERROR(VLOOKUP($B410,'Slutlig allokering'!$B$2:$AC$462,MATCH(K$3,'Slutlig allokering'!$B$2:$AJ$2,0),FALSE)/1,0)</f>
        <v>0</v>
      </c>
      <c r="L410">
        <f>IFERROR(VLOOKUP($B410,Kraftvärmeprod!$B$1:$AH$479,MATCH(L$2,Kraftvärmeprod!$B$1:$AG$1,0),FALSE)/1,0)-IFERROR(VLOOKUP($B410,'Slutlig allokering'!$B$2:$AC$462,MATCH(L$3,'Slutlig allokering'!$B$2:$AJ$2,0),FALSE)/1,0)</f>
        <v>0</v>
      </c>
      <c r="M410" s="143">
        <f>IFERROR(VLOOKUP($B410,Miljö!$B$1:$S$477,MATCH(M$2,Miljö!$B$1:$X$1,0),FALSE)/1,0)-IFERROR(VLOOKUP($B410,'Slutlig allokering'!$B$2:$AC$462,MATCH(M$3,'Slutlig allokering'!$B$2:$AJ$2,0),FALSE)/1,0)</f>
        <v>0</v>
      </c>
      <c r="N410">
        <f>IFERROR(VLOOKUP($B410,Kraftvärmeprod!$B$1:$AH$479,MATCH(N$2,Kraftvärmeprod!$B$1:$AG$1,0),FALSE)/1,0)-IFERROR(VLOOKUP($B410,'Slutlig allokering'!$B$2:$AC$462,MATCH(N$3,'Slutlig allokering'!$B$2:$AJ$2,0),FALSE)/1,0)</f>
        <v>0</v>
      </c>
      <c r="O410">
        <f>IFERROR(VLOOKUP($B410,Kraftvärmeprod!$B$1:$AH$479,MATCH(O$2,Kraftvärmeprod!$B$1:$AG$1,0),FALSE)/1,0)-IFERROR(VLOOKUP($B410,'Slutlig allokering'!$B$2:$AC$462,MATCH(O$3,'Slutlig allokering'!$B$2:$AJ$2,0),FALSE)/1,0)</f>
        <v>0</v>
      </c>
      <c r="P410">
        <f>IFERROR(VLOOKUP($B410,Kraftvärmeprod!$B$1:$AH$479,MATCH(P$2,Kraftvärmeprod!$B$1:$AG$1,0),FALSE)/1,0)-IFERROR(VLOOKUP($B410,'Slutlig allokering'!$B$2:$AC$462,MATCH(P$3,'Slutlig allokering'!$B$2:$AJ$2,0),FALSE)/1,0)</f>
        <v>0</v>
      </c>
      <c r="Q410">
        <f>IFERROR(VLOOKUP($B410,Kraftvärmeprod!$B$1:$AH$479,MATCH(Q$2,Kraftvärmeprod!$B$1:$AG$1,0),FALSE)/1,0)-IFERROR(VLOOKUP($B410,'Slutlig allokering'!$B$2:$AC$462,MATCH(Q$3,'Slutlig allokering'!$B$2:$AJ$2,0),FALSE)/1,0)</f>
        <v>0</v>
      </c>
      <c r="R410">
        <f>IFERROR(VLOOKUP($B410,Kraftvärmeprod!$B$1:$AH$479,MATCH(R$2,Kraftvärmeprod!$B$1:$AG$1,0),FALSE)/1,0)-IFERROR(VLOOKUP($B410,'Slutlig allokering'!$B$2:$AC$462,MATCH(R$3,'Slutlig allokering'!$B$2:$AJ$2,0),FALSE)/1,0)</f>
        <v>0</v>
      </c>
      <c r="S410">
        <f>IFERROR(VLOOKUP($B410,Kraftvärmeprod!$B$1:$AH$479,MATCH(S$2,Kraftvärmeprod!$B$1:$AG$1,0),FALSE)/1,0)-IFERROR(VLOOKUP($B410,'Slutlig allokering'!$B$2:$AC$462,MATCH(S$3,'Slutlig allokering'!$B$2:$AJ$2,0),FALSE)/1,0)</f>
        <v>0</v>
      </c>
      <c r="T410">
        <f>IFERROR(VLOOKUP($B410,Kraftvärmeprod!$B$1:$AH$479,MATCH(T$2,Kraftvärmeprod!$B$1:$AG$1,0),FALSE)/1,0)-IFERROR(VLOOKUP($B410,'Slutlig allokering'!$B$2:$AC$462,MATCH(T$3,'Slutlig allokering'!$B$2:$AJ$2,0),FALSE)/1,0)</f>
        <v>0</v>
      </c>
      <c r="U410">
        <f>IFERROR(VLOOKUP($B410,Kraftvärmeprod!$B$1:$AH$479,MATCH(U$2,Kraftvärmeprod!$B$1:$AG$1,0),FALSE)/1,0)-IFERROR(VLOOKUP($B410,'Slutlig allokering'!$B$2:$AC$462,MATCH(U$3,'Slutlig allokering'!$B$2:$AJ$2,0),FALSE)/1,0)</f>
        <v>0</v>
      </c>
      <c r="V410">
        <f>IFERROR(VLOOKUP($B410,Kraftvärmeprod!$B$1:$AH$479,MATCH(V$2,Kraftvärmeprod!$B$1:$AG$1,0),FALSE)/1,0)-IFERROR(VLOOKUP($B410,'Slutlig allokering'!$B$2:$AC$462,MATCH(V$3,'Slutlig allokering'!$B$2:$AJ$2,0),FALSE)/1,0)</f>
        <v>0</v>
      </c>
      <c r="W410">
        <f>IFERROR(VLOOKUP($B410,Kraftvärmeprod!$B$1:$AH$479,MATCH(W$2,Kraftvärmeprod!$B$1:$AG$1,0),FALSE)/1,0)-IFERROR(VLOOKUP($B410,'Slutlig allokering'!$B$2:$AC$462,MATCH(W$3,'Slutlig allokering'!$B$2:$AJ$2,0),FALSE)/1,0)</f>
        <v>0</v>
      </c>
      <c r="X410">
        <f>IFERROR(VLOOKUP($B410,Kraftvärmeprod!$B$1:$AH$479,MATCH(X$2,Kraftvärmeprod!$B$1:$AG$1,0),FALSE)/1,0)-IFERROR(VLOOKUP($B410,'Slutlig allokering'!$B$2:$AC$462,MATCH(X$3,'Slutlig allokering'!$B$2:$AJ$2,0),FALSE)/1,0)</f>
        <v>0</v>
      </c>
      <c r="Y410">
        <f>IFERROR(VLOOKUP($B410,Kraftvärmeprod!$B$1:$AH$479,MATCH(Y$2,Kraftvärmeprod!$B$1:$AG$1,0),FALSE)/1,0)-IFERROR(VLOOKUP($B410,'Slutlig allokering'!$B$2:$AC$462,MATCH(Y$3,'Slutlig allokering'!$B$2:$AJ$2,0),FALSE)/1,0)</f>
        <v>0</v>
      </c>
      <c r="Z410">
        <f>IFERROR(VLOOKUP($B410,Kraftvärmeprod!$B$1:$AH$479,MATCH(Z$2,Kraftvärmeprod!$B$1:$AG$1,0),FALSE)/1,0)-IFERROR(VLOOKUP($B410,'Slutlig allokering'!$B$2:$AC$462,MATCH(Z$3,'Slutlig allokering'!$B$2:$AJ$2,0),FALSE)/1,0)</f>
        <v>0</v>
      </c>
      <c r="AA410">
        <f>IFERROR(VLOOKUP($B410,Kraftvärmeprod!$B$1:$AH$479,MATCH(AA$2,Kraftvärmeprod!$B$1:$AG$1,0),FALSE)/1,0)-IFERROR(VLOOKUP($B410,'Slutlig allokering'!$B$2:$AC$462,MATCH(AA$3,'Slutlig allokering'!$B$2:$AJ$2,0),FALSE)/1,0)</f>
        <v>0</v>
      </c>
      <c r="AB410">
        <f>IFERROR(VLOOKUP($B410,Kraftvärmeprod!$B$1:$AH$479,MATCH(AB$2,Kraftvärmeprod!$B$1:$AG$1,0),FALSE)/1,0)-IFERROR(VLOOKUP($B410,'Slutlig allokering'!$B$2:$AC$462,MATCH(AB$3,'Slutlig allokering'!$B$2:$AJ$2,0),FALSE)/1,0)</f>
        <v>0</v>
      </c>
      <c r="AE410">
        <f t="shared" si="12"/>
        <v>0</v>
      </c>
      <c r="AG410">
        <f>IFERROR(VLOOKUP(B410,'Slutlig allokering'!$B$2:$AJ$462,MATCH("Summa justerad allokerad tillförd energi (utan hjälpel och rökgaskondensering):",'Slutlig allokering'!$B$2:$AK$2,0),FALSE)/1,"")</f>
        <v>0</v>
      </c>
      <c r="AI410" s="55" t="str">
        <f>IFERROR(1-VLOOKUP(B410,'Slutlig allokering'!$B$2:$AJ$462,MATCH("Andel av bränsle i kvv som allokerats till värme, exklusive rökgaskondensering och hjälpel",'Slutlig allokering'!$B$2:$AK$2,0),FALSE),"")</f>
        <v/>
      </c>
      <c r="AK410" s="55" t="str">
        <f t="shared" si="13"/>
        <v/>
      </c>
    </row>
    <row r="411" spans="1:37" x14ac:dyDescent="0.35">
      <c r="A411" s="28" t="s">
        <v>546</v>
      </c>
      <c r="B411" s="28" t="s">
        <v>549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allokering'!$B$2:$AC$462,MATCH(E$3,'Slutlig allokering'!$B$2:$AJ$2,0),FALSE)/1,0)</f>
        <v>0</v>
      </c>
      <c r="F411">
        <f>IFERROR(VLOOKUP($B411,Kraftvärmeprod!$B$1:$AH$479,MATCH(F$2,Kraftvärmeprod!$B$1:$AG$1,0),FALSE)/1,0)-IFERROR(VLOOKUP($B411,'Slutlig allokering'!$B$2:$AC$462,MATCH(F$3,'Slutlig allokering'!$B$2:$AJ$2,0),FALSE)/1,0)</f>
        <v>0</v>
      </c>
      <c r="G411">
        <f>IFERROR(VLOOKUP($B411,Kraftvärmeprod!$B$1:$AH$479,MATCH(G$2,Kraftvärmeprod!$B$1:$AG$1,0),FALSE)/1,0)-IFERROR(VLOOKUP($B411,'Slutlig allokering'!$B$2:$AC$462,MATCH(G$3,'Slutlig allokering'!$B$2:$AJ$2,0),FALSE)/1,0)</f>
        <v>0</v>
      </c>
      <c r="H411">
        <f>IFERROR(VLOOKUP($B411,Kraftvärmeprod!$B$1:$AH$479,MATCH(H$2,Kraftvärmeprod!$B$1:$AG$1,0),FALSE)/1,0)-IFERROR(VLOOKUP($B411,'Slutlig allokering'!$B$2:$AC$462,MATCH(H$3,'Slutlig allokering'!$B$2:$AJ$2,0),FALSE)/1,0)</f>
        <v>0</v>
      </c>
      <c r="I411">
        <f>IFERROR(VLOOKUP($B411,Kraftvärmeprod!$B$1:$AH$479,MATCH(I$2,Kraftvärmeprod!$B$1:$AG$1,0),FALSE)/1,0)-IFERROR(VLOOKUP($B411,'Slutlig allokering'!$B$2:$AC$462,MATCH(I$3,'Slutlig allokering'!$B$2:$AJ$2,0),FALSE)/1,0)</f>
        <v>0</v>
      </c>
      <c r="J411">
        <f>IFERROR(VLOOKUP($B411,Kraftvärmeprod!$B$1:$AH$479,MATCH(J$2,Kraftvärmeprod!$B$1:$AG$1,0),FALSE)/1,0)-IFERROR(VLOOKUP($B411,'Slutlig allokering'!$B$2:$AC$462,MATCH(J$3,'Slutlig allokering'!$B$2:$AJ$2,0),FALSE)/1,0)</f>
        <v>0</v>
      </c>
      <c r="K411">
        <f>IFERROR(VLOOKUP($B411,Kraftvärmeprod!$B$1:$AH$479,MATCH(K$2,Kraftvärmeprod!$B$1:$AG$1,0),FALSE)/1,0)-IFERROR(VLOOKUP($B411,'Slutlig allokering'!$B$2:$AC$462,MATCH(K$3,'Slutlig allokering'!$B$2:$AJ$2,0),FALSE)/1,0)</f>
        <v>0</v>
      </c>
      <c r="L411">
        <f>IFERROR(VLOOKUP($B411,Kraftvärmeprod!$B$1:$AH$479,MATCH(L$2,Kraftvärmeprod!$B$1:$AG$1,0),FALSE)/1,0)-IFERROR(VLOOKUP($B411,'Slutlig allokering'!$B$2:$AC$462,MATCH(L$3,'Slutlig allokering'!$B$2:$AJ$2,0),FALSE)/1,0)</f>
        <v>0</v>
      </c>
      <c r="M411" s="143">
        <f>IFERROR(VLOOKUP($B411,Miljö!$B$1:$S$477,MATCH(M$2,Miljö!$B$1:$X$1,0),FALSE)/1,0)-IFERROR(VLOOKUP($B411,'Slutlig allokering'!$B$2:$AC$462,MATCH(M$3,'Slutlig allokering'!$B$2:$AJ$2,0),FALSE)/1,0)</f>
        <v>0</v>
      </c>
      <c r="N411">
        <f>IFERROR(VLOOKUP($B411,Kraftvärmeprod!$B$1:$AH$479,MATCH(N$2,Kraftvärmeprod!$B$1:$AG$1,0),FALSE)/1,0)-IFERROR(VLOOKUP($B411,'Slutlig allokering'!$B$2:$AC$462,MATCH(N$3,'Slutlig allokering'!$B$2:$AJ$2,0),FALSE)/1,0)</f>
        <v>0</v>
      </c>
      <c r="O411">
        <f>IFERROR(VLOOKUP($B411,Kraftvärmeprod!$B$1:$AH$479,MATCH(O$2,Kraftvärmeprod!$B$1:$AG$1,0),FALSE)/1,0)-IFERROR(VLOOKUP($B411,'Slutlig allokering'!$B$2:$AC$462,MATCH(O$3,'Slutlig allokering'!$B$2:$AJ$2,0),FALSE)/1,0)</f>
        <v>0</v>
      </c>
      <c r="P411">
        <f>IFERROR(VLOOKUP($B411,Kraftvärmeprod!$B$1:$AH$479,MATCH(P$2,Kraftvärmeprod!$B$1:$AG$1,0),FALSE)/1,0)-IFERROR(VLOOKUP($B411,'Slutlig allokering'!$B$2:$AC$462,MATCH(P$3,'Slutlig allokering'!$B$2:$AJ$2,0),FALSE)/1,0)</f>
        <v>0</v>
      </c>
      <c r="Q411">
        <f>IFERROR(VLOOKUP($B411,Kraftvärmeprod!$B$1:$AH$479,MATCH(Q$2,Kraftvärmeprod!$B$1:$AG$1,0),FALSE)/1,0)-IFERROR(VLOOKUP($B411,'Slutlig allokering'!$B$2:$AC$462,MATCH(Q$3,'Slutlig allokering'!$B$2:$AJ$2,0),FALSE)/1,0)</f>
        <v>0</v>
      </c>
      <c r="R411">
        <f>IFERROR(VLOOKUP($B411,Kraftvärmeprod!$B$1:$AH$479,MATCH(R$2,Kraftvärmeprod!$B$1:$AG$1,0),FALSE)/1,0)-IFERROR(VLOOKUP($B411,'Slutlig allokering'!$B$2:$AC$462,MATCH(R$3,'Slutlig allokering'!$B$2:$AJ$2,0),FALSE)/1,0)</f>
        <v>0</v>
      </c>
      <c r="S411">
        <f>IFERROR(VLOOKUP($B411,Kraftvärmeprod!$B$1:$AH$479,MATCH(S$2,Kraftvärmeprod!$B$1:$AG$1,0),FALSE)/1,0)-IFERROR(VLOOKUP($B411,'Slutlig allokering'!$B$2:$AC$462,MATCH(S$3,'Slutlig allokering'!$B$2:$AJ$2,0),FALSE)/1,0)</f>
        <v>0</v>
      </c>
      <c r="T411">
        <f>IFERROR(VLOOKUP($B411,Kraftvärmeprod!$B$1:$AH$479,MATCH(T$2,Kraftvärmeprod!$B$1:$AG$1,0),FALSE)/1,0)-IFERROR(VLOOKUP($B411,'Slutlig allokering'!$B$2:$AC$462,MATCH(T$3,'Slutlig allokering'!$B$2:$AJ$2,0),FALSE)/1,0)</f>
        <v>0</v>
      </c>
      <c r="U411">
        <f>IFERROR(VLOOKUP($B411,Kraftvärmeprod!$B$1:$AH$479,MATCH(U$2,Kraftvärmeprod!$B$1:$AG$1,0),FALSE)/1,0)-IFERROR(VLOOKUP($B411,'Slutlig allokering'!$B$2:$AC$462,MATCH(U$3,'Slutlig allokering'!$B$2:$AJ$2,0),FALSE)/1,0)</f>
        <v>0</v>
      </c>
      <c r="V411">
        <f>IFERROR(VLOOKUP($B411,Kraftvärmeprod!$B$1:$AH$479,MATCH(V$2,Kraftvärmeprod!$B$1:$AG$1,0),FALSE)/1,0)-IFERROR(VLOOKUP($B411,'Slutlig allokering'!$B$2:$AC$462,MATCH(V$3,'Slutlig allokering'!$B$2:$AJ$2,0),FALSE)/1,0)</f>
        <v>0</v>
      </c>
      <c r="W411">
        <f>IFERROR(VLOOKUP($B411,Kraftvärmeprod!$B$1:$AH$479,MATCH(W$2,Kraftvärmeprod!$B$1:$AG$1,0),FALSE)/1,0)-IFERROR(VLOOKUP($B411,'Slutlig allokering'!$B$2:$AC$462,MATCH(W$3,'Slutlig allokering'!$B$2:$AJ$2,0),FALSE)/1,0)</f>
        <v>0</v>
      </c>
      <c r="X411">
        <f>IFERROR(VLOOKUP($B411,Kraftvärmeprod!$B$1:$AH$479,MATCH(X$2,Kraftvärmeprod!$B$1:$AG$1,0),FALSE)/1,0)-IFERROR(VLOOKUP($B411,'Slutlig allokering'!$B$2:$AC$462,MATCH(X$3,'Slutlig allokering'!$B$2:$AJ$2,0),FALSE)/1,0)</f>
        <v>0</v>
      </c>
      <c r="Y411">
        <f>IFERROR(VLOOKUP($B411,Kraftvärmeprod!$B$1:$AH$479,MATCH(Y$2,Kraftvärmeprod!$B$1:$AG$1,0),FALSE)/1,0)-IFERROR(VLOOKUP($B411,'Slutlig allokering'!$B$2:$AC$462,MATCH(Y$3,'Slutlig allokering'!$B$2:$AJ$2,0),FALSE)/1,0)</f>
        <v>0</v>
      </c>
      <c r="Z411">
        <f>IFERROR(VLOOKUP($B411,Kraftvärmeprod!$B$1:$AH$479,MATCH(Z$2,Kraftvärmeprod!$B$1:$AG$1,0),FALSE)/1,0)-IFERROR(VLOOKUP($B411,'Slutlig allokering'!$B$2:$AC$462,MATCH(Z$3,'Slutlig allokering'!$B$2:$AJ$2,0),FALSE)/1,0)</f>
        <v>0</v>
      </c>
      <c r="AA411">
        <f>IFERROR(VLOOKUP($B411,Kraftvärmeprod!$B$1:$AH$479,MATCH(AA$2,Kraftvärmeprod!$B$1:$AG$1,0),FALSE)/1,0)-IFERROR(VLOOKUP($B411,'Slutlig allokering'!$B$2:$AC$462,MATCH(AA$3,'Slutlig allokering'!$B$2:$AJ$2,0),FALSE)/1,0)</f>
        <v>0</v>
      </c>
      <c r="AB411">
        <f>IFERROR(VLOOKUP($B411,Kraftvärmeprod!$B$1:$AH$479,MATCH(AB$2,Kraftvärmeprod!$B$1:$AG$1,0),FALSE)/1,0)-IFERROR(VLOOKUP($B411,'Slutlig allokering'!$B$2:$AC$462,MATCH(AB$3,'Slutlig allokering'!$B$2:$AJ$2,0),FALSE)/1,0)</f>
        <v>0</v>
      </c>
      <c r="AE411">
        <f t="shared" si="12"/>
        <v>0</v>
      </c>
      <c r="AG411">
        <f>IFERROR(VLOOKUP(B411,'Slutlig allokering'!$B$2:$AJ$462,MATCH("Summa justerad allokerad tillförd energi (utan hjälpel och rökgaskondensering):",'Slutlig allokering'!$B$2:$AK$2,0),FALSE)/1,"")</f>
        <v>0</v>
      </c>
      <c r="AI411" s="55" t="str">
        <f>IFERROR(1-VLOOKUP(B411,'Slutlig allokering'!$B$2:$AJ$462,MATCH("Andel av bränsle i kvv som allokerats till värme, exklusive rökgaskondensering och hjälpel",'Slutlig allokering'!$B$2:$AK$2,0),FALSE),"")</f>
        <v/>
      </c>
      <c r="AK411" s="55" t="str">
        <f t="shared" si="13"/>
        <v/>
      </c>
    </row>
    <row r="412" spans="1:37" x14ac:dyDescent="0.35">
      <c r="A412" s="28" t="s">
        <v>550</v>
      </c>
      <c r="B412" s="28" t="s">
        <v>551</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allokering'!$B$2:$AC$462,MATCH(E$3,'Slutlig allokering'!$B$2:$AJ$2,0),FALSE)/1,0)</f>
        <v>0</v>
      </c>
      <c r="F412">
        <f>IFERROR(VLOOKUP($B412,Kraftvärmeprod!$B$1:$AH$479,MATCH(F$2,Kraftvärmeprod!$B$1:$AG$1,0),FALSE)/1,0)-IFERROR(VLOOKUP($B412,'Slutlig allokering'!$B$2:$AC$462,MATCH(F$3,'Slutlig allokering'!$B$2:$AJ$2,0),FALSE)/1,0)</f>
        <v>0</v>
      </c>
      <c r="G412">
        <f>IFERROR(VLOOKUP($B412,Kraftvärmeprod!$B$1:$AH$479,MATCH(G$2,Kraftvärmeprod!$B$1:$AG$1,0),FALSE)/1,0)-IFERROR(VLOOKUP($B412,'Slutlig allokering'!$B$2:$AC$462,MATCH(G$3,'Slutlig allokering'!$B$2:$AJ$2,0),FALSE)/1,0)</f>
        <v>0</v>
      </c>
      <c r="H412">
        <f>IFERROR(VLOOKUP($B412,Kraftvärmeprod!$B$1:$AH$479,MATCH(H$2,Kraftvärmeprod!$B$1:$AG$1,0),FALSE)/1,0)-IFERROR(VLOOKUP($B412,'Slutlig allokering'!$B$2:$AC$462,MATCH(H$3,'Slutlig allokering'!$B$2:$AJ$2,0),FALSE)/1,0)</f>
        <v>0</v>
      </c>
      <c r="I412">
        <f>IFERROR(VLOOKUP($B412,Kraftvärmeprod!$B$1:$AH$479,MATCH(I$2,Kraftvärmeprod!$B$1:$AG$1,0),FALSE)/1,0)-IFERROR(VLOOKUP($B412,'Slutlig allokering'!$B$2:$AC$462,MATCH(I$3,'Slutlig allokering'!$B$2:$AJ$2,0),FALSE)/1,0)</f>
        <v>0</v>
      </c>
      <c r="J412">
        <f>IFERROR(VLOOKUP($B412,Kraftvärmeprod!$B$1:$AH$479,MATCH(J$2,Kraftvärmeprod!$B$1:$AG$1,0),FALSE)/1,0)-IFERROR(VLOOKUP($B412,'Slutlig allokering'!$B$2:$AC$462,MATCH(J$3,'Slutlig allokering'!$B$2:$AJ$2,0),FALSE)/1,0)</f>
        <v>0</v>
      </c>
      <c r="K412">
        <f>IFERROR(VLOOKUP($B412,Kraftvärmeprod!$B$1:$AH$479,MATCH(K$2,Kraftvärmeprod!$B$1:$AG$1,0),FALSE)/1,0)-IFERROR(VLOOKUP($B412,'Slutlig allokering'!$B$2:$AC$462,MATCH(K$3,'Slutlig allokering'!$B$2:$AJ$2,0),FALSE)/1,0)</f>
        <v>0</v>
      </c>
      <c r="L412">
        <f>IFERROR(VLOOKUP($B412,Kraftvärmeprod!$B$1:$AH$479,MATCH(L$2,Kraftvärmeprod!$B$1:$AG$1,0),FALSE)/1,0)-IFERROR(VLOOKUP($B412,'Slutlig allokering'!$B$2:$AC$462,MATCH(L$3,'Slutlig allokering'!$B$2:$AJ$2,0),FALSE)/1,0)</f>
        <v>0</v>
      </c>
      <c r="M412" s="143">
        <f>IFERROR(VLOOKUP($B412,Miljö!$B$1:$S$477,MATCH(M$2,Miljö!$B$1:$X$1,0),FALSE)/1,0)-IFERROR(VLOOKUP($B412,'Slutlig allokering'!$B$2:$AC$462,MATCH(M$3,'Slutlig allokering'!$B$2:$AJ$2,0),FALSE)/1,0)</f>
        <v>0</v>
      </c>
      <c r="N412">
        <f>IFERROR(VLOOKUP($B412,Kraftvärmeprod!$B$1:$AH$479,MATCH(N$2,Kraftvärmeprod!$B$1:$AG$1,0),FALSE)/1,0)-IFERROR(VLOOKUP($B412,'Slutlig allokering'!$B$2:$AC$462,MATCH(N$3,'Slutlig allokering'!$B$2:$AJ$2,0),FALSE)/1,0)</f>
        <v>0</v>
      </c>
      <c r="O412">
        <f>IFERROR(VLOOKUP($B412,Kraftvärmeprod!$B$1:$AH$479,MATCH(O$2,Kraftvärmeprod!$B$1:$AG$1,0),FALSE)/1,0)-IFERROR(VLOOKUP($B412,'Slutlig allokering'!$B$2:$AC$462,MATCH(O$3,'Slutlig allokering'!$B$2:$AJ$2,0),FALSE)/1,0)</f>
        <v>0</v>
      </c>
      <c r="P412">
        <f>IFERROR(VLOOKUP($B412,Kraftvärmeprod!$B$1:$AH$479,MATCH(P$2,Kraftvärmeprod!$B$1:$AG$1,0),FALSE)/1,0)-IFERROR(VLOOKUP($B412,'Slutlig allokering'!$B$2:$AC$462,MATCH(P$3,'Slutlig allokering'!$B$2:$AJ$2,0),FALSE)/1,0)</f>
        <v>0</v>
      </c>
      <c r="Q412">
        <f>IFERROR(VLOOKUP($B412,Kraftvärmeprod!$B$1:$AH$479,MATCH(Q$2,Kraftvärmeprod!$B$1:$AG$1,0),FALSE)/1,0)-IFERROR(VLOOKUP($B412,'Slutlig allokering'!$B$2:$AC$462,MATCH(Q$3,'Slutlig allokering'!$B$2:$AJ$2,0),FALSE)/1,0)</f>
        <v>0</v>
      </c>
      <c r="R412">
        <f>IFERROR(VLOOKUP($B412,Kraftvärmeprod!$B$1:$AH$479,MATCH(R$2,Kraftvärmeprod!$B$1:$AG$1,0),FALSE)/1,0)-IFERROR(VLOOKUP($B412,'Slutlig allokering'!$B$2:$AC$462,MATCH(R$3,'Slutlig allokering'!$B$2:$AJ$2,0),FALSE)/1,0)</f>
        <v>0</v>
      </c>
      <c r="S412">
        <f>IFERROR(VLOOKUP($B412,Kraftvärmeprod!$B$1:$AH$479,MATCH(S$2,Kraftvärmeprod!$B$1:$AG$1,0),FALSE)/1,0)-IFERROR(VLOOKUP($B412,'Slutlig allokering'!$B$2:$AC$462,MATCH(S$3,'Slutlig allokering'!$B$2:$AJ$2,0),FALSE)/1,0)</f>
        <v>0</v>
      </c>
      <c r="T412">
        <f>IFERROR(VLOOKUP($B412,Kraftvärmeprod!$B$1:$AH$479,MATCH(T$2,Kraftvärmeprod!$B$1:$AG$1,0),FALSE)/1,0)-IFERROR(VLOOKUP($B412,'Slutlig allokering'!$B$2:$AC$462,MATCH(T$3,'Slutlig allokering'!$B$2:$AJ$2,0),FALSE)/1,0)</f>
        <v>0</v>
      </c>
      <c r="U412">
        <f>IFERROR(VLOOKUP($B412,Kraftvärmeprod!$B$1:$AH$479,MATCH(U$2,Kraftvärmeprod!$B$1:$AG$1,0),FALSE)/1,0)-IFERROR(VLOOKUP($B412,'Slutlig allokering'!$B$2:$AC$462,MATCH(U$3,'Slutlig allokering'!$B$2:$AJ$2,0),FALSE)/1,0)</f>
        <v>0</v>
      </c>
      <c r="V412">
        <f>IFERROR(VLOOKUP($B412,Kraftvärmeprod!$B$1:$AH$479,MATCH(V$2,Kraftvärmeprod!$B$1:$AG$1,0),FALSE)/1,0)-IFERROR(VLOOKUP($B412,'Slutlig allokering'!$B$2:$AC$462,MATCH(V$3,'Slutlig allokering'!$B$2:$AJ$2,0),FALSE)/1,0)</f>
        <v>0</v>
      </c>
      <c r="W412">
        <f>IFERROR(VLOOKUP($B412,Kraftvärmeprod!$B$1:$AH$479,MATCH(W$2,Kraftvärmeprod!$B$1:$AG$1,0),FALSE)/1,0)-IFERROR(VLOOKUP($B412,'Slutlig allokering'!$B$2:$AC$462,MATCH(W$3,'Slutlig allokering'!$B$2:$AJ$2,0),FALSE)/1,0)</f>
        <v>0</v>
      </c>
      <c r="X412">
        <f>IFERROR(VLOOKUP($B412,Kraftvärmeprod!$B$1:$AH$479,MATCH(X$2,Kraftvärmeprod!$B$1:$AG$1,0),FALSE)/1,0)-IFERROR(VLOOKUP($B412,'Slutlig allokering'!$B$2:$AC$462,MATCH(X$3,'Slutlig allokering'!$B$2:$AJ$2,0),FALSE)/1,0)</f>
        <v>0</v>
      </c>
      <c r="Y412">
        <f>IFERROR(VLOOKUP($B412,Kraftvärmeprod!$B$1:$AH$479,MATCH(Y$2,Kraftvärmeprod!$B$1:$AG$1,0),FALSE)/1,0)-IFERROR(VLOOKUP($B412,'Slutlig allokering'!$B$2:$AC$462,MATCH(Y$3,'Slutlig allokering'!$B$2:$AJ$2,0),FALSE)/1,0)</f>
        <v>0</v>
      </c>
      <c r="Z412">
        <f>IFERROR(VLOOKUP($B412,Kraftvärmeprod!$B$1:$AH$479,MATCH(Z$2,Kraftvärmeprod!$B$1:$AG$1,0),FALSE)/1,0)-IFERROR(VLOOKUP($B412,'Slutlig allokering'!$B$2:$AC$462,MATCH(Z$3,'Slutlig allokering'!$B$2:$AJ$2,0),FALSE)/1,0)</f>
        <v>0</v>
      </c>
      <c r="AA412">
        <f>IFERROR(VLOOKUP($B412,Kraftvärmeprod!$B$1:$AH$479,MATCH(AA$2,Kraftvärmeprod!$B$1:$AG$1,0),FALSE)/1,0)-IFERROR(VLOOKUP($B412,'Slutlig allokering'!$B$2:$AC$462,MATCH(AA$3,'Slutlig allokering'!$B$2:$AJ$2,0),FALSE)/1,0)</f>
        <v>0</v>
      </c>
      <c r="AB412">
        <f>IFERROR(VLOOKUP($B412,Kraftvärmeprod!$B$1:$AH$479,MATCH(AB$2,Kraftvärmeprod!$B$1:$AG$1,0),FALSE)/1,0)-IFERROR(VLOOKUP($B412,'Slutlig allokering'!$B$2:$AC$462,MATCH(AB$3,'Slutlig allokering'!$B$2:$AJ$2,0),FALSE)/1,0)</f>
        <v>0</v>
      </c>
      <c r="AE412">
        <f t="shared" si="12"/>
        <v>0</v>
      </c>
      <c r="AG412">
        <f>IFERROR(VLOOKUP(B412,'Slutlig allokering'!$B$2:$AJ$462,MATCH("Summa justerad allokerad tillförd energi (utan hjälpel och rökgaskondensering):",'Slutlig allokering'!$B$2:$AK$2,0),FALSE)/1,"")</f>
        <v>0</v>
      </c>
      <c r="AI412" s="55" t="str">
        <f>IFERROR(1-VLOOKUP(B412,'Slutlig allokering'!$B$2:$AJ$462,MATCH("Andel av bränsle i kvv som allokerats till värme, exklusive rökgaskondensering och hjälpel",'Slutlig allokering'!$B$2:$AK$2,0),FALSE),"")</f>
        <v/>
      </c>
      <c r="AK412" s="55" t="str">
        <f t="shared" si="13"/>
        <v/>
      </c>
    </row>
    <row r="413" spans="1:37" x14ac:dyDescent="0.35">
      <c r="A413" s="28" t="s">
        <v>550</v>
      </c>
      <c r="B413" s="28" t="s">
        <v>552</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allokering'!$B$2:$AC$462,MATCH(E$3,'Slutlig allokering'!$B$2:$AJ$2,0),FALSE)/1,0)</f>
        <v>0</v>
      </c>
      <c r="F413">
        <f>IFERROR(VLOOKUP($B413,Kraftvärmeprod!$B$1:$AH$479,MATCH(F$2,Kraftvärmeprod!$B$1:$AG$1,0),FALSE)/1,0)-IFERROR(VLOOKUP($B413,'Slutlig allokering'!$B$2:$AC$462,MATCH(F$3,'Slutlig allokering'!$B$2:$AJ$2,0),FALSE)/1,0)</f>
        <v>0</v>
      </c>
      <c r="G413">
        <f>IFERROR(VLOOKUP($B413,Kraftvärmeprod!$B$1:$AH$479,MATCH(G$2,Kraftvärmeprod!$B$1:$AG$1,0),FALSE)/1,0)-IFERROR(VLOOKUP($B413,'Slutlig allokering'!$B$2:$AC$462,MATCH(G$3,'Slutlig allokering'!$B$2:$AJ$2,0),FALSE)/1,0)</f>
        <v>0</v>
      </c>
      <c r="H413">
        <f>IFERROR(VLOOKUP($B413,Kraftvärmeprod!$B$1:$AH$479,MATCH(H$2,Kraftvärmeprod!$B$1:$AG$1,0),FALSE)/1,0)-IFERROR(VLOOKUP($B413,'Slutlig allokering'!$B$2:$AC$462,MATCH(H$3,'Slutlig allokering'!$B$2:$AJ$2,0),FALSE)/1,0)</f>
        <v>0</v>
      </c>
      <c r="I413">
        <f>IFERROR(VLOOKUP($B413,Kraftvärmeprod!$B$1:$AH$479,MATCH(I$2,Kraftvärmeprod!$B$1:$AG$1,0),FALSE)/1,0)-IFERROR(VLOOKUP($B413,'Slutlig allokering'!$B$2:$AC$462,MATCH(I$3,'Slutlig allokering'!$B$2:$AJ$2,0),FALSE)/1,0)</f>
        <v>0</v>
      </c>
      <c r="J413">
        <f>IFERROR(VLOOKUP($B413,Kraftvärmeprod!$B$1:$AH$479,MATCH(J$2,Kraftvärmeprod!$B$1:$AG$1,0),FALSE)/1,0)-IFERROR(VLOOKUP($B413,'Slutlig allokering'!$B$2:$AC$462,MATCH(J$3,'Slutlig allokering'!$B$2:$AJ$2,0),FALSE)/1,0)</f>
        <v>0</v>
      </c>
      <c r="K413">
        <f>IFERROR(VLOOKUP($B413,Kraftvärmeprod!$B$1:$AH$479,MATCH(K$2,Kraftvärmeprod!$B$1:$AG$1,0),FALSE)/1,0)-IFERROR(VLOOKUP($B413,'Slutlig allokering'!$B$2:$AC$462,MATCH(K$3,'Slutlig allokering'!$B$2:$AJ$2,0),FALSE)/1,0)</f>
        <v>0</v>
      </c>
      <c r="L413">
        <f>IFERROR(VLOOKUP($B413,Kraftvärmeprod!$B$1:$AH$479,MATCH(L$2,Kraftvärmeprod!$B$1:$AG$1,0),FALSE)/1,0)-IFERROR(VLOOKUP($B413,'Slutlig allokering'!$B$2:$AC$462,MATCH(L$3,'Slutlig allokering'!$B$2:$AJ$2,0),FALSE)/1,0)</f>
        <v>0</v>
      </c>
      <c r="M413" s="143">
        <f>IFERROR(VLOOKUP($B413,Miljö!$B$1:$S$477,MATCH(M$2,Miljö!$B$1:$X$1,0),FALSE)/1,0)-IFERROR(VLOOKUP($B413,'Slutlig allokering'!$B$2:$AC$462,MATCH(M$3,'Slutlig allokering'!$B$2:$AJ$2,0),FALSE)/1,0)</f>
        <v>0</v>
      </c>
      <c r="N413">
        <f>IFERROR(VLOOKUP($B413,Kraftvärmeprod!$B$1:$AH$479,MATCH(N$2,Kraftvärmeprod!$B$1:$AG$1,0),FALSE)/1,0)-IFERROR(VLOOKUP($B413,'Slutlig allokering'!$B$2:$AC$462,MATCH(N$3,'Slutlig allokering'!$B$2:$AJ$2,0),FALSE)/1,0)</f>
        <v>0</v>
      </c>
      <c r="O413">
        <f>IFERROR(VLOOKUP($B413,Kraftvärmeprod!$B$1:$AH$479,MATCH(O$2,Kraftvärmeprod!$B$1:$AG$1,0),FALSE)/1,0)-IFERROR(VLOOKUP($B413,'Slutlig allokering'!$B$2:$AC$462,MATCH(O$3,'Slutlig allokering'!$B$2:$AJ$2,0),FALSE)/1,0)</f>
        <v>0</v>
      </c>
      <c r="P413">
        <f>IFERROR(VLOOKUP($B413,Kraftvärmeprod!$B$1:$AH$479,MATCH(P$2,Kraftvärmeprod!$B$1:$AG$1,0),FALSE)/1,0)-IFERROR(VLOOKUP($B413,'Slutlig allokering'!$B$2:$AC$462,MATCH(P$3,'Slutlig allokering'!$B$2:$AJ$2,0),FALSE)/1,0)</f>
        <v>0</v>
      </c>
      <c r="Q413">
        <f>IFERROR(VLOOKUP($B413,Kraftvärmeprod!$B$1:$AH$479,MATCH(Q$2,Kraftvärmeprod!$B$1:$AG$1,0),FALSE)/1,0)-IFERROR(VLOOKUP($B413,'Slutlig allokering'!$B$2:$AC$462,MATCH(Q$3,'Slutlig allokering'!$B$2:$AJ$2,0),FALSE)/1,0)</f>
        <v>0</v>
      </c>
      <c r="R413">
        <f>IFERROR(VLOOKUP($B413,Kraftvärmeprod!$B$1:$AH$479,MATCH(R$2,Kraftvärmeprod!$B$1:$AG$1,0),FALSE)/1,0)-IFERROR(VLOOKUP($B413,'Slutlig allokering'!$B$2:$AC$462,MATCH(R$3,'Slutlig allokering'!$B$2:$AJ$2,0),FALSE)/1,0)</f>
        <v>0</v>
      </c>
      <c r="S413">
        <f>IFERROR(VLOOKUP($B413,Kraftvärmeprod!$B$1:$AH$479,MATCH(S$2,Kraftvärmeprod!$B$1:$AG$1,0),FALSE)/1,0)-IFERROR(VLOOKUP($B413,'Slutlig allokering'!$B$2:$AC$462,MATCH(S$3,'Slutlig allokering'!$B$2:$AJ$2,0),FALSE)/1,0)</f>
        <v>0</v>
      </c>
      <c r="T413">
        <f>IFERROR(VLOOKUP($B413,Kraftvärmeprod!$B$1:$AH$479,MATCH(T$2,Kraftvärmeprod!$B$1:$AG$1,0),FALSE)/1,0)-IFERROR(VLOOKUP($B413,'Slutlig allokering'!$B$2:$AC$462,MATCH(T$3,'Slutlig allokering'!$B$2:$AJ$2,0),FALSE)/1,0)</f>
        <v>0</v>
      </c>
      <c r="U413">
        <f>IFERROR(VLOOKUP($B413,Kraftvärmeprod!$B$1:$AH$479,MATCH(U$2,Kraftvärmeprod!$B$1:$AG$1,0),FALSE)/1,0)-IFERROR(VLOOKUP($B413,'Slutlig allokering'!$B$2:$AC$462,MATCH(U$3,'Slutlig allokering'!$B$2:$AJ$2,0),FALSE)/1,0)</f>
        <v>0</v>
      </c>
      <c r="V413">
        <f>IFERROR(VLOOKUP($B413,Kraftvärmeprod!$B$1:$AH$479,MATCH(V$2,Kraftvärmeprod!$B$1:$AG$1,0),FALSE)/1,0)-IFERROR(VLOOKUP($B413,'Slutlig allokering'!$B$2:$AC$462,MATCH(V$3,'Slutlig allokering'!$B$2:$AJ$2,0),FALSE)/1,0)</f>
        <v>0</v>
      </c>
      <c r="W413">
        <f>IFERROR(VLOOKUP($B413,Kraftvärmeprod!$B$1:$AH$479,MATCH(W$2,Kraftvärmeprod!$B$1:$AG$1,0),FALSE)/1,0)-IFERROR(VLOOKUP($B413,'Slutlig allokering'!$B$2:$AC$462,MATCH(W$3,'Slutlig allokering'!$B$2:$AJ$2,0),FALSE)/1,0)</f>
        <v>0</v>
      </c>
      <c r="X413">
        <f>IFERROR(VLOOKUP($B413,Kraftvärmeprod!$B$1:$AH$479,MATCH(X$2,Kraftvärmeprod!$B$1:$AG$1,0),FALSE)/1,0)-IFERROR(VLOOKUP($B413,'Slutlig allokering'!$B$2:$AC$462,MATCH(X$3,'Slutlig allokering'!$B$2:$AJ$2,0),FALSE)/1,0)</f>
        <v>0</v>
      </c>
      <c r="Y413">
        <f>IFERROR(VLOOKUP($B413,Kraftvärmeprod!$B$1:$AH$479,MATCH(Y$2,Kraftvärmeprod!$B$1:$AG$1,0),FALSE)/1,0)-IFERROR(VLOOKUP($B413,'Slutlig allokering'!$B$2:$AC$462,MATCH(Y$3,'Slutlig allokering'!$B$2:$AJ$2,0),FALSE)/1,0)</f>
        <v>0</v>
      </c>
      <c r="Z413">
        <f>IFERROR(VLOOKUP($B413,Kraftvärmeprod!$B$1:$AH$479,MATCH(Z$2,Kraftvärmeprod!$B$1:$AG$1,0),FALSE)/1,0)-IFERROR(VLOOKUP($B413,'Slutlig allokering'!$B$2:$AC$462,MATCH(Z$3,'Slutlig allokering'!$B$2:$AJ$2,0),FALSE)/1,0)</f>
        <v>0</v>
      </c>
      <c r="AA413">
        <f>IFERROR(VLOOKUP($B413,Kraftvärmeprod!$B$1:$AH$479,MATCH(AA$2,Kraftvärmeprod!$B$1:$AG$1,0),FALSE)/1,0)-IFERROR(VLOOKUP($B413,'Slutlig allokering'!$B$2:$AC$462,MATCH(AA$3,'Slutlig allokering'!$B$2:$AJ$2,0),FALSE)/1,0)</f>
        <v>0</v>
      </c>
      <c r="AB413">
        <f>IFERROR(VLOOKUP($B413,Kraftvärmeprod!$B$1:$AH$479,MATCH(AB$2,Kraftvärmeprod!$B$1:$AG$1,0),FALSE)/1,0)-IFERROR(VLOOKUP($B413,'Slutlig allokering'!$B$2:$AC$462,MATCH(AB$3,'Slutlig allokering'!$B$2:$AJ$2,0),FALSE)/1,0)</f>
        <v>0</v>
      </c>
      <c r="AE413">
        <f t="shared" si="12"/>
        <v>0</v>
      </c>
      <c r="AG413">
        <f>IFERROR(VLOOKUP(B413,'Slutlig allokering'!$B$2:$AJ$462,MATCH("Summa justerad allokerad tillförd energi (utan hjälpel och rökgaskondensering):",'Slutlig allokering'!$B$2:$AK$2,0),FALSE)/1,"")</f>
        <v>0</v>
      </c>
      <c r="AI413" s="55" t="str">
        <f>IFERROR(1-VLOOKUP(B413,'Slutlig allokering'!$B$2:$AJ$462,MATCH("Andel av bränsle i kvv som allokerats till värme, exklusive rökgaskondensering och hjälpel",'Slutlig allokering'!$B$2:$AK$2,0),FALSE),"")</f>
        <v/>
      </c>
      <c r="AK413" s="55" t="str">
        <f t="shared" si="13"/>
        <v/>
      </c>
    </row>
    <row r="414" spans="1:37" x14ac:dyDescent="0.35">
      <c r="A414" s="28" t="s">
        <v>550</v>
      </c>
      <c r="B414" s="28" t="s">
        <v>553</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allokering'!$B$2:$AC$462,MATCH(E$3,'Slutlig allokering'!$B$2:$AJ$2,0),FALSE)/1,0)</f>
        <v>0</v>
      </c>
      <c r="F414">
        <f>IFERROR(VLOOKUP($B414,Kraftvärmeprod!$B$1:$AH$479,MATCH(F$2,Kraftvärmeprod!$B$1:$AG$1,0),FALSE)/1,0)-IFERROR(VLOOKUP($B414,'Slutlig allokering'!$B$2:$AC$462,MATCH(F$3,'Slutlig allokering'!$B$2:$AJ$2,0),FALSE)/1,0)</f>
        <v>0</v>
      </c>
      <c r="G414">
        <f>IFERROR(VLOOKUP($B414,Kraftvärmeprod!$B$1:$AH$479,MATCH(G$2,Kraftvärmeprod!$B$1:$AG$1,0),FALSE)/1,0)-IFERROR(VLOOKUP($B414,'Slutlig allokering'!$B$2:$AC$462,MATCH(G$3,'Slutlig allokering'!$B$2:$AJ$2,0),FALSE)/1,0)</f>
        <v>0</v>
      </c>
      <c r="H414">
        <f>IFERROR(VLOOKUP($B414,Kraftvärmeprod!$B$1:$AH$479,MATCH(H$2,Kraftvärmeprod!$B$1:$AG$1,0),FALSE)/1,0)-IFERROR(VLOOKUP($B414,'Slutlig allokering'!$B$2:$AC$462,MATCH(H$3,'Slutlig allokering'!$B$2:$AJ$2,0),FALSE)/1,0)</f>
        <v>0</v>
      </c>
      <c r="I414">
        <f>IFERROR(VLOOKUP($B414,Kraftvärmeprod!$B$1:$AH$479,MATCH(I$2,Kraftvärmeprod!$B$1:$AG$1,0),FALSE)/1,0)-IFERROR(VLOOKUP($B414,'Slutlig allokering'!$B$2:$AC$462,MATCH(I$3,'Slutlig allokering'!$B$2:$AJ$2,0),FALSE)/1,0)</f>
        <v>0</v>
      </c>
      <c r="J414">
        <f>IFERROR(VLOOKUP($B414,Kraftvärmeprod!$B$1:$AH$479,MATCH(J$2,Kraftvärmeprod!$B$1:$AG$1,0),FALSE)/1,0)-IFERROR(VLOOKUP($B414,'Slutlig allokering'!$B$2:$AC$462,MATCH(J$3,'Slutlig allokering'!$B$2:$AJ$2,0),FALSE)/1,0)</f>
        <v>0</v>
      </c>
      <c r="K414">
        <f>IFERROR(VLOOKUP($B414,Kraftvärmeprod!$B$1:$AH$479,MATCH(K$2,Kraftvärmeprod!$B$1:$AG$1,0),FALSE)/1,0)-IFERROR(VLOOKUP($B414,'Slutlig allokering'!$B$2:$AC$462,MATCH(K$3,'Slutlig allokering'!$B$2:$AJ$2,0),FALSE)/1,0)</f>
        <v>0</v>
      </c>
      <c r="L414">
        <f>IFERROR(VLOOKUP($B414,Kraftvärmeprod!$B$1:$AH$479,MATCH(L$2,Kraftvärmeprod!$B$1:$AG$1,0),FALSE)/1,0)-IFERROR(VLOOKUP($B414,'Slutlig allokering'!$B$2:$AC$462,MATCH(L$3,'Slutlig allokering'!$B$2:$AJ$2,0),FALSE)/1,0)</f>
        <v>0</v>
      </c>
      <c r="M414" s="143">
        <f>IFERROR(VLOOKUP($B414,Miljö!$B$1:$S$477,MATCH(M$2,Miljö!$B$1:$X$1,0),FALSE)/1,0)-IFERROR(VLOOKUP($B414,'Slutlig allokering'!$B$2:$AC$462,MATCH(M$3,'Slutlig allokering'!$B$2:$AJ$2,0),FALSE)/1,0)</f>
        <v>0</v>
      </c>
      <c r="N414">
        <f>IFERROR(VLOOKUP($B414,Kraftvärmeprod!$B$1:$AH$479,MATCH(N$2,Kraftvärmeprod!$B$1:$AG$1,0),FALSE)/1,0)-IFERROR(VLOOKUP($B414,'Slutlig allokering'!$B$2:$AC$462,MATCH(N$3,'Slutlig allokering'!$B$2:$AJ$2,0),FALSE)/1,0)</f>
        <v>0</v>
      </c>
      <c r="O414">
        <f>IFERROR(VLOOKUP($B414,Kraftvärmeprod!$B$1:$AH$479,MATCH(O$2,Kraftvärmeprod!$B$1:$AG$1,0),FALSE)/1,0)-IFERROR(VLOOKUP($B414,'Slutlig allokering'!$B$2:$AC$462,MATCH(O$3,'Slutlig allokering'!$B$2:$AJ$2,0),FALSE)/1,0)</f>
        <v>0</v>
      </c>
      <c r="P414">
        <f>IFERROR(VLOOKUP($B414,Kraftvärmeprod!$B$1:$AH$479,MATCH(P$2,Kraftvärmeprod!$B$1:$AG$1,0),FALSE)/1,0)-IFERROR(VLOOKUP($B414,'Slutlig allokering'!$B$2:$AC$462,MATCH(P$3,'Slutlig allokering'!$B$2:$AJ$2,0),FALSE)/1,0)</f>
        <v>0</v>
      </c>
      <c r="Q414">
        <f>IFERROR(VLOOKUP($B414,Kraftvärmeprod!$B$1:$AH$479,MATCH(Q$2,Kraftvärmeprod!$B$1:$AG$1,0),FALSE)/1,0)-IFERROR(VLOOKUP($B414,'Slutlig allokering'!$B$2:$AC$462,MATCH(Q$3,'Slutlig allokering'!$B$2:$AJ$2,0),FALSE)/1,0)</f>
        <v>0</v>
      </c>
      <c r="R414">
        <f>IFERROR(VLOOKUP($B414,Kraftvärmeprod!$B$1:$AH$479,MATCH(R$2,Kraftvärmeprod!$B$1:$AG$1,0),FALSE)/1,0)-IFERROR(VLOOKUP($B414,'Slutlig allokering'!$B$2:$AC$462,MATCH(R$3,'Slutlig allokering'!$B$2:$AJ$2,0),FALSE)/1,0)</f>
        <v>0</v>
      </c>
      <c r="S414">
        <f>IFERROR(VLOOKUP($B414,Kraftvärmeprod!$B$1:$AH$479,MATCH(S$2,Kraftvärmeprod!$B$1:$AG$1,0),FALSE)/1,0)-IFERROR(VLOOKUP($B414,'Slutlig allokering'!$B$2:$AC$462,MATCH(S$3,'Slutlig allokering'!$B$2:$AJ$2,0),FALSE)/1,0)</f>
        <v>0</v>
      </c>
      <c r="T414">
        <f>IFERROR(VLOOKUP($B414,Kraftvärmeprod!$B$1:$AH$479,MATCH(T$2,Kraftvärmeprod!$B$1:$AG$1,0),FALSE)/1,0)-IFERROR(VLOOKUP($B414,'Slutlig allokering'!$B$2:$AC$462,MATCH(T$3,'Slutlig allokering'!$B$2:$AJ$2,0),FALSE)/1,0)</f>
        <v>0</v>
      </c>
      <c r="U414">
        <f>IFERROR(VLOOKUP($B414,Kraftvärmeprod!$B$1:$AH$479,MATCH(U$2,Kraftvärmeprod!$B$1:$AG$1,0),FALSE)/1,0)-IFERROR(VLOOKUP($B414,'Slutlig allokering'!$B$2:$AC$462,MATCH(U$3,'Slutlig allokering'!$B$2:$AJ$2,0),FALSE)/1,0)</f>
        <v>0</v>
      </c>
      <c r="V414">
        <f>IFERROR(VLOOKUP($B414,Kraftvärmeprod!$B$1:$AH$479,MATCH(V$2,Kraftvärmeprod!$B$1:$AG$1,0),FALSE)/1,0)-IFERROR(VLOOKUP($B414,'Slutlig allokering'!$B$2:$AC$462,MATCH(V$3,'Slutlig allokering'!$B$2:$AJ$2,0),FALSE)/1,0)</f>
        <v>0</v>
      </c>
      <c r="W414">
        <f>IFERROR(VLOOKUP($B414,Kraftvärmeprod!$B$1:$AH$479,MATCH(W$2,Kraftvärmeprod!$B$1:$AG$1,0),FALSE)/1,0)-IFERROR(VLOOKUP($B414,'Slutlig allokering'!$B$2:$AC$462,MATCH(W$3,'Slutlig allokering'!$B$2:$AJ$2,0),FALSE)/1,0)</f>
        <v>0</v>
      </c>
      <c r="X414">
        <f>IFERROR(VLOOKUP($B414,Kraftvärmeprod!$B$1:$AH$479,MATCH(X$2,Kraftvärmeprod!$B$1:$AG$1,0),FALSE)/1,0)-IFERROR(VLOOKUP($B414,'Slutlig allokering'!$B$2:$AC$462,MATCH(X$3,'Slutlig allokering'!$B$2:$AJ$2,0),FALSE)/1,0)</f>
        <v>0</v>
      </c>
      <c r="Y414">
        <f>IFERROR(VLOOKUP($B414,Kraftvärmeprod!$B$1:$AH$479,MATCH(Y$2,Kraftvärmeprod!$B$1:$AG$1,0),FALSE)/1,0)-IFERROR(VLOOKUP($B414,'Slutlig allokering'!$B$2:$AC$462,MATCH(Y$3,'Slutlig allokering'!$B$2:$AJ$2,0),FALSE)/1,0)</f>
        <v>0</v>
      </c>
      <c r="Z414">
        <f>IFERROR(VLOOKUP($B414,Kraftvärmeprod!$B$1:$AH$479,MATCH(Z$2,Kraftvärmeprod!$B$1:$AG$1,0),FALSE)/1,0)-IFERROR(VLOOKUP($B414,'Slutlig allokering'!$B$2:$AC$462,MATCH(Z$3,'Slutlig allokering'!$B$2:$AJ$2,0),FALSE)/1,0)</f>
        <v>0</v>
      </c>
      <c r="AA414">
        <f>IFERROR(VLOOKUP($B414,Kraftvärmeprod!$B$1:$AH$479,MATCH(AA$2,Kraftvärmeprod!$B$1:$AG$1,0),FALSE)/1,0)-IFERROR(VLOOKUP($B414,'Slutlig allokering'!$B$2:$AC$462,MATCH(AA$3,'Slutlig allokering'!$B$2:$AJ$2,0),FALSE)/1,0)</f>
        <v>0</v>
      </c>
      <c r="AB414">
        <f>IFERROR(VLOOKUP($B414,Kraftvärmeprod!$B$1:$AH$479,MATCH(AB$2,Kraftvärmeprod!$B$1:$AG$1,0),FALSE)/1,0)-IFERROR(VLOOKUP($B414,'Slutlig allokering'!$B$2:$AC$462,MATCH(AB$3,'Slutlig allokering'!$B$2:$AJ$2,0),FALSE)/1,0)</f>
        <v>0</v>
      </c>
      <c r="AE414">
        <f t="shared" si="12"/>
        <v>0</v>
      </c>
      <c r="AG414">
        <f>IFERROR(VLOOKUP(B414,'Slutlig allokering'!$B$2:$AJ$462,MATCH("Summa justerad allokerad tillförd energi (utan hjälpel och rökgaskondensering):",'Slutlig allokering'!$B$2:$AK$2,0),FALSE)/1,"")</f>
        <v>0</v>
      </c>
      <c r="AI414" s="55" t="str">
        <f>IFERROR(1-VLOOKUP(B414,'Slutlig allokering'!$B$2:$AJ$462,MATCH("Andel av bränsle i kvv som allokerats till värme, exklusive rökgaskondensering och hjälpel",'Slutlig allokering'!$B$2:$AK$2,0),FALSE),"")</f>
        <v/>
      </c>
      <c r="AK414" s="55" t="str">
        <f t="shared" si="13"/>
        <v/>
      </c>
    </row>
    <row r="415" spans="1:37" x14ac:dyDescent="0.35">
      <c r="A415" s="28" t="s">
        <v>550</v>
      </c>
      <c r="B415" s="28" t="s">
        <v>554</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allokering'!$B$2:$AC$462,MATCH(E$3,'Slutlig allokering'!$B$2:$AJ$2,0),FALSE)/1,0)</f>
        <v>0</v>
      </c>
      <c r="F415">
        <f>IFERROR(VLOOKUP($B415,Kraftvärmeprod!$B$1:$AH$479,MATCH(F$2,Kraftvärmeprod!$B$1:$AG$1,0),FALSE)/1,0)-IFERROR(VLOOKUP($B415,'Slutlig allokering'!$B$2:$AC$462,MATCH(F$3,'Slutlig allokering'!$B$2:$AJ$2,0),FALSE)/1,0)</f>
        <v>0</v>
      </c>
      <c r="G415">
        <f>IFERROR(VLOOKUP($B415,Kraftvärmeprod!$B$1:$AH$479,MATCH(G$2,Kraftvärmeprod!$B$1:$AG$1,0),FALSE)/1,0)-IFERROR(VLOOKUP($B415,'Slutlig allokering'!$B$2:$AC$462,MATCH(G$3,'Slutlig allokering'!$B$2:$AJ$2,0),FALSE)/1,0)</f>
        <v>0</v>
      </c>
      <c r="H415">
        <f>IFERROR(VLOOKUP($B415,Kraftvärmeprod!$B$1:$AH$479,MATCH(H$2,Kraftvärmeprod!$B$1:$AG$1,0),FALSE)/1,0)-IFERROR(VLOOKUP($B415,'Slutlig allokering'!$B$2:$AC$462,MATCH(H$3,'Slutlig allokering'!$B$2:$AJ$2,0),FALSE)/1,0)</f>
        <v>0</v>
      </c>
      <c r="I415">
        <f>IFERROR(VLOOKUP($B415,Kraftvärmeprod!$B$1:$AH$479,MATCH(I$2,Kraftvärmeprod!$B$1:$AG$1,0),FALSE)/1,0)-IFERROR(VLOOKUP($B415,'Slutlig allokering'!$B$2:$AC$462,MATCH(I$3,'Slutlig allokering'!$B$2:$AJ$2,0),FALSE)/1,0)</f>
        <v>0</v>
      </c>
      <c r="J415">
        <f>IFERROR(VLOOKUP($B415,Kraftvärmeprod!$B$1:$AH$479,MATCH(J$2,Kraftvärmeprod!$B$1:$AG$1,0),FALSE)/1,0)-IFERROR(VLOOKUP($B415,'Slutlig allokering'!$B$2:$AC$462,MATCH(J$3,'Slutlig allokering'!$B$2:$AJ$2,0),FALSE)/1,0)</f>
        <v>0</v>
      </c>
      <c r="K415">
        <f>IFERROR(VLOOKUP($B415,Kraftvärmeprod!$B$1:$AH$479,MATCH(K$2,Kraftvärmeprod!$B$1:$AG$1,0),FALSE)/1,0)-IFERROR(VLOOKUP($B415,'Slutlig allokering'!$B$2:$AC$462,MATCH(K$3,'Slutlig allokering'!$B$2:$AJ$2,0),FALSE)/1,0)</f>
        <v>0</v>
      </c>
      <c r="L415">
        <f>IFERROR(VLOOKUP($B415,Kraftvärmeprod!$B$1:$AH$479,MATCH(L$2,Kraftvärmeprod!$B$1:$AG$1,0),FALSE)/1,0)-IFERROR(VLOOKUP($B415,'Slutlig allokering'!$B$2:$AC$462,MATCH(L$3,'Slutlig allokering'!$B$2:$AJ$2,0),FALSE)/1,0)</f>
        <v>0</v>
      </c>
      <c r="M415" s="143">
        <f>IFERROR(VLOOKUP($B415,Miljö!$B$1:$S$477,MATCH(M$2,Miljö!$B$1:$X$1,0),FALSE)/1,0)-IFERROR(VLOOKUP($B415,'Slutlig allokering'!$B$2:$AC$462,MATCH(M$3,'Slutlig allokering'!$B$2:$AJ$2,0),FALSE)/1,0)</f>
        <v>0</v>
      </c>
      <c r="N415">
        <f>IFERROR(VLOOKUP($B415,Kraftvärmeprod!$B$1:$AH$479,MATCH(N$2,Kraftvärmeprod!$B$1:$AG$1,0),FALSE)/1,0)-IFERROR(VLOOKUP($B415,'Slutlig allokering'!$B$2:$AC$462,MATCH(N$3,'Slutlig allokering'!$B$2:$AJ$2,0),FALSE)/1,0)</f>
        <v>0</v>
      </c>
      <c r="O415">
        <f>IFERROR(VLOOKUP($B415,Kraftvärmeprod!$B$1:$AH$479,MATCH(O$2,Kraftvärmeprod!$B$1:$AG$1,0),FALSE)/1,0)-IFERROR(VLOOKUP($B415,'Slutlig allokering'!$B$2:$AC$462,MATCH(O$3,'Slutlig allokering'!$B$2:$AJ$2,0),FALSE)/1,0)</f>
        <v>0</v>
      </c>
      <c r="P415">
        <f>IFERROR(VLOOKUP($B415,Kraftvärmeprod!$B$1:$AH$479,MATCH(P$2,Kraftvärmeprod!$B$1:$AG$1,0),FALSE)/1,0)-IFERROR(VLOOKUP($B415,'Slutlig allokering'!$B$2:$AC$462,MATCH(P$3,'Slutlig allokering'!$B$2:$AJ$2,0),FALSE)/1,0)</f>
        <v>0</v>
      </c>
      <c r="Q415">
        <f>IFERROR(VLOOKUP($B415,Kraftvärmeprod!$B$1:$AH$479,MATCH(Q$2,Kraftvärmeprod!$B$1:$AG$1,0),FALSE)/1,0)-IFERROR(VLOOKUP($B415,'Slutlig allokering'!$B$2:$AC$462,MATCH(Q$3,'Slutlig allokering'!$B$2:$AJ$2,0),FALSE)/1,0)</f>
        <v>0</v>
      </c>
      <c r="R415">
        <f>IFERROR(VLOOKUP($B415,Kraftvärmeprod!$B$1:$AH$479,MATCH(R$2,Kraftvärmeprod!$B$1:$AG$1,0),FALSE)/1,0)-IFERROR(VLOOKUP($B415,'Slutlig allokering'!$B$2:$AC$462,MATCH(R$3,'Slutlig allokering'!$B$2:$AJ$2,0),FALSE)/1,0)</f>
        <v>0</v>
      </c>
      <c r="S415">
        <f>IFERROR(VLOOKUP($B415,Kraftvärmeprod!$B$1:$AH$479,MATCH(S$2,Kraftvärmeprod!$B$1:$AG$1,0),FALSE)/1,0)-IFERROR(VLOOKUP($B415,'Slutlig allokering'!$B$2:$AC$462,MATCH(S$3,'Slutlig allokering'!$B$2:$AJ$2,0),FALSE)/1,0)</f>
        <v>0</v>
      </c>
      <c r="T415">
        <f>IFERROR(VLOOKUP($B415,Kraftvärmeprod!$B$1:$AH$479,MATCH(T$2,Kraftvärmeprod!$B$1:$AG$1,0),FALSE)/1,0)-IFERROR(VLOOKUP($B415,'Slutlig allokering'!$B$2:$AC$462,MATCH(T$3,'Slutlig allokering'!$B$2:$AJ$2,0),FALSE)/1,0)</f>
        <v>0</v>
      </c>
      <c r="U415">
        <f>IFERROR(VLOOKUP($B415,Kraftvärmeprod!$B$1:$AH$479,MATCH(U$2,Kraftvärmeprod!$B$1:$AG$1,0),FALSE)/1,0)-IFERROR(VLOOKUP($B415,'Slutlig allokering'!$B$2:$AC$462,MATCH(U$3,'Slutlig allokering'!$B$2:$AJ$2,0),FALSE)/1,0)</f>
        <v>0</v>
      </c>
      <c r="V415">
        <f>IFERROR(VLOOKUP($B415,Kraftvärmeprod!$B$1:$AH$479,MATCH(V$2,Kraftvärmeprod!$B$1:$AG$1,0),FALSE)/1,0)-IFERROR(VLOOKUP($B415,'Slutlig allokering'!$B$2:$AC$462,MATCH(V$3,'Slutlig allokering'!$B$2:$AJ$2,0),FALSE)/1,0)</f>
        <v>0</v>
      </c>
      <c r="W415">
        <f>IFERROR(VLOOKUP($B415,Kraftvärmeprod!$B$1:$AH$479,MATCH(W$2,Kraftvärmeprod!$B$1:$AG$1,0),FALSE)/1,0)-IFERROR(VLOOKUP($B415,'Slutlig allokering'!$B$2:$AC$462,MATCH(W$3,'Slutlig allokering'!$B$2:$AJ$2,0),FALSE)/1,0)</f>
        <v>0</v>
      </c>
      <c r="X415">
        <f>IFERROR(VLOOKUP($B415,Kraftvärmeprod!$B$1:$AH$479,MATCH(X$2,Kraftvärmeprod!$B$1:$AG$1,0),FALSE)/1,0)-IFERROR(VLOOKUP($B415,'Slutlig allokering'!$B$2:$AC$462,MATCH(X$3,'Slutlig allokering'!$B$2:$AJ$2,0),FALSE)/1,0)</f>
        <v>0</v>
      </c>
      <c r="Y415">
        <f>IFERROR(VLOOKUP($B415,Kraftvärmeprod!$B$1:$AH$479,MATCH(Y$2,Kraftvärmeprod!$B$1:$AG$1,0),FALSE)/1,0)-IFERROR(VLOOKUP($B415,'Slutlig allokering'!$B$2:$AC$462,MATCH(Y$3,'Slutlig allokering'!$B$2:$AJ$2,0),FALSE)/1,0)</f>
        <v>0</v>
      </c>
      <c r="Z415">
        <f>IFERROR(VLOOKUP($B415,Kraftvärmeprod!$B$1:$AH$479,MATCH(Z$2,Kraftvärmeprod!$B$1:$AG$1,0),FALSE)/1,0)-IFERROR(VLOOKUP($B415,'Slutlig allokering'!$B$2:$AC$462,MATCH(Z$3,'Slutlig allokering'!$B$2:$AJ$2,0),FALSE)/1,0)</f>
        <v>0</v>
      </c>
      <c r="AA415">
        <f>IFERROR(VLOOKUP($B415,Kraftvärmeprod!$B$1:$AH$479,MATCH(AA$2,Kraftvärmeprod!$B$1:$AG$1,0),FALSE)/1,0)-IFERROR(VLOOKUP($B415,'Slutlig allokering'!$B$2:$AC$462,MATCH(AA$3,'Slutlig allokering'!$B$2:$AJ$2,0),FALSE)/1,0)</f>
        <v>0</v>
      </c>
      <c r="AB415">
        <f>IFERROR(VLOOKUP($B415,Kraftvärmeprod!$B$1:$AH$479,MATCH(AB$2,Kraftvärmeprod!$B$1:$AG$1,0),FALSE)/1,0)-IFERROR(VLOOKUP($B415,'Slutlig allokering'!$B$2:$AC$462,MATCH(AB$3,'Slutlig allokering'!$B$2:$AJ$2,0),FALSE)/1,0)</f>
        <v>0</v>
      </c>
      <c r="AE415">
        <f t="shared" si="12"/>
        <v>0</v>
      </c>
      <c r="AG415">
        <f>IFERROR(VLOOKUP(B415,'Slutlig allokering'!$B$2:$AJ$462,MATCH("Summa justerad allokerad tillförd energi (utan hjälpel och rökgaskondensering):",'Slutlig allokering'!$B$2:$AK$2,0),FALSE)/1,"")</f>
        <v>0</v>
      </c>
      <c r="AI415" s="55" t="str">
        <f>IFERROR(1-VLOOKUP(B415,'Slutlig allokering'!$B$2:$AJ$462,MATCH("Andel av bränsle i kvv som allokerats till värme, exklusive rökgaskondensering och hjälpel",'Slutlig allokering'!$B$2:$AK$2,0),FALSE),"")</f>
        <v/>
      </c>
      <c r="AK415" s="55" t="str">
        <f t="shared" si="13"/>
        <v/>
      </c>
    </row>
    <row r="416" spans="1:37" x14ac:dyDescent="0.35">
      <c r="A416" s="28" t="s">
        <v>550</v>
      </c>
      <c r="B416" s="28" t="s">
        <v>555</v>
      </c>
      <c r="C416" t="str">
        <f>IFERROR(VLOOKUP($B416,Kraftvärmeprod!$B$1:$AH$479,MATCH(C$3,Kraftvärmeprod!$B$1:$AG$1,0),FALSE)/1,"")</f>
        <v/>
      </c>
      <c r="D416" t="str">
        <f>IFERROR(VLOOKUP($B416,Kraftvärmeprod!$B$1:$AH$479,MATCH(D$3,Kraftvärmeprod!$B$1:$AG$1,0),FALSE)/1,"")</f>
        <v/>
      </c>
      <c r="E416">
        <f>IFERROR(VLOOKUP($B416,Kraftvärmeprod!$B$1:$AH$479,MATCH(E$2,Kraftvärmeprod!$B$1:$AG$1,0),FALSE)/1,0)-IFERROR(VLOOKUP($B416,'Slutlig allokering'!$B$2:$AC$462,MATCH(E$3,'Slutlig allokering'!$B$2:$AJ$2,0),FALSE)/1,0)</f>
        <v>0</v>
      </c>
      <c r="F416">
        <f>IFERROR(VLOOKUP($B416,Kraftvärmeprod!$B$1:$AH$479,MATCH(F$2,Kraftvärmeprod!$B$1:$AG$1,0),FALSE)/1,0)-IFERROR(VLOOKUP($B416,'Slutlig allokering'!$B$2:$AC$462,MATCH(F$3,'Slutlig allokering'!$B$2:$AJ$2,0),FALSE)/1,0)</f>
        <v>0</v>
      </c>
      <c r="G416">
        <f>IFERROR(VLOOKUP($B416,Kraftvärmeprod!$B$1:$AH$479,MATCH(G$2,Kraftvärmeprod!$B$1:$AG$1,0),FALSE)/1,0)-IFERROR(VLOOKUP($B416,'Slutlig allokering'!$B$2:$AC$462,MATCH(G$3,'Slutlig allokering'!$B$2:$AJ$2,0),FALSE)/1,0)</f>
        <v>0</v>
      </c>
      <c r="H416">
        <f>IFERROR(VLOOKUP($B416,Kraftvärmeprod!$B$1:$AH$479,MATCH(H$2,Kraftvärmeprod!$B$1:$AG$1,0),FALSE)/1,0)-IFERROR(VLOOKUP($B416,'Slutlig allokering'!$B$2:$AC$462,MATCH(H$3,'Slutlig allokering'!$B$2:$AJ$2,0),FALSE)/1,0)</f>
        <v>0</v>
      </c>
      <c r="I416">
        <f>IFERROR(VLOOKUP($B416,Kraftvärmeprod!$B$1:$AH$479,MATCH(I$2,Kraftvärmeprod!$B$1:$AG$1,0),FALSE)/1,0)-IFERROR(VLOOKUP($B416,'Slutlig allokering'!$B$2:$AC$462,MATCH(I$3,'Slutlig allokering'!$B$2:$AJ$2,0),FALSE)/1,0)</f>
        <v>0</v>
      </c>
      <c r="J416">
        <f>IFERROR(VLOOKUP($B416,Kraftvärmeprod!$B$1:$AH$479,MATCH(J$2,Kraftvärmeprod!$B$1:$AG$1,0),FALSE)/1,0)-IFERROR(VLOOKUP($B416,'Slutlig allokering'!$B$2:$AC$462,MATCH(J$3,'Slutlig allokering'!$B$2:$AJ$2,0),FALSE)/1,0)</f>
        <v>0</v>
      </c>
      <c r="K416">
        <f>IFERROR(VLOOKUP($B416,Kraftvärmeprod!$B$1:$AH$479,MATCH(K$2,Kraftvärmeprod!$B$1:$AG$1,0),FALSE)/1,0)-IFERROR(VLOOKUP($B416,'Slutlig allokering'!$B$2:$AC$462,MATCH(K$3,'Slutlig allokering'!$B$2:$AJ$2,0),FALSE)/1,0)</f>
        <v>0</v>
      </c>
      <c r="L416">
        <f>IFERROR(VLOOKUP($B416,Kraftvärmeprod!$B$1:$AH$479,MATCH(L$2,Kraftvärmeprod!$B$1:$AG$1,0),FALSE)/1,0)-IFERROR(VLOOKUP($B416,'Slutlig allokering'!$B$2:$AC$462,MATCH(L$3,'Slutlig allokering'!$B$2:$AJ$2,0),FALSE)/1,0)</f>
        <v>0</v>
      </c>
      <c r="M416" s="143">
        <f>IFERROR(VLOOKUP($B416,Miljö!$B$1:$S$477,MATCH(M$2,Miljö!$B$1:$X$1,0),FALSE)/1,0)-IFERROR(VLOOKUP($B416,'Slutlig allokering'!$B$2:$AC$462,MATCH(M$3,'Slutlig allokering'!$B$2:$AJ$2,0),FALSE)/1,0)</f>
        <v>0</v>
      </c>
      <c r="N416">
        <f>IFERROR(VLOOKUP($B416,Kraftvärmeprod!$B$1:$AH$479,MATCH(N$2,Kraftvärmeprod!$B$1:$AG$1,0),FALSE)/1,0)-IFERROR(VLOOKUP($B416,'Slutlig allokering'!$B$2:$AC$462,MATCH(N$3,'Slutlig allokering'!$B$2:$AJ$2,0),FALSE)/1,0)</f>
        <v>0</v>
      </c>
      <c r="O416">
        <f>IFERROR(VLOOKUP($B416,Kraftvärmeprod!$B$1:$AH$479,MATCH(O$2,Kraftvärmeprod!$B$1:$AG$1,0),FALSE)/1,0)-IFERROR(VLOOKUP($B416,'Slutlig allokering'!$B$2:$AC$462,MATCH(O$3,'Slutlig allokering'!$B$2:$AJ$2,0),FALSE)/1,0)</f>
        <v>0</v>
      </c>
      <c r="P416">
        <f>IFERROR(VLOOKUP($B416,Kraftvärmeprod!$B$1:$AH$479,MATCH(P$2,Kraftvärmeprod!$B$1:$AG$1,0),FALSE)/1,0)-IFERROR(VLOOKUP($B416,'Slutlig allokering'!$B$2:$AC$462,MATCH(P$3,'Slutlig allokering'!$B$2:$AJ$2,0),FALSE)/1,0)</f>
        <v>0</v>
      </c>
      <c r="Q416">
        <f>IFERROR(VLOOKUP($B416,Kraftvärmeprod!$B$1:$AH$479,MATCH(Q$2,Kraftvärmeprod!$B$1:$AG$1,0),FALSE)/1,0)-IFERROR(VLOOKUP($B416,'Slutlig allokering'!$B$2:$AC$462,MATCH(Q$3,'Slutlig allokering'!$B$2:$AJ$2,0),FALSE)/1,0)</f>
        <v>0</v>
      </c>
      <c r="R416">
        <f>IFERROR(VLOOKUP($B416,Kraftvärmeprod!$B$1:$AH$479,MATCH(R$2,Kraftvärmeprod!$B$1:$AG$1,0),FALSE)/1,0)-IFERROR(VLOOKUP($B416,'Slutlig allokering'!$B$2:$AC$462,MATCH(R$3,'Slutlig allokering'!$B$2:$AJ$2,0),FALSE)/1,0)</f>
        <v>0</v>
      </c>
      <c r="S416">
        <f>IFERROR(VLOOKUP($B416,Kraftvärmeprod!$B$1:$AH$479,MATCH(S$2,Kraftvärmeprod!$B$1:$AG$1,0),FALSE)/1,0)-IFERROR(VLOOKUP($B416,'Slutlig allokering'!$B$2:$AC$462,MATCH(S$3,'Slutlig allokering'!$B$2:$AJ$2,0),FALSE)/1,0)</f>
        <v>0</v>
      </c>
      <c r="T416">
        <f>IFERROR(VLOOKUP($B416,Kraftvärmeprod!$B$1:$AH$479,MATCH(T$2,Kraftvärmeprod!$B$1:$AG$1,0),FALSE)/1,0)-IFERROR(VLOOKUP($B416,'Slutlig allokering'!$B$2:$AC$462,MATCH(T$3,'Slutlig allokering'!$B$2:$AJ$2,0),FALSE)/1,0)</f>
        <v>0</v>
      </c>
      <c r="U416">
        <f>IFERROR(VLOOKUP($B416,Kraftvärmeprod!$B$1:$AH$479,MATCH(U$2,Kraftvärmeprod!$B$1:$AG$1,0),FALSE)/1,0)-IFERROR(VLOOKUP($B416,'Slutlig allokering'!$B$2:$AC$462,MATCH(U$3,'Slutlig allokering'!$B$2:$AJ$2,0),FALSE)/1,0)</f>
        <v>0</v>
      </c>
      <c r="V416">
        <f>IFERROR(VLOOKUP($B416,Kraftvärmeprod!$B$1:$AH$479,MATCH(V$2,Kraftvärmeprod!$B$1:$AG$1,0),FALSE)/1,0)-IFERROR(VLOOKUP($B416,'Slutlig allokering'!$B$2:$AC$462,MATCH(V$3,'Slutlig allokering'!$B$2:$AJ$2,0),FALSE)/1,0)</f>
        <v>0</v>
      </c>
      <c r="W416">
        <f>IFERROR(VLOOKUP($B416,Kraftvärmeprod!$B$1:$AH$479,MATCH(W$2,Kraftvärmeprod!$B$1:$AG$1,0),FALSE)/1,0)-IFERROR(VLOOKUP($B416,'Slutlig allokering'!$B$2:$AC$462,MATCH(W$3,'Slutlig allokering'!$B$2:$AJ$2,0),FALSE)/1,0)</f>
        <v>0</v>
      </c>
      <c r="X416">
        <f>IFERROR(VLOOKUP($B416,Kraftvärmeprod!$B$1:$AH$479,MATCH(X$2,Kraftvärmeprod!$B$1:$AG$1,0),FALSE)/1,0)-IFERROR(VLOOKUP($B416,'Slutlig allokering'!$B$2:$AC$462,MATCH(X$3,'Slutlig allokering'!$B$2:$AJ$2,0),FALSE)/1,0)</f>
        <v>0</v>
      </c>
      <c r="Y416">
        <f>IFERROR(VLOOKUP($B416,Kraftvärmeprod!$B$1:$AH$479,MATCH(Y$2,Kraftvärmeprod!$B$1:$AG$1,0),FALSE)/1,0)-IFERROR(VLOOKUP($B416,'Slutlig allokering'!$B$2:$AC$462,MATCH(Y$3,'Slutlig allokering'!$B$2:$AJ$2,0),FALSE)/1,0)</f>
        <v>0</v>
      </c>
      <c r="Z416">
        <f>IFERROR(VLOOKUP($B416,Kraftvärmeprod!$B$1:$AH$479,MATCH(Z$2,Kraftvärmeprod!$B$1:$AG$1,0),FALSE)/1,0)-IFERROR(VLOOKUP($B416,'Slutlig allokering'!$B$2:$AC$462,MATCH(Z$3,'Slutlig allokering'!$B$2:$AJ$2,0),FALSE)/1,0)</f>
        <v>0</v>
      </c>
      <c r="AA416">
        <f>IFERROR(VLOOKUP($B416,Kraftvärmeprod!$B$1:$AH$479,MATCH(AA$2,Kraftvärmeprod!$B$1:$AG$1,0),FALSE)/1,0)-IFERROR(VLOOKUP($B416,'Slutlig allokering'!$B$2:$AC$462,MATCH(AA$3,'Slutlig allokering'!$B$2:$AJ$2,0),FALSE)/1,0)</f>
        <v>0</v>
      </c>
      <c r="AB416">
        <f>IFERROR(VLOOKUP($B416,Kraftvärmeprod!$B$1:$AH$479,MATCH(AB$2,Kraftvärmeprod!$B$1:$AG$1,0),FALSE)/1,0)-IFERROR(VLOOKUP($B416,'Slutlig allokering'!$B$2:$AC$462,MATCH(AB$3,'Slutlig allokering'!$B$2:$AJ$2,0),FALSE)/1,0)</f>
        <v>0</v>
      </c>
      <c r="AE416">
        <f t="shared" si="12"/>
        <v>0</v>
      </c>
      <c r="AG416">
        <f>IFERROR(VLOOKUP(B416,'Slutlig allokering'!$B$2:$AJ$462,MATCH("Summa justerad allokerad tillförd energi (utan hjälpel och rökgaskondensering):",'Slutlig allokering'!$B$2:$AK$2,0),FALSE)/1,"")</f>
        <v>0</v>
      </c>
      <c r="AI416" s="55" t="str">
        <f>IFERROR(1-VLOOKUP(B416,'Slutlig allokering'!$B$2:$AJ$462,MATCH("Andel av bränsle i kvv som allokerats till värme, exklusive rökgaskondensering och hjälpel",'Slutlig allokering'!$B$2:$AK$2,0),FALSE),"")</f>
        <v/>
      </c>
      <c r="AK416" s="55" t="str">
        <f t="shared" si="13"/>
        <v/>
      </c>
    </row>
    <row r="417" spans="1:37" x14ac:dyDescent="0.35">
      <c r="A417" s="28" t="s">
        <v>550</v>
      </c>
      <c r="B417" s="28" t="s">
        <v>556</v>
      </c>
      <c r="C417" t="str">
        <f>IFERROR(VLOOKUP($B417,Kraftvärmeprod!$B$1:$AH$479,MATCH(C$3,Kraftvärmeprod!$B$1:$AG$1,0),FALSE)/1,"")</f>
        <v/>
      </c>
      <c r="D417" t="str">
        <f>IFERROR(VLOOKUP($B417,Kraftvärmeprod!$B$1:$AH$479,MATCH(D$3,Kraftvärmeprod!$B$1:$AG$1,0),FALSE)/1,"")</f>
        <v/>
      </c>
      <c r="E417">
        <f>IFERROR(VLOOKUP($B417,Kraftvärmeprod!$B$1:$AH$479,MATCH(E$2,Kraftvärmeprod!$B$1:$AG$1,0),FALSE)/1,0)-IFERROR(VLOOKUP($B417,'Slutlig allokering'!$B$2:$AC$462,MATCH(E$3,'Slutlig allokering'!$B$2:$AJ$2,0),FALSE)/1,0)</f>
        <v>0</v>
      </c>
      <c r="F417">
        <f>IFERROR(VLOOKUP($B417,Kraftvärmeprod!$B$1:$AH$479,MATCH(F$2,Kraftvärmeprod!$B$1:$AG$1,0),FALSE)/1,0)-IFERROR(VLOOKUP($B417,'Slutlig allokering'!$B$2:$AC$462,MATCH(F$3,'Slutlig allokering'!$B$2:$AJ$2,0),FALSE)/1,0)</f>
        <v>0</v>
      </c>
      <c r="G417">
        <f>IFERROR(VLOOKUP($B417,Kraftvärmeprod!$B$1:$AH$479,MATCH(G$2,Kraftvärmeprod!$B$1:$AG$1,0),FALSE)/1,0)-IFERROR(VLOOKUP($B417,'Slutlig allokering'!$B$2:$AC$462,MATCH(G$3,'Slutlig allokering'!$B$2:$AJ$2,0),FALSE)/1,0)</f>
        <v>0</v>
      </c>
      <c r="H417">
        <f>IFERROR(VLOOKUP($B417,Kraftvärmeprod!$B$1:$AH$479,MATCH(H$2,Kraftvärmeprod!$B$1:$AG$1,0),FALSE)/1,0)-IFERROR(VLOOKUP($B417,'Slutlig allokering'!$B$2:$AC$462,MATCH(H$3,'Slutlig allokering'!$B$2:$AJ$2,0),FALSE)/1,0)</f>
        <v>0</v>
      </c>
      <c r="I417">
        <f>IFERROR(VLOOKUP($B417,Kraftvärmeprod!$B$1:$AH$479,MATCH(I$2,Kraftvärmeprod!$B$1:$AG$1,0),FALSE)/1,0)-IFERROR(VLOOKUP($B417,'Slutlig allokering'!$B$2:$AC$462,MATCH(I$3,'Slutlig allokering'!$B$2:$AJ$2,0),FALSE)/1,0)</f>
        <v>0</v>
      </c>
      <c r="J417">
        <f>IFERROR(VLOOKUP($B417,Kraftvärmeprod!$B$1:$AH$479,MATCH(J$2,Kraftvärmeprod!$B$1:$AG$1,0),FALSE)/1,0)-IFERROR(VLOOKUP($B417,'Slutlig allokering'!$B$2:$AC$462,MATCH(J$3,'Slutlig allokering'!$B$2:$AJ$2,0),FALSE)/1,0)</f>
        <v>0</v>
      </c>
      <c r="K417">
        <f>IFERROR(VLOOKUP($B417,Kraftvärmeprod!$B$1:$AH$479,MATCH(K$2,Kraftvärmeprod!$B$1:$AG$1,0),FALSE)/1,0)-IFERROR(VLOOKUP($B417,'Slutlig allokering'!$B$2:$AC$462,MATCH(K$3,'Slutlig allokering'!$B$2:$AJ$2,0),FALSE)/1,0)</f>
        <v>0</v>
      </c>
      <c r="L417">
        <f>IFERROR(VLOOKUP($B417,Kraftvärmeprod!$B$1:$AH$479,MATCH(L$2,Kraftvärmeprod!$B$1:$AG$1,0),FALSE)/1,0)-IFERROR(VLOOKUP($B417,'Slutlig allokering'!$B$2:$AC$462,MATCH(L$3,'Slutlig allokering'!$B$2:$AJ$2,0),FALSE)/1,0)</f>
        <v>0</v>
      </c>
      <c r="M417" s="143">
        <f>IFERROR(VLOOKUP($B417,Miljö!$B$1:$S$477,MATCH(M$2,Miljö!$B$1:$X$1,0),FALSE)/1,0)-IFERROR(VLOOKUP($B417,'Slutlig allokering'!$B$2:$AC$462,MATCH(M$3,'Slutlig allokering'!$B$2:$AJ$2,0),FALSE)/1,0)</f>
        <v>0</v>
      </c>
      <c r="N417">
        <f>IFERROR(VLOOKUP($B417,Kraftvärmeprod!$B$1:$AH$479,MATCH(N$2,Kraftvärmeprod!$B$1:$AG$1,0),FALSE)/1,0)-IFERROR(VLOOKUP($B417,'Slutlig allokering'!$B$2:$AC$462,MATCH(N$3,'Slutlig allokering'!$B$2:$AJ$2,0),FALSE)/1,0)</f>
        <v>0</v>
      </c>
      <c r="O417">
        <f>IFERROR(VLOOKUP($B417,Kraftvärmeprod!$B$1:$AH$479,MATCH(O$2,Kraftvärmeprod!$B$1:$AG$1,0),FALSE)/1,0)-IFERROR(VLOOKUP($B417,'Slutlig allokering'!$B$2:$AC$462,MATCH(O$3,'Slutlig allokering'!$B$2:$AJ$2,0),FALSE)/1,0)</f>
        <v>0</v>
      </c>
      <c r="P417">
        <f>IFERROR(VLOOKUP($B417,Kraftvärmeprod!$B$1:$AH$479,MATCH(P$2,Kraftvärmeprod!$B$1:$AG$1,0),FALSE)/1,0)-IFERROR(VLOOKUP($B417,'Slutlig allokering'!$B$2:$AC$462,MATCH(P$3,'Slutlig allokering'!$B$2:$AJ$2,0),FALSE)/1,0)</f>
        <v>0</v>
      </c>
      <c r="Q417">
        <f>IFERROR(VLOOKUP($B417,Kraftvärmeprod!$B$1:$AH$479,MATCH(Q$2,Kraftvärmeprod!$B$1:$AG$1,0),FALSE)/1,0)-IFERROR(VLOOKUP($B417,'Slutlig allokering'!$B$2:$AC$462,MATCH(Q$3,'Slutlig allokering'!$B$2:$AJ$2,0),FALSE)/1,0)</f>
        <v>0</v>
      </c>
      <c r="R417">
        <f>IFERROR(VLOOKUP($B417,Kraftvärmeprod!$B$1:$AH$479,MATCH(R$2,Kraftvärmeprod!$B$1:$AG$1,0),FALSE)/1,0)-IFERROR(VLOOKUP($B417,'Slutlig allokering'!$B$2:$AC$462,MATCH(R$3,'Slutlig allokering'!$B$2:$AJ$2,0),FALSE)/1,0)</f>
        <v>0</v>
      </c>
      <c r="S417">
        <f>IFERROR(VLOOKUP($B417,Kraftvärmeprod!$B$1:$AH$479,MATCH(S$2,Kraftvärmeprod!$B$1:$AG$1,0),FALSE)/1,0)-IFERROR(VLOOKUP($B417,'Slutlig allokering'!$B$2:$AC$462,MATCH(S$3,'Slutlig allokering'!$B$2:$AJ$2,0),FALSE)/1,0)</f>
        <v>0</v>
      </c>
      <c r="T417">
        <f>IFERROR(VLOOKUP($B417,Kraftvärmeprod!$B$1:$AH$479,MATCH(T$2,Kraftvärmeprod!$B$1:$AG$1,0),FALSE)/1,0)-IFERROR(VLOOKUP($B417,'Slutlig allokering'!$B$2:$AC$462,MATCH(T$3,'Slutlig allokering'!$B$2:$AJ$2,0),FALSE)/1,0)</f>
        <v>0</v>
      </c>
      <c r="U417">
        <f>IFERROR(VLOOKUP($B417,Kraftvärmeprod!$B$1:$AH$479,MATCH(U$2,Kraftvärmeprod!$B$1:$AG$1,0),FALSE)/1,0)-IFERROR(VLOOKUP($B417,'Slutlig allokering'!$B$2:$AC$462,MATCH(U$3,'Slutlig allokering'!$B$2:$AJ$2,0),FALSE)/1,0)</f>
        <v>0</v>
      </c>
      <c r="V417">
        <f>IFERROR(VLOOKUP($B417,Kraftvärmeprod!$B$1:$AH$479,MATCH(V$2,Kraftvärmeprod!$B$1:$AG$1,0),FALSE)/1,0)-IFERROR(VLOOKUP($B417,'Slutlig allokering'!$B$2:$AC$462,MATCH(V$3,'Slutlig allokering'!$B$2:$AJ$2,0),FALSE)/1,0)</f>
        <v>0</v>
      </c>
      <c r="W417">
        <f>IFERROR(VLOOKUP($B417,Kraftvärmeprod!$B$1:$AH$479,MATCH(W$2,Kraftvärmeprod!$B$1:$AG$1,0),FALSE)/1,0)-IFERROR(VLOOKUP($B417,'Slutlig allokering'!$B$2:$AC$462,MATCH(W$3,'Slutlig allokering'!$B$2:$AJ$2,0),FALSE)/1,0)</f>
        <v>0</v>
      </c>
      <c r="X417">
        <f>IFERROR(VLOOKUP($B417,Kraftvärmeprod!$B$1:$AH$479,MATCH(X$2,Kraftvärmeprod!$B$1:$AG$1,0),FALSE)/1,0)-IFERROR(VLOOKUP($B417,'Slutlig allokering'!$B$2:$AC$462,MATCH(X$3,'Slutlig allokering'!$B$2:$AJ$2,0),FALSE)/1,0)</f>
        <v>0</v>
      </c>
      <c r="Y417">
        <f>IFERROR(VLOOKUP($B417,Kraftvärmeprod!$B$1:$AH$479,MATCH(Y$2,Kraftvärmeprod!$B$1:$AG$1,0),FALSE)/1,0)-IFERROR(VLOOKUP($B417,'Slutlig allokering'!$B$2:$AC$462,MATCH(Y$3,'Slutlig allokering'!$B$2:$AJ$2,0),FALSE)/1,0)</f>
        <v>0</v>
      </c>
      <c r="Z417">
        <f>IFERROR(VLOOKUP($B417,Kraftvärmeprod!$B$1:$AH$479,MATCH(Z$2,Kraftvärmeprod!$B$1:$AG$1,0),FALSE)/1,0)-IFERROR(VLOOKUP($B417,'Slutlig allokering'!$B$2:$AC$462,MATCH(Z$3,'Slutlig allokering'!$B$2:$AJ$2,0),FALSE)/1,0)</f>
        <v>0</v>
      </c>
      <c r="AA417">
        <f>IFERROR(VLOOKUP($B417,Kraftvärmeprod!$B$1:$AH$479,MATCH(AA$2,Kraftvärmeprod!$B$1:$AG$1,0),FALSE)/1,0)-IFERROR(VLOOKUP($B417,'Slutlig allokering'!$B$2:$AC$462,MATCH(AA$3,'Slutlig allokering'!$B$2:$AJ$2,0),FALSE)/1,0)</f>
        <v>0</v>
      </c>
      <c r="AB417">
        <f>IFERROR(VLOOKUP($B417,Kraftvärmeprod!$B$1:$AH$479,MATCH(AB$2,Kraftvärmeprod!$B$1:$AG$1,0),FALSE)/1,0)-IFERROR(VLOOKUP($B417,'Slutlig allokering'!$B$2:$AC$462,MATCH(AB$3,'Slutlig allokering'!$B$2:$AJ$2,0),FALSE)/1,0)</f>
        <v>0</v>
      </c>
      <c r="AE417">
        <f t="shared" si="12"/>
        <v>0</v>
      </c>
      <c r="AG417">
        <f>IFERROR(VLOOKUP(B417,'Slutlig allokering'!$B$2:$AJ$462,MATCH("Summa justerad allokerad tillförd energi (utan hjälpel och rökgaskondensering):",'Slutlig allokering'!$B$2:$AK$2,0),FALSE)/1,"")</f>
        <v>0</v>
      </c>
      <c r="AI417" s="55" t="str">
        <f>IFERROR(1-VLOOKUP(B417,'Slutlig allokering'!$B$2:$AJ$462,MATCH("Andel av bränsle i kvv som allokerats till värme, exklusive rökgaskondensering och hjälpel",'Slutlig allokering'!$B$2:$AK$2,0),FALSE),"")</f>
        <v/>
      </c>
      <c r="AK417" s="55" t="str">
        <f t="shared" si="13"/>
        <v/>
      </c>
    </row>
    <row r="418" spans="1:37" x14ac:dyDescent="0.35">
      <c r="A418" s="28" t="s">
        <v>550</v>
      </c>
      <c r="B418" s="28" t="s">
        <v>557</v>
      </c>
      <c r="C418">
        <f>IFERROR(VLOOKUP($B418,Kraftvärmeprod!$B$1:$AH$479,MATCH(C$3,Kraftvärmeprod!$B$1:$AG$1,0),FALSE)/1,"")</f>
        <v>12.266999999999999</v>
      </c>
      <c r="D418">
        <f>IFERROR(VLOOKUP($B418,Kraftvärmeprod!$B$1:$AH$479,MATCH(D$3,Kraftvärmeprod!$B$1:$AG$1,0),FALSE)/1,"")</f>
        <v>1.5049999999999999</v>
      </c>
      <c r="E418">
        <f>IFERROR(VLOOKUP($B418,Kraftvärmeprod!$B$1:$AH$479,MATCH(E$2,Kraftvärmeprod!$B$1:$AG$1,0),FALSE)/1,0)-IFERROR(VLOOKUP($B418,'Slutlig allokering'!$B$2:$AC$462,MATCH(E$3,'Slutlig allokering'!$B$2:$AJ$2,0),FALSE)/1,0)</f>
        <v>0</v>
      </c>
      <c r="F418">
        <f>IFERROR(VLOOKUP($B418,Kraftvärmeprod!$B$1:$AH$479,MATCH(F$2,Kraftvärmeprod!$B$1:$AG$1,0),FALSE)/1,0)-IFERROR(VLOOKUP($B418,'Slutlig allokering'!$B$2:$AC$462,MATCH(F$3,'Slutlig allokering'!$B$2:$AJ$2,0),FALSE)/1,0)</f>
        <v>0</v>
      </c>
      <c r="G418">
        <f>IFERROR(VLOOKUP($B418,Kraftvärmeprod!$B$1:$AH$479,MATCH(G$2,Kraftvärmeprod!$B$1:$AG$1,0),FALSE)/1,0)-IFERROR(VLOOKUP($B418,'Slutlig allokering'!$B$2:$AC$462,MATCH(G$3,'Slutlig allokering'!$B$2:$AJ$2,0),FALSE)/1,0)</f>
        <v>0</v>
      </c>
      <c r="H418">
        <f>IFERROR(VLOOKUP($B418,Kraftvärmeprod!$B$1:$AH$479,MATCH(H$2,Kraftvärmeprod!$B$1:$AG$1,0),FALSE)/1,0)-IFERROR(VLOOKUP($B418,'Slutlig allokering'!$B$2:$AC$462,MATCH(H$3,'Slutlig allokering'!$B$2:$AJ$2,0),FALSE)/1,0)</f>
        <v>0</v>
      </c>
      <c r="I418">
        <f>IFERROR(VLOOKUP($B418,Kraftvärmeprod!$B$1:$AH$479,MATCH(I$2,Kraftvärmeprod!$B$1:$AG$1,0),FALSE)/1,0)-IFERROR(VLOOKUP($B418,'Slutlig allokering'!$B$2:$AC$462,MATCH(I$3,'Slutlig allokering'!$B$2:$AJ$2,0),FALSE)/1,0)</f>
        <v>0</v>
      </c>
      <c r="J418">
        <f>IFERROR(VLOOKUP($B418,Kraftvärmeprod!$B$1:$AH$479,MATCH(J$2,Kraftvärmeprod!$B$1:$AG$1,0),FALSE)/1,0)-IFERROR(VLOOKUP($B418,'Slutlig allokering'!$B$2:$AC$462,MATCH(J$3,'Slutlig allokering'!$B$2:$AJ$2,0),FALSE)/1,0)</f>
        <v>0</v>
      </c>
      <c r="K418">
        <f>IFERROR(VLOOKUP($B418,Kraftvärmeprod!$B$1:$AH$479,MATCH(K$2,Kraftvärmeprod!$B$1:$AG$1,0),FALSE)/1,0)-IFERROR(VLOOKUP($B418,'Slutlig allokering'!$B$2:$AC$462,MATCH(K$3,'Slutlig allokering'!$B$2:$AJ$2,0),FALSE)/1,0)</f>
        <v>0</v>
      </c>
      <c r="L418">
        <f>IFERROR(VLOOKUP($B418,Kraftvärmeprod!$B$1:$AH$479,MATCH(L$2,Kraftvärmeprod!$B$1:$AG$1,0),FALSE)/1,0)-IFERROR(VLOOKUP($B418,'Slutlig allokering'!$B$2:$AC$462,MATCH(L$3,'Slutlig allokering'!$B$2:$AJ$2,0),FALSE)/1,0)</f>
        <v>0</v>
      </c>
      <c r="M418" s="143">
        <f>IFERROR(VLOOKUP($B418,Miljö!$B$1:$S$477,MATCH(M$2,Miljö!$B$1:$X$1,0),FALSE)/1,0)-IFERROR(VLOOKUP($B418,'Slutlig allokering'!$B$2:$AC$462,MATCH(M$3,'Slutlig allokering'!$B$2:$AJ$2,0),FALSE)/1,0)</f>
        <v>0</v>
      </c>
      <c r="N418">
        <f>IFERROR(VLOOKUP($B418,Kraftvärmeprod!$B$1:$AH$479,MATCH(N$2,Kraftvärmeprod!$B$1:$AG$1,0),FALSE)/1,0)-IFERROR(VLOOKUP($B418,'Slutlig allokering'!$B$2:$AC$462,MATCH(N$3,'Slutlig allokering'!$B$2:$AJ$2,0),FALSE)/1,0)</f>
        <v>0</v>
      </c>
      <c r="O418">
        <f>IFERROR(VLOOKUP($B418,Kraftvärmeprod!$B$1:$AH$479,MATCH(O$2,Kraftvärmeprod!$B$1:$AG$1,0),FALSE)/1,0)-IFERROR(VLOOKUP($B418,'Slutlig allokering'!$B$2:$AC$462,MATCH(O$3,'Slutlig allokering'!$B$2:$AJ$2,0),FALSE)/1,0)</f>
        <v>0</v>
      </c>
      <c r="P418">
        <f>IFERROR(VLOOKUP($B418,Kraftvärmeprod!$B$1:$AH$479,MATCH(P$2,Kraftvärmeprod!$B$1:$AG$1,0),FALSE)/1,0)-IFERROR(VLOOKUP($B418,'Slutlig allokering'!$B$2:$AC$462,MATCH(P$3,'Slutlig allokering'!$B$2:$AJ$2,0),FALSE)/1,0)</f>
        <v>0</v>
      </c>
      <c r="Q418">
        <f>IFERROR(VLOOKUP($B418,Kraftvärmeprod!$B$1:$AH$479,MATCH(Q$2,Kraftvärmeprod!$B$1:$AG$1,0),FALSE)/1,0)-IFERROR(VLOOKUP($B418,'Slutlig allokering'!$B$2:$AC$462,MATCH(Q$3,'Slutlig allokering'!$B$2:$AJ$2,0),FALSE)/1,0)</f>
        <v>0</v>
      </c>
      <c r="R418">
        <f>IFERROR(VLOOKUP($B418,Kraftvärmeprod!$B$1:$AH$479,MATCH(R$2,Kraftvärmeprod!$B$1:$AG$1,0),FALSE)/1,0)-IFERROR(VLOOKUP($B418,'Slutlig allokering'!$B$2:$AC$462,MATCH(R$3,'Slutlig allokering'!$B$2:$AJ$2,0),FALSE)/1,0)</f>
        <v>3.3763000000000005</v>
      </c>
      <c r="S418">
        <f>IFERROR(VLOOKUP($B418,Kraftvärmeprod!$B$1:$AH$479,MATCH(S$2,Kraftvärmeprod!$B$1:$AG$1,0),FALSE)/1,0)-IFERROR(VLOOKUP($B418,'Slutlig allokering'!$B$2:$AC$462,MATCH(S$3,'Slutlig allokering'!$B$2:$AJ$2,0),FALSE)/1,0)</f>
        <v>0</v>
      </c>
      <c r="T418">
        <f>IFERROR(VLOOKUP($B418,Kraftvärmeprod!$B$1:$AH$479,MATCH(T$2,Kraftvärmeprod!$B$1:$AG$1,0),FALSE)/1,0)-IFERROR(VLOOKUP($B418,'Slutlig allokering'!$B$2:$AC$462,MATCH(T$3,'Slutlig allokering'!$B$2:$AJ$2,0),FALSE)/1,0)</f>
        <v>0</v>
      </c>
      <c r="U418">
        <f>IFERROR(VLOOKUP($B418,Kraftvärmeprod!$B$1:$AH$479,MATCH(U$2,Kraftvärmeprod!$B$1:$AG$1,0),FALSE)/1,0)-IFERROR(VLOOKUP($B418,'Slutlig allokering'!$B$2:$AC$462,MATCH(U$3,'Slutlig allokering'!$B$2:$AJ$2,0),FALSE)/1,0)</f>
        <v>0</v>
      </c>
      <c r="V418">
        <f>IFERROR(VLOOKUP($B418,Kraftvärmeprod!$B$1:$AH$479,MATCH(V$2,Kraftvärmeprod!$B$1:$AG$1,0),FALSE)/1,0)-IFERROR(VLOOKUP($B418,'Slutlig allokering'!$B$2:$AC$462,MATCH(V$3,'Slutlig allokering'!$B$2:$AJ$2,0),FALSE)/1,0)</f>
        <v>0</v>
      </c>
      <c r="W418">
        <f>IFERROR(VLOOKUP($B418,Kraftvärmeprod!$B$1:$AH$479,MATCH(W$2,Kraftvärmeprod!$B$1:$AG$1,0),FALSE)/1,0)-IFERROR(VLOOKUP($B418,'Slutlig allokering'!$B$2:$AC$462,MATCH(W$3,'Slutlig allokering'!$B$2:$AJ$2,0),FALSE)/1,0)</f>
        <v>0</v>
      </c>
      <c r="X418">
        <f>IFERROR(VLOOKUP($B418,Kraftvärmeprod!$B$1:$AH$479,MATCH(X$2,Kraftvärmeprod!$B$1:$AG$1,0),FALSE)/1,0)-IFERROR(VLOOKUP($B418,'Slutlig allokering'!$B$2:$AC$462,MATCH(X$3,'Slutlig allokering'!$B$2:$AJ$2,0),FALSE)/1,0)</f>
        <v>0</v>
      </c>
      <c r="Y418">
        <f>IFERROR(VLOOKUP($B418,Kraftvärmeprod!$B$1:$AH$479,MATCH(Y$2,Kraftvärmeprod!$B$1:$AG$1,0),FALSE)/1,0)-IFERROR(VLOOKUP($B418,'Slutlig allokering'!$B$2:$AC$462,MATCH(Y$3,'Slutlig allokering'!$B$2:$AJ$2,0),FALSE)/1,0)</f>
        <v>0</v>
      </c>
      <c r="Z418">
        <f>IFERROR(VLOOKUP($B418,Kraftvärmeprod!$B$1:$AH$479,MATCH(Z$2,Kraftvärmeprod!$B$1:$AG$1,0),FALSE)/1,0)-IFERROR(VLOOKUP($B418,'Slutlig allokering'!$B$2:$AC$462,MATCH(Z$3,'Slutlig allokering'!$B$2:$AJ$2,0),FALSE)/1,0)</f>
        <v>0</v>
      </c>
      <c r="AA418">
        <f>IFERROR(VLOOKUP($B418,Kraftvärmeprod!$B$1:$AH$479,MATCH(AA$2,Kraftvärmeprod!$B$1:$AG$1,0),FALSE)/1,0)-IFERROR(VLOOKUP($B418,'Slutlig allokering'!$B$2:$AC$462,MATCH(AA$3,'Slutlig allokering'!$B$2:$AJ$2,0),FALSE)/1,0)</f>
        <v>0</v>
      </c>
      <c r="AB418">
        <f>IFERROR(VLOOKUP($B418,Kraftvärmeprod!$B$1:$AH$479,MATCH(AB$2,Kraftvärmeprod!$B$1:$AG$1,0),FALSE)/1,0)-IFERROR(VLOOKUP($B418,'Slutlig allokering'!$B$2:$AC$462,MATCH(AB$3,'Slutlig allokering'!$B$2:$AJ$2,0),FALSE)/1,0)</f>
        <v>0</v>
      </c>
      <c r="AE418">
        <f t="shared" si="12"/>
        <v>3.3763000000000005</v>
      </c>
      <c r="AG418">
        <f>IFERROR(VLOOKUP(B418,'Slutlig allokering'!$B$2:$AJ$462,MATCH("Summa justerad allokerad tillförd energi (utan hjälpel och rökgaskondensering):",'Slutlig allokering'!$B$2:$AK$2,0),FALSE)/1,"")</f>
        <v>10.559699999999999</v>
      </c>
      <c r="AI418" s="55">
        <f>IFERROR(1-VLOOKUP(B418,'Slutlig allokering'!$B$2:$AJ$462,MATCH("Andel av bränsle i kvv som allokerats till värme, exklusive rökgaskondensering och hjälpel",'Slutlig allokering'!$B$2:$AK$2,0),FALSE),"")</f>
        <v>0.24227181400688869</v>
      </c>
      <c r="AK418" s="55">
        <f t="shared" si="13"/>
        <v>0.24227181400688869</v>
      </c>
    </row>
    <row r="419" spans="1:37" x14ac:dyDescent="0.35">
      <c r="A419" s="28" t="s">
        <v>550</v>
      </c>
      <c r="B419" s="28" t="s">
        <v>558</v>
      </c>
      <c r="C419">
        <f>IFERROR(VLOOKUP($B419,Kraftvärmeprod!$B$1:$AH$479,MATCH(C$3,Kraftvärmeprod!$B$1:$AG$1,0),FALSE)/1,"")</f>
        <v>130.34399999999999</v>
      </c>
      <c r="D419">
        <f>IFERROR(VLOOKUP($B419,Kraftvärmeprod!$B$1:$AH$479,MATCH(D$3,Kraftvärmeprod!$B$1:$AG$1,0),FALSE)/1,"")</f>
        <v>25.824000000000002</v>
      </c>
      <c r="E419">
        <f>IFERROR(VLOOKUP($B419,Kraftvärmeprod!$B$1:$AH$479,MATCH(E$2,Kraftvärmeprod!$B$1:$AG$1,0),FALSE)/1,0)-IFERROR(VLOOKUP($B419,'Slutlig allokering'!$B$2:$AC$462,MATCH(E$3,'Slutlig allokering'!$B$2:$AJ$2,0),FALSE)/1,0)</f>
        <v>0</v>
      </c>
      <c r="F419">
        <f>IFERROR(VLOOKUP($B419,Kraftvärmeprod!$B$1:$AH$479,MATCH(F$2,Kraftvärmeprod!$B$1:$AG$1,0),FALSE)/1,0)-IFERROR(VLOOKUP($B419,'Slutlig allokering'!$B$2:$AC$462,MATCH(F$3,'Slutlig allokering'!$B$2:$AJ$2,0),FALSE)/1,0)</f>
        <v>1.3973399999999998</v>
      </c>
      <c r="G419">
        <f>IFERROR(VLOOKUP($B419,Kraftvärmeprod!$B$1:$AH$479,MATCH(G$2,Kraftvärmeprod!$B$1:$AG$1,0),FALSE)/1,0)-IFERROR(VLOOKUP($B419,'Slutlig allokering'!$B$2:$AC$462,MATCH(G$3,'Slutlig allokering'!$B$2:$AJ$2,0),FALSE)/1,0)</f>
        <v>24.673199999999994</v>
      </c>
      <c r="H419">
        <f>IFERROR(VLOOKUP($B419,Kraftvärmeprod!$B$1:$AH$479,MATCH(H$2,Kraftvärmeprod!$B$1:$AG$1,0),FALSE)/1,0)-IFERROR(VLOOKUP($B419,'Slutlig allokering'!$B$2:$AC$462,MATCH(H$3,'Slutlig allokering'!$B$2:$AJ$2,0),FALSE)/1,0)</f>
        <v>0</v>
      </c>
      <c r="I419">
        <f>IFERROR(VLOOKUP($B419,Kraftvärmeprod!$B$1:$AH$479,MATCH(I$2,Kraftvärmeprod!$B$1:$AG$1,0),FALSE)/1,0)-IFERROR(VLOOKUP($B419,'Slutlig allokering'!$B$2:$AC$462,MATCH(I$3,'Slutlig allokering'!$B$2:$AJ$2,0),FALSE)/1,0)</f>
        <v>0</v>
      </c>
      <c r="J419">
        <f>IFERROR(VLOOKUP($B419,Kraftvärmeprod!$B$1:$AH$479,MATCH(J$2,Kraftvärmeprod!$B$1:$AG$1,0),FALSE)/1,0)-IFERROR(VLOOKUP($B419,'Slutlig allokering'!$B$2:$AC$462,MATCH(J$3,'Slutlig allokering'!$B$2:$AJ$2,0),FALSE)/1,0)</f>
        <v>0</v>
      </c>
      <c r="K419">
        <f>IFERROR(VLOOKUP($B419,Kraftvärmeprod!$B$1:$AH$479,MATCH(K$2,Kraftvärmeprod!$B$1:$AG$1,0),FALSE)/1,0)-IFERROR(VLOOKUP($B419,'Slutlig allokering'!$B$2:$AC$462,MATCH(K$3,'Slutlig allokering'!$B$2:$AJ$2,0),FALSE)/1,0)</f>
        <v>0</v>
      </c>
      <c r="L419">
        <f>IFERROR(VLOOKUP($B419,Kraftvärmeprod!$B$1:$AH$479,MATCH(L$2,Kraftvärmeprod!$B$1:$AG$1,0),FALSE)/1,0)-IFERROR(VLOOKUP($B419,'Slutlig allokering'!$B$2:$AC$462,MATCH(L$3,'Slutlig allokering'!$B$2:$AJ$2,0),FALSE)/1,0)</f>
        <v>15.561200000000003</v>
      </c>
      <c r="M419" s="143">
        <f>IFERROR(VLOOKUP($B419,Miljö!$B$1:$S$477,MATCH(M$2,Miljö!$B$1:$X$1,0),FALSE)/1,0)-IFERROR(VLOOKUP($B419,'Slutlig allokering'!$B$2:$AC$462,MATCH(M$3,'Slutlig allokering'!$B$2:$AJ$2,0),FALSE)/1,0)</f>
        <v>0</v>
      </c>
      <c r="N419">
        <f>IFERROR(VLOOKUP($B419,Kraftvärmeprod!$B$1:$AH$479,MATCH(N$2,Kraftvärmeprod!$B$1:$AG$1,0),FALSE)/1,0)-IFERROR(VLOOKUP($B419,'Slutlig allokering'!$B$2:$AC$462,MATCH(N$3,'Slutlig allokering'!$B$2:$AJ$2,0),FALSE)/1,0)</f>
        <v>0</v>
      </c>
      <c r="O419">
        <f>IFERROR(VLOOKUP($B419,Kraftvärmeprod!$B$1:$AH$479,MATCH(O$2,Kraftvärmeprod!$B$1:$AG$1,0),FALSE)/1,0)-IFERROR(VLOOKUP($B419,'Slutlig allokering'!$B$2:$AC$462,MATCH(O$3,'Slutlig allokering'!$B$2:$AJ$2,0),FALSE)/1,0)</f>
        <v>0</v>
      </c>
      <c r="P419">
        <f>IFERROR(VLOOKUP($B419,Kraftvärmeprod!$B$1:$AH$479,MATCH(P$2,Kraftvärmeprod!$B$1:$AG$1,0),FALSE)/1,0)-IFERROR(VLOOKUP($B419,'Slutlig allokering'!$B$2:$AC$462,MATCH(P$3,'Slutlig allokering'!$B$2:$AJ$2,0),FALSE)/1,0)</f>
        <v>0</v>
      </c>
      <c r="Q419">
        <f>IFERROR(VLOOKUP($B419,Kraftvärmeprod!$B$1:$AH$479,MATCH(Q$2,Kraftvärmeprod!$B$1:$AG$1,0),FALSE)/1,0)-IFERROR(VLOOKUP($B419,'Slutlig allokering'!$B$2:$AC$462,MATCH(Q$3,'Slutlig allokering'!$B$2:$AJ$2,0),FALSE)/1,0)</f>
        <v>9.0915999999999997</v>
      </c>
      <c r="R419">
        <f>IFERROR(VLOOKUP($B419,Kraftvärmeprod!$B$1:$AH$479,MATCH(R$2,Kraftvärmeprod!$B$1:$AG$1,0),FALSE)/1,0)-IFERROR(VLOOKUP($B419,'Slutlig allokering'!$B$2:$AC$462,MATCH(R$3,'Slutlig allokering'!$B$2:$AJ$2,0),FALSE)/1,0)</f>
        <v>0</v>
      </c>
      <c r="S419">
        <f>IFERROR(VLOOKUP($B419,Kraftvärmeprod!$B$1:$AH$479,MATCH(S$2,Kraftvärmeprod!$B$1:$AG$1,0),FALSE)/1,0)-IFERROR(VLOOKUP($B419,'Slutlig allokering'!$B$2:$AC$462,MATCH(S$3,'Slutlig allokering'!$B$2:$AJ$2,0),FALSE)/1,0)</f>
        <v>0</v>
      </c>
      <c r="T419">
        <f>IFERROR(VLOOKUP($B419,Kraftvärmeprod!$B$1:$AH$479,MATCH(T$2,Kraftvärmeprod!$B$1:$AG$1,0),FALSE)/1,0)-IFERROR(VLOOKUP($B419,'Slutlig allokering'!$B$2:$AC$462,MATCH(T$3,'Slutlig allokering'!$B$2:$AJ$2,0),FALSE)/1,0)</f>
        <v>0</v>
      </c>
      <c r="U419">
        <f>IFERROR(VLOOKUP($B419,Kraftvärmeprod!$B$1:$AH$479,MATCH(U$2,Kraftvärmeprod!$B$1:$AG$1,0),FALSE)/1,0)-IFERROR(VLOOKUP($B419,'Slutlig allokering'!$B$2:$AC$462,MATCH(U$3,'Slutlig allokering'!$B$2:$AJ$2,0),FALSE)/1,0)</f>
        <v>0</v>
      </c>
      <c r="V419">
        <f>IFERROR(VLOOKUP($B419,Kraftvärmeprod!$B$1:$AH$479,MATCH(V$2,Kraftvärmeprod!$B$1:$AG$1,0),FALSE)/1,0)-IFERROR(VLOOKUP($B419,'Slutlig allokering'!$B$2:$AC$462,MATCH(V$3,'Slutlig allokering'!$B$2:$AJ$2,0),FALSE)/1,0)</f>
        <v>0</v>
      </c>
      <c r="W419">
        <f>IFERROR(VLOOKUP($B419,Kraftvärmeprod!$B$1:$AH$479,MATCH(W$2,Kraftvärmeprod!$B$1:$AG$1,0),FALSE)/1,0)-IFERROR(VLOOKUP($B419,'Slutlig allokering'!$B$2:$AC$462,MATCH(W$3,'Slutlig allokering'!$B$2:$AJ$2,0),FALSE)/1,0)</f>
        <v>0</v>
      </c>
      <c r="X419">
        <f>IFERROR(VLOOKUP($B419,Kraftvärmeprod!$B$1:$AH$479,MATCH(X$2,Kraftvärmeprod!$B$1:$AG$1,0),FALSE)/1,0)-IFERROR(VLOOKUP($B419,'Slutlig allokering'!$B$2:$AC$462,MATCH(X$3,'Slutlig allokering'!$B$2:$AJ$2,0),FALSE)/1,0)</f>
        <v>0</v>
      </c>
      <c r="Y419">
        <f>IFERROR(VLOOKUP($B419,Kraftvärmeprod!$B$1:$AH$479,MATCH(Y$2,Kraftvärmeprod!$B$1:$AG$1,0),FALSE)/1,0)-IFERROR(VLOOKUP($B419,'Slutlig allokering'!$B$2:$AC$462,MATCH(Y$3,'Slutlig allokering'!$B$2:$AJ$2,0),FALSE)/1,0)</f>
        <v>0</v>
      </c>
      <c r="Z419">
        <f>IFERROR(VLOOKUP($B419,Kraftvärmeprod!$B$1:$AH$479,MATCH(Z$2,Kraftvärmeprod!$B$1:$AG$1,0),FALSE)/1,0)-IFERROR(VLOOKUP($B419,'Slutlig allokering'!$B$2:$AC$462,MATCH(Z$3,'Slutlig allokering'!$B$2:$AJ$2,0),FALSE)/1,0)</f>
        <v>0</v>
      </c>
      <c r="AA419">
        <f>IFERROR(VLOOKUP($B419,Kraftvärmeprod!$B$1:$AH$479,MATCH(AA$2,Kraftvärmeprod!$B$1:$AG$1,0),FALSE)/1,0)-IFERROR(VLOOKUP($B419,'Slutlig allokering'!$B$2:$AC$462,MATCH(AA$3,'Slutlig allokering'!$B$2:$AJ$2,0),FALSE)/1,0)</f>
        <v>0</v>
      </c>
      <c r="AB419">
        <f>IFERROR(VLOOKUP($B419,Kraftvärmeprod!$B$1:$AH$479,MATCH(AB$2,Kraftvärmeprod!$B$1:$AG$1,0),FALSE)/1,0)-IFERROR(VLOOKUP($B419,'Slutlig allokering'!$B$2:$AC$462,MATCH(AB$3,'Slutlig allokering'!$B$2:$AJ$2,0),FALSE)/1,0)</f>
        <v>0.49033099999999996</v>
      </c>
      <c r="AE419">
        <f t="shared" si="12"/>
        <v>51.213670999999991</v>
      </c>
      <c r="AG419">
        <f>IFERROR(VLOOKUP(B419,'Slutlig allokering'!$B$2:$AJ$462,MATCH("Summa justerad allokerad tillförd energi (utan hjälpel och rökgaskondensering):",'Slutlig allokering'!$B$2:$AK$2,0),FALSE)/1,"")</f>
        <v>99.569328999999982</v>
      </c>
      <c r="AI419" s="55">
        <f>IFERROR(1-VLOOKUP(B419,'Slutlig allokering'!$B$2:$AJ$462,MATCH("Andel av bränsle i kvv som allokerats till värme, exklusive rökgaskondensering och hjälpel",'Slutlig allokering'!$B$2:$AK$2,0),FALSE),"")</f>
        <v>0.33965149254226279</v>
      </c>
      <c r="AK419" s="55">
        <f t="shared" si="13"/>
        <v>0.33965149254226273</v>
      </c>
    </row>
    <row r="420" spans="1:37" x14ac:dyDescent="0.35">
      <c r="A420" s="28" t="s">
        <v>550</v>
      </c>
      <c r="B420" s="28" t="s">
        <v>559</v>
      </c>
      <c r="C420" t="str">
        <f>IFERROR(VLOOKUP($B420,Kraftvärmeprod!$B$1:$AH$479,MATCH(C$3,Kraftvärmeprod!$B$1:$AG$1,0),FALSE)/1,"")</f>
        <v/>
      </c>
      <c r="D420" t="str">
        <f>IFERROR(VLOOKUP($B420,Kraftvärmeprod!$B$1:$AH$479,MATCH(D$3,Kraftvärmeprod!$B$1:$AG$1,0),FALSE)/1,"")</f>
        <v/>
      </c>
      <c r="E420">
        <f>IFERROR(VLOOKUP($B420,Kraftvärmeprod!$B$1:$AH$479,MATCH(E$2,Kraftvärmeprod!$B$1:$AG$1,0),FALSE)/1,0)-IFERROR(VLOOKUP($B420,'Slutlig allokering'!$B$2:$AC$462,MATCH(E$3,'Slutlig allokering'!$B$2:$AJ$2,0),FALSE)/1,0)</f>
        <v>0</v>
      </c>
      <c r="F420">
        <f>IFERROR(VLOOKUP($B420,Kraftvärmeprod!$B$1:$AH$479,MATCH(F$2,Kraftvärmeprod!$B$1:$AG$1,0),FALSE)/1,0)-IFERROR(VLOOKUP($B420,'Slutlig allokering'!$B$2:$AC$462,MATCH(F$3,'Slutlig allokering'!$B$2:$AJ$2,0),FALSE)/1,0)</f>
        <v>0</v>
      </c>
      <c r="G420">
        <f>IFERROR(VLOOKUP($B420,Kraftvärmeprod!$B$1:$AH$479,MATCH(G$2,Kraftvärmeprod!$B$1:$AG$1,0),FALSE)/1,0)-IFERROR(VLOOKUP($B420,'Slutlig allokering'!$B$2:$AC$462,MATCH(G$3,'Slutlig allokering'!$B$2:$AJ$2,0),FALSE)/1,0)</f>
        <v>0</v>
      </c>
      <c r="H420">
        <f>IFERROR(VLOOKUP($B420,Kraftvärmeprod!$B$1:$AH$479,MATCH(H$2,Kraftvärmeprod!$B$1:$AG$1,0),FALSE)/1,0)-IFERROR(VLOOKUP($B420,'Slutlig allokering'!$B$2:$AC$462,MATCH(H$3,'Slutlig allokering'!$B$2:$AJ$2,0),FALSE)/1,0)</f>
        <v>0</v>
      </c>
      <c r="I420">
        <f>IFERROR(VLOOKUP($B420,Kraftvärmeprod!$B$1:$AH$479,MATCH(I$2,Kraftvärmeprod!$B$1:$AG$1,0),FALSE)/1,0)-IFERROR(VLOOKUP($B420,'Slutlig allokering'!$B$2:$AC$462,MATCH(I$3,'Slutlig allokering'!$B$2:$AJ$2,0),FALSE)/1,0)</f>
        <v>0</v>
      </c>
      <c r="J420">
        <f>IFERROR(VLOOKUP($B420,Kraftvärmeprod!$B$1:$AH$479,MATCH(J$2,Kraftvärmeprod!$B$1:$AG$1,0),FALSE)/1,0)-IFERROR(VLOOKUP($B420,'Slutlig allokering'!$B$2:$AC$462,MATCH(J$3,'Slutlig allokering'!$B$2:$AJ$2,0),FALSE)/1,0)</f>
        <v>0</v>
      </c>
      <c r="K420">
        <f>IFERROR(VLOOKUP($B420,Kraftvärmeprod!$B$1:$AH$479,MATCH(K$2,Kraftvärmeprod!$B$1:$AG$1,0),FALSE)/1,0)-IFERROR(VLOOKUP($B420,'Slutlig allokering'!$B$2:$AC$462,MATCH(K$3,'Slutlig allokering'!$B$2:$AJ$2,0),FALSE)/1,0)</f>
        <v>0</v>
      </c>
      <c r="L420">
        <f>IFERROR(VLOOKUP($B420,Kraftvärmeprod!$B$1:$AH$479,MATCH(L$2,Kraftvärmeprod!$B$1:$AG$1,0),FALSE)/1,0)-IFERROR(VLOOKUP($B420,'Slutlig allokering'!$B$2:$AC$462,MATCH(L$3,'Slutlig allokering'!$B$2:$AJ$2,0),FALSE)/1,0)</f>
        <v>0</v>
      </c>
      <c r="M420" s="143">
        <f>IFERROR(VLOOKUP($B420,Miljö!$B$1:$S$477,MATCH(M$2,Miljö!$B$1:$X$1,0),FALSE)/1,0)-IFERROR(VLOOKUP($B420,'Slutlig allokering'!$B$2:$AC$462,MATCH(M$3,'Slutlig allokering'!$B$2:$AJ$2,0),FALSE)/1,0)</f>
        <v>0</v>
      </c>
      <c r="N420">
        <f>IFERROR(VLOOKUP($B420,Kraftvärmeprod!$B$1:$AH$479,MATCH(N$2,Kraftvärmeprod!$B$1:$AG$1,0),FALSE)/1,0)-IFERROR(VLOOKUP($B420,'Slutlig allokering'!$B$2:$AC$462,MATCH(N$3,'Slutlig allokering'!$B$2:$AJ$2,0),FALSE)/1,0)</f>
        <v>0</v>
      </c>
      <c r="O420">
        <f>IFERROR(VLOOKUP($B420,Kraftvärmeprod!$B$1:$AH$479,MATCH(O$2,Kraftvärmeprod!$B$1:$AG$1,0),FALSE)/1,0)-IFERROR(VLOOKUP($B420,'Slutlig allokering'!$B$2:$AC$462,MATCH(O$3,'Slutlig allokering'!$B$2:$AJ$2,0),FALSE)/1,0)</f>
        <v>0</v>
      </c>
      <c r="P420">
        <f>IFERROR(VLOOKUP($B420,Kraftvärmeprod!$B$1:$AH$479,MATCH(P$2,Kraftvärmeprod!$B$1:$AG$1,0),FALSE)/1,0)-IFERROR(VLOOKUP($B420,'Slutlig allokering'!$B$2:$AC$462,MATCH(P$3,'Slutlig allokering'!$B$2:$AJ$2,0),FALSE)/1,0)</f>
        <v>0</v>
      </c>
      <c r="Q420">
        <f>IFERROR(VLOOKUP($B420,Kraftvärmeprod!$B$1:$AH$479,MATCH(Q$2,Kraftvärmeprod!$B$1:$AG$1,0),FALSE)/1,0)-IFERROR(VLOOKUP($B420,'Slutlig allokering'!$B$2:$AC$462,MATCH(Q$3,'Slutlig allokering'!$B$2:$AJ$2,0),FALSE)/1,0)</f>
        <v>0</v>
      </c>
      <c r="R420">
        <f>IFERROR(VLOOKUP($B420,Kraftvärmeprod!$B$1:$AH$479,MATCH(R$2,Kraftvärmeprod!$B$1:$AG$1,0),FALSE)/1,0)-IFERROR(VLOOKUP($B420,'Slutlig allokering'!$B$2:$AC$462,MATCH(R$3,'Slutlig allokering'!$B$2:$AJ$2,0),FALSE)/1,0)</f>
        <v>0</v>
      </c>
      <c r="S420">
        <f>IFERROR(VLOOKUP($B420,Kraftvärmeprod!$B$1:$AH$479,MATCH(S$2,Kraftvärmeprod!$B$1:$AG$1,0),FALSE)/1,0)-IFERROR(VLOOKUP($B420,'Slutlig allokering'!$B$2:$AC$462,MATCH(S$3,'Slutlig allokering'!$B$2:$AJ$2,0),FALSE)/1,0)</f>
        <v>0</v>
      </c>
      <c r="T420">
        <f>IFERROR(VLOOKUP($B420,Kraftvärmeprod!$B$1:$AH$479,MATCH(T$2,Kraftvärmeprod!$B$1:$AG$1,0),FALSE)/1,0)-IFERROR(VLOOKUP($B420,'Slutlig allokering'!$B$2:$AC$462,MATCH(T$3,'Slutlig allokering'!$B$2:$AJ$2,0),FALSE)/1,0)</f>
        <v>0</v>
      </c>
      <c r="U420">
        <f>IFERROR(VLOOKUP($B420,Kraftvärmeprod!$B$1:$AH$479,MATCH(U$2,Kraftvärmeprod!$B$1:$AG$1,0),FALSE)/1,0)-IFERROR(VLOOKUP($B420,'Slutlig allokering'!$B$2:$AC$462,MATCH(U$3,'Slutlig allokering'!$B$2:$AJ$2,0),FALSE)/1,0)</f>
        <v>0</v>
      </c>
      <c r="V420">
        <f>IFERROR(VLOOKUP($B420,Kraftvärmeprod!$B$1:$AH$479,MATCH(V$2,Kraftvärmeprod!$B$1:$AG$1,0),FALSE)/1,0)-IFERROR(VLOOKUP($B420,'Slutlig allokering'!$B$2:$AC$462,MATCH(V$3,'Slutlig allokering'!$B$2:$AJ$2,0),FALSE)/1,0)</f>
        <v>0</v>
      </c>
      <c r="W420">
        <f>IFERROR(VLOOKUP($B420,Kraftvärmeprod!$B$1:$AH$479,MATCH(W$2,Kraftvärmeprod!$B$1:$AG$1,0),FALSE)/1,0)-IFERROR(VLOOKUP($B420,'Slutlig allokering'!$B$2:$AC$462,MATCH(W$3,'Slutlig allokering'!$B$2:$AJ$2,0),FALSE)/1,0)</f>
        <v>0</v>
      </c>
      <c r="X420">
        <f>IFERROR(VLOOKUP($B420,Kraftvärmeprod!$B$1:$AH$479,MATCH(X$2,Kraftvärmeprod!$B$1:$AG$1,0),FALSE)/1,0)-IFERROR(VLOOKUP($B420,'Slutlig allokering'!$B$2:$AC$462,MATCH(X$3,'Slutlig allokering'!$B$2:$AJ$2,0),FALSE)/1,0)</f>
        <v>0</v>
      </c>
      <c r="Y420">
        <f>IFERROR(VLOOKUP($B420,Kraftvärmeprod!$B$1:$AH$479,MATCH(Y$2,Kraftvärmeprod!$B$1:$AG$1,0),FALSE)/1,0)-IFERROR(VLOOKUP($B420,'Slutlig allokering'!$B$2:$AC$462,MATCH(Y$3,'Slutlig allokering'!$B$2:$AJ$2,0),FALSE)/1,0)</f>
        <v>0</v>
      </c>
      <c r="Z420">
        <f>IFERROR(VLOOKUP($B420,Kraftvärmeprod!$B$1:$AH$479,MATCH(Z$2,Kraftvärmeprod!$B$1:$AG$1,0),FALSE)/1,0)-IFERROR(VLOOKUP($B420,'Slutlig allokering'!$B$2:$AC$462,MATCH(Z$3,'Slutlig allokering'!$B$2:$AJ$2,0),FALSE)/1,0)</f>
        <v>0</v>
      </c>
      <c r="AA420">
        <f>IFERROR(VLOOKUP($B420,Kraftvärmeprod!$B$1:$AH$479,MATCH(AA$2,Kraftvärmeprod!$B$1:$AG$1,0),FALSE)/1,0)-IFERROR(VLOOKUP($B420,'Slutlig allokering'!$B$2:$AC$462,MATCH(AA$3,'Slutlig allokering'!$B$2:$AJ$2,0),FALSE)/1,0)</f>
        <v>0</v>
      </c>
      <c r="AB420">
        <f>IFERROR(VLOOKUP($B420,Kraftvärmeprod!$B$1:$AH$479,MATCH(AB$2,Kraftvärmeprod!$B$1:$AG$1,0),FALSE)/1,0)-IFERROR(VLOOKUP($B420,'Slutlig allokering'!$B$2:$AC$462,MATCH(AB$3,'Slutlig allokering'!$B$2:$AJ$2,0),FALSE)/1,0)</f>
        <v>0</v>
      </c>
      <c r="AE420">
        <f t="shared" si="12"/>
        <v>0</v>
      </c>
      <c r="AG420">
        <f>IFERROR(VLOOKUP(B420,'Slutlig allokering'!$B$2:$AJ$462,MATCH("Summa justerad allokerad tillförd energi (utan hjälpel och rökgaskondensering):",'Slutlig allokering'!$B$2:$AK$2,0),FALSE)/1,"")</f>
        <v>0</v>
      </c>
      <c r="AI420" s="55" t="str">
        <f>IFERROR(1-VLOOKUP(B420,'Slutlig allokering'!$B$2:$AJ$462,MATCH("Andel av bränsle i kvv som allokerats till värme, exklusive rökgaskondensering och hjälpel",'Slutlig allokering'!$B$2:$AK$2,0),FALSE),"")</f>
        <v/>
      </c>
      <c r="AK420" s="55" t="str">
        <f t="shared" si="13"/>
        <v/>
      </c>
    </row>
    <row r="421" spans="1:37" x14ac:dyDescent="0.35">
      <c r="A421" s="28" t="s">
        <v>550</v>
      </c>
      <c r="B421" s="28" t="s">
        <v>560</v>
      </c>
      <c r="C421" t="str">
        <f>IFERROR(VLOOKUP($B421,Kraftvärmeprod!$B$1:$AH$479,MATCH(C$3,Kraftvärmeprod!$B$1:$AG$1,0),FALSE)/1,"")</f>
        <v/>
      </c>
      <c r="D421" t="str">
        <f>IFERROR(VLOOKUP($B421,Kraftvärmeprod!$B$1:$AH$479,MATCH(D$3,Kraftvärmeprod!$B$1:$AG$1,0),FALSE)/1,"")</f>
        <v/>
      </c>
      <c r="E421">
        <f>IFERROR(VLOOKUP($B421,Kraftvärmeprod!$B$1:$AH$479,MATCH(E$2,Kraftvärmeprod!$B$1:$AG$1,0),FALSE)/1,0)-IFERROR(VLOOKUP($B421,'Slutlig allokering'!$B$2:$AC$462,MATCH(E$3,'Slutlig allokering'!$B$2:$AJ$2,0),FALSE)/1,0)</f>
        <v>0</v>
      </c>
      <c r="F421">
        <f>IFERROR(VLOOKUP($B421,Kraftvärmeprod!$B$1:$AH$479,MATCH(F$2,Kraftvärmeprod!$B$1:$AG$1,0),FALSE)/1,0)-IFERROR(VLOOKUP($B421,'Slutlig allokering'!$B$2:$AC$462,MATCH(F$3,'Slutlig allokering'!$B$2:$AJ$2,0),FALSE)/1,0)</f>
        <v>0</v>
      </c>
      <c r="G421">
        <f>IFERROR(VLOOKUP($B421,Kraftvärmeprod!$B$1:$AH$479,MATCH(G$2,Kraftvärmeprod!$B$1:$AG$1,0),FALSE)/1,0)-IFERROR(VLOOKUP($B421,'Slutlig allokering'!$B$2:$AC$462,MATCH(G$3,'Slutlig allokering'!$B$2:$AJ$2,0),FALSE)/1,0)</f>
        <v>0</v>
      </c>
      <c r="H421">
        <f>IFERROR(VLOOKUP($B421,Kraftvärmeprod!$B$1:$AH$479,MATCH(H$2,Kraftvärmeprod!$B$1:$AG$1,0),FALSE)/1,0)-IFERROR(VLOOKUP($B421,'Slutlig allokering'!$B$2:$AC$462,MATCH(H$3,'Slutlig allokering'!$B$2:$AJ$2,0),FALSE)/1,0)</f>
        <v>0</v>
      </c>
      <c r="I421">
        <f>IFERROR(VLOOKUP($B421,Kraftvärmeprod!$B$1:$AH$479,MATCH(I$2,Kraftvärmeprod!$B$1:$AG$1,0),FALSE)/1,0)-IFERROR(VLOOKUP($B421,'Slutlig allokering'!$B$2:$AC$462,MATCH(I$3,'Slutlig allokering'!$B$2:$AJ$2,0),FALSE)/1,0)</f>
        <v>0</v>
      </c>
      <c r="J421">
        <f>IFERROR(VLOOKUP($B421,Kraftvärmeprod!$B$1:$AH$479,MATCH(J$2,Kraftvärmeprod!$B$1:$AG$1,0),FALSE)/1,0)-IFERROR(VLOOKUP($B421,'Slutlig allokering'!$B$2:$AC$462,MATCH(J$3,'Slutlig allokering'!$B$2:$AJ$2,0),FALSE)/1,0)</f>
        <v>0</v>
      </c>
      <c r="K421">
        <f>IFERROR(VLOOKUP($B421,Kraftvärmeprod!$B$1:$AH$479,MATCH(K$2,Kraftvärmeprod!$B$1:$AG$1,0),FALSE)/1,0)-IFERROR(VLOOKUP($B421,'Slutlig allokering'!$B$2:$AC$462,MATCH(K$3,'Slutlig allokering'!$B$2:$AJ$2,0),FALSE)/1,0)</f>
        <v>0</v>
      </c>
      <c r="L421">
        <f>IFERROR(VLOOKUP($B421,Kraftvärmeprod!$B$1:$AH$479,MATCH(L$2,Kraftvärmeprod!$B$1:$AG$1,0),FALSE)/1,0)-IFERROR(VLOOKUP($B421,'Slutlig allokering'!$B$2:$AC$462,MATCH(L$3,'Slutlig allokering'!$B$2:$AJ$2,0),FALSE)/1,0)</f>
        <v>0</v>
      </c>
      <c r="M421" s="143">
        <f>IFERROR(VLOOKUP($B421,Miljö!$B$1:$S$477,MATCH(M$2,Miljö!$B$1:$X$1,0),FALSE)/1,0)-IFERROR(VLOOKUP($B421,'Slutlig allokering'!$B$2:$AC$462,MATCH(M$3,'Slutlig allokering'!$B$2:$AJ$2,0),FALSE)/1,0)</f>
        <v>0</v>
      </c>
      <c r="N421">
        <f>IFERROR(VLOOKUP($B421,Kraftvärmeprod!$B$1:$AH$479,MATCH(N$2,Kraftvärmeprod!$B$1:$AG$1,0),FALSE)/1,0)-IFERROR(VLOOKUP($B421,'Slutlig allokering'!$B$2:$AC$462,MATCH(N$3,'Slutlig allokering'!$B$2:$AJ$2,0),FALSE)/1,0)</f>
        <v>0</v>
      </c>
      <c r="O421">
        <f>IFERROR(VLOOKUP($B421,Kraftvärmeprod!$B$1:$AH$479,MATCH(O$2,Kraftvärmeprod!$B$1:$AG$1,0),FALSE)/1,0)-IFERROR(VLOOKUP($B421,'Slutlig allokering'!$B$2:$AC$462,MATCH(O$3,'Slutlig allokering'!$B$2:$AJ$2,0),FALSE)/1,0)</f>
        <v>0</v>
      </c>
      <c r="P421">
        <f>IFERROR(VLOOKUP($B421,Kraftvärmeprod!$B$1:$AH$479,MATCH(P$2,Kraftvärmeprod!$B$1:$AG$1,0),FALSE)/1,0)-IFERROR(VLOOKUP($B421,'Slutlig allokering'!$B$2:$AC$462,MATCH(P$3,'Slutlig allokering'!$B$2:$AJ$2,0),FALSE)/1,0)</f>
        <v>0</v>
      </c>
      <c r="Q421">
        <f>IFERROR(VLOOKUP($B421,Kraftvärmeprod!$B$1:$AH$479,MATCH(Q$2,Kraftvärmeprod!$B$1:$AG$1,0),FALSE)/1,0)-IFERROR(VLOOKUP($B421,'Slutlig allokering'!$B$2:$AC$462,MATCH(Q$3,'Slutlig allokering'!$B$2:$AJ$2,0),FALSE)/1,0)</f>
        <v>0</v>
      </c>
      <c r="R421">
        <f>IFERROR(VLOOKUP($B421,Kraftvärmeprod!$B$1:$AH$479,MATCH(R$2,Kraftvärmeprod!$B$1:$AG$1,0),FALSE)/1,0)-IFERROR(VLOOKUP($B421,'Slutlig allokering'!$B$2:$AC$462,MATCH(R$3,'Slutlig allokering'!$B$2:$AJ$2,0),FALSE)/1,0)</f>
        <v>0</v>
      </c>
      <c r="S421">
        <f>IFERROR(VLOOKUP($B421,Kraftvärmeprod!$B$1:$AH$479,MATCH(S$2,Kraftvärmeprod!$B$1:$AG$1,0),FALSE)/1,0)-IFERROR(VLOOKUP($B421,'Slutlig allokering'!$B$2:$AC$462,MATCH(S$3,'Slutlig allokering'!$B$2:$AJ$2,0),FALSE)/1,0)</f>
        <v>0</v>
      </c>
      <c r="T421">
        <f>IFERROR(VLOOKUP($B421,Kraftvärmeprod!$B$1:$AH$479,MATCH(T$2,Kraftvärmeprod!$B$1:$AG$1,0),FALSE)/1,0)-IFERROR(VLOOKUP($B421,'Slutlig allokering'!$B$2:$AC$462,MATCH(T$3,'Slutlig allokering'!$B$2:$AJ$2,0),FALSE)/1,0)</f>
        <v>0</v>
      </c>
      <c r="U421">
        <f>IFERROR(VLOOKUP($B421,Kraftvärmeprod!$B$1:$AH$479,MATCH(U$2,Kraftvärmeprod!$B$1:$AG$1,0),FALSE)/1,0)-IFERROR(VLOOKUP($B421,'Slutlig allokering'!$B$2:$AC$462,MATCH(U$3,'Slutlig allokering'!$B$2:$AJ$2,0),FALSE)/1,0)</f>
        <v>0</v>
      </c>
      <c r="V421">
        <f>IFERROR(VLOOKUP($B421,Kraftvärmeprod!$B$1:$AH$479,MATCH(V$2,Kraftvärmeprod!$B$1:$AG$1,0),FALSE)/1,0)-IFERROR(VLOOKUP($B421,'Slutlig allokering'!$B$2:$AC$462,MATCH(V$3,'Slutlig allokering'!$B$2:$AJ$2,0),FALSE)/1,0)</f>
        <v>0</v>
      </c>
      <c r="W421">
        <f>IFERROR(VLOOKUP($B421,Kraftvärmeprod!$B$1:$AH$479,MATCH(W$2,Kraftvärmeprod!$B$1:$AG$1,0),FALSE)/1,0)-IFERROR(VLOOKUP($B421,'Slutlig allokering'!$B$2:$AC$462,MATCH(W$3,'Slutlig allokering'!$B$2:$AJ$2,0),FALSE)/1,0)</f>
        <v>0</v>
      </c>
      <c r="X421">
        <f>IFERROR(VLOOKUP($B421,Kraftvärmeprod!$B$1:$AH$479,MATCH(X$2,Kraftvärmeprod!$B$1:$AG$1,0),FALSE)/1,0)-IFERROR(VLOOKUP($B421,'Slutlig allokering'!$B$2:$AC$462,MATCH(X$3,'Slutlig allokering'!$B$2:$AJ$2,0),FALSE)/1,0)</f>
        <v>0</v>
      </c>
      <c r="Y421">
        <f>IFERROR(VLOOKUP($B421,Kraftvärmeprod!$B$1:$AH$479,MATCH(Y$2,Kraftvärmeprod!$B$1:$AG$1,0),FALSE)/1,0)-IFERROR(VLOOKUP($B421,'Slutlig allokering'!$B$2:$AC$462,MATCH(Y$3,'Slutlig allokering'!$B$2:$AJ$2,0),FALSE)/1,0)</f>
        <v>0</v>
      </c>
      <c r="Z421">
        <f>IFERROR(VLOOKUP($B421,Kraftvärmeprod!$B$1:$AH$479,MATCH(Z$2,Kraftvärmeprod!$B$1:$AG$1,0),FALSE)/1,0)-IFERROR(VLOOKUP($B421,'Slutlig allokering'!$B$2:$AC$462,MATCH(Z$3,'Slutlig allokering'!$B$2:$AJ$2,0),FALSE)/1,0)</f>
        <v>0</v>
      </c>
      <c r="AA421">
        <f>IFERROR(VLOOKUP($B421,Kraftvärmeprod!$B$1:$AH$479,MATCH(AA$2,Kraftvärmeprod!$B$1:$AG$1,0),FALSE)/1,0)-IFERROR(VLOOKUP($B421,'Slutlig allokering'!$B$2:$AC$462,MATCH(AA$3,'Slutlig allokering'!$B$2:$AJ$2,0),FALSE)/1,0)</f>
        <v>0</v>
      </c>
      <c r="AB421">
        <f>IFERROR(VLOOKUP($B421,Kraftvärmeprod!$B$1:$AH$479,MATCH(AB$2,Kraftvärmeprod!$B$1:$AG$1,0),FALSE)/1,0)-IFERROR(VLOOKUP($B421,'Slutlig allokering'!$B$2:$AC$462,MATCH(AB$3,'Slutlig allokering'!$B$2:$AJ$2,0),FALSE)/1,0)</f>
        <v>0</v>
      </c>
      <c r="AE421">
        <f t="shared" si="12"/>
        <v>0</v>
      </c>
      <c r="AG421">
        <f>IFERROR(VLOOKUP(B421,'Slutlig allokering'!$B$2:$AJ$462,MATCH("Summa justerad allokerad tillförd energi (utan hjälpel och rökgaskondensering):",'Slutlig allokering'!$B$2:$AK$2,0),FALSE)/1,"")</f>
        <v>0</v>
      </c>
      <c r="AI421" s="55" t="str">
        <f>IFERROR(1-VLOOKUP(B421,'Slutlig allokering'!$B$2:$AJ$462,MATCH("Andel av bränsle i kvv som allokerats till värme, exklusive rökgaskondensering och hjälpel",'Slutlig allokering'!$B$2:$AK$2,0),FALSE),"")</f>
        <v/>
      </c>
      <c r="AK421" s="55" t="str">
        <f t="shared" si="13"/>
        <v/>
      </c>
    </row>
    <row r="422" spans="1:37" x14ac:dyDescent="0.35">
      <c r="A422" s="28" t="s">
        <v>550</v>
      </c>
      <c r="B422" s="28" t="s">
        <v>561</v>
      </c>
      <c r="C422" t="str">
        <f>IFERROR(VLOOKUP($B422,Kraftvärmeprod!$B$1:$AH$479,MATCH(C$3,Kraftvärmeprod!$B$1:$AG$1,0),FALSE)/1,"")</f>
        <v/>
      </c>
      <c r="D422" t="str">
        <f>IFERROR(VLOOKUP($B422,Kraftvärmeprod!$B$1:$AH$479,MATCH(D$3,Kraftvärmeprod!$B$1:$AG$1,0),FALSE)/1,"")</f>
        <v/>
      </c>
      <c r="E422">
        <f>IFERROR(VLOOKUP($B422,Kraftvärmeprod!$B$1:$AH$479,MATCH(E$2,Kraftvärmeprod!$B$1:$AG$1,0),FALSE)/1,0)-IFERROR(VLOOKUP($B422,'Slutlig allokering'!$B$2:$AC$462,MATCH(E$3,'Slutlig allokering'!$B$2:$AJ$2,0),FALSE)/1,0)</f>
        <v>0</v>
      </c>
      <c r="F422">
        <f>IFERROR(VLOOKUP($B422,Kraftvärmeprod!$B$1:$AH$479,MATCH(F$2,Kraftvärmeprod!$B$1:$AG$1,0),FALSE)/1,0)-IFERROR(VLOOKUP($B422,'Slutlig allokering'!$B$2:$AC$462,MATCH(F$3,'Slutlig allokering'!$B$2:$AJ$2,0),FALSE)/1,0)</f>
        <v>0</v>
      </c>
      <c r="G422">
        <f>IFERROR(VLOOKUP($B422,Kraftvärmeprod!$B$1:$AH$479,MATCH(G$2,Kraftvärmeprod!$B$1:$AG$1,0),FALSE)/1,0)-IFERROR(VLOOKUP($B422,'Slutlig allokering'!$B$2:$AC$462,MATCH(G$3,'Slutlig allokering'!$B$2:$AJ$2,0),FALSE)/1,0)</f>
        <v>0</v>
      </c>
      <c r="H422">
        <f>IFERROR(VLOOKUP($B422,Kraftvärmeprod!$B$1:$AH$479,MATCH(H$2,Kraftvärmeprod!$B$1:$AG$1,0),FALSE)/1,0)-IFERROR(VLOOKUP($B422,'Slutlig allokering'!$B$2:$AC$462,MATCH(H$3,'Slutlig allokering'!$B$2:$AJ$2,0),FALSE)/1,0)</f>
        <v>0</v>
      </c>
      <c r="I422">
        <f>IFERROR(VLOOKUP($B422,Kraftvärmeprod!$B$1:$AH$479,MATCH(I$2,Kraftvärmeprod!$B$1:$AG$1,0),FALSE)/1,0)-IFERROR(VLOOKUP($B422,'Slutlig allokering'!$B$2:$AC$462,MATCH(I$3,'Slutlig allokering'!$B$2:$AJ$2,0),FALSE)/1,0)</f>
        <v>0</v>
      </c>
      <c r="J422">
        <f>IFERROR(VLOOKUP($B422,Kraftvärmeprod!$B$1:$AH$479,MATCH(J$2,Kraftvärmeprod!$B$1:$AG$1,0),FALSE)/1,0)-IFERROR(VLOOKUP($B422,'Slutlig allokering'!$B$2:$AC$462,MATCH(J$3,'Slutlig allokering'!$B$2:$AJ$2,0),FALSE)/1,0)</f>
        <v>0</v>
      </c>
      <c r="K422">
        <f>IFERROR(VLOOKUP($B422,Kraftvärmeprod!$B$1:$AH$479,MATCH(K$2,Kraftvärmeprod!$B$1:$AG$1,0),FALSE)/1,0)-IFERROR(VLOOKUP($B422,'Slutlig allokering'!$B$2:$AC$462,MATCH(K$3,'Slutlig allokering'!$B$2:$AJ$2,0),FALSE)/1,0)</f>
        <v>0</v>
      </c>
      <c r="L422">
        <f>IFERROR(VLOOKUP($B422,Kraftvärmeprod!$B$1:$AH$479,MATCH(L$2,Kraftvärmeprod!$B$1:$AG$1,0),FALSE)/1,0)-IFERROR(VLOOKUP($B422,'Slutlig allokering'!$B$2:$AC$462,MATCH(L$3,'Slutlig allokering'!$B$2:$AJ$2,0),FALSE)/1,0)</f>
        <v>0</v>
      </c>
      <c r="M422" s="143">
        <f>IFERROR(VLOOKUP($B422,Miljö!$B$1:$S$477,MATCH(M$2,Miljö!$B$1:$X$1,0),FALSE)/1,0)-IFERROR(VLOOKUP($B422,'Slutlig allokering'!$B$2:$AC$462,MATCH(M$3,'Slutlig allokering'!$B$2:$AJ$2,0),FALSE)/1,0)</f>
        <v>0</v>
      </c>
      <c r="N422">
        <f>IFERROR(VLOOKUP($B422,Kraftvärmeprod!$B$1:$AH$479,MATCH(N$2,Kraftvärmeprod!$B$1:$AG$1,0),FALSE)/1,0)-IFERROR(VLOOKUP($B422,'Slutlig allokering'!$B$2:$AC$462,MATCH(N$3,'Slutlig allokering'!$B$2:$AJ$2,0),FALSE)/1,0)</f>
        <v>0</v>
      </c>
      <c r="O422">
        <f>IFERROR(VLOOKUP($B422,Kraftvärmeprod!$B$1:$AH$479,MATCH(O$2,Kraftvärmeprod!$B$1:$AG$1,0),FALSE)/1,0)-IFERROR(VLOOKUP($B422,'Slutlig allokering'!$B$2:$AC$462,MATCH(O$3,'Slutlig allokering'!$B$2:$AJ$2,0),FALSE)/1,0)</f>
        <v>0</v>
      </c>
      <c r="P422">
        <f>IFERROR(VLOOKUP($B422,Kraftvärmeprod!$B$1:$AH$479,MATCH(P$2,Kraftvärmeprod!$B$1:$AG$1,0),FALSE)/1,0)-IFERROR(VLOOKUP($B422,'Slutlig allokering'!$B$2:$AC$462,MATCH(P$3,'Slutlig allokering'!$B$2:$AJ$2,0),FALSE)/1,0)</f>
        <v>0</v>
      </c>
      <c r="Q422">
        <f>IFERROR(VLOOKUP($B422,Kraftvärmeprod!$B$1:$AH$479,MATCH(Q$2,Kraftvärmeprod!$B$1:$AG$1,0),FALSE)/1,0)-IFERROR(VLOOKUP($B422,'Slutlig allokering'!$B$2:$AC$462,MATCH(Q$3,'Slutlig allokering'!$B$2:$AJ$2,0),FALSE)/1,0)</f>
        <v>0</v>
      </c>
      <c r="R422">
        <f>IFERROR(VLOOKUP($B422,Kraftvärmeprod!$B$1:$AH$479,MATCH(R$2,Kraftvärmeprod!$B$1:$AG$1,0),FALSE)/1,0)-IFERROR(VLOOKUP($B422,'Slutlig allokering'!$B$2:$AC$462,MATCH(R$3,'Slutlig allokering'!$B$2:$AJ$2,0),FALSE)/1,0)</f>
        <v>0</v>
      </c>
      <c r="S422">
        <f>IFERROR(VLOOKUP($B422,Kraftvärmeprod!$B$1:$AH$479,MATCH(S$2,Kraftvärmeprod!$B$1:$AG$1,0),FALSE)/1,0)-IFERROR(VLOOKUP($B422,'Slutlig allokering'!$B$2:$AC$462,MATCH(S$3,'Slutlig allokering'!$B$2:$AJ$2,0),FALSE)/1,0)</f>
        <v>0</v>
      </c>
      <c r="T422">
        <f>IFERROR(VLOOKUP($B422,Kraftvärmeprod!$B$1:$AH$479,MATCH(T$2,Kraftvärmeprod!$B$1:$AG$1,0),FALSE)/1,0)-IFERROR(VLOOKUP($B422,'Slutlig allokering'!$B$2:$AC$462,MATCH(T$3,'Slutlig allokering'!$B$2:$AJ$2,0),FALSE)/1,0)</f>
        <v>0</v>
      </c>
      <c r="U422">
        <f>IFERROR(VLOOKUP($B422,Kraftvärmeprod!$B$1:$AH$479,MATCH(U$2,Kraftvärmeprod!$B$1:$AG$1,0),FALSE)/1,0)-IFERROR(VLOOKUP($B422,'Slutlig allokering'!$B$2:$AC$462,MATCH(U$3,'Slutlig allokering'!$B$2:$AJ$2,0),FALSE)/1,0)</f>
        <v>0</v>
      </c>
      <c r="V422">
        <f>IFERROR(VLOOKUP($B422,Kraftvärmeprod!$B$1:$AH$479,MATCH(V$2,Kraftvärmeprod!$B$1:$AG$1,0),FALSE)/1,0)-IFERROR(VLOOKUP($B422,'Slutlig allokering'!$B$2:$AC$462,MATCH(V$3,'Slutlig allokering'!$B$2:$AJ$2,0),FALSE)/1,0)</f>
        <v>0</v>
      </c>
      <c r="W422">
        <f>IFERROR(VLOOKUP($B422,Kraftvärmeprod!$B$1:$AH$479,MATCH(W$2,Kraftvärmeprod!$B$1:$AG$1,0),FALSE)/1,0)-IFERROR(VLOOKUP($B422,'Slutlig allokering'!$B$2:$AC$462,MATCH(W$3,'Slutlig allokering'!$B$2:$AJ$2,0),FALSE)/1,0)</f>
        <v>0</v>
      </c>
      <c r="X422">
        <f>IFERROR(VLOOKUP($B422,Kraftvärmeprod!$B$1:$AH$479,MATCH(X$2,Kraftvärmeprod!$B$1:$AG$1,0),FALSE)/1,0)-IFERROR(VLOOKUP($B422,'Slutlig allokering'!$B$2:$AC$462,MATCH(X$3,'Slutlig allokering'!$B$2:$AJ$2,0),FALSE)/1,0)</f>
        <v>0</v>
      </c>
      <c r="Y422">
        <f>IFERROR(VLOOKUP($B422,Kraftvärmeprod!$B$1:$AH$479,MATCH(Y$2,Kraftvärmeprod!$B$1:$AG$1,0),FALSE)/1,0)-IFERROR(VLOOKUP($B422,'Slutlig allokering'!$B$2:$AC$462,MATCH(Y$3,'Slutlig allokering'!$B$2:$AJ$2,0),FALSE)/1,0)</f>
        <v>0</v>
      </c>
      <c r="Z422">
        <f>IFERROR(VLOOKUP($B422,Kraftvärmeprod!$B$1:$AH$479,MATCH(Z$2,Kraftvärmeprod!$B$1:$AG$1,0),FALSE)/1,0)-IFERROR(VLOOKUP($B422,'Slutlig allokering'!$B$2:$AC$462,MATCH(Z$3,'Slutlig allokering'!$B$2:$AJ$2,0),FALSE)/1,0)</f>
        <v>0</v>
      </c>
      <c r="AA422">
        <f>IFERROR(VLOOKUP($B422,Kraftvärmeprod!$B$1:$AH$479,MATCH(AA$2,Kraftvärmeprod!$B$1:$AG$1,0),FALSE)/1,0)-IFERROR(VLOOKUP($B422,'Slutlig allokering'!$B$2:$AC$462,MATCH(AA$3,'Slutlig allokering'!$B$2:$AJ$2,0),FALSE)/1,0)</f>
        <v>0</v>
      </c>
      <c r="AB422">
        <f>IFERROR(VLOOKUP($B422,Kraftvärmeprod!$B$1:$AH$479,MATCH(AB$2,Kraftvärmeprod!$B$1:$AG$1,0),FALSE)/1,0)-IFERROR(VLOOKUP($B422,'Slutlig allokering'!$B$2:$AC$462,MATCH(AB$3,'Slutlig allokering'!$B$2:$AJ$2,0),FALSE)/1,0)</f>
        <v>0</v>
      </c>
      <c r="AE422">
        <f t="shared" si="12"/>
        <v>0</v>
      </c>
      <c r="AG422">
        <f>IFERROR(VLOOKUP(B422,'Slutlig allokering'!$B$2:$AJ$462,MATCH("Summa justerad allokerad tillförd energi (utan hjälpel och rökgaskondensering):",'Slutlig allokering'!$B$2:$AK$2,0),FALSE)/1,"")</f>
        <v>0</v>
      </c>
      <c r="AI422" s="55" t="str">
        <f>IFERROR(1-VLOOKUP(B422,'Slutlig allokering'!$B$2:$AJ$462,MATCH("Andel av bränsle i kvv som allokerats till värme, exklusive rökgaskondensering och hjälpel",'Slutlig allokering'!$B$2:$AK$2,0),FALSE),"")</f>
        <v/>
      </c>
      <c r="AK422" s="55" t="str">
        <f t="shared" si="13"/>
        <v/>
      </c>
    </row>
    <row r="423" spans="1:37" x14ac:dyDescent="0.35">
      <c r="A423" s="28" t="s">
        <v>550</v>
      </c>
      <c r="B423" s="28" t="s">
        <v>562</v>
      </c>
      <c r="C423" t="str">
        <f>IFERROR(VLOOKUP($B423,Kraftvärmeprod!$B$1:$AH$479,MATCH(C$3,Kraftvärmeprod!$B$1:$AG$1,0),FALSE)/1,"")</f>
        <v/>
      </c>
      <c r="D423" t="str">
        <f>IFERROR(VLOOKUP($B423,Kraftvärmeprod!$B$1:$AH$479,MATCH(D$3,Kraftvärmeprod!$B$1:$AG$1,0),FALSE)/1,"")</f>
        <v/>
      </c>
      <c r="E423">
        <f>IFERROR(VLOOKUP($B423,Kraftvärmeprod!$B$1:$AH$479,MATCH(E$2,Kraftvärmeprod!$B$1:$AG$1,0),FALSE)/1,0)-IFERROR(VLOOKUP($B423,'Slutlig allokering'!$B$2:$AC$462,MATCH(E$3,'Slutlig allokering'!$B$2:$AJ$2,0),FALSE)/1,0)</f>
        <v>0</v>
      </c>
      <c r="F423">
        <f>IFERROR(VLOOKUP($B423,Kraftvärmeprod!$B$1:$AH$479,MATCH(F$2,Kraftvärmeprod!$B$1:$AG$1,0),FALSE)/1,0)-IFERROR(VLOOKUP($B423,'Slutlig allokering'!$B$2:$AC$462,MATCH(F$3,'Slutlig allokering'!$B$2:$AJ$2,0),FALSE)/1,0)</f>
        <v>0</v>
      </c>
      <c r="G423">
        <f>IFERROR(VLOOKUP($B423,Kraftvärmeprod!$B$1:$AH$479,MATCH(G$2,Kraftvärmeprod!$B$1:$AG$1,0),FALSE)/1,0)-IFERROR(VLOOKUP($B423,'Slutlig allokering'!$B$2:$AC$462,MATCH(G$3,'Slutlig allokering'!$B$2:$AJ$2,0),FALSE)/1,0)</f>
        <v>0</v>
      </c>
      <c r="H423">
        <f>IFERROR(VLOOKUP($B423,Kraftvärmeprod!$B$1:$AH$479,MATCH(H$2,Kraftvärmeprod!$B$1:$AG$1,0),FALSE)/1,0)-IFERROR(VLOOKUP($B423,'Slutlig allokering'!$B$2:$AC$462,MATCH(H$3,'Slutlig allokering'!$B$2:$AJ$2,0),FALSE)/1,0)</f>
        <v>0</v>
      </c>
      <c r="I423">
        <f>IFERROR(VLOOKUP($B423,Kraftvärmeprod!$B$1:$AH$479,MATCH(I$2,Kraftvärmeprod!$B$1:$AG$1,0),FALSE)/1,0)-IFERROR(VLOOKUP($B423,'Slutlig allokering'!$B$2:$AC$462,MATCH(I$3,'Slutlig allokering'!$B$2:$AJ$2,0),FALSE)/1,0)</f>
        <v>0</v>
      </c>
      <c r="J423">
        <f>IFERROR(VLOOKUP($B423,Kraftvärmeprod!$B$1:$AH$479,MATCH(J$2,Kraftvärmeprod!$B$1:$AG$1,0),FALSE)/1,0)-IFERROR(VLOOKUP($B423,'Slutlig allokering'!$B$2:$AC$462,MATCH(J$3,'Slutlig allokering'!$B$2:$AJ$2,0),FALSE)/1,0)</f>
        <v>0</v>
      </c>
      <c r="K423">
        <f>IFERROR(VLOOKUP($B423,Kraftvärmeprod!$B$1:$AH$479,MATCH(K$2,Kraftvärmeprod!$B$1:$AG$1,0),FALSE)/1,0)-IFERROR(VLOOKUP($B423,'Slutlig allokering'!$B$2:$AC$462,MATCH(K$3,'Slutlig allokering'!$B$2:$AJ$2,0),FALSE)/1,0)</f>
        <v>0</v>
      </c>
      <c r="L423">
        <f>IFERROR(VLOOKUP($B423,Kraftvärmeprod!$B$1:$AH$479,MATCH(L$2,Kraftvärmeprod!$B$1:$AG$1,0),FALSE)/1,0)-IFERROR(VLOOKUP($B423,'Slutlig allokering'!$B$2:$AC$462,MATCH(L$3,'Slutlig allokering'!$B$2:$AJ$2,0),FALSE)/1,0)</f>
        <v>0</v>
      </c>
      <c r="M423" s="143">
        <f>IFERROR(VLOOKUP($B423,Miljö!$B$1:$S$477,MATCH(M$2,Miljö!$B$1:$X$1,0),FALSE)/1,0)-IFERROR(VLOOKUP($B423,'Slutlig allokering'!$B$2:$AC$462,MATCH(M$3,'Slutlig allokering'!$B$2:$AJ$2,0),FALSE)/1,0)</f>
        <v>0</v>
      </c>
      <c r="N423">
        <f>IFERROR(VLOOKUP($B423,Kraftvärmeprod!$B$1:$AH$479,MATCH(N$2,Kraftvärmeprod!$B$1:$AG$1,0),FALSE)/1,0)-IFERROR(VLOOKUP($B423,'Slutlig allokering'!$B$2:$AC$462,MATCH(N$3,'Slutlig allokering'!$B$2:$AJ$2,0),FALSE)/1,0)</f>
        <v>0</v>
      </c>
      <c r="O423">
        <f>IFERROR(VLOOKUP($B423,Kraftvärmeprod!$B$1:$AH$479,MATCH(O$2,Kraftvärmeprod!$B$1:$AG$1,0),FALSE)/1,0)-IFERROR(VLOOKUP($B423,'Slutlig allokering'!$B$2:$AC$462,MATCH(O$3,'Slutlig allokering'!$B$2:$AJ$2,0),FALSE)/1,0)</f>
        <v>0</v>
      </c>
      <c r="P423">
        <f>IFERROR(VLOOKUP($B423,Kraftvärmeprod!$B$1:$AH$479,MATCH(P$2,Kraftvärmeprod!$B$1:$AG$1,0),FALSE)/1,0)-IFERROR(VLOOKUP($B423,'Slutlig allokering'!$B$2:$AC$462,MATCH(P$3,'Slutlig allokering'!$B$2:$AJ$2,0),FALSE)/1,0)</f>
        <v>0</v>
      </c>
      <c r="Q423">
        <f>IFERROR(VLOOKUP($B423,Kraftvärmeprod!$B$1:$AH$479,MATCH(Q$2,Kraftvärmeprod!$B$1:$AG$1,0),FALSE)/1,0)-IFERROR(VLOOKUP($B423,'Slutlig allokering'!$B$2:$AC$462,MATCH(Q$3,'Slutlig allokering'!$B$2:$AJ$2,0),FALSE)/1,0)</f>
        <v>0</v>
      </c>
      <c r="R423">
        <f>IFERROR(VLOOKUP($B423,Kraftvärmeprod!$B$1:$AH$479,MATCH(R$2,Kraftvärmeprod!$B$1:$AG$1,0),FALSE)/1,0)-IFERROR(VLOOKUP($B423,'Slutlig allokering'!$B$2:$AC$462,MATCH(R$3,'Slutlig allokering'!$B$2:$AJ$2,0),FALSE)/1,0)</f>
        <v>0</v>
      </c>
      <c r="S423">
        <f>IFERROR(VLOOKUP($B423,Kraftvärmeprod!$B$1:$AH$479,MATCH(S$2,Kraftvärmeprod!$B$1:$AG$1,0),FALSE)/1,0)-IFERROR(VLOOKUP($B423,'Slutlig allokering'!$B$2:$AC$462,MATCH(S$3,'Slutlig allokering'!$B$2:$AJ$2,0),FALSE)/1,0)</f>
        <v>0</v>
      </c>
      <c r="T423">
        <f>IFERROR(VLOOKUP($B423,Kraftvärmeprod!$B$1:$AH$479,MATCH(T$2,Kraftvärmeprod!$B$1:$AG$1,0),FALSE)/1,0)-IFERROR(VLOOKUP($B423,'Slutlig allokering'!$B$2:$AC$462,MATCH(T$3,'Slutlig allokering'!$B$2:$AJ$2,0),FALSE)/1,0)</f>
        <v>0</v>
      </c>
      <c r="U423">
        <f>IFERROR(VLOOKUP($B423,Kraftvärmeprod!$B$1:$AH$479,MATCH(U$2,Kraftvärmeprod!$B$1:$AG$1,0),FALSE)/1,0)-IFERROR(VLOOKUP($B423,'Slutlig allokering'!$B$2:$AC$462,MATCH(U$3,'Slutlig allokering'!$B$2:$AJ$2,0),FALSE)/1,0)</f>
        <v>0</v>
      </c>
      <c r="V423">
        <f>IFERROR(VLOOKUP($B423,Kraftvärmeprod!$B$1:$AH$479,MATCH(V$2,Kraftvärmeprod!$B$1:$AG$1,0),FALSE)/1,0)-IFERROR(VLOOKUP($B423,'Slutlig allokering'!$B$2:$AC$462,MATCH(V$3,'Slutlig allokering'!$B$2:$AJ$2,0),FALSE)/1,0)</f>
        <v>0</v>
      </c>
      <c r="W423">
        <f>IFERROR(VLOOKUP($B423,Kraftvärmeprod!$B$1:$AH$479,MATCH(W$2,Kraftvärmeprod!$B$1:$AG$1,0),FALSE)/1,0)-IFERROR(VLOOKUP($B423,'Slutlig allokering'!$B$2:$AC$462,MATCH(W$3,'Slutlig allokering'!$B$2:$AJ$2,0),FALSE)/1,0)</f>
        <v>0</v>
      </c>
      <c r="X423">
        <f>IFERROR(VLOOKUP($B423,Kraftvärmeprod!$B$1:$AH$479,MATCH(X$2,Kraftvärmeprod!$B$1:$AG$1,0),FALSE)/1,0)-IFERROR(VLOOKUP($B423,'Slutlig allokering'!$B$2:$AC$462,MATCH(X$3,'Slutlig allokering'!$B$2:$AJ$2,0),FALSE)/1,0)</f>
        <v>0</v>
      </c>
      <c r="Y423">
        <f>IFERROR(VLOOKUP($B423,Kraftvärmeprod!$B$1:$AH$479,MATCH(Y$2,Kraftvärmeprod!$B$1:$AG$1,0),FALSE)/1,0)-IFERROR(VLOOKUP($B423,'Slutlig allokering'!$B$2:$AC$462,MATCH(Y$3,'Slutlig allokering'!$B$2:$AJ$2,0),FALSE)/1,0)</f>
        <v>0</v>
      </c>
      <c r="Z423">
        <f>IFERROR(VLOOKUP($B423,Kraftvärmeprod!$B$1:$AH$479,MATCH(Z$2,Kraftvärmeprod!$B$1:$AG$1,0),FALSE)/1,0)-IFERROR(VLOOKUP($B423,'Slutlig allokering'!$B$2:$AC$462,MATCH(Z$3,'Slutlig allokering'!$B$2:$AJ$2,0),FALSE)/1,0)</f>
        <v>0</v>
      </c>
      <c r="AA423">
        <f>IFERROR(VLOOKUP($B423,Kraftvärmeprod!$B$1:$AH$479,MATCH(AA$2,Kraftvärmeprod!$B$1:$AG$1,0),FALSE)/1,0)-IFERROR(VLOOKUP($B423,'Slutlig allokering'!$B$2:$AC$462,MATCH(AA$3,'Slutlig allokering'!$B$2:$AJ$2,0),FALSE)/1,0)</f>
        <v>0</v>
      </c>
      <c r="AB423">
        <f>IFERROR(VLOOKUP($B423,Kraftvärmeprod!$B$1:$AH$479,MATCH(AB$2,Kraftvärmeprod!$B$1:$AG$1,0),FALSE)/1,0)-IFERROR(VLOOKUP($B423,'Slutlig allokering'!$B$2:$AC$462,MATCH(AB$3,'Slutlig allokering'!$B$2:$AJ$2,0),FALSE)/1,0)</f>
        <v>0</v>
      </c>
      <c r="AE423">
        <f t="shared" si="12"/>
        <v>0</v>
      </c>
      <c r="AG423">
        <f>IFERROR(VLOOKUP(B423,'Slutlig allokering'!$B$2:$AJ$462,MATCH("Summa justerad allokerad tillförd energi (utan hjälpel och rökgaskondensering):",'Slutlig allokering'!$B$2:$AK$2,0),FALSE)/1,"")</f>
        <v>0</v>
      </c>
      <c r="AI423" s="55" t="str">
        <f>IFERROR(1-VLOOKUP(B423,'Slutlig allokering'!$B$2:$AJ$462,MATCH("Andel av bränsle i kvv som allokerats till värme, exklusive rökgaskondensering och hjälpel",'Slutlig allokering'!$B$2:$AK$2,0),FALSE),"")</f>
        <v/>
      </c>
      <c r="AK423" s="55" t="str">
        <f t="shared" si="13"/>
        <v/>
      </c>
    </row>
    <row r="424" spans="1:37" x14ac:dyDescent="0.35">
      <c r="A424" s="28" t="s">
        <v>550</v>
      </c>
      <c r="B424" s="28" t="s">
        <v>563</v>
      </c>
      <c r="C424">
        <f>IFERROR(VLOOKUP($B424,Kraftvärmeprod!$B$1:$AH$479,MATCH(C$3,Kraftvärmeprod!$B$1:$AG$1,0),FALSE)/1,"")</f>
        <v>13.88</v>
      </c>
      <c r="D424">
        <f>IFERROR(VLOOKUP($B424,Kraftvärmeprod!$B$1:$AH$479,MATCH(D$3,Kraftvärmeprod!$B$1:$AG$1,0),FALSE)/1,"")</f>
        <v>0.6</v>
      </c>
      <c r="E424">
        <f>IFERROR(VLOOKUP($B424,Kraftvärmeprod!$B$1:$AH$479,MATCH(E$2,Kraftvärmeprod!$B$1:$AG$1,0),FALSE)/1,0)-IFERROR(VLOOKUP($B424,'Slutlig allokering'!$B$2:$AC$462,MATCH(E$3,'Slutlig allokering'!$B$2:$AJ$2,0),FALSE)/1,0)</f>
        <v>8.8708999999999927E-2</v>
      </c>
      <c r="F424">
        <f>IFERROR(VLOOKUP($B424,Kraftvärmeprod!$B$1:$AH$479,MATCH(F$2,Kraftvärmeprod!$B$1:$AG$1,0),FALSE)/1,0)-IFERROR(VLOOKUP($B424,'Slutlig allokering'!$B$2:$AC$462,MATCH(F$3,'Slutlig allokering'!$B$2:$AJ$2,0),FALSE)/1,0)</f>
        <v>0</v>
      </c>
      <c r="G424">
        <f>IFERROR(VLOOKUP($B424,Kraftvärmeprod!$B$1:$AH$479,MATCH(G$2,Kraftvärmeprod!$B$1:$AG$1,0),FALSE)/1,0)-IFERROR(VLOOKUP($B424,'Slutlig allokering'!$B$2:$AC$462,MATCH(G$3,'Slutlig allokering'!$B$2:$AJ$2,0),FALSE)/1,0)</f>
        <v>0</v>
      </c>
      <c r="H424">
        <f>IFERROR(VLOOKUP($B424,Kraftvärmeprod!$B$1:$AH$479,MATCH(H$2,Kraftvärmeprod!$B$1:$AG$1,0),FALSE)/1,0)-IFERROR(VLOOKUP($B424,'Slutlig allokering'!$B$2:$AC$462,MATCH(H$3,'Slutlig allokering'!$B$2:$AJ$2,0),FALSE)/1,0)</f>
        <v>0</v>
      </c>
      <c r="I424">
        <f>IFERROR(VLOOKUP($B424,Kraftvärmeprod!$B$1:$AH$479,MATCH(I$2,Kraftvärmeprod!$B$1:$AG$1,0),FALSE)/1,0)-IFERROR(VLOOKUP($B424,'Slutlig allokering'!$B$2:$AC$462,MATCH(I$3,'Slutlig allokering'!$B$2:$AJ$2,0),FALSE)/1,0)</f>
        <v>1.9779999999999992E-2</v>
      </c>
      <c r="J424">
        <f>IFERROR(VLOOKUP($B424,Kraftvärmeprod!$B$1:$AH$479,MATCH(J$2,Kraftvärmeprod!$B$1:$AG$1,0),FALSE)/1,0)-IFERROR(VLOOKUP($B424,'Slutlig allokering'!$B$2:$AC$462,MATCH(J$3,'Slutlig allokering'!$B$2:$AJ$2,0),FALSE)/1,0)</f>
        <v>0</v>
      </c>
      <c r="K424">
        <f>IFERROR(VLOOKUP($B424,Kraftvärmeprod!$B$1:$AH$479,MATCH(K$2,Kraftvärmeprod!$B$1:$AG$1,0),FALSE)/1,0)-IFERROR(VLOOKUP($B424,'Slutlig allokering'!$B$2:$AC$462,MATCH(K$3,'Slutlig allokering'!$B$2:$AJ$2,0),FALSE)/1,0)</f>
        <v>0.12857000000000007</v>
      </c>
      <c r="L424">
        <f>IFERROR(VLOOKUP($B424,Kraftvärmeprod!$B$1:$AH$479,MATCH(L$2,Kraftvärmeprod!$B$1:$AG$1,0),FALSE)/1,0)-IFERROR(VLOOKUP($B424,'Slutlig allokering'!$B$2:$AC$462,MATCH(L$3,'Slutlig allokering'!$B$2:$AJ$2,0),FALSE)/1,0)</f>
        <v>0.1058039999999999</v>
      </c>
      <c r="M424" s="143">
        <f>IFERROR(VLOOKUP($B424,Miljö!$B$1:$S$477,MATCH(M$2,Miljö!$B$1:$X$1,0),FALSE)/1,0)-IFERROR(VLOOKUP($B424,'Slutlig allokering'!$B$2:$AC$462,MATCH(M$3,'Slutlig allokering'!$B$2:$AJ$2,0),FALSE)/1,0)</f>
        <v>6.5549999999999997E-2</v>
      </c>
      <c r="N424">
        <f>IFERROR(VLOOKUP($B424,Kraftvärmeprod!$B$1:$AH$479,MATCH(N$2,Kraftvärmeprod!$B$1:$AG$1,0),FALSE)/1,0)-IFERROR(VLOOKUP($B424,'Slutlig allokering'!$B$2:$AC$462,MATCH(N$3,'Slutlig allokering'!$B$2:$AJ$2,0),FALSE)/1,0)</f>
        <v>0</v>
      </c>
      <c r="O424">
        <f>IFERROR(VLOOKUP($B424,Kraftvärmeprod!$B$1:$AH$479,MATCH(O$2,Kraftvärmeprod!$B$1:$AG$1,0),FALSE)/1,0)-IFERROR(VLOOKUP($B424,'Slutlig allokering'!$B$2:$AC$462,MATCH(O$3,'Slutlig allokering'!$B$2:$AJ$2,0),FALSE)/1,0)</f>
        <v>1.1685999999999996</v>
      </c>
      <c r="P424">
        <f>IFERROR(VLOOKUP($B424,Kraftvärmeprod!$B$1:$AH$479,MATCH(P$2,Kraftvärmeprod!$B$1:$AG$1,0),FALSE)/1,0)-IFERROR(VLOOKUP($B424,'Slutlig allokering'!$B$2:$AC$462,MATCH(P$3,'Slutlig allokering'!$B$2:$AJ$2,0),FALSE)/1,0)</f>
        <v>0</v>
      </c>
      <c r="Q424">
        <f>IFERROR(VLOOKUP($B424,Kraftvärmeprod!$B$1:$AH$479,MATCH(Q$2,Kraftvärmeprod!$B$1:$AG$1,0),FALSE)/1,0)-IFERROR(VLOOKUP($B424,'Slutlig allokering'!$B$2:$AC$462,MATCH(Q$3,'Slutlig allokering'!$B$2:$AJ$2,0),FALSE)/1,0)</f>
        <v>0</v>
      </c>
      <c r="R424">
        <f>IFERROR(VLOOKUP($B424,Kraftvärmeprod!$B$1:$AH$479,MATCH(R$2,Kraftvärmeprod!$B$1:$AG$1,0),FALSE)/1,0)-IFERROR(VLOOKUP($B424,'Slutlig allokering'!$B$2:$AC$462,MATCH(R$3,'Slutlig allokering'!$B$2:$AJ$2,0),FALSE)/1,0)</f>
        <v>0</v>
      </c>
      <c r="S424">
        <f>IFERROR(VLOOKUP($B424,Kraftvärmeprod!$B$1:$AH$479,MATCH(S$2,Kraftvärmeprod!$B$1:$AG$1,0),FALSE)/1,0)-IFERROR(VLOOKUP($B424,'Slutlig allokering'!$B$2:$AC$462,MATCH(S$3,'Slutlig allokering'!$B$2:$AJ$2,0),FALSE)/1,0)</f>
        <v>0</v>
      </c>
      <c r="T424">
        <f>IFERROR(VLOOKUP($B424,Kraftvärmeprod!$B$1:$AH$479,MATCH(T$2,Kraftvärmeprod!$B$1:$AG$1,0),FALSE)/1,0)-IFERROR(VLOOKUP($B424,'Slutlig allokering'!$B$2:$AC$462,MATCH(T$3,'Slutlig allokering'!$B$2:$AJ$2,0),FALSE)/1,0)</f>
        <v>0</v>
      </c>
      <c r="U424">
        <f>IFERROR(VLOOKUP($B424,Kraftvärmeprod!$B$1:$AH$479,MATCH(U$2,Kraftvärmeprod!$B$1:$AG$1,0),FALSE)/1,0)-IFERROR(VLOOKUP($B424,'Slutlig allokering'!$B$2:$AC$462,MATCH(U$3,'Slutlig allokering'!$B$2:$AJ$2,0),FALSE)/1,0)</f>
        <v>0</v>
      </c>
      <c r="V424">
        <f>IFERROR(VLOOKUP($B424,Kraftvärmeprod!$B$1:$AH$479,MATCH(V$2,Kraftvärmeprod!$B$1:$AG$1,0),FALSE)/1,0)-IFERROR(VLOOKUP($B424,'Slutlig allokering'!$B$2:$AC$462,MATCH(V$3,'Slutlig allokering'!$B$2:$AJ$2,0),FALSE)/1,0)</f>
        <v>0</v>
      </c>
      <c r="W424">
        <f>IFERROR(VLOOKUP($B424,Kraftvärmeprod!$B$1:$AH$479,MATCH(W$2,Kraftvärmeprod!$B$1:$AG$1,0),FALSE)/1,0)-IFERROR(VLOOKUP($B424,'Slutlig allokering'!$B$2:$AC$462,MATCH(W$3,'Slutlig allokering'!$B$2:$AJ$2,0),FALSE)/1,0)</f>
        <v>0</v>
      </c>
      <c r="X424">
        <f>IFERROR(VLOOKUP($B424,Kraftvärmeprod!$B$1:$AH$479,MATCH(X$2,Kraftvärmeprod!$B$1:$AG$1,0),FALSE)/1,0)-IFERROR(VLOOKUP($B424,'Slutlig allokering'!$B$2:$AC$462,MATCH(X$3,'Slutlig allokering'!$B$2:$AJ$2,0),FALSE)/1,0)</f>
        <v>0</v>
      </c>
      <c r="Y424">
        <f>IFERROR(VLOOKUP($B424,Kraftvärmeprod!$B$1:$AH$479,MATCH(Y$2,Kraftvärmeprod!$B$1:$AG$1,0),FALSE)/1,0)-IFERROR(VLOOKUP($B424,'Slutlig allokering'!$B$2:$AC$462,MATCH(Y$3,'Slutlig allokering'!$B$2:$AJ$2,0),FALSE)/1,0)</f>
        <v>0</v>
      </c>
      <c r="Z424">
        <f>IFERROR(VLOOKUP($B424,Kraftvärmeprod!$B$1:$AH$479,MATCH(Z$2,Kraftvärmeprod!$B$1:$AG$1,0),FALSE)/1,0)-IFERROR(VLOOKUP($B424,'Slutlig allokering'!$B$2:$AC$462,MATCH(Z$3,'Slutlig allokering'!$B$2:$AJ$2,0),FALSE)/1,0)</f>
        <v>0</v>
      </c>
      <c r="AA424">
        <f>IFERROR(VLOOKUP($B424,Kraftvärmeprod!$B$1:$AH$479,MATCH(AA$2,Kraftvärmeprod!$B$1:$AG$1,0),FALSE)/1,0)-IFERROR(VLOOKUP($B424,'Slutlig allokering'!$B$2:$AC$462,MATCH(AA$3,'Slutlig allokering'!$B$2:$AJ$2,0),FALSE)/1,0)</f>
        <v>0</v>
      </c>
      <c r="AB424">
        <f>IFERROR(VLOOKUP($B424,Kraftvärmeprod!$B$1:$AH$479,MATCH(AB$2,Kraftvärmeprod!$B$1:$AG$1,0),FALSE)/1,0)-IFERROR(VLOOKUP($B424,'Slutlig allokering'!$B$2:$AC$462,MATCH(AB$3,'Slutlig allokering'!$B$2:$AJ$2,0),FALSE)/1,0)</f>
        <v>8.7883000000000044E-2</v>
      </c>
      <c r="AE424">
        <f t="shared" si="12"/>
        <v>1.5993459999999997</v>
      </c>
      <c r="AG424">
        <f>IFERROR(VLOOKUP(B424,'Slutlig allokering'!$B$2:$AJ$462,MATCH("Summa justerad allokerad tillförd energi (utan hjälpel och rökgaskondensering):",'Slutlig allokering'!$B$2:$AK$2,0),FALSE)/1,"")</f>
        <v>14.430654000000001</v>
      </c>
      <c r="AI424" s="55">
        <f>IFERROR(1-VLOOKUP(B424,'Slutlig allokering'!$B$2:$AJ$462,MATCH("Andel av bränsle i kvv som allokerats till värme, exklusive rökgaskondensering och hjälpel",'Slutlig allokering'!$B$2:$AK$2,0),FALSE),"")</f>
        <v>9.977205240174658E-2</v>
      </c>
      <c r="AK424" s="55">
        <f t="shared" si="13"/>
        <v>9.9772052401746705E-2</v>
      </c>
    </row>
    <row r="425" spans="1:37" x14ac:dyDescent="0.35">
      <c r="A425" s="28" t="s">
        <v>550</v>
      </c>
      <c r="B425" s="28" t="s">
        <v>564</v>
      </c>
      <c r="C425" t="str">
        <f>IFERROR(VLOOKUP($B425,Kraftvärmeprod!$B$1:$AH$479,MATCH(C$3,Kraftvärmeprod!$B$1:$AG$1,0),FALSE)/1,"")</f>
        <v/>
      </c>
      <c r="D425" t="str">
        <f>IFERROR(VLOOKUP($B425,Kraftvärmeprod!$B$1:$AH$479,MATCH(D$3,Kraftvärmeprod!$B$1:$AG$1,0),FALSE)/1,"")</f>
        <v/>
      </c>
      <c r="E425">
        <f>IFERROR(VLOOKUP($B425,Kraftvärmeprod!$B$1:$AH$479,MATCH(E$2,Kraftvärmeprod!$B$1:$AG$1,0),FALSE)/1,0)-IFERROR(VLOOKUP($B425,'Slutlig allokering'!$B$2:$AC$462,MATCH(E$3,'Slutlig allokering'!$B$2:$AJ$2,0),FALSE)/1,0)</f>
        <v>0</v>
      </c>
      <c r="F425">
        <f>IFERROR(VLOOKUP($B425,Kraftvärmeprod!$B$1:$AH$479,MATCH(F$2,Kraftvärmeprod!$B$1:$AG$1,0),FALSE)/1,0)-IFERROR(VLOOKUP($B425,'Slutlig allokering'!$B$2:$AC$462,MATCH(F$3,'Slutlig allokering'!$B$2:$AJ$2,0),FALSE)/1,0)</f>
        <v>0</v>
      </c>
      <c r="G425">
        <f>IFERROR(VLOOKUP($B425,Kraftvärmeprod!$B$1:$AH$479,MATCH(G$2,Kraftvärmeprod!$B$1:$AG$1,0),FALSE)/1,0)-IFERROR(VLOOKUP($B425,'Slutlig allokering'!$B$2:$AC$462,MATCH(G$3,'Slutlig allokering'!$B$2:$AJ$2,0),FALSE)/1,0)</f>
        <v>0</v>
      </c>
      <c r="H425">
        <f>IFERROR(VLOOKUP($B425,Kraftvärmeprod!$B$1:$AH$479,MATCH(H$2,Kraftvärmeprod!$B$1:$AG$1,0),FALSE)/1,0)-IFERROR(VLOOKUP($B425,'Slutlig allokering'!$B$2:$AC$462,MATCH(H$3,'Slutlig allokering'!$B$2:$AJ$2,0),FALSE)/1,0)</f>
        <v>0</v>
      </c>
      <c r="I425">
        <f>IFERROR(VLOOKUP($B425,Kraftvärmeprod!$B$1:$AH$479,MATCH(I$2,Kraftvärmeprod!$B$1:$AG$1,0),FALSE)/1,0)-IFERROR(VLOOKUP($B425,'Slutlig allokering'!$B$2:$AC$462,MATCH(I$3,'Slutlig allokering'!$B$2:$AJ$2,0),FALSE)/1,0)</f>
        <v>0</v>
      </c>
      <c r="J425">
        <f>IFERROR(VLOOKUP($B425,Kraftvärmeprod!$B$1:$AH$479,MATCH(J$2,Kraftvärmeprod!$B$1:$AG$1,0),FALSE)/1,0)-IFERROR(VLOOKUP($B425,'Slutlig allokering'!$B$2:$AC$462,MATCH(J$3,'Slutlig allokering'!$B$2:$AJ$2,0),FALSE)/1,0)</f>
        <v>0</v>
      </c>
      <c r="K425">
        <f>IFERROR(VLOOKUP($B425,Kraftvärmeprod!$B$1:$AH$479,MATCH(K$2,Kraftvärmeprod!$B$1:$AG$1,0),FALSE)/1,0)-IFERROR(VLOOKUP($B425,'Slutlig allokering'!$B$2:$AC$462,MATCH(K$3,'Slutlig allokering'!$B$2:$AJ$2,0),FALSE)/1,0)</f>
        <v>0</v>
      </c>
      <c r="L425">
        <f>IFERROR(VLOOKUP($B425,Kraftvärmeprod!$B$1:$AH$479,MATCH(L$2,Kraftvärmeprod!$B$1:$AG$1,0),FALSE)/1,0)-IFERROR(VLOOKUP($B425,'Slutlig allokering'!$B$2:$AC$462,MATCH(L$3,'Slutlig allokering'!$B$2:$AJ$2,0),FALSE)/1,0)</f>
        <v>0</v>
      </c>
      <c r="M425" s="143">
        <f>IFERROR(VLOOKUP($B425,Miljö!$B$1:$S$477,MATCH(M$2,Miljö!$B$1:$X$1,0),FALSE)/1,0)-IFERROR(VLOOKUP($B425,'Slutlig allokering'!$B$2:$AC$462,MATCH(M$3,'Slutlig allokering'!$B$2:$AJ$2,0),FALSE)/1,0)</f>
        <v>0</v>
      </c>
      <c r="N425">
        <f>IFERROR(VLOOKUP($B425,Kraftvärmeprod!$B$1:$AH$479,MATCH(N$2,Kraftvärmeprod!$B$1:$AG$1,0),FALSE)/1,0)-IFERROR(VLOOKUP($B425,'Slutlig allokering'!$B$2:$AC$462,MATCH(N$3,'Slutlig allokering'!$B$2:$AJ$2,0),FALSE)/1,0)</f>
        <v>0</v>
      </c>
      <c r="O425">
        <f>IFERROR(VLOOKUP($B425,Kraftvärmeprod!$B$1:$AH$479,MATCH(O$2,Kraftvärmeprod!$B$1:$AG$1,0),FALSE)/1,0)-IFERROR(VLOOKUP($B425,'Slutlig allokering'!$B$2:$AC$462,MATCH(O$3,'Slutlig allokering'!$B$2:$AJ$2,0),FALSE)/1,0)</f>
        <v>0</v>
      </c>
      <c r="P425">
        <f>IFERROR(VLOOKUP($B425,Kraftvärmeprod!$B$1:$AH$479,MATCH(P$2,Kraftvärmeprod!$B$1:$AG$1,0),FALSE)/1,0)-IFERROR(VLOOKUP($B425,'Slutlig allokering'!$B$2:$AC$462,MATCH(P$3,'Slutlig allokering'!$B$2:$AJ$2,0),FALSE)/1,0)</f>
        <v>0</v>
      </c>
      <c r="Q425">
        <f>IFERROR(VLOOKUP($B425,Kraftvärmeprod!$B$1:$AH$479,MATCH(Q$2,Kraftvärmeprod!$B$1:$AG$1,0),FALSE)/1,0)-IFERROR(VLOOKUP($B425,'Slutlig allokering'!$B$2:$AC$462,MATCH(Q$3,'Slutlig allokering'!$B$2:$AJ$2,0),FALSE)/1,0)</f>
        <v>0</v>
      </c>
      <c r="R425">
        <f>IFERROR(VLOOKUP($B425,Kraftvärmeprod!$B$1:$AH$479,MATCH(R$2,Kraftvärmeprod!$B$1:$AG$1,0),FALSE)/1,0)-IFERROR(VLOOKUP($B425,'Slutlig allokering'!$B$2:$AC$462,MATCH(R$3,'Slutlig allokering'!$B$2:$AJ$2,0),FALSE)/1,0)</f>
        <v>0</v>
      </c>
      <c r="S425">
        <f>IFERROR(VLOOKUP($B425,Kraftvärmeprod!$B$1:$AH$479,MATCH(S$2,Kraftvärmeprod!$B$1:$AG$1,0),FALSE)/1,0)-IFERROR(VLOOKUP($B425,'Slutlig allokering'!$B$2:$AC$462,MATCH(S$3,'Slutlig allokering'!$B$2:$AJ$2,0),FALSE)/1,0)</f>
        <v>0</v>
      </c>
      <c r="T425">
        <f>IFERROR(VLOOKUP($B425,Kraftvärmeprod!$B$1:$AH$479,MATCH(T$2,Kraftvärmeprod!$B$1:$AG$1,0),FALSE)/1,0)-IFERROR(VLOOKUP($B425,'Slutlig allokering'!$B$2:$AC$462,MATCH(T$3,'Slutlig allokering'!$B$2:$AJ$2,0),FALSE)/1,0)</f>
        <v>0</v>
      </c>
      <c r="U425">
        <f>IFERROR(VLOOKUP($B425,Kraftvärmeprod!$B$1:$AH$479,MATCH(U$2,Kraftvärmeprod!$B$1:$AG$1,0),FALSE)/1,0)-IFERROR(VLOOKUP($B425,'Slutlig allokering'!$B$2:$AC$462,MATCH(U$3,'Slutlig allokering'!$B$2:$AJ$2,0),FALSE)/1,0)</f>
        <v>0</v>
      </c>
      <c r="V425">
        <f>IFERROR(VLOOKUP($B425,Kraftvärmeprod!$B$1:$AH$479,MATCH(V$2,Kraftvärmeprod!$B$1:$AG$1,0),FALSE)/1,0)-IFERROR(VLOOKUP($B425,'Slutlig allokering'!$B$2:$AC$462,MATCH(V$3,'Slutlig allokering'!$B$2:$AJ$2,0),FALSE)/1,0)</f>
        <v>0</v>
      </c>
      <c r="W425">
        <f>IFERROR(VLOOKUP($B425,Kraftvärmeprod!$B$1:$AH$479,MATCH(W$2,Kraftvärmeprod!$B$1:$AG$1,0),FALSE)/1,0)-IFERROR(VLOOKUP($B425,'Slutlig allokering'!$B$2:$AC$462,MATCH(W$3,'Slutlig allokering'!$B$2:$AJ$2,0),FALSE)/1,0)</f>
        <v>0</v>
      </c>
      <c r="X425">
        <f>IFERROR(VLOOKUP($B425,Kraftvärmeprod!$B$1:$AH$479,MATCH(X$2,Kraftvärmeprod!$B$1:$AG$1,0),FALSE)/1,0)-IFERROR(VLOOKUP($B425,'Slutlig allokering'!$B$2:$AC$462,MATCH(X$3,'Slutlig allokering'!$B$2:$AJ$2,0),FALSE)/1,0)</f>
        <v>0</v>
      </c>
      <c r="Y425">
        <f>IFERROR(VLOOKUP($B425,Kraftvärmeprod!$B$1:$AH$479,MATCH(Y$2,Kraftvärmeprod!$B$1:$AG$1,0),FALSE)/1,0)-IFERROR(VLOOKUP($B425,'Slutlig allokering'!$B$2:$AC$462,MATCH(Y$3,'Slutlig allokering'!$B$2:$AJ$2,0),FALSE)/1,0)</f>
        <v>0</v>
      </c>
      <c r="Z425">
        <f>IFERROR(VLOOKUP($B425,Kraftvärmeprod!$B$1:$AH$479,MATCH(Z$2,Kraftvärmeprod!$B$1:$AG$1,0),FALSE)/1,0)-IFERROR(VLOOKUP($B425,'Slutlig allokering'!$B$2:$AC$462,MATCH(Z$3,'Slutlig allokering'!$B$2:$AJ$2,0),FALSE)/1,0)</f>
        <v>0</v>
      </c>
      <c r="AA425">
        <f>IFERROR(VLOOKUP($B425,Kraftvärmeprod!$B$1:$AH$479,MATCH(AA$2,Kraftvärmeprod!$B$1:$AG$1,0),FALSE)/1,0)-IFERROR(VLOOKUP($B425,'Slutlig allokering'!$B$2:$AC$462,MATCH(AA$3,'Slutlig allokering'!$B$2:$AJ$2,0),FALSE)/1,0)</f>
        <v>0</v>
      </c>
      <c r="AB425">
        <f>IFERROR(VLOOKUP($B425,Kraftvärmeprod!$B$1:$AH$479,MATCH(AB$2,Kraftvärmeprod!$B$1:$AG$1,0),FALSE)/1,0)-IFERROR(VLOOKUP($B425,'Slutlig allokering'!$B$2:$AC$462,MATCH(AB$3,'Slutlig allokering'!$B$2:$AJ$2,0),FALSE)/1,0)</f>
        <v>0</v>
      </c>
      <c r="AE425">
        <f t="shared" si="12"/>
        <v>0</v>
      </c>
      <c r="AG425">
        <f>IFERROR(VLOOKUP(B425,'Slutlig allokering'!$B$2:$AJ$462,MATCH("Summa justerad allokerad tillförd energi (utan hjälpel och rökgaskondensering):",'Slutlig allokering'!$B$2:$AK$2,0),FALSE)/1,"")</f>
        <v>0</v>
      </c>
      <c r="AI425" s="55" t="str">
        <f>IFERROR(1-VLOOKUP(B425,'Slutlig allokering'!$B$2:$AJ$462,MATCH("Andel av bränsle i kvv som allokerats till värme, exklusive rökgaskondensering och hjälpel",'Slutlig allokering'!$B$2:$AK$2,0),FALSE),"")</f>
        <v/>
      </c>
      <c r="AK425" s="55" t="str">
        <f t="shared" si="13"/>
        <v/>
      </c>
    </row>
    <row r="426" spans="1:37" x14ac:dyDescent="0.35">
      <c r="A426" s="28" t="s">
        <v>550</v>
      </c>
      <c r="B426" s="28" t="s">
        <v>565</v>
      </c>
      <c r="C426" t="str">
        <f>IFERROR(VLOOKUP($B426,Kraftvärmeprod!$B$1:$AH$479,MATCH(C$3,Kraftvärmeprod!$B$1:$AG$1,0),FALSE)/1,"")</f>
        <v/>
      </c>
      <c r="D426" t="str">
        <f>IFERROR(VLOOKUP($B426,Kraftvärmeprod!$B$1:$AH$479,MATCH(D$3,Kraftvärmeprod!$B$1:$AG$1,0),FALSE)/1,"")</f>
        <v/>
      </c>
      <c r="E426">
        <f>IFERROR(VLOOKUP($B426,Kraftvärmeprod!$B$1:$AH$479,MATCH(E$2,Kraftvärmeprod!$B$1:$AG$1,0),FALSE)/1,0)-IFERROR(VLOOKUP($B426,'Slutlig allokering'!$B$2:$AC$462,MATCH(E$3,'Slutlig allokering'!$B$2:$AJ$2,0),FALSE)/1,0)</f>
        <v>0</v>
      </c>
      <c r="F426">
        <f>IFERROR(VLOOKUP($B426,Kraftvärmeprod!$B$1:$AH$479,MATCH(F$2,Kraftvärmeprod!$B$1:$AG$1,0),FALSE)/1,0)-IFERROR(VLOOKUP($B426,'Slutlig allokering'!$B$2:$AC$462,MATCH(F$3,'Slutlig allokering'!$B$2:$AJ$2,0),FALSE)/1,0)</f>
        <v>0</v>
      </c>
      <c r="G426">
        <f>IFERROR(VLOOKUP($B426,Kraftvärmeprod!$B$1:$AH$479,MATCH(G$2,Kraftvärmeprod!$B$1:$AG$1,0),FALSE)/1,0)-IFERROR(VLOOKUP($B426,'Slutlig allokering'!$B$2:$AC$462,MATCH(G$3,'Slutlig allokering'!$B$2:$AJ$2,0),FALSE)/1,0)</f>
        <v>0</v>
      </c>
      <c r="H426">
        <f>IFERROR(VLOOKUP($B426,Kraftvärmeprod!$B$1:$AH$479,MATCH(H$2,Kraftvärmeprod!$B$1:$AG$1,0),FALSE)/1,0)-IFERROR(VLOOKUP($B426,'Slutlig allokering'!$B$2:$AC$462,MATCH(H$3,'Slutlig allokering'!$B$2:$AJ$2,0),FALSE)/1,0)</f>
        <v>0</v>
      </c>
      <c r="I426">
        <f>IFERROR(VLOOKUP($B426,Kraftvärmeprod!$B$1:$AH$479,MATCH(I$2,Kraftvärmeprod!$B$1:$AG$1,0),FALSE)/1,0)-IFERROR(VLOOKUP($B426,'Slutlig allokering'!$B$2:$AC$462,MATCH(I$3,'Slutlig allokering'!$B$2:$AJ$2,0),FALSE)/1,0)</f>
        <v>0</v>
      </c>
      <c r="J426">
        <f>IFERROR(VLOOKUP($B426,Kraftvärmeprod!$B$1:$AH$479,MATCH(J$2,Kraftvärmeprod!$B$1:$AG$1,0),FALSE)/1,0)-IFERROR(VLOOKUP($B426,'Slutlig allokering'!$B$2:$AC$462,MATCH(J$3,'Slutlig allokering'!$B$2:$AJ$2,0),FALSE)/1,0)</f>
        <v>0</v>
      </c>
      <c r="K426">
        <f>IFERROR(VLOOKUP($B426,Kraftvärmeprod!$B$1:$AH$479,MATCH(K$2,Kraftvärmeprod!$B$1:$AG$1,0),FALSE)/1,0)-IFERROR(VLOOKUP($B426,'Slutlig allokering'!$B$2:$AC$462,MATCH(K$3,'Slutlig allokering'!$B$2:$AJ$2,0),FALSE)/1,0)</f>
        <v>0</v>
      </c>
      <c r="L426">
        <f>IFERROR(VLOOKUP($B426,Kraftvärmeprod!$B$1:$AH$479,MATCH(L$2,Kraftvärmeprod!$B$1:$AG$1,0),FALSE)/1,0)-IFERROR(VLOOKUP($B426,'Slutlig allokering'!$B$2:$AC$462,MATCH(L$3,'Slutlig allokering'!$B$2:$AJ$2,0),FALSE)/1,0)</f>
        <v>0</v>
      </c>
      <c r="M426" s="143">
        <f>IFERROR(VLOOKUP($B426,Miljö!$B$1:$S$477,MATCH(M$2,Miljö!$B$1:$X$1,0),FALSE)/1,0)-IFERROR(VLOOKUP($B426,'Slutlig allokering'!$B$2:$AC$462,MATCH(M$3,'Slutlig allokering'!$B$2:$AJ$2,0),FALSE)/1,0)</f>
        <v>0</v>
      </c>
      <c r="N426">
        <f>IFERROR(VLOOKUP($B426,Kraftvärmeprod!$B$1:$AH$479,MATCH(N$2,Kraftvärmeprod!$B$1:$AG$1,0),FALSE)/1,0)-IFERROR(VLOOKUP($B426,'Slutlig allokering'!$B$2:$AC$462,MATCH(N$3,'Slutlig allokering'!$B$2:$AJ$2,0),FALSE)/1,0)</f>
        <v>0</v>
      </c>
      <c r="O426">
        <f>IFERROR(VLOOKUP($B426,Kraftvärmeprod!$B$1:$AH$479,MATCH(O$2,Kraftvärmeprod!$B$1:$AG$1,0),FALSE)/1,0)-IFERROR(VLOOKUP($B426,'Slutlig allokering'!$B$2:$AC$462,MATCH(O$3,'Slutlig allokering'!$B$2:$AJ$2,0),FALSE)/1,0)</f>
        <v>0</v>
      </c>
      <c r="P426">
        <f>IFERROR(VLOOKUP($B426,Kraftvärmeprod!$B$1:$AH$479,MATCH(P$2,Kraftvärmeprod!$B$1:$AG$1,0),FALSE)/1,0)-IFERROR(VLOOKUP($B426,'Slutlig allokering'!$B$2:$AC$462,MATCH(P$3,'Slutlig allokering'!$B$2:$AJ$2,0),FALSE)/1,0)</f>
        <v>0</v>
      </c>
      <c r="Q426">
        <f>IFERROR(VLOOKUP($B426,Kraftvärmeprod!$B$1:$AH$479,MATCH(Q$2,Kraftvärmeprod!$B$1:$AG$1,0),FALSE)/1,0)-IFERROR(VLOOKUP($B426,'Slutlig allokering'!$B$2:$AC$462,MATCH(Q$3,'Slutlig allokering'!$B$2:$AJ$2,0),FALSE)/1,0)</f>
        <v>0</v>
      </c>
      <c r="R426">
        <f>IFERROR(VLOOKUP($B426,Kraftvärmeprod!$B$1:$AH$479,MATCH(R$2,Kraftvärmeprod!$B$1:$AG$1,0),FALSE)/1,0)-IFERROR(VLOOKUP($B426,'Slutlig allokering'!$B$2:$AC$462,MATCH(R$3,'Slutlig allokering'!$B$2:$AJ$2,0),FALSE)/1,0)</f>
        <v>0</v>
      </c>
      <c r="S426">
        <f>IFERROR(VLOOKUP($B426,Kraftvärmeprod!$B$1:$AH$479,MATCH(S$2,Kraftvärmeprod!$B$1:$AG$1,0),FALSE)/1,0)-IFERROR(VLOOKUP($B426,'Slutlig allokering'!$B$2:$AC$462,MATCH(S$3,'Slutlig allokering'!$B$2:$AJ$2,0),FALSE)/1,0)</f>
        <v>0</v>
      </c>
      <c r="T426">
        <f>IFERROR(VLOOKUP($B426,Kraftvärmeprod!$B$1:$AH$479,MATCH(T$2,Kraftvärmeprod!$B$1:$AG$1,0),FALSE)/1,0)-IFERROR(VLOOKUP($B426,'Slutlig allokering'!$B$2:$AC$462,MATCH(T$3,'Slutlig allokering'!$B$2:$AJ$2,0),FALSE)/1,0)</f>
        <v>0</v>
      </c>
      <c r="U426">
        <f>IFERROR(VLOOKUP($B426,Kraftvärmeprod!$B$1:$AH$479,MATCH(U$2,Kraftvärmeprod!$B$1:$AG$1,0),FALSE)/1,0)-IFERROR(VLOOKUP($B426,'Slutlig allokering'!$B$2:$AC$462,MATCH(U$3,'Slutlig allokering'!$B$2:$AJ$2,0),FALSE)/1,0)</f>
        <v>0</v>
      </c>
      <c r="V426">
        <f>IFERROR(VLOOKUP($B426,Kraftvärmeprod!$B$1:$AH$479,MATCH(V$2,Kraftvärmeprod!$B$1:$AG$1,0),FALSE)/1,0)-IFERROR(VLOOKUP($B426,'Slutlig allokering'!$B$2:$AC$462,MATCH(V$3,'Slutlig allokering'!$B$2:$AJ$2,0),FALSE)/1,0)</f>
        <v>0</v>
      </c>
      <c r="W426">
        <f>IFERROR(VLOOKUP($B426,Kraftvärmeprod!$B$1:$AH$479,MATCH(W$2,Kraftvärmeprod!$B$1:$AG$1,0),FALSE)/1,0)-IFERROR(VLOOKUP($B426,'Slutlig allokering'!$B$2:$AC$462,MATCH(W$3,'Slutlig allokering'!$B$2:$AJ$2,0),FALSE)/1,0)</f>
        <v>0</v>
      </c>
      <c r="X426">
        <f>IFERROR(VLOOKUP($B426,Kraftvärmeprod!$B$1:$AH$479,MATCH(X$2,Kraftvärmeprod!$B$1:$AG$1,0),FALSE)/1,0)-IFERROR(VLOOKUP($B426,'Slutlig allokering'!$B$2:$AC$462,MATCH(X$3,'Slutlig allokering'!$B$2:$AJ$2,0),FALSE)/1,0)</f>
        <v>0</v>
      </c>
      <c r="Y426">
        <f>IFERROR(VLOOKUP($B426,Kraftvärmeprod!$B$1:$AH$479,MATCH(Y$2,Kraftvärmeprod!$B$1:$AG$1,0),FALSE)/1,0)-IFERROR(VLOOKUP($B426,'Slutlig allokering'!$B$2:$AC$462,MATCH(Y$3,'Slutlig allokering'!$B$2:$AJ$2,0),FALSE)/1,0)</f>
        <v>0</v>
      </c>
      <c r="Z426">
        <f>IFERROR(VLOOKUP($B426,Kraftvärmeprod!$B$1:$AH$479,MATCH(Z$2,Kraftvärmeprod!$B$1:$AG$1,0),FALSE)/1,0)-IFERROR(VLOOKUP($B426,'Slutlig allokering'!$B$2:$AC$462,MATCH(Z$3,'Slutlig allokering'!$B$2:$AJ$2,0),FALSE)/1,0)</f>
        <v>0</v>
      </c>
      <c r="AA426">
        <f>IFERROR(VLOOKUP($B426,Kraftvärmeprod!$B$1:$AH$479,MATCH(AA$2,Kraftvärmeprod!$B$1:$AG$1,0),FALSE)/1,0)-IFERROR(VLOOKUP($B426,'Slutlig allokering'!$B$2:$AC$462,MATCH(AA$3,'Slutlig allokering'!$B$2:$AJ$2,0),FALSE)/1,0)</f>
        <v>0</v>
      </c>
      <c r="AB426">
        <f>IFERROR(VLOOKUP($B426,Kraftvärmeprod!$B$1:$AH$479,MATCH(AB$2,Kraftvärmeprod!$B$1:$AG$1,0),FALSE)/1,0)-IFERROR(VLOOKUP($B426,'Slutlig allokering'!$B$2:$AC$462,MATCH(AB$3,'Slutlig allokering'!$B$2:$AJ$2,0),FALSE)/1,0)</f>
        <v>0</v>
      </c>
      <c r="AE426">
        <f t="shared" si="12"/>
        <v>0</v>
      </c>
      <c r="AG426">
        <f>IFERROR(VLOOKUP(B426,'Slutlig allokering'!$B$2:$AJ$462,MATCH("Summa justerad allokerad tillförd energi (utan hjälpel och rökgaskondensering):",'Slutlig allokering'!$B$2:$AK$2,0),FALSE)/1,"")</f>
        <v>0</v>
      </c>
      <c r="AI426" s="55" t="str">
        <f>IFERROR(1-VLOOKUP(B426,'Slutlig allokering'!$B$2:$AJ$462,MATCH("Andel av bränsle i kvv som allokerats till värme, exklusive rökgaskondensering och hjälpel",'Slutlig allokering'!$B$2:$AK$2,0),FALSE),"")</f>
        <v/>
      </c>
      <c r="AK426" s="55" t="str">
        <f t="shared" si="13"/>
        <v/>
      </c>
    </row>
    <row r="427" spans="1:37" x14ac:dyDescent="0.35">
      <c r="A427" s="28" t="s">
        <v>550</v>
      </c>
      <c r="B427" s="69" t="s">
        <v>566</v>
      </c>
      <c r="C427" t="str">
        <f>IFERROR(VLOOKUP($B427,Kraftvärmeprod!$B$1:$AH$479,MATCH(C$3,Kraftvärmeprod!$B$1:$AG$1,0),FALSE)/1,"")</f>
        <v/>
      </c>
      <c r="D427" t="str">
        <f>IFERROR(VLOOKUP($B427,Kraftvärmeprod!$B$1:$AH$479,MATCH(D$3,Kraftvärmeprod!$B$1:$AG$1,0),FALSE)/1,"")</f>
        <v/>
      </c>
      <c r="E427">
        <f>IFERROR(VLOOKUP($B427,Kraftvärmeprod!$B$1:$AH$479,MATCH(E$2,Kraftvärmeprod!$B$1:$AG$1,0),FALSE)/1,0)-IFERROR(VLOOKUP($B427,'Slutlig allokering'!$B$2:$AC$462,MATCH(E$3,'Slutlig allokering'!$B$2:$AJ$2,0),FALSE)/1,0)</f>
        <v>0</v>
      </c>
      <c r="F427">
        <f>IFERROR(VLOOKUP($B427,Kraftvärmeprod!$B$1:$AH$479,MATCH(F$2,Kraftvärmeprod!$B$1:$AG$1,0),FALSE)/1,0)-IFERROR(VLOOKUP($B427,'Slutlig allokering'!$B$2:$AC$462,MATCH(F$3,'Slutlig allokering'!$B$2:$AJ$2,0),FALSE)/1,0)</f>
        <v>0</v>
      </c>
      <c r="G427">
        <f>IFERROR(VLOOKUP($B427,Kraftvärmeprod!$B$1:$AH$479,MATCH(G$2,Kraftvärmeprod!$B$1:$AG$1,0),FALSE)/1,0)-IFERROR(VLOOKUP($B427,'Slutlig allokering'!$B$2:$AC$462,MATCH(G$3,'Slutlig allokering'!$B$2:$AJ$2,0),FALSE)/1,0)</f>
        <v>0</v>
      </c>
      <c r="H427">
        <f>IFERROR(VLOOKUP($B427,Kraftvärmeprod!$B$1:$AH$479,MATCH(H$2,Kraftvärmeprod!$B$1:$AG$1,0),FALSE)/1,0)-IFERROR(VLOOKUP($B427,'Slutlig allokering'!$B$2:$AC$462,MATCH(H$3,'Slutlig allokering'!$B$2:$AJ$2,0),FALSE)/1,0)</f>
        <v>0</v>
      </c>
      <c r="I427">
        <f>IFERROR(VLOOKUP($B427,Kraftvärmeprod!$B$1:$AH$479,MATCH(I$2,Kraftvärmeprod!$B$1:$AG$1,0),FALSE)/1,0)-IFERROR(VLOOKUP($B427,'Slutlig allokering'!$B$2:$AC$462,MATCH(I$3,'Slutlig allokering'!$B$2:$AJ$2,0),FALSE)/1,0)</f>
        <v>0</v>
      </c>
      <c r="J427">
        <f>IFERROR(VLOOKUP($B427,Kraftvärmeprod!$B$1:$AH$479,MATCH(J$2,Kraftvärmeprod!$B$1:$AG$1,0),FALSE)/1,0)-IFERROR(VLOOKUP($B427,'Slutlig allokering'!$B$2:$AC$462,MATCH(J$3,'Slutlig allokering'!$B$2:$AJ$2,0),FALSE)/1,0)</f>
        <v>0</v>
      </c>
      <c r="K427">
        <f>IFERROR(VLOOKUP($B427,Kraftvärmeprod!$B$1:$AH$479,MATCH(K$2,Kraftvärmeprod!$B$1:$AG$1,0),FALSE)/1,0)-IFERROR(VLOOKUP($B427,'Slutlig allokering'!$B$2:$AC$462,MATCH(K$3,'Slutlig allokering'!$B$2:$AJ$2,0),FALSE)/1,0)</f>
        <v>0</v>
      </c>
      <c r="L427">
        <f>IFERROR(VLOOKUP($B427,Kraftvärmeprod!$B$1:$AH$479,MATCH(L$2,Kraftvärmeprod!$B$1:$AG$1,0),FALSE)/1,0)-IFERROR(VLOOKUP($B427,'Slutlig allokering'!$B$2:$AC$462,MATCH(L$3,'Slutlig allokering'!$B$2:$AJ$2,0),FALSE)/1,0)</f>
        <v>0</v>
      </c>
      <c r="M427" s="143">
        <f>IFERROR(VLOOKUP($B427,Miljö!$B$1:$S$477,MATCH(M$2,Miljö!$B$1:$X$1,0),FALSE)/1,0)-IFERROR(VLOOKUP($B427,'Slutlig allokering'!$B$2:$AC$462,MATCH(M$3,'Slutlig allokering'!$B$2:$AJ$2,0),FALSE)/1,0)</f>
        <v>0</v>
      </c>
      <c r="N427">
        <f>IFERROR(VLOOKUP($B427,Kraftvärmeprod!$B$1:$AH$479,MATCH(N$2,Kraftvärmeprod!$B$1:$AG$1,0),FALSE)/1,0)-IFERROR(VLOOKUP($B427,'Slutlig allokering'!$B$2:$AC$462,MATCH(N$3,'Slutlig allokering'!$B$2:$AJ$2,0),FALSE)/1,0)</f>
        <v>0</v>
      </c>
      <c r="O427">
        <f>IFERROR(VLOOKUP($B427,Kraftvärmeprod!$B$1:$AH$479,MATCH(O$2,Kraftvärmeprod!$B$1:$AG$1,0),FALSE)/1,0)-IFERROR(VLOOKUP($B427,'Slutlig allokering'!$B$2:$AC$462,MATCH(O$3,'Slutlig allokering'!$B$2:$AJ$2,0),FALSE)/1,0)</f>
        <v>0</v>
      </c>
      <c r="P427">
        <f>IFERROR(VLOOKUP($B427,Kraftvärmeprod!$B$1:$AH$479,MATCH(P$2,Kraftvärmeprod!$B$1:$AG$1,0),FALSE)/1,0)-IFERROR(VLOOKUP($B427,'Slutlig allokering'!$B$2:$AC$462,MATCH(P$3,'Slutlig allokering'!$B$2:$AJ$2,0),FALSE)/1,0)</f>
        <v>0</v>
      </c>
      <c r="Q427">
        <f>IFERROR(VLOOKUP($B427,Kraftvärmeprod!$B$1:$AH$479,MATCH(Q$2,Kraftvärmeprod!$B$1:$AG$1,0),FALSE)/1,0)-IFERROR(VLOOKUP($B427,'Slutlig allokering'!$B$2:$AC$462,MATCH(Q$3,'Slutlig allokering'!$B$2:$AJ$2,0),FALSE)/1,0)</f>
        <v>0</v>
      </c>
      <c r="R427">
        <f>IFERROR(VLOOKUP($B427,Kraftvärmeprod!$B$1:$AH$479,MATCH(R$2,Kraftvärmeprod!$B$1:$AG$1,0),FALSE)/1,0)-IFERROR(VLOOKUP($B427,'Slutlig allokering'!$B$2:$AC$462,MATCH(R$3,'Slutlig allokering'!$B$2:$AJ$2,0),FALSE)/1,0)</f>
        <v>0</v>
      </c>
      <c r="S427">
        <f>IFERROR(VLOOKUP($B427,Kraftvärmeprod!$B$1:$AH$479,MATCH(S$2,Kraftvärmeprod!$B$1:$AG$1,0),FALSE)/1,0)-IFERROR(VLOOKUP($B427,'Slutlig allokering'!$B$2:$AC$462,MATCH(S$3,'Slutlig allokering'!$B$2:$AJ$2,0),FALSE)/1,0)</f>
        <v>0</v>
      </c>
      <c r="T427">
        <f>IFERROR(VLOOKUP($B427,Kraftvärmeprod!$B$1:$AH$479,MATCH(T$2,Kraftvärmeprod!$B$1:$AG$1,0),FALSE)/1,0)-IFERROR(VLOOKUP($B427,'Slutlig allokering'!$B$2:$AC$462,MATCH(T$3,'Slutlig allokering'!$B$2:$AJ$2,0),FALSE)/1,0)</f>
        <v>0</v>
      </c>
      <c r="U427">
        <f>IFERROR(VLOOKUP($B427,Kraftvärmeprod!$B$1:$AH$479,MATCH(U$2,Kraftvärmeprod!$B$1:$AG$1,0),FALSE)/1,0)-IFERROR(VLOOKUP($B427,'Slutlig allokering'!$B$2:$AC$462,MATCH(U$3,'Slutlig allokering'!$B$2:$AJ$2,0),FALSE)/1,0)</f>
        <v>0</v>
      </c>
      <c r="V427">
        <f>IFERROR(VLOOKUP($B427,Kraftvärmeprod!$B$1:$AH$479,MATCH(V$2,Kraftvärmeprod!$B$1:$AG$1,0),FALSE)/1,0)-IFERROR(VLOOKUP($B427,'Slutlig allokering'!$B$2:$AC$462,MATCH(V$3,'Slutlig allokering'!$B$2:$AJ$2,0),FALSE)/1,0)</f>
        <v>0</v>
      </c>
      <c r="W427">
        <f>IFERROR(VLOOKUP($B427,Kraftvärmeprod!$B$1:$AH$479,MATCH(W$2,Kraftvärmeprod!$B$1:$AG$1,0),FALSE)/1,0)-IFERROR(VLOOKUP($B427,'Slutlig allokering'!$B$2:$AC$462,MATCH(W$3,'Slutlig allokering'!$B$2:$AJ$2,0),FALSE)/1,0)</f>
        <v>0</v>
      </c>
      <c r="X427">
        <f>IFERROR(VLOOKUP($B427,Kraftvärmeprod!$B$1:$AH$479,MATCH(X$2,Kraftvärmeprod!$B$1:$AG$1,0),FALSE)/1,0)-IFERROR(VLOOKUP($B427,'Slutlig allokering'!$B$2:$AC$462,MATCH(X$3,'Slutlig allokering'!$B$2:$AJ$2,0),FALSE)/1,0)</f>
        <v>0</v>
      </c>
      <c r="Y427">
        <f>IFERROR(VLOOKUP($B427,Kraftvärmeprod!$B$1:$AH$479,MATCH(Y$2,Kraftvärmeprod!$B$1:$AG$1,0),FALSE)/1,0)-IFERROR(VLOOKUP($B427,'Slutlig allokering'!$B$2:$AC$462,MATCH(Y$3,'Slutlig allokering'!$B$2:$AJ$2,0),FALSE)/1,0)</f>
        <v>0</v>
      </c>
      <c r="Z427">
        <f>IFERROR(VLOOKUP($B427,Kraftvärmeprod!$B$1:$AH$479,MATCH(Z$2,Kraftvärmeprod!$B$1:$AG$1,0),FALSE)/1,0)-IFERROR(VLOOKUP($B427,'Slutlig allokering'!$B$2:$AC$462,MATCH(Z$3,'Slutlig allokering'!$B$2:$AJ$2,0),FALSE)/1,0)</f>
        <v>0</v>
      </c>
      <c r="AA427">
        <f>IFERROR(VLOOKUP($B427,Kraftvärmeprod!$B$1:$AH$479,MATCH(AA$2,Kraftvärmeprod!$B$1:$AG$1,0),FALSE)/1,0)-IFERROR(VLOOKUP($B427,'Slutlig allokering'!$B$2:$AC$462,MATCH(AA$3,'Slutlig allokering'!$B$2:$AJ$2,0),FALSE)/1,0)</f>
        <v>0</v>
      </c>
      <c r="AB427">
        <f>IFERROR(VLOOKUP($B427,Kraftvärmeprod!$B$1:$AH$479,MATCH(AB$2,Kraftvärmeprod!$B$1:$AG$1,0),FALSE)/1,0)-IFERROR(VLOOKUP($B427,'Slutlig allokering'!$B$2:$AC$462,MATCH(AB$3,'Slutlig allokering'!$B$2:$AJ$2,0),FALSE)/1,0)</f>
        <v>0</v>
      </c>
      <c r="AE427">
        <f t="shared" si="12"/>
        <v>0</v>
      </c>
      <c r="AG427">
        <f>IFERROR(VLOOKUP(B427,'Slutlig allokering'!$B$2:$AJ$462,MATCH("Summa justerad allokerad tillförd energi (utan hjälpel och rökgaskondensering):",'Slutlig allokering'!$B$2:$AK$2,0),FALSE)/1,"")</f>
        <v>0</v>
      </c>
      <c r="AI427" s="55" t="str">
        <f>IFERROR(1-VLOOKUP(B427,'Slutlig allokering'!$B$2:$AJ$462,MATCH("Andel av bränsle i kvv som allokerats till värme, exklusive rökgaskondensering och hjälpel",'Slutlig allokering'!$B$2:$AK$2,0),FALSE),"")</f>
        <v/>
      </c>
      <c r="AK427" s="55" t="str">
        <f t="shared" si="13"/>
        <v/>
      </c>
    </row>
    <row r="428" spans="1:37" x14ac:dyDescent="0.35">
      <c r="A428" s="28" t="s">
        <v>550</v>
      </c>
      <c r="B428" s="28" t="s">
        <v>567</v>
      </c>
      <c r="C428" t="str">
        <f>IFERROR(VLOOKUP($B428,Kraftvärmeprod!$B$1:$AH$479,MATCH(C$3,Kraftvärmeprod!$B$1:$AG$1,0),FALSE)/1,"")</f>
        <v/>
      </c>
      <c r="D428" t="str">
        <f>IFERROR(VLOOKUP($B428,Kraftvärmeprod!$B$1:$AH$479,MATCH(D$3,Kraftvärmeprod!$B$1:$AG$1,0),FALSE)/1,"")</f>
        <v/>
      </c>
      <c r="E428">
        <f>IFERROR(VLOOKUP($B428,Kraftvärmeprod!$B$1:$AH$479,MATCH(E$2,Kraftvärmeprod!$B$1:$AG$1,0),FALSE)/1,0)-IFERROR(VLOOKUP($B428,'Slutlig allokering'!$B$2:$AC$462,MATCH(E$3,'Slutlig allokering'!$B$2:$AJ$2,0),FALSE)/1,0)</f>
        <v>0</v>
      </c>
      <c r="F428">
        <f>IFERROR(VLOOKUP($B428,Kraftvärmeprod!$B$1:$AH$479,MATCH(F$2,Kraftvärmeprod!$B$1:$AG$1,0),FALSE)/1,0)-IFERROR(VLOOKUP($B428,'Slutlig allokering'!$B$2:$AC$462,MATCH(F$3,'Slutlig allokering'!$B$2:$AJ$2,0),FALSE)/1,0)</f>
        <v>0</v>
      </c>
      <c r="G428">
        <f>IFERROR(VLOOKUP($B428,Kraftvärmeprod!$B$1:$AH$479,MATCH(G$2,Kraftvärmeprod!$B$1:$AG$1,0),FALSE)/1,0)-IFERROR(VLOOKUP($B428,'Slutlig allokering'!$B$2:$AC$462,MATCH(G$3,'Slutlig allokering'!$B$2:$AJ$2,0),FALSE)/1,0)</f>
        <v>0</v>
      </c>
      <c r="H428">
        <f>IFERROR(VLOOKUP($B428,Kraftvärmeprod!$B$1:$AH$479,MATCH(H$2,Kraftvärmeprod!$B$1:$AG$1,0),FALSE)/1,0)-IFERROR(VLOOKUP($B428,'Slutlig allokering'!$B$2:$AC$462,MATCH(H$3,'Slutlig allokering'!$B$2:$AJ$2,0),FALSE)/1,0)</f>
        <v>0</v>
      </c>
      <c r="I428">
        <f>IFERROR(VLOOKUP($B428,Kraftvärmeprod!$B$1:$AH$479,MATCH(I$2,Kraftvärmeprod!$B$1:$AG$1,0),FALSE)/1,0)-IFERROR(VLOOKUP($B428,'Slutlig allokering'!$B$2:$AC$462,MATCH(I$3,'Slutlig allokering'!$B$2:$AJ$2,0),FALSE)/1,0)</f>
        <v>0</v>
      </c>
      <c r="J428">
        <f>IFERROR(VLOOKUP($B428,Kraftvärmeprod!$B$1:$AH$479,MATCH(J$2,Kraftvärmeprod!$B$1:$AG$1,0),FALSE)/1,0)-IFERROR(VLOOKUP($B428,'Slutlig allokering'!$B$2:$AC$462,MATCH(J$3,'Slutlig allokering'!$B$2:$AJ$2,0),FALSE)/1,0)</f>
        <v>0</v>
      </c>
      <c r="K428">
        <f>IFERROR(VLOOKUP($B428,Kraftvärmeprod!$B$1:$AH$479,MATCH(K$2,Kraftvärmeprod!$B$1:$AG$1,0),FALSE)/1,0)-IFERROR(VLOOKUP($B428,'Slutlig allokering'!$B$2:$AC$462,MATCH(K$3,'Slutlig allokering'!$B$2:$AJ$2,0),FALSE)/1,0)</f>
        <v>0</v>
      </c>
      <c r="L428">
        <f>IFERROR(VLOOKUP($B428,Kraftvärmeprod!$B$1:$AH$479,MATCH(L$2,Kraftvärmeprod!$B$1:$AG$1,0),FALSE)/1,0)-IFERROR(VLOOKUP($B428,'Slutlig allokering'!$B$2:$AC$462,MATCH(L$3,'Slutlig allokering'!$B$2:$AJ$2,0),FALSE)/1,0)</f>
        <v>0</v>
      </c>
      <c r="M428" s="143">
        <f>IFERROR(VLOOKUP($B428,Miljö!$B$1:$S$477,MATCH(M$2,Miljö!$B$1:$X$1,0),FALSE)/1,0)-IFERROR(VLOOKUP($B428,'Slutlig allokering'!$B$2:$AC$462,MATCH(M$3,'Slutlig allokering'!$B$2:$AJ$2,0),FALSE)/1,0)</f>
        <v>0</v>
      </c>
      <c r="N428">
        <f>IFERROR(VLOOKUP($B428,Kraftvärmeprod!$B$1:$AH$479,MATCH(N$2,Kraftvärmeprod!$B$1:$AG$1,0),FALSE)/1,0)-IFERROR(VLOOKUP($B428,'Slutlig allokering'!$B$2:$AC$462,MATCH(N$3,'Slutlig allokering'!$B$2:$AJ$2,0),FALSE)/1,0)</f>
        <v>0</v>
      </c>
      <c r="O428">
        <f>IFERROR(VLOOKUP($B428,Kraftvärmeprod!$B$1:$AH$479,MATCH(O$2,Kraftvärmeprod!$B$1:$AG$1,0),FALSE)/1,0)-IFERROR(VLOOKUP($B428,'Slutlig allokering'!$B$2:$AC$462,MATCH(O$3,'Slutlig allokering'!$B$2:$AJ$2,0),FALSE)/1,0)</f>
        <v>0</v>
      </c>
      <c r="P428">
        <f>IFERROR(VLOOKUP($B428,Kraftvärmeprod!$B$1:$AH$479,MATCH(P$2,Kraftvärmeprod!$B$1:$AG$1,0),FALSE)/1,0)-IFERROR(VLOOKUP($B428,'Slutlig allokering'!$B$2:$AC$462,MATCH(P$3,'Slutlig allokering'!$B$2:$AJ$2,0),FALSE)/1,0)</f>
        <v>0</v>
      </c>
      <c r="Q428">
        <f>IFERROR(VLOOKUP($B428,Kraftvärmeprod!$B$1:$AH$479,MATCH(Q$2,Kraftvärmeprod!$B$1:$AG$1,0),FALSE)/1,0)-IFERROR(VLOOKUP($B428,'Slutlig allokering'!$B$2:$AC$462,MATCH(Q$3,'Slutlig allokering'!$B$2:$AJ$2,0),FALSE)/1,0)</f>
        <v>0</v>
      </c>
      <c r="R428">
        <f>IFERROR(VLOOKUP($B428,Kraftvärmeprod!$B$1:$AH$479,MATCH(R$2,Kraftvärmeprod!$B$1:$AG$1,0),FALSE)/1,0)-IFERROR(VLOOKUP($B428,'Slutlig allokering'!$B$2:$AC$462,MATCH(R$3,'Slutlig allokering'!$B$2:$AJ$2,0),FALSE)/1,0)</f>
        <v>0</v>
      </c>
      <c r="S428">
        <f>IFERROR(VLOOKUP($B428,Kraftvärmeprod!$B$1:$AH$479,MATCH(S$2,Kraftvärmeprod!$B$1:$AG$1,0),FALSE)/1,0)-IFERROR(VLOOKUP($B428,'Slutlig allokering'!$B$2:$AC$462,MATCH(S$3,'Slutlig allokering'!$B$2:$AJ$2,0),FALSE)/1,0)</f>
        <v>0</v>
      </c>
      <c r="T428">
        <f>IFERROR(VLOOKUP($B428,Kraftvärmeprod!$B$1:$AH$479,MATCH(T$2,Kraftvärmeprod!$B$1:$AG$1,0),FALSE)/1,0)-IFERROR(VLOOKUP($B428,'Slutlig allokering'!$B$2:$AC$462,MATCH(T$3,'Slutlig allokering'!$B$2:$AJ$2,0),FALSE)/1,0)</f>
        <v>0</v>
      </c>
      <c r="U428">
        <f>IFERROR(VLOOKUP($B428,Kraftvärmeprod!$B$1:$AH$479,MATCH(U$2,Kraftvärmeprod!$B$1:$AG$1,0),FALSE)/1,0)-IFERROR(VLOOKUP($B428,'Slutlig allokering'!$B$2:$AC$462,MATCH(U$3,'Slutlig allokering'!$B$2:$AJ$2,0),FALSE)/1,0)</f>
        <v>0</v>
      </c>
      <c r="V428">
        <f>IFERROR(VLOOKUP($B428,Kraftvärmeprod!$B$1:$AH$479,MATCH(V$2,Kraftvärmeprod!$B$1:$AG$1,0),FALSE)/1,0)-IFERROR(VLOOKUP($B428,'Slutlig allokering'!$B$2:$AC$462,MATCH(V$3,'Slutlig allokering'!$B$2:$AJ$2,0),FALSE)/1,0)</f>
        <v>0</v>
      </c>
      <c r="W428">
        <f>IFERROR(VLOOKUP($B428,Kraftvärmeprod!$B$1:$AH$479,MATCH(W$2,Kraftvärmeprod!$B$1:$AG$1,0),FALSE)/1,0)-IFERROR(VLOOKUP($B428,'Slutlig allokering'!$B$2:$AC$462,MATCH(W$3,'Slutlig allokering'!$B$2:$AJ$2,0),FALSE)/1,0)</f>
        <v>0</v>
      </c>
      <c r="X428">
        <f>IFERROR(VLOOKUP($B428,Kraftvärmeprod!$B$1:$AH$479,MATCH(X$2,Kraftvärmeprod!$B$1:$AG$1,0),FALSE)/1,0)-IFERROR(VLOOKUP($B428,'Slutlig allokering'!$B$2:$AC$462,MATCH(X$3,'Slutlig allokering'!$B$2:$AJ$2,0),FALSE)/1,0)</f>
        <v>0</v>
      </c>
      <c r="Y428">
        <f>IFERROR(VLOOKUP($B428,Kraftvärmeprod!$B$1:$AH$479,MATCH(Y$2,Kraftvärmeprod!$B$1:$AG$1,0),FALSE)/1,0)-IFERROR(VLOOKUP($B428,'Slutlig allokering'!$B$2:$AC$462,MATCH(Y$3,'Slutlig allokering'!$B$2:$AJ$2,0),FALSE)/1,0)</f>
        <v>0</v>
      </c>
      <c r="Z428">
        <f>IFERROR(VLOOKUP($B428,Kraftvärmeprod!$B$1:$AH$479,MATCH(Z$2,Kraftvärmeprod!$B$1:$AG$1,0),FALSE)/1,0)-IFERROR(VLOOKUP($B428,'Slutlig allokering'!$B$2:$AC$462,MATCH(Z$3,'Slutlig allokering'!$B$2:$AJ$2,0),FALSE)/1,0)</f>
        <v>0</v>
      </c>
      <c r="AA428">
        <f>IFERROR(VLOOKUP($B428,Kraftvärmeprod!$B$1:$AH$479,MATCH(AA$2,Kraftvärmeprod!$B$1:$AG$1,0),FALSE)/1,0)-IFERROR(VLOOKUP($B428,'Slutlig allokering'!$B$2:$AC$462,MATCH(AA$3,'Slutlig allokering'!$B$2:$AJ$2,0),FALSE)/1,0)</f>
        <v>0</v>
      </c>
      <c r="AB428">
        <f>IFERROR(VLOOKUP($B428,Kraftvärmeprod!$B$1:$AH$479,MATCH(AB$2,Kraftvärmeprod!$B$1:$AG$1,0),FALSE)/1,0)-IFERROR(VLOOKUP($B428,'Slutlig allokering'!$B$2:$AC$462,MATCH(AB$3,'Slutlig allokering'!$B$2:$AJ$2,0),FALSE)/1,0)</f>
        <v>0</v>
      </c>
      <c r="AE428">
        <f t="shared" si="12"/>
        <v>0</v>
      </c>
      <c r="AG428">
        <f>IFERROR(VLOOKUP(B428,'Slutlig allokering'!$B$2:$AJ$462,MATCH("Summa justerad allokerad tillförd energi (utan hjälpel och rökgaskondensering):",'Slutlig allokering'!$B$2:$AK$2,0),FALSE)/1,"")</f>
        <v>0</v>
      </c>
      <c r="AI428" s="55" t="str">
        <f>IFERROR(1-VLOOKUP(B428,'Slutlig allokering'!$B$2:$AJ$462,MATCH("Andel av bränsle i kvv som allokerats till värme, exklusive rökgaskondensering och hjälpel",'Slutlig allokering'!$B$2:$AK$2,0),FALSE),"")</f>
        <v/>
      </c>
      <c r="AK428" s="55" t="str">
        <f t="shared" si="13"/>
        <v/>
      </c>
    </row>
    <row r="429" spans="1:37" x14ac:dyDescent="0.35">
      <c r="A429" s="28" t="s">
        <v>550</v>
      </c>
      <c r="B429" s="28" t="s">
        <v>568</v>
      </c>
      <c r="C429" t="str">
        <f>IFERROR(VLOOKUP($B429,Kraftvärmeprod!$B$1:$AH$479,MATCH(C$3,Kraftvärmeprod!$B$1:$AG$1,0),FALSE)/1,"")</f>
        <v/>
      </c>
      <c r="D429" t="str">
        <f>IFERROR(VLOOKUP($B429,Kraftvärmeprod!$B$1:$AH$479,MATCH(D$3,Kraftvärmeprod!$B$1:$AG$1,0),FALSE)/1,"")</f>
        <v/>
      </c>
      <c r="E429">
        <f>IFERROR(VLOOKUP($B429,Kraftvärmeprod!$B$1:$AH$479,MATCH(E$2,Kraftvärmeprod!$B$1:$AG$1,0),FALSE)/1,0)-IFERROR(VLOOKUP($B429,'Slutlig allokering'!$B$2:$AC$462,MATCH(E$3,'Slutlig allokering'!$B$2:$AJ$2,0),FALSE)/1,0)</f>
        <v>0</v>
      </c>
      <c r="F429">
        <f>IFERROR(VLOOKUP($B429,Kraftvärmeprod!$B$1:$AH$479,MATCH(F$2,Kraftvärmeprod!$B$1:$AG$1,0),FALSE)/1,0)-IFERROR(VLOOKUP($B429,'Slutlig allokering'!$B$2:$AC$462,MATCH(F$3,'Slutlig allokering'!$B$2:$AJ$2,0),FALSE)/1,0)</f>
        <v>0</v>
      </c>
      <c r="G429">
        <f>IFERROR(VLOOKUP($B429,Kraftvärmeprod!$B$1:$AH$479,MATCH(G$2,Kraftvärmeprod!$B$1:$AG$1,0),FALSE)/1,0)-IFERROR(VLOOKUP($B429,'Slutlig allokering'!$B$2:$AC$462,MATCH(G$3,'Slutlig allokering'!$B$2:$AJ$2,0),FALSE)/1,0)</f>
        <v>0</v>
      </c>
      <c r="H429">
        <f>IFERROR(VLOOKUP($B429,Kraftvärmeprod!$B$1:$AH$479,MATCH(H$2,Kraftvärmeprod!$B$1:$AG$1,0),FALSE)/1,0)-IFERROR(VLOOKUP($B429,'Slutlig allokering'!$B$2:$AC$462,MATCH(H$3,'Slutlig allokering'!$B$2:$AJ$2,0),FALSE)/1,0)</f>
        <v>0</v>
      </c>
      <c r="I429">
        <f>IFERROR(VLOOKUP($B429,Kraftvärmeprod!$B$1:$AH$479,MATCH(I$2,Kraftvärmeprod!$B$1:$AG$1,0),FALSE)/1,0)-IFERROR(VLOOKUP($B429,'Slutlig allokering'!$B$2:$AC$462,MATCH(I$3,'Slutlig allokering'!$B$2:$AJ$2,0),FALSE)/1,0)</f>
        <v>0</v>
      </c>
      <c r="J429">
        <f>IFERROR(VLOOKUP($B429,Kraftvärmeprod!$B$1:$AH$479,MATCH(J$2,Kraftvärmeprod!$B$1:$AG$1,0),FALSE)/1,0)-IFERROR(VLOOKUP($B429,'Slutlig allokering'!$B$2:$AC$462,MATCH(J$3,'Slutlig allokering'!$B$2:$AJ$2,0),FALSE)/1,0)</f>
        <v>0</v>
      </c>
      <c r="K429">
        <f>IFERROR(VLOOKUP($B429,Kraftvärmeprod!$B$1:$AH$479,MATCH(K$2,Kraftvärmeprod!$B$1:$AG$1,0),FALSE)/1,0)-IFERROR(VLOOKUP($B429,'Slutlig allokering'!$B$2:$AC$462,MATCH(K$3,'Slutlig allokering'!$B$2:$AJ$2,0),FALSE)/1,0)</f>
        <v>0</v>
      </c>
      <c r="L429">
        <f>IFERROR(VLOOKUP($B429,Kraftvärmeprod!$B$1:$AH$479,MATCH(L$2,Kraftvärmeprod!$B$1:$AG$1,0),FALSE)/1,0)-IFERROR(VLOOKUP($B429,'Slutlig allokering'!$B$2:$AC$462,MATCH(L$3,'Slutlig allokering'!$B$2:$AJ$2,0),FALSE)/1,0)</f>
        <v>0</v>
      </c>
      <c r="M429" s="143">
        <f>IFERROR(VLOOKUP($B429,Miljö!$B$1:$S$477,MATCH(M$2,Miljö!$B$1:$X$1,0),FALSE)/1,0)-IFERROR(VLOOKUP($B429,'Slutlig allokering'!$B$2:$AC$462,MATCH(M$3,'Slutlig allokering'!$B$2:$AJ$2,0),FALSE)/1,0)</f>
        <v>0</v>
      </c>
      <c r="N429">
        <f>IFERROR(VLOOKUP($B429,Kraftvärmeprod!$B$1:$AH$479,MATCH(N$2,Kraftvärmeprod!$B$1:$AG$1,0),FALSE)/1,0)-IFERROR(VLOOKUP($B429,'Slutlig allokering'!$B$2:$AC$462,MATCH(N$3,'Slutlig allokering'!$B$2:$AJ$2,0),FALSE)/1,0)</f>
        <v>0</v>
      </c>
      <c r="O429">
        <f>IFERROR(VLOOKUP($B429,Kraftvärmeprod!$B$1:$AH$479,MATCH(O$2,Kraftvärmeprod!$B$1:$AG$1,0),FALSE)/1,0)-IFERROR(VLOOKUP($B429,'Slutlig allokering'!$B$2:$AC$462,MATCH(O$3,'Slutlig allokering'!$B$2:$AJ$2,0),FALSE)/1,0)</f>
        <v>0</v>
      </c>
      <c r="P429">
        <f>IFERROR(VLOOKUP($B429,Kraftvärmeprod!$B$1:$AH$479,MATCH(P$2,Kraftvärmeprod!$B$1:$AG$1,0),FALSE)/1,0)-IFERROR(VLOOKUP($B429,'Slutlig allokering'!$B$2:$AC$462,MATCH(P$3,'Slutlig allokering'!$B$2:$AJ$2,0),FALSE)/1,0)</f>
        <v>0</v>
      </c>
      <c r="Q429">
        <f>IFERROR(VLOOKUP($B429,Kraftvärmeprod!$B$1:$AH$479,MATCH(Q$2,Kraftvärmeprod!$B$1:$AG$1,0),FALSE)/1,0)-IFERROR(VLOOKUP($B429,'Slutlig allokering'!$B$2:$AC$462,MATCH(Q$3,'Slutlig allokering'!$B$2:$AJ$2,0),FALSE)/1,0)</f>
        <v>0</v>
      </c>
      <c r="R429">
        <f>IFERROR(VLOOKUP($B429,Kraftvärmeprod!$B$1:$AH$479,MATCH(R$2,Kraftvärmeprod!$B$1:$AG$1,0),FALSE)/1,0)-IFERROR(VLOOKUP($B429,'Slutlig allokering'!$B$2:$AC$462,MATCH(R$3,'Slutlig allokering'!$B$2:$AJ$2,0),FALSE)/1,0)</f>
        <v>0</v>
      </c>
      <c r="S429">
        <f>IFERROR(VLOOKUP($B429,Kraftvärmeprod!$B$1:$AH$479,MATCH(S$2,Kraftvärmeprod!$B$1:$AG$1,0),FALSE)/1,0)-IFERROR(VLOOKUP($B429,'Slutlig allokering'!$B$2:$AC$462,MATCH(S$3,'Slutlig allokering'!$B$2:$AJ$2,0),FALSE)/1,0)</f>
        <v>0</v>
      </c>
      <c r="T429">
        <f>IFERROR(VLOOKUP($B429,Kraftvärmeprod!$B$1:$AH$479,MATCH(T$2,Kraftvärmeprod!$B$1:$AG$1,0),FALSE)/1,0)-IFERROR(VLOOKUP($B429,'Slutlig allokering'!$B$2:$AC$462,MATCH(T$3,'Slutlig allokering'!$B$2:$AJ$2,0),FALSE)/1,0)</f>
        <v>0</v>
      </c>
      <c r="U429">
        <f>IFERROR(VLOOKUP($B429,Kraftvärmeprod!$B$1:$AH$479,MATCH(U$2,Kraftvärmeprod!$B$1:$AG$1,0),FALSE)/1,0)-IFERROR(VLOOKUP($B429,'Slutlig allokering'!$B$2:$AC$462,MATCH(U$3,'Slutlig allokering'!$B$2:$AJ$2,0),FALSE)/1,0)</f>
        <v>0</v>
      </c>
      <c r="V429">
        <f>IFERROR(VLOOKUP($B429,Kraftvärmeprod!$B$1:$AH$479,MATCH(V$2,Kraftvärmeprod!$B$1:$AG$1,0),FALSE)/1,0)-IFERROR(VLOOKUP($B429,'Slutlig allokering'!$B$2:$AC$462,MATCH(V$3,'Slutlig allokering'!$B$2:$AJ$2,0),FALSE)/1,0)</f>
        <v>0</v>
      </c>
      <c r="W429">
        <f>IFERROR(VLOOKUP($B429,Kraftvärmeprod!$B$1:$AH$479,MATCH(W$2,Kraftvärmeprod!$B$1:$AG$1,0),FALSE)/1,0)-IFERROR(VLOOKUP($B429,'Slutlig allokering'!$B$2:$AC$462,MATCH(W$3,'Slutlig allokering'!$B$2:$AJ$2,0),FALSE)/1,0)</f>
        <v>0</v>
      </c>
      <c r="X429">
        <f>IFERROR(VLOOKUP($B429,Kraftvärmeprod!$B$1:$AH$479,MATCH(X$2,Kraftvärmeprod!$B$1:$AG$1,0),FALSE)/1,0)-IFERROR(VLOOKUP($B429,'Slutlig allokering'!$B$2:$AC$462,MATCH(X$3,'Slutlig allokering'!$B$2:$AJ$2,0),FALSE)/1,0)</f>
        <v>0</v>
      </c>
      <c r="Y429">
        <f>IFERROR(VLOOKUP($B429,Kraftvärmeprod!$B$1:$AH$479,MATCH(Y$2,Kraftvärmeprod!$B$1:$AG$1,0),FALSE)/1,0)-IFERROR(VLOOKUP($B429,'Slutlig allokering'!$B$2:$AC$462,MATCH(Y$3,'Slutlig allokering'!$B$2:$AJ$2,0),FALSE)/1,0)</f>
        <v>0</v>
      </c>
      <c r="Z429">
        <f>IFERROR(VLOOKUP($B429,Kraftvärmeprod!$B$1:$AH$479,MATCH(Z$2,Kraftvärmeprod!$B$1:$AG$1,0),FALSE)/1,0)-IFERROR(VLOOKUP($B429,'Slutlig allokering'!$B$2:$AC$462,MATCH(Z$3,'Slutlig allokering'!$B$2:$AJ$2,0),FALSE)/1,0)</f>
        <v>0</v>
      </c>
      <c r="AA429">
        <f>IFERROR(VLOOKUP($B429,Kraftvärmeprod!$B$1:$AH$479,MATCH(AA$2,Kraftvärmeprod!$B$1:$AG$1,0),FALSE)/1,0)-IFERROR(VLOOKUP($B429,'Slutlig allokering'!$B$2:$AC$462,MATCH(AA$3,'Slutlig allokering'!$B$2:$AJ$2,0),FALSE)/1,0)</f>
        <v>0</v>
      </c>
      <c r="AB429">
        <f>IFERROR(VLOOKUP($B429,Kraftvärmeprod!$B$1:$AH$479,MATCH(AB$2,Kraftvärmeprod!$B$1:$AG$1,0),FALSE)/1,0)-IFERROR(VLOOKUP($B429,'Slutlig allokering'!$B$2:$AC$462,MATCH(AB$3,'Slutlig allokering'!$B$2:$AJ$2,0),FALSE)/1,0)</f>
        <v>0</v>
      </c>
      <c r="AE429">
        <f t="shared" si="12"/>
        <v>0</v>
      </c>
      <c r="AG429">
        <f>IFERROR(VLOOKUP(B429,'Slutlig allokering'!$B$2:$AJ$462,MATCH("Summa justerad allokerad tillförd energi (utan hjälpel och rökgaskondensering):",'Slutlig allokering'!$B$2:$AK$2,0),FALSE)/1,"")</f>
        <v>0</v>
      </c>
      <c r="AI429" s="55" t="str">
        <f>IFERROR(1-VLOOKUP(B429,'Slutlig allokering'!$B$2:$AJ$462,MATCH("Andel av bränsle i kvv som allokerats till värme, exklusive rökgaskondensering och hjälpel",'Slutlig allokering'!$B$2:$AK$2,0),FALSE),"")</f>
        <v/>
      </c>
      <c r="AK429" s="55" t="str">
        <f t="shared" si="13"/>
        <v/>
      </c>
    </row>
    <row r="430" spans="1:37" x14ac:dyDescent="0.35">
      <c r="A430" s="28" t="s">
        <v>550</v>
      </c>
      <c r="B430" s="28" t="s">
        <v>569</v>
      </c>
      <c r="C430" t="str">
        <f>IFERROR(VLOOKUP($B430,Kraftvärmeprod!$B$1:$AH$479,MATCH(C$3,Kraftvärmeprod!$B$1:$AG$1,0),FALSE)/1,"")</f>
        <v/>
      </c>
      <c r="D430" t="str">
        <f>IFERROR(VLOOKUP($B430,Kraftvärmeprod!$B$1:$AH$479,MATCH(D$3,Kraftvärmeprod!$B$1:$AG$1,0),FALSE)/1,"")</f>
        <v/>
      </c>
      <c r="E430">
        <f>IFERROR(VLOOKUP($B430,Kraftvärmeprod!$B$1:$AH$479,MATCH(E$2,Kraftvärmeprod!$B$1:$AG$1,0),FALSE)/1,0)-IFERROR(VLOOKUP($B430,'Slutlig allokering'!$B$2:$AC$462,MATCH(E$3,'Slutlig allokering'!$B$2:$AJ$2,0),FALSE)/1,0)</f>
        <v>0</v>
      </c>
      <c r="F430">
        <f>IFERROR(VLOOKUP($B430,Kraftvärmeprod!$B$1:$AH$479,MATCH(F$2,Kraftvärmeprod!$B$1:$AG$1,0),FALSE)/1,0)-IFERROR(VLOOKUP($B430,'Slutlig allokering'!$B$2:$AC$462,MATCH(F$3,'Slutlig allokering'!$B$2:$AJ$2,0),FALSE)/1,0)</f>
        <v>0</v>
      </c>
      <c r="G430">
        <f>IFERROR(VLOOKUP($B430,Kraftvärmeprod!$B$1:$AH$479,MATCH(G$2,Kraftvärmeprod!$B$1:$AG$1,0),FALSE)/1,0)-IFERROR(VLOOKUP($B430,'Slutlig allokering'!$B$2:$AC$462,MATCH(G$3,'Slutlig allokering'!$B$2:$AJ$2,0),FALSE)/1,0)</f>
        <v>0</v>
      </c>
      <c r="H430">
        <f>IFERROR(VLOOKUP($B430,Kraftvärmeprod!$B$1:$AH$479,MATCH(H$2,Kraftvärmeprod!$B$1:$AG$1,0),FALSE)/1,0)-IFERROR(VLOOKUP($B430,'Slutlig allokering'!$B$2:$AC$462,MATCH(H$3,'Slutlig allokering'!$B$2:$AJ$2,0),FALSE)/1,0)</f>
        <v>0</v>
      </c>
      <c r="I430">
        <f>IFERROR(VLOOKUP($B430,Kraftvärmeprod!$B$1:$AH$479,MATCH(I$2,Kraftvärmeprod!$B$1:$AG$1,0),FALSE)/1,0)-IFERROR(VLOOKUP($B430,'Slutlig allokering'!$B$2:$AC$462,MATCH(I$3,'Slutlig allokering'!$B$2:$AJ$2,0),FALSE)/1,0)</f>
        <v>0</v>
      </c>
      <c r="J430">
        <f>IFERROR(VLOOKUP($B430,Kraftvärmeprod!$B$1:$AH$479,MATCH(J$2,Kraftvärmeprod!$B$1:$AG$1,0),FALSE)/1,0)-IFERROR(VLOOKUP($B430,'Slutlig allokering'!$B$2:$AC$462,MATCH(J$3,'Slutlig allokering'!$B$2:$AJ$2,0),FALSE)/1,0)</f>
        <v>0</v>
      </c>
      <c r="K430">
        <f>IFERROR(VLOOKUP($B430,Kraftvärmeprod!$B$1:$AH$479,MATCH(K$2,Kraftvärmeprod!$B$1:$AG$1,0),FALSE)/1,0)-IFERROR(VLOOKUP($B430,'Slutlig allokering'!$B$2:$AC$462,MATCH(K$3,'Slutlig allokering'!$B$2:$AJ$2,0),FALSE)/1,0)</f>
        <v>0</v>
      </c>
      <c r="L430">
        <f>IFERROR(VLOOKUP($B430,Kraftvärmeprod!$B$1:$AH$479,MATCH(L$2,Kraftvärmeprod!$B$1:$AG$1,0),FALSE)/1,0)-IFERROR(VLOOKUP($B430,'Slutlig allokering'!$B$2:$AC$462,MATCH(L$3,'Slutlig allokering'!$B$2:$AJ$2,0),FALSE)/1,0)</f>
        <v>0</v>
      </c>
      <c r="M430" s="143">
        <f>IFERROR(VLOOKUP($B430,Miljö!$B$1:$S$477,MATCH(M$2,Miljö!$B$1:$X$1,0),FALSE)/1,0)-IFERROR(VLOOKUP($B430,'Slutlig allokering'!$B$2:$AC$462,MATCH(M$3,'Slutlig allokering'!$B$2:$AJ$2,0),FALSE)/1,0)</f>
        <v>0</v>
      </c>
      <c r="N430">
        <f>IFERROR(VLOOKUP($B430,Kraftvärmeprod!$B$1:$AH$479,MATCH(N$2,Kraftvärmeprod!$B$1:$AG$1,0),FALSE)/1,0)-IFERROR(VLOOKUP($B430,'Slutlig allokering'!$B$2:$AC$462,MATCH(N$3,'Slutlig allokering'!$B$2:$AJ$2,0),FALSE)/1,0)</f>
        <v>0</v>
      </c>
      <c r="O430">
        <f>IFERROR(VLOOKUP($B430,Kraftvärmeprod!$B$1:$AH$479,MATCH(O$2,Kraftvärmeprod!$B$1:$AG$1,0),FALSE)/1,0)-IFERROR(VLOOKUP($B430,'Slutlig allokering'!$B$2:$AC$462,MATCH(O$3,'Slutlig allokering'!$B$2:$AJ$2,0),FALSE)/1,0)</f>
        <v>0</v>
      </c>
      <c r="P430">
        <f>IFERROR(VLOOKUP($B430,Kraftvärmeprod!$B$1:$AH$479,MATCH(P$2,Kraftvärmeprod!$B$1:$AG$1,0),FALSE)/1,0)-IFERROR(VLOOKUP($B430,'Slutlig allokering'!$B$2:$AC$462,MATCH(P$3,'Slutlig allokering'!$B$2:$AJ$2,0),FALSE)/1,0)</f>
        <v>0</v>
      </c>
      <c r="Q430">
        <f>IFERROR(VLOOKUP($B430,Kraftvärmeprod!$B$1:$AH$479,MATCH(Q$2,Kraftvärmeprod!$B$1:$AG$1,0),FALSE)/1,0)-IFERROR(VLOOKUP($B430,'Slutlig allokering'!$B$2:$AC$462,MATCH(Q$3,'Slutlig allokering'!$B$2:$AJ$2,0),FALSE)/1,0)</f>
        <v>0</v>
      </c>
      <c r="R430">
        <f>IFERROR(VLOOKUP($B430,Kraftvärmeprod!$B$1:$AH$479,MATCH(R$2,Kraftvärmeprod!$B$1:$AG$1,0),FALSE)/1,0)-IFERROR(VLOOKUP($B430,'Slutlig allokering'!$B$2:$AC$462,MATCH(R$3,'Slutlig allokering'!$B$2:$AJ$2,0),FALSE)/1,0)</f>
        <v>0</v>
      </c>
      <c r="S430">
        <f>IFERROR(VLOOKUP($B430,Kraftvärmeprod!$B$1:$AH$479,MATCH(S$2,Kraftvärmeprod!$B$1:$AG$1,0),FALSE)/1,0)-IFERROR(VLOOKUP($B430,'Slutlig allokering'!$B$2:$AC$462,MATCH(S$3,'Slutlig allokering'!$B$2:$AJ$2,0),FALSE)/1,0)</f>
        <v>0</v>
      </c>
      <c r="T430">
        <f>IFERROR(VLOOKUP($B430,Kraftvärmeprod!$B$1:$AH$479,MATCH(T$2,Kraftvärmeprod!$B$1:$AG$1,0),FALSE)/1,0)-IFERROR(VLOOKUP($B430,'Slutlig allokering'!$B$2:$AC$462,MATCH(T$3,'Slutlig allokering'!$B$2:$AJ$2,0),FALSE)/1,0)</f>
        <v>0</v>
      </c>
      <c r="U430">
        <f>IFERROR(VLOOKUP($B430,Kraftvärmeprod!$B$1:$AH$479,MATCH(U$2,Kraftvärmeprod!$B$1:$AG$1,0),FALSE)/1,0)-IFERROR(VLOOKUP($B430,'Slutlig allokering'!$B$2:$AC$462,MATCH(U$3,'Slutlig allokering'!$B$2:$AJ$2,0),FALSE)/1,0)</f>
        <v>0</v>
      </c>
      <c r="V430">
        <f>IFERROR(VLOOKUP($B430,Kraftvärmeprod!$B$1:$AH$479,MATCH(V$2,Kraftvärmeprod!$B$1:$AG$1,0),FALSE)/1,0)-IFERROR(VLOOKUP($B430,'Slutlig allokering'!$B$2:$AC$462,MATCH(V$3,'Slutlig allokering'!$B$2:$AJ$2,0),FALSE)/1,0)</f>
        <v>0</v>
      </c>
      <c r="W430">
        <f>IFERROR(VLOOKUP($B430,Kraftvärmeprod!$B$1:$AH$479,MATCH(W$2,Kraftvärmeprod!$B$1:$AG$1,0),FALSE)/1,0)-IFERROR(VLOOKUP($B430,'Slutlig allokering'!$B$2:$AC$462,MATCH(W$3,'Slutlig allokering'!$B$2:$AJ$2,0),FALSE)/1,0)</f>
        <v>0</v>
      </c>
      <c r="X430">
        <f>IFERROR(VLOOKUP($B430,Kraftvärmeprod!$B$1:$AH$479,MATCH(X$2,Kraftvärmeprod!$B$1:$AG$1,0),FALSE)/1,0)-IFERROR(VLOOKUP($B430,'Slutlig allokering'!$B$2:$AC$462,MATCH(X$3,'Slutlig allokering'!$B$2:$AJ$2,0),FALSE)/1,0)</f>
        <v>0</v>
      </c>
      <c r="Y430">
        <f>IFERROR(VLOOKUP($B430,Kraftvärmeprod!$B$1:$AH$479,MATCH(Y$2,Kraftvärmeprod!$B$1:$AG$1,0),FALSE)/1,0)-IFERROR(VLOOKUP($B430,'Slutlig allokering'!$B$2:$AC$462,MATCH(Y$3,'Slutlig allokering'!$B$2:$AJ$2,0),FALSE)/1,0)</f>
        <v>0</v>
      </c>
      <c r="Z430">
        <f>IFERROR(VLOOKUP($B430,Kraftvärmeprod!$B$1:$AH$479,MATCH(Z$2,Kraftvärmeprod!$B$1:$AG$1,0),FALSE)/1,0)-IFERROR(VLOOKUP($B430,'Slutlig allokering'!$B$2:$AC$462,MATCH(Z$3,'Slutlig allokering'!$B$2:$AJ$2,0),FALSE)/1,0)</f>
        <v>0</v>
      </c>
      <c r="AA430">
        <f>IFERROR(VLOOKUP($B430,Kraftvärmeprod!$B$1:$AH$479,MATCH(AA$2,Kraftvärmeprod!$B$1:$AG$1,0),FALSE)/1,0)-IFERROR(VLOOKUP($B430,'Slutlig allokering'!$B$2:$AC$462,MATCH(AA$3,'Slutlig allokering'!$B$2:$AJ$2,0),FALSE)/1,0)</f>
        <v>0</v>
      </c>
      <c r="AB430">
        <f>IFERROR(VLOOKUP($B430,Kraftvärmeprod!$B$1:$AH$479,MATCH(AB$2,Kraftvärmeprod!$B$1:$AG$1,0),FALSE)/1,0)-IFERROR(VLOOKUP($B430,'Slutlig allokering'!$B$2:$AC$462,MATCH(AB$3,'Slutlig allokering'!$B$2:$AJ$2,0),FALSE)/1,0)</f>
        <v>0</v>
      </c>
      <c r="AE430">
        <f t="shared" si="12"/>
        <v>0</v>
      </c>
      <c r="AG430">
        <f>IFERROR(VLOOKUP(B430,'Slutlig allokering'!$B$2:$AJ$462,MATCH("Summa justerad allokerad tillförd energi (utan hjälpel och rökgaskondensering):",'Slutlig allokering'!$B$2:$AK$2,0),FALSE)/1,"")</f>
        <v>0</v>
      </c>
      <c r="AI430" s="55" t="str">
        <f>IFERROR(1-VLOOKUP(B430,'Slutlig allokering'!$B$2:$AJ$462,MATCH("Andel av bränsle i kvv som allokerats till värme, exklusive rökgaskondensering och hjälpel",'Slutlig allokering'!$B$2:$AK$2,0),FALSE),"")</f>
        <v/>
      </c>
      <c r="AK430" s="55" t="str">
        <f t="shared" si="13"/>
        <v/>
      </c>
    </row>
    <row r="431" spans="1:37" x14ac:dyDescent="0.35">
      <c r="A431" s="28" t="s">
        <v>550</v>
      </c>
      <c r="B431" s="28" t="s">
        <v>570</v>
      </c>
      <c r="C431" t="str">
        <f>IFERROR(VLOOKUP($B431,Kraftvärmeprod!$B$1:$AH$479,MATCH(C$3,Kraftvärmeprod!$B$1:$AG$1,0),FALSE)/1,"")</f>
        <v/>
      </c>
      <c r="D431" t="str">
        <f>IFERROR(VLOOKUP($B431,Kraftvärmeprod!$B$1:$AH$479,MATCH(D$3,Kraftvärmeprod!$B$1:$AG$1,0),FALSE)/1,"")</f>
        <v/>
      </c>
      <c r="E431">
        <f>IFERROR(VLOOKUP($B431,Kraftvärmeprod!$B$1:$AH$479,MATCH(E$2,Kraftvärmeprod!$B$1:$AG$1,0),FALSE)/1,0)-IFERROR(VLOOKUP($B431,'Slutlig allokering'!$B$2:$AC$462,MATCH(E$3,'Slutlig allokering'!$B$2:$AJ$2,0),FALSE)/1,0)</f>
        <v>0</v>
      </c>
      <c r="F431">
        <f>IFERROR(VLOOKUP($B431,Kraftvärmeprod!$B$1:$AH$479,MATCH(F$2,Kraftvärmeprod!$B$1:$AG$1,0),FALSE)/1,0)-IFERROR(VLOOKUP($B431,'Slutlig allokering'!$B$2:$AC$462,MATCH(F$3,'Slutlig allokering'!$B$2:$AJ$2,0),FALSE)/1,0)</f>
        <v>0</v>
      </c>
      <c r="G431">
        <f>IFERROR(VLOOKUP($B431,Kraftvärmeprod!$B$1:$AH$479,MATCH(G$2,Kraftvärmeprod!$B$1:$AG$1,0),FALSE)/1,0)-IFERROR(VLOOKUP($B431,'Slutlig allokering'!$B$2:$AC$462,MATCH(G$3,'Slutlig allokering'!$B$2:$AJ$2,0),FALSE)/1,0)</f>
        <v>0</v>
      </c>
      <c r="H431">
        <f>IFERROR(VLOOKUP($B431,Kraftvärmeprod!$B$1:$AH$479,MATCH(H$2,Kraftvärmeprod!$B$1:$AG$1,0),FALSE)/1,0)-IFERROR(VLOOKUP($B431,'Slutlig allokering'!$B$2:$AC$462,MATCH(H$3,'Slutlig allokering'!$B$2:$AJ$2,0),FALSE)/1,0)</f>
        <v>0</v>
      </c>
      <c r="I431">
        <f>IFERROR(VLOOKUP($B431,Kraftvärmeprod!$B$1:$AH$479,MATCH(I$2,Kraftvärmeprod!$B$1:$AG$1,0),FALSE)/1,0)-IFERROR(VLOOKUP($B431,'Slutlig allokering'!$B$2:$AC$462,MATCH(I$3,'Slutlig allokering'!$B$2:$AJ$2,0),FALSE)/1,0)</f>
        <v>0</v>
      </c>
      <c r="J431">
        <f>IFERROR(VLOOKUP($B431,Kraftvärmeprod!$B$1:$AH$479,MATCH(J$2,Kraftvärmeprod!$B$1:$AG$1,0),FALSE)/1,0)-IFERROR(VLOOKUP($B431,'Slutlig allokering'!$B$2:$AC$462,MATCH(J$3,'Slutlig allokering'!$B$2:$AJ$2,0),FALSE)/1,0)</f>
        <v>0</v>
      </c>
      <c r="K431">
        <f>IFERROR(VLOOKUP($B431,Kraftvärmeprod!$B$1:$AH$479,MATCH(K$2,Kraftvärmeprod!$B$1:$AG$1,0),FALSE)/1,0)-IFERROR(VLOOKUP($B431,'Slutlig allokering'!$B$2:$AC$462,MATCH(K$3,'Slutlig allokering'!$B$2:$AJ$2,0),FALSE)/1,0)</f>
        <v>0</v>
      </c>
      <c r="L431">
        <f>IFERROR(VLOOKUP($B431,Kraftvärmeprod!$B$1:$AH$479,MATCH(L$2,Kraftvärmeprod!$B$1:$AG$1,0),FALSE)/1,0)-IFERROR(VLOOKUP($B431,'Slutlig allokering'!$B$2:$AC$462,MATCH(L$3,'Slutlig allokering'!$B$2:$AJ$2,0),FALSE)/1,0)</f>
        <v>0</v>
      </c>
      <c r="M431" s="143">
        <f>IFERROR(VLOOKUP($B431,Miljö!$B$1:$S$477,MATCH(M$2,Miljö!$B$1:$X$1,0),FALSE)/1,0)-IFERROR(VLOOKUP($B431,'Slutlig allokering'!$B$2:$AC$462,MATCH(M$3,'Slutlig allokering'!$B$2:$AJ$2,0),FALSE)/1,0)</f>
        <v>0</v>
      </c>
      <c r="N431">
        <f>IFERROR(VLOOKUP($B431,Kraftvärmeprod!$B$1:$AH$479,MATCH(N$2,Kraftvärmeprod!$B$1:$AG$1,0),FALSE)/1,0)-IFERROR(VLOOKUP($B431,'Slutlig allokering'!$B$2:$AC$462,MATCH(N$3,'Slutlig allokering'!$B$2:$AJ$2,0),FALSE)/1,0)</f>
        <v>0</v>
      </c>
      <c r="O431">
        <f>IFERROR(VLOOKUP($B431,Kraftvärmeprod!$B$1:$AH$479,MATCH(O$2,Kraftvärmeprod!$B$1:$AG$1,0),FALSE)/1,0)-IFERROR(VLOOKUP($B431,'Slutlig allokering'!$B$2:$AC$462,MATCH(O$3,'Slutlig allokering'!$B$2:$AJ$2,0),FALSE)/1,0)</f>
        <v>0</v>
      </c>
      <c r="P431">
        <f>IFERROR(VLOOKUP($B431,Kraftvärmeprod!$B$1:$AH$479,MATCH(P$2,Kraftvärmeprod!$B$1:$AG$1,0),FALSE)/1,0)-IFERROR(VLOOKUP($B431,'Slutlig allokering'!$B$2:$AC$462,MATCH(P$3,'Slutlig allokering'!$B$2:$AJ$2,0),FALSE)/1,0)</f>
        <v>0</v>
      </c>
      <c r="Q431">
        <f>IFERROR(VLOOKUP($B431,Kraftvärmeprod!$B$1:$AH$479,MATCH(Q$2,Kraftvärmeprod!$B$1:$AG$1,0),FALSE)/1,0)-IFERROR(VLOOKUP($B431,'Slutlig allokering'!$B$2:$AC$462,MATCH(Q$3,'Slutlig allokering'!$B$2:$AJ$2,0),FALSE)/1,0)</f>
        <v>0</v>
      </c>
      <c r="R431">
        <f>IFERROR(VLOOKUP($B431,Kraftvärmeprod!$B$1:$AH$479,MATCH(R$2,Kraftvärmeprod!$B$1:$AG$1,0),FALSE)/1,0)-IFERROR(VLOOKUP($B431,'Slutlig allokering'!$B$2:$AC$462,MATCH(R$3,'Slutlig allokering'!$B$2:$AJ$2,0),FALSE)/1,0)</f>
        <v>0</v>
      </c>
      <c r="S431">
        <f>IFERROR(VLOOKUP($B431,Kraftvärmeprod!$B$1:$AH$479,MATCH(S$2,Kraftvärmeprod!$B$1:$AG$1,0),FALSE)/1,0)-IFERROR(VLOOKUP($B431,'Slutlig allokering'!$B$2:$AC$462,MATCH(S$3,'Slutlig allokering'!$B$2:$AJ$2,0),FALSE)/1,0)</f>
        <v>0</v>
      </c>
      <c r="T431">
        <f>IFERROR(VLOOKUP($B431,Kraftvärmeprod!$B$1:$AH$479,MATCH(T$2,Kraftvärmeprod!$B$1:$AG$1,0),FALSE)/1,0)-IFERROR(VLOOKUP($B431,'Slutlig allokering'!$B$2:$AC$462,MATCH(T$3,'Slutlig allokering'!$B$2:$AJ$2,0),FALSE)/1,0)</f>
        <v>0</v>
      </c>
      <c r="U431">
        <f>IFERROR(VLOOKUP($B431,Kraftvärmeprod!$B$1:$AH$479,MATCH(U$2,Kraftvärmeprod!$B$1:$AG$1,0),FALSE)/1,0)-IFERROR(VLOOKUP($B431,'Slutlig allokering'!$B$2:$AC$462,MATCH(U$3,'Slutlig allokering'!$B$2:$AJ$2,0),FALSE)/1,0)</f>
        <v>0</v>
      </c>
      <c r="V431">
        <f>IFERROR(VLOOKUP($B431,Kraftvärmeprod!$B$1:$AH$479,MATCH(V$2,Kraftvärmeprod!$B$1:$AG$1,0),FALSE)/1,0)-IFERROR(VLOOKUP($B431,'Slutlig allokering'!$B$2:$AC$462,MATCH(V$3,'Slutlig allokering'!$B$2:$AJ$2,0),FALSE)/1,0)</f>
        <v>0</v>
      </c>
      <c r="W431">
        <f>IFERROR(VLOOKUP($B431,Kraftvärmeprod!$B$1:$AH$479,MATCH(W$2,Kraftvärmeprod!$B$1:$AG$1,0),FALSE)/1,0)-IFERROR(VLOOKUP($B431,'Slutlig allokering'!$B$2:$AC$462,MATCH(W$3,'Slutlig allokering'!$B$2:$AJ$2,0),FALSE)/1,0)</f>
        <v>0</v>
      </c>
      <c r="X431">
        <f>IFERROR(VLOOKUP($B431,Kraftvärmeprod!$B$1:$AH$479,MATCH(X$2,Kraftvärmeprod!$B$1:$AG$1,0),FALSE)/1,0)-IFERROR(VLOOKUP($B431,'Slutlig allokering'!$B$2:$AC$462,MATCH(X$3,'Slutlig allokering'!$B$2:$AJ$2,0),FALSE)/1,0)</f>
        <v>0</v>
      </c>
      <c r="Y431">
        <f>IFERROR(VLOOKUP($B431,Kraftvärmeprod!$B$1:$AH$479,MATCH(Y$2,Kraftvärmeprod!$B$1:$AG$1,0),FALSE)/1,0)-IFERROR(VLOOKUP($B431,'Slutlig allokering'!$B$2:$AC$462,MATCH(Y$3,'Slutlig allokering'!$B$2:$AJ$2,0),FALSE)/1,0)</f>
        <v>0</v>
      </c>
      <c r="Z431">
        <f>IFERROR(VLOOKUP($B431,Kraftvärmeprod!$B$1:$AH$479,MATCH(Z$2,Kraftvärmeprod!$B$1:$AG$1,0),FALSE)/1,0)-IFERROR(VLOOKUP($B431,'Slutlig allokering'!$B$2:$AC$462,MATCH(Z$3,'Slutlig allokering'!$B$2:$AJ$2,0),FALSE)/1,0)</f>
        <v>0</v>
      </c>
      <c r="AA431">
        <f>IFERROR(VLOOKUP($B431,Kraftvärmeprod!$B$1:$AH$479,MATCH(AA$2,Kraftvärmeprod!$B$1:$AG$1,0),FALSE)/1,0)-IFERROR(VLOOKUP($B431,'Slutlig allokering'!$B$2:$AC$462,MATCH(AA$3,'Slutlig allokering'!$B$2:$AJ$2,0),FALSE)/1,0)</f>
        <v>0</v>
      </c>
      <c r="AB431">
        <f>IFERROR(VLOOKUP($B431,Kraftvärmeprod!$B$1:$AH$479,MATCH(AB$2,Kraftvärmeprod!$B$1:$AG$1,0),FALSE)/1,0)-IFERROR(VLOOKUP($B431,'Slutlig allokering'!$B$2:$AC$462,MATCH(AB$3,'Slutlig allokering'!$B$2:$AJ$2,0),FALSE)/1,0)</f>
        <v>0</v>
      </c>
      <c r="AE431">
        <f t="shared" si="12"/>
        <v>0</v>
      </c>
      <c r="AG431">
        <f>IFERROR(VLOOKUP(B431,'Slutlig allokering'!$B$2:$AJ$462,MATCH("Summa justerad allokerad tillförd energi (utan hjälpel och rökgaskondensering):",'Slutlig allokering'!$B$2:$AK$2,0),FALSE)/1,"")</f>
        <v>0</v>
      </c>
      <c r="AI431" s="55" t="str">
        <f>IFERROR(1-VLOOKUP(B431,'Slutlig allokering'!$B$2:$AJ$462,MATCH("Andel av bränsle i kvv som allokerats till värme, exklusive rökgaskondensering och hjälpel",'Slutlig allokering'!$B$2:$AK$2,0),FALSE),"")</f>
        <v/>
      </c>
      <c r="AK431" s="55" t="str">
        <f t="shared" si="13"/>
        <v/>
      </c>
    </row>
    <row r="432" spans="1:37" x14ac:dyDescent="0.35">
      <c r="A432" s="28" t="s">
        <v>571</v>
      </c>
      <c r="B432" s="28" t="s">
        <v>572</v>
      </c>
      <c r="C432" t="str">
        <f>IFERROR(VLOOKUP($B432,Kraftvärmeprod!$B$1:$AH$479,MATCH(C$3,Kraftvärmeprod!$B$1:$AG$1,0),FALSE)/1,"")</f>
        <v/>
      </c>
      <c r="D432" t="str">
        <f>IFERROR(VLOOKUP($B432,Kraftvärmeprod!$B$1:$AH$479,MATCH(D$3,Kraftvärmeprod!$B$1:$AG$1,0),FALSE)/1,"")</f>
        <v/>
      </c>
      <c r="E432">
        <f>IFERROR(VLOOKUP($B432,Kraftvärmeprod!$B$1:$AH$479,MATCH(E$2,Kraftvärmeprod!$B$1:$AG$1,0),FALSE)/1,0)-IFERROR(VLOOKUP($B432,'Slutlig allokering'!$B$2:$AC$462,MATCH(E$3,'Slutlig allokering'!$B$2:$AJ$2,0),FALSE)/1,0)</f>
        <v>0</v>
      </c>
      <c r="F432">
        <f>IFERROR(VLOOKUP($B432,Kraftvärmeprod!$B$1:$AH$479,MATCH(F$2,Kraftvärmeprod!$B$1:$AG$1,0),FALSE)/1,0)-IFERROR(VLOOKUP($B432,'Slutlig allokering'!$B$2:$AC$462,MATCH(F$3,'Slutlig allokering'!$B$2:$AJ$2,0),FALSE)/1,0)</f>
        <v>0</v>
      </c>
      <c r="G432">
        <f>IFERROR(VLOOKUP($B432,Kraftvärmeprod!$B$1:$AH$479,MATCH(G$2,Kraftvärmeprod!$B$1:$AG$1,0),FALSE)/1,0)-IFERROR(VLOOKUP($B432,'Slutlig allokering'!$B$2:$AC$462,MATCH(G$3,'Slutlig allokering'!$B$2:$AJ$2,0),FALSE)/1,0)</f>
        <v>0</v>
      </c>
      <c r="H432">
        <f>IFERROR(VLOOKUP($B432,Kraftvärmeprod!$B$1:$AH$479,MATCH(H$2,Kraftvärmeprod!$B$1:$AG$1,0),FALSE)/1,0)-IFERROR(VLOOKUP($B432,'Slutlig allokering'!$B$2:$AC$462,MATCH(H$3,'Slutlig allokering'!$B$2:$AJ$2,0),FALSE)/1,0)</f>
        <v>0</v>
      </c>
      <c r="I432">
        <f>IFERROR(VLOOKUP($B432,Kraftvärmeprod!$B$1:$AH$479,MATCH(I$2,Kraftvärmeprod!$B$1:$AG$1,0),FALSE)/1,0)-IFERROR(VLOOKUP($B432,'Slutlig allokering'!$B$2:$AC$462,MATCH(I$3,'Slutlig allokering'!$B$2:$AJ$2,0),FALSE)/1,0)</f>
        <v>0</v>
      </c>
      <c r="J432">
        <f>IFERROR(VLOOKUP($B432,Kraftvärmeprod!$B$1:$AH$479,MATCH(J$2,Kraftvärmeprod!$B$1:$AG$1,0),FALSE)/1,0)-IFERROR(VLOOKUP($B432,'Slutlig allokering'!$B$2:$AC$462,MATCH(J$3,'Slutlig allokering'!$B$2:$AJ$2,0),FALSE)/1,0)</f>
        <v>0</v>
      </c>
      <c r="K432">
        <f>IFERROR(VLOOKUP($B432,Kraftvärmeprod!$B$1:$AH$479,MATCH(K$2,Kraftvärmeprod!$B$1:$AG$1,0),FALSE)/1,0)-IFERROR(VLOOKUP($B432,'Slutlig allokering'!$B$2:$AC$462,MATCH(K$3,'Slutlig allokering'!$B$2:$AJ$2,0),FALSE)/1,0)</f>
        <v>0</v>
      </c>
      <c r="L432">
        <f>IFERROR(VLOOKUP($B432,Kraftvärmeprod!$B$1:$AH$479,MATCH(L$2,Kraftvärmeprod!$B$1:$AG$1,0),FALSE)/1,0)-IFERROR(VLOOKUP($B432,'Slutlig allokering'!$B$2:$AC$462,MATCH(L$3,'Slutlig allokering'!$B$2:$AJ$2,0),FALSE)/1,0)</f>
        <v>0</v>
      </c>
      <c r="M432" s="143">
        <f>IFERROR(VLOOKUP($B432,Miljö!$B$1:$S$477,MATCH(M$2,Miljö!$B$1:$X$1,0),FALSE)/1,0)-IFERROR(VLOOKUP($B432,'Slutlig allokering'!$B$2:$AC$462,MATCH(M$3,'Slutlig allokering'!$B$2:$AJ$2,0),FALSE)/1,0)</f>
        <v>0</v>
      </c>
      <c r="N432">
        <f>IFERROR(VLOOKUP($B432,Kraftvärmeprod!$B$1:$AH$479,MATCH(N$2,Kraftvärmeprod!$B$1:$AG$1,0),FALSE)/1,0)-IFERROR(VLOOKUP($B432,'Slutlig allokering'!$B$2:$AC$462,MATCH(N$3,'Slutlig allokering'!$B$2:$AJ$2,0),FALSE)/1,0)</f>
        <v>0</v>
      </c>
      <c r="O432">
        <f>IFERROR(VLOOKUP($B432,Kraftvärmeprod!$B$1:$AH$479,MATCH(O$2,Kraftvärmeprod!$B$1:$AG$1,0),FALSE)/1,0)-IFERROR(VLOOKUP($B432,'Slutlig allokering'!$B$2:$AC$462,MATCH(O$3,'Slutlig allokering'!$B$2:$AJ$2,0),FALSE)/1,0)</f>
        <v>0</v>
      </c>
      <c r="P432">
        <f>IFERROR(VLOOKUP($B432,Kraftvärmeprod!$B$1:$AH$479,MATCH(P$2,Kraftvärmeprod!$B$1:$AG$1,0),FALSE)/1,0)-IFERROR(VLOOKUP($B432,'Slutlig allokering'!$B$2:$AC$462,MATCH(P$3,'Slutlig allokering'!$B$2:$AJ$2,0),FALSE)/1,0)</f>
        <v>0</v>
      </c>
      <c r="Q432">
        <f>IFERROR(VLOOKUP($B432,Kraftvärmeprod!$B$1:$AH$479,MATCH(Q$2,Kraftvärmeprod!$B$1:$AG$1,0),FALSE)/1,0)-IFERROR(VLOOKUP($B432,'Slutlig allokering'!$B$2:$AC$462,MATCH(Q$3,'Slutlig allokering'!$B$2:$AJ$2,0),FALSE)/1,0)</f>
        <v>0</v>
      </c>
      <c r="R432">
        <f>IFERROR(VLOOKUP($B432,Kraftvärmeprod!$B$1:$AH$479,MATCH(R$2,Kraftvärmeprod!$B$1:$AG$1,0),FALSE)/1,0)-IFERROR(VLOOKUP($B432,'Slutlig allokering'!$B$2:$AC$462,MATCH(R$3,'Slutlig allokering'!$B$2:$AJ$2,0),FALSE)/1,0)</f>
        <v>0</v>
      </c>
      <c r="S432">
        <f>IFERROR(VLOOKUP($B432,Kraftvärmeprod!$B$1:$AH$479,MATCH(S$2,Kraftvärmeprod!$B$1:$AG$1,0),FALSE)/1,0)-IFERROR(VLOOKUP($B432,'Slutlig allokering'!$B$2:$AC$462,MATCH(S$3,'Slutlig allokering'!$B$2:$AJ$2,0),FALSE)/1,0)</f>
        <v>0</v>
      </c>
      <c r="T432">
        <f>IFERROR(VLOOKUP($B432,Kraftvärmeprod!$B$1:$AH$479,MATCH(T$2,Kraftvärmeprod!$B$1:$AG$1,0),FALSE)/1,0)-IFERROR(VLOOKUP($B432,'Slutlig allokering'!$B$2:$AC$462,MATCH(T$3,'Slutlig allokering'!$B$2:$AJ$2,0),FALSE)/1,0)</f>
        <v>0</v>
      </c>
      <c r="U432">
        <f>IFERROR(VLOOKUP($B432,Kraftvärmeprod!$B$1:$AH$479,MATCH(U$2,Kraftvärmeprod!$B$1:$AG$1,0),FALSE)/1,0)-IFERROR(VLOOKUP($B432,'Slutlig allokering'!$B$2:$AC$462,MATCH(U$3,'Slutlig allokering'!$B$2:$AJ$2,0),FALSE)/1,0)</f>
        <v>0</v>
      </c>
      <c r="V432">
        <f>IFERROR(VLOOKUP($B432,Kraftvärmeprod!$B$1:$AH$479,MATCH(V$2,Kraftvärmeprod!$B$1:$AG$1,0),FALSE)/1,0)-IFERROR(VLOOKUP($B432,'Slutlig allokering'!$B$2:$AC$462,MATCH(V$3,'Slutlig allokering'!$B$2:$AJ$2,0),FALSE)/1,0)</f>
        <v>0</v>
      </c>
      <c r="W432">
        <f>IFERROR(VLOOKUP($B432,Kraftvärmeprod!$B$1:$AH$479,MATCH(W$2,Kraftvärmeprod!$B$1:$AG$1,0),FALSE)/1,0)-IFERROR(VLOOKUP($B432,'Slutlig allokering'!$B$2:$AC$462,MATCH(W$3,'Slutlig allokering'!$B$2:$AJ$2,0),FALSE)/1,0)</f>
        <v>0</v>
      </c>
      <c r="X432">
        <f>IFERROR(VLOOKUP($B432,Kraftvärmeprod!$B$1:$AH$479,MATCH(X$2,Kraftvärmeprod!$B$1:$AG$1,0),FALSE)/1,0)-IFERROR(VLOOKUP($B432,'Slutlig allokering'!$B$2:$AC$462,MATCH(X$3,'Slutlig allokering'!$B$2:$AJ$2,0),FALSE)/1,0)</f>
        <v>0</v>
      </c>
      <c r="Y432">
        <f>IFERROR(VLOOKUP($B432,Kraftvärmeprod!$B$1:$AH$479,MATCH(Y$2,Kraftvärmeprod!$B$1:$AG$1,0),FALSE)/1,0)-IFERROR(VLOOKUP($B432,'Slutlig allokering'!$B$2:$AC$462,MATCH(Y$3,'Slutlig allokering'!$B$2:$AJ$2,0),FALSE)/1,0)</f>
        <v>0</v>
      </c>
      <c r="Z432">
        <f>IFERROR(VLOOKUP($B432,Kraftvärmeprod!$B$1:$AH$479,MATCH(Z$2,Kraftvärmeprod!$B$1:$AG$1,0),FALSE)/1,0)-IFERROR(VLOOKUP($B432,'Slutlig allokering'!$B$2:$AC$462,MATCH(Z$3,'Slutlig allokering'!$B$2:$AJ$2,0),FALSE)/1,0)</f>
        <v>0</v>
      </c>
      <c r="AA432">
        <f>IFERROR(VLOOKUP($B432,Kraftvärmeprod!$B$1:$AH$479,MATCH(AA$2,Kraftvärmeprod!$B$1:$AG$1,0),FALSE)/1,0)-IFERROR(VLOOKUP($B432,'Slutlig allokering'!$B$2:$AC$462,MATCH(AA$3,'Slutlig allokering'!$B$2:$AJ$2,0),FALSE)/1,0)</f>
        <v>0</v>
      </c>
      <c r="AB432">
        <f>IFERROR(VLOOKUP($B432,Kraftvärmeprod!$B$1:$AH$479,MATCH(AB$2,Kraftvärmeprod!$B$1:$AG$1,0),FALSE)/1,0)-IFERROR(VLOOKUP($B432,'Slutlig allokering'!$B$2:$AC$462,MATCH(AB$3,'Slutlig allokering'!$B$2:$AJ$2,0),FALSE)/1,0)</f>
        <v>0</v>
      </c>
      <c r="AE432">
        <f t="shared" si="12"/>
        <v>0</v>
      </c>
      <c r="AG432">
        <f>IFERROR(VLOOKUP(B432,'Slutlig allokering'!$B$2:$AJ$462,MATCH("Summa justerad allokerad tillförd energi (utan hjälpel och rökgaskondensering):",'Slutlig allokering'!$B$2:$AK$2,0),FALSE)/1,"")</f>
        <v>0</v>
      </c>
      <c r="AI432" s="55" t="str">
        <f>IFERROR(1-VLOOKUP(B432,'Slutlig allokering'!$B$2:$AJ$462,MATCH("Andel av bränsle i kvv som allokerats till värme, exklusive rökgaskondensering och hjälpel",'Slutlig allokering'!$B$2:$AK$2,0),FALSE),"")</f>
        <v/>
      </c>
      <c r="AK432" s="55" t="str">
        <f t="shared" si="13"/>
        <v/>
      </c>
    </row>
    <row r="433" spans="1:37" x14ac:dyDescent="0.35">
      <c r="A433" s="28" t="s">
        <v>571</v>
      </c>
      <c r="B433" s="28" t="s">
        <v>573</v>
      </c>
      <c r="C433" t="str">
        <f>IFERROR(VLOOKUP($B433,Kraftvärmeprod!$B$1:$AH$479,MATCH(C$3,Kraftvärmeprod!$B$1:$AG$1,0),FALSE)/1,"")</f>
        <v/>
      </c>
      <c r="D433" t="str">
        <f>IFERROR(VLOOKUP($B433,Kraftvärmeprod!$B$1:$AH$479,MATCH(D$3,Kraftvärmeprod!$B$1:$AG$1,0),FALSE)/1,"")</f>
        <v/>
      </c>
      <c r="E433">
        <f>IFERROR(VLOOKUP($B433,Kraftvärmeprod!$B$1:$AH$479,MATCH(E$2,Kraftvärmeprod!$B$1:$AG$1,0),FALSE)/1,0)-IFERROR(VLOOKUP($B433,'Slutlig allokering'!$B$2:$AC$462,MATCH(E$3,'Slutlig allokering'!$B$2:$AJ$2,0),FALSE)/1,0)</f>
        <v>0</v>
      </c>
      <c r="F433">
        <f>IFERROR(VLOOKUP($B433,Kraftvärmeprod!$B$1:$AH$479,MATCH(F$2,Kraftvärmeprod!$B$1:$AG$1,0),FALSE)/1,0)-IFERROR(VLOOKUP($B433,'Slutlig allokering'!$B$2:$AC$462,MATCH(F$3,'Slutlig allokering'!$B$2:$AJ$2,0),FALSE)/1,0)</f>
        <v>0</v>
      </c>
      <c r="G433">
        <f>IFERROR(VLOOKUP($B433,Kraftvärmeprod!$B$1:$AH$479,MATCH(G$2,Kraftvärmeprod!$B$1:$AG$1,0),FALSE)/1,0)-IFERROR(VLOOKUP($B433,'Slutlig allokering'!$B$2:$AC$462,MATCH(G$3,'Slutlig allokering'!$B$2:$AJ$2,0),FALSE)/1,0)</f>
        <v>0</v>
      </c>
      <c r="H433">
        <f>IFERROR(VLOOKUP($B433,Kraftvärmeprod!$B$1:$AH$479,MATCH(H$2,Kraftvärmeprod!$B$1:$AG$1,0),FALSE)/1,0)-IFERROR(VLOOKUP($B433,'Slutlig allokering'!$B$2:$AC$462,MATCH(H$3,'Slutlig allokering'!$B$2:$AJ$2,0),FALSE)/1,0)</f>
        <v>0</v>
      </c>
      <c r="I433">
        <f>IFERROR(VLOOKUP($B433,Kraftvärmeprod!$B$1:$AH$479,MATCH(I$2,Kraftvärmeprod!$B$1:$AG$1,0),FALSE)/1,0)-IFERROR(VLOOKUP($B433,'Slutlig allokering'!$B$2:$AC$462,MATCH(I$3,'Slutlig allokering'!$B$2:$AJ$2,0),FALSE)/1,0)</f>
        <v>0</v>
      </c>
      <c r="J433">
        <f>IFERROR(VLOOKUP($B433,Kraftvärmeprod!$B$1:$AH$479,MATCH(J$2,Kraftvärmeprod!$B$1:$AG$1,0),FALSE)/1,0)-IFERROR(VLOOKUP($B433,'Slutlig allokering'!$B$2:$AC$462,MATCH(J$3,'Slutlig allokering'!$B$2:$AJ$2,0),FALSE)/1,0)</f>
        <v>0</v>
      </c>
      <c r="K433">
        <f>IFERROR(VLOOKUP($B433,Kraftvärmeprod!$B$1:$AH$479,MATCH(K$2,Kraftvärmeprod!$B$1:$AG$1,0),FALSE)/1,0)-IFERROR(VLOOKUP($B433,'Slutlig allokering'!$B$2:$AC$462,MATCH(K$3,'Slutlig allokering'!$B$2:$AJ$2,0),FALSE)/1,0)</f>
        <v>0</v>
      </c>
      <c r="L433">
        <f>IFERROR(VLOOKUP($B433,Kraftvärmeprod!$B$1:$AH$479,MATCH(L$2,Kraftvärmeprod!$B$1:$AG$1,0),FALSE)/1,0)-IFERROR(VLOOKUP($B433,'Slutlig allokering'!$B$2:$AC$462,MATCH(L$3,'Slutlig allokering'!$B$2:$AJ$2,0),FALSE)/1,0)</f>
        <v>0</v>
      </c>
      <c r="M433" s="143">
        <f>IFERROR(VLOOKUP($B433,Miljö!$B$1:$S$477,MATCH(M$2,Miljö!$B$1:$X$1,0),FALSE)/1,0)-IFERROR(VLOOKUP($B433,'Slutlig allokering'!$B$2:$AC$462,MATCH(M$3,'Slutlig allokering'!$B$2:$AJ$2,0),FALSE)/1,0)</f>
        <v>0</v>
      </c>
      <c r="N433">
        <f>IFERROR(VLOOKUP($B433,Kraftvärmeprod!$B$1:$AH$479,MATCH(N$2,Kraftvärmeprod!$B$1:$AG$1,0),FALSE)/1,0)-IFERROR(VLOOKUP($B433,'Slutlig allokering'!$B$2:$AC$462,MATCH(N$3,'Slutlig allokering'!$B$2:$AJ$2,0),FALSE)/1,0)</f>
        <v>0</v>
      </c>
      <c r="O433">
        <f>IFERROR(VLOOKUP($B433,Kraftvärmeprod!$B$1:$AH$479,MATCH(O$2,Kraftvärmeprod!$B$1:$AG$1,0),FALSE)/1,0)-IFERROR(VLOOKUP($B433,'Slutlig allokering'!$B$2:$AC$462,MATCH(O$3,'Slutlig allokering'!$B$2:$AJ$2,0),FALSE)/1,0)</f>
        <v>0</v>
      </c>
      <c r="P433">
        <f>IFERROR(VLOOKUP($B433,Kraftvärmeprod!$B$1:$AH$479,MATCH(P$2,Kraftvärmeprod!$B$1:$AG$1,0),FALSE)/1,0)-IFERROR(VLOOKUP($B433,'Slutlig allokering'!$B$2:$AC$462,MATCH(P$3,'Slutlig allokering'!$B$2:$AJ$2,0),FALSE)/1,0)</f>
        <v>0</v>
      </c>
      <c r="Q433">
        <f>IFERROR(VLOOKUP($B433,Kraftvärmeprod!$B$1:$AH$479,MATCH(Q$2,Kraftvärmeprod!$B$1:$AG$1,0),FALSE)/1,0)-IFERROR(VLOOKUP($B433,'Slutlig allokering'!$B$2:$AC$462,MATCH(Q$3,'Slutlig allokering'!$B$2:$AJ$2,0),FALSE)/1,0)</f>
        <v>0</v>
      </c>
      <c r="R433">
        <f>IFERROR(VLOOKUP($B433,Kraftvärmeprod!$B$1:$AH$479,MATCH(R$2,Kraftvärmeprod!$B$1:$AG$1,0),FALSE)/1,0)-IFERROR(VLOOKUP($B433,'Slutlig allokering'!$B$2:$AC$462,MATCH(R$3,'Slutlig allokering'!$B$2:$AJ$2,0),FALSE)/1,0)</f>
        <v>0</v>
      </c>
      <c r="S433">
        <f>IFERROR(VLOOKUP($B433,Kraftvärmeprod!$B$1:$AH$479,MATCH(S$2,Kraftvärmeprod!$B$1:$AG$1,0),FALSE)/1,0)-IFERROR(VLOOKUP($B433,'Slutlig allokering'!$B$2:$AC$462,MATCH(S$3,'Slutlig allokering'!$B$2:$AJ$2,0),FALSE)/1,0)</f>
        <v>0</v>
      </c>
      <c r="T433">
        <f>IFERROR(VLOOKUP($B433,Kraftvärmeprod!$B$1:$AH$479,MATCH(T$2,Kraftvärmeprod!$B$1:$AG$1,0),FALSE)/1,0)-IFERROR(VLOOKUP($B433,'Slutlig allokering'!$B$2:$AC$462,MATCH(T$3,'Slutlig allokering'!$B$2:$AJ$2,0),FALSE)/1,0)</f>
        <v>0</v>
      </c>
      <c r="U433">
        <f>IFERROR(VLOOKUP($B433,Kraftvärmeprod!$B$1:$AH$479,MATCH(U$2,Kraftvärmeprod!$B$1:$AG$1,0),FALSE)/1,0)-IFERROR(VLOOKUP($B433,'Slutlig allokering'!$B$2:$AC$462,MATCH(U$3,'Slutlig allokering'!$B$2:$AJ$2,0),FALSE)/1,0)</f>
        <v>0</v>
      </c>
      <c r="V433">
        <f>IFERROR(VLOOKUP($B433,Kraftvärmeprod!$B$1:$AH$479,MATCH(V$2,Kraftvärmeprod!$B$1:$AG$1,0),FALSE)/1,0)-IFERROR(VLOOKUP($B433,'Slutlig allokering'!$B$2:$AC$462,MATCH(V$3,'Slutlig allokering'!$B$2:$AJ$2,0),FALSE)/1,0)</f>
        <v>0</v>
      </c>
      <c r="W433">
        <f>IFERROR(VLOOKUP($B433,Kraftvärmeprod!$B$1:$AH$479,MATCH(W$2,Kraftvärmeprod!$B$1:$AG$1,0),FALSE)/1,0)-IFERROR(VLOOKUP($B433,'Slutlig allokering'!$B$2:$AC$462,MATCH(W$3,'Slutlig allokering'!$B$2:$AJ$2,0),FALSE)/1,0)</f>
        <v>0</v>
      </c>
      <c r="X433">
        <f>IFERROR(VLOOKUP($B433,Kraftvärmeprod!$B$1:$AH$479,MATCH(X$2,Kraftvärmeprod!$B$1:$AG$1,0),FALSE)/1,0)-IFERROR(VLOOKUP($B433,'Slutlig allokering'!$B$2:$AC$462,MATCH(X$3,'Slutlig allokering'!$B$2:$AJ$2,0),FALSE)/1,0)</f>
        <v>0</v>
      </c>
      <c r="Y433">
        <f>IFERROR(VLOOKUP($B433,Kraftvärmeprod!$B$1:$AH$479,MATCH(Y$2,Kraftvärmeprod!$B$1:$AG$1,0),FALSE)/1,0)-IFERROR(VLOOKUP($B433,'Slutlig allokering'!$B$2:$AC$462,MATCH(Y$3,'Slutlig allokering'!$B$2:$AJ$2,0),FALSE)/1,0)</f>
        <v>0</v>
      </c>
      <c r="Z433">
        <f>IFERROR(VLOOKUP($B433,Kraftvärmeprod!$B$1:$AH$479,MATCH(Z$2,Kraftvärmeprod!$B$1:$AG$1,0),FALSE)/1,0)-IFERROR(VLOOKUP($B433,'Slutlig allokering'!$B$2:$AC$462,MATCH(Z$3,'Slutlig allokering'!$B$2:$AJ$2,0),FALSE)/1,0)</f>
        <v>0</v>
      </c>
      <c r="AA433">
        <f>IFERROR(VLOOKUP($B433,Kraftvärmeprod!$B$1:$AH$479,MATCH(AA$2,Kraftvärmeprod!$B$1:$AG$1,0),FALSE)/1,0)-IFERROR(VLOOKUP($B433,'Slutlig allokering'!$B$2:$AC$462,MATCH(AA$3,'Slutlig allokering'!$B$2:$AJ$2,0),FALSE)/1,0)</f>
        <v>0</v>
      </c>
      <c r="AB433">
        <f>IFERROR(VLOOKUP($B433,Kraftvärmeprod!$B$1:$AH$479,MATCH(AB$2,Kraftvärmeprod!$B$1:$AG$1,0),FALSE)/1,0)-IFERROR(VLOOKUP($B433,'Slutlig allokering'!$B$2:$AC$462,MATCH(AB$3,'Slutlig allokering'!$B$2:$AJ$2,0),FALSE)/1,0)</f>
        <v>0</v>
      </c>
      <c r="AE433">
        <f t="shared" si="12"/>
        <v>0</v>
      </c>
      <c r="AG433">
        <f>IFERROR(VLOOKUP(B433,'Slutlig allokering'!$B$2:$AJ$462,MATCH("Summa justerad allokerad tillförd energi (utan hjälpel och rökgaskondensering):",'Slutlig allokering'!$B$2:$AK$2,0),FALSE)/1,"")</f>
        <v>0</v>
      </c>
      <c r="AI433" s="55" t="str">
        <f>IFERROR(1-VLOOKUP(B433,'Slutlig allokering'!$B$2:$AJ$462,MATCH("Andel av bränsle i kvv som allokerats till värme, exklusive rökgaskondensering och hjälpel",'Slutlig allokering'!$B$2:$AK$2,0),FALSE),"")</f>
        <v/>
      </c>
      <c r="AK433" s="55" t="str">
        <f t="shared" si="13"/>
        <v/>
      </c>
    </row>
    <row r="434" spans="1:37" x14ac:dyDescent="0.35">
      <c r="A434" s="28" t="s">
        <v>574</v>
      </c>
      <c r="B434" s="28" t="s">
        <v>575</v>
      </c>
      <c r="C434" t="str">
        <f>IFERROR(VLOOKUP($B434,Kraftvärmeprod!$B$1:$AH$479,MATCH(C$3,Kraftvärmeprod!$B$1:$AG$1,0),FALSE)/1,"")</f>
        <v/>
      </c>
      <c r="D434" t="str">
        <f>IFERROR(VLOOKUP($B434,Kraftvärmeprod!$B$1:$AH$479,MATCH(D$3,Kraftvärmeprod!$B$1:$AG$1,0),FALSE)/1,"")</f>
        <v/>
      </c>
      <c r="E434">
        <f>IFERROR(VLOOKUP($B434,Kraftvärmeprod!$B$1:$AH$479,MATCH(E$2,Kraftvärmeprod!$B$1:$AG$1,0),FALSE)/1,0)-IFERROR(VLOOKUP($B434,'Slutlig allokering'!$B$2:$AC$462,MATCH(E$3,'Slutlig allokering'!$B$2:$AJ$2,0),FALSE)/1,0)</f>
        <v>0</v>
      </c>
      <c r="F434">
        <f>IFERROR(VLOOKUP($B434,Kraftvärmeprod!$B$1:$AH$479,MATCH(F$2,Kraftvärmeprod!$B$1:$AG$1,0),FALSE)/1,0)-IFERROR(VLOOKUP($B434,'Slutlig allokering'!$B$2:$AC$462,MATCH(F$3,'Slutlig allokering'!$B$2:$AJ$2,0),FALSE)/1,0)</f>
        <v>0</v>
      </c>
      <c r="G434">
        <f>IFERROR(VLOOKUP($B434,Kraftvärmeprod!$B$1:$AH$479,MATCH(G$2,Kraftvärmeprod!$B$1:$AG$1,0),FALSE)/1,0)-IFERROR(VLOOKUP($B434,'Slutlig allokering'!$B$2:$AC$462,MATCH(G$3,'Slutlig allokering'!$B$2:$AJ$2,0),FALSE)/1,0)</f>
        <v>0</v>
      </c>
      <c r="H434">
        <f>IFERROR(VLOOKUP($B434,Kraftvärmeprod!$B$1:$AH$479,MATCH(H$2,Kraftvärmeprod!$B$1:$AG$1,0),FALSE)/1,0)-IFERROR(VLOOKUP($B434,'Slutlig allokering'!$B$2:$AC$462,MATCH(H$3,'Slutlig allokering'!$B$2:$AJ$2,0),FALSE)/1,0)</f>
        <v>0</v>
      </c>
      <c r="I434">
        <f>IFERROR(VLOOKUP($B434,Kraftvärmeprod!$B$1:$AH$479,MATCH(I$2,Kraftvärmeprod!$B$1:$AG$1,0),FALSE)/1,0)-IFERROR(VLOOKUP($B434,'Slutlig allokering'!$B$2:$AC$462,MATCH(I$3,'Slutlig allokering'!$B$2:$AJ$2,0),FALSE)/1,0)</f>
        <v>0</v>
      </c>
      <c r="J434">
        <f>IFERROR(VLOOKUP($B434,Kraftvärmeprod!$B$1:$AH$479,MATCH(J$2,Kraftvärmeprod!$B$1:$AG$1,0),FALSE)/1,0)-IFERROR(VLOOKUP($B434,'Slutlig allokering'!$B$2:$AC$462,MATCH(J$3,'Slutlig allokering'!$B$2:$AJ$2,0),FALSE)/1,0)</f>
        <v>0</v>
      </c>
      <c r="K434">
        <f>IFERROR(VLOOKUP($B434,Kraftvärmeprod!$B$1:$AH$479,MATCH(K$2,Kraftvärmeprod!$B$1:$AG$1,0),FALSE)/1,0)-IFERROR(VLOOKUP($B434,'Slutlig allokering'!$B$2:$AC$462,MATCH(K$3,'Slutlig allokering'!$B$2:$AJ$2,0),FALSE)/1,0)</f>
        <v>0</v>
      </c>
      <c r="L434">
        <f>IFERROR(VLOOKUP($B434,Kraftvärmeprod!$B$1:$AH$479,MATCH(L$2,Kraftvärmeprod!$B$1:$AG$1,0),FALSE)/1,0)-IFERROR(VLOOKUP($B434,'Slutlig allokering'!$B$2:$AC$462,MATCH(L$3,'Slutlig allokering'!$B$2:$AJ$2,0),FALSE)/1,0)</f>
        <v>0</v>
      </c>
      <c r="M434" s="143">
        <f>IFERROR(VLOOKUP($B434,Miljö!$B$1:$S$477,MATCH(M$2,Miljö!$B$1:$X$1,0),FALSE)/1,0)-IFERROR(VLOOKUP($B434,'Slutlig allokering'!$B$2:$AC$462,MATCH(M$3,'Slutlig allokering'!$B$2:$AJ$2,0),FALSE)/1,0)</f>
        <v>0</v>
      </c>
      <c r="N434">
        <f>IFERROR(VLOOKUP($B434,Kraftvärmeprod!$B$1:$AH$479,MATCH(N$2,Kraftvärmeprod!$B$1:$AG$1,0),FALSE)/1,0)-IFERROR(VLOOKUP($B434,'Slutlig allokering'!$B$2:$AC$462,MATCH(N$3,'Slutlig allokering'!$B$2:$AJ$2,0),FALSE)/1,0)</f>
        <v>0</v>
      </c>
      <c r="O434">
        <f>IFERROR(VLOOKUP($B434,Kraftvärmeprod!$B$1:$AH$479,MATCH(O$2,Kraftvärmeprod!$B$1:$AG$1,0),FALSE)/1,0)-IFERROR(VLOOKUP($B434,'Slutlig allokering'!$B$2:$AC$462,MATCH(O$3,'Slutlig allokering'!$B$2:$AJ$2,0),FALSE)/1,0)</f>
        <v>0</v>
      </c>
      <c r="P434">
        <f>IFERROR(VLOOKUP($B434,Kraftvärmeprod!$B$1:$AH$479,MATCH(P$2,Kraftvärmeprod!$B$1:$AG$1,0),FALSE)/1,0)-IFERROR(VLOOKUP($B434,'Slutlig allokering'!$B$2:$AC$462,MATCH(P$3,'Slutlig allokering'!$B$2:$AJ$2,0),FALSE)/1,0)</f>
        <v>0</v>
      </c>
      <c r="Q434">
        <f>IFERROR(VLOOKUP($B434,Kraftvärmeprod!$B$1:$AH$479,MATCH(Q$2,Kraftvärmeprod!$B$1:$AG$1,0),FALSE)/1,0)-IFERROR(VLOOKUP($B434,'Slutlig allokering'!$B$2:$AC$462,MATCH(Q$3,'Slutlig allokering'!$B$2:$AJ$2,0),FALSE)/1,0)</f>
        <v>0</v>
      </c>
      <c r="R434">
        <f>IFERROR(VLOOKUP($B434,Kraftvärmeprod!$B$1:$AH$479,MATCH(R$2,Kraftvärmeprod!$B$1:$AG$1,0),FALSE)/1,0)-IFERROR(VLOOKUP($B434,'Slutlig allokering'!$B$2:$AC$462,MATCH(R$3,'Slutlig allokering'!$B$2:$AJ$2,0),FALSE)/1,0)</f>
        <v>0</v>
      </c>
      <c r="S434">
        <f>IFERROR(VLOOKUP($B434,Kraftvärmeprod!$B$1:$AH$479,MATCH(S$2,Kraftvärmeprod!$B$1:$AG$1,0),FALSE)/1,0)-IFERROR(VLOOKUP($B434,'Slutlig allokering'!$B$2:$AC$462,MATCH(S$3,'Slutlig allokering'!$B$2:$AJ$2,0),FALSE)/1,0)</f>
        <v>0</v>
      </c>
      <c r="T434">
        <f>IFERROR(VLOOKUP($B434,Kraftvärmeprod!$B$1:$AH$479,MATCH(T$2,Kraftvärmeprod!$B$1:$AG$1,0),FALSE)/1,0)-IFERROR(VLOOKUP($B434,'Slutlig allokering'!$B$2:$AC$462,MATCH(T$3,'Slutlig allokering'!$B$2:$AJ$2,0),FALSE)/1,0)</f>
        <v>0</v>
      </c>
      <c r="U434">
        <f>IFERROR(VLOOKUP($B434,Kraftvärmeprod!$B$1:$AH$479,MATCH(U$2,Kraftvärmeprod!$B$1:$AG$1,0),FALSE)/1,0)-IFERROR(VLOOKUP($B434,'Slutlig allokering'!$B$2:$AC$462,MATCH(U$3,'Slutlig allokering'!$B$2:$AJ$2,0),FALSE)/1,0)</f>
        <v>0</v>
      </c>
      <c r="V434">
        <f>IFERROR(VLOOKUP($B434,Kraftvärmeprod!$B$1:$AH$479,MATCH(V$2,Kraftvärmeprod!$B$1:$AG$1,0),FALSE)/1,0)-IFERROR(VLOOKUP($B434,'Slutlig allokering'!$B$2:$AC$462,MATCH(V$3,'Slutlig allokering'!$B$2:$AJ$2,0),FALSE)/1,0)</f>
        <v>0</v>
      </c>
      <c r="W434">
        <f>IFERROR(VLOOKUP($B434,Kraftvärmeprod!$B$1:$AH$479,MATCH(W$2,Kraftvärmeprod!$B$1:$AG$1,0),FALSE)/1,0)-IFERROR(VLOOKUP($B434,'Slutlig allokering'!$B$2:$AC$462,MATCH(W$3,'Slutlig allokering'!$B$2:$AJ$2,0),FALSE)/1,0)</f>
        <v>0</v>
      </c>
      <c r="X434">
        <f>IFERROR(VLOOKUP($B434,Kraftvärmeprod!$B$1:$AH$479,MATCH(X$2,Kraftvärmeprod!$B$1:$AG$1,0),FALSE)/1,0)-IFERROR(VLOOKUP($B434,'Slutlig allokering'!$B$2:$AC$462,MATCH(X$3,'Slutlig allokering'!$B$2:$AJ$2,0),FALSE)/1,0)</f>
        <v>0</v>
      </c>
      <c r="Y434">
        <f>IFERROR(VLOOKUP($B434,Kraftvärmeprod!$B$1:$AH$479,MATCH(Y$2,Kraftvärmeprod!$B$1:$AG$1,0),FALSE)/1,0)-IFERROR(VLOOKUP($B434,'Slutlig allokering'!$B$2:$AC$462,MATCH(Y$3,'Slutlig allokering'!$B$2:$AJ$2,0),FALSE)/1,0)</f>
        <v>0</v>
      </c>
      <c r="Z434">
        <f>IFERROR(VLOOKUP($B434,Kraftvärmeprod!$B$1:$AH$479,MATCH(Z$2,Kraftvärmeprod!$B$1:$AG$1,0),FALSE)/1,0)-IFERROR(VLOOKUP($B434,'Slutlig allokering'!$B$2:$AC$462,MATCH(Z$3,'Slutlig allokering'!$B$2:$AJ$2,0),FALSE)/1,0)</f>
        <v>0</v>
      </c>
      <c r="AA434">
        <f>IFERROR(VLOOKUP($B434,Kraftvärmeprod!$B$1:$AH$479,MATCH(AA$2,Kraftvärmeprod!$B$1:$AG$1,0),FALSE)/1,0)-IFERROR(VLOOKUP($B434,'Slutlig allokering'!$B$2:$AC$462,MATCH(AA$3,'Slutlig allokering'!$B$2:$AJ$2,0),FALSE)/1,0)</f>
        <v>0</v>
      </c>
      <c r="AB434">
        <f>IFERROR(VLOOKUP($B434,Kraftvärmeprod!$B$1:$AH$479,MATCH(AB$2,Kraftvärmeprod!$B$1:$AG$1,0),FALSE)/1,0)-IFERROR(VLOOKUP($B434,'Slutlig allokering'!$B$2:$AC$462,MATCH(AB$3,'Slutlig allokering'!$B$2:$AJ$2,0),FALSE)/1,0)</f>
        <v>0</v>
      </c>
      <c r="AE434">
        <f t="shared" si="12"/>
        <v>0</v>
      </c>
      <c r="AG434">
        <f>IFERROR(VLOOKUP(B434,'Slutlig allokering'!$B$2:$AJ$462,MATCH("Summa justerad allokerad tillförd energi (utan hjälpel och rökgaskondensering):",'Slutlig allokering'!$B$2:$AK$2,0),FALSE)/1,"")</f>
        <v>0</v>
      </c>
      <c r="AI434" s="55" t="str">
        <f>IFERROR(1-VLOOKUP(B434,'Slutlig allokering'!$B$2:$AJ$462,MATCH("Andel av bränsle i kvv som allokerats till värme, exklusive rökgaskondensering och hjälpel",'Slutlig allokering'!$B$2:$AK$2,0),FALSE),"")</f>
        <v/>
      </c>
      <c r="AK434" s="55" t="str">
        <f t="shared" si="13"/>
        <v/>
      </c>
    </row>
    <row r="435" spans="1:37" x14ac:dyDescent="0.35">
      <c r="A435" s="28" t="s">
        <v>574</v>
      </c>
      <c r="B435" s="28" t="s">
        <v>576</v>
      </c>
      <c r="C435" t="str">
        <f>IFERROR(VLOOKUP($B435,Kraftvärmeprod!$B$1:$AH$479,MATCH(C$3,Kraftvärmeprod!$B$1:$AG$1,0),FALSE)/1,"")</f>
        <v/>
      </c>
      <c r="D435" t="str">
        <f>IFERROR(VLOOKUP($B435,Kraftvärmeprod!$B$1:$AH$479,MATCH(D$3,Kraftvärmeprod!$B$1:$AG$1,0),FALSE)/1,"")</f>
        <v/>
      </c>
      <c r="E435">
        <f>IFERROR(VLOOKUP($B435,Kraftvärmeprod!$B$1:$AH$479,MATCH(E$2,Kraftvärmeprod!$B$1:$AG$1,0),FALSE)/1,0)-IFERROR(VLOOKUP($B435,'Slutlig allokering'!$B$2:$AC$462,MATCH(E$3,'Slutlig allokering'!$B$2:$AJ$2,0),FALSE)/1,0)</f>
        <v>0</v>
      </c>
      <c r="F435">
        <f>IFERROR(VLOOKUP($B435,Kraftvärmeprod!$B$1:$AH$479,MATCH(F$2,Kraftvärmeprod!$B$1:$AG$1,0),FALSE)/1,0)-IFERROR(VLOOKUP($B435,'Slutlig allokering'!$B$2:$AC$462,MATCH(F$3,'Slutlig allokering'!$B$2:$AJ$2,0),FALSE)/1,0)</f>
        <v>0</v>
      </c>
      <c r="G435">
        <f>IFERROR(VLOOKUP($B435,Kraftvärmeprod!$B$1:$AH$479,MATCH(G$2,Kraftvärmeprod!$B$1:$AG$1,0),FALSE)/1,0)-IFERROR(VLOOKUP($B435,'Slutlig allokering'!$B$2:$AC$462,MATCH(G$3,'Slutlig allokering'!$B$2:$AJ$2,0),FALSE)/1,0)</f>
        <v>0</v>
      </c>
      <c r="H435">
        <f>IFERROR(VLOOKUP($B435,Kraftvärmeprod!$B$1:$AH$479,MATCH(H$2,Kraftvärmeprod!$B$1:$AG$1,0),FALSE)/1,0)-IFERROR(VLOOKUP($B435,'Slutlig allokering'!$B$2:$AC$462,MATCH(H$3,'Slutlig allokering'!$B$2:$AJ$2,0),FALSE)/1,0)</f>
        <v>0</v>
      </c>
      <c r="I435">
        <f>IFERROR(VLOOKUP($B435,Kraftvärmeprod!$B$1:$AH$479,MATCH(I$2,Kraftvärmeprod!$B$1:$AG$1,0),FALSE)/1,0)-IFERROR(VLOOKUP($B435,'Slutlig allokering'!$B$2:$AC$462,MATCH(I$3,'Slutlig allokering'!$B$2:$AJ$2,0),FALSE)/1,0)</f>
        <v>0</v>
      </c>
      <c r="J435">
        <f>IFERROR(VLOOKUP($B435,Kraftvärmeprod!$B$1:$AH$479,MATCH(J$2,Kraftvärmeprod!$B$1:$AG$1,0),FALSE)/1,0)-IFERROR(VLOOKUP($B435,'Slutlig allokering'!$B$2:$AC$462,MATCH(J$3,'Slutlig allokering'!$B$2:$AJ$2,0),FALSE)/1,0)</f>
        <v>0</v>
      </c>
      <c r="K435">
        <f>IFERROR(VLOOKUP($B435,Kraftvärmeprod!$B$1:$AH$479,MATCH(K$2,Kraftvärmeprod!$B$1:$AG$1,0),FALSE)/1,0)-IFERROR(VLOOKUP($B435,'Slutlig allokering'!$B$2:$AC$462,MATCH(K$3,'Slutlig allokering'!$B$2:$AJ$2,0),FALSE)/1,0)</f>
        <v>0</v>
      </c>
      <c r="L435">
        <f>IFERROR(VLOOKUP($B435,Kraftvärmeprod!$B$1:$AH$479,MATCH(L$2,Kraftvärmeprod!$B$1:$AG$1,0),FALSE)/1,0)-IFERROR(VLOOKUP($B435,'Slutlig allokering'!$B$2:$AC$462,MATCH(L$3,'Slutlig allokering'!$B$2:$AJ$2,0),FALSE)/1,0)</f>
        <v>0</v>
      </c>
      <c r="M435" s="143">
        <f>IFERROR(VLOOKUP($B435,Miljö!$B$1:$S$477,MATCH(M$2,Miljö!$B$1:$X$1,0),FALSE)/1,0)-IFERROR(VLOOKUP($B435,'Slutlig allokering'!$B$2:$AC$462,MATCH(M$3,'Slutlig allokering'!$B$2:$AJ$2,0),FALSE)/1,0)</f>
        <v>0</v>
      </c>
      <c r="N435">
        <f>IFERROR(VLOOKUP($B435,Kraftvärmeprod!$B$1:$AH$479,MATCH(N$2,Kraftvärmeprod!$B$1:$AG$1,0),FALSE)/1,0)-IFERROR(VLOOKUP($B435,'Slutlig allokering'!$B$2:$AC$462,MATCH(N$3,'Slutlig allokering'!$B$2:$AJ$2,0),FALSE)/1,0)</f>
        <v>0</v>
      </c>
      <c r="O435">
        <f>IFERROR(VLOOKUP($B435,Kraftvärmeprod!$B$1:$AH$479,MATCH(O$2,Kraftvärmeprod!$B$1:$AG$1,0),FALSE)/1,0)-IFERROR(VLOOKUP($B435,'Slutlig allokering'!$B$2:$AC$462,MATCH(O$3,'Slutlig allokering'!$B$2:$AJ$2,0),FALSE)/1,0)</f>
        <v>0</v>
      </c>
      <c r="P435">
        <f>IFERROR(VLOOKUP($B435,Kraftvärmeprod!$B$1:$AH$479,MATCH(P$2,Kraftvärmeprod!$B$1:$AG$1,0),FALSE)/1,0)-IFERROR(VLOOKUP($B435,'Slutlig allokering'!$B$2:$AC$462,MATCH(P$3,'Slutlig allokering'!$B$2:$AJ$2,0),FALSE)/1,0)</f>
        <v>0</v>
      </c>
      <c r="Q435">
        <f>IFERROR(VLOOKUP($B435,Kraftvärmeprod!$B$1:$AH$479,MATCH(Q$2,Kraftvärmeprod!$B$1:$AG$1,0),FALSE)/1,0)-IFERROR(VLOOKUP($B435,'Slutlig allokering'!$B$2:$AC$462,MATCH(Q$3,'Slutlig allokering'!$B$2:$AJ$2,0),FALSE)/1,0)</f>
        <v>0</v>
      </c>
      <c r="R435">
        <f>IFERROR(VLOOKUP($B435,Kraftvärmeprod!$B$1:$AH$479,MATCH(R$2,Kraftvärmeprod!$B$1:$AG$1,0),FALSE)/1,0)-IFERROR(VLOOKUP($B435,'Slutlig allokering'!$B$2:$AC$462,MATCH(R$3,'Slutlig allokering'!$B$2:$AJ$2,0),FALSE)/1,0)</f>
        <v>0</v>
      </c>
      <c r="S435">
        <f>IFERROR(VLOOKUP($B435,Kraftvärmeprod!$B$1:$AH$479,MATCH(S$2,Kraftvärmeprod!$B$1:$AG$1,0),FALSE)/1,0)-IFERROR(VLOOKUP($B435,'Slutlig allokering'!$B$2:$AC$462,MATCH(S$3,'Slutlig allokering'!$B$2:$AJ$2,0),FALSE)/1,0)</f>
        <v>0</v>
      </c>
      <c r="T435">
        <f>IFERROR(VLOOKUP($B435,Kraftvärmeprod!$B$1:$AH$479,MATCH(T$2,Kraftvärmeprod!$B$1:$AG$1,0),FALSE)/1,0)-IFERROR(VLOOKUP($B435,'Slutlig allokering'!$B$2:$AC$462,MATCH(T$3,'Slutlig allokering'!$B$2:$AJ$2,0),FALSE)/1,0)</f>
        <v>0</v>
      </c>
      <c r="U435">
        <f>IFERROR(VLOOKUP($B435,Kraftvärmeprod!$B$1:$AH$479,MATCH(U$2,Kraftvärmeprod!$B$1:$AG$1,0),FALSE)/1,0)-IFERROR(VLOOKUP($B435,'Slutlig allokering'!$B$2:$AC$462,MATCH(U$3,'Slutlig allokering'!$B$2:$AJ$2,0),FALSE)/1,0)</f>
        <v>0</v>
      </c>
      <c r="V435">
        <f>IFERROR(VLOOKUP($B435,Kraftvärmeprod!$B$1:$AH$479,MATCH(V$2,Kraftvärmeprod!$B$1:$AG$1,0),FALSE)/1,0)-IFERROR(VLOOKUP($B435,'Slutlig allokering'!$B$2:$AC$462,MATCH(V$3,'Slutlig allokering'!$B$2:$AJ$2,0),FALSE)/1,0)</f>
        <v>0</v>
      </c>
      <c r="W435">
        <f>IFERROR(VLOOKUP($B435,Kraftvärmeprod!$B$1:$AH$479,MATCH(W$2,Kraftvärmeprod!$B$1:$AG$1,0),FALSE)/1,0)-IFERROR(VLOOKUP($B435,'Slutlig allokering'!$B$2:$AC$462,MATCH(W$3,'Slutlig allokering'!$B$2:$AJ$2,0),FALSE)/1,0)</f>
        <v>0</v>
      </c>
      <c r="X435">
        <f>IFERROR(VLOOKUP($B435,Kraftvärmeprod!$B$1:$AH$479,MATCH(X$2,Kraftvärmeprod!$B$1:$AG$1,0),FALSE)/1,0)-IFERROR(VLOOKUP($B435,'Slutlig allokering'!$B$2:$AC$462,MATCH(X$3,'Slutlig allokering'!$B$2:$AJ$2,0),FALSE)/1,0)</f>
        <v>0</v>
      </c>
      <c r="Y435">
        <f>IFERROR(VLOOKUP($B435,Kraftvärmeprod!$B$1:$AH$479,MATCH(Y$2,Kraftvärmeprod!$B$1:$AG$1,0),FALSE)/1,0)-IFERROR(VLOOKUP($B435,'Slutlig allokering'!$B$2:$AC$462,MATCH(Y$3,'Slutlig allokering'!$B$2:$AJ$2,0),FALSE)/1,0)</f>
        <v>0</v>
      </c>
      <c r="Z435">
        <f>IFERROR(VLOOKUP($B435,Kraftvärmeprod!$B$1:$AH$479,MATCH(Z$2,Kraftvärmeprod!$B$1:$AG$1,0),FALSE)/1,0)-IFERROR(VLOOKUP($B435,'Slutlig allokering'!$B$2:$AC$462,MATCH(Z$3,'Slutlig allokering'!$B$2:$AJ$2,0),FALSE)/1,0)</f>
        <v>0</v>
      </c>
      <c r="AA435">
        <f>IFERROR(VLOOKUP($B435,Kraftvärmeprod!$B$1:$AH$479,MATCH(AA$2,Kraftvärmeprod!$B$1:$AG$1,0),FALSE)/1,0)-IFERROR(VLOOKUP($B435,'Slutlig allokering'!$B$2:$AC$462,MATCH(AA$3,'Slutlig allokering'!$B$2:$AJ$2,0),FALSE)/1,0)</f>
        <v>0</v>
      </c>
      <c r="AB435">
        <f>IFERROR(VLOOKUP($B435,Kraftvärmeprod!$B$1:$AH$479,MATCH(AB$2,Kraftvärmeprod!$B$1:$AG$1,0),FALSE)/1,0)-IFERROR(VLOOKUP($B435,'Slutlig allokering'!$B$2:$AC$462,MATCH(AB$3,'Slutlig allokering'!$B$2:$AJ$2,0),FALSE)/1,0)</f>
        <v>0</v>
      </c>
      <c r="AE435">
        <f t="shared" si="12"/>
        <v>0</v>
      </c>
      <c r="AG435">
        <f>IFERROR(VLOOKUP(B435,'Slutlig allokering'!$B$2:$AJ$462,MATCH("Summa justerad allokerad tillförd energi (utan hjälpel och rökgaskondensering):",'Slutlig allokering'!$B$2:$AK$2,0),FALSE)/1,"")</f>
        <v>0</v>
      </c>
      <c r="AI435" s="55" t="str">
        <f>IFERROR(1-VLOOKUP(B435,'Slutlig allokering'!$B$2:$AJ$462,MATCH("Andel av bränsle i kvv som allokerats till värme, exklusive rökgaskondensering och hjälpel",'Slutlig allokering'!$B$2:$AK$2,0),FALSE),"")</f>
        <v/>
      </c>
      <c r="AK435" s="55" t="str">
        <f t="shared" si="13"/>
        <v/>
      </c>
    </row>
    <row r="436" spans="1:37" x14ac:dyDescent="0.35">
      <c r="A436" s="28" t="s">
        <v>574</v>
      </c>
      <c r="B436" s="28" t="s">
        <v>577</v>
      </c>
      <c r="C436" t="str">
        <f>IFERROR(VLOOKUP($B436,Kraftvärmeprod!$B$1:$AH$479,MATCH(C$3,Kraftvärmeprod!$B$1:$AG$1,0),FALSE)/1,"")</f>
        <v/>
      </c>
      <c r="D436" t="str">
        <f>IFERROR(VLOOKUP($B436,Kraftvärmeprod!$B$1:$AH$479,MATCH(D$3,Kraftvärmeprod!$B$1:$AG$1,0),FALSE)/1,"")</f>
        <v/>
      </c>
      <c r="E436">
        <f>IFERROR(VLOOKUP($B436,Kraftvärmeprod!$B$1:$AH$479,MATCH(E$2,Kraftvärmeprod!$B$1:$AG$1,0),FALSE)/1,0)-IFERROR(VLOOKUP($B436,'Slutlig allokering'!$B$2:$AC$462,MATCH(E$3,'Slutlig allokering'!$B$2:$AJ$2,0),FALSE)/1,0)</f>
        <v>0</v>
      </c>
      <c r="F436">
        <f>IFERROR(VLOOKUP($B436,Kraftvärmeprod!$B$1:$AH$479,MATCH(F$2,Kraftvärmeprod!$B$1:$AG$1,0),FALSE)/1,0)-IFERROR(VLOOKUP($B436,'Slutlig allokering'!$B$2:$AC$462,MATCH(F$3,'Slutlig allokering'!$B$2:$AJ$2,0),FALSE)/1,0)</f>
        <v>0</v>
      </c>
      <c r="G436">
        <f>IFERROR(VLOOKUP($B436,Kraftvärmeprod!$B$1:$AH$479,MATCH(G$2,Kraftvärmeprod!$B$1:$AG$1,0),FALSE)/1,0)-IFERROR(VLOOKUP($B436,'Slutlig allokering'!$B$2:$AC$462,MATCH(G$3,'Slutlig allokering'!$B$2:$AJ$2,0),FALSE)/1,0)</f>
        <v>0</v>
      </c>
      <c r="H436">
        <f>IFERROR(VLOOKUP($B436,Kraftvärmeprod!$B$1:$AH$479,MATCH(H$2,Kraftvärmeprod!$B$1:$AG$1,0),FALSE)/1,0)-IFERROR(VLOOKUP($B436,'Slutlig allokering'!$B$2:$AC$462,MATCH(H$3,'Slutlig allokering'!$B$2:$AJ$2,0),FALSE)/1,0)</f>
        <v>0</v>
      </c>
      <c r="I436">
        <f>IFERROR(VLOOKUP($B436,Kraftvärmeprod!$B$1:$AH$479,MATCH(I$2,Kraftvärmeprod!$B$1:$AG$1,0),FALSE)/1,0)-IFERROR(VLOOKUP($B436,'Slutlig allokering'!$B$2:$AC$462,MATCH(I$3,'Slutlig allokering'!$B$2:$AJ$2,0),FALSE)/1,0)</f>
        <v>0</v>
      </c>
      <c r="J436">
        <f>IFERROR(VLOOKUP($B436,Kraftvärmeprod!$B$1:$AH$479,MATCH(J$2,Kraftvärmeprod!$B$1:$AG$1,0),FALSE)/1,0)-IFERROR(VLOOKUP($B436,'Slutlig allokering'!$B$2:$AC$462,MATCH(J$3,'Slutlig allokering'!$B$2:$AJ$2,0),FALSE)/1,0)</f>
        <v>0</v>
      </c>
      <c r="K436">
        <f>IFERROR(VLOOKUP($B436,Kraftvärmeprod!$B$1:$AH$479,MATCH(K$2,Kraftvärmeprod!$B$1:$AG$1,0),FALSE)/1,0)-IFERROR(VLOOKUP($B436,'Slutlig allokering'!$B$2:$AC$462,MATCH(K$3,'Slutlig allokering'!$B$2:$AJ$2,0),FALSE)/1,0)</f>
        <v>0</v>
      </c>
      <c r="L436">
        <f>IFERROR(VLOOKUP($B436,Kraftvärmeprod!$B$1:$AH$479,MATCH(L$2,Kraftvärmeprod!$B$1:$AG$1,0),FALSE)/1,0)-IFERROR(VLOOKUP($B436,'Slutlig allokering'!$B$2:$AC$462,MATCH(L$3,'Slutlig allokering'!$B$2:$AJ$2,0),FALSE)/1,0)</f>
        <v>0</v>
      </c>
      <c r="M436" s="143">
        <f>IFERROR(VLOOKUP($B436,Miljö!$B$1:$S$477,MATCH(M$2,Miljö!$B$1:$X$1,0),FALSE)/1,0)-IFERROR(VLOOKUP($B436,'Slutlig allokering'!$B$2:$AC$462,MATCH(M$3,'Slutlig allokering'!$B$2:$AJ$2,0),FALSE)/1,0)</f>
        <v>0</v>
      </c>
      <c r="N436">
        <f>IFERROR(VLOOKUP($B436,Kraftvärmeprod!$B$1:$AH$479,MATCH(N$2,Kraftvärmeprod!$B$1:$AG$1,0),FALSE)/1,0)-IFERROR(VLOOKUP($B436,'Slutlig allokering'!$B$2:$AC$462,MATCH(N$3,'Slutlig allokering'!$B$2:$AJ$2,0),FALSE)/1,0)</f>
        <v>0</v>
      </c>
      <c r="O436">
        <f>IFERROR(VLOOKUP($B436,Kraftvärmeprod!$B$1:$AH$479,MATCH(O$2,Kraftvärmeprod!$B$1:$AG$1,0),FALSE)/1,0)-IFERROR(VLOOKUP($B436,'Slutlig allokering'!$B$2:$AC$462,MATCH(O$3,'Slutlig allokering'!$B$2:$AJ$2,0),FALSE)/1,0)</f>
        <v>0</v>
      </c>
      <c r="P436">
        <f>IFERROR(VLOOKUP($B436,Kraftvärmeprod!$B$1:$AH$479,MATCH(P$2,Kraftvärmeprod!$B$1:$AG$1,0),FALSE)/1,0)-IFERROR(VLOOKUP($B436,'Slutlig allokering'!$B$2:$AC$462,MATCH(P$3,'Slutlig allokering'!$B$2:$AJ$2,0),FALSE)/1,0)</f>
        <v>0</v>
      </c>
      <c r="Q436">
        <f>IFERROR(VLOOKUP($B436,Kraftvärmeprod!$B$1:$AH$479,MATCH(Q$2,Kraftvärmeprod!$B$1:$AG$1,0),FALSE)/1,0)-IFERROR(VLOOKUP($B436,'Slutlig allokering'!$B$2:$AC$462,MATCH(Q$3,'Slutlig allokering'!$B$2:$AJ$2,0),FALSE)/1,0)</f>
        <v>0</v>
      </c>
      <c r="R436">
        <f>IFERROR(VLOOKUP($B436,Kraftvärmeprod!$B$1:$AH$479,MATCH(R$2,Kraftvärmeprod!$B$1:$AG$1,0),FALSE)/1,0)-IFERROR(VLOOKUP($B436,'Slutlig allokering'!$B$2:$AC$462,MATCH(R$3,'Slutlig allokering'!$B$2:$AJ$2,0),FALSE)/1,0)</f>
        <v>0</v>
      </c>
      <c r="S436">
        <f>IFERROR(VLOOKUP($B436,Kraftvärmeprod!$B$1:$AH$479,MATCH(S$2,Kraftvärmeprod!$B$1:$AG$1,0),FALSE)/1,0)-IFERROR(VLOOKUP($B436,'Slutlig allokering'!$B$2:$AC$462,MATCH(S$3,'Slutlig allokering'!$B$2:$AJ$2,0),FALSE)/1,0)</f>
        <v>0</v>
      </c>
      <c r="T436">
        <f>IFERROR(VLOOKUP($B436,Kraftvärmeprod!$B$1:$AH$479,MATCH(T$2,Kraftvärmeprod!$B$1:$AG$1,0),FALSE)/1,0)-IFERROR(VLOOKUP($B436,'Slutlig allokering'!$B$2:$AC$462,MATCH(T$3,'Slutlig allokering'!$B$2:$AJ$2,0),FALSE)/1,0)</f>
        <v>0</v>
      </c>
      <c r="U436">
        <f>IFERROR(VLOOKUP($B436,Kraftvärmeprod!$B$1:$AH$479,MATCH(U$2,Kraftvärmeprod!$B$1:$AG$1,0),FALSE)/1,0)-IFERROR(VLOOKUP($B436,'Slutlig allokering'!$B$2:$AC$462,MATCH(U$3,'Slutlig allokering'!$B$2:$AJ$2,0),FALSE)/1,0)</f>
        <v>0</v>
      </c>
      <c r="V436">
        <f>IFERROR(VLOOKUP($B436,Kraftvärmeprod!$B$1:$AH$479,MATCH(V$2,Kraftvärmeprod!$B$1:$AG$1,0),FALSE)/1,0)-IFERROR(VLOOKUP($B436,'Slutlig allokering'!$B$2:$AC$462,MATCH(V$3,'Slutlig allokering'!$B$2:$AJ$2,0),FALSE)/1,0)</f>
        <v>0</v>
      </c>
      <c r="W436">
        <f>IFERROR(VLOOKUP($B436,Kraftvärmeprod!$B$1:$AH$479,MATCH(W$2,Kraftvärmeprod!$B$1:$AG$1,0),FALSE)/1,0)-IFERROR(VLOOKUP($B436,'Slutlig allokering'!$B$2:$AC$462,MATCH(W$3,'Slutlig allokering'!$B$2:$AJ$2,0),FALSE)/1,0)</f>
        <v>0</v>
      </c>
      <c r="X436">
        <f>IFERROR(VLOOKUP($B436,Kraftvärmeprod!$B$1:$AH$479,MATCH(X$2,Kraftvärmeprod!$B$1:$AG$1,0),FALSE)/1,0)-IFERROR(VLOOKUP($B436,'Slutlig allokering'!$B$2:$AC$462,MATCH(X$3,'Slutlig allokering'!$B$2:$AJ$2,0),FALSE)/1,0)</f>
        <v>0</v>
      </c>
      <c r="Y436">
        <f>IFERROR(VLOOKUP($B436,Kraftvärmeprod!$B$1:$AH$479,MATCH(Y$2,Kraftvärmeprod!$B$1:$AG$1,0),FALSE)/1,0)-IFERROR(VLOOKUP($B436,'Slutlig allokering'!$B$2:$AC$462,MATCH(Y$3,'Slutlig allokering'!$B$2:$AJ$2,0),FALSE)/1,0)</f>
        <v>0</v>
      </c>
      <c r="Z436">
        <f>IFERROR(VLOOKUP($B436,Kraftvärmeprod!$B$1:$AH$479,MATCH(Z$2,Kraftvärmeprod!$B$1:$AG$1,0),FALSE)/1,0)-IFERROR(VLOOKUP($B436,'Slutlig allokering'!$B$2:$AC$462,MATCH(Z$3,'Slutlig allokering'!$B$2:$AJ$2,0),FALSE)/1,0)</f>
        <v>0</v>
      </c>
      <c r="AA436">
        <f>IFERROR(VLOOKUP($B436,Kraftvärmeprod!$B$1:$AH$479,MATCH(AA$2,Kraftvärmeprod!$B$1:$AG$1,0),FALSE)/1,0)-IFERROR(VLOOKUP($B436,'Slutlig allokering'!$B$2:$AC$462,MATCH(AA$3,'Slutlig allokering'!$B$2:$AJ$2,0),FALSE)/1,0)</f>
        <v>0</v>
      </c>
      <c r="AB436">
        <f>IFERROR(VLOOKUP($B436,Kraftvärmeprod!$B$1:$AH$479,MATCH(AB$2,Kraftvärmeprod!$B$1:$AG$1,0),FALSE)/1,0)-IFERROR(VLOOKUP($B436,'Slutlig allokering'!$B$2:$AC$462,MATCH(AB$3,'Slutlig allokering'!$B$2:$AJ$2,0),FALSE)/1,0)</f>
        <v>0</v>
      </c>
      <c r="AE436">
        <f t="shared" si="12"/>
        <v>0</v>
      </c>
      <c r="AG436">
        <f>IFERROR(VLOOKUP(B436,'Slutlig allokering'!$B$2:$AJ$462,MATCH("Summa justerad allokerad tillförd energi (utan hjälpel och rökgaskondensering):",'Slutlig allokering'!$B$2:$AK$2,0),FALSE)/1,"")</f>
        <v>0</v>
      </c>
      <c r="AI436" s="55" t="str">
        <f>IFERROR(1-VLOOKUP(B436,'Slutlig allokering'!$B$2:$AJ$462,MATCH("Andel av bränsle i kvv som allokerats till värme, exklusive rökgaskondensering och hjälpel",'Slutlig allokering'!$B$2:$AK$2,0),FALSE),"")</f>
        <v/>
      </c>
      <c r="AK436" s="55" t="str">
        <f t="shared" si="13"/>
        <v/>
      </c>
    </row>
    <row r="437" spans="1:37" x14ac:dyDescent="0.35">
      <c r="A437" s="28" t="s">
        <v>574</v>
      </c>
      <c r="B437" s="28" t="s">
        <v>578</v>
      </c>
      <c r="C437" t="str">
        <f>IFERROR(VLOOKUP($B437,Kraftvärmeprod!$B$1:$AH$479,MATCH(C$3,Kraftvärmeprod!$B$1:$AG$1,0),FALSE)/1,"")</f>
        <v/>
      </c>
      <c r="D437" t="str">
        <f>IFERROR(VLOOKUP($B437,Kraftvärmeprod!$B$1:$AH$479,MATCH(D$3,Kraftvärmeprod!$B$1:$AG$1,0),FALSE)/1,"")</f>
        <v/>
      </c>
      <c r="E437">
        <f>IFERROR(VLOOKUP($B437,Kraftvärmeprod!$B$1:$AH$479,MATCH(E$2,Kraftvärmeprod!$B$1:$AG$1,0),FALSE)/1,0)-IFERROR(VLOOKUP($B437,'Slutlig allokering'!$B$2:$AC$462,MATCH(E$3,'Slutlig allokering'!$B$2:$AJ$2,0),FALSE)/1,0)</f>
        <v>0</v>
      </c>
      <c r="F437">
        <f>IFERROR(VLOOKUP($B437,Kraftvärmeprod!$B$1:$AH$479,MATCH(F$2,Kraftvärmeprod!$B$1:$AG$1,0),FALSE)/1,0)-IFERROR(VLOOKUP($B437,'Slutlig allokering'!$B$2:$AC$462,MATCH(F$3,'Slutlig allokering'!$B$2:$AJ$2,0),FALSE)/1,0)</f>
        <v>0</v>
      </c>
      <c r="G437">
        <f>IFERROR(VLOOKUP($B437,Kraftvärmeprod!$B$1:$AH$479,MATCH(G$2,Kraftvärmeprod!$B$1:$AG$1,0),FALSE)/1,0)-IFERROR(VLOOKUP($B437,'Slutlig allokering'!$B$2:$AC$462,MATCH(G$3,'Slutlig allokering'!$B$2:$AJ$2,0),FALSE)/1,0)</f>
        <v>0</v>
      </c>
      <c r="H437">
        <f>IFERROR(VLOOKUP($B437,Kraftvärmeprod!$B$1:$AH$479,MATCH(H$2,Kraftvärmeprod!$B$1:$AG$1,0),FALSE)/1,0)-IFERROR(VLOOKUP($B437,'Slutlig allokering'!$B$2:$AC$462,MATCH(H$3,'Slutlig allokering'!$B$2:$AJ$2,0),FALSE)/1,0)</f>
        <v>0</v>
      </c>
      <c r="I437">
        <f>IFERROR(VLOOKUP($B437,Kraftvärmeprod!$B$1:$AH$479,MATCH(I$2,Kraftvärmeprod!$B$1:$AG$1,0),FALSE)/1,0)-IFERROR(VLOOKUP($B437,'Slutlig allokering'!$B$2:$AC$462,MATCH(I$3,'Slutlig allokering'!$B$2:$AJ$2,0),FALSE)/1,0)</f>
        <v>0</v>
      </c>
      <c r="J437">
        <f>IFERROR(VLOOKUP($B437,Kraftvärmeprod!$B$1:$AH$479,MATCH(J$2,Kraftvärmeprod!$B$1:$AG$1,0),FALSE)/1,0)-IFERROR(VLOOKUP($B437,'Slutlig allokering'!$B$2:$AC$462,MATCH(J$3,'Slutlig allokering'!$B$2:$AJ$2,0),FALSE)/1,0)</f>
        <v>0</v>
      </c>
      <c r="K437">
        <f>IFERROR(VLOOKUP($B437,Kraftvärmeprod!$B$1:$AH$479,MATCH(K$2,Kraftvärmeprod!$B$1:$AG$1,0),FALSE)/1,0)-IFERROR(VLOOKUP($B437,'Slutlig allokering'!$B$2:$AC$462,MATCH(K$3,'Slutlig allokering'!$B$2:$AJ$2,0),FALSE)/1,0)</f>
        <v>0</v>
      </c>
      <c r="L437">
        <f>IFERROR(VLOOKUP($B437,Kraftvärmeprod!$B$1:$AH$479,MATCH(L$2,Kraftvärmeprod!$B$1:$AG$1,0),FALSE)/1,0)-IFERROR(VLOOKUP($B437,'Slutlig allokering'!$B$2:$AC$462,MATCH(L$3,'Slutlig allokering'!$B$2:$AJ$2,0),FALSE)/1,0)</f>
        <v>0</v>
      </c>
      <c r="M437" s="143">
        <f>IFERROR(VLOOKUP($B437,Miljö!$B$1:$S$477,MATCH(M$2,Miljö!$B$1:$X$1,0),FALSE)/1,0)-IFERROR(VLOOKUP($B437,'Slutlig allokering'!$B$2:$AC$462,MATCH(M$3,'Slutlig allokering'!$B$2:$AJ$2,0),FALSE)/1,0)</f>
        <v>0</v>
      </c>
      <c r="N437">
        <f>IFERROR(VLOOKUP($B437,Kraftvärmeprod!$B$1:$AH$479,MATCH(N$2,Kraftvärmeprod!$B$1:$AG$1,0),FALSE)/1,0)-IFERROR(VLOOKUP($B437,'Slutlig allokering'!$B$2:$AC$462,MATCH(N$3,'Slutlig allokering'!$B$2:$AJ$2,0),FALSE)/1,0)</f>
        <v>0</v>
      </c>
      <c r="O437">
        <f>IFERROR(VLOOKUP($B437,Kraftvärmeprod!$B$1:$AH$479,MATCH(O$2,Kraftvärmeprod!$B$1:$AG$1,0),FALSE)/1,0)-IFERROR(VLOOKUP($B437,'Slutlig allokering'!$B$2:$AC$462,MATCH(O$3,'Slutlig allokering'!$B$2:$AJ$2,0),FALSE)/1,0)</f>
        <v>0</v>
      </c>
      <c r="P437">
        <f>IFERROR(VLOOKUP($B437,Kraftvärmeprod!$B$1:$AH$479,MATCH(P$2,Kraftvärmeprod!$B$1:$AG$1,0),FALSE)/1,0)-IFERROR(VLOOKUP($B437,'Slutlig allokering'!$B$2:$AC$462,MATCH(P$3,'Slutlig allokering'!$B$2:$AJ$2,0),FALSE)/1,0)</f>
        <v>0</v>
      </c>
      <c r="Q437">
        <f>IFERROR(VLOOKUP($B437,Kraftvärmeprod!$B$1:$AH$479,MATCH(Q$2,Kraftvärmeprod!$B$1:$AG$1,0),FALSE)/1,0)-IFERROR(VLOOKUP($B437,'Slutlig allokering'!$B$2:$AC$462,MATCH(Q$3,'Slutlig allokering'!$B$2:$AJ$2,0),FALSE)/1,0)</f>
        <v>0</v>
      </c>
      <c r="R437">
        <f>IFERROR(VLOOKUP($B437,Kraftvärmeprod!$B$1:$AH$479,MATCH(R$2,Kraftvärmeprod!$B$1:$AG$1,0),FALSE)/1,0)-IFERROR(VLOOKUP($B437,'Slutlig allokering'!$B$2:$AC$462,MATCH(R$3,'Slutlig allokering'!$B$2:$AJ$2,0),FALSE)/1,0)</f>
        <v>0</v>
      </c>
      <c r="S437">
        <f>IFERROR(VLOOKUP($B437,Kraftvärmeprod!$B$1:$AH$479,MATCH(S$2,Kraftvärmeprod!$B$1:$AG$1,0),FALSE)/1,0)-IFERROR(VLOOKUP($B437,'Slutlig allokering'!$B$2:$AC$462,MATCH(S$3,'Slutlig allokering'!$B$2:$AJ$2,0),FALSE)/1,0)</f>
        <v>0</v>
      </c>
      <c r="T437">
        <f>IFERROR(VLOOKUP($B437,Kraftvärmeprod!$B$1:$AH$479,MATCH(T$2,Kraftvärmeprod!$B$1:$AG$1,0),FALSE)/1,0)-IFERROR(VLOOKUP($B437,'Slutlig allokering'!$B$2:$AC$462,MATCH(T$3,'Slutlig allokering'!$B$2:$AJ$2,0),FALSE)/1,0)</f>
        <v>0</v>
      </c>
      <c r="U437">
        <f>IFERROR(VLOOKUP($B437,Kraftvärmeprod!$B$1:$AH$479,MATCH(U$2,Kraftvärmeprod!$B$1:$AG$1,0),FALSE)/1,0)-IFERROR(VLOOKUP($B437,'Slutlig allokering'!$B$2:$AC$462,MATCH(U$3,'Slutlig allokering'!$B$2:$AJ$2,0),FALSE)/1,0)</f>
        <v>0</v>
      </c>
      <c r="V437">
        <f>IFERROR(VLOOKUP($B437,Kraftvärmeprod!$B$1:$AH$479,MATCH(V$2,Kraftvärmeprod!$B$1:$AG$1,0),FALSE)/1,0)-IFERROR(VLOOKUP($B437,'Slutlig allokering'!$B$2:$AC$462,MATCH(V$3,'Slutlig allokering'!$B$2:$AJ$2,0),FALSE)/1,0)</f>
        <v>0</v>
      </c>
      <c r="W437">
        <f>IFERROR(VLOOKUP($B437,Kraftvärmeprod!$B$1:$AH$479,MATCH(W$2,Kraftvärmeprod!$B$1:$AG$1,0),FALSE)/1,0)-IFERROR(VLOOKUP($B437,'Slutlig allokering'!$B$2:$AC$462,MATCH(W$3,'Slutlig allokering'!$B$2:$AJ$2,0),FALSE)/1,0)</f>
        <v>0</v>
      </c>
      <c r="X437">
        <f>IFERROR(VLOOKUP($B437,Kraftvärmeprod!$B$1:$AH$479,MATCH(X$2,Kraftvärmeprod!$B$1:$AG$1,0),FALSE)/1,0)-IFERROR(VLOOKUP($B437,'Slutlig allokering'!$B$2:$AC$462,MATCH(X$3,'Slutlig allokering'!$B$2:$AJ$2,0),FALSE)/1,0)</f>
        <v>0</v>
      </c>
      <c r="Y437">
        <f>IFERROR(VLOOKUP($B437,Kraftvärmeprod!$B$1:$AH$479,MATCH(Y$2,Kraftvärmeprod!$B$1:$AG$1,0),FALSE)/1,0)-IFERROR(VLOOKUP($B437,'Slutlig allokering'!$B$2:$AC$462,MATCH(Y$3,'Slutlig allokering'!$B$2:$AJ$2,0),FALSE)/1,0)</f>
        <v>0</v>
      </c>
      <c r="Z437">
        <f>IFERROR(VLOOKUP($B437,Kraftvärmeprod!$B$1:$AH$479,MATCH(Z$2,Kraftvärmeprod!$B$1:$AG$1,0),FALSE)/1,0)-IFERROR(VLOOKUP($B437,'Slutlig allokering'!$B$2:$AC$462,MATCH(Z$3,'Slutlig allokering'!$B$2:$AJ$2,0),FALSE)/1,0)</f>
        <v>0</v>
      </c>
      <c r="AA437">
        <f>IFERROR(VLOOKUP($B437,Kraftvärmeprod!$B$1:$AH$479,MATCH(AA$2,Kraftvärmeprod!$B$1:$AG$1,0),FALSE)/1,0)-IFERROR(VLOOKUP($B437,'Slutlig allokering'!$B$2:$AC$462,MATCH(AA$3,'Slutlig allokering'!$B$2:$AJ$2,0),FALSE)/1,0)</f>
        <v>0</v>
      </c>
      <c r="AB437">
        <f>IFERROR(VLOOKUP($B437,Kraftvärmeprod!$B$1:$AH$479,MATCH(AB$2,Kraftvärmeprod!$B$1:$AG$1,0),FALSE)/1,0)-IFERROR(VLOOKUP($B437,'Slutlig allokering'!$B$2:$AC$462,MATCH(AB$3,'Slutlig allokering'!$B$2:$AJ$2,0),FALSE)/1,0)</f>
        <v>0</v>
      </c>
      <c r="AE437">
        <f t="shared" si="12"/>
        <v>0</v>
      </c>
      <c r="AG437">
        <f>IFERROR(VLOOKUP(B437,'Slutlig allokering'!$B$2:$AJ$462,MATCH("Summa justerad allokerad tillförd energi (utan hjälpel och rökgaskondensering):",'Slutlig allokering'!$B$2:$AK$2,0),FALSE)/1,"")</f>
        <v>0</v>
      </c>
      <c r="AI437" s="55" t="str">
        <f>IFERROR(1-VLOOKUP(B437,'Slutlig allokering'!$B$2:$AJ$462,MATCH("Andel av bränsle i kvv som allokerats till värme, exklusive rökgaskondensering och hjälpel",'Slutlig allokering'!$B$2:$AK$2,0),FALSE),"")</f>
        <v/>
      </c>
      <c r="AK437" s="55" t="str">
        <f t="shared" si="13"/>
        <v/>
      </c>
    </row>
    <row r="438" spans="1:37" x14ac:dyDescent="0.35">
      <c r="A438" s="28" t="s">
        <v>579</v>
      </c>
      <c r="B438" s="28" t="s">
        <v>580</v>
      </c>
      <c r="C438" t="str">
        <f>IFERROR(VLOOKUP($B438,Kraftvärmeprod!$B$1:$AH$479,MATCH(C$3,Kraftvärmeprod!$B$1:$AG$1,0),FALSE)/1,"")</f>
        <v/>
      </c>
      <c r="D438" t="str">
        <f>IFERROR(VLOOKUP($B438,Kraftvärmeprod!$B$1:$AH$479,MATCH(D$3,Kraftvärmeprod!$B$1:$AG$1,0),FALSE)/1,"")</f>
        <v/>
      </c>
      <c r="E438">
        <f>IFERROR(VLOOKUP($B438,Kraftvärmeprod!$B$1:$AH$479,MATCH(E$2,Kraftvärmeprod!$B$1:$AG$1,0),FALSE)/1,0)-IFERROR(VLOOKUP($B438,'Slutlig allokering'!$B$2:$AC$462,MATCH(E$3,'Slutlig allokering'!$B$2:$AJ$2,0),FALSE)/1,0)</f>
        <v>0</v>
      </c>
      <c r="F438">
        <f>IFERROR(VLOOKUP($B438,Kraftvärmeprod!$B$1:$AH$479,MATCH(F$2,Kraftvärmeprod!$B$1:$AG$1,0),FALSE)/1,0)-IFERROR(VLOOKUP($B438,'Slutlig allokering'!$B$2:$AC$462,MATCH(F$3,'Slutlig allokering'!$B$2:$AJ$2,0),FALSE)/1,0)</f>
        <v>0</v>
      </c>
      <c r="G438">
        <f>IFERROR(VLOOKUP($B438,Kraftvärmeprod!$B$1:$AH$479,MATCH(G$2,Kraftvärmeprod!$B$1:$AG$1,0),FALSE)/1,0)-IFERROR(VLOOKUP($B438,'Slutlig allokering'!$B$2:$AC$462,MATCH(G$3,'Slutlig allokering'!$B$2:$AJ$2,0),FALSE)/1,0)</f>
        <v>0</v>
      </c>
      <c r="H438">
        <f>IFERROR(VLOOKUP($B438,Kraftvärmeprod!$B$1:$AH$479,MATCH(H$2,Kraftvärmeprod!$B$1:$AG$1,0),FALSE)/1,0)-IFERROR(VLOOKUP($B438,'Slutlig allokering'!$B$2:$AC$462,MATCH(H$3,'Slutlig allokering'!$B$2:$AJ$2,0),FALSE)/1,0)</f>
        <v>0</v>
      </c>
      <c r="I438">
        <f>IFERROR(VLOOKUP($B438,Kraftvärmeprod!$B$1:$AH$479,MATCH(I$2,Kraftvärmeprod!$B$1:$AG$1,0),FALSE)/1,0)-IFERROR(VLOOKUP($B438,'Slutlig allokering'!$B$2:$AC$462,MATCH(I$3,'Slutlig allokering'!$B$2:$AJ$2,0),FALSE)/1,0)</f>
        <v>0</v>
      </c>
      <c r="J438">
        <f>IFERROR(VLOOKUP($B438,Kraftvärmeprod!$B$1:$AH$479,MATCH(J$2,Kraftvärmeprod!$B$1:$AG$1,0),FALSE)/1,0)-IFERROR(VLOOKUP($B438,'Slutlig allokering'!$B$2:$AC$462,MATCH(J$3,'Slutlig allokering'!$B$2:$AJ$2,0),FALSE)/1,0)</f>
        <v>0</v>
      </c>
      <c r="K438">
        <f>IFERROR(VLOOKUP($B438,Kraftvärmeprod!$B$1:$AH$479,MATCH(K$2,Kraftvärmeprod!$B$1:$AG$1,0),FALSE)/1,0)-IFERROR(VLOOKUP($B438,'Slutlig allokering'!$B$2:$AC$462,MATCH(K$3,'Slutlig allokering'!$B$2:$AJ$2,0),FALSE)/1,0)</f>
        <v>0</v>
      </c>
      <c r="L438">
        <f>IFERROR(VLOOKUP($B438,Kraftvärmeprod!$B$1:$AH$479,MATCH(L$2,Kraftvärmeprod!$B$1:$AG$1,0),FALSE)/1,0)-IFERROR(VLOOKUP($B438,'Slutlig allokering'!$B$2:$AC$462,MATCH(L$3,'Slutlig allokering'!$B$2:$AJ$2,0),FALSE)/1,0)</f>
        <v>0</v>
      </c>
      <c r="M438" s="143">
        <f>IFERROR(VLOOKUP($B438,Miljö!$B$1:$S$477,MATCH(M$2,Miljö!$B$1:$X$1,0),FALSE)/1,0)-IFERROR(VLOOKUP($B438,'Slutlig allokering'!$B$2:$AC$462,MATCH(M$3,'Slutlig allokering'!$B$2:$AJ$2,0),FALSE)/1,0)</f>
        <v>0</v>
      </c>
      <c r="N438">
        <f>IFERROR(VLOOKUP($B438,Kraftvärmeprod!$B$1:$AH$479,MATCH(N$2,Kraftvärmeprod!$B$1:$AG$1,0),FALSE)/1,0)-IFERROR(VLOOKUP($B438,'Slutlig allokering'!$B$2:$AC$462,MATCH(N$3,'Slutlig allokering'!$B$2:$AJ$2,0),FALSE)/1,0)</f>
        <v>0</v>
      </c>
      <c r="O438">
        <f>IFERROR(VLOOKUP($B438,Kraftvärmeprod!$B$1:$AH$479,MATCH(O$2,Kraftvärmeprod!$B$1:$AG$1,0),FALSE)/1,0)-IFERROR(VLOOKUP($B438,'Slutlig allokering'!$B$2:$AC$462,MATCH(O$3,'Slutlig allokering'!$B$2:$AJ$2,0),FALSE)/1,0)</f>
        <v>0</v>
      </c>
      <c r="P438">
        <f>IFERROR(VLOOKUP($B438,Kraftvärmeprod!$B$1:$AH$479,MATCH(P$2,Kraftvärmeprod!$B$1:$AG$1,0),FALSE)/1,0)-IFERROR(VLOOKUP($B438,'Slutlig allokering'!$B$2:$AC$462,MATCH(P$3,'Slutlig allokering'!$B$2:$AJ$2,0),FALSE)/1,0)</f>
        <v>0</v>
      </c>
      <c r="Q438">
        <f>IFERROR(VLOOKUP($B438,Kraftvärmeprod!$B$1:$AH$479,MATCH(Q$2,Kraftvärmeprod!$B$1:$AG$1,0),FALSE)/1,0)-IFERROR(VLOOKUP($B438,'Slutlig allokering'!$B$2:$AC$462,MATCH(Q$3,'Slutlig allokering'!$B$2:$AJ$2,0),FALSE)/1,0)</f>
        <v>0</v>
      </c>
      <c r="R438">
        <f>IFERROR(VLOOKUP($B438,Kraftvärmeprod!$B$1:$AH$479,MATCH(R$2,Kraftvärmeprod!$B$1:$AG$1,0),FALSE)/1,0)-IFERROR(VLOOKUP($B438,'Slutlig allokering'!$B$2:$AC$462,MATCH(R$3,'Slutlig allokering'!$B$2:$AJ$2,0),FALSE)/1,0)</f>
        <v>0</v>
      </c>
      <c r="S438">
        <f>IFERROR(VLOOKUP($B438,Kraftvärmeprod!$B$1:$AH$479,MATCH(S$2,Kraftvärmeprod!$B$1:$AG$1,0),FALSE)/1,0)-IFERROR(VLOOKUP($B438,'Slutlig allokering'!$B$2:$AC$462,MATCH(S$3,'Slutlig allokering'!$B$2:$AJ$2,0),FALSE)/1,0)</f>
        <v>0</v>
      </c>
      <c r="T438">
        <f>IFERROR(VLOOKUP($B438,Kraftvärmeprod!$B$1:$AH$479,MATCH(T$2,Kraftvärmeprod!$B$1:$AG$1,0),FALSE)/1,0)-IFERROR(VLOOKUP($B438,'Slutlig allokering'!$B$2:$AC$462,MATCH(T$3,'Slutlig allokering'!$B$2:$AJ$2,0),FALSE)/1,0)</f>
        <v>0</v>
      </c>
      <c r="U438">
        <f>IFERROR(VLOOKUP($B438,Kraftvärmeprod!$B$1:$AH$479,MATCH(U$2,Kraftvärmeprod!$B$1:$AG$1,0),FALSE)/1,0)-IFERROR(VLOOKUP($B438,'Slutlig allokering'!$B$2:$AC$462,MATCH(U$3,'Slutlig allokering'!$B$2:$AJ$2,0),FALSE)/1,0)</f>
        <v>0</v>
      </c>
      <c r="V438">
        <f>IFERROR(VLOOKUP($B438,Kraftvärmeprod!$B$1:$AH$479,MATCH(V$2,Kraftvärmeprod!$B$1:$AG$1,0),FALSE)/1,0)-IFERROR(VLOOKUP($B438,'Slutlig allokering'!$B$2:$AC$462,MATCH(V$3,'Slutlig allokering'!$B$2:$AJ$2,0),FALSE)/1,0)</f>
        <v>0</v>
      </c>
      <c r="W438">
        <f>IFERROR(VLOOKUP($B438,Kraftvärmeprod!$B$1:$AH$479,MATCH(W$2,Kraftvärmeprod!$B$1:$AG$1,0),FALSE)/1,0)-IFERROR(VLOOKUP($B438,'Slutlig allokering'!$B$2:$AC$462,MATCH(W$3,'Slutlig allokering'!$B$2:$AJ$2,0),FALSE)/1,0)</f>
        <v>0</v>
      </c>
      <c r="X438">
        <f>IFERROR(VLOOKUP($B438,Kraftvärmeprod!$B$1:$AH$479,MATCH(X$2,Kraftvärmeprod!$B$1:$AG$1,0),FALSE)/1,0)-IFERROR(VLOOKUP($B438,'Slutlig allokering'!$B$2:$AC$462,MATCH(X$3,'Slutlig allokering'!$B$2:$AJ$2,0),FALSE)/1,0)</f>
        <v>0</v>
      </c>
      <c r="Y438">
        <f>IFERROR(VLOOKUP($B438,Kraftvärmeprod!$B$1:$AH$479,MATCH(Y$2,Kraftvärmeprod!$B$1:$AG$1,0),FALSE)/1,0)-IFERROR(VLOOKUP($B438,'Slutlig allokering'!$B$2:$AC$462,MATCH(Y$3,'Slutlig allokering'!$B$2:$AJ$2,0),FALSE)/1,0)</f>
        <v>0</v>
      </c>
      <c r="Z438">
        <f>IFERROR(VLOOKUP($B438,Kraftvärmeprod!$B$1:$AH$479,MATCH(Z$2,Kraftvärmeprod!$B$1:$AG$1,0),FALSE)/1,0)-IFERROR(VLOOKUP($B438,'Slutlig allokering'!$B$2:$AC$462,MATCH(Z$3,'Slutlig allokering'!$B$2:$AJ$2,0),FALSE)/1,0)</f>
        <v>0</v>
      </c>
      <c r="AA438">
        <f>IFERROR(VLOOKUP($B438,Kraftvärmeprod!$B$1:$AH$479,MATCH(AA$2,Kraftvärmeprod!$B$1:$AG$1,0),FALSE)/1,0)-IFERROR(VLOOKUP($B438,'Slutlig allokering'!$B$2:$AC$462,MATCH(AA$3,'Slutlig allokering'!$B$2:$AJ$2,0),FALSE)/1,0)</f>
        <v>0</v>
      </c>
      <c r="AB438">
        <f>IFERROR(VLOOKUP($B438,Kraftvärmeprod!$B$1:$AH$479,MATCH(AB$2,Kraftvärmeprod!$B$1:$AG$1,0),FALSE)/1,0)-IFERROR(VLOOKUP($B438,'Slutlig allokering'!$B$2:$AC$462,MATCH(AB$3,'Slutlig allokering'!$B$2:$AJ$2,0),FALSE)/1,0)</f>
        <v>0</v>
      </c>
      <c r="AE438">
        <f t="shared" si="12"/>
        <v>0</v>
      </c>
      <c r="AG438">
        <f>IFERROR(VLOOKUP(B438,'Slutlig allokering'!$B$2:$AJ$462,MATCH("Summa justerad allokerad tillförd energi (utan hjälpel och rökgaskondensering):",'Slutlig allokering'!$B$2:$AK$2,0),FALSE)/1,"")</f>
        <v>0</v>
      </c>
      <c r="AI438" s="55" t="str">
        <f>IFERROR(1-VLOOKUP(B438,'Slutlig allokering'!$B$2:$AJ$462,MATCH("Andel av bränsle i kvv som allokerats till värme, exklusive rökgaskondensering och hjälpel",'Slutlig allokering'!$B$2:$AK$2,0),FALSE),"")</f>
        <v/>
      </c>
      <c r="AK438" s="55" t="str">
        <f t="shared" si="13"/>
        <v/>
      </c>
    </row>
    <row r="439" spans="1:37" x14ac:dyDescent="0.35">
      <c r="A439" s="28" t="s">
        <v>579</v>
      </c>
      <c r="B439" s="28" t="s">
        <v>581</v>
      </c>
      <c r="C439" t="str">
        <f>IFERROR(VLOOKUP($B439,Kraftvärmeprod!$B$1:$AH$479,MATCH(C$3,Kraftvärmeprod!$B$1:$AG$1,0),FALSE)/1,"")</f>
        <v/>
      </c>
      <c r="D439" t="str">
        <f>IFERROR(VLOOKUP($B439,Kraftvärmeprod!$B$1:$AH$479,MATCH(D$3,Kraftvärmeprod!$B$1:$AG$1,0),FALSE)/1,"")</f>
        <v/>
      </c>
      <c r="E439">
        <f>IFERROR(VLOOKUP($B439,Kraftvärmeprod!$B$1:$AH$479,MATCH(E$2,Kraftvärmeprod!$B$1:$AG$1,0),FALSE)/1,0)-IFERROR(VLOOKUP($B439,'Slutlig allokering'!$B$2:$AC$462,MATCH(E$3,'Slutlig allokering'!$B$2:$AJ$2,0),FALSE)/1,0)</f>
        <v>0</v>
      </c>
      <c r="F439">
        <f>IFERROR(VLOOKUP($B439,Kraftvärmeprod!$B$1:$AH$479,MATCH(F$2,Kraftvärmeprod!$B$1:$AG$1,0),FALSE)/1,0)-IFERROR(VLOOKUP($B439,'Slutlig allokering'!$B$2:$AC$462,MATCH(F$3,'Slutlig allokering'!$B$2:$AJ$2,0),FALSE)/1,0)</f>
        <v>0</v>
      </c>
      <c r="G439">
        <f>IFERROR(VLOOKUP($B439,Kraftvärmeprod!$B$1:$AH$479,MATCH(G$2,Kraftvärmeprod!$B$1:$AG$1,0),FALSE)/1,0)-IFERROR(VLOOKUP($B439,'Slutlig allokering'!$B$2:$AC$462,MATCH(G$3,'Slutlig allokering'!$B$2:$AJ$2,0),FALSE)/1,0)</f>
        <v>0</v>
      </c>
      <c r="H439">
        <f>IFERROR(VLOOKUP($B439,Kraftvärmeprod!$B$1:$AH$479,MATCH(H$2,Kraftvärmeprod!$B$1:$AG$1,0),FALSE)/1,0)-IFERROR(VLOOKUP($B439,'Slutlig allokering'!$B$2:$AC$462,MATCH(H$3,'Slutlig allokering'!$B$2:$AJ$2,0),FALSE)/1,0)</f>
        <v>0</v>
      </c>
      <c r="I439">
        <f>IFERROR(VLOOKUP($B439,Kraftvärmeprod!$B$1:$AH$479,MATCH(I$2,Kraftvärmeprod!$B$1:$AG$1,0),FALSE)/1,0)-IFERROR(VLOOKUP($B439,'Slutlig allokering'!$B$2:$AC$462,MATCH(I$3,'Slutlig allokering'!$B$2:$AJ$2,0),FALSE)/1,0)</f>
        <v>0</v>
      </c>
      <c r="J439">
        <f>IFERROR(VLOOKUP($B439,Kraftvärmeprod!$B$1:$AH$479,MATCH(J$2,Kraftvärmeprod!$B$1:$AG$1,0),FALSE)/1,0)-IFERROR(VLOOKUP($B439,'Slutlig allokering'!$B$2:$AC$462,MATCH(J$3,'Slutlig allokering'!$B$2:$AJ$2,0),FALSE)/1,0)</f>
        <v>0</v>
      </c>
      <c r="K439">
        <f>IFERROR(VLOOKUP($B439,Kraftvärmeprod!$B$1:$AH$479,MATCH(K$2,Kraftvärmeprod!$B$1:$AG$1,0),FALSE)/1,0)-IFERROR(VLOOKUP($B439,'Slutlig allokering'!$B$2:$AC$462,MATCH(K$3,'Slutlig allokering'!$B$2:$AJ$2,0),FALSE)/1,0)</f>
        <v>0</v>
      </c>
      <c r="L439">
        <f>IFERROR(VLOOKUP($B439,Kraftvärmeprod!$B$1:$AH$479,MATCH(L$2,Kraftvärmeprod!$B$1:$AG$1,0),FALSE)/1,0)-IFERROR(VLOOKUP($B439,'Slutlig allokering'!$B$2:$AC$462,MATCH(L$3,'Slutlig allokering'!$B$2:$AJ$2,0),FALSE)/1,0)</f>
        <v>0</v>
      </c>
      <c r="M439" s="143">
        <f>IFERROR(VLOOKUP($B439,Miljö!$B$1:$S$477,MATCH(M$2,Miljö!$B$1:$X$1,0),FALSE)/1,0)-IFERROR(VLOOKUP($B439,'Slutlig allokering'!$B$2:$AC$462,MATCH(M$3,'Slutlig allokering'!$B$2:$AJ$2,0),FALSE)/1,0)</f>
        <v>0</v>
      </c>
      <c r="N439">
        <f>IFERROR(VLOOKUP($B439,Kraftvärmeprod!$B$1:$AH$479,MATCH(N$2,Kraftvärmeprod!$B$1:$AG$1,0),FALSE)/1,0)-IFERROR(VLOOKUP($B439,'Slutlig allokering'!$B$2:$AC$462,MATCH(N$3,'Slutlig allokering'!$B$2:$AJ$2,0),FALSE)/1,0)</f>
        <v>0</v>
      </c>
      <c r="O439">
        <f>IFERROR(VLOOKUP($B439,Kraftvärmeprod!$B$1:$AH$479,MATCH(O$2,Kraftvärmeprod!$B$1:$AG$1,0),FALSE)/1,0)-IFERROR(VLOOKUP($B439,'Slutlig allokering'!$B$2:$AC$462,MATCH(O$3,'Slutlig allokering'!$B$2:$AJ$2,0),FALSE)/1,0)</f>
        <v>0</v>
      </c>
      <c r="P439">
        <f>IFERROR(VLOOKUP($B439,Kraftvärmeprod!$B$1:$AH$479,MATCH(P$2,Kraftvärmeprod!$B$1:$AG$1,0),FALSE)/1,0)-IFERROR(VLOOKUP($B439,'Slutlig allokering'!$B$2:$AC$462,MATCH(P$3,'Slutlig allokering'!$B$2:$AJ$2,0),FALSE)/1,0)</f>
        <v>0</v>
      </c>
      <c r="Q439">
        <f>IFERROR(VLOOKUP($B439,Kraftvärmeprod!$B$1:$AH$479,MATCH(Q$2,Kraftvärmeprod!$B$1:$AG$1,0),FALSE)/1,0)-IFERROR(VLOOKUP($B439,'Slutlig allokering'!$B$2:$AC$462,MATCH(Q$3,'Slutlig allokering'!$B$2:$AJ$2,0),FALSE)/1,0)</f>
        <v>0</v>
      </c>
      <c r="R439">
        <f>IFERROR(VLOOKUP($B439,Kraftvärmeprod!$B$1:$AH$479,MATCH(R$2,Kraftvärmeprod!$B$1:$AG$1,0),FALSE)/1,0)-IFERROR(VLOOKUP($B439,'Slutlig allokering'!$B$2:$AC$462,MATCH(R$3,'Slutlig allokering'!$B$2:$AJ$2,0),FALSE)/1,0)</f>
        <v>0</v>
      </c>
      <c r="S439">
        <f>IFERROR(VLOOKUP($B439,Kraftvärmeprod!$B$1:$AH$479,MATCH(S$2,Kraftvärmeprod!$B$1:$AG$1,0),FALSE)/1,0)-IFERROR(VLOOKUP($B439,'Slutlig allokering'!$B$2:$AC$462,MATCH(S$3,'Slutlig allokering'!$B$2:$AJ$2,0),FALSE)/1,0)</f>
        <v>0</v>
      </c>
      <c r="T439">
        <f>IFERROR(VLOOKUP($B439,Kraftvärmeprod!$B$1:$AH$479,MATCH(T$2,Kraftvärmeprod!$B$1:$AG$1,0),FALSE)/1,0)-IFERROR(VLOOKUP($B439,'Slutlig allokering'!$B$2:$AC$462,MATCH(T$3,'Slutlig allokering'!$B$2:$AJ$2,0),FALSE)/1,0)</f>
        <v>0</v>
      </c>
      <c r="U439">
        <f>IFERROR(VLOOKUP($B439,Kraftvärmeprod!$B$1:$AH$479,MATCH(U$2,Kraftvärmeprod!$B$1:$AG$1,0),FALSE)/1,0)-IFERROR(VLOOKUP($B439,'Slutlig allokering'!$B$2:$AC$462,MATCH(U$3,'Slutlig allokering'!$B$2:$AJ$2,0),FALSE)/1,0)</f>
        <v>0</v>
      </c>
      <c r="V439">
        <f>IFERROR(VLOOKUP($B439,Kraftvärmeprod!$B$1:$AH$479,MATCH(V$2,Kraftvärmeprod!$B$1:$AG$1,0),FALSE)/1,0)-IFERROR(VLOOKUP($B439,'Slutlig allokering'!$B$2:$AC$462,MATCH(V$3,'Slutlig allokering'!$B$2:$AJ$2,0),FALSE)/1,0)</f>
        <v>0</v>
      </c>
      <c r="W439">
        <f>IFERROR(VLOOKUP($B439,Kraftvärmeprod!$B$1:$AH$479,MATCH(W$2,Kraftvärmeprod!$B$1:$AG$1,0),FALSE)/1,0)-IFERROR(VLOOKUP($B439,'Slutlig allokering'!$B$2:$AC$462,MATCH(W$3,'Slutlig allokering'!$B$2:$AJ$2,0),FALSE)/1,0)</f>
        <v>0</v>
      </c>
      <c r="X439">
        <f>IFERROR(VLOOKUP($B439,Kraftvärmeprod!$B$1:$AH$479,MATCH(X$2,Kraftvärmeprod!$B$1:$AG$1,0),FALSE)/1,0)-IFERROR(VLOOKUP($B439,'Slutlig allokering'!$B$2:$AC$462,MATCH(X$3,'Slutlig allokering'!$B$2:$AJ$2,0),FALSE)/1,0)</f>
        <v>0</v>
      </c>
      <c r="Y439">
        <f>IFERROR(VLOOKUP($B439,Kraftvärmeprod!$B$1:$AH$479,MATCH(Y$2,Kraftvärmeprod!$B$1:$AG$1,0),FALSE)/1,0)-IFERROR(VLOOKUP($B439,'Slutlig allokering'!$B$2:$AC$462,MATCH(Y$3,'Slutlig allokering'!$B$2:$AJ$2,0),FALSE)/1,0)</f>
        <v>0</v>
      </c>
      <c r="Z439">
        <f>IFERROR(VLOOKUP($B439,Kraftvärmeprod!$B$1:$AH$479,MATCH(Z$2,Kraftvärmeprod!$B$1:$AG$1,0),FALSE)/1,0)-IFERROR(VLOOKUP($B439,'Slutlig allokering'!$B$2:$AC$462,MATCH(Z$3,'Slutlig allokering'!$B$2:$AJ$2,0),FALSE)/1,0)</f>
        <v>0</v>
      </c>
      <c r="AA439">
        <f>IFERROR(VLOOKUP($B439,Kraftvärmeprod!$B$1:$AH$479,MATCH(AA$2,Kraftvärmeprod!$B$1:$AG$1,0),FALSE)/1,0)-IFERROR(VLOOKUP($B439,'Slutlig allokering'!$B$2:$AC$462,MATCH(AA$3,'Slutlig allokering'!$B$2:$AJ$2,0),FALSE)/1,0)</f>
        <v>0</v>
      </c>
      <c r="AB439">
        <f>IFERROR(VLOOKUP($B439,Kraftvärmeprod!$B$1:$AH$479,MATCH(AB$2,Kraftvärmeprod!$B$1:$AG$1,0),FALSE)/1,0)-IFERROR(VLOOKUP($B439,'Slutlig allokering'!$B$2:$AC$462,MATCH(AB$3,'Slutlig allokering'!$B$2:$AJ$2,0),FALSE)/1,0)</f>
        <v>0</v>
      </c>
      <c r="AE439">
        <f t="shared" si="12"/>
        <v>0</v>
      </c>
      <c r="AG439">
        <f>IFERROR(VLOOKUP(B439,'Slutlig allokering'!$B$2:$AJ$462,MATCH("Summa justerad allokerad tillförd energi (utan hjälpel och rökgaskondensering):",'Slutlig allokering'!$B$2:$AK$2,0),FALSE)/1,"")</f>
        <v>0</v>
      </c>
      <c r="AI439" s="55" t="str">
        <f>IFERROR(1-VLOOKUP(B439,'Slutlig allokering'!$B$2:$AJ$462,MATCH("Andel av bränsle i kvv som allokerats till värme, exklusive rökgaskondensering och hjälpel",'Slutlig allokering'!$B$2:$AK$2,0),FALSE),"")</f>
        <v/>
      </c>
      <c r="AK439" s="55" t="str">
        <f t="shared" si="13"/>
        <v/>
      </c>
    </row>
    <row r="440" spans="1:37" x14ac:dyDescent="0.35">
      <c r="A440" s="28" t="s">
        <v>579</v>
      </c>
      <c r="B440" s="28" t="s">
        <v>582</v>
      </c>
      <c r="C440" t="str">
        <f>IFERROR(VLOOKUP($B440,Kraftvärmeprod!$B$1:$AH$479,MATCH(C$3,Kraftvärmeprod!$B$1:$AG$1,0),FALSE)/1,"")</f>
        <v/>
      </c>
      <c r="D440" t="str">
        <f>IFERROR(VLOOKUP($B440,Kraftvärmeprod!$B$1:$AH$479,MATCH(D$3,Kraftvärmeprod!$B$1:$AG$1,0),FALSE)/1,"")</f>
        <v/>
      </c>
      <c r="E440">
        <f>IFERROR(VLOOKUP($B440,Kraftvärmeprod!$B$1:$AH$479,MATCH(E$2,Kraftvärmeprod!$B$1:$AG$1,0),FALSE)/1,0)-IFERROR(VLOOKUP($B440,'Slutlig allokering'!$B$2:$AC$462,MATCH(E$3,'Slutlig allokering'!$B$2:$AJ$2,0),FALSE)/1,0)</f>
        <v>0</v>
      </c>
      <c r="F440">
        <f>IFERROR(VLOOKUP($B440,Kraftvärmeprod!$B$1:$AH$479,MATCH(F$2,Kraftvärmeprod!$B$1:$AG$1,0),FALSE)/1,0)-IFERROR(VLOOKUP($B440,'Slutlig allokering'!$B$2:$AC$462,MATCH(F$3,'Slutlig allokering'!$B$2:$AJ$2,0),FALSE)/1,0)</f>
        <v>0</v>
      </c>
      <c r="G440">
        <f>IFERROR(VLOOKUP($B440,Kraftvärmeprod!$B$1:$AH$479,MATCH(G$2,Kraftvärmeprod!$B$1:$AG$1,0),FALSE)/1,0)-IFERROR(VLOOKUP($B440,'Slutlig allokering'!$B$2:$AC$462,MATCH(G$3,'Slutlig allokering'!$B$2:$AJ$2,0),FALSE)/1,0)</f>
        <v>0</v>
      </c>
      <c r="H440">
        <f>IFERROR(VLOOKUP($B440,Kraftvärmeprod!$B$1:$AH$479,MATCH(H$2,Kraftvärmeprod!$B$1:$AG$1,0),FALSE)/1,0)-IFERROR(VLOOKUP($B440,'Slutlig allokering'!$B$2:$AC$462,MATCH(H$3,'Slutlig allokering'!$B$2:$AJ$2,0),FALSE)/1,0)</f>
        <v>0</v>
      </c>
      <c r="I440">
        <f>IFERROR(VLOOKUP($B440,Kraftvärmeprod!$B$1:$AH$479,MATCH(I$2,Kraftvärmeprod!$B$1:$AG$1,0),FALSE)/1,0)-IFERROR(VLOOKUP($B440,'Slutlig allokering'!$B$2:$AC$462,MATCH(I$3,'Slutlig allokering'!$B$2:$AJ$2,0),FALSE)/1,0)</f>
        <v>0</v>
      </c>
      <c r="J440">
        <f>IFERROR(VLOOKUP($B440,Kraftvärmeprod!$B$1:$AH$479,MATCH(J$2,Kraftvärmeprod!$B$1:$AG$1,0),FALSE)/1,0)-IFERROR(VLOOKUP($B440,'Slutlig allokering'!$B$2:$AC$462,MATCH(J$3,'Slutlig allokering'!$B$2:$AJ$2,0),FALSE)/1,0)</f>
        <v>0</v>
      </c>
      <c r="K440">
        <f>IFERROR(VLOOKUP($B440,Kraftvärmeprod!$B$1:$AH$479,MATCH(K$2,Kraftvärmeprod!$B$1:$AG$1,0),FALSE)/1,0)-IFERROR(VLOOKUP($B440,'Slutlig allokering'!$B$2:$AC$462,MATCH(K$3,'Slutlig allokering'!$B$2:$AJ$2,0),FALSE)/1,0)</f>
        <v>0</v>
      </c>
      <c r="L440">
        <f>IFERROR(VLOOKUP($B440,Kraftvärmeprod!$B$1:$AH$479,MATCH(L$2,Kraftvärmeprod!$B$1:$AG$1,0),FALSE)/1,0)-IFERROR(VLOOKUP($B440,'Slutlig allokering'!$B$2:$AC$462,MATCH(L$3,'Slutlig allokering'!$B$2:$AJ$2,0),FALSE)/1,0)</f>
        <v>0</v>
      </c>
      <c r="M440" s="143">
        <f>IFERROR(VLOOKUP($B440,Miljö!$B$1:$S$477,MATCH(M$2,Miljö!$B$1:$X$1,0),FALSE)/1,0)-IFERROR(VLOOKUP($B440,'Slutlig allokering'!$B$2:$AC$462,MATCH(M$3,'Slutlig allokering'!$B$2:$AJ$2,0),FALSE)/1,0)</f>
        <v>0</v>
      </c>
      <c r="N440">
        <f>IFERROR(VLOOKUP($B440,Kraftvärmeprod!$B$1:$AH$479,MATCH(N$2,Kraftvärmeprod!$B$1:$AG$1,0),FALSE)/1,0)-IFERROR(VLOOKUP($B440,'Slutlig allokering'!$B$2:$AC$462,MATCH(N$3,'Slutlig allokering'!$B$2:$AJ$2,0),FALSE)/1,0)</f>
        <v>0</v>
      </c>
      <c r="O440">
        <f>IFERROR(VLOOKUP($B440,Kraftvärmeprod!$B$1:$AH$479,MATCH(O$2,Kraftvärmeprod!$B$1:$AG$1,0),FALSE)/1,0)-IFERROR(VLOOKUP($B440,'Slutlig allokering'!$B$2:$AC$462,MATCH(O$3,'Slutlig allokering'!$B$2:$AJ$2,0),FALSE)/1,0)</f>
        <v>0</v>
      </c>
      <c r="P440">
        <f>IFERROR(VLOOKUP($B440,Kraftvärmeprod!$B$1:$AH$479,MATCH(P$2,Kraftvärmeprod!$B$1:$AG$1,0),FALSE)/1,0)-IFERROR(VLOOKUP($B440,'Slutlig allokering'!$B$2:$AC$462,MATCH(P$3,'Slutlig allokering'!$B$2:$AJ$2,0),FALSE)/1,0)</f>
        <v>0</v>
      </c>
      <c r="Q440">
        <f>IFERROR(VLOOKUP($B440,Kraftvärmeprod!$B$1:$AH$479,MATCH(Q$2,Kraftvärmeprod!$B$1:$AG$1,0),FALSE)/1,0)-IFERROR(VLOOKUP($B440,'Slutlig allokering'!$B$2:$AC$462,MATCH(Q$3,'Slutlig allokering'!$B$2:$AJ$2,0),FALSE)/1,0)</f>
        <v>0</v>
      </c>
      <c r="R440">
        <f>IFERROR(VLOOKUP($B440,Kraftvärmeprod!$B$1:$AH$479,MATCH(R$2,Kraftvärmeprod!$B$1:$AG$1,0),FALSE)/1,0)-IFERROR(VLOOKUP($B440,'Slutlig allokering'!$B$2:$AC$462,MATCH(R$3,'Slutlig allokering'!$B$2:$AJ$2,0),FALSE)/1,0)</f>
        <v>0</v>
      </c>
      <c r="S440">
        <f>IFERROR(VLOOKUP($B440,Kraftvärmeprod!$B$1:$AH$479,MATCH(S$2,Kraftvärmeprod!$B$1:$AG$1,0),FALSE)/1,0)-IFERROR(VLOOKUP($B440,'Slutlig allokering'!$B$2:$AC$462,MATCH(S$3,'Slutlig allokering'!$B$2:$AJ$2,0),FALSE)/1,0)</f>
        <v>0</v>
      </c>
      <c r="T440">
        <f>IFERROR(VLOOKUP($B440,Kraftvärmeprod!$B$1:$AH$479,MATCH(T$2,Kraftvärmeprod!$B$1:$AG$1,0),FALSE)/1,0)-IFERROR(VLOOKUP($B440,'Slutlig allokering'!$B$2:$AC$462,MATCH(T$3,'Slutlig allokering'!$B$2:$AJ$2,0),FALSE)/1,0)</f>
        <v>0</v>
      </c>
      <c r="U440">
        <f>IFERROR(VLOOKUP($B440,Kraftvärmeprod!$B$1:$AH$479,MATCH(U$2,Kraftvärmeprod!$B$1:$AG$1,0),FALSE)/1,0)-IFERROR(VLOOKUP($B440,'Slutlig allokering'!$B$2:$AC$462,MATCH(U$3,'Slutlig allokering'!$B$2:$AJ$2,0),FALSE)/1,0)</f>
        <v>0</v>
      </c>
      <c r="V440">
        <f>IFERROR(VLOOKUP($B440,Kraftvärmeprod!$B$1:$AH$479,MATCH(V$2,Kraftvärmeprod!$B$1:$AG$1,0),FALSE)/1,0)-IFERROR(VLOOKUP($B440,'Slutlig allokering'!$B$2:$AC$462,MATCH(V$3,'Slutlig allokering'!$B$2:$AJ$2,0),FALSE)/1,0)</f>
        <v>0</v>
      </c>
      <c r="W440">
        <f>IFERROR(VLOOKUP($B440,Kraftvärmeprod!$B$1:$AH$479,MATCH(W$2,Kraftvärmeprod!$B$1:$AG$1,0),FALSE)/1,0)-IFERROR(VLOOKUP($B440,'Slutlig allokering'!$B$2:$AC$462,MATCH(W$3,'Slutlig allokering'!$B$2:$AJ$2,0),FALSE)/1,0)</f>
        <v>0</v>
      </c>
      <c r="X440">
        <f>IFERROR(VLOOKUP($B440,Kraftvärmeprod!$B$1:$AH$479,MATCH(X$2,Kraftvärmeprod!$B$1:$AG$1,0),FALSE)/1,0)-IFERROR(VLOOKUP($B440,'Slutlig allokering'!$B$2:$AC$462,MATCH(X$3,'Slutlig allokering'!$B$2:$AJ$2,0),FALSE)/1,0)</f>
        <v>0</v>
      </c>
      <c r="Y440">
        <f>IFERROR(VLOOKUP($B440,Kraftvärmeprod!$B$1:$AH$479,MATCH(Y$2,Kraftvärmeprod!$B$1:$AG$1,0),FALSE)/1,0)-IFERROR(VLOOKUP($B440,'Slutlig allokering'!$B$2:$AC$462,MATCH(Y$3,'Slutlig allokering'!$B$2:$AJ$2,0),FALSE)/1,0)</f>
        <v>0</v>
      </c>
      <c r="Z440">
        <f>IFERROR(VLOOKUP($B440,Kraftvärmeprod!$B$1:$AH$479,MATCH(Z$2,Kraftvärmeprod!$B$1:$AG$1,0),FALSE)/1,0)-IFERROR(VLOOKUP($B440,'Slutlig allokering'!$B$2:$AC$462,MATCH(Z$3,'Slutlig allokering'!$B$2:$AJ$2,0),FALSE)/1,0)</f>
        <v>0</v>
      </c>
      <c r="AA440">
        <f>IFERROR(VLOOKUP($B440,Kraftvärmeprod!$B$1:$AH$479,MATCH(AA$2,Kraftvärmeprod!$B$1:$AG$1,0),FALSE)/1,0)-IFERROR(VLOOKUP($B440,'Slutlig allokering'!$B$2:$AC$462,MATCH(AA$3,'Slutlig allokering'!$B$2:$AJ$2,0),FALSE)/1,0)</f>
        <v>0</v>
      </c>
      <c r="AB440">
        <f>IFERROR(VLOOKUP($B440,Kraftvärmeprod!$B$1:$AH$479,MATCH(AB$2,Kraftvärmeprod!$B$1:$AG$1,0),FALSE)/1,0)-IFERROR(VLOOKUP($B440,'Slutlig allokering'!$B$2:$AC$462,MATCH(AB$3,'Slutlig allokering'!$B$2:$AJ$2,0),FALSE)/1,0)</f>
        <v>0</v>
      </c>
      <c r="AE440">
        <f t="shared" si="12"/>
        <v>0</v>
      </c>
      <c r="AG440">
        <f>IFERROR(VLOOKUP(B440,'Slutlig allokering'!$B$2:$AJ$462,MATCH("Summa justerad allokerad tillförd energi (utan hjälpel och rökgaskondensering):",'Slutlig allokering'!$B$2:$AK$2,0),FALSE)/1,"")</f>
        <v>0</v>
      </c>
      <c r="AI440" s="55" t="str">
        <f>IFERROR(1-VLOOKUP(B440,'Slutlig allokering'!$B$2:$AJ$462,MATCH("Andel av bränsle i kvv som allokerats till värme, exklusive rökgaskondensering och hjälpel",'Slutlig allokering'!$B$2:$AK$2,0),FALSE),"")</f>
        <v/>
      </c>
      <c r="AK440" s="55" t="str">
        <f t="shared" si="13"/>
        <v/>
      </c>
    </row>
    <row r="441" spans="1:37" x14ac:dyDescent="0.35">
      <c r="A441" s="28" t="s">
        <v>583</v>
      </c>
      <c r="B441" s="28" t="s">
        <v>584</v>
      </c>
      <c r="C441" t="str">
        <f>IFERROR(VLOOKUP($B441,Kraftvärmeprod!$B$1:$AH$479,MATCH(C$3,Kraftvärmeprod!$B$1:$AG$1,0),FALSE)/1,"")</f>
        <v/>
      </c>
      <c r="D441" t="str">
        <f>IFERROR(VLOOKUP($B441,Kraftvärmeprod!$B$1:$AH$479,MATCH(D$3,Kraftvärmeprod!$B$1:$AG$1,0),FALSE)/1,"")</f>
        <v/>
      </c>
      <c r="E441">
        <f>IFERROR(VLOOKUP($B441,Kraftvärmeprod!$B$1:$AH$479,MATCH(E$2,Kraftvärmeprod!$B$1:$AG$1,0),FALSE)/1,0)-IFERROR(VLOOKUP($B441,'Slutlig allokering'!$B$2:$AC$462,MATCH(E$3,'Slutlig allokering'!$B$2:$AJ$2,0),FALSE)/1,0)</f>
        <v>0</v>
      </c>
      <c r="F441">
        <f>IFERROR(VLOOKUP($B441,Kraftvärmeprod!$B$1:$AH$479,MATCH(F$2,Kraftvärmeprod!$B$1:$AG$1,0),FALSE)/1,0)-IFERROR(VLOOKUP($B441,'Slutlig allokering'!$B$2:$AC$462,MATCH(F$3,'Slutlig allokering'!$B$2:$AJ$2,0),FALSE)/1,0)</f>
        <v>0</v>
      </c>
      <c r="G441">
        <f>IFERROR(VLOOKUP($B441,Kraftvärmeprod!$B$1:$AH$479,MATCH(G$2,Kraftvärmeprod!$B$1:$AG$1,0),FALSE)/1,0)-IFERROR(VLOOKUP($B441,'Slutlig allokering'!$B$2:$AC$462,MATCH(G$3,'Slutlig allokering'!$B$2:$AJ$2,0),FALSE)/1,0)</f>
        <v>0</v>
      </c>
      <c r="H441">
        <f>IFERROR(VLOOKUP($B441,Kraftvärmeprod!$B$1:$AH$479,MATCH(H$2,Kraftvärmeprod!$B$1:$AG$1,0),FALSE)/1,0)-IFERROR(VLOOKUP($B441,'Slutlig allokering'!$B$2:$AC$462,MATCH(H$3,'Slutlig allokering'!$B$2:$AJ$2,0),FALSE)/1,0)</f>
        <v>0</v>
      </c>
      <c r="I441">
        <f>IFERROR(VLOOKUP($B441,Kraftvärmeprod!$B$1:$AH$479,MATCH(I$2,Kraftvärmeprod!$B$1:$AG$1,0),FALSE)/1,0)-IFERROR(VLOOKUP($B441,'Slutlig allokering'!$B$2:$AC$462,MATCH(I$3,'Slutlig allokering'!$B$2:$AJ$2,0),FALSE)/1,0)</f>
        <v>0</v>
      </c>
      <c r="J441">
        <f>IFERROR(VLOOKUP($B441,Kraftvärmeprod!$B$1:$AH$479,MATCH(J$2,Kraftvärmeprod!$B$1:$AG$1,0),FALSE)/1,0)-IFERROR(VLOOKUP($B441,'Slutlig allokering'!$B$2:$AC$462,MATCH(J$3,'Slutlig allokering'!$B$2:$AJ$2,0),FALSE)/1,0)</f>
        <v>0</v>
      </c>
      <c r="K441">
        <f>IFERROR(VLOOKUP($B441,Kraftvärmeprod!$B$1:$AH$479,MATCH(K$2,Kraftvärmeprod!$B$1:$AG$1,0),FALSE)/1,0)-IFERROR(VLOOKUP($B441,'Slutlig allokering'!$B$2:$AC$462,MATCH(K$3,'Slutlig allokering'!$B$2:$AJ$2,0),FALSE)/1,0)</f>
        <v>0</v>
      </c>
      <c r="L441">
        <f>IFERROR(VLOOKUP($B441,Kraftvärmeprod!$B$1:$AH$479,MATCH(L$2,Kraftvärmeprod!$B$1:$AG$1,0),FALSE)/1,0)-IFERROR(VLOOKUP($B441,'Slutlig allokering'!$B$2:$AC$462,MATCH(L$3,'Slutlig allokering'!$B$2:$AJ$2,0),FALSE)/1,0)</f>
        <v>0</v>
      </c>
      <c r="M441" s="143">
        <f>IFERROR(VLOOKUP($B441,Miljö!$B$1:$S$477,MATCH(M$2,Miljö!$B$1:$X$1,0),FALSE)/1,0)-IFERROR(VLOOKUP($B441,'Slutlig allokering'!$B$2:$AC$462,MATCH(M$3,'Slutlig allokering'!$B$2:$AJ$2,0),FALSE)/1,0)</f>
        <v>0</v>
      </c>
      <c r="N441">
        <f>IFERROR(VLOOKUP($B441,Kraftvärmeprod!$B$1:$AH$479,MATCH(N$2,Kraftvärmeprod!$B$1:$AG$1,0),FALSE)/1,0)-IFERROR(VLOOKUP($B441,'Slutlig allokering'!$B$2:$AC$462,MATCH(N$3,'Slutlig allokering'!$B$2:$AJ$2,0),FALSE)/1,0)</f>
        <v>0</v>
      </c>
      <c r="O441">
        <f>IFERROR(VLOOKUP($B441,Kraftvärmeprod!$B$1:$AH$479,MATCH(O$2,Kraftvärmeprod!$B$1:$AG$1,0),FALSE)/1,0)-IFERROR(VLOOKUP($B441,'Slutlig allokering'!$B$2:$AC$462,MATCH(O$3,'Slutlig allokering'!$B$2:$AJ$2,0),FALSE)/1,0)</f>
        <v>0</v>
      </c>
      <c r="P441">
        <f>IFERROR(VLOOKUP($B441,Kraftvärmeprod!$B$1:$AH$479,MATCH(P$2,Kraftvärmeprod!$B$1:$AG$1,0),FALSE)/1,0)-IFERROR(VLOOKUP($B441,'Slutlig allokering'!$B$2:$AC$462,MATCH(P$3,'Slutlig allokering'!$B$2:$AJ$2,0),FALSE)/1,0)</f>
        <v>0</v>
      </c>
      <c r="Q441">
        <f>IFERROR(VLOOKUP($B441,Kraftvärmeprod!$B$1:$AH$479,MATCH(Q$2,Kraftvärmeprod!$B$1:$AG$1,0),FALSE)/1,0)-IFERROR(VLOOKUP($B441,'Slutlig allokering'!$B$2:$AC$462,MATCH(Q$3,'Slutlig allokering'!$B$2:$AJ$2,0),FALSE)/1,0)</f>
        <v>0</v>
      </c>
      <c r="R441">
        <f>IFERROR(VLOOKUP($B441,Kraftvärmeprod!$B$1:$AH$479,MATCH(R$2,Kraftvärmeprod!$B$1:$AG$1,0),FALSE)/1,0)-IFERROR(VLOOKUP($B441,'Slutlig allokering'!$B$2:$AC$462,MATCH(R$3,'Slutlig allokering'!$B$2:$AJ$2,0),FALSE)/1,0)</f>
        <v>0</v>
      </c>
      <c r="S441">
        <f>IFERROR(VLOOKUP($B441,Kraftvärmeprod!$B$1:$AH$479,MATCH(S$2,Kraftvärmeprod!$B$1:$AG$1,0),FALSE)/1,0)-IFERROR(VLOOKUP($B441,'Slutlig allokering'!$B$2:$AC$462,MATCH(S$3,'Slutlig allokering'!$B$2:$AJ$2,0),FALSE)/1,0)</f>
        <v>0</v>
      </c>
      <c r="T441">
        <f>IFERROR(VLOOKUP($B441,Kraftvärmeprod!$B$1:$AH$479,MATCH(T$2,Kraftvärmeprod!$B$1:$AG$1,0),FALSE)/1,0)-IFERROR(VLOOKUP($B441,'Slutlig allokering'!$B$2:$AC$462,MATCH(T$3,'Slutlig allokering'!$B$2:$AJ$2,0),FALSE)/1,0)</f>
        <v>0</v>
      </c>
      <c r="U441">
        <f>IFERROR(VLOOKUP($B441,Kraftvärmeprod!$B$1:$AH$479,MATCH(U$2,Kraftvärmeprod!$B$1:$AG$1,0),FALSE)/1,0)-IFERROR(VLOOKUP($B441,'Slutlig allokering'!$B$2:$AC$462,MATCH(U$3,'Slutlig allokering'!$B$2:$AJ$2,0),FALSE)/1,0)</f>
        <v>0</v>
      </c>
      <c r="V441">
        <f>IFERROR(VLOOKUP($B441,Kraftvärmeprod!$B$1:$AH$479,MATCH(V$2,Kraftvärmeprod!$B$1:$AG$1,0),FALSE)/1,0)-IFERROR(VLOOKUP($B441,'Slutlig allokering'!$B$2:$AC$462,MATCH(V$3,'Slutlig allokering'!$B$2:$AJ$2,0),FALSE)/1,0)</f>
        <v>0</v>
      </c>
      <c r="W441">
        <f>IFERROR(VLOOKUP($B441,Kraftvärmeprod!$B$1:$AH$479,MATCH(W$2,Kraftvärmeprod!$B$1:$AG$1,0),FALSE)/1,0)-IFERROR(VLOOKUP($B441,'Slutlig allokering'!$B$2:$AC$462,MATCH(W$3,'Slutlig allokering'!$B$2:$AJ$2,0),FALSE)/1,0)</f>
        <v>0</v>
      </c>
      <c r="X441">
        <f>IFERROR(VLOOKUP($B441,Kraftvärmeprod!$B$1:$AH$479,MATCH(X$2,Kraftvärmeprod!$B$1:$AG$1,0),FALSE)/1,0)-IFERROR(VLOOKUP($B441,'Slutlig allokering'!$B$2:$AC$462,MATCH(X$3,'Slutlig allokering'!$B$2:$AJ$2,0),FALSE)/1,0)</f>
        <v>0</v>
      </c>
      <c r="Y441">
        <f>IFERROR(VLOOKUP($B441,Kraftvärmeprod!$B$1:$AH$479,MATCH(Y$2,Kraftvärmeprod!$B$1:$AG$1,0),FALSE)/1,0)-IFERROR(VLOOKUP($B441,'Slutlig allokering'!$B$2:$AC$462,MATCH(Y$3,'Slutlig allokering'!$B$2:$AJ$2,0),FALSE)/1,0)</f>
        <v>0</v>
      </c>
      <c r="Z441">
        <f>IFERROR(VLOOKUP($B441,Kraftvärmeprod!$B$1:$AH$479,MATCH(Z$2,Kraftvärmeprod!$B$1:$AG$1,0),FALSE)/1,0)-IFERROR(VLOOKUP($B441,'Slutlig allokering'!$B$2:$AC$462,MATCH(Z$3,'Slutlig allokering'!$B$2:$AJ$2,0),FALSE)/1,0)</f>
        <v>0</v>
      </c>
      <c r="AA441">
        <f>IFERROR(VLOOKUP($B441,Kraftvärmeprod!$B$1:$AH$479,MATCH(AA$2,Kraftvärmeprod!$B$1:$AG$1,0),FALSE)/1,0)-IFERROR(VLOOKUP($B441,'Slutlig allokering'!$B$2:$AC$462,MATCH(AA$3,'Slutlig allokering'!$B$2:$AJ$2,0),FALSE)/1,0)</f>
        <v>0</v>
      </c>
      <c r="AB441">
        <f>IFERROR(VLOOKUP($B441,Kraftvärmeprod!$B$1:$AH$479,MATCH(AB$2,Kraftvärmeprod!$B$1:$AG$1,0),FALSE)/1,0)-IFERROR(VLOOKUP($B441,'Slutlig allokering'!$B$2:$AC$462,MATCH(AB$3,'Slutlig allokering'!$B$2:$AJ$2,0),FALSE)/1,0)</f>
        <v>0</v>
      </c>
      <c r="AE441">
        <f t="shared" si="12"/>
        <v>0</v>
      </c>
      <c r="AG441">
        <f>IFERROR(VLOOKUP(B441,'Slutlig allokering'!$B$2:$AJ$462,MATCH("Summa justerad allokerad tillförd energi (utan hjälpel och rökgaskondensering):",'Slutlig allokering'!$B$2:$AK$2,0),FALSE)/1,"")</f>
        <v>0</v>
      </c>
      <c r="AI441" s="55" t="str">
        <f>IFERROR(1-VLOOKUP(B441,'Slutlig allokering'!$B$2:$AJ$462,MATCH("Andel av bränsle i kvv som allokerats till värme, exklusive rökgaskondensering och hjälpel",'Slutlig allokering'!$B$2:$AK$2,0),FALSE),"")</f>
        <v/>
      </c>
      <c r="AK441" s="55" t="str">
        <f t="shared" si="13"/>
        <v/>
      </c>
    </row>
    <row r="442" spans="1:37" x14ac:dyDescent="0.35">
      <c r="A442" s="28" t="s">
        <v>583</v>
      </c>
      <c r="B442" s="28" t="s">
        <v>585</v>
      </c>
      <c r="C442" t="str">
        <f>IFERROR(VLOOKUP($B442,Kraftvärmeprod!$B$1:$AH$479,MATCH(C$3,Kraftvärmeprod!$B$1:$AG$1,0),FALSE)/1,"")</f>
        <v/>
      </c>
      <c r="D442" t="str">
        <f>IFERROR(VLOOKUP($B442,Kraftvärmeprod!$B$1:$AH$479,MATCH(D$3,Kraftvärmeprod!$B$1:$AG$1,0),FALSE)/1,"")</f>
        <v/>
      </c>
      <c r="E442">
        <f>IFERROR(VLOOKUP($B442,Kraftvärmeprod!$B$1:$AH$479,MATCH(E$2,Kraftvärmeprod!$B$1:$AG$1,0),FALSE)/1,0)-IFERROR(VLOOKUP($B442,'Slutlig allokering'!$B$2:$AC$462,MATCH(E$3,'Slutlig allokering'!$B$2:$AJ$2,0),FALSE)/1,0)</f>
        <v>0</v>
      </c>
      <c r="F442">
        <f>IFERROR(VLOOKUP($B442,Kraftvärmeprod!$B$1:$AH$479,MATCH(F$2,Kraftvärmeprod!$B$1:$AG$1,0),FALSE)/1,0)-IFERROR(VLOOKUP($B442,'Slutlig allokering'!$B$2:$AC$462,MATCH(F$3,'Slutlig allokering'!$B$2:$AJ$2,0),FALSE)/1,0)</f>
        <v>0</v>
      </c>
      <c r="G442">
        <f>IFERROR(VLOOKUP($B442,Kraftvärmeprod!$B$1:$AH$479,MATCH(G$2,Kraftvärmeprod!$B$1:$AG$1,0),FALSE)/1,0)-IFERROR(VLOOKUP($B442,'Slutlig allokering'!$B$2:$AC$462,MATCH(G$3,'Slutlig allokering'!$B$2:$AJ$2,0),FALSE)/1,0)</f>
        <v>0</v>
      </c>
      <c r="H442">
        <f>IFERROR(VLOOKUP($B442,Kraftvärmeprod!$B$1:$AH$479,MATCH(H$2,Kraftvärmeprod!$B$1:$AG$1,0),FALSE)/1,0)-IFERROR(VLOOKUP($B442,'Slutlig allokering'!$B$2:$AC$462,MATCH(H$3,'Slutlig allokering'!$B$2:$AJ$2,0),FALSE)/1,0)</f>
        <v>0</v>
      </c>
      <c r="I442">
        <f>IFERROR(VLOOKUP($B442,Kraftvärmeprod!$B$1:$AH$479,MATCH(I$2,Kraftvärmeprod!$B$1:$AG$1,0),FALSE)/1,0)-IFERROR(VLOOKUP($B442,'Slutlig allokering'!$B$2:$AC$462,MATCH(I$3,'Slutlig allokering'!$B$2:$AJ$2,0),FALSE)/1,0)</f>
        <v>0</v>
      </c>
      <c r="J442">
        <f>IFERROR(VLOOKUP($B442,Kraftvärmeprod!$B$1:$AH$479,MATCH(J$2,Kraftvärmeprod!$B$1:$AG$1,0),FALSE)/1,0)-IFERROR(VLOOKUP($B442,'Slutlig allokering'!$B$2:$AC$462,MATCH(J$3,'Slutlig allokering'!$B$2:$AJ$2,0),FALSE)/1,0)</f>
        <v>0</v>
      </c>
      <c r="K442">
        <f>IFERROR(VLOOKUP($B442,Kraftvärmeprod!$B$1:$AH$479,MATCH(K$2,Kraftvärmeprod!$B$1:$AG$1,0),FALSE)/1,0)-IFERROR(VLOOKUP($B442,'Slutlig allokering'!$B$2:$AC$462,MATCH(K$3,'Slutlig allokering'!$B$2:$AJ$2,0),FALSE)/1,0)</f>
        <v>0</v>
      </c>
      <c r="L442">
        <f>IFERROR(VLOOKUP($B442,Kraftvärmeprod!$B$1:$AH$479,MATCH(L$2,Kraftvärmeprod!$B$1:$AG$1,0),FALSE)/1,0)-IFERROR(VLOOKUP($B442,'Slutlig allokering'!$B$2:$AC$462,MATCH(L$3,'Slutlig allokering'!$B$2:$AJ$2,0),FALSE)/1,0)</f>
        <v>0</v>
      </c>
      <c r="M442" s="143">
        <f>IFERROR(VLOOKUP($B442,Miljö!$B$1:$S$477,MATCH(M$2,Miljö!$B$1:$X$1,0),FALSE)/1,0)-IFERROR(VLOOKUP($B442,'Slutlig allokering'!$B$2:$AC$462,MATCH(M$3,'Slutlig allokering'!$B$2:$AJ$2,0),FALSE)/1,0)</f>
        <v>0</v>
      </c>
      <c r="N442">
        <f>IFERROR(VLOOKUP($B442,Kraftvärmeprod!$B$1:$AH$479,MATCH(N$2,Kraftvärmeprod!$B$1:$AG$1,0),FALSE)/1,0)-IFERROR(VLOOKUP($B442,'Slutlig allokering'!$B$2:$AC$462,MATCH(N$3,'Slutlig allokering'!$B$2:$AJ$2,0),FALSE)/1,0)</f>
        <v>0</v>
      </c>
      <c r="O442">
        <f>IFERROR(VLOOKUP($B442,Kraftvärmeprod!$B$1:$AH$479,MATCH(O$2,Kraftvärmeprod!$B$1:$AG$1,0),FALSE)/1,0)-IFERROR(VLOOKUP($B442,'Slutlig allokering'!$B$2:$AC$462,MATCH(O$3,'Slutlig allokering'!$B$2:$AJ$2,0),FALSE)/1,0)</f>
        <v>0</v>
      </c>
      <c r="P442">
        <f>IFERROR(VLOOKUP($B442,Kraftvärmeprod!$B$1:$AH$479,MATCH(P$2,Kraftvärmeprod!$B$1:$AG$1,0),FALSE)/1,0)-IFERROR(VLOOKUP($B442,'Slutlig allokering'!$B$2:$AC$462,MATCH(P$3,'Slutlig allokering'!$B$2:$AJ$2,0),FALSE)/1,0)</f>
        <v>0</v>
      </c>
      <c r="Q442">
        <f>IFERROR(VLOOKUP($B442,Kraftvärmeprod!$B$1:$AH$479,MATCH(Q$2,Kraftvärmeprod!$B$1:$AG$1,0),FALSE)/1,0)-IFERROR(VLOOKUP($B442,'Slutlig allokering'!$B$2:$AC$462,MATCH(Q$3,'Slutlig allokering'!$B$2:$AJ$2,0),FALSE)/1,0)</f>
        <v>0</v>
      </c>
      <c r="R442">
        <f>IFERROR(VLOOKUP($B442,Kraftvärmeprod!$B$1:$AH$479,MATCH(R$2,Kraftvärmeprod!$B$1:$AG$1,0),FALSE)/1,0)-IFERROR(VLOOKUP($B442,'Slutlig allokering'!$B$2:$AC$462,MATCH(R$3,'Slutlig allokering'!$B$2:$AJ$2,0),FALSE)/1,0)</f>
        <v>0</v>
      </c>
      <c r="S442">
        <f>IFERROR(VLOOKUP($B442,Kraftvärmeprod!$B$1:$AH$479,MATCH(S$2,Kraftvärmeprod!$B$1:$AG$1,0),FALSE)/1,0)-IFERROR(VLOOKUP($B442,'Slutlig allokering'!$B$2:$AC$462,MATCH(S$3,'Slutlig allokering'!$B$2:$AJ$2,0),FALSE)/1,0)</f>
        <v>0</v>
      </c>
      <c r="T442">
        <f>IFERROR(VLOOKUP($B442,Kraftvärmeprod!$B$1:$AH$479,MATCH(T$2,Kraftvärmeprod!$B$1:$AG$1,0),FALSE)/1,0)-IFERROR(VLOOKUP($B442,'Slutlig allokering'!$B$2:$AC$462,MATCH(T$3,'Slutlig allokering'!$B$2:$AJ$2,0),FALSE)/1,0)</f>
        <v>0</v>
      </c>
      <c r="U442">
        <f>IFERROR(VLOOKUP($B442,Kraftvärmeprod!$B$1:$AH$479,MATCH(U$2,Kraftvärmeprod!$B$1:$AG$1,0),FALSE)/1,0)-IFERROR(VLOOKUP($B442,'Slutlig allokering'!$B$2:$AC$462,MATCH(U$3,'Slutlig allokering'!$B$2:$AJ$2,0),FALSE)/1,0)</f>
        <v>0</v>
      </c>
      <c r="V442">
        <f>IFERROR(VLOOKUP($B442,Kraftvärmeprod!$B$1:$AH$479,MATCH(V$2,Kraftvärmeprod!$B$1:$AG$1,0),FALSE)/1,0)-IFERROR(VLOOKUP($B442,'Slutlig allokering'!$B$2:$AC$462,MATCH(V$3,'Slutlig allokering'!$B$2:$AJ$2,0),FALSE)/1,0)</f>
        <v>0</v>
      </c>
      <c r="W442">
        <f>IFERROR(VLOOKUP($B442,Kraftvärmeprod!$B$1:$AH$479,MATCH(W$2,Kraftvärmeprod!$B$1:$AG$1,0),FALSE)/1,0)-IFERROR(VLOOKUP($B442,'Slutlig allokering'!$B$2:$AC$462,MATCH(W$3,'Slutlig allokering'!$B$2:$AJ$2,0),FALSE)/1,0)</f>
        <v>0</v>
      </c>
      <c r="X442">
        <f>IFERROR(VLOOKUP($B442,Kraftvärmeprod!$B$1:$AH$479,MATCH(X$2,Kraftvärmeprod!$B$1:$AG$1,0),FALSE)/1,0)-IFERROR(VLOOKUP($B442,'Slutlig allokering'!$B$2:$AC$462,MATCH(X$3,'Slutlig allokering'!$B$2:$AJ$2,0),FALSE)/1,0)</f>
        <v>0</v>
      </c>
      <c r="Y442">
        <f>IFERROR(VLOOKUP($B442,Kraftvärmeprod!$B$1:$AH$479,MATCH(Y$2,Kraftvärmeprod!$B$1:$AG$1,0),FALSE)/1,0)-IFERROR(VLOOKUP($B442,'Slutlig allokering'!$B$2:$AC$462,MATCH(Y$3,'Slutlig allokering'!$B$2:$AJ$2,0),FALSE)/1,0)</f>
        <v>0</v>
      </c>
      <c r="Z442">
        <f>IFERROR(VLOOKUP($B442,Kraftvärmeprod!$B$1:$AH$479,MATCH(Z$2,Kraftvärmeprod!$B$1:$AG$1,0),FALSE)/1,0)-IFERROR(VLOOKUP($B442,'Slutlig allokering'!$B$2:$AC$462,MATCH(Z$3,'Slutlig allokering'!$B$2:$AJ$2,0),FALSE)/1,0)</f>
        <v>0</v>
      </c>
      <c r="AA442">
        <f>IFERROR(VLOOKUP($B442,Kraftvärmeprod!$B$1:$AH$479,MATCH(AA$2,Kraftvärmeprod!$B$1:$AG$1,0),FALSE)/1,0)-IFERROR(VLOOKUP($B442,'Slutlig allokering'!$B$2:$AC$462,MATCH(AA$3,'Slutlig allokering'!$B$2:$AJ$2,0),FALSE)/1,0)</f>
        <v>0</v>
      </c>
      <c r="AB442">
        <f>IFERROR(VLOOKUP($B442,Kraftvärmeprod!$B$1:$AH$479,MATCH(AB$2,Kraftvärmeprod!$B$1:$AG$1,0),FALSE)/1,0)-IFERROR(VLOOKUP($B442,'Slutlig allokering'!$B$2:$AC$462,MATCH(AB$3,'Slutlig allokering'!$B$2:$AJ$2,0),FALSE)/1,0)</f>
        <v>0</v>
      </c>
      <c r="AE442">
        <f t="shared" si="12"/>
        <v>0</v>
      </c>
      <c r="AG442">
        <f>IFERROR(VLOOKUP(B442,'Slutlig allokering'!$B$2:$AJ$462,MATCH("Summa justerad allokerad tillförd energi (utan hjälpel och rökgaskondensering):",'Slutlig allokering'!$B$2:$AK$2,0),FALSE)/1,"")</f>
        <v>0</v>
      </c>
      <c r="AI442" s="55" t="str">
        <f>IFERROR(1-VLOOKUP(B442,'Slutlig allokering'!$B$2:$AJ$462,MATCH("Andel av bränsle i kvv som allokerats till värme, exklusive rökgaskondensering och hjälpel",'Slutlig allokering'!$B$2:$AK$2,0),FALSE),"")</f>
        <v/>
      </c>
      <c r="AK442" s="55" t="str">
        <f t="shared" si="13"/>
        <v/>
      </c>
    </row>
    <row r="443" spans="1:37" x14ac:dyDescent="0.35">
      <c r="A443" s="28" t="s">
        <v>583</v>
      </c>
      <c r="B443" s="28" t="s">
        <v>586</v>
      </c>
      <c r="C443" t="str">
        <f>IFERROR(VLOOKUP($B443,Kraftvärmeprod!$B$1:$AH$479,MATCH(C$3,Kraftvärmeprod!$B$1:$AG$1,0),FALSE)/1,"")</f>
        <v/>
      </c>
      <c r="D443" t="str">
        <f>IFERROR(VLOOKUP($B443,Kraftvärmeprod!$B$1:$AH$479,MATCH(D$3,Kraftvärmeprod!$B$1:$AG$1,0),FALSE)/1,"")</f>
        <v/>
      </c>
      <c r="E443">
        <f>IFERROR(VLOOKUP($B443,Kraftvärmeprod!$B$1:$AH$479,MATCH(E$2,Kraftvärmeprod!$B$1:$AG$1,0),FALSE)/1,0)-IFERROR(VLOOKUP($B443,'Slutlig allokering'!$B$2:$AC$462,MATCH(E$3,'Slutlig allokering'!$B$2:$AJ$2,0),FALSE)/1,0)</f>
        <v>0</v>
      </c>
      <c r="F443">
        <f>IFERROR(VLOOKUP($B443,Kraftvärmeprod!$B$1:$AH$479,MATCH(F$2,Kraftvärmeprod!$B$1:$AG$1,0),FALSE)/1,0)-IFERROR(VLOOKUP($B443,'Slutlig allokering'!$B$2:$AC$462,MATCH(F$3,'Slutlig allokering'!$B$2:$AJ$2,0),FALSE)/1,0)</f>
        <v>0</v>
      </c>
      <c r="G443">
        <f>IFERROR(VLOOKUP($B443,Kraftvärmeprod!$B$1:$AH$479,MATCH(G$2,Kraftvärmeprod!$B$1:$AG$1,0),FALSE)/1,0)-IFERROR(VLOOKUP($B443,'Slutlig allokering'!$B$2:$AC$462,MATCH(G$3,'Slutlig allokering'!$B$2:$AJ$2,0),FALSE)/1,0)</f>
        <v>0</v>
      </c>
      <c r="H443">
        <f>IFERROR(VLOOKUP($B443,Kraftvärmeprod!$B$1:$AH$479,MATCH(H$2,Kraftvärmeprod!$B$1:$AG$1,0),FALSE)/1,0)-IFERROR(VLOOKUP($B443,'Slutlig allokering'!$B$2:$AC$462,MATCH(H$3,'Slutlig allokering'!$B$2:$AJ$2,0),FALSE)/1,0)</f>
        <v>0</v>
      </c>
      <c r="I443">
        <f>IFERROR(VLOOKUP($B443,Kraftvärmeprod!$B$1:$AH$479,MATCH(I$2,Kraftvärmeprod!$B$1:$AG$1,0),FALSE)/1,0)-IFERROR(VLOOKUP($B443,'Slutlig allokering'!$B$2:$AC$462,MATCH(I$3,'Slutlig allokering'!$B$2:$AJ$2,0),FALSE)/1,0)</f>
        <v>0</v>
      </c>
      <c r="J443">
        <f>IFERROR(VLOOKUP($B443,Kraftvärmeprod!$B$1:$AH$479,MATCH(J$2,Kraftvärmeprod!$B$1:$AG$1,0),FALSE)/1,0)-IFERROR(VLOOKUP($B443,'Slutlig allokering'!$B$2:$AC$462,MATCH(J$3,'Slutlig allokering'!$B$2:$AJ$2,0),FALSE)/1,0)</f>
        <v>0</v>
      </c>
      <c r="K443">
        <f>IFERROR(VLOOKUP($B443,Kraftvärmeprod!$B$1:$AH$479,MATCH(K$2,Kraftvärmeprod!$B$1:$AG$1,0),FALSE)/1,0)-IFERROR(VLOOKUP($B443,'Slutlig allokering'!$B$2:$AC$462,MATCH(K$3,'Slutlig allokering'!$B$2:$AJ$2,0),FALSE)/1,0)</f>
        <v>0</v>
      </c>
      <c r="L443">
        <f>IFERROR(VLOOKUP($B443,Kraftvärmeprod!$B$1:$AH$479,MATCH(L$2,Kraftvärmeprod!$B$1:$AG$1,0),FALSE)/1,0)-IFERROR(VLOOKUP($B443,'Slutlig allokering'!$B$2:$AC$462,MATCH(L$3,'Slutlig allokering'!$B$2:$AJ$2,0),FALSE)/1,0)</f>
        <v>0</v>
      </c>
      <c r="M443" s="143">
        <f>IFERROR(VLOOKUP($B443,Miljö!$B$1:$S$477,MATCH(M$2,Miljö!$B$1:$X$1,0),FALSE)/1,0)-IFERROR(VLOOKUP($B443,'Slutlig allokering'!$B$2:$AC$462,MATCH(M$3,'Slutlig allokering'!$B$2:$AJ$2,0),FALSE)/1,0)</f>
        <v>0</v>
      </c>
      <c r="N443">
        <f>IFERROR(VLOOKUP($B443,Kraftvärmeprod!$B$1:$AH$479,MATCH(N$2,Kraftvärmeprod!$B$1:$AG$1,0),FALSE)/1,0)-IFERROR(VLOOKUP($B443,'Slutlig allokering'!$B$2:$AC$462,MATCH(N$3,'Slutlig allokering'!$B$2:$AJ$2,0),FALSE)/1,0)</f>
        <v>0</v>
      </c>
      <c r="O443">
        <f>IFERROR(VLOOKUP($B443,Kraftvärmeprod!$B$1:$AH$479,MATCH(O$2,Kraftvärmeprod!$B$1:$AG$1,0),FALSE)/1,0)-IFERROR(VLOOKUP($B443,'Slutlig allokering'!$B$2:$AC$462,MATCH(O$3,'Slutlig allokering'!$B$2:$AJ$2,0),FALSE)/1,0)</f>
        <v>0</v>
      </c>
      <c r="P443">
        <f>IFERROR(VLOOKUP($B443,Kraftvärmeprod!$B$1:$AH$479,MATCH(P$2,Kraftvärmeprod!$B$1:$AG$1,0),FALSE)/1,0)-IFERROR(VLOOKUP($B443,'Slutlig allokering'!$B$2:$AC$462,MATCH(P$3,'Slutlig allokering'!$B$2:$AJ$2,0),FALSE)/1,0)</f>
        <v>0</v>
      </c>
      <c r="Q443">
        <f>IFERROR(VLOOKUP($B443,Kraftvärmeprod!$B$1:$AH$479,MATCH(Q$2,Kraftvärmeprod!$B$1:$AG$1,0),FALSE)/1,0)-IFERROR(VLOOKUP($B443,'Slutlig allokering'!$B$2:$AC$462,MATCH(Q$3,'Slutlig allokering'!$B$2:$AJ$2,0),FALSE)/1,0)</f>
        <v>0</v>
      </c>
      <c r="R443">
        <f>IFERROR(VLOOKUP($B443,Kraftvärmeprod!$B$1:$AH$479,MATCH(R$2,Kraftvärmeprod!$B$1:$AG$1,0),FALSE)/1,0)-IFERROR(VLOOKUP($B443,'Slutlig allokering'!$B$2:$AC$462,MATCH(R$3,'Slutlig allokering'!$B$2:$AJ$2,0),FALSE)/1,0)</f>
        <v>0</v>
      </c>
      <c r="S443">
        <f>IFERROR(VLOOKUP($B443,Kraftvärmeprod!$B$1:$AH$479,MATCH(S$2,Kraftvärmeprod!$B$1:$AG$1,0),FALSE)/1,0)-IFERROR(VLOOKUP($B443,'Slutlig allokering'!$B$2:$AC$462,MATCH(S$3,'Slutlig allokering'!$B$2:$AJ$2,0),FALSE)/1,0)</f>
        <v>0</v>
      </c>
      <c r="T443">
        <f>IFERROR(VLOOKUP($B443,Kraftvärmeprod!$B$1:$AH$479,MATCH(T$2,Kraftvärmeprod!$B$1:$AG$1,0),FALSE)/1,0)-IFERROR(VLOOKUP($B443,'Slutlig allokering'!$B$2:$AC$462,MATCH(T$3,'Slutlig allokering'!$B$2:$AJ$2,0),FALSE)/1,0)</f>
        <v>0</v>
      </c>
      <c r="U443">
        <f>IFERROR(VLOOKUP($B443,Kraftvärmeprod!$B$1:$AH$479,MATCH(U$2,Kraftvärmeprod!$B$1:$AG$1,0),FALSE)/1,0)-IFERROR(VLOOKUP($B443,'Slutlig allokering'!$B$2:$AC$462,MATCH(U$3,'Slutlig allokering'!$B$2:$AJ$2,0),FALSE)/1,0)</f>
        <v>0</v>
      </c>
      <c r="V443">
        <f>IFERROR(VLOOKUP($B443,Kraftvärmeprod!$B$1:$AH$479,MATCH(V$2,Kraftvärmeprod!$B$1:$AG$1,0),FALSE)/1,0)-IFERROR(VLOOKUP($B443,'Slutlig allokering'!$B$2:$AC$462,MATCH(V$3,'Slutlig allokering'!$B$2:$AJ$2,0),FALSE)/1,0)</f>
        <v>0</v>
      </c>
      <c r="W443">
        <f>IFERROR(VLOOKUP($B443,Kraftvärmeprod!$B$1:$AH$479,MATCH(W$2,Kraftvärmeprod!$B$1:$AG$1,0),FALSE)/1,0)-IFERROR(VLOOKUP($B443,'Slutlig allokering'!$B$2:$AC$462,MATCH(W$3,'Slutlig allokering'!$B$2:$AJ$2,0),FALSE)/1,0)</f>
        <v>0</v>
      </c>
      <c r="X443">
        <f>IFERROR(VLOOKUP($B443,Kraftvärmeprod!$B$1:$AH$479,MATCH(X$2,Kraftvärmeprod!$B$1:$AG$1,0),FALSE)/1,0)-IFERROR(VLOOKUP($B443,'Slutlig allokering'!$B$2:$AC$462,MATCH(X$3,'Slutlig allokering'!$B$2:$AJ$2,0),FALSE)/1,0)</f>
        <v>0</v>
      </c>
      <c r="Y443">
        <f>IFERROR(VLOOKUP($B443,Kraftvärmeprod!$B$1:$AH$479,MATCH(Y$2,Kraftvärmeprod!$B$1:$AG$1,0),FALSE)/1,0)-IFERROR(VLOOKUP($B443,'Slutlig allokering'!$B$2:$AC$462,MATCH(Y$3,'Slutlig allokering'!$B$2:$AJ$2,0),FALSE)/1,0)</f>
        <v>0</v>
      </c>
      <c r="Z443">
        <f>IFERROR(VLOOKUP($B443,Kraftvärmeprod!$B$1:$AH$479,MATCH(Z$2,Kraftvärmeprod!$B$1:$AG$1,0),FALSE)/1,0)-IFERROR(VLOOKUP($B443,'Slutlig allokering'!$B$2:$AC$462,MATCH(Z$3,'Slutlig allokering'!$B$2:$AJ$2,0),FALSE)/1,0)</f>
        <v>0</v>
      </c>
      <c r="AA443">
        <f>IFERROR(VLOOKUP($B443,Kraftvärmeprod!$B$1:$AH$479,MATCH(AA$2,Kraftvärmeprod!$B$1:$AG$1,0),FALSE)/1,0)-IFERROR(VLOOKUP($B443,'Slutlig allokering'!$B$2:$AC$462,MATCH(AA$3,'Slutlig allokering'!$B$2:$AJ$2,0),FALSE)/1,0)</f>
        <v>0</v>
      </c>
      <c r="AB443">
        <f>IFERROR(VLOOKUP($B443,Kraftvärmeprod!$B$1:$AH$479,MATCH(AB$2,Kraftvärmeprod!$B$1:$AG$1,0),FALSE)/1,0)-IFERROR(VLOOKUP($B443,'Slutlig allokering'!$B$2:$AC$462,MATCH(AB$3,'Slutlig allokering'!$B$2:$AJ$2,0),FALSE)/1,0)</f>
        <v>0</v>
      </c>
      <c r="AE443">
        <f t="shared" si="12"/>
        <v>0</v>
      </c>
      <c r="AG443">
        <f>IFERROR(VLOOKUP(B443,'Slutlig allokering'!$B$2:$AJ$462,MATCH("Summa justerad allokerad tillförd energi (utan hjälpel och rökgaskondensering):",'Slutlig allokering'!$B$2:$AK$2,0),FALSE)/1,"")</f>
        <v>0</v>
      </c>
      <c r="AI443" s="55" t="str">
        <f>IFERROR(1-VLOOKUP(B443,'Slutlig allokering'!$B$2:$AJ$462,MATCH("Andel av bränsle i kvv som allokerats till värme, exklusive rökgaskondensering och hjälpel",'Slutlig allokering'!$B$2:$AK$2,0),FALSE),"")</f>
        <v/>
      </c>
      <c r="AK443" s="55" t="str">
        <f t="shared" si="13"/>
        <v/>
      </c>
    </row>
    <row r="444" spans="1:37" x14ac:dyDescent="0.35">
      <c r="A444" s="28" t="s">
        <v>583</v>
      </c>
      <c r="B444" s="28" t="s">
        <v>587</v>
      </c>
      <c r="C444">
        <f>IFERROR(VLOOKUP($B444,Kraftvärmeprod!$B$1:$AH$479,MATCH(C$3,Kraftvärmeprod!$B$1:$AG$1,0),FALSE)/1,"")</f>
        <v>512.98699999999997</v>
      </c>
      <c r="D444">
        <f>IFERROR(VLOOKUP($B444,Kraftvärmeprod!$B$1:$AH$479,MATCH(D$3,Kraftvärmeprod!$B$1:$AG$1,0),FALSE)/1,"")</f>
        <v>151.28</v>
      </c>
      <c r="E444">
        <f>IFERROR(VLOOKUP($B444,Kraftvärmeprod!$B$1:$AH$479,MATCH(E$2,Kraftvärmeprod!$B$1:$AG$1,0),FALSE)/1,0)-IFERROR(VLOOKUP($B444,'Slutlig allokering'!$B$2:$AC$462,MATCH(E$3,'Slutlig allokering'!$B$2:$AJ$2,0),FALSE)/1,0)</f>
        <v>0</v>
      </c>
      <c r="F444">
        <f>IFERROR(VLOOKUP($B444,Kraftvärmeprod!$B$1:$AH$479,MATCH(F$2,Kraftvärmeprod!$B$1:$AG$1,0),FALSE)/1,0)-IFERROR(VLOOKUP($B444,'Slutlig allokering'!$B$2:$AC$462,MATCH(F$3,'Slutlig allokering'!$B$2:$AJ$2,0),FALSE)/1,0)</f>
        <v>0</v>
      </c>
      <c r="G444">
        <f>IFERROR(VLOOKUP($B444,Kraftvärmeprod!$B$1:$AH$479,MATCH(G$2,Kraftvärmeprod!$B$1:$AG$1,0),FALSE)/1,0)-IFERROR(VLOOKUP($B444,'Slutlig allokering'!$B$2:$AC$462,MATCH(G$3,'Slutlig allokering'!$B$2:$AJ$2,0),FALSE)/1,0)</f>
        <v>48.596199999999996</v>
      </c>
      <c r="H444">
        <f>IFERROR(VLOOKUP($B444,Kraftvärmeprod!$B$1:$AH$479,MATCH(H$2,Kraftvärmeprod!$B$1:$AG$1,0),FALSE)/1,0)-IFERROR(VLOOKUP($B444,'Slutlig allokering'!$B$2:$AC$462,MATCH(H$3,'Slutlig allokering'!$B$2:$AJ$2,0),FALSE)/1,0)</f>
        <v>0</v>
      </c>
      <c r="I444">
        <f>IFERROR(VLOOKUP($B444,Kraftvärmeprod!$B$1:$AH$479,MATCH(I$2,Kraftvärmeprod!$B$1:$AG$1,0),FALSE)/1,0)-IFERROR(VLOOKUP($B444,'Slutlig allokering'!$B$2:$AC$462,MATCH(I$3,'Slutlig allokering'!$B$2:$AJ$2,0),FALSE)/1,0)</f>
        <v>0.50066500000000003</v>
      </c>
      <c r="J444">
        <f>IFERROR(VLOOKUP($B444,Kraftvärmeprod!$B$1:$AH$479,MATCH(J$2,Kraftvärmeprod!$B$1:$AG$1,0),FALSE)/1,0)-IFERROR(VLOOKUP($B444,'Slutlig allokering'!$B$2:$AC$462,MATCH(J$3,'Slutlig allokering'!$B$2:$AJ$2,0),FALSE)/1,0)</f>
        <v>0</v>
      </c>
      <c r="K444">
        <f>IFERROR(VLOOKUP($B444,Kraftvärmeprod!$B$1:$AH$479,MATCH(K$2,Kraftvärmeprod!$B$1:$AG$1,0),FALSE)/1,0)-IFERROR(VLOOKUP($B444,'Slutlig allokering'!$B$2:$AC$462,MATCH(K$3,'Slutlig allokering'!$B$2:$AJ$2,0),FALSE)/1,0)</f>
        <v>3.5793800000000005</v>
      </c>
      <c r="L444">
        <f>IFERROR(VLOOKUP($B444,Kraftvärmeprod!$B$1:$AH$479,MATCH(L$2,Kraftvärmeprod!$B$1:$AG$1,0),FALSE)/1,0)-IFERROR(VLOOKUP($B444,'Slutlig allokering'!$B$2:$AC$462,MATCH(L$3,'Slutlig allokering'!$B$2:$AJ$2,0),FALSE)/1,0)</f>
        <v>206.33100000000002</v>
      </c>
      <c r="M444" s="143">
        <f>IFERROR(VLOOKUP($B444,Miljö!$B$1:$S$477,MATCH(M$2,Miljö!$B$1:$X$1,0),FALSE)/1,0)-IFERROR(VLOOKUP($B444,'Slutlig allokering'!$B$2:$AC$462,MATCH(M$3,'Slutlig allokering'!$B$2:$AJ$2,0),FALSE)/1,0)</f>
        <v>12.201899999999998</v>
      </c>
      <c r="N444">
        <f>IFERROR(VLOOKUP($B444,Kraftvärmeprod!$B$1:$AH$479,MATCH(N$2,Kraftvärmeprod!$B$1:$AG$1,0),FALSE)/1,0)-IFERROR(VLOOKUP($B444,'Slutlig allokering'!$B$2:$AC$462,MATCH(N$3,'Slutlig allokering'!$B$2:$AJ$2,0),FALSE)/1,0)</f>
        <v>0</v>
      </c>
      <c r="O444">
        <f>IFERROR(VLOOKUP($B444,Kraftvärmeprod!$B$1:$AH$479,MATCH(O$2,Kraftvärmeprod!$B$1:$AG$1,0),FALSE)/1,0)-IFERROR(VLOOKUP($B444,'Slutlig allokering'!$B$2:$AC$462,MATCH(O$3,'Slutlig allokering'!$B$2:$AJ$2,0),FALSE)/1,0)</f>
        <v>0</v>
      </c>
      <c r="P444">
        <f>IFERROR(VLOOKUP($B444,Kraftvärmeprod!$B$1:$AH$479,MATCH(P$2,Kraftvärmeprod!$B$1:$AG$1,0),FALSE)/1,0)-IFERROR(VLOOKUP($B444,'Slutlig allokering'!$B$2:$AC$462,MATCH(P$3,'Slutlig allokering'!$B$2:$AJ$2,0),FALSE)/1,0)</f>
        <v>0</v>
      </c>
      <c r="Q444">
        <f>IFERROR(VLOOKUP($B444,Kraftvärmeprod!$B$1:$AH$479,MATCH(Q$2,Kraftvärmeprod!$B$1:$AG$1,0),FALSE)/1,0)-IFERROR(VLOOKUP($B444,'Slutlig allokering'!$B$2:$AC$462,MATCH(Q$3,'Slutlig allokering'!$B$2:$AJ$2,0),FALSE)/1,0)</f>
        <v>35.735399999999991</v>
      </c>
      <c r="R444">
        <f>IFERROR(VLOOKUP($B444,Kraftvärmeprod!$B$1:$AH$479,MATCH(R$2,Kraftvärmeprod!$B$1:$AG$1,0),FALSE)/1,0)-IFERROR(VLOOKUP($B444,'Slutlig allokering'!$B$2:$AC$462,MATCH(R$3,'Slutlig allokering'!$B$2:$AJ$2,0),FALSE)/1,0)</f>
        <v>0</v>
      </c>
      <c r="S444">
        <f>IFERROR(VLOOKUP($B444,Kraftvärmeprod!$B$1:$AH$479,MATCH(S$2,Kraftvärmeprod!$B$1:$AG$1,0),FALSE)/1,0)-IFERROR(VLOOKUP($B444,'Slutlig allokering'!$B$2:$AC$462,MATCH(S$3,'Slutlig allokering'!$B$2:$AJ$2,0),FALSE)/1,0)</f>
        <v>0</v>
      </c>
      <c r="T444">
        <f>IFERROR(VLOOKUP($B444,Kraftvärmeprod!$B$1:$AH$479,MATCH(T$2,Kraftvärmeprod!$B$1:$AG$1,0),FALSE)/1,0)-IFERROR(VLOOKUP($B444,'Slutlig allokering'!$B$2:$AC$462,MATCH(T$3,'Slutlig allokering'!$B$2:$AJ$2,0),FALSE)/1,0)</f>
        <v>0</v>
      </c>
      <c r="U444">
        <f>IFERROR(VLOOKUP($B444,Kraftvärmeprod!$B$1:$AH$479,MATCH(U$2,Kraftvärmeprod!$B$1:$AG$1,0),FALSE)/1,0)-IFERROR(VLOOKUP($B444,'Slutlig allokering'!$B$2:$AC$462,MATCH(U$3,'Slutlig allokering'!$B$2:$AJ$2,0),FALSE)/1,0)</f>
        <v>18.626600000000003</v>
      </c>
      <c r="V444">
        <f>IFERROR(VLOOKUP($B444,Kraftvärmeprod!$B$1:$AH$479,MATCH(V$2,Kraftvärmeprod!$B$1:$AG$1,0),FALSE)/1,0)-IFERROR(VLOOKUP($B444,'Slutlig allokering'!$B$2:$AC$462,MATCH(V$3,'Slutlig allokering'!$B$2:$AJ$2,0),FALSE)/1,0)</f>
        <v>0</v>
      </c>
      <c r="W444">
        <f>IFERROR(VLOOKUP($B444,Kraftvärmeprod!$B$1:$AH$479,MATCH(W$2,Kraftvärmeprod!$B$1:$AG$1,0),FALSE)/1,0)-IFERROR(VLOOKUP($B444,'Slutlig allokering'!$B$2:$AC$462,MATCH(W$3,'Slutlig allokering'!$B$2:$AJ$2,0),FALSE)/1,0)</f>
        <v>0</v>
      </c>
      <c r="X444">
        <f>IFERROR(VLOOKUP($B444,Kraftvärmeprod!$B$1:$AH$479,MATCH(X$2,Kraftvärmeprod!$B$1:$AG$1,0),FALSE)/1,0)-IFERROR(VLOOKUP($B444,'Slutlig allokering'!$B$2:$AC$462,MATCH(X$3,'Slutlig allokering'!$B$2:$AJ$2,0),FALSE)/1,0)</f>
        <v>0</v>
      </c>
      <c r="Y444">
        <f>IFERROR(VLOOKUP($B444,Kraftvärmeprod!$B$1:$AH$479,MATCH(Y$2,Kraftvärmeprod!$B$1:$AG$1,0),FALSE)/1,0)-IFERROR(VLOOKUP($B444,'Slutlig allokering'!$B$2:$AC$462,MATCH(Y$3,'Slutlig allokering'!$B$2:$AJ$2,0),FALSE)/1,0)</f>
        <v>0</v>
      </c>
      <c r="Z444">
        <f>IFERROR(VLOOKUP($B444,Kraftvärmeprod!$B$1:$AH$479,MATCH(Z$2,Kraftvärmeprod!$B$1:$AG$1,0),FALSE)/1,0)-IFERROR(VLOOKUP($B444,'Slutlig allokering'!$B$2:$AC$462,MATCH(Z$3,'Slutlig allokering'!$B$2:$AJ$2,0),FALSE)/1,0)</f>
        <v>0</v>
      </c>
      <c r="AA444">
        <f>IFERROR(VLOOKUP($B444,Kraftvärmeprod!$B$1:$AH$479,MATCH(AA$2,Kraftvärmeprod!$B$1:$AG$1,0),FALSE)/1,0)-IFERROR(VLOOKUP($B444,'Slutlig allokering'!$B$2:$AC$462,MATCH(AA$3,'Slutlig allokering'!$B$2:$AJ$2,0),FALSE)/1,0)</f>
        <v>0</v>
      </c>
      <c r="AB444">
        <f>IFERROR(VLOOKUP($B444,Kraftvärmeprod!$B$1:$AH$479,MATCH(AB$2,Kraftvärmeprod!$B$1:$AG$1,0),FALSE)/1,0)-IFERROR(VLOOKUP($B444,'Slutlig allokering'!$B$2:$AC$462,MATCH(AB$3,'Slutlig allokering'!$B$2:$AJ$2,0),FALSE)/1,0)</f>
        <v>0</v>
      </c>
      <c r="AE444">
        <f t="shared" si="12"/>
        <v>313.36924499999998</v>
      </c>
      <c r="AG444">
        <f>IFERROR(VLOOKUP(B444,'Slutlig allokering'!$B$2:$AJ$462,MATCH("Summa justerad allokerad tillförd energi (utan hjälpel och rökgaskondensering):",'Slutlig allokering'!$B$2:$AK$2,0),FALSE)/1,"")</f>
        <v>413.69075500000002</v>
      </c>
      <c r="AI444" s="55">
        <f>IFERROR(1-VLOOKUP(B444,'Slutlig allokering'!$B$2:$AJ$462,MATCH("Andel av bränsle i kvv som allokerats till värme, exklusive rökgaskondensering och hjälpel",'Slutlig allokering'!$B$2:$AK$2,0),FALSE),"")</f>
        <v>0.4310087819437185</v>
      </c>
      <c r="AK444" s="55">
        <f t="shared" si="13"/>
        <v>0.43100878194371856</v>
      </c>
    </row>
    <row r="445" spans="1:37" x14ac:dyDescent="0.35">
      <c r="A445" s="28" t="s">
        <v>588</v>
      </c>
      <c r="B445" s="28" t="s">
        <v>589</v>
      </c>
      <c r="C445" t="str">
        <f>IFERROR(VLOOKUP($B445,Kraftvärmeprod!$B$1:$AH$479,MATCH(C$3,Kraftvärmeprod!$B$1:$AG$1,0),FALSE)/1,"")</f>
        <v/>
      </c>
      <c r="D445" t="str">
        <f>IFERROR(VLOOKUP($B445,Kraftvärmeprod!$B$1:$AH$479,MATCH(D$3,Kraftvärmeprod!$B$1:$AG$1,0),FALSE)/1,"")</f>
        <v/>
      </c>
      <c r="E445">
        <f>IFERROR(VLOOKUP($B445,Kraftvärmeprod!$B$1:$AH$479,MATCH(E$2,Kraftvärmeprod!$B$1:$AG$1,0),FALSE)/1,0)-IFERROR(VLOOKUP($B445,'Slutlig allokering'!$B$2:$AC$462,MATCH(E$3,'Slutlig allokering'!$B$2:$AJ$2,0),FALSE)/1,0)</f>
        <v>0</v>
      </c>
      <c r="F445">
        <f>IFERROR(VLOOKUP($B445,Kraftvärmeprod!$B$1:$AH$479,MATCH(F$2,Kraftvärmeprod!$B$1:$AG$1,0),FALSE)/1,0)-IFERROR(VLOOKUP($B445,'Slutlig allokering'!$B$2:$AC$462,MATCH(F$3,'Slutlig allokering'!$B$2:$AJ$2,0),FALSE)/1,0)</f>
        <v>0</v>
      </c>
      <c r="G445">
        <f>IFERROR(VLOOKUP($B445,Kraftvärmeprod!$B$1:$AH$479,MATCH(G$2,Kraftvärmeprod!$B$1:$AG$1,0),FALSE)/1,0)-IFERROR(VLOOKUP($B445,'Slutlig allokering'!$B$2:$AC$462,MATCH(G$3,'Slutlig allokering'!$B$2:$AJ$2,0),FALSE)/1,0)</f>
        <v>0</v>
      </c>
      <c r="H445">
        <f>IFERROR(VLOOKUP($B445,Kraftvärmeprod!$B$1:$AH$479,MATCH(H$2,Kraftvärmeprod!$B$1:$AG$1,0),FALSE)/1,0)-IFERROR(VLOOKUP($B445,'Slutlig allokering'!$B$2:$AC$462,MATCH(H$3,'Slutlig allokering'!$B$2:$AJ$2,0),FALSE)/1,0)</f>
        <v>0</v>
      </c>
      <c r="I445">
        <f>IFERROR(VLOOKUP($B445,Kraftvärmeprod!$B$1:$AH$479,MATCH(I$2,Kraftvärmeprod!$B$1:$AG$1,0),FALSE)/1,0)-IFERROR(VLOOKUP($B445,'Slutlig allokering'!$B$2:$AC$462,MATCH(I$3,'Slutlig allokering'!$B$2:$AJ$2,0),FALSE)/1,0)</f>
        <v>0</v>
      </c>
      <c r="J445">
        <f>IFERROR(VLOOKUP($B445,Kraftvärmeprod!$B$1:$AH$479,MATCH(J$2,Kraftvärmeprod!$B$1:$AG$1,0),FALSE)/1,0)-IFERROR(VLOOKUP($B445,'Slutlig allokering'!$B$2:$AC$462,MATCH(J$3,'Slutlig allokering'!$B$2:$AJ$2,0),FALSE)/1,0)</f>
        <v>0</v>
      </c>
      <c r="K445">
        <f>IFERROR(VLOOKUP($B445,Kraftvärmeprod!$B$1:$AH$479,MATCH(K$2,Kraftvärmeprod!$B$1:$AG$1,0),FALSE)/1,0)-IFERROR(VLOOKUP($B445,'Slutlig allokering'!$B$2:$AC$462,MATCH(K$3,'Slutlig allokering'!$B$2:$AJ$2,0),FALSE)/1,0)</f>
        <v>0</v>
      </c>
      <c r="L445">
        <f>IFERROR(VLOOKUP($B445,Kraftvärmeprod!$B$1:$AH$479,MATCH(L$2,Kraftvärmeprod!$B$1:$AG$1,0),FALSE)/1,0)-IFERROR(VLOOKUP($B445,'Slutlig allokering'!$B$2:$AC$462,MATCH(L$3,'Slutlig allokering'!$B$2:$AJ$2,0),FALSE)/1,0)</f>
        <v>0</v>
      </c>
      <c r="M445" s="143">
        <f>IFERROR(VLOOKUP($B445,Miljö!$B$1:$S$477,MATCH(M$2,Miljö!$B$1:$X$1,0),FALSE)/1,0)-IFERROR(VLOOKUP($B445,'Slutlig allokering'!$B$2:$AC$462,MATCH(M$3,'Slutlig allokering'!$B$2:$AJ$2,0),FALSE)/1,0)</f>
        <v>0</v>
      </c>
      <c r="N445">
        <f>IFERROR(VLOOKUP($B445,Kraftvärmeprod!$B$1:$AH$479,MATCH(N$2,Kraftvärmeprod!$B$1:$AG$1,0),FALSE)/1,0)-IFERROR(VLOOKUP($B445,'Slutlig allokering'!$B$2:$AC$462,MATCH(N$3,'Slutlig allokering'!$B$2:$AJ$2,0),FALSE)/1,0)</f>
        <v>0</v>
      </c>
      <c r="O445">
        <f>IFERROR(VLOOKUP($B445,Kraftvärmeprod!$B$1:$AH$479,MATCH(O$2,Kraftvärmeprod!$B$1:$AG$1,0),FALSE)/1,0)-IFERROR(VLOOKUP($B445,'Slutlig allokering'!$B$2:$AC$462,MATCH(O$3,'Slutlig allokering'!$B$2:$AJ$2,0),FALSE)/1,0)</f>
        <v>0</v>
      </c>
      <c r="P445">
        <f>IFERROR(VLOOKUP($B445,Kraftvärmeprod!$B$1:$AH$479,MATCH(P$2,Kraftvärmeprod!$B$1:$AG$1,0),FALSE)/1,0)-IFERROR(VLOOKUP($B445,'Slutlig allokering'!$B$2:$AC$462,MATCH(P$3,'Slutlig allokering'!$B$2:$AJ$2,0),FALSE)/1,0)</f>
        <v>0</v>
      </c>
      <c r="Q445">
        <f>IFERROR(VLOOKUP($B445,Kraftvärmeprod!$B$1:$AH$479,MATCH(Q$2,Kraftvärmeprod!$B$1:$AG$1,0),FALSE)/1,0)-IFERROR(VLOOKUP($B445,'Slutlig allokering'!$B$2:$AC$462,MATCH(Q$3,'Slutlig allokering'!$B$2:$AJ$2,0),FALSE)/1,0)</f>
        <v>0</v>
      </c>
      <c r="R445">
        <f>IFERROR(VLOOKUP($B445,Kraftvärmeprod!$B$1:$AH$479,MATCH(R$2,Kraftvärmeprod!$B$1:$AG$1,0),FALSE)/1,0)-IFERROR(VLOOKUP($B445,'Slutlig allokering'!$B$2:$AC$462,MATCH(R$3,'Slutlig allokering'!$B$2:$AJ$2,0),FALSE)/1,0)</f>
        <v>0</v>
      </c>
      <c r="S445">
        <f>IFERROR(VLOOKUP($B445,Kraftvärmeprod!$B$1:$AH$479,MATCH(S$2,Kraftvärmeprod!$B$1:$AG$1,0),FALSE)/1,0)-IFERROR(VLOOKUP($B445,'Slutlig allokering'!$B$2:$AC$462,MATCH(S$3,'Slutlig allokering'!$B$2:$AJ$2,0),FALSE)/1,0)</f>
        <v>0</v>
      </c>
      <c r="T445">
        <f>IFERROR(VLOOKUP($B445,Kraftvärmeprod!$B$1:$AH$479,MATCH(T$2,Kraftvärmeprod!$B$1:$AG$1,0),FALSE)/1,0)-IFERROR(VLOOKUP($B445,'Slutlig allokering'!$B$2:$AC$462,MATCH(T$3,'Slutlig allokering'!$B$2:$AJ$2,0),FALSE)/1,0)</f>
        <v>0</v>
      </c>
      <c r="U445">
        <f>IFERROR(VLOOKUP($B445,Kraftvärmeprod!$B$1:$AH$479,MATCH(U$2,Kraftvärmeprod!$B$1:$AG$1,0),FALSE)/1,0)-IFERROR(VLOOKUP($B445,'Slutlig allokering'!$B$2:$AC$462,MATCH(U$3,'Slutlig allokering'!$B$2:$AJ$2,0),FALSE)/1,0)</f>
        <v>0</v>
      </c>
      <c r="V445">
        <f>IFERROR(VLOOKUP($B445,Kraftvärmeprod!$B$1:$AH$479,MATCH(V$2,Kraftvärmeprod!$B$1:$AG$1,0),FALSE)/1,0)-IFERROR(VLOOKUP($B445,'Slutlig allokering'!$B$2:$AC$462,MATCH(V$3,'Slutlig allokering'!$B$2:$AJ$2,0),FALSE)/1,0)</f>
        <v>0</v>
      </c>
      <c r="W445">
        <f>IFERROR(VLOOKUP($B445,Kraftvärmeprod!$B$1:$AH$479,MATCH(W$2,Kraftvärmeprod!$B$1:$AG$1,0),FALSE)/1,0)-IFERROR(VLOOKUP($B445,'Slutlig allokering'!$B$2:$AC$462,MATCH(W$3,'Slutlig allokering'!$B$2:$AJ$2,0),FALSE)/1,0)</f>
        <v>0</v>
      </c>
      <c r="X445">
        <f>IFERROR(VLOOKUP($B445,Kraftvärmeprod!$B$1:$AH$479,MATCH(X$2,Kraftvärmeprod!$B$1:$AG$1,0),FALSE)/1,0)-IFERROR(VLOOKUP($B445,'Slutlig allokering'!$B$2:$AC$462,MATCH(X$3,'Slutlig allokering'!$B$2:$AJ$2,0),FALSE)/1,0)</f>
        <v>0</v>
      </c>
      <c r="Y445">
        <f>IFERROR(VLOOKUP($B445,Kraftvärmeprod!$B$1:$AH$479,MATCH(Y$2,Kraftvärmeprod!$B$1:$AG$1,0),FALSE)/1,0)-IFERROR(VLOOKUP($B445,'Slutlig allokering'!$B$2:$AC$462,MATCH(Y$3,'Slutlig allokering'!$B$2:$AJ$2,0),FALSE)/1,0)</f>
        <v>0</v>
      </c>
      <c r="Z445">
        <f>IFERROR(VLOOKUP($B445,Kraftvärmeprod!$B$1:$AH$479,MATCH(Z$2,Kraftvärmeprod!$B$1:$AG$1,0),FALSE)/1,0)-IFERROR(VLOOKUP($B445,'Slutlig allokering'!$B$2:$AC$462,MATCH(Z$3,'Slutlig allokering'!$B$2:$AJ$2,0),FALSE)/1,0)</f>
        <v>0</v>
      </c>
      <c r="AA445">
        <f>IFERROR(VLOOKUP($B445,Kraftvärmeprod!$B$1:$AH$479,MATCH(AA$2,Kraftvärmeprod!$B$1:$AG$1,0),FALSE)/1,0)-IFERROR(VLOOKUP($B445,'Slutlig allokering'!$B$2:$AC$462,MATCH(AA$3,'Slutlig allokering'!$B$2:$AJ$2,0),FALSE)/1,0)</f>
        <v>0</v>
      </c>
      <c r="AB445">
        <f>IFERROR(VLOOKUP($B445,Kraftvärmeprod!$B$1:$AH$479,MATCH(AB$2,Kraftvärmeprod!$B$1:$AG$1,0),FALSE)/1,0)-IFERROR(VLOOKUP($B445,'Slutlig allokering'!$B$2:$AC$462,MATCH(AB$3,'Slutlig allokering'!$B$2:$AJ$2,0),FALSE)/1,0)</f>
        <v>0</v>
      </c>
      <c r="AE445">
        <f t="shared" si="12"/>
        <v>0</v>
      </c>
      <c r="AG445">
        <f>IFERROR(VLOOKUP(B445,'Slutlig allokering'!$B$2:$AJ$462,MATCH("Summa justerad allokerad tillförd energi (utan hjälpel och rökgaskondensering):",'Slutlig allokering'!$B$2:$AK$2,0),FALSE)/1,"")</f>
        <v>0</v>
      </c>
      <c r="AI445" s="55" t="str">
        <f>IFERROR(1-VLOOKUP(B445,'Slutlig allokering'!$B$2:$AJ$462,MATCH("Andel av bränsle i kvv som allokerats till värme, exklusive rökgaskondensering och hjälpel",'Slutlig allokering'!$B$2:$AK$2,0),FALSE),"")</f>
        <v/>
      </c>
      <c r="AK445" s="55" t="str">
        <f t="shared" si="13"/>
        <v/>
      </c>
    </row>
    <row r="446" spans="1:37" x14ac:dyDescent="0.35">
      <c r="A446" s="28" t="s">
        <v>590</v>
      </c>
      <c r="B446" s="28" t="s">
        <v>591</v>
      </c>
      <c r="C446" t="str">
        <f>IFERROR(VLOOKUP($B446,Kraftvärmeprod!$B$1:$AH$479,MATCH(C$3,Kraftvärmeprod!$B$1:$AG$1,0),FALSE)/1,"")</f>
        <v/>
      </c>
      <c r="D446" t="str">
        <f>IFERROR(VLOOKUP($B446,Kraftvärmeprod!$B$1:$AH$479,MATCH(D$3,Kraftvärmeprod!$B$1:$AG$1,0),FALSE)/1,"")</f>
        <v/>
      </c>
      <c r="E446">
        <f>IFERROR(VLOOKUP($B446,Kraftvärmeprod!$B$1:$AH$479,MATCH(E$2,Kraftvärmeprod!$B$1:$AG$1,0),FALSE)/1,0)-IFERROR(VLOOKUP($B446,'Slutlig allokering'!$B$2:$AC$462,MATCH(E$3,'Slutlig allokering'!$B$2:$AJ$2,0),FALSE)/1,0)</f>
        <v>0</v>
      </c>
      <c r="F446">
        <f>IFERROR(VLOOKUP($B446,Kraftvärmeprod!$B$1:$AH$479,MATCH(F$2,Kraftvärmeprod!$B$1:$AG$1,0),FALSE)/1,0)-IFERROR(VLOOKUP($B446,'Slutlig allokering'!$B$2:$AC$462,MATCH(F$3,'Slutlig allokering'!$B$2:$AJ$2,0),FALSE)/1,0)</f>
        <v>0</v>
      </c>
      <c r="G446">
        <f>IFERROR(VLOOKUP($B446,Kraftvärmeprod!$B$1:$AH$479,MATCH(G$2,Kraftvärmeprod!$B$1:$AG$1,0),FALSE)/1,0)-IFERROR(VLOOKUP($B446,'Slutlig allokering'!$B$2:$AC$462,MATCH(G$3,'Slutlig allokering'!$B$2:$AJ$2,0),FALSE)/1,0)</f>
        <v>0</v>
      </c>
      <c r="H446">
        <f>IFERROR(VLOOKUP($B446,Kraftvärmeprod!$B$1:$AH$479,MATCH(H$2,Kraftvärmeprod!$B$1:$AG$1,0),FALSE)/1,0)-IFERROR(VLOOKUP($B446,'Slutlig allokering'!$B$2:$AC$462,MATCH(H$3,'Slutlig allokering'!$B$2:$AJ$2,0),FALSE)/1,0)</f>
        <v>0</v>
      </c>
      <c r="I446">
        <f>IFERROR(VLOOKUP($B446,Kraftvärmeprod!$B$1:$AH$479,MATCH(I$2,Kraftvärmeprod!$B$1:$AG$1,0),FALSE)/1,0)-IFERROR(VLOOKUP($B446,'Slutlig allokering'!$B$2:$AC$462,MATCH(I$3,'Slutlig allokering'!$B$2:$AJ$2,0),FALSE)/1,0)</f>
        <v>0</v>
      </c>
      <c r="J446">
        <f>IFERROR(VLOOKUP($B446,Kraftvärmeprod!$B$1:$AH$479,MATCH(J$2,Kraftvärmeprod!$B$1:$AG$1,0),FALSE)/1,0)-IFERROR(VLOOKUP($B446,'Slutlig allokering'!$B$2:$AC$462,MATCH(J$3,'Slutlig allokering'!$B$2:$AJ$2,0),FALSE)/1,0)</f>
        <v>0</v>
      </c>
      <c r="K446">
        <f>IFERROR(VLOOKUP($B446,Kraftvärmeprod!$B$1:$AH$479,MATCH(K$2,Kraftvärmeprod!$B$1:$AG$1,0),FALSE)/1,0)-IFERROR(VLOOKUP($B446,'Slutlig allokering'!$B$2:$AC$462,MATCH(K$3,'Slutlig allokering'!$B$2:$AJ$2,0),FALSE)/1,0)</f>
        <v>0</v>
      </c>
      <c r="L446">
        <f>IFERROR(VLOOKUP($B446,Kraftvärmeprod!$B$1:$AH$479,MATCH(L$2,Kraftvärmeprod!$B$1:$AG$1,0),FALSE)/1,0)-IFERROR(VLOOKUP($B446,'Slutlig allokering'!$B$2:$AC$462,MATCH(L$3,'Slutlig allokering'!$B$2:$AJ$2,0),FALSE)/1,0)</f>
        <v>0</v>
      </c>
      <c r="M446" s="143">
        <f>IFERROR(VLOOKUP($B446,Miljö!$B$1:$S$477,MATCH(M$2,Miljö!$B$1:$X$1,0),FALSE)/1,0)-IFERROR(VLOOKUP($B446,'Slutlig allokering'!$B$2:$AC$462,MATCH(M$3,'Slutlig allokering'!$B$2:$AJ$2,0),FALSE)/1,0)</f>
        <v>0</v>
      </c>
      <c r="N446">
        <f>IFERROR(VLOOKUP($B446,Kraftvärmeprod!$B$1:$AH$479,MATCH(N$2,Kraftvärmeprod!$B$1:$AG$1,0),FALSE)/1,0)-IFERROR(VLOOKUP($B446,'Slutlig allokering'!$B$2:$AC$462,MATCH(N$3,'Slutlig allokering'!$B$2:$AJ$2,0),FALSE)/1,0)</f>
        <v>0</v>
      </c>
      <c r="O446">
        <f>IFERROR(VLOOKUP($B446,Kraftvärmeprod!$B$1:$AH$479,MATCH(O$2,Kraftvärmeprod!$B$1:$AG$1,0),FALSE)/1,0)-IFERROR(VLOOKUP($B446,'Slutlig allokering'!$B$2:$AC$462,MATCH(O$3,'Slutlig allokering'!$B$2:$AJ$2,0),FALSE)/1,0)</f>
        <v>0</v>
      </c>
      <c r="P446">
        <f>IFERROR(VLOOKUP($B446,Kraftvärmeprod!$B$1:$AH$479,MATCH(P$2,Kraftvärmeprod!$B$1:$AG$1,0),FALSE)/1,0)-IFERROR(VLOOKUP($B446,'Slutlig allokering'!$B$2:$AC$462,MATCH(P$3,'Slutlig allokering'!$B$2:$AJ$2,0),FALSE)/1,0)</f>
        <v>0</v>
      </c>
      <c r="Q446">
        <f>IFERROR(VLOOKUP($B446,Kraftvärmeprod!$B$1:$AH$479,MATCH(Q$2,Kraftvärmeprod!$B$1:$AG$1,0),FALSE)/1,0)-IFERROR(VLOOKUP($B446,'Slutlig allokering'!$B$2:$AC$462,MATCH(Q$3,'Slutlig allokering'!$B$2:$AJ$2,0),FALSE)/1,0)</f>
        <v>0</v>
      </c>
      <c r="R446">
        <f>IFERROR(VLOOKUP($B446,Kraftvärmeprod!$B$1:$AH$479,MATCH(R$2,Kraftvärmeprod!$B$1:$AG$1,0),FALSE)/1,0)-IFERROR(VLOOKUP($B446,'Slutlig allokering'!$B$2:$AC$462,MATCH(R$3,'Slutlig allokering'!$B$2:$AJ$2,0),FALSE)/1,0)</f>
        <v>0</v>
      </c>
      <c r="S446">
        <f>IFERROR(VLOOKUP($B446,Kraftvärmeprod!$B$1:$AH$479,MATCH(S$2,Kraftvärmeprod!$B$1:$AG$1,0),FALSE)/1,0)-IFERROR(VLOOKUP($B446,'Slutlig allokering'!$B$2:$AC$462,MATCH(S$3,'Slutlig allokering'!$B$2:$AJ$2,0),FALSE)/1,0)</f>
        <v>0</v>
      </c>
      <c r="T446">
        <f>IFERROR(VLOOKUP($B446,Kraftvärmeprod!$B$1:$AH$479,MATCH(T$2,Kraftvärmeprod!$B$1:$AG$1,0),FALSE)/1,0)-IFERROR(VLOOKUP($B446,'Slutlig allokering'!$B$2:$AC$462,MATCH(T$3,'Slutlig allokering'!$B$2:$AJ$2,0),FALSE)/1,0)</f>
        <v>0</v>
      </c>
      <c r="U446">
        <f>IFERROR(VLOOKUP($B446,Kraftvärmeprod!$B$1:$AH$479,MATCH(U$2,Kraftvärmeprod!$B$1:$AG$1,0),FALSE)/1,0)-IFERROR(VLOOKUP($B446,'Slutlig allokering'!$B$2:$AC$462,MATCH(U$3,'Slutlig allokering'!$B$2:$AJ$2,0),FALSE)/1,0)</f>
        <v>0</v>
      </c>
      <c r="V446">
        <f>IFERROR(VLOOKUP($B446,Kraftvärmeprod!$B$1:$AH$479,MATCH(V$2,Kraftvärmeprod!$B$1:$AG$1,0),FALSE)/1,0)-IFERROR(VLOOKUP($B446,'Slutlig allokering'!$B$2:$AC$462,MATCH(V$3,'Slutlig allokering'!$B$2:$AJ$2,0),FALSE)/1,0)</f>
        <v>0</v>
      </c>
      <c r="W446">
        <f>IFERROR(VLOOKUP($B446,Kraftvärmeprod!$B$1:$AH$479,MATCH(W$2,Kraftvärmeprod!$B$1:$AG$1,0),FALSE)/1,0)-IFERROR(VLOOKUP($B446,'Slutlig allokering'!$B$2:$AC$462,MATCH(W$3,'Slutlig allokering'!$B$2:$AJ$2,0),FALSE)/1,0)</f>
        <v>0</v>
      </c>
      <c r="X446">
        <f>IFERROR(VLOOKUP($B446,Kraftvärmeprod!$B$1:$AH$479,MATCH(X$2,Kraftvärmeprod!$B$1:$AG$1,0),FALSE)/1,0)-IFERROR(VLOOKUP($B446,'Slutlig allokering'!$B$2:$AC$462,MATCH(X$3,'Slutlig allokering'!$B$2:$AJ$2,0),FALSE)/1,0)</f>
        <v>0</v>
      </c>
      <c r="Y446">
        <f>IFERROR(VLOOKUP($B446,Kraftvärmeprod!$B$1:$AH$479,MATCH(Y$2,Kraftvärmeprod!$B$1:$AG$1,0),FALSE)/1,0)-IFERROR(VLOOKUP($B446,'Slutlig allokering'!$B$2:$AC$462,MATCH(Y$3,'Slutlig allokering'!$B$2:$AJ$2,0),FALSE)/1,0)</f>
        <v>0</v>
      </c>
      <c r="Z446">
        <f>IFERROR(VLOOKUP($B446,Kraftvärmeprod!$B$1:$AH$479,MATCH(Z$2,Kraftvärmeprod!$B$1:$AG$1,0),FALSE)/1,0)-IFERROR(VLOOKUP($B446,'Slutlig allokering'!$B$2:$AC$462,MATCH(Z$3,'Slutlig allokering'!$B$2:$AJ$2,0),FALSE)/1,0)</f>
        <v>0</v>
      </c>
      <c r="AA446">
        <f>IFERROR(VLOOKUP($B446,Kraftvärmeprod!$B$1:$AH$479,MATCH(AA$2,Kraftvärmeprod!$B$1:$AG$1,0),FALSE)/1,0)-IFERROR(VLOOKUP($B446,'Slutlig allokering'!$B$2:$AC$462,MATCH(AA$3,'Slutlig allokering'!$B$2:$AJ$2,0),FALSE)/1,0)</f>
        <v>0</v>
      </c>
      <c r="AB446">
        <f>IFERROR(VLOOKUP($B446,Kraftvärmeprod!$B$1:$AH$479,MATCH(AB$2,Kraftvärmeprod!$B$1:$AG$1,0),FALSE)/1,0)-IFERROR(VLOOKUP($B446,'Slutlig allokering'!$B$2:$AC$462,MATCH(AB$3,'Slutlig allokering'!$B$2:$AJ$2,0),FALSE)/1,0)</f>
        <v>0</v>
      </c>
      <c r="AE446">
        <f t="shared" si="12"/>
        <v>0</v>
      </c>
      <c r="AG446">
        <f>IFERROR(VLOOKUP(B446,'Slutlig allokering'!$B$2:$AJ$462,MATCH("Summa justerad allokerad tillförd energi (utan hjälpel och rökgaskondensering):",'Slutlig allokering'!$B$2:$AK$2,0),FALSE)/1,"")</f>
        <v>0</v>
      </c>
      <c r="AI446" s="55" t="str">
        <f>IFERROR(1-VLOOKUP(B446,'Slutlig allokering'!$B$2:$AJ$462,MATCH("Andel av bränsle i kvv som allokerats till värme, exklusive rökgaskondensering och hjälpel",'Slutlig allokering'!$B$2:$AK$2,0),FALSE),"")</f>
        <v/>
      </c>
      <c r="AK446" s="55" t="str">
        <f t="shared" si="13"/>
        <v/>
      </c>
    </row>
    <row r="447" spans="1:37" x14ac:dyDescent="0.35">
      <c r="A447" s="28" t="s">
        <v>590</v>
      </c>
      <c r="B447" s="28" t="s">
        <v>592</v>
      </c>
      <c r="C447" t="str">
        <f>IFERROR(VLOOKUP($B447,Kraftvärmeprod!$B$1:$AH$479,MATCH(C$3,Kraftvärmeprod!$B$1:$AG$1,0),FALSE)/1,"")</f>
        <v/>
      </c>
      <c r="D447" t="str">
        <f>IFERROR(VLOOKUP($B447,Kraftvärmeprod!$B$1:$AH$479,MATCH(D$3,Kraftvärmeprod!$B$1:$AG$1,0),FALSE)/1,"")</f>
        <v/>
      </c>
      <c r="E447">
        <f>IFERROR(VLOOKUP($B447,Kraftvärmeprod!$B$1:$AH$479,MATCH(E$2,Kraftvärmeprod!$B$1:$AG$1,0),FALSE)/1,0)-IFERROR(VLOOKUP($B447,'Slutlig allokering'!$B$2:$AC$462,MATCH(E$3,'Slutlig allokering'!$B$2:$AJ$2,0),FALSE)/1,0)</f>
        <v>0</v>
      </c>
      <c r="F447">
        <f>IFERROR(VLOOKUP($B447,Kraftvärmeprod!$B$1:$AH$479,MATCH(F$2,Kraftvärmeprod!$B$1:$AG$1,0),FALSE)/1,0)-IFERROR(VLOOKUP($B447,'Slutlig allokering'!$B$2:$AC$462,MATCH(F$3,'Slutlig allokering'!$B$2:$AJ$2,0),FALSE)/1,0)</f>
        <v>0</v>
      </c>
      <c r="G447">
        <f>IFERROR(VLOOKUP($B447,Kraftvärmeprod!$B$1:$AH$479,MATCH(G$2,Kraftvärmeprod!$B$1:$AG$1,0),FALSE)/1,0)-IFERROR(VLOOKUP($B447,'Slutlig allokering'!$B$2:$AC$462,MATCH(G$3,'Slutlig allokering'!$B$2:$AJ$2,0),FALSE)/1,0)</f>
        <v>0</v>
      </c>
      <c r="H447">
        <f>IFERROR(VLOOKUP($B447,Kraftvärmeprod!$B$1:$AH$479,MATCH(H$2,Kraftvärmeprod!$B$1:$AG$1,0),FALSE)/1,0)-IFERROR(VLOOKUP($B447,'Slutlig allokering'!$B$2:$AC$462,MATCH(H$3,'Slutlig allokering'!$B$2:$AJ$2,0),FALSE)/1,0)</f>
        <v>0</v>
      </c>
      <c r="I447">
        <f>IFERROR(VLOOKUP($B447,Kraftvärmeprod!$B$1:$AH$479,MATCH(I$2,Kraftvärmeprod!$B$1:$AG$1,0),FALSE)/1,0)-IFERROR(VLOOKUP($B447,'Slutlig allokering'!$B$2:$AC$462,MATCH(I$3,'Slutlig allokering'!$B$2:$AJ$2,0),FALSE)/1,0)</f>
        <v>0</v>
      </c>
      <c r="J447">
        <f>IFERROR(VLOOKUP($B447,Kraftvärmeprod!$B$1:$AH$479,MATCH(J$2,Kraftvärmeprod!$B$1:$AG$1,0),FALSE)/1,0)-IFERROR(VLOOKUP($B447,'Slutlig allokering'!$B$2:$AC$462,MATCH(J$3,'Slutlig allokering'!$B$2:$AJ$2,0),FALSE)/1,0)</f>
        <v>0</v>
      </c>
      <c r="K447">
        <f>IFERROR(VLOOKUP($B447,Kraftvärmeprod!$B$1:$AH$479,MATCH(K$2,Kraftvärmeprod!$B$1:$AG$1,0),FALSE)/1,0)-IFERROR(VLOOKUP($B447,'Slutlig allokering'!$B$2:$AC$462,MATCH(K$3,'Slutlig allokering'!$B$2:$AJ$2,0),FALSE)/1,0)</f>
        <v>0</v>
      </c>
      <c r="L447">
        <f>IFERROR(VLOOKUP($B447,Kraftvärmeprod!$B$1:$AH$479,MATCH(L$2,Kraftvärmeprod!$B$1:$AG$1,0),FALSE)/1,0)-IFERROR(VLOOKUP($B447,'Slutlig allokering'!$B$2:$AC$462,MATCH(L$3,'Slutlig allokering'!$B$2:$AJ$2,0),FALSE)/1,0)</f>
        <v>0</v>
      </c>
      <c r="M447" s="143">
        <f>IFERROR(VLOOKUP($B447,Miljö!$B$1:$S$477,MATCH(M$2,Miljö!$B$1:$X$1,0),FALSE)/1,0)-IFERROR(VLOOKUP($B447,'Slutlig allokering'!$B$2:$AC$462,MATCH(M$3,'Slutlig allokering'!$B$2:$AJ$2,0),FALSE)/1,0)</f>
        <v>0</v>
      </c>
      <c r="N447">
        <f>IFERROR(VLOOKUP($B447,Kraftvärmeprod!$B$1:$AH$479,MATCH(N$2,Kraftvärmeprod!$B$1:$AG$1,0),FALSE)/1,0)-IFERROR(VLOOKUP($B447,'Slutlig allokering'!$B$2:$AC$462,MATCH(N$3,'Slutlig allokering'!$B$2:$AJ$2,0),FALSE)/1,0)</f>
        <v>0</v>
      </c>
      <c r="O447">
        <f>IFERROR(VLOOKUP($B447,Kraftvärmeprod!$B$1:$AH$479,MATCH(O$2,Kraftvärmeprod!$B$1:$AG$1,0),FALSE)/1,0)-IFERROR(VLOOKUP($B447,'Slutlig allokering'!$B$2:$AC$462,MATCH(O$3,'Slutlig allokering'!$B$2:$AJ$2,0),FALSE)/1,0)</f>
        <v>0</v>
      </c>
      <c r="P447">
        <f>IFERROR(VLOOKUP($B447,Kraftvärmeprod!$B$1:$AH$479,MATCH(P$2,Kraftvärmeprod!$B$1:$AG$1,0),FALSE)/1,0)-IFERROR(VLOOKUP($B447,'Slutlig allokering'!$B$2:$AC$462,MATCH(P$3,'Slutlig allokering'!$B$2:$AJ$2,0),FALSE)/1,0)</f>
        <v>0</v>
      </c>
      <c r="Q447">
        <f>IFERROR(VLOOKUP($B447,Kraftvärmeprod!$B$1:$AH$479,MATCH(Q$2,Kraftvärmeprod!$B$1:$AG$1,0),FALSE)/1,0)-IFERROR(VLOOKUP($B447,'Slutlig allokering'!$B$2:$AC$462,MATCH(Q$3,'Slutlig allokering'!$B$2:$AJ$2,0),FALSE)/1,0)</f>
        <v>0</v>
      </c>
      <c r="R447">
        <f>IFERROR(VLOOKUP($B447,Kraftvärmeprod!$B$1:$AH$479,MATCH(R$2,Kraftvärmeprod!$B$1:$AG$1,0),FALSE)/1,0)-IFERROR(VLOOKUP($B447,'Slutlig allokering'!$B$2:$AC$462,MATCH(R$3,'Slutlig allokering'!$B$2:$AJ$2,0),FALSE)/1,0)</f>
        <v>0</v>
      </c>
      <c r="S447">
        <f>IFERROR(VLOOKUP($B447,Kraftvärmeprod!$B$1:$AH$479,MATCH(S$2,Kraftvärmeprod!$B$1:$AG$1,0),FALSE)/1,0)-IFERROR(VLOOKUP($B447,'Slutlig allokering'!$B$2:$AC$462,MATCH(S$3,'Slutlig allokering'!$B$2:$AJ$2,0),FALSE)/1,0)</f>
        <v>0</v>
      </c>
      <c r="T447">
        <f>IFERROR(VLOOKUP($B447,Kraftvärmeprod!$B$1:$AH$479,MATCH(T$2,Kraftvärmeprod!$B$1:$AG$1,0),FALSE)/1,0)-IFERROR(VLOOKUP($B447,'Slutlig allokering'!$B$2:$AC$462,MATCH(T$3,'Slutlig allokering'!$B$2:$AJ$2,0),FALSE)/1,0)</f>
        <v>0</v>
      </c>
      <c r="U447">
        <f>IFERROR(VLOOKUP($B447,Kraftvärmeprod!$B$1:$AH$479,MATCH(U$2,Kraftvärmeprod!$B$1:$AG$1,0),FALSE)/1,0)-IFERROR(VLOOKUP($B447,'Slutlig allokering'!$B$2:$AC$462,MATCH(U$3,'Slutlig allokering'!$B$2:$AJ$2,0),FALSE)/1,0)</f>
        <v>0</v>
      </c>
      <c r="V447">
        <f>IFERROR(VLOOKUP($B447,Kraftvärmeprod!$B$1:$AH$479,MATCH(V$2,Kraftvärmeprod!$B$1:$AG$1,0),FALSE)/1,0)-IFERROR(VLOOKUP($B447,'Slutlig allokering'!$B$2:$AC$462,MATCH(V$3,'Slutlig allokering'!$B$2:$AJ$2,0),FALSE)/1,0)</f>
        <v>0</v>
      </c>
      <c r="W447">
        <f>IFERROR(VLOOKUP($B447,Kraftvärmeprod!$B$1:$AH$479,MATCH(W$2,Kraftvärmeprod!$B$1:$AG$1,0),FALSE)/1,0)-IFERROR(VLOOKUP($B447,'Slutlig allokering'!$B$2:$AC$462,MATCH(W$3,'Slutlig allokering'!$B$2:$AJ$2,0),FALSE)/1,0)</f>
        <v>0</v>
      </c>
      <c r="X447">
        <f>IFERROR(VLOOKUP($B447,Kraftvärmeprod!$B$1:$AH$479,MATCH(X$2,Kraftvärmeprod!$B$1:$AG$1,0),FALSE)/1,0)-IFERROR(VLOOKUP($B447,'Slutlig allokering'!$B$2:$AC$462,MATCH(X$3,'Slutlig allokering'!$B$2:$AJ$2,0),FALSE)/1,0)</f>
        <v>0</v>
      </c>
      <c r="Y447">
        <f>IFERROR(VLOOKUP($B447,Kraftvärmeprod!$B$1:$AH$479,MATCH(Y$2,Kraftvärmeprod!$B$1:$AG$1,0),FALSE)/1,0)-IFERROR(VLOOKUP($B447,'Slutlig allokering'!$B$2:$AC$462,MATCH(Y$3,'Slutlig allokering'!$B$2:$AJ$2,0),FALSE)/1,0)</f>
        <v>0</v>
      </c>
      <c r="Z447">
        <f>IFERROR(VLOOKUP($B447,Kraftvärmeprod!$B$1:$AH$479,MATCH(Z$2,Kraftvärmeprod!$B$1:$AG$1,0),FALSE)/1,0)-IFERROR(VLOOKUP($B447,'Slutlig allokering'!$B$2:$AC$462,MATCH(Z$3,'Slutlig allokering'!$B$2:$AJ$2,0),FALSE)/1,0)</f>
        <v>0</v>
      </c>
      <c r="AA447">
        <f>IFERROR(VLOOKUP($B447,Kraftvärmeprod!$B$1:$AH$479,MATCH(AA$2,Kraftvärmeprod!$B$1:$AG$1,0),FALSE)/1,0)-IFERROR(VLOOKUP($B447,'Slutlig allokering'!$B$2:$AC$462,MATCH(AA$3,'Slutlig allokering'!$B$2:$AJ$2,0),FALSE)/1,0)</f>
        <v>0</v>
      </c>
      <c r="AB447">
        <f>IFERROR(VLOOKUP($B447,Kraftvärmeprod!$B$1:$AH$479,MATCH(AB$2,Kraftvärmeprod!$B$1:$AG$1,0),FALSE)/1,0)-IFERROR(VLOOKUP($B447,'Slutlig allokering'!$B$2:$AC$462,MATCH(AB$3,'Slutlig allokering'!$B$2:$AJ$2,0),FALSE)/1,0)</f>
        <v>0</v>
      </c>
      <c r="AE447">
        <f t="shared" si="12"/>
        <v>0</v>
      </c>
      <c r="AG447">
        <f>IFERROR(VLOOKUP(B447,'Slutlig allokering'!$B$2:$AJ$462,MATCH("Summa justerad allokerad tillförd energi (utan hjälpel och rökgaskondensering):",'Slutlig allokering'!$B$2:$AK$2,0),FALSE)/1,"")</f>
        <v>0</v>
      </c>
      <c r="AI447" s="55" t="str">
        <f>IFERROR(1-VLOOKUP(B447,'Slutlig allokering'!$B$2:$AJ$462,MATCH("Andel av bränsle i kvv som allokerats till värme, exklusive rökgaskondensering och hjälpel",'Slutlig allokering'!$B$2:$AK$2,0),FALSE),"")</f>
        <v/>
      </c>
      <c r="AK447" s="55" t="str">
        <f t="shared" si="13"/>
        <v/>
      </c>
    </row>
    <row r="448" spans="1:37" x14ac:dyDescent="0.35">
      <c r="A448" s="28" t="s">
        <v>590</v>
      </c>
      <c r="B448" s="28" t="s">
        <v>593</v>
      </c>
      <c r="C448" t="str">
        <f>IFERROR(VLOOKUP($B448,Kraftvärmeprod!$B$1:$AH$479,MATCH(C$3,Kraftvärmeprod!$B$1:$AG$1,0),FALSE)/1,"")</f>
        <v/>
      </c>
      <c r="D448" t="str">
        <f>IFERROR(VLOOKUP($B448,Kraftvärmeprod!$B$1:$AH$479,MATCH(D$3,Kraftvärmeprod!$B$1:$AG$1,0),FALSE)/1,"")</f>
        <v/>
      </c>
      <c r="E448">
        <f>IFERROR(VLOOKUP($B448,Kraftvärmeprod!$B$1:$AH$479,MATCH(E$2,Kraftvärmeprod!$B$1:$AG$1,0),FALSE)/1,0)-IFERROR(VLOOKUP($B448,'Slutlig allokering'!$B$2:$AC$462,MATCH(E$3,'Slutlig allokering'!$B$2:$AJ$2,0),FALSE)/1,0)</f>
        <v>0</v>
      </c>
      <c r="F448">
        <f>IFERROR(VLOOKUP($B448,Kraftvärmeprod!$B$1:$AH$479,MATCH(F$2,Kraftvärmeprod!$B$1:$AG$1,0),FALSE)/1,0)-IFERROR(VLOOKUP($B448,'Slutlig allokering'!$B$2:$AC$462,MATCH(F$3,'Slutlig allokering'!$B$2:$AJ$2,0),FALSE)/1,0)</f>
        <v>0</v>
      </c>
      <c r="G448">
        <f>IFERROR(VLOOKUP($B448,Kraftvärmeprod!$B$1:$AH$479,MATCH(G$2,Kraftvärmeprod!$B$1:$AG$1,0),FALSE)/1,0)-IFERROR(VLOOKUP($B448,'Slutlig allokering'!$B$2:$AC$462,MATCH(G$3,'Slutlig allokering'!$B$2:$AJ$2,0),FALSE)/1,0)</f>
        <v>0</v>
      </c>
      <c r="H448">
        <f>IFERROR(VLOOKUP($B448,Kraftvärmeprod!$B$1:$AH$479,MATCH(H$2,Kraftvärmeprod!$B$1:$AG$1,0),FALSE)/1,0)-IFERROR(VLOOKUP($B448,'Slutlig allokering'!$B$2:$AC$462,MATCH(H$3,'Slutlig allokering'!$B$2:$AJ$2,0),FALSE)/1,0)</f>
        <v>0</v>
      </c>
      <c r="I448">
        <f>IFERROR(VLOOKUP($B448,Kraftvärmeprod!$B$1:$AH$479,MATCH(I$2,Kraftvärmeprod!$B$1:$AG$1,0),FALSE)/1,0)-IFERROR(VLOOKUP($B448,'Slutlig allokering'!$B$2:$AC$462,MATCH(I$3,'Slutlig allokering'!$B$2:$AJ$2,0),FALSE)/1,0)</f>
        <v>0</v>
      </c>
      <c r="J448">
        <f>IFERROR(VLOOKUP($B448,Kraftvärmeprod!$B$1:$AH$479,MATCH(J$2,Kraftvärmeprod!$B$1:$AG$1,0),FALSE)/1,0)-IFERROR(VLOOKUP($B448,'Slutlig allokering'!$B$2:$AC$462,MATCH(J$3,'Slutlig allokering'!$B$2:$AJ$2,0),FALSE)/1,0)</f>
        <v>0</v>
      </c>
      <c r="K448">
        <f>IFERROR(VLOOKUP($B448,Kraftvärmeprod!$B$1:$AH$479,MATCH(K$2,Kraftvärmeprod!$B$1:$AG$1,0),FALSE)/1,0)-IFERROR(VLOOKUP($B448,'Slutlig allokering'!$B$2:$AC$462,MATCH(K$3,'Slutlig allokering'!$B$2:$AJ$2,0),FALSE)/1,0)</f>
        <v>0</v>
      </c>
      <c r="L448">
        <f>IFERROR(VLOOKUP($B448,Kraftvärmeprod!$B$1:$AH$479,MATCH(L$2,Kraftvärmeprod!$B$1:$AG$1,0),FALSE)/1,0)-IFERROR(VLOOKUP($B448,'Slutlig allokering'!$B$2:$AC$462,MATCH(L$3,'Slutlig allokering'!$B$2:$AJ$2,0),FALSE)/1,0)</f>
        <v>0</v>
      </c>
      <c r="M448" s="143">
        <f>IFERROR(VLOOKUP($B448,Miljö!$B$1:$S$477,MATCH(M$2,Miljö!$B$1:$X$1,0),FALSE)/1,0)-IFERROR(VLOOKUP($B448,'Slutlig allokering'!$B$2:$AC$462,MATCH(M$3,'Slutlig allokering'!$B$2:$AJ$2,0),FALSE)/1,0)</f>
        <v>0</v>
      </c>
      <c r="N448">
        <f>IFERROR(VLOOKUP($B448,Kraftvärmeprod!$B$1:$AH$479,MATCH(N$2,Kraftvärmeprod!$B$1:$AG$1,0),FALSE)/1,0)-IFERROR(VLOOKUP($B448,'Slutlig allokering'!$B$2:$AC$462,MATCH(N$3,'Slutlig allokering'!$B$2:$AJ$2,0),FALSE)/1,0)</f>
        <v>0</v>
      </c>
      <c r="O448">
        <f>IFERROR(VLOOKUP($B448,Kraftvärmeprod!$B$1:$AH$479,MATCH(O$2,Kraftvärmeprod!$B$1:$AG$1,0),FALSE)/1,0)-IFERROR(VLOOKUP($B448,'Slutlig allokering'!$B$2:$AC$462,MATCH(O$3,'Slutlig allokering'!$B$2:$AJ$2,0),FALSE)/1,0)</f>
        <v>0</v>
      </c>
      <c r="P448">
        <f>IFERROR(VLOOKUP($B448,Kraftvärmeprod!$B$1:$AH$479,MATCH(P$2,Kraftvärmeprod!$B$1:$AG$1,0),FALSE)/1,0)-IFERROR(VLOOKUP($B448,'Slutlig allokering'!$B$2:$AC$462,MATCH(P$3,'Slutlig allokering'!$B$2:$AJ$2,0),FALSE)/1,0)</f>
        <v>0</v>
      </c>
      <c r="Q448">
        <f>IFERROR(VLOOKUP($B448,Kraftvärmeprod!$B$1:$AH$479,MATCH(Q$2,Kraftvärmeprod!$B$1:$AG$1,0),FALSE)/1,0)-IFERROR(VLOOKUP($B448,'Slutlig allokering'!$B$2:$AC$462,MATCH(Q$3,'Slutlig allokering'!$B$2:$AJ$2,0),FALSE)/1,0)</f>
        <v>0</v>
      </c>
      <c r="R448">
        <f>IFERROR(VLOOKUP($B448,Kraftvärmeprod!$B$1:$AH$479,MATCH(R$2,Kraftvärmeprod!$B$1:$AG$1,0),FALSE)/1,0)-IFERROR(VLOOKUP($B448,'Slutlig allokering'!$B$2:$AC$462,MATCH(R$3,'Slutlig allokering'!$B$2:$AJ$2,0),FALSE)/1,0)</f>
        <v>0</v>
      </c>
      <c r="S448">
        <f>IFERROR(VLOOKUP($B448,Kraftvärmeprod!$B$1:$AH$479,MATCH(S$2,Kraftvärmeprod!$B$1:$AG$1,0),FALSE)/1,0)-IFERROR(VLOOKUP($B448,'Slutlig allokering'!$B$2:$AC$462,MATCH(S$3,'Slutlig allokering'!$B$2:$AJ$2,0),FALSE)/1,0)</f>
        <v>0</v>
      </c>
      <c r="T448">
        <f>IFERROR(VLOOKUP($B448,Kraftvärmeprod!$B$1:$AH$479,MATCH(T$2,Kraftvärmeprod!$B$1:$AG$1,0),FALSE)/1,0)-IFERROR(VLOOKUP($B448,'Slutlig allokering'!$B$2:$AC$462,MATCH(T$3,'Slutlig allokering'!$B$2:$AJ$2,0),FALSE)/1,0)</f>
        <v>0</v>
      </c>
      <c r="U448">
        <f>IFERROR(VLOOKUP($B448,Kraftvärmeprod!$B$1:$AH$479,MATCH(U$2,Kraftvärmeprod!$B$1:$AG$1,0),FALSE)/1,0)-IFERROR(VLOOKUP($B448,'Slutlig allokering'!$B$2:$AC$462,MATCH(U$3,'Slutlig allokering'!$B$2:$AJ$2,0),FALSE)/1,0)</f>
        <v>0</v>
      </c>
      <c r="V448">
        <f>IFERROR(VLOOKUP($B448,Kraftvärmeprod!$B$1:$AH$479,MATCH(V$2,Kraftvärmeprod!$B$1:$AG$1,0),FALSE)/1,0)-IFERROR(VLOOKUP($B448,'Slutlig allokering'!$B$2:$AC$462,MATCH(V$3,'Slutlig allokering'!$B$2:$AJ$2,0),FALSE)/1,0)</f>
        <v>0</v>
      </c>
      <c r="W448">
        <f>IFERROR(VLOOKUP($B448,Kraftvärmeprod!$B$1:$AH$479,MATCH(W$2,Kraftvärmeprod!$B$1:$AG$1,0),FALSE)/1,0)-IFERROR(VLOOKUP($B448,'Slutlig allokering'!$B$2:$AC$462,MATCH(W$3,'Slutlig allokering'!$B$2:$AJ$2,0),FALSE)/1,0)</f>
        <v>0</v>
      </c>
      <c r="X448">
        <f>IFERROR(VLOOKUP($B448,Kraftvärmeprod!$B$1:$AH$479,MATCH(X$2,Kraftvärmeprod!$B$1:$AG$1,0),FALSE)/1,0)-IFERROR(VLOOKUP($B448,'Slutlig allokering'!$B$2:$AC$462,MATCH(X$3,'Slutlig allokering'!$B$2:$AJ$2,0),FALSE)/1,0)</f>
        <v>0</v>
      </c>
      <c r="Y448">
        <f>IFERROR(VLOOKUP($B448,Kraftvärmeprod!$B$1:$AH$479,MATCH(Y$2,Kraftvärmeprod!$B$1:$AG$1,0),FALSE)/1,0)-IFERROR(VLOOKUP($B448,'Slutlig allokering'!$B$2:$AC$462,MATCH(Y$3,'Slutlig allokering'!$B$2:$AJ$2,0),FALSE)/1,0)</f>
        <v>0</v>
      </c>
      <c r="Z448">
        <f>IFERROR(VLOOKUP($B448,Kraftvärmeprod!$B$1:$AH$479,MATCH(Z$2,Kraftvärmeprod!$B$1:$AG$1,0),FALSE)/1,0)-IFERROR(VLOOKUP($B448,'Slutlig allokering'!$B$2:$AC$462,MATCH(Z$3,'Slutlig allokering'!$B$2:$AJ$2,0),FALSE)/1,0)</f>
        <v>0</v>
      </c>
      <c r="AA448">
        <f>IFERROR(VLOOKUP($B448,Kraftvärmeprod!$B$1:$AH$479,MATCH(AA$2,Kraftvärmeprod!$B$1:$AG$1,0),FALSE)/1,0)-IFERROR(VLOOKUP($B448,'Slutlig allokering'!$B$2:$AC$462,MATCH(AA$3,'Slutlig allokering'!$B$2:$AJ$2,0),FALSE)/1,0)</f>
        <v>0</v>
      </c>
      <c r="AB448">
        <f>IFERROR(VLOOKUP($B448,Kraftvärmeprod!$B$1:$AH$479,MATCH(AB$2,Kraftvärmeprod!$B$1:$AG$1,0),FALSE)/1,0)-IFERROR(VLOOKUP($B448,'Slutlig allokering'!$B$2:$AC$462,MATCH(AB$3,'Slutlig allokering'!$B$2:$AJ$2,0),FALSE)/1,0)</f>
        <v>0</v>
      </c>
      <c r="AE448">
        <f t="shared" si="12"/>
        <v>0</v>
      </c>
      <c r="AG448">
        <f>IFERROR(VLOOKUP(B448,'Slutlig allokering'!$B$2:$AJ$462,MATCH("Summa justerad allokerad tillförd energi (utan hjälpel och rökgaskondensering):",'Slutlig allokering'!$B$2:$AK$2,0),FALSE)/1,"")</f>
        <v>0</v>
      </c>
      <c r="AI448" s="55" t="str">
        <f>IFERROR(1-VLOOKUP(B448,'Slutlig allokering'!$B$2:$AJ$462,MATCH("Andel av bränsle i kvv som allokerats till värme, exklusive rökgaskondensering och hjälpel",'Slutlig allokering'!$B$2:$AK$2,0),FALSE),"")</f>
        <v/>
      </c>
      <c r="AK448" s="55" t="str">
        <f t="shared" si="13"/>
        <v/>
      </c>
    </row>
    <row r="449" spans="1:37" x14ac:dyDescent="0.35">
      <c r="A449" s="28" t="s">
        <v>594</v>
      </c>
      <c r="B449" s="28" t="s">
        <v>595</v>
      </c>
      <c r="C449" t="str">
        <f>IFERROR(VLOOKUP($B449,Kraftvärmeprod!$B$1:$AH$479,MATCH(C$3,Kraftvärmeprod!$B$1:$AG$1,0),FALSE)/1,"")</f>
        <v/>
      </c>
      <c r="D449" t="str">
        <f>IFERROR(VLOOKUP($B449,Kraftvärmeprod!$B$1:$AH$479,MATCH(D$3,Kraftvärmeprod!$B$1:$AG$1,0),FALSE)/1,"")</f>
        <v/>
      </c>
      <c r="E449">
        <f>IFERROR(VLOOKUP($B449,Kraftvärmeprod!$B$1:$AH$479,MATCH(E$2,Kraftvärmeprod!$B$1:$AG$1,0),FALSE)/1,0)-IFERROR(VLOOKUP($B449,'Slutlig allokering'!$B$2:$AC$462,MATCH(E$3,'Slutlig allokering'!$B$2:$AJ$2,0),FALSE)/1,0)</f>
        <v>0</v>
      </c>
      <c r="F449">
        <f>IFERROR(VLOOKUP($B449,Kraftvärmeprod!$B$1:$AH$479,MATCH(F$2,Kraftvärmeprod!$B$1:$AG$1,0),FALSE)/1,0)-IFERROR(VLOOKUP($B449,'Slutlig allokering'!$B$2:$AC$462,MATCH(F$3,'Slutlig allokering'!$B$2:$AJ$2,0),FALSE)/1,0)</f>
        <v>0</v>
      </c>
      <c r="G449">
        <f>IFERROR(VLOOKUP($B449,Kraftvärmeprod!$B$1:$AH$479,MATCH(G$2,Kraftvärmeprod!$B$1:$AG$1,0),FALSE)/1,0)-IFERROR(VLOOKUP($B449,'Slutlig allokering'!$B$2:$AC$462,MATCH(G$3,'Slutlig allokering'!$B$2:$AJ$2,0),FALSE)/1,0)</f>
        <v>0</v>
      </c>
      <c r="H449">
        <f>IFERROR(VLOOKUP($B449,Kraftvärmeprod!$B$1:$AH$479,MATCH(H$2,Kraftvärmeprod!$B$1:$AG$1,0),FALSE)/1,0)-IFERROR(VLOOKUP($B449,'Slutlig allokering'!$B$2:$AC$462,MATCH(H$3,'Slutlig allokering'!$B$2:$AJ$2,0),FALSE)/1,0)</f>
        <v>0</v>
      </c>
      <c r="I449">
        <f>IFERROR(VLOOKUP($B449,Kraftvärmeprod!$B$1:$AH$479,MATCH(I$2,Kraftvärmeprod!$B$1:$AG$1,0),FALSE)/1,0)-IFERROR(VLOOKUP($B449,'Slutlig allokering'!$B$2:$AC$462,MATCH(I$3,'Slutlig allokering'!$B$2:$AJ$2,0),FALSE)/1,0)</f>
        <v>0</v>
      </c>
      <c r="J449">
        <f>IFERROR(VLOOKUP($B449,Kraftvärmeprod!$B$1:$AH$479,MATCH(J$2,Kraftvärmeprod!$B$1:$AG$1,0),FALSE)/1,0)-IFERROR(VLOOKUP($B449,'Slutlig allokering'!$B$2:$AC$462,MATCH(J$3,'Slutlig allokering'!$B$2:$AJ$2,0),FALSE)/1,0)</f>
        <v>0</v>
      </c>
      <c r="K449">
        <f>IFERROR(VLOOKUP($B449,Kraftvärmeprod!$B$1:$AH$479,MATCH(K$2,Kraftvärmeprod!$B$1:$AG$1,0),FALSE)/1,0)-IFERROR(VLOOKUP($B449,'Slutlig allokering'!$B$2:$AC$462,MATCH(K$3,'Slutlig allokering'!$B$2:$AJ$2,0),FALSE)/1,0)</f>
        <v>0</v>
      </c>
      <c r="L449">
        <f>IFERROR(VLOOKUP($B449,Kraftvärmeprod!$B$1:$AH$479,MATCH(L$2,Kraftvärmeprod!$B$1:$AG$1,0),FALSE)/1,0)-IFERROR(VLOOKUP($B449,'Slutlig allokering'!$B$2:$AC$462,MATCH(L$3,'Slutlig allokering'!$B$2:$AJ$2,0),FALSE)/1,0)</f>
        <v>0</v>
      </c>
      <c r="M449" s="143">
        <f>IFERROR(VLOOKUP($B449,Miljö!$B$1:$S$477,MATCH(M$2,Miljö!$B$1:$X$1,0),FALSE)/1,0)-IFERROR(VLOOKUP($B449,'Slutlig allokering'!$B$2:$AC$462,MATCH(M$3,'Slutlig allokering'!$B$2:$AJ$2,0),FALSE)/1,0)</f>
        <v>0</v>
      </c>
      <c r="N449">
        <f>IFERROR(VLOOKUP($B449,Kraftvärmeprod!$B$1:$AH$479,MATCH(N$2,Kraftvärmeprod!$B$1:$AG$1,0),FALSE)/1,0)-IFERROR(VLOOKUP($B449,'Slutlig allokering'!$B$2:$AC$462,MATCH(N$3,'Slutlig allokering'!$B$2:$AJ$2,0),FALSE)/1,0)</f>
        <v>0</v>
      </c>
      <c r="O449">
        <f>IFERROR(VLOOKUP($B449,Kraftvärmeprod!$B$1:$AH$479,MATCH(O$2,Kraftvärmeprod!$B$1:$AG$1,0),FALSE)/1,0)-IFERROR(VLOOKUP($B449,'Slutlig allokering'!$B$2:$AC$462,MATCH(O$3,'Slutlig allokering'!$B$2:$AJ$2,0),FALSE)/1,0)</f>
        <v>0</v>
      </c>
      <c r="P449">
        <f>IFERROR(VLOOKUP($B449,Kraftvärmeprod!$B$1:$AH$479,MATCH(P$2,Kraftvärmeprod!$B$1:$AG$1,0),FALSE)/1,0)-IFERROR(VLOOKUP($B449,'Slutlig allokering'!$B$2:$AC$462,MATCH(P$3,'Slutlig allokering'!$B$2:$AJ$2,0),FALSE)/1,0)</f>
        <v>0</v>
      </c>
      <c r="Q449">
        <f>IFERROR(VLOOKUP($B449,Kraftvärmeprod!$B$1:$AH$479,MATCH(Q$2,Kraftvärmeprod!$B$1:$AG$1,0),FALSE)/1,0)-IFERROR(VLOOKUP($B449,'Slutlig allokering'!$B$2:$AC$462,MATCH(Q$3,'Slutlig allokering'!$B$2:$AJ$2,0),FALSE)/1,0)</f>
        <v>0</v>
      </c>
      <c r="R449">
        <f>IFERROR(VLOOKUP($B449,Kraftvärmeprod!$B$1:$AH$479,MATCH(R$2,Kraftvärmeprod!$B$1:$AG$1,0),FALSE)/1,0)-IFERROR(VLOOKUP($B449,'Slutlig allokering'!$B$2:$AC$462,MATCH(R$3,'Slutlig allokering'!$B$2:$AJ$2,0),FALSE)/1,0)</f>
        <v>0</v>
      </c>
      <c r="S449">
        <f>IFERROR(VLOOKUP($B449,Kraftvärmeprod!$B$1:$AH$479,MATCH(S$2,Kraftvärmeprod!$B$1:$AG$1,0),FALSE)/1,0)-IFERROR(VLOOKUP($B449,'Slutlig allokering'!$B$2:$AC$462,MATCH(S$3,'Slutlig allokering'!$B$2:$AJ$2,0),FALSE)/1,0)</f>
        <v>0</v>
      </c>
      <c r="T449">
        <f>IFERROR(VLOOKUP($B449,Kraftvärmeprod!$B$1:$AH$479,MATCH(T$2,Kraftvärmeprod!$B$1:$AG$1,0),FALSE)/1,0)-IFERROR(VLOOKUP($B449,'Slutlig allokering'!$B$2:$AC$462,MATCH(T$3,'Slutlig allokering'!$B$2:$AJ$2,0),FALSE)/1,0)</f>
        <v>0</v>
      </c>
      <c r="U449">
        <f>IFERROR(VLOOKUP($B449,Kraftvärmeprod!$B$1:$AH$479,MATCH(U$2,Kraftvärmeprod!$B$1:$AG$1,0),FALSE)/1,0)-IFERROR(VLOOKUP($B449,'Slutlig allokering'!$B$2:$AC$462,MATCH(U$3,'Slutlig allokering'!$B$2:$AJ$2,0),FALSE)/1,0)</f>
        <v>0</v>
      </c>
      <c r="V449">
        <f>IFERROR(VLOOKUP($B449,Kraftvärmeprod!$B$1:$AH$479,MATCH(V$2,Kraftvärmeprod!$B$1:$AG$1,0),FALSE)/1,0)-IFERROR(VLOOKUP($B449,'Slutlig allokering'!$B$2:$AC$462,MATCH(V$3,'Slutlig allokering'!$B$2:$AJ$2,0),FALSE)/1,0)</f>
        <v>0</v>
      </c>
      <c r="W449">
        <f>IFERROR(VLOOKUP($B449,Kraftvärmeprod!$B$1:$AH$479,MATCH(W$2,Kraftvärmeprod!$B$1:$AG$1,0),FALSE)/1,0)-IFERROR(VLOOKUP($B449,'Slutlig allokering'!$B$2:$AC$462,MATCH(W$3,'Slutlig allokering'!$B$2:$AJ$2,0),FALSE)/1,0)</f>
        <v>0</v>
      </c>
      <c r="X449">
        <f>IFERROR(VLOOKUP($B449,Kraftvärmeprod!$B$1:$AH$479,MATCH(X$2,Kraftvärmeprod!$B$1:$AG$1,0),FALSE)/1,0)-IFERROR(VLOOKUP($B449,'Slutlig allokering'!$B$2:$AC$462,MATCH(X$3,'Slutlig allokering'!$B$2:$AJ$2,0),FALSE)/1,0)</f>
        <v>0</v>
      </c>
      <c r="Y449">
        <f>IFERROR(VLOOKUP($B449,Kraftvärmeprod!$B$1:$AH$479,MATCH(Y$2,Kraftvärmeprod!$B$1:$AG$1,0),FALSE)/1,0)-IFERROR(VLOOKUP($B449,'Slutlig allokering'!$B$2:$AC$462,MATCH(Y$3,'Slutlig allokering'!$B$2:$AJ$2,0),FALSE)/1,0)</f>
        <v>0</v>
      </c>
      <c r="Z449">
        <f>IFERROR(VLOOKUP($B449,Kraftvärmeprod!$B$1:$AH$479,MATCH(Z$2,Kraftvärmeprod!$B$1:$AG$1,0),FALSE)/1,0)-IFERROR(VLOOKUP($B449,'Slutlig allokering'!$B$2:$AC$462,MATCH(Z$3,'Slutlig allokering'!$B$2:$AJ$2,0),FALSE)/1,0)</f>
        <v>0</v>
      </c>
      <c r="AA449">
        <f>IFERROR(VLOOKUP($B449,Kraftvärmeprod!$B$1:$AH$479,MATCH(AA$2,Kraftvärmeprod!$B$1:$AG$1,0),FALSE)/1,0)-IFERROR(VLOOKUP($B449,'Slutlig allokering'!$B$2:$AC$462,MATCH(AA$3,'Slutlig allokering'!$B$2:$AJ$2,0),FALSE)/1,0)</f>
        <v>0</v>
      </c>
      <c r="AB449">
        <f>IFERROR(VLOOKUP($B449,Kraftvärmeprod!$B$1:$AH$479,MATCH(AB$2,Kraftvärmeprod!$B$1:$AG$1,0),FALSE)/1,0)-IFERROR(VLOOKUP($B449,'Slutlig allokering'!$B$2:$AC$462,MATCH(AB$3,'Slutlig allokering'!$B$2:$AJ$2,0),FALSE)/1,0)</f>
        <v>0</v>
      </c>
      <c r="AE449">
        <f t="shared" si="12"/>
        <v>0</v>
      </c>
      <c r="AG449">
        <f>IFERROR(VLOOKUP(B449,'Slutlig allokering'!$B$2:$AJ$462,MATCH("Summa justerad allokerad tillförd energi (utan hjälpel och rökgaskondensering):",'Slutlig allokering'!$B$2:$AK$2,0),FALSE)/1,"")</f>
        <v>0</v>
      </c>
      <c r="AI449" s="55" t="str">
        <f>IFERROR(1-VLOOKUP(B449,'Slutlig allokering'!$B$2:$AJ$462,MATCH("Andel av bränsle i kvv som allokerats till värme, exklusive rökgaskondensering och hjälpel",'Slutlig allokering'!$B$2:$AK$2,0),FALSE),"")</f>
        <v/>
      </c>
      <c r="AK449" s="55" t="str">
        <f t="shared" si="13"/>
        <v/>
      </c>
    </row>
    <row r="450" spans="1:37" x14ac:dyDescent="0.35">
      <c r="A450" s="28" t="s">
        <v>596</v>
      </c>
      <c r="B450" s="28" t="s">
        <v>597</v>
      </c>
      <c r="C450">
        <f>IFERROR(VLOOKUP($B450,Kraftvärmeprod!$B$1:$AH$479,MATCH(C$3,Kraftvärmeprod!$B$1:$AG$1,0),FALSE)/1,"")</f>
        <v>522.56500000000005</v>
      </c>
      <c r="D450">
        <f>IFERROR(VLOOKUP($B450,Kraftvärmeprod!$B$1:$AH$479,MATCH(D$3,Kraftvärmeprod!$B$1:$AG$1,0),FALSE)/1,"")</f>
        <v>222.67</v>
      </c>
      <c r="E450">
        <f>IFERROR(VLOOKUP($B450,Kraftvärmeprod!$B$1:$AH$479,MATCH(E$2,Kraftvärmeprod!$B$1:$AG$1,0),FALSE)/1,0)-IFERROR(VLOOKUP($B450,'Slutlig allokering'!$B$2:$AC$462,MATCH(E$3,'Slutlig allokering'!$B$2:$AJ$2,0),FALSE)/1,0)</f>
        <v>195.5</v>
      </c>
      <c r="F450">
        <f>IFERROR(VLOOKUP($B450,Kraftvärmeprod!$B$1:$AH$479,MATCH(F$2,Kraftvärmeprod!$B$1:$AG$1,0),FALSE)/1,0)-IFERROR(VLOOKUP($B450,'Slutlig allokering'!$B$2:$AC$462,MATCH(F$3,'Slutlig allokering'!$B$2:$AJ$2,0),FALSE)/1,0)</f>
        <v>0</v>
      </c>
      <c r="G450">
        <f>IFERROR(VLOOKUP($B450,Kraftvärmeprod!$B$1:$AH$479,MATCH(G$2,Kraftvärmeprod!$B$1:$AG$1,0),FALSE)/1,0)-IFERROR(VLOOKUP($B450,'Slutlig allokering'!$B$2:$AC$462,MATCH(G$3,'Slutlig allokering'!$B$2:$AJ$2,0),FALSE)/1,0)</f>
        <v>0</v>
      </c>
      <c r="H450">
        <f>IFERROR(VLOOKUP($B450,Kraftvärmeprod!$B$1:$AH$479,MATCH(H$2,Kraftvärmeprod!$B$1:$AG$1,0),FALSE)/1,0)-IFERROR(VLOOKUP($B450,'Slutlig allokering'!$B$2:$AC$462,MATCH(H$3,'Slutlig allokering'!$B$2:$AJ$2,0),FALSE)/1,0)</f>
        <v>0</v>
      </c>
      <c r="I450">
        <f>IFERROR(VLOOKUP($B450,Kraftvärmeprod!$B$1:$AH$479,MATCH(I$2,Kraftvärmeprod!$B$1:$AG$1,0),FALSE)/1,0)-IFERROR(VLOOKUP($B450,'Slutlig allokering'!$B$2:$AC$462,MATCH(I$3,'Slutlig allokering'!$B$2:$AJ$2,0),FALSE)/1,0)</f>
        <v>0.6100000000000001</v>
      </c>
      <c r="J450">
        <f>IFERROR(VLOOKUP($B450,Kraftvärmeprod!$B$1:$AH$479,MATCH(J$2,Kraftvärmeprod!$B$1:$AG$1,0),FALSE)/1,0)-IFERROR(VLOOKUP($B450,'Slutlig allokering'!$B$2:$AC$462,MATCH(J$3,'Slutlig allokering'!$B$2:$AJ$2,0),FALSE)/1,0)</f>
        <v>0</v>
      </c>
      <c r="K450">
        <f>IFERROR(VLOOKUP($B450,Kraftvärmeprod!$B$1:$AH$479,MATCH(K$2,Kraftvärmeprod!$B$1:$AG$1,0),FALSE)/1,0)-IFERROR(VLOOKUP($B450,'Slutlig allokering'!$B$2:$AC$462,MATCH(K$3,'Slutlig allokering'!$B$2:$AJ$2,0),FALSE)/1,0)</f>
        <v>1.0959999999999999</v>
      </c>
      <c r="L450">
        <f>IFERROR(VLOOKUP($B450,Kraftvärmeprod!$B$1:$AH$479,MATCH(L$2,Kraftvärmeprod!$B$1:$AG$1,0),FALSE)/1,0)-IFERROR(VLOOKUP($B450,'Slutlig allokering'!$B$2:$AC$462,MATCH(L$3,'Slutlig allokering'!$B$2:$AJ$2,0),FALSE)/1,0)</f>
        <v>16.8</v>
      </c>
      <c r="M450" s="143">
        <f>IFERROR(VLOOKUP($B450,Miljö!$B$1:$S$477,MATCH(M$2,Miljö!$B$1:$X$1,0),FALSE)/1,0)-IFERROR(VLOOKUP($B450,'Slutlig allokering'!$B$2:$AC$462,MATCH(M$3,'Slutlig allokering'!$B$2:$AJ$2,0),FALSE)/1,0)</f>
        <v>17.16</v>
      </c>
      <c r="N450">
        <f>IFERROR(VLOOKUP($B450,Kraftvärmeprod!$B$1:$AH$479,MATCH(N$2,Kraftvärmeprod!$B$1:$AG$1,0),FALSE)/1,0)-IFERROR(VLOOKUP($B450,'Slutlig allokering'!$B$2:$AC$462,MATCH(N$3,'Slutlig allokering'!$B$2:$AJ$2,0),FALSE)/1,0)</f>
        <v>19.600000000000001</v>
      </c>
      <c r="O450">
        <f>IFERROR(VLOOKUP($B450,Kraftvärmeprod!$B$1:$AH$479,MATCH(O$2,Kraftvärmeprod!$B$1:$AG$1,0),FALSE)/1,0)-IFERROR(VLOOKUP($B450,'Slutlig allokering'!$B$2:$AC$462,MATCH(O$3,'Slutlig allokering'!$B$2:$AJ$2,0),FALSE)/1,0)</f>
        <v>0</v>
      </c>
      <c r="P450">
        <f>IFERROR(VLOOKUP($B450,Kraftvärmeprod!$B$1:$AH$479,MATCH(P$2,Kraftvärmeprod!$B$1:$AG$1,0),FALSE)/1,0)-IFERROR(VLOOKUP($B450,'Slutlig allokering'!$B$2:$AC$462,MATCH(P$3,'Slutlig allokering'!$B$2:$AJ$2,0),FALSE)/1,0)</f>
        <v>0</v>
      </c>
      <c r="Q450">
        <f>IFERROR(VLOOKUP($B450,Kraftvärmeprod!$B$1:$AH$479,MATCH(Q$2,Kraftvärmeprod!$B$1:$AG$1,0),FALSE)/1,0)-IFERROR(VLOOKUP($B450,'Slutlig allokering'!$B$2:$AC$462,MATCH(Q$3,'Slutlig allokering'!$B$2:$AJ$2,0),FALSE)/1,0)</f>
        <v>0</v>
      </c>
      <c r="R450">
        <f>IFERROR(VLOOKUP($B450,Kraftvärmeprod!$B$1:$AH$479,MATCH(R$2,Kraftvärmeprod!$B$1:$AG$1,0),FALSE)/1,0)-IFERROR(VLOOKUP($B450,'Slutlig allokering'!$B$2:$AC$462,MATCH(R$3,'Slutlig allokering'!$B$2:$AJ$2,0),FALSE)/1,0)</f>
        <v>0</v>
      </c>
      <c r="S450">
        <f>IFERROR(VLOOKUP($B450,Kraftvärmeprod!$B$1:$AH$479,MATCH(S$2,Kraftvärmeprod!$B$1:$AG$1,0),FALSE)/1,0)-IFERROR(VLOOKUP($B450,'Slutlig allokering'!$B$2:$AC$462,MATCH(S$3,'Slutlig allokering'!$B$2:$AJ$2,0),FALSE)/1,0)</f>
        <v>0</v>
      </c>
      <c r="T450">
        <f>IFERROR(VLOOKUP($B450,Kraftvärmeprod!$B$1:$AH$479,MATCH(T$2,Kraftvärmeprod!$B$1:$AG$1,0),FALSE)/1,0)-IFERROR(VLOOKUP($B450,'Slutlig allokering'!$B$2:$AC$462,MATCH(T$3,'Slutlig allokering'!$B$2:$AJ$2,0),FALSE)/1,0)</f>
        <v>0</v>
      </c>
      <c r="U450">
        <f>IFERROR(VLOOKUP($B450,Kraftvärmeprod!$B$1:$AH$479,MATCH(U$2,Kraftvärmeprod!$B$1:$AG$1,0),FALSE)/1,0)-IFERROR(VLOOKUP($B450,'Slutlig allokering'!$B$2:$AC$462,MATCH(U$3,'Slutlig allokering'!$B$2:$AJ$2,0),FALSE)/1,0)</f>
        <v>0</v>
      </c>
      <c r="V450">
        <f>IFERROR(VLOOKUP($B450,Kraftvärmeprod!$B$1:$AH$479,MATCH(V$2,Kraftvärmeprod!$B$1:$AG$1,0),FALSE)/1,0)-IFERROR(VLOOKUP($B450,'Slutlig allokering'!$B$2:$AC$462,MATCH(V$3,'Slutlig allokering'!$B$2:$AJ$2,0),FALSE)/1,0)</f>
        <v>9.9972600000000009E-2</v>
      </c>
      <c r="W450">
        <f>IFERROR(VLOOKUP($B450,Kraftvärmeprod!$B$1:$AH$479,MATCH(W$2,Kraftvärmeprod!$B$1:$AG$1,0),FALSE)/1,0)-IFERROR(VLOOKUP($B450,'Slutlig allokering'!$B$2:$AC$462,MATCH(W$3,'Slutlig allokering'!$B$2:$AJ$2,0),FALSE)/1,0)</f>
        <v>250.3</v>
      </c>
      <c r="X450">
        <f>IFERROR(VLOOKUP($B450,Kraftvärmeprod!$B$1:$AH$479,MATCH(X$2,Kraftvärmeprod!$B$1:$AG$1,0),FALSE)/1,0)-IFERROR(VLOOKUP($B450,'Slutlig allokering'!$B$2:$AC$462,MATCH(X$3,'Slutlig allokering'!$B$2:$AJ$2,0),FALSE)/1,0)</f>
        <v>8.41</v>
      </c>
      <c r="Y450">
        <f>IFERROR(VLOOKUP($B450,Kraftvärmeprod!$B$1:$AH$479,MATCH(Y$2,Kraftvärmeprod!$B$1:$AG$1,0),FALSE)/1,0)-IFERROR(VLOOKUP($B450,'Slutlig allokering'!$B$2:$AC$462,MATCH(Y$3,'Slutlig allokering'!$B$2:$AJ$2,0),FALSE)/1,0)</f>
        <v>0</v>
      </c>
      <c r="Z450">
        <f>IFERROR(VLOOKUP($B450,Kraftvärmeprod!$B$1:$AH$479,MATCH(Z$2,Kraftvärmeprod!$B$1:$AG$1,0),FALSE)/1,0)-IFERROR(VLOOKUP($B450,'Slutlig allokering'!$B$2:$AC$462,MATCH(Z$3,'Slutlig allokering'!$B$2:$AJ$2,0),FALSE)/1,0)</f>
        <v>0</v>
      </c>
      <c r="AA450">
        <f>IFERROR(VLOOKUP($B450,Kraftvärmeprod!$B$1:$AH$479,MATCH(AA$2,Kraftvärmeprod!$B$1:$AG$1,0),FALSE)/1,0)-IFERROR(VLOOKUP($B450,'Slutlig allokering'!$B$2:$AC$462,MATCH(AA$3,'Slutlig allokering'!$B$2:$AJ$2,0),FALSE)/1,0)</f>
        <v>0</v>
      </c>
      <c r="AB450">
        <f>IFERROR(VLOOKUP($B450,Kraftvärmeprod!$B$1:$AH$479,MATCH(AB$2,Kraftvärmeprod!$B$1:$AG$1,0),FALSE)/1,0)-IFERROR(VLOOKUP($B450,'Slutlig allokering'!$B$2:$AC$462,MATCH(AB$3,'Slutlig allokering'!$B$2:$AJ$2,0),FALSE)/1,0)</f>
        <v>0</v>
      </c>
      <c r="AE450">
        <f t="shared" si="12"/>
        <v>492.41597260000003</v>
      </c>
      <c r="AG450">
        <f>IFERROR(VLOOKUP(B450,'Slutlig allokering'!$B$2:$AJ$462,MATCH("Summa justerad allokerad tillförd energi (utan hjälpel och rökgaskondensering):",'Slutlig allokering'!$B$2:$AK$2,0),FALSE)/1,"")</f>
        <v>426.87402739999993</v>
      </c>
      <c r="AI450" s="55">
        <f>IFERROR(1-VLOOKUP(B450,'Slutlig allokering'!$B$2:$AJ$462,MATCH("Andel av bränsle i kvv som allokerats till värme, exklusive rökgaskondensering och hjälpel",'Slutlig allokering'!$B$2:$AK$2,0),FALSE),"")</f>
        <v>0.53564813345081541</v>
      </c>
      <c r="AK450" s="55">
        <f t="shared" si="13"/>
        <v>0.53564813345081541</v>
      </c>
    </row>
    <row r="451" spans="1:37" x14ac:dyDescent="0.35">
      <c r="A451" s="28" t="s">
        <v>596</v>
      </c>
      <c r="B451" s="28" t="s">
        <v>598</v>
      </c>
      <c r="C451" t="str">
        <f>IFERROR(VLOOKUP($B451,Kraftvärmeprod!$B$1:$AH$479,MATCH(C$3,Kraftvärmeprod!$B$1:$AG$1,0),FALSE)/1,"")</f>
        <v/>
      </c>
      <c r="D451" t="str">
        <f>IFERROR(VLOOKUP($B451,Kraftvärmeprod!$B$1:$AH$479,MATCH(D$3,Kraftvärmeprod!$B$1:$AG$1,0),FALSE)/1,"")</f>
        <v/>
      </c>
      <c r="E451">
        <f>IFERROR(VLOOKUP($B451,Kraftvärmeprod!$B$1:$AH$479,MATCH(E$2,Kraftvärmeprod!$B$1:$AG$1,0),FALSE)/1,0)-IFERROR(VLOOKUP($B451,'Slutlig allokering'!$B$2:$AC$462,MATCH(E$3,'Slutlig allokering'!$B$2:$AJ$2,0),FALSE)/1,0)</f>
        <v>0</v>
      </c>
      <c r="F451">
        <f>IFERROR(VLOOKUP($B451,Kraftvärmeprod!$B$1:$AH$479,MATCH(F$2,Kraftvärmeprod!$B$1:$AG$1,0),FALSE)/1,0)-IFERROR(VLOOKUP($B451,'Slutlig allokering'!$B$2:$AC$462,MATCH(F$3,'Slutlig allokering'!$B$2:$AJ$2,0),FALSE)/1,0)</f>
        <v>0</v>
      </c>
      <c r="G451">
        <f>IFERROR(VLOOKUP($B451,Kraftvärmeprod!$B$1:$AH$479,MATCH(G$2,Kraftvärmeprod!$B$1:$AG$1,0),FALSE)/1,0)-IFERROR(VLOOKUP($B451,'Slutlig allokering'!$B$2:$AC$462,MATCH(G$3,'Slutlig allokering'!$B$2:$AJ$2,0),FALSE)/1,0)</f>
        <v>0</v>
      </c>
      <c r="H451">
        <f>IFERROR(VLOOKUP($B451,Kraftvärmeprod!$B$1:$AH$479,MATCH(H$2,Kraftvärmeprod!$B$1:$AG$1,0),FALSE)/1,0)-IFERROR(VLOOKUP($B451,'Slutlig allokering'!$B$2:$AC$462,MATCH(H$3,'Slutlig allokering'!$B$2:$AJ$2,0),FALSE)/1,0)</f>
        <v>0</v>
      </c>
      <c r="I451">
        <f>IFERROR(VLOOKUP($B451,Kraftvärmeprod!$B$1:$AH$479,MATCH(I$2,Kraftvärmeprod!$B$1:$AG$1,0),FALSE)/1,0)-IFERROR(VLOOKUP($B451,'Slutlig allokering'!$B$2:$AC$462,MATCH(I$3,'Slutlig allokering'!$B$2:$AJ$2,0),FALSE)/1,0)</f>
        <v>0</v>
      </c>
      <c r="J451">
        <f>IFERROR(VLOOKUP($B451,Kraftvärmeprod!$B$1:$AH$479,MATCH(J$2,Kraftvärmeprod!$B$1:$AG$1,0),FALSE)/1,0)-IFERROR(VLOOKUP($B451,'Slutlig allokering'!$B$2:$AC$462,MATCH(J$3,'Slutlig allokering'!$B$2:$AJ$2,0),FALSE)/1,0)</f>
        <v>0</v>
      </c>
      <c r="K451">
        <f>IFERROR(VLOOKUP($B451,Kraftvärmeprod!$B$1:$AH$479,MATCH(K$2,Kraftvärmeprod!$B$1:$AG$1,0),FALSE)/1,0)-IFERROR(VLOOKUP($B451,'Slutlig allokering'!$B$2:$AC$462,MATCH(K$3,'Slutlig allokering'!$B$2:$AJ$2,0),FALSE)/1,0)</f>
        <v>0</v>
      </c>
      <c r="L451">
        <f>IFERROR(VLOOKUP($B451,Kraftvärmeprod!$B$1:$AH$479,MATCH(L$2,Kraftvärmeprod!$B$1:$AG$1,0),FALSE)/1,0)-IFERROR(VLOOKUP($B451,'Slutlig allokering'!$B$2:$AC$462,MATCH(L$3,'Slutlig allokering'!$B$2:$AJ$2,0),FALSE)/1,0)</f>
        <v>0</v>
      </c>
      <c r="M451" s="143">
        <f>IFERROR(VLOOKUP($B451,Miljö!$B$1:$S$477,MATCH(M$2,Miljö!$B$1:$X$1,0),FALSE)/1,0)-IFERROR(VLOOKUP($B451,'Slutlig allokering'!$B$2:$AC$462,MATCH(M$3,'Slutlig allokering'!$B$2:$AJ$2,0),FALSE)/1,0)</f>
        <v>0</v>
      </c>
      <c r="N451">
        <f>IFERROR(VLOOKUP($B451,Kraftvärmeprod!$B$1:$AH$479,MATCH(N$2,Kraftvärmeprod!$B$1:$AG$1,0),FALSE)/1,0)-IFERROR(VLOOKUP($B451,'Slutlig allokering'!$B$2:$AC$462,MATCH(N$3,'Slutlig allokering'!$B$2:$AJ$2,0),FALSE)/1,0)</f>
        <v>0</v>
      </c>
      <c r="O451">
        <f>IFERROR(VLOOKUP($B451,Kraftvärmeprod!$B$1:$AH$479,MATCH(O$2,Kraftvärmeprod!$B$1:$AG$1,0),FALSE)/1,0)-IFERROR(VLOOKUP($B451,'Slutlig allokering'!$B$2:$AC$462,MATCH(O$3,'Slutlig allokering'!$B$2:$AJ$2,0),FALSE)/1,0)</f>
        <v>0</v>
      </c>
      <c r="P451">
        <f>IFERROR(VLOOKUP($B451,Kraftvärmeprod!$B$1:$AH$479,MATCH(P$2,Kraftvärmeprod!$B$1:$AG$1,0),FALSE)/1,0)-IFERROR(VLOOKUP($B451,'Slutlig allokering'!$B$2:$AC$462,MATCH(P$3,'Slutlig allokering'!$B$2:$AJ$2,0),FALSE)/1,0)</f>
        <v>0</v>
      </c>
      <c r="Q451">
        <f>IFERROR(VLOOKUP($B451,Kraftvärmeprod!$B$1:$AH$479,MATCH(Q$2,Kraftvärmeprod!$B$1:$AG$1,0),FALSE)/1,0)-IFERROR(VLOOKUP($B451,'Slutlig allokering'!$B$2:$AC$462,MATCH(Q$3,'Slutlig allokering'!$B$2:$AJ$2,0),FALSE)/1,0)</f>
        <v>0</v>
      </c>
      <c r="R451">
        <f>IFERROR(VLOOKUP($B451,Kraftvärmeprod!$B$1:$AH$479,MATCH(R$2,Kraftvärmeprod!$B$1:$AG$1,0),FALSE)/1,0)-IFERROR(VLOOKUP($B451,'Slutlig allokering'!$B$2:$AC$462,MATCH(R$3,'Slutlig allokering'!$B$2:$AJ$2,0),FALSE)/1,0)</f>
        <v>0</v>
      </c>
      <c r="S451">
        <f>IFERROR(VLOOKUP($B451,Kraftvärmeprod!$B$1:$AH$479,MATCH(S$2,Kraftvärmeprod!$B$1:$AG$1,0),FALSE)/1,0)-IFERROR(VLOOKUP($B451,'Slutlig allokering'!$B$2:$AC$462,MATCH(S$3,'Slutlig allokering'!$B$2:$AJ$2,0),FALSE)/1,0)</f>
        <v>0</v>
      </c>
      <c r="T451">
        <f>IFERROR(VLOOKUP($B451,Kraftvärmeprod!$B$1:$AH$479,MATCH(T$2,Kraftvärmeprod!$B$1:$AG$1,0),FALSE)/1,0)-IFERROR(VLOOKUP($B451,'Slutlig allokering'!$B$2:$AC$462,MATCH(T$3,'Slutlig allokering'!$B$2:$AJ$2,0),FALSE)/1,0)</f>
        <v>0</v>
      </c>
      <c r="U451">
        <f>IFERROR(VLOOKUP($B451,Kraftvärmeprod!$B$1:$AH$479,MATCH(U$2,Kraftvärmeprod!$B$1:$AG$1,0),FALSE)/1,0)-IFERROR(VLOOKUP($B451,'Slutlig allokering'!$B$2:$AC$462,MATCH(U$3,'Slutlig allokering'!$B$2:$AJ$2,0),FALSE)/1,0)</f>
        <v>0</v>
      </c>
      <c r="V451">
        <f>IFERROR(VLOOKUP($B451,Kraftvärmeprod!$B$1:$AH$479,MATCH(V$2,Kraftvärmeprod!$B$1:$AG$1,0),FALSE)/1,0)-IFERROR(VLOOKUP($B451,'Slutlig allokering'!$B$2:$AC$462,MATCH(V$3,'Slutlig allokering'!$B$2:$AJ$2,0),FALSE)/1,0)</f>
        <v>0</v>
      </c>
      <c r="W451">
        <f>IFERROR(VLOOKUP($B451,Kraftvärmeprod!$B$1:$AH$479,MATCH(W$2,Kraftvärmeprod!$B$1:$AG$1,0),FALSE)/1,0)-IFERROR(VLOOKUP($B451,'Slutlig allokering'!$B$2:$AC$462,MATCH(W$3,'Slutlig allokering'!$B$2:$AJ$2,0),FALSE)/1,0)</f>
        <v>0</v>
      </c>
      <c r="X451">
        <f>IFERROR(VLOOKUP($B451,Kraftvärmeprod!$B$1:$AH$479,MATCH(X$2,Kraftvärmeprod!$B$1:$AG$1,0),FALSE)/1,0)-IFERROR(VLOOKUP($B451,'Slutlig allokering'!$B$2:$AC$462,MATCH(X$3,'Slutlig allokering'!$B$2:$AJ$2,0),FALSE)/1,0)</f>
        <v>0</v>
      </c>
      <c r="Y451">
        <f>IFERROR(VLOOKUP($B451,Kraftvärmeprod!$B$1:$AH$479,MATCH(Y$2,Kraftvärmeprod!$B$1:$AG$1,0),FALSE)/1,0)-IFERROR(VLOOKUP($B451,'Slutlig allokering'!$B$2:$AC$462,MATCH(Y$3,'Slutlig allokering'!$B$2:$AJ$2,0),FALSE)/1,0)</f>
        <v>0</v>
      </c>
      <c r="Z451">
        <f>IFERROR(VLOOKUP($B451,Kraftvärmeprod!$B$1:$AH$479,MATCH(Z$2,Kraftvärmeprod!$B$1:$AG$1,0),FALSE)/1,0)-IFERROR(VLOOKUP($B451,'Slutlig allokering'!$B$2:$AC$462,MATCH(Z$3,'Slutlig allokering'!$B$2:$AJ$2,0),FALSE)/1,0)</f>
        <v>0</v>
      </c>
      <c r="AA451">
        <f>IFERROR(VLOOKUP($B451,Kraftvärmeprod!$B$1:$AH$479,MATCH(AA$2,Kraftvärmeprod!$B$1:$AG$1,0),FALSE)/1,0)-IFERROR(VLOOKUP($B451,'Slutlig allokering'!$B$2:$AC$462,MATCH(AA$3,'Slutlig allokering'!$B$2:$AJ$2,0),FALSE)/1,0)</f>
        <v>0</v>
      </c>
      <c r="AB451">
        <f>IFERROR(VLOOKUP($B451,Kraftvärmeprod!$B$1:$AH$479,MATCH(AB$2,Kraftvärmeprod!$B$1:$AG$1,0),FALSE)/1,0)-IFERROR(VLOOKUP($B451,'Slutlig allokering'!$B$2:$AC$462,MATCH(AB$3,'Slutlig allokering'!$B$2:$AJ$2,0),FALSE)/1,0)</f>
        <v>0</v>
      </c>
      <c r="AE451">
        <f t="shared" si="12"/>
        <v>0</v>
      </c>
      <c r="AG451">
        <f>IFERROR(VLOOKUP(B451,'Slutlig allokering'!$B$2:$AJ$462,MATCH("Summa justerad allokerad tillförd energi (utan hjälpel och rökgaskondensering):",'Slutlig allokering'!$B$2:$AK$2,0),FALSE)/1,"")</f>
        <v>0</v>
      </c>
      <c r="AI451" s="55" t="str">
        <f>IFERROR(1-VLOOKUP(B451,'Slutlig allokering'!$B$2:$AJ$462,MATCH("Andel av bränsle i kvv som allokerats till värme, exklusive rökgaskondensering och hjälpel",'Slutlig allokering'!$B$2:$AK$2,0),FALSE),"")</f>
        <v/>
      </c>
      <c r="AK451" s="55" t="str">
        <f t="shared" si="13"/>
        <v/>
      </c>
    </row>
    <row r="452" spans="1:37" x14ac:dyDescent="0.35">
      <c r="A452" s="28" t="s">
        <v>596</v>
      </c>
      <c r="B452" s="28" t="s">
        <v>599</v>
      </c>
      <c r="C452" t="str">
        <f>IFERROR(VLOOKUP($B452,Kraftvärmeprod!$B$1:$AH$479,MATCH(C$3,Kraftvärmeprod!$B$1:$AG$1,0),FALSE)/1,"")</f>
        <v/>
      </c>
      <c r="D452" t="str">
        <f>IFERROR(VLOOKUP($B452,Kraftvärmeprod!$B$1:$AH$479,MATCH(D$3,Kraftvärmeprod!$B$1:$AG$1,0),FALSE)/1,"")</f>
        <v/>
      </c>
      <c r="E452">
        <f>IFERROR(VLOOKUP($B452,Kraftvärmeprod!$B$1:$AH$479,MATCH(E$2,Kraftvärmeprod!$B$1:$AG$1,0),FALSE)/1,0)-IFERROR(VLOOKUP($B452,'Slutlig allokering'!$B$2:$AC$462,MATCH(E$3,'Slutlig allokering'!$B$2:$AJ$2,0),FALSE)/1,0)</f>
        <v>0</v>
      </c>
      <c r="F452">
        <f>IFERROR(VLOOKUP($B452,Kraftvärmeprod!$B$1:$AH$479,MATCH(F$2,Kraftvärmeprod!$B$1:$AG$1,0),FALSE)/1,0)-IFERROR(VLOOKUP($B452,'Slutlig allokering'!$B$2:$AC$462,MATCH(F$3,'Slutlig allokering'!$B$2:$AJ$2,0),FALSE)/1,0)</f>
        <v>0</v>
      </c>
      <c r="G452">
        <f>IFERROR(VLOOKUP($B452,Kraftvärmeprod!$B$1:$AH$479,MATCH(G$2,Kraftvärmeprod!$B$1:$AG$1,0),FALSE)/1,0)-IFERROR(VLOOKUP($B452,'Slutlig allokering'!$B$2:$AC$462,MATCH(G$3,'Slutlig allokering'!$B$2:$AJ$2,0),FALSE)/1,0)</f>
        <v>0</v>
      </c>
      <c r="H452">
        <f>IFERROR(VLOOKUP($B452,Kraftvärmeprod!$B$1:$AH$479,MATCH(H$2,Kraftvärmeprod!$B$1:$AG$1,0),FALSE)/1,0)-IFERROR(VLOOKUP($B452,'Slutlig allokering'!$B$2:$AC$462,MATCH(H$3,'Slutlig allokering'!$B$2:$AJ$2,0),FALSE)/1,0)</f>
        <v>0</v>
      </c>
      <c r="I452">
        <f>IFERROR(VLOOKUP($B452,Kraftvärmeprod!$B$1:$AH$479,MATCH(I$2,Kraftvärmeprod!$B$1:$AG$1,0),FALSE)/1,0)-IFERROR(VLOOKUP($B452,'Slutlig allokering'!$B$2:$AC$462,MATCH(I$3,'Slutlig allokering'!$B$2:$AJ$2,0),FALSE)/1,0)</f>
        <v>0</v>
      </c>
      <c r="J452">
        <f>IFERROR(VLOOKUP($B452,Kraftvärmeprod!$B$1:$AH$479,MATCH(J$2,Kraftvärmeprod!$B$1:$AG$1,0),FALSE)/1,0)-IFERROR(VLOOKUP($B452,'Slutlig allokering'!$B$2:$AC$462,MATCH(J$3,'Slutlig allokering'!$B$2:$AJ$2,0),FALSE)/1,0)</f>
        <v>0</v>
      </c>
      <c r="K452">
        <f>IFERROR(VLOOKUP($B452,Kraftvärmeprod!$B$1:$AH$479,MATCH(K$2,Kraftvärmeprod!$B$1:$AG$1,0),FALSE)/1,0)-IFERROR(VLOOKUP($B452,'Slutlig allokering'!$B$2:$AC$462,MATCH(K$3,'Slutlig allokering'!$B$2:$AJ$2,0),FALSE)/1,0)</f>
        <v>0</v>
      </c>
      <c r="L452">
        <f>IFERROR(VLOOKUP($B452,Kraftvärmeprod!$B$1:$AH$479,MATCH(L$2,Kraftvärmeprod!$B$1:$AG$1,0),FALSE)/1,0)-IFERROR(VLOOKUP($B452,'Slutlig allokering'!$B$2:$AC$462,MATCH(L$3,'Slutlig allokering'!$B$2:$AJ$2,0),FALSE)/1,0)</f>
        <v>0</v>
      </c>
      <c r="M452" s="143">
        <f>IFERROR(VLOOKUP($B452,Miljö!$B$1:$S$477,MATCH(M$2,Miljö!$B$1:$X$1,0),FALSE)/1,0)-IFERROR(VLOOKUP($B452,'Slutlig allokering'!$B$2:$AC$462,MATCH(M$3,'Slutlig allokering'!$B$2:$AJ$2,0),FALSE)/1,0)</f>
        <v>0</v>
      </c>
      <c r="N452">
        <f>IFERROR(VLOOKUP($B452,Kraftvärmeprod!$B$1:$AH$479,MATCH(N$2,Kraftvärmeprod!$B$1:$AG$1,0),FALSE)/1,0)-IFERROR(VLOOKUP($B452,'Slutlig allokering'!$B$2:$AC$462,MATCH(N$3,'Slutlig allokering'!$B$2:$AJ$2,0),FALSE)/1,0)</f>
        <v>0</v>
      </c>
      <c r="O452">
        <f>IFERROR(VLOOKUP($B452,Kraftvärmeprod!$B$1:$AH$479,MATCH(O$2,Kraftvärmeprod!$B$1:$AG$1,0),FALSE)/1,0)-IFERROR(VLOOKUP($B452,'Slutlig allokering'!$B$2:$AC$462,MATCH(O$3,'Slutlig allokering'!$B$2:$AJ$2,0),FALSE)/1,0)</f>
        <v>0</v>
      </c>
      <c r="P452">
        <f>IFERROR(VLOOKUP($B452,Kraftvärmeprod!$B$1:$AH$479,MATCH(P$2,Kraftvärmeprod!$B$1:$AG$1,0),FALSE)/1,0)-IFERROR(VLOOKUP($B452,'Slutlig allokering'!$B$2:$AC$462,MATCH(P$3,'Slutlig allokering'!$B$2:$AJ$2,0),FALSE)/1,0)</f>
        <v>0</v>
      </c>
      <c r="Q452">
        <f>IFERROR(VLOOKUP($B452,Kraftvärmeprod!$B$1:$AH$479,MATCH(Q$2,Kraftvärmeprod!$B$1:$AG$1,0),FALSE)/1,0)-IFERROR(VLOOKUP($B452,'Slutlig allokering'!$B$2:$AC$462,MATCH(Q$3,'Slutlig allokering'!$B$2:$AJ$2,0),FALSE)/1,0)</f>
        <v>0</v>
      </c>
      <c r="R452">
        <f>IFERROR(VLOOKUP($B452,Kraftvärmeprod!$B$1:$AH$479,MATCH(R$2,Kraftvärmeprod!$B$1:$AG$1,0),FALSE)/1,0)-IFERROR(VLOOKUP($B452,'Slutlig allokering'!$B$2:$AC$462,MATCH(R$3,'Slutlig allokering'!$B$2:$AJ$2,0),FALSE)/1,0)</f>
        <v>0</v>
      </c>
      <c r="S452">
        <f>IFERROR(VLOOKUP($B452,Kraftvärmeprod!$B$1:$AH$479,MATCH(S$2,Kraftvärmeprod!$B$1:$AG$1,0),FALSE)/1,0)-IFERROR(VLOOKUP($B452,'Slutlig allokering'!$B$2:$AC$462,MATCH(S$3,'Slutlig allokering'!$B$2:$AJ$2,0),FALSE)/1,0)</f>
        <v>0</v>
      </c>
      <c r="T452">
        <f>IFERROR(VLOOKUP($B452,Kraftvärmeprod!$B$1:$AH$479,MATCH(T$2,Kraftvärmeprod!$B$1:$AG$1,0),FALSE)/1,0)-IFERROR(VLOOKUP($B452,'Slutlig allokering'!$B$2:$AC$462,MATCH(T$3,'Slutlig allokering'!$B$2:$AJ$2,0),FALSE)/1,0)</f>
        <v>0</v>
      </c>
      <c r="U452">
        <f>IFERROR(VLOOKUP($B452,Kraftvärmeprod!$B$1:$AH$479,MATCH(U$2,Kraftvärmeprod!$B$1:$AG$1,0),FALSE)/1,0)-IFERROR(VLOOKUP($B452,'Slutlig allokering'!$B$2:$AC$462,MATCH(U$3,'Slutlig allokering'!$B$2:$AJ$2,0),FALSE)/1,0)</f>
        <v>0</v>
      </c>
      <c r="V452">
        <f>IFERROR(VLOOKUP($B452,Kraftvärmeprod!$B$1:$AH$479,MATCH(V$2,Kraftvärmeprod!$B$1:$AG$1,0),FALSE)/1,0)-IFERROR(VLOOKUP($B452,'Slutlig allokering'!$B$2:$AC$462,MATCH(V$3,'Slutlig allokering'!$B$2:$AJ$2,0),FALSE)/1,0)</f>
        <v>0</v>
      </c>
      <c r="W452">
        <f>IFERROR(VLOOKUP($B452,Kraftvärmeprod!$B$1:$AH$479,MATCH(W$2,Kraftvärmeprod!$B$1:$AG$1,0),FALSE)/1,0)-IFERROR(VLOOKUP($B452,'Slutlig allokering'!$B$2:$AC$462,MATCH(W$3,'Slutlig allokering'!$B$2:$AJ$2,0),FALSE)/1,0)</f>
        <v>0</v>
      </c>
      <c r="X452">
        <f>IFERROR(VLOOKUP($B452,Kraftvärmeprod!$B$1:$AH$479,MATCH(X$2,Kraftvärmeprod!$B$1:$AG$1,0),FALSE)/1,0)-IFERROR(VLOOKUP($B452,'Slutlig allokering'!$B$2:$AC$462,MATCH(X$3,'Slutlig allokering'!$B$2:$AJ$2,0),FALSE)/1,0)</f>
        <v>0</v>
      </c>
      <c r="Y452">
        <f>IFERROR(VLOOKUP($B452,Kraftvärmeprod!$B$1:$AH$479,MATCH(Y$2,Kraftvärmeprod!$B$1:$AG$1,0),FALSE)/1,0)-IFERROR(VLOOKUP($B452,'Slutlig allokering'!$B$2:$AC$462,MATCH(Y$3,'Slutlig allokering'!$B$2:$AJ$2,0),FALSE)/1,0)</f>
        <v>0</v>
      </c>
      <c r="Z452">
        <f>IFERROR(VLOOKUP($B452,Kraftvärmeprod!$B$1:$AH$479,MATCH(Z$2,Kraftvärmeprod!$B$1:$AG$1,0),FALSE)/1,0)-IFERROR(VLOOKUP($B452,'Slutlig allokering'!$B$2:$AC$462,MATCH(Z$3,'Slutlig allokering'!$B$2:$AJ$2,0),FALSE)/1,0)</f>
        <v>0</v>
      </c>
      <c r="AA452">
        <f>IFERROR(VLOOKUP($B452,Kraftvärmeprod!$B$1:$AH$479,MATCH(AA$2,Kraftvärmeprod!$B$1:$AG$1,0),FALSE)/1,0)-IFERROR(VLOOKUP($B452,'Slutlig allokering'!$B$2:$AC$462,MATCH(AA$3,'Slutlig allokering'!$B$2:$AJ$2,0),FALSE)/1,0)</f>
        <v>0</v>
      </c>
      <c r="AB452">
        <f>IFERROR(VLOOKUP($B452,Kraftvärmeprod!$B$1:$AH$479,MATCH(AB$2,Kraftvärmeprod!$B$1:$AG$1,0),FALSE)/1,0)-IFERROR(VLOOKUP($B452,'Slutlig allokering'!$B$2:$AC$462,MATCH(AB$3,'Slutlig allokering'!$B$2:$AJ$2,0),FALSE)/1,0)</f>
        <v>0</v>
      </c>
      <c r="AE452">
        <f t="shared" si="12"/>
        <v>0</v>
      </c>
      <c r="AG452">
        <f>IFERROR(VLOOKUP(B452,'Slutlig allokering'!$B$2:$AJ$462,MATCH("Summa justerad allokerad tillförd energi (utan hjälpel och rökgaskondensering):",'Slutlig allokering'!$B$2:$AK$2,0),FALSE)/1,"")</f>
        <v>0</v>
      </c>
      <c r="AI452" s="55" t="str">
        <f>IFERROR(1-VLOOKUP(B452,'Slutlig allokering'!$B$2:$AJ$462,MATCH("Andel av bränsle i kvv som allokerats till värme, exklusive rökgaskondensering och hjälpel",'Slutlig allokering'!$B$2:$AK$2,0),FALSE),"")</f>
        <v/>
      </c>
      <c r="AK452" s="55" t="str">
        <f t="shared" si="13"/>
        <v/>
      </c>
    </row>
    <row r="453" spans="1:37" x14ac:dyDescent="0.35">
      <c r="A453" s="28" t="s">
        <v>596</v>
      </c>
      <c r="B453" s="28" t="s">
        <v>600</v>
      </c>
      <c r="C453" t="str">
        <f>IFERROR(VLOOKUP($B453,Kraftvärmeprod!$B$1:$AH$479,MATCH(C$3,Kraftvärmeprod!$B$1:$AG$1,0),FALSE)/1,"")</f>
        <v/>
      </c>
      <c r="D453" t="str">
        <f>IFERROR(VLOOKUP($B453,Kraftvärmeprod!$B$1:$AH$479,MATCH(D$3,Kraftvärmeprod!$B$1:$AG$1,0),FALSE)/1,"")</f>
        <v/>
      </c>
      <c r="E453">
        <f>IFERROR(VLOOKUP($B453,Kraftvärmeprod!$B$1:$AH$479,MATCH(E$2,Kraftvärmeprod!$B$1:$AG$1,0),FALSE)/1,0)-IFERROR(VLOOKUP($B453,'Slutlig allokering'!$B$2:$AC$462,MATCH(E$3,'Slutlig allokering'!$B$2:$AJ$2,0),FALSE)/1,0)</f>
        <v>0</v>
      </c>
      <c r="F453">
        <f>IFERROR(VLOOKUP($B453,Kraftvärmeprod!$B$1:$AH$479,MATCH(F$2,Kraftvärmeprod!$B$1:$AG$1,0),FALSE)/1,0)-IFERROR(VLOOKUP($B453,'Slutlig allokering'!$B$2:$AC$462,MATCH(F$3,'Slutlig allokering'!$B$2:$AJ$2,0),FALSE)/1,0)</f>
        <v>0</v>
      </c>
      <c r="G453">
        <f>IFERROR(VLOOKUP($B453,Kraftvärmeprod!$B$1:$AH$479,MATCH(G$2,Kraftvärmeprod!$B$1:$AG$1,0),FALSE)/1,0)-IFERROR(VLOOKUP($B453,'Slutlig allokering'!$B$2:$AC$462,MATCH(G$3,'Slutlig allokering'!$B$2:$AJ$2,0),FALSE)/1,0)</f>
        <v>0</v>
      </c>
      <c r="H453">
        <f>IFERROR(VLOOKUP($B453,Kraftvärmeprod!$B$1:$AH$479,MATCH(H$2,Kraftvärmeprod!$B$1:$AG$1,0),FALSE)/1,0)-IFERROR(VLOOKUP($B453,'Slutlig allokering'!$B$2:$AC$462,MATCH(H$3,'Slutlig allokering'!$B$2:$AJ$2,0),FALSE)/1,0)</f>
        <v>0</v>
      </c>
      <c r="I453">
        <f>IFERROR(VLOOKUP($B453,Kraftvärmeprod!$B$1:$AH$479,MATCH(I$2,Kraftvärmeprod!$B$1:$AG$1,0),FALSE)/1,0)-IFERROR(VLOOKUP($B453,'Slutlig allokering'!$B$2:$AC$462,MATCH(I$3,'Slutlig allokering'!$B$2:$AJ$2,0),FALSE)/1,0)</f>
        <v>0</v>
      </c>
      <c r="J453">
        <f>IFERROR(VLOOKUP($B453,Kraftvärmeprod!$B$1:$AH$479,MATCH(J$2,Kraftvärmeprod!$B$1:$AG$1,0),FALSE)/1,0)-IFERROR(VLOOKUP($B453,'Slutlig allokering'!$B$2:$AC$462,MATCH(J$3,'Slutlig allokering'!$B$2:$AJ$2,0),FALSE)/1,0)</f>
        <v>0</v>
      </c>
      <c r="K453">
        <f>IFERROR(VLOOKUP($B453,Kraftvärmeprod!$B$1:$AH$479,MATCH(K$2,Kraftvärmeprod!$B$1:$AG$1,0),FALSE)/1,0)-IFERROR(VLOOKUP($B453,'Slutlig allokering'!$B$2:$AC$462,MATCH(K$3,'Slutlig allokering'!$B$2:$AJ$2,0),FALSE)/1,0)</f>
        <v>0</v>
      </c>
      <c r="L453">
        <f>IFERROR(VLOOKUP($B453,Kraftvärmeprod!$B$1:$AH$479,MATCH(L$2,Kraftvärmeprod!$B$1:$AG$1,0),FALSE)/1,0)-IFERROR(VLOOKUP($B453,'Slutlig allokering'!$B$2:$AC$462,MATCH(L$3,'Slutlig allokering'!$B$2:$AJ$2,0),FALSE)/1,0)</f>
        <v>0</v>
      </c>
      <c r="M453" s="143">
        <f>IFERROR(VLOOKUP($B453,Miljö!$B$1:$S$477,MATCH(M$2,Miljö!$B$1:$X$1,0),FALSE)/1,0)-IFERROR(VLOOKUP($B453,'Slutlig allokering'!$B$2:$AC$462,MATCH(M$3,'Slutlig allokering'!$B$2:$AJ$2,0),FALSE)/1,0)</f>
        <v>0</v>
      </c>
      <c r="N453">
        <f>IFERROR(VLOOKUP($B453,Kraftvärmeprod!$B$1:$AH$479,MATCH(N$2,Kraftvärmeprod!$B$1:$AG$1,0),FALSE)/1,0)-IFERROR(VLOOKUP($B453,'Slutlig allokering'!$B$2:$AC$462,MATCH(N$3,'Slutlig allokering'!$B$2:$AJ$2,0),FALSE)/1,0)</f>
        <v>0</v>
      </c>
      <c r="O453">
        <f>IFERROR(VLOOKUP($B453,Kraftvärmeprod!$B$1:$AH$479,MATCH(O$2,Kraftvärmeprod!$B$1:$AG$1,0),FALSE)/1,0)-IFERROR(VLOOKUP($B453,'Slutlig allokering'!$B$2:$AC$462,MATCH(O$3,'Slutlig allokering'!$B$2:$AJ$2,0),FALSE)/1,0)</f>
        <v>0</v>
      </c>
      <c r="P453">
        <f>IFERROR(VLOOKUP($B453,Kraftvärmeprod!$B$1:$AH$479,MATCH(P$2,Kraftvärmeprod!$B$1:$AG$1,0),FALSE)/1,0)-IFERROR(VLOOKUP($B453,'Slutlig allokering'!$B$2:$AC$462,MATCH(P$3,'Slutlig allokering'!$B$2:$AJ$2,0),FALSE)/1,0)</f>
        <v>0</v>
      </c>
      <c r="Q453">
        <f>IFERROR(VLOOKUP($B453,Kraftvärmeprod!$B$1:$AH$479,MATCH(Q$2,Kraftvärmeprod!$B$1:$AG$1,0),FALSE)/1,0)-IFERROR(VLOOKUP($B453,'Slutlig allokering'!$B$2:$AC$462,MATCH(Q$3,'Slutlig allokering'!$B$2:$AJ$2,0),FALSE)/1,0)</f>
        <v>0</v>
      </c>
      <c r="R453">
        <f>IFERROR(VLOOKUP($B453,Kraftvärmeprod!$B$1:$AH$479,MATCH(R$2,Kraftvärmeprod!$B$1:$AG$1,0),FALSE)/1,0)-IFERROR(VLOOKUP($B453,'Slutlig allokering'!$B$2:$AC$462,MATCH(R$3,'Slutlig allokering'!$B$2:$AJ$2,0),FALSE)/1,0)</f>
        <v>0</v>
      </c>
      <c r="S453">
        <f>IFERROR(VLOOKUP($B453,Kraftvärmeprod!$B$1:$AH$479,MATCH(S$2,Kraftvärmeprod!$B$1:$AG$1,0),FALSE)/1,0)-IFERROR(VLOOKUP($B453,'Slutlig allokering'!$B$2:$AC$462,MATCH(S$3,'Slutlig allokering'!$B$2:$AJ$2,0),FALSE)/1,0)</f>
        <v>0</v>
      </c>
      <c r="T453">
        <f>IFERROR(VLOOKUP($B453,Kraftvärmeprod!$B$1:$AH$479,MATCH(T$2,Kraftvärmeprod!$B$1:$AG$1,0),FALSE)/1,0)-IFERROR(VLOOKUP($B453,'Slutlig allokering'!$B$2:$AC$462,MATCH(T$3,'Slutlig allokering'!$B$2:$AJ$2,0),FALSE)/1,0)</f>
        <v>0</v>
      </c>
      <c r="U453">
        <f>IFERROR(VLOOKUP($B453,Kraftvärmeprod!$B$1:$AH$479,MATCH(U$2,Kraftvärmeprod!$B$1:$AG$1,0),FALSE)/1,0)-IFERROR(VLOOKUP($B453,'Slutlig allokering'!$B$2:$AC$462,MATCH(U$3,'Slutlig allokering'!$B$2:$AJ$2,0),FALSE)/1,0)</f>
        <v>0</v>
      </c>
      <c r="V453">
        <f>IFERROR(VLOOKUP($B453,Kraftvärmeprod!$B$1:$AH$479,MATCH(V$2,Kraftvärmeprod!$B$1:$AG$1,0),FALSE)/1,0)-IFERROR(VLOOKUP($B453,'Slutlig allokering'!$B$2:$AC$462,MATCH(V$3,'Slutlig allokering'!$B$2:$AJ$2,0),FALSE)/1,0)</f>
        <v>0</v>
      </c>
      <c r="W453">
        <f>IFERROR(VLOOKUP($B453,Kraftvärmeprod!$B$1:$AH$479,MATCH(W$2,Kraftvärmeprod!$B$1:$AG$1,0),FALSE)/1,0)-IFERROR(VLOOKUP($B453,'Slutlig allokering'!$B$2:$AC$462,MATCH(W$3,'Slutlig allokering'!$B$2:$AJ$2,0),FALSE)/1,0)</f>
        <v>0</v>
      </c>
      <c r="X453">
        <f>IFERROR(VLOOKUP($B453,Kraftvärmeprod!$B$1:$AH$479,MATCH(X$2,Kraftvärmeprod!$B$1:$AG$1,0),FALSE)/1,0)-IFERROR(VLOOKUP($B453,'Slutlig allokering'!$B$2:$AC$462,MATCH(X$3,'Slutlig allokering'!$B$2:$AJ$2,0),FALSE)/1,0)</f>
        <v>0</v>
      </c>
      <c r="Y453">
        <f>IFERROR(VLOOKUP($B453,Kraftvärmeprod!$B$1:$AH$479,MATCH(Y$2,Kraftvärmeprod!$B$1:$AG$1,0),FALSE)/1,0)-IFERROR(VLOOKUP($B453,'Slutlig allokering'!$B$2:$AC$462,MATCH(Y$3,'Slutlig allokering'!$B$2:$AJ$2,0),FALSE)/1,0)</f>
        <v>0</v>
      </c>
      <c r="Z453">
        <f>IFERROR(VLOOKUP($B453,Kraftvärmeprod!$B$1:$AH$479,MATCH(Z$2,Kraftvärmeprod!$B$1:$AG$1,0),FALSE)/1,0)-IFERROR(VLOOKUP($B453,'Slutlig allokering'!$B$2:$AC$462,MATCH(Z$3,'Slutlig allokering'!$B$2:$AJ$2,0),FALSE)/1,0)</f>
        <v>0</v>
      </c>
      <c r="AA453">
        <f>IFERROR(VLOOKUP($B453,Kraftvärmeprod!$B$1:$AH$479,MATCH(AA$2,Kraftvärmeprod!$B$1:$AG$1,0),FALSE)/1,0)-IFERROR(VLOOKUP($B453,'Slutlig allokering'!$B$2:$AC$462,MATCH(AA$3,'Slutlig allokering'!$B$2:$AJ$2,0),FALSE)/1,0)</f>
        <v>0</v>
      </c>
      <c r="AB453">
        <f>IFERROR(VLOOKUP($B453,Kraftvärmeprod!$B$1:$AH$479,MATCH(AB$2,Kraftvärmeprod!$B$1:$AG$1,0),FALSE)/1,0)-IFERROR(VLOOKUP($B453,'Slutlig allokering'!$B$2:$AC$462,MATCH(AB$3,'Slutlig allokering'!$B$2:$AJ$2,0),FALSE)/1,0)</f>
        <v>0</v>
      </c>
      <c r="AE453">
        <f t="shared" ref="AE453:AE461" si="14">SUM(E453:AB453)-M453</f>
        <v>0</v>
      </c>
      <c r="AG453">
        <f>IFERROR(VLOOKUP(B453,'Slutlig allokering'!$B$2:$AJ$462,MATCH("Summa justerad allokerad tillförd energi (utan hjälpel och rökgaskondensering):",'Slutlig allokering'!$B$2:$AK$2,0),FALSE)/1,"")</f>
        <v>0</v>
      </c>
      <c r="AI453" s="55" t="str">
        <f>IFERROR(1-VLOOKUP(B453,'Slutlig allokering'!$B$2:$AJ$462,MATCH("Andel av bränsle i kvv som allokerats till värme, exklusive rökgaskondensering och hjälpel",'Slutlig allokering'!$B$2:$AK$2,0),FALSE),"")</f>
        <v/>
      </c>
      <c r="AK453" s="55" t="str">
        <f t="shared" ref="AK453:AK460" si="15">IFERROR(AE453/(AE453+AG453),"")</f>
        <v/>
      </c>
    </row>
    <row r="454" spans="1:37" x14ac:dyDescent="0.35">
      <c r="A454" s="28" t="s">
        <v>601</v>
      </c>
      <c r="B454" s="28" t="s">
        <v>602</v>
      </c>
      <c r="C454" t="str">
        <f>IFERROR(VLOOKUP($B454,Kraftvärmeprod!$B$1:$AH$479,MATCH(C$3,Kraftvärmeprod!$B$1:$AG$1,0),FALSE)/1,"")</f>
        <v/>
      </c>
      <c r="D454" t="str">
        <f>IFERROR(VLOOKUP($B454,Kraftvärmeprod!$B$1:$AH$479,MATCH(D$3,Kraftvärmeprod!$B$1:$AG$1,0),FALSE)/1,"")</f>
        <v/>
      </c>
      <c r="E454">
        <f>IFERROR(VLOOKUP($B454,Kraftvärmeprod!$B$1:$AH$479,MATCH(E$2,Kraftvärmeprod!$B$1:$AG$1,0),FALSE)/1,0)-IFERROR(VLOOKUP($B454,'Slutlig allokering'!$B$2:$AC$462,MATCH(E$3,'Slutlig allokering'!$B$2:$AJ$2,0),FALSE)/1,0)</f>
        <v>0</v>
      </c>
      <c r="F454">
        <f>IFERROR(VLOOKUP($B454,Kraftvärmeprod!$B$1:$AH$479,MATCH(F$2,Kraftvärmeprod!$B$1:$AG$1,0),FALSE)/1,0)-IFERROR(VLOOKUP($B454,'Slutlig allokering'!$B$2:$AC$462,MATCH(F$3,'Slutlig allokering'!$B$2:$AJ$2,0),FALSE)/1,0)</f>
        <v>0</v>
      </c>
      <c r="G454">
        <f>IFERROR(VLOOKUP($B454,Kraftvärmeprod!$B$1:$AH$479,MATCH(G$2,Kraftvärmeprod!$B$1:$AG$1,0),FALSE)/1,0)-IFERROR(VLOOKUP($B454,'Slutlig allokering'!$B$2:$AC$462,MATCH(G$3,'Slutlig allokering'!$B$2:$AJ$2,0),FALSE)/1,0)</f>
        <v>0</v>
      </c>
      <c r="H454">
        <f>IFERROR(VLOOKUP($B454,Kraftvärmeprod!$B$1:$AH$479,MATCH(H$2,Kraftvärmeprod!$B$1:$AG$1,0),FALSE)/1,0)-IFERROR(VLOOKUP($B454,'Slutlig allokering'!$B$2:$AC$462,MATCH(H$3,'Slutlig allokering'!$B$2:$AJ$2,0),FALSE)/1,0)</f>
        <v>0</v>
      </c>
      <c r="I454">
        <f>IFERROR(VLOOKUP($B454,Kraftvärmeprod!$B$1:$AH$479,MATCH(I$2,Kraftvärmeprod!$B$1:$AG$1,0),FALSE)/1,0)-IFERROR(VLOOKUP($B454,'Slutlig allokering'!$B$2:$AC$462,MATCH(I$3,'Slutlig allokering'!$B$2:$AJ$2,0),FALSE)/1,0)</f>
        <v>0</v>
      </c>
      <c r="J454">
        <f>IFERROR(VLOOKUP($B454,Kraftvärmeprod!$B$1:$AH$479,MATCH(J$2,Kraftvärmeprod!$B$1:$AG$1,0),FALSE)/1,0)-IFERROR(VLOOKUP($B454,'Slutlig allokering'!$B$2:$AC$462,MATCH(J$3,'Slutlig allokering'!$B$2:$AJ$2,0),FALSE)/1,0)</f>
        <v>0</v>
      </c>
      <c r="K454">
        <f>IFERROR(VLOOKUP($B454,Kraftvärmeprod!$B$1:$AH$479,MATCH(K$2,Kraftvärmeprod!$B$1:$AG$1,0),FALSE)/1,0)-IFERROR(VLOOKUP($B454,'Slutlig allokering'!$B$2:$AC$462,MATCH(K$3,'Slutlig allokering'!$B$2:$AJ$2,0),FALSE)/1,0)</f>
        <v>0</v>
      </c>
      <c r="L454">
        <f>IFERROR(VLOOKUP($B454,Kraftvärmeprod!$B$1:$AH$479,MATCH(L$2,Kraftvärmeprod!$B$1:$AG$1,0),FALSE)/1,0)-IFERROR(VLOOKUP($B454,'Slutlig allokering'!$B$2:$AC$462,MATCH(L$3,'Slutlig allokering'!$B$2:$AJ$2,0),FALSE)/1,0)</f>
        <v>0</v>
      </c>
      <c r="M454" s="143">
        <f>IFERROR(VLOOKUP($B454,Miljö!$B$1:$S$477,MATCH(M$2,Miljö!$B$1:$X$1,0),FALSE)/1,0)-IFERROR(VLOOKUP($B454,'Slutlig allokering'!$B$2:$AC$462,MATCH(M$3,'Slutlig allokering'!$B$2:$AJ$2,0),FALSE)/1,0)</f>
        <v>0</v>
      </c>
      <c r="N454">
        <f>IFERROR(VLOOKUP($B454,Kraftvärmeprod!$B$1:$AH$479,MATCH(N$2,Kraftvärmeprod!$B$1:$AG$1,0),FALSE)/1,0)-IFERROR(VLOOKUP($B454,'Slutlig allokering'!$B$2:$AC$462,MATCH(N$3,'Slutlig allokering'!$B$2:$AJ$2,0),FALSE)/1,0)</f>
        <v>0</v>
      </c>
      <c r="O454">
        <f>IFERROR(VLOOKUP($B454,Kraftvärmeprod!$B$1:$AH$479,MATCH(O$2,Kraftvärmeprod!$B$1:$AG$1,0),FALSE)/1,0)-IFERROR(VLOOKUP($B454,'Slutlig allokering'!$B$2:$AC$462,MATCH(O$3,'Slutlig allokering'!$B$2:$AJ$2,0),FALSE)/1,0)</f>
        <v>0</v>
      </c>
      <c r="P454">
        <f>IFERROR(VLOOKUP($B454,Kraftvärmeprod!$B$1:$AH$479,MATCH(P$2,Kraftvärmeprod!$B$1:$AG$1,0),FALSE)/1,0)-IFERROR(VLOOKUP($B454,'Slutlig allokering'!$B$2:$AC$462,MATCH(P$3,'Slutlig allokering'!$B$2:$AJ$2,0),FALSE)/1,0)</f>
        <v>0</v>
      </c>
      <c r="Q454">
        <f>IFERROR(VLOOKUP($B454,Kraftvärmeprod!$B$1:$AH$479,MATCH(Q$2,Kraftvärmeprod!$B$1:$AG$1,0),FALSE)/1,0)-IFERROR(VLOOKUP($B454,'Slutlig allokering'!$B$2:$AC$462,MATCH(Q$3,'Slutlig allokering'!$B$2:$AJ$2,0),FALSE)/1,0)</f>
        <v>0</v>
      </c>
      <c r="R454">
        <f>IFERROR(VLOOKUP($B454,Kraftvärmeprod!$B$1:$AH$479,MATCH(R$2,Kraftvärmeprod!$B$1:$AG$1,0),FALSE)/1,0)-IFERROR(VLOOKUP($B454,'Slutlig allokering'!$B$2:$AC$462,MATCH(R$3,'Slutlig allokering'!$B$2:$AJ$2,0),FALSE)/1,0)</f>
        <v>0</v>
      </c>
      <c r="S454">
        <f>IFERROR(VLOOKUP($B454,Kraftvärmeprod!$B$1:$AH$479,MATCH(S$2,Kraftvärmeprod!$B$1:$AG$1,0),FALSE)/1,0)-IFERROR(VLOOKUP($B454,'Slutlig allokering'!$B$2:$AC$462,MATCH(S$3,'Slutlig allokering'!$B$2:$AJ$2,0),FALSE)/1,0)</f>
        <v>0</v>
      </c>
      <c r="T454">
        <f>IFERROR(VLOOKUP($B454,Kraftvärmeprod!$B$1:$AH$479,MATCH(T$2,Kraftvärmeprod!$B$1:$AG$1,0),FALSE)/1,0)-IFERROR(VLOOKUP($B454,'Slutlig allokering'!$B$2:$AC$462,MATCH(T$3,'Slutlig allokering'!$B$2:$AJ$2,0),FALSE)/1,0)</f>
        <v>0</v>
      </c>
      <c r="U454">
        <f>IFERROR(VLOOKUP($B454,Kraftvärmeprod!$B$1:$AH$479,MATCH(U$2,Kraftvärmeprod!$B$1:$AG$1,0),FALSE)/1,0)-IFERROR(VLOOKUP($B454,'Slutlig allokering'!$B$2:$AC$462,MATCH(U$3,'Slutlig allokering'!$B$2:$AJ$2,0),FALSE)/1,0)</f>
        <v>0</v>
      </c>
      <c r="V454">
        <f>IFERROR(VLOOKUP($B454,Kraftvärmeprod!$B$1:$AH$479,MATCH(V$2,Kraftvärmeprod!$B$1:$AG$1,0),FALSE)/1,0)-IFERROR(VLOOKUP($B454,'Slutlig allokering'!$B$2:$AC$462,MATCH(V$3,'Slutlig allokering'!$B$2:$AJ$2,0),FALSE)/1,0)</f>
        <v>0</v>
      </c>
      <c r="W454">
        <f>IFERROR(VLOOKUP($B454,Kraftvärmeprod!$B$1:$AH$479,MATCH(W$2,Kraftvärmeprod!$B$1:$AG$1,0),FALSE)/1,0)-IFERROR(VLOOKUP($B454,'Slutlig allokering'!$B$2:$AC$462,MATCH(W$3,'Slutlig allokering'!$B$2:$AJ$2,0),FALSE)/1,0)</f>
        <v>0</v>
      </c>
      <c r="X454">
        <f>IFERROR(VLOOKUP($B454,Kraftvärmeprod!$B$1:$AH$479,MATCH(X$2,Kraftvärmeprod!$B$1:$AG$1,0),FALSE)/1,0)-IFERROR(VLOOKUP($B454,'Slutlig allokering'!$B$2:$AC$462,MATCH(X$3,'Slutlig allokering'!$B$2:$AJ$2,0),FALSE)/1,0)</f>
        <v>0</v>
      </c>
      <c r="Y454">
        <f>IFERROR(VLOOKUP($B454,Kraftvärmeprod!$B$1:$AH$479,MATCH(Y$2,Kraftvärmeprod!$B$1:$AG$1,0),FALSE)/1,0)-IFERROR(VLOOKUP($B454,'Slutlig allokering'!$B$2:$AC$462,MATCH(Y$3,'Slutlig allokering'!$B$2:$AJ$2,0),FALSE)/1,0)</f>
        <v>0</v>
      </c>
      <c r="Z454">
        <f>IFERROR(VLOOKUP($B454,Kraftvärmeprod!$B$1:$AH$479,MATCH(Z$2,Kraftvärmeprod!$B$1:$AG$1,0),FALSE)/1,0)-IFERROR(VLOOKUP($B454,'Slutlig allokering'!$B$2:$AC$462,MATCH(Z$3,'Slutlig allokering'!$B$2:$AJ$2,0),FALSE)/1,0)</f>
        <v>0</v>
      </c>
      <c r="AA454">
        <f>IFERROR(VLOOKUP($B454,Kraftvärmeprod!$B$1:$AH$479,MATCH(AA$2,Kraftvärmeprod!$B$1:$AG$1,0),FALSE)/1,0)-IFERROR(VLOOKUP($B454,'Slutlig allokering'!$B$2:$AC$462,MATCH(AA$3,'Slutlig allokering'!$B$2:$AJ$2,0),FALSE)/1,0)</f>
        <v>0</v>
      </c>
      <c r="AB454">
        <f>IFERROR(VLOOKUP($B454,Kraftvärmeprod!$B$1:$AH$479,MATCH(AB$2,Kraftvärmeprod!$B$1:$AG$1,0),FALSE)/1,0)-IFERROR(VLOOKUP($B454,'Slutlig allokering'!$B$2:$AC$462,MATCH(AB$3,'Slutlig allokering'!$B$2:$AJ$2,0),FALSE)/1,0)</f>
        <v>0</v>
      </c>
      <c r="AE454">
        <f t="shared" si="14"/>
        <v>0</v>
      </c>
      <c r="AG454">
        <f>IFERROR(VLOOKUP(B454,'Slutlig allokering'!$B$2:$AJ$462,MATCH("Summa justerad allokerad tillförd energi (utan hjälpel och rökgaskondensering):",'Slutlig allokering'!$B$2:$AK$2,0),FALSE)/1,"")</f>
        <v>0</v>
      </c>
      <c r="AI454" s="55" t="str">
        <f>IFERROR(1-VLOOKUP(B454,'Slutlig allokering'!$B$2:$AJ$462,MATCH("Andel av bränsle i kvv som allokerats till värme, exklusive rökgaskondensering och hjälpel",'Slutlig allokering'!$B$2:$AK$2,0),FALSE),"")</f>
        <v/>
      </c>
      <c r="AK454" s="55" t="str">
        <f t="shared" si="15"/>
        <v/>
      </c>
    </row>
    <row r="455" spans="1:37" x14ac:dyDescent="0.35">
      <c r="A455" s="28" t="s">
        <v>603</v>
      </c>
      <c r="B455" s="28" t="s">
        <v>604</v>
      </c>
      <c r="C455" t="str">
        <f>IFERROR(VLOOKUP($B455,Kraftvärmeprod!$B$1:$AH$479,MATCH(C$3,Kraftvärmeprod!$B$1:$AG$1,0),FALSE)/1,"")</f>
        <v/>
      </c>
      <c r="D455" t="str">
        <f>IFERROR(VLOOKUP($B455,Kraftvärmeprod!$B$1:$AH$479,MATCH(D$3,Kraftvärmeprod!$B$1:$AG$1,0),FALSE)/1,"")</f>
        <v/>
      </c>
      <c r="E455">
        <f>IFERROR(VLOOKUP($B455,Kraftvärmeprod!$B$1:$AH$479,MATCH(E$2,Kraftvärmeprod!$B$1:$AG$1,0),FALSE)/1,0)-IFERROR(VLOOKUP($B455,'Slutlig allokering'!$B$2:$AC$462,MATCH(E$3,'Slutlig allokering'!$B$2:$AJ$2,0),FALSE)/1,0)</f>
        <v>0</v>
      </c>
      <c r="F455">
        <f>IFERROR(VLOOKUP($B455,Kraftvärmeprod!$B$1:$AH$479,MATCH(F$2,Kraftvärmeprod!$B$1:$AG$1,0),FALSE)/1,0)-IFERROR(VLOOKUP($B455,'Slutlig allokering'!$B$2:$AC$462,MATCH(F$3,'Slutlig allokering'!$B$2:$AJ$2,0),FALSE)/1,0)</f>
        <v>0</v>
      </c>
      <c r="G455">
        <f>IFERROR(VLOOKUP($B455,Kraftvärmeprod!$B$1:$AH$479,MATCH(G$2,Kraftvärmeprod!$B$1:$AG$1,0),FALSE)/1,0)-IFERROR(VLOOKUP($B455,'Slutlig allokering'!$B$2:$AC$462,MATCH(G$3,'Slutlig allokering'!$B$2:$AJ$2,0),FALSE)/1,0)</f>
        <v>0</v>
      </c>
      <c r="H455">
        <f>IFERROR(VLOOKUP($B455,Kraftvärmeprod!$B$1:$AH$479,MATCH(H$2,Kraftvärmeprod!$B$1:$AG$1,0),FALSE)/1,0)-IFERROR(VLOOKUP($B455,'Slutlig allokering'!$B$2:$AC$462,MATCH(H$3,'Slutlig allokering'!$B$2:$AJ$2,0),FALSE)/1,0)</f>
        <v>0</v>
      </c>
      <c r="I455">
        <f>IFERROR(VLOOKUP($B455,Kraftvärmeprod!$B$1:$AH$479,MATCH(I$2,Kraftvärmeprod!$B$1:$AG$1,0),FALSE)/1,0)-IFERROR(VLOOKUP($B455,'Slutlig allokering'!$B$2:$AC$462,MATCH(I$3,'Slutlig allokering'!$B$2:$AJ$2,0),FALSE)/1,0)</f>
        <v>0</v>
      </c>
      <c r="J455">
        <f>IFERROR(VLOOKUP($B455,Kraftvärmeprod!$B$1:$AH$479,MATCH(J$2,Kraftvärmeprod!$B$1:$AG$1,0),FALSE)/1,0)-IFERROR(VLOOKUP($B455,'Slutlig allokering'!$B$2:$AC$462,MATCH(J$3,'Slutlig allokering'!$B$2:$AJ$2,0),FALSE)/1,0)</f>
        <v>0</v>
      </c>
      <c r="K455">
        <f>IFERROR(VLOOKUP($B455,Kraftvärmeprod!$B$1:$AH$479,MATCH(K$2,Kraftvärmeprod!$B$1:$AG$1,0),FALSE)/1,0)-IFERROR(VLOOKUP($B455,'Slutlig allokering'!$B$2:$AC$462,MATCH(K$3,'Slutlig allokering'!$B$2:$AJ$2,0),FALSE)/1,0)</f>
        <v>0</v>
      </c>
      <c r="L455">
        <f>IFERROR(VLOOKUP($B455,Kraftvärmeprod!$B$1:$AH$479,MATCH(L$2,Kraftvärmeprod!$B$1:$AG$1,0),FALSE)/1,0)-IFERROR(VLOOKUP($B455,'Slutlig allokering'!$B$2:$AC$462,MATCH(L$3,'Slutlig allokering'!$B$2:$AJ$2,0),FALSE)/1,0)</f>
        <v>0</v>
      </c>
      <c r="M455" s="143">
        <f>IFERROR(VLOOKUP($B455,Miljö!$B$1:$S$477,MATCH(M$2,Miljö!$B$1:$X$1,0),FALSE)/1,0)-IFERROR(VLOOKUP($B455,'Slutlig allokering'!$B$2:$AC$462,MATCH(M$3,'Slutlig allokering'!$B$2:$AJ$2,0),FALSE)/1,0)</f>
        <v>0</v>
      </c>
      <c r="N455">
        <f>IFERROR(VLOOKUP($B455,Kraftvärmeprod!$B$1:$AH$479,MATCH(N$2,Kraftvärmeprod!$B$1:$AG$1,0),FALSE)/1,0)-IFERROR(VLOOKUP($B455,'Slutlig allokering'!$B$2:$AC$462,MATCH(N$3,'Slutlig allokering'!$B$2:$AJ$2,0),FALSE)/1,0)</f>
        <v>0</v>
      </c>
      <c r="O455">
        <f>IFERROR(VLOOKUP($B455,Kraftvärmeprod!$B$1:$AH$479,MATCH(O$2,Kraftvärmeprod!$B$1:$AG$1,0),FALSE)/1,0)-IFERROR(VLOOKUP($B455,'Slutlig allokering'!$B$2:$AC$462,MATCH(O$3,'Slutlig allokering'!$B$2:$AJ$2,0),FALSE)/1,0)</f>
        <v>0</v>
      </c>
      <c r="P455">
        <f>IFERROR(VLOOKUP($B455,Kraftvärmeprod!$B$1:$AH$479,MATCH(P$2,Kraftvärmeprod!$B$1:$AG$1,0),FALSE)/1,0)-IFERROR(VLOOKUP($B455,'Slutlig allokering'!$B$2:$AC$462,MATCH(P$3,'Slutlig allokering'!$B$2:$AJ$2,0),FALSE)/1,0)</f>
        <v>0</v>
      </c>
      <c r="Q455">
        <f>IFERROR(VLOOKUP($B455,Kraftvärmeprod!$B$1:$AH$479,MATCH(Q$2,Kraftvärmeprod!$B$1:$AG$1,0),FALSE)/1,0)-IFERROR(VLOOKUP($B455,'Slutlig allokering'!$B$2:$AC$462,MATCH(Q$3,'Slutlig allokering'!$B$2:$AJ$2,0),FALSE)/1,0)</f>
        <v>0</v>
      </c>
      <c r="R455">
        <f>IFERROR(VLOOKUP($B455,Kraftvärmeprod!$B$1:$AH$479,MATCH(R$2,Kraftvärmeprod!$B$1:$AG$1,0),FALSE)/1,0)-IFERROR(VLOOKUP($B455,'Slutlig allokering'!$B$2:$AC$462,MATCH(R$3,'Slutlig allokering'!$B$2:$AJ$2,0),FALSE)/1,0)</f>
        <v>0</v>
      </c>
      <c r="S455">
        <f>IFERROR(VLOOKUP($B455,Kraftvärmeprod!$B$1:$AH$479,MATCH(S$2,Kraftvärmeprod!$B$1:$AG$1,0),FALSE)/1,0)-IFERROR(VLOOKUP($B455,'Slutlig allokering'!$B$2:$AC$462,MATCH(S$3,'Slutlig allokering'!$B$2:$AJ$2,0),FALSE)/1,0)</f>
        <v>0</v>
      </c>
      <c r="T455">
        <f>IFERROR(VLOOKUP($B455,Kraftvärmeprod!$B$1:$AH$479,MATCH(T$2,Kraftvärmeprod!$B$1:$AG$1,0),FALSE)/1,0)-IFERROR(VLOOKUP($B455,'Slutlig allokering'!$B$2:$AC$462,MATCH(T$3,'Slutlig allokering'!$B$2:$AJ$2,0),FALSE)/1,0)</f>
        <v>0</v>
      </c>
      <c r="U455">
        <f>IFERROR(VLOOKUP($B455,Kraftvärmeprod!$B$1:$AH$479,MATCH(U$2,Kraftvärmeprod!$B$1:$AG$1,0),FALSE)/1,0)-IFERROR(VLOOKUP($B455,'Slutlig allokering'!$B$2:$AC$462,MATCH(U$3,'Slutlig allokering'!$B$2:$AJ$2,0),FALSE)/1,0)</f>
        <v>0</v>
      </c>
      <c r="V455">
        <f>IFERROR(VLOOKUP($B455,Kraftvärmeprod!$B$1:$AH$479,MATCH(V$2,Kraftvärmeprod!$B$1:$AG$1,0),FALSE)/1,0)-IFERROR(VLOOKUP($B455,'Slutlig allokering'!$B$2:$AC$462,MATCH(V$3,'Slutlig allokering'!$B$2:$AJ$2,0),FALSE)/1,0)</f>
        <v>0</v>
      </c>
      <c r="W455">
        <f>IFERROR(VLOOKUP($B455,Kraftvärmeprod!$B$1:$AH$479,MATCH(W$2,Kraftvärmeprod!$B$1:$AG$1,0),FALSE)/1,0)-IFERROR(VLOOKUP($B455,'Slutlig allokering'!$B$2:$AC$462,MATCH(W$3,'Slutlig allokering'!$B$2:$AJ$2,0),FALSE)/1,0)</f>
        <v>0</v>
      </c>
      <c r="X455">
        <f>IFERROR(VLOOKUP($B455,Kraftvärmeprod!$B$1:$AH$479,MATCH(X$2,Kraftvärmeprod!$B$1:$AG$1,0),FALSE)/1,0)-IFERROR(VLOOKUP($B455,'Slutlig allokering'!$B$2:$AC$462,MATCH(X$3,'Slutlig allokering'!$B$2:$AJ$2,0),FALSE)/1,0)</f>
        <v>0</v>
      </c>
      <c r="Y455">
        <f>IFERROR(VLOOKUP($B455,Kraftvärmeprod!$B$1:$AH$479,MATCH(Y$2,Kraftvärmeprod!$B$1:$AG$1,0),FALSE)/1,0)-IFERROR(VLOOKUP($B455,'Slutlig allokering'!$B$2:$AC$462,MATCH(Y$3,'Slutlig allokering'!$B$2:$AJ$2,0),FALSE)/1,0)</f>
        <v>0</v>
      </c>
      <c r="Z455">
        <f>IFERROR(VLOOKUP($B455,Kraftvärmeprod!$B$1:$AH$479,MATCH(Z$2,Kraftvärmeprod!$B$1:$AG$1,0),FALSE)/1,0)-IFERROR(VLOOKUP($B455,'Slutlig allokering'!$B$2:$AC$462,MATCH(Z$3,'Slutlig allokering'!$B$2:$AJ$2,0),FALSE)/1,0)</f>
        <v>0</v>
      </c>
      <c r="AA455">
        <f>IFERROR(VLOOKUP($B455,Kraftvärmeprod!$B$1:$AH$479,MATCH(AA$2,Kraftvärmeprod!$B$1:$AG$1,0),FALSE)/1,0)-IFERROR(VLOOKUP($B455,'Slutlig allokering'!$B$2:$AC$462,MATCH(AA$3,'Slutlig allokering'!$B$2:$AJ$2,0),FALSE)/1,0)</f>
        <v>0</v>
      </c>
      <c r="AB455">
        <f>IFERROR(VLOOKUP($B455,Kraftvärmeprod!$B$1:$AH$479,MATCH(AB$2,Kraftvärmeprod!$B$1:$AG$1,0),FALSE)/1,0)-IFERROR(VLOOKUP($B455,'Slutlig allokering'!$B$2:$AC$462,MATCH(AB$3,'Slutlig allokering'!$B$2:$AJ$2,0),FALSE)/1,0)</f>
        <v>0</v>
      </c>
      <c r="AE455">
        <f t="shared" si="14"/>
        <v>0</v>
      </c>
      <c r="AG455">
        <f>IFERROR(VLOOKUP(B455,'Slutlig allokering'!$B$2:$AJ$462,MATCH("Summa justerad allokerad tillförd energi (utan hjälpel och rökgaskondensering):",'Slutlig allokering'!$B$2:$AK$2,0),FALSE)/1,"")</f>
        <v>0</v>
      </c>
      <c r="AI455" s="55" t="str">
        <f>IFERROR(1-VLOOKUP(B455,'Slutlig allokering'!$B$2:$AJ$462,MATCH("Andel av bränsle i kvv som allokerats till värme, exklusive rökgaskondensering och hjälpel",'Slutlig allokering'!$B$2:$AK$2,0),FALSE),"")</f>
        <v/>
      </c>
      <c r="AK455" s="55" t="str">
        <f t="shared" si="15"/>
        <v/>
      </c>
    </row>
    <row r="456" spans="1:37" x14ac:dyDescent="0.35">
      <c r="A456" s="28" t="s">
        <v>605</v>
      </c>
      <c r="B456" s="28" t="s">
        <v>606</v>
      </c>
      <c r="C456" t="str">
        <f>IFERROR(VLOOKUP($B456,Kraftvärmeprod!$B$1:$AH$479,MATCH(C$3,Kraftvärmeprod!$B$1:$AG$1,0),FALSE)/1,"")</f>
        <v/>
      </c>
      <c r="D456" t="str">
        <f>IFERROR(VLOOKUP($B456,Kraftvärmeprod!$B$1:$AH$479,MATCH(D$3,Kraftvärmeprod!$B$1:$AG$1,0),FALSE)/1,"")</f>
        <v/>
      </c>
      <c r="E456">
        <f>IFERROR(VLOOKUP($B456,Kraftvärmeprod!$B$1:$AH$479,MATCH(E$2,Kraftvärmeprod!$B$1:$AG$1,0),FALSE)/1,0)-IFERROR(VLOOKUP($B456,'Slutlig allokering'!$B$2:$AC$462,MATCH(E$3,'Slutlig allokering'!$B$2:$AJ$2,0),FALSE)/1,0)</f>
        <v>0</v>
      </c>
      <c r="F456">
        <f>IFERROR(VLOOKUP($B456,Kraftvärmeprod!$B$1:$AH$479,MATCH(F$2,Kraftvärmeprod!$B$1:$AG$1,0),FALSE)/1,0)-IFERROR(VLOOKUP($B456,'Slutlig allokering'!$B$2:$AC$462,MATCH(F$3,'Slutlig allokering'!$B$2:$AJ$2,0),FALSE)/1,0)</f>
        <v>0</v>
      </c>
      <c r="G456">
        <f>IFERROR(VLOOKUP($B456,Kraftvärmeprod!$B$1:$AH$479,MATCH(G$2,Kraftvärmeprod!$B$1:$AG$1,0),FALSE)/1,0)-IFERROR(VLOOKUP($B456,'Slutlig allokering'!$B$2:$AC$462,MATCH(G$3,'Slutlig allokering'!$B$2:$AJ$2,0),FALSE)/1,0)</f>
        <v>0</v>
      </c>
      <c r="H456">
        <f>IFERROR(VLOOKUP($B456,Kraftvärmeprod!$B$1:$AH$479,MATCH(H$2,Kraftvärmeprod!$B$1:$AG$1,0),FALSE)/1,0)-IFERROR(VLOOKUP($B456,'Slutlig allokering'!$B$2:$AC$462,MATCH(H$3,'Slutlig allokering'!$B$2:$AJ$2,0),FALSE)/1,0)</f>
        <v>0</v>
      </c>
      <c r="I456">
        <f>IFERROR(VLOOKUP($B456,Kraftvärmeprod!$B$1:$AH$479,MATCH(I$2,Kraftvärmeprod!$B$1:$AG$1,0),FALSE)/1,0)-IFERROR(VLOOKUP($B456,'Slutlig allokering'!$B$2:$AC$462,MATCH(I$3,'Slutlig allokering'!$B$2:$AJ$2,0),FALSE)/1,0)</f>
        <v>0</v>
      </c>
      <c r="J456">
        <f>IFERROR(VLOOKUP($B456,Kraftvärmeprod!$B$1:$AH$479,MATCH(J$2,Kraftvärmeprod!$B$1:$AG$1,0),FALSE)/1,0)-IFERROR(VLOOKUP($B456,'Slutlig allokering'!$B$2:$AC$462,MATCH(J$3,'Slutlig allokering'!$B$2:$AJ$2,0),FALSE)/1,0)</f>
        <v>0</v>
      </c>
      <c r="K456">
        <f>IFERROR(VLOOKUP($B456,Kraftvärmeprod!$B$1:$AH$479,MATCH(K$2,Kraftvärmeprod!$B$1:$AG$1,0),FALSE)/1,0)-IFERROR(VLOOKUP($B456,'Slutlig allokering'!$B$2:$AC$462,MATCH(K$3,'Slutlig allokering'!$B$2:$AJ$2,0),FALSE)/1,0)</f>
        <v>0</v>
      </c>
      <c r="L456">
        <f>IFERROR(VLOOKUP($B456,Kraftvärmeprod!$B$1:$AH$479,MATCH(L$2,Kraftvärmeprod!$B$1:$AG$1,0),FALSE)/1,0)-IFERROR(VLOOKUP($B456,'Slutlig allokering'!$B$2:$AC$462,MATCH(L$3,'Slutlig allokering'!$B$2:$AJ$2,0),FALSE)/1,0)</f>
        <v>0</v>
      </c>
      <c r="M456" s="143">
        <f>IFERROR(VLOOKUP($B456,Miljö!$B$1:$S$477,MATCH(M$2,Miljö!$B$1:$X$1,0),FALSE)/1,0)-IFERROR(VLOOKUP($B456,'Slutlig allokering'!$B$2:$AC$462,MATCH(M$3,'Slutlig allokering'!$B$2:$AJ$2,0),FALSE)/1,0)</f>
        <v>0</v>
      </c>
      <c r="N456">
        <f>IFERROR(VLOOKUP($B456,Kraftvärmeprod!$B$1:$AH$479,MATCH(N$2,Kraftvärmeprod!$B$1:$AG$1,0),FALSE)/1,0)-IFERROR(VLOOKUP($B456,'Slutlig allokering'!$B$2:$AC$462,MATCH(N$3,'Slutlig allokering'!$B$2:$AJ$2,0),FALSE)/1,0)</f>
        <v>0</v>
      </c>
      <c r="O456">
        <f>IFERROR(VLOOKUP($B456,Kraftvärmeprod!$B$1:$AH$479,MATCH(O$2,Kraftvärmeprod!$B$1:$AG$1,0),FALSE)/1,0)-IFERROR(VLOOKUP($B456,'Slutlig allokering'!$B$2:$AC$462,MATCH(O$3,'Slutlig allokering'!$B$2:$AJ$2,0),FALSE)/1,0)</f>
        <v>0</v>
      </c>
      <c r="P456">
        <f>IFERROR(VLOOKUP($B456,Kraftvärmeprod!$B$1:$AH$479,MATCH(P$2,Kraftvärmeprod!$B$1:$AG$1,0),FALSE)/1,0)-IFERROR(VLOOKUP($B456,'Slutlig allokering'!$B$2:$AC$462,MATCH(P$3,'Slutlig allokering'!$B$2:$AJ$2,0),FALSE)/1,0)</f>
        <v>0</v>
      </c>
      <c r="Q456">
        <f>IFERROR(VLOOKUP($B456,Kraftvärmeprod!$B$1:$AH$479,MATCH(Q$2,Kraftvärmeprod!$B$1:$AG$1,0),FALSE)/1,0)-IFERROR(VLOOKUP($B456,'Slutlig allokering'!$B$2:$AC$462,MATCH(Q$3,'Slutlig allokering'!$B$2:$AJ$2,0),FALSE)/1,0)</f>
        <v>0</v>
      </c>
      <c r="R456">
        <f>IFERROR(VLOOKUP($B456,Kraftvärmeprod!$B$1:$AH$479,MATCH(R$2,Kraftvärmeprod!$B$1:$AG$1,0),FALSE)/1,0)-IFERROR(VLOOKUP($B456,'Slutlig allokering'!$B$2:$AC$462,MATCH(R$3,'Slutlig allokering'!$B$2:$AJ$2,0),FALSE)/1,0)</f>
        <v>0</v>
      </c>
      <c r="S456">
        <f>IFERROR(VLOOKUP($B456,Kraftvärmeprod!$B$1:$AH$479,MATCH(S$2,Kraftvärmeprod!$B$1:$AG$1,0),FALSE)/1,0)-IFERROR(VLOOKUP($B456,'Slutlig allokering'!$B$2:$AC$462,MATCH(S$3,'Slutlig allokering'!$B$2:$AJ$2,0),FALSE)/1,0)</f>
        <v>0</v>
      </c>
      <c r="T456">
        <f>IFERROR(VLOOKUP($B456,Kraftvärmeprod!$B$1:$AH$479,MATCH(T$2,Kraftvärmeprod!$B$1:$AG$1,0),FALSE)/1,0)-IFERROR(VLOOKUP($B456,'Slutlig allokering'!$B$2:$AC$462,MATCH(T$3,'Slutlig allokering'!$B$2:$AJ$2,0),FALSE)/1,0)</f>
        <v>0</v>
      </c>
      <c r="U456">
        <f>IFERROR(VLOOKUP($B456,Kraftvärmeprod!$B$1:$AH$479,MATCH(U$2,Kraftvärmeprod!$B$1:$AG$1,0),FALSE)/1,0)-IFERROR(VLOOKUP($B456,'Slutlig allokering'!$B$2:$AC$462,MATCH(U$3,'Slutlig allokering'!$B$2:$AJ$2,0),FALSE)/1,0)</f>
        <v>0</v>
      </c>
      <c r="V456">
        <f>IFERROR(VLOOKUP($B456,Kraftvärmeprod!$B$1:$AH$479,MATCH(V$2,Kraftvärmeprod!$B$1:$AG$1,0),FALSE)/1,0)-IFERROR(VLOOKUP($B456,'Slutlig allokering'!$B$2:$AC$462,MATCH(V$3,'Slutlig allokering'!$B$2:$AJ$2,0),FALSE)/1,0)</f>
        <v>0</v>
      </c>
      <c r="W456">
        <f>IFERROR(VLOOKUP($B456,Kraftvärmeprod!$B$1:$AH$479,MATCH(W$2,Kraftvärmeprod!$B$1:$AG$1,0),FALSE)/1,0)-IFERROR(VLOOKUP($B456,'Slutlig allokering'!$B$2:$AC$462,MATCH(W$3,'Slutlig allokering'!$B$2:$AJ$2,0),FALSE)/1,0)</f>
        <v>0</v>
      </c>
      <c r="X456">
        <f>IFERROR(VLOOKUP($B456,Kraftvärmeprod!$B$1:$AH$479,MATCH(X$2,Kraftvärmeprod!$B$1:$AG$1,0),FALSE)/1,0)-IFERROR(VLOOKUP($B456,'Slutlig allokering'!$B$2:$AC$462,MATCH(X$3,'Slutlig allokering'!$B$2:$AJ$2,0),FALSE)/1,0)</f>
        <v>0</v>
      </c>
      <c r="Y456">
        <f>IFERROR(VLOOKUP($B456,Kraftvärmeprod!$B$1:$AH$479,MATCH(Y$2,Kraftvärmeprod!$B$1:$AG$1,0),FALSE)/1,0)-IFERROR(VLOOKUP($B456,'Slutlig allokering'!$B$2:$AC$462,MATCH(Y$3,'Slutlig allokering'!$B$2:$AJ$2,0),FALSE)/1,0)</f>
        <v>0</v>
      </c>
      <c r="Z456">
        <f>IFERROR(VLOOKUP($B456,Kraftvärmeprod!$B$1:$AH$479,MATCH(Z$2,Kraftvärmeprod!$B$1:$AG$1,0),FALSE)/1,0)-IFERROR(VLOOKUP($B456,'Slutlig allokering'!$B$2:$AC$462,MATCH(Z$3,'Slutlig allokering'!$B$2:$AJ$2,0),FALSE)/1,0)</f>
        <v>0</v>
      </c>
      <c r="AA456">
        <f>IFERROR(VLOOKUP($B456,Kraftvärmeprod!$B$1:$AH$479,MATCH(AA$2,Kraftvärmeprod!$B$1:$AG$1,0),FALSE)/1,0)-IFERROR(VLOOKUP($B456,'Slutlig allokering'!$B$2:$AC$462,MATCH(AA$3,'Slutlig allokering'!$B$2:$AJ$2,0),FALSE)/1,0)</f>
        <v>0</v>
      </c>
      <c r="AB456">
        <f>IFERROR(VLOOKUP($B456,Kraftvärmeprod!$B$1:$AH$479,MATCH(AB$2,Kraftvärmeprod!$B$1:$AG$1,0),FALSE)/1,0)-IFERROR(VLOOKUP($B456,'Slutlig allokering'!$B$2:$AC$462,MATCH(AB$3,'Slutlig allokering'!$B$2:$AJ$2,0),FALSE)/1,0)</f>
        <v>0</v>
      </c>
      <c r="AE456">
        <f t="shared" si="14"/>
        <v>0</v>
      </c>
      <c r="AG456">
        <f>IFERROR(VLOOKUP(B456,'Slutlig allokering'!$B$2:$AJ$462,MATCH("Summa justerad allokerad tillförd energi (utan hjälpel och rökgaskondensering):",'Slutlig allokering'!$B$2:$AK$2,0),FALSE)/1,"")</f>
        <v>0</v>
      </c>
      <c r="AI456" s="55" t="str">
        <f>IFERROR(1-VLOOKUP(B456,'Slutlig allokering'!$B$2:$AJ$462,MATCH("Andel av bränsle i kvv som allokerats till värme, exklusive rökgaskondensering och hjälpel",'Slutlig allokering'!$B$2:$AK$2,0),FALSE),"")</f>
        <v/>
      </c>
      <c r="AK456" s="55" t="str">
        <f t="shared" si="15"/>
        <v/>
      </c>
    </row>
    <row r="457" spans="1:37" x14ac:dyDescent="0.35">
      <c r="A457" s="28" t="s">
        <v>605</v>
      </c>
      <c r="B457" s="28" t="s">
        <v>607</v>
      </c>
      <c r="C457" t="str">
        <f>IFERROR(VLOOKUP($B457,Kraftvärmeprod!$B$1:$AH$479,MATCH(C$3,Kraftvärmeprod!$B$1:$AG$1,0),FALSE)/1,"")</f>
        <v/>
      </c>
      <c r="D457" t="str">
        <f>IFERROR(VLOOKUP($B457,Kraftvärmeprod!$B$1:$AH$479,MATCH(D$3,Kraftvärmeprod!$B$1:$AG$1,0),FALSE)/1,"")</f>
        <v/>
      </c>
      <c r="E457">
        <f>IFERROR(VLOOKUP($B457,Kraftvärmeprod!$B$1:$AH$479,MATCH(E$2,Kraftvärmeprod!$B$1:$AG$1,0),FALSE)/1,0)-IFERROR(VLOOKUP($B457,'Slutlig allokering'!$B$2:$AC$462,MATCH(E$3,'Slutlig allokering'!$B$2:$AJ$2,0),FALSE)/1,0)</f>
        <v>0</v>
      </c>
      <c r="F457">
        <f>IFERROR(VLOOKUP($B457,Kraftvärmeprod!$B$1:$AH$479,MATCH(F$2,Kraftvärmeprod!$B$1:$AG$1,0),FALSE)/1,0)-IFERROR(VLOOKUP($B457,'Slutlig allokering'!$B$2:$AC$462,MATCH(F$3,'Slutlig allokering'!$B$2:$AJ$2,0),FALSE)/1,0)</f>
        <v>0</v>
      </c>
      <c r="G457">
        <f>IFERROR(VLOOKUP($B457,Kraftvärmeprod!$B$1:$AH$479,MATCH(G$2,Kraftvärmeprod!$B$1:$AG$1,0),FALSE)/1,0)-IFERROR(VLOOKUP($B457,'Slutlig allokering'!$B$2:$AC$462,MATCH(G$3,'Slutlig allokering'!$B$2:$AJ$2,0),FALSE)/1,0)</f>
        <v>0</v>
      </c>
      <c r="H457">
        <f>IFERROR(VLOOKUP($B457,Kraftvärmeprod!$B$1:$AH$479,MATCH(H$2,Kraftvärmeprod!$B$1:$AG$1,0),FALSE)/1,0)-IFERROR(VLOOKUP($B457,'Slutlig allokering'!$B$2:$AC$462,MATCH(H$3,'Slutlig allokering'!$B$2:$AJ$2,0),FALSE)/1,0)</f>
        <v>0</v>
      </c>
      <c r="I457">
        <f>IFERROR(VLOOKUP($B457,Kraftvärmeprod!$B$1:$AH$479,MATCH(I$2,Kraftvärmeprod!$B$1:$AG$1,0),FALSE)/1,0)-IFERROR(VLOOKUP($B457,'Slutlig allokering'!$B$2:$AC$462,MATCH(I$3,'Slutlig allokering'!$B$2:$AJ$2,0),FALSE)/1,0)</f>
        <v>0</v>
      </c>
      <c r="J457">
        <f>IFERROR(VLOOKUP($B457,Kraftvärmeprod!$B$1:$AH$479,MATCH(J$2,Kraftvärmeprod!$B$1:$AG$1,0),FALSE)/1,0)-IFERROR(VLOOKUP($B457,'Slutlig allokering'!$B$2:$AC$462,MATCH(J$3,'Slutlig allokering'!$B$2:$AJ$2,0),FALSE)/1,0)</f>
        <v>0</v>
      </c>
      <c r="K457">
        <f>IFERROR(VLOOKUP($B457,Kraftvärmeprod!$B$1:$AH$479,MATCH(K$2,Kraftvärmeprod!$B$1:$AG$1,0),FALSE)/1,0)-IFERROR(VLOOKUP($B457,'Slutlig allokering'!$B$2:$AC$462,MATCH(K$3,'Slutlig allokering'!$B$2:$AJ$2,0),FALSE)/1,0)</f>
        <v>0</v>
      </c>
      <c r="L457">
        <f>IFERROR(VLOOKUP($B457,Kraftvärmeprod!$B$1:$AH$479,MATCH(L$2,Kraftvärmeprod!$B$1:$AG$1,0),FALSE)/1,0)-IFERROR(VLOOKUP($B457,'Slutlig allokering'!$B$2:$AC$462,MATCH(L$3,'Slutlig allokering'!$B$2:$AJ$2,0),FALSE)/1,0)</f>
        <v>0</v>
      </c>
      <c r="M457" s="143">
        <f>IFERROR(VLOOKUP($B457,Miljö!$B$1:$S$477,MATCH(M$2,Miljö!$B$1:$X$1,0),FALSE)/1,0)-IFERROR(VLOOKUP($B457,'Slutlig allokering'!$B$2:$AC$462,MATCH(M$3,'Slutlig allokering'!$B$2:$AJ$2,0),FALSE)/1,0)</f>
        <v>0</v>
      </c>
      <c r="N457">
        <f>IFERROR(VLOOKUP($B457,Kraftvärmeprod!$B$1:$AH$479,MATCH(N$2,Kraftvärmeprod!$B$1:$AG$1,0),FALSE)/1,0)-IFERROR(VLOOKUP($B457,'Slutlig allokering'!$B$2:$AC$462,MATCH(N$3,'Slutlig allokering'!$B$2:$AJ$2,0),FALSE)/1,0)</f>
        <v>0</v>
      </c>
      <c r="O457">
        <f>IFERROR(VLOOKUP($B457,Kraftvärmeprod!$B$1:$AH$479,MATCH(O$2,Kraftvärmeprod!$B$1:$AG$1,0),FALSE)/1,0)-IFERROR(VLOOKUP($B457,'Slutlig allokering'!$B$2:$AC$462,MATCH(O$3,'Slutlig allokering'!$B$2:$AJ$2,0),FALSE)/1,0)</f>
        <v>0</v>
      </c>
      <c r="P457">
        <f>IFERROR(VLOOKUP($B457,Kraftvärmeprod!$B$1:$AH$479,MATCH(P$2,Kraftvärmeprod!$B$1:$AG$1,0),FALSE)/1,0)-IFERROR(VLOOKUP($B457,'Slutlig allokering'!$B$2:$AC$462,MATCH(P$3,'Slutlig allokering'!$B$2:$AJ$2,0),FALSE)/1,0)</f>
        <v>0</v>
      </c>
      <c r="Q457">
        <f>IFERROR(VLOOKUP($B457,Kraftvärmeprod!$B$1:$AH$479,MATCH(Q$2,Kraftvärmeprod!$B$1:$AG$1,0),FALSE)/1,0)-IFERROR(VLOOKUP($B457,'Slutlig allokering'!$B$2:$AC$462,MATCH(Q$3,'Slutlig allokering'!$B$2:$AJ$2,0),FALSE)/1,0)</f>
        <v>0</v>
      </c>
      <c r="R457">
        <f>IFERROR(VLOOKUP($B457,Kraftvärmeprod!$B$1:$AH$479,MATCH(R$2,Kraftvärmeprod!$B$1:$AG$1,0),FALSE)/1,0)-IFERROR(VLOOKUP($B457,'Slutlig allokering'!$B$2:$AC$462,MATCH(R$3,'Slutlig allokering'!$B$2:$AJ$2,0),FALSE)/1,0)</f>
        <v>0</v>
      </c>
      <c r="S457">
        <f>IFERROR(VLOOKUP($B457,Kraftvärmeprod!$B$1:$AH$479,MATCH(S$2,Kraftvärmeprod!$B$1:$AG$1,0),FALSE)/1,0)-IFERROR(VLOOKUP($B457,'Slutlig allokering'!$B$2:$AC$462,MATCH(S$3,'Slutlig allokering'!$B$2:$AJ$2,0),FALSE)/1,0)</f>
        <v>0</v>
      </c>
      <c r="T457">
        <f>IFERROR(VLOOKUP($B457,Kraftvärmeprod!$B$1:$AH$479,MATCH(T$2,Kraftvärmeprod!$B$1:$AG$1,0),FALSE)/1,0)-IFERROR(VLOOKUP($B457,'Slutlig allokering'!$B$2:$AC$462,MATCH(T$3,'Slutlig allokering'!$B$2:$AJ$2,0),FALSE)/1,0)</f>
        <v>0</v>
      </c>
      <c r="U457">
        <f>IFERROR(VLOOKUP($B457,Kraftvärmeprod!$B$1:$AH$479,MATCH(U$2,Kraftvärmeprod!$B$1:$AG$1,0),FALSE)/1,0)-IFERROR(VLOOKUP($B457,'Slutlig allokering'!$B$2:$AC$462,MATCH(U$3,'Slutlig allokering'!$B$2:$AJ$2,0),FALSE)/1,0)</f>
        <v>0</v>
      </c>
      <c r="V457">
        <f>IFERROR(VLOOKUP($B457,Kraftvärmeprod!$B$1:$AH$479,MATCH(V$2,Kraftvärmeprod!$B$1:$AG$1,0),FALSE)/1,0)-IFERROR(VLOOKUP($B457,'Slutlig allokering'!$B$2:$AC$462,MATCH(V$3,'Slutlig allokering'!$B$2:$AJ$2,0),FALSE)/1,0)</f>
        <v>0</v>
      </c>
      <c r="W457">
        <f>IFERROR(VLOOKUP($B457,Kraftvärmeprod!$B$1:$AH$479,MATCH(W$2,Kraftvärmeprod!$B$1:$AG$1,0),FALSE)/1,0)-IFERROR(VLOOKUP($B457,'Slutlig allokering'!$B$2:$AC$462,MATCH(W$3,'Slutlig allokering'!$B$2:$AJ$2,0),FALSE)/1,0)</f>
        <v>0</v>
      </c>
      <c r="X457">
        <f>IFERROR(VLOOKUP($B457,Kraftvärmeprod!$B$1:$AH$479,MATCH(X$2,Kraftvärmeprod!$B$1:$AG$1,0),FALSE)/1,0)-IFERROR(VLOOKUP($B457,'Slutlig allokering'!$B$2:$AC$462,MATCH(X$3,'Slutlig allokering'!$B$2:$AJ$2,0),FALSE)/1,0)</f>
        <v>0</v>
      </c>
      <c r="Y457">
        <f>IFERROR(VLOOKUP($B457,Kraftvärmeprod!$B$1:$AH$479,MATCH(Y$2,Kraftvärmeprod!$B$1:$AG$1,0),FALSE)/1,0)-IFERROR(VLOOKUP($B457,'Slutlig allokering'!$B$2:$AC$462,MATCH(Y$3,'Slutlig allokering'!$B$2:$AJ$2,0),FALSE)/1,0)</f>
        <v>0</v>
      </c>
      <c r="Z457">
        <f>IFERROR(VLOOKUP($B457,Kraftvärmeprod!$B$1:$AH$479,MATCH(Z$2,Kraftvärmeprod!$B$1:$AG$1,0),FALSE)/1,0)-IFERROR(VLOOKUP($B457,'Slutlig allokering'!$B$2:$AC$462,MATCH(Z$3,'Slutlig allokering'!$B$2:$AJ$2,0),FALSE)/1,0)</f>
        <v>0</v>
      </c>
      <c r="AA457">
        <f>IFERROR(VLOOKUP($B457,Kraftvärmeprod!$B$1:$AH$479,MATCH(AA$2,Kraftvärmeprod!$B$1:$AG$1,0),FALSE)/1,0)-IFERROR(VLOOKUP($B457,'Slutlig allokering'!$B$2:$AC$462,MATCH(AA$3,'Slutlig allokering'!$B$2:$AJ$2,0),FALSE)/1,0)</f>
        <v>0</v>
      </c>
      <c r="AB457">
        <f>IFERROR(VLOOKUP($B457,Kraftvärmeprod!$B$1:$AH$479,MATCH(AB$2,Kraftvärmeprod!$B$1:$AG$1,0),FALSE)/1,0)-IFERROR(VLOOKUP($B457,'Slutlig allokering'!$B$2:$AC$462,MATCH(AB$3,'Slutlig allokering'!$B$2:$AJ$2,0),FALSE)/1,0)</f>
        <v>0</v>
      </c>
      <c r="AE457">
        <f t="shared" si="14"/>
        <v>0</v>
      </c>
      <c r="AG457">
        <f>IFERROR(VLOOKUP(B457,'Slutlig allokering'!$B$2:$AJ$462,MATCH("Summa justerad allokerad tillförd energi (utan hjälpel och rökgaskondensering):",'Slutlig allokering'!$B$2:$AK$2,0),FALSE)/1,"")</f>
        <v>0</v>
      </c>
      <c r="AI457" s="55" t="str">
        <f>IFERROR(1-VLOOKUP(B457,'Slutlig allokering'!$B$2:$AJ$462,MATCH("Andel av bränsle i kvv som allokerats till värme, exklusive rökgaskondensering och hjälpel",'Slutlig allokering'!$B$2:$AK$2,0),FALSE),"")</f>
        <v/>
      </c>
      <c r="AK457" s="55" t="str">
        <f t="shared" si="15"/>
        <v/>
      </c>
    </row>
    <row r="458" spans="1:37" x14ac:dyDescent="0.35">
      <c r="A458" s="28" t="s">
        <v>605</v>
      </c>
      <c r="B458" s="28" t="s">
        <v>608</v>
      </c>
      <c r="C458" t="str">
        <f>IFERROR(VLOOKUP($B458,Kraftvärmeprod!$B$1:$AH$479,MATCH(C$3,Kraftvärmeprod!$B$1:$AG$1,0),FALSE)/1,"")</f>
        <v/>
      </c>
      <c r="D458" t="str">
        <f>IFERROR(VLOOKUP($B458,Kraftvärmeprod!$B$1:$AH$479,MATCH(D$3,Kraftvärmeprod!$B$1:$AG$1,0),FALSE)/1,"")</f>
        <v/>
      </c>
      <c r="E458">
        <f>IFERROR(VLOOKUP($B458,Kraftvärmeprod!$B$1:$AH$479,MATCH(E$2,Kraftvärmeprod!$B$1:$AG$1,0),FALSE)/1,0)-IFERROR(VLOOKUP($B458,'Slutlig allokering'!$B$2:$AC$462,MATCH(E$3,'Slutlig allokering'!$B$2:$AJ$2,0),FALSE)/1,0)</f>
        <v>0</v>
      </c>
      <c r="F458">
        <f>IFERROR(VLOOKUP($B458,Kraftvärmeprod!$B$1:$AH$479,MATCH(F$2,Kraftvärmeprod!$B$1:$AG$1,0),FALSE)/1,0)-IFERROR(VLOOKUP($B458,'Slutlig allokering'!$B$2:$AC$462,MATCH(F$3,'Slutlig allokering'!$B$2:$AJ$2,0),FALSE)/1,0)</f>
        <v>0</v>
      </c>
      <c r="G458">
        <f>IFERROR(VLOOKUP($B458,Kraftvärmeprod!$B$1:$AH$479,MATCH(G$2,Kraftvärmeprod!$B$1:$AG$1,0),FALSE)/1,0)-IFERROR(VLOOKUP($B458,'Slutlig allokering'!$B$2:$AC$462,MATCH(G$3,'Slutlig allokering'!$B$2:$AJ$2,0),FALSE)/1,0)</f>
        <v>0</v>
      </c>
      <c r="H458">
        <f>IFERROR(VLOOKUP($B458,Kraftvärmeprod!$B$1:$AH$479,MATCH(H$2,Kraftvärmeprod!$B$1:$AG$1,0),FALSE)/1,0)-IFERROR(VLOOKUP($B458,'Slutlig allokering'!$B$2:$AC$462,MATCH(H$3,'Slutlig allokering'!$B$2:$AJ$2,0),FALSE)/1,0)</f>
        <v>0</v>
      </c>
      <c r="I458">
        <f>IFERROR(VLOOKUP($B458,Kraftvärmeprod!$B$1:$AH$479,MATCH(I$2,Kraftvärmeprod!$B$1:$AG$1,0),FALSE)/1,0)-IFERROR(VLOOKUP($B458,'Slutlig allokering'!$B$2:$AC$462,MATCH(I$3,'Slutlig allokering'!$B$2:$AJ$2,0),FALSE)/1,0)</f>
        <v>0</v>
      </c>
      <c r="J458">
        <f>IFERROR(VLOOKUP($B458,Kraftvärmeprod!$B$1:$AH$479,MATCH(J$2,Kraftvärmeprod!$B$1:$AG$1,0),FALSE)/1,0)-IFERROR(VLOOKUP($B458,'Slutlig allokering'!$B$2:$AC$462,MATCH(J$3,'Slutlig allokering'!$B$2:$AJ$2,0),FALSE)/1,0)</f>
        <v>0</v>
      </c>
      <c r="K458">
        <f>IFERROR(VLOOKUP($B458,Kraftvärmeprod!$B$1:$AH$479,MATCH(K$2,Kraftvärmeprod!$B$1:$AG$1,0),FALSE)/1,0)-IFERROR(VLOOKUP($B458,'Slutlig allokering'!$B$2:$AC$462,MATCH(K$3,'Slutlig allokering'!$B$2:$AJ$2,0),FALSE)/1,0)</f>
        <v>0</v>
      </c>
      <c r="L458">
        <f>IFERROR(VLOOKUP($B458,Kraftvärmeprod!$B$1:$AH$479,MATCH(L$2,Kraftvärmeprod!$B$1:$AG$1,0),FALSE)/1,0)-IFERROR(VLOOKUP($B458,'Slutlig allokering'!$B$2:$AC$462,MATCH(L$3,'Slutlig allokering'!$B$2:$AJ$2,0),FALSE)/1,0)</f>
        <v>0</v>
      </c>
      <c r="M458" s="143">
        <f>IFERROR(VLOOKUP($B458,Miljö!$B$1:$S$477,MATCH(M$2,Miljö!$B$1:$X$1,0),FALSE)/1,0)-IFERROR(VLOOKUP($B458,'Slutlig allokering'!$B$2:$AC$462,MATCH(M$3,'Slutlig allokering'!$B$2:$AJ$2,0),FALSE)/1,0)</f>
        <v>0</v>
      </c>
      <c r="N458">
        <f>IFERROR(VLOOKUP($B458,Kraftvärmeprod!$B$1:$AH$479,MATCH(N$2,Kraftvärmeprod!$B$1:$AG$1,0),FALSE)/1,0)-IFERROR(VLOOKUP($B458,'Slutlig allokering'!$B$2:$AC$462,MATCH(N$3,'Slutlig allokering'!$B$2:$AJ$2,0),FALSE)/1,0)</f>
        <v>0</v>
      </c>
      <c r="O458">
        <f>IFERROR(VLOOKUP($B458,Kraftvärmeprod!$B$1:$AH$479,MATCH(O$2,Kraftvärmeprod!$B$1:$AG$1,0),FALSE)/1,0)-IFERROR(VLOOKUP($B458,'Slutlig allokering'!$B$2:$AC$462,MATCH(O$3,'Slutlig allokering'!$B$2:$AJ$2,0),FALSE)/1,0)</f>
        <v>0</v>
      </c>
      <c r="P458">
        <f>IFERROR(VLOOKUP($B458,Kraftvärmeprod!$B$1:$AH$479,MATCH(P$2,Kraftvärmeprod!$B$1:$AG$1,0),FALSE)/1,0)-IFERROR(VLOOKUP($B458,'Slutlig allokering'!$B$2:$AC$462,MATCH(P$3,'Slutlig allokering'!$B$2:$AJ$2,0),FALSE)/1,0)</f>
        <v>0</v>
      </c>
      <c r="Q458">
        <f>IFERROR(VLOOKUP($B458,Kraftvärmeprod!$B$1:$AH$479,MATCH(Q$2,Kraftvärmeprod!$B$1:$AG$1,0),FALSE)/1,0)-IFERROR(VLOOKUP($B458,'Slutlig allokering'!$B$2:$AC$462,MATCH(Q$3,'Slutlig allokering'!$B$2:$AJ$2,0),FALSE)/1,0)</f>
        <v>0</v>
      </c>
      <c r="R458">
        <f>IFERROR(VLOOKUP($B458,Kraftvärmeprod!$B$1:$AH$479,MATCH(R$2,Kraftvärmeprod!$B$1:$AG$1,0),FALSE)/1,0)-IFERROR(VLOOKUP($B458,'Slutlig allokering'!$B$2:$AC$462,MATCH(R$3,'Slutlig allokering'!$B$2:$AJ$2,0),FALSE)/1,0)</f>
        <v>0</v>
      </c>
      <c r="S458">
        <f>IFERROR(VLOOKUP($B458,Kraftvärmeprod!$B$1:$AH$479,MATCH(S$2,Kraftvärmeprod!$B$1:$AG$1,0),FALSE)/1,0)-IFERROR(VLOOKUP($B458,'Slutlig allokering'!$B$2:$AC$462,MATCH(S$3,'Slutlig allokering'!$B$2:$AJ$2,0),FALSE)/1,0)</f>
        <v>0</v>
      </c>
      <c r="T458">
        <f>IFERROR(VLOOKUP($B458,Kraftvärmeprod!$B$1:$AH$479,MATCH(T$2,Kraftvärmeprod!$B$1:$AG$1,0),FALSE)/1,0)-IFERROR(VLOOKUP($B458,'Slutlig allokering'!$B$2:$AC$462,MATCH(T$3,'Slutlig allokering'!$B$2:$AJ$2,0),FALSE)/1,0)</f>
        <v>0</v>
      </c>
      <c r="U458">
        <f>IFERROR(VLOOKUP($B458,Kraftvärmeprod!$B$1:$AH$479,MATCH(U$2,Kraftvärmeprod!$B$1:$AG$1,0),FALSE)/1,0)-IFERROR(VLOOKUP($B458,'Slutlig allokering'!$B$2:$AC$462,MATCH(U$3,'Slutlig allokering'!$B$2:$AJ$2,0),FALSE)/1,0)</f>
        <v>0</v>
      </c>
      <c r="V458">
        <f>IFERROR(VLOOKUP($B458,Kraftvärmeprod!$B$1:$AH$479,MATCH(V$2,Kraftvärmeprod!$B$1:$AG$1,0),FALSE)/1,0)-IFERROR(VLOOKUP($B458,'Slutlig allokering'!$B$2:$AC$462,MATCH(V$3,'Slutlig allokering'!$B$2:$AJ$2,0),FALSE)/1,0)</f>
        <v>0</v>
      </c>
      <c r="W458">
        <f>IFERROR(VLOOKUP($B458,Kraftvärmeprod!$B$1:$AH$479,MATCH(W$2,Kraftvärmeprod!$B$1:$AG$1,0),FALSE)/1,0)-IFERROR(VLOOKUP($B458,'Slutlig allokering'!$B$2:$AC$462,MATCH(W$3,'Slutlig allokering'!$B$2:$AJ$2,0),FALSE)/1,0)</f>
        <v>0</v>
      </c>
      <c r="X458">
        <f>IFERROR(VLOOKUP($B458,Kraftvärmeprod!$B$1:$AH$479,MATCH(X$2,Kraftvärmeprod!$B$1:$AG$1,0),FALSE)/1,0)-IFERROR(VLOOKUP($B458,'Slutlig allokering'!$B$2:$AC$462,MATCH(X$3,'Slutlig allokering'!$B$2:$AJ$2,0),FALSE)/1,0)</f>
        <v>0</v>
      </c>
      <c r="Y458">
        <f>IFERROR(VLOOKUP($B458,Kraftvärmeprod!$B$1:$AH$479,MATCH(Y$2,Kraftvärmeprod!$B$1:$AG$1,0),FALSE)/1,0)-IFERROR(VLOOKUP($B458,'Slutlig allokering'!$B$2:$AC$462,MATCH(Y$3,'Slutlig allokering'!$B$2:$AJ$2,0),FALSE)/1,0)</f>
        <v>0</v>
      </c>
      <c r="Z458">
        <f>IFERROR(VLOOKUP($B458,Kraftvärmeprod!$B$1:$AH$479,MATCH(Z$2,Kraftvärmeprod!$B$1:$AG$1,0),FALSE)/1,0)-IFERROR(VLOOKUP($B458,'Slutlig allokering'!$B$2:$AC$462,MATCH(Z$3,'Slutlig allokering'!$B$2:$AJ$2,0),FALSE)/1,0)</f>
        <v>0</v>
      </c>
      <c r="AA458">
        <f>IFERROR(VLOOKUP($B458,Kraftvärmeprod!$B$1:$AH$479,MATCH(AA$2,Kraftvärmeprod!$B$1:$AG$1,0),FALSE)/1,0)-IFERROR(VLOOKUP($B458,'Slutlig allokering'!$B$2:$AC$462,MATCH(AA$3,'Slutlig allokering'!$B$2:$AJ$2,0),FALSE)/1,0)</f>
        <v>0</v>
      </c>
      <c r="AB458">
        <f>IFERROR(VLOOKUP($B458,Kraftvärmeprod!$B$1:$AH$479,MATCH(AB$2,Kraftvärmeprod!$B$1:$AG$1,0),FALSE)/1,0)-IFERROR(VLOOKUP($B458,'Slutlig allokering'!$B$2:$AC$462,MATCH(AB$3,'Slutlig allokering'!$B$2:$AJ$2,0),FALSE)/1,0)</f>
        <v>0</v>
      </c>
      <c r="AE458">
        <f t="shared" si="14"/>
        <v>0</v>
      </c>
      <c r="AG458">
        <f>IFERROR(VLOOKUP(B458,'Slutlig allokering'!$B$2:$AJ$462,MATCH("Summa justerad allokerad tillförd energi (utan hjälpel och rökgaskondensering):",'Slutlig allokering'!$B$2:$AK$2,0),FALSE)/1,"")</f>
        <v>0</v>
      </c>
      <c r="AI458" s="55" t="str">
        <f>IFERROR(1-VLOOKUP(B458,'Slutlig allokering'!$B$2:$AJ$462,MATCH("Andel av bränsle i kvv som allokerats till värme, exklusive rökgaskondensering och hjälpel",'Slutlig allokering'!$B$2:$AK$2,0),FALSE),"")</f>
        <v/>
      </c>
      <c r="AK458" s="55" t="str">
        <f t="shared" si="15"/>
        <v/>
      </c>
    </row>
    <row r="459" spans="1:37" x14ac:dyDescent="0.35">
      <c r="A459" s="28" t="s">
        <v>605</v>
      </c>
      <c r="B459" s="28" t="s">
        <v>609</v>
      </c>
      <c r="C459" t="str">
        <f>IFERROR(VLOOKUP($B459,Kraftvärmeprod!$B$1:$AH$479,MATCH(C$3,Kraftvärmeprod!$B$1:$AG$1,0),FALSE)/1,"")</f>
        <v/>
      </c>
      <c r="D459" t="str">
        <f>IFERROR(VLOOKUP($B459,Kraftvärmeprod!$B$1:$AH$479,MATCH(D$3,Kraftvärmeprod!$B$1:$AG$1,0),FALSE)/1,"")</f>
        <v/>
      </c>
      <c r="E459">
        <f>IFERROR(VLOOKUP($B459,Kraftvärmeprod!$B$1:$AH$479,MATCH(E$2,Kraftvärmeprod!$B$1:$AG$1,0),FALSE)/1,0)-IFERROR(VLOOKUP($B459,'Slutlig allokering'!$B$2:$AC$462,MATCH(E$3,'Slutlig allokering'!$B$2:$AJ$2,0),FALSE)/1,0)</f>
        <v>0</v>
      </c>
      <c r="F459">
        <f>IFERROR(VLOOKUP($B459,Kraftvärmeprod!$B$1:$AH$479,MATCH(F$2,Kraftvärmeprod!$B$1:$AG$1,0),FALSE)/1,0)-IFERROR(VLOOKUP($B459,'Slutlig allokering'!$B$2:$AC$462,MATCH(F$3,'Slutlig allokering'!$B$2:$AJ$2,0),FALSE)/1,0)</f>
        <v>0</v>
      </c>
      <c r="G459">
        <f>IFERROR(VLOOKUP($B459,Kraftvärmeprod!$B$1:$AH$479,MATCH(G$2,Kraftvärmeprod!$B$1:$AG$1,0),FALSE)/1,0)-IFERROR(VLOOKUP($B459,'Slutlig allokering'!$B$2:$AC$462,MATCH(G$3,'Slutlig allokering'!$B$2:$AJ$2,0),FALSE)/1,0)</f>
        <v>0</v>
      </c>
      <c r="H459">
        <f>IFERROR(VLOOKUP($B459,Kraftvärmeprod!$B$1:$AH$479,MATCH(H$2,Kraftvärmeprod!$B$1:$AG$1,0),FALSE)/1,0)-IFERROR(VLOOKUP($B459,'Slutlig allokering'!$B$2:$AC$462,MATCH(H$3,'Slutlig allokering'!$B$2:$AJ$2,0),FALSE)/1,0)</f>
        <v>0</v>
      </c>
      <c r="I459">
        <f>IFERROR(VLOOKUP($B459,Kraftvärmeprod!$B$1:$AH$479,MATCH(I$2,Kraftvärmeprod!$B$1:$AG$1,0),FALSE)/1,0)-IFERROR(VLOOKUP($B459,'Slutlig allokering'!$B$2:$AC$462,MATCH(I$3,'Slutlig allokering'!$B$2:$AJ$2,0),FALSE)/1,0)</f>
        <v>0</v>
      </c>
      <c r="J459">
        <f>IFERROR(VLOOKUP($B459,Kraftvärmeprod!$B$1:$AH$479,MATCH(J$2,Kraftvärmeprod!$B$1:$AG$1,0),FALSE)/1,0)-IFERROR(VLOOKUP($B459,'Slutlig allokering'!$B$2:$AC$462,MATCH(J$3,'Slutlig allokering'!$B$2:$AJ$2,0),FALSE)/1,0)</f>
        <v>0</v>
      </c>
      <c r="K459">
        <f>IFERROR(VLOOKUP($B459,Kraftvärmeprod!$B$1:$AH$479,MATCH(K$2,Kraftvärmeprod!$B$1:$AG$1,0),FALSE)/1,0)-IFERROR(VLOOKUP($B459,'Slutlig allokering'!$B$2:$AC$462,MATCH(K$3,'Slutlig allokering'!$B$2:$AJ$2,0),FALSE)/1,0)</f>
        <v>0</v>
      </c>
      <c r="L459">
        <f>IFERROR(VLOOKUP($B459,Kraftvärmeprod!$B$1:$AH$479,MATCH(L$2,Kraftvärmeprod!$B$1:$AG$1,0),FALSE)/1,0)-IFERROR(VLOOKUP($B459,'Slutlig allokering'!$B$2:$AC$462,MATCH(L$3,'Slutlig allokering'!$B$2:$AJ$2,0),FALSE)/1,0)</f>
        <v>0</v>
      </c>
      <c r="M459" s="143">
        <f>IFERROR(VLOOKUP($B459,Miljö!$B$1:$S$477,MATCH(M$2,Miljö!$B$1:$X$1,0),FALSE)/1,0)-IFERROR(VLOOKUP($B459,'Slutlig allokering'!$B$2:$AC$462,MATCH(M$3,'Slutlig allokering'!$B$2:$AJ$2,0),FALSE)/1,0)</f>
        <v>0</v>
      </c>
      <c r="N459">
        <f>IFERROR(VLOOKUP($B459,Kraftvärmeprod!$B$1:$AH$479,MATCH(N$2,Kraftvärmeprod!$B$1:$AG$1,0),FALSE)/1,0)-IFERROR(VLOOKUP($B459,'Slutlig allokering'!$B$2:$AC$462,MATCH(N$3,'Slutlig allokering'!$B$2:$AJ$2,0),FALSE)/1,0)</f>
        <v>0</v>
      </c>
      <c r="O459">
        <f>IFERROR(VLOOKUP($B459,Kraftvärmeprod!$B$1:$AH$479,MATCH(O$2,Kraftvärmeprod!$B$1:$AG$1,0),FALSE)/1,0)-IFERROR(VLOOKUP($B459,'Slutlig allokering'!$B$2:$AC$462,MATCH(O$3,'Slutlig allokering'!$B$2:$AJ$2,0),FALSE)/1,0)</f>
        <v>0</v>
      </c>
      <c r="P459">
        <f>IFERROR(VLOOKUP($B459,Kraftvärmeprod!$B$1:$AH$479,MATCH(P$2,Kraftvärmeprod!$B$1:$AG$1,0),FALSE)/1,0)-IFERROR(VLOOKUP($B459,'Slutlig allokering'!$B$2:$AC$462,MATCH(P$3,'Slutlig allokering'!$B$2:$AJ$2,0),FALSE)/1,0)</f>
        <v>0</v>
      </c>
      <c r="Q459">
        <f>IFERROR(VLOOKUP($B459,Kraftvärmeprod!$B$1:$AH$479,MATCH(Q$2,Kraftvärmeprod!$B$1:$AG$1,0),FALSE)/1,0)-IFERROR(VLOOKUP($B459,'Slutlig allokering'!$B$2:$AC$462,MATCH(Q$3,'Slutlig allokering'!$B$2:$AJ$2,0),FALSE)/1,0)</f>
        <v>0</v>
      </c>
      <c r="R459">
        <f>IFERROR(VLOOKUP($B459,Kraftvärmeprod!$B$1:$AH$479,MATCH(R$2,Kraftvärmeprod!$B$1:$AG$1,0),FALSE)/1,0)-IFERROR(VLOOKUP($B459,'Slutlig allokering'!$B$2:$AC$462,MATCH(R$3,'Slutlig allokering'!$B$2:$AJ$2,0),FALSE)/1,0)</f>
        <v>0</v>
      </c>
      <c r="S459">
        <f>IFERROR(VLOOKUP($B459,Kraftvärmeprod!$B$1:$AH$479,MATCH(S$2,Kraftvärmeprod!$B$1:$AG$1,0),FALSE)/1,0)-IFERROR(VLOOKUP($B459,'Slutlig allokering'!$B$2:$AC$462,MATCH(S$3,'Slutlig allokering'!$B$2:$AJ$2,0),FALSE)/1,0)</f>
        <v>0</v>
      </c>
      <c r="T459">
        <f>IFERROR(VLOOKUP($B459,Kraftvärmeprod!$B$1:$AH$479,MATCH(T$2,Kraftvärmeprod!$B$1:$AG$1,0),FALSE)/1,0)-IFERROR(VLOOKUP($B459,'Slutlig allokering'!$B$2:$AC$462,MATCH(T$3,'Slutlig allokering'!$B$2:$AJ$2,0),FALSE)/1,0)</f>
        <v>0</v>
      </c>
      <c r="U459">
        <f>IFERROR(VLOOKUP($B459,Kraftvärmeprod!$B$1:$AH$479,MATCH(U$2,Kraftvärmeprod!$B$1:$AG$1,0),FALSE)/1,0)-IFERROR(VLOOKUP($B459,'Slutlig allokering'!$B$2:$AC$462,MATCH(U$3,'Slutlig allokering'!$B$2:$AJ$2,0),FALSE)/1,0)</f>
        <v>0</v>
      </c>
      <c r="V459">
        <f>IFERROR(VLOOKUP($B459,Kraftvärmeprod!$B$1:$AH$479,MATCH(V$2,Kraftvärmeprod!$B$1:$AG$1,0),FALSE)/1,0)-IFERROR(VLOOKUP($B459,'Slutlig allokering'!$B$2:$AC$462,MATCH(V$3,'Slutlig allokering'!$B$2:$AJ$2,0),FALSE)/1,0)</f>
        <v>0</v>
      </c>
      <c r="W459">
        <f>IFERROR(VLOOKUP($B459,Kraftvärmeprod!$B$1:$AH$479,MATCH(W$2,Kraftvärmeprod!$B$1:$AG$1,0),FALSE)/1,0)-IFERROR(VLOOKUP($B459,'Slutlig allokering'!$B$2:$AC$462,MATCH(W$3,'Slutlig allokering'!$B$2:$AJ$2,0),FALSE)/1,0)</f>
        <v>0</v>
      </c>
      <c r="X459">
        <f>IFERROR(VLOOKUP($B459,Kraftvärmeprod!$B$1:$AH$479,MATCH(X$2,Kraftvärmeprod!$B$1:$AG$1,0),FALSE)/1,0)-IFERROR(VLOOKUP($B459,'Slutlig allokering'!$B$2:$AC$462,MATCH(X$3,'Slutlig allokering'!$B$2:$AJ$2,0),FALSE)/1,0)</f>
        <v>0</v>
      </c>
      <c r="Y459">
        <f>IFERROR(VLOOKUP($B459,Kraftvärmeprod!$B$1:$AH$479,MATCH(Y$2,Kraftvärmeprod!$B$1:$AG$1,0),FALSE)/1,0)-IFERROR(VLOOKUP($B459,'Slutlig allokering'!$B$2:$AC$462,MATCH(Y$3,'Slutlig allokering'!$B$2:$AJ$2,0),FALSE)/1,0)</f>
        <v>0</v>
      </c>
      <c r="Z459">
        <f>IFERROR(VLOOKUP($B459,Kraftvärmeprod!$B$1:$AH$479,MATCH(Z$2,Kraftvärmeprod!$B$1:$AG$1,0),FALSE)/1,0)-IFERROR(VLOOKUP($B459,'Slutlig allokering'!$B$2:$AC$462,MATCH(Z$3,'Slutlig allokering'!$B$2:$AJ$2,0),FALSE)/1,0)</f>
        <v>0</v>
      </c>
      <c r="AA459">
        <f>IFERROR(VLOOKUP($B459,Kraftvärmeprod!$B$1:$AH$479,MATCH(AA$2,Kraftvärmeprod!$B$1:$AG$1,0),FALSE)/1,0)-IFERROR(VLOOKUP($B459,'Slutlig allokering'!$B$2:$AC$462,MATCH(AA$3,'Slutlig allokering'!$B$2:$AJ$2,0),FALSE)/1,0)</f>
        <v>0</v>
      </c>
      <c r="AB459">
        <f>IFERROR(VLOOKUP($B459,Kraftvärmeprod!$B$1:$AH$479,MATCH(AB$2,Kraftvärmeprod!$B$1:$AG$1,0),FALSE)/1,0)-IFERROR(VLOOKUP($B459,'Slutlig allokering'!$B$2:$AC$462,MATCH(AB$3,'Slutlig allokering'!$B$2:$AJ$2,0),FALSE)/1,0)</f>
        <v>0</v>
      </c>
      <c r="AE459">
        <f t="shared" si="14"/>
        <v>0</v>
      </c>
      <c r="AG459">
        <f>IFERROR(VLOOKUP(B459,'Slutlig allokering'!$B$2:$AJ$462,MATCH("Summa justerad allokerad tillförd energi (utan hjälpel och rökgaskondensering):",'Slutlig allokering'!$B$2:$AK$2,0),FALSE)/1,"")</f>
        <v>0</v>
      </c>
      <c r="AI459" s="55" t="str">
        <f>IFERROR(1-VLOOKUP(B459,'Slutlig allokering'!$B$2:$AJ$462,MATCH("Andel av bränsle i kvv som allokerats till värme, exklusive rökgaskondensering och hjälpel",'Slutlig allokering'!$B$2:$AK$2,0),FALSE),"")</f>
        <v/>
      </c>
      <c r="AK459" s="55" t="str">
        <f t="shared" si="15"/>
        <v/>
      </c>
    </row>
    <row r="460" spans="1:37" x14ac:dyDescent="0.35">
      <c r="A460" s="28" t="s">
        <v>605</v>
      </c>
      <c r="B460" s="28" t="s">
        <v>610</v>
      </c>
      <c r="C460" t="str">
        <f>IFERROR(VLOOKUP($B460,Kraftvärmeprod!$B$1:$AH$479,MATCH(C$3,Kraftvärmeprod!$B$1:$AG$1,0),FALSE)/1,"")</f>
        <v/>
      </c>
      <c r="D460" t="str">
        <f>IFERROR(VLOOKUP($B460,Kraftvärmeprod!$B$1:$AH$479,MATCH(D$3,Kraftvärmeprod!$B$1:$AG$1,0),FALSE)/1,"")</f>
        <v/>
      </c>
      <c r="E460">
        <f>IFERROR(VLOOKUP($B460,Kraftvärmeprod!$B$1:$AH$479,MATCH(E$2,Kraftvärmeprod!$B$1:$AG$1,0),FALSE)/1,0)-IFERROR(VLOOKUP($B460,'Slutlig allokering'!$B$2:$AC$462,MATCH(E$3,'Slutlig allokering'!$B$2:$AJ$2,0),FALSE)/1,0)</f>
        <v>0</v>
      </c>
      <c r="F460">
        <f>IFERROR(VLOOKUP($B460,Kraftvärmeprod!$B$1:$AH$479,MATCH(F$2,Kraftvärmeprod!$B$1:$AG$1,0),FALSE)/1,0)-IFERROR(VLOOKUP($B460,'Slutlig allokering'!$B$2:$AC$462,MATCH(F$3,'Slutlig allokering'!$B$2:$AJ$2,0),FALSE)/1,0)</f>
        <v>0</v>
      </c>
      <c r="G460">
        <f>IFERROR(VLOOKUP($B460,Kraftvärmeprod!$B$1:$AH$479,MATCH(G$2,Kraftvärmeprod!$B$1:$AG$1,0),FALSE)/1,0)-IFERROR(VLOOKUP($B460,'Slutlig allokering'!$B$2:$AC$462,MATCH(G$3,'Slutlig allokering'!$B$2:$AJ$2,0),FALSE)/1,0)</f>
        <v>0</v>
      </c>
      <c r="H460">
        <f>IFERROR(VLOOKUP($B460,Kraftvärmeprod!$B$1:$AH$479,MATCH(H$2,Kraftvärmeprod!$B$1:$AG$1,0),FALSE)/1,0)-IFERROR(VLOOKUP($B460,'Slutlig allokering'!$B$2:$AC$462,MATCH(H$3,'Slutlig allokering'!$B$2:$AJ$2,0),FALSE)/1,0)</f>
        <v>0</v>
      </c>
      <c r="I460">
        <f>IFERROR(VLOOKUP($B460,Kraftvärmeprod!$B$1:$AH$479,MATCH(I$2,Kraftvärmeprod!$B$1:$AG$1,0),FALSE)/1,0)-IFERROR(VLOOKUP($B460,'Slutlig allokering'!$B$2:$AC$462,MATCH(I$3,'Slutlig allokering'!$B$2:$AJ$2,0),FALSE)/1,0)</f>
        <v>0</v>
      </c>
      <c r="J460">
        <f>IFERROR(VLOOKUP($B460,Kraftvärmeprod!$B$1:$AH$479,MATCH(J$2,Kraftvärmeprod!$B$1:$AG$1,0),FALSE)/1,0)-IFERROR(VLOOKUP($B460,'Slutlig allokering'!$B$2:$AC$462,MATCH(J$3,'Slutlig allokering'!$B$2:$AJ$2,0),FALSE)/1,0)</f>
        <v>0</v>
      </c>
      <c r="K460">
        <f>IFERROR(VLOOKUP($B460,Kraftvärmeprod!$B$1:$AH$479,MATCH(K$2,Kraftvärmeprod!$B$1:$AG$1,0),FALSE)/1,0)-IFERROR(VLOOKUP($B460,'Slutlig allokering'!$B$2:$AC$462,MATCH(K$3,'Slutlig allokering'!$B$2:$AJ$2,0),FALSE)/1,0)</f>
        <v>0</v>
      </c>
      <c r="L460">
        <f>IFERROR(VLOOKUP($B460,Kraftvärmeprod!$B$1:$AH$479,MATCH(L$2,Kraftvärmeprod!$B$1:$AG$1,0),FALSE)/1,0)-IFERROR(VLOOKUP($B460,'Slutlig allokering'!$B$2:$AC$462,MATCH(L$3,'Slutlig allokering'!$B$2:$AJ$2,0),FALSE)/1,0)</f>
        <v>0</v>
      </c>
      <c r="M460" s="143">
        <f>IFERROR(VLOOKUP($B460,Miljö!$B$1:$S$477,MATCH(M$2,Miljö!$B$1:$X$1,0),FALSE)/1,0)-IFERROR(VLOOKUP($B460,'Slutlig allokering'!$B$2:$AC$462,MATCH(M$3,'Slutlig allokering'!$B$2:$AJ$2,0),FALSE)/1,0)</f>
        <v>0</v>
      </c>
      <c r="N460">
        <f>IFERROR(VLOOKUP($B460,Kraftvärmeprod!$B$1:$AH$479,MATCH(N$2,Kraftvärmeprod!$B$1:$AG$1,0),FALSE)/1,0)-IFERROR(VLOOKUP($B460,'Slutlig allokering'!$B$2:$AC$462,MATCH(N$3,'Slutlig allokering'!$B$2:$AJ$2,0),FALSE)/1,0)</f>
        <v>0</v>
      </c>
      <c r="O460">
        <f>IFERROR(VLOOKUP($B460,Kraftvärmeprod!$B$1:$AH$479,MATCH(O$2,Kraftvärmeprod!$B$1:$AG$1,0),FALSE)/1,0)-IFERROR(VLOOKUP($B460,'Slutlig allokering'!$B$2:$AC$462,MATCH(O$3,'Slutlig allokering'!$B$2:$AJ$2,0),FALSE)/1,0)</f>
        <v>0</v>
      </c>
      <c r="P460">
        <f>IFERROR(VLOOKUP($B460,Kraftvärmeprod!$B$1:$AH$479,MATCH(P$2,Kraftvärmeprod!$B$1:$AG$1,0),FALSE)/1,0)-IFERROR(VLOOKUP($B460,'Slutlig allokering'!$B$2:$AC$462,MATCH(P$3,'Slutlig allokering'!$B$2:$AJ$2,0),FALSE)/1,0)</f>
        <v>0</v>
      </c>
      <c r="Q460">
        <f>IFERROR(VLOOKUP($B460,Kraftvärmeprod!$B$1:$AH$479,MATCH(Q$2,Kraftvärmeprod!$B$1:$AG$1,0),FALSE)/1,0)-IFERROR(VLOOKUP($B460,'Slutlig allokering'!$B$2:$AC$462,MATCH(Q$3,'Slutlig allokering'!$B$2:$AJ$2,0),FALSE)/1,0)</f>
        <v>0</v>
      </c>
      <c r="R460">
        <f>IFERROR(VLOOKUP($B460,Kraftvärmeprod!$B$1:$AH$479,MATCH(R$2,Kraftvärmeprod!$B$1:$AG$1,0),FALSE)/1,0)-IFERROR(VLOOKUP($B460,'Slutlig allokering'!$B$2:$AC$462,MATCH(R$3,'Slutlig allokering'!$B$2:$AJ$2,0),FALSE)/1,0)</f>
        <v>0</v>
      </c>
      <c r="S460">
        <f>IFERROR(VLOOKUP($B460,Kraftvärmeprod!$B$1:$AH$479,MATCH(S$2,Kraftvärmeprod!$B$1:$AG$1,0),FALSE)/1,0)-IFERROR(VLOOKUP($B460,'Slutlig allokering'!$B$2:$AC$462,MATCH(S$3,'Slutlig allokering'!$B$2:$AJ$2,0),FALSE)/1,0)</f>
        <v>0</v>
      </c>
      <c r="T460">
        <f>IFERROR(VLOOKUP($B460,Kraftvärmeprod!$B$1:$AH$479,MATCH(T$2,Kraftvärmeprod!$B$1:$AG$1,0),FALSE)/1,0)-IFERROR(VLOOKUP($B460,'Slutlig allokering'!$B$2:$AC$462,MATCH(T$3,'Slutlig allokering'!$B$2:$AJ$2,0),FALSE)/1,0)</f>
        <v>0</v>
      </c>
      <c r="U460">
        <f>IFERROR(VLOOKUP($B460,Kraftvärmeprod!$B$1:$AH$479,MATCH(U$2,Kraftvärmeprod!$B$1:$AG$1,0),FALSE)/1,0)-IFERROR(VLOOKUP($B460,'Slutlig allokering'!$B$2:$AC$462,MATCH(U$3,'Slutlig allokering'!$B$2:$AJ$2,0),FALSE)/1,0)</f>
        <v>0</v>
      </c>
      <c r="V460">
        <f>IFERROR(VLOOKUP($B460,Kraftvärmeprod!$B$1:$AH$479,MATCH(V$2,Kraftvärmeprod!$B$1:$AG$1,0),FALSE)/1,0)-IFERROR(VLOOKUP($B460,'Slutlig allokering'!$B$2:$AC$462,MATCH(V$3,'Slutlig allokering'!$B$2:$AJ$2,0),FALSE)/1,0)</f>
        <v>0</v>
      </c>
      <c r="W460">
        <f>IFERROR(VLOOKUP($B460,Kraftvärmeprod!$B$1:$AH$479,MATCH(W$2,Kraftvärmeprod!$B$1:$AG$1,0),FALSE)/1,0)-IFERROR(VLOOKUP($B460,'Slutlig allokering'!$B$2:$AC$462,MATCH(W$3,'Slutlig allokering'!$B$2:$AJ$2,0),FALSE)/1,0)</f>
        <v>0</v>
      </c>
      <c r="X460">
        <f>IFERROR(VLOOKUP($B460,Kraftvärmeprod!$B$1:$AH$479,MATCH(X$2,Kraftvärmeprod!$B$1:$AG$1,0),FALSE)/1,0)-IFERROR(VLOOKUP($B460,'Slutlig allokering'!$B$2:$AC$462,MATCH(X$3,'Slutlig allokering'!$B$2:$AJ$2,0),FALSE)/1,0)</f>
        <v>0</v>
      </c>
      <c r="Y460">
        <f>IFERROR(VLOOKUP($B460,Kraftvärmeprod!$B$1:$AH$479,MATCH(Y$2,Kraftvärmeprod!$B$1:$AG$1,0),FALSE)/1,0)-IFERROR(VLOOKUP($B460,'Slutlig allokering'!$B$2:$AC$462,MATCH(Y$3,'Slutlig allokering'!$B$2:$AJ$2,0),FALSE)/1,0)</f>
        <v>0</v>
      </c>
      <c r="Z460">
        <f>IFERROR(VLOOKUP($B460,Kraftvärmeprod!$B$1:$AH$479,MATCH(Z$2,Kraftvärmeprod!$B$1:$AG$1,0),FALSE)/1,0)-IFERROR(VLOOKUP($B460,'Slutlig allokering'!$B$2:$AC$462,MATCH(Z$3,'Slutlig allokering'!$B$2:$AJ$2,0),FALSE)/1,0)</f>
        <v>0</v>
      </c>
      <c r="AA460">
        <f>IFERROR(VLOOKUP($B460,Kraftvärmeprod!$B$1:$AH$479,MATCH(AA$2,Kraftvärmeprod!$B$1:$AG$1,0),FALSE)/1,0)-IFERROR(VLOOKUP($B460,'Slutlig allokering'!$B$2:$AC$462,MATCH(AA$3,'Slutlig allokering'!$B$2:$AJ$2,0),FALSE)/1,0)</f>
        <v>0</v>
      </c>
      <c r="AB460">
        <f>IFERROR(VLOOKUP($B460,Kraftvärmeprod!$B$1:$AH$479,MATCH(AB$2,Kraftvärmeprod!$B$1:$AG$1,0),FALSE)/1,0)-IFERROR(VLOOKUP($B460,'Slutlig allokering'!$B$2:$AC$462,MATCH(AB$3,'Slutlig allokering'!$B$2:$AJ$2,0),FALSE)/1,0)</f>
        <v>0</v>
      </c>
      <c r="AE460">
        <f t="shared" si="14"/>
        <v>0</v>
      </c>
      <c r="AG460">
        <f>IFERROR(VLOOKUP(B460,'Slutlig allokering'!$B$2:$AJ$462,MATCH("Summa justerad allokerad tillförd energi (utan hjälpel och rökgaskondensering):",'Slutlig allokering'!$B$2:$AK$2,0),FALSE)/1,"")</f>
        <v>0</v>
      </c>
      <c r="AI460" s="55" t="str">
        <f>IFERROR(1-VLOOKUP(B460,'Slutlig allokering'!$B$2:$AJ$462,MATCH("Andel av bränsle i kvv som allokerats till värme, exklusive rökgaskondensering och hjälpel",'Slutlig allokering'!$B$2:$AK$2,0),FALSE),"")</f>
        <v/>
      </c>
      <c r="AK460" s="55" t="str">
        <f t="shared" si="15"/>
        <v/>
      </c>
    </row>
    <row r="461" spans="1:37" x14ac:dyDescent="0.35">
      <c r="A461" s="28" t="s">
        <v>605</v>
      </c>
      <c r="B461" s="28" t="s">
        <v>611</v>
      </c>
      <c r="C461">
        <f>IFERROR(VLOOKUP($B461,Kraftvärmeprod!$B$1:$AH$479,MATCH(C$3,Kraftvärmeprod!$B$1:$AG$1,0),FALSE)/1,"")</f>
        <v>534.13699999999994</v>
      </c>
      <c r="D461">
        <f>IFERROR(VLOOKUP($B461,Kraftvärmeprod!$B$1:$AH$479,MATCH(D$3,Kraftvärmeprod!$B$1:$AG$1,0),FALSE)/1,"")</f>
        <v>159.42699999999999</v>
      </c>
      <c r="E461">
        <f>IFERROR(VLOOKUP($B461,Kraftvärmeprod!$B$1:$AH$479,MATCH(E$2,Kraftvärmeprod!$B$1:$AG$1,0),FALSE)/1,0)-IFERROR(VLOOKUP($B461,'Slutlig allokering'!$B$2:$AC$462,MATCH(E$3,'Slutlig allokering'!$B$2:$AJ$2,0),FALSE)/1,0)</f>
        <v>0</v>
      </c>
      <c r="F461">
        <f>IFERROR(VLOOKUP($B461,Kraftvärmeprod!$B$1:$AH$479,MATCH(F$2,Kraftvärmeprod!$B$1:$AG$1,0),FALSE)/1,0)-IFERROR(VLOOKUP($B461,'Slutlig allokering'!$B$2:$AC$462,MATCH(F$3,'Slutlig allokering'!$B$2:$AJ$2,0),FALSE)/1,0)</f>
        <v>14.631099999999996</v>
      </c>
      <c r="G461">
        <f>IFERROR(VLOOKUP($B461,Kraftvärmeprod!$B$1:$AH$479,MATCH(G$2,Kraftvärmeprod!$B$1:$AG$1,0),FALSE)/1,0)-IFERROR(VLOOKUP($B461,'Slutlig allokering'!$B$2:$AC$462,MATCH(G$3,'Slutlig allokering'!$B$2:$AJ$2,0),FALSE)/1,0)</f>
        <v>138.22800000000001</v>
      </c>
      <c r="H461">
        <f>IFERROR(VLOOKUP($B461,Kraftvärmeprod!$B$1:$AH$479,MATCH(H$2,Kraftvärmeprod!$B$1:$AG$1,0),FALSE)/1,0)-IFERROR(VLOOKUP($B461,'Slutlig allokering'!$B$2:$AC$462,MATCH(H$3,'Slutlig allokering'!$B$2:$AJ$2,0),FALSE)/1,0)</f>
        <v>10.525700000000001</v>
      </c>
      <c r="I461">
        <f>IFERROR(VLOOKUP($B461,Kraftvärmeprod!$B$1:$AH$479,MATCH(I$2,Kraftvärmeprod!$B$1:$AG$1,0),FALSE)/1,0)-IFERROR(VLOOKUP($B461,'Slutlig allokering'!$B$2:$AC$462,MATCH(I$3,'Slutlig allokering'!$B$2:$AJ$2,0),FALSE)/1,0)</f>
        <v>0</v>
      </c>
      <c r="J461">
        <f>IFERROR(VLOOKUP($B461,Kraftvärmeprod!$B$1:$AH$479,MATCH(J$2,Kraftvärmeprod!$B$1:$AG$1,0),FALSE)/1,0)-IFERROR(VLOOKUP($B461,'Slutlig allokering'!$B$2:$AC$462,MATCH(J$3,'Slutlig allokering'!$B$2:$AJ$2,0),FALSE)/1,0)</f>
        <v>0</v>
      </c>
      <c r="K461">
        <f>IFERROR(VLOOKUP($B461,Kraftvärmeprod!$B$1:$AH$479,MATCH(K$2,Kraftvärmeprod!$B$1:$AG$1,0),FALSE)/1,0)-IFERROR(VLOOKUP($B461,'Slutlig allokering'!$B$2:$AC$462,MATCH(K$3,'Slutlig allokering'!$B$2:$AJ$2,0),FALSE)/1,0)</f>
        <v>4.5762000000000009</v>
      </c>
      <c r="L461">
        <f>IFERROR(VLOOKUP($B461,Kraftvärmeprod!$B$1:$AH$479,MATCH(L$2,Kraftvärmeprod!$B$1:$AG$1,0),FALSE)/1,0)-IFERROR(VLOOKUP($B461,'Slutlig allokering'!$B$2:$AC$462,MATCH(L$3,'Slutlig allokering'!$B$2:$AJ$2,0),FALSE)/1,0)</f>
        <v>45.517599999999995</v>
      </c>
      <c r="M461" s="143">
        <f>IFERROR(VLOOKUP($B461,Miljö!$B$1:$S$477,MATCH(M$2,Miljö!$B$1:$X$1,0),FALSE)/1,0)-IFERROR(VLOOKUP($B461,'Slutlig allokering'!$B$2:$AC$462,MATCH(M$3,'Slutlig allokering'!$B$2:$AJ$2,0),FALSE)/1,0)</f>
        <v>12.237300000000001</v>
      </c>
      <c r="N461">
        <f>IFERROR(VLOOKUP($B461,Kraftvärmeprod!$B$1:$AH$479,MATCH(N$2,Kraftvärmeprod!$B$1:$AG$1,0),FALSE)/1,0)-IFERROR(VLOOKUP($B461,'Slutlig allokering'!$B$2:$AC$462,MATCH(N$3,'Slutlig allokering'!$B$2:$AJ$2,0),FALSE)/1,0)</f>
        <v>0</v>
      </c>
      <c r="O461">
        <f>IFERROR(VLOOKUP($B461,Kraftvärmeprod!$B$1:$AH$479,MATCH(O$2,Kraftvärmeprod!$B$1:$AG$1,0),FALSE)/1,0)-IFERROR(VLOOKUP($B461,'Slutlig allokering'!$B$2:$AC$462,MATCH(O$3,'Slutlig allokering'!$B$2:$AJ$2,0),FALSE)/1,0)</f>
        <v>0</v>
      </c>
      <c r="P461">
        <f>IFERROR(VLOOKUP($B461,Kraftvärmeprod!$B$1:$AH$479,MATCH(P$2,Kraftvärmeprod!$B$1:$AG$1,0),FALSE)/1,0)-IFERROR(VLOOKUP($B461,'Slutlig allokering'!$B$2:$AC$462,MATCH(P$3,'Slutlig allokering'!$B$2:$AJ$2,0),FALSE)/1,0)</f>
        <v>0</v>
      </c>
      <c r="Q461">
        <f>IFERROR(VLOOKUP($B461,Kraftvärmeprod!$B$1:$AH$479,MATCH(Q$2,Kraftvärmeprod!$B$1:$AG$1,0),FALSE)/1,0)-IFERROR(VLOOKUP($B461,'Slutlig allokering'!$B$2:$AC$462,MATCH(Q$3,'Slutlig allokering'!$B$2:$AJ$2,0),FALSE)/1,0)</f>
        <v>53.092799999999997</v>
      </c>
      <c r="R461">
        <f>IFERROR(VLOOKUP($B461,Kraftvärmeprod!$B$1:$AH$479,MATCH(R$2,Kraftvärmeprod!$B$1:$AG$1,0),FALSE)/1,0)-IFERROR(VLOOKUP($B461,'Slutlig allokering'!$B$2:$AC$462,MATCH(R$3,'Slutlig allokering'!$B$2:$AJ$2,0),FALSE)/1,0)</f>
        <v>41.311200000000007</v>
      </c>
      <c r="S461">
        <f>IFERROR(VLOOKUP($B461,Kraftvärmeprod!$B$1:$AH$479,MATCH(S$2,Kraftvärmeprod!$B$1:$AG$1,0),FALSE)/1,0)-IFERROR(VLOOKUP($B461,'Slutlig allokering'!$B$2:$AC$462,MATCH(S$3,'Slutlig allokering'!$B$2:$AJ$2,0),FALSE)/1,0)</f>
        <v>0</v>
      </c>
      <c r="T461">
        <f>IFERROR(VLOOKUP($B461,Kraftvärmeprod!$B$1:$AH$479,MATCH(T$2,Kraftvärmeprod!$B$1:$AG$1,0),FALSE)/1,0)-IFERROR(VLOOKUP($B461,'Slutlig allokering'!$B$2:$AC$462,MATCH(T$3,'Slutlig allokering'!$B$2:$AJ$2,0),FALSE)/1,0)</f>
        <v>0</v>
      </c>
      <c r="U461">
        <f>IFERROR(VLOOKUP($B461,Kraftvärmeprod!$B$1:$AH$479,MATCH(U$2,Kraftvärmeprod!$B$1:$AG$1,0),FALSE)/1,0)-IFERROR(VLOOKUP($B461,'Slutlig allokering'!$B$2:$AC$462,MATCH(U$3,'Slutlig allokering'!$B$2:$AJ$2,0),FALSE)/1,0)</f>
        <v>26.261999999999993</v>
      </c>
      <c r="V461">
        <f>IFERROR(VLOOKUP($B461,Kraftvärmeprod!$B$1:$AH$479,MATCH(V$2,Kraftvärmeprod!$B$1:$AG$1,0),FALSE)/1,0)-IFERROR(VLOOKUP($B461,'Slutlig allokering'!$B$2:$AC$462,MATCH(V$3,'Slutlig allokering'!$B$2:$AJ$2,0),FALSE)/1,0)</f>
        <v>0</v>
      </c>
      <c r="W461">
        <f>IFERROR(VLOOKUP($B461,Kraftvärmeprod!$B$1:$AH$479,MATCH(W$2,Kraftvärmeprod!$B$1:$AG$1,0),FALSE)/1,0)-IFERROR(VLOOKUP($B461,'Slutlig allokering'!$B$2:$AC$462,MATCH(W$3,'Slutlig allokering'!$B$2:$AJ$2,0),FALSE)/1,0)</f>
        <v>0</v>
      </c>
      <c r="X461">
        <f>IFERROR(VLOOKUP($B461,Kraftvärmeprod!$B$1:$AH$479,MATCH(X$2,Kraftvärmeprod!$B$1:$AG$1,0),FALSE)/1,0)-IFERROR(VLOOKUP($B461,'Slutlig allokering'!$B$2:$AC$462,MATCH(X$3,'Slutlig allokering'!$B$2:$AJ$2,0),FALSE)/1,0)</f>
        <v>0</v>
      </c>
      <c r="Y461">
        <f>IFERROR(VLOOKUP($B461,Kraftvärmeprod!$B$1:$AH$479,MATCH(Y$2,Kraftvärmeprod!$B$1:$AG$1,0),FALSE)/1,0)-IFERROR(VLOOKUP($B461,'Slutlig allokering'!$B$2:$AC$462,MATCH(Y$3,'Slutlig allokering'!$B$2:$AJ$2,0),FALSE)/1,0)</f>
        <v>0</v>
      </c>
      <c r="Z461">
        <f>IFERROR(VLOOKUP($B461,Kraftvärmeprod!$B$1:$AH$479,MATCH(Z$2,Kraftvärmeprod!$B$1:$AG$1,0),FALSE)/1,0)-IFERROR(VLOOKUP($B461,'Slutlig allokering'!$B$2:$AC$462,MATCH(Z$3,'Slutlig allokering'!$B$2:$AJ$2,0),FALSE)/1,0)</f>
        <v>0</v>
      </c>
      <c r="AA461">
        <f>IFERROR(VLOOKUP($B461,Kraftvärmeprod!$B$1:$AH$479,MATCH(AA$2,Kraftvärmeprod!$B$1:$AG$1,0),FALSE)/1,0)-IFERROR(VLOOKUP($B461,'Slutlig allokering'!$B$2:$AC$462,MATCH(AA$3,'Slutlig allokering'!$B$2:$AJ$2,0),FALSE)/1,0)</f>
        <v>0</v>
      </c>
      <c r="AB461">
        <f>IFERROR(VLOOKUP($B461,Kraftvärmeprod!$B$1:$AH$479,MATCH(AB$2,Kraftvärmeprod!$B$1:$AG$1,0),FALSE)/1,0)-IFERROR(VLOOKUP($B461,'Slutlig allokering'!$B$2:$AC$462,MATCH(AB$3,'Slutlig allokering'!$B$2:$AJ$2,0),FALSE)/1,0)</f>
        <v>12.519200000000001</v>
      </c>
      <c r="AE461">
        <f t="shared" si="14"/>
        <v>346.66379999999998</v>
      </c>
      <c r="AG461">
        <f>IFERROR(VLOOKUP(B461,'Slutlig allokering'!$B$2:$AJ$462,MATCH("Summa justerad allokerad tillförd energi (utan hjälpel och rökgaskondensering):",'Slutlig allokering'!$B$2:$AK$2,0),FALSE)/1,"")</f>
        <v>460.04619999999994</v>
      </c>
      <c r="AI461" s="55">
        <f>IFERROR(1-VLOOKUP(B461,'Slutlig allokering'!$B$2:$AJ$462,MATCH("Andel av bränsle i kvv som allokerats till värme, exklusive rökgaskondensering och hjälpel",'Slutlig allokering'!$B$2:$AK$2,0),FALSE),"")</f>
        <v>0.42972542797287772</v>
      </c>
      <c r="AK461" s="55">
        <f>IFERROR(AE461/(AE461+AG461),"")</f>
        <v>0.42972542797287749</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O476"/>
  <sheetViews>
    <sheetView topLeftCell="A229" workbookViewId="0">
      <selection activeCell="AD259" sqref="AD259"/>
    </sheetView>
  </sheetViews>
  <sheetFormatPr defaultColWidth="9.1796875" defaultRowHeight="15" customHeight="1" x14ac:dyDescent="0.35"/>
  <cols>
    <col min="1" max="14" width="9.1796875" style="3"/>
    <col min="15" max="15" width="9.1796875" style="20"/>
    <col min="16" max="16384" width="9.1796875" style="3"/>
  </cols>
  <sheetData>
    <row r="1" spans="1:15" s="27" customFormat="1" ht="87.5" thickBot="1" x14ac:dyDescent="0.4">
      <c r="A1" s="26" t="s">
        <v>612</v>
      </c>
      <c r="B1" s="26" t="s">
        <v>1</v>
      </c>
      <c r="C1" s="26" t="s">
        <v>613</v>
      </c>
      <c r="D1" s="26" t="s">
        <v>614</v>
      </c>
      <c r="E1" s="26" t="s">
        <v>615</v>
      </c>
      <c r="F1" s="26" t="s">
        <v>616</v>
      </c>
      <c r="G1" s="26" t="s">
        <v>617</v>
      </c>
      <c r="H1" s="26" t="s">
        <v>618</v>
      </c>
      <c r="I1" s="26" t="s">
        <v>619</v>
      </c>
      <c r="J1" s="26" t="s">
        <v>620</v>
      </c>
      <c r="O1" s="18" t="s">
        <v>1013</v>
      </c>
    </row>
    <row r="2" spans="1:15" ht="15" customHeight="1" x14ac:dyDescent="0.35">
      <c r="A2" s="3" t="s">
        <v>8</v>
      </c>
      <c r="B2" s="3" t="s">
        <v>9</v>
      </c>
      <c r="C2" s="3">
        <v>2013</v>
      </c>
      <c r="D2" s="3" t="s">
        <v>621</v>
      </c>
      <c r="E2" s="3" t="s">
        <v>622</v>
      </c>
      <c r="F2" s="3" t="s">
        <v>621</v>
      </c>
      <c r="G2" s="3" t="s">
        <v>622</v>
      </c>
      <c r="H2" s="3" t="s">
        <v>621</v>
      </c>
      <c r="I2" s="3" t="s">
        <v>622</v>
      </c>
      <c r="J2" s="3" t="s">
        <v>621</v>
      </c>
      <c r="O2" s="20">
        <f>IFERROR(F2/1,0)+IFERROR(H2/1,0)+IFERROR(J2/1,0)</f>
        <v>0</v>
      </c>
    </row>
    <row r="3" spans="1:15" ht="15" customHeight="1" x14ac:dyDescent="0.35">
      <c r="A3" s="3" t="s">
        <v>8</v>
      </c>
      <c r="B3" s="3" t="s">
        <v>11</v>
      </c>
      <c r="C3" s="3">
        <v>2013</v>
      </c>
      <c r="D3" s="3" t="s">
        <v>621</v>
      </c>
      <c r="E3" s="3" t="s">
        <v>622</v>
      </c>
      <c r="F3" s="3" t="s">
        <v>621</v>
      </c>
      <c r="G3" s="3" t="s">
        <v>622</v>
      </c>
      <c r="H3" s="3" t="s">
        <v>621</v>
      </c>
      <c r="I3" s="3" t="s">
        <v>622</v>
      </c>
      <c r="J3" s="3" t="s">
        <v>621</v>
      </c>
      <c r="O3" s="20">
        <f t="shared" ref="O3:O66" si="0">IFERROR(F3/1,0)+IFERROR(H3/1,0)+IFERROR(J3/1,0)</f>
        <v>0</v>
      </c>
    </row>
    <row r="4" spans="1:15" ht="15" customHeight="1" x14ac:dyDescent="0.35">
      <c r="A4" s="3" t="s">
        <v>8</v>
      </c>
      <c r="B4" s="3" t="s">
        <v>12</v>
      </c>
      <c r="C4" s="3">
        <v>2013</v>
      </c>
      <c r="D4" s="3" t="s">
        <v>621</v>
      </c>
      <c r="E4" s="3" t="s">
        <v>622</v>
      </c>
      <c r="F4" s="3" t="s">
        <v>621</v>
      </c>
      <c r="G4" s="3" t="s">
        <v>622</v>
      </c>
      <c r="H4" s="3" t="s">
        <v>621</v>
      </c>
      <c r="I4" s="3" t="s">
        <v>622</v>
      </c>
      <c r="J4" s="3" t="s">
        <v>621</v>
      </c>
      <c r="O4" s="20">
        <f t="shared" si="0"/>
        <v>0</v>
      </c>
    </row>
    <row r="5" spans="1:15" ht="15" customHeight="1" x14ac:dyDescent="0.35">
      <c r="A5" s="3" t="s">
        <v>8</v>
      </c>
      <c r="B5" s="3" t="s">
        <v>13</v>
      </c>
      <c r="C5" s="3">
        <v>2013</v>
      </c>
      <c r="D5" s="3" t="s">
        <v>621</v>
      </c>
      <c r="E5" s="3" t="s">
        <v>622</v>
      </c>
      <c r="F5" s="3" t="s">
        <v>621</v>
      </c>
      <c r="G5" s="3" t="s">
        <v>622</v>
      </c>
      <c r="H5" s="3" t="s">
        <v>621</v>
      </c>
      <c r="I5" s="3" t="s">
        <v>622</v>
      </c>
      <c r="J5" s="3" t="s">
        <v>621</v>
      </c>
      <c r="O5" s="20">
        <f t="shared" si="0"/>
        <v>0</v>
      </c>
    </row>
    <row r="6" spans="1:15" ht="15" customHeight="1" x14ac:dyDescent="0.35">
      <c r="A6" s="3" t="s">
        <v>8</v>
      </c>
      <c r="B6" s="3" t="s">
        <v>15</v>
      </c>
      <c r="C6" s="3">
        <v>2013</v>
      </c>
      <c r="D6" s="3" t="s">
        <v>621</v>
      </c>
      <c r="E6" s="3" t="s">
        <v>622</v>
      </c>
      <c r="F6" s="3" t="s">
        <v>621</v>
      </c>
      <c r="G6" s="3" t="s">
        <v>622</v>
      </c>
      <c r="H6" s="3" t="s">
        <v>621</v>
      </c>
      <c r="I6" s="3" t="s">
        <v>622</v>
      </c>
      <c r="J6" s="3" t="s">
        <v>621</v>
      </c>
      <c r="O6" s="20">
        <f t="shared" si="0"/>
        <v>0</v>
      </c>
    </row>
    <row r="7" spans="1:15" ht="15" customHeight="1" x14ac:dyDescent="0.35">
      <c r="A7" s="3" t="s">
        <v>16</v>
      </c>
      <c r="B7" s="3" t="s">
        <v>17</v>
      </c>
      <c r="C7" s="3">
        <v>2013</v>
      </c>
      <c r="D7" s="3" t="s">
        <v>621</v>
      </c>
      <c r="E7" s="3" t="s">
        <v>622</v>
      </c>
      <c r="F7" s="3" t="s">
        <v>621</v>
      </c>
      <c r="G7" s="3" t="s">
        <v>622</v>
      </c>
      <c r="H7" s="3" t="s">
        <v>621</v>
      </c>
      <c r="I7" s="3" t="s">
        <v>622</v>
      </c>
      <c r="J7" s="3" t="s">
        <v>621</v>
      </c>
      <c r="O7" s="20">
        <f t="shared" si="0"/>
        <v>0</v>
      </c>
    </row>
    <row r="8" spans="1:15" ht="15" customHeight="1" x14ac:dyDescent="0.35">
      <c r="A8" s="3" t="s">
        <v>18</v>
      </c>
      <c r="B8" s="3" t="s">
        <v>19</v>
      </c>
      <c r="C8" s="3">
        <v>2013</v>
      </c>
      <c r="D8" s="3" t="s">
        <v>621</v>
      </c>
      <c r="E8" s="3" t="s">
        <v>622</v>
      </c>
      <c r="F8" s="3" t="s">
        <v>621</v>
      </c>
      <c r="G8" s="3" t="s">
        <v>622</v>
      </c>
      <c r="H8" s="3" t="s">
        <v>621</v>
      </c>
      <c r="I8" s="3" t="s">
        <v>622</v>
      </c>
      <c r="J8" s="3" t="s">
        <v>621</v>
      </c>
      <c r="O8" s="20">
        <f t="shared" si="0"/>
        <v>0</v>
      </c>
    </row>
    <row r="9" spans="1:15" ht="15" customHeight="1" x14ac:dyDescent="0.35">
      <c r="A9" s="3" t="s">
        <v>18</v>
      </c>
      <c r="B9" s="3" t="s">
        <v>21</v>
      </c>
      <c r="C9" s="3">
        <v>2013</v>
      </c>
      <c r="D9" s="3" t="s">
        <v>621</v>
      </c>
      <c r="E9" s="3" t="s">
        <v>622</v>
      </c>
      <c r="F9" s="3" t="s">
        <v>621</v>
      </c>
      <c r="G9" s="3" t="s">
        <v>622</v>
      </c>
      <c r="H9" s="3" t="s">
        <v>621</v>
      </c>
      <c r="I9" s="3" t="s">
        <v>622</v>
      </c>
      <c r="J9" s="3" t="s">
        <v>621</v>
      </c>
      <c r="O9" s="20">
        <f t="shared" si="0"/>
        <v>0</v>
      </c>
    </row>
    <row r="10" spans="1:15" ht="15" customHeight="1" x14ac:dyDescent="0.35">
      <c r="A10" s="3" t="s">
        <v>18</v>
      </c>
      <c r="B10" s="3" t="s">
        <v>22</v>
      </c>
      <c r="C10" s="3">
        <v>2013</v>
      </c>
      <c r="D10" s="3" t="s">
        <v>621</v>
      </c>
      <c r="E10" s="3" t="s">
        <v>622</v>
      </c>
      <c r="F10" s="3" t="s">
        <v>621</v>
      </c>
      <c r="G10" s="3" t="s">
        <v>622</v>
      </c>
      <c r="H10" s="3" t="s">
        <v>621</v>
      </c>
      <c r="I10" s="3" t="s">
        <v>622</v>
      </c>
      <c r="J10" s="3" t="s">
        <v>621</v>
      </c>
      <c r="O10" s="20">
        <f t="shared" si="0"/>
        <v>0</v>
      </c>
    </row>
    <row r="11" spans="1:15" ht="15" customHeight="1" x14ac:dyDescent="0.35">
      <c r="A11" s="3" t="s">
        <v>23</v>
      </c>
      <c r="B11" s="3" t="s">
        <v>24</v>
      </c>
      <c r="C11" s="3">
        <v>2013</v>
      </c>
      <c r="D11" s="3">
        <v>0.2</v>
      </c>
      <c r="E11" s="3" t="s">
        <v>623</v>
      </c>
      <c r="F11" s="3">
        <v>0.2</v>
      </c>
      <c r="G11" s="3" t="s">
        <v>622</v>
      </c>
      <c r="H11" s="3" t="s">
        <v>621</v>
      </c>
      <c r="I11" s="3" t="s">
        <v>622</v>
      </c>
      <c r="J11" s="3" t="s">
        <v>621</v>
      </c>
      <c r="O11" s="20">
        <f t="shared" si="0"/>
        <v>0.2</v>
      </c>
    </row>
    <row r="12" spans="1:15" ht="15" customHeight="1" x14ac:dyDescent="0.35">
      <c r="A12" s="3" t="s">
        <v>25</v>
      </c>
      <c r="B12" s="3" t="s">
        <v>26</v>
      </c>
      <c r="C12" s="3">
        <v>2013</v>
      </c>
      <c r="D12" s="3" t="s">
        <v>622</v>
      </c>
      <c r="E12" s="3" t="s">
        <v>622</v>
      </c>
      <c r="F12" s="3" t="s">
        <v>622</v>
      </c>
      <c r="G12" s="3" t="s">
        <v>622</v>
      </c>
      <c r="H12" s="3" t="s">
        <v>622</v>
      </c>
      <c r="I12" s="3" t="s">
        <v>622</v>
      </c>
      <c r="J12" s="3" t="s">
        <v>622</v>
      </c>
      <c r="O12" s="20">
        <f t="shared" si="0"/>
        <v>0</v>
      </c>
    </row>
    <row r="13" spans="1:15" ht="15" customHeight="1" x14ac:dyDescent="0.35">
      <c r="A13" s="3" t="s">
        <v>27</v>
      </c>
      <c r="B13" s="3" t="s">
        <v>28</v>
      </c>
      <c r="C13" s="3">
        <v>2013</v>
      </c>
      <c r="D13" s="3" t="s">
        <v>621</v>
      </c>
      <c r="E13" s="3" t="s">
        <v>624</v>
      </c>
      <c r="F13" s="3">
        <v>3.2</v>
      </c>
      <c r="G13" s="3" t="s">
        <v>625</v>
      </c>
      <c r="H13" s="3">
        <v>0.5</v>
      </c>
      <c r="I13" s="3" t="s">
        <v>626</v>
      </c>
      <c r="J13" s="3">
        <v>0.5</v>
      </c>
      <c r="O13" s="20">
        <f t="shared" si="0"/>
        <v>4.2</v>
      </c>
    </row>
    <row r="14" spans="1:15" ht="15" customHeight="1" x14ac:dyDescent="0.35">
      <c r="A14" s="3" t="s">
        <v>29</v>
      </c>
      <c r="B14" s="3" t="s">
        <v>30</v>
      </c>
      <c r="C14" s="3">
        <v>2013</v>
      </c>
      <c r="D14" s="3" t="s">
        <v>621</v>
      </c>
      <c r="E14" s="3" t="s">
        <v>622</v>
      </c>
      <c r="F14" s="3" t="s">
        <v>621</v>
      </c>
      <c r="G14" s="3" t="s">
        <v>622</v>
      </c>
      <c r="H14" s="3" t="s">
        <v>621</v>
      </c>
      <c r="I14" s="3" t="s">
        <v>622</v>
      </c>
      <c r="J14" s="3" t="s">
        <v>621</v>
      </c>
      <c r="O14" s="20">
        <f t="shared" si="0"/>
        <v>0</v>
      </c>
    </row>
    <row r="15" spans="1:15" ht="15" customHeight="1" x14ac:dyDescent="0.35">
      <c r="A15" s="3" t="s">
        <v>31</v>
      </c>
      <c r="B15" s="3" t="s">
        <v>32</v>
      </c>
      <c r="C15" s="3">
        <v>2013</v>
      </c>
      <c r="D15" s="3" t="s">
        <v>621</v>
      </c>
      <c r="E15" s="3" t="s">
        <v>622</v>
      </c>
      <c r="F15" s="3" t="s">
        <v>621</v>
      </c>
      <c r="G15" s="3" t="s">
        <v>622</v>
      </c>
      <c r="H15" s="3" t="s">
        <v>621</v>
      </c>
      <c r="I15" s="3" t="s">
        <v>622</v>
      </c>
      <c r="J15" s="3" t="s">
        <v>621</v>
      </c>
      <c r="O15" s="20">
        <f t="shared" si="0"/>
        <v>0</v>
      </c>
    </row>
    <row r="16" spans="1:15" ht="15" customHeight="1" x14ac:dyDescent="0.35">
      <c r="A16" s="3" t="s">
        <v>31</v>
      </c>
      <c r="B16" s="3" t="s">
        <v>33</v>
      </c>
      <c r="C16" s="3">
        <v>2013</v>
      </c>
      <c r="D16" s="3" t="s">
        <v>622</v>
      </c>
      <c r="E16" s="3" t="s">
        <v>622</v>
      </c>
      <c r="F16" s="3" t="s">
        <v>622</v>
      </c>
      <c r="G16" s="3" t="s">
        <v>622</v>
      </c>
      <c r="H16" s="3" t="s">
        <v>622</v>
      </c>
      <c r="I16" s="3" t="s">
        <v>622</v>
      </c>
      <c r="J16" s="3" t="s">
        <v>622</v>
      </c>
      <c r="O16" s="20">
        <f t="shared" si="0"/>
        <v>0</v>
      </c>
    </row>
    <row r="17" spans="1:15" ht="15" customHeight="1" x14ac:dyDescent="0.35">
      <c r="A17" s="3" t="s">
        <v>31</v>
      </c>
      <c r="B17" s="3" t="s">
        <v>34</v>
      </c>
      <c r="C17" s="3">
        <v>2013</v>
      </c>
      <c r="D17" s="3" t="s">
        <v>622</v>
      </c>
      <c r="E17" s="3" t="s">
        <v>622</v>
      </c>
      <c r="F17" s="3" t="s">
        <v>622</v>
      </c>
      <c r="G17" s="3" t="s">
        <v>622</v>
      </c>
      <c r="H17" s="3" t="s">
        <v>622</v>
      </c>
      <c r="I17" s="3" t="s">
        <v>622</v>
      </c>
      <c r="J17" s="3" t="s">
        <v>622</v>
      </c>
      <c r="O17" s="20">
        <f t="shared" si="0"/>
        <v>0</v>
      </c>
    </row>
    <row r="18" spans="1:15" ht="15" customHeight="1" x14ac:dyDescent="0.35">
      <c r="A18" s="3" t="s">
        <v>31</v>
      </c>
      <c r="B18" s="3" t="s">
        <v>35</v>
      </c>
      <c r="C18" s="3">
        <v>2013</v>
      </c>
      <c r="D18" s="3" t="s">
        <v>622</v>
      </c>
      <c r="E18" s="3" t="s">
        <v>622</v>
      </c>
      <c r="F18" s="3" t="s">
        <v>622</v>
      </c>
      <c r="G18" s="3" t="s">
        <v>622</v>
      </c>
      <c r="H18" s="3" t="s">
        <v>622</v>
      </c>
      <c r="I18" s="3" t="s">
        <v>622</v>
      </c>
      <c r="J18" s="3" t="s">
        <v>622</v>
      </c>
      <c r="O18" s="20">
        <f t="shared" si="0"/>
        <v>0</v>
      </c>
    </row>
    <row r="19" spans="1:15" ht="15" customHeight="1" x14ac:dyDescent="0.35">
      <c r="A19" s="3" t="s">
        <v>31</v>
      </c>
      <c r="B19" s="3" t="s">
        <v>35</v>
      </c>
      <c r="C19" s="3">
        <v>2013</v>
      </c>
      <c r="D19" s="3" t="s">
        <v>622</v>
      </c>
      <c r="E19" s="3" t="s">
        <v>622</v>
      </c>
      <c r="F19" s="3" t="s">
        <v>622</v>
      </c>
      <c r="G19" s="3" t="s">
        <v>622</v>
      </c>
      <c r="H19" s="3" t="s">
        <v>622</v>
      </c>
      <c r="I19" s="3" t="s">
        <v>622</v>
      </c>
      <c r="J19" s="3" t="s">
        <v>622</v>
      </c>
      <c r="O19" s="20">
        <f t="shared" si="0"/>
        <v>0</v>
      </c>
    </row>
    <row r="20" spans="1:15" ht="15" customHeight="1" x14ac:dyDescent="0.35">
      <c r="A20" s="3" t="s">
        <v>31</v>
      </c>
      <c r="B20" s="3" t="s">
        <v>35</v>
      </c>
      <c r="C20" s="3">
        <v>2013</v>
      </c>
      <c r="D20" s="3" t="s">
        <v>622</v>
      </c>
      <c r="E20" s="3" t="s">
        <v>622</v>
      </c>
      <c r="F20" s="3" t="s">
        <v>622</v>
      </c>
      <c r="G20" s="3" t="s">
        <v>622</v>
      </c>
      <c r="H20" s="3" t="s">
        <v>622</v>
      </c>
      <c r="I20" s="3" t="s">
        <v>622</v>
      </c>
      <c r="J20" s="3" t="s">
        <v>622</v>
      </c>
      <c r="O20" s="20">
        <f t="shared" si="0"/>
        <v>0</v>
      </c>
    </row>
    <row r="21" spans="1:15" ht="15" customHeight="1" x14ac:dyDescent="0.35">
      <c r="A21" s="3" t="s">
        <v>31</v>
      </c>
      <c r="B21" s="3" t="s">
        <v>35</v>
      </c>
      <c r="C21" s="3">
        <v>2013</v>
      </c>
      <c r="D21" s="3" t="s">
        <v>622</v>
      </c>
      <c r="E21" s="3" t="s">
        <v>622</v>
      </c>
      <c r="F21" s="3" t="s">
        <v>622</v>
      </c>
      <c r="G21" s="3" t="s">
        <v>622</v>
      </c>
      <c r="H21" s="3" t="s">
        <v>622</v>
      </c>
      <c r="I21" s="3" t="s">
        <v>622</v>
      </c>
      <c r="J21" s="3" t="s">
        <v>622</v>
      </c>
      <c r="O21" s="20">
        <f t="shared" si="0"/>
        <v>0</v>
      </c>
    </row>
    <row r="22" spans="1:15" ht="15" customHeight="1" x14ac:dyDescent="0.35">
      <c r="A22" s="3" t="s">
        <v>31</v>
      </c>
      <c r="B22" s="3" t="s">
        <v>35</v>
      </c>
      <c r="C22" s="3">
        <v>2013</v>
      </c>
      <c r="D22" s="3" t="s">
        <v>622</v>
      </c>
      <c r="E22" s="3" t="s">
        <v>622</v>
      </c>
      <c r="F22" s="3" t="s">
        <v>622</v>
      </c>
      <c r="G22" s="3" t="s">
        <v>622</v>
      </c>
      <c r="H22" s="3" t="s">
        <v>622</v>
      </c>
      <c r="I22" s="3" t="s">
        <v>622</v>
      </c>
      <c r="J22" s="3" t="s">
        <v>622</v>
      </c>
      <c r="O22" s="20">
        <f t="shared" si="0"/>
        <v>0</v>
      </c>
    </row>
    <row r="23" spans="1:15" ht="15" customHeight="1" x14ac:dyDescent="0.35">
      <c r="A23" s="3" t="s">
        <v>31</v>
      </c>
      <c r="B23" s="3" t="s">
        <v>35</v>
      </c>
      <c r="C23" s="3">
        <v>2013</v>
      </c>
      <c r="D23" s="3" t="s">
        <v>622</v>
      </c>
      <c r="E23" s="3" t="s">
        <v>622</v>
      </c>
      <c r="F23" s="3" t="s">
        <v>622</v>
      </c>
      <c r="G23" s="3" t="s">
        <v>622</v>
      </c>
      <c r="H23" s="3" t="s">
        <v>622</v>
      </c>
      <c r="I23" s="3" t="s">
        <v>622</v>
      </c>
      <c r="J23" s="3" t="s">
        <v>622</v>
      </c>
      <c r="O23" s="20">
        <f t="shared" si="0"/>
        <v>0</v>
      </c>
    </row>
    <row r="24" spans="1:15" ht="15" customHeight="1" x14ac:dyDescent="0.35">
      <c r="A24" s="3" t="s">
        <v>31</v>
      </c>
      <c r="B24" s="3" t="s">
        <v>35</v>
      </c>
      <c r="C24" s="3">
        <v>2013</v>
      </c>
      <c r="D24" s="3" t="s">
        <v>622</v>
      </c>
      <c r="E24" s="3" t="s">
        <v>622</v>
      </c>
      <c r="F24" s="3" t="s">
        <v>622</v>
      </c>
      <c r="G24" s="3" t="s">
        <v>622</v>
      </c>
      <c r="H24" s="3" t="s">
        <v>622</v>
      </c>
      <c r="I24" s="3" t="s">
        <v>622</v>
      </c>
      <c r="J24" s="3" t="s">
        <v>622</v>
      </c>
      <c r="O24" s="20">
        <f t="shared" si="0"/>
        <v>0</v>
      </c>
    </row>
    <row r="25" spans="1:15" ht="15" customHeight="1" x14ac:dyDescent="0.35">
      <c r="A25" s="3" t="s">
        <v>31</v>
      </c>
      <c r="B25" s="3" t="s">
        <v>35</v>
      </c>
      <c r="C25" s="3">
        <v>2013</v>
      </c>
      <c r="D25" s="3" t="s">
        <v>622</v>
      </c>
      <c r="E25" s="3" t="s">
        <v>622</v>
      </c>
      <c r="F25" s="3" t="s">
        <v>622</v>
      </c>
      <c r="G25" s="3" t="s">
        <v>622</v>
      </c>
      <c r="H25" s="3" t="s">
        <v>622</v>
      </c>
      <c r="I25" s="3" t="s">
        <v>622</v>
      </c>
      <c r="J25" s="3" t="s">
        <v>622</v>
      </c>
      <c r="O25" s="20">
        <f t="shared" si="0"/>
        <v>0</v>
      </c>
    </row>
    <row r="26" spans="1:15" ht="15" customHeight="1" x14ac:dyDescent="0.35">
      <c r="A26" s="3" t="s">
        <v>31</v>
      </c>
      <c r="B26" s="3" t="s">
        <v>36</v>
      </c>
      <c r="C26" s="3">
        <v>2013</v>
      </c>
      <c r="D26" s="3" t="s">
        <v>622</v>
      </c>
      <c r="E26" s="3" t="s">
        <v>622</v>
      </c>
      <c r="F26" s="3" t="s">
        <v>622</v>
      </c>
      <c r="G26" s="3" t="s">
        <v>622</v>
      </c>
      <c r="H26" s="3" t="s">
        <v>622</v>
      </c>
      <c r="I26" s="3" t="s">
        <v>622</v>
      </c>
      <c r="J26" s="3" t="s">
        <v>622</v>
      </c>
      <c r="O26" s="20">
        <f t="shared" si="0"/>
        <v>0</v>
      </c>
    </row>
    <row r="27" spans="1:15" ht="15" customHeight="1" x14ac:dyDescent="0.35">
      <c r="A27" s="3" t="s">
        <v>31</v>
      </c>
      <c r="B27" s="3" t="s">
        <v>36</v>
      </c>
      <c r="C27" s="3">
        <v>2013</v>
      </c>
      <c r="D27" s="3" t="s">
        <v>622</v>
      </c>
      <c r="E27" s="3" t="s">
        <v>622</v>
      </c>
      <c r="F27" s="3" t="s">
        <v>622</v>
      </c>
      <c r="G27" s="3" t="s">
        <v>622</v>
      </c>
      <c r="H27" s="3" t="s">
        <v>622</v>
      </c>
      <c r="I27" s="3" t="s">
        <v>622</v>
      </c>
      <c r="J27" s="3" t="s">
        <v>622</v>
      </c>
      <c r="O27" s="20">
        <f t="shared" si="0"/>
        <v>0</v>
      </c>
    </row>
    <row r="28" spans="1:15" ht="15" customHeight="1" x14ac:dyDescent="0.35">
      <c r="A28" s="3" t="s">
        <v>31</v>
      </c>
      <c r="B28" s="3" t="s">
        <v>36</v>
      </c>
      <c r="C28" s="3">
        <v>2013</v>
      </c>
      <c r="D28" s="3" t="s">
        <v>622</v>
      </c>
      <c r="E28" s="3" t="s">
        <v>622</v>
      </c>
      <c r="F28" s="3" t="s">
        <v>622</v>
      </c>
      <c r="G28" s="3" t="s">
        <v>622</v>
      </c>
      <c r="H28" s="3" t="s">
        <v>622</v>
      </c>
      <c r="I28" s="3" t="s">
        <v>622</v>
      </c>
      <c r="J28" s="3" t="s">
        <v>622</v>
      </c>
      <c r="O28" s="20">
        <f t="shared" si="0"/>
        <v>0</v>
      </c>
    </row>
    <row r="29" spans="1:15" ht="15" customHeight="1" x14ac:dyDescent="0.35">
      <c r="A29" s="3" t="s">
        <v>31</v>
      </c>
      <c r="B29" s="3" t="s">
        <v>36</v>
      </c>
      <c r="C29" s="3">
        <v>2013</v>
      </c>
      <c r="D29" s="3" t="s">
        <v>622</v>
      </c>
      <c r="E29" s="3" t="s">
        <v>622</v>
      </c>
      <c r="F29" s="3" t="s">
        <v>622</v>
      </c>
      <c r="G29" s="3" t="s">
        <v>622</v>
      </c>
      <c r="H29" s="3" t="s">
        <v>622</v>
      </c>
      <c r="I29" s="3" t="s">
        <v>622</v>
      </c>
      <c r="J29" s="3" t="s">
        <v>622</v>
      </c>
      <c r="O29" s="20">
        <f t="shared" si="0"/>
        <v>0</v>
      </c>
    </row>
    <row r="30" spans="1:15" ht="15" customHeight="1" x14ac:dyDescent="0.35">
      <c r="A30" s="3" t="s">
        <v>31</v>
      </c>
      <c r="B30" s="3" t="s">
        <v>36</v>
      </c>
      <c r="C30" s="3">
        <v>2013</v>
      </c>
      <c r="D30" s="3" t="s">
        <v>622</v>
      </c>
      <c r="E30" s="3" t="s">
        <v>622</v>
      </c>
      <c r="F30" s="3" t="s">
        <v>622</v>
      </c>
      <c r="G30" s="3" t="s">
        <v>622</v>
      </c>
      <c r="H30" s="3" t="s">
        <v>622</v>
      </c>
      <c r="I30" s="3" t="s">
        <v>622</v>
      </c>
      <c r="J30" s="3" t="s">
        <v>622</v>
      </c>
      <c r="O30" s="20">
        <f t="shared" si="0"/>
        <v>0</v>
      </c>
    </row>
    <row r="31" spans="1:15" ht="15" customHeight="1" x14ac:dyDescent="0.35">
      <c r="A31" s="3" t="s">
        <v>31</v>
      </c>
      <c r="B31" s="3" t="s">
        <v>36</v>
      </c>
      <c r="C31" s="3">
        <v>2013</v>
      </c>
      <c r="D31" s="3" t="s">
        <v>622</v>
      </c>
      <c r="E31" s="3" t="s">
        <v>622</v>
      </c>
      <c r="F31" s="3" t="s">
        <v>622</v>
      </c>
      <c r="G31" s="3" t="s">
        <v>622</v>
      </c>
      <c r="H31" s="3" t="s">
        <v>622</v>
      </c>
      <c r="I31" s="3" t="s">
        <v>622</v>
      </c>
      <c r="J31" s="3" t="s">
        <v>622</v>
      </c>
      <c r="O31" s="20">
        <f t="shared" si="0"/>
        <v>0</v>
      </c>
    </row>
    <row r="32" spans="1:15" ht="15" customHeight="1" x14ac:dyDescent="0.35">
      <c r="A32" s="3" t="s">
        <v>31</v>
      </c>
      <c r="B32" s="3" t="s">
        <v>36</v>
      </c>
      <c r="C32" s="3">
        <v>2013</v>
      </c>
      <c r="D32" s="3" t="s">
        <v>622</v>
      </c>
      <c r="E32" s="3" t="s">
        <v>622</v>
      </c>
      <c r="F32" s="3" t="s">
        <v>622</v>
      </c>
      <c r="G32" s="3" t="s">
        <v>622</v>
      </c>
      <c r="H32" s="3" t="s">
        <v>622</v>
      </c>
      <c r="I32" s="3" t="s">
        <v>622</v>
      </c>
      <c r="J32" s="3" t="s">
        <v>622</v>
      </c>
      <c r="O32" s="20">
        <f t="shared" si="0"/>
        <v>0</v>
      </c>
    </row>
    <row r="33" spans="1:15" ht="15" customHeight="1" x14ac:dyDescent="0.35">
      <c r="A33" s="3" t="s">
        <v>31</v>
      </c>
      <c r="B33" s="3" t="s">
        <v>36</v>
      </c>
      <c r="C33" s="3">
        <v>2013</v>
      </c>
      <c r="D33" s="3" t="s">
        <v>622</v>
      </c>
      <c r="E33" s="3" t="s">
        <v>622</v>
      </c>
      <c r="F33" s="3" t="s">
        <v>622</v>
      </c>
      <c r="G33" s="3" t="s">
        <v>622</v>
      </c>
      <c r="H33" s="3" t="s">
        <v>622</v>
      </c>
      <c r="I33" s="3" t="s">
        <v>622</v>
      </c>
      <c r="J33" s="3" t="s">
        <v>622</v>
      </c>
      <c r="O33" s="20">
        <f t="shared" si="0"/>
        <v>0</v>
      </c>
    </row>
    <row r="34" spans="1:15" ht="15" customHeight="1" x14ac:dyDescent="0.35">
      <c r="A34" s="3" t="s">
        <v>31</v>
      </c>
      <c r="B34" s="3" t="s">
        <v>36</v>
      </c>
      <c r="C34" s="3">
        <v>2013</v>
      </c>
      <c r="D34" s="3" t="s">
        <v>622</v>
      </c>
      <c r="E34" s="3" t="s">
        <v>622</v>
      </c>
      <c r="F34" s="3" t="s">
        <v>622</v>
      </c>
      <c r="G34" s="3" t="s">
        <v>622</v>
      </c>
      <c r="H34" s="3" t="s">
        <v>622</v>
      </c>
      <c r="I34" s="3" t="s">
        <v>622</v>
      </c>
      <c r="J34" s="3" t="s">
        <v>622</v>
      </c>
      <c r="O34" s="20">
        <f t="shared" si="0"/>
        <v>0</v>
      </c>
    </row>
    <row r="35" spans="1:15" ht="15" customHeight="1" x14ac:dyDescent="0.35">
      <c r="A35" s="3" t="s">
        <v>31</v>
      </c>
      <c r="B35" s="3" t="s">
        <v>37</v>
      </c>
      <c r="C35" s="3">
        <v>2013</v>
      </c>
      <c r="D35" s="3" t="s">
        <v>621</v>
      </c>
      <c r="E35" s="3" t="s">
        <v>622</v>
      </c>
      <c r="F35" s="3" t="s">
        <v>621</v>
      </c>
      <c r="G35" s="3" t="s">
        <v>622</v>
      </c>
      <c r="H35" s="3" t="s">
        <v>621</v>
      </c>
      <c r="I35" s="3" t="s">
        <v>622</v>
      </c>
      <c r="J35" s="3" t="s">
        <v>621</v>
      </c>
      <c r="O35" s="20">
        <f t="shared" si="0"/>
        <v>0</v>
      </c>
    </row>
    <row r="36" spans="1:15" ht="15" customHeight="1" x14ac:dyDescent="0.35">
      <c r="A36" s="3" t="s">
        <v>31</v>
      </c>
      <c r="B36" s="3" t="s">
        <v>38</v>
      </c>
      <c r="C36" s="3">
        <v>2013</v>
      </c>
      <c r="D36" s="3" t="s">
        <v>621</v>
      </c>
      <c r="E36" s="3" t="s">
        <v>622</v>
      </c>
      <c r="F36" s="3" t="s">
        <v>621</v>
      </c>
      <c r="G36" s="3" t="s">
        <v>622</v>
      </c>
      <c r="H36" s="3" t="s">
        <v>621</v>
      </c>
      <c r="I36" s="3" t="s">
        <v>622</v>
      </c>
      <c r="J36" s="3" t="s">
        <v>621</v>
      </c>
      <c r="O36" s="20">
        <f t="shared" si="0"/>
        <v>0</v>
      </c>
    </row>
    <row r="37" spans="1:15" ht="15" customHeight="1" x14ac:dyDescent="0.35">
      <c r="A37" s="3" t="s">
        <v>31</v>
      </c>
      <c r="B37" s="3" t="s">
        <v>39</v>
      </c>
      <c r="C37" s="3">
        <v>2013</v>
      </c>
      <c r="D37" s="3" t="s">
        <v>621</v>
      </c>
      <c r="E37" s="3" t="s">
        <v>622</v>
      </c>
      <c r="F37" s="3" t="s">
        <v>621</v>
      </c>
      <c r="G37" s="3" t="s">
        <v>622</v>
      </c>
      <c r="H37" s="3" t="s">
        <v>621</v>
      </c>
      <c r="I37" s="3" t="s">
        <v>622</v>
      </c>
      <c r="J37" s="3" t="s">
        <v>621</v>
      </c>
      <c r="O37" s="20">
        <f t="shared" si="0"/>
        <v>0</v>
      </c>
    </row>
    <row r="38" spans="1:15" ht="15" customHeight="1" x14ac:dyDescent="0.35">
      <c r="A38" s="3" t="s">
        <v>31</v>
      </c>
      <c r="B38" s="3" t="s">
        <v>40</v>
      </c>
      <c r="C38" s="3">
        <v>2013</v>
      </c>
      <c r="D38" s="3" t="s">
        <v>621</v>
      </c>
      <c r="E38" s="3" t="s">
        <v>622</v>
      </c>
      <c r="F38" s="3" t="s">
        <v>621</v>
      </c>
      <c r="G38" s="3" t="s">
        <v>622</v>
      </c>
      <c r="H38" s="3" t="s">
        <v>621</v>
      </c>
      <c r="I38" s="3" t="s">
        <v>622</v>
      </c>
      <c r="J38" s="3" t="s">
        <v>621</v>
      </c>
      <c r="O38" s="20">
        <f t="shared" si="0"/>
        <v>0</v>
      </c>
    </row>
    <row r="39" spans="1:15" ht="15" customHeight="1" x14ac:dyDescent="0.35">
      <c r="A39" s="3" t="s">
        <v>31</v>
      </c>
      <c r="B39" s="3" t="s">
        <v>41</v>
      </c>
      <c r="C39" s="3">
        <v>2013</v>
      </c>
      <c r="D39" s="3" t="s">
        <v>621</v>
      </c>
      <c r="E39" s="3" t="s">
        <v>622</v>
      </c>
      <c r="F39" s="3" t="s">
        <v>621</v>
      </c>
      <c r="G39" s="3" t="s">
        <v>622</v>
      </c>
      <c r="H39" s="3" t="s">
        <v>621</v>
      </c>
      <c r="I39" s="3" t="s">
        <v>622</v>
      </c>
      <c r="J39" s="3" t="s">
        <v>621</v>
      </c>
      <c r="O39" s="20">
        <f t="shared" si="0"/>
        <v>0</v>
      </c>
    </row>
    <row r="40" spans="1:15" ht="15" customHeight="1" x14ac:dyDescent="0.35">
      <c r="A40" s="3" t="s">
        <v>31</v>
      </c>
      <c r="B40" s="3" t="s">
        <v>42</v>
      </c>
      <c r="C40" s="3">
        <v>2013</v>
      </c>
      <c r="D40" s="3" t="s">
        <v>621</v>
      </c>
      <c r="E40" s="3" t="s">
        <v>622</v>
      </c>
      <c r="F40" s="3" t="s">
        <v>621</v>
      </c>
      <c r="G40" s="3" t="s">
        <v>622</v>
      </c>
      <c r="H40" s="3" t="s">
        <v>621</v>
      </c>
      <c r="I40" s="3" t="s">
        <v>622</v>
      </c>
      <c r="J40" s="3" t="s">
        <v>621</v>
      </c>
      <c r="O40" s="20">
        <f t="shared" si="0"/>
        <v>0</v>
      </c>
    </row>
    <row r="41" spans="1:15" ht="15" customHeight="1" x14ac:dyDescent="0.35">
      <c r="A41" s="3" t="s">
        <v>31</v>
      </c>
      <c r="B41" s="3" t="s">
        <v>43</v>
      </c>
      <c r="C41" s="3">
        <v>2013</v>
      </c>
      <c r="D41" s="3" t="s">
        <v>621</v>
      </c>
      <c r="E41" s="3" t="s">
        <v>622</v>
      </c>
      <c r="F41" s="3" t="s">
        <v>621</v>
      </c>
      <c r="G41" s="3" t="s">
        <v>622</v>
      </c>
      <c r="H41" s="3" t="s">
        <v>621</v>
      </c>
      <c r="I41" s="3" t="s">
        <v>622</v>
      </c>
      <c r="J41" s="3" t="s">
        <v>621</v>
      </c>
      <c r="O41" s="20">
        <f t="shared" si="0"/>
        <v>0</v>
      </c>
    </row>
    <row r="42" spans="1:15" ht="15" customHeight="1" x14ac:dyDescent="0.35">
      <c r="A42" s="3" t="s">
        <v>31</v>
      </c>
      <c r="B42" s="3" t="s">
        <v>44</v>
      </c>
      <c r="C42" s="3">
        <v>2013</v>
      </c>
      <c r="D42" s="3" t="s">
        <v>621</v>
      </c>
      <c r="E42" s="3" t="s">
        <v>622</v>
      </c>
      <c r="F42" s="3" t="s">
        <v>621</v>
      </c>
      <c r="G42" s="3" t="s">
        <v>622</v>
      </c>
      <c r="H42" s="3" t="s">
        <v>621</v>
      </c>
      <c r="I42" s="3" t="s">
        <v>622</v>
      </c>
      <c r="J42" s="3" t="s">
        <v>621</v>
      </c>
      <c r="O42" s="20">
        <f t="shared" si="0"/>
        <v>0</v>
      </c>
    </row>
    <row r="43" spans="1:15" ht="15" customHeight="1" x14ac:dyDescent="0.35">
      <c r="A43" s="3" t="s">
        <v>31</v>
      </c>
      <c r="B43" s="3" t="s">
        <v>45</v>
      </c>
      <c r="C43" s="3">
        <v>2013</v>
      </c>
      <c r="D43" s="3" t="s">
        <v>621</v>
      </c>
      <c r="E43" s="3" t="s">
        <v>622</v>
      </c>
      <c r="F43" s="3" t="s">
        <v>621</v>
      </c>
      <c r="G43" s="3" t="s">
        <v>622</v>
      </c>
      <c r="H43" s="3" t="s">
        <v>621</v>
      </c>
      <c r="I43" s="3" t="s">
        <v>622</v>
      </c>
      <c r="J43" s="3" t="s">
        <v>621</v>
      </c>
      <c r="O43" s="20">
        <f t="shared" si="0"/>
        <v>0</v>
      </c>
    </row>
    <row r="44" spans="1:15" ht="15" customHeight="1" x14ac:dyDescent="0.35">
      <c r="A44" s="3" t="s">
        <v>46</v>
      </c>
      <c r="B44" s="3" t="s">
        <v>47</v>
      </c>
      <c r="C44" s="3">
        <v>2013</v>
      </c>
      <c r="D44" s="3" t="s">
        <v>621</v>
      </c>
      <c r="E44" s="3" t="s">
        <v>622</v>
      </c>
      <c r="F44" s="3" t="s">
        <v>621</v>
      </c>
      <c r="G44" s="3" t="s">
        <v>622</v>
      </c>
      <c r="H44" s="3" t="s">
        <v>621</v>
      </c>
      <c r="I44" s="3" t="s">
        <v>622</v>
      </c>
      <c r="J44" s="3" t="s">
        <v>621</v>
      </c>
      <c r="O44" s="20">
        <f t="shared" si="0"/>
        <v>0</v>
      </c>
    </row>
    <row r="45" spans="1:15" ht="15" customHeight="1" x14ac:dyDescent="0.35">
      <c r="A45" s="3" t="s">
        <v>46</v>
      </c>
      <c r="B45" s="3" t="s">
        <v>48</v>
      </c>
      <c r="C45" s="3">
        <v>2013</v>
      </c>
      <c r="D45" s="3" t="s">
        <v>621</v>
      </c>
      <c r="E45" s="3" t="s">
        <v>622</v>
      </c>
      <c r="F45" s="3" t="s">
        <v>621</v>
      </c>
      <c r="G45" s="3" t="s">
        <v>622</v>
      </c>
      <c r="H45" s="3" t="s">
        <v>621</v>
      </c>
      <c r="I45" s="3" t="s">
        <v>622</v>
      </c>
      <c r="J45" s="3" t="s">
        <v>621</v>
      </c>
      <c r="O45" s="20">
        <f t="shared" si="0"/>
        <v>0</v>
      </c>
    </row>
    <row r="46" spans="1:15" ht="15" customHeight="1" x14ac:dyDescent="0.35">
      <c r="A46" s="3" t="s">
        <v>46</v>
      </c>
      <c r="B46" s="3" t="s">
        <v>49</v>
      </c>
      <c r="C46" s="3">
        <v>2013</v>
      </c>
      <c r="D46" s="3" t="s">
        <v>621</v>
      </c>
      <c r="E46" s="3" t="s">
        <v>622</v>
      </c>
      <c r="F46" s="3" t="s">
        <v>621</v>
      </c>
      <c r="G46" s="3" t="s">
        <v>622</v>
      </c>
      <c r="H46" s="3" t="s">
        <v>621</v>
      </c>
      <c r="I46" s="3" t="s">
        <v>622</v>
      </c>
      <c r="J46" s="3" t="s">
        <v>621</v>
      </c>
      <c r="O46" s="20">
        <f t="shared" si="0"/>
        <v>0</v>
      </c>
    </row>
    <row r="47" spans="1:15" ht="15" customHeight="1" x14ac:dyDescent="0.35">
      <c r="A47" s="3" t="s">
        <v>50</v>
      </c>
      <c r="B47" s="3" t="s">
        <v>51</v>
      </c>
      <c r="C47" s="3">
        <v>2013</v>
      </c>
      <c r="D47" s="3" t="s">
        <v>621</v>
      </c>
      <c r="E47" s="3" t="s">
        <v>622</v>
      </c>
      <c r="F47" s="3" t="s">
        <v>621</v>
      </c>
      <c r="G47" s="3" t="s">
        <v>622</v>
      </c>
      <c r="H47" s="3" t="s">
        <v>621</v>
      </c>
      <c r="I47" s="3" t="s">
        <v>622</v>
      </c>
      <c r="J47" s="3" t="s">
        <v>621</v>
      </c>
      <c r="O47" s="20">
        <f t="shared" si="0"/>
        <v>0</v>
      </c>
    </row>
    <row r="48" spans="1:15" ht="15" customHeight="1" x14ac:dyDescent="0.35">
      <c r="A48" s="3" t="s">
        <v>50</v>
      </c>
      <c r="B48" s="3" t="s">
        <v>52</v>
      </c>
      <c r="C48" s="3">
        <v>2013</v>
      </c>
      <c r="D48" s="3" t="s">
        <v>621</v>
      </c>
      <c r="E48" s="3" t="s">
        <v>622</v>
      </c>
      <c r="F48" s="3" t="s">
        <v>621</v>
      </c>
      <c r="G48" s="3" t="s">
        <v>622</v>
      </c>
      <c r="H48" s="3" t="s">
        <v>621</v>
      </c>
      <c r="I48" s="3" t="s">
        <v>622</v>
      </c>
      <c r="J48" s="3" t="s">
        <v>621</v>
      </c>
      <c r="O48" s="20">
        <f t="shared" si="0"/>
        <v>0</v>
      </c>
    </row>
    <row r="49" spans="1:15" ht="15" customHeight="1" x14ac:dyDescent="0.35">
      <c r="A49" s="3" t="s">
        <v>53</v>
      </c>
      <c r="B49" s="3" t="s">
        <v>54</v>
      </c>
      <c r="C49" s="3">
        <v>2013</v>
      </c>
      <c r="D49" s="3">
        <v>117.526</v>
      </c>
      <c r="E49" s="3" t="s">
        <v>627</v>
      </c>
      <c r="F49" s="3">
        <v>110.459</v>
      </c>
      <c r="G49" s="3" t="s">
        <v>628</v>
      </c>
      <c r="H49" s="3">
        <v>7.0670000000000002</v>
      </c>
      <c r="I49" s="3" t="s">
        <v>621</v>
      </c>
      <c r="J49" s="3" t="s">
        <v>621</v>
      </c>
      <c r="O49" s="20">
        <f t="shared" si="0"/>
        <v>117.52600000000001</v>
      </c>
    </row>
    <row r="50" spans="1:15" ht="15" customHeight="1" x14ac:dyDescent="0.35">
      <c r="A50" s="3" t="s">
        <v>53</v>
      </c>
      <c r="B50" s="3" t="s">
        <v>55</v>
      </c>
      <c r="C50" s="3">
        <v>2013</v>
      </c>
      <c r="D50" s="3" t="s">
        <v>621</v>
      </c>
      <c r="E50" s="3" t="s">
        <v>621</v>
      </c>
      <c r="F50" s="3" t="s">
        <v>621</v>
      </c>
      <c r="G50" s="3" t="s">
        <v>621</v>
      </c>
      <c r="H50" s="3" t="s">
        <v>621</v>
      </c>
      <c r="I50" s="3" t="s">
        <v>621</v>
      </c>
      <c r="J50" s="3" t="s">
        <v>621</v>
      </c>
      <c r="O50" s="20">
        <f t="shared" si="0"/>
        <v>0</v>
      </c>
    </row>
    <row r="51" spans="1:15" ht="15" customHeight="1" x14ac:dyDescent="0.35">
      <c r="A51" s="3" t="s">
        <v>53</v>
      </c>
      <c r="B51" s="3" t="s">
        <v>56</v>
      </c>
      <c r="C51" s="3">
        <v>2013</v>
      </c>
      <c r="D51" s="3" t="s">
        <v>621</v>
      </c>
      <c r="E51" s="3" t="s">
        <v>622</v>
      </c>
      <c r="F51" s="3" t="s">
        <v>621</v>
      </c>
      <c r="G51" s="3" t="s">
        <v>622</v>
      </c>
      <c r="H51" s="3" t="s">
        <v>621</v>
      </c>
      <c r="I51" s="3" t="s">
        <v>622</v>
      </c>
      <c r="J51" s="3" t="s">
        <v>621</v>
      </c>
      <c r="O51" s="20">
        <f t="shared" si="0"/>
        <v>0</v>
      </c>
    </row>
    <row r="52" spans="1:15" ht="15" customHeight="1" x14ac:dyDescent="0.35">
      <c r="A52" s="3" t="s">
        <v>57</v>
      </c>
      <c r="B52" s="3" t="s">
        <v>58</v>
      </c>
      <c r="C52" s="3">
        <v>2013</v>
      </c>
      <c r="D52" s="3" t="s">
        <v>621</v>
      </c>
      <c r="E52" s="3" t="s">
        <v>622</v>
      </c>
      <c r="F52" s="3" t="s">
        <v>621</v>
      </c>
      <c r="G52" s="3" t="s">
        <v>622</v>
      </c>
      <c r="H52" s="3" t="s">
        <v>621</v>
      </c>
      <c r="I52" s="3" t="s">
        <v>622</v>
      </c>
      <c r="J52" s="3" t="s">
        <v>621</v>
      </c>
      <c r="O52" s="20">
        <f t="shared" si="0"/>
        <v>0</v>
      </c>
    </row>
    <row r="53" spans="1:15" ht="15" customHeight="1" x14ac:dyDescent="0.35">
      <c r="A53" s="3" t="s">
        <v>57</v>
      </c>
      <c r="B53" s="3" t="s">
        <v>59</v>
      </c>
      <c r="C53" s="3">
        <v>2013</v>
      </c>
      <c r="D53" s="3" t="s">
        <v>621</v>
      </c>
      <c r="E53" s="3" t="s">
        <v>622</v>
      </c>
      <c r="F53" s="3" t="s">
        <v>621</v>
      </c>
      <c r="G53" s="3" t="s">
        <v>622</v>
      </c>
      <c r="H53" s="3" t="s">
        <v>621</v>
      </c>
      <c r="I53" s="3" t="s">
        <v>622</v>
      </c>
      <c r="J53" s="3" t="s">
        <v>621</v>
      </c>
      <c r="O53" s="20">
        <f t="shared" si="0"/>
        <v>0</v>
      </c>
    </row>
    <row r="54" spans="1:15" ht="15" customHeight="1" x14ac:dyDescent="0.35">
      <c r="A54" s="3" t="s">
        <v>60</v>
      </c>
      <c r="B54" s="3" t="s">
        <v>61</v>
      </c>
      <c r="C54" s="3">
        <v>2013</v>
      </c>
      <c r="D54" s="3">
        <v>26.8</v>
      </c>
      <c r="E54" s="3" t="s">
        <v>629</v>
      </c>
      <c r="F54" s="3">
        <v>26.8</v>
      </c>
      <c r="G54" s="3" t="s">
        <v>622</v>
      </c>
      <c r="H54" s="3" t="s">
        <v>621</v>
      </c>
      <c r="I54" s="3" t="s">
        <v>622</v>
      </c>
      <c r="J54" s="3" t="s">
        <v>621</v>
      </c>
      <c r="O54" s="20">
        <f t="shared" si="0"/>
        <v>26.8</v>
      </c>
    </row>
    <row r="55" spans="1:15" ht="15" customHeight="1" x14ac:dyDescent="0.35">
      <c r="A55" s="3" t="s">
        <v>62</v>
      </c>
      <c r="B55" s="3" t="s">
        <v>63</v>
      </c>
      <c r="C55" s="3">
        <v>2013</v>
      </c>
      <c r="D55" s="3" t="s">
        <v>622</v>
      </c>
      <c r="E55" s="3" t="s">
        <v>622</v>
      </c>
      <c r="F55" s="3" t="s">
        <v>622</v>
      </c>
      <c r="G55" s="3" t="s">
        <v>622</v>
      </c>
      <c r="H55" s="3" t="s">
        <v>622</v>
      </c>
      <c r="I55" s="3" t="s">
        <v>622</v>
      </c>
      <c r="J55" s="3" t="s">
        <v>622</v>
      </c>
      <c r="O55" s="20">
        <f t="shared" si="0"/>
        <v>0</v>
      </c>
    </row>
    <row r="56" spans="1:15" ht="15" customHeight="1" x14ac:dyDescent="0.35">
      <c r="A56" s="3" t="s">
        <v>62</v>
      </c>
      <c r="B56" s="3" t="s">
        <v>64</v>
      </c>
      <c r="C56" s="3">
        <v>2013</v>
      </c>
      <c r="D56" s="3" t="s">
        <v>622</v>
      </c>
      <c r="E56" s="3" t="s">
        <v>622</v>
      </c>
      <c r="F56" s="3" t="s">
        <v>622</v>
      </c>
      <c r="G56" s="3" t="s">
        <v>622</v>
      </c>
      <c r="H56" s="3" t="s">
        <v>622</v>
      </c>
      <c r="I56" s="3" t="s">
        <v>622</v>
      </c>
      <c r="J56" s="3" t="s">
        <v>622</v>
      </c>
      <c r="O56" s="20">
        <f t="shared" si="0"/>
        <v>0</v>
      </c>
    </row>
    <row r="57" spans="1:15" ht="15" customHeight="1" x14ac:dyDescent="0.35">
      <c r="A57" s="3" t="s">
        <v>65</v>
      </c>
      <c r="B57" s="3" t="s">
        <v>66</v>
      </c>
      <c r="C57" s="3">
        <v>2013</v>
      </c>
      <c r="D57" s="3" t="s">
        <v>621</v>
      </c>
      <c r="E57" s="3" t="s">
        <v>622</v>
      </c>
      <c r="F57" s="3" t="s">
        <v>621</v>
      </c>
      <c r="G57" s="3" t="s">
        <v>622</v>
      </c>
      <c r="H57" s="3" t="s">
        <v>621</v>
      </c>
      <c r="I57" s="3" t="s">
        <v>622</v>
      </c>
      <c r="J57" s="3" t="s">
        <v>621</v>
      </c>
      <c r="O57" s="20">
        <f t="shared" si="0"/>
        <v>0</v>
      </c>
    </row>
    <row r="58" spans="1:15" ht="15" customHeight="1" x14ac:dyDescent="0.35">
      <c r="A58" s="3" t="s">
        <v>67</v>
      </c>
      <c r="B58" s="3" t="s">
        <v>68</v>
      </c>
      <c r="C58" s="3">
        <v>2013</v>
      </c>
      <c r="D58" s="3" t="s">
        <v>621</v>
      </c>
      <c r="E58" s="3" t="s">
        <v>622</v>
      </c>
      <c r="F58" s="3" t="s">
        <v>621</v>
      </c>
      <c r="G58" s="3" t="s">
        <v>622</v>
      </c>
      <c r="H58" s="3" t="s">
        <v>621</v>
      </c>
      <c r="I58" s="3" t="s">
        <v>622</v>
      </c>
      <c r="J58" s="3" t="s">
        <v>621</v>
      </c>
      <c r="O58" s="20">
        <f t="shared" si="0"/>
        <v>0</v>
      </c>
    </row>
    <row r="59" spans="1:15" ht="15" customHeight="1" x14ac:dyDescent="0.35">
      <c r="A59" s="3" t="s">
        <v>67</v>
      </c>
      <c r="B59" s="3" t="s">
        <v>69</v>
      </c>
      <c r="C59" s="3">
        <v>2013</v>
      </c>
      <c r="D59" s="3">
        <v>0.62</v>
      </c>
      <c r="E59" s="3" t="s">
        <v>630</v>
      </c>
      <c r="F59" s="3">
        <v>0.62</v>
      </c>
      <c r="G59" s="3" t="s">
        <v>622</v>
      </c>
      <c r="H59" s="3" t="s">
        <v>621</v>
      </c>
      <c r="I59" s="3" t="s">
        <v>622</v>
      </c>
      <c r="J59" s="3" t="s">
        <v>621</v>
      </c>
      <c r="O59" s="20">
        <f t="shared" si="0"/>
        <v>0.62</v>
      </c>
    </row>
    <row r="60" spans="1:15" ht="15" customHeight="1" x14ac:dyDescent="0.35">
      <c r="A60" s="3" t="s">
        <v>67</v>
      </c>
      <c r="B60" s="3" t="s">
        <v>70</v>
      </c>
      <c r="C60" s="3">
        <v>2013</v>
      </c>
      <c r="D60" s="3" t="s">
        <v>621</v>
      </c>
      <c r="E60" s="3" t="s">
        <v>622</v>
      </c>
      <c r="F60" s="3" t="s">
        <v>621</v>
      </c>
      <c r="G60" s="3" t="s">
        <v>622</v>
      </c>
      <c r="H60" s="3" t="s">
        <v>621</v>
      </c>
      <c r="I60" s="3" t="s">
        <v>622</v>
      </c>
      <c r="J60" s="3" t="s">
        <v>621</v>
      </c>
      <c r="O60" s="20">
        <f t="shared" si="0"/>
        <v>0</v>
      </c>
    </row>
    <row r="61" spans="1:15" ht="15" customHeight="1" x14ac:dyDescent="0.35">
      <c r="A61" s="3" t="s">
        <v>67</v>
      </c>
      <c r="B61" s="3" t="s">
        <v>71</v>
      </c>
      <c r="C61" s="3">
        <v>2013</v>
      </c>
      <c r="D61" s="3" t="s">
        <v>621</v>
      </c>
      <c r="E61" s="3" t="s">
        <v>622</v>
      </c>
      <c r="F61" s="3" t="s">
        <v>621</v>
      </c>
      <c r="G61" s="3" t="s">
        <v>622</v>
      </c>
      <c r="H61" s="3" t="s">
        <v>621</v>
      </c>
      <c r="I61" s="3" t="s">
        <v>622</v>
      </c>
      <c r="J61" s="3" t="s">
        <v>621</v>
      </c>
      <c r="O61" s="20">
        <f t="shared" si="0"/>
        <v>0</v>
      </c>
    </row>
    <row r="62" spans="1:15" ht="15" customHeight="1" x14ac:dyDescent="0.35">
      <c r="A62" s="3" t="s">
        <v>72</v>
      </c>
      <c r="B62" s="3" t="s">
        <v>73</v>
      </c>
      <c r="C62" s="3">
        <v>2013</v>
      </c>
      <c r="D62" s="3" t="s">
        <v>621</v>
      </c>
      <c r="E62" s="3" t="s">
        <v>622</v>
      </c>
      <c r="F62" s="3" t="s">
        <v>621</v>
      </c>
      <c r="G62" s="3" t="s">
        <v>622</v>
      </c>
      <c r="H62" s="3" t="s">
        <v>621</v>
      </c>
      <c r="I62" s="3" t="s">
        <v>622</v>
      </c>
      <c r="J62" s="3" t="s">
        <v>621</v>
      </c>
      <c r="O62" s="20">
        <f t="shared" si="0"/>
        <v>0</v>
      </c>
    </row>
    <row r="63" spans="1:15" ht="15" customHeight="1" x14ac:dyDescent="0.35">
      <c r="A63" s="3" t="s">
        <v>72</v>
      </c>
      <c r="B63" s="3" t="s">
        <v>74</v>
      </c>
      <c r="C63" s="3">
        <v>2013</v>
      </c>
      <c r="D63" s="3" t="s">
        <v>621</v>
      </c>
      <c r="E63" s="3" t="s">
        <v>622</v>
      </c>
      <c r="F63" s="3" t="s">
        <v>621</v>
      </c>
      <c r="G63" s="3" t="s">
        <v>622</v>
      </c>
      <c r="H63" s="3" t="s">
        <v>621</v>
      </c>
      <c r="I63" s="3" t="s">
        <v>622</v>
      </c>
      <c r="J63" s="3" t="s">
        <v>621</v>
      </c>
      <c r="O63" s="20">
        <f t="shared" si="0"/>
        <v>0</v>
      </c>
    </row>
    <row r="64" spans="1:15" ht="15" customHeight="1" x14ac:dyDescent="0.35">
      <c r="A64" s="3" t="s">
        <v>75</v>
      </c>
      <c r="B64" s="3" t="s">
        <v>76</v>
      </c>
      <c r="C64" s="3">
        <v>2013</v>
      </c>
      <c r="D64" s="3" t="s">
        <v>621</v>
      </c>
      <c r="E64" s="3" t="s">
        <v>622</v>
      </c>
      <c r="F64" s="3" t="s">
        <v>621</v>
      </c>
      <c r="G64" s="3" t="s">
        <v>622</v>
      </c>
      <c r="H64" s="3" t="s">
        <v>621</v>
      </c>
      <c r="I64" s="3" t="s">
        <v>622</v>
      </c>
      <c r="J64" s="3" t="s">
        <v>621</v>
      </c>
      <c r="O64" s="20">
        <f t="shared" si="0"/>
        <v>0</v>
      </c>
    </row>
    <row r="65" spans="1:15" ht="15" customHeight="1" x14ac:dyDescent="0.35">
      <c r="A65" s="3" t="s">
        <v>75</v>
      </c>
      <c r="B65" s="3" t="s">
        <v>77</v>
      </c>
      <c r="C65" s="3">
        <v>2013</v>
      </c>
      <c r="D65" s="3" t="s">
        <v>621</v>
      </c>
      <c r="E65" s="3" t="s">
        <v>622</v>
      </c>
      <c r="F65" s="3" t="s">
        <v>621</v>
      </c>
      <c r="G65" s="3" t="s">
        <v>622</v>
      </c>
      <c r="H65" s="3" t="s">
        <v>621</v>
      </c>
      <c r="I65" s="3" t="s">
        <v>622</v>
      </c>
      <c r="J65" s="3" t="s">
        <v>621</v>
      </c>
      <c r="O65" s="20">
        <f t="shared" si="0"/>
        <v>0</v>
      </c>
    </row>
    <row r="66" spans="1:15" ht="15" customHeight="1" x14ac:dyDescent="0.35">
      <c r="A66" s="3" t="s">
        <v>75</v>
      </c>
      <c r="B66" s="3" t="s">
        <v>78</v>
      </c>
      <c r="C66" s="3">
        <v>2013</v>
      </c>
      <c r="D66" s="3" t="s">
        <v>621</v>
      </c>
      <c r="E66" s="3" t="s">
        <v>622</v>
      </c>
      <c r="F66" s="3" t="s">
        <v>621</v>
      </c>
      <c r="G66" s="3" t="s">
        <v>622</v>
      </c>
      <c r="H66" s="3" t="s">
        <v>621</v>
      </c>
      <c r="I66" s="3" t="s">
        <v>622</v>
      </c>
      <c r="J66" s="3" t="s">
        <v>621</v>
      </c>
      <c r="O66" s="20">
        <f t="shared" si="0"/>
        <v>0</v>
      </c>
    </row>
    <row r="67" spans="1:15" ht="15" customHeight="1" x14ac:dyDescent="0.35">
      <c r="A67" s="3" t="s">
        <v>75</v>
      </c>
      <c r="B67" s="3" t="s">
        <v>79</v>
      </c>
      <c r="C67" s="3">
        <v>2013</v>
      </c>
      <c r="D67" s="3" t="s">
        <v>621</v>
      </c>
      <c r="E67" s="3" t="s">
        <v>622</v>
      </c>
      <c r="F67" s="3" t="s">
        <v>621</v>
      </c>
      <c r="G67" s="3" t="s">
        <v>622</v>
      </c>
      <c r="H67" s="3" t="s">
        <v>621</v>
      </c>
      <c r="I67" s="3" t="s">
        <v>622</v>
      </c>
      <c r="J67" s="3" t="s">
        <v>621</v>
      </c>
      <c r="O67" s="20">
        <f t="shared" ref="O67:O130" si="1">IFERROR(F67/1,0)+IFERROR(H67/1,0)+IFERROR(J67/1,0)</f>
        <v>0</v>
      </c>
    </row>
    <row r="68" spans="1:15" ht="15" customHeight="1" x14ac:dyDescent="0.35">
      <c r="A68" s="3" t="s">
        <v>80</v>
      </c>
      <c r="B68" s="3" t="s">
        <v>81</v>
      </c>
      <c r="C68" s="3">
        <v>2013</v>
      </c>
      <c r="D68" s="3" t="s">
        <v>622</v>
      </c>
      <c r="E68" s="3" t="s">
        <v>622</v>
      </c>
      <c r="F68" s="3" t="s">
        <v>622</v>
      </c>
      <c r="G68" s="3" t="s">
        <v>622</v>
      </c>
      <c r="H68" s="3" t="s">
        <v>622</v>
      </c>
      <c r="I68" s="3" t="s">
        <v>622</v>
      </c>
      <c r="J68" s="3" t="s">
        <v>622</v>
      </c>
      <c r="O68" s="20">
        <f t="shared" si="1"/>
        <v>0</v>
      </c>
    </row>
    <row r="69" spans="1:15" ht="15" customHeight="1" x14ac:dyDescent="0.35">
      <c r="A69" s="3" t="s">
        <v>80</v>
      </c>
      <c r="B69" s="3" t="s">
        <v>82</v>
      </c>
      <c r="C69" s="3">
        <v>2013</v>
      </c>
      <c r="D69" s="3" t="s">
        <v>621</v>
      </c>
      <c r="E69" s="3" t="s">
        <v>622</v>
      </c>
      <c r="F69" s="3" t="s">
        <v>621</v>
      </c>
      <c r="G69" s="3" t="s">
        <v>622</v>
      </c>
      <c r="H69" s="3" t="s">
        <v>621</v>
      </c>
      <c r="I69" s="3" t="s">
        <v>622</v>
      </c>
      <c r="J69" s="3" t="s">
        <v>621</v>
      </c>
      <c r="O69" s="20">
        <f t="shared" si="1"/>
        <v>0</v>
      </c>
    </row>
    <row r="70" spans="1:15" ht="15" customHeight="1" x14ac:dyDescent="0.35">
      <c r="A70" s="3" t="s">
        <v>80</v>
      </c>
      <c r="B70" s="3" t="s">
        <v>83</v>
      </c>
      <c r="C70" s="3">
        <v>2013</v>
      </c>
      <c r="D70" s="3">
        <v>12.073</v>
      </c>
      <c r="E70" s="3" t="s">
        <v>631</v>
      </c>
      <c r="F70" s="3">
        <v>12.073</v>
      </c>
      <c r="G70" s="3" t="s">
        <v>622</v>
      </c>
      <c r="H70" s="3" t="s">
        <v>621</v>
      </c>
      <c r="I70" s="3" t="s">
        <v>622</v>
      </c>
      <c r="J70" s="3" t="s">
        <v>621</v>
      </c>
      <c r="O70" s="20">
        <f t="shared" si="1"/>
        <v>12.073</v>
      </c>
    </row>
    <row r="71" spans="1:15" ht="15" customHeight="1" x14ac:dyDescent="0.35">
      <c r="A71" s="3" t="s">
        <v>80</v>
      </c>
      <c r="B71" s="3" t="s">
        <v>84</v>
      </c>
      <c r="C71" s="3">
        <v>2013</v>
      </c>
      <c r="D71" s="3" t="s">
        <v>621</v>
      </c>
      <c r="E71" s="3" t="s">
        <v>622</v>
      </c>
      <c r="F71" s="3" t="s">
        <v>621</v>
      </c>
      <c r="G71" s="3" t="s">
        <v>622</v>
      </c>
      <c r="H71" s="3" t="s">
        <v>621</v>
      </c>
      <c r="I71" s="3" t="s">
        <v>622</v>
      </c>
      <c r="J71" s="3" t="s">
        <v>621</v>
      </c>
      <c r="O71" s="20">
        <f t="shared" si="1"/>
        <v>0</v>
      </c>
    </row>
    <row r="72" spans="1:15" ht="15" customHeight="1" x14ac:dyDescent="0.35">
      <c r="A72" s="3" t="s">
        <v>80</v>
      </c>
      <c r="B72" s="3" t="s">
        <v>85</v>
      </c>
      <c r="C72" s="3">
        <v>2013</v>
      </c>
      <c r="D72" s="3" t="s">
        <v>621</v>
      </c>
      <c r="E72" s="3" t="s">
        <v>622</v>
      </c>
      <c r="F72" s="3" t="s">
        <v>621</v>
      </c>
      <c r="G72" s="3" t="s">
        <v>622</v>
      </c>
      <c r="H72" s="3" t="s">
        <v>621</v>
      </c>
      <c r="I72" s="3" t="s">
        <v>622</v>
      </c>
      <c r="J72" s="3" t="s">
        <v>621</v>
      </c>
      <c r="O72" s="20">
        <f t="shared" si="1"/>
        <v>0</v>
      </c>
    </row>
    <row r="73" spans="1:15" ht="15" customHeight="1" x14ac:dyDescent="0.35">
      <c r="A73" s="3" t="s">
        <v>80</v>
      </c>
      <c r="B73" s="3" t="s">
        <v>86</v>
      </c>
      <c r="C73" s="3">
        <v>2013</v>
      </c>
      <c r="D73" s="3" t="s">
        <v>621</v>
      </c>
      <c r="E73" s="3" t="s">
        <v>622</v>
      </c>
      <c r="F73" s="3" t="s">
        <v>621</v>
      </c>
      <c r="G73" s="3" t="s">
        <v>622</v>
      </c>
      <c r="H73" s="3" t="s">
        <v>621</v>
      </c>
      <c r="I73" s="3" t="s">
        <v>622</v>
      </c>
      <c r="J73" s="3" t="s">
        <v>621</v>
      </c>
      <c r="O73" s="20">
        <f t="shared" si="1"/>
        <v>0</v>
      </c>
    </row>
    <row r="74" spans="1:15" ht="15" customHeight="1" x14ac:dyDescent="0.35">
      <c r="A74" s="3" t="s">
        <v>80</v>
      </c>
      <c r="B74" s="3" t="s">
        <v>87</v>
      </c>
      <c r="C74" s="3">
        <v>2013</v>
      </c>
      <c r="D74" s="3">
        <v>8.27</v>
      </c>
      <c r="E74" s="3" t="s">
        <v>632</v>
      </c>
      <c r="F74" s="3">
        <v>8.27</v>
      </c>
      <c r="G74" s="3" t="s">
        <v>622</v>
      </c>
      <c r="H74" s="3" t="s">
        <v>621</v>
      </c>
      <c r="I74" s="3" t="s">
        <v>622</v>
      </c>
      <c r="J74" s="3" t="s">
        <v>621</v>
      </c>
      <c r="O74" s="20">
        <f t="shared" si="1"/>
        <v>8.27</v>
      </c>
    </row>
    <row r="75" spans="1:15" ht="15" customHeight="1" x14ac:dyDescent="0.35">
      <c r="A75" s="3" t="s">
        <v>80</v>
      </c>
      <c r="B75" s="3" t="s">
        <v>88</v>
      </c>
      <c r="C75" s="3">
        <v>2013</v>
      </c>
      <c r="D75" s="3" t="s">
        <v>621</v>
      </c>
      <c r="E75" s="3" t="s">
        <v>622</v>
      </c>
      <c r="F75" s="3" t="s">
        <v>621</v>
      </c>
      <c r="G75" s="3" t="s">
        <v>622</v>
      </c>
      <c r="H75" s="3" t="s">
        <v>621</v>
      </c>
      <c r="I75" s="3" t="s">
        <v>622</v>
      </c>
      <c r="J75" s="3" t="s">
        <v>621</v>
      </c>
      <c r="O75" s="20">
        <f t="shared" si="1"/>
        <v>0</v>
      </c>
    </row>
    <row r="76" spans="1:15" ht="15" customHeight="1" x14ac:dyDescent="0.35">
      <c r="A76" s="3" t="s">
        <v>80</v>
      </c>
      <c r="B76" s="3" t="s">
        <v>89</v>
      </c>
      <c r="C76" s="3">
        <v>2013</v>
      </c>
      <c r="D76" s="3" t="s">
        <v>621</v>
      </c>
      <c r="E76" s="3" t="s">
        <v>622</v>
      </c>
      <c r="F76" s="3" t="s">
        <v>621</v>
      </c>
      <c r="G76" s="3" t="s">
        <v>622</v>
      </c>
      <c r="H76" s="3" t="s">
        <v>621</v>
      </c>
      <c r="I76" s="3" t="s">
        <v>622</v>
      </c>
      <c r="J76" s="3" t="s">
        <v>621</v>
      </c>
      <c r="O76" s="20">
        <f t="shared" si="1"/>
        <v>0</v>
      </c>
    </row>
    <row r="77" spans="1:15" ht="15" customHeight="1" x14ac:dyDescent="0.35">
      <c r="A77" s="3" t="s">
        <v>80</v>
      </c>
      <c r="B77" s="3" t="s">
        <v>90</v>
      </c>
      <c r="C77" s="3">
        <v>2013</v>
      </c>
      <c r="D77" s="3" t="s">
        <v>621</v>
      </c>
      <c r="E77" s="3" t="s">
        <v>622</v>
      </c>
      <c r="F77" s="3" t="s">
        <v>621</v>
      </c>
      <c r="G77" s="3" t="s">
        <v>622</v>
      </c>
      <c r="H77" s="3" t="s">
        <v>621</v>
      </c>
      <c r="I77" s="3" t="s">
        <v>622</v>
      </c>
      <c r="J77" s="3" t="s">
        <v>621</v>
      </c>
      <c r="O77" s="20">
        <f t="shared" si="1"/>
        <v>0</v>
      </c>
    </row>
    <row r="78" spans="1:15" ht="15" customHeight="1" x14ac:dyDescent="0.35">
      <c r="A78" s="3" t="s">
        <v>80</v>
      </c>
      <c r="B78" s="3" t="s">
        <v>91</v>
      </c>
      <c r="C78" s="3">
        <v>2013</v>
      </c>
      <c r="D78" s="3" t="s">
        <v>621</v>
      </c>
      <c r="E78" s="3" t="s">
        <v>622</v>
      </c>
      <c r="F78" s="3" t="s">
        <v>621</v>
      </c>
      <c r="G78" s="3" t="s">
        <v>622</v>
      </c>
      <c r="H78" s="3" t="s">
        <v>621</v>
      </c>
      <c r="I78" s="3" t="s">
        <v>622</v>
      </c>
      <c r="J78" s="3" t="s">
        <v>621</v>
      </c>
      <c r="O78" s="20">
        <f t="shared" si="1"/>
        <v>0</v>
      </c>
    </row>
    <row r="79" spans="1:15" ht="15" customHeight="1" x14ac:dyDescent="0.35">
      <c r="A79" s="3" t="s">
        <v>80</v>
      </c>
      <c r="B79" s="3" t="s">
        <v>92</v>
      </c>
      <c r="C79" s="3">
        <v>2013</v>
      </c>
      <c r="D79" s="3" t="s">
        <v>621</v>
      </c>
      <c r="E79" s="3" t="s">
        <v>622</v>
      </c>
      <c r="F79" s="3" t="s">
        <v>621</v>
      </c>
      <c r="G79" s="3" t="s">
        <v>622</v>
      </c>
      <c r="H79" s="3" t="s">
        <v>621</v>
      </c>
      <c r="I79" s="3" t="s">
        <v>622</v>
      </c>
      <c r="J79" s="3" t="s">
        <v>621</v>
      </c>
      <c r="O79" s="20">
        <f t="shared" si="1"/>
        <v>0</v>
      </c>
    </row>
    <row r="80" spans="1:15" ht="15" customHeight="1" x14ac:dyDescent="0.35">
      <c r="A80" s="3" t="s">
        <v>80</v>
      </c>
      <c r="B80" s="3" t="s">
        <v>93</v>
      </c>
      <c r="C80" s="3">
        <v>2013</v>
      </c>
      <c r="D80" s="3">
        <v>76.48</v>
      </c>
      <c r="E80" s="3" t="s">
        <v>633</v>
      </c>
      <c r="F80" s="3">
        <v>76.48</v>
      </c>
      <c r="G80" s="3" t="s">
        <v>622</v>
      </c>
      <c r="H80" s="3" t="s">
        <v>621</v>
      </c>
      <c r="I80" s="3" t="s">
        <v>622</v>
      </c>
      <c r="J80" s="3" t="s">
        <v>621</v>
      </c>
      <c r="O80" s="20">
        <f t="shared" si="1"/>
        <v>76.48</v>
      </c>
    </row>
    <row r="81" spans="1:15" ht="15" customHeight="1" x14ac:dyDescent="0.35">
      <c r="A81" s="3" t="s">
        <v>80</v>
      </c>
      <c r="B81" s="3" t="s">
        <v>94</v>
      </c>
      <c r="C81" s="3">
        <v>2013</v>
      </c>
      <c r="D81" s="3" t="s">
        <v>621</v>
      </c>
      <c r="E81" s="3" t="s">
        <v>622</v>
      </c>
      <c r="F81" s="3" t="s">
        <v>621</v>
      </c>
      <c r="G81" s="3" t="s">
        <v>622</v>
      </c>
      <c r="H81" s="3" t="s">
        <v>621</v>
      </c>
      <c r="I81" s="3" t="s">
        <v>622</v>
      </c>
      <c r="J81" s="3" t="s">
        <v>621</v>
      </c>
      <c r="O81" s="20">
        <f t="shared" si="1"/>
        <v>0</v>
      </c>
    </row>
    <row r="82" spans="1:15" ht="15" customHeight="1" x14ac:dyDescent="0.35">
      <c r="A82" s="3" t="s">
        <v>80</v>
      </c>
      <c r="B82" s="3" t="s">
        <v>95</v>
      </c>
      <c r="C82" s="3">
        <v>2013</v>
      </c>
      <c r="D82" s="3" t="s">
        <v>621</v>
      </c>
      <c r="E82" s="3" t="s">
        <v>634</v>
      </c>
      <c r="F82" s="3" t="s">
        <v>621</v>
      </c>
      <c r="G82" s="3" t="s">
        <v>622</v>
      </c>
      <c r="H82" s="3" t="s">
        <v>621</v>
      </c>
      <c r="I82" s="3" t="s">
        <v>622</v>
      </c>
      <c r="J82" s="3" t="s">
        <v>621</v>
      </c>
      <c r="O82" s="20">
        <f t="shared" si="1"/>
        <v>0</v>
      </c>
    </row>
    <row r="83" spans="1:15" ht="15" customHeight="1" x14ac:dyDescent="0.35">
      <c r="A83" s="3" t="s">
        <v>80</v>
      </c>
      <c r="B83" s="3" t="s">
        <v>96</v>
      </c>
      <c r="C83" s="3">
        <v>2013</v>
      </c>
      <c r="D83" s="3" t="s">
        <v>621</v>
      </c>
      <c r="E83" s="3" t="s">
        <v>622</v>
      </c>
      <c r="F83" s="3" t="s">
        <v>621</v>
      </c>
      <c r="G83" s="3" t="s">
        <v>622</v>
      </c>
      <c r="H83" s="3" t="s">
        <v>621</v>
      </c>
      <c r="I83" s="3" t="s">
        <v>622</v>
      </c>
      <c r="J83" s="3" t="s">
        <v>621</v>
      </c>
      <c r="O83" s="20">
        <f t="shared" si="1"/>
        <v>0</v>
      </c>
    </row>
    <row r="84" spans="1:15" ht="15" customHeight="1" x14ac:dyDescent="0.35">
      <c r="A84" s="3" t="s">
        <v>80</v>
      </c>
      <c r="B84" s="3" t="s">
        <v>97</v>
      </c>
      <c r="C84" s="3">
        <v>2013</v>
      </c>
      <c r="D84" s="3" t="s">
        <v>621</v>
      </c>
      <c r="E84" s="3" t="s">
        <v>622</v>
      </c>
      <c r="F84" s="3" t="s">
        <v>621</v>
      </c>
      <c r="G84" s="3" t="s">
        <v>622</v>
      </c>
      <c r="H84" s="3" t="s">
        <v>621</v>
      </c>
      <c r="I84" s="3" t="s">
        <v>622</v>
      </c>
      <c r="J84" s="3" t="s">
        <v>621</v>
      </c>
      <c r="O84" s="20">
        <f t="shared" si="1"/>
        <v>0</v>
      </c>
    </row>
    <row r="85" spans="1:15" ht="15" customHeight="1" x14ac:dyDescent="0.35">
      <c r="A85" s="3" t="s">
        <v>80</v>
      </c>
      <c r="B85" s="3" t="s">
        <v>98</v>
      </c>
      <c r="C85" s="3">
        <v>2013</v>
      </c>
      <c r="D85" s="3" t="s">
        <v>621</v>
      </c>
      <c r="E85" s="3" t="s">
        <v>622</v>
      </c>
      <c r="F85" s="3" t="s">
        <v>621</v>
      </c>
      <c r="G85" s="3" t="s">
        <v>622</v>
      </c>
      <c r="H85" s="3" t="s">
        <v>621</v>
      </c>
      <c r="I85" s="3" t="s">
        <v>622</v>
      </c>
      <c r="J85" s="3" t="s">
        <v>621</v>
      </c>
      <c r="O85" s="20">
        <f t="shared" si="1"/>
        <v>0</v>
      </c>
    </row>
    <row r="86" spans="1:15" ht="15" customHeight="1" x14ac:dyDescent="0.35">
      <c r="A86" s="3" t="s">
        <v>80</v>
      </c>
      <c r="B86" s="3" t="s">
        <v>99</v>
      </c>
      <c r="C86" s="3">
        <v>2013</v>
      </c>
      <c r="D86" s="3" t="s">
        <v>621</v>
      </c>
      <c r="E86" s="3" t="s">
        <v>622</v>
      </c>
      <c r="F86" s="3" t="s">
        <v>621</v>
      </c>
      <c r="G86" s="3" t="s">
        <v>622</v>
      </c>
      <c r="H86" s="3" t="s">
        <v>621</v>
      </c>
      <c r="I86" s="3" t="s">
        <v>622</v>
      </c>
      <c r="J86" s="3" t="s">
        <v>621</v>
      </c>
      <c r="O86" s="20">
        <f t="shared" si="1"/>
        <v>0</v>
      </c>
    </row>
    <row r="87" spans="1:15" ht="15" customHeight="1" x14ac:dyDescent="0.35">
      <c r="A87" s="3" t="s">
        <v>80</v>
      </c>
      <c r="B87" s="3" t="s">
        <v>100</v>
      </c>
      <c r="C87" s="3">
        <v>2013</v>
      </c>
      <c r="D87" s="3" t="s">
        <v>621</v>
      </c>
      <c r="E87" s="3" t="s">
        <v>622</v>
      </c>
      <c r="F87" s="3" t="s">
        <v>621</v>
      </c>
      <c r="G87" s="3" t="s">
        <v>622</v>
      </c>
      <c r="H87" s="3" t="s">
        <v>621</v>
      </c>
      <c r="I87" s="3" t="s">
        <v>622</v>
      </c>
      <c r="J87" s="3" t="s">
        <v>621</v>
      </c>
      <c r="O87" s="20">
        <f t="shared" si="1"/>
        <v>0</v>
      </c>
    </row>
    <row r="88" spans="1:15" ht="15" customHeight="1" x14ac:dyDescent="0.35">
      <c r="A88" s="3" t="s">
        <v>80</v>
      </c>
      <c r="B88" s="3" t="s">
        <v>101</v>
      </c>
      <c r="C88" s="3">
        <v>2013</v>
      </c>
      <c r="D88" s="3" t="s">
        <v>621</v>
      </c>
      <c r="E88" s="3" t="s">
        <v>622</v>
      </c>
      <c r="F88" s="3" t="s">
        <v>621</v>
      </c>
      <c r="G88" s="3" t="s">
        <v>622</v>
      </c>
      <c r="H88" s="3" t="s">
        <v>621</v>
      </c>
      <c r="I88" s="3" t="s">
        <v>622</v>
      </c>
      <c r="J88" s="3" t="s">
        <v>621</v>
      </c>
      <c r="O88" s="20">
        <f t="shared" si="1"/>
        <v>0</v>
      </c>
    </row>
    <row r="89" spans="1:15" ht="15" customHeight="1" x14ac:dyDescent="0.35">
      <c r="A89" s="3" t="s">
        <v>80</v>
      </c>
      <c r="B89" s="3" t="s">
        <v>102</v>
      </c>
      <c r="C89" s="3">
        <v>2013</v>
      </c>
      <c r="D89" s="3" t="s">
        <v>621</v>
      </c>
      <c r="E89" s="3" t="s">
        <v>622</v>
      </c>
      <c r="F89" s="3" t="s">
        <v>621</v>
      </c>
      <c r="G89" s="3" t="s">
        <v>622</v>
      </c>
      <c r="H89" s="3" t="s">
        <v>621</v>
      </c>
      <c r="I89" s="3" t="s">
        <v>622</v>
      </c>
      <c r="J89" s="3" t="s">
        <v>621</v>
      </c>
      <c r="O89" s="20">
        <f t="shared" si="1"/>
        <v>0</v>
      </c>
    </row>
    <row r="90" spans="1:15" ht="15" customHeight="1" x14ac:dyDescent="0.35">
      <c r="A90" s="3" t="s">
        <v>80</v>
      </c>
      <c r="B90" s="3" t="s">
        <v>103</v>
      </c>
      <c r="C90" s="3">
        <v>2013</v>
      </c>
      <c r="D90" s="3">
        <v>91.12</v>
      </c>
      <c r="E90" s="3" t="s">
        <v>635</v>
      </c>
      <c r="F90" s="3">
        <v>90.286000000000001</v>
      </c>
      <c r="G90" s="3" t="s">
        <v>636</v>
      </c>
      <c r="H90" s="3">
        <v>0.83399999999999996</v>
      </c>
      <c r="I90" s="3" t="s">
        <v>622</v>
      </c>
      <c r="J90" s="3" t="s">
        <v>621</v>
      </c>
      <c r="O90" s="20">
        <f t="shared" si="1"/>
        <v>91.12</v>
      </c>
    </row>
    <row r="91" spans="1:15" ht="15" customHeight="1" x14ac:dyDescent="0.35">
      <c r="A91" s="3" t="s">
        <v>80</v>
      </c>
      <c r="B91" s="3" t="s">
        <v>104</v>
      </c>
      <c r="C91" s="3">
        <v>2013</v>
      </c>
      <c r="D91" s="3" t="s">
        <v>621</v>
      </c>
      <c r="E91" s="3" t="s">
        <v>622</v>
      </c>
      <c r="F91" s="3" t="s">
        <v>621</v>
      </c>
      <c r="G91" s="3" t="s">
        <v>622</v>
      </c>
      <c r="H91" s="3" t="s">
        <v>621</v>
      </c>
      <c r="I91" s="3" t="s">
        <v>622</v>
      </c>
      <c r="J91" s="3" t="s">
        <v>621</v>
      </c>
      <c r="O91" s="20">
        <f t="shared" si="1"/>
        <v>0</v>
      </c>
    </row>
    <row r="92" spans="1:15" ht="15" customHeight="1" x14ac:dyDescent="0.35">
      <c r="A92" s="3" t="s">
        <v>80</v>
      </c>
      <c r="B92" s="3" t="s">
        <v>105</v>
      </c>
      <c r="C92" s="3">
        <v>2013</v>
      </c>
      <c r="D92" s="3" t="s">
        <v>621</v>
      </c>
      <c r="E92" s="3" t="s">
        <v>622</v>
      </c>
      <c r="F92" s="3" t="s">
        <v>621</v>
      </c>
      <c r="G92" s="3" t="s">
        <v>622</v>
      </c>
      <c r="H92" s="3" t="s">
        <v>621</v>
      </c>
      <c r="I92" s="3" t="s">
        <v>622</v>
      </c>
      <c r="J92" s="3" t="s">
        <v>621</v>
      </c>
      <c r="O92" s="20">
        <f t="shared" si="1"/>
        <v>0</v>
      </c>
    </row>
    <row r="93" spans="1:15" ht="15" customHeight="1" x14ac:dyDescent="0.35">
      <c r="A93" s="3" t="s">
        <v>80</v>
      </c>
      <c r="B93" s="3" t="s">
        <v>106</v>
      </c>
      <c r="C93" s="3">
        <v>2013</v>
      </c>
      <c r="D93" s="3" t="s">
        <v>621</v>
      </c>
      <c r="E93" s="3" t="s">
        <v>622</v>
      </c>
      <c r="F93" s="3" t="s">
        <v>621</v>
      </c>
      <c r="G93" s="3" t="s">
        <v>622</v>
      </c>
      <c r="H93" s="3" t="s">
        <v>621</v>
      </c>
      <c r="I93" s="3" t="s">
        <v>622</v>
      </c>
      <c r="J93" s="3" t="s">
        <v>621</v>
      </c>
      <c r="O93" s="20">
        <f t="shared" si="1"/>
        <v>0</v>
      </c>
    </row>
    <row r="94" spans="1:15" ht="15" customHeight="1" x14ac:dyDescent="0.35">
      <c r="A94" s="3" t="s">
        <v>80</v>
      </c>
      <c r="B94" s="3" t="s">
        <v>107</v>
      </c>
      <c r="C94" s="3">
        <v>2013</v>
      </c>
      <c r="D94" s="3">
        <v>56.529000000000003</v>
      </c>
      <c r="E94" s="3" t="s">
        <v>637</v>
      </c>
      <c r="F94" s="3">
        <v>56.529000000000003</v>
      </c>
      <c r="G94" s="3" t="s">
        <v>622</v>
      </c>
      <c r="H94" s="3" t="s">
        <v>621</v>
      </c>
      <c r="I94" s="3" t="s">
        <v>622</v>
      </c>
      <c r="J94" s="3" t="s">
        <v>621</v>
      </c>
      <c r="O94" s="20">
        <f t="shared" si="1"/>
        <v>56.529000000000003</v>
      </c>
    </row>
    <row r="95" spans="1:15" ht="15" customHeight="1" x14ac:dyDescent="0.35">
      <c r="A95" s="3" t="s">
        <v>80</v>
      </c>
      <c r="B95" s="3" t="s">
        <v>108</v>
      </c>
      <c r="C95" s="3">
        <v>2013</v>
      </c>
      <c r="D95" s="3" t="s">
        <v>621</v>
      </c>
      <c r="E95" s="3" t="s">
        <v>622</v>
      </c>
      <c r="F95" s="3" t="s">
        <v>621</v>
      </c>
      <c r="G95" s="3" t="s">
        <v>622</v>
      </c>
      <c r="H95" s="3" t="s">
        <v>621</v>
      </c>
      <c r="I95" s="3" t="s">
        <v>622</v>
      </c>
      <c r="J95" s="3" t="s">
        <v>621</v>
      </c>
      <c r="O95" s="20">
        <f t="shared" si="1"/>
        <v>0</v>
      </c>
    </row>
    <row r="96" spans="1:15" ht="15" customHeight="1" x14ac:dyDescent="0.35">
      <c r="A96" s="3" t="s">
        <v>80</v>
      </c>
      <c r="B96" s="3" t="s">
        <v>109</v>
      </c>
      <c r="C96" s="3">
        <v>2013</v>
      </c>
      <c r="D96" s="3" t="s">
        <v>621</v>
      </c>
      <c r="E96" s="3" t="s">
        <v>622</v>
      </c>
      <c r="F96" s="3" t="s">
        <v>621</v>
      </c>
      <c r="G96" s="3" t="s">
        <v>622</v>
      </c>
      <c r="H96" s="3" t="s">
        <v>621</v>
      </c>
      <c r="I96" s="3" t="s">
        <v>622</v>
      </c>
      <c r="J96" s="3" t="s">
        <v>621</v>
      </c>
      <c r="O96" s="20">
        <f t="shared" si="1"/>
        <v>0</v>
      </c>
    </row>
    <row r="97" spans="1:15" ht="15" customHeight="1" x14ac:dyDescent="0.35">
      <c r="A97" s="3" t="s">
        <v>80</v>
      </c>
      <c r="B97" s="3" t="s">
        <v>110</v>
      </c>
      <c r="C97" s="3">
        <v>2013</v>
      </c>
      <c r="D97" s="3" t="s">
        <v>621</v>
      </c>
      <c r="E97" s="3" t="s">
        <v>622</v>
      </c>
      <c r="F97" s="3" t="s">
        <v>621</v>
      </c>
      <c r="G97" s="3" t="s">
        <v>622</v>
      </c>
      <c r="H97" s="3" t="s">
        <v>621</v>
      </c>
      <c r="I97" s="3" t="s">
        <v>622</v>
      </c>
      <c r="J97" s="3" t="s">
        <v>621</v>
      </c>
      <c r="O97" s="20">
        <f t="shared" si="1"/>
        <v>0</v>
      </c>
    </row>
    <row r="98" spans="1:15" ht="15" customHeight="1" x14ac:dyDescent="0.35">
      <c r="A98" s="3" t="s">
        <v>80</v>
      </c>
      <c r="B98" s="3" t="s">
        <v>111</v>
      </c>
      <c r="C98" s="3">
        <v>2013</v>
      </c>
      <c r="D98" s="3" t="s">
        <v>621</v>
      </c>
      <c r="E98" s="3" t="s">
        <v>622</v>
      </c>
      <c r="F98" s="3" t="s">
        <v>621</v>
      </c>
      <c r="G98" s="3" t="s">
        <v>622</v>
      </c>
      <c r="H98" s="3" t="s">
        <v>621</v>
      </c>
      <c r="I98" s="3" t="s">
        <v>622</v>
      </c>
      <c r="J98" s="3" t="s">
        <v>621</v>
      </c>
      <c r="O98" s="20">
        <f t="shared" si="1"/>
        <v>0</v>
      </c>
    </row>
    <row r="99" spans="1:15" ht="15" customHeight="1" x14ac:dyDescent="0.35">
      <c r="A99" s="3" t="s">
        <v>80</v>
      </c>
      <c r="B99" s="3" t="s">
        <v>112</v>
      </c>
      <c r="C99" s="3">
        <v>2013</v>
      </c>
      <c r="D99" s="3" t="s">
        <v>621</v>
      </c>
      <c r="E99" s="3" t="s">
        <v>622</v>
      </c>
      <c r="F99" s="3" t="s">
        <v>621</v>
      </c>
      <c r="G99" s="3" t="s">
        <v>622</v>
      </c>
      <c r="H99" s="3" t="s">
        <v>621</v>
      </c>
      <c r="I99" s="3" t="s">
        <v>622</v>
      </c>
      <c r="J99" s="3" t="s">
        <v>621</v>
      </c>
      <c r="O99" s="20">
        <f t="shared" si="1"/>
        <v>0</v>
      </c>
    </row>
    <row r="100" spans="1:15" ht="15" customHeight="1" x14ac:dyDescent="0.35">
      <c r="A100" s="3" t="s">
        <v>80</v>
      </c>
      <c r="B100" s="3" t="s">
        <v>113</v>
      </c>
      <c r="C100" s="3">
        <v>2013</v>
      </c>
      <c r="D100" s="3" t="s">
        <v>621</v>
      </c>
      <c r="E100" s="3" t="s">
        <v>622</v>
      </c>
      <c r="F100" s="3" t="s">
        <v>621</v>
      </c>
      <c r="G100" s="3" t="s">
        <v>622</v>
      </c>
      <c r="H100" s="3" t="s">
        <v>621</v>
      </c>
      <c r="I100" s="3" t="s">
        <v>622</v>
      </c>
      <c r="J100" s="3" t="s">
        <v>621</v>
      </c>
      <c r="O100" s="20">
        <f t="shared" si="1"/>
        <v>0</v>
      </c>
    </row>
    <row r="101" spans="1:15" ht="15" customHeight="1" x14ac:dyDescent="0.35">
      <c r="A101" s="3" t="s">
        <v>80</v>
      </c>
      <c r="B101" s="3" t="s">
        <v>114</v>
      </c>
      <c r="C101" s="3">
        <v>2013</v>
      </c>
      <c r="D101" s="3" t="s">
        <v>621</v>
      </c>
      <c r="E101" s="3" t="s">
        <v>622</v>
      </c>
      <c r="F101" s="3" t="s">
        <v>621</v>
      </c>
      <c r="G101" s="3" t="s">
        <v>622</v>
      </c>
      <c r="H101" s="3" t="s">
        <v>621</v>
      </c>
      <c r="I101" s="3" t="s">
        <v>622</v>
      </c>
      <c r="J101" s="3" t="s">
        <v>621</v>
      </c>
      <c r="O101" s="20">
        <f t="shared" si="1"/>
        <v>0</v>
      </c>
    </row>
    <row r="102" spans="1:15" ht="15" customHeight="1" x14ac:dyDescent="0.35">
      <c r="A102" s="3" t="s">
        <v>80</v>
      </c>
      <c r="B102" s="3" t="s">
        <v>115</v>
      </c>
      <c r="C102" s="3">
        <v>2013</v>
      </c>
      <c r="D102" s="3" t="s">
        <v>621</v>
      </c>
      <c r="E102" s="3" t="s">
        <v>622</v>
      </c>
      <c r="F102" s="3" t="s">
        <v>621</v>
      </c>
      <c r="G102" s="3" t="s">
        <v>622</v>
      </c>
      <c r="H102" s="3" t="s">
        <v>621</v>
      </c>
      <c r="I102" s="3" t="s">
        <v>622</v>
      </c>
      <c r="J102" s="3" t="s">
        <v>621</v>
      </c>
      <c r="O102" s="20">
        <f t="shared" si="1"/>
        <v>0</v>
      </c>
    </row>
    <row r="103" spans="1:15" ht="15" customHeight="1" x14ac:dyDescent="0.35">
      <c r="A103" s="3" t="s">
        <v>80</v>
      </c>
      <c r="B103" s="3" t="s">
        <v>116</v>
      </c>
      <c r="C103" s="3">
        <v>2013</v>
      </c>
      <c r="D103" s="3" t="s">
        <v>621</v>
      </c>
      <c r="E103" s="3" t="s">
        <v>622</v>
      </c>
      <c r="F103" s="3" t="s">
        <v>621</v>
      </c>
      <c r="G103" s="3" t="s">
        <v>622</v>
      </c>
      <c r="H103" s="3" t="s">
        <v>621</v>
      </c>
      <c r="I103" s="3" t="s">
        <v>622</v>
      </c>
      <c r="J103" s="3" t="s">
        <v>621</v>
      </c>
      <c r="O103" s="20">
        <f t="shared" si="1"/>
        <v>0</v>
      </c>
    </row>
    <row r="104" spans="1:15" ht="15" customHeight="1" x14ac:dyDescent="0.35">
      <c r="A104" s="3" t="s">
        <v>80</v>
      </c>
      <c r="B104" s="3" t="s">
        <v>117</v>
      </c>
      <c r="C104" s="3">
        <v>2013</v>
      </c>
      <c r="D104" s="3" t="s">
        <v>621</v>
      </c>
      <c r="E104" s="3" t="s">
        <v>622</v>
      </c>
      <c r="F104" s="3" t="s">
        <v>621</v>
      </c>
      <c r="G104" s="3" t="s">
        <v>622</v>
      </c>
      <c r="H104" s="3" t="s">
        <v>621</v>
      </c>
      <c r="I104" s="3" t="s">
        <v>622</v>
      </c>
      <c r="J104" s="3" t="s">
        <v>621</v>
      </c>
      <c r="O104" s="20">
        <f t="shared" si="1"/>
        <v>0</v>
      </c>
    </row>
    <row r="105" spans="1:15" ht="15" customHeight="1" x14ac:dyDescent="0.35">
      <c r="A105" s="3" t="s">
        <v>80</v>
      </c>
      <c r="B105" s="3" t="s">
        <v>118</v>
      </c>
      <c r="C105" s="3">
        <v>2013</v>
      </c>
      <c r="D105" s="3" t="s">
        <v>621</v>
      </c>
      <c r="E105" s="3" t="s">
        <v>622</v>
      </c>
      <c r="F105" s="3" t="s">
        <v>621</v>
      </c>
      <c r="G105" s="3" t="s">
        <v>622</v>
      </c>
      <c r="H105" s="3" t="s">
        <v>621</v>
      </c>
      <c r="I105" s="3" t="s">
        <v>622</v>
      </c>
      <c r="J105" s="3" t="s">
        <v>621</v>
      </c>
      <c r="O105" s="20">
        <f t="shared" si="1"/>
        <v>0</v>
      </c>
    </row>
    <row r="106" spans="1:15" ht="15" customHeight="1" x14ac:dyDescent="0.35">
      <c r="A106" s="3" t="s">
        <v>80</v>
      </c>
      <c r="B106" s="3" t="s">
        <v>119</v>
      </c>
      <c r="C106" s="3">
        <v>2013</v>
      </c>
      <c r="D106" s="3" t="s">
        <v>621</v>
      </c>
      <c r="E106" s="3" t="s">
        <v>622</v>
      </c>
      <c r="F106" s="3" t="s">
        <v>621</v>
      </c>
      <c r="G106" s="3" t="s">
        <v>622</v>
      </c>
      <c r="H106" s="3" t="s">
        <v>621</v>
      </c>
      <c r="I106" s="3" t="s">
        <v>622</v>
      </c>
      <c r="J106" s="3" t="s">
        <v>621</v>
      </c>
      <c r="O106" s="20">
        <f t="shared" si="1"/>
        <v>0</v>
      </c>
    </row>
    <row r="107" spans="1:15" ht="15" customHeight="1" x14ac:dyDescent="0.35">
      <c r="A107" s="3" t="s">
        <v>80</v>
      </c>
      <c r="B107" s="3" t="s">
        <v>120</v>
      </c>
      <c r="C107" s="3">
        <v>2013</v>
      </c>
      <c r="D107" s="3" t="s">
        <v>621</v>
      </c>
      <c r="E107" s="3" t="s">
        <v>622</v>
      </c>
      <c r="F107" s="3" t="s">
        <v>621</v>
      </c>
      <c r="G107" s="3" t="s">
        <v>622</v>
      </c>
      <c r="H107" s="3" t="s">
        <v>621</v>
      </c>
      <c r="I107" s="3" t="s">
        <v>622</v>
      </c>
      <c r="J107" s="3" t="s">
        <v>621</v>
      </c>
      <c r="O107" s="20">
        <f t="shared" si="1"/>
        <v>0</v>
      </c>
    </row>
    <row r="108" spans="1:15" ht="15" customHeight="1" x14ac:dyDescent="0.35">
      <c r="A108" s="3" t="s">
        <v>80</v>
      </c>
      <c r="B108" s="3" t="s">
        <v>121</v>
      </c>
      <c r="C108" s="3">
        <v>2013</v>
      </c>
      <c r="D108" s="3" t="s">
        <v>621</v>
      </c>
      <c r="E108" s="3" t="s">
        <v>622</v>
      </c>
      <c r="F108" s="3" t="s">
        <v>621</v>
      </c>
      <c r="G108" s="3" t="s">
        <v>622</v>
      </c>
      <c r="H108" s="3" t="s">
        <v>621</v>
      </c>
      <c r="I108" s="3" t="s">
        <v>622</v>
      </c>
      <c r="J108" s="3" t="s">
        <v>621</v>
      </c>
      <c r="O108" s="20">
        <f t="shared" si="1"/>
        <v>0</v>
      </c>
    </row>
    <row r="109" spans="1:15" ht="15" customHeight="1" x14ac:dyDescent="0.35">
      <c r="A109" s="3" t="s">
        <v>80</v>
      </c>
      <c r="B109" s="3" t="s">
        <v>122</v>
      </c>
      <c r="C109" s="3">
        <v>2013</v>
      </c>
      <c r="D109" s="3" t="s">
        <v>621</v>
      </c>
      <c r="E109" s="3" t="s">
        <v>622</v>
      </c>
      <c r="F109" s="3" t="s">
        <v>621</v>
      </c>
      <c r="G109" s="3" t="s">
        <v>622</v>
      </c>
      <c r="H109" s="3" t="s">
        <v>621</v>
      </c>
      <c r="I109" s="3" t="s">
        <v>622</v>
      </c>
      <c r="J109" s="3" t="s">
        <v>621</v>
      </c>
      <c r="O109" s="20">
        <f t="shared" si="1"/>
        <v>0</v>
      </c>
    </row>
    <row r="110" spans="1:15" ht="15" customHeight="1" x14ac:dyDescent="0.35">
      <c r="A110" s="3" t="s">
        <v>80</v>
      </c>
      <c r="B110" s="3" t="s">
        <v>123</v>
      </c>
      <c r="C110" s="3">
        <v>2013</v>
      </c>
      <c r="D110" s="3" t="s">
        <v>621</v>
      </c>
      <c r="E110" s="3" t="s">
        <v>622</v>
      </c>
      <c r="F110" s="3" t="s">
        <v>621</v>
      </c>
      <c r="G110" s="3" t="s">
        <v>622</v>
      </c>
      <c r="H110" s="3" t="s">
        <v>621</v>
      </c>
      <c r="I110" s="3" t="s">
        <v>622</v>
      </c>
      <c r="J110" s="3" t="s">
        <v>621</v>
      </c>
      <c r="O110" s="20">
        <f t="shared" si="1"/>
        <v>0</v>
      </c>
    </row>
    <row r="111" spans="1:15" ht="15" customHeight="1" x14ac:dyDescent="0.35">
      <c r="A111" s="3" t="s">
        <v>80</v>
      </c>
      <c r="B111" s="3" t="s">
        <v>124</v>
      </c>
      <c r="C111" s="3">
        <v>2013</v>
      </c>
      <c r="D111" s="3" t="s">
        <v>621</v>
      </c>
      <c r="E111" s="3" t="s">
        <v>622</v>
      </c>
      <c r="F111" s="3" t="s">
        <v>621</v>
      </c>
      <c r="G111" s="3" t="s">
        <v>622</v>
      </c>
      <c r="H111" s="3" t="s">
        <v>621</v>
      </c>
      <c r="I111" s="3" t="s">
        <v>622</v>
      </c>
      <c r="J111" s="3" t="s">
        <v>621</v>
      </c>
      <c r="O111" s="20">
        <f t="shared" si="1"/>
        <v>0</v>
      </c>
    </row>
    <row r="112" spans="1:15" ht="15" customHeight="1" x14ac:dyDescent="0.35">
      <c r="A112" s="3" t="s">
        <v>80</v>
      </c>
      <c r="B112" s="3" t="s">
        <v>125</v>
      </c>
      <c r="C112" s="3">
        <v>2013</v>
      </c>
      <c r="D112" s="3" t="s">
        <v>621</v>
      </c>
      <c r="E112" s="3" t="s">
        <v>622</v>
      </c>
      <c r="F112" s="3" t="s">
        <v>621</v>
      </c>
      <c r="G112" s="3" t="s">
        <v>622</v>
      </c>
      <c r="H112" s="3" t="s">
        <v>621</v>
      </c>
      <c r="I112" s="3" t="s">
        <v>622</v>
      </c>
      <c r="J112" s="3" t="s">
        <v>621</v>
      </c>
      <c r="O112" s="20">
        <f t="shared" si="1"/>
        <v>0</v>
      </c>
    </row>
    <row r="113" spans="1:15" ht="15" customHeight="1" x14ac:dyDescent="0.35">
      <c r="A113" s="3" t="s">
        <v>80</v>
      </c>
      <c r="B113" s="3" t="s">
        <v>126</v>
      </c>
      <c r="C113" s="3">
        <v>2013</v>
      </c>
      <c r="D113" s="3" t="s">
        <v>621</v>
      </c>
      <c r="E113" s="3" t="s">
        <v>622</v>
      </c>
      <c r="F113" s="3" t="s">
        <v>621</v>
      </c>
      <c r="G113" s="3" t="s">
        <v>622</v>
      </c>
      <c r="H113" s="3" t="s">
        <v>621</v>
      </c>
      <c r="I113" s="3" t="s">
        <v>622</v>
      </c>
      <c r="J113" s="3" t="s">
        <v>621</v>
      </c>
      <c r="O113" s="20">
        <f t="shared" si="1"/>
        <v>0</v>
      </c>
    </row>
    <row r="114" spans="1:15" ht="15" customHeight="1" x14ac:dyDescent="0.35">
      <c r="A114" s="3" t="s">
        <v>80</v>
      </c>
      <c r="B114" s="3" t="s">
        <v>127</v>
      </c>
      <c r="C114" s="3">
        <v>2013</v>
      </c>
      <c r="D114" s="3" t="s">
        <v>621</v>
      </c>
      <c r="E114" s="3" t="s">
        <v>622</v>
      </c>
      <c r="F114" s="3" t="s">
        <v>621</v>
      </c>
      <c r="G114" s="3" t="s">
        <v>622</v>
      </c>
      <c r="H114" s="3" t="s">
        <v>621</v>
      </c>
      <c r="I114" s="3" t="s">
        <v>622</v>
      </c>
      <c r="J114" s="3" t="s">
        <v>621</v>
      </c>
      <c r="O114" s="20">
        <f t="shared" si="1"/>
        <v>0</v>
      </c>
    </row>
    <row r="115" spans="1:15" ht="15" customHeight="1" x14ac:dyDescent="0.35">
      <c r="A115" s="3" t="s">
        <v>80</v>
      </c>
      <c r="B115" s="3" t="s">
        <v>128</v>
      </c>
      <c r="C115" s="3">
        <v>2013</v>
      </c>
      <c r="D115" s="3" t="s">
        <v>621</v>
      </c>
      <c r="E115" s="3" t="s">
        <v>622</v>
      </c>
      <c r="F115" s="3" t="s">
        <v>621</v>
      </c>
      <c r="G115" s="3" t="s">
        <v>622</v>
      </c>
      <c r="H115" s="3" t="s">
        <v>621</v>
      </c>
      <c r="I115" s="3" t="s">
        <v>622</v>
      </c>
      <c r="J115" s="3" t="s">
        <v>621</v>
      </c>
      <c r="O115" s="20">
        <f t="shared" si="1"/>
        <v>0</v>
      </c>
    </row>
    <row r="116" spans="1:15" ht="15" customHeight="1" x14ac:dyDescent="0.35">
      <c r="A116" s="3" t="s">
        <v>80</v>
      </c>
      <c r="B116" s="3" t="s">
        <v>129</v>
      </c>
      <c r="C116" s="3">
        <v>2013</v>
      </c>
      <c r="D116" s="3" t="s">
        <v>621</v>
      </c>
      <c r="E116" s="3" t="s">
        <v>622</v>
      </c>
      <c r="F116" s="3" t="s">
        <v>621</v>
      </c>
      <c r="G116" s="3" t="s">
        <v>622</v>
      </c>
      <c r="H116" s="3" t="s">
        <v>621</v>
      </c>
      <c r="I116" s="3" t="s">
        <v>622</v>
      </c>
      <c r="J116" s="3" t="s">
        <v>621</v>
      </c>
      <c r="O116" s="20">
        <f t="shared" si="1"/>
        <v>0</v>
      </c>
    </row>
    <row r="117" spans="1:15" ht="15" customHeight="1" x14ac:dyDescent="0.35">
      <c r="A117" s="3" t="s">
        <v>80</v>
      </c>
      <c r="B117" s="3" t="s">
        <v>130</v>
      </c>
      <c r="C117" s="3">
        <v>2013</v>
      </c>
      <c r="D117" s="3" t="s">
        <v>621</v>
      </c>
      <c r="E117" s="3" t="s">
        <v>622</v>
      </c>
      <c r="F117" s="3" t="s">
        <v>621</v>
      </c>
      <c r="G117" s="3" t="s">
        <v>622</v>
      </c>
      <c r="H117" s="3" t="s">
        <v>621</v>
      </c>
      <c r="I117" s="3" t="s">
        <v>622</v>
      </c>
      <c r="J117" s="3" t="s">
        <v>621</v>
      </c>
      <c r="O117" s="20">
        <f t="shared" si="1"/>
        <v>0</v>
      </c>
    </row>
    <row r="118" spans="1:15" ht="15" customHeight="1" x14ac:dyDescent="0.35">
      <c r="A118" s="3" t="s">
        <v>80</v>
      </c>
      <c r="B118" s="3" t="s">
        <v>131</v>
      </c>
      <c r="C118" s="3">
        <v>2013</v>
      </c>
      <c r="D118" s="3" t="s">
        <v>621</v>
      </c>
      <c r="E118" s="3" t="s">
        <v>622</v>
      </c>
      <c r="F118" s="3" t="s">
        <v>621</v>
      </c>
      <c r="G118" s="3" t="s">
        <v>622</v>
      </c>
      <c r="H118" s="3" t="s">
        <v>621</v>
      </c>
      <c r="I118" s="3" t="s">
        <v>622</v>
      </c>
      <c r="J118" s="3" t="s">
        <v>621</v>
      </c>
      <c r="O118" s="20">
        <f t="shared" si="1"/>
        <v>0</v>
      </c>
    </row>
    <row r="119" spans="1:15" ht="15" customHeight="1" x14ac:dyDescent="0.35">
      <c r="A119" s="3" t="s">
        <v>80</v>
      </c>
      <c r="B119" s="3" t="s">
        <v>132</v>
      </c>
      <c r="C119" s="3">
        <v>2013</v>
      </c>
      <c r="D119" s="3">
        <v>1.5429999999999999</v>
      </c>
      <c r="E119" s="3" t="s">
        <v>638</v>
      </c>
      <c r="F119" s="3">
        <v>1.5429999999999999</v>
      </c>
      <c r="G119" s="3" t="s">
        <v>621</v>
      </c>
      <c r="H119" s="3" t="s">
        <v>621</v>
      </c>
      <c r="I119" s="3" t="s">
        <v>621</v>
      </c>
      <c r="J119" s="3" t="s">
        <v>621</v>
      </c>
      <c r="O119" s="20">
        <f t="shared" si="1"/>
        <v>1.5429999999999999</v>
      </c>
    </row>
    <row r="120" spans="1:15" ht="15" customHeight="1" x14ac:dyDescent="0.35">
      <c r="A120" s="3" t="s">
        <v>80</v>
      </c>
      <c r="B120" s="3" t="s">
        <v>133</v>
      </c>
      <c r="C120" s="3">
        <v>2013</v>
      </c>
      <c r="D120" s="3">
        <v>5.4850000000000003</v>
      </c>
      <c r="E120" s="3" t="s">
        <v>639</v>
      </c>
      <c r="F120" s="3">
        <v>5.4850000000000003</v>
      </c>
      <c r="G120" s="3" t="s">
        <v>621</v>
      </c>
      <c r="H120" s="3" t="s">
        <v>621</v>
      </c>
      <c r="I120" s="3" t="s">
        <v>621</v>
      </c>
      <c r="J120" s="3" t="s">
        <v>621</v>
      </c>
      <c r="O120" s="20">
        <f t="shared" si="1"/>
        <v>5.4850000000000003</v>
      </c>
    </row>
    <row r="121" spans="1:15" ht="15" customHeight="1" x14ac:dyDescent="0.35">
      <c r="A121" s="3" t="s">
        <v>80</v>
      </c>
      <c r="B121" s="3" t="s">
        <v>134</v>
      </c>
      <c r="C121" s="3">
        <v>2013</v>
      </c>
      <c r="D121" s="3" t="s">
        <v>621</v>
      </c>
      <c r="E121" s="3" t="s">
        <v>622</v>
      </c>
      <c r="F121" s="3" t="s">
        <v>621</v>
      </c>
      <c r="G121" s="3" t="s">
        <v>622</v>
      </c>
      <c r="H121" s="3" t="s">
        <v>621</v>
      </c>
      <c r="I121" s="3" t="s">
        <v>622</v>
      </c>
      <c r="J121" s="3" t="s">
        <v>621</v>
      </c>
      <c r="O121" s="20">
        <f t="shared" si="1"/>
        <v>0</v>
      </c>
    </row>
    <row r="122" spans="1:15" ht="15" customHeight="1" x14ac:dyDescent="0.35">
      <c r="A122" s="3" t="s">
        <v>135</v>
      </c>
      <c r="B122" s="3" t="s">
        <v>136</v>
      </c>
      <c r="C122" s="3">
        <v>2013</v>
      </c>
      <c r="D122" s="3" t="s">
        <v>621</v>
      </c>
      <c r="E122" s="3" t="s">
        <v>621</v>
      </c>
      <c r="F122" s="3" t="s">
        <v>621</v>
      </c>
      <c r="G122" s="3" t="s">
        <v>621</v>
      </c>
      <c r="H122" s="3" t="s">
        <v>621</v>
      </c>
      <c r="I122" s="3" t="s">
        <v>621</v>
      </c>
      <c r="J122" s="3" t="s">
        <v>621</v>
      </c>
      <c r="O122" s="20">
        <f t="shared" si="1"/>
        <v>0</v>
      </c>
    </row>
    <row r="123" spans="1:15" ht="15" customHeight="1" x14ac:dyDescent="0.35">
      <c r="A123" s="3" t="s">
        <v>137</v>
      </c>
      <c r="B123" s="3" t="s">
        <v>138</v>
      </c>
      <c r="C123" s="3">
        <v>2013</v>
      </c>
      <c r="D123" s="3" t="s">
        <v>621</v>
      </c>
      <c r="E123" s="3" t="s">
        <v>622</v>
      </c>
      <c r="F123" s="3" t="s">
        <v>621</v>
      </c>
      <c r="G123" s="3" t="s">
        <v>622</v>
      </c>
      <c r="H123" s="3" t="s">
        <v>621</v>
      </c>
      <c r="I123" s="3" t="s">
        <v>622</v>
      </c>
      <c r="J123" s="3" t="s">
        <v>621</v>
      </c>
      <c r="O123" s="20">
        <f t="shared" si="1"/>
        <v>0</v>
      </c>
    </row>
    <row r="124" spans="1:15" ht="15" customHeight="1" x14ac:dyDescent="0.35">
      <c r="A124" s="3" t="s">
        <v>137</v>
      </c>
      <c r="B124" s="3" t="s">
        <v>139</v>
      </c>
      <c r="C124" s="3">
        <v>2013</v>
      </c>
      <c r="D124" s="3" t="s">
        <v>621</v>
      </c>
      <c r="E124" s="3" t="s">
        <v>622</v>
      </c>
      <c r="F124" s="3" t="s">
        <v>621</v>
      </c>
      <c r="G124" s="3" t="s">
        <v>622</v>
      </c>
      <c r="H124" s="3" t="s">
        <v>621</v>
      </c>
      <c r="I124" s="3" t="s">
        <v>622</v>
      </c>
      <c r="J124" s="3" t="s">
        <v>621</v>
      </c>
      <c r="O124" s="20">
        <f t="shared" si="1"/>
        <v>0</v>
      </c>
    </row>
    <row r="125" spans="1:15" ht="15" customHeight="1" x14ac:dyDescent="0.35">
      <c r="A125" s="3" t="s">
        <v>137</v>
      </c>
      <c r="B125" s="3" t="s">
        <v>140</v>
      </c>
      <c r="C125" s="3">
        <v>2013</v>
      </c>
      <c r="D125" s="3" t="s">
        <v>621</v>
      </c>
      <c r="E125" s="3" t="s">
        <v>622</v>
      </c>
      <c r="F125" s="3" t="s">
        <v>621</v>
      </c>
      <c r="G125" s="3" t="s">
        <v>622</v>
      </c>
      <c r="H125" s="3" t="s">
        <v>621</v>
      </c>
      <c r="I125" s="3" t="s">
        <v>622</v>
      </c>
      <c r="J125" s="3" t="s">
        <v>621</v>
      </c>
      <c r="O125" s="20">
        <f t="shared" si="1"/>
        <v>0</v>
      </c>
    </row>
    <row r="126" spans="1:15" ht="15" customHeight="1" x14ac:dyDescent="0.35">
      <c r="A126" s="3" t="s">
        <v>141</v>
      </c>
      <c r="B126" s="3" t="s">
        <v>142</v>
      </c>
      <c r="C126" s="3">
        <v>2013</v>
      </c>
      <c r="D126" s="3" t="s">
        <v>621</v>
      </c>
      <c r="E126" s="3" t="s">
        <v>622</v>
      </c>
      <c r="F126" s="3" t="s">
        <v>621</v>
      </c>
      <c r="G126" s="3" t="s">
        <v>622</v>
      </c>
      <c r="H126" s="3" t="s">
        <v>621</v>
      </c>
      <c r="I126" s="3" t="s">
        <v>622</v>
      </c>
      <c r="J126" s="3" t="s">
        <v>621</v>
      </c>
      <c r="O126" s="20">
        <f t="shared" si="1"/>
        <v>0</v>
      </c>
    </row>
    <row r="127" spans="1:15" ht="15" customHeight="1" x14ac:dyDescent="0.35">
      <c r="A127" s="3" t="s">
        <v>143</v>
      </c>
      <c r="B127" s="3" t="s">
        <v>144</v>
      </c>
      <c r="C127" s="3">
        <v>2013</v>
      </c>
      <c r="D127" s="3" t="s">
        <v>621</v>
      </c>
      <c r="E127" s="3" t="s">
        <v>622</v>
      </c>
      <c r="F127" s="3" t="s">
        <v>621</v>
      </c>
      <c r="G127" s="3" t="s">
        <v>622</v>
      </c>
      <c r="H127" s="3" t="s">
        <v>621</v>
      </c>
      <c r="I127" s="3" t="s">
        <v>622</v>
      </c>
      <c r="J127" s="3" t="s">
        <v>621</v>
      </c>
      <c r="O127" s="20">
        <f t="shared" si="1"/>
        <v>0</v>
      </c>
    </row>
    <row r="128" spans="1:15" ht="15" customHeight="1" x14ac:dyDescent="0.35">
      <c r="A128" s="3" t="s">
        <v>143</v>
      </c>
      <c r="B128" s="3" t="s">
        <v>145</v>
      </c>
      <c r="C128" s="3">
        <v>2013</v>
      </c>
      <c r="D128" s="3">
        <v>2.2919999999999998</v>
      </c>
      <c r="E128" s="3" t="s">
        <v>640</v>
      </c>
      <c r="F128" s="3">
        <v>2.2919999999999998</v>
      </c>
      <c r="G128" s="3" t="s">
        <v>622</v>
      </c>
      <c r="H128" s="3" t="s">
        <v>621</v>
      </c>
      <c r="I128" s="3" t="s">
        <v>622</v>
      </c>
      <c r="J128" s="3" t="s">
        <v>621</v>
      </c>
      <c r="O128" s="20">
        <f t="shared" si="1"/>
        <v>2.2919999999999998</v>
      </c>
    </row>
    <row r="129" spans="1:15" ht="15" customHeight="1" x14ac:dyDescent="0.35">
      <c r="A129" s="3" t="s">
        <v>146</v>
      </c>
      <c r="B129" s="3" t="s">
        <v>147</v>
      </c>
      <c r="C129" s="3">
        <v>2013</v>
      </c>
      <c r="D129" s="3" t="s">
        <v>621</v>
      </c>
      <c r="E129" s="3" t="s">
        <v>622</v>
      </c>
      <c r="F129" s="3" t="s">
        <v>621</v>
      </c>
      <c r="G129" s="3" t="s">
        <v>622</v>
      </c>
      <c r="H129" s="3" t="s">
        <v>621</v>
      </c>
      <c r="I129" s="3" t="s">
        <v>622</v>
      </c>
      <c r="J129" s="3" t="s">
        <v>621</v>
      </c>
      <c r="O129" s="20">
        <f t="shared" si="1"/>
        <v>0</v>
      </c>
    </row>
    <row r="130" spans="1:15" ht="15" customHeight="1" x14ac:dyDescent="0.35">
      <c r="A130" s="3" t="s">
        <v>146</v>
      </c>
      <c r="B130" s="3" t="s">
        <v>148</v>
      </c>
      <c r="C130" s="3">
        <v>2013</v>
      </c>
      <c r="D130" s="3" t="s">
        <v>621</v>
      </c>
      <c r="E130" s="3" t="s">
        <v>622</v>
      </c>
      <c r="F130" s="3" t="s">
        <v>621</v>
      </c>
      <c r="G130" s="3" t="s">
        <v>622</v>
      </c>
      <c r="H130" s="3" t="s">
        <v>621</v>
      </c>
      <c r="I130" s="3" t="s">
        <v>622</v>
      </c>
      <c r="J130" s="3" t="s">
        <v>621</v>
      </c>
      <c r="O130" s="20">
        <f t="shared" si="1"/>
        <v>0</v>
      </c>
    </row>
    <row r="131" spans="1:15" ht="15" customHeight="1" x14ac:dyDescent="0.35">
      <c r="A131" s="3" t="s">
        <v>146</v>
      </c>
      <c r="B131" s="3" t="s">
        <v>149</v>
      </c>
      <c r="C131" s="3">
        <v>2013</v>
      </c>
      <c r="D131" s="3" t="s">
        <v>621</v>
      </c>
      <c r="E131" s="3" t="s">
        <v>622</v>
      </c>
      <c r="F131" s="3" t="s">
        <v>621</v>
      </c>
      <c r="G131" s="3" t="s">
        <v>622</v>
      </c>
      <c r="H131" s="3" t="s">
        <v>621</v>
      </c>
      <c r="I131" s="3" t="s">
        <v>622</v>
      </c>
      <c r="J131" s="3" t="s">
        <v>621</v>
      </c>
      <c r="O131" s="20">
        <f t="shared" ref="O131:O194" si="2">IFERROR(F131/1,0)+IFERROR(H131/1,0)+IFERROR(J131/1,0)</f>
        <v>0</v>
      </c>
    </row>
    <row r="132" spans="1:15" ht="15" customHeight="1" x14ac:dyDescent="0.35">
      <c r="A132" s="3" t="s">
        <v>146</v>
      </c>
      <c r="B132" s="3" t="s">
        <v>150</v>
      </c>
      <c r="C132" s="3">
        <v>2013</v>
      </c>
      <c r="D132" s="3" t="s">
        <v>621</v>
      </c>
      <c r="E132" s="3" t="s">
        <v>622</v>
      </c>
      <c r="F132" s="3" t="s">
        <v>621</v>
      </c>
      <c r="G132" s="3" t="s">
        <v>622</v>
      </c>
      <c r="H132" s="3" t="s">
        <v>621</v>
      </c>
      <c r="I132" s="3" t="s">
        <v>622</v>
      </c>
      <c r="J132" s="3" t="s">
        <v>621</v>
      </c>
      <c r="O132" s="20">
        <f t="shared" si="2"/>
        <v>0</v>
      </c>
    </row>
    <row r="133" spans="1:15" ht="15" customHeight="1" x14ac:dyDescent="0.35">
      <c r="A133" s="3" t="s">
        <v>146</v>
      </c>
      <c r="B133" s="3" t="s">
        <v>151</v>
      </c>
      <c r="C133" s="3">
        <v>2013</v>
      </c>
      <c r="D133" s="3" t="s">
        <v>621</v>
      </c>
      <c r="E133" s="3" t="s">
        <v>622</v>
      </c>
      <c r="F133" s="3" t="s">
        <v>621</v>
      </c>
      <c r="G133" s="3" t="s">
        <v>622</v>
      </c>
      <c r="H133" s="3" t="s">
        <v>621</v>
      </c>
      <c r="I133" s="3" t="s">
        <v>622</v>
      </c>
      <c r="J133" s="3" t="s">
        <v>621</v>
      </c>
      <c r="O133" s="20">
        <f t="shared" si="2"/>
        <v>0</v>
      </c>
    </row>
    <row r="134" spans="1:15" ht="15" customHeight="1" x14ac:dyDescent="0.35">
      <c r="A134" s="3" t="s">
        <v>152</v>
      </c>
      <c r="B134" s="3" t="s">
        <v>153</v>
      </c>
      <c r="C134" s="3">
        <v>2013</v>
      </c>
      <c r="D134" s="3" t="s">
        <v>621</v>
      </c>
      <c r="E134" s="3" t="s">
        <v>622</v>
      </c>
      <c r="F134" s="3" t="s">
        <v>621</v>
      </c>
      <c r="G134" s="3" t="s">
        <v>622</v>
      </c>
      <c r="H134" s="3" t="s">
        <v>621</v>
      </c>
      <c r="I134" s="3" t="s">
        <v>622</v>
      </c>
      <c r="J134" s="3" t="s">
        <v>621</v>
      </c>
      <c r="O134" s="20">
        <f t="shared" si="2"/>
        <v>0</v>
      </c>
    </row>
    <row r="135" spans="1:15" ht="15" customHeight="1" x14ac:dyDescent="0.35">
      <c r="A135" s="3" t="s">
        <v>154</v>
      </c>
      <c r="B135" s="3" t="s">
        <v>155</v>
      </c>
      <c r="C135" s="3">
        <v>2013</v>
      </c>
      <c r="D135" s="3">
        <v>5.9</v>
      </c>
      <c r="E135" s="3" t="s">
        <v>622</v>
      </c>
      <c r="F135" s="3">
        <v>5.9</v>
      </c>
      <c r="G135" s="3" t="s">
        <v>641</v>
      </c>
      <c r="H135" s="3" t="s">
        <v>621</v>
      </c>
      <c r="I135" s="3" t="s">
        <v>622</v>
      </c>
      <c r="J135" s="3" t="s">
        <v>621</v>
      </c>
      <c r="O135" s="20">
        <f t="shared" si="2"/>
        <v>5.9</v>
      </c>
    </row>
    <row r="136" spans="1:15" ht="15" customHeight="1" x14ac:dyDescent="0.35">
      <c r="A136" s="3" t="s">
        <v>154</v>
      </c>
      <c r="B136" s="3" t="s">
        <v>156</v>
      </c>
      <c r="C136" s="3">
        <v>2013</v>
      </c>
      <c r="D136" s="3" t="s">
        <v>621</v>
      </c>
      <c r="E136" s="3" t="s">
        <v>622</v>
      </c>
      <c r="F136" s="3" t="s">
        <v>621</v>
      </c>
      <c r="G136" s="3" t="s">
        <v>622</v>
      </c>
      <c r="H136" s="3" t="s">
        <v>621</v>
      </c>
      <c r="I136" s="3" t="s">
        <v>622</v>
      </c>
      <c r="J136" s="3" t="s">
        <v>621</v>
      </c>
      <c r="O136" s="20">
        <f t="shared" si="2"/>
        <v>0</v>
      </c>
    </row>
    <row r="137" spans="1:15" ht="15" customHeight="1" x14ac:dyDescent="0.35">
      <c r="A137" s="3" t="s">
        <v>154</v>
      </c>
      <c r="B137" s="3" t="s">
        <v>157</v>
      </c>
      <c r="C137" s="3">
        <v>2013</v>
      </c>
      <c r="D137" s="3" t="s">
        <v>621</v>
      </c>
      <c r="E137" s="3" t="s">
        <v>622</v>
      </c>
      <c r="F137" s="3" t="s">
        <v>621</v>
      </c>
      <c r="G137" s="3" t="s">
        <v>622</v>
      </c>
      <c r="H137" s="3" t="s">
        <v>621</v>
      </c>
      <c r="I137" s="3" t="s">
        <v>622</v>
      </c>
      <c r="J137" s="3" t="s">
        <v>621</v>
      </c>
      <c r="O137" s="20">
        <f t="shared" si="2"/>
        <v>0</v>
      </c>
    </row>
    <row r="138" spans="1:15" ht="15" customHeight="1" x14ac:dyDescent="0.35">
      <c r="A138" s="3" t="s">
        <v>154</v>
      </c>
      <c r="B138" s="3" t="s">
        <v>158</v>
      </c>
      <c r="C138" s="3">
        <v>2013</v>
      </c>
      <c r="D138" s="3" t="s">
        <v>621</v>
      </c>
      <c r="E138" s="3" t="s">
        <v>622</v>
      </c>
      <c r="F138" s="3" t="s">
        <v>621</v>
      </c>
      <c r="G138" s="3" t="s">
        <v>622</v>
      </c>
      <c r="H138" s="3" t="s">
        <v>621</v>
      </c>
      <c r="I138" s="3" t="s">
        <v>622</v>
      </c>
      <c r="J138" s="3" t="s">
        <v>621</v>
      </c>
      <c r="O138" s="20">
        <f t="shared" si="2"/>
        <v>0</v>
      </c>
    </row>
    <row r="139" spans="1:15" ht="15" customHeight="1" x14ac:dyDescent="0.35">
      <c r="A139" s="3" t="s">
        <v>154</v>
      </c>
      <c r="B139" s="3" t="s">
        <v>159</v>
      </c>
      <c r="C139" s="3">
        <v>2013</v>
      </c>
      <c r="D139" s="3" t="s">
        <v>621</v>
      </c>
      <c r="E139" s="3" t="s">
        <v>622</v>
      </c>
      <c r="F139" s="3" t="s">
        <v>621</v>
      </c>
      <c r="G139" s="3" t="s">
        <v>622</v>
      </c>
      <c r="H139" s="3" t="s">
        <v>621</v>
      </c>
      <c r="I139" s="3" t="s">
        <v>622</v>
      </c>
      <c r="J139" s="3" t="s">
        <v>621</v>
      </c>
      <c r="O139" s="20">
        <f t="shared" si="2"/>
        <v>0</v>
      </c>
    </row>
    <row r="140" spans="1:15" ht="15" customHeight="1" x14ac:dyDescent="0.35">
      <c r="A140" s="3" t="s">
        <v>154</v>
      </c>
      <c r="B140" s="3" t="s">
        <v>160</v>
      </c>
      <c r="C140" s="3">
        <v>2013</v>
      </c>
      <c r="D140" s="3" t="s">
        <v>621</v>
      </c>
      <c r="E140" s="3" t="s">
        <v>622</v>
      </c>
      <c r="F140" s="3" t="s">
        <v>621</v>
      </c>
      <c r="G140" s="3" t="s">
        <v>622</v>
      </c>
      <c r="H140" s="3" t="s">
        <v>621</v>
      </c>
      <c r="I140" s="3" t="s">
        <v>622</v>
      </c>
      <c r="J140" s="3" t="s">
        <v>621</v>
      </c>
      <c r="O140" s="20">
        <f t="shared" si="2"/>
        <v>0</v>
      </c>
    </row>
    <row r="141" spans="1:15" ht="15" customHeight="1" x14ac:dyDescent="0.35">
      <c r="A141" s="3" t="s">
        <v>154</v>
      </c>
      <c r="B141" s="3" t="s">
        <v>161</v>
      </c>
      <c r="C141" s="3">
        <v>2013</v>
      </c>
      <c r="D141" s="3" t="s">
        <v>621</v>
      </c>
      <c r="E141" s="3" t="s">
        <v>622</v>
      </c>
      <c r="F141" s="3" t="s">
        <v>621</v>
      </c>
      <c r="G141" s="3" t="s">
        <v>622</v>
      </c>
      <c r="H141" s="3" t="s">
        <v>621</v>
      </c>
      <c r="I141" s="3" t="s">
        <v>622</v>
      </c>
      <c r="J141" s="3" t="s">
        <v>621</v>
      </c>
      <c r="O141" s="20">
        <f t="shared" si="2"/>
        <v>0</v>
      </c>
    </row>
    <row r="142" spans="1:15" ht="15" customHeight="1" x14ac:dyDescent="0.35">
      <c r="A142" s="3" t="s">
        <v>162</v>
      </c>
      <c r="B142" s="3" t="s">
        <v>163</v>
      </c>
      <c r="C142" s="3">
        <v>2013</v>
      </c>
      <c r="D142" s="3" t="s">
        <v>621</v>
      </c>
      <c r="E142" s="3" t="s">
        <v>621</v>
      </c>
      <c r="F142" s="3" t="s">
        <v>621</v>
      </c>
      <c r="G142" s="3" t="s">
        <v>621</v>
      </c>
      <c r="H142" s="3" t="s">
        <v>621</v>
      </c>
      <c r="I142" s="3" t="s">
        <v>621</v>
      </c>
      <c r="J142" s="3" t="s">
        <v>621</v>
      </c>
      <c r="O142" s="20">
        <f t="shared" si="2"/>
        <v>0</v>
      </c>
    </row>
    <row r="143" spans="1:15" ht="15" customHeight="1" x14ac:dyDescent="0.35">
      <c r="A143" s="3" t="s">
        <v>162</v>
      </c>
      <c r="B143" s="3" t="s">
        <v>164</v>
      </c>
      <c r="C143" s="3">
        <v>2013</v>
      </c>
      <c r="D143" s="3" t="s">
        <v>621</v>
      </c>
      <c r="E143" s="3" t="s">
        <v>622</v>
      </c>
      <c r="F143" s="3" t="s">
        <v>621</v>
      </c>
      <c r="G143" s="3" t="s">
        <v>622</v>
      </c>
      <c r="H143" s="3" t="s">
        <v>621</v>
      </c>
      <c r="I143" s="3" t="s">
        <v>622</v>
      </c>
      <c r="J143" s="3" t="s">
        <v>621</v>
      </c>
      <c r="O143" s="20">
        <f t="shared" si="2"/>
        <v>0</v>
      </c>
    </row>
    <row r="144" spans="1:15" ht="15" customHeight="1" x14ac:dyDescent="0.35">
      <c r="A144" s="3" t="s">
        <v>162</v>
      </c>
      <c r="B144" s="3" t="s">
        <v>165</v>
      </c>
      <c r="C144" s="3">
        <v>2013</v>
      </c>
      <c r="D144" s="3" t="s">
        <v>621</v>
      </c>
      <c r="E144" s="3" t="s">
        <v>621</v>
      </c>
      <c r="F144" s="3" t="s">
        <v>621</v>
      </c>
      <c r="G144" s="3" t="s">
        <v>621</v>
      </c>
      <c r="H144" s="3" t="s">
        <v>621</v>
      </c>
      <c r="I144" s="3" t="s">
        <v>621</v>
      </c>
      <c r="J144" s="3" t="s">
        <v>621</v>
      </c>
      <c r="O144" s="20">
        <f t="shared" si="2"/>
        <v>0</v>
      </c>
    </row>
    <row r="145" spans="1:15" ht="15" customHeight="1" x14ac:dyDescent="0.35">
      <c r="A145" s="3" t="s">
        <v>162</v>
      </c>
      <c r="B145" s="3" t="s">
        <v>166</v>
      </c>
      <c r="C145" s="3">
        <v>2013</v>
      </c>
      <c r="D145" s="3" t="s">
        <v>621</v>
      </c>
      <c r="E145" s="3" t="s">
        <v>621</v>
      </c>
      <c r="F145" s="3" t="s">
        <v>621</v>
      </c>
      <c r="G145" s="3" t="s">
        <v>621</v>
      </c>
      <c r="H145" s="3" t="s">
        <v>621</v>
      </c>
      <c r="I145" s="3" t="s">
        <v>621</v>
      </c>
      <c r="J145" s="3" t="s">
        <v>621</v>
      </c>
      <c r="O145" s="20">
        <f t="shared" si="2"/>
        <v>0</v>
      </c>
    </row>
    <row r="146" spans="1:15" ht="15" customHeight="1" x14ac:dyDescent="0.35">
      <c r="A146" s="3" t="s">
        <v>167</v>
      </c>
      <c r="B146" s="3" t="s">
        <v>168</v>
      </c>
      <c r="C146" s="3">
        <v>2013</v>
      </c>
      <c r="D146" s="3" t="s">
        <v>622</v>
      </c>
      <c r="E146" s="3" t="s">
        <v>622</v>
      </c>
      <c r="F146" s="3" t="s">
        <v>621</v>
      </c>
      <c r="G146" s="3" t="s">
        <v>622</v>
      </c>
      <c r="H146" s="3" t="s">
        <v>621</v>
      </c>
      <c r="I146" s="3" t="s">
        <v>622</v>
      </c>
      <c r="J146" s="3" t="s">
        <v>621</v>
      </c>
      <c r="O146" s="20">
        <f t="shared" si="2"/>
        <v>0</v>
      </c>
    </row>
    <row r="147" spans="1:15" ht="15" customHeight="1" x14ac:dyDescent="0.35">
      <c r="A147" s="3" t="s">
        <v>167</v>
      </c>
      <c r="B147" s="3" t="s">
        <v>169</v>
      </c>
      <c r="C147" s="3">
        <v>2013</v>
      </c>
      <c r="D147" s="3" t="s">
        <v>621</v>
      </c>
      <c r="E147" s="3" t="s">
        <v>622</v>
      </c>
      <c r="F147" s="3" t="s">
        <v>621</v>
      </c>
      <c r="G147" s="3" t="s">
        <v>622</v>
      </c>
      <c r="H147" s="3" t="s">
        <v>621</v>
      </c>
      <c r="I147" s="3" t="s">
        <v>622</v>
      </c>
      <c r="J147" s="3" t="s">
        <v>621</v>
      </c>
      <c r="O147" s="20">
        <f t="shared" si="2"/>
        <v>0</v>
      </c>
    </row>
    <row r="148" spans="1:15" ht="15" customHeight="1" x14ac:dyDescent="0.35">
      <c r="A148" s="3" t="s">
        <v>167</v>
      </c>
      <c r="B148" s="3" t="s">
        <v>170</v>
      </c>
      <c r="C148" s="3">
        <v>2013</v>
      </c>
      <c r="D148" s="3" t="s">
        <v>621</v>
      </c>
      <c r="E148" s="3" t="s">
        <v>622</v>
      </c>
      <c r="F148" s="3" t="s">
        <v>621</v>
      </c>
      <c r="G148" s="3" t="s">
        <v>622</v>
      </c>
      <c r="H148" s="3" t="s">
        <v>621</v>
      </c>
      <c r="I148" s="3" t="s">
        <v>622</v>
      </c>
      <c r="J148" s="3" t="s">
        <v>621</v>
      </c>
      <c r="O148" s="20">
        <f t="shared" si="2"/>
        <v>0</v>
      </c>
    </row>
    <row r="149" spans="1:15" ht="15" customHeight="1" x14ac:dyDescent="0.35">
      <c r="A149" s="3" t="s">
        <v>171</v>
      </c>
      <c r="B149" s="3" t="s">
        <v>172</v>
      </c>
      <c r="C149" s="3">
        <v>2013</v>
      </c>
      <c r="D149" s="3" t="s">
        <v>621</v>
      </c>
      <c r="E149" s="3" t="s">
        <v>622</v>
      </c>
      <c r="F149" s="3" t="s">
        <v>621</v>
      </c>
      <c r="G149" s="3" t="s">
        <v>622</v>
      </c>
      <c r="H149" s="3" t="s">
        <v>621</v>
      </c>
      <c r="I149" s="3" t="s">
        <v>622</v>
      </c>
      <c r="J149" s="3" t="s">
        <v>621</v>
      </c>
      <c r="O149" s="20">
        <f t="shared" si="2"/>
        <v>0</v>
      </c>
    </row>
    <row r="150" spans="1:15" ht="15" customHeight="1" x14ac:dyDescent="0.35">
      <c r="A150" s="3" t="s">
        <v>171</v>
      </c>
      <c r="B150" s="3" t="s">
        <v>173</v>
      </c>
      <c r="C150" s="3">
        <v>2013</v>
      </c>
      <c r="D150" s="3" t="s">
        <v>621</v>
      </c>
      <c r="E150" s="3" t="s">
        <v>622</v>
      </c>
      <c r="F150" s="3" t="s">
        <v>621</v>
      </c>
      <c r="G150" s="3" t="s">
        <v>622</v>
      </c>
      <c r="H150" s="3" t="s">
        <v>621</v>
      </c>
      <c r="I150" s="3" t="s">
        <v>622</v>
      </c>
      <c r="J150" s="3" t="s">
        <v>621</v>
      </c>
      <c r="O150" s="20">
        <f t="shared" si="2"/>
        <v>0</v>
      </c>
    </row>
    <row r="151" spans="1:15" ht="15" customHeight="1" x14ac:dyDescent="0.35">
      <c r="A151" s="3" t="s">
        <v>171</v>
      </c>
      <c r="B151" s="3" t="s">
        <v>174</v>
      </c>
      <c r="C151" s="3">
        <v>2013</v>
      </c>
      <c r="D151" s="3" t="s">
        <v>621</v>
      </c>
      <c r="E151" s="3" t="s">
        <v>622</v>
      </c>
      <c r="F151" s="3" t="s">
        <v>621</v>
      </c>
      <c r="G151" s="3" t="s">
        <v>622</v>
      </c>
      <c r="H151" s="3" t="s">
        <v>621</v>
      </c>
      <c r="I151" s="3" t="s">
        <v>622</v>
      </c>
      <c r="J151" s="3" t="s">
        <v>621</v>
      </c>
      <c r="O151" s="20">
        <f t="shared" si="2"/>
        <v>0</v>
      </c>
    </row>
    <row r="152" spans="1:15" ht="15" customHeight="1" x14ac:dyDescent="0.35">
      <c r="A152" s="3" t="s">
        <v>175</v>
      </c>
      <c r="B152" s="3" t="s">
        <v>176</v>
      </c>
      <c r="C152" s="3">
        <v>2013</v>
      </c>
      <c r="D152" s="3" t="s">
        <v>621</v>
      </c>
      <c r="E152" s="3" t="s">
        <v>622</v>
      </c>
      <c r="F152" s="3" t="s">
        <v>621</v>
      </c>
      <c r="G152" s="3" t="s">
        <v>622</v>
      </c>
      <c r="H152" s="3" t="s">
        <v>621</v>
      </c>
      <c r="I152" s="3" t="s">
        <v>622</v>
      </c>
      <c r="J152" s="3" t="s">
        <v>621</v>
      </c>
      <c r="O152" s="20">
        <f t="shared" si="2"/>
        <v>0</v>
      </c>
    </row>
    <row r="153" spans="1:15" ht="15" customHeight="1" x14ac:dyDescent="0.35">
      <c r="A153" s="3" t="s">
        <v>175</v>
      </c>
      <c r="B153" s="3" t="s">
        <v>177</v>
      </c>
      <c r="C153" s="3">
        <v>2013</v>
      </c>
      <c r="D153" s="3">
        <v>0.5</v>
      </c>
      <c r="E153" s="3" t="s">
        <v>642</v>
      </c>
      <c r="F153" s="3">
        <v>0.5</v>
      </c>
      <c r="G153" s="3" t="s">
        <v>622</v>
      </c>
      <c r="H153" s="3" t="s">
        <v>621</v>
      </c>
      <c r="I153" s="3" t="s">
        <v>622</v>
      </c>
      <c r="J153" s="3" t="s">
        <v>621</v>
      </c>
      <c r="O153" s="20">
        <f t="shared" si="2"/>
        <v>0.5</v>
      </c>
    </row>
    <row r="154" spans="1:15" ht="15" customHeight="1" x14ac:dyDescent="0.35">
      <c r="A154" s="3" t="s">
        <v>175</v>
      </c>
      <c r="B154" s="3" t="s">
        <v>178</v>
      </c>
      <c r="C154" s="3">
        <v>2013</v>
      </c>
      <c r="D154" s="3" t="s">
        <v>621</v>
      </c>
      <c r="E154" s="3" t="s">
        <v>622</v>
      </c>
      <c r="F154" s="3" t="s">
        <v>621</v>
      </c>
      <c r="G154" s="3" t="s">
        <v>622</v>
      </c>
      <c r="H154" s="3" t="s">
        <v>621</v>
      </c>
      <c r="I154" s="3" t="s">
        <v>622</v>
      </c>
      <c r="J154" s="3" t="s">
        <v>621</v>
      </c>
      <c r="O154" s="20">
        <f t="shared" si="2"/>
        <v>0</v>
      </c>
    </row>
    <row r="155" spans="1:15" ht="15" customHeight="1" x14ac:dyDescent="0.35">
      <c r="A155" s="3" t="s">
        <v>175</v>
      </c>
      <c r="B155" s="3" t="s">
        <v>179</v>
      </c>
      <c r="C155" s="3">
        <v>2013</v>
      </c>
      <c r="D155" s="3" t="s">
        <v>621</v>
      </c>
      <c r="E155" s="3" t="s">
        <v>622</v>
      </c>
      <c r="F155" s="3" t="s">
        <v>621</v>
      </c>
      <c r="G155" s="3" t="s">
        <v>622</v>
      </c>
      <c r="H155" s="3" t="s">
        <v>621</v>
      </c>
      <c r="I155" s="3" t="s">
        <v>622</v>
      </c>
      <c r="J155" s="3" t="s">
        <v>621</v>
      </c>
      <c r="O155" s="20">
        <f t="shared" si="2"/>
        <v>0</v>
      </c>
    </row>
    <row r="156" spans="1:15" ht="15" customHeight="1" x14ac:dyDescent="0.35">
      <c r="A156" s="3" t="s">
        <v>180</v>
      </c>
      <c r="B156" s="3" t="s">
        <v>181</v>
      </c>
      <c r="C156" s="3">
        <v>2013</v>
      </c>
      <c r="D156" s="3">
        <v>6.2</v>
      </c>
      <c r="E156" s="3" t="s">
        <v>628</v>
      </c>
      <c r="F156" s="3">
        <v>6.2</v>
      </c>
      <c r="G156" s="3" t="s">
        <v>621</v>
      </c>
      <c r="H156" s="3" t="s">
        <v>621</v>
      </c>
      <c r="I156" s="3" t="s">
        <v>621</v>
      </c>
      <c r="J156" s="3" t="s">
        <v>621</v>
      </c>
      <c r="O156" s="20">
        <f t="shared" si="2"/>
        <v>6.2</v>
      </c>
    </row>
    <row r="157" spans="1:15" ht="15" customHeight="1" x14ac:dyDescent="0.35">
      <c r="A157" s="3" t="s">
        <v>182</v>
      </c>
      <c r="B157" s="3" t="s">
        <v>183</v>
      </c>
      <c r="C157" s="3">
        <v>2013</v>
      </c>
      <c r="D157" s="3" t="s">
        <v>622</v>
      </c>
      <c r="E157" s="3" t="s">
        <v>622</v>
      </c>
      <c r="F157" s="3" t="s">
        <v>622</v>
      </c>
      <c r="G157" s="3" t="s">
        <v>622</v>
      </c>
      <c r="H157" s="3" t="s">
        <v>622</v>
      </c>
      <c r="I157" s="3" t="s">
        <v>622</v>
      </c>
      <c r="J157" s="3" t="s">
        <v>622</v>
      </c>
      <c r="O157" s="20">
        <f t="shared" si="2"/>
        <v>0</v>
      </c>
    </row>
    <row r="158" spans="1:15" ht="15" customHeight="1" x14ac:dyDescent="0.35">
      <c r="A158" s="3" t="s">
        <v>184</v>
      </c>
      <c r="B158" s="3" t="s">
        <v>185</v>
      </c>
      <c r="C158" s="3">
        <v>2013</v>
      </c>
      <c r="D158" s="3" t="s">
        <v>621</v>
      </c>
      <c r="E158" s="3" t="s">
        <v>643</v>
      </c>
      <c r="F158" s="3" t="s">
        <v>622</v>
      </c>
      <c r="G158" s="3" t="s">
        <v>644</v>
      </c>
      <c r="H158" s="3" t="s">
        <v>622</v>
      </c>
      <c r="I158" s="3" t="s">
        <v>621</v>
      </c>
      <c r="J158" s="3" t="s">
        <v>622</v>
      </c>
      <c r="O158" s="20">
        <f t="shared" si="2"/>
        <v>0</v>
      </c>
    </row>
    <row r="159" spans="1:15" ht="15" customHeight="1" x14ac:dyDescent="0.35">
      <c r="A159" s="3" t="s">
        <v>184</v>
      </c>
      <c r="B159" s="3" t="s">
        <v>186</v>
      </c>
      <c r="C159" s="3">
        <v>2013</v>
      </c>
      <c r="D159" s="3" t="s">
        <v>621</v>
      </c>
      <c r="E159" s="3" t="s">
        <v>622</v>
      </c>
      <c r="F159" s="3" t="s">
        <v>621</v>
      </c>
      <c r="G159" s="3" t="s">
        <v>622</v>
      </c>
      <c r="H159" s="3" t="s">
        <v>621</v>
      </c>
      <c r="I159" s="3" t="s">
        <v>622</v>
      </c>
      <c r="J159" s="3" t="s">
        <v>621</v>
      </c>
      <c r="O159" s="20">
        <f t="shared" si="2"/>
        <v>0</v>
      </c>
    </row>
    <row r="160" spans="1:15" ht="15" customHeight="1" x14ac:dyDescent="0.35">
      <c r="A160" s="3" t="s">
        <v>187</v>
      </c>
      <c r="B160" s="3" t="s">
        <v>188</v>
      </c>
      <c r="C160" s="3">
        <v>2013</v>
      </c>
      <c r="D160" s="3" t="s">
        <v>622</v>
      </c>
      <c r="E160" s="3" t="s">
        <v>622</v>
      </c>
      <c r="F160" s="3" t="s">
        <v>622</v>
      </c>
      <c r="G160" s="3" t="s">
        <v>622</v>
      </c>
      <c r="H160" s="3" t="s">
        <v>622</v>
      </c>
      <c r="I160" s="3" t="s">
        <v>622</v>
      </c>
      <c r="J160" s="3" t="s">
        <v>622</v>
      </c>
      <c r="O160" s="20">
        <f t="shared" si="2"/>
        <v>0</v>
      </c>
    </row>
    <row r="161" spans="1:15" ht="15" customHeight="1" x14ac:dyDescent="0.35">
      <c r="A161" s="3" t="s">
        <v>187</v>
      </c>
      <c r="B161" s="3" t="s">
        <v>189</v>
      </c>
      <c r="C161" s="3">
        <v>2013</v>
      </c>
      <c r="D161" s="3" t="s">
        <v>622</v>
      </c>
      <c r="E161" s="3" t="s">
        <v>622</v>
      </c>
      <c r="F161" s="3" t="s">
        <v>622</v>
      </c>
      <c r="G161" s="3" t="s">
        <v>622</v>
      </c>
      <c r="H161" s="3" t="s">
        <v>622</v>
      </c>
      <c r="I161" s="3" t="s">
        <v>622</v>
      </c>
      <c r="J161" s="3" t="s">
        <v>622</v>
      </c>
      <c r="O161" s="20">
        <f t="shared" si="2"/>
        <v>0</v>
      </c>
    </row>
    <row r="162" spans="1:15" ht="15" customHeight="1" x14ac:dyDescent="0.35">
      <c r="A162" s="3" t="s">
        <v>187</v>
      </c>
      <c r="B162" s="36" t="s">
        <v>1071</v>
      </c>
      <c r="C162" s="3">
        <v>2013</v>
      </c>
      <c r="D162" s="3" t="s">
        <v>622</v>
      </c>
      <c r="E162" s="3" t="s">
        <v>622</v>
      </c>
      <c r="F162" s="3" t="s">
        <v>622</v>
      </c>
      <c r="G162" s="3" t="s">
        <v>622</v>
      </c>
      <c r="H162" s="3" t="s">
        <v>622</v>
      </c>
      <c r="I162" s="3" t="s">
        <v>622</v>
      </c>
      <c r="J162" s="3" t="s">
        <v>622</v>
      </c>
      <c r="O162" s="20">
        <f t="shared" si="2"/>
        <v>0</v>
      </c>
    </row>
    <row r="163" spans="1:15" ht="15" customHeight="1" x14ac:dyDescent="0.35">
      <c r="A163" s="3" t="s">
        <v>187</v>
      </c>
      <c r="B163" s="3" t="s">
        <v>191</v>
      </c>
      <c r="C163" s="3">
        <v>2013</v>
      </c>
      <c r="D163" s="3" t="s">
        <v>622</v>
      </c>
      <c r="E163" s="3" t="s">
        <v>622</v>
      </c>
      <c r="F163" s="3" t="s">
        <v>622</v>
      </c>
      <c r="G163" s="3" t="s">
        <v>622</v>
      </c>
      <c r="H163" s="3" t="s">
        <v>622</v>
      </c>
      <c r="I163" s="3" t="s">
        <v>622</v>
      </c>
      <c r="J163" s="3" t="s">
        <v>622</v>
      </c>
      <c r="O163" s="20">
        <f t="shared" si="2"/>
        <v>0</v>
      </c>
    </row>
    <row r="164" spans="1:15" ht="15" customHeight="1" x14ac:dyDescent="0.35">
      <c r="A164" s="3" t="s">
        <v>187</v>
      </c>
      <c r="B164" s="3" t="s">
        <v>192</v>
      </c>
      <c r="C164" s="3">
        <v>2013</v>
      </c>
      <c r="D164" s="3" t="s">
        <v>622</v>
      </c>
      <c r="E164" s="3" t="s">
        <v>622</v>
      </c>
      <c r="F164" s="3" t="s">
        <v>622</v>
      </c>
      <c r="G164" s="3" t="s">
        <v>622</v>
      </c>
      <c r="H164" s="3" t="s">
        <v>622</v>
      </c>
      <c r="I164" s="3" t="s">
        <v>622</v>
      </c>
      <c r="J164" s="3" t="s">
        <v>622</v>
      </c>
      <c r="O164" s="20">
        <f t="shared" si="2"/>
        <v>0</v>
      </c>
    </row>
    <row r="165" spans="1:15" ht="15" customHeight="1" x14ac:dyDescent="0.35">
      <c r="A165" s="3" t="s">
        <v>187</v>
      </c>
      <c r="B165" s="3" t="s">
        <v>193</v>
      </c>
      <c r="C165" s="3">
        <v>2013</v>
      </c>
      <c r="D165" s="3" t="s">
        <v>622</v>
      </c>
      <c r="E165" s="3" t="s">
        <v>622</v>
      </c>
      <c r="F165" s="3" t="s">
        <v>622</v>
      </c>
      <c r="G165" s="3" t="s">
        <v>622</v>
      </c>
      <c r="H165" s="3" t="s">
        <v>622</v>
      </c>
      <c r="I165" s="3" t="s">
        <v>622</v>
      </c>
      <c r="J165" s="3" t="s">
        <v>622</v>
      </c>
      <c r="O165" s="20">
        <f t="shared" si="2"/>
        <v>0</v>
      </c>
    </row>
    <row r="166" spans="1:15" ht="15" customHeight="1" x14ac:dyDescent="0.35">
      <c r="A166" s="3" t="s">
        <v>187</v>
      </c>
      <c r="B166" s="3" t="s">
        <v>194</v>
      </c>
      <c r="C166" s="3">
        <v>2013</v>
      </c>
      <c r="D166" s="3" t="s">
        <v>622</v>
      </c>
      <c r="E166" s="3" t="s">
        <v>622</v>
      </c>
      <c r="F166" s="3" t="s">
        <v>622</v>
      </c>
      <c r="G166" s="3" t="s">
        <v>622</v>
      </c>
      <c r="H166" s="3" t="s">
        <v>622</v>
      </c>
      <c r="I166" s="3" t="s">
        <v>622</v>
      </c>
      <c r="J166" s="3" t="s">
        <v>622</v>
      </c>
      <c r="O166" s="20">
        <f t="shared" si="2"/>
        <v>0</v>
      </c>
    </row>
    <row r="167" spans="1:15" ht="15" customHeight="1" x14ac:dyDescent="0.35">
      <c r="A167" s="3" t="s">
        <v>187</v>
      </c>
      <c r="B167" s="3" t="s">
        <v>195</v>
      </c>
      <c r="C167" s="3">
        <v>2013</v>
      </c>
      <c r="D167" s="3" t="s">
        <v>622</v>
      </c>
      <c r="E167" s="3" t="s">
        <v>622</v>
      </c>
      <c r="F167" s="3" t="s">
        <v>622</v>
      </c>
      <c r="G167" s="3" t="s">
        <v>622</v>
      </c>
      <c r="H167" s="3" t="s">
        <v>622</v>
      </c>
      <c r="I167" s="3" t="s">
        <v>622</v>
      </c>
      <c r="J167" s="3" t="s">
        <v>622</v>
      </c>
      <c r="O167" s="20">
        <f t="shared" si="2"/>
        <v>0</v>
      </c>
    </row>
    <row r="168" spans="1:15" ht="15" customHeight="1" x14ac:dyDescent="0.35">
      <c r="A168" s="3" t="s">
        <v>196</v>
      </c>
      <c r="B168" s="3" t="s">
        <v>197</v>
      </c>
      <c r="C168" s="3">
        <v>2013</v>
      </c>
      <c r="D168" s="3" t="s">
        <v>621</v>
      </c>
      <c r="E168" s="3" t="s">
        <v>622</v>
      </c>
      <c r="F168" s="3" t="s">
        <v>621</v>
      </c>
      <c r="G168" s="3" t="s">
        <v>622</v>
      </c>
      <c r="H168" s="3" t="s">
        <v>621</v>
      </c>
      <c r="I168" s="3" t="s">
        <v>622</v>
      </c>
      <c r="J168" s="3" t="s">
        <v>621</v>
      </c>
      <c r="O168" s="20">
        <f t="shared" si="2"/>
        <v>0</v>
      </c>
    </row>
    <row r="169" spans="1:15" ht="15" customHeight="1" x14ac:dyDescent="0.35">
      <c r="A169" s="3" t="s">
        <v>196</v>
      </c>
      <c r="B169" s="3" t="s">
        <v>198</v>
      </c>
      <c r="C169" s="3">
        <v>2013</v>
      </c>
      <c r="D169" s="3" t="s">
        <v>622</v>
      </c>
      <c r="E169" s="3" t="s">
        <v>622</v>
      </c>
      <c r="F169" s="3" t="s">
        <v>622</v>
      </c>
      <c r="G169" s="3" t="s">
        <v>622</v>
      </c>
      <c r="H169" s="3" t="s">
        <v>622</v>
      </c>
      <c r="I169" s="3" t="s">
        <v>622</v>
      </c>
      <c r="J169" s="3" t="s">
        <v>622</v>
      </c>
      <c r="O169" s="20">
        <f t="shared" si="2"/>
        <v>0</v>
      </c>
    </row>
    <row r="170" spans="1:15" ht="15" customHeight="1" x14ac:dyDescent="0.35">
      <c r="A170" s="3" t="s">
        <v>196</v>
      </c>
      <c r="B170" s="3" t="s">
        <v>199</v>
      </c>
      <c r="C170" s="3">
        <v>2013</v>
      </c>
      <c r="D170" s="3" t="s">
        <v>621</v>
      </c>
      <c r="E170" s="3" t="s">
        <v>622</v>
      </c>
      <c r="F170" s="3" t="s">
        <v>621</v>
      </c>
      <c r="G170" s="3" t="s">
        <v>622</v>
      </c>
      <c r="H170" s="3" t="s">
        <v>621</v>
      </c>
      <c r="I170" s="3" t="s">
        <v>622</v>
      </c>
      <c r="J170" s="3" t="s">
        <v>621</v>
      </c>
      <c r="O170" s="20">
        <f t="shared" si="2"/>
        <v>0</v>
      </c>
    </row>
    <row r="171" spans="1:15" ht="15" customHeight="1" x14ac:dyDescent="0.35">
      <c r="A171" s="3" t="s">
        <v>196</v>
      </c>
      <c r="B171" s="3" t="s">
        <v>200</v>
      </c>
      <c r="C171" s="3">
        <v>2013</v>
      </c>
      <c r="D171" s="3" t="s">
        <v>621</v>
      </c>
      <c r="E171" s="3" t="s">
        <v>622</v>
      </c>
      <c r="F171" s="3" t="s">
        <v>621</v>
      </c>
      <c r="G171" s="3" t="s">
        <v>622</v>
      </c>
      <c r="H171" s="3" t="s">
        <v>621</v>
      </c>
      <c r="I171" s="3" t="s">
        <v>622</v>
      </c>
      <c r="J171" s="3" t="s">
        <v>621</v>
      </c>
      <c r="O171" s="20">
        <f t="shared" si="2"/>
        <v>0</v>
      </c>
    </row>
    <row r="172" spans="1:15" ht="15" customHeight="1" x14ac:dyDescent="0.35">
      <c r="A172" s="3" t="s">
        <v>201</v>
      </c>
      <c r="B172" s="3" t="s">
        <v>202</v>
      </c>
      <c r="C172" s="3">
        <v>2013</v>
      </c>
      <c r="D172" s="3" t="s">
        <v>621</v>
      </c>
      <c r="E172" s="3" t="s">
        <v>621</v>
      </c>
      <c r="F172" s="3" t="s">
        <v>621</v>
      </c>
      <c r="G172" s="3" t="s">
        <v>621</v>
      </c>
      <c r="H172" s="3" t="s">
        <v>621</v>
      </c>
      <c r="I172" s="3" t="s">
        <v>621</v>
      </c>
      <c r="J172" s="3" t="s">
        <v>621</v>
      </c>
      <c r="O172" s="20">
        <f t="shared" si="2"/>
        <v>0</v>
      </c>
    </row>
    <row r="173" spans="1:15" ht="15" customHeight="1" x14ac:dyDescent="0.35">
      <c r="A173" s="3" t="s">
        <v>201</v>
      </c>
      <c r="B173" s="3" t="s">
        <v>203</v>
      </c>
      <c r="C173" s="3">
        <v>2013</v>
      </c>
      <c r="D173" s="3" t="s">
        <v>621</v>
      </c>
      <c r="E173" s="3" t="s">
        <v>622</v>
      </c>
      <c r="F173" s="3" t="s">
        <v>621</v>
      </c>
      <c r="G173" s="3" t="s">
        <v>622</v>
      </c>
      <c r="H173" s="3" t="s">
        <v>621</v>
      </c>
      <c r="I173" s="3" t="s">
        <v>622</v>
      </c>
      <c r="J173" s="3" t="s">
        <v>621</v>
      </c>
      <c r="O173" s="20">
        <f t="shared" si="2"/>
        <v>0</v>
      </c>
    </row>
    <row r="174" spans="1:15" ht="15" customHeight="1" x14ac:dyDescent="0.35">
      <c r="A174" s="3" t="s">
        <v>201</v>
      </c>
      <c r="B174" s="3" t="s">
        <v>204</v>
      </c>
      <c r="C174" s="3">
        <v>2013</v>
      </c>
      <c r="D174" s="3">
        <v>14.7</v>
      </c>
      <c r="E174" s="3" t="s">
        <v>645</v>
      </c>
      <c r="F174" s="3">
        <v>14.7</v>
      </c>
      <c r="G174" s="3" t="s">
        <v>621</v>
      </c>
      <c r="H174" s="3" t="s">
        <v>621</v>
      </c>
      <c r="I174" s="3" t="s">
        <v>621</v>
      </c>
      <c r="J174" s="3" t="s">
        <v>621</v>
      </c>
      <c r="O174" s="20">
        <f t="shared" si="2"/>
        <v>14.7</v>
      </c>
    </row>
    <row r="175" spans="1:15" ht="15" customHeight="1" x14ac:dyDescent="0.35">
      <c r="A175" s="3" t="s">
        <v>201</v>
      </c>
      <c r="B175" s="3" t="s">
        <v>205</v>
      </c>
      <c r="C175" s="3">
        <v>2013</v>
      </c>
      <c r="D175" s="3" t="s">
        <v>621</v>
      </c>
      <c r="E175" s="3" t="s">
        <v>622</v>
      </c>
      <c r="F175" s="3" t="s">
        <v>621</v>
      </c>
      <c r="G175" s="3" t="s">
        <v>622</v>
      </c>
      <c r="H175" s="3" t="s">
        <v>621</v>
      </c>
      <c r="I175" s="3" t="s">
        <v>622</v>
      </c>
      <c r="J175" s="3" t="s">
        <v>621</v>
      </c>
      <c r="O175" s="20">
        <f t="shared" si="2"/>
        <v>0</v>
      </c>
    </row>
    <row r="176" spans="1:15" ht="15" customHeight="1" x14ac:dyDescent="0.35">
      <c r="A176" s="3" t="s">
        <v>206</v>
      </c>
      <c r="B176" s="3" t="s">
        <v>207</v>
      </c>
      <c r="C176" s="3">
        <v>2013</v>
      </c>
      <c r="D176" s="3" t="s">
        <v>621</v>
      </c>
      <c r="E176" s="3" t="s">
        <v>622</v>
      </c>
      <c r="F176" s="3" t="s">
        <v>621</v>
      </c>
      <c r="G176" s="3" t="s">
        <v>622</v>
      </c>
      <c r="H176" s="3" t="s">
        <v>621</v>
      </c>
      <c r="I176" s="3" t="s">
        <v>622</v>
      </c>
      <c r="J176" s="3" t="s">
        <v>621</v>
      </c>
      <c r="O176" s="20">
        <f t="shared" si="2"/>
        <v>0</v>
      </c>
    </row>
    <row r="177" spans="1:15" ht="15" customHeight="1" x14ac:dyDescent="0.35">
      <c r="A177" s="3" t="s">
        <v>208</v>
      </c>
      <c r="B177" s="3" t="s">
        <v>209</v>
      </c>
      <c r="C177" s="3">
        <v>2013</v>
      </c>
      <c r="D177" s="3">
        <v>270.10000000000002</v>
      </c>
      <c r="E177" s="3" t="s">
        <v>646</v>
      </c>
      <c r="F177" s="3">
        <v>270.10000000000002</v>
      </c>
      <c r="G177" s="3" t="s">
        <v>621</v>
      </c>
      <c r="H177" s="3" t="s">
        <v>621</v>
      </c>
      <c r="I177" s="3" t="s">
        <v>621</v>
      </c>
      <c r="J177" s="3" t="s">
        <v>621</v>
      </c>
      <c r="O177" s="20">
        <f t="shared" si="2"/>
        <v>270.10000000000002</v>
      </c>
    </row>
    <row r="178" spans="1:15" ht="15" customHeight="1" x14ac:dyDescent="0.35">
      <c r="A178" s="3" t="s">
        <v>210</v>
      </c>
      <c r="B178" s="3" t="s">
        <v>211</v>
      </c>
      <c r="C178" s="3">
        <v>2013</v>
      </c>
      <c r="D178" s="3" t="s">
        <v>622</v>
      </c>
      <c r="E178" s="3" t="s">
        <v>647</v>
      </c>
      <c r="F178" s="3">
        <v>324.24700000000001</v>
      </c>
      <c r="G178" s="3" t="s">
        <v>648</v>
      </c>
      <c r="H178" s="3">
        <v>624.072</v>
      </c>
      <c r="I178" s="3" t="s">
        <v>649</v>
      </c>
      <c r="J178" s="3">
        <v>33.445</v>
      </c>
      <c r="O178" s="20">
        <f t="shared" si="2"/>
        <v>981.76400000000001</v>
      </c>
    </row>
    <row r="179" spans="1:15" ht="15" customHeight="1" x14ac:dyDescent="0.35">
      <c r="A179" s="3" t="s">
        <v>210</v>
      </c>
      <c r="B179" s="3" t="s">
        <v>212</v>
      </c>
      <c r="C179" s="3">
        <v>2013</v>
      </c>
      <c r="D179" s="3" t="s">
        <v>622</v>
      </c>
      <c r="E179" s="3" t="s">
        <v>622</v>
      </c>
      <c r="F179" s="3" t="s">
        <v>621</v>
      </c>
      <c r="G179" s="3" t="s">
        <v>622</v>
      </c>
      <c r="H179" s="3" t="s">
        <v>621</v>
      </c>
      <c r="I179" s="3" t="s">
        <v>622</v>
      </c>
      <c r="J179" s="3" t="s">
        <v>621</v>
      </c>
      <c r="O179" s="20">
        <f t="shared" si="2"/>
        <v>0</v>
      </c>
    </row>
    <row r="180" spans="1:15" ht="15" customHeight="1" x14ac:dyDescent="0.35">
      <c r="A180" s="3" t="s">
        <v>213</v>
      </c>
      <c r="B180" s="3" t="s">
        <v>214</v>
      </c>
      <c r="C180" s="3">
        <v>2013</v>
      </c>
      <c r="D180" s="3" t="s">
        <v>621</v>
      </c>
      <c r="E180" s="3" t="s">
        <v>622</v>
      </c>
      <c r="F180" s="3" t="s">
        <v>621</v>
      </c>
      <c r="G180" s="3" t="s">
        <v>622</v>
      </c>
      <c r="H180" s="3" t="s">
        <v>621</v>
      </c>
      <c r="I180" s="3" t="s">
        <v>622</v>
      </c>
      <c r="J180" s="3" t="s">
        <v>621</v>
      </c>
      <c r="O180" s="20">
        <f t="shared" si="2"/>
        <v>0</v>
      </c>
    </row>
    <row r="181" spans="1:15" ht="15" customHeight="1" x14ac:dyDescent="0.35">
      <c r="A181" s="3" t="s">
        <v>213</v>
      </c>
      <c r="B181" s="3" t="s">
        <v>215</v>
      </c>
      <c r="C181" s="3">
        <v>2013</v>
      </c>
      <c r="D181" s="3">
        <v>0.53800000000000003</v>
      </c>
      <c r="E181" s="3" t="s">
        <v>650</v>
      </c>
      <c r="F181" s="3">
        <v>0.53800000000000003</v>
      </c>
      <c r="G181" s="3" t="s">
        <v>622</v>
      </c>
      <c r="H181" s="3" t="s">
        <v>621</v>
      </c>
      <c r="I181" s="3" t="s">
        <v>622</v>
      </c>
      <c r="J181" s="3" t="s">
        <v>621</v>
      </c>
      <c r="O181" s="20">
        <f t="shared" si="2"/>
        <v>0.53800000000000003</v>
      </c>
    </row>
    <row r="182" spans="1:15" ht="15" customHeight="1" x14ac:dyDescent="0.35">
      <c r="A182" s="3" t="s">
        <v>216</v>
      </c>
      <c r="B182" s="3" t="s">
        <v>217</v>
      </c>
      <c r="C182" s="3">
        <v>2013</v>
      </c>
      <c r="D182" s="3" t="s">
        <v>621</v>
      </c>
      <c r="E182" s="3" t="s">
        <v>622</v>
      </c>
      <c r="F182" s="3" t="s">
        <v>621</v>
      </c>
      <c r="G182" s="3" t="s">
        <v>622</v>
      </c>
      <c r="H182" s="3" t="s">
        <v>621</v>
      </c>
      <c r="I182" s="3" t="s">
        <v>622</v>
      </c>
      <c r="J182" s="3" t="s">
        <v>621</v>
      </c>
      <c r="O182" s="20">
        <f t="shared" si="2"/>
        <v>0</v>
      </c>
    </row>
    <row r="183" spans="1:15" ht="15" customHeight="1" x14ac:dyDescent="0.35">
      <c r="A183" s="3" t="s">
        <v>218</v>
      </c>
      <c r="B183" s="3" t="s">
        <v>219</v>
      </c>
      <c r="C183" s="3">
        <v>2013</v>
      </c>
      <c r="D183" s="3" t="s">
        <v>621</v>
      </c>
      <c r="E183" s="3" t="s">
        <v>622</v>
      </c>
      <c r="F183" s="3" t="s">
        <v>621</v>
      </c>
      <c r="G183" s="3" t="s">
        <v>622</v>
      </c>
      <c r="H183" s="3" t="s">
        <v>621</v>
      </c>
      <c r="I183" s="3" t="s">
        <v>622</v>
      </c>
      <c r="J183" s="3" t="s">
        <v>621</v>
      </c>
      <c r="O183" s="20">
        <f t="shared" si="2"/>
        <v>0</v>
      </c>
    </row>
    <row r="184" spans="1:15" ht="15" customHeight="1" x14ac:dyDescent="0.35">
      <c r="A184" s="3" t="s">
        <v>218</v>
      </c>
      <c r="B184" s="3" t="s">
        <v>220</v>
      </c>
      <c r="C184" s="3">
        <v>2013</v>
      </c>
      <c r="D184" s="3">
        <v>1.9</v>
      </c>
      <c r="E184" s="3" t="s">
        <v>651</v>
      </c>
      <c r="F184" s="3">
        <v>1.9</v>
      </c>
      <c r="G184" s="3" t="s">
        <v>622</v>
      </c>
      <c r="H184" s="3" t="s">
        <v>621</v>
      </c>
      <c r="I184" s="3" t="s">
        <v>622</v>
      </c>
      <c r="J184" s="3" t="s">
        <v>621</v>
      </c>
      <c r="O184" s="20">
        <f t="shared" si="2"/>
        <v>1.9</v>
      </c>
    </row>
    <row r="185" spans="1:15" ht="15" customHeight="1" x14ac:dyDescent="0.35">
      <c r="A185" s="3" t="s">
        <v>218</v>
      </c>
      <c r="B185" s="3" t="s">
        <v>221</v>
      </c>
      <c r="C185" s="3">
        <v>2013</v>
      </c>
      <c r="D185" s="3" t="s">
        <v>621</v>
      </c>
      <c r="E185" s="3" t="s">
        <v>622</v>
      </c>
      <c r="F185" s="3" t="s">
        <v>621</v>
      </c>
      <c r="G185" s="3" t="s">
        <v>622</v>
      </c>
      <c r="H185" s="3" t="s">
        <v>621</v>
      </c>
      <c r="I185" s="3" t="s">
        <v>622</v>
      </c>
      <c r="J185" s="3" t="s">
        <v>621</v>
      </c>
      <c r="O185" s="20">
        <f t="shared" si="2"/>
        <v>0</v>
      </c>
    </row>
    <row r="186" spans="1:15" ht="15" customHeight="1" x14ac:dyDescent="0.35">
      <c r="A186" s="3" t="s">
        <v>222</v>
      </c>
      <c r="B186" s="3" t="s">
        <v>223</v>
      </c>
      <c r="C186" s="3">
        <v>2013</v>
      </c>
      <c r="D186" s="3">
        <v>7.7779999999999996</v>
      </c>
      <c r="E186" s="3" t="s">
        <v>652</v>
      </c>
      <c r="F186" s="3">
        <v>7.7779999999999996</v>
      </c>
      <c r="G186" s="3" t="s">
        <v>622</v>
      </c>
      <c r="H186" s="3" t="s">
        <v>621</v>
      </c>
      <c r="I186" s="3" t="s">
        <v>622</v>
      </c>
      <c r="J186" s="3" t="s">
        <v>621</v>
      </c>
      <c r="O186" s="20">
        <f t="shared" si="2"/>
        <v>7.7779999999999996</v>
      </c>
    </row>
    <row r="187" spans="1:15" ht="15" customHeight="1" x14ac:dyDescent="0.35">
      <c r="A187" s="3" t="s">
        <v>224</v>
      </c>
      <c r="B187" s="3" t="s">
        <v>225</v>
      </c>
      <c r="C187" s="3">
        <v>2013</v>
      </c>
      <c r="D187" s="3" t="s">
        <v>621</v>
      </c>
      <c r="E187" s="3" t="s">
        <v>622</v>
      </c>
      <c r="F187" s="3" t="s">
        <v>621</v>
      </c>
      <c r="G187" s="3" t="s">
        <v>622</v>
      </c>
      <c r="H187" s="3" t="s">
        <v>621</v>
      </c>
      <c r="I187" s="3" t="s">
        <v>622</v>
      </c>
      <c r="J187" s="3" t="s">
        <v>621</v>
      </c>
      <c r="O187" s="20">
        <f t="shared" si="2"/>
        <v>0</v>
      </c>
    </row>
    <row r="188" spans="1:15" ht="15" customHeight="1" x14ac:dyDescent="0.35">
      <c r="A188" s="3" t="s">
        <v>226</v>
      </c>
      <c r="B188" s="3" t="s">
        <v>227</v>
      </c>
      <c r="C188" s="3">
        <v>2013</v>
      </c>
      <c r="D188" s="3" t="s">
        <v>622</v>
      </c>
      <c r="E188" s="3" t="s">
        <v>622</v>
      </c>
      <c r="F188" s="3" t="s">
        <v>622</v>
      </c>
      <c r="G188" s="3" t="s">
        <v>622</v>
      </c>
      <c r="H188" s="3" t="s">
        <v>622</v>
      </c>
      <c r="I188" s="3" t="s">
        <v>622</v>
      </c>
      <c r="J188" s="3" t="s">
        <v>622</v>
      </c>
      <c r="O188" s="20">
        <f t="shared" si="2"/>
        <v>0</v>
      </c>
    </row>
    <row r="189" spans="1:15" ht="15" customHeight="1" x14ac:dyDescent="0.35">
      <c r="A189" s="3" t="s">
        <v>226</v>
      </c>
      <c r="B189" s="3" t="s">
        <v>228</v>
      </c>
      <c r="C189" s="3">
        <v>2013</v>
      </c>
      <c r="D189" s="3" t="s">
        <v>621</v>
      </c>
      <c r="E189" s="3" t="s">
        <v>622</v>
      </c>
      <c r="F189" s="3" t="s">
        <v>621</v>
      </c>
      <c r="G189" s="3" t="s">
        <v>622</v>
      </c>
      <c r="H189" s="3" t="s">
        <v>621</v>
      </c>
      <c r="I189" s="3" t="s">
        <v>622</v>
      </c>
      <c r="J189" s="3" t="s">
        <v>621</v>
      </c>
      <c r="O189" s="20">
        <f t="shared" si="2"/>
        <v>0</v>
      </c>
    </row>
    <row r="190" spans="1:15" ht="15" customHeight="1" x14ac:dyDescent="0.35">
      <c r="A190" s="3" t="s">
        <v>226</v>
      </c>
      <c r="B190" s="3" t="s">
        <v>229</v>
      </c>
      <c r="C190" s="3">
        <v>2013</v>
      </c>
      <c r="D190" s="3" t="s">
        <v>621</v>
      </c>
      <c r="E190" s="3" t="s">
        <v>622</v>
      </c>
      <c r="F190" s="3" t="s">
        <v>621</v>
      </c>
      <c r="G190" s="3" t="s">
        <v>622</v>
      </c>
      <c r="H190" s="3" t="s">
        <v>621</v>
      </c>
      <c r="I190" s="3" t="s">
        <v>622</v>
      </c>
      <c r="J190" s="3" t="s">
        <v>621</v>
      </c>
      <c r="O190" s="20">
        <f t="shared" si="2"/>
        <v>0</v>
      </c>
    </row>
    <row r="191" spans="1:15" ht="15" customHeight="1" x14ac:dyDescent="0.35">
      <c r="A191" s="3" t="s">
        <v>226</v>
      </c>
      <c r="B191" s="3" t="s">
        <v>230</v>
      </c>
      <c r="C191" s="3">
        <v>2013</v>
      </c>
      <c r="D191" s="3">
        <v>0.107</v>
      </c>
      <c r="E191" s="3" t="s">
        <v>653</v>
      </c>
      <c r="F191" s="3">
        <v>0.107</v>
      </c>
      <c r="G191" s="3" t="s">
        <v>622</v>
      </c>
      <c r="H191" s="3" t="s">
        <v>621</v>
      </c>
      <c r="I191" s="3" t="s">
        <v>622</v>
      </c>
      <c r="J191" s="3" t="s">
        <v>621</v>
      </c>
      <c r="O191" s="20">
        <f t="shared" si="2"/>
        <v>0.107</v>
      </c>
    </row>
    <row r="192" spans="1:15" ht="15" customHeight="1" x14ac:dyDescent="0.35">
      <c r="A192" s="3" t="s">
        <v>226</v>
      </c>
      <c r="B192" s="3" t="s">
        <v>231</v>
      </c>
      <c r="C192" s="3">
        <v>2013</v>
      </c>
      <c r="D192" s="3" t="s">
        <v>621</v>
      </c>
      <c r="E192" s="3" t="s">
        <v>622</v>
      </c>
      <c r="F192" s="3" t="s">
        <v>621</v>
      </c>
      <c r="G192" s="3" t="s">
        <v>622</v>
      </c>
      <c r="H192" s="3" t="s">
        <v>621</v>
      </c>
      <c r="I192" s="3" t="s">
        <v>622</v>
      </c>
      <c r="J192" s="3" t="s">
        <v>621</v>
      </c>
      <c r="O192" s="20">
        <f t="shared" si="2"/>
        <v>0</v>
      </c>
    </row>
    <row r="193" spans="1:15" ht="15" customHeight="1" x14ac:dyDescent="0.35">
      <c r="A193" s="3" t="s">
        <v>232</v>
      </c>
      <c r="B193" s="3" t="s">
        <v>233</v>
      </c>
      <c r="C193" s="3">
        <v>2013</v>
      </c>
      <c r="D193" s="3" t="s">
        <v>621</v>
      </c>
      <c r="E193" s="3" t="s">
        <v>622</v>
      </c>
      <c r="F193" s="3" t="s">
        <v>621</v>
      </c>
      <c r="G193" s="3" t="s">
        <v>622</v>
      </c>
      <c r="H193" s="3" t="s">
        <v>621</v>
      </c>
      <c r="I193" s="3" t="s">
        <v>622</v>
      </c>
      <c r="J193" s="3" t="s">
        <v>621</v>
      </c>
      <c r="O193" s="20">
        <f t="shared" si="2"/>
        <v>0</v>
      </c>
    </row>
    <row r="194" spans="1:15" ht="15" customHeight="1" x14ac:dyDescent="0.35">
      <c r="A194" s="3" t="s">
        <v>234</v>
      </c>
      <c r="B194" s="3" t="s">
        <v>235</v>
      </c>
      <c r="C194" s="3">
        <v>2013</v>
      </c>
      <c r="D194" s="3">
        <v>40.200000000000003</v>
      </c>
      <c r="E194" s="3" t="s">
        <v>654</v>
      </c>
      <c r="F194" s="3">
        <v>40.200000000000003</v>
      </c>
      <c r="G194" s="3" t="s">
        <v>622</v>
      </c>
      <c r="H194" s="3" t="s">
        <v>621</v>
      </c>
      <c r="I194" s="3" t="s">
        <v>622</v>
      </c>
      <c r="J194" s="3" t="s">
        <v>621</v>
      </c>
      <c r="O194" s="20">
        <f t="shared" si="2"/>
        <v>40.200000000000003</v>
      </c>
    </row>
    <row r="195" spans="1:15" ht="15" customHeight="1" x14ac:dyDescent="0.35">
      <c r="A195" s="3" t="s">
        <v>236</v>
      </c>
      <c r="B195" s="3" t="s">
        <v>237</v>
      </c>
      <c r="C195" s="3">
        <v>2013</v>
      </c>
      <c r="D195" s="3">
        <v>3.1</v>
      </c>
      <c r="E195" s="3" t="s">
        <v>655</v>
      </c>
      <c r="F195" s="3">
        <v>3.1</v>
      </c>
      <c r="G195" s="3" t="s">
        <v>621</v>
      </c>
      <c r="H195" s="3" t="s">
        <v>621</v>
      </c>
      <c r="I195" s="3" t="s">
        <v>621</v>
      </c>
      <c r="J195" s="3" t="s">
        <v>621</v>
      </c>
      <c r="O195" s="20">
        <f t="shared" ref="O195:O258" si="3">IFERROR(F195/1,0)+IFERROR(H195/1,0)+IFERROR(J195/1,0)</f>
        <v>3.1</v>
      </c>
    </row>
    <row r="196" spans="1:15" ht="15" customHeight="1" x14ac:dyDescent="0.35">
      <c r="A196" s="3" t="s">
        <v>236</v>
      </c>
      <c r="B196" s="3" t="s">
        <v>238</v>
      </c>
      <c r="C196" s="3">
        <v>2013</v>
      </c>
      <c r="D196" s="3" t="s">
        <v>621</v>
      </c>
      <c r="E196" s="3" t="s">
        <v>622</v>
      </c>
      <c r="F196" s="3" t="s">
        <v>621</v>
      </c>
      <c r="G196" s="3" t="s">
        <v>622</v>
      </c>
      <c r="H196" s="3" t="s">
        <v>621</v>
      </c>
      <c r="I196" s="3" t="s">
        <v>622</v>
      </c>
      <c r="J196" s="3" t="s">
        <v>621</v>
      </c>
      <c r="O196" s="20">
        <f t="shared" si="3"/>
        <v>0</v>
      </c>
    </row>
    <row r="197" spans="1:15" ht="15" customHeight="1" x14ac:dyDescent="0.35">
      <c r="A197" s="3" t="s">
        <v>239</v>
      </c>
      <c r="B197" s="3" t="s">
        <v>240</v>
      </c>
      <c r="C197" s="3">
        <v>2013</v>
      </c>
      <c r="D197" s="3">
        <v>41.712000000000003</v>
      </c>
      <c r="E197" s="3" t="s">
        <v>656</v>
      </c>
      <c r="F197" s="3">
        <v>41.712000000000003</v>
      </c>
      <c r="G197" s="3" t="s">
        <v>622</v>
      </c>
      <c r="H197" s="3" t="s">
        <v>621</v>
      </c>
      <c r="I197" s="3" t="s">
        <v>622</v>
      </c>
      <c r="J197" s="3" t="s">
        <v>621</v>
      </c>
      <c r="O197" s="20">
        <f t="shared" si="3"/>
        <v>41.712000000000003</v>
      </c>
    </row>
    <row r="198" spans="1:15" ht="15" customHeight="1" x14ac:dyDescent="0.35">
      <c r="A198" s="3" t="s">
        <v>241</v>
      </c>
      <c r="B198" s="3" t="s">
        <v>242</v>
      </c>
      <c r="C198" s="3">
        <v>2013</v>
      </c>
      <c r="D198" s="3" t="s">
        <v>621</v>
      </c>
      <c r="E198" s="3" t="s">
        <v>622</v>
      </c>
      <c r="F198" s="3" t="s">
        <v>621</v>
      </c>
      <c r="G198" s="3" t="s">
        <v>622</v>
      </c>
      <c r="H198" s="3" t="s">
        <v>621</v>
      </c>
      <c r="I198" s="3" t="s">
        <v>622</v>
      </c>
      <c r="J198" s="3" t="s">
        <v>621</v>
      </c>
      <c r="O198" s="20">
        <f t="shared" si="3"/>
        <v>0</v>
      </c>
    </row>
    <row r="199" spans="1:15" ht="15" customHeight="1" x14ac:dyDescent="0.35">
      <c r="A199" s="3" t="s">
        <v>243</v>
      </c>
      <c r="B199" s="3" t="s">
        <v>244</v>
      </c>
      <c r="C199" s="3">
        <v>2013</v>
      </c>
      <c r="D199" s="3" t="s">
        <v>621</v>
      </c>
      <c r="E199" s="3" t="s">
        <v>622</v>
      </c>
      <c r="F199" s="3" t="s">
        <v>621</v>
      </c>
      <c r="G199" s="3" t="s">
        <v>622</v>
      </c>
      <c r="H199" s="3" t="s">
        <v>621</v>
      </c>
      <c r="I199" s="3" t="s">
        <v>622</v>
      </c>
      <c r="J199" s="3" t="s">
        <v>621</v>
      </c>
      <c r="O199" s="20">
        <f t="shared" si="3"/>
        <v>0</v>
      </c>
    </row>
    <row r="200" spans="1:15" ht="15" customHeight="1" x14ac:dyDescent="0.35">
      <c r="A200" s="3" t="s">
        <v>243</v>
      </c>
      <c r="B200" s="3" t="s">
        <v>245</v>
      </c>
      <c r="C200" s="3">
        <v>2013</v>
      </c>
      <c r="D200" s="3" t="s">
        <v>621</v>
      </c>
      <c r="E200" s="3" t="s">
        <v>622</v>
      </c>
      <c r="F200" s="3" t="s">
        <v>621</v>
      </c>
      <c r="G200" s="3" t="s">
        <v>622</v>
      </c>
      <c r="H200" s="3" t="s">
        <v>621</v>
      </c>
      <c r="I200" s="3" t="s">
        <v>622</v>
      </c>
      <c r="J200" s="3" t="s">
        <v>621</v>
      </c>
      <c r="O200" s="20">
        <f t="shared" si="3"/>
        <v>0</v>
      </c>
    </row>
    <row r="201" spans="1:15" ht="15" customHeight="1" x14ac:dyDescent="0.35">
      <c r="A201" s="3" t="s">
        <v>243</v>
      </c>
      <c r="B201" s="3" t="s">
        <v>246</v>
      </c>
      <c r="C201" s="3">
        <v>2013</v>
      </c>
      <c r="D201" s="3" t="s">
        <v>621</v>
      </c>
      <c r="E201" s="3" t="s">
        <v>622</v>
      </c>
      <c r="F201" s="3" t="s">
        <v>621</v>
      </c>
      <c r="G201" s="3" t="s">
        <v>622</v>
      </c>
      <c r="H201" s="3" t="s">
        <v>621</v>
      </c>
      <c r="I201" s="3" t="s">
        <v>622</v>
      </c>
      <c r="J201" s="3" t="s">
        <v>621</v>
      </c>
      <c r="O201" s="20">
        <f t="shared" si="3"/>
        <v>0</v>
      </c>
    </row>
    <row r="202" spans="1:15" ht="15" customHeight="1" x14ac:dyDescent="0.35">
      <c r="A202" s="3" t="s">
        <v>243</v>
      </c>
      <c r="B202" s="3" t="s">
        <v>247</v>
      </c>
      <c r="C202" s="3">
        <v>2013</v>
      </c>
      <c r="D202" s="3">
        <v>4.5999999999999996</v>
      </c>
      <c r="E202" s="3" t="s">
        <v>657</v>
      </c>
      <c r="F202" s="3">
        <v>4.5999999999999996</v>
      </c>
      <c r="G202" s="3" t="s">
        <v>622</v>
      </c>
      <c r="H202" s="3" t="s">
        <v>621</v>
      </c>
      <c r="I202" s="3" t="s">
        <v>622</v>
      </c>
      <c r="J202" s="3" t="s">
        <v>621</v>
      </c>
      <c r="O202" s="20">
        <f t="shared" si="3"/>
        <v>4.5999999999999996</v>
      </c>
    </row>
    <row r="203" spans="1:15" ht="15" customHeight="1" x14ac:dyDescent="0.35">
      <c r="A203" s="3" t="s">
        <v>248</v>
      </c>
      <c r="B203" s="3" t="s">
        <v>249</v>
      </c>
      <c r="C203" s="3">
        <v>2013</v>
      </c>
      <c r="D203" s="3" t="s">
        <v>622</v>
      </c>
      <c r="E203" s="3" t="s">
        <v>622</v>
      </c>
      <c r="F203" s="3" t="s">
        <v>621</v>
      </c>
      <c r="G203" s="3" t="s">
        <v>622</v>
      </c>
      <c r="H203" s="3" t="s">
        <v>621</v>
      </c>
      <c r="I203" s="3" t="s">
        <v>622</v>
      </c>
      <c r="J203" s="3" t="s">
        <v>621</v>
      </c>
      <c r="O203" s="20">
        <f t="shared" si="3"/>
        <v>0</v>
      </c>
    </row>
    <row r="204" spans="1:15" ht="15" customHeight="1" x14ac:dyDescent="0.35">
      <c r="A204" s="3" t="s">
        <v>248</v>
      </c>
      <c r="B204" s="3" t="s">
        <v>250</v>
      </c>
      <c r="C204" s="3">
        <v>2013</v>
      </c>
      <c r="D204" s="3" t="s">
        <v>622</v>
      </c>
      <c r="E204" s="3" t="s">
        <v>622</v>
      </c>
      <c r="F204" s="3" t="s">
        <v>622</v>
      </c>
      <c r="G204" s="3" t="s">
        <v>622</v>
      </c>
      <c r="H204" s="3" t="s">
        <v>622</v>
      </c>
      <c r="I204" s="3" t="s">
        <v>622</v>
      </c>
      <c r="J204" s="3" t="s">
        <v>622</v>
      </c>
      <c r="O204" s="20">
        <f t="shared" si="3"/>
        <v>0</v>
      </c>
    </row>
    <row r="205" spans="1:15" ht="15" customHeight="1" x14ac:dyDescent="0.35">
      <c r="A205" s="3" t="s">
        <v>248</v>
      </c>
      <c r="B205" s="3" t="s">
        <v>251</v>
      </c>
      <c r="C205" s="3">
        <v>2013</v>
      </c>
      <c r="D205" s="3" t="s">
        <v>622</v>
      </c>
      <c r="E205" s="3" t="s">
        <v>622</v>
      </c>
      <c r="F205" s="3" t="s">
        <v>621</v>
      </c>
      <c r="G205" s="3" t="s">
        <v>622</v>
      </c>
      <c r="H205" s="3" t="s">
        <v>621</v>
      </c>
      <c r="I205" s="3" t="s">
        <v>622</v>
      </c>
      <c r="J205" s="3" t="s">
        <v>621</v>
      </c>
      <c r="O205" s="20">
        <f t="shared" si="3"/>
        <v>0</v>
      </c>
    </row>
    <row r="206" spans="1:15" ht="15" customHeight="1" x14ac:dyDescent="0.35">
      <c r="A206" s="3" t="s">
        <v>248</v>
      </c>
      <c r="B206" s="3" t="s">
        <v>252</v>
      </c>
      <c r="C206" s="3">
        <v>2013</v>
      </c>
      <c r="D206" s="3" t="s">
        <v>622</v>
      </c>
      <c r="E206" s="3" t="s">
        <v>622</v>
      </c>
      <c r="F206" s="3" t="s">
        <v>621</v>
      </c>
      <c r="G206" s="3" t="s">
        <v>622</v>
      </c>
      <c r="H206" s="3" t="s">
        <v>621</v>
      </c>
      <c r="I206" s="3" t="s">
        <v>622</v>
      </c>
      <c r="J206" s="3" t="s">
        <v>621</v>
      </c>
      <c r="O206" s="20">
        <f t="shared" si="3"/>
        <v>0</v>
      </c>
    </row>
    <row r="207" spans="1:15" ht="15" customHeight="1" x14ac:dyDescent="0.35">
      <c r="A207" s="3" t="s">
        <v>248</v>
      </c>
      <c r="B207" s="3" t="s">
        <v>253</v>
      </c>
      <c r="C207" s="3">
        <v>2013</v>
      </c>
      <c r="D207" s="3" t="s">
        <v>622</v>
      </c>
      <c r="E207" s="3" t="s">
        <v>622</v>
      </c>
      <c r="F207" s="3" t="s">
        <v>622</v>
      </c>
      <c r="G207" s="3" t="s">
        <v>622</v>
      </c>
      <c r="H207" s="3" t="s">
        <v>622</v>
      </c>
      <c r="I207" s="3" t="s">
        <v>622</v>
      </c>
      <c r="J207" s="3" t="s">
        <v>622</v>
      </c>
      <c r="O207" s="20">
        <f t="shared" si="3"/>
        <v>0</v>
      </c>
    </row>
    <row r="208" spans="1:15" ht="15" customHeight="1" x14ac:dyDescent="0.35">
      <c r="A208" s="3" t="s">
        <v>248</v>
      </c>
      <c r="B208" s="3" t="s">
        <v>254</v>
      </c>
      <c r="C208" s="3">
        <v>2013</v>
      </c>
      <c r="D208" s="3" t="s">
        <v>622</v>
      </c>
      <c r="E208" s="3" t="s">
        <v>622</v>
      </c>
      <c r="F208" s="3" t="s">
        <v>621</v>
      </c>
      <c r="G208" s="3" t="s">
        <v>622</v>
      </c>
      <c r="H208" s="3" t="s">
        <v>621</v>
      </c>
      <c r="I208" s="3" t="s">
        <v>622</v>
      </c>
      <c r="J208" s="3" t="s">
        <v>621</v>
      </c>
      <c r="O208" s="20">
        <f t="shared" si="3"/>
        <v>0</v>
      </c>
    </row>
    <row r="209" spans="1:15" ht="15" customHeight="1" x14ac:dyDescent="0.35">
      <c r="A209" s="3" t="s">
        <v>255</v>
      </c>
      <c r="B209" s="3" t="s">
        <v>256</v>
      </c>
      <c r="C209" s="3">
        <v>2013</v>
      </c>
      <c r="D209" s="3" t="s">
        <v>621</v>
      </c>
      <c r="E209" s="3" t="s">
        <v>622</v>
      </c>
      <c r="F209" s="3" t="s">
        <v>621</v>
      </c>
      <c r="G209" s="3" t="s">
        <v>622</v>
      </c>
      <c r="H209" s="3" t="s">
        <v>621</v>
      </c>
      <c r="I209" s="3" t="s">
        <v>622</v>
      </c>
      <c r="J209" s="3" t="s">
        <v>621</v>
      </c>
      <c r="O209" s="20">
        <f t="shared" si="3"/>
        <v>0</v>
      </c>
    </row>
    <row r="210" spans="1:15" ht="15" customHeight="1" x14ac:dyDescent="0.35">
      <c r="A210" s="3" t="s">
        <v>255</v>
      </c>
      <c r="B210" s="3" t="s">
        <v>257</v>
      </c>
      <c r="C210" s="3">
        <v>2013</v>
      </c>
      <c r="D210" s="3" t="s">
        <v>622</v>
      </c>
      <c r="E210" s="3" t="s">
        <v>622</v>
      </c>
      <c r="F210" s="3" t="s">
        <v>622</v>
      </c>
      <c r="G210" s="3" t="s">
        <v>622</v>
      </c>
      <c r="H210" s="3" t="s">
        <v>622</v>
      </c>
      <c r="I210" s="3" t="s">
        <v>622</v>
      </c>
      <c r="J210" s="3" t="s">
        <v>622</v>
      </c>
      <c r="O210" s="20">
        <f t="shared" si="3"/>
        <v>0</v>
      </c>
    </row>
    <row r="211" spans="1:15" ht="15" customHeight="1" x14ac:dyDescent="0.35">
      <c r="A211" s="3" t="s">
        <v>258</v>
      </c>
      <c r="B211" s="3" t="s">
        <v>259</v>
      </c>
      <c r="C211" s="3">
        <v>2013</v>
      </c>
      <c r="D211" s="3" t="s">
        <v>621</v>
      </c>
      <c r="E211" s="3" t="s">
        <v>658</v>
      </c>
      <c r="F211" s="3">
        <v>177.66200000000001</v>
      </c>
      <c r="G211" s="3" t="s">
        <v>621</v>
      </c>
      <c r="H211" s="3" t="s">
        <v>621</v>
      </c>
      <c r="I211" s="3" t="s">
        <v>621</v>
      </c>
      <c r="J211" s="3" t="s">
        <v>621</v>
      </c>
      <c r="O211" s="20">
        <f t="shared" si="3"/>
        <v>177.66200000000001</v>
      </c>
    </row>
    <row r="212" spans="1:15" ht="15" customHeight="1" x14ac:dyDescent="0.35">
      <c r="A212" s="3" t="s">
        <v>260</v>
      </c>
      <c r="B212" s="3" t="s">
        <v>261</v>
      </c>
      <c r="C212" s="3">
        <v>2013</v>
      </c>
      <c r="D212" s="3">
        <v>12.875</v>
      </c>
      <c r="E212" s="3" t="s">
        <v>659</v>
      </c>
      <c r="F212" s="3">
        <v>12.875</v>
      </c>
      <c r="G212" s="3" t="s">
        <v>622</v>
      </c>
      <c r="H212" s="3" t="s">
        <v>621</v>
      </c>
      <c r="I212" s="3" t="s">
        <v>622</v>
      </c>
      <c r="J212" s="3" t="s">
        <v>621</v>
      </c>
      <c r="O212" s="20">
        <f t="shared" si="3"/>
        <v>12.875</v>
      </c>
    </row>
    <row r="213" spans="1:15" ht="15" customHeight="1" x14ac:dyDescent="0.35">
      <c r="A213" s="3" t="s">
        <v>260</v>
      </c>
      <c r="B213" s="3" t="s">
        <v>262</v>
      </c>
      <c r="C213" s="3">
        <v>2013</v>
      </c>
      <c r="D213" s="3" t="s">
        <v>622</v>
      </c>
      <c r="E213" s="3" t="s">
        <v>622</v>
      </c>
      <c r="F213" s="3" t="s">
        <v>622</v>
      </c>
      <c r="G213" s="3" t="s">
        <v>622</v>
      </c>
      <c r="H213" s="3" t="s">
        <v>622</v>
      </c>
      <c r="I213" s="3" t="s">
        <v>622</v>
      </c>
      <c r="J213" s="3" t="s">
        <v>622</v>
      </c>
      <c r="O213" s="20">
        <f t="shared" si="3"/>
        <v>0</v>
      </c>
    </row>
    <row r="214" spans="1:15" ht="15" customHeight="1" x14ac:dyDescent="0.35">
      <c r="A214" s="3" t="s">
        <v>263</v>
      </c>
      <c r="B214" s="3" t="s">
        <v>264</v>
      </c>
      <c r="C214" s="3">
        <v>2013</v>
      </c>
      <c r="D214" s="3" t="s">
        <v>622</v>
      </c>
      <c r="E214" s="3" t="s">
        <v>622</v>
      </c>
      <c r="F214" s="3" t="s">
        <v>622</v>
      </c>
      <c r="G214" s="3" t="s">
        <v>622</v>
      </c>
      <c r="H214" s="3" t="s">
        <v>622</v>
      </c>
      <c r="I214" s="3" t="s">
        <v>622</v>
      </c>
      <c r="J214" s="3" t="s">
        <v>622</v>
      </c>
      <c r="O214" s="20">
        <f t="shared" si="3"/>
        <v>0</v>
      </c>
    </row>
    <row r="215" spans="1:15" ht="15" customHeight="1" x14ac:dyDescent="0.35">
      <c r="A215" s="3" t="s">
        <v>265</v>
      </c>
      <c r="B215" s="3" t="s">
        <v>266</v>
      </c>
      <c r="C215" s="3">
        <v>2013</v>
      </c>
      <c r="D215" s="3" t="s">
        <v>621</v>
      </c>
      <c r="E215" s="3" t="s">
        <v>621</v>
      </c>
      <c r="F215" s="3" t="s">
        <v>621</v>
      </c>
      <c r="G215" s="3" t="s">
        <v>621</v>
      </c>
      <c r="H215" s="3" t="s">
        <v>621</v>
      </c>
      <c r="I215" s="3" t="s">
        <v>621</v>
      </c>
      <c r="J215" s="3" t="s">
        <v>621</v>
      </c>
      <c r="O215" s="20">
        <f t="shared" si="3"/>
        <v>0</v>
      </c>
    </row>
    <row r="216" spans="1:15" ht="15" customHeight="1" x14ac:dyDescent="0.35">
      <c r="A216" s="3" t="s">
        <v>267</v>
      </c>
      <c r="B216" s="3" t="s">
        <v>268</v>
      </c>
      <c r="C216" s="3">
        <v>2013</v>
      </c>
      <c r="D216" s="3">
        <v>82.179000000000002</v>
      </c>
      <c r="E216" s="3" t="s">
        <v>660</v>
      </c>
      <c r="F216" s="3">
        <v>82.179000000000002</v>
      </c>
      <c r="G216" s="3" t="s">
        <v>622</v>
      </c>
      <c r="H216" s="3" t="s">
        <v>621</v>
      </c>
      <c r="I216" s="3" t="s">
        <v>622</v>
      </c>
      <c r="J216" s="3" t="s">
        <v>621</v>
      </c>
      <c r="O216" s="20">
        <f t="shared" si="3"/>
        <v>82.179000000000002</v>
      </c>
    </row>
    <row r="217" spans="1:15" ht="15" customHeight="1" x14ac:dyDescent="0.35">
      <c r="A217" s="3" t="s">
        <v>267</v>
      </c>
      <c r="B217" s="3" t="s">
        <v>269</v>
      </c>
      <c r="C217" s="3">
        <v>2013</v>
      </c>
      <c r="D217" s="3" t="s">
        <v>621</v>
      </c>
      <c r="E217" s="3" t="s">
        <v>622</v>
      </c>
      <c r="F217" s="3" t="s">
        <v>621</v>
      </c>
      <c r="G217" s="3" t="s">
        <v>622</v>
      </c>
      <c r="H217" s="3" t="s">
        <v>621</v>
      </c>
      <c r="I217" s="3" t="s">
        <v>622</v>
      </c>
      <c r="J217" s="3" t="s">
        <v>621</v>
      </c>
      <c r="O217" s="20">
        <f t="shared" si="3"/>
        <v>0</v>
      </c>
    </row>
    <row r="218" spans="1:15" ht="15" customHeight="1" x14ac:dyDescent="0.35">
      <c r="A218" s="3" t="s">
        <v>270</v>
      </c>
      <c r="B218" s="3" t="s">
        <v>271</v>
      </c>
      <c r="C218" s="3">
        <v>2013</v>
      </c>
      <c r="D218" s="3" t="s">
        <v>621</v>
      </c>
      <c r="E218" s="3" t="s">
        <v>622</v>
      </c>
      <c r="F218" s="3" t="s">
        <v>621</v>
      </c>
      <c r="G218" s="3" t="s">
        <v>622</v>
      </c>
      <c r="H218" s="3" t="s">
        <v>621</v>
      </c>
      <c r="I218" s="3" t="s">
        <v>622</v>
      </c>
      <c r="J218" s="3" t="s">
        <v>621</v>
      </c>
      <c r="O218" s="20">
        <f t="shared" si="3"/>
        <v>0</v>
      </c>
    </row>
    <row r="219" spans="1:15" ht="15" customHeight="1" x14ac:dyDescent="0.35">
      <c r="A219" s="3" t="s">
        <v>272</v>
      </c>
      <c r="B219" s="3" t="s">
        <v>273</v>
      </c>
      <c r="C219" s="3">
        <v>2013</v>
      </c>
      <c r="D219" s="3" t="s">
        <v>621</v>
      </c>
      <c r="E219" s="3" t="s">
        <v>622</v>
      </c>
      <c r="F219" s="3" t="s">
        <v>621</v>
      </c>
      <c r="G219" s="3" t="s">
        <v>622</v>
      </c>
      <c r="H219" s="3" t="s">
        <v>621</v>
      </c>
      <c r="I219" s="3" t="s">
        <v>622</v>
      </c>
      <c r="J219" s="3" t="s">
        <v>621</v>
      </c>
      <c r="O219" s="20">
        <f t="shared" si="3"/>
        <v>0</v>
      </c>
    </row>
    <row r="220" spans="1:15" ht="15" customHeight="1" x14ac:dyDescent="0.35">
      <c r="A220" s="3" t="s">
        <v>272</v>
      </c>
      <c r="B220" s="3" t="s">
        <v>274</v>
      </c>
      <c r="C220" s="3">
        <v>2013</v>
      </c>
      <c r="D220" s="3" t="s">
        <v>621</v>
      </c>
      <c r="E220" s="3" t="s">
        <v>622</v>
      </c>
      <c r="F220" s="3" t="s">
        <v>621</v>
      </c>
      <c r="G220" s="3" t="s">
        <v>622</v>
      </c>
      <c r="H220" s="3" t="s">
        <v>621</v>
      </c>
      <c r="I220" s="3" t="s">
        <v>622</v>
      </c>
      <c r="J220" s="3" t="s">
        <v>621</v>
      </c>
      <c r="O220" s="20">
        <f t="shared" si="3"/>
        <v>0</v>
      </c>
    </row>
    <row r="221" spans="1:15" ht="15" customHeight="1" x14ac:dyDescent="0.35">
      <c r="A221" s="3" t="s">
        <v>272</v>
      </c>
      <c r="B221" s="3" t="s">
        <v>275</v>
      </c>
      <c r="C221" s="3">
        <v>2013</v>
      </c>
      <c r="D221" s="3" t="s">
        <v>621</v>
      </c>
      <c r="E221" s="3" t="s">
        <v>622</v>
      </c>
      <c r="F221" s="3" t="s">
        <v>621</v>
      </c>
      <c r="G221" s="3" t="s">
        <v>622</v>
      </c>
      <c r="H221" s="3" t="s">
        <v>621</v>
      </c>
      <c r="I221" s="3" t="s">
        <v>622</v>
      </c>
      <c r="J221" s="3" t="s">
        <v>621</v>
      </c>
      <c r="O221" s="20">
        <f t="shared" si="3"/>
        <v>0</v>
      </c>
    </row>
    <row r="222" spans="1:15" ht="15" customHeight="1" x14ac:dyDescent="0.35">
      <c r="A222" s="3" t="s">
        <v>272</v>
      </c>
      <c r="B222" s="3" t="s">
        <v>276</v>
      </c>
      <c r="C222" s="3">
        <v>2013</v>
      </c>
      <c r="D222" s="3" t="s">
        <v>621</v>
      </c>
      <c r="E222" s="3" t="s">
        <v>622</v>
      </c>
      <c r="F222" s="3" t="s">
        <v>621</v>
      </c>
      <c r="G222" s="3" t="s">
        <v>622</v>
      </c>
      <c r="H222" s="3" t="s">
        <v>621</v>
      </c>
      <c r="I222" s="3" t="s">
        <v>622</v>
      </c>
      <c r="J222" s="3" t="s">
        <v>621</v>
      </c>
      <c r="O222" s="20">
        <f t="shared" si="3"/>
        <v>0</v>
      </c>
    </row>
    <row r="223" spans="1:15" ht="15" customHeight="1" x14ac:dyDescent="0.35">
      <c r="A223" s="3" t="s">
        <v>277</v>
      </c>
      <c r="B223" s="3" t="s">
        <v>278</v>
      </c>
      <c r="C223" s="3">
        <v>2013</v>
      </c>
      <c r="D223" s="3" t="s">
        <v>621</v>
      </c>
      <c r="E223" s="3" t="s">
        <v>661</v>
      </c>
      <c r="F223" s="3" t="s">
        <v>621</v>
      </c>
      <c r="G223" s="3" t="s">
        <v>661</v>
      </c>
      <c r="H223" s="3" t="s">
        <v>621</v>
      </c>
      <c r="I223" s="3" t="s">
        <v>661</v>
      </c>
      <c r="J223" s="3" t="s">
        <v>621</v>
      </c>
      <c r="O223" s="20">
        <f t="shared" si="3"/>
        <v>0</v>
      </c>
    </row>
    <row r="224" spans="1:15" ht="15" customHeight="1" x14ac:dyDescent="0.35">
      <c r="A224" s="3" t="s">
        <v>277</v>
      </c>
      <c r="B224" s="3" t="s">
        <v>279</v>
      </c>
      <c r="C224" s="3">
        <v>2013</v>
      </c>
      <c r="D224" s="3">
        <v>126.779</v>
      </c>
      <c r="E224" s="3" t="s">
        <v>662</v>
      </c>
      <c r="F224" s="3">
        <v>121.342</v>
      </c>
      <c r="G224" s="3" t="s">
        <v>663</v>
      </c>
      <c r="H224" s="3">
        <v>5.4370000000000003</v>
      </c>
      <c r="I224" s="3" t="s">
        <v>622</v>
      </c>
      <c r="J224" s="3" t="s">
        <v>621</v>
      </c>
      <c r="O224" s="20">
        <f t="shared" si="3"/>
        <v>126.779</v>
      </c>
    </row>
    <row r="225" spans="1:15" ht="15" customHeight="1" x14ac:dyDescent="0.35">
      <c r="A225" s="3" t="s">
        <v>280</v>
      </c>
      <c r="B225" s="3" t="s">
        <v>281</v>
      </c>
      <c r="C225" s="3">
        <v>2013</v>
      </c>
      <c r="D225" s="3">
        <v>59.7</v>
      </c>
      <c r="E225" s="3" t="s">
        <v>664</v>
      </c>
      <c r="F225" s="3">
        <v>38.799999999999997</v>
      </c>
      <c r="G225" s="3" t="s">
        <v>665</v>
      </c>
      <c r="H225" s="3">
        <v>20.9</v>
      </c>
      <c r="I225" s="3" t="s">
        <v>621</v>
      </c>
      <c r="J225" s="3" t="s">
        <v>621</v>
      </c>
      <c r="O225" s="20">
        <f t="shared" si="3"/>
        <v>59.699999999999996</v>
      </c>
    </row>
    <row r="226" spans="1:15" ht="15" customHeight="1" x14ac:dyDescent="0.35">
      <c r="A226" s="3" t="s">
        <v>282</v>
      </c>
      <c r="B226" s="3" t="s">
        <v>283</v>
      </c>
      <c r="C226" s="3">
        <v>2013</v>
      </c>
      <c r="D226" s="3" t="s">
        <v>621</v>
      </c>
      <c r="E226" s="3" t="s">
        <v>622</v>
      </c>
      <c r="F226" s="3" t="s">
        <v>621</v>
      </c>
      <c r="G226" s="3" t="s">
        <v>622</v>
      </c>
      <c r="H226" s="3" t="s">
        <v>621</v>
      </c>
      <c r="I226" s="3" t="s">
        <v>622</v>
      </c>
      <c r="J226" s="3" t="s">
        <v>621</v>
      </c>
      <c r="O226" s="20">
        <f t="shared" si="3"/>
        <v>0</v>
      </c>
    </row>
    <row r="227" spans="1:15" ht="15" customHeight="1" x14ac:dyDescent="0.35">
      <c r="A227" s="3" t="s">
        <v>282</v>
      </c>
      <c r="B227" s="3" t="s">
        <v>284</v>
      </c>
      <c r="C227" s="3">
        <v>2013</v>
      </c>
      <c r="D227" s="3" t="s">
        <v>621</v>
      </c>
      <c r="E227" s="3" t="s">
        <v>622</v>
      </c>
      <c r="F227" s="3" t="s">
        <v>621</v>
      </c>
      <c r="G227" s="3" t="s">
        <v>622</v>
      </c>
      <c r="H227" s="3" t="s">
        <v>621</v>
      </c>
      <c r="I227" s="3" t="s">
        <v>622</v>
      </c>
      <c r="J227" s="3" t="s">
        <v>621</v>
      </c>
      <c r="O227" s="20">
        <f t="shared" si="3"/>
        <v>0</v>
      </c>
    </row>
    <row r="228" spans="1:15" ht="15" customHeight="1" x14ac:dyDescent="0.35">
      <c r="A228" s="3" t="s">
        <v>282</v>
      </c>
      <c r="B228" s="3" t="s">
        <v>285</v>
      </c>
      <c r="C228" s="3">
        <v>2013</v>
      </c>
      <c r="D228" s="3" t="s">
        <v>621</v>
      </c>
      <c r="E228" s="3" t="s">
        <v>622</v>
      </c>
      <c r="F228" s="3" t="s">
        <v>621</v>
      </c>
      <c r="G228" s="3" t="s">
        <v>622</v>
      </c>
      <c r="H228" s="3" t="s">
        <v>621</v>
      </c>
      <c r="I228" s="3" t="s">
        <v>622</v>
      </c>
      <c r="J228" s="3" t="s">
        <v>621</v>
      </c>
      <c r="O228" s="20">
        <f t="shared" si="3"/>
        <v>0</v>
      </c>
    </row>
    <row r="229" spans="1:15" ht="15" customHeight="1" x14ac:dyDescent="0.35">
      <c r="A229" s="3" t="s">
        <v>282</v>
      </c>
      <c r="B229" s="3" t="s">
        <v>286</v>
      </c>
      <c r="C229" s="3">
        <v>2013</v>
      </c>
      <c r="D229" s="3" t="s">
        <v>621</v>
      </c>
      <c r="E229" s="3" t="s">
        <v>622</v>
      </c>
      <c r="F229" s="3" t="s">
        <v>621</v>
      </c>
      <c r="G229" s="3" t="s">
        <v>622</v>
      </c>
      <c r="H229" s="3" t="s">
        <v>621</v>
      </c>
      <c r="I229" s="3" t="s">
        <v>622</v>
      </c>
      <c r="J229" s="3" t="s">
        <v>621</v>
      </c>
      <c r="O229" s="20">
        <f t="shared" si="3"/>
        <v>0</v>
      </c>
    </row>
    <row r="230" spans="1:15" ht="15" customHeight="1" x14ac:dyDescent="0.35">
      <c r="A230" s="3" t="s">
        <v>282</v>
      </c>
      <c r="B230" s="3" t="s">
        <v>287</v>
      </c>
      <c r="C230" s="3">
        <v>2013</v>
      </c>
      <c r="D230" s="3" t="s">
        <v>621</v>
      </c>
      <c r="E230" s="3" t="s">
        <v>622</v>
      </c>
      <c r="F230" s="3" t="s">
        <v>621</v>
      </c>
      <c r="G230" s="3" t="s">
        <v>622</v>
      </c>
      <c r="H230" s="3" t="s">
        <v>621</v>
      </c>
      <c r="I230" s="3" t="s">
        <v>622</v>
      </c>
      <c r="J230" s="3" t="s">
        <v>621</v>
      </c>
      <c r="O230" s="20">
        <f t="shared" si="3"/>
        <v>0</v>
      </c>
    </row>
    <row r="231" spans="1:15" ht="15" customHeight="1" x14ac:dyDescent="0.35">
      <c r="A231" s="3" t="s">
        <v>282</v>
      </c>
      <c r="B231" s="3" t="s">
        <v>288</v>
      </c>
      <c r="C231" s="3">
        <v>2013</v>
      </c>
      <c r="D231" s="3" t="s">
        <v>621</v>
      </c>
      <c r="E231" s="3" t="s">
        <v>622</v>
      </c>
      <c r="F231" s="3" t="s">
        <v>621</v>
      </c>
      <c r="G231" s="3" t="s">
        <v>622</v>
      </c>
      <c r="H231" s="3" t="s">
        <v>621</v>
      </c>
      <c r="I231" s="3" t="s">
        <v>622</v>
      </c>
      <c r="J231" s="3" t="s">
        <v>621</v>
      </c>
      <c r="O231" s="20">
        <f t="shared" si="3"/>
        <v>0</v>
      </c>
    </row>
    <row r="232" spans="1:15" ht="15" customHeight="1" x14ac:dyDescent="0.35">
      <c r="A232" s="3" t="s">
        <v>282</v>
      </c>
      <c r="B232" s="3" t="s">
        <v>289</v>
      </c>
      <c r="C232" s="3">
        <v>2013</v>
      </c>
      <c r="D232" s="3" t="s">
        <v>621</v>
      </c>
      <c r="E232" s="3" t="s">
        <v>622</v>
      </c>
      <c r="F232" s="3" t="s">
        <v>621</v>
      </c>
      <c r="G232" s="3" t="s">
        <v>622</v>
      </c>
      <c r="H232" s="3" t="s">
        <v>621</v>
      </c>
      <c r="I232" s="3" t="s">
        <v>622</v>
      </c>
      <c r="J232" s="3" t="s">
        <v>621</v>
      </c>
      <c r="O232" s="20">
        <f t="shared" si="3"/>
        <v>0</v>
      </c>
    </row>
    <row r="233" spans="1:15" ht="15" customHeight="1" x14ac:dyDescent="0.35">
      <c r="A233" s="3" t="s">
        <v>282</v>
      </c>
      <c r="B233" s="3" t="s">
        <v>290</v>
      </c>
      <c r="C233" s="3">
        <v>2013</v>
      </c>
      <c r="D233" s="3" t="s">
        <v>621</v>
      </c>
      <c r="E233" s="3" t="s">
        <v>622</v>
      </c>
      <c r="F233" s="3" t="s">
        <v>621</v>
      </c>
      <c r="G233" s="3" t="s">
        <v>622</v>
      </c>
      <c r="H233" s="3" t="s">
        <v>621</v>
      </c>
      <c r="I233" s="3" t="s">
        <v>622</v>
      </c>
      <c r="J233" s="3" t="s">
        <v>621</v>
      </c>
      <c r="O233" s="20">
        <f t="shared" si="3"/>
        <v>0</v>
      </c>
    </row>
    <row r="234" spans="1:15" ht="15" customHeight="1" x14ac:dyDescent="0.35">
      <c r="A234" s="3" t="s">
        <v>291</v>
      </c>
      <c r="B234" s="3" t="s">
        <v>292</v>
      </c>
      <c r="C234" s="3">
        <v>2013</v>
      </c>
      <c r="D234" s="3" t="s">
        <v>621</v>
      </c>
      <c r="E234" s="3" t="s">
        <v>622</v>
      </c>
      <c r="F234" s="3" t="s">
        <v>621</v>
      </c>
      <c r="G234" s="3" t="s">
        <v>622</v>
      </c>
      <c r="H234" s="3" t="s">
        <v>621</v>
      </c>
      <c r="I234" s="3" t="s">
        <v>622</v>
      </c>
      <c r="J234" s="3" t="s">
        <v>621</v>
      </c>
      <c r="O234" s="20">
        <f t="shared" si="3"/>
        <v>0</v>
      </c>
    </row>
    <row r="235" spans="1:15" ht="15" customHeight="1" x14ac:dyDescent="0.35">
      <c r="A235" s="3" t="s">
        <v>293</v>
      </c>
      <c r="B235" s="3" t="s">
        <v>190</v>
      </c>
      <c r="C235" s="3">
        <v>2013</v>
      </c>
      <c r="D235" s="3" t="s">
        <v>621</v>
      </c>
      <c r="E235" s="3" t="s">
        <v>622</v>
      </c>
      <c r="F235" s="3" t="s">
        <v>621</v>
      </c>
      <c r="G235" s="3" t="s">
        <v>622</v>
      </c>
      <c r="H235" s="3" t="s">
        <v>621</v>
      </c>
      <c r="I235" s="3" t="s">
        <v>622</v>
      </c>
      <c r="J235" s="3" t="s">
        <v>621</v>
      </c>
      <c r="O235" s="20">
        <f t="shared" si="3"/>
        <v>0</v>
      </c>
    </row>
    <row r="236" spans="1:15" ht="15" customHeight="1" x14ac:dyDescent="0.35">
      <c r="A236" s="3" t="s">
        <v>293</v>
      </c>
      <c r="B236" s="3" t="s">
        <v>294</v>
      </c>
      <c r="C236" s="3">
        <v>2013</v>
      </c>
      <c r="D236" s="3" t="s">
        <v>621</v>
      </c>
      <c r="E236" s="3" t="s">
        <v>622</v>
      </c>
      <c r="F236" s="3" t="s">
        <v>621</v>
      </c>
      <c r="G236" s="3" t="s">
        <v>622</v>
      </c>
      <c r="H236" s="3" t="s">
        <v>621</v>
      </c>
      <c r="I236" s="3" t="s">
        <v>622</v>
      </c>
      <c r="J236" s="3" t="s">
        <v>621</v>
      </c>
      <c r="O236" s="20">
        <f t="shared" si="3"/>
        <v>0</v>
      </c>
    </row>
    <row r="237" spans="1:15" ht="15" customHeight="1" x14ac:dyDescent="0.35">
      <c r="A237" s="3" t="s">
        <v>293</v>
      </c>
      <c r="B237" s="3" t="s">
        <v>295</v>
      </c>
      <c r="C237" s="3">
        <v>2013</v>
      </c>
      <c r="D237" s="3" t="s">
        <v>621</v>
      </c>
      <c r="E237" s="3" t="s">
        <v>622</v>
      </c>
      <c r="F237" s="3" t="s">
        <v>621</v>
      </c>
      <c r="G237" s="3" t="s">
        <v>622</v>
      </c>
      <c r="H237" s="3" t="s">
        <v>621</v>
      </c>
      <c r="I237" s="3" t="s">
        <v>622</v>
      </c>
      <c r="J237" s="3" t="s">
        <v>621</v>
      </c>
      <c r="O237" s="20">
        <f t="shared" si="3"/>
        <v>0</v>
      </c>
    </row>
    <row r="238" spans="1:15" ht="15" customHeight="1" x14ac:dyDescent="0.35">
      <c r="A238" s="3" t="s">
        <v>293</v>
      </c>
      <c r="B238" s="3" t="s">
        <v>296</v>
      </c>
      <c r="C238" s="3">
        <v>2013</v>
      </c>
      <c r="D238" s="3" t="s">
        <v>621</v>
      </c>
      <c r="E238" s="3" t="s">
        <v>622</v>
      </c>
      <c r="F238" s="3" t="s">
        <v>621</v>
      </c>
      <c r="G238" s="3" t="s">
        <v>622</v>
      </c>
      <c r="H238" s="3" t="s">
        <v>621</v>
      </c>
      <c r="I238" s="3" t="s">
        <v>622</v>
      </c>
      <c r="J238" s="3" t="s">
        <v>621</v>
      </c>
      <c r="O238" s="20">
        <f t="shared" si="3"/>
        <v>0</v>
      </c>
    </row>
    <row r="239" spans="1:15" ht="15" customHeight="1" x14ac:dyDescent="0.35">
      <c r="A239" s="3" t="s">
        <v>297</v>
      </c>
      <c r="B239" s="3" t="s">
        <v>298</v>
      </c>
      <c r="C239" s="3">
        <v>2013</v>
      </c>
      <c r="D239" s="3" t="s">
        <v>622</v>
      </c>
      <c r="E239" s="3" t="s">
        <v>622</v>
      </c>
      <c r="F239" s="3" t="s">
        <v>622</v>
      </c>
      <c r="G239" s="3" t="s">
        <v>622</v>
      </c>
      <c r="H239" s="3" t="s">
        <v>622</v>
      </c>
      <c r="I239" s="3" t="s">
        <v>622</v>
      </c>
      <c r="J239" s="3" t="s">
        <v>622</v>
      </c>
      <c r="O239" s="20">
        <f t="shared" si="3"/>
        <v>0</v>
      </c>
    </row>
    <row r="240" spans="1:15" ht="15" customHeight="1" x14ac:dyDescent="0.35">
      <c r="A240" s="3" t="s">
        <v>299</v>
      </c>
      <c r="B240" s="3" t="s">
        <v>300</v>
      </c>
      <c r="C240" s="3">
        <v>2013</v>
      </c>
      <c r="D240" s="3">
        <v>42.923999999999999</v>
      </c>
      <c r="E240" s="3" t="s">
        <v>666</v>
      </c>
      <c r="F240" s="3">
        <v>42.923999999999999</v>
      </c>
      <c r="G240" s="3" t="s">
        <v>622</v>
      </c>
      <c r="H240" s="3" t="s">
        <v>621</v>
      </c>
      <c r="I240" s="3" t="s">
        <v>622</v>
      </c>
      <c r="J240" s="3" t="s">
        <v>621</v>
      </c>
      <c r="O240" s="20">
        <f t="shared" si="3"/>
        <v>42.923999999999999</v>
      </c>
    </row>
    <row r="241" spans="1:15" ht="15" customHeight="1" x14ac:dyDescent="0.35">
      <c r="A241" s="3" t="s">
        <v>301</v>
      </c>
      <c r="B241" s="3" t="s">
        <v>302</v>
      </c>
      <c r="C241" s="3">
        <v>2013</v>
      </c>
      <c r="D241" s="3">
        <v>7.0590000000000002</v>
      </c>
      <c r="E241" s="3" t="s">
        <v>667</v>
      </c>
      <c r="F241" s="3">
        <v>7.0590000000000002</v>
      </c>
      <c r="G241" s="3" t="s">
        <v>622</v>
      </c>
      <c r="H241" s="3" t="s">
        <v>621</v>
      </c>
      <c r="I241" s="3" t="s">
        <v>622</v>
      </c>
      <c r="J241" s="3" t="s">
        <v>621</v>
      </c>
      <c r="O241" s="20">
        <f t="shared" si="3"/>
        <v>7.0590000000000002</v>
      </c>
    </row>
    <row r="242" spans="1:15" ht="15" customHeight="1" x14ac:dyDescent="0.35">
      <c r="A242" s="3" t="s">
        <v>303</v>
      </c>
      <c r="B242" s="3" t="s">
        <v>304</v>
      </c>
      <c r="C242" s="3">
        <v>2013</v>
      </c>
      <c r="D242" s="3" t="s">
        <v>621</v>
      </c>
      <c r="E242" s="3" t="s">
        <v>622</v>
      </c>
      <c r="F242" s="3" t="s">
        <v>621</v>
      </c>
      <c r="G242" s="3" t="s">
        <v>622</v>
      </c>
      <c r="H242" s="3" t="s">
        <v>621</v>
      </c>
      <c r="I242" s="3" t="s">
        <v>622</v>
      </c>
      <c r="J242" s="3" t="s">
        <v>621</v>
      </c>
      <c r="O242" s="20">
        <f t="shared" si="3"/>
        <v>0</v>
      </c>
    </row>
    <row r="243" spans="1:15" ht="15" customHeight="1" x14ac:dyDescent="0.35">
      <c r="A243" s="3" t="s">
        <v>305</v>
      </c>
      <c r="B243" s="3" t="s">
        <v>306</v>
      </c>
      <c r="C243" s="3">
        <v>2013</v>
      </c>
      <c r="D243" s="3">
        <v>17.5</v>
      </c>
      <c r="E243" s="3" t="s">
        <v>668</v>
      </c>
      <c r="F243" s="3">
        <v>17.5</v>
      </c>
      <c r="G243" s="3" t="s">
        <v>622</v>
      </c>
      <c r="H243" s="3" t="s">
        <v>621</v>
      </c>
      <c r="I243" s="3" t="s">
        <v>622</v>
      </c>
      <c r="J243" s="3" t="s">
        <v>621</v>
      </c>
      <c r="O243" s="20">
        <f t="shared" si="3"/>
        <v>17.5</v>
      </c>
    </row>
    <row r="244" spans="1:15" ht="15" customHeight="1" x14ac:dyDescent="0.35">
      <c r="A244" s="3" t="s">
        <v>305</v>
      </c>
      <c r="B244" s="3" t="s">
        <v>307</v>
      </c>
      <c r="C244" s="3">
        <v>2013</v>
      </c>
      <c r="D244" s="3">
        <v>77</v>
      </c>
      <c r="E244" s="3" t="s">
        <v>668</v>
      </c>
      <c r="F244" s="3">
        <v>77</v>
      </c>
      <c r="G244" s="3" t="s">
        <v>622</v>
      </c>
      <c r="H244" s="3" t="s">
        <v>621</v>
      </c>
      <c r="I244" s="3" t="s">
        <v>622</v>
      </c>
      <c r="J244" s="3" t="s">
        <v>621</v>
      </c>
      <c r="O244" s="20">
        <f t="shared" si="3"/>
        <v>77</v>
      </c>
    </row>
    <row r="245" spans="1:15" ht="15" customHeight="1" x14ac:dyDescent="0.35">
      <c r="A245" s="3" t="s">
        <v>305</v>
      </c>
      <c r="B245" s="3" t="s">
        <v>308</v>
      </c>
      <c r="C245" s="3">
        <v>2013</v>
      </c>
      <c r="D245" s="3" t="s">
        <v>621</v>
      </c>
      <c r="E245" s="3" t="s">
        <v>668</v>
      </c>
      <c r="F245" s="3" t="s">
        <v>621</v>
      </c>
      <c r="G245" s="3" t="s">
        <v>622</v>
      </c>
      <c r="H245" s="3" t="s">
        <v>621</v>
      </c>
      <c r="I245" s="3" t="s">
        <v>622</v>
      </c>
      <c r="J245" s="3" t="s">
        <v>621</v>
      </c>
      <c r="O245" s="20">
        <f t="shared" si="3"/>
        <v>0</v>
      </c>
    </row>
    <row r="246" spans="1:15" ht="15" customHeight="1" x14ac:dyDescent="0.35">
      <c r="A246" s="3" t="s">
        <v>305</v>
      </c>
      <c r="B246" s="3" t="s">
        <v>309</v>
      </c>
      <c r="C246" s="3">
        <v>2013</v>
      </c>
      <c r="D246" s="3">
        <v>3.7</v>
      </c>
      <c r="E246" s="3" t="s">
        <v>668</v>
      </c>
      <c r="F246" s="3">
        <v>3.7</v>
      </c>
      <c r="G246" s="3" t="s">
        <v>622</v>
      </c>
      <c r="H246" s="3" t="s">
        <v>621</v>
      </c>
      <c r="I246" s="3" t="s">
        <v>622</v>
      </c>
      <c r="J246" s="3" t="s">
        <v>621</v>
      </c>
      <c r="O246" s="20">
        <f t="shared" si="3"/>
        <v>3.7</v>
      </c>
    </row>
    <row r="247" spans="1:15" ht="15" customHeight="1" x14ac:dyDescent="0.35">
      <c r="A247" s="3" t="s">
        <v>310</v>
      </c>
      <c r="B247" s="3" t="s">
        <v>311</v>
      </c>
      <c r="C247" s="3">
        <v>2013</v>
      </c>
      <c r="D247" s="3" t="s">
        <v>621</v>
      </c>
      <c r="E247" s="3" t="s">
        <v>621</v>
      </c>
      <c r="F247" s="3" t="s">
        <v>621</v>
      </c>
      <c r="G247" s="3" t="s">
        <v>622</v>
      </c>
      <c r="H247" s="3" t="s">
        <v>621</v>
      </c>
      <c r="I247" s="3" t="s">
        <v>622</v>
      </c>
      <c r="J247" s="3" t="s">
        <v>621</v>
      </c>
      <c r="O247" s="20">
        <f t="shared" si="3"/>
        <v>0</v>
      </c>
    </row>
    <row r="248" spans="1:15" ht="15" customHeight="1" x14ac:dyDescent="0.35">
      <c r="A248" s="3" t="s">
        <v>312</v>
      </c>
      <c r="B248" s="3" t="s">
        <v>313</v>
      </c>
      <c r="C248" s="3">
        <v>2013</v>
      </c>
      <c r="D248" s="3" t="s">
        <v>621</v>
      </c>
      <c r="E248" s="3" t="s">
        <v>622</v>
      </c>
      <c r="F248" s="3" t="s">
        <v>621</v>
      </c>
      <c r="G248" s="3" t="s">
        <v>622</v>
      </c>
      <c r="H248" s="3" t="s">
        <v>621</v>
      </c>
      <c r="I248" s="3" t="s">
        <v>622</v>
      </c>
      <c r="J248" s="3" t="s">
        <v>621</v>
      </c>
      <c r="O248" s="20">
        <f t="shared" si="3"/>
        <v>0</v>
      </c>
    </row>
    <row r="249" spans="1:15" ht="15" customHeight="1" x14ac:dyDescent="0.35">
      <c r="A249" s="3" t="s">
        <v>312</v>
      </c>
      <c r="B249" s="3" t="s">
        <v>314</v>
      </c>
      <c r="C249" s="3">
        <v>2013</v>
      </c>
      <c r="D249" s="3" t="s">
        <v>621</v>
      </c>
      <c r="E249" s="3" t="s">
        <v>622</v>
      </c>
      <c r="F249" s="3" t="s">
        <v>621</v>
      </c>
      <c r="G249" s="3" t="s">
        <v>622</v>
      </c>
      <c r="H249" s="3" t="s">
        <v>621</v>
      </c>
      <c r="I249" s="3" t="s">
        <v>622</v>
      </c>
      <c r="J249" s="3" t="s">
        <v>621</v>
      </c>
      <c r="O249" s="20">
        <f t="shared" si="3"/>
        <v>0</v>
      </c>
    </row>
    <row r="250" spans="1:15" ht="15" customHeight="1" x14ac:dyDescent="0.35">
      <c r="A250" s="3" t="s">
        <v>312</v>
      </c>
      <c r="B250" s="3" t="s">
        <v>315</v>
      </c>
      <c r="C250" s="3">
        <v>2013</v>
      </c>
      <c r="D250" s="3" t="s">
        <v>621</v>
      </c>
      <c r="E250" s="3" t="s">
        <v>622</v>
      </c>
      <c r="F250" s="3" t="s">
        <v>621</v>
      </c>
      <c r="G250" s="3" t="s">
        <v>622</v>
      </c>
      <c r="H250" s="3" t="s">
        <v>621</v>
      </c>
      <c r="I250" s="3" t="s">
        <v>622</v>
      </c>
      <c r="J250" s="3" t="s">
        <v>621</v>
      </c>
      <c r="O250" s="20">
        <f t="shared" si="3"/>
        <v>0</v>
      </c>
    </row>
    <row r="251" spans="1:15" ht="15" customHeight="1" x14ac:dyDescent="0.35">
      <c r="A251" s="3" t="s">
        <v>316</v>
      </c>
      <c r="B251" s="3" t="s">
        <v>317</v>
      </c>
      <c r="C251" s="3">
        <v>2013</v>
      </c>
      <c r="D251" s="3" t="s">
        <v>621</v>
      </c>
      <c r="E251" s="36" t="s">
        <v>622</v>
      </c>
      <c r="F251" s="3" t="s">
        <v>621</v>
      </c>
      <c r="G251" s="3" t="s">
        <v>622</v>
      </c>
      <c r="H251" s="3" t="s">
        <v>621</v>
      </c>
      <c r="I251" s="3" t="s">
        <v>622</v>
      </c>
      <c r="J251" s="3" t="s">
        <v>621</v>
      </c>
      <c r="O251" s="20">
        <f t="shared" si="3"/>
        <v>0</v>
      </c>
    </row>
    <row r="252" spans="1:15" ht="15" customHeight="1" x14ac:dyDescent="0.35">
      <c r="A252" s="3" t="s">
        <v>316</v>
      </c>
      <c r="B252" s="3" t="s">
        <v>318</v>
      </c>
      <c r="C252" s="3">
        <v>2013</v>
      </c>
      <c r="D252" s="3" t="s">
        <v>621</v>
      </c>
      <c r="E252" s="3" t="s">
        <v>622</v>
      </c>
      <c r="F252" s="3" t="s">
        <v>621</v>
      </c>
      <c r="G252" s="3" t="s">
        <v>622</v>
      </c>
      <c r="H252" s="3" t="s">
        <v>621</v>
      </c>
      <c r="I252" s="3" t="s">
        <v>622</v>
      </c>
      <c r="J252" s="3" t="s">
        <v>621</v>
      </c>
      <c r="O252" s="20">
        <f t="shared" si="3"/>
        <v>0</v>
      </c>
    </row>
    <row r="253" spans="1:15" ht="15" customHeight="1" x14ac:dyDescent="0.35">
      <c r="A253" s="3" t="s">
        <v>319</v>
      </c>
      <c r="B253" s="3" t="s">
        <v>320</v>
      </c>
      <c r="C253" s="3">
        <v>2013</v>
      </c>
      <c r="D253" s="3" t="s">
        <v>622</v>
      </c>
      <c r="E253" s="3" t="s">
        <v>622</v>
      </c>
      <c r="F253" s="3" t="s">
        <v>622</v>
      </c>
      <c r="G253" s="3" t="s">
        <v>622</v>
      </c>
      <c r="H253" s="3" t="s">
        <v>622</v>
      </c>
      <c r="I253" s="3" t="s">
        <v>622</v>
      </c>
      <c r="J253" s="3" t="s">
        <v>622</v>
      </c>
      <c r="O253" s="20">
        <f t="shared" si="3"/>
        <v>0</v>
      </c>
    </row>
    <row r="254" spans="1:15" ht="15" customHeight="1" x14ac:dyDescent="0.35">
      <c r="A254" s="3" t="s">
        <v>321</v>
      </c>
      <c r="B254" s="3" t="s">
        <v>322</v>
      </c>
      <c r="C254" s="3">
        <v>2013</v>
      </c>
      <c r="D254" s="3" t="s">
        <v>621</v>
      </c>
      <c r="E254" s="3" t="s">
        <v>622</v>
      </c>
      <c r="F254" s="3" t="s">
        <v>621</v>
      </c>
      <c r="G254" s="3" t="s">
        <v>622</v>
      </c>
      <c r="H254" s="3" t="s">
        <v>621</v>
      </c>
      <c r="I254" s="3" t="s">
        <v>622</v>
      </c>
      <c r="J254" s="3" t="s">
        <v>621</v>
      </c>
      <c r="O254" s="20">
        <f t="shared" si="3"/>
        <v>0</v>
      </c>
    </row>
    <row r="255" spans="1:15" ht="15" customHeight="1" x14ac:dyDescent="0.35">
      <c r="A255" s="3" t="s">
        <v>323</v>
      </c>
      <c r="B255" s="3" t="s">
        <v>324</v>
      </c>
      <c r="C255" s="3">
        <v>2013</v>
      </c>
      <c r="D255" s="3" t="s">
        <v>622</v>
      </c>
      <c r="E255" s="3" t="s">
        <v>669</v>
      </c>
      <c r="F255" s="3" t="s">
        <v>621</v>
      </c>
      <c r="G255" s="3" t="s">
        <v>669</v>
      </c>
      <c r="H255" s="3" t="s">
        <v>621</v>
      </c>
      <c r="I255" s="3" t="s">
        <v>669</v>
      </c>
      <c r="J255" s="3" t="s">
        <v>621</v>
      </c>
      <c r="O255" s="20">
        <f t="shared" si="3"/>
        <v>0</v>
      </c>
    </row>
    <row r="256" spans="1:15" ht="15" customHeight="1" x14ac:dyDescent="0.35">
      <c r="A256" s="3" t="s">
        <v>323</v>
      </c>
      <c r="B256" s="3" t="s">
        <v>325</v>
      </c>
      <c r="C256" s="3">
        <v>2013</v>
      </c>
      <c r="D256" s="3" t="s">
        <v>621</v>
      </c>
      <c r="E256" s="3" t="s">
        <v>622</v>
      </c>
      <c r="F256" s="3" t="s">
        <v>621</v>
      </c>
      <c r="G256" s="3" t="s">
        <v>622</v>
      </c>
      <c r="H256" s="3" t="s">
        <v>621</v>
      </c>
      <c r="I256" s="3" t="s">
        <v>622</v>
      </c>
      <c r="J256" s="3" t="s">
        <v>621</v>
      </c>
      <c r="O256" s="20">
        <f t="shared" si="3"/>
        <v>0</v>
      </c>
    </row>
    <row r="257" spans="1:15" ht="15" customHeight="1" x14ac:dyDescent="0.35">
      <c r="A257" s="3" t="s">
        <v>323</v>
      </c>
      <c r="B257" s="3" t="s">
        <v>326</v>
      </c>
      <c r="C257" s="3">
        <v>2013</v>
      </c>
      <c r="D257" s="3" t="s">
        <v>621</v>
      </c>
      <c r="E257" s="3" t="s">
        <v>622</v>
      </c>
      <c r="F257" s="3" t="s">
        <v>621</v>
      </c>
      <c r="G257" s="3" t="s">
        <v>622</v>
      </c>
      <c r="H257" s="3" t="s">
        <v>621</v>
      </c>
      <c r="I257" s="3" t="s">
        <v>622</v>
      </c>
      <c r="J257" s="3" t="s">
        <v>621</v>
      </c>
      <c r="O257" s="20">
        <f t="shared" si="3"/>
        <v>0</v>
      </c>
    </row>
    <row r="258" spans="1:15" ht="15" customHeight="1" x14ac:dyDescent="0.35">
      <c r="A258" s="3" t="s">
        <v>327</v>
      </c>
      <c r="B258" s="3" t="s">
        <v>328</v>
      </c>
      <c r="C258" s="3">
        <v>2013</v>
      </c>
      <c r="D258" s="3" t="s">
        <v>621</v>
      </c>
      <c r="E258" s="3" t="s">
        <v>621</v>
      </c>
      <c r="F258" s="3" t="s">
        <v>621</v>
      </c>
      <c r="G258" s="3" t="s">
        <v>621</v>
      </c>
      <c r="H258" s="3" t="s">
        <v>621</v>
      </c>
      <c r="I258" s="3" t="s">
        <v>621</v>
      </c>
      <c r="J258" s="3" t="s">
        <v>621</v>
      </c>
      <c r="O258" s="20">
        <f t="shared" si="3"/>
        <v>0</v>
      </c>
    </row>
    <row r="259" spans="1:15" ht="15" customHeight="1" x14ac:dyDescent="0.35">
      <c r="A259" s="3" t="s">
        <v>329</v>
      </c>
      <c r="B259" s="3" t="s">
        <v>330</v>
      </c>
      <c r="C259" s="3">
        <v>2013</v>
      </c>
      <c r="D259" s="3" t="s">
        <v>621</v>
      </c>
      <c r="E259" s="3" t="s">
        <v>622</v>
      </c>
      <c r="F259" s="3" t="s">
        <v>621</v>
      </c>
      <c r="G259" s="3" t="s">
        <v>622</v>
      </c>
      <c r="H259" s="3" t="s">
        <v>621</v>
      </c>
      <c r="I259" s="3" t="s">
        <v>622</v>
      </c>
      <c r="J259" s="3" t="s">
        <v>621</v>
      </c>
      <c r="O259" s="20">
        <f t="shared" ref="O259:O322" si="4">IFERROR(F259/1,0)+IFERROR(H259/1,0)+IFERROR(J259/1,0)</f>
        <v>0</v>
      </c>
    </row>
    <row r="260" spans="1:15" ht="15" customHeight="1" x14ac:dyDescent="0.35">
      <c r="A260" s="3" t="s">
        <v>331</v>
      </c>
      <c r="B260" s="3" t="s">
        <v>332</v>
      </c>
      <c r="C260" s="3">
        <v>2013</v>
      </c>
      <c r="D260" s="3" t="s">
        <v>622</v>
      </c>
      <c r="E260" s="3" t="s">
        <v>622</v>
      </c>
      <c r="F260" s="3" t="s">
        <v>622</v>
      </c>
      <c r="G260" s="3" t="s">
        <v>622</v>
      </c>
      <c r="H260" s="3" t="s">
        <v>622</v>
      </c>
      <c r="I260" s="3" t="s">
        <v>622</v>
      </c>
      <c r="J260" s="3" t="s">
        <v>622</v>
      </c>
      <c r="O260" s="20">
        <f t="shared" si="4"/>
        <v>0</v>
      </c>
    </row>
    <row r="261" spans="1:15" ht="15" customHeight="1" x14ac:dyDescent="0.35">
      <c r="A261" s="3" t="s">
        <v>333</v>
      </c>
      <c r="B261" s="3" t="s">
        <v>334</v>
      </c>
      <c r="C261" s="3">
        <v>2013</v>
      </c>
      <c r="D261" s="3" t="s">
        <v>622</v>
      </c>
      <c r="E261" s="3" t="s">
        <v>622</v>
      </c>
      <c r="F261" s="3" t="s">
        <v>622</v>
      </c>
      <c r="G261" s="3" t="s">
        <v>622</v>
      </c>
      <c r="H261" s="3" t="s">
        <v>622</v>
      </c>
      <c r="I261" s="3" t="s">
        <v>622</v>
      </c>
      <c r="J261" s="3" t="s">
        <v>622</v>
      </c>
      <c r="O261" s="20">
        <f t="shared" si="4"/>
        <v>0</v>
      </c>
    </row>
    <row r="262" spans="1:15" ht="15" customHeight="1" x14ac:dyDescent="0.35">
      <c r="A262" s="3" t="s">
        <v>335</v>
      </c>
      <c r="B262" s="3" t="s">
        <v>336</v>
      </c>
      <c r="C262" s="3">
        <v>2013</v>
      </c>
      <c r="D262" s="3" t="s">
        <v>621</v>
      </c>
      <c r="E262" s="3" t="s">
        <v>622</v>
      </c>
      <c r="F262" s="3" t="s">
        <v>621</v>
      </c>
      <c r="G262" s="3" t="s">
        <v>622</v>
      </c>
      <c r="H262" s="3" t="s">
        <v>621</v>
      </c>
      <c r="I262" s="3" t="s">
        <v>622</v>
      </c>
      <c r="J262" s="3" t="s">
        <v>621</v>
      </c>
      <c r="O262" s="20">
        <f t="shared" si="4"/>
        <v>0</v>
      </c>
    </row>
    <row r="263" spans="1:15" ht="15" customHeight="1" x14ac:dyDescent="0.35">
      <c r="A263" s="3" t="s">
        <v>335</v>
      </c>
      <c r="B263" s="3" t="s">
        <v>337</v>
      </c>
      <c r="C263" s="3">
        <v>2013</v>
      </c>
      <c r="D263" s="3" t="s">
        <v>621</v>
      </c>
      <c r="E263" s="3" t="s">
        <v>622</v>
      </c>
      <c r="F263" s="3" t="s">
        <v>621</v>
      </c>
      <c r="G263" s="3" t="s">
        <v>622</v>
      </c>
      <c r="H263" s="3" t="s">
        <v>621</v>
      </c>
      <c r="I263" s="3" t="s">
        <v>622</v>
      </c>
      <c r="J263" s="3" t="s">
        <v>621</v>
      </c>
      <c r="O263" s="20">
        <f t="shared" si="4"/>
        <v>0</v>
      </c>
    </row>
    <row r="264" spans="1:15" ht="15" customHeight="1" x14ac:dyDescent="0.35">
      <c r="A264" s="3" t="s">
        <v>335</v>
      </c>
      <c r="B264" s="3" t="s">
        <v>338</v>
      </c>
      <c r="C264" s="3">
        <v>2013</v>
      </c>
      <c r="D264" s="3" t="s">
        <v>621</v>
      </c>
      <c r="E264" s="3" t="s">
        <v>622</v>
      </c>
      <c r="F264" s="3" t="s">
        <v>621</v>
      </c>
      <c r="G264" s="3" t="s">
        <v>622</v>
      </c>
      <c r="H264" s="3" t="s">
        <v>621</v>
      </c>
      <c r="I264" s="3" t="s">
        <v>622</v>
      </c>
      <c r="J264" s="3" t="s">
        <v>621</v>
      </c>
      <c r="O264" s="20">
        <f t="shared" si="4"/>
        <v>0</v>
      </c>
    </row>
    <row r="265" spans="1:15" ht="15" customHeight="1" x14ac:dyDescent="0.35">
      <c r="A265" s="3" t="s">
        <v>339</v>
      </c>
      <c r="B265" s="3" t="s">
        <v>340</v>
      </c>
      <c r="C265" s="3">
        <v>2013</v>
      </c>
      <c r="D265" s="3" t="s">
        <v>621</v>
      </c>
      <c r="E265" s="3" t="s">
        <v>622</v>
      </c>
      <c r="F265" s="3" t="s">
        <v>621</v>
      </c>
      <c r="G265" s="3" t="s">
        <v>622</v>
      </c>
      <c r="H265" s="3" t="s">
        <v>621</v>
      </c>
      <c r="I265" s="3" t="s">
        <v>622</v>
      </c>
      <c r="J265" s="3" t="s">
        <v>621</v>
      </c>
      <c r="O265" s="20">
        <f t="shared" si="4"/>
        <v>0</v>
      </c>
    </row>
    <row r="266" spans="1:15" ht="15" customHeight="1" x14ac:dyDescent="0.35">
      <c r="A266" s="3" t="s">
        <v>339</v>
      </c>
      <c r="B266" s="3" t="s">
        <v>341</v>
      </c>
      <c r="C266" s="3">
        <v>2013</v>
      </c>
      <c r="D266" s="3" t="s">
        <v>621</v>
      </c>
      <c r="E266" s="3" t="s">
        <v>622</v>
      </c>
      <c r="F266" s="3" t="s">
        <v>621</v>
      </c>
      <c r="G266" s="3" t="s">
        <v>622</v>
      </c>
      <c r="H266" s="3" t="s">
        <v>621</v>
      </c>
      <c r="I266" s="3" t="s">
        <v>622</v>
      </c>
      <c r="J266" s="3" t="s">
        <v>621</v>
      </c>
      <c r="O266" s="20">
        <f t="shared" si="4"/>
        <v>0</v>
      </c>
    </row>
    <row r="267" spans="1:15" ht="15" customHeight="1" x14ac:dyDescent="0.35">
      <c r="A267" s="3" t="s">
        <v>342</v>
      </c>
      <c r="B267" s="3" t="s">
        <v>343</v>
      </c>
      <c r="C267" s="3">
        <v>2013</v>
      </c>
      <c r="D267" s="3" t="s">
        <v>621</v>
      </c>
      <c r="E267" s="3" t="s">
        <v>622</v>
      </c>
      <c r="F267" s="3" t="s">
        <v>621</v>
      </c>
      <c r="G267" s="3" t="s">
        <v>622</v>
      </c>
      <c r="H267" s="3" t="s">
        <v>621</v>
      </c>
      <c r="I267" s="3" t="s">
        <v>622</v>
      </c>
      <c r="J267" s="3" t="s">
        <v>621</v>
      </c>
      <c r="O267" s="20">
        <f t="shared" si="4"/>
        <v>0</v>
      </c>
    </row>
    <row r="268" spans="1:15" ht="15" customHeight="1" x14ac:dyDescent="0.35">
      <c r="A268" s="3" t="s">
        <v>344</v>
      </c>
      <c r="B268" s="3" t="s">
        <v>345</v>
      </c>
      <c r="C268" s="3">
        <v>2013</v>
      </c>
      <c r="D268" s="3" t="s">
        <v>621</v>
      </c>
      <c r="E268" s="3" t="s">
        <v>670</v>
      </c>
      <c r="F268" s="3">
        <v>18.202000000000002</v>
      </c>
      <c r="G268" s="3" t="s">
        <v>621</v>
      </c>
      <c r="H268" s="3" t="s">
        <v>621</v>
      </c>
      <c r="I268" s="3" t="s">
        <v>621</v>
      </c>
      <c r="J268" s="3" t="s">
        <v>621</v>
      </c>
      <c r="O268" s="20">
        <f t="shared" si="4"/>
        <v>18.202000000000002</v>
      </c>
    </row>
    <row r="269" spans="1:15" ht="15" customHeight="1" x14ac:dyDescent="0.35">
      <c r="A269" s="3" t="s">
        <v>344</v>
      </c>
      <c r="B269" s="3" t="s">
        <v>346</v>
      </c>
      <c r="C269" s="3">
        <v>2013</v>
      </c>
      <c r="D269" s="3" t="s">
        <v>621</v>
      </c>
      <c r="E269" s="3" t="s">
        <v>622</v>
      </c>
      <c r="F269" s="3" t="s">
        <v>621</v>
      </c>
      <c r="G269" s="3" t="s">
        <v>622</v>
      </c>
      <c r="H269" s="3" t="s">
        <v>621</v>
      </c>
      <c r="I269" s="3" t="s">
        <v>622</v>
      </c>
      <c r="J269" s="3" t="s">
        <v>621</v>
      </c>
      <c r="O269" s="20">
        <f t="shared" si="4"/>
        <v>0</v>
      </c>
    </row>
    <row r="270" spans="1:15" ht="15" customHeight="1" x14ac:dyDescent="0.35">
      <c r="A270" s="3" t="s">
        <v>344</v>
      </c>
      <c r="B270" s="3" t="s">
        <v>347</v>
      </c>
      <c r="C270" s="3">
        <v>2013</v>
      </c>
      <c r="D270" s="3" t="s">
        <v>621</v>
      </c>
      <c r="E270" s="3" t="s">
        <v>622</v>
      </c>
      <c r="F270" s="3" t="s">
        <v>621</v>
      </c>
      <c r="G270" s="3" t="s">
        <v>622</v>
      </c>
      <c r="H270" s="3" t="s">
        <v>621</v>
      </c>
      <c r="I270" s="3" t="s">
        <v>622</v>
      </c>
      <c r="J270" s="3" t="s">
        <v>621</v>
      </c>
      <c r="O270" s="20">
        <f t="shared" si="4"/>
        <v>0</v>
      </c>
    </row>
    <row r="271" spans="1:15" ht="15" customHeight="1" x14ac:dyDescent="0.35">
      <c r="A271" s="3" t="s">
        <v>348</v>
      </c>
      <c r="B271" s="3" t="s">
        <v>349</v>
      </c>
      <c r="C271" s="3">
        <v>2013</v>
      </c>
      <c r="D271" s="3" t="s">
        <v>621</v>
      </c>
      <c r="E271" s="3" t="s">
        <v>622</v>
      </c>
      <c r="F271" s="3" t="s">
        <v>621</v>
      </c>
      <c r="G271" s="3" t="s">
        <v>622</v>
      </c>
      <c r="H271" s="3" t="s">
        <v>621</v>
      </c>
      <c r="I271" s="3" t="s">
        <v>622</v>
      </c>
      <c r="J271" s="3" t="s">
        <v>621</v>
      </c>
      <c r="O271" s="20">
        <f t="shared" si="4"/>
        <v>0</v>
      </c>
    </row>
    <row r="272" spans="1:15" ht="15" customHeight="1" x14ac:dyDescent="0.35">
      <c r="A272" s="3" t="s">
        <v>350</v>
      </c>
      <c r="B272" s="3" t="s">
        <v>351</v>
      </c>
      <c r="C272" s="3">
        <v>2013</v>
      </c>
      <c r="D272" s="3" t="s">
        <v>621</v>
      </c>
      <c r="E272" s="3" t="s">
        <v>622</v>
      </c>
      <c r="F272" s="3" t="s">
        <v>621</v>
      </c>
      <c r="G272" s="3" t="s">
        <v>622</v>
      </c>
      <c r="H272" s="3" t="s">
        <v>621</v>
      </c>
      <c r="I272" s="3" t="s">
        <v>622</v>
      </c>
      <c r="J272" s="3" t="s">
        <v>621</v>
      </c>
      <c r="O272" s="20">
        <f t="shared" si="4"/>
        <v>0</v>
      </c>
    </row>
    <row r="273" spans="1:15" ht="15" customHeight="1" x14ac:dyDescent="0.35">
      <c r="A273" s="3" t="s">
        <v>350</v>
      </c>
      <c r="B273" s="3" t="s">
        <v>352</v>
      </c>
      <c r="C273" s="3">
        <v>2013</v>
      </c>
      <c r="D273" s="3" t="s">
        <v>621</v>
      </c>
      <c r="E273" s="3" t="s">
        <v>622</v>
      </c>
      <c r="F273" s="3" t="s">
        <v>621</v>
      </c>
      <c r="G273" s="3" t="s">
        <v>622</v>
      </c>
      <c r="H273" s="3" t="s">
        <v>621</v>
      </c>
      <c r="I273" s="3" t="s">
        <v>622</v>
      </c>
      <c r="J273" s="3" t="s">
        <v>621</v>
      </c>
      <c r="O273" s="20">
        <f t="shared" si="4"/>
        <v>0</v>
      </c>
    </row>
    <row r="274" spans="1:15" ht="15" customHeight="1" x14ac:dyDescent="0.35">
      <c r="A274" s="3" t="s">
        <v>350</v>
      </c>
      <c r="B274" s="3" t="s">
        <v>353</v>
      </c>
      <c r="C274" s="3">
        <v>2013</v>
      </c>
      <c r="D274" s="3" t="s">
        <v>621</v>
      </c>
      <c r="E274" s="3" t="s">
        <v>622</v>
      </c>
      <c r="F274" s="3" t="s">
        <v>621</v>
      </c>
      <c r="G274" s="3" t="s">
        <v>622</v>
      </c>
      <c r="H274" s="3" t="s">
        <v>621</v>
      </c>
      <c r="I274" s="3" t="s">
        <v>622</v>
      </c>
      <c r="J274" s="3" t="s">
        <v>621</v>
      </c>
      <c r="O274" s="20">
        <f t="shared" si="4"/>
        <v>0</v>
      </c>
    </row>
    <row r="275" spans="1:15" ht="15" customHeight="1" x14ac:dyDescent="0.35">
      <c r="A275" s="3" t="s">
        <v>354</v>
      </c>
      <c r="B275" s="3" t="s">
        <v>355</v>
      </c>
      <c r="C275" s="3">
        <v>2013</v>
      </c>
      <c r="D275" s="3" t="s">
        <v>621</v>
      </c>
      <c r="E275" s="3" t="s">
        <v>622</v>
      </c>
      <c r="F275" s="3" t="s">
        <v>621</v>
      </c>
      <c r="G275" s="3" t="s">
        <v>622</v>
      </c>
      <c r="H275" s="3" t="s">
        <v>621</v>
      </c>
      <c r="I275" s="3" t="s">
        <v>622</v>
      </c>
      <c r="J275" s="3" t="s">
        <v>621</v>
      </c>
      <c r="O275" s="20">
        <f t="shared" si="4"/>
        <v>0</v>
      </c>
    </row>
    <row r="276" spans="1:15" ht="15" customHeight="1" x14ac:dyDescent="0.35">
      <c r="A276" s="3" t="s">
        <v>356</v>
      </c>
      <c r="B276" s="3" t="s">
        <v>357</v>
      </c>
      <c r="C276" s="3">
        <v>2013</v>
      </c>
      <c r="D276" s="3">
        <v>0.4</v>
      </c>
      <c r="E276" s="3" t="s">
        <v>671</v>
      </c>
      <c r="F276" s="3">
        <v>0.4</v>
      </c>
      <c r="G276" s="3" t="s">
        <v>622</v>
      </c>
      <c r="H276" s="3" t="s">
        <v>621</v>
      </c>
      <c r="I276" s="3" t="s">
        <v>622</v>
      </c>
      <c r="J276" s="3" t="s">
        <v>621</v>
      </c>
      <c r="O276" s="20">
        <f t="shared" si="4"/>
        <v>0.4</v>
      </c>
    </row>
    <row r="277" spans="1:15" ht="15" customHeight="1" x14ac:dyDescent="0.35">
      <c r="A277" s="3" t="s">
        <v>358</v>
      </c>
      <c r="B277" s="3" t="s">
        <v>359</v>
      </c>
      <c r="C277" s="3">
        <v>2013</v>
      </c>
      <c r="D277" s="3">
        <v>96.100999999999999</v>
      </c>
      <c r="E277" s="3" t="s">
        <v>672</v>
      </c>
      <c r="F277" s="3">
        <v>96.100999999999999</v>
      </c>
      <c r="G277" s="3" t="s">
        <v>621</v>
      </c>
      <c r="H277" s="3" t="s">
        <v>621</v>
      </c>
      <c r="I277" s="3" t="s">
        <v>621</v>
      </c>
      <c r="J277" s="3" t="s">
        <v>621</v>
      </c>
      <c r="O277" s="20">
        <f t="shared" si="4"/>
        <v>96.100999999999999</v>
      </c>
    </row>
    <row r="278" spans="1:15" ht="15" customHeight="1" x14ac:dyDescent="0.35">
      <c r="A278" s="3" t="s">
        <v>360</v>
      </c>
      <c r="B278" s="3" t="s">
        <v>361</v>
      </c>
      <c r="C278" s="3">
        <v>2013</v>
      </c>
      <c r="D278" s="3" t="s">
        <v>621</v>
      </c>
      <c r="E278" s="3" t="s">
        <v>622</v>
      </c>
      <c r="F278" s="3" t="s">
        <v>621</v>
      </c>
      <c r="G278" s="3" t="s">
        <v>622</v>
      </c>
      <c r="H278" s="3" t="s">
        <v>621</v>
      </c>
      <c r="I278" s="3" t="s">
        <v>622</v>
      </c>
      <c r="J278" s="3" t="s">
        <v>621</v>
      </c>
      <c r="O278" s="20">
        <f t="shared" si="4"/>
        <v>0</v>
      </c>
    </row>
    <row r="279" spans="1:15" ht="15" customHeight="1" x14ac:dyDescent="0.35">
      <c r="A279" s="3" t="s">
        <v>362</v>
      </c>
      <c r="B279" s="3" t="s">
        <v>363</v>
      </c>
      <c r="C279" s="3">
        <v>2013</v>
      </c>
      <c r="D279" s="3" t="s">
        <v>621</v>
      </c>
      <c r="E279" s="3" t="s">
        <v>673</v>
      </c>
      <c r="F279" s="3">
        <v>26.8</v>
      </c>
      <c r="G279" s="3" t="s">
        <v>621</v>
      </c>
      <c r="H279" s="3" t="s">
        <v>621</v>
      </c>
      <c r="I279" s="3" t="s">
        <v>621</v>
      </c>
      <c r="J279" s="3" t="s">
        <v>621</v>
      </c>
      <c r="O279" s="20">
        <f t="shared" si="4"/>
        <v>26.8</v>
      </c>
    </row>
    <row r="280" spans="1:15" ht="15" customHeight="1" x14ac:dyDescent="0.35">
      <c r="A280" s="3" t="s">
        <v>364</v>
      </c>
      <c r="B280" s="3" t="s">
        <v>365</v>
      </c>
      <c r="C280" s="3">
        <v>2013</v>
      </c>
      <c r="D280" s="3" t="s">
        <v>621</v>
      </c>
      <c r="E280" s="3" t="s">
        <v>622</v>
      </c>
      <c r="F280" s="3" t="s">
        <v>621</v>
      </c>
      <c r="G280" s="3" t="s">
        <v>622</v>
      </c>
      <c r="H280" s="3" t="s">
        <v>621</v>
      </c>
      <c r="I280" s="3" t="s">
        <v>622</v>
      </c>
      <c r="J280" s="3" t="s">
        <v>621</v>
      </c>
      <c r="O280" s="20">
        <f t="shared" si="4"/>
        <v>0</v>
      </c>
    </row>
    <row r="281" spans="1:15" ht="15" customHeight="1" x14ac:dyDescent="0.35">
      <c r="A281" s="3" t="s">
        <v>364</v>
      </c>
      <c r="B281" s="3" t="s">
        <v>366</v>
      </c>
      <c r="C281" s="3">
        <v>2013</v>
      </c>
      <c r="D281" s="3" t="s">
        <v>622</v>
      </c>
      <c r="E281" s="3" t="s">
        <v>674</v>
      </c>
      <c r="F281" s="3">
        <v>254</v>
      </c>
      <c r="G281" s="3" t="s">
        <v>675</v>
      </c>
      <c r="H281" s="3">
        <v>11.9</v>
      </c>
      <c r="I281" s="3" t="s">
        <v>622</v>
      </c>
      <c r="J281" s="3" t="s">
        <v>621</v>
      </c>
      <c r="O281" s="20">
        <f t="shared" si="4"/>
        <v>265.89999999999998</v>
      </c>
    </row>
    <row r="282" spans="1:15" ht="15" customHeight="1" x14ac:dyDescent="0.35">
      <c r="A282" s="3" t="s">
        <v>364</v>
      </c>
      <c r="B282" s="3" t="s">
        <v>367</v>
      </c>
      <c r="C282" s="3">
        <v>2013</v>
      </c>
      <c r="D282" s="3" t="s">
        <v>621</v>
      </c>
      <c r="E282" s="3" t="s">
        <v>622</v>
      </c>
      <c r="F282" s="3" t="s">
        <v>621</v>
      </c>
      <c r="G282" s="3" t="s">
        <v>622</v>
      </c>
      <c r="H282" s="3" t="s">
        <v>621</v>
      </c>
      <c r="I282" s="3" t="s">
        <v>622</v>
      </c>
      <c r="J282" s="3" t="s">
        <v>621</v>
      </c>
      <c r="O282" s="20">
        <f t="shared" si="4"/>
        <v>0</v>
      </c>
    </row>
    <row r="283" spans="1:15" ht="15" customHeight="1" x14ac:dyDescent="0.35">
      <c r="A283" s="3" t="s">
        <v>364</v>
      </c>
      <c r="B283" s="3" t="s">
        <v>368</v>
      </c>
      <c r="C283" s="3">
        <v>2013</v>
      </c>
      <c r="D283" s="3" t="s">
        <v>621</v>
      </c>
      <c r="E283" s="3" t="s">
        <v>622</v>
      </c>
      <c r="F283" s="3" t="s">
        <v>621</v>
      </c>
      <c r="G283" s="3" t="s">
        <v>622</v>
      </c>
      <c r="H283" s="3" t="s">
        <v>621</v>
      </c>
      <c r="I283" s="3" t="s">
        <v>622</v>
      </c>
      <c r="J283" s="3" t="s">
        <v>621</v>
      </c>
      <c r="O283" s="20">
        <f t="shared" si="4"/>
        <v>0</v>
      </c>
    </row>
    <row r="284" spans="1:15" ht="15" customHeight="1" x14ac:dyDescent="0.35">
      <c r="A284" s="3" t="s">
        <v>369</v>
      </c>
      <c r="B284" s="3" t="s">
        <v>370</v>
      </c>
      <c r="C284" s="3">
        <v>2013</v>
      </c>
      <c r="D284" s="3" t="s">
        <v>621</v>
      </c>
      <c r="E284" s="3" t="s">
        <v>622</v>
      </c>
      <c r="F284" s="3" t="s">
        <v>621</v>
      </c>
      <c r="G284" s="3" t="s">
        <v>622</v>
      </c>
      <c r="H284" s="3" t="s">
        <v>621</v>
      </c>
      <c r="I284" s="3" t="s">
        <v>622</v>
      </c>
      <c r="J284" s="3" t="s">
        <v>621</v>
      </c>
      <c r="O284" s="20">
        <f t="shared" si="4"/>
        <v>0</v>
      </c>
    </row>
    <row r="285" spans="1:15" ht="15" customHeight="1" x14ac:dyDescent="0.35">
      <c r="A285" s="3" t="s">
        <v>371</v>
      </c>
      <c r="B285" s="3" t="s">
        <v>372</v>
      </c>
      <c r="C285" s="3">
        <v>2013</v>
      </c>
      <c r="D285" s="3" t="s">
        <v>621</v>
      </c>
      <c r="E285" s="3" t="s">
        <v>622</v>
      </c>
      <c r="F285" s="3" t="s">
        <v>621</v>
      </c>
      <c r="G285" s="3" t="s">
        <v>622</v>
      </c>
      <c r="H285" s="3" t="s">
        <v>621</v>
      </c>
      <c r="I285" s="3" t="s">
        <v>622</v>
      </c>
      <c r="J285" s="3" t="s">
        <v>621</v>
      </c>
      <c r="O285" s="20">
        <f t="shared" si="4"/>
        <v>0</v>
      </c>
    </row>
    <row r="286" spans="1:15" ht="15" customHeight="1" x14ac:dyDescent="0.35">
      <c r="A286" s="3" t="s">
        <v>371</v>
      </c>
      <c r="B286" s="3" t="s">
        <v>373</v>
      </c>
      <c r="C286" s="3">
        <v>2013</v>
      </c>
      <c r="D286" s="3" t="s">
        <v>621</v>
      </c>
      <c r="E286" s="3" t="s">
        <v>622</v>
      </c>
      <c r="F286" s="3" t="s">
        <v>621</v>
      </c>
      <c r="G286" s="3" t="s">
        <v>622</v>
      </c>
      <c r="H286" s="3" t="s">
        <v>621</v>
      </c>
      <c r="I286" s="3" t="s">
        <v>622</v>
      </c>
      <c r="J286" s="3" t="s">
        <v>621</v>
      </c>
      <c r="O286" s="20">
        <f t="shared" si="4"/>
        <v>0</v>
      </c>
    </row>
    <row r="287" spans="1:15" ht="15" customHeight="1" x14ac:dyDescent="0.35">
      <c r="A287" s="3" t="s">
        <v>371</v>
      </c>
      <c r="B287" s="3" t="s">
        <v>374</v>
      </c>
      <c r="C287" s="3">
        <v>2013</v>
      </c>
      <c r="D287" s="3" t="s">
        <v>621</v>
      </c>
      <c r="E287" s="3" t="s">
        <v>622</v>
      </c>
      <c r="F287" s="3" t="s">
        <v>621</v>
      </c>
      <c r="G287" s="3" t="s">
        <v>622</v>
      </c>
      <c r="H287" s="3" t="s">
        <v>621</v>
      </c>
      <c r="I287" s="3" t="s">
        <v>622</v>
      </c>
      <c r="J287" s="3" t="s">
        <v>621</v>
      </c>
      <c r="O287" s="20">
        <f t="shared" si="4"/>
        <v>0</v>
      </c>
    </row>
    <row r="288" spans="1:15" ht="15" customHeight="1" x14ac:dyDescent="0.35">
      <c r="A288" s="3" t="s">
        <v>371</v>
      </c>
      <c r="B288" s="3" t="s">
        <v>375</v>
      </c>
      <c r="C288" s="3">
        <v>2013</v>
      </c>
      <c r="D288" s="3" t="s">
        <v>621</v>
      </c>
      <c r="E288" s="3" t="s">
        <v>622</v>
      </c>
      <c r="F288" s="3" t="s">
        <v>621</v>
      </c>
      <c r="G288" s="3" t="s">
        <v>622</v>
      </c>
      <c r="H288" s="3" t="s">
        <v>621</v>
      </c>
      <c r="I288" s="3" t="s">
        <v>622</v>
      </c>
      <c r="J288" s="3" t="s">
        <v>621</v>
      </c>
      <c r="O288" s="20">
        <f t="shared" si="4"/>
        <v>0</v>
      </c>
    </row>
    <row r="289" spans="1:15" ht="15" customHeight="1" x14ac:dyDescent="0.35">
      <c r="A289" s="3" t="s">
        <v>371</v>
      </c>
      <c r="B289" s="3" t="s">
        <v>376</v>
      </c>
      <c r="C289" s="3">
        <v>2013</v>
      </c>
      <c r="D289" s="3" t="s">
        <v>621</v>
      </c>
      <c r="E289" s="3" t="s">
        <v>622</v>
      </c>
      <c r="F289" s="3" t="s">
        <v>621</v>
      </c>
      <c r="G289" s="3" t="s">
        <v>622</v>
      </c>
      <c r="H289" s="3" t="s">
        <v>621</v>
      </c>
      <c r="I289" s="3" t="s">
        <v>622</v>
      </c>
      <c r="J289" s="3" t="s">
        <v>621</v>
      </c>
      <c r="O289" s="20">
        <f t="shared" si="4"/>
        <v>0</v>
      </c>
    </row>
    <row r="290" spans="1:15" ht="15" customHeight="1" x14ac:dyDescent="0.35">
      <c r="A290" s="3" t="s">
        <v>371</v>
      </c>
      <c r="B290" s="3" t="s">
        <v>377</v>
      </c>
      <c r="C290" s="3">
        <v>2013</v>
      </c>
      <c r="D290" s="3" t="s">
        <v>622</v>
      </c>
      <c r="E290" s="3" t="s">
        <v>622</v>
      </c>
      <c r="F290" s="3" t="s">
        <v>622</v>
      </c>
      <c r="G290" s="3" t="s">
        <v>622</v>
      </c>
      <c r="H290" s="3" t="s">
        <v>622</v>
      </c>
      <c r="I290" s="3" t="s">
        <v>622</v>
      </c>
      <c r="J290" s="3" t="s">
        <v>622</v>
      </c>
      <c r="O290" s="20">
        <f t="shared" si="4"/>
        <v>0</v>
      </c>
    </row>
    <row r="291" spans="1:15" ht="15" customHeight="1" x14ac:dyDescent="0.35">
      <c r="A291" s="3" t="s">
        <v>371</v>
      </c>
      <c r="B291" s="3" t="s">
        <v>378</v>
      </c>
      <c r="C291" s="3">
        <v>2013</v>
      </c>
      <c r="D291" s="3" t="s">
        <v>621</v>
      </c>
      <c r="E291" s="3" t="s">
        <v>622</v>
      </c>
      <c r="F291" s="3" t="s">
        <v>621</v>
      </c>
      <c r="G291" s="3" t="s">
        <v>622</v>
      </c>
      <c r="H291" s="3" t="s">
        <v>621</v>
      </c>
      <c r="I291" s="3" t="s">
        <v>622</v>
      </c>
      <c r="J291" s="3" t="s">
        <v>621</v>
      </c>
      <c r="O291" s="20">
        <f t="shared" si="4"/>
        <v>0</v>
      </c>
    </row>
    <row r="292" spans="1:15" ht="15" customHeight="1" x14ac:dyDescent="0.35">
      <c r="A292" s="3" t="s">
        <v>371</v>
      </c>
      <c r="B292" s="3" t="s">
        <v>379</v>
      </c>
      <c r="C292" s="3">
        <v>2013</v>
      </c>
      <c r="D292" s="3" t="s">
        <v>621</v>
      </c>
      <c r="E292" s="3" t="s">
        <v>622</v>
      </c>
      <c r="F292" s="3" t="s">
        <v>621</v>
      </c>
      <c r="G292" s="3" t="s">
        <v>622</v>
      </c>
      <c r="H292" s="3" t="s">
        <v>621</v>
      </c>
      <c r="I292" s="3" t="s">
        <v>622</v>
      </c>
      <c r="J292" s="3" t="s">
        <v>621</v>
      </c>
      <c r="O292" s="20">
        <f t="shared" si="4"/>
        <v>0</v>
      </c>
    </row>
    <row r="293" spans="1:15" ht="15" customHeight="1" x14ac:dyDescent="0.35">
      <c r="A293" s="3" t="s">
        <v>371</v>
      </c>
      <c r="B293" s="3" t="s">
        <v>380</v>
      </c>
      <c r="C293" s="3">
        <v>2013</v>
      </c>
      <c r="D293" s="3" t="s">
        <v>621</v>
      </c>
      <c r="E293" s="3" t="s">
        <v>622</v>
      </c>
      <c r="F293" s="3" t="s">
        <v>621</v>
      </c>
      <c r="G293" s="3" t="s">
        <v>622</v>
      </c>
      <c r="H293" s="3" t="s">
        <v>621</v>
      </c>
      <c r="I293" s="3" t="s">
        <v>622</v>
      </c>
      <c r="J293" s="3" t="s">
        <v>621</v>
      </c>
      <c r="O293" s="20">
        <f t="shared" si="4"/>
        <v>0</v>
      </c>
    </row>
    <row r="294" spans="1:15" ht="15" customHeight="1" x14ac:dyDescent="0.35">
      <c r="A294" s="3" t="s">
        <v>371</v>
      </c>
      <c r="B294" s="3" t="s">
        <v>381</v>
      </c>
      <c r="C294" s="3">
        <v>2013</v>
      </c>
      <c r="D294" s="3" t="s">
        <v>621</v>
      </c>
      <c r="E294" s="3" t="s">
        <v>622</v>
      </c>
      <c r="F294" s="3" t="s">
        <v>621</v>
      </c>
      <c r="G294" s="3" t="s">
        <v>622</v>
      </c>
      <c r="H294" s="3" t="s">
        <v>621</v>
      </c>
      <c r="I294" s="3" t="s">
        <v>622</v>
      </c>
      <c r="J294" s="3" t="s">
        <v>621</v>
      </c>
      <c r="O294" s="20">
        <f t="shared" si="4"/>
        <v>0</v>
      </c>
    </row>
    <row r="295" spans="1:15" ht="15" customHeight="1" x14ac:dyDescent="0.35">
      <c r="A295" s="3" t="s">
        <v>371</v>
      </c>
      <c r="B295" s="3" t="s">
        <v>382</v>
      </c>
      <c r="C295" s="3">
        <v>2013</v>
      </c>
      <c r="D295" s="3" t="s">
        <v>621</v>
      </c>
      <c r="E295" s="3" t="s">
        <v>622</v>
      </c>
      <c r="F295" s="3" t="s">
        <v>621</v>
      </c>
      <c r="G295" s="3" t="s">
        <v>622</v>
      </c>
      <c r="H295" s="3" t="s">
        <v>621</v>
      </c>
      <c r="I295" s="3" t="s">
        <v>622</v>
      </c>
      <c r="J295" s="3" t="s">
        <v>621</v>
      </c>
      <c r="O295" s="20">
        <f t="shared" si="4"/>
        <v>0</v>
      </c>
    </row>
    <row r="296" spans="1:15" ht="15" customHeight="1" x14ac:dyDescent="0.35">
      <c r="A296" s="3" t="s">
        <v>371</v>
      </c>
      <c r="B296" s="3" t="s">
        <v>383</v>
      </c>
      <c r="C296" s="3">
        <v>2013</v>
      </c>
      <c r="D296" s="3" t="s">
        <v>621</v>
      </c>
      <c r="E296" s="3" t="s">
        <v>622</v>
      </c>
      <c r="F296" s="3" t="s">
        <v>621</v>
      </c>
      <c r="G296" s="3" t="s">
        <v>622</v>
      </c>
      <c r="H296" s="3" t="s">
        <v>621</v>
      </c>
      <c r="I296" s="3" t="s">
        <v>622</v>
      </c>
      <c r="J296" s="3" t="s">
        <v>621</v>
      </c>
      <c r="O296" s="20">
        <f t="shared" si="4"/>
        <v>0</v>
      </c>
    </row>
    <row r="297" spans="1:15" ht="15" customHeight="1" x14ac:dyDescent="0.35">
      <c r="A297" s="3" t="s">
        <v>371</v>
      </c>
      <c r="B297" s="3" t="s">
        <v>384</v>
      </c>
      <c r="C297" s="3">
        <v>2013</v>
      </c>
      <c r="D297" s="3" t="s">
        <v>621</v>
      </c>
      <c r="E297" s="3" t="s">
        <v>622</v>
      </c>
      <c r="F297" s="3" t="s">
        <v>621</v>
      </c>
      <c r="G297" s="3" t="s">
        <v>622</v>
      </c>
      <c r="H297" s="3" t="s">
        <v>621</v>
      </c>
      <c r="I297" s="3" t="s">
        <v>622</v>
      </c>
      <c r="J297" s="3" t="s">
        <v>621</v>
      </c>
      <c r="O297" s="20">
        <f t="shared" si="4"/>
        <v>0</v>
      </c>
    </row>
    <row r="298" spans="1:15" ht="15" customHeight="1" x14ac:dyDescent="0.35">
      <c r="A298" s="3" t="s">
        <v>371</v>
      </c>
      <c r="B298" s="3" t="s">
        <v>385</v>
      </c>
      <c r="C298" s="3">
        <v>2013</v>
      </c>
      <c r="D298" s="3" t="s">
        <v>622</v>
      </c>
      <c r="E298" s="3" t="s">
        <v>622</v>
      </c>
      <c r="F298" s="3" t="s">
        <v>622</v>
      </c>
      <c r="G298" s="3" t="s">
        <v>622</v>
      </c>
      <c r="H298" s="3" t="s">
        <v>622</v>
      </c>
      <c r="I298" s="3" t="s">
        <v>622</v>
      </c>
      <c r="J298" s="3" t="s">
        <v>622</v>
      </c>
      <c r="O298" s="20">
        <f t="shared" si="4"/>
        <v>0</v>
      </c>
    </row>
    <row r="299" spans="1:15" ht="15" customHeight="1" x14ac:dyDescent="0.35">
      <c r="A299" s="3" t="s">
        <v>371</v>
      </c>
      <c r="B299" s="3" t="s">
        <v>386</v>
      </c>
      <c r="C299" s="3">
        <v>2013</v>
      </c>
      <c r="D299" s="3" t="s">
        <v>622</v>
      </c>
      <c r="E299" s="3" t="s">
        <v>622</v>
      </c>
      <c r="F299" s="3" t="s">
        <v>622</v>
      </c>
      <c r="G299" s="3" t="s">
        <v>622</v>
      </c>
      <c r="H299" s="3" t="s">
        <v>622</v>
      </c>
      <c r="I299" s="3" t="s">
        <v>622</v>
      </c>
      <c r="J299" s="3" t="s">
        <v>622</v>
      </c>
      <c r="O299" s="20">
        <f t="shared" si="4"/>
        <v>0</v>
      </c>
    </row>
    <row r="300" spans="1:15" ht="15" customHeight="1" x14ac:dyDescent="0.35">
      <c r="A300" s="3" t="s">
        <v>371</v>
      </c>
      <c r="B300" s="3" t="s">
        <v>387</v>
      </c>
      <c r="C300" s="3">
        <v>2013</v>
      </c>
      <c r="D300" s="3" t="s">
        <v>621</v>
      </c>
      <c r="E300" s="3" t="s">
        <v>622</v>
      </c>
      <c r="F300" s="3" t="s">
        <v>621</v>
      </c>
      <c r="G300" s="3" t="s">
        <v>622</v>
      </c>
      <c r="H300" s="3" t="s">
        <v>621</v>
      </c>
      <c r="I300" s="3" t="s">
        <v>622</v>
      </c>
      <c r="J300" s="3" t="s">
        <v>621</v>
      </c>
      <c r="O300" s="20">
        <f t="shared" si="4"/>
        <v>0</v>
      </c>
    </row>
    <row r="301" spans="1:15" ht="15" customHeight="1" x14ac:dyDescent="0.35">
      <c r="A301" s="3" t="s">
        <v>388</v>
      </c>
      <c r="B301" s="3" t="s">
        <v>389</v>
      </c>
      <c r="C301" s="3">
        <v>2013</v>
      </c>
      <c r="D301" s="3" t="s">
        <v>621</v>
      </c>
      <c r="E301" s="3" t="s">
        <v>622</v>
      </c>
      <c r="F301" s="3" t="s">
        <v>621</v>
      </c>
      <c r="G301" s="3" t="s">
        <v>622</v>
      </c>
      <c r="H301" s="3" t="s">
        <v>621</v>
      </c>
      <c r="I301" s="3" t="s">
        <v>622</v>
      </c>
      <c r="J301" s="3" t="s">
        <v>621</v>
      </c>
      <c r="O301" s="20">
        <f t="shared" si="4"/>
        <v>0</v>
      </c>
    </row>
    <row r="302" spans="1:15" ht="15" customHeight="1" x14ac:dyDescent="0.35">
      <c r="A302" s="3" t="s">
        <v>388</v>
      </c>
      <c r="B302" s="3" t="s">
        <v>390</v>
      </c>
      <c r="C302" s="3">
        <v>2013</v>
      </c>
      <c r="D302" s="3" t="s">
        <v>621</v>
      </c>
      <c r="E302" s="3" t="s">
        <v>622</v>
      </c>
      <c r="F302" s="3" t="s">
        <v>621</v>
      </c>
      <c r="G302" s="3" t="s">
        <v>622</v>
      </c>
      <c r="H302" s="3" t="s">
        <v>621</v>
      </c>
      <c r="I302" s="3" t="s">
        <v>622</v>
      </c>
      <c r="J302" s="3" t="s">
        <v>621</v>
      </c>
      <c r="O302" s="20">
        <f t="shared" si="4"/>
        <v>0</v>
      </c>
    </row>
    <row r="303" spans="1:15" ht="15" customHeight="1" x14ac:dyDescent="0.35">
      <c r="A303" s="3" t="s">
        <v>391</v>
      </c>
      <c r="B303" s="3" t="s">
        <v>392</v>
      </c>
      <c r="C303" s="3">
        <v>2013</v>
      </c>
      <c r="D303" s="3" t="s">
        <v>621</v>
      </c>
      <c r="E303" s="3" t="s">
        <v>622</v>
      </c>
      <c r="F303" s="3" t="s">
        <v>621</v>
      </c>
      <c r="G303" s="3" t="s">
        <v>622</v>
      </c>
      <c r="H303" s="3" t="s">
        <v>621</v>
      </c>
      <c r="I303" s="3" t="s">
        <v>622</v>
      </c>
      <c r="J303" s="3" t="s">
        <v>621</v>
      </c>
      <c r="O303" s="20">
        <f t="shared" si="4"/>
        <v>0</v>
      </c>
    </row>
    <row r="304" spans="1:15" ht="15" customHeight="1" x14ac:dyDescent="0.35">
      <c r="A304" s="3" t="s">
        <v>393</v>
      </c>
      <c r="B304" s="3" t="s">
        <v>394</v>
      </c>
      <c r="C304" s="3">
        <v>2013</v>
      </c>
      <c r="D304" s="3" t="s">
        <v>621</v>
      </c>
      <c r="E304" s="3" t="s">
        <v>622</v>
      </c>
      <c r="F304" s="3" t="s">
        <v>621</v>
      </c>
      <c r="G304" s="3" t="s">
        <v>622</v>
      </c>
      <c r="H304" s="3" t="s">
        <v>621</v>
      </c>
      <c r="I304" s="3" t="s">
        <v>622</v>
      </c>
      <c r="J304" s="3" t="s">
        <v>621</v>
      </c>
      <c r="O304" s="20">
        <f t="shared" si="4"/>
        <v>0</v>
      </c>
    </row>
    <row r="305" spans="1:15" ht="15" customHeight="1" x14ac:dyDescent="0.35">
      <c r="A305" s="3" t="s">
        <v>393</v>
      </c>
      <c r="B305" s="3" t="s">
        <v>395</v>
      </c>
      <c r="C305" s="3">
        <v>2013</v>
      </c>
      <c r="D305" s="3" t="s">
        <v>621</v>
      </c>
      <c r="E305" s="3" t="s">
        <v>622</v>
      </c>
      <c r="F305" s="3" t="s">
        <v>621</v>
      </c>
      <c r="G305" s="3" t="s">
        <v>622</v>
      </c>
      <c r="H305" s="3" t="s">
        <v>621</v>
      </c>
      <c r="I305" s="3" t="s">
        <v>622</v>
      </c>
      <c r="J305" s="3" t="s">
        <v>621</v>
      </c>
      <c r="O305" s="20">
        <f t="shared" si="4"/>
        <v>0</v>
      </c>
    </row>
    <row r="306" spans="1:15" ht="15" customHeight="1" x14ac:dyDescent="0.35">
      <c r="A306" s="3" t="s">
        <v>393</v>
      </c>
      <c r="B306" s="3" t="s">
        <v>396</v>
      </c>
      <c r="C306" s="3">
        <v>2013</v>
      </c>
      <c r="D306" s="3" t="s">
        <v>621</v>
      </c>
      <c r="E306" s="3" t="s">
        <v>621</v>
      </c>
      <c r="F306" s="3" t="s">
        <v>621</v>
      </c>
      <c r="G306" s="3" t="s">
        <v>621</v>
      </c>
      <c r="H306" s="3" t="s">
        <v>621</v>
      </c>
      <c r="I306" s="3" t="s">
        <v>621</v>
      </c>
      <c r="J306" s="3" t="s">
        <v>621</v>
      </c>
      <c r="O306" s="20">
        <f t="shared" si="4"/>
        <v>0</v>
      </c>
    </row>
    <row r="307" spans="1:15" ht="15" customHeight="1" x14ac:dyDescent="0.35">
      <c r="A307" s="3" t="s">
        <v>393</v>
      </c>
      <c r="B307" s="3" t="s">
        <v>397</v>
      </c>
      <c r="C307" s="3">
        <v>2013</v>
      </c>
      <c r="D307" s="3" t="s">
        <v>621</v>
      </c>
      <c r="E307" s="3" t="s">
        <v>622</v>
      </c>
      <c r="F307" s="3" t="s">
        <v>621</v>
      </c>
      <c r="G307" s="3" t="s">
        <v>622</v>
      </c>
      <c r="H307" s="3" t="s">
        <v>621</v>
      </c>
      <c r="I307" s="3" t="s">
        <v>622</v>
      </c>
      <c r="J307" s="3" t="s">
        <v>621</v>
      </c>
      <c r="O307" s="20">
        <f t="shared" si="4"/>
        <v>0</v>
      </c>
    </row>
    <row r="308" spans="1:15" ht="15" customHeight="1" x14ac:dyDescent="0.35">
      <c r="A308" s="3" t="s">
        <v>393</v>
      </c>
      <c r="B308" s="3" t="s">
        <v>398</v>
      </c>
      <c r="C308" s="3">
        <v>2013</v>
      </c>
      <c r="D308" s="3" t="s">
        <v>621</v>
      </c>
      <c r="E308" s="3" t="s">
        <v>622</v>
      </c>
      <c r="F308" s="3" t="s">
        <v>621</v>
      </c>
      <c r="G308" s="3" t="s">
        <v>622</v>
      </c>
      <c r="H308" s="3" t="s">
        <v>621</v>
      </c>
      <c r="I308" s="3" t="s">
        <v>622</v>
      </c>
      <c r="J308" s="3" t="s">
        <v>621</v>
      </c>
      <c r="O308" s="20">
        <f t="shared" si="4"/>
        <v>0</v>
      </c>
    </row>
    <row r="309" spans="1:15" ht="15" customHeight="1" x14ac:dyDescent="0.35">
      <c r="A309" s="3" t="s">
        <v>399</v>
      </c>
      <c r="B309" s="3" t="s">
        <v>400</v>
      </c>
      <c r="C309" s="3">
        <v>2013</v>
      </c>
      <c r="D309" s="3" t="s">
        <v>621</v>
      </c>
      <c r="E309" s="3" t="s">
        <v>622</v>
      </c>
      <c r="F309" s="3" t="s">
        <v>621</v>
      </c>
      <c r="G309" s="3" t="s">
        <v>622</v>
      </c>
      <c r="H309" s="3" t="s">
        <v>621</v>
      </c>
      <c r="I309" s="3" t="s">
        <v>622</v>
      </c>
      <c r="J309" s="3" t="s">
        <v>621</v>
      </c>
      <c r="O309" s="20">
        <f t="shared" si="4"/>
        <v>0</v>
      </c>
    </row>
    <row r="310" spans="1:15" ht="15" customHeight="1" x14ac:dyDescent="0.35">
      <c r="A310" s="3" t="s">
        <v>401</v>
      </c>
      <c r="B310" s="3" t="s">
        <v>402</v>
      </c>
      <c r="C310" s="3">
        <v>2013</v>
      </c>
      <c r="D310" s="3" t="s">
        <v>621</v>
      </c>
      <c r="E310" s="3" t="s">
        <v>622</v>
      </c>
      <c r="F310" s="3" t="s">
        <v>621</v>
      </c>
      <c r="G310" s="3" t="s">
        <v>622</v>
      </c>
      <c r="H310" s="3" t="s">
        <v>621</v>
      </c>
      <c r="I310" s="3" t="s">
        <v>622</v>
      </c>
      <c r="J310" s="3" t="s">
        <v>621</v>
      </c>
      <c r="O310" s="20">
        <f t="shared" si="4"/>
        <v>0</v>
      </c>
    </row>
    <row r="311" spans="1:15" ht="15" customHeight="1" x14ac:dyDescent="0.35">
      <c r="A311" s="3" t="s">
        <v>403</v>
      </c>
      <c r="B311" s="3" t="s">
        <v>404</v>
      </c>
      <c r="C311" s="3">
        <v>2013</v>
      </c>
      <c r="D311" s="3" t="s">
        <v>621</v>
      </c>
      <c r="E311" s="3" t="s">
        <v>622</v>
      </c>
      <c r="F311" s="3" t="s">
        <v>621</v>
      </c>
      <c r="G311" s="3" t="s">
        <v>622</v>
      </c>
      <c r="H311" s="3" t="s">
        <v>621</v>
      </c>
      <c r="I311" s="3" t="s">
        <v>622</v>
      </c>
      <c r="J311" s="3" t="s">
        <v>621</v>
      </c>
      <c r="O311" s="20">
        <f t="shared" si="4"/>
        <v>0</v>
      </c>
    </row>
    <row r="312" spans="1:15" ht="15" customHeight="1" x14ac:dyDescent="0.35">
      <c r="A312" s="3" t="s">
        <v>403</v>
      </c>
      <c r="B312" s="3" t="s">
        <v>405</v>
      </c>
      <c r="C312" s="3">
        <v>2013</v>
      </c>
      <c r="D312" s="3" t="s">
        <v>621</v>
      </c>
      <c r="E312" s="3" t="s">
        <v>622</v>
      </c>
      <c r="F312" s="3" t="s">
        <v>621</v>
      </c>
      <c r="G312" s="3" t="s">
        <v>622</v>
      </c>
      <c r="H312" s="3" t="s">
        <v>621</v>
      </c>
      <c r="I312" s="3" t="s">
        <v>622</v>
      </c>
      <c r="J312" s="3" t="s">
        <v>621</v>
      </c>
      <c r="O312" s="20">
        <f t="shared" si="4"/>
        <v>0</v>
      </c>
    </row>
    <row r="313" spans="1:15" ht="15" customHeight="1" x14ac:dyDescent="0.35">
      <c r="A313" s="3" t="s">
        <v>403</v>
      </c>
      <c r="B313" s="3" t="s">
        <v>406</v>
      </c>
      <c r="C313" s="3">
        <v>2013</v>
      </c>
      <c r="D313" s="3" t="s">
        <v>621</v>
      </c>
      <c r="E313" s="3" t="s">
        <v>622</v>
      </c>
      <c r="F313" s="3" t="s">
        <v>621</v>
      </c>
      <c r="G313" s="3" t="s">
        <v>622</v>
      </c>
      <c r="H313" s="3" t="s">
        <v>621</v>
      </c>
      <c r="I313" s="3" t="s">
        <v>622</v>
      </c>
      <c r="J313" s="3" t="s">
        <v>621</v>
      </c>
      <c r="O313" s="20">
        <f t="shared" si="4"/>
        <v>0</v>
      </c>
    </row>
    <row r="314" spans="1:15" ht="15" customHeight="1" x14ac:dyDescent="0.35">
      <c r="A314" s="3" t="s">
        <v>403</v>
      </c>
      <c r="B314" s="3" t="s">
        <v>407</v>
      </c>
      <c r="C314" s="3">
        <v>2013</v>
      </c>
      <c r="D314" s="3" t="s">
        <v>621</v>
      </c>
      <c r="E314" s="3" t="s">
        <v>622</v>
      </c>
      <c r="F314" s="3" t="s">
        <v>621</v>
      </c>
      <c r="G314" s="3" t="s">
        <v>622</v>
      </c>
      <c r="H314" s="3" t="s">
        <v>621</v>
      </c>
      <c r="I314" s="3" t="s">
        <v>622</v>
      </c>
      <c r="J314" s="3" t="s">
        <v>621</v>
      </c>
      <c r="O314" s="20">
        <f t="shared" si="4"/>
        <v>0</v>
      </c>
    </row>
    <row r="315" spans="1:15" ht="15" customHeight="1" x14ac:dyDescent="0.35">
      <c r="A315" s="3" t="s">
        <v>403</v>
      </c>
      <c r="B315" s="3" t="s">
        <v>408</v>
      </c>
      <c r="C315" s="3">
        <v>2013</v>
      </c>
      <c r="D315" s="3" t="s">
        <v>621</v>
      </c>
      <c r="E315" s="3" t="s">
        <v>622</v>
      </c>
      <c r="F315" s="3" t="s">
        <v>621</v>
      </c>
      <c r="G315" s="3" t="s">
        <v>622</v>
      </c>
      <c r="H315" s="3" t="s">
        <v>621</v>
      </c>
      <c r="I315" s="3" t="s">
        <v>622</v>
      </c>
      <c r="J315" s="3" t="s">
        <v>621</v>
      </c>
      <c r="O315" s="20">
        <f t="shared" si="4"/>
        <v>0</v>
      </c>
    </row>
    <row r="316" spans="1:15" ht="15" customHeight="1" x14ac:dyDescent="0.35">
      <c r="A316" s="3" t="s">
        <v>403</v>
      </c>
      <c r="B316" s="3" t="s">
        <v>409</v>
      </c>
      <c r="C316" s="3">
        <v>2013</v>
      </c>
      <c r="D316" s="3" t="s">
        <v>622</v>
      </c>
      <c r="E316" s="3" t="s">
        <v>622</v>
      </c>
      <c r="F316" s="3" t="s">
        <v>622</v>
      </c>
      <c r="G316" s="3" t="s">
        <v>622</v>
      </c>
      <c r="H316" s="3" t="s">
        <v>622</v>
      </c>
      <c r="I316" s="3" t="s">
        <v>622</v>
      </c>
      <c r="J316" s="3" t="s">
        <v>622</v>
      </c>
      <c r="O316" s="20">
        <f t="shared" si="4"/>
        <v>0</v>
      </c>
    </row>
    <row r="317" spans="1:15" ht="15" customHeight="1" x14ac:dyDescent="0.35">
      <c r="A317" s="3" t="s">
        <v>403</v>
      </c>
      <c r="B317" s="3" t="s">
        <v>410</v>
      </c>
      <c r="C317" s="3">
        <v>2013</v>
      </c>
      <c r="D317" s="3" t="s">
        <v>621</v>
      </c>
      <c r="E317" s="3" t="s">
        <v>622</v>
      </c>
      <c r="F317" s="3" t="s">
        <v>621</v>
      </c>
      <c r="G317" s="3" t="s">
        <v>622</v>
      </c>
      <c r="H317" s="3" t="s">
        <v>621</v>
      </c>
      <c r="I317" s="3" t="s">
        <v>622</v>
      </c>
      <c r="J317" s="3" t="s">
        <v>621</v>
      </c>
      <c r="O317" s="20">
        <f t="shared" si="4"/>
        <v>0</v>
      </c>
    </row>
    <row r="318" spans="1:15" ht="15" customHeight="1" x14ac:dyDescent="0.35">
      <c r="A318" s="3" t="s">
        <v>403</v>
      </c>
      <c r="B318" s="3" t="s">
        <v>411</v>
      </c>
      <c r="C318" s="3">
        <v>2013</v>
      </c>
      <c r="D318" s="3" t="s">
        <v>621</v>
      </c>
      <c r="E318" s="3" t="s">
        <v>622</v>
      </c>
      <c r="F318" s="3" t="s">
        <v>621</v>
      </c>
      <c r="G318" s="3" t="s">
        <v>622</v>
      </c>
      <c r="H318" s="3" t="s">
        <v>621</v>
      </c>
      <c r="I318" s="3" t="s">
        <v>622</v>
      </c>
      <c r="J318" s="3" t="s">
        <v>621</v>
      </c>
      <c r="O318" s="20">
        <f t="shared" si="4"/>
        <v>0</v>
      </c>
    </row>
    <row r="319" spans="1:15" ht="15" customHeight="1" x14ac:dyDescent="0.35">
      <c r="A319" s="3" t="s">
        <v>403</v>
      </c>
      <c r="B319" s="3" t="s">
        <v>412</v>
      </c>
      <c r="C319" s="3">
        <v>2013</v>
      </c>
      <c r="D319" s="3" t="s">
        <v>621</v>
      </c>
      <c r="E319" s="3" t="s">
        <v>622</v>
      </c>
      <c r="F319" s="3" t="s">
        <v>621</v>
      </c>
      <c r="G319" s="3" t="s">
        <v>622</v>
      </c>
      <c r="H319" s="3" t="s">
        <v>621</v>
      </c>
      <c r="I319" s="3" t="s">
        <v>622</v>
      </c>
      <c r="J319" s="3" t="s">
        <v>621</v>
      </c>
      <c r="O319" s="20">
        <f t="shared" si="4"/>
        <v>0</v>
      </c>
    </row>
    <row r="320" spans="1:15" ht="15" customHeight="1" x14ac:dyDescent="0.35">
      <c r="A320" s="3" t="s">
        <v>403</v>
      </c>
      <c r="B320" s="3" t="s">
        <v>413</v>
      </c>
      <c r="C320" s="3">
        <v>2013</v>
      </c>
      <c r="D320" s="3" t="s">
        <v>621</v>
      </c>
      <c r="E320" s="3" t="s">
        <v>622</v>
      </c>
      <c r="F320" s="3" t="s">
        <v>621</v>
      </c>
      <c r="G320" s="3" t="s">
        <v>622</v>
      </c>
      <c r="H320" s="3" t="s">
        <v>621</v>
      </c>
      <c r="I320" s="3" t="s">
        <v>622</v>
      </c>
      <c r="J320" s="3" t="s">
        <v>621</v>
      </c>
      <c r="O320" s="20">
        <f t="shared" si="4"/>
        <v>0</v>
      </c>
    </row>
    <row r="321" spans="1:15" ht="15" customHeight="1" x14ac:dyDescent="0.35">
      <c r="A321" s="3" t="s">
        <v>403</v>
      </c>
      <c r="B321" s="3" t="s">
        <v>414</v>
      </c>
      <c r="C321" s="3">
        <v>2013</v>
      </c>
      <c r="D321" s="3" t="s">
        <v>621</v>
      </c>
      <c r="E321" s="3" t="s">
        <v>622</v>
      </c>
      <c r="F321" s="3" t="s">
        <v>621</v>
      </c>
      <c r="G321" s="3" t="s">
        <v>622</v>
      </c>
      <c r="H321" s="3" t="s">
        <v>621</v>
      </c>
      <c r="I321" s="3" t="s">
        <v>622</v>
      </c>
      <c r="J321" s="3" t="s">
        <v>621</v>
      </c>
      <c r="O321" s="20">
        <f t="shared" si="4"/>
        <v>0</v>
      </c>
    </row>
    <row r="322" spans="1:15" ht="15" customHeight="1" x14ac:dyDescent="0.35">
      <c r="A322" s="3" t="s">
        <v>403</v>
      </c>
      <c r="B322" s="3" t="s">
        <v>415</v>
      </c>
      <c r="C322" s="3">
        <v>2013</v>
      </c>
      <c r="D322" s="3">
        <v>6.125</v>
      </c>
      <c r="E322" s="3" t="s">
        <v>676</v>
      </c>
      <c r="F322" s="3">
        <v>6.125</v>
      </c>
      <c r="G322" s="3" t="s">
        <v>622</v>
      </c>
      <c r="H322" s="3" t="s">
        <v>621</v>
      </c>
      <c r="I322" s="3" t="s">
        <v>622</v>
      </c>
      <c r="J322" s="3" t="s">
        <v>621</v>
      </c>
      <c r="O322" s="20">
        <f t="shared" si="4"/>
        <v>6.125</v>
      </c>
    </row>
    <row r="323" spans="1:15" ht="15" customHeight="1" x14ac:dyDescent="0.35">
      <c r="A323" s="3" t="s">
        <v>403</v>
      </c>
      <c r="B323" s="3" t="s">
        <v>416</v>
      </c>
      <c r="C323" s="3">
        <v>2013</v>
      </c>
      <c r="D323" s="3" t="s">
        <v>621</v>
      </c>
      <c r="E323" s="3" t="s">
        <v>622</v>
      </c>
      <c r="F323" s="3" t="s">
        <v>621</v>
      </c>
      <c r="G323" s="3" t="s">
        <v>622</v>
      </c>
      <c r="H323" s="3" t="s">
        <v>621</v>
      </c>
      <c r="I323" s="3" t="s">
        <v>622</v>
      </c>
      <c r="J323" s="3" t="s">
        <v>621</v>
      </c>
      <c r="O323" s="20">
        <f t="shared" ref="O323:O386" si="5">IFERROR(F323/1,0)+IFERROR(H323/1,0)+IFERROR(J323/1,0)</f>
        <v>0</v>
      </c>
    </row>
    <row r="324" spans="1:15" ht="15" customHeight="1" x14ac:dyDescent="0.35">
      <c r="A324" s="3" t="s">
        <v>403</v>
      </c>
      <c r="B324" s="3" t="s">
        <v>417</v>
      </c>
      <c r="C324" s="3">
        <v>2013</v>
      </c>
      <c r="D324" s="3" t="s">
        <v>621</v>
      </c>
      <c r="E324" s="3" t="s">
        <v>622</v>
      </c>
      <c r="F324" s="3" t="s">
        <v>621</v>
      </c>
      <c r="G324" s="3" t="s">
        <v>622</v>
      </c>
      <c r="H324" s="3" t="s">
        <v>621</v>
      </c>
      <c r="I324" s="3" t="s">
        <v>622</v>
      </c>
      <c r="J324" s="3" t="s">
        <v>621</v>
      </c>
      <c r="O324" s="20">
        <f t="shared" si="5"/>
        <v>0</v>
      </c>
    </row>
    <row r="325" spans="1:15" ht="15" customHeight="1" x14ac:dyDescent="0.35">
      <c r="A325" s="3" t="s">
        <v>403</v>
      </c>
      <c r="B325" s="3" t="s">
        <v>418</v>
      </c>
      <c r="C325" s="3">
        <v>2013</v>
      </c>
      <c r="D325" s="3" t="s">
        <v>621</v>
      </c>
      <c r="E325" s="3" t="s">
        <v>622</v>
      </c>
      <c r="F325" s="3" t="s">
        <v>621</v>
      </c>
      <c r="G325" s="3" t="s">
        <v>622</v>
      </c>
      <c r="H325" s="3" t="s">
        <v>621</v>
      </c>
      <c r="I325" s="3" t="s">
        <v>622</v>
      </c>
      <c r="J325" s="3" t="s">
        <v>621</v>
      </c>
      <c r="O325" s="20">
        <f t="shared" si="5"/>
        <v>0</v>
      </c>
    </row>
    <row r="326" spans="1:15" ht="15" customHeight="1" x14ac:dyDescent="0.35">
      <c r="A326" s="3" t="s">
        <v>403</v>
      </c>
      <c r="B326" s="3" t="s">
        <v>419</v>
      </c>
      <c r="C326" s="3">
        <v>2013</v>
      </c>
      <c r="D326" s="3">
        <v>39.15</v>
      </c>
      <c r="E326" s="3" t="s">
        <v>677</v>
      </c>
      <c r="F326" s="3">
        <v>39.15</v>
      </c>
      <c r="G326" s="3" t="s">
        <v>622</v>
      </c>
      <c r="H326" s="3" t="s">
        <v>621</v>
      </c>
      <c r="I326" s="3" t="s">
        <v>622</v>
      </c>
      <c r="J326" s="3" t="s">
        <v>621</v>
      </c>
      <c r="O326" s="20">
        <f t="shared" si="5"/>
        <v>39.15</v>
      </c>
    </row>
    <row r="327" spans="1:15" ht="15" customHeight="1" x14ac:dyDescent="0.35">
      <c r="A327" s="3" t="s">
        <v>403</v>
      </c>
      <c r="B327" s="3" t="s">
        <v>420</v>
      </c>
      <c r="C327" s="3">
        <v>2013</v>
      </c>
      <c r="D327" s="3" t="s">
        <v>621</v>
      </c>
      <c r="E327" s="3" t="s">
        <v>622</v>
      </c>
      <c r="F327" s="3" t="s">
        <v>621</v>
      </c>
      <c r="G327" s="3" t="s">
        <v>622</v>
      </c>
      <c r="H327" s="3" t="s">
        <v>621</v>
      </c>
      <c r="I327" s="3" t="s">
        <v>622</v>
      </c>
      <c r="J327" s="3" t="s">
        <v>621</v>
      </c>
      <c r="O327" s="20">
        <f t="shared" si="5"/>
        <v>0</v>
      </c>
    </row>
    <row r="328" spans="1:15" ht="15" customHeight="1" x14ac:dyDescent="0.35">
      <c r="A328" s="3" t="s">
        <v>403</v>
      </c>
      <c r="B328" s="3" t="s">
        <v>421</v>
      </c>
      <c r="C328" s="3">
        <v>2013</v>
      </c>
      <c r="D328" s="3" t="s">
        <v>621</v>
      </c>
      <c r="E328" s="3" t="s">
        <v>622</v>
      </c>
      <c r="F328" s="3" t="s">
        <v>621</v>
      </c>
      <c r="G328" s="3" t="s">
        <v>622</v>
      </c>
      <c r="H328" s="3" t="s">
        <v>621</v>
      </c>
      <c r="I328" s="3" t="s">
        <v>622</v>
      </c>
      <c r="J328" s="3" t="s">
        <v>621</v>
      </c>
      <c r="O328" s="20">
        <f t="shared" si="5"/>
        <v>0</v>
      </c>
    </row>
    <row r="329" spans="1:15" ht="15" customHeight="1" x14ac:dyDescent="0.35">
      <c r="A329" s="3" t="s">
        <v>422</v>
      </c>
      <c r="B329" s="3" t="s">
        <v>423</v>
      </c>
      <c r="C329" s="3">
        <v>2013</v>
      </c>
      <c r="D329" s="3" t="s">
        <v>621</v>
      </c>
      <c r="E329" s="3" t="s">
        <v>622</v>
      </c>
      <c r="F329" s="3" t="s">
        <v>621</v>
      </c>
      <c r="G329" s="3" t="s">
        <v>622</v>
      </c>
      <c r="H329" s="3" t="s">
        <v>621</v>
      </c>
      <c r="I329" s="3" t="s">
        <v>622</v>
      </c>
      <c r="J329" s="3" t="s">
        <v>621</v>
      </c>
      <c r="O329" s="20">
        <f t="shared" si="5"/>
        <v>0</v>
      </c>
    </row>
    <row r="330" spans="1:15" ht="15" customHeight="1" x14ac:dyDescent="0.35">
      <c r="A330" s="3" t="s">
        <v>422</v>
      </c>
      <c r="B330" s="3" t="s">
        <v>424</v>
      </c>
      <c r="C330" s="3">
        <v>2013</v>
      </c>
      <c r="D330" s="3">
        <v>7.3</v>
      </c>
      <c r="E330" s="3" t="s">
        <v>678</v>
      </c>
      <c r="F330" s="3">
        <v>7.3</v>
      </c>
      <c r="G330" s="3" t="s">
        <v>622</v>
      </c>
      <c r="H330" s="3" t="s">
        <v>621</v>
      </c>
      <c r="I330" s="3" t="s">
        <v>622</v>
      </c>
      <c r="J330" s="3" t="s">
        <v>621</v>
      </c>
      <c r="O330" s="20">
        <f t="shared" si="5"/>
        <v>7.3</v>
      </c>
    </row>
    <row r="331" spans="1:15" ht="15" customHeight="1" x14ac:dyDescent="0.35">
      <c r="A331" s="3" t="s">
        <v>422</v>
      </c>
      <c r="B331" s="3" t="s">
        <v>425</v>
      </c>
      <c r="C331" s="3">
        <v>2013</v>
      </c>
      <c r="D331" s="3" t="s">
        <v>621</v>
      </c>
      <c r="E331" s="3" t="s">
        <v>622</v>
      </c>
      <c r="F331" s="3" t="s">
        <v>621</v>
      </c>
      <c r="G331" s="3" t="s">
        <v>622</v>
      </c>
      <c r="H331" s="3" t="s">
        <v>621</v>
      </c>
      <c r="I331" s="3" t="s">
        <v>622</v>
      </c>
      <c r="J331" s="3" t="s">
        <v>621</v>
      </c>
      <c r="O331" s="20">
        <f t="shared" si="5"/>
        <v>0</v>
      </c>
    </row>
    <row r="332" spans="1:15" ht="15" customHeight="1" x14ac:dyDescent="0.35">
      <c r="A332" s="3" t="s">
        <v>422</v>
      </c>
      <c r="B332" s="3" t="s">
        <v>426</v>
      </c>
      <c r="C332" s="3">
        <v>2013</v>
      </c>
      <c r="D332" s="3" t="s">
        <v>621</v>
      </c>
      <c r="E332" s="3" t="s">
        <v>622</v>
      </c>
      <c r="F332" s="3" t="s">
        <v>621</v>
      </c>
      <c r="G332" s="3" t="s">
        <v>622</v>
      </c>
      <c r="H332" s="3" t="s">
        <v>621</v>
      </c>
      <c r="I332" s="3" t="s">
        <v>622</v>
      </c>
      <c r="J332" s="3" t="s">
        <v>621</v>
      </c>
      <c r="O332" s="20">
        <f t="shared" si="5"/>
        <v>0</v>
      </c>
    </row>
    <row r="333" spans="1:15" ht="15" customHeight="1" x14ac:dyDescent="0.35">
      <c r="A333" s="3" t="s">
        <v>422</v>
      </c>
      <c r="B333" s="3" t="s">
        <v>427</v>
      </c>
      <c r="C333" s="3">
        <v>2013</v>
      </c>
      <c r="D333" s="3" t="s">
        <v>621</v>
      </c>
      <c r="E333" s="3" t="s">
        <v>661</v>
      </c>
      <c r="F333" s="3" t="s">
        <v>621</v>
      </c>
      <c r="G333" s="3" t="s">
        <v>622</v>
      </c>
      <c r="H333" s="3" t="s">
        <v>621</v>
      </c>
      <c r="I333" s="3" t="s">
        <v>622</v>
      </c>
      <c r="J333" s="3" t="s">
        <v>621</v>
      </c>
      <c r="O333" s="20">
        <f t="shared" si="5"/>
        <v>0</v>
      </c>
    </row>
    <row r="334" spans="1:15" ht="15" customHeight="1" x14ac:dyDescent="0.35">
      <c r="A334" s="3" t="s">
        <v>428</v>
      </c>
      <c r="B334" s="3" t="s">
        <v>429</v>
      </c>
      <c r="C334" s="3">
        <v>2013</v>
      </c>
      <c r="D334" s="3" t="s">
        <v>622</v>
      </c>
      <c r="E334" s="3" t="s">
        <v>622</v>
      </c>
      <c r="F334" s="3" t="s">
        <v>622</v>
      </c>
      <c r="G334" s="3" t="s">
        <v>622</v>
      </c>
      <c r="H334" s="3" t="s">
        <v>622</v>
      </c>
      <c r="I334" s="3" t="s">
        <v>622</v>
      </c>
      <c r="J334" s="3" t="s">
        <v>622</v>
      </c>
      <c r="O334" s="20">
        <f t="shared" si="5"/>
        <v>0</v>
      </c>
    </row>
    <row r="335" spans="1:15" ht="15" customHeight="1" x14ac:dyDescent="0.35">
      <c r="A335" s="3" t="s">
        <v>428</v>
      </c>
      <c r="B335" s="3" t="s">
        <v>430</v>
      </c>
      <c r="C335" s="3">
        <v>2013</v>
      </c>
      <c r="D335" s="3" t="s">
        <v>622</v>
      </c>
      <c r="E335" s="3" t="s">
        <v>622</v>
      </c>
      <c r="F335" s="3" t="s">
        <v>622</v>
      </c>
      <c r="G335" s="3" t="s">
        <v>622</v>
      </c>
      <c r="H335" s="3" t="s">
        <v>622</v>
      </c>
      <c r="I335" s="3" t="s">
        <v>622</v>
      </c>
      <c r="J335" s="3" t="s">
        <v>622</v>
      </c>
      <c r="O335" s="20">
        <f t="shared" si="5"/>
        <v>0</v>
      </c>
    </row>
    <row r="336" spans="1:15" ht="15" customHeight="1" x14ac:dyDescent="0.35">
      <c r="A336" s="3" t="s">
        <v>431</v>
      </c>
      <c r="B336" s="3" t="s">
        <v>432</v>
      </c>
      <c r="C336" s="3">
        <v>2013</v>
      </c>
      <c r="D336" s="3" t="s">
        <v>621</v>
      </c>
      <c r="E336" s="3" t="s">
        <v>622</v>
      </c>
      <c r="F336" s="3" t="s">
        <v>621</v>
      </c>
      <c r="G336" s="3" t="s">
        <v>622</v>
      </c>
      <c r="H336" s="3" t="s">
        <v>621</v>
      </c>
      <c r="I336" s="3" t="s">
        <v>622</v>
      </c>
      <c r="J336" s="3" t="s">
        <v>621</v>
      </c>
      <c r="O336" s="20">
        <f t="shared" si="5"/>
        <v>0</v>
      </c>
    </row>
    <row r="337" spans="1:15" ht="15" customHeight="1" x14ac:dyDescent="0.35">
      <c r="A337" s="3" t="s">
        <v>433</v>
      </c>
      <c r="B337" s="3" t="s">
        <v>434</v>
      </c>
      <c r="C337" s="3">
        <v>2013</v>
      </c>
      <c r="D337" s="3" t="s">
        <v>621</v>
      </c>
      <c r="E337" s="3" t="s">
        <v>622</v>
      </c>
      <c r="F337" s="3" t="s">
        <v>621</v>
      </c>
      <c r="G337" s="3" t="s">
        <v>622</v>
      </c>
      <c r="H337" s="3" t="s">
        <v>621</v>
      </c>
      <c r="I337" s="3" t="s">
        <v>622</v>
      </c>
      <c r="J337" s="3" t="s">
        <v>621</v>
      </c>
      <c r="O337" s="20">
        <f t="shared" si="5"/>
        <v>0</v>
      </c>
    </row>
    <row r="338" spans="1:15" ht="15" customHeight="1" x14ac:dyDescent="0.35">
      <c r="A338" s="3" t="s">
        <v>435</v>
      </c>
      <c r="B338" s="3" t="s">
        <v>436</v>
      </c>
      <c r="C338" s="3">
        <v>2013</v>
      </c>
      <c r="D338" s="3" t="s">
        <v>621</v>
      </c>
      <c r="E338" s="3" t="s">
        <v>621</v>
      </c>
      <c r="F338" s="3" t="s">
        <v>621</v>
      </c>
      <c r="G338" s="3" t="s">
        <v>621</v>
      </c>
      <c r="H338" s="3" t="s">
        <v>621</v>
      </c>
      <c r="I338" s="3" t="s">
        <v>621</v>
      </c>
      <c r="J338" s="3" t="s">
        <v>621</v>
      </c>
      <c r="O338" s="20">
        <f t="shared" si="5"/>
        <v>0</v>
      </c>
    </row>
    <row r="339" spans="1:15" ht="15" customHeight="1" x14ac:dyDescent="0.35">
      <c r="A339" s="3" t="s">
        <v>435</v>
      </c>
      <c r="B339" s="3" t="s">
        <v>437</v>
      </c>
      <c r="C339" s="3">
        <v>2013</v>
      </c>
      <c r="D339" s="3" t="s">
        <v>621</v>
      </c>
      <c r="E339" s="3" t="s">
        <v>621</v>
      </c>
      <c r="F339" s="3" t="s">
        <v>621</v>
      </c>
      <c r="G339" s="3" t="s">
        <v>621</v>
      </c>
      <c r="H339" s="3" t="s">
        <v>621</v>
      </c>
      <c r="I339" s="3" t="s">
        <v>621</v>
      </c>
      <c r="J339" s="3" t="s">
        <v>621</v>
      </c>
      <c r="O339" s="20">
        <f t="shared" si="5"/>
        <v>0</v>
      </c>
    </row>
    <row r="340" spans="1:15" ht="15" customHeight="1" x14ac:dyDescent="0.35">
      <c r="A340" s="3" t="s">
        <v>435</v>
      </c>
      <c r="B340" s="3" t="s">
        <v>438</v>
      </c>
      <c r="C340" s="3">
        <v>2013</v>
      </c>
      <c r="D340" s="3" t="s">
        <v>621</v>
      </c>
      <c r="E340" s="3" t="s">
        <v>621</v>
      </c>
      <c r="F340" s="3" t="s">
        <v>621</v>
      </c>
      <c r="G340" s="3" t="s">
        <v>621</v>
      </c>
      <c r="H340" s="3" t="s">
        <v>621</v>
      </c>
      <c r="I340" s="3" t="s">
        <v>621</v>
      </c>
      <c r="J340" s="3" t="s">
        <v>621</v>
      </c>
      <c r="O340" s="20">
        <f t="shared" si="5"/>
        <v>0</v>
      </c>
    </row>
    <row r="341" spans="1:15" ht="15" customHeight="1" x14ac:dyDescent="0.35">
      <c r="A341" s="3" t="s">
        <v>435</v>
      </c>
      <c r="B341" s="3" t="s">
        <v>439</v>
      </c>
      <c r="C341" s="3">
        <v>2013</v>
      </c>
      <c r="D341" s="3" t="s">
        <v>621</v>
      </c>
      <c r="E341" s="3" t="s">
        <v>621</v>
      </c>
      <c r="F341" s="3" t="s">
        <v>621</v>
      </c>
      <c r="G341" s="3" t="s">
        <v>621</v>
      </c>
      <c r="H341" s="3" t="s">
        <v>621</v>
      </c>
      <c r="I341" s="3" t="s">
        <v>621</v>
      </c>
      <c r="J341" s="3" t="s">
        <v>621</v>
      </c>
      <c r="O341" s="20">
        <f t="shared" si="5"/>
        <v>0</v>
      </c>
    </row>
    <row r="342" spans="1:15" ht="15" customHeight="1" x14ac:dyDescent="0.35">
      <c r="A342" s="3" t="s">
        <v>440</v>
      </c>
      <c r="B342" s="3" t="s">
        <v>441</v>
      </c>
      <c r="C342" s="3">
        <v>2013</v>
      </c>
      <c r="D342" s="3">
        <v>89.52</v>
      </c>
      <c r="E342" s="3" t="s">
        <v>679</v>
      </c>
      <c r="F342" s="3">
        <v>53.76</v>
      </c>
      <c r="G342" s="3" t="s">
        <v>680</v>
      </c>
      <c r="H342" s="3">
        <v>35.76</v>
      </c>
      <c r="I342" s="3" t="s">
        <v>621</v>
      </c>
      <c r="J342" s="3" t="s">
        <v>621</v>
      </c>
      <c r="O342" s="20">
        <f t="shared" si="5"/>
        <v>89.52</v>
      </c>
    </row>
    <row r="343" spans="1:15" ht="15" customHeight="1" x14ac:dyDescent="0.35">
      <c r="A343" s="3" t="s">
        <v>440</v>
      </c>
      <c r="B343" s="3" t="s">
        <v>442</v>
      </c>
      <c r="C343" s="3">
        <v>2013</v>
      </c>
      <c r="D343" s="3" t="s">
        <v>621</v>
      </c>
      <c r="E343" s="3" t="s">
        <v>622</v>
      </c>
      <c r="F343" s="3" t="s">
        <v>621</v>
      </c>
      <c r="G343" s="3" t="s">
        <v>622</v>
      </c>
      <c r="H343" s="3" t="s">
        <v>621</v>
      </c>
      <c r="I343" s="3" t="s">
        <v>622</v>
      </c>
      <c r="J343" s="3" t="s">
        <v>621</v>
      </c>
      <c r="O343" s="20">
        <f t="shared" si="5"/>
        <v>0</v>
      </c>
    </row>
    <row r="344" spans="1:15" ht="15" customHeight="1" x14ac:dyDescent="0.35">
      <c r="A344" s="3" t="s">
        <v>443</v>
      </c>
      <c r="B344" s="3" t="s">
        <v>444</v>
      </c>
      <c r="C344" s="3">
        <v>2013</v>
      </c>
      <c r="D344" s="3" t="s">
        <v>621</v>
      </c>
      <c r="E344" s="3" t="s">
        <v>622</v>
      </c>
      <c r="F344" s="3" t="s">
        <v>621</v>
      </c>
      <c r="G344" s="3" t="s">
        <v>622</v>
      </c>
      <c r="H344" s="3" t="s">
        <v>621</v>
      </c>
      <c r="I344" s="3" t="s">
        <v>622</v>
      </c>
      <c r="J344" s="3" t="s">
        <v>621</v>
      </c>
      <c r="O344" s="20">
        <f t="shared" si="5"/>
        <v>0</v>
      </c>
    </row>
    <row r="345" spans="1:15" ht="15" customHeight="1" x14ac:dyDescent="0.35">
      <c r="A345" s="3" t="s">
        <v>443</v>
      </c>
      <c r="B345" s="3" t="s">
        <v>445</v>
      </c>
      <c r="C345" s="3">
        <v>2013</v>
      </c>
      <c r="D345" s="3" t="s">
        <v>622</v>
      </c>
      <c r="E345" s="3" t="s">
        <v>622</v>
      </c>
      <c r="F345" s="3" t="s">
        <v>622</v>
      </c>
      <c r="G345" s="3" t="s">
        <v>622</v>
      </c>
      <c r="H345" s="3" t="s">
        <v>622</v>
      </c>
      <c r="I345" s="3" t="s">
        <v>622</v>
      </c>
      <c r="J345" s="3" t="s">
        <v>622</v>
      </c>
      <c r="O345" s="20">
        <f t="shared" si="5"/>
        <v>0</v>
      </c>
    </row>
    <row r="346" spans="1:15" ht="15" customHeight="1" x14ac:dyDescent="0.35">
      <c r="A346" s="3" t="s">
        <v>443</v>
      </c>
      <c r="B346" s="3" t="s">
        <v>446</v>
      </c>
      <c r="C346" s="3">
        <v>2013</v>
      </c>
      <c r="D346" s="3" t="s">
        <v>622</v>
      </c>
      <c r="E346" s="3" t="s">
        <v>622</v>
      </c>
      <c r="F346" s="3" t="s">
        <v>622</v>
      </c>
      <c r="G346" s="3" t="s">
        <v>622</v>
      </c>
      <c r="H346" s="3" t="s">
        <v>622</v>
      </c>
      <c r="I346" s="3" t="s">
        <v>622</v>
      </c>
      <c r="J346" s="3" t="s">
        <v>622</v>
      </c>
      <c r="O346" s="20">
        <f t="shared" si="5"/>
        <v>0</v>
      </c>
    </row>
    <row r="347" spans="1:15" ht="15" customHeight="1" x14ac:dyDescent="0.35">
      <c r="A347" s="3" t="s">
        <v>447</v>
      </c>
      <c r="B347" s="3" t="s">
        <v>448</v>
      </c>
      <c r="C347" s="3">
        <v>2013</v>
      </c>
      <c r="D347" s="3" t="s">
        <v>621</v>
      </c>
      <c r="E347" s="3" t="s">
        <v>622</v>
      </c>
      <c r="F347" s="3" t="s">
        <v>621</v>
      </c>
      <c r="G347" s="3" t="s">
        <v>622</v>
      </c>
      <c r="H347" s="3" t="s">
        <v>621</v>
      </c>
      <c r="I347" s="3" t="s">
        <v>622</v>
      </c>
      <c r="J347" s="3" t="s">
        <v>621</v>
      </c>
      <c r="O347" s="20">
        <f t="shared" si="5"/>
        <v>0</v>
      </c>
    </row>
    <row r="348" spans="1:15" ht="15" customHeight="1" x14ac:dyDescent="0.35">
      <c r="A348" s="3" t="s">
        <v>447</v>
      </c>
      <c r="B348" s="3" t="s">
        <v>449</v>
      </c>
      <c r="C348" s="3">
        <v>2013</v>
      </c>
      <c r="D348" s="3" t="s">
        <v>621</v>
      </c>
      <c r="E348" s="3" t="s">
        <v>622</v>
      </c>
      <c r="F348" s="3" t="s">
        <v>621</v>
      </c>
      <c r="G348" s="3" t="s">
        <v>622</v>
      </c>
      <c r="H348" s="3" t="s">
        <v>621</v>
      </c>
      <c r="I348" s="3" t="s">
        <v>622</v>
      </c>
      <c r="J348" s="3" t="s">
        <v>621</v>
      </c>
      <c r="O348" s="20">
        <f t="shared" si="5"/>
        <v>0</v>
      </c>
    </row>
    <row r="349" spans="1:15" ht="15" customHeight="1" x14ac:dyDescent="0.35">
      <c r="A349" s="3" t="s">
        <v>447</v>
      </c>
      <c r="B349" s="3" t="s">
        <v>450</v>
      </c>
      <c r="C349" s="3">
        <v>2013</v>
      </c>
      <c r="D349" s="3">
        <v>98.819000000000003</v>
      </c>
      <c r="E349" s="3" t="s">
        <v>681</v>
      </c>
      <c r="F349" s="3">
        <v>78.356999999999999</v>
      </c>
      <c r="G349" s="3" t="s">
        <v>682</v>
      </c>
      <c r="H349" s="3">
        <v>20.462</v>
      </c>
      <c r="I349" s="3" t="s">
        <v>622</v>
      </c>
      <c r="J349" s="3" t="s">
        <v>621</v>
      </c>
      <c r="O349" s="20">
        <f t="shared" si="5"/>
        <v>98.819000000000003</v>
      </c>
    </row>
    <row r="350" spans="1:15" ht="15" customHeight="1" x14ac:dyDescent="0.35">
      <c r="A350" s="3" t="s">
        <v>447</v>
      </c>
      <c r="B350" s="3" t="s">
        <v>451</v>
      </c>
      <c r="C350" s="3">
        <v>2013</v>
      </c>
      <c r="D350" s="3" t="s">
        <v>622</v>
      </c>
      <c r="E350" s="3" t="s">
        <v>622</v>
      </c>
      <c r="F350" s="3" t="s">
        <v>622</v>
      </c>
      <c r="G350" s="3" t="s">
        <v>622</v>
      </c>
      <c r="H350" s="3" t="s">
        <v>622</v>
      </c>
      <c r="I350" s="3" t="s">
        <v>622</v>
      </c>
      <c r="J350" s="3" t="s">
        <v>622</v>
      </c>
      <c r="O350" s="20">
        <f t="shared" si="5"/>
        <v>0</v>
      </c>
    </row>
    <row r="351" spans="1:15" ht="15" customHeight="1" x14ac:dyDescent="0.35">
      <c r="A351" s="3" t="s">
        <v>447</v>
      </c>
      <c r="B351" s="3" t="s">
        <v>452</v>
      </c>
      <c r="C351" s="3">
        <v>2013</v>
      </c>
      <c r="D351" s="3" t="s">
        <v>621</v>
      </c>
      <c r="E351" s="3" t="s">
        <v>622</v>
      </c>
      <c r="F351" s="3" t="s">
        <v>621</v>
      </c>
      <c r="G351" s="3" t="s">
        <v>622</v>
      </c>
      <c r="H351" s="3" t="s">
        <v>621</v>
      </c>
      <c r="I351" s="3" t="s">
        <v>622</v>
      </c>
      <c r="J351" s="3" t="s">
        <v>621</v>
      </c>
      <c r="O351" s="20">
        <f t="shared" si="5"/>
        <v>0</v>
      </c>
    </row>
    <row r="352" spans="1:15" ht="15" customHeight="1" x14ac:dyDescent="0.35">
      <c r="A352" s="3" t="s">
        <v>453</v>
      </c>
      <c r="B352" s="3" t="s">
        <v>454</v>
      </c>
      <c r="C352" s="3">
        <v>2013</v>
      </c>
      <c r="D352" s="3" t="s">
        <v>621</v>
      </c>
      <c r="E352" s="3" t="s">
        <v>622</v>
      </c>
      <c r="F352" s="3" t="s">
        <v>621</v>
      </c>
      <c r="G352" s="3" t="s">
        <v>622</v>
      </c>
      <c r="H352" s="3" t="s">
        <v>621</v>
      </c>
      <c r="I352" s="3" t="s">
        <v>622</v>
      </c>
      <c r="J352" s="3" t="s">
        <v>621</v>
      </c>
      <c r="O352" s="20">
        <f t="shared" si="5"/>
        <v>0</v>
      </c>
    </row>
    <row r="353" spans="1:15" ht="15" customHeight="1" x14ac:dyDescent="0.35">
      <c r="A353" s="3" t="s">
        <v>453</v>
      </c>
      <c r="B353" s="3" t="s">
        <v>455</v>
      </c>
      <c r="C353" s="3">
        <v>2013</v>
      </c>
      <c r="D353" s="3" t="s">
        <v>621</v>
      </c>
      <c r="E353" s="3" t="s">
        <v>622</v>
      </c>
      <c r="F353" s="3" t="s">
        <v>621</v>
      </c>
      <c r="G353" s="3" t="s">
        <v>622</v>
      </c>
      <c r="H353" s="3" t="s">
        <v>621</v>
      </c>
      <c r="I353" s="3" t="s">
        <v>622</v>
      </c>
      <c r="J353" s="3" t="s">
        <v>621</v>
      </c>
      <c r="O353" s="20">
        <f t="shared" si="5"/>
        <v>0</v>
      </c>
    </row>
    <row r="354" spans="1:15" ht="15" customHeight="1" x14ac:dyDescent="0.35">
      <c r="A354" s="3" t="s">
        <v>453</v>
      </c>
      <c r="B354" s="3" t="s">
        <v>456</v>
      </c>
      <c r="C354" s="3">
        <v>2013</v>
      </c>
      <c r="D354" s="3" t="s">
        <v>621</v>
      </c>
      <c r="E354" s="3" t="s">
        <v>622</v>
      </c>
      <c r="F354" s="3" t="s">
        <v>621</v>
      </c>
      <c r="G354" s="3" t="s">
        <v>622</v>
      </c>
      <c r="H354" s="3" t="s">
        <v>621</v>
      </c>
      <c r="I354" s="3" t="s">
        <v>622</v>
      </c>
      <c r="J354" s="3" t="s">
        <v>621</v>
      </c>
      <c r="O354" s="20">
        <f t="shared" si="5"/>
        <v>0</v>
      </c>
    </row>
    <row r="355" spans="1:15" ht="15" customHeight="1" x14ac:dyDescent="0.35">
      <c r="A355" s="3" t="s">
        <v>453</v>
      </c>
      <c r="B355" s="3" t="s">
        <v>457</v>
      </c>
      <c r="C355" s="3">
        <v>2013</v>
      </c>
      <c r="D355" s="3" t="s">
        <v>621</v>
      </c>
      <c r="E355" s="3" t="s">
        <v>622</v>
      </c>
      <c r="F355" s="3" t="s">
        <v>621</v>
      </c>
      <c r="G355" s="3" t="s">
        <v>622</v>
      </c>
      <c r="H355" s="3" t="s">
        <v>621</v>
      </c>
      <c r="I355" s="3" t="s">
        <v>622</v>
      </c>
      <c r="J355" s="3" t="s">
        <v>621</v>
      </c>
      <c r="O355" s="20">
        <f t="shared" si="5"/>
        <v>0</v>
      </c>
    </row>
    <row r="356" spans="1:15" ht="15" customHeight="1" x14ac:dyDescent="0.35">
      <c r="A356" s="3" t="s">
        <v>458</v>
      </c>
      <c r="B356" s="3" t="s">
        <v>459</v>
      </c>
      <c r="C356" s="3">
        <v>2013</v>
      </c>
      <c r="D356" s="3" t="s">
        <v>621</v>
      </c>
      <c r="E356" s="3" t="s">
        <v>622</v>
      </c>
      <c r="F356" s="3" t="s">
        <v>621</v>
      </c>
      <c r="G356" s="3" t="s">
        <v>622</v>
      </c>
      <c r="H356" s="3" t="s">
        <v>621</v>
      </c>
      <c r="I356" s="3" t="s">
        <v>622</v>
      </c>
      <c r="J356" s="3" t="s">
        <v>621</v>
      </c>
      <c r="O356" s="20">
        <f t="shared" si="5"/>
        <v>0</v>
      </c>
    </row>
    <row r="357" spans="1:15" ht="15" customHeight="1" x14ac:dyDescent="0.35">
      <c r="A357" s="3" t="s">
        <v>458</v>
      </c>
      <c r="B357" s="3" t="s">
        <v>460</v>
      </c>
      <c r="C357" s="3">
        <v>2013</v>
      </c>
      <c r="D357" s="3" t="s">
        <v>621</v>
      </c>
      <c r="E357" s="3" t="s">
        <v>622</v>
      </c>
      <c r="F357" s="3" t="s">
        <v>621</v>
      </c>
      <c r="G357" s="3" t="s">
        <v>622</v>
      </c>
      <c r="H357" s="3" t="s">
        <v>621</v>
      </c>
      <c r="I357" s="3" t="s">
        <v>622</v>
      </c>
      <c r="J357" s="3" t="s">
        <v>621</v>
      </c>
      <c r="O357" s="20">
        <f t="shared" si="5"/>
        <v>0</v>
      </c>
    </row>
    <row r="358" spans="1:15" ht="15" customHeight="1" x14ac:dyDescent="0.35">
      <c r="A358" s="3" t="s">
        <v>461</v>
      </c>
      <c r="B358" s="3" t="s">
        <v>462</v>
      </c>
      <c r="C358" s="3">
        <v>2013</v>
      </c>
      <c r="D358" s="3" t="s">
        <v>622</v>
      </c>
      <c r="E358" s="3" t="s">
        <v>622</v>
      </c>
      <c r="F358" s="3" t="s">
        <v>622</v>
      </c>
      <c r="G358" s="3" t="s">
        <v>622</v>
      </c>
      <c r="H358" s="3" t="s">
        <v>622</v>
      </c>
      <c r="I358" s="3" t="s">
        <v>622</v>
      </c>
      <c r="J358" s="3" t="s">
        <v>622</v>
      </c>
      <c r="O358" s="20">
        <f t="shared" si="5"/>
        <v>0</v>
      </c>
    </row>
    <row r="359" spans="1:15" ht="15" customHeight="1" x14ac:dyDescent="0.35">
      <c r="A359" s="3" t="s">
        <v>461</v>
      </c>
      <c r="B359" s="3" t="s">
        <v>463</v>
      </c>
      <c r="C359" s="3">
        <v>2013</v>
      </c>
      <c r="D359" s="3">
        <v>2.7</v>
      </c>
      <c r="E359" s="3" t="s">
        <v>683</v>
      </c>
      <c r="F359" s="3">
        <v>2.7</v>
      </c>
      <c r="G359" s="3" t="s">
        <v>622</v>
      </c>
      <c r="H359" s="3" t="s">
        <v>621</v>
      </c>
      <c r="I359" s="3" t="s">
        <v>622</v>
      </c>
      <c r="J359" s="3" t="s">
        <v>621</v>
      </c>
      <c r="O359" s="20">
        <f t="shared" si="5"/>
        <v>2.7</v>
      </c>
    </row>
    <row r="360" spans="1:15" ht="15" customHeight="1" x14ac:dyDescent="0.35">
      <c r="A360" s="3" t="s">
        <v>464</v>
      </c>
      <c r="B360" s="3" t="s">
        <v>465</v>
      </c>
      <c r="C360" s="3">
        <v>2013</v>
      </c>
      <c r="D360" s="3" t="s">
        <v>621</v>
      </c>
      <c r="E360" s="3" t="s">
        <v>622</v>
      </c>
      <c r="F360" s="3" t="s">
        <v>621</v>
      </c>
      <c r="G360" s="3" t="s">
        <v>622</v>
      </c>
      <c r="H360" s="3" t="s">
        <v>621</v>
      </c>
      <c r="I360" s="3" t="s">
        <v>622</v>
      </c>
      <c r="J360" s="3" t="s">
        <v>621</v>
      </c>
      <c r="O360" s="20">
        <f t="shared" si="5"/>
        <v>0</v>
      </c>
    </row>
    <row r="361" spans="1:15" ht="15" customHeight="1" x14ac:dyDescent="0.35">
      <c r="A361" s="3" t="s">
        <v>464</v>
      </c>
      <c r="B361" s="3" t="s">
        <v>466</v>
      </c>
      <c r="C361" s="3">
        <v>2013</v>
      </c>
      <c r="D361" s="3" t="s">
        <v>622</v>
      </c>
      <c r="E361" s="3" t="s">
        <v>622</v>
      </c>
      <c r="F361" s="3" t="s">
        <v>622</v>
      </c>
      <c r="G361" s="3" t="s">
        <v>622</v>
      </c>
      <c r="H361" s="3" t="s">
        <v>622</v>
      </c>
      <c r="I361" s="3" t="s">
        <v>622</v>
      </c>
      <c r="J361" s="3" t="s">
        <v>622</v>
      </c>
      <c r="O361" s="20">
        <f t="shared" si="5"/>
        <v>0</v>
      </c>
    </row>
    <row r="362" spans="1:15" ht="15" customHeight="1" x14ac:dyDescent="0.35">
      <c r="A362" s="3" t="s">
        <v>464</v>
      </c>
      <c r="B362" s="3" t="s">
        <v>467</v>
      </c>
      <c r="C362" s="3">
        <v>2013</v>
      </c>
      <c r="D362" s="3" t="s">
        <v>621</v>
      </c>
      <c r="E362" s="3" t="s">
        <v>622</v>
      </c>
      <c r="F362" s="3" t="s">
        <v>621</v>
      </c>
      <c r="G362" s="3" t="s">
        <v>622</v>
      </c>
      <c r="H362" s="3" t="s">
        <v>621</v>
      </c>
      <c r="I362" s="3" t="s">
        <v>622</v>
      </c>
      <c r="J362" s="3" t="s">
        <v>621</v>
      </c>
      <c r="O362" s="20">
        <f t="shared" si="5"/>
        <v>0</v>
      </c>
    </row>
    <row r="363" spans="1:15" ht="15" customHeight="1" x14ac:dyDescent="0.35">
      <c r="A363" s="3" t="s">
        <v>468</v>
      </c>
      <c r="B363" s="3" t="s">
        <v>469</v>
      </c>
      <c r="C363" s="3">
        <v>2013</v>
      </c>
      <c r="D363" s="3" t="s">
        <v>621</v>
      </c>
      <c r="E363" s="3" t="s">
        <v>622</v>
      </c>
      <c r="F363" s="3" t="s">
        <v>621</v>
      </c>
      <c r="G363" s="3" t="s">
        <v>622</v>
      </c>
      <c r="H363" s="3" t="s">
        <v>621</v>
      </c>
      <c r="I363" s="3" t="s">
        <v>622</v>
      </c>
      <c r="J363" s="3" t="s">
        <v>621</v>
      </c>
      <c r="O363" s="20">
        <f t="shared" si="5"/>
        <v>0</v>
      </c>
    </row>
    <row r="364" spans="1:15" ht="15" customHeight="1" x14ac:dyDescent="0.35">
      <c r="A364" s="3" t="s">
        <v>468</v>
      </c>
      <c r="B364" s="3" t="s">
        <v>470</v>
      </c>
      <c r="C364" s="3">
        <v>2013</v>
      </c>
      <c r="D364" s="3" t="s">
        <v>621</v>
      </c>
      <c r="E364" s="3" t="s">
        <v>622</v>
      </c>
      <c r="F364" s="3" t="s">
        <v>621</v>
      </c>
      <c r="G364" s="3" t="s">
        <v>622</v>
      </c>
      <c r="H364" s="3" t="s">
        <v>621</v>
      </c>
      <c r="I364" s="3" t="s">
        <v>622</v>
      </c>
      <c r="J364" s="3" t="s">
        <v>621</v>
      </c>
      <c r="O364" s="20">
        <f t="shared" si="5"/>
        <v>0</v>
      </c>
    </row>
    <row r="365" spans="1:15" ht="15" customHeight="1" x14ac:dyDescent="0.35">
      <c r="A365" s="3" t="s">
        <v>471</v>
      </c>
      <c r="B365" s="3" t="s">
        <v>472</v>
      </c>
      <c r="C365" s="3">
        <v>2013</v>
      </c>
      <c r="D365" s="3">
        <v>17.498999999999999</v>
      </c>
      <c r="E365" s="3" t="s">
        <v>684</v>
      </c>
      <c r="F365" s="3">
        <v>17.498999999999999</v>
      </c>
      <c r="G365" s="3" t="s">
        <v>622</v>
      </c>
      <c r="H365" s="3" t="s">
        <v>621</v>
      </c>
      <c r="I365" s="3" t="s">
        <v>622</v>
      </c>
      <c r="J365" s="3" t="s">
        <v>621</v>
      </c>
      <c r="O365" s="20">
        <f t="shared" si="5"/>
        <v>17.498999999999999</v>
      </c>
    </row>
    <row r="366" spans="1:15" ht="15" customHeight="1" x14ac:dyDescent="0.35">
      <c r="A366" s="3" t="s">
        <v>471</v>
      </c>
      <c r="B366" s="3" t="s">
        <v>473</v>
      </c>
      <c r="C366" s="3">
        <v>2013</v>
      </c>
      <c r="D366" s="3" t="s">
        <v>621</v>
      </c>
      <c r="E366" s="3" t="s">
        <v>622</v>
      </c>
      <c r="F366" s="3" t="s">
        <v>621</v>
      </c>
      <c r="G366" s="3" t="s">
        <v>622</v>
      </c>
      <c r="H366" s="3" t="s">
        <v>621</v>
      </c>
      <c r="I366" s="3" t="s">
        <v>622</v>
      </c>
      <c r="J366" s="3" t="s">
        <v>621</v>
      </c>
      <c r="O366" s="20">
        <f t="shared" si="5"/>
        <v>0</v>
      </c>
    </row>
    <row r="367" spans="1:15" ht="15" customHeight="1" x14ac:dyDescent="0.35">
      <c r="A367" s="3" t="s">
        <v>474</v>
      </c>
      <c r="B367" s="3" t="s">
        <v>475</v>
      </c>
      <c r="C367" s="3">
        <v>2013</v>
      </c>
      <c r="D367" s="3" t="s">
        <v>621</v>
      </c>
      <c r="E367" s="3" t="s">
        <v>622</v>
      </c>
      <c r="F367" s="3" t="s">
        <v>621</v>
      </c>
      <c r="G367" s="3" t="s">
        <v>622</v>
      </c>
      <c r="H367" s="3" t="s">
        <v>621</v>
      </c>
      <c r="I367" s="3" t="s">
        <v>622</v>
      </c>
      <c r="J367" s="3" t="s">
        <v>621</v>
      </c>
      <c r="O367" s="20">
        <f t="shared" si="5"/>
        <v>0</v>
      </c>
    </row>
    <row r="368" spans="1:15" ht="15" customHeight="1" x14ac:dyDescent="0.35">
      <c r="A368" s="3" t="s">
        <v>474</v>
      </c>
      <c r="B368" s="3" t="s">
        <v>476</v>
      </c>
      <c r="C368" s="3">
        <v>2013</v>
      </c>
      <c r="D368" s="3" t="s">
        <v>621</v>
      </c>
      <c r="E368" s="3" t="s">
        <v>622</v>
      </c>
      <c r="F368" s="3" t="s">
        <v>621</v>
      </c>
      <c r="G368" s="3" t="s">
        <v>622</v>
      </c>
      <c r="H368" s="3" t="s">
        <v>621</v>
      </c>
      <c r="I368" s="3" t="s">
        <v>622</v>
      </c>
      <c r="J368" s="3" t="s">
        <v>621</v>
      </c>
      <c r="O368" s="20">
        <f t="shared" si="5"/>
        <v>0</v>
      </c>
    </row>
    <row r="369" spans="1:15" ht="15" customHeight="1" x14ac:dyDescent="0.35">
      <c r="A369" s="3" t="s">
        <v>474</v>
      </c>
      <c r="B369" s="3" t="s">
        <v>477</v>
      </c>
      <c r="C369" s="3">
        <v>2013</v>
      </c>
      <c r="D369" s="3" t="s">
        <v>621</v>
      </c>
      <c r="E369" s="3" t="s">
        <v>622</v>
      </c>
      <c r="F369" s="3" t="s">
        <v>621</v>
      </c>
      <c r="G369" s="3" t="s">
        <v>622</v>
      </c>
      <c r="H369" s="3" t="s">
        <v>621</v>
      </c>
      <c r="I369" s="3" t="s">
        <v>622</v>
      </c>
      <c r="J369" s="3" t="s">
        <v>621</v>
      </c>
      <c r="O369" s="20">
        <f t="shared" si="5"/>
        <v>0</v>
      </c>
    </row>
    <row r="370" spans="1:15" ht="15" customHeight="1" x14ac:dyDescent="0.35">
      <c r="A370" s="3" t="s">
        <v>474</v>
      </c>
      <c r="B370" s="3" t="s">
        <v>478</v>
      </c>
      <c r="C370" s="3">
        <v>2013</v>
      </c>
      <c r="D370" s="3" t="s">
        <v>621</v>
      </c>
      <c r="E370" s="3" t="s">
        <v>622</v>
      </c>
      <c r="F370" s="3" t="s">
        <v>621</v>
      </c>
      <c r="G370" s="3" t="s">
        <v>622</v>
      </c>
      <c r="H370" s="3" t="s">
        <v>621</v>
      </c>
      <c r="I370" s="3" t="s">
        <v>622</v>
      </c>
      <c r="J370" s="3" t="s">
        <v>621</v>
      </c>
      <c r="O370" s="20">
        <f t="shared" si="5"/>
        <v>0</v>
      </c>
    </row>
    <row r="371" spans="1:15" ht="15" customHeight="1" x14ac:dyDescent="0.35">
      <c r="A371" s="3" t="s">
        <v>474</v>
      </c>
      <c r="B371" s="3" t="s">
        <v>479</v>
      </c>
      <c r="C371" s="3">
        <v>2013</v>
      </c>
      <c r="D371" s="3">
        <v>6.36</v>
      </c>
      <c r="E371" s="3" t="s">
        <v>685</v>
      </c>
      <c r="F371" s="3">
        <v>6.36</v>
      </c>
      <c r="G371" s="3" t="s">
        <v>622</v>
      </c>
      <c r="H371" s="3" t="s">
        <v>621</v>
      </c>
      <c r="I371" s="3" t="s">
        <v>622</v>
      </c>
      <c r="J371" s="3" t="s">
        <v>621</v>
      </c>
      <c r="O371" s="20">
        <f t="shared" si="5"/>
        <v>6.36</v>
      </c>
    </row>
    <row r="372" spans="1:15" ht="15" customHeight="1" x14ac:dyDescent="0.35">
      <c r="A372" s="3" t="s">
        <v>474</v>
      </c>
      <c r="B372" s="3" t="s">
        <v>480</v>
      </c>
      <c r="C372" s="3">
        <v>2013</v>
      </c>
      <c r="D372" s="3" t="s">
        <v>622</v>
      </c>
      <c r="E372" s="3" t="s">
        <v>622</v>
      </c>
      <c r="F372" s="3" t="s">
        <v>621</v>
      </c>
      <c r="G372" s="3" t="s">
        <v>622</v>
      </c>
      <c r="H372" s="3" t="s">
        <v>621</v>
      </c>
      <c r="I372" s="3" t="s">
        <v>622</v>
      </c>
      <c r="J372" s="3" t="s">
        <v>621</v>
      </c>
      <c r="O372" s="20">
        <f t="shared" si="5"/>
        <v>0</v>
      </c>
    </row>
    <row r="373" spans="1:15" ht="15" customHeight="1" x14ac:dyDescent="0.35">
      <c r="A373" s="3" t="s">
        <v>481</v>
      </c>
      <c r="B373" s="3" t="s">
        <v>482</v>
      </c>
      <c r="C373" s="3">
        <v>2013</v>
      </c>
      <c r="D373" s="3" t="s">
        <v>622</v>
      </c>
      <c r="E373" s="3" t="s">
        <v>622</v>
      </c>
      <c r="F373" s="3" t="s">
        <v>622</v>
      </c>
      <c r="G373" s="3" t="s">
        <v>622</v>
      </c>
      <c r="H373" s="3" t="s">
        <v>622</v>
      </c>
      <c r="I373" s="3" t="s">
        <v>622</v>
      </c>
      <c r="J373" s="3" t="s">
        <v>622</v>
      </c>
      <c r="O373" s="20">
        <f t="shared" si="5"/>
        <v>0</v>
      </c>
    </row>
    <row r="374" spans="1:15" ht="15" customHeight="1" x14ac:dyDescent="0.35">
      <c r="A374" s="3" t="s">
        <v>481</v>
      </c>
      <c r="B374" s="3" t="s">
        <v>483</v>
      </c>
      <c r="C374" s="3">
        <v>2013</v>
      </c>
      <c r="D374" s="3" t="s">
        <v>622</v>
      </c>
      <c r="E374" s="3" t="s">
        <v>622</v>
      </c>
      <c r="F374" s="3" t="s">
        <v>622</v>
      </c>
      <c r="G374" s="3" t="s">
        <v>622</v>
      </c>
      <c r="H374" s="3" t="s">
        <v>622</v>
      </c>
      <c r="I374" s="3" t="s">
        <v>622</v>
      </c>
      <c r="J374" s="3" t="s">
        <v>622</v>
      </c>
      <c r="O374" s="20">
        <f t="shared" si="5"/>
        <v>0</v>
      </c>
    </row>
    <row r="375" spans="1:15" ht="15" customHeight="1" x14ac:dyDescent="0.35">
      <c r="A375" s="3" t="s">
        <v>481</v>
      </c>
      <c r="B375" s="3" t="s">
        <v>484</v>
      </c>
      <c r="C375" s="3">
        <v>2013</v>
      </c>
      <c r="D375" s="3" t="s">
        <v>621</v>
      </c>
      <c r="E375" s="3" t="s">
        <v>622</v>
      </c>
      <c r="F375" s="3" t="s">
        <v>621</v>
      </c>
      <c r="G375" s="3" t="s">
        <v>622</v>
      </c>
      <c r="H375" s="3" t="s">
        <v>621</v>
      </c>
      <c r="I375" s="3" t="s">
        <v>622</v>
      </c>
      <c r="J375" s="3" t="s">
        <v>621</v>
      </c>
      <c r="O375" s="20">
        <f t="shared" si="5"/>
        <v>0</v>
      </c>
    </row>
    <row r="376" spans="1:15" ht="15" customHeight="1" x14ac:dyDescent="0.35">
      <c r="A376" s="3" t="s">
        <v>485</v>
      </c>
      <c r="B376" s="3" t="s">
        <v>486</v>
      </c>
      <c r="C376" s="3">
        <v>2013</v>
      </c>
      <c r="D376" s="3" t="s">
        <v>621</v>
      </c>
      <c r="E376" s="3" t="s">
        <v>622</v>
      </c>
      <c r="F376" s="3" t="s">
        <v>621</v>
      </c>
      <c r="G376" s="3" t="s">
        <v>622</v>
      </c>
      <c r="H376" s="3" t="s">
        <v>621</v>
      </c>
      <c r="I376" s="3" t="s">
        <v>622</v>
      </c>
      <c r="J376" s="3" t="s">
        <v>621</v>
      </c>
      <c r="O376" s="20">
        <f t="shared" si="5"/>
        <v>0</v>
      </c>
    </row>
    <row r="377" spans="1:15" ht="15" customHeight="1" x14ac:dyDescent="0.35">
      <c r="A377" s="3" t="s">
        <v>487</v>
      </c>
      <c r="B377" s="3" t="s">
        <v>488</v>
      </c>
      <c r="C377" s="3">
        <v>2013</v>
      </c>
      <c r="D377" s="3" t="s">
        <v>621</v>
      </c>
      <c r="E377" s="3" t="s">
        <v>622</v>
      </c>
      <c r="F377" s="3" t="s">
        <v>621</v>
      </c>
      <c r="G377" s="3" t="s">
        <v>622</v>
      </c>
      <c r="H377" s="3" t="s">
        <v>621</v>
      </c>
      <c r="I377" s="3" t="s">
        <v>622</v>
      </c>
      <c r="J377" s="3" t="s">
        <v>621</v>
      </c>
      <c r="O377" s="20">
        <f t="shared" si="5"/>
        <v>0</v>
      </c>
    </row>
    <row r="378" spans="1:15" ht="15" customHeight="1" x14ac:dyDescent="0.35">
      <c r="A378" s="3" t="s">
        <v>487</v>
      </c>
      <c r="B378" s="3" t="s">
        <v>489</v>
      </c>
      <c r="C378" s="3">
        <v>2013</v>
      </c>
      <c r="D378" s="3" t="s">
        <v>621</v>
      </c>
      <c r="E378" s="3" t="s">
        <v>622</v>
      </c>
      <c r="F378" s="3" t="s">
        <v>621</v>
      </c>
      <c r="G378" s="3" t="s">
        <v>622</v>
      </c>
      <c r="H378" s="3" t="s">
        <v>621</v>
      </c>
      <c r="I378" s="3" t="s">
        <v>622</v>
      </c>
      <c r="J378" s="3" t="s">
        <v>621</v>
      </c>
      <c r="O378" s="20">
        <f t="shared" si="5"/>
        <v>0</v>
      </c>
    </row>
    <row r="379" spans="1:15" ht="15" customHeight="1" x14ac:dyDescent="0.35">
      <c r="A379" s="3" t="s">
        <v>686</v>
      </c>
      <c r="B379" s="3" t="s">
        <v>687</v>
      </c>
      <c r="C379" s="3">
        <v>2013</v>
      </c>
      <c r="D379" s="3" t="s">
        <v>622</v>
      </c>
      <c r="E379" s="3" t="s">
        <v>622</v>
      </c>
      <c r="F379" s="3" t="s">
        <v>622</v>
      </c>
      <c r="G379" s="3" t="s">
        <v>622</v>
      </c>
      <c r="H379" s="3" t="s">
        <v>622</v>
      </c>
      <c r="I379" s="3" t="s">
        <v>622</v>
      </c>
      <c r="J379" s="3" t="s">
        <v>622</v>
      </c>
      <c r="O379" s="20">
        <f t="shared" si="5"/>
        <v>0</v>
      </c>
    </row>
    <row r="380" spans="1:15" ht="15" customHeight="1" x14ac:dyDescent="0.35">
      <c r="A380" s="3" t="s">
        <v>490</v>
      </c>
      <c r="B380" s="3" t="s">
        <v>491</v>
      </c>
      <c r="C380" s="3">
        <v>2013</v>
      </c>
      <c r="D380" s="3" t="s">
        <v>621</v>
      </c>
      <c r="E380" s="3" t="s">
        <v>622</v>
      </c>
      <c r="F380" s="3" t="s">
        <v>621</v>
      </c>
      <c r="G380" s="3" t="s">
        <v>622</v>
      </c>
      <c r="H380" s="3" t="s">
        <v>621</v>
      </c>
      <c r="I380" s="3" t="s">
        <v>622</v>
      </c>
      <c r="J380" s="3" t="s">
        <v>621</v>
      </c>
      <c r="O380" s="20">
        <f t="shared" si="5"/>
        <v>0</v>
      </c>
    </row>
    <row r="381" spans="1:15" ht="15" customHeight="1" x14ac:dyDescent="0.35">
      <c r="A381" s="3" t="s">
        <v>492</v>
      </c>
      <c r="B381" s="3" t="s">
        <v>493</v>
      </c>
      <c r="C381" s="3">
        <v>2013</v>
      </c>
      <c r="D381" s="3" t="s">
        <v>622</v>
      </c>
      <c r="E381" s="3" t="s">
        <v>622</v>
      </c>
      <c r="F381" s="3" t="s">
        <v>621</v>
      </c>
      <c r="G381" s="3" t="s">
        <v>622</v>
      </c>
      <c r="H381" s="3" t="s">
        <v>621</v>
      </c>
      <c r="I381" s="3" t="s">
        <v>622</v>
      </c>
      <c r="J381" s="3" t="s">
        <v>621</v>
      </c>
      <c r="O381" s="20">
        <f t="shared" si="5"/>
        <v>0</v>
      </c>
    </row>
    <row r="382" spans="1:15" ht="15" customHeight="1" x14ac:dyDescent="0.35">
      <c r="A382" s="3" t="s">
        <v>494</v>
      </c>
      <c r="B382" s="3" t="s">
        <v>495</v>
      </c>
      <c r="C382" s="3">
        <v>2013</v>
      </c>
      <c r="D382" s="3" t="s">
        <v>621</v>
      </c>
      <c r="E382" s="3" t="s">
        <v>622</v>
      </c>
      <c r="F382" s="3" t="s">
        <v>621</v>
      </c>
      <c r="G382" s="3" t="s">
        <v>622</v>
      </c>
      <c r="H382" s="3" t="s">
        <v>621</v>
      </c>
      <c r="I382" s="3" t="s">
        <v>622</v>
      </c>
      <c r="J382" s="3" t="s">
        <v>621</v>
      </c>
      <c r="O382" s="20">
        <f t="shared" si="5"/>
        <v>0</v>
      </c>
    </row>
    <row r="383" spans="1:15" ht="15" customHeight="1" x14ac:dyDescent="0.35">
      <c r="A383" s="3" t="s">
        <v>496</v>
      </c>
      <c r="B383" s="3" t="s">
        <v>497</v>
      </c>
      <c r="C383" s="3">
        <v>2013</v>
      </c>
      <c r="D383" s="3" t="s">
        <v>621</v>
      </c>
      <c r="E383" s="3" t="s">
        <v>622</v>
      </c>
      <c r="F383" s="3" t="s">
        <v>621</v>
      </c>
      <c r="G383" s="3" t="s">
        <v>622</v>
      </c>
      <c r="H383" s="3" t="s">
        <v>621</v>
      </c>
      <c r="I383" s="3" t="s">
        <v>622</v>
      </c>
      <c r="J383" s="3" t="s">
        <v>621</v>
      </c>
      <c r="O383" s="20">
        <f t="shared" si="5"/>
        <v>0</v>
      </c>
    </row>
    <row r="384" spans="1:15" ht="15" customHeight="1" x14ac:dyDescent="0.35">
      <c r="A384" s="3" t="s">
        <v>688</v>
      </c>
      <c r="B384" s="3" t="s">
        <v>687</v>
      </c>
      <c r="C384" s="3">
        <v>2013</v>
      </c>
      <c r="D384" s="3" t="s">
        <v>622</v>
      </c>
      <c r="E384" s="3" t="s">
        <v>622</v>
      </c>
      <c r="F384" s="3" t="s">
        <v>622</v>
      </c>
      <c r="G384" s="3" t="s">
        <v>622</v>
      </c>
      <c r="H384" s="3" t="s">
        <v>622</v>
      </c>
      <c r="I384" s="3" t="s">
        <v>622</v>
      </c>
      <c r="J384" s="3" t="s">
        <v>622</v>
      </c>
      <c r="O384" s="20">
        <f t="shared" si="5"/>
        <v>0</v>
      </c>
    </row>
    <row r="385" spans="1:15" ht="15" customHeight="1" x14ac:dyDescent="0.35">
      <c r="A385" s="3" t="s">
        <v>498</v>
      </c>
      <c r="B385" s="3" t="s">
        <v>499</v>
      </c>
      <c r="C385" s="3">
        <v>2013</v>
      </c>
      <c r="D385" s="3" t="s">
        <v>621</v>
      </c>
      <c r="E385" s="3" t="s">
        <v>622</v>
      </c>
      <c r="F385" s="3" t="s">
        <v>621</v>
      </c>
      <c r="G385" s="3" t="s">
        <v>622</v>
      </c>
      <c r="H385" s="3" t="s">
        <v>621</v>
      </c>
      <c r="I385" s="3" t="s">
        <v>622</v>
      </c>
      <c r="J385" s="3" t="s">
        <v>621</v>
      </c>
      <c r="O385" s="20">
        <f t="shared" si="5"/>
        <v>0</v>
      </c>
    </row>
    <row r="386" spans="1:15" ht="15" customHeight="1" x14ac:dyDescent="0.35">
      <c r="A386" s="3" t="s">
        <v>498</v>
      </c>
      <c r="B386" s="3" t="s">
        <v>500</v>
      </c>
      <c r="C386" s="3">
        <v>2013</v>
      </c>
      <c r="D386" s="3" t="s">
        <v>621</v>
      </c>
      <c r="E386" s="3" t="s">
        <v>622</v>
      </c>
      <c r="F386" s="3" t="s">
        <v>621</v>
      </c>
      <c r="G386" s="3" t="s">
        <v>622</v>
      </c>
      <c r="H386" s="3" t="s">
        <v>621</v>
      </c>
      <c r="I386" s="3" t="s">
        <v>622</v>
      </c>
      <c r="J386" s="3" t="s">
        <v>621</v>
      </c>
      <c r="O386" s="20">
        <f t="shared" si="5"/>
        <v>0</v>
      </c>
    </row>
    <row r="387" spans="1:15" ht="15" customHeight="1" x14ac:dyDescent="0.35">
      <c r="A387" s="3" t="s">
        <v>498</v>
      </c>
      <c r="B387" s="3" t="s">
        <v>501</v>
      </c>
      <c r="C387" s="3">
        <v>2013</v>
      </c>
      <c r="D387" s="3" t="s">
        <v>621</v>
      </c>
      <c r="E387" s="3" t="s">
        <v>622</v>
      </c>
      <c r="F387" s="3" t="s">
        <v>621</v>
      </c>
      <c r="G387" s="3" t="s">
        <v>622</v>
      </c>
      <c r="H387" s="3" t="s">
        <v>621</v>
      </c>
      <c r="I387" s="3" t="s">
        <v>622</v>
      </c>
      <c r="J387" s="3" t="s">
        <v>621</v>
      </c>
      <c r="O387" s="20">
        <f t="shared" ref="O387:O450" si="6">IFERROR(F387/1,0)+IFERROR(H387/1,0)+IFERROR(J387/1,0)</f>
        <v>0</v>
      </c>
    </row>
    <row r="388" spans="1:15" ht="15" customHeight="1" x14ac:dyDescent="0.35">
      <c r="A388" s="3" t="s">
        <v>502</v>
      </c>
      <c r="B388" s="3" t="s">
        <v>503</v>
      </c>
      <c r="C388" s="3">
        <v>2013</v>
      </c>
      <c r="D388" s="3" t="s">
        <v>621</v>
      </c>
      <c r="E388" s="3" t="s">
        <v>622</v>
      </c>
      <c r="F388" s="3" t="s">
        <v>621</v>
      </c>
      <c r="G388" s="3" t="s">
        <v>622</v>
      </c>
      <c r="H388" s="3" t="s">
        <v>621</v>
      </c>
      <c r="I388" s="3" t="s">
        <v>622</v>
      </c>
      <c r="J388" s="3" t="s">
        <v>621</v>
      </c>
      <c r="O388" s="20">
        <f t="shared" si="6"/>
        <v>0</v>
      </c>
    </row>
    <row r="389" spans="1:15" ht="15" customHeight="1" x14ac:dyDescent="0.35">
      <c r="A389" s="3" t="s">
        <v>502</v>
      </c>
      <c r="B389" s="3" t="s">
        <v>504</v>
      </c>
      <c r="C389" s="3">
        <v>2013</v>
      </c>
      <c r="D389" s="3">
        <v>34.9</v>
      </c>
      <c r="E389" s="3" t="s">
        <v>689</v>
      </c>
      <c r="F389" s="3">
        <v>34.9</v>
      </c>
      <c r="G389" s="3" t="s">
        <v>622</v>
      </c>
      <c r="H389" s="3" t="s">
        <v>621</v>
      </c>
      <c r="I389" s="3" t="s">
        <v>622</v>
      </c>
      <c r="J389" s="3" t="s">
        <v>621</v>
      </c>
      <c r="O389" s="20">
        <f t="shared" si="6"/>
        <v>34.9</v>
      </c>
    </row>
    <row r="390" spans="1:15" ht="15" customHeight="1" x14ac:dyDescent="0.35">
      <c r="A390" s="3" t="s">
        <v>505</v>
      </c>
      <c r="B390" s="3" t="s">
        <v>506</v>
      </c>
      <c r="C390" s="3">
        <v>2013</v>
      </c>
      <c r="D390" s="3" t="s">
        <v>621</v>
      </c>
      <c r="E390" s="3" t="s">
        <v>622</v>
      </c>
      <c r="F390" s="3" t="s">
        <v>621</v>
      </c>
      <c r="G390" s="3" t="s">
        <v>622</v>
      </c>
      <c r="H390" s="3" t="s">
        <v>621</v>
      </c>
      <c r="I390" s="3" t="s">
        <v>622</v>
      </c>
      <c r="J390" s="3" t="s">
        <v>621</v>
      </c>
      <c r="O390" s="20">
        <f t="shared" si="6"/>
        <v>0</v>
      </c>
    </row>
    <row r="391" spans="1:15" ht="15" customHeight="1" x14ac:dyDescent="0.35">
      <c r="A391" s="3" t="s">
        <v>505</v>
      </c>
      <c r="B391" s="3" t="s">
        <v>507</v>
      </c>
      <c r="C391" s="3">
        <v>2013</v>
      </c>
      <c r="D391" s="3" t="s">
        <v>621</v>
      </c>
      <c r="E391" s="3" t="s">
        <v>622</v>
      </c>
      <c r="F391" s="3" t="s">
        <v>621</v>
      </c>
      <c r="G391" s="3" t="s">
        <v>622</v>
      </c>
      <c r="H391" s="3" t="s">
        <v>621</v>
      </c>
      <c r="I391" s="3" t="s">
        <v>622</v>
      </c>
      <c r="J391" s="3" t="s">
        <v>621</v>
      </c>
      <c r="O391" s="20">
        <f t="shared" si="6"/>
        <v>0</v>
      </c>
    </row>
    <row r="392" spans="1:15" ht="15" customHeight="1" x14ac:dyDescent="0.35">
      <c r="A392" s="3" t="s">
        <v>505</v>
      </c>
      <c r="B392" s="3" t="s">
        <v>508</v>
      </c>
      <c r="C392" s="3">
        <v>2013</v>
      </c>
      <c r="D392" s="3" t="s">
        <v>621</v>
      </c>
      <c r="E392" s="3" t="s">
        <v>622</v>
      </c>
      <c r="F392" s="3" t="s">
        <v>621</v>
      </c>
      <c r="G392" s="3" t="s">
        <v>622</v>
      </c>
      <c r="H392" s="3" t="s">
        <v>621</v>
      </c>
      <c r="I392" s="3" t="s">
        <v>622</v>
      </c>
      <c r="J392" s="3" t="s">
        <v>621</v>
      </c>
      <c r="O392" s="20">
        <f t="shared" si="6"/>
        <v>0</v>
      </c>
    </row>
    <row r="393" spans="1:15" ht="15" customHeight="1" x14ac:dyDescent="0.35">
      <c r="A393" s="3" t="s">
        <v>505</v>
      </c>
      <c r="B393" s="3" t="s">
        <v>509</v>
      </c>
      <c r="C393" s="3">
        <v>2013</v>
      </c>
      <c r="D393" s="3" t="s">
        <v>621</v>
      </c>
      <c r="E393" s="3" t="s">
        <v>622</v>
      </c>
      <c r="F393" s="3" t="s">
        <v>621</v>
      </c>
      <c r="G393" s="3" t="s">
        <v>622</v>
      </c>
      <c r="H393" s="3" t="s">
        <v>621</v>
      </c>
      <c r="I393" s="3" t="s">
        <v>622</v>
      </c>
      <c r="J393" s="3" t="s">
        <v>621</v>
      </c>
      <c r="O393" s="20">
        <f t="shared" si="6"/>
        <v>0</v>
      </c>
    </row>
    <row r="394" spans="1:15" ht="15" customHeight="1" x14ac:dyDescent="0.35">
      <c r="A394" s="3" t="s">
        <v>505</v>
      </c>
      <c r="B394" s="3" t="s">
        <v>510</v>
      </c>
      <c r="C394" s="3">
        <v>2013</v>
      </c>
      <c r="D394" s="3" t="s">
        <v>621</v>
      </c>
      <c r="E394" s="3" t="s">
        <v>622</v>
      </c>
      <c r="F394" s="3" t="s">
        <v>621</v>
      </c>
      <c r="G394" s="3" t="s">
        <v>622</v>
      </c>
      <c r="H394" s="3" t="s">
        <v>621</v>
      </c>
      <c r="I394" s="3" t="s">
        <v>622</v>
      </c>
      <c r="J394" s="3" t="s">
        <v>621</v>
      </c>
      <c r="O394" s="20">
        <f t="shared" si="6"/>
        <v>0</v>
      </c>
    </row>
    <row r="395" spans="1:15" ht="15" customHeight="1" x14ac:dyDescent="0.35">
      <c r="A395" s="3" t="s">
        <v>511</v>
      </c>
      <c r="B395" s="3" t="s">
        <v>512</v>
      </c>
      <c r="C395" s="3">
        <v>2013</v>
      </c>
      <c r="D395" s="3" t="s">
        <v>622</v>
      </c>
      <c r="E395" s="3" t="s">
        <v>622</v>
      </c>
      <c r="F395" s="3" t="s">
        <v>622</v>
      </c>
      <c r="G395" s="3" t="s">
        <v>622</v>
      </c>
      <c r="H395" s="3" t="s">
        <v>622</v>
      </c>
      <c r="I395" s="3" t="s">
        <v>622</v>
      </c>
      <c r="J395" s="3" t="s">
        <v>622</v>
      </c>
      <c r="O395" s="20">
        <f t="shared" si="6"/>
        <v>0</v>
      </c>
    </row>
    <row r="396" spans="1:15" ht="15" customHeight="1" x14ac:dyDescent="0.35">
      <c r="A396" s="3" t="s">
        <v>511</v>
      </c>
      <c r="B396" s="3" t="s">
        <v>513</v>
      </c>
      <c r="C396" s="3">
        <v>2013</v>
      </c>
      <c r="D396" s="3" t="s">
        <v>622</v>
      </c>
      <c r="E396" s="3" t="s">
        <v>622</v>
      </c>
      <c r="F396" s="3" t="s">
        <v>622</v>
      </c>
      <c r="G396" s="3" t="s">
        <v>622</v>
      </c>
      <c r="H396" s="3" t="s">
        <v>622</v>
      </c>
      <c r="I396" s="3" t="s">
        <v>622</v>
      </c>
      <c r="J396" s="3" t="s">
        <v>622</v>
      </c>
      <c r="O396" s="20">
        <f t="shared" si="6"/>
        <v>0</v>
      </c>
    </row>
    <row r="397" spans="1:15" ht="15" customHeight="1" x14ac:dyDescent="0.35">
      <c r="A397" s="3" t="s">
        <v>514</v>
      </c>
      <c r="B397" s="3" t="s">
        <v>515</v>
      </c>
      <c r="C397" s="3">
        <v>2013</v>
      </c>
      <c r="D397" s="3" t="s">
        <v>621</v>
      </c>
      <c r="E397" s="3" t="s">
        <v>622</v>
      </c>
      <c r="F397" s="3" t="s">
        <v>621</v>
      </c>
      <c r="G397" s="3" t="s">
        <v>622</v>
      </c>
      <c r="H397" s="3" t="s">
        <v>621</v>
      </c>
      <c r="I397" s="3" t="s">
        <v>622</v>
      </c>
      <c r="J397" s="3" t="s">
        <v>621</v>
      </c>
      <c r="O397" s="20">
        <f t="shared" si="6"/>
        <v>0</v>
      </c>
    </row>
    <row r="398" spans="1:15" ht="15" customHeight="1" x14ac:dyDescent="0.35">
      <c r="A398" s="3" t="s">
        <v>516</v>
      </c>
      <c r="B398" s="3" t="s">
        <v>517</v>
      </c>
      <c r="C398" s="3">
        <v>2013</v>
      </c>
      <c r="D398" s="3" t="s">
        <v>621</v>
      </c>
      <c r="E398" s="3" t="s">
        <v>622</v>
      </c>
      <c r="F398" s="3" t="s">
        <v>621</v>
      </c>
      <c r="G398" s="3" t="s">
        <v>622</v>
      </c>
      <c r="H398" s="3" t="s">
        <v>621</v>
      </c>
      <c r="I398" s="3" t="s">
        <v>622</v>
      </c>
      <c r="J398" s="3" t="s">
        <v>621</v>
      </c>
      <c r="O398" s="20">
        <f t="shared" si="6"/>
        <v>0</v>
      </c>
    </row>
    <row r="399" spans="1:15" ht="15" customHeight="1" x14ac:dyDescent="0.35">
      <c r="A399" s="3" t="s">
        <v>516</v>
      </c>
      <c r="B399" s="3" t="s">
        <v>518</v>
      </c>
      <c r="C399" s="3">
        <v>2013</v>
      </c>
      <c r="D399" s="3" t="s">
        <v>621</v>
      </c>
      <c r="E399" s="3" t="s">
        <v>622</v>
      </c>
      <c r="F399" s="3" t="s">
        <v>621</v>
      </c>
      <c r="G399" s="3" t="s">
        <v>622</v>
      </c>
      <c r="H399" s="3" t="s">
        <v>621</v>
      </c>
      <c r="I399" s="3" t="s">
        <v>622</v>
      </c>
      <c r="J399" s="3" t="s">
        <v>621</v>
      </c>
      <c r="O399" s="20">
        <f t="shared" si="6"/>
        <v>0</v>
      </c>
    </row>
    <row r="400" spans="1:15" ht="15" customHeight="1" x14ac:dyDescent="0.35">
      <c r="A400" s="3" t="s">
        <v>516</v>
      </c>
      <c r="B400" s="3" t="s">
        <v>519</v>
      </c>
      <c r="C400" s="3">
        <v>2013</v>
      </c>
      <c r="D400" s="3">
        <v>118.35</v>
      </c>
      <c r="E400" s="3" t="s">
        <v>690</v>
      </c>
      <c r="F400" s="3">
        <v>118.35</v>
      </c>
      <c r="G400" s="3" t="s">
        <v>622</v>
      </c>
      <c r="H400" s="3" t="s">
        <v>621</v>
      </c>
      <c r="I400" s="3" t="s">
        <v>622</v>
      </c>
      <c r="J400" s="3" t="s">
        <v>621</v>
      </c>
      <c r="O400" s="20">
        <f t="shared" si="6"/>
        <v>118.35</v>
      </c>
    </row>
    <row r="401" spans="1:15" ht="15" customHeight="1" x14ac:dyDescent="0.35">
      <c r="A401" s="3" t="s">
        <v>516</v>
      </c>
      <c r="B401" s="3" t="s">
        <v>520</v>
      </c>
      <c r="C401" s="3">
        <v>2013</v>
      </c>
      <c r="D401" s="3" t="s">
        <v>621</v>
      </c>
      <c r="E401" s="3" t="s">
        <v>622</v>
      </c>
      <c r="F401" s="3" t="s">
        <v>621</v>
      </c>
      <c r="G401" s="3" t="s">
        <v>622</v>
      </c>
      <c r="H401" s="3" t="s">
        <v>621</v>
      </c>
      <c r="I401" s="3" t="s">
        <v>622</v>
      </c>
      <c r="J401" s="3" t="s">
        <v>621</v>
      </c>
      <c r="O401" s="20">
        <f t="shared" si="6"/>
        <v>0</v>
      </c>
    </row>
    <row r="402" spans="1:15" ht="15" customHeight="1" x14ac:dyDescent="0.35">
      <c r="A402" s="3" t="s">
        <v>521</v>
      </c>
      <c r="B402" s="3" t="s">
        <v>522</v>
      </c>
      <c r="C402" s="3">
        <v>2013</v>
      </c>
      <c r="D402" s="3" t="s">
        <v>621</v>
      </c>
      <c r="E402" s="3" t="s">
        <v>661</v>
      </c>
      <c r="F402" s="3" t="s">
        <v>621</v>
      </c>
      <c r="G402" s="3" t="s">
        <v>661</v>
      </c>
      <c r="H402" s="3" t="s">
        <v>621</v>
      </c>
      <c r="I402" s="3" t="s">
        <v>661</v>
      </c>
      <c r="J402" s="3" t="s">
        <v>621</v>
      </c>
      <c r="O402" s="20">
        <f t="shared" si="6"/>
        <v>0</v>
      </c>
    </row>
    <row r="403" spans="1:15" ht="15" customHeight="1" x14ac:dyDescent="0.35">
      <c r="A403" s="3" t="s">
        <v>521</v>
      </c>
      <c r="B403" s="3" t="s">
        <v>523</v>
      </c>
      <c r="C403" s="3">
        <v>2013</v>
      </c>
      <c r="D403" s="3" t="s">
        <v>621</v>
      </c>
      <c r="E403" s="3" t="s">
        <v>622</v>
      </c>
      <c r="F403" s="3" t="s">
        <v>621</v>
      </c>
      <c r="G403" s="3" t="s">
        <v>622</v>
      </c>
      <c r="H403" s="3" t="s">
        <v>621</v>
      </c>
      <c r="I403" s="3" t="s">
        <v>622</v>
      </c>
      <c r="J403" s="3" t="s">
        <v>621</v>
      </c>
      <c r="O403" s="20">
        <f t="shared" si="6"/>
        <v>0</v>
      </c>
    </row>
    <row r="404" spans="1:15" ht="15" customHeight="1" x14ac:dyDescent="0.35">
      <c r="A404" s="3" t="s">
        <v>521</v>
      </c>
      <c r="B404" s="3" t="s">
        <v>524</v>
      </c>
      <c r="C404" s="3">
        <v>2013</v>
      </c>
      <c r="D404" s="3" t="s">
        <v>621</v>
      </c>
      <c r="E404" s="3" t="s">
        <v>622</v>
      </c>
      <c r="F404" s="3" t="s">
        <v>621</v>
      </c>
      <c r="G404" s="3" t="s">
        <v>622</v>
      </c>
      <c r="H404" s="3" t="s">
        <v>621</v>
      </c>
      <c r="I404" s="3" t="s">
        <v>622</v>
      </c>
      <c r="J404" s="3" t="s">
        <v>621</v>
      </c>
      <c r="O404" s="20">
        <f t="shared" si="6"/>
        <v>0</v>
      </c>
    </row>
    <row r="405" spans="1:15" ht="15" customHeight="1" x14ac:dyDescent="0.35">
      <c r="A405" s="3" t="s">
        <v>521</v>
      </c>
      <c r="B405" s="3" t="s">
        <v>525</v>
      </c>
      <c r="C405" s="3">
        <v>2013</v>
      </c>
      <c r="D405" s="3" t="s">
        <v>621</v>
      </c>
      <c r="E405" s="3" t="s">
        <v>622</v>
      </c>
      <c r="F405" s="3" t="s">
        <v>621</v>
      </c>
      <c r="G405" s="3" t="s">
        <v>622</v>
      </c>
      <c r="H405" s="3" t="s">
        <v>621</v>
      </c>
      <c r="I405" s="3" t="s">
        <v>622</v>
      </c>
      <c r="J405" s="3" t="s">
        <v>621</v>
      </c>
      <c r="O405" s="20">
        <f t="shared" si="6"/>
        <v>0</v>
      </c>
    </row>
    <row r="406" spans="1:15" ht="15" customHeight="1" x14ac:dyDescent="0.35">
      <c r="A406" s="3" t="s">
        <v>521</v>
      </c>
      <c r="B406" s="3" t="s">
        <v>526</v>
      </c>
      <c r="C406" s="3">
        <v>2013</v>
      </c>
      <c r="D406" s="3" t="s">
        <v>621</v>
      </c>
      <c r="E406" s="3" t="s">
        <v>622</v>
      </c>
      <c r="F406" s="3" t="s">
        <v>621</v>
      </c>
      <c r="G406" s="3" t="s">
        <v>622</v>
      </c>
      <c r="H406" s="3" t="s">
        <v>621</v>
      </c>
      <c r="I406" s="3" t="s">
        <v>622</v>
      </c>
      <c r="J406" s="3" t="s">
        <v>621</v>
      </c>
      <c r="O406" s="20">
        <f t="shared" si="6"/>
        <v>0</v>
      </c>
    </row>
    <row r="407" spans="1:15" ht="15" customHeight="1" x14ac:dyDescent="0.35">
      <c r="A407" s="3" t="s">
        <v>521</v>
      </c>
      <c r="B407" s="3" t="s">
        <v>527</v>
      </c>
      <c r="C407" s="3">
        <v>2013</v>
      </c>
      <c r="D407" s="3" t="s">
        <v>621</v>
      </c>
      <c r="E407" s="3" t="s">
        <v>622</v>
      </c>
      <c r="F407" s="3" t="s">
        <v>621</v>
      </c>
      <c r="G407" s="3" t="s">
        <v>622</v>
      </c>
      <c r="H407" s="3" t="s">
        <v>621</v>
      </c>
      <c r="I407" s="3" t="s">
        <v>622</v>
      </c>
      <c r="J407" s="3" t="s">
        <v>621</v>
      </c>
      <c r="O407" s="20">
        <f t="shared" si="6"/>
        <v>0</v>
      </c>
    </row>
    <row r="408" spans="1:15" ht="15" customHeight="1" x14ac:dyDescent="0.35">
      <c r="A408" s="3" t="s">
        <v>521</v>
      </c>
      <c r="B408" s="3" t="s">
        <v>528</v>
      </c>
      <c r="C408" s="3">
        <v>2013</v>
      </c>
      <c r="D408" s="3" t="s">
        <v>621</v>
      </c>
      <c r="E408" s="3" t="s">
        <v>661</v>
      </c>
      <c r="F408" s="3" t="s">
        <v>621</v>
      </c>
      <c r="G408" s="3" t="s">
        <v>661</v>
      </c>
      <c r="H408" s="3" t="s">
        <v>621</v>
      </c>
      <c r="I408" s="3" t="s">
        <v>661</v>
      </c>
      <c r="J408" s="3" t="s">
        <v>621</v>
      </c>
      <c r="O408" s="20">
        <f t="shared" si="6"/>
        <v>0</v>
      </c>
    </row>
    <row r="409" spans="1:15" ht="15" customHeight="1" x14ac:dyDescent="0.35">
      <c r="A409" s="3" t="s">
        <v>521</v>
      </c>
      <c r="B409" s="3" t="s">
        <v>529</v>
      </c>
      <c r="C409" s="3">
        <v>2013</v>
      </c>
      <c r="D409" s="3" t="s">
        <v>621</v>
      </c>
      <c r="E409" s="3" t="s">
        <v>622</v>
      </c>
      <c r="F409" s="3" t="s">
        <v>621</v>
      </c>
      <c r="G409" s="3" t="s">
        <v>622</v>
      </c>
      <c r="H409" s="3" t="s">
        <v>621</v>
      </c>
      <c r="I409" s="3" t="s">
        <v>622</v>
      </c>
      <c r="J409" s="3" t="s">
        <v>621</v>
      </c>
      <c r="O409" s="20">
        <f t="shared" si="6"/>
        <v>0</v>
      </c>
    </row>
    <row r="410" spans="1:15" ht="15" customHeight="1" x14ac:dyDescent="0.35">
      <c r="A410" s="3" t="s">
        <v>521</v>
      </c>
      <c r="B410" s="3" t="s">
        <v>530</v>
      </c>
      <c r="C410" s="3">
        <v>2013</v>
      </c>
      <c r="D410" s="3" t="s">
        <v>622</v>
      </c>
      <c r="E410" s="3" t="s">
        <v>622</v>
      </c>
      <c r="F410" s="3" t="s">
        <v>622</v>
      </c>
      <c r="G410" s="3" t="s">
        <v>622</v>
      </c>
      <c r="H410" s="3" t="s">
        <v>622</v>
      </c>
      <c r="I410" s="3" t="s">
        <v>622</v>
      </c>
      <c r="J410" s="3" t="s">
        <v>622</v>
      </c>
      <c r="O410" s="20">
        <f t="shared" si="6"/>
        <v>0</v>
      </c>
    </row>
    <row r="411" spans="1:15" ht="15" customHeight="1" x14ac:dyDescent="0.35">
      <c r="A411" s="3" t="s">
        <v>521</v>
      </c>
      <c r="B411" s="3" t="s">
        <v>531</v>
      </c>
      <c r="C411" s="3">
        <v>2013</v>
      </c>
      <c r="D411" s="3" t="s">
        <v>621</v>
      </c>
      <c r="E411" s="3" t="s">
        <v>622</v>
      </c>
      <c r="F411" s="3" t="s">
        <v>621</v>
      </c>
      <c r="G411" s="3" t="s">
        <v>622</v>
      </c>
      <c r="H411" s="3" t="s">
        <v>621</v>
      </c>
      <c r="I411" s="3" t="s">
        <v>622</v>
      </c>
      <c r="J411" s="3" t="s">
        <v>621</v>
      </c>
      <c r="O411" s="20">
        <f t="shared" si="6"/>
        <v>0</v>
      </c>
    </row>
    <row r="412" spans="1:15" ht="15" customHeight="1" x14ac:dyDescent="0.35">
      <c r="A412" s="3" t="s">
        <v>521</v>
      </c>
      <c r="B412" s="3" t="s">
        <v>532</v>
      </c>
      <c r="C412" s="3">
        <v>2013</v>
      </c>
      <c r="D412" s="3" t="s">
        <v>621</v>
      </c>
      <c r="E412" s="3" t="s">
        <v>622</v>
      </c>
      <c r="F412" s="3" t="s">
        <v>621</v>
      </c>
      <c r="G412" s="3" t="s">
        <v>622</v>
      </c>
      <c r="H412" s="3" t="s">
        <v>621</v>
      </c>
      <c r="I412" s="3" t="s">
        <v>622</v>
      </c>
      <c r="J412" s="3" t="s">
        <v>621</v>
      </c>
      <c r="O412" s="20">
        <f t="shared" si="6"/>
        <v>0</v>
      </c>
    </row>
    <row r="413" spans="1:15" ht="15" customHeight="1" x14ac:dyDescent="0.35">
      <c r="A413" s="3" t="s">
        <v>521</v>
      </c>
      <c r="B413" s="3" t="s">
        <v>533</v>
      </c>
      <c r="C413" s="3">
        <v>2013</v>
      </c>
      <c r="D413" s="3">
        <v>88.8</v>
      </c>
      <c r="E413" s="3" t="s">
        <v>691</v>
      </c>
      <c r="F413" s="3">
        <v>88.8</v>
      </c>
      <c r="G413" s="3" t="s">
        <v>622</v>
      </c>
      <c r="H413" s="3" t="s">
        <v>621</v>
      </c>
      <c r="I413" s="3" t="s">
        <v>622</v>
      </c>
      <c r="J413" s="3" t="s">
        <v>621</v>
      </c>
      <c r="O413" s="20">
        <f t="shared" si="6"/>
        <v>88.8</v>
      </c>
    </row>
    <row r="414" spans="1:15" ht="15" customHeight="1" x14ac:dyDescent="0.35">
      <c r="A414" s="3" t="s">
        <v>521</v>
      </c>
      <c r="B414" s="3" t="s">
        <v>534</v>
      </c>
      <c r="C414" s="3">
        <v>2013</v>
      </c>
      <c r="D414" s="3" t="s">
        <v>622</v>
      </c>
      <c r="E414" s="3" t="s">
        <v>622</v>
      </c>
      <c r="F414" s="3" t="s">
        <v>622</v>
      </c>
      <c r="G414" s="3" t="s">
        <v>622</v>
      </c>
      <c r="H414" s="3" t="s">
        <v>622</v>
      </c>
      <c r="I414" s="3" t="s">
        <v>622</v>
      </c>
      <c r="J414" s="3" t="s">
        <v>622</v>
      </c>
      <c r="O414" s="20">
        <f t="shared" si="6"/>
        <v>0</v>
      </c>
    </row>
    <row r="415" spans="1:15" ht="15" customHeight="1" x14ac:dyDescent="0.35">
      <c r="A415" s="3" t="s">
        <v>521</v>
      </c>
      <c r="B415" s="3" t="s">
        <v>535</v>
      </c>
      <c r="C415" s="3">
        <v>2013</v>
      </c>
      <c r="D415" s="3" t="s">
        <v>621</v>
      </c>
      <c r="E415" s="3" t="s">
        <v>622</v>
      </c>
      <c r="F415" s="3" t="s">
        <v>621</v>
      </c>
      <c r="G415" s="3" t="s">
        <v>622</v>
      </c>
      <c r="H415" s="3" t="s">
        <v>621</v>
      </c>
      <c r="I415" s="3" t="s">
        <v>622</v>
      </c>
      <c r="J415" s="3" t="s">
        <v>621</v>
      </c>
      <c r="O415" s="20">
        <f t="shared" si="6"/>
        <v>0</v>
      </c>
    </row>
    <row r="416" spans="1:15" ht="15" customHeight="1" x14ac:dyDescent="0.35">
      <c r="A416" s="3" t="s">
        <v>536</v>
      </c>
      <c r="B416" s="3" t="s">
        <v>537</v>
      </c>
      <c r="C416" s="3">
        <v>2013</v>
      </c>
      <c r="D416" s="3" t="s">
        <v>621</v>
      </c>
      <c r="E416" s="3" t="s">
        <v>622</v>
      </c>
      <c r="F416" s="3" t="s">
        <v>621</v>
      </c>
      <c r="G416" s="3" t="s">
        <v>622</v>
      </c>
      <c r="H416" s="3" t="s">
        <v>621</v>
      </c>
      <c r="I416" s="3" t="s">
        <v>622</v>
      </c>
      <c r="J416" s="3" t="s">
        <v>621</v>
      </c>
      <c r="O416" s="20">
        <f t="shared" si="6"/>
        <v>0</v>
      </c>
    </row>
    <row r="417" spans="1:15" ht="15" customHeight="1" x14ac:dyDescent="0.35">
      <c r="A417" s="3" t="s">
        <v>536</v>
      </c>
      <c r="B417" s="3" t="s">
        <v>538</v>
      </c>
      <c r="C417" s="3">
        <v>2013</v>
      </c>
      <c r="D417" s="3" t="s">
        <v>621</v>
      </c>
      <c r="E417" s="3" t="s">
        <v>622</v>
      </c>
      <c r="F417" s="3" t="s">
        <v>621</v>
      </c>
      <c r="G417" s="3" t="s">
        <v>622</v>
      </c>
      <c r="H417" s="3" t="s">
        <v>621</v>
      </c>
      <c r="I417" s="3" t="s">
        <v>622</v>
      </c>
      <c r="J417" s="3" t="s">
        <v>621</v>
      </c>
      <c r="O417" s="20">
        <f t="shared" si="6"/>
        <v>0</v>
      </c>
    </row>
    <row r="418" spans="1:15" ht="15" customHeight="1" x14ac:dyDescent="0.35">
      <c r="A418" s="3" t="s">
        <v>536</v>
      </c>
      <c r="B418" s="3" t="s">
        <v>539</v>
      </c>
      <c r="C418" s="3">
        <v>2013</v>
      </c>
      <c r="D418" s="3" t="s">
        <v>621</v>
      </c>
      <c r="E418" s="3" t="s">
        <v>622</v>
      </c>
      <c r="F418" s="3" t="s">
        <v>621</v>
      </c>
      <c r="G418" s="3" t="s">
        <v>622</v>
      </c>
      <c r="H418" s="3" t="s">
        <v>621</v>
      </c>
      <c r="I418" s="3" t="s">
        <v>622</v>
      </c>
      <c r="J418" s="3" t="s">
        <v>621</v>
      </c>
      <c r="O418" s="20">
        <f t="shared" si="6"/>
        <v>0</v>
      </c>
    </row>
    <row r="419" spans="1:15" ht="15" customHeight="1" x14ac:dyDescent="0.35">
      <c r="A419" s="3" t="s">
        <v>540</v>
      </c>
      <c r="B419" s="3" t="s">
        <v>541</v>
      </c>
      <c r="C419" s="3">
        <v>2013</v>
      </c>
      <c r="D419" s="3" t="s">
        <v>621</v>
      </c>
      <c r="E419" s="3" t="s">
        <v>622</v>
      </c>
      <c r="F419" s="3" t="s">
        <v>621</v>
      </c>
      <c r="G419" s="3" t="s">
        <v>622</v>
      </c>
      <c r="H419" s="3" t="s">
        <v>621</v>
      </c>
      <c r="I419" s="3" t="s">
        <v>622</v>
      </c>
      <c r="J419" s="3" t="s">
        <v>621</v>
      </c>
      <c r="O419" s="20">
        <f t="shared" si="6"/>
        <v>0</v>
      </c>
    </row>
    <row r="420" spans="1:15" ht="15" customHeight="1" x14ac:dyDescent="0.35">
      <c r="A420" s="3" t="s">
        <v>540</v>
      </c>
      <c r="B420" s="3" t="s">
        <v>542</v>
      </c>
      <c r="C420" s="3">
        <v>2013</v>
      </c>
      <c r="D420" s="3" t="s">
        <v>621</v>
      </c>
      <c r="E420" s="3" t="s">
        <v>622</v>
      </c>
      <c r="F420" s="3" t="s">
        <v>621</v>
      </c>
      <c r="G420" s="3" t="s">
        <v>622</v>
      </c>
      <c r="H420" s="3" t="s">
        <v>621</v>
      </c>
      <c r="I420" s="3" t="s">
        <v>622</v>
      </c>
      <c r="J420" s="3" t="s">
        <v>621</v>
      </c>
      <c r="O420" s="20">
        <f t="shared" si="6"/>
        <v>0</v>
      </c>
    </row>
    <row r="421" spans="1:15" ht="15" customHeight="1" x14ac:dyDescent="0.35">
      <c r="A421" s="3" t="s">
        <v>540</v>
      </c>
      <c r="B421" s="3" t="s">
        <v>543</v>
      </c>
      <c r="C421" s="3">
        <v>2013</v>
      </c>
      <c r="D421" s="3" t="s">
        <v>621</v>
      </c>
      <c r="E421" s="3" t="s">
        <v>622</v>
      </c>
      <c r="F421" s="3" t="s">
        <v>621</v>
      </c>
      <c r="G421" s="3" t="s">
        <v>622</v>
      </c>
      <c r="H421" s="3" t="s">
        <v>621</v>
      </c>
      <c r="I421" s="3" t="s">
        <v>622</v>
      </c>
      <c r="J421" s="3" t="s">
        <v>621</v>
      </c>
      <c r="O421" s="20">
        <f t="shared" si="6"/>
        <v>0</v>
      </c>
    </row>
    <row r="422" spans="1:15" ht="15" customHeight="1" x14ac:dyDescent="0.35">
      <c r="A422" s="3" t="s">
        <v>540</v>
      </c>
      <c r="B422" s="3" t="s">
        <v>544</v>
      </c>
      <c r="C422" s="3">
        <v>2013</v>
      </c>
      <c r="D422" s="3" t="s">
        <v>621</v>
      </c>
      <c r="E422" s="3" t="s">
        <v>622</v>
      </c>
      <c r="F422" s="3" t="s">
        <v>621</v>
      </c>
      <c r="G422" s="3" t="s">
        <v>622</v>
      </c>
      <c r="H422" s="3" t="s">
        <v>621</v>
      </c>
      <c r="I422" s="3" t="s">
        <v>622</v>
      </c>
      <c r="J422" s="3" t="s">
        <v>621</v>
      </c>
      <c r="O422" s="20">
        <f t="shared" si="6"/>
        <v>0</v>
      </c>
    </row>
    <row r="423" spans="1:15" ht="15" customHeight="1" x14ac:dyDescent="0.35">
      <c r="A423" s="3" t="s">
        <v>540</v>
      </c>
      <c r="B423" s="3" t="s">
        <v>545</v>
      </c>
      <c r="C423" s="3">
        <v>2013</v>
      </c>
      <c r="D423" s="3" t="s">
        <v>621</v>
      </c>
      <c r="E423" s="3" t="s">
        <v>622</v>
      </c>
      <c r="F423" s="3" t="s">
        <v>621</v>
      </c>
      <c r="G423" s="3" t="s">
        <v>622</v>
      </c>
      <c r="H423" s="3" t="s">
        <v>621</v>
      </c>
      <c r="I423" s="3" t="s">
        <v>622</v>
      </c>
      <c r="J423" s="3" t="s">
        <v>621</v>
      </c>
      <c r="O423" s="20">
        <f t="shared" si="6"/>
        <v>0</v>
      </c>
    </row>
    <row r="424" spans="1:15" ht="15" customHeight="1" x14ac:dyDescent="0.35">
      <c r="A424" s="3" t="s">
        <v>546</v>
      </c>
      <c r="B424" s="3" t="s">
        <v>547</v>
      </c>
      <c r="C424" s="3">
        <v>2013</v>
      </c>
      <c r="D424" s="3" t="s">
        <v>622</v>
      </c>
      <c r="E424" s="3" t="s">
        <v>622</v>
      </c>
      <c r="F424" s="3" t="s">
        <v>621</v>
      </c>
      <c r="G424" s="3" t="s">
        <v>622</v>
      </c>
      <c r="H424" s="3" t="s">
        <v>621</v>
      </c>
      <c r="I424" s="3" t="s">
        <v>622</v>
      </c>
      <c r="J424" s="3" t="s">
        <v>621</v>
      </c>
      <c r="O424" s="20">
        <f t="shared" si="6"/>
        <v>0</v>
      </c>
    </row>
    <row r="425" spans="1:15" ht="15" customHeight="1" x14ac:dyDescent="0.35">
      <c r="A425" s="3" t="s">
        <v>546</v>
      </c>
      <c r="B425" s="3" t="s">
        <v>548</v>
      </c>
      <c r="C425" s="3">
        <v>2013</v>
      </c>
      <c r="D425" s="3" t="s">
        <v>622</v>
      </c>
      <c r="E425" s="3" t="s">
        <v>622</v>
      </c>
      <c r="F425" s="3" t="s">
        <v>621</v>
      </c>
      <c r="G425" s="3" t="s">
        <v>622</v>
      </c>
      <c r="H425" s="3" t="s">
        <v>621</v>
      </c>
      <c r="I425" s="3" t="s">
        <v>622</v>
      </c>
      <c r="J425" s="3" t="s">
        <v>621</v>
      </c>
      <c r="O425" s="20">
        <f t="shared" si="6"/>
        <v>0</v>
      </c>
    </row>
    <row r="426" spans="1:15" ht="15" customHeight="1" x14ac:dyDescent="0.35">
      <c r="A426" s="3" t="s">
        <v>546</v>
      </c>
      <c r="B426" s="3" t="s">
        <v>549</v>
      </c>
      <c r="C426" s="3">
        <v>2013</v>
      </c>
      <c r="D426" s="3" t="s">
        <v>622</v>
      </c>
      <c r="E426" s="3" t="s">
        <v>622</v>
      </c>
      <c r="F426" s="3" t="s">
        <v>621</v>
      </c>
      <c r="G426" s="3" t="s">
        <v>622</v>
      </c>
      <c r="H426" s="3" t="s">
        <v>621</v>
      </c>
      <c r="I426" s="3" t="s">
        <v>622</v>
      </c>
      <c r="J426" s="3" t="s">
        <v>621</v>
      </c>
      <c r="O426" s="20">
        <f t="shared" si="6"/>
        <v>0</v>
      </c>
    </row>
    <row r="427" spans="1:15" ht="15" customHeight="1" x14ac:dyDescent="0.35">
      <c r="A427" s="3" t="s">
        <v>550</v>
      </c>
      <c r="B427" s="3" t="s">
        <v>551</v>
      </c>
      <c r="C427" s="3">
        <v>2013</v>
      </c>
      <c r="D427" s="3">
        <v>27.64</v>
      </c>
      <c r="E427" s="3" t="s">
        <v>692</v>
      </c>
      <c r="F427" s="3">
        <v>27.64</v>
      </c>
      <c r="G427" s="3" t="s">
        <v>622</v>
      </c>
      <c r="H427" s="3" t="s">
        <v>621</v>
      </c>
      <c r="I427" s="3" t="s">
        <v>622</v>
      </c>
      <c r="J427" s="3" t="s">
        <v>621</v>
      </c>
      <c r="O427" s="20">
        <f t="shared" si="6"/>
        <v>27.64</v>
      </c>
    </row>
    <row r="428" spans="1:15" ht="15" customHeight="1" x14ac:dyDescent="0.35">
      <c r="A428" s="3" t="s">
        <v>550</v>
      </c>
      <c r="B428" s="3" t="s">
        <v>552</v>
      </c>
      <c r="C428" s="3">
        <v>2013</v>
      </c>
      <c r="D428" s="3" t="s">
        <v>621</v>
      </c>
      <c r="E428" s="3" t="s">
        <v>622</v>
      </c>
      <c r="F428" s="3" t="s">
        <v>621</v>
      </c>
      <c r="G428" s="3" t="s">
        <v>622</v>
      </c>
      <c r="H428" s="3" t="s">
        <v>621</v>
      </c>
      <c r="I428" s="3" t="s">
        <v>622</v>
      </c>
      <c r="J428" s="3" t="s">
        <v>621</v>
      </c>
      <c r="O428" s="20">
        <f t="shared" si="6"/>
        <v>0</v>
      </c>
    </row>
    <row r="429" spans="1:15" ht="15" customHeight="1" x14ac:dyDescent="0.35">
      <c r="A429" s="3" t="s">
        <v>550</v>
      </c>
      <c r="B429" s="3" t="s">
        <v>553</v>
      </c>
      <c r="C429" s="3">
        <v>2013</v>
      </c>
      <c r="D429" s="3" t="s">
        <v>621</v>
      </c>
      <c r="E429" s="3" t="s">
        <v>622</v>
      </c>
      <c r="F429" s="3" t="s">
        <v>621</v>
      </c>
      <c r="G429" s="3" t="s">
        <v>622</v>
      </c>
      <c r="H429" s="3" t="s">
        <v>621</v>
      </c>
      <c r="I429" s="3" t="s">
        <v>622</v>
      </c>
      <c r="J429" s="3" t="s">
        <v>621</v>
      </c>
      <c r="O429" s="20">
        <f t="shared" si="6"/>
        <v>0</v>
      </c>
    </row>
    <row r="430" spans="1:15" ht="15" customHeight="1" x14ac:dyDescent="0.35">
      <c r="A430" s="3" t="s">
        <v>550</v>
      </c>
      <c r="B430" s="3" t="s">
        <v>554</v>
      </c>
      <c r="C430" s="3">
        <v>2013</v>
      </c>
      <c r="D430" s="3">
        <v>24.678000000000001</v>
      </c>
      <c r="E430" s="3" t="s">
        <v>693</v>
      </c>
      <c r="F430" s="3">
        <v>24.678000000000001</v>
      </c>
      <c r="G430" s="3" t="s">
        <v>622</v>
      </c>
      <c r="H430" s="3" t="s">
        <v>621</v>
      </c>
      <c r="I430" s="3" t="s">
        <v>622</v>
      </c>
      <c r="J430" s="3" t="s">
        <v>621</v>
      </c>
      <c r="O430" s="20">
        <f t="shared" si="6"/>
        <v>24.678000000000001</v>
      </c>
    </row>
    <row r="431" spans="1:15" ht="15" customHeight="1" x14ac:dyDescent="0.35">
      <c r="A431" s="3" t="s">
        <v>550</v>
      </c>
      <c r="B431" s="3" t="s">
        <v>555</v>
      </c>
      <c r="C431" s="3">
        <v>2013</v>
      </c>
      <c r="D431" s="3" t="s">
        <v>621</v>
      </c>
      <c r="E431" s="3" t="s">
        <v>622</v>
      </c>
      <c r="F431" s="3" t="s">
        <v>621</v>
      </c>
      <c r="G431" s="3" t="s">
        <v>622</v>
      </c>
      <c r="H431" s="3" t="s">
        <v>621</v>
      </c>
      <c r="I431" s="3" t="s">
        <v>622</v>
      </c>
      <c r="J431" s="3" t="s">
        <v>621</v>
      </c>
      <c r="O431" s="20">
        <f t="shared" si="6"/>
        <v>0</v>
      </c>
    </row>
    <row r="432" spans="1:15" ht="15" customHeight="1" x14ac:dyDescent="0.35">
      <c r="A432" s="3" t="s">
        <v>550</v>
      </c>
      <c r="B432" s="3" t="s">
        <v>556</v>
      </c>
      <c r="C432" s="3">
        <v>2013</v>
      </c>
      <c r="D432" s="3" t="s">
        <v>621</v>
      </c>
      <c r="E432" s="3" t="s">
        <v>622</v>
      </c>
      <c r="F432" s="3" t="s">
        <v>621</v>
      </c>
      <c r="G432" s="3" t="s">
        <v>622</v>
      </c>
      <c r="H432" s="3" t="s">
        <v>621</v>
      </c>
      <c r="I432" s="3" t="s">
        <v>622</v>
      </c>
      <c r="J432" s="3" t="s">
        <v>621</v>
      </c>
      <c r="O432" s="20">
        <f t="shared" si="6"/>
        <v>0</v>
      </c>
    </row>
    <row r="433" spans="1:15" ht="15" customHeight="1" x14ac:dyDescent="0.35">
      <c r="A433" s="3" t="s">
        <v>550</v>
      </c>
      <c r="B433" s="3" t="s">
        <v>557</v>
      </c>
      <c r="C433" s="3">
        <v>2013</v>
      </c>
      <c r="D433" s="3">
        <v>26.597000000000001</v>
      </c>
      <c r="E433" s="3" t="s">
        <v>694</v>
      </c>
      <c r="F433" s="3">
        <v>26.597000000000001</v>
      </c>
      <c r="G433" s="3" t="s">
        <v>622</v>
      </c>
      <c r="H433" s="3" t="s">
        <v>621</v>
      </c>
      <c r="I433" s="3" t="s">
        <v>622</v>
      </c>
      <c r="J433" s="3" t="s">
        <v>621</v>
      </c>
      <c r="O433" s="20">
        <f t="shared" si="6"/>
        <v>26.597000000000001</v>
      </c>
    </row>
    <row r="434" spans="1:15" ht="15" customHeight="1" x14ac:dyDescent="0.35">
      <c r="A434" s="3" t="s">
        <v>550</v>
      </c>
      <c r="B434" s="3" t="s">
        <v>558</v>
      </c>
      <c r="C434" s="3">
        <v>2013</v>
      </c>
      <c r="D434" s="3" t="s">
        <v>621</v>
      </c>
      <c r="E434" s="3" t="s">
        <v>622</v>
      </c>
      <c r="F434" s="3" t="s">
        <v>621</v>
      </c>
      <c r="G434" s="3" t="s">
        <v>622</v>
      </c>
      <c r="H434" s="3" t="s">
        <v>621</v>
      </c>
      <c r="I434" s="3" t="s">
        <v>622</v>
      </c>
      <c r="J434" s="3" t="s">
        <v>621</v>
      </c>
      <c r="O434" s="20">
        <f t="shared" si="6"/>
        <v>0</v>
      </c>
    </row>
    <row r="435" spans="1:15" ht="15" customHeight="1" x14ac:dyDescent="0.35">
      <c r="A435" s="3" t="s">
        <v>550</v>
      </c>
      <c r="B435" s="3" t="s">
        <v>559</v>
      </c>
      <c r="C435" s="3">
        <v>2013</v>
      </c>
      <c r="D435" s="3">
        <v>4.9560000000000004</v>
      </c>
      <c r="E435" s="3" t="s">
        <v>695</v>
      </c>
      <c r="F435" s="3">
        <v>4.9560000000000004</v>
      </c>
      <c r="G435" s="3" t="s">
        <v>622</v>
      </c>
      <c r="H435" s="3" t="s">
        <v>621</v>
      </c>
      <c r="I435" s="3" t="s">
        <v>622</v>
      </c>
      <c r="J435" s="3" t="s">
        <v>621</v>
      </c>
      <c r="O435" s="20">
        <f t="shared" si="6"/>
        <v>4.9560000000000004</v>
      </c>
    </row>
    <row r="436" spans="1:15" ht="15" customHeight="1" x14ac:dyDescent="0.35">
      <c r="A436" s="3" t="s">
        <v>550</v>
      </c>
      <c r="B436" s="3" t="s">
        <v>560</v>
      </c>
      <c r="C436" s="3">
        <v>2013</v>
      </c>
      <c r="D436" s="3">
        <v>14.992000000000001</v>
      </c>
      <c r="E436" s="3" t="s">
        <v>696</v>
      </c>
      <c r="F436" s="3">
        <v>14.992000000000001</v>
      </c>
      <c r="G436" s="3" t="s">
        <v>622</v>
      </c>
      <c r="H436" s="3" t="s">
        <v>621</v>
      </c>
      <c r="I436" s="3" t="s">
        <v>622</v>
      </c>
      <c r="J436" s="3" t="s">
        <v>621</v>
      </c>
      <c r="O436" s="20">
        <f t="shared" si="6"/>
        <v>14.992000000000001</v>
      </c>
    </row>
    <row r="437" spans="1:15" ht="15" customHeight="1" x14ac:dyDescent="0.35">
      <c r="A437" s="3" t="s">
        <v>550</v>
      </c>
      <c r="B437" s="3" t="s">
        <v>561</v>
      </c>
      <c r="C437" s="3">
        <v>2013</v>
      </c>
      <c r="D437" s="3" t="s">
        <v>621</v>
      </c>
      <c r="E437" s="3" t="s">
        <v>622</v>
      </c>
      <c r="F437" s="3" t="s">
        <v>621</v>
      </c>
      <c r="G437" s="3" t="s">
        <v>622</v>
      </c>
      <c r="H437" s="3" t="s">
        <v>621</v>
      </c>
      <c r="I437" s="3" t="s">
        <v>622</v>
      </c>
      <c r="J437" s="3" t="s">
        <v>621</v>
      </c>
      <c r="O437" s="20">
        <f t="shared" si="6"/>
        <v>0</v>
      </c>
    </row>
    <row r="438" spans="1:15" ht="15" customHeight="1" x14ac:dyDescent="0.35">
      <c r="A438" s="3" t="s">
        <v>550</v>
      </c>
      <c r="B438" s="3" t="s">
        <v>562</v>
      </c>
      <c r="C438" s="3">
        <v>2013</v>
      </c>
      <c r="D438" s="3" t="s">
        <v>621</v>
      </c>
      <c r="E438" s="3" t="s">
        <v>622</v>
      </c>
      <c r="F438" s="3" t="s">
        <v>621</v>
      </c>
      <c r="G438" s="3" t="s">
        <v>622</v>
      </c>
      <c r="H438" s="3" t="s">
        <v>621</v>
      </c>
      <c r="I438" s="3" t="s">
        <v>622</v>
      </c>
      <c r="J438" s="3" t="s">
        <v>621</v>
      </c>
      <c r="O438" s="20">
        <f t="shared" si="6"/>
        <v>0</v>
      </c>
    </row>
    <row r="439" spans="1:15" ht="15" customHeight="1" x14ac:dyDescent="0.35">
      <c r="A439" s="3" t="s">
        <v>550</v>
      </c>
      <c r="B439" s="3" t="s">
        <v>563</v>
      </c>
      <c r="C439" s="3">
        <v>2013</v>
      </c>
      <c r="D439" s="3">
        <v>27.795000000000002</v>
      </c>
      <c r="E439" s="3" t="s">
        <v>697</v>
      </c>
      <c r="F439" s="3">
        <v>27.795000000000002</v>
      </c>
      <c r="G439" s="3" t="s">
        <v>621</v>
      </c>
      <c r="H439" s="3" t="s">
        <v>621</v>
      </c>
      <c r="I439" s="3" t="s">
        <v>621</v>
      </c>
      <c r="J439" s="3" t="s">
        <v>621</v>
      </c>
      <c r="O439" s="20">
        <f t="shared" si="6"/>
        <v>27.795000000000002</v>
      </c>
    </row>
    <row r="440" spans="1:15" ht="15" customHeight="1" x14ac:dyDescent="0.35">
      <c r="A440" s="3" t="s">
        <v>550</v>
      </c>
      <c r="B440" s="3" t="s">
        <v>564</v>
      </c>
      <c r="C440" s="3">
        <v>2013</v>
      </c>
      <c r="D440" s="3" t="s">
        <v>621</v>
      </c>
      <c r="E440" s="3" t="s">
        <v>622</v>
      </c>
      <c r="F440" s="3" t="s">
        <v>621</v>
      </c>
      <c r="G440" s="3" t="s">
        <v>622</v>
      </c>
      <c r="H440" s="3" t="s">
        <v>621</v>
      </c>
      <c r="I440" s="3" t="s">
        <v>622</v>
      </c>
      <c r="J440" s="3" t="s">
        <v>621</v>
      </c>
      <c r="O440" s="20">
        <f t="shared" si="6"/>
        <v>0</v>
      </c>
    </row>
    <row r="441" spans="1:15" ht="15" customHeight="1" x14ac:dyDescent="0.35">
      <c r="A441" s="3" t="s">
        <v>550</v>
      </c>
      <c r="B441" s="3" t="s">
        <v>565</v>
      </c>
      <c r="C441" s="3">
        <v>2013</v>
      </c>
      <c r="D441" s="3" t="s">
        <v>621</v>
      </c>
      <c r="E441" s="3" t="s">
        <v>622</v>
      </c>
      <c r="F441" s="3" t="s">
        <v>621</v>
      </c>
      <c r="G441" s="3" t="s">
        <v>622</v>
      </c>
      <c r="H441" s="3" t="s">
        <v>621</v>
      </c>
      <c r="I441" s="3" t="s">
        <v>622</v>
      </c>
      <c r="J441" s="3" t="s">
        <v>621</v>
      </c>
      <c r="O441" s="20">
        <f t="shared" si="6"/>
        <v>0</v>
      </c>
    </row>
    <row r="442" spans="1:15" ht="15" customHeight="1" x14ac:dyDescent="0.35">
      <c r="A442" s="3" t="s">
        <v>550</v>
      </c>
      <c r="B442" s="3" t="s">
        <v>566</v>
      </c>
      <c r="C442" s="3">
        <v>2013</v>
      </c>
      <c r="D442" s="3">
        <v>29.928000000000001</v>
      </c>
      <c r="E442" s="3" t="s">
        <v>698</v>
      </c>
      <c r="F442" s="3">
        <v>29.928000000000001</v>
      </c>
      <c r="G442" s="3" t="s">
        <v>622</v>
      </c>
      <c r="H442" s="3" t="s">
        <v>621</v>
      </c>
      <c r="I442" s="3" t="s">
        <v>622</v>
      </c>
      <c r="J442" s="3" t="s">
        <v>621</v>
      </c>
      <c r="O442" s="20">
        <f t="shared" si="6"/>
        <v>29.928000000000001</v>
      </c>
    </row>
    <row r="443" spans="1:15" ht="15" customHeight="1" x14ac:dyDescent="0.35">
      <c r="A443" s="3" t="s">
        <v>550</v>
      </c>
      <c r="B443" s="3" t="s">
        <v>567</v>
      </c>
      <c r="C443" s="3">
        <v>2013</v>
      </c>
      <c r="D443" s="3" t="s">
        <v>621</v>
      </c>
      <c r="E443" s="3" t="s">
        <v>622</v>
      </c>
      <c r="F443" s="3" t="s">
        <v>621</v>
      </c>
      <c r="G443" s="3" t="s">
        <v>622</v>
      </c>
      <c r="H443" s="3" t="s">
        <v>621</v>
      </c>
      <c r="I443" s="3" t="s">
        <v>622</v>
      </c>
      <c r="J443" s="3" t="s">
        <v>621</v>
      </c>
      <c r="O443" s="20">
        <f t="shared" si="6"/>
        <v>0</v>
      </c>
    </row>
    <row r="444" spans="1:15" ht="15" customHeight="1" x14ac:dyDescent="0.35">
      <c r="A444" s="3" t="s">
        <v>550</v>
      </c>
      <c r="B444" s="3" t="s">
        <v>568</v>
      </c>
      <c r="C444" s="3">
        <v>2013</v>
      </c>
      <c r="D444" s="3" t="s">
        <v>621</v>
      </c>
      <c r="E444" s="3" t="s">
        <v>622</v>
      </c>
      <c r="F444" s="3" t="s">
        <v>621</v>
      </c>
      <c r="G444" s="3" t="s">
        <v>622</v>
      </c>
      <c r="H444" s="3" t="s">
        <v>621</v>
      </c>
      <c r="I444" s="3" t="s">
        <v>622</v>
      </c>
      <c r="J444" s="3" t="s">
        <v>621</v>
      </c>
      <c r="O444" s="20">
        <f t="shared" si="6"/>
        <v>0</v>
      </c>
    </row>
    <row r="445" spans="1:15" ht="15" customHeight="1" x14ac:dyDescent="0.35">
      <c r="A445" s="3" t="s">
        <v>550</v>
      </c>
      <c r="B445" s="3" t="s">
        <v>569</v>
      </c>
      <c r="C445" s="3">
        <v>2013</v>
      </c>
      <c r="D445" s="3" t="s">
        <v>621</v>
      </c>
      <c r="E445" s="3" t="s">
        <v>622</v>
      </c>
      <c r="F445" s="3" t="s">
        <v>621</v>
      </c>
      <c r="G445" s="3" t="s">
        <v>622</v>
      </c>
      <c r="H445" s="3" t="s">
        <v>621</v>
      </c>
      <c r="I445" s="3" t="s">
        <v>622</v>
      </c>
      <c r="J445" s="3" t="s">
        <v>621</v>
      </c>
      <c r="O445" s="20">
        <f t="shared" si="6"/>
        <v>0</v>
      </c>
    </row>
    <row r="446" spans="1:15" ht="15" customHeight="1" x14ac:dyDescent="0.35">
      <c r="A446" s="3" t="s">
        <v>550</v>
      </c>
      <c r="B446" s="3" t="s">
        <v>570</v>
      </c>
      <c r="C446" s="3">
        <v>2013</v>
      </c>
      <c r="D446" s="3" t="s">
        <v>621</v>
      </c>
      <c r="E446" s="3" t="s">
        <v>622</v>
      </c>
      <c r="F446" s="3" t="s">
        <v>621</v>
      </c>
      <c r="G446" s="3" t="s">
        <v>622</v>
      </c>
      <c r="H446" s="3" t="s">
        <v>621</v>
      </c>
      <c r="I446" s="3" t="s">
        <v>622</v>
      </c>
      <c r="J446" s="3" t="s">
        <v>621</v>
      </c>
      <c r="O446" s="20">
        <f t="shared" si="6"/>
        <v>0</v>
      </c>
    </row>
    <row r="447" spans="1:15" ht="15" customHeight="1" x14ac:dyDescent="0.35">
      <c r="A447" s="3" t="s">
        <v>571</v>
      </c>
      <c r="B447" s="3" t="s">
        <v>572</v>
      </c>
      <c r="C447" s="3">
        <v>2013</v>
      </c>
      <c r="D447" s="3" t="s">
        <v>621</v>
      </c>
      <c r="E447" s="3" t="s">
        <v>622</v>
      </c>
      <c r="F447" s="3" t="s">
        <v>621</v>
      </c>
      <c r="G447" s="3" t="s">
        <v>622</v>
      </c>
      <c r="H447" s="3" t="s">
        <v>621</v>
      </c>
      <c r="I447" s="3" t="s">
        <v>622</v>
      </c>
      <c r="J447" s="3" t="s">
        <v>621</v>
      </c>
      <c r="O447" s="20">
        <f t="shared" si="6"/>
        <v>0</v>
      </c>
    </row>
    <row r="448" spans="1:15" ht="15" customHeight="1" x14ac:dyDescent="0.35">
      <c r="A448" s="3" t="s">
        <v>571</v>
      </c>
      <c r="B448" s="3" t="s">
        <v>573</v>
      </c>
      <c r="C448" s="3">
        <v>2013</v>
      </c>
      <c r="D448" s="3">
        <v>0.187</v>
      </c>
      <c r="E448" s="3" t="s">
        <v>699</v>
      </c>
      <c r="F448" s="3">
        <v>0.187</v>
      </c>
      <c r="G448" s="3" t="s">
        <v>622</v>
      </c>
      <c r="H448" s="3" t="s">
        <v>621</v>
      </c>
      <c r="I448" s="3" t="s">
        <v>622</v>
      </c>
      <c r="J448" s="3" t="s">
        <v>621</v>
      </c>
      <c r="O448" s="20">
        <f t="shared" si="6"/>
        <v>0.187</v>
      </c>
    </row>
    <row r="449" spans="1:15" ht="15" customHeight="1" x14ac:dyDescent="0.35">
      <c r="A449" s="3" t="s">
        <v>574</v>
      </c>
      <c r="B449" s="3" t="s">
        <v>575</v>
      </c>
      <c r="C449" s="3">
        <v>2013</v>
      </c>
      <c r="D449" s="3">
        <v>16.186</v>
      </c>
      <c r="E449" s="3" t="s">
        <v>700</v>
      </c>
      <c r="F449" s="3">
        <v>6.0039999999999996</v>
      </c>
      <c r="G449" s="3" t="s">
        <v>701</v>
      </c>
      <c r="H449" s="3">
        <v>10.182</v>
      </c>
      <c r="I449" s="3" t="s">
        <v>622</v>
      </c>
      <c r="J449" s="3" t="s">
        <v>621</v>
      </c>
      <c r="O449" s="20">
        <f t="shared" si="6"/>
        <v>16.186</v>
      </c>
    </row>
    <row r="450" spans="1:15" ht="15" customHeight="1" x14ac:dyDescent="0.35">
      <c r="A450" s="3" t="s">
        <v>574</v>
      </c>
      <c r="B450" s="3" t="s">
        <v>576</v>
      </c>
      <c r="C450" s="3">
        <v>2013</v>
      </c>
      <c r="D450" s="3" t="s">
        <v>621</v>
      </c>
      <c r="E450" s="3" t="s">
        <v>622</v>
      </c>
      <c r="F450" s="3" t="s">
        <v>621</v>
      </c>
      <c r="G450" s="3" t="s">
        <v>622</v>
      </c>
      <c r="H450" s="3" t="s">
        <v>621</v>
      </c>
      <c r="I450" s="3" t="s">
        <v>622</v>
      </c>
      <c r="J450" s="3" t="s">
        <v>621</v>
      </c>
      <c r="O450" s="20">
        <f t="shared" si="6"/>
        <v>0</v>
      </c>
    </row>
    <row r="451" spans="1:15" ht="15" customHeight="1" x14ac:dyDescent="0.35">
      <c r="A451" s="3" t="s">
        <v>574</v>
      </c>
      <c r="B451" s="3" t="s">
        <v>577</v>
      </c>
      <c r="C451" s="3">
        <v>2013</v>
      </c>
      <c r="D451" s="3">
        <v>0.26700000000000002</v>
      </c>
      <c r="E451" s="3" t="s">
        <v>702</v>
      </c>
      <c r="F451" s="3">
        <v>0.26700000000000002</v>
      </c>
      <c r="G451" s="3" t="s">
        <v>622</v>
      </c>
      <c r="H451" s="3" t="s">
        <v>621</v>
      </c>
      <c r="I451" s="3" t="s">
        <v>622</v>
      </c>
      <c r="J451" s="3" t="s">
        <v>621</v>
      </c>
      <c r="O451" s="20">
        <f t="shared" ref="O451:O476" si="7">IFERROR(F451/1,0)+IFERROR(H451/1,0)+IFERROR(J451/1,0)</f>
        <v>0.26700000000000002</v>
      </c>
    </row>
    <row r="452" spans="1:15" ht="15" customHeight="1" x14ac:dyDescent="0.35">
      <c r="A452" s="3" t="s">
        <v>574</v>
      </c>
      <c r="B452" s="3" t="s">
        <v>578</v>
      </c>
      <c r="C452" s="3">
        <v>2013</v>
      </c>
      <c r="D452" s="3">
        <v>19.213000000000001</v>
      </c>
      <c r="E452" s="3" t="s">
        <v>703</v>
      </c>
      <c r="F452" s="3">
        <v>19.213000000000001</v>
      </c>
      <c r="G452" s="3" t="s">
        <v>622</v>
      </c>
      <c r="H452" s="3" t="s">
        <v>621</v>
      </c>
      <c r="I452" s="3" t="s">
        <v>622</v>
      </c>
      <c r="J452" s="3" t="s">
        <v>621</v>
      </c>
      <c r="O452" s="20">
        <f t="shared" si="7"/>
        <v>19.213000000000001</v>
      </c>
    </row>
    <row r="453" spans="1:15" ht="15" customHeight="1" x14ac:dyDescent="0.35">
      <c r="A453" s="3" t="s">
        <v>579</v>
      </c>
      <c r="B453" s="3" t="s">
        <v>580</v>
      </c>
      <c r="C453" s="3">
        <v>2013</v>
      </c>
      <c r="D453" s="3" t="s">
        <v>621</v>
      </c>
      <c r="E453" s="3" t="s">
        <v>622</v>
      </c>
      <c r="F453" s="3" t="s">
        <v>621</v>
      </c>
      <c r="G453" s="3" t="s">
        <v>622</v>
      </c>
      <c r="H453" s="3" t="s">
        <v>621</v>
      </c>
      <c r="I453" s="3" t="s">
        <v>622</v>
      </c>
      <c r="J453" s="3" t="s">
        <v>621</v>
      </c>
      <c r="O453" s="20">
        <f t="shared" si="7"/>
        <v>0</v>
      </c>
    </row>
    <row r="454" spans="1:15" ht="15" customHeight="1" x14ac:dyDescent="0.35">
      <c r="A454" s="3" t="s">
        <v>579</v>
      </c>
      <c r="B454" s="3" t="s">
        <v>581</v>
      </c>
      <c r="C454" s="3">
        <v>2013</v>
      </c>
      <c r="D454" s="3" t="s">
        <v>621</v>
      </c>
      <c r="E454" s="3" t="s">
        <v>622</v>
      </c>
      <c r="F454" s="3" t="s">
        <v>621</v>
      </c>
      <c r="G454" s="3" t="s">
        <v>622</v>
      </c>
      <c r="H454" s="3" t="s">
        <v>621</v>
      </c>
      <c r="I454" s="3" t="s">
        <v>622</v>
      </c>
      <c r="J454" s="3" t="s">
        <v>621</v>
      </c>
      <c r="O454" s="20">
        <f t="shared" si="7"/>
        <v>0</v>
      </c>
    </row>
    <row r="455" spans="1:15" ht="15" customHeight="1" x14ac:dyDescent="0.35">
      <c r="A455" s="3" t="s">
        <v>579</v>
      </c>
      <c r="B455" s="3" t="s">
        <v>582</v>
      </c>
      <c r="C455" s="3">
        <v>2013</v>
      </c>
      <c r="D455" s="3" t="s">
        <v>621</v>
      </c>
      <c r="E455" s="3" t="s">
        <v>622</v>
      </c>
      <c r="F455" s="3" t="s">
        <v>621</v>
      </c>
      <c r="G455" s="3" t="s">
        <v>622</v>
      </c>
      <c r="H455" s="3" t="s">
        <v>621</v>
      </c>
      <c r="I455" s="3" t="s">
        <v>622</v>
      </c>
      <c r="J455" s="3" t="s">
        <v>621</v>
      </c>
      <c r="O455" s="20">
        <f t="shared" si="7"/>
        <v>0</v>
      </c>
    </row>
    <row r="456" spans="1:15" ht="15" customHeight="1" x14ac:dyDescent="0.35">
      <c r="A456" s="3" t="s">
        <v>583</v>
      </c>
      <c r="B456" s="3" t="s">
        <v>584</v>
      </c>
      <c r="C456" s="3">
        <v>2013</v>
      </c>
      <c r="D456" s="3" t="s">
        <v>621</v>
      </c>
      <c r="E456" s="3" t="s">
        <v>622</v>
      </c>
      <c r="F456" s="3" t="s">
        <v>621</v>
      </c>
      <c r="G456" s="3" t="s">
        <v>622</v>
      </c>
      <c r="H456" s="3" t="s">
        <v>621</v>
      </c>
      <c r="I456" s="3" t="s">
        <v>622</v>
      </c>
      <c r="J456" s="3" t="s">
        <v>621</v>
      </c>
      <c r="O456" s="20">
        <f t="shared" si="7"/>
        <v>0</v>
      </c>
    </row>
    <row r="457" spans="1:15" ht="15" customHeight="1" x14ac:dyDescent="0.35">
      <c r="A457" s="3" t="s">
        <v>583</v>
      </c>
      <c r="B457" s="3" t="s">
        <v>585</v>
      </c>
      <c r="C457" s="3">
        <v>2013</v>
      </c>
      <c r="D457" s="3" t="s">
        <v>621</v>
      </c>
      <c r="E457" s="3" t="s">
        <v>622</v>
      </c>
      <c r="F457" s="3" t="s">
        <v>621</v>
      </c>
      <c r="G457" s="3" t="s">
        <v>622</v>
      </c>
      <c r="H457" s="3" t="s">
        <v>621</v>
      </c>
      <c r="I457" s="3" t="s">
        <v>622</v>
      </c>
      <c r="J457" s="3" t="s">
        <v>621</v>
      </c>
      <c r="O457" s="20">
        <f t="shared" si="7"/>
        <v>0</v>
      </c>
    </row>
    <row r="458" spans="1:15" ht="15" customHeight="1" x14ac:dyDescent="0.35">
      <c r="A458" s="3" t="s">
        <v>583</v>
      </c>
      <c r="B458" s="3" t="s">
        <v>586</v>
      </c>
      <c r="C458" s="3">
        <v>2013</v>
      </c>
      <c r="D458" s="3" t="s">
        <v>621</v>
      </c>
      <c r="E458" s="3" t="s">
        <v>622</v>
      </c>
      <c r="F458" s="3" t="s">
        <v>621</v>
      </c>
      <c r="G458" s="3" t="s">
        <v>622</v>
      </c>
      <c r="H458" s="3" t="s">
        <v>621</v>
      </c>
      <c r="I458" s="3" t="s">
        <v>622</v>
      </c>
      <c r="J458" s="3" t="s">
        <v>621</v>
      </c>
      <c r="O458" s="20">
        <f t="shared" si="7"/>
        <v>0</v>
      </c>
    </row>
    <row r="459" spans="1:15" ht="15" customHeight="1" x14ac:dyDescent="0.35">
      <c r="A459" s="3" t="s">
        <v>583</v>
      </c>
      <c r="B459" s="3" t="s">
        <v>587</v>
      </c>
      <c r="C459" s="3">
        <v>2013</v>
      </c>
      <c r="D459" s="3" t="s">
        <v>621</v>
      </c>
      <c r="E459" s="3" t="s">
        <v>622</v>
      </c>
      <c r="F459" s="3" t="s">
        <v>621</v>
      </c>
      <c r="G459" s="3" t="s">
        <v>622</v>
      </c>
      <c r="H459" s="3" t="s">
        <v>621</v>
      </c>
      <c r="I459" s="3" t="s">
        <v>622</v>
      </c>
      <c r="J459" s="3" t="s">
        <v>621</v>
      </c>
      <c r="O459" s="20">
        <f t="shared" si="7"/>
        <v>0</v>
      </c>
    </row>
    <row r="460" spans="1:15" ht="15" customHeight="1" x14ac:dyDescent="0.35">
      <c r="A460" s="3" t="s">
        <v>588</v>
      </c>
      <c r="B460" s="3" t="s">
        <v>589</v>
      </c>
      <c r="C460" s="3">
        <v>2013</v>
      </c>
      <c r="D460" s="3" t="s">
        <v>621</v>
      </c>
      <c r="E460" s="3" t="s">
        <v>622</v>
      </c>
      <c r="F460" s="3" t="s">
        <v>621</v>
      </c>
      <c r="G460" s="3" t="s">
        <v>622</v>
      </c>
      <c r="H460" s="3" t="s">
        <v>621</v>
      </c>
      <c r="I460" s="3" t="s">
        <v>622</v>
      </c>
      <c r="J460" s="3" t="s">
        <v>621</v>
      </c>
      <c r="O460" s="20">
        <f t="shared" si="7"/>
        <v>0</v>
      </c>
    </row>
    <row r="461" spans="1:15" ht="15" customHeight="1" x14ac:dyDescent="0.35">
      <c r="A461" s="3" t="s">
        <v>590</v>
      </c>
      <c r="B461" s="3" t="s">
        <v>591</v>
      </c>
      <c r="C461" s="3">
        <v>2013</v>
      </c>
      <c r="D461" s="3" t="s">
        <v>622</v>
      </c>
      <c r="E461" s="3" t="s">
        <v>622</v>
      </c>
      <c r="F461" s="3" t="s">
        <v>622</v>
      </c>
      <c r="G461" s="3" t="s">
        <v>622</v>
      </c>
      <c r="H461" s="3" t="s">
        <v>622</v>
      </c>
      <c r="I461" s="3" t="s">
        <v>622</v>
      </c>
      <c r="J461" s="3" t="s">
        <v>622</v>
      </c>
      <c r="O461" s="20">
        <f t="shared" si="7"/>
        <v>0</v>
      </c>
    </row>
    <row r="462" spans="1:15" ht="15" customHeight="1" x14ac:dyDescent="0.35">
      <c r="A462" s="3" t="s">
        <v>590</v>
      </c>
      <c r="B462" s="3" t="s">
        <v>592</v>
      </c>
      <c r="C462" s="3">
        <v>2013</v>
      </c>
      <c r="D462" s="3" t="s">
        <v>622</v>
      </c>
      <c r="E462" s="3" t="s">
        <v>622</v>
      </c>
      <c r="F462" s="3" t="s">
        <v>622</v>
      </c>
      <c r="G462" s="3" t="s">
        <v>622</v>
      </c>
      <c r="H462" s="3" t="s">
        <v>622</v>
      </c>
      <c r="I462" s="3" t="s">
        <v>622</v>
      </c>
      <c r="J462" s="3" t="s">
        <v>622</v>
      </c>
      <c r="O462" s="20">
        <f t="shared" si="7"/>
        <v>0</v>
      </c>
    </row>
    <row r="463" spans="1:15" ht="15" customHeight="1" x14ac:dyDescent="0.35">
      <c r="A463" s="3" t="s">
        <v>590</v>
      </c>
      <c r="B463" s="3" t="s">
        <v>593</v>
      </c>
      <c r="C463" s="3">
        <v>2013</v>
      </c>
      <c r="D463" s="3" t="s">
        <v>622</v>
      </c>
      <c r="E463" s="3" t="s">
        <v>622</v>
      </c>
      <c r="F463" s="3" t="s">
        <v>622</v>
      </c>
      <c r="G463" s="3" t="s">
        <v>622</v>
      </c>
      <c r="H463" s="3" t="s">
        <v>622</v>
      </c>
      <c r="I463" s="3" t="s">
        <v>622</v>
      </c>
      <c r="J463" s="3" t="s">
        <v>622</v>
      </c>
      <c r="O463" s="20">
        <f t="shared" si="7"/>
        <v>0</v>
      </c>
    </row>
    <row r="464" spans="1:15" ht="15" customHeight="1" x14ac:dyDescent="0.35">
      <c r="A464" s="3" t="s">
        <v>594</v>
      </c>
      <c r="B464" s="3" t="s">
        <v>595</v>
      </c>
      <c r="C464" s="3">
        <v>2013</v>
      </c>
      <c r="D464" s="3" t="s">
        <v>622</v>
      </c>
      <c r="E464" s="3" t="s">
        <v>622</v>
      </c>
      <c r="F464" s="3" t="s">
        <v>622</v>
      </c>
      <c r="G464" s="3" t="s">
        <v>622</v>
      </c>
      <c r="H464" s="3" t="s">
        <v>622</v>
      </c>
      <c r="I464" s="3" t="s">
        <v>622</v>
      </c>
      <c r="J464" s="3" t="s">
        <v>622</v>
      </c>
      <c r="O464" s="20">
        <f t="shared" si="7"/>
        <v>0</v>
      </c>
    </row>
    <row r="465" spans="1:15" ht="15" customHeight="1" x14ac:dyDescent="0.35">
      <c r="A465" s="3" t="s">
        <v>596</v>
      </c>
      <c r="B465" s="3" t="s">
        <v>597</v>
      </c>
      <c r="C465" s="3">
        <v>2013</v>
      </c>
      <c r="D465" s="3">
        <v>301.59500000000003</v>
      </c>
      <c r="E465" s="3" t="s">
        <v>704</v>
      </c>
      <c r="F465" s="3">
        <v>296.947</v>
      </c>
      <c r="G465" s="3" t="s">
        <v>705</v>
      </c>
      <c r="H465" s="3">
        <v>4.3970000000000002</v>
      </c>
      <c r="I465" s="3" t="s">
        <v>706</v>
      </c>
      <c r="J465" s="3">
        <v>0.251</v>
      </c>
      <c r="O465" s="20">
        <f t="shared" si="7"/>
        <v>301.59499999999997</v>
      </c>
    </row>
    <row r="466" spans="1:15" ht="15" customHeight="1" x14ac:dyDescent="0.35">
      <c r="A466" s="3" t="s">
        <v>596</v>
      </c>
      <c r="B466" s="3" t="s">
        <v>598</v>
      </c>
      <c r="C466" s="3">
        <v>2013</v>
      </c>
      <c r="D466" s="3" t="s">
        <v>621</v>
      </c>
      <c r="E466" s="3" t="s">
        <v>622</v>
      </c>
      <c r="F466" s="3" t="s">
        <v>621</v>
      </c>
      <c r="G466" s="3" t="s">
        <v>622</v>
      </c>
      <c r="H466" s="3" t="s">
        <v>621</v>
      </c>
      <c r="I466" s="3" t="s">
        <v>622</v>
      </c>
      <c r="J466" s="3" t="s">
        <v>621</v>
      </c>
      <c r="O466" s="20">
        <f t="shared" si="7"/>
        <v>0</v>
      </c>
    </row>
    <row r="467" spans="1:15" ht="15" customHeight="1" x14ac:dyDescent="0.35">
      <c r="A467" s="3" t="s">
        <v>596</v>
      </c>
      <c r="B467" s="3" t="s">
        <v>599</v>
      </c>
      <c r="C467" s="3">
        <v>2013</v>
      </c>
      <c r="D467" s="3" t="s">
        <v>621</v>
      </c>
      <c r="E467" s="3" t="s">
        <v>622</v>
      </c>
      <c r="F467" s="3" t="s">
        <v>621</v>
      </c>
      <c r="G467" s="3" t="s">
        <v>622</v>
      </c>
      <c r="H467" s="3" t="s">
        <v>621</v>
      </c>
      <c r="I467" s="3" t="s">
        <v>622</v>
      </c>
      <c r="J467" s="3" t="s">
        <v>621</v>
      </c>
      <c r="O467" s="20">
        <f t="shared" si="7"/>
        <v>0</v>
      </c>
    </row>
    <row r="468" spans="1:15" ht="15" customHeight="1" x14ac:dyDescent="0.35">
      <c r="A468" s="3" t="s">
        <v>596</v>
      </c>
      <c r="B468" s="3" t="s">
        <v>600</v>
      </c>
      <c r="C468" s="3">
        <v>2013</v>
      </c>
      <c r="D468" s="3">
        <v>0.251</v>
      </c>
      <c r="E468" s="3" t="s">
        <v>706</v>
      </c>
      <c r="F468" s="3">
        <v>0.251</v>
      </c>
      <c r="G468" s="3" t="s">
        <v>622</v>
      </c>
      <c r="H468" s="3" t="s">
        <v>621</v>
      </c>
      <c r="I468" s="3" t="s">
        <v>622</v>
      </c>
      <c r="J468" s="3" t="s">
        <v>621</v>
      </c>
      <c r="O468" s="20">
        <f t="shared" si="7"/>
        <v>0.251</v>
      </c>
    </row>
    <row r="469" spans="1:15" ht="15" customHeight="1" x14ac:dyDescent="0.35">
      <c r="A469" s="3" t="s">
        <v>601</v>
      </c>
      <c r="B469" s="3" t="s">
        <v>602</v>
      </c>
      <c r="C469" s="3">
        <v>2013</v>
      </c>
      <c r="D469" s="3" t="s">
        <v>622</v>
      </c>
      <c r="E469" s="3" t="s">
        <v>622</v>
      </c>
      <c r="F469" s="3" t="s">
        <v>621</v>
      </c>
      <c r="G469" s="3" t="s">
        <v>622</v>
      </c>
      <c r="H469" s="3" t="s">
        <v>621</v>
      </c>
      <c r="I469" s="3" t="s">
        <v>622</v>
      </c>
      <c r="J469" s="3" t="s">
        <v>621</v>
      </c>
      <c r="O469" s="20">
        <f t="shared" si="7"/>
        <v>0</v>
      </c>
    </row>
    <row r="470" spans="1:15" ht="15" customHeight="1" x14ac:dyDescent="0.35">
      <c r="A470" s="3" t="s">
        <v>603</v>
      </c>
      <c r="B470" s="3" t="s">
        <v>604</v>
      </c>
      <c r="C470" s="3">
        <v>2013</v>
      </c>
      <c r="D470" s="3" t="s">
        <v>621</v>
      </c>
      <c r="E470" s="3" t="s">
        <v>622</v>
      </c>
      <c r="F470" s="3" t="s">
        <v>621</v>
      </c>
      <c r="G470" s="3" t="s">
        <v>622</v>
      </c>
      <c r="H470" s="3" t="s">
        <v>621</v>
      </c>
      <c r="I470" s="3" t="s">
        <v>622</v>
      </c>
      <c r="J470" s="3" t="s">
        <v>621</v>
      </c>
      <c r="O470" s="20">
        <f t="shared" si="7"/>
        <v>0</v>
      </c>
    </row>
    <row r="471" spans="1:15" ht="15" customHeight="1" x14ac:dyDescent="0.35">
      <c r="A471" s="3" t="s">
        <v>605</v>
      </c>
      <c r="B471" s="3" t="s">
        <v>606</v>
      </c>
      <c r="C471" s="3">
        <v>2013</v>
      </c>
      <c r="D471" s="3" t="s">
        <v>621</v>
      </c>
      <c r="E471" s="3" t="s">
        <v>622</v>
      </c>
      <c r="F471" s="3" t="s">
        <v>621</v>
      </c>
      <c r="G471" s="3" t="s">
        <v>622</v>
      </c>
      <c r="H471" s="3" t="s">
        <v>621</v>
      </c>
      <c r="I471" s="3" t="s">
        <v>622</v>
      </c>
      <c r="J471" s="3" t="s">
        <v>621</v>
      </c>
      <c r="O471" s="20">
        <f t="shared" si="7"/>
        <v>0</v>
      </c>
    </row>
    <row r="472" spans="1:15" ht="15" customHeight="1" x14ac:dyDescent="0.35">
      <c r="A472" s="3" t="s">
        <v>605</v>
      </c>
      <c r="B472" s="3" t="s">
        <v>607</v>
      </c>
      <c r="C472" s="3">
        <v>2013</v>
      </c>
      <c r="D472" s="3" t="s">
        <v>621</v>
      </c>
      <c r="E472" s="3" t="s">
        <v>622</v>
      </c>
      <c r="F472" s="3" t="s">
        <v>621</v>
      </c>
      <c r="G472" s="3" t="s">
        <v>622</v>
      </c>
      <c r="H472" s="3" t="s">
        <v>621</v>
      </c>
      <c r="I472" s="3" t="s">
        <v>622</v>
      </c>
      <c r="J472" s="3" t="s">
        <v>621</v>
      </c>
      <c r="O472" s="20">
        <f t="shared" si="7"/>
        <v>0</v>
      </c>
    </row>
    <row r="473" spans="1:15" ht="15" customHeight="1" x14ac:dyDescent="0.35">
      <c r="A473" s="3" t="s">
        <v>605</v>
      </c>
      <c r="B473" s="3" t="s">
        <v>608</v>
      </c>
      <c r="C473" s="3">
        <v>2013</v>
      </c>
      <c r="D473" s="3" t="s">
        <v>621</v>
      </c>
      <c r="E473" s="3" t="s">
        <v>622</v>
      </c>
      <c r="F473" s="3" t="s">
        <v>621</v>
      </c>
      <c r="G473" s="3" t="s">
        <v>622</v>
      </c>
      <c r="H473" s="3" t="s">
        <v>621</v>
      </c>
      <c r="I473" s="3" t="s">
        <v>622</v>
      </c>
      <c r="J473" s="3" t="s">
        <v>621</v>
      </c>
      <c r="O473" s="20">
        <f t="shared" si="7"/>
        <v>0</v>
      </c>
    </row>
    <row r="474" spans="1:15" ht="15" customHeight="1" x14ac:dyDescent="0.35">
      <c r="A474" s="3" t="s">
        <v>605</v>
      </c>
      <c r="B474" s="3" t="s">
        <v>609</v>
      </c>
      <c r="C474" s="3">
        <v>2013</v>
      </c>
      <c r="D474" s="3">
        <v>4.4960199999999997</v>
      </c>
      <c r="E474" s="3" t="s">
        <v>707</v>
      </c>
      <c r="F474" s="3">
        <v>4.4960199999999997</v>
      </c>
      <c r="G474" s="3" t="s">
        <v>622</v>
      </c>
      <c r="H474" s="3" t="s">
        <v>621</v>
      </c>
      <c r="I474" s="3" t="s">
        <v>622</v>
      </c>
      <c r="J474" s="3" t="s">
        <v>621</v>
      </c>
      <c r="O474" s="20">
        <f t="shared" si="7"/>
        <v>4.4960199999999997</v>
      </c>
    </row>
    <row r="475" spans="1:15" ht="15" customHeight="1" x14ac:dyDescent="0.35">
      <c r="A475" s="3" t="s">
        <v>605</v>
      </c>
      <c r="B475" s="3" t="s">
        <v>610</v>
      </c>
      <c r="C475" s="3">
        <v>2013</v>
      </c>
      <c r="D475" s="3" t="s">
        <v>621</v>
      </c>
      <c r="E475" s="3" t="s">
        <v>622</v>
      </c>
      <c r="F475" s="3" t="s">
        <v>621</v>
      </c>
      <c r="G475" s="3" t="s">
        <v>622</v>
      </c>
      <c r="H475" s="3" t="s">
        <v>621</v>
      </c>
      <c r="I475" s="3" t="s">
        <v>622</v>
      </c>
      <c r="J475" s="3" t="s">
        <v>621</v>
      </c>
      <c r="O475" s="20">
        <f t="shared" si="7"/>
        <v>0</v>
      </c>
    </row>
    <row r="476" spans="1:15" ht="15" customHeight="1" x14ac:dyDescent="0.35">
      <c r="A476" s="3" t="s">
        <v>605</v>
      </c>
      <c r="B476" s="3" t="s">
        <v>611</v>
      </c>
      <c r="C476" s="3">
        <v>2013</v>
      </c>
      <c r="D476" s="3" t="s">
        <v>621</v>
      </c>
      <c r="E476" s="3" t="s">
        <v>622</v>
      </c>
      <c r="F476" s="3" t="s">
        <v>621</v>
      </c>
      <c r="G476" s="3" t="s">
        <v>622</v>
      </c>
      <c r="H476" s="3" t="s">
        <v>621</v>
      </c>
      <c r="I476" s="3" t="s">
        <v>622</v>
      </c>
      <c r="J476" s="3" t="s">
        <v>621</v>
      </c>
      <c r="O476" s="20">
        <f t="shared" si="7"/>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AE476"/>
  <sheetViews>
    <sheetView zoomScale="80" zoomScaleNormal="80"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ColWidth="9.1796875" defaultRowHeight="15" customHeight="1" x14ac:dyDescent="0.35"/>
  <cols>
    <col min="1" max="1" width="17.453125" style="3" customWidth="1"/>
    <col min="2" max="2" width="19.54296875" style="3" customWidth="1"/>
    <col min="3" max="5" width="9.1796875" style="3" customWidth="1"/>
    <col min="6" max="12" width="9.1796875" style="3"/>
    <col min="13" max="13" width="15.453125" style="3" customWidth="1"/>
    <col min="14" max="17" width="9.1796875" style="3"/>
    <col min="18" max="18" width="14.1796875" style="3" customWidth="1"/>
    <col min="19" max="21" width="9.1796875" style="3"/>
    <col min="22" max="23" width="9.1796875" style="20"/>
    <col min="24" max="16384" width="9.1796875" style="3"/>
  </cols>
  <sheetData>
    <row r="1" spans="1:31" s="27" customFormat="1" ht="156.75" customHeight="1" thickBot="1" x14ac:dyDescent="0.4">
      <c r="A1" s="26" t="s">
        <v>612</v>
      </c>
      <c r="B1" s="26" t="s">
        <v>1</v>
      </c>
      <c r="C1" s="26" t="s">
        <v>613</v>
      </c>
      <c r="D1" s="26" t="s">
        <v>708</v>
      </c>
      <c r="E1" s="26" t="s">
        <v>709</v>
      </c>
      <c r="F1" s="26" t="s">
        <v>710</v>
      </c>
      <c r="G1" s="26" t="s">
        <v>711</v>
      </c>
      <c r="H1" s="26" t="s">
        <v>712</v>
      </c>
      <c r="I1" s="26" t="s">
        <v>713</v>
      </c>
      <c r="J1" s="26" t="s">
        <v>714</v>
      </c>
      <c r="K1" s="26" t="s">
        <v>711</v>
      </c>
      <c r="L1" s="26" t="s">
        <v>715</v>
      </c>
      <c r="M1" s="26" t="s">
        <v>716</v>
      </c>
      <c r="N1" s="26" t="s">
        <v>717</v>
      </c>
      <c r="O1" s="26" t="s">
        <v>718</v>
      </c>
      <c r="P1" s="26" t="s">
        <v>711</v>
      </c>
      <c r="Q1" s="26" t="s">
        <v>715</v>
      </c>
      <c r="R1" s="26" t="s">
        <v>716</v>
      </c>
      <c r="S1" s="26" t="s">
        <v>717</v>
      </c>
      <c r="V1" s="18" t="s">
        <v>1013</v>
      </c>
      <c r="W1" s="18" t="s">
        <v>1051</v>
      </c>
      <c r="AA1" s="231" t="s">
        <v>1320</v>
      </c>
      <c r="AC1" s="27" t="s">
        <v>1343</v>
      </c>
      <c r="AD1" s="27" t="s">
        <v>1344</v>
      </c>
      <c r="AE1" s="27" t="s">
        <v>1345</v>
      </c>
    </row>
    <row r="2" spans="1:31" ht="15" customHeight="1" x14ac:dyDescent="0.35">
      <c r="A2" s="3" t="s">
        <v>8</v>
      </c>
      <c r="B2" s="3" t="s">
        <v>9</v>
      </c>
      <c r="C2" s="3">
        <v>2013</v>
      </c>
      <c r="D2" s="3">
        <v>2.1000000000000001E-2</v>
      </c>
      <c r="E2" s="3" t="s">
        <v>621</v>
      </c>
      <c r="F2" s="3" t="s">
        <v>719</v>
      </c>
      <c r="G2" s="3">
        <v>1.1000000000000001</v>
      </c>
      <c r="H2" s="3">
        <v>0</v>
      </c>
      <c r="I2" s="3">
        <v>0</v>
      </c>
      <c r="J2" s="3" t="s">
        <v>621</v>
      </c>
      <c r="K2" s="3" t="s">
        <v>621</v>
      </c>
      <c r="L2" s="3" t="s">
        <v>621</v>
      </c>
      <c r="M2" s="3" t="s">
        <v>621</v>
      </c>
      <c r="N2" s="3" t="s">
        <v>621</v>
      </c>
      <c r="O2" s="3" t="s">
        <v>621</v>
      </c>
      <c r="P2" s="3" t="s">
        <v>621</v>
      </c>
      <c r="Q2" s="3" t="s">
        <v>621</v>
      </c>
      <c r="R2" s="3" t="s">
        <v>621</v>
      </c>
      <c r="S2" s="3" t="s">
        <v>621</v>
      </c>
      <c r="V2" s="20">
        <f>IFERROR(D2/1,0)</f>
        <v>2.1000000000000001E-2</v>
      </c>
      <c r="W2" s="20" t="str">
        <f>IFERROR(J2/1,"")</f>
        <v/>
      </c>
      <c r="AA2" s="90" t="str">
        <f t="shared" ref="AA2:AA65" si="0">IF(OR(F2="-",F2="et",F2="'-'",F2="'0'",F2="'DS'"),"Nordisk residual",F2)</f>
        <v>'Förnybar energi "Guarantee of origin"'</v>
      </c>
      <c r="AC2" s="3">
        <f>IFERROR(G2/1,2.23)</f>
        <v>1.1000000000000001</v>
      </c>
      <c r="AD2" s="3">
        <f>IFERROR(H2/1,258)</f>
        <v>0</v>
      </c>
      <c r="AE2" s="3">
        <f>IFERROR(I2/1,0.33)</f>
        <v>0</v>
      </c>
    </row>
    <row r="3" spans="1:31" ht="15" customHeight="1" x14ac:dyDescent="0.35">
      <c r="A3" s="3" t="s">
        <v>8</v>
      </c>
      <c r="B3" s="3" t="s">
        <v>11</v>
      </c>
      <c r="C3" s="3">
        <v>2013</v>
      </c>
      <c r="D3" s="3">
        <v>2.3940000000000001</v>
      </c>
      <c r="E3" s="3">
        <v>10.577999999999999</v>
      </c>
      <c r="F3" s="3" t="s">
        <v>720</v>
      </c>
      <c r="G3" s="3">
        <v>1.1000000000000001</v>
      </c>
      <c r="H3" s="3">
        <v>0</v>
      </c>
      <c r="I3" s="3">
        <v>0</v>
      </c>
      <c r="J3" s="3" t="s">
        <v>621</v>
      </c>
      <c r="K3" s="3" t="s">
        <v>621</v>
      </c>
      <c r="L3" s="3" t="s">
        <v>621</v>
      </c>
      <c r="M3" s="3" t="s">
        <v>621</v>
      </c>
      <c r="N3" s="3" t="s">
        <v>621</v>
      </c>
      <c r="O3" s="3" t="s">
        <v>621</v>
      </c>
      <c r="P3" s="3" t="s">
        <v>621</v>
      </c>
      <c r="Q3" s="3" t="s">
        <v>621</v>
      </c>
      <c r="R3" s="3" t="s">
        <v>621</v>
      </c>
      <c r="S3" s="3" t="s">
        <v>621</v>
      </c>
      <c r="V3" s="20">
        <f t="shared" ref="V3:V66" si="1">IFERROR(D3/1,0)</f>
        <v>2.3940000000000001</v>
      </c>
      <c r="W3" s="20" t="str">
        <f>IFERROR(J3/1,"")</f>
        <v/>
      </c>
      <c r="AA3" s="90" t="str">
        <f t="shared" si="0"/>
        <v>'förnybar el "guarantee of origin"'</v>
      </c>
      <c r="AC3" s="3">
        <f t="shared" ref="AC3:AC66" si="2">IFERROR(G3/1,2.23)</f>
        <v>1.1000000000000001</v>
      </c>
      <c r="AD3" s="3">
        <f t="shared" ref="AD3:AD66" si="3">IFERROR(H3/1,258)</f>
        <v>0</v>
      </c>
      <c r="AE3" s="3">
        <f t="shared" ref="AE3:AE66" si="4">IFERROR(I3/1,0.33)</f>
        <v>0</v>
      </c>
    </row>
    <row r="4" spans="1:31" ht="15" customHeight="1" x14ac:dyDescent="0.35">
      <c r="A4" s="3" t="s">
        <v>8</v>
      </c>
      <c r="B4" s="3" t="s">
        <v>12</v>
      </c>
      <c r="C4" s="3">
        <v>2013</v>
      </c>
      <c r="D4" s="3">
        <v>7.3999999999999996E-2</v>
      </c>
      <c r="E4" s="3" t="s">
        <v>621</v>
      </c>
      <c r="F4" s="3" t="s">
        <v>720</v>
      </c>
      <c r="G4" s="3">
        <v>1.1000000000000001</v>
      </c>
      <c r="H4" s="3">
        <v>0</v>
      </c>
      <c r="I4" s="3">
        <v>0</v>
      </c>
      <c r="J4" s="3" t="s">
        <v>621</v>
      </c>
      <c r="K4" s="3" t="s">
        <v>621</v>
      </c>
      <c r="L4" s="3" t="s">
        <v>621</v>
      </c>
      <c r="M4" s="3" t="s">
        <v>621</v>
      </c>
      <c r="N4" s="3" t="s">
        <v>621</v>
      </c>
      <c r="O4" s="3" t="s">
        <v>621</v>
      </c>
      <c r="P4" s="3" t="s">
        <v>621</v>
      </c>
      <c r="Q4" s="3" t="s">
        <v>621</v>
      </c>
      <c r="R4" s="3" t="s">
        <v>621</v>
      </c>
      <c r="S4" s="3" t="s">
        <v>621</v>
      </c>
      <c r="V4" s="20">
        <f t="shared" si="1"/>
        <v>7.3999999999999996E-2</v>
      </c>
      <c r="W4" s="20" t="str">
        <f t="shared" ref="W4:W67" si="5">IFERROR(J4/1,"")</f>
        <v/>
      </c>
      <c r="AA4" s="90" t="str">
        <f t="shared" si="0"/>
        <v>'förnybar el "guarantee of origin"'</v>
      </c>
      <c r="AC4" s="3">
        <f t="shared" si="2"/>
        <v>1.1000000000000001</v>
      </c>
      <c r="AD4" s="3">
        <f t="shared" si="3"/>
        <v>0</v>
      </c>
      <c r="AE4" s="3">
        <f t="shared" si="4"/>
        <v>0</v>
      </c>
    </row>
    <row r="5" spans="1:31" ht="15" customHeight="1" x14ac:dyDescent="0.35">
      <c r="A5" s="3" t="s">
        <v>8</v>
      </c>
      <c r="B5" s="3" t="s">
        <v>13</v>
      </c>
      <c r="C5" s="3">
        <v>2013</v>
      </c>
      <c r="D5" s="3" t="s">
        <v>621</v>
      </c>
      <c r="E5" s="3" t="s">
        <v>621</v>
      </c>
      <c r="F5" s="3" t="s">
        <v>622</v>
      </c>
      <c r="G5" s="3">
        <v>2.23</v>
      </c>
      <c r="H5" s="3">
        <v>258</v>
      </c>
      <c r="I5" s="3">
        <v>0.33</v>
      </c>
      <c r="J5" s="3" t="s">
        <v>621</v>
      </c>
      <c r="K5" s="3" t="s">
        <v>621</v>
      </c>
      <c r="L5" s="3" t="s">
        <v>621</v>
      </c>
      <c r="M5" s="3" t="s">
        <v>621</v>
      </c>
      <c r="N5" s="3" t="s">
        <v>621</v>
      </c>
      <c r="O5" s="3" t="s">
        <v>621</v>
      </c>
      <c r="P5" s="3" t="s">
        <v>621</v>
      </c>
      <c r="Q5" s="3" t="s">
        <v>621</v>
      </c>
      <c r="R5" s="3" t="s">
        <v>621</v>
      </c>
      <c r="S5" s="3" t="s">
        <v>621</v>
      </c>
      <c r="V5" s="20">
        <f t="shared" si="1"/>
        <v>0</v>
      </c>
      <c r="W5" s="20" t="str">
        <f t="shared" si="5"/>
        <v/>
      </c>
      <c r="AA5" s="90" t="str">
        <f t="shared" si="0"/>
        <v>Nordisk residual</v>
      </c>
      <c r="AC5" s="3">
        <f t="shared" si="2"/>
        <v>2.23</v>
      </c>
      <c r="AD5" s="3">
        <f t="shared" si="3"/>
        <v>258</v>
      </c>
      <c r="AE5" s="3">
        <f t="shared" si="4"/>
        <v>0.33</v>
      </c>
    </row>
    <row r="6" spans="1:31" ht="15" customHeight="1" x14ac:dyDescent="0.35">
      <c r="A6" s="3" t="s">
        <v>8</v>
      </c>
      <c r="B6" s="3" t="s">
        <v>15</v>
      </c>
      <c r="C6" s="3">
        <v>2013</v>
      </c>
      <c r="D6" s="3">
        <v>1.2E-2</v>
      </c>
      <c r="E6" s="3" t="s">
        <v>621</v>
      </c>
      <c r="F6" s="3" t="s">
        <v>720</v>
      </c>
      <c r="G6" s="3">
        <v>1.1000000000000001</v>
      </c>
      <c r="H6" s="3">
        <v>0</v>
      </c>
      <c r="I6" s="3">
        <v>0</v>
      </c>
      <c r="J6" s="3" t="s">
        <v>621</v>
      </c>
      <c r="K6" s="3" t="s">
        <v>621</v>
      </c>
      <c r="L6" s="3" t="s">
        <v>621</v>
      </c>
      <c r="M6" s="3" t="s">
        <v>621</v>
      </c>
      <c r="N6" s="3" t="s">
        <v>621</v>
      </c>
      <c r="O6" s="3" t="s">
        <v>621</v>
      </c>
      <c r="P6" s="3" t="s">
        <v>621</v>
      </c>
      <c r="Q6" s="3" t="s">
        <v>621</v>
      </c>
      <c r="R6" s="3" t="s">
        <v>621</v>
      </c>
      <c r="S6" s="3" t="s">
        <v>621</v>
      </c>
      <c r="V6" s="20">
        <f t="shared" si="1"/>
        <v>1.2E-2</v>
      </c>
      <c r="W6" s="20" t="str">
        <f t="shared" si="5"/>
        <v/>
      </c>
      <c r="AA6" s="90" t="str">
        <f t="shared" si="0"/>
        <v>'förnybar el "guarantee of origin"'</v>
      </c>
      <c r="AC6" s="3">
        <f t="shared" si="2"/>
        <v>1.1000000000000001</v>
      </c>
      <c r="AD6" s="3">
        <f t="shared" si="3"/>
        <v>0</v>
      </c>
      <c r="AE6" s="3">
        <f t="shared" si="4"/>
        <v>0</v>
      </c>
    </row>
    <row r="7" spans="1:31" ht="15" customHeight="1" x14ac:dyDescent="0.35">
      <c r="A7" s="3" t="s">
        <v>16</v>
      </c>
      <c r="B7" s="3" t="s">
        <v>17</v>
      </c>
      <c r="C7" s="3">
        <v>2013</v>
      </c>
      <c r="D7" s="3">
        <v>1.2</v>
      </c>
      <c r="E7" s="3" t="s">
        <v>621</v>
      </c>
      <c r="F7" s="3" t="s">
        <v>721</v>
      </c>
      <c r="G7" s="3">
        <v>0.95</v>
      </c>
      <c r="H7" s="3">
        <v>0</v>
      </c>
      <c r="I7" s="3">
        <v>0</v>
      </c>
      <c r="J7" s="3" t="s">
        <v>621</v>
      </c>
      <c r="K7" s="3" t="s">
        <v>621</v>
      </c>
      <c r="L7" s="3" t="s">
        <v>621</v>
      </c>
      <c r="M7" s="3" t="s">
        <v>621</v>
      </c>
      <c r="N7" s="3" t="s">
        <v>621</v>
      </c>
      <c r="O7" s="3" t="s">
        <v>621</v>
      </c>
      <c r="P7" s="3" t="s">
        <v>621</v>
      </c>
      <c r="Q7" s="3" t="s">
        <v>621</v>
      </c>
      <c r="R7" s="3" t="s">
        <v>621</v>
      </c>
      <c r="S7" s="3" t="s">
        <v>621</v>
      </c>
      <c r="V7" s="20">
        <f t="shared" si="1"/>
        <v>1.2</v>
      </c>
      <c r="W7" s="20" t="str">
        <f t="shared" si="5"/>
        <v/>
      </c>
      <c r="AA7" s="90" t="str">
        <f t="shared" si="0"/>
        <v>'85% vattenkraft och 15% vind'</v>
      </c>
      <c r="AC7" s="3">
        <f t="shared" si="2"/>
        <v>0.95</v>
      </c>
      <c r="AD7" s="3">
        <f t="shared" si="3"/>
        <v>0</v>
      </c>
      <c r="AE7" s="3">
        <f t="shared" si="4"/>
        <v>0</v>
      </c>
    </row>
    <row r="8" spans="1:31" ht="15" customHeight="1" x14ac:dyDescent="0.35">
      <c r="A8" s="3" t="s">
        <v>18</v>
      </c>
      <c r="B8" s="3" t="s">
        <v>19</v>
      </c>
      <c r="C8" s="3">
        <v>2013</v>
      </c>
      <c r="D8" s="3" t="s">
        <v>621</v>
      </c>
      <c r="E8" s="3" t="s">
        <v>621</v>
      </c>
      <c r="F8" s="3" t="s">
        <v>621</v>
      </c>
      <c r="G8" s="3">
        <v>2.23</v>
      </c>
      <c r="H8" s="3">
        <v>258</v>
      </c>
      <c r="I8" s="3">
        <v>0.33</v>
      </c>
      <c r="J8" s="3" t="s">
        <v>621</v>
      </c>
      <c r="K8" s="3" t="s">
        <v>621</v>
      </c>
      <c r="L8" s="3" t="s">
        <v>621</v>
      </c>
      <c r="M8" s="3" t="s">
        <v>621</v>
      </c>
      <c r="N8" s="3" t="s">
        <v>621</v>
      </c>
      <c r="O8" s="3" t="s">
        <v>621</v>
      </c>
      <c r="P8" s="3" t="s">
        <v>621</v>
      </c>
      <c r="Q8" s="3" t="s">
        <v>621</v>
      </c>
      <c r="R8" s="3" t="s">
        <v>621</v>
      </c>
      <c r="S8" s="3" t="s">
        <v>621</v>
      </c>
      <c r="V8" s="20">
        <f t="shared" si="1"/>
        <v>0</v>
      </c>
      <c r="W8" s="20" t="str">
        <f t="shared" si="5"/>
        <v/>
      </c>
      <c r="AA8" s="90" t="str">
        <f t="shared" si="0"/>
        <v>Nordisk residual</v>
      </c>
      <c r="AC8" s="3">
        <f t="shared" si="2"/>
        <v>2.23</v>
      </c>
      <c r="AD8" s="3">
        <f t="shared" si="3"/>
        <v>258</v>
      </c>
      <c r="AE8" s="3">
        <f t="shared" si="4"/>
        <v>0.33</v>
      </c>
    </row>
    <row r="9" spans="1:31" ht="15" customHeight="1" x14ac:dyDescent="0.35">
      <c r="A9" s="3" t="s">
        <v>18</v>
      </c>
      <c r="B9" s="3" t="s">
        <v>21</v>
      </c>
      <c r="C9" s="3">
        <v>2013</v>
      </c>
      <c r="D9" s="3" t="s">
        <v>722</v>
      </c>
      <c r="E9" s="3" t="s">
        <v>722</v>
      </c>
      <c r="F9" s="3" t="s">
        <v>622</v>
      </c>
      <c r="G9" s="3" t="s">
        <v>722</v>
      </c>
      <c r="H9" s="3" t="s">
        <v>722</v>
      </c>
      <c r="I9" s="3" t="s">
        <v>722</v>
      </c>
      <c r="J9" s="3" t="s">
        <v>722</v>
      </c>
      <c r="K9" s="3" t="s">
        <v>722</v>
      </c>
      <c r="L9" s="3" t="s">
        <v>722</v>
      </c>
      <c r="M9" s="3" t="s">
        <v>722</v>
      </c>
      <c r="N9" s="3" t="s">
        <v>722</v>
      </c>
      <c r="O9" s="3" t="s">
        <v>722</v>
      </c>
      <c r="P9" s="3" t="s">
        <v>722</v>
      </c>
      <c r="Q9" s="3" t="s">
        <v>722</v>
      </c>
      <c r="R9" s="3" t="s">
        <v>722</v>
      </c>
      <c r="S9" s="3" t="s">
        <v>722</v>
      </c>
      <c r="V9" s="20">
        <f t="shared" si="1"/>
        <v>0</v>
      </c>
      <c r="W9" s="20" t="str">
        <f t="shared" si="5"/>
        <v/>
      </c>
      <c r="AA9" s="90" t="str">
        <f t="shared" si="0"/>
        <v>Nordisk residual</v>
      </c>
      <c r="AC9" s="3">
        <f t="shared" si="2"/>
        <v>2.23</v>
      </c>
      <c r="AD9" s="3">
        <f t="shared" si="3"/>
        <v>258</v>
      </c>
      <c r="AE9" s="3">
        <f t="shared" si="4"/>
        <v>0.33</v>
      </c>
    </row>
    <row r="10" spans="1:31" ht="15" customHeight="1" x14ac:dyDescent="0.35">
      <c r="A10" s="3" t="s">
        <v>18</v>
      </c>
      <c r="B10" s="3" t="s">
        <v>22</v>
      </c>
      <c r="C10" s="3">
        <v>2013</v>
      </c>
      <c r="D10" s="3" t="s">
        <v>722</v>
      </c>
      <c r="E10" s="3" t="s">
        <v>722</v>
      </c>
      <c r="F10" s="3" t="s">
        <v>621</v>
      </c>
      <c r="G10" s="3" t="s">
        <v>722</v>
      </c>
      <c r="H10" s="3" t="s">
        <v>722</v>
      </c>
      <c r="I10" s="3" t="s">
        <v>722</v>
      </c>
      <c r="J10" s="3" t="s">
        <v>722</v>
      </c>
      <c r="K10" s="3" t="s">
        <v>722</v>
      </c>
      <c r="L10" s="3" t="s">
        <v>722</v>
      </c>
      <c r="M10" s="3" t="s">
        <v>722</v>
      </c>
      <c r="N10" s="3" t="s">
        <v>722</v>
      </c>
      <c r="O10" s="3" t="s">
        <v>722</v>
      </c>
      <c r="P10" s="3" t="s">
        <v>722</v>
      </c>
      <c r="Q10" s="3" t="s">
        <v>722</v>
      </c>
      <c r="R10" s="3" t="s">
        <v>722</v>
      </c>
      <c r="S10" s="3" t="s">
        <v>722</v>
      </c>
      <c r="V10" s="20">
        <f t="shared" si="1"/>
        <v>0</v>
      </c>
      <c r="W10" s="20" t="str">
        <f t="shared" si="5"/>
        <v/>
      </c>
      <c r="AA10" s="90" t="str">
        <f t="shared" si="0"/>
        <v>Nordisk residual</v>
      </c>
      <c r="AC10" s="3">
        <f t="shared" si="2"/>
        <v>2.23</v>
      </c>
      <c r="AD10" s="3">
        <f t="shared" si="3"/>
        <v>258</v>
      </c>
      <c r="AE10" s="3">
        <f t="shared" si="4"/>
        <v>0.33</v>
      </c>
    </row>
    <row r="11" spans="1:31" ht="15" customHeight="1" x14ac:dyDescent="0.35">
      <c r="A11" s="3" t="s">
        <v>23</v>
      </c>
      <c r="B11" s="3" t="s">
        <v>24</v>
      </c>
      <c r="C11" s="3">
        <v>2013</v>
      </c>
      <c r="D11" s="3">
        <v>2.8</v>
      </c>
      <c r="E11" s="3" t="s">
        <v>621</v>
      </c>
      <c r="F11" s="3" t="s">
        <v>622</v>
      </c>
      <c r="G11" s="3">
        <v>2.23</v>
      </c>
      <c r="H11" s="3">
        <v>258</v>
      </c>
      <c r="I11" s="3">
        <v>0.33</v>
      </c>
      <c r="J11" s="3" t="s">
        <v>621</v>
      </c>
      <c r="K11" s="3" t="s">
        <v>621</v>
      </c>
      <c r="L11" s="3" t="s">
        <v>621</v>
      </c>
      <c r="M11" s="3" t="s">
        <v>621</v>
      </c>
      <c r="N11" s="3" t="s">
        <v>621</v>
      </c>
      <c r="O11" s="3" t="s">
        <v>621</v>
      </c>
      <c r="P11" s="3" t="s">
        <v>621</v>
      </c>
      <c r="Q11" s="3" t="s">
        <v>621</v>
      </c>
      <c r="R11" s="3" t="s">
        <v>621</v>
      </c>
      <c r="S11" s="3" t="s">
        <v>621</v>
      </c>
      <c r="V11" s="20">
        <f t="shared" si="1"/>
        <v>2.8</v>
      </c>
      <c r="W11" s="20" t="str">
        <f t="shared" si="5"/>
        <v/>
      </c>
      <c r="AA11" s="90" t="str">
        <f t="shared" si="0"/>
        <v>Nordisk residual</v>
      </c>
      <c r="AC11" s="3">
        <f t="shared" si="2"/>
        <v>2.23</v>
      </c>
      <c r="AD11" s="3">
        <f t="shared" si="3"/>
        <v>258</v>
      </c>
      <c r="AE11" s="3">
        <f t="shared" si="4"/>
        <v>0.33</v>
      </c>
    </row>
    <row r="12" spans="1:31" ht="15" customHeight="1" x14ac:dyDescent="0.3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V12" s="20">
        <f t="shared" si="1"/>
        <v>0</v>
      </c>
      <c r="W12" s="20" t="str">
        <f t="shared" si="5"/>
        <v/>
      </c>
      <c r="AA12" s="90" t="str">
        <f t="shared" si="0"/>
        <v>Nordisk residual</v>
      </c>
      <c r="AC12" s="3">
        <f t="shared" si="2"/>
        <v>2.23</v>
      </c>
      <c r="AD12" s="3">
        <f t="shared" si="3"/>
        <v>258</v>
      </c>
      <c r="AE12" s="3">
        <f t="shared" si="4"/>
        <v>0.33</v>
      </c>
    </row>
    <row r="13" spans="1:31" ht="15" customHeight="1" x14ac:dyDescent="0.35">
      <c r="A13" s="3" t="s">
        <v>27</v>
      </c>
      <c r="B13" s="3" t="s">
        <v>28</v>
      </c>
      <c r="C13" s="3">
        <v>2013</v>
      </c>
      <c r="D13" s="3">
        <v>3.1</v>
      </c>
      <c r="E13" s="3" t="s">
        <v>621</v>
      </c>
      <c r="F13" s="3" t="s">
        <v>723</v>
      </c>
      <c r="G13" s="3">
        <v>2.23</v>
      </c>
      <c r="H13" s="3">
        <v>258</v>
      </c>
      <c r="I13" s="3">
        <v>0.33</v>
      </c>
      <c r="J13" s="3" t="s">
        <v>621</v>
      </c>
      <c r="K13" s="3" t="s">
        <v>621</v>
      </c>
      <c r="L13" s="3" t="s">
        <v>621</v>
      </c>
      <c r="M13" s="3" t="s">
        <v>621</v>
      </c>
      <c r="N13" s="3" t="s">
        <v>621</v>
      </c>
      <c r="O13" s="3" t="s">
        <v>621</v>
      </c>
      <c r="P13" s="3" t="s">
        <v>621</v>
      </c>
      <c r="Q13" s="3" t="s">
        <v>621</v>
      </c>
      <c r="R13" s="3" t="s">
        <v>621</v>
      </c>
      <c r="S13" s="3" t="s">
        <v>621</v>
      </c>
      <c r="V13" s="20">
        <f t="shared" si="1"/>
        <v>3.1</v>
      </c>
      <c r="W13" s="20" t="str">
        <f t="shared" si="5"/>
        <v/>
      </c>
      <c r="AA13" s="90" t="str">
        <f t="shared" si="0"/>
        <v>'El från vattenkraft'</v>
      </c>
      <c r="AC13" s="3">
        <f t="shared" si="2"/>
        <v>2.23</v>
      </c>
      <c r="AD13" s="3">
        <f t="shared" si="3"/>
        <v>258</v>
      </c>
      <c r="AE13" s="3">
        <f t="shared" si="4"/>
        <v>0.33</v>
      </c>
    </row>
    <row r="14" spans="1:31" ht="15" customHeight="1" x14ac:dyDescent="0.35">
      <c r="A14" s="3" t="s">
        <v>29</v>
      </c>
      <c r="B14" s="3" t="s">
        <v>30</v>
      </c>
      <c r="C14" s="3">
        <v>2013</v>
      </c>
      <c r="D14" s="3">
        <v>0.08</v>
      </c>
      <c r="E14" s="3" t="s">
        <v>621</v>
      </c>
      <c r="F14" s="3" t="s">
        <v>724</v>
      </c>
      <c r="G14" s="3">
        <v>1.1000000000000001</v>
      </c>
      <c r="H14" s="3">
        <v>258</v>
      </c>
      <c r="I14" s="3">
        <v>0</v>
      </c>
      <c r="J14" s="3" t="s">
        <v>621</v>
      </c>
      <c r="K14" s="3" t="s">
        <v>621</v>
      </c>
      <c r="L14" s="3" t="s">
        <v>621</v>
      </c>
      <c r="M14" s="3" t="s">
        <v>621</v>
      </c>
      <c r="N14" s="3" t="s">
        <v>621</v>
      </c>
      <c r="O14" s="3" t="s">
        <v>621</v>
      </c>
      <c r="P14" s="3" t="s">
        <v>621</v>
      </c>
      <c r="Q14" s="3" t="s">
        <v>621</v>
      </c>
      <c r="R14" s="3" t="s">
        <v>621</v>
      </c>
      <c r="S14" s="3" t="s">
        <v>621</v>
      </c>
      <c r="V14" s="20">
        <f t="shared" si="1"/>
        <v>0.08</v>
      </c>
      <c r="W14" s="20" t="str">
        <f t="shared" si="5"/>
        <v/>
      </c>
      <c r="AA14" s="90" t="str">
        <f t="shared" si="0"/>
        <v>'vind/vatten'</v>
      </c>
      <c r="AC14" s="3">
        <f t="shared" si="2"/>
        <v>1.1000000000000001</v>
      </c>
      <c r="AD14" s="3">
        <f t="shared" si="3"/>
        <v>258</v>
      </c>
      <c r="AE14" s="3">
        <f t="shared" si="4"/>
        <v>0</v>
      </c>
    </row>
    <row r="15" spans="1:31" ht="15" customHeight="1" x14ac:dyDescent="0.35">
      <c r="A15" s="3" t="s">
        <v>31</v>
      </c>
      <c r="B15" s="3" t="s">
        <v>32</v>
      </c>
      <c r="C15" s="3">
        <v>2013</v>
      </c>
      <c r="D15" s="3">
        <v>0.1</v>
      </c>
      <c r="E15" s="3" t="s">
        <v>621</v>
      </c>
      <c r="F15" s="3" t="s">
        <v>725</v>
      </c>
      <c r="G15" s="3">
        <v>0.03</v>
      </c>
      <c r="H15" s="3">
        <v>0</v>
      </c>
      <c r="I15" s="3">
        <v>0</v>
      </c>
      <c r="J15" s="3" t="s">
        <v>621</v>
      </c>
      <c r="K15" s="3" t="s">
        <v>621</v>
      </c>
      <c r="L15" s="3" t="s">
        <v>621</v>
      </c>
      <c r="M15" s="3" t="s">
        <v>621</v>
      </c>
      <c r="N15" s="3" t="s">
        <v>621</v>
      </c>
      <c r="O15" s="3" t="s">
        <v>621</v>
      </c>
      <c r="P15" s="3" t="s">
        <v>621</v>
      </c>
      <c r="Q15" s="3" t="s">
        <v>621</v>
      </c>
      <c r="R15" s="3" t="s">
        <v>621</v>
      </c>
      <c r="S15" s="3" t="s">
        <v>621</v>
      </c>
      <c r="V15" s="20">
        <f t="shared" si="1"/>
        <v>0.1</v>
      </c>
      <c r="W15" s="20" t="str">
        <f t="shared" si="5"/>
        <v/>
      </c>
      <c r="AA15" s="90" t="str">
        <f t="shared" si="0"/>
        <v>'Källmärkt'</v>
      </c>
      <c r="AC15" s="3">
        <f t="shared" si="2"/>
        <v>0.03</v>
      </c>
      <c r="AD15" s="3">
        <f t="shared" si="3"/>
        <v>0</v>
      </c>
      <c r="AE15" s="3">
        <f t="shared" si="4"/>
        <v>0</v>
      </c>
    </row>
    <row r="16" spans="1:31" ht="15" customHeight="1" x14ac:dyDescent="0.3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V16" s="20">
        <f t="shared" si="1"/>
        <v>0</v>
      </c>
      <c r="W16" s="20" t="str">
        <f t="shared" si="5"/>
        <v/>
      </c>
      <c r="AA16" s="90" t="str">
        <f t="shared" si="0"/>
        <v>Nordisk residual</v>
      </c>
      <c r="AC16" s="3">
        <f t="shared" si="2"/>
        <v>2.23</v>
      </c>
      <c r="AD16" s="3">
        <f t="shared" si="3"/>
        <v>258</v>
      </c>
      <c r="AE16" s="3">
        <f t="shared" si="4"/>
        <v>0.33</v>
      </c>
    </row>
    <row r="17" spans="1:31" ht="15" customHeight="1" x14ac:dyDescent="0.3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V17" s="20">
        <f t="shared" si="1"/>
        <v>0</v>
      </c>
      <c r="W17" s="20" t="str">
        <f t="shared" si="5"/>
        <v/>
      </c>
      <c r="AA17" s="90" t="str">
        <f t="shared" si="0"/>
        <v>Nordisk residual</v>
      </c>
      <c r="AC17" s="3">
        <f t="shared" si="2"/>
        <v>2.23</v>
      </c>
      <c r="AD17" s="3">
        <f t="shared" si="3"/>
        <v>258</v>
      </c>
      <c r="AE17" s="3">
        <f t="shared" si="4"/>
        <v>0.33</v>
      </c>
    </row>
    <row r="18" spans="1:31" ht="15" customHeight="1" x14ac:dyDescent="0.3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V18" s="20">
        <f t="shared" si="1"/>
        <v>0</v>
      </c>
      <c r="W18" s="20" t="str">
        <f t="shared" si="5"/>
        <v/>
      </c>
      <c r="AA18" s="90" t="str">
        <f t="shared" si="0"/>
        <v>Nordisk residual</v>
      </c>
      <c r="AC18" s="3">
        <f t="shared" si="2"/>
        <v>2.23</v>
      </c>
      <c r="AD18" s="3">
        <f t="shared" si="3"/>
        <v>258</v>
      </c>
      <c r="AE18" s="3">
        <f t="shared" si="4"/>
        <v>0.33</v>
      </c>
    </row>
    <row r="19" spans="1:31" ht="15" customHeight="1" x14ac:dyDescent="0.3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V19" s="20">
        <f t="shared" si="1"/>
        <v>0</v>
      </c>
      <c r="W19" s="20" t="str">
        <f t="shared" si="5"/>
        <v/>
      </c>
      <c r="AA19" s="90" t="str">
        <f t="shared" si="0"/>
        <v>Nordisk residual</v>
      </c>
      <c r="AC19" s="3">
        <f t="shared" si="2"/>
        <v>2.23</v>
      </c>
      <c r="AD19" s="3">
        <f t="shared" si="3"/>
        <v>258</v>
      </c>
      <c r="AE19" s="3">
        <f t="shared" si="4"/>
        <v>0.33</v>
      </c>
    </row>
    <row r="20" spans="1:31" ht="15" customHeight="1" x14ac:dyDescent="0.3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V20" s="20">
        <f t="shared" si="1"/>
        <v>0</v>
      </c>
      <c r="W20" s="20" t="str">
        <f t="shared" si="5"/>
        <v/>
      </c>
      <c r="AA20" s="90" t="str">
        <f t="shared" si="0"/>
        <v>Nordisk residual</v>
      </c>
      <c r="AC20" s="3">
        <f t="shared" si="2"/>
        <v>2.23</v>
      </c>
      <c r="AD20" s="3">
        <f t="shared" si="3"/>
        <v>258</v>
      </c>
      <c r="AE20" s="3">
        <f t="shared" si="4"/>
        <v>0.33</v>
      </c>
    </row>
    <row r="21" spans="1:31" ht="15" customHeight="1" x14ac:dyDescent="0.3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V21" s="20">
        <f t="shared" si="1"/>
        <v>0</v>
      </c>
      <c r="W21" s="20" t="str">
        <f t="shared" si="5"/>
        <v/>
      </c>
      <c r="AA21" s="90" t="str">
        <f t="shared" si="0"/>
        <v>Nordisk residual</v>
      </c>
      <c r="AC21" s="3">
        <f t="shared" si="2"/>
        <v>2.23</v>
      </c>
      <c r="AD21" s="3">
        <f t="shared" si="3"/>
        <v>258</v>
      </c>
      <c r="AE21" s="3">
        <f t="shared" si="4"/>
        <v>0.33</v>
      </c>
    </row>
    <row r="22" spans="1:31" ht="15" customHeight="1" x14ac:dyDescent="0.3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V22" s="20">
        <f t="shared" si="1"/>
        <v>0</v>
      </c>
      <c r="W22" s="20" t="str">
        <f t="shared" si="5"/>
        <v/>
      </c>
      <c r="AA22" s="90" t="str">
        <f t="shared" si="0"/>
        <v>Nordisk residual</v>
      </c>
      <c r="AC22" s="3">
        <f t="shared" si="2"/>
        <v>2.23</v>
      </c>
      <c r="AD22" s="3">
        <f t="shared" si="3"/>
        <v>258</v>
      </c>
      <c r="AE22" s="3">
        <f t="shared" si="4"/>
        <v>0.33</v>
      </c>
    </row>
    <row r="23" spans="1:31" ht="15" customHeight="1" x14ac:dyDescent="0.3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V23" s="20">
        <f t="shared" si="1"/>
        <v>0</v>
      </c>
      <c r="W23" s="20" t="str">
        <f t="shared" si="5"/>
        <v/>
      </c>
      <c r="AA23" s="90" t="str">
        <f t="shared" si="0"/>
        <v>Nordisk residual</v>
      </c>
      <c r="AC23" s="3">
        <f t="shared" si="2"/>
        <v>2.23</v>
      </c>
      <c r="AD23" s="3">
        <f t="shared" si="3"/>
        <v>258</v>
      </c>
      <c r="AE23" s="3">
        <f t="shared" si="4"/>
        <v>0.33</v>
      </c>
    </row>
    <row r="24" spans="1:31" ht="15" customHeight="1" x14ac:dyDescent="0.3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V24" s="20">
        <f t="shared" si="1"/>
        <v>0</v>
      </c>
      <c r="W24" s="20" t="str">
        <f t="shared" si="5"/>
        <v/>
      </c>
      <c r="AA24" s="90" t="str">
        <f t="shared" si="0"/>
        <v>Nordisk residual</v>
      </c>
      <c r="AC24" s="3">
        <f t="shared" si="2"/>
        <v>2.23</v>
      </c>
      <c r="AD24" s="3">
        <f t="shared" si="3"/>
        <v>258</v>
      </c>
      <c r="AE24" s="3">
        <f t="shared" si="4"/>
        <v>0.33</v>
      </c>
    </row>
    <row r="25" spans="1:31" ht="15" customHeight="1" x14ac:dyDescent="0.3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V25" s="20">
        <f t="shared" si="1"/>
        <v>0</v>
      </c>
      <c r="W25" s="20" t="str">
        <f t="shared" si="5"/>
        <v/>
      </c>
      <c r="AA25" s="90" t="str">
        <f t="shared" si="0"/>
        <v>Nordisk residual</v>
      </c>
      <c r="AC25" s="3">
        <f t="shared" si="2"/>
        <v>2.23</v>
      </c>
      <c r="AD25" s="3">
        <f t="shared" si="3"/>
        <v>258</v>
      </c>
      <c r="AE25" s="3">
        <f t="shared" si="4"/>
        <v>0.33</v>
      </c>
    </row>
    <row r="26" spans="1:31" ht="15" customHeight="1" x14ac:dyDescent="0.3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V26" s="20">
        <f t="shared" si="1"/>
        <v>0</v>
      </c>
      <c r="W26" s="20" t="str">
        <f t="shared" si="5"/>
        <v/>
      </c>
      <c r="AA26" s="90" t="str">
        <f t="shared" si="0"/>
        <v>Nordisk residual</v>
      </c>
      <c r="AC26" s="3">
        <f t="shared" si="2"/>
        <v>2.23</v>
      </c>
      <c r="AD26" s="3">
        <f t="shared" si="3"/>
        <v>258</v>
      </c>
      <c r="AE26" s="3">
        <f t="shared" si="4"/>
        <v>0.33</v>
      </c>
    </row>
    <row r="27" spans="1:31" ht="15" customHeight="1" x14ac:dyDescent="0.3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V27" s="20">
        <f t="shared" si="1"/>
        <v>0</v>
      </c>
      <c r="W27" s="20" t="str">
        <f t="shared" si="5"/>
        <v/>
      </c>
      <c r="AA27" s="90" t="str">
        <f t="shared" si="0"/>
        <v>Nordisk residual</v>
      </c>
      <c r="AC27" s="3">
        <f t="shared" si="2"/>
        <v>2.23</v>
      </c>
      <c r="AD27" s="3">
        <f t="shared" si="3"/>
        <v>258</v>
      </c>
      <c r="AE27" s="3">
        <f t="shared" si="4"/>
        <v>0.33</v>
      </c>
    </row>
    <row r="28" spans="1:31" ht="15" customHeight="1" x14ac:dyDescent="0.3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V28" s="20">
        <f t="shared" si="1"/>
        <v>0</v>
      </c>
      <c r="W28" s="20" t="str">
        <f t="shared" si="5"/>
        <v/>
      </c>
      <c r="AA28" s="90" t="str">
        <f t="shared" si="0"/>
        <v>Nordisk residual</v>
      </c>
      <c r="AC28" s="3">
        <f t="shared" si="2"/>
        <v>2.23</v>
      </c>
      <c r="AD28" s="3">
        <f t="shared" si="3"/>
        <v>258</v>
      </c>
      <c r="AE28" s="3">
        <f t="shared" si="4"/>
        <v>0.33</v>
      </c>
    </row>
    <row r="29" spans="1:31" ht="15" customHeight="1" x14ac:dyDescent="0.3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V29" s="20">
        <f t="shared" si="1"/>
        <v>0</v>
      </c>
      <c r="W29" s="20" t="str">
        <f t="shared" si="5"/>
        <v/>
      </c>
      <c r="AA29" s="90" t="str">
        <f t="shared" si="0"/>
        <v>Nordisk residual</v>
      </c>
      <c r="AC29" s="3">
        <f t="shared" si="2"/>
        <v>2.23</v>
      </c>
      <c r="AD29" s="3">
        <f t="shared" si="3"/>
        <v>258</v>
      </c>
      <c r="AE29" s="3">
        <f t="shared" si="4"/>
        <v>0.33</v>
      </c>
    </row>
    <row r="30" spans="1:31" ht="15" customHeight="1" x14ac:dyDescent="0.3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V30" s="20">
        <f t="shared" si="1"/>
        <v>0</v>
      </c>
      <c r="W30" s="20" t="str">
        <f t="shared" si="5"/>
        <v/>
      </c>
      <c r="AA30" s="90" t="str">
        <f t="shared" si="0"/>
        <v>Nordisk residual</v>
      </c>
      <c r="AC30" s="3">
        <f t="shared" si="2"/>
        <v>2.23</v>
      </c>
      <c r="AD30" s="3">
        <f t="shared" si="3"/>
        <v>258</v>
      </c>
      <c r="AE30" s="3">
        <f t="shared" si="4"/>
        <v>0.33</v>
      </c>
    </row>
    <row r="31" spans="1:31" ht="15" customHeight="1" x14ac:dyDescent="0.3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V31" s="20">
        <f t="shared" si="1"/>
        <v>0</v>
      </c>
      <c r="W31" s="20" t="str">
        <f t="shared" si="5"/>
        <v/>
      </c>
      <c r="AA31" s="90" t="str">
        <f t="shared" si="0"/>
        <v>Nordisk residual</v>
      </c>
      <c r="AC31" s="3">
        <f t="shared" si="2"/>
        <v>2.23</v>
      </c>
      <c r="AD31" s="3">
        <f t="shared" si="3"/>
        <v>258</v>
      </c>
      <c r="AE31" s="3">
        <f t="shared" si="4"/>
        <v>0.33</v>
      </c>
    </row>
    <row r="32" spans="1:31" ht="15" customHeight="1" x14ac:dyDescent="0.3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V32" s="20">
        <f t="shared" si="1"/>
        <v>0</v>
      </c>
      <c r="W32" s="20" t="str">
        <f t="shared" si="5"/>
        <v/>
      </c>
      <c r="AA32" s="90" t="str">
        <f t="shared" si="0"/>
        <v>Nordisk residual</v>
      </c>
      <c r="AC32" s="3">
        <f t="shared" si="2"/>
        <v>2.23</v>
      </c>
      <c r="AD32" s="3">
        <f t="shared" si="3"/>
        <v>258</v>
      </c>
      <c r="AE32" s="3">
        <f t="shared" si="4"/>
        <v>0.33</v>
      </c>
    </row>
    <row r="33" spans="1:31" ht="15" customHeight="1" x14ac:dyDescent="0.3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V33" s="20">
        <f t="shared" si="1"/>
        <v>0</v>
      </c>
      <c r="W33" s="20" t="str">
        <f t="shared" si="5"/>
        <v/>
      </c>
      <c r="AA33" s="90" t="str">
        <f t="shared" si="0"/>
        <v>Nordisk residual</v>
      </c>
      <c r="AC33" s="3">
        <f t="shared" si="2"/>
        <v>2.23</v>
      </c>
      <c r="AD33" s="3">
        <f t="shared" si="3"/>
        <v>258</v>
      </c>
      <c r="AE33" s="3">
        <f t="shared" si="4"/>
        <v>0.33</v>
      </c>
    </row>
    <row r="34" spans="1:31" ht="15" customHeight="1" x14ac:dyDescent="0.3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V34" s="20">
        <f t="shared" si="1"/>
        <v>0</v>
      </c>
      <c r="W34" s="20" t="str">
        <f t="shared" si="5"/>
        <v/>
      </c>
      <c r="AA34" s="90" t="str">
        <f t="shared" si="0"/>
        <v>Nordisk residual</v>
      </c>
      <c r="AC34" s="3">
        <f t="shared" si="2"/>
        <v>2.23</v>
      </c>
      <c r="AD34" s="3">
        <f t="shared" si="3"/>
        <v>258</v>
      </c>
      <c r="AE34" s="3">
        <f t="shared" si="4"/>
        <v>0.33</v>
      </c>
    </row>
    <row r="35" spans="1:31" ht="15" customHeight="1" x14ac:dyDescent="0.35">
      <c r="A35" s="3" t="s">
        <v>31</v>
      </c>
      <c r="B35" s="3" t="s">
        <v>37</v>
      </c>
      <c r="C35" s="3">
        <v>2013</v>
      </c>
      <c r="D35" s="3">
        <v>0.05</v>
      </c>
      <c r="E35" s="3" t="s">
        <v>621</v>
      </c>
      <c r="F35" s="3" t="s">
        <v>725</v>
      </c>
      <c r="G35" s="3">
        <v>0.03</v>
      </c>
      <c r="H35" s="3">
        <v>0</v>
      </c>
      <c r="I35" s="3">
        <v>0</v>
      </c>
      <c r="J35" s="3" t="s">
        <v>621</v>
      </c>
      <c r="K35" s="3" t="s">
        <v>621</v>
      </c>
      <c r="L35" s="3" t="s">
        <v>621</v>
      </c>
      <c r="M35" s="3" t="s">
        <v>621</v>
      </c>
      <c r="N35" s="3" t="s">
        <v>621</v>
      </c>
      <c r="O35" s="3" t="s">
        <v>621</v>
      </c>
      <c r="P35" s="3" t="s">
        <v>621</v>
      </c>
      <c r="Q35" s="3" t="s">
        <v>621</v>
      </c>
      <c r="R35" s="3" t="s">
        <v>621</v>
      </c>
      <c r="S35" s="3" t="s">
        <v>621</v>
      </c>
      <c r="V35" s="20">
        <f t="shared" si="1"/>
        <v>0.05</v>
      </c>
      <c r="W35" s="20" t="str">
        <f t="shared" si="5"/>
        <v/>
      </c>
      <c r="AA35" s="90" t="str">
        <f t="shared" si="0"/>
        <v>'Källmärkt'</v>
      </c>
      <c r="AC35" s="3">
        <f t="shared" si="2"/>
        <v>0.03</v>
      </c>
      <c r="AD35" s="3">
        <f t="shared" si="3"/>
        <v>0</v>
      </c>
      <c r="AE35" s="3">
        <f t="shared" si="4"/>
        <v>0</v>
      </c>
    </row>
    <row r="36" spans="1:31" ht="15" customHeight="1" x14ac:dyDescent="0.35">
      <c r="A36" s="3" t="s">
        <v>31</v>
      </c>
      <c r="B36" s="3" t="s">
        <v>38</v>
      </c>
      <c r="C36" s="3">
        <v>2013</v>
      </c>
      <c r="D36" s="3">
        <v>0.2</v>
      </c>
      <c r="E36" s="3" t="s">
        <v>621</v>
      </c>
      <c r="F36" s="3" t="s">
        <v>725</v>
      </c>
      <c r="G36" s="3">
        <v>0.03</v>
      </c>
      <c r="H36" s="3">
        <v>0</v>
      </c>
      <c r="I36" s="3">
        <v>0</v>
      </c>
      <c r="J36" s="3" t="s">
        <v>621</v>
      </c>
      <c r="K36" s="3" t="s">
        <v>621</v>
      </c>
      <c r="L36" s="3" t="s">
        <v>621</v>
      </c>
      <c r="M36" s="3" t="s">
        <v>621</v>
      </c>
      <c r="N36" s="3" t="s">
        <v>621</v>
      </c>
      <c r="O36" s="3" t="s">
        <v>621</v>
      </c>
      <c r="P36" s="3" t="s">
        <v>621</v>
      </c>
      <c r="Q36" s="3" t="s">
        <v>621</v>
      </c>
      <c r="R36" s="3" t="s">
        <v>621</v>
      </c>
      <c r="S36" s="3" t="s">
        <v>621</v>
      </c>
      <c r="V36" s="20">
        <f t="shared" si="1"/>
        <v>0.2</v>
      </c>
      <c r="W36" s="20" t="str">
        <f t="shared" si="5"/>
        <v/>
      </c>
      <c r="AA36" s="90" t="str">
        <f t="shared" si="0"/>
        <v>'Källmärkt'</v>
      </c>
      <c r="AC36" s="3">
        <f t="shared" si="2"/>
        <v>0.03</v>
      </c>
      <c r="AD36" s="3">
        <f t="shared" si="3"/>
        <v>0</v>
      </c>
      <c r="AE36" s="3">
        <f t="shared" si="4"/>
        <v>0</v>
      </c>
    </row>
    <row r="37" spans="1:31" ht="15" customHeight="1" x14ac:dyDescent="0.35">
      <c r="A37" s="3" t="s">
        <v>31</v>
      </c>
      <c r="B37" s="3" t="s">
        <v>39</v>
      </c>
      <c r="C37" s="3">
        <v>2013</v>
      </c>
      <c r="D37" s="3">
        <v>0.2</v>
      </c>
      <c r="E37" s="3" t="s">
        <v>621</v>
      </c>
      <c r="F37" s="3" t="s">
        <v>725</v>
      </c>
      <c r="G37" s="3">
        <v>0.03</v>
      </c>
      <c r="H37" s="3">
        <v>0</v>
      </c>
      <c r="I37" s="3">
        <v>0</v>
      </c>
      <c r="J37" s="3" t="s">
        <v>621</v>
      </c>
      <c r="K37" s="3" t="s">
        <v>621</v>
      </c>
      <c r="L37" s="3" t="s">
        <v>621</v>
      </c>
      <c r="M37" s="3" t="s">
        <v>621</v>
      </c>
      <c r="N37" s="3" t="s">
        <v>621</v>
      </c>
      <c r="O37" s="3" t="s">
        <v>621</v>
      </c>
      <c r="P37" s="3" t="s">
        <v>621</v>
      </c>
      <c r="Q37" s="3" t="s">
        <v>621</v>
      </c>
      <c r="R37" s="3" t="s">
        <v>621</v>
      </c>
      <c r="S37" s="3" t="s">
        <v>621</v>
      </c>
      <c r="V37" s="20">
        <f t="shared" si="1"/>
        <v>0.2</v>
      </c>
      <c r="W37" s="20" t="str">
        <f t="shared" si="5"/>
        <v/>
      </c>
      <c r="AA37" s="90" t="str">
        <f t="shared" si="0"/>
        <v>'Källmärkt'</v>
      </c>
      <c r="AC37" s="3">
        <f t="shared" si="2"/>
        <v>0.03</v>
      </c>
      <c r="AD37" s="3">
        <f t="shared" si="3"/>
        <v>0</v>
      </c>
      <c r="AE37" s="3">
        <f t="shared" si="4"/>
        <v>0</v>
      </c>
    </row>
    <row r="38" spans="1:31" ht="15" customHeight="1" x14ac:dyDescent="0.35">
      <c r="A38" s="3" t="s">
        <v>31</v>
      </c>
      <c r="B38" s="3" t="s">
        <v>40</v>
      </c>
      <c r="C38" s="3">
        <v>2013</v>
      </c>
      <c r="D38" s="3">
        <v>0.2</v>
      </c>
      <c r="E38" s="3" t="s">
        <v>621</v>
      </c>
      <c r="F38" s="3" t="s">
        <v>725</v>
      </c>
      <c r="G38" s="3">
        <v>0.03</v>
      </c>
      <c r="H38" s="3">
        <v>0</v>
      </c>
      <c r="I38" s="3">
        <v>0</v>
      </c>
      <c r="J38" s="3" t="s">
        <v>621</v>
      </c>
      <c r="K38" s="3" t="s">
        <v>621</v>
      </c>
      <c r="L38" s="3" t="s">
        <v>621</v>
      </c>
      <c r="M38" s="3" t="s">
        <v>621</v>
      </c>
      <c r="N38" s="3" t="s">
        <v>621</v>
      </c>
      <c r="O38" s="3" t="s">
        <v>621</v>
      </c>
      <c r="P38" s="3" t="s">
        <v>621</v>
      </c>
      <c r="Q38" s="3" t="s">
        <v>621</v>
      </c>
      <c r="R38" s="3" t="s">
        <v>621</v>
      </c>
      <c r="S38" s="3" t="s">
        <v>621</v>
      </c>
      <c r="V38" s="20">
        <f t="shared" si="1"/>
        <v>0.2</v>
      </c>
      <c r="W38" s="20" t="str">
        <f t="shared" si="5"/>
        <v/>
      </c>
      <c r="AA38" s="90" t="str">
        <f t="shared" si="0"/>
        <v>'Källmärkt'</v>
      </c>
      <c r="AC38" s="3">
        <f t="shared" si="2"/>
        <v>0.03</v>
      </c>
      <c r="AD38" s="3">
        <f t="shared" si="3"/>
        <v>0</v>
      </c>
      <c r="AE38" s="3">
        <f t="shared" si="4"/>
        <v>0</v>
      </c>
    </row>
    <row r="39" spans="1:31" ht="15" customHeight="1" x14ac:dyDescent="0.35">
      <c r="A39" s="3" t="s">
        <v>31</v>
      </c>
      <c r="B39" s="3" t="s">
        <v>41</v>
      </c>
      <c r="C39" s="3">
        <v>2013</v>
      </c>
      <c r="D39" s="3">
        <v>0.1</v>
      </c>
      <c r="E39" s="3" t="s">
        <v>621</v>
      </c>
      <c r="F39" s="3" t="s">
        <v>725</v>
      </c>
      <c r="G39" s="3">
        <v>0.03</v>
      </c>
      <c r="H39" s="3">
        <v>0</v>
      </c>
      <c r="I39" s="3">
        <v>0</v>
      </c>
      <c r="J39" s="3" t="s">
        <v>621</v>
      </c>
      <c r="K39" s="3" t="s">
        <v>621</v>
      </c>
      <c r="L39" s="3" t="s">
        <v>621</v>
      </c>
      <c r="M39" s="3" t="s">
        <v>621</v>
      </c>
      <c r="N39" s="3" t="s">
        <v>621</v>
      </c>
      <c r="O39" s="3" t="s">
        <v>621</v>
      </c>
      <c r="P39" s="3" t="s">
        <v>621</v>
      </c>
      <c r="Q39" s="3" t="s">
        <v>621</v>
      </c>
      <c r="R39" s="3" t="s">
        <v>621</v>
      </c>
      <c r="S39" s="3" t="s">
        <v>621</v>
      </c>
      <c r="V39" s="20">
        <f t="shared" si="1"/>
        <v>0.1</v>
      </c>
      <c r="W39" s="20" t="str">
        <f t="shared" si="5"/>
        <v/>
      </c>
      <c r="AA39" s="90" t="str">
        <f t="shared" si="0"/>
        <v>'Källmärkt'</v>
      </c>
      <c r="AC39" s="3">
        <f t="shared" si="2"/>
        <v>0.03</v>
      </c>
      <c r="AD39" s="3">
        <f t="shared" si="3"/>
        <v>0</v>
      </c>
      <c r="AE39" s="3">
        <f t="shared" si="4"/>
        <v>0</v>
      </c>
    </row>
    <row r="40" spans="1:31" ht="15" customHeight="1" x14ac:dyDescent="0.35">
      <c r="A40" s="3" t="s">
        <v>31</v>
      </c>
      <c r="B40" s="3" t="s">
        <v>42</v>
      </c>
      <c r="C40" s="3">
        <v>2013</v>
      </c>
      <c r="D40" s="3">
        <v>0.01</v>
      </c>
      <c r="E40" s="3" t="s">
        <v>621</v>
      </c>
      <c r="F40" s="3" t="s">
        <v>725</v>
      </c>
      <c r="G40" s="3">
        <v>0.03</v>
      </c>
      <c r="H40" s="3">
        <v>0</v>
      </c>
      <c r="I40" s="3">
        <v>0</v>
      </c>
      <c r="J40" s="3" t="s">
        <v>621</v>
      </c>
      <c r="K40" s="3" t="s">
        <v>621</v>
      </c>
      <c r="L40" s="3" t="s">
        <v>621</v>
      </c>
      <c r="M40" s="3" t="s">
        <v>621</v>
      </c>
      <c r="N40" s="3" t="s">
        <v>621</v>
      </c>
      <c r="O40" s="3" t="s">
        <v>621</v>
      </c>
      <c r="P40" s="3" t="s">
        <v>621</v>
      </c>
      <c r="Q40" s="3" t="s">
        <v>621</v>
      </c>
      <c r="R40" s="3" t="s">
        <v>621</v>
      </c>
      <c r="S40" s="3" t="s">
        <v>621</v>
      </c>
      <c r="V40" s="20">
        <f t="shared" si="1"/>
        <v>0.01</v>
      </c>
      <c r="W40" s="20" t="str">
        <f t="shared" si="5"/>
        <v/>
      </c>
      <c r="AA40" s="90" t="str">
        <f t="shared" si="0"/>
        <v>'Källmärkt'</v>
      </c>
      <c r="AC40" s="3">
        <f t="shared" si="2"/>
        <v>0.03</v>
      </c>
      <c r="AD40" s="3">
        <f t="shared" si="3"/>
        <v>0</v>
      </c>
      <c r="AE40" s="3">
        <f t="shared" si="4"/>
        <v>0</v>
      </c>
    </row>
    <row r="41" spans="1:31" ht="15" customHeight="1" x14ac:dyDescent="0.35">
      <c r="A41" s="3" t="s">
        <v>31</v>
      </c>
      <c r="B41" s="3" t="s">
        <v>43</v>
      </c>
      <c r="C41" s="3">
        <v>2013</v>
      </c>
      <c r="D41" s="3">
        <v>0.2</v>
      </c>
      <c r="E41" s="3" t="s">
        <v>621</v>
      </c>
      <c r="F41" s="3" t="s">
        <v>725</v>
      </c>
      <c r="G41" s="3">
        <v>0.03</v>
      </c>
      <c r="H41" s="3">
        <v>0</v>
      </c>
      <c r="I41" s="3">
        <v>0</v>
      </c>
      <c r="J41" s="3" t="s">
        <v>621</v>
      </c>
      <c r="K41" s="3" t="s">
        <v>621</v>
      </c>
      <c r="L41" s="3" t="s">
        <v>621</v>
      </c>
      <c r="M41" s="3" t="s">
        <v>621</v>
      </c>
      <c r="N41" s="3" t="s">
        <v>621</v>
      </c>
      <c r="O41" s="3" t="s">
        <v>621</v>
      </c>
      <c r="P41" s="3" t="s">
        <v>621</v>
      </c>
      <c r="Q41" s="3" t="s">
        <v>621</v>
      </c>
      <c r="R41" s="3" t="s">
        <v>621</v>
      </c>
      <c r="S41" s="3" t="s">
        <v>621</v>
      </c>
      <c r="V41" s="20">
        <f t="shared" si="1"/>
        <v>0.2</v>
      </c>
      <c r="W41" s="20" t="str">
        <f t="shared" si="5"/>
        <v/>
      </c>
      <c r="AA41" s="90" t="str">
        <f t="shared" si="0"/>
        <v>'Källmärkt'</v>
      </c>
      <c r="AC41" s="3">
        <f t="shared" si="2"/>
        <v>0.03</v>
      </c>
      <c r="AD41" s="3">
        <f t="shared" si="3"/>
        <v>0</v>
      </c>
      <c r="AE41" s="3">
        <f t="shared" si="4"/>
        <v>0</v>
      </c>
    </row>
    <row r="42" spans="1:31" ht="15" customHeight="1" x14ac:dyDescent="0.35">
      <c r="A42" s="3" t="s">
        <v>31</v>
      </c>
      <c r="B42" s="3" t="s">
        <v>44</v>
      </c>
      <c r="C42" s="3">
        <v>2013</v>
      </c>
      <c r="D42" s="3">
        <v>0.1</v>
      </c>
      <c r="E42" s="3" t="s">
        <v>621</v>
      </c>
      <c r="F42" s="3" t="s">
        <v>725</v>
      </c>
      <c r="G42" s="3">
        <v>0.03</v>
      </c>
      <c r="H42" s="3">
        <v>0</v>
      </c>
      <c r="I42" s="3">
        <v>0</v>
      </c>
      <c r="J42" s="3" t="s">
        <v>621</v>
      </c>
      <c r="K42" s="3" t="s">
        <v>621</v>
      </c>
      <c r="L42" s="3" t="s">
        <v>621</v>
      </c>
      <c r="M42" s="3" t="s">
        <v>621</v>
      </c>
      <c r="N42" s="3" t="s">
        <v>621</v>
      </c>
      <c r="O42" s="3" t="s">
        <v>621</v>
      </c>
      <c r="P42" s="3" t="s">
        <v>621</v>
      </c>
      <c r="Q42" s="3" t="s">
        <v>621</v>
      </c>
      <c r="R42" s="3" t="s">
        <v>621</v>
      </c>
      <c r="S42" s="3" t="s">
        <v>621</v>
      </c>
      <c r="V42" s="20">
        <f t="shared" si="1"/>
        <v>0.1</v>
      </c>
      <c r="W42" s="20" t="str">
        <f t="shared" si="5"/>
        <v/>
      </c>
      <c r="AA42" s="90" t="str">
        <f t="shared" si="0"/>
        <v>'Källmärkt'</v>
      </c>
      <c r="AC42" s="3">
        <f t="shared" si="2"/>
        <v>0.03</v>
      </c>
      <c r="AD42" s="3">
        <f t="shared" si="3"/>
        <v>0</v>
      </c>
      <c r="AE42" s="3">
        <f t="shared" si="4"/>
        <v>0</v>
      </c>
    </row>
    <row r="43" spans="1:31" ht="15" customHeight="1" x14ac:dyDescent="0.35">
      <c r="A43" s="3" t="s">
        <v>31</v>
      </c>
      <c r="B43" s="3" t="s">
        <v>45</v>
      </c>
      <c r="C43" s="3">
        <v>2013</v>
      </c>
      <c r="D43" s="3">
        <v>0.05</v>
      </c>
      <c r="E43" s="3" t="s">
        <v>621</v>
      </c>
      <c r="F43" s="3" t="s">
        <v>725</v>
      </c>
      <c r="G43" s="3">
        <v>0.03</v>
      </c>
      <c r="H43" s="3">
        <v>0</v>
      </c>
      <c r="I43" s="3">
        <v>0</v>
      </c>
      <c r="J43" s="3" t="s">
        <v>621</v>
      </c>
      <c r="K43" s="3" t="s">
        <v>621</v>
      </c>
      <c r="L43" s="3" t="s">
        <v>621</v>
      </c>
      <c r="M43" s="3" t="s">
        <v>621</v>
      </c>
      <c r="N43" s="3" t="s">
        <v>621</v>
      </c>
      <c r="O43" s="3" t="s">
        <v>621</v>
      </c>
      <c r="P43" s="3" t="s">
        <v>621</v>
      </c>
      <c r="Q43" s="3" t="s">
        <v>621</v>
      </c>
      <c r="R43" s="3" t="s">
        <v>621</v>
      </c>
      <c r="S43" s="3" t="s">
        <v>621</v>
      </c>
      <c r="V43" s="20">
        <f t="shared" si="1"/>
        <v>0.05</v>
      </c>
      <c r="W43" s="20" t="str">
        <f t="shared" si="5"/>
        <v/>
      </c>
      <c r="AA43" s="90" t="str">
        <f t="shared" si="0"/>
        <v>'Källmärkt'</v>
      </c>
      <c r="AC43" s="3">
        <f t="shared" si="2"/>
        <v>0.03</v>
      </c>
      <c r="AD43" s="3">
        <f t="shared" si="3"/>
        <v>0</v>
      </c>
      <c r="AE43" s="3">
        <f t="shared" si="4"/>
        <v>0</v>
      </c>
    </row>
    <row r="44" spans="1:31" ht="15" customHeight="1" x14ac:dyDescent="0.35">
      <c r="A44" s="3" t="s">
        <v>46</v>
      </c>
      <c r="B44" s="3" t="s">
        <v>47</v>
      </c>
      <c r="C44" s="3">
        <v>2013</v>
      </c>
      <c r="D44" s="3">
        <v>0.28000000000000003</v>
      </c>
      <c r="E44" s="3" t="s">
        <v>621</v>
      </c>
      <c r="F44" s="3" t="s">
        <v>622</v>
      </c>
      <c r="G44" s="3">
        <v>2.23</v>
      </c>
      <c r="H44" s="3">
        <v>258</v>
      </c>
      <c r="I44" s="3">
        <v>0.33</v>
      </c>
      <c r="J44" s="3" t="s">
        <v>621</v>
      </c>
      <c r="K44" s="3" t="s">
        <v>621</v>
      </c>
      <c r="L44" s="3" t="s">
        <v>621</v>
      </c>
      <c r="M44" s="3" t="s">
        <v>621</v>
      </c>
      <c r="N44" s="3" t="s">
        <v>621</v>
      </c>
      <c r="O44" s="3" t="s">
        <v>621</v>
      </c>
      <c r="P44" s="3" t="s">
        <v>621</v>
      </c>
      <c r="Q44" s="3" t="s">
        <v>621</v>
      </c>
      <c r="R44" s="3" t="s">
        <v>621</v>
      </c>
      <c r="S44" s="3" t="s">
        <v>621</v>
      </c>
      <c r="V44" s="20">
        <f t="shared" si="1"/>
        <v>0.28000000000000003</v>
      </c>
      <c r="W44" s="20" t="str">
        <f t="shared" si="5"/>
        <v/>
      </c>
      <c r="AA44" s="90" t="str">
        <f t="shared" si="0"/>
        <v>Nordisk residual</v>
      </c>
      <c r="AC44" s="3">
        <f t="shared" si="2"/>
        <v>2.23</v>
      </c>
      <c r="AD44" s="3">
        <f t="shared" si="3"/>
        <v>258</v>
      </c>
      <c r="AE44" s="3">
        <f t="shared" si="4"/>
        <v>0.33</v>
      </c>
    </row>
    <row r="45" spans="1:31" ht="15" customHeight="1" x14ac:dyDescent="0.35">
      <c r="A45" s="3" t="s">
        <v>46</v>
      </c>
      <c r="B45" s="3" t="s">
        <v>48</v>
      </c>
      <c r="C45" s="3">
        <v>2013</v>
      </c>
      <c r="D45" s="3">
        <v>2.92</v>
      </c>
      <c r="E45" s="3">
        <v>6.46</v>
      </c>
      <c r="F45" s="3" t="s">
        <v>622</v>
      </c>
      <c r="G45" s="3">
        <v>2.23</v>
      </c>
      <c r="H45" s="3">
        <v>258</v>
      </c>
      <c r="I45" s="3">
        <v>0.33</v>
      </c>
      <c r="J45" s="3" t="s">
        <v>621</v>
      </c>
      <c r="K45" s="3" t="s">
        <v>621</v>
      </c>
      <c r="L45" s="3" t="s">
        <v>621</v>
      </c>
      <c r="M45" s="3" t="s">
        <v>621</v>
      </c>
      <c r="N45" s="3" t="s">
        <v>621</v>
      </c>
      <c r="O45" s="3" t="s">
        <v>621</v>
      </c>
      <c r="P45" s="3" t="s">
        <v>621</v>
      </c>
      <c r="Q45" s="3" t="s">
        <v>621</v>
      </c>
      <c r="R45" s="3" t="s">
        <v>621</v>
      </c>
      <c r="S45" s="3" t="s">
        <v>621</v>
      </c>
      <c r="V45" s="20">
        <f t="shared" si="1"/>
        <v>2.92</v>
      </c>
      <c r="W45" s="20" t="str">
        <f t="shared" si="5"/>
        <v/>
      </c>
      <c r="AA45" s="90" t="str">
        <f t="shared" si="0"/>
        <v>Nordisk residual</v>
      </c>
      <c r="AC45" s="3">
        <f t="shared" si="2"/>
        <v>2.23</v>
      </c>
      <c r="AD45" s="3">
        <f t="shared" si="3"/>
        <v>258</v>
      </c>
      <c r="AE45" s="3">
        <f t="shared" si="4"/>
        <v>0.33</v>
      </c>
    </row>
    <row r="46" spans="1:31" ht="15" customHeight="1" x14ac:dyDescent="0.35">
      <c r="A46" s="3" t="s">
        <v>46</v>
      </c>
      <c r="B46" s="3" t="s">
        <v>49</v>
      </c>
      <c r="C46" s="3">
        <v>2013</v>
      </c>
      <c r="D46" s="3">
        <v>0.56999999999999995</v>
      </c>
      <c r="E46" s="3" t="s">
        <v>621</v>
      </c>
      <c r="F46" s="3" t="s">
        <v>622</v>
      </c>
      <c r="G46" s="3">
        <v>2.23</v>
      </c>
      <c r="H46" s="3">
        <v>258</v>
      </c>
      <c r="I46" s="3">
        <v>0.33</v>
      </c>
      <c r="J46" s="3" t="s">
        <v>621</v>
      </c>
      <c r="K46" s="3" t="s">
        <v>621</v>
      </c>
      <c r="L46" s="3" t="s">
        <v>621</v>
      </c>
      <c r="M46" s="3" t="s">
        <v>621</v>
      </c>
      <c r="N46" s="3" t="s">
        <v>621</v>
      </c>
      <c r="O46" s="3" t="s">
        <v>621</v>
      </c>
      <c r="P46" s="3" t="s">
        <v>621</v>
      </c>
      <c r="Q46" s="3" t="s">
        <v>621</v>
      </c>
      <c r="R46" s="3" t="s">
        <v>621</v>
      </c>
      <c r="S46" s="3" t="s">
        <v>621</v>
      </c>
      <c r="V46" s="20">
        <f t="shared" si="1"/>
        <v>0.56999999999999995</v>
      </c>
      <c r="W46" s="20" t="str">
        <f t="shared" si="5"/>
        <v/>
      </c>
      <c r="AA46" s="90" t="str">
        <f t="shared" si="0"/>
        <v>Nordisk residual</v>
      </c>
      <c r="AC46" s="3">
        <f t="shared" si="2"/>
        <v>2.23</v>
      </c>
      <c r="AD46" s="3">
        <f t="shared" si="3"/>
        <v>258</v>
      </c>
      <c r="AE46" s="3">
        <f t="shared" si="4"/>
        <v>0.33</v>
      </c>
    </row>
    <row r="47" spans="1:31" ht="15" customHeight="1" x14ac:dyDescent="0.35">
      <c r="A47" s="3" t="s">
        <v>50</v>
      </c>
      <c r="B47" s="3" t="s">
        <v>51</v>
      </c>
      <c r="C47" s="3">
        <v>2013</v>
      </c>
      <c r="D47" s="3" t="s">
        <v>621</v>
      </c>
      <c r="E47" s="3" t="s">
        <v>621</v>
      </c>
      <c r="F47" s="3" t="s">
        <v>622</v>
      </c>
      <c r="G47" s="3">
        <v>2.23</v>
      </c>
      <c r="H47" s="3">
        <v>258</v>
      </c>
      <c r="I47" s="3">
        <v>0.33</v>
      </c>
      <c r="J47" s="3" t="s">
        <v>621</v>
      </c>
      <c r="K47" s="3" t="s">
        <v>621</v>
      </c>
      <c r="L47" s="3" t="s">
        <v>621</v>
      </c>
      <c r="M47" s="3" t="s">
        <v>621</v>
      </c>
      <c r="N47" s="3" t="s">
        <v>621</v>
      </c>
      <c r="O47" s="3" t="s">
        <v>621</v>
      </c>
      <c r="P47" s="3" t="s">
        <v>621</v>
      </c>
      <c r="Q47" s="3" t="s">
        <v>621</v>
      </c>
      <c r="R47" s="3" t="s">
        <v>621</v>
      </c>
      <c r="S47" s="3" t="s">
        <v>621</v>
      </c>
      <c r="V47" s="20">
        <f t="shared" si="1"/>
        <v>0</v>
      </c>
      <c r="W47" s="20" t="str">
        <f t="shared" si="5"/>
        <v/>
      </c>
      <c r="AA47" s="90" t="str">
        <f t="shared" si="0"/>
        <v>Nordisk residual</v>
      </c>
      <c r="AC47" s="3">
        <f t="shared" si="2"/>
        <v>2.23</v>
      </c>
      <c r="AD47" s="3">
        <f t="shared" si="3"/>
        <v>258</v>
      </c>
      <c r="AE47" s="3">
        <f t="shared" si="4"/>
        <v>0.33</v>
      </c>
    </row>
    <row r="48" spans="1:31" ht="15" customHeight="1" x14ac:dyDescent="0.35">
      <c r="A48" s="3" t="s">
        <v>50</v>
      </c>
      <c r="B48" s="3" t="s">
        <v>52</v>
      </c>
      <c r="C48" s="3">
        <v>2013</v>
      </c>
      <c r="D48" s="3" t="s">
        <v>621</v>
      </c>
      <c r="E48" s="3" t="s">
        <v>621</v>
      </c>
      <c r="F48" s="3" t="s">
        <v>622</v>
      </c>
      <c r="G48" s="3">
        <v>2.23</v>
      </c>
      <c r="H48" s="3">
        <v>258</v>
      </c>
      <c r="I48" s="3">
        <v>0.33</v>
      </c>
      <c r="J48" s="3" t="s">
        <v>621</v>
      </c>
      <c r="K48" s="3" t="s">
        <v>621</v>
      </c>
      <c r="L48" s="3" t="s">
        <v>621</v>
      </c>
      <c r="M48" s="3" t="s">
        <v>621</v>
      </c>
      <c r="N48" s="3" t="s">
        <v>621</v>
      </c>
      <c r="O48" s="3" t="s">
        <v>621</v>
      </c>
      <c r="P48" s="3" t="s">
        <v>621</v>
      </c>
      <c r="Q48" s="3" t="s">
        <v>621</v>
      </c>
      <c r="R48" s="3" t="s">
        <v>621</v>
      </c>
      <c r="S48" s="3" t="s">
        <v>621</v>
      </c>
      <c r="V48" s="20">
        <f t="shared" si="1"/>
        <v>0</v>
      </c>
      <c r="W48" s="20" t="str">
        <f t="shared" si="5"/>
        <v/>
      </c>
      <c r="AA48" s="90" t="str">
        <f t="shared" si="0"/>
        <v>Nordisk residual</v>
      </c>
      <c r="AC48" s="3">
        <f t="shared" si="2"/>
        <v>2.23</v>
      </c>
      <c r="AD48" s="3">
        <f t="shared" si="3"/>
        <v>258</v>
      </c>
      <c r="AE48" s="3">
        <f t="shared" si="4"/>
        <v>0.33</v>
      </c>
    </row>
    <row r="49" spans="1:31" ht="15" customHeight="1" x14ac:dyDescent="0.35">
      <c r="A49" s="3" t="s">
        <v>53</v>
      </c>
      <c r="B49" s="3" t="s">
        <v>54</v>
      </c>
      <c r="C49" s="3">
        <v>2013</v>
      </c>
      <c r="D49" s="3">
        <v>2.8450000000000002</v>
      </c>
      <c r="E49" s="3">
        <v>6.133</v>
      </c>
      <c r="F49" s="3" t="s">
        <v>726</v>
      </c>
      <c r="G49" s="3">
        <v>1.1000000000000001</v>
      </c>
      <c r="H49" s="3">
        <v>0</v>
      </c>
      <c r="I49" s="3">
        <v>0</v>
      </c>
      <c r="J49" s="3" t="s">
        <v>621</v>
      </c>
      <c r="K49" s="3" t="s">
        <v>621</v>
      </c>
      <c r="L49" s="3" t="s">
        <v>621</v>
      </c>
      <c r="M49" s="3" t="s">
        <v>621</v>
      </c>
      <c r="N49" s="3" t="s">
        <v>621</v>
      </c>
      <c r="O49" s="3" t="s">
        <v>621</v>
      </c>
      <c r="P49" s="3" t="s">
        <v>621</v>
      </c>
      <c r="Q49" s="3" t="s">
        <v>621</v>
      </c>
      <c r="R49" s="3" t="s">
        <v>621</v>
      </c>
      <c r="S49" s="3" t="s">
        <v>621</v>
      </c>
      <c r="V49" s="20">
        <f t="shared" si="1"/>
        <v>2.8450000000000002</v>
      </c>
      <c r="W49" s="20" t="str">
        <f t="shared" si="5"/>
        <v/>
      </c>
      <c r="AA49" s="90" t="str">
        <f t="shared" si="0"/>
        <v>'Vattenkraft'</v>
      </c>
      <c r="AC49" s="3">
        <f t="shared" si="2"/>
        <v>1.1000000000000001</v>
      </c>
      <c r="AD49" s="3">
        <f t="shared" si="3"/>
        <v>0</v>
      </c>
      <c r="AE49" s="3">
        <f t="shared" si="4"/>
        <v>0</v>
      </c>
    </row>
    <row r="50" spans="1:31" ht="15" customHeight="1" x14ac:dyDescent="0.35">
      <c r="A50" s="3" t="s">
        <v>53</v>
      </c>
      <c r="B50" s="3" t="s">
        <v>55</v>
      </c>
      <c r="C50" s="3">
        <v>2013</v>
      </c>
      <c r="D50" s="3">
        <v>5.0000000000000001E-3</v>
      </c>
      <c r="E50" s="3" t="s">
        <v>621</v>
      </c>
      <c r="F50" s="3" t="s">
        <v>726</v>
      </c>
      <c r="G50" s="3">
        <v>1.1000000000000001</v>
      </c>
      <c r="H50" s="3">
        <v>0</v>
      </c>
      <c r="I50" s="3">
        <v>0</v>
      </c>
      <c r="J50" s="3" t="s">
        <v>621</v>
      </c>
      <c r="K50" s="3" t="s">
        <v>621</v>
      </c>
      <c r="L50" s="3" t="s">
        <v>621</v>
      </c>
      <c r="M50" s="3" t="s">
        <v>621</v>
      </c>
      <c r="N50" s="3" t="s">
        <v>621</v>
      </c>
      <c r="O50" s="3" t="s">
        <v>621</v>
      </c>
      <c r="P50" s="3" t="s">
        <v>621</v>
      </c>
      <c r="Q50" s="3" t="s">
        <v>621</v>
      </c>
      <c r="R50" s="3" t="s">
        <v>621</v>
      </c>
      <c r="S50" s="3" t="s">
        <v>621</v>
      </c>
      <c r="V50" s="20">
        <f t="shared" si="1"/>
        <v>5.0000000000000001E-3</v>
      </c>
      <c r="W50" s="20" t="str">
        <f t="shared" si="5"/>
        <v/>
      </c>
      <c r="AA50" s="90" t="str">
        <f t="shared" si="0"/>
        <v>'Vattenkraft'</v>
      </c>
      <c r="AC50" s="3">
        <f t="shared" si="2"/>
        <v>1.1000000000000001</v>
      </c>
      <c r="AD50" s="3">
        <f t="shared" si="3"/>
        <v>0</v>
      </c>
      <c r="AE50" s="3">
        <f t="shared" si="4"/>
        <v>0</v>
      </c>
    </row>
    <row r="51" spans="1:31" ht="15" customHeight="1" x14ac:dyDescent="0.35">
      <c r="A51" s="3" t="s">
        <v>53</v>
      </c>
      <c r="B51" s="3" t="s">
        <v>56</v>
      </c>
      <c r="C51" s="3">
        <v>2013</v>
      </c>
      <c r="D51" s="3">
        <v>0.1</v>
      </c>
      <c r="E51" s="3" t="s">
        <v>621</v>
      </c>
      <c r="F51" s="3" t="s">
        <v>726</v>
      </c>
      <c r="G51" s="3">
        <v>1.1000000000000001</v>
      </c>
      <c r="H51" s="3">
        <v>0</v>
      </c>
      <c r="I51" s="3">
        <v>0</v>
      </c>
      <c r="J51" s="3" t="s">
        <v>621</v>
      </c>
      <c r="K51" s="3" t="s">
        <v>621</v>
      </c>
      <c r="L51" s="3" t="s">
        <v>621</v>
      </c>
      <c r="M51" s="3" t="s">
        <v>621</v>
      </c>
      <c r="N51" s="3" t="s">
        <v>621</v>
      </c>
      <c r="O51" s="3" t="s">
        <v>621</v>
      </c>
      <c r="P51" s="3" t="s">
        <v>621</v>
      </c>
      <c r="Q51" s="3" t="s">
        <v>621</v>
      </c>
      <c r="R51" s="3" t="s">
        <v>621</v>
      </c>
      <c r="S51" s="3" t="s">
        <v>621</v>
      </c>
      <c r="V51" s="20">
        <f t="shared" si="1"/>
        <v>0.1</v>
      </c>
      <c r="W51" s="20" t="str">
        <f t="shared" si="5"/>
        <v/>
      </c>
      <c r="AA51" s="90" t="str">
        <f t="shared" si="0"/>
        <v>'Vattenkraft'</v>
      </c>
      <c r="AC51" s="3">
        <f t="shared" si="2"/>
        <v>1.1000000000000001</v>
      </c>
      <c r="AD51" s="3">
        <f t="shared" si="3"/>
        <v>0</v>
      </c>
      <c r="AE51" s="3">
        <f t="shared" si="4"/>
        <v>0</v>
      </c>
    </row>
    <row r="52" spans="1:31" ht="15" customHeight="1" x14ac:dyDescent="0.35">
      <c r="A52" s="3" t="s">
        <v>57</v>
      </c>
      <c r="B52" s="3" t="s">
        <v>58</v>
      </c>
      <c r="C52" s="3">
        <v>2013</v>
      </c>
      <c r="D52" s="3">
        <v>0.62</v>
      </c>
      <c r="E52" s="3">
        <v>32.4</v>
      </c>
      <c r="F52" s="3" t="s">
        <v>727</v>
      </c>
      <c r="G52" s="3">
        <v>0.23</v>
      </c>
      <c r="H52" s="3">
        <v>52.6</v>
      </c>
      <c r="I52" s="3">
        <v>0</v>
      </c>
      <c r="J52" s="3" t="s">
        <v>621</v>
      </c>
      <c r="K52" s="3" t="s">
        <v>621</v>
      </c>
      <c r="L52" s="3" t="s">
        <v>621</v>
      </c>
      <c r="M52" s="3" t="s">
        <v>621</v>
      </c>
      <c r="N52" s="3" t="s">
        <v>621</v>
      </c>
      <c r="O52" s="3" t="s">
        <v>621</v>
      </c>
      <c r="P52" s="3" t="s">
        <v>621</v>
      </c>
      <c r="Q52" s="3" t="s">
        <v>621</v>
      </c>
      <c r="R52" s="3" t="s">
        <v>621</v>
      </c>
      <c r="S52" s="3" t="s">
        <v>621</v>
      </c>
      <c r="V52" s="20">
        <f t="shared" si="1"/>
        <v>0.62</v>
      </c>
      <c r="W52" s="20" t="str">
        <f t="shared" si="5"/>
        <v/>
      </c>
      <c r="AA52" s="90" t="str">
        <f t="shared" si="0"/>
        <v>'Ursprungsmärkt egenproducerad el'</v>
      </c>
      <c r="AC52" s="3">
        <f t="shared" si="2"/>
        <v>0.23</v>
      </c>
      <c r="AD52" s="3">
        <f t="shared" si="3"/>
        <v>52.6</v>
      </c>
      <c r="AE52" s="3">
        <f t="shared" si="4"/>
        <v>0</v>
      </c>
    </row>
    <row r="53" spans="1:31" ht="15" customHeight="1" x14ac:dyDescent="0.35">
      <c r="A53" s="3" t="s">
        <v>57</v>
      </c>
      <c r="B53" s="3" t="s">
        <v>59</v>
      </c>
      <c r="C53" s="3">
        <v>2013</v>
      </c>
      <c r="D53" s="3">
        <v>0.35</v>
      </c>
      <c r="E53" s="3" t="s">
        <v>621</v>
      </c>
      <c r="F53" s="3" t="s">
        <v>669</v>
      </c>
      <c r="G53" s="3">
        <v>2.23</v>
      </c>
      <c r="H53" s="3">
        <v>258</v>
      </c>
      <c r="I53" s="3">
        <v>0.33</v>
      </c>
      <c r="J53" s="3" t="s">
        <v>621</v>
      </c>
      <c r="K53" s="3" t="s">
        <v>621</v>
      </c>
      <c r="L53" s="3" t="s">
        <v>621</v>
      </c>
      <c r="M53" s="3" t="s">
        <v>621</v>
      </c>
      <c r="N53" s="3" t="s">
        <v>621</v>
      </c>
      <c r="O53" s="3" t="s">
        <v>621</v>
      </c>
      <c r="P53" s="3" t="s">
        <v>621</v>
      </c>
      <c r="Q53" s="3" t="s">
        <v>621</v>
      </c>
      <c r="R53" s="3" t="s">
        <v>621</v>
      </c>
      <c r="S53" s="3" t="s">
        <v>621</v>
      </c>
      <c r="V53" s="20">
        <f t="shared" si="1"/>
        <v>0.35</v>
      </c>
      <c r="W53" s="20" t="str">
        <f t="shared" si="5"/>
        <v/>
      </c>
      <c r="AA53" s="90" t="str">
        <f t="shared" si="0"/>
        <v>Nordisk residual</v>
      </c>
      <c r="AC53" s="3">
        <f t="shared" si="2"/>
        <v>2.23</v>
      </c>
      <c r="AD53" s="3">
        <f t="shared" si="3"/>
        <v>258</v>
      </c>
      <c r="AE53" s="3">
        <f t="shared" si="4"/>
        <v>0.33</v>
      </c>
    </row>
    <row r="54" spans="1:31" ht="15" customHeight="1" x14ac:dyDescent="0.35">
      <c r="A54" s="3" t="s">
        <v>60</v>
      </c>
      <c r="B54" s="3" t="s">
        <v>61</v>
      </c>
      <c r="C54" s="3">
        <v>2013</v>
      </c>
      <c r="D54" s="3">
        <v>0.2</v>
      </c>
      <c r="E54" s="3" t="s">
        <v>621</v>
      </c>
      <c r="F54" s="3" t="s">
        <v>622</v>
      </c>
      <c r="G54" s="3">
        <v>2.23</v>
      </c>
      <c r="H54" s="3">
        <v>258</v>
      </c>
      <c r="I54" s="3">
        <v>0.33</v>
      </c>
      <c r="J54" s="3" t="s">
        <v>621</v>
      </c>
      <c r="K54" s="3" t="s">
        <v>621</v>
      </c>
      <c r="L54" s="3" t="s">
        <v>621</v>
      </c>
      <c r="M54" s="3" t="s">
        <v>621</v>
      </c>
      <c r="N54" s="3" t="s">
        <v>621</v>
      </c>
      <c r="O54" s="3" t="s">
        <v>621</v>
      </c>
      <c r="P54" s="3" t="s">
        <v>621</v>
      </c>
      <c r="Q54" s="3" t="s">
        <v>621</v>
      </c>
      <c r="R54" s="3" t="s">
        <v>621</v>
      </c>
      <c r="S54" s="3" t="s">
        <v>621</v>
      </c>
      <c r="V54" s="20">
        <f t="shared" si="1"/>
        <v>0.2</v>
      </c>
      <c r="W54" s="20" t="str">
        <f t="shared" si="5"/>
        <v/>
      </c>
      <c r="AA54" s="90" t="str">
        <f t="shared" si="0"/>
        <v>Nordisk residual</v>
      </c>
      <c r="AC54" s="3">
        <f t="shared" si="2"/>
        <v>2.23</v>
      </c>
      <c r="AD54" s="3">
        <f t="shared" si="3"/>
        <v>258</v>
      </c>
      <c r="AE54" s="3">
        <f t="shared" si="4"/>
        <v>0.33</v>
      </c>
    </row>
    <row r="55" spans="1:31" ht="15" customHeight="1" x14ac:dyDescent="0.3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V55" s="20">
        <f t="shared" si="1"/>
        <v>0</v>
      </c>
      <c r="W55" s="20" t="str">
        <f t="shared" si="5"/>
        <v/>
      </c>
      <c r="AA55" s="90" t="str">
        <f t="shared" si="0"/>
        <v>Nordisk residual</v>
      </c>
      <c r="AC55" s="3">
        <f t="shared" si="2"/>
        <v>2.23</v>
      </c>
      <c r="AD55" s="3">
        <f t="shared" si="3"/>
        <v>258</v>
      </c>
      <c r="AE55" s="3">
        <f t="shared" si="4"/>
        <v>0.33</v>
      </c>
    </row>
    <row r="56" spans="1:31" ht="15" customHeight="1" x14ac:dyDescent="0.3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V56" s="20">
        <f t="shared" si="1"/>
        <v>0</v>
      </c>
      <c r="W56" s="20" t="str">
        <f t="shared" si="5"/>
        <v/>
      </c>
      <c r="AA56" s="90" t="str">
        <f t="shared" si="0"/>
        <v>Nordisk residual</v>
      </c>
      <c r="AC56" s="3">
        <f t="shared" si="2"/>
        <v>2.23</v>
      </c>
      <c r="AD56" s="3">
        <f t="shared" si="3"/>
        <v>258</v>
      </c>
      <c r="AE56" s="3">
        <f t="shared" si="4"/>
        <v>0.33</v>
      </c>
    </row>
    <row r="57" spans="1:31" ht="15" customHeight="1" x14ac:dyDescent="0.35">
      <c r="A57" s="3" t="s">
        <v>65</v>
      </c>
      <c r="B57" s="3" t="s">
        <v>66</v>
      </c>
      <c r="C57" s="3">
        <v>2013</v>
      </c>
      <c r="D57" s="3" t="s">
        <v>621</v>
      </c>
      <c r="E57" s="3" t="s">
        <v>621</v>
      </c>
      <c r="F57" s="3" t="s">
        <v>622</v>
      </c>
      <c r="G57" s="3">
        <v>2.23</v>
      </c>
      <c r="H57" s="3">
        <v>258</v>
      </c>
      <c r="I57" s="3">
        <v>0.33</v>
      </c>
      <c r="J57" s="3" t="s">
        <v>621</v>
      </c>
      <c r="K57" s="3" t="s">
        <v>621</v>
      </c>
      <c r="L57" s="3" t="s">
        <v>621</v>
      </c>
      <c r="M57" s="3" t="s">
        <v>621</v>
      </c>
      <c r="N57" s="3" t="s">
        <v>621</v>
      </c>
      <c r="O57" s="3" t="s">
        <v>621</v>
      </c>
      <c r="P57" s="3" t="s">
        <v>621</v>
      </c>
      <c r="Q57" s="3" t="s">
        <v>621</v>
      </c>
      <c r="R57" s="3" t="s">
        <v>621</v>
      </c>
      <c r="S57" s="3" t="s">
        <v>621</v>
      </c>
      <c r="V57" s="20">
        <f t="shared" si="1"/>
        <v>0</v>
      </c>
      <c r="W57" s="20" t="str">
        <f t="shared" si="5"/>
        <v/>
      </c>
      <c r="AA57" s="90" t="str">
        <f t="shared" si="0"/>
        <v>Nordisk residual</v>
      </c>
      <c r="AC57" s="3">
        <f t="shared" si="2"/>
        <v>2.23</v>
      </c>
      <c r="AD57" s="3">
        <f t="shared" si="3"/>
        <v>258</v>
      </c>
      <c r="AE57" s="3">
        <f t="shared" si="4"/>
        <v>0.33</v>
      </c>
    </row>
    <row r="58" spans="1:31" ht="15" customHeight="1" x14ac:dyDescent="0.35">
      <c r="A58" s="3" t="s">
        <v>67</v>
      </c>
      <c r="B58" s="3" t="s">
        <v>68</v>
      </c>
      <c r="C58" s="3">
        <v>2013</v>
      </c>
      <c r="D58" s="3">
        <v>0.13300000000000001</v>
      </c>
      <c r="E58" s="3" t="s">
        <v>621</v>
      </c>
      <c r="F58" s="3" t="s">
        <v>622</v>
      </c>
      <c r="G58" s="3">
        <v>2.23</v>
      </c>
      <c r="H58" s="3">
        <v>258</v>
      </c>
      <c r="I58" s="3">
        <v>0.33</v>
      </c>
      <c r="J58" s="3" t="s">
        <v>621</v>
      </c>
      <c r="K58" s="3" t="s">
        <v>621</v>
      </c>
      <c r="L58" s="3" t="s">
        <v>621</v>
      </c>
      <c r="M58" s="3" t="s">
        <v>621</v>
      </c>
      <c r="N58" s="3" t="s">
        <v>621</v>
      </c>
      <c r="O58" s="3" t="s">
        <v>621</v>
      </c>
      <c r="P58" s="3" t="s">
        <v>621</v>
      </c>
      <c r="Q58" s="3" t="s">
        <v>621</v>
      </c>
      <c r="R58" s="3" t="s">
        <v>621</v>
      </c>
      <c r="S58" s="3" t="s">
        <v>621</v>
      </c>
      <c r="V58" s="20">
        <f t="shared" si="1"/>
        <v>0.13300000000000001</v>
      </c>
      <c r="W58" s="20" t="str">
        <f t="shared" si="5"/>
        <v/>
      </c>
      <c r="AA58" s="90" t="str">
        <f t="shared" si="0"/>
        <v>Nordisk residual</v>
      </c>
      <c r="AC58" s="3">
        <f t="shared" si="2"/>
        <v>2.23</v>
      </c>
      <c r="AD58" s="3">
        <f t="shared" si="3"/>
        <v>258</v>
      </c>
      <c r="AE58" s="3">
        <f t="shared" si="4"/>
        <v>0.33</v>
      </c>
    </row>
    <row r="59" spans="1:31" ht="15" customHeight="1" x14ac:dyDescent="0.35">
      <c r="A59" s="3" t="s">
        <v>67</v>
      </c>
      <c r="B59" s="3" t="s">
        <v>69</v>
      </c>
      <c r="C59" s="3">
        <v>2013</v>
      </c>
      <c r="D59" s="3">
        <v>0.66</v>
      </c>
      <c r="E59" s="3">
        <v>2.8820000000000001</v>
      </c>
      <c r="F59" s="3" t="s">
        <v>622</v>
      </c>
      <c r="G59" s="3">
        <v>2.23</v>
      </c>
      <c r="H59" s="3">
        <v>258</v>
      </c>
      <c r="I59" s="3">
        <v>0.33</v>
      </c>
      <c r="J59" s="3" t="s">
        <v>621</v>
      </c>
      <c r="K59" s="3" t="s">
        <v>621</v>
      </c>
      <c r="L59" s="3" t="s">
        <v>621</v>
      </c>
      <c r="M59" s="3" t="s">
        <v>621</v>
      </c>
      <c r="N59" s="3" t="s">
        <v>621</v>
      </c>
      <c r="O59" s="3" t="s">
        <v>621</v>
      </c>
      <c r="P59" s="3" t="s">
        <v>621</v>
      </c>
      <c r="Q59" s="3" t="s">
        <v>621</v>
      </c>
      <c r="R59" s="3" t="s">
        <v>621</v>
      </c>
      <c r="S59" s="3" t="s">
        <v>621</v>
      </c>
      <c r="V59" s="20">
        <f t="shared" si="1"/>
        <v>0.66</v>
      </c>
      <c r="W59" s="20" t="str">
        <f t="shared" si="5"/>
        <v/>
      </c>
      <c r="AA59" s="90" t="str">
        <f t="shared" si="0"/>
        <v>Nordisk residual</v>
      </c>
      <c r="AC59" s="3">
        <f t="shared" si="2"/>
        <v>2.23</v>
      </c>
      <c r="AD59" s="3">
        <f t="shared" si="3"/>
        <v>258</v>
      </c>
      <c r="AE59" s="3">
        <f t="shared" si="4"/>
        <v>0.33</v>
      </c>
    </row>
    <row r="60" spans="1:31" ht="15" customHeight="1" x14ac:dyDescent="0.35">
      <c r="A60" s="3" t="s">
        <v>67</v>
      </c>
      <c r="B60" s="3" t="s">
        <v>70</v>
      </c>
      <c r="C60" s="3">
        <v>2013</v>
      </c>
      <c r="D60" s="3" t="s">
        <v>621</v>
      </c>
      <c r="E60" s="3" t="s">
        <v>621</v>
      </c>
      <c r="F60" s="3" t="s">
        <v>622</v>
      </c>
      <c r="G60" s="3">
        <v>2.23</v>
      </c>
      <c r="H60" s="3">
        <v>258</v>
      </c>
      <c r="I60" s="3">
        <v>0.33</v>
      </c>
      <c r="J60" s="3" t="s">
        <v>621</v>
      </c>
      <c r="K60" s="3" t="s">
        <v>621</v>
      </c>
      <c r="L60" s="3" t="s">
        <v>621</v>
      </c>
      <c r="M60" s="3" t="s">
        <v>621</v>
      </c>
      <c r="N60" s="3" t="s">
        <v>621</v>
      </c>
      <c r="O60" s="3" t="s">
        <v>621</v>
      </c>
      <c r="P60" s="3" t="s">
        <v>621</v>
      </c>
      <c r="Q60" s="3" t="s">
        <v>621</v>
      </c>
      <c r="R60" s="3" t="s">
        <v>621</v>
      </c>
      <c r="S60" s="3" t="s">
        <v>621</v>
      </c>
      <c r="V60" s="20">
        <f t="shared" si="1"/>
        <v>0</v>
      </c>
      <c r="W60" s="20" t="str">
        <f t="shared" si="5"/>
        <v/>
      </c>
      <c r="AA60" s="90" t="str">
        <f t="shared" si="0"/>
        <v>Nordisk residual</v>
      </c>
      <c r="AC60" s="3">
        <f t="shared" si="2"/>
        <v>2.23</v>
      </c>
      <c r="AD60" s="3">
        <f t="shared" si="3"/>
        <v>258</v>
      </c>
      <c r="AE60" s="3">
        <f t="shared" si="4"/>
        <v>0.33</v>
      </c>
    </row>
    <row r="61" spans="1:31" ht="15" customHeight="1" x14ac:dyDescent="0.35">
      <c r="A61" s="3" t="s">
        <v>67</v>
      </c>
      <c r="B61" s="3" t="s">
        <v>71</v>
      </c>
      <c r="C61" s="3">
        <v>2013</v>
      </c>
      <c r="D61" s="3" t="s">
        <v>621</v>
      </c>
      <c r="E61" s="3" t="s">
        <v>621</v>
      </c>
      <c r="F61" s="3" t="s">
        <v>622</v>
      </c>
      <c r="G61" s="3">
        <v>2.23</v>
      </c>
      <c r="H61" s="3">
        <v>258</v>
      </c>
      <c r="I61" s="3">
        <v>0.33</v>
      </c>
      <c r="J61" s="3" t="s">
        <v>621</v>
      </c>
      <c r="K61" s="3" t="s">
        <v>621</v>
      </c>
      <c r="L61" s="3" t="s">
        <v>621</v>
      </c>
      <c r="M61" s="3" t="s">
        <v>621</v>
      </c>
      <c r="N61" s="3" t="s">
        <v>621</v>
      </c>
      <c r="O61" s="3" t="s">
        <v>621</v>
      </c>
      <c r="P61" s="3" t="s">
        <v>621</v>
      </c>
      <c r="Q61" s="3" t="s">
        <v>621</v>
      </c>
      <c r="R61" s="3" t="s">
        <v>621</v>
      </c>
      <c r="S61" s="3" t="s">
        <v>621</v>
      </c>
      <c r="V61" s="20">
        <f t="shared" si="1"/>
        <v>0</v>
      </c>
      <c r="W61" s="20" t="str">
        <f t="shared" si="5"/>
        <v/>
      </c>
      <c r="AA61" s="90" t="str">
        <f t="shared" si="0"/>
        <v>Nordisk residual</v>
      </c>
      <c r="AC61" s="3">
        <f t="shared" si="2"/>
        <v>2.23</v>
      </c>
      <c r="AD61" s="3">
        <f t="shared" si="3"/>
        <v>258</v>
      </c>
      <c r="AE61" s="3">
        <f t="shared" si="4"/>
        <v>0.33</v>
      </c>
    </row>
    <row r="62" spans="1:31" ht="15" customHeight="1" x14ac:dyDescent="0.35">
      <c r="A62" s="3" t="s">
        <v>72</v>
      </c>
      <c r="B62" s="3" t="s">
        <v>73</v>
      </c>
      <c r="C62" s="3">
        <v>2013</v>
      </c>
      <c r="D62" s="3">
        <v>0.21</v>
      </c>
      <c r="E62" s="3" t="s">
        <v>621</v>
      </c>
      <c r="F62" s="3" t="s">
        <v>728</v>
      </c>
      <c r="G62" s="3">
        <v>1.1000000000000001</v>
      </c>
      <c r="H62" s="3">
        <v>0</v>
      </c>
      <c r="I62" s="3">
        <v>0</v>
      </c>
      <c r="J62" s="3" t="s">
        <v>621</v>
      </c>
      <c r="K62" s="3" t="s">
        <v>621</v>
      </c>
      <c r="L62" s="3" t="s">
        <v>621</v>
      </c>
      <c r="M62" s="3" t="s">
        <v>621</v>
      </c>
      <c r="N62" s="3" t="s">
        <v>621</v>
      </c>
      <c r="O62" s="3" t="s">
        <v>621</v>
      </c>
      <c r="P62" s="3" t="s">
        <v>621</v>
      </c>
      <c r="Q62" s="3" t="s">
        <v>621</v>
      </c>
      <c r="R62" s="3" t="s">
        <v>621</v>
      </c>
      <c r="S62" s="3" t="s">
        <v>621</v>
      </c>
      <c r="V62" s="20">
        <f t="shared" si="1"/>
        <v>0.21</v>
      </c>
      <c r="W62" s="20" t="str">
        <f t="shared" si="5"/>
        <v/>
      </c>
      <c r="AA62" s="90" t="str">
        <f t="shared" si="0"/>
        <v>'100% förnybart från Dala Kraft'</v>
      </c>
      <c r="AC62" s="3">
        <f t="shared" si="2"/>
        <v>1.1000000000000001</v>
      </c>
      <c r="AD62" s="3">
        <f t="shared" si="3"/>
        <v>0</v>
      </c>
      <c r="AE62" s="3">
        <f t="shared" si="4"/>
        <v>0</v>
      </c>
    </row>
    <row r="63" spans="1:31" ht="15" customHeight="1" x14ac:dyDescent="0.35">
      <c r="A63" s="3" t="s">
        <v>72</v>
      </c>
      <c r="B63" s="3" t="s">
        <v>74</v>
      </c>
      <c r="C63" s="3">
        <v>2013</v>
      </c>
      <c r="D63" s="3">
        <v>1.1259999999999999</v>
      </c>
      <c r="E63" s="3" t="s">
        <v>621</v>
      </c>
      <c r="F63" s="3" t="s">
        <v>729</v>
      </c>
      <c r="G63" s="3">
        <v>1.1000000000000001</v>
      </c>
      <c r="H63" s="3">
        <v>0</v>
      </c>
      <c r="I63" s="3">
        <v>0</v>
      </c>
      <c r="J63" s="3" t="s">
        <v>621</v>
      </c>
      <c r="K63" s="3" t="s">
        <v>621</v>
      </c>
      <c r="L63" s="3" t="s">
        <v>621</v>
      </c>
      <c r="M63" s="3" t="s">
        <v>621</v>
      </c>
      <c r="N63" s="3" t="s">
        <v>621</v>
      </c>
      <c r="O63" s="3" t="s">
        <v>621</v>
      </c>
      <c r="P63" s="3" t="s">
        <v>621</v>
      </c>
      <c r="Q63" s="3" t="s">
        <v>621</v>
      </c>
      <c r="R63" s="3" t="s">
        <v>621</v>
      </c>
      <c r="S63" s="3" t="s">
        <v>621</v>
      </c>
      <c r="V63" s="20">
        <f t="shared" si="1"/>
        <v>1.1259999999999999</v>
      </c>
      <c r="W63" s="20" t="str">
        <f t="shared" si="5"/>
        <v/>
      </c>
      <c r="AA63" s="90" t="str">
        <f t="shared" si="0"/>
        <v>'100% förnybar el från Dala Kraft'</v>
      </c>
      <c r="AC63" s="3">
        <f t="shared" si="2"/>
        <v>1.1000000000000001</v>
      </c>
      <c r="AD63" s="3">
        <f t="shared" si="3"/>
        <v>0</v>
      </c>
      <c r="AE63" s="3">
        <f t="shared" si="4"/>
        <v>0</v>
      </c>
    </row>
    <row r="64" spans="1:31" ht="15" customHeight="1" x14ac:dyDescent="0.35">
      <c r="A64" s="3" t="s">
        <v>75</v>
      </c>
      <c r="B64" s="3" t="s">
        <v>76</v>
      </c>
      <c r="C64" s="3">
        <v>2013</v>
      </c>
      <c r="D64" s="3">
        <v>0.436</v>
      </c>
      <c r="E64" s="3" t="s">
        <v>621</v>
      </c>
      <c r="F64" s="3" t="s">
        <v>622</v>
      </c>
      <c r="G64" s="3">
        <v>2.23</v>
      </c>
      <c r="H64" s="3">
        <v>258</v>
      </c>
      <c r="I64" s="3">
        <v>0.33</v>
      </c>
      <c r="J64" s="3" t="s">
        <v>621</v>
      </c>
      <c r="K64" s="3" t="s">
        <v>621</v>
      </c>
      <c r="L64" s="3" t="s">
        <v>621</v>
      </c>
      <c r="M64" s="3" t="s">
        <v>621</v>
      </c>
      <c r="N64" s="3" t="s">
        <v>621</v>
      </c>
      <c r="O64" s="3" t="s">
        <v>621</v>
      </c>
      <c r="P64" s="3" t="s">
        <v>621</v>
      </c>
      <c r="Q64" s="3" t="s">
        <v>621</v>
      </c>
      <c r="R64" s="3" t="s">
        <v>621</v>
      </c>
      <c r="S64" s="3" t="s">
        <v>621</v>
      </c>
      <c r="V64" s="20">
        <f t="shared" si="1"/>
        <v>0.436</v>
      </c>
      <c r="W64" s="20" t="str">
        <f t="shared" si="5"/>
        <v/>
      </c>
      <c r="AA64" s="90" t="str">
        <f t="shared" si="0"/>
        <v>Nordisk residual</v>
      </c>
      <c r="AC64" s="3">
        <f t="shared" si="2"/>
        <v>2.23</v>
      </c>
      <c r="AD64" s="3">
        <f t="shared" si="3"/>
        <v>258</v>
      </c>
      <c r="AE64" s="3">
        <f t="shared" si="4"/>
        <v>0.33</v>
      </c>
    </row>
    <row r="65" spans="1:31" ht="15" customHeight="1" x14ac:dyDescent="0.35">
      <c r="A65" s="3" t="s">
        <v>75</v>
      </c>
      <c r="B65" s="3" t="s">
        <v>77</v>
      </c>
      <c r="C65" s="3">
        <v>2013</v>
      </c>
      <c r="D65" s="3">
        <v>0.128</v>
      </c>
      <c r="E65" s="3" t="s">
        <v>621</v>
      </c>
      <c r="F65" s="3" t="s">
        <v>622</v>
      </c>
      <c r="G65" s="3">
        <v>2.23</v>
      </c>
      <c r="H65" s="3">
        <v>258</v>
      </c>
      <c r="I65" s="3">
        <v>0.33</v>
      </c>
      <c r="J65" s="3" t="s">
        <v>621</v>
      </c>
      <c r="K65" s="3" t="s">
        <v>621</v>
      </c>
      <c r="L65" s="3" t="s">
        <v>621</v>
      </c>
      <c r="M65" s="3" t="s">
        <v>621</v>
      </c>
      <c r="N65" s="3" t="s">
        <v>621</v>
      </c>
      <c r="O65" s="3" t="s">
        <v>621</v>
      </c>
      <c r="P65" s="3" t="s">
        <v>621</v>
      </c>
      <c r="Q65" s="3" t="s">
        <v>621</v>
      </c>
      <c r="R65" s="3" t="s">
        <v>621</v>
      </c>
      <c r="S65" s="3" t="s">
        <v>621</v>
      </c>
      <c r="V65" s="20">
        <f t="shared" si="1"/>
        <v>0.128</v>
      </c>
      <c r="W65" s="20" t="str">
        <f t="shared" si="5"/>
        <v/>
      </c>
      <c r="AA65" s="90" t="str">
        <f t="shared" si="0"/>
        <v>Nordisk residual</v>
      </c>
      <c r="AC65" s="3">
        <f t="shared" si="2"/>
        <v>2.23</v>
      </c>
      <c r="AD65" s="3">
        <f t="shared" si="3"/>
        <v>258</v>
      </c>
      <c r="AE65" s="3">
        <f t="shared" si="4"/>
        <v>0.33</v>
      </c>
    </row>
    <row r="66" spans="1:31" ht="15" customHeight="1" x14ac:dyDescent="0.35">
      <c r="A66" s="3" t="s">
        <v>75</v>
      </c>
      <c r="B66" s="3" t="s">
        <v>78</v>
      </c>
      <c r="C66" s="3">
        <v>2013</v>
      </c>
      <c r="D66" s="3">
        <v>5.2999999999999999E-2</v>
      </c>
      <c r="E66" s="3" t="s">
        <v>621</v>
      </c>
      <c r="F66" s="3" t="s">
        <v>622</v>
      </c>
      <c r="G66" s="3">
        <v>2.23</v>
      </c>
      <c r="H66" s="3">
        <v>258</v>
      </c>
      <c r="I66" s="3">
        <v>0.33</v>
      </c>
      <c r="J66" s="3" t="s">
        <v>621</v>
      </c>
      <c r="K66" s="3" t="s">
        <v>621</v>
      </c>
      <c r="L66" s="3" t="s">
        <v>621</v>
      </c>
      <c r="M66" s="3" t="s">
        <v>621</v>
      </c>
      <c r="N66" s="3" t="s">
        <v>621</v>
      </c>
      <c r="O66" s="3" t="s">
        <v>621</v>
      </c>
      <c r="P66" s="3" t="s">
        <v>621</v>
      </c>
      <c r="Q66" s="3" t="s">
        <v>621</v>
      </c>
      <c r="R66" s="3" t="s">
        <v>621</v>
      </c>
      <c r="S66" s="3" t="s">
        <v>621</v>
      </c>
      <c r="V66" s="20">
        <f t="shared" si="1"/>
        <v>5.2999999999999999E-2</v>
      </c>
      <c r="W66" s="20" t="str">
        <f t="shared" si="5"/>
        <v/>
      </c>
      <c r="AA66" s="90" t="str">
        <f t="shared" ref="AA66:AA129" si="6">IF(OR(F66="-",F66="et",F66="'-'",F66="'0'",F66="'DS'"),"Nordisk residual",F66)</f>
        <v>Nordisk residual</v>
      </c>
      <c r="AC66" s="3">
        <f t="shared" si="2"/>
        <v>2.23</v>
      </c>
      <c r="AD66" s="3">
        <f t="shared" si="3"/>
        <v>258</v>
      </c>
      <c r="AE66" s="3">
        <f t="shared" si="4"/>
        <v>0.33</v>
      </c>
    </row>
    <row r="67" spans="1:31" ht="15" customHeight="1" x14ac:dyDescent="0.35">
      <c r="A67" s="3" t="s">
        <v>75</v>
      </c>
      <c r="B67" s="3" t="s">
        <v>79</v>
      </c>
      <c r="C67" s="3">
        <v>2013</v>
      </c>
      <c r="D67" s="3">
        <v>1.2999999999999999E-2</v>
      </c>
      <c r="E67" s="3" t="s">
        <v>621</v>
      </c>
      <c r="F67" s="3" t="s">
        <v>622</v>
      </c>
      <c r="G67" s="3">
        <v>2.23</v>
      </c>
      <c r="H67" s="3">
        <v>258</v>
      </c>
      <c r="I67" s="3">
        <v>0.33</v>
      </c>
      <c r="J67" s="3" t="s">
        <v>621</v>
      </c>
      <c r="K67" s="3" t="s">
        <v>621</v>
      </c>
      <c r="L67" s="3" t="s">
        <v>621</v>
      </c>
      <c r="M67" s="3" t="s">
        <v>621</v>
      </c>
      <c r="N67" s="3" t="s">
        <v>621</v>
      </c>
      <c r="O67" s="3" t="s">
        <v>621</v>
      </c>
      <c r="P67" s="3" t="s">
        <v>621</v>
      </c>
      <c r="Q67" s="3" t="s">
        <v>621</v>
      </c>
      <c r="R67" s="3" t="s">
        <v>621</v>
      </c>
      <c r="S67" s="3" t="s">
        <v>621</v>
      </c>
      <c r="V67" s="20">
        <f t="shared" ref="V67:V130" si="7">IFERROR(D67/1,0)</f>
        <v>1.2999999999999999E-2</v>
      </c>
      <c r="W67" s="20" t="str">
        <f t="shared" si="5"/>
        <v/>
      </c>
      <c r="AA67" s="90" t="str">
        <f t="shared" si="6"/>
        <v>Nordisk residual</v>
      </c>
      <c r="AC67" s="3">
        <f t="shared" ref="AC67:AC130" si="8">IFERROR(G67/1,2.23)</f>
        <v>2.23</v>
      </c>
      <c r="AD67" s="3">
        <f t="shared" ref="AD67:AD130" si="9">IFERROR(H67/1,258)</f>
        <v>258</v>
      </c>
      <c r="AE67" s="3">
        <f t="shared" ref="AE67:AE130" si="10">IFERROR(I67/1,0.33)</f>
        <v>0.33</v>
      </c>
    </row>
    <row r="68" spans="1:31" ht="15" customHeight="1" x14ac:dyDescent="0.3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V68" s="20">
        <f t="shared" si="7"/>
        <v>0</v>
      </c>
      <c r="W68" s="20" t="str">
        <f t="shared" ref="W68:W131" si="11">IFERROR(J68/1,"")</f>
        <v/>
      </c>
      <c r="AA68" s="90" t="str">
        <f t="shared" si="6"/>
        <v>Nordisk residual</v>
      </c>
      <c r="AC68" s="3">
        <f t="shared" si="8"/>
        <v>2.23</v>
      </c>
      <c r="AD68" s="3">
        <f t="shared" si="9"/>
        <v>258</v>
      </c>
      <c r="AE68" s="3">
        <f t="shared" si="10"/>
        <v>0.33</v>
      </c>
    </row>
    <row r="69" spans="1:31" ht="15" customHeight="1" x14ac:dyDescent="0.35">
      <c r="A69" s="3" t="s">
        <v>80</v>
      </c>
      <c r="B69" s="3" t="s">
        <v>82</v>
      </c>
      <c r="C69" s="3">
        <v>2013</v>
      </c>
      <c r="D69" s="3">
        <v>0.113</v>
      </c>
      <c r="E69" s="3" t="s">
        <v>621</v>
      </c>
      <c r="F69" s="3" t="s">
        <v>622</v>
      </c>
      <c r="G69" s="3">
        <v>2.23</v>
      </c>
      <c r="H69" s="3">
        <v>258</v>
      </c>
      <c r="I69" s="3">
        <v>0.33</v>
      </c>
      <c r="J69" s="3" t="s">
        <v>621</v>
      </c>
      <c r="K69" s="3" t="s">
        <v>621</v>
      </c>
      <c r="L69" s="3" t="s">
        <v>621</v>
      </c>
      <c r="M69" s="3" t="s">
        <v>621</v>
      </c>
      <c r="N69" s="3" t="s">
        <v>621</v>
      </c>
      <c r="O69" s="3" t="s">
        <v>621</v>
      </c>
      <c r="P69" s="3" t="s">
        <v>621</v>
      </c>
      <c r="Q69" s="3" t="s">
        <v>621</v>
      </c>
      <c r="R69" s="3" t="s">
        <v>621</v>
      </c>
      <c r="S69" s="3" t="s">
        <v>621</v>
      </c>
      <c r="V69" s="20">
        <f t="shared" si="7"/>
        <v>0.113</v>
      </c>
      <c r="W69" s="20" t="str">
        <f t="shared" si="11"/>
        <v/>
      </c>
      <c r="AA69" s="90" t="str">
        <f t="shared" si="6"/>
        <v>Nordisk residual</v>
      </c>
      <c r="AC69" s="3">
        <f t="shared" si="8"/>
        <v>2.23</v>
      </c>
      <c r="AD69" s="3">
        <f t="shared" si="9"/>
        <v>258</v>
      </c>
      <c r="AE69" s="3">
        <f t="shared" si="10"/>
        <v>0.33</v>
      </c>
    </row>
    <row r="70" spans="1:31" ht="15" customHeight="1" x14ac:dyDescent="0.35">
      <c r="A70" s="3" t="s">
        <v>80</v>
      </c>
      <c r="B70" s="3" t="s">
        <v>83</v>
      </c>
      <c r="C70" s="3">
        <v>2013</v>
      </c>
      <c r="D70" s="3">
        <v>0.05</v>
      </c>
      <c r="E70" s="3" t="s">
        <v>621</v>
      </c>
      <c r="F70" s="3" t="s">
        <v>622</v>
      </c>
      <c r="G70" s="3">
        <v>2.23</v>
      </c>
      <c r="H70" s="3">
        <v>258</v>
      </c>
      <c r="I70" s="3">
        <v>0.33</v>
      </c>
      <c r="J70" s="3" t="s">
        <v>621</v>
      </c>
      <c r="K70" s="3" t="s">
        <v>621</v>
      </c>
      <c r="L70" s="3" t="s">
        <v>621</v>
      </c>
      <c r="M70" s="3" t="s">
        <v>621</v>
      </c>
      <c r="N70" s="3" t="s">
        <v>621</v>
      </c>
      <c r="O70" s="3" t="s">
        <v>621</v>
      </c>
      <c r="P70" s="3" t="s">
        <v>621</v>
      </c>
      <c r="Q70" s="3" t="s">
        <v>621</v>
      </c>
      <c r="R70" s="3" t="s">
        <v>621</v>
      </c>
      <c r="S70" s="3" t="s">
        <v>621</v>
      </c>
      <c r="V70" s="20">
        <f t="shared" si="7"/>
        <v>0.05</v>
      </c>
      <c r="W70" s="20" t="str">
        <f t="shared" si="11"/>
        <v/>
      </c>
      <c r="AA70" s="90" t="str">
        <f t="shared" si="6"/>
        <v>Nordisk residual</v>
      </c>
      <c r="AC70" s="3">
        <f t="shared" si="8"/>
        <v>2.23</v>
      </c>
      <c r="AD70" s="3">
        <f t="shared" si="9"/>
        <v>258</v>
      </c>
      <c r="AE70" s="3">
        <f t="shared" si="10"/>
        <v>0.33</v>
      </c>
    </row>
    <row r="71" spans="1:31" ht="15" customHeight="1" x14ac:dyDescent="0.35">
      <c r="A71" s="3" t="s">
        <v>80</v>
      </c>
      <c r="B71" s="3" t="s">
        <v>84</v>
      </c>
      <c r="C71" s="3">
        <v>2013</v>
      </c>
      <c r="D71" s="3">
        <v>1</v>
      </c>
      <c r="E71" s="3" t="s">
        <v>621</v>
      </c>
      <c r="F71" s="3" t="s">
        <v>622</v>
      </c>
      <c r="G71" s="3">
        <v>2.23</v>
      </c>
      <c r="H71" s="3">
        <v>258</v>
      </c>
      <c r="I71" s="3">
        <v>0.33</v>
      </c>
      <c r="J71" s="3" t="s">
        <v>621</v>
      </c>
      <c r="K71" s="3" t="s">
        <v>621</v>
      </c>
      <c r="L71" s="3" t="s">
        <v>621</v>
      </c>
      <c r="M71" s="3" t="s">
        <v>621</v>
      </c>
      <c r="N71" s="3" t="s">
        <v>621</v>
      </c>
      <c r="O71" s="3" t="s">
        <v>621</v>
      </c>
      <c r="P71" s="3" t="s">
        <v>621</v>
      </c>
      <c r="Q71" s="3" t="s">
        <v>621</v>
      </c>
      <c r="R71" s="3" t="s">
        <v>621</v>
      </c>
      <c r="S71" s="3" t="s">
        <v>621</v>
      </c>
      <c r="V71" s="20">
        <f t="shared" si="7"/>
        <v>1</v>
      </c>
      <c r="W71" s="20" t="str">
        <f t="shared" si="11"/>
        <v/>
      </c>
      <c r="AA71" s="90" t="str">
        <f t="shared" si="6"/>
        <v>Nordisk residual</v>
      </c>
      <c r="AC71" s="3">
        <f t="shared" si="8"/>
        <v>2.23</v>
      </c>
      <c r="AD71" s="3">
        <f t="shared" si="9"/>
        <v>258</v>
      </c>
      <c r="AE71" s="3">
        <f t="shared" si="10"/>
        <v>0.33</v>
      </c>
    </row>
    <row r="72" spans="1:31" ht="15" customHeight="1" x14ac:dyDescent="0.35">
      <c r="A72" s="3" t="s">
        <v>80</v>
      </c>
      <c r="B72" s="3" t="s">
        <v>85</v>
      </c>
      <c r="C72" s="3">
        <v>2013</v>
      </c>
      <c r="D72" s="3">
        <v>0.28799999999999998</v>
      </c>
      <c r="E72" s="3" t="s">
        <v>621</v>
      </c>
      <c r="F72" s="3" t="s">
        <v>622</v>
      </c>
      <c r="G72" s="3">
        <v>2.23</v>
      </c>
      <c r="H72" s="3">
        <v>258</v>
      </c>
      <c r="I72" s="3">
        <v>0.33</v>
      </c>
      <c r="J72" s="3" t="s">
        <v>621</v>
      </c>
      <c r="K72" s="3" t="s">
        <v>621</v>
      </c>
      <c r="L72" s="3" t="s">
        <v>621</v>
      </c>
      <c r="M72" s="3" t="s">
        <v>621</v>
      </c>
      <c r="N72" s="3" t="s">
        <v>621</v>
      </c>
      <c r="O72" s="3" t="s">
        <v>621</v>
      </c>
      <c r="P72" s="3" t="s">
        <v>621</v>
      </c>
      <c r="Q72" s="3" t="s">
        <v>621</v>
      </c>
      <c r="R72" s="3" t="s">
        <v>621</v>
      </c>
      <c r="S72" s="3" t="s">
        <v>621</v>
      </c>
      <c r="V72" s="20">
        <f t="shared" si="7"/>
        <v>0.28799999999999998</v>
      </c>
      <c r="W72" s="20" t="str">
        <f t="shared" si="11"/>
        <v/>
      </c>
      <c r="AA72" s="90" t="str">
        <f t="shared" si="6"/>
        <v>Nordisk residual</v>
      </c>
      <c r="AC72" s="3">
        <f t="shared" si="8"/>
        <v>2.23</v>
      </c>
      <c r="AD72" s="3">
        <f t="shared" si="9"/>
        <v>258</v>
      </c>
      <c r="AE72" s="3">
        <f t="shared" si="10"/>
        <v>0.33</v>
      </c>
    </row>
    <row r="73" spans="1:31" ht="15" customHeight="1" x14ac:dyDescent="0.35">
      <c r="A73" s="3" t="s">
        <v>80</v>
      </c>
      <c r="B73" s="3" t="s">
        <v>86</v>
      </c>
      <c r="C73" s="3">
        <v>2013</v>
      </c>
      <c r="D73" s="3">
        <v>0.12</v>
      </c>
      <c r="E73" s="3" t="s">
        <v>621</v>
      </c>
      <c r="F73" s="3" t="s">
        <v>622</v>
      </c>
      <c r="G73" s="3">
        <v>2.23</v>
      </c>
      <c r="H73" s="3">
        <v>258</v>
      </c>
      <c r="I73" s="3">
        <v>0.33</v>
      </c>
      <c r="J73" s="3" t="s">
        <v>621</v>
      </c>
      <c r="K73" s="3" t="s">
        <v>621</v>
      </c>
      <c r="L73" s="3" t="s">
        <v>621</v>
      </c>
      <c r="M73" s="3" t="s">
        <v>621</v>
      </c>
      <c r="N73" s="3" t="s">
        <v>621</v>
      </c>
      <c r="O73" s="3" t="s">
        <v>621</v>
      </c>
      <c r="P73" s="3" t="s">
        <v>621</v>
      </c>
      <c r="Q73" s="3" t="s">
        <v>621</v>
      </c>
      <c r="R73" s="3" t="s">
        <v>621</v>
      </c>
      <c r="S73" s="3" t="s">
        <v>621</v>
      </c>
      <c r="V73" s="20">
        <f t="shared" si="7"/>
        <v>0.12</v>
      </c>
      <c r="W73" s="20" t="str">
        <f t="shared" si="11"/>
        <v/>
      </c>
      <c r="AA73" s="90" t="str">
        <f t="shared" si="6"/>
        <v>Nordisk residual</v>
      </c>
      <c r="AC73" s="3">
        <f t="shared" si="8"/>
        <v>2.23</v>
      </c>
      <c r="AD73" s="3">
        <f t="shared" si="9"/>
        <v>258</v>
      </c>
      <c r="AE73" s="3">
        <f t="shared" si="10"/>
        <v>0.33</v>
      </c>
    </row>
    <row r="74" spans="1:31" ht="15" customHeight="1" x14ac:dyDescent="0.35">
      <c r="A74" s="3" t="s">
        <v>80</v>
      </c>
      <c r="B74" s="3" t="s">
        <v>87</v>
      </c>
      <c r="C74" s="3">
        <v>2013</v>
      </c>
      <c r="D74" s="3" t="s">
        <v>621</v>
      </c>
      <c r="E74" s="3" t="s">
        <v>621</v>
      </c>
      <c r="F74" s="3" t="s">
        <v>622</v>
      </c>
      <c r="G74" s="3">
        <v>2.23</v>
      </c>
      <c r="H74" s="3">
        <v>258</v>
      </c>
      <c r="I74" s="3">
        <v>0.33</v>
      </c>
      <c r="J74" s="3" t="s">
        <v>621</v>
      </c>
      <c r="K74" s="3" t="s">
        <v>621</v>
      </c>
      <c r="L74" s="3" t="s">
        <v>621</v>
      </c>
      <c r="M74" s="3" t="s">
        <v>621</v>
      </c>
      <c r="N74" s="3" t="s">
        <v>621</v>
      </c>
      <c r="O74" s="3" t="s">
        <v>621</v>
      </c>
      <c r="P74" s="3" t="s">
        <v>621</v>
      </c>
      <c r="Q74" s="3" t="s">
        <v>621</v>
      </c>
      <c r="R74" s="3" t="s">
        <v>621</v>
      </c>
      <c r="S74" s="3" t="s">
        <v>621</v>
      </c>
      <c r="V74" s="20">
        <f t="shared" si="7"/>
        <v>0</v>
      </c>
      <c r="W74" s="20" t="str">
        <f t="shared" si="11"/>
        <v/>
      </c>
      <c r="AA74" s="90" t="str">
        <f t="shared" si="6"/>
        <v>Nordisk residual</v>
      </c>
      <c r="AC74" s="3">
        <f t="shared" si="8"/>
        <v>2.23</v>
      </c>
      <c r="AD74" s="3">
        <f t="shared" si="9"/>
        <v>258</v>
      </c>
      <c r="AE74" s="3">
        <f t="shared" si="10"/>
        <v>0.33</v>
      </c>
    </row>
    <row r="75" spans="1:31" ht="15" customHeight="1" x14ac:dyDescent="0.35">
      <c r="A75" s="3" t="s">
        <v>80</v>
      </c>
      <c r="B75" s="3" t="s">
        <v>88</v>
      </c>
      <c r="C75" s="3">
        <v>2013</v>
      </c>
      <c r="D75" s="3" t="s">
        <v>621</v>
      </c>
      <c r="E75" s="3" t="s">
        <v>621</v>
      </c>
      <c r="F75" s="3" t="s">
        <v>622</v>
      </c>
      <c r="G75" s="3">
        <v>2.23</v>
      </c>
      <c r="H75" s="3">
        <v>258</v>
      </c>
      <c r="I75" s="3">
        <v>0.33</v>
      </c>
      <c r="J75" s="3" t="s">
        <v>621</v>
      </c>
      <c r="K75" s="3" t="s">
        <v>621</v>
      </c>
      <c r="L75" s="3" t="s">
        <v>621</v>
      </c>
      <c r="M75" s="3" t="s">
        <v>621</v>
      </c>
      <c r="N75" s="3" t="s">
        <v>621</v>
      </c>
      <c r="O75" s="3" t="s">
        <v>621</v>
      </c>
      <c r="P75" s="3" t="s">
        <v>621</v>
      </c>
      <c r="Q75" s="3" t="s">
        <v>621</v>
      </c>
      <c r="R75" s="3" t="s">
        <v>621</v>
      </c>
      <c r="S75" s="3" t="s">
        <v>621</v>
      </c>
      <c r="V75" s="20">
        <f t="shared" si="7"/>
        <v>0</v>
      </c>
      <c r="W75" s="20" t="str">
        <f t="shared" si="11"/>
        <v/>
      </c>
      <c r="AA75" s="90" t="str">
        <f t="shared" si="6"/>
        <v>Nordisk residual</v>
      </c>
      <c r="AC75" s="3">
        <f t="shared" si="8"/>
        <v>2.23</v>
      </c>
      <c r="AD75" s="3">
        <f t="shared" si="9"/>
        <v>258</v>
      </c>
      <c r="AE75" s="3">
        <f t="shared" si="10"/>
        <v>0.33</v>
      </c>
    </row>
    <row r="76" spans="1:31" ht="15" customHeight="1" x14ac:dyDescent="0.35">
      <c r="A76" s="3" t="s">
        <v>80</v>
      </c>
      <c r="B76" s="3" t="s">
        <v>89</v>
      </c>
      <c r="C76" s="3">
        <v>2013</v>
      </c>
      <c r="D76" s="3" t="s">
        <v>621</v>
      </c>
      <c r="E76" s="3" t="s">
        <v>621</v>
      </c>
      <c r="F76" s="3" t="s">
        <v>622</v>
      </c>
      <c r="G76" s="3">
        <v>2.23</v>
      </c>
      <c r="H76" s="3">
        <v>258</v>
      </c>
      <c r="I76" s="3">
        <v>0.33</v>
      </c>
      <c r="J76" s="3" t="s">
        <v>621</v>
      </c>
      <c r="K76" s="3" t="s">
        <v>621</v>
      </c>
      <c r="L76" s="3" t="s">
        <v>621</v>
      </c>
      <c r="M76" s="3" t="s">
        <v>621</v>
      </c>
      <c r="N76" s="3" t="s">
        <v>621</v>
      </c>
      <c r="O76" s="3" t="s">
        <v>621</v>
      </c>
      <c r="P76" s="3" t="s">
        <v>621</v>
      </c>
      <c r="Q76" s="3" t="s">
        <v>621</v>
      </c>
      <c r="R76" s="3" t="s">
        <v>621</v>
      </c>
      <c r="S76" s="3" t="s">
        <v>621</v>
      </c>
      <c r="V76" s="20">
        <f t="shared" si="7"/>
        <v>0</v>
      </c>
      <c r="W76" s="20" t="str">
        <f t="shared" si="11"/>
        <v/>
      </c>
      <c r="AA76" s="90" t="str">
        <f t="shared" si="6"/>
        <v>Nordisk residual</v>
      </c>
      <c r="AC76" s="3">
        <f t="shared" si="8"/>
        <v>2.23</v>
      </c>
      <c r="AD76" s="3">
        <f t="shared" si="9"/>
        <v>258</v>
      </c>
      <c r="AE76" s="3">
        <f t="shared" si="10"/>
        <v>0.33</v>
      </c>
    </row>
    <row r="77" spans="1:31" ht="15" customHeight="1" x14ac:dyDescent="0.35">
      <c r="A77" s="3" t="s">
        <v>80</v>
      </c>
      <c r="B77" s="3" t="s">
        <v>90</v>
      </c>
      <c r="C77" s="3">
        <v>2013</v>
      </c>
      <c r="D77" s="3" t="s">
        <v>621</v>
      </c>
      <c r="E77" s="3" t="s">
        <v>621</v>
      </c>
      <c r="F77" s="3" t="s">
        <v>622</v>
      </c>
      <c r="G77" s="3">
        <v>2.23</v>
      </c>
      <c r="H77" s="3">
        <v>258</v>
      </c>
      <c r="I77" s="3">
        <v>0.33</v>
      </c>
      <c r="J77" s="3" t="s">
        <v>621</v>
      </c>
      <c r="K77" s="3" t="s">
        <v>621</v>
      </c>
      <c r="L77" s="3" t="s">
        <v>621</v>
      </c>
      <c r="M77" s="3" t="s">
        <v>621</v>
      </c>
      <c r="N77" s="3" t="s">
        <v>621</v>
      </c>
      <c r="O77" s="3" t="s">
        <v>621</v>
      </c>
      <c r="P77" s="3" t="s">
        <v>621</v>
      </c>
      <c r="Q77" s="3" t="s">
        <v>621</v>
      </c>
      <c r="R77" s="3" t="s">
        <v>621</v>
      </c>
      <c r="S77" s="3" t="s">
        <v>621</v>
      </c>
      <c r="V77" s="20">
        <f t="shared" si="7"/>
        <v>0</v>
      </c>
      <c r="W77" s="20" t="str">
        <f t="shared" si="11"/>
        <v/>
      </c>
      <c r="AA77" s="90" t="str">
        <f t="shared" si="6"/>
        <v>Nordisk residual</v>
      </c>
      <c r="AC77" s="3">
        <f t="shared" si="8"/>
        <v>2.23</v>
      </c>
      <c r="AD77" s="3">
        <f t="shared" si="9"/>
        <v>258</v>
      </c>
      <c r="AE77" s="3">
        <f t="shared" si="10"/>
        <v>0.33</v>
      </c>
    </row>
    <row r="78" spans="1:31" ht="15" customHeight="1" x14ac:dyDescent="0.35">
      <c r="A78" s="3" t="s">
        <v>80</v>
      </c>
      <c r="B78" s="3" t="s">
        <v>91</v>
      </c>
      <c r="C78" s="3">
        <v>2013</v>
      </c>
      <c r="D78" s="3">
        <v>0.04</v>
      </c>
      <c r="E78" s="3" t="s">
        <v>621</v>
      </c>
      <c r="F78" s="3" t="s">
        <v>622</v>
      </c>
      <c r="G78" s="3">
        <v>2.23</v>
      </c>
      <c r="H78" s="3">
        <v>258</v>
      </c>
      <c r="I78" s="3">
        <v>0.33</v>
      </c>
      <c r="J78" s="3" t="s">
        <v>621</v>
      </c>
      <c r="K78" s="3" t="s">
        <v>621</v>
      </c>
      <c r="L78" s="3" t="s">
        <v>621</v>
      </c>
      <c r="M78" s="3" t="s">
        <v>621</v>
      </c>
      <c r="N78" s="3" t="s">
        <v>621</v>
      </c>
      <c r="O78" s="3" t="s">
        <v>621</v>
      </c>
      <c r="P78" s="3" t="s">
        <v>621</v>
      </c>
      <c r="Q78" s="3" t="s">
        <v>621</v>
      </c>
      <c r="R78" s="3" t="s">
        <v>621</v>
      </c>
      <c r="S78" s="3" t="s">
        <v>621</v>
      </c>
      <c r="V78" s="20">
        <f t="shared" si="7"/>
        <v>0.04</v>
      </c>
      <c r="W78" s="20" t="str">
        <f t="shared" si="11"/>
        <v/>
      </c>
      <c r="AA78" s="90" t="str">
        <f t="shared" si="6"/>
        <v>Nordisk residual</v>
      </c>
      <c r="AC78" s="3">
        <f t="shared" si="8"/>
        <v>2.23</v>
      </c>
      <c r="AD78" s="3">
        <f t="shared" si="9"/>
        <v>258</v>
      </c>
      <c r="AE78" s="3">
        <f t="shared" si="10"/>
        <v>0.33</v>
      </c>
    </row>
    <row r="79" spans="1:31" ht="15" customHeight="1" x14ac:dyDescent="0.35">
      <c r="A79" s="3" t="s">
        <v>80</v>
      </c>
      <c r="B79" s="3" t="s">
        <v>92</v>
      </c>
      <c r="C79" s="3">
        <v>2013</v>
      </c>
      <c r="D79" s="3" t="s">
        <v>621</v>
      </c>
      <c r="E79" s="3" t="s">
        <v>621</v>
      </c>
      <c r="F79" s="3" t="s">
        <v>622</v>
      </c>
      <c r="G79" s="3">
        <v>2.23</v>
      </c>
      <c r="H79" s="3">
        <v>258</v>
      </c>
      <c r="I79" s="3">
        <v>0.33</v>
      </c>
      <c r="J79" s="3" t="s">
        <v>621</v>
      </c>
      <c r="K79" s="3" t="s">
        <v>621</v>
      </c>
      <c r="L79" s="3" t="s">
        <v>621</v>
      </c>
      <c r="M79" s="3" t="s">
        <v>621</v>
      </c>
      <c r="N79" s="3" t="s">
        <v>621</v>
      </c>
      <c r="O79" s="3" t="s">
        <v>621</v>
      </c>
      <c r="P79" s="3" t="s">
        <v>621</v>
      </c>
      <c r="Q79" s="3" t="s">
        <v>621</v>
      </c>
      <c r="R79" s="3" t="s">
        <v>621</v>
      </c>
      <c r="S79" s="3" t="s">
        <v>621</v>
      </c>
      <c r="V79" s="20">
        <f t="shared" si="7"/>
        <v>0</v>
      </c>
      <c r="W79" s="20" t="str">
        <f t="shared" si="11"/>
        <v/>
      </c>
      <c r="AA79" s="90" t="str">
        <f t="shared" si="6"/>
        <v>Nordisk residual</v>
      </c>
      <c r="AC79" s="3">
        <f t="shared" si="8"/>
        <v>2.23</v>
      </c>
      <c r="AD79" s="3">
        <f t="shared" si="9"/>
        <v>258</v>
      </c>
      <c r="AE79" s="3">
        <f t="shared" si="10"/>
        <v>0.33</v>
      </c>
    </row>
    <row r="80" spans="1:31" ht="15" customHeight="1" x14ac:dyDescent="0.35">
      <c r="A80" s="3" t="s">
        <v>80</v>
      </c>
      <c r="B80" s="3" t="s">
        <v>93</v>
      </c>
      <c r="C80" s="3">
        <v>2013</v>
      </c>
      <c r="D80" s="3" t="s">
        <v>621</v>
      </c>
      <c r="E80" s="3">
        <v>35.116</v>
      </c>
      <c r="F80" s="3" t="s">
        <v>622</v>
      </c>
      <c r="G80" s="3">
        <v>2.23</v>
      </c>
      <c r="H80" s="3">
        <v>258</v>
      </c>
      <c r="I80" s="3">
        <v>0.33</v>
      </c>
      <c r="J80" s="3" t="s">
        <v>621</v>
      </c>
      <c r="K80" s="3" t="s">
        <v>621</v>
      </c>
      <c r="L80" s="3" t="s">
        <v>621</v>
      </c>
      <c r="M80" s="3" t="s">
        <v>621</v>
      </c>
      <c r="N80" s="3" t="s">
        <v>621</v>
      </c>
      <c r="O80" s="3" t="s">
        <v>621</v>
      </c>
      <c r="P80" s="3" t="s">
        <v>621</v>
      </c>
      <c r="Q80" s="3" t="s">
        <v>621</v>
      </c>
      <c r="R80" s="3" t="s">
        <v>621</v>
      </c>
      <c r="S80" s="3" t="s">
        <v>621</v>
      </c>
      <c r="V80" s="20">
        <f t="shared" si="7"/>
        <v>0</v>
      </c>
      <c r="W80" s="20" t="str">
        <f t="shared" si="11"/>
        <v/>
      </c>
      <c r="AA80" s="90" t="str">
        <f t="shared" si="6"/>
        <v>Nordisk residual</v>
      </c>
      <c r="AC80" s="3">
        <f t="shared" si="8"/>
        <v>2.23</v>
      </c>
      <c r="AD80" s="3">
        <f t="shared" si="9"/>
        <v>258</v>
      </c>
      <c r="AE80" s="3">
        <f t="shared" si="10"/>
        <v>0.33</v>
      </c>
    </row>
    <row r="81" spans="1:31" ht="15" customHeight="1" x14ac:dyDescent="0.35">
      <c r="A81" s="3" t="s">
        <v>80</v>
      </c>
      <c r="B81" s="3" t="s">
        <v>94</v>
      </c>
      <c r="C81" s="3">
        <v>2013</v>
      </c>
      <c r="D81" s="3" t="s">
        <v>621</v>
      </c>
      <c r="E81" s="3" t="s">
        <v>621</v>
      </c>
      <c r="F81" s="3" t="s">
        <v>622</v>
      </c>
      <c r="G81" s="3">
        <v>2.23</v>
      </c>
      <c r="H81" s="3">
        <v>258</v>
      </c>
      <c r="I81" s="3">
        <v>0.33</v>
      </c>
      <c r="J81" s="3" t="s">
        <v>621</v>
      </c>
      <c r="K81" s="3" t="s">
        <v>621</v>
      </c>
      <c r="L81" s="3" t="s">
        <v>621</v>
      </c>
      <c r="M81" s="3" t="s">
        <v>621</v>
      </c>
      <c r="N81" s="3" t="s">
        <v>621</v>
      </c>
      <c r="O81" s="3" t="s">
        <v>621</v>
      </c>
      <c r="P81" s="3" t="s">
        <v>621</v>
      </c>
      <c r="Q81" s="3" t="s">
        <v>621</v>
      </c>
      <c r="R81" s="3" t="s">
        <v>621</v>
      </c>
      <c r="S81" s="3" t="s">
        <v>621</v>
      </c>
      <c r="V81" s="20">
        <f t="shared" si="7"/>
        <v>0</v>
      </c>
      <c r="W81" s="20" t="str">
        <f t="shared" si="11"/>
        <v/>
      </c>
      <c r="AA81" s="90" t="str">
        <f t="shared" si="6"/>
        <v>Nordisk residual</v>
      </c>
      <c r="AC81" s="3">
        <f t="shared" si="8"/>
        <v>2.23</v>
      </c>
      <c r="AD81" s="3">
        <f t="shared" si="9"/>
        <v>258</v>
      </c>
      <c r="AE81" s="3">
        <f t="shared" si="10"/>
        <v>0.33</v>
      </c>
    </row>
    <row r="82" spans="1:31" ht="15" customHeight="1" x14ac:dyDescent="0.35">
      <c r="A82" s="3" t="s">
        <v>80</v>
      </c>
      <c r="B82" s="3" t="s">
        <v>95</v>
      </c>
      <c r="C82" s="3">
        <v>2013</v>
      </c>
      <c r="D82" s="3" t="s">
        <v>621</v>
      </c>
      <c r="E82" s="3" t="s">
        <v>621</v>
      </c>
      <c r="F82" s="3" t="s">
        <v>622</v>
      </c>
      <c r="G82" s="3">
        <v>2.23</v>
      </c>
      <c r="H82" s="3">
        <v>258</v>
      </c>
      <c r="I82" s="3">
        <v>0.33</v>
      </c>
      <c r="J82" s="3" t="s">
        <v>621</v>
      </c>
      <c r="K82" s="3" t="s">
        <v>621</v>
      </c>
      <c r="L82" s="3" t="s">
        <v>621</v>
      </c>
      <c r="M82" s="3" t="s">
        <v>621</v>
      </c>
      <c r="N82" s="3" t="s">
        <v>621</v>
      </c>
      <c r="O82" s="3" t="s">
        <v>621</v>
      </c>
      <c r="P82" s="3" t="s">
        <v>621</v>
      </c>
      <c r="Q82" s="3" t="s">
        <v>621</v>
      </c>
      <c r="R82" s="3" t="s">
        <v>621</v>
      </c>
      <c r="S82" s="3" t="s">
        <v>621</v>
      </c>
      <c r="V82" s="20">
        <f t="shared" si="7"/>
        <v>0</v>
      </c>
      <c r="W82" s="20" t="str">
        <f t="shared" si="11"/>
        <v/>
      </c>
      <c r="AA82" s="90" t="str">
        <f t="shared" si="6"/>
        <v>Nordisk residual</v>
      </c>
      <c r="AC82" s="3">
        <f t="shared" si="8"/>
        <v>2.23</v>
      </c>
      <c r="AD82" s="3">
        <f t="shared" si="9"/>
        <v>258</v>
      </c>
      <c r="AE82" s="3">
        <f t="shared" si="10"/>
        <v>0.33</v>
      </c>
    </row>
    <row r="83" spans="1:31" ht="15" customHeight="1" x14ac:dyDescent="0.35">
      <c r="A83" s="3" t="s">
        <v>80</v>
      </c>
      <c r="B83" s="3" t="s">
        <v>96</v>
      </c>
      <c r="C83" s="3">
        <v>2013</v>
      </c>
      <c r="D83" s="3" t="s">
        <v>621</v>
      </c>
      <c r="E83" s="3" t="s">
        <v>621</v>
      </c>
      <c r="F83" s="3" t="s">
        <v>622</v>
      </c>
      <c r="G83" s="3">
        <v>2.23</v>
      </c>
      <c r="H83" s="3">
        <v>258</v>
      </c>
      <c r="I83" s="3">
        <v>0.33</v>
      </c>
      <c r="J83" s="3" t="s">
        <v>621</v>
      </c>
      <c r="K83" s="3" t="s">
        <v>621</v>
      </c>
      <c r="L83" s="3" t="s">
        <v>621</v>
      </c>
      <c r="M83" s="3" t="s">
        <v>621</v>
      </c>
      <c r="N83" s="3" t="s">
        <v>621</v>
      </c>
      <c r="O83" s="3" t="s">
        <v>621</v>
      </c>
      <c r="P83" s="3" t="s">
        <v>621</v>
      </c>
      <c r="Q83" s="3" t="s">
        <v>621</v>
      </c>
      <c r="R83" s="3" t="s">
        <v>621</v>
      </c>
      <c r="S83" s="3" t="s">
        <v>621</v>
      </c>
      <c r="V83" s="20">
        <f t="shared" si="7"/>
        <v>0</v>
      </c>
      <c r="W83" s="20" t="str">
        <f t="shared" si="11"/>
        <v/>
      </c>
      <c r="AA83" s="90" t="str">
        <f t="shared" si="6"/>
        <v>Nordisk residual</v>
      </c>
      <c r="AC83" s="3">
        <f t="shared" si="8"/>
        <v>2.23</v>
      </c>
      <c r="AD83" s="3">
        <f t="shared" si="9"/>
        <v>258</v>
      </c>
      <c r="AE83" s="3">
        <f t="shared" si="10"/>
        <v>0.33</v>
      </c>
    </row>
    <row r="84" spans="1:31" ht="15" customHeight="1" x14ac:dyDescent="0.35">
      <c r="A84" s="3" t="s">
        <v>80</v>
      </c>
      <c r="B84" s="3" t="s">
        <v>97</v>
      </c>
      <c r="C84" s="3">
        <v>2013</v>
      </c>
      <c r="D84" s="3" t="s">
        <v>621</v>
      </c>
      <c r="E84" s="3" t="s">
        <v>621</v>
      </c>
      <c r="F84" s="3" t="s">
        <v>622</v>
      </c>
      <c r="G84" s="3">
        <v>2.23</v>
      </c>
      <c r="H84" s="3">
        <v>258</v>
      </c>
      <c r="I84" s="3">
        <v>0.33</v>
      </c>
      <c r="J84" s="3" t="s">
        <v>621</v>
      </c>
      <c r="K84" s="3" t="s">
        <v>621</v>
      </c>
      <c r="L84" s="3" t="s">
        <v>621</v>
      </c>
      <c r="M84" s="3" t="s">
        <v>621</v>
      </c>
      <c r="N84" s="3" t="s">
        <v>621</v>
      </c>
      <c r="O84" s="3" t="s">
        <v>621</v>
      </c>
      <c r="P84" s="3" t="s">
        <v>621</v>
      </c>
      <c r="Q84" s="3" t="s">
        <v>621</v>
      </c>
      <c r="R84" s="3" t="s">
        <v>621</v>
      </c>
      <c r="S84" s="3" t="s">
        <v>621</v>
      </c>
      <c r="V84" s="20">
        <f t="shared" si="7"/>
        <v>0</v>
      </c>
      <c r="W84" s="20" t="str">
        <f t="shared" si="11"/>
        <v/>
      </c>
      <c r="AA84" s="90" t="str">
        <f t="shared" si="6"/>
        <v>Nordisk residual</v>
      </c>
      <c r="AC84" s="3">
        <f t="shared" si="8"/>
        <v>2.23</v>
      </c>
      <c r="AD84" s="3">
        <f t="shared" si="9"/>
        <v>258</v>
      </c>
      <c r="AE84" s="3">
        <f t="shared" si="10"/>
        <v>0.33</v>
      </c>
    </row>
    <row r="85" spans="1:31" ht="15" customHeight="1" x14ac:dyDescent="0.35">
      <c r="A85" s="3" t="s">
        <v>80</v>
      </c>
      <c r="B85" s="3" t="s">
        <v>98</v>
      </c>
      <c r="C85" s="3">
        <v>2013</v>
      </c>
      <c r="D85" s="3">
        <v>0.12</v>
      </c>
      <c r="E85" s="3" t="s">
        <v>621</v>
      </c>
      <c r="F85" s="3" t="s">
        <v>622</v>
      </c>
      <c r="G85" s="3">
        <v>2.23</v>
      </c>
      <c r="H85" s="3">
        <v>258</v>
      </c>
      <c r="I85" s="3">
        <v>0.33</v>
      </c>
      <c r="J85" s="3" t="s">
        <v>621</v>
      </c>
      <c r="K85" s="3" t="s">
        <v>621</v>
      </c>
      <c r="L85" s="3" t="s">
        <v>621</v>
      </c>
      <c r="M85" s="3" t="s">
        <v>621</v>
      </c>
      <c r="N85" s="3" t="s">
        <v>621</v>
      </c>
      <c r="O85" s="3" t="s">
        <v>621</v>
      </c>
      <c r="P85" s="3" t="s">
        <v>621</v>
      </c>
      <c r="Q85" s="3" t="s">
        <v>621</v>
      </c>
      <c r="R85" s="3" t="s">
        <v>621</v>
      </c>
      <c r="S85" s="3" t="s">
        <v>621</v>
      </c>
      <c r="V85" s="20">
        <f t="shared" si="7"/>
        <v>0.12</v>
      </c>
      <c r="W85" s="20" t="str">
        <f t="shared" si="11"/>
        <v/>
      </c>
      <c r="AA85" s="90" t="str">
        <f t="shared" si="6"/>
        <v>Nordisk residual</v>
      </c>
      <c r="AC85" s="3">
        <f t="shared" si="8"/>
        <v>2.23</v>
      </c>
      <c r="AD85" s="3">
        <f t="shared" si="9"/>
        <v>258</v>
      </c>
      <c r="AE85" s="3">
        <f t="shared" si="10"/>
        <v>0.33</v>
      </c>
    </row>
    <row r="86" spans="1:31" ht="15" customHeight="1" x14ac:dyDescent="0.35">
      <c r="A86" s="3" t="s">
        <v>80</v>
      </c>
      <c r="B86" s="3" t="s">
        <v>99</v>
      </c>
      <c r="C86" s="3">
        <v>2013</v>
      </c>
      <c r="D86" s="3">
        <v>0.17</v>
      </c>
      <c r="E86" s="3" t="s">
        <v>621</v>
      </c>
      <c r="F86" s="3" t="s">
        <v>622</v>
      </c>
      <c r="G86" s="3">
        <v>2.23</v>
      </c>
      <c r="H86" s="3">
        <v>258</v>
      </c>
      <c r="I86" s="3">
        <v>0.33</v>
      </c>
      <c r="J86" s="3" t="s">
        <v>621</v>
      </c>
      <c r="K86" s="3" t="s">
        <v>621</v>
      </c>
      <c r="L86" s="3" t="s">
        <v>621</v>
      </c>
      <c r="M86" s="3" t="s">
        <v>621</v>
      </c>
      <c r="N86" s="3" t="s">
        <v>621</v>
      </c>
      <c r="O86" s="3" t="s">
        <v>621</v>
      </c>
      <c r="P86" s="3" t="s">
        <v>621</v>
      </c>
      <c r="Q86" s="3" t="s">
        <v>621</v>
      </c>
      <c r="R86" s="3" t="s">
        <v>621</v>
      </c>
      <c r="S86" s="3" t="s">
        <v>621</v>
      </c>
      <c r="V86" s="20">
        <f t="shared" si="7"/>
        <v>0.17</v>
      </c>
      <c r="W86" s="20" t="str">
        <f t="shared" si="11"/>
        <v/>
      </c>
      <c r="AA86" s="90" t="str">
        <f t="shared" si="6"/>
        <v>Nordisk residual</v>
      </c>
      <c r="AC86" s="3">
        <f t="shared" si="8"/>
        <v>2.23</v>
      </c>
      <c r="AD86" s="3">
        <f t="shared" si="9"/>
        <v>258</v>
      </c>
      <c r="AE86" s="3">
        <f t="shared" si="10"/>
        <v>0.33</v>
      </c>
    </row>
    <row r="87" spans="1:31" ht="15" customHeight="1" x14ac:dyDescent="0.35">
      <c r="A87" s="3" t="s">
        <v>80</v>
      </c>
      <c r="B87" s="3" t="s">
        <v>100</v>
      </c>
      <c r="C87" s="3">
        <v>2013</v>
      </c>
      <c r="D87" s="3">
        <v>0.35</v>
      </c>
      <c r="E87" s="3" t="s">
        <v>621</v>
      </c>
      <c r="F87" s="3" t="s">
        <v>622</v>
      </c>
      <c r="G87" s="3">
        <v>2.23</v>
      </c>
      <c r="H87" s="3">
        <v>258</v>
      </c>
      <c r="I87" s="3">
        <v>0.33</v>
      </c>
      <c r="J87" s="3" t="s">
        <v>621</v>
      </c>
      <c r="K87" s="3" t="s">
        <v>621</v>
      </c>
      <c r="L87" s="3" t="s">
        <v>621</v>
      </c>
      <c r="M87" s="3" t="s">
        <v>621</v>
      </c>
      <c r="N87" s="3" t="s">
        <v>621</v>
      </c>
      <c r="O87" s="3" t="s">
        <v>621</v>
      </c>
      <c r="P87" s="3" t="s">
        <v>621</v>
      </c>
      <c r="Q87" s="3" t="s">
        <v>621</v>
      </c>
      <c r="R87" s="3" t="s">
        <v>621</v>
      </c>
      <c r="S87" s="3" t="s">
        <v>621</v>
      </c>
      <c r="V87" s="20">
        <f t="shared" si="7"/>
        <v>0.35</v>
      </c>
      <c r="W87" s="20" t="str">
        <f t="shared" si="11"/>
        <v/>
      </c>
      <c r="AA87" s="90" t="str">
        <f t="shared" si="6"/>
        <v>Nordisk residual</v>
      </c>
      <c r="AC87" s="3">
        <f t="shared" si="8"/>
        <v>2.23</v>
      </c>
      <c r="AD87" s="3">
        <f t="shared" si="9"/>
        <v>258</v>
      </c>
      <c r="AE87" s="3">
        <f t="shared" si="10"/>
        <v>0.33</v>
      </c>
    </row>
    <row r="88" spans="1:31" ht="15" customHeight="1" x14ac:dyDescent="0.35">
      <c r="A88" s="3" t="s">
        <v>80</v>
      </c>
      <c r="B88" s="3" t="s">
        <v>101</v>
      </c>
      <c r="C88" s="3">
        <v>2013</v>
      </c>
      <c r="D88" s="3">
        <v>7.3999999999999996E-2</v>
      </c>
      <c r="E88" s="3" t="s">
        <v>621</v>
      </c>
      <c r="F88" s="3" t="s">
        <v>622</v>
      </c>
      <c r="G88" s="3">
        <v>2.23</v>
      </c>
      <c r="H88" s="3">
        <v>258</v>
      </c>
      <c r="I88" s="3">
        <v>0.33</v>
      </c>
      <c r="J88" s="3" t="s">
        <v>621</v>
      </c>
      <c r="K88" s="3" t="s">
        <v>621</v>
      </c>
      <c r="L88" s="3" t="s">
        <v>621</v>
      </c>
      <c r="M88" s="3" t="s">
        <v>621</v>
      </c>
      <c r="N88" s="3" t="s">
        <v>621</v>
      </c>
      <c r="O88" s="3" t="s">
        <v>621</v>
      </c>
      <c r="P88" s="3" t="s">
        <v>621</v>
      </c>
      <c r="Q88" s="3" t="s">
        <v>621</v>
      </c>
      <c r="R88" s="3" t="s">
        <v>621</v>
      </c>
      <c r="S88" s="3" t="s">
        <v>621</v>
      </c>
      <c r="V88" s="20">
        <f t="shared" si="7"/>
        <v>7.3999999999999996E-2</v>
      </c>
      <c r="W88" s="20" t="str">
        <f t="shared" si="11"/>
        <v/>
      </c>
      <c r="AA88" s="90" t="str">
        <f t="shared" si="6"/>
        <v>Nordisk residual</v>
      </c>
      <c r="AC88" s="3">
        <f t="shared" si="8"/>
        <v>2.23</v>
      </c>
      <c r="AD88" s="3">
        <f t="shared" si="9"/>
        <v>258</v>
      </c>
      <c r="AE88" s="3">
        <f t="shared" si="10"/>
        <v>0.33</v>
      </c>
    </row>
    <row r="89" spans="1:31" ht="15" customHeight="1" x14ac:dyDescent="0.35">
      <c r="A89" s="3" t="s">
        <v>80</v>
      </c>
      <c r="B89" s="3" t="s">
        <v>102</v>
      </c>
      <c r="C89" s="3">
        <v>2013</v>
      </c>
      <c r="D89" s="3" t="s">
        <v>621</v>
      </c>
      <c r="E89" s="3" t="s">
        <v>621</v>
      </c>
      <c r="F89" s="3" t="s">
        <v>622</v>
      </c>
      <c r="G89" s="3">
        <v>2.23</v>
      </c>
      <c r="H89" s="3">
        <v>258</v>
      </c>
      <c r="I89" s="3">
        <v>0.33</v>
      </c>
      <c r="J89" s="3" t="s">
        <v>621</v>
      </c>
      <c r="K89" s="3" t="s">
        <v>621</v>
      </c>
      <c r="L89" s="3" t="s">
        <v>621</v>
      </c>
      <c r="M89" s="3" t="s">
        <v>621</v>
      </c>
      <c r="N89" s="3" t="s">
        <v>621</v>
      </c>
      <c r="O89" s="3" t="s">
        <v>621</v>
      </c>
      <c r="P89" s="3" t="s">
        <v>621</v>
      </c>
      <c r="Q89" s="3" t="s">
        <v>621</v>
      </c>
      <c r="R89" s="3" t="s">
        <v>621</v>
      </c>
      <c r="S89" s="3" t="s">
        <v>621</v>
      </c>
      <c r="V89" s="20">
        <f t="shared" si="7"/>
        <v>0</v>
      </c>
      <c r="W89" s="20" t="str">
        <f t="shared" si="11"/>
        <v/>
      </c>
      <c r="AA89" s="90" t="str">
        <f t="shared" si="6"/>
        <v>Nordisk residual</v>
      </c>
      <c r="AC89" s="3">
        <f t="shared" si="8"/>
        <v>2.23</v>
      </c>
      <c r="AD89" s="3">
        <f t="shared" si="9"/>
        <v>258</v>
      </c>
      <c r="AE89" s="3">
        <f t="shared" si="10"/>
        <v>0.33</v>
      </c>
    </row>
    <row r="90" spans="1:31" ht="15" customHeight="1" x14ac:dyDescent="0.35">
      <c r="A90" s="3" t="s">
        <v>80</v>
      </c>
      <c r="B90" s="3" t="s">
        <v>103</v>
      </c>
      <c r="C90" s="3">
        <v>2013</v>
      </c>
      <c r="D90" s="3">
        <v>18.648</v>
      </c>
      <c r="E90" s="3">
        <v>22.335000000000001</v>
      </c>
      <c r="F90" s="3" t="s">
        <v>622</v>
      </c>
      <c r="G90" s="3">
        <v>2.23</v>
      </c>
      <c r="H90" s="3">
        <v>258</v>
      </c>
      <c r="I90" s="3">
        <v>0.33</v>
      </c>
      <c r="J90" s="3" t="s">
        <v>621</v>
      </c>
      <c r="K90" s="3" t="s">
        <v>621</v>
      </c>
      <c r="L90" s="3" t="s">
        <v>621</v>
      </c>
      <c r="M90" s="3" t="s">
        <v>621</v>
      </c>
      <c r="N90" s="3" t="s">
        <v>621</v>
      </c>
      <c r="O90" s="3" t="s">
        <v>621</v>
      </c>
      <c r="P90" s="3" t="s">
        <v>621</v>
      </c>
      <c r="Q90" s="3" t="s">
        <v>621</v>
      </c>
      <c r="R90" s="3" t="s">
        <v>621</v>
      </c>
      <c r="S90" s="3" t="s">
        <v>621</v>
      </c>
      <c r="V90" s="20">
        <f t="shared" si="7"/>
        <v>18.648</v>
      </c>
      <c r="W90" s="20" t="str">
        <f t="shared" si="11"/>
        <v/>
      </c>
      <c r="AA90" s="90" t="str">
        <f t="shared" si="6"/>
        <v>Nordisk residual</v>
      </c>
      <c r="AC90" s="3">
        <f t="shared" si="8"/>
        <v>2.23</v>
      </c>
      <c r="AD90" s="3">
        <f t="shared" si="9"/>
        <v>258</v>
      </c>
      <c r="AE90" s="3">
        <f t="shared" si="10"/>
        <v>0.33</v>
      </c>
    </row>
    <row r="91" spans="1:31" ht="15" customHeight="1" x14ac:dyDescent="0.35">
      <c r="A91" s="3" t="s">
        <v>80</v>
      </c>
      <c r="B91" s="3" t="s">
        <v>104</v>
      </c>
      <c r="C91" s="3">
        <v>2013</v>
      </c>
      <c r="D91" s="3">
        <v>0.26600000000000001</v>
      </c>
      <c r="E91" s="3" t="s">
        <v>621</v>
      </c>
      <c r="F91" s="3" t="s">
        <v>622</v>
      </c>
      <c r="G91" s="3">
        <v>2.23</v>
      </c>
      <c r="H91" s="3">
        <v>258</v>
      </c>
      <c r="I91" s="3">
        <v>0.33</v>
      </c>
      <c r="J91" s="3" t="s">
        <v>621</v>
      </c>
      <c r="K91" s="3" t="s">
        <v>621</v>
      </c>
      <c r="L91" s="3" t="s">
        <v>621</v>
      </c>
      <c r="M91" s="3" t="s">
        <v>621</v>
      </c>
      <c r="N91" s="3" t="s">
        <v>621</v>
      </c>
      <c r="O91" s="3" t="s">
        <v>621</v>
      </c>
      <c r="P91" s="3" t="s">
        <v>621</v>
      </c>
      <c r="Q91" s="3" t="s">
        <v>621</v>
      </c>
      <c r="R91" s="3" t="s">
        <v>621</v>
      </c>
      <c r="S91" s="3" t="s">
        <v>621</v>
      </c>
      <c r="V91" s="20">
        <f t="shared" si="7"/>
        <v>0.26600000000000001</v>
      </c>
      <c r="W91" s="20" t="str">
        <f t="shared" si="11"/>
        <v/>
      </c>
      <c r="AA91" s="90" t="str">
        <f t="shared" si="6"/>
        <v>Nordisk residual</v>
      </c>
      <c r="AC91" s="3">
        <f t="shared" si="8"/>
        <v>2.23</v>
      </c>
      <c r="AD91" s="3">
        <f t="shared" si="9"/>
        <v>258</v>
      </c>
      <c r="AE91" s="3">
        <f t="shared" si="10"/>
        <v>0.33</v>
      </c>
    </row>
    <row r="92" spans="1:31" ht="15" customHeight="1" x14ac:dyDescent="0.35">
      <c r="A92" s="3" t="s">
        <v>80</v>
      </c>
      <c r="B92" s="3" t="s">
        <v>105</v>
      </c>
      <c r="C92" s="3">
        <v>2013</v>
      </c>
      <c r="D92" s="3" t="s">
        <v>621</v>
      </c>
      <c r="E92" s="3" t="s">
        <v>621</v>
      </c>
      <c r="F92" s="3" t="s">
        <v>622</v>
      </c>
      <c r="G92" s="3">
        <v>2.23</v>
      </c>
      <c r="H92" s="3">
        <v>258</v>
      </c>
      <c r="I92" s="3">
        <v>0.33</v>
      </c>
      <c r="J92" s="3" t="s">
        <v>621</v>
      </c>
      <c r="K92" s="3" t="s">
        <v>621</v>
      </c>
      <c r="L92" s="3" t="s">
        <v>621</v>
      </c>
      <c r="M92" s="3" t="s">
        <v>621</v>
      </c>
      <c r="N92" s="3" t="s">
        <v>621</v>
      </c>
      <c r="O92" s="3" t="s">
        <v>621</v>
      </c>
      <c r="P92" s="3" t="s">
        <v>621</v>
      </c>
      <c r="Q92" s="3" t="s">
        <v>621</v>
      </c>
      <c r="R92" s="3" t="s">
        <v>621</v>
      </c>
      <c r="S92" s="3" t="s">
        <v>621</v>
      </c>
      <c r="V92" s="20">
        <f t="shared" si="7"/>
        <v>0</v>
      </c>
      <c r="W92" s="20" t="str">
        <f t="shared" si="11"/>
        <v/>
      </c>
      <c r="AA92" s="90" t="str">
        <f t="shared" si="6"/>
        <v>Nordisk residual</v>
      </c>
      <c r="AC92" s="3">
        <f t="shared" si="8"/>
        <v>2.23</v>
      </c>
      <c r="AD92" s="3">
        <f t="shared" si="9"/>
        <v>258</v>
      </c>
      <c r="AE92" s="3">
        <f t="shared" si="10"/>
        <v>0.33</v>
      </c>
    </row>
    <row r="93" spans="1:31" ht="15" customHeight="1" x14ac:dyDescent="0.35">
      <c r="A93" s="3" t="s">
        <v>80</v>
      </c>
      <c r="B93" s="3" t="s">
        <v>106</v>
      </c>
      <c r="C93" s="3">
        <v>2013</v>
      </c>
      <c r="D93" s="3">
        <v>1.1499999999999999</v>
      </c>
      <c r="E93" s="3" t="s">
        <v>621</v>
      </c>
      <c r="F93" s="3" t="s">
        <v>622</v>
      </c>
      <c r="G93" s="3">
        <v>2.23</v>
      </c>
      <c r="H93" s="3">
        <v>258</v>
      </c>
      <c r="I93" s="3">
        <v>0.33</v>
      </c>
      <c r="J93" s="3" t="s">
        <v>621</v>
      </c>
      <c r="K93" s="3" t="s">
        <v>621</v>
      </c>
      <c r="L93" s="3" t="s">
        <v>621</v>
      </c>
      <c r="M93" s="3" t="s">
        <v>621</v>
      </c>
      <c r="N93" s="3" t="s">
        <v>621</v>
      </c>
      <c r="O93" s="3" t="s">
        <v>621</v>
      </c>
      <c r="P93" s="3" t="s">
        <v>621</v>
      </c>
      <c r="Q93" s="3" t="s">
        <v>621</v>
      </c>
      <c r="R93" s="3" t="s">
        <v>621</v>
      </c>
      <c r="S93" s="3" t="s">
        <v>621</v>
      </c>
      <c r="V93" s="20">
        <f t="shared" si="7"/>
        <v>1.1499999999999999</v>
      </c>
      <c r="W93" s="20" t="str">
        <f t="shared" si="11"/>
        <v/>
      </c>
      <c r="AA93" s="90" t="str">
        <f t="shared" si="6"/>
        <v>Nordisk residual</v>
      </c>
      <c r="AC93" s="3">
        <f t="shared" si="8"/>
        <v>2.23</v>
      </c>
      <c r="AD93" s="3">
        <f t="shared" si="9"/>
        <v>258</v>
      </c>
      <c r="AE93" s="3">
        <f t="shared" si="10"/>
        <v>0.33</v>
      </c>
    </row>
    <row r="94" spans="1:31" ht="15" customHeight="1" x14ac:dyDescent="0.35">
      <c r="A94" s="3" t="s">
        <v>80</v>
      </c>
      <c r="B94" s="3" t="s">
        <v>107</v>
      </c>
      <c r="C94" s="3">
        <v>2013</v>
      </c>
      <c r="D94" s="3">
        <v>0.97699999999999998</v>
      </c>
      <c r="E94" s="3" t="s">
        <v>621</v>
      </c>
      <c r="F94" s="3" t="s">
        <v>622</v>
      </c>
      <c r="G94" s="3">
        <v>2.23</v>
      </c>
      <c r="H94" s="3">
        <v>258</v>
      </c>
      <c r="I94" s="3">
        <v>0.33</v>
      </c>
      <c r="J94" s="3" t="s">
        <v>621</v>
      </c>
      <c r="K94" s="3" t="s">
        <v>621</v>
      </c>
      <c r="L94" s="3" t="s">
        <v>621</v>
      </c>
      <c r="M94" s="3" t="s">
        <v>621</v>
      </c>
      <c r="N94" s="3" t="s">
        <v>621</v>
      </c>
      <c r="O94" s="3" t="s">
        <v>621</v>
      </c>
      <c r="P94" s="3" t="s">
        <v>621</v>
      </c>
      <c r="Q94" s="3" t="s">
        <v>621</v>
      </c>
      <c r="R94" s="3" t="s">
        <v>621</v>
      </c>
      <c r="S94" s="3" t="s">
        <v>621</v>
      </c>
      <c r="V94" s="20">
        <f t="shared" si="7"/>
        <v>0.97699999999999998</v>
      </c>
      <c r="W94" s="20" t="str">
        <f t="shared" si="11"/>
        <v/>
      </c>
      <c r="AA94" s="90" t="str">
        <f t="shared" si="6"/>
        <v>Nordisk residual</v>
      </c>
      <c r="AC94" s="3">
        <f t="shared" si="8"/>
        <v>2.23</v>
      </c>
      <c r="AD94" s="3">
        <f t="shared" si="9"/>
        <v>258</v>
      </c>
      <c r="AE94" s="3">
        <f t="shared" si="10"/>
        <v>0.33</v>
      </c>
    </row>
    <row r="95" spans="1:31" ht="15" customHeight="1" x14ac:dyDescent="0.35">
      <c r="A95" s="3" t="s">
        <v>80</v>
      </c>
      <c r="B95" s="3" t="s">
        <v>108</v>
      </c>
      <c r="C95" s="3">
        <v>2013</v>
      </c>
      <c r="D95" s="3" t="s">
        <v>621</v>
      </c>
      <c r="E95" s="3" t="s">
        <v>621</v>
      </c>
      <c r="F95" s="3" t="s">
        <v>622</v>
      </c>
      <c r="G95" s="3">
        <v>2.23</v>
      </c>
      <c r="H95" s="3">
        <v>258</v>
      </c>
      <c r="I95" s="3">
        <v>0.33</v>
      </c>
      <c r="J95" s="3" t="s">
        <v>621</v>
      </c>
      <c r="K95" s="3" t="s">
        <v>621</v>
      </c>
      <c r="L95" s="3" t="s">
        <v>621</v>
      </c>
      <c r="M95" s="3" t="s">
        <v>621</v>
      </c>
      <c r="N95" s="3" t="s">
        <v>621</v>
      </c>
      <c r="O95" s="3" t="s">
        <v>621</v>
      </c>
      <c r="P95" s="3" t="s">
        <v>621</v>
      </c>
      <c r="Q95" s="3" t="s">
        <v>621</v>
      </c>
      <c r="R95" s="3" t="s">
        <v>621</v>
      </c>
      <c r="S95" s="3" t="s">
        <v>621</v>
      </c>
      <c r="V95" s="20">
        <f t="shared" si="7"/>
        <v>0</v>
      </c>
      <c r="W95" s="20" t="str">
        <f t="shared" si="11"/>
        <v/>
      </c>
      <c r="AA95" s="90" t="str">
        <f t="shared" si="6"/>
        <v>Nordisk residual</v>
      </c>
      <c r="AC95" s="3">
        <f t="shared" si="8"/>
        <v>2.23</v>
      </c>
      <c r="AD95" s="3">
        <f t="shared" si="9"/>
        <v>258</v>
      </c>
      <c r="AE95" s="3">
        <f t="shared" si="10"/>
        <v>0.33</v>
      </c>
    </row>
    <row r="96" spans="1:31" ht="15" customHeight="1" x14ac:dyDescent="0.35">
      <c r="A96" s="3" t="s">
        <v>80</v>
      </c>
      <c r="B96" s="3" t="s">
        <v>109</v>
      </c>
      <c r="C96" s="3">
        <v>2013</v>
      </c>
      <c r="D96" s="3" t="s">
        <v>621</v>
      </c>
      <c r="E96" s="3" t="s">
        <v>621</v>
      </c>
      <c r="F96" s="3" t="s">
        <v>622</v>
      </c>
      <c r="G96" s="3">
        <v>2.23</v>
      </c>
      <c r="H96" s="3">
        <v>258</v>
      </c>
      <c r="I96" s="3">
        <v>0.33</v>
      </c>
      <c r="J96" s="3" t="s">
        <v>621</v>
      </c>
      <c r="K96" s="3" t="s">
        <v>621</v>
      </c>
      <c r="L96" s="3" t="s">
        <v>621</v>
      </c>
      <c r="M96" s="3" t="s">
        <v>621</v>
      </c>
      <c r="N96" s="3" t="s">
        <v>621</v>
      </c>
      <c r="O96" s="3" t="s">
        <v>621</v>
      </c>
      <c r="P96" s="3" t="s">
        <v>621</v>
      </c>
      <c r="Q96" s="3" t="s">
        <v>621</v>
      </c>
      <c r="R96" s="3" t="s">
        <v>621</v>
      </c>
      <c r="S96" s="3" t="s">
        <v>621</v>
      </c>
      <c r="V96" s="20">
        <f t="shared" si="7"/>
        <v>0</v>
      </c>
      <c r="W96" s="20" t="str">
        <f t="shared" si="11"/>
        <v/>
      </c>
      <c r="AA96" s="90" t="str">
        <f t="shared" si="6"/>
        <v>Nordisk residual</v>
      </c>
      <c r="AC96" s="3">
        <f t="shared" si="8"/>
        <v>2.23</v>
      </c>
      <c r="AD96" s="3">
        <f t="shared" si="9"/>
        <v>258</v>
      </c>
      <c r="AE96" s="3">
        <f t="shared" si="10"/>
        <v>0.33</v>
      </c>
    </row>
    <row r="97" spans="1:31" ht="15" customHeight="1" x14ac:dyDescent="0.35">
      <c r="A97" s="3" t="s">
        <v>80</v>
      </c>
      <c r="B97" s="3" t="s">
        <v>110</v>
      </c>
      <c r="C97" s="3">
        <v>2013</v>
      </c>
      <c r="D97" s="3" t="s">
        <v>621</v>
      </c>
      <c r="E97" s="3">
        <v>79</v>
      </c>
      <c r="F97" s="3" t="s">
        <v>622</v>
      </c>
      <c r="G97" s="3">
        <v>2.23</v>
      </c>
      <c r="H97" s="3">
        <v>258</v>
      </c>
      <c r="I97" s="3">
        <v>0.33</v>
      </c>
      <c r="J97" s="3" t="s">
        <v>621</v>
      </c>
      <c r="K97" s="3" t="s">
        <v>621</v>
      </c>
      <c r="L97" s="3" t="s">
        <v>621</v>
      </c>
      <c r="M97" s="3" t="s">
        <v>621</v>
      </c>
      <c r="N97" s="3" t="s">
        <v>621</v>
      </c>
      <c r="O97" s="3" t="s">
        <v>621</v>
      </c>
      <c r="P97" s="3" t="s">
        <v>621</v>
      </c>
      <c r="Q97" s="3" t="s">
        <v>621</v>
      </c>
      <c r="R97" s="3" t="s">
        <v>621</v>
      </c>
      <c r="S97" s="3" t="s">
        <v>621</v>
      </c>
      <c r="V97" s="20">
        <f t="shared" si="7"/>
        <v>0</v>
      </c>
      <c r="W97" s="20" t="str">
        <f t="shared" si="11"/>
        <v/>
      </c>
      <c r="AA97" s="90" t="str">
        <f t="shared" si="6"/>
        <v>Nordisk residual</v>
      </c>
      <c r="AC97" s="3">
        <f t="shared" si="8"/>
        <v>2.23</v>
      </c>
      <c r="AD97" s="3">
        <f t="shared" si="9"/>
        <v>258</v>
      </c>
      <c r="AE97" s="3">
        <f t="shared" si="10"/>
        <v>0.33</v>
      </c>
    </row>
    <row r="98" spans="1:31" ht="15" customHeight="1" x14ac:dyDescent="0.35">
      <c r="A98" s="3" t="s">
        <v>80</v>
      </c>
      <c r="B98" s="3" t="s">
        <v>111</v>
      </c>
      <c r="C98" s="3">
        <v>2013</v>
      </c>
      <c r="D98" s="3" t="s">
        <v>621</v>
      </c>
      <c r="E98" s="3" t="s">
        <v>621</v>
      </c>
      <c r="F98" s="3" t="s">
        <v>622</v>
      </c>
      <c r="G98" s="3">
        <v>2.23</v>
      </c>
      <c r="H98" s="3">
        <v>258</v>
      </c>
      <c r="I98" s="3">
        <v>0.33</v>
      </c>
      <c r="J98" s="3" t="s">
        <v>621</v>
      </c>
      <c r="K98" s="3" t="s">
        <v>621</v>
      </c>
      <c r="L98" s="3" t="s">
        <v>621</v>
      </c>
      <c r="M98" s="3" t="s">
        <v>621</v>
      </c>
      <c r="N98" s="3" t="s">
        <v>621</v>
      </c>
      <c r="O98" s="3" t="s">
        <v>621</v>
      </c>
      <c r="P98" s="3" t="s">
        <v>621</v>
      </c>
      <c r="Q98" s="3" t="s">
        <v>621</v>
      </c>
      <c r="R98" s="3" t="s">
        <v>621</v>
      </c>
      <c r="S98" s="3" t="s">
        <v>621</v>
      </c>
      <c r="V98" s="20">
        <f t="shared" si="7"/>
        <v>0</v>
      </c>
      <c r="W98" s="20" t="str">
        <f t="shared" si="11"/>
        <v/>
      </c>
      <c r="AA98" s="90" t="str">
        <f t="shared" si="6"/>
        <v>Nordisk residual</v>
      </c>
      <c r="AC98" s="3">
        <f t="shared" si="8"/>
        <v>2.23</v>
      </c>
      <c r="AD98" s="3">
        <f t="shared" si="9"/>
        <v>258</v>
      </c>
      <c r="AE98" s="3">
        <f t="shared" si="10"/>
        <v>0.33</v>
      </c>
    </row>
    <row r="99" spans="1:31" ht="15" customHeight="1" x14ac:dyDescent="0.35">
      <c r="A99" s="3" t="s">
        <v>80</v>
      </c>
      <c r="B99" s="3" t="s">
        <v>112</v>
      </c>
      <c r="C99" s="3">
        <v>2013</v>
      </c>
      <c r="D99" s="3">
        <v>0.47399999999999998</v>
      </c>
      <c r="E99" s="3" t="s">
        <v>621</v>
      </c>
      <c r="F99" s="3" t="s">
        <v>622</v>
      </c>
      <c r="G99" s="3">
        <v>2.23</v>
      </c>
      <c r="H99" s="3">
        <v>258</v>
      </c>
      <c r="I99" s="3">
        <v>0.33</v>
      </c>
      <c r="J99" s="3" t="s">
        <v>621</v>
      </c>
      <c r="K99" s="3" t="s">
        <v>621</v>
      </c>
      <c r="L99" s="3" t="s">
        <v>621</v>
      </c>
      <c r="M99" s="3" t="s">
        <v>621</v>
      </c>
      <c r="N99" s="3" t="s">
        <v>621</v>
      </c>
      <c r="O99" s="3" t="s">
        <v>621</v>
      </c>
      <c r="P99" s="3" t="s">
        <v>621</v>
      </c>
      <c r="Q99" s="3" t="s">
        <v>621</v>
      </c>
      <c r="R99" s="3" t="s">
        <v>621</v>
      </c>
      <c r="S99" s="3" t="s">
        <v>621</v>
      </c>
      <c r="V99" s="20">
        <f t="shared" si="7"/>
        <v>0.47399999999999998</v>
      </c>
      <c r="W99" s="20" t="str">
        <f t="shared" si="11"/>
        <v/>
      </c>
      <c r="AA99" s="90" t="str">
        <f t="shared" si="6"/>
        <v>Nordisk residual</v>
      </c>
      <c r="AC99" s="3">
        <f t="shared" si="8"/>
        <v>2.23</v>
      </c>
      <c r="AD99" s="3">
        <f t="shared" si="9"/>
        <v>258</v>
      </c>
      <c r="AE99" s="3">
        <f t="shared" si="10"/>
        <v>0.33</v>
      </c>
    </row>
    <row r="100" spans="1:31" ht="15" customHeight="1" x14ac:dyDescent="0.35">
      <c r="A100" s="3" t="s">
        <v>80</v>
      </c>
      <c r="B100" s="3" t="s">
        <v>113</v>
      </c>
      <c r="C100" s="3">
        <v>2013</v>
      </c>
      <c r="D100" s="3" t="s">
        <v>621</v>
      </c>
      <c r="E100" s="3" t="s">
        <v>621</v>
      </c>
      <c r="F100" s="3" t="s">
        <v>622</v>
      </c>
      <c r="G100" s="3">
        <v>2.23</v>
      </c>
      <c r="H100" s="3">
        <v>258</v>
      </c>
      <c r="I100" s="3">
        <v>0.33</v>
      </c>
      <c r="J100" s="3" t="s">
        <v>621</v>
      </c>
      <c r="K100" s="3" t="s">
        <v>621</v>
      </c>
      <c r="L100" s="3" t="s">
        <v>621</v>
      </c>
      <c r="M100" s="3" t="s">
        <v>621</v>
      </c>
      <c r="N100" s="3" t="s">
        <v>621</v>
      </c>
      <c r="O100" s="3" t="s">
        <v>621</v>
      </c>
      <c r="P100" s="3" t="s">
        <v>621</v>
      </c>
      <c r="Q100" s="3" t="s">
        <v>621</v>
      </c>
      <c r="R100" s="3" t="s">
        <v>621</v>
      </c>
      <c r="S100" s="3" t="s">
        <v>621</v>
      </c>
      <c r="V100" s="20">
        <f t="shared" si="7"/>
        <v>0</v>
      </c>
      <c r="W100" s="20" t="str">
        <f t="shared" si="11"/>
        <v/>
      </c>
      <c r="AA100" s="90" t="str">
        <f t="shared" si="6"/>
        <v>Nordisk residual</v>
      </c>
      <c r="AC100" s="3">
        <f t="shared" si="8"/>
        <v>2.23</v>
      </c>
      <c r="AD100" s="3">
        <f t="shared" si="9"/>
        <v>258</v>
      </c>
      <c r="AE100" s="3">
        <f t="shared" si="10"/>
        <v>0.33</v>
      </c>
    </row>
    <row r="101" spans="1:31" ht="15" customHeight="1" x14ac:dyDescent="0.35">
      <c r="A101" s="3" t="s">
        <v>80</v>
      </c>
      <c r="B101" s="3" t="s">
        <v>114</v>
      </c>
      <c r="C101" s="3">
        <v>2013</v>
      </c>
      <c r="D101" s="3">
        <v>0.18</v>
      </c>
      <c r="E101" s="3" t="s">
        <v>621</v>
      </c>
      <c r="F101" s="3" t="s">
        <v>622</v>
      </c>
      <c r="G101" s="3">
        <v>2.23</v>
      </c>
      <c r="H101" s="3">
        <v>258</v>
      </c>
      <c r="I101" s="3">
        <v>0.33</v>
      </c>
      <c r="J101" s="3" t="s">
        <v>621</v>
      </c>
      <c r="K101" s="3" t="s">
        <v>621</v>
      </c>
      <c r="L101" s="3" t="s">
        <v>621</v>
      </c>
      <c r="M101" s="3" t="s">
        <v>621</v>
      </c>
      <c r="N101" s="3" t="s">
        <v>621</v>
      </c>
      <c r="O101" s="3" t="s">
        <v>621</v>
      </c>
      <c r="P101" s="3" t="s">
        <v>621</v>
      </c>
      <c r="Q101" s="3" t="s">
        <v>621</v>
      </c>
      <c r="R101" s="3" t="s">
        <v>621</v>
      </c>
      <c r="S101" s="3" t="s">
        <v>621</v>
      </c>
      <c r="V101" s="20">
        <f t="shared" si="7"/>
        <v>0.18</v>
      </c>
      <c r="W101" s="20" t="str">
        <f t="shared" si="11"/>
        <v/>
      </c>
      <c r="AA101" s="90" t="str">
        <f t="shared" si="6"/>
        <v>Nordisk residual</v>
      </c>
      <c r="AC101" s="3">
        <f t="shared" si="8"/>
        <v>2.23</v>
      </c>
      <c r="AD101" s="3">
        <f t="shared" si="9"/>
        <v>258</v>
      </c>
      <c r="AE101" s="3">
        <f t="shared" si="10"/>
        <v>0.33</v>
      </c>
    </row>
    <row r="102" spans="1:31" ht="15" customHeight="1" x14ac:dyDescent="0.35">
      <c r="A102" s="3" t="s">
        <v>80</v>
      </c>
      <c r="B102" s="3" t="s">
        <v>115</v>
      </c>
      <c r="C102" s="3">
        <v>2013</v>
      </c>
      <c r="D102" s="3" t="s">
        <v>621</v>
      </c>
      <c r="E102" s="3" t="s">
        <v>621</v>
      </c>
      <c r="F102" s="3" t="s">
        <v>622</v>
      </c>
      <c r="G102" s="3">
        <v>2.23</v>
      </c>
      <c r="H102" s="3">
        <v>258</v>
      </c>
      <c r="I102" s="3">
        <v>0.33</v>
      </c>
      <c r="J102" s="3" t="s">
        <v>621</v>
      </c>
      <c r="K102" s="3" t="s">
        <v>621</v>
      </c>
      <c r="L102" s="3" t="s">
        <v>621</v>
      </c>
      <c r="M102" s="3" t="s">
        <v>621</v>
      </c>
      <c r="N102" s="3" t="s">
        <v>621</v>
      </c>
      <c r="O102" s="3" t="s">
        <v>621</v>
      </c>
      <c r="P102" s="3" t="s">
        <v>621</v>
      </c>
      <c r="Q102" s="3" t="s">
        <v>621</v>
      </c>
      <c r="R102" s="3" t="s">
        <v>621</v>
      </c>
      <c r="S102" s="3" t="s">
        <v>621</v>
      </c>
      <c r="V102" s="20">
        <f t="shared" si="7"/>
        <v>0</v>
      </c>
      <c r="W102" s="20" t="str">
        <f t="shared" si="11"/>
        <v/>
      </c>
      <c r="AA102" s="90" t="str">
        <f t="shared" si="6"/>
        <v>Nordisk residual</v>
      </c>
      <c r="AC102" s="3">
        <f t="shared" si="8"/>
        <v>2.23</v>
      </c>
      <c r="AD102" s="3">
        <f t="shared" si="9"/>
        <v>258</v>
      </c>
      <c r="AE102" s="3">
        <f t="shared" si="10"/>
        <v>0.33</v>
      </c>
    </row>
    <row r="103" spans="1:31" ht="15" customHeight="1" x14ac:dyDescent="0.35">
      <c r="A103" s="3" t="s">
        <v>80</v>
      </c>
      <c r="B103" s="3" t="s">
        <v>116</v>
      </c>
      <c r="C103" s="3">
        <v>2013</v>
      </c>
      <c r="D103" s="3" t="s">
        <v>621</v>
      </c>
      <c r="E103" s="3" t="s">
        <v>621</v>
      </c>
      <c r="F103" s="3" t="s">
        <v>622</v>
      </c>
      <c r="G103" s="3">
        <v>2.23</v>
      </c>
      <c r="H103" s="3">
        <v>258</v>
      </c>
      <c r="I103" s="3">
        <v>0.33</v>
      </c>
      <c r="J103" s="3" t="s">
        <v>621</v>
      </c>
      <c r="K103" s="3" t="s">
        <v>621</v>
      </c>
      <c r="L103" s="3" t="s">
        <v>621</v>
      </c>
      <c r="M103" s="3" t="s">
        <v>621</v>
      </c>
      <c r="N103" s="3" t="s">
        <v>621</v>
      </c>
      <c r="O103" s="3" t="s">
        <v>621</v>
      </c>
      <c r="P103" s="3" t="s">
        <v>621</v>
      </c>
      <c r="Q103" s="3" t="s">
        <v>621</v>
      </c>
      <c r="R103" s="3" t="s">
        <v>621</v>
      </c>
      <c r="S103" s="3" t="s">
        <v>621</v>
      </c>
      <c r="V103" s="20">
        <f t="shared" si="7"/>
        <v>0</v>
      </c>
      <c r="W103" s="20" t="str">
        <f t="shared" si="11"/>
        <v/>
      </c>
      <c r="AA103" s="90" t="str">
        <f t="shared" si="6"/>
        <v>Nordisk residual</v>
      </c>
      <c r="AC103" s="3">
        <f t="shared" si="8"/>
        <v>2.23</v>
      </c>
      <c r="AD103" s="3">
        <f t="shared" si="9"/>
        <v>258</v>
      </c>
      <c r="AE103" s="3">
        <f t="shared" si="10"/>
        <v>0.33</v>
      </c>
    </row>
    <row r="104" spans="1:31" ht="15" customHeight="1" x14ac:dyDescent="0.35">
      <c r="A104" s="3" t="s">
        <v>80</v>
      </c>
      <c r="B104" s="3" t="s">
        <v>117</v>
      </c>
      <c r="C104" s="3">
        <v>2013</v>
      </c>
      <c r="D104" s="3" t="s">
        <v>621</v>
      </c>
      <c r="E104" s="3" t="s">
        <v>621</v>
      </c>
      <c r="F104" s="3" t="s">
        <v>622</v>
      </c>
      <c r="G104" s="3">
        <v>2.23</v>
      </c>
      <c r="H104" s="3">
        <v>258</v>
      </c>
      <c r="I104" s="3">
        <v>0.33</v>
      </c>
      <c r="J104" s="3" t="s">
        <v>621</v>
      </c>
      <c r="K104" s="3" t="s">
        <v>621</v>
      </c>
      <c r="L104" s="3" t="s">
        <v>621</v>
      </c>
      <c r="M104" s="3" t="s">
        <v>621</v>
      </c>
      <c r="N104" s="3" t="s">
        <v>621</v>
      </c>
      <c r="O104" s="3" t="s">
        <v>621</v>
      </c>
      <c r="P104" s="3" t="s">
        <v>621</v>
      </c>
      <c r="Q104" s="3" t="s">
        <v>621</v>
      </c>
      <c r="R104" s="3" t="s">
        <v>621</v>
      </c>
      <c r="S104" s="3" t="s">
        <v>621</v>
      </c>
      <c r="V104" s="20">
        <f t="shared" si="7"/>
        <v>0</v>
      </c>
      <c r="W104" s="20" t="str">
        <f t="shared" si="11"/>
        <v/>
      </c>
      <c r="AA104" s="90" t="str">
        <f t="shared" si="6"/>
        <v>Nordisk residual</v>
      </c>
      <c r="AC104" s="3">
        <f t="shared" si="8"/>
        <v>2.23</v>
      </c>
      <c r="AD104" s="3">
        <f t="shared" si="9"/>
        <v>258</v>
      </c>
      <c r="AE104" s="3">
        <f t="shared" si="10"/>
        <v>0.33</v>
      </c>
    </row>
    <row r="105" spans="1:31" ht="15" customHeight="1" x14ac:dyDescent="0.35">
      <c r="A105" s="3" t="s">
        <v>80</v>
      </c>
      <c r="B105" s="3" t="s">
        <v>118</v>
      </c>
      <c r="C105" s="3">
        <v>2013</v>
      </c>
      <c r="D105" s="3">
        <v>0.90500000000000003</v>
      </c>
      <c r="E105" s="3" t="s">
        <v>621</v>
      </c>
      <c r="F105" s="3" t="s">
        <v>622</v>
      </c>
      <c r="G105" s="3">
        <v>2.23</v>
      </c>
      <c r="H105" s="3">
        <v>258</v>
      </c>
      <c r="I105" s="3">
        <v>0.33</v>
      </c>
      <c r="J105" s="3" t="s">
        <v>621</v>
      </c>
      <c r="K105" s="3" t="s">
        <v>621</v>
      </c>
      <c r="L105" s="3" t="s">
        <v>621</v>
      </c>
      <c r="M105" s="3" t="s">
        <v>621</v>
      </c>
      <c r="N105" s="3" t="s">
        <v>621</v>
      </c>
      <c r="O105" s="3" t="s">
        <v>621</v>
      </c>
      <c r="P105" s="3" t="s">
        <v>621</v>
      </c>
      <c r="Q105" s="3" t="s">
        <v>621</v>
      </c>
      <c r="R105" s="3" t="s">
        <v>621</v>
      </c>
      <c r="S105" s="3" t="s">
        <v>621</v>
      </c>
      <c r="V105" s="20">
        <f t="shared" si="7"/>
        <v>0.90500000000000003</v>
      </c>
      <c r="W105" s="20" t="str">
        <f t="shared" si="11"/>
        <v/>
      </c>
      <c r="AA105" s="90" t="str">
        <f t="shared" si="6"/>
        <v>Nordisk residual</v>
      </c>
      <c r="AC105" s="3">
        <f t="shared" si="8"/>
        <v>2.23</v>
      </c>
      <c r="AD105" s="3">
        <f t="shared" si="9"/>
        <v>258</v>
      </c>
      <c r="AE105" s="3">
        <f t="shared" si="10"/>
        <v>0.33</v>
      </c>
    </row>
    <row r="106" spans="1:31" ht="15" customHeight="1" x14ac:dyDescent="0.35">
      <c r="A106" s="3" t="s">
        <v>80</v>
      </c>
      <c r="B106" s="3" t="s">
        <v>119</v>
      </c>
      <c r="C106" s="3">
        <v>2013</v>
      </c>
      <c r="D106" s="3">
        <v>0.14000000000000001</v>
      </c>
      <c r="E106" s="3" t="s">
        <v>621</v>
      </c>
      <c r="F106" s="3" t="s">
        <v>622</v>
      </c>
      <c r="G106" s="3">
        <v>2.23</v>
      </c>
      <c r="H106" s="3">
        <v>258</v>
      </c>
      <c r="I106" s="3">
        <v>0.33</v>
      </c>
      <c r="J106" s="3" t="s">
        <v>621</v>
      </c>
      <c r="K106" s="3" t="s">
        <v>621</v>
      </c>
      <c r="L106" s="3" t="s">
        <v>621</v>
      </c>
      <c r="M106" s="3" t="s">
        <v>621</v>
      </c>
      <c r="N106" s="3" t="s">
        <v>621</v>
      </c>
      <c r="O106" s="3" t="s">
        <v>621</v>
      </c>
      <c r="P106" s="3" t="s">
        <v>621</v>
      </c>
      <c r="Q106" s="3" t="s">
        <v>621</v>
      </c>
      <c r="R106" s="3" t="s">
        <v>621</v>
      </c>
      <c r="S106" s="3" t="s">
        <v>621</v>
      </c>
      <c r="V106" s="20">
        <f t="shared" si="7"/>
        <v>0.14000000000000001</v>
      </c>
      <c r="W106" s="20" t="str">
        <f t="shared" si="11"/>
        <v/>
      </c>
      <c r="AA106" s="90" t="str">
        <f t="shared" si="6"/>
        <v>Nordisk residual</v>
      </c>
      <c r="AC106" s="3">
        <f t="shared" si="8"/>
        <v>2.23</v>
      </c>
      <c r="AD106" s="3">
        <f t="shared" si="9"/>
        <v>258</v>
      </c>
      <c r="AE106" s="3">
        <f t="shared" si="10"/>
        <v>0.33</v>
      </c>
    </row>
    <row r="107" spans="1:31" ht="15" customHeight="1" x14ac:dyDescent="0.35">
      <c r="A107" s="3" t="s">
        <v>80</v>
      </c>
      <c r="B107" s="3" t="s">
        <v>120</v>
      </c>
      <c r="C107" s="3">
        <v>2013</v>
      </c>
      <c r="D107" s="3">
        <v>0.41</v>
      </c>
      <c r="E107" s="3" t="s">
        <v>621</v>
      </c>
      <c r="F107" s="3" t="s">
        <v>622</v>
      </c>
      <c r="G107" s="3">
        <v>2.23</v>
      </c>
      <c r="H107" s="3">
        <v>258</v>
      </c>
      <c r="I107" s="3">
        <v>0.33</v>
      </c>
      <c r="J107" s="3" t="s">
        <v>621</v>
      </c>
      <c r="K107" s="3" t="s">
        <v>621</v>
      </c>
      <c r="L107" s="3" t="s">
        <v>621</v>
      </c>
      <c r="M107" s="3" t="s">
        <v>621</v>
      </c>
      <c r="N107" s="3" t="s">
        <v>621</v>
      </c>
      <c r="O107" s="3" t="s">
        <v>621</v>
      </c>
      <c r="P107" s="3" t="s">
        <v>621</v>
      </c>
      <c r="Q107" s="3" t="s">
        <v>621</v>
      </c>
      <c r="R107" s="3" t="s">
        <v>621</v>
      </c>
      <c r="S107" s="3" t="s">
        <v>621</v>
      </c>
      <c r="V107" s="20">
        <f t="shared" si="7"/>
        <v>0.41</v>
      </c>
      <c r="W107" s="20" t="str">
        <f t="shared" si="11"/>
        <v/>
      </c>
      <c r="AA107" s="90" t="str">
        <f t="shared" si="6"/>
        <v>Nordisk residual</v>
      </c>
      <c r="AC107" s="3">
        <f t="shared" si="8"/>
        <v>2.23</v>
      </c>
      <c r="AD107" s="3">
        <f t="shared" si="9"/>
        <v>258</v>
      </c>
      <c r="AE107" s="3">
        <f t="shared" si="10"/>
        <v>0.33</v>
      </c>
    </row>
    <row r="108" spans="1:31" ht="15" customHeight="1" x14ac:dyDescent="0.35">
      <c r="A108" s="3" t="s">
        <v>80</v>
      </c>
      <c r="B108" s="3" t="s">
        <v>121</v>
      </c>
      <c r="C108" s="3">
        <v>2013</v>
      </c>
      <c r="D108" s="3" t="s">
        <v>621</v>
      </c>
      <c r="E108" s="3" t="s">
        <v>621</v>
      </c>
      <c r="F108" s="3" t="s">
        <v>622</v>
      </c>
      <c r="G108" s="3">
        <v>2.23</v>
      </c>
      <c r="H108" s="3">
        <v>258</v>
      </c>
      <c r="I108" s="3">
        <v>0.33</v>
      </c>
      <c r="J108" s="3" t="s">
        <v>621</v>
      </c>
      <c r="K108" s="3" t="s">
        <v>621</v>
      </c>
      <c r="L108" s="3" t="s">
        <v>621</v>
      </c>
      <c r="M108" s="3" t="s">
        <v>621</v>
      </c>
      <c r="N108" s="3" t="s">
        <v>621</v>
      </c>
      <c r="O108" s="3" t="s">
        <v>621</v>
      </c>
      <c r="P108" s="3" t="s">
        <v>621</v>
      </c>
      <c r="Q108" s="3" t="s">
        <v>621</v>
      </c>
      <c r="R108" s="3" t="s">
        <v>621</v>
      </c>
      <c r="S108" s="3" t="s">
        <v>621</v>
      </c>
      <c r="V108" s="20">
        <f t="shared" si="7"/>
        <v>0</v>
      </c>
      <c r="W108" s="20" t="str">
        <f t="shared" si="11"/>
        <v/>
      </c>
      <c r="AA108" s="90" t="str">
        <f t="shared" si="6"/>
        <v>Nordisk residual</v>
      </c>
      <c r="AC108" s="3">
        <f t="shared" si="8"/>
        <v>2.23</v>
      </c>
      <c r="AD108" s="3">
        <f t="shared" si="9"/>
        <v>258</v>
      </c>
      <c r="AE108" s="3">
        <f t="shared" si="10"/>
        <v>0.33</v>
      </c>
    </row>
    <row r="109" spans="1:31" ht="15" customHeight="1" x14ac:dyDescent="0.35">
      <c r="A109" s="3" t="s">
        <v>80</v>
      </c>
      <c r="B109" s="3" t="s">
        <v>122</v>
      </c>
      <c r="C109" s="3">
        <v>2013</v>
      </c>
      <c r="D109" s="3" t="s">
        <v>621</v>
      </c>
      <c r="E109" s="3" t="s">
        <v>621</v>
      </c>
      <c r="F109" s="3" t="s">
        <v>622</v>
      </c>
      <c r="G109" s="3">
        <v>2.23</v>
      </c>
      <c r="H109" s="3">
        <v>258</v>
      </c>
      <c r="I109" s="3">
        <v>0.33</v>
      </c>
      <c r="J109" s="3" t="s">
        <v>621</v>
      </c>
      <c r="K109" s="3" t="s">
        <v>621</v>
      </c>
      <c r="L109" s="3" t="s">
        <v>621</v>
      </c>
      <c r="M109" s="3" t="s">
        <v>621</v>
      </c>
      <c r="N109" s="3" t="s">
        <v>621</v>
      </c>
      <c r="O109" s="3" t="s">
        <v>621</v>
      </c>
      <c r="P109" s="3" t="s">
        <v>621</v>
      </c>
      <c r="Q109" s="3" t="s">
        <v>621</v>
      </c>
      <c r="R109" s="3" t="s">
        <v>621</v>
      </c>
      <c r="S109" s="3" t="s">
        <v>621</v>
      </c>
      <c r="V109" s="20">
        <f t="shared" si="7"/>
        <v>0</v>
      </c>
      <c r="W109" s="20" t="str">
        <f t="shared" si="11"/>
        <v/>
      </c>
      <c r="AA109" s="90" t="str">
        <f t="shared" si="6"/>
        <v>Nordisk residual</v>
      </c>
      <c r="AC109" s="3">
        <f t="shared" si="8"/>
        <v>2.23</v>
      </c>
      <c r="AD109" s="3">
        <f t="shared" si="9"/>
        <v>258</v>
      </c>
      <c r="AE109" s="3">
        <f t="shared" si="10"/>
        <v>0.33</v>
      </c>
    </row>
    <row r="110" spans="1:31" ht="15" customHeight="1" x14ac:dyDescent="0.35">
      <c r="A110" s="3" t="s">
        <v>80</v>
      </c>
      <c r="B110" s="3" t="s">
        <v>123</v>
      </c>
      <c r="C110" s="3">
        <v>2013</v>
      </c>
      <c r="D110" s="3" t="s">
        <v>621</v>
      </c>
      <c r="E110" s="3" t="s">
        <v>621</v>
      </c>
      <c r="F110" s="3" t="s">
        <v>622</v>
      </c>
      <c r="G110" s="3">
        <v>2.23</v>
      </c>
      <c r="H110" s="3">
        <v>258</v>
      </c>
      <c r="I110" s="3">
        <v>0.33</v>
      </c>
      <c r="J110" s="3" t="s">
        <v>621</v>
      </c>
      <c r="K110" s="3" t="s">
        <v>621</v>
      </c>
      <c r="L110" s="3" t="s">
        <v>621</v>
      </c>
      <c r="M110" s="3" t="s">
        <v>621</v>
      </c>
      <c r="N110" s="3" t="s">
        <v>621</v>
      </c>
      <c r="O110" s="3" t="s">
        <v>621</v>
      </c>
      <c r="P110" s="3" t="s">
        <v>621</v>
      </c>
      <c r="Q110" s="3" t="s">
        <v>621</v>
      </c>
      <c r="R110" s="3" t="s">
        <v>621</v>
      </c>
      <c r="S110" s="3" t="s">
        <v>621</v>
      </c>
      <c r="V110" s="20">
        <f t="shared" si="7"/>
        <v>0</v>
      </c>
      <c r="W110" s="20" t="str">
        <f t="shared" si="11"/>
        <v/>
      </c>
      <c r="AA110" s="90" t="str">
        <f t="shared" si="6"/>
        <v>Nordisk residual</v>
      </c>
      <c r="AC110" s="3">
        <f t="shared" si="8"/>
        <v>2.23</v>
      </c>
      <c r="AD110" s="3">
        <f t="shared" si="9"/>
        <v>258</v>
      </c>
      <c r="AE110" s="3">
        <f t="shared" si="10"/>
        <v>0.33</v>
      </c>
    </row>
    <row r="111" spans="1:31" ht="15" customHeight="1" x14ac:dyDescent="0.35">
      <c r="A111" s="3" t="s">
        <v>80</v>
      </c>
      <c r="B111" s="3" t="s">
        <v>124</v>
      </c>
      <c r="C111" s="3">
        <v>2013</v>
      </c>
      <c r="D111" s="3" t="s">
        <v>621</v>
      </c>
      <c r="E111" s="3" t="s">
        <v>621</v>
      </c>
      <c r="F111" s="3" t="s">
        <v>622</v>
      </c>
      <c r="G111" s="3">
        <v>2.23</v>
      </c>
      <c r="H111" s="3">
        <v>258</v>
      </c>
      <c r="I111" s="3">
        <v>0.33</v>
      </c>
      <c r="J111" s="3" t="s">
        <v>621</v>
      </c>
      <c r="K111" s="3" t="s">
        <v>621</v>
      </c>
      <c r="L111" s="3" t="s">
        <v>621</v>
      </c>
      <c r="M111" s="3" t="s">
        <v>621</v>
      </c>
      <c r="N111" s="3" t="s">
        <v>621</v>
      </c>
      <c r="O111" s="3" t="s">
        <v>621</v>
      </c>
      <c r="P111" s="3" t="s">
        <v>621</v>
      </c>
      <c r="Q111" s="3" t="s">
        <v>621</v>
      </c>
      <c r="R111" s="3" t="s">
        <v>621</v>
      </c>
      <c r="S111" s="3" t="s">
        <v>621</v>
      </c>
      <c r="V111" s="20">
        <f t="shared" si="7"/>
        <v>0</v>
      </c>
      <c r="W111" s="20" t="str">
        <f t="shared" si="11"/>
        <v/>
      </c>
      <c r="AA111" s="90" t="str">
        <f t="shared" si="6"/>
        <v>Nordisk residual</v>
      </c>
      <c r="AC111" s="3">
        <f t="shared" si="8"/>
        <v>2.23</v>
      </c>
      <c r="AD111" s="3">
        <f t="shared" si="9"/>
        <v>258</v>
      </c>
      <c r="AE111" s="3">
        <f t="shared" si="10"/>
        <v>0.33</v>
      </c>
    </row>
    <row r="112" spans="1:31" ht="15" customHeight="1" x14ac:dyDescent="0.35">
      <c r="A112" s="3" t="s">
        <v>80</v>
      </c>
      <c r="B112" s="3" t="s">
        <v>125</v>
      </c>
      <c r="C112" s="3">
        <v>2013</v>
      </c>
      <c r="D112" s="3" t="s">
        <v>621</v>
      </c>
      <c r="E112" s="3" t="s">
        <v>621</v>
      </c>
      <c r="F112" s="3" t="s">
        <v>622</v>
      </c>
      <c r="G112" s="3">
        <v>2.23</v>
      </c>
      <c r="H112" s="3">
        <v>258</v>
      </c>
      <c r="I112" s="3">
        <v>0.33</v>
      </c>
      <c r="J112" s="3" t="s">
        <v>621</v>
      </c>
      <c r="K112" s="3" t="s">
        <v>621</v>
      </c>
      <c r="L112" s="3" t="s">
        <v>621</v>
      </c>
      <c r="M112" s="3" t="s">
        <v>621</v>
      </c>
      <c r="N112" s="3" t="s">
        <v>621</v>
      </c>
      <c r="O112" s="3" t="s">
        <v>621</v>
      </c>
      <c r="P112" s="3" t="s">
        <v>621</v>
      </c>
      <c r="Q112" s="3" t="s">
        <v>621</v>
      </c>
      <c r="R112" s="3" t="s">
        <v>621</v>
      </c>
      <c r="S112" s="3" t="s">
        <v>621</v>
      </c>
      <c r="V112" s="20">
        <f t="shared" si="7"/>
        <v>0</v>
      </c>
      <c r="W112" s="20" t="str">
        <f t="shared" si="11"/>
        <v/>
      </c>
      <c r="AA112" s="90" t="str">
        <f t="shared" si="6"/>
        <v>Nordisk residual</v>
      </c>
      <c r="AC112" s="3">
        <f t="shared" si="8"/>
        <v>2.23</v>
      </c>
      <c r="AD112" s="3">
        <f t="shared" si="9"/>
        <v>258</v>
      </c>
      <c r="AE112" s="3">
        <f t="shared" si="10"/>
        <v>0.33</v>
      </c>
    </row>
    <row r="113" spans="1:31" ht="15" customHeight="1" x14ac:dyDescent="0.35">
      <c r="A113" s="3" t="s">
        <v>80</v>
      </c>
      <c r="B113" s="3" t="s">
        <v>126</v>
      </c>
      <c r="C113" s="3">
        <v>2013</v>
      </c>
      <c r="D113" s="3" t="s">
        <v>621</v>
      </c>
      <c r="E113" s="3" t="s">
        <v>621</v>
      </c>
      <c r="F113" s="3" t="s">
        <v>622</v>
      </c>
      <c r="G113" s="3">
        <v>2.23</v>
      </c>
      <c r="H113" s="3">
        <v>258</v>
      </c>
      <c r="I113" s="3">
        <v>0.33</v>
      </c>
      <c r="J113" s="3" t="s">
        <v>621</v>
      </c>
      <c r="K113" s="3" t="s">
        <v>621</v>
      </c>
      <c r="L113" s="3" t="s">
        <v>621</v>
      </c>
      <c r="M113" s="3" t="s">
        <v>621</v>
      </c>
      <c r="N113" s="3" t="s">
        <v>621</v>
      </c>
      <c r="O113" s="3" t="s">
        <v>621</v>
      </c>
      <c r="P113" s="3" t="s">
        <v>621</v>
      </c>
      <c r="Q113" s="3" t="s">
        <v>621</v>
      </c>
      <c r="R113" s="3" t="s">
        <v>621</v>
      </c>
      <c r="S113" s="3" t="s">
        <v>621</v>
      </c>
      <c r="V113" s="20">
        <f t="shared" si="7"/>
        <v>0</v>
      </c>
      <c r="W113" s="20" t="str">
        <f t="shared" si="11"/>
        <v/>
      </c>
      <c r="AA113" s="90" t="str">
        <f t="shared" si="6"/>
        <v>Nordisk residual</v>
      </c>
      <c r="AC113" s="3">
        <f t="shared" si="8"/>
        <v>2.23</v>
      </c>
      <c r="AD113" s="3">
        <f t="shared" si="9"/>
        <v>258</v>
      </c>
      <c r="AE113" s="3">
        <f t="shared" si="10"/>
        <v>0.33</v>
      </c>
    </row>
    <row r="114" spans="1:31" ht="15" customHeight="1" x14ac:dyDescent="0.35">
      <c r="A114" s="3" t="s">
        <v>80</v>
      </c>
      <c r="B114" s="3" t="s">
        <v>127</v>
      </c>
      <c r="C114" s="3">
        <v>2013</v>
      </c>
      <c r="D114" s="3" t="s">
        <v>621</v>
      </c>
      <c r="E114" s="3" t="s">
        <v>621</v>
      </c>
      <c r="F114" s="3" t="s">
        <v>622</v>
      </c>
      <c r="G114" s="3">
        <v>2.23</v>
      </c>
      <c r="H114" s="3">
        <v>258</v>
      </c>
      <c r="I114" s="3">
        <v>0.33</v>
      </c>
      <c r="J114" s="3" t="s">
        <v>621</v>
      </c>
      <c r="K114" s="3" t="s">
        <v>621</v>
      </c>
      <c r="L114" s="3" t="s">
        <v>621</v>
      </c>
      <c r="M114" s="3" t="s">
        <v>621</v>
      </c>
      <c r="N114" s="3" t="s">
        <v>621</v>
      </c>
      <c r="O114" s="3" t="s">
        <v>621</v>
      </c>
      <c r="P114" s="3" t="s">
        <v>621</v>
      </c>
      <c r="Q114" s="3" t="s">
        <v>621</v>
      </c>
      <c r="R114" s="3" t="s">
        <v>621</v>
      </c>
      <c r="S114" s="3" t="s">
        <v>621</v>
      </c>
      <c r="V114" s="20">
        <f t="shared" si="7"/>
        <v>0</v>
      </c>
      <c r="W114" s="20" t="str">
        <f t="shared" si="11"/>
        <v/>
      </c>
      <c r="AA114" s="90" t="str">
        <f t="shared" si="6"/>
        <v>Nordisk residual</v>
      </c>
      <c r="AC114" s="3">
        <f t="shared" si="8"/>
        <v>2.23</v>
      </c>
      <c r="AD114" s="3">
        <f t="shared" si="9"/>
        <v>258</v>
      </c>
      <c r="AE114" s="3">
        <f t="shared" si="10"/>
        <v>0.33</v>
      </c>
    </row>
    <row r="115" spans="1:31" ht="15" customHeight="1" x14ac:dyDescent="0.35">
      <c r="A115" s="3" t="s">
        <v>80</v>
      </c>
      <c r="B115" s="3" t="s">
        <v>128</v>
      </c>
      <c r="C115" s="3">
        <v>2013</v>
      </c>
      <c r="D115" s="3" t="s">
        <v>621</v>
      </c>
      <c r="E115" s="3" t="s">
        <v>621</v>
      </c>
      <c r="F115" s="3" t="s">
        <v>622</v>
      </c>
      <c r="G115" s="3">
        <v>2.23</v>
      </c>
      <c r="H115" s="3">
        <v>258</v>
      </c>
      <c r="I115" s="3">
        <v>0.33</v>
      </c>
      <c r="J115" s="3" t="s">
        <v>621</v>
      </c>
      <c r="K115" s="3" t="s">
        <v>621</v>
      </c>
      <c r="L115" s="3" t="s">
        <v>621</v>
      </c>
      <c r="M115" s="3" t="s">
        <v>621</v>
      </c>
      <c r="N115" s="3" t="s">
        <v>621</v>
      </c>
      <c r="O115" s="3" t="s">
        <v>621</v>
      </c>
      <c r="P115" s="3" t="s">
        <v>621</v>
      </c>
      <c r="Q115" s="3" t="s">
        <v>621</v>
      </c>
      <c r="R115" s="3" t="s">
        <v>621</v>
      </c>
      <c r="S115" s="3" t="s">
        <v>621</v>
      </c>
      <c r="V115" s="20">
        <f t="shared" si="7"/>
        <v>0</v>
      </c>
      <c r="W115" s="20" t="str">
        <f t="shared" si="11"/>
        <v/>
      </c>
      <c r="AA115" s="90" t="str">
        <f t="shared" si="6"/>
        <v>Nordisk residual</v>
      </c>
      <c r="AC115" s="3">
        <f t="shared" si="8"/>
        <v>2.23</v>
      </c>
      <c r="AD115" s="3">
        <f t="shared" si="9"/>
        <v>258</v>
      </c>
      <c r="AE115" s="3">
        <f t="shared" si="10"/>
        <v>0.33</v>
      </c>
    </row>
    <row r="116" spans="1:31" ht="15" customHeight="1" x14ac:dyDescent="0.35">
      <c r="A116" s="3" t="s">
        <v>80</v>
      </c>
      <c r="B116" s="3" t="s">
        <v>129</v>
      </c>
      <c r="C116" s="3">
        <v>2013</v>
      </c>
      <c r="D116" s="3" t="s">
        <v>621</v>
      </c>
      <c r="E116" s="3" t="s">
        <v>621</v>
      </c>
      <c r="F116" s="3" t="s">
        <v>622</v>
      </c>
      <c r="G116" s="3">
        <v>2.23</v>
      </c>
      <c r="H116" s="3">
        <v>258</v>
      </c>
      <c r="I116" s="3">
        <v>0.33</v>
      </c>
      <c r="J116" s="3" t="s">
        <v>621</v>
      </c>
      <c r="K116" s="3" t="s">
        <v>621</v>
      </c>
      <c r="L116" s="3" t="s">
        <v>621</v>
      </c>
      <c r="M116" s="3" t="s">
        <v>621</v>
      </c>
      <c r="N116" s="3" t="s">
        <v>621</v>
      </c>
      <c r="O116" s="3" t="s">
        <v>621</v>
      </c>
      <c r="P116" s="3" t="s">
        <v>621</v>
      </c>
      <c r="Q116" s="3" t="s">
        <v>621</v>
      </c>
      <c r="R116" s="3" t="s">
        <v>621</v>
      </c>
      <c r="S116" s="3" t="s">
        <v>621</v>
      </c>
      <c r="V116" s="20">
        <f t="shared" si="7"/>
        <v>0</v>
      </c>
      <c r="W116" s="20" t="str">
        <f t="shared" si="11"/>
        <v/>
      </c>
      <c r="AA116" s="90" t="str">
        <f t="shared" si="6"/>
        <v>Nordisk residual</v>
      </c>
      <c r="AC116" s="3">
        <f t="shared" si="8"/>
        <v>2.23</v>
      </c>
      <c r="AD116" s="3">
        <f t="shared" si="9"/>
        <v>258</v>
      </c>
      <c r="AE116" s="3">
        <f t="shared" si="10"/>
        <v>0.33</v>
      </c>
    </row>
    <row r="117" spans="1:31" ht="15" customHeight="1" x14ac:dyDescent="0.35">
      <c r="A117" s="3" t="s">
        <v>80</v>
      </c>
      <c r="B117" s="3" t="s">
        <v>130</v>
      </c>
      <c r="C117" s="3">
        <v>2013</v>
      </c>
      <c r="D117" s="3" t="s">
        <v>621</v>
      </c>
      <c r="E117" s="3" t="s">
        <v>621</v>
      </c>
      <c r="F117" s="3" t="s">
        <v>622</v>
      </c>
      <c r="G117" s="3">
        <v>2.23</v>
      </c>
      <c r="H117" s="3">
        <v>258</v>
      </c>
      <c r="I117" s="3">
        <v>0.33</v>
      </c>
      <c r="J117" s="3" t="s">
        <v>621</v>
      </c>
      <c r="K117" s="3" t="s">
        <v>621</v>
      </c>
      <c r="L117" s="3" t="s">
        <v>621</v>
      </c>
      <c r="M117" s="3" t="s">
        <v>621</v>
      </c>
      <c r="N117" s="3" t="s">
        <v>621</v>
      </c>
      <c r="O117" s="3" t="s">
        <v>621</v>
      </c>
      <c r="P117" s="3" t="s">
        <v>621</v>
      </c>
      <c r="Q117" s="3" t="s">
        <v>621</v>
      </c>
      <c r="R117" s="3" t="s">
        <v>621</v>
      </c>
      <c r="S117" s="3" t="s">
        <v>621</v>
      </c>
      <c r="V117" s="20">
        <f t="shared" si="7"/>
        <v>0</v>
      </c>
      <c r="W117" s="20" t="str">
        <f t="shared" si="11"/>
        <v/>
      </c>
      <c r="AA117" s="90" t="str">
        <f t="shared" si="6"/>
        <v>Nordisk residual</v>
      </c>
      <c r="AC117" s="3">
        <f t="shared" si="8"/>
        <v>2.23</v>
      </c>
      <c r="AD117" s="3">
        <f t="shared" si="9"/>
        <v>258</v>
      </c>
      <c r="AE117" s="3">
        <f t="shared" si="10"/>
        <v>0.33</v>
      </c>
    </row>
    <row r="118" spans="1:31" ht="15" customHeight="1" x14ac:dyDescent="0.35">
      <c r="A118" s="3" t="s">
        <v>80</v>
      </c>
      <c r="B118" s="3" t="s">
        <v>131</v>
      </c>
      <c r="C118" s="3">
        <v>2013</v>
      </c>
      <c r="D118" s="3" t="s">
        <v>621</v>
      </c>
      <c r="E118" s="3" t="s">
        <v>621</v>
      </c>
      <c r="F118" s="3" t="s">
        <v>622</v>
      </c>
      <c r="G118" s="3">
        <v>2.23</v>
      </c>
      <c r="H118" s="3">
        <v>258</v>
      </c>
      <c r="I118" s="3">
        <v>0.33</v>
      </c>
      <c r="J118" s="3" t="s">
        <v>621</v>
      </c>
      <c r="K118" s="3" t="s">
        <v>621</v>
      </c>
      <c r="L118" s="3" t="s">
        <v>621</v>
      </c>
      <c r="M118" s="3" t="s">
        <v>621</v>
      </c>
      <c r="N118" s="3" t="s">
        <v>621</v>
      </c>
      <c r="O118" s="3" t="s">
        <v>621</v>
      </c>
      <c r="P118" s="3" t="s">
        <v>621</v>
      </c>
      <c r="Q118" s="3" t="s">
        <v>621</v>
      </c>
      <c r="R118" s="3" t="s">
        <v>621</v>
      </c>
      <c r="S118" s="3" t="s">
        <v>621</v>
      </c>
      <c r="V118" s="20">
        <f t="shared" si="7"/>
        <v>0</v>
      </c>
      <c r="W118" s="20" t="str">
        <f t="shared" si="11"/>
        <v/>
      </c>
      <c r="AA118" s="90" t="str">
        <f t="shared" si="6"/>
        <v>Nordisk residual</v>
      </c>
      <c r="AC118" s="3">
        <f t="shared" si="8"/>
        <v>2.23</v>
      </c>
      <c r="AD118" s="3">
        <f t="shared" si="9"/>
        <v>258</v>
      </c>
      <c r="AE118" s="3">
        <f t="shared" si="10"/>
        <v>0.33</v>
      </c>
    </row>
    <row r="119" spans="1:31" ht="15" customHeight="1" x14ac:dyDescent="0.35">
      <c r="A119" s="3" t="s">
        <v>80</v>
      </c>
      <c r="B119" s="3" t="s">
        <v>132</v>
      </c>
      <c r="C119" s="3">
        <v>2013</v>
      </c>
      <c r="D119" s="3">
        <v>0.29399999999999998</v>
      </c>
      <c r="E119" s="3" t="s">
        <v>621</v>
      </c>
      <c r="F119" s="3" t="s">
        <v>622</v>
      </c>
      <c r="G119" s="3">
        <v>2.23</v>
      </c>
      <c r="H119" s="3">
        <v>258</v>
      </c>
      <c r="I119" s="3">
        <v>0.33</v>
      </c>
      <c r="J119" s="3" t="s">
        <v>621</v>
      </c>
      <c r="K119" s="3" t="s">
        <v>621</v>
      </c>
      <c r="L119" s="3" t="s">
        <v>621</v>
      </c>
      <c r="M119" s="3" t="s">
        <v>621</v>
      </c>
      <c r="N119" s="3" t="s">
        <v>621</v>
      </c>
      <c r="O119" s="3" t="s">
        <v>621</v>
      </c>
      <c r="P119" s="3" t="s">
        <v>621</v>
      </c>
      <c r="Q119" s="3" t="s">
        <v>621</v>
      </c>
      <c r="R119" s="3" t="s">
        <v>621</v>
      </c>
      <c r="S119" s="3" t="s">
        <v>621</v>
      </c>
      <c r="V119" s="20">
        <f t="shared" si="7"/>
        <v>0.29399999999999998</v>
      </c>
      <c r="W119" s="20" t="str">
        <f t="shared" si="11"/>
        <v/>
      </c>
      <c r="AA119" s="90" t="str">
        <f t="shared" si="6"/>
        <v>Nordisk residual</v>
      </c>
      <c r="AC119" s="3">
        <f t="shared" si="8"/>
        <v>2.23</v>
      </c>
      <c r="AD119" s="3">
        <f t="shared" si="9"/>
        <v>258</v>
      </c>
      <c r="AE119" s="3">
        <f t="shared" si="10"/>
        <v>0.33</v>
      </c>
    </row>
    <row r="120" spans="1:31" ht="15" customHeight="1" x14ac:dyDescent="0.35">
      <c r="A120" s="3" t="s">
        <v>80</v>
      </c>
      <c r="B120" s="3" t="s">
        <v>133</v>
      </c>
      <c r="C120" s="3">
        <v>2013</v>
      </c>
      <c r="D120" s="3">
        <v>1.528</v>
      </c>
      <c r="E120" s="3" t="s">
        <v>621</v>
      </c>
      <c r="F120" s="3" t="s">
        <v>622</v>
      </c>
      <c r="G120" s="3">
        <v>2.23</v>
      </c>
      <c r="H120" s="3">
        <v>258</v>
      </c>
      <c r="I120" s="3">
        <v>0.33</v>
      </c>
      <c r="J120" s="3" t="s">
        <v>621</v>
      </c>
      <c r="K120" s="3" t="s">
        <v>621</v>
      </c>
      <c r="L120" s="3" t="s">
        <v>621</v>
      </c>
      <c r="M120" s="3" t="s">
        <v>621</v>
      </c>
      <c r="N120" s="3" t="s">
        <v>621</v>
      </c>
      <c r="O120" s="3" t="s">
        <v>621</v>
      </c>
      <c r="P120" s="3" t="s">
        <v>621</v>
      </c>
      <c r="Q120" s="3" t="s">
        <v>621</v>
      </c>
      <c r="R120" s="3" t="s">
        <v>621</v>
      </c>
      <c r="S120" s="3" t="s">
        <v>621</v>
      </c>
      <c r="V120" s="20">
        <f t="shared" si="7"/>
        <v>1.528</v>
      </c>
      <c r="W120" s="20" t="str">
        <f t="shared" si="11"/>
        <v/>
      </c>
      <c r="AA120" s="90" t="str">
        <f t="shared" si="6"/>
        <v>Nordisk residual</v>
      </c>
      <c r="AC120" s="3">
        <f t="shared" si="8"/>
        <v>2.23</v>
      </c>
      <c r="AD120" s="3">
        <f t="shared" si="9"/>
        <v>258</v>
      </c>
      <c r="AE120" s="3">
        <f t="shared" si="10"/>
        <v>0.33</v>
      </c>
    </row>
    <row r="121" spans="1:31" ht="15" customHeight="1" x14ac:dyDescent="0.35">
      <c r="A121" s="3" t="s">
        <v>80</v>
      </c>
      <c r="B121" s="3" t="s">
        <v>134</v>
      </c>
      <c r="C121" s="3">
        <v>2013</v>
      </c>
      <c r="D121" s="3" t="s">
        <v>621</v>
      </c>
      <c r="E121" s="3" t="s">
        <v>621</v>
      </c>
      <c r="F121" s="3" t="s">
        <v>622</v>
      </c>
      <c r="G121" s="3">
        <v>2.23</v>
      </c>
      <c r="H121" s="3">
        <v>258</v>
      </c>
      <c r="I121" s="3">
        <v>0.33</v>
      </c>
      <c r="J121" s="3" t="s">
        <v>621</v>
      </c>
      <c r="K121" s="3" t="s">
        <v>621</v>
      </c>
      <c r="L121" s="3" t="s">
        <v>621</v>
      </c>
      <c r="M121" s="3" t="s">
        <v>621</v>
      </c>
      <c r="N121" s="3" t="s">
        <v>621</v>
      </c>
      <c r="O121" s="3" t="s">
        <v>621</v>
      </c>
      <c r="P121" s="3" t="s">
        <v>621</v>
      </c>
      <c r="Q121" s="3" t="s">
        <v>621</v>
      </c>
      <c r="R121" s="3" t="s">
        <v>621</v>
      </c>
      <c r="S121" s="3" t="s">
        <v>621</v>
      </c>
      <c r="V121" s="20">
        <f t="shared" si="7"/>
        <v>0</v>
      </c>
      <c r="W121" s="20" t="str">
        <f t="shared" si="11"/>
        <v/>
      </c>
      <c r="AA121" s="90" t="str">
        <f t="shared" si="6"/>
        <v>Nordisk residual</v>
      </c>
      <c r="AC121" s="3">
        <f t="shared" si="8"/>
        <v>2.23</v>
      </c>
      <c r="AD121" s="3">
        <f t="shared" si="9"/>
        <v>258</v>
      </c>
      <c r="AE121" s="3">
        <f t="shared" si="10"/>
        <v>0.33</v>
      </c>
    </row>
    <row r="122" spans="1:31" ht="15" customHeight="1" x14ac:dyDescent="0.35">
      <c r="A122" s="3" t="s">
        <v>135</v>
      </c>
      <c r="B122" s="3" t="s">
        <v>136</v>
      </c>
      <c r="C122" s="3">
        <v>2013</v>
      </c>
      <c r="D122" s="3" t="s">
        <v>621</v>
      </c>
      <c r="E122" s="3" t="s">
        <v>621</v>
      </c>
      <c r="F122" s="3" t="s">
        <v>621</v>
      </c>
      <c r="G122" s="3">
        <v>2.23</v>
      </c>
      <c r="H122" s="3">
        <v>258</v>
      </c>
      <c r="I122" s="3">
        <v>0.33</v>
      </c>
      <c r="J122" s="3" t="s">
        <v>621</v>
      </c>
      <c r="K122" s="3" t="s">
        <v>621</v>
      </c>
      <c r="L122" s="3" t="s">
        <v>621</v>
      </c>
      <c r="M122" s="3" t="s">
        <v>621</v>
      </c>
      <c r="N122" s="3" t="s">
        <v>621</v>
      </c>
      <c r="O122" s="3" t="s">
        <v>621</v>
      </c>
      <c r="P122" s="3" t="s">
        <v>621</v>
      </c>
      <c r="Q122" s="3" t="s">
        <v>621</v>
      </c>
      <c r="R122" s="3" t="s">
        <v>621</v>
      </c>
      <c r="S122" s="3" t="s">
        <v>621</v>
      </c>
      <c r="V122" s="20">
        <f t="shared" si="7"/>
        <v>0</v>
      </c>
      <c r="W122" s="20" t="str">
        <f t="shared" si="11"/>
        <v/>
      </c>
      <c r="AA122" s="90" t="str">
        <f t="shared" si="6"/>
        <v>Nordisk residual</v>
      </c>
      <c r="AC122" s="3">
        <f t="shared" si="8"/>
        <v>2.23</v>
      </c>
      <c r="AD122" s="3">
        <f t="shared" si="9"/>
        <v>258</v>
      </c>
      <c r="AE122" s="3">
        <f t="shared" si="10"/>
        <v>0.33</v>
      </c>
    </row>
    <row r="123" spans="1:31" ht="15" customHeight="1" x14ac:dyDescent="0.35">
      <c r="A123" s="3" t="s">
        <v>137</v>
      </c>
      <c r="B123" s="3" t="s">
        <v>138</v>
      </c>
      <c r="C123" s="3">
        <v>2013</v>
      </c>
      <c r="D123" s="3" t="s">
        <v>621</v>
      </c>
      <c r="E123" s="3" t="s">
        <v>621</v>
      </c>
      <c r="F123" s="3" t="s">
        <v>622</v>
      </c>
      <c r="G123" s="3">
        <v>2.23</v>
      </c>
      <c r="H123" s="3">
        <v>258</v>
      </c>
      <c r="I123" s="3">
        <v>0.33</v>
      </c>
      <c r="J123" s="3" t="s">
        <v>621</v>
      </c>
      <c r="K123" s="3" t="s">
        <v>621</v>
      </c>
      <c r="L123" s="3" t="s">
        <v>621</v>
      </c>
      <c r="M123" s="3" t="s">
        <v>621</v>
      </c>
      <c r="N123" s="3" t="s">
        <v>621</v>
      </c>
      <c r="O123" s="3" t="s">
        <v>621</v>
      </c>
      <c r="P123" s="3" t="s">
        <v>621</v>
      </c>
      <c r="Q123" s="3" t="s">
        <v>621</v>
      </c>
      <c r="R123" s="3" t="s">
        <v>621</v>
      </c>
      <c r="S123" s="3" t="s">
        <v>621</v>
      </c>
      <c r="V123" s="20">
        <f t="shared" si="7"/>
        <v>0</v>
      </c>
      <c r="W123" s="20" t="str">
        <f t="shared" si="11"/>
        <v/>
      </c>
      <c r="AA123" s="90" t="str">
        <f t="shared" si="6"/>
        <v>Nordisk residual</v>
      </c>
      <c r="AC123" s="3">
        <f t="shared" si="8"/>
        <v>2.23</v>
      </c>
      <c r="AD123" s="3">
        <f t="shared" si="9"/>
        <v>258</v>
      </c>
      <c r="AE123" s="3">
        <f t="shared" si="10"/>
        <v>0.33</v>
      </c>
    </row>
    <row r="124" spans="1:31" ht="15" customHeight="1" x14ac:dyDescent="0.35">
      <c r="A124" s="3" t="s">
        <v>137</v>
      </c>
      <c r="B124" s="3" t="s">
        <v>139</v>
      </c>
      <c r="C124" s="3">
        <v>2013</v>
      </c>
      <c r="D124" s="3" t="s">
        <v>621</v>
      </c>
      <c r="E124" s="3" t="s">
        <v>621</v>
      </c>
      <c r="F124" s="3" t="s">
        <v>622</v>
      </c>
      <c r="G124" s="3">
        <v>2.23</v>
      </c>
      <c r="H124" s="3">
        <v>258</v>
      </c>
      <c r="I124" s="3">
        <v>0.33</v>
      </c>
      <c r="J124" s="3" t="s">
        <v>621</v>
      </c>
      <c r="K124" s="3" t="s">
        <v>621</v>
      </c>
      <c r="L124" s="3" t="s">
        <v>621</v>
      </c>
      <c r="M124" s="3" t="s">
        <v>621</v>
      </c>
      <c r="N124" s="3" t="s">
        <v>621</v>
      </c>
      <c r="O124" s="3" t="s">
        <v>621</v>
      </c>
      <c r="P124" s="3" t="s">
        <v>621</v>
      </c>
      <c r="Q124" s="3" t="s">
        <v>621</v>
      </c>
      <c r="R124" s="3" t="s">
        <v>621</v>
      </c>
      <c r="S124" s="3" t="s">
        <v>621</v>
      </c>
      <c r="V124" s="20">
        <f t="shared" si="7"/>
        <v>0</v>
      </c>
      <c r="W124" s="20" t="str">
        <f t="shared" si="11"/>
        <v/>
      </c>
      <c r="AA124" s="90" t="str">
        <f t="shared" si="6"/>
        <v>Nordisk residual</v>
      </c>
      <c r="AC124" s="3">
        <f t="shared" si="8"/>
        <v>2.23</v>
      </c>
      <c r="AD124" s="3">
        <f t="shared" si="9"/>
        <v>258</v>
      </c>
      <c r="AE124" s="3">
        <f t="shared" si="10"/>
        <v>0.33</v>
      </c>
    </row>
    <row r="125" spans="1:31" ht="15" customHeight="1" x14ac:dyDescent="0.35">
      <c r="A125" s="3" t="s">
        <v>137</v>
      </c>
      <c r="B125" s="3" t="s">
        <v>140</v>
      </c>
      <c r="C125" s="3">
        <v>2013</v>
      </c>
      <c r="D125" s="3" t="s">
        <v>621</v>
      </c>
      <c r="E125" s="3" t="s">
        <v>621</v>
      </c>
      <c r="F125" s="3" t="s">
        <v>622</v>
      </c>
      <c r="G125" s="3">
        <v>2.23</v>
      </c>
      <c r="H125" s="3">
        <v>258</v>
      </c>
      <c r="I125" s="3">
        <v>0.33</v>
      </c>
      <c r="J125" s="3" t="s">
        <v>621</v>
      </c>
      <c r="K125" s="3" t="s">
        <v>621</v>
      </c>
      <c r="L125" s="3" t="s">
        <v>621</v>
      </c>
      <c r="M125" s="3" t="s">
        <v>621</v>
      </c>
      <c r="N125" s="3" t="s">
        <v>621</v>
      </c>
      <c r="O125" s="3" t="s">
        <v>621</v>
      </c>
      <c r="P125" s="3" t="s">
        <v>621</v>
      </c>
      <c r="Q125" s="3" t="s">
        <v>621</v>
      </c>
      <c r="R125" s="3" t="s">
        <v>621</v>
      </c>
      <c r="S125" s="3" t="s">
        <v>621</v>
      </c>
      <c r="V125" s="20">
        <f t="shared" si="7"/>
        <v>0</v>
      </c>
      <c r="W125" s="20" t="str">
        <f t="shared" si="11"/>
        <v/>
      </c>
      <c r="AA125" s="90" t="str">
        <f t="shared" si="6"/>
        <v>Nordisk residual</v>
      </c>
      <c r="AC125" s="3">
        <f t="shared" si="8"/>
        <v>2.23</v>
      </c>
      <c r="AD125" s="3">
        <f t="shared" si="9"/>
        <v>258</v>
      </c>
      <c r="AE125" s="3">
        <f t="shared" si="10"/>
        <v>0.33</v>
      </c>
    </row>
    <row r="126" spans="1:31" ht="15" customHeight="1" x14ac:dyDescent="0.35">
      <c r="A126" s="3" t="s">
        <v>141</v>
      </c>
      <c r="B126" s="3" t="s">
        <v>142</v>
      </c>
      <c r="C126" s="3">
        <v>2013</v>
      </c>
      <c r="D126" s="3" t="s">
        <v>621</v>
      </c>
      <c r="E126" s="3" t="s">
        <v>621</v>
      </c>
      <c r="F126" s="3" t="s">
        <v>622</v>
      </c>
      <c r="G126" s="3">
        <v>2.23</v>
      </c>
      <c r="H126" s="3">
        <v>258</v>
      </c>
      <c r="I126" s="3">
        <v>0.33</v>
      </c>
      <c r="J126" s="3" t="s">
        <v>621</v>
      </c>
      <c r="K126" s="3" t="s">
        <v>621</v>
      </c>
      <c r="L126" s="3" t="s">
        <v>621</v>
      </c>
      <c r="M126" s="3" t="s">
        <v>621</v>
      </c>
      <c r="N126" s="3" t="s">
        <v>621</v>
      </c>
      <c r="O126" s="3" t="s">
        <v>621</v>
      </c>
      <c r="P126" s="3" t="s">
        <v>621</v>
      </c>
      <c r="Q126" s="3" t="s">
        <v>621</v>
      </c>
      <c r="R126" s="3" t="s">
        <v>621</v>
      </c>
      <c r="S126" s="3" t="s">
        <v>621</v>
      </c>
      <c r="V126" s="20">
        <f t="shared" si="7"/>
        <v>0</v>
      </c>
      <c r="W126" s="20" t="str">
        <f t="shared" si="11"/>
        <v/>
      </c>
      <c r="AA126" s="90" t="str">
        <f t="shared" si="6"/>
        <v>Nordisk residual</v>
      </c>
      <c r="AC126" s="3">
        <f t="shared" si="8"/>
        <v>2.23</v>
      </c>
      <c r="AD126" s="3">
        <f t="shared" si="9"/>
        <v>258</v>
      </c>
      <c r="AE126" s="3">
        <f t="shared" si="10"/>
        <v>0.33</v>
      </c>
    </row>
    <row r="127" spans="1:31" ht="15" customHeight="1" x14ac:dyDescent="0.35">
      <c r="A127" s="3" t="s">
        <v>143</v>
      </c>
      <c r="B127" s="3" t="s">
        <v>144</v>
      </c>
      <c r="C127" s="3">
        <v>2013</v>
      </c>
      <c r="D127" s="3">
        <v>0.36699999999999999</v>
      </c>
      <c r="E127" s="3" t="s">
        <v>621</v>
      </c>
      <c r="F127" s="3" t="s">
        <v>726</v>
      </c>
      <c r="G127" s="3">
        <v>1.1000000000000001</v>
      </c>
      <c r="H127" s="3">
        <v>0</v>
      </c>
      <c r="I127" s="3">
        <v>0</v>
      </c>
      <c r="J127" s="3" t="s">
        <v>621</v>
      </c>
      <c r="K127" s="3" t="s">
        <v>621</v>
      </c>
      <c r="L127" s="3" t="s">
        <v>621</v>
      </c>
      <c r="M127" s="3" t="s">
        <v>621</v>
      </c>
      <c r="N127" s="3" t="s">
        <v>621</v>
      </c>
      <c r="O127" s="3" t="s">
        <v>621</v>
      </c>
      <c r="P127" s="3" t="s">
        <v>621</v>
      </c>
      <c r="Q127" s="3" t="s">
        <v>621</v>
      </c>
      <c r="R127" s="3" t="s">
        <v>621</v>
      </c>
      <c r="S127" s="3" t="s">
        <v>621</v>
      </c>
      <c r="V127" s="20">
        <f t="shared" si="7"/>
        <v>0.36699999999999999</v>
      </c>
      <c r="W127" s="20" t="str">
        <f t="shared" si="11"/>
        <v/>
      </c>
      <c r="AA127" s="90" t="str">
        <f t="shared" si="6"/>
        <v>'Vattenkraft'</v>
      </c>
      <c r="AC127" s="3">
        <f t="shared" si="8"/>
        <v>1.1000000000000001</v>
      </c>
      <c r="AD127" s="3">
        <f t="shared" si="9"/>
        <v>0</v>
      </c>
      <c r="AE127" s="3">
        <f t="shared" si="10"/>
        <v>0</v>
      </c>
    </row>
    <row r="128" spans="1:31" ht="15" customHeight="1" x14ac:dyDescent="0.35">
      <c r="A128" s="3" t="s">
        <v>143</v>
      </c>
      <c r="B128" s="3" t="s">
        <v>145</v>
      </c>
      <c r="C128" s="3">
        <v>2013</v>
      </c>
      <c r="D128" s="3">
        <v>0.17399999999999999</v>
      </c>
      <c r="E128" s="3" t="s">
        <v>621</v>
      </c>
      <c r="F128" s="3" t="s">
        <v>726</v>
      </c>
      <c r="G128" s="3">
        <v>1.1000000000000001</v>
      </c>
      <c r="H128" s="3">
        <v>0</v>
      </c>
      <c r="I128" s="3">
        <v>0</v>
      </c>
      <c r="J128" s="3" t="s">
        <v>621</v>
      </c>
      <c r="K128" s="3" t="s">
        <v>621</v>
      </c>
      <c r="L128" s="3" t="s">
        <v>621</v>
      </c>
      <c r="M128" s="3" t="s">
        <v>621</v>
      </c>
      <c r="N128" s="3" t="s">
        <v>621</v>
      </c>
      <c r="O128" s="3" t="s">
        <v>621</v>
      </c>
      <c r="P128" s="3" t="s">
        <v>621</v>
      </c>
      <c r="Q128" s="3" t="s">
        <v>621</v>
      </c>
      <c r="R128" s="3" t="s">
        <v>621</v>
      </c>
      <c r="S128" s="3" t="s">
        <v>621</v>
      </c>
      <c r="V128" s="20">
        <f t="shared" si="7"/>
        <v>0.17399999999999999</v>
      </c>
      <c r="W128" s="20" t="str">
        <f t="shared" si="11"/>
        <v/>
      </c>
      <c r="AA128" s="90" t="str">
        <f t="shared" si="6"/>
        <v>'Vattenkraft'</v>
      </c>
      <c r="AC128" s="3">
        <f t="shared" si="8"/>
        <v>1.1000000000000001</v>
      </c>
      <c r="AD128" s="3">
        <f t="shared" si="9"/>
        <v>0</v>
      </c>
      <c r="AE128" s="3">
        <f t="shared" si="10"/>
        <v>0</v>
      </c>
    </row>
    <row r="129" spans="1:31" ht="15" customHeight="1" x14ac:dyDescent="0.35">
      <c r="A129" s="3" t="s">
        <v>146</v>
      </c>
      <c r="B129" s="3" t="s">
        <v>147</v>
      </c>
      <c r="C129" s="3">
        <v>2013</v>
      </c>
      <c r="D129" s="3" t="s">
        <v>621</v>
      </c>
      <c r="E129" s="3" t="s">
        <v>621</v>
      </c>
      <c r="F129" s="3" t="s">
        <v>622</v>
      </c>
      <c r="G129" s="3">
        <v>2.23</v>
      </c>
      <c r="H129" s="3">
        <v>258</v>
      </c>
      <c r="I129" s="3">
        <v>0.33</v>
      </c>
      <c r="J129" s="3" t="s">
        <v>621</v>
      </c>
      <c r="K129" s="3" t="s">
        <v>621</v>
      </c>
      <c r="L129" s="3" t="s">
        <v>621</v>
      </c>
      <c r="M129" s="3" t="s">
        <v>621</v>
      </c>
      <c r="N129" s="3" t="s">
        <v>621</v>
      </c>
      <c r="O129" s="3" t="s">
        <v>621</v>
      </c>
      <c r="P129" s="3" t="s">
        <v>621</v>
      </c>
      <c r="Q129" s="3" t="s">
        <v>621</v>
      </c>
      <c r="R129" s="3" t="s">
        <v>621</v>
      </c>
      <c r="S129" s="3" t="s">
        <v>621</v>
      </c>
      <c r="V129" s="20">
        <f t="shared" si="7"/>
        <v>0</v>
      </c>
      <c r="W129" s="20" t="str">
        <f t="shared" si="11"/>
        <v/>
      </c>
      <c r="AA129" s="90" t="str">
        <f t="shared" si="6"/>
        <v>Nordisk residual</v>
      </c>
      <c r="AC129" s="3">
        <f t="shared" si="8"/>
        <v>2.23</v>
      </c>
      <c r="AD129" s="3">
        <f t="shared" si="9"/>
        <v>258</v>
      </c>
      <c r="AE129" s="3">
        <f t="shared" si="10"/>
        <v>0.33</v>
      </c>
    </row>
    <row r="130" spans="1:31" ht="15" customHeight="1" x14ac:dyDescent="0.35">
      <c r="A130" s="3" t="s">
        <v>146</v>
      </c>
      <c r="B130" s="3" t="s">
        <v>148</v>
      </c>
      <c r="C130" s="3">
        <v>2013</v>
      </c>
      <c r="D130" s="3" t="s">
        <v>621</v>
      </c>
      <c r="E130" s="3" t="s">
        <v>621</v>
      </c>
      <c r="F130" s="3" t="s">
        <v>622</v>
      </c>
      <c r="G130" s="3">
        <v>2.23</v>
      </c>
      <c r="H130" s="3">
        <v>258</v>
      </c>
      <c r="I130" s="3">
        <v>0.33</v>
      </c>
      <c r="J130" s="3" t="s">
        <v>621</v>
      </c>
      <c r="K130" s="3" t="s">
        <v>621</v>
      </c>
      <c r="L130" s="3" t="s">
        <v>621</v>
      </c>
      <c r="M130" s="3" t="s">
        <v>621</v>
      </c>
      <c r="N130" s="3" t="s">
        <v>621</v>
      </c>
      <c r="O130" s="3" t="s">
        <v>621</v>
      </c>
      <c r="P130" s="3" t="s">
        <v>621</v>
      </c>
      <c r="Q130" s="3" t="s">
        <v>621</v>
      </c>
      <c r="R130" s="3" t="s">
        <v>621</v>
      </c>
      <c r="S130" s="3" t="s">
        <v>621</v>
      </c>
      <c r="V130" s="20">
        <f t="shared" si="7"/>
        <v>0</v>
      </c>
      <c r="W130" s="20" t="str">
        <f t="shared" si="11"/>
        <v/>
      </c>
      <c r="AA130" s="90" t="str">
        <f t="shared" ref="AA130:AA193" si="12">IF(OR(F130="-",F130="et",F130="'-'",F130="'0'",F130="'DS'"),"Nordisk residual",F130)</f>
        <v>Nordisk residual</v>
      </c>
      <c r="AC130" s="3">
        <f t="shared" si="8"/>
        <v>2.23</v>
      </c>
      <c r="AD130" s="3">
        <f t="shared" si="9"/>
        <v>258</v>
      </c>
      <c r="AE130" s="3">
        <f t="shared" si="10"/>
        <v>0.33</v>
      </c>
    </row>
    <row r="131" spans="1:31" ht="15" customHeight="1" x14ac:dyDescent="0.35">
      <c r="A131" s="3" t="s">
        <v>146</v>
      </c>
      <c r="B131" s="3" t="s">
        <v>149</v>
      </c>
      <c r="C131" s="3">
        <v>2013</v>
      </c>
      <c r="D131" s="3">
        <v>1.6</v>
      </c>
      <c r="E131" s="3">
        <v>0</v>
      </c>
      <c r="F131" s="3" t="s">
        <v>730</v>
      </c>
      <c r="G131" s="3">
        <v>1.1000000000000001</v>
      </c>
      <c r="H131" s="3">
        <v>0</v>
      </c>
      <c r="I131" s="3">
        <v>0</v>
      </c>
      <c r="J131" s="3" t="s">
        <v>621</v>
      </c>
      <c r="K131" s="3" t="s">
        <v>621</v>
      </c>
      <c r="L131" s="3" t="s">
        <v>621</v>
      </c>
      <c r="M131" s="3" t="s">
        <v>621</v>
      </c>
      <c r="N131" s="3" t="s">
        <v>621</v>
      </c>
      <c r="O131" s="3" t="s">
        <v>621</v>
      </c>
      <c r="P131" s="3" t="s">
        <v>621</v>
      </c>
      <c r="Q131" s="3" t="s">
        <v>621</v>
      </c>
      <c r="R131" s="3" t="s">
        <v>621</v>
      </c>
      <c r="S131" s="3" t="s">
        <v>621</v>
      </c>
      <c r="V131" s="20">
        <f t="shared" ref="V131:V194" si="13">IFERROR(D131/1,0)</f>
        <v>1.6</v>
      </c>
      <c r="W131" s="20" t="str">
        <f t="shared" si="11"/>
        <v/>
      </c>
      <c r="AA131" s="90" t="str">
        <f t="shared" si="12"/>
        <v>'100 % förnybart'</v>
      </c>
      <c r="AC131" s="3">
        <f t="shared" ref="AC131:AC194" si="14">IFERROR(G131/1,2.23)</f>
        <v>1.1000000000000001</v>
      </c>
      <c r="AD131" s="3">
        <f t="shared" ref="AD131:AD194" si="15">IFERROR(H131/1,258)</f>
        <v>0</v>
      </c>
      <c r="AE131" s="3">
        <f t="shared" ref="AE131:AE194" si="16">IFERROR(I131/1,0.33)</f>
        <v>0</v>
      </c>
    </row>
    <row r="132" spans="1:31" ht="15" customHeight="1" x14ac:dyDescent="0.35">
      <c r="A132" s="3" t="s">
        <v>146</v>
      </c>
      <c r="B132" s="3" t="s">
        <v>150</v>
      </c>
      <c r="C132" s="3">
        <v>2013</v>
      </c>
      <c r="D132" s="3" t="s">
        <v>621</v>
      </c>
      <c r="E132" s="3" t="s">
        <v>621</v>
      </c>
      <c r="F132" s="3" t="s">
        <v>622</v>
      </c>
      <c r="G132" s="3">
        <v>2.23</v>
      </c>
      <c r="H132" s="3">
        <v>258</v>
      </c>
      <c r="I132" s="3">
        <v>0.33</v>
      </c>
      <c r="J132" s="3" t="s">
        <v>621</v>
      </c>
      <c r="K132" s="3" t="s">
        <v>621</v>
      </c>
      <c r="L132" s="3" t="s">
        <v>621</v>
      </c>
      <c r="M132" s="3" t="s">
        <v>621</v>
      </c>
      <c r="N132" s="3" t="s">
        <v>621</v>
      </c>
      <c r="O132" s="3" t="s">
        <v>621</v>
      </c>
      <c r="P132" s="3" t="s">
        <v>621</v>
      </c>
      <c r="Q132" s="3" t="s">
        <v>621</v>
      </c>
      <c r="R132" s="3" t="s">
        <v>621</v>
      </c>
      <c r="S132" s="3" t="s">
        <v>621</v>
      </c>
      <c r="V132" s="20">
        <f t="shared" si="13"/>
        <v>0</v>
      </c>
      <c r="W132" s="20" t="str">
        <f t="shared" ref="W132:W195" si="17">IFERROR(J132/1,"")</f>
        <v/>
      </c>
      <c r="AA132" s="90" t="str">
        <f t="shared" si="12"/>
        <v>Nordisk residual</v>
      </c>
      <c r="AC132" s="3">
        <f t="shared" si="14"/>
        <v>2.23</v>
      </c>
      <c r="AD132" s="3">
        <f t="shared" si="15"/>
        <v>258</v>
      </c>
      <c r="AE132" s="3">
        <f t="shared" si="16"/>
        <v>0.33</v>
      </c>
    </row>
    <row r="133" spans="1:31" ht="15" customHeight="1" x14ac:dyDescent="0.35">
      <c r="A133" s="3" t="s">
        <v>146</v>
      </c>
      <c r="B133" s="3" t="s">
        <v>151</v>
      </c>
      <c r="C133" s="3">
        <v>2013</v>
      </c>
      <c r="D133" s="3" t="s">
        <v>621</v>
      </c>
      <c r="E133" s="3" t="s">
        <v>621</v>
      </c>
      <c r="F133" s="3" t="s">
        <v>622</v>
      </c>
      <c r="G133" s="3">
        <v>2.23</v>
      </c>
      <c r="H133" s="3">
        <v>258</v>
      </c>
      <c r="I133" s="3">
        <v>0.33</v>
      </c>
      <c r="J133" s="3" t="s">
        <v>621</v>
      </c>
      <c r="K133" s="3" t="s">
        <v>621</v>
      </c>
      <c r="L133" s="3" t="s">
        <v>621</v>
      </c>
      <c r="M133" s="3" t="s">
        <v>621</v>
      </c>
      <c r="N133" s="3" t="s">
        <v>621</v>
      </c>
      <c r="O133" s="3" t="s">
        <v>621</v>
      </c>
      <c r="P133" s="3" t="s">
        <v>621</v>
      </c>
      <c r="Q133" s="3" t="s">
        <v>621</v>
      </c>
      <c r="R133" s="3" t="s">
        <v>621</v>
      </c>
      <c r="S133" s="3" t="s">
        <v>621</v>
      </c>
      <c r="V133" s="20">
        <f t="shared" si="13"/>
        <v>0</v>
      </c>
      <c r="W133" s="20" t="str">
        <f t="shared" si="17"/>
        <v/>
      </c>
      <c r="AA133" s="90" t="str">
        <f t="shared" si="12"/>
        <v>Nordisk residual</v>
      </c>
      <c r="AC133" s="3">
        <f t="shared" si="14"/>
        <v>2.23</v>
      </c>
      <c r="AD133" s="3">
        <f t="shared" si="15"/>
        <v>258</v>
      </c>
      <c r="AE133" s="3">
        <f t="shared" si="16"/>
        <v>0.33</v>
      </c>
    </row>
    <row r="134" spans="1:31" ht="15" customHeight="1" x14ac:dyDescent="0.35">
      <c r="A134" s="3" t="s">
        <v>152</v>
      </c>
      <c r="B134" s="3" t="s">
        <v>153</v>
      </c>
      <c r="C134" s="3">
        <v>2013</v>
      </c>
      <c r="D134" s="3">
        <v>1</v>
      </c>
      <c r="E134" s="3">
        <v>11</v>
      </c>
      <c r="F134" s="3" t="s">
        <v>622</v>
      </c>
      <c r="G134" s="3">
        <v>2.23</v>
      </c>
      <c r="H134" s="3">
        <v>258</v>
      </c>
      <c r="I134" s="3">
        <v>0.33</v>
      </c>
      <c r="J134" s="3" t="s">
        <v>621</v>
      </c>
      <c r="K134" s="3" t="s">
        <v>621</v>
      </c>
      <c r="L134" s="3" t="s">
        <v>621</v>
      </c>
      <c r="M134" s="3" t="s">
        <v>621</v>
      </c>
      <c r="N134" s="3" t="s">
        <v>621</v>
      </c>
      <c r="O134" s="3" t="s">
        <v>621</v>
      </c>
      <c r="P134" s="3" t="s">
        <v>621</v>
      </c>
      <c r="Q134" s="3" t="s">
        <v>621</v>
      </c>
      <c r="R134" s="3" t="s">
        <v>621</v>
      </c>
      <c r="S134" s="3" t="s">
        <v>621</v>
      </c>
      <c r="V134" s="20">
        <f t="shared" si="13"/>
        <v>1</v>
      </c>
      <c r="W134" s="20" t="str">
        <f t="shared" si="17"/>
        <v/>
      </c>
      <c r="AA134" s="90" t="str">
        <f t="shared" si="12"/>
        <v>Nordisk residual</v>
      </c>
      <c r="AC134" s="3">
        <f t="shared" si="14"/>
        <v>2.23</v>
      </c>
      <c r="AD134" s="3">
        <f t="shared" si="15"/>
        <v>258</v>
      </c>
      <c r="AE134" s="3">
        <f t="shared" si="16"/>
        <v>0.33</v>
      </c>
    </row>
    <row r="135" spans="1:31" ht="15" customHeight="1" x14ac:dyDescent="0.35">
      <c r="A135" s="3" t="s">
        <v>154</v>
      </c>
      <c r="B135" s="3" t="s">
        <v>155</v>
      </c>
      <c r="C135" s="3">
        <v>2013</v>
      </c>
      <c r="D135" s="3" t="s">
        <v>621</v>
      </c>
      <c r="E135" s="3" t="s">
        <v>621</v>
      </c>
      <c r="F135" s="3" t="s">
        <v>622</v>
      </c>
      <c r="G135" s="3">
        <v>2.23</v>
      </c>
      <c r="H135" s="3">
        <v>258</v>
      </c>
      <c r="I135" s="3">
        <v>0.33</v>
      </c>
      <c r="J135" s="3" t="s">
        <v>621</v>
      </c>
      <c r="K135" s="3" t="s">
        <v>621</v>
      </c>
      <c r="L135" s="3" t="s">
        <v>621</v>
      </c>
      <c r="M135" s="3" t="s">
        <v>621</v>
      </c>
      <c r="N135" s="3" t="s">
        <v>621</v>
      </c>
      <c r="O135" s="3" t="s">
        <v>621</v>
      </c>
      <c r="P135" s="3" t="s">
        <v>621</v>
      </c>
      <c r="Q135" s="3" t="s">
        <v>621</v>
      </c>
      <c r="R135" s="3" t="s">
        <v>621</v>
      </c>
      <c r="S135" s="3" t="s">
        <v>621</v>
      </c>
      <c r="V135" s="20">
        <f t="shared" si="13"/>
        <v>0</v>
      </c>
      <c r="W135" s="20" t="str">
        <f t="shared" si="17"/>
        <v/>
      </c>
      <c r="AA135" s="90" t="str">
        <f t="shared" si="12"/>
        <v>Nordisk residual</v>
      </c>
      <c r="AC135" s="3">
        <f t="shared" si="14"/>
        <v>2.23</v>
      </c>
      <c r="AD135" s="3">
        <f t="shared" si="15"/>
        <v>258</v>
      </c>
      <c r="AE135" s="3">
        <f t="shared" si="16"/>
        <v>0.33</v>
      </c>
    </row>
    <row r="136" spans="1:31" ht="15" customHeight="1" x14ac:dyDescent="0.35">
      <c r="A136" s="3" t="s">
        <v>154</v>
      </c>
      <c r="B136" s="3" t="s">
        <v>156</v>
      </c>
      <c r="C136" s="3">
        <v>2013</v>
      </c>
      <c r="D136" s="3" t="s">
        <v>621</v>
      </c>
      <c r="E136" s="3" t="s">
        <v>621</v>
      </c>
      <c r="F136" s="3" t="s">
        <v>622</v>
      </c>
      <c r="G136" s="3">
        <v>2.23</v>
      </c>
      <c r="H136" s="3">
        <v>258</v>
      </c>
      <c r="I136" s="3">
        <v>0.33</v>
      </c>
      <c r="J136" s="3" t="s">
        <v>621</v>
      </c>
      <c r="K136" s="3" t="s">
        <v>621</v>
      </c>
      <c r="L136" s="3" t="s">
        <v>621</v>
      </c>
      <c r="M136" s="3" t="s">
        <v>621</v>
      </c>
      <c r="N136" s="3" t="s">
        <v>621</v>
      </c>
      <c r="O136" s="3" t="s">
        <v>621</v>
      </c>
      <c r="P136" s="3" t="s">
        <v>621</v>
      </c>
      <c r="Q136" s="3" t="s">
        <v>621</v>
      </c>
      <c r="R136" s="3" t="s">
        <v>621</v>
      </c>
      <c r="S136" s="3" t="s">
        <v>621</v>
      </c>
      <c r="V136" s="20">
        <f t="shared" si="13"/>
        <v>0</v>
      </c>
      <c r="W136" s="20" t="str">
        <f t="shared" si="17"/>
        <v/>
      </c>
      <c r="AA136" s="90" t="str">
        <f t="shared" si="12"/>
        <v>Nordisk residual</v>
      </c>
      <c r="AC136" s="3">
        <f t="shared" si="14"/>
        <v>2.23</v>
      </c>
      <c r="AD136" s="3">
        <f t="shared" si="15"/>
        <v>258</v>
      </c>
      <c r="AE136" s="3">
        <f t="shared" si="16"/>
        <v>0.33</v>
      </c>
    </row>
    <row r="137" spans="1:31" ht="15" customHeight="1" x14ac:dyDescent="0.35">
      <c r="A137" s="3" t="s">
        <v>154</v>
      </c>
      <c r="B137" s="3" t="s">
        <v>157</v>
      </c>
      <c r="C137" s="3">
        <v>2013</v>
      </c>
      <c r="D137" s="3" t="s">
        <v>621</v>
      </c>
      <c r="E137" s="3" t="s">
        <v>621</v>
      </c>
      <c r="F137" s="3" t="s">
        <v>622</v>
      </c>
      <c r="G137" s="3">
        <v>2.23</v>
      </c>
      <c r="H137" s="3">
        <v>258</v>
      </c>
      <c r="I137" s="3">
        <v>0.33</v>
      </c>
      <c r="J137" s="3" t="s">
        <v>621</v>
      </c>
      <c r="K137" s="3" t="s">
        <v>621</v>
      </c>
      <c r="L137" s="3" t="s">
        <v>621</v>
      </c>
      <c r="M137" s="3" t="s">
        <v>621</v>
      </c>
      <c r="N137" s="3" t="s">
        <v>621</v>
      </c>
      <c r="O137" s="3" t="s">
        <v>621</v>
      </c>
      <c r="P137" s="3" t="s">
        <v>621</v>
      </c>
      <c r="Q137" s="3" t="s">
        <v>621</v>
      </c>
      <c r="R137" s="3" t="s">
        <v>621</v>
      </c>
      <c r="S137" s="3" t="s">
        <v>621</v>
      </c>
      <c r="V137" s="20">
        <f t="shared" si="13"/>
        <v>0</v>
      </c>
      <c r="W137" s="20" t="str">
        <f t="shared" si="17"/>
        <v/>
      </c>
      <c r="AA137" s="90" t="str">
        <f t="shared" si="12"/>
        <v>Nordisk residual</v>
      </c>
      <c r="AC137" s="3">
        <f t="shared" si="14"/>
        <v>2.23</v>
      </c>
      <c r="AD137" s="3">
        <f t="shared" si="15"/>
        <v>258</v>
      </c>
      <c r="AE137" s="3">
        <f t="shared" si="16"/>
        <v>0.33</v>
      </c>
    </row>
    <row r="138" spans="1:31" ht="15" customHeight="1" x14ac:dyDescent="0.35">
      <c r="A138" s="3" t="s">
        <v>154</v>
      </c>
      <c r="B138" s="3" t="s">
        <v>158</v>
      </c>
      <c r="C138" s="3">
        <v>2013</v>
      </c>
      <c r="D138" s="3" t="s">
        <v>621</v>
      </c>
      <c r="E138" s="3" t="s">
        <v>621</v>
      </c>
      <c r="F138" s="3" t="s">
        <v>622</v>
      </c>
      <c r="G138" s="3">
        <v>2.23</v>
      </c>
      <c r="H138" s="3">
        <v>258</v>
      </c>
      <c r="I138" s="3">
        <v>0.33</v>
      </c>
      <c r="J138" s="3" t="s">
        <v>621</v>
      </c>
      <c r="K138" s="3" t="s">
        <v>621</v>
      </c>
      <c r="L138" s="3" t="s">
        <v>621</v>
      </c>
      <c r="M138" s="3" t="s">
        <v>621</v>
      </c>
      <c r="N138" s="3" t="s">
        <v>621</v>
      </c>
      <c r="O138" s="3" t="s">
        <v>621</v>
      </c>
      <c r="P138" s="3" t="s">
        <v>621</v>
      </c>
      <c r="Q138" s="3" t="s">
        <v>621</v>
      </c>
      <c r="R138" s="3" t="s">
        <v>621</v>
      </c>
      <c r="S138" s="3" t="s">
        <v>621</v>
      </c>
      <c r="V138" s="20">
        <f t="shared" si="13"/>
        <v>0</v>
      </c>
      <c r="W138" s="20" t="str">
        <f t="shared" si="17"/>
        <v/>
      </c>
      <c r="AA138" s="90" t="str">
        <f t="shared" si="12"/>
        <v>Nordisk residual</v>
      </c>
      <c r="AC138" s="3">
        <f t="shared" si="14"/>
        <v>2.23</v>
      </c>
      <c r="AD138" s="3">
        <f t="shared" si="15"/>
        <v>258</v>
      </c>
      <c r="AE138" s="3">
        <f t="shared" si="16"/>
        <v>0.33</v>
      </c>
    </row>
    <row r="139" spans="1:31" ht="15" customHeight="1" x14ac:dyDescent="0.35">
      <c r="A139" s="3" t="s">
        <v>154</v>
      </c>
      <c r="B139" s="3" t="s">
        <v>159</v>
      </c>
      <c r="C139" s="3">
        <v>2013</v>
      </c>
      <c r="D139" s="3" t="s">
        <v>621</v>
      </c>
      <c r="E139" s="3" t="s">
        <v>621</v>
      </c>
      <c r="F139" s="3" t="s">
        <v>622</v>
      </c>
      <c r="G139" s="3">
        <v>2.23</v>
      </c>
      <c r="H139" s="3">
        <v>258</v>
      </c>
      <c r="I139" s="3">
        <v>0.33</v>
      </c>
      <c r="J139" s="3" t="s">
        <v>621</v>
      </c>
      <c r="K139" s="3" t="s">
        <v>621</v>
      </c>
      <c r="L139" s="3" t="s">
        <v>621</v>
      </c>
      <c r="M139" s="3" t="s">
        <v>621</v>
      </c>
      <c r="N139" s="3" t="s">
        <v>621</v>
      </c>
      <c r="O139" s="3" t="s">
        <v>621</v>
      </c>
      <c r="P139" s="3" t="s">
        <v>621</v>
      </c>
      <c r="Q139" s="3" t="s">
        <v>621</v>
      </c>
      <c r="R139" s="3" t="s">
        <v>621</v>
      </c>
      <c r="S139" s="3" t="s">
        <v>621</v>
      </c>
      <c r="V139" s="20">
        <f t="shared" si="13"/>
        <v>0</v>
      </c>
      <c r="W139" s="20" t="str">
        <f t="shared" si="17"/>
        <v/>
      </c>
      <c r="AA139" s="90" t="str">
        <f t="shared" si="12"/>
        <v>Nordisk residual</v>
      </c>
      <c r="AC139" s="3">
        <f t="shared" si="14"/>
        <v>2.23</v>
      </c>
      <c r="AD139" s="3">
        <f t="shared" si="15"/>
        <v>258</v>
      </c>
      <c r="AE139" s="3">
        <f t="shared" si="16"/>
        <v>0.33</v>
      </c>
    </row>
    <row r="140" spans="1:31" ht="15" customHeight="1" x14ac:dyDescent="0.35">
      <c r="A140" s="3" t="s">
        <v>154</v>
      </c>
      <c r="B140" s="3" t="s">
        <v>160</v>
      </c>
      <c r="C140" s="3">
        <v>2013</v>
      </c>
      <c r="D140" s="3" t="s">
        <v>621</v>
      </c>
      <c r="E140" s="3" t="s">
        <v>621</v>
      </c>
      <c r="F140" s="3" t="s">
        <v>622</v>
      </c>
      <c r="G140" s="3">
        <v>2.23</v>
      </c>
      <c r="H140" s="3">
        <v>258</v>
      </c>
      <c r="I140" s="3">
        <v>0.33</v>
      </c>
      <c r="J140" s="3" t="s">
        <v>621</v>
      </c>
      <c r="K140" s="3" t="s">
        <v>621</v>
      </c>
      <c r="L140" s="3" t="s">
        <v>621</v>
      </c>
      <c r="M140" s="3" t="s">
        <v>621</v>
      </c>
      <c r="N140" s="3" t="s">
        <v>621</v>
      </c>
      <c r="O140" s="3" t="s">
        <v>621</v>
      </c>
      <c r="P140" s="3" t="s">
        <v>621</v>
      </c>
      <c r="Q140" s="3" t="s">
        <v>621</v>
      </c>
      <c r="R140" s="3" t="s">
        <v>621</v>
      </c>
      <c r="S140" s="3" t="s">
        <v>621</v>
      </c>
      <c r="V140" s="20">
        <f t="shared" si="13"/>
        <v>0</v>
      </c>
      <c r="W140" s="20" t="str">
        <f t="shared" si="17"/>
        <v/>
      </c>
      <c r="AA140" s="90" t="str">
        <f t="shared" si="12"/>
        <v>Nordisk residual</v>
      </c>
      <c r="AC140" s="3">
        <f t="shared" si="14"/>
        <v>2.23</v>
      </c>
      <c r="AD140" s="3">
        <f t="shared" si="15"/>
        <v>258</v>
      </c>
      <c r="AE140" s="3">
        <f t="shared" si="16"/>
        <v>0.33</v>
      </c>
    </row>
    <row r="141" spans="1:31" ht="15" customHeight="1" x14ac:dyDescent="0.35">
      <c r="A141" s="3" t="s">
        <v>154</v>
      </c>
      <c r="B141" s="3" t="s">
        <v>161</v>
      </c>
      <c r="C141" s="3">
        <v>2013</v>
      </c>
      <c r="D141" s="3" t="s">
        <v>621</v>
      </c>
      <c r="E141" s="3" t="s">
        <v>621</v>
      </c>
      <c r="F141" s="3" t="s">
        <v>622</v>
      </c>
      <c r="G141" s="3">
        <v>2.23</v>
      </c>
      <c r="H141" s="3">
        <v>258</v>
      </c>
      <c r="I141" s="3">
        <v>0.33</v>
      </c>
      <c r="J141" s="3" t="s">
        <v>621</v>
      </c>
      <c r="K141" s="3" t="s">
        <v>621</v>
      </c>
      <c r="L141" s="3" t="s">
        <v>621</v>
      </c>
      <c r="M141" s="3" t="s">
        <v>621</v>
      </c>
      <c r="N141" s="3" t="s">
        <v>621</v>
      </c>
      <c r="O141" s="3" t="s">
        <v>621</v>
      </c>
      <c r="P141" s="3" t="s">
        <v>621</v>
      </c>
      <c r="Q141" s="3" t="s">
        <v>621</v>
      </c>
      <c r="R141" s="3" t="s">
        <v>621</v>
      </c>
      <c r="S141" s="3" t="s">
        <v>621</v>
      </c>
      <c r="V141" s="20">
        <f t="shared" si="13"/>
        <v>0</v>
      </c>
      <c r="W141" s="20" t="str">
        <f t="shared" si="17"/>
        <v/>
      </c>
      <c r="AA141" s="90" t="str">
        <f t="shared" si="12"/>
        <v>Nordisk residual</v>
      </c>
      <c r="AC141" s="3">
        <f t="shared" si="14"/>
        <v>2.23</v>
      </c>
      <c r="AD141" s="3">
        <f t="shared" si="15"/>
        <v>258</v>
      </c>
      <c r="AE141" s="3">
        <f t="shared" si="16"/>
        <v>0.33</v>
      </c>
    </row>
    <row r="142" spans="1:31" ht="15" customHeight="1" x14ac:dyDescent="0.35">
      <c r="A142" s="3" t="s">
        <v>162</v>
      </c>
      <c r="B142" s="3" t="s">
        <v>163</v>
      </c>
      <c r="C142" s="3">
        <v>2013</v>
      </c>
      <c r="D142" s="3">
        <v>14.08</v>
      </c>
      <c r="E142" s="3">
        <v>20.440000000000001</v>
      </c>
      <c r="F142" s="3" t="s">
        <v>731</v>
      </c>
      <c r="G142" s="3">
        <v>2</v>
      </c>
      <c r="H142" s="3">
        <v>0</v>
      </c>
      <c r="I142" s="3">
        <v>0</v>
      </c>
      <c r="J142" s="3" t="s">
        <v>621</v>
      </c>
      <c r="K142" s="3" t="s">
        <v>621</v>
      </c>
      <c r="L142" s="3" t="s">
        <v>621</v>
      </c>
      <c r="M142" s="3" t="s">
        <v>621</v>
      </c>
      <c r="N142" s="3" t="s">
        <v>621</v>
      </c>
      <c r="O142" s="3" t="s">
        <v>621</v>
      </c>
      <c r="P142" s="3" t="s">
        <v>621</v>
      </c>
      <c r="Q142" s="3" t="s">
        <v>621</v>
      </c>
      <c r="R142" s="3" t="s">
        <v>621</v>
      </c>
      <c r="S142" s="3" t="s">
        <v>621</v>
      </c>
      <c r="V142" s="20">
        <f t="shared" si="13"/>
        <v>14.08</v>
      </c>
      <c r="W142" s="20" t="str">
        <f t="shared" si="17"/>
        <v/>
      </c>
      <c r="AA142" s="90" t="str">
        <f t="shared" si="12"/>
        <v>'Eskilstuna Bioel'</v>
      </c>
      <c r="AC142" s="3">
        <f t="shared" si="14"/>
        <v>2</v>
      </c>
      <c r="AD142" s="3">
        <f t="shared" si="15"/>
        <v>0</v>
      </c>
      <c r="AE142" s="3">
        <f t="shared" si="16"/>
        <v>0</v>
      </c>
    </row>
    <row r="143" spans="1:31" ht="15" customHeight="1" x14ac:dyDescent="0.35">
      <c r="A143" s="3" t="s">
        <v>162</v>
      </c>
      <c r="B143" s="3" t="s">
        <v>164</v>
      </c>
      <c r="C143" s="3">
        <v>2013</v>
      </c>
      <c r="D143" s="3" t="s">
        <v>621</v>
      </c>
      <c r="E143" s="3" t="s">
        <v>621</v>
      </c>
      <c r="F143" s="3" t="s">
        <v>622</v>
      </c>
      <c r="G143" s="3">
        <v>2.23</v>
      </c>
      <c r="H143" s="3">
        <v>258</v>
      </c>
      <c r="I143" s="3">
        <v>0.33</v>
      </c>
      <c r="J143" s="3" t="s">
        <v>621</v>
      </c>
      <c r="K143" s="3" t="s">
        <v>621</v>
      </c>
      <c r="L143" s="3" t="s">
        <v>621</v>
      </c>
      <c r="M143" s="3" t="s">
        <v>621</v>
      </c>
      <c r="N143" s="3" t="s">
        <v>621</v>
      </c>
      <c r="O143" s="3" t="s">
        <v>621</v>
      </c>
      <c r="P143" s="3" t="s">
        <v>621</v>
      </c>
      <c r="Q143" s="3" t="s">
        <v>621</v>
      </c>
      <c r="R143" s="3" t="s">
        <v>621</v>
      </c>
      <c r="S143" s="3" t="s">
        <v>621</v>
      </c>
      <c r="V143" s="20">
        <f t="shared" si="13"/>
        <v>0</v>
      </c>
      <c r="W143" s="20" t="str">
        <f t="shared" si="17"/>
        <v/>
      </c>
      <c r="AA143" s="90" t="str">
        <f t="shared" si="12"/>
        <v>Nordisk residual</v>
      </c>
      <c r="AC143" s="3">
        <f t="shared" si="14"/>
        <v>2.23</v>
      </c>
      <c r="AD143" s="3">
        <f t="shared" si="15"/>
        <v>258</v>
      </c>
      <c r="AE143" s="3">
        <f t="shared" si="16"/>
        <v>0.33</v>
      </c>
    </row>
    <row r="144" spans="1:31" ht="15" customHeight="1" x14ac:dyDescent="0.35">
      <c r="A144" s="3" t="s">
        <v>162</v>
      </c>
      <c r="B144" s="3" t="s">
        <v>165</v>
      </c>
      <c r="C144" s="3">
        <v>2013</v>
      </c>
      <c r="D144" s="3">
        <v>0.02</v>
      </c>
      <c r="E144" s="3" t="s">
        <v>621</v>
      </c>
      <c r="F144" s="3" t="s">
        <v>622</v>
      </c>
      <c r="G144" s="3">
        <v>2.23</v>
      </c>
      <c r="H144" s="3">
        <v>258</v>
      </c>
      <c r="I144" s="3">
        <v>0.33</v>
      </c>
      <c r="J144" s="3" t="s">
        <v>621</v>
      </c>
      <c r="K144" s="3" t="s">
        <v>621</v>
      </c>
      <c r="L144" s="3" t="s">
        <v>621</v>
      </c>
      <c r="M144" s="3" t="s">
        <v>621</v>
      </c>
      <c r="N144" s="3" t="s">
        <v>621</v>
      </c>
      <c r="O144" s="3" t="s">
        <v>621</v>
      </c>
      <c r="P144" s="3" t="s">
        <v>621</v>
      </c>
      <c r="Q144" s="3" t="s">
        <v>621</v>
      </c>
      <c r="R144" s="3" t="s">
        <v>621</v>
      </c>
      <c r="S144" s="3" t="s">
        <v>621</v>
      </c>
      <c r="V144" s="20">
        <f t="shared" si="13"/>
        <v>0.02</v>
      </c>
      <c r="W144" s="20" t="str">
        <f t="shared" si="17"/>
        <v/>
      </c>
      <c r="AA144" s="90" t="str">
        <f t="shared" si="12"/>
        <v>Nordisk residual</v>
      </c>
      <c r="AC144" s="3">
        <f t="shared" si="14"/>
        <v>2.23</v>
      </c>
      <c r="AD144" s="3">
        <f t="shared" si="15"/>
        <v>258</v>
      </c>
      <c r="AE144" s="3">
        <f t="shared" si="16"/>
        <v>0.33</v>
      </c>
    </row>
    <row r="145" spans="1:31" ht="15" customHeight="1" x14ac:dyDescent="0.35">
      <c r="A145" s="3" t="s">
        <v>162</v>
      </c>
      <c r="B145" s="3" t="s">
        <v>166</v>
      </c>
      <c r="C145" s="3">
        <v>2013</v>
      </c>
      <c r="D145" s="3">
        <v>0.2</v>
      </c>
      <c r="E145" s="3" t="s">
        <v>621</v>
      </c>
      <c r="F145" s="3" t="s">
        <v>622</v>
      </c>
      <c r="G145" s="3">
        <v>2.23</v>
      </c>
      <c r="H145" s="3">
        <v>258</v>
      </c>
      <c r="I145" s="3">
        <v>0.33</v>
      </c>
      <c r="J145" s="3" t="s">
        <v>621</v>
      </c>
      <c r="K145" s="3" t="s">
        <v>621</v>
      </c>
      <c r="L145" s="3" t="s">
        <v>621</v>
      </c>
      <c r="M145" s="3" t="s">
        <v>621</v>
      </c>
      <c r="N145" s="3" t="s">
        <v>621</v>
      </c>
      <c r="O145" s="3" t="s">
        <v>621</v>
      </c>
      <c r="P145" s="3" t="s">
        <v>621</v>
      </c>
      <c r="Q145" s="3" t="s">
        <v>621</v>
      </c>
      <c r="R145" s="3" t="s">
        <v>621</v>
      </c>
      <c r="S145" s="3" t="s">
        <v>621</v>
      </c>
      <c r="V145" s="20">
        <f t="shared" si="13"/>
        <v>0.2</v>
      </c>
      <c r="W145" s="20" t="str">
        <f t="shared" si="17"/>
        <v/>
      </c>
      <c r="AA145" s="90" t="str">
        <f t="shared" si="12"/>
        <v>Nordisk residual</v>
      </c>
      <c r="AC145" s="3">
        <f t="shared" si="14"/>
        <v>2.23</v>
      </c>
      <c r="AD145" s="3">
        <f t="shared" si="15"/>
        <v>258</v>
      </c>
      <c r="AE145" s="3">
        <f t="shared" si="16"/>
        <v>0.33</v>
      </c>
    </row>
    <row r="146" spans="1:31" ht="15" customHeight="1" x14ac:dyDescent="0.35">
      <c r="A146" s="3" t="s">
        <v>167</v>
      </c>
      <c r="B146" s="3" t="s">
        <v>168</v>
      </c>
      <c r="C146" s="3">
        <v>2013</v>
      </c>
      <c r="D146" s="3" t="s">
        <v>621</v>
      </c>
      <c r="E146" s="3" t="s">
        <v>621</v>
      </c>
      <c r="F146" s="3" t="s">
        <v>732</v>
      </c>
      <c r="G146" s="3">
        <v>2.23</v>
      </c>
      <c r="H146" s="3">
        <v>258</v>
      </c>
      <c r="I146" s="3">
        <v>0.33</v>
      </c>
      <c r="J146" s="3" t="s">
        <v>621</v>
      </c>
      <c r="K146" s="3" t="s">
        <v>621</v>
      </c>
      <c r="L146" s="3" t="s">
        <v>621</v>
      </c>
      <c r="M146" s="3" t="s">
        <v>621</v>
      </c>
      <c r="N146" s="3" t="s">
        <v>621</v>
      </c>
      <c r="O146" s="3" t="s">
        <v>621</v>
      </c>
      <c r="P146" s="3" t="s">
        <v>621</v>
      </c>
      <c r="Q146" s="3" t="s">
        <v>621</v>
      </c>
      <c r="R146" s="3" t="s">
        <v>621</v>
      </c>
      <c r="S146" s="3" t="s">
        <v>621</v>
      </c>
      <c r="V146" s="20">
        <f t="shared" si="13"/>
        <v>0</v>
      </c>
      <c r="W146" s="20" t="str">
        <f t="shared" si="17"/>
        <v/>
      </c>
      <c r="AA146" s="90" t="str">
        <f t="shared" si="12"/>
        <v>'Bra Miljöval'</v>
      </c>
      <c r="AC146" s="3">
        <f t="shared" si="14"/>
        <v>2.23</v>
      </c>
      <c r="AD146" s="3">
        <f t="shared" si="15"/>
        <v>258</v>
      </c>
      <c r="AE146" s="3">
        <f t="shared" si="16"/>
        <v>0.33</v>
      </c>
    </row>
    <row r="147" spans="1:31" ht="15" customHeight="1" x14ac:dyDescent="0.35">
      <c r="A147" s="3" t="s">
        <v>167</v>
      </c>
      <c r="B147" s="3" t="s">
        <v>169</v>
      </c>
      <c r="C147" s="3">
        <v>2013</v>
      </c>
      <c r="D147" s="3">
        <v>0.17</v>
      </c>
      <c r="E147" s="3" t="s">
        <v>621</v>
      </c>
      <c r="F147" s="3" t="s">
        <v>732</v>
      </c>
      <c r="G147" s="3">
        <v>2.23</v>
      </c>
      <c r="H147" s="3">
        <v>258</v>
      </c>
      <c r="I147" s="3">
        <v>0.33</v>
      </c>
      <c r="J147" s="3" t="s">
        <v>621</v>
      </c>
      <c r="K147" s="3" t="s">
        <v>621</v>
      </c>
      <c r="L147" s="3" t="s">
        <v>621</v>
      </c>
      <c r="M147" s="3" t="s">
        <v>621</v>
      </c>
      <c r="N147" s="3" t="s">
        <v>621</v>
      </c>
      <c r="O147" s="3" t="s">
        <v>621</v>
      </c>
      <c r="P147" s="3" t="s">
        <v>621</v>
      </c>
      <c r="Q147" s="3" t="s">
        <v>621</v>
      </c>
      <c r="R147" s="3" t="s">
        <v>621</v>
      </c>
      <c r="S147" s="3" t="s">
        <v>621</v>
      </c>
      <c r="V147" s="20">
        <f t="shared" si="13"/>
        <v>0.17</v>
      </c>
      <c r="W147" s="20" t="str">
        <f t="shared" si="17"/>
        <v/>
      </c>
      <c r="AA147" s="90" t="str">
        <f t="shared" si="12"/>
        <v>'Bra Miljöval'</v>
      </c>
      <c r="AC147" s="3">
        <f t="shared" si="14"/>
        <v>2.23</v>
      </c>
      <c r="AD147" s="3">
        <f t="shared" si="15"/>
        <v>258</v>
      </c>
      <c r="AE147" s="3">
        <f t="shared" si="16"/>
        <v>0.33</v>
      </c>
    </row>
    <row r="148" spans="1:31" ht="15" customHeight="1" x14ac:dyDescent="0.35">
      <c r="A148" s="3" t="s">
        <v>167</v>
      </c>
      <c r="B148" s="3" t="s">
        <v>170</v>
      </c>
      <c r="C148" s="3">
        <v>2013</v>
      </c>
      <c r="D148" s="3">
        <v>0.17</v>
      </c>
      <c r="E148" s="3" t="s">
        <v>621</v>
      </c>
      <c r="F148" s="3" t="s">
        <v>733</v>
      </c>
      <c r="G148" s="3">
        <v>2.23</v>
      </c>
      <c r="H148" s="3">
        <v>258</v>
      </c>
      <c r="I148" s="3">
        <v>0.33</v>
      </c>
      <c r="J148" s="3" t="s">
        <v>621</v>
      </c>
      <c r="K148" s="3" t="s">
        <v>621</v>
      </c>
      <c r="L148" s="3" t="s">
        <v>621</v>
      </c>
      <c r="M148" s="3" t="s">
        <v>621</v>
      </c>
      <c r="N148" s="3" t="s">
        <v>621</v>
      </c>
      <c r="O148" s="3" t="s">
        <v>621</v>
      </c>
      <c r="P148" s="3" t="s">
        <v>621</v>
      </c>
      <c r="Q148" s="3" t="s">
        <v>621</v>
      </c>
      <c r="R148" s="3" t="s">
        <v>621</v>
      </c>
      <c r="S148" s="3" t="s">
        <v>621</v>
      </c>
      <c r="V148" s="20">
        <f t="shared" si="13"/>
        <v>0.17</v>
      </c>
      <c r="W148" s="20" t="str">
        <f t="shared" si="17"/>
        <v/>
      </c>
      <c r="AA148" s="90" t="str">
        <f t="shared" si="12"/>
        <v>'Bra miljöval'</v>
      </c>
      <c r="AC148" s="3">
        <f t="shared" si="14"/>
        <v>2.23</v>
      </c>
      <c r="AD148" s="3">
        <f t="shared" si="15"/>
        <v>258</v>
      </c>
      <c r="AE148" s="3">
        <f t="shared" si="16"/>
        <v>0.33</v>
      </c>
    </row>
    <row r="149" spans="1:31" ht="15" customHeight="1" x14ac:dyDescent="0.35">
      <c r="A149" s="3" t="s">
        <v>171</v>
      </c>
      <c r="B149" s="3" t="s">
        <v>172</v>
      </c>
      <c r="C149" s="3">
        <v>2013</v>
      </c>
      <c r="D149" s="3">
        <v>1.446</v>
      </c>
      <c r="E149" s="3" t="s">
        <v>621</v>
      </c>
      <c r="F149" s="3" t="s">
        <v>734</v>
      </c>
      <c r="G149" s="3">
        <v>0.9</v>
      </c>
      <c r="H149" s="3">
        <v>0</v>
      </c>
      <c r="I149" s="3">
        <v>0</v>
      </c>
      <c r="J149" s="3" t="s">
        <v>621</v>
      </c>
      <c r="K149" s="3" t="s">
        <v>621</v>
      </c>
      <c r="L149" s="3" t="s">
        <v>621</v>
      </c>
      <c r="M149" s="3" t="s">
        <v>621</v>
      </c>
      <c r="N149" s="3" t="s">
        <v>621</v>
      </c>
      <c r="O149" s="3" t="s">
        <v>621</v>
      </c>
      <c r="P149" s="3" t="s">
        <v>621</v>
      </c>
      <c r="Q149" s="3" t="s">
        <v>621</v>
      </c>
      <c r="R149" s="3" t="s">
        <v>621</v>
      </c>
      <c r="S149" s="3" t="s">
        <v>621</v>
      </c>
      <c r="V149" s="20">
        <f t="shared" si="13"/>
        <v>1.446</v>
      </c>
      <c r="W149" s="20" t="str">
        <f t="shared" si="17"/>
        <v/>
      </c>
      <c r="AA149" s="90" t="str">
        <f t="shared" si="12"/>
        <v>'FEAB Bra Miljöval'</v>
      </c>
      <c r="AC149" s="3">
        <f t="shared" si="14"/>
        <v>0.9</v>
      </c>
      <c r="AD149" s="3">
        <f t="shared" si="15"/>
        <v>0</v>
      </c>
      <c r="AE149" s="3">
        <f t="shared" si="16"/>
        <v>0</v>
      </c>
    </row>
    <row r="150" spans="1:31" ht="15" customHeight="1" x14ac:dyDescent="0.35">
      <c r="A150" s="3" t="s">
        <v>171</v>
      </c>
      <c r="B150" s="3" t="s">
        <v>173</v>
      </c>
      <c r="C150" s="3">
        <v>2013</v>
      </c>
      <c r="D150" s="3">
        <v>3.7999999999999999E-2</v>
      </c>
      <c r="E150" s="3" t="s">
        <v>621</v>
      </c>
      <c r="F150" s="3" t="s">
        <v>734</v>
      </c>
      <c r="G150" s="3">
        <v>0.9</v>
      </c>
      <c r="H150" s="3">
        <v>0</v>
      </c>
      <c r="I150" s="3">
        <v>0</v>
      </c>
      <c r="J150" s="3" t="s">
        <v>621</v>
      </c>
      <c r="K150" s="3" t="s">
        <v>621</v>
      </c>
      <c r="L150" s="3" t="s">
        <v>621</v>
      </c>
      <c r="M150" s="3" t="s">
        <v>621</v>
      </c>
      <c r="N150" s="3" t="s">
        <v>621</v>
      </c>
      <c r="O150" s="3" t="s">
        <v>621</v>
      </c>
      <c r="P150" s="3" t="s">
        <v>621</v>
      </c>
      <c r="Q150" s="3" t="s">
        <v>621</v>
      </c>
      <c r="R150" s="3" t="s">
        <v>621</v>
      </c>
      <c r="S150" s="3" t="s">
        <v>621</v>
      </c>
      <c r="V150" s="20">
        <f t="shared" si="13"/>
        <v>3.7999999999999999E-2</v>
      </c>
      <c r="W150" s="20" t="str">
        <f t="shared" si="17"/>
        <v/>
      </c>
      <c r="AA150" s="90" t="str">
        <f t="shared" si="12"/>
        <v>'FEAB Bra Miljöval'</v>
      </c>
      <c r="AC150" s="3">
        <f t="shared" si="14"/>
        <v>0.9</v>
      </c>
      <c r="AD150" s="3">
        <f t="shared" si="15"/>
        <v>0</v>
      </c>
      <c r="AE150" s="3">
        <f t="shared" si="16"/>
        <v>0</v>
      </c>
    </row>
    <row r="151" spans="1:31" ht="15" customHeight="1" x14ac:dyDescent="0.35">
      <c r="A151" s="3" t="s">
        <v>171</v>
      </c>
      <c r="B151" s="3" t="s">
        <v>174</v>
      </c>
      <c r="C151" s="3">
        <v>2013</v>
      </c>
      <c r="D151" s="3">
        <v>0.04</v>
      </c>
      <c r="E151" s="3" t="s">
        <v>621</v>
      </c>
      <c r="F151" s="3" t="s">
        <v>622</v>
      </c>
      <c r="G151" s="3">
        <v>2.23</v>
      </c>
      <c r="H151" s="3">
        <v>258</v>
      </c>
      <c r="I151" s="3">
        <v>0.33</v>
      </c>
      <c r="J151" s="3" t="s">
        <v>621</v>
      </c>
      <c r="K151" s="3" t="s">
        <v>621</v>
      </c>
      <c r="L151" s="3" t="s">
        <v>621</v>
      </c>
      <c r="M151" s="3" t="s">
        <v>621</v>
      </c>
      <c r="N151" s="3" t="s">
        <v>621</v>
      </c>
      <c r="O151" s="3" t="s">
        <v>621</v>
      </c>
      <c r="P151" s="3" t="s">
        <v>621</v>
      </c>
      <c r="Q151" s="3" t="s">
        <v>621</v>
      </c>
      <c r="R151" s="3" t="s">
        <v>621</v>
      </c>
      <c r="S151" s="3" t="s">
        <v>621</v>
      </c>
      <c r="V151" s="20">
        <f t="shared" si="13"/>
        <v>0.04</v>
      </c>
      <c r="W151" s="20" t="str">
        <f t="shared" si="17"/>
        <v/>
      </c>
      <c r="AA151" s="90" t="str">
        <f t="shared" si="12"/>
        <v>Nordisk residual</v>
      </c>
      <c r="AC151" s="3">
        <f t="shared" si="14"/>
        <v>2.23</v>
      </c>
      <c r="AD151" s="3">
        <f t="shared" si="15"/>
        <v>258</v>
      </c>
      <c r="AE151" s="3">
        <f t="shared" si="16"/>
        <v>0.33</v>
      </c>
    </row>
    <row r="152" spans="1:31" ht="15" customHeight="1" x14ac:dyDescent="0.35">
      <c r="A152" s="3" t="s">
        <v>175</v>
      </c>
      <c r="B152" s="3" t="s">
        <v>176</v>
      </c>
      <c r="C152" s="3">
        <v>2013</v>
      </c>
      <c r="D152" s="3">
        <v>0.08</v>
      </c>
      <c r="E152" s="3" t="s">
        <v>621</v>
      </c>
      <c r="F152" s="3" t="s">
        <v>735</v>
      </c>
      <c r="G152" s="3">
        <v>0</v>
      </c>
      <c r="H152" s="3">
        <v>0</v>
      </c>
      <c r="I152" s="3">
        <v>0</v>
      </c>
      <c r="J152" s="3" t="s">
        <v>621</v>
      </c>
      <c r="K152" s="3" t="s">
        <v>621</v>
      </c>
      <c r="L152" s="3" t="s">
        <v>621</v>
      </c>
      <c r="M152" s="3" t="s">
        <v>621</v>
      </c>
      <c r="N152" s="3" t="s">
        <v>621</v>
      </c>
      <c r="O152" s="3" t="s">
        <v>621</v>
      </c>
      <c r="P152" s="3" t="s">
        <v>621</v>
      </c>
      <c r="Q152" s="3" t="s">
        <v>621</v>
      </c>
      <c r="R152" s="3" t="s">
        <v>621</v>
      </c>
      <c r="S152" s="3" t="s">
        <v>621</v>
      </c>
      <c r="V152" s="20">
        <f t="shared" si="13"/>
        <v>0.08</v>
      </c>
      <c r="W152" s="20" t="str">
        <f t="shared" si="17"/>
        <v/>
      </c>
      <c r="AA152" s="90" t="str">
        <f t="shared" si="12"/>
        <v>'Egen Vindkraft'</v>
      </c>
      <c r="AC152" s="3">
        <f t="shared" si="14"/>
        <v>0</v>
      </c>
      <c r="AD152" s="3">
        <f t="shared" si="15"/>
        <v>0</v>
      </c>
      <c r="AE152" s="3">
        <f t="shared" si="16"/>
        <v>0</v>
      </c>
    </row>
    <row r="153" spans="1:31" ht="15" customHeight="1" x14ac:dyDescent="0.35">
      <c r="A153" s="3" t="s">
        <v>175</v>
      </c>
      <c r="B153" s="3" t="s">
        <v>177</v>
      </c>
      <c r="C153" s="3">
        <v>2013</v>
      </c>
      <c r="D153" s="3">
        <v>1.0649999999999999</v>
      </c>
      <c r="E153" s="3">
        <v>15.397</v>
      </c>
      <c r="F153" s="3" t="s">
        <v>736</v>
      </c>
      <c r="G153" s="3">
        <v>0</v>
      </c>
      <c r="H153" s="3">
        <v>0</v>
      </c>
      <c r="I153" s="3">
        <v>0</v>
      </c>
      <c r="J153" s="3" t="s">
        <v>621</v>
      </c>
      <c r="K153" s="3" t="s">
        <v>621</v>
      </c>
      <c r="L153" s="3" t="s">
        <v>621</v>
      </c>
      <c r="M153" s="3" t="s">
        <v>621</v>
      </c>
      <c r="N153" s="3" t="s">
        <v>621</v>
      </c>
      <c r="O153" s="3" t="s">
        <v>621</v>
      </c>
      <c r="P153" s="3" t="s">
        <v>621</v>
      </c>
      <c r="Q153" s="3" t="s">
        <v>621</v>
      </c>
      <c r="R153" s="3" t="s">
        <v>621</v>
      </c>
      <c r="S153" s="3" t="s">
        <v>621</v>
      </c>
      <c r="V153" s="20">
        <f t="shared" si="13"/>
        <v>1.0649999999999999</v>
      </c>
      <c r="W153" s="20" t="str">
        <f t="shared" si="17"/>
        <v/>
      </c>
      <c r="AA153" s="90" t="str">
        <f t="shared" si="12"/>
        <v>'Egen vindkraft'</v>
      </c>
      <c r="AC153" s="3">
        <f t="shared" si="14"/>
        <v>0</v>
      </c>
      <c r="AD153" s="3">
        <f t="shared" si="15"/>
        <v>0</v>
      </c>
      <c r="AE153" s="3">
        <f t="shared" si="16"/>
        <v>0</v>
      </c>
    </row>
    <row r="154" spans="1:31" ht="15" customHeight="1" x14ac:dyDescent="0.35">
      <c r="A154" s="3" t="s">
        <v>175</v>
      </c>
      <c r="B154" s="3" t="s">
        <v>178</v>
      </c>
      <c r="C154" s="3">
        <v>2013</v>
      </c>
      <c r="D154" s="3">
        <v>6.3500000000000001E-2</v>
      </c>
      <c r="E154" s="3" t="s">
        <v>621</v>
      </c>
      <c r="F154" s="3" t="s">
        <v>736</v>
      </c>
      <c r="G154" s="3">
        <v>0</v>
      </c>
      <c r="H154" s="3">
        <v>0</v>
      </c>
      <c r="I154" s="3">
        <v>0</v>
      </c>
      <c r="J154" s="3" t="s">
        <v>621</v>
      </c>
      <c r="K154" s="3" t="s">
        <v>621</v>
      </c>
      <c r="L154" s="3" t="s">
        <v>621</v>
      </c>
      <c r="M154" s="3" t="s">
        <v>621</v>
      </c>
      <c r="N154" s="3" t="s">
        <v>621</v>
      </c>
      <c r="O154" s="3" t="s">
        <v>621</v>
      </c>
      <c r="P154" s="3" t="s">
        <v>621</v>
      </c>
      <c r="Q154" s="3" t="s">
        <v>621</v>
      </c>
      <c r="R154" s="3" t="s">
        <v>621</v>
      </c>
      <c r="S154" s="3" t="s">
        <v>621</v>
      </c>
      <c r="V154" s="20">
        <f t="shared" si="13"/>
        <v>6.3500000000000001E-2</v>
      </c>
      <c r="W154" s="20" t="str">
        <f t="shared" si="17"/>
        <v/>
      </c>
      <c r="AA154" s="90" t="str">
        <f t="shared" si="12"/>
        <v>'Egen vindkraft'</v>
      </c>
      <c r="AC154" s="3">
        <f t="shared" si="14"/>
        <v>0</v>
      </c>
      <c r="AD154" s="3">
        <f t="shared" si="15"/>
        <v>0</v>
      </c>
      <c r="AE154" s="3">
        <f t="shared" si="16"/>
        <v>0</v>
      </c>
    </row>
    <row r="155" spans="1:31" ht="15" customHeight="1" x14ac:dyDescent="0.35">
      <c r="A155" s="3" t="s">
        <v>175</v>
      </c>
      <c r="B155" s="3" t="s">
        <v>179</v>
      </c>
      <c r="C155" s="3">
        <v>2013</v>
      </c>
      <c r="D155" s="3">
        <v>0.10100000000000001</v>
      </c>
      <c r="E155" s="3" t="s">
        <v>621</v>
      </c>
      <c r="F155" s="3" t="s">
        <v>735</v>
      </c>
      <c r="G155" s="3">
        <v>0</v>
      </c>
      <c r="H155" s="3">
        <v>0</v>
      </c>
      <c r="I155" s="3">
        <v>0</v>
      </c>
      <c r="J155" s="3" t="s">
        <v>621</v>
      </c>
      <c r="K155" s="3" t="s">
        <v>621</v>
      </c>
      <c r="L155" s="3" t="s">
        <v>621</v>
      </c>
      <c r="M155" s="3" t="s">
        <v>621</v>
      </c>
      <c r="N155" s="3" t="s">
        <v>621</v>
      </c>
      <c r="O155" s="3" t="s">
        <v>621</v>
      </c>
      <c r="P155" s="3" t="s">
        <v>621</v>
      </c>
      <c r="Q155" s="3" t="s">
        <v>621</v>
      </c>
      <c r="R155" s="3" t="s">
        <v>621</v>
      </c>
      <c r="S155" s="3" t="s">
        <v>621</v>
      </c>
      <c r="V155" s="20">
        <f t="shared" si="13"/>
        <v>0.10100000000000001</v>
      </c>
      <c r="W155" s="20" t="str">
        <f t="shared" si="17"/>
        <v/>
      </c>
      <c r="AA155" s="90" t="str">
        <f t="shared" si="12"/>
        <v>'Egen Vindkraft'</v>
      </c>
      <c r="AC155" s="3">
        <f t="shared" si="14"/>
        <v>0</v>
      </c>
      <c r="AD155" s="3">
        <f t="shared" si="15"/>
        <v>0</v>
      </c>
      <c r="AE155" s="3">
        <f t="shared" si="16"/>
        <v>0</v>
      </c>
    </row>
    <row r="156" spans="1:31" ht="15" customHeight="1" x14ac:dyDescent="0.35">
      <c r="A156" s="3" t="s">
        <v>180</v>
      </c>
      <c r="B156" s="3" t="s">
        <v>181</v>
      </c>
      <c r="C156" s="3">
        <v>2013</v>
      </c>
      <c r="D156" s="3" t="s">
        <v>621</v>
      </c>
      <c r="E156" s="3" t="s">
        <v>621</v>
      </c>
      <c r="F156" s="3" t="s">
        <v>621</v>
      </c>
      <c r="G156" s="3">
        <v>2.23</v>
      </c>
      <c r="H156" s="3">
        <v>258</v>
      </c>
      <c r="I156" s="3">
        <v>0.33</v>
      </c>
      <c r="J156" s="3" t="s">
        <v>621</v>
      </c>
      <c r="K156" s="3" t="s">
        <v>621</v>
      </c>
      <c r="L156" s="3" t="s">
        <v>621</v>
      </c>
      <c r="M156" s="3" t="s">
        <v>621</v>
      </c>
      <c r="N156" s="3" t="s">
        <v>621</v>
      </c>
      <c r="O156" s="3" t="s">
        <v>621</v>
      </c>
      <c r="P156" s="3" t="s">
        <v>621</v>
      </c>
      <c r="Q156" s="3" t="s">
        <v>621</v>
      </c>
      <c r="R156" s="3" t="s">
        <v>621</v>
      </c>
      <c r="S156" s="3">
        <v>15.8</v>
      </c>
      <c r="V156" s="20">
        <f t="shared" si="13"/>
        <v>0</v>
      </c>
      <c r="W156" s="20" t="str">
        <f t="shared" si="17"/>
        <v/>
      </c>
      <c r="AA156" s="90" t="str">
        <f t="shared" si="12"/>
        <v>Nordisk residual</v>
      </c>
      <c r="AC156" s="3">
        <f t="shared" si="14"/>
        <v>2.23</v>
      </c>
      <c r="AD156" s="3">
        <f t="shared" si="15"/>
        <v>258</v>
      </c>
      <c r="AE156" s="3">
        <f t="shared" si="16"/>
        <v>0.33</v>
      </c>
    </row>
    <row r="157" spans="1:31" ht="15" customHeight="1" x14ac:dyDescent="0.3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V157" s="20">
        <f t="shared" si="13"/>
        <v>0</v>
      </c>
      <c r="W157" s="20" t="str">
        <f t="shared" si="17"/>
        <v/>
      </c>
      <c r="AA157" s="90" t="str">
        <f t="shared" si="12"/>
        <v>Nordisk residual</v>
      </c>
      <c r="AC157" s="3">
        <f t="shared" si="14"/>
        <v>2.23</v>
      </c>
      <c r="AD157" s="3">
        <f t="shared" si="15"/>
        <v>258</v>
      </c>
      <c r="AE157" s="3">
        <f t="shared" si="16"/>
        <v>0.33</v>
      </c>
    </row>
    <row r="158" spans="1:31" ht="15" customHeight="1" x14ac:dyDescent="0.35">
      <c r="A158" s="3" t="s">
        <v>184</v>
      </c>
      <c r="B158" s="3" t="s">
        <v>185</v>
      </c>
      <c r="C158" s="3">
        <v>2013</v>
      </c>
      <c r="D158" s="3">
        <v>121.371</v>
      </c>
      <c r="E158" s="137">
        <v>303.05</v>
      </c>
      <c r="F158" s="3" t="s">
        <v>737</v>
      </c>
      <c r="G158" s="3">
        <v>6.4000000000000001E-2</v>
      </c>
      <c r="H158" s="3">
        <v>0</v>
      </c>
      <c r="I158" s="3">
        <v>0</v>
      </c>
      <c r="J158" s="3">
        <v>860.11500000000001</v>
      </c>
      <c r="K158" s="3">
        <v>0.32300000000000001</v>
      </c>
      <c r="L158" s="3">
        <v>139.53899999999999</v>
      </c>
      <c r="M158" s="3">
        <v>15.087</v>
      </c>
      <c r="N158" s="3">
        <v>2.0880000000000001</v>
      </c>
      <c r="O158" s="3">
        <v>266.06700000000001</v>
      </c>
      <c r="P158" s="3">
        <v>0.113</v>
      </c>
      <c r="Q158" s="3">
        <v>4.9400000000000004</v>
      </c>
      <c r="R158" s="3">
        <v>3.8420000000000001</v>
      </c>
      <c r="S158" s="3">
        <v>0</v>
      </c>
      <c r="V158" s="20">
        <f t="shared" si="13"/>
        <v>121.371</v>
      </c>
      <c r="W158" s="20">
        <f t="shared" si="17"/>
        <v>860.11500000000001</v>
      </c>
      <c r="AA158" s="90" t="str">
        <f t="shared" si="12"/>
        <v>'60% vattenkraft. 40% biokraft'</v>
      </c>
      <c r="AC158" s="3">
        <f t="shared" si="14"/>
        <v>6.4000000000000001E-2</v>
      </c>
      <c r="AD158" s="3">
        <f t="shared" si="15"/>
        <v>0</v>
      </c>
      <c r="AE158" s="3">
        <f t="shared" si="16"/>
        <v>0</v>
      </c>
    </row>
    <row r="159" spans="1:31" ht="15" customHeight="1" x14ac:dyDescent="0.35">
      <c r="A159" s="3" t="s">
        <v>184</v>
      </c>
      <c r="B159" s="3" t="s">
        <v>186</v>
      </c>
      <c r="C159" s="3">
        <v>2013</v>
      </c>
      <c r="D159" s="3">
        <v>1.599</v>
      </c>
      <c r="E159" s="3" t="s">
        <v>621</v>
      </c>
      <c r="F159" s="3" t="s">
        <v>622</v>
      </c>
      <c r="G159" s="3">
        <v>2.23</v>
      </c>
      <c r="H159" s="3">
        <v>258</v>
      </c>
      <c r="I159" s="3">
        <v>0.33</v>
      </c>
      <c r="J159" s="3" t="s">
        <v>621</v>
      </c>
      <c r="K159" s="3" t="s">
        <v>621</v>
      </c>
      <c r="L159" s="3" t="s">
        <v>621</v>
      </c>
      <c r="M159" s="3" t="s">
        <v>621</v>
      </c>
      <c r="N159" s="3" t="s">
        <v>621</v>
      </c>
      <c r="O159" s="3" t="s">
        <v>621</v>
      </c>
      <c r="P159" s="3" t="s">
        <v>621</v>
      </c>
      <c r="Q159" s="3" t="s">
        <v>621</v>
      </c>
      <c r="R159" s="3" t="s">
        <v>621</v>
      </c>
      <c r="S159" s="3" t="s">
        <v>621</v>
      </c>
      <c r="V159" s="20">
        <f t="shared" si="13"/>
        <v>1.599</v>
      </c>
      <c r="W159" s="20" t="str">
        <f t="shared" si="17"/>
        <v/>
      </c>
      <c r="AA159" s="90" t="str">
        <f t="shared" si="12"/>
        <v>Nordisk residual</v>
      </c>
      <c r="AC159" s="3">
        <f t="shared" si="14"/>
        <v>2.23</v>
      </c>
      <c r="AD159" s="3">
        <f t="shared" si="15"/>
        <v>258</v>
      </c>
      <c r="AE159" s="3">
        <f t="shared" si="16"/>
        <v>0.33</v>
      </c>
    </row>
    <row r="160" spans="1:31" ht="15" customHeight="1" x14ac:dyDescent="0.3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V160" s="20">
        <f t="shared" si="13"/>
        <v>0</v>
      </c>
      <c r="W160" s="20" t="str">
        <f t="shared" si="17"/>
        <v/>
      </c>
      <c r="AA160" s="90" t="str">
        <f t="shared" si="12"/>
        <v>Nordisk residual</v>
      </c>
      <c r="AC160" s="3">
        <f t="shared" si="14"/>
        <v>2.23</v>
      </c>
      <c r="AD160" s="3">
        <f t="shared" si="15"/>
        <v>258</v>
      </c>
      <c r="AE160" s="3">
        <f t="shared" si="16"/>
        <v>0.33</v>
      </c>
    </row>
    <row r="161" spans="1:31" ht="15" customHeight="1" x14ac:dyDescent="0.3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V161" s="20">
        <f t="shared" si="13"/>
        <v>0</v>
      </c>
      <c r="W161" s="20" t="str">
        <f t="shared" si="17"/>
        <v/>
      </c>
      <c r="AA161" s="90" t="str">
        <f t="shared" si="12"/>
        <v>Nordisk residual</v>
      </c>
      <c r="AC161" s="3">
        <f t="shared" si="14"/>
        <v>2.23</v>
      </c>
      <c r="AD161" s="3">
        <f t="shared" si="15"/>
        <v>258</v>
      </c>
      <c r="AE161" s="3">
        <f t="shared" si="16"/>
        <v>0.33</v>
      </c>
    </row>
    <row r="162" spans="1:31" ht="15" customHeight="1" x14ac:dyDescent="0.3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V162" s="20">
        <f t="shared" si="13"/>
        <v>0</v>
      </c>
      <c r="W162" s="20" t="str">
        <f t="shared" si="17"/>
        <v/>
      </c>
      <c r="AA162" s="90" t="str">
        <f t="shared" si="12"/>
        <v>Nordisk residual</v>
      </c>
      <c r="AC162" s="3">
        <f t="shared" si="14"/>
        <v>2.23</v>
      </c>
      <c r="AD162" s="3">
        <f t="shared" si="15"/>
        <v>258</v>
      </c>
      <c r="AE162" s="3">
        <f t="shared" si="16"/>
        <v>0.33</v>
      </c>
    </row>
    <row r="163" spans="1:31" ht="15" customHeight="1" x14ac:dyDescent="0.3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V163" s="20">
        <f t="shared" si="13"/>
        <v>0</v>
      </c>
      <c r="W163" s="20" t="str">
        <f t="shared" si="17"/>
        <v/>
      </c>
      <c r="AA163" s="90" t="str">
        <f t="shared" si="12"/>
        <v>Nordisk residual</v>
      </c>
      <c r="AC163" s="3">
        <f t="shared" si="14"/>
        <v>2.23</v>
      </c>
      <c r="AD163" s="3">
        <f t="shared" si="15"/>
        <v>258</v>
      </c>
      <c r="AE163" s="3">
        <f t="shared" si="16"/>
        <v>0.33</v>
      </c>
    </row>
    <row r="164" spans="1:31" ht="15" customHeight="1" x14ac:dyDescent="0.3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V164" s="20">
        <f t="shared" si="13"/>
        <v>0</v>
      </c>
      <c r="W164" s="20" t="str">
        <f t="shared" si="17"/>
        <v/>
      </c>
      <c r="AA164" s="90" t="str">
        <f t="shared" si="12"/>
        <v>Nordisk residual</v>
      </c>
      <c r="AC164" s="3">
        <f t="shared" si="14"/>
        <v>2.23</v>
      </c>
      <c r="AD164" s="3">
        <f t="shared" si="15"/>
        <v>258</v>
      </c>
      <c r="AE164" s="3">
        <f t="shared" si="16"/>
        <v>0.33</v>
      </c>
    </row>
    <row r="165" spans="1:31" ht="15" customHeight="1" x14ac:dyDescent="0.3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V165" s="20">
        <f t="shared" si="13"/>
        <v>0</v>
      </c>
      <c r="W165" s="20" t="str">
        <f t="shared" si="17"/>
        <v/>
      </c>
      <c r="AA165" s="90" t="str">
        <f t="shared" si="12"/>
        <v>Nordisk residual</v>
      </c>
      <c r="AC165" s="3">
        <f t="shared" si="14"/>
        <v>2.23</v>
      </c>
      <c r="AD165" s="3">
        <f t="shared" si="15"/>
        <v>258</v>
      </c>
      <c r="AE165" s="3">
        <f t="shared" si="16"/>
        <v>0.33</v>
      </c>
    </row>
    <row r="166" spans="1:31" ht="15" customHeight="1" x14ac:dyDescent="0.3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V166" s="20">
        <f t="shared" si="13"/>
        <v>0</v>
      </c>
      <c r="W166" s="20" t="str">
        <f t="shared" si="17"/>
        <v/>
      </c>
      <c r="AA166" s="90" t="str">
        <f t="shared" si="12"/>
        <v>Nordisk residual</v>
      </c>
      <c r="AC166" s="3">
        <f t="shared" si="14"/>
        <v>2.23</v>
      </c>
      <c r="AD166" s="3">
        <f t="shared" si="15"/>
        <v>258</v>
      </c>
      <c r="AE166" s="3">
        <f t="shared" si="16"/>
        <v>0.33</v>
      </c>
    </row>
    <row r="167" spans="1:31" ht="15" customHeight="1" x14ac:dyDescent="0.3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V167" s="20">
        <f t="shared" si="13"/>
        <v>0</v>
      </c>
      <c r="W167" s="20" t="str">
        <f t="shared" si="17"/>
        <v/>
      </c>
      <c r="AA167" s="90" t="str">
        <f t="shared" si="12"/>
        <v>Nordisk residual</v>
      </c>
      <c r="AC167" s="3">
        <f t="shared" si="14"/>
        <v>2.23</v>
      </c>
      <c r="AD167" s="3">
        <f t="shared" si="15"/>
        <v>258</v>
      </c>
      <c r="AE167" s="3">
        <f t="shared" si="16"/>
        <v>0.33</v>
      </c>
    </row>
    <row r="168" spans="1:31" ht="15" customHeight="1" x14ac:dyDescent="0.35">
      <c r="A168" s="3" t="s">
        <v>196</v>
      </c>
      <c r="B168" s="3" t="s">
        <v>197</v>
      </c>
      <c r="C168" s="3">
        <v>2013</v>
      </c>
      <c r="D168" s="3" t="s">
        <v>621</v>
      </c>
      <c r="E168" s="3" t="s">
        <v>621</v>
      </c>
      <c r="F168" s="3" t="s">
        <v>738</v>
      </c>
      <c r="G168" s="3">
        <v>1.1000000000000001</v>
      </c>
      <c r="H168" s="3">
        <v>0</v>
      </c>
      <c r="I168" s="3">
        <v>0</v>
      </c>
      <c r="J168" s="3" t="s">
        <v>621</v>
      </c>
      <c r="K168" s="3" t="s">
        <v>621</v>
      </c>
      <c r="L168" s="3" t="s">
        <v>621</v>
      </c>
      <c r="M168" s="3" t="s">
        <v>621</v>
      </c>
      <c r="N168" s="3" t="s">
        <v>621</v>
      </c>
      <c r="O168" s="3" t="s">
        <v>621</v>
      </c>
      <c r="P168" s="3" t="s">
        <v>621</v>
      </c>
      <c r="Q168" s="3" t="s">
        <v>621</v>
      </c>
      <c r="R168" s="3" t="s">
        <v>621</v>
      </c>
      <c r="S168" s="3" t="s">
        <v>621</v>
      </c>
      <c r="V168" s="20">
        <f t="shared" si="13"/>
        <v>0</v>
      </c>
      <c r="W168" s="20" t="str">
        <f t="shared" si="17"/>
        <v/>
      </c>
      <c r="AA168" s="90" t="str">
        <f t="shared" si="12"/>
        <v>'förnybart'</v>
      </c>
      <c r="AC168" s="3">
        <f t="shared" si="14"/>
        <v>1.1000000000000001</v>
      </c>
      <c r="AD168" s="3">
        <f t="shared" si="15"/>
        <v>0</v>
      </c>
      <c r="AE168" s="3">
        <f t="shared" si="16"/>
        <v>0</v>
      </c>
    </row>
    <row r="169" spans="1:31" ht="15" customHeight="1" x14ac:dyDescent="0.3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V169" s="20">
        <f t="shared" si="13"/>
        <v>0</v>
      </c>
      <c r="W169" s="20" t="str">
        <f t="shared" si="17"/>
        <v/>
      </c>
      <c r="AA169" s="90" t="str">
        <f t="shared" si="12"/>
        <v>Nordisk residual</v>
      </c>
      <c r="AC169" s="3">
        <f t="shared" si="14"/>
        <v>2.23</v>
      </c>
      <c r="AD169" s="3">
        <f t="shared" si="15"/>
        <v>258</v>
      </c>
      <c r="AE169" s="3">
        <f t="shared" si="16"/>
        <v>0.33</v>
      </c>
    </row>
    <row r="170" spans="1:31" ht="15" customHeight="1" x14ac:dyDescent="0.35">
      <c r="A170" s="3" t="s">
        <v>196</v>
      </c>
      <c r="B170" s="3" t="s">
        <v>199</v>
      </c>
      <c r="C170" s="3">
        <v>2013</v>
      </c>
      <c r="D170" s="3" t="s">
        <v>621</v>
      </c>
      <c r="E170" s="3" t="s">
        <v>621</v>
      </c>
      <c r="F170" s="3" t="s">
        <v>622</v>
      </c>
      <c r="G170" s="3">
        <v>2.23</v>
      </c>
      <c r="H170" s="3">
        <v>258</v>
      </c>
      <c r="I170" s="3">
        <v>0.33</v>
      </c>
      <c r="J170" s="3" t="s">
        <v>621</v>
      </c>
      <c r="K170" s="3" t="s">
        <v>621</v>
      </c>
      <c r="L170" s="3" t="s">
        <v>621</v>
      </c>
      <c r="M170" s="3" t="s">
        <v>621</v>
      </c>
      <c r="N170" s="3" t="s">
        <v>621</v>
      </c>
      <c r="O170" s="3" t="s">
        <v>621</v>
      </c>
      <c r="P170" s="3" t="s">
        <v>621</v>
      </c>
      <c r="Q170" s="3" t="s">
        <v>621</v>
      </c>
      <c r="R170" s="3" t="s">
        <v>621</v>
      </c>
      <c r="S170" s="3" t="s">
        <v>621</v>
      </c>
      <c r="V170" s="20">
        <f t="shared" si="13"/>
        <v>0</v>
      </c>
      <c r="W170" s="20" t="str">
        <f t="shared" si="17"/>
        <v/>
      </c>
      <c r="AA170" s="90" t="str">
        <f t="shared" si="12"/>
        <v>Nordisk residual</v>
      </c>
      <c r="AC170" s="3">
        <f t="shared" si="14"/>
        <v>2.23</v>
      </c>
      <c r="AD170" s="3">
        <f t="shared" si="15"/>
        <v>258</v>
      </c>
      <c r="AE170" s="3">
        <f t="shared" si="16"/>
        <v>0.33</v>
      </c>
    </row>
    <row r="171" spans="1:31" ht="15" customHeight="1" x14ac:dyDescent="0.35">
      <c r="A171" s="3" t="s">
        <v>196</v>
      </c>
      <c r="B171" s="3" t="s">
        <v>200</v>
      </c>
      <c r="C171" s="3">
        <v>2013</v>
      </c>
      <c r="D171" s="3" t="s">
        <v>621</v>
      </c>
      <c r="E171" s="3" t="s">
        <v>621</v>
      </c>
      <c r="F171" s="3" t="s">
        <v>622</v>
      </c>
      <c r="G171" s="3">
        <v>2.23</v>
      </c>
      <c r="H171" s="3">
        <v>258</v>
      </c>
      <c r="I171" s="3">
        <v>0.33</v>
      </c>
      <c r="J171" s="3" t="s">
        <v>621</v>
      </c>
      <c r="K171" s="3" t="s">
        <v>621</v>
      </c>
      <c r="L171" s="3" t="s">
        <v>621</v>
      </c>
      <c r="M171" s="3" t="s">
        <v>621</v>
      </c>
      <c r="N171" s="3" t="s">
        <v>621</v>
      </c>
      <c r="O171" s="3" t="s">
        <v>621</v>
      </c>
      <c r="P171" s="3" t="s">
        <v>621</v>
      </c>
      <c r="Q171" s="3" t="s">
        <v>621</v>
      </c>
      <c r="R171" s="3" t="s">
        <v>621</v>
      </c>
      <c r="S171" s="3" t="s">
        <v>621</v>
      </c>
      <c r="V171" s="20">
        <f t="shared" si="13"/>
        <v>0</v>
      </c>
      <c r="W171" s="20" t="str">
        <f t="shared" si="17"/>
        <v/>
      </c>
      <c r="AA171" s="90" t="str">
        <f t="shared" si="12"/>
        <v>Nordisk residual</v>
      </c>
      <c r="AC171" s="3">
        <f t="shared" si="14"/>
        <v>2.23</v>
      </c>
      <c r="AD171" s="3">
        <f t="shared" si="15"/>
        <v>258</v>
      </c>
      <c r="AE171" s="3">
        <f t="shared" si="16"/>
        <v>0.33</v>
      </c>
    </row>
    <row r="172" spans="1:31" ht="15" customHeight="1" x14ac:dyDescent="0.35">
      <c r="A172" s="3" t="s">
        <v>201</v>
      </c>
      <c r="B172" s="3" t="s">
        <v>202</v>
      </c>
      <c r="C172" s="3">
        <v>2013</v>
      </c>
      <c r="D172" s="3">
        <v>0.28999999999999998</v>
      </c>
      <c r="E172" s="3" t="s">
        <v>621</v>
      </c>
      <c r="F172" s="3" t="s">
        <v>622</v>
      </c>
      <c r="G172" s="3">
        <v>2.23</v>
      </c>
      <c r="H172" s="3">
        <v>258</v>
      </c>
      <c r="I172" s="3">
        <v>0.33</v>
      </c>
      <c r="J172" s="3" t="s">
        <v>621</v>
      </c>
      <c r="K172" s="3" t="s">
        <v>621</v>
      </c>
      <c r="L172" s="3" t="s">
        <v>621</v>
      </c>
      <c r="M172" s="3" t="s">
        <v>621</v>
      </c>
      <c r="N172" s="3" t="s">
        <v>621</v>
      </c>
      <c r="O172" s="3" t="s">
        <v>621</v>
      </c>
      <c r="P172" s="3" t="s">
        <v>621</v>
      </c>
      <c r="Q172" s="3" t="s">
        <v>621</v>
      </c>
      <c r="R172" s="3" t="s">
        <v>621</v>
      </c>
      <c r="S172" s="3" t="s">
        <v>621</v>
      </c>
      <c r="V172" s="20">
        <f t="shared" si="13"/>
        <v>0.28999999999999998</v>
      </c>
      <c r="W172" s="20" t="str">
        <f t="shared" si="17"/>
        <v/>
      </c>
      <c r="AA172" s="90" t="str">
        <f t="shared" si="12"/>
        <v>Nordisk residual</v>
      </c>
      <c r="AC172" s="3">
        <f t="shared" si="14"/>
        <v>2.23</v>
      </c>
      <c r="AD172" s="3">
        <f t="shared" si="15"/>
        <v>258</v>
      </c>
      <c r="AE172" s="3">
        <f t="shared" si="16"/>
        <v>0.33</v>
      </c>
    </row>
    <row r="173" spans="1:31" ht="15" customHeight="1" x14ac:dyDescent="0.35">
      <c r="A173" s="3" t="s">
        <v>201</v>
      </c>
      <c r="B173" s="3" t="s">
        <v>203</v>
      </c>
      <c r="C173" s="3">
        <v>2013</v>
      </c>
      <c r="D173" s="3">
        <v>0.02</v>
      </c>
      <c r="E173" s="3" t="s">
        <v>621</v>
      </c>
      <c r="F173" s="3" t="s">
        <v>622</v>
      </c>
      <c r="G173" s="3">
        <v>2.23</v>
      </c>
      <c r="H173" s="3">
        <v>258</v>
      </c>
      <c r="I173" s="3">
        <v>0.33</v>
      </c>
      <c r="J173" s="3" t="s">
        <v>621</v>
      </c>
      <c r="K173" s="3" t="s">
        <v>621</v>
      </c>
      <c r="L173" s="3" t="s">
        <v>621</v>
      </c>
      <c r="M173" s="3" t="s">
        <v>621</v>
      </c>
      <c r="N173" s="3" t="s">
        <v>621</v>
      </c>
      <c r="O173" s="3" t="s">
        <v>621</v>
      </c>
      <c r="P173" s="3" t="s">
        <v>621</v>
      </c>
      <c r="Q173" s="3" t="s">
        <v>621</v>
      </c>
      <c r="R173" s="3" t="s">
        <v>621</v>
      </c>
      <c r="S173" s="3" t="s">
        <v>621</v>
      </c>
      <c r="V173" s="20">
        <f t="shared" si="13"/>
        <v>0.02</v>
      </c>
      <c r="W173" s="20" t="str">
        <f t="shared" si="17"/>
        <v/>
      </c>
      <c r="AA173" s="90" t="str">
        <f t="shared" si="12"/>
        <v>Nordisk residual</v>
      </c>
      <c r="AC173" s="3">
        <f t="shared" si="14"/>
        <v>2.23</v>
      </c>
      <c r="AD173" s="3">
        <f t="shared" si="15"/>
        <v>258</v>
      </c>
      <c r="AE173" s="3">
        <f t="shared" si="16"/>
        <v>0.33</v>
      </c>
    </row>
    <row r="174" spans="1:31" ht="15" customHeight="1" x14ac:dyDescent="0.35">
      <c r="A174" s="3" t="s">
        <v>201</v>
      </c>
      <c r="B174" s="3" t="s">
        <v>204</v>
      </c>
      <c r="C174" s="3">
        <v>2013</v>
      </c>
      <c r="D174" s="3">
        <v>0.82</v>
      </c>
      <c r="E174" s="3" t="s">
        <v>621</v>
      </c>
      <c r="F174" s="3" t="s">
        <v>622</v>
      </c>
      <c r="G174" s="3">
        <v>2.23</v>
      </c>
      <c r="H174" s="3">
        <v>258</v>
      </c>
      <c r="I174" s="3">
        <v>0.33</v>
      </c>
      <c r="J174" s="3" t="s">
        <v>621</v>
      </c>
      <c r="K174" s="3" t="s">
        <v>621</v>
      </c>
      <c r="L174" s="3" t="s">
        <v>621</v>
      </c>
      <c r="M174" s="3" t="s">
        <v>621</v>
      </c>
      <c r="N174" s="3" t="s">
        <v>621</v>
      </c>
      <c r="O174" s="3" t="s">
        <v>621</v>
      </c>
      <c r="P174" s="3" t="s">
        <v>621</v>
      </c>
      <c r="Q174" s="3" t="s">
        <v>621</v>
      </c>
      <c r="R174" s="3" t="s">
        <v>621</v>
      </c>
      <c r="S174" s="3" t="s">
        <v>621</v>
      </c>
      <c r="V174" s="20">
        <f t="shared" si="13"/>
        <v>0.82</v>
      </c>
      <c r="W174" s="20" t="str">
        <f t="shared" si="17"/>
        <v/>
      </c>
      <c r="AA174" s="90" t="str">
        <f t="shared" si="12"/>
        <v>Nordisk residual</v>
      </c>
      <c r="AC174" s="3">
        <f t="shared" si="14"/>
        <v>2.23</v>
      </c>
      <c r="AD174" s="3">
        <f t="shared" si="15"/>
        <v>258</v>
      </c>
      <c r="AE174" s="3">
        <f t="shared" si="16"/>
        <v>0.33</v>
      </c>
    </row>
    <row r="175" spans="1:31" ht="15" customHeight="1" x14ac:dyDescent="0.35">
      <c r="A175" s="3" t="s">
        <v>201</v>
      </c>
      <c r="B175" s="3" t="s">
        <v>205</v>
      </c>
      <c r="C175" s="3">
        <v>2013</v>
      </c>
      <c r="D175" s="3">
        <v>2.5499999999999998</v>
      </c>
      <c r="E175" s="3" t="s">
        <v>621</v>
      </c>
      <c r="F175" s="3" t="s">
        <v>622</v>
      </c>
      <c r="G175" s="3">
        <v>2.23</v>
      </c>
      <c r="H175" s="3">
        <v>258</v>
      </c>
      <c r="I175" s="3">
        <v>0.33</v>
      </c>
      <c r="J175" s="3" t="s">
        <v>621</v>
      </c>
      <c r="K175" s="3" t="s">
        <v>621</v>
      </c>
      <c r="L175" s="3" t="s">
        <v>621</v>
      </c>
      <c r="M175" s="3" t="s">
        <v>621</v>
      </c>
      <c r="N175" s="3" t="s">
        <v>621</v>
      </c>
      <c r="O175" s="3" t="s">
        <v>621</v>
      </c>
      <c r="P175" s="3" t="s">
        <v>621</v>
      </c>
      <c r="Q175" s="3" t="s">
        <v>621</v>
      </c>
      <c r="R175" s="3" t="s">
        <v>621</v>
      </c>
      <c r="S175" s="3" t="s">
        <v>621</v>
      </c>
      <c r="V175" s="20">
        <f t="shared" si="13"/>
        <v>2.5499999999999998</v>
      </c>
      <c r="W175" s="20" t="str">
        <f t="shared" si="17"/>
        <v/>
      </c>
      <c r="AA175" s="90" t="str">
        <f t="shared" si="12"/>
        <v>Nordisk residual</v>
      </c>
      <c r="AC175" s="3">
        <f t="shared" si="14"/>
        <v>2.23</v>
      </c>
      <c r="AD175" s="3">
        <f t="shared" si="15"/>
        <v>258</v>
      </c>
      <c r="AE175" s="3">
        <f t="shared" si="16"/>
        <v>0.33</v>
      </c>
    </row>
    <row r="176" spans="1:31" ht="15" customHeight="1" x14ac:dyDescent="0.35">
      <c r="A176" s="3" t="s">
        <v>206</v>
      </c>
      <c r="B176" s="3" t="s">
        <v>207</v>
      </c>
      <c r="C176" s="3">
        <v>2013</v>
      </c>
      <c r="D176" s="3">
        <v>1.1000000000000001</v>
      </c>
      <c r="E176" s="3">
        <v>0.59</v>
      </c>
      <c r="F176" s="3" t="s">
        <v>622</v>
      </c>
      <c r="G176" s="3">
        <v>2.23</v>
      </c>
      <c r="H176" s="3">
        <v>258</v>
      </c>
      <c r="I176" s="3">
        <v>0.33</v>
      </c>
      <c r="J176" s="3" t="s">
        <v>621</v>
      </c>
      <c r="K176" s="3" t="s">
        <v>621</v>
      </c>
      <c r="L176" s="3" t="s">
        <v>621</v>
      </c>
      <c r="M176" s="3" t="s">
        <v>621</v>
      </c>
      <c r="N176" s="3" t="s">
        <v>621</v>
      </c>
      <c r="O176" s="3" t="s">
        <v>621</v>
      </c>
      <c r="P176" s="3" t="s">
        <v>621</v>
      </c>
      <c r="Q176" s="3" t="s">
        <v>621</v>
      </c>
      <c r="R176" s="3" t="s">
        <v>621</v>
      </c>
      <c r="S176" s="3" t="s">
        <v>621</v>
      </c>
      <c r="V176" s="20">
        <f t="shared" si="13"/>
        <v>1.1000000000000001</v>
      </c>
      <c r="W176" s="20" t="str">
        <f t="shared" si="17"/>
        <v/>
      </c>
      <c r="AA176" s="90" t="str">
        <f t="shared" si="12"/>
        <v>Nordisk residual</v>
      </c>
      <c r="AC176" s="3">
        <f t="shared" si="14"/>
        <v>2.23</v>
      </c>
      <c r="AD176" s="3">
        <f t="shared" si="15"/>
        <v>258</v>
      </c>
      <c r="AE176" s="3">
        <f t="shared" si="16"/>
        <v>0.33</v>
      </c>
    </row>
    <row r="177" spans="1:31" ht="15" customHeight="1" x14ac:dyDescent="0.35">
      <c r="A177" s="3" t="s">
        <v>208</v>
      </c>
      <c r="B177" s="3" t="s">
        <v>209</v>
      </c>
      <c r="C177" s="3">
        <v>2013</v>
      </c>
      <c r="D177" s="3">
        <v>1.87</v>
      </c>
      <c r="E177" s="3">
        <v>18.2</v>
      </c>
      <c r="F177" s="3" t="s">
        <v>739</v>
      </c>
      <c r="G177" s="3">
        <v>0.03</v>
      </c>
      <c r="H177" s="3">
        <v>0</v>
      </c>
      <c r="I177" s="3">
        <v>0</v>
      </c>
      <c r="J177" s="3" t="s">
        <v>621</v>
      </c>
      <c r="K177" s="3" t="s">
        <v>621</v>
      </c>
      <c r="L177" s="3" t="s">
        <v>621</v>
      </c>
      <c r="M177" s="3" t="s">
        <v>621</v>
      </c>
      <c r="N177" s="3" t="s">
        <v>621</v>
      </c>
      <c r="O177" s="3" t="s">
        <v>621</v>
      </c>
      <c r="P177" s="3" t="s">
        <v>621</v>
      </c>
      <c r="Q177" s="3" t="s">
        <v>621</v>
      </c>
      <c r="R177" s="3" t="s">
        <v>621</v>
      </c>
      <c r="S177" s="3" t="s">
        <v>621</v>
      </c>
      <c r="V177" s="20">
        <f t="shared" si="13"/>
        <v>1.87</v>
      </c>
      <c r="W177" s="20" t="str">
        <f t="shared" si="17"/>
        <v/>
      </c>
      <c r="AA177" s="90" t="str">
        <f t="shared" si="12"/>
        <v>'Källmärkt Gävle Energi'</v>
      </c>
      <c r="AC177" s="3">
        <f t="shared" si="14"/>
        <v>0.03</v>
      </c>
      <c r="AD177" s="3">
        <f t="shared" si="15"/>
        <v>0</v>
      </c>
      <c r="AE177" s="3">
        <f t="shared" si="16"/>
        <v>0</v>
      </c>
    </row>
    <row r="178" spans="1:31" ht="15" customHeight="1" x14ac:dyDescent="0.35">
      <c r="A178" s="3" t="s">
        <v>210</v>
      </c>
      <c r="B178" s="3" t="s">
        <v>211</v>
      </c>
      <c r="C178" s="3">
        <v>2013</v>
      </c>
      <c r="D178" s="3">
        <v>62.796999999999997</v>
      </c>
      <c r="E178" s="3">
        <v>22.92</v>
      </c>
      <c r="F178" s="3" t="s">
        <v>732</v>
      </c>
      <c r="G178" s="3">
        <v>1.1299999999999999</v>
      </c>
      <c r="H178" s="3">
        <v>5.5</v>
      </c>
      <c r="I178" s="3">
        <v>0</v>
      </c>
      <c r="J178" s="3">
        <v>153.1</v>
      </c>
      <c r="K178" s="3">
        <v>0.52300000000000002</v>
      </c>
      <c r="L178" s="3">
        <v>202.54</v>
      </c>
      <c r="M178" s="3">
        <v>21.67</v>
      </c>
      <c r="N178" s="3">
        <v>0</v>
      </c>
      <c r="O178" s="3">
        <v>73.87</v>
      </c>
      <c r="P178" s="3">
        <v>4.2000000000000003E-2</v>
      </c>
      <c r="Q178" s="3">
        <v>39.9</v>
      </c>
      <c r="R178" s="3">
        <v>1.49</v>
      </c>
      <c r="S178" s="3">
        <v>0.2</v>
      </c>
      <c r="V178" s="20">
        <f t="shared" si="13"/>
        <v>62.796999999999997</v>
      </c>
      <c r="W178" s="20">
        <f t="shared" si="17"/>
        <v>153.1</v>
      </c>
      <c r="AA178" s="90" t="str">
        <f t="shared" si="12"/>
        <v>'Bra Miljöval'</v>
      </c>
      <c r="AC178" s="3">
        <f t="shared" si="14"/>
        <v>1.1299999999999999</v>
      </c>
      <c r="AD178" s="3">
        <f t="shared" si="15"/>
        <v>5.5</v>
      </c>
      <c r="AE178" s="3">
        <f t="shared" si="16"/>
        <v>0</v>
      </c>
    </row>
    <row r="179" spans="1:31" ht="15" customHeight="1" x14ac:dyDescent="0.35">
      <c r="A179" s="3" t="s">
        <v>210</v>
      </c>
      <c r="B179" s="3" t="s">
        <v>212</v>
      </c>
      <c r="C179" s="3">
        <v>2013</v>
      </c>
      <c r="D179" s="3">
        <v>2.23</v>
      </c>
      <c r="E179" s="3" t="s">
        <v>621</v>
      </c>
      <c r="F179" s="3" t="s">
        <v>732</v>
      </c>
      <c r="G179" s="3">
        <v>1.1200000000000001</v>
      </c>
      <c r="H179" s="3">
        <v>5.54</v>
      </c>
      <c r="I179" s="3">
        <v>0</v>
      </c>
      <c r="J179" s="3" t="s">
        <v>621</v>
      </c>
      <c r="K179" s="3" t="s">
        <v>621</v>
      </c>
      <c r="L179" s="3" t="s">
        <v>621</v>
      </c>
      <c r="M179" s="3" t="s">
        <v>621</v>
      </c>
      <c r="N179" s="3" t="s">
        <v>621</v>
      </c>
      <c r="O179" s="3" t="s">
        <v>621</v>
      </c>
      <c r="P179" s="3" t="s">
        <v>621</v>
      </c>
      <c r="Q179" s="3" t="s">
        <v>621</v>
      </c>
      <c r="R179" s="3" t="s">
        <v>621</v>
      </c>
      <c r="S179" s="3" t="s">
        <v>621</v>
      </c>
      <c r="V179" s="20">
        <f t="shared" si="13"/>
        <v>2.23</v>
      </c>
      <c r="W179" s="20" t="str">
        <f t="shared" si="17"/>
        <v/>
      </c>
      <c r="AA179" s="90" t="str">
        <f t="shared" si="12"/>
        <v>'Bra Miljöval'</v>
      </c>
      <c r="AC179" s="3">
        <f t="shared" si="14"/>
        <v>1.1200000000000001</v>
      </c>
      <c r="AD179" s="3">
        <f t="shared" si="15"/>
        <v>5.54</v>
      </c>
      <c r="AE179" s="3">
        <f t="shared" si="16"/>
        <v>0</v>
      </c>
    </row>
    <row r="180" spans="1:31" ht="15" customHeight="1" x14ac:dyDescent="0.35">
      <c r="A180" s="3" t="s">
        <v>213</v>
      </c>
      <c r="B180" s="3" t="s">
        <v>214</v>
      </c>
      <c r="C180" s="3">
        <v>2013</v>
      </c>
      <c r="D180" s="3" t="s">
        <v>621</v>
      </c>
      <c r="E180" s="3" t="s">
        <v>621</v>
      </c>
      <c r="F180" s="3" t="s">
        <v>622</v>
      </c>
      <c r="G180" s="3">
        <v>2.23</v>
      </c>
      <c r="H180" s="3">
        <v>258</v>
      </c>
      <c r="I180" s="3">
        <v>0.33</v>
      </c>
      <c r="J180" s="3" t="s">
        <v>621</v>
      </c>
      <c r="K180" s="3" t="s">
        <v>621</v>
      </c>
      <c r="L180" s="3" t="s">
        <v>621</v>
      </c>
      <c r="M180" s="3" t="s">
        <v>621</v>
      </c>
      <c r="N180" s="3" t="s">
        <v>621</v>
      </c>
      <c r="O180" s="3" t="s">
        <v>621</v>
      </c>
      <c r="P180" s="3" t="s">
        <v>621</v>
      </c>
      <c r="Q180" s="3" t="s">
        <v>621</v>
      </c>
      <c r="R180" s="3" t="s">
        <v>621</v>
      </c>
      <c r="S180" s="3" t="s">
        <v>621</v>
      </c>
      <c r="V180" s="20">
        <f t="shared" si="13"/>
        <v>0</v>
      </c>
      <c r="W180" s="20" t="str">
        <f t="shared" si="17"/>
        <v/>
      </c>
      <c r="AA180" s="90" t="str">
        <f t="shared" si="12"/>
        <v>Nordisk residual</v>
      </c>
      <c r="AC180" s="3">
        <f t="shared" si="14"/>
        <v>2.23</v>
      </c>
      <c r="AD180" s="3">
        <f t="shared" si="15"/>
        <v>258</v>
      </c>
      <c r="AE180" s="3">
        <f t="shared" si="16"/>
        <v>0.33</v>
      </c>
    </row>
    <row r="181" spans="1:31" ht="15" customHeight="1" x14ac:dyDescent="0.35">
      <c r="A181" s="3" t="s">
        <v>213</v>
      </c>
      <c r="B181" s="3" t="s">
        <v>215</v>
      </c>
      <c r="C181" s="3">
        <v>2013</v>
      </c>
      <c r="D181" s="3" t="s">
        <v>621</v>
      </c>
      <c r="E181" s="3" t="s">
        <v>621</v>
      </c>
      <c r="F181" s="3" t="s">
        <v>740</v>
      </c>
      <c r="G181" s="3">
        <v>0.05</v>
      </c>
      <c r="H181" s="3">
        <v>15</v>
      </c>
      <c r="I181" s="3">
        <v>0</v>
      </c>
      <c r="J181" s="3" t="s">
        <v>621</v>
      </c>
      <c r="K181" s="3" t="s">
        <v>621</v>
      </c>
      <c r="L181" s="3" t="s">
        <v>621</v>
      </c>
      <c r="M181" s="3" t="s">
        <v>621</v>
      </c>
      <c r="N181" s="3" t="s">
        <v>621</v>
      </c>
      <c r="O181" s="3" t="s">
        <v>621</v>
      </c>
      <c r="P181" s="3" t="s">
        <v>621</v>
      </c>
      <c r="Q181" s="3" t="s">
        <v>621</v>
      </c>
      <c r="R181" s="3" t="s">
        <v>621</v>
      </c>
      <c r="S181" s="3" t="s">
        <v>621</v>
      </c>
      <c r="V181" s="20">
        <f t="shared" si="13"/>
        <v>0</v>
      </c>
      <c r="W181" s="20" t="str">
        <f t="shared" si="17"/>
        <v/>
      </c>
      <c r="AA181" s="90" t="str">
        <f t="shared" si="12"/>
        <v>'Vindkraft'</v>
      </c>
      <c r="AC181" s="3">
        <f t="shared" si="14"/>
        <v>0.05</v>
      </c>
      <c r="AD181" s="3">
        <f t="shared" si="15"/>
        <v>15</v>
      </c>
      <c r="AE181" s="3">
        <f t="shared" si="16"/>
        <v>0</v>
      </c>
    </row>
    <row r="182" spans="1:31" ht="15" customHeight="1" x14ac:dyDescent="0.35">
      <c r="A182" s="3" t="s">
        <v>216</v>
      </c>
      <c r="B182" s="3" t="s">
        <v>217</v>
      </c>
      <c r="C182" s="3">
        <v>2013</v>
      </c>
      <c r="D182" s="3">
        <v>0.27</v>
      </c>
      <c r="E182" s="3" t="s">
        <v>621</v>
      </c>
      <c r="F182" s="3" t="s">
        <v>622</v>
      </c>
      <c r="G182" s="3">
        <v>2.23</v>
      </c>
      <c r="H182" s="3">
        <v>258</v>
      </c>
      <c r="I182" s="3">
        <v>0.33</v>
      </c>
      <c r="J182" s="3" t="s">
        <v>621</v>
      </c>
      <c r="K182" s="3" t="s">
        <v>621</v>
      </c>
      <c r="L182" s="3" t="s">
        <v>621</v>
      </c>
      <c r="M182" s="3" t="s">
        <v>621</v>
      </c>
      <c r="N182" s="3" t="s">
        <v>621</v>
      </c>
      <c r="O182" s="3" t="s">
        <v>621</v>
      </c>
      <c r="P182" s="3" t="s">
        <v>621</v>
      </c>
      <c r="Q182" s="3" t="s">
        <v>621</v>
      </c>
      <c r="R182" s="3" t="s">
        <v>621</v>
      </c>
      <c r="S182" s="3" t="s">
        <v>621</v>
      </c>
      <c r="V182" s="20">
        <f t="shared" si="13"/>
        <v>0.27</v>
      </c>
      <c r="W182" s="20" t="str">
        <f t="shared" si="17"/>
        <v/>
      </c>
      <c r="AA182" s="90" t="str">
        <f t="shared" si="12"/>
        <v>Nordisk residual</v>
      </c>
      <c r="AC182" s="3">
        <f t="shared" si="14"/>
        <v>2.23</v>
      </c>
      <c r="AD182" s="3">
        <f t="shared" si="15"/>
        <v>258</v>
      </c>
      <c r="AE182" s="3">
        <f t="shared" si="16"/>
        <v>0.33</v>
      </c>
    </row>
    <row r="183" spans="1:31" ht="15" customHeight="1" x14ac:dyDescent="0.35">
      <c r="A183" s="3" t="s">
        <v>218</v>
      </c>
      <c r="B183" s="3" t="s">
        <v>219</v>
      </c>
      <c r="C183" s="3">
        <v>2013</v>
      </c>
      <c r="D183" s="3">
        <v>0.35399999999999998</v>
      </c>
      <c r="E183" s="3" t="s">
        <v>621</v>
      </c>
      <c r="F183" s="3" t="s">
        <v>741</v>
      </c>
      <c r="G183" s="3">
        <v>0</v>
      </c>
      <c r="H183" s="3">
        <v>0</v>
      </c>
      <c r="I183" s="3">
        <v>0</v>
      </c>
      <c r="J183" s="3" t="s">
        <v>621</v>
      </c>
      <c r="K183" s="3" t="s">
        <v>621</v>
      </c>
      <c r="L183" s="3" t="s">
        <v>621</v>
      </c>
      <c r="M183" s="3" t="s">
        <v>621</v>
      </c>
      <c r="N183" s="3" t="s">
        <v>621</v>
      </c>
      <c r="O183" s="3" t="s">
        <v>621</v>
      </c>
      <c r="P183" s="3" t="s">
        <v>621</v>
      </c>
      <c r="Q183" s="3" t="s">
        <v>621</v>
      </c>
      <c r="R183" s="3" t="s">
        <v>621</v>
      </c>
      <c r="S183" s="3" t="s">
        <v>621</v>
      </c>
      <c r="V183" s="20">
        <f t="shared" si="13"/>
        <v>0.35399999999999998</v>
      </c>
      <c r="W183" s="20" t="str">
        <f t="shared" si="17"/>
        <v/>
      </c>
      <c r="AA183" s="90" t="str">
        <f t="shared" si="12"/>
        <v>' el från Green Energy'</v>
      </c>
      <c r="AC183" s="3">
        <f t="shared" si="14"/>
        <v>0</v>
      </c>
      <c r="AD183" s="3">
        <f t="shared" si="15"/>
        <v>0</v>
      </c>
      <c r="AE183" s="3">
        <f t="shared" si="16"/>
        <v>0</v>
      </c>
    </row>
    <row r="184" spans="1:31" ht="15" customHeight="1" x14ac:dyDescent="0.35">
      <c r="A184" s="3" t="s">
        <v>218</v>
      </c>
      <c r="B184" s="3" t="s">
        <v>220</v>
      </c>
      <c r="C184" s="3">
        <v>2013</v>
      </c>
      <c r="D184" s="3">
        <v>0.94199999999999995</v>
      </c>
      <c r="E184" s="3" t="s">
        <v>621</v>
      </c>
      <c r="F184" s="3" t="s">
        <v>742</v>
      </c>
      <c r="G184" s="3">
        <v>0</v>
      </c>
      <c r="H184" s="3">
        <v>0</v>
      </c>
      <c r="I184" s="3">
        <v>0</v>
      </c>
      <c r="J184" s="3" t="s">
        <v>621</v>
      </c>
      <c r="K184" s="3" t="s">
        <v>621</v>
      </c>
      <c r="L184" s="3" t="s">
        <v>621</v>
      </c>
      <c r="M184" s="3" t="s">
        <v>621</v>
      </c>
      <c r="N184" s="3" t="s">
        <v>621</v>
      </c>
      <c r="O184" s="3" t="s">
        <v>621</v>
      </c>
      <c r="P184" s="3" t="s">
        <v>621</v>
      </c>
      <c r="Q184" s="3" t="s">
        <v>621</v>
      </c>
      <c r="R184" s="3" t="s">
        <v>621</v>
      </c>
      <c r="S184" s="3" t="s">
        <v>621</v>
      </c>
      <c r="V184" s="20">
        <f t="shared" si="13"/>
        <v>0.94199999999999995</v>
      </c>
      <c r="W184" s="20" t="str">
        <f t="shared" si="17"/>
        <v/>
      </c>
      <c r="AA184" s="90" t="str">
        <f t="shared" si="12"/>
        <v>'Miljömärkt el frånGreen Energy'</v>
      </c>
      <c r="AC184" s="3">
        <f t="shared" si="14"/>
        <v>0</v>
      </c>
      <c r="AD184" s="3">
        <f t="shared" si="15"/>
        <v>0</v>
      </c>
      <c r="AE184" s="3">
        <f t="shared" si="16"/>
        <v>0</v>
      </c>
    </row>
    <row r="185" spans="1:31" ht="15" customHeight="1" x14ac:dyDescent="0.35">
      <c r="A185" s="3" t="s">
        <v>218</v>
      </c>
      <c r="B185" s="3" t="s">
        <v>221</v>
      </c>
      <c r="C185" s="3">
        <v>2013</v>
      </c>
      <c r="D185" s="3" t="s">
        <v>621</v>
      </c>
      <c r="E185" s="3" t="s">
        <v>621</v>
      </c>
      <c r="F185" s="3" t="s">
        <v>743</v>
      </c>
      <c r="G185" s="3">
        <v>0</v>
      </c>
      <c r="H185" s="3">
        <v>0</v>
      </c>
      <c r="I185" s="3">
        <v>0</v>
      </c>
      <c r="J185" s="3" t="s">
        <v>621</v>
      </c>
      <c r="K185" s="3" t="s">
        <v>621</v>
      </c>
      <c r="L185" s="3" t="s">
        <v>621</v>
      </c>
      <c r="M185" s="3" t="s">
        <v>621</v>
      </c>
      <c r="N185" s="3" t="s">
        <v>621</v>
      </c>
      <c r="O185" s="3" t="s">
        <v>621</v>
      </c>
      <c r="P185" s="3" t="s">
        <v>621</v>
      </c>
      <c r="Q185" s="3" t="s">
        <v>621</v>
      </c>
      <c r="R185" s="3" t="s">
        <v>621</v>
      </c>
      <c r="S185" s="3" t="s">
        <v>621</v>
      </c>
      <c r="V185" s="20">
        <f t="shared" si="13"/>
        <v>0</v>
      </c>
      <c r="W185" s="20" t="str">
        <f t="shared" si="17"/>
        <v/>
      </c>
      <c r="AA185" s="90" t="str">
        <f t="shared" si="12"/>
        <v>'grreen energy'</v>
      </c>
      <c r="AC185" s="3">
        <f t="shared" si="14"/>
        <v>0</v>
      </c>
      <c r="AD185" s="3">
        <f t="shared" si="15"/>
        <v>0</v>
      </c>
      <c r="AE185" s="3">
        <f t="shared" si="16"/>
        <v>0</v>
      </c>
    </row>
    <row r="186" spans="1:31" ht="15" customHeight="1" x14ac:dyDescent="0.35">
      <c r="A186" s="3" t="s">
        <v>222</v>
      </c>
      <c r="B186" s="3" t="s">
        <v>223</v>
      </c>
      <c r="C186" s="3">
        <v>2013</v>
      </c>
      <c r="D186" s="3">
        <v>9.9</v>
      </c>
      <c r="E186" s="3">
        <v>19.222999999999999</v>
      </c>
      <c r="F186" s="3" t="s">
        <v>621</v>
      </c>
      <c r="G186" s="3">
        <v>2.23</v>
      </c>
      <c r="H186" s="3">
        <v>258</v>
      </c>
      <c r="I186" s="3">
        <v>0.33</v>
      </c>
      <c r="J186" s="3" t="s">
        <v>621</v>
      </c>
      <c r="K186" s="3" t="s">
        <v>621</v>
      </c>
      <c r="L186" s="3" t="s">
        <v>621</v>
      </c>
      <c r="M186" s="3" t="s">
        <v>621</v>
      </c>
      <c r="N186" s="3" t="s">
        <v>621</v>
      </c>
      <c r="O186" s="3" t="s">
        <v>621</v>
      </c>
      <c r="P186" s="3" t="s">
        <v>621</v>
      </c>
      <c r="Q186" s="3" t="s">
        <v>621</v>
      </c>
      <c r="R186" s="3" t="s">
        <v>621</v>
      </c>
      <c r="S186" s="3" t="s">
        <v>621</v>
      </c>
      <c r="V186" s="20">
        <f t="shared" si="13"/>
        <v>9.9</v>
      </c>
      <c r="W186" s="20" t="str">
        <f t="shared" si="17"/>
        <v/>
      </c>
      <c r="AA186" s="90" t="str">
        <f t="shared" si="12"/>
        <v>Nordisk residual</v>
      </c>
      <c r="AC186" s="3">
        <f t="shared" si="14"/>
        <v>2.23</v>
      </c>
      <c r="AD186" s="3">
        <f t="shared" si="15"/>
        <v>258</v>
      </c>
      <c r="AE186" s="3">
        <f t="shared" si="16"/>
        <v>0.33</v>
      </c>
    </row>
    <row r="187" spans="1:31" ht="15" customHeight="1" x14ac:dyDescent="0.35">
      <c r="A187" s="3" t="s">
        <v>224</v>
      </c>
      <c r="B187" s="3" t="s">
        <v>225</v>
      </c>
      <c r="C187" s="3">
        <v>2013</v>
      </c>
      <c r="D187" s="3" t="s">
        <v>621</v>
      </c>
      <c r="E187" s="3" t="s">
        <v>621</v>
      </c>
      <c r="F187" s="3" t="s">
        <v>621</v>
      </c>
      <c r="G187" s="3">
        <v>2.23</v>
      </c>
      <c r="H187" s="3">
        <v>258</v>
      </c>
      <c r="I187" s="3">
        <v>0.33</v>
      </c>
      <c r="J187" s="3">
        <v>60.2</v>
      </c>
      <c r="K187" s="3">
        <v>0.11</v>
      </c>
      <c r="L187" s="3">
        <v>37.4</v>
      </c>
      <c r="M187" s="3">
        <v>5.9</v>
      </c>
      <c r="N187" s="3">
        <v>2.6</v>
      </c>
      <c r="O187" s="3" t="s">
        <v>621</v>
      </c>
      <c r="P187" s="3" t="s">
        <v>621</v>
      </c>
      <c r="Q187" s="3" t="s">
        <v>621</v>
      </c>
      <c r="R187" s="3" t="s">
        <v>621</v>
      </c>
      <c r="S187" s="3" t="s">
        <v>621</v>
      </c>
      <c r="V187" s="20">
        <f t="shared" si="13"/>
        <v>0</v>
      </c>
      <c r="W187" s="20">
        <f t="shared" si="17"/>
        <v>60.2</v>
      </c>
      <c r="AA187" s="90" t="str">
        <f t="shared" si="12"/>
        <v>Nordisk residual</v>
      </c>
      <c r="AC187" s="3">
        <f t="shared" si="14"/>
        <v>2.23</v>
      </c>
      <c r="AD187" s="3">
        <f t="shared" si="15"/>
        <v>258</v>
      </c>
      <c r="AE187" s="3">
        <f t="shared" si="16"/>
        <v>0.33</v>
      </c>
    </row>
    <row r="188" spans="1:31" ht="15" customHeight="1" x14ac:dyDescent="0.3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V188" s="20">
        <f t="shared" si="13"/>
        <v>0</v>
      </c>
      <c r="W188" s="20" t="str">
        <f t="shared" si="17"/>
        <v/>
      </c>
      <c r="AA188" s="90" t="str">
        <f t="shared" si="12"/>
        <v>Nordisk residual</v>
      </c>
      <c r="AC188" s="3">
        <f t="shared" si="14"/>
        <v>2.23</v>
      </c>
      <c r="AD188" s="3">
        <f t="shared" si="15"/>
        <v>258</v>
      </c>
      <c r="AE188" s="3">
        <f t="shared" si="16"/>
        <v>0.33</v>
      </c>
    </row>
    <row r="189" spans="1:31" ht="15" customHeight="1" x14ac:dyDescent="0.35">
      <c r="A189" s="3" t="s">
        <v>226</v>
      </c>
      <c r="B189" s="3" t="s">
        <v>228</v>
      </c>
      <c r="C189" s="3">
        <v>2013</v>
      </c>
      <c r="D189" s="3" t="s">
        <v>621</v>
      </c>
      <c r="E189" s="3">
        <v>2.5</v>
      </c>
      <c r="F189" s="3" t="s">
        <v>622</v>
      </c>
      <c r="G189" s="3">
        <v>2.23</v>
      </c>
      <c r="H189" s="3">
        <v>258</v>
      </c>
      <c r="I189" s="3">
        <v>0.33</v>
      </c>
      <c r="J189" s="3" t="s">
        <v>621</v>
      </c>
      <c r="K189" s="3" t="s">
        <v>621</v>
      </c>
      <c r="L189" s="3" t="s">
        <v>621</v>
      </c>
      <c r="M189" s="3" t="s">
        <v>621</v>
      </c>
      <c r="N189" s="3" t="s">
        <v>621</v>
      </c>
      <c r="O189" s="3" t="s">
        <v>621</v>
      </c>
      <c r="P189" s="3" t="s">
        <v>621</v>
      </c>
      <c r="Q189" s="3" t="s">
        <v>621</v>
      </c>
      <c r="R189" s="3" t="s">
        <v>621</v>
      </c>
      <c r="S189" s="3" t="s">
        <v>621</v>
      </c>
      <c r="V189" s="20">
        <f t="shared" si="13"/>
        <v>0</v>
      </c>
      <c r="W189" s="20" t="str">
        <f t="shared" si="17"/>
        <v/>
      </c>
      <c r="AA189" s="90" t="str">
        <f t="shared" si="12"/>
        <v>Nordisk residual</v>
      </c>
      <c r="AC189" s="3">
        <f t="shared" si="14"/>
        <v>2.23</v>
      </c>
      <c r="AD189" s="3">
        <f t="shared" si="15"/>
        <v>258</v>
      </c>
      <c r="AE189" s="3">
        <f t="shared" si="16"/>
        <v>0.33</v>
      </c>
    </row>
    <row r="190" spans="1:31" ht="15" customHeight="1" x14ac:dyDescent="0.35">
      <c r="A190" s="3" t="s">
        <v>226</v>
      </c>
      <c r="B190" s="3" t="s">
        <v>229</v>
      </c>
      <c r="C190" s="3">
        <v>2013</v>
      </c>
      <c r="D190" s="3" t="s">
        <v>621</v>
      </c>
      <c r="E190" s="3" t="s">
        <v>621</v>
      </c>
      <c r="F190" s="3" t="s">
        <v>622</v>
      </c>
      <c r="G190" s="3">
        <v>2.23</v>
      </c>
      <c r="H190" s="3">
        <v>258</v>
      </c>
      <c r="I190" s="3">
        <v>0.33</v>
      </c>
      <c r="J190" s="3" t="s">
        <v>621</v>
      </c>
      <c r="K190" s="3" t="s">
        <v>621</v>
      </c>
      <c r="L190" s="3" t="s">
        <v>621</v>
      </c>
      <c r="M190" s="3" t="s">
        <v>621</v>
      </c>
      <c r="N190" s="3" t="s">
        <v>621</v>
      </c>
      <c r="O190" s="3" t="s">
        <v>621</v>
      </c>
      <c r="P190" s="3" t="s">
        <v>621</v>
      </c>
      <c r="Q190" s="3" t="s">
        <v>621</v>
      </c>
      <c r="R190" s="3" t="s">
        <v>621</v>
      </c>
      <c r="S190" s="3" t="s">
        <v>621</v>
      </c>
      <c r="V190" s="20">
        <f t="shared" si="13"/>
        <v>0</v>
      </c>
      <c r="W190" s="20" t="str">
        <f t="shared" si="17"/>
        <v/>
      </c>
      <c r="AA190" s="90" t="str">
        <f t="shared" si="12"/>
        <v>Nordisk residual</v>
      </c>
      <c r="AC190" s="3">
        <f t="shared" si="14"/>
        <v>2.23</v>
      </c>
      <c r="AD190" s="3">
        <f t="shared" si="15"/>
        <v>258</v>
      </c>
      <c r="AE190" s="3">
        <f t="shared" si="16"/>
        <v>0.33</v>
      </c>
    </row>
    <row r="191" spans="1:31" ht="15" customHeight="1" x14ac:dyDescent="0.35">
      <c r="A191" s="3" t="s">
        <v>226</v>
      </c>
      <c r="B191" s="3" t="s">
        <v>230</v>
      </c>
      <c r="C191" s="3">
        <v>2013</v>
      </c>
      <c r="D191" s="3" t="s">
        <v>621</v>
      </c>
      <c r="E191" s="3" t="s">
        <v>621</v>
      </c>
      <c r="F191" s="3" t="s">
        <v>622</v>
      </c>
      <c r="G191" s="3">
        <v>2.23</v>
      </c>
      <c r="H191" s="3">
        <v>258</v>
      </c>
      <c r="I191" s="3">
        <v>0.33</v>
      </c>
      <c r="J191" s="3" t="s">
        <v>621</v>
      </c>
      <c r="K191" s="3" t="s">
        <v>621</v>
      </c>
      <c r="L191" s="3" t="s">
        <v>621</v>
      </c>
      <c r="M191" s="3" t="s">
        <v>621</v>
      </c>
      <c r="N191" s="3" t="s">
        <v>621</v>
      </c>
      <c r="O191" s="3" t="s">
        <v>621</v>
      </c>
      <c r="P191" s="3" t="s">
        <v>621</v>
      </c>
      <c r="Q191" s="3" t="s">
        <v>621</v>
      </c>
      <c r="R191" s="3" t="s">
        <v>621</v>
      </c>
      <c r="S191" s="3" t="s">
        <v>621</v>
      </c>
      <c r="V191" s="20">
        <f t="shared" si="13"/>
        <v>0</v>
      </c>
      <c r="W191" s="20" t="str">
        <f t="shared" si="17"/>
        <v/>
      </c>
      <c r="AA191" s="90" t="str">
        <f t="shared" si="12"/>
        <v>Nordisk residual</v>
      </c>
      <c r="AC191" s="3">
        <f t="shared" si="14"/>
        <v>2.23</v>
      </c>
      <c r="AD191" s="3">
        <f t="shared" si="15"/>
        <v>258</v>
      </c>
      <c r="AE191" s="3">
        <f t="shared" si="16"/>
        <v>0.33</v>
      </c>
    </row>
    <row r="192" spans="1:31" ht="15" customHeight="1" x14ac:dyDescent="0.35">
      <c r="A192" s="3" t="s">
        <v>226</v>
      </c>
      <c r="B192" s="3" t="s">
        <v>231</v>
      </c>
      <c r="C192" s="3">
        <v>2013</v>
      </c>
      <c r="D192" s="3" t="s">
        <v>621</v>
      </c>
      <c r="E192" s="3" t="s">
        <v>621</v>
      </c>
      <c r="F192" s="3" t="s">
        <v>622</v>
      </c>
      <c r="G192" s="3">
        <v>2.23</v>
      </c>
      <c r="H192" s="3">
        <v>258</v>
      </c>
      <c r="I192" s="3">
        <v>0.33</v>
      </c>
      <c r="J192" s="3" t="s">
        <v>621</v>
      </c>
      <c r="K192" s="3" t="s">
        <v>621</v>
      </c>
      <c r="L192" s="3" t="s">
        <v>621</v>
      </c>
      <c r="M192" s="3" t="s">
        <v>621</v>
      </c>
      <c r="N192" s="3" t="s">
        <v>621</v>
      </c>
      <c r="O192" s="3" t="s">
        <v>621</v>
      </c>
      <c r="P192" s="3" t="s">
        <v>621</v>
      </c>
      <c r="Q192" s="3" t="s">
        <v>621</v>
      </c>
      <c r="R192" s="3" t="s">
        <v>621</v>
      </c>
      <c r="S192" s="3" t="s">
        <v>621</v>
      </c>
      <c r="V192" s="20">
        <f t="shared" si="13"/>
        <v>0</v>
      </c>
      <c r="W192" s="20" t="str">
        <f t="shared" si="17"/>
        <v/>
      </c>
      <c r="AA192" s="90" t="str">
        <f t="shared" si="12"/>
        <v>Nordisk residual</v>
      </c>
      <c r="AC192" s="3">
        <f t="shared" si="14"/>
        <v>2.23</v>
      </c>
      <c r="AD192" s="3">
        <f t="shared" si="15"/>
        <v>258</v>
      </c>
      <c r="AE192" s="3">
        <f t="shared" si="16"/>
        <v>0.33</v>
      </c>
    </row>
    <row r="193" spans="1:31" ht="15" customHeight="1" x14ac:dyDescent="0.35">
      <c r="A193" s="3" t="s">
        <v>232</v>
      </c>
      <c r="B193" s="3" t="s">
        <v>233</v>
      </c>
      <c r="C193" s="3">
        <v>2013</v>
      </c>
      <c r="D193" s="3">
        <v>0.81499999999999995</v>
      </c>
      <c r="E193" s="3" t="s">
        <v>621</v>
      </c>
      <c r="F193" s="3" t="s">
        <v>744</v>
      </c>
      <c r="G193" s="3">
        <v>1.1000000000000001</v>
      </c>
      <c r="H193" s="3">
        <v>1.4999999999999999E-4</v>
      </c>
      <c r="I193" s="3">
        <v>0</v>
      </c>
      <c r="J193" s="3" t="s">
        <v>621</v>
      </c>
      <c r="K193" s="3" t="s">
        <v>621</v>
      </c>
      <c r="L193" s="3" t="s">
        <v>621</v>
      </c>
      <c r="M193" s="3" t="s">
        <v>621</v>
      </c>
      <c r="N193" s="3" t="s">
        <v>621</v>
      </c>
      <c r="O193" s="3" t="s">
        <v>621</v>
      </c>
      <c r="P193" s="3" t="s">
        <v>621</v>
      </c>
      <c r="Q193" s="3" t="s">
        <v>621</v>
      </c>
      <c r="R193" s="3" t="s">
        <v>621</v>
      </c>
      <c r="S193" s="3" t="s">
        <v>621</v>
      </c>
      <c r="V193" s="20">
        <f t="shared" si="13"/>
        <v>0.81499999999999995</v>
      </c>
      <c r="W193" s="20" t="str">
        <f t="shared" si="17"/>
        <v/>
      </c>
      <c r="AA193" s="90" t="str">
        <f t="shared" si="12"/>
        <v>'Vatten el'</v>
      </c>
      <c r="AC193" s="3">
        <f t="shared" si="14"/>
        <v>1.1000000000000001</v>
      </c>
      <c r="AD193" s="3">
        <f t="shared" si="15"/>
        <v>1.4999999999999999E-4</v>
      </c>
      <c r="AE193" s="3">
        <f t="shared" si="16"/>
        <v>0</v>
      </c>
    </row>
    <row r="194" spans="1:31" ht="15" customHeight="1" x14ac:dyDescent="0.35">
      <c r="A194" s="3" t="s">
        <v>234</v>
      </c>
      <c r="B194" s="3" t="s">
        <v>235</v>
      </c>
      <c r="C194" s="3">
        <v>2013</v>
      </c>
      <c r="D194" s="3">
        <v>2.8</v>
      </c>
      <c r="E194" s="3">
        <v>6.3</v>
      </c>
      <c r="F194" s="3" t="s">
        <v>745</v>
      </c>
      <c r="G194" s="3">
        <v>2</v>
      </c>
      <c r="H194" s="3">
        <v>0</v>
      </c>
      <c r="I194" s="3">
        <v>0</v>
      </c>
      <c r="J194" s="3" t="s">
        <v>621</v>
      </c>
      <c r="K194" s="3" t="s">
        <v>621</v>
      </c>
      <c r="L194" s="3" t="s">
        <v>621</v>
      </c>
      <c r="M194" s="3" t="s">
        <v>621</v>
      </c>
      <c r="N194" s="3" t="s">
        <v>621</v>
      </c>
      <c r="O194" s="3" t="s">
        <v>621</v>
      </c>
      <c r="P194" s="3" t="s">
        <v>621</v>
      </c>
      <c r="Q194" s="3" t="s">
        <v>621</v>
      </c>
      <c r="R194" s="3" t="s">
        <v>621</v>
      </c>
      <c r="S194" s="3" t="s">
        <v>621</v>
      </c>
      <c r="V194" s="20">
        <f t="shared" si="13"/>
        <v>2.8</v>
      </c>
      <c r="W194" s="20" t="str">
        <f t="shared" si="17"/>
        <v/>
      </c>
      <c r="AA194" s="90" t="str">
        <f t="shared" ref="AA194:AA257" si="18">IF(OR(F194="-",F194="et",F194="'-'",F194="'0'",F194="'DS'"),"Nordisk residual",F194)</f>
        <v>'Biokraft'</v>
      </c>
      <c r="AC194" s="3">
        <f t="shared" si="14"/>
        <v>2</v>
      </c>
      <c r="AD194" s="3">
        <f t="shared" si="15"/>
        <v>0</v>
      </c>
      <c r="AE194" s="3">
        <f t="shared" si="16"/>
        <v>0</v>
      </c>
    </row>
    <row r="195" spans="1:31" ht="15" customHeight="1" x14ac:dyDescent="0.35">
      <c r="A195" s="3" t="s">
        <v>236</v>
      </c>
      <c r="B195" s="3" t="s">
        <v>237</v>
      </c>
      <c r="C195" s="3">
        <v>2013</v>
      </c>
      <c r="D195" s="3">
        <v>9.5</v>
      </c>
      <c r="E195" s="3" t="s">
        <v>621</v>
      </c>
      <c r="F195" s="3" t="s">
        <v>661</v>
      </c>
      <c r="G195" s="3">
        <v>2.23</v>
      </c>
      <c r="H195" s="3">
        <v>258</v>
      </c>
      <c r="I195" s="3">
        <v>0.33</v>
      </c>
      <c r="J195" s="3" t="s">
        <v>621</v>
      </c>
      <c r="K195" s="3" t="s">
        <v>621</v>
      </c>
      <c r="L195" s="3" t="s">
        <v>621</v>
      </c>
      <c r="M195" s="3" t="s">
        <v>621</v>
      </c>
      <c r="N195" s="3" t="s">
        <v>621</v>
      </c>
      <c r="O195" s="3" t="s">
        <v>621</v>
      </c>
      <c r="P195" s="3" t="s">
        <v>621</v>
      </c>
      <c r="Q195" s="3" t="s">
        <v>621</v>
      </c>
      <c r="R195" s="3" t="s">
        <v>621</v>
      </c>
      <c r="S195" s="3" t="s">
        <v>621</v>
      </c>
      <c r="V195" s="20">
        <f t="shared" ref="V195:V258" si="19">IFERROR(D195/1,0)</f>
        <v>9.5</v>
      </c>
      <c r="W195" s="20" t="str">
        <f t="shared" si="17"/>
        <v/>
      </c>
      <c r="AA195" s="90" t="str">
        <f t="shared" si="18"/>
        <v>Nordisk residual</v>
      </c>
      <c r="AC195" s="3">
        <f t="shared" ref="AC195:AC258" si="20">IFERROR(G195/1,2.23)</f>
        <v>2.23</v>
      </c>
      <c r="AD195" s="3">
        <f t="shared" ref="AD195:AD258" si="21">IFERROR(H195/1,258)</f>
        <v>258</v>
      </c>
      <c r="AE195" s="3">
        <f t="shared" ref="AE195:AE258" si="22">IFERROR(I195/1,0.33)</f>
        <v>0.33</v>
      </c>
    </row>
    <row r="196" spans="1:31" ht="15" customHeight="1" x14ac:dyDescent="0.35">
      <c r="A196" s="3" t="s">
        <v>236</v>
      </c>
      <c r="B196" s="3" t="s">
        <v>238</v>
      </c>
      <c r="C196" s="3">
        <v>2013</v>
      </c>
      <c r="D196" s="3">
        <v>0.6</v>
      </c>
      <c r="E196" s="3" t="s">
        <v>621</v>
      </c>
      <c r="F196" s="3" t="s">
        <v>661</v>
      </c>
      <c r="G196" s="3">
        <v>2.23</v>
      </c>
      <c r="H196" s="3">
        <v>258</v>
      </c>
      <c r="I196" s="3">
        <v>0.33</v>
      </c>
      <c r="J196" s="3" t="s">
        <v>621</v>
      </c>
      <c r="K196" s="3" t="s">
        <v>621</v>
      </c>
      <c r="L196" s="3" t="s">
        <v>621</v>
      </c>
      <c r="M196" s="3" t="s">
        <v>621</v>
      </c>
      <c r="N196" s="3" t="s">
        <v>621</v>
      </c>
      <c r="O196" s="3" t="s">
        <v>621</v>
      </c>
      <c r="P196" s="3" t="s">
        <v>621</v>
      </c>
      <c r="Q196" s="3" t="s">
        <v>621</v>
      </c>
      <c r="R196" s="3" t="s">
        <v>621</v>
      </c>
      <c r="S196" s="3" t="s">
        <v>621</v>
      </c>
      <c r="V196" s="20">
        <f t="shared" si="19"/>
        <v>0.6</v>
      </c>
      <c r="W196" s="20" t="str">
        <f t="shared" ref="W196:W259" si="23">IFERROR(J196/1,"")</f>
        <v/>
      </c>
      <c r="AA196" s="90" t="str">
        <f t="shared" si="18"/>
        <v>Nordisk residual</v>
      </c>
      <c r="AC196" s="3">
        <f t="shared" si="20"/>
        <v>2.23</v>
      </c>
      <c r="AD196" s="3">
        <f t="shared" si="21"/>
        <v>258</v>
      </c>
      <c r="AE196" s="3">
        <f t="shared" si="22"/>
        <v>0.33</v>
      </c>
    </row>
    <row r="197" spans="1:31" ht="15" customHeight="1" x14ac:dyDescent="0.35">
      <c r="A197" s="3" t="s">
        <v>239</v>
      </c>
      <c r="B197" s="3" t="s">
        <v>240</v>
      </c>
      <c r="C197" s="3">
        <v>2013</v>
      </c>
      <c r="D197" s="3">
        <v>0.36199999999999999</v>
      </c>
      <c r="E197" s="3">
        <v>0</v>
      </c>
      <c r="F197" s="3" t="s">
        <v>622</v>
      </c>
      <c r="G197" s="3">
        <v>2.23</v>
      </c>
      <c r="H197" s="3">
        <v>258</v>
      </c>
      <c r="I197" s="3">
        <v>0.33</v>
      </c>
      <c r="J197" s="3" t="s">
        <v>621</v>
      </c>
      <c r="K197" s="3" t="s">
        <v>621</v>
      </c>
      <c r="L197" s="3" t="s">
        <v>621</v>
      </c>
      <c r="M197" s="3" t="s">
        <v>621</v>
      </c>
      <c r="N197" s="3" t="s">
        <v>621</v>
      </c>
      <c r="O197" s="3" t="s">
        <v>621</v>
      </c>
      <c r="P197" s="3" t="s">
        <v>621</v>
      </c>
      <c r="Q197" s="3" t="s">
        <v>621</v>
      </c>
      <c r="R197" s="3" t="s">
        <v>621</v>
      </c>
      <c r="S197" s="3" t="s">
        <v>621</v>
      </c>
      <c r="V197" s="20">
        <f t="shared" si="19"/>
        <v>0.36199999999999999</v>
      </c>
      <c r="W197" s="20" t="str">
        <f t="shared" si="23"/>
        <v/>
      </c>
      <c r="AA197" s="90" t="str">
        <f t="shared" si="18"/>
        <v>Nordisk residual</v>
      </c>
      <c r="AC197" s="3">
        <f t="shared" si="20"/>
        <v>2.23</v>
      </c>
      <c r="AD197" s="3">
        <f t="shared" si="21"/>
        <v>258</v>
      </c>
      <c r="AE197" s="3">
        <f t="shared" si="22"/>
        <v>0.33</v>
      </c>
    </row>
    <row r="198" spans="1:31" ht="15" customHeight="1" x14ac:dyDescent="0.35">
      <c r="A198" s="3" t="s">
        <v>241</v>
      </c>
      <c r="B198" s="3" t="s">
        <v>242</v>
      </c>
      <c r="C198" s="3">
        <v>2013</v>
      </c>
      <c r="D198" s="3">
        <v>1</v>
      </c>
      <c r="E198" s="3" t="s">
        <v>621</v>
      </c>
      <c r="F198" s="3" t="s">
        <v>746</v>
      </c>
      <c r="G198" s="3">
        <v>1.1000000000000001</v>
      </c>
      <c r="H198" s="3">
        <v>0</v>
      </c>
      <c r="I198" s="3">
        <v>0</v>
      </c>
      <c r="J198" s="3" t="s">
        <v>621</v>
      </c>
      <c r="K198" s="3" t="s">
        <v>621</v>
      </c>
      <c r="L198" s="3" t="s">
        <v>621</v>
      </c>
      <c r="M198" s="3" t="s">
        <v>621</v>
      </c>
      <c r="N198" s="3" t="s">
        <v>621</v>
      </c>
      <c r="O198" s="3" t="s">
        <v>621</v>
      </c>
      <c r="P198" s="3" t="s">
        <v>621</v>
      </c>
      <c r="Q198" s="3" t="s">
        <v>621</v>
      </c>
      <c r="R198" s="3" t="s">
        <v>621</v>
      </c>
      <c r="S198" s="3" t="s">
        <v>621</v>
      </c>
      <c r="V198" s="20">
        <f t="shared" si="19"/>
        <v>1</v>
      </c>
      <c r="W198" s="20" t="str">
        <f t="shared" si="23"/>
        <v/>
      </c>
      <c r="AA198" s="90" t="str">
        <f t="shared" si="18"/>
        <v>'Vattenkraft el'</v>
      </c>
      <c r="AC198" s="3">
        <f t="shared" si="20"/>
        <v>1.1000000000000001</v>
      </c>
      <c r="AD198" s="3">
        <f t="shared" si="21"/>
        <v>0</v>
      </c>
      <c r="AE198" s="3">
        <f t="shared" si="22"/>
        <v>0</v>
      </c>
    </row>
    <row r="199" spans="1:31" ht="15" customHeight="1" x14ac:dyDescent="0.35">
      <c r="A199" s="3" t="s">
        <v>243</v>
      </c>
      <c r="B199" s="3" t="s">
        <v>244</v>
      </c>
      <c r="C199" s="3">
        <v>2013</v>
      </c>
      <c r="D199" s="3" t="s">
        <v>621</v>
      </c>
      <c r="E199" s="3" t="s">
        <v>621</v>
      </c>
      <c r="F199" s="3" t="s">
        <v>622</v>
      </c>
      <c r="G199" s="3">
        <v>2.23</v>
      </c>
      <c r="H199" s="3">
        <v>258</v>
      </c>
      <c r="I199" s="3">
        <v>0.33</v>
      </c>
      <c r="J199" s="3" t="s">
        <v>621</v>
      </c>
      <c r="K199" s="3" t="s">
        <v>621</v>
      </c>
      <c r="L199" s="3" t="s">
        <v>621</v>
      </c>
      <c r="M199" s="3" t="s">
        <v>621</v>
      </c>
      <c r="N199" s="3" t="s">
        <v>621</v>
      </c>
      <c r="O199" s="3" t="s">
        <v>621</v>
      </c>
      <c r="P199" s="3" t="s">
        <v>621</v>
      </c>
      <c r="Q199" s="3" t="s">
        <v>621</v>
      </c>
      <c r="R199" s="3" t="s">
        <v>621</v>
      </c>
      <c r="S199" s="3" t="s">
        <v>621</v>
      </c>
      <c r="V199" s="20">
        <f t="shared" si="19"/>
        <v>0</v>
      </c>
      <c r="W199" s="20" t="str">
        <f t="shared" si="23"/>
        <v/>
      </c>
      <c r="AA199" s="90" t="str">
        <f t="shared" si="18"/>
        <v>Nordisk residual</v>
      </c>
      <c r="AC199" s="3">
        <f t="shared" si="20"/>
        <v>2.23</v>
      </c>
      <c r="AD199" s="3">
        <f t="shared" si="21"/>
        <v>258</v>
      </c>
      <c r="AE199" s="3">
        <f t="shared" si="22"/>
        <v>0.33</v>
      </c>
    </row>
    <row r="200" spans="1:31" ht="15" customHeight="1" x14ac:dyDescent="0.35">
      <c r="A200" s="3" t="s">
        <v>243</v>
      </c>
      <c r="B200" s="3" t="s">
        <v>245</v>
      </c>
      <c r="C200" s="3">
        <v>2013</v>
      </c>
      <c r="D200" s="3">
        <v>0.4</v>
      </c>
      <c r="E200" s="3" t="s">
        <v>621</v>
      </c>
      <c r="F200" s="3" t="s">
        <v>747</v>
      </c>
      <c r="G200" s="3">
        <v>1.28</v>
      </c>
      <c r="H200" s="3">
        <v>2.87</v>
      </c>
      <c r="I200" s="3">
        <v>0</v>
      </c>
      <c r="J200" s="3" t="s">
        <v>621</v>
      </c>
      <c r="K200" s="3" t="s">
        <v>621</v>
      </c>
      <c r="L200" s="3" t="s">
        <v>621</v>
      </c>
      <c r="M200" s="3" t="s">
        <v>621</v>
      </c>
      <c r="N200" s="3" t="s">
        <v>621</v>
      </c>
      <c r="O200" s="3" t="s">
        <v>621</v>
      </c>
      <c r="P200" s="3" t="s">
        <v>621</v>
      </c>
      <c r="Q200" s="3" t="s">
        <v>621</v>
      </c>
      <c r="R200" s="3" t="s">
        <v>621</v>
      </c>
      <c r="S200" s="3" t="s">
        <v>621</v>
      </c>
      <c r="V200" s="20">
        <f t="shared" si="19"/>
        <v>0.4</v>
      </c>
      <c r="W200" s="20" t="str">
        <f t="shared" si="23"/>
        <v/>
      </c>
      <c r="AA200" s="90" t="str">
        <f t="shared" si="18"/>
        <v>'Jämtkraft lokalprisel'</v>
      </c>
      <c r="AC200" s="3">
        <f t="shared" si="20"/>
        <v>1.28</v>
      </c>
      <c r="AD200" s="3">
        <f t="shared" si="21"/>
        <v>2.87</v>
      </c>
      <c r="AE200" s="3">
        <f t="shared" si="22"/>
        <v>0</v>
      </c>
    </row>
    <row r="201" spans="1:31" ht="15" customHeight="1" x14ac:dyDescent="0.35">
      <c r="A201" s="3" t="s">
        <v>243</v>
      </c>
      <c r="B201" s="3" t="s">
        <v>246</v>
      </c>
      <c r="C201" s="3">
        <v>2013</v>
      </c>
      <c r="D201" s="3">
        <v>2</v>
      </c>
      <c r="E201" s="3" t="s">
        <v>621</v>
      </c>
      <c r="F201" s="3" t="s">
        <v>748</v>
      </c>
      <c r="G201" s="3">
        <v>1.28</v>
      </c>
      <c r="H201" s="3">
        <v>2.87</v>
      </c>
      <c r="I201" s="3">
        <v>0</v>
      </c>
      <c r="J201" s="3" t="s">
        <v>621</v>
      </c>
      <c r="K201" s="3" t="s">
        <v>621</v>
      </c>
      <c r="L201" s="3" t="s">
        <v>621</v>
      </c>
      <c r="M201" s="3" t="s">
        <v>621</v>
      </c>
      <c r="N201" s="3" t="s">
        <v>621</v>
      </c>
      <c r="O201" s="3" t="s">
        <v>621</v>
      </c>
      <c r="P201" s="3" t="s">
        <v>621</v>
      </c>
      <c r="Q201" s="3" t="s">
        <v>621</v>
      </c>
      <c r="R201" s="3" t="s">
        <v>621</v>
      </c>
      <c r="S201" s="3" t="s">
        <v>621</v>
      </c>
      <c r="V201" s="20">
        <f t="shared" si="19"/>
        <v>2</v>
      </c>
      <c r="W201" s="20" t="str">
        <f t="shared" si="23"/>
        <v/>
      </c>
      <c r="AA201" s="90" t="str">
        <f t="shared" si="18"/>
        <v>'Jämtkraft lokalel'</v>
      </c>
      <c r="AC201" s="3">
        <f t="shared" si="20"/>
        <v>1.28</v>
      </c>
      <c r="AD201" s="3">
        <f t="shared" si="21"/>
        <v>2.87</v>
      </c>
      <c r="AE201" s="3">
        <f t="shared" si="22"/>
        <v>0</v>
      </c>
    </row>
    <row r="202" spans="1:31" ht="15" customHeight="1" x14ac:dyDescent="0.35">
      <c r="A202" s="3" t="s">
        <v>243</v>
      </c>
      <c r="B202" s="3" t="s">
        <v>247</v>
      </c>
      <c r="C202" s="3">
        <v>2013</v>
      </c>
      <c r="D202" s="3" t="s">
        <v>621</v>
      </c>
      <c r="E202" s="3" t="s">
        <v>621</v>
      </c>
      <c r="F202" s="3" t="s">
        <v>748</v>
      </c>
      <c r="G202" s="3">
        <v>1.28</v>
      </c>
      <c r="H202" s="3">
        <v>2.87</v>
      </c>
      <c r="I202" s="3">
        <v>0</v>
      </c>
      <c r="J202" s="3" t="s">
        <v>621</v>
      </c>
      <c r="K202" s="3" t="s">
        <v>621</v>
      </c>
      <c r="L202" s="3" t="s">
        <v>621</v>
      </c>
      <c r="M202" s="3" t="s">
        <v>621</v>
      </c>
      <c r="N202" s="3" t="s">
        <v>621</v>
      </c>
      <c r="O202" s="3" t="s">
        <v>621</v>
      </c>
      <c r="P202" s="3" t="s">
        <v>621</v>
      </c>
      <c r="Q202" s="3" t="s">
        <v>621</v>
      </c>
      <c r="R202" s="3" t="s">
        <v>621</v>
      </c>
      <c r="S202" s="3" t="s">
        <v>621</v>
      </c>
      <c r="V202" s="20">
        <f t="shared" si="19"/>
        <v>0</v>
      </c>
      <c r="W202" s="20" t="str">
        <f t="shared" si="23"/>
        <v/>
      </c>
      <c r="AA202" s="90" t="str">
        <f t="shared" si="18"/>
        <v>'Jämtkraft lokalel'</v>
      </c>
      <c r="AC202" s="3">
        <f t="shared" si="20"/>
        <v>1.28</v>
      </c>
      <c r="AD202" s="3">
        <f t="shared" si="21"/>
        <v>2.87</v>
      </c>
      <c r="AE202" s="3">
        <f t="shared" si="22"/>
        <v>0</v>
      </c>
    </row>
    <row r="203" spans="1:31" ht="15" customHeight="1" x14ac:dyDescent="0.35">
      <c r="A203" s="3" t="s">
        <v>248</v>
      </c>
      <c r="B203" s="3" t="s">
        <v>249</v>
      </c>
      <c r="C203" s="3">
        <v>2013</v>
      </c>
      <c r="D203" s="3">
        <v>0.14799999999999999</v>
      </c>
      <c r="E203" s="3" t="s">
        <v>621</v>
      </c>
      <c r="F203" s="3" t="s">
        <v>726</v>
      </c>
      <c r="G203" s="3">
        <v>1.1000000000000001</v>
      </c>
      <c r="H203" s="3">
        <v>0</v>
      </c>
      <c r="I203" s="3">
        <v>0</v>
      </c>
      <c r="J203" s="3" t="s">
        <v>621</v>
      </c>
      <c r="K203" s="3" t="s">
        <v>621</v>
      </c>
      <c r="L203" s="3" t="s">
        <v>621</v>
      </c>
      <c r="M203" s="3" t="s">
        <v>621</v>
      </c>
      <c r="N203" s="3" t="s">
        <v>621</v>
      </c>
      <c r="O203" s="3" t="s">
        <v>621</v>
      </c>
      <c r="P203" s="3" t="s">
        <v>621</v>
      </c>
      <c r="Q203" s="3" t="s">
        <v>621</v>
      </c>
      <c r="R203" s="3" t="s">
        <v>621</v>
      </c>
      <c r="S203" s="3" t="s">
        <v>621</v>
      </c>
      <c r="V203" s="20">
        <f t="shared" si="19"/>
        <v>0.14799999999999999</v>
      </c>
      <c r="W203" s="20" t="str">
        <f t="shared" si="23"/>
        <v/>
      </c>
      <c r="AA203" s="90" t="str">
        <f t="shared" si="18"/>
        <v>'Vattenkraft'</v>
      </c>
      <c r="AC203" s="3">
        <f t="shared" si="20"/>
        <v>1.1000000000000001</v>
      </c>
      <c r="AD203" s="3">
        <f t="shared" si="21"/>
        <v>0</v>
      </c>
      <c r="AE203" s="3">
        <f t="shared" si="22"/>
        <v>0</v>
      </c>
    </row>
    <row r="204" spans="1:31" ht="15" customHeight="1" x14ac:dyDescent="0.3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V204" s="20">
        <f t="shared" si="19"/>
        <v>0</v>
      </c>
      <c r="W204" s="20" t="str">
        <f t="shared" si="23"/>
        <v/>
      </c>
      <c r="AA204" s="90" t="str">
        <f t="shared" si="18"/>
        <v>Nordisk residual</v>
      </c>
      <c r="AC204" s="3">
        <f t="shared" si="20"/>
        <v>2.23</v>
      </c>
      <c r="AD204" s="3">
        <f t="shared" si="21"/>
        <v>258</v>
      </c>
      <c r="AE204" s="3">
        <f t="shared" si="22"/>
        <v>0.33</v>
      </c>
    </row>
    <row r="205" spans="1:31" ht="15" customHeight="1" x14ac:dyDescent="0.35">
      <c r="A205" s="3" t="s">
        <v>248</v>
      </c>
      <c r="B205" s="3" t="s">
        <v>251</v>
      </c>
      <c r="C205" s="3">
        <v>2013</v>
      </c>
      <c r="D205" s="3">
        <v>0.39</v>
      </c>
      <c r="E205" s="3">
        <v>0</v>
      </c>
      <c r="F205" s="3" t="s">
        <v>726</v>
      </c>
      <c r="G205" s="3">
        <v>1.1000000000000001</v>
      </c>
      <c r="H205" s="3">
        <v>0</v>
      </c>
      <c r="I205" s="3">
        <v>0</v>
      </c>
      <c r="J205" s="3" t="s">
        <v>621</v>
      </c>
      <c r="K205" s="3" t="s">
        <v>621</v>
      </c>
      <c r="L205" s="3" t="s">
        <v>621</v>
      </c>
      <c r="M205" s="3" t="s">
        <v>621</v>
      </c>
      <c r="N205" s="3" t="s">
        <v>621</v>
      </c>
      <c r="O205" s="3" t="s">
        <v>621</v>
      </c>
      <c r="P205" s="3" t="s">
        <v>621</v>
      </c>
      <c r="Q205" s="3" t="s">
        <v>621</v>
      </c>
      <c r="R205" s="3" t="s">
        <v>621</v>
      </c>
      <c r="S205" s="3" t="s">
        <v>621</v>
      </c>
      <c r="V205" s="20">
        <f t="shared" si="19"/>
        <v>0.39</v>
      </c>
      <c r="W205" s="20" t="str">
        <f t="shared" si="23"/>
        <v/>
      </c>
      <c r="AA205" s="90" t="str">
        <f t="shared" si="18"/>
        <v>'Vattenkraft'</v>
      </c>
      <c r="AC205" s="3">
        <f t="shared" si="20"/>
        <v>1.1000000000000001</v>
      </c>
      <c r="AD205" s="3">
        <f t="shared" si="21"/>
        <v>0</v>
      </c>
      <c r="AE205" s="3">
        <f t="shared" si="22"/>
        <v>0</v>
      </c>
    </row>
    <row r="206" spans="1:31" ht="15" customHeight="1" x14ac:dyDescent="0.35">
      <c r="A206" s="3" t="s">
        <v>248</v>
      </c>
      <c r="B206" s="3" t="s">
        <v>252</v>
      </c>
      <c r="C206" s="3">
        <v>2013</v>
      </c>
      <c r="D206" s="3">
        <v>7.42</v>
      </c>
      <c r="E206" s="3">
        <v>22.92</v>
      </c>
      <c r="F206" s="3" t="s">
        <v>726</v>
      </c>
      <c r="G206" s="3">
        <v>1.1000000000000001</v>
      </c>
      <c r="H206" s="3">
        <v>0</v>
      </c>
      <c r="I206" s="3">
        <v>0</v>
      </c>
      <c r="J206" s="3" t="s">
        <v>621</v>
      </c>
      <c r="K206" s="3" t="s">
        <v>621</v>
      </c>
      <c r="L206" s="3" t="s">
        <v>621</v>
      </c>
      <c r="M206" s="3" t="s">
        <v>621</v>
      </c>
      <c r="N206" s="3" t="s">
        <v>621</v>
      </c>
      <c r="O206" s="3">
        <v>13.13</v>
      </c>
      <c r="P206" s="3">
        <v>0.11</v>
      </c>
      <c r="Q206" s="3">
        <v>6</v>
      </c>
      <c r="R206" s="3">
        <v>13</v>
      </c>
      <c r="S206" s="3">
        <v>0</v>
      </c>
      <c r="V206" s="20">
        <f t="shared" si="19"/>
        <v>7.42</v>
      </c>
      <c r="W206" s="20" t="str">
        <f t="shared" si="23"/>
        <v/>
      </c>
      <c r="AA206" s="90" t="str">
        <f t="shared" si="18"/>
        <v>'Vattenkraft'</v>
      </c>
      <c r="AC206" s="3">
        <f t="shared" si="20"/>
        <v>1.1000000000000001</v>
      </c>
      <c r="AD206" s="3">
        <f t="shared" si="21"/>
        <v>0</v>
      </c>
      <c r="AE206" s="3">
        <f t="shared" si="22"/>
        <v>0</v>
      </c>
    </row>
    <row r="207" spans="1:31" ht="15" customHeight="1" x14ac:dyDescent="0.3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V207" s="20">
        <f t="shared" si="19"/>
        <v>0</v>
      </c>
      <c r="W207" s="20" t="str">
        <f t="shared" si="23"/>
        <v/>
      </c>
      <c r="AA207" s="90" t="str">
        <f t="shared" si="18"/>
        <v>Nordisk residual</v>
      </c>
      <c r="AC207" s="3">
        <f t="shared" si="20"/>
        <v>2.23</v>
      </c>
      <c r="AD207" s="3">
        <f t="shared" si="21"/>
        <v>258</v>
      </c>
      <c r="AE207" s="3">
        <f t="shared" si="22"/>
        <v>0.33</v>
      </c>
    </row>
    <row r="208" spans="1:31" ht="15" customHeight="1" x14ac:dyDescent="0.35">
      <c r="A208" s="3" t="s">
        <v>248</v>
      </c>
      <c r="B208" s="3" t="s">
        <v>254</v>
      </c>
      <c r="C208" s="3">
        <v>2013</v>
      </c>
      <c r="D208" s="3">
        <v>0.06</v>
      </c>
      <c r="E208" s="3">
        <v>0</v>
      </c>
      <c r="F208" s="3" t="s">
        <v>726</v>
      </c>
      <c r="G208" s="3">
        <v>1.1000000000000001</v>
      </c>
      <c r="H208" s="3">
        <v>0</v>
      </c>
      <c r="I208" s="3">
        <v>0</v>
      </c>
      <c r="J208" s="3" t="s">
        <v>621</v>
      </c>
      <c r="K208" s="3" t="s">
        <v>621</v>
      </c>
      <c r="L208" s="3" t="s">
        <v>621</v>
      </c>
      <c r="M208" s="3" t="s">
        <v>621</v>
      </c>
      <c r="N208" s="3" t="s">
        <v>621</v>
      </c>
      <c r="O208" s="3" t="s">
        <v>621</v>
      </c>
      <c r="P208" s="3" t="s">
        <v>621</v>
      </c>
      <c r="Q208" s="3" t="s">
        <v>621</v>
      </c>
      <c r="R208" s="3" t="s">
        <v>621</v>
      </c>
      <c r="S208" s="3" t="s">
        <v>621</v>
      </c>
      <c r="V208" s="20">
        <f t="shared" si="19"/>
        <v>0.06</v>
      </c>
      <c r="W208" s="20" t="str">
        <f t="shared" si="23"/>
        <v/>
      </c>
      <c r="AA208" s="90" t="str">
        <f t="shared" si="18"/>
        <v>'Vattenkraft'</v>
      </c>
      <c r="AC208" s="3">
        <f t="shared" si="20"/>
        <v>1.1000000000000001</v>
      </c>
      <c r="AD208" s="3">
        <f t="shared" si="21"/>
        <v>0</v>
      </c>
      <c r="AE208" s="3">
        <f t="shared" si="22"/>
        <v>0</v>
      </c>
    </row>
    <row r="209" spans="1:31" ht="15" customHeight="1" x14ac:dyDescent="0.35">
      <c r="A209" s="3" t="s">
        <v>255</v>
      </c>
      <c r="B209" s="3" t="s">
        <v>256</v>
      </c>
      <c r="C209" s="3">
        <v>2013</v>
      </c>
      <c r="D209" s="3">
        <v>7.2</v>
      </c>
      <c r="E209" s="3">
        <v>18.600000000000001</v>
      </c>
      <c r="F209" s="3" t="s">
        <v>749</v>
      </c>
      <c r="G209" s="3">
        <v>1.1000000000000001</v>
      </c>
      <c r="H209" s="3">
        <v>0</v>
      </c>
      <c r="I209" s="3">
        <v>0</v>
      </c>
      <c r="J209" s="3" t="s">
        <v>621</v>
      </c>
      <c r="K209" s="3" t="s">
        <v>621</v>
      </c>
      <c r="L209" s="3" t="s">
        <v>621</v>
      </c>
      <c r="M209" s="3" t="s">
        <v>621</v>
      </c>
      <c r="N209" s="3" t="s">
        <v>621</v>
      </c>
      <c r="O209" s="3" t="s">
        <v>621</v>
      </c>
      <c r="P209" s="3" t="s">
        <v>621</v>
      </c>
      <c r="Q209" s="3" t="s">
        <v>621</v>
      </c>
      <c r="R209" s="3" t="s">
        <v>621</v>
      </c>
      <c r="S209" s="3" t="s">
        <v>621</v>
      </c>
      <c r="V209" s="20">
        <f t="shared" si="19"/>
        <v>7.2</v>
      </c>
      <c r="W209" s="20" t="str">
        <f t="shared" si="23"/>
        <v/>
      </c>
      <c r="AA209" s="90" t="str">
        <f t="shared" si="18"/>
        <v>'100% förnybar el'</v>
      </c>
      <c r="AC209" s="3">
        <f t="shared" si="20"/>
        <v>1.1000000000000001</v>
      </c>
      <c r="AD209" s="3">
        <f t="shared" si="21"/>
        <v>0</v>
      </c>
      <c r="AE209" s="3">
        <f t="shared" si="22"/>
        <v>0</v>
      </c>
    </row>
    <row r="210" spans="1:31" ht="15" customHeight="1" x14ac:dyDescent="0.3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V210" s="20">
        <f t="shared" si="19"/>
        <v>0</v>
      </c>
      <c r="W210" s="20" t="str">
        <f t="shared" si="23"/>
        <v/>
      </c>
      <c r="AA210" s="90" t="str">
        <f t="shared" si="18"/>
        <v>Nordisk residual</v>
      </c>
      <c r="AC210" s="3">
        <f t="shared" si="20"/>
        <v>2.23</v>
      </c>
      <c r="AD210" s="3">
        <f t="shared" si="21"/>
        <v>258</v>
      </c>
      <c r="AE210" s="3">
        <f t="shared" si="22"/>
        <v>0.33</v>
      </c>
    </row>
    <row r="211" spans="1:31" ht="15" customHeight="1" x14ac:dyDescent="0.35">
      <c r="A211" s="3" t="s">
        <v>258</v>
      </c>
      <c r="B211" s="3" t="s">
        <v>259</v>
      </c>
      <c r="C211" s="3">
        <v>2013</v>
      </c>
      <c r="D211" s="3">
        <v>0</v>
      </c>
      <c r="E211" s="3">
        <v>0</v>
      </c>
      <c r="F211" s="3" t="s">
        <v>750</v>
      </c>
      <c r="G211" s="3">
        <v>0</v>
      </c>
      <c r="H211" s="3">
        <v>0</v>
      </c>
      <c r="I211" s="3">
        <v>0</v>
      </c>
      <c r="J211" s="3" t="s">
        <v>621</v>
      </c>
      <c r="K211" s="3" t="s">
        <v>621</v>
      </c>
      <c r="L211" s="3" t="s">
        <v>621</v>
      </c>
      <c r="M211" s="3" t="s">
        <v>621</v>
      </c>
      <c r="N211" s="3" t="s">
        <v>621</v>
      </c>
      <c r="O211" s="3" t="s">
        <v>621</v>
      </c>
      <c r="P211" s="3" t="s">
        <v>621</v>
      </c>
      <c r="Q211" s="3" t="s">
        <v>621</v>
      </c>
      <c r="R211" s="3" t="s">
        <v>621</v>
      </c>
      <c r="S211" s="3" t="s">
        <v>621</v>
      </c>
      <c r="V211" s="20">
        <f t="shared" si="19"/>
        <v>0</v>
      </c>
      <c r="W211" s="20" t="str">
        <f t="shared" si="23"/>
        <v/>
      </c>
      <c r="AA211" s="90" t="str">
        <f t="shared" si="18"/>
        <v>'100% Vindkraft'</v>
      </c>
      <c r="AC211" s="3">
        <f t="shared" si="20"/>
        <v>0</v>
      </c>
      <c r="AD211" s="3">
        <f t="shared" si="21"/>
        <v>0</v>
      </c>
      <c r="AE211" s="3">
        <f t="shared" si="22"/>
        <v>0</v>
      </c>
    </row>
    <row r="212" spans="1:31" ht="15" customHeight="1" x14ac:dyDescent="0.35">
      <c r="A212" s="3" t="s">
        <v>260</v>
      </c>
      <c r="B212" s="3" t="s">
        <v>261</v>
      </c>
      <c r="C212" s="3">
        <v>2013</v>
      </c>
      <c r="D212" s="3">
        <v>8.5109999999999992</v>
      </c>
      <c r="E212" s="3">
        <v>22.114999999999998</v>
      </c>
      <c r="F212" s="3" t="s">
        <v>751</v>
      </c>
      <c r="G212" s="3">
        <v>1.2</v>
      </c>
      <c r="H212" s="3">
        <v>0</v>
      </c>
      <c r="I212" s="3">
        <v>0</v>
      </c>
      <c r="J212" s="3" t="s">
        <v>621</v>
      </c>
      <c r="K212" s="3" t="s">
        <v>621</v>
      </c>
      <c r="L212" s="3" t="s">
        <v>621</v>
      </c>
      <c r="M212" s="3" t="s">
        <v>621</v>
      </c>
      <c r="N212" s="3" t="s">
        <v>621</v>
      </c>
      <c r="O212" s="3" t="s">
        <v>621</v>
      </c>
      <c r="P212" s="3" t="s">
        <v>621</v>
      </c>
      <c r="Q212" s="3" t="s">
        <v>621</v>
      </c>
      <c r="R212" s="3" t="s">
        <v>621</v>
      </c>
      <c r="S212" s="3" t="s">
        <v>621</v>
      </c>
      <c r="V212" s="20">
        <f t="shared" si="19"/>
        <v>8.5109999999999992</v>
      </c>
      <c r="W212" s="20" t="str">
        <f t="shared" si="23"/>
        <v/>
      </c>
      <c r="AA212" s="90" t="str">
        <f t="shared" si="18"/>
        <v>'VärmlandsEl'</v>
      </c>
      <c r="AC212" s="3">
        <f t="shared" si="20"/>
        <v>1.2</v>
      </c>
      <c r="AD212" s="3">
        <f t="shared" si="21"/>
        <v>0</v>
      </c>
      <c r="AE212" s="3">
        <f t="shared" si="22"/>
        <v>0</v>
      </c>
    </row>
    <row r="213" spans="1:31" ht="15" customHeight="1" x14ac:dyDescent="0.3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V213" s="20">
        <f t="shared" si="19"/>
        <v>0</v>
      </c>
      <c r="W213" s="20" t="str">
        <f t="shared" si="23"/>
        <v/>
      </c>
      <c r="AA213" s="90" t="str">
        <f t="shared" si="18"/>
        <v>Nordisk residual</v>
      </c>
      <c r="AC213" s="3">
        <f t="shared" si="20"/>
        <v>2.23</v>
      </c>
      <c r="AD213" s="3">
        <f t="shared" si="21"/>
        <v>258</v>
      </c>
      <c r="AE213" s="3">
        <f t="shared" si="22"/>
        <v>0.33</v>
      </c>
    </row>
    <row r="214" spans="1:31" ht="15" customHeight="1" x14ac:dyDescent="0.3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V214" s="20">
        <f t="shared" si="19"/>
        <v>0</v>
      </c>
      <c r="W214" s="20" t="str">
        <f t="shared" si="23"/>
        <v/>
      </c>
      <c r="AA214" s="90" t="str">
        <f t="shared" si="18"/>
        <v>Nordisk residual</v>
      </c>
      <c r="AC214" s="3">
        <f t="shared" si="20"/>
        <v>2.23</v>
      </c>
      <c r="AD214" s="3">
        <f t="shared" si="21"/>
        <v>258</v>
      </c>
      <c r="AE214" s="3">
        <f t="shared" si="22"/>
        <v>0.33</v>
      </c>
    </row>
    <row r="215" spans="1:31" ht="15" customHeight="1" x14ac:dyDescent="0.35">
      <c r="A215" s="3" t="s">
        <v>265</v>
      </c>
      <c r="B215" s="3" t="s">
        <v>266</v>
      </c>
      <c r="C215" s="3">
        <v>2013</v>
      </c>
      <c r="D215" s="3">
        <v>1.97</v>
      </c>
      <c r="E215" s="3" t="s">
        <v>621</v>
      </c>
      <c r="F215" s="3" t="s">
        <v>752</v>
      </c>
      <c r="G215" s="3">
        <v>1.87</v>
      </c>
      <c r="H215" s="3">
        <v>133</v>
      </c>
      <c r="I215" s="3">
        <v>16.100000000000001</v>
      </c>
      <c r="J215" s="3" t="s">
        <v>621</v>
      </c>
      <c r="K215" s="3" t="s">
        <v>621</v>
      </c>
      <c r="L215" s="3" t="s">
        <v>621</v>
      </c>
      <c r="M215" s="3" t="s">
        <v>621</v>
      </c>
      <c r="N215" s="3" t="s">
        <v>621</v>
      </c>
      <c r="O215" s="3" t="s">
        <v>621</v>
      </c>
      <c r="P215" s="3" t="s">
        <v>621</v>
      </c>
      <c r="Q215" s="3" t="s">
        <v>621</v>
      </c>
      <c r="R215" s="3" t="s">
        <v>621</v>
      </c>
      <c r="S215" s="3" t="s">
        <v>621</v>
      </c>
      <c r="V215" s="20">
        <f t="shared" si="19"/>
        <v>1.97</v>
      </c>
      <c r="W215" s="20" t="str">
        <f t="shared" si="23"/>
        <v/>
      </c>
      <c r="AA215" s="90" t="str">
        <f t="shared" si="18"/>
        <v>'Mix El'</v>
      </c>
      <c r="AC215" s="3">
        <f t="shared" si="20"/>
        <v>1.87</v>
      </c>
      <c r="AD215" s="3">
        <f t="shared" si="21"/>
        <v>133</v>
      </c>
      <c r="AE215" s="3">
        <f t="shared" si="22"/>
        <v>16.100000000000001</v>
      </c>
    </row>
    <row r="216" spans="1:31" ht="15" customHeight="1" x14ac:dyDescent="0.35">
      <c r="A216" s="3" t="s">
        <v>267</v>
      </c>
      <c r="B216" s="3" t="s">
        <v>268</v>
      </c>
      <c r="C216" s="3">
        <v>2013</v>
      </c>
      <c r="D216" s="3">
        <v>26.338000000000001</v>
      </c>
      <c r="E216" s="3" t="s">
        <v>621</v>
      </c>
      <c r="F216" s="3" t="s">
        <v>621</v>
      </c>
      <c r="G216" s="3">
        <v>2.23</v>
      </c>
      <c r="H216" s="3">
        <v>258</v>
      </c>
      <c r="I216" s="3">
        <v>0.33</v>
      </c>
      <c r="J216" s="3" t="s">
        <v>621</v>
      </c>
      <c r="K216" s="3" t="s">
        <v>621</v>
      </c>
      <c r="L216" s="3" t="s">
        <v>621</v>
      </c>
      <c r="M216" s="3" t="s">
        <v>621</v>
      </c>
      <c r="N216" s="3" t="s">
        <v>621</v>
      </c>
      <c r="O216" s="3" t="s">
        <v>621</v>
      </c>
      <c r="P216" s="3" t="s">
        <v>621</v>
      </c>
      <c r="Q216" s="3" t="s">
        <v>621</v>
      </c>
      <c r="R216" s="3" t="s">
        <v>621</v>
      </c>
      <c r="S216" s="3" t="s">
        <v>621</v>
      </c>
      <c r="V216" s="20">
        <f t="shared" si="19"/>
        <v>26.338000000000001</v>
      </c>
      <c r="W216" s="20" t="str">
        <f t="shared" si="23"/>
        <v/>
      </c>
      <c r="AA216" s="90" t="str">
        <f t="shared" si="18"/>
        <v>Nordisk residual</v>
      </c>
      <c r="AC216" s="3">
        <f t="shared" si="20"/>
        <v>2.23</v>
      </c>
      <c r="AD216" s="3">
        <f t="shared" si="21"/>
        <v>258</v>
      </c>
      <c r="AE216" s="3">
        <f t="shared" si="22"/>
        <v>0.33</v>
      </c>
    </row>
    <row r="217" spans="1:31" ht="15" customHeight="1" x14ac:dyDescent="0.35">
      <c r="A217" s="3" t="s">
        <v>267</v>
      </c>
      <c r="B217" s="3" t="s">
        <v>269</v>
      </c>
      <c r="C217" s="3">
        <v>2013</v>
      </c>
      <c r="D217" s="3">
        <v>1.819</v>
      </c>
      <c r="E217" s="3" t="s">
        <v>621</v>
      </c>
      <c r="F217" s="3" t="s">
        <v>621</v>
      </c>
      <c r="G217" s="3">
        <v>2.23</v>
      </c>
      <c r="H217" s="3">
        <v>258</v>
      </c>
      <c r="I217" s="3">
        <v>0.33</v>
      </c>
      <c r="J217" s="3" t="s">
        <v>621</v>
      </c>
      <c r="K217" s="3" t="s">
        <v>621</v>
      </c>
      <c r="L217" s="3" t="s">
        <v>621</v>
      </c>
      <c r="M217" s="3" t="s">
        <v>621</v>
      </c>
      <c r="N217" s="3" t="s">
        <v>621</v>
      </c>
      <c r="O217" s="3" t="s">
        <v>621</v>
      </c>
      <c r="P217" s="3" t="s">
        <v>621</v>
      </c>
      <c r="Q217" s="3" t="s">
        <v>621</v>
      </c>
      <c r="R217" s="3" t="s">
        <v>621</v>
      </c>
      <c r="S217" s="3" t="s">
        <v>621</v>
      </c>
      <c r="V217" s="20">
        <f t="shared" si="19"/>
        <v>1.819</v>
      </c>
      <c r="W217" s="20" t="str">
        <f t="shared" si="23"/>
        <v/>
      </c>
      <c r="AA217" s="90" t="str">
        <f t="shared" si="18"/>
        <v>Nordisk residual</v>
      </c>
      <c r="AC217" s="3">
        <f t="shared" si="20"/>
        <v>2.23</v>
      </c>
      <c r="AD217" s="3">
        <f t="shared" si="21"/>
        <v>258</v>
      </c>
      <c r="AE217" s="3">
        <f t="shared" si="22"/>
        <v>0.33</v>
      </c>
    </row>
    <row r="218" spans="1:31" ht="15" customHeight="1" x14ac:dyDescent="0.35">
      <c r="A218" s="3" t="s">
        <v>270</v>
      </c>
      <c r="B218" s="3" t="s">
        <v>271</v>
      </c>
      <c r="C218" s="3">
        <v>2013</v>
      </c>
      <c r="D218" s="3" t="s">
        <v>621</v>
      </c>
      <c r="E218" s="3" t="s">
        <v>621</v>
      </c>
      <c r="F218" s="3" t="s">
        <v>622</v>
      </c>
      <c r="G218" s="3">
        <v>2.23</v>
      </c>
      <c r="H218" s="3">
        <v>258</v>
      </c>
      <c r="I218" s="3">
        <v>0.33</v>
      </c>
      <c r="J218" s="3">
        <v>115</v>
      </c>
      <c r="K218" s="3">
        <v>0.09</v>
      </c>
      <c r="L218" s="3">
        <v>13</v>
      </c>
      <c r="M218" s="3">
        <v>6.7</v>
      </c>
      <c r="N218" s="3">
        <v>1.5</v>
      </c>
      <c r="O218" s="3" t="s">
        <v>621</v>
      </c>
      <c r="P218" s="3">
        <v>0.27</v>
      </c>
      <c r="Q218" s="3" t="s">
        <v>621</v>
      </c>
      <c r="R218" s="3" t="s">
        <v>621</v>
      </c>
      <c r="S218" s="3">
        <v>1.7</v>
      </c>
      <c r="V218" s="20">
        <f t="shared" si="19"/>
        <v>0</v>
      </c>
      <c r="W218" s="20">
        <f t="shared" si="23"/>
        <v>115</v>
      </c>
      <c r="AA218" s="90" t="str">
        <f t="shared" si="18"/>
        <v>Nordisk residual</v>
      </c>
      <c r="AC218" s="3">
        <f t="shared" si="20"/>
        <v>2.23</v>
      </c>
      <c r="AD218" s="3">
        <f t="shared" si="21"/>
        <v>258</v>
      </c>
      <c r="AE218" s="3">
        <f t="shared" si="22"/>
        <v>0.33</v>
      </c>
    </row>
    <row r="219" spans="1:31" ht="15" customHeight="1" x14ac:dyDescent="0.35">
      <c r="A219" s="3" t="s">
        <v>272</v>
      </c>
      <c r="B219" s="3" t="s">
        <v>273</v>
      </c>
      <c r="C219" s="3">
        <v>2013</v>
      </c>
      <c r="D219" s="3">
        <v>0.03</v>
      </c>
      <c r="E219" s="3" t="s">
        <v>621</v>
      </c>
      <c r="F219" s="3" t="s">
        <v>726</v>
      </c>
      <c r="G219" s="3">
        <v>2.23</v>
      </c>
      <c r="H219" s="3">
        <v>258</v>
      </c>
      <c r="I219" s="3">
        <v>0.33</v>
      </c>
      <c r="J219" s="3" t="s">
        <v>621</v>
      </c>
      <c r="K219" s="3" t="s">
        <v>621</v>
      </c>
      <c r="L219" s="3" t="s">
        <v>621</v>
      </c>
      <c r="M219" s="3" t="s">
        <v>621</v>
      </c>
      <c r="N219" s="3" t="s">
        <v>621</v>
      </c>
      <c r="O219" s="3" t="s">
        <v>621</v>
      </c>
      <c r="P219" s="3" t="s">
        <v>621</v>
      </c>
      <c r="Q219" s="3" t="s">
        <v>621</v>
      </c>
      <c r="R219" s="3" t="s">
        <v>621</v>
      </c>
      <c r="S219" s="3" t="s">
        <v>621</v>
      </c>
      <c r="V219" s="20">
        <f t="shared" si="19"/>
        <v>0.03</v>
      </c>
      <c r="W219" s="20" t="str">
        <f t="shared" si="23"/>
        <v/>
      </c>
      <c r="AA219" s="90" t="str">
        <f t="shared" si="18"/>
        <v>'Vattenkraft'</v>
      </c>
      <c r="AC219" s="3">
        <f t="shared" si="20"/>
        <v>2.23</v>
      </c>
      <c r="AD219" s="3">
        <f t="shared" si="21"/>
        <v>258</v>
      </c>
      <c r="AE219" s="3">
        <f t="shared" si="22"/>
        <v>0.33</v>
      </c>
    </row>
    <row r="220" spans="1:31" ht="15" customHeight="1" x14ac:dyDescent="0.35">
      <c r="A220" s="3" t="s">
        <v>272</v>
      </c>
      <c r="B220" s="3" t="s">
        <v>274</v>
      </c>
      <c r="C220" s="3">
        <v>2013</v>
      </c>
      <c r="D220" s="3">
        <v>3.5000000000000003E-2</v>
      </c>
      <c r="E220" s="3" t="s">
        <v>621</v>
      </c>
      <c r="F220" s="3" t="s">
        <v>726</v>
      </c>
      <c r="G220" s="3">
        <v>2.23</v>
      </c>
      <c r="H220" s="3">
        <v>258</v>
      </c>
      <c r="I220" s="3">
        <v>0.33</v>
      </c>
      <c r="J220" s="3" t="s">
        <v>621</v>
      </c>
      <c r="K220" s="3" t="s">
        <v>621</v>
      </c>
      <c r="L220" s="3" t="s">
        <v>621</v>
      </c>
      <c r="M220" s="3" t="s">
        <v>621</v>
      </c>
      <c r="N220" s="3" t="s">
        <v>621</v>
      </c>
      <c r="O220" s="3" t="s">
        <v>621</v>
      </c>
      <c r="P220" s="3" t="s">
        <v>621</v>
      </c>
      <c r="Q220" s="3" t="s">
        <v>621</v>
      </c>
      <c r="R220" s="3" t="s">
        <v>621</v>
      </c>
      <c r="S220" s="3" t="s">
        <v>621</v>
      </c>
      <c r="V220" s="20">
        <f t="shared" si="19"/>
        <v>3.5000000000000003E-2</v>
      </c>
      <c r="W220" s="20" t="str">
        <f t="shared" si="23"/>
        <v/>
      </c>
      <c r="AA220" s="90" t="str">
        <f t="shared" si="18"/>
        <v>'Vattenkraft'</v>
      </c>
      <c r="AC220" s="3">
        <f t="shared" si="20"/>
        <v>2.23</v>
      </c>
      <c r="AD220" s="3">
        <f t="shared" si="21"/>
        <v>258</v>
      </c>
      <c r="AE220" s="3">
        <f t="shared" si="22"/>
        <v>0.33</v>
      </c>
    </row>
    <row r="221" spans="1:31" ht="15" customHeight="1" x14ac:dyDescent="0.35">
      <c r="A221" s="3" t="s">
        <v>272</v>
      </c>
      <c r="B221" s="3" t="s">
        <v>275</v>
      </c>
      <c r="C221" s="3">
        <v>2013</v>
      </c>
      <c r="D221" s="3">
        <v>4.7600000000000003E-2</v>
      </c>
      <c r="E221" s="3" t="s">
        <v>621</v>
      </c>
      <c r="F221" s="3" t="s">
        <v>726</v>
      </c>
      <c r="G221" s="3">
        <v>2.23</v>
      </c>
      <c r="H221" s="3">
        <v>258</v>
      </c>
      <c r="I221" s="3">
        <v>0.33</v>
      </c>
      <c r="J221" s="3" t="s">
        <v>621</v>
      </c>
      <c r="K221" s="3" t="s">
        <v>621</v>
      </c>
      <c r="L221" s="3" t="s">
        <v>621</v>
      </c>
      <c r="M221" s="3" t="s">
        <v>621</v>
      </c>
      <c r="N221" s="3" t="s">
        <v>621</v>
      </c>
      <c r="O221" s="3" t="s">
        <v>621</v>
      </c>
      <c r="P221" s="3" t="s">
        <v>621</v>
      </c>
      <c r="Q221" s="3" t="s">
        <v>621</v>
      </c>
      <c r="R221" s="3" t="s">
        <v>621</v>
      </c>
      <c r="S221" s="3" t="s">
        <v>621</v>
      </c>
      <c r="V221" s="20">
        <f t="shared" si="19"/>
        <v>4.7600000000000003E-2</v>
      </c>
      <c r="W221" s="20" t="str">
        <f t="shared" si="23"/>
        <v/>
      </c>
      <c r="AA221" s="90" t="str">
        <f t="shared" si="18"/>
        <v>'Vattenkraft'</v>
      </c>
      <c r="AC221" s="3">
        <f t="shared" si="20"/>
        <v>2.23</v>
      </c>
      <c r="AD221" s="3">
        <f t="shared" si="21"/>
        <v>258</v>
      </c>
      <c r="AE221" s="3">
        <f t="shared" si="22"/>
        <v>0.33</v>
      </c>
    </row>
    <row r="222" spans="1:31" ht="15" customHeight="1" x14ac:dyDescent="0.35">
      <c r="A222" s="3" t="s">
        <v>272</v>
      </c>
      <c r="B222" s="3" t="s">
        <v>276</v>
      </c>
      <c r="C222" s="3">
        <v>2013</v>
      </c>
      <c r="D222" s="3" t="s">
        <v>621</v>
      </c>
      <c r="E222" s="3">
        <v>4.0999999999999996</v>
      </c>
      <c r="F222" s="3" t="s">
        <v>726</v>
      </c>
      <c r="G222" s="3">
        <v>2.23</v>
      </c>
      <c r="H222" s="3">
        <v>258</v>
      </c>
      <c r="I222" s="3">
        <v>0.33</v>
      </c>
      <c r="J222" s="3">
        <v>35.6</v>
      </c>
      <c r="K222" s="3">
        <v>0.31</v>
      </c>
      <c r="L222" s="3">
        <v>69</v>
      </c>
      <c r="M222" s="3">
        <v>10</v>
      </c>
      <c r="N222" s="3">
        <v>13</v>
      </c>
      <c r="O222" s="3" t="s">
        <v>621</v>
      </c>
      <c r="P222" s="3" t="s">
        <v>621</v>
      </c>
      <c r="Q222" s="3" t="s">
        <v>621</v>
      </c>
      <c r="R222" s="3" t="s">
        <v>621</v>
      </c>
      <c r="S222" s="3" t="s">
        <v>621</v>
      </c>
      <c r="V222" s="20">
        <f t="shared" si="19"/>
        <v>0</v>
      </c>
      <c r="W222" s="20">
        <f t="shared" si="23"/>
        <v>35.6</v>
      </c>
      <c r="AA222" s="90" t="str">
        <f t="shared" si="18"/>
        <v>'Vattenkraft'</v>
      </c>
      <c r="AC222" s="3">
        <f t="shared" si="20"/>
        <v>2.23</v>
      </c>
      <c r="AD222" s="3">
        <f t="shared" si="21"/>
        <v>258</v>
      </c>
      <c r="AE222" s="3">
        <f t="shared" si="22"/>
        <v>0.33</v>
      </c>
    </row>
    <row r="223" spans="1:31" ht="15" customHeight="1" x14ac:dyDescent="0.35">
      <c r="A223" s="3" t="s">
        <v>277</v>
      </c>
      <c r="B223" s="3" t="s">
        <v>278</v>
      </c>
      <c r="C223" s="3">
        <v>2013</v>
      </c>
      <c r="D223" s="3" t="s">
        <v>621</v>
      </c>
      <c r="E223" s="3" t="s">
        <v>621</v>
      </c>
      <c r="F223" s="3" t="s">
        <v>753</v>
      </c>
      <c r="G223" s="3">
        <v>1.1000000000000001</v>
      </c>
      <c r="H223" s="3">
        <v>0</v>
      </c>
      <c r="I223" s="3">
        <v>0</v>
      </c>
      <c r="J223" s="3" t="s">
        <v>621</v>
      </c>
      <c r="K223" s="3" t="s">
        <v>621</v>
      </c>
      <c r="L223" s="3" t="s">
        <v>621</v>
      </c>
      <c r="M223" s="3" t="s">
        <v>621</v>
      </c>
      <c r="N223" s="3" t="s">
        <v>621</v>
      </c>
      <c r="O223" s="3" t="s">
        <v>621</v>
      </c>
      <c r="P223" s="3" t="s">
        <v>621</v>
      </c>
      <c r="Q223" s="3" t="s">
        <v>621</v>
      </c>
      <c r="R223" s="3" t="s">
        <v>621</v>
      </c>
      <c r="S223" s="3" t="s">
        <v>621</v>
      </c>
      <c r="V223" s="20">
        <f t="shared" si="19"/>
        <v>0</v>
      </c>
      <c r="W223" s="20" t="str">
        <f t="shared" si="23"/>
        <v/>
      </c>
      <c r="AA223" s="90" t="str">
        <f t="shared" si="18"/>
        <v>'Förnybar'</v>
      </c>
      <c r="AC223" s="3">
        <f t="shared" si="20"/>
        <v>1.1000000000000001</v>
      </c>
      <c r="AD223" s="3">
        <f t="shared" si="21"/>
        <v>0</v>
      </c>
      <c r="AE223" s="3">
        <f t="shared" si="22"/>
        <v>0</v>
      </c>
    </row>
    <row r="224" spans="1:31" ht="15" customHeight="1" x14ac:dyDescent="0.35">
      <c r="A224" s="3" t="s">
        <v>277</v>
      </c>
      <c r="B224" s="3" t="s">
        <v>279</v>
      </c>
      <c r="C224" s="3">
        <v>2013</v>
      </c>
      <c r="D224" s="3" t="s">
        <v>621</v>
      </c>
      <c r="E224" s="3" t="s">
        <v>621</v>
      </c>
      <c r="F224" s="3" t="s">
        <v>753</v>
      </c>
      <c r="G224" s="3">
        <v>1.1000000000000001</v>
      </c>
      <c r="H224" s="3">
        <v>0</v>
      </c>
      <c r="I224" s="3">
        <v>0</v>
      </c>
      <c r="J224" s="3" t="s">
        <v>621</v>
      </c>
      <c r="K224" s="3" t="s">
        <v>621</v>
      </c>
      <c r="L224" s="3" t="s">
        <v>621</v>
      </c>
      <c r="M224" s="3" t="s">
        <v>621</v>
      </c>
      <c r="N224" s="3" t="s">
        <v>621</v>
      </c>
      <c r="O224" s="3" t="s">
        <v>621</v>
      </c>
      <c r="P224" s="3" t="s">
        <v>621</v>
      </c>
      <c r="Q224" s="3" t="s">
        <v>621</v>
      </c>
      <c r="R224" s="3" t="s">
        <v>621</v>
      </c>
      <c r="S224" s="3" t="s">
        <v>621</v>
      </c>
      <c r="V224" s="20">
        <f t="shared" si="19"/>
        <v>0</v>
      </c>
      <c r="W224" s="20" t="str">
        <f t="shared" si="23"/>
        <v/>
      </c>
      <c r="AA224" s="90" t="str">
        <f t="shared" si="18"/>
        <v>'Förnybar'</v>
      </c>
      <c r="AC224" s="3">
        <f t="shared" si="20"/>
        <v>1.1000000000000001</v>
      </c>
      <c r="AD224" s="3">
        <f t="shared" si="21"/>
        <v>0</v>
      </c>
      <c r="AE224" s="3">
        <f t="shared" si="22"/>
        <v>0</v>
      </c>
    </row>
    <row r="225" spans="1:31" ht="15" customHeight="1" x14ac:dyDescent="0.35">
      <c r="A225" s="3" t="s">
        <v>280</v>
      </c>
      <c r="B225" s="3" t="s">
        <v>281</v>
      </c>
      <c r="C225" s="3">
        <v>2013</v>
      </c>
      <c r="D225" s="3">
        <v>2.41</v>
      </c>
      <c r="E225" s="3">
        <v>9.3699999999999992</v>
      </c>
      <c r="F225" s="3" t="s">
        <v>622</v>
      </c>
      <c r="G225" s="3">
        <v>2.23</v>
      </c>
      <c r="H225" s="3">
        <v>258</v>
      </c>
      <c r="I225" s="3">
        <v>0.33</v>
      </c>
      <c r="J225" s="3">
        <v>77.36</v>
      </c>
      <c r="K225" s="3">
        <v>0.11</v>
      </c>
      <c r="L225" s="3">
        <v>6</v>
      </c>
      <c r="M225" s="3">
        <v>13</v>
      </c>
      <c r="N225" s="3">
        <v>0</v>
      </c>
      <c r="O225" s="3" t="s">
        <v>621</v>
      </c>
      <c r="P225" s="3" t="s">
        <v>621</v>
      </c>
      <c r="Q225" s="3" t="s">
        <v>621</v>
      </c>
      <c r="R225" s="3" t="s">
        <v>621</v>
      </c>
      <c r="S225" s="3" t="s">
        <v>621</v>
      </c>
      <c r="V225" s="20">
        <f t="shared" si="19"/>
        <v>2.41</v>
      </c>
      <c r="W225" s="20">
        <f t="shared" si="23"/>
        <v>77.36</v>
      </c>
      <c r="AA225" s="90" t="str">
        <f t="shared" si="18"/>
        <v>Nordisk residual</v>
      </c>
      <c r="AC225" s="3">
        <f t="shared" si="20"/>
        <v>2.23</v>
      </c>
      <c r="AD225" s="3">
        <f t="shared" si="21"/>
        <v>258</v>
      </c>
      <c r="AE225" s="3">
        <f t="shared" si="22"/>
        <v>0.33</v>
      </c>
    </row>
    <row r="226" spans="1:31" ht="15" customHeight="1" x14ac:dyDescent="0.35">
      <c r="A226" s="3" t="s">
        <v>282</v>
      </c>
      <c r="B226" s="3" t="s">
        <v>283</v>
      </c>
      <c r="C226" s="3">
        <v>2013</v>
      </c>
      <c r="D226" s="3">
        <v>0.222</v>
      </c>
      <c r="E226" s="3" t="s">
        <v>621</v>
      </c>
      <c r="F226" s="3" t="s">
        <v>622</v>
      </c>
      <c r="G226" s="3">
        <v>2.23</v>
      </c>
      <c r="H226" s="3">
        <v>258</v>
      </c>
      <c r="I226" s="3">
        <v>0.33</v>
      </c>
      <c r="J226" s="3" t="s">
        <v>621</v>
      </c>
      <c r="K226" s="3" t="s">
        <v>621</v>
      </c>
      <c r="L226" s="3" t="s">
        <v>621</v>
      </c>
      <c r="M226" s="3" t="s">
        <v>621</v>
      </c>
      <c r="N226" s="3" t="s">
        <v>621</v>
      </c>
      <c r="O226" s="3" t="s">
        <v>621</v>
      </c>
      <c r="P226" s="3" t="s">
        <v>621</v>
      </c>
      <c r="Q226" s="3" t="s">
        <v>621</v>
      </c>
      <c r="R226" s="3" t="s">
        <v>621</v>
      </c>
      <c r="S226" s="3" t="s">
        <v>621</v>
      </c>
      <c r="V226" s="20">
        <f t="shared" si="19"/>
        <v>0.222</v>
      </c>
      <c r="W226" s="20" t="str">
        <f t="shared" si="23"/>
        <v/>
      </c>
      <c r="AA226" s="90" t="str">
        <f t="shared" si="18"/>
        <v>Nordisk residual</v>
      </c>
      <c r="AC226" s="3">
        <f t="shared" si="20"/>
        <v>2.23</v>
      </c>
      <c r="AD226" s="3">
        <f t="shared" si="21"/>
        <v>258</v>
      </c>
      <c r="AE226" s="3">
        <f t="shared" si="22"/>
        <v>0.33</v>
      </c>
    </row>
    <row r="227" spans="1:31" ht="15" customHeight="1" x14ac:dyDescent="0.35">
      <c r="A227" s="3" t="s">
        <v>282</v>
      </c>
      <c r="B227" s="3" t="s">
        <v>284</v>
      </c>
      <c r="C227" s="3">
        <v>2013</v>
      </c>
      <c r="D227" s="3">
        <v>0.14499999999999999</v>
      </c>
      <c r="E227" s="3" t="s">
        <v>621</v>
      </c>
      <c r="F227" s="3" t="s">
        <v>622</v>
      </c>
      <c r="G227" s="3">
        <v>2.23</v>
      </c>
      <c r="H227" s="3">
        <v>258</v>
      </c>
      <c r="I227" s="3">
        <v>0.33</v>
      </c>
      <c r="J227" s="3" t="s">
        <v>621</v>
      </c>
      <c r="K227" s="3" t="s">
        <v>621</v>
      </c>
      <c r="L227" s="3" t="s">
        <v>621</v>
      </c>
      <c r="M227" s="3" t="s">
        <v>621</v>
      </c>
      <c r="N227" s="3" t="s">
        <v>621</v>
      </c>
      <c r="O227" s="3" t="s">
        <v>621</v>
      </c>
      <c r="P227" s="3" t="s">
        <v>621</v>
      </c>
      <c r="Q227" s="3" t="s">
        <v>621</v>
      </c>
      <c r="R227" s="3" t="s">
        <v>621</v>
      </c>
      <c r="S227" s="3" t="s">
        <v>621</v>
      </c>
      <c r="V227" s="20">
        <f t="shared" si="19"/>
        <v>0.14499999999999999</v>
      </c>
      <c r="W227" s="20" t="str">
        <f t="shared" si="23"/>
        <v/>
      </c>
      <c r="AA227" s="90" t="str">
        <f t="shared" si="18"/>
        <v>Nordisk residual</v>
      </c>
      <c r="AC227" s="3">
        <f t="shared" si="20"/>
        <v>2.23</v>
      </c>
      <c r="AD227" s="3">
        <f t="shared" si="21"/>
        <v>258</v>
      </c>
      <c r="AE227" s="3">
        <f t="shared" si="22"/>
        <v>0.33</v>
      </c>
    </row>
    <row r="228" spans="1:31" ht="15" customHeight="1" x14ac:dyDescent="0.35">
      <c r="A228" s="3" t="s">
        <v>282</v>
      </c>
      <c r="B228" s="3" t="s">
        <v>285</v>
      </c>
      <c r="C228" s="3">
        <v>2013</v>
      </c>
      <c r="D228" s="3">
        <v>0.22700000000000001</v>
      </c>
      <c r="E228" s="3" t="s">
        <v>621</v>
      </c>
      <c r="F228" s="3" t="s">
        <v>622</v>
      </c>
      <c r="G228" s="3">
        <v>2.23</v>
      </c>
      <c r="H228" s="3">
        <v>258</v>
      </c>
      <c r="I228" s="3">
        <v>0.33</v>
      </c>
      <c r="J228" s="3" t="s">
        <v>621</v>
      </c>
      <c r="K228" s="3" t="s">
        <v>621</v>
      </c>
      <c r="L228" s="3" t="s">
        <v>621</v>
      </c>
      <c r="M228" s="3" t="s">
        <v>621</v>
      </c>
      <c r="N228" s="3" t="s">
        <v>621</v>
      </c>
      <c r="O228" s="3" t="s">
        <v>621</v>
      </c>
      <c r="P228" s="3" t="s">
        <v>621</v>
      </c>
      <c r="Q228" s="3" t="s">
        <v>621</v>
      </c>
      <c r="R228" s="3" t="s">
        <v>621</v>
      </c>
      <c r="S228" s="3" t="s">
        <v>621</v>
      </c>
      <c r="V228" s="20">
        <f t="shared" si="19"/>
        <v>0.22700000000000001</v>
      </c>
      <c r="W228" s="20" t="str">
        <f t="shared" si="23"/>
        <v/>
      </c>
      <c r="AA228" s="90" t="str">
        <f t="shared" si="18"/>
        <v>Nordisk residual</v>
      </c>
      <c r="AC228" s="3">
        <f t="shared" si="20"/>
        <v>2.23</v>
      </c>
      <c r="AD228" s="3">
        <f t="shared" si="21"/>
        <v>258</v>
      </c>
      <c r="AE228" s="3">
        <f t="shared" si="22"/>
        <v>0.33</v>
      </c>
    </row>
    <row r="229" spans="1:31" ht="15" customHeight="1" x14ac:dyDescent="0.35">
      <c r="A229" s="3" t="s">
        <v>282</v>
      </c>
      <c r="B229" s="3" t="s">
        <v>286</v>
      </c>
      <c r="C229" s="3">
        <v>2013</v>
      </c>
      <c r="D229" s="3">
        <v>0.182</v>
      </c>
      <c r="E229" s="3" t="s">
        <v>621</v>
      </c>
      <c r="F229" s="3" t="s">
        <v>622</v>
      </c>
      <c r="G229" s="3">
        <v>2.23</v>
      </c>
      <c r="H229" s="3">
        <v>258</v>
      </c>
      <c r="I229" s="3">
        <v>0.33</v>
      </c>
      <c r="J229" s="3" t="s">
        <v>621</v>
      </c>
      <c r="K229" s="3" t="s">
        <v>621</v>
      </c>
      <c r="L229" s="3" t="s">
        <v>621</v>
      </c>
      <c r="M229" s="3" t="s">
        <v>621</v>
      </c>
      <c r="N229" s="3" t="s">
        <v>621</v>
      </c>
      <c r="O229" s="3" t="s">
        <v>621</v>
      </c>
      <c r="P229" s="3" t="s">
        <v>621</v>
      </c>
      <c r="Q229" s="3" t="s">
        <v>621</v>
      </c>
      <c r="R229" s="3" t="s">
        <v>621</v>
      </c>
      <c r="S229" s="3" t="s">
        <v>621</v>
      </c>
      <c r="V229" s="20">
        <f t="shared" si="19"/>
        <v>0.182</v>
      </c>
      <c r="W229" s="20" t="str">
        <f t="shared" si="23"/>
        <v/>
      </c>
      <c r="AA229" s="90" t="str">
        <f t="shared" si="18"/>
        <v>Nordisk residual</v>
      </c>
      <c r="AC229" s="3">
        <f t="shared" si="20"/>
        <v>2.23</v>
      </c>
      <c r="AD229" s="3">
        <f t="shared" si="21"/>
        <v>258</v>
      </c>
      <c r="AE229" s="3">
        <f t="shared" si="22"/>
        <v>0.33</v>
      </c>
    </row>
    <row r="230" spans="1:31" ht="15" customHeight="1" x14ac:dyDescent="0.35">
      <c r="A230" s="3" t="s">
        <v>282</v>
      </c>
      <c r="B230" s="3" t="s">
        <v>287</v>
      </c>
      <c r="C230" s="3">
        <v>2013</v>
      </c>
      <c r="D230" s="3">
        <v>0.33600000000000002</v>
      </c>
      <c r="E230" s="3" t="s">
        <v>621</v>
      </c>
      <c r="F230" s="3" t="s">
        <v>622</v>
      </c>
      <c r="G230" s="3">
        <v>2.23</v>
      </c>
      <c r="H230" s="3">
        <v>258</v>
      </c>
      <c r="I230" s="3">
        <v>0.33</v>
      </c>
      <c r="J230" s="3" t="s">
        <v>621</v>
      </c>
      <c r="K230" s="3" t="s">
        <v>621</v>
      </c>
      <c r="L230" s="3" t="s">
        <v>621</v>
      </c>
      <c r="M230" s="3" t="s">
        <v>621</v>
      </c>
      <c r="N230" s="3" t="s">
        <v>621</v>
      </c>
      <c r="O230" s="3" t="s">
        <v>621</v>
      </c>
      <c r="P230" s="3" t="s">
        <v>621</v>
      </c>
      <c r="Q230" s="3" t="s">
        <v>621</v>
      </c>
      <c r="R230" s="3" t="s">
        <v>621</v>
      </c>
      <c r="S230" s="3" t="s">
        <v>621</v>
      </c>
      <c r="V230" s="20">
        <f t="shared" si="19"/>
        <v>0.33600000000000002</v>
      </c>
      <c r="W230" s="20" t="str">
        <f t="shared" si="23"/>
        <v/>
      </c>
      <c r="AA230" s="90" t="str">
        <f t="shared" si="18"/>
        <v>Nordisk residual</v>
      </c>
      <c r="AC230" s="3">
        <f t="shared" si="20"/>
        <v>2.23</v>
      </c>
      <c r="AD230" s="3">
        <f t="shared" si="21"/>
        <v>258</v>
      </c>
      <c r="AE230" s="3">
        <f t="shared" si="22"/>
        <v>0.33</v>
      </c>
    </row>
    <row r="231" spans="1:31" ht="15" customHeight="1" x14ac:dyDescent="0.35">
      <c r="A231" s="3" t="s">
        <v>282</v>
      </c>
      <c r="B231" s="3" t="s">
        <v>288</v>
      </c>
      <c r="C231" s="3">
        <v>2013</v>
      </c>
      <c r="D231" s="3">
        <v>0.51</v>
      </c>
      <c r="E231" s="3" t="s">
        <v>621</v>
      </c>
      <c r="F231" s="3" t="s">
        <v>622</v>
      </c>
      <c r="G231" s="3">
        <v>2.23</v>
      </c>
      <c r="H231" s="3">
        <v>258</v>
      </c>
      <c r="I231" s="3">
        <v>0.33</v>
      </c>
      <c r="J231" s="3" t="s">
        <v>621</v>
      </c>
      <c r="K231" s="3" t="s">
        <v>621</v>
      </c>
      <c r="L231" s="3" t="s">
        <v>621</v>
      </c>
      <c r="M231" s="3" t="s">
        <v>621</v>
      </c>
      <c r="N231" s="3" t="s">
        <v>621</v>
      </c>
      <c r="O231" s="3" t="s">
        <v>621</v>
      </c>
      <c r="P231" s="3" t="s">
        <v>621</v>
      </c>
      <c r="Q231" s="3" t="s">
        <v>621</v>
      </c>
      <c r="R231" s="3" t="s">
        <v>621</v>
      </c>
      <c r="S231" s="3" t="s">
        <v>621</v>
      </c>
      <c r="V231" s="20">
        <f t="shared" si="19"/>
        <v>0.51</v>
      </c>
      <c r="W231" s="20" t="str">
        <f t="shared" si="23"/>
        <v/>
      </c>
      <c r="AA231" s="90" t="str">
        <f t="shared" si="18"/>
        <v>Nordisk residual</v>
      </c>
      <c r="AC231" s="3">
        <f t="shared" si="20"/>
        <v>2.23</v>
      </c>
      <c r="AD231" s="3">
        <f t="shared" si="21"/>
        <v>258</v>
      </c>
      <c r="AE231" s="3">
        <f t="shared" si="22"/>
        <v>0.33</v>
      </c>
    </row>
    <row r="232" spans="1:31" ht="15" customHeight="1" x14ac:dyDescent="0.35">
      <c r="A232" s="3" t="s">
        <v>282</v>
      </c>
      <c r="B232" s="3" t="s">
        <v>289</v>
      </c>
      <c r="C232" s="3">
        <v>2013</v>
      </c>
      <c r="D232" s="3">
        <v>0.26200000000000001</v>
      </c>
      <c r="E232" s="3" t="s">
        <v>621</v>
      </c>
      <c r="F232" s="3" t="s">
        <v>622</v>
      </c>
      <c r="G232" s="3">
        <v>2.23</v>
      </c>
      <c r="H232" s="3">
        <v>258</v>
      </c>
      <c r="I232" s="3">
        <v>0.33</v>
      </c>
      <c r="J232" s="3" t="s">
        <v>621</v>
      </c>
      <c r="K232" s="3" t="s">
        <v>621</v>
      </c>
      <c r="L232" s="3" t="s">
        <v>621</v>
      </c>
      <c r="M232" s="3" t="s">
        <v>621</v>
      </c>
      <c r="N232" s="3" t="s">
        <v>621</v>
      </c>
      <c r="O232" s="3" t="s">
        <v>621</v>
      </c>
      <c r="P232" s="3" t="s">
        <v>621</v>
      </c>
      <c r="Q232" s="3" t="s">
        <v>621</v>
      </c>
      <c r="R232" s="3" t="s">
        <v>621</v>
      </c>
      <c r="S232" s="3" t="s">
        <v>621</v>
      </c>
      <c r="V232" s="20">
        <f t="shared" si="19"/>
        <v>0.26200000000000001</v>
      </c>
      <c r="W232" s="20" t="str">
        <f t="shared" si="23"/>
        <v/>
      </c>
      <c r="AA232" s="90" t="str">
        <f t="shared" si="18"/>
        <v>Nordisk residual</v>
      </c>
      <c r="AC232" s="3">
        <f t="shared" si="20"/>
        <v>2.23</v>
      </c>
      <c r="AD232" s="3">
        <f t="shared" si="21"/>
        <v>258</v>
      </c>
      <c r="AE232" s="3">
        <f t="shared" si="22"/>
        <v>0.33</v>
      </c>
    </row>
    <row r="233" spans="1:31" ht="15" customHeight="1" x14ac:dyDescent="0.35">
      <c r="A233" s="3" t="s">
        <v>282</v>
      </c>
      <c r="B233" s="3" t="s">
        <v>290</v>
      </c>
      <c r="C233" s="3">
        <v>2013</v>
      </c>
      <c r="D233" s="3">
        <v>0.14499999999999999</v>
      </c>
      <c r="E233" s="3" t="s">
        <v>621</v>
      </c>
      <c r="F233" s="3" t="s">
        <v>622</v>
      </c>
      <c r="G233" s="3">
        <v>2.23</v>
      </c>
      <c r="H233" s="3">
        <v>258</v>
      </c>
      <c r="I233" s="3">
        <v>0.33</v>
      </c>
      <c r="J233" s="3" t="s">
        <v>621</v>
      </c>
      <c r="K233" s="3" t="s">
        <v>621</v>
      </c>
      <c r="L233" s="3" t="s">
        <v>621</v>
      </c>
      <c r="M233" s="3" t="s">
        <v>621</v>
      </c>
      <c r="N233" s="3" t="s">
        <v>621</v>
      </c>
      <c r="O233" s="3" t="s">
        <v>621</v>
      </c>
      <c r="P233" s="3" t="s">
        <v>621</v>
      </c>
      <c r="Q233" s="3" t="s">
        <v>621</v>
      </c>
      <c r="R233" s="3" t="s">
        <v>621</v>
      </c>
      <c r="S233" s="3" t="s">
        <v>621</v>
      </c>
      <c r="V233" s="20">
        <f t="shared" si="19"/>
        <v>0.14499999999999999</v>
      </c>
      <c r="W233" s="20" t="str">
        <f t="shared" si="23"/>
        <v/>
      </c>
      <c r="AA233" s="90" t="str">
        <f t="shared" si="18"/>
        <v>Nordisk residual</v>
      </c>
      <c r="AC233" s="3">
        <f t="shared" si="20"/>
        <v>2.23</v>
      </c>
      <c r="AD233" s="3">
        <f t="shared" si="21"/>
        <v>258</v>
      </c>
      <c r="AE233" s="3">
        <f t="shared" si="22"/>
        <v>0.33</v>
      </c>
    </row>
    <row r="234" spans="1:31" ht="15" customHeight="1" x14ac:dyDescent="0.35">
      <c r="A234" s="3" t="s">
        <v>291</v>
      </c>
      <c r="B234" s="3" t="s">
        <v>292</v>
      </c>
      <c r="C234" s="3">
        <v>2013</v>
      </c>
      <c r="D234" s="3">
        <v>0.42599999999999999</v>
      </c>
      <c r="E234" s="3" t="s">
        <v>621</v>
      </c>
      <c r="F234" s="3" t="s">
        <v>622</v>
      </c>
      <c r="G234" s="3">
        <v>2.23</v>
      </c>
      <c r="H234" s="3">
        <v>258</v>
      </c>
      <c r="I234" s="3">
        <v>0.33</v>
      </c>
      <c r="J234" s="3" t="s">
        <v>621</v>
      </c>
      <c r="K234" s="3" t="s">
        <v>621</v>
      </c>
      <c r="L234" s="3" t="s">
        <v>621</v>
      </c>
      <c r="M234" s="3" t="s">
        <v>621</v>
      </c>
      <c r="N234" s="3" t="s">
        <v>621</v>
      </c>
      <c r="O234" s="3" t="s">
        <v>621</v>
      </c>
      <c r="P234" s="3" t="s">
        <v>621</v>
      </c>
      <c r="Q234" s="3" t="s">
        <v>621</v>
      </c>
      <c r="R234" s="3" t="s">
        <v>621</v>
      </c>
      <c r="S234" s="3" t="s">
        <v>621</v>
      </c>
      <c r="V234" s="20">
        <f t="shared" si="19"/>
        <v>0.42599999999999999</v>
      </c>
      <c r="W234" s="20" t="str">
        <f t="shared" si="23"/>
        <v/>
      </c>
      <c r="AA234" s="90" t="str">
        <f t="shared" si="18"/>
        <v>Nordisk residual</v>
      </c>
      <c r="AC234" s="3">
        <f t="shared" si="20"/>
        <v>2.23</v>
      </c>
      <c r="AD234" s="3">
        <f t="shared" si="21"/>
        <v>258</v>
      </c>
      <c r="AE234" s="3">
        <f t="shared" si="22"/>
        <v>0.33</v>
      </c>
    </row>
    <row r="235" spans="1:31" ht="15" customHeight="1" x14ac:dyDescent="0.35">
      <c r="A235" s="3" t="s">
        <v>293</v>
      </c>
      <c r="B235" s="3" t="s">
        <v>190</v>
      </c>
      <c r="C235" s="3">
        <v>2013</v>
      </c>
      <c r="D235" s="3" t="s">
        <v>621</v>
      </c>
      <c r="E235" s="3" t="s">
        <v>621</v>
      </c>
      <c r="F235" s="3" t="s">
        <v>622</v>
      </c>
      <c r="G235" s="3">
        <v>2.23</v>
      </c>
      <c r="H235" s="3">
        <v>258</v>
      </c>
      <c r="I235" s="3">
        <v>0.33</v>
      </c>
      <c r="J235" s="3" t="s">
        <v>621</v>
      </c>
      <c r="K235" s="3" t="s">
        <v>621</v>
      </c>
      <c r="L235" s="3" t="s">
        <v>621</v>
      </c>
      <c r="M235" s="3" t="s">
        <v>621</v>
      </c>
      <c r="N235" s="3" t="s">
        <v>621</v>
      </c>
      <c r="O235" s="3" t="s">
        <v>621</v>
      </c>
      <c r="P235" s="3" t="s">
        <v>621</v>
      </c>
      <c r="Q235" s="3" t="s">
        <v>621</v>
      </c>
      <c r="R235" s="3" t="s">
        <v>621</v>
      </c>
      <c r="S235" s="3" t="s">
        <v>621</v>
      </c>
      <c r="V235" s="20">
        <f t="shared" si="19"/>
        <v>0</v>
      </c>
      <c r="W235" s="20" t="str">
        <f t="shared" si="23"/>
        <v/>
      </c>
      <c r="AA235" s="90" t="str">
        <f t="shared" si="18"/>
        <v>Nordisk residual</v>
      </c>
      <c r="AC235" s="3">
        <f t="shared" si="20"/>
        <v>2.23</v>
      </c>
      <c r="AD235" s="3">
        <f t="shared" si="21"/>
        <v>258</v>
      </c>
      <c r="AE235" s="3">
        <f t="shared" si="22"/>
        <v>0.33</v>
      </c>
    </row>
    <row r="236" spans="1:31" ht="15" customHeight="1" x14ac:dyDescent="0.35">
      <c r="A236" s="3" t="s">
        <v>293</v>
      </c>
      <c r="B236" s="3" t="s">
        <v>294</v>
      </c>
      <c r="C236" s="3">
        <v>2013</v>
      </c>
      <c r="D236" s="3">
        <v>0.15</v>
      </c>
      <c r="E236" s="3" t="s">
        <v>621</v>
      </c>
      <c r="F236" s="3" t="s">
        <v>754</v>
      </c>
      <c r="G236" s="3">
        <v>0.1</v>
      </c>
      <c r="H236" s="3">
        <v>0</v>
      </c>
      <c r="I236" s="3">
        <v>0</v>
      </c>
      <c r="J236" s="3" t="s">
        <v>621</v>
      </c>
      <c r="K236" s="3" t="s">
        <v>621</v>
      </c>
      <c r="L236" s="3" t="s">
        <v>621</v>
      </c>
      <c r="M236" s="3" t="s">
        <v>621</v>
      </c>
      <c r="N236" s="3" t="s">
        <v>621</v>
      </c>
      <c r="O236" s="3" t="s">
        <v>621</v>
      </c>
      <c r="P236" s="3" t="s">
        <v>621</v>
      </c>
      <c r="Q236" s="3" t="s">
        <v>621</v>
      </c>
      <c r="R236" s="3" t="s">
        <v>621</v>
      </c>
      <c r="S236" s="3" t="s">
        <v>621</v>
      </c>
      <c r="V236" s="20">
        <f t="shared" si="19"/>
        <v>0.15</v>
      </c>
      <c r="W236" s="20" t="str">
        <f t="shared" si="23"/>
        <v/>
      </c>
      <c r="AA236" s="90" t="str">
        <f t="shared" si="18"/>
        <v>'Lokal VindEl Från DinEl Göteborg Energi'</v>
      </c>
      <c r="AC236" s="3">
        <f t="shared" si="20"/>
        <v>0.1</v>
      </c>
      <c r="AD236" s="3">
        <f t="shared" si="21"/>
        <v>0</v>
      </c>
      <c r="AE236" s="3">
        <f t="shared" si="22"/>
        <v>0</v>
      </c>
    </row>
    <row r="237" spans="1:31" ht="15" customHeight="1" x14ac:dyDescent="0.35">
      <c r="A237" s="3" t="s">
        <v>293</v>
      </c>
      <c r="B237" s="3" t="s">
        <v>295</v>
      </c>
      <c r="C237" s="3">
        <v>2013</v>
      </c>
      <c r="D237" s="3">
        <v>0.5</v>
      </c>
      <c r="E237" s="3" t="s">
        <v>621</v>
      </c>
      <c r="F237" s="3" t="s">
        <v>755</v>
      </c>
      <c r="G237" s="3">
        <v>0.1</v>
      </c>
      <c r="H237" s="3">
        <v>0</v>
      </c>
      <c r="I237" s="3">
        <v>0</v>
      </c>
      <c r="J237" s="3" t="s">
        <v>621</v>
      </c>
      <c r="K237" s="3" t="s">
        <v>621</v>
      </c>
      <c r="L237" s="3" t="s">
        <v>621</v>
      </c>
      <c r="M237" s="3" t="s">
        <v>621</v>
      </c>
      <c r="N237" s="3" t="s">
        <v>621</v>
      </c>
      <c r="O237" s="3" t="s">
        <v>621</v>
      </c>
      <c r="P237" s="3" t="s">
        <v>621</v>
      </c>
      <c r="Q237" s="3" t="s">
        <v>621</v>
      </c>
      <c r="R237" s="3" t="s">
        <v>621</v>
      </c>
      <c r="S237" s="3" t="s">
        <v>621</v>
      </c>
      <c r="V237" s="20">
        <f t="shared" si="19"/>
        <v>0.5</v>
      </c>
      <c r="W237" s="20" t="str">
        <f t="shared" si="23"/>
        <v/>
      </c>
      <c r="AA237" s="90" t="str">
        <f t="shared" si="18"/>
        <v>'Lokal VindEl från DinEl Göteborg Energi'</v>
      </c>
      <c r="AC237" s="3">
        <f t="shared" si="20"/>
        <v>0.1</v>
      </c>
      <c r="AD237" s="3">
        <f t="shared" si="21"/>
        <v>0</v>
      </c>
      <c r="AE237" s="3">
        <f t="shared" si="22"/>
        <v>0</v>
      </c>
    </row>
    <row r="238" spans="1:31" ht="15" customHeight="1" x14ac:dyDescent="0.35">
      <c r="A238" s="3" t="s">
        <v>293</v>
      </c>
      <c r="B238" s="3" t="s">
        <v>296</v>
      </c>
      <c r="C238" s="3">
        <v>2013</v>
      </c>
      <c r="D238" s="3">
        <v>1.4999999999999999E-2</v>
      </c>
      <c r="E238" s="3" t="s">
        <v>621</v>
      </c>
      <c r="F238" s="3" t="s">
        <v>755</v>
      </c>
      <c r="G238" s="3">
        <v>0.1</v>
      </c>
      <c r="H238" s="3">
        <v>0</v>
      </c>
      <c r="I238" s="3">
        <v>0</v>
      </c>
      <c r="J238" s="3" t="s">
        <v>621</v>
      </c>
      <c r="K238" s="3" t="s">
        <v>621</v>
      </c>
      <c r="L238" s="3" t="s">
        <v>621</v>
      </c>
      <c r="M238" s="3" t="s">
        <v>621</v>
      </c>
      <c r="N238" s="3" t="s">
        <v>621</v>
      </c>
      <c r="O238" s="3" t="s">
        <v>621</v>
      </c>
      <c r="P238" s="3" t="s">
        <v>621</v>
      </c>
      <c r="Q238" s="3" t="s">
        <v>621</v>
      </c>
      <c r="R238" s="3" t="s">
        <v>621</v>
      </c>
      <c r="S238" s="3" t="s">
        <v>621</v>
      </c>
      <c r="V238" s="20">
        <f t="shared" si="19"/>
        <v>1.4999999999999999E-2</v>
      </c>
      <c r="W238" s="20" t="str">
        <f t="shared" si="23"/>
        <v/>
      </c>
      <c r="AA238" s="90" t="str">
        <f t="shared" si="18"/>
        <v>'Lokal VindEl från DinEl Göteborg Energi'</v>
      </c>
      <c r="AC238" s="3">
        <f t="shared" si="20"/>
        <v>0.1</v>
      </c>
      <c r="AD238" s="3">
        <f t="shared" si="21"/>
        <v>0</v>
      </c>
      <c r="AE238" s="3">
        <f t="shared" si="22"/>
        <v>0</v>
      </c>
    </row>
    <row r="239" spans="1:31" ht="15" customHeight="1" x14ac:dyDescent="0.3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V239" s="20">
        <f t="shared" si="19"/>
        <v>0</v>
      </c>
      <c r="W239" s="20" t="str">
        <f t="shared" si="23"/>
        <v/>
      </c>
      <c r="AA239" s="90" t="str">
        <f t="shared" si="18"/>
        <v>Nordisk residual</v>
      </c>
      <c r="AC239" s="3">
        <f t="shared" si="20"/>
        <v>2.23</v>
      </c>
      <c r="AD239" s="3">
        <f t="shared" si="21"/>
        <v>258</v>
      </c>
      <c r="AE239" s="3">
        <f t="shared" si="22"/>
        <v>0.33</v>
      </c>
    </row>
    <row r="240" spans="1:31" ht="15" customHeight="1" x14ac:dyDescent="0.35">
      <c r="A240" s="3" t="s">
        <v>299</v>
      </c>
      <c r="B240" s="3" t="s">
        <v>300</v>
      </c>
      <c r="C240" s="3">
        <v>2013</v>
      </c>
      <c r="D240" s="3">
        <v>1.2989999999999999</v>
      </c>
      <c r="E240" s="3" t="s">
        <v>621</v>
      </c>
      <c r="F240" s="3" t="s">
        <v>622</v>
      </c>
      <c r="G240" s="3">
        <v>2.23</v>
      </c>
      <c r="H240" s="3">
        <v>258</v>
      </c>
      <c r="I240" s="3">
        <v>0.33</v>
      </c>
      <c r="J240" s="3" t="s">
        <v>621</v>
      </c>
      <c r="K240" s="3" t="s">
        <v>621</v>
      </c>
      <c r="L240" s="3" t="s">
        <v>621</v>
      </c>
      <c r="M240" s="3" t="s">
        <v>621</v>
      </c>
      <c r="N240" s="3" t="s">
        <v>621</v>
      </c>
      <c r="O240" s="3" t="s">
        <v>621</v>
      </c>
      <c r="P240" s="3" t="s">
        <v>621</v>
      </c>
      <c r="Q240" s="3" t="s">
        <v>621</v>
      </c>
      <c r="R240" s="3" t="s">
        <v>621</v>
      </c>
      <c r="S240" s="3" t="s">
        <v>621</v>
      </c>
      <c r="V240" s="20">
        <f t="shared" si="19"/>
        <v>1.2989999999999999</v>
      </c>
      <c r="W240" s="20" t="str">
        <f t="shared" si="23"/>
        <v/>
      </c>
      <c r="AA240" s="90" t="str">
        <f t="shared" si="18"/>
        <v>Nordisk residual</v>
      </c>
      <c r="AC240" s="3">
        <f t="shared" si="20"/>
        <v>2.23</v>
      </c>
      <c r="AD240" s="3">
        <f t="shared" si="21"/>
        <v>258</v>
      </c>
      <c r="AE240" s="3">
        <f t="shared" si="22"/>
        <v>0.33</v>
      </c>
    </row>
    <row r="241" spans="1:31" ht="15" customHeight="1" x14ac:dyDescent="0.35">
      <c r="A241" s="3" t="s">
        <v>301</v>
      </c>
      <c r="B241" s="3" t="s">
        <v>302</v>
      </c>
      <c r="C241" s="3">
        <v>2013</v>
      </c>
      <c r="D241" s="3">
        <v>4.6680000000000001</v>
      </c>
      <c r="E241" s="3">
        <v>11.55</v>
      </c>
      <c r="F241" s="3" t="s">
        <v>622</v>
      </c>
      <c r="G241" s="3">
        <v>2.23</v>
      </c>
      <c r="H241" s="3">
        <v>258</v>
      </c>
      <c r="I241" s="3">
        <v>0.33</v>
      </c>
      <c r="J241" s="3" t="s">
        <v>621</v>
      </c>
      <c r="K241" s="3" t="s">
        <v>621</v>
      </c>
      <c r="L241" s="3" t="s">
        <v>621</v>
      </c>
      <c r="M241" s="3" t="s">
        <v>621</v>
      </c>
      <c r="N241" s="3" t="s">
        <v>621</v>
      </c>
      <c r="O241" s="3" t="s">
        <v>621</v>
      </c>
      <c r="P241" s="3" t="s">
        <v>621</v>
      </c>
      <c r="Q241" s="3" t="s">
        <v>621</v>
      </c>
      <c r="R241" s="3" t="s">
        <v>621</v>
      </c>
      <c r="S241" s="3" t="s">
        <v>621</v>
      </c>
      <c r="V241" s="20">
        <f t="shared" si="19"/>
        <v>4.6680000000000001</v>
      </c>
      <c r="W241" s="20" t="str">
        <f t="shared" si="23"/>
        <v/>
      </c>
      <c r="AA241" s="90" t="str">
        <f t="shared" si="18"/>
        <v>Nordisk residual</v>
      </c>
      <c r="AC241" s="3">
        <f t="shared" si="20"/>
        <v>2.23</v>
      </c>
      <c r="AD241" s="3">
        <f t="shared" si="21"/>
        <v>258</v>
      </c>
      <c r="AE241" s="3">
        <f t="shared" si="22"/>
        <v>0.33</v>
      </c>
    </row>
    <row r="242" spans="1:31" ht="15" customHeight="1" x14ac:dyDescent="0.35">
      <c r="A242" s="3" t="s">
        <v>303</v>
      </c>
      <c r="B242" s="3" t="s">
        <v>304</v>
      </c>
      <c r="C242" s="3">
        <v>2013</v>
      </c>
      <c r="D242" s="3" t="s">
        <v>621</v>
      </c>
      <c r="E242" s="3" t="s">
        <v>621</v>
      </c>
      <c r="F242" s="3" t="s">
        <v>622</v>
      </c>
      <c r="G242" s="3">
        <v>2.23</v>
      </c>
      <c r="H242" s="3">
        <v>258</v>
      </c>
      <c r="I242" s="3">
        <v>0.33</v>
      </c>
      <c r="J242" s="3" t="s">
        <v>621</v>
      </c>
      <c r="K242" s="3" t="s">
        <v>621</v>
      </c>
      <c r="L242" s="3" t="s">
        <v>621</v>
      </c>
      <c r="M242" s="3" t="s">
        <v>621</v>
      </c>
      <c r="N242" s="3" t="s">
        <v>621</v>
      </c>
      <c r="O242" s="3" t="s">
        <v>621</v>
      </c>
      <c r="P242" s="3" t="s">
        <v>621</v>
      </c>
      <c r="Q242" s="3" t="s">
        <v>621</v>
      </c>
      <c r="R242" s="3" t="s">
        <v>621</v>
      </c>
      <c r="S242" s="3" t="s">
        <v>621</v>
      </c>
      <c r="V242" s="20">
        <f t="shared" si="19"/>
        <v>0</v>
      </c>
      <c r="W242" s="20" t="str">
        <f t="shared" si="23"/>
        <v/>
      </c>
      <c r="AA242" s="90" t="str">
        <f t="shared" si="18"/>
        <v>Nordisk residual</v>
      </c>
      <c r="AC242" s="3">
        <f t="shared" si="20"/>
        <v>2.23</v>
      </c>
      <c r="AD242" s="3">
        <f t="shared" si="21"/>
        <v>258</v>
      </c>
      <c r="AE242" s="3">
        <f t="shared" si="22"/>
        <v>0.33</v>
      </c>
    </row>
    <row r="243" spans="1:31" ht="15" customHeight="1" x14ac:dyDescent="0.35">
      <c r="A243" s="3" t="s">
        <v>305</v>
      </c>
      <c r="B243" s="3" t="s">
        <v>306</v>
      </c>
      <c r="C243" s="3">
        <v>2013</v>
      </c>
      <c r="D243" s="3">
        <v>0.08</v>
      </c>
      <c r="E243" s="3" t="s">
        <v>621</v>
      </c>
      <c r="F243" s="3" t="s">
        <v>753</v>
      </c>
      <c r="G243" s="3">
        <v>2.23</v>
      </c>
      <c r="H243" s="3">
        <v>258</v>
      </c>
      <c r="I243" s="3">
        <v>0.33</v>
      </c>
      <c r="J243" s="3" t="s">
        <v>621</v>
      </c>
      <c r="K243" s="3" t="s">
        <v>621</v>
      </c>
      <c r="L243" s="3" t="s">
        <v>621</v>
      </c>
      <c r="M243" s="3" t="s">
        <v>621</v>
      </c>
      <c r="N243" s="3" t="s">
        <v>621</v>
      </c>
      <c r="O243" s="3" t="s">
        <v>621</v>
      </c>
      <c r="P243" s="3" t="s">
        <v>621</v>
      </c>
      <c r="Q243" s="3" t="s">
        <v>621</v>
      </c>
      <c r="R243" s="3" t="s">
        <v>621</v>
      </c>
      <c r="S243" s="3">
        <v>1.4</v>
      </c>
      <c r="V243" s="20">
        <f t="shared" si="19"/>
        <v>0.08</v>
      </c>
      <c r="W243" s="20" t="str">
        <f t="shared" si="23"/>
        <v/>
      </c>
      <c r="AA243" s="90" t="str">
        <f t="shared" si="18"/>
        <v>'Förnybar'</v>
      </c>
      <c r="AC243" s="3">
        <f t="shared" si="20"/>
        <v>2.23</v>
      </c>
      <c r="AD243" s="3">
        <f t="shared" si="21"/>
        <v>258</v>
      </c>
      <c r="AE243" s="3">
        <f t="shared" si="22"/>
        <v>0.33</v>
      </c>
    </row>
    <row r="244" spans="1:31" ht="15" customHeight="1" x14ac:dyDescent="0.35">
      <c r="A244" s="3" t="s">
        <v>305</v>
      </c>
      <c r="B244" s="3" t="s">
        <v>307</v>
      </c>
      <c r="C244" s="3">
        <v>2013</v>
      </c>
      <c r="D244" s="3">
        <v>1.3</v>
      </c>
      <c r="E244" s="3" t="s">
        <v>621</v>
      </c>
      <c r="F244" s="3" t="s">
        <v>753</v>
      </c>
      <c r="G244" s="3">
        <v>2.23</v>
      </c>
      <c r="H244" s="3">
        <v>258</v>
      </c>
      <c r="I244" s="3">
        <v>0.33</v>
      </c>
      <c r="J244" s="3" t="s">
        <v>621</v>
      </c>
      <c r="K244" s="3" t="s">
        <v>621</v>
      </c>
      <c r="L244" s="3" t="s">
        <v>621</v>
      </c>
      <c r="M244" s="3" t="s">
        <v>621</v>
      </c>
      <c r="N244" s="3" t="s">
        <v>621</v>
      </c>
      <c r="O244" s="3" t="s">
        <v>621</v>
      </c>
      <c r="P244" s="3" t="s">
        <v>621</v>
      </c>
      <c r="Q244" s="3" t="s">
        <v>621</v>
      </c>
      <c r="R244" s="3" t="s">
        <v>621</v>
      </c>
      <c r="S244" s="3">
        <v>7.2</v>
      </c>
      <c r="V244" s="20">
        <f t="shared" si="19"/>
        <v>1.3</v>
      </c>
      <c r="W244" s="20" t="str">
        <f t="shared" si="23"/>
        <v/>
      </c>
      <c r="AA244" s="90" t="str">
        <f t="shared" si="18"/>
        <v>'Förnybar'</v>
      </c>
      <c r="AC244" s="3">
        <f t="shared" si="20"/>
        <v>2.23</v>
      </c>
      <c r="AD244" s="3">
        <f t="shared" si="21"/>
        <v>258</v>
      </c>
      <c r="AE244" s="3">
        <f t="shared" si="22"/>
        <v>0.33</v>
      </c>
    </row>
    <row r="245" spans="1:31" ht="15" customHeight="1" x14ac:dyDescent="0.35">
      <c r="A245" s="3" t="s">
        <v>305</v>
      </c>
      <c r="B245" s="3" t="s">
        <v>308</v>
      </c>
      <c r="C245" s="3">
        <v>2013</v>
      </c>
      <c r="D245" s="3" t="s">
        <v>722</v>
      </c>
      <c r="E245" s="3" t="s">
        <v>621</v>
      </c>
      <c r="F245" s="3" t="s">
        <v>622</v>
      </c>
      <c r="G245" s="3">
        <v>2.23</v>
      </c>
      <c r="H245" s="3">
        <v>258</v>
      </c>
      <c r="I245" s="3">
        <v>0.33</v>
      </c>
      <c r="J245" s="3" t="s">
        <v>621</v>
      </c>
      <c r="K245" s="3" t="s">
        <v>621</v>
      </c>
      <c r="L245" s="3" t="s">
        <v>621</v>
      </c>
      <c r="M245" s="3" t="s">
        <v>621</v>
      </c>
      <c r="N245" s="3" t="s">
        <v>621</v>
      </c>
      <c r="O245" s="3" t="s">
        <v>621</v>
      </c>
      <c r="P245" s="3" t="s">
        <v>621</v>
      </c>
      <c r="Q245" s="3" t="s">
        <v>621</v>
      </c>
      <c r="R245" s="3" t="s">
        <v>621</v>
      </c>
      <c r="S245" s="3" t="s">
        <v>621</v>
      </c>
      <c r="V245" s="20">
        <f t="shared" si="19"/>
        <v>0</v>
      </c>
      <c r="W245" s="20" t="str">
        <f t="shared" si="23"/>
        <v/>
      </c>
      <c r="AA245" s="90" t="str">
        <f t="shared" si="18"/>
        <v>Nordisk residual</v>
      </c>
      <c r="AC245" s="3">
        <f t="shared" si="20"/>
        <v>2.23</v>
      </c>
      <c r="AD245" s="3">
        <f t="shared" si="21"/>
        <v>258</v>
      </c>
      <c r="AE245" s="3">
        <f t="shared" si="22"/>
        <v>0.33</v>
      </c>
    </row>
    <row r="246" spans="1:31" ht="15" customHeight="1" x14ac:dyDescent="0.35">
      <c r="A246" s="3" t="s">
        <v>305</v>
      </c>
      <c r="B246" s="3" t="s">
        <v>309</v>
      </c>
      <c r="C246" s="3">
        <v>2013</v>
      </c>
      <c r="D246" s="3">
        <v>0.04</v>
      </c>
      <c r="E246" s="3" t="s">
        <v>621</v>
      </c>
      <c r="F246" s="3" t="s">
        <v>622</v>
      </c>
      <c r="G246" s="3">
        <v>2.23</v>
      </c>
      <c r="H246" s="3">
        <v>258</v>
      </c>
      <c r="I246" s="3">
        <v>0.33</v>
      </c>
      <c r="J246" s="3" t="s">
        <v>621</v>
      </c>
      <c r="K246" s="3" t="s">
        <v>621</v>
      </c>
      <c r="L246" s="3" t="s">
        <v>621</v>
      </c>
      <c r="M246" s="3" t="s">
        <v>621</v>
      </c>
      <c r="N246" s="3">
        <v>0</v>
      </c>
      <c r="O246" s="3" t="s">
        <v>621</v>
      </c>
      <c r="P246" s="3" t="s">
        <v>621</v>
      </c>
      <c r="Q246" s="3" t="s">
        <v>621</v>
      </c>
      <c r="R246" s="3" t="s">
        <v>621</v>
      </c>
      <c r="S246" s="3">
        <v>8</v>
      </c>
      <c r="V246" s="20">
        <f t="shared" si="19"/>
        <v>0.04</v>
      </c>
      <c r="W246" s="20" t="str">
        <f t="shared" si="23"/>
        <v/>
      </c>
      <c r="AA246" s="90" t="str">
        <f t="shared" si="18"/>
        <v>Nordisk residual</v>
      </c>
      <c r="AC246" s="3">
        <f t="shared" si="20"/>
        <v>2.23</v>
      </c>
      <c r="AD246" s="3">
        <f t="shared" si="21"/>
        <v>258</v>
      </c>
      <c r="AE246" s="3">
        <f t="shared" si="22"/>
        <v>0.33</v>
      </c>
    </row>
    <row r="247" spans="1:31" ht="15" customHeight="1" x14ac:dyDescent="0.35">
      <c r="A247" s="3" t="s">
        <v>310</v>
      </c>
      <c r="B247" s="3" t="s">
        <v>311</v>
      </c>
      <c r="C247" s="3">
        <v>2013</v>
      </c>
      <c r="D247" s="3" t="s">
        <v>621</v>
      </c>
      <c r="E247" s="3">
        <v>6</v>
      </c>
      <c r="F247" s="3" t="s">
        <v>622</v>
      </c>
      <c r="G247" s="3">
        <v>2.23</v>
      </c>
      <c r="H247" s="3">
        <v>258</v>
      </c>
      <c r="I247" s="3">
        <v>0.33</v>
      </c>
      <c r="J247" s="3" t="s">
        <v>621</v>
      </c>
      <c r="K247" s="3" t="s">
        <v>621</v>
      </c>
      <c r="L247" s="3" t="s">
        <v>621</v>
      </c>
      <c r="M247" s="3" t="s">
        <v>621</v>
      </c>
      <c r="N247" s="3" t="s">
        <v>621</v>
      </c>
      <c r="O247" s="3" t="s">
        <v>621</v>
      </c>
      <c r="P247" s="3" t="s">
        <v>621</v>
      </c>
      <c r="Q247" s="3" t="s">
        <v>621</v>
      </c>
      <c r="R247" s="3" t="s">
        <v>621</v>
      </c>
      <c r="S247" s="3" t="s">
        <v>621</v>
      </c>
      <c r="V247" s="20">
        <f t="shared" si="19"/>
        <v>0</v>
      </c>
      <c r="W247" s="20" t="str">
        <f t="shared" si="23"/>
        <v/>
      </c>
      <c r="AA247" s="90" t="str">
        <f t="shared" si="18"/>
        <v>Nordisk residual</v>
      </c>
      <c r="AC247" s="3">
        <f t="shared" si="20"/>
        <v>2.23</v>
      </c>
      <c r="AD247" s="3">
        <f t="shared" si="21"/>
        <v>258</v>
      </c>
      <c r="AE247" s="3">
        <f t="shared" si="22"/>
        <v>0.33</v>
      </c>
    </row>
    <row r="248" spans="1:31" ht="15" customHeight="1" x14ac:dyDescent="0.35">
      <c r="A248" s="3" t="s">
        <v>312</v>
      </c>
      <c r="B248" s="3" t="s">
        <v>313</v>
      </c>
      <c r="C248" s="3">
        <v>2013</v>
      </c>
      <c r="D248" s="3">
        <v>0.159</v>
      </c>
      <c r="E248" s="3" t="s">
        <v>621</v>
      </c>
      <c r="F248" s="3" t="s">
        <v>756</v>
      </c>
      <c r="G248" s="3">
        <v>1.1000000000000001</v>
      </c>
      <c r="H248" s="3">
        <v>0</v>
      </c>
      <c r="I248" s="3">
        <v>0</v>
      </c>
      <c r="J248" s="3" t="s">
        <v>621</v>
      </c>
      <c r="K248" s="3" t="s">
        <v>621</v>
      </c>
      <c r="L248" s="3" t="s">
        <v>621</v>
      </c>
      <c r="M248" s="3" t="s">
        <v>621</v>
      </c>
      <c r="N248" s="3" t="s">
        <v>621</v>
      </c>
      <c r="O248" s="3" t="s">
        <v>621</v>
      </c>
      <c r="P248" s="3" t="s">
        <v>621</v>
      </c>
      <c r="Q248" s="3" t="s">
        <v>621</v>
      </c>
      <c r="R248" s="3" t="s">
        <v>621</v>
      </c>
      <c r="S248" s="3" t="s">
        <v>621</v>
      </c>
      <c r="V248" s="20">
        <f t="shared" si="19"/>
        <v>0.159</v>
      </c>
      <c r="W248" s="20" t="str">
        <f t="shared" si="23"/>
        <v/>
      </c>
      <c r="AA248" s="90" t="str">
        <f t="shared" si="18"/>
        <v>'Vattenkraftel'</v>
      </c>
      <c r="AC248" s="3">
        <f t="shared" si="20"/>
        <v>1.1000000000000001</v>
      </c>
      <c r="AD248" s="3">
        <f t="shared" si="21"/>
        <v>0</v>
      </c>
      <c r="AE248" s="3">
        <f t="shared" si="22"/>
        <v>0</v>
      </c>
    </row>
    <row r="249" spans="1:31" ht="15" customHeight="1" x14ac:dyDescent="0.35">
      <c r="A249" s="3" t="s">
        <v>312</v>
      </c>
      <c r="B249" s="3" t="s">
        <v>314</v>
      </c>
      <c r="C249" s="3">
        <v>2013</v>
      </c>
      <c r="D249" s="3">
        <v>0.28299999999999997</v>
      </c>
      <c r="E249" s="3" t="s">
        <v>621</v>
      </c>
      <c r="F249" s="3" t="s">
        <v>757</v>
      </c>
      <c r="G249" s="3">
        <v>1.1000000000000001</v>
      </c>
      <c r="H249" s="3">
        <v>0</v>
      </c>
      <c r="I249" s="3">
        <v>0</v>
      </c>
      <c r="J249" s="3" t="s">
        <v>621</v>
      </c>
      <c r="K249" s="3" t="s">
        <v>621</v>
      </c>
      <c r="L249" s="3" t="s">
        <v>621</v>
      </c>
      <c r="M249" s="3" t="s">
        <v>621</v>
      </c>
      <c r="N249" s="3" t="s">
        <v>621</v>
      </c>
      <c r="O249" s="3" t="s">
        <v>621</v>
      </c>
      <c r="P249" s="3" t="s">
        <v>621</v>
      </c>
      <c r="Q249" s="3" t="s">
        <v>621</v>
      </c>
      <c r="R249" s="3" t="s">
        <v>621</v>
      </c>
      <c r="S249" s="3" t="s">
        <v>621</v>
      </c>
      <c r="V249" s="20">
        <f t="shared" si="19"/>
        <v>0.28299999999999997</v>
      </c>
      <c r="W249" s="20" t="str">
        <f t="shared" si="23"/>
        <v/>
      </c>
      <c r="AA249" s="90" t="str">
        <f t="shared" si="18"/>
        <v>'vattenkraftel'</v>
      </c>
      <c r="AC249" s="3">
        <f t="shared" si="20"/>
        <v>1.1000000000000001</v>
      </c>
      <c r="AD249" s="3">
        <f t="shared" si="21"/>
        <v>0</v>
      </c>
      <c r="AE249" s="3">
        <f t="shared" si="22"/>
        <v>0</v>
      </c>
    </row>
    <row r="250" spans="1:31" ht="15" customHeight="1" x14ac:dyDescent="0.35">
      <c r="A250" s="3" t="s">
        <v>312</v>
      </c>
      <c r="B250" s="3" t="s">
        <v>315</v>
      </c>
      <c r="C250" s="3">
        <v>2013</v>
      </c>
      <c r="D250" s="3">
        <v>2.15</v>
      </c>
      <c r="E250" s="3" t="s">
        <v>621</v>
      </c>
      <c r="F250" s="3" t="s">
        <v>757</v>
      </c>
      <c r="G250" s="3">
        <v>1.1000000000000001</v>
      </c>
      <c r="H250" s="3">
        <v>0</v>
      </c>
      <c r="I250" s="3">
        <v>0</v>
      </c>
      <c r="J250" s="3" t="s">
        <v>621</v>
      </c>
      <c r="K250" s="3" t="s">
        <v>621</v>
      </c>
      <c r="L250" s="3" t="s">
        <v>621</v>
      </c>
      <c r="M250" s="3" t="s">
        <v>621</v>
      </c>
      <c r="N250" s="3" t="s">
        <v>621</v>
      </c>
      <c r="O250" s="3" t="s">
        <v>621</v>
      </c>
      <c r="P250" s="3" t="s">
        <v>621</v>
      </c>
      <c r="Q250" s="3" t="s">
        <v>621</v>
      </c>
      <c r="R250" s="3" t="s">
        <v>621</v>
      </c>
      <c r="S250" s="3" t="s">
        <v>621</v>
      </c>
      <c r="V250" s="20">
        <f t="shared" si="19"/>
        <v>2.15</v>
      </c>
      <c r="W250" s="20" t="str">
        <f t="shared" si="23"/>
        <v/>
      </c>
      <c r="AA250" s="90" t="str">
        <f t="shared" si="18"/>
        <v>'vattenkraftel'</v>
      </c>
      <c r="AC250" s="3">
        <f t="shared" si="20"/>
        <v>1.1000000000000001</v>
      </c>
      <c r="AD250" s="3">
        <f t="shared" si="21"/>
        <v>0</v>
      </c>
      <c r="AE250" s="3">
        <f t="shared" si="22"/>
        <v>0</v>
      </c>
    </row>
    <row r="251" spans="1:31" ht="15" customHeight="1" x14ac:dyDescent="0.35">
      <c r="A251" s="3" t="s">
        <v>316</v>
      </c>
      <c r="B251" s="3" t="s">
        <v>317</v>
      </c>
      <c r="C251" s="3">
        <v>2013</v>
      </c>
      <c r="D251" s="3">
        <v>41.9</v>
      </c>
      <c r="E251" s="3" t="s">
        <v>621</v>
      </c>
      <c r="F251" s="3" t="s">
        <v>758</v>
      </c>
      <c r="G251" s="3">
        <v>0.14499999999999999</v>
      </c>
      <c r="H251" s="3">
        <v>13.4</v>
      </c>
      <c r="I251" s="3">
        <v>2.1999999999999999E-2</v>
      </c>
      <c r="J251" s="3" t="s">
        <v>621</v>
      </c>
      <c r="K251" s="3" t="s">
        <v>621</v>
      </c>
      <c r="L251" s="3" t="s">
        <v>621</v>
      </c>
      <c r="M251" s="3" t="s">
        <v>621</v>
      </c>
      <c r="N251" s="3" t="s">
        <v>621</v>
      </c>
      <c r="O251" s="3" t="s">
        <v>621</v>
      </c>
      <c r="P251" s="3" t="s">
        <v>621</v>
      </c>
      <c r="Q251" s="3" t="s">
        <v>621</v>
      </c>
      <c r="R251" s="3" t="s">
        <v>621</v>
      </c>
      <c r="S251" s="3" t="s">
        <v>621</v>
      </c>
      <c r="V251" s="20">
        <f t="shared" si="19"/>
        <v>41.9</v>
      </c>
      <c r="W251" s="20" t="str">
        <f t="shared" si="23"/>
        <v/>
      </c>
      <c r="AA251" s="90" t="str">
        <f t="shared" si="18"/>
        <v>'Vindel+El från Kraftvärmeverket'</v>
      </c>
      <c r="AC251" s="3">
        <f t="shared" si="20"/>
        <v>0.14499999999999999</v>
      </c>
      <c r="AD251" s="3">
        <f t="shared" si="21"/>
        <v>13.4</v>
      </c>
      <c r="AE251" s="3">
        <f t="shared" si="22"/>
        <v>2.1999999999999999E-2</v>
      </c>
    </row>
    <row r="252" spans="1:31" ht="15" customHeight="1" x14ac:dyDescent="0.35">
      <c r="A252" s="3" t="s">
        <v>316</v>
      </c>
      <c r="B252" s="3" t="s">
        <v>318</v>
      </c>
      <c r="C252" s="3">
        <v>2013</v>
      </c>
      <c r="D252" s="3">
        <v>0.47</v>
      </c>
      <c r="E252" s="3" t="s">
        <v>621</v>
      </c>
      <c r="F252" s="3" t="s">
        <v>759</v>
      </c>
      <c r="G252" s="3">
        <v>0.1</v>
      </c>
      <c r="H252" s="3">
        <v>0</v>
      </c>
      <c r="I252" s="3">
        <v>0</v>
      </c>
      <c r="J252" s="3" t="s">
        <v>621</v>
      </c>
      <c r="K252" s="3" t="s">
        <v>621</v>
      </c>
      <c r="L252" s="3" t="s">
        <v>621</v>
      </c>
      <c r="M252" s="3" t="s">
        <v>621</v>
      </c>
      <c r="N252" s="3" t="s">
        <v>621</v>
      </c>
      <c r="O252" s="3" t="s">
        <v>621</v>
      </c>
      <c r="P252" s="3" t="s">
        <v>621</v>
      </c>
      <c r="Q252" s="3" t="s">
        <v>621</v>
      </c>
      <c r="R252" s="3" t="s">
        <v>621</v>
      </c>
      <c r="S252" s="3" t="s">
        <v>621</v>
      </c>
      <c r="V252" s="20">
        <f t="shared" si="19"/>
        <v>0.47</v>
      </c>
      <c r="W252" s="20" t="str">
        <f t="shared" si="23"/>
        <v/>
      </c>
      <c r="AA252" s="90" t="str">
        <f t="shared" si="18"/>
        <v>'Vindel'</v>
      </c>
      <c r="AC252" s="3">
        <f t="shared" si="20"/>
        <v>0.1</v>
      </c>
      <c r="AD252" s="3">
        <f t="shared" si="21"/>
        <v>0</v>
      </c>
      <c r="AE252" s="3">
        <f t="shared" si="22"/>
        <v>0</v>
      </c>
    </row>
    <row r="253" spans="1:31" ht="15" customHeight="1" x14ac:dyDescent="0.3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V253" s="20">
        <f t="shared" si="19"/>
        <v>0</v>
      </c>
      <c r="W253" s="20" t="str">
        <f t="shared" si="23"/>
        <v/>
      </c>
      <c r="AA253" s="90" t="str">
        <f t="shared" si="18"/>
        <v>Nordisk residual</v>
      </c>
      <c r="AC253" s="3">
        <f t="shared" si="20"/>
        <v>2.23</v>
      </c>
      <c r="AD253" s="3">
        <f t="shared" si="21"/>
        <v>258</v>
      </c>
      <c r="AE253" s="3">
        <f t="shared" si="22"/>
        <v>0.33</v>
      </c>
    </row>
    <row r="254" spans="1:31" ht="15" customHeight="1" x14ac:dyDescent="0.35">
      <c r="A254" s="3" t="s">
        <v>321</v>
      </c>
      <c r="B254" s="3" t="s">
        <v>322</v>
      </c>
      <c r="C254" s="3">
        <v>2013</v>
      </c>
      <c r="D254" s="3">
        <v>0.5</v>
      </c>
      <c r="E254" s="3" t="s">
        <v>621</v>
      </c>
      <c r="F254" s="3" t="s">
        <v>622</v>
      </c>
      <c r="G254" s="3">
        <v>2.23</v>
      </c>
      <c r="H254" s="3">
        <v>258</v>
      </c>
      <c r="I254" s="3">
        <v>0.33</v>
      </c>
      <c r="J254" s="3" t="s">
        <v>621</v>
      </c>
      <c r="K254" s="3" t="s">
        <v>621</v>
      </c>
      <c r="L254" s="3" t="s">
        <v>621</v>
      </c>
      <c r="M254" s="3" t="s">
        <v>621</v>
      </c>
      <c r="N254" s="3" t="s">
        <v>621</v>
      </c>
      <c r="O254" s="3" t="s">
        <v>621</v>
      </c>
      <c r="P254" s="3" t="s">
        <v>621</v>
      </c>
      <c r="Q254" s="3" t="s">
        <v>621</v>
      </c>
      <c r="R254" s="3" t="s">
        <v>621</v>
      </c>
      <c r="S254" s="3" t="s">
        <v>621</v>
      </c>
      <c r="V254" s="20">
        <f t="shared" si="19"/>
        <v>0.5</v>
      </c>
      <c r="W254" s="20" t="str">
        <f t="shared" si="23"/>
        <v/>
      </c>
      <c r="AA254" s="90" t="str">
        <f t="shared" si="18"/>
        <v>Nordisk residual</v>
      </c>
      <c r="AC254" s="3">
        <f t="shared" si="20"/>
        <v>2.23</v>
      </c>
      <c r="AD254" s="3">
        <f t="shared" si="21"/>
        <v>258</v>
      </c>
      <c r="AE254" s="3">
        <f t="shared" si="22"/>
        <v>0.33</v>
      </c>
    </row>
    <row r="255" spans="1:31" ht="15" customHeight="1" x14ac:dyDescent="0.35">
      <c r="A255" s="3" t="s">
        <v>323</v>
      </c>
      <c r="B255" s="3" t="s">
        <v>324</v>
      </c>
      <c r="C255" s="3">
        <v>2013</v>
      </c>
      <c r="D255" s="3">
        <v>0.98</v>
      </c>
      <c r="E255" s="3">
        <v>2.9</v>
      </c>
      <c r="F255" s="3" t="s">
        <v>733</v>
      </c>
      <c r="G255" s="3">
        <v>0.03</v>
      </c>
      <c r="H255" s="3">
        <v>3</v>
      </c>
      <c r="I255" s="3">
        <v>0.05</v>
      </c>
      <c r="J255" s="3" t="s">
        <v>621</v>
      </c>
      <c r="K255" s="3" t="s">
        <v>621</v>
      </c>
      <c r="L255" s="3" t="s">
        <v>621</v>
      </c>
      <c r="M255" s="3" t="s">
        <v>621</v>
      </c>
      <c r="N255" s="3" t="s">
        <v>621</v>
      </c>
      <c r="O255" s="3" t="s">
        <v>621</v>
      </c>
      <c r="P255" s="3" t="s">
        <v>621</v>
      </c>
      <c r="Q255" s="3" t="s">
        <v>621</v>
      </c>
      <c r="R255" s="3" t="s">
        <v>621</v>
      </c>
      <c r="S255" s="3" t="s">
        <v>621</v>
      </c>
      <c r="V255" s="20">
        <f t="shared" si="19"/>
        <v>0.98</v>
      </c>
      <c r="W255" s="20" t="str">
        <f t="shared" si="23"/>
        <v/>
      </c>
      <c r="AA255" s="90" t="str">
        <f t="shared" si="18"/>
        <v>'Bra miljöval'</v>
      </c>
      <c r="AC255" s="3">
        <f t="shared" si="20"/>
        <v>0.03</v>
      </c>
      <c r="AD255" s="3">
        <f t="shared" si="21"/>
        <v>3</v>
      </c>
      <c r="AE255" s="3">
        <f t="shared" si="22"/>
        <v>0.05</v>
      </c>
    </row>
    <row r="256" spans="1:31" ht="15" customHeight="1" x14ac:dyDescent="0.35">
      <c r="A256" s="3" t="s">
        <v>323</v>
      </c>
      <c r="B256" s="3" t="s">
        <v>325</v>
      </c>
      <c r="C256" s="3">
        <v>2013</v>
      </c>
      <c r="D256" s="3">
        <v>0.23</v>
      </c>
      <c r="E256" s="3" t="s">
        <v>621</v>
      </c>
      <c r="F256" s="3" t="s">
        <v>733</v>
      </c>
      <c r="G256" s="3">
        <v>0.08</v>
      </c>
      <c r="H256" s="3">
        <v>23</v>
      </c>
      <c r="I256" s="3">
        <v>0.04</v>
      </c>
      <c r="J256" s="3" t="s">
        <v>621</v>
      </c>
      <c r="K256" s="3" t="s">
        <v>621</v>
      </c>
      <c r="L256" s="3" t="s">
        <v>621</v>
      </c>
      <c r="M256" s="3" t="s">
        <v>621</v>
      </c>
      <c r="N256" s="3" t="s">
        <v>621</v>
      </c>
      <c r="O256" s="3" t="s">
        <v>621</v>
      </c>
      <c r="P256" s="3" t="s">
        <v>621</v>
      </c>
      <c r="Q256" s="3" t="s">
        <v>621</v>
      </c>
      <c r="R256" s="3" t="s">
        <v>621</v>
      </c>
      <c r="S256" s="3" t="s">
        <v>621</v>
      </c>
      <c r="V256" s="20">
        <f t="shared" si="19"/>
        <v>0.23</v>
      </c>
      <c r="W256" s="20" t="str">
        <f t="shared" si="23"/>
        <v/>
      </c>
      <c r="AA256" s="90" t="str">
        <f t="shared" si="18"/>
        <v>'Bra miljöval'</v>
      </c>
      <c r="AC256" s="3">
        <f t="shared" si="20"/>
        <v>0.08</v>
      </c>
      <c r="AD256" s="3">
        <f t="shared" si="21"/>
        <v>23</v>
      </c>
      <c r="AE256" s="3">
        <f t="shared" si="22"/>
        <v>0.04</v>
      </c>
    </row>
    <row r="257" spans="1:31" ht="15" customHeight="1" x14ac:dyDescent="0.35">
      <c r="A257" s="3" t="s">
        <v>323</v>
      </c>
      <c r="B257" s="3" t="s">
        <v>326</v>
      </c>
      <c r="C257" s="3">
        <v>2013</v>
      </c>
      <c r="D257" s="3">
        <v>0.05</v>
      </c>
      <c r="E257" s="3" t="s">
        <v>621</v>
      </c>
      <c r="F257" s="3" t="s">
        <v>622</v>
      </c>
      <c r="G257" s="3">
        <v>2.23</v>
      </c>
      <c r="H257" s="3">
        <v>258</v>
      </c>
      <c r="I257" s="3">
        <v>0.33</v>
      </c>
      <c r="J257" s="3" t="s">
        <v>621</v>
      </c>
      <c r="K257" s="3" t="s">
        <v>621</v>
      </c>
      <c r="L257" s="3" t="s">
        <v>621</v>
      </c>
      <c r="M257" s="3" t="s">
        <v>621</v>
      </c>
      <c r="N257" s="3" t="s">
        <v>621</v>
      </c>
      <c r="O257" s="3">
        <v>1.1200000000000001</v>
      </c>
      <c r="P257" s="3">
        <v>1.4999999999999999E-2</v>
      </c>
      <c r="Q257" s="3">
        <v>5</v>
      </c>
      <c r="R257" s="3">
        <v>12</v>
      </c>
      <c r="S257" s="3">
        <v>0.6</v>
      </c>
      <c r="V257" s="20">
        <f t="shared" si="19"/>
        <v>0.05</v>
      </c>
      <c r="W257" s="20" t="str">
        <f t="shared" si="23"/>
        <v/>
      </c>
      <c r="AA257" s="90" t="str">
        <f t="shared" si="18"/>
        <v>Nordisk residual</v>
      </c>
      <c r="AC257" s="3">
        <f t="shared" si="20"/>
        <v>2.23</v>
      </c>
      <c r="AD257" s="3">
        <f t="shared" si="21"/>
        <v>258</v>
      </c>
      <c r="AE257" s="3">
        <f t="shared" si="22"/>
        <v>0.33</v>
      </c>
    </row>
    <row r="258" spans="1:31" ht="15" customHeight="1" x14ac:dyDescent="0.35">
      <c r="A258" s="3" t="s">
        <v>327</v>
      </c>
      <c r="B258" s="3" t="s">
        <v>328</v>
      </c>
      <c r="C258" s="3">
        <v>2013</v>
      </c>
      <c r="D258" s="3" t="s">
        <v>621</v>
      </c>
      <c r="E258" s="3" t="s">
        <v>621</v>
      </c>
      <c r="F258" s="3" t="s">
        <v>622</v>
      </c>
      <c r="G258" s="3">
        <v>2.23</v>
      </c>
      <c r="H258" s="3">
        <v>258</v>
      </c>
      <c r="I258" s="3">
        <v>0.33</v>
      </c>
      <c r="J258" s="3" t="s">
        <v>621</v>
      </c>
      <c r="K258" s="3" t="s">
        <v>621</v>
      </c>
      <c r="L258" s="3" t="s">
        <v>621</v>
      </c>
      <c r="M258" s="3" t="s">
        <v>621</v>
      </c>
      <c r="N258" s="3" t="s">
        <v>621</v>
      </c>
      <c r="O258" s="3" t="s">
        <v>621</v>
      </c>
      <c r="P258" s="3" t="s">
        <v>621</v>
      </c>
      <c r="Q258" s="3" t="s">
        <v>621</v>
      </c>
      <c r="R258" s="3" t="s">
        <v>621</v>
      </c>
      <c r="S258" s="3" t="s">
        <v>621</v>
      </c>
      <c r="V258" s="20">
        <f t="shared" si="19"/>
        <v>0</v>
      </c>
      <c r="W258" s="20" t="str">
        <f t="shared" si="23"/>
        <v/>
      </c>
      <c r="AA258" s="90" t="str">
        <f t="shared" ref="AA258:AA321" si="24">IF(OR(F258="-",F258="et",F258="'-'",F258="'0'",F258="'DS'"),"Nordisk residual",F258)</f>
        <v>Nordisk residual</v>
      </c>
      <c r="AC258" s="3">
        <f t="shared" si="20"/>
        <v>2.23</v>
      </c>
      <c r="AD258" s="3">
        <f t="shared" si="21"/>
        <v>258</v>
      </c>
      <c r="AE258" s="3">
        <f t="shared" si="22"/>
        <v>0.33</v>
      </c>
    </row>
    <row r="259" spans="1:31" ht="15" customHeight="1" x14ac:dyDescent="0.35">
      <c r="A259" s="3" t="s">
        <v>329</v>
      </c>
      <c r="B259" s="3" t="s">
        <v>330</v>
      </c>
      <c r="C259" s="3">
        <v>2013</v>
      </c>
      <c r="D259" s="3" t="s">
        <v>621</v>
      </c>
      <c r="E259" s="3" t="s">
        <v>621</v>
      </c>
      <c r="F259" s="3" t="s">
        <v>760</v>
      </c>
      <c r="G259" s="3">
        <v>2.23</v>
      </c>
      <c r="H259" s="3">
        <v>258</v>
      </c>
      <c r="I259" s="3">
        <v>0.33</v>
      </c>
      <c r="J259" s="3">
        <v>92.866</v>
      </c>
      <c r="K259" s="3">
        <v>0.27</v>
      </c>
      <c r="L259" s="3">
        <v>105</v>
      </c>
      <c r="M259" s="3">
        <v>7</v>
      </c>
      <c r="N259" s="3">
        <v>41</v>
      </c>
      <c r="O259" s="3" t="s">
        <v>621</v>
      </c>
      <c r="P259" s="3" t="s">
        <v>621</v>
      </c>
      <c r="Q259" s="3" t="s">
        <v>621</v>
      </c>
      <c r="R259" s="3" t="s">
        <v>621</v>
      </c>
      <c r="S259" s="3" t="s">
        <v>621</v>
      </c>
      <c r="V259" s="20">
        <f t="shared" ref="V259:V322" si="25">IFERROR(D259/1,0)</f>
        <v>0</v>
      </c>
      <c r="W259" s="20">
        <f t="shared" si="23"/>
        <v>92.866</v>
      </c>
      <c r="AA259" s="90" t="str">
        <f t="shared" si="24"/>
        <v>'residual'</v>
      </c>
      <c r="AC259" s="3">
        <f t="shared" ref="AC259:AC322" si="26">IFERROR(G259/1,2.23)</f>
        <v>2.23</v>
      </c>
      <c r="AD259" s="3">
        <f t="shared" ref="AD259:AD322" si="27">IFERROR(H259/1,258)</f>
        <v>258</v>
      </c>
      <c r="AE259" s="3">
        <f t="shared" ref="AE259:AE322" si="28">IFERROR(I259/1,0.33)</f>
        <v>0.33</v>
      </c>
    </row>
    <row r="260" spans="1:31" ht="15" customHeight="1" x14ac:dyDescent="0.3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V260" s="20">
        <f t="shared" si="25"/>
        <v>0</v>
      </c>
      <c r="W260" s="20" t="str">
        <f t="shared" ref="W260:W323" si="29">IFERROR(J260/1,"")</f>
        <v/>
      </c>
      <c r="AA260" s="90" t="str">
        <f t="shared" si="24"/>
        <v>Nordisk residual</v>
      </c>
      <c r="AC260" s="3">
        <f t="shared" si="26"/>
        <v>2.23</v>
      </c>
      <c r="AD260" s="3">
        <f t="shared" si="27"/>
        <v>258</v>
      </c>
      <c r="AE260" s="3">
        <f t="shared" si="28"/>
        <v>0.33</v>
      </c>
    </row>
    <row r="261" spans="1:31" ht="15" customHeight="1" x14ac:dyDescent="0.3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V261" s="20">
        <f t="shared" si="25"/>
        <v>0</v>
      </c>
      <c r="W261" s="20" t="str">
        <f t="shared" si="29"/>
        <v/>
      </c>
      <c r="AA261" s="90" t="str">
        <f t="shared" si="24"/>
        <v>Nordisk residual</v>
      </c>
      <c r="AC261" s="3">
        <f t="shared" si="26"/>
        <v>2.23</v>
      </c>
      <c r="AD261" s="3">
        <f t="shared" si="27"/>
        <v>258</v>
      </c>
      <c r="AE261" s="3">
        <f t="shared" si="28"/>
        <v>0.33</v>
      </c>
    </row>
    <row r="262" spans="1:31" ht="15" customHeight="1" x14ac:dyDescent="0.35">
      <c r="A262" s="3" t="s">
        <v>335</v>
      </c>
      <c r="B262" s="3" t="s">
        <v>336</v>
      </c>
      <c r="C262" s="3">
        <v>2013</v>
      </c>
      <c r="D262" s="3" t="s">
        <v>621</v>
      </c>
      <c r="E262" s="3" t="s">
        <v>621</v>
      </c>
      <c r="F262" s="3" t="s">
        <v>622</v>
      </c>
      <c r="G262" s="3">
        <v>2.23</v>
      </c>
      <c r="H262" s="3">
        <v>258</v>
      </c>
      <c r="I262" s="3">
        <v>0.33</v>
      </c>
      <c r="J262" s="3" t="s">
        <v>621</v>
      </c>
      <c r="K262" s="3" t="s">
        <v>621</v>
      </c>
      <c r="L262" s="3" t="s">
        <v>621</v>
      </c>
      <c r="M262" s="3" t="s">
        <v>621</v>
      </c>
      <c r="N262" s="3" t="s">
        <v>621</v>
      </c>
      <c r="O262" s="3" t="s">
        <v>621</v>
      </c>
      <c r="P262" s="3" t="s">
        <v>621</v>
      </c>
      <c r="Q262" s="3" t="s">
        <v>621</v>
      </c>
      <c r="R262" s="3" t="s">
        <v>621</v>
      </c>
      <c r="S262" s="3" t="s">
        <v>621</v>
      </c>
      <c r="V262" s="20">
        <f t="shared" si="25"/>
        <v>0</v>
      </c>
      <c r="W262" s="20" t="str">
        <f t="shared" si="29"/>
        <v/>
      </c>
      <c r="AA262" s="90" t="str">
        <f t="shared" si="24"/>
        <v>Nordisk residual</v>
      </c>
      <c r="AC262" s="3">
        <f t="shared" si="26"/>
        <v>2.23</v>
      </c>
      <c r="AD262" s="3">
        <f t="shared" si="27"/>
        <v>258</v>
      </c>
      <c r="AE262" s="3">
        <f t="shared" si="28"/>
        <v>0.33</v>
      </c>
    </row>
    <row r="263" spans="1:31" ht="15" customHeight="1" x14ac:dyDescent="0.35">
      <c r="A263" s="3" t="s">
        <v>335</v>
      </c>
      <c r="B263" s="3" t="s">
        <v>337</v>
      </c>
      <c r="C263" s="3">
        <v>2013</v>
      </c>
      <c r="D263" s="3">
        <v>1.3</v>
      </c>
      <c r="E263" s="3" t="s">
        <v>621</v>
      </c>
      <c r="F263" s="3" t="s">
        <v>622</v>
      </c>
      <c r="G263" s="3">
        <v>2.23</v>
      </c>
      <c r="H263" s="3">
        <v>258</v>
      </c>
      <c r="I263" s="3">
        <v>0.33</v>
      </c>
      <c r="J263" s="3" t="s">
        <v>621</v>
      </c>
      <c r="K263" s="3" t="s">
        <v>621</v>
      </c>
      <c r="L263" s="3" t="s">
        <v>621</v>
      </c>
      <c r="M263" s="3" t="s">
        <v>621</v>
      </c>
      <c r="N263" s="3" t="s">
        <v>621</v>
      </c>
      <c r="O263" s="3" t="s">
        <v>621</v>
      </c>
      <c r="P263" s="3" t="s">
        <v>621</v>
      </c>
      <c r="Q263" s="3" t="s">
        <v>621</v>
      </c>
      <c r="R263" s="3" t="s">
        <v>621</v>
      </c>
      <c r="S263" s="3" t="s">
        <v>621</v>
      </c>
      <c r="V263" s="20">
        <f t="shared" si="25"/>
        <v>1.3</v>
      </c>
      <c r="W263" s="20" t="str">
        <f t="shared" si="29"/>
        <v/>
      </c>
      <c r="AA263" s="90" t="str">
        <f t="shared" si="24"/>
        <v>Nordisk residual</v>
      </c>
      <c r="AC263" s="3">
        <f t="shared" si="26"/>
        <v>2.23</v>
      </c>
      <c r="AD263" s="3">
        <f t="shared" si="27"/>
        <v>258</v>
      </c>
      <c r="AE263" s="3">
        <f t="shared" si="28"/>
        <v>0.33</v>
      </c>
    </row>
    <row r="264" spans="1:31" ht="15" customHeight="1" x14ac:dyDescent="0.35">
      <c r="A264" s="3" t="s">
        <v>335</v>
      </c>
      <c r="B264" s="3" t="s">
        <v>338</v>
      </c>
      <c r="C264" s="3">
        <v>2013</v>
      </c>
      <c r="D264" s="3">
        <v>0.13800000000000001</v>
      </c>
      <c r="E264" s="3">
        <v>101.232</v>
      </c>
      <c r="F264" s="3" t="s">
        <v>622</v>
      </c>
      <c r="G264" s="3">
        <v>2.23</v>
      </c>
      <c r="H264" s="3">
        <v>258</v>
      </c>
      <c r="I264" s="3">
        <v>0.33</v>
      </c>
      <c r="J264" s="3" t="s">
        <v>621</v>
      </c>
      <c r="K264" s="3" t="s">
        <v>621</v>
      </c>
      <c r="L264" s="3" t="s">
        <v>621</v>
      </c>
      <c r="M264" s="3" t="s">
        <v>621</v>
      </c>
      <c r="N264" s="3" t="s">
        <v>621</v>
      </c>
      <c r="O264" s="3" t="s">
        <v>621</v>
      </c>
      <c r="P264" s="3" t="s">
        <v>621</v>
      </c>
      <c r="Q264" s="3" t="s">
        <v>621</v>
      </c>
      <c r="R264" s="3" t="s">
        <v>621</v>
      </c>
      <c r="S264" s="3" t="s">
        <v>621</v>
      </c>
      <c r="V264" s="20">
        <f t="shared" si="25"/>
        <v>0.13800000000000001</v>
      </c>
      <c r="W264" s="20" t="str">
        <f t="shared" si="29"/>
        <v/>
      </c>
      <c r="AA264" s="90" t="str">
        <f t="shared" si="24"/>
        <v>Nordisk residual</v>
      </c>
      <c r="AC264" s="3">
        <f t="shared" si="26"/>
        <v>2.23</v>
      </c>
      <c r="AD264" s="3">
        <f t="shared" si="27"/>
        <v>258</v>
      </c>
      <c r="AE264" s="3">
        <f t="shared" si="28"/>
        <v>0.33</v>
      </c>
    </row>
    <row r="265" spans="1:31" ht="15" customHeight="1" x14ac:dyDescent="0.35">
      <c r="A265" s="3" t="s">
        <v>339</v>
      </c>
      <c r="B265" s="3" t="s">
        <v>340</v>
      </c>
      <c r="C265" s="3">
        <v>2013</v>
      </c>
      <c r="D265" s="3">
        <v>3.0049999999999999</v>
      </c>
      <c r="E265" s="3">
        <v>20.736000000000001</v>
      </c>
      <c r="F265" s="3" t="s">
        <v>761</v>
      </c>
      <c r="G265" s="3">
        <v>0.09</v>
      </c>
      <c r="H265" s="3">
        <v>25</v>
      </c>
      <c r="I265" s="3">
        <v>0</v>
      </c>
      <c r="J265" s="3">
        <v>18.091000000000001</v>
      </c>
      <c r="K265" s="3">
        <v>0.02</v>
      </c>
      <c r="L265" s="3">
        <v>0.12</v>
      </c>
      <c r="M265" s="3">
        <v>0</v>
      </c>
      <c r="N265" s="3">
        <v>0</v>
      </c>
      <c r="O265" s="3">
        <v>173.79</v>
      </c>
      <c r="P265" s="3">
        <v>0.46600000000000003</v>
      </c>
      <c r="Q265" s="3">
        <v>179</v>
      </c>
      <c r="R265" s="3">
        <v>19.61</v>
      </c>
      <c r="S265" s="3">
        <v>0</v>
      </c>
      <c r="V265" s="20">
        <f t="shared" si="25"/>
        <v>3.0049999999999999</v>
      </c>
      <c r="W265" s="20">
        <f t="shared" si="29"/>
        <v>18.091000000000001</v>
      </c>
      <c r="AA265" s="90" t="str">
        <f t="shared" si="24"/>
        <v>'Ursprungsgaranterad förnybar el'</v>
      </c>
      <c r="AC265" s="3">
        <f t="shared" si="26"/>
        <v>0.09</v>
      </c>
      <c r="AD265" s="3">
        <f t="shared" si="27"/>
        <v>25</v>
      </c>
      <c r="AE265" s="3">
        <f t="shared" si="28"/>
        <v>0</v>
      </c>
    </row>
    <row r="266" spans="1:31" ht="15" customHeight="1" x14ac:dyDescent="0.35">
      <c r="A266" s="3" t="s">
        <v>339</v>
      </c>
      <c r="B266" s="3" t="s">
        <v>341</v>
      </c>
      <c r="C266" s="3">
        <v>2013</v>
      </c>
      <c r="D266" s="3" t="s">
        <v>621</v>
      </c>
      <c r="E266" s="3">
        <v>1.1890000000000001</v>
      </c>
      <c r="F266" s="3" t="s">
        <v>761</v>
      </c>
      <c r="G266" s="3">
        <v>0.4</v>
      </c>
      <c r="H266" s="3">
        <v>0</v>
      </c>
      <c r="I266" s="3">
        <v>0</v>
      </c>
      <c r="J266" s="3" t="s">
        <v>621</v>
      </c>
      <c r="K266" s="3" t="s">
        <v>621</v>
      </c>
      <c r="L266" s="3" t="s">
        <v>621</v>
      </c>
      <c r="M266" s="3" t="s">
        <v>621</v>
      </c>
      <c r="N266" s="3" t="s">
        <v>621</v>
      </c>
      <c r="O266" s="3" t="s">
        <v>621</v>
      </c>
      <c r="P266" s="3" t="s">
        <v>621</v>
      </c>
      <c r="Q266" s="3" t="s">
        <v>621</v>
      </c>
      <c r="R266" s="3" t="s">
        <v>621</v>
      </c>
      <c r="S266" s="3" t="s">
        <v>621</v>
      </c>
      <c r="V266" s="20">
        <f t="shared" si="25"/>
        <v>0</v>
      </c>
      <c r="W266" s="20" t="str">
        <f t="shared" si="29"/>
        <v/>
      </c>
      <c r="AA266" s="90" t="str">
        <f t="shared" si="24"/>
        <v>'Ursprungsgaranterad förnybar el'</v>
      </c>
      <c r="AC266" s="3">
        <f t="shared" si="26"/>
        <v>0.4</v>
      </c>
      <c r="AD266" s="3">
        <f t="shared" si="27"/>
        <v>0</v>
      </c>
      <c r="AE266" s="3">
        <f t="shared" si="28"/>
        <v>0</v>
      </c>
    </row>
    <row r="267" spans="1:31" ht="15" customHeight="1" x14ac:dyDescent="0.35">
      <c r="A267" s="3" t="s">
        <v>342</v>
      </c>
      <c r="B267" s="3" t="s">
        <v>343</v>
      </c>
      <c r="C267" s="3">
        <v>2013</v>
      </c>
      <c r="D267" s="3">
        <v>17.138400000000001</v>
      </c>
      <c r="E267" s="3" t="s">
        <v>621</v>
      </c>
      <c r="F267" s="3" t="s">
        <v>762</v>
      </c>
      <c r="G267" s="3">
        <v>1.1000000000000001</v>
      </c>
      <c r="H267" s="3">
        <v>0</v>
      </c>
      <c r="I267" s="3">
        <v>0</v>
      </c>
      <c r="J267" s="3">
        <v>103.508</v>
      </c>
      <c r="K267" s="3">
        <v>0.36699999999999999</v>
      </c>
      <c r="L267" s="3">
        <v>0</v>
      </c>
      <c r="M267" s="3">
        <v>0</v>
      </c>
      <c r="N267" s="3">
        <v>0</v>
      </c>
      <c r="O267" s="3">
        <v>4.6680000000000001</v>
      </c>
      <c r="P267" s="3">
        <v>0.36699999999999999</v>
      </c>
      <c r="Q267" s="3">
        <v>0</v>
      </c>
      <c r="R267" s="3">
        <v>0</v>
      </c>
      <c r="S267" s="3">
        <v>0</v>
      </c>
      <c r="V267" s="20">
        <f t="shared" si="25"/>
        <v>17.138400000000001</v>
      </c>
      <c r="W267" s="20">
        <f t="shared" si="29"/>
        <v>103.508</v>
      </c>
      <c r="AA267" s="90" t="str">
        <f t="shared" si="24"/>
        <v>'Vattenel'</v>
      </c>
      <c r="AC267" s="3">
        <f t="shared" si="26"/>
        <v>1.1000000000000001</v>
      </c>
      <c r="AD267" s="3">
        <f t="shared" si="27"/>
        <v>0</v>
      </c>
      <c r="AE267" s="3">
        <f t="shared" si="28"/>
        <v>0</v>
      </c>
    </row>
    <row r="268" spans="1:31" ht="15" customHeight="1" x14ac:dyDescent="0.35">
      <c r="A268" s="3" t="s">
        <v>344</v>
      </c>
      <c r="B268" s="3" t="s">
        <v>345</v>
      </c>
      <c r="C268" s="3">
        <v>2013</v>
      </c>
      <c r="D268" s="3">
        <v>0.05</v>
      </c>
      <c r="E268" s="3" t="s">
        <v>621</v>
      </c>
      <c r="F268" s="3" t="s">
        <v>763</v>
      </c>
      <c r="G268" s="3">
        <v>2.23</v>
      </c>
      <c r="H268" s="3">
        <v>258</v>
      </c>
      <c r="I268" s="3">
        <v>0.33</v>
      </c>
      <c r="J268" s="3" t="s">
        <v>621</v>
      </c>
      <c r="K268" s="3" t="s">
        <v>621</v>
      </c>
      <c r="L268" s="3" t="s">
        <v>621</v>
      </c>
      <c r="M268" s="3" t="s">
        <v>621</v>
      </c>
      <c r="N268" s="3" t="s">
        <v>621</v>
      </c>
      <c r="O268" s="3" t="s">
        <v>621</v>
      </c>
      <c r="P268" s="3" t="s">
        <v>621</v>
      </c>
      <c r="Q268" s="3" t="s">
        <v>621</v>
      </c>
      <c r="R268" s="3" t="s">
        <v>621</v>
      </c>
      <c r="S268" s="3" t="s">
        <v>621</v>
      </c>
      <c r="V268" s="20">
        <f t="shared" si="25"/>
        <v>0.05</v>
      </c>
      <c r="W268" s="20" t="str">
        <f t="shared" si="29"/>
        <v/>
      </c>
      <c r="AA268" s="90" t="str">
        <f t="shared" si="24"/>
        <v>'Nordisk residual'</v>
      </c>
      <c r="AC268" s="3">
        <f t="shared" si="26"/>
        <v>2.23</v>
      </c>
      <c r="AD268" s="3">
        <f t="shared" si="27"/>
        <v>258</v>
      </c>
      <c r="AE268" s="3">
        <f t="shared" si="28"/>
        <v>0.33</v>
      </c>
    </row>
    <row r="269" spans="1:31" ht="15" customHeight="1" x14ac:dyDescent="0.35">
      <c r="A269" s="3" t="s">
        <v>344</v>
      </c>
      <c r="B269" s="3" t="s">
        <v>346</v>
      </c>
      <c r="C269" s="3">
        <v>2013</v>
      </c>
      <c r="D269" s="3">
        <v>3.073</v>
      </c>
      <c r="E269" s="3">
        <v>1.65</v>
      </c>
      <c r="F269" s="3" t="s">
        <v>764</v>
      </c>
      <c r="G269" s="3">
        <v>2.23</v>
      </c>
      <c r="H269" s="3">
        <v>258</v>
      </c>
      <c r="I269" s="3">
        <v>0.33</v>
      </c>
      <c r="J269" s="3" t="s">
        <v>621</v>
      </c>
      <c r="K269" s="3" t="s">
        <v>621</v>
      </c>
      <c r="L269" s="3" t="s">
        <v>621</v>
      </c>
      <c r="M269" s="3" t="s">
        <v>621</v>
      </c>
      <c r="N269" s="3" t="s">
        <v>621</v>
      </c>
      <c r="O269" s="3" t="s">
        <v>621</v>
      </c>
      <c r="P269" s="3" t="s">
        <v>621</v>
      </c>
      <c r="Q269" s="3" t="s">
        <v>621</v>
      </c>
      <c r="R269" s="3" t="s">
        <v>621</v>
      </c>
      <c r="S269" s="3" t="s">
        <v>621</v>
      </c>
      <c r="V269" s="20">
        <f t="shared" si="25"/>
        <v>3.073</v>
      </c>
      <c r="W269" s="20" t="str">
        <f t="shared" si="29"/>
        <v/>
      </c>
      <c r="AA269" s="90" t="str">
        <f t="shared" si="24"/>
        <v>'nordisk residual'</v>
      </c>
      <c r="AC269" s="3">
        <f t="shared" si="26"/>
        <v>2.23</v>
      </c>
      <c r="AD269" s="3">
        <f t="shared" si="27"/>
        <v>258</v>
      </c>
      <c r="AE269" s="3">
        <f t="shared" si="28"/>
        <v>0.33</v>
      </c>
    </row>
    <row r="270" spans="1:31" ht="15" customHeight="1" x14ac:dyDescent="0.35">
      <c r="A270" s="3" t="s">
        <v>344</v>
      </c>
      <c r="B270" s="3" t="s">
        <v>347</v>
      </c>
      <c r="C270" s="3">
        <v>2013</v>
      </c>
      <c r="D270" s="3">
        <v>0.63700000000000001</v>
      </c>
      <c r="E270" s="3" t="s">
        <v>621</v>
      </c>
      <c r="F270" s="3" t="s">
        <v>763</v>
      </c>
      <c r="G270" s="3">
        <v>2.23</v>
      </c>
      <c r="H270" s="3">
        <v>258</v>
      </c>
      <c r="I270" s="3">
        <v>0.33</v>
      </c>
      <c r="J270" s="3" t="s">
        <v>621</v>
      </c>
      <c r="K270" s="3" t="s">
        <v>621</v>
      </c>
      <c r="L270" s="3" t="s">
        <v>621</v>
      </c>
      <c r="M270" s="3" t="s">
        <v>621</v>
      </c>
      <c r="N270" s="3" t="s">
        <v>621</v>
      </c>
      <c r="O270" s="3" t="s">
        <v>621</v>
      </c>
      <c r="P270" s="3" t="s">
        <v>621</v>
      </c>
      <c r="Q270" s="3" t="s">
        <v>621</v>
      </c>
      <c r="R270" s="3" t="s">
        <v>621</v>
      </c>
      <c r="S270" s="3" t="s">
        <v>621</v>
      </c>
      <c r="V270" s="20">
        <f t="shared" si="25"/>
        <v>0.63700000000000001</v>
      </c>
      <c r="W270" s="20" t="str">
        <f t="shared" si="29"/>
        <v/>
      </c>
      <c r="AA270" s="90" t="str">
        <f t="shared" si="24"/>
        <v>'Nordisk residual'</v>
      </c>
      <c r="AC270" s="3">
        <f t="shared" si="26"/>
        <v>2.23</v>
      </c>
      <c r="AD270" s="3">
        <f t="shared" si="27"/>
        <v>258</v>
      </c>
      <c r="AE270" s="3">
        <f t="shared" si="28"/>
        <v>0.33</v>
      </c>
    </row>
    <row r="271" spans="1:31" ht="15" customHeight="1" x14ac:dyDescent="0.35">
      <c r="A271" s="3" t="s">
        <v>348</v>
      </c>
      <c r="B271" s="3" t="s">
        <v>349</v>
      </c>
      <c r="C271" s="3">
        <v>2013</v>
      </c>
      <c r="D271" s="3">
        <v>0.15</v>
      </c>
      <c r="E271" s="3">
        <v>4.01</v>
      </c>
      <c r="F271" s="3" t="s">
        <v>622</v>
      </c>
      <c r="G271" s="3">
        <v>2.23</v>
      </c>
      <c r="H271" s="3">
        <v>258</v>
      </c>
      <c r="I271" s="3">
        <v>0.33</v>
      </c>
      <c r="J271" s="3" t="s">
        <v>621</v>
      </c>
      <c r="K271" s="3" t="s">
        <v>621</v>
      </c>
      <c r="L271" s="3" t="s">
        <v>621</v>
      </c>
      <c r="M271" s="3" t="s">
        <v>621</v>
      </c>
      <c r="N271" s="3" t="s">
        <v>621</v>
      </c>
      <c r="O271" s="3" t="s">
        <v>621</v>
      </c>
      <c r="P271" s="3" t="s">
        <v>621</v>
      </c>
      <c r="Q271" s="3" t="s">
        <v>621</v>
      </c>
      <c r="R271" s="3" t="s">
        <v>621</v>
      </c>
      <c r="S271" s="3" t="s">
        <v>621</v>
      </c>
      <c r="V271" s="20">
        <f t="shared" si="25"/>
        <v>0.15</v>
      </c>
      <c r="W271" s="20" t="str">
        <f t="shared" si="29"/>
        <v/>
      </c>
      <c r="AA271" s="90" t="str">
        <f t="shared" si="24"/>
        <v>Nordisk residual</v>
      </c>
      <c r="AC271" s="3">
        <f t="shared" si="26"/>
        <v>2.23</v>
      </c>
      <c r="AD271" s="3">
        <f t="shared" si="27"/>
        <v>258</v>
      </c>
      <c r="AE271" s="3">
        <f t="shared" si="28"/>
        <v>0.33</v>
      </c>
    </row>
    <row r="272" spans="1:31" ht="15" customHeight="1" x14ac:dyDescent="0.35">
      <c r="A272" s="3" t="s">
        <v>350</v>
      </c>
      <c r="B272" s="3" t="s">
        <v>351</v>
      </c>
      <c r="C272" s="3">
        <v>2013</v>
      </c>
      <c r="D272" s="3">
        <v>3.4000000000000002E-2</v>
      </c>
      <c r="E272" s="3" t="s">
        <v>621</v>
      </c>
      <c r="F272" s="3" t="s">
        <v>765</v>
      </c>
      <c r="G272" s="3">
        <v>2.23</v>
      </c>
      <c r="H272" s="3">
        <v>157</v>
      </c>
      <c r="I272" s="3">
        <v>0.24</v>
      </c>
      <c r="J272" s="3" t="s">
        <v>621</v>
      </c>
      <c r="K272" s="3" t="s">
        <v>621</v>
      </c>
      <c r="L272" s="3" t="s">
        <v>621</v>
      </c>
      <c r="M272" s="3" t="s">
        <v>621</v>
      </c>
      <c r="N272" s="3" t="s">
        <v>621</v>
      </c>
      <c r="O272" s="3" t="s">
        <v>621</v>
      </c>
      <c r="P272" s="3" t="s">
        <v>621</v>
      </c>
      <c r="Q272" s="3" t="s">
        <v>621</v>
      </c>
      <c r="R272" s="3" t="s">
        <v>621</v>
      </c>
      <c r="S272" s="3" t="s">
        <v>621</v>
      </c>
      <c r="V272" s="20">
        <f t="shared" si="25"/>
        <v>3.4000000000000002E-2</v>
      </c>
      <c r="W272" s="20" t="str">
        <f t="shared" si="29"/>
        <v/>
      </c>
      <c r="AA272" s="90" t="str">
        <f t="shared" si="24"/>
        <v>'Bixia mix'</v>
      </c>
      <c r="AC272" s="3">
        <f t="shared" si="26"/>
        <v>2.23</v>
      </c>
      <c r="AD272" s="3">
        <f t="shared" si="27"/>
        <v>157</v>
      </c>
      <c r="AE272" s="3">
        <f t="shared" si="28"/>
        <v>0.24</v>
      </c>
    </row>
    <row r="273" spans="1:31" ht="15" customHeight="1" x14ac:dyDescent="0.35">
      <c r="A273" s="3" t="s">
        <v>350</v>
      </c>
      <c r="B273" s="3" t="s">
        <v>352</v>
      </c>
      <c r="C273" s="3">
        <v>2013</v>
      </c>
      <c r="D273" s="3">
        <v>0.26100000000000001</v>
      </c>
      <c r="E273" s="3" t="s">
        <v>621</v>
      </c>
      <c r="F273" s="3" t="s">
        <v>765</v>
      </c>
      <c r="G273" s="3">
        <v>2.23</v>
      </c>
      <c r="H273" s="3">
        <v>157</v>
      </c>
      <c r="I273" s="3">
        <v>0.24</v>
      </c>
      <c r="J273" s="3" t="s">
        <v>621</v>
      </c>
      <c r="K273" s="3" t="s">
        <v>621</v>
      </c>
      <c r="L273" s="3" t="s">
        <v>621</v>
      </c>
      <c r="M273" s="3" t="s">
        <v>621</v>
      </c>
      <c r="N273" s="3" t="s">
        <v>621</v>
      </c>
      <c r="O273" s="3" t="s">
        <v>621</v>
      </c>
      <c r="P273" s="3" t="s">
        <v>621</v>
      </c>
      <c r="Q273" s="3" t="s">
        <v>621</v>
      </c>
      <c r="R273" s="3" t="s">
        <v>621</v>
      </c>
      <c r="S273" s="3" t="s">
        <v>621</v>
      </c>
      <c r="V273" s="20">
        <f t="shared" si="25"/>
        <v>0.26100000000000001</v>
      </c>
      <c r="W273" s="20" t="str">
        <f t="shared" si="29"/>
        <v/>
      </c>
      <c r="AA273" s="90" t="str">
        <f t="shared" si="24"/>
        <v>'Bixia mix'</v>
      </c>
      <c r="AC273" s="3">
        <f t="shared" si="26"/>
        <v>2.23</v>
      </c>
      <c r="AD273" s="3">
        <f t="shared" si="27"/>
        <v>157</v>
      </c>
      <c r="AE273" s="3">
        <f t="shared" si="28"/>
        <v>0.24</v>
      </c>
    </row>
    <row r="274" spans="1:31" ht="15" customHeight="1" x14ac:dyDescent="0.35">
      <c r="A274" s="3" t="s">
        <v>350</v>
      </c>
      <c r="B274" s="3" t="s">
        <v>353</v>
      </c>
      <c r="C274" s="3">
        <v>2013</v>
      </c>
      <c r="D274" s="3">
        <v>0.93400000000000005</v>
      </c>
      <c r="E274" s="3">
        <v>5.819</v>
      </c>
      <c r="F274" s="3" t="s">
        <v>765</v>
      </c>
      <c r="G274" s="3">
        <v>2.23</v>
      </c>
      <c r="H274" s="3">
        <v>157</v>
      </c>
      <c r="I274" s="3">
        <v>0.24</v>
      </c>
      <c r="J274" s="3" t="s">
        <v>621</v>
      </c>
      <c r="K274" s="3" t="s">
        <v>621</v>
      </c>
      <c r="L274" s="3" t="s">
        <v>621</v>
      </c>
      <c r="M274" s="3" t="s">
        <v>621</v>
      </c>
      <c r="N274" s="3" t="s">
        <v>621</v>
      </c>
      <c r="O274" s="3" t="s">
        <v>621</v>
      </c>
      <c r="P274" s="3" t="s">
        <v>621</v>
      </c>
      <c r="Q274" s="3" t="s">
        <v>621</v>
      </c>
      <c r="R274" s="3" t="s">
        <v>621</v>
      </c>
      <c r="S274" s="3" t="s">
        <v>621</v>
      </c>
      <c r="V274" s="20">
        <f t="shared" si="25"/>
        <v>0.93400000000000005</v>
      </c>
      <c r="W274" s="20" t="str">
        <f t="shared" si="29"/>
        <v/>
      </c>
      <c r="AA274" s="90" t="str">
        <f t="shared" si="24"/>
        <v>'Bixia mix'</v>
      </c>
      <c r="AC274" s="3">
        <f t="shared" si="26"/>
        <v>2.23</v>
      </c>
      <c r="AD274" s="3">
        <f t="shared" si="27"/>
        <v>157</v>
      </c>
      <c r="AE274" s="3">
        <f t="shared" si="28"/>
        <v>0.24</v>
      </c>
    </row>
    <row r="275" spans="1:31" ht="15" customHeight="1" x14ac:dyDescent="0.35">
      <c r="A275" s="3" t="s">
        <v>354</v>
      </c>
      <c r="B275" s="3" t="s">
        <v>355</v>
      </c>
      <c r="C275" s="3">
        <v>2013</v>
      </c>
      <c r="D275" s="3">
        <v>1</v>
      </c>
      <c r="E275" s="3" t="s">
        <v>621</v>
      </c>
      <c r="F275" s="3" t="s">
        <v>661</v>
      </c>
      <c r="G275" s="3">
        <v>2.23</v>
      </c>
      <c r="H275" s="3">
        <v>258</v>
      </c>
      <c r="I275" s="3">
        <v>0.33</v>
      </c>
      <c r="J275" s="3" t="s">
        <v>621</v>
      </c>
      <c r="K275" s="3" t="s">
        <v>621</v>
      </c>
      <c r="L275" s="3" t="s">
        <v>621</v>
      </c>
      <c r="M275" s="3" t="s">
        <v>621</v>
      </c>
      <c r="N275" s="3" t="s">
        <v>621</v>
      </c>
      <c r="O275" s="3" t="s">
        <v>621</v>
      </c>
      <c r="P275" s="3" t="s">
        <v>621</v>
      </c>
      <c r="Q275" s="3" t="s">
        <v>621</v>
      </c>
      <c r="R275" s="3" t="s">
        <v>621</v>
      </c>
      <c r="S275" s="3" t="s">
        <v>621</v>
      </c>
      <c r="V275" s="20">
        <f t="shared" si="25"/>
        <v>1</v>
      </c>
      <c r="W275" s="20" t="str">
        <f t="shared" si="29"/>
        <v/>
      </c>
      <c r="AA275" s="90" t="str">
        <f t="shared" si="24"/>
        <v>Nordisk residual</v>
      </c>
      <c r="AC275" s="3">
        <f t="shared" si="26"/>
        <v>2.23</v>
      </c>
      <c r="AD275" s="3">
        <f t="shared" si="27"/>
        <v>258</v>
      </c>
      <c r="AE275" s="3">
        <f t="shared" si="28"/>
        <v>0.33</v>
      </c>
    </row>
    <row r="276" spans="1:31" ht="15" customHeight="1" x14ac:dyDescent="0.35">
      <c r="A276" s="3" t="s">
        <v>356</v>
      </c>
      <c r="B276" s="3" t="s">
        <v>357</v>
      </c>
      <c r="C276" s="3">
        <v>2013</v>
      </c>
      <c r="D276" s="3">
        <v>2.6</v>
      </c>
      <c r="E276" s="3">
        <v>0.18</v>
      </c>
      <c r="F276" s="3" t="s">
        <v>766</v>
      </c>
      <c r="G276" s="3">
        <v>0</v>
      </c>
      <c r="H276" s="3">
        <v>5</v>
      </c>
      <c r="I276" s="3">
        <v>0</v>
      </c>
      <c r="J276" s="3" t="s">
        <v>621</v>
      </c>
      <c r="K276" s="3" t="s">
        <v>621</v>
      </c>
      <c r="L276" s="3" t="s">
        <v>621</v>
      </c>
      <c r="M276" s="3" t="s">
        <v>621</v>
      </c>
      <c r="N276" s="3" t="s">
        <v>621</v>
      </c>
      <c r="O276" s="3" t="s">
        <v>621</v>
      </c>
      <c r="P276" s="3" t="s">
        <v>621</v>
      </c>
      <c r="Q276" s="3" t="s">
        <v>621</v>
      </c>
      <c r="R276" s="3" t="s">
        <v>621</v>
      </c>
      <c r="S276" s="3" t="s">
        <v>621</v>
      </c>
      <c r="V276" s="20">
        <f t="shared" si="25"/>
        <v>2.6</v>
      </c>
      <c r="W276" s="20" t="str">
        <f t="shared" si="29"/>
        <v/>
      </c>
      <c r="AA276" s="90" t="str">
        <f t="shared" si="24"/>
        <v>'vattenkraft/kärnkraft'</v>
      </c>
      <c r="AC276" s="3">
        <f t="shared" si="26"/>
        <v>0</v>
      </c>
      <c r="AD276" s="3">
        <f t="shared" si="27"/>
        <v>5</v>
      </c>
      <c r="AE276" s="3">
        <f t="shared" si="28"/>
        <v>0</v>
      </c>
    </row>
    <row r="277" spans="1:31" ht="15" customHeight="1" x14ac:dyDescent="0.35">
      <c r="A277" s="3" t="s">
        <v>358</v>
      </c>
      <c r="B277" s="3" t="s">
        <v>359</v>
      </c>
      <c r="C277" s="3">
        <v>2013</v>
      </c>
      <c r="D277" s="3" t="s">
        <v>621</v>
      </c>
      <c r="E277" s="3" t="s">
        <v>621</v>
      </c>
      <c r="F277" s="3" t="s">
        <v>622</v>
      </c>
      <c r="G277" s="3">
        <v>2.23</v>
      </c>
      <c r="H277" s="3">
        <v>258</v>
      </c>
      <c r="I277" s="3">
        <v>0.33</v>
      </c>
      <c r="J277" s="3" t="s">
        <v>621</v>
      </c>
      <c r="K277" s="3" t="s">
        <v>621</v>
      </c>
      <c r="L277" s="3" t="s">
        <v>621</v>
      </c>
      <c r="M277" s="3" t="s">
        <v>621</v>
      </c>
      <c r="N277" s="3" t="s">
        <v>621</v>
      </c>
      <c r="O277" s="3" t="s">
        <v>621</v>
      </c>
      <c r="P277" s="3" t="s">
        <v>621</v>
      </c>
      <c r="Q277" s="3" t="s">
        <v>621</v>
      </c>
      <c r="R277" s="3" t="s">
        <v>621</v>
      </c>
      <c r="S277" s="3" t="s">
        <v>621</v>
      </c>
      <c r="V277" s="20">
        <f t="shared" si="25"/>
        <v>0</v>
      </c>
      <c r="W277" s="20" t="str">
        <f t="shared" si="29"/>
        <v/>
      </c>
      <c r="AA277" s="90" t="str">
        <f t="shared" si="24"/>
        <v>Nordisk residual</v>
      </c>
      <c r="AC277" s="3">
        <f t="shared" si="26"/>
        <v>2.23</v>
      </c>
      <c r="AD277" s="3">
        <f t="shared" si="27"/>
        <v>258</v>
      </c>
      <c r="AE277" s="3">
        <f t="shared" si="28"/>
        <v>0.33</v>
      </c>
    </row>
    <row r="278" spans="1:31" ht="15" customHeight="1" x14ac:dyDescent="0.35">
      <c r="A278" s="3" t="s">
        <v>360</v>
      </c>
      <c r="B278" s="3" t="s">
        <v>361</v>
      </c>
      <c r="C278" s="3">
        <v>2013</v>
      </c>
      <c r="D278" s="3">
        <v>0.3</v>
      </c>
      <c r="E278" s="3" t="s">
        <v>621</v>
      </c>
      <c r="F278" s="3" t="s">
        <v>622</v>
      </c>
      <c r="G278" s="3">
        <v>2.23</v>
      </c>
      <c r="H278" s="3">
        <v>258</v>
      </c>
      <c r="I278" s="3">
        <v>0.33</v>
      </c>
      <c r="J278" s="3" t="s">
        <v>621</v>
      </c>
      <c r="K278" s="3" t="s">
        <v>621</v>
      </c>
      <c r="L278" s="3" t="s">
        <v>621</v>
      </c>
      <c r="M278" s="3" t="s">
        <v>621</v>
      </c>
      <c r="N278" s="3" t="s">
        <v>621</v>
      </c>
      <c r="O278" s="3" t="s">
        <v>621</v>
      </c>
      <c r="P278" s="3" t="s">
        <v>621</v>
      </c>
      <c r="Q278" s="3" t="s">
        <v>621</v>
      </c>
      <c r="R278" s="3" t="s">
        <v>621</v>
      </c>
      <c r="S278" s="3" t="s">
        <v>621</v>
      </c>
      <c r="V278" s="20">
        <f t="shared" si="25"/>
        <v>0.3</v>
      </c>
      <c r="W278" s="20" t="str">
        <f t="shared" si="29"/>
        <v/>
      </c>
      <c r="AA278" s="90" t="str">
        <f t="shared" si="24"/>
        <v>Nordisk residual</v>
      </c>
      <c r="AC278" s="3">
        <f t="shared" si="26"/>
        <v>2.23</v>
      </c>
      <c r="AD278" s="3">
        <f t="shared" si="27"/>
        <v>258</v>
      </c>
      <c r="AE278" s="3">
        <f t="shared" si="28"/>
        <v>0.33</v>
      </c>
    </row>
    <row r="279" spans="1:31" ht="15" customHeight="1" x14ac:dyDescent="0.35">
      <c r="A279" s="3" t="s">
        <v>362</v>
      </c>
      <c r="B279" s="3" t="s">
        <v>363</v>
      </c>
      <c r="C279" s="3">
        <v>2013</v>
      </c>
      <c r="D279" s="3">
        <v>0.31</v>
      </c>
      <c r="E279" s="3" t="s">
        <v>621</v>
      </c>
      <c r="F279" s="3" t="s">
        <v>622</v>
      </c>
      <c r="G279" s="3">
        <v>2.23</v>
      </c>
      <c r="H279" s="3">
        <v>258</v>
      </c>
      <c r="I279" s="3">
        <v>0.33</v>
      </c>
      <c r="J279" s="3" t="s">
        <v>621</v>
      </c>
      <c r="K279" s="3" t="s">
        <v>621</v>
      </c>
      <c r="L279" s="3" t="s">
        <v>621</v>
      </c>
      <c r="M279" s="3" t="s">
        <v>621</v>
      </c>
      <c r="N279" s="3" t="s">
        <v>621</v>
      </c>
      <c r="O279" s="3" t="s">
        <v>621</v>
      </c>
      <c r="P279" s="3" t="s">
        <v>621</v>
      </c>
      <c r="Q279" s="3" t="s">
        <v>621</v>
      </c>
      <c r="R279" s="3" t="s">
        <v>621</v>
      </c>
      <c r="S279" s="3" t="s">
        <v>621</v>
      </c>
      <c r="V279" s="20">
        <f t="shared" si="25"/>
        <v>0.31</v>
      </c>
      <c r="W279" s="20" t="str">
        <f t="shared" si="29"/>
        <v/>
      </c>
      <c r="AA279" s="90" t="str">
        <f t="shared" si="24"/>
        <v>Nordisk residual</v>
      </c>
      <c r="AC279" s="3">
        <f t="shared" si="26"/>
        <v>2.23</v>
      </c>
      <c r="AD279" s="3">
        <f t="shared" si="27"/>
        <v>258</v>
      </c>
      <c r="AE279" s="3">
        <f t="shared" si="28"/>
        <v>0.33</v>
      </c>
    </row>
    <row r="280" spans="1:31" ht="15" customHeight="1" x14ac:dyDescent="0.35">
      <c r="A280" s="3" t="s">
        <v>364</v>
      </c>
      <c r="B280" s="3" t="s">
        <v>365</v>
      </c>
      <c r="C280" s="3">
        <v>2013</v>
      </c>
      <c r="D280" s="3">
        <v>0.5</v>
      </c>
      <c r="E280" s="3" t="s">
        <v>621</v>
      </c>
      <c r="F280" s="3" t="s">
        <v>622</v>
      </c>
      <c r="G280" s="3">
        <v>2.23</v>
      </c>
      <c r="H280" s="3">
        <v>258</v>
      </c>
      <c r="I280" s="3">
        <v>0.33</v>
      </c>
      <c r="J280" s="3" t="s">
        <v>621</v>
      </c>
      <c r="K280" s="3" t="s">
        <v>621</v>
      </c>
      <c r="L280" s="3" t="s">
        <v>621</v>
      </c>
      <c r="M280" s="3" t="s">
        <v>621</v>
      </c>
      <c r="N280" s="3" t="s">
        <v>621</v>
      </c>
      <c r="O280" s="3" t="s">
        <v>621</v>
      </c>
      <c r="P280" s="3" t="s">
        <v>621</v>
      </c>
      <c r="Q280" s="3" t="s">
        <v>621</v>
      </c>
      <c r="R280" s="3" t="s">
        <v>621</v>
      </c>
      <c r="S280" s="3" t="s">
        <v>621</v>
      </c>
      <c r="V280" s="20">
        <f t="shared" si="25"/>
        <v>0.5</v>
      </c>
      <c r="W280" s="20" t="str">
        <f t="shared" si="29"/>
        <v/>
      </c>
      <c r="AA280" s="90" t="str">
        <f t="shared" si="24"/>
        <v>Nordisk residual</v>
      </c>
      <c r="AC280" s="3">
        <f t="shared" si="26"/>
        <v>2.23</v>
      </c>
      <c r="AD280" s="3">
        <f t="shared" si="27"/>
        <v>258</v>
      </c>
      <c r="AE280" s="3">
        <f t="shared" si="28"/>
        <v>0.33</v>
      </c>
    </row>
    <row r="281" spans="1:31" ht="15" customHeight="1" x14ac:dyDescent="0.35">
      <c r="A281" s="3" t="s">
        <v>364</v>
      </c>
      <c r="B281" s="3" t="s">
        <v>366</v>
      </c>
      <c r="C281" s="3">
        <v>2013</v>
      </c>
      <c r="D281" s="3">
        <v>2</v>
      </c>
      <c r="E281" s="3" t="s">
        <v>621</v>
      </c>
      <c r="F281" s="3" t="s">
        <v>622</v>
      </c>
      <c r="G281" s="3">
        <v>2.23</v>
      </c>
      <c r="H281" s="3">
        <v>258</v>
      </c>
      <c r="I281" s="3">
        <v>0.33</v>
      </c>
      <c r="J281" s="3" t="s">
        <v>621</v>
      </c>
      <c r="K281" s="3" t="s">
        <v>621</v>
      </c>
      <c r="L281" s="3" t="s">
        <v>621</v>
      </c>
      <c r="M281" s="3" t="s">
        <v>621</v>
      </c>
      <c r="N281" s="3" t="s">
        <v>621</v>
      </c>
      <c r="O281" s="3" t="s">
        <v>621</v>
      </c>
      <c r="P281" s="3" t="s">
        <v>621</v>
      </c>
      <c r="Q281" s="3" t="s">
        <v>621</v>
      </c>
      <c r="R281" s="3" t="s">
        <v>621</v>
      </c>
      <c r="S281" s="3" t="s">
        <v>621</v>
      </c>
      <c r="V281" s="20">
        <f t="shared" si="25"/>
        <v>2</v>
      </c>
      <c r="W281" s="20" t="str">
        <f t="shared" si="29"/>
        <v/>
      </c>
      <c r="AA281" s="90" t="str">
        <f t="shared" si="24"/>
        <v>Nordisk residual</v>
      </c>
      <c r="AC281" s="3">
        <f t="shared" si="26"/>
        <v>2.23</v>
      </c>
      <c r="AD281" s="3">
        <f t="shared" si="27"/>
        <v>258</v>
      </c>
      <c r="AE281" s="3">
        <f t="shared" si="28"/>
        <v>0.33</v>
      </c>
    </row>
    <row r="282" spans="1:31" ht="15" customHeight="1" x14ac:dyDescent="0.35">
      <c r="A282" s="3" t="s">
        <v>364</v>
      </c>
      <c r="B282" s="3" t="s">
        <v>367</v>
      </c>
      <c r="C282" s="3">
        <v>2013</v>
      </c>
      <c r="D282" s="3">
        <v>0.1</v>
      </c>
      <c r="E282" s="3">
        <v>0</v>
      </c>
      <c r="F282" s="3" t="s">
        <v>622</v>
      </c>
      <c r="G282" s="3">
        <v>2.23</v>
      </c>
      <c r="H282" s="3">
        <v>258</v>
      </c>
      <c r="I282" s="3">
        <v>0.33</v>
      </c>
      <c r="J282" s="3" t="s">
        <v>621</v>
      </c>
      <c r="K282" s="3" t="s">
        <v>621</v>
      </c>
      <c r="L282" s="3" t="s">
        <v>621</v>
      </c>
      <c r="M282" s="3" t="s">
        <v>621</v>
      </c>
      <c r="N282" s="3" t="s">
        <v>621</v>
      </c>
      <c r="O282" s="3" t="s">
        <v>621</v>
      </c>
      <c r="P282" s="3" t="s">
        <v>621</v>
      </c>
      <c r="Q282" s="3" t="s">
        <v>621</v>
      </c>
      <c r="R282" s="3" t="s">
        <v>621</v>
      </c>
      <c r="S282" s="3" t="s">
        <v>621</v>
      </c>
      <c r="V282" s="20">
        <f t="shared" si="25"/>
        <v>0.1</v>
      </c>
      <c r="W282" s="20" t="str">
        <f t="shared" si="29"/>
        <v/>
      </c>
      <c r="AA282" s="90" t="str">
        <f t="shared" si="24"/>
        <v>Nordisk residual</v>
      </c>
      <c r="AC282" s="3">
        <f t="shared" si="26"/>
        <v>2.23</v>
      </c>
      <c r="AD282" s="3">
        <f t="shared" si="27"/>
        <v>258</v>
      </c>
      <c r="AE282" s="3">
        <f t="shared" si="28"/>
        <v>0.33</v>
      </c>
    </row>
    <row r="283" spans="1:31" ht="15" customHeight="1" x14ac:dyDescent="0.35">
      <c r="A283" s="3" t="s">
        <v>364</v>
      </c>
      <c r="B283" s="3" t="s">
        <v>368</v>
      </c>
      <c r="C283" s="3">
        <v>2013</v>
      </c>
      <c r="D283" s="3" t="s">
        <v>621</v>
      </c>
      <c r="E283" s="3" t="s">
        <v>621</v>
      </c>
      <c r="F283" s="3" t="s">
        <v>622</v>
      </c>
      <c r="G283" s="3">
        <v>2.23</v>
      </c>
      <c r="H283" s="3">
        <v>258</v>
      </c>
      <c r="I283" s="3">
        <v>0.33</v>
      </c>
      <c r="J283" s="3" t="s">
        <v>621</v>
      </c>
      <c r="K283" s="3" t="s">
        <v>621</v>
      </c>
      <c r="L283" s="3" t="s">
        <v>621</v>
      </c>
      <c r="M283" s="3" t="s">
        <v>621</v>
      </c>
      <c r="N283" s="3" t="s">
        <v>621</v>
      </c>
      <c r="O283" s="3" t="s">
        <v>621</v>
      </c>
      <c r="P283" s="3" t="s">
        <v>621</v>
      </c>
      <c r="Q283" s="3" t="s">
        <v>621</v>
      </c>
      <c r="R283" s="3" t="s">
        <v>621</v>
      </c>
      <c r="S283" s="3" t="s">
        <v>621</v>
      </c>
      <c r="V283" s="20">
        <f t="shared" si="25"/>
        <v>0</v>
      </c>
      <c r="W283" s="20" t="str">
        <f t="shared" si="29"/>
        <v/>
      </c>
      <c r="AA283" s="90" t="str">
        <f t="shared" si="24"/>
        <v>Nordisk residual</v>
      </c>
      <c r="AC283" s="3">
        <f t="shared" si="26"/>
        <v>2.23</v>
      </c>
      <c r="AD283" s="3">
        <f t="shared" si="27"/>
        <v>258</v>
      </c>
      <c r="AE283" s="3">
        <f t="shared" si="28"/>
        <v>0.33</v>
      </c>
    </row>
    <row r="284" spans="1:31" ht="15" customHeight="1" x14ac:dyDescent="0.35">
      <c r="A284" s="3" t="s">
        <v>369</v>
      </c>
      <c r="B284" s="3" t="s">
        <v>370</v>
      </c>
      <c r="C284" s="3">
        <v>2013</v>
      </c>
      <c r="D284" s="3">
        <v>0.42</v>
      </c>
      <c r="E284" s="3" t="s">
        <v>621</v>
      </c>
      <c r="F284" s="3" t="s">
        <v>622</v>
      </c>
      <c r="G284" s="3">
        <v>2.23</v>
      </c>
      <c r="H284" s="3">
        <v>258</v>
      </c>
      <c r="I284" s="3">
        <v>0.33</v>
      </c>
      <c r="J284" s="3" t="s">
        <v>621</v>
      </c>
      <c r="K284" s="3" t="s">
        <v>621</v>
      </c>
      <c r="L284" s="3" t="s">
        <v>621</v>
      </c>
      <c r="M284" s="3" t="s">
        <v>621</v>
      </c>
      <c r="N284" s="3" t="s">
        <v>621</v>
      </c>
      <c r="O284" s="3" t="s">
        <v>621</v>
      </c>
      <c r="P284" s="3" t="s">
        <v>621</v>
      </c>
      <c r="Q284" s="3" t="s">
        <v>621</v>
      </c>
      <c r="R284" s="3" t="s">
        <v>621</v>
      </c>
      <c r="S284" s="3" t="s">
        <v>621</v>
      </c>
      <c r="V284" s="20">
        <f t="shared" si="25"/>
        <v>0.42</v>
      </c>
      <c r="W284" s="20" t="str">
        <f t="shared" si="29"/>
        <v/>
      </c>
      <c r="AA284" s="90" t="str">
        <f t="shared" si="24"/>
        <v>Nordisk residual</v>
      </c>
      <c r="AC284" s="3">
        <f t="shared" si="26"/>
        <v>2.23</v>
      </c>
      <c r="AD284" s="3">
        <f t="shared" si="27"/>
        <v>258</v>
      </c>
      <c r="AE284" s="3">
        <f t="shared" si="28"/>
        <v>0.33</v>
      </c>
    </row>
    <row r="285" spans="1:31" ht="15" customHeight="1" x14ac:dyDescent="0.35">
      <c r="A285" s="3" t="s">
        <v>371</v>
      </c>
      <c r="B285" s="3" t="s">
        <v>372</v>
      </c>
      <c r="C285" s="3">
        <v>2013</v>
      </c>
      <c r="D285" s="3">
        <v>0.78</v>
      </c>
      <c r="E285" s="3" t="s">
        <v>621</v>
      </c>
      <c r="F285" s="3" t="s">
        <v>622</v>
      </c>
      <c r="G285" s="3">
        <v>2.23</v>
      </c>
      <c r="H285" s="3">
        <v>258</v>
      </c>
      <c r="I285" s="3">
        <v>0.33</v>
      </c>
      <c r="J285" s="3" t="s">
        <v>621</v>
      </c>
      <c r="K285" s="3" t="s">
        <v>621</v>
      </c>
      <c r="L285" s="3" t="s">
        <v>621</v>
      </c>
      <c r="M285" s="3" t="s">
        <v>621</v>
      </c>
      <c r="N285" s="3" t="s">
        <v>621</v>
      </c>
      <c r="O285" s="3" t="s">
        <v>621</v>
      </c>
      <c r="P285" s="3" t="s">
        <v>621</v>
      </c>
      <c r="Q285" s="3" t="s">
        <v>621</v>
      </c>
      <c r="R285" s="3" t="s">
        <v>621</v>
      </c>
      <c r="S285" s="3" t="s">
        <v>621</v>
      </c>
      <c r="V285" s="20">
        <f t="shared" si="25"/>
        <v>0.78</v>
      </c>
      <c r="W285" s="20" t="str">
        <f t="shared" si="29"/>
        <v/>
      </c>
      <c r="AA285" s="90" t="str">
        <f t="shared" si="24"/>
        <v>Nordisk residual</v>
      </c>
      <c r="AC285" s="3">
        <f t="shared" si="26"/>
        <v>2.23</v>
      </c>
      <c r="AD285" s="3">
        <f t="shared" si="27"/>
        <v>258</v>
      </c>
      <c r="AE285" s="3">
        <f t="shared" si="28"/>
        <v>0.33</v>
      </c>
    </row>
    <row r="286" spans="1:31" ht="15" customHeight="1" x14ac:dyDescent="0.35">
      <c r="A286" s="3" t="s">
        <v>371</v>
      </c>
      <c r="B286" s="3" t="s">
        <v>373</v>
      </c>
      <c r="C286" s="3">
        <v>2013</v>
      </c>
      <c r="D286" s="3">
        <v>1</v>
      </c>
      <c r="E286" s="3" t="s">
        <v>621</v>
      </c>
      <c r="F286" s="3" t="s">
        <v>622</v>
      </c>
      <c r="G286" s="3">
        <v>2.23</v>
      </c>
      <c r="H286" s="3">
        <v>258</v>
      </c>
      <c r="I286" s="3">
        <v>0.33</v>
      </c>
      <c r="J286" s="3" t="s">
        <v>621</v>
      </c>
      <c r="K286" s="3" t="s">
        <v>621</v>
      </c>
      <c r="L286" s="3" t="s">
        <v>621</v>
      </c>
      <c r="M286" s="3" t="s">
        <v>621</v>
      </c>
      <c r="N286" s="3" t="s">
        <v>621</v>
      </c>
      <c r="O286" s="3" t="s">
        <v>621</v>
      </c>
      <c r="P286" s="3" t="s">
        <v>621</v>
      </c>
      <c r="Q286" s="3" t="s">
        <v>621</v>
      </c>
      <c r="R286" s="3" t="s">
        <v>621</v>
      </c>
      <c r="S286" s="3" t="s">
        <v>621</v>
      </c>
      <c r="V286" s="20">
        <f t="shared" si="25"/>
        <v>1</v>
      </c>
      <c r="W286" s="20" t="str">
        <f t="shared" si="29"/>
        <v/>
      </c>
      <c r="AA286" s="90" t="str">
        <f t="shared" si="24"/>
        <v>Nordisk residual</v>
      </c>
      <c r="AC286" s="3">
        <f t="shared" si="26"/>
        <v>2.23</v>
      </c>
      <c r="AD286" s="3">
        <f t="shared" si="27"/>
        <v>258</v>
      </c>
      <c r="AE286" s="3">
        <f t="shared" si="28"/>
        <v>0.33</v>
      </c>
    </row>
    <row r="287" spans="1:31" ht="15" customHeight="1" x14ac:dyDescent="0.35">
      <c r="A287" s="3" t="s">
        <v>371</v>
      </c>
      <c r="B287" s="3" t="s">
        <v>374</v>
      </c>
      <c r="C287" s="3">
        <v>2013</v>
      </c>
      <c r="D287" s="3">
        <v>0.5</v>
      </c>
      <c r="E287" s="3" t="s">
        <v>621</v>
      </c>
      <c r="F287" s="3" t="s">
        <v>622</v>
      </c>
      <c r="G287" s="3">
        <v>2.23</v>
      </c>
      <c r="H287" s="3">
        <v>258</v>
      </c>
      <c r="I287" s="3">
        <v>0.33</v>
      </c>
      <c r="J287" s="3" t="s">
        <v>621</v>
      </c>
      <c r="K287" s="3" t="s">
        <v>621</v>
      </c>
      <c r="L287" s="3" t="s">
        <v>621</v>
      </c>
      <c r="M287" s="3" t="s">
        <v>621</v>
      </c>
      <c r="N287" s="3" t="s">
        <v>621</v>
      </c>
      <c r="O287" s="3" t="s">
        <v>621</v>
      </c>
      <c r="P287" s="3" t="s">
        <v>621</v>
      </c>
      <c r="Q287" s="3" t="s">
        <v>621</v>
      </c>
      <c r="R287" s="3" t="s">
        <v>621</v>
      </c>
      <c r="S287" s="3" t="s">
        <v>621</v>
      </c>
      <c r="V287" s="20">
        <f t="shared" si="25"/>
        <v>0.5</v>
      </c>
      <c r="W287" s="20" t="str">
        <f t="shared" si="29"/>
        <v/>
      </c>
      <c r="AA287" s="90" t="str">
        <f t="shared" si="24"/>
        <v>Nordisk residual</v>
      </c>
      <c r="AC287" s="3">
        <f t="shared" si="26"/>
        <v>2.23</v>
      </c>
      <c r="AD287" s="3">
        <f t="shared" si="27"/>
        <v>258</v>
      </c>
      <c r="AE287" s="3">
        <f t="shared" si="28"/>
        <v>0.33</v>
      </c>
    </row>
    <row r="288" spans="1:31" ht="15" customHeight="1" x14ac:dyDescent="0.35">
      <c r="A288" s="3" t="s">
        <v>371</v>
      </c>
      <c r="B288" s="3" t="s">
        <v>375</v>
      </c>
      <c r="C288" s="3">
        <v>2013</v>
      </c>
      <c r="D288" s="3">
        <v>0.7</v>
      </c>
      <c r="E288" s="3" t="s">
        <v>621</v>
      </c>
      <c r="F288" s="3" t="s">
        <v>622</v>
      </c>
      <c r="G288" s="3">
        <v>2.23</v>
      </c>
      <c r="H288" s="3">
        <v>258</v>
      </c>
      <c r="I288" s="3">
        <v>0.33</v>
      </c>
      <c r="J288" s="3" t="s">
        <v>621</v>
      </c>
      <c r="K288" s="3" t="s">
        <v>621</v>
      </c>
      <c r="L288" s="3" t="s">
        <v>621</v>
      </c>
      <c r="M288" s="3" t="s">
        <v>621</v>
      </c>
      <c r="N288" s="3" t="s">
        <v>621</v>
      </c>
      <c r="O288" s="3" t="s">
        <v>621</v>
      </c>
      <c r="P288" s="3" t="s">
        <v>621</v>
      </c>
      <c r="Q288" s="3" t="s">
        <v>621</v>
      </c>
      <c r="R288" s="3" t="s">
        <v>621</v>
      </c>
      <c r="S288" s="3" t="s">
        <v>621</v>
      </c>
      <c r="V288" s="20">
        <f t="shared" si="25"/>
        <v>0.7</v>
      </c>
      <c r="W288" s="20" t="str">
        <f t="shared" si="29"/>
        <v/>
      </c>
      <c r="AA288" s="90" t="str">
        <f t="shared" si="24"/>
        <v>Nordisk residual</v>
      </c>
      <c r="AC288" s="3">
        <f t="shared" si="26"/>
        <v>2.23</v>
      </c>
      <c r="AD288" s="3">
        <f t="shared" si="27"/>
        <v>258</v>
      </c>
      <c r="AE288" s="3">
        <f t="shared" si="28"/>
        <v>0.33</v>
      </c>
    </row>
    <row r="289" spans="1:31" ht="15" customHeight="1" x14ac:dyDescent="0.35">
      <c r="A289" s="3" t="s">
        <v>371</v>
      </c>
      <c r="B289" s="3" t="s">
        <v>376</v>
      </c>
      <c r="C289" s="3">
        <v>2013</v>
      </c>
      <c r="D289" s="3">
        <v>0.8</v>
      </c>
      <c r="E289" s="3" t="s">
        <v>621</v>
      </c>
      <c r="F289" s="3" t="s">
        <v>622</v>
      </c>
      <c r="G289" s="3">
        <v>2.23</v>
      </c>
      <c r="H289" s="3">
        <v>258</v>
      </c>
      <c r="I289" s="3">
        <v>0.33</v>
      </c>
      <c r="J289" s="3" t="s">
        <v>621</v>
      </c>
      <c r="K289" s="3" t="s">
        <v>621</v>
      </c>
      <c r="L289" s="3" t="s">
        <v>621</v>
      </c>
      <c r="M289" s="3" t="s">
        <v>621</v>
      </c>
      <c r="N289" s="3" t="s">
        <v>621</v>
      </c>
      <c r="O289" s="3" t="s">
        <v>621</v>
      </c>
      <c r="P289" s="3" t="s">
        <v>621</v>
      </c>
      <c r="Q289" s="3" t="s">
        <v>621</v>
      </c>
      <c r="R289" s="3" t="s">
        <v>621</v>
      </c>
      <c r="S289" s="3" t="s">
        <v>621</v>
      </c>
      <c r="V289" s="20">
        <f t="shared" si="25"/>
        <v>0.8</v>
      </c>
      <c r="W289" s="20" t="str">
        <f t="shared" si="29"/>
        <v/>
      </c>
      <c r="AA289" s="90" t="str">
        <f t="shared" si="24"/>
        <v>Nordisk residual</v>
      </c>
      <c r="AC289" s="3">
        <f t="shared" si="26"/>
        <v>2.23</v>
      </c>
      <c r="AD289" s="3">
        <f t="shared" si="27"/>
        <v>258</v>
      </c>
      <c r="AE289" s="3">
        <f t="shared" si="28"/>
        <v>0.33</v>
      </c>
    </row>
    <row r="290" spans="1:31" ht="15" customHeight="1" x14ac:dyDescent="0.3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V290" s="20">
        <f t="shared" si="25"/>
        <v>0</v>
      </c>
      <c r="W290" s="20" t="str">
        <f t="shared" si="29"/>
        <v/>
      </c>
      <c r="AA290" s="90" t="str">
        <f t="shared" si="24"/>
        <v>Nordisk residual</v>
      </c>
      <c r="AC290" s="3">
        <f t="shared" si="26"/>
        <v>2.23</v>
      </c>
      <c r="AD290" s="3">
        <f t="shared" si="27"/>
        <v>258</v>
      </c>
      <c r="AE290" s="3">
        <f t="shared" si="28"/>
        <v>0.33</v>
      </c>
    </row>
    <row r="291" spans="1:31" ht="15" customHeight="1" x14ac:dyDescent="0.35">
      <c r="A291" s="3" t="s">
        <v>371</v>
      </c>
      <c r="B291" s="3" t="s">
        <v>378</v>
      </c>
      <c r="C291" s="3">
        <v>2013</v>
      </c>
      <c r="D291" s="3">
        <v>0.5</v>
      </c>
      <c r="E291" s="3" t="s">
        <v>621</v>
      </c>
      <c r="F291" s="3" t="s">
        <v>622</v>
      </c>
      <c r="G291" s="3">
        <v>2.23</v>
      </c>
      <c r="H291" s="3">
        <v>258</v>
      </c>
      <c r="I291" s="3">
        <v>0.33</v>
      </c>
      <c r="J291" s="3" t="s">
        <v>621</v>
      </c>
      <c r="K291" s="3" t="s">
        <v>621</v>
      </c>
      <c r="L291" s="3" t="s">
        <v>621</v>
      </c>
      <c r="M291" s="3" t="s">
        <v>621</v>
      </c>
      <c r="N291" s="3" t="s">
        <v>621</v>
      </c>
      <c r="O291" s="3" t="s">
        <v>621</v>
      </c>
      <c r="P291" s="3" t="s">
        <v>621</v>
      </c>
      <c r="Q291" s="3" t="s">
        <v>621</v>
      </c>
      <c r="R291" s="3" t="s">
        <v>621</v>
      </c>
      <c r="S291" s="3" t="s">
        <v>621</v>
      </c>
      <c r="V291" s="20">
        <f t="shared" si="25"/>
        <v>0.5</v>
      </c>
      <c r="W291" s="20" t="str">
        <f t="shared" si="29"/>
        <v/>
      </c>
      <c r="AA291" s="90" t="str">
        <f t="shared" si="24"/>
        <v>Nordisk residual</v>
      </c>
      <c r="AC291" s="3">
        <f t="shared" si="26"/>
        <v>2.23</v>
      </c>
      <c r="AD291" s="3">
        <f t="shared" si="27"/>
        <v>258</v>
      </c>
      <c r="AE291" s="3">
        <f t="shared" si="28"/>
        <v>0.33</v>
      </c>
    </row>
    <row r="292" spans="1:31" ht="15" customHeight="1" x14ac:dyDescent="0.35">
      <c r="A292" s="3" t="s">
        <v>371</v>
      </c>
      <c r="B292" s="3" t="s">
        <v>379</v>
      </c>
      <c r="C292" s="3">
        <v>2013</v>
      </c>
      <c r="D292" s="3">
        <v>0.51700000000000002</v>
      </c>
      <c r="E292" s="3" t="s">
        <v>621</v>
      </c>
      <c r="F292" s="3" t="s">
        <v>622</v>
      </c>
      <c r="G292" s="3">
        <v>2.23</v>
      </c>
      <c r="H292" s="3">
        <v>258</v>
      </c>
      <c r="I292" s="3">
        <v>0.33</v>
      </c>
      <c r="J292" s="3" t="s">
        <v>621</v>
      </c>
      <c r="K292" s="3" t="s">
        <v>621</v>
      </c>
      <c r="L292" s="3" t="s">
        <v>621</v>
      </c>
      <c r="M292" s="3" t="s">
        <v>621</v>
      </c>
      <c r="N292" s="3" t="s">
        <v>621</v>
      </c>
      <c r="O292" s="3" t="s">
        <v>621</v>
      </c>
      <c r="P292" s="3" t="s">
        <v>621</v>
      </c>
      <c r="Q292" s="3" t="s">
        <v>621</v>
      </c>
      <c r="R292" s="3" t="s">
        <v>621</v>
      </c>
      <c r="S292" s="3" t="s">
        <v>621</v>
      </c>
      <c r="V292" s="20">
        <f t="shared" si="25"/>
        <v>0.51700000000000002</v>
      </c>
      <c r="W292" s="20" t="str">
        <f t="shared" si="29"/>
        <v/>
      </c>
      <c r="AA292" s="90" t="str">
        <f t="shared" si="24"/>
        <v>Nordisk residual</v>
      </c>
      <c r="AC292" s="3">
        <f t="shared" si="26"/>
        <v>2.23</v>
      </c>
      <c r="AD292" s="3">
        <f t="shared" si="27"/>
        <v>258</v>
      </c>
      <c r="AE292" s="3">
        <f t="shared" si="28"/>
        <v>0.33</v>
      </c>
    </row>
    <row r="293" spans="1:31" ht="15" customHeight="1" x14ac:dyDescent="0.35">
      <c r="A293" s="3" t="s">
        <v>371</v>
      </c>
      <c r="B293" s="3" t="s">
        <v>380</v>
      </c>
      <c r="C293" s="3">
        <v>2013</v>
      </c>
      <c r="D293" s="3">
        <v>0.92200000000000004</v>
      </c>
      <c r="E293" s="3" t="s">
        <v>621</v>
      </c>
      <c r="F293" s="3" t="s">
        <v>622</v>
      </c>
      <c r="G293" s="3">
        <v>2.23</v>
      </c>
      <c r="H293" s="3">
        <v>258</v>
      </c>
      <c r="I293" s="3">
        <v>0.33</v>
      </c>
      <c r="J293" s="3" t="s">
        <v>621</v>
      </c>
      <c r="K293" s="3" t="s">
        <v>621</v>
      </c>
      <c r="L293" s="3" t="s">
        <v>621</v>
      </c>
      <c r="M293" s="3" t="s">
        <v>621</v>
      </c>
      <c r="N293" s="3" t="s">
        <v>621</v>
      </c>
      <c r="O293" s="3" t="s">
        <v>621</v>
      </c>
      <c r="P293" s="3" t="s">
        <v>621</v>
      </c>
      <c r="Q293" s="3" t="s">
        <v>621</v>
      </c>
      <c r="R293" s="3" t="s">
        <v>621</v>
      </c>
      <c r="S293" s="3" t="s">
        <v>621</v>
      </c>
      <c r="V293" s="20">
        <f t="shared" si="25"/>
        <v>0.92200000000000004</v>
      </c>
      <c r="W293" s="20" t="str">
        <f t="shared" si="29"/>
        <v/>
      </c>
      <c r="AA293" s="90" t="str">
        <f t="shared" si="24"/>
        <v>Nordisk residual</v>
      </c>
      <c r="AC293" s="3">
        <f t="shared" si="26"/>
        <v>2.23</v>
      </c>
      <c r="AD293" s="3">
        <f t="shared" si="27"/>
        <v>258</v>
      </c>
      <c r="AE293" s="3">
        <f t="shared" si="28"/>
        <v>0.33</v>
      </c>
    </row>
    <row r="294" spans="1:31" ht="15" customHeight="1" x14ac:dyDescent="0.35">
      <c r="A294" s="3" t="s">
        <v>371</v>
      </c>
      <c r="B294" s="3" t="s">
        <v>381</v>
      </c>
      <c r="C294" s="3">
        <v>2013</v>
      </c>
      <c r="D294" s="3">
        <v>0.7</v>
      </c>
      <c r="E294" s="3" t="s">
        <v>621</v>
      </c>
      <c r="F294" s="3" t="s">
        <v>622</v>
      </c>
      <c r="G294" s="3">
        <v>2.23</v>
      </c>
      <c r="H294" s="3">
        <v>258</v>
      </c>
      <c r="I294" s="3">
        <v>0.33</v>
      </c>
      <c r="J294" s="3" t="s">
        <v>621</v>
      </c>
      <c r="K294" s="3" t="s">
        <v>621</v>
      </c>
      <c r="L294" s="3" t="s">
        <v>621</v>
      </c>
      <c r="M294" s="3" t="s">
        <v>621</v>
      </c>
      <c r="N294" s="3" t="s">
        <v>621</v>
      </c>
      <c r="O294" s="3" t="s">
        <v>621</v>
      </c>
      <c r="P294" s="3" t="s">
        <v>621</v>
      </c>
      <c r="Q294" s="3" t="s">
        <v>621</v>
      </c>
      <c r="R294" s="3" t="s">
        <v>621</v>
      </c>
      <c r="S294" s="3" t="s">
        <v>621</v>
      </c>
      <c r="V294" s="20">
        <f t="shared" si="25"/>
        <v>0.7</v>
      </c>
      <c r="W294" s="20" t="str">
        <f t="shared" si="29"/>
        <v/>
      </c>
      <c r="AA294" s="90" t="str">
        <f t="shared" si="24"/>
        <v>Nordisk residual</v>
      </c>
      <c r="AC294" s="3">
        <f t="shared" si="26"/>
        <v>2.23</v>
      </c>
      <c r="AD294" s="3">
        <f t="shared" si="27"/>
        <v>258</v>
      </c>
      <c r="AE294" s="3">
        <f t="shared" si="28"/>
        <v>0.33</v>
      </c>
    </row>
    <row r="295" spans="1:31" ht="15" customHeight="1" x14ac:dyDescent="0.35">
      <c r="A295" s="3" t="s">
        <v>371</v>
      </c>
      <c r="B295" s="3" t="s">
        <v>382</v>
      </c>
      <c r="C295" s="3">
        <v>2013</v>
      </c>
      <c r="D295" s="3">
        <v>0.8</v>
      </c>
      <c r="E295" s="3" t="s">
        <v>621</v>
      </c>
      <c r="F295" s="3" t="s">
        <v>622</v>
      </c>
      <c r="G295" s="3">
        <v>2.23</v>
      </c>
      <c r="H295" s="3">
        <v>258</v>
      </c>
      <c r="I295" s="3">
        <v>0.33</v>
      </c>
      <c r="J295" s="3" t="s">
        <v>621</v>
      </c>
      <c r="K295" s="3" t="s">
        <v>621</v>
      </c>
      <c r="L295" s="3" t="s">
        <v>621</v>
      </c>
      <c r="M295" s="3" t="s">
        <v>621</v>
      </c>
      <c r="N295" s="3" t="s">
        <v>621</v>
      </c>
      <c r="O295" s="3" t="s">
        <v>621</v>
      </c>
      <c r="P295" s="3" t="s">
        <v>621</v>
      </c>
      <c r="Q295" s="3" t="s">
        <v>621</v>
      </c>
      <c r="R295" s="3" t="s">
        <v>621</v>
      </c>
      <c r="S295" s="3" t="s">
        <v>621</v>
      </c>
      <c r="V295" s="20">
        <f t="shared" si="25"/>
        <v>0.8</v>
      </c>
      <c r="W295" s="20" t="str">
        <f t="shared" si="29"/>
        <v/>
      </c>
      <c r="AA295" s="90" t="str">
        <f t="shared" si="24"/>
        <v>Nordisk residual</v>
      </c>
      <c r="AC295" s="3">
        <f t="shared" si="26"/>
        <v>2.23</v>
      </c>
      <c r="AD295" s="3">
        <f t="shared" si="27"/>
        <v>258</v>
      </c>
      <c r="AE295" s="3">
        <f t="shared" si="28"/>
        <v>0.33</v>
      </c>
    </row>
    <row r="296" spans="1:31" ht="15" customHeight="1" x14ac:dyDescent="0.35">
      <c r="A296" s="3" t="s">
        <v>371</v>
      </c>
      <c r="B296" s="3" t="s">
        <v>383</v>
      </c>
      <c r="C296" s="3">
        <v>2013</v>
      </c>
      <c r="D296" s="3">
        <v>0.3</v>
      </c>
      <c r="E296" s="3" t="s">
        <v>621</v>
      </c>
      <c r="F296" s="3" t="s">
        <v>622</v>
      </c>
      <c r="G296" s="3">
        <v>2.23</v>
      </c>
      <c r="H296" s="3">
        <v>258</v>
      </c>
      <c r="I296" s="3">
        <v>0.33</v>
      </c>
      <c r="J296" s="3" t="s">
        <v>621</v>
      </c>
      <c r="K296" s="3" t="s">
        <v>621</v>
      </c>
      <c r="L296" s="3" t="s">
        <v>621</v>
      </c>
      <c r="M296" s="3" t="s">
        <v>621</v>
      </c>
      <c r="N296" s="3" t="s">
        <v>621</v>
      </c>
      <c r="O296" s="3" t="s">
        <v>621</v>
      </c>
      <c r="P296" s="3" t="s">
        <v>621</v>
      </c>
      <c r="Q296" s="3" t="s">
        <v>621</v>
      </c>
      <c r="R296" s="3" t="s">
        <v>621</v>
      </c>
      <c r="S296" s="3" t="s">
        <v>621</v>
      </c>
      <c r="V296" s="20">
        <f t="shared" si="25"/>
        <v>0.3</v>
      </c>
      <c r="W296" s="20" t="str">
        <f t="shared" si="29"/>
        <v/>
      </c>
      <c r="AA296" s="90" t="str">
        <f t="shared" si="24"/>
        <v>Nordisk residual</v>
      </c>
      <c r="AC296" s="3">
        <f t="shared" si="26"/>
        <v>2.23</v>
      </c>
      <c r="AD296" s="3">
        <f t="shared" si="27"/>
        <v>258</v>
      </c>
      <c r="AE296" s="3">
        <f t="shared" si="28"/>
        <v>0.33</v>
      </c>
    </row>
    <row r="297" spans="1:31" ht="15" customHeight="1" x14ac:dyDescent="0.35">
      <c r="A297" s="3" t="s">
        <v>371</v>
      </c>
      <c r="B297" s="3" t="s">
        <v>384</v>
      </c>
      <c r="C297" s="3">
        <v>2013</v>
      </c>
      <c r="D297" s="3">
        <v>0.6</v>
      </c>
      <c r="E297" s="3" t="s">
        <v>621</v>
      </c>
      <c r="F297" s="3" t="s">
        <v>622</v>
      </c>
      <c r="G297" s="3">
        <v>2.23</v>
      </c>
      <c r="H297" s="3">
        <v>258</v>
      </c>
      <c r="I297" s="3">
        <v>0.33</v>
      </c>
      <c r="J297" s="3" t="s">
        <v>621</v>
      </c>
      <c r="K297" s="3" t="s">
        <v>621</v>
      </c>
      <c r="L297" s="3" t="s">
        <v>621</v>
      </c>
      <c r="M297" s="3" t="s">
        <v>621</v>
      </c>
      <c r="N297" s="3" t="s">
        <v>621</v>
      </c>
      <c r="O297" s="3" t="s">
        <v>621</v>
      </c>
      <c r="P297" s="3" t="s">
        <v>621</v>
      </c>
      <c r="Q297" s="3" t="s">
        <v>621</v>
      </c>
      <c r="R297" s="3" t="s">
        <v>621</v>
      </c>
      <c r="S297" s="3" t="s">
        <v>621</v>
      </c>
      <c r="V297" s="20">
        <f t="shared" si="25"/>
        <v>0.6</v>
      </c>
      <c r="W297" s="20" t="str">
        <f t="shared" si="29"/>
        <v/>
      </c>
      <c r="AA297" s="90" t="str">
        <f t="shared" si="24"/>
        <v>Nordisk residual</v>
      </c>
      <c r="AC297" s="3">
        <f t="shared" si="26"/>
        <v>2.23</v>
      </c>
      <c r="AD297" s="3">
        <f t="shared" si="27"/>
        <v>258</v>
      </c>
      <c r="AE297" s="3">
        <f t="shared" si="28"/>
        <v>0.33</v>
      </c>
    </row>
    <row r="298" spans="1:31" ht="15" customHeight="1" x14ac:dyDescent="0.3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V298" s="20">
        <f t="shared" si="25"/>
        <v>0</v>
      </c>
      <c r="W298" s="20" t="str">
        <f t="shared" si="29"/>
        <v/>
      </c>
      <c r="AA298" s="90" t="str">
        <f t="shared" si="24"/>
        <v>Nordisk residual</v>
      </c>
      <c r="AC298" s="3">
        <f t="shared" si="26"/>
        <v>2.23</v>
      </c>
      <c r="AD298" s="3">
        <f t="shared" si="27"/>
        <v>258</v>
      </c>
      <c r="AE298" s="3">
        <f t="shared" si="28"/>
        <v>0.33</v>
      </c>
    </row>
    <row r="299" spans="1:31" ht="15" customHeight="1" x14ac:dyDescent="0.3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V299" s="20">
        <f t="shared" si="25"/>
        <v>0</v>
      </c>
      <c r="W299" s="20" t="str">
        <f t="shared" si="29"/>
        <v/>
      </c>
      <c r="AA299" s="90" t="str">
        <f t="shared" si="24"/>
        <v>Nordisk residual</v>
      </c>
      <c r="AC299" s="3">
        <f t="shared" si="26"/>
        <v>2.23</v>
      </c>
      <c r="AD299" s="3">
        <f t="shared" si="27"/>
        <v>258</v>
      </c>
      <c r="AE299" s="3">
        <f t="shared" si="28"/>
        <v>0.33</v>
      </c>
    </row>
    <row r="300" spans="1:31" ht="15" customHeight="1" x14ac:dyDescent="0.35">
      <c r="A300" s="3" t="s">
        <v>371</v>
      </c>
      <c r="B300" s="3" t="s">
        <v>387</v>
      </c>
      <c r="C300" s="3">
        <v>2013</v>
      </c>
      <c r="D300" s="3">
        <v>0.13900000000000001</v>
      </c>
      <c r="E300" s="3" t="s">
        <v>621</v>
      </c>
      <c r="F300" s="3" t="s">
        <v>622</v>
      </c>
      <c r="G300" s="3">
        <v>2.23</v>
      </c>
      <c r="H300" s="3">
        <v>258</v>
      </c>
      <c r="I300" s="3">
        <v>0.33</v>
      </c>
      <c r="J300" s="3" t="s">
        <v>621</v>
      </c>
      <c r="K300" s="3" t="s">
        <v>621</v>
      </c>
      <c r="L300" s="3" t="s">
        <v>621</v>
      </c>
      <c r="M300" s="3" t="s">
        <v>621</v>
      </c>
      <c r="N300" s="3" t="s">
        <v>621</v>
      </c>
      <c r="O300" s="3" t="s">
        <v>621</v>
      </c>
      <c r="P300" s="3" t="s">
        <v>621</v>
      </c>
      <c r="Q300" s="3" t="s">
        <v>621</v>
      </c>
      <c r="R300" s="3" t="s">
        <v>621</v>
      </c>
      <c r="S300" s="3" t="s">
        <v>621</v>
      </c>
      <c r="V300" s="20">
        <f t="shared" si="25"/>
        <v>0.13900000000000001</v>
      </c>
      <c r="W300" s="20" t="str">
        <f t="shared" si="29"/>
        <v/>
      </c>
      <c r="AA300" s="90" t="str">
        <f t="shared" si="24"/>
        <v>Nordisk residual</v>
      </c>
      <c r="AC300" s="3">
        <f t="shared" si="26"/>
        <v>2.23</v>
      </c>
      <c r="AD300" s="3">
        <f t="shared" si="27"/>
        <v>258</v>
      </c>
      <c r="AE300" s="3">
        <f t="shared" si="28"/>
        <v>0.33</v>
      </c>
    </row>
    <row r="301" spans="1:31" ht="15" customHeight="1" x14ac:dyDescent="0.35">
      <c r="A301" s="3" t="s">
        <v>388</v>
      </c>
      <c r="B301" s="3" t="s">
        <v>389</v>
      </c>
      <c r="C301" s="3">
        <v>2013</v>
      </c>
      <c r="D301" s="3" t="s">
        <v>621</v>
      </c>
      <c r="E301" s="3" t="s">
        <v>621</v>
      </c>
      <c r="F301" s="3" t="s">
        <v>622</v>
      </c>
      <c r="G301" s="3">
        <v>2.23</v>
      </c>
      <c r="H301" s="3">
        <v>258</v>
      </c>
      <c r="I301" s="3">
        <v>0.33</v>
      </c>
      <c r="J301" s="3" t="s">
        <v>621</v>
      </c>
      <c r="K301" s="3" t="s">
        <v>621</v>
      </c>
      <c r="L301" s="3" t="s">
        <v>621</v>
      </c>
      <c r="M301" s="3" t="s">
        <v>621</v>
      </c>
      <c r="N301" s="3" t="s">
        <v>621</v>
      </c>
      <c r="O301" s="3" t="s">
        <v>621</v>
      </c>
      <c r="P301" s="3" t="s">
        <v>621</v>
      </c>
      <c r="Q301" s="3" t="s">
        <v>621</v>
      </c>
      <c r="R301" s="3" t="s">
        <v>621</v>
      </c>
      <c r="S301" s="3" t="s">
        <v>621</v>
      </c>
      <c r="V301" s="20">
        <f t="shared" si="25"/>
        <v>0</v>
      </c>
      <c r="W301" s="20" t="str">
        <f t="shared" si="29"/>
        <v/>
      </c>
      <c r="AA301" s="90" t="str">
        <f t="shared" si="24"/>
        <v>Nordisk residual</v>
      </c>
      <c r="AC301" s="3">
        <f t="shared" si="26"/>
        <v>2.23</v>
      </c>
      <c r="AD301" s="3">
        <f t="shared" si="27"/>
        <v>258</v>
      </c>
      <c r="AE301" s="3">
        <f t="shared" si="28"/>
        <v>0.33</v>
      </c>
    </row>
    <row r="302" spans="1:31" ht="15" customHeight="1" x14ac:dyDescent="0.35">
      <c r="A302" s="3" t="s">
        <v>388</v>
      </c>
      <c r="B302" s="3" t="s">
        <v>390</v>
      </c>
      <c r="C302" s="3">
        <v>2013</v>
      </c>
      <c r="D302" s="3" t="s">
        <v>621</v>
      </c>
      <c r="E302" s="3" t="s">
        <v>621</v>
      </c>
      <c r="F302" s="3" t="s">
        <v>622</v>
      </c>
      <c r="G302" s="3">
        <v>2.23</v>
      </c>
      <c r="H302" s="3">
        <v>258</v>
      </c>
      <c r="I302" s="3">
        <v>0.33</v>
      </c>
      <c r="J302" s="3" t="s">
        <v>621</v>
      </c>
      <c r="K302" s="3" t="s">
        <v>621</v>
      </c>
      <c r="L302" s="3" t="s">
        <v>621</v>
      </c>
      <c r="M302" s="3" t="s">
        <v>621</v>
      </c>
      <c r="N302" s="3" t="s">
        <v>621</v>
      </c>
      <c r="O302" s="3" t="s">
        <v>621</v>
      </c>
      <c r="P302" s="3" t="s">
        <v>621</v>
      </c>
      <c r="Q302" s="3" t="s">
        <v>621</v>
      </c>
      <c r="R302" s="3" t="s">
        <v>621</v>
      </c>
      <c r="S302" s="3" t="s">
        <v>621</v>
      </c>
      <c r="V302" s="20">
        <f t="shared" si="25"/>
        <v>0</v>
      </c>
      <c r="W302" s="20" t="str">
        <f t="shared" si="29"/>
        <v/>
      </c>
      <c r="AA302" s="90" t="str">
        <f t="shared" si="24"/>
        <v>Nordisk residual</v>
      </c>
      <c r="AC302" s="3">
        <f t="shared" si="26"/>
        <v>2.23</v>
      </c>
      <c r="AD302" s="3">
        <f t="shared" si="27"/>
        <v>258</v>
      </c>
      <c r="AE302" s="3">
        <f t="shared" si="28"/>
        <v>0.33</v>
      </c>
    </row>
    <row r="303" spans="1:31" ht="15" customHeight="1" x14ac:dyDescent="0.35">
      <c r="A303" s="3" t="s">
        <v>391</v>
      </c>
      <c r="B303" s="3" t="s">
        <v>392</v>
      </c>
      <c r="C303" s="3">
        <v>2013</v>
      </c>
      <c r="D303" s="3">
        <v>1.3</v>
      </c>
      <c r="E303" s="3" t="s">
        <v>621</v>
      </c>
      <c r="F303" s="3" t="s">
        <v>622</v>
      </c>
      <c r="G303" s="3">
        <v>2.23</v>
      </c>
      <c r="H303" s="3">
        <v>258</v>
      </c>
      <c r="I303" s="3">
        <v>0.33</v>
      </c>
      <c r="J303" s="3" t="s">
        <v>621</v>
      </c>
      <c r="K303" s="3" t="s">
        <v>621</v>
      </c>
      <c r="L303" s="3" t="s">
        <v>621</v>
      </c>
      <c r="M303" s="3" t="s">
        <v>621</v>
      </c>
      <c r="N303" s="3" t="s">
        <v>621</v>
      </c>
      <c r="O303" s="3" t="s">
        <v>621</v>
      </c>
      <c r="P303" s="3" t="s">
        <v>621</v>
      </c>
      <c r="Q303" s="3" t="s">
        <v>621</v>
      </c>
      <c r="R303" s="3" t="s">
        <v>621</v>
      </c>
      <c r="S303" s="3" t="s">
        <v>621</v>
      </c>
      <c r="V303" s="20">
        <f t="shared" si="25"/>
        <v>1.3</v>
      </c>
      <c r="W303" s="20" t="str">
        <f t="shared" si="29"/>
        <v/>
      </c>
      <c r="AA303" s="90" t="str">
        <f t="shared" si="24"/>
        <v>Nordisk residual</v>
      </c>
      <c r="AC303" s="3">
        <f t="shared" si="26"/>
        <v>2.23</v>
      </c>
      <c r="AD303" s="3">
        <f t="shared" si="27"/>
        <v>258</v>
      </c>
      <c r="AE303" s="3">
        <f t="shared" si="28"/>
        <v>0.33</v>
      </c>
    </row>
    <row r="304" spans="1:31" ht="15" customHeight="1" x14ac:dyDescent="0.35">
      <c r="A304" s="3" t="s">
        <v>393</v>
      </c>
      <c r="B304" s="3" t="s">
        <v>394</v>
      </c>
      <c r="C304" s="3">
        <v>2013</v>
      </c>
      <c r="D304" s="3" t="s">
        <v>621</v>
      </c>
      <c r="E304" s="3" t="s">
        <v>621</v>
      </c>
      <c r="F304" s="3" t="s">
        <v>622</v>
      </c>
      <c r="G304" s="3">
        <v>2.23</v>
      </c>
      <c r="H304" s="3">
        <v>258</v>
      </c>
      <c r="I304" s="3">
        <v>0.33</v>
      </c>
      <c r="J304" s="3" t="s">
        <v>621</v>
      </c>
      <c r="K304" s="3" t="s">
        <v>621</v>
      </c>
      <c r="L304" s="3" t="s">
        <v>621</v>
      </c>
      <c r="M304" s="3" t="s">
        <v>621</v>
      </c>
      <c r="N304" s="3" t="s">
        <v>621</v>
      </c>
      <c r="O304" s="3" t="s">
        <v>621</v>
      </c>
      <c r="P304" s="3" t="s">
        <v>621</v>
      </c>
      <c r="Q304" s="3" t="s">
        <v>621</v>
      </c>
      <c r="R304" s="3" t="s">
        <v>621</v>
      </c>
      <c r="S304" s="3" t="s">
        <v>621</v>
      </c>
      <c r="V304" s="20">
        <f t="shared" si="25"/>
        <v>0</v>
      </c>
      <c r="W304" s="20" t="str">
        <f t="shared" si="29"/>
        <v/>
      </c>
      <c r="AA304" s="90" t="str">
        <f t="shared" si="24"/>
        <v>Nordisk residual</v>
      </c>
      <c r="AC304" s="3">
        <f t="shared" si="26"/>
        <v>2.23</v>
      </c>
      <c r="AD304" s="3">
        <f t="shared" si="27"/>
        <v>258</v>
      </c>
      <c r="AE304" s="3">
        <f t="shared" si="28"/>
        <v>0.33</v>
      </c>
    </row>
    <row r="305" spans="1:31" ht="15" customHeight="1" x14ac:dyDescent="0.35">
      <c r="A305" s="3" t="s">
        <v>393</v>
      </c>
      <c r="B305" s="3" t="s">
        <v>395</v>
      </c>
      <c r="C305" s="3">
        <v>2013</v>
      </c>
      <c r="D305" s="3" t="s">
        <v>621</v>
      </c>
      <c r="E305" s="3" t="s">
        <v>621</v>
      </c>
      <c r="F305" s="3" t="s">
        <v>622</v>
      </c>
      <c r="G305" s="3">
        <v>2.23</v>
      </c>
      <c r="H305" s="3">
        <v>258</v>
      </c>
      <c r="I305" s="3">
        <v>0.33</v>
      </c>
      <c r="J305" s="3" t="s">
        <v>621</v>
      </c>
      <c r="K305" s="3" t="s">
        <v>621</v>
      </c>
      <c r="L305" s="3" t="s">
        <v>621</v>
      </c>
      <c r="M305" s="3" t="s">
        <v>621</v>
      </c>
      <c r="N305" s="3" t="s">
        <v>621</v>
      </c>
      <c r="O305" s="3" t="s">
        <v>621</v>
      </c>
      <c r="P305" s="3" t="s">
        <v>621</v>
      </c>
      <c r="Q305" s="3" t="s">
        <v>621</v>
      </c>
      <c r="R305" s="3" t="s">
        <v>621</v>
      </c>
      <c r="S305" s="3" t="s">
        <v>621</v>
      </c>
      <c r="V305" s="20">
        <f t="shared" si="25"/>
        <v>0</v>
      </c>
      <c r="W305" s="20" t="str">
        <f t="shared" si="29"/>
        <v/>
      </c>
      <c r="AA305" s="90" t="str">
        <f t="shared" si="24"/>
        <v>Nordisk residual</v>
      </c>
      <c r="AC305" s="3">
        <f t="shared" si="26"/>
        <v>2.23</v>
      </c>
      <c r="AD305" s="3">
        <f t="shared" si="27"/>
        <v>258</v>
      </c>
      <c r="AE305" s="3">
        <f t="shared" si="28"/>
        <v>0.33</v>
      </c>
    </row>
    <row r="306" spans="1:31" ht="15" customHeight="1" x14ac:dyDescent="0.35">
      <c r="A306" s="3" t="s">
        <v>393</v>
      </c>
      <c r="B306" s="3" t="s">
        <v>396</v>
      </c>
      <c r="C306" s="3">
        <v>2013</v>
      </c>
      <c r="D306" s="3">
        <v>1.9</v>
      </c>
      <c r="E306" s="3">
        <v>4.5999999999999996</v>
      </c>
      <c r="F306" s="3" t="s">
        <v>767</v>
      </c>
      <c r="G306" s="3">
        <v>1.1000000000000001</v>
      </c>
      <c r="H306" s="3">
        <v>0</v>
      </c>
      <c r="I306" s="3">
        <v>0</v>
      </c>
      <c r="J306" s="3" t="s">
        <v>621</v>
      </c>
      <c r="K306" s="3" t="s">
        <v>621</v>
      </c>
      <c r="L306" s="3" t="s">
        <v>621</v>
      </c>
      <c r="M306" s="3" t="s">
        <v>621</v>
      </c>
      <c r="N306" s="3" t="s">
        <v>621</v>
      </c>
      <c r="O306" s="3" t="s">
        <v>621</v>
      </c>
      <c r="P306" s="3" t="s">
        <v>621</v>
      </c>
      <c r="Q306" s="3" t="s">
        <v>621</v>
      </c>
      <c r="R306" s="3" t="s">
        <v>621</v>
      </c>
      <c r="S306" s="3" t="s">
        <v>621</v>
      </c>
      <c r="V306" s="20">
        <f t="shared" si="25"/>
        <v>1.9</v>
      </c>
      <c r="W306" s="20" t="str">
        <f t="shared" si="29"/>
        <v/>
      </c>
      <c r="AA306" s="90" t="str">
        <f t="shared" si="24"/>
        <v>'Biopoduktion.vattenkaraft och solel'</v>
      </c>
      <c r="AC306" s="3">
        <f t="shared" si="26"/>
        <v>1.1000000000000001</v>
      </c>
      <c r="AD306" s="3">
        <f t="shared" si="27"/>
        <v>0</v>
      </c>
      <c r="AE306" s="3">
        <f t="shared" si="28"/>
        <v>0</v>
      </c>
    </row>
    <row r="307" spans="1:31" ht="15" customHeight="1" x14ac:dyDescent="0.35">
      <c r="A307" s="3" t="s">
        <v>393</v>
      </c>
      <c r="B307" s="3" t="s">
        <v>397</v>
      </c>
      <c r="C307" s="3">
        <v>2013</v>
      </c>
      <c r="D307" s="3" t="s">
        <v>621</v>
      </c>
      <c r="E307" s="3" t="s">
        <v>621</v>
      </c>
      <c r="F307" s="3" t="s">
        <v>622</v>
      </c>
      <c r="G307" s="3">
        <v>2.23</v>
      </c>
      <c r="H307" s="3">
        <v>258</v>
      </c>
      <c r="I307" s="3">
        <v>0.33</v>
      </c>
      <c r="J307" s="3" t="s">
        <v>621</v>
      </c>
      <c r="K307" s="3" t="s">
        <v>621</v>
      </c>
      <c r="L307" s="3" t="s">
        <v>621</v>
      </c>
      <c r="M307" s="3" t="s">
        <v>621</v>
      </c>
      <c r="N307" s="3" t="s">
        <v>621</v>
      </c>
      <c r="O307" s="3" t="s">
        <v>621</v>
      </c>
      <c r="P307" s="3" t="s">
        <v>621</v>
      </c>
      <c r="Q307" s="3" t="s">
        <v>621</v>
      </c>
      <c r="R307" s="3" t="s">
        <v>621</v>
      </c>
      <c r="S307" s="3" t="s">
        <v>621</v>
      </c>
      <c r="V307" s="20">
        <f t="shared" si="25"/>
        <v>0</v>
      </c>
      <c r="W307" s="20" t="str">
        <f t="shared" si="29"/>
        <v/>
      </c>
      <c r="AA307" s="90" t="str">
        <f t="shared" si="24"/>
        <v>Nordisk residual</v>
      </c>
      <c r="AC307" s="3">
        <f t="shared" si="26"/>
        <v>2.23</v>
      </c>
      <c r="AD307" s="3">
        <f t="shared" si="27"/>
        <v>258</v>
      </c>
      <c r="AE307" s="3">
        <f t="shared" si="28"/>
        <v>0.33</v>
      </c>
    </row>
    <row r="308" spans="1:31" ht="15" customHeight="1" x14ac:dyDescent="0.35">
      <c r="A308" s="3" t="s">
        <v>393</v>
      </c>
      <c r="B308" s="3" t="s">
        <v>398</v>
      </c>
      <c r="C308" s="3">
        <v>2013</v>
      </c>
      <c r="D308" s="3" t="s">
        <v>621</v>
      </c>
      <c r="E308" s="3" t="s">
        <v>621</v>
      </c>
      <c r="F308" s="3" t="s">
        <v>622</v>
      </c>
      <c r="G308" s="3">
        <v>2.23</v>
      </c>
      <c r="H308" s="3">
        <v>258</v>
      </c>
      <c r="I308" s="3">
        <v>0.33</v>
      </c>
      <c r="J308" s="3" t="s">
        <v>621</v>
      </c>
      <c r="K308" s="3" t="s">
        <v>621</v>
      </c>
      <c r="L308" s="3" t="s">
        <v>621</v>
      </c>
      <c r="M308" s="3" t="s">
        <v>621</v>
      </c>
      <c r="N308" s="3" t="s">
        <v>621</v>
      </c>
      <c r="O308" s="3" t="s">
        <v>621</v>
      </c>
      <c r="P308" s="3" t="s">
        <v>621</v>
      </c>
      <c r="Q308" s="3" t="s">
        <v>621</v>
      </c>
      <c r="R308" s="3" t="s">
        <v>621</v>
      </c>
      <c r="S308" s="3" t="s">
        <v>621</v>
      </c>
      <c r="V308" s="20">
        <f t="shared" si="25"/>
        <v>0</v>
      </c>
      <c r="W308" s="20" t="str">
        <f t="shared" si="29"/>
        <v/>
      </c>
      <c r="AA308" s="90" t="str">
        <f t="shared" si="24"/>
        <v>Nordisk residual</v>
      </c>
      <c r="AC308" s="3">
        <f t="shared" si="26"/>
        <v>2.23</v>
      </c>
      <c r="AD308" s="3">
        <f t="shared" si="27"/>
        <v>258</v>
      </c>
      <c r="AE308" s="3">
        <f t="shared" si="28"/>
        <v>0.33</v>
      </c>
    </row>
    <row r="309" spans="1:31" ht="15" customHeight="1" x14ac:dyDescent="0.35">
      <c r="A309" s="3" t="s">
        <v>399</v>
      </c>
      <c r="B309" s="3" t="s">
        <v>400</v>
      </c>
      <c r="C309" s="3">
        <v>2013</v>
      </c>
      <c r="D309" s="3">
        <v>7.6</v>
      </c>
      <c r="E309" s="3">
        <v>2.7</v>
      </c>
      <c r="F309" s="3" t="s">
        <v>622</v>
      </c>
      <c r="G309" s="3">
        <v>2.23</v>
      </c>
      <c r="H309" s="3">
        <v>258</v>
      </c>
      <c r="I309" s="3">
        <v>0.33</v>
      </c>
      <c r="J309" s="3" t="s">
        <v>621</v>
      </c>
      <c r="K309" s="3" t="s">
        <v>621</v>
      </c>
      <c r="L309" s="3" t="s">
        <v>621</v>
      </c>
      <c r="M309" s="3" t="s">
        <v>621</v>
      </c>
      <c r="N309" s="3" t="s">
        <v>621</v>
      </c>
      <c r="O309" s="3" t="s">
        <v>621</v>
      </c>
      <c r="P309" s="3" t="s">
        <v>621</v>
      </c>
      <c r="Q309" s="3" t="s">
        <v>621</v>
      </c>
      <c r="R309" s="3" t="s">
        <v>621</v>
      </c>
      <c r="S309" s="3" t="s">
        <v>621</v>
      </c>
      <c r="V309" s="20">
        <f t="shared" si="25"/>
        <v>7.6</v>
      </c>
      <c r="W309" s="20" t="str">
        <f t="shared" si="29"/>
        <v/>
      </c>
      <c r="AA309" s="90" t="str">
        <f t="shared" si="24"/>
        <v>Nordisk residual</v>
      </c>
      <c r="AC309" s="3">
        <f t="shared" si="26"/>
        <v>2.23</v>
      </c>
      <c r="AD309" s="3">
        <f t="shared" si="27"/>
        <v>258</v>
      </c>
      <c r="AE309" s="3">
        <f t="shared" si="28"/>
        <v>0.33</v>
      </c>
    </row>
    <row r="310" spans="1:31" ht="15" customHeight="1" x14ac:dyDescent="0.35">
      <c r="A310" s="3" t="s">
        <v>401</v>
      </c>
      <c r="B310" s="3" t="s">
        <v>402</v>
      </c>
      <c r="C310" s="3">
        <v>2013</v>
      </c>
      <c r="D310" s="3">
        <v>1.63</v>
      </c>
      <c r="E310" s="3">
        <v>0</v>
      </c>
      <c r="F310" s="3" t="s">
        <v>622</v>
      </c>
      <c r="G310" s="3">
        <v>2.23</v>
      </c>
      <c r="H310" s="3">
        <v>258</v>
      </c>
      <c r="I310" s="3">
        <v>0.33</v>
      </c>
      <c r="J310" s="3" t="s">
        <v>621</v>
      </c>
      <c r="K310" s="3" t="s">
        <v>621</v>
      </c>
      <c r="L310" s="3" t="s">
        <v>621</v>
      </c>
      <c r="M310" s="3" t="s">
        <v>621</v>
      </c>
      <c r="N310" s="3" t="s">
        <v>621</v>
      </c>
      <c r="O310" s="3" t="s">
        <v>621</v>
      </c>
      <c r="P310" s="3" t="s">
        <v>621</v>
      </c>
      <c r="Q310" s="3" t="s">
        <v>621</v>
      </c>
      <c r="R310" s="3" t="s">
        <v>621</v>
      </c>
      <c r="S310" s="3">
        <v>1.5</v>
      </c>
      <c r="V310" s="20">
        <f t="shared" si="25"/>
        <v>1.63</v>
      </c>
      <c r="W310" s="20" t="str">
        <f t="shared" si="29"/>
        <v/>
      </c>
      <c r="AA310" s="90" t="str">
        <f t="shared" si="24"/>
        <v>Nordisk residual</v>
      </c>
      <c r="AC310" s="3">
        <f t="shared" si="26"/>
        <v>2.23</v>
      </c>
      <c r="AD310" s="3">
        <f t="shared" si="27"/>
        <v>258</v>
      </c>
      <c r="AE310" s="3">
        <f t="shared" si="28"/>
        <v>0.33</v>
      </c>
    </row>
    <row r="311" spans="1:31" ht="15" customHeight="1" x14ac:dyDescent="0.35">
      <c r="A311" s="3" t="s">
        <v>403</v>
      </c>
      <c r="B311" s="3" t="s">
        <v>404</v>
      </c>
      <c r="C311" s="3">
        <v>2013</v>
      </c>
      <c r="D311" s="3">
        <v>0.139733</v>
      </c>
      <c r="E311" s="3" t="s">
        <v>621</v>
      </c>
      <c r="F311" s="3" t="s">
        <v>768</v>
      </c>
      <c r="G311" s="3">
        <v>1.1299999999999999</v>
      </c>
      <c r="H311" s="3">
        <v>0</v>
      </c>
      <c r="I311" s="3">
        <v>0</v>
      </c>
      <c r="J311" s="3" t="s">
        <v>621</v>
      </c>
      <c r="K311" s="3" t="s">
        <v>621</v>
      </c>
      <c r="L311" s="3" t="s">
        <v>621</v>
      </c>
      <c r="M311" s="3" t="s">
        <v>621</v>
      </c>
      <c r="N311" s="3" t="s">
        <v>621</v>
      </c>
      <c r="O311" s="3" t="s">
        <v>621</v>
      </c>
      <c r="P311" s="3" t="s">
        <v>621</v>
      </c>
      <c r="Q311" s="3" t="s">
        <v>621</v>
      </c>
      <c r="R311" s="3" t="s">
        <v>621</v>
      </c>
      <c r="S311" s="3" t="s">
        <v>621</v>
      </c>
      <c r="V311" s="20">
        <f t="shared" si="25"/>
        <v>0.139733</v>
      </c>
      <c r="W311" s="20" t="str">
        <f t="shared" si="29"/>
        <v/>
      </c>
      <c r="AA311" s="90" t="str">
        <f t="shared" si="24"/>
        <v>'Vatten. bio. vind'</v>
      </c>
      <c r="AC311" s="3">
        <f t="shared" si="26"/>
        <v>1.1299999999999999</v>
      </c>
      <c r="AD311" s="3">
        <f t="shared" si="27"/>
        <v>0</v>
      </c>
      <c r="AE311" s="3">
        <f t="shared" si="28"/>
        <v>0</v>
      </c>
    </row>
    <row r="312" spans="1:31" ht="15" customHeight="1" x14ac:dyDescent="0.35">
      <c r="A312" s="3" t="s">
        <v>403</v>
      </c>
      <c r="B312" s="3" t="s">
        <v>405</v>
      </c>
      <c r="C312" s="3">
        <v>2013</v>
      </c>
      <c r="D312" s="3">
        <v>8.8200000000000001E-2</v>
      </c>
      <c r="E312" s="3" t="s">
        <v>621</v>
      </c>
      <c r="F312" s="3" t="s">
        <v>769</v>
      </c>
      <c r="G312" s="3">
        <v>1.1299999999999999</v>
      </c>
      <c r="H312" s="3">
        <v>0</v>
      </c>
      <c r="I312" s="3">
        <v>0</v>
      </c>
      <c r="J312" s="3" t="s">
        <v>621</v>
      </c>
      <c r="K312" s="3" t="s">
        <v>621</v>
      </c>
      <c r="L312" s="3" t="s">
        <v>621</v>
      </c>
      <c r="M312" s="3" t="s">
        <v>621</v>
      </c>
      <c r="N312" s="3" t="s">
        <v>621</v>
      </c>
      <c r="O312" s="3" t="s">
        <v>621</v>
      </c>
      <c r="P312" s="3" t="s">
        <v>621</v>
      </c>
      <c r="Q312" s="3" t="s">
        <v>621</v>
      </c>
      <c r="R312" s="3" t="s">
        <v>621</v>
      </c>
      <c r="S312" s="3" t="s">
        <v>621</v>
      </c>
      <c r="V312" s="20">
        <f t="shared" si="25"/>
        <v>8.8200000000000001E-2</v>
      </c>
      <c r="W312" s="20" t="str">
        <f t="shared" si="29"/>
        <v/>
      </c>
      <c r="AA312" s="90" t="str">
        <f t="shared" si="24"/>
        <v>'Vatteb. bio. vind'</v>
      </c>
      <c r="AC312" s="3">
        <f t="shared" si="26"/>
        <v>1.1299999999999999</v>
      </c>
      <c r="AD312" s="3">
        <f t="shared" si="27"/>
        <v>0</v>
      </c>
      <c r="AE312" s="3">
        <f t="shared" si="28"/>
        <v>0</v>
      </c>
    </row>
    <row r="313" spans="1:31" ht="15" customHeight="1" x14ac:dyDescent="0.35">
      <c r="A313" s="3" t="s">
        <v>403</v>
      </c>
      <c r="B313" s="3" t="s">
        <v>406</v>
      </c>
      <c r="C313" s="3">
        <v>2013</v>
      </c>
      <c r="D313" s="3">
        <v>0.29899999999999999</v>
      </c>
      <c r="E313" s="3" t="s">
        <v>621</v>
      </c>
      <c r="F313" s="3" t="s">
        <v>770</v>
      </c>
      <c r="G313" s="3">
        <v>1.1299999999999999</v>
      </c>
      <c r="H313" s="3">
        <v>0</v>
      </c>
      <c r="I313" s="3">
        <v>0</v>
      </c>
      <c r="J313" s="3" t="s">
        <v>621</v>
      </c>
      <c r="K313" s="3" t="s">
        <v>621</v>
      </c>
      <c r="L313" s="3" t="s">
        <v>621</v>
      </c>
      <c r="M313" s="3" t="s">
        <v>621</v>
      </c>
      <c r="N313" s="3" t="s">
        <v>621</v>
      </c>
      <c r="O313" s="3" t="s">
        <v>621</v>
      </c>
      <c r="P313" s="3" t="s">
        <v>621</v>
      </c>
      <c r="Q313" s="3" t="s">
        <v>621</v>
      </c>
      <c r="R313" s="3" t="s">
        <v>621</v>
      </c>
      <c r="S313" s="3" t="s">
        <v>621</v>
      </c>
      <c r="V313" s="20">
        <f t="shared" si="25"/>
        <v>0.29899999999999999</v>
      </c>
      <c r="W313" s="20" t="str">
        <f t="shared" si="29"/>
        <v/>
      </c>
      <c r="AA313" s="90" t="str">
        <f t="shared" si="24"/>
        <v>'vatten. bio. vind'</v>
      </c>
      <c r="AC313" s="3">
        <f t="shared" si="26"/>
        <v>1.1299999999999999</v>
      </c>
      <c r="AD313" s="3">
        <f t="shared" si="27"/>
        <v>0</v>
      </c>
      <c r="AE313" s="3">
        <f t="shared" si="28"/>
        <v>0</v>
      </c>
    </row>
    <row r="314" spans="1:31" ht="15" customHeight="1" x14ac:dyDescent="0.35">
      <c r="A314" s="3" t="s">
        <v>403</v>
      </c>
      <c r="B314" s="3" t="s">
        <v>407</v>
      </c>
      <c r="C314" s="3">
        <v>2013</v>
      </c>
      <c r="D314" s="3">
        <v>0.10299999999999999</v>
      </c>
      <c r="E314" s="3" t="s">
        <v>621</v>
      </c>
      <c r="F314" s="3" t="s">
        <v>768</v>
      </c>
      <c r="G314" s="3">
        <v>1.1299999999999999</v>
      </c>
      <c r="H314" s="3">
        <v>0</v>
      </c>
      <c r="I314" s="3">
        <v>0</v>
      </c>
      <c r="J314" s="3" t="s">
        <v>621</v>
      </c>
      <c r="K314" s="3" t="s">
        <v>621</v>
      </c>
      <c r="L314" s="3" t="s">
        <v>621</v>
      </c>
      <c r="M314" s="3" t="s">
        <v>621</v>
      </c>
      <c r="N314" s="3" t="s">
        <v>621</v>
      </c>
      <c r="O314" s="3" t="s">
        <v>621</v>
      </c>
      <c r="P314" s="3" t="s">
        <v>621</v>
      </c>
      <c r="Q314" s="3" t="s">
        <v>621</v>
      </c>
      <c r="R314" s="3" t="s">
        <v>621</v>
      </c>
      <c r="S314" s="3" t="s">
        <v>621</v>
      </c>
      <c r="V314" s="20">
        <f t="shared" si="25"/>
        <v>0.10299999999999999</v>
      </c>
      <c r="W314" s="20" t="str">
        <f t="shared" si="29"/>
        <v/>
      </c>
      <c r="AA314" s="90" t="str">
        <f t="shared" si="24"/>
        <v>'Vatten. bio. vind'</v>
      </c>
      <c r="AC314" s="3">
        <f t="shared" si="26"/>
        <v>1.1299999999999999</v>
      </c>
      <c r="AD314" s="3">
        <f t="shared" si="27"/>
        <v>0</v>
      </c>
      <c r="AE314" s="3">
        <f t="shared" si="28"/>
        <v>0</v>
      </c>
    </row>
    <row r="315" spans="1:31" ht="15" customHeight="1" x14ac:dyDescent="0.35">
      <c r="A315" s="3" t="s">
        <v>403</v>
      </c>
      <c r="B315" s="3" t="s">
        <v>408</v>
      </c>
      <c r="C315" s="3">
        <v>2013</v>
      </c>
      <c r="D315" s="3">
        <v>4.99E-2</v>
      </c>
      <c r="E315" s="3" t="s">
        <v>621</v>
      </c>
      <c r="F315" s="3" t="s">
        <v>771</v>
      </c>
      <c r="G315" s="3">
        <v>1.1299999999999999</v>
      </c>
      <c r="H315" s="3">
        <v>0</v>
      </c>
      <c r="I315" s="3">
        <v>0</v>
      </c>
      <c r="J315" s="3" t="s">
        <v>621</v>
      </c>
      <c r="K315" s="3" t="s">
        <v>621</v>
      </c>
      <c r="L315" s="3" t="s">
        <v>621</v>
      </c>
      <c r="M315" s="3" t="s">
        <v>621</v>
      </c>
      <c r="N315" s="3" t="s">
        <v>621</v>
      </c>
      <c r="O315" s="3" t="s">
        <v>621</v>
      </c>
      <c r="P315" s="3" t="s">
        <v>621</v>
      </c>
      <c r="Q315" s="3" t="s">
        <v>621</v>
      </c>
      <c r="R315" s="3" t="s">
        <v>621</v>
      </c>
      <c r="S315" s="3" t="s">
        <v>621</v>
      </c>
      <c r="V315" s="20">
        <f t="shared" si="25"/>
        <v>4.99E-2</v>
      </c>
      <c r="W315" s="20" t="str">
        <f t="shared" si="29"/>
        <v/>
      </c>
      <c r="AA315" s="90" t="str">
        <f t="shared" si="24"/>
        <v>'Vatten. Bio. Vind'</v>
      </c>
      <c r="AC315" s="3">
        <f t="shared" si="26"/>
        <v>1.1299999999999999</v>
      </c>
      <c r="AD315" s="3">
        <f t="shared" si="27"/>
        <v>0</v>
      </c>
      <c r="AE315" s="3">
        <f t="shared" si="28"/>
        <v>0</v>
      </c>
    </row>
    <row r="316" spans="1:31" ht="15" customHeight="1" x14ac:dyDescent="0.3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V316" s="20">
        <f t="shared" si="25"/>
        <v>0</v>
      </c>
      <c r="W316" s="20" t="str">
        <f t="shared" si="29"/>
        <v/>
      </c>
      <c r="AA316" s="90" t="str">
        <f t="shared" si="24"/>
        <v>Nordisk residual</v>
      </c>
      <c r="AC316" s="3">
        <f t="shared" si="26"/>
        <v>2.23</v>
      </c>
      <c r="AD316" s="3">
        <f t="shared" si="27"/>
        <v>258</v>
      </c>
      <c r="AE316" s="3">
        <f t="shared" si="28"/>
        <v>0.33</v>
      </c>
    </row>
    <row r="317" spans="1:31" ht="15" customHeight="1" x14ac:dyDescent="0.35">
      <c r="A317" s="3" t="s">
        <v>403</v>
      </c>
      <c r="B317" s="3" t="s">
        <v>410</v>
      </c>
      <c r="C317" s="3">
        <v>2013</v>
      </c>
      <c r="D317" s="3">
        <v>5.5278000000000001E-2</v>
      </c>
      <c r="E317" s="3" t="s">
        <v>621</v>
      </c>
      <c r="F317" s="3" t="s">
        <v>770</v>
      </c>
      <c r="G317" s="3">
        <v>1.1299999999999999</v>
      </c>
      <c r="H317" s="3">
        <v>0</v>
      </c>
      <c r="I317" s="3">
        <v>0</v>
      </c>
      <c r="J317" s="3" t="s">
        <v>621</v>
      </c>
      <c r="K317" s="3" t="s">
        <v>621</v>
      </c>
      <c r="L317" s="3" t="s">
        <v>621</v>
      </c>
      <c r="M317" s="3" t="s">
        <v>621</v>
      </c>
      <c r="N317" s="3" t="s">
        <v>621</v>
      </c>
      <c r="O317" s="3" t="s">
        <v>621</v>
      </c>
      <c r="P317" s="3" t="s">
        <v>621</v>
      </c>
      <c r="Q317" s="3" t="s">
        <v>621</v>
      </c>
      <c r="R317" s="3" t="s">
        <v>621</v>
      </c>
      <c r="S317" s="3" t="s">
        <v>621</v>
      </c>
      <c r="V317" s="20">
        <f t="shared" si="25"/>
        <v>5.5278000000000001E-2</v>
      </c>
      <c r="W317" s="20" t="str">
        <f t="shared" si="29"/>
        <v/>
      </c>
      <c r="AA317" s="90" t="str">
        <f t="shared" si="24"/>
        <v>'vatten. bio. vind'</v>
      </c>
      <c r="AC317" s="3">
        <f t="shared" si="26"/>
        <v>1.1299999999999999</v>
      </c>
      <c r="AD317" s="3">
        <f t="shared" si="27"/>
        <v>0</v>
      </c>
      <c r="AE317" s="3">
        <f t="shared" si="28"/>
        <v>0</v>
      </c>
    </row>
    <row r="318" spans="1:31" ht="15" customHeight="1" x14ac:dyDescent="0.35">
      <c r="A318" s="3" t="s">
        <v>403</v>
      </c>
      <c r="B318" s="3" t="s">
        <v>411</v>
      </c>
      <c r="C318" s="3">
        <v>2013</v>
      </c>
      <c r="D318" s="3">
        <v>3.5000000000000003E-2</v>
      </c>
      <c r="E318" s="3" t="s">
        <v>621</v>
      </c>
      <c r="F318" s="3" t="s">
        <v>770</v>
      </c>
      <c r="G318" s="3">
        <v>1.1299999999999999</v>
      </c>
      <c r="H318" s="3">
        <v>0</v>
      </c>
      <c r="I318" s="3">
        <v>0</v>
      </c>
      <c r="J318" s="3" t="s">
        <v>621</v>
      </c>
      <c r="K318" s="3" t="s">
        <v>621</v>
      </c>
      <c r="L318" s="3" t="s">
        <v>621</v>
      </c>
      <c r="M318" s="3" t="s">
        <v>621</v>
      </c>
      <c r="N318" s="3" t="s">
        <v>621</v>
      </c>
      <c r="O318" s="3" t="s">
        <v>621</v>
      </c>
      <c r="P318" s="3" t="s">
        <v>621</v>
      </c>
      <c r="Q318" s="3" t="s">
        <v>621</v>
      </c>
      <c r="R318" s="3" t="s">
        <v>621</v>
      </c>
      <c r="S318" s="3" t="s">
        <v>621</v>
      </c>
      <c r="V318" s="20">
        <f t="shared" si="25"/>
        <v>3.5000000000000003E-2</v>
      </c>
      <c r="W318" s="20" t="str">
        <f t="shared" si="29"/>
        <v/>
      </c>
      <c r="AA318" s="90" t="str">
        <f t="shared" si="24"/>
        <v>'vatten. bio. vind'</v>
      </c>
      <c r="AC318" s="3">
        <f t="shared" si="26"/>
        <v>1.1299999999999999</v>
      </c>
      <c r="AD318" s="3">
        <f t="shared" si="27"/>
        <v>0</v>
      </c>
      <c r="AE318" s="3">
        <f t="shared" si="28"/>
        <v>0</v>
      </c>
    </row>
    <row r="319" spans="1:31" ht="15" customHeight="1" x14ac:dyDescent="0.35">
      <c r="A319" s="3" t="s">
        <v>403</v>
      </c>
      <c r="B319" s="3" t="s">
        <v>412</v>
      </c>
      <c r="C319" s="3">
        <v>2013</v>
      </c>
      <c r="D319" s="3">
        <v>1.1233</v>
      </c>
      <c r="E319" s="3">
        <v>4.5890000000000004</v>
      </c>
      <c r="F319" s="3" t="s">
        <v>772</v>
      </c>
      <c r="G319" s="3">
        <v>1.1299999999999999</v>
      </c>
      <c r="H319" s="3">
        <v>0</v>
      </c>
      <c r="I319" s="3">
        <v>0</v>
      </c>
      <c r="J319" s="3" t="s">
        <v>621</v>
      </c>
      <c r="K319" s="3" t="s">
        <v>621</v>
      </c>
      <c r="L319" s="3" t="s">
        <v>621</v>
      </c>
      <c r="M319" s="3" t="s">
        <v>621</v>
      </c>
      <c r="N319" s="3" t="s">
        <v>621</v>
      </c>
      <c r="O319" s="3" t="s">
        <v>621</v>
      </c>
      <c r="P319" s="3" t="s">
        <v>621</v>
      </c>
      <c r="Q319" s="3" t="s">
        <v>621</v>
      </c>
      <c r="R319" s="3" t="s">
        <v>621</v>
      </c>
      <c r="S319" s="3" t="s">
        <v>621</v>
      </c>
      <c r="V319" s="20">
        <f t="shared" si="25"/>
        <v>1.1233</v>
      </c>
      <c r="W319" s="20" t="str">
        <f t="shared" si="29"/>
        <v/>
      </c>
      <c r="AA319" s="90" t="str">
        <f t="shared" si="24"/>
        <v>'vatten. Bio. Vind'</v>
      </c>
      <c r="AC319" s="3">
        <f t="shared" si="26"/>
        <v>1.1299999999999999</v>
      </c>
      <c r="AD319" s="3">
        <f t="shared" si="27"/>
        <v>0</v>
      </c>
      <c r="AE319" s="3">
        <f t="shared" si="28"/>
        <v>0</v>
      </c>
    </row>
    <row r="320" spans="1:31" ht="15" customHeight="1" x14ac:dyDescent="0.35">
      <c r="A320" s="3" t="s">
        <v>403</v>
      </c>
      <c r="B320" s="3" t="s">
        <v>413</v>
      </c>
      <c r="C320" s="3">
        <v>2013</v>
      </c>
      <c r="D320" s="3">
        <v>0.124</v>
      </c>
      <c r="E320" s="3" t="s">
        <v>621</v>
      </c>
      <c r="F320" s="3" t="s">
        <v>772</v>
      </c>
      <c r="G320" s="3">
        <v>1.1299999999999999</v>
      </c>
      <c r="H320" s="3">
        <v>0</v>
      </c>
      <c r="I320" s="3">
        <v>0</v>
      </c>
      <c r="J320" s="3" t="s">
        <v>621</v>
      </c>
      <c r="K320" s="3" t="s">
        <v>621</v>
      </c>
      <c r="L320" s="3" t="s">
        <v>621</v>
      </c>
      <c r="M320" s="3" t="s">
        <v>621</v>
      </c>
      <c r="N320" s="3" t="s">
        <v>621</v>
      </c>
      <c r="O320" s="3" t="s">
        <v>621</v>
      </c>
      <c r="P320" s="3" t="s">
        <v>621</v>
      </c>
      <c r="Q320" s="3" t="s">
        <v>621</v>
      </c>
      <c r="R320" s="3" t="s">
        <v>621</v>
      </c>
      <c r="S320" s="3" t="s">
        <v>621</v>
      </c>
      <c r="V320" s="20">
        <f t="shared" si="25"/>
        <v>0.124</v>
      </c>
      <c r="W320" s="20" t="str">
        <f t="shared" si="29"/>
        <v/>
      </c>
      <c r="AA320" s="90" t="str">
        <f t="shared" si="24"/>
        <v>'vatten. Bio. Vind'</v>
      </c>
      <c r="AC320" s="3">
        <f t="shared" si="26"/>
        <v>1.1299999999999999</v>
      </c>
      <c r="AD320" s="3">
        <f t="shared" si="27"/>
        <v>0</v>
      </c>
      <c r="AE320" s="3">
        <f t="shared" si="28"/>
        <v>0</v>
      </c>
    </row>
    <row r="321" spans="1:31" ht="15" customHeight="1" x14ac:dyDescent="0.35">
      <c r="A321" s="3" t="s">
        <v>403</v>
      </c>
      <c r="B321" s="3" t="s">
        <v>414</v>
      </c>
      <c r="C321" s="3">
        <v>2013</v>
      </c>
      <c r="D321" s="3">
        <v>0.30499999999999999</v>
      </c>
      <c r="E321" s="3">
        <v>3.851</v>
      </c>
      <c r="F321" s="3" t="s">
        <v>772</v>
      </c>
      <c r="G321" s="3">
        <v>1.1299999999999999</v>
      </c>
      <c r="H321" s="3">
        <v>0</v>
      </c>
      <c r="I321" s="3">
        <v>0</v>
      </c>
      <c r="J321" s="3" t="s">
        <v>621</v>
      </c>
      <c r="K321" s="3" t="s">
        <v>621</v>
      </c>
      <c r="L321" s="3" t="s">
        <v>621</v>
      </c>
      <c r="M321" s="3" t="s">
        <v>621</v>
      </c>
      <c r="N321" s="3" t="s">
        <v>621</v>
      </c>
      <c r="O321" s="3" t="s">
        <v>621</v>
      </c>
      <c r="P321" s="3" t="s">
        <v>621</v>
      </c>
      <c r="Q321" s="3" t="s">
        <v>621</v>
      </c>
      <c r="R321" s="3" t="s">
        <v>621</v>
      </c>
      <c r="S321" s="3" t="s">
        <v>621</v>
      </c>
      <c r="V321" s="20">
        <f t="shared" si="25"/>
        <v>0.30499999999999999</v>
      </c>
      <c r="W321" s="20" t="str">
        <f t="shared" si="29"/>
        <v/>
      </c>
      <c r="AA321" s="90" t="str">
        <f t="shared" si="24"/>
        <v>'vatten. Bio. Vind'</v>
      </c>
      <c r="AC321" s="3">
        <f t="shared" si="26"/>
        <v>1.1299999999999999</v>
      </c>
      <c r="AD321" s="3">
        <f t="shared" si="27"/>
        <v>0</v>
      </c>
      <c r="AE321" s="3">
        <f t="shared" si="28"/>
        <v>0</v>
      </c>
    </row>
    <row r="322" spans="1:31" ht="15" customHeight="1" x14ac:dyDescent="0.35">
      <c r="A322" s="3" t="s">
        <v>403</v>
      </c>
      <c r="B322" s="3" t="s">
        <v>415</v>
      </c>
      <c r="C322" s="3">
        <v>2013</v>
      </c>
      <c r="D322" s="3">
        <v>0.126</v>
      </c>
      <c r="E322" s="3" t="s">
        <v>621</v>
      </c>
      <c r="F322" s="3" t="s">
        <v>772</v>
      </c>
      <c r="G322" s="3">
        <v>1.1299999999999999</v>
      </c>
      <c r="H322" s="3">
        <v>0</v>
      </c>
      <c r="I322" s="3">
        <v>0</v>
      </c>
      <c r="J322" s="3" t="s">
        <v>621</v>
      </c>
      <c r="K322" s="3" t="s">
        <v>621</v>
      </c>
      <c r="L322" s="3" t="s">
        <v>621</v>
      </c>
      <c r="M322" s="3" t="s">
        <v>621</v>
      </c>
      <c r="N322" s="3" t="s">
        <v>621</v>
      </c>
      <c r="O322" s="3" t="s">
        <v>621</v>
      </c>
      <c r="P322" s="3" t="s">
        <v>621</v>
      </c>
      <c r="Q322" s="3" t="s">
        <v>621</v>
      </c>
      <c r="R322" s="3" t="s">
        <v>621</v>
      </c>
      <c r="S322" s="3" t="s">
        <v>621</v>
      </c>
      <c r="V322" s="20">
        <f t="shared" si="25"/>
        <v>0.126</v>
      </c>
      <c r="W322" s="20" t="str">
        <f t="shared" si="29"/>
        <v/>
      </c>
      <c r="AA322" s="90" t="str">
        <f t="shared" ref="AA322:AA385" si="30">IF(OR(F322="-",F322="et",F322="'-'",F322="'0'",F322="'DS'"),"Nordisk residual",F322)</f>
        <v>'vatten. Bio. Vind'</v>
      </c>
      <c r="AC322" s="3">
        <f t="shared" si="26"/>
        <v>1.1299999999999999</v>
      </c>
      <c r="AD322" s="3">
        <f t="shared" si="27"/>
        <v>0</v>
      </c>
      <c r="AE322" s="3">
        <f t="shared" si="28"/>
        <v>0</v>
      </c>
    </row>
    <row r="323" spans="1:31" ht="15" customHeight="1" x14ac:dyDescent="0.35">
      <c r="A323" s="3" t="s">
        <v>403</v>
      </c>
      <c r="B323" s="3" t="s">
        <v>416</v>
      </c>
      <c r="C323" s="3">
        <v>2013</v>
      </c>
      <c r="D323" s="3">
        <v>0.17799999999999999</v>
      </c>
      <c r="E323" s="3" t="s">
        <v>621</v>
      </c>
      <c r="F323" s="3" t="s">
        <v>773</v>
      </c>
      <c r="G323" s="3">
        <v>1.1299999999999999</v>
      </c>
      <c r="H323" s="3">
        <v>0</v>
      </c>
      <c r="I323" s="3">
        <v>0</v>
      </c>
      <c r="J323" s="3" t="s">
        <v>621</v>
      </c>
      <c r="K323" s="3" t="s">
        <v>621</v>
      </c>
      <c r="L323" s="3" t="s">
        <v>621</v>
      </c>
      <c r="M323" s="3" t="s">
        <v>621</v>
      </c>
      <c r="N323" s="3" t="s">
        <v>621</v>
      </c>
      <c r="O323" s="3" t="s">
        <v>621</v>
      </c>
      <c r="P323" s="3" t="s">
        <v>621</v>
      </c>
      <c r="Q323" s="3" t="s">
        <v>621</v>
      </c>
      <c r="R323" s="3" t="s">
        <v>621</v>
      </c>
      <c r="S323" s="3" t="s">
        <v>621</v>
      </c>
      <c r="V323" s="20">
        <f t="shared" ref="V323:V386" si="31">IFERROR(D323/1,0)</f>
        <v>0.17799999999999999</v>
      </c>
      <c r="W323" s="20" t="str">
        <f t="shared" si="29"/>
        <v/>
      </c>
      <c r="AA323" s="90" t="str">
        <f t="shared" si="30"/>
        <v>'vatten. Bio. vind'</v>
      </c>
      <c r="AC323" s="3">
        <f t="shared" ref="AC323:AC386" si="32">IFERROR(G323/1,2.23)</f>
        <v>1.1299999999999999</v>
      </c>
      <c r="AD323" s="3">
        <f t="shared" ref="AD323:AD386" si="33">IFERROR(H323/1,258)</f>
        <v>0</v>
      </c>
      <c r="AE323" s="3">
        <f t="shared" ref="AE323:AE386" si="34">IFERROR(I323/1,0.33)</f>
        <v>0</v>
      </c>
    </row>
    <row r="324" spans="1:31" ht="15" customHeight="1" x14ac:dyDescent="0.35">
      <c r="A324" s="3" t="s">
        <v>403</v>
      </c>
      <c r="B324" s="3" t="s">
        <v>417</v>
      </c>
      <c r="C324" s="3">
        <v>2013</v>
      </c>
      <c r="D324" s="3">
        <v>0.91500000000000004</v>
      </c>
      <c r="E324" s="3">
        <v>21.768000000000001</v>
      </c>
      <c r="F324" s="3" t="s">
        <v>771</v>
      </c>
      <c r="G324" s="3">
        <v>1.1299999999999999</v>
      </c>
      <c r="H324" s="3">
        <v>0</v>
      </c>
      <c r="I324" s="3">
        <v>0</v>
      </c>
      <c r="J324" s="3" t="s">
        <v>621</v>
      </c>
      <c r="K324" s="3" t="s">
        <v>621</v>
      </c>
      <c r="L324" s="3" t="s">
        <v>621</v>
      </c>
      <c r="M324" s="3" t="s">
        <v>621</v>
      </c>
      <c r="N324" s="3" t="s">
        <v>621</v>
      </c>
      <c r="O324" s="3" t="s">
        <v>621</v>
      </c>
      <c r="P324" s="3" t="s">
        <v>621</v>
      </c>
      <c r="Q324" s="3" t="s">
        <v>621</v>
      </c>
      <c r="R324" s="3" t="s">
        <v>621</v>
      </c>
      <c r="S324" s="3" t="s">
        <v>621</v>
      </c>
      <c r="V324" s="20">
        <f t="shared" si="31"/>
        <v>0.91500000000000004</v>
      </c>
      <c r="W324" s="20" t="str">
        <f t="shared" ref="W324:W387" si="35">IFERROR(J324/1,"")</f>
        <v/>
      </c>
      <c r="AA324" s="90" t="str">
        <f t="shared" si="30"/>
        <v>'Vatten. Bio. Vind'</v>
      </c>
      <c r="AC324" s="3">
        <f t="shared" si="32"/>
        <v>1.1299999999999999</v>
      </c>
      <c r="AD324" s="3">
        <f t="shared" si="33"/>
        <v>0</v>
      </c>
      <c r="AE324" s="3">
        <f t="shared" si="34"/>
        <v>0</v>
      </c>
    </row>
    <row r="325" spans="1:31" ht="15" customHeight="1" x14ac:dyDescent="0.35">
      <c r="A325" s="3" t="s">
        <v>403</v>
      </c>
      <c r="B325" s="3" t="s">
        <v>418</v>
      </c>
      <c r="C325" s="3">
        <v>2013</v>
      </c>
      <c r="D325" s="3">
        <v>0.68799999999999994</v>
      </c>
      <c r="E325" s="3" t="s">
        <v>621</v>
      </c>
      <c r="F325" s="3" t="s">
        <v>771</v>
      </c>
      <c r="G325" s="3">
        <v>1.1299999999999999</v>
      </c>
      <c r="H325" s="3">
        <v>0</v>
      </c>
      <c r="I325" s="3">
        <v>0</v>
      </c>
      <c r="J325" s="3" t="s">
        <v>621</v>
      </c>
      <c r="K325" s="3" t="s">
        <v>621</v>
      </c>
      <c r="L325" s="3" t="s">
        <v>621</v>
      </c>
      <c r="M325" s="3" t="s">
        <v>621</v>
      </c>
      <c r="N325" s="3" t="s">
        <v>621</v>
      </c>
      <c r="O325" s="3" t="s">
        <v>621</v>
      </c>
      <c r="P325" s="3" t="s">
        <v>621</v>
      </c>
      <c r="Q325" s="3" t="s">
        <v>621</v>
      </c>
      <c r="R325" s="3" t="s">
        <v>621</v>
      </c>
      <c r="S325" s="3" t="s">
        <v>621</v>
      </c>
      <c r="V325" s="20">
        <f t="shared" si="31"/>
        <v>0.68799999999999994</v>
      </c>
      <c r="W325" s="20" t="str">
        <f t="shared" si="35"/>
        <v/>
      </c>
      <c r="AA325" s="90" t="str">
        <f t="shared" si="30"/>
        <v>'Vatten. Bio. Vind'</v>
      </c>
      <c r="AC325" s="3">
        <f t="shared" si="32"/>
        <v>1.1299999999999999</v>
      </c>
      <c r="AD325" s="3">
        <f t="shared" si="33"/>
        <v>0</v>
      </c>
      <c r="AE325" s="3">
        <f t="shared" si="34"/>
        <v>0</v>
      </c>
    </row>
    <row r="326" spans="1:31" ht="15" customHeight="1" x14ac:dyDescent="0.35">
      <c r="A326" s="3" t="s">
        <v>403</v>
      </c>
      <c r="B326" s="3" t="s">
        <v>419</v>
      </c>
      <c r="C326" s="3">
        <v>2013</v>
      </c>
      <c r="D326" s="3">
        <v>0</v>
      </c>
      <c r="E326" s="3" t="s">
        <v>621</v>
      </c>
      <c r="F326" s="3" t="s">
        <v>772</v>
      </c>
      <c r="G326" s="3">
        <v>1.1299999999999999</v>
      </c>
      <c r="H326" s="3">
        <v>0</v>
      </c>
      <c r="I326" s="3">
        <v>0</v>
      </c>
      <c r="J326" s="3" t="s">
        <v>621</v>
      </c>
      <c r="K326" s="3" t="s">
        <v>621</v>
      </c>
      <c r="L326" s="3" t="s">
        <v>621</v>
      </c>
      <c r="M326" s="3" t="s">
        <v>621</v>
      </c>
      <c r="N326" s="3" t="s">
        <v>621</v>
      </c>
      <c r="O326" s="3" t="s">
        <v>621</v>
      </c>
      <c r="P326" s="3" t="s">
        <v>621</v>
      </c>
      <c r="Q326" s="3" t="s">
        <v>621</v>
      </c>
      <c r="R326" s="3" t="s">
        <v>621</v>
      </c>
      <c r="S326" s="3" t="s">
        <v>621</v>
      </c>
      <c r="V326" s="20">
        <f t="shared" si="31"/>
        <v>0</v>
      </c>
      <c r="W326" s="20" t="str">
        <f t="shared" si="35"/>
        <v/>
      </c>
      <c r="AA326" s="90" t="str">
        <f t="shared" si="30"/>
        <v>'vatten. Bio. Vind'</v>
      </c>
      <c r="AC326" s="3">
        <f t="shared" si="32"/>
        <v>1.1299999999999999</v>
      </c>
      <c r="AD326" s="3">
        <f t="shared" si="33"/>
        <v>0</v>
      </c>
      <c r="AE326" s="3">
        <f t="shared" si="34"/>
        <v>0</v>
      </c>
    </row>
    <row r="327" spans="1:31" ht="15" customHeight="1" x14ac:dyDescent="0.35">
      <c r="A327" s="3" t="s">
        <v>403</v>
      </c>
      <c r="B327" s="3" t="s">
        <v>420</v>
      </c>
      <c r="C327" s="3">
        <v>2013</v>
      </c>
      <c r="D327" s="3">
        <v>0.2</v>
      </c>
      <c r="E327" s="3" t="s">
        <v>621</v>
      </c>
      <c r="F327" s="3" t="s">
        <v>772</v>
      </c>
      <c r="G327" s="3">
        <v>1.1299999999999999</v>
      </c>
      <c r="H327" s="3">
        <v>0</v>
      </c>
      <c r="I327" s="3">
        <v>0</v>
      </c>
      <c r="J327" s="3" t="s">
        <v>621</v>
      </c>
      <c r="K327" s="3" t="s">
        <v>621</v>
      </c>
      <c r="L327" s="3" t="s">
        <v>621</v>
      </c>
      <c r="M327" s="3" t="s">
        <v>621</v>
      </c>
      <c r="N327" s="3" t="s">
        <v>621</v>
      </c>
      <c r="O327" s="3" t="s">
        <v>621</v>
      </c>
      <c r="P327" s="3" t="s">
        <v>621</v>
      </c>
      <c r="Q327" s="3" t="s">
        <v>621</v>
      </c>
      <c r="R327" s="3" t="s">
        <v>621</v>
      </c>
      <c r="S327" s="3" t="s">
        <v>621</v>
      </c>
      <c r="V327" s="20">
        <f t="shared" si="31"/>
        <v>0.2</v>
      </c>
      <c r="W327" s="20" t="str">
        <f t="shared" si="35"/>
        <v/>
      </c>
      <c r="AA327" s="90" t="str">
        <f t="shared" si="30"/>
        <v>'vatten. Bio. Vind'</v>
      </c>
      <c r="AC327" s="3">
        <f t="shared" si="32"/>
        <v>1.1299999999999999</v>
      </c>
      <c r="AD327" s="3">
        <f t="shared" si="33"/>
        <v>0</v>
      </c>
      <c r="AE327" s="3">
        <f t="shared" si="34"/>
        <v>0</v>
      </c>
    </row>
    <row r="328" spans="1:31" ht="15" customHeight="1" x14ac:dyDescent="0.35">
      <c r="A328" s="3" t="s">
        <v>403</v>
      </c>
      <c r="B328" s="3" t="s">
        <v>421</v>
      </c>
      <c r="C328" s="3">
        <v>2013</v>
      </c>
      <c r="D328" s="3">
        <v>4.48E-2</v>
      </c>
      <c r="E328" s="3" t="s">
        <v>621</v>
      </c>
      <c r="F328" s="3" t="s">
        <v>771</v>
      </c>
      <c r="G328" s="3">
        <v>1.1299999999999999</v>
      </c>
      <c r="H328" s="3">
        <v>0</v>
      </c>
      <c r="I328" s="3">
        <v>0</v>
      </c>
      <c r="J328" s="3" t="s">
        <v>621</v>
      </c>
      <c r="K328" s="3" t="s">
        <v>621</v>
      </c>
      <c r="L328" s="3" t="s">
        <v>621</v>
      </c>
      <c r="M328" s="3" t="s">
        <v>621</v>
      </c>
      <c r="N328" s="3" t="s">
        <v>621</v>
      </c>
      <c r="O328" s="3" t="s">
        <v>621</v>
      </c>
      <c r="P328" s="3" t="s">
        <v>621</v>
      </c>
      <c r="Q328" s="3" t="s">
        <v>621</v>
      </c>
      <c r="R328" s="3" t="s">
        <v>621</v>
      </c>
      <c r="S328" s="3" t="s">
        <v>621</v>
      </c>
      <c r="V328" s="20">
        <f t="shared" si="31"/>
        <v>4.48E-2</v>
      </c>
      <c r="W328" s="20" t="str">
        <f t="shared" si="35"/>
        <v/>
      </c>
      <c r="AA328" s="90" t="str">
        <f t="shared" si="30"/>
        <v>'Vatten. Bio. Vind'</v>
      </c>
      <c r="AC328" s="3">
        <f t="shared" si="32"/>
        <v>1.1299999999999999</v>
      </c>
      <c r="AD328" s="3">
        <f t="shared" si="33"/>
        <v>0</v>
      </c>
      <c r="AE328" s="3">
        <f t="shared" si="34"/>
        <v>0</v>
      </c>
    </row>
    <row r="329" spans="1:31" ht="15" customHeight="1" x14ac:dyDescent="0.35">
      <c r="A329" s="3" t="s">
        <v>422</v>
      </c>
      <c r="B329" s="3" t="s">
        <v>423</v>
      </c>
      <c r="C329" s="3">
        <v>2013</v>
      </c>
      <c r="D329" s="3">
        <v>8.5999999999999993E-2</v>
      </c>
      <c r="E329" s="3" t="s">
        <v>621</v>
      </c>
      <c r="F329" s="3" t="s">
        <v>622</v>
      </c>
      <c r="G329" s="3">
        <v>2.23</v>
      </c>
      <c r="H329" s="3">
        <v>258</v>
      </c>
      <c r="I329" s="3">
        <v>0.33</v>
      </c>
      <c r="J329" s="3" t="s">
        <v>621</v>
      </c>
      <c r="K329" s="3" t="s">
        <v>621</v>
      </c>
      <c r="L329" s="3" t="s">
        <v>621</v>
      </c>
      <c r="M329" s="3" t="s">
        <v>621</v>
      </c>
      <c r="N329" s="3" t="s">
        <v>621</v>
      </c>
      <c r="O329" s="3" t="s">
        <v>621</v>
      </c>
      <c r="P329" s="3" t="s">
        <v>621</v>
      </c>
      <c r="Q329" s="3" t="s">
        <v>621</v>
      </c>
      <c r="R329" s="3" t="s">
        <v>621</v>
      </c>
      <c r="S329" s="3" t="s">
        <v>621</v>
      </c>
      <c r="V329" s="20">
        <f t="shared" si="31"/>
        <v>8.5999999999999993E-2</v>
      </c>
      <c r="W329" s="20" t="str">
        <f t="shared" si="35"/>
        <v/>
      </c>
      <c r="AA329" s="90" t="str">
        <f t="shared" si="30"/>
        <v>Nordisk residual</v>
      </c>
      <c r="AC329" s="3">
        <f t="shared" si="32"/>
        <v>2.23</v>
      </c>
      <c r="AD329" s="3">
        <f t="shared" si="33"/>
        <v>258</v>
      </c>
      <c r="AE329" s="3">
        <f t="shared" si="34"/>
        <v>0.33</v>
      </c>
    </row>
    <row r="330" spans="1:31" ht="15" customHeight="1" x14ac:dyDescent="0.35">
      <c r="A330" s="3" t="s">
        <v>422</v>
      </c>
      <c r="B330" s="3" t="s">
        <v>424</v>
      </c>
      <c r="C330" s="3">
        <v>2013</v>
      </c>
      <c r="D330" s="3">
        <v>5.5</v>
      </c>
      <c r="E330" s="3">
        <v>1.8</v>
      </c>
      <c r="F330" s="3" t="s">
        <v>622</v>
      </c>
      <c r="G330" s="3">
        <v>2.23</v>
      </c>
      <c r="H330" s="3">
        <v>258</v>
      </c>
      <c r="I330" s="3">
        <v>0.33</v>
      </c>
      <c r="J330" s="3" t="s">
        <v>621</v>
      </c>
      <c r="K330" s="3" t="s">
        <v>621</v>
      </c>
      <c r="L330" s="3" t="s">
        <v>621</v>
      </c>
      <c r="M330" s="3" t="s">
        <v>621</v>
      </c>
      <c r="N330" s="3" t="s">
        <v>621</v>
      </c>
      <c r="O330" s="3" t="s">
        <v>621</v>
      </c>
      <c r="P330" s="3" t="s">
        <v>621</v>
      </c>
      <c r="Q330" s="3" t="s">
        <v>621</v>
      </c>
      <c r="R330" s="3" t="s">
        <v>621</v>
      </c>
      <c r="S330" s="3" t="s">
        <v>621</v>
      </c>
      <c r="V330" s="20">
        <f t="shared" si="31"/>
        <v>5.5</v>
      </c>
      <c r="W330" s="20" t="str">
        <f t="shared" si="35"/>
        <v/>
      </c>
      <c r="AA330" s="90" t="str">
        <f t="shared" si="30"/>
        <v>Nordisk residual</v>
      </c>
      <c r="AC330" s="3">
        <f t="shared" si="32"/>
        <v>2.23</v>
      </c>
      <c r="AD330" s="3">
        <f t="shared" si="33"/>
        <v>258</v>
      </c>
      <c r="AE330" s="3">
        <f t="shared" si="34"/>
        <v>0.33</v>
      </c>
    </row>
    <row r="331" spans="1:31" ht="15" customHeight="1" x14ac:dyDescent="0.35">
      <c r="A331" s="3" t="s">
        <v>422</v>
      </c>
      <c r="B331" s="3" t="s">
        <v>425</v>
      </c>
      <c r="C331" s="3">
        <v>2013</v>
      </c>
      <c r="D331" s="3">
        <v>0.06</v>
      </c>
      <c r="E331" s="3" t="s">
        <v>621</v>
      </c>
      <c r="F331" s="3" t="s">
        <v>622</v>
      </c>
      <c r="G331" s="3">
        <v>2.23</v>
      </c>
      <c r="H331" s="3">
        <v>258</v>
      </c>
      <c r="I331" s="3">
        <v>0.33</v>
      </c>
      <c r="J331" s="3" t="s">
        <v>621</v>
      </c>
      <c r="K331" s="3" t="s">
        <v>621</v>
      </c>
      <c r="L331" s="3" t="s">
        <v>621</v>
      </c>
      <c r="M331" s="3" t="s">
        <v>621</v>
      </c>
      <c r="N331" s="3" t="s">
        <v>621</v>
      </c>
      <c r="O331" s="3" t="s">
        <v>621</v>
      </c>
      <c r="P331" s="3" t="s">
        <v>621</v>
      </c>
      <c r="Q331" s="3" t="s">
        <v>621</v>
      </c>
      <c r="R331" s="3" t="s">
        <v>621</v>
      </c>
      <c r="S331" s="3" t="s">
        <v>621</v>
      </c>
      <c r="V331" s="20">
        <f t="shared" si="31"/>
        <v>0.06</v>
      </c>
      <c r="W331" s="20" t="str">
        <f t="shared" si="35"/>
        <v/>
      </c>
      <c r="AA331" s="90" t="str">
        <f t="shared" si="30"/>
        <v>Nordisk residual</v>
      </c>
      <c r="AC331" s="3">
        <f t="shared" si="32"/>
        <v>2.23</v>
      </c>
      <c r="AD331" s="3">
        <f t="shared" si="33"/>
        <v>258</v>
      </c>
      <c r="AE331" s="3">
        <f t="shared" si="34"/>
        <v>0.33</v>
      </c>
    </row>
    <row r="332" spans="1:31" ht="15" customHeight="1" x14ac:dyDescent="0.35">
      <c r="A332" s="3" t="s">
        <v>422</v>
      </c>
      <c r="B332" s="3" t="s">
        <v>426</v>
      </c>
      <c r="C332" s="3">
        <v>2013</v>
      </c>
      <c r="D332" s="3">
        <v>2.9000000000000001E-2</v>
      </c>
      <c r="E332" s="3" t="s">
        <v>621</v>
      </c>
      <c r="F332" s="3" t="s">
        <v>622</v>
      </c>
      <c r="G332" s="3">
        <v>2.23</v>
      </c>
      <c r="H332" s="3">
        <v>258</v>
      </c>
      <c r="I332" s="3">
        <v>0.33</v>
      </c>
      <c r="J332" s="3" t="s">
        <v>621</v>
      </c>
      <c r="K332" s="3" t="s">
        <v>621</v>
      </c>
      <c r="L332" s="3" t="s">
        <v>621</v>
      </c>
      <c r="M332" s="3" t="s">
        <v>621</v>
      </c>
      <c r="N332" s="3" t="s">
        <v>621</v>
      </c>
      <c r="O332" s="3" t="s">
        <v>621</v>
      </c>
      <c r="P332" s="3" t="s">
        <v>621</v>
      </c>
      <c r="Q332" s="3" t="s">
        <v>621</v>
      </c>
      <c r="R332" s="3" t="s">
        <v>621</v>
      </c>
      <c r="S332" s="3" t="s">
        <v>621</v>
      </c>
      <c r="V332" s="20">
        <f t="shared" si="31"/>
        <v>2.9000000000000001E-2</v>
      </c>
      <c r="W332" s="20" t="str">
        <f t="shared" si="35"/>
        <v/>
      </c>
      <c r="AA332" s="90" t="str">
        <f t="shared" si="30"/>
        <v>Nordisk residual</v>
      </c>
      <c r="AC332" s="3">
        <f t="shared" si="32"/>
        <v>2.23</v>
      </c>
      <c r="AD332" s="3">
        <f t="shared" si="33"/>
        <v>258</v>
      </c>
      <c r="AE332" s="3">
        <f t="shared" si="34"/>
        <v>0.33</v>
      </c>
    </row>
    <row r="333" spans="1:31" ht="15" customHeight="1" x14ac:dyDescent="0.35">
      <c r="A333" s="3" t="s">
        <v>422</v>
      </c>
      <c r="B333" s="3" t="s">
        <v>427</v>
      </c>
      <c r="C333" s="3">
        <v>2013</v>
      </c>
      <c r="D333" s="3">
        <v>5.5E-2</v>
      </c>
      <c r="E333" s="3" t="s">
        <v>621</v>
      </c>
      <c r="F333" s="3" t="s">
        <v>622</v>
      </c>
      <c r="G333" s="3">
        <v>2.23</v>
      </c>
      <c r="H333" s="3">
        <v>258</v>
      </c>
      <c r="I333" s="3">
        <v>0.33</v>
      </c>
      <c r="J333" s="3" t="s">
        <v>621</v>
      </c>
      <c r="K333" s="3" t="s">
        <v>621</v>
      </c>
      <c r="L333" s="3" t="s">
        <v>621</v>
      </c>
      <c r="M333" s="3" t="s">
        <v>621</v>
      </c>
      <c r="N333" s="3" t="s">
        <v>621</v>
      </c>
      <c r="O333" s="3" t="s">
        <v>621</v>
      </c>
      <c r="P333" s="3" t="s">
        <v>621</v>
      </c>
      <c r="Q333" s="3" t="s">
        <v>621</v>
      </c>
      <c r="R333" s="3" t="s">
        <v>621</v>
      </c>
      <c r="S333" s="3" t="s">
        <v>621</v>
      </c>
      <c r="V333" s="20">
        <f t="shared" si="31"/>
        <v>5.5E-2</v>
      </c>
      <c r="W333" s="20" t="str">
        <f t="shared" si="35"/>
        <v/>
      </c>
      <c r="AA333" s="90" t="str">
        <f t="shared" si="30"/>
        <v>Nordisk residual</v>
      </c>
      <c r="AC333" s="3">
        <f t="shared" si="32"/>
        <v>2.23</v>
      </c>
      <c r="AD333" s="3">
        <f t="shared" si="33"/>
        <v>258</v>
      </c>
      <c r="AE333" s="3">
        <f t="shared" si="34"/>
        <v>0.33</v>
      </c>
    </row>
    <row r="334" spans="1:31" ht="15" customHeight="1" x14ac:dyDescent="0.3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V334" s="20">
        <f t="shared" si="31"/>
        <v>0</v>
      </c>
      <c r="W334" s="20" t="str">
        <f t="shared" si="35"/>
        <v/>
      </c>
      <c r="AA334" s="90" t="str">
        <f t="shared" si="30"/>
        <v>Nordisk residual</v>
      </c>
      <c r="AC334" s="3">
        <f t="shared" si="32"/>
        <v>2.23</v>
      </c>
      <c r="AD334" s="3">
        <f t="shared" si="33"/>
        <v>258</v>
      </c>
      <c r="AE334" s="3">
        <f t="shared" si="34"/>
        <v>0.33</v>
      </c>
    </row>
    <row r="335" spans="1:31" ht="15" customHeight="1" x14ac:dyDescent="0.3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V335" s="20">
        <f t="shared" si="31"/>
        <v>0</v>
      </c>
      <c r="W335" s="20" t="str">
        <f t="shared" si="35"/>
        <v/>
      </c>
      <c r="AA335" s="90" t="str">
        <f t="shared" si="30"/>
        <v>Nordisk residual</v>
      </c>
      <c r="AC335" s="3">
        <f t="shared" si="32"/>
        <v>2.23</v>
      </c>
      <c r="AD335" s="3">
        <f t="shared" si="33"/>
        <v>258</v>
      </c>
      <c r="AE335" s="3">
        <f t="shared" si="34"/>
        <v>0.33</v>
      </c>
    </row>
    <row r="336" spans="1:31" ht="15" customHeight="1" x14ac:dyDescent="0.35">
      <c r="A336" s="3" t="s">
        <v>431</v>
      </c>
      <c r="B336" s="3" t="s">
        <v>432</v>
      </c>
      <c r="C336" s="3">
        <v>2013</v>
      </c>
      <c r="D336" s="3" t="s">
        <v>621</v>
      </c>
      <c r="E336" s="3" t="s">
        <v>621</v>
      </c>
      <c r="F336" s="3" t="s">
        <v>622</v>
      </c>
      <c r="G336" s="3">
        <v>2.23</v>
      </c>
      <c r="H336" s="3">
        <v>258</v>
      </c>
      <c r="I336" s="3">
        <v>0.33</v>
      </c>
      <c r="J336" s="3">
        <v>355</v>
      </c>
      <c r="K336" s="3">
        <v>0.2</v>
      </c>
      <c r="L336" s="3">
        <v>22.9</v>
      </c>
      <c r="M336" s="3">
        <v>6.7</v>
      </c>
      <c r="N336" s="3">
        <v>1</v>
      </c>
      <c r="O336" s="3" t="s">
        <v>621</v>
      </c>
      <c r="P336" s="3" t="s">
        <v>621</v>
      </c>
      <c r="Q336" s="3" t="s">
        <v>621</v>
      </c>
      <c r="R336" s="3" t="s">
        <v>621</v>
      </c>
      <c r="S336" s="3" t="s">
        <v>621</v>
      </c>
      <c r="V336" s="20">
        <f t="shared" si="31"/>
        <v>0</v>
      </c>
      <c r="W336" s="20">
        <f t="shared" si="35"/>
        <v>355</v>
      </c>
      <c r="AA336" s="90" t="str">
        <f t="shared" si="30"/>
        <v>Nordisk residual</v>
      </c>
      <c r="AC336" s="3">
        <f t="shared" si="32"/>
        <v>2.23</v>
      </c>
      <c r="AD336" s="3">
        <f t="shared" si="33"/>
        <v>258</v>
      </c>
      <c r="AE336" s="3">
        <f t="shared" si="34"/>
        <v>0.33</v>
      </c>
    </row>
    <row r="337" spans="1:31" ht="15" customHeight="1" x14ac:dyDescent="0.35">
      <c r="A337" s="3" t="s">
        <v>433</v>
      </c>
      <c r="B337" s="3" t="s">
        <v>434</v>
      </c>
      <c r="C337" s="3">
        <v>2013</v>
      </c>
      <c r="D337" s="3">
        <v>1.1000000000000001</v>
      </c>
      <c r="E337" s="3" t="s">
        <v>621</v>
      </c>
      <c r="F337" s="3" t="s">
        <v>622</v>
      </c>
      <c r="G337" s="3">
        <v>2.23</v>
      </c>
      <c r="H337" s="3">
        <v>258</v>
      </c>
      <c r="I337" s="3">
        <v>0.33</v>
      </c>
      <c r="J337" s="3" t="s">
        <v>621</v>
      </c>
      <c r="K337" s="3" t="s">
        <v>621</v>
      </c>
      <c r="L337" s="3" t="s">
        <v>621</v>
      </c>
      <c r="M337" s="3" t="s">
        <v>621</v>
      </c>
      <c r="N337" s="3" t="s">
        <v>621</v>
      </c>
      <c r="O337" s="3" t="s">
        <v>621</v>
      </c>
      <c r="P337" s="3" t="s">
        <v>621</v>
      </c>
      <c r="Q337" s="3" t="s">
        <v>621</v>
      </c>
      <c r="R337" s="3" t="s">
        <v>621</v>
      </c>
      <c r="S337" s="3" t="s">
        <v>621</v>
      </c>
      <c r="V337" s="20">
        <f t="shared" si="31"/>
        <v>1.1000000000000001</v>
      </c>
      <c r="W337" s="20" t="str">
        <f t="shared" si="35"/>
        <v/>
      </c>
      <c r="AA337" s="90" t="str">
        <f t="shared" si="30"/>
        <v>Nordisk residual</v>
      </c>
      <c r="AC337" s="3">
        <f t="shared" si="32"/>
        <v>2.23</v>
      </c>
      <c r="AD337" s="3">
        <f t="shared" si="33"/>
        <v>258</v>
      </c>
      <c r="AE337" s="3">
        <f t="shared" si="34"/>
        <v>0.33</v>
      </c>
    </row>
    <row r="338" spans="1:31" ht="15" customHeight="1" x14ac:dyDescent="0.35">
      <c r="A338" s="3" t="s">
        <v>435</v>
      </c>
      <c r="B338" s="3" t="s">
        <v>436</v>
      </c>
      <c r="C338" s="3">
        <v>2013</v>
      </c>
      <c r="D338" s="3">
        <v>3.17</v>
      </c>
      <c r="E338" s="3">
        <v>0.69</v>
      </c>
      <c r="F338" s="3" t="s">
        <v>774</v>
      </c>
      <c r="G338" s="3">
        <v>0.95</v>
      </c>
      <c r="H338" s="3">
        <v>0</v>
      </c>
      <c r="I338" s="3">
        <v>0</v>
      </c>
      <c r="J338" s="3" t="s">
        <v>621</v>
      </c>
      <c r="K338" s="3" t="s">
        <v>621</v>
      </c>
      <c r="L338" s="3" t="s">
        <v>621</v>
      </c>
      <c r="M338" s="3" t="s">
        <v>621</v>
      </c>
      <c r="N338" s="3" t="s">
        <v>621</v>
      </c>
      <c r="O338" s="3" t="s">
        <v>621</v>
      </c>
      <c r="P338" s="3" t="s">
        <v>621</v>
      </c>
      <c r="Q338" s="3" t="s">
        <v>621</v>
      </c>
      <c r="R338" s="3" t="s">
        <v>621</v>
      </c>
      <c r="S338" s="3" t="s">
        <v>621</v>
      </c>
      <c r="V338" s="20">
        <f t="shared" si="31"/>
        <v>3.17</v>
      </c>
      <c r="W338" s="20" t="str">
        <f t="shared" si="35"/>
        <v/>
      </c>
      <c r="AA338" s="90" t="str">
        <f t="shared" si="30"/>
        <v>'85% vattenkraft och 15% vindkraft'</v>
      </c>
      <c r="AC338" s="3">
        <f t="shared" si="32"/>
        <v>0.95</v>
      </c>
      <c r="AD338" s="3">
        <f t="shared" si="33"/>
        <v>0</v>
      </c>
      <c r="AE338" s="3">
        <f t="shared" si="34"/>
        <v>0</v>
      </c>
    </row>
    <row r="339" spans="1:31" ht="15" customHeight="1" x14ac:dyDescent="0.35">
      <c r="A339" s="3" t="s">
        <v>435</v>
      </c>
      <c r="B339" s="3" t="s">
        <v>437</v>
      </c>
      <c r="C339" s="3">
        <v>2013</v>
      </c>
      <c r="D339" s="3">
        <v>0.81</v>
      </c>
      <c r="E339" s="3" t="s">
        <v>621</v>
      </c>
      <c r="F339" s="3" t="s">
        <v>774</v>
      </c>
      <c r="G339" s="3">
        <v>0.95</v>
      </c>
      <c r="H339" s="3">
        <v>0</v>
      </c>
      <c r="I339" s="3">
        <v>0</v>
      </c>
      <c r="J339" s="3" t="s">
        <v>621</v>
      </c>
      <c r="K339" s="3" t="s">
        <v>621</v>
      </c>
      <c r="L339" s="3" t="s">
        <v>621</v>
      </c>
      <c r="M339" s="3" t="s">
        <v>621</v>
      </c>
      <c r="N339" s="3" t="s">
        <v>621</v>
      </c>
      <c r="O339" s="3" t="s">
        <v>621</v>
      </c>
      <c r="P339" s="3" t="s">
        <v>621</v>
      </c>
      <c r="Q339" s="3" t="s">
        <v>621</v>
      </c>
      <c r="R339" s="3" t="s">
        <v>621</v>
      </c>
      <c r="S339" s="3" t="s">
        <v>621</v>
      </c>
      <c r="V339" s="20">
        <f t="shared" si="31"/>
        <v>0.81</v>
      </c>
      <c r="W339" s="20" t="str">
        <f t="shared" si="35"/>
        <v/>
      </c>
      <c r="AA339" s="90" t="str">
        <f t="shared" si="30"/>
        <v>'85% vattenkraft och 15% vindkraft'</v>
      </c>
      <c r="AC339" s="3">
        <f t="shared" si="32"/>
        <v>0.95</v>
      </c>
      <c r="AD339" s="3">
        <f t="shared" si="33"/>
        <v>0</v>
      </c>
      <c r="AE339" s="3">
        <f t="shared" si="34"/>
        <v>0</v>
      </c>
    </row>
    <row r="340" spans="1:31" ht="15" customHeight="1" x14ac:dyDescent="0.35">
      <c r="A340" s="3" t="s">
        <v>435</v>
      </c>
      <c r="B340" s="3" t="s">
        <v>438</v>
      </c>
      <c r="C340" s="3">
        <v>2013</v>
      </c>
      <c r="D340" s="3">
        <v>0.17</v>
      </c>
      <c r="E340" s="3" t="s">
        <v>621</v>
      </c>
      <c r="F340" s="3" t="s">
        <v>774</v>
      </c>
      <c r="G340" s="3">
        <v>0.95</v>
      </c>
      <c r="H340" s="3">
        <v>0</v>
      </c>
      <c r="I340" s="3">
        <v>0</v>
      </c>
      <c r="J340" s="3" t="s">
        <v>621</v>
      </c>
      <c r="K340" s="3" t="s">
        <v>621</v>
      </c>
      <c r="L340" s="3" t="s">
        <v>621</v>
      </c>
      <c r="M340" s="3" t="s">
        <v>621</v>
      </c>
      <c r="N340" s="3" t="s">
        <v>621</v>
      </c>
      <c r="O340" s="3" t="s">
        <v>621</v>
      </c>
      <c r="P340" s="3" t="s">
        <v>621</v>
      </c>
      <c r="Q340" s="3" t="s">
        <v>621</v>
      </c>
      <c r="R340" s="3" t="s">
        <v>621</v>
      </c>
      <c r="S340" s="3" t="s">
        <v>621</v>
      </c>
      <c r="V340" s="20">
        <f t="shared" si="31"/>
        <v>0.17</v>
      </c>
      <c r="W340" s="20" t="str">
        <f t="shared" si="35"/>
        <v/>
      </c>
      <c r="AA340" s="90" t="str">
        <f t="shared" si="30"/>
        <v>'85% vattenkraft och 15% vindkraft'</v>
      </c>
      <c r="AC340" s="3">
        <f t="shared" si="32"/>
        <v>0.95</v>
      </c>
      <c r="AD340" s="3">
        <f t="shared" si="33"/>
        <v>0</v>
      </c>
      <c r="AE340" s="3">
        <f t="shared" si="34"/>
        <v>0</v>
      </c>
    </row>
    <row r="341" spans="1:31" ht="15" customHeight="1" x14ac:dyDescent="0.35">
      <c r="A341" s="3" t="s">
        <v>435</v>
      </c>
      <c r="B341" s="3" t="s">
        <v>439</v>
      </c>
      <c r="C341" s="3">
        <v>2013</v>
      </c>
      <c r="D341" s="3">
        <v>1.02</v>
      </c>
      <c r="E341" s="3" t="s">
        <v>621</v>
      </c>
      <c r="F341" s="3" t="s">
        <v>774</v>
      </c>
      <c r="G341" s="3">
        <v>0.95</v>
      </c>
      <c r="H341" s="3">
        <v>0</v>
      </c>
      <c r="I341" s="3">
        <v>0</v>
      </c>
      <c r="J341" s="3" t="s">
        <v>621</v>
      </c>
      <c r="K341" s="3" t="s">
        <v>621</v>
      </c>
      <c r="L341" s="3" t="s">
        <v>621</v>
      </c>
      <c r="M341" s="3" t="s">
        <v>621</v>
      </c>
      <c r="N341" s="3" t="s">
        <v>621</v>
      </c>
      <c r="O341" s="3" t="s">
        <v>621</v>
      </c>
      <c r="P341" s="3" t="s">
        <v>621</v>
      </c>
      <c r="Q341" s="3" t="s">
        <v>621</v>
      </c>
      <c r="R341" s="3" t="s">
        <v>621</v>
      </c>
      <c r="S341" s="3" t="s">
        <v>621</v>
      </c>
      <c r="V341" s="20">
        <f t="shared" si="31"/>
        <v>1.02</v>
      </c>
      <c r="W341" s="20" t="str">
        <f t="shared" si="35"/>
        <v/>
      </c>
      <c r="AA341" s="90" t="str">
        <f t="shared" si="30"/>
        <v>'85% vattenkraft och 15% vindkraft'</v>
      </c>
      <c r="AC341" s="3">
        <f t="shared" si="32"/>
        <v>0.95</v>
      </c>
      <c r="AD341" s="3">
        <f t="shared" si="33"/>
        <v>0</v>
      </c>
      <c r="AE341" s="3">
        <f t="shared" si="34"/>
        <v>0</v>
      </c>
    </row>
    <row r="342" spans="1:31" ht="15" customHeight="1" x14ac:dyDescent="0.35">
      <c r="A342" s="3" t="s">
        <v>440</v>
      </c>
      <c r="B342" s="3" t="s">
        <v>441</v>
      </c>
      <c r="C342" s="3">
        <v>2013</v>
      </c>
      <c r="D342" s="3">
        <v>1</v>
      </c>
      <c r="E342" s="3" t="s">
        <v>621</v>
      </c>
      <c r="F342" s="3" t="s">
        <v>763</v>
      </c>
      <c r="G342" s="3">
        <v>2.23</v>
      </c>
      <c r="H342" s="3">
        <v>258</v>
      </c>
      <c r="I342" s="3">
        <v>0.33</v>
      </c>
      <c r="J342" s="3" t="s">
        <v>621</v>
      </c>
      <c r="K342" s="3" t="s">
        <v>621</v>
      </c>
      <c r="L342" s="3" t="s">
        <v>621</v>
      </c>
      <c r="M342" s="3" t="s">
        <v>621</v>
      </c>
      <c r="N342" s="3" t="s">
        <v>621</v>
      </c>
      <c r="O342" s="3" t="s">
        <v>621</v>
      </c>
      <c r="P342" s="3" t="s">
        <v>621</v>
      </c>
      <c r="Q342" s="3" t="s">
        <v>621</v>
      </c>
      <c r="R342" s="3" t="s">
        <v>621</v>
      </c>
      <c r="S342" s="3" t="s">
        <v>621</v>
      </c>
      <c r="V342" s="20">
        <f t="shared" si="31"/>
        <v>1</v>
      </c>
      <c r="W342" s="20" t="str">
        <f t="shared" si="35"/>
        <v/>
      </c>
      <c r="AA342" s="90" t="str">
        <f t="shared" si="30"/>
        <v>'Nordisk residual'</v>
      </c>
      <c r="AC342" s="3">
        <f t="shared" si="32"/>
        <v>2.23</v>
      </c>
      <c r="AD342" s="3">
        <f t="shared" si="33"/>
        <v>258</v>
      </c>
      <c r="AE342" s="3">
        <f t="shared" si="34"/>
        <v>0.33</v>
      </c>
    </row>
    <row r="343" spans="1:31" ht="15" customHeight="1" x14ac:dyDescent="0.35">
      <c r="A343" s="3" t="s">
        <v>440</v>
      </c>
      <c r="B343" s="3" t="s">
        <v>442</v>
      </c>
      <c r="C343" s="3">
        <v>2013</v>
      </c>
      <c r="D343" s="3">
        <v>0.05</v>
      </c>
      <c r="E343" s="3" t="s">
        <v>621</v>
      </c>
      <c r="F343" s="3" t="s">
        <v>763</v>
      </c>
      <c r="G343" s="3">
        <v>2.23</v>
      </c>
      <c r="H343" s="3">
        <v>258</v>
      </c>
      <c r="I343" s="3">
        <v>0.33</v>
      </c>
      <c r="J343" s="3" t="s">
        <v>621</v>
      </c>
      <c r="K343" s="3" t="s">
        <v>621</v>
      </c>
      <c r="L343" s="3" t="s">
        <v>621</v>
      </c>
      <c r="M343" s="3" t="s">
        <v>621</v>
      </c>
      <c r="N343" s="3" t="s">
        <v>621</v>
      </c>
      <c r="O343" s="3" t="s">
        <v>621</v>
      </c>
      <c r="P343" s="3" t="s">
        <v>621</v>
      </c>
      <c r="Q343" s="3" t="s">
        <v>621</v>
      </c>
      <c r="R343" s="3" t="s">
        <v>621</v>
      </c>
      <c r="S343" s="3" t="s">
        <v>621</v>
      </c>
      <c r="V343" s="20">
        <f t="shared" si="31"/>
        <v>0.05</v>
      </c>
      <c r="W343" s="20" t="str">
        <f t="shared" si="35"/>
        <v/>
      </c>
      <c r="AA343" s="90" t="str">
        <f t="shared" si="30"/>
        <v>'Nordisk residual'</v>
      </c>
      <c r="AC343" s="3">
        <f t="shared" si="32"/>
        <v>2.23</v>
      </c>
      <c r="AD343" s="3">
        <f t="shared" si="33"/>
        <v>258</v>
      </c>
      <c r="AE343" s="3">
        <f t="shared" si="34"/>
        <v>0.33</v>
      </c>
    </row>
    <row r="344" spans="1:31" ht="15" customHeight="1" x14ac:dyDescent="0.35">
      <c r="A344" s="3" t="s">
        <v>443</v>
      </c>
      <c r="B344" s="3" t="s">
        <v>444</v>
      </c>
      <c r="C344" s="3">
        <v>2013</v>
      </c>
      <c r="D344" s="3">
        <v>0.40600000000000003</v>
      </c>
      <c r="E344" s="3">
        <v>5.5949999999999998</v>
      </c>
      <c r="F344" s="3" t="s">
        <v>775</v>
      </c>
      <c r="G344" s="3">
        <v>2.23</v>
      </c>
      <c r="H344" s="3">
        <v>258</v>
      </c>
      <c r="I344" s="3">
        <v>0.33</v>
      </c>
      <c r="J344" s="3" t="s">
        <v>621</v>
      </c>
      <c r="K344" s="3" t="s">
        <v>621</v>
      </c>
      <c r="L344" s="3" t="s">
        <v>621</v>
      </c>
      <c r="M344" s="3" t="s">
        <v>621</v>
      </c>
      <c r="N344" s="3" t="s">
        <v>621</v>
      </c>
      <c r="O344" s="3" t="s">
        <v>621</v>
      </c>
      <c r="P344" s="3" t="s">
        <v>621</v>
      </c>
      <c r="Q344" s="3" t="s">
        <v>621</v>
      </c>
      <c r="R344" s="3" t="s">
        <v>621</v>
      </c>
      <c r="S344" s="3" t="s">
        <v>621</v>
      </c>
      <c r="V344" s="20">
        <f t="shared" si="31"/>
        <v>0.40600000000000003</v>
      </c>
      <c r="W344" s="20" t="str">
        <f t="shared" si="35"/>
        <v/>
      </c>
      <c r="AA344" s="90" t="str">
        <f t="shared" si="30"/>
        <v>Nordisk residual</v>
      </c>
      <c r="AC344" s="3">
        <f t="shared" si="32"/>
        <v>2.23</v>
      </c>
      <c r="AD344" s="3">
        <f t="shared" si="33"/>
        <v>258</v>
      </c>
      <c r="AE344" s="3">
        <f t="shared" si="34"/>
        <v>0.33</v>
      </c>
    </row>
    <row r="345" spans="1:31" ht="15" customHeight="1" x14ac:dyDescent="0.3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V345" s="20">
        <f t="shared" si="31"/>
        <v>0</v>
      </c>
      <c r="W345" s="20" t="str">
        <f t="shared" si="35"/>
        <v/>
      </c>
      <c r="AA345" s="90" t="str">
        <f t="shared" si="30"/>
        <v>Nordisk residual</v>
      </c>
      <c r="AC345" s="3">
        <f t="shared" si="32"/>
        <v>2.23</v>
      </c>
      <c r="AD345" s="3">
        <f t="shared" si="33"/>
        <v>258</v>
      </c>
      <c r="AE345" s="3">
        <f t="shared" si="34"/>
        <v>0.33</v>
      </c>
    </row>
    <row r="346" spans="1:31" ht="15" customHeight="1" x14ac:dyDescent="0.3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V346" s="20">
        <f t="shared" si="31"/>
        <v>0</v>
      </c>
      <c r="W346" s="20" t="str">
        <f t="shared" si="35"/>
        <v/>
      </c>
      <c r="AA346" s="90" t="str">
        <f t="shared" si="30"/>
        <v>Nordisk residual</v>
      </c>
      <c r="AC346" s="3">
        <f t="shared" si="32"/>
        <v>2.23</v>
      </c>
      <c r="AD346" s="3">
        <f t="shared" si="33"/>
        <v>258</v>
      </c>
      <c r="AE346" s="3">
        <f t="shared" si="34"/>
        <v>0.33</v>
      </c>
    </row>
    <row r="347" spans="1:31" ht="15" customHeight="1" x14ac:dyDescent="0.35">
      <c r="A347" s="3" t="s">
        <v>447</v>
      </c>
      <c r="B347" s="3" t="s">
        <v>448</v>
      </c>
      <c r="C347" s="3">
        <v>2013</v>
      </c>
      <c r="D347" s="3">
        <v>0.6</v>
      </c>
      <c r="E347" s="3" t="s">
        <v>621</v>
      </c>
      <c r="F347" s="3" t="s">
        <v>622</v>
      </c>
      <c r="G347" s="3">
        <v>2.23</v>
      </c>
      <c r="H347" s="3">
        <v>258</v>
      </c>
      <c r="I347" s="3">
        <v>0.33</v>
      </c>
      <c r="J347" s="3" t="s">
        <v>621</v>
      </c>
      <c r="K347" s="3" t="s">
        <v>621</v>
      </c>
      <c r="L347" s="3" t="s">
        <v>621</v>
      </c>
      <c r="M347" s="3" t="s">
        <v>621</v>
      </c>
      <c r="N347" s="3" t="s">
        <v>621</v>
      </c>
      <c r="O347" s="3" t="s">
        <v>621</v>
      </c>
      <c r="P347" s="3" t="s">
        <v>621</v>
      </c>
      <c r="Q347" s="3" t="s">
        <v>621</v>
      </c>
      <c r="R347" s="3" t="s">
        <v>621</v>
      </c>
      <c r="S347" s="3" t="s">
        <v>621</v>
      </c>
      <c r="V347" s="20">
        <f t="shared" si="31"/>
        <v>0.6</v>
      </c>
      <c r="W347" s="20" t="str">
        <f t="shared" si="35"/>
        <v/>
      </c>
      <c r="AA347" s="90" t="str">
        <f t="shared" si="30"/>
        <v>Nordisk residual</v>
      </c>
      <c r="AC347" s="3">
        <f t="shared" si="32"/>
        <v>2.23</v>
      </c>
      <c r="AD347" s="3">
        <f t="shared" si="33"/>
        <v>258</v>
      </c>
      <c r="AE347" s="3">
        <f t="shared" si="34"/>
        <v>0.33</v>
      </c>
    </row>
    <row r="348" spans="1:31" ht="15" customHeight="1" x14ac:dyDescent="0.35">
      <c r="A348" s="3" t="s">
        <v>447</v>
      </c>
      <c r="B348" s="3" t="s">
        <v>449</v>
      </c>
      <c r="C348" s="3">
        <v>2013</v>
      </c>
      <c r="D348" s="3">
        <v>0.6</v>
      </c>
      <c r="E348" s="3" t="s">
        <v>621</v>
      </c>
      <c r="F348" s="3" t="s">
        <v>622</v>
      </c>
      <c r="G348" s="3">
        <v>2.23</v>
      </c>
      <c r="H348" s="3">
        <v>258</v>
      </c>
      <c r="I348" s="3">
        <v>0.33</v>
      </c>
      <c r="J348" s="3" t="s">
        <v>621</v>
      </c>
      <c r="K348" s="3" t="s">
        <v>621</v>
      </c>
      <c r="L348" s="3" t="s">
        <v>621</v>
      </c>
      <c r="M348" s="3" t="s">
        <v>621</v>
      </c>
      <c r="N348" s="3" t="s">
        <v>621</v>
      </c>
      <c r="O348" s="3" t="s">
        <v>621</v>
      </c>
      <c r="P348" s="3" t="s">
        <v>621</v>
      </c>
      <c r="Q348" s="3" t="s">
        <v>621</v>
      </c>
      <c r="R348" s="3" t="s">
        <v>621</v>
      </c>
      <c r="S348" s="3" t="s">
        <v>621</v>
      </c>
      <c r="V348" s="20">
        <f t="shared" si="31"/>
        <v>0.6</v>
      </c>
      <c r="W348" s="20" t="str">
        <f t="shared" si="35"/>
        <v/>
      </c>
      <c r="AA348" s="90" t="str">
        <f t="shared" si="30"/>
        <v>Nordisk residual</v>
      </c>
      <c r="AC348" s="3">
        <f t="shared" si="32"/>
        <v>2.23</v>
      </c>
      <c r="AD348" s="3">
        <f t="shared" si="33"/>
        <v>258</v>
      </c>
      <c r="AE348" s="3">
        <f t="shared" si="34"/>
        <v>0.33</v>
      </c>
    </row>
    <row r="349" spans="1:31" ht="15" customHeight="1" x14ac:dyDescent="0.35">
      <c r="A349" s="3" t="s">
        <v>447</v>
      </c>
      <c r="B349" s="3" t="s">
        <v>450</v>
      </c>
      <c r="C349" s="3">
        <v>2013</v>
      </c>
      <c r="D349" s="3">
        <v>19.265999999999998</v>
      </c>
      <c r="E349" s="3">
        <v>11.6</v>
      </c>
      <c r="F349" s="3" t="s">
        <v>622</v>
      </c>
      <c r="G349" s="3">
        <v>2.23</v>
      </c>
      <c r="H349" s="3">
        <v>258</v>
      </c>
      <c r="I349" s="3">
        <v>0.33</v>
      </c>
      <c r="J349" s="3" t="s">
        <v>621</v>
      </c>
      <c r="K349" s="3" t="s">
        <v>621</v>
      </c>
      <c r="L349" s="3" t="s">
        <v>621</v>
      </c>
      <c r="M349" s="3" t="s">
        <v>621</v>
      </c>
      <c r="N349" s="3" t="s">
        <v>621</v>
      </c>
      <c r="O349" s="3" t="s">
        <v>621</v>
      </c>
      <c r="P349" s="3" t="s">
        <v>621</v>
      </c>
      <c r="Q349" s="3" t="s">
        <v>621</v>
      </c>
      <c r="R349" s="3" t="s">
        <v>621</v>
      </c>
      <c r="S349" s="3" t="s">
        <v>621</v>
      </c>
      <c r="V349" s="20">
        <f t="shared" si="31"/>
        <v>19.265999999999998</v>
      </c>
      <c r="W349" s="20" t="str">
        <f t="shared" si="35"/>
        <v/>
      </c>
      <c r="AA349" s="90" t="str">
        <f t="shared" si="30"/>
        <v>Nordisk residual</v>
      </c>
      <c r="AC349" s="3">
        <f t="shared" si="32"/>
        <v>2.23</v>
      </c>
      <c r="AD349" s="3">
        <f t="shared" si="33"/>
        <v>258</v>
      </c>
      <c r="AE349" s="3">
        <f t="shared" si="34"/>
        <v>0.33</v>
      </c>
    </row>
    <row r="350" spans="1:31" ht="15" customHeight="1" x14ac:dyDescent="0.3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V350" s="20">
        <f t="shared" si="31"/>
        <v>0</v>
      </c>
      <c r="W350" s="20" t="str">
        <f t="shared" si="35"/>
        <v/>
      </c>
      <c r="AA350" s="90" t="str">
        <f t="shared" si="30"/>
        <v>Nordisk residual</v>
      </c>
      <c r="AC350" s="3">
        <f t="shared" si="32"/>
        <v>2.23</v>
      </c>
      <c r="AD350" s="3">
        <f t="shared" si="33"/>
        <v>258</v>
      </c>
      <c r="AE350" s="3">
        <f t="shared" si="34"/>
        <v>0.33</v>
      </c>
    </row>
    <row r="351" spans="1:31" ht="15" customHeight="1" x14ac:dyDescent="0.35">
      <c r="A351" s="3" t="s">
        <v>447</v>
      </c>
      <c r="B351" s="3" t="s">
        <v>452</v>
      </c>
      <c r="C351" s="3">
        <v>2013</v>
      </c>
      <c r="D351" s="3">
        <v>0.1</v>
      </c>
      <c r="E351" s="3" t="s">
        <v>621</v>
      </c>
      <c r="F351" s="3" t="s">
        <v>622</v>
      </c>
      <c r="G351" s="3">
        <v>2.23</v>
      </c>
      <c r="H351" s="3">
        <v>258</v>
      </c>
      <c r="I351" s="3">
        <v>0.33</v>
      </c>
      <c r="J351" s="3" t="s">
        <v>621</v>
      </c>
      <c r="K351" s="3" t="s">
        <v>621</v>
      </c>
      <c r="L351" s="3" t="s">
        <v>621</v>
      </c>
      <c r="M351" s="3" t="s">
        <v>621</v>
      </c>
      <c r="N351" s="3" t="s">
        <v>621</v>
      </c>
      <c r="O351" s="3" t="s">
        <v>621</v>
      </c>
      <c r="P351" s="3" t="s">
        <v>621</v>
      </c>
      <c r="Q351" s="3" t="s">
        <v>621</v>
      </c>
      <c r="R351" s="3" t="s">
        <v>621</v>
      </c>
      <c r="S351" s="3" t="s">
        <v>621</v>
      </c>
      <c r="V351" s="20">
        <f t="shared" si="31"/>
        <v>0.1</v>
      </c>
      <c r="W351" s="20" t="str">
        <f t="shared" si="35"/>
        <v/>
      </c>
      <c r="AA351" s="90" t="str">
        <f t="shared" si="30"/>
        <v>Nordisk residual</v>
      </c>
      <c r="AC351" s="3">
        <f t="shared" si="32"/>
        <v>2.23</v>
      </c>
      <c r="AD351" s="3">
        <f t="shared" si="33"/>
        <v>258</v>
      </c>
      <c r="AE351" s="3">
        <f t="shared" si="34"/>
        <v>0.33</v>
      </c>
    </row>
    <row r="352" spans="1:31" ht="15" customHeight="1" x14ac:dyDescent="0.35">
      <c r="A352" s="3" t="s">
        <v>453</v>
      </c>
      <c r="B352" s="3" t="s">
        <v>454</v>
      </c>
      <c r="C352" s="3">
        <v>2013</v>
      </c>
      <c r="D352" s="3" t="s">
        <v>621</v>
      </c>
      <c r="E352" s="3" t="s">
        <v>621</v>
      </c>
      <c r="F352" s="3" t="s">
        <v>622</v>
      </c>
      <c r="G352" s="3">
        <v>2.23</v>
      </c>
      <c r="H352" s="3">
        <v>258</v>
      </c>
      <c r="I352" s="3">
        <v>0.33</v>
      </c>
      <c r="J352" s="3" t="s">
        <v>621</v>
      </c>
      <c r="K352" s="3" t="s">
        <v>621</v>
      </c>
      <c r="L352" s="3" t="s">
        <v>621</v>
      </c>
      <c r="M352" s="3" t="s">
        <v>621</v>
      </c>
      <c r="N352" s="3" t="s">
        <v>621</v>
      </c>
      <c r="O352" s="3" t="s">
        <v>621</v>
      </c>
      <c r="P352" s="3" t="s">
        <v>621</v>
      </c>
      <c r="Q352" s="3" t="s">
        <v>621</v>
      </c>
      <c r="R352" s="3" t="s">
        <v>621</v>
      </c>
      <c r="S352" s="3" t="s">
        <v>621</v>
      </c>
      <c r="V352" s="20">
        <f t="shared" si="31"/>
        <v>0</v>
      </c>
      <c r="W352" s="20" t="str">
        <f t="shared" si="35"/>
        <v/>
      </c>
      <c r="AA352" s="90" t="str">
        <f t="shared" si="30"/>
        <v>Nordisk residual</v>
      </c>
      <c r="AC352" s="3">
        <f t="shared" si="32"/>
        <v>2.23</v>
      </c>
      <c r="AD352" s="3">
        <f t="shared" si="33"/>
        <v>258</v>
      </c>
      <c r="AE352" s="3">
        <f t="shared" si="34"/>
        <v>0.33</v>
      </c>
    </row>
    <row r="353" spans="1:31" ht="15" customHeight="1" x14ac:dyDescent="0.35">
      <c r="A353" s="3" t="s">
        <v>453</v>
      </c>
      <c r="B353" s="3" t="s">
        <v>455</v>
      </c>
      <c r="C353" s="3">
        <v>2013</v>
      </c>
      <c r="D353" s="3" t="s">
        <v>621</v>
      </c>
      <c r="E353" s="3" t="s">
        <v>621</v>
      </c>
      <c r="F353" s="3" t="s">
        <v>622</v>
      </c>
      <c r="G353" s="3">
        <v>2.23</v>
      </c>
      <c r="H353" s="3">
        <v>258</v>
      </c>
      <c r="I353" s="3">
        <v>0.33</v>
      </c>
      <c r="J353" s="3" t="s">
        <v>621</v>
      </c>
      <c r="K353" s="3" t="s">
        <v>621</v>
      </c>
      <c r="L353" s="3" t="s">
        <v>621</v>
      </c>
      <c r="M353" s="3" t="s">
        <v>621</v>
      </c>
      <c r="N353" s="3" t="s">
        <v>621</v>
      </c>
      <c r="O353" s="3" t="s">
        <v>621</v>
      </c>
      <c r="P353" s="3" t="s">
        <v>621</v>
      </c>
      <c r="Q353" s="3" t="s">
        <v>621</v>
      </c>
      <c r="R353" s="3" t="s">
        <v>621</v>
      </c>
      <c r="S353" s="3" t="s">
        <v>621</v>
      </c>
      <c r="V353" s="20">
        <f t="shared" si="31"/>
        <v>0</v>
      </c>
      <c r="W353" s="20" t="str">
        <f t="shared" si="35"/>
        <v/>
      </c>
      <c r="AA353" s="90" t="str">
        <f t="shared" si="30"/>
        <v>Nordisk residual</v>
      </c>
      <c r="AC353" s="3">
        <f t="shared" si="32"/>
        <v>2.23</v>
      </c>
      <c r="AD353" s="3">
        <f t="shared" si="33"/>
        <v>258</v>
      </c>
      <c r="AE353" s="3">
        <f t="shared" si="34"/>
        <v>0.33</v>
      </c>
    </row>
    <row r="354" spans="1:31" ht="15" customHeight="1" x14ac:dyDescent="0.35">
      <c r="A354" s="3" t="s">
        <v>453</v>
      </c>
      <c r="B354" s="3" t="s">
        <v>456</v>
      </c>
      <c r="C354" s="3">
        <v>2013</v>
      </c>
      <c r="D354" s="3" t="s">
        <v>621</v>
      </c>
      <c r="E354" s="3" t="s">
        <v>621</v>
      </c>
      <c r="F354" s="3" t="s">
        <v>622</v>
      </c>
      <c r="G354" s="3">
        <v>2.23</v>
      </c>
      <c r="H354" s="3">
        <v>258</v>
      </c>
      <c r="I354" s="3">
        <v>0.33</v>
      </c>
      <c r="J354" s="3" t="s">
        <v>621</v>
      </c>
      <c r="K354" s="3" t="s">
        <v>621</v>
      </c>
      <c r="L354" s="3" t="s">
        <v>621</v>
      </c>
      <c r="M354" s="3" t="s">
        <v>621</v>
      </c>
      <c r="N354" s="3" t="s">
        <v>621</v>
      </c>
      <c r="O354" s="3" t="s">
        <v>621</v>
      </c>
      <c r="P354" s="3" t="s">
        <v>621</v>
      </c>
      <c r="Q354" s="3" t="s">
        <v>621</v>
      </c>
      <c r="R354" s="3" t="s">
        <v>621</v>
      </c>
      <c r="S354" s="3" t="s">
        <v>621</v>
      </c>
      <c r="V354" s="20">
        <f t="shared" si="31"/>
        <v>0</v>
      </c>
      <c r="W354" s="20" t="str">
        <f t="shared" si="35"/>
        <v/>
      </c>
      <c r="AA354" s="90" t="str">
        <f t="shared" si="30"/>
        <v>Nordisk residual</v>
      </c>
      <c r="AC354" s="3">
        <f t="shared" si="32"/>
        <v>2.23</v>
      </c>
      <c r="AD354" s="3">
        <f t="shared" si="33"/>
        <v>258</v>
      </c>
      <c r="AE354" s="3">
        <f t="shared" si="34"/>
        <v>0.33</v>
      </c>
    </row>
    <row r="355" spans="1:31" ht="15" customHeight="1" x14ac:dyDescent="0.35">
      <c r="A355" s="3" t="s">
        <v>453</v>
      </c>
      <c r="B355" s="3" t="s">
        <v>457</v>
      </c>
      <c r="C355" s="3">
        <v>2013</v>
      </c>
      <c r="D355" s="3" t="s">
        <v>621</v>
      </c>
      <c r="E355" s="3" t="s">
        <v>621</v>
      </c>
      <c r="F355" s="3" t="s">
        <v>622</v>
      </c>
      <c r="G355" s="3">
        <v>2.23</v>
      </c>
      <c r="H355" s="3">
        <v>258</v>
      </c>
      <c r="I355" s="3">
        <v>0.33</v>
      </c>
      <c r="J355" s="3" t="s">
        <v>621</v>
      </c>
      <c r="K355" s="3" t="s">
        <v>621</v>
      </c>
      <c r="L355" s="3" t="s">
        <v>621</v>
      </c>
      <c r="M355" s="3" t="s">
        <v>621</v>
      </c>
      <c r="N355" s="3" t="s">
        <v>621</v>
      </c>
      <c r="O355" s="3" t="s">
        <v>621</v>
      </c>
      <c r="P355" s="3" t="s">
        <v>621</v>
      </c>
      <c r="Q355" s="3" t="s">
        <v>621</v>
      </c>
      <c r="R355" s="3" t="s">
        <v>621</v>
      </c>
      <c r="S355" s="3" t="s">
        <v>621</v>
      </c>
      <c r="V355" s="20">
        <f t="shared" si="31"/>
        <v>0</v>
      </c>
      <c r="W355" s="20" t="str">
        <f t="shared" si="35"/>
        <v/>
      </c>
      <c r="AA355" s="90" t="str">
        <f t="shared" si="30"/>
        <v>Nordisk residual</v>
      </c>
      <c r="AC355" s="3">
        <f t="shared" si="32"/>
        <v>2.23</v>
      </c>
      <c r="AD355" s="3">
        <f t="shared" si="33"/>
        <v>258</v>
      </c>
      <c r="AE355" s="3">
        <f t="shared" si="34"/>
        <v>0.33</v>
      </c>
    </row>
    <row r="356" spans="1:31" ht="15" customHeight="1" x14ac:dyDescent="0.35">
      <c r="A356" s="3" t="s">
        <v>458</v>
      </c>
      <c r="B356" s="3" t="s">
        <v>459</v>
      </c>
      <c r="C356" s="3">
        <v>2013</v>
      </c>
      <c r="D356" s="3" t="s">
        <v>621</v>
      </c>
      <c r="E356" s="3" t="s">
        <v>621</v>
      </c>
      <c r="F356" s="3" t="s">
        <v>622</v>
      </c>
      <c r="G356" s="3">
        <v>2.23</v>
      </c>
      <c r="H356" s="3">
        <v>258</v>
      </c>
      <c r="I356" s="3">
        <v>0.33</v>
      </c>
      <c r="J356" s="3" t="s">
        <v>621</v>
      </c>
      <c r="K356" s="3" t="s">
        <v>621</v>
      </c>
      <c r="L356" s="3" t="s">
        <v>621</v>
      </c>
      <c r="M356" s="3" t="s">
        <v>621</v>
      </c>
      <c r="N356" s="3" t="s">
        <v>621</v>
      </c>
      <c r="O356" s="3" t="s">
        <v>621</v>
      </c>
      <c r="P356" s="3" t="s">
        <v>621</v>
      </c>
      <c r="Q356" s="3" t="s">
        <v>621</v>
      </c>
      <c r="R356" s="3" t="s">
        <v>621</v>
      </c>
      <c r="S356" s="3" t="s">
        <v>621</v>
      </c>
      <c r="V356" s="20">
        <f t="shared" si="31"/>
        <v>0</v>
      </c>
      <c r="W356" s="20" t="str">
        <f t="shared" si="35"/>
        <v/>
      </c>
      <c r="AA356" s="90" t="str">
        <f t="shared" si="30"/>
        <v>Nordisk residual</v>
      </c>
      <c r="AC356" s="3">
        <f t="shared" si="32"/>
        <v>2.23</v>
      </c>
      <c r="AD356" s="3">
        <f t="shared" si="33"/>
        <v>258</v>
      </c>
      <c r="AE356" s="3">
        <f t="shared" si="34"/>
        <v>0.33</v>
      </c>
    </row>
    <row r="357" spans="1:31" ht="15" customHeight="1" x14ac:dyDescent="0.35">
      <c r="A357" s="3" t="s">
        <v>458</v>
      </c>
      <c r="B357" s="3" t="s">
        <v>460</v>
      </c>
      <c r="C357" s="3">
        <v>2013</v>
      </c>
      <c r="D357" s="3">
        <v>0.8</v>
      </c>
      <c r="E357" s="3" t="s">
        <v>621</v>
      </c>
      <c r="F357" s="3" t="s">
        <v>726</v>
      </c>
      <c r="G357" s="3">
        <v>1.1000000000000001</v>
      </c>
      <c r="H357" s="3">
        <v>0</v>
      </c>
      <c r="I357" s="3">
        <v>0</v>
      </c>
      <c r="J357" s="3" t="s">
        <v>621</v>
      </c>
      <c r="K357" s="3" t="s">
        <v>621</v>
      </c>
      <c r="L357" s="3" t="s">
        <v>621</v>
      </c>
      <c r="M357" s="3" t="s">
        <v>621</v>
      </c>
      <c r="N357" s="3" t="s">
        <v>621</v>
      </c>
      <c r="O357" s="3" t="s">
        <v>621</v>
      </c>
      <c r="P357" s="3" t="s">
        <v>621</v>
      </c>
      <c r="Q357" s="3" t="s">
        <v>621</v>
      </c>
      <c r="R357" s="3" t="s">
        <v>621</v>
      </c>
      <c r="S357" s="3" t="s">
        <v>621</v>
      </c>
      <c r="V357" s="20">
        <f t="shared" si="31"/>
        <v>0.8</v>
      </c>
      <c r="W357" s="20" t="str">
        <f t="shared" si="35"/>
        <v/>
      </c>
      <c r="AA357" s="90" t="str">
        <f t="shared" si="30"/>
        <v>'Vattenkraft'</v>
      </c>
      <c r="AC357" s="3">
        <f t="shared" si="32"/>
        <v>1.1000000000000001</v>
      </c>
      <c r="AD357" s="3">
        <f t="shared" si="33"/>
        <v>0</v>
      </c>
      <c r="AE357" s="3">
        <f t="shared" si="34"/>
        <v>0</v>
      </c>
    </row>
    <row r="358" spans="1:31" ht="15" customHeight="1" x14ac:dyDescent="0.3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V358" s="20">
        <f t="shared" si="31"/>
        <v>0</v>
      </c>
      <c r="W358" s="20" t="str">
        <f t="shared" si="35"/>
        <v/>
      </c>
      <c r="AA358" s="90" t="str">
        <f t="shared" si="30"/>
        <v>Nordisk residual</v>
      </c>
      <c r="AC358" s="3">
        <f t="shared" si="32"/>
        <v>2.23</v>
      </c>
      <c r="AD358" s="3">
        <f t="shared" si="33"/>
        <v>258</v>
      </c>
      <c r="AE358" s="3">
        <f t="shared" si="34"/>
        <v>0.33</v>
      </c>
    </row>
    <row r="359" spans="1:31" ht="15" customHeight="1" x14ac:dyDescent="0.35">
      <c r="A359" s="3" t="s">
        <v>461</v>
      </c>
      <c r="B359" s="3" t="s">
        <v>463</v>
      </c>
      <c r="C359" s="3">
        <v>2013</v>
      </c>
      <c r="D359" s="3">
        <v>72.69</v>
      </c>
      <c r="E359" s="3">
        <v>53.35</v>
      </c>
      <c r="F359" s="3" t="s">
        <v>745</v>
      </c>
      <c r="G359" s="3">
        <v>0.28000000000000003</v>
      </c>
      <c r="H359" s="3">
        <v>0</v>
      </c>
      <c r="I359" s="3">
        <v>0</v>
      </c>
      <c r="J359" s="3">
        <v>20.515999999999998</v>
      </c>
      <c r="K359" s="3">
        <v>0.2</v>
      </c>
      <c r="L359" s="3">
        <v>60.8</v>
      </c>
      <c r="M359" s="3">
        <v>7.9</v>
      </c>
      <c r="N359" s="3">
        <v>13</v>
      </c>
      <c r="O359" s="3">
        <v>2497</v>
      </c>
      <c r="P359" s="3">
        <v>0.17499999999999999</v>
      </c>
      <c r="Q359" s="3">
        <v>70.638999999999996</v>
      </c>
      <c r="R359" s="3">
        <v>8.5730000000000004</v>
      </c>
      <c r="S359" s="3">
        <v>1.3</v>
      </c>
      <c r="V359" s="20">
        <f t="shared" si="31"/>
        <v>72.69</v>
      </c>
      <c r="W359" s="20">
        <f t="shared" si="35"/>
        <v>20.515999999999998</v>
      </c>
      <c r="AA359" s="90" t="str">
        <f t="shared" si="30"/>
        <v>'Biokraft'</v>
      </c>
      <c r="AC359" s="3">
        <f t="shared" si="32"/>
        <v>0.28000000000000003</v>
      </c>
      <c r="AD359" s="3">
        <f t="shared" si="33"/>
        <v>0</v>
      </c>
      <c r="AE359" s="3">
        <f t="shared" si="34"/>
        <v>0</v>
      </c>
    </row>
    <row r="360" spans="1:31" ht="15" customHeight="1" x14ac:dyDescent="0.35">
      <c r="A360" s="3" t="s">
        <v>464</v>
      </c>
      <c r="B360" s="3" t="s">
        <v>465</v>
      </c>
      <c r="C360" s="3">
        <v>2013</v>
      </c>
      <c r="D360" s="3">
        <v>0.143229</v>
      </c>
      <c r="E360" s="3" t="s">
        <v>621</v>
      </c>
      <c r="F360" s="3" t="s">
        <v>776</v>
      </c>
      <c r="G360" s="3">
        <v>1.03</v>
      </c>
      <c r="H360" s="3">
        <v>0</v>
      </c>
      <c r="I360" s="3">
        <v>0</v>
      </c>
      <c r="J360" s="3" t="s">
        <v>621</v>
      </c>
      <c r="K360" s="3" t="s">
        <v>621</v>
      </c>
      <c r="L360" s="3" t="s">
        <v>621</v>
      </c>
      <c r="M360" s="3" t="s">
        <v>621</v>
      </c>
      <c r="N360" s="3" t="s">
        <v>621</v>
      </c>
      <c r="O360" s="3" t="s">
        <v>621</v>
      </c>
      <c r="P360" s="3" t="s">
        <v>621</v>
      </c>
      <c r="Q360" s="3" t="s">
        <v>621</v>
      </c>
      <c r="R360" s="3" t="s">
        <v>621</v>
      </c>
      <c r="S360" s="3" t="s">
        <v>621</v>
      </c>
      <c r="V360" s="20">
        <f t="shared" si="31"/>
        <v>0.143229</v>
      </c>
      <c r="W360" s="20" t="str">
        <f t="shared" si="35"/>
        <v/>
      </c>
      <c r="AA360" s="90" t="str">
        <f t="shared" si="30"/>
        <v>'vind vatten bio'</v>
      </c>
      <c r="AC360" s="3">
        <f t="shared" si="32"/>
        <v>1.03</v>
      </c>
      <c r="AD360" s="3">
        <f t="shared" si="33"/>
        <v>0</v>
      </c>
      <c r="AE360" s="3">
        <f t="shared" si="34"/>
        <v>0</v>
      </c>
    </row>
    <row r="361" spans="1:31" ht="15" customHeight="1" x14ac:dyDescent="0.3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V361" s="20">
        <f t="shared" si="31"/>
        <v>0</v>
      </c>
      <c r="W361" s="20" t="str">
        <f t="shared" si="35"/>
        <v/>
      </c>
      <c r="AA361" s="90" t="str">
        <f t="shared" si="30"/>
        <v>Nordisk residual</v>
      </c>
      <c r="AC361" s="3">
        <f t="shared" si="32"/>
        <v>2.23</v>
      </c>
      <c r="AD361" s="3">
        <f t="shared" si="33"/>
        <v>258</v>
      </c>
      <c r="AE361" s="3">
        <f t="shared" si="34"/>
        <v>0.33</v>
      </c>
    </row>
    <row r="362" spans="1:31" ht="15" customHeight="1" x14ac:dyDescent="0.35">
      <c r="A362" s="3" t="s">
        <v>464</v>
      </c>
      <c r="B362" s="3" t="s">
        <v>467</v>
      </c>
      <c r="C362" s="3">
        <v>2013</v>
      </c>
      <c r="D362" s="3">
        <v>8.1820000000000004</v>
      </c>
      <c r="E362" s="3">
        <v>5.7050000000000001</v>
      </c>
      <c r="F362" s="3" t="s">
        <v>777</v>
      </c>
      <c r="G362" s="3">
        <v>1.03</v>
      </c>
      <c r="H362" s="3">
        <v>0</v>
      </c>
      <c r="I362" s="3">
        <v>0</v>
      </c>
      <c r="J362" s="3" t="s">
        <v>621</v>
      </c>
      <c r="K362" s="3" t="s">
        <v>621</v>
      </c>
      <c r="L362" s="3" t="s">
        <v>621</v>
      </c>
      <c r="M362" s="3" t="s">
        <v>621</v>
      </c>
      <c r="N362" s="3" t="s">
        <v>621</v>
      </c>
      <c r="O362" s="3" t="s">
        <v>621</v>
      </c>
      <c r="P362" s="3" t="s">
        <v>621</v>
      </c>
      <c r="Q362" s="3" t="s">
        <v>621</v>
      </c>
      <c r="R362" s="3" t="s">
        <v>621</v>
      </c>
      <c r="S362" s="3" t="s">
        <v>621</v>
      </c>
      <c r="V362" s="20">
        <f t="shared" si="31"/>
        <v>8.1820000000000004</v>
      </c>
      <c r="W362" s="20" t="str">
        <f t="shared" si="35"/>
        <v/>
      </c>
      <c r="AA362" s="90" t="str">
        <f t="shared" si="30"/>
        <v>'Vind vatten bio'</v>
      </c>
      <c r="AC362" s="3">
        <f t="shared" si="32"/>
        <v>1.03</v>
      </c>
      <c r="AD362" s="3">
        <f t="shared" si="33"/>
        <v>0</v>
      </c>
      <c r="AE362" s="3">
        <f t="shared" si="34"/>
        <v>0</v>
      </c>
    </row>
    <row r="363" spans="1:31" ht="15" customHeight="1" x14ac:dyDescent="0.35">
      <c r="A363" s="3" t="s">
        <v>468</v>
      </c>
      <c r="B363" s="3" t="s">
        <v>469</v>
      </c>
      <c r="C363" s="3">
        <v>2013</v>
      </c>
      <c r="D363" s="3" t="s">
        <v>621</v>
      </c>
      <c r="E363" s="3" t="s">
        <v>621</v>
      </c>
      <c r="F363" s="3" t="s">
        <v>778</v>
      </c>
      <c r="G363" s="3">
        <v>1.95</v>
      </c>
      <c r="H363" s="3">
        <v>50</v>
      </c>
      <c r="I363" s="3">
        <v>0</v>
      </c>
      <c r="J363" s="3">
        <v>982.57</v>
      </c>
      <c r="K363" s="3">
        <v>0.09</v>
      </c>
      <c r="L363" s="3">
        <v>43</v>
      </c>
      <c r="M363" s="3">
        <v>5</v>
      </c>
      <c r="N363" s="3">
        <v>1.17</v>
      </c>
      <c r="O363" s="3" t="s">
        <v>621</v>
      </c>
      <c r="P363" s="3" t="s">
        <v>621</v>
      </c>
      <c r="Q363" s="3" t="s">
        <v>621</v>
      </c>
      <c r="R363" s="3" t="s">
        <v>621</v>
      </c>
      <c r="S363" s="3" t="s">
        <v>621</v>
      </c>
      <c r="V363" s="20">
        <f t="shared" si="31"/>
        <v>0</v>
      </c>
      <c r="W363" s="20">
        <f t="shared" si="35"/>
        <v>982.57</v>
      </c>
      <c r="AA363" s="90" t="str">
        <f t="shared" si="30"/>
        <v>'Vattenfalls elmix'</v>
      </c>
      <c r="AC363" s="3">
        <f t="shared" si="32"/>
        <v>1.95</v>
      </c>
      <c r="AD363" s="3">
        <f t="shared" si="33"/>
        <v>50</v>
      </c>
      <c r="AE363" s="3">
        <f t="shared" si="34"/>
        <v>0</v>
      </c>
    </row>
    <row r="364" spans="1:31" ht="15" customHeight="1" x14ac:dyDescent="0.35">
      <c r="A364" s="3" t="s">
        <v>468</v>
      </c>
      <c r="B364" s="3" t="s">
        <v>470</v>
      </c>
      <c r="C364" s="3">
        <v>2013</v>
      </c>
      <c r="D364" s="3" t="s">
        <v>621</v>
      </c>
      <c r="E364" s="3" t="s">
        <v>621</v>
      </c>
      <c r="F364" s="3" t="s">
        <v>778</v>
      </c>
      <c r="G364" s="3">
        <v>1.95</v>
      </c>
      <c r="H364" s="3">
        <v>50</v>
      </c>
      <c r="I364" s="3">
        <v>0</v>
      </c>
      <c r="J364" s="3">
        <v>1104.46</v>
      </c>
      <c r="K364" s="3">
        <v>0.09</v>
      </c>
      <c r="L364" s="3">
        <v>43</v>
      </c>
      <c r="M364" s="3">
        <v>5.0999999999999996</v>
      </c>
      <c r="N364" s="3">
        <v>1.17</v>
      </c>
      <c r="O364" s="3" t="s">
        <v>621</v>
      </c>
      <c r="P364" s="3" t="s">
        <v>621</v>
      </c>
      <c r="Q364" s="3" t="s">
        <v>621</v>
      </c>
      <c r="R364" s="3" t="s">
        <v>621</v>
      </c>
      <c r="S364" s="3" t="s">
        <v>621</v>
      </c>
      <c r="V364" s="20">
        <f t="shared" si="31"/>
        <v>0</v>
      </c>
      <c r="W364" s="20">
        <f t="shared" si="35"/>
        <v>1104.46</v>
      </c>
      <c r="AA364" s="90" t="str">
        <f t="shared" si="30"/>
        <v>'Vattenfalls elmix'</v>
      </c>
      <c r="AC364" s="3">
        <f t="shared" si="32"/>
        <v>1.95</v>
      </c>
      <c r="AD364" s="3">
        <f t="shared" si="33"/>
        <v>50</v>
      </c>
      <c r="AE364" s="3">
        <f t="shared" si="34"/>
        <v>0</v>
      </c>
    </row>
    <row r="365" spans="1:31" ht="15" customHeight="1" x14ac:dyDescent="0.35">
      <c r="A365" s="3" t="s">
        <v>471</v>
      </c>
      <c r="B365" s="3" t="s">
        <v>472</v>
      </c>
      <c r="C365" s="3">
        <v>2013</v>
      </c>
      <c r="D365" s="3">
        <v>0.59399999999999997</v>
      </c>
      <c r="E365" s="3">
        <v>5.0490000000000004</v>
      </c>
      <c r="F365" s="3" t="s">
        <v>779</v>
      </c>
      <c r="G365" s="3">
        <v>2.23</v>
      </c>
      <c r="H365" s="3">
        <v>258</v>
      </c>
      <c r="I365" s="3">
        <v>0.33</v>
      </c>
      <c r="J365" s="3" t="s">
        <v>621</v>
      </c>
      <c r="K365" s="3" t="s">
        <v>621</v>
      </c>
      <c r="L365" s="3" t="s">
        <v>621</v>
      </c>
      <c r="M365" s="3" t="s">
        <v>621</v>
      </c>
      <c r="N365" s="3" t="s">
        <v>621</v>
      </c>
      <c r="O365" s="3" t="s">
        <v>621</v>
      </c>
      <c r="P365" s="3" t="s">
        <v>621</v>
      </c>
      <c r="Q365" s="3" t="s">
        <v>621</v>
      </c>
      <c r="R365" s="3" t="s">
        <v>621</v>
      </c>
      <c r="S365" s="3" t="s">
        <v>621</v>
      </c>
      <c r="V365" s="20">
        <f t="shared" si="31"/>
        <v>0.59399999999999997</v>
      </c>
      <c r="W365" s="20" t="str">
        <f t="shared" si="35"/>
        <v/>
      </c>
      <c r="AA365" s="90" t="str">
        <f t="shared" si="30"/>
        <v>'Nordisk residualmix'</v>
      </c>
      <c r="AC365" s="3">
        <f t="shared" si="32"/>
        <v>2.23</v>
      </c>
      <c r="AD365" s="3">
        <f t="shared" si="33"/>
        <v>258</v>
      </c>
      <c r="AE365" s="3">
        <f t="shared" si="34"/>
        <v>0.33</v>
      </c>
    </row>
    <row r="366" spans="1:31" ht="15" customHeight="1" x14ac:dyDescent="0.35">
      <c r="A366" s="3" t="s">
        <v>471</v>
      </c>
      <c r="B366" s="3" t="s">
        <v>473</v>
      </c>
      <c r="C366" s="3">
        <v>2013</v>
      </c>
      <c r="D366" s="3">
        <v>0.152</v>
      </c>
      <c r="E366" s="3" t="s">
        <v>621</v>
      </c>
      <c r="F366" s="3" t="s">
        <v>622</v>
      </c>
      <c r="G366" s="3">
        <v>2.23</v>
      </c>
      <c r="H366" s="3">
        <v>258</v>
      </c>
      <c r="I366" s="3">
        <v>0.33</v>
      </c>
      <c r="J366" s="3" t="s">
        <v>621</v>
      </c>
      <c r="K366" s="3" t="s">
        <v>621</v>
      </c>
      <c r="L366" s="3" t="s">
        <v>621</v>
      </c>
      <c r="M366" s="3" t="s">
        <v>621</v>
      </c>
      <c r="N366" s="3" t="s">
        <v>621</v>
      </c>
      <c r="O366" s="3" t="s">
        <v>621</v>
      </c>
      <c r="P366" s="3" t="s">
        <v>621</v>
      </c>
      <c r="Q366" s="3" t="s">
        <v>621</v>
      </c>
      <c r="R366" s="3" t="s">
        <v>621</v>
      </c>
      <c r="S366" s="3" t="s">
        <v>621</v>
      </c>
      <c r="V366" s="20">
        <f t="shared" si="31"/>
        <v>0.152</v>
      </c>
      <c r="W366" s="20" t="str">
        <f t="shared" si="35"/>
        <v/>
      </c>
      <c r="AA366" s="90" t="str">
        <f t="shared" si="30"/>
        <v>Nordisk residual</v>
      </c>
      <c r="AC366" s="3">
        <f t="shared" si="32"/>
        <v>2.23</v>
      </c>
      <c r="AD366" s="3">
        <f t="shared" si="33"/>
        <v>258</v>
      </c>
      <c r="AE366" s="3">
        <f t="shared" si="34"/>
        <v>0.33</v>
      </c>
    </row>
    <row r="367" spans="1:31" ht="15" customHeight="1" x14ac:dyDescent="0.35">
      <c r="A367" s="3" t="s">
        <v>474</v>
      </c>
      <c r="B367" s="3" t="s">
        <v>475</v>
      </c>
      <c r="C367" s="3">
        <v>2013</v>
      </c>
      <c r="D367" s="3">
        <v>0.41</v>
      </c>
      <c r="E367" s="3" t="s">
        <v>621</v>
      </c>
      <c r="F367" s="3" t="s">
        <v>622</v>
      </c>
      <c r="G367" s="3">
        <v>2.23</v>
      </c>
      <c r="H367" s="3">
        <v>258</v>
      </c>
      <c r="I367" s="3">
        <v>0.33</v>
      </c>
      <c r="J367" s="3" t="s">
        <v>621</v>
      </c>
      <c r="K367" s="3" t="s">
        <v>621</v>
      </c>
      <c r="L367" s="3" t="s">
        <v>621</v>
      </c>
      <c r="M367" s="3" t="s">
        <v>621</v>
      </c>
      <c r="N367" s="3" t="s">
        <v>621</v>
      </c>
      <c r="O367" s="3" t="s">
        <v>621</v>
      </c>
      <c r="P367" s="3" t="s">
        <v>621</v>
      </c>
      <c r="Q367" s="3" t="s">
        <v>621</v>
      </c>
      <c r="R367" s="3" t="s">
        <v>621</v>
      </c>
      <c r="S367" s="3" t="s">
        <v>621</v>
      </c>
      <c r="V367" s="20">
        <f t="shared" si="31"/>
        <v>0.41</v>
      </c>
      <c r="W367" s="20" t="str">
        <f t="shared" si="35"/>
        <v/>
      </c>
      <c r="AA367" s="90" t="str">
        <f t="shared" si="30"/>
        <v>Nordisk residual</v>
      </c>
      <c r="AC367" s="3">
        <f t="shared" si="32"/>
        <v>2.23</v>
      </c>
      <c r="AD367" s="3">
        <f t="shared" si="33"/>
        <v>258</v>
      </c>
      <c r="AE367" s="3">
        <f t="shared" si="34"/>
        <v>0.33</v>
      </c>
    </row>
    <row r="368" spans="1:31" ht="15" customHeight="1" x14ac:dyDescent="0.35">
      <c r="A368" s="3" t="s">
        <v>474</v>
      </c>
      <c r="B368" s="3" t="s">
        <v>476</v>
      </c>
      <c r="C368" s="3">
        <v>2013</v>
      </c>
      <c r="D368" s="3">
        <v>5.2</v>
      </c>
      <c r="E368" s="3">
        <v>2.72</v>
      </c>
      <c r="F368" s="3" t="s">
        <v>780</v>
      </c>
      <c r="G368" s="3">
        <v>1.1000000000000001</v>
      </c>
      <c r="H368" s="3">
        <v>0</v>
      </c>
      <c r="I368" s="3">
        <v>0</v>
      </c>
      <c r="J368" s="3" t="s">
        <v>621</v>
      </c>
      <c r="K368" s="3" t="s">
        <v>621</v>
      </c>
      <c r="L368" s="3" t="s">
        <v>621</v>
      </c>
      <c r="M368" s="3" t="s">
        <v>621</v>
      </c>
      <c r="N368" s="3" t="s">
        <v>621</v>
      </c>
      <c r="O368" s="3" t="s">
        <v>621</v>
      </c>
      <c r="P368" s="3" t="s">
        <v>621</v>
      </c>
      <c r="Q368" s="3" t="s">
        <v>621</v>
      </c>
      <c r="R368" s="3" t="s">
        <v>621</v>
      </c>
      <c r="S368" s="3" t="s">
        <v>621</v>
      </c>
      <c r="V368" s="20">
        <f t="shared" si="31"/>
        <v>5.2</v>
      </c>
      <c r="W368" s="20" t="str">
        <f t="shared" si="35"/>
        <v/>
      </c>
      <c r="AA368" s="90" t="str">
        <f t="shared" si="30"/>
        <v>'vattenkraft ägd av TVAB'</v>
      </c>
      <c r="AC368" s="3">
        <f t="shared" si="32"/>
        <v>1.1000000000000001</v>
      </c>
      <c r="AD368" s="3">
        <f t="shared" si="33"/>
        <v>0</v>
      </c>
      <c r="AE368" s="3">
        <f t="shared" si="34"/>
        <v>0</v>
      </c>
    </row>
    <row r="369" spans="1:31" ht="15" customHeight="1" x14ac:dyDescent="0.35">
      <c r="A369" s="3" t="s">
        <v>474</v>
      </c>
      <c r="B369" s="3" t="s">
        <v>477</v>
      </c>
      <c r="C369" s="3">
        <v>2013</v>
      </c>
      <c r="D369" s="3">
        <v>0.05</v>
      </c>
      <c r="E369" s="3" t="s">
        <v>621</v>
      </c>
      <c r="F369" s="3" t="s">
        <v>622</v>
      </c>
      <c r="G369" s="3">
        <v>2.23</v>
      </c>
      <c r="H369" s="3">
        <v>258</v>
      </c>
      <c r="I369" s="3">
        <v>0.33</v>
      </c>
      <c r="J369" s="3" t="s">
        <v>621</v>
      </c>
      <c r="K369" s="3" t="s">
        <v>621</v>
      </c>
      <c r="L369" s="3" t="s">
        <v>621</v>
      </c>
      <c r="M369" s="3" t="s">
        <v>621</v>
      </c>
      <c r="N369" s="3" t="s">
        <v>621</v>
      </c>
      <c r="O369" s="3" t="s">
        <v>621</v>
      </c>
      <c r="P369" s="3" t="s">
        <v>621</v>
      </c>
      <c r="Q369" s="3" t="s">
        <v>621</v>
      </c>
      <c r="R369" s="3" t="s">
        <v>621</v>
      </c>
      <c r="S369" s="3" t="s">
        <v>621</v>
      </c>
      <c r="V369" s="20">
        <f t="shared" si="31"/>
        <v>0.05</v>
      </c>
      <c r="W369" s="20" t="str">
        <f t="shared" si="35"/>
        <v/>
      </c>
      <c r="AA369" s="90" t="str">
        <f t="shared" si="30"/>
        <v>Nordisk residual</v>
      </c>
      <c r="AC369" s="3">
        <f t="shared" si="32"/>
        <v>2.23</v>
      </c>
      <c r="AD369" s="3">
        <f t="shared" si="33"/>
        <v>258</v>
      </c>
      <c r="AE369" s="3">
        <f t="shared" si="34"/>
        <v>0.33</v>
      </c>
    </row>
    <row r="370" spans="1:31" ht="15" customHeight="1" x14ac:dyDescent="0.35">
      <c r="A370" s="3" t="s">
        <v>474</v>
      </c>
      <c r="B370" s="3" t="s">
        <v>478</v>
      </c>
      <c r="C370" s="3">
        <v>2013</v>
      </c>
      <c r="D370" s="3">
        <v>28.6</v>
      </c>
      <c r="E370" s="3">
        <v>61</v>
      </c>
      <c r="F370" s="3" t="s">
        <v>781</v>
      </c>
      <c r="G370" s="3">
        <v>1.1000000000000001</v>
      </c>
      <c r="H370" s="3">
        <v>0</v>
      </c>
      <c r="I370" s="3">
        <v>0</v>
      </c>
      <c r="J370" s="3" t="s">
        <v>621</v>
      </c>
      <c r="K370" s="3" t="s">
        <v>621</v>
      </c>
      <c r="L370" s="3" t="s">
        <v>621</v>
      </c>
      <c r="M370" s="3" t="s">
        <v>621</v>
      </c>
      <c r="N370" s="3" t="s">
        <v>621</v>
      </c>
      <c r="O370" s="3" t="s">
        <v>621</v>
      </c>
      <c r="P370" s="3" t="s">
        <v>621</v>
      </c>
      <c r="Q370" s="3" t="s">
        <v>621</v>
      </c>
      <c r="R370" s="3" t="s">
        <v>621</v>
      </c>
      <c r="S370" s="3" t="s">
        <v>621</v>
      </c>
      <c r="V370" s="20">
        <f t="shared" si="31"/>
        <v>28.6</v>
      </c>
      <c r="W370" s="20" t="str">
        <f t="shared" si="35"/>
        <v/>
      </c>
      <c r="AA370" s="90" t="str">
        <f t="shared" si="30"/>
        <v>'Vind. vatten och biobränsle'</v>
      </c>
      <c r="AC370" s="3">
        <f t="shared" si="32"/>
        <v>1.1000000000000001</v>
      </c>
      <c r="AD370" s="3">
        <f t="shared" si="33"/>
        <v>0</v>
      </c>
      <c r="AE370" s="3">
        <f t="shared" si="34"/>
        <v>0</v>
      </c>
    </row>
    <row r="371" spans="1:31" ht="15" customHeight="1" x14ac:dyDescent="0.35">
      <c r="A371" s="3" t="s">
        <v>474</v>
      </c>
      <c r="B371" s="3" t="s">
        <v>479</v>
      </c>
      <c r="C371" s="3">
        <v>2013</v>
      </c>
      <c r="D371" s="3">
        <v>0.38</v>
      </c>
      <c r="E371" s="3" t="s">
        <v>621</v>
      </c>
      <c r="F371" s="3" t="s">
        <v>622</v>
      </c>
      <c r="G371" s="3">
        <v>2.23</v>
      </c>
      <c r="H371" s="3">
        <v>258</v>
      </c>
      <c r="I371" s="3">
        <v>0.33</v>
      </c>
      <c r="J371" s="3" t="s">
        <v>621</v>
      </c>
      <c r="K371" s="3" t="s">
        <v>621</v>
      </c>
      <c r="L371" s="3" t="s">
        <v>621</v>
      </c>
      <c r="M371" s="3" t="s">
        <v>621</v>
      </c>
      <c r="N371" s="3" t="s">
        <v>621</v>
      </c>
      <c r="O371" s="3" t="s">
        <v>621</v>
      </c>
      <c r="P371" s="3" t="s">
        <v>621</v>
      </c>
      <c r="Q371" s="3" t="s">
        <v>621</v>
      </c>
      <c r="R371" s="3" t="s">
        <v>621</v>
      </c>
      <c r="S371" s="3" t="s">
        <v>621</v>
      </c>
      <c r="V371" s="20">
        <f t="shared" si="31"/>
        <v>0.38</v>
      </c>
      <c r="W371" s="20" t="str">
        <f t="shared" si="35"/>
        <v/>
      </c>
      <c r="AA371" s="90" t="str">
        <f t="shared" si="30"/>
        <v>Nordisk residual</v>
      </c>
      <c r="AC371" s="3">
        <f t="shared" si="32"/>
        <v>2.23</v>
      </c>
      <c r="AD371" s="3">
        <f t="shared" si="33"/>
        <v>258</v>
      </c>
      <c r="AE371" s="3">
        <f t="shared" si="34"/>
        <v>0.33</v>
      </c>
    </row>
    <row r="372" spans="1:31" ht="15" customHeight="1" x14ac:dyDescent="0.35">
      <c r="A372" s="3" t="s">
        <v>474</v>
      </c>
      <c r="B372" s="3" t="s">
        <v>480</v>
      </c>
      <c r="C372" s="3">
        <v>2013</v>
      </c>
      <c r="D372" s="3">
        <v>0.64</v>
      </c>
      <c r="E372" s="3" t="s">
        <v>621</v>
      </c>
      <c r="F372" s="3" t="s">
        <v>622</v>
      </c>
      <c r="G372" s="3">
        <v>2.23</v>
      </c>
      <c r="H372" s="3">
        <v>258</v>
      </c>
      <c r="I372" s="3">
        <v>0.33</v>
      </c>
      <c r="J372" s="3" t="s">
        <v>621</v>
      </c>
      <c r="K372" s="3" t="s">
        <v>621</v>
      </c>
      <c r="L372" s="3" t="s">
        <v>621</v>
      </c>
      <c r="M372" s="3" t="s">
        <v>621</v>
      </c>
      <c r="N372" s="3" t="s">
        <v>621</v>
      </c>
      <c r="O372" s="3" t="s">
        <v>621</v>
      </c>
      <c r="P372" s="3" t="s">
        <v>621</v>
      </c>
      <c r="Q372" s="3" t="s">
        <v>621</v>
      </c>
      <c r="R372" s="3" t="s">
        <v>621</v>
      </c>
      <c r="S372" s="3" t="s">
        <v>621</v>
      </c>
      <c r="V372" s="20">
        <f t="shared" si="31"/>
        <v>0.64</v>
      </c>
      <c r="W372" s="20" t="str">
        <f t="shared" si="35"/>
        <v/>
      </c>
      <c r="AA372" s="90" t="str">
        <f t="shared" si="30"/>
        <v>Nordisk residual</v>
      </c>
      <c r="AC372" s="3">
        <f t="shared" si="32"/>
        <v>2.23</v>
      </c>
      <c r="AD372" s="3">
        <f t="shared" si="33"/>
        <v>258</v>
      </c>
      <c r="AE372" s="3">
        <f t="shared" si="34"/>
        <v>0.33</v>
      </c>
    </row>
    <row r="373" spans="1:31" ht="15" customHeight="1" x14ac:dyDescent="0.35">
      <c r="A373" s="3" t="s">
        <v>481</v>
      </c>
      <c r="B373" s="3" t="s">
        <v>482</v>
      </c>
      <c r="C373" s="3">
        <v>2013</v>
      </c>
      <c r="D373" s="3" t="s">
        <v>621</v>
      </c>
      <c r="E373" s="3" t="s">
        <v>621</v>
      </c>
      <c r="F373" s="3" t="s">
        <v>622</v>
      </c>
      <c r="G373" s="3">
        <v>2.23</v>
      </c>
      <c r="H373" s="3">
        <v>258</v>
      </c>
      <c r="I373" s="3">
        <v>0.33</v>
      </c>
      <c r="J373" s="3">
        <v>744</v>
      </c>
      <c r="K373" s="3">
        <v>0.1</v>
      </c>
      <c r="L373" s="3">
        <v>43.8</v>
      </c>
      <c r="M373" s="3">
        <v>5.0999999999999996</v>
      </c>
      <c r="N373" s="3">
        <v>1.21</v>
      </c>
      <c r="O373" s="3" t="s">
        <v>621</v>
      </c>
      <c r="P373" s="3" t="s">
        <v>621</v>
      </c>
      <c r="Q373" s="3" t="s">
        <v>621</v>
      </c>
      <c r="R373" s="3" t="s">
        <v>621</v>
      </c>
      <c r="S373" s="3" t="s">
        <v>621</v>
      </c>
      <c r="V373" s="20">
        <f t="shared" si="31"/>
        <v>0</v>
      </c>
      <c r="W373" s="20">
        <f t="shared" si="35"/>
        <v>744</v>
      </c>
      <c r="AA373" s="90" t="str">
        <f t="shared" si="30"/>
        <v>Nordisk residual</v>
      </c>
      <c r="AC373" s="3">
        <f t="shared" si="32"/>
        <v>2.23</v>
      </c>
      <c r="AD373" s="3">
        <f t="shared" si="33"/>
        <v>258</v>
      </c>
      <c r="AE373" s="3">
        <f t="shared" si="34"/>
        <v>0.33</v>
      </c>
    </row>
    <row r="374" spans="1:31" ht="15" customHeight="1" x14ac:dyDescent="0.3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V374" s="20">
        <f t="shared" si="31"/>
        <v>0</v>
      </c>
      <c r="W374" s="20" t="str">
        <f t="shared" si="35"/>
        <v/>
      </c>
      <c r="AA374" s="90" t="str">
        <f t="shared" si="30"/>
        <v>Nordisk residual</v>
      </c>
      <c r="AC374" s="3">
        <f t="shared" si="32"/>
        <v>2.23</v>
      </c>
      <c r="AD374" s="3">
        <f t="shared" si="33"/>
        <v>258</v>
      </c>
      <c r="AE374" s="3">
        <f t="shared" si="34"/>
        <v>0.33</v>
      </c>
    </row>
    <row r="375" spans="1:31" ht="15" customHeight="1" x14ac:dyDescent="0.35">
      <c r="A375" s="3" t="s">
        <v>481</v>
      </c>
      <c r="B375" s="3" t="s">
        <v>484</v>
      </c>
      <c r="C375" s="3">
        <v>2013</v>
      </c>
      <c r="D375" s="3" t="s">
        <v>621</v>
      </c>
      <c r="E375" s="3" t="s">
        <v>621</v>
      </c>
      <c r="F375" s="3" t="s">
        <v>622</v>
      </c>
      <c r="G375" s="3">
        <v>2.23</v>
      </c>
      <c r="H375" s="3">
        <v>258</v>
      </c>
      <c r="I375" s="3">
        <v>0.33</v>
      </c>
      <c r="J375" s="3">
        <v>744</v>
      </c>
      <c r="K375" s="3">
        <v>0.1</v>
      </c>
      <c r="L375" s="3">
        <v>43.8</v>
      </c>
      <c r="M375" s="3">
        <v>5.0999999999999996</v>
      </c>
      <c r="N375" s="3">
        <v>1.21</v>
      </c>
      <c r="O375" s="3" t="s">
        <v>621</v>
      </c>
      <c r="P375" s="3" t="s">
        <v>621</v>
      </c>
      <c r="Q375" s="3" t="s">
        <v>621</v>
      </c>
      <c r="R375" s="3" t="s">
        <v>621</v>
      </c>
      <c r="S375" s="3" t="s">
        <v>621</v>
      </c>
      <c r="V375" s="20">
        <f t="shared" si="31"/>
        <v>0</v>
      </c>
      <c r="W375" s="20">
        <f t="shared" si="35"/>
        <v>744</v>
      </c>
      <c r="AA375" s="90" t="str">
        <f t="shared" si="30"/>
        <v>Nordisk residual</v>
      </c>
      <c r="AC375" s="3">
        <f t="shared" si="32"/>
        <v>2.23</v>
      </c>
      <c r="AD375" s="3">
        <f t="shared" si="33"/>
        <v>258</v>
      </c>
      <c r="AE375" s="3">
        <f t="shared" si="34"/>
        <v>0.33</v>
      </c>
    </row>
    <row r="376" spans="1:31" ht="15" customHeight="1" x14ac:dyDescent="0.35">
      <c r="A376" s="3" t="s">
        <v>485</v>
      </c>
      <c r="B376" s="3" t="s">
        <v>486</v>
      </c>
      <c r="C376" s="3">
        <v>2013</v>
      </c>
      <c r="D376" s="3">
        <v>0.5</v>
      </c>
      <c r="E376" s="3">
        <v>1.9</v>
      </c>
      <c r="F376" s="3" t="s">
        <v>622</v>
      </c>
      <c r="G376" s="3">
        <v>2.23</v>
      </c>
      <c r="H376" s="3">
        <v>258</v>
      </c>
      <c r="I376" s="3">
        <v>0.33</v>
      </c>
      <c r="J376" s="3" t="s">
        <v>621</v>
      </c>
      <c r="K376" s="3" t="s">
        <v>621</v>
      </c>
      <c r="L376" s="3" t="s">
        <v>621</v>
      </c>
      <c r="M376" s="3" t="s">
        <v>621</v>
      </c>
      <c r="N376" s="3" t="s">
        <v>621</v>
      </c>
      <c r="O376" s="3" t="s">
        <v>621</v>
      </c>
      <c r="P376" s="3" t="s">
        <v>621</v>
      </c>
      <c r="Q376" s="3" t="s">
        <v>621</v>
      </c>
      <c r="R376" s="3" t="s">
        <v>621</v>
      </c>
      <c r="S376" s="3" t="s">
        <v>621</v>
      </c>
      <c r="V376" s="20">
        <f t="shared" si="31"/>
        <v>0.5</v>
      </c>
      <c r="W376" s="20" t="str">
        <f t="shared" si="35"/>
        <v/>
      </c>
      <c r="AA376" s="90" t="str">
        <f t="shared" si="30"/>
        <v>Nordisk residual</v>
      </c>
      <c r="AC376" s="3">
        <f t="shared" si="32"/>
        <v>2.23</v>
      </c>
      <c r="AD376" s="3">
        <f t="shared" si="33"/>
        <v>258</v>
      </c>
      <c r="AE376" s="3">
        <f t="shared" si="34"/>
        <v>0.33</v>
      </c>
    </row>
    <row r="377" spans="1:31" ht="15" customHeight="1" x14ac:dyDescent="0.35">
      <c r="A377" s="3" t="s">
        <v>487</v>
      </c>
      <c r="B377" s="3" t="s">
        <v>488</v>
      </c>
      <c r="C377" s="3">
        <v>2013</v>
      </c>
      <c r="D377" s="3">
        <v>1.0649999999999999</v>
      </c>
      <c r="E377" s="3" t="s">
        <v>621</v>
      </c>
      <c r="F377" s="3" t="s">
        <v>622</v>
      </c>
      <c r="G377" s="3">
        <v>2.23</v>
      </c>
      <c r="H377" s="3">
        <v>258</v>
      </c>
      <c r="I377" s="3">
        <v>0.33</v>
      </c>
      <c r="J377" s="3" t="s">
        <v>621</v>
      </c>
      <c r="K377" s="3" t="s">
        <v>621</v>
      </c>
      <c r="L377" s="3" t="s">
        <v>621</v>
      </c>
      <c r="M377" s="3" t="s">
        <v>621</v>
      </c>
      <c r="N377" s="3" t="s">
        <v>621</v>
      </c>
      <c r="O377" s="3" t="s">
        <v>621</v>
      </c>
      <c r="P377" s="3" t="s">
        <v>621</v>
      </c>
      <c r="Q377" s="3" t="s">
        <v>621</v>
      </c>
      <c r="R377" s="3" t="s">
        <v>621</v>
      </c>
      <c r="S377" s="3" t="s">
        <v>621</v>
      </c>
      <c r="V377" s="20">
        <f t="shared" si="31"/>
        <v>1.0649999999999999</v>
      </c>
      <c r="W377" s="20" t="str">
        <f t="shared" si="35"/>
        <v/>
      </c>
      <c r="AA377" s="90" t="str">
        <f t="shared" si="30"/>
        <v>Nordisk residual</v>
      </c>
      <c r="AC377" s="3">
        <f t="shared" si="32"/>
        <v>2.23</v>
      </c>
      <c r="AD377" s="3">
        <f t="shared" si="33"/>
        <v>258</v>
      </c>
      <c r="AE377" s="3">
        <f t="shared" si="34"/>
        <v>0.33</v>
      </c>
    </row>
    <row r="378" spans="1:31" ht="15" customHeight="1" x14ac:dyDescent="0.35">
      <c r="A378" s="3" t="s">
        <v>487</v>
      </c>
      <c r="B378" s="3" t="s">
        <v>489</v>
      </c>
      <c r="C378" s="3">
        <v>2013</v>
      </c>
      <c r="D378" s="3">
        <v>0.184</v>
      </c>
      <c r="E378" s="3" t="s">
        <v>621</v>
      </c>
      <c r="F378" s="3" t="s">
        <v>622</v>
      </c>
      <c r="G378" s="3">
        <v>2.23</v>
      </c>
      <c r="H378" s="3">
        <v>258</v>
      </c>
      <c r="I378" s="3">
        <v>0.33</v>
      </c>
      <c r="J378" s="3" t="s">
        <v>621</v>
      </c>
      <c r="K378" s="3" t="s">
        <v>621</v>
      </c>
      <c r="L378" s="3" t="s">
        <v>621</v>
      </c>
      <c r="M378" s="3" t="s">
        <v>621</v>
      </c>
      <c r="N378" s="3" t="s">
        <v>621</v>
      </c>
      <c r="O378" s="3" t="s">
        <v>621</v>
      </c>
      <c r="P378" s="3" t="s">
        <v>621</v>
      </c>
      <c r="Q378" s="3" t="s">
        <v>621</v>
      </c>
      <c r="R378" s="3" t="s">
        <v>621</v>
      </c>
      <c r="S378" s="3" t="s">
        <v>621</v>
      </c>
      <c r="V378" s="20">
        <f t="shared" si="31"/>
        <v>0.184</v>
      </c>
      <c r="W378" s="20" t="str">
        <f t="shared" si="35"/>
        <v/>
      </c>
      <c r="AA378" s="90" t="str">
        <f t="shared" si="30"/>
        <v>Nordisk residual</v>
      </c>
      <c r="AC378" s="3">
        <f t="shared" si="32"/>
        <v>2.23</v>
      </c>
      <c r="AD378" s="3">
        <f t="shared" si="33"/>
        <v>258</v>
      </c>
      <c r="AE378" s="3">
        <f t="shared" si="34"/>
        <v>0.33</v>
      </c>
    </row>
    <row r="379" spans="1:31" ht="15" customHeight="1" x14ac:dyDescent="0.3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V379" s="20">
        <f t="shared" si="31"/>
        <v>0</v>
      </c>
      <c r="W379" s="20" t="str">
        <f t="shared" si="35"/>
        <v/>
      </c>
      <c r="AA379" s="90" t="str">
        <f t="shared" si="30"/>
        <v>Nordisk residual</v>
      </c>
      <c r="AC379" s="3">
        <f t="shared" si="32"/>
        <v>2.23</v>
      </c>
      <c r="AD379" s="3">
        <f t="shared" si="33"/>
        <v>258</v>
      </c>
      <c r="AE379" s="3">
        <f t="shared" si="34"/>
        <v>0.33</v>
      </c>
    </row>
    <row r="380" spans="1:31" ht="15" customHeight="1" x14ac:dyDescent="0.35">
      <c r="A380" s="3" t="s">
        <v>490</v>
      </c>
      <c r="B380" s="3" t="s">
        <v>491</v>
      </c>
      <c r="C380" s="3">
        <v>2013</v>
      </c>
      <c r="D380" s="3" t="s">
        <v>621</v>
      </c>
      <c r="E380" s="3" t="s">
        <v>621</v>
      </c>
      <c r="F380" s="3" t="s">
        <v>622</v>
      </c>
      <c r="G380" s="3">
        <v>2.23</v>
      </c>
      <c r="H380" s="3">
        <v>258</v>
      </c>
      <c r="I380" s="3">
        <v>0.33</v>
      </c>
      <c r="J380" s="3" t="s">
        <v>621</v>
      </c>
      <c r="K380" s="3" t="s">
        <v>621</v>
      </c>
      <c r="L380" s="3" t="s">
        <v>621</v>
      </c>
      <c r="M380" s="3" t="s">
        <v>621</v>
      </c>
      <c r="N380" s="3" t="s">
        <v>621</v>
      </c>
      <c r="O380" s="3" t="s">
        <v>621</v>
      </c>
      <c r="P380" s="3" t="s">
        <v>621</v>
      </c>
      <c r="Q380" s="3" t="s">
        <v>621</v>
      </c>
      <c r="R380" s="3" t="s">
        <v>621</v>
      </c>
      <c r="S380" s="3" t="s">
        <v>621</v>
      </c>
      <c r="V380" s="20">
        <f t="shared" si="31"/>
        <v>0</v>
      </c>
      <c r="W380" s="20" t="str">
        <f t="shared" si="35"/>
        <v/>
      </c>
      <c r="AA380" s="90" t="str">
        <f t="shared" si="30"/>
        <v>Nordisk residual</v>
      </c>
      <c r="AC380" s="3">
        <f t="shared" si="32"/>
        <v>2.23</v>
      </c>
      <c r="AD380" s="3">
        <f t="shared" si="33"/>
        <v>258</v>
      </c>
      <c r="AE380" s="3">
        <f t="shared" si="34"/>
        <v>0.33</v>
      </c>
    </row>
    <row r="381" spans="1:31" ht="15" customHeight="1" x14ac:dyDescent="0.35">
      <c r="A381" s="3" t="s">
        <v>492</v>
      </c>
      <c r="B381" s="3" t="s">
        <v>493</v>
      </c>
      <c r="C381" s="3">
        <v>2013</v>
      </c>
      <c r="D381" s="3">
        <v>3.68</v>
      </c>
      <c r="E381" s="3">
        <v>0</v>
      </c>
      <c r="F381" s="3" t="s">
        <v>726</v>
      </c>
      <c r="G381" s="3">
        <v>1.1000000000000001</v>
      </c>
      <c r="H381" s="3">
        <v>4.7</v>
      </c>
      <c r="I381" s="3">
        <v>0</v>
      </c>
      <c r="J381" s="3" t="s">
        <v>621</v>
      </c>
      <c r="K381" s="3" t="s">
        <v>621</v>
      </c>
      <c r="L381" s="3" t="s">
        <v>621</v>
      </c>
      <c r="M381" s="3" t="s">
        <v>621</v>
      </c>
      <c r="N381" s="3" t="s">
        <v>621</v>
      </c>
      <c r="O381" s="3" t="s">
        <v>621</v>
      </c>
      <c r="P381" s="3">
        <v>3.1E-2</v>
      </c>
      <c r="Q381" s="3">
        <v>13.1</v>
      </c>
      <c r="R381" s="3">
        <v>7.21</v>
      </c>
      <c r="S381" s="3">
        <v>1.5</v>
      </c>
      <c r="V381" s="20">
        <f t="shared" si="31"/>
        <v>3.68</v>
      </c>
      <c r="W381" s="20" t="str">
        <f t="shared" si="35"/>
        <v/>
      </c>
      <c r="AA381" s="90" t="str">
        <f t="shared" si="30"/>
        <v>'Vattenkraft'</v>
      </c>
      <c r="AC381" s="3">
        <f t="shared" si="32"/>
        <v>1.1000000000000001</v>
      </c>
      <c r="AD381" s="3">
        <f t="shared" si="33"/>
        <v>4.7</v>
      </c>
      <c r="AE381" s="3">
        <f t="shared" si="34"/>
        <v>0</v>
      </c>
    </row>
    <row r="382" spans="1:31" ht="15" customHeight="1" x14ac:dyDescent="0.35">
      <c r="A382" s="3" t="s">
        <v>494</v>
      </c>
      <c r="B382" s="3" t="s">
        <v>495</v>
      </c>
      <c r="C382" s="3">
        <v>2013</v>
      </c>
      <c r="D382" s="3">
        <v>1.871</v>
      </c>
      <c r="E382" s="3" t="s">
        <v>621</v>
      </c>
      <c r="F382" s="3" t="s">
        <v>726</v>
      </c>
      <c r="G382" s="3">
        <v>2.23</v>
      </c>
      <c r="H382" s="3">
        <v>258</v>
      </c>
      <c r="I382" s="3">
        <v>0.33</v>
      </c>
      <c r="J382" s="3" t="s">
        <v>621</v>
      </c>
      <c r="K382" s="3" t="s">
        <v>621</v>
      </c>
      <c r="L382" s="3" t="s">
        <v>621</v>
      </c>
      <c r="M382" s="3" t="s">
        <v>621</v>
      </c>
      <c r="N382" s="3" t="s">
        <v>621</v>
      </c>
      <c r="O382" s="3" t="s">
        <v>621</v>
      </c>
      <c r="P382" s="3" t="s">
        <v>621</v>
      </c>
      <c r="Q382" s="3" t="s">
        <v>621</v>
      </c>
      <c r="R382" s="3" t="s">
        <v>621</v>
      </c>
      <c r="S382" s="3" t="s">
        <v>621</v>
      </c>
      <c r="V382" s="20">
        <f t="shared" si="31"/>
        <v>1.871</v>
      </c>
      <c r="W382" s="20" t="str">
        <f t="shared" si="35"/>
        <v/>
      </c>
      <c r="AA382" s="90" t="str">
        <f t="shared" si="30"/>
        <v>'Vattenkraft'</v>
      </c>
      <c r="AC382" s="3">
        <f t="shared" si="32"/>
        <v>2.23</v>
      </c>
      <c r="AD382" s="3">
        <f t="shared" si="33"/>
        <v>258</v>
      </c>
      <c r="AE382" s="3">
        <f t="shared" si="34"/>
        <v>0.33</v>
      </c>
    </row>
    <row r="383" spans="1:31" ht="15" customHeight="1" x14ac:dyDescent="0.35">
      <c r="A383" s="3" t="s">
        <v>496</v>
      </c>
      <c r="B383" s="3" t="s">
        <v>497</v>
      </c>
      <c r="C383" s="3">
        <v>2013</v>
      </c>
      <c r="D383" s="3">
        <v>6.5</v>
      </c>
      <c r="E383" s="3">
        <v>4</v>
      </c>
      <c r="F383" s="3" t="s">
        <v>782</v>
      </c>
      <c r="G383" s="3">
        <v>7.0000000000000007E-2</v>
      </c>
      <c r="H383" s="3">
        <v>0</v>
      </c>
      <c r="I383" s="3">
        <v>0</v>
      </c>
      <c r="J383" s="3" t="s">
        <v>621</v>
      </c>
      <c r="K383" s="3" t="s">
        <v>621</v>
      </c>
      <c r="L383" s="3" t="s">
        <v>621</v>
      </c>
      <c r="M383" s="3" t="s">
        <v>621</v>
      </c>
      <c r="N383" s="3" t="s">
        <v>621</v>
      </c>
      <c r="O383" s="3" t="s">
        <v>621</v>
      </c>
      <c r="P383" s="3" t="s">
        <v>621</v>
      </c>
      <c r="Q383" s="3" t="s">
        <v>621</v>
      </c>
      <c r="R383" s="3" t="s">
        <v>621</v>
      </c>
      <c r="S383" s="3" t="s">
        <v>621</v>
      </c>
      <c r="V383" s="20">
        <f t="shared" si="31"/>
        <v>6.5</v>
      </c>
      <c r="W383" s="20" t="str">
        <f t="shared" si="35"/>
        <v/>
      </c>
      <c r="AA383" s="90" t="str">
        <f t="shared" si="30"/>
        <v>'El producerad i eget biokraftvärmeverk'</v>
      </c>
      <c r="AC383" s="3">
        <f t="shared" si="32"/>
        <v>7.0000000000000007E-2</v>
      </c>
      <c r="AD383" s="3">
        <f t="shared" si="33"/>
        <v>0</v>
      </c>
      <c r="AE383" s="3">
        <f t="shared" si="34"/>
        <v>0</v>
      </c>
    </row>
    <row r="384" spans="1:31" ht="15" customHeight="1" x14ac:dyDescent="0.3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V384" s="20">
        <f t="shared" si="31"/>
        <v>0</v>
      </c>
      <c r="W384" s="20" t="str">
        <f t="shared" si="35"/>
        <v/>
      </c>
      <c r="AA384" s="90" t="str">
        <f t="shared" si="30"/>
        <v>Nordisk residual</v>
      </c>
      <c r="AC384" s="3">
        <f t="shared" si="32"/>
        <v>2.23</v>
      </c>
      <c r="AD384" s="3">
        <f t="shared" si="33"/>
        <v>258</v>
      </c>
      <c r="AE384" s="3">
        <f t="shared" si="34"/>
        <v>0.33</v>
      </c>
    </row>
    <row r="385" spans="1:31" ht="15" customHeight="1" x14ac:dyDescent="0.35">
      <c r="A385" s="3" t="s">
        <v>498</v>
      </c>
      <c r="B385" s="3" t="s">
        <v>499</v>
      </c>
      <c r="C385" s="3">
        <v>2013</v>
      </c>
      <c r="D385" s="3">
        <v>9.2999999999999999E-2</v>
      </c>
      <c r="E385" s="3" t="s">
        <v>621</v>
      </c>
      <c r="F385" s="3" t="s">
        <v>783</v>
      </c>
      <c r="G385" s="3">
        <v>0.1</v>
      </c>
      <c r="H385" s="3">
        <v>316</v>
      </c>
      <c r="I385" s="3">
        <v>0.39</v>
      </c>
      <c r="J385" s="3" t="s">
        <v>621</v>
      </c>
      <c r="K385" s="3" t="s">
        <v>621</v>
      </c>
      <c r="L385" s="3" t="s">
        <v>621</v>
      </c>
      <c r="M385" s="3" t="s">
        <v>621</v>
      </c>
      <c r="N385" s="3" t="s">
        <v>621</v>
      </c>
      <c r="O385" s="3" t="s">
        <v>621</v>
      </c>
      <c r="P385" s="3" t="s">
        <v>621</v>
      </c>
      <c r="Q385" s="3" t="s">
        <v>621</v>
      </c>
      <c r="R385" s="3" t="s">
        <v>621</v>
      </c>
      <c r="S385" s="3" t="s">
        <v>621</v>
      </c>
      <c r="V385" s="20">
        <f t="shared" si="31"/>
        <v>9.2999999999999999E-2</v>
      </c>
      <c r="W385" s="20" t="str">
        <f t="shared" si="35"/>
        <v/>
      </c>
      <c r="AA385" s="90" t="str">
        <f t="shared" si="30"/>
        <v>'Returel (Förnyelsebar)'</v>
      </c>
      <c r="AC385" s="3">
        <f t="shared" si="32"/>
        <v>0.1</v>
      </c>
      <c r="AD385" s="3">
        <f t="shared" si="33"/>
        <v>316</v>
      </c>
      <c r="AE385" s="3">
        <f t="shared" si="34"/>
        <v>0.39</v>
      </c>
    </row>
    <row r="386" spans="1:31" ht="15" customHeight="1" x14ac:dyDescent="0.35">
      <c r="A386" s="3" t="s">
        <v>498</v>
      </c>
      <c r="B386" s="3" t="s">
        <v>500</v>
      </c>
      <c r="C386" s="3">
        <v>2013</v>
      </c>
      <c r="D386" s="3">
        <v>0.14000000000000001</v>
      </c>
      <c r="E386" s="3" t="s">
        <v>621</v>
      </c>
      <c r="F386" s="3" t="s">
        <v>783</v>
      </c>
      <c r="G386" s="3">
        <v>0.1</v>
      </c>
      <c r="H386" s="3">
        <v>316</v>
      </c>
      <c r="I386" s="3">
        <v>0.39</v>
      </c>
      <c r="J386" s="3" t="s">
        <v>621</v>
      </c>
      <c r="K386" s="3" t="s">
        <v>621</v>
      </c>
      <c r="L386" s="3" t="s">
        <v>621</v>
      </c>
      <c r="M386" s="3" t="s">
        <v>621</v>
      </c>
      <c r="N386" s="3" t="s">
        <v>621</v>
      </c>
      <c r="O386" s="3" t="s">
        <v>621</v>
      </c>
      <c r="P386" s="3" t="s">
        <v>621</v>
      </c>
      <c r="Q386" s="3" t="s">
        <v>621</v>
      </c>
      <c r="R386" s="3" t="s">
        <v>621</v>
      </c>
      <c r="S386" s="3" t="s">
        <v>621</v>
      </c>
      <c r="V386" s="20">
        <f t="shared" si="31"/>
        <v>0.14000000000000001</v>
      </c>
      <c r="W386" s="20" t="str">
        <f t="shared" si="35"/>
        <v/>
      </c>
      <c r="AA386" s="90" t="str">
        <f t="shared" ref="AA386:AA449" si="36">IF(OR(F386="-",F386="et",F386="'-'",F386="'0'",F386="'DS'"),"Nordisk residual",F386)</f>
        <v>'Returel (Förnyelsebar)'</v>
      </c>
      <c r="AC386" s="3">
        <f t="shared" si="32"/>
        <v>0.1</v>
      </c>
      <c r="AD386" s="3">
        <f t="shared" si="33"/>
        <v>316</v>
      </c>
      <c r="AE386" s="3">
        <f t="shared" si="34"/>
        <v>0.39</v>
      </c>
    </row>
    <row r="387" spans="1:31" ht="15" customHeight="1" x14ac:dyDescent="0.35">
      <c r="A387" s="3" t="s">
        <v>498</v>
      </c>
      <c r="B387" s="3" t="s">
        <v>501</v>
      </c>
      <c r="C387" s="3">
        <v>2013</v>
      </c>
      <c r="D387" s="3">
        <v>5</v>
      </c>
      <c r="E387" s="3">
        <v>13.5</v>
      </c>
      <c r="F387" s="3" t="s">
        <v>783</v>
      </c>
      <c r="G387" s="3">
        <v>0.1</v>
      </c>
      <c r="H387" s="3">
        <v>316</v>
      </c>
      <c r="I387" s="3">
        <v>0.39</v>
      </c>
      <c r="J387" s="3" t="s">
        <v>621</v>
      </c>
      <c r="K387" s="3" t="s">
        <v>621</v>
      </c>
      <c r="L387" s="3" t="s">
        <v>621</v>
      </c>
      <c r="M387" s="3" t="s">
        <v>621</v>
      </c>
      <c r="N387" s="3" t="s">
        <v>621</v>
      </c>
      <c r="O387" s="3" t="s">
        <v>621</v>
      </c>
      <c r="P387" s="3" t="s">
        <v>621</v>
      </c>
      <c r="Q387" s="3" t="s">
        <v>621</v>
      </c>
      <c r="R387" s="3" t="s">
        <v>621</v>
      </c>
      <c r="S387" s="3" t="s">
        <v>621</v>
      </c>
      <c r="V387" s="20">
        <f t="shared" ref="V387:V450" si="37">IFERROR(D387/1,0)</f>
        <v>5</v>
      </c>
      <c r="W387" s="20" t="str">
        <f t="shared" si="35"/>
        <v/>
      </c>
      <c r="AA387" s="90" t="str">
        <f t="shared" si="36"/>
        <v>'Returel (Förnyelsebar)'</v>
      </c>
      <c r="AC387" s="3">
        <f t="shared" ref="AC387:AC450" si="38">IFERROR(G387/1,2.23)</f>
        <v>0.1</v>
      </c>
      <c r="AD387" s="3">
        <f t="shared" ref="AD387:AD450" si="39">IFERROR(H387/1,258)</f>
        <v>316</v>
      </c>
      <c r="AE387" s="3">
        <f t="shared" ref="AE387:AE450" si="40">IFERROR(I387/1,0.33)</f>
        <v>0.39</v>
      </c>
    </row>
    <row r="388" spans="1:31" ht="15" customHeight="1" x14ac:dyDescent="0.35">
      <c r="A388" s="3" t="s">
        <v>502</v>
      </c>
      <c r="B388" s="3" t="s">
        <v>503</v>
      </c>
      <c r="C388" s="3">
        <v>2013</v>
      </c>
      <c r="D388" s="3">
        <v>3.1E-2</v>
      </c>
      <c r="E388" s="3">
        <v>0</v>
      </c>
      <c r="F388" s="3" t="s">
        <v>622</v>
      </c>
      <c r="G388" s="3">
        <v>2.23</v>
      </c>
      <c r="H388" s="3">
        <v>258</v>
      </c>
      <c r="I388" s="3">
        <v>0.33</v>
      </c>
      <c r="J388" s="3" t="s">
        <v>621</v>
      </c>
      <c r="K388" s="3" t="s">
        <v>621</v>
      </c>
      <c r="L388" s="3" t="s">
        <v>621</v>
      </c>
      <c r="M388" s="3" t="s">
        <v>621</v>
      </c>
      <c r="N388" s="3" t="s">
        <v>621</v>
      </c>
      <c r="O388" s="3" t="s">
        <v>621</v>
      </c>
      <c r="P388" s="3" t="s">
        <v>621</v>
      </c>
      <c r="Q388" s="3" t="s">
        <v>621</v>
      </c>
      <c r="R388" s="3" t="s">
        <v>621</v>
      </c>
      <c r="S388" s="3" t="s">
        <v>621</v>
      </c>
      <c r="V388" s="20">
        <f t="shared" si="37"/>
        <v>3.1E-2</v>
      </c>
      <c r="W388" s="20" t="str">
        <f t="shared" ref="W388:W451" si="41">IFERROR(J388/1,"")</f>
        <v/>
      </c>
      <c r="AA388" s="90" t="str">
        <f t="shared" si="36"/>
        <v>Nordisk residual</v>
      </c>
      <c r="AC388" s="3">
        <f t="shared" si="38"/>
        <v>2.23</v>
      </c>
      <c r="AD388" s="3">
        <f t="shared" si="39"/>
        <v>258</v>
      </c>
      <c r="AE388" s="3">
        <f t="shared" si="40"/>
        <v>0.33</v>
      </c>
    </row>
    <row r="389" spans="1:31" ht="15" customHeight="1" x14ac:dyDescent="0.35">
      <c r="A389" s="3" t="s">
        <v>502</v>
      </c>
      <c r="B389" s="3" t="s">
        <v>504</v>
      </c>
      <c r="C389" s="3">
        <v>2013</v>
      </c>
      <c r="D389" s="3">
        <v>0.65800000000000003</v>
      </c>
      <c r="E389" s="3" t="s">
        <v>621</v>
      </c>
      <c r="F389" s="3" t="s">
        <v>622</v>
      </c>
      <c r="G389" s="3">
        <v>2.23</v>
      </c>
      <c r="H389" s="3">
        <v>258</v>
      </c>
      <c r="I389" s="3">
        <v>0.33</v>
      </c>
      <c r="J389" s="3" t="s">
        <v>621</v>
      </c>
      <c r="K389" s="3" t="s">
        <v>621</v>
      </c>
      <c r="L389" s="3" t="s">
        <v>621</v>
      </c>
      <c r="M389" s="3" t="s">
        <v>621</v>
      </c>
      <c r="N389" s="3" t="s">
        <v>621</v>
      </c>
      <c r="O389" s="3" t="s">
        <v>621</v>
      </c>
      <c r="P389" s="3" t="s">
        <v>621</v>
      </c>
      <c r="Q389" s="3" t="s">
        <v>621</v>
      </c>
      <c r="R389" s="3" t="s">
        <v>621</v>
      </c>
      <c r="S389" s="3" t="s">
        <v>621</v>
      </c>
      <c r="V389" s="20">
        <f t="shared" si="37"/>
        <v>0.65800000000000003</v>
      </c>
      <c r="W389" s="20" t="str">
        <f t="shared" si="41"/>
        <v/>
      </c>
      <c r="AA389" s="90" t="str">
        <f t="shared" si="36"/>
        <v>Nordisk residual</v>
      </c>
      <c r="AC389" s="3">
        <f t="shared" si="38"/>
        <v>2.23</v>
      </c>
      <c r="AD389" s="3">
        <f t="shared" si="39"/>
        <v>258</v>
      </c>
      <c r="AE389" s="3">
        <f t="shared" si="40"/>
        <v>0.33</v>
      </c>
    </row>
    <row r="390" spans="1:31" ht="15" customHeight="1" x14ac:dyDescent="0.35">
      <c r="A390" s="3" t="s">
        <v>505</v>
      </c>
      <c r="B390" s="3" t="s">
        <v>506</v>
      </c>
      <c r="C390" s="3">
        <v>2013</v>
      </c>
      <c r="D390" s="3">
        <v>0.154</v>
      </c>
      <c r="E390" s="3" t="s">
        <v>621</v>
      </c>
      <c r="F390" s="3" t="s">
        <v>784</v>
      </c>
      <c r="G390" s="3">
        <v>2.23</v>
      </c>
      <c r="H390" s="3">
        <v>8.56</v>
      </c>
      <c r="I390" s="3">
        <v>0</v>
      </c>
      <c r="J390" s="3" t="s">
        <v>621</v>
      </c>
      <c r="K390" s="3" t="s">
        <v>621</v>
      </c>
      <c r="L390" s="3" t="s">
        <v>621</v>
      </c>
      <c r="M390" s="3" t="s">
        <v>621</v>
      </c>
      <c r="N390" s="3" t="s">
        <v>621</v>
      </c>
      <c r="O390" s="3" t="s">
        <v>621</v>
      </c>
      <c r="P390" s="3" t="s">
        <v>621</v>
      </c>
      <c r="Q390" s="3" t="s">
        <v>621</v>
      </c>
      <c r="R390" s="3" t="s">
        <v>621</v>
      </c>
      <c r="S390" s="3" t="s">
        <v>621</v>
      </c>
      <c r="V390" s="20">
        <f t="shared" si="37"/>
        <v>0.154</v>
      </c>
      <c r="W390" s="20" t="str">
        <f t="shared" si="41"/>
        <v/>
      </c>
      <c r="AA390" s="90" t="str">
        <f t="shared" si="36"/>
        <v>'sol. vind. vatten (100% klimatneutral)'</v>
      </c>
      <c r="AC390" s="3">
        <f t="shared" si="38"/>
        <v>2.23</v>
      </c>
      <c r="AD390" s="3">
        <f t="shared" si="39"/>
        <v>8.56</v>
      </c>
      <c r="AE390" s="3">
        <f t="shared" si="40"/>
        <v>0</v>
      </c>
    </row>
    <row r="391" spans="1:31" ht="15" customHeight="1" x14ac:dyDescent="0.35">
      <c r="A391" s="3" t="s">
        <v>505</v>
      </c>
      <c r="B391" s="3" t="s">
        <v>507</v>
      </c>
      <c r="C391" s="3">
        <v>2013</v>
      </c>
      <c r="D391" s="3" t="s">
        <v>621</v>
      </c>
      <c r="E391" s="3" t="s">
        <v>621</v>
      </c>
      <c r="F391" s="3" t="s">
        <v>622</v>
      </c>
      <c r="G391" s="3">
        <v>2.23</v>
      </c>
      <c r="H391" s="3">
        <v>258</v>
      </c>
      <c r="I391" s="3">
        <v>0.33</v>
      </c>
      <c r="J391" s="3" t="s">
        <v>621</v>
      </c>
      <c r="K391" s="3" t="s">
        <v>621</v>
      </c>
      <c r="L391" s="3" t="s">
        <v>621</v>
      </c>
      <c r="M391" s="3" t="s">
        <v>621</v>
      </c>
      <c r="N391" s="3" t="s">
        <v>621</v>
      </c>
      <c r="O391" s="3" t="s">
        <v>621</v>
      </c>
      <c r="P391" s="3" t="s">
        <v>621</v>
      </c>
      <c r="Q391" s="3" t="s">
        <v>621</v>
      </c>
      <c r="R391" s="3" t="s">
        <v>621</v>
      </c>
      <c r="S391" s="3" t="s">
        <v>621</v>
      </c>
      <c r="V391" s="20">
        <f t="shared" si="37"/>
        <v>0</v>
      </c>
      <c r="W391" s="20" t="str">
        <f t="shared" si="41"/>
        <v/>
      </c>
      <c r="AA391" s="90" t="str">
        <f t="shared" si="36"/>
        <v>Nordisk residual</v>
      </c>
      <c r="AC391" s="3">
        <f t="shared" si="38"/>
        <v>2.23</v>
      </c>
      <c r="AD391" s="3">
        <f t="shared" si="39"/>
        <v>258</v>
      </c>
      <c r="AE391" s="3">
        <f t="shared" si="40"/>
        <v>0.33</v>
      </c>
    </row>
    <row r="392" spans="1:31" ht="15" customHeight="1" x14ac:dyDescent="0.35">
      <c r="A392" s="3" t="s">
        <v>505</v>
      </c>
      <c r="B392" s="3" t="s">
        <v>508</v>
      </c>
      <c r="C392" s="3">
        <v>2013</v>
      </c>
      <c r="D392" s="3">
        <v>0.20399999999999999</v>
      </c>
      <c r="E392" s="3" t="s">
        <v>621</v>
      </c>
      <c r="F392" s="3" t="s">
        <v>785</v>
      </c>
      <c r="G392" s="3">
        <v>2.23</v>
      </c>
      <c r="H392" s="3">
        <v>8.56</v>
      </c>
      <c r="I392" s="3">
        <v>0</v>
      </c>
      <c r="J392" s="3" t="s">
        <v>621</v>
      </c>
      <c r="K392" s="3" t="s">
        <v>621</v>
      </c>
      <c r="L392" s="3" t="s">
        <v>621</v>
      </c>
      <c r="M392" s="3" t="s">
        <v>621</v>
      </c>
      <c r="N392" s="3" t="s">
        <v>621</v>
      </c>
      <c r="O392" s="3" t="s">
        <v>621</v>
      </c>
      <c r="P392" s="3" t="s">
        <v>621</v>
      </c>
      <c r="Q392" s="3" t="s">
        <v>621</v>
      </c>
      <c r="R392" s="3" t="s">
        <v>621</v>
      </c>
      <c r="S392" s="3" t="s">
        <v>621</v>
      </c>
      <c r="V392" s="20">
        <f t="shared" si="37"/>
        <v>0.20399999999999999</v>
      </c>
      <c r="W392" s="20" t="str">
        <f t="shared" si="41"/>
        <v/>
      </c>
      <c r="AA392" s="90" t="str">
        <f t="shared" si="36"/>
        <v>'Sol. vind. vatten (100% klimatneutral)'</v>
      </c>
      <c r="AC392" s="3">
        <f t="shared" si="38"/>
        <v>2.23</v>
      </c>
      <c r="AD392" s="3">
        <f t="shared" si="39"/>
        <v>8.56</v>
      </c>
      <c r="AE392" s="3">
        <f t="shared" si="40"/>
        <v>0</v>
      </c>
    </row>
    <row r="393" spans="1:31" ht="15" customHeight="1" x14ac:dyDescent="0.35">
      <c r="A393" s="3" t="s">
        <v>505</v>
      </c>
      <c r="B393" s="3" t="s">
        <v>509</v>
      </c>
      <c r="C393" s="3">
        <v>2013</v>
      </c>
      <c r="D393" s="3">
        <v>5.3999999999999999E-2</v>
      </c>
      <c r="E393" s="3" t="s">
        <v>621</v>
      </c>
      <c r="F393" s="3" t="s">
        <v>784</v>
      </c>
      <c r="G393" s="3">
        <v>2.23</v>
      </c>
      <c r="H393" s="3">
        <v>8.56</v>
      </c>
      <c r="I393" s="3">
        <v>0</v>
      </c>
      <c r="J393" s="3" t="s">
        <v>621</v>
      </c>
      <c r="K393" s="3" t="s">
        <v>621</v>
      </c>
      <c r="L393" s="3" t="s">
        <v>621</v>
      </c>
      <c r="M393" s="3" t="s">
        <v>621</v>
      </c>
      <c r="N393" s="3" t="s">
        <v>621</v>
      </c>
      <c r="O393" s="3" t="s">
        <v>621</v>
      </c>
      <c r="P393" s="3" t="s">
        <v>621</v>
      </c>
      <c r="Q393" s="3" t="s">
        <v>621</v>
      </c>
      <c r="R393" s="3" t="s">
        <v>621</v>
      </c>
      <c r="S393" s="3" t="s">
        <v>621</v>
      </c>
      <c r="V393" s="20">
        <f t="shared" si="37"/>
        <v>5.3999999999999999E-2</v>
      </c>
      <c r="W393" s="20" t="str">
        <f t="shared" si="41"/>
        <v/>
      </c>
      <c r="AA393" s="90" t="str">
        <f t="shared" si="36"/>
        <v>'sol. vind. vatten (100% klimatneutral)'</v>
      </c>
      <c r="AC393" s="3">
        <f t="shared" si="38"/>
        <v>2.23</v>
      </c>
      <c r="AD393" s="3">
        <f t="shared" si="39"/>
        <v>8.56</v>
      </c>
      <c r="AE393" s="3">
        <f t="shared" si="40"/>
        <v>0</v>
      </c>
    </row>
    <row r="394" spans="1:31" ht="15" customHeight="1" x14ac:dyDescent="0.35">
      <c r="A394" s="3" t="s">
        <v>505</v>
      </c>
      <c r="B394" s="3" t="s">
        <v>510</v>
      </c>
      <c r="C394" s="3">
        <v>2013</v>
      </c>
      <c r="D394" s="3">
        <v>12.603</v>
      </c>
      <c r="E394" s="3">
        <v>44.12</v>
      </c>
      <c r="F394" s="3" t="s">
        <v>786</v>
      </c>
      <c r="G394" s="3">
        <v>2.23</v>
      </c>
      <c r="H394" s="3">
        <v>8.56</v>
      </c>
      <c r="I394" s="3">
        <v>0</v>
      </c>
      <c r="J394" s="3" t="s">
        <v>621</v>
      </c>
      <c r="K394" s="3" t="s">
        <v>621</v>
      </c>
      <c r="L394" s="3" t="s">
        <v>621</v>
      </c>
      <c r="M394" s="3" t="s">
        <v>621</v>
      </c>
      <c r="N394" s="3" t="s">
        <v>621</v>
      </c>
      <c r="O394" s="3" t="s">
        <v>621</v>
      </c>
      <c r="P394" s="3" t="s">
        <v>621</v>
      </c>
      <c r="Q394" s="3" t="s">
        <v>621</v>
      </c>
      <c r="R394" s="3" t="s">
        <v>621</v>
      </c>
      <c r="S394" s="3" t="s">
        <v>621</v>
      </c>
      <c r="V394" s="20">
        <f t="shared" si="37"/>
        <v>12.603</v>
      </c>
      <c r="W394" s="20" t="str">
        <f t="shared" si="41"/>
        <v/>
      </c>
      <c r="AA394" s="90" t="str">
        <f t="shared" si="36"/>
        <v>'sol.vind.vatten (100% klimatneutral)'</v>
      </c>
      <c r="AC394" s="3">
        <f t="shared" si="38"/>
        <v>2.23</v>
      </c>
      <c r="AD394" s="3">
        <f t="shared" si="39"/>
        <v>8.56</v>
      </c>
      <c r="AE394" s="3">
        <f t="shared" si="40"/>
        <v>0</v>
      </c>
    </row>
    <row r="395" spans="1:31" ht="15" customHeight="1" x14ac:dyDescent="0.3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V395" s="20">
        <f t="shared" si="37"/>
        <v>0</v>
      </c>
      <c r="W395" s="20" t="str">
        <f t="shared" si="41"/>
        <v/>
      </c>
      <c r="AA395" s="90" t="str">
        <f t="shared" si="36"/>
        <v>Nordisk residual</v>
      </c>
      <c r="AC395" s="3">
        <f t="shared" si="38"/>
        <v>2.23</v>
      </c>
      <c r="AD395" s="3">
        <f t="shared" si="39"/>
        <v>258</v>
      </c>
      <c r="AE395" s="3">
        <f t="shared" si="40"/>
        <v>0.33</v>
      </c>
    </row>
    <row r="396" spans="1:31" ht="15" customHeight="1" x14ac:dyDescent="0.3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V396" s="20">
        <f t="shared" si="37"/>
        <v>0</v>
      </c>
      <c r="W396" s="20" t="str">
        <f t="shared" si="41"/>
        <v/>
      </c>
      <c r="AA396" s="90" t="str">
        <f t="shared" si="36"/>
        <v>Nordisk residual</v>
      </c>
      <c r="AC396" s="3">
        <f t="shared" si="38"/>
        <v>2.23</v>
      </c>
      <c r="AD396" s="3">
        <f t="shared" si="39"/>
        <v>258</v>
      </c>
      <c r="AE396" s="3">
        <f t="shared" si="40"/>
        <v>0.33</v>
      </c>
    </row>
    <row r="397" spans="1:31" ht="15" customHeight="1" x14ac:dyDescent="0.35">
      <c r="A397" s="3" t="s">
        <v>514</v>
      </c>
      <c r="B397" s="3" t="s">
        <v>515</v>
      </c>
      <c r="C397" s="3">
        <v>2013</v>
      </c>
      <c r="D397" s="3">
        <v>0.65</v>
      </c>
      <c r="E397" s="3">
        <v>0</v>
      </c>
      <c r="F397" s="3" t="s">
        <v>622</v>
      </c>
      <c r="G397" s="3">
        <v>2.23</v>
      </c>
      <c r="H397" s="3">
        <v>258</v>
      </c>
      <c r="I397" s="3">
        <v>0.33</v>
      </c>
      <c r="J397" s="3" t="s">
        <v>621</v>
      </c>
      <c r="K397" s="3" t="s">
        <v>621</v>
      </c>
      <c r="L397" s="3" t="s">
        <v>621</v>
      </c>
      <c r="M397" s="3" t="s">
        <v>621</v>
      </c>
      <c r="N397" s="3" t="s">
        <v>621</v>
      </c>
      <c r="O397" s="3" t="s">
        <v>621</v>
      </c>
      <c r="P397" s="3" t="s">
        <v>621</v>
      </c>
      <c r="Q397" s="3" t="s">
        <v>621</v>
      </c>
      <c r="R397" s="3" t="s">
        <v>621</v>
      </c>
      <c r="S397" s="3" t="s">
        <v>621</v>
      </c>
      <c r="V397" s="20">
        <f t="shared" si="37"/>
        <v>0.65</v>
      </c>
      <c r="W397" s="20" t="str">
        <f t="shared" si="41"/>
        <v/>
      </c>
      <c r="AA397" s="90" t="str">
        <f t="shared" si="36"/>
        <v>Nordisk residual</v>
      </c>
      <c r="AC397" s="3">
        <f t="shared" si="38"/>
        <v>2.23</v>
      </c>
      <c r="AD397" s="3">
        <f t="shared" si="39"/>
        <v>258</v>
      </c>
      <c r="AE397" s="3">
        <f t="shared" si="40"/>
        <v>0.33</v>
      </c>
    </row>
    <row r="398" spans="1:31" ht="15" customHeight="1" x14ac:dyDescent="0.35">
      <c r="A398" s="3" t="s">
        <v>516</v>
      </c>
      <c r="B398" s="3" t="s">
        <v>517</v>
      </c>
      <c r="C398" s="3">
        <v>2013</v>
      </c>
      <c r="D398" s="3">
        <v>0.04</v>
      </c>
      <c r="E398" s="3" t="s">
        <v>621</v>
      </c>
      <c r="F398" s="3" t="s">
        <v>787</v>
      </c>
      <c r="G398" s="3">
        <v>0</v>
      </c>
      <c r="H398" s="3">
        <v>0</v>
      </c>
      <c r="I398" s="3">
        <v>0</v>
      </c>
      <c r="J398" s="3" t="s">
        <v>621</v>
      </c>
      <c r="K398" s="3" t="s">
        <v>621</v>
      </c>
      <c r="L398" s="3" t="s">
        <v>621</v>
      </c>
      <c r="M398" s="3" t="s">
        <v>621</v>
      </c>
      <c r="N398" s="3" t="s">
        <v>621</v>
      </c>
      <c r="O398" s="3" t="s">
        <v>621</v>
      </c>
      <c r="P398" s="3" t="s">
        <v>621</v>
      </c>
      <c r="Q398" s="3" t="s">
        <v>621</v>
      </c>
      <c r="R398" s="3" t="s">
        <v>621</v>
      </c>
      <c r="S398" s="3" t="s">
        <v>621</v>
      </c>
      <c r="V398" s="20">
        <f t="shared" si="37"/>
        <v>0.04</v>
      </c>
      <c r="W398" s="20" t="str">
        <f t="shared" si="41"/>
        <v/>
      </c>
      <c r="AA398" s="90" t="str">
        <f t="shared" si="36"/>
        <v>'Ursprumgsgaranterad'</v>
      </c>
      <c r="AC398" s="3">
        <f t="shared" si="38"/>
        <v>0</v>
      </c>
      <c r="AD398" s="3">
        <f t="shared" si="39"/>
        <v>0</v>
      </c>
      <c r="AE398" s="3">
        <f t="shared" si="40"/>
        <v>0</v>
      </c>
    </row>
    <row r="399" spans="1:31" ht="15" customHeight="1" x14ac:dyDescent="0.35">
      <c r="A399" s="3" t="s">
        <v>516</v>
      </c>
      <c r="B399" s="3" t="s">
        <v>518</v>
      </c>
      <c r="C399" s="3">
        <v>2013</v>
      </c>
      <c r="D399" s="3">
        <v>8.6999999999999994E-2</v>
      </c>
      <c r="E399" s="3" t="s">
        <v>621</v>
      </c>
      <c r="F399" s="3" t="s">
        <v>788</v>
      </c>
      <c r="G399" s="3">
        <v>0</v>
      </c>
      <c r="H399" s="3">
        <v>0</v>
      </c>
      <c r="I399" s="3">
        <v>0</v>
      </c>
      <c r="J399" s="3" t="s">
        <v>621</v>
      </c>
      <c r="K399" s="3" t="s">
        <v>621</v>
      </c>
      <c r="L399" s="3" t="s">
        <v>621</v>
      </c>
      <c r="M399" s="3" t="s">
        <v>621</v>
      </c>
      <c r="N399" s="3" t="s">
        <v>621</v>
      </c>
      <c r="O399" s="3" t="s">
        <v>621</v>
      </c>
      <c r="P399" s="3" t="s">
        <v>621</v>
      </c>
      <c r="Q399" s="3" t="s">
        <v>621</v>
      </c>
      <c r="R399" s="3" t="s">
        <v>621</v>
      </c>
      <c r="S399" s="3" t="s">
        <v>621</v>
      </c>
      <c r="V399" s="20">
        <f t="shared" si="37"/>
        <v>8.6999999999999994E-2</v>
      </c>
      <c r="W399" s="20" t="str">
        <f t="shared" si="41"/>
        <v/>
      </c>
      <c r="AA399" s="90" t="str">
        <f t="shared" si="36"/>
        <v>'Ursprungsgaranterad'</v>
      </c>
      <c r="AC399" s="3">
        <f t="shared" si="38"/>
        <v>0</v>
      </c>
      <c r="AD399" s="3">
        <f t="shared" si="39"/>
        <v>0</v>
      </c>
      <c r="AE399" s="3">
        <f t="shared" si="40"/>
        <v>0</v>
      </c>
    </row>
    <row r="400" spans="1:31" ht="15" customHeight="1" x14ac:dyDescent="0.35">
      <c r="A400" s="3" t="s">
        <v>516</v>
      </c>
      <c r="B400" s="3" t="s">
        <v>519</v>
      </c>
      <c r="C400" s="3">
        <v>2013</v>
      </c>
      <c r="D400" s="3">
        <v>2.8</v>
      </c>
      <c r="E400" s="3" t="s">
        <v>621</v>
      </c>
      <c r="F400" s="3" t="s">
        <v>788</v>
      </c>
      <c r="G400" s="3">
        <v>0</v>
      </c>
      <c r="H400" s="3">
        <v>0</v>
      </c>
      <c r="I400" s="3">
        <v>0</v>
      </c>
      <c r="J400" s="3" t="s">
        <v>621</v>
      </c>
      <c r="K400" s="3" t="s">
        <v>621</v>
      </c>
      <c r="L400" s="3" t="s">
        <v>621</v>
      </c>
      <c r="M400" s="3" t="s">
        <v>621</v>
      </c>
      <c r="N400" s="3" t="s">
        <v>621</v>
      </c>
      <c r="O400" s="3" t="s">
        <v>621</v>
      </c>
      <c r="P400" s="3" t="s">
        <v>621</v>
      </c>
      <c r="Q400" s="3" t="s">
        <v>621</v>
      </c>
      <c r="R400" s="3" t="s">
        <v>621</v>
      </c>
      <c r="S400" s="3" t="s">
        <v>621</v>
      </c>
      <c r="V400" s="20">
        <f t="shared" si="37"/>
        <v>2.8</v>
      </c>
      <c r="W400" s="20" t="str">
        <f t="shared" si="41"/>
        <v/>
      </c>
      <c r="AA400" s="90" t="str">
        <f t="shared" si="36"/>
        <v>'Ursprungsgaranterad'</v>
      </c>
      <c r="AC400" s="3">
        <f t="shared" si="38"/>
        <v>0</v>
      </c>
      <c r="AD400" s="3">
        <f t="shared" si="39"/>
        <v>0</v>
      </c>
      <c r="AE400" s="3">
        <f t="shared" si="40"/>
        <v>0</v>
      </c>
    </row>
    <row r="401" spans="1:31" ht="15" customHeight="1" x14ac:dyDescent="0.35">
      <c r="A401" s="3" t="s">
        <v>516</v>
      </c>
      <c r="B401" s="3" t="s">
        <v>520</v>
      </c>
      <c r="C401" s="3">
        <v>2013</v>
      </c>
      <c r="D401" s="3">
        <v>9.9000000000000005E-2</v>
      </c>
      <c r="E401" s="3" t="s">
        <v>621</v>
      </c>
      <c r="F401" s="3" t="s">
        <v>788</v>
      </c>
      <c r="G401" s="3">
        <v>0</v>
      </c>
      <c r="H401" s="3">
        <v>0</v>
      </c>
      <c r="I401" s="3">
        <v>0</v>
      </c>
      <c r="J401" s="3" t="s">
        <v>621</v>
      </c>
      <c r="K401" s="3" t="s">
        <v>621</v>
      </c>
      <c r="L401" s="3" t="s">
        <v>621</v>
      </c>
      <c r="M401" s="3" t="s">
        <v>621</v>
      </c>
      <c r="N401" s="3" t="s">
        <v>621</v>
      </c>
      <c r="O401" s="3" t="s">
        <v>621</v>
      </c>
      <c r="P401" s="3" t="s">
        <v>621</v>
      </c>
      <c r="Q401" s="3" t="s">
        <v>621</v>
      </c>
      <c r="R401" s="3" t="s">
        <v>621</v>
      </c>
      <c r="S401" s="3" t="s">
        <v>621</v>
      </c>
      <c r="V401" s="20">
        <f t="shared" si="37"/>
        <v>9.9000000000000005E-2</v>
      </c>
      <c r="W401" s="20" t="str">
        <f t="shared" si="41"/>
        <v/>
      </c>
      <c r="AA401" s="90" t="str">
        <f t="shared" si="36"/>
        <v>'Ursprungsgaranterad'</v>
      </c>
      <c r="AC401" s="3">
        <f t="shared" si="38"/>
        <v>0</v>
      </c>
      <c r="AD401" s="3">
        <f t="shared" si="39"/>
        <v>0</v>
      </c>
      <c r="AE401" s="3">
        <f t="shared" si="40"/>
        <v>0</v>
      </c>
    </row>
    <row r="402" spans="1:31" ht="15" customHeight="1" x14ac:dyDescent="0.35">
      <c r="A402" s="3" t="s">
        <v>521</v>
      </c>
      <c r="B402" s="3" t="s">
        <v>522</v>
      </c>
      <c r="C402" s="3">
        <v>2013</v>
      </c>
      <c r="D402" s="3">
        <v>0.58499999999999996</v>
      </c>
      <c r="E402" s="3" t="s">
        <v>621</v>
      </c>
      <c r="F402" s="3" t="s">
        <v>622</v>
      </c>
      <c r="G402" s="3">
        <v>2.23</v>
      </c>
      <c r="H402" s="3">
        <v>258</v>
      </c>
      <c r="I402" s="3">
        <v>0.33</v>
      </c>
      <c r="J402" s="3" t="s">
        <v>621</v>
      </c>
      <c r="K402" s="3" t="s">
        <v>621</v>
      </c>
      <c r="L402" s="3" t="s">
        <v>621</v>
      </c>
      <c r="M402" s="3" t="s">
        <v>621</v>
      </c>
      <c r="N402" s="3" t="s">
        <v>621</v>
      </c>
      <c r="O402" s="3" t="s">
        <v>621</v>
      </c>
      <c r="P402" s="3" t="s">
        <v>621</v>
      </c>
      <c r="Q402" s="3" t="s">
        <v>621</v>
      </c>
      <c r="R402" s="3" t="s">
        <v>621</v>
      </c>
      <c r="S402" s="3" t="s">
        <v>621</v>
      </c>
      <c r="V402" s="20">
        <f t="shared" si="37"/>
        <v>0.58499999999999996</v>
      </c>
      <c r="W402" s="20" t="str">
        <f t="shared" si="41"/>
        <v/>
      </c>
      <c r="AA402" s="90" t="str">
        <f t="shared" si="36"/>
        <v>Nordisk residual</v>
      </c>
      <c r="AC402" s="3">
        <f t="shared" si="38"/>
        <v>2.23</v>
      </c>
      <c r="AD402" s="3">
        <f t="shared" si="39"/>
        <v>258</v>
      </c>
      <c r="AE402" s="3">
        <f t="shared" si="40"/>
        <v>0.33</v>
      </c>
    </row>
    <row r="403" spans="1:31" ht="15" customHeight="1" x14ac:dyDescent="0.35">
      <c r="A403" s="3" t="s">
        <v>521</v>
      </c>
      <c r="B403" s="3" t="s">
        <v>523</v>
      </c>
      <c r="C403" s="3">
        <v>2013</v>
      </c>
      <c r="D403" s="3">
        <v>14.3</v>
      </c>
      <c r="E403" s="3">
        <v>14.4</v>
      </c>
      <c r="F403" s="3" t="s">
        <v>622</v>
      </c>
      <c r="G403" s="3">
        <v>2.23</v>
      </c>
      <c r="H403" s="3">
        <v>258</v>
      </c>
      <c r="I403" s="3">
        <v>0.33</v>
      </c>
      <c r="J403" s="3" t="s">
        <v>621</v>
      </c>
      <c r="K403" s="3" t="s">
        <v>621</v>
      </c>
      <c r="L403" s="3" t="s">
        <v>621</v>
      </c>
      <c r="M403" s="3" t="s">
        <v>621</v>
      </c>
      <c r="N403" s="3" t="s">
        <v>621</v>
      </c>
      <c r="O403" s="3" t="s">
        <v>621</v>
      </c>
      <c r="P403" s="3" t="s">
        <v>621</v>
      </c>
      <c r="Q403" s="3" t="s">
        <v>621</v>
      </c>
      <c r="R403" s="3" t="s">
        <v>621</v>
      </c>
      <c r="S403" s="3" t="s">
        <v>621</v>
      </c>
      <c r="V403" s="20">
        <f t="shared" si="37"/>
        <v>14.3</v>
      </c>
      <c r="W403" s="20" t="str">
        <f t="shared" si="41"/>
        <v/>
      </c>
      <c r="AA403" s="90" t="str">
        <f t="shared" si="36"/>
        <v>Nordisk residual</v>
      </c>
      <c r="AC403" s="3">
        <f t="shared" si="38"/>
        <v>2.23</v>
      </c>
      <c r="AD403" s="3">
        <f t="shared" si="39"/>
        <v>258</v>
      </c>
      <c r="AE403" s="3">
        <f t="shared" si="40"/>
        <v>0.33</v>
      </c>
    </row>
    <row r="404" spans="1:31" ht="15" customHeight="1" x14ac:dyDescent="0.35">
      <c r="A404" s="3" t="s">
        <v>521</v>
      </c>
      <c r="B404" s="3" t="s">
        <v>524</v>
      </c>
      <c r="C404" s="3">
        <v>2013</v>
      </c>
      <c r="D404" s="3">
        <v>4.5999999999999996</v>
      </c>
      <c r="E404" s="3" t="s">
        <v>621</v>
      </c>
      <c r="F404" s="3" t="s">
        <v>622</v>
      </c>
      <c r="G404" s="3">
        <v>2.23</v>
      </c>
      <c r="H404" s="3">
        <v>258</v>
      </c>
      <c r="I404" s="3">
        <v>0.33</v>
      </c>
      <c r="J404" s="3" t="s">
        <v>621</v>
      </c>
      <c r="K404" s="3" t="s">
        <v>621</v>
      </c>
      <c r="L404" s="3" t="s">
        <v>621</v>
      </c>
      <c r="M404" s="3" t="s">
        <v>621</v>
      </c>
      <c r="N404" s="3" t="s">
        <v>621</v>
      </c>
      <c r="O404" s="3" t="s">
        <v>621</v>
      </c>
      <c r="P404" s="3" t="s">
        <v>621</v>
      </c>
      <c r="Q404" s="3" t="s">
        <v>621</v>
      </c>
      <c r="R404" s="3" t="s">
        <v>621</v>
      </c>
      <c r="S404" s="3" t="s">
        <v>621</v>
      </c>
      <c r="V404" s="20">
        <f t="shared" si="37"/>
        <v>4.5999999999999996</v>
      </c>
      <c r="W404" s="20" t="str">
        <f t="shared" si="41"/>
        <v/>
      </c>
      <c r="AA404" s="90" t="str">
        <f t="shared" si="36"/>
        <v>Nordisk residual</v>
      </c>
      <c r="AC404" s="3">
        <f t="shared" si="38"/>
        <v>2.23</v>
      </c>
      <c r="AD404" s="3">
        <f t="shared" si="39"/>
        <v>258</v>
      </c>
      <c r="AE404" s="3">
        <f t="shared" si="40"/>
        <v>0.33</v>
      </c>
    </row>
    <row r="405" spans="1:31" ht="15" customHeight="1" x14ac:dyDescent="0.35">
      <c r="A405" s="3" t="s">
        <v>521</v>
      </c>
      <c r="B405" s="3" t="s">
        <v>525</v>
      </c>
      <c r="C405" s="3">
        <v>2013</v>
      </c>
      <c r="D405" s="3">
        <v>0.42</v>
      </c>
      <c r="E405" s="3" t="s">
        <v>621</v>
      </c>
      <c r="F405" s="3" t="s">
        <v>622</v>
      </c>
      <c r="G405" s="3">
        <v>2.23</v>
      </c>
      <c r="H405" s="3">
        <v>258</v>
      </c>
      <c r="I405" s="3">
        <v>0.33</v>
      </c>
      <c r="J405" s="3" t="s">
        <v>621</v>
      </c>
      <c r="K405" s="3" t="s">
        <v>621</v>
      </c>
      <c r="L405" s="3" t="s">
        <v>621</v>
      </c>
      <c r="M405" s="3" t="s">
        <v>621</v>
      </c>
      <c r="N405" s="3" t="s">
        <v>621</v>
      </c>
      <c r="O405" s="3" t="s">
        <v>621</v>
      </c>
      <c r="P405" s="3" t="s">
        <v>621</v>
      </c>
      <c r="Q405" s="3" t="s">
        <v>621</v>
      </c>
      <c r="R405" s="3" t="s">
        <v>621</v>
      </c>
      <c r="S405" s="3" t="s">
        <v>621</v>
      </c>
      <c r="V405" s="20">
        <f t="shared" si="37"/>
        <v>0.42</v>
      </c>
      <c r="W405" s="20" t="str">
        <f t="shared" si="41"/>
        <v/>
      </c>
      <c r="AA405" s="90" t="str">
        <f t="shared" si="36"/>
        <v>Nordisk residual</v>
      </c>
      <c r="AC405" s="3">
        <f t="shared" si="38"/>
        <v>2.23</v>
      </c>
      <c r="AD405" s="3">
        <f t="shared" si="39"/>
        <v>258</v>
      </c>
      <c r="AE405" s="3">
        <f t="shared" si="40"/>
        <v>0.33</v>
      </c>
    </row>
    <row r="406" spans="1:31" ht="15" customHeight="1" x14ac:dyDescent="0.35">
      <c r="A406" s="3" t="s">
        <v>521</v>
      </c>
      <c r="B406" s="3" t="s">
        <v>526</v>
      </c>
      <c r="C406" s="3">
        <v>2013</v>
      </c>
      <c r="D406" s="3">
        <v>2.7</v>
      </c>
      <c r="E406" s="3" t="s">
        <v>621</v>
      </c>
      <c r="F406" s="3" t="s">
        <v>622</v>
      </c>
      <c r="G406" s="3">
        <v>2.23</v>
      </c>
      <c r="H406" s="3">
        <v>258</v>
      </c>
      <c r="I406" s="3">
        <v>0.33</v>
      </c>
      <c r="J406" s="3" t="s">
        <v>621</v>
      </c>
      <c r="K406" s="3" t="s">
        <v>621</v>
      </c>
      <c r="L406" s="3" t="s">
        <v>621</v>
      </c>
      <c r="M406" s="3" t="s">
        <v>621</v>
      </c>
      <c r="N406" s="3" t="s">
        <v>621</v>
      </c>
      <c r="O406" s="3" t="s">
        <v>621</v>
      </c>
      <c r="P406" s="3" t="s">
        <v>621</v>
      </c>
      <c r="Q406" s="3" t="s">
        <v>621</v>
      </c>
      <c r="R406" s="3" t="s">
        <v>621</v>
      </c>
      <c r="S406" s="3" t="s">
        <v>621</v>
      </c>
      <c r="V406" s="20">
        <f t="shared" si="37"/>
        <v>2.7</v>
      </c>
      <c r="W406" s="20" t="str">
        <f t="shared" si="41"/>
        <v/>
      </c>
      <c r="AA406" s="90" t="str">
        <f t="shared" si="36"/>
        <v>Nordisk residual</v>
      </c>
      <c r="AC406" s="3">
        <f t="shared" si="38"/>
        <v>2.23</v>
      </c>
      <c r="AD406" s="3">
        <f t="shared" si="39"/>
        <v>258</v>
      </c>
      <c r="AE406" s="3">
        <f t="shared" si="40"/>
        <v>0.33</v>
      </c>
    </row>
    <row r="407" spans="1:31" ht="15" customHeight="1" x14ac:dyDescent="0.35">
      <c r="A407" s="3" t="s">
        <v>521</v>
      </c>
      <c r="B407" s="3" t="s">
        <v>527</v>
      </c>
      <c r="C407" s="3">
        <v>2013</v>
      </c>
      <c r="D407" s="3">
        <v>1.9</v>
      </c>
      <c r="E407" s="3" t="s">
        <v>621</v>
      </c>
      <c r="F407" s="3" t="s">
        <v>622</v>
      </c>
      <c r="G407" s="3">
        <v>2.23</v>
      </c>
      <c r="H407" s="3">
        <v>258</v>
      </c>
      <c r="I407" s="3">
        <v>0.33</v>
      </c>
      <c r="J407" s="3" t="s">
        <v>621</v>
      </c>
      <c r="K407" s="3" t="s">
        <v>621</v>
      </c>
      <c r="L407" s="3" t="s">
        <v>621</v>
      </c>
      <c r="M407" s="3" t="s">
        <v>621</v>
      </c>
      <c r="N407" s="3" t="s">
        <v>621</v>
      </c>
      <c r="O407" s="3" t="s">
        <v>621</v>
      </c>
      <c r="P407" s="3" t="s">
        <v>621</v>
      </c>
      <c r="Q407" s="3" t="s">
        <v>621</v>
      </c>
      <c r="R407" s="3" t="s">
        <v>621</v>
      </c>
      <c r="S407" s="3" t="s">
        <v>621</v>
      </c>
      <c r="V407" s="20">
        <f t="shared" si="37"/>
        <v>1.9</v>
      </c>
      <c r="W407" s="20" t="str">
        <f t="shared" si="41"/>
        <v/>
      </c>
      <c r="AA407" s="90" t="str">
        <f t="shared" si="36"/>
        <v>Nordisk residual</v>
      </c>
      <c r="AC407" s="3">
        <f t="shared" si="38"/>
        <v>2.23</v>
      </c>
      <c r="AD407" s="3">
        <f t="shared" si="39"/>
        <v>258</v>
      </c>
      <c r="AE407" s="3">
        <f t="shared" si="40"/>
        <v>0.33</v>
      </c>
    </row>
    <row r="408" spans="1:31" ht="15" customHeight="1" x14ac:dyDescent="0.35">
      <c r="A408" s="3" t="s">
        <v>521</v>
      </c>
      <c r="B408" s="3" t="s">
        <v>528</v>
      </c>
      <c r="C408" s="3">
        <v>2013</v>
      </c>
      <c r="D408" s="3">
        <v>6.4</v>
      </c>
      <c r="E408" s="3">
        <v>2.5</v>
      </c>
      <c r="F408" s="3" t="s">
        <v>622</v>
      </c>
      <c r="G408" s="3">
        <v>2.23</v>
      </c>
      <c r="H408" s="3">
        <v>258</v>
      </c>
      <c r="I408" s="3">
        <v>0.33</v>
      </c>
      <c r="J408" s="3" t="s">
        <v>621</v>
      </c>
      <c r="K408" s="3" t="s">
        <v>621</v>
      </c>
      <c r="L408" s="3" t="s">
        <v>621</v>
      </c>
      <c r="M408" s="3" t="s">
        <v>621</v>
      </c>
      <c r="N408" s="3" t="s">
        <v>621</v>
      </c>
      <c r="O408" s="3" t="s">
        <v>621</v>
      </c>
      <c r="P408" s="3" t="s">
        <v>621</v>
      </c>
      <c r="Q408" s="3" t="s">
        <v>621</v>
      </c>
      <c r="R408" s="3" t="s">
        <v>621</v>
      </c>
      <c r="S408" s="3" t="s">
        <v>621</v>
      </c>
      <c r="V408" s="20">
        <f t="shared" si="37"/>
        <v>6.4</v>
      </c>
      <c r="W408" s="20" t="str">
        <f t="shared" si="41"/>
        <v/>
      </c>
      <c r="AA408" s="90" t="str">
        <f t="shared" si="36"/>
        <v>Nordisk residual</v>
      </c>
      <c r="AC408" s="3">
        <f t="shared" si="38"/>
        <v>2.23</v>
      </c>
      <c r="AD408" s="3">
        <f t="shared" si="39"/>
        <v>258</v>
      </c>
      <c r="AE408" s="3">
        <f t="shared" si="40"/>
        <v>0.33</v>
      </c>
    </row>
    <row r="409" spans="1:31" ht="15" customHeight="1" x14ac:dyDescent="0.35">
      <c r="A409" s="3" t="s">
        <v>521</v>
      </c>
      <c r="B409" s="3" t="s">
        <v>529</v>
      </c>
      <c r="C409" s="3">
        <v>2013</v>
      </c>
      <c r="D409" s="3">
        <v>5.4219999999999997</v>
      </c>
      <c r="E409" s="3">
        <v>18.792000000000002</v>
      </c>
      <c r="F409" s="3" t="s">
        <v>622</v>
      </c>
      <c r="G409" s="3">
        <v>2.23</v>
      </c>
      <c r="H409" s="3">
        <v>258</v>
      </c>
      <c r="I409" s="3">
        <v>0.33</v>
      </c>
      <c r="J409" s="3" t="s">
        <v>621</v>
      </c>
      <c r="K409" s="3" t="s">
        <v>621</v>
      </c>
      <c r="L409" s="3" t="s">
        <v>621</v>
      </c>
      <c r="M409" s="3" t="s">
        <v>621</v>
      </c>
      <c r="N409" s="3" t="s">
        <v>621</v>
      </c>
      <c r="O409" s="3" t="s">
        <v>621</v>
      </c>
      <c r="P409" s="3" t="s">
        <v>621</v>
      </c>
      <c r="Q409" s="3" t="s">
        <v>621</v>
      </c>
      <c r="R409" s="3" t="s">
        <v>621</v>
      </c>
      <c r="S409" s="3" t="s">
        <v>621</v>
      </c>
      <c r="V409" s="20">
        <f t="shared" si="37"/>
        <v>5.4219999999999997</v>
      </c>
      <c r="W409" s="20" t="str">
        <f t="shared" si="41"/>
        <v/>
      </c>
      <c r="AA409" s="90" t="str">
        <f t="shared" si="36"/>
        <v>Nordisk residual</v>
      </c>
      <c r="AC409" s="3">
        <f t="shared" si="38"/>
        <v>2.23</v>
      </c>
      <c r="AD409" s="3">
        <f t="shared" si="39"/>
        <v>258</v>
      </c>
      <c r="AE409" s="3">
        <f t="shared" si="40"/>
        <v>0.33</v>
      </c>
    </row>
    <row r="410" spans="1:31" ht="15" customHeight="1" x14ac:dyDescent="0.3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V410" s="20">
        <f t="shared" si="37"/>
        <v>0</v>
      </c>
      <c r="W410" s="20" t="str">
        <f t="shared" si="41"/>
        <v/>
      </c>
      <c r="AA410" s="90" t="str">
        <f t="shared" si="36"/>
        <v>Nordisk residual</v>
      </c>
      <c r="AC410" s="3">
        <f t="shared" si="38"/>
        <v>2.23</v>
      </c>
      <c r="AD410" s="3">
        <f t="shared" si="39"/>
        <v>258</v>
      </c>
      <c r="AE410" s="3">
        <f t="shared" si="40"/>
        <v>0.33</v>
      </c>
    </row>
    <row r="411" spans="1:31" ht="15" customHeight="1" x14ac:dyDescent="0.35">
      <c r="A411" s="3" t="s">
        <v>521</v>
      </c>
      <c r="B411" s="3" t="s">
        <v>531</v>
      </c>
      <c r="C411" s="3">
        <v>2013</v>
      </c>
      <c r="D411" s="3">
        <v>0.2</v>
      </c>
      <c r="E411" s="3" t="s">
        <v>621</v>
      </c>
      <c r="F411" s="3" t="s">
        <v>622</v>
      </c>
      <c r="G411" s="3">
        <v>2.23</v>
      </c>
      <c r="H411" s="3">
        <v>258</v>
      </c>
      <c r="I411" s="3">
        <v>0.33</v>
      </c>
      <c r="J411" s="3" t="s">
        <v>621</v>
      </c>
      <c r="K411" s="3" t="s">
        <v>621</v>
      </c>
      <c r="L411" s="3" t="s">
        <v>621</v>
      </c>
      <c r="M411" s="3" t="s">
        <v>621</v>
      </c>
      <c r="N411" s="3" t="s">
        <v>621</v>
      </c>
      <c r="O411" s="3" t="s">
        <v>621</v>
      </c>
      <c r="P411" s="3" t="s">
        <v>621</v>
      </c>
      <c r="Q411" s="3" t="s">
        <v>621</v>
      </c>
      <c r="R411" s="3" t="s">
        <v>621</v>
      </c>
      <c r="S411" s="3" t="s">
        <v>621</v>
      </c>
      <c r="V411" s="20">
        <f t="shared" si="37"/>
        <v>0.2</v>
      </c>
      <c r="W411" s="20" t="str">
        <f t="shared" si="41"/>
        <v/>
      </c>
      <c r="AA411" s="90" t="str">
        <f t="shared" si="36"/>
        <v>Nordisk residual</v>
      </c>
      <c r="AC411" s="3">
        <f t="shared" si="38"/>
        <v>2.23</v>
      </c>
      <c r="AD411" s="3">
        <f t="shared" si="39"/>
        <v>258</v>
      </c>
      <c r="AE411" s="3">
        <f t="shared" si="40"/>
        <v>0.33</v>
      </c>
    </row>
    <row r="412" spans="1:31" ht="15" customHeight="1" x14ac:dyDescent="0.35">
      <c r="A412" s="3" t="s">
        <v>521</v>
      </c>
      <c r="B412" s="3" t="s">
        <v>532</v>
      </c>
      <c r="C412" s="3">
        <v>2013</v>
      </c>
      <c r="D412" s="3">
        <v>63.5</v>
      </c>
      <c r="E412" s="3">
        <v>21.2</v>
      </c>
      <c r="F412" s="3" t="s">
        <v>621</v>
      </c>
      <c r="G412" s="3">
        <v>2.23</v>
      </c>
      <c r="H412" s="3">
        <v>258</v>
      </c>
      <c r="I412" s="3">
        <v>0.33</v>
      </c>
      <c r="J412" s="3" t="s">
        <v>621</v>
      </c>
      <c r="K412" s="3" t="s">
        <v>621</v>
      </c>
      <c r="L412" s="3" t="s">
        <v>621</v>
      </c>
      <c r="M412" s="3" t="s">
        <v>621</v>
      </c>
      <c r="N412" s="3" t="s">
        <v>621</v>
      </c>
      <c r="O412" s="3">
        <v>88.7</v>
      </c>
      <c r="P412" s="3">
        <v>0.04</v>
      </c>
      <c r="Q412" s="3">
        <v>0</v>
      </c>
      <c r="R412" s="3">
        <v>0</v>
      </c>
      <c r="S412" s="3">
        <v>0</v>
      </c>
      <c r="V412" s="20">
        <f t="shared" si="37"/>
        <v>63.5</v>
      </c>
      <c r="W412" s="20" t="str">
        <f t="shared" si="41"/>
        <v/>
      </c>
      <c r="AA412" s="90" t="str">
        <f t="shared" si="36"/>
        <v>Nordisk residual</v>
      </c>
      <c r="AC412" s="3">
        <f t="shared" si="38"/>
        <v>2.23</v>
      </c>
      <c r="AD412" s="3">
        <f t="shared" si="39"/>
        <v>258</v>
      </c>
      <c r="AE412" s="3">
        <f t="shared" si="40"/>
        <v>0.33</v>
      </c>
    </row>
    <row r="413" spans="1:31" ht="15" customHeight="1" x14ac:dyDescent="0.35">
      <c r="A413" s="3" t="s">
        <v>521</v>
      </c>
      <c r="B413" s="3" t="s">
        <v>533</v>
      </c>
      <c r="C413" s="3">
        <v>2013</v>
      </c>
      <c r="D413" s="3">
        <v>1.3</v>
      </c>
      <c r="E413" s="3" t="s">
        <v>621</v>
      </c>
      <c r="F413" s="3" t="s">
        <v>622</v>
      </c>
      <c r="G413" s="3">
        <v>2.23</v>
      </c>
      <c r="H413" s="3">
        <v>258</v>
      </c>
      <c r="I413" s="3">
        <v>0.33</v>
      </c>
      <c r="J413" s="3" t="s">
        <v>621</v>
      </c>
      <c r="K413" s="3" t="s">
        <v>621</v>
      </c>
      <c r="L413" s="3" t="s">
        <v>621</v>
      </c>
      <c r="M413" s="3" t="s">
        <v>621</v>
      </c>
      <c r="N413" s="3" t="s">
        <v>621</v>
      </c>
      <c r="O413" s="3" t="s">
        <v>621</v>
      </c>
      <c r="P413" s="3" t="s">
        <v>621</v>
      </c>
      <c r="Q413" s="3" t="s">
        <v>621</v>
      </c>
      <c r="R413" s="3" t="s">
        <v>621</v>
      </c>
      <c r="S413" s="3">
        <v>1E-3</v>
      </c>
      <c r="V413" s="20">
        <f t="shared" si="37"/>
        <v>1.3</v>
      </c>
      <c r="W413" s="20" t="str">
        <f t="shared" si="41"/>
        <v/>
      </c>
      <c r="AA413" s="90" t="str">
        <f t="shared" si="36"/>
        <v>Nordisk residual</v>
      </c>
      <c r="AC413" s="3">
        <f t="shared" si="38"/>
        <v>2.23</v>
      </c>
      <c r="AD413" s="3">
        <f t="shared" si="39"/>
        <v>258</v>
      </c>
      <c r="AE413" s="3">
        <f t="shared" si="40"/>
        <v>0.33</v>
      </c>
    </row>
    <row r="414" spans="1:31" ht="15" customHeight="1" x14ac:dyDescent="0.3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V414" s="20">
        <f t="shared" si="37"/>
        <v>0</v>
      </c>
      <c r="W414" s="20" t="str">
        <f t="shared" si="41"/>
        <v/>
      </c>
      <c r="AA414" s="90" t="str">
        <f t="shared" si="36"/>
        <v>Nordisk residual</v>
      </c>
      <c r="AC414" s="3">
        <f t="shared" si="38"/>
        <v>2.23</v>
      </c>
      <c r="AD414" s="3">
        <f t="shared" si="39"/>
        <v>258</v>
      </c>
      <c r="AE414" s="3">
        <f t="shared" si="40"/>
        <v>0.33</v>
      </c>
    </row>
    <row r="415" spans="1:31" ht="15" customHeight="1" x14ac:dyDescent="0.35">
      <c r="A415" s="3" t="s">
        <v>521</v>
      </c>
      <c r="B415" s="3" t="s">
        <v>535</v>
      </c>
      <c r="C415" s="3">
        <v>2013</v>
      </c>
      <c r="D415" s="3">
        <v>0.6</v>
      </c>
      <c r="E415" s="3" t="s">
        <v>621</v>
      </c>
      <c r="F415" s="3" t="s">
        <v>622</v>
      </c>
      <c r="G415" s="3">
        <v>2.23</v>
      </c>
      <c r="H415" s="3">
        <v>258</v>
      </c>
      <c r="I415" s="3">
        <v>0.33</v>
      </c>
      <c r="J415" s="3" t="s">
        <v>621</v>
      </c>
      <c r="K415" s="3" t="s">
        <v>621</v>
      </c>
      <c r="L415" s="3" t="s">
        <v>621</v>
      </c>
      <c r="M415" s="3" t="s">
        <v>621</v>
      </c>
      <c r="N415" s="3" t="s">
        <v>621</v>
      </c>
      <c r="O415" s="3" t="s">
        <v>621</v>
      </c>
      <c r="P415" s="3" t="s">
        <v>621</v>
      </c>
      <c r="Q415" s="3" t="s">
        <v>621</v>
      </c>
      <c r="R415" s="3" t="s">
        <v>621</v>
      </c>
      <c r="S415" s="3" t="s">
        <v>621</v>
      </c>
      <c r="V415" s="20">
        <f t="shared" si="37"/>
        <v>0.6</v>
      </c>
      <c r="W415" s="20" t="str">
        <f t="shared" si="41"/>
        <v/>
      </c>
      <c r="AA415" s="90" t="str">
        <f t="shared" si="36"/>
        <v>Nordisk residual</v>
      </c>
      <c r="AC415" s="3">
        <f t="shared" si="38"/>
        <v>2.23</v>
      </c>
      <c r="AD415" s="3">
        <f t="shared" si="39"/>
        <v>258</v>
      </c>
      <c r="AE415" s="3">
        <f t="shared" si="40"/>
        <v>0.33</v>
      </c>
    </row>
    <row r="416" spans="1:31" ht="15" customHeight="1" x14ac:dyDescent="0.35">
      <c r="A416" s="3" t="s">
        <v>536</v>
      </c>
      <c r="B416" s="3" t="s">
        <v>537</v>
      </c>
      <c r="C416" s="3">
        <v>2013</v>
      </c>
      <c r="D416" s="3">
        <v>0.2</v>
      </c>
      <c r="E416" s="3" t="s">
        <v>621</v>
      </c>
      <c r="F416" s="3" t="s">
        <v>622</v>
      </c>
      <c r="G416" s="3">
        <v>2.23</v>
      </c>
      <c r="H416" s="3">
        <v>258</v>
      </c>
      <c r="I416" s="3">
        <v>0.33</v>
      </c>
      <c r="J416" s="3" t="s">
        <v>621</v>
      </c>
      <c r="K416" s="3" t="s">
        <v>621</v>
      </c>
      <c r="L416" s="3" t="s">
        <v>621</v>
      </c>
      <c r="M416" s="3" t="s">
        <v>621</v>
      </c>
      <c r="N416" s="3" t="s">
        <v>621</v>
      </c>
      <c r="O416" s="3" t="s">
        <v>621</v>
      </c>
      <c r="P416" s="3" t="s">
        <v>621</v>
      </c>
      <c r="Q416" s="3" t="s">
        <v>621</v>
      </c>
      <c r="R416" s="3" t="s">
        <v>621</v>
      </c>
      <c r="S416" s="3" t="s">
        <v>621</v>
      </c>
      <c r="V416" s="20">
        <f t="shared" si="37"/>
        <v>0.2</v>
      </c>
      <c r="W416" s="20" t="str">
        <f t="shared" si="41"/>
        <v/>
      </c>
      <c r="AA416" s="90" t="str">
        <f t="shared" si="36"/>
        <v>Nordisk residual</v>
      </c>
      <c r="AC416" s="3">
        <f t="shared" si="38"/>
        <v>2.23</v>
      </c>
      <c r="AD416" s="3">
        <f t="shared" si="39"/>
        <v>258</v>
      </c>
      <c r="AE416" s="3">
        <f t="shared" si="40"/>
        <v>0.33</v>
      </c>
    </row>
    <row r="417" spans="1:31" ht="15" customHeight="1" x14ac:dyDescent="0.35">
      <c r="A417" s="3" t="s">
        <v>536</v>
      </c>
      <c r="B417" s="3" t="s">
        <v>538</v>
      </c>
      <c r="C417" s="3">
        <v>2013</v>
      </c>
      <c r="D417" s="3">
        <v>0.1</v>
      </c>
      <c r="E417" s="3" t="s">
        <v>621</v>
      </c>
      <c r="F417" s="3" t="s">
        <v>622</v>
      </c>
      <c r="G417" s="3">
        <v>2.23</v>
      </c>
      <c r="H417" s="3">
        <v>258</v>
      </c>
      <c r="I417" s="3">
        <v>0.33</v>
      </c>
      <c r="J417" s="3" t="s">
        <v>621</v>
      </c>
      <c r="K417" s="3" t="s">
        <v>621</v>
      </c>
      <c r="L417" s="3" t="s">
        <v>621</v>
      </c>
      <c r="M417" s="3" t="s">
        <v>621</v>
      </c>
      <c r="N417" s="3" t="s">
        <v>621</v>
      </c>
      <c r="O417" s="3" t="s">
        <v>621</v>
      </c>
      <c r="P417" s="3" t="s">
        <v>621</v>
      </c>
      <c r="Q417" s="3" t="s">
        <v>621</v>
      </c>
      <c r="R417" s="3" t="s">
        <v>621</v>
      </c>
      <c r="S417" s="3" t="s">
        <v>621</v>
      </c>
      <c r="V417" s="20">
        <f t="shared" si="37"/>
        <v>0.1</v>
      </c>
      <c r="W417" s="20" t="str">
        <f t="shared" si="41"/>
        <v/>
      </c>
      <c r="AA417" s="90" t="str">
        <f t="shared" si="36"/>
        <v>Nordisk residual</v>
      </c>
      <c r="AC417" s="3">
        <f t="shared" si="38"/>
        <v>2.23</v>
      </c>
      <c r="AD417" s="3">
        <f t="shared" si="39"/>
        <v>258</v>
      </c>
      <c r="AE417" s="3">
        <f t="shared" si="40"/>
        <v>0.33</v>
      </c>
    </row>
    <row r="418" spans="1:31" ht="15" customHeight="1" x14ac:dyDescent="0.35">
      <c r="A418" s="3" t="s">
        <v>536</v>
      </c>
      <c r="B418" s="3" t="s">
        <v>539</v>
      </c>
      <c r="C418" s="3">
        <v>2013</v>
      </c>
      <c r="D418" s="3">
        <v>1.3</v>
      </c>
      <c r="E418" s="3">
        <v>5.0999999999999996</v>
      </c>
      <c r="F418" s="3" t="s">
        <v>622</v>
      </c>
      <c r="G418" s="3">
        <v>2.23</v>
      </c>
      <c r="H418" s="3">
        <v>258</v>
      </c>
      <c r="I418" s="3">
        <v>0.33</v>
      </c>
      <c r="J418" s="3" t="s">
        <v>621</v>
      </c>
      <c r="K418" s="3" t="s">
        <v>621</v>
      </c>
      <c r="L418" s="3" t="s">
        <v>621</v>
      </c>
      <c r="M418" s="3" t="s">
        <v>621</v>
      </c>
      <c r="N418" s="3" t="s">
        <v>621</v>
      </c>
      <c r="O418" s="3" t="s">
        <v>621</v>
      </c>
      <c r="P418" s="3" t="s">
        <v>621</v>
      </c>
      <c r="Q418" s="3" t="s">
        <v>621</v>
      </c>
      <c r="R418" s="3" t="s">
        <v>621</v>
      </c>
      <c r="S418" s="3" t="s">
        <v>621</v>
      </c>
      <c r="V418" s="20">
        <f t="shared" si="37"/>
        <v>1.3</v>
      </c>
      <c r="W418" s="20" t="str">
        <f t="shared" si="41"/>
        <v/>
      </c>
      <c r="AA418" s="90" t="str">
        <f t="shared" si="36"/>
        <v>Nordisk residual</v>
      </c>
      <c r="AC418" s="3">
        <f t="shared" si="38"/>
        <v>2.23</v>
      </c>
      <c r="AD418" s="3">
        <f t="shared" si="39"/>
        <v>258</v>
      </c>
      <c r="AE418" s="3">
        <f t="shared" si="40"/>
        <v>0.33</v>
      </c>
    </row>
    <row r="419" spans="1:31" ht="15" customHeight="1" x14ac:dyDescent="0.35">
      <c r="A419" s="3" t="s">
        <v>540</v>
      </c>
      <c r="B419" s="3" t="s">
        <v>541</v>
      </c>
      <c r="C419" s="3">
        <v>2013</v>
      </c>
      <c r="D419" s="3" t="s">
        <v>621</v>
      </c>
      <c r="E419" s="3" t="s">
        <v>621</v>
      </c>
      <c r="F419" s="3" t="s">
        <v>789</v>
      </c>
      <c r="G419" s="3">
        <v>1.3</v>
      </c>
      <c r="H419" s="3">
        <v>30</v>
      </c>
      <c r="I419" s="3">
        <v>0</v>
      </c>
      <c r="J419" s="3" t="s">
        <v>621</v>
      </c>
      <c r="K419" s="3" t="s">
        <v>621</v>
      </c>
      <c r="L419" s="3" t="s">
        <v>621</v>
      </c>
      <c r="M419" s="3" t="s">
        <v>621</v>
      </c>
      <c r="N419" s="3" t="s">
        <v>621</v>
      </c>
      <c r="O419" s="3" t="s">
        <v>621</v>
      </c>
      <c r="P419" s="3" t="s">
        <v>621</v>
      </c>
      <c r="Q419" s="3" t="s">
        <v>621</v>
      </c>
      <c r="R419" s="3" t="s">
        <v>621</v>
      </c>
      <c r="S419" s="3" t="s">
        <v>621</v>
      </c>
      <c r="V419" s="20">
        <f t="shared" si="37"/>
        <v>0</v>
      </c>
      <c r="W419" s="20" t="str">
        <f t="shared" si="41"/>
        <v/>
      </c>
      <c r="AA419" s="90" t="str">
        <f t="shared" si="36"/>
        <v>'Vind. vatten. biobränsle'</v>
      </c>
      <c r="AC419" s="3">
        <f t="shared" si="38"/>
        <v>1.3</v>
      </c>
      <c r="AD419" s="3">
        <f t="shared" si="39"/>
        <v>30</v>
      </c>
      <c r="AE419" s="3">
        <f t="shared" si="40"/>
        <v>0</v>
      </c>
    </row>
    <row r="420" spans="1:31" ht="15" customHeight="1" x14ac:dyDescent="0.35">
      <c r="A420" s="3" t="s">
        <v>540</v>
      </c>
      <c r="B420" s="3" t="s">
        <v>542</v>
      </c>
      <c r="C420" s="3">
        <v>2013</v>
      </c>
      <c r="D420" s="3">
        <v>0.109</v>
      </c>
      <c r="E420" s="3" t="s">
        <v>621</v>
      </c>
      <c r="F420" s="3" t="s">
        <v>790</v>
      </c>
      <c r="G420" s="3">
        <v>1.1000000000000001</v>
      </c>
      <c r="H420" s="3">
        <v>1.4999999999999999E-4</v>
      </c>
      <c r="I420" s="3">
        <v>0</v>
      </c>
      <c r="J420" s="3" t="s">
        <v>621</v>
      </c>
      <c r="K420" s="3" t="s">
        <v>621</v>
      </c>
      <c r="L420" s="3" t="s">
        <v>621</v>
      </c>
      <c r="M420" s="3" t="s">
        <v>621</v>
      </c>
      <c r="N420" s="3" t="s">
        <v>621</v>
      </c>
      <c r="O420" s="3" t="s">
        <v>621</v>
      </c>
      <c r="P420" s="3" t="s">
        <v>621</v>
      </c>
      <c r="Q420" s="3" t="s">
        <v>621</v>
      </c>
      <c r="R420" s="3" t="s">
        <v>621</v>
      </c>
      <c r="S420" s="3" t="s">
        <v>621</v>
      </c>
      <c r="V420" s="20">
        <f t="shared" si="37"/>
        <v>0.109</v>
      </c>
      <c r="W420" s="20" t="str">
        <f t="shared" si="41"/>
        <v/>
      </c>
      <c r="AA420" s="90" t="str">
        <f t="shared" si="36"/>
        <v>'Vattenel EPD'</v>
      </c>
      <c r="AC420" s="3">
        <f t="shared" si="38"/>
        <v>1.1000000000000001</v>
      </c>
      <c r="AD420" s="3">
        <f t="shared" si="39"/>
        <v>1.4999999999999999E-4</v>
      </c>
      <c r="AE420" s="3">
        <f t="shared" si="40"/>
        <v>0</v>
      </c>
    </row>
    <row r="421" spans="1:31" ht="15" customHeight="1" x14ac:dyDescent="0.35">
      <c r="A421" s="3" t="s">
        <v>540</v>
      </c>
      <c r="B421" s="3" t="s">
        <v>543</v>
      </c>
      <c r="C421" s="3">
        <v>2013</v>
      </c>
      <c r="D421" s="3">
        <v>0.157</v>
      </c>
      <c r="E421" s="3" t="s">
        <v>621</v>
      </c>
      <c r="F421" s="3" t="s">
        <v>790</v>
      </c>
      <c r="G421" s="3">
        <v>1.1000000000000001</v>
      </c>
      <c r="H421" s="3">
        <v>1.4999999999999999E-4</v>
      </c>
      <c r="I421" s="3">
        <v>0</v>
      </c>
      <c r="J421" s="3" t="s">
        <v>621</v>
      </c>
      <c r="K421" s="3" t="s">
        <v>621</v>
      </c>
      <c r="L421" s="3" t="s">
        <v>621</v>
      </c>
      <c r="M421" s="3" t="s">
        <v>621</v>
      </c>
      <c r="N421" s="3" t="s">
        <v>621</v>
      </c>
      <c r="O421" s="3" t="s">
        <v>621</v>
      </c>
      <c r="P421" s="3" t="s">
        <v>621</v>
      </c>
      <c r="Q421" s="3" t="s">
        <v>621</v>
      </c>
      <c r="R421" s="3" t="s">
        <v>621</v>
      </c>
      <c r="S421" s="3" t="s">
        <v>621</v>
      </c>
      <c r="V421" s="20">
        <f t="shared" si="37"/>
        <v>0.157</v>
      </c>
      <c r="W421" s="20" t="str">
        <f t="shared" si="41"/>
        <v/>
      </c>
      <c r="AA421" s="90" t="str">
        <f t="shared" si="36"/>
        <v>'Vattenel EPD'</v>
      </c>
      <c r="AC421" s="3">
        <f t="shared" si="38"/>
        <v>1.1000000000000001</v>
      </c>
      <c r="AD421" s="3">
        <f t="shared" si="39"/>
        <v>1.4999999999999999E-4</v>
      </c>
      <c r="AE421" s="3">
        <f t="shared" si="40"/>
        <v>0</v>
      </c>
    </row>
    <row r="422" spans="1:31" ht="15" customHeight="1" x14ac:dyDescent="0.35">
      <c r="A422" s="3" t="s">
        <v>540</v>
      </c>
      <c r="B422" s="3" t="s">
        <v>544</v>
      </c>
      <c r="C422" s="3">
        <v>2013</v>
      </c>
      <c r="D422" s="3">
        <v>0.20899999999999999</v>
      </c>
      <c r="E422" s="3" t="s">
        <v>621</v>
      </c>
      <c r="F422" s="3" t="s">
        <v>790</v>
      </c>
      <c r="G422" s="3">
        <v>1.1000000000000001</v>
      </c>
      <c r="H422" s="3">
        <v>1.4999999999999999E-4</v>
      </c>
      <c r="I422" s="3">
        <v>0</v>
      </c>
      <c r="J422" s="3" t="s">
        <v>621</v>
      </c>
      <c r="K422" s="3" t="s">
        <v>621</v>
      </c>
      <c r="L422" s="3" t="s">
        <v>621</v>
      </c>
      <c r="M422" s="3" t="s">
        <v>621</v>
      </c>
      <c r="N422" s="3" t="s">
        <v>621</v>
      </c>
      <c r="O422" s="3" t="s">
        <v>621</v>
      </c>
      <c r="P422" s="3" t="s">
        <v>621</v>
      </c>
      <c r="Q422" s="3" t="s">
        <v>621</v>
      </c>
      <c r="R422" s="3" t="s">
        <v>621</v>
      </c>
      <c r="S422" s="3" t="s">
        <v>621</v>
      </c>
      <c r="V422" s="20">
        <f t="shared" si="37"/>
        <v>0.20899999999999999</v>
      </c>
      <c r="W422" s="20" t="str">
        <f t="shared" si="41"/>
        <v/>
      </c>
      <c r="AA422" s="90" t="str">
        <f t="shared" si="36"/>
        <v>'Vattenel EPD'</v>
      </c>
      <c r="AC422" s="3">
        <f t="shared" si="38"/>
        <v>1.1000000000000001</v>
      </c>
      <c r="AD422" s="3">
        <f t="shared" si="39"/>
        <v>1.4999999999999999E-4</v>
      </c>
      <c r="AE422" s="3">
        <f t="shared" si="40"/>
        <v>0</v>
      </c>
    </row>
    <row r="423" spans="1:31" ht="15" customHeight="1" x14ac:dyDescent="0.35">
      <c r="A423" s="3" t="s">
        <v>540</v>
      </c>
      <c r="B423" s="3" t="s">
        <v>545</v>
      </c>
      <c r="C423" s="3">
        <v>2013</v>
      </c>
      <c r="D423" s="3">
        <v>1.845</v>
      </c>
      <c r="E423" s="3" t="s">
        <v>621</v>
      </c>
      <c r="F423" s="3" t="s">
        <v>790</v>
      </c>
      <c r="G423" s="3">
        <v>1.1000000000000001</v>
      </c>
      <c r="H423" s="3">
        <v>1.4999999999999999E-4</v>
      </c>
      <c r="I423" s="3">
        <v>0</v>
      </c>
      <c r="J423" s="3" t="s">
        <v>621</v>
      </c>
      <c r="K423" s="3" t="s">
        <v>621</v>
      </c>
      <c r="L423" s="3" t="s">
        <v>621</v>
      </c>
      <c r="M423" s="3" t="s">
        <v>621</v>
      </c>
      <c r="N423" s="3" t="s">
        <v>621</v>
      </c>
      <c r="O423" s="3" t="s">
        <v>621</v>
      </c>
      <c r="P423" s="3" t="s">
        <v>621</v>
      </c>
      <c r="Q423" s="3" t="s">
        <v>621</v>
      </c>
      <c r="R423" s="3" t="s">
        <v>621</v>
      </c>
      <c r="S423" s="3" t="s">
        <v>621</v>
      </c>
      <c r="V423" s="20">
        <f t="shared" si="37"/>
        <v>1.845</v>
      </c>
      <c r="W423" s="20" t="str">
        <f t="shared" si="41"/>
        <v/>
      </c>
      <c r="AA423" s="90" t="str">
        <f t="shared" si="36"/>
        <v>'Vattenel EPD'</v>
      </c>
      <c r="AC423" s="3">
        <f t="shared" si="38"/>
        <v>1.1000000000000001</v>
      </c>
      <c r="AD423" s="3">
        <f t="shared" si="39"/>
        <v>1.4999999999999999E-4</v>
      </c>
      <c r="AE423" s="3">
        <f t="shared" si="40"/>
        <v>0</v>
      </c>
    </row>
    <row r="424" spans="1:31" ht="15" customHeight="1" x14ac:dyDescent="0.35">
      <c r="A424" s="3" t="s">
        <v>546</v>
      </c>
      <c r="B424" s="3" t="s">
        <v>547</v>
      </c>
      <c r="C424" s="3">
        <v>2013</v>
      </c>
      <c r="D424" s="3">
        <v>0.04</v>
      </c>
      <c r="E424" s="3" t="s">
        <v>621</v>
      </c>
      <c r="F424" s="3" t="s">
        <v>622</v>
      </c>
      <c r="G424" s="3">
        <v>2.23</v>
      </c>
      <c r="H424" s="3">
        <v>258</v>
      </c>
      <c r="I424" s="3">
        <v>0.33</v>
      </c>
      <c r="J424" s="3" t="s">
        <v>621</v>
      </c>
      <c r="K424" s="3" t="s">
        <v>621</v>
      </c>
      <c r="L424" s="3" t="s">
        <v>621</v>
      </c>
      <c r="M424" s="3" t="s">
        <v>621</v>
      </c>
      <c r="N424" s="3" t="s">
        <v>621</v>
      </c>
      <c r="O424" s="3" t="s">
        <v>621</v>
      </c>
      <c r="P424" s="3" t="s">
        <v>621</v>
      </c>
      <c r="Q424" s="3" t="s">
        <v>621</v>
      </c>
      <c r="R424" s="3" t="s">
        <v>621</v>
      </c>
      <c r="S424" s="3" t="s">
        <v>621</v>
      </c>
      <c r="V424" s="20">
        <f t="shared" si="37"/>
        <v>0.04</v>
      </c>
      <c r="W424" s="20" t="str">
        <f t="shared" si="41"/>
        <v/>
      </c>
      <c r="AA424" s="90" t="str">
        <f t="shared" si="36"/>
        <v>Nordisk residual</v>
      </c>
      <c r="AC424" s="3">
        <f t="shared" si="38"/>
        <v>2.23</v>
      </c>
      <c r="AD424" s="3">
        <f t="shared" si="39"/>
        <v>258</v>
      </c>
      <c r="AE424" s="3">
        <f t="shared" si="40"/>
        <v>0.33</v>
      </c>
    </row>
    <row r="425" spans="1:31" ht="15" customHeight="1" x14ac:dyDescent="0.35">
      <c r="A425" s="3" t="s">
        <v>546</v>
      </c>
      <c r="B425" s="3" t="s">
        <v>548</v>
      </c>
      <c r="C425" s="3">
        <v>2013</v>
      </c>
      <c r="D425" s="3" t="s">
        <v>621</v>
      </c>
      <c r="E425" s="3" t="s">
        <v>621</v>
      </c>
      <c r="F425" s="3" t="s">
        <v>622</v>
      </c>
      <c r="G425" s="3">
        <v>2.23</v>
      </c>
      <c r="H425" s="3">
        <v>258</v>
      </c>
      <c r="I425" s="3">
        <v>0.33</v>
      </c>
      <c r="J425" s="3" t="s">
        <v>621</v>
      </c>
      <c r="K425" s="3" t="s">
        <v>621</v>
      </c>
      <c r="L425" s="3" t="s">
        <v>621</v>
      </c>
      <c r="M425" s="3" t="s">
        <v>621</v>
      </c>
      <c r="N425" s="3" t="s">
        <v>621</v>
      </c>
      <c r="O425" s="3" t="s">
        <v>621</v>
      </c>
      <c r="P425" s="3" t="s">
        <v>621</v>
      </c>
      <c r="Q425" s="3" t="s">
        <v>621</v>
      </c>
      <c r="R425" s="3" t="s">
        <v>621</v>
      </c>
      <c r="S425" s="3" t="s">
        <v>621</v>
      </c>
      <c r="V425" s="20">
        <f t="shared" si="37"/>
        <v>0</v>
      </c>
      <c r="W425" s="20" t="str">
        <f t="shared" si="41"/>
        <v/>
      </c>
      <c r="AA425" s="90" t="str">
        <f t="shared" si="36"/>
        <v>Nordisk residual</v>
      </c>
      <c r="AC425" s="3">
        <f t="shared" si="38"/>
        <v>2.23</v>
      </c>
      <c r="AD425" s="3">
        <f t="shared" si="39"/>
        <v>258</v>
      </c>
      <c r="AE425" s="3">
        <f t="shared" si="40"/>
        <v>0.33</v>
      </c>
    </row>
    <row r="426" spans="1:31" ht="15" customHeight="1" x14ac:dyDescent="0.35">
      <c r="A426" s="3" t="s">
        <v>546</v>
      </c>
      <c r="B426" s="3" t="s">
        <v>549</v>
      </c>
      <c r="C426" s="3">
        <v>2013</v>
      </c>
      <c r="D426" s="3">
        <v>0.6</v>
      </c>
      <c r="E426" s="3" t="s">
        <v>621</v>
      </c>
      <c r="F426" s="3" t="s">
        <v>622</v>
      </c>
      <c r="G426" s="3">
        <v>2.23</v>
      </c>
      <c r="H426" s="3">
        <v>258</v>
      </c>
      <c r="I426" s="3">
        <v>0.33</v>
      </c>
      <c r="J426" s="3" t="s">
        <v>621</v>
      </c>
      <c r="K426" s="3" t="s">
        <v>621</v>
      </c>
      <c r="L426" s="3" t="s">
        <v>621</v>
      </c>
      <c r="M426" s="3" t="s">
        <v>621</v>
      </c>
      <c r="N426" s="3" t="s">
        <v>621</v>
      </c>
      <c r="O426" s="3" t="s">
        <v>621</v>
      </c>
      <c r="P426" s="3" t="s">
        <v>621</v>
      </c>
      <c r="Q426" s="3" t="s">
        <v>621</v>
      </c>
      <c r="R426" s="3" t="s">
        <v>621</v>
      </c>
      <c r="S426" s="3" t="s">
        <v>621</v>
      </c>
      <c r="V426" s="20">
        <f t="shared" si="37"/>
        <v>0.6</v>
      </c>
      <c r="W426" s="20" t="str">
        <f t="shared" si="41"/>
        <v/>
      </c>
      <c r="AA426" s="90" t="str">
        <f t="shared" si="36"/>
        <v>Nordisk residual</v>
      </c>
      <c r="AC426" s="3">
        <f t="shared" si="38"/>
        <v>2.23</v>
      </c>
      <c r="AD426" s="3">
        <f t="shared" si="39"/>
        <v>258</v>
      </c>
      <c r="AE426" s="3">
        <f t="shared" si="40"/>
        <v>0.33</v>
      </c>
    </row>
    <row r="427" spans="1:31" ht="15" customHeight="1" x14ac:dyDescent="0.35">
      <c r="A427" s="3" t="s">
        <v>550</v>
      </c>
      <c r="B427" s="3" t="s">
        <v>551</v>
      </c>
      <c r="C427" s="3">
        <v>2013</v>
      </c>
      <c r="D427" s="3">
        <v>8.6449999999999996</v>
      </c>
      <c r="E427" s="3" t="s">
        <v>621</v>
      </c>
      <c r="F427" s="3" t="s">
        <v>791</v>
      </c>
      <c r="G427" s="3">
        <v>2</v>
      </c>
      <c r="H427" s="3">
        <v>0</v>
      </c>
      <c r="I427" s="3">
        <v>0</v>
      </c>
      <c r="J427" s="3" t="s">
        <v>621</v>
      </c>
      <c r="K427" s="3" t="s">
        <v>621</v>
      </c>
      <c r="L427" s="3" t="s">
        <v>621</v>
      </c>
      <c r="M427" s="3" t="s">
        <v>621</v>
      </c>
      <c r="N427" s="3" t="s">
        <v>621</v>
      </c>
      <c r="O427" s="3" t="s">
        <v>621</v>
      </c>
      <c r="P427" s="3" t="s">
        <v>621</v>
      </c>
      <c r="Q427" s="3" t="s">
        <v>621</v>
      </c>
      <c r="R427" s="3" t="s">
        <v>621</v>
      </c>
      <c r="S427" s="3" t="s">
        <v>621</v>
      </c>
      <c r="V427" s="20">
        <f t="shared" si="37"/>
        <v>8.6449999999999996</v>
      </c>
      <c r="W427" s="20" t="str">
        <f t="shared" si="41"/>
        <v/>
      </c>
      <c r="AA427" s="90" t="str">
        <f t="shared" si="36"/>
        <v>'Bio Energi'</v>
      </c>
      <c r="AC427" s="3">
        <f t="shared" si="38"/>
        <v>2</v>
      </c>
      <c r="AD427" s="3">
        <f t="shared" si="39"/>
        <v>0</v>
      </c>
      <c r="AE427" s="3">
        <f t="shared" si="40"/>
        <v>0</v>
      </c>
    </row>
    <row r="428" spans="1:31" ht="15" customHeight="1" x14ac:dyDescent="0.35">
      <c r="A428" s="3" t="s">
        <v>550</v>
      </c>
      <c r="B428" s="3" t="s">
        <v>552</v>
      </c>
      <c r="C428" s="3">
        <v>2013</v>
      </c>
      <c r="D428" s="3">
        <v>0.08</v>
      </c>
      <c r="E428" s="3" t="s">
        <v>621</v>
      </c>
      <c r="F428" s="3" t="s">
        <v>791</v>
      </c>
      <c r="G428" s="3">
        <v>2</v>
      </c>
      <c r="H428" s="3">
        <v>0</v>
      </c>
      <c r="I428" s="3">
        <v>0</v>
      </c>
      <c r="J428" s="3" t="s">
        <v>621</v>
      </c>
      <c r="K428" s="3" t="s">
        <v>621</v>
      </c>
      <c r="L428" s="3" t="s">
        <v>621</v>
      </c>
      <c r="M428" s="3" t="s">
        <v>621</v>
      </c>
      <c r="N428" s="3" t="s">
        <v>621</v>
      </c>
      <c r="O428" s="3" t="s">
        <v>621</v>
      </c>
      <c r="P428" s="3" t="s">
        <v>621</v>
      </c>
      <c r="Q428" s="3" t="s">
        <v>621</v>
      </c>
      <c r="R428" s="3" t="s">
        <v>621</v>
      </c>
      <c r="S428" s="3" t="s">
        <v>621</v>
      </c>
      <c r="V428" s="20">
        <f t="shared" si="37"/>
        <v>0.08</v>
      </c>
      <c r="W428" s="20" t="str">
        <f t="shared" si="41"/>
        <v/>
      </c>
      <c r="AA428" s="90" t="str">
        <f t="shared" si="36"/>
        <v>'Bio Energi'</v>
      </c>
      <c r="AC428" s="3">
        <f t="shared" si="38"/>
        <v>2</v>
      </c>
      <c r="AD428" s="3">
        <f t="shared" si="39"/>
        <v>0</v>
      </c>
      <c r="AE428" s="3">
        <f t="shared" si="40"/>
        <v>0</v>
      </c>
    </row>
    <row r="429" spans="1:31" ht="15" customHeight="1" x14ac:dyDescent="0.35">
      <c r="A429" s="3" t="s">
        <v>550</v>
      </c>
      <c r="B429" s="3" t="s">
        <v>553</v>
      </c>
      <c r="C429" s="3">
        <v>2013</v>
      </c>
      <c r="D429" s="3" t="s">
        <v>621</v>
      </c>
      <c r="E429" s="3" t="s">
        <v>621</v>
      </c>
      <c r="F429" s="3" t="s">
        <v>791</v>
      </c>
      <c r="G429" s="3">
        <v>2</v>
      </c>
      <c r="H429" s="3">
        <v>0</v>
      </c>
      <c r="I429" s="3">
        <v>0</v>
      </c>
      <c r="J429" s="3" t="s">
        <v>621</v>
      </c>
      <c r="K429" s="3" t="s">
        <v>621</v>
      </c>
      <c r="L429" s="3" t="s">
        <v>621</v>
      </c>
      <c r="M429" s="3" t="s">
        <v>621</v>
      </c>
      <c r="N429" s="3" t="s">
        <v>621</v>
      </c>
      <c r="O429" s="3" t="s">
        <v>621</v>
      </c>
      <c r="P429" s="3" t="s">
        <v>621</v>
      </c>
      <c r="Q429" s="3" t="s">
        <v>621</v>
      </c>
      <c r="R429" s="3" t="s">
        <v>621</v>
      </c>
      <c r="S429" s="3" t="s">
        <v>621</v>
      </c>
      <c r="V429" s="20">
        <f t="shared" si="37"/>
        <v>0</v>
      </c>
      <c r="W429" s="20" t="str">
        <f t="shared" si="41"/>
        <v/>
      </c>
      <c r="AA429" s="90" t="str">
        <f t="shared" si="36"/>
        <v>'Bio Energi'</v>
      </c>
      <c r="AC429" s="3">
        <f t="shared" si="38"/>
        <v>2</v>
      </c>
      <c r="AD429" s="3">
        <f t="shared" si="39"/>
        <v>0</v>
      </c>
      <c r="AE429" s="3">
        <f t="shared" si="40"/>
        <v>0</v>
      </c>
    </row>
    <row r="430" spans="1:31" ht="15" customHeight="1" x14ac:dyDescent="0.35">
      <c r="A430" s="3" t="s">
        <v>550</v>
      </c>
      <c r="B430" s="3" t="s">
        <v>554</v>
      </c>
      <c r="C430" s="3">
        <v>2013</v>
      </c>
      <c r="D430" s="3">
        <v>0.04</v>
      </c>
      <c r="E430" s="3" t="s">
        <v>621</v>
      </c>
      <c r="F430" s="3" t="s">
        <v>791</v>
      </c>
      <c r="G430" s="3">
        <v>2</v>
      </c>
      <c r="H430" s="3">
        <v>0</v>
      </c>
      <c r="I430" s="3">
        <v>0</v>
      </c>
      <c r="J430" s="3" t="s">
        <v>621</v>
      </c>
      <c r="K430" s="3" t="s">
        <v>621</v>
      </c>
      <c r="L430" s="3" t="s">
        <v>621</v>
      </c>
      <c r="M430" s="3" t="s">
        <v>621</v>
      </c>
      <c r="N430" s="3" t="s">
        <v>621</v>
      </c>
      <c r="O430" s="3" t="s">
        <v>621</v>
      </c>
      <c r="P430" s="3" t="s">
        <v>621</v>
      </c>
      <c r="Q430" s="3" t="s">
        <v>621</v>
      </c>
      <c r="R430" s="3" t="s">
        <v>621</v>
      </c>
      <c r="S430" s="3" t="s">
        <v>621</v>
      </c>
      <c r="V430" s="20">
        <f t="shared" si="37"/>
        <v>0.04</v>
      </c>
      <c r="W430" s="20" t="str">
        <f t="shared" si="41"/>
        <v/>
      </c>
      <c r="AA430" s="90" t="str">
        <f t="shared" si="36"/>
        <v>'Bio Energi'</v>
      </c>
      <c r="AC430" s="3">
        <f t="shared" si="38"/>
        <v>2</v>
      </c>
      <c r="AD430" s="3">
        <f t="shared" si="39"/>
        <v>0</v>
      </c>
      <c r="AE430" s="3">
        <f t="shared" si="40"/>
        <v>0</v>
      </c>
    </row>
    <row r="431" spans="1:31" ht="15" customHeight="1" x14ac:dyDescent="0.35">
      <c r="A431" s="3" t="s">
        <v>550</v>
      </c>
      <c r="B431" s="3" t="s">
        <v>555</v>
      </c>
      <c r="C431" s="3">
        <v>2013</v>
      </c>
      <c r="D431" s="3">
        <v>0.13</v>
      </c>
      <c r="E431" s="3" t="s">
        <v>621</v>
      </c>
      <c r="F431" s="3" t="s">
        <v>791</v>
      </c>
      <c r="G431" s="3">
        <v>2</v>
      </c>
      <c r="H431" s="3">
        <v>0</v>
      </c>
      <c r="I431" s="3">
        <v>0</v>
      </c>
      <c r="J431" s="3" t="s">
        <v>621</v>
      </c>
      <c r="K431" s="3" t="s">
        <v>621</v>
      </c>
      <c r="L431" s="3" t="s">
        <v>621</v>
      </c>
      <c r="M431" s="3" t="s">
        <v>621</v>
      </c>
      <c r="N431" s="3" t="s">
        <v>621</v>
      </c>
      <c r="O431" s="3" t="s">
        <v>621</v>
      </c>
      <c r="P431" s="3" t="s">
        <v>621</v>
      </c>
      <c r="Q431" s="3" t="s">
        <v>621</v>
      </c>
      <c r="R431" s="3" t="s">
        <v>621</v>
      </c>
      <c r="S431" s="3" t="s">
        <v>621</v>
      </c>
      <c r="V431" s="20">
        <f t="shared" si="37"/>
        <v>0.13</v>
      </c>
      <c r="W431" s="20" t="str">
        <f t="shared" si="41"/>
        <v/>
      </c>
      <c r="AA431" s="90" t="str">
        <f t="shared" si="36"/>
        <v>'Bio Energi'</v>
      </c>
      <c r="AC431" s="3">
        <f t="shared" si="38"/>
        <v>2</v>
      </c>
      <c r="AD431" s="3">
        <f t="shared" si="39"/>
        <v>0</v>
      </c>
      <c r="AE431" s="3">
        <f t="shared" si="40"/>
        <v>0</v>
      </c>
    </row>
    <row r="432" spans="1:31" ht="15" customHeight="1" x14ac:dyDescent="0.35">
      <c r="A432" s="3" t="s">
        <v>550</v>
      </c>
      <c r="B432" s="3" t="s">
        <v>556</v>
      </c>
      <c r="C432" s="3">
        <v>2013</v>
      </c>
      <c r="D432" s="3">
        <v>0.08</v>
      </c>
      <c r="E432" s="3" t="s">
        <v>621</v>
      </c>
      <c r="F432" s="3" t="s">
        <v>791</v>
      </c>
      <c r="G432" s="3">
        <v>2</v>
      </c>
      <c r="H432" s="3">
        <v>0</v>
      </c>
      <c r="I432" s="3">
        <v>0</v>
      </c>
      <c r="J432" s="3" t="s">
        <v>621</v>
      </c>
      <c r="K432" s="3" t="s">
        <v>621</v>
      </c>
      <c r="L432" s="3" t="s">
        <v>621</v>
      </c>
      <c r="M432" s="3" t="s">
        <v>621</v>
      </c>
      <c r="N432" s="3" t="s">
        <v>621</v>
      </c>
      <c r="O432" s="3" t="s">
        <v>621</v>
      </c>
      <c r="P432" s="3" t="s">
        <v>621</v>
      </c>
      <c r="Q432" s="3" t="s">
        <v>621</v>
      </c>
      <c r="R432" s="3" t="s">
        <v>621</v>
      </c>
      <c r="S432" s="3" t="s">
        <v>621</v>
      </c>
      <c r="V432" s="20">
        <f t="shared" si="37"/>
        <v>0.08</v>
      </c>
      <c r="W432" s="20" t="str">
        <f t="shared" si="41"/>
        <v/>
      </c>
      <c r="AA432" s="90" t="str">
        <f t="shared" si="36"/>
        <v>'Bio Energi'</v>
      </c>
      <c r="AC432" s="3">
        <f t="shared" si="38"/>
        <v>2</v>
      </c>
      <c r="AD432" s="3">
        <f t="shared" si="39"/>
        <v>0</v>
      </c>
      <c r="AE432" s="3">
        <f t="shared" si="40"/>
        <v>0</v>
      </c>
    </row>
    <row r="433" spans="1:31" ht="15" customHeight="1" x14ac:dyDescent="0.35">
      <c r="A433" s="3" t="s">
        <v>550</v>
      </c>
      <c r="B433" s="3" t="s">
        <v>557</v>
      </c>
      <c r="C433" s="3">
        <v>2013</v>
      </c>
      <c r="D433" s="3">
        <v>2.39</v>
      </c>
      <c r="E433" s="3">
        <v>0</v>
      </c>
      <c r="F433" s="3" t="s">
        <v>791</v>
      </c>
      <c r="G433" s="3">
        <v>2</v>
      </c>
      <c r="H433" s="3">
        <v>0</v>
      </c>
      <c r="I433" s="3">
        <v>0</v>
      </c>
      <c r="J433" s="3" t="s">
        <v>621</v>
      </c>
      <c r="K433" s="3" t="s">
        <v>621</v>
      </c>
      <c r="L433" s="3" t="s">
        <v>621</v>
      </c>
      <c r="M433" s="3" t="s">
        <v>621</v>
      </c>
      <c r="N433" s="3" t="s">
        <v>621</v>
      </c>
      <c r="O433" s="3" t="s">
        <v>621</v>
      </c>
      <c r="P433" s="3" t="s">
        <v>621</v>
      </c>
      <c r="Q433" s="3" t="s">
        <v>621</v>
      </c>
      <c r="R433" s="3" t="s">
        <v>621</v>
      </c>
      <c r="S433" s="3" t="s">
        <v>621</v>
      </c>
      <c r="V433" s="20">
        <f t="shared" si="37"/>
        <v>2.39</v>
      </c>
      <c r="W433" s="20" t="str">
        <f t="shared" si="41"/>
        <v/>
      </c>
      <c r="AA433" s="90" t="str">
        <f t="shared" si="36"/>
        <v>'Bio Energi'</v>
      </c>
      <c r="AC433" s="3">
        <f t="shared" si="38"/>
        <v>2</v>
      </c>
      <c r="AD433" s="3">
        <f t="shared" si="39"/>
        <v>0</v>
      </c>
      <c r="AE433" s="3">
        <f t="shared" si="40"/>
        <v>0</v>
      </c>
    </row>
    <row r="434" spans="1:31" ht="15" customHeight="1" x14ac:dyDescent="0.35">
      <c r="A434" s="3" t="s">
        <v>550</v>
      </c>
      <c r="B434" s="3" t="s">
        <v>558</v>
      </c>
      <c r="C434" s="3">
        <v>2013</v>
      </c>
      <c r="D434" s="3">
        <v>5.42</v>
      </c>
      <c r="E434" s="3">
        <v>0</v>
      </c>
      <c r="F434" s="3" t="s">
        <v>791</v>
      </c>
      <c r="G434" s="3">
        <v>2</v>
      </c>
      <c r="H434" s="3">
        <v>0</v>
      </c>
      <c r="I434" s="3">
        <v>0</v>
      </c>
      <c r="J434" s="3" t="s">
        <v>621</v>
      </c>
      <c r="K434" s="3" t="s">
        <v>621</v>
      </c>
      <c r="L434" s="3" t="s">
        <v>621</v>
      </c>
      <c r="M434" s="3" t="s">
        <v>621</v>
      </c>
      <c r="N434" s="3" t="s">
        <v>621</v>
      </c>
      <c r="O434" s="3" t="s">
        <v>621</v>
      </c>
      <c r="P434" s="3" t="s">
        <v>621</v>
      </c>
      <c r="Q434" s="3" t="s">
        <v>621</v>
      </c>
      <c r="R434" s="3" t="s">
        <v>621</v>
      </c>
      <c r="S434" s="3" t="s">
        <v>621</v>
      </c>
      <c r="V434" s="20">
        <f t="shared" si="37"/>
        <v>5.42</v>
      </c>
      <c r="W434" s="20" t="str">
        <f t="shared" si="41"/>
        <v/>
      </c>
      <c r="AA434" s="90" t="str">
        <f t="shared" si="36"/>
        <v>'Bio Energi'</v>
      </c>
      <c r="AC434" s="3">
        <f t="shared" si="38"/>
        <v>2</v>
      </c>
      <c r="AD434" s="3">
        <f t="shared" si="39"/>
        <v>0</v>
      </c>
      <c r="AE434" s="3">
        <f t="shared" si="40"/>
        <v>0</v>
      </c>
    </row>
    <row r="435" spans="1:31" ht="15" customHeight="1" x14ac:dyDescent="0.35">
      <c r="A435" s="3" t="s">
        <v>550</v>
      </c>
      <c r="B435" s="3" t="s">
        <v>559</v>
      </c>
      <c r="C435" s="3">
        <v>2013</v>
      </c>
      <c r="D435" s="3">
        <v>0.97699999999999998</v>
      </c>
      <c r="E435" s="3" t="s">
        <v>621</v>
      </c>
      <c r="F435" s="3" t="s">
        <v>791</v>
      </c>
      <c r="G435" s="3">
        <v>2</v>
      </c>
      <c r="H435" s="3">
        <v>0</v>
      </c>
      <c r="I435" s="3">
        <v>0</v>
      </c>
      <c r="J435" s="3" t="s">
        <v>621</v>
      </c>
      <c r="K435" s="3" t="s">
        <v>621</v>
      </c>
      <c r="L435" s="3" t="s">
        <v>621</v>
      </c>
      <c r="M435" s="3" t="s">
        <v>621</v>
      </c>
      <c r="N435" s="3" t="s">
        <v>621</v>
      </c>
      <c r="O435" s="3" t="s">
        <v>621</v>
      </c>
      <c r="P435" s="3" t="s">
        <v>621</v>
      </c>
      <c r="Q435" s="3" t="s">
        <v>621</v>
      </c>
      <c r="R435" s="3" t="s">
        <v>621</v>
      </c>
      <c r="S435" s="3" t="s">
        <v>621</v>
      </c>
      <c r="V435" s="20">
        <f t="shared" si="37"/>
        <v>0.97699999999999998</v>
      </c>
      <c r="W435" s="20" t="str">
        <f t="shared" si="41"/>
        <v/>
      </c>
      <c r="AA435" s="90" t="str">
        <f t="shared" si="36"/>
        <v>'Bio Energi'</v>
      </c>
      <c r="AC435" s="3">
        <f t="shared" si="38"/>
        <v>2</v>
      </c>
      <c r="AD435" s="3">
        <f t="shared" si="39"/>
        <v>0</v>
      </c>
      <c r="AE435" s="3">
        <f t="shared" si="40"/>
        <v>0</v>
      </c>
    </row>
    <row r="436" spans="1:31" ht="15" customHeight="1" x14ac:dyDescent="0.35">
      <c r="A436" s="3" t="s">
        <v>550</v>
      </c>
      <c r="B436" s="3" t="s">
        <v>560</v>
      </c>
      <c r="C436" s="3">
        <v>2013</v>
      </c>
      <c r="D436" s="3">
        <v>0.06</v>
      </c>
      <c r="E436" s="3" t="s">
        <v>621</v>
      </c>
      <c r="F436" s="3" t="s">
        <v>791</v>
      </c>
      <c r="G436" s="3">
        <v>2</v>
      </c>
      <c r="H436" s="3">
        <v>0</v>
      </c>
      <c r="I436" s="3">
        <v>0</v>
      </c>
      <c r="J436" s="3" t="s">
        <v>621</v>
      </c>
      <c r="K436" s="3" t="s">
        <v>621</v>
      </c>
      <c r="L436" s="3" t="s">
        <v>621</v>
      </c>
      <c r="M436" s="3" t="s">
        <v>621</v>
      </c>
      <c r="N436" s="3" t="s">
        <v>621</v>
      </c>
      <c r="O436" s="3" t="s">
        <v>621</v>
      </c>
      <c r="P436" s="3" t="s">
        <v>621</v>
      </c>
      <c r="Q436" s="3" t="s">
        <v>621</v>
      </c>
      <c r="R436" s="3" t="s">
        <v>621</v>
      </c>
      <c r="S436" s="3" t="s">
        <v>621</v>
      </c>
      <c r="V436" s="20">
        <f t="shared" si="37"/>
        <v>0.06</v>
      </c>
      <c r="W436" s="20" t="str">
        <f t="shared" si="41"/>
        <v/>
      </c>
      <c r="AA436" s="90" t="str">
        <f t="shared" si="36"/>
        <v>'Bio Energi'</v>
      </c>
      <c r="AC436" s="3">
        <f t="shared" si="38"/>
        <v>2</v>
      </c>
      <c r="AD436" s="3">
        <f t="shared" si="39"/>
        <v>0</v>
      </c>
      <c r="AE436" s="3">
        <f t="shared" si="40"/>
        <v>0</v>
      </c>
    </row>
    <row r="437" spans="1:31" ht="15" customHeight="1" x14ac:dyDescent="0.35">
      <c r="A437" s="3" t="s">
        <v>550</v>
      </c>
      <c r="B437" s="3" t="s">
        <v>561</v>
      </c>
      <c r="C437" s="3">
        <v>2013</v>
      </c>
      <c r="D437" s="3">
        <v>0.32</v>
      </c>
      <c r="E437" s="3" t="s">
        <v>621</v>
      </c>
      <c r="F437" s="3" t="s">
        <v>791</v>
      </c>
      <c r="G437" s="3">
        <v>2</v>
      </c>
      <c r="H437" s="3">
        <v>0</v>
      </c>
      <c r="I437" s="3">
        <v>0</v>
      </c>
      <c r="J437" s="3" t="s">
        <v>621</v>
      </c>
      <c r="K437" s="3" t="s">
        <v>621</v>
      </c>
      <c r="L437" s="3" t="s">
        <v>621</v>
      </c>
      <c r="M437" s="3" t="s">
        <v>621</v>
      </c>
      <c r="N437" s="3" t="s">
        <v>621</v>
      </c>
      <c r="O437" s="3" t="s">
        <v>621</v>
      </c>
      <c r="P437" s="3" t="s">
        <v>621</v>
      </c>
      <c r="Q437" s="3" t="s">
        <v>621</v>
      </c>
      <c r="R437" s="3" t="s">
        <v>621</v>
      </c>
      <c r="S437" s="3" t="s">
        <v>621</v>
      </c>
      <c r="V437" s="20">
        <f t="shared" si="37"/>
        <v>0.32</v>
      </c>
      <c r="W437" s="20" t="str">
        <f t="shared" si="41"/>
        <v/>
      </c>
      <c r="AA437" s="90" t="str">
        <f t="shared" si="36"/>
        <v>'Bio Energi'</v>
      </c>
      <c r="AC437" s="3">
        <f t="shared" si="38"/>
        <v>2</v>
      </c>
      <c r="AD437" s="3">
        <f t="shared" si="39"/>
        <v>0</v>
      </c>
      <c r="AE437" s="3">
        <f t="shared" si="40"/>
        <v>0</v>
      </c>
    </row>
    <row r="438" spans="1:31" ht="15" customHeight="1" x14ac:dyDescent="0.35">
      <c r="A438" s="3" t="s">
        <v>550</v>
      </c>
      <c r="B438" s="3" t="s">
        <v>562</v>
      </c>
      <c r="C438" s="3">
        <v>2013</v>
      </c>
      <c r="D438" s="3">
        <v>2.66</v>
      </c>
      <c r="E438" s="3" t="s">
        <v>621</v>
      </c>
      <c r="F438" s="3" t="s">
        <v>791</v>
      </c>
      <c r="G438" s="3">
        <v>2</v>
      </c>
      <c r="H438" s="3">
        <v>0</v>
      </c>
      <c r="I438" s="3">
        <v>0</v>
      </c>
      <c r="J438" s="3" t="s">
        <v>621</v>
      </c>
      <c r="K438" s="3" t="s">
        <v>621</v>
      </c>
      <c r="L438" s="3" t="s">
        <v>621</v>
      </c>
      <c r="M438" s="3" t="s">
        <v>621</v>
      </c>
      <c r="N438" s="3" t="s">
        <v>621</v>
      </c>
      <c r="O438" s="3" t="s">
        <v>621</v>
      </c>
      <c r="P438" s="3" t="s">
        <v>621</v>
      </c>
      <c r="Q438" s="3" t="s">
        <v>621</v>
      </c>
      <c r="R438" s="3" t="s">
        <v>621</v>
      </c>
      <c r="S438" s="3" t="s">
        <v>621</v>
      </c>
      <c r="V438" s="20">
        <f t="shared" si="37"/>
        <v>2.66</v>
      </c>
      <c r="W438" s="20" t="str">
        <f t="shared" si="41"/>
        <v/>
      </c>
      <c r="AA438" s="90" t="str">
        <f t="shared" si="36"/>
        <v>'Bio Energi'</v>
      </c>
      <c r="AC438" s="3">
        <f t="shared" si="38"/>
        <v>2</v>
      </c>
      <c r="AD438" s="3">
        <f t="shared" si="39"/>
        <v>0</v>
      </c>
      <c r="AE438" s="3">
        <f t="shared" si="40"/>
        <v>0</v>
      </c>
    </row>
    <row r="439" spans="1:31" ht="15" customHeight="1" x14ac:dyDescent="0.35">
      <c r="A439" s="3" t="s">
        <v>550</v>
      </c>
      <c r="B439" s="3" t="s">
        <v>563</v>
      </c>
      <c r="C439" s="3">
        <v>2013</v>
      </c>
      <c r="D439" s="3">
        <v>1</v>
      </c>
      <c r="E439" s="3">
        <v>0.65700000000000003</v>
      </c>
      <c r="F439" s="3" t="s">
        <v>791</v>
      </c>
      <c r="G439" s="3">
        <v>2</v>
      </c>
      <c r="H439" s="3">
        <v>0</v>
      </c>
      <c r="I439" s="3">
        <v>0</v>
      </c>
      <c r="J439" s="3" t="s">
        <v>621</v>
      </c>
      <c r="K439" s="3" t="s">
        <v>621</v>
      </c>
      <c r="L439" s="3" t="s">
        <v>621</v>
      </c>
      <c r="M439" s="3" t="s">
        <v>621</v>
      </c>
      <c r="N439" s="3" t="s">
        <v>621</v>
      </c>
      <c r="O439" s="3" t="s">
        <v>621</v>
      </c>
      <c r="P439" s="3" t="s">
        <v>621</v>
      </c>
      <c r="Q439" s="3" t="s">
        <v>621</v>
      </c>
      <c r="R439" s="3" t="s">
        <v>621</v>
      </c>
      <c r="S439" s="3" t="s">
        <v>621</v>
      </c>
      <c r="V439" s="20">
        <f t="shared" si="37"/>
        <v>1</v>
      </c>
      <c r="W439" s="20" t="str">
        <f t="shared" si="41"/>
        <v/>
      </c>
      <c r="AA439" s="90" t="str">
        <f t="shared" si="36"/>
        <v>'Bio Energi'</v>
      </c>
      <c r="AC439" s="3">
        <f t="shared" si="38"/>
        <v>2</v>
      </c>
      <c r="AD439" s="3">
        <f t="shared" si="39"/>
        <v>0</v>
      </c>
      <c r="AE439" s="3">
        <f t="shared" si="40"/>
        <v>0</v>
      </c>
    </row>
    <row r="440" spans="1:31" ht="15" customHeight="1" x14ac:dyDescent="0.35">
      <c r="A440" s="3" t="s">
        <v>550</v>
      </c>
      <c r="B440" s="3" t="s">
        <v>564</v>
      </c>
      <c r="C440" s="3">
        <v>2013</v>
      </c>
      <c r="D440" s="3">
        <v>0.05</v>
      </c>
      <c r="E440" s="3" t="s">
        <v>621</v>
      </c>
      <c r="F440" s="3" t="s">
        <v>791</v>
      </c>
      <c r="G440" s="3">
        <v>2</v>
      </c>
      <c r="H440" s="3">
        <v>0</v>
      </c>
      <c r="I440" s="3">
        <v>0</v>
      </c>
      <c r="J440" s="3" t="s">
        <v>621</v>
      </c>
      <c r="K440" s="3" t="s">
        <v>621</v>
      </c>
      <c r="L440" s="3" t="s">
        <v>621</v>
      </c>
      <c r="M440" s="3" t="s">
        <v>621</v>
      </c>
      <c r="N440" s="3" t="s">
        <v>621</v>
      </c>
      <c r="O440" s="3" t="s">
        <v>621</v>
      </c>
      <c r="P440" s="3" t="s">
        <v>621</v>
      </c>
      <c r="Q440" s="3" t="s">
        <v>621</v>
      </c>
      <c r="R440" s="3" t="s">
        <v>621</v>
      </c>
      <c r="S440" s="3" t="s">
        <v>621</v>
      </c>
      <c r="V440" s="20">
        <f t="shared" si="37"/>
        <v>0.05</v>
      </c>
      <c r="W440" s="20" t="str">
        <f t="shared" si="41"/>
        <v/>
      </c>
      <c r="AA440" s="90" t="str">
        <f t="shared" si="36"/>
        <v>'Bio Energi'</v>
      </c>
      <c r="AC440" s="3">
        <f t="shared" si="38"/>
        <v>2</v>
      </c>
      <c r="AD440" s="3">
        <f t="shared" si="39"/>
        <v>0</v>
      </c>
      <c r="AE440" s="3">
        <f t="shared" si="40"/>
        <v>0</v>
      </c>
    </row>
    <row r="441" spans="1:31" ht="15" customHeight="1" x14ac:dyDescent="0.35">
      <c r="A441" s="3" t="s">
        <v>550</v>
      </c>
      <c r="B441" s="3" t="s">
        <v>565</v>
      </c>
      <c r="C441" s="3">
        <v>2013</v>
      </c>
      <c r="D441" s="3">
        <v>5.8500000000000003E-2</v>
      </c>
      <c r="E441" s="3" t="s">
        <v>621</v>
      </c>
      <c r="F441" s="3" t="s">
        <v>791</v>
      </c>
      <c r="G441" s="3">
        <v>2</v>
      </c>
      <c r="H441" s="3">
        <v>0</v>
      </c>
      <c r="I441" s="3">
        <v>0</v>
      </c>
      <c r="J441" s="3" t="s">
        <v>621</v>
      </c>
      <c r="K441" s="3" t="s">
        <v>621</v>
      </c>
      <c r="L441" s="3" t="s">
        <v>621</v>
      </c>
      <c r="M441" s="3" t="s">
        <v>621</v>
      </c>
      <c r="N441" s="3" t="s">
        <v>621</v>
      </c>
      <c r="O441" s="3" t="s">
        <v>621</v>
      </c>
      <c r="P441" s="3" t="s">
        <v>621</v>
      </c>
      <c r="Q441" s="3" t="s">
        <v>621</v>
      </c>
      <c r="R441" s="3" t="s">
        <v>621</v>
      </c>
      <c r="S441" s="3" t="s">
        <v>621</v>
      </c>
      <c r="V441" s="20">
        <f t="shared" si="37"/>
        <v>5.8500000000000003E-2</v>
      </c>
      <c r="W441" s="20" t="str">
        <f t="shared" si="41"/>
        <v/>
      </c>
      <c r="AA441" s="90" t="str">
        <f t="shared" si="36"/>
        <v>'Bio Energi'</v>
      </c>
      <c r="AC441" s="3">
        <f t="shared" si="38"/>
        <v>2</v>
      </c>
      <c r="AD441" s="3">
        <f t="shared" si="39"/>
        <v>0</v>
      </c>
      <c r="AE441" s="3">
        <f t="shared" si="40"/>
        <v>0</v>
      </c>
    </row>
    <row r="442" spans="1:31" ht="15" customHeight="1" x14ac:dyDescent="0.35">
      <c r="A442" s="3" t="s">
        <v>550</v>
      </c>
      <c r="B442" s="3" t="s">
        <v>566</v>
      </c>
      <c r="C442" s="3">
        <v>2013</v>
      </c>
      <c r="D442" s="3">
        <v>0.69</v>
      </c>
      <c r="E442" s="3" t="s">
        <v>621</v>
      </c>
      <c r="F442" s="3" t="s">
        <v>791</v>
      </c>
      <c r="G442" s="3">
        <v>2</v>
      </c>
      <c r="H442" s="3">
        <v>0</v>
      </c>
      <c r="I442" s="3">
        <v>0</v>
      </c>
      <c r="J442" s="3" t="s">
        <v>621</v>
      </c>
      <c r="K442" s="3" t="s">
        <v>621</v>
      </c>
      <c r="L442" s="3" t="s">
        <v>621</v>
      </c>
      <c r="M442" s="3" t="s">
        <v>621</v>
      </c>
      <c r="N442" s="3" t="s">
        <v>621</v>
      </c>
      <c r="O442" s="3" t="s">
        <v>621</v>
      </c>
      <c r="P442" s="3" t="s">
        <v>621</v>
      </c>
      <c r="Q442" s="3" t="s">
        <v>621</v>
      </c>
      <c r="R442" s="3" t="s">
        <v>621</v>
      </c>
      <c r="S442" s="3" t="s">
        <v>621</v>
      </c>
      <c r="V442" s="20">
        <f t="shared" si="37"/>
        <v>0.69</v>
      </c>
      <c r="W442" s="20" t="str">
        <f t="shared" si="41"/>
        <v/>
      </c>
      <c r="AA442" s="90" t="str">
        <f t="shared" si="36"/>
        <v>'Bio Energi'</v>
      </c>
      <c r="AC442" s="3">
        <f t="shared" si="38"/>
        <v>2</v>
      </c>
      <c r="AD442" s="3">
        <f t="shared" si="39"/>
        <v>0</v>
      </c>
      <c r="AE442" s="3">
        <f t="shared" si="40"/>
        <v>0</v>
      </c>
    </row>
    <row r="443" spans="1:31" ht="15" customHeight="1" x14ac:dyDescent="0.35">
      <c r="A443" s="3" t="s">
        <v>550</v>
      </c>
      <c r="B443" s="3" t="s">
        <v>567</v>
      </c>
      <c r="C443" s="3">
        <v>2013</v>
      </c>
      <c r="D443" s="3">
        <v>0.1</v>
      </c>
      <c r="E443" s="3" t="s">
        <v>621</v>
      </c>
      <c r="F443" s="3" t="s">
        <v>791</v>
      </c>
      <c r="G443" s="3">
        <v>2</v>
      </c>
      <c r="H443" s="3">
        <v>0</v>
      </c>
      <c r="I443" s="3">
        <v>0</v>
      </c>
      <c r="J443" s="3" t="s">
        <v>621</v>
      </c>
      <c r="K443" s="3" t="s">
        <v>621</v>
      </c>
      <c r="L443" s="3" t="s">
        <v>621</v>
      </c>
      <c r="M443" s="3" t="s">
        <v>621</v>
      </c>
      <c r="N443" s="3" t="s">
        <v>621</v>
      </c>
      <c r="O443" s="3" t="s">
        <v>621</v>
      </c>
      <c r="P443" s="3" t="s">
        <v>621</v>
      </c>
      <c r="Q443" s="3" t="s">
        <v>621</v>
      </c>
      <c r="R443" s="3" t="s">
        <v>621</v>
      </c>
      <c r="S443" s="3" t="s">
        <v>621</v>
      </c>
      <c r="V443" s="20">
        <f t="shared" si="37"/>
        <v>0.1</v>
      </c>
      <c r="W443" s="20" t="str">
        <f t="shared" si="41"/>
        <v/>
      </c>
      <c r="AA443" s="90" t="str">
        <f t="shared" si="36"/>
        <v>'Bio Energi'</v>
      </c>
      <c r="AC443" s="3">
        <f t="shared" si="38"/>
        <v>2</v>
      </c>
      <c r="AD443" s="3">
        <f t="shared" si="39"/>
        <v>0</v>
      </c>
      <c r="AE443" s="3">
        <f t="shared" si="40"/>
        <v>0</v>
      </c>
    </row>
    <row r="444" spans="1:31" ht="15" customHeight="1" x14ac:dyDescent="0.35">
      <c r="A444" s="3" t="s">
        <v>550</v>
      </c>
      <c r="B444" s="3" t="s">
        <v>568</v>
      </c>
      <c r="C444" s="3">
        <v>2013</v>
      </c>
      <c r="D444" s="3">
        <v>1.95E-2</v>
      </c>
      <c r="E444" s="3" t="s">
        <v>621</v>
      </c>
      <c r="F444" s="3" t="s">
        <v>791</v>
      </c>
      <c r="G444" s="3">
        <v>2</v>
      </c>
      <c r="H444" s="3">
        <v>0</v>
      </c>
      <c r="I444" s="3">
        <v>0</v>
      </c>
      <c r="J444" s="3" t="s">
        <v>621</v>
      </c>
      <c r="K444" s="3" t="s">
        <v>621</v>
      </c>
      <c r="L444" s="3" t="s">
        <v>621</v>
      </c>
      <c r="M444" s="3" t="s">
        <v>621</v>
      </c>
      <c r="N444" s="3" t="s">
        <v>621</v>
      </c>
      <c r="O444" s="3" t="s">
        <v>621</v>
      </c>
      <c r="P444" s="3" t="s">
        <v>621</v>
      </c>
      <c r="Q444" s="3" t="s">
        <v>621</v>
      </c>
      <c r="R444" s="3" t="s">
        <v>621</v>
      </c>
      <c r="S444" s="3" t="s">
        <v>621</v>
      </c>
      <c r="V444" s="20">
        <f t="shared" si="37"/>
        <v>1.95E-2</v>
      </c>
      <c r="W444" s="20" t="str">
        <f t="shared" si="41"/>
        <v/>
      </c>
      <c r="AA444" s="90" t="str">
        <f t="shared" si="36"/>
        <v>'Bio Energi'</v>
      </c>
      <c r="AC444" s="3">
        <f t="shared" si="38"/>
        <v>2</v>
      </c>
      <c r="AD444" s="3">
        <f t="shared" si="39"/>
        <v>0</v>
      </c>
      <c r="AE444" s="3">
        <f t="shared" si="40"/>
        <v>0</v>
      </c>
    </row>
    <row r="445" spans="1:31" ht="15" customHeight="1" x14ac:dyDescent="0.35">
      <c r="A445" s="3" t="s">
        <v>550</v>
      </c>
      <c r="B445" s="3" t="s">
        <v>569</v>
      </c>
      <c r="C445" s="3">
        <v>2013</v>
      </c>
      <c r="D445" s="3" t="s">
        <v>621</v>
      </c>
      <c r="E445" s="3" t="s">
        <v>621</v>
      </c>
      <c r="F445" s="3" t="s">
        <v>622</v>
      </c>
      <c r="G445" s="3">
        <v>0</v>
      </c>
      <c r="H445" s="3">
        <v>0</v>
      </c>
      <c r="I445" s="3">
        <v>0</v>
      </c>
      <c r="J445" s="3" t="s">
        <v>621</v>
      </c>
      <c r="K445" s="3" t="s">
        <v>621</v>
      </c>
      <c r="L445" s="3" t="s">
        <v>621</v>
      </c>
      <c r="M445" s="3" t="s">
        <v>621</v>
      </c>
      <c r="N445" s="3" t="s">
        <v>621</v>
      </c>
      <c r="O445" s="3" t="s">
        <v>621</v>
      </c>
      <c r="P445" s="3" t="s">
        <v>621</v>
      </c>
      <c r="Q445" s="3" t="s">
        <v>621</v>
      </c>
      <c r="R445" s="3" t="s">
        <v>621</v>
      </c>
      <c r="S445" s="3" t="s">
        <v>621</v>
      </c>
      <c r="V445" s="20">
        <f t="shared" si="37"/>
        <v>0</v>
      </c>
      <c r="W445" s="20" t="str">
        <f t="shared" si="41"/>
        <v/>
      </c>
      <c r="AA445" s="90" t="str">
        <f t="shared" si="36"/>
        <v>Nordisk residual</v>
      </c>
      <c r="AC445" s="3">
        <f t="shared" si="38"/>
        <v>0</v>
      </c>
      <c r="AD445" s="3">
        <f t="shared" si="39"/>
        <v>0</v>
      </c>
      <c r="AE445" s="3">
        <f t="shared" si="40"/>
        <v>0</v>
      </c>
    </row>
    <row r="446" spans="1:31" ht="15" customHeight="1" x14ac:dyDescent="0.35">
      <c r="A446" s="3" t="s">
        <v>550</v>
      </c>
      <c r="B446" s="3" t="s">
        <v>570</v>
      </c>
      <c r="C446" s="3">
        <v>2013</v>
      </c>
      <c r="D446" s="3" t="s">
        <v>621</v>
      </c>
      <c r="E446" s="3" t="s">
        <v>621</v>
      </c>
      <c r="F446" s="3" t="s">
        <v>622</v>
      </c>
      <c r="G446" s="3">
        <v>0</v>
      </c>
      <c r="H446" s="3">
        <v>0</v>
      </c>
      <c r="I446" s="3">
        <v>0</v>
      </c>
      <c r="J446" s="3" t="s">
        <v>621</v>
      </c>
      <c r="K446" s="3" t="s">
        <v>621</v>
      </c>
      <c r="L446" s="3" t="s">
        <v>621</v>
      </c>
      <c r="M446" s="3" t="s">
        <v>621</v>
      </c>
      <c r="N446" s="3" t="s">
        <v>621</v>
      </c>
      <c r="O446" s="3" t="s">
        <v>621</v>
      </c>
      <c r="P446" s="3" t="s">
        <v>621</v>
      </c>
      <c r="Q446" s="3" t="s">
        <v>621</v>
      </c>
      <c r="R446" s="3" t="s">
        <v>621</v>
      </c>
      <c r="S446" s="3" t="s">
        <v>621</v>
      </c>
      <c r="V446" s="20">
        <f t="shared" si="37"/>
        <v>0</v>
      </c>
      <c r="W446" s="20" t="str">
        <f t="shared" si="41"/>
        <v/>
      </c>
      <c r="AA446" s="90" t="str">
        <f t="shared" si="36"/>
        <v>Nordisk residual</v>
      </c>
      <c r="AC446" s="3">
        <f t="shared" si="38"/>
        <v>0</v>
      </c>
      <c r="AD446" s="3">
        <f t="shared" si="39"/>
        <v>0</v>
      </c>
      <c r="AE446" s="3">
        <f t="shared" si="40"/>
        <v>0</v>
      </c>
    </row>
    <row r="447" spans="1:31" ht="15" customHeight="1" x14ac:dyDescent="0.35">
      <c r="A447" s="3" t="s">
        <v>571</v>
      </c>
      <c r="B447" s="3" t="s">
        <v>572</v>
      </c>
      <c r="C447" s="3">
        <v>2013</v>
      </c>
      <c r="D447" s="3" t="s">
        <v>621</v>
      </c>
      <c r="E447" s="3" t="s">
        <v>621</v>
      </c>
      <c r="F447" s="3" t="s">
        <v>621</v>
      </c>
      <c r="G447" s="3">
        <v>2.23</v>
      </c>
      <c r="H447" s="3">
        <v>258</v>
      </c>
      <c r="I447" s="3">
        <v>0.33</v>
      </c>
      <c r="J447" s="3" t="s">
        <v>621</v>
      </c>
      <c r="K447" s="3" t="s">
        <v>621</v>
      </c>
      <c r="L447" s="3" t="s">
        <v>621</v>
      </c>
      <c r="M447" s="3" t="s">
        <v>621</v>
      </c>
      <c r="N447" s="3" t="s">
        <v>621</v>
      </c>
      <c r="O447" s="3" t="s">
        <v>621</v>
      </c>
      <c r="P447" s="3" t="s">
        <v>621</v>
      </c>
      <c r="Q447" s="3" t="s">
        <v>621</v>
      </c>
      <c r="R447" s="3" t="s">
        <v>621</v>
      </c>
      <c r="S447" s="3" t="s">
        <v>621</v>
      </c>
      <c r="V447" s="20">
        <f t="shared" si="37"/>
        <v>0</v>
      </c>
      <c r="W447" s="20" t="str">
        <f t="shared" si="41"/>
        <v/>
      </c>
      <c r="AA447" s="90" t="str">
        <f t="shared" si="36"/>
        <v>Nordisk residual</v>
      </c>
      <c r="AC447" s="3">
        <f t="shared" si="38"/>
        <v>2.23</v>
      </c>
      <c r="AD447" s="3">
        <f t="shared" si="39"/>
        <v>258</v>
      </c>
      <c r="AE447" s="3">
        <f t="shared" si="40"/>
        <v>0.33</v>
      </c>
    </row>
    <row r="448" spans="1:31" ht="15" customHeight="1" x14ac:dyDescent="0.35">
      <c r="A448" s="3" t="s">
        <v>571</v>
      </c>
      <c r="B448" s="3" t="s">
        <v>573</v>
      </c>
      <c r="C448" s="3">
        <v>2013</v>
      </c>
      <c r="D448" s="3">
        <v>8</v>
      </c>
      <c r="E448" s="3" t="s">
        <v>621</v>
      </c>
      <c r="F448" s="3" t="s">
        <v>792</v>
      </c>
      <c r="G448" s="3">
        <v>2.23</v>
      </c>
      <c r="H448" s="3">
        <v>258</v>
      </c>
      <c r="I448" s="3">
        <v>0</v>
      </c>
      <c r="J448" s="3" t="s">
        <v>621</v>
      </c>
      <c r="K448" s="3" t="s">
        <v>621</v>
      </c>
      <c r="L448" s="3" t="s">
        <v>621</v>
      </c>
      <c r="M448" s="3" t="s">
        <v>621</v>
      </c>
      <c r="N448" s="3" t="s">
        <v>621</v>
      </c>
      <c r="O448" s="3" t="s">
        <v>621</v>
      </c>
      <c r="P448" s="3" t="s">
        <v>621</v>
      </c>
      <c r="Q448" s="3" t="s">
        <v>621</v>
      </c>
      <c r="R448" s="3" t="s">
        <v>621</v>
      </c>
      <c r="S448" s="3">
        <v>3</v>
      </c>
      <c r="V448" s="20">
        <f t="shared" si="37"/>
        <v>8</v>
      </c>
      <c r="W448" s="20" t="str">
        <f t="shared" si="41"/>
        <v/>
      </c>
      <c r="AA448" s="90" t="str">
        <f t="shared" si="36"/>
        <v>'Vattenkraft 100 %'</v>
      </c>
      <c r="AC448" s="3">
        <f t="shared" si="38"/>
        <v>2.23</v>
      </c>
      <c r="AD448" s="3">
        <f t="shared" si="39"/>
        <v>258</v>
      </c>
      <c r="AE448" s="3">
        <f t="shared" si="40"/>
        <v>0</v>
      </c>
    </row>
    <row r="449" spans="1:31" ht="15" customHeight="1" x14ac:dyDescent="0.35">
      <c r="A449" s="3" t="s">
        <v>574</v>
      </c>
      <c r="B449" s="3" t="s">
        <v>575</v>
      </c>
      <c r="C449" s="3">
        <v>2013</v>
      </c>
      <c r="D449" s="3">
        <v>3.44</v>
      </c>
      <c r="E449" s="3" t="s">
        <v>621</v>
      </c>
      <c r="F449" s="3" t="s">
        <v>793</v>
      </c>
      <c r="G449" s="3">
        <v>1.1000000000000001</v>
      </c>
      <c r="H449" s="3">
        <v>9.9</v>
      </c>
      <c r="I449" s="3">
        <v>0</v>
      </c>
      <c r="J449" s="3" t="s">
        <v>621</v>
      </c>
      <c r="K449" s="3" t="s">
        <v>621</v>
      </c>
      <c r="L449" s="3" t="s">
        <v>621</v>
      </c>
      <c r="M449" s="3" t="s">
        <v>621</v>
      </c>
      <c r="N449" s="3" t="s">
        <v>621</v>
      </c>
      <c r="O449" s="3" t="s">
        <v>621</v>
      </c>
      <c r="P449" s="3" t="s">
        <v>621</v>
      </c>
      <c r="Q449" s="3" t="s">
        <v>621</v>
      </c>
      <c r="R449" s="3" t="s">
        <v>621</v>
      </c>
      <c r="S449" s="3" t="s">
        <v>621</v>
      </c>
      <c r="V449" s="20">
        <f t="shared" si="37"/>
        <v>3.44</v>
      </c>
      <c r="W449" s="20" t="str">
        <f t="shared" si="41"/>
        <v/>
      </c>
      <c r="AA449" s="90" t="str">
        <f t="shared" si="36"/>
        <v>'EPD Vattenfall. Vattenkraft'</v>
      </c>
      <c r="AC449" s="3">
        <f t="shared" si="38"/>
        <v>1.1000000000000001</v>
      </c>
      <c r="AD449" s="3">
        <f t="shared" si="39"/>
        <v>9.9</v>
      </c>
      <c r="AE449" s="3">
        <f t="shared" si="40"/>
        <v>0</v>
      </c>
    </row>
    <row r="450" spans="1:31" ht="15" customHeight="1" x14ac:dyDescent="0.35">
      <c r="A450" s="3" t="s">
        <v>574</v>
      </c>
      <c r="B450" s="3" t="s">
        <v>576</v>
      </c>
      <c r="C450" s="3">
        <v>2013</v>
      </c>
      <c r="D450" s="3">
        <v>0.32100000000000001</v>
      </c>
      <c r="E450" s="3" t="s">
        <v>621</v>
      </c>
      <c r="F450" s="3" t="s">
        <v>794</v>
      </c>
      <c r="G450" s="3">
        <v>1.1000000000000001</v>
      </c>
      <c r="H450" s="3">
        <v>9.9</v>
      </c>
      <c r="I450" s="3">
        <v>0</v>
      </c>
      <c r="J450" s="3" t="s">
        <v>621</v>
      </c>
      <c r="K450" s="3" t="s">
        <v>621</v>
      </c>
      <c r="L450" s="3" t="s">
        <v>621</v>
      </c>
      <c r="M450" s="3" t="s">
        <v>621</v>
      </c>
      <c r="N450" s="3" t="s">
        <v>621</v>
      </c>
      <c r="O450" s="3" t="s">
        <v>621</v>
      </c>
      <c r="P450" s="3" t="s">
        <v>621</v>
      </c>
      <c r="Q450" s="3" t="s">
        <v>621</v>
      </c>
      <c r="R450" s="3" t="s">
        <v>621</v>
      </c>
      <c r="S450" s="3" t="s">
        <v>621</v>
      </c>
      <c r="V450" s="20">
        <f t="shared" si="37"/>
        <v>0.32100000000000001</v>
      </c>
      <c r="W450" s="20" t="str">
        <f t="shared" si="41"/>
        <v/>
      </c>
      <c r="AA450" s="90" t="str">
        <f t="shared" ref="AA450:AA476" si="42">IF(OR(F450="-",F450="et",F450="'-'",F450="'0'",F450="'DS'"),"Nordisk residual",F450)</f>
        <v>'EPD Vattenfalls vattenkraft'</v>
      </c>
      <c r="AC450" s="3">
        <f t="shared" si="38"/>
        <v>1.1000000000000001</v>
      </c>
      <c r="AD450" s="3">
        <f t="shared" si="39"/>
        <v>9.9</v>
      </c>
      <c r="AE450" s="3">
        <f t="shared" si="40"/>
        <v>0</v>
      </c>
    </row>
    <row r="451" spans="1:31" ht="15" customHeight="1" x14ac:dyDescent="0.35">
      <c r="A451" s="3" t="s">
        <v>574</v>
      </c>
      <c r="B451" s="3" t="s">
        <v>577</v>
      </c>
      <c r="C451" s="3">
        <v>2013</v>
      </c>
      <c r="D451" s="3">
        <v>4.0119999999999996</v>
      </c>
      <c r="E451" s="3" t="s">
        <v>621</v>
      </c>
      <c r="F451" s="3" t="s">
        <v>795</v>
      </c>
      <c r="G451" s="3">
        <v>1.1000000000000001</v>
      </c>
      <c r="H451" s="3">
        <v>9.9</v>
      </c>
      <c r="I451" s="3">
        <v>0</v>
      </c>
      <c r="J451" s="3" t="s">
        <v>621</v>
      </c>
      <c r="K451" s="3" t="s">
        <v>621</v>
      </c>
      <c r="L451" s="3" t="s">
        <v>621</v>
      </c>
      <c r="M451" s="3" t="s">
        <v>621</v>
      </c>
      <c r="N451" s="3" t="s">
        <v>621</v>
      </c>
      <c r="O451" s="3" t="s">
        <v>621</v>
      </c>
      <c r="P451" s="3" t="s">
        <v>621</v>
      </c>
      <c r="Q451" s="3" t="s">
        <v>621</v>
      </c>
      <c r="R451" s="3" t="s">
        <v>621</v>
      </c>
      <c r="S451" s="3" t="s">
        <v>621</v>
      </c>
      <c r="V451" s="20">
        <f t="shared" ref="V451:V470" si="43">IFERROR(D451/1,0)</f>
        <v>4.0119999999999996</v>
      </c>
      <c r="W451" s="20" t="str">
        <f t="shared" si="41"/>
        <v/>
      </c>
      <c r="AA451" s="90" t="str">
        <f t="shared" si="42"/>
        <v>'EPD Vattenfall. vattenkraft'</v>
      </c>
      <c r="AC451" s="3">
        <f t="shared" ref="AC451:AC476" si="44">IFERROR(G451/1,2.23)</f>
        <v>1.1000000000000001</v>
      </c>
      <c r="AD451" s="3">
        <f t="shared" ref="AD451:AD476" si="45">IFERROR(H451/1,258)</f>
        <v>9.9</v>
      </c>
      <c r="AE451" s="3">
        <f t="shared" ref="AE451:AE476" si="46">IFERROR(I451/1,0.33)</f>
        <v>0</v>
      </c>
    </row>
    <row r="452" spans="1:31" ht="15" customHeight="1" x14ac:dyDescent="0.35">
      <c r="A452" s="3" t="s">
        <v>574</v>
      </c>
      <c r="B452" s="3" t="s">
        <v>578</v>
      </c>
      <c r="C452" s="3">
        <v>2013</v>
      </c>
      <c r="D452" s="3" t="s">
        <v>621</v>
      </c>
      <c r="E452" s="3" t="s">
        <v>621</v>
      </c>
      <c r="F452" s="3" t="s">
        <v>622</v>
      </c>
      <c r="G452" s="3">
        <v>2.23</v>
      </c>
      <c r="H452" s="3">
        <v>258</v>
      </c>
      <c r="I452" s="3">
        <v>0.33</v>
      </c>
      <c r="J452" s="3" t="s">
        <v>621</v>
      </c>
      <c r="K452" s="3" t="s">
        <v>621</v>
      </c>
      <c r="L452" s="3" t="s">
        <v>621</v>
      </c>
      <c r="M452" s="3" t="s">
        <v>621</v>
      </c>
      <c r="N452" s="3" t="s">
        <v>621</v>
      </c>
      <c r="O452" s="3" t="s">
        <v>621</v>
      </c>
      <c r="P452" s="3" t="s">
        <v>621</v>
      </c>
      <c r="Q452" s="3" t="s">
        <v>621</v>
      </c>
      <c r="R452" s="3" t="s">
        <v>621</v>
      </c>
      <c r="S452" s="3" t="s">
        <v>621</v>
      </c>
      <c r="V452" s="20">
        <f t="shared" si="43"/>
        <v>0</v>
      </c>
      <c r="W452" s="20" t="str">
        <f t="shared" ref="W452:W470" si="47">IFERROR(J452/1,"")</f>
        <v/>
      </c>
      <c r="AA452" s="90" t="str">
        <f t="shared" si="42"/>
        <v>Nordisk residual</v>
      </c>
      <c r="AC452" s="3">
        <f t="shared" si="44"/>
        <v>2.23</v>
      </c>
      <c r="AD452" s="3">
        <f t="shared" si="45"/>
        <v>258</v>
      </c>
      <c r="AE452" s="3">
        <f t="shared" si="46"/>
        <v>0.33</v>
      </c>
    </row>
    <row r="453" spans="1:31" ht="15" customHeight="1" x14ac:dyDescent="0.35">
      <c r="A453" s="3" t="s">
        <v>579</v>
      </c>
      <c r="B453" s="3" t="s">
        <v>580</v>
      </c>
      <c r="C453" s="3">
        <v>2013</v>
      </c>
      <c r="D453" s="3">
        <v>0.21</v>
      </c>
      <c r="E453" s="3" t="s">
        <v>621</v>
      </c>
      <c r="F453" s="3" t="s">
        <v>775</v>
      </c>
      <c r="G453" s="3">
        <v>2.23</v>
      </c>
      <c r="H453" s="3">
        <v>258</v>
      </c>
      <c r="I453" s="3">
        <v>0.33</v>
      </c>
      <c r="J453" s="3" t="s">
        <v>621</v>
      </c>
      <c r="K453" s="3" t="s">
        <v>621</v>
      </c>
      <c r="L453" s="3" t="s">
        <v>621</v>
      </c>
      <c r="M453" s="3" t="s">
        <v>621</v>
      </c>
      <c r="N453" s="3" t="s">
        <v>621</v>
      </c>
      <c r="O453" s="3" t="s">
        <v>621</v>
      </c>
      <c r="P453" s="3" t="s">
        <v>621</v>
      </c>
      <c r="Q453" s="3" t="s">
        <v>621</v>
      </c>
      <c r="R453" s="3" t="s">
        <v>621</v>
      </c>
      <c r="S453" s="3" t="s">
        <v>621</v>
      </c>
      <c r="V453" s="20">
        <f t="shared" si="43"/>
        <v>0.21</v>
      </c>
      <c r="W453" s="20" t="str">
        <f t="shared" si="47"/>
        <v/>
      </c>
      <c r="AA453" s="90" t="str">
        <f t="shared" si="42"/>
        <v>Nordisk residual</v>
      </c>
      <c r="AC453" s="3">
        <f t="shared" si="44"/>
        <v>2.23</v>
      </c>
      <c r="AD453" s="3">
        <f t="shared" si="45"/>
        <v>258</v>
      </c>
      <c r="AE453" s="3">
        <f t="shared" si="46"/>
        <v>0.33</v>
      </c>
    </row>
    <row r="454" spans="1:31" ht="15" customHeight="1" x14ac:dyDescent="0.35">
      <c r="A454" s="3" t="s">
        <v>579</v>
      </c>
      <c r="B454" s="3" t="s">
        <v>581</v>
      </c>
      <c r="C454" s="3">
        <v>2013</v>
      </c>
      <c r="D454" s="3">
        <v>0.91300000000000003</v>
      </c>
      <c r="E454" s="3" t="s">
        <v>621</v>
      </c>
      <c r="F454" s="3" t="s">
        <v>622</v>
      </c>
      <c r="G454" s="3">
        <v>2.23</v>
      </c>
      <c r="H454" s="3">
        <v>258</v>
      </c>
      <c r="I454" s="3">
        <v>0.33</v>
      </c>
      <c r="J454" s="3" t="s">
        <v>621</v>
      </c>
      <c r="K454" s="3" t="s">
        <v>621</v>
      </c>
      <c r="L454" s="3" t="s">
        <v>621</v>
      </c>
      <c r="M454" s="3" t="s">
        <v>621</v>
      </c>
      <c r="N454" s="3" t="s">
        <v>621</v>
      </c>
      <c r="O454" s="3" t="s">
        <v>621</v>
      </c>
      <c r="P454" s="3" t="s">
        <v>621</v>
      </c>
      <c r="Q454" s="3" t="s">
        <v>621</v>
      </c>
      <c r="R454" s="3" t="s">
        <v>621</v>
      </c>
      <c r="S454" s="3" t="s">
        <v>621</v>
      </c>
      <c r="V454" s="20">
        <f t="shared" si="43"/>
        <v>0.91300000000000003</v>
      </c>
      <c r="W454" s="20" t="str">
        <f t="shared" si="47"/>
        <v/>
      </c>
      <c r="AA454" s="90" t="str">
        <f t="shared" si="42"/>
        <v>Nordisk residual</v>
      </c>
      <c r="AC454" s="3">
        <f t="shared" si="44"/>
        <v>2.23</v>
      </c>
      <c r="AD454" s="3">
        <f t="shared" si="45"/>
        <v>258</v>
      </c>
      <c r="AE454" s="3">
        <f t="shared" si="46"/>
        <v>0.33</v>
      </c>
    </row>
    <row r="455" spans="1:31" ht="15" customHeight="1" x14ac:dyDescent="0.35">
      <c r="A455" s="3" t="s">
        <v>579</v>
      </c>
      <c r="B455" s="3" t="s">
        <v>582</v>
      </c>
      <c r="C455" s="3">
        <v>2013</v>
      </c>
      <c r="D455" s="3">
        <v>9.2840000000000007</v>
      </c>
      <c r="E455" s="3" t="s">
        <v>621</v>
      </c>
      <c r="F455" s="3" t="s">
        <v>622</v>
      </c>
      <c r="G455" s="3">
        <v>2.23</v>
      </c>
      <c r="H455" s="3">
        <v>258</v>
      </c>
      <c r="I455" s="3">
        <v>0.33</v>
      </c>
      <c r="J455" s="3" t="s">
        <v>621</v>
      </c>
      <c r="K455" s="3" t="s">
        <v>621</v>
      </c>
      <c r="L455" s="3" t="s">
        <v>621</v>
      </c>
      <c r="M455" s="3" t="s">
        <v>621</v>
      </c>
      <c r="N455" s="3" t="s">
        <v>621</v>
      </c>
      <c r="O455" s="3" t="s">
        <v>621</v>
      </c>
      <c r="P455" s="3" t="s">
        <v>621</v>
      </c>
      <c r="Q455" s="3" t="s">
        <v>621</v>
      </c>
      <c r="R455" s="3" t="s">
        <v>621</v>
      </c>
      <c r="S455" s="3" t="s">
        <v>621</v>
      </c>
      <c r="V455" s="20">
        <f t="shared" si="43"/>
        <v>9.2840000000000007</v>
      </c>
      <c r="W455" s="20" t="str">
        <f t="shared" si="47"/>
        <v/>
      </c>
      <c r="AA455" s="90" t="str">
        <f t="shared" si="42"/>
        <v>Nordisk residual</v>
      </c>
      <c r="AC455" s="3">
        <f t="shared" si="44"/>
        <v>2.23</v>
      </c>
      <c r="AD455" s="3">
        <f t="shared" si="45"/>
        <v>258</v>
      </c>
      <c r="AE455" s="3">
        <f t="shared" si="46"/>
        <v>0.33</v>
      </c>
    </row>
    <row r="456" spans="1:31" ht="15" customHeight="1" x14ac:dyDescent="0.35">
      <c r="A456" s="3" t="s">
        <v>583</v>
      </c>
      <c r="B456" s="3" t="s">
        <v>584</v>
      </c>
      <c r="C456" s="3">
        <v>2013</v>
      </c>
      <c r="D456" s="3">
        <v>0.56000000000000005</v>
      </c>
      <c r="E456" s="3" t="s">
        <v>621</v>
      </c>
      <c r="F456" s="3" t="s">
        <v>733</v>
      </c>
      <c r="G456" s="3">
        <v>2.23</v>
      </c>
      <c r="H456" s="3">
        <v>258</v>
      </c>
      <c r="I456" s="3">
        <v>0.33</v>
      </c>
      <c r="J456" s="3" t="s">
        <v>621</v>
      </c>
      <c r="K456" s="3" t="s">
        <v>621</v>
      </c>
      <c r="L456" s="3" t="s">
        <v>621</v>
      </c>
      <c r="M456" s="3" t="s">
        <v>621</v>
      </c>
      <c r="N456" s="3" t="s">
        <v>621</v>
      </c>
      <c r="O456" s="3" t="s">
        <v>621</v>
      </c>
      <c r="P456" s="3" t="s">
        <v>621</v>
      </c>
      <c r="Q456" s="3" t="s">
        <v>621</v>
      </c>
      <c r="R456" s="3" t="s">
        <v>621</v>
      </c>
      <c r="S456" s="3" t="s">
        <v>621</v>
      </c>
      <c r="V456" s="20">
        <f t="shared" si="43"/>
        <v>0.56000000000000005</v>
      </c>
      <c r="W456" s="20" t="str">
        <f t="shared" si="47"/>
        <v/>
      </c>
      <c r="AA456" s="90" t="str">
        <f t="shared" si="42"/>
        <v>'Bra miljöval'</v>
      </c>
      <c r="AC456" s="3">
        <f t="shared" si="44"/>
        <v>2.23</v>
      </c>
      <c r="AD456" s="3">
        <f t="shared" si="45"/>
        <v>258</v>
      </c>
      <c r="AE456" s="3">
        <f t="shared" si="46"/>
        <v>0.33</v>
      </c>
    </row>
    <row r="457" spans="1:31" ht="15" customHeight="1" x14ac:dyDescent="0.35">
      <c r="A457" s="3" t="s">
        <v>583</v>
      </c>
      <c r="B457" s="3" t="s">
        <v>585</v>
      </c>
      <c r="C457" s="3">
        <v>2013</v>
      </c>
      <c r="D457" s="3">
        <v>0.29699999999999999</v>
      </c>
      <c r="E457" s="3" t="s">
        <v>621</v>
      </c>
      <c r="F457" s="3" t="s">
        <v>733</v>
      </c>
      <c r="G457" s="3">
        <v>2.23</v>
      </c>
      <c r="H457" s="3">
        <v>258</v>
      </c>
      <c r="I457" s="3">
        <v>0.33</v>
      </c>
      <c r="J457" s="3" t="s">
        <v>621</v>
      </c>
      <c r="K457" s="3" t="s">
        <v>621</v>
      </c>
      <c r="L457" s="3" t="s">
        <v>621</v>
      </c>
      <c r="M457" s="3" t="s">
        <v>621</v>
      </c>
      <c r="N457" s="3" t="s">
        <v>621</v>
      </c>
      <c r="O457" s="3" t="s">
        <v>621</v>
      </c>
      <c r="P457" s="3" t="s">
        <v>621</v>
      </c>
      <c r="Q457" s="3" t="s">
        <v>621</v>
      </c>
      <c r="R457" s="3" t="s">
        <v>621</v>
      </c>
      <c r="S457" s="3" t="s">
        <v>621</v>
      </c>
      <c r="V457" s="20">
        <f t="shared" si="43"/>
        <v>0.29699999999999999</v>
      </c>
      <c r="W457" s="20" t="str">
        <f t="shared" si="47"/>
        <v/>
      </c>
      <c r="AA457" s="90" t="str">
        <f t="shared" si="42"/>
        <v>'Bra miljöval'</v>
      </c>
      <c r="AC457" s="3">
        <f t="shared" si="44"/>
        <v>2.23</v>
      </c>
      <c r="AD457" s="3">
        <f t="shared" si="45"/>
        <v>258</v>
      </c>
      <c r="AE457" s="3">
        <f t="shared" si="46"/>
        <v>0.33</v>
      </c>
    </row>
    <row r="458" spans="1:31" ht="15" customHeight="1" x14ac:dyDescent="0.35">
      <c r="A458" s="3" t="s">
        <v>583</v>
      </c>
      <c r="B458" s="3" t="s">
        <v>586</v>
      </c>
      <c r="C458" s="3">
        <v>2013</v>
      </c>
      <c r="D458" s="3">
        <v>0.38900000000000001</v>
      </c>
      <c r="E458" s="3" t="s">
        <v>621</v>
      </c>
      <c r="F458" s="3" t="s">
        <v>733</v>
      </c>
      <c r="G458" s="3">
        <v>2.23</v>
      </c>
      <c r="H458" s="3">
        <v>258</v>
      </c>
      <c r="I458" s="3">
        <v>0.33</v>
      </c>
      <c r="J458" s="3" t="s">
        <v>621</v>
      </c>
      <c r="K458" s="3" t="s">
        <v>621</v>
      </c>
      <c r="L458" s="3" t="s">
        <v>621</v>
      </c>
      <c r="M458" s="3" t="s">
        <v>621</v>
      </c>
      <c r="N458" s="3" t="s">
        <v>621</v>
      </c>
      <c r="O458" s="3" t="s">
        <v>621</v>
      </c>
      <c r="P458" s="3" t="s">
        <v>621</v>
      </c>
      <c r="Q458" s="3" t="s">
        <v>621</v>
      </c>
      <c r="R458" s="3" t="s">
        <v>621</v>
      </c>
      <c r="S458" s="3" t="s">
        <v>621</v>
      </c>
      <c r="V458" s="20">
        <f t="shared" si="43"/>
        <v>0.38900000000000001</v>
      </c>
      <c r="W458" s="20" t="str">
        <f t="shared" si="47"/>
        <v/>
      </c>
      <c r="AA458" s="90" t="str">
        <f t="shared" si="42"/>
        <v>'Bra miljöval'</v>
      </c>
      <c r="AC458" s="3">
        <f t="shared" si="44"/>
        <v>2.23</v>
      </c>
      <c r="AD458" s="3">
        <f t="shared" si="45"/>
        <v>258</v>
      </c>
      <c r="AE458" s="3">
        <f t="shared" si="46"/>
        <v>0.33</v>
      </c>
    </row>
    <row r="459" spans="1:31" ht="15" customHeight="1" x14ac:dyDescent="0.35">
      <c r="A459" s="3" t="s">
        <v>583</v>
      </c>
      <c r="B459" s="3" t="s">
        <v>587</v>
      </c>
      <c r="C459" s="3">
        <v>2013</v>
      </c>
      <c r="D459" s="3">
        <v>3.04</v>
      </c>
      <c r="E459" s="3">
        <v>28.31</v>
      </c>
      <c r="F459" s="3" t="s">
        <v>733</v>
      </c>
      <c r="G459" s="3">
        <v>2.23</v>
      </c>
      <c r="H459" s="3">
        <v>258</v>
      </c>
      <c r="I459" s="3">
        <v>0.33</v>
      </c>
      <c r="J459" s="3" t="s">
        <v>621</v>
      </c>
      <c r="K459" s="3" t="s">
        <v>621</v>
      </c>
      <c r="L459" s="3" t="s">
        <v>621</v>
      </c>
      <c r="M459" s="3" t="s">
        <v>621</v>
      </c>
      <c r="N459" s="3" t="s">
        <v>621</v>
      </c>
      <c r="O459" s="3" t="s">
        <v>621</v>
      </c>
      <c r="P459" s="3" t="s">
        <v>621</v>
      </c>
      <c r="Q459" s="3" t="s">
        <v>621</v>
      </c>
      <c r="R459" s="3" t="s">
        <v>621</v>
      </c>
      <c r="S459" s="3" t="s">
        <v>621</v>
      </c>
      <c r="V459" s="20">
        <f t="shared" si="43"/>
        <v>3.04</v>
      </c>
      <c r="W459" s="20" t="str">
        <f t="shared" si="47"/>
        <v/>
      </c>
      <c r="AA459" s="90" t="str">
        <f t="shared" si="42"/>
        <v>'Bra miljöval'</v>
      </c>
      <c r="AC459" s="3">
        <f t="shared" si="44"/>
        <v>2.23</v>
      </c>
      <c r="AD459" s="3">
        <f t="shared" si="45"/>
        <v>258</v>
      </c>
      <c r="AE459" s="3">
        <f t="shared" si="46"/>
        <v>0.33</v>
      </c>
    </row>
    <row r="460" spans="1:31" ht="15" customHeight="1" x14ac:dyDescent="0.35">
      <c r="A460" s="3" t="s">
        <v>588</v>
      </c>
      <c r="B460" s="3" t="s">
        <v>589</v>
      </c>
      <c r="C460" s="3">
        <v>2013</v>
      </c>
      <c r="D460" s="3">
        <v>3.69</v>
      </c>
      <c r="E460" s="3">
        <v>0</v>
      </c>
      <c r="F460" s="3" t="s">
        <v>622</v>
      </c>
      <c r="G460" s="3">
        <v>2.23</v>
      </c>
      <c r="H460" s="3">
        <v>258</v>
      </c>
      <c r="I460" s="3">
        <v>0.33</v>
      </c>
      <c r="J460" s="3" t="s">
        <v>621</v>
      </c>
      <c r="K460" s="3" t="s">
        <v>621</v>
      </c>
      <c r="L460" s="3" t="s">
        <v>621</v>
      </c>
      <c r="M460" s="3" t="s">
        <v>621</v>
      </c>
      <c r="N460" s="3" t="s">
        <v>621</v>
      </c>
      <c r="O460" s="3" t="s">
        <v>621</v>
      </c>
      <c r="P460" s="3" t="s">
        <v>621</v>
      </c>
      <c r="Q460" s="3" t="s">
        <v>621</v>
      </c>
      <c r="R460" s="3" t="s">
        <v>621</v>
      </c>
      <c r="S460" s="3" t="s">
        <v>621</v>
      </c>
      <c r="V460" s="20">
        <f t="shared" si="43"/>
        <v>3.69</v>
      </c>
      <c r="W460" s="20" t="str">
        <f t="shared" si="47"/>
        <v/>
      </c>
      <c r="AA460" s="90" t="str">
        <f t="shared" si="42"/>
        <v>Nordisk residual</v>
      </c>
      <c r="AC460" s="3">
        <f t="shared" si="44"/>
        <v>2.23</v>
      </c>
      <c r="AD460" s="3">
        <f t="shared" si="45"/>
        <v>258</v>
      </c>
      <c r="AE460" s="3">
        <f t="shared" si="46"/>
        <v>0.33</v>
      </c>
    </row>
    <row r="461" spans="1:31" ht="15" customHeight="1" x14ac:dyDescent="0.3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V461" s="20">
        <f t="shared" si="43"/>
        <v>0</v>
      </c>
      <c r="W461" s="20" t="str">
        <f t="shared" si="47"/>
        <v/>
      </c>
      <c r="AA461" s="90" t="str">
        <f t="shared" si="42"/>
        <v>Nordisk residual</v>
      </c>
      <c r="AC461" s="3">
        <f t="shared" si="44"/>
        <v>2.23</v>
      </c>
      <c r="AD461" s="3">
        <f t="shared" si="45"/>
        <v>258</v>
      </c>
      <c r="AE461" s="3">
        <f t="shared" si="46"/>
        <v>0.33</v>
      </c>
    </row>
    <row r="462" spans="1:31" ht="15" customHeight="1" x14ac:dyDescent="0.3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V462" s="20">
        <f t="shared" si="43"/>
        <v>0</v>
      </c>
      <c r="W462" s="20" t="str">
        <f t="shared" si="47"/>
        <v/>
      </c>
      <c r="AA462" s="90" t="str">
        <f t="shared" si="42"/>
        <v>Nordisk residual</v>
      </c>
      <c r="AC462" s="3">
        <f t="shared" si="44"/>
        <v>2.23</v>
      </c>
      <c r="AD462" s="3">
        <f t="shared" si="45"/>
        <v>258</v>
      </c>
      <c r="AE462" s="3">
        <f t="shared" si="46"/>
        <v>0.33</v>
      </c>
    </row>
    <row r="463" spans="1:31" ht="15" customHeight="1" x14ac:dyDescent="0.3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V463" s="20">
        <f t="shared" si="43"/>
        <v>0</v>
      </c>
      <c r="W463" s="20" t="str">
        <f t="shared" si="47"/>
        <v/>
      </c>
      <c r="AA463" s="90" t="str">
        <f t="shared" si="42"/>
        <v>Nordisk residual</v>
      </c>
      <c r="AC463" s="3">
        <f t="shared" si="44"/>
        <v>2.23</v>
      </c>
      <c r="AD463" s="3">
        <f t="shared" si="45"/>
        <v>258</v>
      </c>
      <c r="AE463" s="3">
        <f t="shared" si="46"/>
        <v>0.33</v>
      </c>
    </row>
    <row r="464" spans="1:31" ht="15" customHeight="1" x14ac:dyDescent="0.3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V464" s="20">
        <f t="shared" si="43"/>
        <v>0</v>
      </c>
      <c r="W464" s="20" t="str">
        <f t="shared" si="47"/>
        <v/>
      </c>
      <c r="AA464" s="90" t="str">
        <f t="shared" si="42"/>
        <v>Nordisk residual</v>
      </c>
      <c r="AC464" s="3">
        <f t="shared" si="44"/>
        <v>2.23</v>
      </c>
      <c r="AD464" s="3">
        <f t="shared" si="45"/>
        <v>258</v>
      </c>
      <c r="AE464" s="3">
        <f t="shared" si="46"/>
        <v>0.33</v>
      </c>
    </row>
    <row r="465" spans="1:31" ht="15" customHeight="1" x14ac:dyDescent="0.35">
      <c r="A465" s="3" t="s">
        <v>596</v>
      </c>
      <c r="B465" s="3" t="s">
        <v>597</v>
      </c>
      <c r="C465" s="3">
        <v>2013</v>
      </c>
      <c r="D465" s="3">
        <v>11.557</v>
      </c>
      <c r="E465" s="3">
        <v>32</v>
      </c>
      <c r="F465" s="3" t="s">
        <v>732</v>
      </c>
      <c r="G465" s="3">
        <v>1.1000000000000001</v>
      </c>
      <c r="H465" s="3">
        <v>0</v>
      </c>
      <c r="I465" s="3">
        <v>0</v>
      </c>
      <c r="J465" s="3">
        <v>11.323</v>
      </c>
      <c r="K465" s="3">
        <v>0.06</v>
      </c>
      <c r="L465" s="3">
        <v>20.13</v>
      </c>
      <c r="M465" s="3">
        <v>3.04</v>
      </c>
      <c r="N465" s="3">
        <v>0</v>
      </c>
      <c r="O465" s="3">
        <v>93</v>
      </c>
      <c r="P465" s="3">
        <v>0.19</v>
      </c>
      <c r="Q465" s="3">
        <v>30.8</v>
      </c>
      <c r="R465" s="3">
        <v>9.9600000000000009</v>
      </c>
      <c r="S465" s="3">
        <v>15</v>
      </c>
      <c r="V465" s="20">
        <f t="shared" si="43"/>
        <v>11.557</v>
      </c>
      <c r="W465" s="20">
        <f t="shared" si="47"/>
        <v>11.323</v>
      </c>
      <c r="AA465" s="90" t="str">
        <f t="shared" si="42"/>
        <v>'Bra Miljöval'</v>
      </c>
      <c r="AC465" s="3">
        <f t="shared" si="44"/>
        <v>1.1000000000000001</v>
      </c>
      <c r="AD465" s="3">
        <f t="shared" si="45"/>
        <v>0</v>
      </c>
      <c r="AE465" s="3">
        <f t="shared" si="46"/>
        <v>0</v>
      </c>
    </row>
    <row r="466" spans="1:31" ht="15" customHeight="1" x14ac:dyDescent="0.35">
      <c r="A466" s="3" t="s">
        <v>596</v>
      </c>
      <c r="B466" s="3" t="s">
        <v>598</v>
      </c>
      <c r="C466" s="3">
        <v>2013</v>
      </c>
      <c r="D466" s="3">
        <v>6.1400000000000003E-2</v>
      </c>
      <c r="E466" s="3" t="s">
        <v>621</v>
      </c>
      <c r="F466" s="3" t="s">
        <v>622</v>
      </c>
      <c r="G466" s="3">
        <v>2.23</v>
      </c>
      <c r="H466" s="3">
        <v>258</v>
      </c>
      <c r="I466" s="3">
        <v>0.33</v>
      </c>
      <c r="J466" s="3" t="s">
        <v>621</v>
      </c>
      <c r="K466" s="3" t="s">
        <v>621</v>
      </c>
      <c r="L466" s="3" t="s">
        <v>621</v>
      </c>
      <c r="M466" s="3" t="s">
        <v>621</v>
      </c>
      <c r="N466" s="3" t="s">
        <v>621</v>
      </c>
      <c r="O466" s="3" t="s">
        <v>621</v>
      </c>
      <c r="P466" s="3" t="s">
        <v>621</v>
      </c>
      <c r="Q466" s="3" t="s">
        <v>621</v>
      </c>
      <c r="R466" s="3" t="s">
        <v>621</v>
      </c>
      <c r="S466" s="3" t="s">
        <v>621</v>
      </c>
      <c r="V466" s="20">
        <f t="shared" si="43"/>
        <v>6.1400000000000003E-2</v>
      </c>
      <c r="W466" s="20" t="str">
        <f t="shared" si="47"/>
        <v/>
      </c>
      <c r="AA466" s="90" t="str">
        <f t="shared" si="42"/>
        <v>Nordisk residual</v>
      </c>
      <c r="AC466" s="3">
        <f t="shared" si="44"/>
        <v>2.23</v>
      </c>
      <c r="AD466" s="3">
        <f t="shared" si="45"/>
        <v>258</v>
      </c>
      <c r="AE466" s="3">
        <f t="shared" si="46"/>
        <v>0.33</v>
      </c>
    </row>
    <row r="467" spans="1:31" ht="15" customHeight="1" x14ac:dyDescent="0.35">
      <c r="A467" s="3" t="s">
        <v>596</v>
      </c>
      <c r="B467" s="3" t="s">
        <v>599</v>
      </c>
      <c r="C467" s="3">
        <v>2013</v>
      </c>
      <c r="D467" s="3">
        <v>0.23</v>
      </c>
      <c r="E467" s="3" t="s">
        <v>621</v>
      </c>
      <c r="F467" s="3" t="s">
        <v>622</v>
      </c>
      <c r="G467" s="3">
        <v>2.23</v>
      </c>
      <c r="H467" s="3">
        <v>258</v>
      </c>
      <c r="I467" s="3">
        <v>0.33</v>
      </c>
      <c r="J467" s="3" t="s">
        <v>621</v>
      </c>
      <c r="K467" s="3" t="s">
        <v>621</v>
      </c>
      <c r="L467" s="3" t="s">
        <v>621</v>
      </c>
      <c r="M467" s="3" t="s">
        <v>621</v>
      </c>
      <c r="N467" s="3" t="s">
        <v>621</v>
      </c>
      <c r="O467" s="3" t="s">
        <v>621</v>
      </c>
      <c r="P467" s="3" t="s">
        <v>621</v>
      </c>
      <c r="Q467" s="3" t="s">
        <v>621</v>
      </c>
      <c r="R467" s="3" t="s">
        <v>621</v>
      </c>
      <c r="S467" s="3" t="s">
        <v>621</v>
      </c>
      <c r="V467" s="20">
        <f t="shared" si="43"/>
        <v>0.23</v>
      </c>
      <c r="W467" s="20" t="str">
        <f t="shared" si="47"/>
        <v/>
      </c>
      <c r="AA467" s="90" t="str">
        <f t="shared" si="42"/>
        <v>Nordisk residual</v>
      </c>
      <c r="AC467" s="3">
        <f t="shared" si="44"/>
        <v>2.23</v>
      </c>
      <c r="AD467" s="3">
        <f t="shared" si="45"/>
        <v>258</v>
      </c>
      <c r="AE467" s="3">
        <f t="shared" si="46"/>
        <v>0.33</v>
      </c>
    </row>
    <row r="468" spans="1:31" ht="15" customHeight="1" x14ac:dyDescent="0.35">
      <c r="A468" s="3" t="s">
        <v>596</v>
      </c>
      <c r="B468" s="3" t="s">
        <v>600</v>
      </c>
      <c r="C468" s="3">
        <v>2013</v>
      </c>
      <c r="D468" s="3">
        <v>9.8390000000000004</v>
      </c>
      <c r="E468" s="3" t="s">
        <v>621</v>
      </c>
      <c r="F468" s="3" t="s">
        <v>733</v>
      </c>
      <c r="G468" s="3">
        <v>1.1000000000000001</v>
      </c>
      <c r="H468" s="3">
        <v>0</v>
      </c>
      <c r="I468" s="3">
        <v>0</v>
      </c>
      <c r="J468" s="3" t="s">
        <v>621</v>
      </c>
      <c r="K468" s="3" t="s">
        <v>621</v>
      </c>
      <c r="L468" s="3" t="s">
        <v>621</v>
      </c>
      <c r="M468" s="3" t="s">
        <v>621</v>
      </c>
      <c r="N468" s="3" t="s">
        <v>621</v>
      </c>
      <c r="O468" s="3" t="s">
        <v>621</v>
      </c>
      <c r="P468" s="3" t="s">
        <v>621</v>
      </c>
      <c r="Q468" s="3" t="s">
        <v>621</v>
      </c>
      <c r="R468" s="3" t="s">
        <v>621</v>
      </c>
      <c r="S468" s="3" t="s">
        <v>621</v>
      </c>
      <c r="V468" s="20">
        <f t="shared" si="43"/>
        <v>9.8390000000000004</v>
      </c>
      <c r="W468" s="20" t="str">
        <f t="shared" si="47"/>
        <v/>
      </c>
      <c r="AA468" s="90" t="str">
        <f t="shared" si="42"/>
        <v>'Bra miljöval'</v>
      </c>
      <c r="AC468" s="3">
        <f t="shared" si="44"/>
        <v>1.1000000000000001</v>
      </c>
      <c r="AD468" s="3">
        <f t="shared" si="45"/>
        <v>0</v>
      </c>
      <c r="AE468" s="3">
        <f t="shared" si="46"/>
        <v>0</v>
      </c>
    </row>
    <row r="469" spans="1:31" ht="15" customHeight="1" x14ac:dyDescent="0.35">
      <c r="A469" s="3" t="s">
        <v>601</v>
      </c>
      <c r="B469" s="3" t="s">
        <v>602</v>
      </c>
      <c r="C469" s="3">
        <v>2013</v>
      </c>
      <c r="D469" s="3" t="s">
        <v>621</v>
      </c>
      <c r="E469" s="3" t="s">
        <v>621</v>
      </c>
      <c r="F469" s="3" t="s">
        <v>622</v>
      </c>
      <c r="G469" s="3">
        <v>2.23</v>
      </c>
      <c r="H469" s="3">
        <v>258</v>
      </c>
      <c r="I469" s="3">
        <v>0.33</v>
      </c>
      <c r="J469" s="3" t="s">
        <v>621</v>
      </c>
      <c r="K469" s="3" t="s">
        <v>621</v>
      </c>
      <c r="L469" s="3" t="s">
        <v>621</v>
      </c>
      <c r="M469" s="3" t="s">
        <v>621</v>
      </c>
      <c r="N469" s="3" t="s">
        <v>621</v>
      </c>
      <c r="O469" s="3" t="s">
        <v>621</v>
      </c>
      <c r="P469" s="3" t="s">
        <v>621</v>
      </c>
      <c r="Q469" s="3" t="s">
        <v>621</v>
      </c>
      <c r="R469" s="3" t="s">
        <v>621</v>
      </c>
      <c r="S469" s="3" t="s">
        <v>621</v>
      </c>
      <c r="V469" s="20">
        <f t="shared" si="43"/>
        <v>0</v>
      </c>
      <c r="W469" s="20" t="str">
        <f t="shared" si="47"/>
        <v/>
      </c>
      <c r="AA469" s="90" t="str">
        <f t="shared" si="42"/>
        <v>Nordisk residual</v>
      </c>
      <c r="AC469" s="3">
        <f t="shared" si="44"/>
        <v>2.23</v>
      </c>
      <c r="AD469" s="3">
        <f t="shared" si="45"/>
        <v>258</v>
      </c>
      <c r="AE469" s="3">
        <f t="shared" si="46"/>
        <v>0.33</v>
      </c>
    </row>
    <row r="470" spans="1:31" ht="15" customHeight="1" x14ac:dyDescent="0.35">
      <c r="A470" s="3" t="s">
        <v>603</v>
      </c>
      <c r="B470" s="3" t="s">
        <v>604</v>
      </c>
      <c r="C470" s="3">
        <v>2013</v>
      </c>
      <c r="D470" s="3">
        <v>1.7</v>
      </c>
      <c r="E470" s="3" t="s">
        <v>621</v>
      </c>
      <c r="F470" s="3" t="s">
        <v>622</v>
      </c>
      <c r="G470" s="3">
        <v>2.23</v>
      </c>
      <c r="H470" s="3">
        <v>258</v>
      </c>
      <c r="I470" s="3">
        <v>0.33</v>
      </c>
      <c r="J470" s="3" t="s">
        <v>621</v>
      </c>
      <c r="K470" s="3" t="s">
        <v>621</v>
      </c>
      <c r="L470" s="3" t="s">
        <v>621</v>
      </c>
      <c r="M470" s="3" t="s">
        <v>621</v>
      </c>
      <c r="N470" s="3" t="s">
        <v>621</v>
      </c>
      <c r="O470" s="3" t="s">
        <v>621</v>
      </c>
      <c r="P470" s="3" t="s">
        <v>621</v>
      </c>
      <c r="Q470" s="3" t="s">
        <v>621</v>
      </c>
      <c r="R470" s="3" t="s">
        <v>621</v>
      </c>
      <c r="S470" s="3" t="s">
        <v>621</v>
      </c>
      <c r="V470" s="20">
        <f t="shared" si="43"/>
        <v>1.7</v>
      </c>
      <c r="W470" s="20" t="str">
        <f t="shared" si="47"/>
        <v/>
      </c>
      <c r="AA470" s="90" t="str">
        <f t="shared" si="42"/>
        <v>Nordisk residual</v>
      </c>
      <c r="AC470" s="3">
        <f t="shared" si="44"/>
        <v>2.23</v>
      </c>
      <c r="AD470" s="3">
        <f t="shared" si="45"/>
        <v>258</v>
      </c>
      <c r="AE470" s="3">
        <f t="shared" si="46"/>
        <v>0.33</v>
      </c>
    </row>
    <row r="471" spans="1:31" ht="15" customHeight="1" x14ac:dyDescent="0.35">
      <c r="A471" s="3" t="s">
        <v>605</v>
      </c>
      <c r="B471" s="3" t="s">
        <v>606</v>
      </c>
      <c r="C471" s="3">
        <v>2013</v>
      </c>
      <c r="D471" s="3">
        <v>0.27026</v>
      </c>
      <c r="E471" s="3" t="s">
        <v>621</v>
      </c>
      <c r="F471" s="3" t="s">
        <v>796</v>
      </c>
      <c r="G471" s="3">
        <v>1.1000000000000001</v>
      </c>
      <c r="H471" s="3">
        <v>0</v>
      </c>
      <c r="I471" s="3">
        <v>0</v>
      </c>
      <c r="J471" s="3" t="s">
        <v>621</v>
      </c>
      <c r="K471" s="3" t="s">
        <v>621</v>
      </c>
      <c r="L471" s="3" t="s">
        <v>621</v>
      </c>
      <c r="M471" s="3" t="s">
        <v>621</v>
      </c>
      <c r="N471" s="3" t="s">
        <v>621</v>
      </c>
      <c r="O471" s="3" t="s">
        <v>621</v>
      </c>
      <c r="P471" s="3" t="s">
        <v>621</v>
      </c>
      <c r="Q471" s="3" t="s">
        <v>621</v>
      </c>
      <c r="R471" s="3" t="s">
        <v>621</v>
      </c>
      <c r="S471" s="3" t="s">
        <v>621</v>
      </c>
      <c r="V471" s="20">
        <f t="shared" ref="V471:V476" si="48">IFERROR(D471/1,0)</f>
        <v>0.27026</v>
      </c>
      <c r="W471" s="20" t="str">
        <f t="shared" ref="W471:W476" si="49">IFERROR(J471/1,"")</f>
        <v/>
      </c>
      <c r="AA471" s="90" t="str">
        <f t="shared" si="42"/>
        <v>'Hörneborgsel'</v>
      </c>
      <c r="AC471" s="3">
        <f t="shared" si="44"/>
        <v>1.1000000000000001</v>
      </c>
      <c r="AD471" s="3">
        <f t="shared" si="45"/>
        <v>0</v>
      </c>
      <c r="AE471" s="3">
        <f t="shared" si="46"/>
        <v>0</v>
      </c>
    </row>
    <row r="472" spans="1:31" ht="15" customHeight="1" x14ac:dyDescent="0.35">
      <c r="A472" s="3" t="s">
        <v>605</v>
      </c>
      <c r="B472" s="3" t="s">
        <v>607</v>
      </c>
      <c r="C472" s="3">
        <v>2013</v>
      </c>
      <c r="D472" s="3" t="s">
        <v>621</v>
      </c>
      <c r="E472" s="3" t="s">
        <v>621</v>
      </c>
      <c r="F472" s="3" t="s">
        <v>796</v>
      </c>
      <c r="G472" s="3">
        <v>1.1000000000000001</v>
      </c>
      <c r="H472" s="3">
        <v>0</v>
      </c>
      <c r="I472" s="3">
        <v>0</v>
      </c>
      <c r="J472" s="3" t="s">
        <v>621</v>
      </c>
      <c r="K472" s="3" t="s">
        <v>621</v>
      </c>
      <c r="L472" s="3" t="s">
        <v>621</v>
      </c>
      <c r="M472" s="3" t="s">
        <v>621</v>
      </c>
      <c r="N472" s="3" t="s">
        <v>621</v>
      </c>
      <c r="O472" s="3" t="s">
        <v>621</v>
      </c>
      <c r="P472" s="3" t="s">
        <v>621</v>
      </c>
      <c r="Q472" s="3" t="s">
        <v>621</v>
      </c>
      <c r="R472" s="3" t="s">
        <v>621</v>
      </c>
      <c r="S472" s="3" t="s">
        <v>621</v>
      </c>
      <c r="V472" s="20">
        <f t="shared" si="48"/>
        <v>0</v>
      </c>
      <c r="W472" s="20" t="str">
        <f t="shared" si="49"/>
        <v/>
      </c>
      <c r="AA472" s="90" t="str">
        <f t="shared" si="42"/>
        <v>'Hörneborgsel'</v>
      </c>
      <c r="AC472" s="3">
        <f t="shared" si="44"/>
        <v>1.1000000000000001</v>
      </c>
      <c r="AD472" s="3">
        <f t="shared" si="45"/>
        <v>0</v>
      </c>
      <c r="AE472" s="3">
        <f t="shared" si="46"/>
        <v>0</v>
      </c>
    </row>
    <row r="473" spans="1:31" ht="15" customHeight="1" x14ac:dyDescent="0.35">
      <c r="A473" s="3" t="s">
        <v>605</v>
      </c>
      <c r="B473" s="3" t="s">
        <v>608</v>
      </c>
      <c r="C473" s="3">
        <v>2013</v>
      </c>
      <c r="D473" s="3" t="s">
        <v>621</v>
      </c>
      <c r="E473" s="3" t="s">
        <v>621</v>
      </c>
      <c r="F473" s="3" t="s">
        <v>622</v>
      </c>
      <c r="G473" s="3">
        <v>2.23</v>
      </c>
      <c r="H473" s="3">
        <v>258</v>
      </c>
      <c r="I473" s="3">
        <v>0.33</v>
      </c>
      <c r="J473" s="3" t="s">
        <v>621</v>
      </c>
      <c r="K473" s="3" t="s">
        <v>621</v>
      </c>
      <c r="L473" s="3" t="s">
        <v>621</v>
      </c>
      <c r="M473" s="3" t="s">
        <v>621</v>
      </c>
      <c r="N473" s="3" t="s">
        <v>621</v>
      </c>
      <c r="O473" s="3" t="s">
        <v>621</v>
      </c>
      <c r="P473" s="3" t="s">
        <v>621</v>
      </c>
      <c r="Q473" s="3" t="s">
        <v>621</v>
      </c>
      <c r="R473" s="3" t="s">
        <v>621</v>
      </c>
      <c r="S473" s="3" t="s">
        <v>621</v>
      </c>
      <c r="V473" s="20">
        <f t="shared" si="48"/>
        <v>0</v>
      </c>
      <c r="W473" s="20" t="str">
        <f t="shared" si="49"/>
        <v/>
      </c>
      <c r="AA473" s="90" t="str">
        <f t="shared" si="42"/>
        <v>Nordisk residual</v>
      </c>
      <c r="AC473" s="3">
        <f t="shared" si="44"/>
        <v>2.23</v>
      </c>
      <c r="AD473" s="3">
        <f t="shared" si="45"/>
        <v>258</v>
      </c>
      <c r="AE473" s="3">
        <f t="shared" si="46"/>
        <v>0.33</v>
      </c>
    </row>
    <row r="474" spans="1:31" ht="15" customHeight="1" x14ac:dyDescent="0.35">
      <c r="A474" s="3" t="s">
        <v>605</v>
      </c>
      <c r="B474" s="3" t="s">
        <v>609</v>
      </c>
      <c r="C474" s="3">
        <v>2013</v>
      </c>
      <c r="D474" s="3" t="s">
        <v>621</v>
      </c>
      <c r="E474" s="3" t="s">
        <v>621</v>
      </c>
      <c r="F474" s="3" t="s">
        <v>622</v>
      </c>
      <c r="G474" s="3">
        <v>2.23</v>
      </c>
      <c r="H474" s="3">
        <v>258</v>
      </c>
      <c r="I474" s="3">
        <v>0.33</v>
      </c>
      <c r="J474" s="3" t="s">
        <v>621</v>
      </c>
      <c r="K474" s="3" t="s">
        <v>621</v>
      </c>
      <c r="L474" s="3" t="s">
        <v>621</v>
      </c>
      <c r="M474" s="3" t="s">
        <v>621</v>
      </c>
      <c r="N474" s="3" t="s">
        <v>621</v>
      </c>
      <c r="O474" s="3" t="s">
        <v>621</v>
      </c>
      <c r="P474" s="3" t="s">
        <v>621</v>
      </c>
      <c r="Q474" s="3" t="s">
        <v>621</v>
      </c>
      <c r="R474" s="3" t="s">
        <v>621</v>
      </c>
      <c r="S474" s="3" t="s">
        <v>621</v>
      </c>
      <c r="V474" s="20">
        <f t="shared" si="48"/>
        <v>0</v>
      </c>
      <c r="W474" s="20" t="str">
        <f t="shared" si="49"/>
        <v/>
      </c>
      <c r="AA474" s="90" t="str">
        <f t="shared" si="42"/>
        <v>Nordisk residual</v>
      </c>
      <c r="AC474" s="3">
        <f t="shared" si="44"/>
        <v>2.23</v>
      </c>
      <c r="AD474" s="3">
        <f t="shared" si="45"/>
        <v>258</v>
      </c>
      <c r="AE474" s="3">
        <f t="shared" si="46"/>
        <v>0.33</v>
      </c>
    </row>
    <row r="475" spans="1:31" ht="15" customHeight="1" x14ac:dyDescent="0.35">
      <c r="A475" s="3" t="s">
        <v>605</v>
      </c>
      <c r="B475" s="3" t="s">
        <v>610</v>
      </c>
      <c r="C475" s="3">
        <v>2013</v>
      </c>
      <c r="D475" s="3">
        <v>0.15157999999999999</v>
      </c>
      <c r="E475" s="3" t="s">
        <v>621</v>
      </c>
      <c r="F475" s="3" t="s">
        <v>797</v>
      </c>
      <c r="G475" s="3">
        <v>1.1000000000000001</v>
      </c>
      <c r="H475" s="3">
        <v>0</v>
      </c>
      <c r="I475" s="3">
        <v>0</v>
      </c>
      <c r="J475" s="3" t="s">
        <v>621</v>
      </c>
      <c r="K475" s="3" t="s">
        <v>621</v>
      </c>
      <c r="L475" s="3" t="s">
        <v>621</v>
      </c>
      <c r="M475" s="3" t="s">
        <v>621</v>
      </c>
      <c r="N475" s="3" t="s">
        <v>621</v>
      </c>
      <c r="O475" s="3" t="s">
        <v>621</v>
      </c>
      <c r="P475" s="3" t="s">
        <v>621</v>
      </c>
      <c r="Q475" s="3" t="s">
        <v>621</v>
      </c>
      <c r="R475" s="3" t="s">
        <v>621</v>
      </c>
      <c r="S475" s="3" t="s">
        <v>621</v>
      </c>
      <c r="V475" s="20">
        <f t="shared" si="48"/>
        <v>0.15157999999999999</v>
      </c>
      <c r="W475" s="20" t="str">
        <f t="shared" si="49"/>
        <v/>
      </c>
      <c r="AA475" s="90" t="str">
        <f t="shared" si="42"/>
        <v>''Bra miljöval-märkt el''</v>
      </c>
      <c r="AC475" s="3">
        <f t="shared" si="44"/>
        <v>1.1000000000000001</v>
      </c>
      <c r="AD475" s="3">
        <f t="shared" si="45"/>
        <v>0</v>
      </c>
      <c r="AE475" s="3">
        <f t="shared" si="46"/>
        <v>0</v>
      </c>
    </row>
    <row r="476" spans="1:31" ht="15" customHeight="1" x14ac:dyDescent="0.35">
      <c r="A476" s="3" t="s">
        <v>605</v>
      </c>
      <c r="B476" s="3" t="s">
        <v>611</v>
      </c>
      <c r="C476" s="3">
        <v>2013</v>
      </c>
      <c r="D476" s="3">
        <v>0.72019</v>
      </c>
      <c r="E476" s="3">
        <v>28.477</v>
      </c>
      <c r="F476" s="3" t="s">
        <v>796</v>
      </c>
      <c r="G476" s="3">
        <v>1.1000000000000001</v>
      </c>
      <c r="H476" s="3">
        <v>0</v>
      </c>
      <c r="I476" s="3">
        <v>0</v>
      </c>
      <c r="J476" s="3" t="s">
        <v>621</v>
      </c>
      <c r="K476" s="3" t="s">
        <v>621</v>
      </c>
      <c r="L476" s="3" t="s">
        <v>621</v>
      </c>
      <c r="M476" s="3" t="s">
        <v>621</v>
      </c>
      <c r="N476" s="3" t="s">
        <v>621</v>
      </c>
      <c r="O476" s="3" t="s">
        <v>621</v>
      </c>
      <c r="P476" s="3" t="s">
        <v>621</v>
      </c>
      <c r="Q476" s="3" t="s">
        <v>621</v>
      </c>
      <c r="R476" s="3" t="s">
        <v>621</v>
      </c>
      <c r="S476" s="3" t="s">
        <v>621</v>
      </c>
      <c r="V476" s="20">
        <f t="shared" si="48"/>
        <v>0.72019</v>
      </c>
      <c r="W476" s="20" t="str">
        <f t="shared" si="49"/>
        <v/>
      </c>
      <c r="AA476" s="90" t="str">
        <f t="shared" si="42"/>
        <v>'Hörneborgsel'</v>
      </c>
      <c r="AC476" s="3">
        <f t="shared" si="44"/>
        <v>1.1000000000000001</v>
      </c>
      <c r="AD476" s="3">
        <f t="shared" si="45"/>
        <v>0</v>
      </c>
      <c r="AE476" s="3">
        <f t="shared" si="46"/>
        <v>0</v>
      </c>
    </row>
  </sheetData>
  <autoFilter ref="A1:W476" xr:uid="{00000000-0009-0000-0000-000008000000}"/>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8</vt:i4>
      </vt:variant>
    </vt:vector>
  </HeadingPairs>
  <TitlesOfParts>
    <vt:vector size="29" baseType="lpstr">
      <vt:lpstr>Egen hetvattenprod</vt:lpstr>
      <vt:lpstr>Köpt hetvatten</vt:lpstr>
      <vt:lpstr>Kraftvärmeprod</vt:lpstr>
      <vt:lpstr>Allokerad kvv</vt:lpstr>
      <vt:lpstr>Justerad allokering</vt:lpstr>
      <vt:lpstr>Slutlig allokering</vt:lpstr>
      <vt:lpstr>Allokerat till el</vt:lpstr>
      <vt:lpstr>Spillvärme</vt:lpstr>
      <vt:lpstr>Miljö</vt:lpstr>
      <vt:lpstr>Leveranser</vt:lpstr>
      <vt:lpstr>Tillförd energi</vt:lpstr>
      <vt:lpstr>Totalt</vt:lpstr>
      <vt:lpstr>Sammanfattning bränslen</vt:lpstr>
      <vt:lpstr>Miljövärden kval.gr 140603</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'Miljövärden för publ företag'!Nätlista_2012</vt:lpstr>
      <vt:lpstr>'Redovisning för kunder'!Nätlista_2012</vt:lpstr>
      <vt:lpstr>'Sammanfattning bränslen'!Nätlista_2012</vt:lpstr>
      <vt:lpstr>Totalt!Nätlista_2012</vt:lpstr>
      <vt:lpstr>'Underlag till diagram'!Nätlista_2012</vt:lpstr>
      <vt:lpstr>Underlagsinformation!Nätlista_2012</vt:lpstr>
      <vt:lpstr>Nätlista_2012</vt:lpstr>
      <vt:lpstr>Nätlista_2013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Kalle Lindholm</cp:lastModifiedBy>
  <dcterms:created xsi:type="dcterms:W3CDTF">2013-05-21T06:30:47Z</dcterms:created>
  <dcterms:modified xsi:type="dcterms:W3CDTF">2022-01-28T10:24:31Z</dcterms:modified>
</cp:coreProperties>
</file>